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 Data" sheetId="1" state="visible" r:id="rId1"/>
    <sheet xmlns:r="http://schemas.openxmlformats.org/officeDocument/2006/relationships" name="Daily SBC" sheetId="2" state="visible" r:id="rId2"/>
    <sheet xmlns:r="http://schemas.openxmlformats.org/officeDocument/2006/relationships" name="City Split" sheetId="3" state="visible" r:id="rId3"/>
    <sheet xmlns:r="http://schemas.openxmlformats.org/officeDocument/2006/relationships" name="CCA Util %" sheetId="4" state="visible" r:id="rId4"/>
    <sheet xmlns:r="http://schemas.openxmlformats.org/officeDocument/2006/relationships" name="Plan HC for CCA" sheetId="5" state="visible" r:id="rId5"/>
    <sheet xmlns:r="http://schemas.openxmlformats.org/officeDocument/2006/relationships" name="City Cuts" sheetId="6" state="visible" r:id="rId6"/>
    <sheet xmlns:r="http://schemas.openxmlformats.org/officeDocument/2006/relationships" name="CLM Cuts" sheetId="7" state="visible" r:id="rId7"/>
    <sheet xmlns:r="http://schemas.openxmlformats.org/officeDocument/2006/relationships" name="IM Cuts" sheetId="8" state="visible" r:id="rId8"/>
    <sheet xmlns:r="http://schemas.openxmlformats.org/officeDocument/2006/relationships" name="A-Z Stores" sheetId="9" state="hidden" r:id="rId9"/>
    <sheet xmlns:r="http://schemas.openxmlformats.org/officeDocument/2006/relationships" name="Settings" sheetId="10" state="hidden" r:id="rId10"/>
    <sheet xmlns:r="http://schemas.openxmlformats.org/officeDocument/2006/relationships" name="Mapping" sheetId="11" state="visible" r:id="rId11"/>
    <sheet xmlns:r="http://schemas.openxmlformats.org/officeDocument/2006/relationships" name="Leaders" sheetId="12" state="visible" r:id="rId12"/>
    <sheet xmlns:r="http://schemas.openxmlformats.org/officeDocument/2006/relationships" name="Exclusions" sheetId="13" state="hidden" r:id="rId13"/>
    <sheet xmlns:r="http://schemas.openxmlformats.org/officeDocument/2006/relationships" name="Lists" sheetId="14" state="hidden" r:id="rId14"/>
  </sheets>
  <definedNames>
    <definedName name="_xlnm._FilterDatabase" localSheetId="8" hidden="1">'A-Z Stores'!$A$3:$N$248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mm-dd-yyyy"/>
    <numFmt numFmtId="166" formatCode="0.0%"/>
  </numFmts>
  <fonts count="13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b val="1"/>
      <color rgb="FFC00000"/>
      <scheme val="minor"/>
    </font>
    <font>
      <name val="&quot;Aptos Narrow&quot;"/>
      <b val="1"/>
      <color rgb="FF000000"/>
      <sz val="11"/>
    </font>
    <font>
      <name val="Arial"/>
      <b val="1"/>
      <color rgb="FF000000"/>
      <sz val="11"/>
    </font>
    <font>
      <name val="Calibri"/>
      <b val="1"/>
      <color rgb="FF000000"/>
      <scheme val="minor"/>
    </font>
    <font>
      <name val="Calibri"/>
      <color rgb="FFFFFFFF"/>
      <scheme val="minor"/>
    </font>
    <font>
      <name val="&quot;Aptos Narrow&quot;"/>
      <color rgb="FF000000"/>
      <sz val="11"/>
    </font>
    <font>
      <name val="Calibri"/>
      <color theme="1"/>
      <sz val="11"/>
    </font>
    <font>
      <name val="Calibri"/>
      <i val="1"/>
      <color rgb="FF808080"/>
      <scheme val="minor"/>
    </font>
    <font>
      <name val="Calibri"/>
      <b val="1"/>
      <color theme="1"/>
      <sz val="12"/>
      <scheme val="minor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375623"/>
        <bgColor rgb="FF375623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0" fontId="2" fillId="0" borderId="0" pivotButton="0" quotePrefix="0" xfId="0"/>
    <xf numFmtId="3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4" fillId="3" borderId="1" pivotButton="0" quotePrefix="0" xfId="0"/>
    <xf numFmtId="0" fontId="5" fillId="4" borderId="0" applyAlignment="1" pivotButton="0" quotePrefix="0" xfId="0">
      <alignment horizontal="center" vertical="bottom"/>
    </xf>
    <xf numFmtId="0" fontId="3" fillId="5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4" fontId="8" fillId="0" borderId="0" pivotButton="0" quotePrefix="0" xfId="0"/>
    <xf numFmtId="0" fontId="9" fillId="0" borderId="0" applyAlignment="1" pivotButton="0" quotePrefix="0" xfId="0">
      <alignment horizontal="center" vertical="bottom"/>
    </xf>
    <xf numFmtId="164" fontId="10" fillId="0" borderId="1" pivotButton="0" quotePrefix="0" xfId="0"/>
    <xf numFmtId="0" fontId="2" fillId="4" borderId="0" pivotButton="0" quotePrefix="0" xfId="0"/>
    <xf numFmtId="0" fontId="11" fillId="0" borderId="0" pivotButton="0" quotePrefix="0" xfId="0"/>
    <xf numFmtId="0" fontId="2" fillId="4" borderId="0" applyAlignment="1" pivotButton="0" quotePrefix="0" xfId="0">
      <alignment horizontal="center"/>
    </xf>
    <xf numFmtId="0" fontId="12" fillId="0" borderId="0" pivotButton="0" quotePrefix="0" xfId="0"/>
    <xf numFmtId="165" fontId="2" fillId="4" borderId="0" pivotButton="0" quotePrefix="0" xfId="0"/>
    <xf numFmtId="10" fontId="9" fillId="0" borderId="0" applyAlignment="1" pivotButton="0" quotePrefix="0" xfId="0">
      <alignment horizontal="center" vertical="bottom"/>
    </xf>
    <xf numFmtId="0" fontId="10" fillId="0" borderId="1" pivotButton="0" quotePrefix="0" xfId="0"/>
    <xf numFmtId="166" fontId="10" fillId="0" borderId="1" pivotButton="0" quotePrefix="0" xfId="0"/>
    <xf numFmtId="9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3" fontId="10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0" fontId="2" fillId="6" borderId="1" pivotButton="0" quotePrefix="0" xfId="0"/>
    <xf numFmtId="3" fontId="2" fillId="6" borderId="1" pivotButton="0" quotePrefix="0" xfId="0"/>
    <xf numFmtId="166" fontId="2" fillId="6" borderId="1" pivotButton="0" quotePrefix="0" xfId="0"/>
    <xf numFmtId="0" fontId="8" fillId="0" borderId="0" pivotButton="0" quotePrefix="0" xfId="0"/>
    <xf numFmtId="0" fontId="1" fillId="0" borderId="0" pivotButton="0" quotePrefix="0" xfId="0"/>
    <xf numFmtId="0" fontId="10" fillId="3" borderId="2" pivotButton="0" quotePrefix="0" xfId="0"/>
    <xf numFmtId="166" fontId="10" fillId="0" borderId="0" pivotButton="0" quotePrefix="0" xfId="0"/>
    <xf numFmtId="166" fontId="10" fillId="3" borderId="2" pivotButton="0" quotePrefix="0" xfId="0"/>
    <xf numFmtId="166" fontId="10" fillId="3" borderId="2" pivotButton="0" quotePrefix="0" xfId="0"/>
    <xf numFmtId="164" fontId="10" fillId="0" borderId="0" pivotButton="0" quotePrefix="0" xfId="0"/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6" fontId="0" fillId="0" borderId="0" pivotButton="0" quotePrefix="0" xfId="0"/>
  </cellXfs>
  <cellStyles count="1">
    <cellStyle name="Normal" xfId="0" builtinId="0"/>
  </cellStyles>
  <dxfs count="7"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FFEB84"/>
          <bgColor rgb="FFFFEB84"/>
        </patternFill>
      </fill>
      <border/>
    </dxf>
    <dxf>
      <font/>
      <fill>
        <patternFill patternType="solid">
          <fgColor rgb="FF63BE7B"/>
          <bgColor rgb="FF63BE7B"/>
        </patternFill>
      </fill>
      <border/>
    </dxf>
    <dxf>
      <fill>
        <patternFill patternType="solid">
          <fgColor rgb="00F8696B"/>
          <bgColor rgb="00F8696B"/>
        </patternFill>
      </fill>
    </dxf>
    <dxf>
      <fill>
        <patternFill patternType="solid">
          <fgColor rgb="0063BE7B"/>
          <bgColor rgb="0063BE7B"/>
        </patternFill>
      </fill>
    </dxf>
    <dxf>
      <font>
        <b val="1"/>
      </font>
      <fill>
        <patternFill patternType="solid">
          <fgColor rgb="00F8696B"/>
          <bgColor rgb="00F8696B"/>
        </patternFill>
      </fill>
    </dxf>
    <dxf>
      <fill>
        <patternFill patternType="solid">
          <fgColor rgb="00FFEB84"/>
          <bgColor rgb="00FFEB8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3" customWidth="1" style="42" min="1" max="1"/>
    <col width="36.14" customWidth="1" style="42" min="2" max="2"/>
    <col width="15" customWidth="1" style="42" min="3" max="3"/>
    <col width="11" customWidth="1" style="42" min="4" max="4"/>
    <col width="12" customWidth="1" style="42" min="5" max="5"/>
    <col width="10" customWidth="1" style="42" min="6" max="12"/>
    <col width="11" customWidth="1" style="42" min="13" max="14"/>
    <col width="20" customWidth="1" style="42" min="15" max="15"/>
    <col width="17" customWidth="1" style="42" min="16" max="16"/>
    <col width="22" customWidth="1" style="42" min="17" max="17"/>
    <col hidden="1" width="9" customWidth="1" style="42" min="18" max="18"/>
    <col width="11" customWidth="1" style="42" min="19" max="19"/>
    <col width="12" customWidth="1" style="42" min="20" max="20"/>
    <col width="14" customWidth="1" style="42" min="21" max="21"/>
    <col width="34.71" customWidth="1" style="42" min="22" max="22"/>
    <col width="26.57" customWidth="1" style="42" min="23" max="24"/>
    <col width="37.86" customWidth="1" style="42" min="25" max="25"/>
    <col width="14" customWidth="1" style="42" min="26" max="26"/>
    <col width="14" customWidth="1" style="42" min="27" max="27"/>
    <col width="14" customWidth="1" style="42" min="28" max="28"/>
    <col width="14" customWidth="1" style="42" min="29" max="29"/>
    <col width="14" customWidth="1" style="42" min="30" max="30"/>
    <col width="30" customWidth="1" style="42" min="31" max="31"/>
  </cols>
  <sheetData>
    <row r="1" ht="31.5" customHeight="1" s="42">
      <c r="A1" s="4" t="inlineStr">
        <is>
          <t>Date</t>
        </is>
      </c>
      <c r="B1" s="4" t="inlineStr">
        <is>
          <t>Store Name</t>
        </is>
      </c>
      <c r="C1" s="4" t="inlineStr">
        <is>
          <t>Sub Store Type</t>
        </is>
      </c>
      <c r="D1" s="4" t="inlineStr">
        <is>
          <t>Planogram Enabled</t>
        </is>
      </c>
      <c r="E1" s="4" t="inlineStr">
        <is>
          <t>City</t>
        </is>
      </c>
      <c r="F1" s="4" t="inlineStr">
        <is>
          <t>Total Bins</t>
        </is>
      </c>
      <c r="G1" s="4" t="inlineStr">
        <is>
          <t>CC MTD %</t>
        </is>
      </c>
      <c r="H1" s="4" t="inlineStr">
        <is>
          <t>BA MTD %</t>
        </is>
      </c>
      <c r="I1" s="4" t="inlineStr">
        <is>
          <t>IA MTD %</t>
        </is>
      </c>
      <c r="J1" s="4" t="inlineStr">
        <is>
          <t>CC ACC %</t>
        </is>
      </c>
      <c r="K1" s="4" t="inlineStr">
        <is>
          <t>PD %</t>
        </is>
      </c>
      <c r="L1" s="4" t="inlineStr">
        <is>
          <t>Inv Health</t>
        </is>
      </c>
      <c r="M1" s="4" t="inlineStr">
        <is>
          <t>CC Associate Count</t>
        </is>
      </c>
      <c r="N1" s="7" t="inlineStr">
        <is>
          <t>Store Type</t>
        </is>
      </c>
      <c r="O1" s="7" t="inlineStr">
        <is>
          <t>CLM</t>
        </is>
      </c>
      <c r="P1" s="7" t="inlineStr">
        <is>
          <t>IM</t>
        </is>
      </c>
      <c r="Q1" s="7" t="inlineStr">
        <is>
          <t>Leader</t>
        </is>
      </c>
      <c r="R1" s="7" t="inlineStr">
        <is>
          <t>Exclude</t>
        </is>
      </c>
      <c r="S1" s="7" t="inlineStr">
        <is>
          <t>CC MTD Target</t>
        </is>
      </c>
      <c r="T1" s="7" t="inlineStr">
        <is>
          <t>CC MTD Achieved %</t>
        </is>
      </c>
      <c r="U1" s="7" t="inlineStr">
        <is>
          <t>CC MTD Status</t>
        </is>
      </c>
      <c r="V1" s="10" t="inlineStr">
        <is>
          <t>RCA</t>
        </is>
      </c>
      <c r="W1" s="10" t="inlineStr">
        <is>
          <t>POA</t>
        </is>
      </c>
      <c r="X1" s="10" t="inlineStr">
        <is>
          <t>ETA</t>
        </is>
      </c>
      <c r="Y1" s="10" t="inlineStr">
        <is>
          <t>Additional Remarks</t>
        </is>
      </c>
      <c r="Z1" s="43" t="inlineStr">
        <is>
          <t>Planned CC Associate</t>
        </is>
      </c>
      <c r="AA1" s="43" t="inlineStr">
        <is>
          <t>Delta</t>
        </is>
      </c>
      <c r="AB1" s="43" t="inlineStr">
        <is>
          <t>Delta HC</t>
        </is>
      </c>
      <c r="AC1" s="43" t="inlineStr">
        <is>
          <t>MTD Avg Util %</t>
        </is>
      </c>
      <c r="AD1" s="43" t="inlineStr">
        <is>
          <t>Util Bucket</t>
        </is>
      </c>
      <c r="AE1" s="43" t="inlineStr">
        <is>
          <t>CC MTD &amp; Util Status</t>
        </is>
      </c>
    </row>
    <row r="2">
      <c r="A2" s="13" t="n">
        <v>46304</v>
      </c>
      <c r="B2" s="20" t="inlineStr">
        <is>
          <t>BEL-Khanapur Road</t>
        </is>
      </c>
      <c r="C2" s="20" t="inlineStr">
        <is>
          <t>RETAIL_STORE</t>
        </is>
      </c>
      <c r="D2" s="20" t="inlineStr">
        <is>
          <t>No</t>
        </is>
      </c>
      <c r="E2" s="20" t="inlineStr">
        <is>
          <t>Belgavi</t>
        </is>
      </c>
      <c r="F2" s="20" t="n">
        <v>6826</v>
      </c>
      <c r="G2" s="21" t="n">
        <v>0.5298857310284207</v>
      </c>
      <c r="H2" s="21" t="n">
        <v>0.9474702792369368</v>
      </c>
      <c r="I2" s="21" t="n">
        <v>0.975021</v>
      </c>
      <c r="J2" s="21" t="n">
        <v>0.9474702792369368</v>
      </c>
      <c r="K2" s="21" t="n">
        <v>0</v>
      </c>
      <c r="L2" s="21" t="n">
        <v>0.9989348544155524</v>
      </c>
      <c r="M2" s="20" t="n">
        <v>2</v>
      </c>
      <c r="N2" s="20">
        <f>IF($B2="","",IF($C2="SUPERSTORE","Superstore","DH"))</f>
        <v/>
      </c>
      <c r="O2" s="20">
        <f>IF($B2="","",IFERROR(VLOOKUP($B2,Mapping!$A:$C,2,0),"Not Mapped"))</f>
        <v/>
      </c>
      <c r="P2" s="20">
        <f>IF($B2="","",IFERROR(VLOOKUP($B2,Mapping!$A:$C,3,0),"Not Mapped"))</f>
        <v/>
      </c>
      <c r="Q2" s="20">
        <f>IF($B2="","",IFERROR(VLOOKUP($O2,Leaders!$A:$B,2,0),"Not Mapped"))</f>
        <v/>
      </c>
      <c r="R2" s="20">
        <f>IF($B2="","",IF(COUNTIF(Exclusions!$A:$A,$B2)&gt;0,"Yes","No"))</f>
        <v/>
      </c>
      <c r="S2" s="21">
        <f>IF($B2="","",MIN(1,DAY($A2)/IF($N2="Superstore",Settings!$B$5,Settings!$B$4)))</f>
        <v/>
      </c>
      <c r="T2" s="21">
        <f>IF(OR($B2="",$G2="",$S2=0),"",$G2/$S2)</f>
        <v/>
      </c>
      <c r="U2" s="20">
        <f>IF($T2="","",IF($T2&lt;Settings!$B$8,"Critical",IF($T2&lt;Settings!$B$9,"Semi Critical","Non Critical")))</f>
        <v/>
      </c>
      <c r="V2" s="28" t="n"/>
      <c r="W2" s="28" t="n"/>
      <c r="X2" s="28" t="n"/>
      <c r="Y2" s="28" t="n"/>
      <c r="Z2" s="20">
        <f>IF($B2="","",IFERROR(VLOOKUP($B2,'Plan HC for CCA'!$A:$B,2,0),""))</f>
        <v/>
      </c>
      <c r="AA2" s="44">
        <f>IF(OR($B2="",$Z2=""),"",IF(N($M2)&lt;$Z2,"Delta","No Delta"))</f>
        <v/>
      </c>
      <c r="AB2" s="44">
        <f>IF(OR($B2="",$Z2=""),"",MAX(0,$Z2-N($M2)))</f>
        <v/>
      </c>
      <c r="AC2" s="45">
        <f>IF($B2="","",IFERROR(INDEX('CCA Util %'!$H:$H,MATCH($B2,'CCA Util %'!$E:$E,0)),""))</f>
        <v/>
      </c>
      <c r="AD2" s="44">
        <f>IF($B2="","",IFERROR(INDEX('CCA Util %'!$G:$G,MATCH($B2,'CCA Util %'!$E:$E,0)),""))</f>
        <v/>
      </c>
      <c r="AE2" s="44">
        <f>IF(OR($B2="",$U2=""),"",$U2&amp;" &amp; "&amp;IF(OR($AD2="",$AD2=0),"Util NA",$AD2&amp;" Util"))</f>
        <v/>
      </c>
    </row>
    <row r="3">
      <c r="A3" s="13" t="n">
        <v>46304</v>
      </c>
      <c r="B3" s="20" t="inlineStr">
        <is>
          <t>BEL-Sector 12</t>
        </is>
      </c>
      <c r="C3" s="20" t="inlineStr">
        <is>
          <t>RETAIL_STORE</t>
        </is>
      </c>
      <c r="D3" s="20" t="inlineStr">
        <is>
          <t>No</t>
        </is>
      </c>
      <c r="E3" s="20" t="inlineStr">
        <is>
          <t>Belgavi</t>
        </is>
      </c>
      <c r="F3" s="20" t="n">
        <v>6127</v>
      </c>
      <c r="G3" s="21" t="n">
        <v>0.7976171046189</v>
      </c>
      <c r="H3" s="21" t="n">
        <v>0.994475138121547</v>
      </c>
      <c r="I3" s="21" t="n">
        <v>0.998408</v>
      </c>
      <c r="J3" s="21" t="n">
        <v>0.994475138121547</v>
      </c>
      <c r="K3" s="21" t="n">
        <v>0</v>
      </c>
      <c r="L3" s="21" t="n">
        <v>1</v>
      </c>
      <c r="M3" s="20" t="n">
        <v>3</v>
      </c>
      <c r="N3" s="20">
        <f>IF($B3="","",IF($C3="SUPERSTORE","Superstore","DH"))</f>
        <v/>
      </c>
      <c r="O3" s="20">
        <f>IF($B3="","",IFERROR(VLOOKUP($B3,Mapping!$A:$C,2,0),"Not Mapped"))</f>
        <v/>
      </c>
      <c r="P3" s="20">
        <f>IF($B3="","",IFERROR(VLOOKUP($B3,Mapping!$A:$C,3,0),"Not Mapped"))</f>
        <v/>
      </c>
      <c r="Q3" s="20">
        <f>IF($B3="","",IFERROR(VLOOKUP($O3,Leaders!$A:$B,2,0),"Not Mapped"))</f>
        <v/>
      </c>
      <c r="R3" s="20">
        <f>IF($B3="","",IF(COUNTIF(Exclusions!$A:$A,$B3)&gt;0,"Yes","No"))</f>
        <v/>
      </c>
      <c r="S3" s="21">
        <f>IF($B3="","",MIN(1,DAY($A3)/IF($N3="Superstore",Settings!$B$5,Settings!$B$4)))</f>
        <v/>
      </c>
      <c r="T3" s="21">
        <f>IF(OR($B3="",$G3="",$S3=0),"",$G3/$S3)</f>
        <v/>
      </c>
      <c r="U3" s="20">
        <f>IF($T3="","",IF($T3&lt;Settings!$B$8,"Critical",IF($T3&lt;Settings!$B$9,"Semi Critical","Non Critical")))</f>
        <v/>
      </c>
      <c r="V3" s="28" t="n"/>
      <c r="W3" s="28" t="n"/>
      <c r="X3" s="28" t="n"/>
      <c r="Y3" s="28" t="n"/>
      <c r="Z3" s="20">
        <f>IF($B3="","",IFERROR(VLOOKUP($B3,'Plan HC for CCA'!$A:$B,2,0),""))</f>
        <v/>
      </c>
      <c r="AA3" s="44">
        <f>IF(OR($B3="",$Z3=""),"",IF(N($M3)&lt;$Z3,"Delta","No Delta"))</f>
        <v/>
      </c>
      <c r="AB3" s="44">
        <f>IF(OR($B3="",$Z3=""),"",MAX(0,$Z3-N($M3)))</f>
        <v/>
      </c>
      <c r="AC3" s="45">
        <f>IF($B3="","",IFERROR(INDEX('CCA Util %'!$H:$H,MATCH($B3,'CCA Util %'!$E:$E,0)),""))</f>
        <v/>
      </c>
      <c r="AD3" s="44">
        <f>IF($B3="","",IFERROR(INDEX('CCA Util %'!$G:$G,MATCH($B3,'CCA Util %'!$E:$E,0)),""))</f>
        <v/>
      </c>
      <c r="AE3" s="44">
        <f>IF(OR($B3="",$U3=""),"",$U3&amp;" &amp; "&amp;IF(OR($AD3="",$AD3=0),"Util NA",$AD3&amp;" Util"))</f>
        <v/>
      </c>
    </row>
    <row r="4">
      <c r="A4" s="13" t="n">
        <v>46304</v>
      </c>
      <c r="B4" s="20" t="inlineStr">
        <is>
          <t>BLR - Bhadrappa Layout</t>
        </is>
      </c>
      <c r="C4" s="20" t="inlineStr">
        <is>
          <t>RETAIL_STORE</t>
        </is>
      </c>
      <c r="D4" s="20" t="inlineStr">
        <is>
          <t>Yes</t>
        </is>
      </c>
      <c r="E4" s="20" t="inlineStr">
        <is>
          <t>Bengaluru</t>
        </is>
      </c>
      <c r="F4" s="20" t="n">
        <v>4463</v>
      </c>
      <c r="G4" s="21" t="n">
        <v>0.9997759354694152</v>
      </c>
      <c r="H4" s="21" t="n">
        <v>0.9278350515463918</v>
      </c>
      <c r="I4" s="21" t="n">
        <v>0.983748</v>
      </c>
      <c r="J4" s="21" t="n">
        <v>0.9278350515463918</v>
      </c>
      <c r="K4" s="21" t="n">
        <v>0</v>
      </c>
      <c r="L4" s="21" t="n">
        <v>0.9906673901247964</v>
      </c>
      <c r="M4" s="20" t="n">
        <v>4</v>
      </c>
      <c r="N4" s="20">
        <f>IF($B4="","",IF($C4="SUPERSTORE","Superstore","DH"))</f>
        <v/>
      </c>
      <c r="O4" s="20">
        <f>IF($B4="","",IFERROR(VLOOKUP($B4,Mapping!$A:$C,2,0),"Not Mapped"))</f>
        <v/>
      </c>
      <c r="P4" s="20">
        <f>IF($B4="","",IFERROR(VLOOKUP($B4,Mapping!$A:$C,3,0),"Not Mapped"))</f>
        <v/>
      </c>
      <c r="Q4" s="20">
        <f>IF($B4="","",IFERROR(VLOOKUP($O4,Leaders!$A:$B,2,0),"Not Mapped"))</f>
        <v/>
      </c>
      <c r="R4" s="20">
        <f>IF($B4="","",IF(COUNTIF(Exclusions!$A:$A,$B4)&gt;0,"Yes","No"))</f>
        <v/>
      </c>
      <c r="S4" s="21">
        <f>IF($B4="","",MIN(1,DAY($A4)/IF($N4="Superstore",Settings!$B$5,Settings!$B$4)))</f>
        <v/>
      </c>
      <c r="T4" s="21">
        <f>IF(OR($B4="",$G4="",$S4=0),"",$G4/$S4)</f>
        <v/>
      </c>
      <c r="U4" s="20">
        <f>IF($T4="","",IF($T4&lt;Settings!$B$8,"Critical",IF($T4&lt;Settings!$B$9,"Semi Critical","Non Critical")))</f>
        <v/>
      </c>
      <c r="V4" s="28" t="n"/>
      <c r="W4" s="28" t="n"/>
      <c r="X4" s="28" t="n"/>
      <c r="Y4" s="28" t="n"/>
      <c r="Z4" s="20">
        <f>IF($B4="","",IFERROR(VLOOKUP($B4,'Plan HC for CCA'!$A:$B,2,0),""))</f>
        <v/>
      </c>
      <c r="AA4" s="44">
        <f>IF(OR($B4="",$Z4=""),"",IF(N($M4)&lt;$Z4,"Delta","No Delta"))</f>
        <v/>
      </c>
      <c r="AB4" s="44">
        <f>IF(OR($B4="",$Z4=""),"",MAX(0,$Z4-N($M4)))</f>
        <v/>
      </c>
      <c r="AC4" s="45">
        <f>IF($B4="","",IFERROR(INDEX('CCA Util %'!$H:$H,MATCH($B4,'CCA Util %'!$E:$E,0)),""))</f>
        <v/>
      </c>
      <c r="AD4" s="44">
        <f>IF($B4="","",IFERROR(INDEX('CCA Util %'!$G:$G,MATCH($B4,'CCA Util %'!$E:$E,0)),""))</f>
        <v/>
      </c>
      <c r="AE4" s="44">
        <f>IF(OR($B4="",$U4=""),"",$U4&amp;" &amp; "&amp;IF(OR($AD4="",$AD4=0),"Util NA",$AD4&amp;" Util"))</f>
        <v/>
      </c>
    </row>
    <row r="5">
      <c r="A5" s="13" t="n">
        <v>46304</v>
      </c>
      <c r="B5" s="20" t="inlineStr">
        <is>
          <t>BLR- Brookefield SS</t>
        </is>
      </c>
      <c r="C5" s="20" t="inlineStr">
        <is>
          <t>SUPERSTORE</t>
        </is>
      </c>
      <c r="D5" s="20" t="inlineStr">
        <is>
          <t>No</t>
        </is>
      </c>
      <c r="E5" s="20" t="inlineStr">
        <is>
          <t>Bengaluru</t>
        </is>
      </c>
      <c r="F5" s="20" t="n">
        <v>11768</v>
      </c>
      <c r="G5" s="21" t="n">
        <v>0.3948844323589395</v>
      </c>
      <c r="H5" s="21" t="n">
        <v>0.9558855175381968</v>
      </c>
      <c r="I5" s="21" t="n">
        <v>0.987703</v>
      </c>
      <c r="J5" s="21" t="n">
        <v>0.9558855175381968</v>
      </c>
      <c r="K5" s="21" t="n">
        <v>0</v>
      </c>
      <c r="L5" s="21" t="n">
        <v>1</v>
      </c>
      <c r="M5" s="20" t="n">
        <v>2</v>
      </c>
      <c r="N5" s="20">
        <f>IF($B5="","",IF($C5="SUPERSTORE","Superstore","DH"))</f>
        <v/>
      </c>
      <c r="O5" s="20">
        <f>IF($B5="","",IFERROR(VLOOKUP($B5,Mapping!$A:$C,2,0),"Not Mapped"))</f>
        <v/>
      </c>
      <c r="P5" s="20">
        <f>IF($B5="","",IFERROR(VLOOKUP($B5,Mapping!$A:$C,3,0),"Not Mapped"))</f>
        <v/>
      </c>
      <c r="Q5" s="20">
        <f>IF($B5="","",IFERROR(VLOOKUP($O5,Leaders!$A:$B,2,0),"Not Mapped"))</f>
        <v/>
      </c>
      <c r="R5" s="20">
        <f>IF($B5="","",IF(COUNTIF(Exclusions!$A:$A,$B5)&gt;0,"Yes","No"))</f>
        <v/>
      </c>
      <c r="S5" s="21">
        <f>IF($B5="","",MIN(1,DAY($A5)/IF($N5="Superstore",Settings!$B$5,Settings!$B$4)))</f>
        <v/>
      </c>
      <c r="T5" s="21">
        <f>IF(OR($B5="",$G5="",$S5=0),"",$G5/$S5)</f>
        <v/>
      </c>
      <c r="U5" s="20">
        <f>IF($T5="","",IF($T5&lt;Settings!$B$8,"Critical",IF($T5&lt;Settings!$B$9,"Semi Critical","Non Critical")))</f>
        <v/>
      </c>
      <c r="V5" s="28" t="n"/>
      <c r="W5" s="28" t="n"/>
      <c r="X5" s="28" t="n"/>
      <c r="Y5" s="28" t="n"/>
      <c r="Z5" s="20">
        <f>IF($B5="","",IFERROR(VLOOKUP($B5,'Plan HC for CCA'!$A:$B,2,0),""))</f>
        <v/>
      </c>
      <c r="AA5" s="44">
        <f>IF(OR($B5="",$Z5=""),"",IF(N($M5)&lt;$Z5,"Delta","No Delta"))</f>
        <v/>
      </c>
      <c r="AB5" s="44">
        <f>IF(OR($B5="",$Z5=""),"",MAX(0,$Z5-N($M5)))</f>
        <v/>
      </c>
      <c r="AC5" s="45">
        <f>IF($B5="","",IFERROR(INDEX('CCA Util %'!$H:$H,MATCH($B5,'CCA Util %'!$E:$E,0)),""))</f>
        <v/>
      </c>
      <c r="AD5" s="44">
        <f>IF($B5="","",IFERROR(INDEX('CCA Util %'!$G:$G,MATCH($B5,'CCA Util %'!$E:$E,0)),""))</f>
        <v/>
      </c>
      <c r="AE5" s="44">
        <f>IF(OR($B5="",$U5=""),"",$U5&amp;" &amp; "&amp;IF(OR($AD5="",$AD5=0),"Util NA",$AD5&amp;" Util"))</f>
        <v/>
      </c>
    </row>
    <row r="6">
      <c r="A6" s="13" t="n">
        <v>46304</v>
      </c>
      <c r="B6" s="20" t="inlineStr">
        <is>
          <t>BLR- Sonnenahalli New</t>
        </is>
      </c>
      <c r="C6" s="20" t="inlineStr">
        <is>
          <t>RETAIL_STORE</t>
        </is>
      </c>
      <c r="D6" s="20" t="inlineStr">
        <is>
          <t>Yes</t>
        </is>
      </c>
      <c r="E6" s="20" t="inlineStr">
        <is>
          <t>Bengaluru</t>
        </is>
      </c>
      <c r="F6" s="20" t="n">
        <v>5305</v>
      </c>
      <c r="G6" s="21" t="n">
        <v>0.4525918944392083</v>
      </c>
      <c r="H6" s="21" t="n">
        <v>0.9925031236984588</v>
      </c>
      <c r="I6" s="21" t="n">
        <v>0.977826</v>
      </c>
      <c r="J6" s="21" t="n">
        <v>0.9925031236984588</v>
      </c>
      <c r="K6" s="21" t="n">
        <v>0</v>
      </c>
      <c r="L6" s="21" t="n">
        <v>1</v>
      </c>
      <c r="M6" s="20" t="n">
        <v>2</v>
      </c>
      <c r="N6" s="20">
        <f>IF($B6="","",IF($C6="SUPERSTORE","Superstore","DH"))</f>
        <v/>
      </c>
      <c r="O6" s="20">
        <f>IF($B6="","",IFERROR(VLOOKUP($B6,Mapping!$A:$C,2,0),"Not Mapped"))</f>
        <v/>
      </c>
      <c r="P6" s="20">
        <f>IF($B6="","",IFERROR(VLOOKUP($B6,Mapping!$A:$C,3,0),"Not Mapped"))</f>
        <v/>
      </c>
      <c r="Q6" s="20">
        <f>IF($B6="","",IFERROR(VLOOKUP($O6,Leaders!$A:$B,2,0),"Not Mapped"))</f>
        <v/>
      </c>
      <c r="R6" s="20">
        <f>IF($B6="","",IF(COUNTIF(Exclusions!$A:$A,$B6)&gt;0,"Yes","No"))</f>
        <v/>
      </c>
      <c r="S6" s="21">
        <f>IF($B6="","",MIN(1,DAY($A6)/IF($N6="Superstore",Settings!$B$5,Settings!$B$4)))</f>
        <v/>
      </c>
      <c r="T6" s="21">
        <f>IF(OR($B6="",$G6="",$S6=0),"",$G6/$S6)</f>
        <v/>
      </c>
      <c r="U6" s="20">
        <f>IF($T6="","",IF($T6&lt;Settings!$B$8,"Critical",IF($T6&lt;Settings!$B$9,"Semi Critical","Non Critical")))</f>
        <v/>
      </c>
      <c r="V6" s="28" t="n"/>
      <c r="W6" s="28" t="n"/>
      <c r="X6" s="28" t="n"/>
      <c r="Y6" s="28" t="n"/>
      <c r="Z6" s="20">
        <f>IF($B6="","",IFERROR(VLOOKUP($B6,'Plan HC for CCA'!$A:$B,2,0),""))</f>
        <v/>
      </c>
      <c r="AA6" s="44">
        <f>IF(OR($B6="",$Z6=""),"",IF(N($M6)&lt;$Z6,"Delta","No Delta"))</f>
        <v/>
      </c>
      <c r="AB6" s="44">
        <f>IF(OR($B6="",$Z6=""),"",MAX(0,$Z6-N($M6)))</f>
        <v/>
      </c>
      <c r="AC6" s="45">
        <f>IF($B6="","",IFERROR(INDEX('CCA Util %'!$H:$H,MATCH($B6,'CCA Util %'!$E:$E,0)),""))</f>
        <v/>
      </c>
      <c r="AD6" s="44">
        <f>IF($B6="","",IFERROR(INDEX('CCA Util %'!$G:$G,MATCH($B6,'CCA Util %'!$E:$E,0)),""))</f>
        <v/>
      </c>
      <c r="AE6" s="44">
        <f>IF(OR($B6="",$U6=""),"",$U6&amp;" &amp; "&amp;IF(OR($AD6="",$AD6=0),"Util NA",$AD6&amp;" Util"))</f>
        <v/>
      </c>
    </row>
    <row r="7">
      <c r="A7" s="13" t="n">
        <v>46304</v>
      </c>
      <c r="B7" s="20" t="inlineStr">
        <is>
          <t>BLR-27th Main Road</t>
        </is>
      </c>
      <c r="C7" s="20" t="inlineStr">
        <is>
          <t>RETAIL_STORE</t>
        </is>
      </c>
      <c r="D7" s="20" t="inlineStr">
        <is>
          <t>No</t>
        </is>
      </c>
      <c r="E7" s="20" t="inlineStr">
        <is>
          <t>Bengaluru</t>
        </is>
      </c>
      <c r="F7" s="20" t="n">
        <v>4212</v>
      </c>
      <c r="G7" s="21" t="n">
        <v>0.8010446343779677</v>
      </c>
      <c r="H7" s="21" t="n">
        <v>0.8008298755186722</v>
      </c>
      <c r="I7" s="21" t="n">
        <v>0.977275</v>
      </c>
      <c r="J7" s="21" t="n">
        <v>0.8008298755186722</v>
      </c>
      <c r="K7" s="21" t="n">
        <v>0</v>
      </c>
      <c r="L7" s="21" t="n">
        <v>0.9371915265341778</v>
      </c>
      <c r="M7" s="20" t="n">
        <v>3</v>
      </c>
      <c r="N7" s="20">
        <f>IF($B7="","",IF($C7="SUPERSTORE","Superstore","DH"))</f>
        <v/>
      </c>
      <c r="O7" s="20">
        <f>IF($B7="","",IFERROR(VLOOKUP($B7,Mapping!$A:$C,2,0),"Not Mapped"))</f>
        <v/>
      </c>
      <c r="P7" s="20">
        <f>IF($B7="","",IFERROR(VLOOKUP($B7,Mapping!$A:$C,3,0),"Not Mapped"))</f>
        <v/>
      </c>
      <c r="Q7" s="20">
        <f>IF($B7="","",IFERROR(VLOOKUP($O7,Leaders!$A:$B,2,0),"Not Mapped"))</f>
        <v/>
      </c>
      <c r="R7" s="20">
        <f>IF($B7="","",IF(COUNTIF(Exclusions!$A:$A,$B7)&gt;0,"Yes","No"))</f>
        <v/>
      </c>
      <c r="S7" s="21">
        <f>IF($B7="","",MIN(1,DAY($A7)/IF($N7="Superstore",Settings!$B$5,Settings!$B$4)))</f>
        <v/>
      </c>
      <c r="T7" s="21">
        <f>IF(OR($B7="",$G7="",$S7=0),"",$G7/$S7)</f>
        <v/>
      </c>
      <c r="U7" s="20">
        <f>IF($T7="","",IF($T7&lt;Settings!$B$8,"Critical",IF($T7&lt;Settings!$B$9,"Semi Critical","Non Critical")))</f>
        <v/>
      </c>
      <c r="V7" s="28" t="n"/>
      <c r="W7" s="28" t="n"/>
      <c r="X7" s="28" t="n"/>
      <c r="Y7" s="28" t="n"/>
      <c r="Z7" s="20">
        <f>IF($B7="","",IFERROR(VLOOKUP($B7,'Plan HC for CCA'!$A:$B,2,0),""))</f>
        <v/>
      </c>
      <c r="AA7" s="44">
        <f>IF(OR($B7="",$Z7=""),"",IF(N($M7)&lt;$Z7,"Delta","No Delta"))</f>
        <v/>
      </c>
      <c r="AB7" s="44">
        <f>IF(OR($B7="",$Z7=""),"",MAX(0,$Z7-N($M7)))</f>
        <v/>
      </c>
      <c r="AC7" s="45">
        <f>IF($B7="","",IFERROR(INDEX('CCA Util %'!$H:$H,MATCH($B7,'CCA Util %'!$E:$E,0)),""))</f>
        <v/>
      </c>
      <c r="AD7" s="44">
        <f>IF($B7="","",IFERROR(INDEX('CCA Util %'!$G:$G,MATCH($B7,'CCA Util %'!$E:$E,0)),""))</f>
        <v/>
      </c>
      <c r="AE7" s="44">
        <f>IF(OR($B7="",$U7=""),"",$U7&amp;" &amp; "&amp;IF(OR($AD7="",$AD7=0),"Util NA",$AD7&amp;" Util"))</f>
        <v/>
      </c>
    </row>
    <row r="8">
      <c r="A8" s="13" t="n">
        <v>46304</v>
      </c>
      <c r="B8" s="20" t="inlineStr">
        <is>
          <t>BLR-Abbigere</t>
        </is>
      </c>
      <c r="C8" s="20" t="inlineStr">
        <is>
          <t>RETAIL_STORE</t>
        </is>
      </c>
      <c r="D8" s="20" t="inlineStr">
        <is>
          <t>Yes</t>
        </is>
      </c>
      <c r="E8" s="20" t="inlineStr">
        <is>
          <t>Bengaluru</t>
        </is>
      </c>
      <c r="F8" s="20" t="n">
        <v>6102</v>
      </c>
      <c r="G8" s="21" t="n">
        <v>0.9975417895771878</v>
      </c>
      <c r="H8" s="21" t="n">
        <v>0.9533431904057827</v>
      </c>
      <c r="I8" s="21" t="n">
        <v>0.988139</v>
      </c>
      <c r="J8" s="21" t="n">
        <v>0.9533431904057827</v>
      </c>
      <c r="K8" s="21" t="n">
        <v>0</v>
      </c>
      <c r="L8" s="21" t="n">
        <v>1</v>
      </c>
      <c r="M8" s="20" t="n">
        <v>4</v>
      </c>
      <c r="N8" s="20">
        <f>IF($B8="","",IF($C8="SUPERSTORE","Superstore","DH"))</f>
        <v/>
      </c>
      <c r="O8" s="20">
        <f>IF($B8="","",IFERROR(VLOOKUP($B8,Mapping!$A:$C,2,0),"Not Mapped"))</f>
        <v/>
      </c>
      <c r="P8" s="20">
        <f>IF($B8="","",IFERROR(VLOOKUP($B8,Mapping!$A:$C,3,0),"Not Mapped"))</f>
        <v/>
      </c>
      <c r="Q8" s="20">
        <f>IF($B8="","",IFERROR(VLOOKUP($O8,Leaders!$A:$B,2,0),"Not Mapped"))</f>
        <v/>
      </c>
      <c r="R8" s="20">
        <f>IF($B8="","",IF(COUNTIF(Exclusions!$A:$A,$B8)&gt;0,"Yes","No"))</f>
        <v/>
      </c>
      <c r="S8" s="21">
        <f>IF($B8="","",MIN(1,DAY($A8)/IF($N8="Superstore",Settings!$B$5,Settings!$B$4)))</f>
        <v/>
      </c>
      <c r="T8" s="21">
        <f>IF(OR($B8="",$G8="",$S8=0),"",$G8/$S8)</f>
        <v/>
      </c>
      <c r="U8" s="20">
        <f>IF($T8="","",IF($T8&lt;Settings!$B$8,"Critical",IF($T8&lt;Settings!$B$9,"Semi Critical","Non Critical")))</f>
        <v/>
      </c>
      <c r="V8" s="28" t="n"/>
      <c r="W8" s="28" t="n"/>
      <c r="X8" s="28" t="n"/>
      <c r="Y8" s="28" t="n"/>
      <c r="Z8" s="20">
        <f>IF($B8="","",IFERROR(VLOOKUP($B8,'Plan HC for CCA'!$A:$B,2,0),""))</f>
        <v/>
      </c>
      <c r="AA8" s="44">
        <f>IF(OR($B8="",$Z8=""),"",IF(N($M8)&lt;$Z8,"Delta","No Delta"))</f>
        <v/>
      </c>
      <c r="AB8" s="44">
        <f>IF(OR($B8="",$Z8=""),"",MAX(0,$Z8-N($M8)))</f>
        <v/>
      </c>
      <c r="AC8" s="45">
        <f>IF($B8="","",IFERROR(INDEX('CCA Util %'!$H:$H,MATCH($B8,'CCA Util %'!$E:$E,0)),""))</f>
        <v/>
      </c>
      <c r="AD8" s="44">
        <f>IF($B8="","",IFERROR(INDEX('CCA Util %'!$G:$G,MATCH($B8,'CCA Util %'!$E:$E,0)),""))</f>
        <v/>
      </c>
      <c r="AE8" s="44">
        <f>IF(OR($B8="",$U8=""),"",$U8&amp;" &amp; "&amp;IF(OR($AD8="",$AD8=0),"Util NA",$AD8&amp;" Util"))</f>
        <v/>
      </c>
    </row>
    <row r="9">
      <c r="A9" s="13" t="n">
        <v>46304</v>
      </c>
      <c r="B9" s="20" t="inlineStr">
        <is>
          <t>BLR-Agrahara Road</t>
        </is>
      </c>
      <c r="C9" s="20" t="inlineStr">
        <is>
          <t>RETAIL_STORE</t>
        </is>
      </c>
      <c r="D9" s="20" t="inlineStr">
        <is>
          <t>Yes</t>
        </is>
      </c>
      <c r="E9" s="20" t="inlineStr">
        <is>
          <t>Bengaluru</t>
        </is>
      </c>
      <c r="F9" s="20" t="n">
        <v>5194</v>
      </c>
      <c r="G9" s="21" t="n">
        <v>0.9759337697343088</v>
      </c>
      <c r="H9" s="21" t="n">
        <v>0.9398303412901952</v>
      </c>
      <c r="I9" s="21" t="n">
        <v>0.984343</v>
      </c>
      <c r="J9" s="21" t="n">
        <v>0.9398303412901952</v>
      </c>
      <c r="K9" s="21" t="n">
        <v>0</v>
      </c>
      <c r="L9" s="21" t="n">
        <v>0.995718038437977</v>
      </c>
      <c r="M9" s="20" t="n">
        <v>3</v>
      </c>
      <c r="N9" s="20">
        <f>IF($B9="","",IF($C9="SUPERSTORE","Superstore","DH"))</f>
        <v/>
      </c>
      <c r="O9" s="20">
        <f>IF($B9="","",IFERROR(VLOOKUP($B9,Mapping!$A:$C,2,0),"Not Mapped"))</f>
        <v/>
      </c>
      <c r="P9" s="20">
        <f>IF($B9="","",IFERROR(VLOOKUP($B9,Mapping!$A:$C,3,0),"Not Mapped"))</f>
        <v/>
      </c>
      <c r="Q9" s="20">
        <f>IF($B9="","",IFERROR(VLOOKUP($O9,Leaders!$A:$B,2,0),"Not Mapped"))</f>
        <v/>
      </c>
      <c r="R9" s="20">
        <f>IF($B9="","",IF(COUNTIF(Exclusions!$A:$A,$B9)&gt;0,"Yes","No"))</f>
        <v/>
      </c>
      <c r="S9" s="21">
        <f>IF($B9="","",MIN(1,DAY($A9)/IF($N9="Superstore",Settings!$B$5,Settings!$B$4)))</f>
        <v/>
      </c>
      <c r="T9" s="21">
        <f>IF(OR($B9="",$G9="",$S9=0),"",$G9/$S9)</f>
        <v/>
      </c>
      <c r="U9" s="20">
        <f>IF($T9="","",IF($T9&lt;Settings!$B$8,"Critical",IF($T9&lt;Settings!$B$9,"Semi Critical","Non Critical")))</f>
        <v/>
      </c>
      <c r="V9" s="28" t="n"/>
      <c r="W9" s="28" t="n"/>
      <c r="X9" s="28" t="n"/>
      <c r="Y9" s="28" t="n"/>
      <c r="Z9" s="20">
        <f>IF($B9="","",IFERROR(VLOOKUP($B9,'Plan HC for CCA'!$A:$B,2,0),""))</f>
        <v/>
      </c>
      <c r="AA9" s="44">
        <f>IF(OR($B9="",$Z9=""),"",IF(N($M9)&lt;$Z9,"Delta","No Delta"))</f>
        <v/>
      </c>
      <c r="AB9" s="44">
        <f>IF(OR($B9="",$Z9=""),"",MAX(0,$Z9-N($M9)))</f>
        <v/>
      </c>
      <c r="AC9" s="45">
        <f>IF($B9="","",IFERROR(INDEX('CCA Util %'!$H:$H,MATCH($B9,'CCA Util %'!$E:$E,0)),""))</f>
        <v/>
      </c>
      <c r="AD9" s="44">
        <f>IF($B9="","",IFERROR(INDEX('CCA Util %'!$G:$G,MATCH($B9,'CCA Util %'!$E:$E,0)),""))</f>
        <v/>
      </c>
      <c r="AE9" s="44">
        <f>IF(OR($B9="",$U9=""),"",$U9&amp;" &amp; "&amp;IF(OR($AD9="",$AD9=0),"Util NA",$AD9&amp;" Util"))</f>
        <v/>
      </c>
    </row>
    <row r="10">
      <c r="A10" s="13" t="n">
        <v>46304</v>
      </c>
      <c r="B10" s="20" t="inlineStr">
        <is>
          <t>BLR-Anjanapura</t>
        </is>
      </c>
      <c r="C10" s="20" t="inlineStr">
        <is>
          <t>RETAIL_STORE</t>
        </is>
      </c>
      <c r="D10" s="20" t="inlineStr">
        <is>
          <t>Yes</t>
        </is>
      </c>
      <c r="E10" s="20" t="inlineStr">
        <is>
          <t>Bengaluru</t>
        </is>
      </c>
      <c r="F10" s="20" t="n">
        <v>7332</v>
      </c>
      <c r="G10" s="21" t="n">
        <v>0.603518821603928</v>
      </c>
      <c r="H10" s="21" t="n">
        <v>0.9731073446327684</v>
      </c>
      <c r="I10" s="21" t="n">
        <v>0.990094</v>
      </c>
      <c r="J10" s="21" t="n">
        <v>0.9731073446327684</v>
      </c>
      <c r="K10" s="21" t="n">
        <v>0</v>
      </c>
      <c r="L10" s="21" t="n">
        <v>1</v>
      </c>
      <c r="M10" s="20" t="n">
        <v>1</v>
      </c>
      <c r="N10" s="20">
        <f>IF($B10="","",IF($C10="SUPERSTORE","Superstore","DH"))</f>
        <v/>
      </c>
      <c r="O10" s="20">
        <f>IF($B10="","",IFERROR(VLOOKUP($B10,Mapping!$A:$C,2,0),"Not Mapped"))</f>
        <v/>
      </c>
      <c r="P10" s="20">
        <f>IF($B10="","",IFERROR(VLOOKUP($B10,Mapping!$A:$C,3,0),"Not Mapped"))</f>
        <v/>
      </c>
      <c r="Q10" s="20">
        <f>IF($B10="","",IFERROR(VLOOKUP($O10,Leaders!$A:$B,2,0),"Not Mapped"))</f>
        <v/>
      </c>
      <c r="R10" s="20">
        <f>IF($B10="","",IF(COUNTIF(Exclusions!$A:$A,$B10)&gt;0,"Yes","No"))</f>
        <v/>
      </c>
      <c r="S10" s="21">
        <f>IF($B10="","",MIN(1,DAY($A10)/IF($N10="Superstore",Settings!$B$5,Settings!$B$4)))</f>
        <v/>
      </c>
      <c r="T10" s="21">
        <f>IF(OR($B10="",$G10="",$S10=0),"",$G10/$S10)</f>
        <v/>
      </c>
      <c r="U10" s="20">
        <f>IF($T10="","",IF($T10&lt;Settings!$B$8,"Critical",IF($T10&lt;Settings!$B$9,"Semi Critical","Non Critical")))</f>
        <v/>
      </c>
      <c r="V10" s="28" t="n"/>
      <c r="W10" s="28" t="n"/>
      <c r="X10" s="28" t="n"/>
      <c r="Y10" s="28" t="n"/>
      <c r="Z10" s="20">
        <f>IF($B10="","",IFERROR(VLOOKUP($B10,'Plan HC for CCA'!$A:$B,2,0),""))</f>
        <v/>
      </c>
      <c r="AA10" s="44">
        <f>IF(OR($B10="",$Z10=""),"",IF(N($M10)&lt;$Z10,"Delta","No Delta"))</f>
        <v/>
      </c>
      <c r="AB10" s="44">
        <f>IF(OR($B10="",$Z10=""),"",MAX(0,$Z10-N($M10)))</f>
        <v/>
      </c>
      <c r="AC10" s="45">
        <f>IF($B10="","",IFERROR(INDEX('CCA Util %'!$H:$H,MATCH($B10,'CCA Util %'!$E:$E,0)),""))</f>
        <v/>
      </c>
      <c r="AD10" s="44">
        <f>IF($B10="","",IFERROR(INDEX('CCA Util %'!$G:$G,MATCH($B10,'CCA Util %'!$E:$E,0)),""))</f>
        <v/>
      </c>
      <c r="AE10" s="44">
        <f>IF(OR($B10="",$U10=""),"",$U10&amp;" &amp; "&amp;IF(OR($AD10="",$AD10=0),"Util NA",$AD10&amp;" Util"))</f>
        <v/>
      </c>
    </row>
    <row r="11">
      <c r="A11" s="13" t="n">
        <v>46304</v>
      </c>
      <c r="B11" s="20" t="inlineStr">
        <is>
          <t>BLR-Arekere</t>
        </is>
      </c>
      <c r="C11" s="20" t="inlineStr">
        <is>
          <t>RETAIL_STORE</t>
        </is>
      </c>
      <c r="D11" s="20" t="inlineStr">
        <is>
          <t>Yes</t>
        </is>
      </c>
      <c r="E11" s="20" t="inlineStr">
        <is>
          <t>Bengaluru</t>
        </is>
      </c>
      <c r="F11" s="20" t="n">
        <v>6055</v>
      </c>
      <c r="G11" s="21" t="n">
        <v>0.8142031379025599</v>
      </c>
      <c r="H11" s="21" t="n">
        <v>0.8064908722109534</v>
      </c>
      <c r="I11" s="21" t="n">
        <v>0.940736</v>
      </c>
      <c r="J11" s="21" t="n">
        <v>0.8064908722109534</v>
      </c>
      <c r="K11" s="21" t="n">
        <v>0</v>
      </c>
      <c r="L11" s="21" t="n">
        <v>0.9395751040888226</v>
      </c>
      <c r="M11" s="20" t="n">
        <v>6</v>
      </c>
      <c r="N11" s="20">
        <f>IF($B11="","",IF($C11="SUPERSTORE","Superstore","DH"))</f>
        <v/>
      </c>
      <c r="O11" s="20">
        <f>IF($B11="","",IFERROR(VLOOKUP($B11,Mapping!$A:$C,2,0),"Not Mapped"))</f>
        <v/>
      </c>
      <c r="P11" s="20">
        <f>IF($B11="","",IFERROR(VLOOKUP($B11,Mapping!$A:$C,3,0),"Not Mapped"))</f>
        <v/>
      </c>
      <c r="Q11" s="20">
        <f>IF($B11="","",IFERROR(VLOOKUP($O11,Leaders!$A:$B,2,0),"Not Mapped"))</f>
        <v/>
      </c>
      <c r="R11" s="20">
        <f>IF($B11="","",IF(COUNTIF(Exclusions!$A:$A,$B11)&gt;0,"Yes","No"))</f>
        <v/>
      </c>
      <c r="S11" s="21">
        <f>IF($B11="","",MIN(1,DAY($A11)/IF($N11="Superstore",Settings!$B$5,Settings!$B$4)))</f>
        <v/>
      </c>
      <c r="T11" s="21">
        <f>IF(OR($B11="",$G11="",$S11=0),"",$G11/$S11)</f>
        <v/>
      </c>
      <c r="U11" s="20">
        <f>IF($T11="","",IF($T11&lt;Settings!$B$8,"Critical",IF($T11&lt;Settings!$B$9,"Semi Critical","Non Critical")))</f>
        <v/>
      </c>
      <c r="V11" s="28" t="n"/>
      <c r="W11" s="28" t="n"/>
      <c r="X11" s="28" t="n"/>
      <c r="Y11" s="28" t="n"/>
      <c r="Z11" s="20">
        <f>IF($B11="","",IFERROR(VLOOKUP($B11,'Plan HC for CCA'!$A:$B,2,0),""))</f>
        <v/>
      </c>
      <c r="AA11" s="44">
        <f>IF(OR($B11="",$Z11=""),"",IF(N($M11)&lt;$Z11,"Delta","No Delta"))</f>
        <v/>
      </c>
      <c r="AB11" s="44">
        <f>IF(OR($B11="",$Z11=""),"",MAX(0,$Z11-N($M11)))</f>
        <v/>
      </c>
      <c r="AC11" s="45">
        <f>IF($B11="","",IFERROR(INDEX('CCA Util %'!$H:$H,MATCH($B11,'CCA Util %'!$E:$E,0)),""))</f>
        <v/>
      </c>
      <c r="AD11" s="44">
        <f>IF($B11="","",IFERROR(INDEX('CCA Util %'!$G:$G,MATCH($B11,'CCA Util %'!$E:$E,0)),""))</f>
        <v/>
      </c>
      <c r="AE11" s="44">
        <f>IF(OR($B11="",$U11=""),"",$U11&amp;" &amp; "&amp;IF(OR($AD11="",$AD11=0),"Util NA",$AD11&amp;" Util"))</f>
        <v/>
      </c>
    </row>
    <row r="12">
      <c r="A12" s="13" t="n">
        <v>46304</v>
      </c>
      <c r="B12" s="20" t="inlineStr">
        <is>
          <t>BLR-Aswath Nagar</t>
        </is>
      </c>
      <c r="C12" s="20" t="inlineStr">
        <is>
          <t>RETAIL_STORE</t>
        </is>
      </c>
      <c r="D12" s="20" t="inlineStr">
        <is>
          <t>Yes</t>
        </is>
      </c>
      <c r="E12" s="20" t="inlineStr">
        <is>
          <t>Bengaluru</t>
        </is>
      </c>
      <c r="F12" s="20" t="n">
        <v>5167</v>
      </c>
      <c r="G12" s="21" t="n">
        <v>0.9334236500870912</v>
      </c>
      <c r="H12" s="21" t="n">
        <v>0.8718639850715323</v>
      </c>
      <c r="I12" s="21" t="n">
        <v>0.964062</v>
      </c>
      <c r="J12" s="21" t="n">
        <v>0.8718639850715323</v>
      </c>
      <c r="K12" s="21" t="n">
        <v>0</v>
      </c>
      <c r="L12" s="21" t="n">
        <v>0.9671006252932768</v>
      </c>
      <c r="M12" s="20" t="n">
        <v>3</v>
      </c>
      <c r="N12" s="20">
        <f>IF($B12="","",IF($C12="SUPERSTORE","Superstore","DH"))</f>
        <v/>
      </c>
      <c r="O12" s="20">
        <f>IF($B12="","",IFERROR(VLOOKUP($B12,Mapping!$A:$C,2,0),"Not Mapped"))</f>
        <v/>
      </c>
      <c r="P12" s="20">
        <f>IF($B12="","",IFERROR(VLOOKUP($B12,Mapping!$A:$C,3,0),"Not Mapped"))</f>
        <v/>
      </c>
      <c r="Q12" s="20">
        <f>IF($B12="","",IFERROR(VLOOKUP($O12,Leaders!$A:$B,2,0),"Not Mapped"))</f>
        <v/>
      </c>
      <c r="R12" s="20">
        <f>IF($B12="","",IF(COUNTIF(Exclusions!$A:$A,$B12)&gt;0,"Yes","No"))</f>
        <v/>
      </c>
      <c r="S12" s="21">
        <f>IF($B12="","",MIN(1,DAY($A12)/IF($N12="Superstore",Settings!$B$5,Settings!$B$4)))</f>
        <v/>
      </c>
      <c r="T12" s="21">
        <f>IF(OR($B12="",$G12="",$S12=0),"",$G12/$S12)</f>
        <v/>
      </c>
      <c r="U12" s="20">
        <f>IF($T12="","",IF($T12&lt;Settings!$B$8,"Critical",IF($T12&lt;Settings!$B$9,"Semi Critical","Non Critical")))</f>
        <v/>
      </c>
      <c r="V12" s="28" t="n"/>
      <c r="W12" s="28" t="n"/>
      <c r="X12" s="28" t="n"/>
      <c r="Y12" s="28" t="n"/>
      <c r="Z12" s="20">
        <f>IF($B12="","",IFERROR(VLOOKUP($B12,'Plan HC for CCA'!$A:$B,2,0),""))</f>
        <v/>
      </c>
      <c r="AA12" s="44">
        <f>IF(OR($B12="",$Z12=""),"",IF(N($M12)&lt;$Z12,"Delta","No Delta"))</f>
        <v/>
      </c>
      <c r="AB12" s="44">
        <f>IF(OR($B12="",$Z12=""),"",MAX(0,$Z12-N($M12)))</f>
        <v/>
      </c>
      <c r="AC12" s="45">
        <f>IF($B12="","",IFERROR(INDEX('CCA Util %'!$H:$H,MATCH($B12,'CCA Util %'!$E:$E,0)),""))</f>
        <v/>
      </c>
      <c r="AD12" s="44">
        <f>IF($B12="","",IFERROR(INDEX('CCA Util %'!$G:$G,MATCH($B12,'CCA Util %'!$E:$E,0)),""))</f>
        <v/>
      </c>
      <c r="AE12" s="44">
        <f>IF(OR($B12="",$U12=""),"",$U12&amp;" &amp; "&amp;IF(OR($AD12="",$AD12=0),"Util NA",$AD12&amp;" Util"))</f>
        <v/>
      </c>
    </row>
    <row r="13">
      <c r="A13" s="13" t="n">
        <v>46304</v>
      </c>
      <c r="B13" s="20" t="inlineStr">
        <is>
          <t>BLR-Attibele</t>
        </is>
      </c>
      <c r="C13" s="20" t="inlineStr">
        <is>
          <t>RETAIL_STORE</t>
        </is>
      </c>
      <c r="D13" s="20" t="inlineStr">
        <is>
          <t>Yes</t>
        </is>
      </c>
      <c r="E13" s="20" t="inlineStr">
        <is>
          <t>Bengaluru</t>
        </is>
      </c>
      <c r="F13" s="20" t="n">
        <v>7445</v>
      </c>
      <c r="G13" s="21" t="n">
        <v>0.9544660846205508</v>
      </c>
      <c r="H13" s="21" t="n">
        <v>0.936532507739938</v>
      </c>
      <c r="I13" s="21" t="n">
        <v>0.970763</v>
      </c>
      <c r="J13" s="21" t="n"/>
      <c r="K13" s="21" t="n">
        <v>0</v>
      </c>
      <c r="L13" s="21" t="n">
        <v>0.994329476943132</v>
      </c>
      <c r="M13" s="20" t="n">
        <v>1</v>
      </c>
      <c r="N13" s="20">
        <f>IF($B13="","",IF($C13="SUPERSTORE","Superstore","DH"))</f>
        <v/>
      </c>
      <c r="O13" s="20">
        <f>IF($B13="","",IFERROR(VLOOKUP($B13,Mapping!$A:$C,2,0),"Not Mapped"))</f>
        <v/>
      </c>
      <c r="P13" s="20">
        <f>IF($B13="","",IFERROR(VLOOKUP($B13,Mapping!$A:$C,3,0),"Not Mapped"))</f>
        <v/>
      </c>
      <c r="Q13" s="20">
        <f>IF($B13="","",IFERROR(VLOOKUP($O13,Leaders!$A:$B,2,0),"Not Mapped"))</f>
        <v/>
      </c>
      <c r="R13" s="20">
        <f>IF($B13="","",IF(COUNTIF(Exclusions!$A:$A,$B13)&gt;0,"Yes","No"))</f>
        <v/>
      </c>
      <c r="S13" s="21">
        <f>IF($B13="","",MIN(1,DAY($A13)/IF($N13="Superstore",Settings!$B$5,Settings!$B$4)))</f>
        <v/>
      </c>
      <c r="T13" s="21">
        <f>IF(OR($B13="",$G13="",$S13=0),"",$G13/$S13)</f>
        <v/>
      </c>
      <c r="U13" s="20">
        <f>IF($T13="","",IF($T13&lt;Settings!$B$8,"Critical",IF($T13&lt;Settings!$B$9,"Semi Critical","Non Critical")))</f>
        <v/>
      </c>
      <c r="V13" s="28" t="n"/>
      <c r="W13" s="28" t="n"/>
      <c r="X13" s="28" t="n"/>
      <c r="Y13" s="28" t="n"/>
      <c r="Z13" s="20">
        <f>IF($B13="","",IFERROR(VLOOKUP($B13,'Plan HC for CCA'!$A:$B,2,0),""))</f>
        <v/>
      </c>
      <c r="AA13" s="44">
        <f>IF(OR($B13="",$Z13=""),"",IF(N($M13)&lt;$Z13,"Delta","No Delta"))</f>
        <v/>
      </c>
      <c r="AB13" s="44">
        <f>IF(OR($B13="",$Z13=""),"",MAX(0,$Z13-N($M13)))</f>
        <v/>
      </c>
      <c r="AC13" s="45">
        <f>IF($B13="","",IFERROR(INDEX('CCA Util %'!$H:$H,MATCH($B13,'CCA Util %'!$E:$E,0)),""))</f>
        <v/>
      </c>
      <c r="AD13" s="44">
        <f>IF($B13="","",IFERROR(INDEX('CCA Util %'!$G:$G,MATCH($B13,'CCA Util %'!$E:$E,0)),""))</f>
        <v/>
      </c>
      <c r="AE13" s="44">
        <f>IF(OR($B13="",$U13=""),"",$U13&amp;" &amp; "&amp;IF(OR($AD13="",$AD13=0),"Util NA",$AD13&amp;" Util"))</f>
        <v/>
      </c>
    </row>
    <row r="14">
      <c r="A14" s="13" t="n">
        <v>46304</v>
      </c>
      <c r="B14" s="20" t="inlineStr">
        <is>
          <t>BLR-Avalahalli Main</t>
        </is>
      </c>
      <c r="C14" s="20" t="inlineStr">
        <is>
          <t>RETAIL_STORE</t>
        </is>
      </c>
      <c r="D14" s="20" t="inlineStr">
        <is>
          <t>Yes</t>
        </is>
      </c>
      <c r="E14" s="20" t="inlineStr">
        <is>
          <t>Bengaluru</t>
        </is>
      </c>
      <c r="F14" s="20" t="n">
        <v>6396</v>
      </c>
      <c r="G14" s="21" t="n">
        <v>0.3388055034396498</v>
      </c>
      <c r="H14" s="21" t="n">
        <v>0.7383479464697739</v>
      </c>
      <c r="I14" s="21" t="n">
        <v>0.86305</v>
      </c>
      <c r="J14" s="21" t="n">
        <v>0.7383479464697739</v>
      </c>
      <c r="K14" s="21" t="n">
        <v>0</v>
      </c>
      <c r="L14" s="21" t="n">
        <v>0.91088334588201</v>
      </c>
      <c r="M14" s="20" t="n">
        <v>4</v>
      </c>
      <c r="N14" s="20">
        <f>IF($B14="","",IF($C14="SUPERSTORE","Superstore","DH"))</f>
        <v/>
      </c>
      <c r="O14" s="20">
        <f>IF($B14="","",IFERROR(VLOOKUP($B14,Mapping!$A:$C,2,0),"Not Mapped"))</f>
        <v/>
      </c>
      <c r="P14" s="20">
        <f>IF($B14="","",IFERROR(VLOOKUP($B14,Mapping!$A:$C,3,0),"Not Mapped"))</f>
        <v/>
      </c>
      <c r="Q14" s="20">
        <f>IF($B14="","",IFERROR(VLOOKUP($O14,Leaders!$A:$B,2,0),"Not Mapped"))</f>
        <v/>
      </c>
      <c r="R14" s="20">
        <f>IF($B14="","",IF(COUNTIF(Exclusions!$A:$A,$B14)&gt;0,"Yes","No"))</f>
        <v/>
      </c>
      <c r="S14" s="21">
        <f>IF($B14="","",MIN(1,DAY($A14)/IF($N14="Superstore",Settings!$B$5,Settings!$B$4)))</f>
        <v/>
      </c>
      <c r="T14" s="21">
        <f>IF(OR($B14="",$G14="",$S14=0),"",$G14/$S14)</f>
        <v/>
      </c>
      <c r="U14" s="20">
        <f>IF($T14="","",IF($T14&lt;Settings!$B$8,"Critical",IF($T14&lt;Settings!$B$9,"Semi Critical","Non Critical")))</f>
        <v/>
      </c>
      <c r="V14" s="28" t="n"/>
      <c r="W14" s="28" t="n"/>
      <c r="X14" s="28" t="n"/>
      <c r="Y14" s="28" t="n"/>
      <c r="Z14" s="20">
        <f>IF($B14="","",IFERROR(VLOOKUP($B14,'Plan HC for CCA'!$A:$B,2,0),""))</f>
        <v/>
      </c>
      <c r="AA14" s="44">
        <f>IF(OR($B14="",$Z14=""),"",IF(N($M14)&lt;$Z14,"Delta","No Delta"))</f>
        <v/>
      </c>
      <c r="AB14" s="44">
        <f>IF(OR($B14="",$Z14=""),"",MAX(0,$Z14-N($M14)))</f>
        <v/>
      </c>
      <c r="AC14" s="45">
        <f>IF($B14="","",IFERROR(INDEX('CCA Util %'!$H:$H,MATCH($B14,'CCA Util %'!$E:$E,0)),""))</f>
        <v/>
      </c>
      <c r="AD14" s="44">
        <f>IF($B14="","",IFERROR(INDEX('CCA Util %'!$G:$G,MATCH($B14,'CCA Util %'!$E:$E,0)),""))</f>
        <v/>
      </c>
      <c r="AE14" s="44">
        <f>IF(OR($B14="",$U14=""),"",$U14&amp;" &amp; "&amp;IF(OR($AD14="",$AD14=0),"Util NA",$AD14&amp;" Util"))</f>
        <v/>
      </c>
    </row>
    <row r="15">
      <c r="A15" s="13" t="n">
        <v>46304</v>
      </c>
      <c r="B15" s="20" t="inlineStr">
        <is>
          <t>BLR-BANNERGHATTA</t>
        </is>
      </c>
      <c r="C15" s="20" t="inlineStr">
        <is>
          <t>RETAIL_STORE</t>
        </is>
      </c>
      <c r="D15" s="20" t="inlineStr">
        <is>
          <t>No</t>
        </is>
      </c>
      <c r="E15" s="20" t="inlineStr">
        <is>
          <t>Bengaluru</t>
        </is>
      </c>
      <c r="F15" s="20" t="n">
        <v>5222</v>
      </c>
      <c r="G15" s="21" t="n">
        <v>0.7527767139027193</v>
      </c>
      <c r="H15" s="21" t="n">
        <v>0.8226914271177818</v>
      </c>
      <c r="I15" s="21" t="n">
        <v>0.959299</v>
      </c>
      <c r="J15" s="21" t="n">
        <v>0.8226914271177818</v>
      </c>
      <c r="K15" s="21" t="n">
        <v>0</v>
      </c>
      <c r="L15" s="21" t="n">
        <v>0.946396390365382</v>
      </c>
      <c r="M15" s="20" t="n">
        <v>4</v>
      </c>
      <c r="N15" s="20">
        <f>IF($B15="","",IF($C15="SUPERSTORE","Superstore","DH"))</f>
        <v/>
      </c>
      <c r="O15" s="20">
        <f>IF($B15="","",IFERROR(VLOOKUP($B15,Mapping!$A:$C,2,0),"Not Mapped"))</f>
        <v/>
      </c>
      <c r="P15" s="20">
        <f>IF($B15="","",IFERROR(VLOOKUP($B15,Mapping!$A:$C,3,0),"Not Mapped"))</f>
        <v/>
      </c>
      <c r="Q15" s="20">
        <f>IF($B15="","",IFERROR(VLOOKUP($O15,Leaders!$A:$B,2,0),"Not Mapped"))</f>
        <v/>
      </c>
      <c r="R15" s="20">
        <f>IF($B15="","",IF(COUNTIF(Exclusions!$A:$A,$B15)&gt;0,"Yes","No"))</f>
        <v/>
      </c>
      <c r="S15" s="21">
        <f>IF($B15="","",MIN(1,DAY($A15)/IF($N15="Superstore",Settings!$B$5,Settings!$B$4)))</f>
        <v/>
      </c>
      <c r="T15" s="21">
        <f>IF(OR($B15="",$G15="",$S15=0),"",$G15/$S15)</f>
        <v/>
      </c>
      <c r="U15" s="20">
        <f>IF($T15="","",IF($T15&lt;Settings!$B$8,"Critical",IF($T15&lt;Settings!$B$9,"Semi Critical","Non Critical")))</f>
        <v/>
      </c>
      <c r="V15" s="28" t="n"/>
      <c r="W15" s="28" t="n"/>
      <c r="X15" s="28" t="n"/>
      <c r="Y15" s="28" t="n"/>
      <c r="Z15" s="20">
        <f>IF($B15="","",IFERROR(VLOOKUP($B15,'Plan HC for CCA'!$A:$B,2,0),""))</f>
        <v/>
      </c>
      <c r="AA15" s="44">
        <f>IF(OR($B15="",$Z15=""),"",IF(N($M15)&lt;$Z15,"Delta","No Delta"))</f>
        <v/>
      </c>
      <c r="AB15" s="44">
        <f>IF(OR($B15="",$Z15=""),"",MAX(0,$Z15-N($M15)))</f>
        <v/>
      </c>
      <c r="AC15" s="45">
        <f>IF($B15="","",IFERROR(INDEX('CCA Util %'!$H:$H,MATCH($B15,'CCA Util %'!$E:$E,0)),""))</f>
        <v/>
      </c>
      <c r="AD15" s="44">
        <f>IF($B15="","",IFERROR(INDEX('CCA Util %'!$G:$G,MATCH($B15,'CCA Util %'!$E:$E,0)),""))</f>
        <v/>
      </c>
      <c r="AE15" s="44">
        <f>IF(OR($B15="",$U15=""),"",$U15&amp;" &amp; "&amp;IF(OR($AD15="",$AD15=0),"Util NA",$AD15&amp;" Util"))</f>
        <v/>
      </c>
    </row>
    <row r="16">
      <c r="A16" s="13" t="n">
        <v>46304</v>
      </c>
      <c r="B16" s="20" t="inlineStr">
        <is>
          <t>BLR-BASAVANAPURA</t>
        </is>
      </c>
      <c r="C16" s="20" t="inlineStr">
        <is>
          <t>RETAIL_STORE</t>
        </is>
      </c>
      <c r="D16" s="20" t="inlineStr">
        <is>
          <t>Yes</t>
        </is>
      </c>
      <c r="E16" s="20" t="inlineStr">
        <is>
          <t>Bengaluru</t>
        </is>
      </c>
      <c r="F16" s="20" t="n">
        <v>4538</v>
      </c>
      <c r="G16" s="21" t="n">
        <v>0.2717055971793742</v>
      </c>
      <c r="H16" s="21" t="n">
        <v>0.3925385239253852</v>
      </c>
      <c r="I16" s="21" t="n">
        <v>0.836175</v>
      </c>
      <c r="J16" s="21" t="n">
        <v>0.3673760194647202</v>
      </c>
      <c r="K16" s="21" t="n">
        <v>0</v>
      </c>
      <c r="L16" s="21" t="n">
        <v>0.7396383784948991</v>
      </c>
      <c r="M16" s="20" t="n">
        <v>3</v>
      </c>
      <c r="N16" s="20">
        <f>IF($B16="","",IF($C16="SUPERSTORE","Superstore","DH"))</f>
        <v/>
      </c>
      <c r="O16" s="20">
        <f>IF($B16="","",IFERROR(VLOOKUP($B16,Mapping!$A:$C,2,0),"Not Mapped"))</f>
        <v/>
      </c>
      <c r="P16" s="20">
        <f>IF($B16="","",IFERROR(VLOOKUP($B16,Mapping!$A:$C,3,0),"Not Mapped"))</f>
        <v/>
      </c>
      <c r="Q16" s="20">
        <f>IF($B16="","",IFERROR(VLOOKUP($O16,Leaders!$A:$B,2,0),"Not Mapped"))</f>
        <v/>
      </c>
      <c r="R16" s="20">
        <f>IF($B16="","",IF(COUNTIF(Exclusions!$A:$A,$B16)&gt;0,"Yes","No"))</f>
        <v/>
      </c>
      <c r="S16" s="21">
        <f>IF($B16="","",MIN(1,DAY($A16)/IF($N16="Superstore",Settings!$B$5,Settings!$B$4)))</f>
        <v/>
      </c>
      <c r="T16" s="21">
        <f>IF(OR($B16="",$G16="",$S16=0),"",$G16/$S16)</f>
        <v/>
      </c>
      <c r="U16" s="20">
        <f>IF($T16="","",IF($T16&lt;Settings!$B$8,"Critical",IF($T16&lt;Settings!$B$9,"Semi Critical","Non Critical")))</f>
        <v/>
      </c>
      <c r="V16" s="28" t="n"/>
      <c r="W16" s="28" t="n"/>
      <c r="X16" s="28" t="n"/>
      <c r="Y16" s="28" t="n"/>
      <c r="Z16" s="20">
        <f>IF($B16="","",IFERROR(VLOOKUP($B16,'Plan HC for CCA'!$A:$B,2,0),""))</f>
        <v/>
      </c>
      <c r="AA16" s="44">
        <f>IF(OR($B16="",$Z16=""),"",IF(N($M16)&lt;$Z16,"Delta","No Delta"))</f>
        <v/>
      </c>
      <c r="AB16" s="44">
        <f>IF(OR($B16="",$Z16=""),"",MAX(0,$Z16-N($M16)))</f>
        <v/>
      </c>
      <c r="AC16" s="45">
        <f>IF($B16="","",IFERROR(INDEX('CCA Util %'!$H:$H,MATCH($B16,'CCA Util %'!$E:$E,0)),""))</f>
        <v/>
      </c>
      <c r="AD16" s="44">
        <f>IF($B16="","",IFERROR(INDEX('CCA Util %'!$G:$G,MATCH($B16,'CCA Util %'!$E:$E,0)),""))</f>
        <v/>
      </c>
      <c r="AE16" s="44">
        <f>IF(OR($B16="",$U16=""),"",$U16&amp;" &amp; "&amp;IF(OR($AD16="",$AD16=0),"Util NA",$AD16&amp;" Util"))</f>
        <v/>
      </c>
    </row>
    <row r="17">
      <c r="A17" s="13" t="n">
        <v>46304</v>
      </c>
      <c r="B17" s="20" t="inlineStr">
        <is>
          <t>BLR-BASAVANAPURA NETWORK 2</t>
        </is>
      </c>
      <c r="C17" s="20" t="inlineStr">
        <is>
          <t>RETAIL_STORE</t>
        </is>
      </c>
      <c r="D17" s="20" t="inlineStr">
        <is>
          <t>Yes</t>
        </is>
      </c>
      <c r="E17" s="20" t="inlineStr">
        <is>
          <t>Bengaluru</t>
        </is>
      </c>
      <c r="F17" s="20" t="n">
        <v>5302</v>
      </c>
      <c r="G17" s="21" t="n">
        <v>0.4503960769520935</v>
      </c>
      <c r="H17" s="21" t="n">
        <v>0.7604690117252931</v>
      </c>
      <c r="I17" s="21" t="n">
        <v>0.936732</v>
      </c>
      <c r="J17" s="21" t="n">
        <v>0.7604690117252931</v>
      </c>
      <c r="K17" s="21" t="n">
        <v>0</v>
      </c>
      <c r="L17" s="21" t="n">
        <v>0.920197478621176</v>
      </c>
      <c r="M17" s="20" t="n">
        <v>3</v>
      </c>
      <c r="N17" s="20">
        <f>IF($B17="","",IF($C17="SUPERSTORE","Superstore","DH"))</f>
        <v/>
      </c>
      <c r="O17" s="20">
        <f>IF($B17="","",IFERROR(VLOOKUP($B17,Mapping!$A:$C,2,0),"Not Mapped"))</f>
        <v/>
      </c>
      <c r="P17" s="20">
        <f>IF($B17="","",IFERROR(VLOOKUP($B17,Mapping!$A:$C,3,0),"Not Mapped"))</f>
        <v/>
      </c>
      <c r="Q17" s="20">
        <f>IF($B17="","",IFERROR(VLOOKUP($O17,Leaders!$A:$B,2,0),"Not Mapped"))</f>
        <v/>
      </c>
      <c r="R17" s="20">
        <f>IF($B17="","",IF(COUNTIF(Exclusions!$A:$A,$B17)&gt;0,"Yes","No"))</f>
        <v/>
      </c>
      <c r="S17" s="21">
        <f>IF($B17="","",MIN(1,DAY($A17)/IF($N17="Superstore",Settings!$B$5,Settings!$B$4)))</f>
        <v/>
      </c>
      <c r="T17" s="21">
        <f>IF(OR($B17="",$G17="",$S17=0),"",$G17/$S17)</f>
        <v/>
      </c>
      <c r="U17" s="20">
        <f>IF($T17="","",IF($T17&lt;Settings!$B$8,"Critical",IF($T17&lt;Settings!$B$9,"Semi Critical","Non Critical")))</f>
        <v/>
      </c>
      <c r="V17" s="28" t="n"/>
      <c r="W17" s="28" t="n"/>
      <c r="X17" s="28" t="n"/>
      <c r="Y17" s="28" t="n"/>
      <c r="Z17" s="20">
        <f>IF($B17="","",IFERROR(VLOOKUP($B17,'Plan HC for CCA'!$A:$B,2,0),""))</f>
        <v/>
      </c>
      <c r="AA17" s="44">
        <f>IF(OR($B17="",$Z17=""),"",IF(N($M17)&lt;$Z17,"Delta","No Delta"))</f>
        <v/>
      </c>
      <c r="AB17" s="44">
        <f>IF(OR($B17="",$Z17=""),"",MAX(0,$Z17-N($M17)))</f>
        <v/>
      </c>
      <c r="AC17" s="45">
        <f>IF($B17="","",IFERROR(INDEX('CCA Util %'!$H:$H,MATCH($B17,'CCA Util %'!$E:$E,0)),""))</f>
        <v/>
      </c>
      <c r="AD17" s="44">
        <f>IF($B17="","",IFERROR(INDEX('CCA Util %'!$G:$G,MATCH($B17,'CCA Util %'!$E:$E,0)),""))</f>
        <v/>
      </c>
      <c r="AE17" s="44">
        <f>IF(OR($B17="",$U17=""),"",$U17&amp;" &amp; "&amp;IF(OR($AD17="",$AD17=0),"Util NA",$AD17&amp;" Util"))</f>
        <v/>
      </c>
    </row>
    <row r="18">
      <c r="A18" s="13" t="n">
        <v>46304</v>
      </c>
      <c r="B18" s="20" t="inlineStr">
        <is>
          <t>BLR-BASAVANAPURA SS</t>
        </is>
      </c>
      <c r="C18" s="20" t="inlineStr">
        <is>
          <t>SUPERSTORE</t>
        </is>
      </c>
      <c r="D18" s="20" t="inlineStr">
        <is>
          <t>No</t>
        </is>
      </c>
      <c r="E18" s="20" t="inlineStr">
        <is>
          <t>Bengaluru</t>
        </is>
      </c>
      <c r="F18" s="20" t="n">
        <v>13185</v>
      </c>
      <c r="G18" s="21" t="n">
        <v>0.4866894197952218</v>
      </c>
      <c r="H18" s="21" t="n">
        <v>0.9967274427302478</v>
      </c>
      <c r="I18" s="21" t="n">
        <v>0.999136</v>
      </c>
      <c r="J18" s="21" t="n">
        <v>0.9967274427302478</v>
      </c>
      <c r="K18" s="21" t="n">
        <v>0</v>
      </c>
      <c r="L18" s="21" t="n">
        <v>1</v>
      </c>
      <c r="M18" s="20" t="n">
        <v>4</v>
      </c>
      <c r="N18" s="20">
        <f>IF($B18="","",IF($C18="SUPERSTORE","Superstore","DH"))</f>
        <v/>
      </c>
      <c r="O18" s="20">
        <f>IF($B18="","",IFERROR(VLOOKUP($B18,Mapping!$A:$C,2,0),"Not Mapped"))</f>
        <v/>
      </c>
      <c r="P18" s="20">
        <f>IF($B18="","",IFERROR(VLOOKUP($B18,Mapping!$A:$C,3,0),"Not Mapped"))</f>
        <v/>
      </c>
      <c r="Q18" s="20">
        <f>IF($B18="","",IFERROR(VLOOKUP($O18,Leaders!$A:$B,2,0),"Not Mapped"))</f>
        <v/>
      </c>
      <c r="R18" s="20">
        <f>IF($B18="","",IF(COUNTIF(Exclusions!$A:$A,$B18)&gt;0,"Yes","No"))</f>
        <v/>
      </c>
      <c r="S18" s="21">
        <f>IF($B18="","",MIN(1,DAY($A18)/IF($N18="Superstore",Settings!$B$5,Settings!$B$4)))</f>
        <v/>
      </c>
      <c r="T18" s="21">
        <f>IF(OR($B18="",$G18="",$S18=0),"",$G18/$S18)</f>
        <v/>
      </c>
      <c r="U18" s="20">
        <f>IF($T18="","",IF($T18&lt;Settings!$B$8,"Critical",IF($T18&lt;Settings!$B$9,"Semi Critical","Non Critical")))</f>
        <v/>
      </c>
      <c r="V18" s="28" t="n"/>
      <c r="W18" s="28" t="n"/>
      <c r="X18" s="28" t="n"/>
      <c r="Y18" s="28" t="n"/>
      <c r="Z18" s="20">
        <f>IF($B18="","",IFERROR(VLOOKUP($B18,'Plan HC for CCA'!$A:$B,2,0),""))</f>
        <v/>
      </c>
      <c r="AA18" s="44">
        <f>IF(OR($B18="",$Z18=""),"",IF(N($M18)&lt;$Z18,"Delta","No Delta"))</f>
        <v/>
      </c>
      <c r="AB18" s="44">
        <f>IF(OR($B18="",$Z18=""),"",MAX(0,$Z18-N($M18)))</f>
        <v/>
      </c>
      <c r="AC18" s="45">
        <f>IF($B18="","",IFERROR(INDEX('CCA Util %'!$H:$H,MATCH($B18,'CCA Util %'!$E:$E,0)),""))</f>
        <v/>
      </c>
      <c r="AD18" s="44">
        <f>IF($B18="","",IFERROR(INDEX('CCA Util %'!$G:$G,MATCH($B18,'CCA Util %'!$E:$E,0)),""))</f>
        <v/>
      </c>
      <c r="AE18" s="44">
        <f>IF(OR($B18="",$U18=""),"",$U18&amp;" &amp; "&amp;IF(OR($AD18="",$AD18=0),"Util NA",$AD18&amp;" Util"))</f>
        <v/>
      </c>
    </row>
    <row r="19">
      <c r="A19" s="13" t="n">
        <v>46304</v>
      </c>
      <c r="B19" s="20" t="inlineStr">
        <is>
          <t>BLR-BELLANDUR - 2</t>
        </is>
      </c>
      <c r="C19" s="20" t="inlineStr">
        <is>
          <t>RETAIL_STORE</t>
        </is>
      </c>
      <c r="D19" s="20" t="inlineStr">
        <is>
          <t>Yes</t>
        </is>
      </c>
      <c r="E19" s="20" t="inlineStr">
        <is>
          <t>Bengaluru</t>
        </is>
      </c>
      <c r="F19" s="20" t="n">
        <v>5663</v>
      </c>
      <c r="G19" s="21" t="n">
        <v>0.965565954441109</v>
      </c>
      <c r="H19" s="21" t="n">
        <v>0.8963057790782736</v>
      </c>
      <c r="I19" s="21" t="n">
        <v>0.977457</v>
      </c>
      <c r="J19" s="21" t="n">
        <v>0.8963057790782736</v>
      </c>
      <c r="K19" s="21" t="n">
        <v>0.0088284286507495</v>
      </c>
      <c r="L19" s="21" t="n">
        <v>0.9756262212501758</v>
      </c>
      <c r="M19" s="20" t="n">
        <v>4</v>
      </c>
      <c r="N19" s="20">
        <f>IF($B19="","",IF($C19="SUPERSTORE","Superstore","DH"))</f>
        <v/>
      </c>
      <c r="O19" s="20">
        <f>IF($B19="","",IFERROR(VLOOKUP($B19,Mapping!$A:$C,2,0),"Not Mapped"))</f>
        <v/>
      </c>
      <c r="P19" s="20">
        <f>IF($B19="","",IFERROR(VLOOKUP($B19,Mapping!$A:$C,3,0),"Not Mapped"))</f>
        <v/>
      </c>
      <c r="Q19" s="20">
        <f>IF($B19="","",IFERROR(VLOOKUP($O19,Leaders!$A:$B,2,0),"Not Mapped"))</f>
        <v/>
      </c>
      <c r="R19" s="20">
        <f>IF($B19="","",IF(COUNTIF(Exclusions!$A:$A,$B19)&gt;0,"Yes","No"))</f>
        <v/>
      </c>
      <c r="S19" s="21">
        <f>IF($B19="","",MIN(1,DAY($A19)/IF($N19="Superstore",Settings!$B$5,Settings!$B$4)))</f>
        <v/>
      </c>
      <c r="T19" s="21">
        <f>IF(OR($B19="",$G19="",$S19=0),"",$G19/$S19)</f>
        <v/>
      </c>
      <c r="U19" s="20">
        <f>IF($T19="","",IF($T19&lt;Settings!$B$8,"Critical",IF($T19&lt;Settings!$B$9,"Semi Critical","Non Critical")))</f>
        <v/>
      </c>
      <c r="V19" s="28" t="n"/>
      <c r="W19" s="28" t="n"/>
      <c r="X19" s="28" t="n"/>
      <c r="Y19" s="28" t="n"/>
      <c r="Z19" s="20">
        <f>IF($B19="","",IFERROR(VLOOKUP($B19,'Plan HC for CCA'!$A:$B,2,0),""))</f>
        <v/>
      </c>
      <c r="AA19" s="44">
        <f>IF(OR($B19="",$Z19=""),"",IF(N($M19)&lt;$Z19,"Delta","No Delta"))</f>
        <v/>
      </c>
      <c r="AB19" s="44">
        <f>IF(OR($B19="",$Z19=""),"",MAX(0,$Z19-N($M19)))</f>
        <v/>
      </c>
      <c r="AC19" s="45">
        <f>IF($B19="","",IFERROR(INDEX('CCA Util %'!$H:$H,MATCH($B19,'CCA Util %'!$E:$E,0)),""))</f>
        <v/>
      </c>
      <c r="AD19" s="44">
        <f>IF($B19="","",IFERROR(INDEX('CCA Util %'!$G:$G,MATCH($B19,'CCA Util %'!$E:$E,0)),""))</f>
        <v/>
      </c>
      <c r="AE19" s="44">
        <f>IF(OR($B19="",$U19=""),"",$U19&amp;" &amp; "&amp;IF(OR($AD19="",$AD19=0),"Util NA",$AD19&amp;" Util"))</f>
        <v/>
      </c>
    </row>
    <row r="20">
      <c r="A20" s="13" t="n">
        <v>46304</v>
      </c>
      <c r="B20" s="20" t="inlineStr">
        <is>
          <t>BLR-BELLANDUR-4</t>
        </is>
      </c>
      <c r="C20" s="20" t="inlineStr">
        <is>
          <t>RETAIL_STORE</t>
        </is>
      </c>
      <c r="D20" s="20" t="inlineStr">
        <is>
          <t>Yes</t>
        </is>
      </c>
      <c r="E20" s="20" t="inlineStr">
        <is>
          <t>Bengaluru</t>
        </is>
      </c>
      <c r="F20" s="20" t="n">
        <v>5551</v>
      </c>
      <c r="G20" s="21" t="n">
        <v>0.4754098360655738</v>
      </c>
      <c r="H20" s="21" t="n">
        <v>0.8241758241758241</v>
      </c>
      <c r="I20" s="21" t="n">
        <v>0.937842</v>
      </c>
      <c r="J20" s="21" t="n">
        <v>0.8241758241758241</v>
      </c>
      <c r="K20" s="21" t="n">
        <v>0</v>
      </c>
      <c r="L20" s="21" t="n">
        <v>0.9470213996529788</v>
      </c>
      <c r="M20" s="20" t="n">
        <v>4</v>
      </c>
      <c r="N20" s="20">
        <f>IF($B20="","",IF($C20="SUPERSTORE","Superstore","DH"))</f>
        <v/>
      </c>
      <c r="O20" s="20">
        <f>IF($B20="","",IFERROR(VLOOKUP($B20,Mapping!$A:$C,2,0),"Not Mapped"))</f>
        <v/>
      </c>
      <c r="P20" s="20">
        <f>IF($B20="","",IFERROR(VLOOKUP($B20,Mapping!$A:$C,3,0),"Not Mapped"))</f>
        <v/>
      </c>
      <c r="Q20" s="20">
        <f>IF($B20="","",IFERROR(VLOOKUP($O20,Leaders!$A:$B,2,0),"Not Mapped"))</f>
        <v/>
      </c>
      <c r="R20" s="20">
        <f>IF($B20="","",IF(COUNTIF(Exclusions!$A:$A,$B20)&gt;0,"Yes","No"))</f>
        <v/>
      </c>
      <c r="S20" s="21">
        <f>IF($B20="","",MIN(1,DAY($A20)/IF($N20="Superstore",Settings!$B$5,Settings!$B$4)))</f>
        <v/>
      </c>
      <c r="T20" s="21">
        <f>IF(OR($B20="",$G20="",$S20=0),"",$G20/$S20)</f>
        <v/>
      </c>
      <c r="U20" s="20">
        <f>IF($T20="","",IF($T20&lt;Settings!$B$8,"Critical",IF($T20&lt;Settings!$B$9,"Semi Critical","Non Critical")))</f>
        <v/>
      </c>
      <c r="V20" s="28" t="n"/>
      <c r="W20" s="28" t="n"/>
      <c r="X20" s="28" t="n"/>
      <c r="Y20" s="28" t="n"/>
      <c r="Z20" s="20">
        <f>IF($B20="","",IFERROR(VLOOKUP($B20,'Plan HC for CCA'!$A:$B,2,0),""))</f>
        <v/>
      </c>
      <c r="AA20" s="44">
        <f>IF(OR($B20="",$Z20=""),"",IF(N($M20)&lt;$Z20,"Delta","No Delta"))</f>
        <v/>
      </c>
      <c r="AB20" s="44">
        <f>IF(OR($B20="",$Z20=""),"",MAX(0,$Z20-N($M20)))</f>
        <v/>
      </c>
      <c r="AC20" s="45">
        <f>IF($B20="","",IFERROR(INDEX('CCA Util %'!$H:$H,MATCH($B20,'CCA Util %'!$E:$E,0)),""))</f>
        <v/>
      </c>
      <c r="AD20" s="44">
        <f>IF($B20="","",IFERROR(INDEX('CCA Util %'!$G:$G,MATCH($B20,'CCA Util %'!$E:$E,0)),""))</f>
        <v/>
      </c>
      <c r="AE20" s="44">
        <f>IF(OR($B20="",$U20=""),"",$U20&amp;" &amp; "&amp;IF(OR($AD20="",$AD20=0),"Util NA",$AD20&amp;" Util"))</f>
        <v/>
      </c>
    </row>
    <row r="21" ht="15.75" customHeight="1" s="42">
      <c r="A21" s="13" t="n">
        <v>46304</v>
      </c>
      <c r="B21" s="20" t="inlineStr">
        <is>
          <t>BLR-BEML Layout</t>
        </is>
      </c>
      <c r="C21" s="20" t="inlineStr">
        <is>
          <t>RETAIL_STORE</t>
        </is>
      </c>
      <c r="D21" s="20" t="inlineStr">
        <is>
          <t>Yes</t>
        </is>
      </c>
      <c r="E21" s="20" t="inlineStr">
        <is>
          <t>Bengaluru</t>
        </is>
      </c>
      <c r="F21" s="20" t="n">
        <v>6734</v>
      </c>
      <c r="G21" s="21" t="n">
        <v>0.9612414612414611</v>
      </c>
      <c r="H21" s="21" t="n">
        <v>0.9720376950409392</v>
      </c>
      <c r="I21" s="21" t="n">
        <v>0.989857</v>
      </c>
      <c r="J21" s="21" t="n">
        <v>0.9720376950409392</v>
      </c>
      <c r="K21" s="21" t="n">
        <v>0.0032021096251648</v>
      </c>
      <c r="L21" s="21" t="n">
        <v>0.9993595780749672</v>
      </c>
      <c r="M21" s="20" t="n">
        <v>4</v>
      </c>
      <c r="N21" s="20">
        <f>IF($B21="","",IF($C21="SUPERSTORE","Superstore","DH"))</f>
        <v/>
      </c>
      <c r="O21" s="20">
        <f>IF($B21="","",IFERROR(VLOOKUP($B21,Mapping!$A:$C,2,0),"Not Mapped"))</f>
        <v/>
      </c>
      <c r="P21" s="20">
        <f>IF($B21="","",IFERROR(VLOOKUP($B21,Mapping!$A:$C,3,0),"Not Mapped"))</f>
        <v/>
      </c>
      <c r="Q21" s="20">
        <f>IF($B21="","",IFERROR(VLOOKUP($O21,Leaders!$A:$B,2,0),"Not Mapped"))</f>
        <v/>
      </c>
      <c r="R21" s="20">
        <f>IF($B21="","",IF(COUNTIF(Exclusions!$A:$A,$B21)&gt;0,"Yes","No"))</f>
        <v/>
      </c>
      <c r="S21" s="21">
        <f>IF($B21="","",MIN(1,DAY($A21)/IF($N21="Superstore",Settings!$B$5,Settings!$B$4)))</f>
        <v/>
      </c>
      <c r="T21" s="21">
        <f>IF(OR($B21="",$G21="",$S21=0),"",$G21/$S21)</f>
        <v/>
      </c>
      <c r="U21" s="20">
        <f>IF($T21="","",IF($T21&lt;Settings!$B$8,"Critical",IF($T21&lt;Settings!$B$9,"Semi Critical","Non Critical")))</f>
        <v/>
      </c>
      <c r="V21" s="28" t="n"/>
      <c r="W21" s="28" t="n"/>
      <c r="X21" s="28" t="n"/>
      <c r="Y21" s="28" t="n"/>
      <c r="Z21" s="20">
        <f>IF($B21="","",IFERROR(VLOOKUP($B21,'Plan HC for CCA'!$A:$B,2,0),""))</f>
        <v/>
      </c>
      <c r="AA21" s="44">
        <f>IF(OR($B21="",$Z21=""),"",IF(N($M21)&lt;$Z21,"Delta","No Delta"))</f>
        <v/>
      </c>
      <c r="AB21" s="44">
        <f>IF(OR($B21="",$Z21=""),"",MAX(0,$Z21-N($M21)))</f>
        <v/>
      </c>
      <c r="AC21" s="45">
        <f>IF($B21="","",IFERROR(INDEX('CCA Util %'!$H:$H,MATCH($B21,'CCA Util %'!$E:$E,0)),""))</f>
        <v/>
      </c>
      <c r="AD21" s="44">
        <f>IF($B21="","",IFERROR(INDEX('CCA Util %'!$G:$G,MATCH($B21,'CCA Util %'!$E:$E,0)),""))</f>
        <v/>
      </c>
      <c r="AE21" s="44">
        <f>IF(OR($B21="",$U21=""),"",$U21&amp;" &amp; "&amp;IF(OR($AD21="",$AD21=0),"Util NA",$AD21&amp;" Util"))</f>
        <v/>
      </c>
    </row>
    <row r="22" ht="15.75" customHeight="1" s="42">
      <c r="A22" s="13" t="n">
        <v>46304</v>
      </c>
      <c r="B22" s="20" t="inlineStr">
        <is>
          <t>BLR-BHADRAPPA LAYOUT NETWORK</t>
        </is>
      </c>
      <c r="C22" s="20" t="inlineStr">
        <is>
          <t>RETAIL_STORE</t>
        </is>
      </c>
      <c r="D22" s="20" t="inlineStr">
        <is>
          <t>Yes</t>
        </is>
      </c>
      <c r="E22" s="20" t="inlineStr">
        <is>
          <t>Bengaluru</t>
        </is>
      </c>
      <c r="F22" s="20" t="n">
        <v>6324</v>
      </c>
      <c r="G22" s="21" t="n">
        <v>0.767235926628716</v>
      </c>
      <c r="H22" s="21" t="n">
        <v>0.7883347073371806</v>
      </c>
      <c r="I22" s="21" t="n">
        <v>0.8286</v>
      </c>
      <c r="J22" s="21" t="n">
        <v>0.7883347073371806</v>
      </c>
      <c r="K22" s="21" t="n">
        <v>0.0035360678925035</v>
      </c>
      <c r="L22" s="21" t="n">
        <v>0.9312231895108386</v>
      </c>
      <c r="M22" s="20" t="n">
        <v>6</v>
      </c>
      <c r="N22" s="20">
        <f>IF($B22="","",IF($C22="SUPERSTORE","Superstore","DH"))</f>
        <v/>
      </c>
      <c r="O22" s="20">
        <f>IF($B22="","",IFERROR(VLOOKUP($B22,Mapping!$A:$C,2,0),"Not Mapped"))</f>
        <v/>
      </c>
      <c r="P22" s="20">
        <f>IF($B22="","",IFERROR(VLOOKUP($B22,Mapping!$A:$C,3,0),"Not Mapped"))</f>
        <v/>
      </c>
      <c r="Q22" s="20">
        <f>IF($B22="","",IFERROR(VLOOKUP($O22,Leaders!$A:$B,2,0),"Not Mapped"))</f>
        <v/>
      </c>
      <c r="R22" s="20">
        <f>IF($B22="","",IF(COUNTIF(Exclusions!$A:$A,$B22)&gt;0,"Yes","No"))</f>
        <v/>
      </c>
      <c r="S22" s="21">
        <f>IF($B22="","",MIN(1,DAY($A22)/IF($N22="Superstore",Settings!$B$5,Settings!$B$4)))</f>
        <v/>
      </c>
      <c r="T22" s="21">
        <f>IF(OR($B22="",$G22="",$S22=0),"",$G22/$S22)</f>
        <v/>
      </c>
      <c r="U22" s="20">
        <f>IF($T22="","",IF($T22&lt;Settings!$B$8,"Critical",IF($T22&lt;Settings!$B$9,"Semi Critical","Non Critical")))</f>
        <v/>
      </c>
      <c r="V22" s="28" t="n"/>
      <c r="W22" s="28" t="n"/>
      <c r="X22" s="28" t="n"/>
      <c r="Y22" s="28" t="n"/>
      <c r="Z22" s="20">
        <f>IF($B22="","",IFERROR(VLOOKUP($B22,'Plan HC for CCA'!$A:$B,2,0),""))</f>
        <v/>
      </c>
      <c r="AA22" s="44">
        <f>IF(OR($B22="",$Z22=""),"",IF(N($M22)&lt;$Z22,"Delta","No Delta"))</f>
        <v/>
      </c>
      <c r="AB22" s="44">
        <f>IF(OR($B22="",$Z22=""),"",MAX(0,$Z22-N($M22)))</f>
        <v/>
      </c>
      <c r="AC22" s="45">
        <f>IF($B22="","",IFERROR(INDEX('CCA Util %'!$H:$H,MATCH($B22,'CCA Util %'!$E:$E,0)),""))</f>
        <v/>
      </c>
      <c r="AD22" s="44">
        <f>IF($B22="","",IFERROR(INDEX('CCA Util %'!$G:$G,MATCH($B22,'CCA Util %'!$E:$E,0)),""))</f>
        <v/>
      </c>
      <c r="AE22" s="44">
        <f>IF(OR($B22="",$U22=""),"",$U22&amp;" &amp; "&amp;IF(OR($AD22="",$AD22=0),"Util NA",$AD22&amp;" Util"))</f>
        <v/>
      </c>
    </row>
    <row r="23" ht="15.75" customHeight="1" s="42">
      <c r="A23" s="13" t="n">
        <v>46304</v>
      </c>
      <c r="B23" s="20" t="inlineStr">
        <is>
          <t>BLR-BROOKEFIELD</t>
        </is>
      </c>
      <c r="C23" s="20" t="inlineStr">
        <is>
          <t>RETAIL_STORE</t>
        </is>
      </c>
      <c r="D23" s="20" t="inlineStr">
        <is>
          <t>Yes</t>
        </is>
      </c>
      <c r="E23" s="20" t="inlineStr">
        <is>
          <t>Bengaluru</t>
        </is>
      </c>
      <c r="F23" s="20" t="n">
        <v>7849</v>
      </c>
      <c r="G23" s="21" t="n">
        <v>0</v>
      </c>
      <c r="H23" s="21" t="n"/>
      <c r="I23" s="21" t="n"/>
      <c r="J23" s="21" t="n"/>
      <c r="K23" s="21" t="n">
        <v>0</v>
      </c>
      <c r="L23" s="21" t="n">
        <v>0.6000000000000001</v>
      </c>
      <c r="M23" s="20" t="n"/>
      <c r="N23" s="20">
        <f>IF($B23="","",IF($C23="SUPERSTORE","Superstore","DH"))</f>
        <v/>
      </c>
      <c r="O23" s="20">
        <f>IF($B23="","",IFERROR(VLOOKUP($B23,Mapping!$A:$C,2,0),"Not Mapped"))</f>
        <v/>
      </c>
      <c r="P23" s="20">
        <f>IF($B23="","",IFERROR(VLOOKUP($B23,Mapping!$A:$C,3,0),"Not Mapped"))</f>
        <v/>
      </c>
      <c r="Q23" s="20">
        <f>IF($B23="","",IFERROR(VLOOKUP($O23,Leaders!$A:$B,2,0),"Not Mapped"))</f>
        <v/>
      </c>
      <c r="R23" s="20">
        <f>IF($B23="","",IF(COUNTIF(Exclusions!$A:$A,$B23)&gt;0,"Yes","No"))</f>
        <v/>
      </c>
      <c r="S23" s="21">
        <f>IF($B23="","",MIN(1,DAY($A23)/IF($N23="Superstore",Settings!$B$5,Settings!$B$4)))</f>
        <v/>
      </c>
      <c r="T23" s="21">
        <f>IF(OR($B23="",$G23="",$S23=0),"",$G23/$S23)</f>
        <v/>
      </c>
      <c r="U23" s="20">
        <f>IF($T23="","",IF($T23&lt;Settings!$B$8,"Critical",IF($T23&lt;Settings!$B$9,"Semi Critical","Non Critical")))</f>
        <v/>
      </c>
      <c r="V23" s="28" t="inlineStr">
        <is>
          <t>Store Closed</t>
        </is>
      </c>
      <c r="W23" s="28" t="n"/>
      <c r="X23" s="28" t="n"/>
      <c r="Y23" s="28" t="n"/>
      <c r="Z23" s="20">
        <f>IF($B23="","",IFERROR(VLOOKUP($B23,'Plan HC for CCA'!$A:$B,2,0),""))</f>
        <v/>
      </c>
      <c r="AA23" s="44">
        <f>IF(OR($B23="",$Z23=""),"",IF(N($M23)&lt;$Z23,"Delta","No Delta"))</f>
        <v/>
      </c>
      <c r="AB23" s="44">
        <f>IF(OR($B23="",$Z23=""),"",MAX(0,$Z23-N($M23)))</f>
        <v/>
      </c>
      <c r="AC23" s="45">
        <f>IF($B23="","",IFERROR(INDEX('CCA Util %'!$H:$H,MATCH($B23,'CCA Util %'!$E:$E,0)),""))</f>
        <v/>
      </c>
      <c r="AD23" s="44">
        <f>IF($B23="","",IFERROR(INDEX('CCA Util %'!$G:$G,MATCH($B23,'CCA Util %'!$E:$E,0)),""))</f>
        <v/>
      </c>
      <c r="AE23" s="44">
        <f>IF(OR($B23="",$U23=""),"",$U23&amp;" &amp; "&amp;IF(OR($AD23="",$AD23=0),"Util NA",$AD23&amp;" Util"))</f>
        <v/>
      </c>
    </row>
    <row r="24" ht="15.75" customHeight="1" s="42">
      <c r="A24" s="13" t="n">
        <v>46304</v>
      </c>
      <c r="B24" s="20" t="inlineStr">
        <is>
          <t>BLR-BTM LAYOUT NEW</t>
        </is>
      </c>
      <c r="C24" s="20" t="inlineStr">
        <is>
          <t>RETAIL_STORE</t>
        </is>
      </c>
      <c r="D24" s="20" t="inlineStr">
        <is>
          <t>No</t>
        </is>
      </c>
      <c r="E24" s="20" t="inlineStr">
        <is>
          <t>Bengaluru</t>
        </is>
      </c>
      <c r="F24" s="20" t="n">
        <v>6976</v>
      </c>
      <c r="G24" s="21" t="n">
        <v>0.7828268348623852</v>
      </c>
      <c r="H24" s="21" t="n">
        <v>0.8514924006592199</v>
      </c>
      <c r="I24" s="21" t="n">
        <v>0.9586249999999999</v>
      </c>
      <c r="J24" s="21" t="n">
        <v>0.8514924006592199</v>
      </c>
      <c r="K24" s="21" t="n">
        <v>0</v>
      </c>
      <c r="L24" s="21" t="n">
        <v>0.95852311606704</v>
      </c>
      <c r="M24" s="20" t="n">
        <v>7</v>
      </c>
      <c r="N24" s="20">
        <f>IF($B24="","",IF($C24="SUPERSTORE","Superstore","DH"))</f>
        <v/>
      </c>
      <c r="O24" s="20">
        <f>IF($B24="","",IFERROR(VLOOKUP($B24,Mapping!$A:$C,2,0),"Not Mapped"))</f>
        <v/>
      </c>
      <c r="P24" s="20">
        <f>IF($B24="","",IFERROR(VLOOKUP($B24,Mapping!$A:$C,3,0),"Not Mapped"))</f>
        <v/>
      </c>
      <c r="Q24" s="20">
        <f>IF($B24="","",IFERROR(VLOOKUP($O24,Leaders!$A:$B,2,0),"Not Mapped"))</f>
        <v/>
      </c>
      <c r="R24" s="20">
        <f>IF($B24="","",IF(COUNTIF(Exclusions!$A:$A,$B24)&gt;0,"Yes","No"))</f>
        <v/>
      </c>
      <c r="S24" s="21">
        <f>IF($B24="","",MIN(1,DAY($A24)/IF($N24="Superstore",Settings!$B$5,Settings!$B$4)))</f>
        <v/>
      </c>
      <c r="T24" s="21">
        <f>IF(OR($B24="",$G24="",$S24=0),"",$G24/$S24)</f>
        <v/>
      </c>
      <c r="U24" s="20">
        <f>IF($T24="","",IF($T24&lt;Settings!$B$8,"Critical",IF($T24&lt;Settings!$B$9,"Semi Critical","Non Critical")))</f>
        <v/>
      </c>
      <c r="V24" s="28" t="n"/>
      <c r="W24" s="28" t="n"/>
      <c r="X24" s="28" t="n"/>
      <c r="Y24" s="28" t="n"/>
      <c r="Z24" s="20">
        <f>IF($B24="","",IFERROR(VLOOKUP($B24,'Plan HC for CCA'!$A:$B,2,0),""))</f>
        <v/>
      </c>
      <c r="AA24" s="44">
        <f>IF(OR($B24="",$Z24=""),"",IF(N($M24)&lt;$Z24,"Delta","No Delta"))</f>
        <v/>
      </c>
      <c r="AB24" s="44">
        <f>IF(OR($B24="",$Z24=""),"",MAX(0,$Z24-N($M24)))</f>
        <v/>
      </c>
      <c r="AC24" s="45">
        <f>IF($B24="","",IFERROR(INDEX('CCA Util %'!$H:$H,MATCH($B24,'CCA Util %'!$E:$E,0)),""))</f>
        <v/>
      </c>
      <c r="AD24" s="44">
        <f>IF($B24="","",IFERROR(INDEX('CCA Util %'!$G:$G,MATCH($B24,'CCA Util %'!$E:$E,0)),""))</f>
        <v/>
      </c>
      <c r="AE24" s="44">
        <f>IF(OR($B24="",$U24=""),"",$U24&amp;" &amp; "&amp;IF(OR($AD24="",$AD24=0),"Util NA",$AD24&amp;" Util"))</f>
        <v/>
      </c>
    </row>
    <row r="25" ht="15.75" customHeight="1" s="42">
      <c r="A25" s="13" t="n">
        <v>46304</v>
      </c>
      <c r="B25" s="20" t="inlineStr">
        <is>
          <t>BLR-BTM Layout Network-3</t>
        </is>
      </c>
      <c r="C25" s="20" t="inlineStr">
        <is>
          <t>RETAIL_STORE</t>
        </is>
      </c>
      <c r="D25" s="20" t="inlineStr">
        <is>
          <t>Yes</t>
        </is>
      </c>
      <c r="E25" s="20" t="inlineStr">
        <is>
          <t>Bengaluru</t>
        </is>
      </c>
      <c r="F25" s="20" t="n">
        <v>5155</v>
      </c>
      <c r="G25" s="21" t="n">
        <v>0.6785645004849661</v>
      </c>
      <c r="H25" s="21" t="n">
        <v>0.839622641509434</v>
      </c>
      <c r="I25" s="21" t="n">
        <v>0.965423</v>
      </c>
      <c r="J25" s="21" t="n">
        <v>0.839622641509434</v>
      </c>
      <c r="K25" s="21" t="n">
        <v>0.0049375544583212</v>
      </c>
      <c r="L25" s="21" t="n">
        <v>0.9525378118491502</v>
      </c>
      <c r="M25" s="20" t="n">
        <v>4</v>
      </c>
      <c r="N25" s="20">
        <f>IF($B25="","",IF($C25="SUPERSTORE","Superstore","DH"))</f>
        <v/>
      </c>
      <c r="O25" s="20">
        <f>IF($B25="","",IFERROR(VLOOKUP($B25,Mapping!$A:$C,2,0),"Not Mapped"))</f>
        <v/>
      </c>
      <c r="P25" s="20">
        <f>IF($B25="","",IFERROR(VLOOKUP($B25,Mapping!$A:$C,3,0),"Not Mapped"))</f>
        <v/>
      </c>
      <c r="Q25" s="20">
        <f>IF($B25="","",IFERROR(VLOOKUP($O25,Leaders!$A:$B,2,0),"Not Mapped"))</f>
        <v/>
      </c>
      <c r="R25" s="20">
        <f>IF($B25="","",IF(COUNTIF(Exclusions!$A:$A,$B25)&gt;0,"Yes","No"))</f>
        <v/>
      </c>
      <c r="S25" s="21">
        <f>IF($B25="","",MIN(1,DAY($A25)/IF($N25="Superstore",Settings!$B$5,Settings!$B$4)))</f>
        <v/>
      </c>
      <c r="T25" s="21">
        <f>IF(OR($B25="",$G25="",$S25=0),"",$G25/$S25)</f>
        <v/>
      </c>
      <c r="U25" s="20">
        <f>IF($T25="","",IF($T25&lt;Settings!$B$8,"Critical",IF($T25&lt;Settings!$B$9,"Semi Critical","Non Critical")))</f>
        <v/>
      </c>
      <c r="V25" s="28" t="n"/>
      <c r="W25" s="28" t="n"/>
      <c r="X25" s="28" t="n"/>
      <c r="Y25" s="28" t="n"/>
      <c r="Z25" s="20">
        <f>IF($B25="","",IFERROR(VLOOKUP($B25,'Plan HC for CCA'!$A:$B,2,0),""))</f>
        <v/>
      </c>
      <c r="AA25" s="44">
        <f>IF(OR($B25="",$Z25=""),"",IF(N($M25)&lt;$Z25,"Delta","No Delta"))</f>
        <v/>
      </c>
      <c r="AB25" s="44">
        <f>IF(OR($B25="",$Z25=""),"",MAX(0,$Z25-N($M25)))</f>
        <v/>
      </c>
      <c r="AC25" s="45">
        <f>IF($B25="","",IFERROR(INDEX('CCA Util %'!$H:$H,MATCH($B25,'CCA Util %'!$E:$E,0)),""))</f>
        <v/>
      </c>
      <c r="AD25" s="44">
        <f>IF($B25="","",IFERROR(INDEX('CCA Util %'!$G:$G,MATCH($B25,'CCA Util %'!$E:$E,0)),""))</f>
        <v/>
      </c>
      <c r="AE25" s="44">
        <f>IF(OR($B25="",$U25=""),"",$U25&amp;" &amp; "&amp;IF(OR($AD25="",$AD25=0),"Util NA",$AD25&amp;" Util"))</f>
        <v/>
      </c>
    </row>
    <row r="26" ht="15.75" customHeight="1" s="42">
      <c r="A26" s="13" t="n">
        <v>46304</v>
      </c>
      <c r="B26" s="20" t="inlineStr">
        <is>
          <t>BLR-BTM-2 New</t>
        </is>
      </c>
      <c r="C26" s="20" t="inlineStr">
        <is>
          <t>RETAIL_STORE</t>
        </is>
      </c>
      <c r="D26" s="20" t="inlineStr">
        <is>
          <t>Yes</t>
        </is>
      </c>
      <c r="E26" s="20" t="inlineStr">
        <is>
          <t>Bengaluru</t>
        </is>
      </c>
      <c r="F26" s="20" t="n">
        <v>5768</v>
      </c>
      <c r="G26" s="21" t="n">
        <v>0.9993065187239945</v>
      </c>
      <c r="H26" s="21" t="n">
        <v>0.9378903539208884</v>
      </c>
      <c r="I26" s="21" t="n">
        <v>0.989143</v>
      </c>
      <c r="J26" s="21" t="n"/>
      <c r="K26" s="21" t="n">
        <v>0.0031413612565445</v>
      </c>
      <c r="L26" s="21" t="n">
        <v>0.9942729293995914</v>
      </c>
      <c r="M26" s="20" t="n">
        <v>6</v>
      </c>
      <c r="N26" s="20">
        <f>IF($B26="","",IF($C26="SUPERSTORE","Superstore","DH"))</f>
        <v/>
      </c>
      <c r="O26" s="20">
        <f>IF($B26="","",IFERROR(VLOOKUP($B26,Mapping!$A:$C,2,0),"Not Mapped"))</f>
        <v/>
      </c>
      <c r="P26" s="20">
        <f>IF($B26="","",IFERROR(VLOOKUP($B26,Mapping!$A:$C,3,0),"Not Mapped"))</f>
        <v/>
      </c>
      <c r="Q26" s="20">
        <f>IF($B26="","",IFERROR(VLOOKUP($O26,Leaders!$A:$B,2,0),"Not Mapped"))</f>
        <v/>
      </c>
      <c r="R26" s="20">
        <f>IF($B26="","",IF(COUNTIF(Exclusions!$A:$A,$B26)&gt;0,"Yes","No"))</f>
        <v/>
      </c>
      <c r="S26" s="21">
        <f>IF($B26="","",MIN(1,DAY($A26)/IF($N26="Superstore",Settings!$B$5,Settings!$B$4)))</f>
        <v/>
      </c>
      <c r="T26" s="21">
        <f>IF(OR($B26="",$G26="",$S26=0),"",$G26/$S26)</f>
        <v/>
      </c>
      <c r="U26" s="20">
        <f>IF($T26="","",IF($T26&lt;Settings!$B$8,"Critical",IF($T26&lt;Settings!$B$9,"Semi Critical","Non Critical")))</f>
        <v/>
      </c>
      <c r="V26" s="28" t="n"/>
      <c r="W26" s="28" t="n"/>
      <c r="X26" s="28" t="n"/>
      <c r="Y26" s="28" t="n"/>
      <c r="Z26" s="20">
        <f>IF($B26="","",IFERROR(VLOOKUP($B26,'Plan HC for CCA'!$A:$B,2,0),""))</f>
        <v/>
      </c>
      <c r="AA26" s="44">
        <f>IF(OR($B26="",$Z26=""),"",IF(N($M26)&lt;$Z26,"Delta","No Delta"))</f>
        <v/>
      </c>
      <c r="AB26" s="44">
        <f>IF(OR($B26="",$Z26=""),"",MAX(0,$Z26-N($M26)))</f>
        <v/>
      </c>
      <c r="AC26" s="45">
        <f>IF($B26="","",IFERROR(INDEX('CCA Util %'!$H:$H,MATCH($B26,'CCA Util %'!$E:$E,0)),""))</f>
        <v/>
      </c>
      <c r="AD26" s="44">
        <f>IF($B26="","",IFERROR(INDEX('CCA Util %'!$G:$G,MATCH($B26,'CCA Util %'!$E:$E,0)),""))</f>
        <v/>
      </c>
      <c r="AE26" s="44">
        <f>IF(OR($B26="",$U26=""),"",$U26&amp;" &amp; "&amp;IF(OR($AD26="",$AD26=0),"Util NA",$AD26&amp;" Util"))</f>
        <v/>
      </c>
    </row>
    <row r="27" ht="15.75" customHeight="1" s="42">
      <c r="A27" s="13" t="n">
        <v>46304</v>
      </c>
      <c r="B27" s="20" t="inlineStr">
        <is>
          <t>BLR-BTM-3</t>
        </is>
      </c>
      <c r="C27" s="20" t="inlineStr">
        <is>
          <t>RETAIL_STORE</t>
        </is>
      </c>
      <c r="D27" s="20" t="inlineStr">
        <is>
          <t>Yes</t>
        </is>
      </c>
      <c r="E27" s="20" t="inlineStr">
        <is>
          <t>Bengaluru</t>
        </is>
      </c>
      <c r="F27" s="20" t="n">
        <v>5097</v>
      </c>
      <c r="G27" s="21" t="n">
        <v>0.7810476751030018</v>
      </c>
      <c r="H27" s="21" t="n">
        <v>0.7862346144184879</v>
      </c>
      <c r="I27" s="21" t="n">
        <v>0.9438839999999999</v>
      </c>
      <c r="J27" s="21" t="n">
        <v>0.7862346144184879</v>
      </c>
      <c r="K27" s="21" t="n">
        <v>0.0067716872193313</v>
      </c>
      <c r="L27" s="21" t="n">
        <v>0.9296918159954972</v>
      </c>
      <c r="M27" s="20" t="n">
        <v>6</v>
      </c>
      <c r="N27" s="20">
        <f>IF($B27="","",IF($C27="SUPERSTORE","Superstore","DH"))</f>
        <v/>
      </c>
      <c r="O27" s="20">
        <f>IF($B27="","",IFERROR(VLOOKUP($B27,Mapping!$A:$C,2,0),"Not Mapped"))</f>
        <v/>
      </c>
      <c r="P27" s="20">
        <f>IF($B27="","",IFERROR(VLOOKUP($B27,Mapping!$A:$C,3,0),"Not Mapped"))</f>
        <v/>
      </c>
      <c r="Q27" s="20">
        <f>IF($B27="","",IFERROR(VLOOKUP($O27,Leaders!$A:$B,2,0),"Not Mapped"))</f>
        <v/>
      </c>
      <c r="R27" s="20">
        <f>IF($B27="","",IF(COUNTIF(Exclusions!$A:$A,$B27)&gt;0,"Yes","No"))</f>
        <v/>
      </c>
      <c r="S27" s="21">
        <f>IF($B27="","",MIN(1,DAY($A27)/IF($N27="Superstore",Settings!$B$5,Settings!$B$4)))</f>
        <v/>
      </c>
      <c r="T27" s="21">
        <f>IF(OR($B27="",$G27="",$S27=0),"",$G27/$S27)</f>
        <v/>
      </c>
      <c r="U27" s="20">
        <f>IF($T27="","",IF($T27&lt;Settings!$B$8,"Critical",IF($T27&lt;Settings!$B$9,"Semi Critical","Non Critical")))</f>
        <v/>
      </c>
      <c r="V27" s="28" t="n"/>
      <c r="W27" s="28" t="n"/>
      <c r="X27" s="28" t="n"/>
      <c r="Y27" s="28" t="n"/>
      <c r="Z27" s="20">
        <f>IF($B27="","",IFERROR(VLOOKUP($B27,'Plan HC for CCA'!$A:$B,2,0),""))</f>
        <v/>
      </c>
      <c r="AA27" s="44">
        <f>IF(OR($B27="",$Z27=""),"",IF(N($M27)&lt;$Z27,"Delta","No Delta"))</f>
        <v/>
      </c>
      <c r="AB27" s="44">
        <f>IF(OR($B27="",$Z27=""),"",MAX(0,$Z27-N($M27)))</f>
        <v/>
      </c>
      <c r="AC27" s="45">
        <f>IF($B27="","",IFERROR(INDEX('CCA Util %'!$H:$H,MATCH($B27,'CCA Util %'!$E:$E,0)),""))</f>
        <v/>
      </c>
      <c r="AD27" s="44">
        <f>IF($B27="","",IFERROR(INDEX('CCA Util %'!$G:$G,MATCH($B27,'CCA Util %'!$E:$E,0)),""))</f>
        <v/>
      </c>
      <c r="AE27" s="44">
        <f>IF(OR($B27="",$U27=""),"",$U27&amp;" &amp; "&amp;IF(OR($AD27="",$AD27=0),"Util NA",$AD27&amp;" Util"))</f>
        <v/>
      </c>
    </row>
    <row r="28" ht="15.75" customHeight="1" s="42">
      <c r="A28" s="13" t="n">
        <v>46304</v>
      </c>
      <c r="B28" s="20" t="inlineStr">
        <is>
          <t>BLR-Bagalakunte</t>
        </is>
      </c>
      <c r="C28" s="20" t="inlineStr">
        <is>
          <t>RETAIL_STORE</t>
        </is>
      </c>
      <c r="D28" s="20" t="inlineStr">
        <is>
          <t>Yes</t>
        </is>
      </c>
      <c r="E28" s="20" t="inlineStr">
        <is>
          <t>Bengaluru</t>
        </is>
      </c>
      <c r="F28" s="20" t="n">
        <v>7531</v>
      </c>
      <c r="G28" s="21" t="n">
        <v>0.4720488646926039</v>
      </c>
      <c r="H28" s="21" t="n">
        <v>0.8112517580872012</v>
      </c>
      <c r="I28" s="21" t="n">
        <v>0.906427</v>
      </c>
      <c r="J28" s="21" t="n">
        <v>0.8112517580872012</v>
      </c>
      <c r="K28" s="21" t="n">
        <v>0.0041293874741913</v>
      </c>
      <c r="L28" s="21" t="n">
        <v>0.9407538101208256</v>
      </c>
      <c r="M28" s="20" t="n">
        <v>4</v>
      </c>
      <c r="N28" s="20">
        <f>IF($B28="","",IF($C28="SUPERSTORE","Superstore","DH"))</f>
        <v/>
      </c>
      <c r="O28" s="20">
        <f>IF($B28="","",IFERROR(VLOOKUP($B28,Mapping!$A:$C,2,0),"Not Mapped"))</f>
        <v/>
      </c>
      <c r="P28" s="20">
        <f>IF($B28="","",IFERROR(VLOOKUP($B28,Mapping!$A:$C,3,0),"Not Mapped"))</f>
        <v/>
      </c>
      <c r="Q28" s="20">
        <f>IF($B28="","",IFERROR(VLOOKUP($O28,Leaders!$A:$B,2,0),"Not Mapped"))</f>
        <v/>
      </c>
      <c r="R28" s="20">
        <f>IF($B28="","",IF(COUNTIF(Exclusions!$A:$A,$B28)&gt;0,"Yes","No"))</f>
        <v/>
      </c>
      <c r="S28" s="21">
        <f>IF($B28="","",MIN(1,DAY($A28)/IF($N28="Superstore",Settings!$B$5,Settings!$B$4)))</f>
        <v/>
      </c>
      <c r="T28" s="21">
        <f>IF(OR($B28="",$G28="",$S28=0),"",$G28/$S28)</f>
        <v/>
      </c>
      <c r="U28" s="20">
        <f>IF($T28="","",IF($T28&lt;Settings!$B$8,"Critical",IF($T28&lt;Settings!$B$9,"Semi Critical","Non Critical")))</f>
        <v/>
      </c>
      <c r="V28" s="28" t="n"/>
      <c r="W28" s="28" t="n"/>
      <c r="X28" s="28" t="n"/>
      <c r="Y28" s="28" t="n"/>
      <c r="Z28" s="20">
        <f>IF($B28="","",IFERROR(VLOOKUP($B28,'Plan HC for CCA'!$A:$B,2,0),""))</f>
        <v/>
      </c>
      <c r="AA28" s="44">
        <f>IF(OR($B28="",$Z28=""),"",IF(N($M28)&lt;$Z28,"Delta","No Delta"))</f>
        <v/>
      </c>
      <c r="AB28" s="44">
        <f>IF(OR($B28="",$Z28=""),"",MAX(0,$Z28-N($M28)))</f>
        <v/>
      </c>
      <c r="AC28" s="45">
        <f>IF($B28="","",IFERROR(INDEX('CCA Util %'!$H:$H,MATCH($B28,'CCA Util %'!$E:$E,0)),""))</f>
        <v/>
      </c>
      <c r="AD28" s="44">
        <f>IF($B28="","",IFERROR(INDEX('CCA Util %'!$G:$G,MATCH($B28,'CCA Util %'!$E:$E,0)),""))</f>
        <v/>
      </c>
      <c r="AE28" s="44">
        <f>IF(OR($B28="",$U28=""),"",$U28&amp;" &amp; "&amp;IF(OR($AD28="",$AD28=0),"Util NA",$AD28&amp;" Util"))</f>
        <v/>
      </c>
    </row>
    <row r="29" ht="15.75" customHeight="1" s="42">
      <c r="A29" s="13" t="n">
        <v>46304</v>
      </c>
      <c r="B29" s="20" t="inlineStr">
        <is>
          <t>BLR-Bagalur</t>
        </is>
      </c>
      <c r="C29" s="20" t="inlineStr">
        <is>
          <t>RETAIL_STORE</t>
        </is>
      </c>
      <c r="D29" s="20" t="inlineStr">
        <is>
          <t>Yes</t>
        </is>
      </c>
      <c r="E29" s="20" t="inlineStr">
        <is>
          <t>Bengaluru</t>
        </is>
      </c>
      <c r="F29" s="20" t="n">
        <v>5516</v>
      </c>
      <c r="G29" s="21" t="n">
        <v>0.7978607686729514</v>
      </c>
      <c r="H29" s="21" t="n">
        <v>0.7927743694614861</v>
      </c>
      <c r="I29" s="21" t="n">
        <v>0.95335</v>
      </c>
      <c r="J29" s="21" t="n">
        <v>0.7927743694614861</v>
      </c>
      <c r="K29" s="21" t="n">
        <v>0.0016874077198903</v>
      </c>
      <c r="L29" s="21" t="n">
        <v>0.9334622529661214</v>
      </c>
      <c r="M29" s="20" t="n">
        <v>4</v>
      </c>
      <c r="N29" s="20">
        <f>IF($B29="","",IF($C29="SUPERSTORE","Superstore","DH"))</f>
        <v/>
      </c>
      <c r="O29" s="20">
        <f>IF($B29="","",IFERROR(VLOOKUP($B29,Mapping!$A:$C,2,0),"Not Mapped"))</f>
        <v/>
      </c>
      <c r="P29" s="20">
        <f>IF($B29="","",IFERROR(VLOOKUP($B29,Mapping!$A:$C,3,0),"Not Mapped"))</f>
        <v/>
      </c>
      <c r="Q29" s="20">
        <f>IF($B29="","",IFERROR(VLOOKUP($O29,Leaders!$A:$B,2,0),"Not Mapped"))</f>
        <v/>
      </c>
      <c r="R29" s="20">
        <f>IF($B29="","",IF(COUNTIF(Exclusions!$A:$A,$B29)&gt;0,"Yes","No"))</f>
        <v/>
      </c>
      <c r="S29" s="21">
        <f>IF($B29="","",MIN(1,DAY($A29)/IF($N29="Superstore",Settings!$B$5,Settings!$B$4)))</f>
        <v/>
      </c>
      <c r="T29" s="21">
        <f>IF(OR($B29="",$G29="",$S29=0),"",$G29/$S29)</f>
        <v/>
      </c>
      <c r="U29" s="20">
        <f>IF($T29="","",IF($T29&lt;Settings!$B$8,"Critical",IF($T29&lt;Settings!$B$9,"Semi Critical","Non Critical")))</f>
        <v/>
      </c>
      <c r="V29" s="28" t="n"/>
      <c r="W29" s="28" t="n"/>
      <c r="X29" s="28" t="n"/>
      <c r="Y29" s="28" t="n"/>
      <c r="Z29" s="20">
        <f>IF($B29="","",IFERROR(VLOOKUP($B29,'Plan HC for CCA'!$A:$B,2,0),""))</f>
        <v/>
      </c>
      <c r="AA29" s="44">
        <f>IF(OR($B29="",$Z29=""),"",IF(N($M29)&lt;$Z29,"Delta","No Delta"))</f>
        <v/>
      </c>
      <c r="AB29" s="44">
        <f>IF(OR($B29="",$Z29=""),"",MAX(0,$Z29-N($M29)))</f>
        <v/>
      </c>
      <c r="AC29" s="45">
        <f>IF($B29="","",IFERROR(INDEX('CCA Util %'!$H:$H,MATCH($B29,'CCA Util %'!$E:$E,0)),""))</f>
        <v/>
      </c>
      <c r="AD29" s="44">
        <f>IF($B29="","",IFERROR(INDEX('CCA Util %'!$G:$G,MATCH($B29,'CCA Util %'!$E:$E,0)),""))</f>
        <v/>
      </c>
      <c r="AE29" s="44">
        <f>IF(OR($B29="",$U29=""),"",$U29&amp;" &amp; "&amp;IF(OR($AD29="",$AD29=0),"Util NA",$AD29&amp;" Util"))</f>
        <v/>
      </c>
    </row>
    <row r="30" ht="15.75" customHeight="1" s="42">
      <c r="A30" s="13" t="n">
        <v>46304</v>
      </c>
      <c r="B30" s="20" t="inlineStr">
        <is>
          <t>BLR-Balagere SS</t>
        </is>
      </c>
      <c r="C30" s="20" t="inlineStr">
        <is>
          <t>SUPERSTORE</t>
        </is>
      </c>
      <c r="D30" s="20" t="inlineStr">
        <is>
          <t>No</t>
        </is>
      </c>
      <c r="E30" s="20" t="inlineStr">
        <is>
          <t>Bengaluru</t>
        </is>
      </c>
      <c r="F30" s="20" t="n">
        <v>10619</v>
      </c>
      <c r="G30" s="21" t="n">
        <v>0.0335248140126189</v>
      </c>
      <c r="H30" s="21" t="n">
        <v>0.0084269662921348</v>
      </c>
      <c r="I30" s="21" t="n">
        <v>-0.997121</v>
      </c>
      <c r="J30" s="21" t="n">
        <v>0.0009731123595505</v>
      </c>
      <c r="K30" s="21" t="n">
        <v>0</v>
      </c>
      <c r="L30" s="21" t="n">
        <v>0.2497381963335304</v>
      </c>
      <c r="M30" s="20" t="n"/>
      <c r="N30" s="20">
        <f>IF($B30="","",IF($C30="SUPERSTORE","Superstore","DH"))</f>
        <v/>
      </c>
      <c r="O30" s="20">
        <f>IF($B30="","",IFERROR(VLOOKUP($B30,Mapping!$A:$C,2,0),"Not Mapped"))</f>
        <v/>
      </c>
      <c r="P30" s="20">
        <f>IF($B30="","",IFERROR(VLOOKUP($B30,Mapping!$A:$C,3,0),"Not Mapped"))</f>
        <v/>
      </c>
      <c r="Q30" s="20">
        <f>IF($B30="","",IFERROR(VLOOKUP($O30,Leaders!$A:$B,2,0),"Not Mapped"))</f>
        <v/>
      </c>
      <c r="R30" s="20">
        <f>IF($B30="","",IF(COUNTIF(Exclusions!$A:$A,$B30)&gt;0,"Yes","No"))</f>
        <v/>
      </c>
      <c r="S30" s="21">
        <f>IF($B30="","",MIN(1,DAY($A30)/IF($N30="Superstore",Settings!$B$5,Settings!$B$4)))</f>
        <v/>
      </c>
      <c r="T30" s="21">
        <f>IF(OR($B30="",$G30="",$S30=0),"",$G30/$S30)</f>
        <v/>
      </c>
      <c r="U30" s="20">
        <f>IF($T30="","",IF($T30&lt;Settings!$B$8,"Critical",IF($T30&lt;Settings!$B$9,"Semi Critical","Non Critical")))</f>
        <v/>
      </c>
      <c r="V30" s="28" t="inlineStr">
        <is>
          <t>Store Closed</t>
        </is>
      </c>
      <c r="W30" s="28" t="n"/>
      <c r="X30" s="28" t="n"/>
      <c r="Y30" s="28" t="n"/>
      <c r="Z30" s="20">
        <f>IF($B30="","",IFERROR(VLOOKUP($B30,'Plan HC for CCA'!$A:$B,2,0),""))</f>
        <v/>
      </c>
      <c r="AA30" s="44">
        <f>IF(OR($B30="",$Z30=""),"",IF(N($M30)&lt;$Z30,"Delta","No Delta"))</f>
        <v/>
      </c>
      <c r="AB30" s="44">
        <f>IF(OR($B30="",$Z30=""),"",MAX(0,$Z30-N($M30)))</f>
        <v/>
      </c>
      <c r="AC30" s="45">
        <f>IF($B30="","",IFERROR(INDEX('CCA Util %'!$H:$H,MATCH($B30,'CCA Util %'!$E:$E,0)),""))</f>
        <v/>
      </c>
      <c r="AD30" s="44">
        <f>IF($B30="","",IFERROR(INDEX('CCA Util %'!$G:$G,MATCH($B30,'CCA Util %'!$E:$E,0)),""))</f>
        <v/>
      </c>
      <c r="AE30" s="44">
        <f>IF(OR($B30="",$U30=""),"",$U30&amp;" &amp; "&amp;IF(OR($AD30="",$AD30=0),"Util NA",$AD30&amp;" Util"))</f>
        <v/>
      </c>
    </row>
    <row r="31" ht="15.75" customHeight="1" s="42">
      <c r="A31" s="13" t="n">
        <v>46304</v>
      </c>
      <c r="B31" s="20" t="inlineStr">
        <is>
          <t>BLR-Banashankari Network</t>
        </is>
      </c>
      <c r="C31" s="20" t="inlineStr">
        <is>
          <t>RETAIL_STORE</t>
        </is>
      </c>
      <c r="D31" s="20" t="inlineStr">
        <is>
          <t>Yes</t>
        </is>
      </c>
      <c r="E31" s="20" t="inlineStr">
        <is>
          <t>Bengaluru</t>
        </is>
      </c>
      <c r="F31" s="20" t="n">
        <v>5783</v>
      </c>
      <c r="G31" s="21" t="n">
        <v>0.6693757565277538</v>
      </c>
      <c r="H31" s="21" t="n">
        <v>0.8610178248514596</v>
      </c>
      <c r="I31" s="21" t="n">
        <v>0.960456</v>
      </c>
      <c r="J31" s="21" t="n">
        <v>0.8610178248514596</v>
      </c>
      <c r="K31" s="21" t="n">
        <v>0</v>
      </c>
      <c r="L31" s="21" t="n">
        <v>0.9625338209900884</v>
      </c>
      <c r="M31" s="20" t="n">
        <v>3</v>
      </c>
      <c r="N31" s="20">
        <f>IF($B31="","",IF($C31="SUPERSTORE","Superstore","DH"))</f>
        <v/>
      </c>
      <c r="O31" s="20">
        <f>IF($B31="","",IFERROR(VLOOKUP($B31,Mapping!$A:$C,2,0),"Not Mapped"))</f>
        <v/>
      </c>
      <c r="P31" s="20">
        <f>IF($B31="","",IFERROR(VLOOKUP($B31,Mapping!$A:$C,3,0),"Not Mapped"))</f>
        <v/>
      </c>
      <c r="Q31" s="20">
        <f>IF($B31="","",IFERROR(VLOOKUP($O31,Leaders!$A:$B,2,0),"Not Mapped"))</f>
        <v/>
      </c>
      <c r="R31" s="20">
        <f>IF($B31="","",IF(COUNTIF(Exclusions!$A:$A,$B31)&gt;0,"Yes","No"))</f>
        <v/>
      </c>
      <c r="S31" s="21">
        <f>IF($B31="","",MIN(1,DAY($A31)/IF($N31="Superstore",Settings!$B$5,Settings!$B$4)))</f>
        <v/>
      </c>
      <c r="T31" s="21">
        <f>IF(OR($B31="",$G31="",$S31=0),"",$G31/$S31)</f>
        <v/>
      </c>
      <c r="U31" s="20">
        <f>IF($T31="","",IF($T31&lt;Settings!$B$8,"Critical",IF($T31&lt;Settings!$B$9,"Semi Critical","Non Critical")))</f>
        <v/>
      </c>
      <c r="V31" s="28" t="n"/>
      <c r="W31" s="28" t="n"/>
      <c r="X31" s="28" t="n"/>
      <c r="Y31" s="28" t="n"/>
      <c r="Z31" s="20">
        <f>IF($B31="","",IFERROR(VLOOKUP($B31,'Plan HC for CCA'!$A:$B,2,0),""))</f>
        <v/>
      </c>
      <c r="AA31" s="44">
        <f>IF(OR($B31="",$Z31=""),"",IF(N($M31)&lt;$Z31,"Delta","No Delta"))</f>
        <v/>
      </c>
      <c r="AB31" s="44">
        <f>IF(OR($B31="",$Z31=""),"",MAX(0,$Z31-N($M31)))</f>
        <v/>
      </c>
      <c r="AC31" s="45">
        <f>IF($B31="","",IFERROR(INDEX('CCA Util %'!$H:$H,MATCH($B31,'CCA Util %'!$E:$E,0)),""))</f>
        <v/>
      </c>
      <c r="AD31" s="44">
        <f>IF($B31="","",IFERROR(INDEX('CCA Util %'!$G:$G,MATCH($B31,'CCA Util %'!$E:$E,0)),""))</f>
        <v/>
      </c>
      <c r="AE31" s="44">
        <f>IF(OR($B31="",$U31=""),"",$U31&amp;" &amp; "&amp;IF(OR($AD31="",$AD31=0),"Util NA",$AD31&amp;" Util"))</f>
        <v/>
      </c>
    </row>
    <row r="32" ht="15.75" customHeight="1" s="42">
      <c r="A32" s="13" t="n">
        <v>46304</v>
      </c>
      <c r="B32" s="20" t="inlineStr">
        <is>
          <t>BLR-Banashankari New</t>
        </is>
      </c>
      <c r="C32" s="20" t="inlineStr">
        <is>
          <t>RETAIL_STORE</t>
        </is>
      </c>
      <c r="D32" s="20" t="inlineStr">
        <is>
          <t>Yes</t>
        </is>
      </c>
      <c r="E32" s="20" t="inlineStr">
        <is>
          <t>Bengaluru</t>
        </is>
      </c>
      <c r="F32" s="20" t="n">
        <v>5165</v>
      </c>
      <c r="G32" s="21" t="n">
        <v>0.6629235237173282</v>
      </c>
      <c r="H32" s="21" t="n">
        <v>0.8977803738317757</v>
      </c>
      <c r="I32" s="21" t="n">
        <v>0.973729</v>
      </c>
      <c r="J32" s="21" t="n">
        <v>0.8977803738317757</v>
      </c>
      <c r="K32" s="21" t="n">
        <v>0</v>
      </c>
      <c r="L32" s="21" t="n">
        <v>0.9780127889818004</v>
      </c>
      <c r="M32" s="20" t="n"/>
      <c r="N32" s="20">
        <f>IF($B32="","",IF($C32="SUPERSTORE","Superstore","DH"))</f>
        <v/>
      </c>
      <c r="O32" s="20">
        <f>IF($B32="","",IFERROR(VLOOKUP($B32,Mapping!$A:$C,2,0),"Not Mapped"))</f>
        <v/>
      </c>
      <c r="P32" s="20">
        <f>IF($B32="","",IFERROR(VLOOKUP($B32,Mapping!$A:$C,3,0),"Not Mapped"))</f>
        <v/>
      </c>
      <c r="Q32" s="20">
        <f>IF($B32="","",IFERROR(VLOOKUP($O32,Leaders!$A:$B,2,0),"Not Mapped"))</f>
        <v/>
      </c>
      <c r="R32" s="20">
        <f>IF($B32="","",IF(COUNTIF(Exclusions!$A:$A,$B32)&gt;0,"Yes","No"))</f>
        <v/>
      </c>
      <c r="S32" s="21">
        <f>IF($B32="","",MIN(1,DAY($A32)/IF($N32="Superstore",Settings!$B$5,Settings!$B$4)))</f>
        <v/>
      </c>
      <c r="T32" s="21">
        <f>IF(OR($B32="",$G32="",$S32=0),"",$G32/$S32)</f>
        <v/>
      </c>
      <c r="U32" s="20">
        <f>IF($T32="","",IF($T32&lt;Settings!$B$8,"Critical",IF($T32&lt;Settings!$B$9,"Semi Critical","Non Critical")))</f>
        <v/>
      </c>
      <c r="V32" s="28" t="n"/>
      <c r="W32" s="28" t="n"/>
      <c r="X32" s="28" t="n"/>
      <c r="Y32" s="28" t="n"/>
      <c r="Z32" s="20">
        <f>IF($B32="","",IFERROR(VLOOKUP($B32,'Plan HC for CCA'!$A:$B,2,0),""))</f>
        <v/>
      </c>
      <c r="AA32" s="44">
        <f>IF(OR($B32="",$Z32=""),"",IF(N($M32)&lt;$Z32,"Delta","No Delta"))</f>
        <v/>
      </c>
      <c r="AB32" s="44">
        <f>IF(OR($B32="",$Z32=""),"",MAX(0,$Z32-N($M32)))</f>
        <v/>
      </c>
      <c r="AC32" s="45">
        <f>IF($B32="","",IFERROR(INDEX('CCA Util %'!$H:$H,MATCH($B32,'CCA Util %'!$E:$E,0)),""))</f>
        <v/>
      </c>
      <c r="AD32" s="44">
        <f>IF($B32="","",IFERROR(INDEX('CCA Util %'!$G:$G,MATCH($B32,'CCA Util %'!$E:$E,0)),""))</f>
        <v/>
      </c>
      <c r="AE32" s="44">
        <f>IF(OR($B32="",$U32=""),"",$U32&amp;" &amp; "&amp;IF(OR($AD32="",$AD32=0),"Util NA",$AD32&amp;" Util"))</f>
        <v/>
      </c>
    </row>
    <row r="33" ht="15.75" customHeight="1" s="42">
      <c r="A33" s="13" t="n">
        <v>46304</v>
      </c>
      <c r="B33" s="20" t="inlineStr">
        <is>
          <t>BLR-Banjara Layout</t>
        </is>
      </c>
      <c r="C33" s="20" t="inlineStr">
        <is>
          <t>RETAIL_STORE</t>
        </is>
      </c>
      <c r="D33" s="20" t="inlineStr">
        <is>
          <t>Yes</t>
        </is>
      </c>
      <c r="E33" s="20" t="inlineStr">
        <is>
          <t>Bengaluru</t>
        </is>
      </c>
      <c r="F33" s="20" t="n">
        <v>7186</v>
      </c>
      <c r="G33" s="21" t="n">
        <v>0.8318953520734762</v>
      </c>
      <c r="H33" s="21" t="n">
        <v>0.8364001338240215</v>
      </c>
      <c r="I33" s="21" t="n">
        <v>0.928781</v>
      </c>
      <c r="J33" s="21" t="n">
        <v>0.8364001338240215</v>
      </c>
      <c r="K33" s="21" t="n">
        <v>0</v>
      </c>
      <c r="L33" s="21" t="n">
        <v>0.952168477399588</v>
      </c>
      <c r="M33" s="20" t="n">
        <v>2</v>
      </c>
      <c r="N33" s="20">
        <f>IF($B33="","",IF($C33="SUPERSTORE","Superstore","DH"))</f>
        <v/>
      </c>
      <c r="O33" s="20">
        <f>IF($B33="","",IFERROR(VLOOKUP($B33,Mapping!$A:$C,2,0),"Not Mapped"))</f>
        <v/>
      </c>
      <c r="P33" s="20">
        <f>IF($B33="","",IFERROR(VLOOKUP($B33,Mapping!$A:$C,3,0),"Not Mapped"))</f>
        <v/>
      </c>
      <c r="Q33" s="20">
        <f>IF($B33="","",IFERROR(VLOOKUP($O33,Leaders!$A:$B,2,0),"Not Mapped"))</f>
        <v/>
      </c>
      <c r="R33" s="20">
        <f>IF($B33="","",IF(COUNTIF(Exclusions!$A:$A,$B33)&gt;0,"Yes","No"))</f>
        <v/>
      </c>
      <c r="S33" s="21">
        <f>IF($B33="","",MIN(1,DAY($A33)/IF($N33="Superstore",Settings!$B$5,Settings!$B$4)))</f>
        <v/>
      </c>
      <c r="T33" s="21">
        <f>IF(OR($B33="",$G33="",$S33=0),"",$G33/$S33)</f>
        <v/>
      </c>
      <c r="U33" s="20">
        <f>IF($T33="","",IF($T33&lt;Settings!$B$8,"Critical",IF($T33&lt;Settings!$B$9,"Semi Critical","Non Critical")))</f>
        <v/>
      </c>
      <c r="V33" s="28" t="n"/>
      <c r="W33" s="28" t="n"/>
      <c r="X33" s="28" t="n"/>
      <c r="Y33" s="28" t="n"/>
      <c r="Z33" s="20">
        <f>IF($B33="","",IFERROR(VLOOKUP($B33,'Plan HC for CCA'!$A:$B,2,0),""))</f>
        <v/>
      </c>
      <c r="AA33" s="44">
        <f>IF(OR($B33="",$Z33=""),"",IF(N($M33)&lt;$Z33,"Delta","No Delta"))</f>
        <v/>
      </c>
      <c r="AB33" s="44">
        <f>IF(OR($B33="",$Z33=""),"",MAX(0,$Z33-N($M33)))</f>
        <v/>
      </c>
      <c r="AC33" s="45">
        <f>IF($B33="","",IFERROR(INDEX('CCA Util %'!$H:$H,MATCH($B33,'CCA Util %'!$E:$E,0)),""))</f>
        <v/>
      </c>
      <c r="AD33" s="44">
        <f>IF($B33="","",IFERROR(INDEX('CCA Util %'!$G:$G,MATCH($B33,'CCA Util %'!$E:$E,0)),""))</f>
        <v/>
      </c>
      <c r="AE33" s="44">
        <f>IF(OR($B33="",$U33=""),"",$U33&amp;" &amp; "&amp;IF(OR($AD33="",$AD33=0),"Util NA",$AD33&amp;" Util"))</f>
        <v/>
      </c>
    </row>
    <row r="34" ht="15.75" customHeight="1" s="42">
      <c r="A34" s="13" t="n">
        <v>46304</v>
      </c>
      <c r="B34" s="20" t="inlineStr">
        <is>
          <t>BLR-Bannerghatta Network</t>
        </is>
      </c>
      <c r="C34" s="20" t="inlineStr">
        <is>
          <t>RETAIL_STORE</t>
        </is>
      </c>
      <c r="D34" s="20" t="inlineStr">
        <is>
          <t>Yes</t>
        </is>
      </c>
      <c r="E34" s="20" t="inlineStr">
        <is>
          <t>Bengaluru</t>
        </is>
      </c>
      <c r="F34" s="20" t="n">
        <v>5330</v>
      </c>
      <c r="G34" s="21" t="n">
        <v>0.6667917448405253</v>
      </c>
      <c r="H34" s="21" t="n">
        <v>0.8607203151378728</v>
      </c>
      <c r="I34" s="21" t="n">
        <v>0.968499</v>
      </c>
      <c r="J34" s="21" t="n">
        <v>0.8607203151378728</v>
      </c>
      <c r="K34" s="21" t="n">
        <v>0.0055019649874955</v>
      </c>
      <c r="L34" s="21" t="n">
        <v>0.9613081607447632</v>
      </c>
      <c r="M34" s="20" t="n">
        <v>4</v>
      </c>
      <c r="N34" s="20">
        <f>IF($B34="","",IF($C34="SUPERSTORE","Superstore","DH"))</f>
        <v/>
      </c>
      <c r="O34" s="20">
        <f>IF($B34="","",IFERROR(VLOOKUP($B34,Mapping!$A:$C,2,0),"Not Mapped"))</f>
        <v/>
      </c>
      <c r="P34" s="20">
        <f>IF($B34="","",IFERROR(VLOOKUP($B34,Mapping!$A:$C,3,0),"Not Mapped"))</f>
        <v/>
      </c>
      <c r="Q34" s="20">
        <f>IF($B34="","",IFERROR(VLOOKUP($O34,Leaders!$A:$B,2,0),"Not Mapped"))</f>
        <v/>
      </c>
      <c r="R34" s="20">
        <f>IF($B34="","",IF(COUNTIF(Exclusions!$A:$A,$B34)&gt;0,"Yes","No"))</f>
        <v/>
      </c>
      <c r="S34" s="21">
        <f>IF($B34="","",MIN(1,DAY($A34)/IF($N34="Superstore",Settings!$B$5,Settings!$B$4)))</f>
        <v/>
      </c>
      <c r="T34" s="21">
        <f>IF(OR($B34="",$G34="",$S34=0),"",$G34/$S34)</f>
        <v/>
      </c>
      <c r="U34" s="20">
        <f>IF($T34="","",IF($T34&lt;Settings!$B$8,"Critical",IF($T34&lt;Settings!$B$9,"Semi Critical","Non Critical")))</f>
        <v/>
      </c>
      <c r="V34" s="28" t="n"/>
      <c r="W34" s="28" t="n"/>
      <c r="X34" s="28" t="n"/>
      <c r="Y34" s="28" t="n"/>
      <c r="Z34" s="20">
        <f>IF($B34="","",IFERROR(VLOOKUP($B34,'Plan HC for CCA'!$A:$B,2,0),""))</f>
        <v/>
      </c>
      <c r="AA34" s="44">
        <f>IF(OR($B34="",$Z34=""),"",IF(N($M34)&lt;$Z34,"Delta","No Delta"))</f>
        <v/>
      </c>
      <c r="AB34" s="44">
        <f>IF(OR($B34="",$Z34=""),"",MAX(0,$Z34-N($M34)))</f>
        <v/>
      </c>
      <c r="AC34" s="45">
        <f>IF($B34="","",IFERROR(INDEX('CCA Util %'!$H:$H,MATCH($B34,'CCA Util %'!$E:$E,0)),""))</f>
        <v/>
      </c>
      <c r="AD34" s="44">
        <f>IF($B34="","",IFERROR(INDEX('CCA Util %'!$G:$G,MATCH($B34,'CCA Util %'!$E:$E,0)),""))</f>
        <v/>
      </c>
      <c r="AE34" s="44">
        <f>IF(OR($B34="",$U34=""),"",$U34&amp;" &amp; "&amp;IF(OR($AD34="",$AD34=0),"Util NA",$AD34&amp;" Util"))</f>
        <v/>
      </c>
    </row>
    <row r="35" ht="15.75" customHeight="1" s="42">
      <c r="A35" s="13" t="n">
        <v>46304</v>
      </c>
      <c r="B35" s="20" t="inlineStr">
        <is>
          <t>BLR-Bannerghatta Network 2</t>
        </is>
      </c>
      <c r="C35" s="20" t="inlineStr">
        <is>
          <t>RETAIL_STORE</t>
        </is>
      </c>
      <c r="D35" s="20" t="inlineStr">
        <is>
          <t>No</t>
        </is>
      </c>
      <c r="E35" s="20" t="inlineStr">
        <is>
          <t>Bengaluru</t>
        </is>
      </c>
      <c r="F35" s="20" t="n">
        <v>5022</v>
      </c>
      <c r="G35" s="21" t="n">
        <v>0.5677021107128634</v>
      </c>
      <c r="H35" s="21" t="n">
        <v>0.7790249035426167</v>
      </c>
      <c r="I35" s="21" t="n">
        <v>0.926306</v>
      </c>
      <c r="J35" s="21" t="n">
        <v>0.7790249035426167</v>
      </c>
      <c r="K35" s="21" t="n">
        <v>0</v>
      </c>
      <c r="L35" s="21" t="n">
        <v>0.9280104857021544</v>
      </c>
      <c r="M35" s="20" t="n">
        <v>4</v>
      </c>
      <c r="N35" s="20">
        <f>IF($B35="","",IF($C35="SUPERSTORE","Superstore","DH"))</f>
        <v/>
      </c>
      <c r="O35" s="20">
        <f>IF($B35="","",IFERROR(VLOOKUP($B35,Mapping!$A:$C,2,0),"Not Mapped"))</f>
        <v/>
      </c>
      <c r="P35" s="20">
        <f>IF($B35="","",IFERROR(VLOOKUP($B35,Mapping!$A:$C,3,0),"Not Mapped"))</f>
        <v/>
      </c>
      <c r="Q35" s="20">
        <f>IF($B35="","",IFERROR(VLOOKUP($O35,Leaders!$A:$B,2,0),"Not Mapped"))</f>
        <v/>
      </c>
      <c r="R35" s="20">
        <f>IF($B35="","",IF(COUNTIF(Exclusions!$A:$A,$B35)&gt;0,"Yes","No"))</f>
        <v/>
      </c>
      <c r="S35" s="21">
        <f>IF($B35="","",MIN(1,DAY($A35)/IF($N35="Superstore",Settings!$B$5,Settings!$B$4)))</f>
        <v/>
      </c>
      <c r="T35" s="21">
        <f>IF(OR($B35="",$G35="",$S35=0),"",$G35/$S35)</f>
        <v/>
      </c>
      <c r="U35" s="20">
        <f>IF($T35="","",IF($T35&lt;Settings!$B$8,"Critical",IF($T35&lt;Settings!$B$9,"Semi Critical","Non Critical")))</f>
        <v/>
      </c>
      <c r="V35" s="28" t="n"/>
      <c r="W35" s="28" t="n"/>
      <c r="X35" s="28" t="n"/>
      <c r="Y35" s="28" t="n"/>
      <c r="Z35" s="20">
        <f>IF($B35="","",IFERROR(VLOOKUP($B35,'Plan HC for CCA'!$A:$B,2,0),""))</f>
        <v/>
      </c>
      <c r="AA35" s="44">
        <f>IF(OR($B35="",$Z35=""),"",IF(N($M35)&lt;$Z35,"Delta","No Delta"))</f>
        <v/>
      </c>
      <c r="AB35" s="44">
        <f>IF(OR($B35="",$Z35=""),"",MAX(0,$Z35-N($M35)))</f>
        <v/>
      </c>
      <c r="AC35" s="45">
        <f>IF($B35="","",IFERROR(INDEX('CCA Util %'!$H:$H,MATCH($B35,'CCA Util %'!$E:$E,0)),""))</f>
        <v/>
      </c>
      <c r="AD35" s="44">
        <f>IF($B35="","",IFERROR(INDEX('CCA Util %'!$G:$G,MATCH($B35,'CCA Util %'!$E:$E,0)),""))</f>
        <v/>
      </c>
      <c r="AE35" s="44">
        <f>IF(OR($B35="",$U35=""),"",$U35&amp;" &amp; "&amp;IF(OR($AD35="",$AD35=0),"Util NA",$AD35&amp;" Util"))</f>
        <v/>
      </c>
    </row>
    <row r="36" ht="15.75" customHeight="1" s="42">
      <c r="A36" s="13" t="n">
        <v>46304</v>
      </c>
      <c r="B36" s="20" t="inlineStr">
        <is>
          <t>BLR-Bannerghatta SS</t>
        </is>
      </c>
      <c r="C36" s="20" t="inlineStr">
        <is>
          <t>SUPERSTORE</t>
        </is>
      </c>
      <c r="D36" s="20" t="inlineStr">
        <is>
          <t>No</t>
        </is>
      </c>
      <c r="E36" s="20" t="inlineStr">
        <is>
          <t>Bengaluru</t>
        </is>
      </c>
      <c r="F36" s="20" t="n">
        <v>10225</v>
      </c>
      <c r="G36" s="21" t="n">
        <v>0.3533496332518337</v>
      </c>
      <c r="H36" s="21" t="n">
        <v>0.9706615001383893</v>
      </c>
      <c r="I36" s="21" t="n">
        <v>0.988853</v>
      </c>
      <c r="J36" s="21" t="n">
        <v>0.9706615001383893</v>
      </c>
      <c r="K36" s="21" t="n">
        <v>0</v>
      </c>
      <c r="L36" s="21" t="n">
        <v>1</v>
      </c>
      <c r="M36" s="20" t="n">
        <v>1</v>
      </c>
      <c r="N36" s="20">
        <f>IF($B36="","",IF($C36="SUPERSTORE","Superstore","DH"))</f>
        <v/>
      </c>
      <c r="O36" s="20">
        <f>IF($B36="","",IFERROR(VLOOKUP($B36,Mapping!$A:$C,2,0),"Not Mapped"))</f>
        <v/>
      </c>
      <c r="P36" s="20">
        <f>IF($B36="","",IFERROR(VLOOKUP($B36,Mapping!$A:$C,3,0),"Not Mapped"))</f>
        <v/>
      </c>
      <c r="Q36" s="20">
        <f>IF($B36="","",IFERROR(VLOOKUP($O36,Leaders!$A:$B,2,0),"Not Mapped"))</f>
        <v/>
      </c>
      <c r="R36" s="20">
        <f>IF($B36="","",IF(COUNTIF(Exclusions!$A:$A,$B36)&gt;0,"Yes","No"))</f>
        <v/>
      </c>
      <c r="S36" s="21">
        <f>IF($B36="","",MIN(1,DAY($A36)/IF($N36="Superstore",Settings!$B$5,Settings!$B$4)))</f>
        <v/>
      </c>
      <c r="T36" s="21">
        <f>IF(OR($B36="",$G36="",$S36=0),"",$G36/$S36)</f>
        <v/>
      </c>
      <c r="U36" s="20">
        <f>IF($T36="","",IF($T36&lt;Settings!$B$8,"Critical",IF($T36&lt;Settings!$B$9,"Semi Critical","Non Critical")))</f>
        <v/>
      </c>
      <c r="V36" s="28" t="n"/>
      <c r="W36" s="28" t="n"/>
      <c r="X36" s="28" t="n"/>
      <c r="Y36" s="28" t="n"/>
      <c r="Z36" s="20">
        <f>IF($B36="","",IFERROR(VLOOKUP($B36,'Plan HC for CCA'!$A:$B,2,0),""))</f>
        <v/>
      </c>
      <c r="AA36" s="44">
        <f>IF(OR($B36="",$Z36=""),"",IF(N($M36)&lt;$Z36,"Delta","No Delta"))</f>
        <v/>
      </c>
      <c r="AB36" s="44">
        <f>IF(OR($B36="",$Z36=""),"",MAX(0,$Z36-N($M36)))</f>
        <v/>
      </c>
      <c r="AC36" s="45">
        <f>IF($B36="","",IFERROR(INDEX('CCA Util %'!$H:$H,MATCH($B36,'CCA Util %'!$E:$E,0)),""))</f>
        <v/>
      </c>
      <c r="AD36" s="44">
        <f>IF($B36="","",IFERROR(INDEX('CCA Util %'!$G:$G,MATCH($B36,'CCA Util %'!$E:$E,0)),""))</f>
        <v/>
      </c>
      <c r="AE36" s="44">
        <f>IF(OR($B36="",$U36=""),"",$U36&amp;" &amp; "&amp;IF(OR($AD36="",$AD36=0),"Util NA",$AD36&amp;" Util"))</f>
        <v/>
      </c>
    </row>
    <row r="37" ht="15.75" customHeight="1" s="42">
      <c r="A37" s="13" t="n">
        <v>46304</v>
      </c>
      <c r="B37" s="20" t="inlineStr">
        <is>
          <t>BLR-Basavanapura Network</t>
        </is>
      </c>
      <c r="C37" s="20" t="inlineStr">
        <is>
          <t>RETAIL_STORE</t>
        </is>
      </c>
      <c r="D37" s="20" t="inlineStr">
        <is>
          <t>Yes</t>
        </is>
      </c>
      <c r="E37" s="20" t="inlineStr">
        <is>
          <t>Bengaluru</t>
        </is>
      </c>
      <c r="F37" s="20" t="n">
        <v>7642</v>
      </c>
      <c r="G37" s="21" t="n">
        <v>0.6553258309343104</v>
      </c>
      <c r="H37" s="21" t="n">
        <v>0.8682108626198083</v>
      </c>
      <c r="I37" s="21" t="n">
        <v>0.97246</v>
      </c>
      <c r="J37" s="21" t="n">
        <v>0.8682108626198083</v>
      </c>
      <c r="K37" s="21" t="n">
        <v>0</v>
      </c>
      <c r="L37" s="21" t="n">
        <v>0.9655624684714984</v>
      </c>
      <c r="M37" s="20" t="n">
        <v>5</v>
      </c>
      <c r="N37" s="20">
        <f>IF($B37="","",IF($C37="SUPERSTORE","Superstore","DH"))</f>
        <v/>
      </c>
      <c r="O37" s="20">
        <f>IF($B37="","",IFERROR(VLOOKUP($B37,Mapping!$A:$C,2,0),"Not Mapped"))</f>
        <v/>
      </c>
      <c r="P37" s="20">
        <f>IF($B37="","",IFERROR(VLOOKUP($B37,Mapping!$A:$C,3,0),"Not Mapped"))</f>
        <v/>
      </c>
      <c r="Q37" s="20">
        <f>IF($B37="","",IFERROR(VLOOKUP($O37,Leaders!$A:$B,2,0),"Not Mapped"))</f>
        <v/>
      </c>
      <c r="R37" s="20">
        <f>IF($B37="","",IF(COUNTIF(Exclusions!$A:$A,$B37)&gt;0,"Yes","No"))</f>
        <v/>
      </c>
      <c r="S37" s="21">
        <f>IF($B37="","",MIN(1,DAY($A37)/IF($N37="Superstore",Settings!$B$5,Settings!$B$4)))</f>
        <v/>
      </c>
      <c r="T37" s="21">
        <f>IF(OR($B37="",$G37="",$S37=0),"",$G37/$S37)</f>
        <v/>
      </c>
      <c r="U37" s="20">
        <f>IF($T37="","",IF($T37&lt;Settings!$B$8,"Critical",IF($T37&lt;Settings!$B$9,"Semi Critical","Non Critical")))</f>
        <v/>
      </c>
      <c r="V37" s="28" t="n"/>
      <c r="W37" s="28" t="n"/>
      <c r="X37" s="28" t="n"/>
      <c r="Y37" s="28" t="n"/>
      <c r="Z37" s="20">
        <f>IF($B37="","",IFERROR(VLOOKUP($B37,'Plan HC for CCA'!$A:$B,2,0),""))</f>
        <v/>
      </c>
      <c r="AA37" s="44">
        <f>IF(OR($B37="",$Z37=""),"",IF(N($M37)&lt;$Z37,"Delta","No Delta"))</f>
        <v/>
      </c>
      <c r="AB37" s="44">
        <f>IF(OR($B37="",$Z37=""),"",MAX(0,$Z37-N($M37)))</f>
        <v/>
      </c>
      <c r="AC37" s="45">
        <f>IF($B37="","",IFERROR(INDEX('CCA Util %'!$H:$H,MATCH($B37,'CCA Util %'!$E:$E,0)),""))</f>
        <v/>
      </c>
      <c r="AD37" s="44">
        <f>IF($B37="","",IFERROR(INDEX('CCA Util %'!$G:$G,MATCH($B37,'CCA Util %'!$E:$E,0)),""))</f>
        <v/>
      </c>
      <c r="AE37" s="44">
        <f>IF(OR($B37="",$U37=""),"",$U37&amp;" &amp; "&amp;IF(OR($AD37="",$AD37=0),"Util NA",$AD37&amp;" Util"))</f>
        <v/>
      </c>
    </row>
    <row r="38" ht="15.75" customHeight="1" s="42">
      <c r="A38" s="13" t="n">
        <v>46304</v>
      </c>
      <c r="B38" s="20" t="inlineStr">
        <is>
          <t>BLR-Belathur</t>
        </is>
      </c>
      <c r="C38" s="20" t="inlineStr">
        <is>
          <t>RETAIL_STORE</t>
        </is>
      </c>
      <c r="D38" s="20" t="inlineStr">
        <is>
          <t>Yes</t>
        </is>
      </c>
      <c r="E38" s="20" t="inlineStr">
        <is>
          <t>Bengaluru</t>
        </is>
      </c>
      <c r="F38" s="20" t="n">
        <v>5788</v>
      </c>
      <c r="G38" s="21" t="n">
        <v>0.9642363510711818</v>
      </c>
      <c r="H38" s="21" t="n">
        <v>0.93782476258735</v>
      </c>
      <c r="I38" s="21" t="n">
        <v>0.990364</v>
      </c>
      <c r="J38" s="21" t="n">
        <v>0.93782476258735</v>
      </c>
      <c r="K38" s="21" t="n">
        <v>0</v>
      </c>
      <c r="L38" s="21" t="n">
        <v>0.9948735842473052</v>
      </c>
      <c r="M38" s="20" t="n">
        <v>6</v>
      </c>
      <c r="N38" s="20">
        <f>IF($B38="","",IF($C38="SUPERSTORE","Superstore","DH"))</f>
        <v/>
      </c>
      <c r="O38" s="20">
        <f>IF($B38="","",IFERROR(VLOOKUP($B38,Mapping!$A:$C,2,0),"Not Mapped"))</f>
        <v/>
      </c>
      <c r="P38" s="20">
        <f>IF($B38="","",IFERROR(VLOOKUP($B38,Mapping!$A:$C,3,0),"Not Mapped"))</f>
        <v/>
      </c>
      <c r="Q38" s="20">
        <f>IF($B38="","",IFERROR(VLOOKUP($O38,Leaders!$A:$B,2,0),"Not Mapped"))</f>
        <v/>
      </c>
      <c r="R38" s="20">
        <f>IF($B38="","",IF(COUNTIF(Exclusions!$A:$A,$B38)&gt;0,"Yes","No"))</f>
        <v/>
      </c>
      <c r="S38" s="21">
        <f>IF($B38="","",MIN(1,DAY($A38)/IF($N38="Superstore",Settings!$B$5,Settings!$B$4)))</f>
        <v/>
      </c>
      <c r="T38" s="21">
        <f>IF(OR($B38="",$G38="",$S38=0),"",$G38/$S38)</f>
        <v/>
      </c>
      <c r="U38" s="20">
        <f>IF($T38="","",IF($T38&lt;Settings!$B$8,"Critical",IF($T38&lt;Settings!$B$9,"Semi Critical","Non Critical")))</f>
        <v/>
      </c>
      <c r="V38" s="28" t="n"/>
      <c r="W38" s="28" t="n"/>
      <c r="X38" s="28" t="n"/>
      <c r="Y38" s="28" t="n"/>
      <c r="Z38" s="20">
        <f>IF($B38="","",IFERROR(VLOOKUP($B38,'Plan HC for CCA'!$A:$B,2,0),""))</f>
        <v/>
      </c>
      <c r="AA38" s="44">
        <f>IF(OR($B38="",$Z38=""),"",IF(N($M38)&lt;$Z38,"Delta","No Delta"))</f>
        <v/>
      </c>
      <c r="AB38" s="44">
        <f>IF(OR($B38="",$Z38=""),"",MAX(0,$Z38-N($M38)))</f>
        <v/>
      </c>
      <c r="AC38" s="45">
        <f>IF($B38="","",IFERROR(INDEX('CCA Util %'!$H:$H,MATCH($B38,'CCA Util %'!$E:$E,0)),""))</f>
        <v/>
      </c>
      <c r="AD38" s="44">
        <f>IF($B38="","",IFERROR(INDEX('CCA Util %'!$G:$G,MATCH($B38,'CCA Util %'!$E:$E,0)),""))</f>
        <v/>
      </c>
      <c r="AE38" s="44">
        <f>IF(OR($B38="",$U38=""),"",$U38&amp;" &amp; "&amp;IF(OR($AD38="",$AD38=0),"Util NA",$AD38&amp;" Util"))</f>
        <v/>
      </c>
    </row>
    <row r="39" ht="15.75" customHeight="1" s="42">
      <c r="A39" s="13" t="n">
        <v>46304</v>
      </c>
      <c r="B39" s="20" t="inlineStr">
        <is>
          <t>BLR-Bellandur 6</t>
        </is>
      </c>
      <c r="C39" s="20" t="inlineStr">
        <is>
          <t>RETAIL_STORE</t>
        </is>
      </c>
      <c r="D39" s="20" t="inlineStr">
        <is>
          <t>Yes</t>
        </is>
      </c>
      <c r="E39" s="20" t="inlineStr">
        <is>
          <t>Bengaluru</t>
        </is>
      </c>
      <c r="F39" s="20" t="n">
        <v>6158</v>
      </c>
      <c r="G39" s="21" t="n">
        <v>0.7911659629749919</v>
      </c>
      <c r="H39" s="21" t="n">
        <v>0.8318965517241379</v>
      </c>
      <c r="I39" s="21" t="n">
        <v>0.953668</v>
      </c>
      <c r="J39" s="21" t="n">
        <v>0.8318965517241379</v>
      </c>
      <c r="K39" s="21" t="n">
        <v>0.002957969319667</v>
      </c>
      <c r="L39" s="21" t="n">
        <v>0.9496806384409668</v>
      </c>
      <c r="M39" s="20" t="n">
        <v>4</v>
      </c>
      <c r="N39" s="20">
        <f>IF($B39="","",IF($C39="SUPERSTORE","Superstore","DH"))</f>
        <v/>
      </c>
      <c r="O39" s="20">
        <f>IF($B39="","",IFERROR(VLOOKUP($B39,Mapping!$A:$C,2,0),"Not Mapped"))</f>
        <v/>
      </c>
      <c r="P39" s="20">
        <f>IF($B39="","",IFERROR(VLOOKUP($B39,Mapping!$A:$C,3,0),"Not Mapped"))</f>
        <v/>
      </c>
      <c r="Q39" s="20">
        <f>IF($B39="","",IFERROR(VLOOKUP($O39,Leaders!$A:$B,2,0),"Not Mapped"))</f>
        <v/>
      </c>
      <c r="R39" s="20">
        <f>IF($B39="","",IF(COUNTIF(Exclusions!$A:$A,$B39)&gt;0,"Yes","No"))</f>
        <v/>
      </c>
      <c r="S39" s="21">
        <f>IF($B39="","",MIN(1,DAY($A39)/IF($N39="Superstore",Settings!$B$5,Settings!$B$4)))</f>
        <v/>
      </c>
      <c r="T39" s="21">
        <f>IF(OR($B39="",$G39="",$S39=0),"",$G39/$S39)</f>
        <v/>
      </c>
      <c r="U39" s="20">
        <f>IF($T39="","",IF($T39&lt;Settings!$B$8,"Critical",IF($T39&lt;Settings!$B$9,"Semi Critical","Non Critical")))</f>
        <v/>
      </c>
      <c r="V39" s="28" t="n"/>
      <c r="W39" s="28" t="n"/>
      <c r="X39" s="28" t="n"/>
      <c r="Y39" s="28" t="n"/>
      <c r="Z39" s="20">
        <f>IF($B39="","",IFERROR(VLOOKUP($B39,'Plan HC for CCA'!$A:$B,2,0),""))</f>
        <v/>
      </c>
      <c r="AA39" s="44">
        <f>IF(OR($B39="",$Z39=""),"",IF(N($M39)&lt;$Z39,"Delta","No Delta"))</f>
        <v/>
      </c>
      <c r="AB39" s="44">
        <f>IF(OR($B39="",$Z39=""),"",MAX(0,$Z39-N($M39)))</f>
        <v/>
      </c>
      <c r="AC39" s="45">
        <f>IF($B39="","",IFERROR(INDEX('CCA Util %'!$H:$H,MATCH($B39,'CCA Util %'!$E:$E,0)),""))</f>
        <v/>
      </c>
      <c r="AD39" s="44">
        <f>IF($B39="","",IFERROR(INDEX('CCA Util %'!$G:$G,MATCH($B39,'CCA Util %'!$E:$E,0)),""))</f>
        <v/>
      </c>
      <c r="AE39" s="44">
        <f>IF(OR($B39="",$U39=""),"",$U39&amp;" &amp; "&amp;IF(OR($AD39="",$AD39=0),"Util NA",$AD39&amp;" Util"))</f>
        <v/>
      </c>
    </row>
    <row r="40" ht="15.75" customHeight="1" s="42">
      <c r="A40" s="13" t="n">
        <v>46304</v>
      </c>
      <c r="B40" s="20" t="inlineStr">
        <is>
          <t>BLR-Bellandur SS</t>
        </is>
      </c>
      <c r="C40" s="20" t="inlineStr">
        <is>
          <t>SUPERSTORE</t>
        </is>
      </c>
      <c r="D40" s="20" t="inlineStr">
        <is>
          <t>No</t>
        </is>
      </c>
      <c r="E40" s="20" t="inlineStr">
        <is>
          <t>Bengaluru</t>
        </is>
      </c>
      <c r="F40" s="20" t="n">
        <v>10796</v>
      </c>
      <c r="G40" s="21" t="n">
        <v>0.268247499073731</v>
      </c>
      <c r="H40" s="21" t="n">
        <v>0.948549723756906</v>
      </c>
      <c r="I40" s="21" t="n">
        <v>0.987524</v>
      </c>
      <c r="J40" s="21" t="n">
        <v>0.8764343339088398</v>
      </c>
      <c r="K40" s="21" t="n">
        <v>0</v>
      </c>
      <c r="L40" s="21" t="n">
        <v>0.9689783573713288</v>
      </c>
      <c r="M40" s="20" t="n">
        <v>1</v>
      </c>
      <c r="N40" s="20">
        <f>IF($B40="","",IF($C40="SUPERSTORE","Superstore","DH"))</f>
        <v/>
      </c>
      <c r="O40" s="20">
        <f>IF($B40="","",IFERROR(VLOOKUP($B40,Mapping!$A:$C,2,0),"Not Mapped"))</f>
        <v/>
      </c>
      <c r="P40" s="20">
        <f>IF($B40="","",IFERROR(VLOOKUP($B40,Mapping!$A:$C,3,0),"Not Mapped"))</f>
        <v/>
      </c>
      <c r="Q40" s="20">
        <f>IF($B40="","",IFERROR(VLOOKUP($O40,Leaders!$A:$B,2,0),"Not Mapped"))</f>
        <v/>
      </c>
      <c r="R40" s="20">
        <f>IF($B40="","",IF(COUNTIF(Exclusions!$A:$A,$B40)&gt;0,"Yes","No"))</f>
        <v/>
      </c>
      <c r="S40" s="21">
        <f>IF($B40="","",MIN(1,DAY($A40)/IF($N40="Superstore",Settings!$B$5,Settings!$B$4)))</f>
        <v/>
      </c>
      <c r="T40" s="21">
        <f>IF(OR($B40="",$G40="",$S40=0),"",$G40/$S40)</f>
        <v/>
      </c>
      <c r="U40" s="20">
        <f>IF($T40="","",IF($T40&lt;Settings!$B$8,"Critical",IF($T40&lt;Settings!$B$9,"Semi Critical","Non Critical")))</f>
        <v/>
      </c>
      <c r="V40" s="28" t="n"/>
      <c r="W40" s="28" t="n"/>
      <c r="X40" s="28" t="n"/>
      <c r="Y40" s="28" t="n"/>
      <c r="Z40" s="20">
        <f>IF($B40="","",IFERROR(VLOOKUP($B40,'Plan HC for CCA'!$A:$B,2,0),""))</f>
        <v/>
      </c>
      <c r="AA40" s="44">
        <f>IF(OR($B40="",$Z40=""),"",IF(N($M40)&lt;$Z40,"Delta","No Delta"))</f>
        <v/>
      </c>
      <c r="AB40" s="44">
        <f>IF(OR($B40="",$Z40=""),"",MAX(0,$Z40-N($M40)))</f>
        <v/>
      </c>
      <c r="AC40" s="45">
        <f>IF($B40="","",IFERROR(INDEX('CCA Util %'!$H:$H,MATCH($B40,'CCA Util %'!$E:$E,0)),""))</f>
        <v/>
      </c>
      <c r="AD40" s="44">
        <f>IF($B40="","",IFERROR(INDEX('CCA Util %'!$G:$G,MATCH($B40,'CCA Util %'!$E:$E,0)),""))</f>
        <v/>
      </c>
      <c r="AE40" s="44">
        <f>IF(OR($B40="",$U40=""),"",$U40&amp;" &amp; "&amp;IF(OR($AD40="",$AD40=0),"Util NA",$AD40&amp;" Util"))</f>
        <v/>
      </c>
    </row>
    <row r="41" ht="15.75" customHeight="1" s="42">
      <c r="A41" s="13" t="n">
        <v>46304</v>
      </c>
      <c r="B41" s="20" t="inlineStr">
        <is>
          <t>BLR-Bellandur new</t>
        </is>
      </c>
      <c r="C41" s="20" t="inlineStr">
        <is>
          <t>RETAIL_STORE</t>
        </is>
      </c>
      <c r="D41" s="20" t="inlineStr">
        <is>
          <t>Yes</t>
        </is>
      </c>
      <c r="E41" s="20" t="inlineStr">
        <is>
          <t>Bengaluru</t>
        </is>
      </c>
      <c r="F41" s="20" t="n">
        <v>7207</v>
      </c>
      <c r="G41" s="21" t="n">
        <v>0.9191064243096988</v>
      </c>
      <c r="H41" s="21" t="n">
        <v>0.9447463768115942</v>
      </c>
      <c r="I41" s="21" t="n">
        <v>0.880166</v>
      </c>
      <c r="J41" s="21" t="n">
        <v>0.9447463768115942</v>
      </c>
      <c r="K41" s="21" t="n">
        <v>0</v>
      </c>
      <c r="L41" s="21" t="n">
        <v>0.9977879481311976</v>
      </c>
      <c r="M41" s="20" t="n">
        <v>5</v>
      </c>
      <c r="N41" s="20">
        <f>IF($B41="","",IF($C41="SUPERSTORE","Superstore","DH"))</f>
        <v/>
      </c>
      <c r="O41" s="20">
        <f>IF($B41="","",IFERROR(VLOOKUP($B41,Mapping!$A:$C,2,0),"Not Mapped"))</f>
        <v/>
      </c>
      <c r="P41" s="20">
        <f>IF($B41="","",IFERROR(VLOOKUP($B41,Mapping!$A:$C,3,0),"Not Mapped"))</f>
        <v/>
      </c>
      <c r="Q41" s="20">
        <f>IF($B41="","",IFERROR(VLOOKUP($O41,Leaders!$A:$B,2,0),"Not Mapped"))</f>
        <v/>
      </c>
      <c r="R41" s="20">
        <f>IF($B41="","",IF(COUNTIF(Exclusions!$A:$A,$B41)&gt;0,"Yes","No"))</f>
        <v/>
      </c>
      <c r="S41" s="21">
        <f>IF($B41="","",MIN(1,DAY($A41)/IF($N41="Superstore",Settings!$B$5,Settings!$B$4)))</f>
        <v/>
      </c>
      <c r="T41" s="21">
        <f>IF(OR($B41="",$G41="",$S41=0),"",$G41/$S41)</f>
        <v/>
      </c>
      <c r="U41" s="20">
        <f>IF($T41="","",IF($T41&lt;Settings!$B$8,"Critical",IF($T41&lt;Settings!$B$9,"Semi Critical","Non Critical")))</f>
        <v/>
      </c>
      <c r="V41" s="28" t="n"/>
      <c r="W41" s="28" t="n"/>
      <c r="X41" s="28" t="n"/>
      <c r="Y41" s="28" t="n"/>
      <c r="Z41" s="20">
        <f>IF($B41="","",IFERROR(VLOOKUP($B41,'Plan HC for CCA'!$A:$B,2,0),""))</f>
        <v/>
      </c>
      <c r="AA41" s="44">
        <f>IF(OR($B41="",$Z41=""),"",IF(N($M41)&lt;$Z41,"Delta","No Delta"))</f>
        <v/>
      </c>
      <c r="AB41" s="44">
        <f>IF(OR($B41="",$Z41=""),"",MAX(0,$Z41-N($M41)))</f>
        <v/>
      </c>
      <c r="AC41" s="45">
        <f>IF($B41="","",IFERROR(INDEX('CCA Util %'!$H:$H,MATCH($B41,'CCA Util %'!$E:$E,0)),""))</f>
        <v/>
      </c>
      <c r="AD41" s="44">
        <f>IF($B41="","",IFERROR(INDEX('CCA Util %'!$G:$G,MATCH($B41,'CCA Util %'!$E:$E,0)),""))</f>
        <v/>
      </c>
      <c r="AE41" s="44">
        <f>IF(OR($B41="",$U41=""),"",$U41&amp;" &amp; "&amp;IF(OR($AD41="",$AD41=0),"Util NA",$AD41&amp;" Util"))</f>
        <v/>
      </c>
    </row>
    <row r="42" ht="15.75" customHeight="1" s="42">
      <c r="A42" s="13" t="n">
        <v>46304</v>
      </c>
      <c r="B42" s="20" t="inlineStr">
        <is>
          <t>BLR-Bellandur-3</t>
        </is>
      </c>
      <c r="C42" s="20" t="inlineStr">
        <is>
          <t>RETAIL_STORE</t>
        </is>
      </c>
      <c r="D42" s="20" t="inlineStr">
        <is>
          <t>Yes</t>
        </is>
      </c>
      <c r="E42" s="20" t="inlineStr">
        <is>
          <t>Bengaluru</t>
        </is>
      </c>
      <c r="F42" s="20" t="n">
        <v>7376</v>
      </c>
      <c r="G42" s="21" t="n">
        <v>0.5360629067245118</v>
      </c>
      <c r="H42" s="21" t="n">
        <v>0.8196762771876581</v>
      </c>
      <c r="I42" s="21" t="n">
        <v>0.717621</v>
      </c>
      <c r="J42" s="21" t="n">
        <v>0.8196762771876581</v>
      </c>
      <c r="K42" s="21" t="n">
        <v>0.0078809106830122</v>
      </c>
      <c r="L42" s="21" t="n">
        <v>0.9435506714160958</v>
      </c>
      <c r="M42" s="20" t="n">
        <v>5</v>
      </c>
      <c r="N42" s="20">
        <f>IF($B42="","",IF($C42="SUPERSTORE","Superstore","DH"))</f>
        <v/>
      </c>
      <c r="O42" s="20">
        <f>IF($B42="","",IFERROR(VLOOKUP($B42,Mapping!$A:$C,2,0),"Not Mapped"))</f>
        <v/>
      </c>
      <c r="P42" s="20">
        <f>IF($B42="","",IFERROR(VLOOKUP($B42,Mapping!$A:$C,3,0),"Not Mapped"))</f>
        <v/>
      </c>
      <c r="Q42" s="20">
        <f>IF($B42="","",IFERROR(VLOOKUP($O42,Leaders!$A:$B,2,0),"Not Mapped"))</f>
        <v/>
      </c>
      <c r="R42" s="20">
        <f>IF($B42="","",IF(COUNTIF(Exclusions!$A:$A,$B42)&gt;0,"Yes","No"))</f>
        <v/>
      </c>
      <c r="S42" s="21">
        <f>IF($B42="","",MIN(1,DAY($A42)/IF($N42="Superstore",Settings!$B$5,Settings!$B$4)))</f>
        <v/>
      </c>
      <c r="T42" s="21">
        <f>IF(OR($B42="",$G42="",$S42=0),"",$G42/$S42)</f>
        <v/>
      </c>
      <c r="U42" s="20">
        <f>IF($T42="","",IF($T42&lt;Settings!$B$8,"Critical",IF($T42&lt;Settings!$B$9,"Semi Critical","Non Critical")))</f>
        <v/>
      </c>
      <c r="V42" s="28" t="n"/>
      <c r="W42" s="28" t="n"/>
      <c r="X42" s="28" t="n"/>
      <c r="Y42" s="28" t="n"/>
      <c r="Z42" s="20">
        <f>IF($B42="","",IFERROR(VLOOKUP($B42,'Plan HC for CCA'!$A:$B,2,0),""))</f>
        <v/>
      </c>
      <c r="AA42" s="44">
        <f>IF(OR($B42="",$Z42=""),"",IF(N($M42)&lt;$Z42,"Delta","No Delta"))</f>
        <v/>
      </c>
      <c r="AB42" s="44">
        <f>IF(OR($B42="",$Z42=""),"",MAX(0,$Z42-N($M42)))</f>
        <v/>
      </c>
      <c r="AC42" s="45">
        <f>IF($B42="","",IFERROR(INDEX('CCA Util %'!$H:$H,MATCH($B42,'CCA Util %'!$E:$E,0)),""))</f>
        <v/>
      </c>
      <c r="AD42" s="44">
        <f>IF($B42="","",IFERROR(INDEX('CCA Util %'!$G:$G,MATCH($B42,'CCA Util %'!$E:$E,0)),""))</f>
        <v/>
      </c>
      <c r="AE42" s="44">
        <f>IF(OR($B42="",$U42=""),"",$U42&amp;" &amp; "&amp;IF(OR($AD42="",$AD42=0),"Util NA",$AD42&amp;" Util"))</f>
        <v/>
      </c>
    </row>
    <row r="43" ht="15.75" customHeight="1" s="42">
      <c r="A43" s="13" t="n">
        <v>46304</v>
      </c>
      <c r="B43" s="20" t="inlineStr">
        <is>
          <t>BLR-Bellandur-5</t>
        </is>
      </c>
      <c r="C43" s="20" t="inlineStr">
        <is>
          <t>RETAIL_STORE</t>
        </is>
      </c>
      <c r="D43" s="20" t="inlineStr">
        <is>
          <t>Yes</t>
        </is>
      </c>
      <c r="E43" s="20" t="inlineStr">
        <is>
          <t>Bengaluru</t>
        </is>
      </c>
      <c r="F43" s="20" t="n">
        <v>6248</v>
      </c>
      <c r="G43" s="21" t="n">
        <v>0.8213828425096031</v>
      </c>
      <c r="H43" s="21" t="n">
        <v>0.9495323460639128</v>
      </c>
      <c r="I43" s="21" t="n">
        <v>0.984945</v>
      </c>
      <c r="J43" s="21" t="n">
        <v>0.9495323460639128</v>
      </c>
      <c r="K43" s="21" t="n">
        <v>0.0025232499459303</v>
      </c>
      <c r="L43" s="21" t="n">
        <v>0.9992984430903562</v>
      </c>
      <c r="M43" s="20" t="n">
        <v>2</v>
      </c>
      <c r="N43" s="20">
        <f>IF($B43="","",IF($C43="SUPERSTORE","Superstore","DH"))</f>
        <v/>
      </c>
      <c r="O43" s="20">
        <f>IF($B43="","",IFERROR(VLOOKUP($B43,Mapping!$A:$C,2,0),"Not Mapped"))</f>
        <v/>
      </c>
      <c r="P43" s="20">
        <f>IF($B43="","",IFERROR(VLOOKUP($B43,Mapping!$A:$C,3,0),"Not Mapped"))</f>
        <v/>
      </c>
      <c r="Q43" s="20">
        <f>IF($B43="","",IFERROR(VLOOKUP($O43,Leaders!$A:$B,2,0),"Not Mapped"))</f>
        <v/>
      </c>
      <c r="R43" s="20">
        <f>IF($B43="","",IF(COUNTIF(Exclusions!$A:$A,$B43)&gt;0,"Yes","No"))</f>
        <v/>
      </c>
      <c r="S43" s="21">
        <f>IF($B43="","",MIN(1,DAY($A43)/IF($N43="Superstore",Settings!$B$5,Settings!$B$4)))</f>
        <v/>
      </c>
      <c r="T43" s="21">
        <f>IF(OR($B43="",$G43="",$S43=0),"",$G43/$S43)</f>
        <v/>
      </c>
      <c r="U43" s="20">
        <f>IF($T43="","",IF($T43&lt;Settings!$B$8,"Critical",IF($T43&lt;Settings!$B$9,"Semi Critical","Non Critical")))</f>
        <v/>
      </c>
      <c r="V43" s="28" t="n"/>
      <c r="W43" s="28" t="n"/>
      <c r="X43" s="28" t="n"/>
      <c r="Y43" s="28" t="n"/>
      <c r="Z43" s="20">
        <f>IF($B43="","",IFERROR(VLOOKUP($B43,'Plan HC for CCA'!$A:$B,2,0),""))</f>
        <v/>
      </c>
      <c r="AA43" s="44">
        <f>IF(OR($B43="",$Z43=""),"",IF(N($M43)&lt;$Z43,"Delta","No Delta"))</f>
        <v/>
      </c>
      <c r="AB43" s="44">
        <f>IF(OR($B43="",$Z43=""),"",MAX(0,$Z43-N($M43)))</f>
        <v/>
      </c>
      <c r="AC43" s="45">
        <f>IF($B43="","",IFERROR(INDEX('CCA Util %'!$H:$H,MATCH($B43,'CCA Util %'!$E:$E,0)),""))</f>
        <v/>
      </c>
      <c r="AD43" s="44">
        <f>IF($B43="","",IFERROR(INDEX('CCA Util %'!$G:$G,MATCH($B43,'CCA Util %'!$E:$E,0)),""))</f>
        <v/>
      </c>
      <c r="AE43" s="44">
        <f>IF(OR($B43="",$U43=""),"",$U43&amp;" &amp; "&amp;IF(OR($AD43="",$AD43=0),"Util NA",$AD43&amp;" Util"))</f>
        <v/>
      </c>
    </row>
    <row r="44" ht="15.75" customHeight="1" s="42">
      <c r="A44" s="13" t="n">
        <v>46304</v>
      </c>
      <c r="B44" s="20" t="inlineStr">
        <is>
          <t>BLR-Bidaraguppe</t>
        </is>
      </c>
      <c r="C44" s="20" t="inlineStr">
        <is>
          <t>RETAIL_STORE</t>
        </is>
      </c>
      <c r="D44" s="20" t="inlineStr">
        <is>
          <t>Yes</t>
        </is>
      </c>
      <c r="E44" s="20" t="inlineStr">
        <is>
          <t>Bengaluru</t>
        </is>
      </c>
      <c r="F44" s="20" t="n">
        <v>7106</v>
      </c>
      <c r="G44" s="21" t="n">
        <v>0.6722488038277512</v>
      </c>
      <c r="H44" s="21" t="n">
        <v>0.9725769311283232</v>
      </c>
      <c r="I44" s="21" t="n">
        <v>0.987993</v>
      </c>
      <c r="J44" s="21" t="n"/>
      <c r="K44" s="21" t="n">
        <v>0</v>
      </c>
      <c r="L44" s="21" t="n">
        <v>1</v>
      </c>
      <c r="M44" s="20" t="n">
        <v>2</v>
      </c>
      <c r="N44" s="20">
        <f>IF($B44="","",IF($C44="SUPERSTORE","Superstore","DH"))</f>
        <v/>
      </c>
      <c r="O44" s="20">
        <f>IF($B44="","",IFERROR(VLOOKUP($B44,Mapping!$A:$C,2,0),"Not Mapped"))</f>
        <v/>
      </c>
      <c r="P44" s="20">
        <f>IF($B44="","",IFERROR(VLOOKUP($B44,Mapping!$A:$C,3,0),"Not Mapped"))</f>
        <v/>
      </c>
      <c r="Q44" s="20">
        <f>IF($B44="","",IFERROR(VLOOKUP($O44,Leaders!$A:$B,2,0),"Not Mapped"))</f>
        <v/>
      </c>
      <c r="R44" s="20">
        <f>IF($B44="","",IF(COUNTIF(Exclusions!$A:$A,$B44)&gt;0,"Yes","No"))</f>
        <v/>
      </c>
      <c r="S44" s="21">
        <f>IF($B44="","",MIN(1,DAY($A44)/IF($N44="Superstore",Settings!$B$5,Settings!$B$4)))</f>
        <v/>
      </c>
      <c r="T44" s="21">
        <f>IF(OR($B44="",$G44="",$S44=0),"",$G44/$S44)</f>
        <v/>
      </c>
      <c r="U44" s="20">
        <f>IF($T44="","",IF($T44&lt;Settings!$B$8,"Critical",IF($T44&lt;Settings!$B$9,"Semi Critical","Non Critical")))</f>
        <v/>
      </c>
      <c r="V44" s="28" t="n"/>
      <c r="W44" s="28" t="n"/>
      <c r="X44" s="28" t="n"/>
      <c r="Y44" s="28" t="n"/>
      <c r="Z44" s="20">
        <f>IF($B44="","",IFERROR(VLOOKUP($B44,'Plan HC for CCA'!$A:$B,2,0),""))</f>
        <v/>
      </c>
      <c r="AA44" s="44">
        <f>IF(OR($B44="",$Z44=""),"",IF(N($M44)&lt;$Z44,"Delta","No Delta"))</f>
        <v/>
      </c>
      <c r="AB44" s="44">
        <f>IF(OR($B44="",$Z44=""),"",MAX(0,$Z44-N($M44)))</f>
        <v/>
      </c>
      <c r="AC44" s="45">
        <f>IF($B44="","",IFERROR(INDEX('CCA Util %'!$H:$H,MATCH($B44,'CCA Util %'!$E:$E,0)),""))</f>
        <v/>
      </c>
      <c r="AD44" s="44">
        <f>IF($B44="","",IFERROR(INDEX('CCA Util %'!$G:$G,MATCH($B44,'CCA Util %'!$E:$E,0)),""))</f>
        <v/>
      </c>
      <c r="AE44" s="44">
        <f>IF(OR($B44="",$U44=""),"",$U44&amp;" &amp; "&amp;IF(OR($AD44="",$AD44=0),"Util NA",$AD44&amp;" Util"))</f>
        <v/>
      </c>
    </row>
    <row r="45" ht="15.75" customHeight="1" s="42">
      <c r="A45" s="13" t="n">
        <v>46304</v>
      </c>
      <c r="B45" s="20" t="inlineStr">
        <is>
          <t>BLR-Bommanahalli</t>
        </is>
      </c>
      <c r="C45" s="20" t="inlineStr">
        <is>
          <t>RETAIL_STORE</t>
        </is>
      </c>
      <c r="D45" s="20" t="inlineStr">
        <is>
          <t>No</t>
        </is>
      </c>
      <c r="E45" s="20" t="inlineStr">
        <is>
          <t>Bengaluru</t>
        </is>
      </c>
      <c r="F45" s="20" t="n">
        <v>10820</v>
      </c>
      <c r="G45" s="21" t="n">
        <v>0.4880776340110906</v>
      </c>
      <c r="H45" s="21" t="n">
        <v>0.9466010225336112</v>
      </c>
      <c r="I45" s="21" t="n">
        <v>0.955954</v>
      </c>
      <c r="J45" s="21" t="n"/>
      <c r="K45" s="21" t="n">
        <v>0</v>
      </c>
      <c r="L45" s="21" t="n">
        <v>0.9985688515930996</v>
      </c>
      <c r="M45" s="20" t="n"/>
      <c r="N45" s="20">
        <f>IF($B45="","",IF($C45="SUPERSTORE","Superstore","DH"))</f>
        <v/>
      </c>
      <c r="O45" s="20">
        <f>IF($B45="","",IFERROR(VLOOKUP($B45,Mapping!$A:$C,2,0),"Not Mapped"))</f>
        <v/>
      </c>
      <c r="P45" s="20">
        <f>IF($B45="","",IFERROR(VLOOKUP($B45,Mapping!$A:$C,3,0),"Not Mapped"))</f>
        <v/>
      </c>
      <c r="Q45" s="20">
        <f>IF($B45="","",IFERROR(VLOOKUP($O45,Leaders!$A:$B,2,0),"Not Mapped"))</f>
        <v/>
      </c>
      <c r="R45" s="20">
        <f>IF($B45="","",IF(COUNTIF(Exclusions!$A:$A,$B45)&gt;0,"Yes","No"))</f>
        <v/>
      </c>
      <c r="S45" s="21">
        <f>IF($B45="","",MIN(1,DAY($A45)/IF($N45="Superstore",Settings!$B$5,Settings!$B$4)))</f>
        <v/>
      </c>
      <c r="T45" s="21">
        <f>IF(OR($B45="",$G45="",$S45=0),"",$G45/$S45)</f>
        <v/>
      </c>
      <c r="U45" s="20">
        <f>IF($T45="","",IF($T45&lt;Settings!$B$8,"Critical",IF($T45&lt;Settings!$B$9,"Semi Critical","Non Critical")))</f>
        <v/>
      </c>
      <c r="V45" s="28" t="n"/>
      <c r="W45" s="28" t="n"/>
      <c r="X45" s="28" t="n"/>
      <c r="Y45" s="28" t="n"/>
      <c r="Z45" s="20">
        <f>IF($B45="","",IFERROR(VLOOKUP($B45,'Plan HC for CCA'!$A:$B,2,0),""))</f>
        <v/>
      </c>
      <c r="AA45" s="44">
        <f>IF(OR($B45="",$Z45=""),"",IF(N($M45)&lt;$Z45,"Delta","No Delta"))</f>
        <v/>
      </c>
      <c r="AB45" s="44">
        <f>IF(OR($B45="",$Z45=""),"",MAX(0,$Z45-N($M45)))</f>
        <v/>
      </c>
      <c r="AC45" s="45">
        <f>IF($B45="","",IFERROR(INDEX('CCA Util %'!$H:$H,MATCH($B45,'CCA Util %'!$E:$E,0)),""))</f>
        <v/>
      </c>
      <c r="AD45" s="44">
        <f>IF($B45="","",IFERROR(INDEX('CCA Util %'!$G:$G,MATCH($B45,'CCA Util %'!$E:$E,0)),""))</f>
        <v/>
      </c>
      <c r="AE45" s="44">
        <f>IF(OR($B45="",$U45=""),"",$U45&amp;" &amp; "&amp;IF(OR($AD45="",$AD45=0),"Util NA",$AD45&amp;" Util"))</f>
        <v/>
      </c>
    </row>
    <row r="46" ht="15.75" customHeight="1" s="42">
      <c r="A46" s="13" t="n">
        <v>46304</v>
      </c>
      <c r="B46" s="20" t="inlineStr">
        <is>
          <t>BLR-Bommasandra</t>
        </is>
      </c>
      <c r="C46" s="20" t="inlineStr">
        <is>
          <t>RETAIL_STORE</t>
        </is>
      </c>
      <c r="D46" s="20" t="inlineStr">
        <is>
          <t>No</t>
        </is>
      </c>
      <c r="E46" s="20" t="inlineStr">
        <is>
          <t>Bengaluru</t>
        </is>
      </c>
      <c r="F46" s="20" t="n">
        <v>5262</v>
      </c>
      <c r="G46" s="21" t="n">
        <v>0.9635119726339796</v>
      </c>
      <c r="H46" s="21" t="n">
        <v>0.9615384615384616</v>
      </c>
      <c r="I46" s="21" t="n">
        <v>0.764774</v>
      </c>
      <c r="J46" s="21" t="n">
        <v>0.9615384615384616</v>
      </c>
      <c r="K46" s="21" t="n">
        <v>0.0033964962459778</v>
      </c>
      <c r="L46" s="21" t="n">
        <v>0.9993207007508044</v>
      </c>
      <c r="M46" s="20" t="n">
        <v>3</v>
      </c>
      <c r="N46" s="20">
        <f>IF($B46="","",IF($C46="SUPERSTORE","Superstore","DH"))</f>
        <v/>
      </c>
      <c r="O46" s="20">
        <f>IF($B46="","",IFERROR(VLOOKUP($B46,Mapping!$A:$C,2,0),"Not Mapped"))</f>
        <v/>
      </c>
      <c r="P46" s="20">
        <f>IF($B46="","",IFERROR(VLOOKUP($B46,Mapping!$A:$C,3,0),"Not Mapped"))</f>
        <v/>
      </c>
      <c r="Q46" s="20">
        <f>IF($B46="","",IFERROR(VLOOKUP($O46,Leaders!$A:$B,2,0),"Not Mapped"))</f>
        <v/>
      </c>
      <c r="R46" s="20">
        <f>IF($B46="","",IF(COUNTIF(Exclusions!$A:$A,$B46)&gt;0,"Yes","No"))</f>
        <v/>
      </c>
      <c r="S46" s="21">
        <f>IF($B46="","",MIN(1,DAY($A46)/IF($N46="Superstore",Settings!$B$5,Settings!$B$4)))</f>
        <v/>
      </c>
      <c r="T46" s="21">
        <f>IF(OR($B46="",$G46="",$S46=0),"",$G46/$S46)</f>
        <v/>
      </c>
      <c r="U46" s="20">
        <f>IF($T46="","",IF($T46&lt;Settings!$B$8,"Critical",IF($T46&lt;Settings!$B$9,"Semi Critical","Non Critical")))</f>
        <v/>
      </c>
      <c r="V46" s="28" t="n"/>
      <c r="W46" s="28" t="n"/>
      <c r="X46" s="28" t="n"/>
      <c r="Y46" s="28" t="n"/>
      <c r="Z46" s="20">
        <f>IF($B46="","",IFERROR(VLOOKUP($B46,'Plan HC for CCA'!$A:$B,2,0),""))</f>
        <v/>
      </c>
      <c r="AA46" s="44">
        <f>IF(OR($B46="",$Z46=""),"",IF(N($M46)&lt;$Z46,"Delta","No Delta"))</f>
        <v/>
      </c>
      <c r="AB46" s="44">
        <f>IF(OR($B46="",$Z46=""),"",MAX(0,$Z46-N($M46)))</f>
        <v/>
      </c>
      <c r="AC46" s="45">
        <f>IF($B46="","",IFERROR(INDEX('CCA Util %'!$H:$H,MATCH($B46,'CCA Util %'!$E:$E,0)),""))</f>
        <v/>
      </c>
      <c r="AD46" s="44">
        <f>IF($B46="","",IFERROR(INDEX('CCA Util %'!$G:$G,MATCH($B46,'CCA Util %'!$E:$E,0)),""))</f>
        <v/>
      </c>
      <c r="AE46" s="44">
        <f>IF(OR($B46="",$U46=""),"",$U46&amp;" &amp; "&amp;IF(OR($AD46="",$AD46=0),"Util NA",$AD46&amp;" Util"))</f>
        <v/>
      </c>
    </row>
    <row r="47" ht="15.75" customHeight="1" s="42">
      <c r="A47" s="13" t="n">
        <v>46304</v>
      </c>
      <c r="B47" s="20" t="inlineStr">
        <is>
          <t>BLR-Brookfield Network</t>
        </is>
      </c>
      <c r="C47" s="20" t="inlineStr">
        <is>
          <t>RETAIL_STORE</t>
        </is>
      </c>
      <c r="D47" s="20" t="inlineStr">
        <is>
          <t>Yes</t>
        </is>
      </c>
      <c r="E47" s="20" t="inlineStr">
        <is>
          <t>Bengaluru</t>
        </is>
      </c>
      <c r="F47" s="20" t="n">
        <v>8268</v>
      </c>
      <c r="G47" s="21" t="n">
        <v>0.6669085631349781</v>
      </c>
      <c r="H47" s="21" t="n">
        <v>0.8717809212912586</v>
      </c>
      <c r="I47" s="21" t="n">
        <v>0.916736</v>
      </c>
      <c r="J47" s="21" t="n">
        <v>0.8717809212912586</v>
      </c>
      <c r="K47" s="21" t="n">
        <v>0</v>
      </c>
      <c r="L47" s="21" t="n">
        <v>0.9670656510700036</v>
      </c>
      <c r="M47" s="20" t="n">
        <v>4</v>
      </c>
      <c r="N47" s="20">
        <f>IF($B47="","",IF($C47="SUPERSTORE","Superstore","DH"))</f>
        <v/>
      </c>
      <c r="O47" s="20">
        <f>IF($B47="","",IFERROR(VLOOKUP($B47,Mapping!$A:$C,2,0),"Not Mapped"))</f>
        <v/>
      </c>
      <c r="P47" s="20">
        <f>IF($B47="","",IFERROR(VLOOKUP($B47,Mapping!$A:$C,3,0),"Not Mapped"))</f>
        <v/>
      </c>
      <c r="Q47" s="20">
        <f>IF($B47="","",IFERROR(VLOOKUP($O47,Leaders!$A:$B,2,0),"Not Mapped"))</f>
        <v/>
      </c>
      <c r="R47" s="20">
        <f>IF($B47="","",IF(COUNTIF(Exclusions!$A:$A,$B47)&gt;0,"Yes","No"))</f>
        <v/>
      </c>
      <c r="S47" s="21">
        <f>IF($B47="","",MIN(1,DAY($A47)/IF($N47="Superstore",Settings!$B$5,Settings!$B$4)))</f>
        <v/>
      </c>
      <c r="T47" s="21">
        <f>IF(OR($B47="",$G47="",$S47=0),"",$G47/$S47)</f>
        <v/>
      </c>
      <c r="U47" s="20">
        <f>IF($T47="","",IF($T47&lt;Settings!$B$8,"Critical",IF($T47&lt;Settings!$B$9,"Semi Critical","Non Critical")))</f>
        <v/>
      </c>
      <c r="V47" s="28" t="n"/>
      <c r="W47" s="28" t="n"/>
      <c r="X47" s="28" t="n"/>
      <c r="Y47" s="28" t="n"/>
      <c r="Z47" s="20">
        <f>IF($B47="","",IFERROR(VLOOKUP($B47,'Plan HC for CCA'!$A:$B,2,0),""))</f>
        <v/>
      </c>
      <c r="AA47" s="44">
        <f>IF(OR($B47="",$Z47=""),"",IF(N($M47)&lt;$Z47,"Delta","No Delta"))</f>
        <v/>
      </c>
      <c r="AB47" s="44">
        <f>IF(OR($B47="",$Z47=""),"",MAX(0,$Z47-N($M47)))</f>
        <v/>
      </c>
      <c r="AC47" s="45">
        <f>IF($B47="","",IFERROR(INDEX('CCA Util %'!$H:$H,MATCH($B47,'CCA Util %'!$E:$E,0)),""))</f>
        <v/>
      </c>
      <c r="AD47" s="44">
        <f>IF($B47="","",IFERROR(INDEX('CCA Util %'!$G:$G,MATCH($B47,'CCA Util %'!$E:$E,0)),""))</f>
        <v/>
      </c>
      <c r="AE47" s="44">
        <f>IF(OR($B47="",$U47=""),"",$U47&amp;" &amp; "&amp;IF(OR($AD47="",$AD47=0),"Util NA",$AD47&amp;" Util"))</f>
        <v/>
      </c>
    </row>
    <row r="48" ht="15.75" customHeight="1" s="42">
      <c r="A48" s="13" t="n">
        <v>46304</v>
      </c>
      <c r="B48" s="20" t="inlineStr">
        <is>
          <t>BLR-Brookfield Network-2</t>
        </is>
      </c>
      <c r="C48" s="20" t="inlineStr">
        <is>
          <t>RETAIL_STORE</t>
        </is>
      </c>
      <c r="D48" s="20" t="inlineStr">
        <is>
          <t>Yes</t>
        </is>
      </c>
      <c r="E48" s="20" t="inlineStr">
        <is>
          <t>Bengaluru</t>
        </is>
      </c>
      <c r="F48" s="20" t="n">
        <v>5057</v>
      </c>
      <c r="G48" s="21" t="n">
        <v>0.8427921692703184</v>
      </c>
      <c r="H48" s="21" t="n">
        <v>0.83646175504458</v>
      </c>
      <c r="I48" s="21" t="n">
        <v>0.944495</v>
      </c>
      <c r="J48" s="21" t="n">
        <v>0.83646175504458</v>
      </c>
      <c r="K48" s="21" t="n">
        <v>0.0026757344333574</v>
      </c>
      <c r="L48" s="21" t="n">
        <v>0.9516592762899938</v>
      </c>
      <c r="M48" s="20" t="n">
        <v>4</v>
      </c>
      <c r="N48" s="20">
        <f>IF($B48="","",IF($C48="SUPERSTORE","Superstore","DH"))</f>
        <v/>
      </c>
      <c r="O48" s="20">
        <f>IF($B48="","",IFERROR(VLOOKUP($B48,Mapping!$A:$C,2,0),"Not Mapped"))</f>
        <v/>
      </c>
      <c r="P48" s="20">
        <f>IF($B48="","",IFERROR(VLOOKUP($B48,Mapping!$A:$C,3,0),"Not Mapped"))</f>
        <v/>
      </c>
      <c r="Q48" s="20">
        <f>IF($B48="","",IFERROR(VLOOKUP($O48,Leaders!$A:$B,2,0),"Not Mapped"))</f>
        <v/>
      </c>
      <c r="R48" s="20">
        <f>IF($B48="","",IF(COUNTIF(Exclusions!$A:$A,$B48)&gt;0,"Yes","No"))</f>
        <v/>
      </c>
      <c r="S48" s="21">
        <f>IF($B48="","",MIN(1,DAY($A48)/IF($N48="Superstore",Settings!$B$5,Settings!$B$4)))</f>
        <v/>
      </c>
      <c r="T48" s="21">
        <f>IF(OR($B48="",$G48="",$S48=0),"",$G48/$S48)</f>
        <v/>
      </c>
      <c r="U48" s="20">
        <f>IF($T48="","",IF($T48&lt;Settings!$B$8,"Critical",IF($T48&lt;Settings!$B$9,"Semi Critical","Non Critical")))</f>
        <v/>
      </c>
      <c r="V48" s="28" t="n"/>
      <c r="W48" s="28" t="n"/>
      <c r="X48" s="28" t="n"/>
      <c r="Y48" s="28" t="n"/>
      <c r="Z48" s="20">
        <f>IF($B48="","",IFERROR(VLOOKUP($B48,'Plan HC for CCA'!$A:$B,2,0),""))</f>
        <v/>
      </c>
      <c r="AA48" s="44">
        <f>IF(OR($B48="",$Z48=""),"",IF(N($M48)&lt;$Z48,"Delta","No Delta"))</f>
        <v/>
      </c>
      <c r="AB48" s="44">
        <f>IF(OR($B48="",$Z48=""),"",MAX(0,$Z48-N($M48)))</f>
        <v/>
      </c>
      <c r="AC48" s="45">
        <f>IF($B48="","",IFERROR(INDEX('CCA Util %'!$H:$H,MATCH($B48,'CCA Util %'!$E:$E,0)),""))</f>
        <v/>
      </c>
      <c r="AD48" s="44">
        <f>IF($B48="","",IFERROR(INDEX('CCA Util %'!$G:$G,MATCH($B48,'CCA Util %'!$E:$E,0)),""))</f>
        <v/>
      </c>
      <c r="AE48" s="44">
        <f>IF(OR($B48="",$U48=""),"",$U48&amp;" &amp; "&amp;IF(OR($AD48="",$AD48=0),"Util NA",$AD48&amp;" Util"))</f>
        <v/>
      </c>
    </row>
    <row r="49" ht="15.75" customHeight="1" s="42">
      <c r="A49" s="13" t="n">
        <v>46304</v>
      </c>
      <c r="B49" s="20" t="inlineStr">
        <is>
          <t>BLR-Budigere Cross</t>
        </is>
      </c>
      <c r="C49" s="20" t="inlineStr">
        <is>
          <t>RETAIL_STORE</t>
        </is>
      </c>
      <c r="D49" s="20" t="inlineStr">
        <is>
          <t>No</t>
        </is>
      </c>
      <c r="E49" s="20" t="inlineStr">
        <is>
          <t>Bengaluru</t>
        </is>
      </c>
      <c r="F49" s="20" t="n">
        <v>5484</v>
      </c>
      <c r="G49" s="21" t="n">
        <v>0.5114879649890591</v>
      </c>
      <c r="H49" s="21" t="n">
        <v>0.8655971479500891</v>
      </c>
      <c r="I49" s="21" t="n">
        <v>0.934516</v>
      </c>
      <c r="J49" s="21" t="n">
        <v>0.8655971479500891</v>
      </c>
      <c r="K49" s="21" t="n">
        <v>0</v>
      </c>
      <c r="L49" s="21" t="n">
        <v>0.9644619570316164</v>
      </c>
      <c r="M49" s="20" t="n">
        <v>2</v>
      </c>
      <c r="N49" s="20">
        <f>IF($B49="","",IF($C49="SUPERSTORE","Superstore","DH"))</f>
        <v/>
      </c>
      <c r="O49" s="20">
        <f>IF($B49="","",IFERROR(VLOOKUP($B49,Mapping!$A:$C,2,0),"Not Mapped"))</f>
        <v/>
      </c>
      <c r="P49" s="20">
        <f>IF($B49="","",IFERROR(VLOOKUP($B49,Mapping!$A:$C,3,0),"Not Mapped"))</f>
        <v/>
      </c>
      <c r="Q49" s="20">
        <f>IF($B49="","",IFERROR(VLOOKUP($O49,Leaders!$A:$B,2,0),"Not Mapped"))</f>
        <v/>
      </c>
      <c r="R49" s="20">
        <f>IF($B49="","",IF(COUNTIF(Exclusions!$A:$A,$B49)&gt;0,"Yes","No"))</f>
        <v/>
      </c>
      <c r="S49" s="21">
        <f>IF($B49="","",MIN(1,DAY($A49)/IF($N49="Superstore",Settings!$B$5,Settings!$B$4)))</f>
        <v/>
      </c>
      <c r="T49" s="21">
        <f>IF(OR($B49="",$G49="",$S49=0),"",$G49/$S49)</f>
        <v/>
      </c>
      <c r="U49" s="20">
        <f>IF($T49="","",IF($T49&lt;Settings!$B$8,"Critical",IF($T49&lt;Settings!$B$9,"Semi Critical","Non Critical")))</f>
        <v/>
      </c>
      <c r="V49" s="28" t="n"/>
      <c r="W49" s="28" t="n"/>
      <c r="X49" s="28" t="n"/>
      <c r="Y49" s="28" t="n"/>
      <c r="Z49" s="20">
        <f>IF($B49="","",IFERROR(VLOOKUP($B49,'Plan HC for CCA'!$A:$B,2,0),""))</f>
        <v/>
      </c>
      <c r="AA49" s="44">
        <f>IF(OR($B49="",$Z49=""),"",IF(N($M49)&lt;$Z49,"Delta","No Delta"))</f>
        <v/>
      </c>
      <c r="AB49" s="44">
        <f>IF(OR($B49="",$Z49=""),"",MAX(0,$Z49-N($M49)))</f>
        <v/>
      </c>
      <c r="AC49" s="45">
        <f>IF($B49="","",IFERROR(INDEX('CCA Util %'!$H:$H,MATCH($B49,'CCA Util %'!$E:$E,0)),""))</f>
        <v/>
      </c>
      <c r="AD49" s="44">
        <f>IF($B49="","",IFERROR(INDEX('CCA Util %'!$G:$G,MATCH($B49,'CCA Util %'!$E:$E,0)),""))</f>
        <v/>
      </c>
      <c r="AE49" s="44">
        <f>IF(OR($B49="",$U49=""),"",$U49&amp;" &amp; "&amp;IF(OR($AD49="",$AD49=0),"Util NA",$AD49&amp;" Util"))</f>
        <v/>
      </c>
    </row>
    <row r="50" ht="15.75" customHeight="1" s="42">
      <c r="A50" s="13" t="n">
        <v>46304</v>
      </c>
      <c r="B50" s="20" t="inlineStr">
        <is>
          <t>BLR-CV RAMAN NAGAR NEW</t>
        </is>
      </c>
      <c r="C50" s="20" t="inlineStr">
        <is>
          <t>RETAIL_STORE</t>
        </is>
      </c>
      <c r="D50" s="20" t="inlineStr">
        <is>
          <t>Yes</t>
        </is>
      </c>
      <c r="E50" s="20" t="inlineStr">
        <is>
          <t>Bengaluru</t>
        </is>
      </c>
      <c r="F50" s="20" t="n">
        <v>6034</v>
      </c>
      <c r="G50" s="21" t="n">
        <v>0.5311567782565462</v>
      </c>
      <c r="H50" s="21" t="n">
        <v>0.8218408736349454</v>
      </c>
      <c r="I50" s="21" t="n">
        <v>0.932826</v>
      </c>
      <c r="J50" s="21" t="n">
        <v>0.8218408736349454</v>
      </c>
      <c r="K50" s="21" t="n">
        <v>0.0035056967572304</v>
      </c>
      <c r="L50" s="21" t="n">
        <v>0.9453371232316888</v>
      </c>
      <c r="M50" s="20" t="n">
        <v>8</v>
      </c>
      <c r="N50" s="20">
        <f>IF($B50="","",IF($C50="SUPERSTORE","Superstore","DH"))</f>
        <v/>
      </c>
      <c r="O50" s="20">
        <f>IF($B50="","",IFERROR(VLOOKUP($B50,Mapping!$A:$C,2,0),"Not Mapped"))</f>
        <v/>
      </c>
      <c r="P50" s="20">
        <f>IF($B50="","",IFERROR(VLOOKUP($B50,Mapping!$A:$C,3,0),"Not Mapped"))</f>
        <v/>
      </c>
      <c r="Q50" s="20">
        <f>IF($B50="","",IFERROR(VLOOKUP($O50,Leaders!$A:$B,2,0),"Not Mapped"))</f>
        <v/>
      </c>
      <c r="R50" s="20">
        <f>IF($B50="","",IF(COUNTIF(Exclusions!$A:$A,$B50)&gt;0,"Yes","No"))</f>
        <v/>
      </c>
      <c r="S50" s="21">
        <f>IF($B50="","",MIN(1,DAY($A50)/IF($N50="Superstore",Settings!$B$5,Settings!$B$4)))</f>
        <v/>
      </c>
      <c r="T50" s="21">
        <f>IF(OR($B50="",$G50="",$S50=0),"",$G50/$S50)</f>
        <v/>
      </c>
      <c r="U50" s="20">
        <f>IF($T50="","",IF($T50&lt;Settings!$B$8,"Critical",IF($T50&lt;Settings!$B$9,"Semi Critical","Non Critical")))</f>
        <v/>
      </c>
      <c r="V50" s="28" t="n"/>
      <c r="W50" s="28" t="n"/>
      <c r="X50" s="28" t="n"/>
      <c r="Y50" s="28" t="n"/>
      <c r="Z50" s="20">
        <f>IF($B50="","",IFERROR(VLOOKUP($B50,'Plan HC for CCA'!$A:$B,2,0),""))</f>
        <v/>
      </c>
      <c r="AA50" s="44">
        <f>IF(OR($B50="",$Z50=""),"",IF(N($M50)&lt;$Z50,"Delta","No Delta"))</f>
        <v/>
      </c>
      <c r="AB50" s="44">
        <f>IF(OR($B50="",$Z50=""),"",MAX(0,$Z50-N($M50)))</f>
        <v/>
      </c>
      <c r="AC50" s="45">
        <f>IF($B50="","",IFERROR(INDEX('CCA Util %'!$H:$H,MATCH($B50,'CCA Util %'!$E:$E,0)),""))</f>
        <v/>
      </c>
      <c r="AD50" s="44">
        <f>IF($B50="","",IFERROR(INDEX('CCA Util %'!$G:$G,MATCH($B50,'CCA Util %'!$E:$E,0)),""))</f>
        <v/>
      </c>
      <c r="AE50" s="44">
        <f>IF(OR($B50="",$U50=""),"",$U50&amp;" &amp; "&amp;IF(OR($AD50="",$AD50=0),"Util NA",$AD50&amp;" Util"))</f>
        <v/>
      </c>
    </row>
    <row r="51" ht="15.75" customHeight="1" s="42">
      <c r="A51" s="13" t="n">
        <v>46304</v>
      </c>
      <c r="B51" s="20" t="inlineStr">
        <is>
          <t>BLR-CV Raman Nagar Network</t>
        </is>
      </c>
      <c r="C51" s="20" t="inlineStr">
        <is>
          <t>RETAIL_STORE</t>
        </is>
      </c>
      <c r="D51" s="20" t="inlineStr">
        <is>
          <t>Yes</t>
        </is>
      </c>
      <c r="E51" s="20" t="inlineStr">
        <is>
          <t>Bengaluru</t>
        </is>
      </c>
      <c r="F51" s="20" t="n">
        <v>5228</v>
      </c>
      <c r="G51" s="21" t="n">
        <v>0.6176358071920428</v>
      </c>
      <c r="H51" s="21" t="n">
        <v>0.8597088882006814</v>
      </c>
      <c r="I51" s="21" t="n">
        <v>0.970708</v>
      </c>
      <c r="J51" s="21" t="n">
        <v>0.8597088882006814</v>
      </c>
      <c r="K51" s="21" t="n">
        <v>0.0056295482630784</v>
      </c>
      <c r="L51" s="21" t="n">
        <v>0.9608567801160924</v>
      </c>
      <c r="M51" s="20" t="n">
        <v>5</v>
      </c>
      <c r="N51" s="20">
        <f>IF($B51="","",IF($C51="SUPERSTORE","Superstore","DH"))</f>
        <v/>
      </c>
      <c r="O51" s="20">
        <f>IF($B51="","",IFERROR(VLOOKUP($B51,Mapping!$A:$C,2,0),"Not Mapped"))</f>
        <v/>
      </c>
      <c r="P51" s="20">
        <f>IF($B51="","",IFERROR(VLOOKUP($B51,Mapping!$A:$C,3,0),"Not Mapped"))</f>
        <v/>
      </c>
      <c r="Q51" s="20">
        <f>IF($B51="","",IFERROR(VLOOKUP($O51,Leaders!$A:$B,2,0),"Not Mapped"))</f>
        <v/>
      </c>
      <c r="R51" s="20">
        <f>IF($B51="","",IF(COUNTIF(Exclusions!$A:$A,$B51)&gt;0,"Yes","No"))</f>
        <v/>
      </c>
      <c r="S51" s="21">
        <f>IF($B51="","",MIN(1,DAY($A51)/IF($N51="Superstore",Settings!$B$5,Settings!$B$4)))</f>
        <v/>
      </c>
      <c r="T51" s="21">
        <f>IF(OR($B51="",$G51="",$S51=0),"",$G51/$S51)</f>
        <v/>
      </c>
      <c r="U51" s="20">
        <f>IF($T51="","",IF($T51&lt;Settings!$B$8,"Critical",IF($T51&lt;Settings!$B$9,"Semi Critical","Non Critical")))</f>
        <v/>
      </c>
      <c r="V51" s="28" t="n"/>
      <c r="W51" s="28" t="n"/>
      <c r="X51" s="28" t="n"/>
      <c r="Y51" s="28" t="n"/>
      <c r="Z51" s="20">
        <f>IF($B51="","",IFERROR(VLOOKUP($B51,'Plan HC for CCA'!$A:$B,2,0),""))</f>
        <v/>
      </c>
      <c r="AA51" s="44">
        <f>IF(OR($B51="",$Z51=""),"",IF(N($M51)&lt;$Z51,"Delta","No Delta"))</f>
        <v/>
      </c>
      <c r="AB51" s="44">
        <f>IF(OR($B51="",$Z51=""),"",MAX(0,$Z51-N($M51)))</f>
        <v/>
      </c>
      <c r="AC51" s="45">
        <f>IF($B51="","",IFERROR(INDEX('CCA Util %'!$H:$H,MATCH($B51,'CCA Util %'!$E:$E,0)),""))</f>
        <v/>
      </c>
      <c r="AD51" s="44">
        <f>IF($B51="","",IFERROR(INDEX('CCA Util %'!$G:$G,MATCH($B51,'CCA Util %'!$E:$E,0)),""))</f>
        <v/>
      </c>
      <c r="AE51" s="44">
        <f>IF(OR($B51="",$U51=""),"",$U51&amp;" &amp; "&amp;IF(OR($AD51="",$AD51=0),"Util NA",$AD51&amp;" Util"))</f>
        <v/>
      </c>
    </row>
    <row r="52" ht="15.75" customHeight="1" s="42">
      <c r="A52" s="13" t="n">
        <v>46304</v>
      </c>
      <c r="B52" s="20" t="inlineStr">
        <is>
          <t>BLR-CV Raman Nagar Network-2</t>
        </is>
      </c>
      <c r="C52" s="20" t="inlineStr">
        <is>
          <t>RETAIL_STORE</t>
        </is>
      </c>
      <c r="D52" s="20" t="inlineStr">
        <is>
          <t>No</t>
        </is>
      </c>
      <c r="E52" s="20" t="inlineStr">
        <is>
          <t>Bengaluru</t>
        </is>
      </c>
      <c r="F52" s="20" t="n">
        <v>5395</v>
      </c>
      <c r="G52" s="21" t="n">
        <v>0.6550509731232623</v>
      </c>
      <c r="H52" s="21" t="n">
        <v>0.8203169213355971</v>
      </c>
      <c r="I52" s="21" t="n">
        <v>0.978062</v>
      </c>
      <c r="J52" s="21" t="n">
        <v>0.8203169213355971</v>
      </c>
      <c r="K52" s="21" t="n">
        <v>0</v>
      </c>
      <c r="L52" s="21" t="n">
        <v>0.9453965984570936</v>
      </c>
      <c r="M52" s="20" t="n">
        <v>4</v>
      </c>
      <c r="N52" s="20">
        <f>IF($B52="","",IF($C52="SUPERSTORE","Superstore","DH"))</f>
        <v/>
      </c>
      <c r="O52" s="20">
        <f>IF($B52="","",IFERROR(VLOOKUP($B52,Mapping!$A:$C,2,0),"Not Mapped"))</f>
        <v/>
      </c>
      <c r="P52" s="20">
        <f>IF($B52="","",IFERROR(VLOOKUP($B52,Mapping!$A:$C,3,0),"Not Mapped"))</f>
        <v/>
      </c>
      <c r="Q52" s="20">
        <f>IF($B52="","",IFERROR(VLOOKUP($O52,Leaders!$A:$B,2,0),"Not Mapped"))</f>
        <v/>
      </c>
      <c r="R52" s="20">
        <f>IF($B52="","",IF(COUNTIF(Exclusions!$A:$A,$B52)&gt;0,"Yes","No"))</f>
        <v/>
      </c>
      <c r="S52" s="21">
        <f>IF($B52="","",MIN(1,DAY($A52)/IF($N52="Superstore",Settings!$B$5,Settings!$B$4)))</f>
        <v/>
      </c>
      <c r="T52" s="21">
        <f>IF(OR($B52="",$G52="",$S52=0),"",$G52/$S52)</f>
        <v/>
      </c>
      <c r="U52" s="20">
        <f>IF($T52="","",IF($T52&lt;Settings!$B$8,"Critical",IF($T52&lt;Settings!$B$9,"Semi Critical","Non Critical")))</f>
        <v/>
      </c>
      <c r="V52" s="28" t="n"/>
      <c r="W52" s="28" t="n"/>
      <c r="X52" s="28" t="n"/>
      <c r="Y52" s="28" t="n"/>
      <c r="Z52" s="20">
        <f>IF($B52="","",IFERROR(VLOOKUP($B52,'Plan HC for CCA'!$A:$B,2,0),""))</f>
        <v/>
      </c>
      <c r="AA52" s="44">
        <f>IF(OR($B52="",$Z52=""),"",IF(N($M52)&lt;$Z52,"Delta","No Delta"))</f>
        <v/>
      </c>
      <c r="AB52" s="44">
        <f>IF(OR($B52="",$Z52=""),"",MAX(0,$Z52-N($M52)))</f>
        <v/>
      </c>
      <c r="AC52" s="45">
        <f>IF($B52="","",IFERROR(INDEX('CCA Util %'!$H:$H,MATCH($B52,'CCA Util %'!$E:$E,0)),""))</f>
        <v/>
      </c>
      <c r="AD52" s="44">
        <f>IF($B52="","",IFERROR(INDEX('CCA Util %'!$G:$G,MATCH($B52,'CCA Util %'!$E:$E,0)),""))</f>
        <v/>
      </c>
      <c r="AE52" s="44">
        <f>IF(OR($B52="",$U52=""),"",$U52&amp;" &amp; "&amp;IF(OR($AD52="",$AD52=0),"Util NA",$AD52&amp;" Util"))</f>
        <v/>
      </c>
    </row>
    <row r="53" ht="15.75" customHeight="1" s="42">
      <c r="A53" s="13" t="n">
        <v>46304</v>
      </c>
      <c r="B53" s="20" t="inlineStr">
        <is>
          <t>BLR-CV Raman Nagar SS</t>
        </is>
      </c>
      <c r="C53" s="20" t="inlineStr">
        <is>
          <t>SUPERSTORE</t>
        </is>
      </c>
      <c r="D53" s="20" t="inlineStr">
        <is>
          <t>No</t>
        </is>
      </c>
      <c r="E53" s="20" t="inlineStr">
        <is>
          <t>Bengaluru</t>
        </is>
      </c>
      <c r="F53" s="20" t="n">
        <v>11966</v>
      </c>
      <c r="G53" s="21" t="n">
        <v>0.6759986628781548</v>
      </c>
      <c r="H53" s="21" t="n">
        <v>0.98368154283595</v>
      </c>
      <c r="I53" s="21" t="n">
        <v>0.995196</v>
      </c>
      <c r="J53" s="21" t="n">
        <v>0.98368154283595</v>
      </c>
      <c r="K53" s="21" t="n">
        <v>0</v>
      </c>
      <c r="L53" s="21" t="n">
        <v>1</v>
      </c>
      <c r="M53" s="20" t="n">
        <v>1</v>
      </c>
      <c r="N53" s="20">
        <f>IF($B53="","",IF($C53="SUPERSTORE","Superstore","DH"))</f>
        <v/>
      </c>
      <c r="O53" s="20">
        <f>IF($B53="","",IFERROR(VLOOKUP($B53,Mapping!$A:$C,2,0),"Not Mapped"))</f>
        <v/>
      </c>
      <c r="P53" s="20">
        <f>IF($B53="","",IFERROR(VLOOKUP($B53,Mapping!$A:$C,3,0),"Not Mapped"))</f>
        <v/>
      </c>
      <c r="Q53" s="20">
        <f>IF($B53="","",IFERROR(VLOOKUP($O53,Leaders!$A:$B,2,0),"Not Mapped"))</f>
        <v/>
      </c>
      <c r="R53" s="20">
        <f>IF($B53="","",IF(COUNTIF(Exclusions!$A:$A,$B53)&gt;0,"Yes","No"))</f>
        <v/>
      </c>
      <c r="S53" s="21">
        <f>IF($B53="","",MIN(1,DAY($A53)/IF($N53="Superstore",Settings!$B$5,Settings!$B$4)))</f>
        <v/>
      </c>
      <c r="T53" s="21">
        <f>IF(OR($B53="",$G53="",$S53=0),"",$G53/$S53)</f>
        <v/>
      </c>
      <c r="U53" s="20">
        <f>IF($T53="","",IF($T53&lt;Settings!$B$8,"Critical",IF($T53&lt;Settings!$B$9,"Semi Critical","Non Critical")))</f>
        <v/>
      </c>
      <c r="V53" s="28" t="n"/>
      <c r="W53" s="28" t="n"/>
      <c r="X53" s="28" t="n"/>
      <c r="Y53" s="28" t="n"/>
      <c r="Z53" s="20">
        <f>IF($B53="","",IFERROR(VLOOKUP($B53,'Plan HC for CCA'!$A:$B,2,0),""))</f>
        <v/>
      </c>
      <c r="AA53" s="44">
        <f>IF(OR($B53="",$Z53=""),"",IF(N($M53)&lt;$Z53,"Delta","No Delta"))</f>
        <v/>
      </c>
      <c r="AB53" s="44">
        <f>IF(OR($B53="",$Z53=""),"",MAX(0,$Z53-N($M53)))</f>
        <v/>
      </c>
      <c r="AC53" s="45">
        <f>IF($B53="","",IFERROR(INDEX('CCA Util %'!$H:$H,MATCH($B53,'CCA Util %'!$E:$E,0)),""))</f>
        <v/>
      </c>
      <c r="AD53" s="44">
        <f>IF($B53="","",IFERROR(INDEX('CCA Util %'!$G:$G,MATCH($B53,'CCA Util %'!$E:$E,0)),""))</f>
        <v/>
      </c>
      <c r="AE53" s="44">
        <f>IF(OR($B53="",$U53=""),"",$U53&amp;" &amp; "&amp;IF(OR($AD53="",$AD53=0),"Util NA",$AD53&amp;" Util"))</f>
        <v/>
      </c>
    </row>
    <row r="54" ht="15.75" customHeight="1" s="42">
      <c r="A54" s="13" t="n">
        <v>46304</v>
      </c>
      <c r="B54" s="20" t="inlineStr">
        <is>
          <t>BLR-Carmelaram</t>
        </is>
      </c>
      <c r="C54" s="20" t="inlineStr">
        <is>
          <t>RETAIL_STORE</t>
        </is>
      </c>
      <c r="D54" s="20" t="inlineStr">
        <is>
          <t>Yes</t>
        </is>
      </c>
      <c r="E54" s="20" t="inlineStr">
        <is>
          <t>Bengaluru</t>
        </is>
      </c>
      <c r="F54" s="20" t="n">
        <v>6559</v>
      </c>
      <c r="G54" s="21" t="n">
        <v>0.7426436956853179</v>
      </c>
      <c r="H54" s="21" t="n">
        <v>0.9304044344077192</v>
      </c>
      <c r="I54" s="21" t="n">
        <v>0.990758</v>
      </c>
      <c r="J54" s="21" t="n">
        <v>0.9304044344077192</v>
      </c>
      <c r="K54" s="21" t="n">
        <v>0</v>
      </c>
      <c r="L54" s="21" t="n">
        <v>0.9917492355400924</v>
      </c>
      <c r="M54" s="20" t="n">
        <v>5</v>
      </c>
      <c r="N54" s="20">
        <f>IF($B54="","",IF($C54="SUPERSTORE","Superstore","DH"))</f>
        <v/>
      </c>
      <c r="O54" s="20">
        <f>IF($B54="","",IFERROR(VLOOKUP($B54,Mapping!$A:$C,2,0),"Not Mapped"))</f>
        <v/>
      </c>
      <c r="P54" s="20">
        <f>IF($B54="","",IFERROR(VLOOKUP($B54,Mapping!$A:$C,3,0),"Not Mapped"))</f>
        <v/>
      </c>
      <c r="Q54" s="20">
        <f>IF($B54="","",IFERROR(VLOOKUP($O54,Leaders!$A:$B,2,0),"Not Mapped"))</f>
        <v/>
      </c>
      <c r="R54" s="20">
        <f>IF($B54="","",IF(COUNTIF(Exclusions!$A:$A,$B54)&gt;0,"Yes","No"))</f>
        <v/>
      </c>
      <c r="S54" s="21">
        <f>IF($B54="","",MIN(1,DAY($A54)/IF($N54="Superstore",Settings!$B$5,Settings!$B$4)))</f>
        <v/>
      </c>
      <c r="T54" s="21">
        <f>IF(OR($B54="",$G54="",$S54=0),"",$G54/$S54)</f>
        <v/>
      </c>
      <c r="U54" s="20">
        <f>IF($T54="","",IF($T54&lt;Settings!$B$8,"Critical",IF($T54&lt;Settings!$B$9,"Semi Critical","Non Critical")))</f>
        <v/>
      </c>
      <c r="V54" s="28" t="n"/>
      <c r="W54" s="28" t="n"/>
      <c r="X54" s="28" t="n"/>
      <c r="Y54" s="28" t="n"/>
      <c r="Z54" s="20">
        <f>IF($B54="","",IFERROR(VLOOKUP($B54,'Plan HC for CCA'!$A:$B,2,0),""))</f>
        <v/>
      </c>
      <c r="AA54" s="44">
        <f>IF(OR($B54="",$Z54=""),"",IF(N($M54)&lt;$Z54,"Delta","No Delta"))</f>
        <v/>
      </c>
      <c r="AB54" s="44">
        <f>IF(OR($B54="",$Z54=""),"",MAX(0,$Z54-N($M54)))</f>
        <v/>
      </c>
      <c r="AC54" s="45">
        <f>IF($B54="","",IFERROR(INDEX('CCA Util %'!$H:$H,MATCH($B54,'CCA Util %'!$E:$E,0)),""))</f>
        <v/>
      </c>
      <c r="AD54" s="44">
        <f>IF($B54="","",IFERROR(INDEX('CCA Util %'!$G:$G,MATCH($B54,'CCA Util %'!$E:$E,0)),""))</f>
        <v/>
      </c>
      <c r="AE54" s="44">
        <f>IF(OR($B54="",$U54=""),"",$U54&amp;" &amp; "&amp;IF(OR($AD54="",$AD54=0),"Util NA",$AD54&amp;" Util"))</f>
        <v/>
      </c>
    </row>
    <row r="55" ht="15.75" customHeight="1" s="42">
      <c r="A55" s="13" t="n">
        <v>46304</v>
      </c>
      <c r="B55" s="20" t="inlineStr">
        <is>
          <t>BLR-Challakere</t>
        </is>
      </c>
      <c r="C55" s="20" t="inlineStr">
        <is>
          <t>RETAIL_STORE</t>
        </is>
      </c>
      <c r="D55" s="20" t="inlineStr">
        <is>
          <t>Yes</t>
        </is>
      </c>
      <c r="E55" s="20" t="inlineStr">
        <is>
          <t>Bengaluru</t>
        </is>
      </c>
      <c r="F55" s="20" t="n">
        <v>6292</v>
      </c>
      <c r="G55" s="21" t="n">
        <v>0.6163382072472982</v>
      </c>
      <c r="H55" s="21" t="n">
        <v>0.8501805054151624</v>
      </c>
      <c r="I55" s="21" t="n">
        <v>0.9468299999999999</v>
      </c>
      <c r="J55" s="21" t="n">
        <v>0.8501805054151624</v>
      </c>
      <c r="K55" s="21" t="n">
        <v>0</v>
      </c>
      <c r="L55" s="21" t="n">
        <v>0.9579707391221738</v>
      </c>
      <c r="M55" s="20" t="n">
        <v>4</v>
      </c>
      <c r="N55" s="20">
        <f>IF($B55="","",IF($C55="SUPERSTORE","Superstore","DH"))</f>
        <v/>
      </c>
      <c r="O55" s="20">
        <f>IF($B55="","",IFERROR(VLOOKUP($B55,Mapping!$A:$C,2,0),"Not Mapped"))</f>
        <v/>
      </c>
      <c r="P55" s="20">
        <f>IF($B55="","",IFERROR(VLOOKUP($B55,Mapping!$A:$C,3,0),"Not Mapped"))</f>
        <v/>
      </c>
      <c r="Q55" s="20">
        <f>IF($B55="","",IFERROR(VLOOKUP($O55,Leaders!$A:$B,2,0),"Not Mapped"))</f>
        <v/>
      </c>
      <c r="R55" s="20">
        <f>IF($B55="","",IF(COUNTIF(Exclusions!$A:$A,$B55)&gt;0,"Yes","No"))</f>
        <v/>
      </c>
      <c r="S55" s="21">
        <f>IF($B55="","",MIN(1,DAY($A55)/IF($N55="Superstore",Settings!$B$5,Settings!$B$4)))</f>
        <v/>
      </c>
      <c r="T55" s="21">
        <f>IF(OR($B55="",$G55="",$S55=0),"",$G55/$S55)</f>
        <v/>
      </c>
      <c r="U55" s="20">
        <f>IF($T55="","",IF($T55&lt;Settings!$B$8,"Critical",IF($T55&lt;Settings!$B$9,"Semi Critical","Non Critical")))</f>
        <v/>
      </c>
      <c r="V55" s="28" t="n"/>
      <c r="W55" s="28" t="n"/>
      <c r="X55" s="28" t="n"/>
      <c r="Y55" s="28" t="n"/>
      <c r="Z55" s="20">
        <f>IF($B55="","",IFERROR(VLOOKUP($B55,'Plan HC for CCA'!$A:$B,2,0),""))</f>
        <v/>
      </c>
      <c r="AA55" s="44">
        <f>IF(OR($B55="",$Z55=""),"",IF(N($M55)&lt;$Z55,"Delta","No Delta"))</f>
        <v/>
      </c>
      <c r="AB55" s="44">
        <f>IF(OR($B55="",$Z55=""),"",MAX(0,$Z55-N($M55)))</f>
        <v/>
      </c>
      <c r="AC55" s="45">
        <f>IF($B55="","",IFERROR(INDEX('CCA Util %'!$H:$H,MATCH($B55,'CCA Util %'!$E:$E,0)),""))</f>
        <v/>
      </c>
      <c r="AD55" s="44">
        <f>IF($B55="","",IFERROR(INDEX('CCA Util %'!$G:$G,MATCH($B55,'CCA Util %'!$E:$E,0)),""))</f>
        <v/>
      </c>
      <c r="AE55" s="44">
        <f>IF(OR($B55="",$U55=""),"",$U55&amp;" &amp; "&amp;IF(OR($AD55="",$AD55=0),"Util NA",$AD55&amp;" Util"))</f>
        <v/>
      </c>
    </row>
    <row r="56" ht="15.75" customHeight="1" s="42">
      <c r="A56" s="13" t="n">
        <v>46304</v>
      </c>
      <c r="B56" s="20" t="inlineStr">
        <is>
          <t>BLR-Chamrajpet</t>
        </is>
      </c>
      <c r="C56" s="20" t="inlineStr">
        <is>
          <t>RETAIL_STORE</t>
        </is>
      </c>
      <c r="D56" s="20" t="inlineStr">
        <is>
          <t>No</t>
        </is>
      </c>
      <c r="E56" s="20" t="inlineStr">
        <is>
          <t>Bengaluru</t>
        </is>
      </c>
      <c r="F56" s="20" t="n">
        <v>5477</v>
      </c>
      <c r="G56" s="21" t="n">
        <v>0.7025744020449151</v>
      </c>
      <c r="H56" s="21" t="n">
        <v>0.905925155925156</v>
      </c>
      <c r="I56" s="21" t="n">
        <v>0.960718</v>
      </c>
      <c r="J56" s="21" t="n">
        <v>0.905925155925156</v>
      </c>
      <c r="K56" s="21" t="n">
        <v>0</v>
      </c>
      <c r="L56" s="21" t="n">
        <v>0.9814421709158552</v>
      </c>
      <c r="M56" s="20" t="n">
        <v>3</v>
      </c>
      <c r="N56" s="20">
        <f>IF($B56="","",IF($C56="SUPERSTORE","Superstore","DH"))</f>
        <v/>
      </c>
      <c r="O56" s="20">
        <f>IF($B56="","",IFERROR(VLOOKUP($B56,Mapping!$A:$C,2,0),"Not Mapped"))</f>
        <v/>
      </c>
      <c r="P56" s="20">
        <f>IF($B56="","",IFERROR(VLOOKUP($B56,Mapping!$A:$C,3,0),"Not Mapped"))</f>
        <v/>
      </c>
      <c r="Q56" s="20">
        <f>IF($B56="","",IFERROR(VLOOKUP($O56,Leaders!$A:$B,2,0),"Not Mapped"))</f>
        <v/>
      </c>
      <c r="R56" s="20">
        <f>IF($B56="","",IF(COUNTIF(Exclusions!$A:$A,$B56)&gt;0,"Yes","No"))</f>
        <v/>
      </c>
      <c r="S56" s="21">
        <f>IF($B56="","",MIN(1,DAY($A56)/IF($N56="Superstore",Settings!$B$5,Settings!$B$4)))</f>
        <v/>
      </c>
      <c r="T56" s="21">
        <f>IF(OR($B56="",$G56="",$S56=0),"",$G56/$S56)</f>
        <v/>
      </c>
      <c r="U56" s="20">
        <f>IF($T56="","",IF($T56&lt;Settings!$B$8,"Critical",IF($T56&lt;Settings!$B$9,"Semi Critical","Non Critical")))</f>
        <v/>
      </c>
      <c r="V56" s="28" t="n"/>
      <c r="W56" s="28" t="n"/>
      <c r="X56" s="28" t="n"/>
      <c r="Y56" s="28" t="n"/>
      <c r="Z56" s="20">
        <f>IF($B56="","",IFERROR(VLOOKUP($B56,'Plan HC for CCA'!$A:$B,2,0),""))</f>
        <v/>
      </c>
      <c r="AA56" s="44">
        <f>IF(OR($B56="",$Z56=""),"",IF(N($M56)&lt;$Z56,"Delta","No Delta"))</f>
        <v/>
      </c>
      <c r="AB56" s="44">
        <f>IF(OR($B56="",$Z56=""),"",MAX(0,$Z56-N($M56)))</f>
        <v/>
      </c>
      <c r="AC56" s="45">
        <f>IF($B56="","",IFERROR(INDEX('CCA Util %'!$H:$H,MATCH($B56,'CCA Util %'!$E:$E,0)),""))</f>
        <v/>
      </c>
      <c r="AD56" s="44">
        <f>IF($B56="","",IFERROR(INDEX('CCA Util %'!$G:$G,MATCH($B56,'CCA Util %'!$E:$E,0)),""))</f>
        <v/>
      </c>
      <c r="AE56" s="44">
        <f>IF(OR($B56="",$U56=""),"",$U56&amp;" &amp; "&amp;IF(OR($AD56="",$AD56=0),"Util NA",$AD56&amp;" Util"))</f>
        <v/>
      </c>
    </row>
    <row r="57" ht="15.75" customHeight="1" s="42">
      <c r="A57" s="13" t="n">
        <v>46304</v>
      </c>
      <c r="B57" s="20" t="inlineStr">
        <is>
          <t>BLR-Chandapura</t>
        </is>
      </c>
      <c r="C57" s="20" t="inlineStr">
        <is>
          <t>RETAIL_STORE</t>
        </is>
      </c>
      <c r="D57" s="20" t="inlineStr">
        <is>
          <t>Yes</t>
        </is>
      </c>
      <c r="E57" s="20" t="inlineStr">
        <is>
          <t>Bengaluru</t>
        </is>
      </c>
      <c r="F57" s="20" t="n">
        <v>6409</v>
      </c>
      <c r="G57" s="21" t="n">
        <v>0.8475581213917928</v>
      </c>
      <c r="H57" s="21" t="n">
        <v>0.9258100147275404</v>
      </c>
      <c r="I57" s="21" t="n">
        <v>0.9725549999999999</v>
      </c>
      <c r="J57" s="21" t="n">
        <v>0.9258100147275404</v>
      </c>
      <c r="K57" s="21" t="n">
        <v>0</v>
      </c>
      <c r="L57" s="21" t="n">
        <v>0.9898147430431752</v>
      </c>
      <c r="M57" s="20" t="n">
        <v>5</v>
      </c>
      <c r="N57" s="20">
        <f>IF($B57="","",IF($C57="SUPERSTORE","Superstore","DH"))</f>
        <v/>
      </c>
      <c r="O57" s="20">
        <f>IF($B57="","",IFERROR(VLOOKUP($B57,Mapping!$A:$C,2,0),"Not Mapped"))</f>
        <v/>
      </c>
      <c r="P57" s="20">
        <f>IF($B57="","",IFERROR(VLOOKUP($B57,Mapping!$A:$C,3,0),"Not Mapped"))</f>
        <v/>
      </c>
      <c r="Q57" s="20">
        <f>IF($B57="","",IFERROR(VLOOKUP($O57,Leaders!$A:$B,2,0),"Not Mapped"))</f>
        <v/>
      </c>
      <c r="R57" s="20">
        <f>IF($B57="","",IF(COUNTIF(Exclusions!$A:$A,$B57)&gt;0,"Yes","No"))</f>
        <v/>
      </c>
      <c r="S57" s="21">
        <f>IF($B57="","",MIN(1,DAY($A57)/IF($N57="Superstore",Settings!$B$5,Settings!$B$4)))</f>
        <v/>
      </c>
      <c r="T57" s="21">
        <f>IF(OR($B57="",$G57="",$S57=0),"",$G57/$S57)</f>
        <v/>
      </c>
      <c r="U57" s="20">
        <f>IF($T57="","",IF($T57&lt;Settings!$B$8,"Critical",IF($T57&lt;Settings!$B$9,"Semi Critical","Non Critical")))</f>
        <v/>
      </c>
      <c r="V57" s="28" t="n"/>
      <c r="W57" s="28" t="n"/>
      <c r="X57" s="28" t="n"/>
      <c r="Y57" s="28" t="n"/>
      <c r="Z57" s="20">
        <f>IF($B57="","",IFERROR(VLOOKUP($B57,'Plan HC for CCA'!$A:$B,2,0),""))</f>
        <v/>
      </c>
      <c r="AA57" s="44">
        <f>IF(OR($B57="",$Z57=""),"",IF(N($M57)&lt;$Z57,"Delta","No Delta"))</f>
        <v/>
      </c>
      <c r="AB57" s="44">
        <f>IF(OR($B57="",$Z57=""),"",MAX(0,$Z57-N($M57)))</f>
        <v/>
      </c>
      <c r="AC57" s="45">
        <f>IF($B57="","",IFERROR(INDEX('CCA Util %'!$H:$H,MATCH($B57,'CCA Util %'!$E:$E,0)),""))</f>
        <v/>
      </c>
      <c r="AD57" s="44">
        <f>IF($B57="","",IFERROR(INDEX('CCA Util %'!$G:$G,MATCH($B57,'CCA Util %'!$E:$E,0)),""))</f>
        <v/>
      </c>
      <c r="AE57" s="44">
        <f>IF(OR($B57="",$U57=""),"",$U57&amp;" &amp; "&amp;IF(OR($AD57="",$AD57=0),"Util NA",$AD57&amp;" Util"))</f>
        <v/>
      </c>
    </row>
    <row r="58" ht="15.75" customHeight="1" s="42">
      <c r="A58" s="13" t="n">
        <v>46304</v>
      </c>
      <c r="B58" s="20" t="inlineStr">
        <is>
          <t>BLR-Channasandra</t>
        </is>
      </c>
      <c r="C58" s="20" t="inlineStr">
        <is>
          <t>RETAIL_STORE</t>
        </is>
      </c>
      <c r="D58" s="20" t="inlineStr">
        <is>
          <t>No</t>
        </is>
      </c>
      <c r="E58" s="20" t="inlineStr">
        <is>
          <t>Bengaluru</t>
        </is>
      </c>
      <c r="F58" s="20" t="n">
        <v>4660</v>
      </c>
      <c r="G58" s="21" t="n">
        <v>0.9991416309012876</v>
      </c>
      <c r="H58" s="21" t="n">
        <v>0.8653350515463918</v>
      </c>
      <c r="I58" s="21" t="n">
        <v>0.9842959999999999</v>
      </c>
      <c r="J58" s="21" t="n">
        <v>0.8653350515463918</v>
      </c>
      <c r="K58" s="21" t="n">
        <v>0</v>
      </c>
      <c r="L58" s="21" t="n">
        <v>0.9643516006511124</v>
      </c>
      <c r="M58" s="20" t="n">
        <v>5</v>
      </c>
      <c r="N58" s="20">
        <f>IF($B58="","",IF($C58="SUPERSTORE","Superstore","DH"))</f>
        <v/>
      </c>
      <c r="O58" s="20">
        <f>IF($B58="","",IFERROR(VLOOKUP($B58,Mapping!$A:$C,2,0),"Not Mapped"))</f>
        <v/>
      </c>
      <c r="P58" s="20">
        <f>IF($B58="","",IFERROR(VLOOKUP($B58,Mapping!$A:$C,3,0),"Not Mapped"))</f>
        <v/>
      </c>
      <c r="Q58" s="20">
        <f>IF($B58="","",IFERROR(VLOOKUP($O58,Leaders!$A:$B,2,0),"Not Mapped"))</f>
        <v/>
      </c>
      <c r="R58" s="20">
        <f>IF($B58="","",IF(COUNTIF(Exclusions!$A:$A,$B58)&gt;0,"Yes","No"))</f>
        <v/>
      </c>
      <c r="S58" s="21">
        <f>IF($B58="","",MIN(1,DAY($A58)/IF($N58="Superstore",Settings!$B$5,Settings!$B$4)))</f>
        <v/>
      </c>
      <c r="T58" s="21">
        <f>IF(OR($B58="",$G58="",$S58=0),"",$G58/$S58)</f>
        <v/>
      </c>
      <c r="U58" s="20">
        <f>IF($T58="","",IF($T58&lt;Settings!$B$8,"Critical",IF($T58&lt;Settings!$B$9,"Semi Critical","Non Critical")))</f>
        <v/>
      </c>
      <c r="V58" s="28" t="n"/>
      <c r="W58" s="28" t="n"/>
      <c r="X58" s="28" t="n"/>
      <c r="Y58" s="28" t="n"/>
      <c r="Z58" s="20">
        <f>IF($B58="","",IFERROR(VLOOKUP($B58,'Plan HC for CCA'!$A:$B,2,0),""))</f>
        <v/>
      </c>
      <c r="AA58" s="44">
        <f>IF(OR($B58="",$Z58=""),"",IF(N($M58)&lt;$Z58,"Delta","No Delta"))</f>
        <v/>
      </c>
      <c r="AB58" s="44">
        <f>IF(OR($B58="",$Z58=""),"",MAX(0,$Z58-N($M58)))</f>
        <v/>
      </c>
      <c r="AC58" s="45">
        <f>IF($B58="","",IFERROR(INDEX('CCA Util %'!$H:$H,MATCH($B58,'CCA Util %'!$E:$E,0)),""))</f>
        <v/>
      </c>
      <c r="AD58" s="44">
        <f>IF($B58="","",IFERROR(INDEX('CCA Util %'!$G:$G,MATCH($B58,'CCA Util %'!$E:$E,0)),""))</f>
        <v/>
      </c>
      <c r="AE58" s="44">
        <f>IF(OR($B58="",$U58=""),"",$U58&amp;" &amp; "&amp;IF(OR($AD58="",$AD58=0),"Util NA",$AD58&amp;" Util"))</f>
        <v/>
      </c>
    </row>
    <row r="59" ht="15.75" customHeight="1" s="42">
      <c r="A59" s="13" t="n">
        <v>46304</v>
      </c>
      <c r="B59" s="20" t="inlineStr">
        <is>
          <t>BLR-Chickpet New</t>
        </is>
      </c>
      <c r="C59" s="20" t="inlineStr">
        <is>
          <t>RETAIL_STORE</t>
        </is>
      </c>
      <c r="D59" s="20" t="inlineStr">
        <is>
          <t>Yes</t>
        </is>
      </c>
      <c r="E59" s="20" t="inlineStr">
        <is>
          <t>Bengaluru</t>
        </is>
      </c>
      <c r="F59" s="20" t="n">
        <v>6272</v>
      </c>
      <c r="G59" s="21" t="n">
        <v>0.7377232142857143</v>
      </c>
      <c r="H59" s="21" t="n">
        <v>0.8804841149773072</v>
      </c>
      <c r="I59" s="21" t="n">
        <v>0.971664</v>
      </c>
      <c r="J59" s="21" t="n">
        <v>0.8804841149773072</v>
      </c>
      <c r="K59" s="21" t="n">
        <v>0.0016957235970536</v>
      </c>
      <c r="L59" s="21" t="n">
        <v>0.970391008955245</v>
      </c>
      <c r="M59" s="20" t="n">
        <v>2</v>
      </c>
      <c r="N59" s="20">
        <f>IF($B59="","",IF($C59="SUPERSTORE","Superstore","DH"))</f>
        <v/>
      </c>
      <c r="O59" s="20">
        <f>IF($B59="","",IFERROR(VLOOKUP($B59,Mapping!$A:$C,2,0),"Not Mapped"))</f>
        <v/>
      </c>
      <c r="P59" s="20">
        <f>IF($B59="","",IFERROR(VLOOKUP($B59,Mapping!$A:$C,3,0),"Not Mapped"))</f>
        <v/>
      </c>
      <c r="Q59" s="20">
        <f>IF($B59="","",IFERROR(VLOOKUP($O59,Leaders!$A:$B,2,0),"Not Mapped"))</f>
        <v/>
      </c>
      <c r="R59" s="20">
        <f>IF($B59="","",IF(COUNTIF(Exclusions!$A:$A,$B59)&gt;0,"Yes","No"))</f>
        <v/>
      </c>
      <c r="S59" s="21">
        <f>IF($B59="","",MIN(1,DAY($A59)/IF($N59="Superstore",Settings!$B$5,Settings!$B$4)))</f>
        <v/>
      </c>
      <c r="T59" s="21">
        <f>IF(OR($B59="",$G59="",$S59=0),"",$G59/$S59)</f>
        <v/>
      </c>
      <c r="U59" s="20">
        <f>IF($T59="","",IF($T59&lt;Settings!$B$8,"Critical",IF($T59&lt;Settings!$B$9,"Semi Critical","Non Critical")))</f>
        <v/>
      </c>
      <c r="V59" s="28" t="n"/>
      <c r="W59" s="28" t="n"/>
      <c r="X59" s="28" t="n"/>
      <c r="Y59" s="28" t="n"/>
      <c r="Z59" s="20">
        <f>IF($B59="","",IFERROR(VLOOKUP($B59,'Plan HC for CCA'!$A:$B,2,0),""))</f>
        <v/>
      </c>
      <c r="AA59" s="44">
        <f>IF(OR($B59="",$Z59=""),"",IF(N($M59)&lt;$Z59,"Delta","No Delta"))</f>
        <v/>
      </c>
      <c r="AB59" s="44">
        <f>IF(OR($B59="",$Z59=""),"",MAX(0,$Z59-N($M59)))</f>
        <v/>
      </c>
      <c r="AC59" s="45">
        <f>IF($B59="","",IFERROR(INDEX('CCA Util %'!$H:$H,MATCH($B59,'CCA Util %'!$E:$E,0)),""))</f>
        <v/>
      </c>
      <c r="AD59" s="44">
        <f>IF($B59="","",IFERROR(INDEX('CCA Util %'!$G:$G,MATCH($B59,'CCA Util %'!$E:$E,0)),""))</f>
        <v/>
      </c>
      <c r="AE59" s="44">
        <f>IF(OR($B59="",$U59=""),"",$U59&amp;" &amp; "&amp;IF(OR($AD59="",$AD59=0),"Util NA",$AD59&amp;" Util"))</f>
        <v/>
      </c>
    </row>
    <row r="60" ht="15.75" customHeight="1" s="42">
      <c r="A60" s="13" t="n">
        <v>46304</v>
      </c>
      <c r="B60" s="20" t="inlineStr">
        <is>
          <t>BLR-Chikkajala</t>
        </is>
      </c>
      <c r="C60" s="20" t="inlineStr">
        <is>
          <t>RETAIL_STORE</t>
        </is>
      </c>
      <c r="D60" s="20" t="inlineStr">
        <is>
          <t>Yes</t>
        </is>
      </c>
      <c r="E60" s="20" t="inlineStr">
        <is>
          <t>Bengaluru</t>
        </is>
      </c>
      <c r="F60" s="20" t="n">
        <v>5790</v>
      </c>
      <c r="G60" s="21" t="n">
        <v>0.5024179620034542</v>
      </c>
      <c r="H60" s="21" t="n">
        <v>0.9724991405981436</v>
      </c>
      <c r="I60" s="21" t="n">
        <v>0.954388</v>
      </c>
      <c r="J60" s="21" t="n"/>
      <c r="K60" s="21" t="n">
        <v>0</v>
      </c>
      <c r="L60" s="21" t="n">
        <v>1</v>
      </c>
      <c r="M60" s="20" t="n"/>
      <c r="N60" s="20">
        <f>IF($B60="","",IF($C60="SUPERSTORE","Superstore","DH"))</f>
        <v/>
      </c>
      <c r="O60" s="20">
        <f>IF($B60="","",IFERROR(VLOOKUP($B60,Mapping!$A:$C,2,0),"Not Mapped"))</f>
        <v/>
      </c>
      <c r="P60" s="20">
        <f>IF($B60="","",IFERROR(VLOOKUP($B60,Mapping!$A:$C,3,0),"Not Mapped"))</f>
        <v/>
      </c>
      <c r="Q60" s="20">
        <f>IF($B60="","",IFERROR(VLOOKUP($O60,Leaders!$A:$B,2,0),"Not Mapped"))</f>
        <v/>
      </c>
      <c r="R60" s="20">
        <f>IF($B60="","",IF(COUNTIF(Exclusions!$A:$A,$B60)&gt;0,"Yes","No"))</f>
        <v/>
      </c>
      <c r="S60" s="21">
        <f>IF($B60="","",MIN(1,DAY($A60)/IF($N60="Superstore",Settings!$B$5,Settings!$B$4)))</f>
        <v/>
      </c>
      <c r="T60" s="21">
        <f>IF(OR($B60="",$G60="",$S60=0),"",$G60/$S60)</f>
        <v/>
      </c>
      <c r="U60" s="20">
        <f>IF($T60="","",IF($T60&lt;Settings!$B$8,"Critical",IF($T60&lt;Settings!$B$9,"Semi Critical","Non Critical")))</f>
        <v/>
      </c>
      <c r="V60" s="28" t="n"/>
      <c r="W60" s="28" t="n"/>
      <c r="X60" s="28" t="n"/>
      <c r="Y60" s="28" t="n"/>
      <c r="Z60" s="20">
        <f>IF($B60="","",IFERROR(VLOOKUP($B60,'Plan HC for CCA'!$A:$B,2,0),""))</f>
        <v/>
      </c>
      <c r="AA60" s="44">
        <f>IF(OR($B60="",$Z60=""),"",IF(N($M60)&lt;$Z60,"Delta","No Delta"))</f>
        <v/>
      </c>
      <c r="AB60" s="44">
        <f>IF(OR($B60="",$Z60=""),"",MAX(0,$Z60-N($M60)))</f>
        <v/>
      </c>
      <c r="AC60" s="45">
        <f>IF($B60="","",IFERROR(INDEX('CCA Util %'!$H:$H,MATCH($B60,'CCA Util %'!$E:$E,0)),""))</f>
        <v/>
      </c>
      <c r="AD60" s="44">
        <f>IF($B60="","",IFERROR(INDEX('CCA Util %'!$G:$G,MATCH($B60,'CCA Util %'!$E:$E,0)),""))</f>
        <v/>
      </c>
      <c r="AE60" s="44">
        <f>IF(OR($B60="",$U60=""),"",$U60&amp;" &amp; "&amp;IF(OR($AD60="",$AD60=0),"Util NA",$AD60&amp;" Util"))</f>
        <v/>
      </c>
    </row>
    <row r="61" ht="15.75" customHeight="1" s="42">
      <c r="A61" s="13" t="n">
        <v>46304</v>
      </c>
      <c r="B61" s="20" t="inlineStr">
        <is>
          <t>BLR-Chikkanagamangala</t>
        </is>
      </c>
      <c r="C61" s="20" t="inlineStr">
        <is>
          <t>RETAIL_STORE</t>
        </is>
      </c>
      <c r="D61" s="20" t="inlineStr">
        <is>
          <t>Yes</t>
        </is>
      </c>
      <c r="E61" s="20" t="inlineStr">
        <is>
          <t>Bengaluru</t>
        </is>
      </c>
      <c r="F61" s="20" t="n">
        <v>6774</v>
      </c>
      <c r="G61" s="21" t="n">
        <v>0.940360200767641</v>
      </c>
      <c r="H61" s="21" t="n">
        <v>0.9434850863422292</v>
      </c>
      <c r="I61" s="21" t="n">
        <v>0.971207</v>
      </c>
      <c r="J61" s="21" t="n"/>
      <c r="K61" s="21" t="n">
        <v>0</v>
      </c>
      <c r="L61" s="21" t="n">
        <v>0.997256878459886</v>
      </c>
      <c r="M61" s="20" t="n">
        <v>3</v>
      </c>
      <c r="N61" s="20">
        <f>IF($B61="","",IF($C61="SUPERSTORE","Superstore","DH"))</f>
        <v/>
      </c>
      <c r="O61" s="20">
        <f>IF($B61="","",IFERROR(VLOOKUP($B61,Mapping!$A:$C,2,0),"Not Mapped"))</f>
        <v/>
      </c>
      <c r="P61" s="20">
        <f>IF($B61="","",IFERROR(VLOOKUP($B61,Mapping!$A:$C,3,0),"Not Mapped"))</f>
        <v/>
      </c>
      <c r="Q61" s="20">
        <f>IF($B61="","",IFERROR(VLOOKUP($O61,Leaders!$A:$B,2,0),"Not Mapped"))</f>
        <v/>
      </c>
      <c r="R61" s="20">
        <f>IF($B61="","",IF(COUNTIF(Exclusions!$A:$A,$B61)&gt;0,"Yes","No"))</f>
        <v/>
      </c>
      <c r="S61" s="21">
        <f>IF($B61="","",MIN(1,DAY($A61)/IF($N61="Superstore",Settings!$B$5,Settings!$B$4)))</f>
        <v/>
      </c>
      <c r="T61" s="21">
        <f>IF(OR($B61="",$G61="",$S61=0),"",$G61/$S61)</f>
        <v/>
      </c>
      <c r="U61" s="20">
        <f>IF($T61="","",IF($T61&lt;Settings!$B$8,"Critical",IF($T61&lt;Settings!$B$9,"Semi Critical","Non Critical")))</f>
        <v/>
      </c>
      <c r="V61" s="28" t="n"/>
      <c r="W61" s="28" t="n"/>
      <c r="X61" s="28" t="n"/>
      <c r="Y61" s="28" t="n"/>
      <c r="Z61" s="20">
        <f>IF($B61="","",IFERROR(VLOOKUP($B61,'Plan HC for CCA'!$A:$B,2,0),""))</f>
        <v/>
      </c>
      <c r="AA61" s="44">
        <f>IF(OR($B61="",$Z61=""),"",IF(N($M61)&lt;$Z61,"Delta","No Delta"))</f>
        <v/>
      </c>
      <c r="AB61" s="44">
        <f>IF(OR($B61="",$Z61=""),"",MAX(0,$Z61-N($M61)))</f>
        <v/>
      </c>
      <c r="AC61" s="45">
        <f>IF($B61="","",IFERROR(INDEX('CCA Util %'!$H:$H,MATCH($B61,'CCA Util %'!$E:$E,0)),""))</f>
        <v/>
      </c>
      <c r="AD61" s="44">
        <f>IF($B61="","",IFERROR(INDEX('CCA Util %'!$G:$G,MATCH($B61,'CCA Util %'!$E:$E,0)),""))</f>
        <v/>
      </c>
      <c r="AE61" s="44">
        <f>IF(OR($B61="",$U61=""),"",$U61&amp;" &amp; "&amp;IF(OR($AD61="",$AD61=0),"Util NA",$AD61&amp;" Util"))</f>
        <v/>
      </c>
    </row>
    <row r="62" ht="15.75" customHeight="1" s="42">
      <c r="A62" s="13" t="n">
        <v>46304</v>
      </c>
      <c r="B62" s="20" t="inlineStr">
        <is>
          <t>BLR-Cholayanakanalli</t>
        </is>
      </c>
      <c r="C62" s="20" t="inlineStr">
        <is>
          <t>RETAIL_STORE</t>
        </is>
      </c>
      <c r="D62" s="20" t="inlineStr">
        <is>
          <t>Yes</t>
        </is>
      </c>
      <c r="E62" s="20" t="inlineStr">
        <is>
          <t>Bengaluru</t>
        </is>
      </c>
      <c r="F62" s="20" t="n">
        <v>5293</v>
      </c>
      <c r="G62" s="21" t="n">
        <v>0.9703381825051955</v>
      </c>
      <c r="H62" s="21" t="n">
        <v>0.8742211838006231</v>
      </c>
      <c r="I62" s="21" t="n">
        <v>0.95583</v>
      </c>
      <c r="J62" s="21" t="n">
        <v>0.8742211838006231</v>
      </c>
      <c r="K62" s="21" t="n">
        <v>0.0025521054870267</v>
      </c>
      <c r="L62" s="21" t="n">
        <v>0.9675827089239096</v>
      </c>
      <c r="M62" s="20" t="n">
        <v>4</v>
      </c>
      <c r="N62" s="20">
        <f>IF($B62="","",IF($C62="SUPERSTORE","Superstore","DH"))</f>
        <v/>
      </c>
      <c r="O62" s="20">
        <f>IF($B62="","",IFERROR(VLOOKUP($B62,Mapping!$A:$C,2,0),"Not Mapped"))</f>
        <v/>
      </c>
      <c r="P62" s="20">
        <f>IF($B62="","",IFERROR(VLOOKUP($B62,Mapping!$A:$C,3,0),"Not Mapped"))</f>
        <v/>
      </c>
      <c r="Q62" s="20">
        <f>IF($B62="","",IFERROR(VLOOKUP($O62,Leaders!$A:$B,2,0),"Not Mapped"))</f>
        <v/>
      </c>
      <c r="R62" s="20">
        <f>IF($B62="","",IF(COUNTIF(Exclusions!$A:$A,$B62)&gt;0,"Yes","No"))</f>
        <v/>
      </c>
      <c r="S62" s="21">
        <f>IF($B62="","",MIN(1,DAY($A62)/IF($N62="Superstore",Settings!$B$5,Settings!$B$4)))</f>
        <v/>
      </c>
      <c r="T62" s="21">
        <f>IF(OR($B62="",$G62="",$S62=0),"",$G62/$S62)</f>
        <v/>
      </c>
      <c r="U62" s="20">
        <f>IF($T62="","",IF($T62&lt;Settings!$B$8,"Critical",IF($T62&lt;Settings!$B$9,"Semi Critical","Non Critical")))</f>
        <v/>
      </c>
      <c r="V62" s="28" t="n"/>
      <c r="W62" s="28" t="n"/>
      <c r="X62" s="28" t="n"/>
      <c r="Y62" s="28" t="n"/>
      <c r="Z62" s="20">
        <f>IF($B62="","",IFERROR(VLOOKUP($B62,'Plan HC for CCA'!$A:$B,2,0),""))</f>
        <v/>
      </c>
      <c r="AA62" s="44">
        <f>IF(OR($B62="",$Z62=""),"",IF(N($M62)&lt;$Z62,"Delta","No Delta"))</f>
        <v/>
      </c>
      <c r="AB62" s="44">
        <f>IF(OR($B62="",$Z62=""),"",MAX(0,$Z62-N($M62)))</f>
        <v/>
      </c>
      <c r="AC62" s="45">
        <f>IF($B62="","",IFERROR(INDEX('CCA Util %'!$H:$H,MATCH($B62,'CCA Util %'!$E:$E,0)),""))</f>
        <v/>
      </c>
      <c r="AD62" s="44">
        <f>IF($B62="","",IFERROR(INDEX('CCA Util %'!$G:$G,MATCH($B62,'CCA Util %'!$E:$E,0)),""))</f>
        <v/>
      </c>
      <c r="AE62" s="44">
        <f>IF(OR($B62="",$U62=""),"",$U62&amp;" &amp; "&amp;IF(OR($AD62="",$AD62=0),"Util NA",$AD62&amp;" Util"))</f>
        <v/>
      </c>
    </row>
    <row r="63" ht="15.75" customHeight="1" s="42">
      <c r="A63" s="13" t="n">
        <v>46304</v>
      </c>
      <c r="B63" s="20" t="inlineStr">
        <is>
          <t>BLR-Choodasandra</t>
        </is>
      </c>
      <c r="C63" s="20" t="inlineStr">
        <is>
          <t>RETAIL_STORE</t>
        </is>
      </c>
      <c r="D63" s="20" t="inlineStr">
        <is>
          <t>Yes</t>
        </is>
      </c>
      <c r="E63" s="20" t="inlineStr">
        <is>
          <t>Bengaluru</t>
        </is>
      </c>
      <c r="F63" s="20" t="n">
        <v>6238</v>
      </c>
      <c r="G63" s="21" t="n">
        <v>0.5944212888746393</v>
      </c>
      <c r="H63" s="21" t="n">
        <v>0.8697411003236246</v>
      </c>
      <c r="I63" s="21" t="n">
        <v>0.954148</v>
      </c>
      <c r="J63" s="21" t="n">
        <v>0.8697411003236246</v>
      </c>
      <c r="K63" s="21" t="n">
        <v>0</v>
      </c>
      <c r="L63" s="21" t="n">
        <v>0.9662067790836314</v>
      </c>
      <c r="M63" s="20" t="n">
        <v>4</v>
      </c>
      <c r="N63" s="20">
        <f>IF($B63="","",IF($C63="SUPERSTORE","Superstore","DH"))</f>
        <v/>
      </c>
      <c r="O63" s="20">
        <f>IF($B63="","",IFERROR(VLOOKUP($B63,Mapping!$A:$C,2,0),"Not Mapped"))</f>
        <v/>
      </c>
      <c r="P63" s="20">
        <f>IF($B63="","",IFERROR(VLOOKUP($B63,Mapping!$A:$C,3,0),"Not Mapped"))</f>
        <v/>
      </c>
      <c r="Q63" s="20">
        <f>IF($B63="","",IFERROR(VLOOKUP($O63,Leaders!$A:$B,2,0),"Not Mapped"))</f>
        <v/>
      </c>
      <c r="R63" s="20">
        <f>IF($B63="","",IF(COUNTIF(Exclusions!$A:$A,$B63)&gt;0,"Yes","No"))</f>
        <v/>
      </c>
      <c r="S63" s="21">
        <f>IF($B63="","",MIN(1,DAY($A63)/IF($N63="Superstore",Settings!$B$5,Settings!$B$4)))</f>
        <v/>
      </c>
      <c r="T63" s="21">
        <f>IF(OR($B63="",$G63="",$S63=0),"",$G63/$S63)</f>
        <v/>
      </c>
      <c r="U63" s="20">
        <f>IF($T63="","",IF($T63&lt;Settings!$B$8,"Critical",IF($T63&lt;Settings!$B$9,"Semi Critical","Non Critical")))</f>
        <v/>
      </c>
      <c r="V63" s="28" t="n"/>
      <c r="W63" s="28" t="n"/>
      <c r="X63" s="28" t="n"/>
      <c r="Y63" s="28" t="n"/>
      <c r="Z63" s="20">
        <f>IF($B63="","",IFERROR(VLOOKUP($B63,'Plan HC for CCA'!$A:$B,2,0),""))</f>
        <v/>
      </c>
      <c r="AA63" s="44">
        <f>IF(OR($B63="",$Z63=""),"",IF(N($M63)&lt;$Z63,"Delta","No Delta"))</f>
        <v/>
      </c>
      <c r="AB63" s="44">
        <f>IF(OR($B63="",$Z63=""),"",MAX(0,$Z63-N($M63)))</f>
        <v/>
      </c>
      <c r="AC63" s="45">
        <f>IF($B63="","",IFERROR(INDEX('CCA Util %'!$H:$H,MATCH($B63,'CCA Util %'!$E:$E,0)),""))</f>
        <v/>
      </c>
      <c r="AD63" s="44">
        <f>IF($B63="","",IFERROR(INDEX('CCA Util %'!$G:$G,MATCH($B63,'CCA Util %'!$E:$E,0)),""))</f>
        <v/>
      </c>
      <c r="AE63" s="44">
        <f>IF(OR($B63="",$U63=""),"",$U63&amp;" &amp; "&amp;IF(OR($AD63="",$AD63=0),"Util NA",$AD63&amp;" Util"))</f>
        <v/>
      </c>
    </row>
    <row r="64" ht="15.75" customHeight="1" s="42">
      <c r="A64" s="13" t="n">
        <v>46304</v>
      </c>
      <c r="B64" s="20" t="inlineStr">
        <is>
          <t>BLR-Dasarahalli</t>
        </is>
      </c>
      <c r="C64" s="20" t="inlineStr">
        <is>
          <t>RETAIL_STORE</t>
        </is>
      </c>
      <c r="D64" s="20" t="inlineStr">
        <is>
          <t>Yes</t>
        </is>
      </c>
      <c r="E64" s="20" t="inlineStr">
        <is>
          <t>Bengaluru</t>
        </is>
      </c>
      <c r="F64" s="20" t="n">
        <v>4964</v>
      </c>
      <c r="G64" s="21" t="n">
        <v>0.8150684931506849</v>
      </c>
      <c r="H64" s="21" t="n">
        <v>0.8257538309441423</v>
      </c>
      <c r="I64" s="21" t="n">
        <v>0.955643</v>
      </c>
      <c r="J64" s="21" t="n">
        <v>0.8257538309441423</v>
      </c>
      <c r="K64" s="21" t="n">
        <v>0</v>
      </c>
      <c r="L64" s="21" t="n">
        <v>0.9476858235554284</v>
      </c>
      <c r="M64" s="20" t="n">
        <v>4</v>
      </c>
      <c r="N64" s="20">
        <f>IF($B64="","",IF($C64="SUPERSTORE","Superstore","DH"))</f>
        <v/>
      </c>
      <c r="O64" s="20">
        <f>IF($B64="","",IFERROR(VLOOKUP($B64,Mapping!$A:$C,2,0),"Not Mapped"))</f>
        <v/>
      </c>
      <c r="P64" s="20">
        <f>IF($B64="","",IFERROR(VLOOKUP($B64,Mapping!$A:$C,3,0),"Not Mapped"))</f>
        <v/>
      </c>
      <c r="Q64" s="20">
        <f>IF($B64="","",IFERROR(VLOOKUP($O64,Leaders!$A:$B,2,0),"Not Mapped"))</f>
        <v/>
      </c>
      <c r="R64" s="20">
        <f>IF($B64="","",IF(COUNTIF(Exclusions!$A:$A,$B64)&gt;0,"Yes","No"))</f>
        <v/>
      </c>
      <c r="S64" s="21">
        <f>IF($B64="","",MIN(1,DAY($A64)/IF($N64="Superstore",Settings!$B$5,Settings!$B$4)))</f>
        <v/>
      </c>
      <c r="T64" s="21">
        <f>IF(OR($B64="",$G64="",$S64=0),"",$G64/$S64)</f>
        <v/>
      </c>
      <c r="U64" s="20">
        <f>IF($T64="","",IF($T64&lt;Settings!$B$8,"Critical",IF($T64&lt;Settings!$B$9,"Semi Critical","Non Critical")))</f>
        <v/>
      </c>
      <c r="V64" s="28" t="n"/>
      <c r="W64" s="28" t="n"/>
      <c r="X64" s="28" t="n"/>
      <c r="Y64" s="28" t="n"/>
      <c r="Z64" s="20">
        <f>IF($B64="","",IFERROR(VLOOKUP($B64,'Plan HC for CCA'!$A:$B,2,0),""))</f>
        <v/>
      </c>
      <c r="AA64" s="44">
        <f>IF(OR($B64="",$Z64=""),"",IF(N($M64)&lt;$Z64,"Delta","No Delta"))</f>
        <v/>
      </c>
      <c r="AB64" s="44">
        <f>IF(OR($B64="",$Z64=""),"",MAX(0,$Z64-N($M64)))</f>
        <v/>
      </c>
      <c r="AC64" s="45">
        <f>IF($B64="","",IFERROR(INDEX('CCA Util %'!$H:$H,MATCH($B64,'CCA Util %'!$E:$E,0)),""))</f>
        <v/>
      </c>
      <c r="AD64" s="44">
        <f>IF($B64="","",IFERROR(INDEX('CCA Util %'!$G:$G,MATCH($B64,'CCA Util %'!$E:$E,0)),""))</f>
        <v/>
      </c>
      <c r="AE64" s="44">
        <f>IF(OR($B64="",$U64=""),"",$U64&amp;" &amp; "&amp;IF(OR($AD64="",$AD64=0),"Util NA",$AD64&amp;" Util"))</f>
        <v/>
      </c>
    </row>
    <row r="65" ht="15.75" customHeight="1" s="42">
      <c r="A65" s="13" t="n">
        <v>46304</v>
      </c>
      <c r="B65" s="20" t="inlineStr">
        <is>
          <t>BLR-Devanahalli</t>
        </is>
      </c>
      <c r="C65" s="20" t="inlineStr">
        <is>
          <t>RETAIL_STORE</t>
        </is>
      </c>
      <c r="D65" s="20" t="inlineStr">
        <is>
          <t>Yes</t>
        </is>
      </c>
      <c r="E65" s="20" t="inlineStr">
        <is>
          <t>Bengaluru</t>
        </is>
      </c>
      <c r="F65" s="20" t="n">
        <v>6332</v>
      </c>
      <c r="G65" s="21" t="n">
        <v>0.3911876184459886</v>
      </c>
      <c r="H65" s="21" t="n">
        <v>0.6758175211949939</v>
      </c>
      <c r="I65" s="21" t="n">
        <v>0.834692</v>
      </c>
      <c r="J65" s="21" t="n">
        <v>0.6758175211949939</v>
      </c>
      <c r="K65" s="21" t="n">
        <v>0.0059364796675571</v>
      </c>
      <c r="L65" s="21" t="n">
        <v>0.8833674498328019</v>
      </c>
      <c r="M65" s="20" t="n">
        <v>3</v>
      </c>
      <c r="N65" s="20">
        <f>IF($B65="","",IF($C65="SUPERSTORE","Superstore","DH"))</f>
        <v/>
      </c>
      <c r="O65" s="20">
        <f>IF($B65="","",IFERROR(VLOOKUP($B65,Mapping!$A:$C,2,0),"Not Mapped"))</f>
        <v/>
      </c>
      <c r="P65" s="20">
        <f>IF($B65="","",IFERROR(VLOOKUP($B65,Mapping!$A:$C,3,0),"Not Mapped"))</f>
        <v/>
      </c>
      <c r="Q65" s="20">
        <f>IF($B65="","",IFERROR(VLOOKUP($O65,Leaders!$A:$B,2,0),"Not Mapped"))</f>
        <v/>
      </c>
      <c r="R65" s="20">
        <f>IF($B65="","",IF(COUNTIF(Exclusions!$A:$A,$B65)&gt;0,"Yes","No"))</f>
        <v/>
      </c>
      <c r="S65" s="21">
        <f>IF($B65="","",MIN(1,DAY($A65)/IF($N65="Superstore",Settings!$B$5,Settings!$B$4)))</f>
        <v/>
      </c>
      <c r="T65" s="21">
        <f>IF(OR($B65="",$G65="",$S65=0),"",$G65/$S65)</f>
        <v/>
      </c>
      <c r="U65" s="20">
        <f>IF($T65="","",IF($T65&lt;Settings!$B$8,"Critical",IF($T65&lt;Settings!$B$9,"Semi Critical","Non Critical")))</f>
        <v/>
      </c>
      <c r="V65" s="28" t="n"/>
      <c r="W65" s="28" t="n"/>
      <c r="X65" s="28" t="n"/>
      <c r="Y65" s="28" t="n"/>
      <c r="Z65" s="20">
        <f>IF($B65="","",IFERROR(VLOOKUP($B65,'Plan HC for CCA'!$A:$B,2,0),""))</f>
        <v/>
      </c>
      <c r="AA65" s="44">
        <f>IF(OR($B65="",$Z65=""),"",IF(N($M65)&lt;$Z65,"Delta","No Delta"))</f>
        <v/>
      </c>
      <c r="AB65" s="44">
        <f>IF(OR($B65="",$Z65=""),"",MAX(0,$Z65-N($M65)))</f>
        <v/>
      </c>
      <c r="AC65" s="45">
        <f>IF($B65="","",IFERROR(INDEX('CCA Util %'!$H:$H,MATCH($B65,'CCA Util %'!$E:$E,0)),""))</f>
        <v/>
      </c>
      <c r="AD65" s="44">
        <f>IF($B65="","",IFERROR(INDEX('CCA Util %'!$G:$G,MATCH($B65,'CCA Util %'!$E:$E,0)),""))</f>
        <v/>
      </c>
      <c r="AE65" s="44">
        <f>IF(OR($B65="",$U65=""),"",$U65&amp;" &amp; "&amp;IF(OR($AD65="",$AD65=0),"Util NA",$AD65&amp;" Util"))</f>
        <v/>
      </c>
    </row>
    <row r="66" ht="15.75" customHeight="1" s="42">
      <c r="A66" s="13" t="n">
        <v>46304</v>
      </c>
      <c r="B66" s="20" t="inlineStr">
        <is>
          <t>BLR-Devasandra Extension</t>
        </is>
      </c>
      <c r="C66" s="20" t="inlineStr">
        <is>
          <t>RETAIL_STORE</t>
        </is>
      </c>
      <c r="D66" s="20" t="inlineStr">
        <is>
          <t>No</t>
        </is>
      </c>
      <c r="E66" s="20" t="inlineStr">
        <is>
          <t>Bengaluru</t>
        </is>
      </c>
      <c r="F66" s="20" t="n">
        <v>5086</v>
      </c>
      <c r="G66" s="21" t="n">
        <v>0.4644121116791192</v>
      </c>
      <c r="H66" s="21" t="n">
        <v>0.8412362404741744</v>
      </c>
      <c r="I66" s="21" t="n">
        <v>0.9867590000000001</v>
      </c>
      <c r="J66" s="21" t="n">
        <v>0.8412362404741744</v>
      </c>
      <c r="K66" s="21" t="n">
        <v>0</v>
      </c>
      <c r="L66" s="21" t="n">
        <v>0.9542047328312314</v>
      </c>
      <c r="M66" s="20" t="n">
        <v>2</v>
      </c>
      <c r="N66" s="20">
        <f>IF($B66="","",IF($C66="SUPERSTORE","Superstore","DH"))</f>
        <v/>
      </c>
      <c r="O66" s="20">
        <f>IF($B66="","",IFERROR(VLOOKUP($B66,Mapping!$A:$C,2,0),"Not Mapped"))</f>
        <v/>
      </c>
      <c r="P66" s="20">
        <f>IF($B66="","",IFERROR(VLOOKUP($B66,Mapping!$A:$C,3,0),"Not Mapped"))</f>
        <v/>
      </c>
      <c r="Q66" s="20">
        <f>IF($B66="","",IFERROR(VLOOKUP($O66,Leaders!$A:$B,2,0),"Not Mapped"))</f>
        <v/>
      </c>
      <c r="R66" s="20">
        <f>IF($B66="","",IF(COUNTIF(Exclusions!$A:$A,$B66)&gt;0,"Yes","No"))</f>
        <v/>
      </c>
      <c r="S66" s="21">
        <f>IF($B66="","",MIN(1,DAY($A66)/IF($N66="Superstore",Settings!$B$5,Settings!$B$4)))</f>
        <v/>
      </c>
      <c r="T66" s="21">
        <f>IF(OR($B66="",$G66="",$S66=0),"",$G66/$S66)</f>
        <v/>
      </c>
      <c r="U66" s="20">
        <f>IF($T66="","",IF($T66&lt;Settings!$B$8,"Critical",IF($T66&lt;Settings!$B$9,"Semi Critical","Non Critical")))</f>
        <v/>
      </c>
      <c r="V66" s="28" t="n"/>
      <c r="W66" s="28" t="n"/>
      <c r="X66" s="28" t="n"/>
      <c r="Y66" s="28" t="n"/>
      <c r="Z66" s="20">
        <f>IF($B66="","",IFERROR(VLOOKUP($B66,'Plan HC for CCA'!$A:$B,2,0),""))</f>
        <v/>
      </c>
      <c r="AA66" s="44">
        <f>IF(OR($B66="",$Z66=""),"",IF(N($M66)&lt;$Z66,"Delta","No Delta"))</f>
        <v/>
      </c>
      <c r="AB66" s="44">
        <f>IF(OR($B66="",$Z66=""),"",MAX(0,$Z66-N($M66)))</f>
        <v/>
      </c>
      <c r="AC66" s="45">
        <f>IF($B66="","",IFERROR(INDEX('CCA Util %'!$H:$H,MATCH($B66,'CCA Util %'!$E:$E,0)),""))</f>
        <v/>
      </c>
      <c r="AD66" s="44">
        <f>IF($B66="","",IFERROR(INDEX('CCA Util %'!$G:$G,MATCH($B66,'CCA Util %'!$E:$E,0)),""))</f>
        <v/>
      </c>
      <c r="AE66" s="44">
        <f>IF(OR($B66="",$U66=""),"",$U66&amp;" &amp; "&amp;IF(OR($AD66="",$AD66=0),"Util NA",$AD66&amp;" Util"))</f>
        <v/>
      </c>
    </row>
    <row r="67" ht="15.75" customHeight="1" s="42">
      <c r="A67" s="13" t="n">
        <v>46304</v>
      </c>
      <c r="B67" s="20" t="inlineStr">
        <is>
          <t>BLR-Doddakannelli</t>
        </is>
      </c>
      <c r="C67" s="20" t="inlineStr">
        <is>
          <t>RETAIL_STORE</t>
        </is>
      </c>
      <c r="D67" s="20" t="inlineStr">
        <is>
          <t>Yes</t>
        </is>
      </c>
      <c r="E67" s="20" t="inlineStr">
        <is>
          <t>Bengaluru</t>
        </is>
      </c>
      <c r="F67" s="20" t="n">
        <v>4836</v>
      </c>
      <c r="G67" s="21" t="n">
        <v>0.3877171215880893</v>
      </c>
      <c r="H67" s="21" t="n">
        <v>0.7850666666666667</v>
      </c>
      <c r="I67" s="21" t="n">
        <v>0.963257</v>
      </c>
      <c r="J67" s="21" t="n">
        <v>0.7850666666666667</v>
      </c>
      <c r="K67" s="21" t="n">
        <v>0.0040769524780226</v>
      </c>
      <c r="L67" s="21" t="n">
        <v>0.9297389954693078</v>
      </c>
      <c r="M67" s="20" t="n">
        <v>3</v>
      </c>
      <c r="N67" s="20">
        <f>IF($B67="","",IF($C67="SUPERSTORE","Superstore","DH"))</f>
        <v/>
      </c>
      <c r="O67" s="20">
        <f>IF($B67="","",IFERROR(VLOOKUP($B67,Mapping!$A:$C,2,0),"Not Mapped"))</f>
        <v/>
      </c>
      <c r="P67" s="20">
        <f>IF($B67="","",IFERROR(VLOOKUP($B67,Mapping!$A:$C,3,0),"Not Mapped"))</f>
        <v/>
      </c>
      <c r="Q67" s="20">
        <f>IF($B67="","",IFERROR(VLOOKUP($O67,Leaders!$A:$B,2,0),"Not Mapped"))</f>
        <v/>
      </c>
      <c r="R67" s="20">
        <f>IF($B67="","",IF(COUNTIF(Exclusions!$A:$A,$B67)&gt;0,"Yes","No"))</f>
        <v/>
      </c>
      <c r="S67" s="21">
        <f>IF($B67="","",MIN(1,DAY($A67)/IF($N67="Superstore",Settings!$B$5,Settings!$B$4)))</f>
        <v/>
      </c>
      <c r="T67" s="21">
        <f>IF(OR($B67="",$G67="",$S67=0),"",$G67/$S67)</f>
        <v/>
      </c>
      <c r="U67" s="20">
        <f>IF($T67="","",IF($T67&lt;Settings!$B$8,"Critical",IF($T67&lt;Settings!$B$9,"Semi Critical","Non Critical")))</f>
        <v/>
      </c>
      <c r="V67" s="28" t="n"/>
      <c r="W67" s="28" t="n"/>
      <c r="X67" s="28" t="n"/>
      <c r="Y67" s="28" t="n"/>
      <c r="Z67" s="20">
        <f>IF($B67="","",IFERROR(VLOOKUP($B67,'Plan HC for CCA'!$A:$B,2,0),""))</f>
        <v/>
      </c>
      <c r="AA67" s="44">
        <f>IF(OR($B67="",$Z67=""),"",IF(N($M67)&lt;$Z67,"Delta","No Delta"))</f>
        <v/>
      </c>
      <c r="AB67" s="44">
        <f>IF(OR($B67="",$Z67=""),"",MAX(0,$Z67-N($M67)))</f>
        <v/>
      </c>
      <c r="AC67" s="45">
        <f>IF($B67="","",IFERROR(INDEX('CCA Util %'!$H:$H,MATCH($B67,'CCA Util %'!$E:$E,0)),""))</f>
        <v/>
      </c>
      <c r="AD67" s="44">
        <f>IF($B67="","",IFERROR(INDEX('CCA Util %'!$G:$G,MATCH($B67,'CCA Util %'!$E:$E,0)),""))</f>
        <v/>
      </c>
      <c r="AE67" s="44">
        <f>IF(OR($B67="",$U67=""),"",$U67&amp;" &amp; "&amp;IF(OR($AD67="",$AD67=0),"Util NA",$AD67&amp;" Util"))</f>
        <v/>
      </c>
    </row>
    <row r="68" ht="15.75" customHeight="1" s="42">
      <c r="A68" s="13" t="n">
        <v>46304</v>
      </c>
      <c r="B68" s="20" t="inlineStr">
        <is>
          <t>BLR-Doddakannelli SS</t>
        </is>
      </c>
      <c r="C68" s="20" t="inlineStr">
        <is>
          <t>SUPERSTORE</t>
        </is>
      </c>
      <c r="D68" s="20" t="inlineStr">
        <is>
          <t>No</t>
        </is>
      </c>
      <c r="E68" s="20" t="inlineStr">
        <is>
          <t>Bengaluru</t>
        </is>
      </c>
      <c r="F68" s="20" t="n">
        <v>13860</v>
      </c>
      <c r="G68" s="21" t="n">
        <v>0.4235209235209235</v>
      </c>
      <c r="H68" s="21" t="n">
        <v>0.9751277683134584</v>
      </c>
      <c r="I68" s="21" t="n">
        <v>0.993546</v>
      </c>
      <c r="J68" s="21" t="n">
        <v>0.9751277683134584</v>
      </c>
      <c r="K68" s="21" t="n">
        <v>0</v>
      </c>
      <c r="L68" s="21" t="n">
        <v>1</v>
      </c>
      <c r="M68" s="20" t="n">
        <v>2</v>
      </c>
      <c r="N68" s="20">
        <f>IF($B68="","",IF($C68="SUPERSTORE","Superstore","DH"))</f>
        <v/>
      </c>
      <c r="O68" s="20">
        <f>IF($B68="","",IFERROR(VLOOKUP($B68,Mapping!$A:$C,2,0),"Not Mapped"))</f>
        <v/>
      </c>
      <c r="P68" s="20">
        <f>IF($B68="","",IFERROR(VLOOKUP($B68,Mapping!$A:$C,3,0),"Not Mapped"))</f>
        <v/>
      </c>
      <c r="Q68" s="20">
        <f>IF($B68="","",IFERROR(VLOOKUP($O68,Leaders!$A:$B,2,0),"Not Mapped"))</f>
        <v/>
      </c>
      <c r="R68" s="20">
        <f>IF($B68="","",IF(COUNTIF(Exclusions!$A:$A,$B68)&gt;0,"Yes","No"))</f>
        <v/>
      </c>
      <c r="S68" s="21">
        <f>IF($B68="","",MIN(1,DAY($A68)/IF($N68="Superstore",Settings!$B$5,Settings!$B$4)))</f>
        <v/>
      </c>
      <c r="T68" s="21">
        <f>IF(OR($B68="",$G68="",$S68=0),"",$G68/$S68)</f>
        <v/>
      </c>
      <c r="U68" s="20">
        <f>IF($T68="","",IF($T68&lt;Settings!$B$8,"Critical",IF($T68&lt;Settings!$B$9,"Semi Critical","Non Critical")))</f>
        <v/>
      </c>
      <c r="V68" s="28" t="n"/>
      <c r="W68" s="28" t="n"/>
      <c r="X68" s="28" t="n"/>
      <c r="Y68" s="28" t="n"/>
      <c r="Z68" s="20">
        <f>IF($B68="","",IFERROR(VLOOKUP($B68,'Plan HC for CCA'!$A:$B,2,0),""))</f>
        <v/>
      </c>
      <c r="AA68" s="44">
        <f>IF(OR($B68="",$Z68=""),"",IF(N($M68)&lt;$Z68,"Delta","No Delta"))</f>
        <v/>
      </c>
      <c r="AB68" s="44">
        <f>IF(OR($B68="",$Z68=""),"",MAX(0,$Z68-N($M68)))</f>
        <v/>
      </c>
      <c r="AC68" s="45">
        <f>IF($B68="","",IFERROR(INDEX('CCA Util %'!$H:$H,MATCH($B68,'CCA Util %'!$E:$E,0)),""))</f>
        <v/>
      </c>
      <c r="AD68" s="44">
        <f>IF($B68="","",IFERROR(INDEX('CCA Util %'!$G:$G,MATCH($B68,'CCA Util %'!$E:$E,0)),""))</f>
        <v/>
      </c>
      <c r="AE68" s="44">
        <f>IF(OR($B68="",$U68=""),"",$U68&amp;" &amp; "&amp;IF(OR($AD68="",$AD68=0),"Util NA",$AD68&amp;" Util"))</f>
        <v/>
      </c>
    </row>
    <row r="69" ht="15.75" customHeight="1" s="42">
      <c r="A69" s="13" t="n">
        <v>46304</v>
      </c>
      <c r="B69" s="20" t="inlineStr">
        <is>
          <t>BLR-Doddanekundi</t>
        </is>
      </c>
      <c r="C69" s="20" t="inlineStr">
        <is>
          <t>RETAIL_STORE</t>
        </is>
      </c>
      <c r="D69" s="20" t="inlineStr">
        <is>
          <t>Yes</t>
        </is>
      </c>
      <c r="E69" s="20" t="inlineStr">
        <is>
          <t>Bengaluru</t>
        </is>
      </c>
      <c r="F69" s="20" t="n">
        <v>6269</v>
      </c>
      <c r="G69" s="21" t="n">
        <v>0.6761843994257457</v>
      </c>
      <c r="H69" s="21" t="n">
        <v>0.8652984194385468</v>
      </c>
      <c r="I69" s="21" t="n">
        <v>0.952809</v>
      </c>
      <c r="J69" s="21" t="n">
        <v>0.8652984194385468</v>
      </c>
      <c r="K69" s="21" t="n">
        <v>0.0034311202607651</v>
      </c>
      <c r="L69" s="21" t="n">
        <v>0.963649952553551</v>
      </c>
      <c r="M69" s="20" t="n">
        <v>4</v>
      </c>
      <c r="N69" s="20">
        <f>IF($B69="","",IF($C69="SUPERSTORE","Superstore","DH"))</f>
        <v/>
      </c>
      <c r="O69" s="20">
        <f>IF($B69="","",IFERROR(VLOOKUP($B69,Mapping!$A:$C,2,0),"Not Mapped"))</f>
        <v/>
      </c>
      <c r="P69" s="20">
        <f>IF($B69="","",IFERROR(VLOOKUP($B69,Mapping!$A:$C,3,0),"Not Mapped"))</f>
        <v/>
      </c>
      <c r="Q69" s="20">
        <f>IF($B69="","",IFERROR(VLOOKUP($O69,Leaders!$A:$B,2,0),"Not Mapped"))</f>
        <v/>
      </c>
      <c r="R69" s="20">
        <f>IF($B69="","",IF(COUNTIF(Exclusions!$A:$A,$B69)&gt;0,"Yes","No"))</f>
        <v/>
      </c>
      <c r="S69" s="21">
        <f>IF($B69="","",MIN(1,DAY($A69)/IF($N69="Superstore",Settings!$B$5,Settings!$B$4)))</f>
        <v/>
      </c>
      <c r="T69" s="21">
        <f>IF(OR($B69="",$G69="",$S69=0),"",$G69/$S69)</f>
        <v/>
      </c>
      <c r="U69" s="20">
        <f>IF($T69="","",IF($T69&lt;Settings!$B$8,"Critical",IF($T69&lt;Settings!$B$9,"Semi Critical","Non Critical")))</f>
        <v/>
      </c>
      <c r="V69" s="28" t="n"/>
      <c r="W69" s="28" t="n"/>
      <c r="X69" s="28" t="n"/>
      <c r="Y69" s="28" t="n"/>
      <c r="Z69" s="20">
        <f>IF($B69="","",IFERROR(VLOOKUP($B69,'Plan HC for CCA'!$A:$B,2,0),""))</f>
        <v/>
      </c>
      <c r="AA69" s="44">
        <f>IF(OR($B69="",$Z69=""),"",IF(N($M69)&lt;$Z69,"Delta","No Delta"))</f>
        <v/>
      </c>
      <c r="AB69" s="44">
        <f>IF(OR($B69="",$Z69=""),"",MAX(0,$Z69-N($M69)))</f>
        <v/>
      </c>
      <c r="AC69" s="45">
        <f>IF($B69="","",IFERROR(INDEX('CCA Util %'!$H:$H,MATCH($B69,'CCA Util %'!$E:$E,0)),""))</f>
        <v/>
      </c>
      <c r="AD69" s="44">
        <f>IF($B69="","",IFERROR(INDEX('CCA Util %'!$G:$G,MATCH($B69,'CCA Util %'!$E:$E,0)),""))</f>
        <v/>
      </c>
      <c r="AE69" s="44">
        <f>IF(OR($B69="",$U69=""),"",$U69&amp;" &amp; "&amp;IF(OR($AD69="",$AD69=0),"Util NA",$AD69&amp;" Util"))</f>
        <v/>
      </c>
    </row>
    <row r="70" ht="15.75" customHeight="1" s="42">
      <c r="A70" s="13" t="n">
        <v>46304</v>
      </c>
      <c r="B70" s="20" t="inlineStr">
        <is>
          <t>BLR-Doddathoguru</t>
        </is>
      </c>
      <c r="C70" s="20" t="inlineStr">
        <is>
          <t>RETAIL_STORE</t>
        </is>
      </c>
      <c r="D70" s="20" t="inlineStr">
        <is>
          <t>Yes</t>
        </is>
      </c>
      <c r="E70" s="20" t="inlineStr">
        <is>
          <t>Bengaluru</t>
        </is>
      </c>
      <c r="F70" s="20" t="n">
        <v>4674</v>
      </c>
      <c r="G70" s="21" t="n">
        <v>0.6745827984595635</v>
      </c>
      <c r="H70" s="21" t="n">
        <v>0.8629876308277831</v>
      </c>
      <c r="I70" s="21" t="n">
        <v>0.966754</v>
      </c>
      <c r="J70" s="21" t="n">
        <v>0.8629876308277831</v>
      </c>
      <c r="K70" s="21" t="n">
        <v>0</v>
      </c>
      <c r="L70" s="21" t="n">
        <v>0.9633632129801192</v>
      </c>
      <c r="M70" s="20" t="n">
        <v>2</v>
      </c>
      <c r="N70" s="20">
        <f>IF($B70="","",IF($C70="SUPERSTORE","Superstore","DH"))</f>
        <v/>
      </c>
      <c r="O70" s="20">
        <f>IF($B70="","",IFERROR(VLOOKUP($B70,Mapping!$A:$C,2,0),"Not Mapped"))</f>
        <v/>
      </c>
      <c r="P70" s="20">
        <f>IF($B70="","",IFERROR(VLOOKUP($B70,Mapping!$A:$C,3,0),"Not Mapped"))</f>
        <v/>
      </c>
      <c r="Q70" s="20">
        <f>IF($B70="","",IFERROR(VLOOKUP($O70,Leaders!$A:$B,2,0),"Not Mapped"))</f>
        <v/>
      </c>
      <c r="R70" s="20">
        <f>IF($B70="","",IF(COUNTIF(Exclusions!$A:$A,$B70)&gt;0,"Yes","No"))</f>
        <v/>
      </c>
      <c r="S70" s="21">
        <f>IF($B70="","",MIN(1,DAY($A70)/IF($N70="Superstore",Settings!$B$5,Settings!$B$4)))</f>
        <v/>
      </c>
      <c r="T70" s="21">
        <f>IF(OR($B70="",$G70="",$S70=0),"",$G70/$S70)</f>
        <v/>
      </c>
      <c r="U70" s="20">
        <f>IF($T70="","",IF($T70&lt;Settings!$B$8,"Critical",IF($T70&lt;Settings!$B$9,"Semi Critical","Non Critical")))</f>
        <v/>
      </c>
      <c r="V70" s="28" t="n"/>
      <c r="W70" s="28" t="n"/>
      <c r="X70" s="28" t="n"/>
      <c r="Y70" s="28" t="n"/>
      <c r="Z70" s="20">
        <f>IF($B70="","",IFERROR(VLOOKUP($B70,'Plan HC for CCA'!$A:$B,2,0),""))</f>
        <v/>
      </c>
      <c r="AA70" s="44">
        <f>IF(OR($B70="",$Z70=""),"",IF(N($M70)&lt;$Z70,"Delta","No Delta"))</f>
        <v/>
      </c>
      <c r="AB70" s="44">
        <f>IF(OR($B70="",$Z70=""),"",MAX(0,$Z70-N($M70)))</f>
        <v/>
      </c>
      <c r="AC70" s="45">
        <f>IF($B70="","",IFERROR(INDEX('CCA Util %'!$H:$H,MATCH($B70,'CCA Util %'!$E:$E,0)),""))</f>
        <v/>
      </c>
      <c r="AD70" s="44">
        <f>IF($B70="","",IFERROR(INDEX('CCA Util %'!$G:$G,MATCH($B70,'CCA Util %'!$E:$E,0)),""))</f>
        <v/>
      </c>
      <c r="AE70" s="44">
        <f>IF(OR($B70="",$U70=""),"",$U70&amp;" &amp; "&amp;IF(OR($AD70="",$AD70=0),"Util NA",$AD70&amp;" Util"))</f>
        <v/>
      </c>
    </row>
    <row r="71" ht="15.75" customHeight="1" s="42">
      <c r="A71" s="13" t="n">
        <v>46304</v>
      </c>
      <c r="B71" s="20" t="inlineStr">
        <is>
          <t>BLR-Doomasandra</t>
        </is>
      </c>
      <c r="C71" s="20" t="inlineStr">
        <is>
          <t>RETAIL_STORE</t>
        </is>
      </c>
      <c r="D71" s="20" t="inlineStr">
        <is>
          <t>Yes</t>
        </is>
      </c>
      <c r="E71" s="20" t="inlineStr">
        <is>
          <t>Bengaluru</t>
        </is>
      </c>
      <c r="F71" s="20" t="n">
        <v>5728</v>
      </c>
      <c r="G71" s="21" t="n">
        <v>0.9390712290502792</v>
      </c>
      <c r="H71" s="21" t="n">
        <v>0.8720951849786206</v>
      </c>
      <c r="I71" s="21" t="n">
        <v>0.940264</v>
      </c>
      <c r="J71" s="21" t="n"/>
      <c r="K71" s="21" t="n">
        <v>0</v>
      </c>
      <c r="L71" s="21" t="n">
        <v>0.9671979726225772</v>
      </c>
      <c r="M71" s="20" t="n">
        <v>1</v>
      </c>
      <c r="N71" s="20">
        <f>IF($B71="","",IF($C71="SUPERSTORE","Superstore","DH"))</f>
        <v/>
      </c>
      <c r="O71" s="20">
        <f>IF($B71="","",IFERROR(VLOOKUP($B71,Mapping!$A:$C,2,0),"Not Mapped"))</f>
        <v/>
      </c>
      <c r="P71" s="20">
        <f>IF($B71="","",IFERROR(VLOOKUP($B71,Mapping!$A:$C,3,0),"Not Mapped"))</f>
        <v/>
      </c>
      <c r="Q71" s="20">
        <f>IF($B71="","",IFERROR(VLOOKUP($O71,Leaders!$A:$B,2,0),"Not Mapped"))</f>
        <v/>
      </c>
      <c r="R71" s="20">
        <f>IF($B71="","",IF(COUNTIF(Exclusions!$A:$A,$B71)&gt;0,"Yes","No"))</f>
        <v/>
      </c>
      <c r="S71" s="21">
        <f>IF($B71="","",MIN(1,DAY($A71)/IF($N71="Superstore",Settings!$B$5,Settings!$B$4)))</f>
        <v/>
      </c>
      <c r="T71" s="21">
        <f>IF(OR($B71="",$G71="",$S71=0),"",$G71/$S71)</f>
        <v/>
      </c>
      <c r="U71" s="20">
        <f>IF($T71="","",IF($T71&lt;Settings!$B$8,"Critical",IF($T71&lt;Settings!$B$9,"Semi Critical","Non Critical")))</f>
        <v/>
      </c>
      <c r="V71" s="28" t="n"/>
      <c r="W71" s="28" t="n"/>
      <c r="X71" s="28" t="n"/>
      <c r="Y71" s="28" t="n"/>
      <c r="Z71" s="20">
        <f>IF($B71="","",IFERROR(VLOOKUP($B71,'Plan HC for CCA'!$A:$B,2,0),""))</f>
        <v/>
      </c>
      <c r="AA71" s="44">
        <f>IF(OR($B71="",$Z71=""),"",IF(N($M71)&lt;$Z71,"Delta","No Delta"))</f>
        <v/>
      </c>
      <c r="AB71" s="44">
        <f>IF(OR($B71="",$Z71=""),"",MAX(0,$Z71-N($M71)))</f>
        <v/>
      </c>
      <c r="AC71" s="45">
        <f>IF($B71="","",IFERROR(INDEX('CCA Util %'!$H:$H,MATCH($B71,'CCA Util %'!$E:$E,0)),""))</f>
        <v/>
      </c>
      <c r="AD71" s="44">
        <f>IF($B71="","",IFERROR(INDEX('CCA Util %'!$G:$G,MATCH($B71,'CCA Util %'!$E:$E,0)),""))</f>
        <v/>
      </c>
      <c r="AE71" s="44">
        <f>IF(OR($B71="",$U71=""),"",$U71&amp;" &amp; "&amp;IF(OR($AD71="",$AD71=0),"Util NA",$AD71&amp;" Util"))</f>
        <v/>
      </c>
    </row>
    <row r="72" ht="15.75" customHeight="1" s="42">
      <c r="A72" s="13" t="n">
        <v>46304</v>
      </c>
      <c r="B72" s="20" t="inlineStr">
        <is>
          <t>BLR-Dooravani Nagar</t>
        </is>
      </c>
      <c r="C72" s="20" t="inlineStr">
        <is>
          <t>RETAIL_STORE</t>
        </is>
      </c>
      <c r="D72" s="20" t="inlineStr">
        <is>
          <t>Yes</t>
        </is>
      </c>
      <c r="E72" s="20" t="inlineStr">
        <is>
          <t>Bengaluru</t>
        </is>
      </c>
      <c r="F72" s="20" t="n">
        <v>5704</v>
      </c>
      <c r="G72" s="21" t="n">
        <v>0.5652173913043478</v>
      </c>
      <c r="H72" s="21" t="n">
        <v>0.7316997518610422</v>
      </c>
      <c r="I72" s="21" t="n">
        <v>0.939764</v>
      </c>
      <c r="J72" s="21" t="n">
        <v>0.7316997518610422</v>
      </c>
      <c r="K72" s="21" t="n">
        <v>0.0023866348448687</v>
      </c>
      <c r="L72" s="21" t="n">
        <v>0.9076067790777808</v>
      </c>
      <c r="M72" s="20" t="n">
        <v>7</v>
      </c>
      <c r="N72" s="20">
        <f>IF($B72="","",IF($C72="SUPERSTORE","Superstore","DH"))</f>
        <v/>
      </c>
      <c r="O72" s="20">
        <f>IF($B72="","",IFERROR(VLOOKUP($B72,Mapping!$A:$C,2,0),"Not Mapped"))</f>
        <v/>
      </c>
      <c r="P72" s="20">
        <f>IF($B72="","",IFERROR(VLOOKUP($B72,Mapping!$A:$C,3,0),"Not Mapped"))</f>
        <v/>
      </c>
      <c r="Q72" s="20">
        <f>IF($B72="","",IFERROR(VLOOKUP($O72,Leaders!$A:$B,2,0),"Not Mapped"))</f>
        <v/>
      </c>
      <c r="R72" s="20">
        <f>IF($B72="","",IF(COUNTIF(Exclusions!$A:$A,$B72)&gt;0,"Yes","No"))</f>
        <v/>
      </c>
      <c r="S72" s="21">
        <f>IF($B72="","",MIN(1,DAY($A72)/IF($N72="Superstore",Settings!$B$5,Settings!$B$4)))</f>
        <v/>
      </c>
      <c r="T72" s="21">
        <f>IF(OR($B72="",$G72="",$S72=0),"",$G72/$S72)</f>
        <v/>
      </c>
      <c r="U72" s="20">
        <f>IF($T72="","",IF($T72&lt;Settings!$B$8,"Critical",IF($T72&lt;Settings!$B$9,"Semi Critical","Non Critical")))</f>
        <v/>
      </c>
      <c r="V72" s="28" t="n"/>
      <c r="W72" s="28" t="n"/>
      <c r="X72" s="28" t="n"/>
      <c r="Y72" s="28" t="n"/>
      <c r="Z72" s="20">
        <f>IF($B72="","",IFERROR(VLOOKUP($B72,'Plan HC for CCA'!$A:$B,2,0),""))</f>
        <v/>
      </c>
      <c r="AA72" s="44">
        <f>IF(OR($B72="",$Z72=""),"",IF(N($M72)&lt;$Z72,"Delta","No Delta"))</f>
        <v/>
      </c>
      <c r="AB72" s="44">
        <f>IF(OR($B72="",$Z72=""),"",MAX(0,$Z72-N($M72)))</f>
        <v/>
      </c>
      <c r="AC72" s="45">
        <f>IF($B72="","",IFERROR(INDEX('CCA Util %'!$H:$H,MATCH($B72,'CCA Util %'!$E:$E,0)),""))</f>
        <v/>
      </c>
      <c r="AD72" s="44">
        <f>IF($B72="","",IFERROR(INDEX('CCA Util %'!$G:$G,MATCH($B72,'CCA Util %'!$E:$E,0)),""))</f>
        <v/>
      </c>
      <c r="AE72" s="44">
        <f>IF(OR($B72="",$U72=""),"",$U72&amp;" &amp; "&amp;IF(OR($AD72="",$AD72=0),"Util NA",$AD72&amp;" Util"))</f>
        <v/>
      </c>
    </row>
    <row r="73" ht="15.75" customHeight="1" s="42">
      <c r="A73" s="13" t="n">
        <v>46304</v>
      </c>
      <c r="B73" s="20" t="inlineStr">
        <is>
          <t>BLR-Dooravani Nagar SS</t>
        </is>
      </c>
      <c r="C73" s="20" t="inlineStr">
        <is>
          <t>SUPERSTORE</t>
        </is>
      </c>
      <c r="D73" s="20" t="inlineStr">
        <is>
          <t>No</t>
        </is>
      </c>
      <c r="E73" s="20" t="inlineStr">
        <is>
          <t>Bengaluru</t>
        </is>
      </c>
      <c r="F73" s="20" t="n">
        <v>12201</v>
      </c>
      <c r="G73" s="21" t="n">
        <v>0.3024342267027293</v>
      </c>
      <c r="H73" s="21" t="n">
        <v>0.919241192411924</v>
      </c>
      <c r="I73" s="21" t="n">
        <v>0.968405</v>
      </c>
      <c r="J73" s="21" t="n">
        <v>0.919241192411924</v>
      </c>
      <c r="K73" s="21" t="n">
        <v>0</v>
      </c>
      <c r="L73" s="21" t="n">
        <v>0.9870489231208104</v>
      </c>
      <c r="M73" s="20" t="n">
        <v>3</v>
      </c>
      <c r="N73" s="20">
        <f>IF($B73="","",IF($C73="SUPERSTORE","Superstore","DH"))</f>
        <v/>
      </c>
      <c r="O73" s="20">
        <f>IF($B73="","",IFERROR(VLOOKUP($B73,Mapping!$A:$C,2,0),"Not Mapped"))</f>
        <v/>
      </c>
      <c r="P73" s="20">
        <f>IF($B73="","",IFERROR(VLOOKUP($B73,Mapping!$A:$C,3,0),"Not Mapped"))</f>
        <v/>
      </c>
      <c r="Q73" s="20">
        <f>IF($B73="","",IFERROR(VLOOKUP($O73,Leaders!$A:$B,2,0),"Not Mapped"))</f>
        <v/>
      </c>
      <c r="R73" s="20">
        <f>IF($B73="","",IF(COUNTIF(Exclusions!$A:$A,$B73)&gt;0,"Yes","No"))</f>
        <v/>
      </c>
      <c r="S73" s="21">
        <f>IF($B73="","",MIN(1,DAY($A73)/IF($N73="Superstore",Settings!$B$5,Settings!$B$4)))</f>
        <v/>
      </c>
      <c r="T73" s="21">
        <f>IF(OR($B73="",$G73="",$S73=0),"",$G73/$S73)</f>
        <v/>
      </c>
      <c r="U73" s="20">
        <f>IF($T73="","",IF($T73&lt;Settings!$B$8,"Critical",IF($T73&lt;Settings!$B$9,"Semi Critical","Non Critical")))</f>
        <v/>
      </c>
      <c r="V73" s="28" t="n"/>
      <c r="W73" s="28" t="n"/>
      <c r="X73" s="28" t="n"/>
      <c r="Y73" s="28" t="n"/>
      <c r="Z73" s="20">
        <f>IF($B73="","",IFERROR(VLOOKUP($B73,'Plan HC for CCA'!$A:$B,2,0),""))</f>
        <v/>
      </c>
      <c r="AA73" s="44">
        <f>IF(OR($B73="",$Z73=""),"",IF(N($M73)&lt;$Z73,"Delta","No Delta"))</f>
        <v/>
      </c>
      <c r="AB73" s="44">
        <f>IF(OR($B73="",$Z73=""),"",MAX(0,$Z73-N($M73)))</f>
        <v/>
      </c>
      <c r="AC73" s="45">
        <f>IF($B73="","",IFERROR(INDEX('CCA Util %'!$H:$H,MATCH($B73,'CCA Util %'!$E:$E,0)),""))</f>
        <v/>
      </c>
      <c r="AD73" s="44">
        <f>IF($B73="","",IFERROR(INDEX('CCA Util %'!$G:$G,MATCH($B73,'CCA Util %'!$E:$E,0)),""))</f>
        <v/>
      </c>
      <c r="AE73" s="44">
        <f>IF(OR($B73="",$U73=""),"",$U73&amp;" &amp; "&amp;IF(OR($AD73="",$AD73=0),"Util NA",$AD73&amp;" Util"))</f>
        <v/>
      </c>
    </row>
    <row r="74" ht="15.75" customHeight="1" s="42">
      <c r="A74" s="13" t="n">
        <v>46304</v>
      </c>
      <c r="B74" s="20" t="inlineStr">
        <is>
          <t>BLR-Eldorado</t>
        </is>
      </c>
      <c r="C74" s="20" t="inlineStr">
        <is>
          <t>RETAIL_STORE</t>
        </is>
      </c>
      <c r="D74" s="20" t="inlineStr">
        <is>
          <t>Yes</t>
        </is>
      </c>
      <c r="E74" s="20" t="inlineStr">
        <is>
          <t>Bengaluru</t>
        </is>
      </c>
      <c r="F74" s="20" t="n">
        <v>5759</v>
      </c>
      <c r="G74" s="21" t="n">
        <v>0.0911616600104185</v>
      </c>
      <c r="H74" s="21" t="n">
        <v>0.8533333333333334</v>
      </c>
      <c r="I74" s="21" t="n">
        <v>0.936356</v>
      </c>
      <c r="J74" s="21" t="n"/>
      <c r="K74" s="21" t="n">
        <v>0</v>
      </c>
      <c r="L74" s="21" t="n">
        <v>0.9592982456140352</v>
      </c>
      <c r="M74" s="20" t="n"/>
      <c r="N74" s="20">
        <f>IF($B74="","",IF($C74="SUPERSTORE","Superstore","DH"))</f>
        <v/>
      </c>
      <c r="O74" s="20">
        <f>IF($B74="","",IFERROR(VLOOKUP($B74,Mapping!$A:$C,2,0),"Not Mapped"))</f>
        <v/>
      </c>
      <c r="P74" s="20">
        <f>IF($B74="","",IFERROR(VLOOKUP($B74,Mapping!$A:$C,3,0),"Not Mapped"))</f>
        <v/>
      </c>
      <c r="Q74" s="20">
        <f>IF($B74="","",IFERROR(VLOOKUP($O74,Leaders!$A:$B,2,0),"Not Mapped"))</f>
        <v/>
      </c>
      <c r="R74" s="20">
        <f>IF($B74="","",IF(COUNTIF(Exclusions!$A:$A,$B74)&gt;0,"Yes","No"))</f>
        <v/>
      </c>
      <c r="S74" s="21">
        <f>IF($B74="","",MIN(1,DAY($A74)/IF($N74="Superstore",Settings!$B$5,Settings!$B$4)))</f>
        <v/>
      </c>
      <c r="T74" s="21">
        <f>IF(OR($B74="",$G74="",$S74=0),"",$G74/$S74)</f>
        <v/>
      </c>
      <c r="U74" s="20">
        <f>IF($T74="","",IF($T74&lt;Settings!$B$8,"Critical",IF($T74&lt;Settings!$B$9,"Semi Critical","Non Critical")))</f>
        <v/>
      </c>
      <c r="V74" s="28" t="inlineStr">
        <is>
          <t>New Store – CCA Not Nominated</t>
        </is>
      </c>
      <c r="W74" s="28" t="n"/>
      <c r="X74" s="28" t="n"/>
      <c r="Y74" s="28" t="n"/>
      <c r="Z74" s="20">
        <f>IF($B74="","",IFERROR(VLOOKUP($B74,'Plan HC for CCA'!$A:$B,2,0),""))</f>
        <v/>
      </c>
      <c r="AA74" s="44">
        <f>IF(OR($B74="",$Z74=""),"",IF(N($M74)&lt;$Z74,"Delta","No Delta"))</f>
        <v/>
      </c>
      <c r="AB74" s="44">
        <f>IF(OR($B74="",$Z74=""),"",MAX(0,$Z74-N($M74)))</f>
        <v/>
      </c>
      <c r="AC74" s="45">
        <f>IF($B74="","",IFERROR(INDEX('CCA Util %'!$H:$H,MATCH($B74,'CCA Util %'!$E:$E,0)),""))</f>
        <v/>
      </c>
      <c r="AD74" s="44">
        <f>IF($B74="","",IFERROR(INDEX('CCA Util %'!$G:$G,MATCH($B74,'CCA Util %'!$E:$E,0)),""))</f>
        <v/>
      </c>
      <c r="AE74" s="44">
        <f>IF(OR($B74="",$U74=""),"",$U74&amp;" &amp; "&amp;IF(OR($AD74="",$AD74=0),"Util NA",$AD74&amp;" Util"))</f>
        <v/>
      </c>
    </row>
    <row r="75" ht="15.75" customHeight="1" s="42">
      <c r="A75" s="13" t="n">
        <v>46304</v>
      </c>
      <c r="B75" s="20" t="inlineStr">
        <is>
          <t>BLR-Electronic City Network-2</t>
        </is>
      </c>
      <c r="C75" s="20" t="inlineStr">
        <is>
          <t>RETAIL_STORE</t>
        </is>
      </c>
      <c r="D75" s="20" t="inlineStr">
        <is>
          <t>Yes</t>
        </is>
      </c>
      <c r="E75" s="20" t="inlineStr">
        <is>
          <t>Bengaluru</t>
        </is>
      </c>
      <c r="F75" s="20" t="n">
        <v>5625</v>
      </c>
      <c r="G75" s="21" t="n">
        <v>0.8462222222222222</v>
      </c>
      <c r="H75" s="21" t="n">
        <v>0.876890756302521</v>
      </c>
      <c r="I75" s="21" t="n">
        <v>0.962184</v>
      </c>
      <c r="J75" s="21" t="n">
        <v>0.876890756302521</v>
      </c>
      <c r="K75" s="21" t="n">
        <v>0</v>
      </c>
      <c r="L75" s="21" t="n">
        <v>0.96921716054843</v>
      </c>
      <c r="M75" s="20" t="n">
        <v>5</v>
      </c>
      <c r="N75" s="20">
        <f>IF($B75="","",IF($C75="SUPERSTORE","Superstore","DH"))</f>
        <v/>
      </c>
      <c r="O75" s="20">
        <f>IF($B75="","",IFERROR(VLOOKUP($B75,Mapping!$A:$C,2,0),"Not Mapped"))</f>
        <v/>
      </c>
      <c r="P75" s="20">
        <f>IF($B75="","",IFERROR(VLOOKUP($B75,Mapping!$A:$C,3,0),"Not Mapped"))</f>
        <v/>
      </c>
      <c r="Q75" s="20">
        <f>IF($B75="","",IFERROR(VLOOKUP($O75,Leaders!$A:$B,2,0),"Not Mapped"))</f>
        <v/>
      </c>
      <c r="R75" s="20">
        <f>IF($B75="","",IF(COUNTIF(Exclusions!$A:$A,$B75)&gt;0,"Yes","No"))</f>
        <v/>
      </c>
      <c r="S75" s="21">
        <f>IF($B75="","",MIN(1,DAY($A75)/IF($N75="Superstore",Settings!$B$5,Settings!$B$4)))</f>
        <v/>
      </c>
      <c r="T75" s="21">
        <f>IF(OR($B75="",$G75="",$S75=0),"",$G75/$S75)</f>
        <v/>
      </c>
      <c r="U75" s="20">
        <f>IF($T75="","",IF($T75&lt;Settings!$B$8,"Critical",IF($T75&lt;Settings!$B$9,"Semi Critical","Non Critical")))</f>
        <v/>
      </c>
      <c r="V75" s="28" t="n"/>
      <c r="W75" s="28" t="n"/>
      <c r="X75" s="28" t="n"/>
      <c r="Y75" s="28" t="n"/>
      <c r="Z75" s="20">
        <f>IF($B75="","",IFERROR(VLOOKUP($B75,'Plan HC for CCA'!$A:$B,2,0),""))</f>
        <v/>
      </c>
      <c r="AA75" s="44">
        <f>IF(OR($B75="",$Z75=""),"",IF(N($M75)&lt;$Z75,"Delta","No Delta"))</f>
        <v/>
      </c>
      <c r="AB75" s="44">
        <f>IF(OR($B75="",$Z75=""),"",MAX(0,$Z75-N($M75)))</f>
        <v/>
      </c>
      <c r="AC75" s="45">
        <f>IF($B75="","",IFERROR(INDEX('CCA Util %'!$H:$H,MATCH($B75,'CCA Util %'!$E:$E,0)),""))</f>
        <v/>
      </c>
      <c r="AD75" s="44">
        <f>IF($B75="","",IFERROR(INDEX('CCA Util %'!$G:$G,MATCH($B75,'CCA Util %'!$E:$E,0)),""))</f>
        <v/>
      </c>
      <c r="AE75" s="44">
        <f>IF(OR($B75="",$U75=""),"",$U75&amp;" &amp; "&amp;IF(OR($AD75="",$AD75=0),"Util NA",$AD75&amp;" Util"))</f>
        <v/>
      </c>
    </row>
    <row r="76" ht="15.75" customHeight="1" s="42">
      <c r="A76" s="13" t="n">
        <v>46304</v>
      </c>
      <c r="B76" s="20" t="inlineStr">
        <is>
          <t>BLR-Electronic City New</t>
        </is>
      </c>
      <c r="C76" s="20" t="inlineStr">
        <is>
          <t>RETAIL_STORE</t>
        </is>
      </c>
      <c r="D76" s="20" t="inlineStr">
        <is>
          <t>Yes</t>
        </is>
      </c>
      <c r="E76" s="20" t="inlineStr">
        <is>
          <t>Bengaluru</t>
        </is>
      </c>
      <c r="F76" s="20" t="n">
        <v>6333</v>
      </c>
      <c r="G76" s="21" t="n">
        <v>0.6860887415127112</v>
      </c>
      <c r="H76" s="21" t="n">
        <v>0.8823935558112773</v>
      </c>
      <c r="I76" s="21" t="n">
        <v>0.967898</v>
      </c>
      <c r="J76" s="21" t="n">
        <v>0.8823935558112773</v>
      </c>
      <c r="K76" s="21" t="n">
        <v>0</v>
      </c>
      <c r="L76" s="21" t="n">
        <v>0.9715341287626432</v>
      </c>
      <c r="M76" s="20" t="n">
        <v>4</v>
      </c>
      <c r="N76" s="20">
        <f>IF($B76="","",IF($C76="SUPERSTORE","Superstore","DH"))</f>
        <v/>
      </c>
      <c r="O76" s="20">
        <f>IF($B76="","",IFERROR(VLOOKUP($B76,Mapping!$A:$C,2,0),"Not Mapped"))</f>
        <v/>
      </c>
      <c r="P76" s="20">
        <f>IF($B76="","",IFERROR(VLOOKUP($B76,Mapping!$A:$C,3,0),"Not Mapped"))</f>
        <v/>
      </c>
      <c r="Q76" s="20">
        <f>IF($B76="","",IFERROR(VLOOKUP($O76,Leaders!$A:$B,2,0),"Not Mapped"))</f>
        <v/>
      </c>
      <c r="R76" s="20">
        <f>IF($B76="","",IF(COUNTIF(Exclusions!$A:$A,$B76)&gt;0,"Yes","No"))</f>
        <v/>
      </c>
      <c r="S76" s="21">
        <f>IF($B76="","",MIN(1,DAY($A76)/IF($N76="Superstore",Settings!$B$5,Settings!$B$4)))</f>
        <v/>
      </c>
      <c r="T76" s="21">
        <f>IF(OR($B76="",$G76="",$S76=0),"",$G76/$S76)</f>
        <v/>
      </c>
      <c r="U76" s="20">
        <f>IF($T76="","",IF($T76&lt;Settings!$B$8,"Critical",IF($T76&lt;Settings!$B$9,"Semi Critical","Non Critical")))</f>
        <v/>
      </c>
      <c r="V76" s="28" t="n"/>
      <c r="W76" s="28" t="n"/>
      <c r="X76" s="28" t="n"/>
      <c r="Y76" s="28" t="n"/>
      <c r="Z76" s="20">
        <f>IF($B76="","",IFERROR(VLOOKUP($B76,'Plan HC for CCA'!$A:$B,2,0),""))</f>
        <v/>
      </c>
      <c r="AA76" s="44">
        <f>IF(OR($B76="",$Z76=""),"",IF(N($M76)&lt;$Z76,"Delta","No Delta"))</f>
        <v/>
      </c>
      <c r="AB76" s="44">
        <f>IF(OR($B76="",$Z76=""),"",MAX(0,$Z76-N($M76)))</f>
        <v/>
      </c>
      <c r="AC76" s="45">
        <f>IF($B76="","",IFERROR(INDEX('CCA Util %'!$H:$H,MATCH($B76,'CCA Util %'!$E:$E,0)),""))</f>
        <v/>
      </c>
      <c r="AD76" s="44">
        <f>IF($B76="","",IFERROR(INDEX('CCA Util %'!$G:$G,MATCH($B76,'CCA Util %'!$E:$E,0)),""))</f>
        <v/>
      </c>
      <c r="AE76" s="44">
        <f>IF(OR($B76="",$U76=""),"",$U76&amp;" &amp; "&amp;IF(OR($AD76="",$AD76=0),"Util NA",$AD76&amp;" Util"))</f>
        <v/>
      </c>
    </row>
    <row r="77" ht="15.75" customHeight="1" s="42">
      <c r="A77" s="13" t="n">
        <v>46304</v>
      </c>
      <c r="B77" s="20" t="inlineStr">
        <is>
          <t>BLR-Electronic City SS</t>
        </is>
      </c>
      <c r="C77" s="20" t="inlineStr">
        <is>
          <t>SUPERSTORE</t>
        </is>
      </c>
      <c r="D77" s="20" t="inlineStr">
        <is>
          <t>No</t>
        </is>
      </c>
      <c r="E77" s="20" t="inlineStr">
        <is>
          <t>Bengaluru</t>
        </is>
      </c>
      <c r="F77" s="20" t="n">
        <v>11048</v>
      </c>
      <c r="G77" s="21" t="n">
        <v>0.2709087617668356</v>
      </c>
      <c r="H77" s="21" t="n">
        <v>0.9692616104243236</v>
      </c>
      <c r="I77" s="21" t="n">
        <v>0.992463</v>
      </c>
      <c r="J77" s="21" t="n">
        <v>0.9044567791513533</v>
      </c>
      <c r="K77" s="21" t="n">
        <v>0</v>
      </c>
      <c r="L77" s="21" t="n">
        <v>0.973256</v>
      </c>
      <c r="M77" s="20" t="n">
        <v>1</v>
      </c>
      <c r="N77" s="20">
        <f>IF($B77="","",IF($C77="SUPERSTORE","Superstore","DH"))</f>
        <v/>
      </c>
      <c r="O77" s="20">
        <f>IF($B77="","",IFERROR(VLOOKUP($B77,Mapping!$A:$C,2,0),"Not Mapped"))</f>
        <v/>
      </c>
      <c r="P77" s="20">
        <f>IF($B77="","",IFERROR(VLOOKUP($B77,Mapping!$A:$C,3,0),"Not Mapped"))</f>
        <v/>
      </c>
      <c r="Q77" s="20">
        <f>IF($B77="","",IFERROR(VLOOKUP($O77,Leaders!$A:$B,2,0),"Not Mapped"))</f>
        <v/>
      </c>
      <c r="R77" s="20">
        <f>IF($B77="","",IF(COUNTIF(Exclusions!$A:$A,$B77)&gt;0,"Yes","No"))</f>
        <v/>
      </c>
      <c r="S77" s="21">
        <f>IF($B77="","",MIN(1,DAY($A77)/IF($N77="Superstore",Settings!$B$5,Settings!$B$4)))</f>
        <v/>
      </c>
      <c r="T77" s="21">
        <f>IF(OR($B77="",$G77="",$S77=0),"",$G77/$S77)</f>
        <v/>
      </c>
      <c r="U77" s="20">
        <f>IF($T77="","",IF($T77&lt;Settings!$B$8,"Critical",IF($T77&lt;Settings!$B$9,"Semi Critical","Non Critical")))</f>
        <v/>
      </c>
      <c r="V77" s="28" t="n"/>
      <c r="W77" s="28" t="n"/>
      <c r="X77" s="28" t="n"/>
      <c r="Y77" s="28" t="n"/>
      <c r="Z77" s="20">
        <f>IF($B77="","",IFERROR(VLOOKUP($B77,'Plan HC for CCA'!$A:$B,2,0),""))</f>
        <v/>
      </c>
      <c r="AA77" s="44">
        <f>IF(OR($B77="",$Z77=""),"",IF(N($M77)&lt;$Z77,"Delta","No Delta"))</f>
        <v/>
      </c>
      <c r="AB77" s="44">
        <f>IF(OR($B77="",$Z77=""),"",MAX(0,$Z77-N($M77)))</f>
        <v/>
      </c>
      <c r="AC77" s="45">
        <f>IF($B77="","",IFERROR(INDEX('CCA Util %'!$H:$H,MATCH($B77,'CCA Util %'!$E:$E,0)),""))</f>
        <v/>
      </c>
      <c r="AD77" s="44">
        <f>IF($B77="","",IFERROR(INDEX('CCA Util %'!$G:$G,MATCH($B77,'CCA Util %'!$E:$E,0)),""))</f>
        <v/>
      </c>
      <c r="AE77" s="44">
        <f>IF(OR($B77="",$U77=""),"",$U77&amp;" &amp; "&amp;IF(OR($AD77="",$AD77=0),"Util NA",$AD77&amp;" Util"))</f>
        <v/>
      </c>
    </row>
    <row r="78" ht="15.75" customHeight="1" s="42">
      <c r="A78" s="13" t="n">
        <v>46304</v>
      </c>
      <c r="B78" s="20" t="inlineStr">
        <is>
          <t>BLR-Electronic city network</t>
        </is>
      </c>
      <c r="C78" s="20" t="inlineStr">
        <is>
          <t>RETAIL_STORE</t>
        </is>
      </c>
      <c r="D78" s="20" t="inlineStr">
        <is>
          <t>Yes</t>
        </is>
      </c>
      <c r="E78" s="20" t="inlineStr">
        <is>
          <t>Bengaluru</t>
        </is>
      </c>
      <c r="F78" s="20" t="n">
        <v>5311</v>
      </c>
      <c r="G78" s="21" t="n">
        <v>0.6271888533232913</v>
      </c>
      <c r="H78" s="21" t="n">
        <v>0.7622335634944462</v>
      </c>
      <c r="I78" s="21" t="n">
        <v>0.942199</v>
      </c>
      <c r="J78" s="21" t="n">
        <v>0.7622335634944462</v>
      </c>
      <c r="K78" s="21" t="n">
        <v>0.0159253782277329</v>
      </c>
      <c r="L78" s="21" t="n">
        <v>0.9177553721415888</v>
      </c>
      <c r="M78" s="20" t="n">
        <v>5</v>
      </c>
      <c r="N78" s="20">
        <f>IF($B78="","",IF($C78="SUPERSTORE","Superstore","DH"))</f>
        <v/>
      </c>
      <c r="O78" s="20">
        <f>IF($B78="","",IFERROR(VLOOKUP($B78,Mapping!$A:$C,2,0),"Not Mapped"))</f>
        <v/>
      </c>
      <c r="P78" s="20">
        <f>IF($B78="","",IFERROR(VLOOKUP($B78,Mapping!$A:$C,3,0),"Not Mapped"))</f>
        <v/>
      </c>
      <c r="Q78" s="20">
        <f>IF($B78="","",IFERROR(VLOOKUP($O78,Leaders!$A:$B,2,0),"Not Mapped"))</f>
        <v/>
      </c>
      <c r="R78" s="20">
        <f>IF($B78="","",IF(COUNTIF(Exclusions!$A:$A,$B78)&gt;0,"Yes","No"))</f>
        <v/>
      </c>
      <c r="S78" s="21">
        <f>IF($B78="","",MIN(1,DAY($A78)/IF($N78="Superstore",Settings!$B$5,Settings!$B$4)))</f>
        <v/>
      </c>
      <c r="T78" s="21">
        <f>IF(OR($B78="",$G78="",$S78=0),"",$G78/$S78)</f>
        <v/>
      </c>
      <c r="U78" s="20">
        <f>IF($T78="","",IF($T78&lt;Settings!$B$8,"Critical",IF($T78&lt;Settings!$B$9,"Semi Critical","Non Critical")))</f>
        <v/>
      </c>
      <c r="V78" s="28" t="n"/>
      <c r="W78" s="28" t="n"/>
      <c r="X78" s="28" t="n"/>
      <c r="Y78" s="28" t="n"/>
      <c r="Z78" s="20">
        <f>IF($B78="","",IFERROR(VLOOKUP($B78,'Plan HC for CCA'!$A:$B,2,0),""))</f>
        <v/>
      </c>
      <c r="AA78" s="44">
        <f>IF(OR($B78="",$Z78=""),"",IF(N($M78)&lt;$Z78,"Delta","No Delta"))</f>
        <v/>
      </c>
      <c r="AB78" s="44">
        <f>IF(OR($B78="",$Z78=""),"",MAX(0,$Z78-N($M78)))</f>
        <v/>
      </c>
      <c r="AC78" s="45">
        <f>IF($B78="","",IFERROR(INDEX('CCA Util %'!$H:$H,MATCH($B78,'CCA Util %'!$E:$E,0)),""))</f>
        <v/>
      </c>
      <c r="AD78" s="44">
        <f>IF($B78="","",IFERROR(INDEX('CCA Util %'!$G:$G,MATCH($B78,'CCA Util %'!$E:$E,0)),""))</f>
        <v/>
      </c>
      <c r="AE78" s="44">
        <f>IF(OR($B78="",$U78=""),"",$U78&amp;" &amp; "&amp;IF(OR($AD78="",$AD78=0),"Util NA",$AD78&amp;" Util"))</f>
        <v/>
      </c>
    </row>
    <row r="79" ht="15.75" customHeight="1" s="42">
      <c r="A79" s="13" t="n">
        <v>46304</v>
      </c>
      <c r="B79" s="20" t="inlineStr">
        <is>
          <t>BLR-GUNJUR Network</t>
        </is>
      </c>
      <c r="C79" s="20" t="inlineStr">
        <is>
          <t>RETAIL_STORE</t>
        </is>
      </c>
      <c r="D79" s="20" t="inlineStr">
        <is>
          <t>Yes</t>
        </is>
      </c>
      <c r="E79" s="20" t="inlineStr">
        <is>
          <t>Bengaluru</t>
        </is>
      </c>
      <c r="F79" s="20" t="n">
        <v>4445</v>
      </c>
      <c r="G79" s="21" t="n">
        <v>0.7300337457817773</v>
      </c>
      <c r="H79" s="21" t="n">
        <v>0.827426810477658</v>
      </c>
      <c r="I79" s="21" t="n">
        <v>0.952871</v>
      </c>
      <c r="J79" s="21" t="n">
        <v>0.827426810477658</v>
      </c>
      <c r="K79" s="21" t="n">
        <v>0</v>
      </c>
      <c r="L79" s="21" t="n">
        <v>0.9483902359905928</v>
      </c>
      <c r="M79" s="20" t="n">
        <v>5</v>
      </c>
      <c r="N79" s="20">
        <f>IF($B79="","",IF($C79="SUPERSTORE","Superstore","DH"))</f>
        <v/>
      </c>
      <c r="O79" s="20">
        <f>IF($B79="","",IFERROR(VLOOKUP($B79,Mapping!$A:$C,2,0),"Not Mapped"))</f>
        <v/>
      </c>
      <c r="P79" s="20">
        <f>IF($B79="","",IFERROR(VLOOKUP($B79,Mapping!$A:$C,3,0),"Not Mapped"))</f>
        <v/>
      </c>
      <c r="Q79" s="20">
        <f>IF($B79="","",IFERROR(VLOOKUP($O79,Leaders!$A:$B,2,0),"Not Mapped"))</f>
        <v/>
      </c>
      <c r="R79" s="20">
        <f>IF($B79="","",IF(COUNTIF(Exclusions!$A:$A,$B79)&gt;0,"Yes","No"))</f>
        <v/>
      </c>
      <c r="S79" s="21">
        <f>IF($B79="","",MIN(1,DAY($A79)/IF($N79="Superstore",Settings!$B$5,Settings!$B$4)))</f>
        <v/>
      </c>
      <c r="T79" s="21">
        <f>IF(OR($B79="",$G79="",$S79=0),"",$G79/$S79)</f>
        <v/>
      </c>
      <c r="U79" s="20">
        <f>IF($T79="","",IF($T79&lt;Settings!$B$8,"Critical",IF($T79&lt;Settings!$B$9,"Semi Critical","Non Critical")))</f>
        <v/>
      </c>
      <c r="V79" s="28" t="n"/>
      <c r="W79" s="28" t="n"/>
      <c r="X79" s="28" t="n"/>
      <c r="Y79" s="28" t="n"/>
      <c r="Z79" s="20">
        <f>IF($B79="","",IFERROR(VLOOKUP($B79,'Plan HC for CCA'!$A:$B,2,0),""))</f>
        <v/>
      </c>
      <c r="AA79" s="44">
        <f>IF(OR($B79="",$Z79=""),"",IF(N($M79)&lt;$Z79,"Delta","No Delta"))</f>
        <v/>
      </c>
      <c r="AB79" s="44">
        <f>IF(OR($B79="",$Z79=""),"",MAX(0,$Z79-N($M79)))</f>
        <v/>
      </c>
      <c r="AC79" s="45">
        <f>IF($B79="","",IFERROR(INDEX('CCA Util %'!$H:$H,MATCH($B79,'CCA Util %'!$E:$E,0)),""))</f>
        <v/>
      </c>
      <c r="AD79" s="44">
        <f>IF($B79="","",IFERROR(INDEX('CCA Util %'!$G:$G,MATCH($B79,'CCA Util %'!$E:$E,0)),""))</f>
        <v/>
      </c>
      <c r="AE79" s="44">
        <f>IF(OR($B79="",$U79=""),"",$U79&amp;" &amp; "&amp;IF(OR($AD79="",$AD79=0),"Util NA",$AD79&amp;" Util"))</f>
        <v/>
      </c>
    </row>
    <row r="80" ht="15.75" customHeight="1" s="42">
      <c r="A80" s="13" t="n">
        <v>46304</v>
      </c>
      <c r="B80" s="20" t="inlineStr">
        <is>
          <t>BLR-Garudachar Palya</t>
        </is>
      </c>
      <c r="C80" s="20" t="inlineStr">
        <is>
          <t>RETAIL_STORE</t>
        </is>
      </c>
      <c r="D80" s="20" t="inlineStr">
        <is>
          <t>Yes</t>
        </is>
      </c>
      <c r="E80" s="20" t="inlineStr">
        <is>
          <t>Bengaluru</t>
        </is>
      </c>
      <c r="F80" s="20" t="n">
        <v>6001</v>
      </c>
      <c r="G80" s="21" t="n">
        <v>0.5075820696550575</v>
      </c>
      <c r="H80" s="21" t="n">
        <v>0.7757715036112935</v>
      </c>
      <c r="I80" s="21" t="n">
        <v>0.930853</v>
      </c>
      <c r="J80" s="21" t="n">
        <v>0.7757715036112935</v>
      </c>
      <c r="K80" s="21" t="n">
        <v>0</v>
      </c>
      <c r="L80" s="21" t="n">
        <v>0.926640633099492</v>
      </c>
      <c r="M80" s="20" t="n">
        <v>5</v>
      </c>
      <c r="N80" s="20">
        <f>IF($B80="","",IF($C80="SUPERSTORE","Superstore","DH"))</f>
        <v/>
      </c>
      <c r="O80" s="20">
        <f>IF($B80="","",IFERROR(VLOOKUP($B80,Mapping!$A:$C,2,0),"Not Mapped"))</f>
        <v/>
      </c>
      <c r="P80" s="20">
        <f>IF($B80="","",IFERROR(VLOOKUP($B80,Mapping!$A:$C,3,0),"Not Mapped"))</f>
        <v/>
      </c>
      <c r="Q80" s="20">
        <f>IF($B80="","",IFERROR(VLOOKUP($O80,Leaders!$A:$B,2,0),"Not Mapped"))</f>
        <v/>
      </c>
      <c r="R80" s="20">
        <f>IF($B80="","",IF(COUNTIF(Exclusions!$A:$A,$B80)&gt;0,"Yes","No"))</f>
        <v/>
      </c>
      <c r="S80" s="21">
        <f>IF($B80="","",MIN(1,DAY($A80)/IF($N80="Superstore",Settings!$B$5,Settings!$B$4)))</f>
        <v/>
      </c>
      <c r="T80" s="21">
        <f>IF(OR($B80="",$G80="",$S80=0),"",$G80/$S80)</f>
        <v/>
      </c>
      <c r="U80" s="20">
        <f>IF($T80="","",IF($T80&lt;Settings!$B$8,"Critical",IF($T80&lt;Settings!$B$9,"Semi Critical","Non Critical")))</f>
        <v/>
      </c>
      <c r="V80" s="28" t="n"/>
      <c r="W80" s="28" t="n"/>
      <c r="X80" s="28" t="n"/>
      <c r="Y80" s="28" t="n"/>
      <c r="Z80" s="20">
        <f>IF($B80="","",IFERROR(VLOOKUP($B80,'Plan HC for CCA'!$A:$B,2,0),""))</f>
        <v/>
      </c>
      <c r="AA80" s="44">
        <f>IF(OR($B80="",$Z80=""),"",IF(N($M80)&lt;$Z80,"Delta","No Delta"))</f>
        <v/>
      </c>
      <c r="AB80" s="44">
        <f>IF(OR($B80="",$Z80=""),"",MAX(0,$Z80-N($M80)))</f>
        <v/>
      </c>
      <c r="AC80" s="45">
        <f>IF($B80="","",IFERROR(INDEX('CCA Util %'!$H:$H,MATCH($B80,'CCA Util %'!$E:$E,0)),""))</f>
        <v/>
      </c>
      <c r="AD80" s="44">
        <f>IF($B80="","",IFERROR(INDEX('CCA Util %'!$G:$G,MATCH($B80,'CCA Util %'!$E:$E,0)),""))</f>
        <v/>
      </c>
      <c r="AE80" s="44">
        <f>IF(OR($B80="",$U80=""),"",$U80&amp;" &amp; "&amp;IF(OR($AD80="",$AD80=0),"Util NA",$AD80&amp;" Util"))</f>
        <v/>
      </c>
    </row>
    <row r="81" ht="15.75" customHeight="1" s="42">
      <c r="A81" s="13" t="n">
        <v>46304</v>
      </c>
      <c r="B81" s="20" t="inlineStr">
        <is>
          <t>BLR-Golahalli</t>
        </is>
      </c>
      <c r="C81" s="20" t="inlineStr">
        <is>
          <t>RETAIL_STORE</t>
        </is>
      </c>
      <c r="D81" s="20" t="inlineStr">
        <is>
          <t>Yes</t>
        </is>
      </c>
      <c r="E81" s="20" t="inlineStr">
        <is>
          <t>Bengaluru</t>
        </is>
      </c>
      <c r="F81" s="20" t="n">
        <v>5732</v>
      </c>
      <c r="G81" s="21" t="n">
        <v>0.7377878576413119</v>
      </c>
      <c r="H81" s="21" t="n">
        <v>0.9463230078032632</v>
      </c>
      <c r="I81" s="21" t="n">
        <v>0.9847359999999999</v>
      </c>
      <c r="J81" s="21" t="n">
        <v>0.9463230078032632</v>
      </c>
      <c r="K81" s="21" t="n">
        <v>0</v>
      </c>
      <c r="L81" s="21" t="n">
        <v>0.9984517927592688</v>
      </c>
      <c r="M81" s="20" t="n">
        <v>3</v>
      </c>
      <c r="N81" s="20">
        <f>IF($B81="","",IF($C81="SUPERSTORE","Superstore","DH"))</f>
        <v/>
      </c>
      <c r="O81" s="20">
        <f>IF($B81="","",IFERROR(VLOOKUP($B81,Mapping!$A:$C,2,0),"Not Mapped"))</f>
        <v/>
      </c>
      <c r="P81" s="20">
        <f>IF($B81="","",IFERROR(VLOOKUP($B81,Mapping!$A:$C,3,0),"Not Mapped"))</f>
        <v/>
      </c>
      <c r="Q81" s="20">
        <f>IF($B81="","",IFERROR(VLOOKUP($O81,Leaders!$A:$B,2,0),"Not Mapped"))</f>
        <v/>
      </c>
      <c r="R81" s="20">
        <f>IF($B81="","",IF(COUNTIF(Exclusions!$A:$A,$B81)&gt;0,"Yes","No"))</f>
        <v/>
      </c>
      <c r="S81" s="21">
        <f>IF($B81="","",MIN(1,DAY($A81)/IF($N81="Superstore",Settings!$B$5,Settings!$B$4)))</f>
        <v/>
      </c>
      <c r="T81" s="21">
        <f>IF(OR($B81="",$G81="",$S81=0),"",$G81/$S81)</f>
        <v/>
      </c>
      <c r="U81" s="20">
        <f>IF($T81="","",IF($T81&lt;Settings!$B$8,"Critical",IF($T81&lt;Settings!$B$9,"Semi Critical","Non Critical")))</f>
        <v/>
      </c>
      <c r="V81" s="28" t="n"/>
      <c r="W81" s="28" t="n"/>
      <c r="X81" s="28" t="n"/>
      <c r="Y81" s="28" t="n"/>
      <c r="Z81" s="20">
        <f>IF($B81="","",IFERROR(VLOOKUP($B81,'Plan HC for CCA'!$A:$B,2,0),""))</f>
        <v/>
      </c>
      <c r="AA81" s="44">
        <f>IF(OR($B81="",$Z81=""),"",IF(N($M81)&lt;$Z81,"Delta","No Delta"))</f>
        <v/>
      </c>
      <c r="AB81" s="44">
        <f>IF(OR($B81="",$Z81=""),"",MAX(0,$Z81-N($M81)))</f>
        <v/>
      </c>
      <c r="AC81" s="45">
        <f>IF($B81="","",IFERROR(INDEX('CCA Util %'!$H:$H,MATCH($B81,'CCA Util %'!$E:$E,0)),""))</f>
        <v/>
      </c>
      <c r="AD81" s="44">
        <f>IF($B81="","",IFERROR(INDEX('CCA Util %'!$G:$G,MATCH($B81,'CCA Util %'!$E:$E,0)),""))</f>
        <v/>
      </c>
      <c r="AE81" s="44">
        <f>IF(OR($B81="",$U81=""),"",$U81&amp;" &amp; "&amp;IF(OR($AD81="",$AD81=0),"Util NA",$AD81&amp;" Util"))</f>
        <v/>
      </c>
    </row>
    <row r="82" ht="15.75" customHeight="1" s="42">
      <c r="A82" s="13" t="n">
        <v>46304</v>
      </c>
      <c r="B82" s="20" t="inlineStr">
        <is>
          <t>BLR-Goraguntepalya</t>
        </is>
      </c>
      <c r="C82" s="20" t="inlineStr">
        <is>
          <t>RETAIL_STORE</t>
        </is>
      </c>
      <c r="D82" s="20" t="inlineStr">
        <is>
          <t>Yes</t>
        </is>
      </c>
      <c r="E82" s="20" t="inlineStr">
        <is>
          <t>Bengaluru</t>
        </is>
      </c>
      <c r="F82" s="20" t="n">
        <v>4812</v>
      </c>
      <c r="G82" s="21" t="n">
        <v>0.972568578553616</v>
      </c>
      <c r="H82" s="21" t="n">
        <v>0.9527777777777776</v>
      </c>
      <c r="I82" s="21" t="n">
        <v>0.987687</v>
      </c>
      <c r="J82" s="21" t="n">
        <v>0.9527777777777776</v>
      </c>
      <c r="K82" s="21" t="n">
        <v>0</v>
      </c>
      <c r="L82" s="21" t="n">
        <v>1</v>
      </c>
      <c r="M82" s="20" t="n">
        <v>3</v>
      </c>
      <c r="N82" s="20">
        <f>IF($B82="","",IF($C82="SUPERSTORE","Superstore","DH"))</f>
        <v/>
      </c>
      <c r="O82" s="20">
        <f>IF($B82="","",IFERROR(VLOOKUP($B82,Mapping!$A:$C,2,0),"Not Mapped"))</f>
        <v/>
      </c>
      <c r="P82" s="20">
        <f>IF($B82="","",IFERROR(VLOOKUP($B82,Mapping!$A:$C,3,0),"Not Mapped"))</f>
        <v/>
      </c>
      <c r="Q82" s="20">
        <f>IF($B82="","",IFERROR(VLOOKUP($O82,Leaders!$A:$B,2,0),"Not Mapped"))</f>
        <v/>
      </c>
      <c r="R82" s="20">
        <f>IF($B82="","",IF(COUNTIF(Exclusions!$A:$A,$B82)&gt;0,"Yes","No"))</f>
        <v/>
      </c>
      <c r="S82" s="21">
        <f>IF($B82="","",MIN(1,DAY($A82)/IF($N82="Superstore",Settings!$B$5,Settings!$B$4)))</f>
        <v/>
      </c>
      <c r="T82" s="21">
        <f>IF(OR($B82="",$G82="",$S82=0),"",$G82/$S82)</f>
        <v/>
      </c>
      <c r="U82" s="20">
        <f>IF($T82="","",IF($T82&lt;Settings!$B$8,"Critical",IF($T82&lt;Settings!$B$9,"Semi Critical","Non Critical")))</f>
        <v/>
      </c>
      <c r="V82" s="28" t="n"/>
      <c r="W82" s="28" t="n"/>
      <c r="X82" s="28" t="n"/>
      <c r="Y82" s="28" t="n"/>
      <c r="Z82" s="20">
        <f>IF($B82="","",IFERROR(VLOOKUP($B82,'Plan HC for CCA'!$A:$B,2,0),""))</f>
        <v/>
      </c>
      <c r="AA82" s="44">
        <f>IF(OR($B82="",$Z82=""),"",IF(N($M82)&lt;$Z82,"Delta","No Delta"))</f>
        <v/>
      </c>
      <c r="AB82" s="44">
        <f>IF(OR($B82="",$Z82=""),"",MAX(0,$Z82-N($M82)))</f>
        <v/>
      </c>
      <c r="AC82" s="45">
        <f>IF($B82="","",IFERROR(INDEX('CCA Util %'!$H:$H,MATCH($B82,'CCA Util %'!$E:$E,0)),""))</f>
        <v/>
      </c>
      <c r="AD82" s="44">
        <f>IF($B82="","",IFERROR(INDEX('CCA Util %'!$G:$G,MATCH($B82,'CCA Util %'!$E:$E,0)),""))</f>
        <v/>
      </c>
      <c r="AE82" s="44">
        <f>IF(OR($B82="",$U82=""),"",$U82&amp;" &amp; "&amp;IF(OR($AD82="",$AD82=0),"Util NA",$AD82&amp;" Util"))</f>
        <v/>
      </c>
    </row>
    <row r="83" ht="15.75" customHeight="1" s="42">
      <c r="A83" s="13" t="n">
        <v>46304</v>
      </c>
      <c r="B83" s="20" t="inlineStr">
        <is>
          <t>BLR-Gunjur New</t>
        </is>
      </c>
      <c r="C83" s="20" t="inlineStr">
        <is>
          <t>RETAIL_STORE</t>
        </is>
      </c>
      <c r="D83" s="20" t="inlineStr">
        <is>
          <t>Yes</t>
        </is>
      </c>
      <c r="E83" s="20" t="inlineStr">
        <is>
          <t>Bengaluru</t>
        </is>
      </c>
      <c r="F83" s="20" t="n">
        <v>6860</v>
      </c>
      <c r="G83" s="21" t="n">
        <v>0.4816326530612245</v>
      </c>
      <c r="H83" s="21" t="n">
        <v>0.8483656174334141</v>
      </c>
      <c r="I83" s="21" t="n">
        <v>0.926274</v>
      </c>
      <c r="J83" s="21" t="n">
        <v>0.8483656174334141</v>
      </c>
      <c r="K83" s="21" t="n">
        <v>0.0160595377986682</v>
      </c>
      <c r="L83" s="21" t="n">
        <v>0.953994668201704</v>
      </c>
      <c r="M83" s="20" t="n">
        <v>4</v>
      </c>
      <c r="N83" s="20">
        <f>IF($B83="","",IF($C83="SUPERSTORE","Superstore","DH"))</f>
        <v/>
      </c>
      <c r="O83" s="20">
        <f>IF($B83="","",IFERROR(VLOOKUP($B83,Mapping!$A:$C,2,0),"Not Mapped"))</f>
        <v/>
      </c>
      <c r="P83" s="20">
        <f>IF($B83="","",IFERROR(VLOOKUP($B83,Mapping!$A:$C,3,0),"Not Mapped"))</f>
        <v/>
      </c>
      <c r="Q83" s="20">
        <f>IF($B83="","",IFERROR(VLOOKUP($O83,Leaders!$A:$B,2,0),"Not Mapped"))</f>
        <v/>
      </c>
      <c r="R83" s="20">
        <f>IF($B83="","",IF(COUNTIF(Exclusions!$A:$A,$B83)&gt;0,"Yes","No"))</f>
        <v/>
      </c>
      <c r="S83" s="21">
        <f>IF($B83="","",MIN(1,DAY($A83)/IF($N83="Superstore",Settings!$B$5,Settings!$B$4)))</f>
        <v/>
      </c>
      <c r="T83" s="21">
        <f>IF(OR($B83="",$G83="",$S83=0),"",$G83/$S83)</f>
        <v/>
      </c>
      <c r="U83" s="20">
        <f>IF($T83="","",IF($T83&lt;Settings!$B$8,"Critical",IF($T83&lt;Settings!$B$9,"Semi Critical","Non Critical")))</f>
        <v/>
      </c>
      <c r="V83" s="28" t="n"/>
      <c r="W83" s="28" t="n"/>
      <c r="X83" s="28" t="n"/>
      <c r="Y83" s="28" t="n"/>
      <c r="Z83" s="20">
        <f>IF($B83="","",IFERROR(VLOOKUP($B83,'Plan HC for CCA'!$A:$B,2,0),""))</f>
        <v/>
      </c>
      <c r="AA83" s="44">
        <f>IF(OR($B83="",$Z83=""),"",IF(N($M83)&lt;$Z83,"Delta","No Delta"))</f>
        <v/>
      </c>
      <c r="AB83" s="44">
        <f>IF(OR($B83="",$Z83=""),"",MAX(0,$Z83-N($M83)))</f>
        <v/>
      </c>
      <c r="AC83" s="45">
        <f>IF($B83="","",IFERROR(INDEX('CCA Util %'!$H:$H,MATCH($B83,'CCA Util %'!$E:$E,0)),""))</f>
        <v/>
      </c>
      <c r="AD83" s="44">
        <f>IF($B83="","",IFERROR(INDEX('CCA Util %'!$G:$G,MATCH($B83,'CCA Util %'!$E:$E,0)),""))</f>
        <v/>
      </c>
      <c r="AE83" s="44">
        <f>IF(OR($B83="",$U83=""),"",$U83&amp;" &amp; "&amp;IF(OR($AD83="",$AD83=0),"Util NA",$AD83&amp;" Util"))</f>
        <v/>
      </c>
    </row>
    <row r="84" ht="15.75" customHeight="1" s="42">
      <c r="A84" s="13" t="n">
        <v>46304</v>
      </c>
      <c r="B84" s="20" t="inlineStr">
        <is>
          <t>BLR-HBR Layout</t>
        </is>
      </c>
      <c r="C84" s="20" t="inlineStr">
        <is>
          <t>RETAIL_STORE</t>
        </is>
      </c>
      <c r="D84" s="20" t="inlineStr">
        <is>
          <t>Yes</t>
        </is>
      </c>
      <c r="E84" s="20" t="inlineStr">
        <is>
          <t>Bengaluru</t>
        </is>
      </c>
      <c r="F84" s="20" t="n">
        <v>5124</v>
      </c>
      <c r="G84" s="21" t="n">
        <v>0.43871975019516</v>
      </c>
      <c r="H84" s="21" t="n">
        <v>0.8314056939501779</v>
      </c>
      <c r="I84" s="21" t="n">
        <v>0.884459</v>
      </c>
      <c r="J84" s="21" t="n">
        <v>0.8314056939501779</v>
      </c>
      <c r="K84" s="21" t="n">
        <v>0</v>
      </c>
      <c r="L84" s="21" t="n">
        <v>0.9500655553474434</v>
      </c>
      <c r="M84" s="20" t="n">
        <v>3</v>
      </c>
      <c r="N84" s="20">
        <f>IF($B84="","",IF($C84="SUPERSTORE","Superstore","DH"))</f>
        <v/>
      </c>
      <c r="O84" s="20">
        <f>IF($B84="","",IFERROR(VLOOKUP($B84,Mapping!$A:$C,2,0),"Not Mapped"))</f>
        <v/>
      </c>
      <c r="P84" s="20">
        <f>IF($B84="","",IFERROR(VLOOKUP($B84,Mapping!$A:$C,3,0),"Not Mapped"))</f>
        <v/>
      </c>
      <c r="Q84" s="20">
        <f>IF($B84="","",IFERROR(VLOOKUP($O84,Leaders!$A:$B,2,0),"Not Mapped"))</f>
        <v/>
      </c>
      <c r="R84" s="20">
        <f>IF($B84="","",IF(COUNTIF(Exclusions!$A:$A,$B84)&gt;0,"Yes","No"))</f>
        <v/>
      </c>
      <c r="S84" s="21">
        <f>IF($B84="","",MIN(1,DAY($A84)/IF($N84="Superstore",Settings!$B$5,Settings!$B$4)))</f>
        <v/>
      </c>
      <c r="T84" s="21">
        <f>IF(OR($B84="",$G84="",$S84=0),"",$G84/$S84)</f>
        <v/>
      </c>
      <c r="U84" s="20">
        <f>IF($T84="","",IF($T84&lt;Settings!$B$8,"Critical",IF($T84&lt;Settings!$B$9,"Semi Critical","Non Critical")))</f>
        <v/>
      </c>
      <c r="V84" s="28" t="n"/>
      <c r="W84" s="28" t="n"/>
      <c r="X84" s="28" t="n"/>
      <c r="Y84" s="28" t="n"/>
      <c r="Z84" s="20">
        <f>IF($B84="","",IFERROR(VLOOKUP($B84,'Plan HC for CCA'!$A:$B,2,0),""))</f>
        <v/>
      </c>
      <c r="AA84" s="44">
        <f>IF(OR($B84="",$Z84=""),"",IF(N($M84)&lt;$Z84,"Delta","No Delta"))</f>
        <v/>
      </c>
      <c r="AB84" s="44">
        <f>IF(OR($B84="",$Z84=""),"",MAX(0,$Z84-N($M84)))</f>
        <v/>
      </c>
      <c r="AC84" s="45">
        <f>IF($B84="","",IFERROR(INDEX('CCA Util %'!$H:$H,MATCH($B84,'CCA Util %'!$E:$E,0)),""))</f>
        <v/>
      </c>
      <c r="AD84" s="44">
        <f>IF($B84="","",IFERROR(INDEX('CCA Util %'!$G:$G,MATCH($B84,'CCA Util %'!$E:$E,0)),""))</f>
        <v/>
      </c>
      <c r="AE84" s="44">
        <f>IF(OR($B84="",$U84=""),"",$U84&amp;" &amp; "&amp;IF(OR($AD84="",$AD84=0),"Util NA",$AD84&amp;" Util"))</f>
        <v/>
      </c>
    </row>
    <row r="85" ht="15.75" customHeight="1" s="42">
      <c r="A85" s="13" t="n">
        <v>46304</v>
      </c>
      <c r="B85" s="20" t="inlineStr">
        <is>
          <t>BLR-HEBBAL NEW</t>
        </is>
      </c>
      <c r="C85" s="20" t="inlineStr">
        <is>
          <t>RETAIL_STORE</t>
        </is>
      </c>
      <c r="D85" s="20" t="inlineStr">
        <is>
          <t>No</t>
        </is>
      </c>
      <c r="E85" s="20" t="inlineStr">
        <is>
          <t>Bengaluru</t>
        </is>
      </c>
      <c r="F85" s="20" t="n">
        <v>7468</v>
      </c>
      <c r="G85" s="21" t="n">
        <v>0.7394215318693091</v>
      </c>
      <c r="H85" s="21" t="n">
        <v>0.9137993480622962</v>
      </c>
      <c r="I85" s="21" t="n">
        <v>0.975405</v>
      </c>
      <c r="J85" s="21" t="n">
        <v>0.9137993480622962</v>
      </c>
      <c r="K85" s="21" t="n">
        <v>0</v>
      </c>
      <c r="L85" s="21" t="n">
        <v>0.9847576202367564</v>
      </c>
      <c r="M85" s="20" t="n">
        <v>4</v>
      </c>
      <c r="N85" s="20">
        <f>IF($B85="","",IF($C85="SUPERSTORE","Superstore","DH"))</f>
        <v/>
      </c>
      <c r="O85" s="20">
        <f>IF($B85="","",IFERROR(VLOOKUP($B85,Mapping!$A:$C,2,0),"Not Mapped"))</f>
        <v/>
      </c>
      <c r="P85" s="20">
        <f>IF($B85="","",IFERROR(VLOOKUP($B85,Mapping!$A:$C,3,0),"Not Mapped"))</f>
        <v/>
      </c>
      <c r="Q85" s="20">
        <f>IF($B85="","",IFERROR(VLOOKUP($O85,Leaders!$A:$B,2,0),"Not Mapped"))</f>
        <v/>
      </c>
      <c r="R85" s="20">
        <f>IF($B85="","",IF(COUNTIF(Exclusions!$A:$A,$B85)&gt;0,"Yes","No"))</f>
        <v/>
      </c>
      <c r="S85" s="21">
        <f>IF($B85="","",MIN(1,DAY($A85)/IF($N85="Superstore",Settings!$B$5,Settings!$B$4)))</f>
        <v/>
      </c>
      <c r="T85" s="21">
        <f>IF(OR($B85="",$G85="",$S85=0),"",$G85/$S85)</f>
        <v/>
      </c>
      <c r="U85" s="20">
        <f>IF($T85="","",IF($T85&lt;Settings!$B$8,"Critical",IF($T85&lt;Settings!$B$9,"Semi Critical","Non Critical")))</f>
        <v/>
      </c>
      <c r="V85" s="28" t="n"/>
      <c r="W85" s="28" t="n"/>
      <c r="X85" s="28" t="n"/>
      <c r="Y85" s="28" t="n"/>
      <c r="Z85" s="20">
        <f>IF($B85="","",IFERROR(VLOOKUP($B85,'Plan HC for CCA'!$A:$B,2,0),""))</f>
        <v/>
      </c>
      <c r="AA85" s="44">
        <f>IF(OR($B85="",$Z85=""),"",IF(N($M85)&lt;$Z85,"Delta","No Delta"))</f>
        <v/>
      </c>
      <c r="AB85" s="44">
        <f>IF(OR($B85="",$Z85=""),"",MAX(0,$Z85-N($M85)))</f>
        <v/>
      </c>
      <c r="AC85" s="45">
        <f>IF($B85="","",IFERROR(INDEX('CCA Util %'!$H:$H,MATCH($B85,'CCA Util %'!$E:$E,0)),""))</f>
        <v/>
      </c>
      <c r="AD85" s="44">
        <f>IF($B85="","",IFERROR(INDEX('CCA Util %'!$G:$G,MATCH($B85,'CCA Util %'!$E:$E,0)),""))</f>
        <v/>
      </c>
      <c r="AE85" s="44">
        <f>IF(OR($B85="",$U85=""),"",$U85&amp;" &amp; "&amp;IF(OR($AD85="",$AD85=0),"Util NA",$AD85&amp;" Util"))</f>
        <v/>
      </c>
    </row>
    <row r="86" ht="15.75" customHeight="1" s="42">
      <c r="A86" s="13" t="n">
        <v>46304</v>
      </c>
      <c r="B86" s="20" t="inlineStr">
        <is>
          <t>BLR-HSR Layout New</t>
        </is>
      </c>
      <c r="C86" s="20" t="inlineStr">
        <is>
          <t>RETAIL_STORE</t>
        </is>
      </c>
      <c r="D86" s="20" t="inlineStr">
        <is>
          <t>Yes</t>
        </is>
      </c>
      <c r="E86" s="20" t="inlineStr">
        <is>
          <t>Bengaluru</t>
        </is>
      </c>
      <c r="F86" s="20" t="n">
        <v>6691</v>
      </c>
      <c r="G86" s="21" t="n">
        <v>0.2865042594529966</v>
      </c>
      <c r="H86" s="21" t="n">
        <v>0.7240479916536254</v>
      </c>
      <c r="I86" s="21" t="n">
        <v>0.873491</v>
      </c>
      <c r="J86" s="21" t="n">
        <v>0.7145368972352634</v>
      </c>
      <c r="K86" s="21" t="n">
        <v>0</v>
      </c>
      <c r="L86" s="21" t="n">
        <v>0.8996083122752108</v>
      </c>
      <c r="M86" s="20" t="n">
        <v>4</v>
      </c>
      <c r="N86" s="20">
        <f>IF($B86="","",IF($C86="SUPERSTORE","Superstore","DH"))</f>
        <v/>
      </c>
      <c r="O86" s="20">
        <f>IF($B86="","",IFERROR(VLOOKUP($B86,Mapping!$A:$C,2,0),"Not Mapped"))</f>
        <v/>
      </c>
      <c r="P86" s="20">
        <f>IF($B86="","",IFERROR(VLOOKUP($B86,Mapping!$A:$C,3,0),"Not Mapped"))</f>
        <v/>
      </c>
      <c r="Q86" s="20">
        <f>IF($B86="","",IFERROR(VLOOKUP($O86,Leaders!$A:$B,2,0),"Not Mapped"))</f>
        <v/>
      </c>
      <c r="R86" s="20">
        <f>IF($B86="","",IF(COUNTIF(Exclusions!$A:$A,$B86)&gt;0,"Yes","No"))</f>
        <v/>
      </c>
      <c r="S86" s="21">
        <f>IF($B86="","",MIN(1,DAY($A86)/IF($N86="Superstore",Settings!$B$5,Settings!$B$4)))</f>
        <v/>
      </c>
      <c r="T86" s="21">
        <f>IF(OR($B86="",$G86="",$S86=0),"",$G86/$S86)</f>
        <v/>
      </c>
      <c r="U86" s="20">
        <f>IF($T86="","",IF($T86&lt;Settings!$B$8,"Critical",IF($T86&lt;Settings!$B$9,"Semi Critical","Non Critical")))</f>
        <v/>
      </c>
      <c r="V86" s="28" t="n"/>
      <c r="W86" s="28" t="n"/>
      <c r="X86" s="28" t="n"/>
      <c r="Y86" s="28" t="n"/>
      <c r="Z86" s="20">
        <f>IF($B86="","",IFERROR(VLOOKUP($B86,'Plan HC for CCA'!$A:$B,2,0),""))</f>
        <v/>
      </c>
      <c r="AA86" s="44">
        <f>IF(OR($B86="",$Z86=""),"",IF(N($M86)&lt;$Z86,"Delta","No Delta"))</f>
        <v/>
      </c>
      <c r="AB86" s="44">
        <f>IF(OR($B86="",$Z86=""),"",MAX(0,$Z86-N($M86)))</f>
        <v/>
      </c>
      <c r="AC86" s="45">
        <f>IF($B86="","",IFERROR(INDEX('CCA Util %'!$H:$H,MATCH($B86,'CCA Util %'!$E:$E,0)),""))</f>
        <v/>
      </c>
      <c r="AD86" s="44">
        <f>IF($B86="","",IFERROR(INDEX('CCA Util %'!$G:$G,MATCH($B86,'CCA Util %'!$E:$E,0)),""))</f>
        <v/>
      </c>
      <c r="AE86" s="44">
        <f>IF(OR($B86="",$U86=""),"",$U86&amp;" &amp; "&amp;IF(OR($AD86="",$AD86=0),"Util NA",$AD86&amp;" Util"))</f>
        <v/>
      </c>
    </row>
    <row r="87" ht="15.75" customHeight="1" s="42">
      <c r="A87" s="13" t="n">
        <v>46304</v>
      </c>
      <c r="B87" s="20" t="inlineStr">
        <is>
          <t>BLR-HSR SS</t>
        </is>
      </c>
      <c r="C87" s="20" t="inlineStr">
        <is>
          <t>SUPERSTORE</t>
        </is>
      </c>
      <c r="D87" s="20" t="inlineStr">
        <is>
          <t>No</t>
        </is>
      </c>
      <c r="E87" s="20" t="inlineStr">
        <is>
          <t>Bengaluru</t>
        </is>
      </c>
      <c r="F87" s="20" t="n">
        <v>11819</v>
      </c>
      <c r="G87" s="21" t="n">
        <v>0.5167103815889669</v>
      </c>
      <c r="H87" s="21" t="n">
        <v>0.9182904863271656</v>
      </c>
      <c r="I87" s="21" t="n">
        <v>0.9825199999999999</v>
      </c>
      <c r="J87" s="21" t="n">
        <v>0.9182904863271656</v>
      </c>
      <c r="K87" s="21" t="n">
        <v>0</v>
      </c>
      <c r="L87" s="21" t="n">
        <v>0.9866486258219646</v>
      </c>
      <c r="M87" s="20" t="n">
        <v>2</v>
      </c>
      <c r="N87" s="20">
        <f>IF($B87="","",IF($C87="SUPERSTORE","Superstore","DH"))</f>
        <v/>
      </c>
      <c r="O87" s="20">
        <f>IF($B87="","",IFERROR(VLOOKUP($B87,Mapping!$A:$C,2,0),"Not Mapped"))</f>
        <v/>
      </c>
      <c r="P87" s="20">
        <f>IF($B87="","",IFERROR(VLOOKUP($B87,Mapping!$A:$C,3,0),"Not Mapped"))</f>
        <v/>
      </c>
      <c r="Q87" s="20">
        <f>IF($B87="","",IFERROR(VLOOKUP($O87,Leaders!$A:$B,2,0),"Not Mapped"))</f>
        <v/>
      </c>
      <c r="R87" s="20">
        <f>IF($B87="","",IF(COUNTIF(Exclusions!$A:$A,$B87)&gt;0,"Yes","No"))</f>
        <v/>
      </c>
      <c r="S87" s="21">
        <f>IF($B87="","",MIN(1,DAY($A87)/IF($N87="Superstore",Settings!$B$5,Settings!$B$4)))</f>
        <v/>
      </c>
      <c r="T87" s="21">
        <f>IF(OR($B87="",$G87="",$S87=0),"",$G87/$S87)</f>
        <v/>
      </c>
      <c r="U87" s="20">
        <f>IF($T87="","",IF($T87&lt;Settings!$B$8,"Critical",IF($T87&lt;Settings!$B$9,"Semi Critical","Non Critical")))</f>
        <v/>
      </c>
      <c r="V87" s="28" t="n"/>
      <c r="W87" s="28" t="n"/>
      <c r="X87" s="28" t="n"/>
      <c r="Y87" s="28" t="n"/>
      <c r="Z87" s="20">
        <f>IF($B87="","",IFERROR(VLOOKUP($B87,'Plan HC for CCA'!$A:$B,2,0),""))</f>
        <v/>
      </c>
      <c r="AA87" s="44">
        <f>IF(OR($B87="",$Z87=""),"",IF(N($M87)&lt;$Z87,"Delta","No Delta"))</f>
        <v/>
      </c>
      <c r="AB87" s="44">
        <f>IF(OR($B87="",$Z87=""),"",MAX(0,$Z87-N($M87)))</f>
        <v/>
      </c>
      <c r="AC87" s="45">
        <f>IF($B87="","",IFERROR(INDEX('CCA Util %'!$H:$H,MATCH($B87,'CCA Util %'!$E:$E,0)),""))</f>
        <v/>
      </c>
      <c r="AD87" s="44">
        <f>IF($B87="","",IFERROR(INDEX('CCA Util %'!$G:$G,MATCH($B87,'CCA Util %'!$E:$E,0)),""))</f>
        <v/>
      </c>
      <c r="AE87" s="44">
        <f>IF(OR($B87="",$U87=""),"",$U87&amp;" &amp; "&amp;IF(OR($AD87="",$AD87=0),"Util NA",$AD87&amp;" Util"))</f>
        <v/>
      </c>
    </row>
    <row r="88" ht="15.75" customHeight="1" s="42">
      <c r="A88" s="13" t="n">
        <v>46304</v>
      </c>
      <c r="B88" s="20" t="inlineStr">
        <is>
          <t>BLR-HSR-2</t>
        </is>
      </c>
      <c r="C88" s="20" t="inlineStr">
        <is>
          <t>RETAIL_STORE</t>
        </is>
      </c>
      <c r="D88" s="20" t="inlineStr">
        <is>
          <t>No</t>
        </is>
      </c>
      <c r="E88" s="20" t="inlineStr">
        <is>
          <t>Bengaluru</t>
        </is>
      </c>
      <c r="F88" s="20" t="n">
        <v>5314</v>
      </c>
      <c r="G88" s="21" t="n">
        <v>0.3590515619119307</v>
      </c>
      <c r="H88" s="21" t="n">
        <v>0.7510482180293501</v>
      </c>
      <c r="I88" s="21" t="n">
        <v>0.965664</v>
      </c>
      <c r="J88" s="21" t="n">
        <v>0.7510482180293501</v>
      </c>
      <c r="K88" s="21" t="n">
        <v>0</v>
      </c>
      <c r="L88" s="21" t="n">
        <v>0.916230828643937</v>
      </c>
      <c r="M88" s="20" t="n">
        <v>3</v>
      </c>
      <c r="N88" s="20">
        <f>IF($B88="","",IF($C88="SUPERSTORE","Superstore","DH"))</f>
        <v/>
      </c>
      <c r="O88" s="20">
        <f>IF($B88="","",IFERROR(VLOOKUP($B88,Mapping!$A:$C,2,0),"Not Mapped"))</f>
        <v/>
      </c>
      <c r="P88" s="20">
        <f>IF($B88="","",IFERROR(VLOOKUP($B88,Mapping!$A:$C,3,0),"Not Mapped"))</f>
        <v/>
      </c>
      <c r="Q88" s="20">
        <f>IF($B88="","",IFERROR(VLOOKUP($O88,Leaders!$A:$B,2,0),"Not Mapped"))</f>
        <v/>
      </c>
      <c r="R88" s="20">
        <f>IF($B88="","",IF(COUNTIF(Exclusions!$A:$A,$B88)&gt;0,"Yes","No"))</f>
        <v/>
      </c>
      <c r="S88" s="21">
        <f>IF($B88="","",MIN(1,DAY($A88)/IF($N88="Superstore",Settings!$B$5,Settings!$B$4)))</f>
        <v/>
      </c>
      <c r="T88" s="21">
        <f>IF(OR($B88="",$G88="",$S88=0),"",$G88/$S88)</f>
        <v/>
      </c>
      <c r="U88" s="20">
        <f>IF($T88="","",IF($T88&lt;Settings!$B$8,"Critical",IF($T88&lt;Settings!$B$9,"Semi Critical","Non Critical")))</f>
        <v/>
      </c>
      <c r="V88" s="28" t="n"/>
      <c r="W88" s="28" t="n"/>
      <c r="X88" s="28" t="n"/>
      <c r="Y88" s="28" t="n"/>
      <c r="Z88" s="20">
        <f>IF($B88="","",IFERROR(VLOOKUP($B88,'Plan HC for CCA'!$A:$B,2,0),""))</f>
        <v/>
      </c>
      <c r="AA88" s="44">
        <f>IF(OR($B88="",$Z88=""),"",IF(N($M88)&lt;$Z88,"Delta","No Delta"))</f>
        <v/>
      </c>
      <c r="AB88" s="44">
        <f>IF(OR($B88="",$Z88=""),"",MAX(0,$Z88-N($M88)))</f>
        <v/>
      </c>
      <c r="AC88" s="45">
        <f>IF($B88="","",IFERROR(INDEX('CCA Util %'!$H:$H,MATCH($B88,'CCA Util %'!$E:$E,0)),""))</f>
        <v/>
      </c>
      <c r="AD88" s="44">
        <f>IF($B88="","",IFERROR(INDEX('CCA Util %'!$G:$G,MATCH($B88,'CCA Util %'!$E:$E,0)),""))</f>
        <v/>
      </c>
      <c r="AE88" s="44">
        <f>IF(OR($B88="",$U88=""),"",$U88&amp;" &amp; "&amp;IF(OR($AD88="",$AD88=0),"Util NA",$AD88&amp;" Util"))</f>
        <v/>
      </c>
    </row>
    <row r="89" ht="15.75" customHeight="1" s="42">
      <c r="A89" s="13" t="n">
        <v>46304</v>
      </c>
      <c r="B89" s="20" t="inlineStr">
        <is>
          <t>BLR-HSR-3</t>
        </is>
      </c>
      <c r="C89" s="20" t="inlineStr">
        <is>
          <t>RETAIL_STORE</t>
        </is>
      </c>
      <c r="D89" s="20" t="inlineStr">
        <is>
          <t>Yes</t>
        </is>
      </c>
      <c r="E89" s="20" t="inlineStr">
        <is>
          <t>Bengaluru</t>
        </is>
      </c>
      <c r="F89" s="20" t="n">
        <v>8449</v>
      </c>
      <c r="G89" s="21" t="n">
        <v>0.7203219315895372</v>
      </c>
      <c r="H89" s="21" t="n">
        <v>0.8373315806769636</v>
      </c>
      <c r="I89" s="21" t="n">
        <v>0.948024</v>
      </c>
      <c r="J89" s="21" t="n">
        <v>0.8373315806769636</v>
      </c>
      <c r="K89" s="21" t="n">
        <v>0.0073409461663947</v>
      </c>
      <c r="L89" s="21" t="n">
        <v>0.9510924763149164</v>
      </c>
      <c r="M89" s="20" t="n">
        <v>8</v>
      </c>
      <c r="N89" s="20">
        <f>IF($B89="","",IF($C89="SUPERSTORE","Superstore","DH"))</f>
        <v/>
      </c>
      <c r="O89" s="20">
        <f>IF($B89="","",IFERROR(VLOOKUP($B89,Mapping!$A:$C,2,0),"Not Mapped"))</f>
        <v/>
      </c>
      <c r="P89" s="20">
        <f>IF($B89="","",IFERROR(VLOOKUP($B89,Mapping!$A:$C,3,0),"Not Mapped"))</f>
        <v/>
      </c>
      <c r="Q89" s="20">
        <f>IF($B89="","",IFERROR(VLOOKUP($O89,Leaders!$A:$B,2,0),"Not Mapped"))</f>
        <v/>
      </c>
      <c r="R89" s="20">
        <f>IF($B89="","",IF(COUNTIF(Exclusions!$A:$A,$B89)&gt;0,"Yes","No"))</f>
        <v/>
      </c>
      <c r="S89" s="21">
        <f>IF($B89="","",MIN(1,DAY($A89)/IF($N89="Superstore",Settings!$B$5,Settings!$B$4)))</f>
        <v/>
      </c>
      <c r="T89" s="21">
        <f>IF(OR($B89="",$G89="",$S89=0),"",$G89/$S89)</f>
        <v/>
      </c>
      <c r="U89" s="20">
        <f>IF($T89="","",IF($T89&lt;Settings!$B$8,"Critical",IF($T89&lt;Settings!$B$9,"Semi Critical","Non Critical")))</f>
        <v/>
      </c>
      <c r="V89" s="28" t="n"/>
      <c r="W89" s="28" t="n"/>
      <c r="X89" s="28" t="n"/>
      <c r="Y89" s="28" t="n"/>
      <c r="Z89" s="20">
        <f>IF($B89="","",IFERROR(VLOOKUP($B89,'Plan HC for CCA'!$A:$B,2,0),""))</f>
        <v/>
      </c>
      <c r="AA89" s="44">
        <f>IF(OR($B89="",$Z89=""),"",IF(N($M89)&lt;$Z89,"Delta","No Delta"))</f>
        <v/>
      </c>
      <c r="AB89" s="44">
        <f>IF(OR($B89="",$Z89=""),"",MAX(0,$Z89-N($M89)))</f>
        <v/>
      </c>
      <c r="AC89" s="45">
        <f>IF($B89="","",IFERROR(INDEX('CCA Util %'!$H:$H,MATCH($B89,'CCA Util %'!$E:$E,0)),""))</f>
        <v/>
      </c>
      <c r="AD89" s="44">
        <f>IF($B89="","",IFERROR(INDEX('CCA Util %'!$G:$G,MATCH($B89,'CCA Util %'!$E:$E,0)),""))</f>
        <v/>
      </c>
      <c r="AE89" s="44">
        <f>IF(OR($B89="",$U89=""),"",$U89&amp;" &amp; "&amp;IF(OR($AD89="",$AD89=0),"Util NA",$AD89&amp;" Util"))</f>
        <v/>
      </c>
    </row>
    <row r="90" ht="15.75" customHeight="1" s="42">
      <c r="A90" s="13" t="n">
        <v>46304</v>
      </c>
      <c r="B90" s="20" t="inlineStr">
        <is>
          <t>BLR-HSR-Flower-Shop-1</t>
        </is>
      </c>
      <c r="C90" s="20" t="inlineStr">
        <is>
          <t>RETAIL_STORE</t>
        </is>
      </c>
      <c r="D90" s="20" t="inlineStr">
        <is>
          <t>No</t>
        </is>
      </c>
      <c r="E90" s="20" t="inlineStr">
        <is>
          <t>Bengaluru</t>
        </is>
      </c>
      <c r="F90" s="20" t="n">
        <v>13</v>
      </c>
      <c r="G90" s="21" t="n">
        <v>0</v>
      </c>
      <c r="H90" s="21" t="n"/>
      <c r="I90" s="21" t="n"/>
      <c r="J90" s="21" t="n"/>
      <c r="K90" s="21" t="n">
        <v>0</v>
      </c>
      <c r="L90" s="21" t="n">
        <v>0.6000000000000001</v>
      </c>
      <c r="M90" s="20" t="n"/>
      <c r="N90" s="20">
        <f>IF($B90="","",IF($C90="SUPERSTORE","Superstore","DH"))</f>
        <v/>
      </c>
      <c r="O90" s="20">
        <f>IF($B90="","",IFERROR(VLOOKUP($B90,Mapping!$A:$C,2,0),"Not Mapped"))</f>
        <v/>
      </c>
      <c r="P90" s="20">
        <f>IF($B90="","",IFERROR(VLOOKUP($B90,Mapping!$A:$C,3,0),"Not Mapped"))</f>
        <v/>
      </c>
      <c r="Q90" s="20">
        <f>IF($B90="","",IFERROR(VLOOKUP($O90,Leaders!$A:$B,2,0),"Not Mapped"))</f>
        <v/>
      </c>
      <c r="R90" s="20">
        <f>IF($B90="","",IF(COUNTIF(Exclusions!$A:$A,$B90)&gt;0,"Yes","No"))</f>
        <v/>
      </c>
      <c r="S90" s="21">
        <f>IF($B90="","",MIN(1,DAY($A90)/IF($N90="Superstore",Settings!$B$5,Settings!$B$4)))</f>
        <v/>
      </c>
      <c r="T90" s="21">
        <f>IF(OR($B90="",$G90="",$S90=0),"",$G90/$S90)</f>
        <v/>
      </c>
      <c r="U90" s="20">
        <f>IF($T90="","",IF($T90&lt;Settings!$B$8,"Critical",IF($T90&lt;Settings!$B$9,"Semi Critical","Non Critical")))</f>
        <v/>
      </c>
      <c r="V90" s="28" t="inlineStr">
        <is>
          <t>Store Closed</t>
        </is>
      </c>
      <c r="W90" s="28" t="n"/>
      <c r="X90" s="28" t="n"/>
      <c r="Y90" s="28" t="n"/>
      <c r="Z90" s="20">
        <f>IF($B90="","",IFERROR(VLOOKUP($B90,'Plan HC for CCA'!$A:$B,2,0),""))</f>
        <v/>
      </c>
      <c r="AA90" s="44">
        <f>IF(OR($B90="",$Z90=""),"",IF(N($M90)&lt;$Z90,"Delta","No Delta"))</f>
        <v/>
      </c>
      <c r="AB90" s="44">
        <f>IF(OR($B90="",$Z90=""),"",MAX(0,$Z90-N($M90)))</f>
        <v/>
      </c>
      <c r="AC90" s="45">
        <f>IF($B90="","",IFERROR(INDEX('CCA Util %'!$H:$H,MATCH($B90,'CCA Util %'!$E:$E,0)),""))</f>
        <v/>
      </c>
      <c r="AD90" s="44">
        <f>IF($B90="","",IFERROR(INDEX('CCA Util %'!$G:$G,MATCH($B90,'CCA Util %'!$E:$E,0)),""))</f>
        <v/>
      </c>
      <c r="AE90" s="44">
        <f>IF(OR($B90="",$U90=""),"",$U90&amp;" &amp; "&amp;IF(OR($AD90="",$AD90=0),"Util NA",$AD90&amp;" Util"))</f>
        <v/>
      </c>
    </row>
    <row r="91" ht="15.75" customHeight="1" s="42">
      <c r="A91" s="13" t="n">
        <v>46304</v>
      </c>
      <c r="B91" s="20" t="inlineStr">
        <is>
          <t>BLR-Hadosiddapura</t>
        </is>
      </c>
      <c r="C91" s="20" t="inlineStr">
        <is>
          <t>RETAIL_STORE</t>
        </is>
      </c>
      <c r="D91" s="20" t="inlineStr">
        <is>
          <t>Yes</t>
        </is>
      </c>
      <c r="E91" s="20" t="inlineStr">
        <is>
          <t>Bengaluru</t>
        </is>
      </c>
      <c r="F91" s="20" t="n">
        <v>7335</v>
      </c>
      <c r="G91" s="21" t="n">
        <v>0.8685753237900476</v>
      </c>
      <c r="H91" s="21" t="n">
        <v>0.9386281588447654</v>
      </c>
      <c r="I91" s="21" t="n">
        <v>0.970351</v>
      </c>
      <c r="J91" s="21" t="n"/>
      <c r="K91" s="21" t="n">
        <v>0</v>
      </c>
      <c r="L91" s="21" t="n">
        <v>0.9952118563556908</v>
      </c>
      <c r="M91" s="20" t="n">
        <v>2</v>
      </c>
      <c r="N91" s="20">
        <f>IF($B91="","",IF($C91="SUPERSTORE","Superstore","DH"))</f>
        <v/>
      </c>
      <c r="O91" s="20">
        <f>IF($B91="","",IFERROR(VLOOKUP($B91,Mapping!$A:$C,2,0),"Not Mapped"))</f>
        <v/>
      </c>
      <c r="P91" s="20">
        <f>IF($B91="","",IFERROR(VLOOKUP($B91,Mapping!$A:$C,3,0),"Not Mapped"))</f>
        <v/>
      </c>
      <c r="Q91" s="20">
        <f>IF($B91="","",IFERROR(VLOOKUP($O91,Leaders!$A:$B,2,0),"Not Mapped"))</f>
        <v/>
      </c>
      <c r="R91" s="20">
        <f>IF($B91="","",IF(COUNTIF(Exclusions!$A:$A,$B91)&gt;0,"Yes","No"))</f>
        <v/>
      </c>
      <c r="S91" s="21">
        <f>IF($B91="","",MIN(1,DAY($A91)/IF($N91="Superstore",Settings!$B$5,Settings!$B$4)))</f>
        <v/>
      </c>
      <c r="T91" s="21">
        <f>IF(OR($B91="",$G91="",$S91=0),"",$G91/$S91)</f>
        <v/>
      </c>
      <c r="U91" s="20">
        <f>IF($T91="","",IF($T91&lt;Settings!$B$8,"Critical",IF($T91&lt;Settings!$B$9,"Semi Critical","Non Critical")))</f>
        <v/>
      </c>
      <c r="V91" s="28" t="n"/>
      <c r="W91" s="28" t="n"/>
      <c r="X91" s="28" t="n"/>
      <c r="Y91" s="28" t="n"/>
      <c r="Z91" s="20">
        <f>IF($B91="","",IFERROR(VLOOKUP($B91,'Plan HC for CCA'!$A:$B,2,0),""))</f>
        <v/>
      </c>
      <c r="AA91" s="44">
        <f>IF(OR($B91="",$Z91=""),"",IF(N($M91)&lt;$Z91,"Delta","No Delta"))</f>
        <v/>
      </c>
      <c r="AB91" s="44">
        <f>IF(OR($B91="",$Z91=""),"",MAX(0,$Z91-N($M91)))</f>
        <v/>
      </c>
      <c r="AC91" s="45">
        <f>IF($B91="","",IFERROR(INDEX('CCA Util %'!$H:$H,MATCH($B91,'CCA Util %'!$E:$E,0)),""))</f>
        <v/>
      </c>
      <c r="AD91" s="44">
        <f>IF($B91="","",IFERROR(INDEX('CCA Util %'!$G:$G,MATCH($B91,'CCA Util %'!$E:$E,0)),""))</f>
        <v/>
      </c>
      <c r="AE91" s="44">
        <f>IF(OR($B91="",$U91=""),"",$U91&amp;" &amp; "&amp;IF(OR($AD91="",$AD91=0),"Util NA",$AD91&amp;" Util"))</f>
        <v/>
      </c>
    </row>
    <row r="92" ht="15.75" customHeight="1" s="42">
      <c r="A92" s="13" t="n">
        <v>46304</v>
      </c>
      <c r="B92" s="20" t="inlineStr">
        <is>
          <t>BLR-Hegganahalli</t>
        </is>
      </c>
      <c r="C92" s="20" t="inlineStr">
        <is>
          <t>RETAIL_STORE</t>
        </is>
      </c>
      <c r="D92" s="20" t="inlineStr">
        <is>
          <t>Yes</t>
        </is>
      </c>
      <c r="E92" s="20" t="inlineStr">
        <is>
          <t>Bengaluru</t>
        </is>
      </c>
      <c r="F92" s="20" t="n">
        <v>4048</v>
      </c>
      <c r="G92" s="21" t="n">
        <v>0.9876482213438736</v>
      </c>
      <c r="H92" s="21" t="n">
        <v>0.8679339669834918</v>
      </c>
      <c r="I92" s="21" t="n">
        <v>0.972377</v>
      </c>
      <c r="J92" s="21" t="n">
        <v>0.8679339669834918</v>
      </c>
      <c r="K92" s="21" t="n">
        <v>0</v>
      </c>
      <c r="L92" s="21" t="n">
        <v>0.9654458808351544</v>
      </c>
      <c r="M92" s="20" t="n">
        <v>7</v>
      </c>
      <c r="N92" s="20">
        <f>IF($B92="","",IF($C92="SUPERSTORE","Superstore","DH"))</f>
        <v/>
      </c>
      <c r="O92" s="20">
        <f>IF($B92="","",IFERROR(VLOOKUP($B92,Mapping!$A:$C,2,0),"Not Mapped"))</f>
        <v/>
      </c>
      <c r="P92" s="20">
        <f>IF($B92="","",IFERROR(VLOOKUP($B92,Mapping!$A:$C,3,0),"Not Mapped"))</f>
        <v/>
      </c>
      <c r="Q92" s="20">
        <f>IF($B92="","",IFERROR(VLOOKUP($O92,Leaders!$A:$B,2,0),"Not Mapped"))</f>
        <v/>
      </c>
      <c r="R92" s="20">
        <f>IF($B92="","",IF(COUNTIF(Exclusions!$A:$A,$B92)&gt;0,"Yes","No"))</f>
        <v/>
      </c>
      <c r="S92" s="21">
        <f>IF($B92="","",MIN(1,DAY($A92)/IF($N92="Superstore",Settings!$B$5,Settings!$B$4)))</f>
        <v/>
      </c>
      <c r="T92" s="21">
        <f>IF(OR($B92="",$G92="",$S92=0),"",$G92/$S92)</f>
        <v/>
      </c>
      <c r="U92" s="20">
        <f>IF($T92="","",IF($T92&lt;Settings!$B$8,"Critical",IF($T92&lt;Settings!$B$9,"Semi Critical","Non Critical")))</f>
        <v/>
      </c>
      <c r="V92" s="28" t="n"/>
      <c r="W92" s="28" t="n"/>
      <c r="X92" s="28" t="n"/>
      <c r="Y92" s="28" t="n"/>
      <c r="Z92" s="20">
        <f>IF($B92="","",IFERROR(VLOOKUP($B92,'Plan HC for CCA'!$A:$B,2,0),""))</f>
        <v/>
      </c>
      <c r="AA92" s="44">
        <f>IF(OR($B92="",$Z92=""),"",IF(N($M92)&lt;$Z92,"Delta","No Delta"))</f>
        <v/>
      </c>
      <c r="AB92" s="44">
        <f>IF(OR($B92="",$Z92=""),"",MAX(0,$Z92-N($M92)))</f>
        <v/>
      </c>
      <c r="AC92" s="45">
        <f>IF($B92="","",IFERROR(INDEX('CCA Util %'!$H:$H,MATCH($B92,'CCA Util %'!$E:$E,0)),""))</f>
        <v/>
      </c>
      <c r="AD92" s="44">
        <f>IF($B92="","",IFERROR(INDEX('CCA Util %'!$G:$G,MATCH($B92,'CCA Util %'!$E:$E,0)),""))</f>
        <v/>
      </c>
      <c r="AE92" s="44">
        <f>IF(OR($B92="",$U92=""),"",$U92&amp;" &amp; "&amp;IF(OR($AD92="",$AD92=0),"Util NA",$AD92&amp;" Util"))</f>
        <v/>
      </c>
    </row>
    <row r="93" ht="15.75" customHeight="1" s="42">
      <c r="A93" s="13" t="n">
        <v>46304</v>
      </c>
      <c r="B93" s="20" t="inlineStr">
        <is>
          <t>BLR-Hennur Main</t>
        </is>
      </c>
      <c r="C93" s="20" t="inlineStr">
        <is>
          <t>RETAIL_STORE</t>
        </is>
      </c>
      <c r="D93" s="20" t="inlineStr">
        <is>
          <t>No</t>
        </is>
      </c>
      <c r="E93" s="20" t="inlineStr">
        <is>
          <t>Bengaluru</t>
        </is>
      </c>
      <c r="F93" s="20" t="n">
        <v>12257</v>
      </c>
      <c r="G93" s="21" t="n">
        <v>0.4483152484294689</v>
      </c>
      <c r="H93" s="21" t="n">
        <v>0.972520473157416</v>
      </c>
      <c r="I93" s="21" t="n">
        <v>0.985806</v>
      </c>
      <c r="J93" s="21" t="n"/>
      <c r="K93" s="21" t="n">
        <v>0</v>
      </c>
      <c r="L93" s="21" t="n">
        <v>1</v>
      </c>
      <c r="M93" s="20" t="n">
        <v>2</v>
      </c>
      <c r="N93" s="20">
        <f>IF($B93="","",IF($C93="SUPERSTORE","Superstore","DH"))</f>
        <v/>
      </c>
      <c r="O93" s="20">
        <f>IF($B93="","",IFERROR(VLOOKUP($B93,Mapping!$A:$C,2,0),"Not Mapped"))</f>
        <v/>
      </c>
      <c r="P93" s="20">
        <f>IF($B93="","",IFERROR(VLOOKUP($B93,Mapping!$A:$C,3,0),"Not Mapped"))</f>
        <v/>
      </c>
      <c r="Q93" s="20">
        <f>IF($B93="","",IFERROR(VLOOKUP($O93,Leaders!$A:$B,2,0),"Not Mapped"))</f>
        <v/>
      </c>
      <c r="R93" s="20">
        <f>IF($B93="","",IF(COUNTIF(Exclusions!$A:$A,$B93)&gt;0,"Yes","No"))</f>
        <v/>
      </c>
      <c r="S93" s="21">
        <f>IF($B93="","",MIN(1,DAY($A93)/IF($N93="Superstore",Settings!$B$5,Settings!$B$4)))</f>
        <v/>
      </c>
      <c r="T93" s="21">
        <f>IF(OR($B93="",$G93="",$S93=0),"",$G93/$S93)</f>
        <v/>
      </c>
      <c r="U93" s="20">
        <f>IF($T93="","",IF($T93&lt;Settings!$B$8,"Critical",IF($T93&lt;Settings!$B$9,"Semi Critical","Non Critical")))</f>
        <v/>
      </c>
      <c r="V93" s="28" t="n"/>
      <c r="W93" s="28" t="n"/>
      <c r="X93" s="28" t="n"/>
      <c r="Y93" s="28" t="n"/>
      <c r="Z93" s="20">
        <f>IF($B93="","",IFERROR(VLOOKUP($B93,'Plan HC for CCA'!$A:$B,2,0),""))</f>
        <v/>
      </c>
      <c r="AA93" s="44">
        <f>IF(OR($B93="",$Z93=""),"",IF(N($M93)&lt;$Z93,"Delta","No Delta"))</f>
        <v/>
      </c>
      <c r="AB93" s="44">
        <f>IF(OR($B93="",$Z93=""),"",MAX(0,$Z93-N($M93)))</f>
        <v/>
      </c>
      <c r="AC93" s="45">
        <f>IF($B93="","",IFERROR(INDEX('CCA Util %'!$H:$H,MATCH($B93,'CCA Util %'!$E:$E,0)),""))</f>
        <v/>
      </c>
      <c r="AD93" s="44">
        <f>IF($B93="","",IFERROR(INDEX('CCA Util %'!$G:$G,MATCH($B93,'CCA Util %'!$E:$E,0)),""))</f>
        <v/>
      </c>
      <c r="AE93" s="44">
        <f>IF(OR($B93="",$U93=""),"",$U93&amp;" &amp; "&amp;IF(OR($AD93="",$AD93=0),"Util NA",$AD93&amp;" Util"))</f>
        <v/>
      </c>
    </row>
    <row r="94" ht="15.75" customHeight="1" s="42">
      <c r="A94" s="13" t="n">
        <v>46304</v>
      </c>
      <c r="B94" s="20" t="inlineStr">
        <is>
          <t>BLR-Hope Farm New</t>
        </is>
      </c>
      <c r="C94" s="20" t="inlineStr">
        <is>
          <t>RETAIL_STORE</t>
        </is>
      </c>
      <c r="D94" s="20" t="inlineStr">
        <is>
          <t>Yes</t>
        </is>
      </c>
      <c r="E94" s="20" t="inlineStr">
        <is>
          <t>Bengaluru</t>
        </is>
      </c>
      <c r="F94" s="20" t="n">
        <v>7436</v>
      </c>
      <c r="G94" s="21" t="n">
        <v>0.5188273265196341</v>
      </c>
      <c r="H94" s="21" t="n">
        <v>0.78149300155521</v>
      </c>
      <c r="I94" s="21" t="n">
        <v>0.948535</v>
      </c>
      <c r="J94" s="21" t="n">
        <v>0.78149300155521</v>
      </c>
      <c r="K94" s="21" t="n">
        <v>0</v>
      </c>
      <c r="L94" s="21" t="n">
        <v>0.9290496848653516</v>
      </c>
      <c r="M94" s="20" t="n">
        <v>4</v>
      </c>
      <c r="N94" s="20">
        <f>IF($B94="","",IF($C94="SUPERSTORE","Superstore","DH"))</f>
        <v/>
      </c>
      <c r="O94" s="20">
        <f>IF($B94="","",IFERROR(VLOOKUP($B94,Mapping!$A:$C,2,0),"Not Mapped"))</f>
        <v/>
      </c>
      <c r="P94" s="20">
        <f>IF($B94="","",IFERROR(VLOOKUP($B94,Mapping!$A:$C,3,0),"Not Mapped"))</f>
        <v/>
      </c>
      <c r="Q94" s="20">
        <f>IF($B94="","",IFERROR(VLOOKUP($O94,Leaders!$A:$B,2,0),"Not Mapped"))</f>
        <v/>
      </c>
      <c r="R94" s="20">
        <f>IF($B94="","",IF(COUNTIF(Exclusions!$A:$A,$B94)&gt;0,"Yes","No"))</f>
        <v/>
      </c>
      <c r="S94" s="21">
        <f>IF($B94="","",MIN(1,DAY($A94)/IF($N94="Superstore",Settings!$B$5,Settings!$B$4)))</f>
        <v/>
      </c>
      <c r="T94" s="21">
        <f>IF(OR($B94="",$G94="",$S94=0),"",$G94/$S94)</f>
        <v/>
      </c>
      <c r="U94" s="20">
        <f>IF($T94="","",IF($T94&lt;Settings!$B$8,"Critical",IF($T94&lt;Settings!$B$9,"Semi Critical","Non Critical")))</f>
        <v/>
      </c>
      <c r="V94" s="28" t="n"/>
      <c r="W94" s="28" t="n"/>
      <c r="X94" s="28" t="n"/>
      <c r="Y94" s="28" t="n"/>
      <c r="Z94" s="20">
        <f>IF($B94="","",IFERROR(VLOOKUP($B94,'Plan HC for CCA'!$A:$B,2,0),""))</f>
        <v/>
      </c>
      <c r="AA94" s="44">
        <f>IF(OR($B94="",$Z94=""),"",IF(N($M94)&lt;$Z94,"Delta","No Delta"))</f>
        <v/>
      </c>
      <c r="AB94" s="44">
        <f>IF(OR($B94="",$Z94=""),"",MAX(0,$Z94-N($M94)))</f>
        <v/>
      </c>
      <c r="AC94" s="45">
        <f>IF($B94="","",IFERROR(INDEX('CCA Util %'!$H:$H,MATCH($B94,'CCA Util %'!$E:$E,0)),""))</f>
        <v/>
      </c>
      <c r="AD94" s="44">
        <f>IF($B94="","",IFERROR(INDEX('CCA Util %'!$G:$G,MATCH($B94,'CCA Util %'!$E:$E,0)),""))</f>
        <v/>
      </c>
      <c r="AE94" s="44">
        <f>IF(OR($B94="",$U94=""),"",$U94&amp;" &amp; "&amp;IF(OR($AD94="",$AD94=0),"Util NA",$AD94&amp;" Util"))</f>
        <v/>
      </c>
    </row>
    <row r="95" ht="15.75" customHeight="1" s="42">
      <c r="A95" s="13" t="n">
        <v>46304</v>
      </c>
      <c r="B95" s="20" t="inlineStr">
        <is>
          <t>BLR-Hope Farm SS</t>
        </is>
      </c>
      <c r="C95" s="20" t="inlineStr">
        <is>
          <t>SUPERSTORE</t>
        </is>
      </c>
      <c r="D95" s="20" t="inlineStr">
        <is>
          <t>No</t>
        </is>
      </c>
      <c r="E95" s="20" t="inlineStr">
        <is>
          <t>Bengaluru</t>
        </is>
      </c>
      <c r="F95" s="20" t="n">
        <v>12736</v>
      </c>
      <c r="G95" s="21" t="n">
        <v>0.5138190954773869</v>
      </c>
      <c r="H95" s="21" t="n">
        <v>0.9883863080684596</v>
      </c>
      <c r="I95" s="21" t="n">
        <v>0.997322</v>
      </c>
      <c r="J95" s="21" t="n">
        <v>0.9883863080684596</v>
      </c>
      <c r="K95" s="21" t="n">
        <v>0</v>
      </c>
      <c r="L95" s="21" t="n">
        <v>1</v>
      </c>
      <c r="M95" s="20" t="n">
        <v>1</v>
      </c>
      <c r="N95" s="20">
        <f>IF($B95="","",IF($C95="SUPERSTORE","Superstore","DH"))</f>
        <v/>
      </c>
      <c r="O95" s="20">
        <f>IF($B95="","",IFERROR(VLOOKUP($B95,Mapping!$A:$C,2,0),"Not Mapped"))</f>
        <v/>
      </c>
      <c r="P95" s="20">
        <f>IF($B95="","",IFERROR(VLOOKUP($B95,Mapping!$A:$C,3,0),"Not Mapped"))</f>
        <v/>
      </c>
      <c r="Q95" s="20">
        <f>IF($B95="","",IFERROR(VLOOKUP($O95,Leaders!$A:$B,2,0),"Not Mapped"))</f>
        <v/>
      </c>
      <c r="R95" s="20">
        <f>IF($B95="","",IF(COUNTIF(Exclusions!$A:$A,$B95)&gt;0,"Yes","No"))</f>
        <v/>
      </c>
      <c r="S95" s="21">
        <f>IF($B95="","",MIN(1,DAY($A95)/IF($N95="Superstore",Settings!$B$5,Settings!$B$4)))</f>
        <v/>
      </c>
      <c r="T95" s="21">
        <f>IF(OR($B95="",$G95="",$S95=0),"",$G95/$S95)</f>
        <v/>
      </c>
      <c r="U95" s="20">
        <f>IF($T95="","",IF($T95&lt;Settings!$B$8,"Critical",IF($T95&lt;Settings!$B$9,"Semi Critical","Non Critical")))</f>
        <v/>
      </c>
      <c r="V95" s="28" t="n"/>
      <c r="W95" s="28" t="n"/>
      <c r="X95" s="28" t="n"/>
      <c r="Y95" s="28" t="n"/>
      <c r="Z95" s="20">
        <f>IF($B95="","",IFERROR(VLOOKUP($B95,'Plan HC for CCA'!$A:$B,2,0),""))</f>
        <v/>
      </c>
      <c r="AA95" s="44">
        <f>IF(OR($B95="",$Z95=""),"",IF(N($M95)&lt;$Z95,"Delta","No Delta"))</f>
        <v/>
      </c>
      <c r="AB95" s="44">
        <f>IF(OR($B95="",$Z95=""),"",MAX(0,$Z95-N($M95)))</f>
        <v/>
      </c>
      <c r="AC95" s="45">
        <f>IF($B95="","",IFERROR(INDEX('CCA Util %'!$H:$H,MATCH($B95,'CCA Util %'!$E:$E,0)),""))</f>
        <v/>
      </c>
      <c r="AD95" s="44">
        <f>IF($B95="","",IFERROR(INDEX('CCA Util %'!$G:$G,MATCH($B95,'CCA Util %'!$E:$E,0)),""))</f>
        <v/>
      </c>
      <c r="AE95" s="44">
        <f>IF(OR($B95="",$U95=""),"",$U95&amp;" &amp; "&amp;IF(OR($AD95="",$AD95=0),"Util NA",$AD95&amp;" Util"))</f>
        <v/>
      </c>
    </row>
    <row r="96" ht="15.75" customHeight="1" s="42">
      <c r="A96" s="13" t="n">
        <v>46304</v>
      </c>
      <c r="B96" s="20" t="inlineStr">
        <is>
          <t>BLR-INDIRANAGAR NEW</t>
        </is>
      </c>
      <c r="C96" s="20" t="inlineStr">
        <is>
          <t>RETAIL_STORE</t>
        </is>
      </c>
      <c r="D96" s="20" t="inlineStr">
        <is>
          <t>Yes</t>
        </is>
      </c>
      <c r="E96" s="20" t="inlineStr">
        <is>
          <t>Bengaluru</t>
        </is>
      </c>
      <c r="F96" s="20" t="n">
        <v>6975</v>
      </c>
      <c r="G96" s="21" t="n">
        <v>0.8478853046594982</v>
      </c>
      <c r="H96" s="21" t="n">
        <v>0.8630368616841393</v>
      </c>
      <c r="I96" s="21" t="n">
        <v>0.9686360000000001</v>
      </c>
      <c r="J96" s="21" t="n">
        <v>0.8630368616841393</v>
      </c>
      <c r="K96" s="21" t="n">
        <v>0</v>
      </c>
      <c r="L96" s="21" t="n">
        <v>0.9633839417617428</v>
      </c>
      <c r="M96" s="20" t="n">
        <v>10</v>
      </c>
      <c r="N96" s="20">
        <f>IF($B96="","",IF($C96="SUPERSTORE","Superstore","DH"))</f>
        <v/>
      </c>
      <c r="O96" s="20">
        <f>IF($B96="","",IFERROR(VLOOKUP($B96,Mapping!$A:$C,2,0),"Not Mapped"))</f>
        <v/>
      </c>
      <c r="P96" s="20">
        <f>IF($B96="","",IFERROR(VLOOKUP($B96,Mapping!$A:$C,3,0),"Not Mapped"))</f>
        <v/>
      </c>
      <c r="Q96" s="20">
        <f>IF($B96="","",IFERROR(VLOOKUP($O96,Leaders!$A:$B,2,0),"Not Mapped"))</f>
        <v/>
      </c>
      <c r="R96" s="20">
        <f>IF($B96="","",IF(COUNTIF(Exclusions!$A:$A,$B96)&gt;0,"Yes","No"))</f>
        <v/>
      </c>
      <c r="S96" s="21">
        <f>IF($B96="","",MIN(1,DAY($A96)/IF($N96="Superstore",Settings!$B$5,Settings!$B$4)))</f>
        <v/>
      </c>
      <c r="T96" s="21">
        <f>IF(OR($B96="",$G96="",$S96=0),"",$G96/$S96)</f>
        <v/>
      </c>
      <c r="U96" s="20">
        <f>IF($T96="","",IF($T96&lt;Settings!$B$8,"Critical",IF($T96&lt;Settings!$B$9,"Semi Critical","Non Critical")))</f>
        <v/>
      </c>
      <c r="V96" s="28" t="n"/>
      <c r="W96" s="28" t="n"/>
      <c r="X96" s="28" t="n"/>
      <c r="Y96" s="28" t="n"/>
      <c r="Z96" s="20">
        <f>IF($B96="","",IFERROR(VLOOKUP($B96,'Plan HC for CCA'!$A:$B,2,0),""))</f>
        <v/>
      </c>
      <c r="AA96" s="44">
        <f>IF(OR($B96="",$Z96=""),"",IF(N($M96)&lt;$Z96,"Delta","No Delta"))</f>
        <v/>
      </c>
      <c r="AB96" s="44">
        <f>IF(OR($B96="",$Z96=""),"",MAX(0,$Z96-N($M96)))</f>
        <v/>
      </c>
      <c r="AC96" s="45">
        <f>IF($B96="","",IFERROR(INDEX('CCA Util %'!$H:$H,MATCH($B96,'CCA Util %'!$E:$E,0)),""))</f>
        <v/>
      </c>
      <c r="AD96" s="44">
        <f>IF($B96="","",IFERROR(INDEX('CCA Util %'!$G:$G,MATCH($B96,'CCA Util %'!$E:$E,0)),""))</f>
        <v/>
      </c>
      <c r="AE96" s="44">
        <f>IF(OR($B96="",$U96=""),"",$U96&amp;" &amp; "&amp;IF(OR($AD96="",$AD96=0),"Util NA",$AD96&amp;" Util"))</f>
        <v/>
      </c>
    </row>
    <row r="97" ht="15.75" customHeight="1" s="42">
      <c r="A97" s="13" t="n">
        <v>46304</v>
      </c>
      <c r="B97" s="20" t="inlineStr">
        <is>
          <t>BLR-ITPL Layout</t>
        </is>
      </c>
      <c r="C97" s="20" t="inlineStr">
        <is>
          <t>RETAIL_STORE</t>
        </is>
      </c>
      <c r="D97" s="20" t="inlineStr">
        <is>
          <t>Yes</t>
        </is>
      </c>
      <c r="E97" s="20" t="inlineStr">
        <is>
          <t>Bengaluru</t>
        </is>
      </c>
      <c r="F97" s="20" t="n">
        <v>7382</v>
      </c>
      <c r="G97" s="21" t="n">
        <v>0.7068545109726361</v>
      </c>
      <c r="H97" s="21" t="n">
        <v>0.8702568033729399</v>
      </c>
      <c r="I97" s="21" t="n">
        <v>0.965394</v>
      </c>
      <c r="J97" s="21" t="n">
        <v>0.8702568033729399</v>
      </c>
      <c r="K97" s="21" t="n">
        <v>0</v>
      </c>
      <c r="L97" s="21" t="n">
        <v>0.966423917209659</v>
      </c>
      <c r="M97" s="20" t="n">
        <v>6</v>
      </c>
      <c r="N97" s="20">
        <f>IF($B97="","",IF($C97="SUPERSTORE","Superstore","DH"))</f>
        <v/>
      </c>
      <c r="O97" s="20">
        <f>IF($B97="","",IFERROR(VLOOKUP($B97,Mapping!$A:$C,2,0),"Not Mapped"))</f>
        <v/>
      </c>
      <c r="P97" s="20">
        <f>IF($B97="","",IFERROR(VLOOKUP($B97,Mapping!$A:$C,3,0),"Not Mapped"))</f>
        <v/>
      </c>
      <c r="Q97" s="20">
        <f>IF($B97="","",IFERROR(VLOOKUP($O97,Leaders!$A:$B,2,0),"Not Mapped"))</f>
        <v/>
      </c>
      <c r="R97" s="20">
        <f>IF($B97="","",IF(COUNTIF(Exclusions!$A:$A,$B97)&gt;0,"Yes","No"))</f>
        <v/>
      </c>
      <c r="S97" s="21">
        <f>IF($B97="","",MIN(1,DAY($A97)/IF($N97="Superstore",Settings!$B$5,Settings!$B$4)))</f>
        <v/>
      </c>
      <c r="T97" s="21">
        <f>IF(OR($B97="",$G97="",$S97=0),"",$G97/$S97)</f>
        <v/>
      </c>
      <c r="U97" s="20">
        <f>IF($T97="","",IF($T97&lt;Settings!$B$8,"Critical",IF($T97&lt;Settings!$B$9,"Semi Critical","Non Critical")))</f>
        <v/>
      </c>
      <c r="V97" s="28" t="n"/>
      <c r="W97" s="28" t="n"/>
      <c r="X97" s="28" t="n"/>
      <c r="Y97" s="28" t="n"/>
      <c r="Z97" s="20">
        <f>IF($B97="","",IFERROR(VLOOKUP($B97,'Plan HC for CCA'!$A:$B,2,0),""))</f>
        <v/>
      </c>
      <c r="AA97" s="44">
        <f>IF(OR($B97="",$Z97=""),"",IF(N($M97)&lt;$Z97,"Delta","No Delta"))</f>
        <v/>
      </c>
      <c r="AB97" s="44">
        <f>IF(OR($B97="",$Z97=""),"",MAX(0,$Z97-N($M97)))</f>
        <v/>
      </c>
      <c r="AC97" s="45">
        <f>IF($B97="","",IFERROR(INDEX('CCA Util %'!$H:$H,MATCH($B97,'CCA Util %'!$E:$E,0)),""))</f>
        <v/>
      </c>
      <c r="AD97" s="44">
        <f>IF($B97="","",IFERROR(INDEX('CCA Util %'!$G:$G,MATCH($B97,'CCA Util %'!$E:$E,0)),""))</f>
        <v/>
      </c>
      <c r="AE97" s="44">
        <f>IF(OR($B97="",$U97=""),"",$U97&amp;" &amp; "&amp;IF(OR($AD97="",$AD97=0),"Util NA",$AD97&amp;" Util"))</f>
        <v/>
      </c>
    </row>
    <row r="98" ht="15.75" customHeight="1" s="42">
      <c r="A98" s="13" t="n">
        <v>46304</v>
      </c>
      <c r="B98" s="20" t="inlineStr">
        <is>
          <t>BLR-Iggalur</t>
        </is>
      </c>
      <c r="C98" s="20" t="inlineStr">
        <is>
          <t>RETAIL_STORE</t>
        </is>
      </c>
      <c r="D98" s="20" t="inlineStr">
        <is>
          <t>Yes</t>
        </is>
      </c>
      <c r="E98" s="20" t="inlineStr">
        <is>
          <t>Bengaluru</t>
        </is>
      </c>
      <c r="F98" s="20" t="n">
        <v>5005</v>
      </c>
      <c r="G98" s="21" t="n">
        <v>0.993006993006993</v>
      </c>
      <c r="H98" s="21" t="n">
        <v>0.9515090543259558</v>
      </c>
      <c r="I98" s="21" t="n">
        <v>0.986551</v>
      </c>
      <c r="J98" s="21" t="n"/>
      <c r="K98" s="21" t="n">
        <v>0</v>
      </c>
      <c r="L98" s="21" t="n">
        <v>1</v>
      </c>
      <c r="M98" s="20" t="n">
        <v>3</v>
      </c>
      <c r="N98" s="20">
        <f>IF($B98="","",IF($C98="SUPERSTORE","Superstore","DH"))</f>
        <v/>
      </c>
      <c r="O98" s="20">
        <f>IF($B98="","",IFERROR(VLOOKUP($B98,Mapping!$A:$C,2,0),"Not Mapped"))</f>
        <v/>
      </c>
      <c r="P98" s="20">
        <f>IF($B98="","",IFERROR(VLOOKUP($B98,Mapping!$A:$C,3,0),"Not Mapped"))</f>
        <v/>
      </c>
      <c r="Q98" s="20">
        <f>IF($B98="","",IFERROR(VLOOKUP($O98,Leaders!$A:$B,2,0),"Not Mapped"))</f>
        <v/>
      </c>
      <c r="R98" s="20">
        <f>IF($B98="","",IF(COUNTIF(Exclusions!$A:$A,$B98)&gt;0,"Yes","No"))</f>
        <v/>
      </c>
      <c r="S98" s="21">
        <f>IF($B98="","",MIN(1,DAY($A98)/IF($N98="Superstore",Settings!$B$5,Settings!$B$4)))</f>
        <v/>
      </c>
      <c r="T98" s="21">
        <f>IF(OR($B98="",$G98="",$S98=0),"",$G98/$S98)</f>
        <v/>
      </c>
      <c r="U98" s="20">
        <f>IF($T98="","",IF($T98&lt;Settings!$B$8,"Critical",IF($T98&lt;Settings!$B$9,"Semi Critical","Non Critical")))</f>
        <v/>
      </c>
      <c r="V98" s="28" t="n"/>
      <c r="W98" s="28" t="n"/>
      <c r="X98" s="28" t="n"/>
      <c r="Y98" s="28" t="n"/>
      <c r="Z98" s="20">
        <f>IF($B98="","",IFERROR(VLOOKUP($B98,'Plan HC for CCA'!$A:$B,2,0),""))</f>
        <v/>
      </c>
      <c r="AA98" s="44">
        <f>IF(OR($B98="",$Z98=""),"",IF(N($M98)&lt;$Z98,"Delta","No Delta"))</f>
        <v/>
      </c>
      <c r="AB98" s="44">
        <f>IF(OR($B98="",$Z98=""),"",MAX(0,$Z98-N($M98)))</f>
        <v/>
      </c>
      <c r="AC98" s="45">
        <f>IF($B98="","",IFERROR(INDEX('CCA Util %'!$H:$H,MATCH($B98,'CCA Util %'!$E:$E,0)),""))</f>
        <v/>
      </c>
      <c r="AD98" s="44">
        <f>IF($B98="","",IFERROR(INDEX('CCA Util %'!$G:$G,MATCH($B98,'CCA Util %'!$E:$E,0)),""))</f>
        <v/>
      </c>
      <c r="AE98" s="44">
        <f>IF(OR($B98="",$U98=""),"",$U98&amp;" &amp; "&amp;IF(OR($AD98="",$AD98=0),"Util NA",$AD98&amp;" Util"))</f>
        <v/>
      </c>
    </row>
    <row r="99" ht="15.75" customHeight="1" s="42">
      <c r="A99" s="13" t="n">
        <v>46304</v>
      </c>
      <c r="B99" s="20" t="inlineStr">
        <is>
          <t>BLR-JAYANAGAR New</t>
        </is>
      </c>
      <c r="C99" s="20" t="inlineStr">
        <is>
          <t>RETAIL_STORE</t>
        </is>
      </c>
      <c r="D99" s="20" t="inlineStr">
        <is>
          <t>Yes</t>
        </is>
      </c>
      <c r="E99" s="20" t="inlineStr">
        <is>
          <t>Bengaluru</t>
        </is>
      </c>
      <c r="F99" s="20" t="n">
        <v>5627</v>
      </c>
      <c r="G99" s="21" t="n">
        <v>0.4936911320419406</v>
      </c>
      <c r="H99" s="21" t="n">
        <v>0.8196544276457883</v>
      </c>
      <c r="I99" s="21" t="n">
        <v>0.954431</v>
      </c>
      <c r="J99" s="21" t="n">
        <v>0.8196544276457883</v>
      </c>
      <c r="K99" s="21" t="n">
        <v>0</v>
      </c>
      <c r="L99" s="21" t="n">
        <v>0.9451176537455952</v>
      </c>
      <c r="M99" s="20" t="n">
        <v>5</v>
      </c>
      <c r="N99" s="20">
        <f>IF($B99="","",IF($C99="SUPERSTORE","Superstore","DH"))</f>
        <v/>
      </c>
      <c r="O99" s="20">
        <f>IF($B99="","",IFERROR(VLOOKUP($B99,Mapping!$A:$C,2,0),"Not Mapped"))</f>
        <v/>
      </c>
      <c r="P99" s="20">
        <f>IF($B99="","",IFERROR(VLOOKUP($B99,Mapping!$A:$C,3,0),"Not Mapped"))</f>
        <v/>
      </c>
      <c r="Q99" s="20">
        <f>IF($B99="","",IFERROR(VLOOKUP($O99,Leaders!$A:$B,2,0),"Not Mapped"))</f>
        <v/>
      </c>
      <c r="R99" s="20">
        <f>IF($B99="","",IF(COUNTIF(Exclusions!$A:$A,$B99)&gt;0,"Yes","No"))</f>
        <v/>
      </c>
      <c r="S99" s="21">
        <f>IF($B99="","",MIN(1,DAY($A99)/IF($N99="Superstore",Settings!$B$5,Settings!$B$4)))</f>
        <v/>
      </c>
      <c r="T99" s="21">
        <f>IF(OR($B99="",$G99="",$S99=0),"",$G99/$S99)</f>
        <v/>
      </c>
      <c r="U99" s="20">
        <f>IF($T99="","",IF($T99&lt;Settings!$B$8,"Critical",IF($T99&lt;Settings!$B$9,"Semi Critical","Non Critical")))</f>
        <v/>
      </c>
      <c r="V99" s="28" t="n"/>
      <c r="W99" s="28" t="n"/>
      <c r="X99" s="28" t="n"/>
      <c r="Y99" s="28" t="n"/>
      <c r="Z99" s="20">
        <f>IF($B99="","",IFERROR(VLOOKUP($B99,'Plan HC for CCA'!$A:$B,2,0),""))</f>
        <v/>
      </c>
      <c r="AA99" s="44">
        <f>IF(OR($B99="",$Z99=""),"",IF(N($M99)&lt;$Z99,"Delta","No Delta"))</f>
        <v/>
      </c>
      <c r="AB99" s="44">
        <f>IF(OR($B99="",$Z99=""),"",MAX(0,$Z99-N($M99)))</f>
        <v/>
      </c>
      <c r="AC99" s="45">
        <f>IF($B99="","",IFERROR(INDEX('CCA Util %'!$H:$H,MATCH($B99,'CCA Util %'!$E:$E,0)),""))</f>
        <v/>
      </c>
      <c r="AD99" s="44">
        <f>IF($B99="","",IFERROR(INDEX('CCA Util %'!$G:$G,MATCH($B99,'CCA Util %'!$E:$E,0)),""))</f>
        <v/>
      </c>
      <c r="AE99" s="44">
        <f>IF(OR($B99="",$U99=""),"",$U99&amp;" &amp; "&amp;IF(OR($AD99="",$AD99=0),"Util NA",$AD99&amp;" Util"))</f>
        <v/>
      </c>
    </row>
    <row r="100" ht="15.75" customHeight="1" s="42">
      <c r="A100" s="13" t="n">
        <v>46304</v>
      </c>
      <c r="B100" s="20" t="inlineStr">
        <is>
          <t>BLR-JC Nagar</t>
        </is>
      </c>
      <c r="C100" s="20" t="inlineStr">
        <is>
          <t>RETAIL_STORE</t>
        </is>
      </c>
      <c r="D100" s="20" t="inlineStr">
        <is>
          <t>Yes</t>
        </is>
      </c>
      <c r="E100" s="20" t="inlineStr">
        <is>
          <t>Bengaluru</t>
        </is>
      </c>
      <c r="F100" s="20" t="n">
        <v>5421</v>
      </c>
      <c r="G100" s="21" t="n">
        <v>0.0129127467256964</v>
      </c>
      <c r="H100" s="21" t="n">
        <v>0.9714285714285714</v>
      </c>
      <c r="I100" s="21" t="n">
        <v>0.99359</v>
      </c>
      <c r="J100" s="21" t="n">
        <v>0.0432071999999999</v>
      </c>
      <c r="K100" s="21" t="n">
        <v>0</v>
      </c>
      <c r="L100" s="21" t="n">
        <v>0.6177910000000001</v>
      </c>
      <c r="M100" s="20" t="n">
        <v>5</v>
      </c>
      <c r="N100" s="20">
        <f>IF($B100="","",IF($C100="SUPERSTORE","Superstore","DH"))</f>
        <v/>
      </c>
      <c r="O100" s="20">
        <f>IF($B100="","",IFERROR(VLOOKUP($B100,Mapping!$A:$C,2,0),"Not Mapped"))</f>
        <v/>
      </c>
      <c r="P100" s="20">
        <f>IF($B100="","",IFERROR(VLOOKUP($B100,Mapping!$A:$C,3,0),"Not Mapped"))</f>
        <v/>
      </c>
      <c r="Q100" s="20">
        <f>IF($B100="","",IFERROR(VLOOKUP($O100,Leaders!$A:$B,2,0),"Not Mapped"))</f>
        <v/>
      </c>
      <c r="R100" s="20">
        <f>IF($B100="","",IF(COUNTIF(Exclusions!$A:$A,$B100)&gt;0,"Yes","No"))</f>
        <v/>
      </c>
      <c r="S100" s="21">
        <f>IF($B100="","",MIN(1,DAY($A100)/IF($N100="Superstore",Settings!$B$5,Settings!$B$4)))</f>
        <v/>
      </c>
      <c r="T100" s="21">
        <f>IF(OR($B100="",$G100="",$S100=0),"",$G100/$S100)</f>
        <v/>
      </c>
      <c r="U100" s="20">
        <f>IF($T100="","",IF($T100&lt;Settings!$B$8,"Critical",IF($T100&lt;Settings!$B$9,"Semi Critical","Non Critical")))</f>
        <v/>
      </c>
      <c r="V100" s="28" t="inlineStr">
        <is>
          <t>Store Closed</t>
        </is>
      </c>
      <c r="W100" s="28" t="n"/>
      <c r="X100" s="28" t="n"/>
      <c r="Y100" s="28" t="n"/>
      <c r="Z100" s="20">
        <f>IF($B100="","",IFERROR(VLOOKUP($B100,'Plan HC for CCA'!$A:$B,2,0),""))</f>
        <v/>
      </c>
      <c r="AA100" s="44">
        <f>IF(OR($B100="",$Z100=""),"",IF(N($M100)&lt;$Z100,"Delta","No Delta"))</f>
        <v/>
      </c>
      <c r="AB100" s="44">
        <f>IF(OR($B100="",$Z100=""),"",MAX(0,$Z100-N($M100)))</f>
        <v/>
      </c>
      <c r="AC100" s="45">
        <f>IF($B100="","",IFERROR(INDEX('CCA Util %'!$H:$H,MATCH($B100,'CCA Util %'!$E:$E,0)),""))</f>
        <v/>
      </c>
      <c r="AD100" s="44">
        <f>IF($B100="","",IFERROR(INDEX('CCA Util %'!$G:$G,MATCH($B100,'CCA Util %'!$E:$E,0)),""))</f>
        <v/>
      </c>
      <c r="AE100" s="44">
        <f>IF(OR($B100="",$U100=""),"",$U100&amp;" &amp; "&amp;IF(OR($AD100="",$AD100=0),"Util NA",$AD100&amp;" Util"))</f>
        <v/>
      </c>
    </row>
    <row r="101" ht="15.75" customHeight="1" s="42">
      <c r="A101" s="13" t="n">
        <v>46304</v>
      </c>
      <c r="B101" s="20" t="inlineStr">
        <is>
          <t>BLR-JP Nagar Network</t>
        </is>
      </c>
      <c r="C101" s="20" t="inlineStr">
        <is>
          <t>RETAIL_STORE</t>
        </is>
      </c>
      <c r="D101" s="20" t="inlineStr">
        <is>
          <t>Yes</t>
        </is>
      </c>
      <c r="E101" s="20" t="inlineStr">
        <is>
          <t>Bengaluru</t>
        </is>
      </c>
      <c r="F101" s="20" t="n">
        <v>6969</v>
      </c>
      <c r="G101" s="21" t="n">
        <v>0.8979767541971588</v>
      </c>
      <c r="H101" s="21" t="n">
        <v>0.933525087887504</v>
      </c>
      <c r="I101" s="21" t="n">
        <v>0.980545</v>
      </c>
      <c r="J101" s="21" t="n">
        <v>0.933525087887504</v>
      </c>
      <c r="K101" s="21" t="n">
        <v>0</v>
      </c>
      <c r="L101" s="21" t="n">
        <v>0.9930631949000016</v>
      </c>
      <c r="M101" s="20" t="n">
        <v>5</v>
      </c>
      <c r="N101" s="20">
        <f>IF($B101="","",IF($C101="SUPERSTORE","Superstore","DH"))</f>
        <v/>
      </c>
      <c r="O101" s="20">
        <f>IF($B101="","",IFERROR(VLOOKUP($B101,Mapping!$A:$C,2,0),"Not Mapped"))</f>
        <v/>
      </c>
      <c r="P101" s="20">
        <f>IF($B101="","",IFERROR(VLOOKUP($B101,Mapping!$A:$C,3,0),"Not Mapped"))</f>
        <v/>
      </c>
      <c r="Q101" s="20">
        <f>IF($B101="","",IFERROR(VLOOKUP($O101,Leaders!$A:$B,2,0),"Not Mapped"))</f>
        <v/>
      </c>
      <c r="R101" s="20">
        <f>IF($B101="","",IF(COUNTIF(Exclusions!$A:$A,$B101)&gt;0,"Yes","No"))</f>
        <v/>
      </c>
      <c r="S101" s="21">
        <f>IF($B101="","",MIN(1,DAY($A101)/IF($N101="Superstore",Settings!$B$5,Settings!$B$4)))</f>
        <v/>
      </c>
      <c r="T101" s="21">
        <f>IF(OR($B101="",$G101="",$S101=0),"",$G101/$S101)</f>
        <v/>
      </c>
      <c r="U101" s="20">
        <f>IF($T101="","",IF($T101&lt;Settings!$B$8,"Critical",IF($T101&lt;Settings!$B$9,"Semi Critical","Non Critical")))</f>
        <v/>
      </c>
      <c r="V101" s="28" t="n"/>
      <c r="W101" s="28" t="n"/>
      <c r="X101" s="28" t="n"/>
      <c r="Y101" s="28" t="n"/>
      <c r="Z101" s="20">
        <f>IF($B101="","",IFERROR(VLOOKUP($B101,'Plan HC for CCA'!$A:$B,2,0),""))</f>
        <v/>
      </c>
      <c r="AA101" s="44">
        <f>IF(OR($B101="",$Z101=""),"",IF(N($M101)&lt;$Z101,"Delta","No Delta"))</f>
        <v/>
      </c>
      <c r="AB101" s="44">
        <f>IF(OR($B101="",$Z101=""),"",MAX(0,$Z101-N($M101)))</f>
        <v/>
      </c>
      <c r="AC101" s="45">
        <f>IF($B101="","",IFERROR(INDEX('CCA Util %'!$H:$H,MATCH($B101,'CCA Util %'!$E:$E,0)),""))</f>
        <v/>
      </c>
      <c r="AD101" s="44">
        <f>IF($B101="","",IFERROR(INDEX('CCA Util %'!$G:$G,MATCH($B101,'CCA Util %'!$E:$E,0)),""))</f>
        <v/>
      </c>
      <c r="AE101" s="44">
        <f>IF(OR($B101="",$U101=""),"",$U101&amp;" &amp; "&amp;IF(OR($AD101="",$AD101=0),"Util NA",$AD101&amp;" Util"))</f>
        <v/>
      </c>
    </row>
    <row r="102" ht="15.75" customHeight="1" s="42">
      <c r="A102" s="13" t="n">
        <v>46304</v>
      </c>
      <c r="B102" s="20" t="inlineStr">
        <is>
          <t>BLR-JP Nagar New</t>
        </is>
      </c>
      <c r="C102" s="20" t="inlineStr">
        <is>
          <t>RETAIL_STORE</t>
        </is>
      </c>
      <c r="D102" s="20" t="inlineStr">
        <is>
          <t>Yes</t>
        </is>
      </c>
      <c r="E102" s="20" t="inlineStr">
        <is>
          <t>Bengaluru</t>
        </is>
      </c>
      <c r="F102" s="20" t="n">
        <v>5714</v>
      </c>
      <c r="G102" s="21" t="n">
        <v>0.4424221211060553</v>
      </c>
      <c r="H102" s="21" t="n">
        <v>0.8215981012658228</v>
      </c>
      <c r="I102" s="21" t="n">
        <v>0.978449</v>
      </c>
      <c r="J102" s="21" t="n">
        <v>0.8215981012658228</v>
      </c>
      <c r="K102" s="21" t="n">
        <v>0</v>
      </c>
      <c r="L102" s="21" t="n">
        <v>0.9459360426382412</v>
      </c>
      <c r="M102" s="20" t="n">
        <v>4</v>
      </c>
      <c r="N102" s="20">
        <f>IF($B102="","",IF($C102="SUPERSTORE","Superstore","DH"))</f>
        <v/>
      </c>
      <c r="O102" s="20">
        <f>IF($B102="","",IFERROR(VLOOKUP($B102,Mapping!$A:$C,2,0),"Not Mapped"))</f>
        <v/>
      </c>
      <c r="P102" s="20">
        <f>IF($B102="","",IFERROR(VLOOKUP($B102,Mapping!$A:$C,3,0),"Not Mapped"))</f>
        <v/>
      </c>
      <c r="Q102" s="20">
        <f>IF($B102="","",IFERROR(VLOOKUP($O102,Leaders!$A:$B,2,0),"Not Mapped"))</f>
        <v/>
      </c>
      <c r="R102" s="20">
        <f>IF($B102="","",IF(COUNTIF(Exclusions!$A:$A,$B102)&gt;0,"Yes","No"))</f>
        <v/>
      </c>
      <c r="S102" s="21">
        <f>IF($B102="","",MIN(1,DAY($A102)/IF($N102="Superstore",Settings!$B$5,Settings!$B$4)))</f>
        <v/>
      </c>
      <c r="T102" s="21">
        <f>IF(OR($B102="",$G102="",$S102=0),"",$G102/$S102)</f>
        <v/>
      </c>
      <c r="U102" s="20">
        <f>IF($T102="","",IF($T102&lt;Settings!$B$8,"Critical",IF($T102&lt;Settings!$B$9,"Semi Critical","Non Critical")))</f>
        <v/>
      </c>
      <c r="V102" s="28" t="n"/>
      <c r="W102" s="28" t="n"/>
      <c r="X102" s="28" t="n"/>
      <c r="Y102" s="28" t="n"/>
      <c r="Z102" s="20">
        <f>IF($B102="","",IFERROR(VLOOKUP($B102,'Plan HC for CCA'!$A:$B,2,0),""))</f>
        <v/>
      </c>
      <c r="AA102" s="44">
        <f>IF(OR($B102="",$Z102=""),"",IF(N($M102)&lt;$Z102,"Delta","No Delta"))</f>
        <v/>
      </c>
      <c r="AB102" s="44">
        <f>IF(OR($B102="",$Z102=""),"",MAX(0,$Z102-N($M102)))</f>
        <v/>
      </c>
      <c r="AC102" s="45">
        <f>IF($B102="","",IFERROR(INDEX('CCA Util %'!$H:$H,MATCH($B102,'CCA Util %'!$E:$E,0)),""))</f>
        <v/>
      </c>
      <c r="AD102" s="44">
        <f>IF($B102="","",IFERROR(INDEX('CCA Util %'!$G:$G,MATCH($B102,'CCA Util %'!$E:$E,0)),""))</f>
        <v/>
      </c>
      <c r="AE102" s="44">
        <f>IF(OR($B102="",$U102=""),"",$U102&amp;" &amp; "&amp;IF(OR($AD102="",$AD102=0),"Util NA",$AD102&amp;" Util"))</f>
        <v/>
      </c>
    </row>
    <row r="103" ht="15.75" customHeight="1" s="42">
      <c r="A103" s="13" t="n">
        <v>46304</v>
      </c>
      <c r="B103" s="20" t="inlineStr">
        <is>
          <t>BLR-JP Nagar SS</t>
        </is>
      </c>
      <c r="C103" s="20" t="inlineStr">
        <is>
          <t>SUPERSTORE</t>
        </is>
      </c>
      <c r="D103" s="20" t="inlineStr">
        <is>
          <t>No</t>
        </is>
      </c>
      <c r="E103" s="20" t="inlineStr">
        <is>
          <t>Bengaluru</t>
        </is>
      </c>
      <c r="F103" s="20" t="n">
        <v>13730</v>
      </c>
      <c r="G103" s="21" t="n">
        <v>0.0618353969410051</v>
      </c>
      <c r="H103" s="21" t="n">
        <v>0.9587750294464076</v>
      </c>
      <c r="I103" s="21" t="n">
        <v>0.984438</v>
      </c>
      <c r="J103" s="21" t="n">
        <v>0.2042094935217903</v>
      </c>
      <c r="K103" s="21" t="n">
        <v>0</v>
      </c>
      <c r="L103" s="21" t="n">
        <v>0.6851960000000001</v>
      </c>
      <c r="M103" s="20" t="n">
        <v>1</v>
      </c>
      <c r="N103" s="20">
        <f>IF($B103="","",IF($C103="SUPERSTORE","Superstore","DH"))</f>
        <v/>
      </c>
      <c r="O103" s="20">
        <f>IF($B103="","",IFERROR(VLOOKUP($B103,Mapping!$A:$C,2,0),"Not Mapped"))</f>
        <v/>
      </c>
      <c r="P103" s="20">
        <f>IF($B103="","",IFERROR(VLOOKUP($B103,Mapping!$A:$C,3,0),"Not Mapped"))</f>
        <v/>
      </c>
      <c r="Q103" s="20">
        <f>IF($B103="","",IFERROR(VLOOKUP($O103,Leaders!$A:$B,2,0),"Not Mapped"))</f>
        <v/>
      </c>
      <c r="R103" s="20">
        <f>IF($B103="","",IF(COUNTIF(Exclusions!$A:$A,$B103)&gt;0,"Yes","No"))</f>
        <v/>
      </c>
      <c r="S103" s="21">
        <f>IF($B103="","",MIN(1,DAY($A103)/IF($N103="Superstore",Settings!$B$5,Settings!$B$4)))</f>
        <v/>
      </c>
      <c r="T103" s="21">
        <f>IF(OR($B103="",$G103="",$S103=0),"",$G103/$S103)</f>
        <v/>
      </c>
      <c r="U103" s="20">
        <f>IF($T103="","",IF($T103&lt;Settings!$B$8,"Critical",IF($T103&lt;Settings!$B$9,"Semi Critical","Non Critical")))</f>
        <v/>
      </c>
      <c r="V103" s="28" t="inlineStr">
        <is>
          <t>Store Closed</t>
        </is>
      </c>
      <c r="W103" s="28" t="n"/>
      <c r="X103" s="28" t="n"/>
      <c r="Y103" s="28" t="n"/>
      <c r="Z103" s="20">
        <f>IF($B103="","",IFERROR(VLOOKUP($B103,'Plan HC for CCA'!$A:$B,2,0),""))</f>
        <v/>
      </c>
      <c r="AA103" s="44">
        <f>IF(OR($B103="",$Z103=""),"",IF(N($M103)&lt;$Z103,"Delta","No Delta"))</f>
        <v/>
      </c>
      <c r="AB103" s="44">
        <f>IF(OR($B103="",$Z103=""),"",MAX(0,$Z103-N($M103)))</f>
        <v/>
      </c>
      <c r="AC103" s="45">
        <f>IF($B103="","",IFERROR(INDEX('CCA Util %'!$H:$H,MATCH($B103,'CCA Util %'!$E:$E,0)),""))</f>
        <v/>
      </c>
      <c r="AD103" s="44">
        <f>IF($B103="","",IFERROR(INDEX('CCA Util %'!$G:$G,MATCH($B103,'CCA Util %'!$E:$E,0)),""))</f>
        <v/>
      </c>
      <c r="AE103" s="44">
        <f>IF(OR($B103="",$U103=""),"",$U103&amp;" &amp; "&amp;IF(OR($AD103="",$AD103=0),"Util NA",$AD103&amp;" Util"))</f>
        <v/>
      </c>
    </row>
    <row r="104" ht="15.75" customHeight="1" s="42">
      <c r="A104" s="13" t="n">
        <v>46304</v>
      </c>
      <c r="B104" s="20" t="inlineStr">
        <is>
          <t>BLR-Jakkur Network</t>
        </is>
      </c>
      <c r="C104" s="20" t="inlineStr">
        <is>
          <t>RETAIL_STORE</t>
        </is>
      </c>
      <c r="D104" s="20" t="inlineStr">
        <is>
          <t>Yes</t>
        </is>
      </c>
      <c r="E104" s="20" t="inlineStr">
        <is>
          <t>Bengaluru</t>
        </is>
      </c>
      <c r="F104" s="20" t="n">
        <v>4928</v>
      </c>
      <c r="G104" s="21" t="n">
        <v>0.2895698051948052</v>
      </c>
      <c r="H104" s="21" t="n">
        <v>0.6664330763840224</v>
      </c>
      <c r="I104" s="21" t="n">
        <v>0.970951</v>
      </c>
      <c r="J104" s="21" t="n">
        <v>0.6568117820602662</v>
      </c>
      <c r="K104" s="21" t="n">
        <v>0</v>
      </c>
      <c r="L104" s="21" t="n">
        <v>0.8748284005827462</v>
      </c>
      <c r="M104" s="20" t="n">
        <v>3</v>
      </c>
      <c r="N104" s="20">
        <f>IF($B104="","",IF($C104="SUPERSTORE","Superstore","DH"))</f>
        <v/>
      </c>
      <c r="O104" s="20">
        <f>IF($B104="","",IFERROR(VLOOKUP($B104,Mapping!$A:$C,2,0),"Not Mapped"))</f>
        <v/>
      </c>
      <c r="P104" s="20">
        <f>IF($B104="","",IFERROR(VLOOKUP($B104,Mapping!$A:$C,3,0),"Not Mapped"))</f>
        <v/>
      </c>
      <c r="Q104" s="20">
        <f>IF($B104="","",IFERROR(VLOOKUP($O104,Leaders!$A:$B,2,0),"Not Mapped"))</f>
        <v/>
      </c>
      <c r="R104" s="20">
        <f>IF($B104="","",IF(COUNTIF(Exclusions!$A:$A,$B104)&gt;0,"Yes","No"))</f>
        <v/>
      </c>
      <c r="S104" s="21">
        <f>IF($B104="","",MIN(1,DAY($A104)/IF($N104="Superstore",Settings!$B$5,Settings!$B$4)))</f>
        <v/>
      </c>
      <c r="T104" s="21">
        <f>IF(OR($B104="",$G104="",$S104=0),"",$G104/$S104)</f>
        <v/>
      </c>
      <c r="U104" s="20">
        <f>IF($T104="","",IF($T104&lt;Settings!$B$8,"Critical",IF($T104&lt;Settings!$B$9,"Semi Critical","Non Critical")))</f>
        <v/>
      </c>
      <c r="V104" s="28" t="n"/>
      <c r="W104" s="28" t="n"/>
      <c r="X104" s="28" t="n"/>
      <c r="Y104" s="28" t="n"/>
      <c r="Z104" s="20">
        <f>IF($B104="","",IFERROR(VLOOKUP($B104,'Plan HC for CCA'!$A:$B,2,0),""))</f>
        <v/>
      </c>
      <c r="AA104" s="44">
        <f>IF(OR($B104="",$Z104=""),"",IF(N($M104)&lt;$Z104,"Delta","No Delta"))</f>
        <v/>
      </c>
      <c r="AB104" s="44">
        <f>IF(OR($B104="",$Z104=""),"",MAX(0,$Z104-N($M104)))</f>
        <v/>
      </c>
      <c r="AC104" s="45">
        <f>IF($B104="","",IFERROR(INDEX('CCA Util %'!$H:$H,MATCH($B104,'CCA Util %'!$E:$E,0)),""))</f>
        <v/>
      </c>
      <c r="AD104" s="44">
        <f>IF($B104="","",IFERROR(INDEX('CCA Util %'!$G:$G,MATCH($B104,'CCA Util %'!$E:$E,0)),""))</f>
        <v/>
      </c>
      <c r="AE104" s="44">
        <f>IF(OR($B104="",$U104=""),"",$U104&amp;" &amp; "&amp;IF(OR($AD104="",$AD104=0),"Util NA",$AD104&amp;" Util"))</f>
        <v/>
      </c>
    </row>
    <row r="105" ht="15.75" customHeight="1" s="42">
      <c r="A105" s="13" t="n">
        <v>46304</v>
      </c>
      <c r="B105" s="20" t="inlineStr">
        <is>
          <t>BLR-Jakkur New</t>
        </is>
      </c>
      <c r="C105" s="20" t="inlineStr">
        <is>
          <t>RETAIL_STORE</t>
        </is>
      </c>
      <c r="D105" s="20" t="inlineStr">
        <is>
          <t>Yes</t>
        </is>
      </c>
      <c r="E105" s="20" t="inlineStr">
        <is>
          <t>Bengaluru</t>
        </is>
      </c>
      <c r="F105" s="20" t="n">
        <v>6163</v>
      </c>
      <c r="G105" s="21" t="n">
        <v>0.4259289307155606</v>
      </c>
      <c r="H105" s="21" t="n">
        <v>0.7348571428571429</v>
      </c>
      <c r="I105" s="21" t="n">
        <v>0.87537</v>
      </c>
      <c r="J105" s="21" t="n">
        <v>0.7348571428571429</v>
      </c>
      <c r="K105" s="21" t="n">
        <v>0</v>
      </c>
      <c r="L105" s="21" t="n">
        <v>0.9094135338345865</v>
      </c>
      <c r="M105" s="20" t="n">
        <v>3</v>
      </c>
      <c r="N105" s="20">
        <f>IF($B105="","",IF($C105="SUPERSTORE","Superstore","DH"))</f>
        <v/>
      </c>
      <c r="O105" s="20">
        <f>IF($B105="","",IFERROR(VLOOKUP($B105,Mapping!$A:$C,2,0),"Not Mapped"))</f>
        <v/>
      </c>
      <c r="P105" s="20">
        <f>IF($B105="","",IFERROR(VLOOKUP($B105,Mapping!$A:$C,3,0),"Not Mapped"))</f>
        <v/>
      </c>
      <c r="Q105" s="20">
        <f>IF($B105="","",IFERROR(VLOOKUP($O105,Leaders!$A:$B,2,0),"Not Mapped"))</f>
        <v/>
      </c>
      <c r="R105" s="20">
        <f>IF($B105="","",IF(COUNTIF(Exclusions!$A:$A,$B105)&gt;0,"Yes","No"))</f>
        <v/>
      </c>
      <c r="S105" s="21">
        <f>IF($B105="","",MIN(1,DAY($A105)/IF($N105="Superstore",Settings!$B$5,Settings!$B$4)))</f>
        <v/>
      </c>
      <c r="T105" s="21">
        <f>IF(OR($B105="",$G105="",$S105=0),"",$G105/$S105)</f>
        <v/>
      </c>
      <c r="U105" s="20">
        <f>IF($T105="","",IF($T105&lt;Settings!$B$8,"Critical",IF($T105&lt;Settings!$B$9,"Semi Critical","Non Critical")))</f>
        <v/>
      </c>
      <c r="V105" s="28" t="n"/>
      <c r="W105" s="28" t="n"/>
      <c r="X105" s="28" t="n"/>
      <c r="Y105" s="28" t="n"/>
      <c r="Z105" s="20">
        <f>IF($B105="","",IFERROR(VLOOKUP($B105,'Plan HC for CCA'!$A:$B,2,0),""))</f>
        <v/>
      </c>
      <c r="AA105" s="44">
        <f>IF(OR($B105="",$Z105=""),"",IF(N($M105)&lt;$Z105,"Delta","No Delta"))</f>
        <v/>
      </c>
      <c r="AB105" s="44">
        <f>IF(OR($B105="",$Z105=""),"",MAX(0,$Z105-N($M105)))</f>
        <v/>
      </c>
      <c r="AC105" s="45">
        <f>IF($B105="","",IFERROR(INDEX('CCA Util %'!$H:$H,MATCH($B105,'CCA Util %'!$E:$E,0)),""))</f>
        <v/>
      </c>
      <c r="AD105" s="44">
        <f>IF($B105="","",IFERROR(INDEX('CCA Util %'!$G:$G,MATCH($B105,'CCA Util %'!$E:$E,0)),""))</f>
        <v/>
      </c>
      <c r="AE105" s="44">
        <f>IF(OR($B105="",$U105=""),"",$U105&amp;" &amp; "&amp;IF(OR($AD105="",$AD105=0),"Util NA",$AD105&amp;" Util"))</f>
        <v/>
      </c>
    </row>
    <row r="106" ht="15.75" customHeight="1" s="42">
      <c r="A106" s="13" t="n">
        <v>46304</v>
      </c>
      <c r="B106" s="20" t="inlineStr">
        <is>
          <t>BLR-Jayanagar 9th block</t>
        </is>
      </c>
      <c r="C106" s="20" t="inlineStr">
        <is>
          <t>RETAIL_STORE</t>
        </is>
      </c>
      <c r="D106" s="20" t="inlineStr">
        <is>
          <t>No</t>
        </is>
      </c>
      <c r="E106" s="20" t="inlineStr">
        <is>
          <t>Bengaluru</t>
        </is>
      </c>
      <c r="F106" s="20" t="n">
        <v>4848</v>
      </c>
      <c r="G106" s="21" t="n">
        <v>0.5713696369636964</v>
      </c>
      <c r="H106" s="21" t="n">
        <v>0.8357400722021661</v>
      </c>
      <c r="I106" s="21" t="n">
        <v>0.949291</v>
      </c>
      <c r="J106" s="21" t="n">
        <v>0.8357400722021661</v>
      </c>
      <c r="K106" s="21" t="n">
        <v>0</v>
      </c>
      <c r="L106" s="21" t="n">
        <v>0.9518905567167016</v>
      </c>
      <c r="M106" s="20" t="n">
        <v>3</v>
      </c>
      <c r="N106" s="20">
        <f>IF($B106="","",IF($C106="SUPERSTORE","Superstore","DH"))</f>
        <v/>
      </c>
      <c r="O106" s="20">
        <f>IF($B106="","",IFERROR(VLOOKUP($B106,Mapping!$A:$C,2,0),"Not Mapped"))</f>
        <v/>
      </c>
      <c r="P106" s="20">
        <f>IF($B106="","",IFERROR(VLOOKUP($B106,Mapping!$A:$C,3,0),"Not Mapped"))</f>
        <v/>
      </c>
      <c r="Q106" s="20">
        <f>IF($B106="","",IFERROR(VLOOKUP($O106,Leaders!$A:$B,2,0),"Not Mapped"))</f>
        <v/>
      </c>
      <c r="R106" s="20">
        <f>IF($B106="","",IF(COUNTIF(Exclusions!$A:$A,$B106)&gt;0,"Yes","No"))</f>
        <v/>
      </c>
      <c r="S106" s="21">
        <f>IF($B106="","",MIN(1,DAY($A106)/IF($N106="Superstore",Settings!$B$5,Settings!$B$4)))</f>
        <v/>
      </c>
      <c r="T106" s="21">
        <f>IF(OR($B106="",$G106="",$S106=0),"",$G106/$S106)</f>
        <v/>
      </c>
      <c r="U106" s="20">
        <f>IF($T106="","",IF($T106&lt;Settings!$B$8,"Critical",IF($T106&lt;Settings!$B$9,"Semi Critical","Non Critical")))</f>
        <v/>
      </c>
      <c r="V106" s="28" t="n"/>
      <c r="W106" s="28" t="n"/>
      <c r="X106" s="28" t="n"/>
      <c r="Y106" s="28" t="n"/>
      <c r="Z106" s="20">
        <f>IF($B106="","",IFERROR(VLOOKUP($B106,'Plan HC for CCA'!$A:$B,2,0),""))</f>
        <v/>
      </c>
      <c r="AA106" s="44">
        <f>IF(OR($B106="",$Z106=""),"",IF(N($M106)&lt;$Z106,"Delta","No Delta"))</f>
        <v/>
      </c>
      <c r="AB106" s="44">
        <f>IF(OR($B106="",$Z106=""),"",MAX(0,$Z106-N($M106)))</f>
        <v/>
      </c>
      <c r="AC106" s="45">
        <f>IF($B106="","",IFERROR(INDEX('CCA Util %'!$H:$H,MATCH($B106,'CCA Util %'!$E:$E,0)),""))</f>
        <v/>
      </c>
      <c r="AD106" s="44">
        <f>IF($B106="","",IFERROR(INDEX('CCA Util %'!$G:$G,MATCH($B106,'CCA Util %'!$E:$E,0)),""))</f>
        <v/>
      </c>
      <c r="AE106" s="44">
        <f>IF(OR($B106="",$U106=""),"",$U106&amp;" &amp; "&amp;IF(OR($AD106="",$AD106=0),"Util NA",$AD106&amp;" Util"))</f>
        <v/>
      </c>
    </row>
    <row r="107" ht="15.75" customHeight="1" s="42">
      <c r="A107" s="13" t="n">
        <v>46304</v>
      </c>
      <c r="B107" s="20" t="inlineStr">
        <is>
          <t>BLR-Junnasandra</t>
        </is>
      </c>
      <c r="C107" s="20" t="inlineStr">
        <is>
          <t>RETAIL_STORE</t>
        </is>
      </c>
      <c r="D107" s="20" t="inlineStr">
        <is>
          <t>Yes</t>
        </is>
      </c>
      <c r="E107" s="20" t="inlineStr">
        <is>
          <t>Bengaluru</t>
        </is>
      </c>
      <c r="F107" s="20" t="n">
        <v>6286</v>
      </c>
      <c r="G107" s="21" t="n">
        <v>0.9678650970410436</v>
      </c>
      <c r="H107" s="21" t="n">
        <v>0.972879684418146</v>
      </c>
      <c r="I107" s="21" t="n">
        <v>0.991748</v>
      </c>
      <c r="J107" s="21" t="n">
        <v>0.972879684418146</v>
      </c>
      <c r="K107" s="21" t="n">
        <v>0.004633815551537</v>
      </c>
      <c r="L107" s="21" t="n">
        <v>0.9990732368896926</v>
      </c>
      <c r="M107" s="20" t="n">
        <v>3</v>
      </c>
      <c r="N107" s="20">
        <f>IF($B107="","",IF($C107="SUPERSTORE","Superstore","DH"))</f>
        <v/>
      </c>
      <c r="O107" s="20">
        <f>IF($B107="","",IFERROR(VLOOKUP($B107,Mapping!$A:$C,2,0),"Not Mapped"))</f>
        <v/>
      </c>
      <c r="P107" s="20">
        <f>IF($B107="","",IFERROR(VLOOKUP($B107,Mapping!$A:$C,3,0),"Not Mapped"))</f>
        <v/>
      </c>
      <c r="Q107" s="20">
        <f>IF($B107="","",IFERROR(VLOOKUP($O107,Leaders!$A:$B,2,0),"Not Mapped"))</f>
        <v/>
      </c>
      <c r="R107" s="20">
        <f>IF($B107="","",IF(COUNTIF(Exclusions!$A:$A,$B107)&gt;0,"Yes","No"))</f>
        <v/>
      </c>
      <c r="S107" s="21">
        <f>IF($B107="","",MIN(1,DAY($A107)/IF($N107="Superstore",Settings!$B$5,Settings!$B$4)))</f>
        <v/>
      </c>
      <c r="T107" s="21">
        <f>IF(OR($B107="",$G107="",$S107=0),"",$G107/$S107)</f>
        <v/>
      </c>
      <c r="U107" s="20">
        <f>IF($T107="","",IF($T107&lt;Settings!$B$8,"Critical",IF($T107&lt;Settings!$B$9,"Semi Critical","Non Critical")))</f>
        <v/>
      </c>
      <c r="V107" s="28" t="n"/>
      <c r="W107" s="28" t="n"/>
      <c r="X107" s="28" t="n"/>
      <c r="Y107" s="28" t="n"/>
      <c r="Z107" s="20">
        <f>IF($B107="","",IFERROR(VLOOKUP($B107,'Plan HC for CCA'!$A:$B,2,0),""))</f>
        <v/>
      </c>
      <c r="AA107" s="44">
        <f>IF(OR($B107="",$Z107=""),"",IF(N($M107)&lt;$Z107,"Delta","No Delta"))</f>
        <v/>
      </c>
      <c r="AB107" s="44">
        <f>IF(OR($B107="",$Z107=""),"",MAX(0,$Z107-N($M107)))</f>
        <v/>
      </c>
      <c r="AC107" s="45">
        <f>IF($B107="","",IFERROR(INDEX('CCA Util %'!$H:$H,MATCH($B107,'CCA Util %'!$E:$E,0)),""))</f>
        <v/>
      </c>
      <c r="AD107" s="44">
        <f>IF($B107="","",IFERROR(INDEX('CCA Util %'!$G:$G,MATCH($B107,'CCA Util %'!$E:$E,0)),""))</f>
        <v/>
      </c>
      <c r="AE107" s="44">
        <f>IF(OR($B107="",$U107=""),"",$U107&amp;" &amp; "&amp;IF(OR($AD107="",$AD107=0),"Util NA",$AD107&amp;" Util"))</f>
        <v/>
      </c>
    </row>
    <row r="108" ht="15.75" customHeight="1" s="42">
      <c r="A108" s="13" t="n">
        <v>46304</v>
      </c>
      <c r="B108" s="20" t="inlineStr">
        <is>
          <t>BLR-KALYAN NAGAR NEW</t>
        </is>
      </c>
      <c r="C108" s="20" t="inlineStr">
        <is>
          <t>RETAIL_STORE</t>
        </is>
      </c>
      <c r="D108" s="20" t="inlineStr">
        <is>
          <t>Yes</t>
        </is>
      </c>
      <c r="E108" s="20" t="inlineStr">
        <is>
          <t>Bengaluru</t>
        </is>
      </c>
      <c r="F108" s="20" t="n">
        <v>6145</v>
      </c>
      <c r="G108" s="21" t="n">
        <v>0.5978844589096827</v>
      </c>
      <c r="H108" s="21" t="n">
        <v>0.8358737071311921</v>
      </c>
      <c r="I108" s="21" t="n">
        <v>0.963109</v>
      </c>
      <c r="J108" s="21" t="n">
        <v>0.8358737071311921</v>
      </c>
      <c r="K108" s="21" t="n">
        <v>0</v>
      </c>
      <c r="L108" s="21" t="n">
        <v>0.9519468240552388</v>
      </c>
      <c r="M108" s="20" t="n">
        <v>3</v>
      </c>
      <c r="N108" s="20">
        <f>IF($B108="","",IF($C108="SUPERSTORE","Superstore","DH"))</f>
        <v/>
      </c>
      <c r="O108" s="20">
        <f>IF($B108="","",IFERROR(VLOOKUP($B108,Mapping!$A:$C,2,0),"Not Mapped"))</f>
        <v/>
      </c>
      <c r="P108" s="20">
        <f>IF($B108="","",IFERROR(VLOOKUP($B108,Mapping!$A:$C,3,0),"Not Mapped"))</f>
        <v/>
      </c>
      <c r="Q108" s="20">
        <f>IF($B108="","",IFERROR(VLOOKUP($O108,Leaders!$A:$B,2,0),"Not Mapped"))</f>
        <v/>
      </c>
      <c r="R108" s="20">
        <f>IF($B108="","",IF(COUNTIF(Exclusions!$A:$A,$B108)&gt;0,"Yes","No"))</f>
        <v/>
      </c>
      <c r="S108" s="21">
        <f>IF($B108="","",MIN(1,DAY($A108)/IF($N108="Superstore",Settings!$B$5,Settings!$B$4)))</f>
        <v/>
      </c>
      <c r="T108" s="21">
        <f>IF(OR($B108="",$G108="",$S108=0),"",$G108/$S108)</f>
        <v/>
      </c>
      <c r="U108" s="20">
        <f>IF($T108="","",IF($T108&lt;Settings!$B$8,"Critical",IF($T108&lt;Settings!$B$9,"Semi Critical","Non Critical")))</f>
        <v/>
      </c>
      <c r="V108" s="28" t="n"/>
      <c r="W108" s="28" t="n"/>
      <c r="X108" s="28" t="n"/>
      <c r="Y108" s="28" t="n"/>
      <c r="Z108" s="20">
        <f>IF($B108="","",IFERROR(VLOOKUP($B108,'Plan HC for CCA'!$A:$B,2,0),""))</f>
        <v/>
      </c>
      <c r="AA108" s="44">
        <f>IF(OR($B108="",$Z108=""),"",IF(N($M108)&lt;$Z108,"Delta","No Delta"))</f>
        <v/>
      </c>
      <c r="AB108" s="44">
        <f>IF(OR($B108="",$Z108=""),"",MAX(0,$Z108-N($M108)))</f>
        <v/>
      </c>
      <c r="AC108" s="45">
        <f>IF($B108="","",IFERROR(INDEX('CCA Util %'!$H:$H,MATCH($B108,'CCA Util %'!$E:$E,0)),""))</f>
        <v/>
      </c>
      <c r="AD108" s="44">
        <f>IF($B108="","",IFERROR(INDEX('CCA Util %'!$G:$G,MATCH($B108,'CCA Util %'!$E:$E,0)),""))</f>
        <v/>
      </c>
      <c r="AE108" s="44">
        <f>IF(OR($B108="",$U108=""),"",$U108&amp;" &amp; "&amp;IF(OR($AD108="",$AD108=0),"Util NA",$AD108&amp;" Util"))</f>
        <v/>
      </c>
    </row>
    <row r="109" ht="15.75" customHeight="1" s="42">
      <c r="A109" s="13" t="n">
        <v>46304</v>
      </c>
      <c r="B109" s="20" t="inlineStr">
        <is>
          <t>BLR-Kadarenahalli</t>
        </is>
      </c>
      <c r="C109" s="20" t="inlineStr">
        <is>
          <t>RETAIL_STORE</t>
        </is>
      </c>
      <c r="D109" s="20" t="inlineStr">
        <is>
          <t>Yes</t>
        </is>
      </c>
      <c r="E109" s="20" t="inlineStr">
        <is>
          <t>Bengaluru</t>
        </is>
      </c>
      <c r="F109" s="20" t="n">
        <v>8294</v>
      </c>
      <c r="G109" s="21" t="n">
        <v>0.6273209549071618</v>
      </c>
      <c r="H109" s="21" t="n">
        <v>0.8010763021333845</v>
      </c>
      <c r="I109" s="21" t="n">
        <v>0.934445</v>
      </c>
      <c r="J109" s="21" t="n">
        <v>0.8010763021333845</v>
      </c>
      <c r="K109" s="21" t="n">
        <v>0</v>
      </c>
      <c r="L109" s="21" t="n">
        <v>0.9372952851087936</v>
      </c>
      <c r="M109" s="20" t="n">
        <v>6</v>
      </c>
      <c r="N109" s="20">
        <f>IF($B109="","",IF($C109="SUPERSTORE","Superstore","DH"))</f>
        <v/>
      </c>
      <c r="O109" s="20">
        <f>IF($B109="","",IFERROR(VLOOKUP($B109,Mapping!$A:$C,2,0),"Not Mapped"))</f>
        <v/>
      </c>
      <c r="P109" s="20">
        <f>IF($B109="","",IFERROR(VLOOKUP($B109,Mapping!$A:$C,3,0),"Not Mapped"))</f>
        <v/>
      </c>
      <c r="Q109" s="20">
        <f>IF($B109="","",IFERROR(VLOOKUP($O109,Leaders!$A:$B,2,0),"Not Mapped"))</f>
        <v/>
      </c>
      <c r="R109" s="20">
        <f>IF($B109="","",IF(COUNTIF(Exclusions!$A:$A,$B109)&gt;0,"Yes","No"))</f>
        <v/>
      </c>
      <c r="S109" s="21">
        <f>IF($B109="","",MIN(1,DAY($A109)/IF($N109="Superstore",Settings!$B$5,Settings!$B$4)))</f>
        <v/>
      </c>
      <c r="T109" s="21">
        <f>IF(OR($B109="",$G109="",$S109=0),"",$G109/$S109)</f>
        <v/>
      </c>
      <c r="U109" s="20">
        <f>IF($T109="","",IF($T109&lt;Settings!$B$8,"Critical",IF($T109&lt;Settings!$B$9,"Semi Critical","Non Critical")))</f>
        <v/>
      </c>
      <c r="V109" s="28" t="n"/>
      <c r="W109" s="28" t="n"/>
      <c r="X109" s="28" t="n"/>
      <c r="Y109" s="28" t="n"/>
      <c r="Z109" s="20">
        <f>IF($B109="","",IFERROR(VLOOKUP($B109,'Plan HC for CCA'!$A:$B,2,0),""))</f>
        <v/>
      </c>
      <c r="AA109" s="44">
        <f>IF(OR($B109="",$Z109=""),"",IF(N($M109)&lt;$Z109,"Delta","No Delta"))</f>
        <v/>
      </c>
      <c r="AB109" s="44">
        <f>IF(OR($B109="",$Z109=""),"",MAX(0,$Z109-N($M109)))</f>
        <v/>
      </c>
      <c r="AC109" s="45">
        <f>IF($B109="","",IFERROR(INDEX('CCA Util %'!$H:$H,MATCH($B109,'CCA Util %'!$E:$E,0)),""))</f>
        <v/>
      </c>
      <c r="AD109" s="44">
        <f>IF($B109="","",IFERROR(INDEX('CCA Util %'!$G:$G,MATCH($B109,'CCA Util %'!$E:$E,0)),""))</f>
        <v/>
      </c>
      <c r="AE109" s="44">
        <f>IF(OR($B109="",$U109=""),"",$U109&amp;" &amp; "&amp;IF(OR($AD109="",$AD109=0),"Util NA",$AD109&amp;" Util"))</f>
        <v/>
      </c>
    </row>
    <row r="110" ht="15.75" customHeight="1" s="42">
      <c r="A110" s="13" t="n">
        <v>46304</v>
      </c>
      <c r="B110" s="20" t="inlineStr">
        <is>
          <t>BLR-Kadarenahalli SS</t>
        </is>
      </c>
      <c r="C110" s="20" t="inlineStr">
        <is>
          <t>SUPERSTORE</t>
        </is>
      </c>
      <c r="D110" s="20" t="inlineStr">
        <is>
          <t>No</t>
        </is>
      </c>
      <c r="E110" s="20" t="inlineStr">
        <is>
          <t>Bengaluru</t>
        </is>
      </c>
      <c r="F110" s="20" t="n">
        <v>12050</v>
      </c>
      <c r="G110" s="21" t="n">
        <v>0.4310373443983402</v>
      </c>
      <c r="H110" s="21" t="n">
        <v>0.9830573738929534</v>
      </c>
      <c r="I110" s="21" t="n">
        <v>0.996328</v>
      </c>
      <c r="J110" s="21" t="n">
        <v>0.9830573738929534</v>
      </c>
      <c r="K110" s="21" t="n">
        <v>0</v>
      </c>
      <c r="L110" s="21" t="n">
        <v>1</v>
      </c>
      <c r="M110" s="20" t="n">
        <v>2</v>
      </c>
      <c r="N110" s="20">
        <f>IF($B110="","",IF($C110="SUPERSTORE","Superstore","DH"))</f>
        <v/>
      </c>
      <c r="O110" s="20">
        <f>IF($B110="","",IFERROR(VLOOKUP($B110,Mapping!$A:$C,2,0),"Not Mapped"))</f>
        <v/>
      </c>
      <c r="P110" s="20">
        <f>IF($B110="","",IFERROR(VLOOKUP($B110,Mapping!$A:$C,3,0),"Not Mapped"))</f>
        <v/>
      </c>
      <c r="Q110" s="20">
        <f>IF($B110="","",IFERROR(VLOOKUP($O110,Leaders!$A:$B,2,0),"Not Mapped"))</f>
        <v/>
      </c>
      <c r="R110" s="20">
        <f>IF($B110="","",IF(COUNTIF(Exclusions!$A:$A,$B110)&gt;0,"Yes","No"))</f>
        <v/>
      </c>
      <c r="S110" s="21">
        <f>IF($B110="","",MIN(1,DAY($A110)/IF($N110="Superstore",Settings!$B$5,Settings!$B$4)))</f>
        <v/>
      </c>
      <c r="T110" s="21">
        <f>IF(OR($B110="",$G110="",$S110=0),"",$G110/$S110)</f>
        <v/>
      </c>
      <c r="U110" s="20">
        <f>IF($T110="","",IF($T110&lt;Settings!$B$8,"Critical",IF($T110&lt;Settings!$B$9,"Semi Critical","Non Critical")))</f>
        <v/>
      </c>
      <c r="V110" s="28" t="n"/>
      <c r="W110" s="28" t="n"/>
      <c r="X110" s="28" t="n"/>
      <c r="Y110" s="28" t="n"/>
      <c r="Z110" s="20">
        <f>IF($B110="","",IFERROR(VLOOKUP($B110,'Plan HC for CCA'!$A:$B,2,0),""))</f>
        <v/>
      </c>
      <c r="AA110" s="44">
        <f>IF(OR($B110="",$Z110=""),"",IF(N($M110)&lt;$Z110,"Delta","No Delta"))</f>
        <v/>
      </c>
      <c r="AB110" s="44">
        <f>IF(OR($B110="",$Z110=""),"",MAX(0,$Z110-N($M110)))</f>
        <v/>
      </c>
      <c r="AC110" s="45">
        <f>IF($B110="","",IFERROR(INDEX('CCA Util %'!$H:$H,MATCH($B110,'CCA Util %'!$E:$E,0)),""))</f>
        <v/>
      </c>
      <c r="AD110" s="44">
        <f>IF($B110="","",IFERROR(INDEX('CCA Util %'!$G:$G,MATCH($B110,'CCA Util %'!$E:$E,0)),""))</f>
        <v/>
      </c>
      <c r="AE110" s="44">
        <f>IF(OR($B110="",$U110=""),"",$U110&amp;" &amp; "&amp;IF(OR($AD110="",$AD110=0),"Util NA",$AD110&amp;" Util"))</f>
        <v/>
      </c>
    </row>
    <row r="111" ht="15.75" customHeight="1" s="42">
      <c r="A111" s="13" t="n">
        <v>46304</v>
      </c>
      <c r="B111" s="20" t="inlineStr">
        <is>
          <t>BLR-Kadugodi</t>
        </is>
      </c>
      <c r="C111" s="20" t="inlineStr">
        <is>
          <t>RETAIL_STORE</t>
        </is>
      </c>
      <c r="D111" s="20" t="inlineStr">
        <is>
          <t>Yes</t>
        </is>
      </c>
      <c r="E111" s="20" t="inlineStr">
        <is>
          <t>Bengaluru</t>
        </is>
      </c>
      <c r="F111" s="20" t="n">
        <v>6917</v>
      </c>
      <c r="G111" s="21" t="n">
        <v>0.9893017203990168</v>
      </c>
      <c r="H111" s="21" t="n">
        <v>0.9393540844658776</v>
      </c>
      <c r="I111" s="21" t="n">
        <v>0.98414</v>
      </c>
      <c r="J111" s="21" t="n">
        <v>0.9393540844658776</v>
      </c>
      <c r="K111" s="21" t="n">
        <v>0.0123513870541611</v>
      </c>
      <c r="L111" s="21" t="n">
        <v>0.9930472318379584</v>
      </c>
      <c r="M111" s="20" t="n">
        <v>5</v>
      </c>
      <c r="N111" s="20">
        <f>IF($B111="","",IF($C111="SUPERSTORE","Superstore","DH"))</f>
        <v/>
      </c>
      <c r="O111" s="20">
        <f>IF($B111="","",IFERROR(VLOOKUP($B111,Mapping!$A:$C,2,0),"Not Mapped"))</f>
        <v/>
      </c>
      <c r="P111" s="20">
        <f>IF($B111="","",IFERROR(VLOOKUP($B111,Mapping!$A:$C,3,0),"Not Mapped"))</f>
        <v/>
      </c>
      <c r="Q111" s="20">
        <f>IF($B111="","",IFERROR(VLOOKUP($O111,Leaders!$A:$B,2,0),"Not Mapped"))</f>
        <v/>
      </c>
      <c r="R111" s="20">
        <f>IF($B111="","",IF(COUNTIF(Exclusions!$A:$A,$B111)&gt;0,"Yes","No"))</f>
        <v/>
      </c>
      <c r="S111" s="21">
        <f>IF($B111="","",MIN(1,DAY($A111)/IF($N111="Superstore",Settings!$B$5,Settings!$B$4)))</f>
        <v/>
      </c>
      <c r="T111" s="21">
        <f>IF(OR($B111="",$G111="",$S111=0),"",$G111/$S111)</f>
        <v/>
      </c>
      <c r="U111" s="20">
        <f>IF($T111="","",IF($T111&lt;Settings!$B$8,"Critical",IF($T111&lt;Settings!$B$9,"Semi Critical","Non Critical")))</f>
        <v/>
      </c>
      <c r="V111" s="28" t="n"/>
      <c r="W111" s="28" t="n"/>
      <c r="X111" s="28" t="n"/>
      <c r="Y111" s="28" t="n"/>
      <c r="Z111" s="20">
        <f>IF($B111="","",IFERROR(VLOOKUP($B111,'Plan HC for CCA'!$A:$B,2,0),""))</f>
        <v/>
      </c>
      <c r="AA111" s="44">
        <f>IF(OR($B111="",$Z111=""),"",IF(N($M111)&lt;$Z111,"Delta","No Delta"))</f>
        <v/>
      </c>
      <c r="AB111" s="44">
        <f>IF(OR($B111="",$Z111=""),"",MAX(0,$Z111-N($M111)))</f>
        <v/>
      </c>
      <c r="AC111" s="45">
        <f>IF($B111="","",IFERROR(INDEX('CCA Util %'!$H:$H,MATCH($B111,'CCA Util %'!$E:$E,0)),""))</f>
        <v/>
      </c>
      <c r="AD111" s="44">
        <f>IF($B111="","",IFERROR(INDEX('CCA Util %'!$G:$G,MATCH($B111,'CCA Util %'!$E:$E,0)),""))</f>
        <v/>
      </c>
      <c r="AE111" s="44">
        <f>IF(OR($B111="",$U111=""),"",$U111&amp;" &amp; "&amp;IF(OR($AD111="",$AD111=0),"Util NA",$AD111&amp;" Util"))</f>
        <v/>
      </c>
    </row>
    <row r="112" ht="15.75" customHeight="1" s="42">
      <c r="A112" s="13" t="n">
        <v>46304</v>
      </c>
      <c r="B112" s="20" t="inlineStr">
        <is>
          <t>BLR-Kalkere</t>
        </is>
      </c>
      <c r="C112" s="20" t="inlineStr">
        <is>
          <t>RETAIL_STORE</t>
        </is>
      </c>
      <c r="D112" s="20" t="inlineStr">
        <is>
          <t>Yes</t>
        </is>
      </c>
      <c r="E112" s="20" t="inlineStr">
        <is>
          <t>Bengaluru</t>
        </is>
      </c>
      <c r="F112" s="20" t="n">
        <v>5862</v>
      </c>
      <c r="G112" s="21" t="n">
        <v>0.9745820539065164</v>
      </c>
      <c r="H112" s="21" t="n">
        <v>0.8419394363731839</v>
      </c>
      <c r="I112" s="21" t="n">
        <v>0.940731</v>
      </c>
      <c r="J112" s="21" t="n">
        <v>0.8419394363731839</v>
      </c>
      <c r="K112" s="21" t="n">
        <v>0</v>
      </c>
      <c r="L112" s="21" t="n">
        <v>0.9545008153150248</v>
      </c>
      <c r="M112" s="20" t="n">
        <v>2</v>
      </c>
      <c r="N112" s="20">
        <f>IF($B112="","",IF($C112="SUPERSTORE","Superstore","DH"))</f>
        <v/>
      </c>
      <c r="O112" s="20">
        <f>IF($B112="","",IFERROR(VLOOKUP($B112,Mapping!$A:$C,2,0),"Not Mapped"))</f>
        <v/>
      </c>
      <c r="P112" s="20">
        <f>IF($B112="","",IFERROR(VLOOKUP($B112,Mapping!$A:$C,3,0),"Not Mapped"))</f>
        <v/>
      </c>
      <c r="Q112" s="20">
        <f>IF($B112="","",IFERROR(VLOOKUP($O112,Leaders!$A:$B,2,0),"Not Mapped"))</f>
        <v/>
      </c>
      <c r="R112" s="20">
        <f>IF($B112="","",IF(COUNTIF(Exclusions!$A:$A,$B112)&gt;0,"Yes","No"))</f>
        <v/>
      </c>
      <c r="S112" s="21">
        <f>IF($B112="","",MIN(1,DAY($A112)/IF($N112="Superstore",Settings!$B$5,Settings!$B$4)))</f>
        <v/>
      </c>
      <c r="T112" s="21">
        <f>IF(OR($B112="",$G112="",$S112=0),"",$G112/$S112)</f>
        <v/>
      </c>
      <c r="U112" s="20">
        <f>IF($T112="","",IF($T112&lt;Settings!$B$8,"Critical",IF($T112&lt;Settings!$B$9,"Semi Critical","Non Critical")))</f>
        <v/>
      </c>
      <c r="V112" s="28" t="n"/>
      <c r="W112" s="28" t="n"/>
      <c r="X112" s="28" t="n"/>
      <c r="Y112" s="28" t="n"/>
      <c r="Z112" s="20">
        <f>IF($B112="","",IFERROR(VLOOKUP($B112,'Plan HC for CCA'!$A:$B,2,0),""))</f>
        <v/>
      </c>
      <c r="AA112" s="44">
        <f>IF(OR($B112="",$Z112=""),"",IF(N($M112)&lt;$Z112,"Delta","No Delta"))</f>
        <v/>
      </c>
      <c r="AB112" s="44">
        <f>IF(OR($B112="",$Z112=""),"",MAX(0,$Z112-N($M112)))</f>
        <v/>
      </c>
      <c r="AC112" s="45">
        <f>IF($B112="","",IFERROR(INDEX('CCA Util %'!$H:$H,MATCH($B112,'CCA Util %'!$E:$E,0)),""))</f>
        <v/>
      </c>
      <c r="AD112" s="44">
        <f>IF($B112="","",IFERROR(INDEX('CCA Util %'!$G:$G,MATCH($B112,'CCA Util %'!$E:$E,0)),""))</f>
        <v/>
      </c>
      <c r="AE112" s="44">
        <f>IF(OR($B112="",$U112=""),"",$U112&amp;" &amp; "&amp;IF(OR($AD112="",$AD112=0),"Util NA",$AD112&amp;" Util"))</f>
        <v/>
      </c>
    </row>
    <row r="113" ht="15.75" customHeight="1" s="42">
      <c r="A113" s="13" t="n">
        <v>46304</v>
      </c>
      <c r="B113" s="20" t="inlineStr">
        <is>
          <t>BLR-Kalyan Nagar Network</t>
        </is>
      </c>
      <c r="C113" s="20" t="inlineStr">
        <is>
          <t>RETAIL_STORE</t>
        </is>
      </c>
      <c r="D113" s="20" t="inlineStr">
        <is>
          <t>Yes</t>
        </is>
      </c>
      <c r="E113" s="20" t="inlineStr">
        <is>
          <t>Bengaluru</t>
        </is>
      </c>
      <c r="F113" s="20" t="n">
        <v>5558</v>
      </c>
      <c r="G113" s="21" t="n">
        <v>0.5669305505577547</v>
      </c>
      <c r="H113" s="21" t="n">
        <v>0.8476674071723262</v>
      </c>
      <c r="I113" s="21" t="n">
        <v>0.960928</v>
      </c>
      <c r="J113" s="21" t="n">
        <v>0.8476674071723262</v>
      </c>
      <c r="K113" s="21" t="n">
        <v>0</v>
      </c>
      <c r="L113" s="21" t="n">
        <v>0.9569125924936112</v>
      </c>
      <c r="M113" s="20" t="n">
        <v>3</v>
      </c>
      <c r="N113" s="20">
        <f>IF($B113="","",IF($C113="SUPERSTORE","Superstore","DH"))</f>
        <v/>
      </c>
      <c r="O113" s="20">
        <f>IF($B113="","",IFERROR(VLOOKUP($B113,Mapping!$A:$C,2,0),"Not Mapped"))</f>
        <v/>
      </c>
      <c r="P113" s="20">
        <f>IF($B113="","",IFERROR(VLOOKUP($B113,Mapping!$A:$C,3,0),"Not Mapped"))</f>
        <v/>
      </c>
      <c r="Q113" s="20">
        <f>IF($B113="","",IFERROR(VLOOKUP($O113,Leaders!$A:$B,2,0),"Not Mapped"))</f>
        <v/>
      </c>
      <c r="R113" s="20">
        <f>IF($B113="","",IF(COUNTIF(Exclusions!$A:$A,$B113)&gt;0,"Yes","No"))</f>
        <v/>
      </c>
      <c r="S113" s="21">
        <f>IF($B113="","",MIN(1,DAY($A113)/IF($N113="Superstore",Settings!$B$5,Settings!$B$4)))</f>
        <v/>
      </c>
      <c r="T113" s="21">
        <f>IF(OR($B113="",$G113="",$S113=0),"",$G113/$S113)</f>
        <v/>
      </c>
      <c r="U113" s="20">
        <f>IF($T113="","",IF($T113&lt;Settings!$B$8,"Critical",IF($T113&lt;Settings!$B$9,"Semi Critical","Non Critical")))</f>
        <v/>
      </c>
      <c r="V113" s="28" t="n"/>
      <c r="W113" s="28" t="n"/>
      <c r="X113" s="28" t="n"/>
      <c r="Y113" s="28" t="n"/>
      <c r="Z113" s="20">
        <f>IF($B113="","",IFERROR(VLOOKUP($B113,'Plan HC for CCA'!$A:$B,2,0),""))</f>
        <v/>
      </c>
      <c r="AA113" s="44">
        <f>IF(OR($B113="",$Z113=""),"",IF(N($M113)&lt;$Z113,"Delta","No Delta"))</f>
        <v/>
      </c>
      <c r="AB113" s="44">
        <f>IF(OR($B113="",$Z113=""),"",MAX(0,$Z113-N($M113)))</f>
        <v/>
      </c>
      <c r="AC113" s="45">
        <f>IF($B113="","",IFERROR(INDEX('CCA Util %'!$H:$H,MATCH($B113,'CCA Util %'!$E:$E,0)),""))</f>
        <v/>
      </c>
      <c r="AD113" s="44">
        <f>IF($B113="","",IFERROR(INDEX('CCA Util %'!$G:$G,MATCH($B113,'CCA Util %'!$E:$E,0)),""))</f>
        <v/>
      </c>
      <c r="AE113" s="44">
        <f>IF(OR($B113="",$U113=""),"",$U113&amp;" &amp; "&amp;IF(OR($AD113="",$AD113=0),"Util NA",$AD113&amp;" Util"))</f>
        <v/>
      </c>
    </row>
    <row r="114" ht="15.75" customHeight="1" s="42">
      <c r="A114" s="13" t="n">
        <v>46304</v>
      </c>
      <c r="B114" s="20" t="inlineStr">
        <is>
          <t>BLR-Kamakshipalya</t>
        </is>
      </c>
      <c r="C114" s="20" t="inlineStr">
        <is>
          <t>RETAIL_STORE</t>
        </is>
      </c>
      <c r="D114" s="20" t="inlineStr">
        <is>
          <t>Yes</t>
        </is>
      </c>
      <c r="E114" s="20" t="inlineStr">
        <is>
          <t>Bengaluru</t>
        </is>
      </c>
      <c r="F114" s="20" t="n">
        <v>6275</v>
      </c>
      <c r="G114" s="21" t="n">
        <v>0.9080478087649402</v>
      </c>
      <c r="H114" s="21" t="n">
        <v>0.8223938223938224</v>
      </c>
      <c r="I114" s="21" t="n">
        <v>0.93431</v>
      </c>
      <c r="J114" s="21" t="n">
        <v>0.8223938223938224</v>
      </c>
      <c r="K114" s="21" t="n">
        <v>0</v>
      </c>
      <c r="L114" s="21" t="n">
        <v>0.9462710831131884</v>
      </c>
      <c r="M114" s="20" t="n">
        <v>4</v>
      </c>
      <c r="N114" s="20">
        <f>IF($B114="","",IF($C114="SUPERSTORE","Superstore","DH"))</f>
        <v/>
      </c>
      <c r="O114" s="20">
        <f>IF($B114="","",IFERROR(VLOOKUP($B114,Mapping!$A:$C,2,0),"Not Mapped"))</f>
        <v/>
      </c>
      <c r="P114" s="20">
        <f>IF($B114="","",IFERROR(VLOOKUP($B114,Mapping!$A:$C,3,0),"Not Mapped"))</f>
        <v/>
      </c>
      <c r="Q114" s="20">
        <f>IF($B114="","",IFERROR(VLOOKUP($O114,Leaders!$A:$B,2,0),"Not Mapped"))</f>
        <v/>
      </c>
      <c r="R114" s="20">
        <f>IF($B114="","",IF(COUNTIF(Exclusions!$A:$A,$B114)&gt;0,"Yes","No"))</f>
        <v/>
      </c>
      <c r="S114" s="21">
        <f>IF($B114="","",MIN(1,DAY($A114)/IF($N114="Superstore",Settings!$B$5,Settings!$B$4)))</f>
        <v/>
      </c>
      <c r="T114" s="21">
        <f>IF(OR($B114="",$G114="",$S114=0),"",$G114/$S114)</f>
        <v/>
      </c>
      <c r="U114" s="20">
        <f>IF($T114="","",IF($T114&lt;Settings!$B$8,"Critical",IF($T114&lt;Settings!$B$9,"Semi Critical","Non Critical")))</f>
        <v/>
      </c>
      <c r="V114" s="28" t="n"/>
      <c r="W114" s="28" t="n"/>
      <c r="X114" s="28" t="n"/>
      <c r="Y114" s="28" t="n"/>
      <c r="Z114" s="20">
        <f>IF($B114="","",IFERROR(VLOOKUP($B114,'Plan HC for CCA'!$A:$B,2,0),""))</f>
        <v/>
      </c>
      <c r="AA114" s="44">
        <f>IF(OR($B114="",$Z114=""),"",IF(N($M114)&lt;$Z114,"Delta","No Delta"))</f>
        <v/>
      </c>
      <c r="AB114" s="44">
        <f>IF(OR($B114="",$Z114=""),"",MAX(0,$Z114-N($M114)))</f>
        <v/>
      </c>
      <c r="AC114" s="45">
        <f>IF($B114="","",IFERROR(INDEX('CCA Util %'!$H:$H,MATCH($B114,'CCA Util %'!$E:$E,0)),""))</f>
        <v/>
      </c>
      <c r="AD114" s="44">
        <f>IF($B114="","",IFERROR(INDEX('CCA Util %'!$G:$G,MATCH($B114,'CCA Util %'!$E:$E,0)),""))</f>
        <v/>
      </c>
      <c r="AE114" s="44">
        <f>IF(OR($B114="",$U114=""),"",$U114&amp;" &amp; "&amp;IF(OR($AD114="",$AD114=0),"Util NA",$AD114&amp;" Util"))</f>
        <v/>
      </c>
    </row>
    <row r="115" ht="15.75" customHeight="1" s="42">
      <c r="A115" s="13" t="n">
        <v>46304</v>
      </c>
      <c r="B115" s="20" t="inlineStr">
        <is>
          <t>BLR-Kambipura</t>
        </is>
      </c>
      <c r="C115" s="20" t="inlineStr">
        <is>
          <t>RETAIL_STORE</t>
        </is>
      </c>
      <c r="D115" s="20" t="inlineStr">
        <is>
          <t>Yes</t>
        </is>
      </c>
      <c r="E115" s="20" t="inlineStr">
        <is>
          <t>Bengaluru</t>
        </is>
      </c>
      <c r="F115" s="20" t="n">
        <v>4147</v>
      </c>
      <c r="G115" s="21" t="n">
        <v>0.6216542078611044</v>
      </c>
      <c r="H115" s="21" t="n">
        <v>0.9231962761830876</v>
      </c>
      <c r="I115" s="21" t="n">
        <v>0.954257</v>
      </c>
      <c r="J115" s="21" t="n">
        <v>0.9231962761830876</v>
      </c>
      <c r="K115" s="21" t="n">
        <v>0</v>
      </c>
      <c r="L115" s="21" t="n">
        <v>0.9887142215507738</v>
      </c>
      <c r="M115" s="20" t="n">
        <v>2</v>
      </c>
      <c r="N115" s="20">
        <f>IF($B115="","",IF($C115="SUPERSTORE","Superstore","DH"))</f>
        <v/>
      </c>
      <c r="O115" s="20">
        <f>IF($B115="","",IFERROR(VLOOKUP($B115,Mapping!$A:$C,2,0),"Not Mapped"))</f>
        <v/>
      </c>
      <c r="P115" s="20">
        <f>IF($B115="","",IFERROR(VLOOKUP($B115,Mapping!$A:$C,3,0),"Not Mapped"))</f>
        <v/>
      </c>
      <c r="Q115" s="20">
        <f>IF($B115="","",IFERROR(VLOOKUP($O115,Leaders!$A:$B,2,0),"Not Mapped"))</f>
        <v/>
      </c>
      <c r="R115" s="20">
        <f>IF($B115="","",IF(COUNTIF(Exclusions!$A:$A,$B115)&gt;0,"Yes","No"))</f>
        <v/>
      </c>
      <c r="S115" s="21">
        <f>IF($B115="","",MIN(1,DAY($A115)/IF($N115="Superstore",Settings!$B$5,Settings!$B$4)))</f>
        <v/>
      </c>
      <c r="T115" s="21">
        <f>IF(OR($B115="",$G115="",$S115=0),"",$G115/$S115)</f>
        <v/>
      </c>
      <c r="U115" s="20">
        <f>IF($T115="","",IF($T115&lt;Settings!$B$8,"Critical",IF($T115&lt;Settings!$B$9,"Semi Critical","Non Critical")))</f>
        <v/>
      </c>
      <c r="V115" s="28" t="n"/>
      <c r="W115" s="28" t="n"/>
      <c r="X115" s="28" t="n"/>
      <c r="Y115" s="28" t="n"/>
      <c r="Z115" s="20">
        <f>IF($B115="","",IFERROR(VLOOKUP($B115,'Plan HC for CCA'!$A:$B,2,0),""))</f>
        <v/>
      </c>
      <c r="AA115" s="44">
        <f>IF(OR($B115="",$Z115=""),"",IF(N($M115)&lt;$Z115,"Delta","No Delta"))</f>
        <v/>
      </c>
      <c r="AB115" s="44">
        <f>IF(OR($B115="",$Z115=""),"",MAX(0,$Z115-N($M115)))</f>
        <v/>
      </c>
      <c r="AC115" s="45">
        <f>IF($B115="","",IFERROR(INDEX('CCA Util %'!$H:$H,MATCH($B115,'CCA Util %'!$E:$E,0)),""))</f>
        <v/>
      </c>
      <c r="AD115" s="44">
        <f>IF($B115="","",IFERROR(INDEX('CCA Util %'!$G:$G,MATCH($B115,'CCA Util %'!$E:$E,0)),""))</f>
        <v/>
      </c>
      <c r="AE115" s="44">
        <f>IF(OR($B115="",$U115=""),"",$U115&amp;" &amp; "&amp;IF(OR($AD115="",$AD115=0),"Util NA",$AD115&amp;" Util"))</f>
        <v/>
      </c>
    </row>
    <row r="116" ht="15.75" customHeight="1" s="42">
      <c r="A116" s="13" t="n">
        <v>46304</v>
      </c>
      <c r="B116" s="20" t="inlineStr">
        <is>
          <t>BLR-Kannamangala</t>
        </is>
      </c>
      <c r="C116" s="20" t="inlineStr">
        <is>
          <t>RETAIL_STORE</t>
        </is>
      </c>
      <c r="D116" s="20" t="inlineStr">
        <is>
          <t>No</t>
        </is>
      </c>
      <c r="E116" s="20" t="inlineStr">
        <is>
          <t>Bengaluru</t>
        </is>
      </c>
      <c r="F116" s="20" t="n">
        <v>5785</v>
      </c>
      <c r="G116" s="21" t="n">
        <v>0.501123595505618</v>
      </c>
      <c r="H116" s="21" t="n">
        <v>0.7830286305622628</v>
      </c>
      <c r="I116" s="21" t="n">
        <v>0.906115</v>
      </c>
      <c r="J116" s="21" t="n">
        <v>0.7830286305622628</v>
      </c>
      <c r="K116" s="21" t="n">
        <v>0</v>
      </c>
      <c r="L116" s="21" t="n">
        <v>0.9296962654999004</v>
      </c>
      <c r="M116" s="20" t="n">
        <v>2</v>
      </c>
      <c r="N116" s="20">
        <f>IF($B116="","",IF($C116="SUPERSTORE","Superstore","DH"))</f>
        <v/>
      </c>
      <c r="O116" s="20">
        <f>IF($B116="","",IFERROR(VLOOKUP($B116,Mapping!$A:$C,2,0),"Not Mapped"))</f>
        <v/>
      </c>
      <c r="P116" s="20">
        <f>IF($B116="","",IFERROR(VLOOKUP($B116,Mapping!$A:$C,3,0),"Not Mapped"))</f>
        <v/>
      </c>
      <c r="Q116" s="20">
        <f>IF($B116="","",IFERROR(VLOOKUP($O116,Leaders!$A:$B,2,0),"Not Mapped"))</f>
        <v/>
      </c>
      <c r="R116" s="20">
        <f>IF($B116="","",IF(COUNTIF(Exclusions!$A:$A,$B116)&gt;0,"Yes","No"))</f>
        <v/>
      </c>
      <c r="S116" s="21">
        <f>IF($B116="","",MIN(1,DAY($A116)/IF($N116="Superstore",Settings!$B$5,Settings!$B$4)))</f>
        <v/>
      </c>
      <c r="T116" s="21">
        <f>IF(OR($B116="",$G116="",$S116=0),"",$G116/$S116)</f>
        <v/>
      </c>
      <c r="U116" s="20">
        <f>IF($T116="","",IF($T116&lt;Settings!$B$8,"Critical",IF($T116&lt;Settings!$B$9,"Semi Critical","Non Critical")))</f>
        <v/>
      </c>
      <c r="V116" s="28" t="n"/>
      <c r="W116" s="28" t="n"/>
      <c r="X116" s="28" t="n"/>
      <c r="Y116" s="28" t="n"/>
      <c r="Z116" s="20">
        <f>IF($B116="","",IFERROR(VLOOKUP($B116,'Plan HC for CCA'!$A:$B,2,0),""))</f>
        <v/>
      </c>
      <c r="AA116" s="44">
        <f>IF(OR($B116="",$Z116=""),"",IF(N($M116)&lt;$Z116,"Delta","No Delta"))</f>
        <v/>
      </c>
      <c r="AB116" s="44">
        <f>IF(OR($B116="",$Z116=""),"",MAX(0,$Z116-N($M116)))</f>
        <v/>
      </c>
      <c r="AC116" s="45">
        <f>IF($B116="","",IFERROR(INDEX('CCA Util %'!$H:$H,MATCH($B116,'CCA Util %'!$E:$E,0)),""))</f>
        <v/>
      </c>
      <c r="AD116" s="44">
        <f>IF($B116="","",IFERROR(INDEX('CCA Util %'!$G:$G,MATCH($B116,'CCA Util %'!$E:$E,0)),""))</f>
        <v/>
      </c>
      <c r="AE116" s="44">
        <f>IF(OR($B116="",$U116=""),"",$U116&amp;" &amp; "&amp;IF(OR($AD116="",$AD116=0),"Util NA",$AD116&amp;" Util"))</f>
        <v/>
      </c>
    </row>
    <row r="117" ht="15.75" customHeight="1" s="42">
      <c r="A117" s="13" t="n">
        <v>46304</v>
      </c>
      <c r="B117" s="20" t="inlineStr">
        <is>
          <t>BLR-Kannika Nagar</t>
        </is>
      </c>
      <c r="C117" s="20" t="inlineStr">
        <is>
          <t>RETAIL_STORE</t>
        </is>
      </c>
      <c r="D117" s="20" t="inlineStr">
        <is>
          <t>No</t>
        </is>
      </c>
      <c r="E117" s="20" t="inlineStr">
        <is>
          <t>Bengaluru</t>
        </is>
      </c>
      <c r="F117" s="20" t="n">
        <v>4658</v>
      </c>
      <c r="G117" s="21" t="n">
        <v>0.9804637183340488</v>
      </c>
      <c r="H117" s="21" t="n">
        <v>0.8791329100065689</v>
      </c>
      <c r="I117" s="21" t="n">
        <v>0.973204</v>
      </c>
      <c r="J117" s="21" t="n">
        <v>0.8791329100065689</v>
      </c>
      <c r="K117" s="21" t="n">
        <v>0</v>
      </c>
      <c r="L117" s="21" t="n">
        <v>0.970161225265924</v>
      </c>
      <c r="M117" s="20" t="n">
        <v>2</v>
      </c>
      <c r="N117" s="20">
        <f>IF($B117="","",IF($C117="SUPERSTORE","Superstore","DH"))</f>
        <v/>
      </c>
      <c r="O117" s="20">
        <f>IF($B117="","",IFERROR(VLOOKUP($B117,Mapping!$A:$C,2,0),"Not Mapped"))</f>
        <v/>
      </c>
      <c r="P117" s="20">
        <f>IF($B117="","",IFERROR(VLOOKUP($B117,Mapping!$A:$C,3,0),"Not Mapped"))</f>
        <v/>
      </c>
      <c r="Q117" s="20">
        <f>IF($B117="","",IFERROR(VLOOKUP($O117,Leaders!$A:$B,2,0),"Not Mapped"))</f>
        <v/>
      </c>
      <c r="R117" s="20">
        <f>IF($B117="","",IF(COUNTIF(Exclusions!$A:$A,$B117)&gt;0,"Yes","No"))</f>
        <v/>
      </c>
      <c r="S117" s="21">
        <f>IF($B117="","",MIN(1,DAY($A117)/IF($N117="Superstore",Settings!$B$5,Settings!$B$4)))</f>
        <v/>
      </c>
      <c r="T117" s="21">
        <f>IF(OR($B117="",$G117="",$S117=0),"",$G117/$S117)</f>
        <v/>
      </c>
      <c r="U117" s="20">
        <f>IF($T117="","",IF($T117&lt;Settings!$B$8,"Critical",IF($T117&lt;Settings!$B$9,"Semi Critical","Non Critical")))</f>
        <v/>
      </c>
      <c r="V117" s="28" t="n"/>
      <c r="W117" s="28" t="n"/>
      <c r="X117" s="28" t="n"/>
      <c r="Y117" s="28" t="n"/>
      <c r="Z117" s="20">
        <f>IF($B117="","",IFERROR(VLOOKUP($B117,'Plan HC for CCA'!$A:$B,2,0),""))</f>
        <v/>
      </c>
      <c r="AA117" s="44">
        <f>IF(OR($B117="",$Z117=""),"",IF(N($M117)&lt;$Z117,"Delta","No Delta"))</f>
        <v/>
      </c>
      <c r="AB117" s="44">
        <f>IF(OR($B117="",$Z117=""),"",MAX(0,$Z117-N($M117)))</f>
        <v/>
      </c>
      <c r="AC117" s="45">
        <f>IF($B117="","",IFERROR(INDEX('CCA Util %'!$H:$H,MATCH($B117,'CCA Util %'!$E:$E,0)),""))</f>
        <v/>
      </c>
      <c r="AD117" s="44">
        <f>IF($B117="","",IFERROR(INDEX('CCA Util %'!$G:$G,MATCH($B117,'CCA Util %'!$E:$E,0)),""))</f>
        <v/>
      </c>
      <c r="AE117" s="44">
        <f>IF(OR($B117="",$U117=""),"",$U117&amp;" &amp; "&amp;IF(OR($AD117="",$AD117=0),"Util NA",$AD117&amp;" Util"))</f>
        <v/>
      </c>
    </row>
    <row r="118" ht="15.75" customHeight="1" s="42">
      <c r="A118" s="13" t="n">
        <v>46304</v>
      </c>
      <c r="B118" s="20" t="inlineStr">
        <is>
          <t>BLR-Kasavanahalli</t>
        </is>
      </c>
      <c r="C118" s="20" t="inlineStr">
        <is>
          <t>RETAIL_STORE</t>
        </is>
      </c>
      <c r="D118" s="20" t="inlineStr">
        <is>
          <t>Yes</t>
        </is>
      </c>
      <c r="E118" s="20" t="inlineStr">
        <is>
          <t>Bengaluru</t>
        </is>
      </c>
      <c r="F118" s="20" t="n">
        <v>4890</v>
      </c>
      <c r="G118" s="21" t="n">
        <v>0.5102249488752556</v>
      </c>
      <c r="H118" s="21" t="n">
        <v>0.9326653306613226</v>
      </c>
      <c r="I118" s="21" t="n">
        <v>0.9810219999999999</v>
      </c>
      <c r="J118" s="21" t="n">
        <v>0.9326653306613226</v>
      </c>
      <c r="K118" s="21" t="n">
        <v>0</v>
      </c>
      <c r="L118" s="21" t="n">
        <v>0.992701191857399</v>
      </c>
      <c r="M118" s="20" t="n">
        <v>3</v>
      </c>
      <c r="N118" s="20">
        <f>IF($B118="","",IF($C118="SUPERSTORE","Superstore","DH"))</f>
        <v/>
      </c>
      <c r="O118" s="20">
        <f>IF($B118="","",IFERROR(VLOOKUP($B118,Mapping!$A:$C,2,0),"Not Mapped"))</f>
        <v/>
      </c>
      <c r="P118" s="20">
        <f>IF($B118="","",IFERROR(VLOOKUP($B118,Mapping!$A:$C,3,0),"Not Mapped"))</f>
        <v/>
      </c>
      <c r="Q118" s="20">
        <f>IF($B118="","",IFERROR(VLOOKUP($O118,Leaders!$A:$B,2,0),"Not Mapped"))</f>
        <v/>
      </c>
      <c r="R118" s="20">
        <f>IF($B118="","",IF(COUNTIF(Exclusions!$A:$A,$B118)&gt;0,"Yes","No"))</f>
        <v/>
      </c>
      <c r="S118" s="21">
        <f>IF($B118="","",MIN(1,DAY($A118)/IF($N118="Superstore",Settings!$B$5,Settings!$B$4)))</f>
        <v/>
      </c>
      <c r="T118" s="21">
        <f>IF(OR($B118="",$G118="",$S118=0),"",$G118/$S118)</f>
        <v/>
      </c>
      <c r="U118" s="20">
        <f>IF($T118="","",IF($T118&lt;Settings!$B$8,"Critical",IF($T118&lt;Settings!$B$9,"Semi Critical","Non Critical")))</f>
        <v/>
      </c>
      <c r="V118" s="28" t="n"/>
      <c r="W118" s="28" t="n"/>
      <c r="X118" s="28" t="n"/>
      <c r="Y118" s="28" t="n"/>
      <c r="Z118" s="20">
        <f>IF($B118="","",IFERROR(VLOOKUP($B118,'Plan HC for CCA'!$A:$B,2,0),""))</f>
        <v/>
      </c>
      <c r="AA118" s="44">
        <f>IF(OR($B118="",$Z118=""),"",IF(N($M118)&lt;$Z118,"Delta","No Delta"))</f>
        <v/>
      </c>
      <c r="AB118" s="44">
        <f>IF(OR($B118="",$Z118=""),"",MAX(0,$Z118-N($M118)))</f>
        <v/>
      </c>
      <c r="AC118" s="45">
        <f>IF($B118="","",IFERROR(INDEX('CCA Util %'!$H:$H,MATCH($B118,'CCA Util %'!$E:$E,0)),""))</f>
        <v/>
      </c>
      <c r="AD118" s="44">
        <f>IF($B118="","",IFERROR(INDEX('CCA Util %'!$G:$G,MATCH($B118,'CCA Util %'!$E:$E,0)),""))</f>
        <v/>
      </c>
      <c r="AE118" s="44">
        <f>IF(OR($B118="",$U118=""),"",$U118&amp;" &amp; "&amp;IF(OR($AD118="",$AD118=0),"Util NA",$AD118&amp;" Util"))</f>
        <v/>
      </c>
    </row>
    <row r="119" ht="15.75" customHeight="1" s="42">
      <c r="A119" s="13" t="n">
        <v>46304</v>
      </c>
      <c r="B119" s="20" t="inlineStr">
        <is>
          <t>BLR-Kasturinagar New</t>
        </is>
      </c>
      <c r="C119" s="20" t="inlineStr">
        <is>
          <t>RETAIL_STORE</t>
        </is>
      </c>
      <c r="D119" s="20" t="inlineStr">
        <is>
          <t>No</t>
        </is>
      </c>
      <c r="E119" s="20" t="inlineStr">
        <is>
          <t>Bengaluru</t>
        </is>
      </c>
      <c r="F119" s="20" t="n">
        <v>5449</v>
      </c>
      <c r="G119" s="21" t="n">
        <v>0.6652596806753533</v>
      </c>
      <c r="H119" s="21" t="n">
        <v>0.9235862068965516</v>
      </c>
      <c r="I119" s="21" t="n">
        <v>0.982139</v>
      </c>
      <c r="J119" s="21" t="n">
        <v>0.9235862068965516</v>
      </c>
      <c r="K119" s="21" t="n">
        <v>0</v>
      </c>
      <c r="L119" s="21" t="n">
        <v>0.9888784029038112</v>
      </c>
      <c r="M119" s="20" t="n">
        <v>3</v>
      </c>
      <c r="N119" s="20">
        <f>IF($B119="","",IF($C119="SUPERSTORE","Superstore","DH"))</f>
        <v/>
      </c>
      <c r="O119" s="20">
        <f>IF($B119="","",IFERROR(VLOOKUP($B119,Mapping!$A:$C,2,0),"Not Mapped"))</f>
        <v/>
      </c>
      <c r="P119" s="20">
        <f>IF($B119="","",IFERROR(VLOOKUP($B119,Mapping!$A:$C,3,0),"Not Mapped"))</f>
        <v/>
      </c>
      <c r="Q119" s="20">
        <f>IF($B119="","",IFERROR(VLOOKUP($O119,Leaders!$A:$B,2,0),"Not Mapped"))</f>
        <v/>
      </c>
      <c r="R119" s="20">
        <f>IF($B119="","",IF(COUNTIF(Exclusions!$A:$A,$B119)&gt;0,"Yes","No"))</f>
        <v/>
      </c>
      <c r="S119" s="21">
        <f>IF($B119="","",MIN(1,DAY($A119)/IF($N119="Superstore",Settings!$B$5,Settings!$B$4)))</f>
        <v/>
      </c>
      <c r="T119" s="21">
        <f>IF(OR($B119="",$G119="",$S119=0),"",$G119/$S119)</f>
        <v/>
      </c>
      <c r="U119" s="20">
        <f>IF($T119="","",IF($T119&lt;Settings!$B$8,"Critical",IF($T119&lt;Settings!$B$9,"Semi Critical","Non Critical")))</f>
        <v/>
      </c>
      <c r="V119" s="28" t="n"/>
      <c r="W119" s="28" t="n"/>
      <c r="X119" s="28" t="n"/>
      <c r="Y119" s="28" t="n"/>
      <c r="Z119" s="20">
        <f>IF($B119="","",IFERROR(VLOOKUP($B119,'Plan HC for CCA'!$A:$B,2,0),""))</f>
        <v/>
      </c>
      <c r="AA119" s="44">
        <f>IF(OR($B119="",$Z119=""),"",IF(N($M119)&lt;$Z119,"Delta","No Delta"))</f>
        <v/>
      </c>
      <c r="AB119" s="44">
        <f>IF(OR($B119="",$Z119=""),"",MAX(0,$Z119-N($M119)))</f>
        <v/>
      </c>
      <c r="AC119" s="45">
        <f>IF($B119="","",IFERROR(INDEX('CCA Util %'!$H:$H,MATCH($B119,'CCA Util %'!$E:$E,0)),""))</f>
        <v/>
      </c>
      <c r="AD119" s="44">
        <f>IF($B119="","",IFERROR(INDEX('CCA Util %'!$G:$G,MATCH($B119,'CCA Util %'!$E:$E,0)),""))</f>
        <v/>
      </c>
      <c r="AE119" s="44">
        <f>IF(OR($B119="",$U119=""),"",$U119&amp;" &amp; "&amp;IF(OR($AD119="",$AD119=0),"Util NA",$AD119&amp;" Util"))</f>
        <v/>
      </c>
    </row>
    <row r="120" ht="15.75" customHeight="1" s="42">
      <c r="A120" s="13" t="n">
        <v>46304</v>
      </c>
      <c r="B120" s="20" t="inlineStr">
        <is>
          <t>BLR-Kengeri</t>
        </is>
      </c>
      <c r="C120" s="20" t="inlineStr">
        <is>
          <t>RETAIL_STORE</t>
        </is>
      </c>
      <c r="D120" s="20" t="inlineStr">
        <is>
          <t>Yes</t>
        </is>
      </c>
      <c r="E120" s="20" t="inlineStr">
        <is>
          <t>Bengaluru</t>
        </is>
      </c>
      <c r="F120" s="20" t="n">
        <v>5765</v>
      </c>
      <c r="G120" s="21" t="n">
        <v>0.3908065915004337</v>
      </c>
      <c r="H120" s="21" t="n">
        <v>0.8344429649356414</v>
      </c>
      <c r="I120" s="21" t="n">
        <v>0.953317</v>
      </c>
      <c r="J120" s="21" t="n">
        <v>0.8344429649356414</v>
      </c>
      <c r="K120" s="21" t="n">
        <v>0.0044194011711413</v>
      </c>
      <c r="L120" s="21" t="n">
        <v>0.950460526054463</v>
      </c>
      <c r="M120" s="20" t="n">
        <v>4</v>
      </c>
      <c r="N120" s="20">
        <f>IF($B120="","",IF($C120="SUPERSTORE","Superstore","DH"))</f>
        <v/>
      </c>
      <c r="O120" s="20">
        <f>IF($B120="","",IFERROR(VLOOKUP($B120,Mapping!$A:$C,2,0),"Not Mapped"))</f>
        <v/>
      </c>
      <c r="P120" s="20">
        <f>IF($B120="","",IFERROR(VLOOKUP($B120,Mapping!$A:$C,3,0),"Not Mapped"))</f>
        <v/>
      </c>
      <c r="Q120" s="20">
        <f>IF($B120="","",IFERROR(VLOOKUP($O120,Leaders!$A:$B,2,0),"Not Mapped"))</f>
        <v/>
      </c>
      <c r="R120" s="20">
        <f>IF($B120="","",IF(COUNTIF(Exclusions!$A:$A,$B120)&gt;0,"Yes","No"))</f>
        <v/>
      </c>
      <c r="S120" s="21">
        <f>IF($B120="","",MIN(1,DAY($A120)/IF($N120="Superstore",Settings!$B$5,Settings!$B$4)))</f>
        <v/>
      </c>
      <c r="T120" s="21">
        <f>IF(OR($B120="",$G120="",$S120=0),"",$G120/$S120)</f>
        <v/>
      </c>
      <c r="U120" s="20">
        <f>IF($T120="","",IF($T120&lt;Settings!$B$8,"Critical",IF($T120&lt;Settings!$B$9,"Semi Critical","Non Critical")))</f>
        <v/>
      </c>
      <c r="V120" s="28" t="n"/>
      <c r="W120" s="28" t="n"/>
      <c r="X120" s="28" t="n"/>
      <c r="Y120" s="28" t="n"/>
      <c r="Z120" s="20">
        <f>IF($B120="","",IFERROR(VLOOKUP($B120,'Plan HC for CCA'!$A:$B,2,0),""))</f>
        <v/>
      </c>
      <c r="AA120" s="44">
        <f>IF(OR($B120="",$Z120=""),"",IF(N($M120)&lt;$Z120,"Delta","No Delta"))</f>
        <v/>
      </c>
      <c r="AB120" s="44">
        <f>IF(OR($B120="",$Z120=""),"",MAX(0,$Z120-N($M120)))</f>
        <v/>
      </c>
      <c r="AC120" s="45">
        <f>IF($B120="","",IFERROR(INDEX('CCA Util %'!$H:$H,MATCH($B120,'CCA Util %'!$E:$E,0)),""))</f>
        <v/>
      </c>
      <c r="AD120" s="44">
        <f>IF($B120="","",IFERROR(INDEX('CCA Util %'!$G:$G,MATCH($B120,'CCA Util %'!$E:$E,0)),""))</f>
        <v/>
      </c>
      <c r="AE120" s="44">
        <f>IF(OR($B120="",$U120=""),"",$U120&amp;" &amp; "&amp;IF(OR($AD120="",$AD120=0),"Util NA",$AD120&amp;" Util"))</f>
        <v/>
      </c>
    </row>
    <row r="121" ht="15.75" customHeight="1" s="42">
      <c r="A121" s="13" t="n">
        <v>46304</v>
      </c>
      <c r="B121" s="20" t="inlineStr">
        <is>
          <t>BLR-Kogilu Road</t>
        </is>
      </c>
      <c r="C121" s="20" t="inlineStr">
        <is>
          <t>RETAIL_STORE</t>
        </is>
      </c>
      <c r="D121" s="20" t="inlineStr">
        <is>
          <t>Yes</t>
        </is>
      </c>
      <c r="E121" s="20" t="inlineStr">
        <is>
          <t>Bengaluru</t>
        </is>
      </c>
      <c r="F121" s="20" t="n">
        <v>6065</v>
      </c>
      <c r="G121" s="21" t="n">
        <v>0.4280296784830998</v>
      </c>
      <c r="H121" s="21" t="n">
        <v>0.7654083204930663</v>
      </c>
      <c r="I121" s="21" t="n">
        <v>0.6037709999999999</v>
      </c>
      <c r="J121" s="21" t="n">
        <v>0.7654083204930663</v>
      </c>
      <c r="K121" s="21" t="n">
        <v>0</v>
      </c>
      <c r="L121" s="21" t="n">
        <v>0.9222771875760279</v>
      </c>
      <c r="M121" s="20" t="n">
        <v>3</v>
      </c>
      <c r="N121" s="20">
        <f>IF($B121="","",IF($C121="SUPERSTORE","Superstore","DH"))</f>
        <v/>
      </c>
      <c r="O121" s="20">
        <f>IF($B121="","",IFERROR(VLOOKUP($B121,Mapping!$A:$C,2,0),"Not Mapped"))</f>
        <v/>
      </c>
      <c r="P121" s="20">
        <f>IF($B121="","",IFERROR(VLOOKUP($B121,Mapping!$A:$C,3,0),"Not Mapped"))</f>
        <v/>
      </c>
      <c r="Q121" s="20">
        <f>IF($B121="","",IFERROR(VLOOKUP($O121,Leaders!$A:$B,2,0),"Not Mapped"))</f>
        <v/>
      </c>
      <c r="R121" s="20">
        <f>IF($B121="","",IF(COUNTIF(Exclusions!$A:$A,$B121)&gt;0,"Yes","No"))</f>
        <v/>
      </c>
      <c r="S121" s="21">
        <f>IF($B121="","",MIN(1,DAY($A121)/IF($N121="Superstore",Settings!$B$5,Settings!$B$4)))</f>
        <v/>
      </c>
      <c r="T121" s="21">
        <f>IF(OR($B121="",$G121="",$S121=0),"",$G121/$S121)</f>
        <v/>
      </c>
      <c r="U121" s="20">
        <f>IF($T121="","",IF($T121&lt;Settings!$B$8,"Critical",IF($T121&lt;Settings!$B$9,"Semi Critical","Non Critical")))</f>
        <v/>
      </c>
      <c r="V121" s="28" t="n"/>
      <c r="W121" s="28" t="n"/>
      <c r="X121" s="28" t="n"/>
      <c r="Y121" s="28" t="n"/>
      <c r="Z121" s="20">
        <f>IF($B121="","",IFERROR(VLOOKUP($B121,'Plan HC for CCA'!$A:$B,2,0),""))</f>
        <v/>
      </c>
      <c r="AA121" s="44">
        <f>IF(OR($B121="",$Z121=""),"",IF(N($M121)&lt;$Z121,"Delta","No Delta"))</f>
        <v/>
      </c>
      <c r="AB121" s="44">
        <f>IF(OR($B121="",$Z121=""),"",MAX(0,$Z121-N($M121)))</f>
        <v/>
      </c>
      <c r="AC121" s="45">
        <f>IF($B121="","",IFERROR(INDEX('CCA Util %'!$H:$H,MATCH($B121,'CCA Util %'!$E:$E,0)),""))</f>
        <v/>
      </c>
      <c r="AD121" s="44">
        <f>IF($B121="","",IFERROR(INDEX('CCA Util %'!$G:$G,MATCH($B121,'CCA Util %'!$E:$E,0)),""))</f>
        <v/>
      </c>
      <c r="AE121" s="44">
        <f>IF(OR($B121="",$U121=""),"",$U121&amp;" &amp; "&amp;IF(OR($AD121="",$AD121=0),"Util NA",$AD121&amp;" Util"))</f>
        <v/>
      </c>
    </row>
    <row r="122" ht="15.75" customHeight="1" s="42">
      <c r="A122" s="13" t="n">
        <v>46304</v>
      </c>
      <c r="B122" s="20" t="inlineStr">
        <is>
          <t>BLR-Kothnur New</t>
        </is>
      </c>
      <c r="C122" s="20" t="inlineStr">
        <is>
          <t>RETAIL_STORE</t>
        </is>
      </c>
      <c r="D122" s="20" t="inlineStr">
        <is>
          <t>Yes</t>
        </is>
      </c>
      <c r="E122" s="20" t="inlineStr">
        <is>
          <t>Bengaluru</t>
        </is>
      </c>
      <c r="F122" s="20" t="n">
        <v>5574</v>
      </c>
      <c r="G122" s="21" t="n">
        <v>0.3313598851811984</v>
      </c>
      <c r="H122" s="21" t="n">
        <v>0.7785598267460747</v>
      </c>
      <c r="I122" s="21" t="n">
        <v>0.950562</v>
      </c>
      <c r="J122" s="21" t="n">
        <v>0.7785598267460747</v>
      </c>
      <c r="K122" s="21" t="n">
        <v>0.0070661390616167</v>
      </c>
      <c r="L122" s="21" t="n">
        <v>0.9264014360807608</v>
      </c>
      <c r="M122" s="20" t="n">
        <v>3</v>
      </c>
      <c r="N122" s="20">
        <f>IF($B122="","",IF($C122="SUPERSTORE","Superstore","DH"))</f>
        <v/>
      </c>
      <c r="O122" s="20">
        <f>IF($B122="","",IFERROR(VLOOKUP($B122,Mapping!$A:$C,2,0),"Not Mapped"))</f>
        <v/>
      </c>
      <c r="P122" s="20">
        <f>IF($B122="","",IFERROR(VLOOKUP($B122,Mapping!$A:$C,3,0),"Not Mapped"))</f>
        <v/>
      </c>
      <c r="Q122" s="20">
        <f>IF($B122="","",IFERROR(VLOOKUP($O122,Leaders!$A:$B,2,0),"Not Mapped"))</f>
        <v/>
      </c>
      <c r="R122" s="20">
        <f>IF($B122="","",IF(COUNTIF(Exclusions!$A:$A,$B122)&gt;0,"Yes","No"))</f>
        <v/>
      </c>
      <c r="S122" s="21">
        <f>IF($B122="","",MIN(1,DAY($A122)/IF($N122="Superstore",Settings!$B$5,Settings!$B$4)))</f>
        <v/>
      </c>
      <c r="T122" s="21">
        <f>IF(OR($B122="",$G122="",$S122=0),"",$G122/$S122)</f>
        <v/>
      </c>
      <c r="U122" s="20">
        <f>IF($T122="","",IF($T122&lt;Settings!$B$8,"Critical",IF($T122&lt;Settings!$B$9,"Semi Critical","Non Critical")))</f>
        <v/>
      </c>
      <c r="V122" s="28" t="n"/>
      <c r="W122" s="28" t="n"/>
      <c r="X122" s="28" t="n"/>
      <c r="Y122" s="28" t="n"/>
      <c r="Z122" s="20">
        <f>IF($B122="","",IFERROR(VLOOKUP($B122,'Plan HC for CCA'!$A:$B,2,0),""))</f>
        <v/>
      </c>
      <c r="AA122" s="44">
        <f>IF(OR($B122="",$Z122=""),"",IF(N($M122)&lt;$Z122,"Delta","No Delta"))</f>
        <v/>
      </c>
      <c r="AB122" s="44">
        <f>IF(OR($B122="",$Z122=""),"",MAX(0,$Z122-N($M122)))</f>
        <v/>
      </c>
      <c r="AC122" s="45">
        <f>IF($B122="","",IFERROR(INDEX('CCA Util %'!$H:$H,MATCH($B122,'CCA Util %'!$E:$E,0)),""))</f>
        <v/>
      </c>
      <c r="AD122" s="44">
        <f>IF($B122="","",IFERROR(INDEX('CCA Util %'!$G:$G,MATCH($B122,'CCA Util %'!$E:$E,0)),""))</f>
        <v/>
      </c>
      <c r="AE122" s="44">
        <f>IF(OR($B122="",$U122=""),"",$U122&amp;" &amp; "&amp;IF(OR($AD122="",$AD122=0),"Util NA",$AD122&amp;" Util"))</f>
        <v/>
      </c>
    </row>
    <row r="123" ht="15.75" customHeight="1" s="42">
      <c r="A123" s="13" t="n">
        <v>46304</v>
      </c>
      <c r="B123" s="20" t="inlineStr">
        <is>
          <t>BLR-Kudlu</t>
        </is>
      </c>
      <c r="C123" s="20" t="inlineStr">
        <is>
          <t>RETAIL_STORE</t>
        </is>
      </c>
      <c r="D123" s="20" t="inlineStr">
        <is>
          <t>Yes</t>
        </is>
      </c>
      <c r="E123" s="20" t="inlineStr">
        <is>
          <t>Bengaluru</t>
        </is>
      </c>
      <c r="F123" s="20" t="n">
        <v>6895</v>
      </c>
      <c r="G123" s="21" t="n">
        <v>0.7586656997824511</v>
      </c>
      <c r="H123" s="21" t="n">
        <v>0.776142229019308</v>
      </c>
      <c r="I123" s="21" t="n">
        <v>0.940558</v>
      </c>
      <c r="J123" s="21" t="n">
        <v>0.776142229019308</v>
      </c>
      <c r="K123" s="21" t="n">
        <v>0.0026644336175395</v>
      </c>
      <c r="L123" s="21" t="n">
        <v>0.9262638412846218</v>
      </c>
      <c r="M123" s="20" t="n">
        <v>4</v>
      </c>
      <c r="N123" s="20">
        <f>IF($B123="","",IF($C123="SUPERSTORE","Superstore","DH"))</f>
        <v/>
      </c>
      <c r="O123" s="20">
        <f>IF($B123="","",IFERROR(VLOOKUP($B123,Mapping!$A:$C,2,0),"Not Mapped"))</f>
        <v/>
      </c>
      <c r="P123" s="20">
        <f>IF($B123="","",IFERROR(VLOOKUP($B123,Mapping!$A:$C,3,0),"Not Mapped"))</f>
        <v/>
      </c>
      <c r="Q123" s="20">
        <f>IF($B123="","",IFERROR(VLOOKUP($O123,Leaders!$A:$B,2,0),"Not Mapped"))</f>
        <v/>
      </c>
      <c r="R123" s="20">
        <f>IF($B123="","",IF(COUNTIF(Exclusions!$A:$A,$B123)&gt;0,"Yes","No"))</f>
        <v/>
      </c>
      <c r="S123" s="21">
        <f>IF($B123="","",MIN(1,DAY($A123)/IF($N123="Superstore",Settings!$B$5,Settings!$B$4)))</f>
        <v/>
      </c>
      <c r="T123" s="21">
        <f>IF(OR($B123="",$G123="",$S123=0),"",$G123/$S123)</f>
        <v/>
      </c>
      <c r="U123" s="20">
        <f>IF($T123="","",IF($T123&lt;Settings!$B$8,"Critical",IF($T123&lt;Settings!$B$9,"Semi Critical","Non Critical")))</f>
        <v/>
      </c>
      <c r="V123" s="28" t="n"/>
      <c r="W123" s="28" t="n"/>
      <c r="X123" s="28" t="n"/>
      <c r="Y123" s="28" t="n"/>
      <c r="Z123" s="20">
        <f>IF($B123="","",IFERROR(VLOOKUP($B123,'Plan HC for CCA'!$A:$B,2,0),""))</f>
        <v/>
      </c>
      <c r="AA123" s="44">
        <f>IF(OR($B123="",$Z123=""),"",IF(N($M123)&lt;$Z123,"Delta","No Delta"))</f>
        <v/>
      </c>
      <c r="AB123" s="44">
        <f>IF(OR($B123="",$Z123=""),"",MAX(0,$Z123-N($M123)))</f>
        <v/>
      </c>
      <c r="AC123" s="45">
        <f>IF($B123="","",IFERROR(INDEX('CCA Util %'!$H:$H,MATCH($B123,'CCA Util %'!$E:$E,0)),""))</f>
        <v/>
      </c>
      <c r="AD123" s="44">
        <f>IF($B123="","",IFERROR(INDEX('CCA Util %'!$G:$G,MATCH($B123,'CCA Util %'!$E:$E,0)),""))</f>
        <v/>
      </c>
      <c r="AE123" s="44">
        <f>IF(OR($B123="",$U123=""),"",$U123&amp;" &amp; "&amp;IF(OR($AD123="",$AD123=0),"Util NA",$AD123&amp;" Util"))</f>
        <v/>
      </c>
    </row>
    <row r="124" ht="15.75" customHeight="1" s="42">
      <c r="A124" s="13" t="n">
        <v>46304</v>
      </c>
      <c r="B124" s="20" t="inlineStr">
        <is>
          <t>BLR-Kumaraswamy Layout</t>
        </is>
      </c>
      <c r="C124" s="20" t="inlineStr">
        <is>
          <t>RETAIL_STORE</t>
        </is>
      </c>
      <c r="D124" s="20" t="inlineStr">
        <is>
          <t>No</t>
        </is>
      </c>
      <c r="E124" s="20" t="inlineStr">
        <is>
          <t>Bengaluru</t>
        </is>
      </c>
      <c r="F124" s="20" t="n">
        <v>5669</v>
      </c>
      <c r="G124" s="21" t="n">
        <v>0.9135650026459692</v>
      </c>
      <c r="H124" s="21" t="n">
        <v>0.9287507240780072</v>
      </c>
      <c r="I124" s="21" t="n">
        <v>0.988136</v>
      </c>
      <c r="J124" s="21" t="n">
        <v>0.9287507240780072</v>
      </c>
      <c r="K124" s="21" t="n">
        <v>0</v>
      </c>
      <c r="L124" s="21" t="n">
        <v>0.991052936453898</v>
      </c>
      <c r="M124" s="20" t="n">
        <v>2</v>
      </c>
      <c r="N124" s="20">
        <f>IF($B124="","",IF($C124="SUPERSTORE","Superstore","DH"))</f>
        <v/>
      </c>
      <c r="O124" s="20">
        <f>IF($B124="","",IFERROR(VLOOKUP($B124,Mapping!$A:$C,2,0),"Not Mapped"))</f>
        <v/>
      </c>
      <c r="P124" s="20">
        <f>IF($B124="","",IFERROR(VLOOKUP($B124,Mapping!$A:$C,3,0),"Not Mapped"))</f>
        <v/>
      </c>
      <c r="Q124" s="20">
        <f>IF($B124="","",IFERROR(VLOOKUP($O124,Leaders!$A:$B,2,0),"Not Mapped"))</f>
        <v/>
      </c>
      <c r="R124" s="20">
        <f>IF($B124="","",IF(COUNTIF(Exclusions!$A:$A,$B124)&gt;0,"Yes","No"))</f>
        <v/>
      </c>
      <c r="S124" s="21">
        <f>IF($B124="","",MIN(1,DAY($A124)/IF($N124="Superstore",Settings!$B$5,Settings!$B$4)))</f>
        <v/>
      </c>
      <c r="T124" s="21">
        <f>IF(OR($B124="",$G124="",$S124=0),"",$G124/$S124)</f>
        <v/>
      </c>
      <c r="U124" s="20">
        <f>IF($T124="","",IF($T124&lt;Settings!$B$8,"Critical",IF($T124&lt;Settings!$B$9,"Semi Critical","Non Critical")))</f>
        <v/>
      </c>
      <c r="V124" s="28" t="n"/>
      <c r="W124" s="28" t="n"/>
      <c r="X124" s="28" t="n"/>
      <c r="Y124" s="28" t="n"/>
      <c r="Z124" s="20">
        <f>IF($B124="","",IFERROR(VLOOKUP($B124,'Plan HC for CCA'!$A:$B,2,0),""))</f>
        <v/>
      </c>
      <c r="AA124" s="44">
        <f>IF(OR($B124="",$Z124=""),"",IF(N($M124)&lt;$Z124,"Delta","No Delta"))</f>
        <v/>
      </c>
      <c r="AB124" s="44">
        <f>IF(OR($B124="",$Z124=""),"",MAX(0,$Z124-N($M124)))</f>
        <v/>
      </c>
      <c r="AC124" s="45">
        <f>IF($B124="","",IFERROR(INDEX('CCA Util %'!$H:$H,MATCH($B124,'CCA Util %'!$E:$E,0)),""))</f>
        <v/>
      </c>
      <c r="AD124" s="44">
        <f>IF($B124="","",IFERROR(INDEX('CCA Util %'!$G:$G,MATCH($B124,'CCA Util %'!$E:$E,0)),""))</f>
        <v/>
      </c>
      <c r="AE124" s="44">
        <f>IF(OR($B124="",$U124=""),"",$U124&amp;" &amp; "&amp;IF(OR($AD124="",$AD124=0),"Util NA",$AD124&amp;" Util"))</f>
        <v/>
      </c>
    </row>
    <row r="125" ht="15.75" customHeight="1" s="42">
      <c r="A125" s="13" t="n">
        <v>46304</v>
      </c>
      <c r="B125" s="20" t="inlineStr">
        <is>
          <t>BLR-Magadi Road</t>
        </is>
      </c>
      <c r="C125" s="20" t="inlineStr">
        <is>
          <t>RETAIL_STORE</t>
        </is>
      </c>
      <c r="D125" s="20" t="inlineStr">
        <is>
          <t>Yes</t>
        </is>
      </c>
      <c r="E125" s="20" t="inlineStr">
        <is>
          <t>Bengaluru</t>
        </is>
      </c>
      <c r="F125" s="20" t="n">
        <v>12313</v>
      </c>
      <c r="G125" s="21" t="n">
        <v>0.6411110208722488</v>
      </c>
      <c r="H125" s="21" t="n">
        <v>0.9222194071446668</v>
      </c>
      <c r="I125" s="21" t="n">
        <v>0.977362</v>
      </c>
      <c r="J125" s="21" t="n">
        <v>0.9222194071446668</v>
      </c>
      <c r="K125" s="21" t="n">
        <v>0</v>
      </c>
      <c r="L125" s="21" t="n">
        <v>0.9883029082714389</v>
      </c>
      <c r="M125" s="20" t="n">
        <v>4</v>
      </c>
      <c r="N125" s="20">
        <f>IF($B125="","",IF($C125="SUPERSTORE","Superstore","DH"))</f>
        <v/>
      </c>
      <c r="O125" s="20">
        <f>IF($B125="","",IFERROR(VLOOKUP($B125,Mapping!$A:$C,2,0),"Not Mapped"))</f>
        <v/>
      </c>
      <c r="P125" s="20">
        <f>IF($B125="","",IFERROR(VLOOKUP($B125,Mapping!$A:$C,3,0),"Not Mapped"))</f>
        <v/>
      </c>
      <c r="Q125" s="20">
        <f>IF($B125="","",IFERROR(VLOOKUP($O125,Leaders!$A:$B,2,0),"Not Mapped"))</f>
        <v/>
      </c>
      <c r="R125" s="20">
        <f>IF($B125="","",IF(COUNTIF(Exclusions!$A:$A,$B125)&gt;0,"Yes","No"))</f>
        <v/>
      </c>
      <c r="S125" s="21">
        <f>IF($B125="","",MIN(1,DAY($A125)/IF($N125="Superstore",Settings!$B$5,Settings!$B$4)))</f>
        <v/>
      </c>
      <c r="T125" s="21">
        <f>IF(OR($B125="",$G125="",$S125=0),"",$G125/$S125)</f>
        <v/>
      </c>
      <c r="U125" s="20">
        <f>IF($T125="","",IF($T125&lt;Settings!$B$8,"Critical",IF($T125&lt;Settings!$B$9,"Semi Critical","Non Critical")))</f>
        <v/>
      </c>
      <c r="V125" s="28" t="n"/>
      <c r="W125" s="28" t="n"/>
      <c r="X125" s="28" t="n"/>
      <c r="Y125" s="28" t="n"/>
      <c r="Z125" s="20">
        <f>IF($B125="","",IFERROR(VLOOKUP($B125,'Plan HC for CCA'!$A:$B,2,0),""))</f>
        <v/>
      </c>
      <c r="AA125" s="44">
        <f>IF(OR($B125="",$Z125=""),"",IF(N($M125)&lt;$Z125,"Delta","No Delta"))</f>
        <v/>
      </c>
      <c r="AB125" s="44">
        <f>IF(OR($B125="",$Z125=""),"",MAX(0,$Z125-N($M125)))</f>
        <v/>
      </c>
      <c r="AC125" s="45">
        <f>IF($B125="","",IFERROR(INDEX('CCA Util %'!$H:$H,MATCH($B125,'CCA Util %'!$E:$E,0)),""))</f>
        <v/>
      </c>
      <c r="AD125" s="44">
        <f>IF($B125="","",IFERROR(INDEX('CCA Util %'!$G:$G,MATCH($B125,'CCA Util %'!$E:$E,0)),""))</f>
        <v/>
      </c>
      <c r="AE125" s="44">
        <f>IF(OR($B125="",$U125=""),"",$U125&amp;" &amp; "&amp;IF(OR($AD125="",$AD125=0),"Util NA",$AD125&amp;" Util"))</f>
        <v/>
      </c>
    </row>
    <row r="126" ht="15.75" customHeight="1" s="42">
      <c r="A126" s="13" t="n">
        <v>46304</v>
      </c>
      <c r="B126" s="20" t="inlineStr">
        <is>
          <t>BLR-Malagala</t>
        </is>
      </c>
      <c r="C126" s="20" t="inlineStr">
        <is>
          <t>RETAIL_STORE</t>
        </is>
      </c>
      <c r="D126" s="20" t="inlineStr">
        <is>
          <t>Yes</t>
        </is>
      </c>
      <c r="E126" s="20" t="inlineStr">
        <is>
          <t>Bengaluru</t>
        </is>
      </c>
      <c r="F126" s="20" t="n">
        <v>5589</v>
      </c>
      <c r="G126" s="21" t="n">
        <v>0.9533011272141708</v>
      </c>
      <c r="H126" s="21" t="n">
        <v>0.9129129129129128</v>
      </c>
      <c r="I126" s="21" t="n">
        <v>0.969974</v>
      </c>
      <c r="J126" s="21" t="n">
        <v>0.9129129129129128</v>
      </c>
      <c r="K126" s="21" t="n">
        <v>0</v>
      </c>
      <c r="L126" s="21" t="n">
        <v>0.9843843843843844</v>
      </c>
      <c r="M126" s="20" t="n">
        <v>2</v>
      </c>
      <c r="N126" s="20">
        <f>IF($B126="","",IF($C126="SUPERSTORE","Superstore","DH"))</f>
        <v/>
      </c>
      <c r="O126" s="20">
        <f>IF($B126="","",IFERROR(VLOOKUP($B126,Mapping!$A:$C,2,0),"Not Mapped"))</f>
        <v/>
      </c>
      <c r="P126" s="20">
        <f>IF($B126="","",IFERROR(VLOOKUP($B126,Mapping!$A:$C,3,0),"Not Mapped"))</f>
        <v/>
      </c>
      <c r="Q126" s="20">
        <f>IF($B126="","",IFERROR(VLOOKUP($O126,Leaders!$A:$B,2,0),"Not Mapped"))</f>
        <v/>
      </c>
      <c r="R126" s="20">
        <f>IF($B126="","",IF(COUNTIF(Exclusions!$A:$A,$B126)&gt;0,"Yes","No"))</f>
        <v/>
      </c>
      <c r="S126" s="21">
        <f>IF($B126="","",MIN(1,DAY($A126)/IF($N126="Superstore",Settings!$B$5,Settings!$B$4)))</f>
        <v/>
      </c>
      <c r="T126" s="21">
        <f>IF(OR($B126="",$G126="",$S126=0),"",$G126/$S126)</f>
        <v/>
      </c>
      <c r="U126" s="20">
        <f>IF($T126="","",IF($T126&lt;Settings!$B$8,"Critical",IF($T126&lt;Settings!$B$9,"Semi Critical","Non Critical")))</f>
        <v/>
      </c>
      <c r="V126" s="28" t="n"/>
      <c r="W126" s="28" t="n"/>
      <c r="X126" s="28" t="n"/>
      <c r="Y126" s="28" t="n"/>
      <c r="Z126" s="20">
        <f>IF($B126="","",IFERROR(VLOOKUP($B126,'Plan HC for CCA'!$A:$B,2,0),""))</f>
        <v/>
      </c>
      <c r="AA126" s="44">
        <f>IF(OR($B126="",$Z126=""),"",IF(N($M126)&lt;$Z126,"Delta","No Delta"))</f>
        <v/>
      </c>
      <c r="AB126" s="44">
        <f>IF(OR($B126="",$Z126=""),"",MAX(0,$Z126-N($M126)))</f>
        <v/>
      </c>
      <c r="AC126" s="45">
        <f>IF($B126="","",IFERROR(INDEX('CCA Util %'!$H:$H,MATCH($B126,'CCA Util %'!$E:$E,0)),""))</f>
        <v/>
      </c>
      <c r="AD126" s="44">
        <f>IF($B126="","",IFERROR(INDEX('CCA Util %'!$G:$G,MATCH($B126,'CCA Util %'!$E:$E,0)),""))</f>
        <v/>
      </c>
      <c r="AE126" s="44">
        <f>IF(OR($B126="",$U126=""),"",$U126&amp;" &amp; "&amp;IF(OR($AD126="",$AD126=0),"Util NA",$AD126&amp;" Util"))</f>
        <v/>
      </c>
    </row>
    <row r="127" ht="15.75" customHeight="1" s="42">
      <c r="A127" s="13" t="n">
        <v>46304</v>
      </c>
      <c r="B127" s="20" t="inlineStr">
        <is>
          <t>BLR-Malleshpalya</t>
        </is>
      </c>
      <c r="C127" s="20" t="inlineStr">
        <is>
          <t>RETAIL_STORE</t>
        </is>
      </c>
      <c r="D127" s="20" t="inlineStr">
        <is>
          <t>No</t>
        </is>
      </c>
      <c r="E127" s="20" t="inlineStr">
        <is>
          <t>Bengaluru</t>
        </is>
      </c>
      <c r="F127" s="20" t="n">
        <v>6316</v>
      </c>
      <c r="G127" s="21" t="n">
        <v>0.7302089930335655</v>
      </c>
      <c r="H127" s="21" t="n">
        <v>0.8148308759757156</v>
      </c>
      <c r="I127" s="21" t="n">
        <v>0.915305</v>
      </c>
      <c r="J127" s="21" t="n">
        <v>0.8148308759757156</v>
      </c>
      <c r="K127" s="21" t="n">
        <v>0</v>
      </c>
      <c r="L127" s="21" t="n">
        <v>0.943086684621354</v>
      </c>
      <c r="M127" s="20" t="n"/>
      <c r="N127" s="20">
        <f>IF($B127="","",IF($C127="SUPERSTORE","Superstore","DH"))</f>
        <v/>
      </c>
      <c r="O127" s="20">
        <f>IF($B127="","",IFERROR(VLOOKUP($B127,Mapping!$A:$C,2,0),"Not Mapped"))</f>
        <v/>
      </c>
      <c r="P127" s="20">
        <f>IF($B127="","",IFERROR(VLOOKUP($B127,Mapping!$A:$C,3,0),"Not Mapped"))</f>
        <v/>
      </c>
      <c r="Q127" s="20">
        <f>IF($B127="","",IFERROR(VLOOKUP($O127,Leaders!$A:$B,2,0),"Not Mapped"))</f>
        <v/>
      </c>
      <c r="R127" s="20">
        <f>IF($B127="","",IF(COUNTIF(Exclusions!$A:$A,$B127)&gt;0,"Yes","No"))</f>
        <v/>
      </c>
      <c r="S127" s="21">
        <f>IF($B127="","",MIN(1,DAY($A127)/IF($N127="Superstore",Settings!$B$5,Settings!$B$4)))</f>
        <v/>
      </c>
      <c r="T127" s="21">
        <f>IF(OR($B127="",$G127="",$S127=0),"",$G127/$S127)</f>
        <v/>
      </c>
      <c r="U127" s="20">
        <f>IF($T127="","",IF($T127&lt;Settings!$B$8,"Critical",IF($T127&lt;Settings!$B$9,"Semi Critical","Non Critical")))</f>
        <v/>
      </c>
      <c r="V127" s="28" t="n"/>
      <c r="W127" s="28" t="n"/>
      <c r="X127" s="28" t="n"/>
      <c r="Y127" s="28" t="n"/>
      <c r="Z127" s="20">
        <f>IF($B127="","",IFERROR(VLOOKUP($B127,'Plan HC for CCA'!$A:$B,2,0),""))</f>
        <v/>
      </c>
      <c r="AA127" s="44">
        <f>IF(OR($B127="",$Z127=""),"",IF(N($M127)&lt;$Z127,"Delta","No Delta"))</f>
        <v/>
      </c>
      <c r="AB127" s="44">
        <f>IF(OR($B127="",$Z127=""),"",MAX(0,$Z127-N($M127)))</f>
        <v/>
      </c>
      <c r="AC127" s="45">
        <f>IF($B127="","",IFERROR(INDEX('CCA Util %'!$H:$H,MATCH($B127,'CCA Util %'!$E:$E,0)),""))</f>
        <v/>
      </c>
      <c r="AD127" s="44">
        <f>IF($B127="","",IFERROR(INDEX('CCA Util %'!$G:$G,MATCH($B127,'CCA Util %'!$E:$E,0)),""))</f>
        <v/>
      </c>
      <c r="AE127" s="44">
        <f>IF(OR($B127="",$U127=""),"",$U127&amp;" &amp; "&amp;IF(OR($AD127="",$AD127=0),"Util NA",$AD127&amp;" Util"))</f>
        <v/>
      </c>
    </row>
    <row r="128" ht="15.75" customHeight="1" s="42">
      <c r="A128" s="13" t="n">
        <v>46304</v>
      </c>
      <c r="B128" s="20" t="inlineStr">
        <is>
          <t>BLR-Malleshwaram SS</t>
        </is>
      </c>
      <c r="C128" s="20" t="inlineStr">
        <is>
          <t>SUPERSTORE</t>
        </is>
      </c>
      <c r="D128" s="20" t="inlineStr">
        <is>
          <t>No</t>
        </is>
      </c>
      <c r="E128" s="20" t="inlineStr">
        <is>
          <t>Bengaluru</t>
        </is>
      </c>
      <c r="F128" s="20" t="n">
        <v>7680</v>
      </c>
      <c r="G128" s="21" t="n">
        <v>0.1852864583333333</v>
      </c>
      <c r="H128" s="21" t="n">
        <v>0.7477160927617709</v>
      </c>
      <c r="I128" s="21" t="n">
        <v>0.96287</v>
      </c>
      <c r="J128" s="21" t="n">
        <v>0.4772058692902318</v>
      </c>
      <c r="K128" s="21" t="n">
        <v>0</v>
      </c>
      <c r="L128" s="21" t="n">
        <v>0.770114828531272</v>
      </c>
      <c r="M128" s="20" t="n">
        <v>1</v>
      </c>
      <c r="N128" s="20">
        <f>IF($B128="","",IF($C128="SUPERSTORE","Superstore","DH"))</f>
        <v/>
      </c>
      <c r="O128" s="20">
        <f>IF($B128="","",IFERROR(VLOOKUP($B128,Mapping!$A:$C,2,0),"Not Mapped"))</f>
        <v/>
      </c>
      <c r="P128" s="20">
        <f>IF($B128="","",IFERROR(VLOOKUP($B128,Mapping!$A:$C,3,0),"Not Mapped"))</f>
        <v/>
      </c>
      <c r="Q128" s="20">
        <f>IF($B128="","",IFERROR(VLOOKUP($O128,Leaders!$A:$B,2,0),"Not Mapped"))</f>
        <v/>
      </c>
      <c r="R128" s="20">
        <f>IF($B128="","",IF(COUNTIF(Exclusions!$A:$A,$B128)&gt;0,"Yes","No"))</f>
        <v/>
      </c>
      <c r="S128" s="21">
        <f>IF($B128="","",MIN(1,DAY($A128)/IF($N128="Superstore",Settings!$B$5,Settings!$B$4)))</f>
        <v/>
      </c>
      <c r="T128" s="21">
        <f>IF(OR($B128="",$G128="",$S128=0),"",$G128/$S128)</f>
        <v/>
      </c>
      <c r="U128" s="20">
        <f>IF($T128="","",IF($T128&lt;Settings!$B$8,"Critical",IF($T128&lt;Settings!$B$9,"Semi Critical","Non Critical")))</f>
        <v/>
      </c>
      <c r="V128" s="28" t="n"/>
      <c r="W128" s="28" t="n"/>
      <c r="X128" s="28" t="n"/>
      <c r="Y128" s="28" t="n"/>
      <c r="Z128" s="20">
        <f>IF($B128="","",IFERROR(VLOOKUP($B128,'Plan HC for CCA'!$A:$B,2,0),""))</f>
        <v/>
      </c>
      <c r="AA128" s="44">
        <f>IF(OR($B128="",$Z128=""),"",IF(N($M128)&lt;$Z128,"Delta","No Delta"))</f>
        <v/>
      </c>
      <c r="AB128" s="44">
        <f>IF(OR($B128="",$Z128=""),"",MAX(0,$Z128-N($M128)))</f>
        <v/>
      </c>
      <c r="AC128" s="45">
        <f>IF($B128="","",IFERROR(INDEX('CCA Util %'!$H:$H,MATCH($B128,'CCA Util %'!$E:$E,0)),""))</f>
        <v/>
      </c>
      <c r="AD128" s="44">
        <f>IF($B128="","",IFERROR(INDEX('CCA Util %'!$G:$G,MATCH($B128,'CCA Util %'!$E:$E,0)),""))</f>
        <v/>
      </c>
      <c r="AE128" s="44">
        <f>IF(OR($B128="",$U128=""),"",$U128&amp;" &amp; "&amp;IF(OR($AD128="",$AD128=0),"Util NA",$AD128&amp;" Util"))</f>
        <v/>
      </c>
    </row>
    <row r="129" ht="15.75" customHeight="1" s="42">
      <c r="A129" s="13" t="n">
        <v>46304</v>
      </c>
      <c r="B129" s="20" t="inlineStr">
        <is>
          <t>BLR-Malleshwaram new</t>
        </is>
      </c>
      <c r="C129" s="20" t="inlineStr">
        <is>
          <t>RETAIL_STORE</t>
        </is>
      </c>
      <c r="D129" s="20" t="inlineStr">
        <is>
          <t>Yes</t>
        </is>
      </c>
      <c r="E129" s="20" t="inlineStr">
        <is>
          <t>Bengaluru</t>
        </is>
      </c>
      <c r="F129" s="20" t="n">
        <v>5762</v>
      </c>
      <c r="G129" s="21" t="n">
        <v>0.96459562651857</v>
      </c>
      <c r="H129" s="21" t="n">
        <v>0.8758546239654552</v>
      </c>
      <c r="I129" s="21" t="n">
        <v>0.954118</v>
      </c>
      <c r="J129" s="21" t="n">
        <v>0.8758546239654552</v>
      </c>
      <c r="K129" s="21" t="n">
        <v>0.0042578356002365</v>
      </c>
      <c r="L129" s="21" t="n">
        <v>0.9679293271811972</v>
      </c>
      <c r="M129" s="20" t="n">
        <v>4</v>
      </c>
      <c r="N129" s="20">
        <f>IF($B129="","",IF($C129="SUPERSTORE","Superstore","DH"))</f>
        <v/>
      </c>
      <c r="O129" s="20">
        <f>IF($B129="","",IFERROR(VLOOKUP($B129,Mapping!$A:$C,2,0),"Not Mapped"))</f>
        <v/>
      </c>
      <c r="P129" s="20">
        <f>IF($B129="","",IFERROR(VLOOKUP($B129,Mapping!$A:$C,3,0),"Not Mapped"))</f>
        <v/>
      </c>
      <c r="Q129" s="20">
        <f>IF($B129="","",IFERROR(VLOOKUP($O129,Leaders!$A:$B,2,0),"Not Mapped"))</f>
        <v/>
      </c>
      <c r="R129" s="20">
        <f>IF($B129="","",IF(COUNTIF(Exclusions!$A:$A,$B129)&gt;0,"Yes","No"))</f>
        <v/>
      </c>
      <c r="S129" s="21">
        <f>IF($B129="","",MIN(1,DAY($A129)/IF($N129="Superstore",Settings!$B$5,Settings!$B$4)))</f>
        <v/>
      </c>
      <c r="T129" s="21">
        <f>IF(OR($B129="",$G129="",$S129=0),"",$G129/$S129)</f>
        <v/>
      </c>
      <c r="U129" s="20">
        <f>IF($T129="","",IF($T129&lt;Settings!$B$8,"Critical",IF($T129&lt;Settings!$B$9,"Semi Critical","Non Critical")))</f>
        <v/>
      </c>
      <c r="V129" s="28" t="n"/>
      <c r="W129" s="28" t="n"/>
      <c r="X129" s="28" t="n"/>
      <c r="Y129" s="28" t="n"/>
      <c r="Z129" s="20">
        <f>IF($B129="","",IFERROR(VLOOKUP($B129,'Plan HC for CCA'!$A:$B,2,0),""))</f>
        <v/>
      </c>
      <c r="AA129" s="44">
        <f>IF(OR($B129="",$Z129=""),"",IF(N($M129)&lt;$Z129,"Delta","No Delta"))</f>
        <v/>
      </c>
      <c r="AB129" s="44">
        <f>IF(OR($B129="",$Z129=""),"",MAX(0,$Z129-N($M129)))</f>
        <v/>
      </c>
      <c r="AC129" s="45">
        <f>IF($B129="","",IFERROR(INDEX('CCA Util %'!$H:$H,MATCH($B129,'CCA Util %'!$E:$E,0)),""))</f>
        <v/>
      </c>
      <c r="AD129" s="44">
        <f>IF($B129="","",IFERROR(INDEX('CCA Util %'!$G:$G,MATCH($B129,'CCA Util %'!$E:$E,0)),""))</f>
        <v/>
      </c>
      <c r="AE129" s="44">
        <f>IF(OR($B129="",$U129=""),"",$U129&amp;" &amp; "&amp;IF(OR($AD129="",$AD129=0),"Util NA",$AD129&amp;" Util"))</f>
        <v/>
      </c>
    </row>
    <row r="130" ht="15.75" customHeight="1" s="42">
      <c r="A130" s="13" t="n">
        <v>46304</v>
      </c>
      <c r="B130" s="20" t="inlineStr">
        <is>
          <t>BLR-Manjunatha layout</t>
        </is>
      </c>
      <c r="C130" s="20" t="inlineStr">
        <is>
          <t>RETAIL_STORE</t>
        </is>
      </c>
      <c r="D130" s="20" t="inlineStr">
        <is>
          <t>Yes</t>
        </is>
      </c>
      <c r="E130" s="20" t="inlineStr">
        <is>
          <t>Bengaluru</t>
        </is>
      </c>
      <c r="F130" s="20" t="n">
        <v>4675</v>
      </c>
      <c r="G130" s="21" t="n">
        <v>0.760427807486631</v>
      </c>
      <c r="H130" s="21" t="n">
        <v>0.7974683544303798</v>
      </c>
      <c r="I130" s="21" t="n">
        <v>0.948863</v>
      </c>
      <c r="J130" s="21" t="n">
        <v>0.7974683544303798</v>
      </c>
      <c r="K130" s="21" t="n">
        <v>0</v>
      </c>
      <c r="L130" s="21" t="n">
        <v>0.9357761492338442</v>
      </c>
      <c r="M130" s="20" t="n">
        <v>9</v>
      </c>
      <c r="N130" s="20">
        <f>IF($B130="","",IF($C130="SUPERSTORE","Superstore","DH"))</f>
        <v/>
      </c>
      <c r="O130" s="20">
        <f>IF($B130="","",IFERROR(VLOOKUP($B130,Mapping!$A:$C,2,0),"Not Mapped"))</f>
        <v/>
      </c>
      <c r="P130" s="20">
        <f>IF($B130="","",IFERROR(VLOOKUP($B130,Mapping!$A:$C,3,0),"Not Mapped"))</f>
        <v/>
      </c>
      <c r="Q130" s="20">
        <f>IF($B130="","",IFERROR(VLOOKUP($O130,Leaders!$A:$B,2,0),"Not Mapped"))</f>
        <v/>
      </c>
      <c r="R130" s="20">
        <f>IF($B130="","",IF(COUNTIF(Exclusions!$A:$A,$B130)&gt;0,"Yes","No"))</f>
        <v/>
      </c>
      <c r="S130" s="21">
        <f>IF($B130="","",MIN(1,DAY($A130)/IF($N130="Superstore",Settings!$B$5,Settings!$B$4)))</f>
        <v/>
      </c>
      <c r="T130" s="21">
        <f>IF(OR($B130="",$G130="",$S130=0),"",$G130/$S130)</f>
        <v/>
      </c>
      <c r="U130" s="20">
        <f>IF($T130="","",IF($T130&lt;Settings!$B$8,"Critical",IF($T130&lt;Settings!$B$9,"Semi Critical","Non Critical")))</f>
        <v/>
      </c>
      <c r="V130" s="28" t="n"/>
      <c r="W130" s="28" t="n"/>
      <c r="X130" s="28" t="n"/>
      <c r="Y130" s="28" t="n"/>
      <c r="Z130" s="20">
        <f>IF($B130="","",IFERROR(VLOOKUP($B130,'Plan HC for CCA'!$A:$B,2,0),""))</f>
        <v/>
      </c>
      <c r="AA130" s="44">
        <f>IF(OR($B130="",$Z130=""),"",IF(N($M130)&lt;$Z130,"Delta","No Delta"))</f>
        <v/>
      </c>
      <c r="AB130" s="44">
        <f>IF(OR($B130="",$Z130=""),"",MAX(0,$Z130-N($M130)))</f>
        <v/>
      </c>
      <c r="AC130" s="45">
        <f>IF($B130="","",IFERROR(INDEX('CCA Util %'!$H:$H,MATCH($B130,'CCA Util %'!$E:$E,0)),""))</f>
        <v/>
      </c>
      <c r="AD130" s="44">
        <f>IF($B130="","",IFERROR(INDEX('CCA Util %'!$G:$G,MATCH($B130,'CCA Util %'!$E:$E,0)),""))</f>
        <v/>
      </c>
      <c r="AE130" s="44">
        <f>IF(OR($B130="",$U130=""),"",$U130&amp;" &amp; "&amp;IF(OR($AD130="",$AD130=0),"Util NA",$AD130&amp;" Util"))</f>
        <v/>
      </c>
    </row>
    <row r="131" ht="15.75" customHeight="1" s="42">
      <c r="A131" s="13" t="n">
        <v>46304</v>
      </c>
      <c r="B131" s="20" t="inlineStr">
        <is>
          <t>BLR-Marathahalli 2</t>
        </is>
      </c>
      <c r="C131" s="20" t="inlineStr">
        <is>
          <t>RETAIL_STORE</t>
        </is>
      </c>
      <c r="D131" s="20" t="inlineStr">
        <is>
          <t>Yes</t>
        </is>
      </c>
      <c r="E131" s="20" t="inlineStr">
        <is>
          <t>Bengaluru</t>
        </is>
      </c>
      <c r="F131" s="20" t="n">
        <v>5290</v>
      </c>
      <c r="G131" s="21" t="n">
        <v>0.9599243856332704</v>
      </c>
      <c r="H131" s="21" t="n">
        <v>0.8956282000787712</v>
      </c>
      <c r="I131" s="21" t="n">
        <v>0.968756</v>
      </c>
      <c r="J131" s="21" t="n">
        <v>0.8956282000787712</v>
      </c>
      <c r="K131" s="21" t="n">
        <v>0</v>
      </c>
      <c r="L131" s="21" t="n">
        <v>0.9771066105594828</v>
      </c>
      <c r="M131" s="20" t="n">
        <v>4</v>
      </c>
      <c r="N131" s="20">
        <f>IF($B131="","",IF($C131="SUPERSTORE","Superstore","DH"))</f>
        <v/>
      </c>
      <c r="O131" s="20">
        <f>IF($B131="","",IFERROR(VLOOKUP($B131,Mapping!$A:$C,2,0),"Not Mapped"))</f>
        <v/>
      </c>
      <c r="P131" s="20">
        <f>IF($B131="","",IFERROR(VLOOKUP($B131,Mapping!$A:$C,3,0),"Not Mapped"))</f>
        <v/>
      </c>
      <c r="Q131" s="20">
        <f>IF($B131="","",IFERROR(VLOOKUP($O131,Leaders!$A:$B,2,0),"Not Mapped"))</f>
        <v/>
      </c>
      <c r="R131" s="20">
        <f>IF($B131="","",IF(COUNTIF(Exclusions!$A:$A,$B131)&gt;0,"Yes","No"))</f>
        <v/>
      </c>
      <c r="S131" s="21">
        <f>IF($B131="","",MIN(1,DAY($A131)/IF($N131="Superstore",Settings!$B$5,Settings!$B$4)))</f>
        <v/>
      </c>
      <c r="T131" s="21">
        <f>IF(OR($B131="",$G131="",$S131=0),"",$G131/$S131)</f>
        <v/>
      </c>
      <c r="U131" s="20">
        <f>IF($T131="","",IF($T131&lt;Settings!$B$8,"Critical",IF($T131&lt;Settings!$B$9,"Semi Critical","Non Critical")))</f>
        <v/>
      </c>
      <c r="V131" s="28" t="n"/>
      <c r="W131" s="28" t="n"/>
      <c r="X131" s="28" t="n"/>
      <c r="Y131" s="28" t="n"/>
      <c r="Z131" s="20">
        <f>IF($B131="","",IFERROR(VLOOKUP($B131,'Plan HC for CCA'!$A:$B,2,0),""))</f>
        <v/>
      </c>
      <c r="AA131" s="44">
        <f>IF(OR($B131="",$Z131=""),"",IF(N($M131)&lt;$Z131,"Delta","No Delta"))</f>
        <v/>
      </c>
      <c r="AB131" s="44">
        <f>IF(OR($B131="",$Z131=""),"",MAX(0,$Z131-N($M131)))</f>
        <v/>
      </c>
      <c r="AC131" s="45">
        <f>IF($B131="","",IFERROR(INDEX('CCA Util %'!$H:$H,MATCH($B131,'CCA Util %'!$E:$E,0)),""))</f>
        <v/>
      </c>
      <c r="AD131" s="44">
        <f>IF($B131="","",IFERROR(INDEX('CCA Util %'!$G:$G,MATCH($B131,'CCA Util %'!$E:$E,0)),""))</f>
        <v/>
      </c>
      <c r="AE131" s="44">
        <f>IF(OR($B131="",$U131=""),"",$U131&amp;" &amp; "&amp;IF(OR($AD131="",$AD131=0),"Util NA",$AD131&amp;" Util"))</f>
        <v/>
      </c>
    </row>
    <row r="132" ht="15.75" customHeight="1" s="42">
      <c r="A132" s="13" t="n">
        <v>46304</v>
      </c>
      <c r="B132" s="20" t="inlineStr">
        <is>
          <t>BLR-Marathahalli New</t>
        </is>
      </c>
      <c r="C132" s="20" t="inlineStr">
        <is>
          <t>RETAIL_STORE</t>
        </is>
      </c>
      <c r="D132" s="20" t="inlineStr">
        <is>
          <t>Yes</t>
        </is>
      </c>
      <c r="E132" s="20" t="inlineStr">
        <is>
          <t>Bengaluru</t>
        </is>
      </c>
      <c r="F132" s="20" t="n">
        <v>4912</v>
      </c>
      <c r="G132" s="21" t="n">
        <v>0.6343648208469055</v>
      </c>
      <c r="H132" s="21" t="n">
        <v>0.6806803594351734</v>
      </c>
      <c r="I132" s="21" t="n">
        <v>0.895604</v>
      </c>
      <c r="J132" s="21" t="n">
        <v>0.6806803594351734</v>
      </c>
      <c r="K132" s="21" t="n">
        <v>0</v>
      </c>
      <c r="L132" s="21" t="n">
        <v>0.8866022566042836</v>
      </c>
      <c r="M132" s="20" t="n">
        <v>4</v>
      </c>
      <c r="N132" s="20">
        <f>IF($B132="","",IF($C132="SUPERSTORE","Superstore","DH"))</f>
        <v/>
      </c>
      <c r="O132" s="20">
        <f>IF($B132="","",IFERROR(VLOOKUP($B132,Mapping!$A:$C,2,0),"Not Mapped"))</f>
        <v/>
      </c>
      <c r="P132" s="20">
        <f>IF($B132="","",IFERROR(VLOOKUP($B132,Mapping!$A:$C,3,0),"Not Mapped"))</f>
        <v/>
      </c>
      <c r="Q132" s="20">
        <f>IF($B132="","",IFERROR(VLOOKUP($O132,Leaders!$A:$B,2,0),"Not Mapped"))</f>
        <v/>
      </c>
      <c r="R132" s="20">
        <f>IF($B132="","",IF(COUNTIF(Exclusions!$A:$A,$B132)&gt;0,"Yes","No"))</f>
        <v/>
      </c>
      <c r="S132" s="21">
        <f>IF($B132="","",MIN(1,DAY($A132)/IF($N132="Superstore",Settings!$B$5,Settings!$B$4)))</f>
        <v/>
      </c>
      <c r="T132" s="21">
        <f>IF(OR($B132="",$G132="",$S132=0),"",$G132/$S132)</f>
        <v/>
      </c>
      <c r="U132" s="20">
        <f>IF($T132="","",IF($T132&lt;Settings!$B$8,"Critical",IF($T132&lt;Settings!$B$9,"Semi Critical","Non Critical")))</f>
        <v/>
      </c>
      <c r="V132" s="28" t="n"/>
      <c r="W132" s="28" t="n"/>
      <c r="X132" s="28" t="n"/>
      <c r="Y132" s="28" t="n"/>
      <c r="Z132" s="20">
        <f>IF($B132="","",IFERROR(VLOOKUP($B132,'Plan HC for CCA'!$A:$B,2,0),""))</f>
        <v/>
      </c>
      <c r="AA132" s="44">
        <f>IF(OR($B132="",$Z132=""),"",IF(N($M132)&lt;$Z132,"Delta","No Delta"))</f>
        <v/>
      </c>
      <c r="AB132" s="44">
        <f>IF(OR($B132="",$Z132=""),"",MAX(0,$Z132-N($M132)))</f>
        <v/>
      </c>
      <c r="AC132" s="45">
        <f>IF($B132="","",IFERROR(INDEX('CCA Util %'!$H:$H,MATCH($B132,'CCA Util %'!$E:$E,0)),""))</f>
        <v/>
      </c>
      <c r="AD132" s="44">
        <f>IF($B132="","",IFERROR(INDEX('CCA Util %'!$G:$G,MATCH($B132,'CCA Util %'!$E:$E,0)),""))</f>
        <v/>
      </c>
      <c r="AE132" s="44">
        <f>IF(OR($B132="",$U132=""),"",$U132&amp;" &amp; "&amp;IF(OR($AD132="",$AD132=0),"Util NA",$AD132&amp;" Util"))</f>
        <v/>
      </c>
    </row>
    <row r="133" ht="15.75" customHeight="1" s="42">
      <c r="A133" s="13" t="n">
        <v>46304</v>
      </c>
      <c r="B133" s="20" t="inlineStr">
        <is>
          <t>BLR-Marathahalli-3</t>
        </is>
      </c>
      <c r="C133" s="20" t="inlineStr">
        <is>
          <t>RETAIL_STORE</t>
        </is>
      </c>
      <c r="D133" s="20" t="inlineStr">
        <is>
          <t>Yes</t>
        </is>
      </c>
      <c r="E133" s="20" t="inlineStr">
        <is>
          <t>Bengaluru</t>
        </is>
      </c>
      <c r="F133" s="20" t="n">
        <v>6352</v>
      </c>
      <c r="G133" s="21" t="n">
        <v>0.4576511335012594</v>
      </c>
      <c r="H133" s="21" t="n">
        <v>0.6928104575163399</v>
      </c>
      <c r="I133" s="21" t="n">
        <v>0.913919</v>
      </c>
      <c r="J133" s="21" t="n">
        <v>0.6928104575163399</v>
      </c>
      <c r="K133" s="21" t="n">
        <v>0</v>
      </c>
      <c r="L133" s="21" t="n">
        <v>0.8917096663226695</v>
      </c>
      <c r="M133" s="20" t="n">
        <v>6</v>
      </c>
      <c r="N133" s="20">
        <f>IF($B133="","",IF($C133="SUPERSTORE","Superstore","DH"))</f>
        <v/>
      </c>
      <c r="O133" s="20">
        <f>IF($B133="","",IFERROR(VLOOKUP($B133,Mapping!$A:$C,2,0),"Not Mapped"))</f>
        <v/>
      </c>
      <c r="P133" s="20">
        <f>IF($B133="","",IFERROR(VLOOKUP($B133,Mapping!$A:$C,3,0),"Not Mapped"))</f>
        <v/>
      </c>
      <c r="Q133" s="20">
        <f>IF($B133="","",IFERROR(VLOOKUP($O133,Leaders!$A:$B,2,0),"Not Mapped"))</f>
        <v/>
      </c>
      <c r="R133" s="20">
        <f>IF($B133="","",IF(COUNTIF(Exclusions!$A:$A,$B133)&gt;0,"Yes","No"))</f>
        <v/>
      </c>
      <c r="S133" s="21">
        <f>IF($B133="","",MIN(1,DAY($A133)/IF($N133="Superstore",Settings!$B$5,Settings!$B$4)))</f>
        <v/>
      </c>
      <c r="T133" s="21">
        <f>IF(OR($B133="",$G133="",$S133=0),"",$G133/$S133)</f>
        <v/>
      </c>
      <c r="U133" s="20">
        <f>IF($T133="","",IF($T133&lt;Settings!$B$8,"Critical",IF($T133&lt;Settings!$B$9,"Semi Critical","Non Critical")))</f>
        <v/>
      </c>
      <c r="V133" s="28" t="n"/>
      <c r="W133" s="28" t="n"/>
      <c r="X133" s="28" t="n"/>
      <c r="Y133" s="28" t="n"/>
      <c r="Z133" s="20">
        <f>IF($B133="","",IFERROR(VLOOKUP($B133,'Plan HC for CCA'!$A:$B,2,0),""))</f>
        <v/>
      </c>
      <c r="AA133" s="44">
        <f>IF(OR($B133="",$Z133=""),"",IF(N($M133)&lt;$Z133,"Delta","No Delta"))</f>
        <v/>
      </c>
      <c r="AB133" s="44">
        <f>IF(OR($B133="",$Z133=""),"",MAX(0,$Z133-N($M133)))</f>
        <v/>
      </c>
      <c r="AC133" s="45">
        <f>IF($B133="","",IFERROR(INDEX('CCA Util %'!$H:$H,MATCH($B133,'CCA Util %'!$E:$E,0)),""))</f>
        <v/>
      </c>
      <c r="AD133" s="44">
        <f>IF($B133="","",IFERROR(INDEX('CCA Util %'!$G:$G,MATCH($B133,'CCA Util %'!$E:$E,0)),""))</f>
        <v/>
      </c>
      <c r="AE133" s="44">
        <f>IF(OR($B133="",$U133=""),"",$U133&amp;" &amp; "&amp;IF(OR($AD133="",$AD133=0),"Util NA",$AD133&amp;" Util"))</f>
        <v/>
      </c>
    </row>
    <row r="134" ht="15.75" customHeight="1" s="42">
      <c r="A134" s="13" t="n">
        <v>46304</v>
      </c>
      <c r="B134" s="20" t="inlineStr">
        <is>
          <t>BLR-Marathahalli-4</t>
        </is>
      </c>
      <c r="C134" s="20" t="inlineStr">
        <is>
          <t>RETAIL_STORE</t>
        </is>
      </c>
      <c r="D134" s="20" t="inlineStr">
        <is>
          <t>No</t>
        </is>
      </c>
      <c r="E134" s="20" t="inlineStr">
        <is>
          <t>Bengaluru</t>
        </is>
      </c>
      <c r="F134" s="20" t="n">
        <v>6302</v>
      </c>
      <c r="G134" s="21" t="n">
        <v>0.9363694065376073</v>
      </c>
      <c r="H134" s="21" t="n">
        <v>0.910862565666836</v>
      </c>
      <c r="I134" s="21" t="n">
        <v>0.976891</v>
      </c>
      <c r="J134" s="21" t="n">
        <v>0.910862565666836</v>
      </c>
      <c r="K134" s="21" t="n">
        <v>0</v>
      </c>
      <c r="L134" s="21" t="n">
        <v>0.9835210802807732</v>
      </c>
      <c r="M134" s="20" t="n">
        <v>4</v>
      </c>
      <c r="N134" s="20">
        <f>IF($B134="","",IF($C134="SUPERSTORE","Superstore","DH"))</f>
        <v/>
      </c>
      <c r="O134" s="20">
        <f>IF($B134="","",IFERROR(VLOOKUP($B134,Mapping!$A:$C,2,0),"Not Mapped"))</f>
        <v/>
      </c>
      <c r="P134" s="20">
        <f>IF($B134="","",IFERROR(VLOOKUP($B134,Mapping!$A:$C,3,0),"Not Mapped"))</f>
        <v/>
      </c>
      <c r="Q134" s="20">
        <f>IF($B134="","",IFERROR(VLOOKUP($O134,Leaders!$A:$B,2,0),"Not Mapped"))</f>
        <v/>
      </c>
      <c r="R134" s="20">
        <f>IF($B134="","",IF(COUNTIF(Exclusions!$A:$A,$B134)&gt;0,"Yes","No"))</f>
        <v/>
      </c>
      <c r="S134" s="21">
        <f>IF($B134="","",MIN(1,DAY($A134)/IF($N134="Superstore",Settings!$B$5,Settings!$B$4)))</f>
        <v/>
      </c>
      <c r="T134" s="21">
        <f>IF(OR($B134="",$G134="",$S134=0),"",$G134/$S134)</f>
        <v/>
      </c>
      <c r="U134" s="20">
        <f>IF($T134="","",IF($T134&lt;Settings!$B$8,"Critical",IF($T134&lt;Settings!$B$9,"Semi Critical","Non Critical")))</f>
        <v/>
      </c>
      <c r="V134" s="28" t="n"/>
      <c r="W134" s="28" t="n"/>
      <c r="X134" s="28" t="n"/>
      <c r="Y134" s="28" t="n"/>
      <c r="Z134" s="20">
        <f>IF($B134="","",IFERROR(VLOOKUP($B134,'Plan HC for CCA'!$A:$B,2,0),""))</f>
        <v/>
      </c>
      <c r="AA134" s="44">
        <f>IF(OR($B134="",$Z134=""),"",IF(N($M134)&lt;$Z134,"Delta","No Delta"))</f>
        <v/>
      </c>
      <c r="AB134" s="44">
        <f>IF(OR($B134="",$Z134=""),"",MAX(0,$Z134-N($M134)))</f>
        <v/>
      </c>
      <c r="AC134" s="45">
        <f>IF($B134="","",IFERROR(INDEX('CCA Util %'!$H:$H,MATCH($B134,'CCA Util %'!$E:$E,0)),""))</f>
        <v/>
      </c>
      <c r="AD134" s="44">
        <f>IF($B134="","",IFERROR(INDEX('CCA Util %'!$G:$G,MATCH($B134,'CCA Util %'!$E:$E,0)),""))</f>
        <v/>
      </c>
      <c r="AE134" s="44">
        <f>IF(OR($B134="",$U134=""),"",$U134&amp;" &amp; "&amp;IF(OR($AD134="",$AD134=0),"Util NA",$AD134&amp;" Util"))</f>
        <v/>
      </c>
    </row>
    <row r="135" ht="15.75" customHeight="1" s="42">
      <c r="A135" s="13" t="n">
        <v>46304</v>
      </c>
      <c r="B135" s="20" t="inlineStr">
        <is>
          <t>BLR-Marathalli SS</t>
        </is>
      </c>
      <c r="C135" s="20" t="inlineStr">
        <is>
          <t>SUPERSTORE</t>
        </is>
      </c>
      <c r="D135" s="20" t="inlineStr">
        <is>
          <t>No</t>
        </is>
      </c>
      <c r="E135" s="20" t="inlineStr">
        <is>
          <t>Bengaluru</t>
        </is>
      </c>
      <c r="F135" s="20" t="n">
        <v>14855</v>
      </c>
      <c r="G135" s="21" t="n">
        <v>0.761427128912824</v>
      </c>
      <c r="H135" s="21" t="n">
        <v>0.943683140305897</v>
      </c>
      <c r="I135" s="21" t="n">
        <v>0.978322</v>
      </c>
      <c r="J135" s="21" t="n">
        <v>0.943683140305897</v>
      </c>
      <c r="K135" s="21" t="n">
        <v>0</v>
      </c>
      <c r="L135" s="21" t="n">
        <v>0.997340269602483</v>
      </c>
      <c r="M135" s="20" t="n">
        <v>6</v>
      </c>
      <c r="N135" s="20">
        <f>IF($B135="","",IF($C135="SUPERSTORE","Superstore","DH"))</f>
        <v/>
      </c>
      <c r="O135" s="20">
        <f>IF($B135="","",IFERROR(VLOOKUP($B135,Mapping!$A:$C,2,0),"Not Mapped"))</f>
        <v/>
      </c>
      <c r="P135" s="20">
        <f>IF($B135="","",IFERROR(VLOOKUP($B135,Mapping!$A:$C,3,0),"Not Mapped"))</f>
        <v/>
      </c>
      <c r="Q135" s="20">
        <f>IF($B135="","",IFERROR(VLOOKUP($O135,Leaders!$A:$B,2,0),"Not Mapped"))</f>
        <v/>
      </c>
      <c r="R135" s="20">
        <f>IF($B135="","",IF(COUNTIF(Exclusions!$A:$A,$B135)&gt;0,"Yes","No"))</f>
        <v/>
      </c>
      <c r="S135" s="21">
        <f>IF($B135="","",MIN(1,DAY($A135)/IF($N135="Superstore",Settings!$B$5,Settings!$B$4)))</f>
        <v/>
      </c>
      <c r="T135" s="21">
        <f>IF(OR($B135="",$G135="",$S135=0),"",$G135/$S135)</f>
        <v/>
      </c>
      <c r="U135" s="20">
        <f>IF($T135="","",IF($T135&lt;Settings!$B$8,"Critical",IF($T135&lt;Settings!$B$9,"Semi Critical","Non Critical")))</f>
        <v/>
      </c>
      <c r="V135" s="28" t="n"/>
      <c r="W135" s="28" t="n"/>
      <c r="X135" s="28" t="n"/>
      <c r="Y135" s="28" t="n"/>
      <c r="Z135" s="20">
        <f>IF($B135="","",IFERROR(VLOOKUP($B135,'Plan HC for CCA'!$A:$B,2,0),""))</f>
        <v/>
      </c>
      <c r="AA135" s="44">
        <f>IF(OR($B135="",$Z135=""),"",IF(N($M135)&lt;$Z135,"Delta","No Delta"))</f>
        <v/>
      </c>
      <c r="AB135" s="44">
        <f>IF(OR($B135="",$Z135=""),"",MAX(0,$Z135-N($M135)))</f>
        <v/>
      </c>
      <c r="AC135" s="45">
        <f>IF($B135="","",IFERROR(INDEX('CCA Util %'!$H:$H,MATCH($B135,'CCA Util %'!$E:$E,0)),""))</f>
        <v/>
      </c>
      <c r="AD135" s="44">
        <f>IF($B135="","",IFERROR(INDEX('CCA Util %'!$G:$G,MATCH($B135,'CCA Util %'!$E:$E,0)),""))</f>
        <v/>
      </c>
      <c r="AE135" s="44">
        <f>IF(OR($B135="",$U135=""),"",$U135&amp;" &amp; "&amp;IF(OR($AD135="",$AD135=0),"Util NA",$AD135&amp;" Util"))</f>
        <v/>
      </c>
    </row>
    <row r="136" ht="15.75" customHeight="1" s="42">
      <c r="A136" s="13" t="n">
        <v>46304</v>
      </c>
      <c r="B136" s="20" t="inlineStr">
        <is>
          <t>BLR-Margosa road</t>
        </is>
      </c>
      <c r="C136" s="20" t="inlineStr">
        <is>
          <t>RETAIL_STORE</t>
        </is>
      </c>
      <c r="D136" s="20" t="inlineStr">
        <is>
          <t>Yes</t>
        </is>
      </c>
      <c r="E136" s="20" t="inlineStr">
        <is>
          <t>Bengaluru</t>
        </is>
      </c>
      <c r="F136" s="20" t="n">
        <v>4480</v>
      </c>
      <c r="G136" s="21" t="n">
        <v>0.4794642857142857</v>
      </c>
      <c r="H136" s="21" t="n">
        <v>0.8147113594040968</v>
      </c>
      <c r="I136" s="21" t="n">
        <v>0.942704</v>
      </c>
      <c r="J136" s="21" t="n">
        <v>0.8147113594040968</v>
      </c>
      <c r="K136" s="21" t="n">
        <v>0</v>
      </c>
      <c r="L136" s="21" t="n">
        <v>0.9430363618543566</v>
      </c>
      <c r="M136" s="20" t="n">
        <v>4</v>
      </c>
      <c r="N136" s="20">
        <f>IF($B136="","",IF($C136="SUPERSTORE","Superstore","DH"))</f>
        <v/>
      </c>
      <c r="O136" s="20">
        <f>IF($B136="","",IFERROR(VLOOKUP($B136,Mapping!$A:$C,2,0),"Not Mapped"))</f>
        <v/>
      </c>
      <c r="P136" s="20">
        <f>IF($B136="","",IFERROR(VLOOKUP($B136,Mapping!$A:$C,3,0),"Not Mapped"))</f>
        <v/>
      </c>
      <c r="Q136" s="20">
        <f>IF($B136="","",IFERROR(VLOOKUP($O136,Leaders!$A:$B,2,0),"Not Mapped"))</f>
        <v/>
      </c>
      <c r="R136" s="20">
        <f>IF($B136="","",IF(COUNTIF(Exclusions!$A:$A,$B136)&gt;0,"Yes","No"))</f>
        <v/>
      </c>
      <c r="S136" s="21">
        <f>IF($B136="","",MIN(1,DAY($A136)/IF($N136="Superstore",Settings!$B$5,Settings!$B$4)))</f>
        <v/>
      </c>
      <c r="T136" s="21">
        <f>IF(OR($B136="",$G136="",$S136=0),"",$G136/$S136)</f>
        <v/>
      </c>
      <c r="U136" s="20">
        <f>IF($T136="","",IF($T136&lt;Settings!$B$8,"Critical",IF($T136&lt;Settings!$B$9,"Semi Critical","Non Critical")))</f>
        <v/>
      </c>
      <c r="V136" s="28" t="n"/>
      <c r="W136" s="28" t="n"/>
      <c r="X136" s="28" t="n"/>
      <c r="Y136" s="28" t="n"/>
      <c r="Z136" s="20">
        <f>IF($B136="","",IFERROR(VLOOKUP($B136,'Plan HC for CCA'!$A:$B,2,0),""))</f>
        <v/>
      </c>
      <c r="AA136" s="44">
        <f>IF(OR($B136="",$Z136=""),"",IF(N($M136)&lt;$Z136,"Delta","No Delta"))</f>
        <v/>
      </c>
      <c r="AB136" s="44">
        <f>IF(OR($B136="",$Z136=""),"",MAX(0,$Z136-N($M136)))</f>
        <v/>
      </c>
      <c r="AC136" s="45">
        <f>IF($B136="","",IFERROR(INDEX('CCA Util %'!$H:$H,MATCH($B136,'CCA Util %'!$E:$E,0)),""))</f>
        <v/>
      </c>
      <c r="AD136" s="44">
        <f>IF($B136="","",IFERROR(INDEX('CCA Util %'!$G:$G,MATCH($B136,'CCA Util %'!$E:$E,0)),""))</f>
        <v/>
      </c>
      <c r="AE136" s="44">
        <f>IF(OR($B136="",$U136=""),"",$U136&amp;" &amp; "&amp;IF(OR($AD136="",$AD136=0),"Util NA",$AD136&amp;" Util"))</f>
        <v/>
      </c>
    </row>
    <row r="137" ht="15.75" customHeight="1" s="42">
      <c r="A137" s="13" t="n">
        <v>46304</v>
      </c>
      <c r="B137" s="20" t="inlineStr">
        <is>
          <t>BLR-Mathikere New</t>
        </is>
      </c>
      <c r="C137" s="20" t="inlineStr">
        <is>
          <t>RETAIL_STORE</t>
        </is>
      </c>
      <c r="D137" s="20" t="inlineStr">
        <is>
          <t>No</t>
        </is>
      </c>
      <c r="E137" s="20" t="inlineStr">
        <is>
          <t>Bengaluru</t>
        </is>
      </c>
      <c r="F137" s="20" t="n">
        <v>8560</v>
      </c>
      <c r="G137" s="21" t="n">
        <v>0.9675233644859812</v>
      </c>
      <c r="H137" s="21" t="n">
        <v>0.9360057957015214</v>
      </c>
      <c r="I137" s="21" t="n">
        <v>0.983219</v>
      </c>
      <c r="J137" s="21" t="n"/>
      <c r="K137" s="21" t="n">
        <v>0</v>
      </c>
      <c r="L137" s="21" t="n">
        <v>0.9941077034532724</v>
      </c>
      <c r="M137" s="20" t="n">
        <v>7</v>
      </c>
      <c r="N137" s="20">
        <f>IF($B137="","",IF($C137="SUPERSTORE","Superstore","DH"))</f>
        <v/>
      </c>
      <c r="O137" s="20">
        <f>IF($B137="","",IFERROR(VLOOKUP($B137,Mapping!$A:$C,2,0),"Not Mapped"))</f>
        <v/>
      </c>
      <c r="P137" s="20">
        <f>IF($B137="","",IFERROR(VLOOKUP($B137,Mapping!$A:$C,3,0),"Not Mapped"))</f>
        <v/>
      </c>
      <c r="Q137" s="20">
        <f>IF($B137="","",IFERROR(VLOOKUP($O137,Leaders!$A:$B,2,0),"Not Mapped"))</f>
        <v/>
      </c>
      <c r="R137" s="20">
        <f>IF($B137="","",IF(COUNTIF(Exclusions!$A:$A,$B137)&gt;0,"Yes","No"))</f>
        <v/>
      </c>
      <c r="S137" s="21">
        <f>IF($B137="","",MIN(1,DAY($A137)/IF($N137="Superstore",Settings!$B$5,Settings!$B$4)))</f>
        <v/>
      </c>
      <c r="T137" s="21">
        <f>IF(OR($B137="",$G137="",$S137=0),"",$G137/$S137)</f>
        <v/>
      </c>
      <c r="U137" s="20">
        <f>IF($T137="","",IF($T137&lt;Settings!$B$8,"Critical",IF($T137&lt;Settings!$B$9,"Semi Critical","Non Critical")))</f>
        <v/>
      </c>
      <c r="V137" s="28" t="n"/>
      <c r="W137" s="28" t="n"/>
      <c r="X137" s="28" t="n"/>
      <c r="Y137" s="28" t="n"/>
      <c r="Z137" s="20">
        <f>IF($B137="","",IFERROR(VLOOKUP($B137,'Plan HC for CCA'!$A:$B,2,0),""))</f>
        <v/>
      </c>
      <c r="AA137" s="44">
        <f>IF(OR($B137="",$Z137=""),"",IF(N($M137)&lt;$Z137,"Delta","No Delta"))</f>
        <v/>
      </c>
      <c r="AB137" s="44">
        <f>IF(OR($B137="",$Z137=""),"",MAX(0,$Z137-N($M137)))</f>
        <v/>
      </c>
      <c r="AC137" s="45">
        <f>IF($B137="","",IFERROR(INDEX('CCA Util %'!$H:$H,MATCH($B137,'CCA Util %'!$E:$E,0)),""))</f>
        <v/>
      </c>
      <c r="AD137" s="44">
        <f>IF($B137="","",IFERROR(INDEX('CCA Util %'!$G:$G,MATCH($B137,'CCA Util %'!$E:$E,0)),""))</f>
        <v/>
      </c>
      <c r="AE137" s="44">
        <f>IF(OR($B137="",$U137=""),"",$U137&amp;" &amp; "&amp;IF(OR($AD137="",$AD137=0),"Util NA",$AD137&amp;" Util"))</f>
        <v/>
      </c>
    </row>
    <row r="138" ht="15.75" customHeight="1" s="42">
      <c r="A138" s="13" t="n">
        <v>46304</v>
      </c>
      <c r="B138" s="20" t="inlineStr">
        <is>
          <t>BLR-Michael Palaya</t>
        </is>
      </c>
      <c r="C138" s="20" t="inlineStr">
        <is>
          <t>RETAIL_STORE</t>
        </is>
      </c>
      <c r="D138" s="20" t="inlineStr">
        <is>
          <t>Yes</t>
        </is>
      </c>
      <c r="E138" s="20" t="inlineStr">
        <is>
          <t>Bengaluru</t>
        </is>
      </c>
      <c r="F138" s="20" t="n">
        <v>2473</v>
      </c>
      <c r="G138" s="21" t="n">
        <v>0.9797816417306916</v>
      </c>
      <c r="H138" s="21" t="n">
        <v>0.8283120099050764</v>
      </c>
      <c r="I138" s="21" t="n">
        <v>0.968302</v>
      </c>
      <c r="J138" s="21" t="n">
        <v>0.8283120099050764</v>
      </c>
      <c r="K138" s="21" t="n">
        <v>0</v>
      </c>
      <c r="L138" s="21" t="n">
        <v>0.9487629515389796</v>
      </c>
      <c r="M138" s="20" t="n">
        <v>6</v>
      </c>
      <c r="N138" s="20">
        <f>IF($B138="","",IF($C138="SUPERSTORE","Superstore","DH"))</f>
        <v/>
      </c>
      <c r="O138" s="20">
        <f>IF($B138="","",IFERROR(VLOOKUP($B138,Mapping!$A:$C,2,0),"Not Mapped"))</f>
        <v/>
      </c>
      <c r="P138" s="20">
        <f>IF($B138="","",IFERROR(VLOOKUP($B138,Mapping!$A:$C,3,0),"Not Mapped"))</f>
        <v/>
      </c>
      <c r="Q138" s="20">
        <f>IF($B138="","",IFERROR(VLOOKUP($O138,Leaders!$A:$B,2,0),"Not Mapped"))</f>
        <v/>
      </c>
      <c r="R138" s="20">
        <f>IF($B138="","",IF(COUNTIF(Exclusions!$A:$A,$B138)&gt;0,"Yes","No"))</f>
        <v/>
      </c>
      <c r="S138" s="21">
        <f>IF($B138="","",MIN(1,DAY($A138)/IF($N138="Superstore",Settings!$B$5,Settings!$B$4)))</f>
        <v/>
      </c>
      <c r="T138" s="21">
        <f>IF(OR($B138="",$G138="",$S138=0),"",$G138/$S138)</f>
        <v/>
      </c>
      <c r="U138" s="20">
        <f>IF($T138="","",IF($T138&lt;Settings!$B$8,"Critical",IF($T138&lt;Settings!$B$9,"Semi Critical","Non Critical")))</f>
        <v/>
      </c>
      <c r="V138" s="28" t="n"/>
      <c r="W138" s="28" t="n"/>
      <c r="X138" s="28" t="n"/>
      <c r="Y138" s="28" t="n"/>
      <c r="Z138" s="20">
        <f>IF($B138="","",IFERROR(VLOOKUP($B138,'Plan HC for CCA'!$A:$B,2,0),""))</f>
        <v/>
      </c>
      <c r="AA138" s="44">
        <f>IF(OR($B138="",$Z138=""),"",IF(N($M138)&lt;$Z138,"Delta","No Delta"))</f>
        <v/>
      </c>
      <c r="AB138" s="44">
        <f>IF(OR($B138="",$Z138=""),"",MAX(0,$Z138-N($M138)))</f>
        <v/>
      </c>
      <c r="AC138" s="45">
        <f>IF($B138="","",IFERROR(INDEX('CCA Util %'!$H:$H,MATCH($B138,'CCA Util %'!$E:$E,0)),""))</f>
        <v/>
      </c>
      <c r="AD138" s="44">
        <f>IF($B138="","",IFERROR(INDEX('CCA Util %'!$G:$G,MATCH($B138,'CCA Util %'!$E:$E,0)),""))</f>
        <v/>
      </c>
      <c r="AE138" s="44">
        <f>IF(OR($B138="",$U138=""),"",$U138&amp;" &amp; "&amp;IF(OR($AD138="",$AD138=0),"Util NA",$AD138&amp;" Util"))</f>
        <v/>
      </c>
    </row>
    <row r="139" ht="15.75" customHeight="1" s="42">
      <c r="A139" s="13" t="n">
        <v>46304</v>
      </c>
      <c r="B139" s="20" t="inlineStr">
        <is>
          <t>BLR-Mico Layout Network</t>
        </is>
      </c>
      <c r="C139" s="20" t="inlineStr">
        <is>
          <t>RETAIL_STORE</t>
        </is>
      </c>
      <c r="D139" s="20" t="inlineStr">
        <is>
          <t>No</t>
        </is>
      </c>
      <c r="E139" s="20" t="inlineStr">
        <is>
          <t>Bengaluru</t>
        </is>
      </c>
      <c r="F139" s="20" t="n">
        <v>5152</v>
      </c>
      <c r="G139" s="21" t="n">
        <v>0.6432453416149068</v>
      </c>
      <c r="H139" s="21" t="n">
        <v>0.9302957151478576</v>
      </c>
      <c r="I139" s="21" t="n">
        <v>0.984527</v>
      </c>
      <c r="J139" s="21" t="n">
        <v>0.9302957151478576</v>
      </c>
      <c r="K139" s="21" t="n">
        <v>0</v>
      </c>
      <c r="L139" s="21" t="n">
        <v>0.9917034590096244</v>
      </c>
      <c r="M139" s="20" t="n">
        <v>3</v>
      </c>
      <c r="N139" s="20">
        <f>IF($B139="","",IF($C139="SUPERSTORE","Superstore","DH"))</f>
        <v/>
      </c>
      <c r="O139" s="20">
        <f>IF($B139="","",IFERROR(VLOOKUP($B139,Mapping!$A:$C,2,0),"Not Mapped"))</f>
        <v/>
      </c>
      <c r="P139" s="20">
        <f>IF($B139="","",IFERROR(VLOOKUP($B139,Mapping!$A:$C,3,0),"Not Mapped"))</f>
        <v/>
      </c>
      <c r="Q139" s="20">
        <f>IF($B139="","",IFERROR(VLOOKUP($O139,Leaders!$A:$B,2,0),"Not Mapped"))</f>
        <v/>
      </c>
      <c r="R139" s="20">
        <f>IF($B139="","",IF(COUNTIF(Exclusions!$A:$A,$B139)&gt;0,"Yes","No"))</f>
        <v/>
      </c>
      <c r="S139" s="21">
        <f>IF($B139="","",MIN(1,DAY($A139)/IF($N139="Superstore",Settings!$B$5,Settings!$B$4)))</f>
        <v/>
      </c>
      <c r="T139" s="21">
        <f>IF(OR($B139="",$G139="",$S139=0),"",$G139/$S139)</f>
        <v/>
      </c>
      <c r="U139" s="20">
        <f>IF($T139="","",IF($T139&lt;Settings!$B$8,"Critical",IF($T139&lt;Settings!$B$9,"Semi Critical","Non Critical")))</f>
        <v/>
      </c>
      <c r="V139" s="28" t="n"/>
      <c r="W139" s="28" t="n"/>
      <c r="X139" s="28" t="n"/>
      <c r="Y139" s="28" t="n"/>
      <c r="Z139" s="20">
        <f>IF($B139="","",IFERROR(VLOOKUP($B139,'Plan HC for CCA'!$A:$B,2,0),""))</f>
        <v/>
      </c>
      <c r="AA139" s="44">
        <f>IF(OR($B139="",$Z139=""),"",IF(N($M139)&lt;$Z139,"Delta","No Delta"))</f>
        <v/>
      </c>
      <c r="AB139" s="44">
        <f>IF(OR($B139="",$Z139=""),"",MAX(0,$Z139-N($M139)))</f>
        <v/>
      </c>
      <c r="AC139" s="45">
        <f>IF($B139="","",IFERROR(INDEX('CCA Util %'!$H:$H,MATCH($B139,'CCA Util %'!$E:$E,0)),""))</f>
        <v/>
      </c>
      <c r="AD139" s="44">
        <f>IF($B139="","",IFERROR(INDEX('CCA Util %'!$G:$G,MATCH($B139,'CCA Util %'!$E:$E,0)),""))</f>
        <v/>
      </c>
      <c r="AE139" s="44">
        <f>IF(OR($B139="",$U139=""),"",$U139&amp;" &amp; "&amp;IF(OR($AD139="",$AD139=0),"Util NA",$AD139&amp;" Util"))</f>
        <v/>
      </c>
    </row>
    <row r="140" ht="15.75" customHeight="1" s="42">
      <c r="A140" s="13" t="n">
        <v>46304</v>
      </c>
      <c r="B140" s="20" t="inlineStr">
        <is>
          <t>BLR-Mico layout New</t>
        </is>
      </c>
      <c r="C140" s="20" t="inlineStr">
        <is>
          <t>RETAIL_STORE</t>
        </is>
      </c>
      <c r="D140" s="20" t="inlineStr">
        <is>
          <t>Yes</t>
        </is>
      </c>
      <c r="E140" s="20" t="inlineStr">
        <is>
          <t>Bengaluru</t>
        </is>
      </c>
      <c r="F140" s="20" t="n">
        <v>5873</v>
      </c>
      <c r="G140" s="21" t="n">
        <v>0.2921845734718202</v>
      </c>
      <c r="H140" s="21" t="n">
        <v>0.7127039627039627</v>
      </c>
      <c r="I140" s="21" t="n">
        <v>0.9496289999999999</v>
      </c>
      <c r="J140" s="21" t="n">
        <v>0.7127039627039627</v>
      </c>
      <c r="K140" s="21" t="n">
        <v>0.0072850898494414</v>
      </c>
      <c r="L140" s="21" t="n">
        <v>0.8986288610633593</v>
      </c>
      <c r="M140" s="20" t="n">
        <v>7</v>
      </c>
      <c r="N140" s="20">
        <f>IF($B140="","",IF($C140="SUPERSTORE","Superstore","DH"))</f>
        <v/>
      </c>
      <c r="O140" s="20">
        <f>IF($B140="","",IFERROR(VLOOKUP($B140,Mapping!$A:$C,2,0),"Not Mapped"))</f>
        <v/>
      </c>
      <c r="P140" s="20">
        <f>IF($B140="","",IFERROR(VLOOKUP($B140,Mapping!$A:$C,3,0),"Not Mapped"))</f>
        <v/>
      </c>
      <c r="Q140" s="20">
        <f>IF($B140="","",IFERROR(VLOOKUP($O140,Leaders!$A:$B,2,0),"Not Mapped"))</f>
        <v/>
      </c>
      <c r="R140" s="20">
        <f>IF($B140="","",IF(COUNTIF(Exclusions!$A:$A,$B140)&gt;0,"Yes","No"))</f>
        <v/>
      </c>
      <c r="S140" s="21">
        <f>IF($B140="","",MIN(1,DAY($A140)/IF($N140="Superstore",Settings!$B$5,Settings!$B$4)))</f>
        <v/>
      </c>
      <c r="T140" s="21">
        <f>IF(OR($B140="",$G140="",$S140=0),"",$G140/$S140)</f>
        <v/>
      </c>
      <c r="U140" s="20">
        <f>IF($T140="","",IF($T140&lt;Settings!$B$8,"Critical",IF($T140&lt;Settings!$B$9,"Semi Critical","Non Critical")))</f>
        <v/>
      </c>
      <c r="V140" s="28" t="n"/>
      <c r="W140" s="28" t="n"/>
      <c r="X140" s="28" t="n"/>
      <c r="Y140" s="28" t="n"/>
      <c r="Z140" s="20">
        <f>IF($B140="","",IFERROR(VLOOKUP($B140,'Plan HC for CCA'!$A:$B,2,0),""))</f>
        <v/>
      </c>
      <c r="AA140" s="44">
        <f>IF(OR($B140="",$Z140=""),"",IF(N($M140)&lt;$Z140,"Delta","No Delta"))</f>
        <v/>
      </c>
      <c r="AB140" s="44">
        <f>IF(OR($B140="",$Z140=""),"",MAX(0,$Z140-N($M140)))</f>
        <v/>
      </c>
      <c r="AC140" s="45">
        <f>IF($B140="","",IFERROR(INDEX('CCA Util %'!$H:$H,MATCH($B140,'CCA Util %'!$E:$E,0)),""))</f>
        <v/>
      </c>
      <c r="AD140" s="44">
        <f>IF($B140="","",IFERROR(INDEX('CCA Util %'!$G:$G,MATCH($B140,'CCA Util %'!$E:$E,0)),""))</f>
        <v/>
      </c>
      <c r="AE140" s="44">
        <f>IF(OR($B140="",$U140=""),"",$U140&amp;" &amp; "&amp;IF(OR($AD140="",$AD140=0),"Util NA",$AD140&amp;" Util"))</f>
        <v/>
      </c>
    </row>
    <row r="141" ht="15.75" customHeight="1" s="42">
      <c r="A141" s="13" t="n">
        <v>46304</v>
      </c>
      <c r="B141" s="20" t="inlineStr">
        <is>
          <t>BLR-Mico layout network-2</t>
        </is>
      </c>
      <c r="C141" s="20" t="inlineStr">
        <is>
          <t>RETAIL_STORE</t>
        </is>
      </c>
      <c r="D141" s="20" t="inlineStr">
        <is>
          <t>Yes</t>
        </is>
      </c>
      <c r="E141" s="20" t="inlineStr">
        <is>
          <t>Bengaluru</t>
        </is>
      </c>
      <c r="F141" s="20" t="n">
        <v>7036</v>
      </c>
      <c r="G141" s="21" t="n">
        <v>0.829874928936896</v>
      </c>
      <c r="H141" s="21" t="n">
        <v>0.8682993663298511</v>
      </c>
      <c r="I141" s="21" t="n">
        <v>0.938874</v>
      </c>
      <c r="J141" s="21" t="n">
        <v>0.8682993663298511</v>
      </c>
      <c r="K141" s="21" t="n">
        <v>0</v>
      </c>
      <c r="L141" s="21" t="n">
        <v>0.9655997331915164</v>
      </c>
      <c r="M141" s="20" t="n">
        <v>4</v>
      </c>
      <c r="N141" s="20">
        <f>IF($B141="","",IF($C141="SUPERSTORE","Superstore","DH"))</f>
        <v/>
      </c>
      <c r="O141" s="20">
        <f>IF($B141="","",IFERROR(VLOOKUP($B141,Mapping!$A:$C,2,0),"Not Mapped"))</f>
        <v/>
      </c>
      <c r="P141" s="20">
        <f>IF($B141="","",IFERROR(VLOOKUP($B141,Mapping!$A:$C,3,0),"Not Mapped"))</f>
        <v/>
      </c>
      <c r="Q141" s="20">
        <f>IF($B141="","",IFERROR(VLOOKUP($O141,Leaders!$A:$B,2,0),"Not Mapped"))</f>
        <v/>
      </c>
      <c r="R141" s="20">
        <f>IF($B141="","",IF(COUNTIF(Exclusions!$A:$A,$B141)&gt;0,"Yes","No"))</f>
        <v/>
      </c>
      <c r="S141" s="21">
        <f>IF($B141="","",MIN(1,DAY($A141)/IF($N141="Superstore",Settings!$B$5,Settings!$B$4)))</f>
        <v/>
      </c>
      <c r="T141" s="21">
        <f>IF(OR($B141="",$G141="",$S141=0),"",$G141/$S141)</f>
        <v/>
      </c>
      <c r="U141" s="20">
        <f>IF($T141="","",IF($T141&lt;Settings!$B$8,"Critical",IF($T141&lt;Settings!$B$9,"Semi Critical","Non Critical")))</f>
        <v/>
      </c>
      <c r="V141" s="28" t="n"/>
      <c r="W141" s="28" t="n"/>
      <c r="X141" s="28" t="n"/>
      <c r="Y141" s="28" t="n"/>
      <c r="Z141" s="20">
        <f>IF($B141="","",IFERROR(VLOOKUP($B141,'Plan HC for CCA'!$A:$B,2,0),""))</f>
        <v/>
      </c>
      <c r="AA141" s="44">
        <f>IF(OR($B141="",$Z141=""),"",IF(N($M141)&lt;$Z141,"Delta","No Delta"))</f>
        <v/>
      </c>
      <c r="AB141" s="44">
        <f>IF(OR($B141="",$Z141=""),"",MAX(0,$Z141-N($M141)))</f>
        <v/>
      </c>
      <c r="AC141" s="45">
        <f>IF($B141="","",IFERROR(INDEX('CCA Util %'!$H:$H,MATCH($B141,'CCA Util %'!$E:$E,0)),""))</f>
        <v/>
      </c>
      <c r="AD141" s="44">
        <f>IF($B141="","",IFERROR(INDEX('CCA Util %'!$G:$G,MATCH($B141,'CCA Util %'!$E:$E,0)),""))</f>
        <v/>
      </c>
      <c r="AE141" s="44">
        <f>IF(OR($B141="",$U141=""),"",$U141&amp;" &amp; "&amp;IF(OR($AD141="",$AD141=0),"Util NA",$AD141&amp;" Util"))</f>
        <v/>
      </c>
    </row>
    <row r="142" ht="15.75" customHeight="1" s="42">
      <c r="A142" s="13" t="n">
        <v>46304</v>
      </c>
      <c r="B142" s="20" t="inlineStr">
        <is>
          <t>BLR-Murugeshpalya</t>
        </is>
      </c>
      <c r="C142" s="20" t="inlineStr">
        <is>
          <t>RETAIL_STORE</t>
        </is>
      </c>
      <c r="D142" s="20" t="inlineStr">
        <is>
          <t>No</t>
        </is>
      </c>
      <c r="E142" s="20" t="inlineStr">
        <is>
          <t>Bengaluru</t>
        </is>
      </c>
      <c r="F142" s="20" t="n">
        <v>12188</v>
      </c>
      <c r="G142" s="21" t="n">
        <v>0.8747128322940597</v>
      </c>
      <c r="H142" s="21" t="n">
        <v>0.8835944095300629</v>
      </c>
      <c r="I142" s="21" t="n">
        <v>0.963695</v>
      </c>
      <c r="J142" s="21" t="n">
        <v>0.8835944095300629</v>
      </c>
      <c r="K142" s="21" t="n">
        <v>0</v>
      </c>
      <c r="L142" s="21" t="n">
        <v>0.9720397513810792</v>
      </c>
      <c r="M142" s="20" t="n">
        <v>8</v>
      </c>
      <c r="N142" s="20">
        <f>IF($B142="","",IF($C142="SUPERSTORE","Superstore","DH"))</f>
        <v/>
      </c>
      <c r="O142" s="20">
        <f>IF($B142="","",IFERROR(VLOOKUP($B142,Mapping!$A:$C,2,0),"Not Mapped"))</f>
        <v/>
      </c>
      <c r="P142" s="20">
        <f>IF($B142="","",IFERROR(VLOOKUP($B142,Mapping!$A:$C,3,0),"Not Mapped"))</f>
        <v/>
      </c>
      <c r="Q142" s="20">
        <f>IF($B142="","",IFERROR(VLOOKUP($O142,Leaders!$A:$B,2,0),"Not Mapped"))</f>
        <v/>
      </c>
      <c r="R142" s="20">
        <f>IF($B142="","",IF(COUNTIF(Exclusions!$A:$A,$B142)&gt;0,"Yes","No"))</f>
        <v/>
      </c>
      <c r="S142" s="21">
        <f>IF($B142="","",MIN(1,DAY($A142)/IF($N142="Superstore",Settings!$B$5,Settings!$B$4)))</f>
        <v/>
      </c>
      <c r="T142" s="21">
        <f>IF(OR($B142="",$G142="",$S142=0),"",$G142/$S142)</f>
        <v/>
      </c>
      <c r="U142" s="20">
        <f>IF($T142="","",IF($T142&lt;Settings!$B$8,"Critical",IF($T142&lt;Settings!$B$9,"Semi Critical","Non Critical")))</f>
        <v/>
      </c>
      <c r="V142" s="28" t="n"/>
      <c r="W142" s="28" t="n"/>
      <c r="X142" s="28" t="n"/>
      <c r="Y142" s="28" t="n"/>
      <c r="Z142" s="20">
        <f>IF($B142="","",IFERROR(VLOOKUP($B142,'Plan HC for CCA'!$A:$B,2,0),""))</f>
        <v/>
      </c>
      <c r="AA142" s="44">
        <f>IF(OR($B142="",$Z142=""),"",IF(N($M142)&lt;$Z142,"Delta","No Delta"))</f>
        <v/>
      </c>
      <c r="AB142" s="44">
        <f>IF(OR($B142="",$Z142=""),"",MAX(0,$Z142-N($M142)))</f>
        <v/>
      </c>
      <c r="AC142" s="45">
        <f>IF($B142="","",IFERROR(INDEX('CCA Util %'!$H:$H,MATCH($B142,'CCA Util %'!$E:$E,0)),""))</f>
        <v/>
      </c>
      <c r="AD142" s="44">
        <f>IF($B142="","",IFERROR(INDEX('CCA Util %'!$G:$G,MATCH($B142,'CCA Util %'!$E:$E,0)),""))</f>
        <v/>
      </c>
      <c r="AE142" s="44">
        <f>IF(OR($B142="",$U142=""),"",$U142&amp;" &amp; "&amp;IF(OR($AD142="",$AD142=0),"Util NA",$AD142&amp;" Util"))</f>
        <v/>
      </c>
    </row>
    <row r="143" ht="15.75" customHeight="1" s="42">
      <c r="A143" s="13" t="n">
        <v>46304</v>
      </c>
      <c r="B143" s="20" t="inlineStr">
        <is>
          <t>BLR-Nagavara</t>
        </is>
      </c>
      <c r="C143" s="20" t="inlineStr">
        <is>
          <t>RETAIL_STORE</t>
        </is>
      </c>
      <c r="D143" s="20" t="inlineStr">
        <is>
          <t>Yes</t>
        </is>
      </c>
      <c r="E143" s="20" t="inlineStr">
        <is>
          <t>Bengaluru</t>
        </is>
      </c>
      <c r="F143" s="20" t="n">
        <v>5859</v>
      </c>
      <c r="G143" s="21" t="n">
        <v>0.7006315070831201</v>
      </c>
      <c r="H143" s="21" t="n">
        <v>0.8350791717417784</v>
      </c>
      <c r="I143" s="21" t="n">
        <v>0.935972</v>
      </c>
      <c r="J143" s="21" t="n">
        <v>0.8350791717417784</v>
      </c>
      <c r="K143" s="21" t="n">
        <v>0</v>
      </c>
      <c r="L143" s="21" t="n">
        <v>0.9516122828386436</v>
      </c>
      <c r="M143" s="20" t="n">
        <v>3</v>
      </c>
      <c r="N143" s="20">
        <f>IF($B143="","",IF($C143="SUPERSTORE","Superstore","DH"))</f>
        <v/>
      </c>
      <c r="O143" s="20">
        <f>IF($B143="","",IFERROR(VLOOKUP($B143,Mapping!$A:$C,2,0),"Not Mapped"))</f>
        <v/>
      </c>
      <c r="P143" s="20">
        <f>IF($B143="","",IFERROR(VLOOKUP($B143,Mapping!$A:$C,3,0),"Not Mapped"))</f>
        <v/>
      </c>
      <c r="Q143" s="20">
        <f>IF($B143="","",IFERROR(VLOOKUP($O143,Leaders!$A:$B,2,0),"Not Mapped"))</f>
        <v/>
      </c>
      <c r="R143" s="20">
        <f>IF($B143="","",IF(COUNTIF(Exclusions!$A:$A,$B143)&gt;0,"Yes","No"))</f>
        <v/>
      </c>
      <c r="S143" s="21">
        <f>IF($B143="","",MIN(1,DAY($A143)/IF($N143="Superstore",Settings!$B$5,Settings!$B$4)))</f>
        <v/>
      </c>
      <c r="T143" s="21">
        <f>IF(OR($B143="",$G143="",$S143=0),"",$G143/$S143)</f>
        <v/>
      </c>
      <c r="U143" s="20">
        <f>IF($T143="","",IF($T143&lt;Settings!$B$8,"Critical",IF($T143&lt;Settings!$B$9,"Semi Critical","Non Critical")))</f>
        <v/>
      </c>
      <c r="V143" s="28" t="n"/>
      <c r="W143" s="28" t="n"/>
      <c r="X143" s="28" t="n"/>
      <c r="Y143" s="28" t="n"/>
      <c r="Z143" s="20">
        <f>IF($B143="","",IFERROR(VLOOKUP($B143,'Plan HC for CCA'!$A:$B,2,0),""))</f>
        <v/>
      </c>
      <c r="AA143" s="44">
        <f>IF(OR($B143="",$Z143=""),"",IF(N($M143)&lt;$Z143,"Delta","No Delta"))</f>
        <v/>
      </c>
      <c r="AB143" s="44">
        <f>IF(OR($B143="",$Z143=""),"",MAX(0,$Z143-N($M143)))</f>
        <v/>
      </c>
      <c r="AC143" s="45">
        <f>IF($B143="","",IFERROR(INDEX('CCA Util %'!$H:$H,MATCH($B143,'CCA Util %'!$E:$E,0)),""))</f>
        <v/>
      </c>
      <c r="AD143" s="44">
        <f>IF($B143="","",IFERROR(INDEX('CCA Util %'!$G:$G,MATCH($B143,'CCA Util %'!$E:$E,0)),""))</f>
        <v/>
      </c>
      <c r="AE143" s="44">
        <f>IF(OR($B143="",$U143=""),"",$U143&amp;" &amp; "&amp;IF(OR($AD143="",$AD143=0),"Util NA",$AD143&amp;" Util"))</f>
        <v/>
      </c>
    </row>
    <row r="144" ht="15.75" customHeight="1" s="42">
      <c r="A144" s="13" t="n">
        <v>46304</v>
      </c>
      <c r="B144" s="20" t="inlineStr">
        <is>
          <t>BLR-Nagdevanahalli</t>
        </is>
      </c>
      <c r="C144" s="20" t="inlineStr">
        <is>
          <t>RETAIL_STORE</t>
        </is>
      </c>
      <c r="D144" s="20" t="inlineStr">
        <is>
          <t>Yes</t>
        </is>
      </c>
      <c r="E144" s="20" t="inlineStr">
        <is>
          <t>Bengaluru</t>
        </is>
      </c>
      <c r="F144" s="20" t="n">
        <v>6071</v>
      </c>
      <c r="G144" s="21" t="n">
        <v>0.4035578982045791</v>
      </c>
      <c r="H144" s="21" t="n">
        <v>0.9281632653061224</v>
      </c>
      <c r="I144" s="21" t="n">
        <v>0.9617329999999999</v>
      </c>
      <c r="J144" s="21" t="n">
        <v>0.9281632653061224</v>
      </c>
      <c r="K144" s="21" t="n">
        <v>0</v>
      </c>
      <c r="L144" s="21" t="n">
        <v>0.9908055853920515</v>
      </c>
      <c r="M144" s="20" t="n">
        <v>2</v>
      </c>
      <c r="N144" s="20">
        <f>IF($B144="","",IF($C144="SUPERSTORE","Superstore","DH"))</f>
        <v/>
      </c>
      <c r="O144" s="20">
        <f>IF($B144="","",IFERROR(VLOOKUP($B144,Mapping!$A:$C,2,0),"Not Mapped"))</f>
        <v/>
      </c>
      <c r="P144" s="20">
        <f>IF($B144="","",IFERROR(VLOOKUP($B144,Mapping!$A:$C,3,0),"Not Mapped"))</f>
        <v/>
      </c>
      <c r="Q144" s="20">
        <f>IF($B144="","",IFERROR(VLOOKUP($O144,Leaders!$A:$B,2,0),"Not Mapped"))</f>
        <v/>
      </c>
      <c r="R144" s="20">
        <f>IF($B144="","",IF(COUNTIF(Exclusions!$A:$A,$B144)&gt;0,"Yes","No"))</f>
        <v/>
      </c>
      <c r="S144" s="21">
        <f>IF($B144="","",MIN(1,DAY($A144)/IF($N144="Superstore",Settings!$B$5,Settings!$B$4)))</f>
        <v/>
      </c>
      <c r="T144" s="21">
        <f>IF(OR($B144="",$G144="",$S144=0),"",$G144/$S144)</f>
        <v/>
      </c>
      <c r="U144" s="20">
        <f>IF($T144="","",IF($T144&lt;Settings!$B$8,"Critical",IF($T144&lt;Settings!$B$9,"Semi Critical","Non Critical")))</f>
        <v/>
      </c>
      <c r="V144" s="28" t="n"/>
      <c r="W144" s="28" t="n"/>
      <c r="X144" s="28" t="n"/>
      <c r="Y144" s="28" t="n"/>
      <c r="Z144" s="20">
        <f>IF($B144="","",IFERROR(VLOOKUP($B144,'Plan HC for CCA'!$A:$B,2,0),""))</f>
        <v/>
      </c>
      <c r="AA144" s="44">
        <f>IF(OR($B144="",$Z144=""),"",IF(N($M144)&lt;$Z144,"Delta","No Delta"))</f>
        <v/>
      </c>
      <c r="AB144" s="44">
        <f>IF(OR($B144="",$Z144=""),"",MAX(0,$Z144-N($M144)))</f>
        <v/>
      </c>
      <c r="AC144" s="45">
        <f>IF($B144="","",IFERROR(INDEX('CCA Util %'!$H:$H,MATCH($B144,'CCA Util %'!$E:$E,0)),""))</f>
        <v/>
      </c>
      <c r="AD144" s="44">
        <f>IF($B144="","",IFERROR(INDEX('CCA Util %'!$G:$G,MATCH($B144,'CCA Util %'!$E:$E,0)),""))</f>
        <v/>
      </c>
      <c r="AE144" s="44">
        <f>IF(OR($B144="",$U144=""),"",$U144&amp;" &amp; "&amp;IF(OR($AD144="",$AD144=0),"Util NA",$AD144&amp;" Util"))</f>
        <v/>
      </c>
    </row>
    <row r="145" ht="15.75" customHeight="1" s="42">
      <c r="A145" s="13" t="n">
        <v>46304</v>
      </c>
      <c r="B145" s="20" t="inlineStr">
        <is>
          <t>BLR-Nagondanahalli</t>
        </is>
      </c>
      <c r="C145" s="20" t="inlineStr">
        <is>
          <t>RETAIL_STORE</t>
        </is>
      </c>
      <c r="D145" s="20" t="inlineStr">
        <is>
          <t>Yes</t>
        </is>
      </c>
      <c r="E145" s="20" t="inlineStr">
        <is>
          <t>Bengaluru</t>
        </is>
      </c>
      <c r="F145" s="20" t="n">
        <v>5883</v>
      </c>
      <c r="G145" s="21" t="n">
        <v>0.6404895461499235</v>
      </c>
      <c r="H145" s="21" t="n">
        <v>0.8853503184713376</v>
      </c>
      <c r="I145" s="21" t="n">
        <v>0.949924</v>
      </c>
      <c r="J145" s="21" t="n">
        <v>0.8853503184713376</v>
      </c>
      <c r="K145" s="21" t="n">
        <v>0</v>
      </c>
      <c r="L145" s="21" t="n">
        <v>0.9727790814616158</v>
      </c>
      <c r="M145" s="20" t="n">
        <v>2</v>
      </c>
      <c r="N145" s="20">
        <f>IF($B145="","",IF($C145="SUPERSTORE","Superstore","DH"))</f>
        <v/>
      </c>
      <c r="O145" s="20">
        <f>IF($B145="","",IFERROR(VLOOKUP($B145,Mapping!$A:$C,2,0),"Not Mapped"))</f>
        <v/>
      </c>
      <c r="P145" s="20">
        <f>IF($B145="","",IFERROR(VLOOKUP($B145,Mapping!$A:$C,3,0),"Not Mapped"))</f>
        <v/>
      </c>
      <c r="Q145" s="20">
        <f>IF($B145="","",IFERROR(VLOOKUP($O145,Leaders!$A:$B,2,0),"Not Mapped"))</f>
        <v/>
      </c>
      <c r="R145" s="20">
        <f>IF($B145="","",IF(COUNTIF(Exclusions!$A:$A,$B145)&gt;0,"Yes","No"))</f>
        <v/>
      </c>
      <c r="S145" s="21">
        <f>IF($B145="","",MIN(1,DAY($A145)/IF($N145="Superstore",Settings!$B$5,Settings!$B$4)))</f>
        <v/>
      </c>
      <c r="T145" s="21">
        <f>IF(OR($B145="",$G145="",$S145=0),"",$G145/$S145)</f>
        <v/>
      </c>
      <c r="U145" s="20">
        <f>IF($T145="","",IF($T145&lt;Settings!$B$8,"Critical",IF($T145&lt;Settings!$B$9,"Semi Critical","Non Critical")))</f>
        <v/>
      </c>
      <c r="V145" s="28" t="n"/>
      <c r="W145" s="28" t="n"/>
      <c r="X145" s="28" t="n"/>
      <c r="Y145" s="28" t="n"/>
      <c r="Z145" s="20">
        <f>IF($B145="","",IFERROR(VLOOKUP($B145,'Plan HC for CCA'!$A:$B,2,0),""))</f>
        <v/>
      </c>
      <c r="AA145" s="44">
        <f>IF(OR($B145="",$Z145=""),"",IF(N($M145)&lt;$Z145,"Delta","No Delta"))</f>
        <v/>
      </c>
      <c r="AB145" s="44">
        <f>IF(OR($B145="",$Z145=""),"",MAX(0,$Z145-N($M145)))</f>
        <v/>
      </c>
      <c r="AC145" s="45">
        <f>IF($B145="","",IFERROR(INDEX('CCA Util %'!$H:$H,MATCH($B145,'CCA Util %'!$E:$E,0)),""))</f>
        <v/>
      </c>
      <c r="AD145" s="44">
        <f>IF($B145="","",IFERROR(INDEX('CCA Util %'!$G:$G,MATCH($B145,'CCA Util %'!$E:$E,0)),""))</f>
        <v/>
      </c>
      <c r="AE145" s="44">
        <f>IF(OR($B145="",$U145=""),"",$U145&amp;" &amp; "&amp;IF(OR($AD145="",$AD145=0),"Util NA",$AD145&amp;" Util"))</f>
        <v/>
      </c>
    </row>
    <row r="146" ht="15.75" customHeight="1" s="42">
      <c r="A146" s="13" t="n">
        <v>46304</v>
      </c>
      <c r="B146" s="20" t="inlineStr">
        <is>
          <t>BLR-Narayanapura</t>
        </is>
      </c>
      <c r="C146" s="20" t="inlineStr">
        <is>
          <t>RETAIL_STORE</t>
        </is>
      </c>
      <c r="D146" s="20" t="inlineStr">
        <is>
          <t>Yes</t>
        </is>
      </c>
      <c r="E146" s="20" t="inlineStr">
        <is>
          <t>Bengaluru</t>
        </is>
      </c>
      <c r="F146" s="20" t="n">
        <v>5572</v>
      </c>
      <c r="G146" s="21" t="n">
        <v>0.7654343144292893</v>
      </c>
      <c r="H146" s="21" t="n">
        <v>0.8412661195779602</v>
      </c>
      <c r="I146" s="21" t="n">
        <v>0.949089</v>
      </c>
      <c r="J146" s="21" t="n">
        <v>0.8412661195779602</v>
      </c>
      <c r="K146" s="21" t="n">
        <v>0</v>
      </c>
      <c r="L146" s="21" t="n">
        <v>0.9542173135065096</v>
      </c>
      <c r="M146" s="20" t="n">
        <v>4</v>
      </c>
      <c r="N146" s="20">
        <f>IF($B146="","",IF($C146="SUPERSTORE","Superstore","DH"))</f>
        <v/>
      </c>
      <c r="O146" s="20">
        <f>IF($B146="","",IFERROR(VLOOKUP($B146,Mapping!$A:$C,2,0),"Not Mapped"))</f>
        <v/>
      </c>
      <c r="P146" s="20">
        <f>IF($B146="","",IFERROR(VLOOKUP($B146,Mapping!$A:$C,3,0),"Not Mapped"))</f>
        <v/>
      </c>
      <c r="Q146" s="20">
        <f>IF($B146="","",IFERROR(VLOOKUP($O146,Leaders!$A:$B,2,0),"Not Mapped"))</f>
        <v/>
      </c>
      <c r="R146" s="20">
        <f>IF($B146="","",IF(COUNTIF(Exclusions!$A:$A,$B146)&gt;0,"Yes","No"))</f>
        <v/>
      </c>
      <c r="S146" s="21">
        <f>IF($B146="","",MIN(1,DAY($A146)/IF($N146="Superstore",Settings!$B$5,Settings!$B$4)))</f>
        <v/>
      </c>
      <c r="T146" s="21">
        <f>IF(OR($B146="",$G146="",$S146=0),"",$G146/$S146)</f>
        <v/>
      </c>
      <c r="U146" s="20">
        <f>IF($T146="","",IF($T146&lt;Settings!$B$8,"Critical",IF($T146&lt;Settings!$B$9,"Semi Critical","Non Critical")))</f>
        <v/>
      </c>
      <c r="V146" s="28" t="n"/>
      <c r="W146" s="28" t="n"/>
      <c r="X146" s="28" t="n"/>
      <c r="Y146" s="28" t="n"/>
      <c r="Z146" s="20">
        <f>IF($B146="","",IFERROR(VLOOKUP($B146,'Plan HC for CCA'!$A:$B,2,0),""))</f>
        <v/>
      </c>
      <c r="AA146" s="44">
        <f>IF(OR($B146="",$Z146=""),"",IF(N($M146)&lt;$Z146,"Delta","No Delta"))</f>
        <v/>
      </c>
      <c r="AB146" s="44">
        <f>IF(OR($B146="",$Z146=""),"",MAX(0,$Z146-N($M146)))</f>
        <v/>
      </c>
      <c r="AC146" s="45">
        <f>IF($B146="","",IFERROR(INDEX('CCA Util %'!$H:$H,MATCH($B146,'CCA Util %'!$E:$E,0)),""))</f>
        <v/>
      </c>
      <c r="AD146" s="44">
        <f>IF($B146="","",IFERROR(INDEX('CCA Util %'!$G:$G,MATCH($B146,'CCA Util %'!$E:$E,0)),""))</f>
        <v/>
      </c>
      <c r="AE146" s="44">
        <f>IF(OR($B146="",$U146=""),"",$U146&amp;" &amp; "&amp;IF(OR($AD146="",$AD146=0),"Util NA",$AD146&amp;" Util"))</f>
        <v/>
      </c>
    </row>
    <row r="147" ht="15.75" customHeight="1" s="42">
      <c r="A147" s="13" t="n">
        <v>46304</v>
      </c>
      <c r="B147" s="20" t="inlineStr">
        <is>
          <t>BLR-Narayanapura Network</t>
        </is>
      </c>
      <c r="C147" s="20" t="inlineStr">
        <is>
          <t>RETAIL_STORE</t>
        </is>
      </c>
      <c r="D147" s="20" t="inlineStr">
        <is>
          <t>Yes</t>
        </is>
      </c>
      <c r="E147" s="20" t="inlineStr">
        <is>
          <t>Bengaluru</t>
        </is>
      </c>
      <c r="F147" s="20" t="n">
        <v>5573</v>
      </c>
      <c r="G147" s="21" t="n">
        <v>0.6079310963574376</v>
      </c>
      <c r="H147" s="21" t="n">
        <v>0.8612750885478159</v>
      </c>
      <c r="I147" s="21" t="n">
        <v>0.937577</v>
      </c>
      <c r="J147" s="21" t="n">
        <v>0.8612750885478159</v>
      </c>
      <c r="K147" s="21" t="n">
        <v>0</v>
      </c>
      <c r="L147" s="21" t="n">
        <v>0.9626421425464488</v>
      </c>
      <c r="M147" s="20" t="n">
        <v>4</v>
      </c>
      <c r="N147" s="20">
        <f>IF($B147="","",IF($C147="SUPERSTORE","Superstore","DH"))</f>
        <v/>
      </c>
      <c r="O147" s="20">
        <f>IF($B147="","",IFERROR(VLOOKUP($B147,Mapping!$A:$C,2,0),"Not Mapped"))</f>
        <v/>
      </c>
      <c r="P147" s="20">
        <f>IF($B147="","",IFERROR(VLOOKUP($B147,Mapping!$A:$C,3,0),"Not Mapped"))</f>
        <v/>
      </c>
      <c r="Q147" s="20">
        <f>IF($B147="","",IFERROR(VLOOKUP($O147,Leaders!$A:$B,2,0),"Not Mapped"))</f>
        <v/>
      </c>
      <c r="R147" s="20">
        <f>IF($B147="","",IF(COUNTIF(Exclusions!$A:$A,$B147)&gt;0,"Yes","No"))</f>
        <v/>
      </c>
      <c r="S147" s="21">
        <f>IF($B147="","",MIN(1,DAY($A147)/IF($N147="Superstore",Settings!$B$5,Settings!$B$4)))</f>
        <v/>
      </c>
      <c r="T147" s="21">
        <f>IF(OR($B147="",$G147="",$S147=0),"",$G147/$S147)</f>
        <v/>
      </c>
      <c r="U147" s="20">
        <f>IF($T147="","",IF($T147&lt;Settings!$B$8,"Critical",IF($T147&lt;Settings!$B$9,"Semi Critical","Non Critical")))</f>
        <v/>
      </c>
      <c r="V147" s="28" t="n"/>
      <c r="W147" s="28" t="n"/>
      <c r="X147" s="28" t="n"/>
      <c r="Y147" s="28" t="n"/>
      <c r="Z147" s="20">
        <f>IF($B147="","",IFERROR(VLOOKUP($B147,'Plan HC for CCA'!$A:$B,2,0),""))</f>
        <v/>
      </c>
      <c r="AA147" s="44">
        <f>IF(OR($B147="",$Z147=""),"",IF(N($M147)&lt;$Z147,"Delta","No Delta"))</f>
        <v/>
      </c>
      <c r="AB147" s="44">
        <f>IF(OR($B147="",$Z147=""),"",MAX(0,$Z147-N($M147)))</f>
        <v/>
      </c>
      <c r="AC147" s="45">
        <f>IF($B147="","",IFERROR(INDEX('CCA Util %'!$H:$H,MATCH($B147,'CCA Util %'!$E:$E,0)),""))</f>
        <v/>
      </c>
      <c r="AD147" s="44">
        <f>IF($B147="","",IFERROR(INDEX('CCA Util %'!$G:$G,MATCH($B147,'CCA Util %'!$E:$E,0)),""))</f>
        <v/>
      </c>
      <c r="AE147" s="44">
        <f>IF(OR($B147="",$U147=""),"",$U147&amp;" &amp; "&amp;IF(OR($AD147="",$AD147=0),"Util NA",$AD147&amp;" Util"))</f>
        <v/>
      </c>
    </row>
    <row r="148" ht="15.75" customHeight="1" s="42">
      <c r="A148" s="13" t="n">
        <v>46304</v>
      </c>
      <c r="B148" s="20" t="inlineStr">
        <is>
          <t>BLR-Nehru Nagar</t>
        </is>
      </c>
      <c r="C148" s="20" t="inlineStr">
        <is>
          <t>RETAIL_STORE</t>
        </is>
      </c>
      <c r="D148" s="20" t="inlineStr">
        <is>
          <t>Yes</t>
        </is>
      </c>
      <c r="E148" s="20" t="inlineStr">
        <is>
          <t>Bengaluru</t>
        </is>
      </c>
      <c r="F148" s="20" t="n">
        <v>6948</v>
      </c>
      <c r="G148" s="21" t="n">
        <v>0.6521301093839954</v>
      </c>
      <c r="H148" s="21" t="n">
        <v>0.9015669830059588</v>
      </c>
      <c r="I148" s="21" t="n">
        <v>0.962541</v>
      </c>
      <c r="J148" s="21" t="n">
        <v>0.9015669830059588</v>
      </c>
      <c r="K148" s="21" t="n">
        <v>0.0065827969572849</v>
      </c>
      <c r="L148" s="21" t="n">
        <v>0.9782905913478942</v>
      </c>
      <c r="M148" s="20" t="n">
        <v>5</v>
      </c>
      <c r="N148" s="20">
        <f>IF($B148="","",IF($C148="SUPERSTORE","Superstore","DH"))</f>
        <v/>
      </c>
      <c r="O148" s="20">
        <f>IF($B148="","",IFERROR(VLOOKUP($B148,Mapping!$A:$C,2,0),"Not Mapped"))</f>
        <v/>
      </c>
      <c r="P148" s="20">
        <f>IF($B148="","",IFERROR(VLOOKUP($B148,Mapping!$A:$C,3,0),"Not Mapped"))</f>
        <v/>
      </c>
      <c r="Q148" s="20">
        <f>IF($B148="","",IFERROR(VLOOKUP($O148,Leaders!$A:$B,2,0),"Not Mapped"))</f>
        <v/>
      </c>
      <c r="R148" s="20">
        <f>IF($B148="","",IF(COUNTIF(Exclusions!$A:$A,$B148)&gt;0,"Yes","No"))</f>
        <v/>
      </c>
      <c r="S148" s="21">
        <f>IF($B148="","",MIN(1,DAY($A148)/IF($N148="Superstore",Settings!$B$5,Settings!$B$4)))</f>
        <v/>
      </c>
      <c r="T148" s="21">
        <f>IF(OR($B148="",$G148="",$S148=0),"",$G148/$S148)</f>
        <v/>
      </c>
      <c r="U148" s="20">
        <f>IF($T148="","",IF($T148&lt;Settings!$B$8,"Critical",IF($T148&lt;Settings!$B$9,"Semi Critical","Non Critical")))</f>
        <v/>
      </c>
      <c r="V148" s="28" t="n"/>
      <c r="W148" s="28" t="n"/>
      <c r="X148" s="28" t="n"/>
      <c r="Y148" s="28" t="n"/>
      <c r="Z148" s="20">
        <f>IF($B148="","",IFERROR(VLOOKUP($B148,'Plan HC for CCA'!$A:$B,2,0),""))</f>
        <v/>
      </c>
      <c r="AA148" s="44">
        <f>IF(OR($B148="",$Z148=""),"",IF(N($M148)&lt;$Z148,"Delta","No Delta"))</f>
        <v/>
      </c>
      <c r="AB148" s="44">
        <f>IF(OR($B148="",$Z148=""),"",MAX(0,$Z148-N($M148)))</f>
        <v/>
      </c>
      <c r="AC148" s="45">
        <f>IF($B148="","",IFERROR(INDEX('CCA Util %'!$H:$H,MATCH($B148,'CCA Util %'!$E:$E,0)),""))</f>
        <v/>
      </c>
      <c r="AD148" s="44">
        <f>IF($B148="","",IFERROR(INDEX('CCA Util %'!$G:$G,MATCH($B148,'CCA Util %'!$E:$E,0)),""))</f>
        <v/>
      </c>
      <c r="AE148" s="44">
        <f>IF(OR($B148="",$U148=""),"",$U148&amp;" &amp; "&amp;IF(OR($AD148="",$AD148=0),"Util NA",$AD148&amp;" Util"))</f>
        <v/>
      </c>
    </row>
    <row r="149" ht="15.75" customHeight="1" s="42">
      <c r="A149" s="13" t="n">
        <v>46304</v>
      </c>
      <c r="B149" s="20" t="inlineStr">
        <is>
          <t>BLR-Nehru Nagar SS</t>
        </is>
      </c>
      <c r="C149" s="20" t="inlineStr">
        <is>
          <t>SUPERSTORE</t>
        </is>
      </c>
      <c r="D149" s="20" t="inlineStr">
        <is>
          <t>No</t>
        </is>
      </c>
      <c r="E149" s="20" t="inlineStr">
        <is>
          <t>Bengaluru</t>
        </is>
      </c>
      <c r="F149" s="20" t="n">
        <v>13736</v>
      </c>
      <c r="G149" s="21" t="n">
        <v>0.3559988351776354</v>
      </c>
      <c r="H149" s="21" t="n">
        <v>0.9640081799591002</v>
      </c>
      <c r="I149" s="21" t="n">
        <v>0.987917</v>
      </c>
      <c r="J149" s="21" t="n">
        <v>0.9640081799591002</v>
      </c>
      <c r="K149" s="21" t="n">
        <v>0</v>
      </c>
      <c r="L149" s="21" t="n">
        <v>1</v>
      </c>
      <c r="M149" s="20" t="n">
        <v>1</v>
      </c>
      <c r="N149" s="20">
        <f>IF($B149="","",IF($C149="SUPERSTORE","Superstore","DH"))</f>
        <v/>
      </c>
      <c r="O149" s="20">
        <f>IF($B149="","",IFERROR(VLOOKUP($B149,Mapping!$A:$C,2,0),"Not Mapped"))</f>
        <v/>
      </c>
      <c r="P149" s="20">
        <f>IF($B149="","",IFERROR(VLOOKUP($B149,Mapping!$A:$C,3,0),"Not Mapped"))</f>
        <v/>
      </c>
      <c r="Q149" s="20">
        <f>IF($B149="","",IFERROR(VLOOKUP($O149,Leaders!$A:$B,2,0),"Not Mapped"))</f>
        <v/>
      </c>
      <c r="R149" s="20">
        <f>IF($B149="","",IF(COUNTIF(Exclusions!$A:$A,$B149)&gt;0,"Yes","No"))</f>
        <v/>
      </c>
      <c r="S149" s="21">
        <f>IF($B149="","",MIN(1,DAY($A149)/IF($N149="Superstore",Settings!$B$5,Settings!$B$4)))</f>
        <v/>
      </c>
      <c r="T149" s="21">
        <f>IF(OR($B149="",$G149="",$S149=0),"",$G149/$S149)</f>
        <v/>
      </c>
      <c r="U149" s="20">
        <f>IF($T149="","",IF($T149&lt;Settings!$B$8,"Critical",IF($T149&lt;Settings!$B$9,"Semi Critical","Non Critical")))</f>
        <v/>
      </c>
      <c r="V149" s="28" t="n"/>
      <c r="W149" s="28" t="n"/>
      <c r="X149" s="28" t="n"/>
      <c r="Y149" s="28" t="n"/>
      <c r="Z149" s="20">
        <f>IF($B149="","",IFERROR(VLOOKUP($B149,'Plan HC for CCA'!$A:$B,2,0),""))</f>
        <v/>
      </c>
      <c r="AA149" s="44">
        <f>IF(OR($B149="",$Z149=""),"",IF(N($M149)&lt;$Z149,"Delta","No Delta"))</f>
        <v/>
      </c>
      <c r="AB149" s="44">
        <f>IF(OR($B149="",$Z149=""),"",MAX(0,$Z149-N($M149)))</f>
        <v/>
      </c>
      <c r="AC149" s="45">
        <f>IF($B149="","",IFERROR(INDEX('CCA Util %'!$H:$H,MATCH($B149,'CCA Util %'!$E:$E,0)),""))</f>
        <v/>
      </c>
      <c r="AD149" s="44">
        <f>IF($B149="","",IFERROR(INDEX('CCA Util %'!$G:$G,MATCH($B149,'CCA Util %'!$E:$E,0)),""))</f>
        <v/>
      </c>
      <c r="AE149" s="44">
        <f>IF(OR($B149="",$U149=""),"",$U149&amp;" &amp; "&amp;IF(OR($AD149="",$AD149=0),"Util NA",$AD149&amp;" Util"))</f>
        <v/>
      </c>
    </row>
    <row r="150" ht="15.75" customHeight="1" s="42">
      <c r="A150" s="13" t="n">
        <v>46304</v>
      </c>
      <c r="B150" s="20" t="inlineStr">
        <is>
          <t>BLR-Nelmagala Town</t>
        </is>
      </c>
      <c r="C150" s="20" t="inlineStr">
        <is>
          <t>RETAIL_STORE</t>
        </is>
      </c>
      <c r="D150" s="20" t="inlineStr">
        <is>
          <t>No</t>
        </is>
      </c>
      <c r="E150" s="20" t="inlineStr">
        <is>
          <t>Bengaluru</t>
        </is>
      </c>
      <c r="F150" s="20" t="n">
        <v>6949</v>
      </c>
      <c r="G150" s="21" t="n">
        <v>0.5151820405813786</v>
      </c>
      <c r="H150" s="21" t="n">
        <v>0.9567039106145252</v>
      </c>
      <c r="I150" s="21" t="n">
        <v>0.983006</v>
      </c>
      <c r="J150" s="21" t="n"/>
      <c r="K150" s="21" t="n">
        <v>0</v>
      </c>
      <c r="L150" s="21" t="n">
        <v>1</v>
      </c>
      <c r="M150" s="20" t="n">
        <v>1</v>
      </c>
      <c r="N150" s="20">
        <f>IF($B150="","",IF($C150="SUPERSTORE","Superstore","DH"))</f>
        <v/>
      </c>
      <c r="O150" s="20">
        <f>IF($B150="","",IFERROR(VLOOKUP($B150,Mapping!$A:$C,2,0),"Not Mapped"))</f>
        <v/>
      </c>
      <c r="P150" s="20">
        <f>IF($B150="","",IFERROR(VLOOKUP($B150,Mapping!$A:$C,3,0),"Not Mapped"))</f>
        <v/>
      </c>
      <c r="Q150" s="20">
        <f>IF($B150="","",IFERROR(VLOOKUP($O150,Leaders!$A:$B,2,0),"Not Mapped"))</f>
        <v/>
      </c>
      <c r="R150" s="20">
        <f>IF($B150="","",IF(COUNTIF(Exclusions!$A:$A,$B150)&gt;0,"Yes","No"))</f>
        <v/>
      </c>
      <c r="S150" s="21">
        <f>IF($B150="","",MIN(1,DAY($A150)/IF($N150="Superstore",Settings!$B$5,Settings!$B$4)))</f>
        <v/>
      </c>
      <c r="T150" s="21">
        <f>IF(OR($B150="",$G150="",$S150=0),"",$G150/$S150)</f>
        <v/>
      </c>
      <c r="U150" s="20">
        <f>IF($T150="","",IF($T150&lt;Settings!$B$8,"Critical",IF($T150&lt;Settings!$B$9,"Semi Critical","Non Critical")))</f>
        <v/>
      </c>
      <c r="V150" s="28" t="n"/>
      <c r="W150" s="28" t="n"/>
      <c r="X150" s="28" t="n"/>
      <c r="Y150" s="28" t="n"/>
      <c r="Z150" s="20">
        <f>IF($B150="","",IFERROR(VLOOKUP($B150,'Plan HC for CCA'!$A:$B,2,0),""))</f>
        <v/>
      </c>
      <c r="AA150" s="44">
        <f>IF(OR($B150="",$Z150=""),"",IF(N($M150)&lt;$Z150,"Delta","No Delta"))</f>
        <v/>
      </c>
      <c r="AB150" s="44">
        <f>IF(OR($B150="",$Z150=""),"",MAX(0,$Z150-N($M150)))</f>
        <v/>
      </c>
      <c r="AC150" s="45">
        <f>IF($B150="","",IFERROR(INDEX('CCA Util %'!$H:$H,MATCH($B150,'CCA Util %'!$E:$E,0)),""))</f>
        <v/>
      </c>
      <c r="AD150" s="44">
        <f>IF($B150="","",IFERROR(INDEX('CCA Util %'!$G:$G,MATCH($B150,'CCA Util %'!$E:$E,0)),""))</f>
        <v/>
      </c>
      <c r="AE150" s="44">
        <f>IF(OR($B150="",$U150=""),"",$U150&amp;" &amp; "&amp;IF(OR($AD150="",$AD150=0),"Util NA",$AD150&amp;" Util"))</f>
        <v/>
      </c>
    </row>
    <row r="151" ht="15.75" customHeight="1" s="42">
      <c r="A151" s="13" t="n">
        <v>46304</v>
      </c>
      <c r="B151" s="20" t="inlineStr">
        <is>
          <t>BLR-Neo Town</t>
        </is>
      </c>
      <c r="C151" s="20" t="inlineStr">
        <is>
          <t>RETAIL_STORE</t>
        </is>
      </c>
      <c r="D151" s="20" t="inlineStr">
        <is>
          <t>Yes</t>
        </is>
      </c>
      <c r="E151" s="20" t="inlineStr">
        <is>
          <t>Bengaluru</t>
        </is>
      </c>
      <c r="F151" s="20" t="n">
        <v>6054</v>
      </c>
      <c r="G151" s="21" t="n">
        <v>0.910802775024777</v>
      </c>
      <c r="H151" s="21" t="n">
        <v>0.9599202031193326</v>
      </c>
      <c r="I151" s="21" t="n">
        <v>0.986793</v>
      </c>
      <c r="J151" s="21" t="n">
        <v>0.9599202031193326</v>
      </c>
      <c r="K151" s="21" t="n">
        <v>0.0052743799798002</v>
      </c>
      <c r="L151" s="21" t="n">
        <v>0.99894512400404</v>
      </c>
      <c r="M151" s="20" t="n">
        <v>4</v>
      </c>
      <c r="N151" s="20">
        <f>IF($B151="","",IF($C151="SUPERSTORE","Superstore","DH"))</f>
        <v/>
      </c>
      <c r="O151" s="20">
        <f>IF($B151="","",IFERROR(VLOOKUP($B151,Mapping!$A:$C,2,0),"Not Mapped"))</f>
        <v/>
      </c>
      <c r="P151" s="20">
        <f>IF($B151="","",IFERROR(VLOOKUP($B151,Mapping!$A:$C,3,0),"Not Mapped"))</f>
        <v/>
      </c>
      <c r="Q151" s="20">
        <f>IF($B151="","",IFERROR(VLOOKUP($O151,Leaders!$A:$B,2,0),"Not Mapped"))</f>
        <v/>
      </c>
      <c r="R151" s="20">
        <f>IF($B151="","",IF(COUNTIF(Exclusions!$A:$A,$B151)&gt;0,"Yes","No"))</f>
        <v/>
      </c>
      <c r="S151" s="21">
        <f>IF($B151="","",MIN(1,DAY($A151)/IF($N151="Superstore",Settings!$B$5,Settings!$B$4)))</f>
        <v/>
      </c>
      <c r="T151" s="21">
        <f>IF(OR($B151="",$G151="",$S151=0),"",$G151/$S151)</f>
        <v/>
      </c>
      <c r="U151" s="20">
        <f>IF($T151="","",IF($T151&lt;Settings!$B$8,"Critical",IF($T151&lt;Settings!$B$9,"Semi Critical","Non Critical")))</f>
        <v/>
      </c>
      <c r="V151" s="28" t="n"/>
      <c r="W151" s="28" t="n"/>
      <c r="X151" s="28" t="n"/>
      <c r="Y151" s="28" t="n"/>
      <c r="Z151" s="20">
        <f>IF($B151="","",IFERROR(VLOOKUP($B151,'Plan HC for CCA'!$A:$B,2,0),""))</f>
        <v/>
      </c>
      <c r="AA151" s="44">
        <f>IF(OR($B151="",$Z151=""),"",IF(N($M151)&lt;$Z151,"Delta","No Delta"))</f>
        <v/>
      </c>
      <c r="AB151" s="44">
        <f>IF(OR($B151="",$Z151=""),"",MAX(0,$Z151-N($M151)))</f>
        <v/>
      </c>
      <c r="AC151" s="45">
        <f>IF($B151="","",IFERROR(INDEX('CCA Util %'!$H:$H,MATCH($B151,'CCA Util %'!$E:$E,0)),""))</f>
        <v/>
      </c>
      <c r="AD151" s="44">
        <f>IF($B151="","",IFERROR(INDEX('CCA Util %'!$G:$G,MATCH($B151,'CCA Util %'!$E:$E,0)),""))</f>
        <v/>
      </c>
      <c r="AE151" s="44">
        <f>IF(OR($B151="",$U151=""),"",$U151&amp;" &amp; "&amp;IF(OR($AD151="",$AD151=0),"Util NA",$AD151&amp;" Util"))</f>
        <v/>
      </c>
    </row>
    <row r="152" ht="15.75" customHeight="1" s="42">
      <c r="A152" s="13" t="n">
        <v>46304</v>
      </c>
      <c r="B152" s="20" t="inlineStr">
        <is>
          <t>BLR-New Gurappanya Palya</t>
        </is>
      </c>
      <c r="C152" s="20" t="inlineStr">
        <is>
          <t>RETAIL_STORE</t>
        </is>
      </c>
      <c r="D152" s="20" t="inlineStr">
        <is>
          <t>Yes</t>
        </is>
      </c>
      <c r="E152" s="20" t="inlineStr">
        <is>
          <t>Bengaluru</t>
        </is>
      </c>
      <c r="F152" s="20" t="n">
        <v>2978</v>
      </c>
      <c r="G152" s="21" t="n">
        <v>0.7897918065815984</v>
      </c>
      <c r="H152" s="21" t="n">
        <v>0.8622448979591837</v>
      </c>
      <c r="I152" s="21" t="n">
        <v>0.966568</v>
      </c>
      <c r="J152" s="21" t="n">
        <v>0.8622448979591837</v>
      </c>
      <c r="K152" s="21" t="n">
        <v>0.0102171136653895</v>
      </c>
      <c r="L152" s="21" t="n">
        <v>0.9610070606181574</v>
      </c>
      <c r="M152" s="20" t="n">
        <v>4</v>
      </c>
      <c r="N152" s="20">
        <f>IF($B152="","",IF($C152="SUPERSTORE","Superstore","DH"))</f>
        <v/>
      </c>
      <c r="O152" s="20">
        <f>IF($B152="","",IFERROR(VLOOKUP($B152,Mapping!$A:$C,2,0),"Not Mapped"))</f>
        <v/>
      </c>
      <c r="P152" s="20">
        <f>IF($B152="","",IFERROR(VLOOKUP($B152,Mapping!$A:$C,3,0),"Not Mapped"))</f>
        <v/>
      </c>
      <c r="Q152" s="20">
        <f>IF($B152="","",IFERROR(VLOOKUP($O152,Leaders!$A:$B,2,0),"Not Mapped"))</f>
        <v/>
      </c>
      <c r="R152" s="20">
        <f>IF($B152="","",IF(COUNTIF(Exclusions!$A:$A,$B152)&gt;0,"Yes","No"))</f>
        <v/>
      </c>
      <c r="S152" s="21">
        <f>IF($B152="","",MIN(1,DAY($A152)/IF($N152="Superstore",Settings!$B$5,Settings!$B$4)))</f>
        <v/>
      </c>
      <c r="T152" s="21">
        <f>IF(OR($B152="",$G152="",$S152=0),"",$G152/$S152)</f>
        <v/>
      </c>
      <c r="U152" s="20">
        <f>IF($T152="","",IF($T152&lt;Settings!$B$8,"Critical",IF($T152&lt;Settings!$B$9,"Semi Critical","Non Critical")))</f>
        <v/>
      </c>
      <c r="V152" s="28" t="n"/>
      <c r="W152" s="28" t="n"/>
      <c r="X152" s="28" t="n"/>
      <c r="Y152" s="28" t="n"/>
      <c r="Z152" s="20">
        <f>IF($B152="","",IFERROR(VLOOKUP($B152,'Plan HC for CCA'!$A:$B,2,0),""))</f>
        <v/>
      </c>
      <c r="AA152" s="44">
        <f>IF(OR($B152="",$Z152=""),"",IF(N($M152)&lt;$Z152,"Delta","No Delta"))</f>
        <v/>
      </c>
      <c r="AB152" s="44">
        <f>IF(OR($B152="",$Z152=""),"",MAX(0,$Z152-N($M152)))</f>
        <v/>
      </c>
      <c r="AC152" s="45">
        <f>IF($B152="","",IFERROR(INDEX('CCA Util %'!$H:$H,MATCH($B152,'CCA Util %'!$E:$E,0)),""))</f>
        <v/>
      </c>
      <c r="AD152" s="44">
        <f>IF($B152="","",IFERROR(INDEX('CCA Util %'!$G:$G,MATCH($B152,'CCA Util %'!$E:$E,0)),""))</f>
        <v/>
      </c>
      <c r="AE152" s="44">
        <f>IF(OR($B152="",$U152=""),"",$U152&amp;" &amp; "&amp;IF(OR($AD152="",$AD152=0),"Util NA",$AD152&amp;" Util"))</f>
        <v/>
      </c>
    </row>
    <row r="153" ht="15.75" customHeight="1" s="42">
      <c r="A153" s="13" t="n">
        <v>46304</v>
      </c>
      <c r="B153" s="20" t="inlineStr">
        <is>
          <t>BLR-Nikoo Home New</t>
        </is>
      </c>
      <c r="C153" s="20" t="inlineStr">
        <is>
          <t>RETAIL_STORE</t>
        </is>
      </c>
      <c r="D153" s="20" t="inlineStr">
        <is>
          <t>Yes</t>
        </is>
      </c>
      <c r="E153" s="20" t="inlineStr">
        <is>
          <t>Bengaluru</t>
        </is>
      </c>
      <c r="F153" s="20" t="n">
        <v>5657</v>
      </c>
      <c r="G153" s="21" t="n">
        <v>0.5828177479229273</v>
      </c>
      <c r="H153" s="21" t="n">
        <v>0.7103427358204428</v>
      </c>
      <c r="I153" s="21" t="n">
        <v>0.918046</v>
      </c>
      <c r="J153" s="21" t="n">
        <v>0.7103427358204428</v>
      </c>
      <c r="K153" s="21" t="n">
        <v>0.0054999618058207</v>
      </c>
      <c r="L153" s="21" t="n">
        <v>0.8979916858790223</v>
      </c>
      <c r="M153" s="20" t="n">
        <v>4</v>
      </c>
      <c r="N153" s="20">
        <f>IF($B153="","",IF($C153="SUPERSTORE","Superstore","DH"))</f>
        <v/>
      </c>
      <c r="O153" s="20">
        <f>IF($B153="","",IFERROR(VLOOKUP($B153,Mapping!$A:$C,2,0),"Not Mapped"))</f>
        <v/>
      </c>
      <c r="P153" s="20">
        <f>IF($B153="","",IFERROR(VLOOKUP($B153,Mapping!$A:$C,3,0),"Not Mapped"))</f>
        <v/>
      </c>
      <c r="Q153" s="20">
        <f>IF($B153="","",IFERROR(VLOOKUP($O153,Leaders!$A:$B,2,0),"Not Mapped"))</f>
        <v/>
      </c>
      <c r="R153" s="20">
        <f>IF($B153="","",IF(COUNTIF(Exclusions!$A:$A,$B153)&gt;0,"Yes","No"))</f>
        <v/>
      </c>
      <c r="S153" s="21">
        <f>IF($B153="","",MIN(1,DAY($A153)/IF($N153="Superstore",Settings!$B$5,Settings!$B$4)))</f>
        <v/>
      </c>
      <c r="T153" s="21">
        <f>IF(OR($B153="",$G153="",$S153=0),"",$G153/$S153)</f>
        <v/>
      </c>
      <c r="U153" s="20">
        <f>IF($T153="","",IF($T153&lt;Settings!$B$8,"Critical",IF($T153&lt;Settings!$B$9,"Semi Critical","Non Critical")))</f>
        <v/>
      </c>
      <c r="V153" s="28" t="n"/>
      <c r="W153" s="28" t="n"/>
      <c r="X153" s="28" t="n"/>
      <c r="Y153" s="28" t="n"/>
      <c r="Z153" s="20">
        <f>IF($B153="","",IFERROR(VLOOKUP($B153,'Plan HC for CCA'!$A:$B,2,0),""))</f>
        <v/>
      </c>
      <c r="AA153" s="44">
        <f>IF(OR($B153="",$Z153=""),"",IF(N($M153)&lt;$Z153,"Delta","No Delta"))</f>
        <v/>
      </c>
      <c r="AB153" s="44">
        <f>IF(OR($B153="",$Z153=""),"",MAX(0,$Z153-N($M153)))</f>
        <v/>
      </c>
      <c r="AC153" s="45">
        <f>IF($B153="","",IFERROR(INDEX('CCA Util %'!$H:$H,MATCH($B153,'CCA Util %'!$E:$E,0)),""))</f>
        <v/>
      </c>
      <c r="AD153" s="44">
        <f>IF($B153="","",IFERROR(INDEX('CCA Util %'!$G:$G,MATCH($B153,'CCA Util %'!$E:$E,0)),""))</f>
        <v/>
      </c>
      <c r="AE153" s="44">
        <f>IF(OR($B153="",$U153=""),"",$U153&amp;" &amp; "&amp;IF(OR($AD153="",$AD153=0),"Util NA",$AD153&amp;" Util"))</f>
        <v/>
      </c>
    </row>
    <row r="154" ht="15.75" customHeight="1" s="42">
      <c r="A154" s="13" t="n">
        <v>46304</v>
      </c>
      <c r="B154" s="20" t="inlineStr">
        <is>
          <t>BLR-Nikoo home SS</t>
        </is>
      </c>
      <c r="C154" s="20" t="inlineStr">
        <is>
          <t>SUPERSTORE</t>
        </is>
      </c>
      <c r="D154" s="20" t="inlineStr">
        <is>
          <t>No</t>
        </is>
      </c>
      <c r="E154" s="20" t="inlineStr">
        <is>
          <t>Bengaluru</t>
        </is>
      </c>
      <c r="F154" s="20" t="n">
        <v>13152</v>
      </c>
      <c r="G154" s="21" t="n">
        <v>0.4051094890510949</v>
      </c>
      <c r="H154" s="21" t="n">
        <v>0.9677177177177178</v>
      </c>
      <c r="I154" s="21" t="n">
        <v>0.984487</v>
      </c>
      <c r="J154" s="21" t="n">
        <v>0.9677177177177178</v>
      </c>
      <c r="K154" s="21" t="n">
        <v>0</v>
      </c>
      <c r="L154" s="21" t="n">
        <v>1</v>
      </c>
      <c r="M154" s="20" t="n">
        <v>2</v>
      </c>
      <c r="N154" s="20">
        <f>IF($B154="","",IF($C154="SUPERSTORE","Superstore","DH"))</f>
        <v/>
      </c>
      <c r="O154" s="20">
        <f>IF($B154="","",IFERROR(VLOOKUP($B154,Mapping!$A:$C,2,0),"Not Mapped"))</f>
        <v/>
      </c>
      <c r="P154" s="20">
        <f>IF($B154="","",IFERROR(VLOOKUP($B154,Mapping!$A:$C,3,0),"Not Mapped"))</f>
        <v/>
      </c>
      <c r="Q154" s="20">
        <f>IF($B154="","",IFERROR(VLOOKUP($O154,Leaders!$A:$B,2,0),"Not Mapped"))</f>
        <v/>
      </c>
      <c r="R154" s="20">
        <f>IF($B154="","",IF(COUNTIF(Exclusions!$A:$A,$B154)&gt;0,"Yes","No"))</f>
        <v/>
      </c>
      <c r="S154" s="21">
        <f>IF($B154="","",MIN(1,DAY($A154)/IF($N154="Superstore",Settings!$B$5,Settings!$B$4)))</f>
        <v/>
      </c>
      <c r="T154" s="21">
        <f>IF(OR($B154="",$G154="",$S154=0),"",$G154/$S154)</f>
        <v/>
      </c>
      <c r="U154" s="20">
        <f>IF($T154="","",IF($T154&lt;Settings!$B$8,"Critical",IF($T154&lt;Settings!$B$9,"Semi Critical","Non Critical")))</f>
        <v/>
      </c>
      <c r="V154" s="28" t="n"/>
      <c r="W154" s="28" t="n"/>
      <c r="X154" s="28" t="n"/>
      <c r="Y154" s="28" t="n"/>
      <c r="Z154" s="20">
        <f>IF($B154="","",IFERROR(VLOOKUP($B154,'Plan HC for CCA'!$A:$B,2,0),""))</f>
        <v/>
      </c>
      <c r="AA154" s="44">
        <f>IF(OR($B154="",$Z154=""),"",IF(N($M154)&lt;$Z154,"Delta","No Delta"))</f>
        <v/>
      </c>
      <c r="AB154" s="44">
        <f>IF(OR($B154="",$Z154=""),"",MAX(0,$Z154-N($M154)))</f>
        <v/>
      </c>
      <c r="AC154" s="45">
        <f>IF($B154="","",IFERROR(INDEX('CCA Util %'!$H:$H,MATCH($B154,'CCA Util %'!$E:$E,0)),""))</f>
        <v/>
      </c>
      <c r="AD154" s="44">
        <f>IF($B154="","",IFERROR(INDEX('CCA Util %'!$G:$G,MATCH($B154,'CCA Util %'!$E:$E,0)),""))</f>
        <v/>
      </c>
      <c r="AE154" s="44">
        <f>IF(OR($B154="",$U154=""),"",$U154&amp;" &amp; "&amp;IF(OR($AD154="",$AD154=0),"Util NA",$AD154&amp;" Util"))</f>
        <v/>
      </c>
    </row>
    <row r="155" ht="15.75" customHeight="1" s="42">
      <c r="A155" s="13" t="n">
        <v>46304</v>
      </c>
      <c r="B155" s="20" t="inlineStr">
        <is>
          <t>BLR-Peenya Network</t>
        </is>
      </c>
      <c r="C155" s="20" t="inlineStr">
        <is>
          <t>RETAIL_STORE</t>
        </is>
      </c>
      <c r="D155" s="20" t="inlineStr">
        <is>
          <t>Yes</t>
        </is>
      </c>
      <c r="E155" s="20" t="inlineStr">
        <is>
          <t>Bengaluru</t>
        </is>
      </c>
      <c r="F155" s="20" t="n">
        <v>6002</v>
      </c>
      <c r="G155" s="21" t="n">
        <v>0.6832722425858047</v>
      </c>
      <c r="H155" s="21" t="n">
        <v>0.911728846622775</v>
      </c>
      <c r="I155" s="21" t="n">
        <v>0.963133</v>
      </c>
      <c r="J155" s="21" t="n">
        <v>0.911728846622775</v>
      </c>
      <c r="K155" s="21" t="n">
        <v>0</v>
      </c>
      <c r="L155" s="21" t="n">
        <v>0.983885830156958</v>
      </c>
      <c r="M155" s="20" t="n">
        <v>3</v>
      </c>
      <c r="N155" s="20">
        <f>IF($B155="","",IF($C155="SUPERSTORE","Superstore","DH"))</f>
        <v/>
      </c>
      <c r="O155" s="20">
        <f>IF($B155="","",IFERROR(VLOOKUP($B155,Mapping!$A:$C,2,0),"Not Mapped"))</f>
        <v/>
      </c>
      <c r="P155" s="20">
        <f>IF($B155="","",IFERROR(VLOOKUP($B155,Mapping!$A:$C,3,0),"Not Mapped"))</f>
        <v/>
      </c>
      <c r="Q155" s="20">
        <f>IF($B155="","",IFERROR(VLOOKUP($O155,Leaders!$A:$B,2,0),"Not Mapped"))</f>
        <v/>
      </c>
      <c r="R155" s="20">
        <f>IF($B155="","",IF(COUNTIF(Exclusions!$A:$A,$B155)&gt;0,"Yes","No"))</f>
        <v/>
      </c>
      <c r="S155" s="21">
        <f>IF($B155="","",MIN(1,DAY($A155)/IF($N155="Superstore",Settings!$B$5,Settings!$B$4)))</f>
        <v/>
      </c>
      <c r="T155" s="21">
        <f>IF(OR($B155="",$G155="",$S155=0),"",$G155/$S155)</f>
        <v/>
      </c>
      <c r="U155" s="20">
        <f>IF($T155="","",IF($T155&lt;Settings!$B$8,"Critical",IF($T155&lt;Settings!$B$9,"Semi Critical","Non Critical")))</f>
        <v/>
      </c>
      <c r="V155" s="28" t="n"/>
      <c r="W155" s="28" t="n"/>
      <c r="X155" s="28" t="n"/>
      <c r="Y155" s="28" t="n"/>
      <c r="Z155" s="20">
        <f>IF($B155="","",IFERROR(VLOOKUP($B155,'Plan HC for CCA'!$A:$B,2,0),""))</f>
        <v/>
      </c>
      <c r="AA155" s="44">
        <f>IF(OR($B155="",$Z155=""),"",IF(N($M155)&lt;$Z155,"Delta","No Delta"))</f>
        <v/>
      </c>
      <c r="AB155" s="44">
        <f>IF(OR($B155="",$Z155=""),"",MAX(0,$Z155-N($M155)))</f>
        <v/>
      </c>
      <c r="AC155" s="45">
        <f>IF($B155="","",IFERROR(INDEX('CCA Util %'!$H:$H,MATCH($B155,'CCA Util %'!$E:$E,0)),""))</f>
        <v/>
      </c>
      <c r="AD155" s="44">
        <f>IF($B155="","",IFERROR(INDEX('CCA Util %'!$G:$G,MATCH($B155,'CCA Util %'!$E:$E,0)),""))</f>
        <v/>
      </c>
      <c r="AE155" s="44">
        <f>IF(OR($B155="",$U155=""),"",$U155&amp;" &amp; "&amp;IF(OR($AD155="",$AD155=0),"Util NA",$AD155&amp;" Util"))</f>
        <v/>
      </c>
    </row>
    <row r="156" ht="15.75" customHeight="1" s="42">
      <c r="A156" s="13" t="n">
        <v>46304</v>
      </c>
      <c r="B156" s="20" t="inlineStr">
        <is>
          <t>BLR-Peenya New</t>
        </is>
      </c>
      <c r="C156" s="20" t="inlineStr">
        <is>
          <t>RETAIL_STORE</t>
        </is>
      </c>
      <c r="D156" s="20" t="inlineStr">
        <is>
          <t>Yes</t>
        </is>
      </c>
      <c r="E156" s="20" t="inlineStr">
        <is>
          <t>Bengaluru</t>
        </is>
      </c>
      <c r="F156" s="20" t="n">
        <v>5212</v>
      </c>
      <c r="G156" s="21" t="n">
        <v>0.7672678434382195</v>
      </c>
      <c r="H156" s="21" t="n">
        <v>0.892223055763941</v>
      </c>
      <c r="I156" s="21" t="n">
        <v>0.9726129999999999</v>
      </c>
      <c r="J156" s="21" t="n">
        <v>0.892223055763941</v>
      </c>
      <c r="K156" s="21" t="n">
        <v>0</v>
      </c>
      <c r="L156" s="21" t="n">
        <v>0.9756728655848174</v>
      </c>
      <c r="M156" s="20" t="n">
        <v>3</v>
      </c>
      <c r="N156" s="20">
        <f>IF($B156="","",IF($C156="SUPERSTORE","Superstore","DH"))</f>
        <v/>
      </c>
      <c r="O156" s="20">
        <f>IF($B156="","",IFERROR(VLOOKUP($B156,Mapping!$A:$C,2,0),"Not Mapped"))</f>
        <v/>
      </c>
      <c r="P156" s="20">
        <f>IF($B156="","",IFERROR(VLOOKUP($B156,Mapping!$A:$C,3,0),"Not Mapped"))</f>
        <v/>
      </c>
      <c r="Q156" s="20">
        <f>IF($B156="","",IFERROR(VLOOKUP($O156,Leaders!$A:$B,2,0),"Not Mapped"))</f>
        <v/>
      </c>
      <c r="R156" s="20">
        <f>IF($B156="","",IF(COUNTIF(Exclusions!$A:$A,$B156)&gt;0,"Yes","No"))</f>
        <v/>
      </c>
      <c r="S156" s="21">
        <f>IF($B156="","",MIN(1,DAY($A156)/IF($N156="Superstore",Settings!$B$5,Settings!$B$4)))</f>
        <v/>
      </c>
      <c r="T156" s="21">
        <f>IF(OR($B156="",$G156="",$S156=0),"",$G156/$S156)</f>
        <v/>
      </c>
      <c r="U156" s="20">
        <f>IF($T156="","",IF($T156&lt;Settings!$B$8,"Critical",IF($T156&lt;Settings!$B$9,"Semi Critical","Non Critical")))</f>
        <v/>
      </c>
      <c r="V156" s="28" t="n"/>
      <c r="W156" s="28" t="n"/>
      <c r="X156" s="28" t="n"/>
      <c r="Y156" s="28" t="n"/>
      <c r="Z156" s="20">
        <f>IF($B156="","",IFERROR(VLOOKUP($B156,'Plan HC for CCA'!$A:$B,2,0),""))</f>
        <v/>
      </c>
      <c r="AA156" s="44">
        <f>IF(OR($B156="",$Z156=""),"",IF(N($M156)&lt;$Z156,"Delta","No Delta"))</f>
        <v/>
      </c>
      <c r="AB156" s="44">
        <f>IF(OR($B156="",$Z156=""),"",MAX(0,$Z156-N($M156)))</f>
        <v/>
      </c>
      <c r="AC156" s="45">
        <f>IF($B156="","",IFERROR(INDEX('CCA Util %'!$H:$H,MATCH($B156,'CCA Util %'!$E:$E,0)),""))</f>
        <v/>
      </c>
      <c r="AD156" s="44">
        <f>IF($B156="","",IFERROR(INDEX('CCA Util %'!$G:$G,MATCH($B156,'CCA Util %'!$E:$E,0)),""))</f>
        <v/>
      </c>
      <c r="AE156" s="44">
        <f>IF(OR($B156="",$U156=""),"",$U156&amp;" &amp; "&amp;IF(OR($AD156="",$AD156=0),"Util NA",$AD156&amp;" Util"))</f>
        <v/>
      </c>
    </row>
    <row r="157" ht="15.75" customHeight="1" s="42">
      <c r="A157" s="13" t="n">
        <v>46304</v>
      </c>
      <c r="B157" s="20" t="inlineStr">
        <is>
          <t>BLR-Peenya SS</t>
        </is>
      </c>
      <c r="C157" s="20" t="inlineStr">
        <is>
          <t>SUPERSTORE</t>
        </is>
      </c>
      <c r="D157" s="20" t="inlineStr">
        <is>
          <t>No</t>
        </is>
      </c>
      <c r="E157" s="20" t="inlineStr">
        <is>
          <t>Bengaluru</t>
        </is>
      </c>
      <c r="F157" s="20" t="n">
        <v>9572</v>
      </c>
      <c r="G157" s="21" t="n">
        <v>0.4567488508148767</v>
      </c>
      <c r="H157" s="21" t="n">
        <v>0.964775846294602</v>
      </c>
      <c r="I157" s="21" t="n">
        <v>0.993497</v>
      </c>
      <c r="J157" s="21" t="n">
        <v>0.964775846294602</v>
      </c>
      <c r="K157" s="21" t="n">
        <v>0</v>
      </c>
      <c r="L157" s="21" t="n">
        <v>1</v>
      </c>
      <c r="M157" s="20" t="n">
        <v>3</v>
      </c>
      <c r="N157" s="20">
        <f>IF($B157="","",IF($C157="SUPERSTORE","Superstore","DH"))</f>
        <v/>
      </c>
      <c r="O157" s="20">
        <f>IF($B157="","",IFERROR(VLOOKUP($B157,Mapping!$A:$C,2,0),"Not Mapped"))</f>
        <v/>
      </c>
      <c r="P157" s="20">
        <f>IF($B157="","",IFERROR(VLOOKUP($B157,Mapping!$A:$C,3,0),"Not Mapped"))</f>
        <v/>
      </c>
      <c r="Q157" s="20">
        <f>IF($B157="","",IFERROR(VLOOKUP($O157,Leaders!$A:$B,2,0),"Not Mapped"))</f>
        <v/>
      </c>
      <c r="R157" s="20">
        <f>IF($B157="","",IF(COUNTIF(Exclusions!$A:$A,$B157)&gt;0,"Yes","No"))</f>
        <v/>
      </c>
      <c r="S157" s="21">
        <f>IF($B157="","",MIN(1,DAY($A157)/IF($N157="Superstore",Settings!$B$5,Settings!$B$4)))</f>
        <v/>
      </c>
      <c r="T157" s="21">
        <f>IF(OR($B157="",$G157="",$S157=0),"",$G157/$S157)</f>
        <v/>
      </c>
      <c r="U157" s="20">
        <f>IF($T157="","",IF($T157&lt;Settings!$B$8,"Critical",IF($T157&lt;Settings!$B$9,"Semi Critical","Non Critical")))</f>
        <v/>
      </c>
      <c r="V157" s="28" t="n"/>
      <c r="W157" s="28" t="n"/>
      <c r="X157" s="28" t="n"/>
      <c r="Y157" s="28" t="n"/>
      <c r="Z157" s="20">
        <f>IF($B157="","",IFERROR(VLOOKUP($B157,'Plan HC for CCA'!$A:$B,2,0),""))</f>
        <v/>
      </c>
      <c r="AA157" s="44">
        <f>IF(OR($B157="",$Z157=""),"",IF(N($M157)&lt;$Z157,"Delta","No Delta"))</f>
        <v/>
      </c>
      <c r="AB157" s="44">
        <f>IF(OR($B157="",$Z157=""),"",MAX(0,$Z157-N($M157)))</f>
        <v/>
      </c>
      <c r="AC157" s="45">
        <f>IF($B157="","",IFERROR(INDEX('CCA Util %'!$H:$H,MATCH($B157,'CCA Util %'!$E:$E,0)),""))</f>
        <v/>
      </c>
      <c r="AD157" s="44">
        <f>IF($B157="","",IFERROR(INDEX('CCA Util %'!$G:$G,MATCH($B157,'CCA Util %'!$E:$E,0)),""))</f>
        <v/>
      </c>
      <c r="AE157" s="44">
        <f>IF(OR($B157="",$U157=""),"",$U157&amp;" &amp; "&amp;IF(OR($AD157="",$AD157=0),"Util NA",$AD157&amp;" Util"))</f>
        <v/>
      </c>
    </row>
    <row r="158" ht="15.75" customHeight="1" s="42">
      <c r="A158" s="13" t="n">
        <v>46304</v>
      </c>
      <c r="B158" s="20" t="inlineStr">
        <is>
          <t>BLR-Pipeline road new</t>
        </is>
      </c>
      <c r="C158" s="20" t="inlineStr">
        <is>
          <t>RETAIL_STORE</t>
        </is>
      </c>
      <c r="D158" s="20" t="inlineStr">
        <is>
          <t>No</t>
        </is>
      </c>
      <c r="E158" s="20" t="inlineStr">
        <is>
          <t>Bengaluru</t>
        </is>
      </c>
      <c r="F158" s="20" t="n">
        <v>4962</v>
      </c>
      <c r="G158" s="21" t="n">
        <v>0.8819024586860137</v>
      </c>
      <c r="H158" s="21" t="n">
        <v>0.8777422303473492</v>
      </c>
      <c r="I158" s="21" t="n">
        <v>0.961512</v>
      </c>
      <c r="J158" s="21" t="n">
        <v>0.8777422303473492</v>
      </c>
      <c r="K158" s="21" t="n">
        <v>0</v>
      </c>
      <c r="L158" s="21" t="n">
        <v>0.969575675935726</v>
      </c>
      <c r="M158" s="20" t="n">
        <v>6</v>
      </c>
      <c r="N158" s="20">
        <f>IF($B158="","",IF($C158="SUPERSTORE","Superstore","DH"))</f>
        <v/>
      </c>
      <c r="O158" s="20">
        <f>IF($B158="","",IFERROR(VLOOKUP($B158,Mapping!$A:$C,2,0),"Not Mapped"))</f>
        <v/>
      </c>
      <c r="P158" s="20">
        <f>IF($B158="","",IFERROR(VLOOKUP($B158,Mapping!$A:$C,3,0),"Not Mapped"))</f>
        <v/>
      </c>
      <c r="Q158" s="20">
        <f>IF($B158="","",IFERROR(VLOOKUP($O158,Leaders!$A:$B,2,0),"Not Mapped"))</f>
        <v/>
      </c>
      <c r="R158" s="20">
        <f>IF($B158="","",IF(COUNTIF(Exclusions!$A:$A,$B158)&gt;0,"Yes","No"))</f>
        <v/>
      </c>
      <c r="S158" s="21">
        <f>IF($B158="","",MIN(1,DAY($A158)/IF($N158="Superstore",Settings!$B$5,Settings!$B$4)))</f>
        <v/>
      </c>
      <c r="T158" s="21">
        <f>IF(OR($B158="",$G158="",$S158=0),"",$G158/$S158)</f>
        <v/>
      </c>
      <c r="U158" s="20">
        <f>IF($T158="","",IF($T158&lt;Settings!$B$8,"Critical",IF($T158&lt;Settings!$B$9,"Semi Critical","Non Critical")))</f>
        <v/>
      </c>
      <c r="V158" s="28" t="n"/>
      <c r="W158" s="28" t="n"/>
      <c r="X158" s="28" t="n"/>
      <c r="Y158" s="28" t="n"/>
      <c r="Z158" s="20">
        <f>IF($B158="","",IFERROR(VLOOKUP($B158,'Plan HC for CCA'!$A:$B,2,0),""))</f>
        <v/>
      </c>
      <c r="AA158" s="44">
        <f>IF(OR($B158="",$Z158=""),"",IF(N($M158)&lt;$Z158,"Delta","No Delta"))</f>
        <v/>
      </c>
      <c r="AB158" s="44">
        <f>IF(OR($B158="",$Z158=""),"",MAX(0,$Z158-N($M158)))</f>
        <v/>
      </c>
      <c r="AC158" s="45">
        <f>IF($B158="","",IFERROR(INDEX('CCA Util %'!$H:$H,MATCH($B158,'CCA Util %'!$E:$E,0)),""))</f>
        <v/>
      </c>
      <c r="AD158" s="44">
        <f>IF($B158="","",IFERROR(INDEX('CCA Util %'!$G:$G,MATCH($B158,'CCA Util %'!$E:$E,0)),""))</f>
        <v/>
      </c>
      <c r="AE158" s="44">
        <f>IF(OR($B158="",$U158=""),"",$U158&amp;" &amp; "&amp;IF(OR($AD158="",$AD158=0),"Util NA",$AD158&amp;" Util"))</f>
        <v/>
      </c>
    </row>
    <row r="159" ht="15.75" customHeight="1" s="42">
      <c r="A159" s="13" t="n">
        <v>46304</v>
      </c>
      <c r="B159" s="20" t="inlineStr">
        <is>
          <t>BLR-RAGHAVENDRA LAYOUT</t>
        </is>
      </c>
      <c r="C159" s="20" t="inlineStr">
        <is>
          <t>RETAIL_STORE</t>
        </is>
      </c>
      <c r="D159" s="20" t="inlineStr">
        <is>
          <t>Yes</t>
        </is>
      </c>
      <c r="E159" s="20" t="inlineStr">
        <is>
          <t>Bengaluru</t>
        </is>
      </c>
      <c r="F159" s="20" t="n">
        <v>4834</v>
      </c>
      <c r="G159" s="21" t="n">
        <v>0.5405461315680596</v>
      </c>
      <c r="H159" s="21" t="n">
        <v>0.7416762342135477</v>
      </c>
      <c r="I159" s="21" t="n">
        <v>0.919755</v>
      </c>
      <c r="J159" s="21" t="n">
        <v>0.7416762342135477</v>
      </c>
      <c r="K159" s="21" t="n">
        <v>0</v>
      </c>
      <c r="L159" s="21" t="n">
        <v>0.912284730195178</v>
      </c>
      <c r="M159" s="20" t="n">
        <v>3</v>
      </c>
      <c r="N159" s="20">
        <f>IF($B159="","",IF($C159="SUPERSTORE","Superstore","DH"))</f>
        <v/>
      </c>
      <c r="O159" s="20">
        <f>IF($B159="","",IFERROR(VLOOKUP($B159,Mapping!$A:$C,2,0),"Not Mapped"))</f>
        <v/>
      </c>
      <c r="P159" s="20">
        <f>IF($B159="","",IFERROR(VLOOKUP($B159,Mapping!$A:$C,3,0),"Not Mapped"))</f>
        <v/>
      </c>
      <c r="Q159" s="20">
        <f>IF($B159="","",IFERROR(VLOOKUP($O159,Leaders!$A:$B,2,0),"Not Mapped"))</f>
        <v/>
      </c>
      <c r="R159" s="20">
        <f>IF($B159="","",IF(COUNTIF(Exclusions!$A:$A,$B159)&gt;0,"Yes","No"))</f>
        <v/>
      </c>
      <c r="S159" s="21">
        <f>IF($B159="","",MIN(1,DAY($A159)/IF($N159="Superstore",Settings!$B$5,Settings!$B$4)))</f>
        <v/>
      </c>
      <c r="T159" s="21">
        <f>IF(OR($B159="",$G159="",$S159=0),"",$G159/$S159)</f>
        <v/>
      </c>
      <c r="U159" s="20">
        <f>IF($T159="","",IF($T159&lt;Settings!$B$8,"Critical",IF($T159&lt;Settings!$B$9,"Semi Critical","Non Critical")))</f>
        <v/>
      </c>
      <c r="V159" s="28" t="n"/>
      <c r="W159" s="28" t="n"/>
      <c r="X159" s="28" t="n"/>
      <c r="Y159" s="28" t="n"/>
      <c r="Z159" s="20">
        <f>IF($B159="","",IFERROR(VLOOKUP($B159,'Plan HC for CCA'!$A:$B,2,0),""))</f>
        <v/>
      </c>
      <c r="AA159" s="44">
        <f>IF(OR($B159="",$Z159=""),"",IF(N($M159)&lt;$Z159,"Delta","No Delta"))</f>
        <v/>
      </c>
      <c r="AB159" s="44">
        <f>IF(OR($B159="",$Z159=""),"",MAX(0,$Z159-N($M159)))</f>
        <v/>
      </c>
      <c r="AC159" s="45">
        <f>IF($B159="","",IFERROR(INDEX('CCA Util %'!$H:$H,MATCH($B159,'CCA Util %'!$E:$E,0)),""))</f>
        <v/>
      </c>
      <c r="AD159" s="44">
        <f>IF($B159="","",IFERROR(INDEX('CCA Util %'!$G:$G,MATCH($B159,'CCA Util %'!$E:$E,0)),""))</f>
        <v/>
      </c>
      <c r="AE159" s="44">
        <f>IF(OR($B159="",$U159=""),"",$U159&amp;" &amp; "&amp;IF(OR($AD159="",$AD159=0),"Util NA",$AD159&amp;" Util"))</f>
        <v/>
      </c>
    </row>
    <row r="160" ht="15.75" customHeight="1" s="42">
      <c r="A160" s="13" t="n">
        <v>46304</v>
      </c>
      <c r="B160" s="20" t="inlineStr">
        <is>
          <t>BLR-RAGHAVENDRA LAYOUT NETWORK</t>
        </is>
      </c>
      <c r="C160" s="20" t="inlineStr">
        <is>
          <t>RETAIL_STORE</t>
        </is>
      </c>
      <c r="D160" s="20" t="inlineStr">
        <is>
          <t>No</t>
        </is>
      </c>
      <c r="E160" s="20" t="inlineStr">
        <is>
          <t>Bengaluru</t>
        </is>
      </c>
      <c r="F160" s="20" t="n">
        <v>6999</v>
      </c>
      <c r="G160" s="21" t="n">
        <v>0.9131304472067437</v>
      </c>
      <c r="H160" s="21" t="n">
        <v>0.8734157408856204</v>
      </c>
      <c r="I160" s="21" t="n">
        <v>0.949478</v>
      </c>
      <c r="J160" s="21" t="n">
        <v>0.8734157408856204</v>
      </c>
      <c r="K160" s="21" t="n">
        <v>0</v>
      </c>
      <c r="L160" s="21" t="n">
        <v>0.9677539961623666</v>
      </c>
      <c r="M160" s="20" t="n">
        <v>3</v>
      </c>
      <c r="N160" s="20">
        <f>IF($B160="","",IF($C160="SUPERSTORE","Superstore","DH"))</f>
        <v/>
      </c>
      <c r="O160" s="20">
        <f>IF($B160="","",IFERROR(VLOOKUP($B160,Mapping!$A:$C,2,0),"Not Mapped"))</f>
        <v/>
      </c>
      <c r="P160" s="20">
        <f>IF($B160="","",IFERROR(VLOOKUP($B160,Mapping!$A:$C,3,0),"Not Mapped"))</f>
        <v/>
      </c>
      <c r="Q160" s="20">
        <f>IF($B160="","",IFERROR(VLOOKUP($O160,Leaders!$A:$B,2,0),"Not Mapped"))</f>
        <v/>
      </c>
      <c r="R160" s="20">
        <f>IF($B160="","",IF(COUNTIF(Exclusions!$A:$A,$B160)&gt;0,"Yes","No"))</f>
        <v/>
      </c>
      <c r="S160" s="21">
        <f>IF($B160="","",MIN(1,DAY($A160)/IF($N160="Superstore",Settings!$B$5,Settings!$B$4)))</f>
        <v/>
      </c>
      <c r="T160" s="21">
        <f>IF(OR($B160="",$G160="",$S160=0),"",$G160/$S160)</f>
        <v/>
      </c>
      <c r="U160" s="20">
        <f>IF($T160="","",IF($T160&lt;Settings!$B$8,"Critical",IF($T160&lt;Settings!$B$9,"Semi Critical","Non Critical")))</f>
        <v/>
      </c>
      <c r="V160" s="28" t="n"/>
      <c r="W160" s="28" t="n"/>
      <c r="X160" s="28" t="n"/>
      <c r="Y160" s="28" t="n"/>
      <c r="Z160" s="20">
        <f>IF($B160="","",IFERROR(VLOOKUP($B160,'Plan HC for CCA'!$A:$B,2,0),""))</f>
        <v/>
      </c>
      <c r="AA160" s="44">
        <f>IF(OR($B160="",$Z160=""),"",IF(N($M160)&lt;$Z160,"Delta","No Delta"))</f>
        <v/>
      </c>
      <c r="AB160" s="44">
        <f>IF(OR($B160="",$Z160=""),"",MAX(0,$Z160-N($M160)))</f>
        <v/>
      </c>
      <c r="AC160" s="45">
        <f>IF($B160="","",IFERROR(INDEX('CCA Util %'!$H:$H,MATCH($B160,'CCA Util %'!$E:$E,0)),""))</f>
        <v/>
      </c>
      <c r="AD160" s="44">
        <f>IF($B160="","",IFERROR(INDEX('CCA Util %'!$G:$G,MATCH($B160,'CCA Util %'!$E:$E,0)),""))</f>
        <v/>
      </c>
      <c r="AE160" s="44">
        <f>IF(OR($B160="",$U160=""),"",$U160&amp;" &amp; "&amp;IF(OR($AD160="",$AD160=0),"Util NA",$AD160&amp;" Util"))</f>
        <v/>
      </c>
    </row>
    <row r="161" ht="15.75" customHeight="1" s="42">
      <c r="A161" s="13" t="n">
        <v>46304</v>
      </c>
      <c r="B161" s="20" t="inlineStr">
        <is>
          <t>BLR-RAGHAVENDRA LAYOUT NETWORK 2</t>
        </is>
      </c>
      <c r="C161" s="20" t="inlineStr">
        <is>
          <t>RETAIL_STORE</t>
        </is>
      </c>
      <c r="D161" s="20" t="inlineStr">
        <is>
          <t>Yes</t>
        </is>
      </c>
      <c r="E161" s="20" t="inlineStr">
        <is>
          <t>Bengaluru</t>
        </is>
      </c>
      <c r="F161" s="20" t="n">
        <v>4895</v>
      </c>
      <c r="G161" s="21" t="n">
        <v>0.6927477017364658</v>
      </c>
      <c r="H161" s="21" t="n">
        <v>0.9283397227956356</v>
      </c>
      <c r="I161" s="21" t="n">
        <v>0.9810990000000001</v>
      </c>
      <c r="J161" s="21" t="n">
        <v>0.9283397227956356</v>
      </c>
      <c r="K161" s="21" t="n">
        <v>0</v>
      </c>
      <c r="L161" s="21" t="n">
        <v>0.990879883282373</v>
      </c>
      <c r="M161" s="20" t="n">
        <v>4</v>
      </c>
      <c r="N161" s="20">
        <f>IF($B161="","",IF($C161="SUPERSTORE","Superstore","DH"))</f>
        <v/>
      </c>
      <c r="O161" s="20">
        <f>IF($B161="","",IFERROR(VLOOKUP($B161,Mapping!$A:$C,2,0),"Not Mapped"))</f>
        <v/>
      </c>
      <c r="P161" s="20">
        <f>IF($B161="","",IFERROR(VLOOKUP($B161,Mapping!$A:$C,3,0),"Not Mapped"))</f>
        <v/>
      </c>
      <c r="Q161" s="20">
        <f>IF($B161="","",IFERROR(VLOOKUP($O161,Leaders!$A:$B,2,0),"Not Mapped"))</f>
        <v/>
      </c>
      <c r="R161" s="20">
        <f>IF($B161="","",IF(COUNTIF(Exclusions!$A:$A,$B161)&gt;0,"Yes","No"))</f>
        <v/>
      </c>
      <c r="S161" s="21">
        <f>IF($B161="","",MIN(1,DAY($A161)/IF($N161="Superstore",Settings!$B$5,Settings!$B$4)))</f>
        <v/>
      </c>
      <c r="T161" s="21">
        <f>IF(OR($B161="",$G161="",$S161=0),"",$G161/$S161)</f>
        <v/>
      </c>
      <c r="U161" s="20">
        <f>IF($T161="","",IF($T161&lt;Settings!$B$8,"Critical",IF($T161&lt;Settings!$B$9,"Semi Critical","Non Critical")))</f>
        <v/>
      </c>
      <c r="V161" s="28" t="n"/>
      <c r="W161" s="28" t="n"/>
      <c r="X161" s="28" t="n"/>
      <c r="Y161" s="28" t="n"/>
      <c r="Z161" s="20">
        <f>IF($B161="","",IFERROR(VLOOKUP($B161,'Plan HC for CCA'!$A:$B,2,0),""))</f>
        <v/>
      </c>
      <c r="AA161" s="44">
        <f>IF(OR($B161="",$Z161=""),"",IF(N($M161)&lt;$Z161,"Delta","No Delta"))</f>
        <v/>
      </c>
      <c r="AB161" s="44">
        <f>IF(OR($B161="",$Z161=""),"",MAX(0,$Z161-N($M161)))</f>
        <v/>
      </c>
      <c r="AC161" s="45">
        <f>IF($B161="","",IFERROR(INDEX('CCA Util %'!$H:$H,MATCH($B161,'CCA Util %'!$E:$E,0)),""))</f>
        <v/>
      </c>
      <c r="AD161" s="44">
        <f>IF($B161="","",IFERROR(INDEX('CCA Util %'!$G:$G,MATCH($B161,'CCA Util %'!$E:$E,0)),""))</f>
        <v/>
      </c>
      <c r="AE161" s="44">
        <f>IF(OR($B161="",$U161=""),"",$U161&amp;" &amp; "&amp;IF(OR($AD161="",$AD161=0),"Util NA",$AD161&amp;" Util"))</f>
        <v/>
      </c>
    </row>
    <row r="162" ht="15.75" customHeight="1" s="42">
      <c r="A162" s="13" t="n">
        <v>46304</v>
      </c>
      <c r="B162" s="20" t="inlineStr">
        <is>
          <t>BLR-RAMAMURTHY NAGAR NEW</t>
        </is>
      </c>
      <c r="C162" s="20" t="inlineStr">
        <is>
          <t>RETAIL_STORE</t>
        </is>
      </c>
      <c r="D162" s="20" t="inlineStr">
        <is>
          <t>Yes</t>
        </is>
      </c>
      <c r="E162" s="20" t="inlineStr">
        <is>
          <t>Bengaluru</t>
        </is>
      </c>
      <c r="F162" s="20" t="n">
        <v>5959</v>
      </c>
      <c r="G162" s="21" t="n">
        <v>0.4483973821110925</v>
      </c>
      <c r="H162" s="21" t="n">
        <v>0.8203592814371258</v>
      </c>
      <c r="I162" s="21" t="n">
        <v>0.964244</v>
      </c>
      <c r="J162" s="21" t="n">
        <v>0.8203592814371258</v>
      </c>
      <c r="K162" s="21" t="n">
        <v>0</v>
      </c>
      <c r="L162" s="21" t="n">
        <v>0.9454144342893162</v>
      </c>
      <c r="M162" s="20" t="n">
        <v>3</v>
      </c>
      <c r="N162" s="20">
        <f>IF($B162="","",IF($C162="SUPERSTORE","Superstore","DH"))</f>
        <v/>
      </c>
      <c r="O162" s="20">
        <f>IF($B162="","",IFERROR(VLOOKUP($B162,Mapping!$A:$C,2,0),"Not Mapped"))</f>
        <v/>
      </c>
      <c r="P162" s="20">
        <f>IF($B162="","",IFERROR(VLOOKUP($B162,Mapping!$A:$C,3,0),"Not Mapped"))</f>
        <v/>
      </c>
      <c r="Q162" s="20">
        <f>IF($B162="","",IFERROR(VLOOKUP($O162,Leaders!$A:$B,2,0),"Not Mapped"))</f>
        <v/>
      </c>
      <c r="R162" s="20">
        <f>IF($B162="","",IF(COUNTIF(Exclusions!$A:$A,$B162)&gt;0,"Yes","No"))</f>
        <v/>
      </c>
      <c r="S162" s="21">
        <f>IF($B162="","",MIN(1,DAY($A162)/IF($N162="Superstore",Settings!$B$5,Settings!$B$4)))</f>
        <v/>
      </c>
      <c r="T162" s="21">
        <f>IF(OR($B162="",$G162="",$S162=0),"",$G162/$S162)</f>
        <v/>
      </c>
      <c r="U162" s="20">
        <f>IF($T162="","",IF($T162&lt;Settings!$B$8,"Critical",IF($T162&lt;Settings!$B$9,"Semi Critical","Non Critical")))</f>
        <v/>
      </c>
      <c r="V162" s="28" t="n"/>
      <c r="W162" s="28" t="n"/>
      <c r="X162" s="28" t="n"/>
      <c r="Y162" s="28" t="n"/>
      <c r="Z162" s="20">
        <f>IF($B162="","",IFERROR(VLOOKUP($B162,'Plan HC for CCA'!$A:$B,2,0),""))</f>
        <v/>
      </c>
      <c r="AA162" s="44">
        <f>IF(OR($B162="",$Z162=""),"",IF(N($M162)&lt;$Z162,"Delta","No Delta"))</f>
        <v/>
      </c>
      <c r="AB162" s="44">
        <f>IF(OR($B162="",$Z162=""),"",MAX(0,$Z162-N($M162)))</f>
        <v/>
      </c>
      <c r="AC162" s="45">
        <f>IF($B162="","",IFERROR(INDEX('CCA Util %'!$H:$H,MATCH($B162,'CCA Util %'!$E:$E,0)),""))</f>
        <v/>
      </c>
      <c r="AD162" s="44">
        <f>IF($B162="","",IFERROR(INDEX('CCA Util %'!$G:$G,MATCH($B162,'CCA Util %'!$E:$E,0)),""))</f>
        <v/>
      </c>
      <c r="AE162" s="44">
        <f>IF(OR($B162="",$U162=""),"",$U162&amp;" &amp; "&amp;IF(OR($AD162="",$AD162=0),"Util NA",$AD162&amp;" Util"))</f>
        <v/>
      </c>
    </row>
    <row r="163" ht="15.75" customHeight="1" s="42">
      <c r="A163" s="13" t="n">
        <v>46304</v>
      </c>
      <c r="B163" s="20" t="inlineStr">
        <is>
          <t>BLR-RICHMOND TOWN</t>
        </is>
      </c>
      <c r="C163" s="20" t="inlineStr">
        <is>
          <t>RETAIL_STORE</t>
        </is>
      </c>
      <c r="D163" s="20" t="inlineStr">
        <is>
          <t>Yes</t>
        </is>
      </c>
      <c r="E163" s="20" t="inlineStr">
        <is>
          <t>Bengaluru</t>
        </is>
      </c>
      <c r="F163" s="20" t="n">
        <v>5034</v>
      </c>
      <c r="G163" s="21" t="n">
        <v>0.7203019467620183</v>
      </c>
      <c r="H163" s="21" t="n">
        <v>0.7981246552675124</v>
      </c>
      <c r="I163" s="21" t="n">
        <v>0.965685</v>
      </c>
      <c r="J163" s="21" t="n">
        <v>0.7981246552675124</v>
      </c>
      <c r="K163" s="21" t="n">
        <v>0</v>
      </c>
      <c r="L163" s="21" t="n">
        <v>0.9360524864284264</v>
      </c>
      <c r="M163" s="20" t="n">
        <v>6</v>
      </c>
      <c r="N163" s="20">
        <f>IF($B163="","",IF($C163="SUPERSTORE","Superstore","DH"))</f>
        <v/>
      </c>
      <c r="O163" s="20">
        <f>IF($B163="","",IFERROR(VLOOKUP($B163,Mapping!$A:$C,2,0),"Not Mapped"))</f>
        <v/>
      </c>
      <c r="P163" s="20">
        <f>IF($B163="","",IFERROR(VLOOKUP($B163,Mapping!$A:$C,3,0),"Not Mapped"))</f>
        <v/>
      </c>
      <c r="Q163" s="20">
        <f>IF($B163="","",IFERROR(VLOOKUP($O163,Leaders!$A:$B,2,0),"Not Mapped"))</f>
        <v/>
      </c>
      <c r="R163" s="20">
        <f>IF($B163="","",IF(COUNTIF(Exclusions!$A:$A,$B163)&gt;0,"Yes","No"))</f>
        <v/>
      </c>
      <c r="S163" s="21">
        <f>IF($B163="","",MIN(1,DAY($A163)/IF($N163="Superstore",Settings!$B$5,Settings!$B$4)))</f>
        <v/>
      </c>
      <c r="T163" s="21">
        <f>IF(OR($B163="",$G163="",$S163=0),"",$G163/$S163)</f>
        <v/>
      </c>
      <c r="U163" s="20">
        <f>IF($T163="","",IF($T163&lt;Settings!$B$8,"Critical",IF($T163&lt;Settings!$B$9,"Semi Critical","Non Critical")))</f>
        <v/>
      </c>
      <c r="V163" s="28" t="n"/>
      <c r="W163" s="28" t="n"/>
      <c r="X163" s="28" t="n"/>
      <c r="Y163" s="28" t="n"/>
      <c r="Z163" s="20">
        <f>IF($B163="","",IFERROR(VLOOKUP($B163,'Plan HC for CCA'!$A:$B,2,0),""))</f>
        <v/>
      </c>
      <c r="AA163" s="44">
        <f>IF(OR($B163="",$Z163=""),"",IF(N($M163)&lt;$Z163,"Delta","No Delta"))</f>
        <v/>
      </c>
      <c r="AB163" s="44">
        <f>IF(OR($B163="",$Z163=""),"",MAX(0,$Z163-N($M163)))</f>
        <v/>
      </c>
      <c r="AC163" s="45">
        <f>IF($B163="","",IFERROR(INDEX('CCA Util %'!$H:$H,MATCH($B163,'CCA Util %'!$E:$E,0)),""))</f>
        <v/>
      </c>
      <c r="AD163" s="44">
        <f>IF($B163="","",IFERROR(INDEX('CCA Util %'!$G:$G,MATCH($B163,'CCA Util %'!$E:$E,0)),""))</f>
        <v/>
      </c>
      <c r="AE163" s="44">
        <f>IF(OR($B163="",$U163=""),"",$U163&amp;" &amp; "&amp;IF(OR($AD163="",$AD163=0),"Util NA",$AD163&amp;" Util"))</f>
        <v/>
      </c>
    </row>
    <row r="164" ht="15.75" customHeight="1" s="42">
      <c r="A164" s="13" t="n">
        <v>46304</v>
      </c>
      <c r="B164" s="20" t="inlineStr">
        <is>
          <t>BLR-RICHMOND TOWN SS</t>
        </is>
      </c>
      <c r="C164" s="20" t="inlineStr">
        <is>
          <t>SUPERSTORE</t>
        </is>
      </c>
      <c r="D164" s="20" t="inlineStr">
        <is>
          <t>No</t>
        </is>
      </c>
      <c r="E164" s="20" t="inlineStr">
        <is>
          <t>Bengaluru</t>
        </is>
      </c>
      <c r="F164" s="20" t="n">
        <v>12938</v>
      </c>
      <c r="G164" s="21" t="n">
        <v>0.2240686350285979</v>
      </c>
      <c r="H164" s="21" t="n">
        <v>0.757847533632287</v>
      </c>
      <c r="I164" s="21" t="n">
        <v>0.913732</v>
      </c>
      <c r="J164" s="21" t="n">
        <v>0.5849658385650224</v>
      </c>
      <c r="K164" s="21" t="n">
        <v>0</v>
      </c>
      <c r="L164" s="21" t="n">
        <v>0.8278446983714893</v>
      </c>
      <c r="M164" s="20" t="n">
        <v>4</v>
      </c>
      <c r="N164" s="20">
        <f>IF($B164="","",IF($C164="SUPERSTORE","Superstore","DH"))</f>
        <v/>
      </c>
      <c r="O164" s="20">
        <f>IF($B164="","",IFERROR(VLOOKUP($B164,Mapping!$A:$C,2,0),"Not Mapped"))</f>
        <v/>
      </c>
      <c r="P164" s="20">
        <f>IF($B164="","",IFERROR(VLOOKUP($B164,Mapping!$A:$C,3,0),"Not Mapped"))</f>
        <v/>
      </c>
      <c r="Q164" s="20">
        <f>IF($B164="","",IFERROR(VLOOKUP($O164,Leaders!$A:$B,2,0),"Not Mapped"))</f>
        <v/>
      </c>
      <c r="R164" s="20">
        <f>IF($B164="","",IF(COUNTIF(Exclusions!$A:$A,$B164)&gt;0,"Yes","No"))</f>
        <v/>
      </c>
      <c r="S164" s="21">
        <f>IF($B164="","",MIN(1,DAY($A164)/IF($N164="Superstore",Settings!$B$5,Settings!$B$4)))</f>
        <v/>
      </c>
      <c r="T164" s="21">
        <f>IF(OR($B164="",$G164="",$S164=0),"",$G164/$S164)</f>
        <v/>
      </c>
      <c r="U164" s="20">
        <f>IF($T164="","",IF($T164&lt;Settings!$B$8,"Critical",IF($T164&lt;Settings!$B$9,"Semi Critical","Non Critical")))</f>
        <v/>
      </c>
      <c r="V164" s="28" t="n"/>
      <c r="W164" s="28" t="n"/>
      <c r="X164" s="28" t="n"/>
      <c r="Y164" s="28" t="n"/>
      <c r="Z164" s="20">
        <f>IF($B164="","",IFERROR(VLOOKUP($B164,'Plan HC for CCA'!$A:$B,2,0),""))</f>
        <v/>
      </c>
      <c r="AA164" s="44">
        <f>IF(OR($B164="",$Z164=""),"",IF(N($M164)&lt;$Z164,"Delta","No Delta"))</f>
        <v/>
      </c>
      <c r="AB164" s="44">
        <f>IF(OR($B164="",$Z164=""),"",MAX(0,$Z164-N($M164)))</f>
        <v/>
      </c>
      <c r="AC164" s="45">
        <f>IF($B164="","",IFERROR(INDEX('CCA Util %'!$H:$H,MATCH($B164,'CCA Util %'!$E:$E,0)),""))</f>
        <v/>
      </c>
      <c r="AD164" s="44">
        <f>IF($B164="","",IFERROR(INDEX('CCA Util %'!$G:$G,MATCH($B164,'CCA Util %'!$E:$E,0)),""))</f>
        <v/>
      </c>
      <c r="AE164" s="44">
        <f>IF(OR($B164="",$U164=""),"",$U164&amp;" &amp; "&amp;IF(OR($AD164="",$AD164=0),"Util NA",$AD164&amp;" Util"))</f>
        <v/>
      </c>
    </row>
    <row r="165" ht="15.75" customHeight="1" s="42">
      <c r="A165" s="13" t="n">
        <v>46304</v>
      </c>
      <c r="B165" s="20" t="inlineStr">
        <is>
          <t>BLR-RK Hegde Nagar</t>
        </is>
      </c>
      <c r="C165" s="20" t="inlineStr">
        <is>
          <t>RETAIL_STORE</t>
        </is>
      </c>
      <c r="D165" s="20" t="inlineStr">
        <is>
          <t>Yes</t>
        </is>
      </c>
      <c r="E165" s="20" t="inlineStr">
        <is>
          <t>Bengaluru</t>
        </is>
      </c>
      <c r="F165" s="20" t="n">
        <v>5619</v>
      </c>
      <c r="G165" s="21" t="n">
        <v>0.4799786438868126</v>
      </c>
      <c r="H165" s="21" t="n">
        <v>0.8483500185391175</v>
      </c>
      <c r="I165" s="21" t="n">
        <v>0.935057</v>
      </c>
      <c r="J165" s="21" t="n"/>
      <c r="K165" s="21" t="n">
        <v>0</v>
      </c>
      <c r="L165" s="21" t="n">
        <v>0.9572000078059444</v>
      </c>
      <c r="M165" s="20" t="n">
        <v>3</v>
      </c>
      <c r="N165" s="20">
        <f>IF($B165="","",IF($C165="SUPERSTORE","Superstore","DH"))</f>
        <v/>
      </c>
      <c r="O165" s="20">
        <f>IF($B165="","",IFERROR(VLOOKUP($B165,Mapping!$A:$C,2,0),"Not Mapped"))</f>
        <v/>
      </c>
      <c r="P165" s="20">
        <f>IF($B165="","",IFERROR(VLOOKUP($B165,Mapping!$A:$C,3,0),"Not Mapped"))</f>
        <v/>
      </c>
      <c r="Q165" s="20">
        <f>IF($B165="","",IFERROR(VLOOKUP($O165,Leaders!$A:$B,2,0),"Not Mapped"))</f>
        <v/>
      </c>
      <c r="R165" s="20">
        <f>IF($B165="","",IF(COUNTIF(Exclusions!$A:$A,$B165)&gt;0,"Yes","No"))</f>
        <v/>
      </c>
      <c r="S165" s="21">
        <f>IF($B165="","",MIN(1,DAY($A165)/IF($N165="Superstore",Settings!$B$5,Settings!$B$4)))</f>
        <v/>
      </c>
      <c r="T165" s="21">
        <f>IF(OR($B165="",$G165="",$S165=0),"",$G165/$S165)</f>
        <v/>
      </c>
      <c r="U165" s="20">
        <f>IF($T165="","",IF($T165&lt;Settings!$B$8,"Critical",IF($T165&lt;Settings!$B$9,"Semi Critical","Non Critical")))</f>
        <v/>
      </c>
      <c r="V165" s="28" t="inlineStr">
        <is>
          <t>CCA Delta – Attrition / Hiring Pending</t>
        </is>
      </c>
      <c r="W165" s="28" t="n"/>
      <c r="X165" s="28" t="n"/>
      <c r="Y165" s="28" t="n"/>
      <c r="Z165" s="20">
        <f>IF($B165="","",IFERROR(VLOOKUP($B165,'Plan HC for CCA'!$A:$B,2,0),""))</f>
        <v/>
      </c>
      <c r="AA165" s="44">
        <f>IF(OR($B165="",$Z165=""),"",IF(N($M165)&lt;$Z165,"Delta","No Delta"))</f>
        <v/>
      </c>
      <c r="AB165" s="44">
        <f>IF(OR($B165="",$Z165=""),"",MAX(0,$Z165-N($M165)))</f>
        <v/>
      </c>
      <c r="AC165" s="45">
        <f>IF($B165="","",IFERROR(INDEX('CCA Util %'!$H:$H,MATCH($B165,'CCA Util %'!$E:$E,0)),""))</f>
        <v/>
      </c>
      <c r="AD165" s="44">
        <f>IF($B165="","",IFERROR(INDEX('CCA Util %'!$G:$G,MATCH($B165,'CCA Util %'!$E:$E,0)),""))</f>
        <v/>
      </c>
      <c r="AE165" s="44">
        <f>IF(OR($B165="",$U165=""),"",$U165&amp;" &amp; "&amp;IF(OR($AD165="",$AD165=0),"Util NA",$AD165&amp;" Util"))</f>
        <v/>
      </c>
    </row>
    <row r="166" ht="15.75" customHeight="1" s="42">
      <c r="A166" s="13" t="n">
        <v>46304</v>
      </c>
      <c r="B166" s="20" t="inlineStr">
        <is>
          <t>BLR-RR Nagar Network</t>
        </is>
      </c>
      <c r="C166" s="20" t="inlineStr">
        <is>
          <t>RETAIL_STORE</t>
        </is>
      </c>
      <c r="D166" s="20" t="inlineStr">
        <is>
          <t>Yes</t>
        </is>
      </c>
      <c r="E166" s="20" t="inlineStr">
        <is>
          <t>Bengaluru</t>
        </is>
      </c>
      <c r="F166" s="20" t="n">
        <v>5893</v>
      </c>
      <c r="G166" s="21" t="n">
        <v>0.8372645511623961</v>
      </c>
      <c r="H166" s="21" t="n">
        <v>0.882853668423186</v>
      </c>
      <c r="I166" s="21" t="n">
        <v>0.96913</v>
      </c>
      <c r="J166" s="21" t="n">
        <v>0.882853668423186</v>
      </c>
      <c r="K166" s="21" t="n">
        <v>0</v>
      </c>
      <c r="L166" s="21" t="n">
        <v>0.97172786038871</v>
      </c>
      <c r="M166" s="20" t="n">
        <v>6</v>
      </c>
      <c r="N166" s="20">
        <f>IF($B166="","",IF($C166="SUPERSTORE","Superstore","DH"))</f>
        <v/>
      </c>
      <c r="O166" s="20">
        <f>IF($B166="","",IFERROR(VLOOKUP($B166,Mapping!$A:$C,2,0),"Not Mapped"))</f>
        <v/>
      </c>
      <c r="P166" s="20">
        <f>IF($B166="","",IFERROR(VLOOKUP($B166,Mapping!$A:$C,3,0),"Not Mapped"))</f>
        <v/>
      </c>
      <c r="Q166" s="20">
        <f>IF($B166="","",IFERROR(VLOOKUP($O166,Leaders!$A:$B,2,0),"Not Mapped"))</f>
        <v/>
      </c>
      <c r="R166" s="20">
        <f>IF($B166="","",IF(COUNTIF(Exclusions!$A:$A,$B166)&gt;0,"Yes","No"))</f>
        <v/>
      </c>
      <c r="S166" s="21">
        <f>IF($B166="","",MIN(1,DAY($A166)/IF($N166="Superstore",Settings!$B$5,Settings!$B$4)))</f>
        <v/>
      </c>
      <c r="T166" s="21">
        <f>IF(OR($B166="",$G166="",$S166=0),"",$G166/$S166)</f>
        <v/>
      </c>
      <c r="U166" s="20">
        <f>IF($T166="","",IF($T166&lt;Settings!$B$8,"Critical",IF($T166&lt;Settings!$B$9,"Semi Critical","Non Critical")))</f>
        <v/>
      </c>
      <c r="V166" s="28" t="n"/>
      <c r="W166" s="28" t="n"/>
      <c r="X166" s="28" t="n"/>
      <c r="Y166" s="28" t="n"/>
      <c r="Z166" s="20">
        <f>IF($B166="","",IFERROR(VLOOKUP($B166,'Plan HC for CCA'!$A:$B,2,0),""))</f>
        <v/>
      </c>
      <c r="AA166" s="44">
        <f>IF(OR($B166="",$Z166=""),"",IF(N($M166)&lt;$Z166,"Delta","No Delta"))</f>
        <v/>
      </c>
      <c r="AB166" s="44">
        <f>IF(OR($B166="",$Z166=""),"",MAX(0,$Z166-N($M166)))</f>
        <v/>
      </c>
      <c r="AC166" s="45">
        <f>IF($B166="","",IFERROR(INDEX('CCA Util %'!$H:$H,MATCH($B166,'CCA Util %'!$E:$E,0)),""))</f>
        <v/>
      </c>
      <c r="AD166" s="44">
        <f>IF($B166="","",IFERROR(INDEX('CCA Util %'!$G:$G,MATCH($B166,'CCA Util %'!$E:$E,0)),""))</f>
        <v/>
      </c>
      <c r="AE166" s="44">
        <f>IF(OR($B166="",$U166=""),"",$U166&amp;" &amp; "&amp;IF(OR($AD166="",$AD166=0),"Util NA",$AD166&amp;" Util"))</f>
        <v/>
      </c>
    </row>
    <row r="167" ht="15.75" customHeight="1" s="42">
      <c r="A167" s="13" t="n">
        <v>46304</v>
      </c>
      <c r="B167" s="20" t="inlineStr">
        <is>
          <t>BLR-RR Nagar SS</t>
        </is>
      </c>
      <c r="C167" s="20" t="inlineStr">
        <is>
          <t>SUPERSTORE</t>
        </is>
      </c>
      <c r="D167" s="20" t="inlineStr">
        <is>
          <t>No</t>
        </is>
      </c>
      <c r="E167" s="20" t="inlineStr">
        <is>
          <t>Bengaluru</t>
        </is>
      </c>
      <c r="F167" s="20" t="n">
        <v>11984</v>
      </c>
      <c r="G167" s="21" t="n">
        <v>0.199349132176235</v>
      </c>
      <c r="H167" s="21" t="n">
        <v>0.9543742151527836</v>
      </c>
      <c r="I167" s="21" t="n">
        <v>0.991555</v>
      </c>
      <c r="J167" s="21" t="n">
        <v>0.6553239179573043</v>
      </c>
      <c r="K167" s="21" t="n">
        <v>0</v>
      </c>
      <c r="L167" s="21" t="n">
        <v>0.8746610000000001</v>
      </c>
      <c r="M167" s="20" t="n"/>
      <c r="N167" s="20">
        <f>IF($B167="","",IF($C167="SUPERSTORE","Superstore","DH"))</f>
        <v/>
      </c>
      <c r="O167" s="20">
        <f>IF($B167="","",IFERROR(VLOOKUP($B167,Mapping!$A:$C,2,0),"Not Mapped"))</f>
        <v/>
      </c>
      <c r="P167" s="20">
        <f>IF($B167="","",IFERROR(VLOOKUP($B167,Mapping!$A:$C,3,0),"Not Mapped"))</f>
        <v/>
      </c>
      <c r="Q167" s="20">
        <f>IF($B167="","",IFERROR(VLOOKUP($O167,Leaders!$A:$B,2,0),"Not Mapped"))</f>
        <v/>
      </c>
      <c r="R167" s="20">
        <f>IF($B167="","",IF(COUNTIF(Exclusions!$A:$A,$B167)&gt;0,"Yes","No"))</f>
        <v/>
      </c>
      <c r="S167" s="21">
        <f>IF($B167="","",MIN(1,DAY($A167)/IF($N167="Superstore",Settings!$B$5,Settings!$B$4)))</f>
        <v/>
      </c>
      <c r="T167" s="21">
        <f>IF(OR($B167="",$G167="",$S167=0),"",$G167/$S167)</f>
        <v/>
      </c>
      <c r="U167" s="20">
        <f>IF($T167="","",IF($T167&lt;Settings!$B$8,"Critical",IF($T167&lt;Settings!$B$9,"Semi Critical","Non Critical")))</f>
        <v/>
      </c>
      <c r="V167" s="28" t="n"/>
      <c r="W167" s="28" t="n"/>
      <c r="X167" s="28" t="n"/>
      <c r="Y167" s="28" t="n"/>
      <c r="Z167" s="20">
        <f>IF($B167="","",IFERROR(VLOOKUP($B167,'Plan HC for CCA'!$A:$B,2,0),""))</f>
        <v/>
      </c>
      <c r="AA167" s="44">
        <f>IF(OR($B167="",$Z167=""),"",IF(N($M167)&lt;$Z167,"Delta","No Delta"))</f>
        <v/>
      </c>
      <c r="AB167" s="44">
        <f>IF(OR($B167="",$Z167=""),"",MAX(0,$Z167-N($M167)))</f>
        <v/>
      </c>
      <c r="AC167" s="45">
        <f>IF($B167="","",IFERROR(INDEX('CCA Util %'!$H:$H,MATCH($B167,'CCA Util %'!$E:$E,0)),""))</f>
        <v/>
      </c>
      <c r="AD167" s="44">
        <f>IF($B167="","",IFERROR(INDEX('CCA Util %'!$G:$G,MATCH($B167,'CCA Util %'!$E:$E,0)),""))</f>
        <v/>
      </c>
      <c r="AE167" s="44">
        <f>IF(OR($B167="",$U167=""),"",$U167&amp;" &amp; "&amp;IF(OR($AD167="",$AD167=0),"Util NA",$AD167&amp;" Util"))</f>
        <v/>
      </c>
    </row>
    <row r="168" ht="15.75" customHeight="1" s="42">
      <c r="A168" s="13" t="n">
        <v>46304</v>
      </c>
      <c r="B168" s="20" t="inlineStr">
        <is>
          <t>BLR-RWF Yelahanka</t>
        </is>
      </c>
      <c r="C168" s="20" t="inlineStr">
        <is>
          <t>RETAIL_STORE</t>
        </is>
      </c>
      <c r="D168" s="20" t="inlineStr">
        <is>
          <t>No</t>
        </is>
      </c>
      <c r="E168" s="20" t="inlineStr">
        <is>
          <t>Bengaluru</t>
        </is>
      </c>
      <c r="F168" s="20" t="n">
        <v>6639</v>
      </c>
      <c r="G168" s="21" t="n">
        <v>0.7335442084651304</v>
      </c>
      <c r="H168" s="21" t="n">
        <v>0.9012320328542096</v>
      </c>
      <c r="I168" s="21" t="n">
        <v>0.973886</v>
      </c>
      <c r="J168" s="21" t="n">
        <v>0.9012320328542096</v>
      </c>
      <c r="K168" s="21" t="n">
        <v>0</v>
      </c>
      <c r="L168" s="21" t="n">
        <v>0.9794661190965094</v>
      </c>
      <c r="M168" s="20" t="n">
        <v>5</v>
      </c>
      <c r="N168" s="20">
        <f>IF($B168="","",IF($C168="SUPERSTORE","Superstore","DH"))</f>
        <v/>
      </c>
      <c r="O168" s="20">
        <f>IF($B168="","",IFERROR(VLOOKUP($B168,Mapping!$A:$C,2,0),"Not Mapped"))</f>
        <v/>
      </c>
      <c r="P168" s="20">
        <f>IF($B168="","",IFERROR(VLOOKUP($B168,Mapping!$A:$C,3,0),"Not Mapped"))</f>
        <v/>
      </c>
      <c r="Q168" s="20">
        <f>IF($B168="","",IFERROR(VLOOKUP($O168,Leaders!$A:$B,2,0),"Not Mapped"))</f>
        <v/>
      </c>
      <c r="R168" s="20">
        <f>IF($B168="","",IF(COUNTIF(Exclusions!$A:$A,$B168)&gt;0,"Yes","No"))</f>
        <v/>
      </c>
      <c r="S168" s="21">
        <f>IF($B168="","",MIN(1,DAY($A168)/IF($N168="Superstore",Settings!$B$5,Settings!$B$4)))</f>
        <v/>
      </c>
      <c r="T168" s="21">
        <f>IF(OR($B168="",$G168="",$S168=0),"",$G168/$S168)</f>
        <v/>
      </c>
      <c r="U168" s="20">
        <f>IF($T168="","",IF($T168&lt;Settings!$B$8,"Critical",IF($T168&lt;Settings!$B$9,"Semi Critical","Non Critical")))</f>
        <v/>
      </c>
      <c r="V168" s="28" t="n"/>
      <c r="W168" s="28" t="n"/>
      <c r="X168" s="28" t="n"/>
      <c r="Y168" s="28" t="n"/>
      <c r="Z168" s="20">
        <f>IF($B168="","",IFERROR(VLOOKUP($B168,'Plan HC for CCA'!$A:$B,2,0),""))</f>
        <v/>
      </c>
      <c r="AA168" s="44">
        <f>IF(OR($B168="",$Z168=""),"",IF(N($M168)&lt;$Z168,"Delta","No Delta"))</f>
        <v/>
      </c>
      <c r="AB168" s="44">
        <f>IF(OR($B168="",$Z168=""),"",MAX(0,$Z168-N($M168)))</f>
        <v/>
      </c>
      <c r="AC168" s="45">
        <f>IF($B168="","",IFERROR(INDEX('CCA Util %'!$H:$H,MATCH($B168,'CCA Util %'!$E:$E,0)),""))</f>
        <v/>
      </c>
      <c r="AD168" s="44">
        <f>IF($B168="","",IFERROR(INDEX('CCA Util %'!$G:$G,MATCH($B168,'CCA Util %'!$E:$E,0)),""))</f>
        <v/>
      </c>
      <c r="AE168" s="44">
        <f>IF(OR($B168="",$U168=""),"",$U168&amp;" &amp; "&amp;IF(OR($AD168="",$AD168=0),"Util NA",$AD168&amp;" Util"))</f>
        <v/>
      </c>
    </row>
    <row r="169" ht="15.75" customHeight="1" s="42">
      <c r="A169" s="13" t="n">
        <v>46304</v>
      </c>
      <c r="B169" s="20" t="inlineStr">
        <is>
          <t>BLR-Rajarajeshwari Nagar</t>
        </is>
      </c>
      <c r="C169" s="20" t="inlineStr">
        <is>
          <t>RETAIL_STORE</t>
        </is>
      </c>
      <c r="D169" s="20" t="inlineStr">
        <is>
          <t>No</t>
        </is>
      </c>
      <c r="E169" s="20" t="inlineStr">
        <is>
          <t>Bengaluru</t>
        </is>
      </c>
      <c r="F169" s="20" t="n">
        <v>6145</v>
      </c>
      <c r="G169" s="21" t="n">
        <v>0.8572823433685924</v>
      </c>
      <c r="H169" s="21" t="n">
        <v>0.9574791192103264</v>
      </c>
      <c r="I169" s="21" t="n">
        <v>0.976445</v>
      </c>
      <c r="J169" s="21" t="n">
        <v>0.9574791192103264</v>
      </c>
      <c r="K169" s="21" t="n">
        <v>0</v>
      </c>
      <c r="L169" s="21" t="n">
        <v>1</v>
      </c>
      <c r="M169" s="20" t="n">
        <v>3</v>
      </c>
      <c r="N169" s="20">
        <f>IF($B169="","",IF($C169="SUPERSTORE","Superstore","DH"))</f>
        <v/>
      </c>
      <c r="O169" s="20">
        <f>IF($B169="","",IFERROR(VLOOKUP($B169,Mapping!$A:$C,2,0),"Not Mapped"))</f>
        <v/>
      </c>
      <c r="P169" s="20">
        <f>IF($B169="","",IFERROR(VLOOKUP($B169,Mapping!$A:$C,3,0),"Not Mapped"))</f>
        <v/>
      </c>
      <c r="Q169" s="20">
        <f>IF($B169="","",IFERROR(VLOOKUP($O169,Leaders!$A:$B,2,0),"Not Mapped"))</f>
        <v/>
      </c>
      <c r="R169" s="20">
        <f>IF($B169="","",IF(COUNTIF(Exclusions!$A:$A,$B169)&gt;0,"Yes","No"))</f>
        <v/>
      </c>
      <c r="S169" s="21">
        <f>IF($B169="","",MIN(1,DAY($A169)/IF($N169="Superstore",Settings!$B$5,Settings!$B$4)))</f>
        <v/>
      </c>
      <c r="T169" s="21">
        <f>IF(OR($B169="",$G169="",$S169=0),"",$G169/$S169)</f>
        <v/>
      </c>
      <c r="U169" s="20">
        <f>IF($T169="","",IF($T169&lt;Settings!$B$8,"Critical",IF($T169&lt;Settings!$B$9,"Semi Critical","Non Critical")))</f>
        <v/>
      </c>
      <c r="V169" s="28" t="n"/>
      <c r="W169" s="28" t="n"/>
      <c r="X169" s="28" t="n"/>
      <c r="Y169" s="28" t="n"/>
      <c r="Z169" s="20">
        <f>IF($B169="","",IFERROR(VLOOKUP($B169,'Plan HC for CCA'!$A:$B,2,0),""))</f>
        <v/>
      </c>
      <c r="AA169" s="44">
        <f>IF(OR($B169="",$Z169=""),"",IF(N($M169)&lt;$Z169,"Delta","No Delta"))</f>
        <v/>
      </c>
      <c r="AB169" s="44">
        <f>IF(OR($B169="",$Z169=""),"",MAX(0,$Z169-N($M169)))</f>
        <v/>
      </c>
      <c r="AC169" s="45">
        <f>IF($B169="","",IFERROR(INDEX('CCA Util %'!$H:$H,MATCH($B169,'CCA Util %'!$E:$E,0)),""))</f>
        <v/>
      </c>
      <c r="AD169" s="44">
        <f>IF($B169="","",IFERROR(INDEX('CCA Util %'!$G:$G,MATCH($B169,'CCA Util %'!$E:$E,0)),""))</f>
        <v/>
      </c>
      <c r="AE169" s="44">
        <f>IF(OR($B169="",$U169=""),"",$U169&amp;" &amp; "&amp;IF(OR($AD169="",$AD169=0),"Util NA",$AD169&amp;" Util"))</f>
        <v/>
      </c>
    </row>
    <row r="170" ht="15.75" customHeight="1" s="42">
      <c r="A170" s="13" t="n">
        <v>46304</v>
      </c>
      <c r="B170" s="20" t="inlineStr">
        <is>
          <t>BLR-Ramamurthy Nagar Network</t>
        </is>
      </c>
      <c r="C170" s="20" t="inlineStr">
        <is>
          <t>RETAIL_STORE</t>
        </is>
      </c>
      <c r="D170" s="20" t="inlineStr">
        <is>
          <t>No</t>
        </is>
      </c>
      <c r="E170" s="20" t="inlineStr">
        <is>
          <t>Bengaluru</t>
        </is>
      </c>
      <c r="F170" s="20" t="n">
        <v>4945</v>
      </c>
      <c r="G170" s="21" t="n">
        <v>0.5045500505561173</v>
      </c>
      <c r="H170" s="21" t="n">
        <v>0.9186372745490982</v>
      </c>
      <c r="I170" s="21" t="n">
        <v>0.9853690000000001</v>
      </c>
      <c r="J170" s="21" t="n">
        <v>0.9186372745490982</v>
      </c>
      <c r="K170" s="21" t="n">
        <v>0</v>
      </c>
      <c r="L170" s="21" t="n">
        <v>0.9867946419154098</v>
      </c>
      <c r="M170" s="20" t="n">
        <v>2</v>
      </c>
      <c r="N170" s="20">
        <f>IF($B170="","",IF($C170="SUPERSTORE","Superstore","DH"))</f>
        <v/>
      </c>
      <c r="O170" s="20">
        <f>IF($B170="","",IFERROR(VLOOKUP($B170,Mapping!$A:$C,2,0),"Not Mapped"))</f>
        <v/>
      </c>
      <c r="P170" s="20">
        <f>IF($B170="","",IFERROR(VLOOKUP($B170,Mapping!$A:$C,3,0),"Not Mapped"))</f>
        <v/>
      </c>
      <c r="Q170" s="20">
        <f>IF($B170="","",IFERROR(VLOOKUP($O170,Leaders!$A:$B,2,0),"Not Mapped"))</f>
        <v/>
      </c>
      <c r="R170" s="20">
        <f>IF($B170="","",IF(COUNTIF(Exclusions!$A:$A,$B170)&gt;0,"Yes","No"))</f>
        <v/>
      </c>
      <c r="S170" s="21">
        <f>IF($B170="","",MIN(1,DAY($A170)/IF($N170="Superstore",Settings!$B$5,Settings!$B$4)))</f>
        <v/>
      </c>
      <c r="T170" s="21">
        <f>IF(OR($B170="",$G170="",$S170=0),"",$G170/$S170)</f>
        <v/>
      </c>
      <c r="U170" s="20">
        <f>IF($T170="","",IF($T170&lt;Settings!$B$8,"Critical",IF($T170&lt;Settings!$B$9,"Semi Critical","Non Critical")))</f>
        <v/>
      </c>
      <c r="V170" s="28" t="n"/>
      <c r="W170" s="28" t="n"/>
      <c r="X170" s="28" t="n"/>
      <c r="Y170" s="28" t="n"/>
      <c r="Z170" s="20">
        <f>IF($B170="","",IFERROR(VLOOKUP($B170,'Plan HC for CCA'!$A:$B,2,0),""))</f>
        <v/>
      </c>
      <c r="AA170" s="44">
        <f>IF(OR($B170="",$Z170=""),"",IF(N($M170)&lt;$Z170,"Delta","No Delta"))</f>
        <v/>
      </c>
      <c r="AB170" s="44">
        <f>IF(OR($B170="",$Z170=""),"",MAX(0,$Z170-N($M170)))</f>
        <v/>
      </c>
      <c r="AC170" s="45">
        <f>IF($B170="","",IFERROR(INDEX('CCA Util %'!$H:$H,MATCH($B170,'CCA Util %'!$E:$E,0)),""))</f>
        <v/>
      </c>
      <c r="AD170" s="44">
        <f>IF($B170="","",IFERROR(INDEX('CCA Util %'!$G:$G,MATCH($B170,'CCA Util %'!$E:$E,0)),""))</f>
        <v/>
      </c>
      <c r="AE170" s="44">
        <f>IF(OR($B170="",$U170=""),"",$U170&amp;" &amp; "&amp;IF(OR($AD170="",$AD170=0),"Util NA",$AD170&amp;" Util"))</f>
        <v/>
      </c>
    </row>
    <row r="171" ht="15.75" customHeight="1" s="42">
      <c r="A171" s="13" t="n">
        <v>46304</v>
      </c>
      <c r="B171" s="20" t="inlineStr">
        <is>
          <t>BLR-Richmond Town Network</t>
        </is>
      </c>
      <c r="C171" s="20" t="inlineStr">
        <is>
          <t>RETAIL_STORE</t>
        </is>
      </c>
      <c r="D171" s="20" t="inlineStr">
        <is>
          <t>No</t>
        </is>
      </c>
      <c r="E171" s="20" t="inlineStr">
        <is>
          <t>Bengaluru</t>
        </is>
      </c>
      <c r="F171" s="20" t="n">
        <v>6121</v>
      </c>
      <c r="G171" s="21" t="n">
        <v>0.8715896095409247</v>
      </c>
      <c r="H171" s="21" t="n">
        <v>0.9235238987816308</v>
      </c>
      <c r="I171" s="21" t="n">
        <v>0.972643</v>
      </c>
      <c r="J171" s="21" t="n">
        <v>0.9235238987816308</v>
      </c>
      <c r="K171" s="21" t="n">
        <v>0</v>
      </c>
      <c r="L171" s="21" t="n">
        <v>0.9888521679080552</v>
      </c>
      <c r="M171" s="20" t="n">
        <v>4</v>
      </c>
      <c r="N171" s="20">
        <f>IF($B171="","",IF($C171="SUPERSTORE","Superstore","DH"))</f>
        <v/>
      </c>
      <c r="O171" s="20">
        <f>IF($B171="","",IFERROR(VLOOKUP($B171,Mapping!$A:$C,2,0),"Not Mapped"))</f>
        <v/>
      </c>
      <c r="P171" s="20">
        <f>IF($B171="","",IFERROR(VLOOKUP($B171,Mapping!$A:$C,3,0),"Not Mapped"))</f>
        <v/>
      </c>
      <c r="Q171" s="20">
        <f>IF($B171="","",IFERROR(VLOOKUP($O171,Leaders!$A:$B,2,0),"Not Mapped"))</f>
        <v/>
      </c>
      <c r="R171" s="20">
        <f>IF($B171="","",IF(COUNTIF(Exclusions!$A:$A,$B171)&gt;0,"Yes","No"))</f>
        <v/>
      </c>
      <c r="S171" s="21">
        <f>IF($B171="","",MIN(1,DAY($A171)/IF($N171="Superstore",Settings!$B$5,Settings!$B$4)))</f>
        <v/>
      </c>
      <c r="T171" s="21">
        <f>IF(OR($B171="",$G171="",$S171=0),"",$G171/$S171)</f>
        <v/>
      </c>
      <c r="U171" s="20">
        <f>IF($T171="","",IF($T171&lt;Settings!$B$8,"Critical",IF($T171&lt;Settings!$B$9,"Semi Critical","Non Critical")))</f>
        <v/>
      </c>
      <c r="V171" s="28" t="n"/>
      <c r="W171" s="28" t="n"/>
      <c r="X171" s="28" t="n"/>
      <c r="Y171" s="28" t="n"/>
      <c r="Z171" s="20">
        <f>IF($B171="","",IFERROR(VLOOKUP($B171,'Plan HC for CCA'!$A:$B,2,0),""))</f>
        <v/>
      </c>
      <c r="AA171" s="44">
        <f>IF(OR($B171="",$Z171=""),"",IF(N($M171)&lt;$Z171,"Delta","No Delta"))</f>
        <v/>
      </c>
      <c r="AB171" s="44">
        <f>IF(OR($B171="",$Z171=""),"",MAX(0,$Z171-N($M171)))</f>
        <v/>
      </c>
      <c r="AC171" s="45">
        <f>IF($B171="","",IFERROR(INDEX('CCA Util %'!$H:$H,MATCH($B171,'CCA Util %'!$E:$E,0)),""))</f>
        <v/>
      </c>
      <c r="AD171" s="44">
        <f>IF($B171="","",IFERROR(INDEX('CCA Util %'!$G:$G,MATCH($B171,'CCA Util %'!$E:$E,0)),""))</f>
        <v/>
      </c>
      <c r="AE171" s="44">
        <f>IF(OR($B171="",$U171=""),"",$U171&amp;" &amp; "&amp;IF(OR($AD171="",$AD171=0),"Util NA",$AD171&amp;" Util"))</f>
        <v/>
      </c>
    </row>
    <row r="172" ht="15.75" customHeight="1" s="42">
      <c r="A172" s="13" t="n">
        <v>46304</v>
      </c>
      <c r="B172" s="20" t="inlineStr">
        <is>
          <t>BLR-SHIVAJI NAGAR Network</t>
        </is>
      </c>
      <c r="C172" s="20" t="inlineStr">
        <is>
          <t>RETAIL_STORE</t>
        </is>
      </c>
      <c r="D172" s="20" t="inlineStr">
        <is>
          <t>Yes</t>
        </is>
      </c>
      <c r="E172" s="20" t="inlineStr">
        <is>
          <t>Bengaluru</t>
        </is>
      </c>
      <c r="F172" s="20" t="n">
        <v>5355</v>
      </c>
      <c r="G172" s="21" t="n">
        <v>0.6328664799253035</v>
      </c>
      <c r="H172" s="21" t="n">
        <v>0.6895839480672765</v>
      </c>
      <c r="I172" s="21" t="n">
        <v>0.933065</v>
      </c>
      <c r="J172" s="21" t="n">
        <v>0.6895839480672765</v>
      </c>
      <c r="K172" s="21" t="n">
        <v>0</v>
      </c>
      <c r="L172" s="21" t="n">
        <v>0.8903511360283271</v>
      </c>
      <c r="M172" s="20" t="n">
        <v>5</v>
      </c>
      <c r="N172" s="20">
        <f>IF($B172="","",IF($C172="SUPERSTORE","Superstore","DH"))</f>
        <v/>
      </c>
      <c r="O172" s="20">
        <f>IF($B172="","",IFERROR(VLOOKUP($B172,Mapping!$A:$C,2,0),"Not Mapped"))</f>
        <v/>
      </c>
      <c r="P172" s="20">
        <f>IF($B172="","",IFERROR(VLOOKUP($B172,Mapping!$A:$C,3,0),"Not Mapped"))</f>
        <v/>
      </c>
      <c r="Q172" s="20">
        <f>IF($B172="","",IFERROR(VLOOKUP($O172,Leaders!$A:$B,2,0),"Not Mapped"))</f>
        <v/>
      </c>
      <c r="R172" s="20">
        <f>IF($B172="","",IF(COUNTIF(Exclusions!$A:$A,$B172)&gt;0,"Yes","No"))</f>
        <v/>
      </c>
      <c r="S172" s="21">
        <f>IF($B172="","",MIN(1,DAY($A172)/IF($N172="Superstore",Settings!$B$5,Settings!$B$4)))</f>
        <v/>
      </c>
      <c r="T172" s="21">
        <f>IF(OR($B172="",$G172="",$S172=0),"",$G172/$S172)</f>
        <v/>
      </c>
      <c r="U172" s="20">
        <f>IF($T172="","",IF($T172&lt;Settings!$B$8,"Critical",IF($T172&lt;Settings!$B$9,"Semi Critical","Non Critical")))</f>
        <v/>
      </c>
      <c r="V172" s="28" t="n"/>
      <c r="W172" s="28" t="n"/>
      <c r="X172" s="28" t="n"/>
      <c r="Y172" s="28" t="n"/>
      <c r="Z172" s="20">
        <f>IF($B172="","",IFERROR(VLOOKUP($B172,'Plan HC for CCA'!$A:$B,2,0),""))</f>
        <v/>
      </c>
      <c r="AA172" s="44">
        <f>IF(OR($B172="",$Z172=""),"",IF(N($M172)&lt;$Z172,"Delta","No Delta"))</f>
        <v/>
      </c>
      <c r="AB172" s="44">
        <f>IF(OR($B172="",$Z172=""),"",MAX(0,$Z172-N($M172)))</f>
        <v/>
      </c>
      <c r="AC172" s="45">
        <f>IF($B172="","",IFERROR(INDEX('CCA Util %'!$H:$H,MATCH($B172,'CCA Util %'!$E:$E,0)),""))</f>
        <v/>
      </c>
      <c r="AD172" s="44">
        <f>IF($B172="","",IFERROR(INDEX('CCA Util %'!$G:$G,MATCH($B172,'CCA Util %'!$E:$E,0)),""))</f>
        <v/>
      </c>
      <c r="AE172" s="44">
        <f>IF(OR($B172="",$U172=""),"",$U172&amp;" &amp; "&amp;IF(OR($AD172="",$AD172=0),"Util NA",$AD172&amp;" Util"))</f>
        <v/>
      </c>
    </row>
    <row r="173" ht="15.75" customHeight="1" s="42">
      <c r="A173" s="13" t="n">
        <v>46304</v>
      </c>
      <c r="B173" s="20" t="inlineStr">
        <is>
          <t>BLR-SINGASANDRA NEW</t>
        </is>
      </c>
      <c r="C173" s="20" t="inlineStr">
        <is>
          <t>RETAIL_STORE</t>
        </is>
      </c>
      <c r="D173" s="20" t="inlineStr">
        <is>
          <t>Yes</t>
        </is>
      </c>
      <c r="E173" s="20" t="inlineStr">
        <is>
          <t>Bengaluru</t>
        </is>
      </c>
      <c r="F173" s="20" t="n">
        <v>5948</v>
      </c>
      <c r="G173" s="21" t="n">
        <v>0.976462676529926</v>
      </c>
      <c r="H173" s="21" t="n">
        <v>0.9006542699724518</v>
      </c>
      <c r="I173" s="21" t="n">
        <v>0.976008</v>
      </c>
      <c r="J173" s="21" t="n"/>
      <c r="K173" s="21" t="n">
        <v>0</v>
      </c>
      <c r="L173" s="21" t="n">
        <v>0.9792228505147166</v>
      </c>
      <c r="M173" s="20" t="n">
        <v>3</v>
      </c>
      <c r="N173" s="20">
        <f>IF($B173="","",IF($C173="SUPERSTORE","Superstore","DH"))</f>
        <v/>
      </c>
      <c r="O173" s="20">
        <f>IF($B173="","",IFERROR(VLOOKUP($B173,Mapping!$A:$C,2,0),"Not Mapped"))</f>
        <v/>
      </c>
      <c r="P173" s="20">
        <f>IF($B173="","",IFERROR(VLOOKUP($B173,Mapping!$A:$C,3,0),"Not Mapped"))</f>
        <v/>
      </c>
      <c r="Q173" s="20">
        <f>IF($B173="","",IFERROR(VLOOKUP($O173,Leaders!$A:$B,2,0),"Not Mapped"))</f>
        <v/>
      </c>
      <c r="R173" s="20">
        <f>IF($B173="","",IF(COUNTIF(Exclusions!$A:$A,$B173)&gt;0,"Yes","No"))</f>
        <v/>
      </c>
      <c r="S173" s="21">
        <f>IF($B173="","",MIN(1,DAY($A173)/IF($N173="Superstore",Settings!$B$5,Settings!$B$4)))</f>
        <v/>
      </c>
      <c r="T173" s="21">
        <f>IF(OR($B173="",$G173="",$S173=0),"",$G173/$S173)</f>
        <v/>
      </c>
      <c r="U173" s="20">
        <f>IF($T173="","",IF($T173&lt;Settings!$B$8,"Critical",IF($T173&lt;Settings!$B$9,"Semi Critical","Non Critical")))</f>
        <v/>
      </c>
      <c r="V173" s="28" t="n"/>
      <c r="W173" s="28" t="n"/>
      <c r="X173" s="28" t="n"/>
      <c r="Y173" s="28" t="n"/>
      <c r="Z173" s="20">
        <f>IF($B173="","",IFERROR(VLOOKUP($B173,'Plan HC for CCA'!$A:$B,2,0),""))</f>
        <v/>
      </c>
      <c r="AA173" s="44">
        <f>IF(OR($B173="",$Z173=""),"",IF(N($M173)&lt;$Z173,"Delta","No Delta"))</f>
        <v/>
      </c>
      <c r="AB173" s="44">
        <f>IF(OR($B173="",$Z173=""),"",MAX(0,$Z173-N($M173)))</f>
        <v/>
      </c>
      <c r="AC173" s="45">
        <f>IF($B173="","",IFERROR(INDEX('CCA Util %'!$H:$H,MATCH($B173,'CCA Util %'!$E:$E,0)),""))</f>
        <v/>
      </c>
      <c r="AD173" s="44">
        <f>IF($B173="","",IFERROR(INDEX('CCA Util %'!$G:$G,MATCH($B173,'CCA Util %'!$E:$E,0)),""))</f>
        <v/>
      </c>
      <c r="AE173" s="44">
        <f>IF(OR($B173="",$U173=""),"",$U173&amp;" &amp; "&amp;IF(OR($AD173="",$AD173=0),"Util NA",$AD173&amp;" Util"))</f>
        <v/>
      </c>
    </row>
    <row r="174" ht="15.75" customHeight="1" s="42">
      <c r="A174" s="13" t="n">
        <v>46304</v>
      </c>
      <c r="B174" s="20" t="inlineStr">
        <is>
          <t>BLR-Sanjaynagar</t>
        </is>
      </c>
      <c r="C174" s="20" t="inlineStr">
        <is>
          <t>RETAIL_STORE</t>
        </is>
      </c>
      <c r="D174" s="20" t="inlineStr">
        <is>
          <t>Yes</t>
        </is>
      </c>
      <c r="E174" s="20" t="inlineStr">
        <is>
          <t>Bengaluru</t>
        </is>
      </c>
      <c r="F174" s="20" t="n">
        <v>5379</v>
      </c>
      <c r="G174" s="21" t="n">
        <v>0.7657557166759621</v>
      </c>
      <c r="H174" s="21" t="n">
        <v>0.7926681233309055</v>
      </c>
      <c r="I174" s="21" t="n">
        <v>0.945305</v>
      </c>
      <c r="J174" s="21" t="n">
        <v>0.7926681233309055</v>
      </c>
      <c r="K174" s="21" t="n">
        <v>0</v>
      </c>
      <c r="L174" s="21" t="n">
        <v>0.9337549992972236</v>
      </c>
      <c r="M174" s="20" t="n">
        <v>3</v>
      </c>
      <c r="N174" s="20">
        <f>IF($B174="","",IF($C174="SUPERSTORE","Superstore","DH"))</f>
        <v/>
      </c>
      <c r="O174" s="20">
        <f>IF($B174="","",IFERROR(VLOOKUP($B174,Mapping!$A:$C,2,0),"Not Mapped"))</f>
        <v/>
      </c>
      <c r="P174" s="20">
        <f>IF($B174="","",IFERROR(VLOOKUP($B174,Mapping!$A:$C,3,0),"Not Mapped"))</f>
        <v/>
      </c>
      <c r="Q174" s="20">
        <f>IF($B174="","",IFERROR(VLOOKUP($O174,Leaders!$A:$B,2,0),"Not Mapped"))</f>
        <v/>
      </c>
      <c r="R174" s="20">
        <f>IF($B174="","",IF(COUNTIF(Exclusions!$A:$A,$B174)&gt;0,"Yes","No"))</f>
        <v/>
      </c>
      <c r="S174" s="21">
        <f>IF($B174="","",MIN(1,DAY($A174)/IF($N174="Superstore",Settings!$B$5,Settings!$B$4)))</f>
        <v/>
      </c>
      <c r="T174" s="21">
        <f>IF(OR($B174="",$G174="",$S174=0),"",$G174/$S174)</f>
        <v/>
      </c>
      <c r="U174" s="20">
        <f>IF($T174="","",IF($T174&lt;Settings!$B$8,"Critical",IF($T174&lt;Settings!$B$9,"Semi Critical","Non Critical")))</f>
        <v/>
      </c>
      <c r="V174" s="28" t="n"/>
      <c r="W174" s="28" t="n"/>
      <c r="X174" s="28" t="n"/>
      <c r="Y174" s="28" t="n"/>
      <c r="Z174" s="20">
        <f>IF($B174="","",IFERROR(VLOOKUP($B174,'Plan HC for CCA'!$A:$B,2,0),""))</f>
        <v/>
      </c>
      <c r="AA174" s="44">
        <f>IF(OR($B174="",$Z174=""),"",IF(N($M174)&lt;$Z174,"Delta","No Delta"))</f>
        <v/>
      </c>
      <c r="AB174" s="44">
        <f>IF(OR($B174="",$Z174=""),"",MAX(0,$Z174-N($M174)))</f>
        <v/>
      </c>
      <c r="AC174" s="45">
        <f>IF($B174="","",IFERROR(INDEX('CCA Util %'!$H:$H,MATCH($B174,'CCA Util %'!$E:$E,0)),""))</f>
        <v/>
      </c>
      <c r="AD174" s="44">
        <f>IF($B174="","",IFERROR(INDEX('CCA Util %'!$G:$G,MATCH($B174,'CCA Util %'!$E:$E,0)),""))</f>
        <v/>
      </c>
      <c r="AE174" s="44">
        <f>IF(OR($B174="",$U174=""),"",$U174&amp;" &amp; "&amp;IF(OR($AD174="",$AD174=0),"Util NA",$AD174&amp;" Util"))</f>
        <v/>
      </c>
    </row>
    <row r="175" ht="15.75" customHeight="1" s="42">
      <c r="A175" s="13" t="n">
        <v>46304</v>
      </c>
      <c r="B175" s="20" t="inlineStr">
        <is>
          <t>BLR-Sarjapur New</t>
        </is>
      </c>
      <c r="C175" s="20" t="inlineStr">
        <is>
          <t>RETAIL_STORE</t>
        </is>
      </c>
      <c r="D175" s="20" t="inlineStr">
        <is>
          <t>Yes</t>
        </is>
      </c>
      <c r="E175" s="20" t="inlineStr">
        <is>
          <t>Bengaluru</t>
        </is>
      </c>
      <c r="F175" s="20" t="n">
        <v>6002</v>
      </c>
      <c r="G175" s="21" t="n">
        <v>0.7104298567144285</v>
      </c>
      <c r="H175" s="21" t="n">
        <v>0.7298311444652908</v>
      </c>
      <c r="I175" s="21" t="n">
        <v>0.914497</v>
      </c>
      <c r="J175" s="21" t="n">
        <v>0.7298311444652908</v>
      </c>
      <c r="K175" s="21" t="n">
        <v>0</v>
      </c>
      <c r="L175" s="21" t="n">
        <v>0.9072973239853858</v>
      </c>
      <c r="M175" s="20" t="n">
        <v>7</v>
      </c>
      <c r="N175" s="20">
        <f>IF($B175="","",IF($C175="SUPERSTORE","Superstore","DH"))</f>
        <v/>
      </c>
      <c r="O175" s="20">
        <f>IF($B175="","",IFERROR(VLOOKUP($B175,Mapping!$A:$C,2,0),"Not Mapped"))</f>
        <v/>
      </c>
      <c r="P175" s="20">
        <f>IF($B175="","",IFERROR(VLOOKUP($B175,Mapping!$A:$C,3,0),"Not Mapped"))</f>
        <v/>
      </c>
      <c r="Q175" s="20">
        <f>IF($B175="","",IFERROR(VLOOKUP($O175,Leaders!$A:$B,2,0),"Not Mapped"))</f>
        <v/>
      </c>
      <c r="R175" s="20">
        <f>IF($B175="","",IF(COUNTIF(Exclusions!$A:$A,$B175)&gt;0,"Yes","No"))</f>
        <v/>
      </c>
      <c r="S175" s="21">
        <f>IF($B175="","",MIN(1,DAY($A175)/IF($N175="Superstore",Settings!$B$5,Settings!$B$4)))</f>
        <v/>
      </c>
      <c r="T175" s="21">
        <f>IF(OR($B175="",$G175="",$S175=0),"",$G175/$S175)</f>
        <v/>
      </c>
      <c r="U175" s="20">
        <f>IF($T175="","",IF($T175&lt;Settings!$B$8,"Critical",IF($T175&lt;Settings!$B$9,"Semi Critical","Non Critical")))</f>
        <v/>
      </c>
      <c r="V175" s="28" t="n"/>
      <c r="W175" s="28" t="n"/>
      <c r="X175" s="28" t="n"/>
      <c r="Y175" s="28" t="n"/>
      <c r="Z175" s="20">
        <f>IF($B175="","",IFERROR(VLOOKUP($B175,'Plan HC for CCA'!$A:$B,2,0),""))</f>
        <v/>
      </c>
      <c r="AA175" s="44">
        <f>IF(OR($B175="",$Z175=""),"",IF(N($M175)&lt;$Z175,"Delta","No Delta"))</f>
        <v/>
      </c>
      <c r="AB175" s="44">
        <f>IF(OR($B175="",$Z175=""),"",MAX(0,$Z175-N($M175)))</f>
        <v/>
      </c>
      <c r="AC175" s="45">
        <f>IF($B175="","",IFERROR(INDEX('CCA Util %'!$H:$H,MATCH($B175,'CCA Util %'!$E:$E,0)),""))</f>
        <v/>
      </c>
      <c r="AD175" s="44">
        <f>IF($B175="","",IFERROR(INDEX('CCA Util %'!$G:$G,MATCH($B175,'CCA Util %'!$E:$E,0)),""))</f>
        <v/>
      </c>
      <c r="AE175" s="44">
        <f>IF(OR($B175="",$U175=""),"",$U175&amp;" &amp; "&amp;IF(OR($AD175="",$AD175=0),"Util NA",$AD175&amp;" Util"))</f>
        <v/>
      </c>
    </row>
    <row r="176" ht="15.75" customHeight="1" s="42">
      <c r="A176" s="13" t="n">
        <v>46304</v>
      </c>
      <c r="B176" s="20" t="inlineStr">
        <is>
          <t>BLR-Sarjapur-2</t>
        </is>
      </c>
      <c r="C176" s="20" t="inlineStr">
        <is>
          <t>RETAIL_STORE</t>
        </is>
      </c>
      <c r="D176" s="20" t="inlineStr">
        <is>
          <t>Yes</t>
        </is>
      </c>
      <c r="E176" s="20" t="inlineStr">
        <is>
          <t>Bengaluru</t>
        </is>
      </c>
      <c r="F176" s="20" t="n">
        <v>6537</v>
      </c>
      <c r="G176" s="21" t="n">
        <v>0.794401101422671</v>
      </c>
      <c r="H176" s="21" t="n">
        <v>0.8998652031580975</v>
      </c>
      <c r="I176" s="21" t="n">
        <v>0.973669</v>
      </c>
      <c r="J176" s="21" t="n">
        <v>0.8998652031580975</v>
      </c>
      <c r="K176" s="21" t="n">
        <v>0.0056145979546821</v>
      </c>
      <c r="L176" s="21" t="n">
        <v>0.9777676922651048</v>
      </c>
      <c r="M176" s="20" t="n">
        <v>3</v>
      </c>
      <c r="N176" s="20">
        <f>IF($B176="","",IF($C176="SUPERSTORE","Superstore","DH"))</f>
        <v/>
      </c>
      <c r="O176" s="20">
        <f>IF($B176="","",IFERROR(VLOOKUP($B176,Mapping!$A:$C,2,0),"Not Mapped"))</f>
        <v/>
      </c>
      <c r="P176" s="20">
        <f>IF($B176="","",IFERROR(VLOOKUP($B176,Mapping!$A:$C,3,0),"Not Mapped"))</f>
        <v/>
      </c>
      <c r="Q176" s="20">
        <f>IF($B176="","",IFERROR(VLOOKUP($O176,Leaders!$A:$B,2,0),"Not Mapped"))</f>
        <v/>
      </c>
      <c r="R176" s="20">
        <f>IF($B176="","",IF(COUNTIF(Exclusions!$A:$A,$B176)&gt;0,"Yes","No"))</f>
        <v/>
      </c>
      <c r="S176" s="21">
        <f>IF($B176="","",MIN(1,DAY($A176)/IF($N176="Superstore",Settings!$B$5,Settings!$B$4)))</f>
        <v/>
      </c>
      <c r="T176" s="21">
        <f>IF(OR($B176="",$G176="",$S176=0),"",$G176/$S176)</f>
        <v/>
      </c>
      <c r="U176" s="20">
        <f>IF($T176="","",IF($T176&lt;Settings!$B$8,"Critical",IF($T176&lt;Settings!$B$9,"Semi Critical","Non Critical")))</f>
        <v/>
      </c>
      <c r="V176" s="28" t="n"/>
      <c r="W176" s="28" t="n"/>
      <c r="X176" s="28" t="n"/>
      <c r="Y176" s="28" t="n"/>
      <c r="Z176" s="20">
        <f>IF($B176="","",IFERROR(VLOOKUP($B176,'Plan HC for CCA'!$A:$B,2,0),""))</f>
        <v/>
      </c>
      <c r="AA176" s="44">
        <f>IF(OR($B176="",$Z176=""),"",IF(N($M176)&lt;$Z176,"Delta","No Delta"))</f>
        <v/>
      </c>
      <c r="AB176" s="44">
        <f>IF(OR($B176="",$Z176=""),"",MAX(0,$Z176-N($M176)))</f>
        <v/>
      </c>
      <c r="AC176" s="45">
        <f>IF($B176="","",IFERROR(INDEX('CCA Util %'!$H:$H,MATCH($B176,'CCA Util %'!$E:$E,0)),""))</f>
        <v/>
      </c>
      <c r="AD176" s="44">
        <f>IF($B176="","",IFERROR(INDEX('CCA Util %'!$G:$G,MATCH($B176,'CCA Util %'!$E:$E,0)),""))</f>
        <v/>
      </c>
      <c r="AE176" s="44">
        <f>IF(OR($B176="",$U176=""),"",$U176&amp;" &amp; "&amp;IF(OR($AD176="",$AD176=0),"Util NA",$AD176&amp;" Util"))</f>
        <v/>
      </c>
    </row>
    <row r="177" ht="15.75" customHeight="1" s="42">
      <c r="A177" s="13" t="n">
        <v>46304</v>
      </c>
      <c r="B177" s="20" t="inlineStr">
        <is>
          <t>BLR-Sattava East</t>
        </is>
      </c>
      <c r="C177" s="20" t="inlineStr">
        <is>
          <t>RETAIL_STORE</t>
        </is>
      </c>
      <c r="D177" s="20" t="inlineStr">
        <is>
          <t>Yes</t>
        </is>
      </c>
      <c r="E177" s="20" t="inlineStr">
        <is>
          <t>Bengaluru</t>
        </is>
      </c>
      <c r="F177" s="20" t="n">
        <v>5334</v>
      </c>
      <c r="G177" s="21" t="n">
        <v>0.577615298087739</v>
      </c>
      <c r="H177" s="21" t="n">
        <v>0.8052580331061344</v>
      </c>
      <c r="I177" s="21" t="n">
        <v>0.951014</v>
      </c>
      <c r="J177" s="21" t="n">
        <v>0.8052580331061344</v>
      </c>
      <c r="K177" s="21" t="n">
        <v>0</v>
      </c>
      <c r="L177" s="21" t="n">
        <v>0.9390560139394252</v>
      </c>
      <c r="M177" s="20" t="n">
        <v>4</v>
      </c>
      <c r="N177" s="20">
        <f>IF($B177="","",IF($C177="SUPERSTORE","Superstore","DH"))</f>
        <v/>
      </c>
      <c r="O177" s="20">
        <f>IF($B177="","",IFERROR(VLOOKUP($B177,Mapping!$A:$C,2,0),"Not Mapped"))</f>
        <v/>
      </c>
      <c r="P177" s="20">
        <f>IF($B177="","",IFERROR(VLOOKUP($B177,Mapping!$A:$C,3,0),"Not Mapped"))</f>
        <v/>
      </c>
      <c r="Q177" s="20">
        <f>IF($B177="","",IFERROR(VLOOKUP($O177,Leaders!$A:$B,2,0),"Not Mapped"))</f>
        <v/>
      </c>
      <c r="R177" s="20">
        <f>IF($B177="","",IF(COUNTIF(Exclusions!$A:$A,$B177)&gt;0,"Yes","No"))</f>
        <v/>
      </c>
      <c r="S177" s="21">
        <f>IF($B177="","",MIN(1,DAY($A177)/IF($N177="Superstore",Settings!$B$5,Settings!$B$4)))</f>
        <v/>
      </c>
      <c r="T177" s="21">
        <f>IF(OR($B177="",$G177="",$S177=0),"",$G177/$S177)</f>
        <v/>
      </c>
      <c r="U177" s="20">
        <f>IF($T177="","",IF($T177&lt;Settings!$B$8,"Critical",IF($T177&lt;Settings!$B$9,"Semi Critical","Non Critical")))</f>
        <v/>
      </c>
      <c r="V177" s="28" t="n"/>
      <c r="W177" s="28" t="n"/>
      <c r="X177" s="28" t="n"/>
      <c r="Y177" s="28" t="n"/>
      <c r="Z177" s="20">
        <f>IF($B177="","",IFERROR(VLOOKUP($B177,'Plan HC for CCA'!$A:$B,2,0),""))</f>
        <v/>
      </c>
      <c r="AA177" s="44">
        <f>IF(OR($B177="",$Z177=""),"",IF(N($M177)&lt;$Z177,"Delta","No Delta"))</f>
        <v/>
      </c>
      <c r="AB177" s="44">
        <f>IF(OR($B177="",$Z177=""),"",MAX(0,$Z177-N($M177)))</f>
        <v/>
      </c>
      <c r="AC177" s="45">
        <f>IF($B177="","",IFERROR(INDEX('CCA Util %'!$H:$H,MATCH($B177,'CCA Util %'!$E:$E,0)),""))</f>
        <v/>
      </c>
      <c r="AD177" s="44">
        <f>IF($B177="","",IFERROR(INDEX('CCA Util %'!$G:$G,MATCH($B177,'CCA Util %'!$E:$E,0)),""))</f>
        <v/>
      </c>
      <c r="AE177" s="44">
        <f>IF(OR($B177="",$U177=""),"",$U177&amp;" &amp; "&amp;IF(OR($AD177="",$AD177=0),"Util NA",$AD177&amp;" Util"))</f>
        <v/>
      </c>
    </row>
    <row r="178" ht="15.75" customHeight="1" s="42">
      <c r="A178" s="13" t="n">
        <v>46304</v>
      </c>
      <c r="B178" s="20" t="inlineStr">
        <is>
          <t>BLR-Sattava East SS</t>
        </is>
      </c>
      <c r="C178" s="20" t="inlineStr">
        <is>
          <t>SUPERSTORE</t>
        </is>
      </c>
      <c r="D178" s="20" t="inlineStr">
        <is>
          <t>No</t>
        </is>
      </c>
      <c r="E178" s="20" t="inlineStr">
        <is>
          <t>Bengaluru</t>
        </is>
      </c>
      <c r="F178" s="20" t="n">
        <v>12271</v>
      </c>
      <c r="G178" s="21" t="n">
        <v>0.3808165593676147</v>
      </c>
      <c r="H178" s="21" t="n">
        <v>0.9893002353948211</v>
      </c>
      <c r="I178" s="21" t="n">
        <v>0.998159</v>
      </c>
      <c r="J178" s="21" t="n">
        <v>0.9893002353948211</v>
      </c>
      <c r="K178" s="21" t="n">
        <v>0</v>
      </c>
      <c r="L178" s="21" t="n">
        <v>1</v>
      </c>
      <c r="M178" s="20" t="n">
        <v>2</v>
      </c>
      <c r="N178" s="20">
        <f>IF($B178="","",IF($C178="SUPERSTORE","Superstore","DH"))</f>
        <v/>
      </c>
      <c r="O178" s="20">
        <f>IF($B178="","",IFERROR(VLOOKUP($B178,Mapping!$A:$C,2,0),"Not Mapped"))</f>
        <v/>
      </c>
      <c r="P178" s="20">
        <f>IF($B178="","",IFERROR(VLOOKUP($B178,Mapping!$A:$C,3,0),"Not Mapped"))</f>
        <v/>
      </c>
      <c r="Q178" s="20">
        <f>IF($B178="","",IFERROR(VLOOKUP($O178,Leaders!$A:$B,2,0),"Not Mapped"))</f>
        <v/>
      </c>
      <c r="R178" s="20">
        <f>IF($B178="","",IF(COUNTIF(Exclusions!$A:$A,$B178)&gt;0,"Yes","No"))</f>
        <v/>
      </c>
      <c r="S178" s="21">
        <f>IF($B178="","",MIN(1,DAY($A178)/IF($N178="Superstore",Settings!$B$5,Settings!$B$4)))</f>
        <v/>
      </c>
      <c r="T178" s="21">
        <f>IF(OR($B178="",$G178="",$S178=0),"",$G178/$S178)</f>
        <v/>
      </c>
      <c r="U178" s="20">
        <f>IF($T178="","",IF($T178&lt;Settings!$B$8,"Critical",IF($T178&lt;Settings!$B$9,"Semi Critical","Non Critical")))</f>
        <v/>
      </c>
      <c r="V178" s="28" t="n"/>
      <c r="W178" s="28" t="n"/>
      <c r="X178" s="28" t="n"/>
      <c r="Y178" s="28" t="n"/>
      <c r="Z178" s="20">
        <f>IF($B178="","",IFERROR(VLOOKUP($B178,'Plan HC for CCA'!$A:$B,2,0),""))</f>
        <v/>
      </c>
      <c r="AA178" s="44">
        <f>IF(OR($B178="",$Z178=""),"",IF(N($M178)&lt;$Z178,"Delta","No Delta"))</f>
        <v/>
      </c>
      <c r="AB178" s="44">
        <f>IF(OR($B178="",$Z178=""),"",MAX(0,$Z178-N($M178)))</f>
        <v/>
      </c>
      <c r="AC178" s="45">
        <f>IF($B178="","",IFERROR(INDEX('CCA Util %'!$H:$H,MATCH($B178,'CCA Util %'!$E:$E,0)),""))</f>
        <v/>
      </c>
      <c r="AD178" s="44">
        <f>IF($B178="","",IFERROR(INDEX('CCA Util %'!$G:$G,MATCH($B178,'CCA Util %'!$E:$E,0)),""))</f>
        <v/>
      </c>
      <c r="AE178" s="44">
        <f>IF(OR($B178="",$U178=""),"",$U178&amp;" &amp; "&amp;IF(OR($AD178="",$AD178=0),"Util NA",$AD178&amp;" Util"))</f>
        <v/>
      </c>
    </row>
    <row r="179" ht="15.75" customHeight="1" s="42">
      <c r="A179" s="13" t="n">
        <v>46304</v>
      </c>
      <c r="B179" s="20" t="inlineStr">
        <is>
          <t>BLR-Seegehalli</t>
        </is>
      </c>
      <c r="C179" s="20" t="inlineStr">
        <is>
          <t>RETAIL_STORE</t>
        </is>
      </c>
      <c r="D179" s="20" t="inlineStr">
        <is>
          <t>Yes</t>
        </is>
      </c>
      <c r="E179" s="20" t="inlineStr">
        <is>
          <t>Bengaluru</t>
        </is>
      </c>
      <c r="F179" s="20" t="n">
        <v>6404</v>
      </c>
      <c r="G179" s="21" t="n">
        <v>0.3897564022485946</v>
      </c>
      <c r="H179" s="21" t="n">
        <v>0.8088942307692307</v>
      </c>
      <c r="I179" s="21" t="n">
        <v>0.934907</v>
      </c>
      <c r="J179" s="21" t="n">
        <v>0.8088942307692307</v>
      </c>
      <c r="K179" s="21" t="n">
        <v>0</v>
      </c>
      <c r="L179" s="21" t="n">
        <v>0.940587044534413</v>
      </c>
      <c r="M179" s="20" t="n">
        <v>4</v>
      </c>
      <c r="N179" s="20">
        <f>IF($B179="","",IF($C179="SUPERSTORE","Superstore","DH"))</f>
        <v/>
      </c>
      <c r="O179" s="20">
        <f>IF($B179="","",IFERROR(VLOOKUP($B179,Mapping!$A:$C,2,0),"Not Mapped"))</f>
        <v/>
      </c>
      <c r="P179" s="20">
        <f>IF($B179="","",IFERROR(VLOOKUP($B179,Mapping!$A:$C,3,0),"Not Mapped"))</f>
        <v/>
      </c>
      <c r="Q179" s="20">
        <f>IF($B179="","",IFERROR(VLOOKUP($O179,Leaders!$A:$B,2,0),"Not Mapped"))</f>
        <v/>
      </c>
      <c r="R179" s="20">
        <f>IF($B179="","",IF(COUNTIF(Exclusions!$A:$A,$B179)&gt;0,"Yes","No"))</f>
        <v/>
      </c>
      <c r="S179" s="21">
        <f>IF($B179="","",MIN(1,DAY($A179)/IF($N179="Superstore",Settings!$B$5,Settings!$B$4)))</f>
        <v/>
      </c>
      <c r="T179" s="21">
        <f>IF(OR($B179="",$G179="",$S179=0),"",$G179/$S179)</f>
        <v/>
      </c>
      <c r="U179" s="20">
        <f>IF($T179="","",IF($T179&lt;Settings!$B$8,"Critical",IF($T179&lt;Settings!$B$9,"Semi Critical","Non Critical")))</f>
        <v/>
      </c>
      <c r="V179" s="28" t="n"/>
      <c r="W179" s="28" t="n"/>
      <c r="X179" s="28" t="n"/>
      <c r="Y179" s="28" t="n"/>
      <c r="Z179" s="20">
        <f>IF($B179="","",IFERROR(VLOOKUP($B179,'Plan HC for CCA'!$A:$B,2,0),""))</f>
        <v/>
      </c>
      <c r="AA179" s="44">
        <f>IF(OR($B179="",$Z179=""),"",IF(N($M179)&lt;$Z179,"Delta","No Delta"))</f>
        <v/>
      </c>
      <c r="AB179" s="44">
        <f>IF(OR($B179="",$Z179=""),"",MAX(0,$Z179-N($M179)))</f>
        <v/>
      </c>
      <c r="AC179" s="45">
        <f>IF($B179="","",IFERROR(INDEX('CCA Util %'!$H:$H,MATCH($B179,'CCA Util %'!$E:$E,0)),""))</f>
        <v/>
      </c>
      <c r="AD179" s="44">
        <f>IF($B179="","",IFERROR(INDEX('CCA Util %'!$G:$G,MATCH($B179,'CCA Util %'!$E:$E,0)),""))</f>
        <v/>
      </c>
      <c r="AE179" s="44">
        <f>IF(OR($B179="",$U179=""),"",$U179&amp;" &amp; "&amp;IF(OR($AD179="",$AD179=0),"Util NA",$AD179&amp;" Util"))</f>
        <v/>
      </c>
    </row>
    <row r="180" ht="15.75" customHeight="1" s="42">
      <c r="A180" s="13" t="n">
        <v>46304</v>
      </c>
      <c r="B180" s="20" t="inlineStr">
        <is>
          <t>BLR-Shivaji Nagar SS</t>
        </is>
      </c>
      <c r="C180" s="20" t="inlineStr">
        <is>
          <t>SUPERSTORE</t>
        </is>
      </c>
      <c r="D180" s="20" t="inlineStr">
        <is>
          <t>No</t>
        </is>
      </c>
      <c r="E180" s="20" t="inlineStr">
        <is>
          <t>Bengaluru</t>
        </is>
      </c>
      <c r="F180" s="20" t="n">
        <v>10881</v>
      </c>
      <c r="G180" s="21" t="n">
        <v>0.4005146585791747</v>
      </c>
      <c r="H180" s="21" t="n">
        <v>0.846259752179899</v>
      </c>
      <c r="I180" s="21" t="n">
        <v>0.965791</v>
      </c>
      <c r="J180" s="21" t="n">
        <v>0.846259752179899</v>
      </c>
      <c r="K180" s="21" t="n">
        <v>0</v>
      </c>
      <c r="L180" s="21" t="n">
        <v>0.9563198956546944</v>
      </c>
      <c r="M180" s="20" t="n">
        <v>4</v>
      </c>
      <c r="N180" s="20">
        <f>IF($B180="","",IF($C180="SUPERSTORE","Superstore","DH"))</f>
        <v/>
      </c>
      <c r="O180" s="20">
        <f>IF($B180="","",IFERROR(VLOOKUP($B180,Mapping!$A:$C,2,0),"Not Mapped"))</f>
        <v/>
      </c>
      <c r="P180" s="20">
        <f>IF($B180="","",IFERROR(VLOOKUP($B180,Mapping!$A:$C,3,0),"Not Mapped"))</f>
        <v/>
      </c>
      <c r="Q180" s="20">
        <f>IF($B180="","",IFERROR(VLOOKUP($O180,Leaders!$A:$B,2,0),"Not Mapped"))</f>
        <v/>
      </c>
      <c r="R180" s="20">
        <f>IF($B180="","",IF(COUNTIF(Exclusions!$A:$A,$B180)&gt;0,"Yes","No"))</f>
        <v/>
      </c>
      <c r="S180" s="21">
        <f>IF($B180="","",MIN(1,DAY($A180)/IF($N180="Superstore",Settings!$B$5,Settings!$B$4)))</f>
        <v/>
      </c>
      <c r="T180" s="21">
        <f>IF(OR($B180="",$G180="",$S180=0),"",$G180/$S180)</f>
        <v/>
      </c>
      <c r="U180" s="20">
        <f>IF($T180="","",IF($T180&lt;Settings!$B$8,"Critical",IF($T180&lt;Settings!$B$9,"Semi Critical","Non Critical")))</f>
        <v/>
      </c>
      <c r="V180" s="28" t="n"/>
      <c r="W180" s="28" t="n"/>
      <c r="X180" s="28" t="n"/>
      <c r="Y180" s="28" t="n"/>
      <c r="Z180" s="20">
        <f>IF($B180="","",IFERROR(VLOOKUP($B180,'Plan HC for CCA'!$A:$B,2,0),""))</f>
        <v/>
      </c>
      <c r="AA180" s="44">
        <f>IF(OR($B180="",$Z180=""),"",IF(N($M180)&lt;$Z180,"Delta","No Delta"))</f>
        <v/>
      </c>
      <c r="AB180" s="44">
        <f>IF(OR($B180="",$Z180=""),"",MAX(0,$Z180-N($M180)))</f>
        <v/>
      </c>
      <c r="AC180" s="45">
        <f>IF($B180="","",IFERROR(INDEX('CCA Util %'!$H:$H,MATCH($B180,'CCA Util %'!$E:$E,0)),""))</f>
        <v/>
      </c>
      <c r="AD180" s="44">
        <f>IF($B180="","",IFERROR(INDEX('CCA Util %'!$G:$G,MATCH($B180,'CCA Util %'!$E:$E,0)),""))</f>
        <v/>
      </c>
      <c r="AE180" s="44">
        <f>IF(OR($B180="",$U180=""),"",$U180&amp;" &amp; "&amp;IF(OR($AD180="",$AD180=0),"Util NA",$AD180&amp;" Util"))</f>
        <v/>
      </c>
    </row>
    <row r="181" ht="15.75" customHeight="1" s="42">
      <c r="A181" s="13" t="n">
        <v>46304</v>
      </c>
      <c r="B181" s="20" t="inlineStr">
        <is>
          <t>BLR-Shivaji nagar New</t>
        </is>
      </c>
      <c r="C181" s="20" t="inlineStr">
        <is>
          <t>RETAIL_STORE</t>
        </is>
      </c>
      <c r="D181" s="20" t="inlineStr">
        <is>
          <t>Yes</t>
        </is>
      </c>
      <c r="E181" s="20" t="inlineStr">
        <is>
          <t>Bengaluru</t>
        </is>
      </c>
      <c r="F181" s="20" t="n">
        <v>5085</v>
      </c>
      <c r="G181" s="21" t="n">
        <v>0.8363815142576205</v>
      </c>
      <c r="H181" s="21" t="n">
        <v>0.8497531154479191</v>
      </c>
      <c r="I181" s="21" t="n">
        <v>0.9229270000000001</v>
      </c>
      <c r="J181" s="21" t="n">
        <v>0.8497531154479191</v>
      </c>
      <c r="K181" s="21" t="n">
        <v>0</v>
      </c>
      <c r="L181" s="21" t="n">
        <v>0.9577907854517554</v>
      </c>
      <c r="M181" s="20" t="n">
        <v>1</v>
      </c>
      <c r="N181" s="20">
        <f>IF($B181="","",IF($C181="SUPERSTORE","Superstore","DH"))</f>
        <v/>
      </c>
      <c r="O181" s="20">
        <f>IF($B181="","",IFERROR(VLOOKUP($B181,Mapping!$A:$C,2,0),"Not Mapped"))</f>
        <v/>
      </c>
      <c r="P181" s="20">
        <f>IF($B181="","",IFERROR(VLOOKUP($B181,Mapping!$A:$C,3,0),"Not Mapped"))</f>
        <v/>
      </c>
      <c r="Q181" s="20">
        <f>IF($B181="","",IFERROR(VLOOKUP($O181,Leaders!$A:$B,2,0),"Not Mapped"))</f>
        <v/>
      </c>
      <c r="R181" s="20">
        <f>IF($B181="","",IF(COUNTIF(Exclusions!$A:$A,$B181)&gt;0,"Yes","No"))</f>
        <v/>
      </c>
      <c r="S181" s="21">
        <f>IF($B181="","",MIN(1,DAY($A181)/IF($N181="Superstore",Settings!$B$5,Settings!$B$4)))</f>
        <v/>
      </c>
      <c r="T181" s="21">
        <f>IF(OR($B181="",$G181="",$S181=0),"",$G181/$S181)</f>
        <v/>
      </c>
      <c r="U181" s="20">
        <f>IF($T181="","",IF($T181&lt;Settings!$B$8,"Critical",IF($T181&lt;Settings!$B$9,"Semi Critical","Non Critical")))</f>
        <v/>
      </c>
      <c r="V181" s="28" t="n"/>
      <c r="W181" s="28" t="n"/>
      <c r="X181" s="28" t="n"/>
      <c r="Y181" s="28" t="n"/>
      <c r="Z181" s="20">
        <f>IF($B181="","",IFERROR(VLOOKUP($B181,'Plan HC for CCA'!$A:$B,2,0),""))</f>
        <v/>
      </c>
      <c r="AA181" s="44">
        <f>IF(OR($B181="",$Z181=""),"",IF(N($M181)&lt;$Z181,"Delta","No Delta"))</f>
        <v/>
      </c>
      <c r="AB181" s="44">
        <f>IF(OR($B181="",$Z181=""),"",MAX(0,$Z181-N($M181)))</f>
        <v/>
      </c>
      <c r="AC181" s="45">
        <f>IF($B181="","",IFERROR(INDEX('CCA Util %'!$H:$H,MATCH($B181,'CCA Util %'!$E:$E,0)),""))</f>
        <v/>
      </c>
      <c r="AD181" s="44">
        <f>IF($B181="","",IFERROR(INDEX('CCA Util %'!$G:$G,MATCH($B181,'CCA Util %'!$E:$E,0)),""))</f>
        <v/>
      </c>
      <c r="AE181" s="44">
        <f>IF(OR($B181="",$U181=""),"",$U181&amp;" &amp; "&amp;IF(OR($AD181="",$AD181=0),"Util NA",$AD181&amp;" Util"))</f>
        <v/>
      </c>
    </row>
    <row r="182" ht="15.75" customHeight="1" s="42">
      <c r="A182" s="13" t="n">
        <v>46304</v>
      </c>
      <c r="B182" s="20" t="inlineStr">
        <is>
          <t>BLR-Siddapura</t>
        </is>
      </c>
      <c r="C182" s="20" t="inlineStr">
        <is>
          <t>RETAIL_STORE</t>
        </is>
      </c>
      <c r="D182" s="20" t="inlineStr">
        <is>
          <t>Yes</t>
        </is>
      </c>
      <c r="E182" s="20" t="inlineStr">
        <is>
          <t>Bengaluru</t>
        </is>
      </c>
      <c r="F182" s="20" t="n">
        <v>6170</v>
      </c>
      <c r="G182" s="21" t="n">
        <v>0.6239870340356564</v>
      </c>
      <c r="H182" s="21" t="n">
        <v>0.8587012987012987</v>
      </c>
      <c r="I182" s="21" t="n">
        <v>0.949688</v>
      </c>
      <c r="J182" s="21" t="n">
        <v>0.8587012987012987</v>
      </c>
      <c r="K182" s="21" t="n">
        <v>0</v>
      </c>
      <c r="L182" s="21" t="n">
        <v>0.9615584415584416</v>
      </c>
      <c r="M182" s="20" t="n">
        <v>2</v>
      </c>
      <c r="N182" s="20">
        <f>IF($B182="","",IF($C182="SUPERSTORE","Superstore","DH"))</f>
        <v/>
      </c>
      <c r="O182" s="20">
        <f>IF($B182="","",IFERROR(VLOOKUP($B182,Mapping!$A:$C,2,0),"Not Mapped"))</f>
        <v/>
      </c>
      <c r="P182" s="20">
        <f>IF($B182="","",IFERROR(VLOOKUP($B182,Mapping!$A:$C,3,0),"Not Mapped"))</f>
        <v/>
      </c>
      <c r="Q182" s="20">
        <f>IF($B182="","",IFERROR(VLOOKUP($O182,Leaders!$A:$B,2,0),"Not Mapped"))</f>
        <v/>
      </c>
      <c r="R182" s="20">
        <f>IF($B182="","",IF(COUNTIF(Exclusions!$A:$A,$B182)&gt;0,"Yes","No"))</f>
        <v/>
      </c>
      <c r="S182" s="21">
        <f>IF($B182="","",MIN(1,DAY($A182)/IF($N182="Superstore",Settings!$B$5,Settings!$B$4)))</f>
        <v/>
      </c>
      <c r="T182" s="21">
        <f>IF(OR($B182="",$G182="",$S182=0),"",$G182/$S182)</f>
        <v/>
      </c>
      <c r="U182" s="20">
        <f>IF($T182="","",IF($T182&lt;Settings!$B$8,"Critical",IF($T182&lt;Settings!$B$9,"Semi Critical","Non Critical")))</f>
        <v/>
      </c>
      <c r="V182" s="28" t="n"/>
      <c r="W182" s="28" t="n"/>
      <c r="X182" s="28" t="n"/>
      <c r="Y182" s="28" t="n"/>
      <c r="Z182" s="20">
        <f>IF($B182="","",IFERROR(VLOOKUP($B182,'Plan HC for CCA'!$A:$B,2,0),""))</f>
        <v/>
      </c>
      <c r="AA182" s="44">
        <f>IF(OR($B182="",$Z182=""),"",IF(N($M182)&lt;$Z182,"Delta","No Delta"))</f>
        <v/>
      </c>
      <c r="AB182" s="44">
        <f>IF(OR($B182="",$Z182=""),"",MAX(0,$Z182-N($M182)))</f>
        <v/>
      </c>
      <c r="AC182" s="45">
        <f>IF($B182="","",IFERROR(INDEX('CCA Util %'!$H:$H,MATCH($B182,'CCA Util %'!$E:$E,0)),""))</f>
        <v/>
      </c>
      <c r="AD182" s="44">
        <f>IF($B182="","",IFERROR(INDEX('CCA Util %'!$G:$G,MATCH($B182,'CCA Util %'!$E:$E,0)),""))</f>
        <v/>
      </c>
      <c r="AE182" s="44">
        <f>IF(OR($B182="",$U182=""),"",$U182&amp;" &amp; "&amp;IF(OR($AD182="",$AD182=0),"Util NA",$AD182&amp;" Util"))</f>
        <v/>
      </c>
    </row>
    <row r="183" ht="15.75" customHeight="1" s="42">
      <c r="A183" s="13" t="n">
        <v>46304</v>
      </c>
      <c r="B183" s="20" t="inlineStr">
        <is>
          <t>BLR-Silicon Town</t>
        </is>
      </c>
      <c r="C183" s="20" t="inlineStr">
        <is>
          <t>RETAIL_STORE</t>
        </is>
      </c>
      <c r="D183" s="20" t="inlineStr">
        <is>
          <t>No</t>
        </is>
      </c>
      <c r="E183" s="20" t="inlineStr">
        <is>
          <t>Bengaluru</t>
        </is>
      </c>
      <c r="F183" s="20" t="n">
        <v>6557</v>
      </c>
      <c r="G183" s="21" t="n">
        <v>0.9716333689187128</v>
      </c>
      <c r="H183" s="21" t="n">
        <v>0.8672107989326636</v>
      </c>
      <c r="I183" s="21" t="n">
        <v>0.967401</v>
      </c>
      <c r="J183" s="21" t="n">
        <v>0.8672107989326636</v>
      </c>
      <c r="K183" s="21" t="n">
        <v>0.0057773783540891</v>
      </c>
      <c r="L183" s="21" t="n">
        <v>0.9639859133534616</v>
      </c>
      <c r="M183" s="20" t="n">
        <v>4</v>
      </c>
      <c r="N183" s="20">
        <f>IF($B183="","",IF($C183="SUPERSTORE","Superstore","DH"))</f>
        <v/>
      </c>
      <c r="O183" s="20">
        <f>IF($B183="","",IFERROR(VLOOKUP($B183,Mapping!$A:$C,2,0),"Not Mapped"))</f>
        <v/>
      </c>
      <c r="P183" s="20">
        <f>IF($B183="","",IFERROR(VLOOKUP($B183,Mapping!$A:$C,3,0),"Not Mapped"))</f>
        <v/>
      </c>
      <c r="Q183" s="20">
        <f>IF($B183="","",IFERROR(VLOOKUP($O183,Leaders!$A:$B,2,0),"Not Mapped"))</f>
        <v/>
      </c>
      <c r="R183" s="20">
        <f>IF($B183="","",IF(COUNTIF(Exclusions!$A:$A,$B183)&gt;0,"Yes","No"))</f>
        <v/>
      </c>
      <c r="S183" s="21">
        <f>IF($B183="","",MIN(1,DAY($A183)/IF($N183="Superstore",Settings!$B$5,Settings!$B$4)))</f>
        <v/>
      </c>
      <c r="T183" s="21">
        <f>IF(OR($B183="",$G183="",$S183=0),"",$G183/$S183)</f>
        <v/>
      </c>
      <c r="U183" s="20">
        <f>IF($T183="","",IF($T183&lt;Settings!$B$8,"Critical",IF($T183&lt;Settings!$B$9,"Semi Critical","Non Critical")))</f>
        <v/>
      </c>
      <c r="V183" s="28" t="n"/>
      <c r="W183" s="28" t="n"/>
      <c r="X183" s="28" t="n"/>
      <c r="Y183" s="28" t="n"/>
      <c r="Z183" s="20">
        <f>IF($B183="","",IFERROR(VLOOKUP($B183,'Plan HC for CCA'!$A:$B,2,0),""))</f>
        <v/>
      </c>
      <c r="AA183" s="44">
        <f>IF(OR($B183="",$Z183=""),"",IF(N($M183)&lt;$Z183,"Delta","No Delta"))</f>
        <v/>
      </c>
      <c r="AB183" s="44">
        <f>IF(OR($B183="",$Z183=""),"",MAX(0,$Z183-N($M183)))</f>
        <v/>
      </c>
      <c r="AC183" s="45">
        <f>IF($B183="","",IFERROR(INDEX('CCA Util %'!$H:$H,MATCH($B183,'CCA Util %'!$E:$E,0)),""))</f>
        <v/>
      </c>
      <c r="AD183" s="44">
        <f>IF($B183="","",IFERROR(INDEX('CCA Util %'!$G:$G,MATCH($B183,'CCA Util %'!$E:$E,0)),""))</f>
        <v/>
      </c>
      <c r="AE183" s="44">
        <f>IF(OR($B183="",$U183=""),"",$U183&amp;" &amp; "&amp;IF(OR($AD183="",$AD183=0),"Util NA",$AD183&amp;" Util"))</f>
        <v/>
      </c>
    </row>
    <row r="184" ht="15.75" customHeight="1" s="42">
      <c r="A184" s="13" t="n">
        <v>46304</v>
      </c>
      <c r="B184" s="20" t="inlineStr">
        <is>
          <t>BLR-Silver County</t>
        </is>
      </c>
      <c r="C184" s="20" t="inlineStr">
        <is>
          <t>RETAIL_STORE</t>
        </is>
      </c>
      <c r="D184" s="20" t="inlineStr">
        <is>
          <t>Yes</t>
        </is>
      </c>
      <c r="E184" s="20" t="inlineStr">
        <is>
          <t>Bengaluru</t>
        </is>
      </c>
      <c r="F184" s="20" t="n">
        <v>5663</v>
      </c>
      <c r="G184" s="21" t="n">
        <v>0.834716581317323</v>
      </c>
      <c r="H184" s="21" t="n">
        <v>0.9342077427543896</v>
      </c>
      <c r="I184" s="21" t="n">
        <v>0.986155</v>
      </c>
      <c r="J184" s="21" t="n">
        <v>0.9342077427543896</v>
      </c>
      <c r="K184" s="21" t="n">
        <v>0</v>
      </c>
      <c r="L184" s="21" t="n">
        <v>0.993350628528164</v>
      </c>
      <c r="M184" s="20" t="n">
        <v>4</v>
      </c>
      <c r="N184" s="20">
        <f>IF($B184="","",IF($C184="SUPERSTORE","Superstore","DH"))</f>
        <v/>
      </c>
      <c r="O184" s="20">
        <f>IF($B184="","",IFERROR(VLOOKUP($B184,Mapping!$A:$C,2,0),"Not Mapped"))</f>
        <v/>
      </c>
      <c r="P184" s="20">
        <f>IF($B184="","",IFERROR(VLOOKUP($B184,Mapping!$A:$C,3,0),"Not Mapped"))</f>
        <v/>
      </c>
      <c r="Q184" s="20">
        <f>IF($B184="","",IFERROR(VLOOKUP($O184,Leaders!$A:$B,2,0),"Not Mapped"))</f>
        <v/>
      </c>
      <c r="R184" s="20">
        <f>IF($B184="","",IF(COUNTIF(Exclusions!$A:$A,$B184)&gt;0,"Yes","No"))</f>
        <v/>
      </c>
      <c r="S184" s="21">
        <f>IF($B184="","",MIN(1,DAY($A184)/IF($N184="Superstore",Settings!$B$5,Settings!$B$4)))</f>
        <v/>
      </c>
      <c r="T184" s="21">
        <f>IF(OR($B184="",$G184="",$S184=0),"",$G184/$S184)</f>
        <v/>
      </c>
      <c r="U184" s="20">
        <f>IF($T184="","",IF($T184&lt;Settings!$B$8,"Critical",IF($T184&lt;Settings!$B$9,"Semi Critical","Non Critical")))</f>
        <v/>
      </c>
      <c r="V184" s="28" t="n"/>
      <c r="W184" s="28" t="n"/>
      <c r="X184" s="28" t="n"/>
      <c r="Y184" s="28" t="n"/>
      <c r="Z184" s="20">
        <f>IF($B184="","",IFERROR(VLOOKUP($B184,'Plan HC for CCA'!$A:$B,2,0),""))</f>
        <v/>
      </c>
      <c r="AA184" s="44">
        <f>IF(OR($B184="",$Z184=""),"",IF(N($M184)&lt;$Z184,"Delta","No Delta"))</f>
        <v/>
      </c>
      <c r="AB184" s="44">
        <f>IF(OR($B184="",$Z184=""),"",MAX(0,$Z184-N($M184)))</f>
        <v/>
      </c>
      <c r="AC184" s="45">
        <f>IF($B184="","",IFERROR(INDEX('CCA Util %'!$H:$H,MATCH($B184,'CCA Util %'!$E:$E,0)),""))</f>
        <v/>
      </c>
      <c r="AD184" s="44">
        <f>IF($B184="","",IFERROR(INDEX('CCA Util %'!$G:$G,MATCH($B184,'CCA Util %'!$E:$E,0)),""))</f>
        <v/>
      </c>
      <c r="AE184" s="44">
        <f>IF(OR($B184="",$U184=""),"",$U184&amp;" &amp; "&amp;IF(OR($AD184="",$AD184=0),"Util NA",$AD184&amp;" Util"))</f>
        <v/>
      </c>
    </row>
    <row r="185" ht="15.75" customHeight="1" s="42">
      <c r="A185" s="13" t="n">
        <v>46304</v>
      </c>
      <c r="B185" s="20" t="inlineStr">
        <is>
          <t>BLR-Silver County  SS</t>
        </is>
      </c>
      <c r="C185" s="20" t="inlineStr">
        <is>
          <t>SUPERSTORE</t>
        </is>
      </c>
      <c r="D185" s="20" t="inlineStr">
        <is>
          <t>Yes</t>
        </is>
      </c>
      <c r="E185" s="20" t="inlineStr">
        <is>
          <t>Bengaluru</t>
        </is>
      </c>
      <c r="F185" s="20" t="n">
        <v>10893</v>
      </c>
      <c r="G185" s="21" t="n">
        <v>0.3791425686220509</v>
      </c>
      <c r="H185" s="21" t="n">
        <v>0.97409200968523</v>
      </c>
      <c r="I185" s="21" t="n">
        <v>0.994331</v>
      </c>
      <c r="J185" s="21" t="n">
        <v>0.97409200968523</v>
      </c>
      <c r="K185" s="21" t="n">
        <v>0</v>
      </c>
      <c r="L185" s="21" t="n">
        <v>1</v>
      </c>
      <c r="M185" s="20" t="n"/>
      <c r="N185" s="20">
        <f>IF($B185="","",IF($C185="SUPERSTORE","Superstore","DH"))</f>
        <v/>
      </c>
      <c r="O185" s="20">
        <f>IF($B185="","",IFERROR(VLOOKUP($B185,Mapping!$A:$C,2,0),"Not Mapped"))</f>
        <v/>
      </c>
      <c r="P185" s="20">
        <f>IF($B185="","",IFERROR(VLOOKUP($B185,Mapping!$A:$C,3,0),"Not Mapped"))</f>
        <v/>
      </c>
      <c r="Q185" s="20">
        <f>IF($B185="","",IFERROR(VLOOKUP($O185,Leaders!$A:$B,2,0),"Not Mapped"))</f>
        <v/>
      </c>
      <c r="R185" s="20">
        <f>IF($B185="","",IF(COUNTIF(Exclusions!$A:$A,$B185)&gt;0,"Yes","No"))</f>
        <v/>
      </c>
      <c r="S185" s="21">
        <f>IF($B185="","",MIN(1,DAY($A185)/IF($N185="Superstore",Settings!$B$5,Settings!$B$4)))</f>
        <v/>
      </c>
      <c r="T185" s="21">
        <f>IF(OR($B185="",$G185="",$S185=0),"",$G185/$S185)</f>
        <v/>
      </c>
      <c r="U185" s="20">
        <f>IF($T185="","",IF($T185&lt;Settings!$B$8,"Critical",IF($T185&lt;Settings!$B$9,"Semi Critical","Non Critical")))</f>
        <v/>
      </c>
      <c r="V185" s="28" t="n"/>
      <c r="W185" s="28" t="n"/>
      <c r="X185" s="28" t="n"/>
      <c r="Y185" s="28" t="n"/>
      <c r="Z185" s="20">
        <f>IF($B185="","",IFERROR(VLOOKUP($B185,'Plan HC for CCA'!$A:$B,2,0),""))</f>
        <v/>
      </c>
      <c r="AA185" s="44">
        <f>IF(OR($B185="",$Z185=""),"",IF(N($M185)&lt;$Z185,"Delta","No Delta"))</f>
        <v/>
      </c>
      <c r="AB185" s="44">
        <f>IF(OR($B185="",$Z185=""),"",MAX(0,$Z185-N($M185)))</f>
        <v/>
      </c>
      <c r="AC185" s="45">
        <f>IF($B185="","",IFERROR(INDEX('CCA Util %'!$H:$H,MATCH($B185,'CCA Util %'!$E:$E,0)),""))</f>
        <v/>
      </c>
      <c r="AD185" s="44">
        <f>IF($B185="","",IFERROR(INDEX('CCA Util %'!$G:$G,MATCH($B185,'CCA Util %'!$E:$E,0)),""))</f>
        <v/>
      </c>
      <c r="AE185" s="44">
        <f>IF(OR($B185="",$U185=""),"",$U185&amp;" &amp; "&amp;IF(OR($AD185="",$AD185=0),"Util NA",$AD185&amp;" Util"))</f>
        <v/>
      </c>
    </row>
    <row r="186" ht="15.75" customHeight="1" s="42">
      <c r="A186" s="13" t="n">
        <v>46304</v>
      </c>
      <c r="B186" s="20" t="inlineStr">
        <is>
          <t>BLR-Singapura</t>
        </is>
      </c>
      <c r="C186" s="20" t="inlineStr">
        <is>
          <t>RETAIL_STORE</t>
        </is>
      </c>
      <c r="D186" s="20" t="inlineStr">
        <is>
          <t>No</t>
        </is>
      </c>
      <c r="E186" s="20" t="inlineStr">
        <is>
          <t>Bengaluru</t>
        </is>
      </c>
      <c r="F186" s="20" t="n">
        <v>4579</v>
      </c>
      <c r="G186" s="21" t="n">
        <v>0.8988862196986241</v>
      </c>
      <c r="H186" s="21" t="n">
        <v>0.7699222546161322</v>
      </c>
      <c r="I186" s="21" t="n">
        <v>0.93775</v>
      </c>
      <c r="J186" s="21" t="n">
        <v>0.7699222546161322</v>
      </c>
      <c r="K186" s="21" t="n">
        <v>0</v>
      </c>
      <c r="L186" s="21" t="n">
        <v>0.9241777914173188</v>
      </c>
      <c r="M186" s="20" t="n">
        <v>3</v>
      </c>
      <c r="N186" s="20">
        <f>IF($B186="","",IF($C186="SUPERSTORE","Superstore","DH"))</f>
        <v/>
      </c>
      <c r="O186" s="20">
        <f>IF($B186="","",IFERROR(VLOOKUP($B186,Mapping!$A:$C,2,0),"Not Mapped"))</f>
        <v/>
      </c>
      <c r="P186" s="20">
        <f>IF($B186="","",IFERROR(VLOOKUP($B186,Mapping!$A:$C,3,0),"Not Mapped"))</f>
        <v/>
      </c>
      <c r="Q186" s="20">
        <f>IF($B186="","",IFERROR(VLOOKUP($O186,Leaders!$A:$B,2,0),"Not Mapped"))</f>
        <v/>
      </c>
      <c r="R186" s="20">
        <f>IF($B186="","",IF(COUNTIF(Exclusions!$A:$A,$B186)&gt;0,"Yes","No"))</f>
        <v/>
      </c>
      <c r="S186" s="21">
        <f>IF($B186="","",MIN(1,DAY($A186)/IF($N186="Superstore",Settings!$B$5,Settings!$B$4)))</f>
        <v/>
      </c>
      <c r="T186" s="21">
        <f>IF(OR($B186="",$G186="",$S186=0),"",$G186/$S186)</f>
        <v/>
      </c>
      <c r="U186" s="20">
        <f>IF($T186="","",IF($T186&lt;Settings!$B$8,"Critical",IF($T186&lt;Settings!$B$9,"Semi Critical","Non Critical")))</f>
        <v/>
      </c>
      <c r="V186" s="28" t="n"/>
      <c r="W186" s="28" t="n"/>
      <c r="X186" s="28" t="n"/>
      <c r="Y186" s="28" t="n"/>
      <c r="Z186" s="20">
        <f>IF($B186="","",IFERROR(VLOOKUP($B186,'Plan HC for CCA'!$A:$B,2,0),""))</f>
        <v/>
      </c>
      <c r="AA186" s="44">
        <f>IF(OR($B186="",$Z186=""),"",IF(N($M186)&lt;$Z186,"Delta","No Delta"))</f>
        <v/>
      </c>
      <c r="AB186" s="44">
        <f>IF(OR($B186="",$Z186=""),"",MAX(0,$Z186-N($M186)))</f>
        <v/>
      </c>
      <c r="AC186" s="45">
        <f>IF($B186="","",IFERROR(INDEX('CCA Util %'!$H:$H,MATCH($B186,'CCA Util %'!$E:$E,0)),""))</f>
        <v/>
      </c>
      <c r="AD186" s="44">
        <f>IF($B186="","",IFERROR(INDEX('CCA Util %'!$G:$G,MATCH($B186,'CCA Util %'!$E:$E,0)),""))</f>
        <v/>
      </c>
      <c r="AE186" s="44">
        <f>IF(OR($B186="",$U186=""),"",$U186&amp;" &amp; "&amp;IF(OR($AD186="",$AD186=0),"Util NA",$AD186&amp;" Util"))</f>
        <v/>
      </c>
    </row>
    <row r="187" ht="15.75" customHeight="1" s="42">
      <c r="A187" s="13" t="n">
        <v>46304</v>
      </c>
      <c r="B187" s="20" t="inlineStr">
        <is>
          <t>BLR-Singasandra Network</t>
        </is>
      </c>
      <c r="C187" s="20" t="inlineStr">
        <is>
          <t>RETAIL_STORE</t>
        </is>
      </c>
      <c r="D187" s="20" t="inlineStr">
        <is>
          <t>Yes</t>
        </is>
      </c>
      <c r="E187" s="20" t="inlineStr">
        <is>
          <t>Bengaluru</t>
        </is>
      </c>
      <c r="F187" s="20" t="n">
        <v>5077</v>
      </c>
      <c r="G187" s="21" t="n">
        <v>0.9998030332873744</v>
      </c>
      <c r="H187" s="21" t="n">
        <v>0.9405043341213554</v>
      </c>
      <c r="I187" s="21" t="n">
        <v>0.988345</v>
      </c>
      <c r="J187" s="21" t="n">
        <v>0.9405043341213554</v>
      </c>
      <c r="K187" s="21" t="n">
        <v>0</v>
      </c>
      <c r="L187" s="21" t="n">
        <v>0.9960018248932024</v>
      </c>
      <c r="M187" s="20" t="n">
        <v>5</v>
      </c>
      <c r="N187" s="20">
        <f>IF($B187="","",IF($C187="SUPERSTORE","Superstore","DH"))</f>
        <v/>
      </c>
      <c r="O187" s="20">
        <f>IF($B187="","",IFERROR(VLOOKUP($B187,Mapping!$A:$C,2,0),"Not Mapped"))</f>
        <v/>
      </c>
      <c r="P187" s="20">
        <f>IF($B187="","",IFERROR(VLOOKUP($B187,Mapping!$A:$C,3,0),"Not Mapped"))</f>
        <v/>
      </c>
      <c r="Q187" s="20">
        <f>IF($B187="","",IFERROR(VLOOKUP($O187,Leaders!$A:$B,2,0),"Not Mapped"))</f>
        <v/>
      </c>
      <c r="R187" s="20">
        <f>IF($B187="","",IF(COUNTIF(Exclusions!$A:$A,$B187)&gt;0,"Yes","No"))</f>
        <v/>
      </c>
      <c r="S187" s="21">
        <f>IF($B187="","",MIN(1,DAY($A187)/IF($N187="Superstore",Settings!$B$5,Settings!$B$4)))</f>
        <v/>
      </c>
      <c r="T187" s="21">
        <f>IF(OR($B187="",$G187="",$S187=0),"",$G187/$S187)</f>
        <v/>
      </c>
      <c r="U187" s="20">
        <f>IF($T187="","",IF($T187&lt;Settings!$B$8,"Critical",IF($T187&lt;Settings!$B$9,"Semi Critical","Non Critical")))</f>
        <v/>
      </c>
      <c r="V187" s="28" t="n"/>
      <c r="W187" s="28" t="n"/>
      <c r="X187" s="28" t="n"/>
      <c r="Y187" s="28" t="n"/>
      <c r="Z187" s="20">
        <f>IF($B187="","",IFERROR(VLOOKUP($B187,'Plan HC for CCA'!$A:$B,2,0),""))</f>
        <v/>
      </c>
      <c r="AA187" s="44">
        <f>IF(OR($B187="",$Z187=""),"",IF(N($M187)&lt;$Z187,"Delta","No Delta"))</f>
        <v/>
      </c>
      <c r="AB187" s="44">
        <f>IF(OR($B187="",$Z187=""),"",MAX(0,$Z187-N($M187)))</f>
        <v/>
      </c>
      <c r="AC187" s="45">
        <f>IF($B187="","",IFERROR(INDEX('CCA Util %'!$H:$H,MATCH($B187,'CCA Util %'!$E:$E,0)),""))</f>
        <v/>
      </c>
      <c r="AD187" s="44">
        <f>IF($B187="","",IFERROR(INDEX('CCA Util %'!$G:$G,MATCH($B187,'CCA Util %'!$E:$E,0)),""))</f>
        <v/>
      </c>
      <c r="AE187" s="44">
        <f>IF(OR($B187="",$U187=""),"",$U187&amp;" &amp; "&amp;IF(OR($AD187="",$AD187=0),"Util NA",$AD187&amp;" Util"))</f>
        <v/>
      </c>
    </row>
    <row r="188" ht="15.75" customHeight="1" s="42">
      <c r="A188" s="13" t="n">
        <v>46304</v>
      </c>
      <c r="B188" s="20" t="inlineStr">
        <is>
          <t>BLR-Singasandra SS</t>
        </is>
      </c>
      <c r="C188" s="20" t="inlineStr">
        <is>
          <t>SUPERSTORE</t>
        </is>
      </c>
      <c r="D188" s="20" t="inlineStr">
        <is>
          <t>No</t>
        </is>
      </c>
      <c r="E188" s="20" t="inlineStr">
        <is>
          <t>Bengaluru</t>
        </is>
      </c>
      <c r="F188" s="20" t="n">
        <v>12266</v>
      </c>
      <c r="G188" s="21" t="n">
        <v>0.5216044350236426</v>
      </c>
      <c r="H188" s="21" t="n">
        <v>0.9698343232260082</v>
      </c>
      <c r="I188" s="21" t="n">
        <v>0.991475</v>
      </c>
      <c r="J188" s="21" t="n">
        <v>0.9698343232260082</v>
      </c>
      <c r="K188" s="21" t="n">
        <v>0</v>
      </c>
      <c r="L188" s="21" t="n">
        <v>1</v>
      </c>
      <c r="M188" s="20" t="n">
        <v>1</v>
      </c>
      <c r="N188" s="20">
        <f>IF($B188="","",IF($C188="SUPERSTORE","Superstore","DH"))</f>
        <v/>
      </c>
      <c r="O188" s="20">
        <f>IF($B188="","",IFERROR(VLOOKUP($B188,Mapping!$A:$C,2,0),"Not Mapped"))</f>
        <v/>
      </c>
      <c r="P188" s="20">
        <f>IF($B188="","",IFERROR(VLOOKUP($B188,Mapping!$A:$C,3,0),"Not Mapped"))</f>
        <v/>
      </c>
      <c r="Q188" s="20">
        <f>IF($B188="","",IFERROR(VLOOKUP($O188,Leaders!$A:$B,2,0),"Not Mapped"))</f>
        <v/>
      </c>
      <c r="R188" s="20">
        <f>IF($B188="","",IF(COUNTIF(Exclusions!$A:$A,$B188)&gt;0,"Yes","No"))</f>
        <v/>
      </c>
      <c r="S188" s="21">
        <f>IF($B188="","",MIN(1,DAY($A188)/IF($N188="Superstore",Settings!$B$5,Settings!$B$4)))</f>
        <v/>
      </c>
      <c r="T188" s="21">
        <f>IF(OR($B188="",$G188="",$S188=0),"",$G188/$S188)</f>
        <v/>
      </c>
      <c r="U188" s="20">
        <f>IF($T188="","",IF($T188&lt;Settings!$B$8,"Critical",IF($T188&lt;Settings!$B$9,"Semi Critical","Non Critical")))</f>
        <v/>
      </c>
      <c r="V188" s="28" t="n"/>
      <c r="W188" s="28" t="n"/>
      <c r="X188" s="28" t="n"/>
      <c r="Y188" s="28" t="n"/>
      <c r="Z188" s="20">
        <f>IF($B188="","",IFERROR(VLOOKUP($B188,'Plan HC for CCA'!$A:$B,2,0),""))</f>
        <v/>
      </c>
      <c r="AA188" s="44">
        <f>IF(OR($B188="",$Z188=""),"",IF(N($M188)&lt;$Z188,"Delta","No Delta"))</f>
        <v/>
      </c>
      <c r="AB188" s="44">
        <f>IF(OR($B188="",$Z188=""),"",MAX(0,$Z188-N($M188)))</f>
        <v/>
      </c>
      <c r="AC188" s="45">
        <f>IF($B188="","",IFERROR(INDEX('CCA Util %'!$H:$H,MATCH($B188,'CCA Util %'!$E:$E,0)),""))</f>
        <v/>
      </c>
      <c r="AD188" s="44">
        <f>IF($B188="","",IFERROR(INDEX('CCA Util %'!$G:$G,MATCH($B188,'CCA Util %'!$E:$E,0)),""))</f>
        <v/>
      </c>
      <c r="AE188" s="44">
        <f>IF(OR($B188="",$U188=""),"",$U188&amp;" &amp; "&amp;IF(OR($AD188="",$AD188=0),"Util NA",$AD188&amp;" Util"))</f>
        <v/>
      </c>
    </row>
    <row r="189" ht="15.75" customHeight="1" s="42">
      <c r="A189" s="13" t="n">
        <v>46304</v>
      </c>
      <c r="B189" s="20" t="inlineStr">
        <is>
          <t>BLR-Sompura</t>
        </is>
      </c>
      <c r="C189" s="20" t="inlineStr">
        <is>
          <t>RETAIL_STORE</t>
        </is>
      </c>
      <c r="D189" s="20" t="inlineStr">
        <is>
          <t>Yes</t>
        </is>
      </c>
      <c r="E189" s="20" t="inlineStr">
        <is>
          <t>Bengaluru</t>
        </is>
      </c>
      <c r="F189" s="20" t="n">
        <v>5757</v>
      </c>
      <c r="G189" s="21" t="n">
        <v>0.7420531526836894</v>
      </c>
      <c r="H189" s="21" t="n">
        <v>0.8803838951310862</v>
      </c>
      <c r="I189" s="21" t="n">
        <v>0.948129</v>
      </c>
      <c r="J189" s="21" t="n">
        <v>0.8803838951310862</v>
      </c>
      <c r="K189" s="21" t="n">
        <v>0</v>
      </c>
      <c r="L189" s="21" t="n">
        <v>0.970687955844668</v>
      </c>
      <c r="M189" s="20" t="n">
        <v>3</v>
      </c>
      <c r="N189" s="20">
        <f>IF($B189="","",IF($C189="SUPERSTORE","Superstore","DH"))</f>
        <v/>
      </c>
      <c r="O189" s="20">
        <f>IF($B189="","",IFERROR(VLOOKUP($B189,Mapping!$A:$C,2,0),"Not Mapped"))</f>
        <v/>
      </c>
      <c r="P189" s="20">
        <f>IF($B189="","",IFERROR(VLOOKUP($B189,Mapping!$A:$C,3,0),"Not Mapped"))</f>
        <v/>
      </c>
      <c r="Q189" s="20">
        <f>IF($B189="","",IFERROR(VLOOKUP($O189,Leaders!$A:$B,2,0),"Not Mapped"))</f>
        <v/>
      </c>
      <c r="R189" s="20">
        <f>IF($B189="","",IF(COUNTIF(Exclusions!$A:$A,$B189)&gt;0,"Yes","No"))</f>
        <v/>
      </c>
      <c r="S189" s="21">
        <f>IF($B189="","",MIN(1,DAY($A189)/IF($N189="Superstore",Settings!$B$5,Settings!$B$4)))</f>
        <v/>
      </c>
      <c r="T189" s="21">
        <f>IF(OR($B189="",$G189="",$S189=0),"",$G189/$S189)</f>
        <v/>
      </c>
      <c r="U189" s="20">
        <f>IF($T189="","",IF($T189&lt;Settings!$B$8,"Critical",IF($T189&lt;Settings!$B$9,"Semi Critical","Non Critical")))</f>
        <v/>
      </c>
      <c r="V189" s="28" t="n"/>
      <c r="W189" s="28" t="n"/>
      <c r="X189" s="28" t="n"/>
      <c r="Y189" s="28" t="n"/>
      <c r="Z189" s="20">
        <f>IF($B189="","",IFERROR(VLOOKUP($B189,'Plan HC for CCA'!$A:$B,2,0),""))</f>
        <v/>
      </c>
      <c r="AA189" s="44">
        <f>IF(OR($B189="",$Z189=""),"",IF(N($M189)&lt;$Z189,"Delta","No Delta"))</f>
        <v/>
      </c>
      <c r="AB189" s="44">
        <f>IF(OR($B189="",$Z189=""),"",MAX(0,$Z189-N($M189)))</f>
        <v/>
      </c>
      <c r="AC189" s="45">
        <f>IF($B189="","",IFERROR(INDEX('CCA Util %'!$H:$H,MATCH($B189,'CCA Util %'!$E:$E,0)),""))</f>
        <v/>
      </c>
      <c r="AD189" s="44">
        <f>IF($B189="","",IFERROR(INDEX('CCA Util %'!$G:$G,MATCH($B189,'CCA Util %'!$E:$E,0)),""))</f>
        <v/>
      </c>
      <c r="AE189" s="44">
        <f>IF(OR($B189="",$U189=""),"",$U189&amp;" &amp; "&amp;IF(OR($AD189="",$AD189=0),"Util NA",$AD189&amp;" Util"))</f>
        <v/>
      </c>
    </row>
    <row r="190" ht="15.75" customHeight="1" s="42">
      <c r="A190" s="13" t="n">
        <v>46304</v>
      </c>
      <c r="B190" s="20" t="inlineStr">
        <is>
          <t>BLR-Soukya</t>
        </is>
      </c>
      <c r="C190" s="20" t="inlineStr">
        <is>
          <t>RETAIL_STORE</t>
        </is>
      </c>
      <c r="D190" s="20" t="inlineStr">
        <is>
          <t>Yes</t>
        </is>
      </c>
      <c r="E190" s="20" t="inlineStr">
        <is>
          <t>Bengaluru</t>
        </is>
      </c>
      <c r="F190" s="20" t="n">
        <v>6865</v>
      </c>
      <c r="G190" s="21" t="n">
        <v>0.7922796795338674</v>
      </c>
      <c r="H190" s="21" t="n">
        <v>0.9571612428755286</v>
      </c>
      <c r="I190" s="21" t="n">
        <v>0.985629</v>
      </c>
      <c r="J190" s="21" t="n"/>
      <c r="K190" s="21" t="n">
        <v>0</v>
      </c>
      <c r="L190" s="21" t="n">
        <v>1</v>
      </c>
      <c r="M190" s="20" t="n">
        <v>2</v>
      </c>
      <c r="N190" s="20">
        <f>IF($B190="","",IF($C190="SUPERSTORE","Superstore","DH"))</f>
        <v/>
      </c>
      <c r="O190" s="20">
        <f>IF($B190="","",IFERROR(VLOOKUP($B190,Mapping!$A:$C,2,0),"Not Mapped"))</f>
        <v/>
      </c>
      <c r="P190" s="20">
        <f>IF($B190="","",IFERROR(VLOOKUP($B190,Mapping!$A:$C,3,0),"Not Mapped"))</f>
        <v/>
      </c>
      <c r="Q190" s="20">
        <f>IF($B190="","",IFERROR(VLOOKUP($O190,Leaders!$A:$B,2,0),"Not Mapped"))</f>
        <v/>
      </c>
      <c r="R190" s="20">
        <f>IF($B190="","",IF(COUNTIF(Exclusions!$A:$A,$B190)&gt;0,"Yes","No"))</f>
        <v/>
      </c>
      <c r="S190" s="21">
        <f>IF($B190="","",MIN(1,DAY($A190)/IF($N190="Superstore",Settings!$B$5,Settings!$B$4)))</f>
        <v/>
      </c>
      <c r="T190" s="21">
        <f>IF(OR($B190="",$G190="",$S190=0),"",$G190/$S190)</f>
        <v/>
      </c>
      <c r="U190" s="20">
        <f>IF($T190="","",IF($T190&lt;Settings!$B$8,"Critical",IF($T190&lt;Settings!$B$9,"Semi Critical","Non Critical")))</f>
        <v/>
      </c>
      <c r="V190" s="28" t="n"/>
      <c r="W190" s="28" t="n"/>
      <c r="X190" s="28" t="n"/>
      <c r="Y190" s="28" t="n"/>
      <c r="Z190" s="20">
        <f>IF($B190="","",IFERROR(VLOOKUP($B190,'Plan HC for CCA'!$A:$B,2,0),""))</f>
        <v/>
      </c>
      <c r="AA190" s="44">
        <f>IF(OR($B190="",$Z190=""),"",IF(N($M190)&lt;$Z190,"Delta","No Delta"))</f>
        <v/>
      </c>
      <c r="AB190" s="44">
        <f>IF(OR($B190="",$Z190=""),"",MAX(0,$Z190-N($M190)))</f>
        <v/>
      </c>
      <c r="AC190" s="45">
        <f>IF($B190="","",IFERROR(INDEX('CCA Util %'!$H:$H,MATCH($B190,'CCA Util %'!$E:$E,0)),""))</f>
        <v/>
      </c>
      <c r="AD190" s="44">
        <f>IF($B190="","",IFERROR(INDEX('CCA Util %'!$G:$G,MATCH($B190,'CCA Util %'!$E:$E,0)),""))</f>
        <v/>
      </c>
      <c r="AE190" s="44">
        <f>IF(OR($B190="",$U190=""),"",$U190&amp;" &amp; "&amp;IF(OR($AD190="",$AD190=0),"Util NA",$AD190&amp;" Util"))</f>
        <v/>
      </c>
    </row>
    <row r="191" ht="15.75" customHeight="1" s="42">
      <c r="A191" s="13" t="n">
        <v>46304</v>
      </c>
      <c r="B191" s="20" t="inlineStr">
        <is>
          <t>BLR-Sunrise Layout</t>
        </is>
      </c>
      <c r="C191" s="20" t="inlineStr">
        <is>
          <t>RETAIL_STORE</t>
        </is>
      </c>
      <c r="D191" s="20" t="inlineStr">
        <is>
          <t>No</t>
        </is>
      </c>
      <c r="E191" s="20" t="inlineStr">
        <is>
          <t>Bengaluru</t>
        </is>
      </c>
      <c r="F191" s="20" t="n">
        <v>5780</v>
      </c>
      <c r="G191" s="21" t="n">
        <v>0.8484429065743945</v>
      </c>
      <c r="H191" s="21" t="n">
        <v>0.929853181076672</v>
      </c>
      <c r="I191" s="21" t="n">
        <v>0.9839560000000001</v>
      </c>
      <c r="J191" s="21" t="n">
        <v>0.929853181076672</v>
      </c>
      <c r="K191" s="21" t="n">
        <v>0</v>
      </c>
      <c r="L191" s="21" t="n">
        <v>0.9915171288743884</v>
      </c>
      <c r="M191" s="20" t="n">
        <v>3</v>
      </c>
      <c r="N191" s="20">
        <f>IF($B191="","",IF($C191="SUPERSTORE","Superstore","DH"))</f>
        <v/>
      </c>
      <c r="O191" s="20">
        <f>IF($B191="","",IFERROR(VLOOKUP($B191,Mapping!$A:$C,2,0),"Not Mapped"))</f>
        <v/>
      </c>
      <c r="P191" s="20">
        <f>IF($B191="","",IFERROR(VLOOKUP($B191,Mapping!$A:$C,3,0),"Not Mapped"))</f>
        <v/>
      </c>
      <c r="Q191" s="20">
        <f>IF($B191="","",IFERROR(VLOOKUP($O191,Leaders!$A:$B,2,0),"Not Mapped"))</f>
        <v/>
      </c>
      <c r="R191" s="20">
        <f>IF($B191="","",IF(COUNTIF(Exclusions!$A:$A,$B191)&gt;0,"Yes","No"))</f>
        <v/>
      </c>
      <c r="S191" s="21">
        <f>IF($B191="","",MIN(1,DAY($A191)/IF($N191="Superstore",Settings!$B$5,Settings!$B$4)))</f>
        <v/>
      </c>
      <c r="T191" s="21">
        <f>IF(OR($B191="",$G191="",$S191=0),"",$G191/$S191)</f>
        <v/>
      </c>
      <c r="U191" s="20">
        <f>IF($T191="","",IF($T191&lt;Settings!$B$8,"Critical",IF($T191&lt;Settings!$B$9,"Semi Critical","Non Critical")))</f>
        <v/>
      </c>
      <c r="V191" s="28" t="n"/>
      <c r="W191" s="28" t="n"/>
      <c r="X191" s="28" t="n"/>
      <c r="Y191" s="28" t="n"/>
      <c r="Z191" s="20">
        <f>IF($B191="","",IFERROR(VLOOKUP($B191,'Plan HC for CCA'!$A:$B,2,0),""))</f>
        <v/>
      </c>
      <c r="AA191" s="44">
        <f>IF(OR($B191="",$Z191=""),"",IF(N($M191)&lt;$Z191,"Delta","No Delta"))</f>
        <v/>
      </c>
      <c r="AB191" s="44">
        <f>IF(OR($B191="",$Z191=""),"",MAX(0,$Z191-N($M191)))</f>
        <v/>
      </c>
      <c r="AC191" s="45">
        <f>IF($B191="","",IFERROR(INDEX('CCA Util %'!$H:$H,MATCH($B191,'CCA Util %'!$E:$E,0)),""))</f>
        <v/>
      </c>
      <c r="AD191" s="44">
        <f>IF($B191="","",IFERROR(INDEX('CCA Util %'!$G:$G,MATCH($B191,'CCA Util %'!$E:$E,0)),""))</f>
        <v/>
      </c>
      <c r="AE191" s="44">
        <f>IF(OR($B191="",$U191=""),"",$U191&amp;" &amp; "&amp;IF(OR($AD191="",$AD191=0),"Util NA",$AD191&amp;" Util"))</f>
        <v/>
      </c>
    </row>
    <row r="192" ht="15.75" customHeight="1" s="42">
      <c r="A192" s="13" t="n">
        <v>46304</v>
      </c>
      <c r="B192" s="20" t="inlineStr">
        <is>
          <t>BLR-TC Palaya</t>
        </is>
      </c>
      <c r="C192" s="20" t="inlineStr">
        <is>
          <t>RETAIL_STORE</t>
        </is>
      </c>
      <c r="D192" s="20" t="inlineStr">
        <is>
          <t>Yes</t>
        </is>
      </c>
      <c r="E192" s="20" t="inlineStr">
        <is>
          <t>Bengaluru</t>
        </is>
      </c>
      <c r="F192" s="20" t="n">
        <v>6360</v>
      </c>
      <c r="G192" s="21" t="n">
        <v>0.6661949685534591</v>
      </c>
      <c r="H192" s="21" t="n">
        <v>0.885532216190701</v>
      </c>
      <c r="I192" s="21" t="n">
        <v>0.9495479999999999</v>
      </c>
      <c r="J192" s="21" t="n">
        <v>0.885532216190701</v>
      </c>
      <c r="K192" s="21" t="n">
        <v>0</v>
      </c>
      <c r="L192" s="21" t="n">
        <v>0.972855669975032</v>
      </c>
      <c r="M192" s="20" t="n">
        <v>3</v>
      </c>
      <c r="N192" s="20">
        <f>IF($B192="","",IF($C192="SUPERSTORE","Superstore","DH"))</f>
        <v/>
      </c>
      <c r="O192" s="20">
        <f>IF($B192="","",IFERROR(VLOOKUP($B192,Mapping!$A:$C,2,0),"Not Mapped"))</f>
        <v/>
      </c>
      <c r="P192" s="20">
        <f>IF($B192="","",IFERROR(VLOOKUP($B192,Mapping!$A:$C,3,0),"Not Mapped"))</f>
        <v/>
      </c>
      <c r="Q192" s="20">
        <f>IF($B192="","",IFERROR(VLOOKUP($O192,Leaders!$A:$B,2,0),"Not Mapped"))</f>
        <v/>
      </c>
      <c r="R192" s="20">
        <f>IF($B192="","",IF(COUNTIF(Exclusions!$A:$A,$B192)&gt;0,"Yes","No"))</f>
        <v/>
      </c>
      <c r="S192" s="21">
        <f>IF($B192="","",MIN(1,DAY($A192)/IF($N192="Superstore",Settings!$B$5,Settings!$B$4)))</f>
        <v/>
      </c>
      <c r="T192" s="21">
        <f>IF(OR($B192="",$G192="",$S192=0),"",$G192/$S192)</f>
        <v/>
      </c>
      <c r="U192" s="20">
        <f>IF($T192="","",IF($T192&lt;Settings!$B$8,"Critical",IF($T192&lt;Settings!$B$9,"Semi Critical","Non Critical")))</f>
        <v/>
      </c>
      <c r="V192" s="28" t="n"/>
      <c r="W192" s="28" t="n"/>
      <c r="X192" s="28" t="n"/>
      <c r="Y192" s="28" t="n"/>
      <c r="Z192" s="20">
        <f>IF($B192="","",IFERROR(VLOOKUP($B192,'Plan HC for CCA'!$A:$B,2,0),""))</f>
        <v/>
      </c>
      <c r="AA192" s="44">
        <f>IF(OR($B192="",$Z192=""),"",IF(N($M192)&lt;$Z192,"Delta","No Delta"))</f>
        <v/>
      </c>
      <c r="AB192" s="44">
        <f>IF(OR($B192="",$Z192=""),"",MAX(0,$Z192-N($M192)))</f>
        <v/>
      </c>
      <c r="AC192" s="45">
        <f>IF($B192="","",IFERROR(INDEX('CCA Util %'!$H:$H,MATCH($B192,'CCA Util %'!$E:$E,0)),""))</f>
        <v/>
      </c>
      <c r="AD192" s="44">
        <f>IF($B192="","",IFERROR(INDEX('CCA Util %'!$G:$G,MATCH($B192,'CCA Util %'!$E:$E,0)),""))</f>
        <v/>
      </c>
      <c r="AE192" s="44">
        <f>IF(OR($B192="",$U192=""),"",$U192&amp;" &amp; "&amp;IF(OR($AD192="",$AD192=0),"Util NA",$AD192&amp;" Util"))</f>
        <v/>
      </c>
    </row>
    <row r="193" ht="15.75" customHeight="1" s="42">
      <c r="A193" s="13" t="n">
        <v>46304</v>
      </c>
      <c r="B193" s="20" t="inlineStr">
        <is>
          <t>BLR-TMC Layout</t>
        </is>
      </c>
      <c r="C193" s="20" t="inlineStr">
        <is>
          <t>RETAIL_STORE</t>
        </is>
      </c>
      <c r="D193" s="20" t="inlineStr">
        <is>
          <t>No</t>
        </is>
      </c>
      <c r="E193" s="20" t="inlineStr">
        <is>
          <t>Bengaluru</t>
        </is>
      </c>
      <c r="F193" s="20" t="n">
        <v>4755</v>
      </c>
      <c r="G193" s="21" t="n">
        <v>0.9962145110410096</v>
      </c>
      <c r="H193" s="21" t="n">
        <v>0.9366687777074096</v>
      </c>
      <c r="I193" s="21" t="n">
        <v>0.990543</v>
      </c>
      <c r="J193" s="21" t="n">
        <v>0.9366687777074096</v>
      </c>
      <c r="K193" s="21" t="n">
        <v>0</v>
      </c>
      <c r="L193" s="21" t="n">
        <v>0.994386853771541</v>
      </c>
      <c r="M193" s="20" t="n">
        <v>4</v>
      </c>
      <c r="N193" s="20">
        <f>IF($B193="","",IF($C193="SUPERSTORE","Superstore","DH"))</f>
        <v/>
      </c>
      <c r="O193" s="20">
        <f>IF($B193="","",IFERROR(VLOOKUP($B193,Mapping!$A:$C,2,0),"Not Mapped"))</f>
        <v/>
      </c>
      <c r="P193" s="20">
        <f>IF($B193="","",IFERROR(VLOOKUP($B193,Mapping!$A:$C,3,0),"Not Mapped"))</f>
        <v/>
      </c>
      <c r="Q193" s="20">
        <f>IF($B193="","",IFERROR(VLOOKUP($O193,Leaders!$A:$B,2,0),"Not Mapped"))</f>
        <v/>
      </c>
      <c r="R193" s="20">
        <f>IF($B193="","",IF(COUNTIF(Exclusions!$A:$A,$B193)&gt;0,"Yes","No"))</f>
        <v/>
      </c>
      <c r="S193" s="21">
        <f>IF($B193="","",MIN(1,DAY($A193)/IF($N193="Superstore",Settings!$B$5,Settings!$B$4)))</f>
        <v/>
      </c>
      <c r="T193" s="21">
        <f>IF(OR($B193="",$G193="",$S193=0),"",$G193/$S193)</f>
        <v/>
      </c>
      <c r="U193" s="20">
        <f>IF($T193="","",IF($T193&lt;Settings!$B$8,"Critical",IF($T193&lt;Settings!$B$9,"Semi Critical","Non Critical")))</f>
        <v/>
      </c>
      <c r="V193" s="28" t="n"/>
      <c r="W193" s="28" t="n"/>
      <c r="X193" s="28" t="n"/>
      <c r="Y193" s="28" t="n"/>
      <c r="Z193" s="20">
        <f>IF($B193="","",IFERROR(VLOOKUP($B193,'Plan HC for CCA'!$A:$B,2,0),""))</f>
        <v/>
      </c>
      <c r="AA193" s="44">
        <f>IF(OR($B193="",$Z193=""),"",IF(N($M193)&lt;$Z193,"Delta","No Delta"))</f>
        <v/>
      </c>
      <c r="AB193" s="44">
        <f>IF(OR($B193="",$Z193=""),"",MAX(0,$Z193-N($M193)))</f>
        <v/>
      </c>
      <c r="AC193" s="45">
        <f>IF($B193="","",IFERROR(INDEX('CCA Util %'!$H:$H,MATCH($B193,'CCA Util %'!$E:$E,0)),""))</f>
        <v/>
      </c>
      <c r="AD193" s="44">
        <f>IF($B193="","",IFERROR(INDEX('CCA Util %'!$G:$G,MATCH($B193,'CCA Util %'!$E:$E,0)),""))</f>
        <v/>
      </c>
      <c r="AE193" s="44">
        <f>IF(OR($B193="",$U193=""),"",$U193&amp;" &amp; "&amp;IF(OR($AD193="",$AD193=0),"Util NA",$AD193&amp;" Util"))</f>
        <v/>
      </c>
    </row>
    <row r="194" ht="15.75" customHeight="1" s="42">
      <c r="A194" s="13" t="n">
        <v>46304</v>
      </c>
      <c r="B194" s="20" t="inlineStr">
        <is>
          <t>BLR-Teachers colony</t>
        </is>
      </c>
      <c r="C194" s="20" t="inlineStr">
        <is>
          <t>RETAIL_STORE</t>
        </is>
      </c>
      <c r="D194" s="20" t="inlineStr">
        <is>
          <t>No</t>
        </is>
      </c>
      <c r="E194" s="20" t="inlineStr">
        <is>
          <t>Bengaluru</t>
        </is>
      </c>
      <c r="F194" s="20" t="n">
        <v>4901</v>
      </c>
      <c r="G194" s="21" t="n">
        <v>0.9361354825545808</v>
      </c>
      <c r="H194" s="21" t="n">
        <v>0.9141238012205756</v>
      </c>
      <c r="I194" s="21" t="n">
        <v>0.984745</v>
      </c>
      <c r="J194" s="21" t="n">
        <v>0.9141238012205756</v>
      </c>
      <c r="K194" s="21" t="n">
        <v>0</v>
      </c>
      <c r="L194" s="21" t="n">
        <v>0.984894232092874</v>
      </c>
      <c r="M194" s="20" t="n">
        <v>5</v>
      </c>
      <c r="N194" s="20">
        <f>IF($B194="","",IF($C194="SUPERSTORE","Superstore","DH"))</f>
        <v/>
      </c>
      <c r="O194" s="20">
        <f>IF($B194="","",IFERROR(VLOOKUP($B194,Mapping!$A:$C,2,0),"Not Mapped"))</f>
        <v/>
      </c>
      <c r="P194" s="20">
        <f>IF($B194="","",IFERROR(VLOOKUP($B194,Mapping!$A:$C,3,0),"Not Mapped"))</f>
        <v/>
      </c>
      <c r="Q194" s="20">
        <f>IF($B194="","",IFERROR(VLOOKUP($O194,Leaders!$A:$B,2,0),"Not Mapped"))</f>
        <v/>
      </c>
      <c r="R194" s="20">
        <f>IF($B194="","",IF(COUNTIF(Exclusions!$A:$A,$B194)&gt;0,"Yes","No"))</f>
        <v/>
      </c>
      <c r="S194" s="21">
        <f>IF($B194="","",MIN(1,DAY($A194)/IF($N194="Superstore",Settings!$B$5,Settings!$B$4)))</f>
        <v/>
      </c>
      <c r="T194" s="21">
        <f>IF(OR($B194="",$G194="",$S194=0),"",$G194/$S194)</f>
        <v/>
      </c>
      <c r="U194" s="20">
        <f>IF($T194="","",IF($T194&lt;Settings!$B$8,"Critical",IF($T194&lt;Settings!$B$9,"Semi Critical","Non Critical")))</f>
        <v/>
      </c>
      <c r="V194" s="28" t="n"/>
      <c r="W194" s="28" t="n"/>
      <c r="X194" s="28" t="n"/>
      <c r="Y194" s="28" t="n"/>
      <c r="Z194" s="20">
        <f>IF($B194="","",IFERROR(VLOOKUP($B194,'Plan HC for CCA'!$A:$B,2,0),""))</f>
        <v/>
      </c>
      <c r="AA194" s="44">
        <f>IF(OR($B194="",$Z194=""),"",IF(N($M194)&lt;$Z194,"Delta","No Delta"))</f>
        <v/>
      </c>
      <c r="AB194" s="44">
        <f>IF(OR($B194="",$Z194=""),"",MAX(0,$Z194-N($M194)))</f>
        <v/>
      </c>
      <c r="AC194" s="45">
        <f>IF($B194="","",IFERROR(INDEX('CCA Util %'!$H:$H,MATCH($B194,'CCA Util %'!$E:$E,0)),""))</f>
        <v/>
      </c>
      <c r="AD194" s="44">
        <f>IF($B194="","",IFERROR(INDEX('CCA Util %'!$G:$G,MATCH($B194,'CCA Util %'!$E:$E,0)),""))</f>
        <v/>
      </c>
      <c r="AE194" s="44">
        <f>IF(OR($B194="",$U194=""),"",$U194&amp;" &amp; "&amp;IF(OR($AD194="",$AD194=0),"Util NA",$AD194&amp;" Util"))</f>
        <v/>
      </c>
    </row>
    <row r="195" ht="15.75" customHeight="1" s="42">
      <c r="A195" s="13" t="n">
        <v>46304</v>
      </c>
      <c r="B195" s="20" t="inlineStr">
        <is>
          <t>BLR-Thyagaraja Nagar</t>
        </is>
      </c>
      <c r="C195" s="20" t="inlineStr">
        <is>
          <t>RETAIL_STORE</t>
        </is>
      </c>
      <c r="D195" s="20" t="inlineStr">
        <is>
          <t>Yes</t>
        </is>
      </c>
      <c r="E195" s="20" t="inlineStr">
        <is>
          <t>Bengaluru</t>
        </is>
      </c>
      <c r="F195" s="20" t="n">
        <v>6444</v>
      </c>
      <c r="G195" s="21" t="n">
        <v>0.5487274984481688</v>
      </c>
      <c r="H195" s="21" t="n">
        <v>0.8178733031674208</v>
      </c>
      <c r="I195" s="21" t="n">
        <v>0.962833</v>
      </c>
      <c r="J195" s="21" t="n">
        <v>0.8178733031674208</v>
      </c>
      <c r="K195" s="21" t="n">
        <v>0</v>
      </c>
      <c r="L195" s="21" t="n">
        <v>0.9443677065968088</v>
      </c>
      <c r="M195" s="20" t="n">
        <v>4</v>
      </c>
      <c r="N195" s="20">
        <f>IF($B195="","",IF($C195="SUPERSTORE","Superstore","DH"))</f>
        <v/>
      </c>
      <c r="O195" s="20">
        <f>IF($B195="","",IFERROR(VLOOKUP($B195,Mapping!$A:$C,2,0),"Not Mapped"))</f>
        <v/>
      </c>
      <c r="P195" s="20">
        <f>IF($B195="","",IFERROR(VLOOKUP($B195,Mapping!$A:$C,3,0),"Not Mapped"))</f>
        <v/>
      </c>
      <c r="Q195" s="20">
        <f>IF($B195="","",IFERROR(VLOOKUP($O195,Leaders!$A:$B,2,0),"Not Mapped"))</f>
        <v/>
      </c>
      <c r="R195" s="20">
        <f>IF($B195="","",IF(COUNTIF(Exclusions!$A:$A,$B195)&gt;0,"Yes","No"))</f>
        <v/>
      </c>
      <c r="S195" s="21">
        <f>IF($B195="","",MIN(1,DAY($A195)/IF($N195="Superstore",Settings!$B$5,Settings!$B$4)))</f>
        <v/>
      </c>
      <c r="T195" s="21">
        <f>IF(OR($B195="",$G195="",$S195=0),"",$G195/$S195)</f>
        <v/>
      </c>
      <c r="U195" s="20">
        <f>IF($T195="","",IF($T195&lt;Settings!$B$8,"Critical",IF($T195&lt;Settings!$B$9,"Semi Critical","Non Critical")))</f>
        <v/>
      </c>
      <c r="V195" s="28" t="n"/>
      <c r="W195" s="28" t="n"/>
      <c r="X195" s="28" t="n"/>
      <c r="Y195" s="28" t="n"/>
      <c r="Z195" s="20">
        <f>IF($B195="","",IFERROR(VLOOKUP($B195,'Plan HC for CCA'!$A:$B,2,0),""))</f>
        <v/>
      </c>
      <c r="AA195" s="44">
        <f>IF(OR($B195="",$Z195=""),"",IF(N($M195)&lt;$Z195,"Delta","No Delta"))</f>
        <v/>
      </c>
      <c r="AB195" s="44">
        <f>IF(OR($B195="",$Z195=""),"",MAX(0,$Z195-N($M195)))</f>
        <v/>
      </c>
      <c r="AC195" s="45">
        <f>IF($B195="","",IFERROR(INDEX('CCA Util %'!$H:$H,MATCH($B195,'CCA Util %'!$E:$E,0)),""))</f>
        <v/>
      </c>
      <c r="AD195" s="44">
        <f>IF($B195="","",IFERROR(INDEX('CCA Util %'!$G:$G,MATCH($B195,'CCA Util %'!$E:$E,0)),""))</f>
        <v/>
      </c>
      <c r="AE195" s="44">
        <f>IF(OR($B195="",$U195=""),"",$U195&amp;" &amp; "&amp;IF(OR($AD195="",$AD195=0),"Util NA",$AD195&amp;" Util"))</f>
        <v/>
      </c>
    </row>
    <row r="196" ht="15.75" customHeight="1" s="42">
      <c r="A196" s="13" t="n">
        <v>46304</v>
      </c>
      <c r="B196" s="20" t="inlineStr">
        <is>
          <t>BLR-Tippenahalli</t>
        </is>
      </c>
      <c r="C196" s="20" t="inlineStr">
        <is>
          <t>RETAIL_STORE</t>
        </is>
      </c>
      <c r="D196" s="20" t="inlineStr">
        <is>
          <t>Yes</t>
        </is>
      </c>
      <c r="E196" s="20" t="inlineStr">
        <is>
          <t>Bengaluru</t>
        </is>
      </c>
      <c r="F196" s="20" t="n">
        <v>4636</v>
      </c>
      <c r="G196" s="21" t="n">
        <v>0.9603106125970664</v>
      </c>
      <c r="H196" s="21" t="n">
        <v>0.7812219227313567</v>
      </c>
      <c r="I196" s="21" t="n">
        <v>0.999784</v>
      </c>
      <c r="J196" s="21" t="n">
        <v>0.7812219227313567</v>
      </c>
      <c r="K196" s="21" t="n">
        <v>0</v>
      </c>
      <c r="L196" s="21" t="n">
        <v>0.9289355464132028</v>
      </c>
      <c r="M196" s="20" t="n">
        <v>3</v>
      </c>
      <c r="N196" s="20">
        <f>IF($B196="","",IF($C196="SUPERSTORE","Superstore","DH"))</f>
        <v/>
      </c>
      <c r="O196" s="20">
        <f>IF($B196="","",IFERROR(VLOOKUP($B196,Mapping!$A:$C,2,0),"Not Mapped"))</f>
        <v/>
      </c>
      <c r="P196" s="20">
        <f>IF($B196="","",IFERROR(VLOOKUP($B196,Mapping!$A:$C,3,0),"Not Mapped"))</f>
        <v/>
      </c>
      <c r="Q196" s="20">
        <f>IF($B196="","",IFERROR(VLOOKUP($O196,Leaders!$A:$B,2,0),"Not Mapped"))</f>
        <v/>
      </c>
      <c r="R196" s="20">
        <f>IF($B196="","",IF(COUNTIF(Exclusions!$A:$A,$B196)&gt;0,"Yes","No"))</f>
        <v/>
      </c>
      <c r="S196" s="21">
        <f>IF($B196="","",MIN(1,DAY($A196)/IF($N196="Superstore",Settings!$B$5,Settings!$B$4)))</f>
        <v/>
      </c>
      <c r="T196" s="21">
        <f>IF(OR($B196="",$G196="",$S196=0),"",$G196/$S196)</f>
        <v/>
      </c>
      <c r="U196" s="20">
        <f>IF($T196="","",IF($T196&lt;Settings!$B$8,"Critical",IF($T196&lt;Settings!$B$9,"Semi Critical","Non Critical")))</f>
        <v/>
      </c>
      <c r="V196" s="28" t="n"/>
      <c r="W196" s="28" t="n"/>
      <c r="X196" s="28" t="n"/>
      <c r="Y196" s="28" t="n"/>
      <c r="Z196" s="20">
        <f>IF($B196="","",IFERROR(VLOOKUP($B196,'Plan HC for CCA'!$A:$B,2,0),""))</f>
        <v/>
      </c>
      <c r="AA196" s="44">
        <f>IF(OR($B196="",$Z196=""),"",IF(N($M196)&lt;$Z196,"Delta","No Delta"))</f>
        <v/>
      </c>
      <c r="AB196" s="44">
        <f>IF(OR($B196="",$Z196=""),"",MAX(0,$Z196-N($M196)))</f>
        <v/>
      </c>
      <c r="AC196" s="45">
        <f>IF($B196="","",IFERROR(INDEX('CCA Util %'!$H:$H,MATCH($B196,'CCA Util %'!$E:$E,0)),""))</f>
        <v/>
      </c>
      <c r="AD196" s="44">
        <f>IF($B196="","",IFERROR(INDEX('CCA Util %'!$G:$G,MATCH($B196,'CCA Util %'!$E:$E,0)),""))</f>
        <v/>
      </c>
      <c r="AE196" s="44">
        <f>IF(OR($B196="",$U196=""),"",$U196&amp;" &amp; "&amp;IF(OR($AD196="",$AD196=0),"Util NA",$AD196&amp;" Util"))</f>
        <v/>
      </c>
    </row>
    <row r="197" ht="15.75" customHeight="1" s="42">
      <c r="A197" s="13" t="n">
        <v>46304</v>
      </c>
      <c r="B197" s="20" t="inlineStr">
        <is>
          <t>BLR-Ullal</t>
        </is>
      </c>
      <c r="C197" s="20" t="inlineStr">
        <is>
          <t>RETAIL_STORE</t>
        </is>
      </c>
      <c r="D197" s="20" t="inlineStr">
        <is>
          <t>No</t>
        </is>
      </c>
      <c r="E197" s="20" t="inlineStr">
        <is>
          <t>Bengaluru</t>
        </is>
      </c>
      <c r="F197" s="20" t="n">
        <v>5717</v>
      </c>
      <c r="G197" s="21" t="n">
        <v>0.5275494140283365</v>
      </c>
      <c r="H197" s="21" t="n">
        <v>0.937002652519894</v>
      </c>
      <c r="I197" s="21" t="n">
        <v>0.958714</v>
      </c>
      <c r="J197" s="21" t="n">
        <v>0.937002652519894</v>
      </c>
      <c r="K197" s="21" t="n">
        <v>0</v>
      </c>
      <c r="L197" s="21" t="n">
        <v>0.9945274326399556</v>
      </c>
      <c r="M197" s="20" t="n">
        <v>3</v>
      </c>
      <c r="N197" s="20">
        <f>IF($B197="","",IF($C197="SUPERSTORE","Superstore","DH"))</f>
        <v/>
      </c>
      <c r="O197" s="20">
        <f>IF($B197="","",IFERROR(VLOOKUP($B197,Mapping!$A:$C,2,0),"Not Mapped"))</f>
        <v/>
      </c>
      <c r="P197" s="20">
        <f>IF($B197="","",IFERROR(VLOOKUP($B197,Mapping!$A:$C,3,0),"Not Mapped"))</f>
        <v/>
      </c>
      <c r="Q197" s="20">
        <f>IF($B197="","",IFERROR(VLOOKUP($O197,Leaders!$A:$B,2,0),"Not Mapped"))</f>
        <v/>
      </c>
      <c r="R197" s="20">
        <f>IF($B197="","",IF(COUNTIF(Exclusions!$A:$A,$B197)&gt;0,"Yes","No"))</f>
        <v/>
      </c>
      <c r="S197" s="21">
        <f>IF($B197="","",MIN(1,DAY($A197)/IF($N197="Superstore",Settings!$B$5,Settings!$B$4)))</f>
        <v/>
      </c>
      <c r="T197" s="21">
        <f>IF(OR($B197="",$G197="",$S197=0),"",$G197/$S197)</f>
        <v/>
      </c>
      <c r="U197" s="20">
        <f>IF($T197="","",IF($T197&lt;Settings!$B$8,"Critical",IF($T197&lt;Settings!$B$9,"Semi Critical","Non Critical")))</f>
        <v/>
      </c>
      <c r="V197" s="28" t="n"/>
      <c r="W197" s="28" t="n"/>
      <c r="X197" s="28" t="n"/>
      <c r="Y197" s="28" t="n"/>
      <c r="Z197" s="20">
        <f>IF($B197="","",IFERROR(VLOOKUP($B197,'Plan HC for CCA'!$A:$B,2,0),""))</f>
        <v/>
      </c>
      <c r="AA197" s="44">
        <f>IF(OR($B197="",$Z197=""),"",IF(N($M197)&lt;$Z197,"Delta","No Delta"))</f>
        <v/>
      </c>
      <c r="AB197" s="44">
        <f>IF(OR($B197="",$Z197=""),"",MAX(0,$Z197-N($M197)))</f>
        <v/>
      </c>
      <c r="AC197" s="45">
        <f>IF($B197="","",IFERROR(INDEX('CCA Util %'!$H:$H,MATCH($B197,'CCA Util %'!$E:$E,0)),""))</f>
        <v/>
      </c>
      <c r="AD197" s="44">
        <f>IF($B197="","",IFERROR(INDEX('CCA Util %'!$G:$G,MATCH($B197,'CCA Util %'!$E:$E,0)),""))</f>
        <v/>
      </c>
      <c r="AE197" s="44">
        <f>IF(OR($B197="",$U197=""),"",$U197&amp;" &amp; "&amp;IF(OR($AD197="",$AD197=0),"Util NA",$AD197&amp;" Util"))</f>
        <v/>
      </c>
    </row>
    <row r="198" ht="15.75" customHeight="1" s="42">
      <c r="A198" s="13" t="n">
        <v>46304</v>
      </c>
      <c r="B198" s="20" t="inlineStr">
        <is>
          <t>BLR-VIJAY NAGAR</t>
        </is>
      </c>
      <c r="C198" s="20" t="inlineStr">
        <is>
          <t>RETAIL_STORE</t>
        </is>
      </c>
      <c r="D198" s="20" t="inlineStr">
        <is>
          <t>No</t>
        </is>
      </c>
      <c r="E198" s="20" t="inlineStr">
        <is>
          <t>Bengaluru</t>
        </is>
      </c>
      <c r="F198" s="20" t="n">
        <v>5482</v>
      </c>
      <c r="G198" s="21" t="n">
        <v>0.313206858810653</v>
      </c>
      <c r="H198" s="21" t="n">
        <v>0.5562026790914385</v>
      </c>
      <c r="I198" s="21" t="n">
        <v>0.8621220000000001</v>
      </c>
      <c r="J198" s="21" t="n">
        <v>0.5562026790914385</v>
      </c>
      <c r="K198" s="21" t="n">
        <v>0</v>
      </c>
      <c r="L198" s="21" t="n">
        <v>0.834190601722711</v>
      </c>
      <c r="M198" s="20" t="n">
        <v>5</v>
      </c>
      <c r="N198" s="20">
        <f>IF($B198="","",IF($C198="SUPERSTORE","Superstore","DH"))</f>
        <v/>
      </c>
      <c r="O198" s="20">
        <f>IF($B198="","",IFERROR(VLOOKUP($B198,Mapping!$A:$C,2,0),"Not Mapped"))</f>
        <v/>
      </c>
      <c r="P198" s="20">
        <f>IF($B198="","",IFERROR(VLOOKUP($B198,Mapping!$A:$C,3,0),"Not Mapped"))</f>
        <v/>
      </c>
      <c r="Q198" s="20">
        <f>IF($B198="","",IFERROR(VLOOKUP($O198,Leaders!$A:$B,2,0),"Not Mapped"))</f>
        <v/>
      </c>
      <c r="R198" s="20">
        <f>IF($B198="","",IF(COUNTIF(Exclusions!$A:$A,$B198)&gt;0,"Yes","No"))</f>
        <v/>
      </c>
      <c r="S198" s="21">
        <f>IF($B198="","",MIN(1,DAY($A198)/IF($N198="Superstore",Settings!$B$5,Settings!$B$4)))</f>
        <v/>
      </c>
      <c r="T198" s="21">
        <f>IF(OR($B198="",$G198="",$S198=0),"",$G198/$S198)</f>
        <v/>
      </c>
      <c r="U198" s="20">
        <f>IF($T198="","",IF($T198&lt;Settings!$B$8,"Critical",IF($T198&lt;Settings!$B$9,"Semi Critical","Non Critical")))</f>
        <v/>
      </c>
      <c r="V198" s="28" t="n"/>
      <c r="W198" s="28" t="n"/>
      <c r="X198" s="28" t="n"/>
      <c r="Y198" s="28" t="n"/>
      <c r="Z198" s="20">
        <f>IF($B198="","",IFERROR(VLOOKUP($B198,'Plan HC for CCA'!$A:$B,2,0),""))</f>
        <v/>
      </c>
      <c r="AA198" s="44">
        <f>IF(OR($B198="",$Z198=""),"",IF(N($M198)&lt;$Z198,"Delta","No Delta"))</f>
        <v/>
      </c>
      <c r="AB198" s="44">
        <f>IF(OR($B198="",$Z198=""),"",MAX(0,$Z198-N($M198)))</f>
        <v/>
      </c>
      <c r="AC198" s="45">
        <f>IF($B198="","",IFERROR(INDEX('CCA Util %'!$H:$H,MATCH($B198,'CCA Util %'!$E:$E,0)),""))</f>
        <v/>
      </c>
      <c r="AD198" s="44">
        <f>IF($B198="","",IFERROR(INDEX('CCA Util %'!$G:$G,MATCH($B198,'CCA Util %'!$E:$E,0)),""))</f>
        <v/>
      </c>
      <c r="AE198" s="44">
        <f>IF(OR($B198="",$U198=""),"",$U198&amp;" &amp; "&amp;IF(OR($AD198="",$AD198=0),"Util NA",$AD198&amp;" Util"))</f>
        <v/>
      </c>
    </row>
    <row r="199" ht="15.75" customHeight="1" s="42">
      <c r="A199" s="13" t="n">
        <v>46304</v>
      </c>
      <c r="B199" s="20" t="inlineStr">
        <is>
          <t>BLR-Varthur</t>
        </is>
      </c>
      <c r="C199" s="20" t="inlineStr">
        <is>
          <t>RETAIL_STORE</t>
        </is>
      </c>
      <c r="D199" s="20" t="inlineStr">
        <is>
          <t>Yes</t>
        </is>
      </c>
      <c r="E199" s="20" t="inlineStr">
        <is>
          <t>Bengaluru</t>
        </is>
      </c>
      <c r="F199" s="20" t="n">
        <v>5933</v>
      </c>
      <c r="G199" s="21" t="n">
        <v>0.4596325636271701</v>
      </c>
      <c r="H199" s="21" t="n">
        <v>0.8668866886688669</v>
      </c>
      <c r="I199" s="21" t="n">
        <v>0.974406</v>
      </c>
      <c r="J199" s="21" t="n">
        <v>0.8668866886688669</v>
      </c>
      <c r="K199" s="21" t="n">
        <v>0</v>
      </c>
      <c r="L199" s="21" t="n">
        <v>0.965004921544786</v>
      </c>
      <c r="M199" s="20" t="n">
        <v>3</v>
      </c>
      <c r="N199" s="20">
        <f>IF($B199="","",IF($C199="SUPERSTORE","Superstore","DH"))</f>
        <v/>
      </c>
      <c r="O199" s="20">
        <f>IF($B199="","",IFERROR(VLOOKUP($B199,Mapping!$A:$C,2,0),"Not Mapped"))</f>
        <v/>
      </c>
      <c r="P199" s="20">
        <f>IF($B199="","",IFERROR(VLOOKUP($B199,Mapping!$A:$C,3,0),"Not Mapped"))</f>
        <v/>
      </c>
      <c r="Q199" s="20">
        <f>IF($B199="","",IFERROR(VLOOKUP($O199,Leaders!$A:$B,2,0),"Not Mapped"))</f>
        <v/>
      </c>
      <c r="R199" s="20">
        <f>IF($B199="","",IF(COUNTIF(Exclusions!$A:$A,$B199)&gt;0,"Yes","No"))</f>
        <v/>
      </c>
      <c r="S199" s="21">
        <f>IF($B199="","",MIN(1,DAY($A199)/IF($N199="Superstore",Settings!$B$5,Settings!$B$4)))</f>
        <v/>
      </c>
      <c r="T199" s="21">
        <f>IF(OR($B199="",$G199="",$S199=0),"",$G199/$S199)</f>
        <v/>
      </c>
      <c r="U199" s="20">
        <f>IF($T199="","",IF($T199&lt;Settings!$B$8,"Critical",IF($T199&lt;Settings!$B$9,"Semi Critical","Non Critical")))</f>
        <v/>
      </c>
      <c r="V199" s="28" t="n"/>
      <c r="W199" s="28" t="n"/>
      <c r="X199" s="28" t="n"/>
      <c r="Y199" s="28" t="n"/>
      <c r="Z199" s="20">
        <f>IF($B199="","",IFERROR(VLOOKUP($B199,'Plan HC for CCA'!$A:$B,2,0),""))</f>
        <v/>
      </c>
      <c r="AA199" s="44">
        <f>IF(OR($B199="",$Z199=""),"",IF(N($M199)&lt;$Z199,"Delta","No Delta"))</f>
        <v/>
      </c>
      <c r="AB199" s="44">
        <f>IF(OR($B199="",$Z199=""),"",MAX(0,$Z199-N($M199)))</f>
        <v/>
      </c>
      <c r="AC199" s="45">
        <f>IF($B199="","",IFERROR(INDEX('CCA Util %'!$H:$H,MATCH($B199,'CCA Util %'!$E:$E,0)),""))</f>
        <v/>
      </c>
      <c r="AD199" s="44">
        <f>IF($B199="","",IFERROR(INDEX('CCA Util %'!$G:$G,MATCH($B199,'CCA Util %'!$E:$E,0)),""))</f>
        <v/>
      </c>
      <c r="AE199" s="44">
        <f>IF(OR($B199="",$U199=""),"",$U199&amp;" &amp; "&amp;IF(OR($AD199="",$AD199=0),"Util NA",$AD199&amp;" Util"))</f>
        <v/>
      </c>
    </row>
    <row r="200" ht="15.75" customHeight="1" s="42">
      <c r="A200" s="13" t="n">
        <v>46304</v>
      </c>
      <c r="B200" s="20" t="inlineStr">
        <is>
          <t>BLR-Vidyaranyapura</t>
        </is>
      </c>
      <c r="C200" s="20" t="inlineStr">
        <is>
          <t>RETAIL_STORE</t>
        </is>
      </c>
      <c r="D200" s="20" t="inlineStr">
        <is>
          <t>Yes</t>
        </is>
      </c>
      <c r="E200" s="20" t="inlineStr">
        <is>
          <t>Bengaluru</t>
        </is>
      </c>
      <c r="F200" s="20" t="n">
        <v>5212</v>
      </c>
      <c r="G200" s="21" t="n">
        <v>0</v>
      </c>
      <c r="H200" s="21" t="n"/>
      <c r="I200" s="21" t="n"/>
      <c r="J200" s="21" t="n"/>
      <c r="K200" s="21" t="n">
        <v>0</v>
      </c>
      <c r="L200" s="21" t="n">
        <v>0.6000000000000001</v>
      </c>
      <c r="M200" s="20" t="n">
        <v>1</v>
      </c>
      <c r="N200" s="20">
        <f>IF($B200="","",IF($C200="SUPERSTORE","Superstore","DH"))</f>
        <v/>
      </c>
      <c r="O200" s="20">
        <f>IF($B200="","",IFERROR(VLOOKUP($B200,Mapping!$A:$C,2,0),"Not Mapped"))</f>
        <v/>
      </c>
      <c r="P200" s="20">
        <f>IF($B200="","",IFERROR(VLOOKUP($B200,Mapping!$A:$C,3,0),"Not Mapped"))</f>
        <v/>
      </c>
      <c r="Q200" s="20">
        <f>IF($B200="","",IFERROR(VLOOKUP($O200,Leaders!$A:$B,2,0),"Not Mapped"))</f>
        <v/>
      </c>
      <c r="R200" s="20">
        <f>IF($B200="","",IF(COUNTIF(Exclusions!$A:$A,$B200)&gt;0,"Yes","No"))</f>
        <v/>
      </c>
      <c r="S200" s="21">
        <f>IF($B200="","",MIN(1,DAY($A200)/IF($N200="Superstore",Settings!$B$5,Settings!$B$4)))</f>
        <v/>
      </c>
      <c r="T200" s="21">
        <f>IF(OR($B200="",$G200="",$S200=0),"",$G200/$S200)</f>
        <v/>
      </c>
      <c r="U200" s="20">
        <f>IF($T200="","",IF($T200&lt;Settings!$B$8,"Critical",IF($T200&lt;Settings!$B$9,"Semi Critical","Non Critical")))</f>
        <v/>
      </c>
      <c r="V200" s="28" t="inlineStr">
        <is>
          <t>Store Closed</t>
        </is>
      </c>
      <c r="W200" s="28" t="n"/>
      <c r="X200" s="28" t="n"/>
      <c r="Y200" s="28" t="n"/>
      <c r="Z200" s="20">
        <f>IF($B200="","",IFERROR(VLOOKUP($B200,'Plan HC for CCA'!$A:$B,2,0),""))</f>
        <v/>
      </c>
      <c r="AA200" s="44">
        <f>IF(OR($B200="",$Z200=""),"",IF(N($M200)&lt;$Z200,"Delta","No Delta"))</f>
        <v/>
      </c>
      <c r="AB200" s="44">
        <f>IF(OR($B200="",$Z200=""),"",MAX(0,$Z200-N($M200)))</f>
        <v/>
      </c>
      <c r="AC200" s="45">
        <f>IF($B200="","",IFERROR(INDEX('CCA Util %'!$H:$H,MATCH($B200,'CCA Util %'!$E:$E,0)),""))</f>
        <v/>
      </c>
      <c r="AD200" s="44">
        <f>IF($B200="","",IFERROR(INDEX('CCA Util %'!$G:$G,MATCH($B200,'CCA Util %'!$E:$E,0)),""))</f>
        <v/>
      </c>
      <c r="AE200" s="44">
        <f>IF(OR($B200="",$U200=""),"",$U200&amp;" &amp; "&amp;IF(OR($AD200="",$AD200=0),"Util NA",$AD200&amp;" Util"))</f>
        <v/>
      </c>
    </row>
    <row r="201" ht="15.75" customHeight="1" s="42">
      <c r="A201" s="13" t="n">
        <v>46304</v>
      </c>
      <c r="B201" s="20" t="inlineStr">
        <is>
          <t>BLR-Vidyaranyapura SS</t>
        </is>
      </c>
      <c r="C201" s="20" t="inlineStr">
        <is>
          <t>SUPERSTORE</t>
        </is>
      </c>
      <c r="D201" s="20" t="inlineStr">
        <is>
          <t>No</t>
        </is>
      </c>
      <c r="E201" s="20" t="inlineStr">
        <is>
          <t>Bengaluru</t>
        </is>
      </c>
      <c r="F201" s="20" t="n">
        <v>12051</v>
      </c>
      <c r="G201" s="21" t="n">
        <v>0</v>
      </c>
      <c r="H201" s="21" t="n"/>
      <c r="I201" s="21" t="n"/>
      <c r="J201" s="21" t="n"/>
      <c r="K201" s="21" t="n">
        <v>0</v>
      </c>
      <c r="L201" s="21" t="n">
        <v>0.6000000000000001</v>
      </c>
      <c r="M201" s="20" t="n"/>
      <c r="N201" s="20">
        <f>IF($B201="","",IF($C201="SUPERSTORE","Superstore","DH"))</f>
        <v/>
      </c>
      <c r="O201" s="20">
        <f>IF($B201="","",IFERROR(VLOOKUP($B201,Mapping!$A:$C,2,0),"Not Mapped"))</f>
        <v/>
      </c>
      <c r="P201" s="20">
        <f>IF($B201="","",IFERROR(VLOOKUP($B201,Mapping!$A:$C,3,0),"Not Mapped"))</f>
        <v/>
      </c>
      <c r="Q201" s="20">
        <f>IF($B201="","",IFERROR(VLOOKUP($O201,Leaders!$A:$B,2,0),"Not Mapped"))</f>
        <v/>
      </c>
      <c r="R201" s="20">
        <f>IF($B201="","",IF(COUNTIF(Exclusions!$A:$A,$B201)&gt;0,"Yes","No"))</f>
        <v/>
      </c>
      <c r="S201" s="21">
        <f>IF($B201="","",MIN(1,DAY($A201)/IF($N201="Superstore",Settings!$B$5,Settings!$B$4)))</f>
        <v/>
      </c>
      <c r="T201" s="21">
        <f>IF(OR($B201="",$G201="",$S201=0),"",$G201/$S201)</f>
        <v/>
      </c>
      <c r="U201" s="20">
        <f>IF($T201="","",IF($T201&lt;Settings!$B$8,"Critical",IF($T201&lt;Settings!$B$9,"Semi Critical","Non Critical")))</f>
        <v/>
      </c>
      <c r="V201" s="28" t="inlineStr">
        <is>
          <t>Store Closed</t>
        </is>
      </c>
      <c r="W201" s="28" t="n"/>
      <c r="X201" s="28" t="n"/>
      <c r="Y201" s="28" t="n"/>
      <c r="Z201" s="20">
        <f>IF($B201="","",IFERROR(VLOOKUP($B201,'Plan HC for CCA'!$A:$B,2,0),""))</f>
        <v/>
      </c>
      <c r="AA201" s="44">
        <f>IF(OR($B201="",$Z201=""),"",IF(N($M201)&lt;$Z201,"Delta","No Delta"))</f>
        <v/>
      </c>
      <c r="AB201" s="44">
        <f>IF(OR($B201="",$Z201=""),"",MAX(0,$Z201-N($M201)))</f>
        <v/>
      </c>
      <c r="AC201" s="45">
        <f>IF($B201="","",IFERROR(INDEX('CCA Util %'!$H:$H,MATCH($B201,'CCA Util %'!$E:$E,0)),""))</f>
        <v/>
      </c>
      <c r="AD201" s="44">
        <f>IF($B201="","",IFERROR(INDEX('CCA Util %'!$G:$G,MATCH($B201,'CCA Util %'!$E:$E,0)),""))</f>
        <v/>
      </c>
      <c r="AE201" s="44">
        <f>IF(OR($B201="",$U201=""),"",$U201&amp;" &amp; "&amp;IF(OR($AD201="",$AD201=0),"Util NA",$AD201&amp;" Util"))</f>
        <v/>
      </c>
    </row>
    <row r="202" ht="15.75" customHeight="1" s="42">
      <c r="A202" s="13" t="n">
        <v>46304</v>
      </c>
      <c r="B202" s="20" t="inlineStr">
        <is>
          <t>BLR-Vijay Nagar Network</t>
        </is>
      </c>
      <c r="C202" s="20" t="inlineStr">
        <is>
          <t>RETAIL_STORE</t>
        </is>
      </c>
      <c r="D202" s="20" t="inlineStr">
        <is>
          <t>Yes</t>
        </is>
      </c>
      <c r="E202" s="20" t="inlineStr">
        <is>
          <t>Bengaluru</t>
        </is>
      </c>
      <c r="F202" s="20" t="n">
        <v>6939</v>
      </c>
      <c r="G202" s="21" t="n">
        <v>0.5594466061392132</v>
      </c>
      <c r="H202" s="21" t="n">
        <v>0.7746007212776919</v>
      </c>
      <c r="I202" s="21" t="n">
        <v>0.9233209999999999</v>
      </c>
      <c r="J202" s="21" t="n">
        <v>0.7746007212776919</v>
      </c>
      <c r="K202" s="21" t="n">
        <v>0</v>
      </c>
      <c r="L202" s="21" t="n">
        <v>0.9261476721169229</v>
      </c>
      <c r="M202" s="20" t="n">
        <v>3</v>
      </c>
      <c r="N202" s="20">
        <f>IF($B202="","",IF($C202="SUPERSTORE","Superstore","DH"))</f>
        <v/>
      </c>
      <c r="O202" s="20">
        <f>IF($B202="","",IFERROR(VLOOKUP($B202,Mapping!$A:$C,2,0),"Not Mapped"))</f>
        <v/>
      </c>
      <c r="P202" s="20">
        <f>IF($B202="","",IFERROR(VLOOKUP($B202,Mapping!$A:$C,3,0),"Not Mapped"))</f>
        <v/>
      </c>
      <c r="Q202" s="20">
        <f>IF($B202="","",IFERROR(VLOOKUP($O202,Leaders!$A:$B,2,0),"Not Mapped"))</f>
        <v/>
      </c>
      <c r="R202" s="20">
        <f>IF($B202="","",IF(COUNTIF(Exclusions!$A:$A,$B202)&gt;0,"Yes","No"))</f>
        <v/>
      </c>
      <c r="S202" s="21">
        <f>IF($B202="","",MIN(1,DAY($A202)/IF($N202="Superstore",Settings!$B$5,Settings!$B$4)))</f>
        <v/>
      </c>
      <c r="T202" s="21">
        <f>IF(OR($B202="",$G202="",$S202=0),"",$G202/$S202)</f>
        <v/>
      </c>
      <c r="U202" s="20">
        <f>IF($T202="","",IF($T202&lt;Settings!$B$8,"Critical",IF($T202&lt;Settings!$B$9,"Semi Critical","Non Critical")))</f>
        <v/>
      </c>
      <c r="V202" s="28" t="n"/>
      <c r="W202" s="28" t="n"/>
      <c r="X202" s="28" t="n"/>
      <c r="Y202" s="28" t="n"/>
      <c r="Z202" s="20">
        <f>IF($B202="","",IFERROR(VLOOKUP($B202,'Plan HC for CCA'!$A:$B,2,0),""))</f>
        <v/>
      </c>
      <c r="AA202" s="44">
        <f>IF(OR($B202="",$Z202=""),"",IF(N($M202)&lt;$Z202,"Delta","No Delta"))</f>
        <v/>
      </c>
      <c r="AB202" s="44">
        <f>IF(OR($B202="",$Z202=""),"",MAX(0,$Z202-N($M202)))</f>
        <v/>
      </c>
      <c r="AC202" s="45">
        <f>IF($B202="","",IFERROR(INDEX('CCA Util %'!$H:$H,MATCH($B202,'CCA Util %'!$E:$E,0)),""))</f>
        <v/>
      </c>
      <c r="AD202" s="44">
        <f>IF($B202="","",IFERROR(INDEX('CCA Util %'!$G:$G,MATCH($B202,'CCA Util %'!$E:$E,0)),""))</f>
        <v/>
      </c>
      <c r="AE202" s="44">
        <f>IF(OR($B202="",$U202=""),"",$U202&amp;" &amp; "&amp;IF(OR($AD202="",$AD202=0),"Util NA",$AD202&amp;" Util"))</f>
        <v/>
      </c>
    </row>
    <row r="203" ht="15.75" customHeight="1" s="42">
      <c r="A203" s="13" t="n">
        <v>46304</v>
      </c>
      <c r="B203" s="20" t="inlineStr">
        <is>
          <t>BLR-Vijay Nagar SS</t>
        </is>
      </c>
      <c r="C203" s="20" t="inlineStr">
        <is>
          <t>SUPERSTORE</t>
        </is>
      </c>
      <c r="D203" s="20" t="inlineStr">
        <is>
          <t>No</t>
        </is>
      </c>
      <c r="E203" s="20" t="inlineStr">
        <is>
          <t>Bengaluru</t>
        </is>
      </c>
      <c r="F203" s="20" t="n">
        <v>12700</v>
      </c>
      <c r="G203" s="21" t="n">
        <v>0.6425984251968504</v>
      </c>
      <c r="H203" s="21" t="n">
        <v>0.9735326553118492</v>
      </c>
      <c r="I203" s="21" t="n">
        <v>0.99127</v>
      </c>
      <c r="J203" s="21" t="n">
        <v>0.9735326553118492</v>
      </c>
      <c r="K203" s="21" t="n">
        <v>0</v>
      </c>
      <c r="L203" s="21" t="n">
        <v>1</v>
      </c>
      <c r="M203" s="20" t="n">
        <v>3</v>
      </c>
      <c r="N203" s="20">
        <f>IF($B203="","",IF($C203="SUPERSTORE","Superstore","DH"))</f>
        <v/>
      </c>
      <c r="O203" s="20">
        <f>IF($B203="","",IFERROR(VLOOKUP($B203,Mapping!$A:$C,2,0),"Not Mapped"))</f>
        <v/>
      </c>
      <c r="P203" s="20">
        <f>IF($B203="","",IFERROR(VLOOKUP($B203,Mapping!$A:$C,3,0),"Not Mapped"))</f>
        <v/>
      </c>
      <c r="Q203" s="20">
        <f>IF($B203="","",IFERROR(VLOOKUP($O203,Leaders!$A:$B,2,0),"Not Mapped"))</f>
        <v/>
      </c>
      <c r="R203" s="20">
        <f>IF($B203="","",IF(COUNTIF(Exclusions!$A:$A,$B203)&gt;0,"Yes","No"))</f>
        <v/>
      </c>
      <c r="S203" s="21">
        <f>IF($B203="","",MIN(1,DAY($A203)/IF($N203="Superstore",Settings!$B$5,Settings!$B$4)))</f>
        <v/>
      </c>
      <c r="T203" s="21">
        <f>IF(OR($B203="",$G203="",$S203=0),"",$G203/$S203)</f>
        <v/>
      </c>
      <c r="U203" s="20">
        <f>IF($T203="","",IF($T203&lt;Settings!$B$8,"Critical",IF($T203&lt;Settings!$B$9,"Semi Critical","Non Critical")))</f>
        <v/>
      </c>
      <c r="V203" s="28" t="n"/>
      <c r="W203" s="28" t="n"/>
      <c r="X203" s="28" t="n"/>
      <c r="Y203" s="28" t="n"/>
      <c r="Z203" s="20">
        <f>IF($B203="","",IFERROR(VLOOKUP($B203,'Plan HC for CCA'!$A:$B,2,0),""))</f>
        <v/>
      </c>
      <c r="AA203" s="44">
        <f>IF(OR($B203="",$Z203=""),"",IF(N($M203)&lt;$Z203,"Delta","No Delta"))</f>
        <v/>
      </c>
      <c r="AB203" s="44">
        <f>IF(OR($B203="",$Z203=""),"",MAX(0,$Z203-N($M203)))</f>
        <v/>
      </c>
      <c r="AC203" s="45">
        <f>IF($B203="","",IFERROR(INDEX('CCA Util %'!$H:$H,MATCH($B203,'CCA Util %'!$E:$E,0)),""))</f>
        <v/>
      </c>
      <c r="AD203" s="44">
        <f>IF($B203="","",IFERROR(INDEX('CCA Util %'!$G:$G,MATCH($B203,'CCA Util %'!$E:$E,0)),""))</f>
        <v/>
      </c>
      <c r="AE203" s="44">
        <f>IF(OR($B203="",$U203=""),"",$U203&amp;" &amp; "&amp;IF(OR($AD203="",$AD203=0),"Util NA",$AD203&amp;" Util"))</f>
        <v/>
      </c>
    </row>
    <row r="204" ht="15.75" customHeight="1" s="42">
      <c r="A204" s="13" t="n">
        <v>46304</v>
      </c>
      <c r="B204" s="20" t="inlineStr">
        <is>
          <t>BLR-Whitefield Network-2</t>
        </is>
      </c>
      <c r="C204" s="20" t="inlineStr">
        <is>
          <t>RETAIL_STORE</t>
        </is>
      </c>
      <c r="D204" s="20" t="inlineStr">
        <is>
          <t>Yes</t>
        </is>
      </c>
      <c r="E204" s="20" t="inlineStr">
        <is>
          <t>Bengaluru</t>
        </is>
      </c>
      <c r="F204" s="20" t="n">
        <v>5311</v>
      </c>
      <c r="G204" s="21" t="n">
        <v>0.5878365656185276</v>
      </c>
      <c r="H204" s="21" t="n">
        <v>0.8571428571428571</v>
      </c>
      <c r="I204" s="21" t="n">
        <v>0.963387</v>
      </c>
      <c r="J204" s="21" t="n">
        <v>0.8571428571428571</v>
      </c>
      <c r="K204" s="21" t="n">
        <v>0.00554391183828</v>
      </c>
      <c r="L204" s="21" t="n">
        <v>0.9597934732714416</v>
      </c>
      <c r="M204" s="20" t="n">
        <v>3</v>
      </c>
      <c r="N204" s="20">
        <f>IF($B204="","",IF($C204="SUPERSTORE","Superstore","DH"))</f>
        <v/>
      </c>
      <c r="O204" s="20">
        <f>IF($B204="","",IFERROR(VLOOKUP($B204,Mapping!$A:$C,2,0),"Not Mapped"))</f>
        <v/>
      </c>
      <c r="P204" s="20">
        <f>IF($B204="","",IFERROR(VLOOKUP($B204,Mapping!$A:$C,3,0),"Not Mapped"))</f>
        <v/>
      </c>
      <c r="Q204" s="20">
        <f>IF($B204="","",IFERROR(VLOOKUP($O204,Leaders!$A:$B,2,0),"Not Mapped"))</f>
        <v/>
      </c>
      <c r="R204" s="20">
        <f>IF($B204="","",IF(COUNTIF(Exclusions!$A:$A,$B204)&gt;0,"Yes","No"))</f>
        <v/>
      </c>
      <c r="S204" s="21">
        <f>IF($B204="","",MIN(1,DAY($A204)/IF($N204="Superstore",Settings!$B$5,Settings!$B$4)))</f>
        <v/>
      </c>
      <c r="T204" s="21">
        <f>IF(OR($B204="",$G204="",$S204=0),"",$G204/$S204)</f>
        <v/>
      </c>
      <c r="U204" s="20">
        <f>IF($T204="","",IF($T204&lt;Settings!$B$8,"Critical",IF($T204&lt;Settings!$B$9,"Semi Critical","Non Critical")))</f>
        <v/>
      </c>
      <c r="V204" s="28" t="n"/>
      <c r="W204" s="28" t="n"/>
      <c r="X204" s="28" t="n"/>
      <c r="Y204" s="28" t="n"/>
      <c r="Z204" s="20">
        <f>IF($B204="","",IFERROR(VLOOKUP($B204,'Plan HC for CCA'!$A:$B,2,0),""))</f>
        <v/>
      </c>
      <c r="AA204" s="44">
        <f>IF(OR($B204="",$Z204=""),"",IF(N($M204)&lt;$Z204,"Delta","No Delta"))</f>
        <v/>
      </c>
      <c r="AB204" s="44">
        <f>IF(OR($B204="",$Z204=""),"",MAX(0,$Z204-N($M204)))</f>
        <v/>
      </c>
      <c r="AC204" s="45">
        <f>IF($B204="","",IFERROR(INDEX('CCA Util %'!$H:$H,MATCH($B204,'CCA Util %'!$E:$E,0)),""))</f>
        <v/>
      </c>
      <c r="AD204" s="44">
        <f>IF($B204="","",IFERROR(INDEX('CCA Util %'!$G:$G,MATCH($B204,'CCA Util %'!$E:$E,0)),""))</f>
        <v/>
      </c>
      <c r="AE204" s="44">
        <f>IF(OR($B204="",$U204=""),"",$U204&amp;" &amp; "&amp;IF(OR($AD204="",$AD204=0),"Util NA",$AD204&amp;" Util"))</f>
        <v/>
      </c>
    </row>
    <row r="205" ht="15.75" customHeight="1" s="42">
      <c r="A205" s="13" t="n">
        <v>46304</v>
      </c>
      <c r="B205" s="20" t="inlineStr">
        <is>
          <t>BLR-Whitefield New</t>
        </is>
      </c>
      <c r="C205" s="20" t="inlineStr">
        <is>
          <t>RETAIL_STORE</t>
        </is>
      </c>
      <c r="D205" s="20" t="inlineStr">
        <is>
          <t>Yes</t>
        </is>
      </c>
      <c r="E205" s="20" t="inlineStr">
        <is>
          <t>Bengaluru</t>
        </is>
      </c>
      <c r="F205" s="20" t="n">
        <v>6955</v>
      </c>
      <c r="G205" s="21" t="n">
        <v>0.6677210639827462</v>
      </c>
      <c r="H205" s="21" t="n">
        <v>0.9351851851851852</v>
      </c>
      <c r="I205" s="21" t="n">
        <v>0.9790450000000001</v>
      </c>
      <c r="J205" s="21" t="n">
        <v>0.9351851851851852</v>
      </c>
      <c r="K205" s="21" t="n">
        <v>0</v>
      </c>
      <c r="L205" s="21" t="n">
        <v>0.9937621832358676</v>
      </c>
      <c r="M205" s="20" t="n">
        <v>5</v>
      </c>
      <c r="N205" s="20">
        <f>IF($B205="","",IF($C205="SUPERSTORE","Superstore","DH"))</f>
        <v/>
      </c>
      <c r="O205" s="20">
        <f>IF($B205="","",IFERROR(VLOOKUP($B205,Mapping!$A:$C,2,0),"Not Mapped"))</f>
        <v/>
      </c>
      <c r="P205" s="20">
        <f>IF($B205="","",IFERROR(VLOOKUP($B205,Mapping!$A:$C,3,0),"Not Mapped"))</f>
        <v/>
      </c>
      <c r="Q205" s="20">
        <f>IF($B205="","",IFERROR(VLOOKUP($O205,Leaders!$A:$B,2,0),"Not Mapped"))</f>
        <v/>
      </c>
      <c r="R205" s="20">
        <f>IF($B205="","",IF(COUNTIF(Exclusions!$A:$A,$B205)&gt;0,"Yes","No"))</f>
        <v/>
      </c>
      <c r="S205" s="21">
        <f>IF($B205="","",MIN(1,DAY($A205)/IF($N205="Superstore",Settings!$B$5,Settings!$B$4)))</f>
        <v/>
      </c>
      <c r="T205" s="21">
        <f>IF(OR($B205="",$G205="",$S205=0),"",$G205/$S205)</f>
        <v/>
      </c>
      <c r="U205" s="20">
        <f>IF($T205="","",IF($T205&lt;Settings!$B$8,"Critical",IF($T205&lt;Settings!$B$9,"Semi Critical","Non Critical")))</f>
        <v/>
      </c>
      <c r="V205" s="28" t="n"/>
      <c r="W205" s="28" t="n"/>
      <c r="X205" s="28" t="n"/>
      <c r="Y205" s="28" t="n"/>
      <c r="Z205" s="20">
        <f>IF($B205="","",IFERROR(VLOOKUP($B205,'Plan HC for CCA'!$A:$B,2,0),""))</f>
        <v/>
      </c>
      <c r="AA205" s="44">
        <f>IF(OR($B205="",$Z205=""),"",IF(N($M205)&lt;$Z205,"Delta","No Delta"))</f>
        <v/>
      </c>
      <c r="AB205" s="44">
        <f>IF(OR($B205="",$Z205=""),"",MAX(0,$Z205-N($M205)))</f>
        <v/>
      </c>
      <c r="AC205" s="45">
        <f>IF($B205="","",IFERROR(INDEX('CCA Util %'!$H:$H,MATCH($B205,'CCA Util %'!$E:$E,0)),""))</f>
        <v/>
      </c>
      <c r="AD205" s="44">
        <f>IF($B205="","",IFERROR(INDEX('CCA Util %'!$G:$G,MATCH($B205,'CCA Util %'!$E:$E,0)),""))</f>
        <v/>
      </c>
      <c r="AE205" s="44">
        <f>IF(OR($B205="",$U205=""),"",$U205&amp;" &amp; "&amp;IF(OR($AD205="",$AD205=0),"Util NA",$AD205&amp;" Util"))</f>
        <v/>
      </c>
    </row>
    <row r="206" ht="15.75" customHeight="1" s="42">
      <c r="A206" s="13" t="n">
        <v>46304</v>
      </c>
      <c r="B206" s="20" t="inlineStr">
        <is>
          <t>BLR-YESHWANTPUR</t>
        </is>
      </c>
      <c r="C206" s="20" t="inlineStr">
        <is>
          <t>RETAIL_STORE</t>
        </is>
      </c>
      <c r="D206" s="20" t="inlineStr">
        <is>
          <t>No</t>
        </is>
      </c>
      <c r="E206" s="20" t="inlineStr">
        <is>
          <t>Bengaluru</t>
        </is>
      </c>
      <c r="F206" s="20" t="n">
        <v>4531</v>
      </c>
      <c r="G206" s="21" t="n">
        <v>0.990289119399691</v>
      </c>
      <c r="H206" s="21" t="n">
        <v>0.8658346333853354</v>
      </c>
      <c r="I206" s="21" t="n">
        <v>0.982589</v>
      </c>
      <c r="J206" s="21" t="n">
        <v>0.8658346333853354</v>
      </c>
      <c r="K206" s="21" t="n">
        <v>0</v>
      </c>
      <c r="L206" s="21" t="n">
        <v>0.9645619508990888</v>
      </c>
      <c r="M206" s="20" t="n">
        <v>6</v>
      </c>
      <c r="N206" s="20">
        <f>IF($B206="","",IF($C206="SUPERSTORE","Superstore","DH"))</f>
        <v/>
      </c>
      <c r="O206" s="20">
        <f>IF($B206="","",IFERROR(VLOOKUP($B206,Mapping!$A:$C,2,0),"Not Mapped"))</f>
        <v/>
      </c>
      <c r="P206" s="20">
        <f>IF($B206="","",IFERROR(VLOOKUP($B206,Mapping!$A:$C,3,0),"Not Mapped"))</f>
        <v/>
      </c>
      <c r="Q206" s="20">
        <f>IF($B206="","",IFERROR(VLOOKUP($O206,Leaders!$A:$B,2,0),"Not Mapped"))</f>
        <v/>
      </c>
      <c r="R206" s="20">
        <f>IF($B206="","",IF(COUNTIF(Exclusions!$A:$A,$B206)&gt;0,"Yes","No"))</f>
        <v/>
      </c>
      <c r="S206" s="21">
        <f>IF($B206="","",MIN(1,DAY($A206)/IF($N206="Superstore",Settings!$B$5,Settings!$B$4)))</f>
        <v/>
      </c>
      <c r="T206" s="21">
        <f>IF(OR($B206="",$G206="",$S206=0),"",$G206/$S206)</f>
        <v/>
      </c>
      <c r="U206" s="20">
        <f>IF($T206="","",IF($T206&lt;Settings!$B$8,"Critical",IF($T206&lt;Settings!$B$9,"Semi Critical","Non Critical")))</f>
        <v/>
      </c>
      <c r="V206" s="28" t="n"/>
      <c r="W206" s="28" t="n"/>
      <c r="X206" s="28" t="n"/>
      <c r="Y206" s="28" t="n"/>
      <c r="Z206" s="20">
        <f>IF($B206="","",IFERROR(VLOOKUP($B206,'Plan HC for CCA'!$A:$B,2,0),""))</f>
        <v/>
      </c>
      <c r="AA206" s="44">
        <f>IF(OR($B206="",$Z206=""),"",IF(N($M206)&lt;$Z206,"Delta","No Delta"))</f>
        <v/>
      </c>
      <c r="AB206" s="44">
        <f>IF(OR($B206="",$Z206=""),"",MAX(0,$Z206-N($M206)))</f>
        <v/>
      </c>
      <c r="AC206" s="45">
        <f>IF($B206="","",IFERROR(INDEX('CCA Util %'!$H:$H,MATCH($B206,'CCA Util %'!$E:$E,0)),""))</f>
        <v/>
      </c>
      <c r="AD206" s="44">
        <f>IF($B206="","",IFERROR(INDEX('CCA Util %'!$G:$G,MATCH($B206,'CCA Util %'!$E:$E,0)),""))</f>
        <v/>
      </c>
      <c r="AE206" s="44">
        <f>IF(OR($B206="",$U206=""),"",$U206&amp;" &amp; "&amp;IF(OR($AD206="",$AD206=0),"Util NA",$AD206&amp;" Util"))</f>
        <v/>
      </c>
    </row>
    <row r="207" ht="15.75" customHeight="1" s="42">
      <c r="A207" s="13" t="n">
        <v>46304</v>
      </c>
      <c r="B207" s="20" t="inlineStr">
        <is>
          <t>BLR-Yallapa Garden</t>
        </is>
      </c>
      <c r="C207" s="20" t="inlineStr">
        <is>
          <t>RETAIL_STORE</t>
        </is>
      </c>
      <c r="D207" s="20" t="inlineStr">
        <is>
          <t>Yes</t>
        </is>
      </c>
      <c r="E207" s="20" t="inlineStr">
        <is>
          <t>Bengaluru</t>
        </is>
      </c>
      <c r="F207" s="20" t="n">
        <v>6286</v>
      </c>
      <c r="G207" s="21" t="n">
        <v>0.8086223353483933</v>
      </c>
      <c r="H207" s="21" t="n">
        <v>0.8420224277001771</v>
      </c>
      <c r="I207" s="21" t="n">
        <v>0.943558</v>
      </c>
      <c r="J207" s="21" t="n">
        <v>0.8420224277001771</v>
      </c>
      <c r="K207" s="21" t="n">
        <v>0</v>
      </c>
      <c r="L207" s="21" t="n">
        <v>0.9545357590316536</v>
      </c>
      <c r="M207" s="20" t="n">
        <v>3</v>
      </c>
      <c r="N207" s="20">
        <f>IF($B207="","",IF($C207="SUPERSTORE","Superstore","DH"))</f>
        <v/>
      </c>
      <c r="O207" s="20">
        <f>IF($B207="","",IFERROR(VLOOKUP($B207,Mapping!$A:$C,2,0),"Not Mapped"))</f>
        <v/>
      </c>
      <c r="P207" s="20">
        <f>IF($B207="","",IFERROR(VLOOKUP($B207,Mapping!$A:$C,3,0),"Not Mapped"))</f>
        <v/>
      </c>
      <c r="Q207" s="20">
        <f>IF($B207="","",IFERROR(VLOOKUP($O207,Leaders!$A:$B,2,0),"Not Mapped"))</f>
        <v/>
      </c>
      <c r="R207" s="20">
        <f>IF($B207="","",IF(COUNTIF(Exclusions!$A:$A,$B207)&gt;0,"Yes","No"))</f>
        <v/>
      </c>
      <c r="S207" s="21">
        <f>IF($B207="","",MIN(1,DAY($A207)/IF($N207="Superstore",Settings!$B$5,Settings!$B$4)))</f>
        <v/>
      </c>
      <c r="T207" s="21">
        <f>IF(OR($B207="",$G207="",$S207=0),"",$G207/$S207)</f>
        <v/>
      </c>
      <c r="U207" s="20">
        <f>IF($T207="","",IF($T207&lt;Settings!$B$8,"Critical",IF($T207&lt;Settings!$B$9,"Semi Critical","Non Critical")))</f>
        <v/>
      </c>
      <c r="V207" s="28" t="n"/>
      <c r="W207" s="28" t="n"/>
      <c r="X207" s="28" t="n"/>
      <c r="Y207" s="28" t="n"/>
      <c r="Z207" s="20">
        <f>IF($B207="","",IFERROR(VLOOKUP($B207,'Plan HC for CCA'!$A:$B,2,0),""))</f>
        <v/>
      </c>
      <c r="AA207" s="44">
        <f>IF(OR($B207="",$Z207=""),"",IF(N($M207)&lt;$Z207,"Delta","No Delta"))</f>
        <v/>
      </c>
      <c r="AB207" s="44">
        <f>IF(OR($B207="",$Z207=""),"",MAX(0,$Z207-N($M207)))</f>
        <v/>
      </c>
      <c r="AC207" s="45">
        <f>IF($B207="","",IFERROR(INDEX('CCA Util %'!$H:$H,MATCH($B207,'CCA Util %'!$E:$E,0)),""))</f>
        <v/>
      </c>
      <c r="AD207" s="44">
        <f>IF($B207="","",IFERROR(INDEX('CCA Util %'!$G:$G,MATCH($B207,'CCA Util %'!$E:$E,0)),""))</f>
        <v/>
      </c>
      <c r="AE207" s="44">
        <f>IF(OR($B207="",$U207=""),"",$U207&amp;" &amp; "&amp;IF(OR($AD207="",$AD207=0),"Util NA",$AD207&amp;" Util"))</f>
        <v/>
      </c>
    </row>
    <row r="208" ht="15.75" customHeight="1" s="42">
      <c r="A208" s="13" t="n">
        <v>46304</v>
      </c>
      <c r="B208" s="20" t="inlineStr">
        <is>
          <t>BLR-Yelahanka Network</t>
        </is>
      </c>
      <c r="C208" s="20" t="inlineStr">
        <is>
          <t>RETAIL_STORE</t>
        </is>
      </c>
      <c r="D208" s="20" t="inlineStr">
        <is>
          <t>No</t>
        </is>
      </c>
      <c r="E208" s="20" t="inlineStr">
        <is>
          <t>Bengaluru</t>
        </is>
      </c>
      <c r="F208" s="20" t="n">
        <v>5754</v>
      </c>
      <c r="G208" s="21" t="n">
        <v>0.9184914841849148</v>
      </c>
      <c r="H208" s="21" t="n">
        <v>0.9352885525070956</v>
      </c>
      <c r="I208" s="21" t="n">
        <v>0.98502</v>
      </c>
      <c r="J208" s="21" t="n">
        <v>0.9352885525070956</v>
      </c>
      <c r="K208" s="21" t="n">
        <v>0</v>
      </c>
      <c r="L208" s="21" t="n">
        <v>0.9938057063187772</v>
      </c>
      <c r="M208" s="20" t="n">
        <v>2</v>
      </c>
      <c r="N208" s="20">
        <f>IF($B208="","",IF($C208="SUPERSTORE","Superstore","DH"))</f>
        <v/>
      </c>
      <c r="O208" s="20">
        <f>IF($B208="","",IFERROR(VLOOKUP($B208,Mapping!$A:$C,2,0),"Not Mapped"))</f>
        <v/>
      </c>
      <c r="P208" s="20">
        <f>IF($B208="","",IFERROR(VLOOKUP($B208,Mapping!$A:$C,3,0),"Not Mapped"))</f>
        <v/>
      </c>
      <c r="Q208" s="20">
        <f>IF($B208="","",IFERROR(VLOOKUP($O208,Leaders!$A:$B,2,0),"Not Mapped"))</f>
        <v/>
      </c>
      <c r="R208" s="20">
        <f>IF($B208="","",IF(COUNTIF(Exclusions!$A:$A,$B208)&gt;0,"Yes","No"))</f>
        <v/>
      </c>
      <c r="S208" s="21">
        <f>IF($B208="","",MIN(1,DAY($A208)/IF($N208="Superstore",Settings!$B$5,Settings!$B$4)))</f>
        <v/>
      </c>
      <c r="T208" s="21">
        <f>IF(OR($B208="",$G208="",$S208=0),"",$G208/$S208)</f>
        <v/>
      </c>
      <c r="U208" s="20">
        <f>IF($T208="","",IF($T208&lt;Settings!$B$8,"Critical",IF($T208&lt;Settings!$B$9,"Semi Critical","Non Critical")))</f>
        <v/>
      </c>
      <c r="V208" s="28" t="n"/>
      <c r="W208" s="28" t="n"/>
      <c r="X208" s="28" t="n"/>
      <c r="Y208" s="28" t="n"/>
      <c r="Z208" s="20">
        <f>IF($B208="","",IFERROR(VLOOKUP($B208,'Plan HC for CCA'!$A:$B,2,0),""))</f>
        <v/>
      </c>
      <c r="AA208" s="44">
        <f>IF(OR($B208="",$Z208=""),"",IF(N($M208)&lt;$Z208,"Delta","No Delta"))</f>
        <v/>
      </c>
      <c r="AB208" s="44">
        <f>IF(OR($B208="",$Z208=""),"",MAX(0,$Z208-N($M208)))</f>
        <v/>
      </c>
      <c r="AC208" s="45">
        <f>IF($B208="","",IFERROR(INDEX('CCA Util %'!$H:$H,MATCH($B208,'CCA Util %'!$E:$E,0)),""))</f>
        <v/>
      </c>
      <c r="AD208" s="44">
        <f>IF($B208="","",IFERROR(INDEX('CCA Util %'!$G:$G,MATCH($B208,'CCA Util %'!$E:$E,0)),""))</f>
        <v/>
      </c>
      <c r="AE208" s="44">
        <f>IF(OR($B208="",$U208=""),"",$U208&amp;" &amp; "&amp;IF(OR($AD208="",$AD208=0),"Util NA",$AD208&amp;" Util"))</f>
        <v/>
      </c>
    </row>
    <row r="209" ht="15.75" customHeight="1" s="42">
      <c r="A209" s="13" t="n">
        <v>46304</v>
      </c>
      <c r="B209" s="20" t="inlineStr">
        <is>
          <t>BLR-Yelahanka new town New</t>
        </is>
      </c>
      <c r="C209" s="20" t="inlineStr">
        <is>
          <t>RETAIL_STORE</t>
        </is>
      </c>
      <c r="D209" s="20" t="inlineStr">
        <is>
          <t>Yes</t>
        </is>
      </c>
      <c r="E209" s="20" t="inlineStr">
        <is>
          <t>Bengaluru</t>
        </is>
      </c>
      <c r="F209" s="20" t="n">
        <v>5173</v>
      </c>
      <c r="G209" s="21" t="n">
        <v>0.6388942586506863</v>
      </c>
      <c r="H209" s="21" t="n">
        <v>0.8753403933434191</v>
      </c>
      <c r="I209" s="21" t="n">
        <v>0.956297</v>
      </c>
      <c r="J209" s="21" t="n">
        <v>0.8753403933434191</v>
      </c>
      <c r="K209" s="21" t="n">
        <v>0</v>
      </c>
      <c r="L209" s="21" t="n">
        <v>0.9685643761445976</v>
      </c>
      <c r="M209" s="20" t="n">
        <v>2</v>
      </c>
      <c r="N209" s="20">
        <f>IF($B209="","",IF($C209="SUPERSTORE","Superstore","DH"))</f>
        <v/>
      </c>
      <c r="O209" s="20">
        <f>IF($B209="","",IFERROR(VLOOKUP($B209,Mapping!$A:$C,2,0),"Not Mapped"))</f>
        <v/>
      </c>
      <c r="P209" s="20">
        <f>IF($B209="","",IFERROR(VLOOKUP($B209,Mapping!$A:$C,3,0),"Not Mapped"))</f>
        <v/>
      </c>
      <c r="Q209" s="20">
        <f>IF($B209="","",IFERROR(VLOOKUP($O209,Leaders!$A:$B,2,0),"Not Mapped"))</f>
        <v/>
      </c>
      <c r="R209" s="20">
        <f>IF($B209="","",IF(COUNTIF(Exclusions!$A:$A,$B209)&gt;0,"Yes","No"))</f>
        <v/>
      </c>
      <c r="S209" s="21">
        <f>IF($B209="","",MIN(1,DAY($A209)/IF($N209="Superstore",Settings!$B$5,Settings!$B$4)))</f>
        <v/>
      </c>
      <c r="T209" s="21">
        <f>IF(OR($B209="",$G209="",$S209=0),"",$G209/$S209)</f>
        <v/>
      </c>
      <c r="U209" s="20">
        <f>IF($T209="","",IF($T209&lt;Settings!$B$8,"Critical",IF($T209&lt;Settings!$B$9,"Semi Critical","Non Critical")))</f>
        <v/>
      </c>
      <c r="V209" s="28" t="n"/>
      <c r="W209" s="28" t="n"/>
      <c r="X209" s="28" t="n"/>
      <c r="Y209" s="28" t="n"/>
      <c r="Z209" s="20">
        <f>IF($B209="","",IFERROR(VLOOKUP($B209,'Plan HC for CCA'!$A:$B,2,0),""))</f>
        <v/>
      </c>
      <c r="AA209" s="44">
        <f>IF(OR($B209="",$Z209=""),"",IF(N($M209)&lt;$Z209,"Delta","No Delta"))</f>
        <v/>
      </c>
      <c r="AB209" s="44">
        <f>IF(OR($B209="",$Z209=""),"",MAX(0,$Z209-N($M209)))</f>
        <v/>
      </c>
      <c r="AC209" s="45">
        <f>IF($B209="","",IFERROR(INDEX('CCA Util %'!$H:$H,MATCH($B209,'CCA Util %'!$E:$E,0)),""))</f>
        <v/>
      </c>
      <c r="AD209" s="44">
        <f>IF($B209="","",IFERROR(INDEX('CCA Util %'!$G:$G,MATCH($B209,'CCA Util %'!$E:$E,0)),""))</f>
        <v/>
      </c>
      <c r="AE209" s="44">
        <f>IF(OR($B209="",$U209=""),"",$U209&amp;" &amp; "&amp;IF(OR($AD209="",$AD209=0),"Util NA",$AD209&amp;" Util"))</f>
        <v/>
      </c>
    </row>
    <row r="210" ht="15.75" customHeight="1" s="42">
      <c r="A210" s="13" t="n">
        <v>46304</v>
      </c>
      <c r="B210" s="20" t="inlineStr">
        <is>
          <t>BLR-Yelenahalli</t>
        </is>
      </c>
      <c r="C210" s="20" t="inlineStr">
        <is>
          <t>RETAIL_STORE</t>
        </is>
      </c>
      <c r="D210" s="20" t="inlineStr">
        <is>
          <t>Yes</t>
        </is>
      </c>
      <c r="E210" s="20" t="inlineStr">
        <is>
          <t>Bengaluru</t>
        </is>
      </c>
      <c r="F210" s="20" t="n">
        <v>5639</v>
      </c>
      <c r="G210" s="21" t="n">
        <v>0.3390672104983153</v>
      </c>
      <c r="H210" s="21" t="n">
        <v>0.8593096234309623</v>
      </c>
      <c r="I210" s="21" t="n">
        <v>0.960298</v>
      </c>
      <c r="J210" s="21" t="n">
        <v>0.8593096234309623</v>
      </c>
      <c r="K210" s="21" t="n">
        <v>0</v>
      </c>
      <c r="L210" s="21" t="n">
        <v>0.961814578286721</v>
      </c>
      <c r="M210" s="20" t="n">
        <v>3</v>
      </c>
      <c r="N210" s="20">
        <f>IF($B210="","",IF($C210="SUPERSTORE","Superstore","DH"))</f>
        <v/>
      </c>
      <c r="O210" s="20">
        <f>IF($B210="","",IFERROR(VLOOKUP($B210,Mapping!$A:$C,2,0),"Not Mapped"))</f>
        <v/>
      </c>
      <c r="P210" s="20">
        <f>IF($B210="","",IFERROR(VLOOKUP($B210,Mapping!$A:$C,3,0),"Not Mapped"))</f>
        <v/>
      </c>
      <c r="Q210" s="20">
        <f>IF($B210="","",IFERROR(VLOOKUP($O210,Leaders!$A:$B,2,0),"Not Mapped"))</f>
        <v/>
      </c>
      <c r="R210" s="20">
        <f>IF($B210="","",IF(COUNTIF(Exclusions!$A:$A,$B210)&gt;0,"Yes","No"))</f>
        <v/>
      </c>
      <c r="S210" s="21">
        <f>IF($B210="","",MIN(1,DAY($A210)/IF($N210="Superstore",Settings!$B$5,Settings!$B$4)))</f>
        <v/>
      </c>
      <c r="T210" s="21">
        <f>IF(OR($B210="",$G210="",$S210=0),"",$G210/$S210)</f>
        <v/>
      </c>
      <c r="U210" s="20">
        <f>IF($T210="","",IF($T210&lt;Settings!$B$8,"Critical",IF($T210&lt;Settings!$B$9,"Semi Critical","Non Critical")))</f>
        <v/>
      </c>
      <c r="V210" s="28" t="n"/>
      <c r="W210" s="28" t="n"/>
      <c r="X210" s="28" t="n"/>
      <c r="Y210" s="28" t="n"/>
      <c r="Z210" s="20">
        <f>IF($B210="","",IFERROR(VLOOKUP($B210,'Plan HC for CCA'!$A:$B,2,0),""))</f>
        <v/>
      </c>
      <c r="AA210" s="44">
        <f>IF(OR($B210="",$Z210=""),"",IF(N($M210)&lt;$Z210,"Delta","No Delta"))</f>
        <v/>
      </c>
      <c r="AB210" s="44">
        <f>IF(OR($B210="",$Z210=""),"",MAX(0,$Z210-N($M210)))</f>
        <v/>
      </c>
      <c r="AC210" s="45">
        <f>IF($B210="","",IFERROR(INDEX('CCA Util %'!$H:$H,MATCH($B210,'CCA Util %'!$E:$E,0)),""))</f>
        <v/>
      </c>
      <c r="AD210" s="44">
        <f>IF($B210="","",IFERROR(INDEX('CCA Util %'!$G:$G,MATCH($B210,'CCA Util %'!$E:$E,0)),""))</f>
        <v/>
      </c>
      <c r="AE210" s="44">
        <f>IF(OR($B210="",$U210=""),"",$U210&amp;" &amp; "&amp;IF(OR($AD210="",$AD210=0),"Util NA",$AD210&amp;" Util"))</f>
        <v/>
      </c>
    </row>
    <row r="211" ht="15.75" customHeight="1" s="42">
      <c r="A211" s="13" t="n">
        <v>46304</v>
      </c>
      <c r="B211" s="20" t="inlineStr">
        <is>
          <t>COI-Nehru Nagar</t>
        </is>
      </c>
      <c r="C211" s="20" t="inlineStr">
        <is>
          <t>RETAIL_STORE</t>
        </is>
      </c>
      <c r="D211" s="20" t="inlineStr">
        <is>
          <t>Yes</t>
        </is>
      </c>
      <c r="E211" s="20" t="inlineStr">
        <is>
          <t>Coimbatore</t>
        </is>
      </c>
      <c r="F211" s="20" t="n">
        <v>6791</v>
      </c>
      <c r="G211" s="21" t="n">
        <v>0.3622441466647033</v>
      </c>
      <c r="H211" s="21" t="n">
        <v>0.9857723577235772</v>
      </c>
      <c r="I211" s="21" t="n">
        <v>0.99693</v>
      </c>
      <c r="J211" s="21" t="n"/>
      <c r="K211" s="21" t="n">
        <v>0</v>
      </c>
      <c r="L211" s="21" t="n">
        <v>1</v>
      </c>
      <c r="M211" s="20" t="n"/>
      <c r="N211" s="20">
        <f>IF($B211="","",IF($C211="SUPERSTORE","Superstore","DH"))</f>
        <v/>
      </c>
      <c r="O211" s="20">
        <f>IF($B211="","",IFERROR(VLOOKUP($B211,Mapping!$A:$C,2,0),"Not Mapped"))</f>
        <v/>
      </c>
      <c r="P211" s="20">
        <f>IF($B211="","",IFERROR(VLOOKUP($B211,Mapping!$A:$C,3,0),"Not Mapped"))</f>
        <v/>
      </c>
      <c r="Q211" s="20">
        <f>IF($B211="","",IFERROR(VLOOKUP($O211,Leaders!$A:$B,2,0),"Not Mapped"))</f>
        <v/>
      </c>
      <c r="R211" s="20">
        <f>IF($B211="","",IF(COUNTIF(Exclusions!$A:$A,$B211)&gt;0,"Yes","No"))</f>
        <v/>
      </c>
      <c r="S211" s="21">
        <f>IF($B211="","",MIN(1,DAY($A211)/IF($N211="Superstore",Settings!$B$5,Settings!$B$4)))</f>
        <v/>
      </c>
      <c r="T211" s="21">
        <f>IF(OR($B211="",$G211="",$S211=0),"",$G211/$S211)</f>
        <v/>
      </c>
      <c r="U211" s="20">
        <f>IF($T211="","",IF($T211&lt;Settings!$B$8,"Critical",IF($T211&lt;Settings!$B$9,"Semi Critical","Non Critical")))</f>
        <v/>
      </c>
      <c r="V211" s="28" t="n"/>
      <c r="W211" s="28" t="n"/>
      <c r="X211" s="28" t="n"/>
      <c r="Y211" s="28" t="n"/>
      <c r="Z211" s="20">
        <f>IF($B211="","",IFERROR(VLOOKUP($B211,'Plan HC for CCA'!$A:$B,2,0),""))</f>
        <v/>
      </c>
      <c r="AA211" s="44">
        <f>IF(OR($B211="",$Z211=""),"",IF(N($M211)&lt;$Z211,"Delta","No Delta"))</f>
        <v/>
      </c>
      <c r="AB211" s="44">
        <f>IF(OR($B211="",$Z211=""),"",MAX(0,$Z211-N($M211)))</f>
        <v/>
      </c>
      <c r="AC211" s="45">
        <f>IF($B211="","",IFERROR(INDEX('CCA Util %'!$H:$H,MATCH($B211,'CCA Util %'!$E:$E,0)),""))</f>
        <v/>
      </c>
      <c r="AD211" s="44">
        <f>IF($B211="","",IFERROR(INDEX('CCA Util %'!$G:$G,MATCH($B211,'CCA Util %'!$E:$E,0)),""))</f>
        <v/>
      </c>
      <c r="AE211" s="44">
        <f>IF(OR($B211="",$U211=""),"",$U211&amp;" &amp; "&amp;IF(OR($AD211="",$AD211=0),"Util NA",$AD211&amp;" Util"))</f>
        <v/>
      </c>
    </row>
    <row r="212" ht="15.75" customHeight="1" s="42">
      <c r="A212" s="13" t="n">
        <v>46304</v>
      </c>
      <c r="B212" s="20" t="inlineStr">
        <is>
          <t>COI-Parashakti nagar</t>
        </is>
      </c>
      <c r="C212" s="20" t="inlineStr">
        <is>
          <t>RETAIL_STORE</t>
        </is>
      </c>
      <c r="D212" s="20" t="inlineStr">
        <is>
          <t>Yes</t>
        </is>
      </c>
      <c r="E212" s="20" t="inlineStr">
        <is>
          <t>Coimbatore</t>
        </is>
      </c>
      <c r="F212" s="20" t="n">
        <v>6188</v>
      </c>
      <c r="G212" s="21" t="n">
        <v>0.1735617323852618</v>
      </c>
      <c r="H212" s="21" t="n">
        <v>0.8538175046554934</v>
      </c>
      <c r="I212" s="21" t="n">
        <v>0.978635</v>
      </c>
      <c r="J212" s="21" t="n">
        <v>0.5104411340782122</v>
      </c>
      <c r="K212" s="21" t="n">
        <v>0</v>
      </c>
      <c r="L212" s="21" t="n">
        <v>0.7986361072233656</v>
      </c>
      <c r="M212" s="20" t="n">
        <v>3</v>
      </c>
      <c r="N212" s="20">
        <f>IF($B212="","",IF($C212="SUPERSTORE","Superstore","DH"))</f>
        <v/>
      </c>
      <c r="O212" s="20">
        <f>IF($B212="","",IFERROR(VLOOKUP($B212,Mapping!$A:$C,2,0),"Not Mapped"))</f>
        <v/>
      </c>
      <c r="P212" s="20">
        <f>IF($B212="","",IFERROR(VLOOKUP($B212,Mapping!$A:$C,3,0),"Not Mapped"))</f>
        <v/>
      </c>
      <c r="Q212" s="20">
        <f>IF($B212="","",IFERROR(VLOOKUP($O212,Leaders!$A:$B,2,0),"Not Mapped"))</f>
        <v/>
      </c>
      <c r="R212" s="20">
        <f>IF($B212="","",IF(COUNTIF(Exclusions!$A:$A,$B212)&gt;0,"Yes","No"))</f>
        <v/>
      </c>
      <c r="S212" s="21">
        <f>IF($B212="","",MIN(1,DAY($A212)/IF($N212="Superstore",Settings!$B$5,Settings!$B$4)))</f>
        <v/>
      </c>
      <c r="T212" s="21">
        <f>IF(OR($B212="",$G212="",$S212=0),"",$G212/$S212)</f>
        <v/>
      </c>
      <c r="U212" s="20">
        <f>IF($T212="","",IF($T212&lt;Settings!$B$8,"Critical",IF($T212&lt;Settings!$B$9,"Semi Critical","Non Critical")))</f>
        <v/>
      </c>
      <c r="V212" s="28" t="n"/>
      <c r="W212" s="28" t="n"/>
      <c r="X212" s="28" t="n"/>
      <c r="Y212" s="28" t="n"/>
      <c r="Z212" s="20">
        <f>IF($B212="","",IFERROR(VLOOKUP($B212,'Plan HC for CCA'!$A:$B,2,0),""))</f>
        <v/>
      </c>
      <c r="AA212" s="44">
        <f>IF(OR($B212="",$Z212=""),"",IF(N($M212)&lt;$Z212,"Delta","No Delta"))</f>
        <v/>
      </c>
      <c r="AB212" s="44">
        <f>IF(OR($B212="",$Z212=""),"",MAX(0,$Z212-N($M212)))</f>
        <v/>
      </c>
      <c r="AC212" s="45">
        <f>IF($B212="","",IFERROR(INDEX('CCA Util %'!$H:$H,MATCH($B212,'CCA Util %'!$E:$E,0)),""))</f>
        <v/>
      </c>
      <c r="AD212" s="44">
        <f>IF($B212="","",IFERROR(INDEX('CCA Util %'!$G:$G,MATCH($B212,'CCA Util %'!$E:$E,0)),""))</f>
        <v/>
      </c>
      <c r="AE212" s="44">
        <f>IF(OR($B212="",$U212=""),"",$U212&amp;" &amp; "&amp;IF(OR($AD212="",$AD212=0),"Util NA",$AD212&amp;" Util"))</f>
        <v/>
      </c>
    </row>
    <row r="213" ht="15.75" customHeight="1" s="42">
      <c r="A213" s="13" t="n">
        <v>46304</v>
      </c>
      <c r="B213" s="20" t="inlineStr">
        <is>
          <t>COI-Peelamedu</t>
        </is>
      </c>
      <c r="C213" s="20" t="inlineStr">
        <is>
          <t>RETAIL_STORE</t>
        </is>
      </c>
      <c r="D213" s="20" t="inlineStr">
        <is>
          <t>Yes</t>
        </is>
      </c>
      <c r="E213" s="20" t="inlineStr">
        <is>
          <t>Coimbatore</t>
        </is>
      </c>
      <c r="F213" s="20" t="n">
        <v>6707</v>
      </c>
      <c r="G213" s="21" t="n">
        <v>0.462352765767109</v>
      </c>
      <c r="H213" s="21" t="n">
        <v>0.8306997742663657</v>
      </c>
      <c r="I213" s="21" t="n">
        <v>0.953471</v>
      </c>
      <c r="J213" s="21" t="n">
        <v>0.8306997742663657</v>
      </c>
      <c r="K213" s="21" t="n">
        <v>0</v>
      </c>
      <c r="L213" s="21" t="n">
        <v>0.9497683260068908</v>
      </c>
      <c r="M213" s="20" t="n">
        <v>3</v>
      </c>
      <c r="N213" s="20">
        <f>IF($B213="","",IF($C213="SUPERSTORE","Superstore","DH"))</f>
        <v/>
      </c>
      <c r="O213" s="20">
        <f>IF($B213="","",IFERROR(VLOOKUP($B213,Mapping!$A:$C,2,0),"Not Mapped"))</f>
        <v/>
      </c>
      <c r="P213" s="20">
        <f>IF($B213="","",IFERROR(VLOOKUP($B213,Mapping!$A:$C,3,0),"Not Mapped"))</f>
        <v/>
      </c>
      <c r="Q213" s="20">
        <f>IF($B213="","",IFERROR(VLOOKUP($O213,Leaders!$A:$B,2,0),"Not Mapped"))</f>
        <v/>
      </c>
      <c r="R213" s="20">
        <f>IF($B213="","",IF(COUNTIF(Exclusions!$A:$A,$B213)&gt;0,"Yes","No"))</f>
        <v/>
      </c>
      <c r="S213" s="21">
        <f>IF($B213="","",MIN(1,DAY($A213)/IF($N213="Superstore",Settings!$B$5,Settings!$B$4)))</f>
        <v/>
      </c>
      <c r="T213" s="21">
        <f>IF(OR($B213="",$G213="",$S213=0),"",$G213/$S213)</f>
        <v/>
      </c>
      <c r="U213" s="20">
        <f>IF($T213="","",IF($T213&lt;Settings!$B$8,"Critical",IF($T213&lt;Settings!$B$9,"Semi Critical","Non Critical")))</f>
        <v/>
      </c>
      <c r="V213" s="28" t="n"/>
      <c r="W213" s="28" t="n"/>
      <c r="X213" s="28" t="n"/>
      <c r="Y213" s="28" t="n"/>
      <c r="Z213" s="20">
        <f>IF($B213="","",IFERROR(VLOOKUP($B213,'Plan HC for CCA'!$A:$B,2,0),""))</f>
        <v/>
      </c>
      <c r="AA213" s="44">
        <f>IF(OR($B213="",$Z213=""),"",IF(N($M213)&lt;$Z213,"Delta","No Delta"))</f>
        <v/>
      </c>
      <c r="AB213" s="44">
        <f>IF(OR($B213="",$Z213=""),"",MAX(0,$Z213-N($M213)))</f>
        <v/>
      </c>
      <c r="AC213" s="45">
        <f>IF($B213="","",IFERROR(INDEX('CCA Util %'!$H:$H,MATCH($B213,'CCA Util %'!$E:$E,0)),""))</f>
        <v/>
      </c>
      <c r="AD213" s="44">
        <f>IF($B213="","",IFERROR(INDEX('CCA Util %'!$G:$G,MATCH($B213,'CCA Util %'!$E:$E,0)),""))</f>
        <v/>
      </c>
      <c r="AE213" s="44">
        <f>IF(OR($B213="",$U213=""),"",$U213&amp;" &amp; "&amp;IF(OR($AD213="",$AD213=0),"Util NA",$AD213&amp;" Util"))</f>
        <v/>
      </c>
    </row>
    <row r="214" ht="15.75" customHeight="1" s="42">
      <c r="A214" s="13" t="n">
        <v>46304</v>
      </c>
      <c r="B214" s="20" t="inlineStr">
        <is>
          <t>COI-R S Puram</t>
        </is>
      </c>
      <c r="C214" s="20" t="inlineStr">
        <is>
          <t>RETAIL_STORE</t>
        </is>
      </c>
      <c r="D214" s="20" t="inlineStr">
        <is>
          <t>Yes</t>
        </is>
      </c>
      <c r="E214" s="20" t="inlineStr">
        <is>
          <t>Coimbatore</t>
        </is>
      </c>
      <c r="F214" s="20" t="n">
        <v>5114</v>
      </c>
      <c r="G214" s="21" t="n">
        <v>0.0754790770434102</v>
      </c>
      <c r="H214" s="21" t="n">
        <v>0.9145077720207254</v>
      </c>
      <c r="I214" s="21" t="n">
        <v>0.939538</v>
      </c>
      <c r="J214" s="21" t="n">
        <v>0.2377619611398964</v>
      </c>
      <c r="K214" s="21" t="n">
        <v>0</v>
      </c>
      <c r="L214" s="21" t="n">
        <v>0.6890519040087265</v>
      </c>
      <c r="M214" s="20" t="n">
        <v>1</v>
      </c>
      <c r="N214" s="20">
        <f>IF($B214="","",IF($C214="SUPERSTORE","Superstore","DH"))</f>
        <v/>
      </c>
      <c r="O214" s="20">
        <f>IF($B214="","",IFERROR(VLOOKUP($B214,Mapping!$A:$C,2,0),"Not Mapped"))</f>
        <v/>
      </c>
      <c r="P214" s="20">
        <f>IF($B214="","",IFERROR(VLOOKUP($B214,Mapping!$A:$C,3,0),"Not Mapped"))</f>
        <v/>
      </c>
      <c r="Q214" s="20">
        <f>IF($B214="","",IFERROR(VLOOKUP($O214,Leaders!$A:$B,2,0),"Not Mapped"))</f>
        <v/>
      </c>
      <c r="R214" s="20">
        <f>IF($B214="","",IF(COUNTIF(Exclusions!$A:$A,$B214)&gt;0,"Yes","No"))</f>
        <v/>
      </c>
      <c r="S214" s="21">
        <f>IF($B214="","",MIN(1,DAY($A214)/IF($N214="Superstore",Settings!$B$5,Settings!$B$4)))</f>
        <v/>
      </c>
      <c r="T214" s="21">
        <f>IF(OR($B214="",$G214="",$S214=0),"",$G214/$S214)</f>
        <v/>
      </c>
      <c r="U214" s="20">
        <f>IF($T214="","",IF($T214&lt;Settings!$B$8,"Critical",IF($T214&lt;Settings!$B$9,"Semi Critical","Non Critical")))</f>
        <v/>
      </c>
      <c r="V214" s="28" t="n"/>
      <c r="W214" s="28" t="n"/>
      <c r="X214" s="28" t="n"/>
      <c r="Y214" s="28" t="n"/>
      <c r="Z214" s="20">
        <f>IF($B214="","",IFERROR(VLOOKUP($B214,'Plan HC for CCA'!$A:$B,2,0),""))</f>
        <v/>
      </c>
      <c r="AA214" s="44">
        <f>IF(OR($B214="",$Z214=""),"",IF(N($M214)&lt;$Z214,"Delta","No Delta"))</f>
        <v/>
      </c>
      <c r="AB214" s="44">
        <f>IF(OR($B214="",$Z214=""),"",MAX(0,$Z214-N($M214)))</f>
        <v/>
      </c>
      <c r="AC214" s="45">
        <f>IF($B214="","",IFERROR(INDEX('CCA Util %'!$H:$H,MATCH($B214,'CCA Util %'!$E:$E,0)),""))</f>
        <v/>
      </c>
      <c r="AD214" s="44">
        <f>IF($B214="","",IFERROR(INDEX('CCA Util %'!$G:$G,MATCH($B214,'CCA Util %'!$E:$E,0)),""))</f>
        <v/>
      </c>
      <c r="AE214" s="44">
        <f>IF(OR($B214="",$U214=""),"",$U214&amp;" &amp; "&amp;IF(OR($AD214="",$AD214=0),"Util NA",$AD214&amp;" Util"))</f>
        <v/>
      </c>
    </row>
    <row r="215" ht="15.75" customHeight="1" s="42">
      <c r="A215" s="13" t="n">
        <v>46304</v>
      </c>
      <c r="B215" s="20" t="inlineStr">
        <is>
          <t>COI-Race Course</t>
        </is>
      </c>
      <c r="C215" s="20" t="inlineStr">
        <is>
          <t>RETAIL_STORE</t>
        </is>
      </c>
      <c r="D215" s="20" t="inlineStr">
        <is>
          <t>Yes</t>
        </is>
      </c>
      <c r="E215" s="20" t="inlineStr">
        <is>
          <t>Coimbatore</t>
        </is>
      </c>
      <c r="F215" s="20" t="n">
        <v>7163</v>
      </c>
      <c r="G215" s="21" t="n">
        <v>0.3176043557168784</v>
      </c>
      <c r="H215" s="21" t="n">
        <v>0.9235164835164836</v>
      </c>
      <c r="I215" s="21" t="n">
        <v>0.970824</v>
      </c>
      <c r="J215" s="21" t="n">
        <v>0.9235164835164836</v>
      </c>
      <c r="K215" s="21" t="n">
        <v>0</v>
      </c>
      <c r="L215" s="21" t="n">
        <v>0.9888490456911512</v>
      </c>
      <c r="M215" s="20" t="n">
        <v>1</v>
      </c>
      <c r="N215" s="20">
        <f>IF($B215="","",IF($C215="SUPERSTORE","Superstore","DH"))</f>
        <v/>
      </c>
      <c r="O215" s="20">
        <f>IF($B215="","",IFERROR(VLOOKUP($B215,Mapping!$A:$C,2,0),"Not Mapped"))</f>
        <v/>
      </c>
      <c r="P215" s="20">
        <f>IF($B215="","",IFERROR(VLOOKUP($B215,Mapping!$A:$C,3,0),"Not Mapped"))</f>
        <v/>
      </c>
      <c r="Q215" s="20">
        <f>IF($B215="","",IFERROR(VLOOKUP($O215,Leaders!$A:$B,2,0),"Not Mapped"))</f>
        <v/>
      </c>
      <c r="R215" s="20">
        <f>IF($B215="","",IF(COUNTIF(Exclusions!$A:$A,$B215)&gt;0,"Yes","No"))</f>
        <v/>
      </c>
      <c r="S215" s="21">
        <f>IF($B215="","",MIN(1,DAY($A215)/IF($N215="Superstore",Settings!$B$5,Settings!$B$4)))</f>
        <v/>
      </c>
      <c r="T215" s="21">
        <f>IF(OR($B215="",$G215="",$S215=0),"",$G215/$S215)</f>
        <v/>
      </c>
      <c r="U215" s="20">
        <f>IF($T215="","",IF($T215&lt;Settings!$B$8,"Critical",IF($T215&lt;Settings!$B$9,"Semi Critical","Non Critical")))</f>
        <v/>
      </c>
      <c r="V215" s="28" t="n"/>
      <c r="W215" s="28" t="n"/>
      <c r="X215" s="28" t="n"/>
      <c r="Y215" s="28" t="n"/>
      <c r="Z215" s="20">
        <f>IF($B215="","",IFERROR(VLOOKUP($B215,'Plan HC for CCA'!$A:$B,2,0),""))</f>
        <v/>
      </c>
      <c r="AA215" s="44">
        <f>IF(OR($B215="",$Z215=""),"",IF(N($M215)&lt;$Z215,"Delta","No Delta"))</f>
        <v/>
      </c>
      <c r="AB215" s="44">
        <f>IF(OR($B215="",$Z215=""),"",MAX(0,$Z215-N($M215)))</f>
        <v/>
      </c>
      <c r="AC215" s="45">
        <f>IF($B215="","",IFERROR(INDEX('CCA Util %'!$H:$H,MATCH($B215,'CCA Util %'!$E:$E,0)),""))</f>
        <v/>
      </c>
      <c r="AD215" s="44">
        <f>IF($B215="","",IFERROR(INDEX('CCA Util %'!$G:$G,MATCH($B215,'CCA Util %'!$E:$E,0)),""))</f>
        <v/>
      </c>
      <c r="AE215" s="44">
        <f>IF(OR($B215="",$U215=""),"",$U215&amp;" &amp; "&amp;IF(OR($AD215="",$AD215=0),"Util NA",$AD215&amp;" Util"))</f>
        <v/>
      </c>
    </row>
    <row r="216" ht="15.75" customHeight="1" s="42">
      <c r="A216" s="13" t="n">
        <v>46304</v>
      </c>
      <c r="B216" s="20" t="inlineStr">
        <is>
          <t>COI-Ramnathapuram</t>
        </is>
      </c>
      <c r="C216" s="20" t="inlineStr">
        <is>
          <t>RETAIL_STORE</t>
        </is>
      </c>
      <c r="D216" s="20" t="inlineStr">
        <is>
          <t>Yes</t>
        </is>
      </c>
      <c r="E216" s="20" t="inlineStr">
        <is>
          <t>Coimbatore</t>
        </is>
      </c>
      <c r="F216" s="20" t="n">
        <v>5043</v>
      </c>
      <c r="G216" s="21" t="n">
        <v>0.8387864366448543</v>
      </c>
      <c r="H216" s="21" t="n">
        <v>0.8489361702127659</v>
      </c>
      <c r="I216" s="21" t="n">
        <v>0.957541</v>
      </c>
      <c r="J216" s="21" t="n">
        <v>0.8489361702127659</v>
      </c>
      <c r="K216" s="21" t="n">
        <v>0</v>
      </c>
      <c r="L216" s="21" t="n">
        <v>0.9574468085106383</v>
      </c>
      <c r="M216" s="20" t="n">
        <v>1</v>
      </c>
      <c r="N216" s="20">
        <f>IF($B216="","",IF($C216="SUPERSTORE","Superstore","DH"))</f>
        <v/>
      </c>
      <c r="O216" s="20">
        <f>IF($B216="","",IFERROR(VLOOKUP($B216,Mapping!$A:$C,2,0),"Not Mapped"))</f>
        <v/>
      </c>
      <c r="P216" s="20">
        <f>IF($B216="","",IFERROR(VLOOKUP($B216,Mapping!$A:$C,3,0),"Not Mapped"))</f>
        <v/>
      </c>
      <c r="Q216" s="20">
        <f>IF($B216="","",IFERROR(VLOOKUP($O216,Leaders!$A:$B,2,0),"Not Mapped"))</f>
        <v/>
      </c>
      <c r="R216" s="20">
        <f>IF($B216="","",IF(COUNTIF(Exclusions!$A:$A,$B216)&gt;0,"Yes","No"))</f>
        <v/>
      </c>
      <c r="S216" s="21">
        <f>IF($B216="","",MIN(1,DAY($A216)/IF($N216="Superstore",Settings!$B$5,Settings!$B$4)))</f>
        <v/>
      </c>
      <c r="T216" s="21">
        <f>IF(OR($B216="",$G216="",$S216=0),"",$G216/$S216)</f>
        <v/>
      </c>
      <c r="U216" s="20">
        <f>IF($T216="","",IF($T216&lt;Settings!$B$8,"Critical",IF($T216&lt;Settings!$B$9,"Semi Critical","Non Critical")))</f>
        <v/>
      </c>
      <c r="V216" s="28" t="n"/>
      <c r="W216" s="28" t="n"/>
      <c r="X216" s="28" t="n"/>
      <c r="Y216" s="28" t="n"/>
      <c r="Z216" s="20">
        <f>IF($B216="","",IFERROR(VLOOKUP($B216,'Plan HC for CCA'!$A:$B,2,0),""))</f>
        <v/>
      </c>
      <c r="AA216" s="44">
        <f>IF(OR($B216="",$Z216=""),"",IF(N($M216)&lt;$Z216,"Delta","No Delta"))</f>
        <v/>
      </c>
      <c r="AB216" s="44">
        <f>IF(OR($B216="",$Z216=""),"",MAX(0,$Z216-N($M216)))</f>
        <v/>
      </c>
      <c r="AC216" s="45">
        <f>IF($B216="","",IFERROR(INDEX('CCA Util %'!$H:$H,MATCH($B216,'CCA Util %'!$E:$E,0)),""))</f>
        <v/>
      </c>
      <c r="AD216" s="44">
        <f>IF($B216="","",IFERROR(INDEX('CCA Util %'!$G:$G,MATCH($B216,'CCA Util %'!$E:$E,0)),""))</f>
        <v/>
      </c>
      <c r="AE216" s="44">
        <f>IF(OR($B216="",$U216=""),"",$U216&amp;" &amp; "&amp;IF(OR($AD216="",$AD216=0),"Util NA",$AD216&amp;" Util"))</f>
        <v/>
      </c>
    </row>
    <row r="217" ht="15.75" customHeight="1" s="42">
      <c r="A217" s="13" t="n">
        <v>46304</v>
      </c>
      <c r="B217" s="20" t="inlineStr">
        <is>
          <t>COI-Sai baba colony</t>
        </is>
      </c>
      <c r="C217" s="20" t="inlineStr">
        <is>
          <t>RETAIL_STORE</t>
        </is>
      </c>
      <c r="D217" s="20" t="inlineStr">
        <is>
          <t>Yes</t>
        </is>
      </c>
      <c r="E217" s="20" t="inlineStr">
        <is>
          <t>Coimbatore</t>
        </is>
      </c>
      <c r="F217" s="20" t="n">
        <v>5441</v>
      </c>
      <c r="G217" s="21" t="n">
        <v>0.6715677265208601</v>
      </c>
      <c r="H217" s="21" t="n">
        <v>0.8505747126436781</v>
      </c>
      <c r="I217" s="21" t="n">
        <v>0.960796</v>
      </c>
      <c r="J217" s="21" t="n">
        <v>0.8505747126436781</v>
      </c>
      <c r="K217" s="21" t="n">
        <v>0</v>
      </c>
      <c r="L217" s="21" t="n">
        <v>0.9581367211131276</v>
      </c>
      <c r="M217" s="20" t="n">
        <v>2</v>
      </c>
      <c r="N217" s="20">
        <f>IF($B217="","",IF($C217="SUPERSTORE","Superstore","DH"))</f>
        <v/>
      </c>
      <c r="O217" s="20">
        <f>IF($B217="","",IFERROR(VLOOKUP($B217,Mapping!$A:$C,2,0),"Not Mapped"))</f>
        <v/>
      </c>
      <c r="P217" s="20">
        <f>IF($B217="","",IFERROR(VLOOKUP($B217,Mapping!$A:$C,3,0),"Not Mapped"))</f>
        <v/>
      </c>
      <c r="Q217" s="20">
        <f>IF($B217="","",IFERROR(VLOOKUP($O217,Leaders!$A:$B,2,0),"Not Mapped"))</f>
        <v/>
      </c>
      <c r="R217" s="20">
        <f>IF($B217="","",IF(COUNTIF(Exclusions!$A:$A,$B217)&gt;0,"Yes","No"))</f>
        <v/>
      </c>
      <c r="S217" s="21">
        <f>IF($B217="","",MIN(1,DAY($A217)/IF($N217="Superstore",Settings!$B$5,Settings!$B$4)))</f>
        <v/>
      </c>
      <c r="T217" s="21">
        <f>IF(OR($B217="",$G217="",$S217=0),"",$G217/$S217)</f>
        <v/>
      </c>
      <c r="U217" s="20">
        <f>IF($T217="","",IF($T217&lt;Settings!$B$8,"Critical",IF($T217&lt;Settings!$B$9,"Semi Critical","Non Critical")))</f>
        <v/>
      </c>
      <c r="V217" s="28" t="n"/>
      <c r="W217" s="28" t="n"/>
      <c r="X217" s="28" t="n"/>
      <c r="Y217" s="28" t="n"/>
      <c r="Z217" s="20">
        <f>IF($B217="","",IFERROR(VLOOKUP($B217,'Plan HC for CCA'!$A:$B,2,0),""))</f>
        <v/>
      </c>
      <c r="AA217" s="44">
        <f>IF(OR($B217="",$Z217=""),"",IF(N($M217)&lt;$Z217,"Delta","No Delta"))</f>
        <v/>
      </c>
      <c r="AB217" s="44">
        <f>IF(OR($B217="",$Z217=""),"",MAX(0,$Z217-N($M217)))</f>
        <v/>
      </c>
      <c r="AC217" s="45">
        <f>IF($B217="","",IFERROR(INDEX('CCA Util %'!$H:$H,MATCH($B217,'CCA Util %'!$E:$E,0)),""))</f>
        <v/>
      </c>
      <c r="AD217" s="44">
        <f>IF($B217="","",IFERROR(INDEX('CCA Util %'!$G:$G,MATCH($B217,'CCA Util %'!$E:$E,0)),""))</f>
        <v/>
      </c>
      <c r="AE217" s="44">
        <f>IF(OR($B217="",$U217=""),"",$U217&amp;" &amp; "&amp;IF(OR($AD217="",$AD217=0),"Util NA",$AD217&amp;" Util"))</f>
        <v/>
      </c>
    </row>
    <row r="218" ht="15.75" customHeight="1" s="42">
      <c r="A218" s="13" t="n">
        <v>46304</v>
      </c>
      <c r="B218" s="20" t="inlineStr">
        <is>
          <t>COI-Singanallur</t>
        </is>
      </c>
      <c r="C218" s="20" t="inlineStr">
        <is>
          <t>RETAIL_STORE</t>
        </is>
      </c>
      <c r="D218" s="20" t="inlineStr">
        <is>
          <t>Yes</t>
        </is>
      </c>
      <c r="E218" s="20" t="inlineStr">
        <is>
          <t>Coimbatore</t>
        </is>
      </c>
      <c r="F218" s="20" t="n">
        <v>5602</v>
      </c>
      <c r="G218" s="21" t="n">
        <v>0.8770082113530882</v>
      </c>
      <c r="H218" s="21" t="n">
        <v>0.8939548137594138</v>
      </c>
      <c r="I218" s="21" t="n">
        <v>0.973727</v>
      </c>
      <c r="J218" s="21" t="n">
        <v>0.8939548137594138</v>
      </c>
      <c r="K218" s="21" t="n">
        <v>0</v>
      </c>
      <c r="L218" s="21" t="n">
        <v>0.976402026846069</v>
      </c>
      <c r="M218" s="20" t="n">
        <v>3</v>
      </c>
      <c r="N218" s="20">
        <f>IF($B218="","",IF($C218="SUPERSTORE","Superstore","DH"))</f>
        <v/>
      </c>
      <c r="O218" s="20">
        <f>IF($B218="","",IFERROR(VLOOKUP($B218,Mapping!$A:$C,2,0),"Not Mapped"))</f>
        <v/>
      </c>
      <c r="P218" s="20">
        <f>IF($B218="","",IFERROR(VLOOKUP($B218,Mapping!$A:$C,3,0),"Not Mapped"))</f>
        <v/>
      </c>
      <c r="Q218" s="20">
        <f>IF($B218="","",IFERROR(VLOOKUP($O218,Leaders!$A:$B,2,0),"Not Mapped"))</f>
        <v/>
      </c>
      <c r="R218" s="20">
        <f>IF($B218="","",IF(COUNTIF(Exclusions!$A:$A,$B218)&gt;0,"Yes","No"))</f>
        <v/>
      </c>
      <c r="S218" s="21">
        <f>IF($B218="","",MIN(1,DAY($A218)/IF($N218="Superstore",Settings!$B$5,Settings!$B$4)))</f>
        <v/>
      </c>
      <c r="T218" s="21">
        <f>IF(OR($B218="",$G218="",$S218=0),"",$G218/$S218)</f>
        <v/>
      </c>
      <c r="U218" s="20">
        <f>IF($T218="","",IF($T218&lt;Settings!$B$8,"Critical",IF($T218&lt;Settings!$B$9,"Semi Critical","Non Critical")))</f>
        <v/>
      </c>
      <c r="V218" s="28" t="n"/>
      <c r="W218" s="28" t="n"/>
      <c r="X218" s="28" t="n"/>
      <c r="Y218" s="28" t="n"/>
      <c r="Z218" s="20">
        <f>IF($B218="","",IFERROR(VLOOKUP($B218,'Plan HC for CCA'!$A:$B,2,0),""))</f>
        <v/>
      </c>
      <c r="AA218" s="44">
        <f>IF(OR($B218="",$Z218=""),"",IF(N($M218)&lt;$Z218,"Delta","No Delta"))</f>
        <v/>
      </c>
      <c r="AB218" s="44">
        <f>IF(OR($B218="",$Z218=""),"",MAX(0,$Z218-N($M218)))</f>
        <v/>
      </c>
      <c r="AC218" s="45">
        <f>IF($B218="","",IFERROR(INDEX('CCA Util %'!$H:$H,MATCH($B218,'CCA Util %'!$E:$E,0)),""))</f>
        <v/>
      </c>
      <c r="AD218" s="44">
        <f>IF($B218="","",IFERROR(INDEX('CCA Util %'!$G:$G,MATCH($B218,'CCA Util %'!$E:$E,0)),""))</f>
        <v/>
      </c>
      <c r="AE218" s="44">
        <f>IF(OR($B218="",$U218=""),"",$U218&amp;" &amp; "&amp;IF(OR($AD218="",$AD218=0),"Util NA",$AD218&amp;" Util"))</f>
        <v/>
      </c>
    </row>
    <row r="219" ht="15.75" customHeight="1" s="42">
      <c r="A219" s="13" t="n">
        <v>46304</v>
      </c>
      <c r="B219" s="20" t="inlineStr">
        <is>
          <t>COI-Sundarapuram</t>
        </is>
      </c>
      <c r="C219" s="20" t="inlineStr">
        <is>
          <t>RETAIL_STORE</t>
        </is>
      </c>
      <c r="D219" s="20" t="inlineStr">
        <is>
          <t>Yes</t>
        </is>
      </c>
      <c r="E219" s="20" t="inlineStr">
        <is>
          <t>Coimbatore</t>
        </is>
      </c>
      <c r="F219" s="20" t="n">
        <v>6277</v>
      </c>
      <c r="G219" s="21" t="n">
        <v>0.1940417396845627</v>
      </c>
      <c r="H219" s="21" t="n">
        <v>0.8481116584564861</v>
      </c>
      <c r="I219" s="21" t="n">
        <v>0.970044</v>
      </c>
      <c r="J219" s="21" t="n">
        <v>0.5668591740558293</v>
      </c>
      <c r="K219" s="21" t="n">
        <v>0</v>
      </c>
      <c r="L219" s="21" t="n">
        <v>0.824450645665889</v>
      </c>
      <c r="M219" s="20" t="n">
        <v>2</v>
      </c>
      <c r="N219" s="20">
        <f>IF($B219="","",IF($C219="SUPERSTORE","Superstore","DH"))</f>
        <v/>
      </c>
      <c r="O219" s="20">
        <f>IF($B219="","",IFERROR(VLOOKUP($B219,Mapping!$A:$C,2,0),"Not Mapped"))</f>
        <v/>
      </c>
      <c r="P219" s="20">
        <f>IF($B219="","",IFERROR(VLOOKUP($B219,Mapping!$A:$C,3,0),"Not Mapped"))</f>
        <v/>
      </c>
      <c r="Q219" s="20">
        <f>IF($B219="","",IFERROR(VLOOKUP($O219,Leaders!$A:$B,2,0),"Not Mapped"))</f>
        <v/>
      </c>
      <c r="R219" s="20">
        <f>IF($B219="","",IF(COUNTIF(Exclusions!$A:$A,$B219)&gt;0,"Yes","No"))</f>
        <v/>
      </c>
      <c r="S219" s="21">
        <f>IF($B219="","",MIN(1,DAY($A219)/IF($N219="Superstore",Settings!$B$5,Settings!$B$4)))</f>
        <v/>
      </c>
      <c r="T219" s="21">
        <f>IF(OR($B219="",$G219="",$S219=0),"",$G219/$S219)</f>
        <v/>
      </c>
      <c r="U219" s="20">
        <f>IF($T219="","",IF($T219&lt;Settings!$B$8,"Critical",IF($T219&lt;Settings!$B$9,"Semi Critical","Non Critical")))</f>
        <v/>
      </c>
      <c r="V219" s="28" t="n"/>
      <c r="W219" s="28" t="n"/>
      <c r="X219" s="28" t="n"/>
      <c r="Y219" s="28" t="n"/>
      <c r="Z219" s="20">
        <f>IF($B219="","",IFERROR(VLOOKUP($B219,'Plan HC for CCA'!$A:$B,2,0),""))</f>
        <v/>
      </c>
      <c r="AA219" s="44">
        <f>IF(OR($B219="",$Z219=""),"",IF(N($M219)&lt;$Z219,"Delta","No Delta"))</f>
        <v/>
      </c>
      <c r="AB219" s="44">
        <f>IF(OR($B219="",$Z219=""),"",MAX(0,$Z219-N($M219)))</f>
        <v/>
      </c>
      <c r="AC219" s="45">
        <f>IF($B219="","",IFERROR(INDEX('CCA Util %'!$H:$H,MATCH($B219,'CCA Util %'!$E:$E,0)),""))</f>
        <v/>
      </c>
      <c r="AD219" s="44">
        <f>IF($B219="","",IFERROR(INDEX('CCA Util %'!$G:$G,MATCH($B219,'CCA Util %'!$E:$E,0)),""))</f>
        <v/>
      </c>
      <c r="AE219" s="44">
        <f>IF(OR($B219="",$U219=""),"",$U219&amp;" &amp; "&amp;IF(OR($AD219="",$AD219=0),"Util NA",$AD219&amp;" Util"))</f>
        <v/>
      </c>
    </row>
    <row r="220" ht="15.75" customHeight="1" s="42">
      <c r="A220" s="13" t="n">
        <v>46304</v>
      </c>
      <c r="B220" s="20" t="inlineStr">
        <is>
          <t>COI-Vadavalli 1</t>
        </is>
      </c>
      <c r="C220" s="20" t="inlineStr">
        <is>
          <t>RETAIL_STORE</t>
        </is>
      </c>
      <c r="D220" s="20" t="inlineStr">
        <is>
          <t>Yes</t>
        </is>
      </c>
      <c r="E220" s="20" t="inlineStr">
        <is>
          <t>Coimbatore</t>
        </is>
      </c>
      <c r="F220" s="20" t="n">
        <v>7099</v>
      </c>
      <c r="G220" s="21" t="n">
        <v>0.3497675728975912</v>
      </c>
      <c r="H220" s="21" t="n">
        <v>0.972613773660894</v>
      </c>
      <c r="I220" s="21" t="n">
        <v>0.9779600000000001</v>
      </c>
      <c r="J220" s="21" t="n">
        <v>0.972613773660894</v>
      </c>
      <c r="K220" s="21" t="n">
        <v>0</v>
      </c>
      <c r="L220" s="21" t="n">
        <v>1</v>
      </c>
      <c r="M220" s="20" t="n">
        <v>1</v>
      </c>
      <c r="N220" s="20">
        <f>IF($B220="","",IF($C220="SUPERSTORE","Superstore","DH"))</f>
        <v/>
      </c>
      <c r="O220" s="20">
        <f>IF($B220="","",IFERROR(VLOOKUP($B220,Mapping!$A:$C,2,0),"Not Mapped"))</f>
        <v/>
      </c>
      <c r="P220" s="20">
        <f>IF($B220="","",IFERROR(VLOOKUP($B220,Mapping!$A:$C,3,0),"Not Mapped"))</f>
        <v/>
      </c>
      <c r="Q220" s="20">
        <f>IF($B220="","",IFERROR(VLOOKUP($O220,Leaders!$A:$B,2,0),"Not Mapped"))</f>
        <v/>
      </c>
      <c r="R220" s="20">
        <f>IF($B220="","",IF(COUNTIF(Exclusions!$A:$A,$B220)&gt;0,"Yes","No"))</f>
        <v/>
      </c>
      <c r="S220" s="21">
        <f>IF($B220="","",MIN(1,DAY($A220)/IF($N220="Superstore",Settings!$B$5,Settings!$B$4)))</f>
        <v/>
      </c>
      <c r="T220" s="21">
        <f>IF(OR($B220="",$G220="",$S220=0),"",$G220/$S220)</f>
        <v/>
      </c>
      <c r="U220" s="20">
        <f>IF($T220="","",IF($T220&lt;Settings!$B$8,"Critical",IF($T220&lt;Settings!$B$9,"Semi Critical","Non Critical")))</f>
        <v/>
      </c>
      <c r="V220" s="28" t="n"/>
      <c r="W220" s="28" t="n"/>
      <c r="X220" s="28" t="n"/>
      <c r="Y220" s="28" t="n"/>
      <c r="Z220" s="20">
        <f>IF($B220="","",IFERROR(VLOOKUP($B220,'Plan HC for CCA'!$A:$B,2,0),""))</f>
        <v/>
      </c>
      <c r="AA220" s="44">
        <f>IF(OR($B220="",$Z220=""),"",IF(N($M220)&lt;$Z220,"Delta","No Delta"))</f>
        <v/>
      </c>
      <c r="AB220" s="44">
        <f>IF(OR($B220="",$Z220=""),"",MAX(0,$Z220-N($M220)))</f>
        <v/>
      </c>
      <c r="AC220" s="45">
        <f>IF($B220="","",IFERROR(INDEX('CCA Util %'!$H:$H,MATCH($B220,'CCA Util %'!$E:$E,0)),""))</f>
        <v/>
      </c>
      <c r="AD220" s="44">
        <f>IF($B220="","",IFERROR(INDEX('CCA Util %'!$G:$G,MATCH($B220,'CCA Util %'!$E:$E,0)),""))</f>
        <v/>
      </c>
      <c r="AE220" s="44">
        <f>IF(OR($B220="",$U220=""),"",$U220&amp;" &amp; "&amp;IF(OR($AD220="",$AD220=0),"Util NA",$AD220&amp;" Util"))</f>
        <v/>
      </c>
    </row>
    <row r="221" ht="15.75" customHeight="1" s="42">
      <c r="A221" s="13" t="n">
        <v>46304</v>
      </c>
      <c r="B221" s="20" t="inlineStr">
        <is>
          <t>DEV-Jayanagara</t>
        </is>
      </c>
      <c r="C221" s="20" t="inlineStr">
        <is>
          <t>RETAIL_STORE</t>
        </is>
      </c>
      <c r="D221" s="20" t="inlineStr">
        <is>
          <t>Yes</t>
        </is>
      </c>
      <c r="E221" s="20" t="inlineStr">
        <is>
          <t>Davanagere</t>
        </is>
      </c>
      <c r="F221" s="20" t="n">
        <v>6112</v>
      </c>
      <c r="G221" s="21" t="n">
        <v>0.8278795811518325</v>
      </c>
      <c r="H221" s="21" t="n">
        <v>0.9616600790513834</v>
      </c>
      <c r="I221" s="21" t="n">
        <v>0.980312</v>
      </c>
      <c r="J221" s="21" t="n">
        <v>0.9616600790513834</v>
      </c>
      <c r="K221" s="21" t="n">
        <v>0</v>
      </c>
      <c r="L221" s="21" t="n">
        <v>1</v>
      </c>
      <c r="M221" s="20" t="n">
        <v>2</v>
      </c>
      <c r="N221" s="20">
        <f>IF($B221="","",IF($C221="SUPERSTORE","Superstore","DH"))</f>
        <v/>
      </c>
      <c r="O221" s="20">
        <f>IF($B221="","",IFERROR(VLOOKUP($B221,Mapping!$A:$C,2,0),"Not Mapped"))</f>
        <v/>
      </c>
      <c r="P221" s="20">
        <f>IF($B221="","",IFERROR(VLOOKUP($B221,Mapping!$A:$C,3,0),"Not Mapped"))</f>
        <v/>
      </c>
      <c r="Q221" s="20">
        <f>IF($B221="","",IFERROR(VLOOKUP($O221,Leaders!$A:$B,2,0),"Not Mapped"))</f>
        <v/>
      </c>
      <c r="R221" s="20">
        <f>IF($B221="","",IF(COUNTIF(Exclusions!$A:$A,$B221)&gt;0,"Yes","No"))</f>
        <v/>
      </c>
      <c r="S221" s="21">
        <f>IF($B221="","",MIN(1,DAY($A221)/IF($N221="Superstore",Settings!$B$5,Settings!$B$4)))</f>
        <v/>
      </c>
      <c r="T221" s="21">
        <f>IF(OR($B221="",$G221="",$S221=0),"",$G221/$S221)</f>
        <v/>
      </c>
      <c r="U221" s="20">
        <f>IF($T221="","",IF($T221&lt;Settings!$B$8,"Critical",IF($T221&lt;Settings!$B$9,"Semi Critical","Non Critical")))</f>
        <v/>
      </c>
      <c r="V221" s="28" t="n"/>
      <c r="W221" s="28" t="n"/>
      <c r="X221" s="28" t="n"/>
      <c r="Y221" s="28" t="n"/>
      <c r="Z221" s="20">
        <f>IF($B221="","",IFERROR(VLOOKUP($B221,'Plan HC for CCA'!$A:$B,2,0),""))</f>
        <v/>
      </c>
      <c r="AA221" s="44">
        <f>IF(OR($B221="",$Z221=""),"",IF(N($M221)&lt;$Z221,"Delta","No Delta"))</f>
        <v/>
      </c>
      <c r="AB221" s="44">
        <f>IF(OR($B221="",$Z221=""),"",MAX(0,$Z221-N($M221)))</f>
        <v/>
      </c>
      <c r="AC221" s="45">
        <f>IF($B221="","",IFERROR(INDEX('CCA Util %'!$H:$H,MATCH($B221,'CCA Util %'!$E:$E,0)),""))</f>
        <v/>
      </c>
      <c r="AD221" s="44">
        <f>IF($B221="","",IFERROR(INDEX('CCA Util %'!$G:$G,MATCH($B221,'CCA Util %'!$E:$E,0)),""))</f>
        <v/>
      </c>
      <c r="AE221" s="44">
        <f>IF(OR($B221="",$U221=""),"",$U221&amp;" &amp; "&amp;IF(OR($AD221="",$AD221=0),"Util NA",$AD221&amp;" Util"))</f>
        <v/>
      </c>
    </row>
    <row r="222" ht="15.75" customHeight="1" s="42">
      <c r="A222" s="13" t="n">
        <v>46304</v>
      </c>
      <c r="B222" s="20" t="inlineStr">
        <is>
          <t>DEV-MCC</t>
        </is>
      </c>
      <c r="C222" s="20" t="inlineStr">
        <is>
          <t>RETAIL_STORE</t>
        </is>
      </c>
      <c r="D222" s="20" t="inlineStr">
        <is>
          <t>Yes</t>
        </is>
      </c>
      <c r="E222" s="20" t="inlineStr">
        <is>
          <t>Davanagere</t>
        </is>
      </c>
      <c r="F222" s="20" t="n">
        <v>5508</v>
      </c>
      <c r="G222" s="21" t="n">
        <v>0.6750181554103123</v>
      </c>
      <c r="H222" s="21" t="n">
        <v>0.9854760623991392</v>
      </c>
      <c r="I222" s="21" t="n">
        <v>0.992132</v>
      </c>
      <c r="J222" s="21" t="n">
        <v>0.9854760623991392</v>
      </c>
      <c r="K222" s="21" t="n">
        <v>0.0135064253868345</v>
      </c>
      <c r="L222" s="21" t="n">
        <v>0.9972987149226332</v>
      </c>
      <c r="M222" s="20" t="n">
        <v>2</v>
      </c>
      <c r="N222" s="20">
        <f>IF($B222="","",IF($C222="SUPERSTORE","Superstore","DH"))</f>
        <v/>
      </c>
      <c r="O222" s="20">
        <f>IF($B222="","",IFERROR(VLOOKUP($B222,Mapping!$A:$C,2,0),"Not Mapped"))</f>
        <v/>
      </c>
      <c r="P222" s="20">
        <f>IF($B222="","",IFERROR(VLOOKUP($B222,Mapping!$A:$C,3,0),"Not Mapped"))</f>
        <v/>
      </c>
      <c r="Q222" s="20">
        <f>IF($B222="","",IFERROR(VLOOKUP($O222,Leaders!$A:$B,2,0),"Not Mapped"))</f>
        <v/>
      </c>
      <c r="R222" s="20">
        <f>IF($B222="","",IF(COUNTIF(Exclusions!$A:$A,$B222)&gt;0,"Yes","No"))</f>
        <v/>
      </c>
      <c r="S222" s="21">
        <f>IF($B222="","",MIN(1,DAY($A222)/IF($N222="Superstore",Settings!$B$5,Settings!$B$4)))</f>
        <v/>
      </c>
      <c r="T222" s="21">
        <f>IF(OR($B222="",$G222="",$S222=0),"",$G222/$S222)</f>
        <v/>
      </c>
      <c r="U222" s="20">
        <f>IF($T222="","",IF($T222&lt;Settings!$B$8,"Critical",IF($T222&lt;Settings!$B$9,"Semi Critical","Non Critical")))</f>
        <v/>
      </c>
      <c r="V222" s="28" t="n"/>
      <c r="W222" s="28" t="n"/>
      <c r="X222" s="28" t="n"/>
      <c r="Y222" s="28" t="n"/>
      <c r="Z222" s="20">
        <f>IF($B222="","",IFERROR(VLOOKUP($B222,'Plan HC for CCA'!$A:$B,2,0),""))</f>
        <v/>
      </c>
      <c r="AA222" s="44">
        <f>IF(OR($B222="",$Z222=""),"",IF(N($M222)&lt;$Z222,"Delta","No Delta"))</f>
        <v/>
      </c>
      <c r="AB222" s="44">
        <f>IF(OR($B222="",$Z222=""),"",MAX(0,$Z222-N($M222)))</f>
        <v/>
      </c>
      <c r="AC222" s="45">
        <f>IF($B222="","",IFERROR(INDEX('CCA Util %'!$H:$H,MATCH($B222,'CCA Util %'!$E:$E,0)),""))</f>
        <v/>
      </c>
      <c r="AD222" s="44">
        <f>IF($B222="","",IFERROR(INDEX('CCA Util %'!$G:$G,MATCH($B222,'CCA Util %'!$E:$E,0)),""))</f>
        <v/>
      </c>
      <c r="AE222" s="44">
        <f>IF(OR($B222="",$U222=""),"",$U222&amp;" &amp; "&amp;IF(OR($AD222="",$AD222=0),"Util NA",$AD222&amp;" Util"))</f>
        <v/>
      </c>
    </row>
    <row r="223" ht="15.75" customHeight="1" s="42">
      <c r="A223" s="13" t="n">
        <v>46304</v>
      </c>
      <c r="B223" s="20" t="inlineStr">
        <is>
          <t>HOS-Hosur</t>
        </is>
      </c>
      <c r="C223" s="20" t="inlineStr">
        <is>
          <t>RETAIL_STORE</t>
        </is>
      </c>
      <c r="D223" s="20" t="inlineStr">
        <is>
          <t>Yes</t>
        </is>
      </c>
      <c r="E223" s="20" t="inlineStr">
        <is>
          <t>Hosur</t>
        </is>
      </c>
      <c r="F223" s="20" t="n">
        <v>4841</v>
      </c>
      <c r="G223" s="21" t="n">
        <v>0.7597603800867589</v>
      </c>
      <c r="H223" s="21" t="n">
        <v>0.8507340946166395</v>
      </c>
      <c r="I223" s="21" t="n">
        <v>0.957543</v>
      </c>
      <c r="J223" s="21" t="n">
        <v>0.8507340946166395</v>
      </c>
      <c r="K223" s="21" t="n">
        <v>0</v>
      </c>
      <c r="L223" s="21" t="n">
        <v>0.9582038293122692</v>
      </c>
      <c r="M223" s="20" t="n">
        <v>3</v>
      </c>
      <c r="N223" s="20">
        <f>IF($B223="","",IF($C223="SUPERSTORE","Superstore","DH"))</f>
        <v/>
      </c>
      <c r="O223" s="20">
        <f>IF($B223="","",IFERROR(VLOOKUP($B223,Mapping!$A:$C,2,0),"Not Mapped"))</f>
        <v/>
      </c>
      <c r="P223" s="20">
        <f>IF($B223="","",IFERROR(VLOOKUP($B223,Mapping!$A:$C,3,0),"Not Mapped"))</f>
        <v/>
      </c>
      <c r="Q223" s="20">
        <f>IF($B223="","",IFERROR(VLOOKUP($O223,Leaders!$A:$B,2,0),"Not Mapped"))</f>
        <v/>
      </c>
      <c r="R223" s="20">
        <f>IF($B223="","",IF(COUNTIF(Exclusions!$A:$A,$B223)&gt;0,"Yes","No"))</f>
        <v/>
      </c>
      <c r="S223" s="21">
        <f>IF($B223="","",MIN(1,DAY($A223)/IF($N223="Superstore",Settings!$B$5,Settings!$B$4)))</f>
        <v/>
      </c>
      <c r="T223" s="21">
        <f>IF(OR($B223="",$G223="",$S223=0),"",$G223/$S223)</f>
        <v/>
      </c>
      <c r="U223" s="20">
        <f>IF($T223="","",IF($T223&lt;Settings!$B$8,"Critical",IF($T223&lt;Settings!$B$9,"Semi Critical","Non Critical")))</f>
        <v/>
      </c>
      <c r="V223" s="28" t="n"/>
      <c r="W223" s="28" t="n"/>
      <c r="X223" s="28" t="n"/>
      <c r="Y223" s="28" t="n"/>
      <c r="Z223" s="20">
        <f>IF($B223="","",IFERROR(VLOOKUP($B223,'Plan HC for CCA'!$A:$B,2,0),""))</f>
        <v/>
      </c>
      <c r="AA223" s="44">
        <f>IF(OR($B223="",$Z223=""),"",IF(N($M223)&lt;$Z223,"Delta","No Delta"))</f>
        <v/>
      </c>
      <c r="AB223" s="44">
        <f>IF(OR($B223="",$Z223=""),"",MAX(0,$Z223-N($M223)))</f>
        <v/>
      </c>
      <c r="AC223" s="45">
        <f>IF($B223="","",IFERROR(INDEX('CCA Util %'!$H:$H,MATCH($B223,'CCA Util %'!$E:$E,0)),""))</f>
        <v/>
      </c>
      <c r="AD223" s="44">
        <f>IF($B223="","",IFERROR(INDEX('CCA Util %'!$G:$G,MATCH($B223,'CCA Util %'!$E:$E,0)),""))</f>
        <v/>
      </c>
      <c r="AE223" s="44">
        <f>IF(OR($B223="",$U223=""),"",$U223&amp;" &amp; "&amp;IF(OR($AD223="",$AD223=0),"Util NA",$AD223&amp;" Util"))</f>
        <v/>
      </c>
    </row>
    <row r="224" ht="15.75" customHeight="1" s="42">
      <c r="A224" s="13" t="n">
        <v>46304</v>
      </c>
      <c r="B224" s="20" t="inlineStr">
        <is>
          <t>HBL-Gokul Road</t>
        </is>
      </c>
      <c r="C224" s="20" t="inlineStr">
        <is>
          <t>RETAIL_STORE</t>
        </is>
      </c>
      <c r="D224" s="20" t="inlineStr">
        <is>
          <t>Yes</t>
        </is>
      </c>
      <c r="E224" s="20" t="inlineStr">
        <is>
          <t>Hubballi</t>
        </is>
      </c>
      <c r="F224" s="20" t="n">
        <v>5711</v>
      </c>
      <c r="G224" s="21" t="n">
        <v>0.6976011206443705</v>
      </c>
      <c r="H224" s="21" t="n">
        <v>0.8717369477911646</v>
      </c>
      <c r="I224" s="21" t="n">
        <v>0.9680029999999999</v>
      </c>
      <c r="J224" s="21" t="n">
        <v>0.8717369477911646</v>
      </c>
      <c r="K224" s="21" t="n">
        <v>0.019532137179196</v>
      </c>
      <c r="L224" s="21" t="n">
        <v>0.96314070847623</v>
      </c>
      <c r="M224" s="20" t="n">
        <v>3</v>
      </c>
      <c r="N224" s="20">
        <f>IF($B224="","",IF($C224="SUPERSTORE","Superstore","DH"))</f>
        <v/>
      </c>
      <c r="O224" s="20">
        <f>IF($B224="","",IFERROR(VLOOKUP($B224,Mapping!$A:$C,2,0),"Not Mapped"))</f>
        <v/>
      </c>
      <c r="P224" s="20">
        <f>IF($B224="","",IFERROR(VLOOKUP($B224,Mapping!$A:$C,3,0),"Not Mapped"))</f>
        <v/>
      </c>
      <c r="Q224" s="20">
        <f>IF($B224="","",IFERROR(VLOOKUP($O224,Leaders!$A:$B,2,0),"Not Mapped"))</f>
        <v/>
      </c>
      <c r="R224" s="20">
        <f>IF($B224="","",IF(COUNTIF(Exclusions!$A:$A,$B224)&gt;0,"Yes","No"))</f>
        <v/>
      </c>
      <c r="S224" s="21">
        <f>IF($B224="","",MIN(1,DAY($A224)/IF($N224="Superstore",Settings!$B$5,Settings!$B$4)))</f>
        <v/>
      </c>
      <c r="T224" s="21">
        <f>IF(OR($B224="",$G224="",$S224=0),"",$G224/$S224)</f>
        <v/>
      </c>
      <c r="U224" s="20">
        <f>IF($T224="","",IF($T224&lt;Settings!$B$8,"Critical",IF($T224&lt;Settings!$B$9,"Semi Critical","Non Critical")))</f>
        <v/>
      </c>
      <c r="V224" s="28" t="n"/>
      <c r="W224" s="28" t="n"/>
      <c r="X224" s="28" t="n"/>
      <c r="Y224" s="28" t="n"/>
      <c r="Z224" s="20">
        <f>IF($B224="","",IFERROR(VLOOKUP($B224,'Plan HC for CCA'!$A:$B,2,0),""))</f>
        <v/>
      </c>
      <c r="AA224" s="44">
        <f>IF(OR($B224="",$Z224=""),"",IF(N($M224)&lt;$Z224,"Delta","No Delta"))</f>
        <v/>
      </c>
      <c r="AB224" s="44">
        <f>IF(OR($B224="",$Z224=""),"",MAX(0,$Z224-N($M224)))</f>
        <v/>
      </c>
      <c r="AC224" s="45">
        <f>IF($B224="","",IFERROR(INDEX('CCA Util %'!$H:$H,MATCH($B224,'CCA Util %'!$E:$E,0)),""))</f>
        <v/>
      </c>
      <c r="AD224" s="44">
        <f>IF($B224="","",IFERROR(INDEX('CCA Util %'!$G:$G,MATCH($B224,'CCA Util %'!$E:$E,0)),""))</f>
        <v/>
      </c>
      <c r="AE224" s="44">
        <f>IF(OR($B224="",$U224=""),"",$U224&amp;" &amp; "&amp;IF(OR($AD224="",$AD224=0),"Util NA",$AD224&amp;" Util"))</f>
        <v/>
      </c>
    </row>
    <row r="225" ht="15.75" customHeight="1" s="42">
      <c r="A225" s="13" t="n">
        <v>46304</v>
      </c>
      <c r="B225" s="20" t="inlineStr">
        <is>
          <t>HBL-Keshwapura</t>
        </is>
      </c>
      <c r="C225" s="20" t="inlineStr">
        <is>
          <t>RETAIL_STORE</t>
        </is>
      </c>
      <c r="D225" s="20" t="inlineStr">
        <is>
          <t>No</t>
        </is>
      </c>
      <c r="E225" s="20" t="inlineStr">
        <is>
          <t>Hubballi</t>
        </is>
      </c>
      <c r="F225" s="20" t="n">
        <v>6805</v>
      </c>
      <c r="G225" s="21" t="n">
        <v>0.5347538574577517</v>
      </c>
      <c r="H225" s="21" t="n">
        <v>0.9334982137949986</v>
      </c>
      <c r="I225" s="21" t="n">
        <v>0.980684</v>
      </c>
      <c r="J225" s="21" t="n">
        <v>0.9334982137949986</v>
      </c>
      <c r="K225" s="21" t="n">
        <v>0</v>
      </c>
      <c r="L225" s="21" t="n">
        <v>0.9930518794926312</v>
      </c>
      <c r="M225" s="20" t="n">
        <v>2</v>
      </c>
      <c r="N225" s="20">
        <f>IF($B225="","",IF($C225="SUPERSTORE","Superstore","DH"))</f>
        <v/>
      </c>
      <c r="O225" s="20">
        <f>IF($B225="","",IFERROR(VLOOKUP($B225,Mapping!$A:$C,2,0),"Not Mapped"))</f>
        <v/>
      </c>
      <c r="P225" s="20">
        <f>IF($B225="","",IFERROR(VLOOKUP($B225,Mapping!$A:$C,3,0),"Not Mapped"))</f>
        <v/>
      </c>
      <c r="Q225" s="20">
        <f>IF($B225="","",IFERROR(VLOOKUP($O225,Leaders!$A:$B,2,0),"Not Mapped"))</f>
        <v/>
      </c>
      <c r="R225" s="20">
        <f>IF($B225="","",IF(COUNTIF(Exclusions!$A:$A,$B225)&gt;0,"Yes","No"))</f>
        <v/>
      </c>
      <c r="S225" s="21">
        <f>IF($B225="","",MIN(1,DAY($A225)/IF($N225="Superstore",Settings!$B$5,Settings!$B$4)))</f>
        <v/>
      </c>
      <c r="T225" s="21">
        <f>IF(OR($B225="",$G225="",$S225=0),"",$G225/$S225)</f>
        <v/>
      </c>
      <c r="U225" s="20">
        <f>IF($T225="","",IF($T225&lt;Settings!$B$8,"Critical",IF($T225&lt;Settings!$B$9,"Semi Critical","Non Critical")))</f>
        <v/>
      </c>
      <c r="V225" s="28" t="n"/>
      <c r="W225" s="28" t="n"/>
      <c r="X225" s="28" t="n"/>
      <c r="Y225" s="28" t="n"/>
      <c r="Z225" s="20">
        <f>IF($B225="","",IFERROR(VLOOKUP($B225,'Plan HC for CCA'!$A:$B,2,0),""))</f>
        <v/>
      </c>
      <c r="AA225" s="44">
        <f>IF(OR($B225="",$Z225=""),"",IF(N($M225)&lt;$Z225,"Delta","No Delta"))</f>
        <v/>
      </c>
      <c r="AB225" s="44">
        <f>IF(OR($B225="",$Z225=""),"",MAX(0,$Z225-N($M225)))</f>
        <v/>
      </c>
      <c r="AC225" s="45">
        <f>IF($B225="","",IFERROR(INDEX('CCA Util %'!$H:$H,MATCH($B225,'CCA Util %'!$E:$E,0)),""))</f>
        <v/>
      </c>
      <c r="AD225" s="44">
        <f>IF($B225="","",IFERROR(INDEX('CCA Util %'!$G:$G,MATCH($B225,'CCA Util %'!$E:$E,0)),""))</f>
        <v/>
      </c>
      <c r="AE225" s="44">
        <f>IF(OR($B225="",$U225=""),"",$U225&amp;" &amp; "&amp;IF(OR($AD225="",$AD225=0),"Util NA",$AD225&amp;" Util"))</f>
        <v/>
      </c>
    </row>
    <row r="226" ht="15.75" customHeight="1" s="42">
      <c r="A226" s="13" t="n">
        <v>46304</v>
      </c>
      <c r="B226" s="20" t="inlineStr">
        <is>
          <t>HBL-Saptapur</t>
        </is>
      </c>
      <c r="C226" s="20" t="inlineStr">
        <is>
          <t>RETAIL_STORE</t>
        </is>
      </c>
      <c r="D226" s="20" t="inlineStr">
        <is>
          <t>Yes</t>
        </is>
      </c>
      <c r="E226" s="20" t="inlineStr">
        <is>
          <t>Hubballi</t>
        </is>
      </c>
      <c r="F226" s="20" t="n">
        <v>5445</v>
      </c>
      <c r="G226" s="21" t="n">
        <v>0.925068870523416</v>
      </c>
      <c r="H226" s="21" t="n">
        <v>0.9841175302759581</v>
      </c>
      <c r="I226" s="21" t="n">
        <v>0.990296</v>
      </c>
      <c r="J226" s="21" t="n"/>
      <c r="K226" s="21" t="n">
        <v>0</v>
      </c>
      <c r="L226" s="21" t="n">
        <v>1</v>
      </c>
      <c r="M226" s="20" t="n">
        <v>1</v>
      </c>
      <c r="N226" s="20">
        <f>IF($B226="","",IF($C226="SUPERSTORE","Superstore","DH"))</f>
        <v/>
      </c>
      <c r="O226" s="20">
        <f>IF($B226="","",IFERROR(VLOOKUP($B226,Mapping!$A:$C,2,0),"Not Mapped"))</f>
        <v/>
      </c>
      <c r="P226" s="20">
        <f>IF($B226="","",IFERROR(VLOOKUP($B226,Mapping!$A:$C,3,0),"Not Mapped"))</f>
        <v/>
      </c>
      <c r="Q226" s="20">
        <f>IF($B226="","",IFERROR(VLOOKUP($O226,Leaders!$A:$B,2,0),"Not Mapped"))</f>
        <v/>
      </c>
      <c r="R226" s="20">
        <f>IF($B226="","",IF(COUNTIF(Exclusions!$A:$A,$B226)&gt;0,"Yes","No"))</f>
        <v/>
      </c>
      <c r="S226" s="21">
        <f>IF($B226="","",MIN(1,DAY($A226)/IF($N226="Superstore",Settings!$B$5,Settings!$B$4)))</f>
        <v/>
      </c>
      <c r="T226" s="21">
        <f>IF(OR($B226="",$G226="",$S226=0),"",$G226/$S226)</f>
        <v/>
      </c>
      <c r="U226" s="20">
        <f>IF($T226="","",IF($T226&lt;Settings!$B$8,"Critical",IF($T226&lt;Settings!$B$9,"Semi Critical","Non Critical")))</f>
        <v/>
      </c>
      <c r="V226" s="28" t="n"/>
      <c r="W226" s="28" t="n"/>
      <c r="X226" s="28" t="n"/>
      <c r="Y226" s="28" t="n"/>
      <c r="Z226" s="20">
        <f>IF($B226="","",IFERROR(VLOOKUP($B226,'Plan HC for CCA'!$A:$B,2,0),""))</f>
        <v/>
      </c>
      <c r="AA226" s="44">
        <f>IF(OR($B226="",$Z226=""),"",IF(N($M226)&lt;$Z226,"Delta","No Delta"))</f>
        <v/>
      </c>
      <c r="AB226" s="44">
        <f>IF(OR($B226="",$Z226=""),"",MAX(0,$Z226-N($M226)))</f>
        <v/>
      </c>
      <c r="AC226" s="45">
        <f>IF($B226="","",IFERROR(INDEX('CCA Util %'!$H:$H,MATCH($B226,'CCA Util %'!$E:$E,0)),""))</f>
        <v/>
      </c>
      <c r="AD226" s="44">
        <f>IF($B226="","",IFERROR(INDEX('CCA Util %'!$G:$G,MATCH($B226,'CCA Util %'!$E:$E,0)),""))</f>
        <v/>
      </c>
      <c r="AE226" s="44">
        <f>IF(OR($B226="",$U226=""),"",$U226&amp;" &amp; "&amp;IF(OR($AD226="",$AD226=0),"Util NA",$AD226&amp;" Util"))</f>
        <v/>
      </c>
    </row>
    <row r="227" ht="15.75" customHeight="1" s="42">
      <c r="A227" s="13" t="n">
        <v>46304</v>
      </c>
      <c r="B227" s="20" t="inlineStr">
        <is>
          <t>HBL-Vidhya Nagar</t>
        </is>
      </c>
      <c r="C227" s="20" t="inlineStr">
        <is>
          <t>RETAIL_STORE</t>
        </is>
      </c>
      <c r="D227" s="20" t="inlineStr">
        <is>
          <t>No</t>
        </is>
      </c>
      <c r="E227" s="20" t="inlineStr">
        <is>
          <t>Hubballi</t>
        </is>
      </c>
      <c r="F227" s="20" t="n">
        <v>5252</v>
      </c>
      <c r="G227" s="21" t="n">
        <v>0.5814927646610815</v>
      </c>
      <c r="H227" s="21" t="n">
        <v>0.9145383104125736</v>
      </c>
      <c r="I227" s="21" t="n">
        <v>0.973792</v>
      </c>
      <c r="J227" s="21" t="n">
        <v>0.9145383104125736</v>
      </c>
      <c r="K227" s="21" t="n">
        <v>0</v>
      </c>
      <c r="L227" s="21" t="n">
        <v>0.9850687622789784</v>
      </c>
      <c r="M227" s="20" t="n">
        <v>2</v>
      </c>
      <c r="N227" s="20">
        <f>IF($B227="","",IF($C227="SUPERSTORE","Superstore","DH"))</f>
        <v/>
      </c>
      <c r="O227" s="20">
        <f>IF($B227="","",IFERROR(VLOOKUP($B227,Mapping!$A:$C,2,0),"Not Mapped"))</f>
        <v/>
      </c>
      <c r="P227" s="20">
        <f>IF($B227="","",IFERROR(VLOOKUP($B227,Mapping!$A:$C,3,0),"Not Mapped"))</f>
        <v/>
      </c>
      <c r="Q227" s="20">
        <f>IF($B227="","",IFERROR(VLOOKUP($O227,Leaders!$A:$B,2,0),"Not Mapped"))</f>
        <v/>
      </c>
      <c r="R227" s="20">
        <f>IF($B227="","",IF(COUNTIF(Exclusions!$A:$A,$B227)&gt;0,"Yes","No"))</f>
        <v/>
      </c>
      <c r="S227" s="21">
        <f>IF($B227="","",MIN(1,DAY($A227)/IF($N227="Superstore",Settings!$B$5,Settings!$B$4)))</f>
        <v/>
      </c>
      <c r="T227" s="21">
        <f>IF(OR($B227="",$G227="",$S227=0),"",$G227/$S227)</f>
        <v/>
      </c>
      <c r="U227" s="20">
        <f>IF($T227="","",IF($T227&lt;Settings!$B$8,"Critical",IF($T227&lt;Settings!$B$9,"Semi Critical","Non Critical")))</f>
        <v/>
      </c>
      <c r="V227" s="28" t="n"/>
      <c r="W227" s="28" t="n"/>
      <c r="X227" s="28" t="n"/>
      <c r="Y227" s="28" t="n"/>
      <c r="Z227" s="20">
        <f>IF($B227="","",IFERROR(VLOOKUP($B227,'Plan HC for CCA'!$A:$B,2,0),""))</f>
        <v/>
      </c>
      <c r="AA227" s="44">
        <f>IF(OR($B227="",$Z227=""),"",IF(N($M227)&lt;$Z227,"Delta","No Delta"))</f>
        <v/>
      </c>
      <c r="AB227" s="44">
        <f>IF(OR($B227="",$Z227=""),"",MAX(0,$Z227-N($M227)))</f>
        <v/>
      </c>
      <c r="AC227" s="45">
        <f>IF($B227="","",IFERROR(INDEX('CCA Util %'!$H:$H,MATCH($B227,'CCA Util %'!$E:$E,0)),""))</f>
        <v/>
      </c>
      <c r="AD227" s="44">
        <f>IF($B227="","",IFERROR(INDEX('CCA Util %'!$G:$G,MATCH($B227,'CCA Util %'!$E:$E,0)),""))</f>
        <v/>
      </c>
      <c r="AE227" s="44">
        <f>IF(OR($B227="",$U227=""),"",$U227&amp;" &amp; "&amp;IF(OR($AD227="",$AD227=0),"Util NA",$AD227&amp;" Util"))</f>
        <v/>
      </c>
    </row>
    <row r="228" ht="15.75" customHeight="1" s="42">
      <c r="A228" s="13" t="n">
        <v>46304</v>
      </c>
      <c r="B228" s="20" t="inlineStr">
        <is>
          <t>KOC-Aluva</t>
        </is>
      </c>
      <c r="C228" s="20" t="inlineStr">
        <is>
          <t>RETAIL_STORE</t>
        </is>
      </c>
      <c r="D228" s="20" t="inlineStr">
        <is>
          <t>No</t>
        </is>
      </c>
      <c r="E228" s="20" t="inlineStr">
        <is>
          <t>Kochi</t>
        </is>
      </c>
      <c r="F228" s="20" t="n">
        <v>6661</v>
      </c>
      <c r="G228" s="21" t="n">
        <v>0.7551418705900015</v>
      </c>
      <c r="H228" s="21" t="n">
        <v>0.958648111332008</v>
      </c>
      <c r="I228" s="21" t="n">
        <v>0.987966</v>
      </c>
      <c r="J228" s="21" t="n">
        <v>0.958648111332008</v>
      </c>
      <c r="K228" s="21" t="n">
        <v>0</v>
      </c>
      <c r="L228" s="21" t="n">
        <v>1</v>
      </c>
      <c r="M228" s="20" t="n">
        <v>1</v>
      </c>
      <c r="N228" s="20">
        <f>IF($B228="","",IF($C228="SUPERSTORE","Superstore","DH"))</f>
        <v/>
      </c>
      <c r="O228" s="20">
        <f>IF($B228="","",IFERROR(VLOOKUP($B228,Mapping!$A:$C,2,0),"Not Mapped"))</f>
        <v/>
      </c>
      <c r="P228" s="20">
        <f>IF($B228="","",IFERROR(VLOOKUP($B228,Mapping!$A:$C,3,0),"Not Mapped"))</f>
        <v/>
      </c>
      <c r="Q228" s="20">
        <f>IF($B228="","",IFERROR(VLOOKUP($O228,Leaders!$A:$B,2,0),"Not Mapped"))</f>
        <v/>
      </c>
      <c r="R228" s="20">
        <f>IF($B228="","",IF(COUNTIF(Exclusions!$A:$A,$B228)&gt;0,"Yes","No"))</f>
        <v/>
      </c>
      <c r="S228" s="21">
        <f>IF($B228="","",MIN(1,DAY($A228)/IF($N228="Superstore",Settings!$B$5,Settings!$B$4)))</f>
        <v/>
      </c>
      <c r="T228" s="21">
        <f>IF(OR($B228="",$G228="",$S228=0),"",$G228/$S228)</f>
        <v/>
      </c>
      <c r="U228" s="20">
        <f>IF($T228="","",IF($T228&lt;Settings!$B$8,"Critical",IF($T228&lt;Settings!$B$9,"Semi Critical","Non Critical")))</f>
        <v/>
      </c>
      <c r="V228" s="28" t="n"/>
      <c r="W228" s="28" t="n"/>
      <c r="X228" s="28" t="n"/>
      <c r="Y228" s="28" t="n"/>
      <c r="Z228" s="20">
        <f>IF($B228="","",IFERROR(VLOOKUP($B228,'Plan HC for CCA'!$A:$B,2,0),""))</f>
        <v/>
      </c>
      <c r="AA228" s="44">
        <f>IF(OR($B228="",$Z228=""),"",IF(N($M228)&lt;$Z228,"Delta","No Delta"))</f>
        <v/>
      </c>
      <c r="AB228" s="44">
        <f>IF(OR($B228="",$Z228=""),"",MAX(0,$Z228-N($M228)))</f>
        <v/>
      </c>
      <c r="AC228" s="45">
        <f>IF($B228="","",IFERROR(INDEX('CCA Util %'!$H:$H,MATCH($B228,'CCA Util %'!$E:$E,0)),""))</f>
        <v/>
      </c>
      <c r="AD228" s="44">
        <f>IF($B228="","",IFERROR(INDEX('CCA Util %'!$G:$G,MATCH($B228,'CCA Util %'!$E:$E,0)),""))</f>
        <v/>
      </c>
      <c r="AE228" s="44">
        <f>IF(OR($B228="",$U228=""),"",$U228&amp;" &amp; "&amp;IF(OR($AD228="",$AD228=0),"Util NA",$AD228&amp;" Util"))</f>
        <v/>
      </c>
    </row>
    <row r="229" ht="15.75" customHeight="1" s="42">
      <c r="A229" s="13" t="n">
        <v>46304</v>
      </c>
      <c r="B229" s="20" t="inlineStr">
        <is>
          <t>KOC-Edappally</t>
        </is>
      </c>
      <c r="C229" s="20" t="inlineStr">
        <is>
          <t>RETAIL_STORE</t>
        </is>
      </c>
      <c r="D229" s="20" t="inlineStr">
        <is>
          <t>Yes</t>
        </is>
      </c>
      <c r="E229" s="20" t="inlineStr">
        <is>
          <t>Kochi</t>
        </is>
      </c>
      <c r="F229" s="20" t="n">
        <v>6097</v>
      </c>
      <c r="G229" s="21" t="n">
        <v>0.329178284402165</v>
      </c>
      <c r="H229" s="21" t="n">
        <v>0.8704534130543099</v>
      </c>
      <c r="I229" s="21" t="n">
        <v>0.92845</v>
      </c>
      <c r="J229" s="21" t="n">
        <v>0.8704534130543099</v>
      </c>
      <c r="K229" s="21" t="n">
        <v>0.0124029335634167</v>
      </c>
      <c r="L229" s="21" t="n">
        <v>0.9640261135207104</v>
      </c>
      <c r="M229" s="20" t="n">
        <v>1</v>
      </c>
      <c r="N229" s="20">
        <f>IF($B229="","",IF($C229="SUPERSTORE","Superstore","DH"))</f>
        <v/>
      </c>
      <c r="O229" s="20">
        <f>IF($B229="","",IFERROR(VLOOKUP($B229,Mapping!$A:$C,2,0),"Not Mapped"))</f>
        <v/>
      </c>
      <c r="P229" s="20">
        <f>IF($B229="","",IFERROR(VLOOKUP($B229,Mapping!$A:$C,3,0),"Not Mapped"))</f>
        <v/>
      </c>
      <c r="Q229" s="20">
        <f>IF($B229="","",IFERROR(VLOOKUP($O229,Leaders!$A:$B,2,0),"Not Mapped"))</f>
        <v/>
      </c>
      <c r="R229" s="20">
        <f>IF($B229="","",IF(COUNTIF(Exclusions!$A:$A,$B229)&gt;0,"Yes","No"))</f>
        <v/>
      </c>
      <c r="S229" s="21">
        <f>IF($B229="","",MIN(1,DAY($A229)/IF($N229="Superstore",Settings!$B$5,Settings!$B$4)))</f>
        <v/>
      </c>
      <c r="T229" s="21">
        <f>IF(OR($B229="",$G229="",$S229=0),"",$G229/$S229)</f>
        <v/>
      </c>
      <c r="U229" s="20">
        <f>IF($T229="","",IF($T229&lt;Settings!$B$8,"Critical",IF($T229&lt;Settings!$B$9,"Semi Critical","Non Critical")))</f>
        <v/>
      </c>
      <c r="V229" s="28" t="n"/>
      <c r="W229" s="28" t="n"/>
      <c r="X229" s="28" t="n"/>
      <c r="Y229" s="28" t="n"/>
      <c r="Z229" s="20">
        <f>IF($B229="","",IFERROR(VLOOKUP($B229,'Plan HC for CCA'!$A:$B,2,0),""))</f>
        <v/>
      </c>
      <c r="AA229" s="44">
        <f>IF(OR($B229="",$Z229=""),"",IF(N($M229)&lt;$Z229,"Delta","No Delta"))</f>
        <v/>
      </c>
      <c r="AB229" s="44">
        <f>IF(OR($B229="",$Z229=""),"",MAX(0,$Z229-N($M229)))</f>
        <v/>
      </c>
      <c r="AC229" s="45">
        <f>IF($B229="","",IFERROR(INDEX('CCA Util %'!$H:$H,MATCH($B229,'CCA Util %'!$E:$E,0)),""))</f>
        <v/>
      </c>
      <c r="AD229" s="44">
        <f>IF($B229="","",IFERROR(INDEX('CCA Util %'!$G:$G,MATCH($B229,'CCA Util %'!$E:$E,0)),""))</f>
        <v/>
      </c>
      <c r="AE229" s="44">
        <f>IF(OR($B229="",$U229=""),"",$U229&amp;" &amp; "&amp;IF(OR($AD229="",$AD229=0),"Util NA",$AD229&amp;" Util"))</f>
        <v/>
      </c>
    </row>
    <row r="230" ht="15.75" customHeight="1" s="42">
      <c r="A230" s="13" t="n">
        <v>46304</v>
      </c>
      <c r="B230" s="20" t="inlineStr">
        <is>
          <t>KOC-Fort</t>
        </is>
      </c>
      <c r="C230" s="20" t="inlineStr">
        <is>
          <t>RETAIL_STORE</t>
        </is>
      </c>
      <c r="D230" s="20" t="inlineStr">
        <is>
          <t>No</t>
        </is>
      </c>
      <c r="E230" s="20" t="inlineStr">
        <is>
          <t>Kochi</t>
        </is>
      </c>
      <c r="F230" s="20" t="n">
        <v>5845</v>
      </c>
      <c r="G230" s="21" t="n">
        <v>0.5919589392643285</v>
      </c>
      <c r="H230" s="21" t="n">
        <v>0.9002890173410405</v>
      </c>
      <c r="I230" s="21" t="n">
        <v>0.973767</v>
      </c>
      <c r="J230" s="21" t="n"/>
      <c r="K230" s="21" t="n">
        <v>0</v>
      </c>
      <c r="L230" s="21" t="n">
        <v>0.9790690599330696</v>
      </c>
      <c r="M230" s="20" t="n"/>
      <c r="N230" s="20">
        <f>IF($B230="","",IF($C230="SUPERSTORE","Superstore","DH"))</f>
        <v/>
      </c>
      <c r="O230" s="20">
        <f>IF($B230="","",IFERROR(VLOOKUP($B230,Mapping!$A:$C,2,0),"Not Mapped"))</f>
        <v/>
      </c>
      <c r="P230" s="20">
        <f>IF($B230="","",IFERROR(VLOOKUP($B230,Mapping!$A:$C,3,0),"Not Mapped"))</f>
        <v/>
      </c>
      <c r="Q230" s="20">
        <f>IF($B230="","",IFERROR(VLOOKUP($O230,Leaders!$A:$B,2,0),"Not Mapped"))</f>
        <v/>
      </c>
      <c r="R230" s="20">
        <f>IF($B230="","",IF(COUNTIF(Exclusions!$A:$A,$B230)&gt;0,"Yes","No"))</f>
        <v/>
      </c>
      <c r="S230" s="21">
        <f>IF($B230="","",MIN(1,DAY($A230)/IF($N230="Superstore",Settings!$B$5,Settings!$B$4)))</f>
        <v/>
      </c>
      <c r="T230" s="21">
        <f>IF(OR($B230="",$G230="",$S230=0),"",$G230/$S230)</f>
        <v/>
      </c>
      <c r="U230" s="20">
        <f>IF($T230="","",IF($T230&lt;Settings!$B$8,"Critical",IF($T230&lt;Settings!$B$9,"Semi Critical","Non Critical")))</f>
        <v/>
      </c>
      <c r="V230" s="28" t="n"/>
      <c r="W230" s="28" t="n"/>
      <c r="X230" s="28" t="n"/>
      <c r="Y230" s="28" t="n"/>
      <c r="Z230" s="20">
        <f>IF($B230="","",IFERROR(VLOOKUP($B230,'Plan HC for CCA'!$A:$B,2,0),""))</f>
        <v/>
      </c>
      <c r="AA230" s="44">
        <f>IF(OR($B230="",$Z230=""),"",IF(N($M230)&lt;$Z230,"Delta","No Delta"))</f>
        <v/>
      </c>
      <c r="AB230" s="44">
        <f>IF(OR($B230="",$Z230=""),"",MAX(0,$Z230-N($M230)))</f>
        <v/>
      </c>
      <c r="AC230" s="45">
        <f>IF($B230="","",IFERROR(INDEX('CCA Util %'!$H:$H,MATCH($B230,'CCA Util %'!$E:$E,0)),""))</f>
        <v/>
      </c>
      <c r="AD230" s="44">
        <f>IF($B230="","",IFERROR(INDEX('CCA Util %'!$G:$G,MATCH($B230,'CCA Util %'!$E:$E,0)),""))</f>
        <v/>
      </c>
      <c r="AE230" s="44">
        <f>IF(OR($B230="",$U230=""),"",$U230&amp;" &amp; "&amp;IF(OR($AD230="",$AD230=0),"Util NA",$AD230&amp;" Util"))</f>
        <v/>
      </c>
    </row>
    <row r="231" ht="15.75" customHeight="1" s="42">
      <c r="A231" s="13" t="n">
        <v>46304</v>
      </c>
      <c r="B231" s="20" t="inlineStr">
        <is>
          <t>KOC-Friendship nagar</t>
        </is>
      </c>
      <c r="C231" s="20" t="inlineStr">
        <is>
          <t>RETAIL_STORE</t>
        </is>
      </c>
      <c r="D231" s="20" t="inlineStr">
        <is>
          <t>Yes</t>
        </is>
      </c>
      <c r="E231" s="20" t="inlineStr">
        <is>
          <t>Kochi</t>
        </is>
      </c>
      <c r="F231" s="20" t="n">
        <v>7790</v>
      </c>
      <c r="G231" s="21" t="n">
        <v>0.5646983311938383</v>
      </c>
      <c r="H231" s="21" t="n">
        <v>0.8736076380995681</v>
      </c>
      <c r="I231" s="21" t="n">
        <v>0.963996</v>
      </c>
      <c r="J231" s="21" t="n">
        <v>0.8736076380995681</v>
      </c>
      <c r="K231" s="21" t="n">
        <v>0.07970613792558651</v>
      </c>
      <c r="L231" s="21" t="n">
        <v>0.9518935674041746</v>
      </c>
      <c r="M231" s="20" t="n">
        <v>3</v>
      </c>
      <c r="N231" s="20">
        <f>IF($B231="","",IF($C231="SUPERSTORE","Superstore","DH"))</f>
        <v/>
      </c>
      <c r="O231" s="20">
        <f>IF($B231="","",IFERROR(VLOOKUP($B231,Mapping!$A:$C,2,0),"Not Mapped"))</f>
        <v/>
      </c>
      <c r="P231" s="20">
        <f>IF($B231="","",IFERROR(VLOOKUP($B231,Mapping!$A:$C,3,0),"Not Mapped"))</f>
        <v/>
      </c>
      <c r="Q231" s="20">
        <f>IF($B231="","",IFERROR(VLOOKUP($O231,Leaders!$A:$B,2,0),"Not Mapped"))</f>
        <v/>
      </c>
      <c r="R231" s="20">
        <f>IF($B231="","",IF(COUNTIF(Exclusions!$A:$A,$B231)&gt;0,"Yes","No"))</f>
        <v/>
      </c>
      <c r="S231" s="21">
        <f>IF($B231="","",MIN(1,DAY($A231)/IF($N231="Superstore",Settings!$B$5,Settings!$B$4)))</f>
        <v/>
      </c>
      <c r="T231" s="21">
        <f>IF(OR($B231="",$G231="",$S231=0),"",$G231/$S231)</f>
        <v/>
      </c>
      <c r="U231" s="20">
        <f>IF($T231="","",IF($T231&lt;Settings!$B$8,"Critical",IF($T231&lt;Settings!$B$9,"Semi Critical","Non Critical")))</f>
        <v/>
      </c>
      <c r="V231" s="28" t="n"/>
      <c r="W231" s="28" t="n"/>
      <c r="X231" s="28" t="n"/>
      <c r="Y231" s="28" t="n"/>
      <c r="Z231" s="20">
        <f>IF($B231="","",IFERROR(VLOOKUP($B231,'Plan HC for CCA'!$A:$B,2,0),""))</f>
        <v/>
      </c>
      <c r="AA231" s="44">
        <f>IF(OR($B231="",$Z231=""),"",IF(N($M231)&lt;$Z231,"Delta","No Delta"))</f>
        <v/>
      </c>
      <c r="AB231" s="44">
        <f>IF(OR($B231="",$Z231=""),"",MAX(0,$Z231-N($M231)))</f>
        <v/>
      </c>
      <c r="AC231" s="45">
        <f>IF($B231="","",IFERROR(INDEX('CCA Util %'!$H:$H,MATCH($B231,'CCA Util %'!$E:$E,0)),""))</f>
        <v/>
      </c>
      <c r="AD231" s="44">
        <f>IF($B231="","",IFERROR(INDEX('CCA Util %'!$G:$G,MATCH($B231,'CCA Util %'!$E:$E,0)),""))</f>
        <v/>
      </c>
      <c r="AE231" s="44">
        <f>IF(OR($B231="",$U231=""),"",$U231&amp;" &amp; "&amp;IF(OR($AD231="",$AD231=0),"Util NA",$AD231&amp;" Util"))</f>
        <v/>
      </c>
    </row>
    <row r="232" ht="15.75" customHeight="1" s="42">
      <c r="A232" s="13" t="n">
        <v>46304</v>
      </c>
      <c r="B232" s="20" t="inlineStr">
        <is>
          <t>KOC-Infopark</t>
        </is>
      </c>
      <c r="C232" s="20" t="inlineStr">
        <is>
          <t>RETAIL_STORE</t>
        </is>
      </c>
      <c r="D232" s="20" t="inlineStr">
        <is>
          <t>Yes</t>
        </is>
      </c>
      <c r="E232" s="20" t="inlineStr">
        <is>
          <t>Kochi</t>
        </is>
      </c>
      <c r="F232" s="20" t="n">
        <v>6377</v>
      </c>
      <c r="G232" s="21" t="n">
        <v>0.6518739219068528</v>
      </c>
      <c r="H232" s="21" t="n">
        <v>0.9069040173201828</v>
      </c>
      <c r="I232" s="21" t="n">
        <v>0.97294</v>
      </c>
      <c r="J232" s="21" t="n">
        <v>0.9069040173201828</v>
      </c>
      <c r="K232" s="21" t="n">
        <v>0.0565635005336179</v>
      </c>
      <c r="L232" s="21" t="n">
        <v>0.9705416229754588</v>
      </c>
      <c r="M232" s="20" t="n">
        <v>3</v>
      </c>
      <c r="N232" s="20">
        <f>IF($B232="","",IF($C232="SUPERSTORE","Superstore","DH"))</f>
        <v/>
      </c>
      <c r="O232" s="20">
        <f>IF($B232="","",IFERROR(VLOOKUP($B232,Mapping!$A:$C,2,0),"Not Mapped"))</f>
        <v/>
      </c>
      <c r="P232" s="20">
        <f>IF($B232="","",IFERROR(VLOOKUP($B232,Mapping!$A:$C,3,0),"Not Mapped"))</f>
        <v/>
      </c>
      <c r="Q232" s="20">
        <f>IF($B232="","",IFERROR(VLOOKUP($O232,Leaders!$A:$B,2,0),"Not Mapped"))</f>
        <v/>
      </c>
      <c r="R232" s="20">
        <f>IF($B232="","",IF(COUNTIF(Exclusions!$A:$A,$B232)&gt;0,"Yes","No"))</f>
        <v/>
      </c>
      <c r="S232" s="21">
        <f>IF($B232="","",MIN(1,DAY($A232)/IF($N232="Superstore",Settings!$B$5,Settings!$B$4)))</f>
        <v/>
      </c>
      <c r="T232" s="21">
        <f>IF(OR($B232="",$G232="",$S232=0),"",$G232/$S232)</f>
        <v/>
      </c>
      <c r="U232" s="20">
        <f>IF($T232="","",IF($T232&lt;Settings!$B$8,"Critical",IF($T232&lt;Settings!$B$9,"Semi Critical","Non Critical")))</f>
        <v/>
      </c>
      <c r="V232" s="28" t="n"/>
      <c r="W232" s="28" t="n"/>
      <c r="X232" s="28" t="n"/>
      <c r="Y232" s="28" t="n"/>
      <c r="Z232" s="20">
        <f>IF($B232="","",IFERROR(VLOOKUP($B232,'Plan HC for CCA'!$A:$B,2,0),""))</f>
        <v/>
      </c>
      <c r="AA232" s="44">
        <f>IF(OR($B232="",$Z232=""),"",IF(N($M232)&lt;$Z232,"Delta","No Delta"))</f>
        <v/>
      </c>
      <c r="AB232" s="44">
        <f>IF(OR($B232="",$Z232=""),"",MAX(0,$Z232-N($M232)))</f>
        <v/>
      </c>
      <c r="AC232" s="45">
        <f>IF($B232="","",IFERROR(INDEX('CCA Util %'!$H:$H,MATCH($B232,'CCA Util %'!$E:$E,0)),""))</f>
        <v/>
      </c>
      <c r="AD232" s="44">
        <f>IF($B232="","",IFERROR(INDEX('CCA Util %'!$G:$G,MATCH($B232,'CCA Util %'!$E:$E,0)),""))</f>
        <v/>
      </c>
      <c r="AE232" s="44">
        <f>IF(OR($B232="",$U232=""),"",$U232&amp;" &amp; "&amp;IF(OR($AD232="",$AD232=0),"Util NA",$AD232&amp;" Util"))</f>
        <v/>
      </c>
    </row>
    <row r="233" ht="15.75" customHeight="1" s="42">
      <c r="A233" s="13" t="n">
        <v>46304</v>
      </c>
      <c r="B233" s="20" t="inlineStr">
        <is>
          <t>KOC-Kakkanad</t>
        </is>
      </c>
      <c r="C233" s="20" t="inlineStr">
        <is>
          <t>RETAIL_STORE</t>
        </is>
      </c>
      <c r="D233" s="20" t="inlineStr">
        <is>
          <t>Yes</t>
        </is>
      </c>
      <c r="E233" s="20" t="inlineStr">
        <is>
          <t>Kochi</t>
        </is>
      </c>
      <c r="F233" s="20" t="n">
        <v>5902</v>
      </c>
      <c r="G233" s="21" t="n">
        <v>0.9008810572687224</v>
      </c>
      <c r="H233" s="21" t="n">
        <v>0.920067707353771</v>
      </c>
      <c r="I233" s="21" t="n">
        <v>0.976073</v>
      </c>
      <c r="J233" s="21" t="n">
        <v>0.920067707353771</v>
      </c>
      <c r="K233" s="21" t="n">
        <v>0</v>
      </c>
      <c r="L233" s="21" t="n">
        <v>0.9873969294121142</v>
      </c>
      <c r="M233" s="20" t="n">
        <v>3</v>
      </c>
      <c r="N233" s="20">
        <f>IF($B233="","",IF($C233="SUPERSTORE","Superstore","DH"))</f>
        <v/>
      </c>
      <c r="O233" s="20">
        <f>IF($B233="","",IFERROR(VLOOKUP($B233,Mapping!$A:$C,2,0),"Not Mapped"))</f>
        <v/>
      </c>
      <c r="P233" s="20">
        <f>IF($B233="","",IFERROR(VLOOKUP($B233,Mapping!$A:$C,3,0),"Not Mapped"))</f>
        <v/>
      </c>
      <c r="Q233" s="20">
        <f>IF($B233="","",IFERROR(VLOOKUP($O233,Leaders!$A:$B,2,0),"Not Mapped"))</f>
        <v/>
      </c>
      <c r="R233" s="20">
        <f>IF($B233="","",IF(COUNTIF(Exclusions!$A:$A,$B233)&gt;0,"Yes","No"))</f>
        <v/>
      </c>
      <c r="S233" s="21">
        <f>IF($B233="","",MIN(1,DAY($A233)/IF($N233="Superstore",Settings!$B$5,Settings!$B$4)))</f>
        <v/>
      </c>
      <c r="T233" s="21">
        <f>IF(OR($B233="",$G233="",$S233=0),"",$G233/$S233)</f>
        <v/>
      </c>
      <c r="U233" s="20">
        <f>IF($T233="","",IF($T233&lt;Settings!$B$8,"Critical",IF($T233&lt;Settings!$B$9,"Semi Critical","Non Critical")))</f>
        <v/>
      </c>
      <c r="V233" s="28" t="n"/>
      <c r="W233" s="28" t="n"/>
      <c r="X233" s="28" t="n"/>
      <c r="Y233" s="28" t="n"/>
      <c r="Z233" s="20">
        <f>IF($B233="","",IFERROR(VLOOKUP($B233,'Plan HC for CCA'!$A:$B,2,0),""))</f>
        <v/>
      </c>
      <c r="AA233" s="44">
        <f>IF(OR($B233="",$Z233=""),"",IF(N($M233)&lt;$Z233,"Delta","No Delta"))</f>
        <v/>
      </c>
      <c r="AB233" s="44">
        <f>IF(OR($B233="",$Z233=""),"",MAX(0,$Z233-N($M233)))</f>
        <v/>
      </c>
      <c r="AC233" s="45">
        <f>IF($B233="","",IFERROR(INDEX('CCA Util %'!$H:$H,MATCH($B233,'CCA Util %'!$E:$E,0)),""))</f>
        <v/>
      </c>
      <c r="AD233" s="44">
        <f>IF($B233="","",IFERROR(INDEX('CCA Util %'!$G:$G,MATCH($B233,'CCA Util %'!$E:$E,0)),""))</f>
        <v/>
      </c>
      <c r="AE233" s="44">
        <f>IF(OR($B233="",$U233=""),"",$U233&amp;" &amp; "&amp;IF(OR($AD233="",$AD233=0),"Util NA",$AD233&amp;" Util"))</f>
        <v/>
      </c>
    </row>
    <row r="234" ht="15.75" customHeight="1" s="42">
      <c r="A234" s="13" t="n">
        <v>46304</v>
      </c>
      <c r="B234" s="20" t="inlineStr">
        <is>
          <t>KOC-Kalamassery</t>
        </is>
      </c>
      <c r="C234" s="20" t="inlineStr">
        <is>
          <t>RETAIL_STORE</t>
        </is>
      </c>
      <c r="D234" s="20" t="inlineStr">
        <is>
          <t>Yes</t>
        </is>
      </c>
      <c r="E234" s="20" t="inlineStr">
        <is>
          <t>Kochi</t>
        </is>
      </c>
      <c r="F234" s="20" t="n">
        <v>5822</v>
      </c>
      <c r="G234" s="21" t="n">
        <v>0.4093095156303676</v>
      </c>
      <c r="H234" s="21" t="n">
        <v>0.8111624003357113</v>
      </c>
      <c r="I234" s="21" t="n">
        <v>0.961</v>
      </c>
      <c r="J234" s="21" t="n">
        <v>0.8111624003357113</v>
      </c>
      <c r="K234" s="21" t="n">
        <v>0.0311926605504587</v>
      </c>
      <c r="L234" s="21" t="n">
        <v>0.9353035311891552</v>
      </c>
      <c r="M234" s="20" t="n">
        <v>2</v>
      </c>
      <c r="N234" s="20">
        <f>IF($B234="","",IF($C234="SUPERSTORE","Superstore","DH"))</f>
        <v/>
      </c>
      <c r="O234" s="20">
        <f>IF($B234="","",IFERROR(VLOOKUP($B234,Mapping!$A:$C,2,0),"Not Mapped"))</f>
        <v/>
      </c>
      <c r="P234" s="20">
        <f>IF($B234="","",IFERROR(VLOOKUP($B234,Mapping!$A:$C,3,0),"Not Mapped"))</f>
        <v/>
      </c>
      <c r="Q234" s="20">
        <f>IF($B234="","",IFERROR(VLOOKUP($O234,Leaders!$A:$B,2,0),"Not Mapped"))</f>
        <v/>
      </c>
      <c r="R234" s="20">
        <f>IF($B234="","",IF(COUNTIF(Exclusions!$A:$A,$B234)&gt;0,"Yes","No"))</f>
        <v/>
      </c>
      <c r="S234" s="21">
        <f>IF($B234="","",MIN(1,DAY($A234)/IF($N234="Superstore",Settings!$B$5,Settings!$B$4)))</f>
        <v/>
      </c>
      <c r="T234" s="21">
        <f>IF(OR($B234="",$G234="",$S234=0),"",$G234/$S234)</f>
        <v/>
      </c>
      <c r="U234" s="20">
        <f>IF($T234="","",IF($T234&lt;Settings!$B$8,"Critical",IF($T234&lt;Settings!$B$9,"Semi Critical","Non Critical")))</f>
        <v/>
      </c>
      <c r="V234" s="28" t="n"/>
      <c r="W234" s="28" t="n"/>
      <c r="X234" s="28" t="n"/>
      <c r="Y234" s="28" t="n"/>
      <c r="Z234" s="20">
        <f>IF($B234="","",IFERROR(VLOOKUP($B234,'Plan HC for CCA'!$A:$B,2,0),""))</f>
        <v/>
      </c>
      <c r="AA234" s="44">
        <f>IF(OR($B234="",$Z234=""),"",IF(N($M234)&lt;$Z234,"Delta","No Delta"))</f>
        <v/>
      </c>
      <c r="AB234" s="44">
        <f>IF(OR($B234="",$Z234=""),"",MAX(0,$Z234-N($M234)))</f>
        <v/>
      </c>
      <c r="AC234" s="45">
        <f>IF($B234="","",IFERROR(INDEX('CCA Util %'!$H:$H,MATCH($B234,'CCA Util %'!$E:$E,0)),""))</f>
        <v/>
      </c>
      <c r="AD234" s="44">
        <f>IF($B234="","",IFERROR(INDEX('CCA Util %'!$G:$G,MATCH($B234,'CCA Util %'!$E:$E,0)),""))</f>
        <v/>
      </c>
      <c r="AE234" s="44">
        <f>IF(OR($B234="",$U234=""),"",$U234&amp;" &amp; "&amp;IF(OR($AD234="",$AD234=0),"Util NA",$AD234&amp;" Util"))</f>
        <v/>
      </c>
    </row>
    <row r="235" ht="15.75" customHeight="1" s="42">
      <c r="A235" s="13" t="n">
        <v>46304</v>
      </c>
      <c r="B235" s="20" t="inlineStr">
        <is>
          <t>KOC-Kalamassery SS</t>
        </is>
      </c>
      <c r="C235" s="20" t="inlineStr">
        <is>
          <t>SUPERSTORE</t>
        </is>
      </c>
      <c r="D235" s="20" t="inlineStr">
        <is>
          <t>No</t>
        </is>
      </c>
      <c r="E235" s="20" t="inlineStr">
        <is>
          <t>Kochi</t>
        </is>
      </c>
      <c r="F235" s="20" t="n">
        <v>6058</v>
      </c>
      <c r="G235" s="21" t="n">
        <v>0.2946517002310994</v>
      </c>
      <c r="H235" s="21" t="n">
        <v>0.9943977591036416</v>
      </c>
      <c r="I235" s="21" t="n">
        <v>0.998452</v>
      </c>
      <c r="J235" s="21" t="n">
        <v>0.9943977591036416</v>
      </c>
      <c r="K235" s="21" t="n">
        <v>0</v>
      </c>
      <c r="L235" s="21" t="n">
        <v>1</v>
      </c>
      <c r="M235" s="20" t="n">
        <v>1</v>
      </c>
      <c r="N235" s="20">
        <f>IF($B235="","",IF($C235="SUPERSTORE","Superstore","DH"))</f>
        <v/>
      </c>
      <c r="O235" s="20">
        <f>IF($B235="","",IFERROR(VLOOKUP($B235,Mapping!$A:$C,2,0),"Not Mapped"))</f>
        <v/>
      </c>
      <c r="P235" s="20">
        <f>IF($B235="","",IFERROR(VLOOKUP($B235,Mapping!$A:$C,3,0),"Not Mapped"))</f>
        <v/>
      </c>
      <c r="Q235" s="20">
        <f>IF($B235="","",IFERROR(VLOOKUP($O235,Leaders!$A:$B,2,0),"Not Mapped"))</f>
        <v/>
      </c>
      <c r="R235" s="20">
        <f>IF($B235="","",IF(COUNTIF(Exclusions!$A:$A,$B235)&gt;0,"Yes","No"))</f>
        <v/>
      </c>
      <c r="S235" s="21">
        <f>IF($B235="","",MIN(1,DAY($A235)/IF($N235="Superstore",Settings!$B$5,Settings!$B$4)))</f>
        <v/>
      </c>
      <c r="T235" s="21">
        <f>IF(OR($B235="",$G235="",$S235=0),"",$G235/$S235)</f>
        <v/>
      </c>
      <c r="U235" s="20">
        <f>IF($T235="","",IF($T235&lt;Settings!$B$8,"Critical",IF($T235&lt;Settings!$B$9,"Semi Critical","Non Critical")))</f>
        <v/>
      </c>
      <c r="V235" s="28" t="n"/>
      <c r="W235" s="28" t="n"/>
      <c r="X235" s="28" t="n"/>
      <c r="Y235" s="28" t="n"/>
      <c r="Z235" s="20">
        <f>IF($B235="","",IFERROR(VLOOKUP($B235,'Plan HC for CCA'!$A:$B,2,0),""))</f>
        <v/>
      </c>
      <c r="AA235" s="44">
        <f>IF(OR($B235="",$Z235=""),"",IF(N($M235)&lt;$Z235,"Delta","No Delta"))</f>
        <v/>
      </c>
      <c r="AB235" s="44">
        <f>IF(OR($B235="",$Z235=""),"",MAX(0,$Z235-N($M235)))</f>
        <v/>
      </c>
      <c r="AC235" s="45">
        <f>IF($B235="","",IFERROR(INDEX('CCA Util %'!$H:$H,MATCH($B235,'CCA Util %'!$E:$E,0)),""))</f>
        <v/>
      </c>
      <c r="AD235" s="44">
        <f>IF($B235="","",IFERROR(INDEX('CCA Util %'!$G:$G,MATCH($B235,'CCA Util %'!$E:$E,0)),""))</f>
        <v/>
      </c>
      <c r="AE235" s="44">
        <f>IF(OR($B235="",$U235=""),"",$U235&amp;" &amp; "&amp;IF(OR($AD235="",$AD235=0),"Util NA",$AD235&amp;" Util"))</f>
        <v/>
      </c>
    </row>
    <row r="236" ht="15.75" customHeight="1" s="42">
      <c r="A236" s="13" t="n">
        <v>46304</v>
      </c>
      <c r="B236" s="20" t="inlineStr">
        <is>
          <t>KOC-Kaloor</t>
        </is>
      </c>
      <c r="C236" s="20" t="inlineStr">
        <is>
          <t>RETAIL_STORE</t>
        </is>
      </c>
      <c r="D236" s="20" t="inlineStr">
        <is>
          <t>Yes</t>
        </is>
      </c>
      <c r="E236" s="20" t="inlineStr">
        <is>
          <t>Kochi</t>
        </is>
      </c>
      <c r="F236" s="20" t="n">
        <v>5215</v>
      </c>
      <c r="G236" s="21" t="n">
        <v>0.8659635666347076</v>
      </c>
      <c r="H236" s="21" t="n">
        <v>0.9038972542072632</v>
      </c>
      <c r="I236" s="21" t="n">
        <v>0.971533</v>
      </c>
      <c r="J236" s="21" t="n">
        <v>0.9038972542072632</v>
      </c>
      <c r="K236" s="21" t="n">
        <v>0.0068411659726353</v>
      </c>
      <c r="L236" s="21" t="n">
        <v>0.979220084366426</v>
      </c>
      <c r="M236" s="20" t="n">
        <v>3</v>
      </c>
      <c r="N236" s="20">
        <f>IF($B236="","",IF($C236="SUPERSTORE","Superstore","DH"))</f>
        <v/>
      </c>
      <c r="O236" s="20">
        <f>IF($B236="","",IFERROR(VLOOKUP($B236,Mapping!$A:$C,2,0),"Not Mapped"))</f>
        <v/>
      </c>
      <c r="P236" s="20">
        <f>IF($B236="","",IFERROR(VLOOKUP($B236,Mapping!$A:$C,3,0),"Not Mapped"))</f>
        <v/>
      </c>
      <c r="Q236" s="20">
        <f>IF($B236="","",IFERROR(VLOOKUP($O236,Leaders!$A:$B,2,0),"Not Mapped"))</f>
        <v/>
      </c>
      <c r="R236" s="20">
        <f>IF($B236="","",IF(COUNTIF(Exclusions!$A:$A,$B236)&gt;0,"Yes","No"))</f>
        <v/>
      </c>
      <c r="S236" s="21">
        <f>IF($B236="","",MIN(1,DAY($A236)/IF($N236="Superstore",Settings!$B$5,Settings!$B$4)))</f>
        <v/>
      </c>
      <c r="T236" s="21">
        <f>IF(OR($B236="",$G236="",$S236=0),"",$G236/$S236)</f>
        <v/>
      </c>
      <c r="U236" s="20">
        <f>IF($T236="","",IF($T236&lt;Settings!$B$8,"Critical",IF($T236&lt;Settings!$B$9,"Semi Critical","Non Critical")))</f>
        <v/>
      </c>
      <c r="V236" s="28" t="n"/>
      <c r="W236" s="28" t="n"/>
      <c r="X236" s="28" t="n"/>
      <c r="Y236" s="28" t="n"/>
      <c r="Z236" s="20">
        <f>IF($B236="","",IFERROR(VLOOKUP($B236,'Plan HC for CCA'!$A:$B,2,0),""))</f>
        <v/>
      </c>
      <c r="AA236" s="44">
        <f>IF(OR($B236="",$Z236=""),"",IF(N($M236)&lt;$Z236,"Delta","No Delta"))</f>
        <v/>
      </c>
      <c r="AB236" s="44">
        <f>IF(OR($B236="",$Z236=""),"",MAX(0,$Z236-N($M236)))</f>
        <v/>
      </c>
      <c r="AC236" s="45">
        <f>IF($B236="","",IFERROR(INDEX('CCA Util %'!$H:$H,MATCH($B236,'CCA Util %'!$E:$E,0)),""))</f>
        <v/>
      </c>
      <c r="AD236" s="44">
        <f>IF($B236="","",IFERROR(INDEX('CCA Util %'!$G:$G,MATCH($B236,'CCA Util %'!$E:$E,0)),""))</f>
        <v/>
      </c>
      <c r="AE236" s="44">
        <f>IF(OR($B236="",$U236=""),"",$U236&amp;" &amp; "&amp;IF(OR($AD236="",$AD236=0),"Util NA",$AD236&amp;" Util"))</f>
        <v/>
      </c>
    </row>
    <row r="237" ht="15.75" customHeight="1" s="42">
      <c r="A237" s="13" t="n">
        <v>46304</v>
      </c>
      <c r="B237" s="20" t="inlineStr">
        <is>
          <t>KOC-PALLURTHY</t>
        </is>
      </c>
      <c r="C237" s="20" t="inlineStr">
        <is>
          <t>RETAIL_STORE</t>
        </is>
      </c>
      <c r="D237" s="20" t="inlineStr">
        <is>
          <t>Yes</t>
        </is>
      </c>
      <c r="E237" s="20" t="inlineStr">
        <is>
          <t>Kochi</t>
        </is>
      </c>
      <c r="F237" s="20" t="n">
        <v>5139</v>
      </c>
      <c r="G237" s="21" t="n">
        <v>0.3047285464098074</v>
      </c>
      <c r="H237" s="21" t="n">
        <v>0.7752234993614304</v>
      </c>
      <c r="I237" s="21" t="n">
        <v>0.923304</v>
      </c>
      <c r="J237" s="21" t="n">
        <v>0.7752234993614304</v>
      </c>
      <c r="K237" s="21" t="n">
        <v>0.0141757087854392</v>
      </c>
      <c r="L237" s="21" t="n">
        <v>0.923574752710883</v>
      </c>
      <c r="M237" s="20" t="n">
        <v>1</v>
      </c>
      <c r="N237" s="20">
        <f>IF($B237="","",IF($C237="SUPERSTORE","Superstore","DH"))</f>
        <v/>
      </c>
      <c r="O237" s="20">
        <f>IF($B237="","",IFERROR(VLOOKUP($B237,Mapping!$A:$C,2,0),"Not Mapped"))</f>
        <v/>
      </c>
      <c r="P237" s="20">
        <f>IF($B237="","",IFERROR(VLOOKUP($B237,Mapping!$A:$C,3,0),"Not Mapped"))</f>
        <v/>
      </c>
      <c r="Q237" s="20">
        <f>IF($B237="","",IFERROR(VLOOKUP($O237,Leaders!$A:$B,2,0),"Not Mapped"))</f>
        <v/>
      </c>
      <c r="R237" s="20">
        <f>IF($B237="","",IF(COUNTIF(Exclusions!$A:$A,$B237)&gt;0,"Yes","No"))</f>
        <v/>
      </c>
      <c r="S237" s="21">
        <f>IF($B237="","",MIN(1,DAY($A237)/IF($N237="Superstore",Settings!$B$5,Settings!$B$4)))</f>
        <v/>
      </c>
      <c r="T237" s="21">
        <f>IF(OR($B237="",$G237="",$S237=0),"",$G237/$S237)</f>
        <v/>
      </c>
      <c r="U237" s="20">
        <f>IF($T237="","",IF($T237&lt;Settings!$B$8,"Critical",IF($T237&lt;Settings!$B$9,"Semi Critical","Non Critical")))</f>
        <v/>
      </c>
      <c r="V237" s="28" t="n"/>
      <c r="W237" s="28" t="n"/>
      <c r="X237" s="28" t="n"/>
      <c r="Y237" s="28" t="n"/>
      <c r="Z237" s="20">
        <f>IF($B237="","",IFERROR(VLOOKUP($B237,'Plan HC for CCA'!$A:$B,2,0),""))</f>
        <v/>
      </c>
      <c r="AA237" s="44">
        <f>IF(OR($B237="",$Z237=""),"",IF(N($M237)&lt;$Z237,"Delta","No Delta"))</f>
        <v/>
      </c>
      <c r="AB237" s="44">
        <f>IF(OR($B237="",$Z237=""),"",MAX(0,$Z237-N($M237)))</f>
        <v/>
      </c>
      <c r="AC237" s="45">
        <f>IF($B237="","",IFERROR(INDEX('CCA Util %'!$H:$H,MATCH($B237,'CCA Util %'!$E:$E,0)),""))</f>
        <v/>
      </c>
      <c r="AD237" s="44">
        <f>IF($B237="","",IFERROR(INDEX('CCA Util %'!$G:$G,MATCH($B237,'CCA Util %'!$E:$E,0)),""))</f>
        <v/>
      </c>
      <c r="AE237" s="44">
        <f>IF(OR($B237="",$U237=""),"",$U237&amp;" &amp; "&amp;IF(OR($AD237="",$AD237=0),"Util NA",$AD237&amp;" Util"))</f>
        <v/>
      </c>
    </row>
    <row r="238" ht="15.75" customHeight="1" s="42">
      <c r="A238" s="13" t="n">
        <v>46304</v>
      </c>
      <c r="B238" s="20" t="inlineStr">
        <is>
          <t>KOC-Thengod</t>
        </is>
      </c>
      <c r="C238" s="20" t="inlineStr">
        <is>
          <t>RETAIL_STORE</t>
        </is>
      </c>
      <c r="D238" s="20" t="inlineStr">
        <is>
          <t>Yes</t>
        </is>
      </c>
      <c r="E238" s="20" t="inlineStr">
        <is>
          <t>Kochi</t>
        </is>
      </c>
      <c r="F238" s="20" t="n">
        <v>6083</v>
      </c>
      <c r="G238" s="21" t="n">
        <v>0.9207627815222752</v>
      </c>
      <c r="H238" s="21" t="n">
        <v>0.8893054811640778</v>
      </c>
      <c r="I238" s="21" t="n">
        <v>0.968145</v>
      </c>
      <c r="J238" s="21" t="n">
        <v>0.8893054811640778</v>
      </c>
      <c r="K238" s="21" t="n">
        <v>0.0676691729323308</v>
      </c>
      <c r="L238" s="21" t="n">
        <v>0.9609105785352507</v>
      </c>
      <c r="M238" s="20" t="n">
        <v>1</v>
      </c>
      <c r="N238" s="20">
        <f>IF($B238="","",IF($C238="SUPERSTORE","Superstore","DH"))</f>
        <v/>
      </c>
      <c r="O238" s="20">
        <f>IF($B238="","",IFERROR(VLOOKUP($B238,Mapping!$A:$C,2,0),"Not Mapped"))</f>
        <v/>
      </c>
      <c r="P238" s="20">
        <f>IF($B238="","",IFERROR(VLOOKUP($B238,Mapping!$A:$C,3,0),"Not Mapped"))</f>
        <v/>
      </c>
      <c r="Q238" s="20">
        <f>IF($B238="","",IFERROR(VLOOKUP($O238,Leaders!$A:$B,2,0),"Not Mapped"))</f>
        <v/>
      </c>
      <c r="R238" s="20">
        <f>IF($B238="","",IF(COUNTIF(Exclusions!$A:$A,$B238)&gt;0,"Yes","No"))</f>
        <v/>
      </c>
      <c r="S238" s="21">
        <f>IF($B238="","",MIN(1,DAY($A238)/IF($N238="Superstore",Settings!$B$5,Settings!$B$4)))</f>
        <v/>
      </c>
      <c r="T238" s="21">
        <f>IF(OR($B238="",$G238="",$S238=0),"",$G238/$S238)</f>
        <v/>
      </c>
      <c r="U238" s="20">
        <f>IF($T238="","",IF($T238&lt;Settings!$B$8,"Critical",IF($T238&lt;Settings!$B$9,"Semi Critical","Non Critical")))</f>
        <v/>
      </c>
      <c r="V238" s="28" t="n"/>
      <c r="W238" s="28" t="n"/>
      <c r="X238" s="28" t="n"/>
      <c r="Y238" s="28" t="n"/>
      <c r="Z238" s="20">
        <f>IF($B238="","",IFERROR(VLOOKUP($B238,'Plan HC for CCA'!$A:$B,2,0),""))</f>
        <v/>
      </c>
      <c r="AA238" s="44">
        <f>IF(OR($B238="",$Z238=""),"",IF(N($M238)&lt;$Z238,"Delta","No Delta"))</f>
        <v/>
      </c>
      <c r="AB238" s="44">
        <f>IF(OR($B238="",$Z238=""),"",MAX(0,$Z238-N($M238)))</f>
        <v/>
      </c>
      <c r="AC238" s="45">
        <f>IF($B238="","",IFERROR(INDEX('CCA Util %'!$H:$H,MATCH($B238,'CCA Util %'!$E:$E,0)),""))</f>
        <v/>
      </c>
      <c r="AD238" s="44">
        <f>IF($B238="","",IFERROR(INDEX('CCA Util %'!$G:$G,MATCH($B238,'CCA Util %'!$E:$E,0)),""))</f>
        <v/>
      </c>
      <c r="AE238" s="44">
        <f>IF(OR($B238="",$U238=""),"",$U238&amp;" &amp; "&amp;IF(OR($AD238="",$AD238=0),"Util NA",$AD238&amp;" Util"))</f>
        <v/>
      </c>
    </row>
    <row r="239" ht="15.75" customHeight="1" s="42">
      <c r="A239" s="13" t="n">
        <v>46304</v>
      </c>
      <c r="B239" s="20" t="inlineStr">
        <is>
          <t>KOC-Thrippunithura</t>
        </is>
      </c>
      <c r="C239" s="20" t="inlineStr">
        <is>
          <t>RETAIL_STORE</t>
        </is>
      </c>
      <c r="D239" s="20" t="inlineStr">
        <is>
          <t>Yes</t>
        </is>
      </c>
      <c r="E239" s="20" t="inlineStr">
        <is>
          <t>Kochi</t>
        </is>
      </c>
      <c r="F239" s="20" t="n">
        <v>5170</v>
      </c>
      <c r="G239" s="21" t="n">
        <v>0.8315280464216634</v>
      </c>
      <c r="H239" s="21" t="n">
        <v>0.9772040009304488</v>
      </c>
      <c r="I239" s="21" t="n">
        <v>0.987421</v>
      </c>
      <c r="J239" s="21" t="n">
        <v>0.9772040009304488</v>
      </c>
      <c r="K239" s="21" t="n">
        <v>0</v>
      </c>
      <c r="L239" s="21" t="n">
        <v>1</v>
      </c>
      <c r="M239" s="20" t="n">
        <v>1</v>
      </c>
      <c r="N239" s="20">
        <f>IF($B239="","",IF($C239="SUPERSTORE","Superstore","DH"))</f>
        <v/>
      </c>
      <c r="O239" s="20">
        <f>IF($B239="","",IFERROR(VLOOKUP($B239,Mapping!$A:$C,2,0),"Not Mapped"))</f>
        <v/>
      </c>
      <c r="P239" s="20">
        <f>IF($B239="","",IFERROR(VLOOKUP($B239,Mapping!$A:$C,3,0),"Not Mapped"))</f>
        <v/>
      </c>
      <c r="Q239" s="20">
        <f>IF($B239="","",IFERROR(VLOOKUP($O239,Leaders!$A:$B,2,0),"Not Mapped"))</f>
        <v/>
      </c>
      <c r="R239" s="20">
        <f>IF($B239="","",IF(COUNTIF(Exclusions!$A:$A,$B239)&gt;0,"Yes","No"))</f>
        <v/>
      </c>
      <c r="S239" s="21">
        <f>IF($B239="","",MIN(1,DAY($A239)/IF($N239="Superstore",Settings!$B$5,Settings!$B$4)))</f>
        <v/>
      </c>
      <c r="T239" s="21">
        <f>IF(OR($B239="",$G239="",$S239=0),"",$G239/$S239)</f>
        <v/>
      </c>
      <c r="U239" s="20">
        <f>IF($T239="","",IF($T239&lt;Settings!$B$8,"Critical",IF($T239&lt;Settings!$B$9,"Semi Critical","Non Critical")))</f>
        <v/>
      </c>
      <c r="V239" s="28" t="n"/>
      <c r="W239" s="28" t="n"/>
      <c r="X239" s="28" t="n"/>
      <c r="Y239" s="28" t="n"/>
      <c r="Z239" s="20">
        <f>IF($B239="","",IFERROR(VLOOKUP($B239,'Plan HC for CCA'!$A:$B,2,0),""))</f>
        <v/>
      </c>
      <c r="AA239" s="44">
        <f>IF(OR($B239="",$Z239=""),"",IF(N($M239)&lt;$Z239,"Delta","No Delta"))</f>
        <v/>
      </c>
      <c r="AB239" s="44">
        <f>IF(OR($B239="",$Z239=""),"",MAX(0,$Z239-N($M239)))</f>
        <v/>
      </c>
      <c r="AC239" s="45">
        <f>IF($B239="","",IFERROR(INDEX('CCA Util %'!$H:$H,MATCH($B239,'CCA Util %'!$E:$E,0)),""))</f>
        <v/>
      </c>
      <c r="AD239" s="44">
        <f>IF($B239="","",IFERROR(INDEX('CCA Util %'!$G:$G,MATCH($B239,'CCA Util %'!$E:$E,0)),""))</f>
        <v/>
      </c>
      <c r="AE239" s="44">
        <f>IF(OR($B239="",$U239=""),"",$U239&amp;" &amp; "&amp;IF(OR($AD239="",$AD239=0),"Util NA",$AD239&amp;" Util"))</f>
        <v/>
      </c>
    </row>
    <row r="240" ht="15.75" customHeight="1" s="42">
      <c r="A240" s="13" t="n">
        <v>46304</v>
      </c>
      <c r="B240" s="20" t="inlineStr">
        <is>
          <t>KOC-Vallathol Padi</t>
        </is>
      </c>
      <c r="C240" s="20" t="inlineStr">
        <is>
          <t>RETAIL_STORE</t>
        </is>
      </c>
      <c r="D240" s="20" t="inlineStr">
        <is>
          <t>Yes</t>
        </is>
      </c>
      <c r="E240" s="20" t="inlineStr">
        <is>
          <t>Kochi</t>
        </is>
      </c>
      <c r="F240" s="20" t="n">
        <v>5534</v>
      </c>
      <c r="G240" s="21" t="n">
        <v>0.9371160101192628</v>
      </c>
      <c r="H240" s="21" t="n">
        <v>0.9041650597763208</v>
      </c>
      <c r="I240" s="21" t="n">
        <v>0.974797</v>
      </c>
      <c r="J240" s="21" t="n">
        <v>0.9041650597763208</v>
      </c>
      <c r="K240" s="21" t="n">
        <v>0.0470681041283197</v>
      </c>
      <c r="L240" s="21" t="n">
        <v>0.9712874569748924</v>
      </c>
      <c r="M240" s="20" t="n">
        <v>2</v>
      </c>
      <c r="N240" s="20">
        <f>IF($B240="","",IF($C240="SUPERSTORE","Superstore","DH"))</f>
        <v/>
      </c>
      <c r="O240" s="20">
        <f>IF($B240="","",IFERROR(VLOOKUP($B240,Mapping!$A:$C,2,0),"Not Mapped"))</f>
        <v/>
      </c>
      <c r="P240" s="20">
        <f>IF($B240="","",IFERROR(VLOOKUP($B240,Mapping!$A:$C,3,0),"Not Mapped"))</f>
        <v/>
      </c>
      <c r="Q240" s="20">
        <f>IF($B240="","",IFERROR(VLOOKUP($O240,Leaders!$A:$B,2,0),"Not Mapped"))</f>
        <v/>
      </c>
      <c r="R240" s="20">
        <f>IF($B240="","",IF(COUNTIF(Exclusions!$A:$A,$B240)&gt;0,"Yes","No"))</f>
        <v/>
      </c>
      <c r="S240" s="21">
        <f>IF($B240="","",MIN(1,DAY($A240)/IF($N240="Superstore",Settings!$B$5,Settings!$B$4)))</f>
        <v/>
      </c>
      <c r="T240" s="21">
        <f>IF(OR($B240="",$G240="",$S240=0),"",$G240/$S240)</f>
        <v/>
      </c>
      <c r="U240" s="20">
        <f>IF($T240="","",IF($T240&lt;Settings!$B$8,"Critical",IF($T240&lt;Settings!$B$9,"Semi Critical","Non Critical")))</f>
        <v/>
      </c>
      <c r="V240" s="28" t="n"/>
      <c r="W240" s="28" t="n"/>
      <c r="X240" s="28" t="n"/>
      <c r="Y240" s="28" t="n"/>
      <c r="Z240" s="20">
        <f>IF($B240="","",IFERROR(VLOOKUP($B240,'Plan HC for CCA'!$A:$B,2,0),""))</f>
        <v/>
      </c>
      <c r="AA240" s="44">
        <f>IF(OR($B240="",$Z240=""),"",IF(N($M240)&lt;$Z240,"Delta","No Delta"))</f>
        <v/>
      </c>
      <c r="AB240" s="44">
        <f>IF(OR($B240="",$Z240=""),"",MAX(0,$Z240-N($M240)))</f>
        <v/>
      </c>
      <c r="AC240" s="45">
        <f>IF($B240="","",IFERROR(INDEX('CCA Util %'!$H:$H,MATCH($B240,'CCA Util %'!$E:$E,0)),""))</f>
        <v/>
      </c>
      <c r="AD240" s="44">
        <f>IF($B240="","",IFERROR(INDEX('CCA Util %'!$G:$G,MATCH($B240,'CCA Util %'!$E:$E,0)),""))</f>
        <v/>
      </c>
      <c r="AE240" s="44">
        <f>IF(OR($B240="",$U240=""),"",$U240&amp;" &amp; "&amp;IF(OR($AD240="",$AD240=0),"Util NA",$AD240&amp;" Util"))</f>
        <v/>
      </c>
    </row>
    <row r="241" ht="15.75" customHeight="1" s="42">
      <c r="A241" s="13" t="n">
        <v>46304</v>
      </c>
      <c r="B241" s="20" t="inlineStr">
        <is>
          <t>MYQ-Bogadi</t>
        </is>
      </c>
      <c r="C241" s="20" t="inlineStr">
        <is>
          <t>RETAIL_STORE</t>
        </is>
      </c>
      <c r="D241" s="20" t="inlineStr">
        <is>
          <t>Yes</t>
        </is>
      </c>
      <c r="E241" s="20" t="inlineStr">
        <is>
          <t>Mysuru</t>
        </is>
      </c>
      <c r="F241" s="20" t="n">
        <v>5543</v>
      </c>
      <c r="G241" s="21" t="n">
        <v>0.925672018762403</v>
      </c>
      <c r="H241" s="21" t="n">
        <v>0.9746638082245176</v>
      </c>
      <c r="I241" s="21" t="n">
        <v>0.988789</v>
      </c>
      <c r="J241" s="21" t="n">
        <v>0.9746638082245176</v>
      </c>
      <c r="K241" s="21" t="n">
        <v>0</v>
      </c>
      <c r="L241" s="21" t="n">
        <v>1</v>
      </c>
      <c r="M241" s="20" t="n">
        <v>2</v>
      </c>
      <c r="N241" s="20">
        <f>IF($B241="","",IF($C241="SUPERSTORE","Superstore","DH"))</f>
        <v/>
      </c>
      <c r="O241" s="20">
        <f>IF($B241="","",IFERROR(VLOOKUP($B241,Mapping!$A:$C,2,0),"Not Mapped"))</f>
        <v/>
      </c>
      <c r="P241" s="20">
        <f>IF($B241="","",IFERROR(VLOOKUP($B241,Mapping!$A:$C,3,0),"Not Mapped"))</f>
        <v/>
      </c>
      <c r="Q241" s="20">
        <f>IF($B241="","",IFERROR(VLOOKUP($O241,Leaders!$A:$B,2,0),"Not Mapped"))</f>
        <v/>
      </c>
      <c r="R241" s="20">
        <f>IF($B241="","",IF(COUNTIF(Exclusions!$A:$A,$B241)&gt;0,"Yes","No"))</f>
        <v/>
      </c>
      <c r="S241" s="21">
        <f>IF($B241="","",MIN(1,DAY($A241)/IF($N241="Superstore",Settings!$B$5,Settings!$B$4)))</f>
        <v/>
      </c>
      <c r="T241" s="21">
        <f>IF(OR($B241="",$G241="",$S241=0),"",$G241/$S241)</f>
        <v/>
      </c>
      <c r="U241" s="20">
        <f>IF($T241="","",IF($T241&lt;Settings!$B$8,"Critical",IF($T241&lt;Settings!$B$9,"Semi Critical","Non Critical")))</f>
        <v/>
      </c>
      <c r="V241" s="28" t="n"/>
      <c r="W241" s="28" t="n"/>
      <c r="X241" s="28" t="n"/>
      <c r="Y241" s="28" t="n"/>
      <c r="Z241" s="20">
        <f>IF($B241="","",IFERROR(VLOOKUP($B241,'Plan HC for CCA'!$A:$B,2,0),""))</f>
        <v/>
      </c>
      <c r="AA241" s="44">
        <f>IF(OR($B241="",$Z241=""),"",IF(N($M241)&lt;$Z241,"Delta","No Delta"))</f>
        <v/>
      </c>
      <c r="AB241" s="44">
        <f>IF(OR($B241="",$Z241=""),"",MAX(0,$Z241-N($M241)))</f>
        <v/>
      </c>
      <c r="AC241" s="45">
        <f>IF($B241="","",IFERROR(INDEX('CCA Util %'!$H:$H,MATCH($B241,'CCA Util %'!$E:$E,0)),""))</f>
        <v/>
      </c>
      <c r="AD241" s="44">
        <f>IF($B241="","",IFERROR(INDEX('CCA Util %'!$G:$G,MATCH($B241,'CCA Util %'!$E:$E,0)),""))</f>
        <v/>
      </c>
      <c r="AE241" s="44">
        <f>IF(OR($B241="",$U241=""),"",$U241&amp;" &amp; "&amp;IF(OR($AD241="",$AD241=0),"Util NA",$AD241&amp;" Util"))</f>
        <v/>
      </c>
    </row>
    <row r="242" ht="15.75" customHeight="1" s="42">
      <c r="A242" s="13" t="n">
        <v>46304</v>
      </c>
      <c r="B242" s="20" t="inlineStr">
        <is>
          <t>MYQ-Chamrajpura</t>
        </is>
      </c>
      <c r="C242" s="20" t="inlineStr">
        <is>
          <t>RETAIL_STORE</t>
        </is>
      </c>
      <c r="D242" s="20" t="inlineStr">
        <is>
          <t>Yes</t>
        </is>
      </c>
      <c r="E242" s="20" t="inlineStr">
        <is>
          <t>Mysuru</t>
        </is>
      </c>
      <c r="F242" s="20" t="n">
        <v>4856</v>
      </c>
      <c r="G242" s="21" t="n">
        <v>1</v>
      </c>
      <c r="H242" s="21" t="n">
        <v>0.9499588138385504</v>
      </c>
      <c r="I242" s="21" t="n">
        <v>0.986632</v>
      </c>
      <c r="J242" s="21" t="n">
        <v>0.9499588138385504</v>
      </c>
      <c r="K242" s="21" t="n">
        <v>0</v>
      </c>
      <c r="L242" s="21" t="n">
        <v>0.999982658458337</v>
      </c>
      <c r="M242" s="20" t="n">
        <v>2</v>
      </c>
      <c r="N242" s="20">
        <f>IF($B242="","",IF($C242="SUPERSTORE","Superstore","DH"))</f>
        <v/>
      </c>
      <c r="O242" s="20">
        <f>IF($B242="","",IFERROR(VLOOKUP($B242,Mapping!$A:$C,2,0),"Not Mapped"))</f>
        <v/>
      </c>
      <c r="P242" s="20">
        <f>IF($B242="","",IFERROR(VLOOKUP($B242,Mapping!$A:$C,3,0),"Not Mapped"))</f>
        <v/>
      </c>
      <c r="Q242" s="20">
        <f>IF($B242="","",IFERROR(VLOOKUP($O242,Leaders!$A:$B,2,0),"Not Mapped"))</f>
        <v/>
      </c>
      <c r="R242" s="20">
        <f>IF($B242="","",IF(COUNTIF(Exclusions!$A:$A,$B242)&gt;0,"Yes","No"))</f>
        <v/>
      </c>
      <c r="S242" s="21">
        <f>IF($B242="","",MIN(1,DAY($A242)/IF($N242="Superstore",Settings!$B$5,Settings!$B$4)))</f>
        <v/>
      </c>
      <c r="T242" s="21">
        <f>IF(OR($B242="",$G242="",$S242=0),"",$G242/$S242)</f>
        <v/>
      </c>
      <c r="U242" s="20">
        <f>IF($T242="","",IF($T242&lt;Settings!$B$8,"Critical",IF($T242&lt;Settings!$B$9,"Semi Critical","Non Critical")))</f>
        <v/>
      </c>
      <c r="V242" s="28" t="n"/>
      <c r="W242" s="28" t="n"/>
      <c r="X242" s="28" t="n"/>
      <c r="Y242" s="28" t="n"/>
      <c r="Z242" s="20">
        <f>IF($B242="","",IFERROR(VLOOKUP($B242,'Plan HC for CCA'!$A:$B,2,0),""))</f>
        <v/>
      </c>
      <c r="AA242" s="44">
        <f>IF(OR($B242="",$Z242=""),"",IF(N($M242)&lt;$Z242,"Delta","No Delta"))</f>
        <v/>
      </c>
      <c r="AB242" s="44">
        <f>IF(OR($B242="",$Z242=""),"",MAX(0,$Z242-N($M242)))</f>
        <v/>
      </c>
      <c r="AC242" s="45">
        <f>IF($B242="","",IFERROR(INDEX('CCA Util %'!$H:$H,MATCH($B242,'CCA Util %'!$E:$E,0)),""))</f>
        <v/>
      </c>
      <c r="AD242" s="44">
        <f>IF($B242="","",IFERROR(INDEX('CCA Util %'!$G:$G,MATCH($B242,'CCA Util %'!$E:$E,0)),""))</f>
        <v/>
      </c>
      <c r="AE242" s="44">
        <f>IF(OR($B242="",$U242=""),"",$U242&amp;" &amp; "&amp;IF(OR($AD242="",$AD242=0),"Util NA",$AD242&amp;" Util"))</f>
        <v/>
      </c>
    </row>
    <row r="243" ht="15.75" customHeight="1" s="42">
      <c r="A243" s="13" t="n">
        <v>46304</v>
      </c>
      <c r="B243" s="20" t="inlineStr">
        <is>
          <t>MYQ-Chamundi Vihar</t>
        </is>
      </c>
      <c r="C243" s="20" t="inlineStr">
        <is>
          <t>RETAIL_STORE</t>
        </is>
      </c>
      <c r="D243" s="20" t="inlineStr">
        <is>
          <t>No</t>
        </is>
      </c>
      <c r="E243" s="20" t="inlineStr">
        <is>
          <t>Mysuru</t>
        </is>
      </c>
      <c r="F243" s="20" t="n">
        <v>5519</v>
      </c>
      <c r="G243" s="21" t="n">
        <v>1</v>
      </c>
      <c r="H243" s="21" t="n">
        <v>0.8523283203478891</v>
      </c>
      <c r="I243" s="21" t="n">
        <v>0.952439</v>
      </c>
      <c r="J243" s="21" t="n">
        <v>0.8523283203478891</v>
      </c>
      <c r="K243" s="21" t="n">
        <v>0</v>
      </c>
      <c r="L243" s="21" t="n">
        <v>0.9588750822517428</v>
      </c>
      <c r="M243" s="20" t="n">
        <v>3</v>
      </c>
      <c r="N243" s="20">
        <f>IF($B243="","",IF($C243="SUPERSTORE","Superstore","DH"))</f>
        <v/>
      </c>
      <c r="O243" s="20">
        <f>IF($B243="","",IFERROR(VLOOKUP($B243,Mapping!$A:$C,2,0),"Not Mapped"))</f>
        <v/>
      </c>
      <c r="P243" s="20">
        <f>IF($B243="","",IFERROR(VLOOKUP($B243,Mapping!$A:$C,3,0),"Not Mapped"))</f>
        <v/>
      </c>
      <c r="Q243" s="20">
        <f>IF($B243="","",IFERROR(VLOOKUP($O243,Leaders!$A:$B,2,0),"Not Mapped"))</f>
        <v/>
      </c>
      <c r="R243" s="20">
        <f>IF($B243="","",IF(COUNTIF(Exclusions!$A:$A,$B243)&gt;0,"Yes","No"))</f>
        <v/>
      </c>
      <c r="S243" s="21">
        <f>IF($B243="","",MIN(1,DAY($A243)/IF($N243="Superstore",Settings!$B$5,Settings!$B$4)))</f>
        <v/>
      </c>
      <c r="T243" s="21">
        <f>IF(OR($B243="",$G243="",$S243=0),"",$G243/$S243)</f>
        <v/>
      </c>
      <c r="U243" s="20">
        <f>IF($T243="","",IF($T243&lt;Settings!$B$8,"Critical",IF($T243&lt;Settings!$B$9,"Semi Critical","Non Critical")))</f>
        <v/>
      </c>
      <c r="V243" s="28" t="n"/>
      <c r="W243" s="28" t="n"/>
      <c r="X243" s="28" t="n"/>
      <c r="Y243" s="28" t="n"/>
      <c r="Z243" s="20">
        <f>IF($B243="","",IFERROR(VLOOKUP($B243,'Plan HC for CCA'!$A:$B,2,0),""))</f>
        <v/>
      </c>
      <c r="AA243" s="44">
        <f>IF(OR($B243="",$Z243=""),"",IF(N($M243)&lt;$Z243,"Delta","No Delta"))</f>
        <v/>
      </c>
      <c r="AB243" s="44">
        <f>IF(OR($B243="",$Z243=""),"",MAX(0,$Z243-N($M243)))</f>
        <v/>
      </c>
      <c r="AC243" s="45">
        <f>IF($B243="","",IFERROR(INDEX('CCA Util %'!$H:$H,MATCH($B243,'CCA Util %'!$E:$E,0)),""))</f>
        <v/>
      </c>
      <c r="AD243" s="44">
        <f>IF($B243="","",IFERROR(INDEX('CCA Util %'!$G:$G,MATCH($B243,'CCA Util %'!$E:$E,0)),""))</f>
        <v/>
      </c>
      <c r="AE243" s="44">
        <f>IF(OR($B243="",$U243=""),"",$U243&amp;" &amp; "&amp;IF(OR($AD243="",$AD243=0),"Util NA",$AD243&amp;" Util"))</f>
        <v/>
      </c>
    </row>
    <row r="244" ht="15.75" customHeight="1" s="42">
      <c r="A244" s="13" t="n">
        <v>46304</v>
      </c>
      <c r="B244" s="20" t="inlineStr">
        <is>
          <t>MYQ-Hudco</t>
        </is>
      </c>
      <c r="C244" s="20" t="inlineStr">
        <is>
          <t>RETAIL_STORE</t>
        </is>
      </c>
      <c r="D244" s="20" t="inlineStr">
        <is>
          <t>Yes</t>
        </is>
      </c>
      <c r="E244" s="20" t="inlineStr">
        <is>
          <t>Mysuru</t>
        </is>
      </c>
      <c r="F244" s="20" t="n">
        <v>7140</v>
      </c>
      <c r="G244" s="21" t="n">
        <v>0.9317927170868348</v>
      </c>
      <c r="H244" s="21" t="n">
        <v>0.9289042537201264</v>
      </c>
      <c r="I244" s="21" t="n">
        <v>0.975948</v>
      </c>
      <c r="J244" s="21" t="n">
        <v>0.9289042537201264</v>
      </c>
      <c r="K244" s="21" t="n">
        <v>0.0104994324631101</v>
      </c>
      <c r="L244" s="21" t="n">
        <v>0.9890176940211156</v>
      </c>
      <c r="M244" s="20" t="n">
        <v>2</v>
      </c>
      <c r="N244" s="20">
        <f>IF($B244="","",IF($C244="SUPERSTORE","Superstore","DH"))</f>
        <v/>
      </c>
      <c r="O244" s="20">
        <f>IF($B244="","",IFERROR(VLOOKUP($B244,Mapping!$A:$C,2,0),"Not Mapped"))</f>
        <v/>
      </c>
      <c r="P244" s="20">
        <f>IF($B244="","",IFERROR(VLOOKUP($B244,Mapping!$A:$C,3,0),"Not Mapped"))</f>
        <v/>
      </c>
      <c r="Q244" s="20">
        <f>IF($B244="","",IFERROR(VLOOKUP($O244,Leaders!$A:$B,2,0),"Not Mapped"))</f>
        <v/>
      </c>
      <c r="R244" s="20">
        <f>IF($B244="","",IF(COUNTIF(Exclusions!$A:$A,$B244)&gt;0,"Yes","No"))</f>
        <v/>
      </c>
      <c r="S244" s="21">
        <f>IF($B244="","",MIN(1,DAY($A244)/IF($N244="Superstore",Settings!$B$5,Settings!$B$4)))</f>
        <v/>
      </c>
      <c r="T244" s="21">
        <f>IF(OR($B244="",$G244="",$S244=0),"",$G244/$S244)</f>
        <v/>
      </c>
      <c r="U244" s="20">
        <f>IF($T244="","",IF($T244&lt;Settings!$B$8,"Critical",IF($T244&lt;Settings!$B$9,"Semi Critical","Non Critical")))</f>
        <v/>
      </c>
      <c r="V244" s="28" t="n"/>
      <c r="W244" s="28" t="n"/>
      <c r="X244" s="28" t="n"/>
      <c r="Y244" s="28" t="n"/>
      <c r="Z244" s="20">
        <f>IF($B244="","",IFERROR(VLOOKUP($B244,'Plan HC for CCA'!$A:$B,2,0),""))</f>
        <v/>
      </c>
      <c r="AA244" s="44">
        <f>IF(OR($B244="",$Z244=""),"",IF(N($M244)&lt;$Z244,"Delta","No Delta"))</f>
        <v/>
      </c>
      <c r="AB244" s="44">
        <f>IF(OR($B244="",$Z244=""),"",MAX(0,$Z244-N($M244)))</f>
        <v/>
      </c>
      <c r="AC244" s="45">
        <f>IF($B244="","",IFERROR(INDEX('CCA Util %'!$H:$H,MATCH($B244,'CCA Util %'!$E:$E,0)),""))</f>
        <v/>
      </c>
      <c r="AD244" s="44">
        <f>IF($B244="","",IFERROR(INDEX('CCA Util %'!$G:$G,MATCH($B244,'CCA Util %'!$E:$E,0)),""))</f>
        <v/>
      </c>
      <c r="AE244" s="44">
        <f>IF(OR($B244="",$U244=""),"",$U244&amp;" &amp; "&amp;IF(OR($AD244="",$AD244=0),"Util NA",$AD244&amp;" Util"))</f>
        <v/>
      </c>
    </row>
    <row r="245" ht="15.75" customHeight="1" s="42">
      <c r="A245" s="13" t="n">
        <v>46304</v>
      </c>
      <c r="B245" s="20" t="inlineStr">
        <is>
          <t>MYQ-Kuvempu Nagar</t>
        </is>
      </c>
      <c r="C245" s="20" t="inlineStr">
        <is>
          <t>RETAIL_STORE</t>
        </is>
      </c>
      <c r="D245" s="20" t="inlineStr">
        <is>
          <t>No</t>
        </is>
      </c>
      <c r="E245" s="20" t="inlineStr">
        <is>
          <t>Mysuru</t>
        </is>
      </c>
      <c r="F245" s="20" t="n">
        <v>7361</v>
      </c>
      <c r="G245" s="21" t="n">
        <v>0.8972965629669882</v>
      </c>
      <c r="H245" s="21" t="n">
        <v>0.9577592732778198</v>
      </c>
      <c r="I245" s="21" t="n">
        <v>0.983717</v>
      </c>
      <c r="J245" s="21" t="n">
        <v>0.9577592732778198</v>
      </c>
      <c r="K245" s="21" t="n">
        <v>0</v>
      </c>
      <c r="L245" s="21" t="n">
        <v>1</v>
      </c>
      <c r="M245" s="20" t="n">
        <v>1</v>
      </c>
      <c r="N245" s="20">
        <f>IF($B245="","",IF($C245="SUPERSTORE","Superstore","DH"))</f>
        <v/>
      </c>
      <c r="O245" s="20">
        <f>IF($B245="","",IFERROR(VLOOKUP($B245,Mapping!$A:$C,2,0),"Not Mapped"))</f>
        <v/>
      </c>
      <c r="P245" s="20">
        <f>IF($B245="","",IFERROR(VLOOKUP($B245,Mapping!$A:$C,3,0),"Not Mapped"))</f>
        <v/>
      </c>
      <c r="Q245" s="20">
        <f>IF($B245="","",IFERROR(VLOOKUP($O245,Leaders!$A:$B,2,0),"Not Mapped"))</f>
        <v/>
      </c>
      <c r="R245" s="20">
        <f>IF($B245="","",IF(COUNTIF(Exclusions!$A:$A,$B245)&gt;0,"Yes","No"))</f>
        <v/>
      </c>
      <c r="S245" s="21">
        <f>IF($B245="","",MIN(1,DAY($A245)/IF($N245="Superstore",Settings!$B$5,Settings!$B$4)))</f>
        <v/>
      </c>
      <c r="T245" s="21">
        <f>IF(OR($B245="",$G245="",$S245=0),"",$G245/$S245)</f>
        <v/>
      </c>
      <c r="U245" s="20">
        <f>IF($T245="","",IF($T245&lt;Settings!$B$8,"Critical",IF($T245&lt;Settings!$B$9,"Semi Critical","Non Critical")))</f>
        <v/>
      </c>
      <c r="V245" s="28" t="n"/>
      <c r="W245" s="28" t="n"/>
      <c r="X245" s="28" t="n"/>
      <c r="Y245" s="28" t="n"/>
      <c r="Z245" s="20">
        <f>IF($B245="","",IFERROR(VLOOKUP($B245,'Plan HC for CCA'!$A:$B,2,0),""))</f>
        <v/>
      </c>
      <c r="AA245" s="44">
        <f>IF(OR($B245="",$Z245=""),"",IF(N($M245)&lt;$Z245,"Delta","No Delta"))</f>
        <v/>
      </c>
      <c r="AB245" s="44">
        <f>IF(OR($B245="",$Z245=""),"",MAX(0,$Z245-N($M245)))</f>
        <v/>
      </c>
      <c r="AC245" s="45">
        <f>IF($B245="","",IFERROR(INDEX('CCA Util %'!$H:$H,MATCH($B245,'CCA Util %'!$E:$E,0)),""))</f>
        <v/>
      </c>
      <c r="AD245" s="44">
        <f>IF($B245="","",IFERROR(INDEX('CCA Util %'!$G:$G,MATCH($B245,'CCA Util %'!$E:$E,0)),""))</f>
        <v/>
      </c>
      <c r="AE245" s="44">
        <f>IF(OR($B245="",$U245=""),"",$U245&amp;" &amp; "&amp;IF(OR($AD245="",$AD245=0),"Util NA",$AD245&amp;" Util"))</f>
        <v/>
      </c>
    </row>
    <row r="246" ht="15.75" customHeight="1" s="42">
      <c r="A246" s="13" t="n">
        <v>46304</v>
      </c>
      <c r="B246" s="20" t="inlineStr">
        <is>
          <t>MYQ-Mahadevpura</t>
        </is>
      </c>
      <c r="C246" s="20" t="inlineStr">
        <is>
          <t>RETAIL_STORE</t>
        </is>
      </c>
      <c r="D246" s="20" t="inlineStr">
        <is>
          <t>Yes</t>
        </is>
      </c>
      <c r="E246" s="20" t="inlineStr">
        <is>
          <t>Mysuru</t>
        </is>
      </c>
      <c r="F246" s="20" t="n">
        <v>5344</v>
      </c>
      <c r="G246" s="21" t="n">
        <v>1</v>
      </c>
      <c r="H246" s="21" t="n">
        <v>0.9726796407185628</v>
      </c>
      <c r="I246" s="21" t="n">
        <v>0.992</v>
      </c>
      <c r="J246" s="21" t="n">
        <v>0.9726796407185628</v>
      </c>
      <c r="K246" s="21" t="n">
        <v>0</v>
      </c>
      <c r="L246" s="21" t="n">
        <v>1</v>
      </c>
      <c r="M246" s="20" t="n">
        <v>2</v>
      </c>
      <c r="N246" s="20">
        <f>IF($B246="","",IF($C246="SUPERSTORE","Superstore","DH"))</f>
        <v/>
      </c>
      <c r="O246" s="20">
        <f>IF($B246="","",IFERROR(VLOOKUP($B246,Mapping!$A:$C,2,0),"Not Mapped"))</f>
        <v/>
      </c>
      <c r="P246" s="20">
        <f>IF($B246="","",IFERROR(VLOOKUP($B246,Mapping!$A:$C,3,0),"Not Mapped"))</f>
        <v/>
      </c>
      <c r="Q246" s="20">
        <f>IF($B246="","",IFERROR(VLOOKUP($O246,Leaders!$A:$B,2,0),"Not Mapped"))</f>
        <v/>
      </c>
      <c r="R246" s="20">
        <f>IF($B246="","",IF(COUNTIF(Exclusions!$A:$A,$B246)&gt;0,"Yes","No"))</f>
        <v/>
      </c>
      <c r="S246" s="21">
        <f>IF($B246="","",MIN(1,DAY($A246)/IF($N246="Superstore",Settings!$B$5,Settings!$B$4)))</f>
        <v/>
      </c>
      <c r="T246" s="21">
        <f>IF(OR($B246="",$G246="",$S246=0),"",$G246/$S246)</f>
        <v/>
      </c>
      <c r="U246" s="20">
        <f>IF($T246="","",IF($T246&lt;Settings!$B$8,"Critical",IF($T246&lt;Settings!$B$9,"Semi Critical","Non Critical")))</f>
        <v/>
      </c>
      <c r="V246" s="28" t="n"/>
      <c r="W246" s="28" t="n"/>
      <c r="X246" s="28" t="n"/>
      <c r="Y246" s="28" t="n"/>
      <c r="Z246" s="20">
        <f>IF($B246="","",IFERROR(VLOOKUP($B246,'Plan HC for CCA'!$A:$B,2,0),""))</f>
        <v/>
      </c>
      <c r="AA246" s="44">
        <f>IF(OR($B246="",$Z246=""),"",IF(N($M246)&lt;$Z246,"Delta","No Delta"))</f>
        <v/>
      </c>
      <c r="AB246" s="44">
        <f>IF(OR($B246="",$Z246=""),"",MAX(0,$Z246-N($M246)))</f>
        <v/>
      </c>
      <c r="AC246" s="45">
        <f>IF($B246="","",IFERROR(INDEX('CCA Util %'!$H:$H,MATCH($B246,'CCA Util %'!$E:$E,0)),""))</f>
        <v/>
      </c>
      <c r="AD246" s="44">
        <f>IF($B246="","",IFERROR(INDEX('CCA Util %'!$G:$G,MATCH($B246,'CCA Util %'!$E:$E,0)),""))</f>
        <v/>
      </c>
      <c r="AE246" s="44">
        <f>IF(OR($B246="",$U246=""),"",$U246&amp;" &amp; "&amp;IF(OR($AD246="",$AD246=0),"Util NA",$AD246&amp;" Util"))</f>
        <v/>
      </c>
    </row>
    <row r="247" ht="15.75" customHeight="1" s="42">
      <c r="A247" s="13" t="n">
        <v>46304</v>
      </c>
      <c r="B247" s="20" t="inlineStr">
        <is>
          <t>MYQ-Rajendra Nagar</t>
        </is>
      </c>
      <c r="C247" s="20" t="inlineStr">
        <is>
          <t>RETAIL_STORE</t>
        </is>
      </c>
      <c r="D247" s="20" t="inlineStr">
        <is>
          <t>Yes</t>
        </is>
      </c>
      <c r="E247" s="20" t="inlineStr">
        <is>
          <t>Mysuru</t>
        </is>
      </c>
      <c r="F247" s="20" t="n">
        <v>4633</v>
      </c>
      <c r="G247" s="21" t="n">
        <v>1</v>
      </c>
      <c r="H247" s="21" t="n">
        <v>0.9380530973451328</v>
      </c>
      <c r="I247" s="21" t="n">
        <v>0.985284</v>
      </c>
      <c r="J247" s="21" t="n">
        <v>0.9380530973451328</v>
      </c>
      <c r="K247" s="21" t="n">
        <v>0.0052146008824709</v>
      </c>
      <c r="L247" s="21" t="n">
        <v>0.9939268050214566</v>
      </c>
      <c r="M247" s="20" t="n">
        <v>2</v>
      </c>
      <c r="N247" s="20">
        <f>IF($B247="","",IF($C247="SUPERSTORE","Superstore","DH"))</f>
        <v/>
      </c>
      <c r="O247" s="20">
        <f>IF($B247="","",IFERROR(VLOOKUP($B247,Mapping!$A:$C,2,0),"Not Mapped"))</f>
        <v/>
      </c>
      <c r="P247" s="20">
        <f>IF($B247="","",IFERROR(VLOOKUP($B247,Mapping!$A:$C,3,0),"Not Mapped"))</f>
        <v/>
      </c>
      <c r="Q247" s="20">
        <f>IF($B247="","",IFERROR(VLOOKUP($O247,Leaders!$A:$B,2,0),"Not Mapped"))</f>
        <v/>
      </c>
      <c r="R247" s="20">
        <f>IF($B247="","",IF(COUNTIF(Exclusions!$A:$A,$B247)&gt;0,"Yes","No"))</f>
        <v/>
      </c>
      <c r="S247" s="21">
        <f>IF($B247="","",MIN(1,DAY($A247)/IF($N247="Superstore",Settings!$B$5,Settings!$B$4)))</f>
        <v/>
      </c>
      <c r="T247" s="21">
        <f>IF(OR($B247="",$G247="",$S247=0),"",$G247/$S247)</f>
        <v/>
      </c>
      <c r="U247" s="20">
        <f>IF($T247="","",IF($T247&lt;Settings!$B$8,"Critical",IF($T247&lt;Settings!$B$9,"Semi Critical","Non Critical")))</f>
        <v/>
      </c>
      <c r="V247" s="28" t="n"/>
      <c r="W247" s="28" t="n"/>
      <c r="X247" s="28" t="n"/>
      <c r="Y247" s="28" t="n"/>
      <c r="Z247" s="20">
        <f>IF($B247="","",IFERROR(VLOOKUP($B247,'Plan HC for CCA'!$A:$B,2,0),""))</f>
        <v/>
      </c>
      <c r="AA247" s="44">
        <f>IF(OR($B247="",$Z247=""),"",IF(N($M247)&lt;$Z247,"Delta","No Delta"))</f>
        <v/>
      </c>
      <c r="AB247" s="44">
        <f>IF(OR($B247="",$Z247=""),"",MAX(0,$Z247-N($M247)))</f>
        <v/>
      </c>
      <c r="AC247" s="45">
        <f>IF($B247="","",IFERROR(INDEX('CCA Util %'!$H:$H,MATCH($B247,'CCA Util %'!$E:$E,0)),""))</f>
        <v/>
      </c>
      <c r="AD247" s="44">
        <f>IF($B247="","",IFERROR(INDEX('CCA Util %'!$G:$G,MATCH($B247,'CCA Util %'!$E:$E,0)),""))</f>
        <v/>
      </c>
      <c r="AE247" s="44">
        <f>IF(OR($B247="",$U247=""),"",$U247&amp;" &amp; "&amp;IF(OR($AD247="",$AD247=0),"Util NA",$AD247&amp;" Util"))</f>
        <v/>
      </c>
    </row>
    <row r="248" ht="15.75" customHeight="1" s="42">
      <c r="A248" s="13" t="n">
        <v>46304</v>
      </c>
      <c r="B248" s="20" t="inlineStr">
        <is>
          <t>MYQ-Vani villas</t>
        </is>
      </c>
      <c r="C248" s="20" t="inlineStr">
        <is>
          <t>RETAIL_STORE</t>
        </is>
      </c>
      <c r="D248" s="20" t="inlineStr">
        <is>
          <t>No</t>
        </is>
      </c>
      <c r="E248" s="20" t="inlineStr">
        <is>
          <t>Mysuru</t>
        </is>
      </c>
      <c r="F248" s="20" t="n">
        <v>7259</v>
      </c>
      <c r="G248" s="21" t="n">
        <v>1</v>
      </c>
      <c r="H248" s="21" t="n">
        <v>0.9545391927262707</v>
      </c>
      <c r="I248" s="21" t="n">
        <v>0.981085</v>
      </c>
      <c r="J248" s="21" t="n">
        <v>0.9545391927262707</v>
      </c>
      <c r="K248" s="21" t="n">
        <v>0</v>
      </c>
      <c r="L248" s="21" t="n">
        <v>1</v>
      </c>
      <c r="M248" s="20" t="n">
        <v>2</v>
      </c>
      <c r="N248" s="20">
        <f>IF($B248="","",IF($C248="SUPERSTORE","Superstore","DH"))</f>
        <v/>
      </c>
      <c r="O248" s="20">
        <f>IF($B248="","",IFERROR(VLOOKUP($B248,Mapping!$A:$C,2,0),"Not Mapped"))</f>
        <v/>
      </c>
      <c r="P248" s="20">
        <f>IF($B248="","",IFERROR(VLOOKUP($B248,Mapping!$A:$C,3,0),"Not Mapped"))</f>
        <v/>
      </c>
      <c r="Q248" s="20">
        <f>IF($B248="","",IFERROR(VLOOKUP($O248,Leaders!$A:$B,2,0),"Not Mapped"))</f>
        <v/>
      </c>
      <c r="R248" s="20">
        <f>IF($B248="","",IF(COUNTIF(Exclusions!$A:$A,$B248)&gt;0,"Yes","No"))</f>
        <v/>
      </c>
      <c r="S248" s="21">
        <f>IF($B248="","",MIN(1,DAY($A248)/IF($N248="Superstore",Settings!$B$5,Settings!$B$4)))</f>
        <v/>
      </c>
      <c r="T248" s="21">
        <f>IF(OR($B248="",$G248="",$S248=0),"",$G248/$S248)</f>
        <v/>
      </c>
      <c r="U248" s="20">
        <f>IF($T248="","",IF($T248&lt;Settings!$B$8,"Critical",IF($T248&lt;Settings!$B$9,"Semi Critical","Non Critical")))</f>
        <v/>
      </c>
      <c r="V248" s="28" t="n"/>
      <c r="W248" s="28" t="n"/>
      <c r="X248" s="28" t="n"/>
      <c r="Y248" s="28" t="n"/>
      <c r="Z248" s="20">
        <f>IF($B248="","",IFERROR(VLOOKUP($B248,'Plan HC for CCA'!$A:$B,2,0),""))</f>
        <v/>
      </c>
      <c r="AA248" s="44">
        <f>IF(OR($B248="",$Z248=""),"",IF(N($M248)&lt;$Z248,"Delta","No Delta"))</f>
        <v/>
      </c>
      <c r="AB248" s="44">
        <f>IF(OR($B248="",$Z248=""),"",MAX(0,$Z248-N($M248)))</f>
        <v/>
      </c>
      <c r="AC248" s="45">
        <f>IF($B248="","",IFERROR(INDEX('CCA Util %'!$H:$H,MATCH($B248,'CCA Util %'!$E:$E,0)),""))</f>
        <v/>
      </c>
      <c r="AD248" s="44">
        <f>IF($B248="","",IFERROR(INDEX('CCA Util %'!$G:$G,MATCH($B248,'CCA Util %'!$E:$E,0)),""))</f>
        <v/>
      </c>
      <c r="AE248" s="44">
        <f>IF(OR($B248="",$U248=""),"",$U248&amp;" &amp; "&amp;IF(OR($AD248="",$AD248=0),"Util NA",$AD248&amp;" Util"))</f>
        <v/>
      </c>
    </row>
    <row r="249" ht="15.75" customHeight="1" s="42">
      <c r="A249" s="13" t="n">
        <v>46304</v>
      </c>
      <c r="B249" s="20" t="inlineStr">
        <is>
          <t>MYQ-Vijayanagar</t>
        </is>
      </c>
      <c r="C249" s="20" t="inlineStr">
        <is>
          <t>RETAIL_STORE</t>
        </is>
      </c>
      <c r="D249" s="20" t="inlineStr">
        <is>
          <t>No</t>
        </is>
      </c>
      <c r="E249" s="20" t="inlineStr">
        <is>
          <t>Mysuru</t>
        </is>
      </c>
      <c r="F249" s="20" t="n">
        <v>6590</v>
      </c>
      <c r="G249" s="21" t="n">
        <v>1</v>
      </c>
      <c r="H249" s="21" t="n">
        <v>0.8904400606980273</v>
      </c>
      <c r="I249" s="21" t="n">
        <v>0.966542</v>
      </c>
      <c r="J249" s="21" t="n">
        <v>0.8904400606980273</v>
      </c>
      <c r="K249" s="21" t="n">
        <v>0</v>
      </c>
      <c r="L249" s="21" t="n">
        <v>0.9749221308202221</v>
      </c>
      <c r="M249" s="20" t="n">
        <v>3</v>
      </c>
      <c r="N249" s="20">
        <f>IF($B249="","",IF($C249="SUPERSTORE","Superstore","DH"))</f>
        <v/>
      </c>
      <c r="O249" s="20">
        <f>IF($B249="","",IFERROR(VLOOKUP($B249,Mapping!$A:$C,2,0),"Not Mapped"))</f>
        <v/>
      </c>
      <c r="P249" s="20">
        <f>IF($B249="","",IFERROR(VLOOKUP($B249,Mapping!$A:$C,3,0),"Not Mapped"))</f>
        <v/>
      </c>
      <c r="Q249" s="20">
        <f>IF($B249="","",IFERROR(VLOOKUP($O249,Leaders!$A:$B,2,0),"Not Mapped"))</f>
        <v/>
      </c>
      <c r="R249" s="20">
        <f>IF($B249="","",IF(COUNTIF(Exclusions!$A:$A,$B249)&gt;0,"Yes","No"))</f>
        <v/>
      </c>
      <c r="S249" s="21">
        <f>IF($B249="","",MIN(1,DAY($A249)/IF($N249="Superstore",Settings!$B$5,Settings!$B$4)))</f>
        <v/>
      </c>
      <c r="T249" s="21">
        <f>IF(OR($B249="",$G249="",$S249=0),"",$G249/$S249)</f>
        <v/>
      </c>
      <c r="U249" s="20">
        <f>IF($T249="","",IF($T249&lt;Settings!$B$8,"Critical",IF($T249&lt;Settings!$B$9,"Semi Critical","Non Critical")))</f>
        <v/>
      </c>
      <c r="V249" s="28" t="n"/>
      <c r="W249" s="28" t="n"/>
      <c r="X249" s="28" t="n"/>
      <c r="Y249" s="28" t="n"/>
      <c r="Z249" s="20">
        <f>IF($B249="","",IFERROR(VLOOKUP($B249,'Plan HC for CCA'!$A:$B,2,0),""))</f>
        <v/>
      </c>
      <c r="AA249" s="44">
        <f>IF(OR($B249="",$Z249=""),"",IF(N($M249)&lt;$Z249,"Delta","No Delta"))</f>
        <v/>
      </c>
      <c r="AB249" s="44">
        <f>IF(OR($B249="",$Z249=""),"",MAX(0,$Z249-N($M249)))</f>
        <v/>
      </c>
      <c r="AC249" s="45">
        <f>IF($B249="","",IFERROR(INDEX('CCA Util %'!$H:$H,MATCH($B249,'CCA Util %'!$E:$E,0)),""))</f>
        <v/>
      </c>
      <c r="AD249" s="44">
        <f>IF($B249="","",IFERROR(INDEX('CCA Util %'!$G:$G,MATCH($B249,'CCA Util %'!$E:$E,0)),""))</f>
        <v/>
      </c>
      <c r="AE249" s="44">
        <f>IF(OR($B249="",$U249=""),"",$U249&amp;" &amp; "&amp;IF(OR($AD249="",$AD249=0),"Util NA",$AD249&amp;" Util"))</f>
        <v/>
      </c>
    </row>
    <row r="250" ht="15.75" customHeight="1" s="42">
      <c r="A250" s="13" t="n">
        <v>46304</v>
      </c>
      <c r="B250" s="20" t="inlineStr">
        <is>
          <t>PAL-Kalpathy</t>
        </is>
      </c>
      <c r="C250" s="20" t="inlineStr">
        <is>
          <t>RETAIL_STORE</t>
        </is>
      </c>
      <c r="D250" s="20" t="inlineStr">
        <is>
          <t>Yes</t>
        </is>
      </c>
      <c r="E250" s="20" t="inlineStr">
        <is>
          <t>Palakkad</t>
        </is>
      </c>
      <c r="F250" s="20" t="n">
        <v>5121</v>
      </c>
      <c r="G250" s="21" t="n">
        <v>0.3218121460652216</v>
      </c>
      <c r="H250" s="21" t="n">
        <v>0.9399271844660194</v>
      </c>
      <c r="I250" s="21" t="n">
        <v>0.988015</v>
      </c>
      <c r="J250" s="21" t="n">
        <v>0.9399271844660194</v>
      </c>
      <c r="K250" s="21" t="n">
        <v>0.0296813618507202</v>
      </c>
      <c r="L250" s="21" t="n">
        <v>0.9898225421418642</v>
      </c>
      <c r="M250" s="20" t="n">
        <v>1</v>
      </c>
      <c r="N250" s="20">
        <f>IF($B250="","",IF($C250="SUPERSTORE","Superstore","DH"))</f>
        <v/>
      </c>
      <c r="O250" s="20">
        <f>IF($B250="","",IFERROR(VLOOKUP($B250,Mapping!$A:$C,2,0),"Not Mapped"))</f>
        <v/>
      </c>
      <c r="P250" s="20">
        <f>IF($B250="","",IFERROR(VLOOKUP($B250,Mapping!$A:$C,3,0),"Not Mapped"))</f>
        <v/>
      </c>
      <c r="Q250" s="20">
        <f>IF($B250="","",IFERROR(VLOOKUP($O250,Leaders!$A:$B,2,0),"Not Mapped"))</f>
        <v/>
      </c>
      <c r="R250" s="20">
        <f>IF($B250="","",IF(COUNTIF(Exclusions!$A:$A,$B250)&gt;0,"Yes","No"))</f>
        <v/>
      </c>
      <c r="S250" s="21">
        <f>IF($B250="","",MIN(1,DAY($A250)/IF($N250="Superstore",Settings!$B$5,Settings!$B$4)))</f>
        <v/>
      </c>
      <c r="T250" s="21">
        <f>IF(OR($B250="",$G250="",$S250=0),"",$G250/$S250)</f>
        <v/>
      </c>
      <c r="U250" s="20">
        <f>IF($T250="","",IF($T250&lt;Settings!$B$8,"Critical",IF($T250&lt;Settings!$B$9,"Semi Critical","Non Critical")))</f>
        <v/>
      </c>
      <c r="V250" s="28" t="n"/>
      <c r="W250" s="28" t="n"/>
      <c r="X250" s="28" t="n"/>
      <c r="Y250" s="28" t="n"/>
      <c r="Z250" s="20">
        <f>IF($B250="","",IFERROR(VLOOKUP($B250,'Plan HC for CCA'!$A:$B,2,0),""))</f>
        <v/>
      </c>
      <c r="AA250" s="44">
        <f>IF(OR($B250="",$Z250=""),"",IF(N($M250)&lt;$Z250,"Delta","No Delta"))</f>
        <v/>
      </c>
      <c r="AB250" s="44">
        <f>IF(OR($B250="",$Z250=""),"",MAX(0,$Z250-N($M250)))</f>
        <v/>
      </c>
      <c r="AC250" s="45">
        <f>IF($B250="","",IFERROR(INDEX('CCA Util %'!$H:$H,MATCH($B250,'CCA Util %'!$E:$E,0)),""))</f>
        <v/>
      </c>
      <c r="AD250" s="44">
        <f>IF($B250="","",IFERROR(INDEX('CCA Util %'!$G:$G,MATCH($B250,'CCA Util %'!$E:$E,0)),""))</f>
        <v/>
      </c>
      <c r="AE250" s="44">
        <f>IF(OR($B250="",$U250=""),"",$U250&amp;" &amp; "&amp;IF(OR($AD250="",$AD250=0),"Util NA",$AD250&amp;" Util"))</f>
        <v/>
      </c>
    </row>
    <row r="251" ht="15.75" customHeight="1" s="42">
      <c r="A251" s="13" t="n">
        <v>46304</v>
      </c>
      <c r="B251" s="20" t="inlineStr">
        <is>
          <t>PAL-Pallipuram</t>
        </is>
      </c>
      <c r="C251" s="20" t="inlineStr">
        <is>
          <t>RETAIL_STORE</t>
        </is>
      </c>
      <c r="D251" s="20" t="inlineStr">
        <is>
          <t>Yes</t>
        </is>
      </c>
      <c r="E251" s="20" t="inlineStr">
        <is>
          <t>Palakkad</t>
        </is>
      </c>
      <c r="F251" s="20" t="n">
        <v>6776</v>
      </c>
      <c r="G251" s="21" t="n">
        <v>0.4989669421487603</v>
      </c>
      <c r="H251" s="21" t="n">
        <v>0.9772256728778468</v>
      </c>
      <c r="I251" s="21" t="n">
        <v>0.992807</v>
      </c>
      <c r="J251" s="21" t="n">
        <v>0.9772256728778468</v>
      </c>
      <c r="K251" s="21" t="n">
        <v>0.0369016536118363</v>
      </c>
      <c r="L251" s="21" t="n">
        <v>0.9926196692776328</v>
      </c>
      <c r="M251" s="20" t="n">
        <v>2</v>
      </c>
      <c r="N251" s="20">
        <f>IF($B251="","",IF($C251="SUPERSTORE","Superstore","DH"))</f>
        <v/>
      </c>
      <c r="O251" s="20">
        <f>IF($B251="","",IFERROR(VLOOKUP($B251,Mapping!$A:$C,2,0),"Not Mapped"))</f>
        <v/>
      </c>
      <c r="P251" s="20">
        <f>IF($B251="","",IFERROR(VLOOKUP($B251,Mapping!$A:$C,3,0),"Not Mapped"))</f>
        <v/>
      </c>
      <c r="Q251" s="20">
        <f>IF($B251="","",IFERROR(VLOOKUP($O251,Leaders!$A:$B,2,0),"Not Mapped"))</f>
        <v/>
      </c>
      <c r="R251" s="20">
        <f>IF($B251="","",IF(COUNTIF(Exclusions!$A:$A,$B251)&gt;0,"Yes","No"))</f>
        <v/>
      </c>
      <c r="S251" s="21">
        <f>IF($B251="","",MIN(1,DAY($A251)/IF($N251="Superstore",Settings!$B$5,Settings!$B$4)))</f>
        <v/>
      </c>
      <c r="T251" s="21">
        <f>IF(OR($B251="",$G251="",$S251=0),"",$G251/$S251)</f>
        <v/>
      </c>
      <c r="U251" s="20">
        <f>IF($T251="","",IF($T251&lt;Settings!$B$8,"Critical",IF($T251&lt;Settings!$B$9,"Semi Critical","Non Critical")))</f>
        <v/>
      </c>
      <c r="V251" s="28" t="n"/>
      <c r="W251" s="28" t="n"/>
      <c r="X251" s="28" t="n"/>
      <c r="Y251" s="28" t="n"/>
      <c r="Z251" s="20">
        <f>IF($B251="","",IFERROR(VLOOKUP($B251,'Plan HC for CCA'!$A:$B,2,0),""))</f>
        <v/>
      </c>
      <c r="AA251" s="44">
        <f>IF(OR($B251="",$Z251=""),"",IF(N($M251)&lt;$Z251,"Delta","No Delta"))</f>
        <v/>
      </c>
      <c r="AB251" s="44">
        <f>IF(OR($B251="",$Z251=""),"",MAX(0,$Z251-N($M251)))</f>
        <v/>
      </c>
      <c r="AC251" s="45">
        <f>IF($B251="","",IFERROR(INDEX('CCA Util %'!$H:$H,MATCH($B251,'CCA Util %'!$E:$E,0)),""))</f>
        <v/>
      </c>
      <c r="AD251" s="44">
        <f>IF($B251="","",IFERROR(INDEX('CCA Util %'!$G:$G,MATCH($B251,'CCA Util %'!$E:$E,0)),""))</f>
        <v/>
      </c>
      <c r="AE251" s="44">
        <f>IF(OR($B251="",$U251=""),"",$U251&amp;" &amp; "&amp;IF(OR($AD251="",$AD251=0),"Util NA",$AD251&amp;" Util"))</f>
        <v/>
      </c>
    </row>
    <row r="252" ht="15.75" customHeight="1" s="42">
      <c r="A252" s="13" t="n">
        <v>46304</v>
      </c>
      <c r="B252" s="20" t="inlineStr">
        <is>
          <t>PAL-TKV Nagar</t>
        </is>
      </c>
      <c r="C252" s="20" t="inlineStr">
        <is>
          <t>RETAIL_STORE</t>
        </is>
      </c>
      <c r="D252" s="20" t="inlineStr">
        <is>
          <t>No</t>
        </is>
      </c>
      <c r="E252" s="20" t="inlineStr">
        <is>
          <t>Palakkad</t>
        </is>
      </c>
      <c r="F252" s="20" t="n">
        <v>5099</v>
      </c>
      <c r="G252" s="21" t="n">
        <v>0.827417140615807</v>
      </c>
      <c r="H252" s="21" t="n">
        <v>0.9924152642806352</v>
      </c>
      <c r="I252" s="21" t="n">
        <v>0.997814</v>
      </c>
      <c r="J252" s="21" t="n">
        <v>0.9924152642806352</v>
      </c>
      <c r="K252" s="21" t="n">
        <v>0.0064880703223105</v>
      </c>
      <c r="L252" s="21" t="n">
        <v>0.998702385935538</v>
      </c>
      <c r="M252" s="20" t="n">
        <v>1</v>
      </c>
      <c r="N252" s="20">
        <f>IF($B252="","",IF($C252="SUPERSTORE","Superstore","DH"))</f>
        <v/>
      </c>
      <c r="O252" s="20">
        <f>IF($B252="","",IFERROR(VLOOKUP($B252,Mapping!$A:$C,2,0),"Not Mapped"))</f>
        <v/>
      </c>
      <c r="P252" s="20">
        <f>IF($B252="","",IFERROR(VLOOKUP($B252,Mapping!$A:$C,3,0),"Not Mapped"))</f>
        <v/>
      </c>
      <c r="Q252" s="20">
        <f>IF($B252="","",IFERROR(VLOOKUP($O252,Leaders!$A:$B,2,0),"Not Mapped"))</f>
        <v/>
      </c>
      <c r="R252" s="20">
        <f>IF($B252="","",IF(COUNTIF(Exclusions!$A:$A,$B252)&gt;0,"Yes","No"))</f>
        <v/>
      </c>
      <c r="S252" s="21">
        <f>IF($B252="","",MIN(1,DAY($A252)/IF($N252="Superstore",Settings!$B$5,Settings!$B$4)))</f>
        <v/>
      </c>
      <c r="T252" s="21">
        <f>IF(OR($B252="",$G252="",$S252=0),"",$G252/$S252)</f>
        <v/>
      </c>
      <c r="U252" s="20">
        <f>IF($T252="","",IF($T252&lt;Settings!$B$8,"Critical",IF($T252&lt;Settings!$B$9,"Semi Critical","Non Critical")))</f>
        <v/>
      </c>
      <c r="V252" s="28" t="n"/>
      <c r="W252" s="28" t="n"/>
      <c r="X252" s="28" t="n"/>
      <c r="Y252" s="28" t="n"/>
      <c r="Z252" s="20">
        <f>IF($B252="","",IFERROR(VLOOKUP($B252,'Plan HC for CCA'!$A:$B,2,0),""))</f>
        <v/>
      </c>
      <c r="AA252" s="44">
        <f>IF(OR($B252="",$Z252=""),"",IF(N($M252)&lt;$Z252,"Delta","No Delta"))</f>
        <v/>
      </c>
      <c r="AB252" s="44">
        <f>IF(OR($B252="",$Z252=""),"",MAX(0,$Z252-N($M252)))</f>
        <v/>
      </c>
      <c r="AC252" s="45">
        <f>IF($B252="","",IFERROR(INDEX('CCA Util %'!$H:$H,MATCH($B252,'CCA Util %'!$E:$E,0)),""))</f>
        <v/>
      </c>
      <c r="AD252" s="44">
        <f>IF($B252="","",IFERROR(INDEX('CCA Util %'!$G:$G,MATCH($B252,'CCA Util %'!$E:$E,0)),""))</f>
        <v/>
      </c>
      <c r="AE252" s="44">
        <f>IF(OR($B252="",$U252=""),"",$U252&amp;" &amp; "&amp;IF(OR($AD252="",$AD252=0),"Util NA",$AD252&amp;" Util"))</f>
        <v/>
      </c>
    </row>
    <row r="253" ht="15.75" customHeight="1" s="42">
      <c r="A253" s="13" t="n">
        <v>46304</v>
      </c>
      <c r="B253" s="20" t="inlineStr">
        <is>
          <t>TUM-SS Puram</t>
        </is>
      </c>
      <c r="C253" s="20" t="inlineStr">
        <is>
          <t>RETAIL_STORE</t>
        </is>
      </c>
      <c r="D253" s="20" t="inlineStr">
        <is>
          <t>No</t>
        </is>
      </c>
      <c r="E253" s="20" t="inlineStr">
        <is>
          <t>Tumkuru</t>
        </is>
      </c>
      <c r="F253" s="20" t="n">
        <v>7007</v>
      </c>
      <c r="G253" s="21" t="n">
        <v>0.6818895390323962</v>
      </c>
      <c r="H253" s="21" t="n">
        <v>0.9669317706153202</v>
      </c>
      <c r="I253" s="21" t="n">
        <v>0.989063</v>
      </c>
      <c r="J253" s="21" t="n">
        <v>0.9669317706153202</v>
      </c>
      <c r="K253" s="21" t="n">
        <v>0</v>
      </c>
      <c r="L253" s="21" t="n">
        <v>1</v>
      </c>
      <c r="M253" s="20" t="n">
        <v>1</v>
      </c>
      <c r="N253" s="20">
        <f>IF($B253="","",IF($C253="SUPERSTORE","Superstore","DH"))</f>
        <v/>
      </c>
      <c r="O253" s="20">
        <f>IF($B253="","",IFERROR(VLOOKUP($B253,Mapping!$A:$C,2,0),"Not Mapped"))</f>
        <v/>
      </c>
      <c r="P253" s="20">
        <f>IF($B253="","",IFERROR(VLOOKUP($B253,Mapping!$A:$C,3,0),"Not Mapped"))</f>
        <v/>
      </c>
      <c r="Q253" s="20">
        <f>IF($B253="","",IFERROR(VLOOKUP($O253,Leaders!$A:$B,2,0),"Not Mapped"))</f>
        <v/>
      </c>
      <c r="R253" s="20">
        <f>IF($B253="","",IF(COUNTIF(Exclusions!$A:$A,$B253)&gt;0,"Yes","No"))</f>
        <v/>
      </c>
      <c r="S253" s="21">
        <f>IF($B253="","",MIN(1,DAY($A253)/IF($N253="Superstore",Settings!$B$5,Settings!$B$4)))</f>
        <v/>
      </c>
      <c r="T253" s="21">
        <f>IF(OR($B253="",$G253="",$S253=0),"",$G253/$S253)</f>
        <v/>
      </c>
      <c r="U253" s="20">
        <f>IF($T253="","",IF($T253&lt;Settings!$B$8,"Critical",IF($T253&lt;Settings!$B$9,"Semi Critical","Non Critical")))</f>
        <v/>
      </c>
      <c r="V253" s="28" t="n"/>
      <c r="W253" s="28" t="n"/>
      <c r="X253" s="28" t="n"/>
      <c r="Y253" s="28" t="n"/>
      <c r="Z253" s="20">
        <f>IF($B253="","",IFERROR(VLOOKUP($B253,'Plan HC for CCA'!$A:$B,2,0),""))</f>
        <v/>
      </c>
      <c r="AA253" s="44">
        <f>IF(OR($B253="",$Z253=""),"",IF(N($M253)&lt;$Z253,"Delta","No Delta"))</f>
        <v/>
      </c>
      <c r="AB253" s="44">
        <f>IF(OR($B253="",$Z253=""),"",MAX(0,$Z253-N($M253)))</f>
        <v/>
      </c>
      <c r="AC253" s="45">
        <f>IF($B253="","",IFERROR(INDEX('CCA Util %'!$H:$H,MATCH($B253,'CCA Util %'!$E:$E,0)),""))</f>
        <v/>
      </c>
      <c r="AD253" s="44">
        <f>IF($B253="","",IFERROR(INDEX('CCA Util %'!$G:$G,MATCH($B253,'CCA Util %'!$E:$E,0)),""))</f>
        <v/>
      </c>
      <c r="AE253" s="44">
        <f>IF(OR($B253="",$U253=""),"",$U253&amp;" &amp; "&amp;IF(OR($AD253="",$AD253=0),"Util NA",$AD253&amp;" Util"))</f>
        <v/>
      </c>
    </row>
    <row r="254" ht="15.75" customHeight="1" s="42">
      <c r="A254" s="41" t="n"/>
      <c r="G254" s="38" t="n"/>
      <c r="H254" s="38" t="n"/>
      <c r="I254" s="38" t="n"/>
      <c r="J254" s="38" t="n"/>
      <c r="K254" s="38" t="n"/>
      <c r="L254" s="38" t="n"/>
      <c r="N254" s="36">
        <f>IF($B254="","",IF($C254="SUPERSTORE","Superstore","DH"))</f>
        <v/>
      </c>
      <c r="O254" s="36">
        <f>IF($B254="","",IFERROR(VLOOKUP($B254,Mapping!$A:$C,2,0),"Not Mapped"))</f>
        <v/>
      </c>
      <c r="P254" s="36">
        <f>IF($B254="","",IFERROR(VLOOKUP($B254,Mapping!$A:$C,3,0),"Not Mapped"))</f>
        <v/>
      </c>
      <c r="Q254" s="36">
        <f>IF($B254="","",IFERROR(VLOOKUP($O254,Leaders!$A:$B,2,0),"Not Mapped"))</f>
        <v/>
      </c>
      <c r="R254" s="36">
        <f>IF($B254="","",IF(COUNTIF(Exclusions!$A:$A,$B254)&gt;0,"Yes","No"))</f>
        <v/>
      </c>
      <c r="S254" s="38">
        <f>IF($B254="","",MIN(1,DAY($A254)/IF($N254="Superstore",Settings!$B$5,Settings!$B$4)))</f>
        <v/>
      </c>
      <c r="T254" s="38">
        <f>IF(OR($B254="",$G254="",$S254=0),"",$G254/$S254)</f>
        <v/>
      </c>
      <c r="U254" s="36">
        <f>IF($T254="","",IF($T254&lt;Settings!$B$8,"Critical",IF($T254&lt;Settings!$B$9,"Semi Critical","Non Critical")))</f>
        <v/>
      </c>
      <c r="V254" s="28" t="n"/>
      <c r="Z254">
        <f>IF($B254="","",IFERROR(VLOOKUP($B254,'Plan HC for CCA'!$A:$B,2,0),""))</f>
        <v/>
      </c>
      <c r="AA254">
        <f>IF(OR($B254="",$Z254=""),"",IF(N($M254)&lt;$Z254,"Delta","No Delta"))</f>
        <v/>
      </c>
      <c r="AB254">
        <f>IF(OR($B254="",$Z254=""),"",MAX(0,$Z254-N($M254)))</f>
        <v/>
      </c>
      <c r="AC254" s="46">
        <f>IF($B254="","",IFERROR(INDEX('CCA Util %'!$H:$H,MATCH($B254,'CCA Util %'!$E:$E,0)),""))</f>
        <v/>
      </c>
      <c r="AD254">
        <f>IF($B254="","",IFERROR(INDEX('CCA Util %'!$G:$G,MATCH($B254,'CCA Util %'!$E:$E,0)),""))</f>
        <v/>
      </c>
      <c r="AE254">
        <f>IF(OR($B254="",$U254=""),"",$U254&amp;" &amp; "&amp;IF(OR($AD254="",$AD254=0),"Util NA",$AD254&amp;" Util"))</f>
        <v/>
      </c>
    </row>
    <row r="255" ht="15.75" customHeight="1" s="42">
      <c r="A255" s="41" t="n"/>
      <c r="G255" s="38" t="n"/>
      <c r="H255" s="38" t="n"/>
      <c r="I255" s="38" t="n"/>
      <c r="J255" s="38" t="n"/>
      <c r="K255" s="38" t="n"/>
      <c r="L255" s="38" t="n"/>
      <c r="N255" s="36">
        <f>IF($B255="","",IF($C255="SUPERSTORE","Superstore","DH"))</f>
        <v/>
      </c>
      <c r="O255" s="36">
        <f>IF($B255="","",IFERROR(VLOOKUP($B255,Mapping!$A:$C,2,0),"Not Mapped"))</f>
        <v/>
      </c>
      <c r="P255" s="36">
        <f>IF($B255="","",IFERROR(VLOOKUP($B255,Mapping!$A:$C,3,0),"Not Mapped"))</f>
        <v/>
      </c>
      <c r="Q255" s="36">
        <f>IF($B255="","",IFERROR(VLOOKUP($O255,Leaders!$A:$B,2,0),"Not Mapped"))</f>
        <v/>
      </c>
      <c r="R255" s="36">
        <f>IF($B255="","",IF(COUNTIF(Exclusions!$A:$A,$B255)&gt;0,"Yes","No"))</f>
        <v/>
      </c>
      <c r="S255" s="38">
        <f>IF($B255="","",MIN(1,DAY($A255)/IF($N255="Superstore",Settings!$B$5,Settings!$B$4)))</f>
        <v/>
      </c>
      <c r="T255" s="38">
        <f>IF(OR($B255="",$G255="",$S255=0),"",$G255/$S255)</f>
        <v/>
      </c>
      <c r="U255" s="36">
        <f>IF($T255="","",IF($T255&lt;Settings!$B$8,"Critical",IF($T255&lt;Settings!$B$9,"Semi Critical","Non Critical")))</f>
        <v/>
      </c>
      <c r="V255" s="28" t="n"/>
      <c r="Z255">
        <f>IF($B255="","",IFERROR(VLOOKUP($B255,'Plan HC for CCA'!$A:$B,2,0),""))</f>
        <v/>
      </c>
      <c r="AA255">
        <f>IF(OR($B255="",$Z255=""),"",IF(N($M255)&lt;$Z255,"Delta","No Delta"))</f>
        <v/>
      </c>
      <c r="AB255">
        <f>IF(OR($B255="",$Z255=""),"",MAX(0,$Z255-N($M255)))</f>
        <v/>
      </c>
      <c r="AC255" s="46">
        <f>IF($B255="","",IFERROR(INDEX('CCA Util %'!$H:$H,MATCH($B255,'CCA Util %'!$E:$E,0)),""))</f>
        <v/>
      </c>
      <c r="AD255">
        <f>IF($B255="","",IFERROR(INDEX('CCA Util %'!$G:$G,MATCH($B255,'CCA Util %'!$E:$E,0)),""))</f>
        <v/>
      </c>
      <c r="AE255">
        <f>IF(OR($B255="",$U255=""),"",$U255&amp;" &amp; "&amp;IF(OR($AD255="",$AD255=0),"Util NA",$AD255&amp;" Util"))</f>
        <v/>
      </c>
    </row>
    <row r="256" ht="15.75" customHeight="1" s="42">
      <c r="A256" s="41" t="n"/>
      <c r="G256" s="38" t="n"/>
      <c r="H256" s="38" t="n"/>
      <c r="I256" s="38" t="n"/>
      <c r="J256" s="38" t="n"/>
      <c r="K256" s="38" t="n"/>
      <c r="L256" s="38" t="n"/>
      <c r="N256" s="36">
        <f>IF($B256="","",IF($C256="SUPERSTORE","Superstore","DH"))</f>
        <v/>
      </c>
      <c r="O256" s="36">
        <f>IF($B256="","",IFERROR(VLOOKUP($B256,Mapping!$A:$C,2,0),"Not Mapped"))</f>
        <v/>
      </c>
      <c r="P256" s="36">
        <f>IF($B256="","",IFERROR(VLOOKUP($B256,Mapping!$A:$C,3,0),"Not Mapped"))</f>
        <v/>
      </c>
      <c r="Q256" s="36">
        <f>IF($B256="","",IFERROR(VLOOKUP($O256,Leaders!$A:$B,2,0),"Not Mapped"))</f>
        <v/>
      </c>
      <c r="R256" s="36">
        <f>IF($B256="","",IF(COUNTIF(Exclusions!$A:$A,$B256)&gt;0,"Yes","No"))</f>
        <v/>
      </c>
      <c r="S256" s="38">
        <f>IF($B256="","",MIN(1,DAY($A256)/IF($N256="Superstore",Settings!$B$5,Settings!$B$4)))</f>
        <v/>
      </c>
      <c r="T256" s="38">
        <f>IF(OR($B256="",$G256="",$S256=0),"",$G256/$S256)</f>
        <v/>
      </c>
      <c r="U256" s="36">
        <f>IF($T256="","",IF($T256&lt;Settings!$B$8,"Critical",IF($T256&lt;Settings!$B$9,"Semi Critical","Non Critical")))</f>
        <v/>
      </c>
      <c r="V256" s="28" t="n"/>
      <c r="Z256">
        <f>IF($B256="","",IFERROR(VLOOKUP($B256,'Plan HC for CCA'!$A:$B,2,0),""))</f>
        <v/>
      </c>
      <c r="AA256">
        <f>IF(OR($B256="",$Z256=""),"",IF(N($M256)&lt;$Z256,"Delta","No Delta"))</f>
        <v/>
      </c>
      <c r="AB256">
        <f>IF(OR($B256="",$Z256=""),"",MAX(0,$Z256-N($M256)))</f>
        <v/>
      </c>
      <c r="AC256" s="46">
        <f>IF($B256="","",IFERROR(INDEX('CCA Util %'!$H:$H,MATCH($B256,'CCA Util %'!$E:$E,0)),""))</f>
        <v/>
      </c>
      <c r="AD256">
        <f>IF($B256="","",IFERROR(INDEX('CCA Util %'!$G:$G,MATCH($B256,'CCA Util %'!$E:$E,0)),""))</f>
        <v/>
      </c>
      <c r="AE256">
        <f>IF(OR($B256="",$U256=""),"",$U256&amp;" &amp; "&amp;IF(OR($AD256="",$AD256=0),"Util NA",$AD256&amp;" Util"))</f>
        <v/>
      </c>
    </row>
    <row r="257" ht="15.75" customHeight="1" s="42">
      <c r="A257" s="41" t="n"/>
      <c r="G257" s="38" t="n"/>
      <c r="H257" s="38" t="n"/>
      <c r="I257" s="38" t="n"/>
      <c r="J257" s="38" t="n"/>
      <c r="K257" s="38" t="n"/>
      <c r="L257" s="38" t="n"/>
      <c r="N257" s="36">
        <f>IF($B257="","",IF($C257="SUPERSTORE","Superstore","DH"))</f>
        <v/>
      </c>
      <c r="O257" s="36">
        <f>IF($B257="","",IFERROR(VLOOKUP($B257,Mapping!$A:$C,2,0),"Not Mapped"))</f>
        <v/>
      </c>
      <c r="P257" s="36">
        <f>IF($B257="","",IFERROR(VLOOKUP($B257,Mapping!$A:$C,3,0),"Not Mapped"))</f>
        <v/>
      </c>
      <c r="Q257" s="36">
        <f>IF($B257="","",IFERROR(VLOOKUP($O257,Leaders!$A:$B,2,0),"Not Mapped"))</f>
        <v/>
      </c>
      <c r="R257" s="36">
        <f>IF($B257="","",IF(COUNTIF(Exclusions!$A:$A,$B257)&gt;0,"Yes","No"))</f>
        <v/>
      </c>
      <c r="S257" s="38">
        <f>IF($B257="","",MIN(1,DAY($A257)/IF($N257="Superstore",Settings!$B$5,Settings!$B$4)))</f>
        <v/>
      </c>
      <c r="T257" s="38">
        <f>IF(OR($B257="",$G257="",$S257=0),"",$G257/$S257)</f>
        <v/>
      </c>
      <c r="U257" s="36">
        <f>IF($T257="","",IF($T257&lt;Settings!$B$8,"Critical",IF($T257&lt;Settings!$B$9,"Semi Critical","Non Critical")))</f>
        <v/>
      </c>
      <c r="V257" s="28" t="n"/>
      <c r="Z257">
        <f>IF($B257="","",IFERROR(VLOOKUP($B257,'Plan HC for CCA'!$A:$B,2,0),""))</f>
        <v/>
      </c>
      <c r="AA257">
        <f>IF(OR($B257="",$Z257=""),"",IF(N($M257)&lt;$Z257,"Delta","No Delta"))</f>
        <v/>
      </c>
      <c r="AB257">
        <f>IF(OR($B257="",$Z257=""),"",MAX(0,$Z257-N($M257)))</f>
        <v/>
      </c>
      <c r="AC257" s="46">
        <f>IF($B257="","",IFERROR(INDEX('CCA Util %'!$H:$H,MATCH($B257,'CCA Util %'!$E:$E,0)),""))</f>
        <v/>
      </c>
      <c r="AD257">
        <f>IF($B257="","",IFERROR(INDEX('CCA Util %'!$G:$G,MATCH($B257,'CCA Util %'!$E:$E,0)),""))</f>
        <v/>
      </c>
      <c r="AE257">
        <f>IF(OR($B257="",$U257=""),"",$U257&amp;" &amp; "&amp;IF(OR($AD257="",$AD257=0),"Util NA",$AD257&amp;" Util"))</f>
        <v/>
      </c>
    </row>
    <row r="258" ht="15.75" customHeight="1" s="42">
      <c r="A258" s="41" t="n"/>
      <c r="G258" s="38" t="n"/>
      <c r="H258" s="38" t="n"/>
      <c r="I258" s="38" t="n"/>
      <c r="J258" s="38" t="n"/>
      <c r="K258" s="38" t="n"/>
      <c r="L258" s="38" t="n"/>
      <c r="N258" s="36">
        <f>IF($B258="","",IF($C258="SUPERSTORE","Superstore","DH"))</f>
        <v/>
      </c>
      <c r="O258" s="36">
        <f>IF($B258="","",IFERROR(VLOOKUP($B258,Mapping!$A:$C,2,0),"Not Mapped"))</f>
        <v/>
      </c>
      <c r="P258" s="36">
        <f>IF($B258="","",IFERROR(VLOOKUP($B258,Mapping!$A:$C,3,0),"Not Mapped"))</f>
        <v/>
      </c>
      <c r="Q258" s="36">
        <f>IF($B258="","",IFERROR(VLOOKUP($O258,Leaders!$A:$B,2,0),"Not Mapped"))</f>
        <v/>
      </c>
      <c r="R258" s="36">
        <f>IF($B258="","",IF(COUNTIF(Exclusions!$A:$A,$B258)&gt;0,"Yes","No"))</f>
        <v/>
      </c>
      <c r="S258" s="38">
        <f>IF($B258="","",MIN(1,DAY($A258)/IF($N258="Superstore",Settings!$B$5,Settings!$B$4)))</f>
        <v/>
      </c>
      <c r="T258" s="38">
        <f>IF(OR($B258="",$G258="",$S258=0),"",$G258/$S258)</f>
        <v/>
      </c>
      <c r="U258" s="36">
        <f>IF($T258="","",IF($T258&lt;Settings!$B$8,"Critical",IF($T258&lt;Settings!$B$9,"Semi Critical","Non Critical")))</f>
        <v/>
      </c>
      <c r="V258" s="28" t="n"/>
      <c r="Z258">
        <f>IF($B258="","",IFERROR(VLOOKUP($B258,'Plan HC for CCA'!$A:$B,2,0),""))</f>
        <v/>
      </c>
      <c r="AA258">
        <f>IF(OR($B258="",$Z258=""),"",IF(N($M258)&lt;$Z258,"Delta","No Delta"))</f>
        <v/>
      </c>
      <c r="AB258">
        <f>IF(OR($B258="",$Z258=""),"",MAX(0,$Z258-N($M258)))</f>
        <v/>
      </c>
      <c r="AC258" s="46">
        <f>IF($B258="","",IFERROR(INDEX('CCA Util %'!$H:$H,MATCH($B258,'CCA Util %'!$E:$E,0)),""))</f>
        <v/>
      </c>
      <c r="AD258">
        <f>IF($B258="","",IFERROR(INDEX('CCA Util %'!$G:$G,MATCH($B258,'CCA Util %'!$E:$E,0)),""))</f>
        <v/>
      </c>
      <c r="AE258">
        <f>IF(OR($B258="",$U258=""),"",$U258&amp;" &amp; "&amp;IF(OR($AD258="",$AD258=0),"Util NA",$AD258&amp;" Util"))</f>
        <v/>
      </c>
    </row>
    <row r="259" ht="15.75" customHeight="1" s="42">
      <c r="A259" s="41" t="n"/>
      <c r="G259" s="38" t="n"/>
      <c r="H259" s="38" t="n"/>
      <c r="I259" s="38" t="n"/>
      <c r="J259" s="38" t="n"/>
      <c r="K259" s="38" t="n"/>
      <c r="L259" s="38" t="n"/>
      <c r="N259" s="36">
        <f>IF($B259="","",IF($C259="SUPERSTORE","Superstore","DH"))</f>
        <v/>
      </c>
      <c r="O259" s="36">
        <f>IF($B259="","",IFERROR(VLOOKUP($B259,Mapping!$A:$C,2,0),"Not Mapped"))</f>
        <v/>
      </c>
      <c r="P259" s="36">
        <f>IF($B259="","",IFERROR(VLOOKUP($B259,Mapping!$A:$C,3,0),"Not Mapped"))</f>
        <v/>
      </c>
      <c r="Q259" s="36">
        <f>IF($B259="","",IFERROR(VLOOKUP($O259,Leaders!$A:$B,2,0),"Not Mapped"))</f>
        <v/>
      </c>
      <c r="R259" s="36">
        <f>IF($B259="","",IF(COUNTIF(Exclusions!$A:$A,$B259)&gt;0,"Yes","No"))</f>
        <v/>
      </c>
      <c r="S259" s="38">
        <f>IF($B259="","",MIN(1,DAY($A259)/IF($N259="Superstore",Settings!$B$5,Settings!$B$4)))</f>
        <v/>
      </c>
      <c r="T259" s="38">
        <f>IF(OR($B259="",$G259="",$S259=0),"",$G259/$S259)</f>
        <v/>
      </c>
      <c r="U259" s="36">
        <f>IF($T259="","",IF($T259&lt;Settings!$B$8,"Critical",IF($T259&lt;Settings!$B$9,"Semi Critical","Non Critical")))</f>
        <v/>
      </c>
      <c r="V259" s="28" t="n"/>
      <c r="Z259">
        <f>IF($B259="","",IFERROR(VLOOKUP($B259,'Plan HC for CCA'!$A:$B,2,0),""))</f>
        <v/>
      </c>
      <c r="AA259">
        <f>IF(OR($B259="",$Z259=""),"",IF(N($M259)&lt;$Z259,"Delta","No Delta"))</f>
        <v/>
      </c>
      <c r="AB259">
        <f>IF(OR($B259="",$Z259=""),"",MAX(0,$Z259-N($M259)))</f>
        <v/>
      </c>
      <c r="AC259" s="46">
        <f>IF($B259="","",IFERROR(INDEX('CCA Util %'!$H:$H,MATCH($B259,'CCA Util %'!$E:$E,0)),""))</f>
        <v/>
      </c>
      <c r="AD259">
        <f>IF($B259="","",IFERROR(INDEX('CCA Util %'!$G:$G,MATCH($B259,'CCA Util %'!$E:$E,0)),""))</f>
        <v/>
      </c>
      <c r="AE259">
        <f>IF(OR($B259="",$U259=""),"",$U259&amp;" &amp; "&amp;IF(OR($AD259="",$AD259=0),"Util NA",$AD259&amp;" Util"))</f>
        <v/>
      </c>
    </row>
    <row r="260" ht="15.75" customHeight="1" s="42">
      <c r="A260" s="41" t="n"/>
      <c r="G260" s="38" t="n"/>
      <c r="H260" s="38" t="n"/>
      <c r="I260" s="38" t="n"/>
      <c r="J260" s="38" t="n"/>
      <c r="K260" s="38" t="n"/>
      <c r="L260" s="38" t="n"/>
      <c r="N260" s="36">
        <f>IF($B260="","",IF($C260="SUPERSTORE","Superstore","DH"))</f>
        <v/>
      </c>
      <c r="O260" s="36">
        <f>IF($B260="","",IFERROR(VLOOKUP($B260,Mapping!$A:$C,2,0),"Not Mapped"))</f>
        <v/>
      </c>
      <c r="P260" s="36">
        <f>IF($B260="","",IFERROR(VLOOKUP($B260,Mapping!$A:$C,3,0),"Not Mapped"))</f>
        <v/>
      </c>
      <c r="Q260" s="36">
        <f>IF($B260="","",IFERROR(VLOOKUP($O260,Leaders!$A:$B,2,0),"Not Mapped"))</f>
        <v/>
      </c>
      <c r="R260" s="36">
        <f>IF($B260="","",IF(COUNTIF(Exclusions!$A:$A,$B260)&gt;0,"Yes","No"))</f>
        <v/>
      </c>
      <c r="S260" s="38">
        <f>IF($B260="","",MIN(1,DAY($A260)/IF($N260="Superstore",Settings!$B$5,Settings!$B$4)))</f>
        <v/>
      </c>
      <c r="T260" s="38">
        <f>IF(OR($B260="",$G260="",$S260=0),"",$G260/$S260)</f>
        <v/>
      </c>
      <c r="U260" s="36">
        <f>IF($T260="","",IF($T260&lt;Settings!$B$8,"Critical",IF($T260&lt;Settings!$B$9,"Semi Critical","Non Critical")))</f>
        <v/>
      </c>
      <c r="V260" s="28" t="n"/>
      <c r="Z260">
        <f>IF($B260="","",IFERROR(VLOOKUP($B260,'Plan HC for CCA'!$A:$B,2,0),""))</f>
        <v/>
      </c>
      <c r="AA260">
        <f>IF(OR($B260="",$Z260=""),"",IF(N($M260)&lt;$Z260,"Delta","No Delta"))</f>
        <v/>
      </c>
      <c r="AB260">
        <f>IF(OR($B260="",$Z260=""),"",MAX(0,$Z260-N($M260)))</f>
        <v/>
      </c>
      <c r="AC260" s="46">
        <f>IF($B260="","",IFERROR(INDEX('CCA Util %'!$H:$H,MATCH($B260,'CCA Util %'!$E:$E,0)),""))</f>
        <v/>
      </c>
      <c r="AD260">
        <f>IF($B260="","",IFERROR(INDEX('CCA Util %'!$G:$G,MATCH($B260,'CCA Util %'!$E:$E,0)),""))</f>
        <v/>
      </c>
      <c r="AE260">
        <f>IF(OR($B260="",$U260=""),"",$U260&amp;" &amp; "&amp;IF(OR($AD260="",$AD260=0),"Util NA",$AD260&amp;" Util"))</f>
        <v/>
      </c>
    </row>
    <row r="261" ht="15.75" customHeight="1" s="42">
      <c r="A261" s="41" t="n"/>
      <c r="G261" s="38" t="n"/>
      <c r="H261" s="38" t="n"/>
      <c r="I261" s="38" t="n"/>
      <c r="J261" s="38" t="n"/>
      <c r="K261" s="38" t="n"/>
      <c r="L261" s="38" t="n"/>
      <c r="N261" s="36">
        <f>IF($B261="","",IF($C261="SUPERSTORE","Superstore","DH"))</f>
        <v/>
      </c>
      <c r="O261" s="36">
        <f>IF($B261="","",IFERROR(VLOOKUP($B261,Mapping!$A:$C,2,0),"Not Mapped"))</f>
        <v/>
      </c>
      <c r="P261" s="36">
        <f>IF($B261="","",IFERROR(VLOOKUP($B261,Mapping!$A:$C,3,0),"Not Mapped"))</f>
        <v/>
      </c>
      <c r="Q261" s="36">
        <f>IF($B261="","",IFERROR(VLOOKUP($O261,Leaders!$A:$B,2,0),"Not Mapped"))</f>
        <v/>
      </c>
      <c r="R261" s="36">
        <f>IF($B261="","",IF(COUNTIF(Exclusions!$A:$A,$B261)&gt;0,"Yes","No"))</f>
        <v/>
      </c>
      <c r="S261" s="38">
        <f>IF($B261="","",MIN(1,DAY($A261)/IF($N261="Superstore",Settings!$B$5,Settings!$B$4)))</f>
        <v/>
      </c>
      <c r="T261" s="38">
        <f>IF(OR($B261="",$G261="",$S261=0),"",$G261/$S261)</f>
        <v/>
      </c>
      <c r="U261" s="36">
        <f>IF($T261="","",IF($T261&lt;Settings!$B$8,"Critical",IF($T261&lt;Settings!$B$9,"Semi Critical","Non Critical")))</f>
        <v/>
      </c>
      <c r="V261" s="28" t="n"/>
      <c r="Z261">
        <f>IF($B261="","",IFERROR(VLOOKUP($B261,'Plan HC for CCA'!$A:$B,2,0),""))</f>
        <v/>
      </c>
      <c r="AA261">
        <f>IF(OR($B261="",$Z261=""),"",IF(N($M261)&lt;$Z261,"Delta","No Delta"))</f>
        <v/>
      </c>
      <c r="AB261">
        <f>IF(OR($B261="",$Z261=""),"",MAX(0,$Z261-N($M261)))</f>
        <v/>
      </c>
      <c r="AC261" s="46">
        <f>IF($B261="","",IFERROR(INDEX('CCA Util %'!$H:$H,MATCH($B261,'CCA Util %'!$E:$E,0)),""))</f>
        <v/>
      </c>
      <c r="AD261">
        <f>IF($B261="","",IFERROR(INDEX('CCA Util %'!$G:$G,MATCH($B261,'CCA Util %'!$E:$E,0)),""))</f>
        <v/>
      </c>
      <c r="AE261">
        <f>IF(OR($B261="",$U261=""),"",$U261&amp;" &amp; "&amp;IF(OR($AD261="",$AD261=0),"Util NA",$AD261&amp;" Util"))</f>
        <v/>
      </c>
    </row>
    <row r="262" ht="15.75" customHeight="1" s="42">
      <c r="A262" s="41" t="n"/>
      <c r="G262" s="38" t="n"/>
      <c r="H262" s="38" t="n"/>
      <c r="I262" s="38" t="n"/>
      <c r="J262" s="38" t="n"/>
      <c r="K262" s="38" t="n"/>
      <c r="L262" s="38" t="n"/>
      <c r="N262" s="36">
        <f>IF($B262="","",IF($C262="SUPERSTORE","Superstore","DH"))</f>
        <v/>
      </c>
      <c r="O262" s="36">
        <f>IF($B262="","",IFERROR(VLOOKUP($B262,Mapping!$A:$C,2,0),"Not Mapped"))</f>
        <v/>
      </c>
      <c r="P262" s="36">
        <f>IF($B262="","",IFERROR(VLOOKUP($B262,Mapping!$A:$C,3,0),"Not Mapped"))</f>
        <v/>
      </c>
      <c r="Q262" s="36">
        <f>IF($B262="","",IFERROR(VLOOKUP($O262,Leaders!$A:$B,2,0),"Not Mapped"))</f>
        <v/>
      </c>
      <c r="R262" s="36">
        <f>IF($B262="","",IF(COUNTIF(Exclusions!$A:$A,$B262)&gt;0,"Yes","No"))</f>
        <v/>
      </c>
      <c r="S262" s="38">
        <f>IF($B262="","",MIN(1,DAY($A262)/IF($N262="Superstore",Settings!$B$5,Settings!$B$4)))</f>
        <v/>
      </c>
      <c r="T262" s="38">
        <f>IF(OR($B262="",$G262="",$S262=0),"",$G262/$S262)</f>
        <v/>
      </c>
      <c r="U262" s="36">
        <f>IF($T262="","",IF($T262&lt;Settings!$B$8,"Critical",IF($T262&lt;Settings!$B$9,"Semi Critical","Non Critical")))</f>
        <v/>
      </c>
      <c r="V262" s="28" t="n"/>
      <c r="Z262">
        <f>IF($B262="","",IFERROR(VLOOKUP($B262,'Plan HC for CCA'!$A:$B,2,0),""))</f>
        <v/>
      </c>
      <c r="AA262">
        <f>IF(OR($B262="",$Z262=""),"",IF(N($M262)&lt;$Z262,"Delta","No Delta"))</f>
        <v/>
      </c>
      <c r="AB262">
        <f>IF(OR($B262="",$Z262=""),"",MAX(0,$Z262-N($M262)))</f>
        <v/>
      </c>
      <c r="AC262" s="46">
        <f>IF($B262="","",IFERROR(INDEX('CCA Util %'!$H:$H,MATCH($B262,'CCA Util %'!$E:$E,0)),""))</f>
        <v/>
      </c>
      <c r="AD262">
        <f>IF($B262="","",IFERROR(INDEX('CCA Util %'!$G:$G,MATCH($B262,'CCA Util %'!$E:$E,0)),""))</f>
        <v/>
      </c>
      <c r="AE262">
        <f>IF(OR($B262="",$U262=""),"",$U262&amp;" &amp; "&amp;IF(OR($AD262="",$AD262=0),"Util NA",$AD262&amp;" Util"))</f>
        <v/>
      </c>
    </row>
    <row r="263" ht="15.75" customHeight="1" s="42">
      <c r="A263" s="41" t="n"/>
      <c r="G263" s="38" t="n"/>
      <c r="H263" s="38" t="n"/>
      <c r="I263" s="38" t="n"/>
      <c r="J263" s="38" t="n"/>
      <c r="K263" s="38" t="n"/>
      <c r="L263" s="38" t="n"/>
      <c r="N263" s="36">
        <f>IF($B263="","",IF($C263="SUPERSTORE","Superstore","DH"))</f>
        <v/>
      </c>
      <c r="O263" s="36">
        <f>IF($B263="","",IFERROR(VLOOKUP($B263,Mapping!$A:$C,2,0),"Not Mapped"))</f>
        <v/>
      </c>
      <c r="P263" s="36">
        <f>IF($B263="","",IFERROR(VLOOKUP($B263,Mapping!$A:$C,3,0),"Not Mapped"))</f>
        <v/>
      </c>
      <c r="Q263" s="36">
        <f>IF($B263="","",IFERROR(VLOOKUP($O263,Leaders!$A:$B,2,0),"Not Mapped"))</f>
        <v/>
      </c>
      <c r="R263" s="36">
        <f>IF($B263="","",IF(COUNTIF(Exclusions!$A:$A,$B263)&gt;0,"Yes","No"))</f>
        <v/>
      </c>
      <c r="S263" s="38">
        <f>IF($B263="","",MIN(1,DAY($A263)/IF($N263="Superstore",Settings!$B$5,Settings!$B$4)))</f>
        <v/>
      </c>
      <c r="T263" s="38">
        <f>IF(OR($B263="",$G263="",$S263=0),"",$G263/$S263)</f>
        <v/>
      </c>
      <c r="U263" s="36">
        <f>IF($T263="","",IF($T263&lt;Settings!$B$8,"Critical",IF($T263&lt;Settings!$B$9,"Semi Critical","Non Critical")))</f>
        <v/>
      </c>
      <c r="V263" s="28" t="n"/>
      <c r="Z263">
        <f>IF($B263="","",IFERROR(VLOOKUP($B263,'Plan HC for CCA'!$A:$B,2,0),""))</f>
        <v/>
      </c>
      <c r="AA263">
        <f>IF(OR($B263="",$Z263=""),"",IF(N($M263)&lt;$Z263,"Delta","No Delta"))</f>
        <v/>
      </c>
      <c r="AB263">
        <f>IF(OR($B263="",$Z263=""),"",MAX(0,$Z263-N($M263)))</f>
        <v/>
      </c>
      <c r="AC263" s="46">
        <f>IF($B263="","",IFERROR(INDEX('CCA Util %'!$H:$H,MATCH($B263,'CCA Util %'!$E:$E,0)),""))</f>
        <v/>
      </c>
      <c r="AD263">
        <f>IF($B263="","",IFERROR(INDEX('CCA Util %'!$G:$G,MATCH($B263,'CCA Util %'!$E:$E,0)),""))</f>
        <v/>
      </c>
      <c r="AE263">
        <f>IF(OR($B263="",$U263=""),"",$U263&amp;" &amp; "&amp;IF(OR($AD263="",$AD263=0),"Util NA",$AD263&amp;" Util"))</f>
        <v/>
      </c>
    </row>
    <row r="264" ht="15.75" customHeight="1" s="42">
      <c r="A264" s="41" t="n"/>
      <c r="G264" s="38" t="n"/>
      <c r="H264" s="38" t="n"/>
      <c r="I264" s="38" t="n"/>
      <c r="J264" s="38" t="n"/>
      <c r="K264" s="38" t="n"/>
      <c r="L264" s="38" t="n"/>
      <c r="N264" s="36">
        <f>IF($B264="","",IF($C264="SUPERSTORE","Superstore","DH"))</f>
        <v/>
      </c>
      <c r="O264" s="36">
        <f>IF($B264="","",IFERROR(VLOOKUP($B264,Mapping!$A:$C,2,0),"Not Mapped"))</f>
        <v/>
      </c>
      <c r="P264" s="36">
        <f>IF($B264="","",IFERROR(VLOOKUP($B264,Mapping!$A:$C,3,0),"Not Mapped"))</f>
        <v/>
      </c>
      <c r="Q264" s="36">
        <f>IF($B264="","",IFERROR(VLOOKUP($O264,Leaders!$A:$B,2,0),"Not Mapped"))</f>
        <v/>
      </c>
      <c r="R264" s="36">
        <f>IF($B264="","",IF(COUNTIF(Exclusions!$A:$A,$B264)&gt;0,"Yes","No"))</f>
        <v/>
      </c>
      <c r="S264" s="38">
        <f>IF($B264="","",MIN(1,DAY($A264)/IF($N264="Superstore",Settings!$B$5,Settings!$B$4)))</f>
        <v/>
      </c>
      <c r="T264" s="38">
        <f>IF(OR($B264="",$G264="",$S264=0),"",$G264/$S264)</f>
        <v/>
      </c>
      <c r="U264" s="36">
        <f>IF($T264="","",IF($T264&lt;Settings!$B$8,"Critical",IF($T264&lt;Settings!$B$9,"Semi Critical","Non Critical")))</f>
        <v/>
      </c>
      <c r="V264" s="28" t="n"/>
      <c r="Z264">
        <f>IF($B264="","",IFERROR(VLOOKUP($B264,'Plan HC for CCA'!$A:$B,2,0),""))</f>
        <v/>
      </c>
      <c r="AA264">
        <f>IF(OR($B264="",$Z264=""),"",IF(N($M264)&lt;$Z264,"Delta","No Delta"))</f>
        <v/>
      </c>
      <c r="AB264">
        <f>IF(OR($B264="",$Z264=""),"",MAX(0,$Z264-N($M264)))</f>
        <v/>
      </c>
      <c r="AC264" s="46">
        <f>IF($B264="","",IFERROR(INDEX('CCA Util %'!$H:$H,MATCH($B264,'CCA Util %'!$E:$E,0)),""))</f>
        <v/>
      </c>
      <c r="AD264">
        <f>IF($B264="","",IFERROR(INDEX('CCA Util %'!$G:$G,MATCH($B264,'CCA Util %'!$E:$E,0)),""))</f>
        <v/>
      </c>
      <c r="AE264">
        <f>IF(OR($B264="",$U264=""),"",$U264&amp;" &amp; "&amp;IF(OR($AD264="",$AD264=0),"Util NA",$AD264&amp;" Util"))</f>
        <v/>
      </c>
    </row>
    <row r="265" ht="15.75" customHeight="1" s="42">
      <c r="A265" s="41" t="n"/>
      <c r="G265" s="38" t="n"/>
      <c r="H265" s="38" t="n"/>
      <c r="I265" s="38" t="n"/>
      <c r="J265" s="38" t="n"/>
      <c r="K265" s="38" t="n"/>
      <c r="L265" s="38" t="n"/>
      <c r="N265" s="36">
        <f>IF($B265="","",IF($C265="SUPERSTORE","Superstore","DH"))</f>
        <v/>
      </c>
      <c r="O265" s="36">
        <f>IF($B265="","",IFERROR(VLOOKUP($B265,Mapping!$A:$C,2,0),"Not Mapped"))</f>
        <v/>
      </c>
      <c r="P265" s="36">
        <f>IF($B265="","",IFERROR(VLOOKUP($B265,Mapping!$A:$C,3,0),"Not Mapped"))</f>
        <v/>
      </c>
      <c r="Q265" s="36">
        <f>IF($B265="","",IFERROR(VLOOKUP($O265,Leaders!$A:$B,2,0),"Not Mapped"))</f>
        <v/>
      </c>
      <c r="R265" s="36">
        <f>IF($B265="","",IF(COUNTIF(Exclusions!$A:$A,$B265)&gt;0,"Yes","No"))</f>
        <v/>
      </c>
      <c r="S265" s="38">
        <f>IF($B265="","",MIN(1,DAY($A265)/IF($N265="Superstore",Settings!$B$5,Settings!$B$4)))</f>
        <v/>
      </c>
      <c r="T265" s="38">
        <f>IF(OR($B265="",$G265="",$S265=0),"",$G265/$S265)</f>
        <v/>
      </c>
      <c r="U265" s="36">
        <f>IF($T265="","",IF($T265&lt;Settings!$B$8,"Critical",IF($T265&lt;Settings!$B$9,"Semi Critical","Non Critical")))</f>
        <v/>
      </c>
      <c r="V265" s="28" t="n"/>
      <c r="Z265">
        <f>IF($B265="","",IFERROR(VLOOKUP($B265,'Plan HC for CCA'!$A:$B,2,0),""))</f>
        <v/>
      </c>
      <c r="AA265">
        <f>IF(OR($B265="",$Z265=""),"",IF(N($M265)&lt;$Z265,"Delta","No Delta"))</f>
        <v/>
      </c>
      <c r="AB265">
        <f>IF(OR($B265="",$Z265=""),"",MAX(0,$Z265-N($M265)))</f>
        <v/>
      </c>
      <c r="AC265" s="46">
        <f>IF($B265="","",IFERROR(INDEX('CCA Util %'!$H:$H,MATCH($B265,'CCA Util %'!$E:$E,0)),""))</f>
        <v/>
      </c>
      <c r="AD265">
        <f>IF($B265="","",IFERROR(INDEX('CCA Util %'!$G:$G,MATCH($B265,'CCA Util %'!$E:$E,0)),""))</f>
        <v/>
      </c>
      <c r="AE265">
        <f>IF(OR($B265="",$U265=""),"",$U265&amp;" &amp; "&amp;IF(OR($AD265="",$AD265=0),"Util NA",$AD265&amp;" Util"))</f>
        <v/>
      </c>
    </row>
    <row r="266" ht="15.75" customHeight="1" s="42">
      <c r="A266" s="41" t="n"/>
      <c r="G266" s="38" t="n"/>
      <c r="H266" s="38" t="n"/>
      <c r="I266" s="38" t="n"/>
      <c r="J266" s="38" t="n"/>
      <c r="K266" s="38" t="n"/>
      <c r="L266" s="38" t="n"/>
      <c r="N266" s="36">
        <f>IF($B266="","",IF($C266="SUPERSTORE","Superstore","DH"))</f>
        <v/>
      </c>
      <c r="O266" s="36">
        <f>IF($B266="","",IFERROR(VLOOKUP($B266,Mapping!$A:$C,2,0),"Not Mapped"))</f>
        <v/>
      </c>
      <c r="P266" s="36">
        <f>IF($B266="","",IFERROR(VLOOKUP($B266,Mapping!$A:$C,3,0),"Not Mapped"))</f>
        <v/>
      </c>
      <c r="Q266" s="36">
        <f>IF($B266="","",IFERROR(VLOOKUP($O266,Leaders!$A:$B,2,0),"Not Mapped"))</f>
        <v/>
      </c>
      <c r="R266" s="36">
        <f>IF($B266="","",IF(COUNTIF(Exclusions!$A:$A,$B266)&gt;0,"Yes","No"))</f>
        <v/>
      </c>
      <c r="S266" s="38">
        <f>IF($B266="","",MIN(1,DAY($A266)/IF($N266="Superstore",Settings!$B$5,Settings!$B$4)))</f>
        <v/>
      </c>
      <c r="T266" s="38">
        <f>IF(OR($B266="",$G266="",$S266=0),"",$G266/$S266)</f>
        <v/>
      </c>
      <c r="U266" s="36">
        <f>IF($T266="","",IF($T266&lt;Settings!$B$8,"Critical",IF($T266&lt;Settings!$B$9,"Semi Critical","Non Critical")))</f>
        <v/>
      </c>
      <c r="V266" s="28" t="n"/>
      <c r="Z266">
        <f>IF($B266="","",IFERROR(VLOOKUP($B266,'Plan HC for CCA'!$A:$B,2,0),""))</f>
        <v/>
      </c>
      <c r="AA266">
        <f>IF(OR($B266="",$Z266=""),"",IF(N($M266)&lt;$Z266,"Delta","No Delta"))</f>
        <v/>
      </c>
      <c r="AB266">
        <f>IF(OR($B266="",$Z266=""),"",MAX(0,$Z266-N($M266)))</f>
        <v/>
      </c>
      <c r="AC266" s="46">
        <f>IF($B266="","",IFERROR(INDEX('CCA Util %'!$H:$H,MATCH($B266,'CCA Util %'!$E:$E,0)),""))</f>
        <v/>
      </c>
      <c r="AD266">
        <f>IF($B266="","",IFERROR(INDEX('CCA Util %'!$G:$G,MATCH($B266,'CCA Util %'!$E:$E,0)),""))</f>
        <v/>
      </c>
      <c r="AE266">
        <f>IF(OR($B266="",$U266=""),"",$U266&amp;" &amp; "&amp;IF(OR($AD266="",$AD266=0),"Util NA",$AD266&amp;" Util"))</f>
        <v/>
      </c>
    </row>
    <row r="267" ht="15.75" customHeight="1" s="42">
      <c r="A267" s="41" t="n"/>
      <c r="G267" s="38" t="n"/>
      <c r="H267" s="38" t="n"/>
      <c r="I267" s="38" t="n"/>
      <c r="J267" s="38" t="n"/>
      <c r="K267" s="38" t="n"/>
      <c r="L267" s="38" t="n"/>
      <c r="N267" s="36">
        <f>IF($B267="","",IF($C267="SUPERSTORE","Superstore","DH"))</f>
        <v/>
      </c>
      <c r="O267" s="36">
        <f>IF($B267="","",IFERROR(VLOOKUP($B267,Mapping!$A:$C,2,0),"Not Mapped"))</f>
        <v/>
      </c>
      <c r="P267" s="36">
        <f>IF($B267="","",IFERROR(VLOOKUP($B267,Mapping!$A:$C,3,0),"Not Mapped"))</f>
        <v/>
      </c>
      <c r="Q267" s="36">
        <f>IF($B267="","",IFERROR(VLOOKUP($O267,Leaders!$A:$B,2,0),"Not Mapped"))</f>
        <v/>
      </c>
      <c r="R267" s="36">
        <f>IF($B267="","",IF(COUNTIF(Exclusions!$A:$A,$B267)&gt;0,"Yes","No"))</f>
        <v/>
      </c>
      <c r="S267" s="38">
        <f>IF($B267="","",MIN(1,DAY($A267)/IF($N267="Superstore",Settings!$B$5,Settings!$B$4)))</f>
        <v/>
      </c>
      <c r="T267" s="38">
        <f>IF(OR($B267="",$G267="",$S267=0),"",$G267/$S267)</f>
        <v/>
      </c>
      <c r="U267" s="36">
        <f>IF($T267="","",IF($T267&lt;Settings!$B$8,"Critical",IF($T267&lt;Settings!$B$9,"Semi Critical","Non Critical")))</f>
        <v/>
      </c>
      <c r="V267" s="28" t="n"/>
      <c r="Z267">
        <f>IF($B267="","",IFERROR(VLOOKUP($B267,'Plan HC for CCA'!$A:$B,2,0),""))</f>
        <v/>
      </c>
      <c r="AA267">
        <f>IF(OR($B267="",$Z267=""),"",IF(N($M267)&lt;$Z267,"Delta","No Delta"))</f>
        <v/>
      </c>
      <c r="AB267">
        <f>IF(OR($B267="",$Z267=""),"",MAX(0,$Z267-N($M267)))</f>
        <v/>
      </c>
      <c r="AC267" s="46">
        <f>IF($B267="","",IFERROR(INDEX('CCA Util %'!$H:$H,MATCH($B267,'CCA Util %'!$E:$E,0)),""))</f>
        <v/>
      </c>
      <c r="AD267">
        <f>IF($B267="","",IFERROR(INDEX('CCA Util %'!$G:$G,MATCH($B267,'CCA Util %'!$E:$E,0)),""))</f>
        <v/>
      </c>
      <c r="AE267">
        <f>IF(OR($B267="",$U267=""),"",$U267&amp;" &amp; "&amp;IF(OR($AD267="",$AD267=0),"Util NA",$AD267&amp;" Util"))</f>
        <v/>
      </c>
    </row>
    <row r="268" ht="15.75" customHeight="1" s="42">
      <c r="A268" s="41" t="n"/>
      <c r="G268" s="38" t="n"/>
      <c r="H268" s="38" t="n"/>
      <c r="I268" s="38" t="n"/>
      <c r="J268" s="38" t="n"/>
      <c r="K268" s="38" t="n"/>
      <c r="L268" s="38" t="n"/>
      <c r="N268" s="36">
        <f>IF($B268="","",IF($C268="SUPERSTORE","Superstore","DH"))</f>
        <v/>
      </c>
      <c r="O268" s="36">
        <f>IF($B268="","",IFERROR(VLOOKUP($B268,Mapping!$A:$C,2,0),"Not Mapped"))</f>
        <v/>
      </c>
      <c r="P268" s="36">
        <f>IF($B268="","",IFERROR(VLOOKUP($B268,Mapping!$A:$C,3,0),"Not Mapped"))</f>
        <v/>
      </c>
      <c r="Q268" s="36">
        <f>IF($B268="","",IFERROR(VLOOKUP($O268,Leaders!$A:$B,2,0),"Not Mapped"))</f>
        <v/>
      </c>
      <c r="R268" s="36">
        <f>IF($B268="","",IF(COUNTIF(Exclusions!$A:$A,$B268)&gt;0,"Yes","No"))</f>
        <v/>
      </c>
      <c r="S268" s="38">
        <f>IF($B268="","",MIN(1,DAY($A268)/IF($N268="Superstore",Settings!$B$5,Settings!$B$4)))</f>
        <v/>
      </c>
      <c r="T268" s="38">
        <f>IF(OR($B268="",$G268="",$S268=0),"",$G268/$S268)</f>
        <v/>
      </c>
      <c r="U268" s="36">
        <f>IF($T268="","",IF($T268&lt;Settings!$B$8,"Critical",IF($T268&lt;Settings!$B$9,"Semi Critical","Non Critical")))</f>
        <v/>
      </c>
      <c r="V268" s="28" t="n"/>
      <c r="Z268">
        <f>IF($B268="","",IFERROR(VLOOKUP($B268,'Plan HC for CCA'!$A:$B,2,0),""))</f>
        <v/>
      </c>
      <c r="AA268">
        <f>IF(OR($B268="",$Z268=""),"",IF(N($M268)&lt;$Z268,"Delta","No Delta"))</f>
        <v/>
      </c>
      <c r="AB268">
        <f>IF(OR($B268="",$Z268=""),"",MAX(0,$Z268-N($M268)))</f>
        <v/>
      </c>
      <c r="AC268" s="46">
        <f>IF($B268="","",IFERROR(INDEX('CCA Util %'!$H:$H,MATCH($B268,'CCA Util %'!$E:$E,0)),""))</f>
        <v/>
      </c>
      <c r="AD268">
        <f>IF($B268="","",IFERROR(INDEX('CCA Util %'!$G:$G,MATCH($B268,'CCA Util %'!$E:$E,0)),""))</f>
        <v/>
      </c>
      <c r="AE268">
        <f>IF(OR($B268="",$U268=""),"",$U268&amp;" &amp; "&amp;IF(OR($AD268="",$AD268=0),"Util NA",$AD268&amp;" Util"))</f>
        <v/>
      </c>
    </row>
    <row r="269" ht="15.75" customHeight="1" s="42">
      <c r="A269" s="41" t="n"/>
      <c r="G269" s="38" t="n"/>
      <c r="H269" s="38" t="n"/>
      <c r="I269" s="38" t="n"/>
      <c r="J269" s="38" t="n"/>
      <c r="K269" s="38" t="n"/>
      <c r="L269" s="38" t="n"/>
      <c r="N269" s="36">
        <f>IF($B269="","",IF($C269="SUPERSTORE","Superstore","DH"))</f>
        <v/>
      </c>
      <c r="O269" s="36">
        <f>IF($B269="","",IFERROR(VLOOKUP($B269,Mapping!$A:$C,2,0),"Not Mapped"))</f>
        <v/>
      </c>
      <c r="P269" s="36">
        <f>IF($B269="","",IFERROR(VLOOKUP($B269,Mapping!$A:$C,3,0),"Not Mapped"))</f>
        <v/>
      </c>
      <c r="Q269" s="36">
        <f>IF($B269="","",IFERROR(VLOOKUP($O269,Leaders!$A:$B,2,0),"Not Mapped"))</f>
        <v/>
      </c>
      <c r="R269" s="36">
        <f>IF($B269="","",IF(COUNTIF(Exclusions!$A:$A,$B269)&gt;0,"Yes","No"))</f>
        <v/>
      </c>
      <c r="S269" s="38">
        <f>IF($B269="","",MIN(1,DAY($A269)/IF($N269="Superstore",Settings!$B$5,Settings!$B$4)))</f>
        <v/>
      </c>
      <c r="T269" s="38">
        <f>IF(OR($B269="",$G269="",$S269=0),"",$G269/$S269)</f>
        <v/>
      </c>
      <c r="U269" s="36">
        <f>IF($T269="","",IF($T269&lt;Settings!$B$8,"Critical",IF($T269&lt;Settings!$B$9,"Semi Critical","Non Critical")))</f>
        <v/>
      </c>
      <c r="V269" s="28" t="n"/>
      <c r="Z269">
        <f>IF($B269="","",IFERROR(VLOOKUP($B269,'Plan HC for CCA'!$A:$B,2,0),""))</f>
        <v/>
      </c>
      <c r="AA269">
        <f>IF(OR($B269="",$Z269=""),"",IF(N($M269)&lt;$Z269,"Delta","No Delta"))</f>
        <v/>
      </c>
      <c r="AB269">
        <f>IF(OR($B269="",$Z269=""),"",MAX(0,$Z269-N($M269)))</f>
        <v/>
      </c>
      <c r="AC269" s="46">
        <f>IF($B269="","",IFERROR(INDEX('CCA Util %'!$H:$H,MATCH($B269,'CCA Util %'!$E:$E,0)),""))</f>
        <v/>
      </c>
      <c r="AD269">
        <f>IF($B269="","",IFERROR(INDEX('CCA Util %'!$G:$G,MATCH($B269,'CCA Util %'!$E:$E,0)),""))</f>
        <v/>
      </c>
      <c r="AE269">
        <f>IF(OR($B269="",$U269=""),"",$U269&amp;" &amp; "&amp;IF(OR($AD269="",$AD269=0),"Util NA",$AD269&amp;" Util"))</f>
        <v/>
      </c>
    </row>
    <row r="270" ht="15.75" customHeight="1" s="42">
      <c r="A270" s="41" t="n"/>
      <c r="G270" s="38" t="n"/>
      <c r="H270" s="38" t="n"/>
      <c r="I270" s="38" t="n"/>
      <c r="J270" s="38" t="n"/>
      <c r="K270" s="38" t="n"/>
      <c r="L270" s="38" t="n"/>
      <c r="N270" s="36">
        <f>IF($B270="","",IF($C270="SUPERSTORE","Superstore","DH"))</f>
        <v/>
      </c>
      <c r="O270" s="36">
        <f>IF($B270="","",IFERROR(VLOOKUP($B270,Mapping!$A:$C,2,0),"Not Mapped"))</f>
        <v/>
      </c>
      <c r="P270" s="36">
        <f>IF($B270="","",IFERROR(VLOOKUP($B270,Mapping!$A:$C,3,0),"Not Mapped"))</f>
        <v/>
      </c>
      <c r="Q270" s="36">
        <f>IF($B270="","",IFERROR(VLOOKUP($O270,Leaders!$A:$B,2,0),"Not Mapped"))</f>
        <v/>
      </c>
      <c r="R270" s="36">
        <f>IF($B270="","",IF(COUNTIF(Exclusions!$A:$A,$B270)&gt;0,"Yes","No"))</f>
        <v/>
      </c>
      <c r="S270" s="38">
        <f>IF($B270="","",MIN(1,DAY($A270)/IF($N270="Superstore",Settings!$B$5,Settings!$B$4)))</f>
        <v/>
      </c>
      <c r="T270" s="38">
        <f>IF(OR($B270="",$G270="",$S270=0),"",$G270/$S270)</f>
        <v/>
      </c>
      <c r="U270" s="36">
        <f>IF($T270="","",IF($T270&lt;Settings!$B$8,"Critical",IF($T270&lt;Settings!$B$9,"Semi Critical","Non Critical")))</f>
        <v/>
      </c>
      <c r="V270" s="28" t="n"/>
      <c r="Z270">
        <f>IF($B270="","",IFERROR(VLOOKUP($B270,'Plan HC for CCA'!$A:$B,2,0),""))</f>
        <v/>
      </c>
      <c r="AA270">
        <f>IF(OR($B270="",$Z270=""),"",IF(N($M270)&lt;$Z270,"Delta","No Delta"))</f>
        <v/>
      </c>
      <c r="AB270">
        <f>IF(OR($B270="",$Z270=""),"",MAX(0,$Z270-N($M270)))</f>
        <v/>
      </c>
      <c r="AC270" s="46">
        <f>IF($B270="","",IFERROR(INDEX('CCA Util %'!$H:$H,MATCH($B270,'CCA Util %'!$E:$E,0)),""))</f>
        <v/>
      </c>
      <c r="AD270">
        <f>IF($B270="","",IFERROR(INDEX('CCA Util %'!$G:$G,MATCH($B270,'CCA Util %'!$E:$E,0)),""))</f>
        <v/>
      </c>
      <c r="AE270">
        <f>IF(OR($B270="",$U270=""),"",$U270&amp;" &amp; "&amp;IF(OR($AD270="",$AD270=0),"Util NA",$AD270&amp;" Util"))</f>
        <v/>
      </c>
    </row>
    <row r="271" ht="15.75" customHeight="1" s="42">
      <c r="A271" s="41" t="n"/>
      <c r="G271" s="38" t="n"/>
      <c r="H271" s="38" t="n"/>
      <c r="I271" s="38" t="n"/>
      <c r="J271" s="38" t="n"/>
      <c r="K271" s="38" t="n"/>
      <c r="L271" s="38" t="n"/>
      <c r="N271" s="36">
        <f>IF($B271="","",IF($C271="SUPERSTORE","Superstore","DH"))</f>
        <v/>
      </c>
      <c r="O271" s="36">
        <f>IF($B271="","",IFERROR(VLOOKUP($B271,Mapping!$A:$C,2,0),"Not Mapped"))</f>
        <v/>
      </c>
      <c r="P271" s="36">
        <f>IF($B271="","",IFERROR(VLOOKUP($B271,Mapping!$A:$C,3,0),"Not Mapped"))</f>
        <v/>
      </c>
      <c r="Q271" s="36">
        <f>IF($B271="","",IFERROR(VLOOKUP($O271,Leaders!$A:$B,2,0),"Not Mapped"))</f>
        <v/>
      </c>
      <c r="R271" s="36">
        <f>IF($B271="","",IF(COUNTIF(Exclusions!$A:$A,$B271)&gt;0,"Yes","No"))</f>
        <v/>
      </c>
      <c r="S271" s="38">
        <f>IF($B271="","",MIN(1,DAY($A271)/IF($N271="Superstore",Settings!$B$5,Settings!$B$4)))</f>
        <v/>
      </c>
      <c r="T271" s="38">
        <f>IF(OR($B271="",$G271="",$S271=0),"",$G271/$S271)</f>
        <v/>
      </c>
      <c r="U271" s="36">
        <f>IF($T271="","",IF($T271&lt;Settings!$B$8,"Critical",IF($T271&lt;Settings!$B$9,"Semi Critical","Non Critical")))</f>
        <v/>
      </c>
      <c r="V271" s="28" t="n"/>
      <c r="Z271">
        <f>IF($B271="","",IFERROR(VLOOKUP($B271,'Plan HC for CCA'!$A:$B,2,0),""))</f>
        <v/>
      </c>
      <c r="AA271">
        <f>IF(OR($B271="",$Z271=""),"",IF(N($M271)&lt;$Z271,"Delta","No Delta"))</f>
        <v/>
      </c>
      <c r="AB271">
        <f>IF(OR($B271="",$Z271=""),"",MAX(0,$Z271-N($M271)))</f>
        <v/>
      </c>
      <c r="AC271" s="46">
        <f>IF($B271="","",IFERROR(INDEX('CCA Util %'!$H:$H,MATCH($B271,'CCA Util %'!$E:$E,0)),""))</f>
        <v/>
      </c>
      <c r="AD271">
        <f>IF($B271="","",IFERROR(INDEX('CCA Util %'!$G:$G,MATCH($B271,'CCA Util %'!$E:$E,0)),""))</f>
        <v/>
      </c>
      <c r="AE271">
        <f>IF(OR($B271="",$U271=""),"",$U271&amp;" &amp; "&amp;IF(OR($AD271="",$AD271=0),"Util NA",$AD271&amp;" Util"))</f>
        <v/>
      </c>
    </row>
    <row r="272" ht="15.75" customHeight="1" s="42">
      <c r="A272" s="41" t="n"/>
      <c r="G272" s="38" t="n"/>
      <c r="H272" s="38" t="n"/>
      <c r="I272" s="38" t="n"/>
      <c r="J272" s="38" t="n"/>
      <c r="K272" s="38" t="n"/>
      <c r="L272" s="38" t="n"/>
      <c r="N272" s="36">
        <f>IF($B272="","",IF($C272="SUPERSTORE","Superstore","DH"))</f>
        <v/>
      </c>
      <c r="O272" s="36">
        <f>IF($B272="","",IFERROR(VLOOKUP($B272,Mapping!$A:$C,2,0),"Not Mapped"))</f>
        <v/>
      </c>
      <c r="P272" s="36">
        <f>IF($B272="","",IFERROR(VLOOKUP($B272,Mapping!$A:$C,3,0),"Not Mapped"))</f>
        <v/>
      </c>
      <c r="Q272" s="36">
        <f>IF($B272="","",IFERROR(VLOOKUP($O272,Leaders!$A:$B,2,0),"Not Mapped"))</f>
        <v/>
      </c>
      <c r="R272" s="36">
        <f>IF($B272="","",IF(COUNTIF(Exclusions!$A:$A,$B272)&gt;0,"Yes","No"))</f>
        <v/>
      </c>
      <c r="S272" s="38">
        <f>IF($B272="","",MIN(1,DAY($A272)/IF($N272="Superstore",Settings!$B$5,Settings!$B$4)))</f>
        <v/>
      </c>
      <c r="T272" s="38">
        <f>IF(OR($B272="",$G272="",$S272=0),"",$G272/$S272)</f>
        <v/>
      </c>
      <c r="U272" s="36">
        <f>IF($T272="","",IF($T272&lt;Settings!$B$8,"Critical",IF($T272&lt;Settings!$B$9,"Semi Critical","Non Critical")))</f>
        <v/>
      </c>
      <c r="V272" s="28" t="n"/>
      <c r="Z272">
        <f>IF($B272="","",IFERROR(VLOOKUP($B272,'Plan HC for CCA'!$A:$B,2,0),""))</f>
        <v/>
      </c>
      <c r="AA272">
        <f>IF(OR($B272="",$Z272=""),"",IF(N($M272)&lt;$Z272,"Delta","No Delta"))</f>
        <v/>
      </c>
      <c r="AB272">
        <f>IF(OR($B272="",$Z272=""),"",MAX(0,$Z272-N($M272)))</f>
        <v/>
      </c>
      <c r="AC272" s="46">
        <f>IF($B272="","",IFERROR(INDEX('CCA Util %'!$H:$H,MATCH($B272,'CCA Util %'!$E:$E,0)),""))</f>
        <v/>
      </c>
      <c r="AD272">
        <f>IF($B272="","",IFERROR(INDEX('CCA Util %'!$G:$G,MATCH($B272,'CCA Util %'!$E:$E,0)),""))</f>
        <v/>
      </c>
      <c r="AE272">
        <f>IF(OR($B272="",$U272=""),"",$U272&amp;" &amp; "&amp;IF(OR($AD272="",$AD272=0),"Util NA",$AD272&amp;" Util"))</f>
        <v/>
      </c>
    </row>
    <row r="273" ht="15.75" customHeight="1" s="42">
      <c r="A273" s="41" t="n"/>
      <c r="G273" s="38" t="n"/>
      <c r="H273" s="38" t="n"/>
      <c r="I273" s="38" t="n"/>
      <c r="J273" s="38" t="n"/>
      <c r="K273" s="38" t="n"/>
      <c r="L273" s="38" t="n"/>
      <c r="N273" s="36">
        <f>IF($B273="","",IF($C273="SUPERSTORE","Superstore","DH"))</f>
        <v/>
      </c>
      <c r="O273" s="36">
        <f>IF($B273="","",IFERROR(VLOOKUP($B273,Mapping!$A:$C,2,0),"Not Mapped"))</f>
        <v/>
      </c>
      <c r="P273" s="36">
        <f>IF($B273="","",IFERROR(VLOOKUP($B273,Mapping!$A:$C,3,0),"Not Mapped"))</f>
        <v/>
      </c>
      <c r="Q273" s="36">
        <f>IF($B273="","",IFERROR(VLOOKUP($O273,Leaders!$A:$B,2,0),"Not Mapped"))</f>
        <v/>
      </c>
      <c r="R273" s="36">
        <f>IF($B273="","",IF(COUNTIF(Exclusions!$A:$A,$B273)&gt;0,"Yes","No"))</f>
        <v/>
      </c>
      <c r="S273" s="38">
        <f>IF($B273="","",MIN(1,DAY($A273)/IF($N273="Superstore",Settings!$B$5,Settings!$B$4)))</f>
        <v/>
      </c>
      <c r="T273" s="38">
        <f>IF(OR($B273="",$G273="",$S273=0),"",$G273/$S273)</f>
        <v/>
      </c>
      <c r="U273" s="36">
        <f>IF($T273="","",IF($T273&lt;Settings!$B$8,"Critical",IF($T273&lt;Settings!$B$9,"Semi Critical","Non Critical")))</f>
        <v/>
      </c>
      <c r="V273" s="28" t="n"/>
      <c r="Z273">
        <f>IF($B273="","",IFERROR(VLOOKUP($B273,'Plan HC for CCA'!$A:$B,2,0),""))</f>
        <v/>
      </c>
      <c r="AA273">
        <f>IF(OR($B273="",$Z273=""),"",IF(N($M273)&lt;$Z273,"Delta","No Delta"))</f>
        <v/>
      </c>
      <c r="AB273">
        <f>IF(OR($B273="",$Z273=""),"",MAX(0,$Z273-N($M273)))</f>
        <v/>
      </c>
      <c r="AC273" s="46">
        <f>IF($B273="","",IFERROR(INDEX('CCA Util %'!$H:$H,MATCH($B273,'CCA Util %'!$E:$E,0)),""))</f>
        <v/>
      </c>
      <c r="AD273">
        <f>IF($B273="","",IFERROR(INDEX('CCA Util %'!$G:$G,MATCH($B273,'CCA Util %'!$E:$E,0)),""))</f>
        <v/>
      </c>
      <c r="AE273">
        <f>IF(OR($B273="",$U273=""),"",$U273&amp;" &amp; "&amp;IF(OR($AD273="",$AD273=0),"Util NA",$AD273&amp;" Util"))</f>
        <v/>
      </c>
    </row>
    <row r="274" ht="15.75" customHeight="1" s="42">
      <c r="A274" s="41" t="n"/>
      <c r="G274" s="38" t="n"/>
      <c r="H274" s="38" t="n"/>
      <c r="I274" s="38" t="n"/>
      <c r="J274" s="38" t="n"/>
      <c r="K274" s="38" t="n"/>
      <c r="L274" s="38" t="n"/>
      <c r="N274" s="36">
        <f>IF($B274="","",IF($C274="SUPERSTORE","Superstore","DH"))</f>
        <v/>
      </c>
      <c r="O274" s="36">
        <f>IF($B274="","",IFERROR(VLOOKUP($B274,Mapping!$A:$C,2,0),"Not Mapped"))</f>
        <v/>
      </c>
      <c r="P274" s="36">
        <f>IF($B274="","",IFERROR(VLOOKUP($B274,Mapping!$A:$C,3,0),"Not Mapped"))</f>
        <v/>
      </c>
      <c r="Q274" s="36">
        <f>IF($B274="","",IFERROR(VLOOKUP($O274,Leaders!$A:$B,2,0),"Not Mapped"))</f>
        <v/>
      </c>
      <c r="R274" s="36">
        <f>IF($B274="","",IF(COUNTIF(Exclusions!$A:$A,$B274)&gt;0,"Yes","No"))</f>
        <v/>
      </c>
      <c r="S274" s="38">
        <f>IF($B274="","",MIN(1,DAY($A274)/IF($N274="Superstore",Settings!$B$5,Settings!$B$4)))</f>
        <v/>
      </c>
      <c r="T274" s="38">
        <f>IF(OR($B274="",$G274="",$S274=0),"",$G274/$S274)</f>
        <v/>
      </c>
      <c r="U274" s="36">
        <f>IF($T274="","",IF($T274&lt;Settings!$B$8,"Critical",IF($T274&lt;Settings!$B$9,"Semi Critical","Non Critical")))</f>
        <v/>
      </c>
      <c r="V274" s="28" t="n"/>
      <c r="Z274">
        <f>IF($B274="","",IFERROR(VLOOKUP($B274,'Plan HC for CCA'!$A:$B,2,0),""))</f>
        <v/>
      </c>
      <c r="AA274">
        <f>IF(OR($B274="",$Z274=""),"",IF(N($M274)&lt;$Z274,"Delta","No Delta"))</f>
        <v/>
      </c>
      <c r="AB274">
        <f>IF(OR($B274="",$Z274=""),"",MAX(0,$Z274-N($M274)))</f>
        <v/>
      </c>
      <c r="AC274" s="46">
        <f>IF($B274="","",IFERROR(INDEX('CCA Util %'!$H:$H,MATCH($B274,'CCA Util %'!$E:$E,0)),""))</f>
        <v/>
      </c>
      <c r="AD274">
        <f>IF($B274="","",IFERROR(INDEX('CCA Util %'!$G:$G,MATCH($B274,'CCA Util %'!$E:$E,0)),""))</f>
        <v/>
      </c>
      <c r="AE274">
        <f>IF(OR($B274="",$U274=""),"",$U274&amp;" &amp; "&amp;IF(OR($AD274="",$AD274=0),"Util NA",$AD274&amp;" Util"))</f>
        <v/>
      </c>
    </row>
    <row r="275" ht="15.75" customHeight="1" s="42">
      <c r="A275" s="41" t="n"/>
      <c r="G275" s="38" t="n"/>
      <c r="H275" s="38" t="n"/>
      <c r="I275" s="38" t="n"/>
      <c r="J275" s="38" t="n"/>
      <c r="K275" s="38" t="n"/>
      <c r="L275" s="38" t="n"/>
      <c r="N275" s="36">
        <f>IF($B275="","",IF($C275="SUPERSTORE","Superstore","DH"))</f>
        <v/>
      </c>
      <c r="O275" s="36">
        <f>IF($B275="","",IFERROR(VLOOKUP($B275,Mapping!$A:$C,2,0),"Not Mapped"))</f>
        <v/>
      </c>
      <c r="P275" s="36">
        <f>IF($B275="","",IFERROR(VLOOKUP($B275,Mapping!$A:$C,3,0),"Not Mapped"))</f>
        <v/>
      </c>
      <c r="Q275" s="36">
        <f>IF($B275="","",IFERROR(VLOOKUP($O275,Leaders!$A:$B,2,0),"Not Mapped"))</f>
        <v/>
      </c>
      <c r="R275" s="36">
        <f>IF($B275="","",IF(COUNTIF(Exclusions!$A:$A,$B275)&gt;0,"Yes","No"))</f>
        <v/>
      </c>
      <c r="S275" s="38">
        <f>IF($B275="","",MIN(1,DAY($A275)/IF($N275="Superstore",Settings!$B$5,Settings!$B$4)))</f>
        <v/>
      </c>
      <c r="T275" s="38">
        <f>IF(OR($B275="",$G275="",$S275=0),"",$G275/$S275)</f>
        <v/>
      </c>
      <c r="U275" s="36">
        <f>IF($T275="","",IF($T275&lt;Settings!$B$8,"Critical",IF($T275&lt;Settings!$B$9,"Semi Critical","Non Critical")))</f>
        <v/>
      </c>
      <c r="V275" s="28" t="n"/>
      <c r="Z275">
        <f>IF($B275="","",IFERROR(VLOOKUP($B275,'Plan HC for CCA'!$A:$B,2,0),""))</f>
        <v/>
      </c>
      <c r="AA275">
        <f>IF(OR($B275="",$Z275=""),"",IF(N($M275)&lt;$Z275,"Delta","No Delta"))</f>
        <v/>
      </c>
      <c r="AB275">
        <f>IF(OR($B275="",$Z275=""),"",MAX(0,$Z275-N($M275)))</f>
        <v/>
      </c>
      <c r="AC275" s="46">
        <f>IF($B275="","",IFERROR(INDEX('CCA Util %'!$H:$H,MATCH($B275,'CCA Util %'!$E:$E,0)),""))</f>
        <v/>
      </c>
      <c r="AD275">
        <f>IF($B275="","",IFERROR(INDEX('CCA Util %'!$G:$G,MATCH($B275,'CCA Util %'!$E:$E,0)),""))</f>
        <v/>
      </c>
      <c r="AE275">
        <f>IF(OR($B275="",$U275=""),"",$U275&amp;" &amp; "&amp;IF(OR($AD275="",$AD275=0),"Util NA",$AD275&amp;" Util"))</f>
        <v/>
      </c>
    </row>
    <row r="276" ht="15.75" customHeight="1" s="42">
      <c r="A276" s="41" t="n"/>
      <c r="G276" s="38" t="n"/>
      <c r="H276" s="38" t="n"/>
      <c r="I276" s="38" t="n"/>
      <c r="J276" s="38" t="n"/>
      <c r="K276" s="38" t="n"/>
      <c r="L276" s="38" t="n"/>
      <c r="N276" s="36">
        <f>IF($B276="","",IF($C276="SUPERSTORE","Superstore","DH"))</f>
        <v/>
      </c>
      <c r="O276" s="36">
        <f>IF($B276="","",IFERROR(VLOOKUP($B276,Mapping!$A:$C,2,0),"Not Mapped"))</f>
        <v/>
      </c>
      <c r="P276" s="36">
        <f>IF($B276="","",IFERROR(VLOOKUP($B276,Mapping!$A:$C,3,0),"Not Mapped"))</f>
        <v/>
      </c>
      <c r="Q276" s="36">
        <f>IF($B276="","",IFERROR(VLOOKUP($O276,Leaders!$A:$B,2,0),"Not Mapped"))</f>
        <v/>
      </c>
      <c r="R276" s="36">
        <f>IF($B276="","",IF(COUNTIF(Exclusions!$A:$A,$B276)&gt;0,"Yes","No"))</f>
        <v/>
      </c>
      <c r="S276" s="38">
        <f>IF($B276="","",MIN(1,DAY($A276)/IF($N276="Superstore",Settings!$B$5,Settings!$B$4)))</f>
        <v/>
      </c>
      <c r="T276" s="38">
        <f>IF(OR($B276="",$G276="",$S276=0),"",$G276/$S276)</f>
        <v/>
      </c>
      <c r="U276" s="36">
        <f>IF($T276="","",IF($T276&lt;Settings!$B$8,"Critical",IF($T276&lt;Settings!$B$9,"Semi Critical","Non Critical")))</f>
        <v/>
      </c>
      <c r="V276" s="28" t="n"/>
      <c r="Z276">
        <f>IF($B276="","",IFERROR(VLOOKUP($B276,'Plan HC for CCA'!$A:$B,2,0),""))</f>
        <v/>
      </c>
      <c r="AA276">
        <f>IF(OR($B276="",$Z276=""),"",IF(N($M276)&lt;$Z276,"Delta","No Delta"))</f>
        <v/>
      </c>
      <c r="AB276">
        <f>IF(OR($B276="",$Z276=""),"",MAX(0,$Z276-N($M276)))</f>
        <v/>
      </c>
      <c r="AC276" s="46">
        <f>IF($B276="","",IFERROR(INDEX('CCA Util %'!$H:$H,MATCH($B276,'CCA Util %'!$E:$E,0)),""))</f>
        <v/>
      </c>
      <c r="AD276">
        <f>IF($B276="","",IFERROR(INDEX('CCA Util %'!$G:$G,MATCH($B276,'CCA Util %'!$E:$E,0)),""))</f>
        <v/>
      </c>
      <c r="AE276">
        <f>IF(OR($B276="",$U276=""),"",$U276&amp;" &amp; "&amp;IF(OR($AD276="",$AD276=0),"Util NA",$AD276&amp;" Util"))</f>
        <v/>
      </c>
    </row>
    <row r="277" ht="15.75" customHeight="1" s="42">
      <c r="A277" s="41" t="n"/>
      <c r="G277" s="38" t="n"/>
      <c r="H277" s="38" t="n"/>
      <c r="I277" s="38" t="n"/>
      <c r="J277" s="38" t="n"/>
      <c r="K277" s="38" t="n"/>
      <c r="L277" s="38" t="n"/>
      <c r="N277" s="36">
        <f>IF($B277="","",IF($C277="SUPERSTORE","Superstore","DH"))</f>
        <v/>
      </c>
      <c r="O277" s="36">
        <f>IF($B277="","",IFERROR(VLOOKUP($B277,Mapping!$A:$C,2,0),"Not Mapped"))</f>
        <v/>
      </c>
      <c r="P277" s="36">
        <f>IF($B277="","",IFERROR(VLOOKUP($B277,Mapping!$A:$C,3,0),"Not Mapped"))</f>
        <v/>
      </c>
      <c r="Q277" s="36">
        <f>IF($B277="","",IFERROR(VLOOKUP($O277,Leaders!$A:$B,2,0),"Not Mapped"))</f>
        <v/>
      </c>
      <c r="R277" s="36">
        <f>IF($B277="","",IF(COUNTIF(Exclusions!$A:$A,$B277)&gt;0,"Yes","No"))</f>
        <v/>
      </c>
      <c r="S277" s="38">
        <f>IF($B277="","",MIN(1,DAY($A277)/IF($N277="Superstore",Settings!$B$5,Settings!$B$4)))</f>
        <v/>
      </c>
      <c r="T277" s="38">
        <f>IF(OR($B277="",$G277="",$S277=0),"",$G277/$S277)</f>
        <v/>
      </c>
      <c r="U277" s="36">
        <f>IF($T277="","",IF($T277&lt;Settings!$B$8,"Critical",IF($T277&lt;Settings!$B$9,"Semi Critical","Non Critical")))</f>
        <v/>
      </c>
      <c r="V277" s="28" t="n"/>
      <c r="Z277">
        <f>IF($B277="","",IFERROR(VLOOKUP($B277,'Plan HC for CCA'!$A:$B,2,0),""))</f>
        <v/>
      </c>
      <c r="AA277">
        <f>IF(OR($B277="",$Z277=""),"",IF(N($M277)&lt;$Z277,"Delta","No Delta"))</f>
        <v/>
      </c>
      <c r="AB277">
        <f>IF(OR($B277="",$Z277=""),"",MAX(0,$Z277-N($M277)))</f>
        <v/>
      </c>
      <c r="AC277" s="46">
        <f>IF($B277="","",IFERROR(INDEX('CCA Util %'!$H:$H,MATCH($B277,'CCA Util %'!$E:$E,0)),""))</f>
        <v/>
      </c>
      <c r="AD277">
        <f>IF($B277="","",IFERROR(INDEX('CCA Util %'!$G:$G,MATCH($B277,'CCA Util %'!$E:$E,0)),""))</f>
        <v/>
      </c>
      <c r="AE277">
        <f>IF(OR($B277="",$U277=""),"",$U277&amp;" &amp; "&amp;IF(OR($AD277="",$AD277=0),"Util NA",$AD277&amp;" Util"))</f>
        <v/>
      </c>
    </row>
    <row r="278" ht="15.75" customHeight="1" s="42">
      <c r="A278" s="41" t="n"/>
      <c r="G278" s="38" t="n"/>
      <c r="H278" s="38" t="n"/>
      <c r="I278" s="38" t="n"/>
      <c r="J278" s="38" t="n"/>
      <c r="K278" s="38" t="n"/>
      <c r="L278" s="38" t="n"/>
      <c r="N278" s="36">
        <f>IF($B278="","",IF($C278="SUPERSTORE","Superstore","DH"))</f>
        <v/>
      </c>
      <c r="O278" s="36">
        <f>IF($B278="","",IFERROR(VLOOKUP($B278,Mapping!$A:$C,2,0),"Not Mapped"))</f>
        <v/>
      </c>
      <c r="P278" s="36">
        <f>IF($B278="","",IFERROR(VLOOKUP($B278,Mapping!$A:$C,3,0),"Not Mapped"))</f>
        <v/>
      </c>
      <c r="Q278" s="36">
        <f>IF($B278="","",IFERROR(VLOOKUP($O278,Leaders!$A:$B,2,0),"Not Mapped"))</f>
        <v/>
      </c>
      <c r="R278" s="36">
        <f>IF($B278="","",IF(COUNTIF(Exclusions!$A:$A,$B278)&gt;0,"Yes","No"))</f>
        <v/>
      </c>
      <c r="S278" s="38">
        <f>IF($B278="","",MIN(1,DAY($A278)/IF($N278="Superstore",Settings!$B$5,Settings!$B$4)))</f>
        <v/>
      </c>
      <c r="T278" s="38">
        <f>IF(OR($B278="",$G278="",$S278=0),"",$G278/$S278)</f>
        <v/>
      </c>
      <c r="U278" s="36">
        <f>IF($T278="","",IF($T278&lt;Settings!$B$8,"Critical",IF($T278&lt;Settings!$B$9,"Semi Critical","Non Critical")))</f>
        <v/>
      </c>
      <c r="V278" s="28" t="n"/>
      <c r="Z278">
        <f>IF($B278="","",IFERROR(VLOOKUP($B278,'Plan HC for CCA'!$A:$B,2,0),""))</f>
        <v/>
      </c>
      <c r="AA278">
        <f>IF(OR($B278="",$Z278=""),"",IF(N($M278)&lt;$Z278,"Delta","No Delta"))</f>
        <v/>
      </c>
      <c r="AB278">
        <f>IF(OR($B278="",$Z278=""),"",MAX(0,$Z278-N($M278)))</f>
        <v/>
      </c>
      <c r="AC278" s="46">
        <f>IF($B278="","",IFERROR(INDEX('CCA Util %'!$H:$H,MATCH($B278,'CCA Util %'!$E:$E,0)),""))</f>
        <v/>
      </c>
      <c r="AD278">
        <f>IF($B278="","",IFERROR(INDEX('CCA Util %'!$G:$G,MATCH($B278,'CCA Util %'!$E:$E,0)),""))</f>
        <v/>
      </c>
      <c r="AE278">
        <f>IF(OR($B278="",$U278=""),"",$U278&amp;" &amp; "&amp;IF(OR($AD278="",$AD278=0),"Util NA",$AD278&amp;" Util"))</f>
        <v/>
      </c>
    </row>
    <row r="279" ht="15.75" customHeight="1" s="42">
      <c r="A279" s="41" t="n"/>
      <c r="G279" s="38" t="n"/>
      <c r="H279" s="38" t="n"/>
      <c r="I279" s="38" t="n"/>
      <c r="J279" s="38" t="n"/>
      <c r="K279" s="38" t="n"/>
      <c r="L279" s="38" t="n"/>
      <c r="N279" s="36">
        <f>IF($B279="","",IF($C279="SUPERSTORE","Superstore","DH"))</f>
        <v/>
      </c>
      <c r="O279" s="36">
        <f>IF($B279="","",IFERROR(VLOOKUP($B279,Mapping!$A:$C,2,0),"Not Mapped"))</f>
        <v/>
      </c>
      <c r="P279" s="36">
        <f>IF($B279="","",IFERROR(VLOOKUP($B279,Mapping!$A:$C,3,0),"Not Mapped"))</f>
        <v/>
      </c>
      <c r="Q279" s="36">
        <f>IF($B279="","",IFERROR(VLOOKUP($O279,Leaders!$A:$B,2,0),"Not Mapped"))</f>
        <v/>
      </c>
      <c r="R279" s="36">
        <f>IF($B279="","",IF(COUNTIF(Exclusions!$A:$A,$B279)&gt;0,"Yes","No"))</f>
        <v/>
      </c>
      <c r="S279" s="38">
        <f>IF($B279="","",MIN(1,DAY($A279)/IF($N279="Superstore",Settings!$B$5,Settings!$B$4)))</f>
        <v/>
      </c>
      <c r="T279" s="38">
        <f>IF(OR($B279="",$G279="",$S279=0),"",$G279/$S279)</f>
        <v/>
      </c>
      <c r="U279" s="36">
        <f>IF($T279="","",IF($T279&lt;Settings!$B$8,"Critical",IF($T279&lt;Settings!$B$9,"Semi Critical","Non Critical")))</f>
        <v/>
      </c>
      <c r="V279" s="28" t="n"/>
      <c r="Z279">
        <f>IF($B279="","",IFERROR(VLOOKUP($B279,'Plan HC for CCA'!$A:$B,2,0),""))</f>
        <v/>
      </c>
      <c r="AA279">
        <f>IF(OR($B279="",$Z279=""),"",IF(N($M279)&lt;$Z279,"Delta","No Delta"))</f>
        <v/>
      </c>
      <c r="AB279">
        <f>IF(OR($B279="",$Z279=""),"",MAX(0,$Z279-N($M279)))</f>
        <v/>
      </c>
      <c r="AC279" s="46">
        <f>IF($B279="","",IFERROR(INDEX('CCA Util %'!$H:$H,MATCH($B279,'CCA Util %'!$E:$E,0)),""))</f>
        <v/>
      </c>
      <c r="AD279">
        <f>IF($B279="","",IFERROR(INDEX('CCA Util %'!$G:$G,MATCH($B279,'CCA Util %'!$E:$E,0)),""))</f>
        <v/>
      </c>
      <c r="AE279">
        <f>IF(OR($B279="",$U279=""),"",$U279&amp;" &amp; "&amp;IF(OR($AD279="",$AD279=0),"Util NA",$AD279&amp;" Util"))</f>
        <v/>
      </c>
    </row>
    <row r="280" ht="15.75" customHeight="1" s="42">
      <c r="A280" s="41" t="n"/>
      <c r="G280" s="38" t="n"/>
      <c r="H280" s="38" t="n"/>
      <c r="I280" s="38" t="n"/>
      <c r="J280" s="38" t="n"/>
      <c r="K280" s="38" t="n"/>
      <c r="L280" s="38" t="n"/>
      <c r="N280" s="36">
        <f>IF($B280="","",IF($C280="SUPERSTORE","Superstore","DH"))</f>
        <v/>
      </c>
      <c r="O280" s="36">
        <f>IF($B280="","",IFERROR(VLOOKUP($B280,Mapping!$A:$C,2,0),"Not Mapped"))</f>
        <v/>
      </c>
      <c r="P280" s="36">
        <f>IF($B280="","",IFERROR(VLOOKUP($B280,Mapping!$A:$C,3,0),"Not Mapped"))</f>
        <v/>
      </c>
      <c r="Q280" s="36">
        <f>IF($B280="","",IFERROR(VLOOKUP($O280,Leaders!$A:$B,2,0),"Not Mapped"))</f>
        <v/>
      </c>
      <c r="R280" s="36">
        <f>IF($B280="","",IF(COUNTIF(Exclusions!$A:$A,$B280)&gt;0,"Yes","No"))</f>
        <v/>
      </c>
      <c r="S280" s="38">
        <f>IF($B280="","",MIN(1,DAY($A280)/IF($N280="Superstore",Settings!$B$5,Settings!$B$4)))</f>
        <v/>
      </c>
      <c r="T280" s="38">
        <f>IF(OR($B280="",$G280="",$S280=0),"",$G280/$S280)</f>
        <v/>
      </c>
      <c r="U280" s="36">
        <f>IF($T280="","",IF($T280&lt;Settings!$B$8,"Critical",IF($T280&lt;Settings!$B$9,"Semi Critical","Non Critical")))</f>
        <v/>
      </c>
      <c r="V280" s="28" t="n"/>
      <c r="Z280">
        <f>IF($B280="","",IFERROR(VLOOKUP($B280,'Plan HC for CCA'!$A:$B,2,0),""))</f>
        <v/>
      </c>
      <c r="AA280">
        <f>IF(OR($B280="",$Z280=""),"",IF(N($M280)&lt;$Z280,"Delta","No Delta"))</f>
        <v/>
      </c>
      <c r="AB280">
        <f>IF(OR($B280="",$Z280=""),"",MAX(0,$Z280-N($M280)))</f>
        <v/>
      </c>
      <c r="AC280" s="46">
        <f>IF($B280="","",IFERROR(INDEX('CCA Util %'!$H:$H,MATCH($B280,'CCA Util %'!$E:$E,0)),""))</f>
        <v/>
      </c>
      <c r="AD280">
        <f>IF($B280="","",IFERROR(INDEX('CCA Util %'!$G:$G,MATCH($B280,'CCA Util %'!$E:$E,0)),""))</f>
        <v/>
      </c>
      <c r="AE280">
        <f>IF(OR($B280="",$U280=""),"",$U280&amp;" &amp; "&amp;IF(OR($AD280="",$AD280=0),"Util NA",$AD280&amp;" Util"))</f>
        <v/>
      </c>
    </row>
    <row r="281" ht="15.75" customHeight="1" s="42">
      <c r="A281" s="41" t="n"/>
      <c r="G281" s="38" t="n"/>
      <c r="H281" s="38" t="n"/>
      <c r="I281" s="38" t="n"/>
      <c r="J281" s="38" t="n"/>
      <c r="K281" s="38" t="n"/>
      <c r="L281" s="38" t="n"/>
      <c r="N281" s="36">
        <f>IF($B281="","",IF($C281="SUPERSTORE","Superstore","DH"))</f>
        <v/>
      </c>
      <c r="O281" s="36">
        <f>IF($B281="","",IFERROR(VLOOKUP($B281,Mapping!$A:$C,2,0),"Not Mapped"))</f>
        <v/>
      </c>
      <c r="P281" s="36">
        <f>IF($B281="","",IFERROR(VLOOKUP($B281,Mapping!$A:$C,3,0),"Not Mapped"))</f>
        <v/>
      </c>
      <c r="Q281" s="36">
        <f>IF($B281="","",IFERROR(VLOOKUP($O281,Leaders!$A:$B,2,0),"Not Mapped"))</f>
        <v/>
      </c>
      <c r="R281" s="36">
        <f>IF($B281="","",IF(COUNTIF(Exclusions!$A:$A,$B281)&gt;0,"Yes","No"))</f>
        <v/>
      </c>
      <c r="S281" s="38">
        <f>IF($B281="","",MIN(1,DAY($A281)/IF($N281="Superstore",Settings!$B$5,Settings!$B$4)))</f>
        <v/>
      </c>
      <c r="T281" s="38">
        <f>IF(OR($B281="",$G281="",$S281=0),"",$G281/$S281)</f>
        <v/>
      </c>
      <c r="U281" s="36">
        <f>IF($T281="","",IF($T281&lt;Settings!$B$8,"Critical",IF($T281&lt;Settings!$B$9,"Semi Critical","Non Critical")))</f>
        <v/>
      </c>
      <c r="V281" s="28" t="n"/>
      <c r="Z281">
        <f>IF($B281="","",IFERROR(VLOOKUP($B281,'Plan HC for CCA'!$A:$B,2,0),""))</f>
        <v/>
      </c>
      <c r="AA281">
        <f>IF(OR($B281="",$Z281=""),"",IF(N($M281)&lt;$Z281,"Delta","No Delta"))</f>
        <v/>
      </c>
      <c r="AB281">
        <f>IF(OR($B281="",$Z281=""),"",MAX(0,$Z281-N($M281)))</f>
        <v/>
      </c>
      <c r="AC281" s="46">
        <f>IF($B281="","",IFERROR(INDEX('CCA Util %'!$H:$H,MATCH($B281,'CCA Util %'!$E:$E,0)),""))</f>
        <v/>
      </c>
      <c r="AD281">
        <f>IF($B281="","",IFERROR(INDEX('CCA Util %'!$G:$G,MATCH($B281,'CCA Util %'!$E:$E,0)),""))</f>
        <v/>
      </c>
      <c r="AE281">
        <f>IF(OR($B281="",$U281=""),"",$U281&amp;" &amp; "&amp;IF(OR($AD281="",$AD281=0),"Util NA",$AD281&amp;" Util"))</f>
        <v/>
      </c>
    </row>
    <row r="282" ht="15.75" customHeight="1" s="42">
      <c r="A282" s="41" t="n"/>
      <c r="G282" s="38" t="n"/>
      <c r="H282" s="38" t="n"/>
      <c r="I282" s="38" t="n"/>
      <c r="J282" s="38" t="n"/>
      <c r="K282" s="38" t="n"/>
      <c r="L282" s="38" t="n"/>
      <c r="N282" s="36">
        <f>IF($B282="","",IF($C282="SUPERSTORE","Superstore","DH"))</f>
        <v/>
      </c>
      <c r="O282" s="36">
        <f>IF($B282="","",IFERROR(VLOOKUP($B282,Mapping!$A:$C,2,0),"Not Mapped"))</f>
        <v/>
      </c>
      <c r="P282" s="36">
        <f>IF($B282="","",IFERROR(VLOOKUP($B282,Mapping!$A:$C,3,0),"Not Mapped"))</f>
        <v/>
      </c>
      <c r="Q282" s="36">
        <f>IF($B282="","",IFERROR(VLOOKUP($O282,Leaders!$A:$B,2,0),"Not Mapped"))</f>
        <v/>
      </c>
      <c r="R282" s="36">
        <f>IF($B282="","",IF(COUNTIF(Exclusions!$A:$A,$B282)&gt;0,"Yes","No"))</f>
        <v/>
      </c>
      <c r="S282" s="38">
        <f>IF($B282="","",MIN(1,DAY($A282)/IF($N282="Superstore",Settings!$B$5,Settings!$B$4)))</f>
        <v/>
      </c>
      <c r="T282" s="38">
        <f>IF(OR($B282="",$G282="",$S282=0),"",$G282/$S282)</f>
        <v/>
      </c>
      <c r="U282" s="36">
        <f>IF($T282="","",IF($T282&lt;Settings!$B$8,"Critical",IF($T282&lt;Settings!$B$9,"Semi Critical","Non Critical")))</f>
        <v/>
      </c>
      <c r="V282" s="28" t="n"/>
      <c r="Z282">
        <f>IF($B282="","",IFERROR(VLOOKUP($B282,'Plan HC for CCA'!$A:$B,2,0),""))</f>
        <v/>
      </c>
      <c r="AA282">
        <f>IF(OR($B282="",$Z282=""),"",IF(N($M282)&lt;$Z282,"Delta","No Delta"))</f>
        <v/>
      </c>
      <c r="AB282">
        <f>IF(OR($B282="",$Z282=""),"",MAX(0,$Z282-N($M282)))</f>
        <v/>
      </c>
      <c r="AC282" s="46">
        <f>IF($B282="","",IFERROR(INDEX('CCA Util %'!$H:$H,MATCH($B282,'CCA Util %'!$E:$E,0)),""))</f>
        <v/>
      </c>
      <c r="AD282">
        <f>IF($B282="","",IFERROR(INDEX('CCA Util %'!$G:$G,MATCH($B282,'CCA Util %'!$E:$E,0)),""))</f>
        <v/>
      </c>
      <c r="AE282">
        <f>IF(OR($B282="",$U282=""),"",$U282&amp;" &amp; "&amp;IF(OR($AD282="",$AD282=0),"Util NA",$AD282&amp;" Util"))</f>
        <v/>
      </c>
    </row>
    <row r="283" ht="15.75" customHeight="1" s="42">
      <c r="A283" s="41" t="n"/>
      <c r="G283" s="38" t="n"/>
      <c r="H283" s="38" t="n"/>
      <c r="I283" s="38" t="n"/>
      <c r="J283" s="38" t="n"/>
      <c r="K283" s="38" t="n"/>
      <c r="L283" s="38" t="n"/>
      <c r="N283" s="36">
        <f>IF($B283="","",IF($C283="SUPERSTORE","Superstore","DH"))</f>
        <v/>
      </c>
      <c r="O283" s="36">
        <f>IF($B283="","",IFERROR(VLOOKUP($B283,Mapping!$A:$C,2,0),"Not Mapped"))</f>
        <v/>
      </c>
      <c r="P283" s="36">
        <f>IF($B283="","",IFERROR(VLOOKUP($B283,Mapping!$A:$C,3,0),"Not Mapped"))</f>
        <v/>
      </c>
      <c r="Q283" s="36">
        <f>IF($B283="","",IFERROR(VLOOKUP($O283,Leaders!$A:$B,2,0),"Not Mapped"))</f>
        <v/>
      </c>
      <c r="R283" s="36">
        <f>IF($B283="","",IF(COUNTIF(Exclusions!$A:$A,$B283)&gt;0,"Yes","No"))</f>
        <v/>
      </c>
      <c r="S283" s="38">
        <f>IF($B283="","",MIN(1,DAY($A283)/IF($N283="Superstore",Settings!$B$5,Settings!$B$4)))</f>
        <v/>
      </c>
      <c r="T283" s="38">
        <f>IF(OR($B283="",$G283="",$S283=0),"",$G283/$S283)</f>
        <v/>
      </c>
      <c r="U283" s="36">
        <f>IF($T283="","",IF($T283&lt;Settings!$B$8,"Critical",IF($T283&lt;Settings!$B$9,"Semi Critical","Non Critical")))</f>
        <v/>
      </c>
      <c r="V283" s="28" t="n"/>
      <c r="Z283">
        <f>IF($B283="","",IFERROR(VLOOKUP($B283,'Plan HC for CCA'!$A:$B,2,0),""))</f>
        <v/>
      </c>
      <c r="AA283">
        <f>IF(OR($B283="",$Z283=""),"",IF(N($M283)&lt;$Z283,"Delta","No Delta"))</f>
        <v/>
      </c>
      <c r="AB283">
        <f>IF(OR($B283="",$Z283=""),"",MAX(0,$Z283-N($M283)))</f>
        <v/>
      </c>
      <c r="AC283" s="46">
        <f>IF($B283="","",IFERROR(INDEX('CCA Util %'!$H:$H,MATCH($B283,'CCA Util %'!$E:$E,0)),""))</f>
        <v/>
      </c>
      <c r="AD283">
        <f>IF($B283="","",IFERROR(INDEX('CCA Util %'!$G:$G,MATCH($B283,'CCA Util %'!$E:$E,0)),""))</f>
        <v/>
      </c>
      <c r="AE283">
        <f>IF(OR($B283="",$U283=""),"",$U283&amp;" &amp; "&amp;IF(OR($AD283="",$AD283=0),"Util NA",$AD283&amp;" Util"))</f>
        <v/>
      </c>
    </row>
    <row r="284" ht="15.75" customHeight="1" s="42">
      <c r="A284" s="41" t="n"/>
      <c r="G284" s="38" t="n"/>
      <c r="H284" s="38" t="n"/>
      <c r="I284" s="38" t="n"/>
      <c r="J284" s="38" t="n"/>
      <c r="K284" s="38" t="n"/>
      <c r="L284" s="38" t="n"/>
      <c r="N284" s="36">
        <f>IF($B284="","",IF($C284="SUPERSTORE","Superstore","DH"))</f>
        <v/>
      </c>
      <c r="O284" s="36">
        <f>IF($B284="","",IFERROR(VLOOKUP($B284,Mapping!$A:$C,2,0),"Not Mapped"))</f>
        <v/>
      </c>
      <c r="P284" s="36">
        <f>IF($B284="","",IFERROR(VLOOKUP($B284,Mapping!$A:$C,3,0),"Not Mapped"))</f>
        <v/>
      </c>
      <c r="Q284" s="36">
        <f>IF($B284="","",IFERROR(VLOOKUP($O284,Leaders!$A:$B,2,0),"Not Mapped"))</f>
        <v/>
      </c>
      <c r="R284" s="36">
        <f>IF($B284="","",IF(COUNTIF(Exclusions!$A:$A,$B284)&gt;0,"Yes","No"))</f>
        <v/>
      </c>
      <c r="S284" s="38">
        <f>IF($B284="","",MIN(1,DAY($A284)/IF($N284="Superstore",Settings!$B$5,Settings!$B$4)))</f>
        <v/>
      </c>
      <c r="T284" s="38">
        <f>IF(OR($B284="",$G284="",$S284=0),"",$G284/$S284)</f>
        <v/>
      </c>
      <c r="U284" s="36">
        <f>IF($T284="","",IF($T284&lt;Settings!$B$8,"Critical",IF($T284&lt;Settings!$B$9,"Semi Critical","Non Critical")))</f>
        <v/>
      </c>
      <c r="V284" s="28" t="n"/>
      <c r="Z284">
        <f>IF($B284="","",IFERROR(VLOOKUP($B284,'Plan HC for CCA'!$A:$B,2,0),""))</f>
        <v/>
      </c>
      <c r="AA284">
        <f>IF(OR($B284="",$Z284=""),"",IF(N($M284)&lt;$Z284,"Delta","No Delta"))</f>
        <v/>
      </c>
      <c r="AB284">
        <f>IF(OR($B284="",$Z284=""),"",MAX(0,$Z284-N($M284)))</f>
        <v/>
      </c>
      <c r="AC284" s="46">
        <f>IF($B284="","",IFERROR(INDEX('CCA Util %'!$H:$H,MATCH($B284,'CCA Util %'!$E:$E,0)),""))</f>
        <v/>
      </c>
      <c r="AD284">
        <f>IF($B284="","",IFERROR(INDEX('CCA Util %'!$G:$G,MATCH($B284,'CCA Util %'!$E:$E,0)),""))</f>
        <v/>
      </c>
      <c r="AE284">
        <f>IF(OR($B284="",$U284=""),"",$U284&amp;" &amp; "&amp;IF(OR($AD284="",$AD284=0),"Util NA",$AD284&amp;" Util"))</f>
        <v/>
      </c>
    </row>
    <row r="285" ht="15.75" customHeight="1" s="42">
      <c r="A285" s="41" t="n"/>
      <c r="G285" s="38" t="n"/>
      <c r="H285" s="38" t="n"/>
      <c r="I285" s="38" t="n"/>
      <c r="J285" s="38" t="n"/>
      <c r="K285" s="38" t="n"/>
      <c r="L285" s="38" t="n"/>
      <c r="N285" s="36">
        <f>IF($B285="","",IF($C285="SUPERSTORE","Superstore","DH"))</f>
        <v/>
      </c>
      <c r="O285" s="36">
        <f>IF($B285="","",IFERROR(VLOOKUP($B285,Mapping!$A:$C,2,0),"Not Mapped"))</f>
        <v/>
      </c>
      <c r="P285" s="36">
        <f>IF($B285="","",IFERROR(VLOOKUP($B285,Mapping!$A:$C,3,0),"Not Mapped"))</f>
        <v/>
      </c>
      <c r="Q285" s="36">
        <f>IF($B285="","",IFERROR(VLOOKUP($O285,Leaders!$A:$B,2,0),"Not Mapped"))</f>
        <v/>
      </c>
      <c r="R285" s="36">
        <f>IF($B285="","",IF(COUNTIF(Exclusions!$A:$A,$B285)&gt;0,"Yes","No"))</f>
        <v/>
      </c>
      <c r="S285" s="38">
        <f>IF($B285="","",MIN(1,DAY($A285)/IF($N285="Superstore",Settings!$B$5,Settings!$B$4)))</f>
        <v/>
      </c>
      <c r="T285" s="38">
        <f>IF(OR($B285="",$G285="",$S285=0),"",$G285/$S285)</f>
        <v/>
      </c>
      <c r="U285" s="36">
        <f>IF($T285="","",IF($T285&lt;Settings!$B$8,"Critical",IF($T285&lt;Settings!$B$9,"Semi Critical","Non Critical")))</f>
        <v/>
      </c>
      <c r="V285" s="28" t="n"/>
      <c r="Z285">
        <f>IF($B285="","",IFERROR(VLOOKUP($B285,'Plan HC for CCA'!$A:$B,2,0),""))</f>
        <v/>
      </c>
      <c r="AA285">
        <f>IF(OR($B285="",$Z285=""),"",IF(N($M285)&lt;$Z285,"Delta","No Delta"))</f>
        <v/>
      </c>
      <c r="AB285">
        <f>IF(OR($B285="",$Z285=""),"",MAX(0,$Z285-N($M285)))</f>
        <v/>
      </c>
      <c r="AC285" s="46">
        <f>IF($B285="","",IFERROR(INDEX('CCA Util %'!$H:$H,MATCH($B285,'CCA Util %'!$E:$E,0)),""))</f>
        <v/>
      </c>
      <c r="AD285">
        <f>IF($B285="","",IFERROR(INDEX('CCA Util %'!$G:$G,MATCH($B285,'CCA Util %'!$E:$E,0)),""))</f>
        <v/>
      </c>
      <c r="AE285">
        <f>IF(OR($B285="",$U285=""),"",$U285&amp;" &amp; "&amp;IF(OR($AD285="",$AD285=0),"Util NA",$AD285&amp;" Util"))</f>
        <v/>
      </c>
    </row>
    <row r="286" ht="15.75" customHeight="1" s="42">
      <c r="A286" s="41" t="n"/>
      <c r="G286" s="38" t="n"/>
      <c r="H286" s="38" t="n"/>
      <c r="I286" s="38" t="n"/>
      <c r="J286" s="38" t="n"/>
      <c r="K286" s="38" t="n"/>
      <c r="L286" s="38" t="n"/>
      <c r="N286" s="36">
        <f>IF($B286="","",IF($C286="SUPERSTORE","Superstore","DH"))</f>
        <v/>
      </c>
      <c r="O286" s="36">
        <f>IF($B286="","",IFERROR(VLOOKUP($B286,Mapping!$A:$C,2,0),"Not Mapped"))</f>
        <v/>
      </c>
      <c r="P286" s="36">
        <f>IF($B286="","",IFERROR(VLOOKUP($B286,Mapping!$A:$C,3,0),"Not Mapped"))</f>
        <v/>
      </c>
      <c r="Q286" s="36">
        <f>IF($B286="","",IFERROR(VLOOKUP($O286,Leaders!$A:$B,2,0),"Not Mapped"))</f>
        <v/>
      </c>
      <c r="R286" s="36">
        <f>IF($B286="","",IF(COUNTIF(Exclusions!$A:$A,$B286)&gt;0,"Yes","No"))</f>
        <v/>
      </c>
      <c r="S286" s="38">
        <f>IF($B286="","",MIN(1,DAY($A286)/IF($N286="Superstore",Settings!$B$5,Settings!$B$4)))</f>
        <v/>
      </c>
      <c r="T286" s="38">
        <f>IF(OR($B286="",$G286="",$S286=0),"",$G286/$S286)</f>
        <v/>
      </c>
      <c r="U286" s="36">
        <f>IF($T286="","",IF($T286&lt;Settings!$B$8,"Critical",IF($T286&lt;Settings!$B$9,"Semi Critical","Non Critical")))</f>
        <v/>
      </c>
      <c r="V286" s="28" t="n"/>
      <c r="Z286">
        <f>IF($B286="","",IFERROR(VLOOKUP($B286,'Plan HC for CCA'!$A:$B,2,0),""))</f>
        <v/>
      </c>
      <c r="AA286">
        <f>IF(OR($B286="",$Z286=""),"",IF(N($M286)&lt;$Z286,"Delta","No Delta"))</f>
        <v/>
      </c>
      <c r="AB286">
        <f>IF(OR($B286="",$Z286=""),"",MAX(0,$Z286-N($M286)))</f>
        <v/>
      </c>
      <c r="AC286" s="46">
        <f>IF($B286="","",IFERROR(INDEX('CCA Util %'!$H:$H,MATCH($B286,'CCA Util %'!$E:$E,0)),""))</f>
        <v/>
      </c>
      <c r="AD286">
        <f>IF($B286="","",IFERROR(INDEX('CCA Util %'!$G:$G,MATCH($B286,'CCA Util %'!$E:$E,0)),""))</f>
        <v/>
      </c>
      <c r="AE286">
        <f>IF(OR($B286="",$U286=""),"",$U286&amp;" &amp; "&amp;IF(OR($AD286="",$AD286=0),"Util NA",$AD286&amp;" Util"))</f>
        <v/>
      </c>
    </row>
    <row r="287" ht="15.75" customHeight="1" s="42">
      <c r="A287" s="41" t="n"/>
      <c r="G287" s="38" t="n"/>
      <c r="H287" s="38" t="n"/>
      <c r="I287" s="38" t="n"/>
      <c r="J287" s="38" t="n"/>
      <c r="K287" s="38" t="n"/>
      <c r="L287" s="38" t="n"/>
      <c r="N287" s="36">
        <f>IF($B287="","",IF($C287="SUPERSTORE","Superstore","DH"))</f>
        <v/>
      </c>
      <c r="O287" s="36">
        <f>IF($B287="","",IFERROR(VLOOKUP($B287,Mapping!$A:$C,2,0),"Not Mapped"))</f>
        <v/>
      </c>
      <c r="P287" s="36">
        <f>IF($B287="","",IFERROR(VLOOKUP($B287,Mapping!$A:$C,3,0),"Not Mapped"))</f>
        <v/>
      </c>
      <c r="Q287" s="36">
        <f>IF($B287="","",IFERROR(VLOOKUP($O287,Leaders!$A:$B,2,0),"Not Mapped"))</f>
        <v/>
      </c>
      <c r="R287" s="36">
        <f>IF($B287="","",IF(COUNTIF(Exclusions!$A:$A,$B287)&gt;0,"Yes","No"))</f>
        <v/>
      </c>
      <c r="S287" s="38">
        <f>IF($B287="","",MIN(1,DAY($A287)/IF($N287="Superstore",Settings!$B$5,Settings!$B$4)))</f>
        <v/>
      </c>
      <c r="T287" s="38">
        <f>IF(OR($B287="",$G287="",$S287=0),"",$G287/$S287)</f>
        <v/>
      </c>
      <c r="U287" s="36">
        <f>IF($T287="","",IF($T287&lt;Settings!$B$8,"Critical",IF($T287&lt;Settings!$B$9,"Semi Critical","Non Critical")))</f>
        <v/>
      </c>
      <c r="V287" s="28" t="n"/>
      <c r="Z287">
        <f>IF($B287="","",IFERROR(VLOOKUP($B287,'Plan HC for CCA'!$A:$B,2,0),""))</f>
        <v/>
      </c>
      <c r="AA287">
        <f>IF(OR($B287="",$Z287=""),"",IF(N($M287)&lt;$Z287,"Delta","No Delta"))</f>
        <v/>
      </c>
      <c r="AB287">
        <f>IF(OR($B287="",$Z287=""),"",MAX(0,$Z287-N($M287)))</f>
        <v/>
      </c>
      <c r="AC287" s="46">
        <f>IF($B287="","",IFERROR(INDEX('CCA Util %'!$H:$H,MATCH($B287,'CCA Util %'!$E:$E,0)),""))</f>
        <v/>
      </c>
      <c r="AD287">
        <f>IF($B287="","",IFERROR(INDEX('CCA Util %'!$G:$G,MATCH($B287,'CCA Util %'!$E:$E,0)),""))</f>
        <v/>
      </c>
      <c r="AE287">
        <f>IF(OR($B287="",$U287=""),"",$U287&amp;" &amp; "&amp;IF(OR($AD287="",$AD287=0),"Util NA",$AD287&amp;" Util"))</f>
        <v/>
      </c>
    </row>
    <row r="288" ht="15.75" customHeight="1" s="42">
      <c r="A288" s="41" t="n"/>
      <c r="G288" s="38" t="n"/>
      <c r="H288" s="38" t="n"/>
      <c r="I288" s="38" t="n"/>
      <c r="J288" s="38" t="n"/>
      <c r="K288" s="38" t="n"/>
      <c r="L288" s="38" t="n"/>
      <c r="N288" s="36">
        <f>IF($B288="","",IF($C288="SUPERSTORE","Superstore","DH"))</f>
        <v/>
      </c>
      <c r="O288" s="36">
        <f>IF($B288="","",IFERROR(VLOOKUP($B288,Mapping!$A:$C,2,0),"Not Mapped"))</f>
        <v/>
      </c>
      <c r="P288" s="36">
        <f>IF($B288="","",IFERROR(VLOOKUP($B288,Mapping!$A:$C,3,0),"Not Mapped"))</f>
        <v/>
      </c>
      <c r="Q288" s="36">
        <f>IF($B288="","",IFERROR(VLOOKUP($O288,Leaders!$A:$B,2,0),"Not Mapped"))</f>
        <v/>
      </c>
      <c r="R288" s="36">
        <f>IF($B288="","",IF(COUNTIF(Exclusions!$A:$A,$B288)&gt;0,"Yes","No"))</f>
        <v/>
      </c>
      <c r="S288" s="38">
        <f>IF($B288="","",MIN(1,DAY($A288)/IF($N288="Superstore",Settings!$B$5,Settings!$B$4)))</f>
        <v/>
      </c>
      <c r="T288" s="38">
        <f>IF(OR($B288="",$G288="",$S288=0),"",$G288/$S288)</f>
        <v/>
      </c>
      <c r="U288" s="36">
        <f>IF($T288="","",IF($T288&lt;Settings!$B$8,"Critical",IF($T288&lt;Settings!$B$9,"Semi Critical","Non Critical")))</f>
        <v/>
      </c>
      <c r="V288" s="28" t="n"/>
      <c r="Z288">
        <f>IF($B288="","",IFERROR(VLOOKUP($B288,'Plan HC for CCA'!$A:$B,2,0),""))</f>
        <v/>
      </c>
      <c r="AA288">
        <f>IF(OR($B288="",$Z288=""),"",IF(N($M288)&lt;$Z288,"Delta","No Delta"))</f>
        <v/>
      </c>
      <c r="AB288">
        <f>IF(OR($B288="",$Z288=""),"",MAX(0,$Z288-N($M288)))</f>
        <v/>
      </c>
      <c r="AC288" s="46">
        <f>IF($B288="","",IFERROR(INDEX('CCA Util %'!$H:$H,MATCH($B288,'CCA Util %'!$E:$E,0)),""))</f>
        <v/>
      </c>
      <c r="AD288">
        <f>IF($B288="","",IFERROR(INDEX('CCA Util %'!$G:$G,MATCH($B288,'CCA Util %'!$E:$E,0)),""))</f>
        <v/>
      </c>
      <c r="AE288">
        <f>IF(OR($B288="",$U288=""),"",$U288&amp;" &amp; "&amp;IF(OR($AD288="",$AD288=0),"Util NA",$AD288&amp;" Util"))</f>
        <v/>
      </c>
    </row>
    <row r="289" ht="15.75" customHeight="1" s="42">
      <c r="A289" s="41" t="n"/>
      <c r="G289" s="38" t="n"/>
      <c r="H289" s="38" t="n"/>
      <c r="I289" s="38" t="n"/>
      <c r="J289" s="38" t="n"/>
      <c r="K289" s="38" t="n"/>
      <c r="L289" s="38" t="n"/>
      <c r="N289" s="36">
        <f>IF($B289="","",IF($C289="SUPERSTORE","Superstore","DH"))</f>
        <v/>
      </c>
      <c r="O289" s="36">
        <f>IF($B289="","",IFERROR(VLOOKUP($B289,Mapping!$A:$C,2,0),"Not Mapped"))</f>
        <v/>
      </c>
      <c r="P289" s="36">
        <f>IF($B289="","",IFERROR(VLOOKUP($B289,Mapping!$A:$C,3,0),"Not Mapped"))</f>
        <v/>
      </c>
      <c r="Q289" s="36">
        <f>IF($B289="","",IFERROR(VLOOKUP($O289,Leaders!$A:$B,2,0),"Not Mapped"))</f>
        <v/>
      </c>
      <c r="R289" s="36">
        <f>IF($B289="","",IF(COUNTIF(Exclusions!$A:$A,$B289)&gt;0,"Yes","No"))</f>
        <v/>
      </c>
      <c r="S289" s="38">
        <f>IF($B289="","",MIN(1,DAY($A289)/IF($N289="Superstore",Settings!$B$5,Settings!$B$4)))</f>
        <v/>
      </c>
      <c r="T289" s="38">
        <f>IF(OR($B289="",$G289="",$S289=0),"",$G289/$S289)</f>
        <v/>
      </c>
      <c r="U289" s="36">
        <f>IF($T289="","",IF($T289&lt;Settings!$B$8,"Critical",IF($T289&lt;Settings!$B$9,"Semi Critical","Non Critical")))</f>
        <v/>
      </c>
      <c r="V289" s="28" t="n"/>
      <c r="Z289">
        <f>IF($B289="","",IFERROR(VLOOKUP($B289,'Plan HC for CCA'!$A:$B,2,0),""))</f>
        <v/>
      </c>
      <c r="AA289">
        <f>IF(OR($B289="",$Z289=""),"",IF(N($M289)&lt;$Z289,"Delta","No Delta"))</f>
        <v/>
      </c>
      <c r="AB289">
        <f>IF(OR($B289="",$Z289=""),"",MAX(0,$Z289-N($M289)))</f>
        <v/>
      </c>
      <c r="AC289" s="46">
        <f>IF($B289="","",IFERROR(INDEX('CCA Util %'!$H:$H,MATCH($B289,'CCA Util %'!$E:$E,0)),""))</f>
        <v/>
      </c>
      <c r="AD289">
        <f>IF($B289="","",IFERROR(INDEX('CCA Util %'!$G:$G,MATCH($B289,'CCA Util %'!$E:$E,0)),""))</f>
        <v/>
      </c>
      <c r="AE289">
        <f>IF(OR($B289="",$U289=""),"",$U289&amp;" &amp; "&amp;IF(OR($AD289="",$AD289=0),"Util NA",$AD289&amp;" Util"))</f>
        <v/>
      </c>
    </row>
    <row r="290" ht="15.75" customHeight="1" s="42">
      <c r="A290" s="41" t="n"/>
      <c r="G290" s="38" t="n"/>
      <c r="H290" s="38" t="n"/>
      <c r="I290" s="38" t="n"/>
      <c r="J290" s="38" t="n"/>
      <c r="K290" s="38" t="n"/>
      <c r="L290" s="38" t="n"/>
      <c r="N290" s="36">
        <f>IF($B290="","",IF($C290="SUPERSTORE","Superstore","DH"))</f>
        <v/>
      </c>
      <c r="O290" s="36">
        <f>IF($B290="","",IFERROR(VLOOKUP($B290,Mapping!$A:$C,2,0),"Not Mapped"))</f>
        <v/>
      </c>
      <c r="P290" s="36">
        <f>IF($B290="","",IFERROR(VLOOKUP($B290,Mapping!$A:$C,3,0),"Not Mapped"))</f>
        <v/>
      </c>
      <c r="Q290" s="36">
        <f>IF($B290="","",IFERROR(VLOOKUP($O290,Leaders!$A:$B,2,0),"Not Mapped"))</f>
        <v/>
      </c>
      <c r="R290" s="36">
        <f>IF($B290="","",IF(COUNTIF(Exclusions!$A:$A,$B290)&gt;0,"Yes","No"))</f>
        <v/>
      </c>
      <c r="S290" s="38">
        <f>IF($B290="","",MIN(1,DAY($A290)/IF($N290="Superstore",Settings!$B$5,Settings!$B$4)))</f>
        <v/>
      </c>
      <c r="T290" s="38">
        <f>IF(OR($B290="",$G290="",$S290=0),"",$G290/$S290)</f>
        <v/>
      </c>
      <c r="U290" s="36">
        <f>IF($T290="","",IF($T290&lt;Settings!$B$8,"Critical",IF($T290&lt;Settings!$B$9,"Semi Critical","Non Critical")))</f>
        <v/>
      </c>
      <c r="V290" s="28" t="n"/>
      <c r="Z290">
        <f>IF($B290="","",IFERROR(VLOOKUP($B290,'Plan HC for CCA'!$A:$B,2,0),""))</f>
        <v/>
      </c>
      <c r="AA290">
        <f>IF(OR($B290="",$Z290=""),"",IF(N($M290)&lt;$Z290,"Delta","No Delta"))</f>
        <v/>
      </c>
      <c r="AB290">
        <f>IF(OR($B290="",$Z290=""),"",MAX(0,$Z290-N($M290)))</f>
        <v/>
      </c>
      <c r="AC290" s="46">
        <f>IF($B290="","",IFERROR(INDEX('CCA Util %'!$H:$H,MATCH($B290,'CCA Util %'!$E:$E,0)),""))</f>
        <v/>
      </c>
      <c r="AD290">
        <f>IF($B290="","",IFERROR(INDEX('CCA Util %'!$G:$G,MATCH($B290,'CCA Util %'!$E:$E,0)),""))</f>
        <v/>
      </c>
      <c r="AE290">
        <f>IF(OR($B290="",$U290=""),"",$U290&amp;" &amp; "&amp;IF(OR($AD290="",$AD290=0),"Util NA",$AD290&amp;" Util"))</f>
        <v/>
      </c>
    </row>
    <row r="291" ht="15.75" customHeight="1" s="42">
      <c r="A291" s="41" t="n"/>
      <c r="G291" s="38" t="n"/>
      <c r="H291" s="38" t="n"/>
      <c r="I291" s="38" t="n"/>
      <c r="J291" s="38" t="n"/>
      <c r="K291" s="38" t="n"/>
      <c r="L291" s="38" t="n"/>
      <c r="N291" s="36">
        <f>IF($B291="","",IF($C291="SUPERSTORE","Superstore","DH"))</f>
        <v/>
      </c>
      <c r="O291" s="36">
        <f>IF($B291="","",IFERROR(VLOOKUP($B291,Mapping!$A:$C,2,0),"Not Mapped"))</f>
        <v/>
      </c>
      <c r="P291" s="36">
        <f>IF($B291="","",IFERROR(VLOOKUP($B291,Mapping!$A:$C,3,0),"Not Mapped"))</f>
        <v/>
      </c>
      <c r="Q291" s="36">
        <f>IF($B291="","",IFERROR(VLOOKUP($O291,Leaders!$A:$B,2,0),"Not Mapped"))</f>
        <v/>
      </c>
      <c r="R291" s="36">
        <f>IF($B291="","",IF(COUNTIF(Exclusions!$A:$A,$B291)&gt;0,"Yes","No"))</f>
        <v/>
      </c>
      <c r="S291" s="38">
        <f>IF($B291="","",MIN(1,DAY($A291)/IF($N291="Superstore",Settings!$B$5,Settings!$B$4)))</f>
        <v/>
      </c>
      <c r="T291" s="38">
        <f>IF(OR($B291="",$G291="",$S291=0),"",$G291/$S291)</f>
        <v/>
      </c>
      <c r="U291" s="36">
        <f>IF($T291="","",IF($T291&lt;Settings!$B$8,"Critical",IF($T291&lt;Settings!$B$9,"Semi Critical","Non Critical")))</f>
        <v/>
      </c>
      <c r="V291" s="28" t="n"/>
      <c r="Z291">
        <f>IF($B291="","",IFERROR(VLOOKUP($B291,'Plan HC for CCA'!$A:$B,2,0),""))</f>
        <v/>
      </c>
      <c r="AA291">
        <f>IF(OR($B291="",$Z291=""),"",IF(N($M291)&lt;$Z291,"Delta","No Delta"))</f>
        <v/>
      </c>
      <c r="AB291">
        <f>IF(OR($B291="",$Z291=""),"",MAX(0,$Z291-N($M291)))</f>
        <v/>
      </c>
      <c r="AC291" s="46">
        <f>IF($B291="","",IFERROR(INDEX('CCA Util %'!$H:$H,MATCH($B291,'CCA Util %'!$E:$E,0)),""))</f>
        <v/>
      </c>
      <c r="AD291">
        <f>IF($B291="","",IFERROR(INDEX('CCA Util %'!$G:$G,MATCH($B291,'CCA Util %'!$E:$E,0)),""))</f>
        <v/>
      </c>
      <c r="AE291">
        <f>IF(OR($B291="",$U291=""),"",$U291&amp;" &amp; "&amp;IF(OR($AD291="",$AD291=0),"Util NA",$AD291&amp;" Util"))</f>
        <v/>
      </c>
    </row>
    <row r="292" ht="15.75" customHeight="1" s="42">
      <c r="A292" s="41" t="n"/>
      <c r="G292" s="38" t="n"/>
      <c r="H292" s="38" t="n"/>
      <c r="I292" s="38" t="n"/>
      <c r="J292" s="38" t="n"/>
      <c r="K292" s="38" t="n"/>
      <c r="L292" s="38" t="n"/>
      <c r="N292" s="36">
        <f>IF($B292="","",IF($C292="SUPERSTORE","Superstore","DH"))</f>
        <v/>
      </c>
      <c r="O292" s="36">
        <f>IF($B292="","",IFERROR(VLOOKUP($B292,Mapping!$A:$C,2,0),"Not Mapped"))</f>
        <v/>
      </c>
      <c r="P292" s="36">
        <f>IF($B292="","",IFERROR(VLOOKUP($B292,Mapping!$A:$C,3,0),"Not Mapped"))</f>
        <v/>
      </c>
      <c r="Q292" s="36">
        <f>IF($B292="","",IFERROR(VLOOKUP($O292,Leaders!$A:$B,2,0),"Not Mapped"))</f>
        <v/>
      </c>
      <c r="R292" s="36">
        <f>IF($B292="","",IF(COUNTIF(Exclusions!$A:$A,$B292)&gt;0,"Yes","No"))</f>
        <v/>
      </c>
      <c r="S292" s="38">
        <f>IF($B292="","",MIN(1,DAY($A292)/IF($N292="Superstore",Settings!$B$5,Settings!$B$4)))</f>
        <v/>
      </c>
      <c r="T292" s="38">
        <f>IF(OR($B292="",$G292="",$S292=0),"",$G292/$S292)</f>
        <v/>
      </c>
      <c r="U292" s="36">
        <f>IF($T292="","",IF($T292&lt;Settings!$B$8,"Critical",IF($T292&lt;Settings!$B$9,"Semi Critical","Non Critical")))</f>
        <v/>
      </c>
      <c r="V292" s="28" t="n"/>
      <c r="Z292">
        <f>IF($B292="","",IFERROR(VLOOKUP($B292,'Plan HC for CCA'!$A:$B,2,0),""))</f>
        <v/>
      </c>
      <c r="AA292">
        <f>IF(OR($B292="",$Z292=""),"",IF(N($M292)&lt;$Z292,"Delta","No Delta"))</f>
        <v/>
      </c>
      <c r="AB292">
        <f>IF(OR($B292="",$Z292=""),"",MAX(0,$Z292-N($M292)))</f>
        <v/>
      </c>
      <c r="AC292" s="46">
        <f>IF($B292="","",IFERROR(INDEX('CCA Util %'!$H:$H,MATCH($B292,'CCA Util %'!$E:$E,0)),""))</f>
        <v/>
      </c>
      <c r="AD292">
        <f>IF($B292="","",IFERROR(INDEX('CCA Util %'!$G:$G,MATCH($B292,'CCA Util %'!$E:$E,0)),""))</f>
        <v/>
      </c>
      <c r="AE292">
        <f>IF(OR($B292="",$U292=""),"",$U292&amp;" &amp; "&amp;IF(OR($AD292="",$AD292=0),"Util NA",$AD292&amp;" Util"))</f>
        <v/>
      </c>
    </row>
    <row r="293" ht="15.75" customHeight="1" s="42">
      <c r="A293" s="41" t="n"/>
      <c r="G293" s="38" t="n"/>
      <c r="H293" s="38" t="n"/>
      <c r="I293" s="38" t="n"/>
      <c r="J293" s="38" t="n"/>
      <c r="K293" s="38" t="n"/>
      <c r="L293" s="38" t="n"/>
      <c r="N293" s="36">
        <f>IF($B293="","",IF($C293="SUPERSTORE","Superstore","DH"))</f>
        <v/>
      </c>
      <c r="O293" s="36">
        <f>IF($B293="","",IFERROR(VLOOKUP($B293,Mapping!$A:$C,2,0),"Not Mapped"))</f>
        <v/>
      </c>
      <c r="P293" s="36">
        <f>IF($B293="","",IFERROR(VLOOKUP($B293,Mapping!$A:$C,3,0),"Not Mapped"))</f>
        <v/>
      </c>
      <c r="Q293" s="36">
        <f>IF($B293="","",IFERROR(VLOOKUP($O293,Leaders!$A:$B,2,0),"Not Mapped"))</f>
        <v/>
      </c>
      <c r="R293" s="36">
        <f>IF($B293="","",IF(COUNTIF(Exclusions!$A:$A,$B293)&gt;0,"Yes","No"))</f>
        <v/>
      </c>
      <c r="S293" s="38">
        <f>IF($B293="","",MIN(1,DAY($A293)/IF($N293="Superstore",Settings!$B$5,Settings!$B$4)))</f>
        <v/>
      </c>
      <c r="T293" s="38">
        <f>IF(OR($B293="",$G293="",$S293=0),"",$G293/$S293)</f>
        <v/>
      </c>
      <c r="U293" s="36">
        <f>IF($T293="","",IF($T293&lt;Settings!$B$8,"Critical",IF($T293&lt;Settings!$B$9,"Semi Critical","Non Critical")))</f>
        <v/>
      </c>
      <c r="V293" s="28" t="n"/>
      <c r="Z293">
        <f>IF($B293="","",IFERROR(VLOOKUP($B293,'Plan HC for CCA'!$A:$B,2,0),""))</f>
        <v/>
      </c>
      <c r="AA293">
        <f>IF(OR($B293="",$Z293=""),"",IF(N($M293)&lt;$Z293,"Delta","No Delta"))</f>
        <v/>
      </c>
      <c r="AB293">
        <f>IF(OR($B293="",$Z293=""),"",MAX(0,$Z293-N($M293)))</f>
        <v/>
      </c>
      <c r="AC293" s="46">
        <f>IF($B293="","",IFERROR(INDEX('CCA Util %'!$H:$H,MATCH($B293,'CCA Util %'!$E:$E,0)),""))</f>
        <v/>
      </c>
      <c r="AD293">
        <f>IF($B293="","",IFERROR(INDEX('CCA Util %'!$G:$G,MATCH($B293,'CCA Util %'!$E:$E,0)),""))</f>
        <v/>
      </c>
      <c r="AE293">
        <f>IF(OR($B293="",$U293=""),"",$U293&amp;" &amp; "&amp;IF(OR($AD293="",$AD293=0),"Util NA",$AD293&amp;" Util"))</f>
        <v/>
      </c>
    </row>
    <row r="294" ht="15.75" customHeight="1" s="42">
      <c r="A294" s="41" t="n"/>
      <c r="G294" s="38" t="n"/>
      <c r="H294" s="38" t="n"/>
      <c r="I294" s="38" t="n"/>
      <c r="J294" s="38" t="n"/>
      <c r="K294" s="38" t="n"/>
      <c r="L294" s="38" t="n"/>
      <c r="N294" s="36">
        <f>IF($B294="","",IF($C294="SUPERSTORE","Superstore","DH"))</f>
        <v/>
      </c>
      <c r="O294" s="36">
        <f>IF($B294="","",IFERROR(VLOOKUP($B294,Mapping!$A:$C,2,0),"Not Mapped"))</f>
        <v/>
      </c>
      <c r="P294" s="36">
        <f>IF($B294="","",IFERROR(VLOOKUP($B294,Mapping!$A:$C,3,0),"Not Mapped"))</f>
        <v/>
      </c>
      <c r="Q294" s="36">
        <f>IF($B294="","",IFERROR(VLOOKUP($O294,Leaders!$A:$B,2,0),"Not Mapped"))</f>
        <v/>
      </c>
      <c r="R294" s="36">
        <f>IF($B294="","",IF(COUNTIF(Exclusions!$A:$A,$B294)&gt;0,"Yes","No"))</f>
        <v/>
      </c>
      <c r="S294" s="38">
        <f>IF($B294="","",MIN(1,DAY($A294)/IF($N294="Superstore",Settings!$B$5,Settings!$B$4)))</f>
        <v/>
      </c>
      <c r="T294" s="38">
        <f>IF(OR($B294="",$G294="",$S294=0),"",$G294/$S294)</f>
        <v/>
      </c>
      <c r="U294" s="36">
        <f>IF($T294="","",IF($T294&lt;Settings!$B$8,"Critical",IF($T294&lt;Settings!$B$9,"Semi Critical","Non Critical")))</f>
        <v/>
      </c>
      <c r="V294" s="28" t="n"/>
      <c r="Z294">
        <f>IF($B294="","",IFERROR(VLOOKUP($B294,'Plan HC for CCA'!$A:$B,2,0),""))</f>
        <v/>
      </c>
      <c r="AA294">
        <f>IF(OR($B294="",$Z294=""),"",IF(N($M294)&lt;$Z294,"Delta","No Delta"))</f>
        <v/>
      </c>
      <c r="AB294">
        <f>IF(OR($B294="",$Z294=""),"",MAX(0,$Z294-N($M294)))</f>
        <v/>
      </c>
      <c r="AC294" s="46">
        <f>IF($B294="","",IFERROR(INDEX('CCA Util %'!$H:$H,MATCH($B294,'CCA Util %'!$E:$E,0)),""))</f>
        <v/>
      </c>
      <c r="AD294">
        <f>IF($B294="","",IFERROR(INDEX('CCA Util %'!$G:$G,MATCH($B294,'CCA Util %'!$E:$E,0)),""))</f>
        <v/>
      </c>
      <c r="AE294">
        <f>IF(OR($B294="",$U294=""),"",$U294&amp;" &amp; "&amp;IF(OR($AD294="",$AD294=0),"Util NA",$AD294&amp;" Util"))</f>
        <v/>
      </c>
    </row>
    <row r="295" ht="15.75" customHeight="1" s="42">
      <c r="A295" s="41" t="n"/>
      <c r="G295" s="38" t="n"/>
      <c r="H295" s="38" t="n"/>
      <c r="I295" s="38" t="n"/>
      <c r="J295" s="38" t="n"/>
      <c r="K295" s="38" t="n"/>
      <c r="L295" s="38" t="n"/>
      <c r="N295" s="36">
        <f>IF($B295="","",IF($C295="SUPERSTORE","Superstore","DH"))</f>
        <v/>
      </c>
      <c r="O295" s="36">
        <f>IF($B295="","",IFERROR(VLOOKUP($B295,Mapping!$A:$C,2,0),"Not Mapped"))</f>
        <v/>
      </c>
      <c r="P295" s="36">
        <f>IF($B295="","",IFERROR(VLOOKUP($B295,Mapping!$A:$C,3,0),"Not Mapped"))</f>
        <v/>
      </c>
      <c r="Q295" s="36">
        <f>IF($B295="","",IFERROR(VLOOKUP($O295,Leaders!$A:$B,2,0),"Not Mapped"))</f>
        <v/>
      </c>
      <c r="R295" s="36">
        <f>IF($B295="","",IF(COUNTIF(Exclusions!$A:$A,$B295)&gt;0,"Yes","No"))</f>
        <v/>
      </c>
      <c r="S295" s="38">
        <f>IF($B295="","",MIN(1,DAY($A295)/IF($N295="Superstore",Settings!$B$5,Settings!$B$4)))</f>
        <v/>
      </c>
      <c r="T295" s="38">
        <f>IF(OR($B295="",$G295="",$S295=0),"",$G295/$S295)</f>
        <v/>
      </c>
      <c r="U295" s="36">
        <f>IF($T295="","",IF($T295&lt;Settings!$B$8,"Critical",IF($T295&lt;Settings!$B$9,"Semi Critical","Non Critical")))</f>
        <v/>
      </c>
      <c r="V295" s="28" t="n"/>
      <c r="Z295">
        <f>IF($B295="","",IFERROR(VLOOKUP($B295,'Plan HC for CCA'!$A:$B,2,0),""))</f>
        <v/>
      </c>
      <c r="AA295">
        <f>IF(OR($B295="",$Z295=""),"",IF(N($M295)&lt;$Z295,"Delta","No Delta"))</f>
        <v/>
      </c>
      <c r="AB295">
        <f>IF(OR($B295="",$Z295=""),"",MAX(0,$Z295-N($M295)))</f>
        <v/>
      </c>
      <c r="AC295" s="46">
        <f>IF($B295="","",IFERROR(INDEX('CCA Util %'!$H:$H,MATCH($B295,'CCA Util %'!$E:$E,0)),""))</f>
        <v/>
      </c>
      <c r="AD295">
        <f>IF($B295="","",IFERROR(INDEX('CCA Util %'!$G:$G,MATCH($B295,'CCA Util %'!$E:$E,0)),""))</f>
        <v/>
      </c>
      <c r="AE295">
        <f>IF(OR($B295="",$U295=""),"",$U295&amp;" &amp; "&amp;IF(OR($AD295="",$AD295=0),"Util NA",$AD295&amp;" Util"))</f>
        <v/>
      </c>
    </row>
    <row r="296" ht="15.75" customHeight="1" s="42">
      <c r="A296" s="41" t="n"/>
      <c r="G296" s="38" t="n"/>
      <c r="H296" s="38" t="n"/>
      <c r="I296" s="38" t="n"/>
      <c r="J296" s="38" t="n"/>
      <c r="K296" s="38" t="n"/>
      <c r="L296" s="38" t="n"/>
      <c r="N296" s="36">
        <f>IF($B296="","",IF($C296="SUPERSTORE","Superstore","DH"))</f>
        <v/>
      </c>
      <c r="O296" s="36">
        <f>IF($B296="","",IFERROR(VLOOKUP($B296,Mapping!$A:$C,2,0),"Not Mapped"))</f>
        <v/>
      </c>
      <c r="P296" s="36">
        <f>IF($B296="","",IFERROR(VLOOKUP($B296,Mapping!$A:$C,3,0),"Not Mapped"))</f>
        <v/>
      </c>
      <c r="Q296" s="36">
        <f>IF($B296="","",IFERROR(VLOOKUP($O296,Leaders!$A:$B,2,0),"Not Mapped"))</f>
        <v/>
      </c>
      <c r="R296" s="36">
        <f>IF($B296="","",IF(COUNTIF(Exclusions!$A:$A,$B296)&gt;0,"Yes","No"))</f>
        <v/>
      </c>
      <c r="S296" s="38">
        <f>IF($B296="","",MIN(1,DAY($A296)/IF($N296="Superstore",Settings!$B$5,Settings!$B$4)))</f>
        <v/>
      </c>
      <c r="T296" s="38">
        <f>IF(OR($B296="",$G296="",$S296=0),"",$G296/$S296)</f>
        <v/>
      </c>
      <c r="U296" s="36">
        <f>IF($T296="","",IF($T296&lt;Settings!$B$8,"Critical",IF($T296&lt;Settings!$B$9,"Semi Critical","Non Critical")))</f>
        <v/>
      </c>
      <c r="V296" s="28" t="n"/>
      <c r="Z296">
        <f>IF($B296="","",IFERROR(VLOOKUP($B296,'Plan HC for CCA'!$A:$B,2,0),""))</f>
        <v/>
      </c>
      <c r="AA296">
        <f>IF(OR($B296="",$Z296=""),"",IF(N($M296)&lt;$Z296,"Delta","No Delta"))</f>
        <v/>
      </c>
      <c r="AB296">
        <f>IF(OR($B296="",$Z296=""),"",MAX(0,$Z296-N($M296)))</f>
        <v/>
      </c>
      <c r="AC296" s="46">
        <f>IF($B296="","",IFERROR(INDEX('CCA Util %'!$H:$H,MATCH($B296,'CCA Util %'!$E:$E,0)),""))</f>
        <v/>
      </c>
      <c r="AD296">
        <f>IF($B296="","",IFERROR(INDEX('CCA Util %'!$G:$G,MATCH($B296,'CCA Util %'!$E:$E,0)),""))</f>
        <v/>
      </c>
      <c r="AE296">
        <f>IF(OR($B296="",$U296=""),"",$U296&amp;" &amp; "&amp;IF(OR($AD296="",$AD296=0),"Util NA",$AD296&amp;" Util"))</f>
        <v/>
      </c>
    </row>
    <row r="297" ht="15.75" customHeight="1" s="42">
      <c r="A297" s="41" t="n"/>
      <c r="G297" s="38" t="n"/>
      <c r="H297" s="38" t="n"/>
      <c r="I297" s="38" t="n"/>
      <c r="J297" s="38" t="n"/>
      <c r="K297" s="38" t="n"/>
      <c r="L297" s="38" t="n"/>
      <c r="N297" s="36">
        <f>IF($B297="","",IF($C297="SUPERSTORE","Superstore","DH"))</f>
        <v/>
      </c>
      <c r="O297" s="36">
        <f>IF($B297="","",IFERROR(VLOOKUP($B297,Mapping!$A:$C,2,0),"Not Mapped"))</f>
        <v/>
      </c>
      <c r="P297" s="36">
        <f>IF($B297="","",IFERROR(VLOOKUP($B297,Mapping!$A:$C,3,0),"Not Mapped"))</f>
        <v/>
      </c>
      <c r="Q297" s="36">
        <f>IF($B297="","",IFERROR(VLOOKUP($O297,Leaders!$A:$B,2,0),"Not Mapped"))</f>
        <v/>
      </c>
      <c r="R297" s="36">
        <f>IF($B297="","",IF(COUNTIF(Exclusions!$A:$A,$B297)&gt;0,"Yes","No"))</f>
        <v/>
      </c>
      <c r="S297" s="38">
        <f>IF($B297="","",MIN(1,DAY($A297)/IF($N297="Superstore",Settings!$B$5,Settings!$B$4)))</f>
        <v/>
      </c>
      <c r="T297" s="38">
        <f>IF(OR($B297="",$G297="",$S297=0),"",$G297/$S297)</f>
        <v/>
      </c>
      <c r="U297" s="36">
        <f>IF($T297="","",IF($T297&lt;Settings!$B$8,"Critical",IF($T297&lt;Settings!$B$9,"Semi Critical","Non Critical")))</f>
        <v/>
      </c>
      <c r="V297" s="28" t="n"/>
      <c r="Z297">
        <f>IF($B297="","",IFERROR(VLOOKUP($B297,'Plan HC for CCA'!$A:$B,2,0),""))</f>
        <v/>
      </c>
      <c r="AA297">
        <f>IF(OR($B297="",$Z297=""),"",IF(N($M297)&lt;$Z297,"Delta","No Delta"))</f>
        <v/>
      </c>
      <c r="AB297">
        <f>IF(OR($B297="",$Z297=""),"",MAX(0,$Z297-N($M297)))</f>
        <v/>
      </c>
      <c r="AC297" s="46">
        <f>IF($B297="","",IFERROR(INDEX('CCA Util %'!$H:$H,MATCH($B297,'CCA Util %'!$E:$E,0)),""))</f>
        <v/>
      </c>
      <c r="AD297">
        <f>IF($B297="","",IFERROR(INDEX('CCA Util %'!$G:$G,MATCH($B297,'CCA Util %'!$E:$E,0)),""))</f>
        <v/>
      </c>
      <c r="AE297">
        <f>IF(OR($B297="",$U297=""),"",$U297&amp;" &amp; "&amp;IF(OR($AD297="",$AD297=0),"Util NA",$AD297&amp;" Util"))</f>
        <v/>
      </c>
    </row>
    <row r="298" ht="15.75" customHeight="1" s="42">
      <c r="A298" s="41" t="n"/>
      <c r="G298" s="38" t="n"/>
      <c r="H298" s="38" t="n"/>
      <c r="I298" s="38" t="n"/>
      <c r="J298" s="38" t="n"/>
      <c r="K298" s="38" t="n"/>
      <c r="L298" s="38" t="n"/>
      <c r="N298" s="36">
        <f>IF($B298="","",IF($C298="SUPERSTORE","Superstore","DH"))</f>
        <v/>
      </c>
      <c r="O298" s="36">
        <f>IF($B298="","",IFERROR(VLOOKUP($B298,Mapping!$A:$C,2,0),"Not Mapped"))</f>
        <v/>
      </c>
      <c r="P298" s="36">
        <f>IF($B298="","",IFERROR(VLOOKUP($B298,Mapping!$A:$C,3,0),"Not Mapped"))</f>
        <v/>
      </c>
      <c r="Q298" s="36">
        <f>IF($B298="","",IFERROR(VLOOKUP($O298,Leaders!$A:$B,2,0),"Not Mapped"))</f>
        <v/>
      </c>
      <c r="R298" s="36">
        <f>IF($B298="","",IF(COUNTIF(Exclusions!$A:$A,$B298)&gt;0,"Yes","No"))</f>
        <v/>
      </c>
      <c r="S298" s="38">
        <f>IF($B298="","",MIN(1,DAY($A298)/IF($N298="Superstore",Settings!$B$5,Settings!$B$4)))</f>
        <v/>
      </c>
      <c r="T298" s="38">
        <f>IF(OR($B298="",$G298="",$S298=0),"",$G298/$S298)</f>
        <v/>
      </c>
      <c r="U298" s="36">
        <f>IF($T298="","",IF($T298&lt;Settings!$B$8,"Critical",IF($T298&lt;Settings!$B$9,"Semi Critical","Non Critical")))</f>
        <v/>
      </c>
      <c r="V298" s="28" t="n"/>
      <c r="Z298">
        <f>IF($B298="","",IFERROR(VLOOKUP($B298,'Plan HC for CCA'!$A:$B,2,0),""))</f>
        <v/>
      </c>
      <c r="AA298">
        <f>IF(OR($B298="",$Z298=""),"",IF(N($M298)&lt;$Z298,"Delta","No Delta"))</f>
        <v/>
      </c>
      <c r="AB298">
        <f>IF(OR($B298="",$Z298=""),"",MAX(0,$Z298-N($M298)))</f>
        <v/>
      </c>
      <c r="AC298" s="46">
        <f>IF($B298="","",IFERROR(INDEX('CCA Util %'!$H:$H,MATCH($B298,'CCA Util %'!$E:$E,0)),""))</f>
        <v/>
      </c>
      <c r="AD298">
        <f>IF($B298="","",IFERROR(INDEX('CCA Util %'!$G:$G,MATCH($B298,'CCA Util %'!$E:$E,0)),""))</f>
        <v/>
      </c>
      <c r="AE298">
        <f>IF(OR($B298="",$U298=""),"",$U298&amp;" &amp; "&amp;IF(OR($AD298="",$AD298=0),"Util NA",$AD298&amp;" Util"))</f>
        <v/>
      </c>
    </row>
    <row r="299" ht="15.75" customHeight="1" s="42">
      <c r="A299" s="41" t="n"/>
      <c r="G299" s="38" t="n"/>
      <c r="H299" s="38" t="n"/>
      <c r="I299" s="38" t="n"/>
      <c r="J299" s="38" t="n"/>
      <c r="K299" s="38" t="n"/>
      <c r="L299" s="38" t="n"/>
      <c r="N299" s="36">
        <f>IF($B299="","",IF($C299="SUPERSTORE","Superstore","DH"))</f>
        <v/>
      </c>
      <c r="O299" s="36">
        <f>IF($B299="","",IFERROR(VLOOKUP($B299,Mapping!$A:$C,2,0),"Not Mapped"))</f>
        <v/>
      </c>
      <c r="P299" s="36">
        <f>IF($B299="","",IFERROR(VLOOKUP($B299,Mapping!$A:$C,3,0),"Not Mapped"))</f>
        <v/>
      </c>
      <c r="Q299" s="36">
        <f>IF($B299="","",IFERROR(VLOOKUP($O299,Leaders!$A:$B,2,0),"Not Mapped"))</f>
        <v/>
      </c>
      <c r="R299" s="36">
        <f>IF($B299="","",IF(COUNTIF(Exclusions!$A:$A,$B299)&gt;0,"Yes","No"))</f>
        <v/>
      </c>
      <c r="S299" s="38">
        <f>IF($B299="","",MIN(1,DAY($A299)/IF($N299="Superstore",Settings!$B$5,Settings!$B$4)))</f>
        <v/>
      </c>
      <c r="T299" s="38">
        <f>IF(OR($B299="",$G299="",$S299=0),"",$G299/$S299)</f>
        <v/>
      </c>
      <c r="U299" s="36">
        <f>IF($T299="","",IF($T299&lt;Settings!$B$8,"Critical",IF($T299&lt;Settings!$B$9,"Semi Critical","Non Critical")))</f>
        <v/>
      </c>
      <c r="V299" s="28" t="n"/>
      <c r="Z299">
        <f>IF($B299="","",IFERROR(VLOOKUP($B299,'Plan HC for CCA'!$A:$B,2,0),""))</f>
        <v/>
      </c>
      <c r="AA299">
        <f>IF(OR($B299="",$Z299=""),"",IF(N($M299)&lt;$Z299,"Delta","No Delta"))</f>
        <v/>
      </c>
      <c r="AB299">
        <f>IF(OR($B299="",$Z299=""),"",MAX(0,$Z299-N($M299)))</f>
        <v/>
      </c>
      <c r="AC299" s="46">
        <f>IF($B299="","",IFERROR(INDEX('CCA Util %'!$H:$H,MATCH($B299,'CCA Util %'!$E:$E,0)),""))</f>
        <v/>
      </c>
      <c r="AD299">
        <f>IF($B299="","",IFERROR(INDEX('CCA Util %'!$G:$G,MATCH($B299,'CCA Util %'!$E:$E,0)),""))</f>
        <v/>
      </c>
      <c r="AE299">
        <f>IF(OR($B299="",$U299=""),"",$U299&amp;" &amp; "&amp;IF(OR($AD299="",$AD299=0),"Util NA",$AD299&amp;" Util"))</f>
        <v/>
      </c>
    </row>
    <row r="300" ht="15.75" customHeight="1" s="42">
      <c r="A300" s="41" t="n"/>
      <c r="G300" s="38" t="n"/>
      <c r="H300" s="38" t="n"/>
      <c r="I300" s="38" t="n"/>
      <c r="J300" s="38" t="n"/>
      <c r="K300" s="38" t="n"/>
      <c r="L300" s="38" t="n"/>
      <c r="N300" s="36">
        <f>IF($B300="","",IF($C300="SUPERSTORE","Superstore","DH"))</f>
        <v/>
      </c>
      <c r="O300" s="36">
        <f>IF($B300="","",IFERROR(VLOOKUP($B300,Mapping!$A:$C,2,0),"Not Mapped"))</f>
        <v/>
      </c>
      <c r="P300" s="36">
        <f>IF($B300="","",IFERROR(VLOOKUP($B300,Mapping!$A:$C,3,0),"Not Mapped"))</f>
        <v/>
      </c>
      <c r="Q300" s="36">
        <f>IF($B300="","",IFERROR(VLOOKUP($O300,Leaders!$A:$B,2,0),"Not Mapped"))</f>
        <v/>
      </c>
      <c r="R300" s="36">
        <f>IF($B300="","",IF(COUNTIF(Exclusions!$A:$A,$B300)&gt;0,"Yes","No"))</f>
        <v/>
      </c>
      <c r="S300" s="38">
        <f>IF($B300="","",MIN(1,DAY($A300)/IF($N300="Superstore",Settings!$B$5,Settings!$B$4)))</f>
        <v/>
      </c>
      <c r="T300" s="38">
        <f>IF(OR($B300="",$G300="",$S300=0),"",$G300/$S300)</f>
        <v/>
      </c>
      <c r="U300" s="36">
        <f>IF($T300="","",IF($T300&lt;Settings!$B$8,"Critical",IF($T300&lt;Settings!$B$9,"Semi Critical","Non Critical")))</f>
        <v/>
      </c>
      <c r="V300" s="28" t="n"/>
      <c r="Z300">
        <f>IF($B300="","",IFERROR(VLOOKUP($B300,'Plan HC for CCA'!$A:$B,2,0),""))</f>
        <v/>
      </c>
      <c r="AA300">
        <f>IF(OR($B300="",$Z300=""),"",IF(N($M300)&lt;$Z300,"Delta","No Delta"))</f>
        <v/>
      </c>
      <c r="AB300">
        <f>IF(OR($B300="",$Z300=""),"",MAX(0,$Z300-N($M300)))</f>
        <v/>
      </c>
      <c r="AC300" s="46">
        <f>IF($B300="","",IFERROR(INDEX('CCA Util %'!$H:$H,MATCH($B300,'CCA Util %'!$E:$E,0)),""))</f>
        <v/>
      </c>
      <c r="AD300">
        <f>IF($B300="","",IFERROR(INDEX('CCA Util %'!$G:$G,MATCH($B300,'CCA Util %'!$E:$E,0)),""))</f>
        <v/>
      </c>
      <c r="AE300">
        <f>IF(OR($B300="",$U300=""),"",$U300&amp;" &amp; "&amp;IF(OR($AD300="",$AD300=0),"Util NA",$AD300&amp;" Util"))</f>
        <v/>
      </c>
    </row>
    <row r="301" ht="15.75" customHeight="1" s="42">
      <c r="A301" s="41" t="n"/>
      <c r="G301" s="38" t="n"/>
      <c r="H301" s="38" t="n"/>
      <c r="I301" s="38" t="n"/>
      <c r="J301" s="38" t="n"/>
      <c r="K301" s="38" t="n"/>
      <c r="L301" s="38" t="n"/>
      <c r="N301" s="36">
        <f>IF($B301="","",IF($C301="SUPERSTORE","Superstore","DH"))</f>
        <v/>
      </c>
      <c r="O301" s="36">
        <f>IF($B301="","",IFERROR(VLOOKUP($B301,Mapping!$A:$C,2,0),"Not Mapped"))</f>
        <v/>
      </c>
      <c r="P301" s="36">
        <f>IF($B301="","",IFERROR(VLOOKUP($B301,Mapping!$A:$C,3,0),"Not Mapped"))</f>
        <v/>
      </c>
      <c r="Q301" s="36">
        <f>IF($B301="","",IFERROR(VLOOKUP($O301,Leaders!$A:$B,2,0),"Not Mapped"))</f>
        <v/>
      </c>
      <c r="R301" s="36">
        <f>IF($B301="","",IF(COUNTIF(Exclusions!$A:$A,$B301)&gt;0,"Yes","No"))</f>
        <v/>
      </c>
      <c r="S301" s="38">
        <f>IF($B301="","",MIN(1,DAY($A301)/IF($N301="Superstore",Settings!$B$5,Settings!$B$4)))</f>
        <v/>
      </c>
      <c r="T301" s="38">
        <f>IF(OR($B301="",$G301="",$S301=0),"",$G301/$S301)</f>
        <v/>
      </c>
      <c r="U301" s="36">
        <f>IF($T301="","",IF($T301&lt;Settings!$B$8,"Critical",IF($T301&lt;Settings!$B$9,"Semi Critical","Non Critical")))</f>
        <v/>
      </c>
      <c r="V301" s="28" t="n"/>
      <c r="Z301">
        <f>IF($B301="","",IFERROR(VLOOKUP($B301,'Plan HC for CCA'!$A:$B,2,0),""))</f>
        <v/>
      </c>
      <c r="AA301">
        <f>IF(OR($B301="",$Z301=""),"",IF(N($M301)&lt;$Z301,"Delta","No Delta"))</f>
        <v/>
      </c>
      <c r="AB301">
        <f>IF(OR($B301="",$Z301=""),"",MAX(0,$Z301-N($M301)))</f>
        <v/>
      </c>
      <c r="AC301" s="46">
        <f>IF($B301="","",IFERROR(INDEX('CCA Util %'!$H:$H,MATCH($B301,'CCA Util %'!$E:$E,0)),""))</f>
        <v/>
      </c>
      <c r="AD301">
        <f>IF($B301="","",IFERROR(INDEX('CCA Util %'!$G:$G,MATCH($B301,'CCA Util %'!$E:$E,0)),""))</f>
        <v/>
      </c>
      <c r="AE301">
        <f>IF(OR($B301="",$U301=""),"",$U301&amp;" &amp; "&amp;IF(OR($AD301="",$AD301=0),"Util NA",$AD301&amp;" Util"))</f>
        <v/>
      </c>
    </row>
    <row r="302" ht="15.75" customHeight="1" s="42">
      <c r="A302" s="41" t="n"/>
      <c r="G302" s="38" t="n"/>
      <c r="H302" s="38" t="n"/>
      <c r="I302" s="38" t="n"/>
      <c r="J302" s="38" t="n"/>
      <c r="K302" s="38" t="n"/>
      <c r="L302" s="38" t="n"/>
      <c r="N302" s="36">
        <f>IF($B302="","",IF($C302="SUPERSTORE","Superstore","DH"))</f>
        <v/>
      </c>
      <c r="O302" s="36">
        <f>IF($B302="","",IFERROR(VLOOKUP($B302,Mapping!$A:$C,2,0),"Not Mapped"))</f>
        <v/>
      </c>
      <c r="P302" s="36">
        <f>IF($B302="","",IFERROR(VLOOKUP($B302,Mapping!$A:$C,3,0),"Not Mapped"))</f>
        <v/>
      </c>
      <c r="Q302" s="36">
        <f>IF($B302="","",IFERROR(VLOOKUP($O302,Leaders!$A:$B,2,0),"Not Mapped"))</f>
        <v/>
      </c>
      <c r="R302" s="36">
        <f>IF($B302="","",IF(COUNTIF(Exclusions!$A:$A,$B302)&gt;0,"Yes","No"))</f>
        <v/>
      </c>
      <c r="S302" s="38">
        <f>IF($B302="","",MIN(1,DAY($A302)/IF($N302="Superstore",Settings!$B$5,Settings!$B$4)))</f>
        <v/>
      </c>
      <c r="T302" s="38">
        <f>IF(OR($B302="",$G302="",$S302=0),"",$G302/$S302)</f>
        <v/>
      </c>
      <c r="U302" s="36">
        <f>IF($T302="","",IF($T302&lt;Settings!$B$8,"Critical",IF($T302&lt;Settings!$B$9,"Semi Critical","Non Critical")))</f>
        <v/>
      </c>
      <c r="V302" s="28" t="n"/>
      <c r="Z302">
        <f>IF($B302="","",IFERROR(VLOOKUP($B302,'Plan HC for CCA'!$A:$B,2,0),""))</f>
        <v/>
      </c>
      <c r="AA302">
        <f>IF(OR($B302="",$Z302=""),"",IF(N($M302)&lt;$Z302,"Delta","No Delta"))</f>
        <v/>
      </c>
      <c r="AB302">
        <f>IF(OR($B302="",$Z302=""),"",MAX(0,$Z302-N($M302)))</f>
        <v/>
      </c>
      <c r="AC302" s="46">
        <f>IF($B302="","",IFERROR(INDEX('CCA Util %'!$H:$H,MATCH($B302,'CCA Util %'!$E:$E,0)),""))</f>
        <v/>
      </c>
      <c r="AD302">
        <f>IF($B302="","",IFERROR(INDEX('CCA Util %'!$G:$G,MATCH($B302,'CCA Util %'!$E:$E,0)),""))</f>
        <v/>
      </c>
      <c r="AE302">
        <f>IF(OR($B302="",$U302=""),"",$U302&amp;" &amp; "&amp;IF(OR($AD302="",$AD302=0),"Util NA",$AD302&amp;" Util"))</f>
        <v/>
      </c>
    </row>
    <row r="303" ht="15.75" customHeight="1" s="42">
      <c r="A303" s="41" t="n"/>
      <c r="G303" s="38" t="n"/>
      <c r="H303" s="38" t="n"/>
      <c r="I303" s="38" t="n"/>
      <c r="J303" s="38" t="n"/>
      <c r="K303" s="38" t="n"/>
      <c r="L303" s="38" t="n"/>
      <c r="N303" s="36">
        <f>IF($B303="","",IF($C303="SUPERSTORE","Superstore","DH"))</f>
        <v/>
      </c>
      <c r="O303" s="36">
        <f>IF($B303="","",IFERROR(VLOOKUP($B303,Mapping!$A:$C,2,0),"Not Mapped"))</f>
        <v/>
      </c>
      <c r="P303" s="36">
        <f>IF($B303="","",IFERROR(VLOOKUP($B303,Mapping!$A:$C,3,0),"Not Mapped"))</f>
        <v/>
      </c>
      <c r="Q303" s="36">
        <f>IF($B303="","",IFERROR(VLOOKUP($O303,Leaders!$A:$B,2,0),"Not Mapped"))</f>
        <v/>
      </c>
      <c r="R303" s="36">
        <f>IF($B303="","",IF(COUNTIF(Exclusions!$A:$A,$B303)&gt;0,"Yes","No"))</f>
        <v/>
      </c>
      <c r="S303" s="38">
        <f>IF($B303="","",MIN(1,DAY($A303)/IF($N303="Superstore",Settings!$B$5,Settings!$B$4)))</f>
        <v/>
      </c>
      <c r="T303" s="38">
        <f>IF(OR($B303="",$G303="",$S303=0),"",$G303/$S303)</f>
        <v/>
      </c>
      <c r="U303" s="36">
        <f>IF($T303="","",IF($T303&lt;Settings!$B$8,"Critical",IF($T303&lt;Settings!$B$9,"Semi Critical","Non Critical")))</f>
        <v/>
      </c>
      <c r="V303" s="28" t="n"/>
      <c r="Z303">
        <f>IF($B303="","",IFERROR(VLOOKUP($B303,'Plan HC for CCA'!$A:$B,2,0),""))</f>
        <v/>
      </c>
      <c r="AA303">
        <f>IF(OR($B303="",$Z303=""),"",IF(N($M303)&lt;$Z303,"Delta","No Delta"))</f>
        <v/>
      </c>
      <c r="AB303">
        <f>IF(OR($B303="",$Z303=""),"",MAX(0,$Z303-N($M303)))</f>
        <v/>
      </c>
      <c r="AC303" s="46">
        <f>IF($B303="","",IFERROR(INDEX('CCA Util %'!$H:$H,MATCH($B303,'CCA Util %'!$E:$E,0)),""))</f>
        <v/>
      </c>
      <c r="AD303">
        <f>IF($B303="","",IFERROR(INDEX('CCA Util %'!$G:$G,MATCH($B303,'CCA Util %'!$E:$E,0)),""))</f>
        <v/>
      </c>
      <c r="AE303">
        <f>IF(OR($B303="",$U303=""),"",$U303&amp;" &amp; "&amp;IF(OR($AD303="",$AD303=0),"Util NA",$AD303&amp;" Util"))</f>
        <v/>
      </c>
    </row>
    <row r="304" ht="15.75" customHeight="1" s="42">
      <c r="A304" s="41" t="n"/>
      <c r="G304" s="38" t="n"/>
      <c r="H304" s="38" t="n"/>
      <c r="I304" s="38" t="n"/>
      <c r="J304" s="38" t="n"/>
      <c r="K304" s="38" t="n"/>
      <c r="L304" s="38" t="n"/>
      <c r="N304" s="36">
        <f>IF($B304="","",IF($C304="SUPERSTORE","Superstore","DH"))</f>
        <v/>
      </c>
      <c r="O304" s="36">
        <f>IF($B304="","",IFERROR(VLOOKUP($B304,Mapping!$A:$C,2,0),"Not Mapped"))</f>
        <v/>
      </c>
      <c r="P304" s="36">
        <f>IF($B304="","",IFERROR(VLOOKUP($B304,Mapping!$A:$C,3,0),"Not Mapped"))</f>
        <v/>
      </c>
      <c r="Q304" s="36">
        <f>IF($B304="","",IFERROR(VLOOKUP($O304,Leaders!$A:$B,2,0),"Not Mapped"))</f>
        <v/>
      </c>
      <c r="R304" s="36">
        <f>IF($B304="","",IF(COUNTIF(Exclusions!$A:$A,$B304)&gt;0,"Yes","No"))</f>
        <v/>
      </c>
      <c r="S304" s="38">
        <f>IF($B304="","",MIN(1,DAY($A304)/IF($N304="Superstore",Settings!$B$5,Settings!$B$4)))</f>
        <v/>
      </c>
      <c r="T304" s="38">
        <f>IF(OR($B304="",$G304="",$S304=0),"",$G304/$S304)</f>
        <v/>
      </c>
      <c r="U304" s="36">
        <f>IF($T304="","",IF($T304&lt;Settings!$B$8,"Critical",IF($T304&lt;Settings!$B$9,"Semi Critical","Non Critical")))</f>
        <v/>
      </c>
      <c r="V304" s="28" t="n"/>
      <c r="Z304">
        <f>IF($B304="","",IFERROR(VLOOKUP($B304,'Plan HC for CCA'!$A:$B,2,0),""))</f>
        <v/>
      </c>
      <c r="AA304">
        <f>IF(OR($B304="",$Z304=""),"",IF(N($M304)&lt;$Z304,"Delta","No Delta"))</f>
        <v/>
      </c>
      <c r="AB304">
        <f>IF(OR($B304="",$Z304=""),"",MAX(0,$Z304-N($M304)))</f>
        <v/>
      </c>
      <c r="AC304" s="46">
        <f>IF($B304="","",IFERROR(INDEX('CCA Util %'!$H:$H,MATCH($B304,'CCA Util %'!$E:$E,0)),""))</f>
        <v/>
      </c>
      <c r="AD304">
        <f>IF($B304="","",IFERROR(INDEX('CCA Util %'!$G:$G,MATCH($B304,'CCA Util %'!$E:$E,0)),""))</f>
        <v/>
      </c>
      <c r="AE304">
        <f>IF(OR($B304="",$U304=""),"",$U304&amp;" &amp; "&amp;IF(OR($AD304="",$AD304=0),"Util NA",$AD304&amp;" Util"))</f>
        <v/>
      </c>
    </row>
    <row r="305" ht="15.75" customHeight="1" s="42">
      <c r="A305" s="41" t="n"/>
      <c r="G305" s="38" t="n"/>
      <c r="H305" s="38" t="n"/>
      <c r="I305" s="38" t="n"/>
      <c r="J305" s="38" t="n"/>
      <c r="K305" s="38" t="n"/>
      <c r="L305" s="38" t="n"/>
      <c r="N305" s="36">
        <f>IF($B305="","",IF($C305="SUPERSTORE","Superstore","DH"))</f>
        <v/>
      </c>
      <c r="O305" s="36">
        <f>IF($B305="","",IFERROR(VLOOKUP($B305,Mapping!$A:$C,2,0),"Not Mapped"))</f>
        <v/>
      </c>
      <c r="P305" s="36">
        <f>IF($B305="","",IFERROR(VLOOKUP($B305,Mapping!$A:$C,3,0),"Not Mapped"))</f>
        <v/>
      </c>
      <c r="Q305" s="36">
        <f>IF($B305="","",IFERROR(VLOOKUP($O305,Leaders!$A:$B,2,0),"Not Mapped"))</f>
        <v/>
      </c>
      <c r="R305" s="36">
        <f>IF($B305="","",IF(COUNTIF(Exclusions!$A:$A,$B305)&gt;0,"Yes","No"))</f>
        <v/>
      </c>
      <c r="S305" s="38">
        <f>IF($B305="","",MIN(1,DAY($A305)/IF($N305="Superstore",Settings!$B$5,Settings!$B$4)))</f>
        <v/>
      </c>
      <c r="T305" s="38">
        <f>IF(OR($B305="",$G305="",$S305=0),"",$G305/$S305)</f>
        <v/>
      </c>
      <c r="U305" s="36">
        <f>IF($T305="","",IF($T305&lt;Settings!$B$8,"Critical",IF($T305&lt;Settings!$B$9,"Semi Critical","Non Critical")))</f>
        <v/>
      </c>
      <c r="V305" s="28" t="n"/>
      <c r="Z305">
        <f>IF($B305="","",IFERROR(VLOOKUP($B305,'Plan HC for CCA'!$A:$B,2,0),""))</f>
        <v/>
      </c>
      <c r="AA305">
        <f>IF(OR($B305="",$Z305=""),"",IF(N($M305)&lt;$Z305,"Delta","No Delta"))</f>
        <v/>
      </c>
      <c r="AB305">
        <f>IF(OR($B305="",$Z305=""),"",MAX(0,$Z305-N($M305)))</f>
        <v/>
      </c>
      <c r="AC305" s="46">
        <f>IF($B305="","",IFERROR(INDEX('CCA Util %'!$H:$H,MATCH($B305,'CCA Util %'!$E:$E,0)),""))</f>
        <v/>
      </c>
      <c r="AD305">
        <f>IF($B305="","",IFERROR(INDEX('CCA Util %'!$G:$G,MATCH($B305,'CCA Util %'!$E:$E,0)),""))</f>
        <v/>
      </c>
      <c r="AE305">
        <f>IF(OR($B305="",$U305=""),"",$U305&amp;" &amp; "&amp;IF(OR($AD305="",$AD305=0),"Util NA",$AD305&amp;" Util"))</f>
        <v/>
      </c>
    </row>
    <row r="306" ht="15.75" customHeight="1" s="42">
      <c r="A306" s="41" t="n"/>
      <c r="G306" s="38" t="n"/>
      <c r="H306" s="38" t="n"/>
      <c r="I306" s="38" t="n"/>
      <c r="J306" s="38" t="n"/>
      <c r="K306" s="38" t="n"/>
      <c r="L306" s="38" t="n"/>
      <c r="N306" s="36">
        <f>IF($B306="","",IF($C306="SUPERSTORE","Superstore","DH"))</f>
        <v/>
      </c>
      <c r="O306" s="36">
        <f>IF($B306="","",IFERROR(VLOOKUP($B306,Mapping!$A:$C,2,0),"Not Mapped"))</f>
        <v/>
      </c>
      <c r="P306" s="36">
        <f>IF($B306="","",IFERROR(VLOOKUP($B306,Mapping!$A:$C,3,0),"Not Mapped"))</f>
        <v/>
      </c>
      <c r="Q306" s="36">
        <f>IF($B306="","",IFERROR(VLOOKUP($O306,Leaders!$A:$B,2,0),"Not Mapped"))</f>
        <v/>
      </c>
      <c r="R306" s="36">
        <f>IF($B306="","",IF(COUNTIF(Exclusions!$A:$A,$B306)&gt;0,"Yes","No"))</f>
        <v/>
      </c>
      <c r="S306" s="38">
        <f>IF($B306="","",MIN(1,DAY($A306)/IF($N306="Superstore",Settings!$B$5,Settings!$B$4)))</f>
        <v/>
      </c>
      <c r="T306" s="38">
        <f>IF(OR($B306="",$G306="",$S306=0),"",$G306/$S306)</f>
        <v/>
      </c>
      <c r="U306" s="36">
        <f>IF($T306="","",IF($T306&lt;Settings!$B$8,"Critical",IF($T306&lt;Settings!$B$9,"Semi Critical","Non Critical")))</f>
        <v/>
      </c>
      <c r="V306" s="28" t="n"/>
      <c r="Z306">
        <f>IF($B306="","",IFERROR(VLOOKUP($B306,'Plan HC for CCA'!$A:$B,2,0),""))</f>
        <v/>
      </c>
      <c r="AA306">
        <f>IF(OR($B306="",$Z306=""),"",IF(N($M306)&lt;$Z306,"Delta","No Delta"))</f>
        <v/>
      </c>
      <c r="AB306">
        <f>IF(OR($B306="",$Z306=""),"",MAX(0,$Z306-N($M306)))</f>
        <v/>
      </c>
      <c r="AC306" s="46">
        <f>IF($B306="","",IFERROR(INDEX('CCA Util %'!$H:$H,MATCH($B306,'CCA Util %'!$E:$E,0)),""))</f>
        <v/>
      </c>
      <c r="AD306">
        <f>IF($B306="","",IFERROR(INDEX('CCA Util %'!$G:$G,MATCH($B306,'CCA Util %'!$E:$E,0)),""))</f>
        <v/>
      </c>
      <c r="AE306">
        <f>IF(OR($B306="",$U306=""),"",$U306&amp;" &amp; "&amp;IF(OR($AD306="",$AD306=0),"Util NA",$AD306&amp;" Util"))</f>
        <v/>
      </c>
    </row>
    <row r="307" ht="15.75" customHeight="1" s="42">
      <c r="A307" s="41" t="n"/>
      <c r="G307" s="38" t="n"/>
      <c r="H307" s="38" t="n"/>
      <c r="I307" s="38" t="n"/>
      <c r="J307" s="38" t="n"/>
      <c r="K307" s="38" t="n"/>
      <c r="L307" s="38" t="n"/>
      <c r="N307" s="36">
        <f>IF($B307="","",IF($C307="SUPERSTORE","Superstore","DH"))</f>
        <v/>
      </c>
      <c r="O307" s="36">
        <f>IF($B307="","",IFERROR(VLOOKUP($B307,Mapping!$A:$C,2,0),"Not Mapped"))</f>
        <v/>
      </c>
      <c r="P307" s="36">
        <f>IF($B307="","",IFERROR(VLOOKUP($B307,Mapping!$A:$C,3,0),"Not Mapped"))</f>
        <v/>
      </c>
      <c r="Q307" s="36">
        <f>IF($B307="","",IFERROR(VLOOKUP($O307,Leaders!$A:$B,2,0),"Not Mapped"))</f>
        <v/>
      </c>
      <c r="R307" s="36">
        <f>IF($B307="","",IF(COUNTIF(Exclusions!$A:$A,$B307)&gt;0,"Yes","No"))</f>
        <v/>
      </c>
      <c r="S307" s="38">
        <f>IF($B307="","",MIN(1,DAY($A307)/IF($N307="Superstore",Settings!$B$5,Settings!$B$4)))</f>
        <v/>
      </c>
      <c r="T307" s="38">
        <f>IF(OR($B307="",$G307="",$S307=0),"",$G307/$S307)</f>
        <v/>
      </c>
      <c r="U307" s="36">
        <f>IF($T307="","",IF($T307&lt;Settings!$B$8,"Critical",IF($T307&lt;Settings!$B$9,"Semi Critical","Non Critical")))</f>
        <v/>
      </c>
      <c r="V307" s="28" t="n"/>
      <c r="Z307">
        <f>IF($B307="","",IFERROR(VLOOKUP($B307,'Plan HC for CCA'!$A:$B,2,0),""))</f>
        <v/>
      </c>
      <c r="AA307">
        <f>IF(OR($B307="",$Z307=""),"",IF(N($M307)&lt;$Z307,"Delta","No Delta"))</f>
        <v/>
      </c>
      <c r="AB307">
        <f>IF(OR($B307="",$Z307=""),"",MAX(0,$Z307-N($M307)))</f>
        <v/>
      </c>
      <c r="AC307" s="46">
        <f>IF($B307="","",IFERROR(INDEX('CCA Util %'!$H:$H,MATCH($B307,'CCA Util %'!$E:$E,0)),""))</f>
        <v/>
      </c>
      <c r="AD307">
        <f>IF($B307="","",IFERROR(INDEX('CCA Util %'!$G:$G,MATCH($B307,'CCA Util %'!$E:$E,0)),""))</f>
        <v/>
      </c>
      <c r="AE307">
        <f>IF(OR($B307="",$U307=""),"",$U307&amp;" &amp; "&amp;IF(OR($AD307="",$AD307=0),"Util NA",$AD307&amp;" Util"))</f>
        <v/>
      </c>
    </row>
    <row r="308" ht="15.75" customHeight="1" s="42">
      <c r="A308" s="41" t="n"/>
      <c r="G308" s="38" t="n"/>
      <c r="H308" s="38" t="n"/>
      <c r="I308" s="38" t="n"/>
      <c r="J308" s="38" t="n"/>
      <c r="K308" s="38" t="n"/>
      <c r="L308" s="38" t="n"/>
      <c r="N308" s="36">
        <f>IF($B308="","",IF($C308="SUPERSTORE","Superstore","DH"))</f>
        <v/>
      </c>
      <c r="O308" s="36">
        <f>IF($B308="","",IFERROR(VLOOKUP($B308,Mapping!$A:$C,2,0),"Not Mapped"))</f>
        <v/>
      </c>
      <c r="P308" s="36">
        <f>IF($B308="","",IFERROR(VLOOKUP($B308,Mapping!$A:$C,3,0),"Not Mapped"))</f>
        <v/>
      </c>
      <c r="Q308" s="36">
        <f>IF($B308="","",IFERROR(VLOOKUP($O308,Leaders!$A:$B,2,0),"Not Mapped"))</f>
        <v/>
      </c>
      <c r="R308" s="36">
        <f>IF($B308="","",IF(COUNTIF(Exclusions!$A:$A,$B308)&gt;0,"Yes","No"))</f>
        <v/>
      </c>
      <c r="S308" s="38">
        <f>IF($B308="","",MIN(1,DAY($A308)/IF($N308="Superstore",Settings!$B$5,Settings!$B$4)))</f>
        <v/>
      </c>
      <c r="T308" s="38">
        <f>IF(OR($B308="",$G308="",$S308=0),"",$G308/$S308)</f>
        <v/>
      </c>
      <c r="U308" s="36">
        <f>IF($T308="","",IF($T308&lt;Settings!$B$8,"Critical",IF($T308&lt;Settings!$B$9,"Semi Critical","Non Critical")))</f>
        <v/>
      </c>
      <c r="V308" s="28" t="n"/>
      <c r="Z308">
        <f>IF($B308="","",IFERROR(VLOOKUP($B308,'Plan HC for CCA'!$A:$B,2,0),""))</f>
        <v/>
      </c>
      <c r="AA308">
        <f>IF(OR($B308="",$Z308=""),"",IF(N($M308)&lt;$Z308,"Delta","No Delta"))</f>
        <v/>
      </c>
      <c r="AB308">
        <f>IF(OR($B308="",$Z308=""),"",MAX(0,$Z308-N($M308)))</f>
        <v/>
      </c>
      <c r="AC308" s="46">
        <f>IF($B308="","",IFERROR(INDEX('CCA Util %'!$H:$H,MATCH($B308,'CCA Util %'!$E:$E,0)),""))</f>
        <v/>
      </c>
      <c r="AD308">
        <f>IF($B308="","",IFERROR(INDEX('CCA Util %'!$G:$G,MATCH($B308,'CCA Util %'!$E:$E,0)),""))</f>
        <v/>
      </c>
      <c r="AE308">
        <f>IF(OR($B308="",$U308=""),"",$U308&amp;" &amp; "&amp;IF(OR($AD308="",$AD308=0),"Util NA",$AD308&amp;" Util"))</f>
        <v/>
      </c>
    </row>
    <row r="309" ht="15.75" customHeight="1" s="42">
      <c r="A309" s="41" t="n"/>
      <c r="G309" s="38" t="n"/>
      <c r="H309" s="38" t="n"/>
      <c r="I309" s="38" t="n"/>
      <c r="J309" s="38" t="n"/>
      <c r="K309" s="38" t="n"/>
      <c r="L309" s="38" t="n"/>
      <c r="N309" s="36">
        <f>IF($B309="","",IF($C309="SUPERSTORE","Superstore","DH"))</f>
        <v/>
      </c>
      <c r="O309" s="36">
        <f>IF($B309="","",IFERROR(VLOOKUP($B309,Mapping!$A:$C,2,0),"Not Mapped"))</f>
        <v/>
      </c>
      <c r="P309" s="36">
        <f>IF($B309="","",IFERROR(VLOOKUP($B309,Mapping!$A:$C,3,0),"Not Mapped"))</f>
        <v/>
      </c>
      <c r="Q309" s="36">
        <f>IF($B309="","",IFERROR(VLOOKUP($O309,Leaders!$A:$B,2,0),"Not Mapped"))</f>
        <v/>
      </c>
      <c r="R309" s="36">
        <f>IF($B309="","",IF(COUNTIF(Exclusions!$A:$A,$B309)&gt;0,"Yes","No"))</f>
        <v/>
      </c>
      <c r="S309" s="38">
        <f>IF($B309="","",MIN(1,DAY($A309)/IF($N309="Superstore",Settings!$B$5,Settings!$B$4)))</f>
        <v/>
      </c>
      <c r="T309" s="38">
        <f>IF(OR($B309="",$G309="",$S309=0),"",$G309/$S309)</f>
        <v/>
      </c>
      <c r="U309" s="36">
        <f>IF($T309="","",IF($T309&lt;Settings!$B$8,"Critical",IF($T309&lt;Settings!$B$9,"Semi Critical","Non Critical")))</f>
        <v/>
      </c>
      <c r="V309" s="28" t="n"/>
      <c r="Z309">
        <f>IF($B309="","",IFERROR(VLOOKUP($B309,'Plan HC for CCA'!$A:$B,2,0),""))</f>
        <v/>
      </c>
      <c r="AA309">
        <f>IF(OR($B309="",$Z309=""),"",IF(N($M309)&lt;$Z309,"Delta","No Delta"))</f>
        <v/>
      </c>
      <c r="AB309">
        <f>IF(OR($B309="",$Z309=""),"",MAX(0,$Z309-N($M309)))</f>
        <v/>
      </c>
      <c r="AC309" s="46">
        <f>IF($B309="","",IFERROR(INDEX('CCA Util %'!$H:$H,MATCH($B309,'CCA Util %'!$E:$E,0)),""))</f>
        <v/>
      </c>
      <c r="AD309">
        <f>IF($B309="","",IFERROR(INDEX('CCA Util %'!$G:$G,MATCH($B309,'CCA Util %'!$E:$E,0)),""))</f>
        <v/>
      </c>
      <c r="AE309">
        <f>IF(OR($B309="",$U309=""),"",$U309&amp;" &amp; "&amp;IF(OR($AD309="",$AD309=0),"Util NA",$AD309&amp;" Util"))</f>
        <v/>
      </c>
    </row>
    <row r="310" ht="15.75" customHeight="1" s="42">
      <c r="A310" s="41" t="n"/>
      <c r="G310" s="38" t="n"/>
      <c r="H310" s="38" t="n"/>
      <c r="I310" s="38" t="n"/>
      <c r="J310" s="38" t="n"/>
      <c r="K310" s="38" t="n"/>
      <c r="L310" s="38" t="n"/>
      <c r="N310" s="36">
        <f>IF($B310="","",IF($C310="SUPERSTORE","Superstore","DH"))</f>
        <v/>
      </c>
      <c r="O310" s="36">
        <f>IF($B310="","",IFERROR(VLOOKUP($B310,Mapping!$A:$C,2,0),"Not Mapped"))</f>
        <v/>
      </c>
      <c r="P310" s="36">
        <f>IF($B310="","",IFERROR(VLOOKUP($B310,Mapping!$A:$C,3,0),"Not Mapped"))</f>
        <v/>
      </c>
      <c r="Q310" s="36">
        <f>IF($B310="","",IFERROR(VLOOKUP($O310,Leaders!$A:$B,2,0),"Not Mapped"))</f>
        <v/>
      </c>
      <c r="R310" s="36">
        <f>IF($B310="","",IF(COUNTIF(Exclusions!$A:$A,$B310)&gt;0,"Yes","No"))</f>
        <v/>
      </c>
      <c r="S310" s="38">
        <f>IF($B310="","",MIN(1,DAY($A310)/IF($N310="Superstore",Settings!$B$5,Settings!$B$4)))</f>
        <v/>
      </c>
      <c r="T310" s="38">
        <f>IF(OR($B310="",$G310="",$S310=0),"",$G310/$S310)</f>
        <v/>
      </c>
      <c r="U310" s="36">
        <f>IF($T310="","",IF($T310&lt;Settings!$B$8,"Critical",IF($T310&lt;Settings!$B$9,"Semi Critical","Non Critical")))</f>
        <v/>
      </c>
      <c r="V310" s="28" t="n"/>
      <c r="Z310">
        <f>IF($B310="","",IFERROR(VLOOKUP($B310,'Plan HC for CCA'!$A:$B,2,0),""))</f>
        <v/>
      </c>
      <c r="AA310">
        <f>IF(OR($B310="",$Z310=""),"",IF(N($M310)&lt;$Z310,"Delta","No Delta"))</f>
        <v/>
      </c>
      <c r="AB310">
        <f>IF(OR($B310="",$Z310=""),"",MAX(0,$Z310-N($M310)))</f>
        <v/>
      </c>
      <c r="AC310" s="46">
        <f>IF($B310="","",IFERROR(INDEX('CCA Util %'!$H:$H,MATCH($B310,'CCA Util %'!$E:$E,0)),""))</f>
        <v/>
      </c>
      <c r="AD310">
        <f>IF($B310="","",IFERROR(INDEX('CCA Util %'!$G:$G,MATCH($B310,'CCA Util %'!$E:$E,0)),""))</f>
        <v/>
      </c>
      <c r="AE310">
        <f>IF(OR($B310="",$U310=""),"",$U310&amp;" &amp; "&amp;IF(OR($AD310="",$AD310=0),"Util NA",$AD310&amp;" Util"))</f>
        <v/>
      </c>
    </row>
    <row r="311" ht="15.75" customHeight="1" s="42">
      <c r="A311" s="41" t="n"/>
      <c r="G311" s="38" t="n"/>
      <c r="H311" s="38" t="n"/>
      <c r="I311" s="38" t="n"/>
      <c r="J311" s="38" t="n"/>
      <c r="K311" s="38" t="n"/>
      <c r="L311" s="38" t="n"/>
      <c r="N311" s="36">
        <f>IF($B311="","",IF($C311="SUPERSTORE","Superstore","DH"))</f>
        <v/>
      </c>
      <c r="O311" s="36">
        <f>IF($B311="","",IFERROR(VLOOKUP($B311,Mapping!$A:$C,2,0),"Not Mapped"))</f>
        <v/>
      </c>
      <c r="P311" s="36">
        <f>IF($B311="","",IFERROR(VLOOKUP($B311,Mapping!$A:$C,3,0),"Not Mapped"))</f>
        <v/>
      </c>
      <c r="Q311" s="36">
        <f>IF($B311="","",IFERROR(VLOOKUP($O311,Leaders!$A:$B,2,0),"Not Mapped"))</f>
        <v/>
      </c>
      <c r="R311" s="36">
        <f>IF($B311="","",IF(COUNTIF(Exclusions!$A:$A,$B311)&gt;0,"Yes","No"))</f>
        <v/>
      </c>
      <c r="S311" s="38">
        <f>IF($B311="","",MIN(1,DAY($A311)/IF($N311="Superstore",Settings!$B$5,Settings!$B$4)))</f>
        <v/>
      </c>
      <c r="T311" s="38">
        <f>IF(OR($B311="",$G311="",$S311=0),"",$G311/$S311)</f>
        <v/>
      </c>
      <c r="U311" s="36">
        <f>IF($T311="","",IF($T311&lt;Settings!$B$8,"Critical",IF($T311&lt;Settings!$B$9,"Semi Critical","Non Critical")))</f>
        <v/>
      </c>
      <c r="V311" s="28" t="n"/>
      <c r="Z311">
        <f>IF($B311="","",IFERROR(VLOOKUP($B311,'Plan HC for CCA'!$A:$B,2,0),""))</f>
        <v/>
      </c>
      <c r="AA311">
        <f>IF(OR($B311="",$Z311=""),"",IF(N($M311)&lt;$Z311,"Delta","No Delta"))</f>
        <v/>
      </c>
      <c r="AB311">
        <f>IF(OR($B311="",$Z311=""),"",MAX(0,$Z311-N($M311)))</f>
        <v/>
      </c>
      <c r="AC311" s="46">
        <f>IF($B311="","",IFERROR(INDEX('CCA Util %'!$H:$H,MATCH($B311,'CCA Util %'!$E:$E,0)),""))</f>
        <v/>
      </c>
      <c r="AD311">
        <f>IF($B311="","",IFERROR(INDEX('CCA Util %'!$G:$G,MATCH($B311,'CCA Util %'!$E:$E,0)),""))</f>
        <v/>
      </c>
      <c r="AE311">
        <f>IF(OR($B311="",$U311=""),"",$U311&amp;" &amp; "&amp;IF(OR($AD311="",$AD311=0),"Util NA",$AD311&amp;" Util"))</f>
        <v/>
      </c>
    </row>
    <row r="312" ht="15.75" customHeight="1" s="42">
      <c r="A312" s="41" t="n"/>
      <c r="G312" s="38" t="n"/>
      <c r="H312" s="38" t="n"/>
      <c r="I312" s="38" t="n"/>
      <c r="J312" s="38" t="n"/>
      <c r="K312" s="38" t="n"/>
      <c r="L312" s="38" t="n"/>
      <c r="N312" s="36">
        <f>IF($B312="","",IF($C312="SUPERSTORE","Superstore","DH"))</f>
        <v/>
      </c>
      <c r="O312" s="36">
        <f>IF($B312="","",IFERROR(VLOOKUP($B312,Mapping!$A:$C,2,0),"Not Mapped"))</f>
        <v/>
      </c>
      <c r="P312" s="36">
        <f>IF($B312="","",IFERROR(VLOOKUP($B312,Mapping!$A:$C,3,0),"Not Mapped"))</f>
        <v/>
      </c>
      <c r="Q312" s="36">
        <f>IF($B312="","",IFERROR(VLOOKUP($O312,Leaders!$A:$B,2,0),"Not Mapped"))</f>
        <v/>
      </c>
      <c r="R312" s="36">
        <f>IF($B312="","",IF(COUNTIF(Exclusions!$A:$A,$B312)&gt;0,"Yes","No"))</f>
        <v/>
      </c>
      <c r="S312" s="38">
        <f>IF($B312="","",MIN(1,DAY($A312)/IF($N312="Superstore",Settings!$B$5,Settings!$B$4)))</f>
        <v/>
      </c>
      <c r="T312" s="38">
        <f>IF(OR($B312="",$G312="",$S312=0),"",$G312/$S312)</f>
        <v/>
      </c>
      <c r="U312" s="36">
        <f>IF($T312="","",IF($T312&lt;Settings!$B$8,"Critical",IF($T312&lt;Settings!$B$9,"Semi Critical","Non Critical")))</f>
        <v/>
      </c>
      <c r="V312" s="28" t="n"/>
      <c r="Z312">
        <f>IF($B312="","",IFERROR(VLOOKUP($B312,'Plan HC for CCA'!$A:$B,2,0),""))</f>
        <v/>
      </c>
      <c r="AA312">
        <f>IF(OR($B312="",$Z312=""),"",IF(N($M312)&lt;$Z312,"Delta","No Delta"))</f>
        <v/>
      </c>
      <c r="AB312">
        <f>IF(OR($B312="",$Z312=""),"",MAX(0,$Z312-N($M312)))</f>
        <v/>
      </c>
      <c r="AC312" s="46">
        <f>IF($B312="","",IFERROR(INDEX('CCA Util %'!$H:$H,MATCH($B312,'CCA Util %'!$E:$E,0)),""))</f>
        <v/>
      </c>
      <c r="AD312">
        <f>IF($B312="","",IFERROR(INDEX('CCA Util %'!$G:$G,MATCH($B312,'CCA Util %'!$E:$E,0)),""))</f>
        <v/>
      </c>
      <c r="AE312">
        <f>IF(OR($B312="",$U312=""),"",$U312&amp;" &amp; "&amp;IF(OR($AD312="",$AD312=0),"Util NA",$AD312&amp;" Util"))</f>
        <v/>
      </c>
    </row>
    <row r="313" ht="15.75" customHeight="1" s="42">
      <c r="A313" s="41" t="n"/>
      <c r="G313" s="38" t="n"/>
      <c r="H313" s="38" t="n"/>
      <c r="I313" s="38" t="n"/>
      <c r="J313" s="38" t="n"/>
      <c r="K313" s="38" t="n"/>
      <c r="L313" s="38" t="n"/>
      <c r="N313" s="36">
        <f>IF($B313="","",IF($C313="SUPERSTORE","Superstore","DH"))</f>
        <v/>
      </c>
      <c r="O313" s="36">
        <f>IF($B313="","",IFERROR(VLOOKUP($B313,Mapping!$A:$C,2,0),"Not Mapped"))</f>
        <v/>
      </c>
      <c r="P313" s="36">
        <f>IF($B313="","",IFERROR(VLOOKUP($B313,Mapping!$A:$C,3,0),"Not Mapped"))</f>
        <v/>
      </c>
      <c r="Q313" s="36">
        <f>IF($B313="","",IFERROR(VLOOKUP($O313,Leaders!$A:$B,2,0),"Not Mapped"))</f>
        <v/>
      </c>
      <c r="R313" s="36">
        <f>IF($B313="","",IF(COUNTIF(Exclusions!$A:$A,$B313)&gt;0,"Yes","No"))</f>
        <v/>
      </c>
      <c r="S313" s="38">
        <f>IF($B313="","",MIN(1,DAY($A313)/IF($N313="Superstore",Settings!$B$5,Settings!$B$4)))</f>
        <v/>
      </c>
      <c r="T313" s="38">
        <f>IF(OR($B313="",$G313="",$S313=0),"",$G313/$S313)</f>
        <v/>
      </c>
      <c r="U313" s="36">
        <f>IF($T313="","",IF($T313&lt;Settings!$B$8,"Critical",IF($T313&lt;Settings!$B$9,"Semi Critical","Non Critical")))</f>
        <v/>
      </c>
      <c r="V313" s="28" t="n"/>
      <c r="Z313">
        <f>IF($B313="","",IFERROR(VLOOKUP($B313,'Plan HC for CCA'!$A:$B,2,0),""))</f>
        <v/>
      </c>
      <c r="AA313">
        <f>IF(OR($B313="",$Z313=""),"",IF(N($M313)&lt;$Z313,"Delta","No Delta"))</f>
        <v/>
      </c>
      <c r="AB313">
        <f>IF(OR($B313="",$Z313=""),"",MAX(0,$Z313-N($M313)))</f>
        <v/>
      </c>
      <c r="AC313" s="46">
        <f>IF($B313="","",IFERROR(INDEX('CCA Util %'!$H:$H,MATCH($B313,'CCA Util %'!$E:$E,0)),""))</f>
        <v/>
      </c>
      <c r="AD313">
        <f>IF($B313="","",IFERROR(INDEX('CCA Util %'!$G:$G,MATCH($B313,'CCA Util %'!$E:$E,0)),""))</f>
        <v/>
      </c>
      <c r="AE313">
        <f>IF(OR($B313="",$U313=""),"",$U313&amp;" &amp; "&amp;IF(OR($AD313="",$AD313=0),"Util NA",$AD313&amp;" Util"))</f>
        <v/>
      </c>
    </row>
    <row r="314" ht="15.75" customHeight="1" s="42">
      <c r="A314" s="41" t="n"/>
      <c r="G314" s="38" t="n"/>
      <c r="H314" s="38" t="n"/>
      <c r="I314" s="38" t="n"/>
      <c r="J314" s="38" t="n"/>
      <c r="K314" s="38" t="n"/>
      <c r="L314" s="38" t="n"/>
      <c r="N314" s="36">
        <f>IF($B314="","",IF($C314="SUPERSTORE","Superstore","DH"))</f>
        <v/>
      </c>
      <c r="O314" s="36">
        <f>IF($B314="","",IFERROR(VLOOKUP($B314,Mapping!$A:$C,2,0),"Not Mapped"))</f>
        <v/>
      </c>
      <c r="P314" s="36">
        <f>IF($B314="","",IFERROR(VLOOKUP($B314,Mapping!$A:$C,3,0),"Not Mapped"))</f>
        <v/>
      </c>
      <c r="Q314" s="36">
        <f>IF($B314="","",IFERROR(VLOOKUP($O314,Leaders!$A:$B,2,0),"Not Mapped"))</f>
        <v/>
      </c>
      <c r="R314" s="36">
        <f>IF($B314="","",IF(COUNTIF(Exclusions!$A:$A,$B314)&gt;0,"Yes","No"))</f>
        <v/>
      </c>
      <c r="S314" s="38">
        <f>IF($B314="","",MIN(1,DAY($A314)/IF($N314="Superstore",Settings!$B$5,Settings!$B$4)))</f>
        <v/>
      </c>
      <c r="T314" s="38">
        <f>IF(OR($B314="",$G314="",$S314=0),"",$G314/$S314)</f>
        <v/>
      </c>
      <c r="U314" s="36">
        <f>IF($T314="","",IF($T314&lt;Settings!$B$8,"Critical",IF($T314&lt;Settings!$B$9,"Semi Critical","Non Critical")))</f>
        <v/>
      </c>
      <c r="V314" s="28" t="n"/>
      <c r="Z314">
        <f>IF($B314="","",IFERROR(VLOOKUP($B314,'Plan HC for CCA'!$A:$B,2,0),""))</f>
        <v/>
      </c>
      <c r="AA314">
        <f>IF(OR($B314="",$Z314=""),"",IF(N($M314)&lt;$Z314,"Delta","No Delta"))</f>
        <v/>
      </c>
      <c r="AB314">
        <f>IF(OR($B314="",$Z314=""),"",MAX(0,$Z314-N($M314)))</f>
        <v/>
      </c>
      <c r="AC314" s="46">
        <f>IF($B314="","",IFERROR(INDEX('CCA Util %'!$H:$H,MATCH($B314,'CCA Util %'!$E:$E,0)),""))</f>
        <v/>
      </c>
      <c r="AD314">
        <f>IF($B314="","",IFERROR(INDEX('CCA Util %'!$G:$G,MATCH($B314,'CCA Util %'!$E:$E,0)),""))</f>
        <v/>
      </c>
      <c r="AE314">
        <f>IF(OR($B314="",$U314=""),"",$U314&amp;" &amp; "&amp;IF(OR($AD314="",$AD314=0),"Util NA",$AD314&amp;" Util"))</f>
        <v/>
      </c>
    </row>
    <row r="315" ht="15.75" customHeight="1" s="42">
      <c r="A315" s="41" t="n"/>
      <c r="G315" s="38" t="n"/>
      <c r="H315" s="38" t="n"/>
      <c r="I315" s="38" t="n"/>
      <c r="J315" s="38" t="n"/>
      <c r="K315" s="38" t="n"/>
      <c r="L315" s="38" t="n"/>
      <c r="N315" s="36">
        <f>IF($B315="","",IF($C315="SUPERSTORE","Superstore","DH"))</f>
        <v/>
      </c>
      <c r="O315" s="36">
        <f>IF($B315="","",IFERROR(VLOOKUP($B315,Mapping!$A:$C,2,0),"Not Mapped"))</f>
        <v/>
      </c>
      <c r="P315" s="36">
        <f>IF($B315="","",IFERROR(VLOOKUP($B315,Mapping!$A:$C,3,0),"Not Mapped"))</f>
        <v/>
      </c>
      <c r="Q315" s="36">
        <f>IF($B315="","",IFERROR(VLOOKUP($O315,Leaders!$A:$B,2,0),"Not Mapped"))</f>
        <v/>
      </c>
      <c r="R315" s="36">
        <f>IF($B315="","",IF(COUNTIF(Exclusions!$A:$A,$B315)&gt;0,"Yes","No"))</f>
        <v/>
      </c>
      <c r="S315" s="38">
        <f>IF($B315="","",MIN(1,DAY($A315)/IF($N315="Superstore",Settings!$B$5,Settings!$B$4)))</f>
        <v/>
      </c>
      <c r="T315" s="38">
        <f>IF(OR($B315="",$G315="",$S315=0),"",$G315/$S315)</f>
        <v/>
      </c>
      <c r="U315" s="36">
        <f>IF($T315="","",IF($T315&lt;Settings!$B$8,"Critical",IF($T315&lt;Settings!$B$9,"Semi Critical","Non Critical")))</f>
        <v/>
      </c>
      <c r="V315" s="28" t="n"/>
      <c r="Z315">
        <f>IF($B315="","",IFERROR(VLOOKUP($B315,'Plan HC for CCA'!$A:$B,2,0),""))</f>
        <v/>
      </c>
      <c r="AA315">
        <f>IF(OR($B315="",$Z315=""),"",IF(N($M315)&lt;$Z315,"Delta","No Delta"))</f>
        <v/>
      </c>
      <c r="AB315">
        <f>IF(OR($B315="",$Z315=""),"",MAX(0,$Z315-N($M315)))</f>
        <v/>
      </c>
      <c r="AC315" s="46">
        <f>IF($B315="","",IFERROR(INDEX('CCA Util %'!$H:$H,MATCH($B315,'CCA Util %'!$E:$E,0)),""))</f>
        <v/>
      </c>
      <c r="AD315">
        <f>IF($B315="","",IFERROR(INDEX('CCA Util %'!$G:$G,MATCH($B315,'CCA Util %'!$E:$E,0)),""))</f>
        <v/>
      </c>
      <c r="AE315">
        <f>IF(OR($B315="",$U315=""),"",$U315&amp;" &amp; "&amp;IF(OR($AD315="",$AD315=0),"Util NA",$AD315&amp;" Util"))</f>
        <v/>
      </c>
    </row>
    <row r="316" ht="15.75" customHeight="1" s="42">
      <c r="A316" s="41" t="n"/>
      <c r="G316" s="38" t="n"/>
      <c r="H316" s="38" t="n"/>
      <c r="I316" s="38" t="n"/>
      <c r="J316" s="38" t="n"/>
      <c r="K316" s="38" t="n"/>
      <c r="L316" s="38" t="n"/>
      <c r="N316" s="36">
        <f>IF($B316="","",IF($C316="SUPERSTORE","Superstore","DH"))</f>
        <v/>
      </c>
      <c r="O316" s="36">
        <f>IF($B316="","",IFERROR(VLOOKUP($B316,Mapping!$A:$C,2,0),"Not Mapped"))</f>
        <v/>
      </c>
      <c r="P316" s="36">
        <f>IF($B316="","",IFERROR(VLOOKUP($B316,Mapping!$A:$C,3,0),"Not Mapped"))</f>
        <v/>
      </c>
      <c r="Q316" s="36">
        <f>IF($B316="","",IFERROR(VLOOKUP($O316,Leaders!$A:$B,2,0),"Not Mapped"))</f>
        <v/>
      </c>
      <c r="R316" s="36">
        <f>IF($B316="","",IF(COUNTIF(Exclusions!$A:$A,$B316)&gt;0,"Yes","No"))</f>
        <v/>
      </c>
      <c r="S316" s="38">
        <f>IF($B316="","",MIN(1,DAY($A316)/IF($N316="Superstore",Settings!$B$5,Settings!$B$4)))</f>
        <v/>
      </c>
      <c r="T316" s="38">
        <f>IF(OR($B316="",$G316="",$S316=0),"",$G316/$S316)</f>
        <v/>
      </c>
      <c r="U316" s="36">
        <f>IF($T316="","",IF($T316&lt;Settings!$B$8,"Critical",IF($T316&lt;Settings!$B$9,"Semi Critical","Non Critical")))</f>
        <v/>
      </c>
      <c r="V316" s="28" t="n"/>
      <c r="Z316">
        <f>IF($B316="","",IFERROR(VLOOKUP($B316,'Plan HC for CCA'!$A:$B,2,0),""))</f>
        <v/>
      </c>
      <c r="AA316">
        <f>IF(OR($B316="",$Z316=""),"",IF(N($M316)&lt;$Z316,"Delta","No Delta"))</f>
        <v/>
      </c>
      <c r="AB316">
        <f>IF(OR($B316="",$Z316=""),"",MAX(0,$Z316-N($M316)))</f>
        <v/>
      </c>
      <c r="AC316" s="46">
        <f>IF($B316="","",IFERROR(INDEX('CCA Util %'!$H:$H,MATCH($B316,'CCA Util %'!$E:$E,0)),""))</f>
        <v/>
      </c>
      <c r="AD316">
        <f>IF($B316="","",IFERROR(INDEX('CCA Util %'!$G:$G,MATCH($B316,'CCA Util %'!$E:$E,0)),""))</f>
        <v/>
      </c>
      <c r="AE316">
        <f>IF(OR($B316="",$U316=""),"",$U316&amp;" &amp; "&amp;IF(OR($AD316="",$AD316=0),"Util NA",$AD316&amp;" Util"))</f>
        <v/>
      </c>
    </row>
    <row r="317" ht="15.75" customHeight="1" s="42">
      <c r="A317" s="41" t="n"/>
      <c r="G317" s="38" t="n"/>
      <c r="H317" s="38" t="n"/>
      <c r="I317" s="38" t="n"/>
      <c r="J317" s="38" t="n"/>
      <c r="K317" s="38" t="n"/>
      <c r="L317" s="38" t="n"/>
      <c r="N317" s="36">
        <f>IF($B317="","",IF($C317="SUPERSTORE","Superstore","DH"))</f>
        <v/>
      </c>
      <c r="O317" s="36">
        <f>IF($B317="","",IFERROR(VLOOKUP($B317,Mapping!$A:$C,2,0),"Not Mapped"))</f>
        <v/>
      </c>
      <c r="P317" s="36">
        <f>IF($B317="","",IFERROR(VLOOKUP($B317,Mapping!$A:$C,3,0),"Not Mapped"))</f>
        <v/>
      </c>
      <c r="Q317" s="36">
        <f>IF($B317="","",IFERROR(VLOOKUP($O317,Leaders!$A:$B,2,0),"Not Mapped"))</f>
        <v/>
      </c>
      <c r="R317" s="36">
        <f>IF($B317="","",IF(COUNTIF(Exclusions!$A:$A,$B317)&gt;0,"Yes","No"))</f>
        <v/>
      </c>
      <c r="S317" s="38">
        <f>IF($B317="","",MIN(1,DAY($A317)/IF($N317="Superstore",Settings!$B$5,Settings!$B$4)))</f>
        <v/>
      </c>
      <c r="T317" s="38">
        <f>IF(OR($B317="",$G317="",$S317=0),"",$G317/$S317)</f>
        <v/>
      </c>
      <c r="U317" s="36">
        <f>IF($T317="","",IF($T317&lt;Settings!$B$8,"Critical",IF($T317&lt;Settings!$B$9,"Semi Critical","Non Critical")))</f>
        <v/>
      </c>
      <c r="V317" s="28" t="n"/>
      <c r="Z317">
        <f>IF($B317="","",IFERROR(VLOOKUP($B317,'Plan HC for CCA'!$A:$B,2,0),""))</f>
        <v/>
      </c>
      <c r="AA317">
        <f>IF(OR($B317="",$Z317=""),"",IF(N($M317)&lt;$Z317,"Delta","No Delta"))</f>
        <v/>
      </c>
      <c r="AB317">
        <f>IF(OR($B317="",$Z317=""),"",MAX(0,$Z317-N($M317)))</f>
        <v/>
      </c>
      <c r="AC317" s="46">
        <f>IF($B317="","",IFERROR(INDEX('CCA Util %'!$H:$H,MATCH($B317,'CCA Util %'!$E:$E,0)),""))</f>
        <v/>
      </c>
      <c r="AD317">
        <f>IF($B317="","",IFERROR(INDEX('CCA Util %'!$G:$G,MATCH($B317,'CCA Util %'!$E:$E,0)),""))</f>
        <v/>
      </c>
      <c r="AE317">
        <f>IF(OR($B317="",$U317=""),"",$U317&amp;" &amp; "&amp;IF(OR($AD317="",$AD317=0),"Util NA",$AD317&amp;" Util"))</f>
        <v/>
      </c>
    </row>
    <row r="318" ht="15.75" customHeight="1" s="42">
      <c r="A318" s="41" t="n"/>
      <c r="G318" s="38" t="n"/>
      <c r="H318" s="38" t="n"/>
      <c r="I318" s="38" t="n"/>
      <c r="J318" s="38" t="n"/>
      <c r="K318" s="38" t="n"/>
      <c r="L318" s="38" t="n"/>
      <c r="N318" s="36">
        <f>IF($B318="","",IF($C318="SUPERSTORE","Superstore","DH"))</f>
        <v/>
      </c>
      <c r="O318" s="36">
        <f>IF($B318="","",IFERROR(VLOOKUP($B318,Mapping!$A:$C,2,0),"Not Mapped"))</f>
        <v/>
      </c>
      <c r="P318" s="36">
        <f>IF($B318="","",IFERROR(VLOOKUP($B318,Mapping!$A:$C,3,0),"Not Mapped"))</f>
        <v/>
      </c>
      <c r="Q318" s="36">
        <f>IF($B318="","",IFERROR(VLOOKUP($O318,Leaders!$A:$B,2,0),"Not Mapped"))</f>
        <v/>
      </c>
      <c r="R318" s="36">
        <f>IF($B318="","",IF(COUNTIF(Exclusions!$A:$A,$B318)&gt;0,"Yes","No"))</f>
        <v/>
      </c>
      <c r="S318" s="38">
        <f>IF($B318="","",MIN(1,DAY($A318)/IF($N318="Superstore",Settings!$B$5,Settings!$B$4)))</f>
        <v/>
      </c>
      <c r="T318" s="38">
        <f>IF(OR($B318="",$G318="",$S318=0),"",$G318/$S318)</f>
        <v/>
      </c>
      <c r="U318" s="36">
        <f>IF($T318="","",IF($T318&lt;Settings!$B$8,"Critical",IF($T318&lt;Settings!$B$9,"Semi Critical","Non Critical")))</f>
        <v/>
      </c>
      <c r="V318" s="28" t="n"/>
      <c r="Z318">
        <f>IF($B318="","",IFERROR(VLOOKUP($B318,'Plan HC for CCA'!$A:$B,2,0),""))</f>
        <v/>
      </c>
      <c r="AA318">
        <f>IF(OR($B318="",$Z318=""),"",IF(N($M318)&lt;$Z318,"Delta","No Delta"))</f>
        <v/>
      </c>
      <c r="AB318">
        <f>IF(OR($B318="",$Z318=""),"",MAX(0,$Z318-N($M318)))</f>
        <v/>
      </c>
      <c r="AC318" s="46">
        <f>IF($B318="","",IFERROR(INDEX('CCA Util %'!$H:$H,MATCH($B318,'CCA Util %'!$E:$E,0)),""))</f>
        <v/>
      </c>
      <c r="AD318">
        <f>IF($B318="","",IFERROR(INDEX('CCA Util %'!$G:$G,MATCH($B318,'CCA Util %'!$E:$E,0)),""))</f>
        <v/>
      </c>
      <c r="AE318">
        <f>IF(OR($B318="",$U318=""),"",$U318&amp;" &amp; "&amp;IF(OR($AD318="",$AD318=0),"Util NA",$AD318&amp;" Util"))</f>
        <v/>
      </c>
    </row>
    <row r="319" ht="15.75" customHeight="1" s="42">
      <c r="A319" s="41" t="n"/>
      <c r="G319" s="38" t="n"/>
      <c r="H319" s="38" t="n"/>
      <c r="I319" s="38" t="n"/>
      <c r="J319" s="38" t="n"/>
      <c r="K319" s="38" t="n"/>
      <c r="L319" s="38" t="n"/>
      <c r="N319" s="36">
        <f>IF($B319="","",IF($C319="SUPERSTORE","Superstore","DH"))</f>
        <v/>
      </c>
      <c r="O319" s="36">
        <f>IF($B319="","",IFERROR(VLOOKUP($B319,Mapping!$A:$C,2,0),"Not Mapped"))</f>
        <v/>
      </c>
      <c r="P319" s="36">
        <f>IF($B319="","",IFERROR(VLOOKUP($B319,Mapping!$A:$C,3,0),"Not Mapped"))</f>
        <v/>
      </c>
      <c r="Q319" s="36">
        <f>IF($B319="","",IFERROR(VLOOKUP($O319,Leaders!$A:$B,2,0),"Not Mapped"))</f>
        <v/>
      </c>
      <c r="R319" s="36">
        <f>IF($B319="","",IF(COUNTIF(Exclusions!$A:$A,$B319)&gt;0,"Yes","No"))</f>
        <v/>
      </c>
      <c r="S319" s="38">
        <f>IF($B319="","",MIN(1,DAY($A319)/IF($N319="Superstore",Settings!$B$5,Settings!$B$4)))</f>
        <v/>
      </c>
      <c r="T319" s="38">
        <f>IF(OR($B319="",$G319="",$S319=0),"",$G319/$S319)</f>
        <v/>
      </c>
      <c r="U319" s="36">
        <f>IF($T319="","",IF($T319&lt;Settings!$B$8,"Critical",IF($T319&lt;Settings!$B$9,"Semi Critical","Non Critical")))</f>
        <v/>
      </c>
      <c r="V319" s="28" t="n"/>
      <c r="Z319">
        <f>IF($B319="","",IFERROR(VLOOKUP($B319,'Plan HC for CCA'!$A:$B,2,0),""))</f>
        <v/>
      </c>
      <c r="AA319">
        <f>IF(OR($B319="",$Z319=""),"",IF(N($M319)&lt;$Z319,"Delta","No Delta"))</f>
        <v/>
      </c>
      <c r="AB319">
        <f>IF(OR($B319="",$Z319=""),"",MAX(0,$Z319-N($M319)))</f>
        <v/>
      </c>
      <c r="AC319" s="46">
        <f>IF($B319="","",IFERROR(INDEX('CCA Util %'!$H:$H,MATCH($B319,'CCA Util %'!$E:$E,0)),""))</f>
        <v/>
      </c>
      <c r="AD319">
        <f>IF($B319="","",IFERROR(INDEX('CCA Util %'!$G:$G,MATCH($B319,'CCA Util %'!$E:$E,0)),""))</f>
        <v/>
      </c>
      <c r="AE319">
        <f>IF(OR($B319="",$U319=""),"",$U319&amp;" &amp; "&amp;IF(OR($AD319="",$AD319=0),"Util NA",$AD319&amp;" Util"))</f>
        <v/>
      </c>
    </row>
    <row r="320" ht="15.75" customHeight="1" s="42">
      <c r="A320" s="41" t="n"/>
      <c r="G320" s="38" t="n"/>
      <c r="H320" s="38" t="n"/>
      <c r="I320" s="38" t="n"/>
      <c r="J320" s="38" t="n"/>
      <c r="K320" s="38" t="n"/>
      <c r="L320" s="38" t="n"/>
      <c r="N320" s="36">
        <f>IF($B320="","",IF($C320="SUPERSTORE","Superstore","DH"))</f>
        <v/>
      </c>
      <c r="O320" s="36">
        <f>IF($B320="","",IFERROR(VLOOKUP($B320,Mapping!$A:$C,2,0),"Not Mapped"))</f>
        <v/>
      </c>
      <c r="P320" s="36">
        <f>IF($B320="","",IFERROR(VLOOKUP($B320,Mapping!$A:$C,3,0),"Not Mapped"))</f>
        <v/>
      </c>
      <c r="Q320" s="36">
        <f>IF($B320="","",IFERROR(VLOOKUP($O320,Leaders!$A:$B,2,0),"Not Mapped"))</f>
        <v/>
      </c>
      <c r="R320" s="36">
        <f>IF($B320="","",IF(COUNTIF(Exclusions!$A:$A,$B320)&gt;0,"Yes","No"))</f>
        <v/>
      </c>
      <c r="S320" s="38">
        <f>IF($B320="","",MIN(1,DAY($A320)/IF($N320="Superstore",Settings!$B$5,Settings!$B$4)))</f>
        <v/>
      </c>
      <c r="T320" s="38">
        <f>IF(OR($B320="",$G320="",$S320=0),"",$G320/$S320)</f>
        <v/>
      </c>
      <c r="U320" s="36">
        <f>IF($T320="","",IF($T320&lt;Settings!$B$8,"Critical",IF($T320&lt;Settings!$B$9,"Semi Critical","Non Critical")))</f>
        <v/>
      </c>
      <c r="V320" s="28" t="n"/>
      <c r="Z320">
        <f>IF($B320="","",IFERROR(VLOOKUP($B320,'Plan HC for CCA'!$A:$B,2,0),""))</f>
        <v/>
      </c>
      <c r="AA320">
        <f>IF(OR($B320="",$Z320=""),"",IF(N($M320)&lt;$Z320,"Delta","No Delta"))</f>
        <v/>
      </c>
      <c r="AB320">
        <f>IF(OR($B320="",$Z320=""),"",MAX(0,$Z320-N($M320)))</f>
        <v/>
      </c>
      <c r="AC320" s="46">
        <f>IF($B320="","",IFERROR(INDEX('CCA Util %'!$H:$H,MATCH($B320,'CCA Util %'!$E:$E,0)),""))</f>
        <v/>
      </c>
      <c r="AD320">
        <f>IF($B320="","",IFERROR(INDEX('CCA Util %'!$G:$G,MATCH($B320,'CCA Util %'!$E:$E,0)),""))</f>
        <v/>
      </c>
      <c r="AE320">
        <f>IF(OR($B320="",$U320=""),"",$U320&amp;" &amp; "&amp;IF(OR($AD320="",$AD320=0),"Util NA",$AD320&amp;" Util"))</f>
        <v/>
      </c>
    </row>
    <row r="321" ht="15.75" customHeight="1" s="42">
      <c r="A321" s="41" t="n"/>
      <c r="G321" s="38" t="n"/>
      <c r="H321" s="38" t="n"/>
      <c r="I321" s="38" t="n"/>
      <c r="J321" s="38" t="n"/>
      <c r="K321" s="38" t="n"/>
      <c r="L321" s="38" t="n"/>
      <c r="N321" s="36">
        <f>IF($B321="","",IF($C321="SUPERSTORE","Superstore","DH"))</f>
        <v/>
      </c>
      <c r="O321" s="36">
        <f>IF($B321="","",IFERROR(VLOOKUP($B321,Mapping!$A:$C,2,0),"Not Mapped"))</f>
        <v/>
      </c>
      <c r="P321" s="36">
        <f>IF($B321="","",IFERROR(VLOOKUP($B321,Mapping!$A:$C,3,0),"Not Mapped"))</f>
        <v/>
      </c>
      <c r="Q321" s="36">
        <f>IF($B321="","",IFERROR(VLOOKUP($O321,Leaders!$A:$B,2,0),"Not Mapped"))</f>
        <v/>
      </c>
      <c r="R321" s="36">
        <f>IF($B321="","",IF(COUNTIF(Exclusions!$A:$A,$B321)&gt;0,"Yes","No"))</f>
        <v/>
      </c>
      <c r="S321" s="38">
        <f>IF($B321="","",MIN(1,DAY($A321)/IF($N321="Superstore",Settings!$B$5,Settings!$B$4)))</f>
        <v/>
      </c>
      <c r="T321" s="38">
        <f>IF(OR($B321="",$G321="",$S321=0),"",$G321/$S321)</f>
        <v/>
      </c>
      <c r="U321" s="36">
        <f>IF($T321="","",IF($T321&lt;Settings!$B$8,"Critical",IF($T321&lt;Settings!$B$9,"Semi Critical","Non Critical")))</f>
        <v/>
      </c>
      <c r="V321" s="28" t="n"/>
      <c r="Z321">
        <f>IF($B321="","",IFERROR(VLOOKUP($B321,'Plan HC for CCA'!$A:$B,2,0),""))</f>
        <v/>
      </c>
      <c r="AA321">
        <f>IF(OR($B321="",$Z321=""),"",IF(N($M321)&lt;$Z321,"Delta","No Delta"))</f>
        <v/>
      </c>
      <c r="AB321">
        <f>IF(OR($B321="",$Z321=""),"",MAX(0,$Z321-N($M321)))</f>
        <v/>
      </c>
      <c r="AC321" s="46">
        <f>IF($B321="","",IFERROR(INDEX('CCA Util %'!$H:$H,MATCH($B321,'CCA Util %'!$E:$E,0)),""))</f>
        <v/>
      </c>
      <c r="AD321">
        <f>IF($B321="","",IFERROR(INDEX('CCA Util %'!$G:$G,MATCH($B321,'CCA Util %'!$E:$E,0)),""))</f>
        <v/>
      </c>
      <c r="AE321">
        <f>IF(OR($B321="",$U321=""),"",$U321&amp;" &amp; "&amp;IF(OR($AD321="",$AD321=0),"Util NA",$AD321&amp;" Util"))</f>
        <v/>
      </c>
    </row>
    <row r="322" ht="15.75" customHeight="1" s="42">
      <c r="A322" s="41" t="n"/>
      <c r="G322" s="38" t="n"/>
      <c r="H322" s="38" t="n"/>
      <c r="I322" s="38" t="n"/>
      <c r="J322" s="38" t="n"/>
      <c r="K322" s="38" t="n"/>
      <c r="L322" s="38" t="n"/>
      <c r="N322" s="36">
        <f>IF($B322="","",IF($C322="SUPERSTORE","Superstore","DH"))</f>
        <v/>
      </c>
      <c r="O322" s="36">
        <f>IF($B322="","",IFERROR(VLOOKUP($B322,Mapping!$A:$C,2,0),"Not Mapped"))</f>
        <v/>
      </c>
      <c r="P322" s="36">
        <f>IF($B322="","",IFERROR(VLOOKUP($B322,Mapping!$A:$C,3,0),"Not Mapped"))</f>
        <v/>
      </c>
      <c r="Q322" s="36">
        <f>IF($B322="","",IFERROR(VLOOKUP($O322,Leaders!$A:$B,2,0),"Not Mapped"))</f>
        <v/>
      </c>
      <c r="R322" s="36">
        <f>IF($B322="","",IF(COUNTIF(Exclusions!$A:$A,$B322)&gt;0,"Yes","No"))</f>
        <v/>
      </c>
      <c r="S322" s="38">
        <f>IF($B322="","",MIN(1,DAY($A322)/IF($N322="Superstore",Settings!$B$5,Settings!$B$4)))</f>
        <v/>
      </c>
      <c r="T322" s="38">
        <f>IF(OR($B322="",$G322="",$S322=0),"",$G322/$S322)</f>
        <v/>
      </c>
      <c r="U322" s="36">
        <f>IF($T322="","",IF($T322&lt;Settings!$B$8,"Critical",IF($T322&lt;Settings!$B$9,"Semi Critical","Non Critical")))</f>
        <v/>
      </c>
      <c r="V322" s="28" t="n"/>
      <c r="Z322">
        <f>IF($B322="","",IFERROR(VLOOKUP($B322,'Plan HC for CCA'!$A:$B,2,0),""))</f>
        <v/>
      </c>
      <c r="AA322">
        <f>IF(OR($B322="",$Z322=""),"",IF(N($M322)&lt;$Z322,"Delta","No Delta"))</f>
        <v/>
      </c>
      <c r="AB322">
        <f>IF(OR($B322="",$Z322=""),"",MAX(0,$Z322-N($M322)))</f>
        <v/>
      </c>
      <c r="AC322" s="46">
        <f>IF($B322="","",IFERROR(INDEX('CCA Util %'!$H:$H,MATCH($B322,'CCA Util %'!$E:$E,0)),""))</f>
        <v/>
      </c>
      <c r="AD322">
        <f>IF($B322="","",IFERROR(INDEX('CCA Util %'!$G:$G,MATCH($B322,'CCA Util %'!$E:$E,0)),""))</f>
        <v/>
      </c>
      <c r="AE322">
        <f>IF(OR($B322="",$U322=""),"",$U322&amp;" &amp; "&amp;IF(OR($AD322="",$AD322=0),"Util NA",$AD322&amp;" Util"))</f>
        <v/>
      </c>
    </row>
    <row r="323" ht="15.75" customHeight="1" s="42">
      <c r="A323" s="41" t="n"/>
      <c r="G323" s="38" t="n"/>
      <c r="H323" s="38" t="n"/>
      <c r="I323" s="38" t="n"/>
      <c r="J323" s="38" t="n"/>
      <c r="K323" s="38" t="n"/>
      <c r="L323" s="38" t="n"/>
      <c r="N323" s="36">
        <f>IF($B323="","",IF($C323="SUPERSTORE","Superstore","DH"))</f>
        <v/>
      </c>
      <c r="O323" s="36">
        <f>IF($B323="","",IFERROR(VLOOKUP($B323,Mapping!$A:$C,2,0),"Not Mapped"))</f>
        <v/>
      </c>
      <c r="P323" s="36">
        <f>IF($B323="","",IFERROR(VLOOKUP($B323,Mapping!$A:$C,3,0),"Not Mapped"))</f>
        <v/>
      </c>
      <c r="Q323" s="36">
        <f>IF($B323="","",IFERROR(VLOOKUP($O323,Leaders!$A:$B,2,0),"Not Mapped"))</f>
        <v/>
      </c>
      <c r="R323" s="36">
        <f>IF($B323="","",IF(COUNTIF(Exclusions!$A:$A,$B323)&gt;0,"Yes","No"))</f>
        <v/>
      </c>
      <c r="S323" s="38">
        <f>IF($B323="","",MIN(1,DAY($A323)/IF($N323="Superstore",Settings!$B$5,Settings!$B$4)))</f>
        <v/>
      </c>
      <c r="T323" s="38">
        <f>IF(OR($B323="",$G323="",$S323=0),"",$G323/$S323)</f>
        <v/>
      </c>
      <c r="U323" s="36">
        <f>IF($T323="","",IF($T323&lt;Settings!$B$8,"Critical",IF($T323&lt;Settings!$B$9,"Semi Critical","Non Critical")))</f>
        <v/>
      </c>
      <c r="V323" s="28" t="n"/>
      <c r="Z323">
        <f>IF($B323="","",IFERROR(VLOOKUP($B323,'Plan HC for CCA'!$A:$B,2,0),""))</f>
        <v/>
      </c>
      <c r="AA323">
        <f>IF(OR($B323="",$Z323=""),"",IF(N($M323)&lt;$Z323,"Delta","No Delta"))</f>
        <v/>
      </c>
      <c r="AB323">
        <f>IF(OR($B323="",$Z323=""),"",MAX(0,$Z323-N($M323)))</f>
        <v/>
      </c>
      <c r="AC323" s="46">
        <f>IF($B323="","",IFERROR(INDEX('CCA Util %'!$H:$H,MATCH($B323,'CCA Util %'!$E:$E,0)),""))</f>
        <v/>
      </c>
      <c r="AD323">
        <f>IF($B323="","",IFERROR(INDEX('CCA Util %'!$G:$G,MATCH($B323,'CCA Util %'!$E:$E,0)),""))</f>
        <v/>
      </c>
      <c r="AE323">
        <f>IF(OR($B323="",$U323=""),"",$U323&amp;" &amp; "&amp;IF(OR($AD323="",$AD323=0),"Util NA",$AD323&amp;" Util"))</f>
        <v/>
      </c>
    </row>
    <row r="324" ht="15.75" customHeight="1" s="42">
      <c r="A324" s="41" t="n"/>
      <c r="G324" s="38" t="n"/>
      <c r="H324" s="38" t="n"/>
      <c r="I324" s="38" t="n"/>
      <c r="J324" s="38" t="n"/>
      <c r="K324" s="38" t="n"/>
      <c r="L324" s="38" t="n"/>
      <c r="N324" s="36">
        <f>IF($B324="","",IF($C324="SUPERSTORE","Superstore","DH"))</f>
        <v/>
      </c>
      <c r="O324" s="36">
        <f>IF($B324="","",IFERROR(VLOOKUP($B324,Mapping!$A:$C,2,0),"Not Mapped"))</f>
        <v/>
      </c>
      <c r="P324" s="36">
        <f>IF($B324="","",IFERROR(VLOOKUP($B324,Mapping!$A:$C,3,0),"Not Mapped"))</f>
        <v/>
      </c>
      <c r="Q324" s="36">
        <f>IF($B324="","",IFERROR(VLOOKUP($O324,Leaders!$A:$B,2,0),"Not Mapped"))</f>
        <v/>
      </c>
      <c r="R324" s="36">
        <f>IF($B324="","",IF(COUNTIF(Exclusions!$A:$A,$B324)&gt;0,"Yes","No"))</f>
        <v/>
      </c>
      <c r="S324" s="38">
        <f>IF($B324="","",MIN(1,DAY($A324)/IF($N324="Superstore",Settings!$B$5,Settings!$B$4)))</f>
        <v/>
      </c>
      <c r="T324" s="38">
        <f>IF(OR($B324="",$G324="",$S324=0),"",$G324/$S324)</f>
        <v/>
      </c>
      <c r="U324" s="36">
        <f>IF($T324="","",IF($T324&lt;Settings!$B$8,"Critical",IF($T324&lt;Settings!$B$9,"Semi Critical","Non Critical")))</f>
        <v/>
      </c>
      <c r="V324" s="28" t="n"/>
      <c r="Z324">
        <f>IF($B324="","",IFERROR(VLOOKUP($B324,'Plan HC for CCA'!$A:$B,2,0),""))</f>
        <v/>
      </c>
      <c r="AA324">
        <f>IF(OR($B324="",$Z324=""),"",IF(N($M324)&lt;$Z324,"Delta","No Delta"))</f>
        <v/>
      </c>
      <c r="AB324">
        <f>IF(OR($B324="",$Z324=""),"",MAX(0,$Z324-N($M324)))</f>
        <v/>
      </c>
      <c r="AC324" s="46">
        <f>IF($B324="","",IFERROR(INDEX('CCA Util %'!$H:$H,MATCH($B324,'CCA Util %'!$E:$E,0)),""))</f>
        <v/>
      </c>
      <c r="AD324">
        <f>IF($B324="","",IFERROR(INDEX('CCA Util %'!$G:$G,MATCH($B324,'CCA Util %'!$E:$E,0)),""))</f>
        <v/>
      </c>
      <c r="AE324">
        <f>IF(OR($B324="",$U324=""),"",$U324&amp;" &amp; "&amp;IF(OR($AD324="",$AD324=0),"Util NA",$AD324&amp;" Util"))</f>
        <v/>
      </c>
    </row>
    <row r="325" ht="15.75" customHeight="1" s="42">
      <c r="A325" s="41" t="n"/>
      <c r="G325" s="38" t="n"/>
      <c r="H325" s="38" t="n"/>
      <c r="I325" s="38" t="n"/>
      <c r="J325" s="38" t="n"/>
      <c r="K325" s="38" t="n"/>
      <c r="L325" s="38" t="n"/>
      <c r="N325" s="36">
        <f>IF($B325="","",IF($C325="SUPERSTORE","Superstore","DH"))</f>
        <v/>
      </c>
      <c r="O325" s="36">
        <f>IF($B325="","",IFERROR(VLOOKUP($B325,Mapping!$A:$C,2,0),"Not Mapped"))</f>
        <v/>
      </c>
      <c r="P325" s="36">
        <f>IF($B325="","",IFERROR(VLOOKUP($B325,Mapping!$A:$C,3,0),"Not Mapped"))</f>
        <v/>
      </c>
      <c r="Q325" s="36">
        <f>IF($B325="","",IFERROR(VLOOKUP($O325,Leaders!$A:$B,2,0),"Not Mapped"))</f>
        <v/>
      </c>
      <c r="R325" s="36">
        <f>IF($B325="","",IF(COUNTIF(Exclusions!$A:$A,$B325)&gt;0,"Yes","No"))</f>
        <v/>
      </c>
      <c r="S325" s="38">
        <f>IF($B325="","",MIN(1,DAY($A325)/IF($N325="Superstore",Settings!$B$5,Settings!$B$4)))</f>
        <v/>
      </c>
      <c r="T325" s="38">
        <f>IF(OR($B325="",$G325="",$S325=0),"",$G325/$S325)</f>
        <v/>
      </c>
      <c r="U325" s="36">
        <f>IF($T325="","",IF($T325&lt;Settings!$B$8,"Critical",IF($T325&lt;Settings!$B$9,"Semi Critical","Non Critical")))</f>
        <v/>
      </c>
      <c r="V325" s="28" t="n"/>
      <c r="Z325">
        <f>IF($B325="","",IFERROR(VLOOKUP($B325,'Plan HC for CCA'!$A:$B,2,0),""))</f>
        <v/>
      </c>
      <c r="AA325">
        <f>IF(OR($B325="",$Z325=""),"",IF(N($M325)&lt;$Z325,"Delta","No Delta"))</f>
        <v/>
      </c>
      <c r="AB325">
        <f>IF(OR($B325="",$Z325=""),"",MAX(0,$Z325-N($M325)))</f>
        <v/>
      </c>
      <c r="AC325" s="46">
        <f>IF($B325="","",IFERROR(INDEX('CCA Util %'!$H:$H,MATCH($B325,'CCA Util %'!$E:$E,0)),""))</f>
        <v/>
      </c>
      <c r="AD325">
        <f>IF($B325="","",IFERROR(INDEX('CCA Util %'!$G:$G,MATCH($B325,'CCA Util %'!$E:$E,0)),""))</f>
        <v/>
      </c>
      <c r="AE325">
        <f>IF(OR($B325="",$U325=""),"",$U325&amp;" &amp; "&amp;IF(OR($AD325="",$AD325=0),"Util NA",$AD325&amp;" Util"))</f>
        <v/>
      </c>
    </row>
    <row r="326" ht="15.75" customHeight="1" s="42">
      <c r="A326" s="41" t="n"/>
      <c r="G326" s="38" t="n"/>
      <c r="H326" s="38" t="n"/>
      <c r="I326" s="38" t="n"/>
      <c r="J326" s="38" t="n"/>
      <c r="K326" s="38" t="n"/>
      <c r="L326" s="38" t="n"/>
      <c r="N326" s="36">
        <f>IF($B326="","",IF($C326="SUPERSTORE","Superstore","DH"))</f>
        <v/>
      </c>
      <c r="O326" s="36">
        <f>IF($B326="","",IFERROR(VLOOKUP($B326,Mapping!$A:$C,2,0),"Not Mapped"))</f>
        <v/>
      </c>
      <c r="P326" s="36">
        <f>IF($B326="","",IFERROR(VLOOKUP($B326,Mapping!$A:$C,3,0),"Not Mapped"))</f>
        <v/>
      </c>
      <c r="Q326" s="36">
        <f>IF($B326="","",IFERROR(VLOOKUP($O326,Leaders!$A:$B,2,0),"Not Mapped"))</f>
        <v/>
      </c>
      <c r="R326" s="36">
        <f>IF($B326="","",IF(COUNTIF(Exclusions!$A:$A,$B326)&gt;0,"Yes","No"))</f>
        <v/>
      </c>
      <c r="S326" s="38">
        <f>IF($B326="","",MIN(1,DAY($A326)/IF($N326="Superstore",Settings!$B$5,Settings!$B$4)))</f>
        <v/>
      </c>
      <c r="T326" s="38">
        <f>IF(OR($B326="",$G326="",$S326=0),"",$G326/$S326)</f>
        <v/>
      </c>
      <c r="U326" s="36">
        <f>IF($T326="","",IF($T326&lt;Settings!$B$8,"Critical",IF($T326&lt;Settings!$B$9,"Semi Critical","Non Critical")))</f>
        <v/>
      </c>
      <c r="V326" s="28" t="n"/>
      <c r="Z326">
        <f>IF($B326="","",IFERROR(VLOOKUP($B326,'Plan HC for CCA'!$A:$B,2,0),""))</f>
        <v/>
      </c>
      <c r="AA326">
        <f>IF(OR($B326="",$Z326=""),"",IF(N($M326)&lt;$Z326,"Delta","No Delta"))</f>
        <v/>
      </c>
      <c r="AB326">
        <f>IF(OR($B326="",$Z326=""),"",MAX(0,$Z326-N($M326)))</f>
        <v/>
      </c>
      <c r="AC326" s="46">
        <f>IF($B326="","",IFERROR(INDEX('CCA Util %'!$H:$H,MATCH($B326,'CCA Util %'!$E:$E,0)),""))</f>
        <v/>
      </c>
      <c r="AD326">
        <f>IF($B326="","",IFERROR(INDEX('CCA Util %'!$G:$G,MATCH($B326,'CCA Util %'!$E:$E,0)),""))</f>
        <v/>
      </c>
      <c r="AE326">
        <f>IF(OR($B326="",$U326=""),"",$U326&amp;" &amp; "&amp;IF(OR($AD326="",$AD326=0),"Util NA",$AD326&amp;" Util"))</f>
        <v/>
      </c>
    </row>
    <row r="327" ht="15.75" customHeight="1" s="42">
      <c r="A327" s="41" t="n"/>
      <c r="G327" s="38" t="n"/>
      <c r="H327" s="38" t="n"/>
      <c r="I327" s="38" t="n"/>
      <c r="J327" s="38" t="n"/>
      <c r="K327" s="38" t="n"/>
      <c r="L327" s="38" t="n"/>
      <c r="N327" s="36">
        <f>IF($B327="","",IF($C327="SUPERSTORE","Superstore","DH"))</f>
        <v/>
      </c>
      <c r="O327" s="36">
        <f>IF($B327="","",IFERROR(VLOOKUP($B327,Mapping!$A:$C,2,0),"Not Mapped"))</f>
        <v/>
      </c>
      <c r="P327" s="36">
        <f>IF($B327="","",IFERROR(VLOOKUP($B327,Mapping!$A:$C,3,0),"Not Mapped"))</f>
        <v/>
      </c>
      <c r="Q327" s="36">
        <f>IF($B327="","",IFERROR(VLOOKUP($O327,Leaders!$A:$B,2,0),"Not Mapped"))</f>
        <v/>
      </c>
      <c r="R327" s="36">
        <f>IF($B327="","",IF(COUNTIF(Exclusions!$A:$A,$B327)&gt;0,"Yes","No"))</f>
        <v/>
      </c>
      <c r="S327" s="38">
        <f>IF($B327="","",MIN(1,DAY($A327)/IF($N327="Superstore",Settings!$B$5,Settings!$B$4)))</f>
        <v/>
      </c>
      <c r="T327" s="38">
        <f>IF(OR($B327="",$G327="",$S327=0),"",$G327/$S327)</f>
        <v/>
      </c>
      <c r="U327" s="36">
        <f>IF($T327="","",IF($T327&lt;Settings!$B$8,"Critical",IF($T327&lt;Settings!$B$9,"Semi Critical","Non Critical")))</f>
        <v/>
      </c>
      <c r="V327" s="28" t="n"/>
      <c r="Z327">
        <f>IF($B327="","",IFERROR(VLOOKUP($B327,'Plan HC for CCA'!$A:$B,2,0),""))</f>
        <v/>
      </c>
      <c r="AA327">
        <f>IF(OR($B327="",$Z327=""),"",IF(N($M327)&lt;$Z327,"Delta","No Delta"))</f>
        <v/>
      </c>
      <c r="AB327">
        <f>IF(OR($B327="",$Z327=""),"",MAX(0,$Z327-N($M327)))</f>
        <v/>
      </c>
      <c r="AC327" s="46">
        <f>IF($B327="","",IFERROR(INDEX('CCA Util %'!$H:$H,MATCH($B327,'CCA Util %'!$E:$E,0)),""))</f>
        <v/>
      </c>
      <c r="AD327">
        <f>IF($B327="","",IFERROR(INDEX('CCA Util %'!$G:$G,MATCH($B327,'CCA Util %'!$E:$E,0)),""))</f>
        <v/>
      </c>
      <c r="AE327">
        <f>IF(OR($B327="",$U327=""),"",$U327&amp;" &amp; "&amp;IF(OR($AD327="",$AD327=0),"Util NA",$AD327&amp;" Util"))</f>
        <v/>
      </c>
    </row>
    <row r="328" ht="15.75" customHeight="1" s="42">
      <c r="A328" s="41" t="n"/>
      <c r="G328" s="38" t="n"/>
      <c r="H328" s="38" t="n"/>
      <c r="I328" s="38" t="n"/>
      <c r="J328" s="38" t="n"/>
      <c r="K328" s="38" t="n"/>
      <c r="L328" s="38" t="n"/>
      <c r="N328" s="36">
        <f>IF($B328="","",IF($C328="SUPERSTORE","Superstore","DH"))</f>
        <v/>
      </c>
      <c r="O328" s="36">
        <f>IF($B328="","",IFERROR(VLOOKUP($B328,Mapping!$A:$C,2,0),"Not Mapped"))</f>
        <v/>
      </c>
      <c r="P328" s="36">
        <f>IF($B328="","",IFERROR(VLOOKUP($B328,Mapping!$A:$C,3,0),"Not Mapped"))</f>
        <v/>
      </c>
      <c r="Q328" s="36">
        <f>IF($B328="","",IFERROR(VLOOKUP($O328,Leaders!$A:$B,2,0),"Not Mapped"))</f>
        <v/>
      </c>
      <c r="R328" s="36">
        <f>IF($B328="","",IF(COUNTIF(Exclusions!$A:$A,$B328)&gt;0,"Yes","No"))</f>
        <v/>
      </c>
      <c r="S328" s="38">
        <f>IF($B328="","",MIN(1,DAY($A328)/IF($N328="Superstore",Settings!$B$5,Settings!$B$4)))</f>
        <v/>
      </c>
      <c r="T328" s="38">
        <f>IF(OR($B328="",$G328="",$S328=0),"",$G328/$S328)</f>
        <v/>
      </c>
      <c r="U328" s="36">
        <f>IF($T328="","",IF($T328&lt;Settings!$B$8,"Critical",IF($T328&lt;Settings!$B$9,"Semi Critical","Non Critical")))</f>
        <v/>
      </c>
      <c r="V328" s="28" t="n"/>
      <c r="Z328">
        <f>IF($B328="","",IFERROR(VLOOKUP($B328,'Plan HC for CCA'!$A:$B,2,0),""))</f>
        <v/>
      </c>
      <c r="AA328">
        <f>IF(OR($B328="",$Z328=""),"",IF(N($M328)&lt;$Z328,"Delta","No Delta"))</f>
        <v/>
      </c>
      <c r="AB328">
        <f>IF(OR($B328="",$Z328=""),"",MAX(0,$Z328-N($M328)))</f>
        <v/>
      </c>
      <c r="AC328" s="46">
        <f>IF($B328="","",IFERROR(INDEX('CCA Util %'!$H:$H,MATCH($B328,'CCA Util %'!$E:$E,0)),""))</f>
        <v/>
      </c>
      <c r="AD328">
        <f>IF($B328="","",IFERROR(INDEX('CCA Util %'!$G:$G,MATCH($B328,'CCA Util %'!$E:$E,0)),""))</f>
        <v/>
      </c>
      <c r="AE328">
        <f>IF(OR($B328="",$U328=""),"",$U328&amp;" &amp; "&amp;IF(OR($AD328="",$AD328=0),"Util NA",$AD328&amp;" Util"))</f>
        <v/>
      </c>
    </row>
    <row r="329" ht="15.75" customHeight="1" s="42">
      <c r="A329" s="41" t="n"/>
      <c r="G329" s="38" t="n"/>
      <c r="H329" s="38" t="n"/>
      <c r="I329" s="38" t="n"/>
      <c r="J329" s="38" t="n"/>
      <c r="K329" s="38" t="n"/>
      <c r="L329" s="38" t="n"/>
      <c r="N329" s="36">
        <f>IF($B329="","",IF($C329="SUPERSTORE","Superstore","DH"))</f>
        <v/>
      </c>
      <c r="O329" s="36">
        <f>IF($B329="","",IFERROR(VLOOKUP($B329,Mapping!$A:$C,2,0),"Not Mapped"))</f>
        <v/>
      </c>
      <c r="P329" s="36">
        <f>IF($B329="","",IFERROR(VLOOKUP($B329,Mapping!$A:$C,3,0),"Not Mapped"))</f>
        <v/>
      </c>
      <c r="Q329" s="36">
        <f>IF($B329="","",IFERROR(VLOOKUP($O329,Leaders!$A:$B,2,0),"Not Mapped"))</f>
        <v/>
      </c>
      <c r="R329" s="36">
        <f>IF($B329="","",IF(COUNTIF(Exclusions!$A:$A,$B329)&gt;0,"Yes","No"))</f>
        <v/>
      </c>
      <c r="S329" s="38">
        <f>IF($B329="","",MIN(1,DAY($A329)/IF($N329="Superstore",Settings!$B$5,Settings!$B$4)))</f>
        <v/>
      </c>
      <c r="T329" s="38">
        <f>IF(OR($B329="",$G329="",$S329=0),"",$G329/$S329)</f>
        <v/>
      </c>
      <c r="U329" s="36">
        <f>IF($T329="","",IF($T329&lt;Settings!$B$8,"Critical",IF($T329&lt;Settings!$B$9,"Semi Critical","Non Critical")))</f>
        <v/>
      </c>
      <c r="V329" s="28" t="n"/>
      <c r="Z329">
        <f>IF($B329="","",IFERROR(VLOOKUP($B329,'Plan HC for CCA'!$A:$B,2,0),""))</f>
        <v/>
      </c>
      <c r="AA329">
        <f>IF(OR($B329="",$Z329=""),"",IF(N($M329)&lt;$Z329,"Delta","No Delta"))</f>
        <v/>
      </c>
      <c r="AB329">
        <f>IF(OR($B329="",$Z329=""),"",MAX(0,$Z329-N($M329)))</f>
        <v/>
      </c>
      <c r="AC329" s="46">
        <f>IF($B329="","",IFERROR(INDEX('CCA Util %'!$H:$H,MATCH($B329,'CCA Util %'!$E:$E,0)),""))</f>
        <v/>
      </c>
      <c r="AD329">
        <f>IF($B329="","",IFERROR(INDEX('CCA Util %'!$G:$G,MATCH($B329,'CCA Util %'!$E:$E,0)),""))</f>
        <v/>
      </c>
      <c r="AE329">
        <f>IF(OR($B329="",$U329=""),"",$U329&amp;" &amp; "&amp;IF(OR($AD329="",$AD329=0),"Util NA",$AD329&amp;" Util"))</f>
        <v/>
      </c>
    </row>
    <row r="330" ht="15.75" customHeight="1" s="42">
      <c r="A330" s="41" t="n"/>
      <c r="G330" s="38" t="n"/>
      <c r="H330" s="38" t="n"/>
      <c r="I330" s="38" t="n"/>
      <c r="J330" s="38" t="n"/>
      <c r="K330" s="38" t="n"/>
      <c r="L330" s="38" t="n"/>
      <c r="N330" s="36">
        <f>IF($B330="","",IF($C330="SUPERSTORE","Superstore","DH"))</f>
        <v/>
      </c>
      <c r="O330" s="36">
        <f>IF($B330="","",IFERROR(VLOOKUP($B330,Mapping!$A:$C,2,0),"Not Mapped"))</f>
        <v/>
      </c>
      <c r="P330" s="36">
        <f>IF($B330="","",IFERROR(VLOOKUP($B330,Mapping!$A:$C,3,0),"Not Mapped"))</f>
        <v/>
      </c>
      <c r="Q330" s="36">
        <f>IF($B330="","",IFERROR(VLOOKUP($O330,Leaders!$A:$B,2,0),"Not Mapped"))</f>
        <v/>
      </c>
      <c r="R330" s="36">
        <f>IF($B330="","",IF(COUNTIF(Exclusions!$A:$A,$B330)&gt;0,"Yes","No"))</f>
        <v/>
      </c>
      <c r="S330" s="38">
        <f>IF($B330="","",MIN(1,DAY($A330)/IF($N330="Superstore",Settings!$B$5,Settings!$B$4)))</f>
        <v/>
      </c>
      <c r="T330" s="38">
        <f>IF(OR($B330="",$G330="",$S330=0),"",$G330/$S330)</f>
        <v/>
      </c>
      <c r="U330" s="36">
        <f>IF($T330="","",IF($T330&lt;Settings!$B$8,"Critical",IF($T330&lt;Settings!$B$9,"Semi Critical","Non Critical")))</f>
        <v/>
      </c>
      <c r="V330" s="28" t="n"/>
      <c r="Z330">
        <f>IF($B330="","",IFERROR(VLOOKUP($B330,'Plan HC for CCA'!$A:$B,2,0),""))</f>
        <v/>
      </c>
      <c r="AA330">
        <f>IF(OR($B330="",$Z330=""),"",IF(N($M330)&lt;$Z330,"Delta","No Delta"))</f>
        <v/>
      </c>
      <c r="AB330">
        <f>IF(OR($B330="",$Z330=""),"",MAX(0,$Z330-N($M330)))</f>
        <v/>
      </c>
      <c r="AC330" s="46">
        <f>IF($B330="","",IFERROR(INDEX('CCA Util %'!$H:$H,MATCH($B330,'CCA Util %'!$E:$E,0)),""))</f>
        <v/>
      </c>
      <c r="AD330">
        <f>IF($B330="","",IFERROR(INDEX('CCA Util %'!$G:$G,MATCH($B330,'CCA Util %'!$E:$E,0)),""))</f>
        <v/>
      </c>
      <c r="AE330">
        <f>IF(OR($B330="",$U330=""),"",$U330&amp;" &amp; "&amp;IF(OR($AD330="",$AD330=0),"Util NA",$AD330&amp;" Util"))</f>
        <v/>
      </c>
    </row>
    <row r="331" ht="15.75" customHeight="1" s="42">
      <c r="A331" s="41" t="n"/>
      <c r="G331" s="38" t="n"/>
      <c r="H331" s="38" t="n"/>
      <c r="I331" s="38" t="n"/>
      <c r="J331" s="38" t="n"/>
      <c r="K331" s="38" t="n"/>
      <c r="L331" s="38" t="n"/>
      <c r="N331" s="36">
        <f>IF($B331="","",IF($C331="SUPERSTORE","Superstore","DH"))</f>
        <v/>
      </c>
      <c r="O331" s="36">
        <f>IF($B331="","",IFERROR(VLOOKUP($B331,Mapping!$A:$C,2,0),"Not Mapped"))</f>
        <v/>
      </c>
      <c r="P331" s="36">
        <f>IF($B331="","",IFERROR(VLOOKUP($B331,Mapping!$A:$C,3,0),"Not Mapped"))</f>
        <v/>
      </c>
      <c r="Q331" s="36">
        <f>IF($B331="","",IFERROR(VLOOKUP($O331,Leaders!$A:$B,2,0),"Not Mapped"))</f>
        <v/>
      </c>
      <c r="R331" s="36">
        <f>IF($B331="","",IF(COUNTIF(Exclusions!$A:$A,$B331)&gt;0,"Yes","No"))</f>
        <v/>
      </c>
      <c r="S331" s="38">
        <f>IF($B331="","",MIN(1,DAY($A331)/IF($N331="Superstore",Settings!$B$5,Settings!$B$4)))</f>
        <v/>
      </c>
      <c r="T331" s="38">
        <f>IF(OR($B331="",$G331="",$S331=0),"",$G331/$S331)</f>
        <v/>
      </c>
      <c r="U331" s="36">
        <f>IF($T331="","",IF($T331&lt;Settings!$B$8,"Critical",IF($T331&lt;Settings!$B$9,"Semi Critical","Non Critical")))</f>
        <v/>
      </c>
      <c r="V331" s="28" t="n"/>
      <c r="Z331">
        <f>IF($B331="","",IFERROR(VLOOKUP($B331,'Plan HC for CCA'!$A:$B,2,0),""))</f>
        <v/>
      </c>
      <c r="AA331">
        <f>IF(OR($B331="",$Z331=""),"",IF(N($M331)&lt;$Z331,"Delta","No Delta"))</f>
        <v/>
      </c>
      <c r="AB331">
        <f>IF(OR($B331="",$Z331=""),"",MAX(0,$Z331-N($M331)))</f>
        <v/>
      </c>
      <c r="AC331" s="46">
        <f>IF($B331="","",IFERROR(INDEX('CCA Util %'!$H:$H,MATCH($B331,'CCA Util %'!$E:$E,0)),""))</f>
        <v/>
      </c>
      <c r="AD331">
        <f>IF($B331="","",IFERROR(INDEX('CCA Util %'!$G:$G,MATCH($B331,'CCA Util %'!$E:$E,0)),""))</f>
        <v/>
      </c>
      <c r="AE331">
        <f>IF(OR($B331="",$U331=""),"",$U331&amp;" &amp; "&amp;IF(OR($AD331="",$AD331=0),"Util NA",$AD331&amp;" Util"))</f>
        <v/>
      </c>
    </row>
    <row r="332" ht="15.75" customHeight="1" s="42">
      <c r="A332" s="41" t="n"/>
      <c r="G332" s="38" t="n"/>
      <c r="H332" s="38" t="n"/>
      <c r="I332" s="38" t="n"/>
      <c r="J332" s="38" t="n"/>
      <c r="K332" s="38" t="n"/>
      <c r="L332" s="38" t="n"/>
      <c r="N332" s="36">
        <f>IF($B332="","",IF($C332="SUPERSTORE","Superstore","DH"))</f>
        <v/>
      </c>
      <c r="O332" s="36">
        <f>IF($B332="","",IFERROR(VLOOKUP($B332,Mapping!$A:$C,2,0),"Not Mapped"))</f>
        <v/>
      </c>
      <c r="P332" s="36">
        <f>IF($B332="","",IFERROR(VLOOKUP($B332,Mapping!$A:$C,3,0),"Not Mapped"))</f>
        <v/>
      </c>
      <c r="Q332" s="36">
        <f>IF($B332="","",IFERROR(VLOOKUP($O332,Leaders!$A:$B,2,0),"Not Mapped"))</f>
        <v/>
      </c>
      <c r="R332" s="36">
        <f>IF($B332="","",IF(COUNTIF(Exclusions!$A:$A,$B332)&gt;0,"Yes","No"))</f>
        <v/>
      </c>
      <c r="S332" s="38">
        <f>IF($B332="","",MIN(1,DAY($A332)/IF($N332="Superstore",Settings!$B$5,Settings!$B$4)))</f>
        <v/>
      </c>
      <c r="T332" s="38">
        <f>IF(OR($B332="",$G332="",$S332=0),"",$G332/$S332)</f>
        <v/>
      </c>
      <c r="U332" s="36">
        <f>IF($T332="","",IF($T332&lt;Settings!$B$8,"Critical",IF($T332&lt;Settings!$B$9,"Semi Critical","Non Critical")))</f>
        <v/>
      </c>
      <c r="V332" s="28" t="n"/>
      <c r="Z332">
        <f>IF($B332="","",IFERROR(VLOOKUP($B332,'Plan HC for CCA'!$A:$B,2,0),""))</f>
        <v/>
      </c>
      <c r="AA332">
        <f>IF(OR($B332="",$Z332=""),"",IF(N($M332)&lt;$Z332,"Delta","No Delta"))</f>
        <v/>
      </c>
      <c r="AB332">
        <f>IF(OR($B332="",$Z332=""),"",MAX(0,$Z332-N($M332)))</f>
        <v/>
      </c>
      <c r="AC332" s="46">
        <f>IF($B332="","",IFERROR(INDEX('CCA Util %'!$H:$H,MATCH($B332,'CCA Util %'!$E:$E,0)),""))</f>
        <v/>
      </c>
      <c r="AD332">
        <f>IF($B332="","",IFERROR(INDEX('CCA Util %'!$G:$G,MATCH($B332,'CCA Util %'!$E:$E,0)),""))</f>
        <v/>
      </c>
      <c r="AE332">
        <f>IF(OR($B332="",$U332=""),"",$U332&amp;" &amp; "&amp;IF(OR($AD332="",$AD332=0),"Util NA",$AD332&amp;" Util"))</f>
        <v/>
      </c>
    </row>
    <row r="333" ht="15.75" customHeight="1" s="42">
      <c r="A333" s="41" t="n"/>
      <c r="G333" s="38" t="n"/>
      <c r="H333" s="38" t="n"/>
      <c r="I333" s="38" t="n"/>
      <c r="J333" s="38" t="n"/>
      <c r="K333" s="38" t="n"/>
      <c r="L333" s="38" t="n"/>
      <c r="N333" s="36">
        <f>IF($B333="","",IF($C333="SUPERSTORE","Superstore","DH"))</f>
        <v/>
      </c>
      <c r="O333" s="36">
        <f>IF($B333="","",IFERROR(VLOOKUP($B333,Mapping!$A:$C,2,0),"Not Mapped"))</f>
        <v/>
      </c>
      <c r="P333" s="36">
        <f>IF($B333="","",IFERROR(VLOOKUP($B333,Mapping!$A:$C,3,0),"Not Mapped"))</f>
        <v/>
      </c>
      <c r="Q333" s="36">
        <f>IF($B333="","",IFERROR(VLOOKUP($O333,Leaders!$A:$B,2,0),"Not Mapped"))</f>
        <v/>
      </c>
      <c r="R333" s="36">
        <f>IF($B333="","",IF(COUNTIF(Exclusions!$A:$A,$B333)&gt;0,"Yes","No"))</f>
        <v/>
      </c>
      <c r="S333" s="38">
        <f>IF($B333="","",MIN(1,DAY($A333)/IF($N333="Superstore",Settings!$B$5,Settings!$B$4)))</f>
        <v/>
      </c>
      <c r="T333" s="38">
        <f>IF(OR($B333="",$G333="",$S333=0),"",$G333/$S333)</f>
        <v/>
      </c>
      <c r="U333" s="36">
        <f>IF($T333="","",IF($T333&lt;Settings!$B$8,"Critical",IF($T333&lt;Settings!$B$9,"Semi Critical","Non Critical")))</f>
        <v/>
      </c>
      <c r="V333" s="28" t="n"/>
      <c r="Z333">
        <f>IF($B333="","",IFERROR(VLOOKUP($B333,'Plan HC for CCA'!$A:$B,2,0),""))</f>
        <v/>
      </c>
      <c r="AA333">
        <f>IF(OR($B333="",$Z333=""),"",IF(N($M333)&lt;$Z333,"Delta","No Delta"))</f>
        <v/>
      </c>
      <c r="AB333">
        <f>IF(OR($B333="",$Z333=""),"",MAX(0,$Z333-N($M333)))</f>
        <v/>
      </c>
      <c r="AC333" s="46">
        <f>IF($B333="","",IFERROR(INDEX('CCA Util %'!$H:$H,MATCH($B333,'CCA Util %'!$E:$E,0)),""))</f>
        <v/>
      </c>
      <c r="AD333">
        <f>IF($B333="","",IFERROR(INDEX('CCA Util %'!$G:$G,MATCH($B333,'CCA Util %'!$E:$E,0)),""))</f>
        <v/>
      </c>
      <c r="AE333">
        <f>IF(OR($B333="",$U333=""),"",$U333&amp;" &amp; "&amp;IF(OR($AD333="",$AD333=0),"Util NA",$AD333&amp;" Util"))</f>
        <v/>
      </c>
    </row>
    <row r="334" ht="15.75" customHeight="1" s="42">
      <c r="A334" s="41" t="n"/>
      <c r="G334" s="38" t="n"/>
      <c r="H334" s="38" t="n"/>
      <c r="I334" s="38" t="n"/>
      <c r="J334" s="38" t="n"/>
      <c r="K334" s="38" t="n"/>
      <c r="L334" s="38" t="n"/>
      <c r="N334" s="36">
        <f>IF($B334="","",IF($C334="SUPERSTORE","Superstore","DH"))</f>
        <v/>
      </c>
      <c r="O334" s="36">
        <f>IF($B334="","",IFERROR(VLOOKUP($B334,Mapping!$A:$C,2,0),"Not Mapped"))</f>
        <v/>
      </c>
      <c r="P334" s="36">
        <f>IF($B334="","",IFERROR(VLOOKUP($B334,Mapping!$A:$C,3,0),"Not Mapped"))</f>
        <v/>
      </c>
      <c r="Q334" s="36">
        <f>IF($B334="","",IFERROR(VLOOKUP($O334,Leaders!$A:$B,2,0),"Not Mapped"))</f>
        <v/>
      </c>
      <c r="R334" s="36">
        <f>IF($B334="","",IF(COUNTIF(Exclusions!$A:$A,$B334)&gt;0,"Yes","No"))</f>
        <v/>
      </c>
      <c r="S334" s="38">
        <f>IF($B334="","",MIN(1,DAY($A334)/IF($N334="Superstore",Settings!$B$5,Settings!$B$4)))</f>
        <v/>
      </c>
      <c r="T334" s="38">
        <f>IF(OR($B334="",$G334="",$S334=0),"",$G334/$S334)</f>
        <v/>
      </c>
      <c r="U334" s="36">
        <f>IF($T334="","",IF($T334&lt;Settings!$B$8,"Critical",IF($T334&lt;Settings!$B$9,"Semi Critical","Non Critical")))</f>
        <v/>
      </c>
      <c r="V334" s="28" t="n"/>
      <c r="Z334">
        <f>IF($B334="","",IFERROR(VLOOKUP($B334,'Plan HC for CCA'!$A:$B,2,0),""))</f>
        <v/>
      </c>
      <c r="AA334">
        <f>IF(OR($B334="",$Z334=""),"",IF(N($M334)&lt;$Z334,"Delta","No Delta"))</f>
        <v/>
      </c>
      <c r="AB334">
        <f>IF(OR($B334="",$Z334=""),"",MAX(0,$Z334-N($M334)))</f>
        <v/>
      </c>
      <c r="AC334" s="46">
        <f>IF($B334="","",IFERROR(INDEX('CCA Util %'!$H:$H,MATCH($B334,'CCA Util %'!$E:$E,0)),""))</f>
        <v/>
      </c>
      <c r="AD334">
        <f>IF($B334="","",IFERROR(INDEX('CCA Util %'!$G:$G,MATCH($B334,'CCA Util %'!$E:$E,0)),""))</f>
        <v/>
      </c>
      <c r="AE334">
        <f>IF(OR($B334="",$U334=""),"",$U334&amp;" &amp; "&amp;IF(OR($AD334="",$AD334=0),"Util NA",$AD334&amp;" Util"))</f>
        <v/>
      </c>
    </row>
    <row r="335" ht="15.75" customHeight="1" s="42">
      <c r="A335" s="41" t="n"/>
      <c r="G335" s="38" t="n"/>
      <c r="H335" s="38" t="n"/>
      <c r="I335" s="38" t="n"/>
      <c r="J335" s="38" t="n"/>
      <c r="K335" s="38" t="n"/>
      <c r="L335" s="38" t="n"/>
      <c r="N335" s="36">
        <f>IF($B335="","",IF($C335="SUPERSTORE","Superstore","DH"))</f>
        <v/>
      </c>
      <c r="O335" s="36">
        <f>IF($B335="","",IFERROR(VLOOKUP($B335,Mapping!$A:$C,2,0),"Not Mapped"))</f>
        <v/>
      </c>
      <c r="P335" s="36">
        <f>IF($B335="","",IFERROR(VLOOKUP($B335,Mapping!$A:$C,3,0),"Not Mapped"))</f>
        <v/>
      </c>
      <c r="Q335" s="36">
        <f>IF($B335="","",IFERROR(VLOOKUP($O335,Leaders!$A:$B,2,0),"Not Mapped"))</f>
        <v/>
      </c>
      <c r="R335" s="36">
        <f>IF($B335="","",IF(COUNTIF(Exclusions!$A:$A,$B335)&gt;0,"Yes","No"))</f>
        <v/>
      </c>
      <c r="S335" s="38">
        <f>IF($B335="","",MIN(1,DAY($A335)/IF($N335="Superstore",Settings!$B$5,Settings!$B$4)))</f>
        <v/>
      </c>
      <c r="T335" s="38">
        <f>IF(OR($B335="",$G335="",$S335=0),"",$G335/$S335)</f>
        <v/>
      </c>
      <c r="U335" s="36">
        <f>IF($T335="","",IF($T335&lt;Settings!$B$8,"Critical",IF($T335&lt;Settings!$B$9,"Semi Critical","Non Critical")))</f>
        <v/>
      </c>
      <c r="V335" s="28" t="n"/>
      <c r="Z335">
        <f>IF($B335="","",IFERROR(VLOOKUP($B335,'Plan HC for CCA'!$A:$B,2,0),""))</f>
        <v/>
      </c>
      <c r="AA335">
        <f>IF(OR($B335="",$Z335=""),"",IF(N($M335)&lt;$Z335,"Delta","No Delta"))</f>
        <v/>
      </c>
      <c r="AB335">
        <f>IF(OR($B335="",$Z335=""),"",MAX(0,$Z335-N($M335)))</f>
        <v/>
      </c>
      <c r="AC335" s="46">
        <f>IF($B335="","",IFERROR(INDEX('CCA Util %'!$H:$H,MATCH($B335,'CCA Util %'!$E:$E,0)),""))</f>
        <v/>
      </c>
      <c r="AD335">
        <f>IF($B335="","",IFERROR(INDEX('CCA Util %'!$G:$G,MATCH($B335,'CCA Util %'!$E:$E,0)),""))</f>
        <v/>
      </c>
      <c r="AE335">
        <f>IF(OR($B335="",$U335=""),"",$U335&amp;" &amp; "&amp;IF(OR($AD335="",$AD335=0),"Util NA",$AD335&amp;" Util"))</f>
        <v/>
      </c>
    </row>
    <row r="336" ht="15.75" customHeight="1" s="42">
      <c r="A336" s="41" t="n"/>
      <c r="G336" s="38" t="n"/>
      <c r="H336" s="38" t="n"/>
      <c r="I336" s="38" t="n"/>
      <c r="J336" s="38" t="n"/>
      <c r="K336" s="38" t="n"/>
      <c r="L336" s="38" t="n"/>
      <c r="N336" s="36">
        <f>IF($B336="","",IF($C336="SUPERSTORE","Superstore","DH"))</f>
        <v/>
      </c>
      <c r="O336" s="36">
        <f>IF($B336="","",IFERROR(VLOOKUP($B336,Mapping!$A:$C,2,0),"Not Mapped"))</f>
        <v/>
      </c>
      <c r="P336" s="36">
        <f>IF($B336="","",IFERROR(VLOOKUP($B336,Mapping!$A:$C,3,0),"Not Mapped"))</f>
        <v/>
      </c>
      <c r="Q336" s="36">
        <f>IF($B336="","",IFERROR(VLOOKUP($O336,Leaders!$A:$B,2,0),"Not Mapped"))</f>
        <v/>
      </c>
      <c r="R336" s="36">
        <f>IF($B336="","",IF(COUNTIF(Exclusions!$A:$A,$B336)&gt;0,"Yes","No"))</f>
        <v/>
      </c>
      <c r="S336" s="38">
        <f>IF($B336="","",MIN(1,DAY($A336)/IF($N336="Superstore",Settings!$B$5,Settings!$B$4)))</f>
        <v/>
      </c>
      <c r="T336" s="38">
        <f>IF(OR($B336="",$G336="",$S336=0),"",$G336/$S336)</f>
        <v/>
      </c>
      <c r="U336" s="36">
        <f>IF($T336="","",IF($T336&lt;Settings!$B$8,"Critical",IF($T336&lt;Settings!$B$9,"Semi Critical","Non Critical")))</f>
        <v/>
      </c>
      <c r="V336" s="28" t="n"/>
      <c r="Z336">
        <f>IF($B336="","",IFERROR(VLOOKUP($B336,'Plan HC for CCA'!$A:$B,2,0),""))</f>
        <v/>
      </c>
      <c r="AA336">
        <f>IF(OR($B336="",$Z336=""),"",IF(N($M336)&lt;$Z336,"Delta","No Delta"))</f>
        <v/>
      </c>
      <c r="AB336">
        <f>IF(OR($B336="",$Z336=""),"",MAX(0,$Z336-N($M336)))</f>
        <v/>
      </c>
      <c r="AC336" s="46">
        <f>IF($B336="","",IFERROR(INDEX('CCA Util %'!$H:$H,MATCH($B336,'CCA Util %'!$E:$E,0)),""))</f>
        <v/>
      </c>
      <c r="AD336">
        <f>IF($B336="","",IFERROR(INDEX('CCA Util %'!$G:$G,MATCH($B336,'CCA Util %'!$E:$E,0)),""))</f>
        <v/>
      </c>
      <c r="AE336">
        <f>IF(OR($B336="",$U336=""),"",$U336&amp;" &amp; "&amp;IF(OR($AD336="",$AD336=0),"Util NA",$AD336&amp;" Util"))</f>
        <v/>
      </c>
    </row>
    <row r="337" ht="15.75" customHeight="1" s="42">
      <c r="A337" s="41" t="n"/>
      <c r="G337" s="38" t="n"/>
      <c r="H337" s="38" t="n"/>
      <c r="I337" s="38" t="n"/>
      <c r="J337" s="38" t="n"/>
      <c r="K337" s="38" t="n"/>
      <c r="L337" s="38" t="n"/>
      <c r="N337" s="36">
        <f>IF($B337="","",IF($C337="SUPERSTORE","Superstore","DH"))</f>
        <v/>
      </c>
      <c r="O337" s="36">
        <f>IF($B337="","",IFERROR(VLOOKUP($B337,Mapping!$A:$C,2,0),"Not Mapped"))</f>
        <v/>
      </c>
      <c r="P337" s="36">
        <f>IF($B337="","",IFERROR(VLOOKUP($B337,Mapping!$A:$C,3,0),"Not Mapped"))</f>
        <v/>
      </c>
      <c r="Q337" s="36">
        <f>IF($B337="","",IFERROR(VLOOKUP($O337,Leaders!$A:$B,2,0),"Not Mapped"))</f>
        <v/>
      </c>
      <c r="R337" s="36">
        <f>IF($B337="","",IF(COUNTIF(Exclusions!$A:$A,$B337)&gt;0,"Yes","No"))</f>
        <v/>
      </c>
      <c r="S337" s="38">
        <f>IF($B337="","",MIN(1,DAY($A337)/IF($N337="Superstore",Settings!$B$5,Settings!$B$4)))</f>
        <v/>
      </c>
      <c r="T337" s="38">
        <f>IF(OR($B337="",$G337="",$S337=0),"",$G337/$S337)</f>
        <v/>
      </c>
      <c r="U337" s="36">
        <f>IF($T337="","",IF($T337&lt;Settings!$B$8,"Critical",IF($T337&lt;Settings!$B$9,"Semi Critical","Non Critical")))</f>
        <v/>
      </c>
      <c r="V337" s="28" t="n"/>
      <c r="Z337">
        <f>IF($B337="","",IFERROR(VLOOKUP($B337,'Plan HC for CCA'!$A:$B,2,0),""))</f>
        <v/>
      </c>
      <c r="AA337">
        <f>IF(OR($B337="",$Z337=""),"",IF(N($M337)&lt;$Z337,"Delta","No Delta"))</f>
        <v/>
      </c>
      <c r="AB337">
        <f>IF(OR($B337="",$Z337=""),"",MAX(0,$Z337-N($M337)))</f>
        <v/>
      </c>
      <c r="AC337" s="46">
        <f>IF($B337="","",IFERROR(INDEX('CCA Util %'!$H:$H,MATCH($B337,'CCA Util %'!$E:$E,0)),""))</f>
        <v/>
      </c>
      <c r="AD337">
        <f>IF($B337="","",IFERROR(INDEX('CCA Util %'!$G:$G,MATCH($B337,'CCA Util %'!$E:$E,0)),""))</f>
        <v/>
      </c>
      <c r="AE337">
        <f>IF(OR($B337="",$U337=""),"",$U337&amp;" &amp; "&amp;IF(OR($AD337="",$AD337=0),"Util NA",$AD337&amp;" Util"))</f>
        <v/>
      </c>
    </row>
    <row r="338" ht="15.75" customHeight="1" s="42">
      <c r="A338" s="41" t="n"/>
      <c r="G338" s="38" t="n"/>
      <c r="H338" s="38" t="n"/>
      <c r="I338" s="38" t="n"/>
      <c r="J338" s="38" t="n"/>
      <c r="K338" s="38" t="n"/>
      <c r="L338" s="38" t="n"/>
      <c r="N338" s="36">
        <f>IF($B338="","",IF($C338="SUPERSTORE","Superstore","DH"))</f>
        <v/>
      </c>
      <c r="O338" s="36">
        <f>IF($B338="","",IFERROR(VLOOKUP($B338,Mapping!$A:$C,2,0),"Not Mapped"))</f>
        <v/>
      </c>
      <c r="P338" s="36">
        <f>IF($B338="","",IFERROR(VLOOKUP($B338,Mapping!$A:$C,3,0),"Not Mapped"))</f>
        <v/>
      </c>
      <c r="Q338" s="36">
        <f>IF($B338="","",IFERROR(VLOOKUP($O338,Leaders!$A:$B,2,0),"Not Mapped"))</f>
        <v/>
      </c>
      <c r="R338" s="36">
        <f>IF($B338="","",IF(COUNTIF(Exclusions!$A:$A,$B338)&gt;0,"Yes","No"))</f>
        <v/>
      </c>
      <c r="S338" s="38">
        <f>IF($B338="","",MIN(1,DAY($A338)/IF($N338="Superstore",Settings!$B$5,Settings!$B$4)))</f>
        <v/>
      </c>
      <c r="T338" s="38">
        <f>IF(OR($B338="",$G338="",$S338=0),"",$G338/$S338)</f>
        <v/>
      </c>
      <c r="U338" s="36">
        <f>IF($T338="","",IF($T338&lt;Settings!$B$8,"Critical",IF($T338&lt;Settings!$B$9,"Semi Critical","Non Critical")))</f>
        <v/>
      </c>
      <c r="V338" s="28" t="n"/>
      <c r="Z338">
        <f>IF($B338="","",IFERROR(VLOOKUP($B338,'Plan HC for CCA'!$A:$B,2,0),""))</f>
        <v/>
      </c>
      <c r="AA338">
        <f>IF(OR($B338="",$Z338=""),"",IF(N($M338)&lt;$Z338,"Delta","No Delta"))</f>
        <v/>
      </c>
      <c r="AB338">
        <f>IF(OR($B338="",$Z338=""),"",MAX(0,$Z338-N($M338)))</f>
        <v/>
      </c>
      <c r="AC338" s="46">
        <f>IF($B338="","",IFERROR(INDEX('CCA Util %'!$H:$H,MATCH($B338,'CCA Util %'!$E:$E,0)),""))</f>
        <v/>
      </c>
      <c r="AD338">
        <f>IF($B338="","",IFERROR(INDEX('CCA Util %'!$G:$G,MATCH($B338,'CCA Util %'!$E:$E,0)),""))</f>
        <v/>
      </c>
      <c r="AE338">
        <f>IF(OR($B338="",$U338=""),"",$U338&amp;" &amp; "&amp;IF(OR($AD338="",$AD338=0),"Util NA",$AD338&amp;" Util"))</f>
        <v/>
      </c>
    </row>
    <row r="339" ht="15.75" customHeight="1" s="42">
      <c r="A339" s="41" t="n"/>
      <c r="G339" s="38" t="n"/>
      <c r="H339" s="38" t="n"/>
      <c r="I339" s="38" t="n"/>
      <c r="J339" s="38" t="n"/>
      <c r="K339" s="38" t="n"/>
      <c r="L339" s="38" t="n"/>
      <c r="N339" s="36">
        <f>IF($B339="","",IF($C339="SUPERSTORE","Superstore","DH"))</f>
        <v/>
      </c>
      <c r="O339" s="36">
        <f>IF($B339="","",IFERROR(VLOOKUP($B339,Mapping!$A:$C,2,0),"Not Mapped"))</f>
        <v/>
      </c>
      <c r="P339" s="36">
        <f>IF($B339="","",IFERROR(VLOOKUP($B339,Mapping!$A:$C,3,0),"Not Mapped"))</f>
        <v/>
      </c>
      <c r="Q339" s="36">
        <f>IF($B339="","",IFERROR(VLOOKUP($O339,Leaders!$A:$B,2,0),"Not Mapped"))</f>
        <v/>
      </c>
      <c r="R339" s="36">
        <f>IF($B339="","",IF(COUNTIF(Exclusions!$A:$A,$B339)&gt;0,"Yes","No"))</f>
        <v/>
      </c>
      <c r="S339" s="38">
        <f>IF($B339="","",MIN(1,DAY($A339)/IF($N339="Superstore",Settings!$B$5,Settings!$B$4)))</f>
        <v/>
      </c>
      <c r="T339" s="38">
        <f>IF(OR($B339="",$G339="",$S339=0),"",$G339/$S339)</f>
        <v/>
      </c>
      <c r="U339" s="36">
        <f>IF($T339="","",IF($T339&lt;Settings!$B$8,"Critical",IF($T339&lt;Settings!$B$9,"Semi Critical","Non Critical")))</f>
        <v/>
      </c>
      <c r="V339" s="28" t="n"/>
      <c r="Z339">
        <f>IF($B339="","",IFERROR(VLOOKUP($B339,'Plan HC for CCA'!$A:$B,2,0),""))</f>
        <v/>
      </c>
      <c r="AA339">
        <f>IF(OR($B339="",$Z339=""),"",IF(N($M339)&lt;$Z339,"Delta","No Delta"))</f>
        <v/>
      </c>
      <c r="AB339">
        <f>IF(OR($B339="",$Z339=""),"",MAX(0,$Z339-N($M339)))</f>
        <v/>
      </c>
      <c r="AC339" s="46">
        <f>IF($B339="","",IFERROR(INDEX('CCA Util %'!$H:$H,MATCH($B339,'CCA Util %'!$E:$E,0)),""))</f>
        <v/>
      </c>
      <c r="AD339">
        <f>IF($B339="","",IFERROR(INDEX('CCA Util %'!$G:$G,MATCH($B339,'CCA Util %'!$E:$E,0)),""))</f>
        <v/>
      </c>
      <c r="AE339">
        <f>IF(OR($B339="",$U339=""),"",$U339&amp;" &amp; "&amp;IF(OR($AD339="",$AD339=0),"Util NA",$AD339&amp;" Util"))</f>
        <v/>
      </c>
    </row>
    <row r="340" ht="15.75" customHeight="1" s="42">
      <c r="A340" s="41" t="n"/>
      <c r="G340" s="38" t="n"/>
      <c r="H340" s="38" t="n"/>
      <c r="I340" s="38" t="n"/>
      <c r="J340" s="38" t="n"/>
      <c r="K340" s="38" t="n"/>
      <c r="L340" s="38" t="n"/>
      <c r="N340" s="36">
        <f>IF($B340="","",IF($C340="SUPERSTORE","Superstore","DH"))</f>
        <v/>
      </c>
      <c r="O340" s="36">
        <f>IF($B340="","",IFERROR(VLOOKUP($B340,Mapping!$A:$C,2,0),"Not Mapped"))</f>
        <v/>
      </c>
      <c r="P340" s="36">
        <f>IF($B340="","",IFERROR(VLOOKUP($B340,Mapping!$A:$C,3,0),"Not Mapped"))</f>
        <v/>
      </c>
      <c r="Q340" s="36">
        <f>IF($B340="","",IFERROR(VLOOKUP($O340,Leaders!$A:$B,2,0),"Not Mapped"))</f>
        <v/>
      </c>
      <c r="R340" s="36">
        <f>IF($B340="","",IF(COUNTIF(Exclusions!$A:$A,$B340)&gt;0,"Yes","No"))</f>
        <v/>
      </c>
      <c r="S340" s="38">
        <f>IF($B340="","",MIN(1,DAY($A340)/IF($N340="Superstore",Settings!$B$5,Settings!$B$4)))</f>
        <v/>
      </c>
      <c r="T340" s="38">
        <f>IF(OR($B340="",$G340="",$S340=0),"",$G340/$S340)</f>
        <v/>
      </c>
      <c r="U340" s="36">
        <f>IF($T340="","",IF($T340&lt;Settings!$B$8,"Critical",IF($T340&lt;Settings!$B$9,"Semi Critical","Non Critical")))</f>
        <v/>
      </c>
      <c r="V340" s="28" t="n"/>
      <c r="Z340">
        <f>IF($B340="","",IFERROR(VLOOKUP($B340,'Plan HC for CCA'!$A:$B,2,0),""))</f>
        <v/>
      </c>
      <c r="AA340">
        <f>IF(OR($B340="",$Z340=""),"",IF(N($M340)&lt;$Z340,"Delta","No Delta"))</f>
        <v/>
      </c>
      <c r="AB340">
        <f>IF(OR($B340="",$Z340=""),"",MAX(0,$Z340-N($M340)))</f>
        <v/>
      </c>
      <c r="AC340" s="46">
        <f>IF($B340="","",IFERROR(INDEX('CCA Util %'!$H:$H,MATCH($B340,'CCA Util %'!$E:$E,0)),""))</f>
        <v/>
      </c>
      <c r="AD340">
        <f>IF($B340="","",IFERROR(INDEX('CCA Util %'!$G:$G,MATCH($B340,'CCA Util %'!$E:$E,0)),""))</f>
        <v/>
      </c>
      <c r="AE340">
        <f>IF(OR($B340="",$U340=""),"",$U340&amp;" &amp; "&amp;IF(OR($AD340="",$AD340=0),"Util NA",$AD340&amp;" Util"))</f>
        <v/>
      </c>
    </row>
    <row r="341" ht="15.75" customHeight="1" s="42">
      <c r="A341" s="41" t="n"/>
      <c r="G341" s="38" t="n"/>
      <c r="H341" s="38" t="n"/>
      <c r="I341" s="38" t="n"/>
      <c r="J341" s="38" t="n"/>
      <c r="K341" s="38" t="n"/>
      <c r="L341" s="38" t="n"/>
      <c r="N341" s="36">
        <f>IF($B341="","",IF($C341="SUPERSTORE","Superstore","DH"))</f>
        <v/>
      </c>
      <c r="O341" s="36">
        <f>IF($B341="","",IFERROR(VLOOKUP($B341,Mapping!$A:$C,2,0),"Not Mapped"))</f>
        <v/>
      </c>
      <c r="P341" s="36">
        <f>IF($B341="","",IFERROR(VLOOKUP($B341,Mapping!$A:$C,3,0),"Not Mapped"))</f>
        <v/>
      </c>
      <c r="Q341" s="36">
        <f>IF($B341="","",IFERROR(VLOOKUP($O341,Leaders!$A:$B,2,0),"Not Mapped"))</f>
        <v/>
      </c>
      <c r="R341" s="36">
        <f>IF($B341="","",IF(COUNTIF(Exclusions!$A:$A,$B341)&gt;0,"Yes","No"))</f>
        <v/>
      </c>
      <c r="S341" s="38">
        <f>IF($B341="","",MIN(1,DAY($A341)/IF($N341="Superstore",Settings!$B$5,Settings!$B$4)))</f>
        <v/>
      </c>
      <c r="T341" s="38">
        <f>IF(OR($B341="",$G341="",$S341=0),"",$G341/$S341)</f>
        <v/>
      </c>
      <c r="U341" s="36">
        <f>IF($T341="","",IF($T341&lt;Settings!$B$8,"Critical",IF($T341&lt;Settings!$B$9,"Semi Critical","Non Critical")))</f>
        <v/>
      </c>
      <c r="V341" s="28" t="n"/>
      <c r="Z341">
        <f>IF($B341="","",IFERROR(VLOOKUP($B341,'Plan HC for CCA'!$A:$B,2,0),""))</f>
        <v/>
      </c>
      <c r="AA341">
        <f>IF(OR($B341="",$Z341=""),"",IF(N($M341)&lt;$Z341,"Delta","No Delta"))</f>
        <v/>
      </c>
      <c r="AB341">
        <f>IF(OR($B341="",$Z341=""),"",MAX(0,$Z341-N($M341)))</f>
        <v/>
      </c>
      <c r="AC341" s="46">
        <f>IF($B341="","",IFERROR(INDEX('CCA Util %'!$H:$H,MATCH($B341,'CCA Util %'!$E:$E,0)),""))</f>
        <v/>
      </c>
      <c r="AD341">
        <f>IF($B341="","",IFERROR(INDEX('CCA Util %'!$G:$G,MATCH($B341,'CCA Util %'!$E:$E,0)),""))</f>
        <v/>
      </c>
      <c r="AE341">
        <f>IF(OR($B341="",$U341=""),"",$U341&amp;" &amp; "&amp;IF(OR($AD341="",$AD341=0),"Util NA",$AD341&amp;" Util"))</f>
        <v/>
      </c>
    </row>
    <row r="342" ht="15.75" customHeight="1" s="42">
      <c r="A342" s="41" t="n"/>
      <c r="G342" s="38" t="n"/>
      <c r="H342" s="38" t="n"/>
      <c r="I342" s="38" t="n"/>
      <c r="J342" s="38" t="n"/>
      <c r="K342" s="38" t="n"/>
      <c r="L342" s="38" t="n"/>
      <c r="N342" s="36">
        <f>IF($B342="","",IF($C342="SUPERSTORE","Superstore","DH"))</f>
        <v/>
      </c>
      <c r="O342" s="36">
        <f>IF($B342="","",IFERROR(VLOOKUP($B342,Mapping!$A:$C,2,0),"Not Mapped"))</f>
        <v/>
      </c>
      <c r="P342" s="36">
        <f>IF($B342="","",IFERROR(VLOOKUP($B342,Mapping!$A:$C,3,0),"Not Mapped"))</f>
        <v/>
      </c>
      <c r="Q342" s="36">
        <f>IF($B342="","",IFERROR(VLOOKUP($O342,Leaders!$A:$B,2,0),"Not Mapped"))</f>
        <v/>
      </c>
      <c r="R342" s="36">
        <f>IF($B342="","",IF(COUNTIF(Exclusions!$A:$A,$B342)&gt;0,"Yes","No"))</f>
        <v/>
      </c>
      <c r="S342" s="38">
        <f>IF($B342="","",MIN(1,DAY($A342)/IF($N342="Superstore",Settings!$B$5,Settings!$B$4)))</f>
        <v/>
      </c>
      <c r="T342" s="38">
        <f>IF(OR($B342="",$G342="",$S342=0),"",$G342/$S342)</f>
        <v/>
      </c>
      <c r="U342" s="36">
        <f>IF($T342="","",IF($T342&lt;Settings!$B$8,"Critical",IF($T342&lt;Settings!$B$9,"Semi Critical","Non Critical")))</f>
        <v/>
      </c>
      <c r="V342" s="28" t="n"/>
      <c r="Z342">
        <f>IF($B342="","",IFERROR(VLOOKUP($B342,'Plan HC for CCA'!$A:$B,2,0),""))</f>
        <v/>
      </c>
      <c r="AA342">
        <f>IF(OR($B342="",$Z342=""),"",IF(N($M342)&lt;$Z342,"Delta","No Delta"))</f>
        <v/>
      </c>
      <c r="AB342">
        <f>IF(OR($B342="",$Z342=""),"",MAX(0,$Z342-N($M342)))</f>
        <v/>
      </c>
      <c r="AC342" s="46">
        <f>IF($B342="","",IFERROR(INDEX('CCA Util %'!$H:$H,MATCH($B342,'CCA Util %'!$E:$E,0)),""))</f>
        <v/>
      </c>
      <c r="AD342">
        <f>IF($B342="","",IFERROR(INDEX('CCA Util %'!$G:$G,MATCH($B342,'CCA Util %'!$E:$E,0)),""))</f>
        <v/>
      </c>
      <c r="AE342">
        <f>IF(OR($B342="",$U342=""),"",$U342&amp;" &amp; "&amp;IF(OR($AD342="",$AD342=0),"Util NA",$AD342&amp;" Util"))</f>
        <v/>
      </c>
    </row>
    <row r="343" ht="15.75" customHeight="1" s="42">
      <c r="A343" s="41" t="n"/>
      <c r="G343" s="38" t="n"/>
      <c r="H343" s="38" t="n"/>
      <c r="I343" s="38" t="n"/>
      <c r="J343" s="38" t="n"/>
      <c r="K343" s="38" t="n"/>
      <c r="L343" s="38" t="n"/>
      <c r="N343" s="36">
        <f>IF($B343="","",IF($C343="SUPERSTORE","Superstore","DH"))</f>
        <v/>
      </c>
      <c r="O343" s="36">
        <f>IF($B343="","",IFERROR(VLOOKUP($B343,Mapping!$A:$C,2,0),"Not Mapped"))</f>
        <v/>
      </c>
      <c r="P343" s="36">
        <f>IF($B343="","",IFERROR(VLOOKUP($B343,Mapping!$A:$C,3,0),"Not Mapped"))</f>
        <v/>
      </c>
      <c r="Q343" s="36">
        <f>IF($B343="","",IFERROR(VLOOKUP($O343,Leaders!$A:$B,2,0),"Not Mapped"))</f>
        <v/>
      </c>
      <c r="R343" s="36">
        <f>IF($B343="","",IF(COUNTIF(Exclusions!$A:$A,$B343)&gt;0,"Yes","No"))</f>
        <v/>
      </c>
      <c r="S343" s="38">
        <f>IF($B343="","",MIN(1,DAY($A343)/IF($N343="Superstore",Settings!$B$5,Settings!$B$4)))</f>
        <v/>
      </c>
      <c r="T343" s="38">
        <f>IF(OR($B343="",$G343="",$S343=0),"",$G343/$S343)</f>
        <v/>
      </c>
      <c r="U343" s="36">
        <f>IF($T343="","",IF($T343&lt;Settings!$B$8,"Critical",IF($T343&lt;Settings!$B$9,"Semi Critical","Non Critical")))</f>
        <v/>
      </c>
      <c r="V343" s="28" t="n"/>
      <c r="Z343">
        <f>IF($B343="","",IFERROR(VLOOKUP($B343,'Plan HC for CCA'!$A:$B,2,0),""))</f>
        <v/>
      </c>
      <c r="AA343">
        <f>IF(OR($B343="",$Z343=""),"",IF(N($M343)&lt;$Z343,"Delta","No Delta"))</f>
        <v/>
      </c>
      <c r="AB343">
        <f>IF(OR($B343="",$Z343=""),"",MAX(0,$Z343-N($M343)))</f>
        <v/>
      </c>
      <c r="AC343" s="46">
        <f>IF($B343="","",IFERROR(INDEX('CCA Util %'!$H:$H,MATCH($B343,'CCA Util %'!$E:$E,0)),""))</f>
        <v/>
      </c>
      <c r="AD343">
        <f>IF($B343="","",IFERROR(INDEX('CCA Util %'!$G:$G,MATCH($B343,'CCA Util %'!$E:$E,0)),""))</f>
        <v/>
      </c>
      <c r="AE343">
        <f>IF(OR($B343="",$U343=""),"",$U343&amp;" &amp; "&amp;IF(OR($AD343="",$AD343=0),"Util NA",$AD343&amp;" Util"))</f>
        <v/>
      </c>
    </row>
    <row r="344" ht="15.75" customHeight="1" s="42">
      <c r="A344" s="41" t="n"/>
      <c r="G344" s="38" t="n"/>
      <c r="H344" s="38" t="n"/>
      <c r="I344" s="38" t="n"/>
      <c r="J344" s="38" t="n"/>
      <c r="K344" s="38" t="n"/>
      <c r="L344" s="38" t="n"/>
      <c r="N344" s="36">
        <f>IF($B344="","",IF($C344="SUPERSTORE","Superstore","DH"))</f>
        <v/>
      </c>
      <c r="O344" s="36">
        <f>IF($B344="","",IFERROR(VLOOKUP($B344,Mapping!$A:$C,2,0),"Not Mapped"))</f>
        <v/>
      </c>
      <c r="P344" s="36">
        <f>IF($B344="","",IFERROR(VLOOKUP($B344,Mapping!$A:$C,3,0),"Not Mapped"))</f>
        <v/>
      </c>
      <c r="Q344" s="36">
        <f>IF($B344="","",IFERROR(VLOOKUP($O344,Leaders!$A:$B,2,0),"Not Mapped"))</f>
        <v/>
      </c>
      <c r="R344" s="36">
        <f>IF($B344="","",IF(COUNTIF(Exclusions!$A:$A,$B344)&gt;0,"Yes","No"))</f>
        <v/>
      </c>
      <c r="S344" s="38">
        <f>IF($B344="","",MIN(1,DAY($A344)/IF($N344="Superstore",Settings!$B$5,Settings!$B$4)))</f>
        <v/>
      </c>
      <c r="T344" s="38">
        <f>IF(OR($B344="",$G344="",$S344=0),"",$G344/$S344)</f>
        <v/>
      </c>
      <c r="U344" s="36">
        <f>IF($T344="","",IF($T344&lt;Settings!$B$8,"Critical",IF($T344&lt;Settings!$B$9,"Semi Critical","Non Critical")))</f>
        <v/>
      </c>
      <c r="V344" s="28" t="n"/>
      <c r="Z344">
        <f>IF($B344="","",IFERROR(VLOOKUP($B344,'Plan HC for CCA'!$A:$B,2,0),""))</f>
        <v/>
      </c>
      <c r="AA344">
        <f>IF(OR($B344="",$Z344=""),"",IF(N($M344)&lt;$Z344,"Delta","No Delta"))</f>
        <v/>
      </c>
      <c r="AB344">
        <f>IF(OR($B344="",$Z344=""),"",MAX(0,$Z344-N($M344)))</f>
        <v/>
      </c>
      <c r="AC344" s="46">
        <f>IF($B344="","",IFERROR(INDEX('CCA Util %'!$H:$H,MATCH($B344,'CCA Util %'!$E:$E,0)),""))</f>
        <v/>
      </c>
      <c r="AD344">
        <f>IF($B344="","",IFERROR(INDEX('CCA Util %'!$G:$G,MATCH($B344,'CCA Util %'!$E:$E,0)),""))</f>
        <v/>
      </c>
      <c r="AE344">
        <f>IF(OR($B344="",$U344=""),"",$U344&amp;" &amp; "&amp;IF(OR($AD344="",$AD344=0),"Util NA",$AD344&amp;" Util"))</f>
        <v/>
      </c>
    </row>
    <row r="345" ht="15.75" customHeight="1" s="42">
      <c r="A345" s="41" t="n"/>
      <c r="G345" s="38" t="n"/>
      <c r="H345" s="38" t="n"/>
      <c r="I345" s="38" t="n"/>
      <c r="J345" s="38" t="n"/>
      <c r="K345" s="38" t="n"/>
      <c r="L345" s="38" t="n"/>
      <c r="N345" s="36">
        <f>IF($B345="","",IF($C345="SUPERSTORE","Superstore","DH"))</f>
        <v/>
      </c>
      <c r="O345" s="36">
        <f>IF($B345="","",IFERROR(VLOOKUP($B345,Mapping!$A:$C,2,0),"Not Mapped"))</f>
        <v/>
      </c>
      <c r="P345" s="36">
        <f>IF($B345="","",IFERROR(VLOOKUP($B345,Mapping!$A:$C,3,0),"Not Mapped"))</f>
        <v/>
      </c>
      <c r="Q345" s="36">
        <f>IF($B345="","",IFERROR(VLOOKUP($O345,Leaders!$A:$B,2,0),"Not Mapped"))</f>
        <v/>
      </c>
      <c r="R345" s="36">
        <f>IF($B345="","",IF(COUNTIF(Exclusions!$A:$A,$B345)&gt;0,"Yes","No"))</f>
        <v/>
      </c>
      <c r="S345" s="38">
        <f>IF($B345="","",MIN(1,DAY($A345)/IF($N345="Superstore",Settings!$B$5,Settings!$B$4)))</f>
        <v/>
      </c>
      <c r="T345" s="38">
        <f>IF(OR($B345="",$G345="",$S345=0),"",$G345/$S345)</f>
        <v/>
      </c>
      <c r="U345" s="36">
        <f>IF($T345="","",IF($T345&lt;Settings!$B$8,"Critical",IF($T345&lt;Settings!$B$9,"Semi Critical","Non Critical")))</f>
        <v/>
      </c>
      <c r="V345" s="28" t="n"/>
      <c r="Z345">
        <f>IF($B345="","",IFERROR(VLOOKUP($B345,'Plan HC for CCA'!$A:$B,2,0),""))</f>
        <v/>
      </c>
      <c r="AA345">
        <f>IF(OR($B345="",$Z345=""),"",IF(N($M345)&lt;$Z345,"Delta","No Delta"))</f>
        <v/>
      </c>
      <c r="AB345">
        <f>IF(OR($B345="",$Z345=""),"",MAX(0,$Z345-N($M345)))</f>
        <v/>
      </c>
      <c r="AC345" s="46">
        <f>IF($B345="","",IFERROR(INDEX('CCA Util %'!$H:$H,MATCH($B345,'CCA Util %'!$E:$E,0)),""))</f>
        <v/>
      </c>
      <c r="AD345">
        <f>IF($B345="","",IFERROR(INDEX('CCA Util %'!$G:$G,MATCH($B345,'CCA Util %'!$E:$E,0)),""))</f>
        <v/>
      </c>
      <c r="AE345">
        <f>IF(OR($B345="",$U345=""),"",$U345&amp;" &amp; "&amp;IF(OR($AD345="",$AD345=0),"Util NA",$AD345&amp;" Util"))</f>
        <v/>
      </c>
    </row>
    <row r="346" ht="15.75" customHeight="1" s="42">
      <c r="A346" s="41" t="n"/>
      <c r="G346" s="38" t="n"/>
      <c r="H346" s="38" t="n"/>
      <c r="I346" s="38" t="n"/>
      <c r="J346" s="38" t="n"/>
      <c r="K346" s="38" t="n"/>
      <c r="L346" s="38" t="n"/>
      <c r="N346" s="36">
        <f>IF($B346="","",IF($C346="SUPERSTORE","Superstore","DH"))</f>
        <v/>
      </c>
      <c r="O346" s="36">
        <f>IF($B346="","",IFERROR(VLOOKUP($B346,Mapping!$A:$C,2,0),"Not Mapped"))</f>
        <v/>
      </c>
      <c r="P346" s="36">
        <f>IF($B346="","",IFERROR(VLOOKUP($B346,Mapping!$A:$C,3,0),"Not Mapped"))</f>
        <v/>
      </c>
      <c r="Q346" s="36">
        <f>IF($B346="","",IFERROR(VLOOKUP($O346,Leaders!$A:$B,2,0),"Not Mapped"))</f>
        <v/>
      </c>
      <c r="R346" s="36">
        <f>IF($B346="","",IF(COUNTIF(Exclusions!$A:$A,$B346)&gt;0,"Yes","No"))</f>
        <v/>
      </c>
      <c r="S346" s="38">
        <f>IF($B346="","",MIN(1,DAY($A346)/IF($N346="Superstore",Settings!$B$5,Settings!$B$4)))</f>
        <v/>
      </c>
      <c r="T346" s="38">
        <f>IF(OR($B346="",$G346="",$S346=0),"",$G346/$S346)</f>
        <v/>
      </c>
      <c r="U346" s="36">
        <f>IF($T346="","",IF($T346&lt;Settings!$B$8,"Critical",IF($T346&lt;Settings!$B$9,"Semi Critical","Non Critical")))</f>
        <v/>
      </c>
      <c r="V346" s="28" t="n"/>
      <c r="Z346">
        <f>IF($B346="","",IFERROR(VLOOKUP($B346,'Plan HC for CCA'!$A:$B,2,0),""))</f>
        <v/>
      </c>
      <c r="AA346">
        <f>IF(OR($B346="",$Z346=""),"",IF(N($M346)&lt;$Z346,"Delta","No Delta"))</f>
        <v/>
      </c>
      <c r="AB346">
        <f>IF(OR($B346="",$Z346=""),"",MAX(0,$Z346-N($M346)))</f>
        <v/>
      </c>
      <c r="AC346" s="46">
        <f>IF($B346="","",IFERROR(INDEX('CCA Util %'!$H:$H,MATCH($B346,'CCA Util %'!$E:$E,0)),""))</f>
        <v/>
      </c>
      <c r="AD346">
        <f>IF($B346="","",IFERROR(INDEX('CCA Util %'!$G:$G,MATCH($B346,'CCA Util %'!$E:$E,0)),""))</f>
        <v/>
      </c>
      <c r="AE346">
        <f>IF(OR($B346="",$U346=""),"",$U346&amp;" &amp; "&amp;IF(OR($AD346="",$AD346=0),"Util NA",$AD346&amp;" Util"))</f>
        <v/>
      </c>
    </row>
    <row r="347" ht="15.75" customHeight="1" s="42">
      <c r="A347" s="41" t="n"/>
      <c r="G347" s="38" t="n"/>
      <c r="H347" s="38" t="n"/>
      <c r="I347" s="38" t="n"/>
      <c r="J347" s="38" t="n"/>
      <c r="K347" s="38" t="n"/>
      <c r="L347" s="38" t="n"/>
      <c r="N347" s="36">
        <f>IF($B347="","",IF($C347="SUPERSTORE","Superstore","DH"))</f>
        <v/>
      </c>
      <c r="O347" s="36">
        <f>IF($B347="","",IFERROR(VLOOKUP($B347,Mapping!$A:$C,2,0),"Not Mapped"))</f>
        <v/>
      </c>
      <c r="P347" s="36">
        <f>IF($B347="","",IFERROR(VLOOKUP($B347,Mapping!$A:$C,3,0),"Not Mapped"))</f>
        <v/>
      </c>
      <c r="Q347" s="36">
        <f>IF($B347="","",IFERROR(VLOOKUP($O347,Leaders!$A:$B,2,0),"Not Mapped"))</f>
        <v/>
      </c>
      <c r="R347" s="36">
        <f>IF($B347="","",IF(COUNTIF(Exclusions!$A:$A,$B347)&gt;0,"Yes","No"))</f>
        <v/>
      </c>
      <c r="S347" s="38">
        <f>IF($B347="","",MIN(1,DAY($A347)/IF($N347="Superstore",Settings!$B$5,Settings!$B$4)))</f>
        <v/>
      </c>
      <c r="T347" s="38">
        <f>IF(OR($B347="",$G347="",$S347=0),"",$G347/$S347)</f>
        <v/>
      </c>
      <c r="U347" s="36">
        <f>IF($T347="","",IF($T347&lt;Settings!$B$8,"Critical",IF($T347&lt;Settings!$B$9,"Semi Critical","Non Critical")))</f>
        <v/>
      </c>
      <c r="V347" s="28" t="n"/>
      <c r="Z347">
        <f>IF($B347="","",IFERROR(VLOOKUP($B347,'Plan HC for CCA'!$A:$B,2,0),""))</f>
        <v/>
      </c>
      <c r="AA347">
        <f>IF(OR($B347="",$Z347=""),"",IF(N($M347)&lt;$Z347,"Delta","No Delta"))</f>
        <v/>
      </c>
      <c r="AB347">
        <f>IF(OR($B347="",$Z347=""),"",MAX(0,$Z347-N($M347)))</f>
        <v/>
      </c>
      <c r="AC347" s="46">
        <f>IF($B347="","",IFERROR(INDEX('CCA Util %'!$H:$H,MATCH($B347,'CCA Util %'!$E:$E,0)),""))</f>
        <v/>
      </c>
      <c r="AD347">
        <f>IF($B347="","",IFERROR(INDEX('CCA Util %'!$G:$G,MATCH($B347,'CCA Util %'!$E:$E,0)),""))</f>
        <v/>
      </c>
      <c r="AE347">
        <f>IF(OR($B347="",$U347=""),"",$U347&amp;" &amp; "&amp;IF(OR($AD347="",$AD347=0),"Util NA",$AD347&amp;" Util"))</f>
        <v/>
      </c>
    </row>
    <row r="348" ht="15.75" customHeight="1" s="42">
      <c r="A348" s="41" t="n"/>
      <c r="G348" s="38" t="n"/>
      <c r="H348" s="38" t="n"/>
      <c r="I348" s="38" t="n"/>
      <c r="J348" s="38" t="n"/>
      <c r="K348" s="38" t="n"/>
      <c r="L348" s="38" t="n"/>
      <c r="N348" s="36">
        <f>IF($B348="","",IF($C348="SUPERSTORE","Superstore","DH"))</f>
        <v/>
      </c>
      <c r="O348" s="36">
        <f>IF($B348="","",IFERROR(VLOOKUP($B348,Mapping!$A:$C,2,0),"Not Mapped"))</f>
        <v/>
      </c>
      <c r="P348" s="36">
        <f>IF($B348="","",IFERROR(VLOOKUP($B348,Mapping!$A:$C,3,0),"Not Mapped"))</f>
        <v/>
      </c>
      <c r="Q348" s="36">
        <f>IF($B348="","",IFERROR(VLOOKUP($O348,Leaders!$A:$B,2,0),"Not Mapped"))</f>
        <v/>
      </c>
      <c r="R348" s="36">
        <f>IF($B348="","",IF(COUNTIF(Exclusions!$A:$A,$B348)&gt;0,"Yes","No"))</f>
        <v/>
      </c>
      <c r="S348" s="38">
        <f>IF($B348="","",MIN(1,DAY($A348)/IF($N348="Superstore",Settings!$B$5,Settings!$B$4)))</f>
        <v/>
      </c>
      <c r="T348" s="38">
        <f>IF(OR($B348="",$G348="",$S348=0),"",$G348/$S348)</f>
        <v/>
      </c>
      <c r="U348" s="36">
        <f>IF($T348="","",IF($T348&lt;Settings!$B$8,"Critical",IF($T348&lt;Settings!$B$9,"Semi Critical","Non Critical")))</f>
        <v/>
      </c>
      <c r="V348" s="28" t="n"/>
      <c r="Z348">
        <f>IF($B348="","",IFERROR(VLOOKUP($B348,'Plan HC for CCA'!$A:$B,2,0),""))</f>
        <v/>
      </c>
      <c r="AA348">
        <f>IF(OR($B348="",$Z348=""),"",IF(N($M348)&lt;$Z348,"Delta","No Delta"))</f>
        <v/>
      </c>
      <c r="AB348">
        <f>IF(OR($B348="",$Z348=""),"",MAX(0,$Z348-N($M348)))</f>
        <v/>
      </c>
      <c r="AC348" s="46">
        <f>IF($B348="","",IFERROR(INDEX('CCA Util %'!$H:$H,MATCH($B348,'CCA Util %'!$E:$E,0)),""))</f>
        <v/>
      </c>
      <c r="AD348">
        <f>IF($B348="","",IFERROR(INDEX('CCA Util %'!$G:$G,MATCH($B348,'CCA Util %'!$E:$E,0)),""))</f>
        <v/>
      </c>
      <c r="AE348">
        <f>IF(OR($B348="",$U348=""),"",$U348&amp;" &amp; "&amp;IF(OR($AD348="",$AD348=0),"Util NA",$AD348&amp;" Util"))</f>
        <v/>
      </c>
    </row>
    <row r="349" ht="15.75" customHeight="1" s="42">
      <c r="A349" s="41" t="n"/>
      <c r="G349" s="38" t="n"/>
      <c r="H349" s="38" t="n"/>
      <c r="I349" s="38" t="n"/>
      <c r="J349" s="38" t="n"/>
      <c r="K349" s="38" t="n"/>
      <c r="L349" s="38" t="n"/>
      <c r="N349" s="36">
        <f>IF($B349="","",IF($C349="SUPERSTORE","Superstore","DH"))</f>
        <v/>
      </c>
      <c r="O349" s="36">
        <f>IF($B349="","",IFERROR(VLOOKUP($B349,Mapping!$A:$C,2,0),"Not Mapped"))</f>
        <v/>
      </c>
      <c r="P349" s="36">
        <f>IF($B349="","",IFERROR(VLOOKUP($B349,Mapping!$A:$C,3,0),"Not Mapped"))</f>
        <v/>
      </c>
      <c r="Q349" s="36">
        <f>IF($B349="","",IFERROR(VLOOKUP($O349,Leaders!$A:$B,2,0),"Not Mapped"))</f>
        <v/>
      </c>
      <c r="R349" s="36">
        <f>IF($B349="","",IF(COUNTIF(Exclusions!$A:$A,$B349)&gt;0,"Yes","No"))</f>
        <v/>
      </c>
      <c r="S349" s="38">
        <f>IF($B349="","",MIN(1,DAY($A349)/IF($N349="Superstore",Settings!$B$5,Settings!$B$4)))</f>
        <v/>
      </c>
      <c r="T349" s="38">
        <f>IF(OR($B349="",$G349="",$S349=0),"",$G349/$S349)</f>
        <v/>
      </c>
      <c r="U349" s="36">
        <f>IF($T349="","",IF($T349&lt;Settings!$B$8,"Critical",IF($T349&lt;Settings!$B$9,"Semi Critical","Non Critical")))</f>
        <v/>
      </c>
      <c r="V349" s="28" t="n"/>
      <c r="Z349">
        <f>IF($B349="","",IFERROR(VLOOKUP($B349,'Plan HC for CCA'!$A:$B,2,0),""))</f>
        <v/>
      </c>
      <c r="AA349">
        <f>IF(OR($B349="",$Z349=""),"",IF(N($M349)&lt;$Z349,"Delta","No Delta"))</f>
        <v/>
      </c>
      <c r="AB349">
        <f>IF(OR($B349="",$Z349=""),"",MAX(0,$Z349-N($M349)))</f>
        <v/>
      </c>
      <c r="AC349" s="46">
        <f>IF($B349="","",IFERROR(INDEX('CCA Util %'!$H:$H,MATCH($B349,'CCA Util %'!$E:$E,0)),""))</f>
        <v/>
      </c>
      <c r="AD349">
        <f>IF($B349="","",IFERROR(INDEX('CCA Util %'!$G:$G,MATCH($B349,'CCA Util %'!$E:$E,0)),""))</f>
        <v/>
      </c>
      <c r="AE349">
        <f>IF(OR($B349="",$U349=""),"",$U349&amp;" &amp; "&amp;IF(OR($AD349="",$AD349=0),"Util NA",$AD349&amp;" Util"))</f>
        <v/>
      </c>
    </row>
    <row r="350" ht="15.75" customHeight="1" s="42">
      <c r="A350" s="41" t="n"/>
      <c r="G350" s="38" t="n"/>
      <c r="H350" s="38" t="n"/>
      <c r="I350" s="38" t="n"/>
      <c r="J350" s="38" t="n"/>
      <c r="K350" s="38" t="n"/>
      <c r="L350" s="38" t="n"/>
      <c r="N350" s="36">
        <f>IF($B350="","",IF($C350="SUPERSTORE","Superstore","DH"))</f>
        <v/>
      </c>
      <c r="O350" s="36">
        <f>IF($B350="","",IFERROR(VLOOKUP($B350,Mapping!$A:$C,2,0),"Not Mapped"))</f>
        <v/>
      </c>
      <c r="P350" s="36">
        <f>IF($B350="","",IFERROR(VLOOKUP($B350,Mapping!$A:$C,3,0),"Not Mapped"))</f>
        <v/>
      </c>
      <c r="Q350" s="36">
        <f>IF($B350="","",IFERROR(VLOOKUP($O350,Leaders!$A:$B,2,0),"Not Mapped"))</f>
        <v/>
      </c>
      <c r="R350" s="36">
        <f>IF($B350="","",IF(COUNTIF(Exclusions!$A:$A,$B350)&gt;0,"Yes","No"))</f>
        <v/>
      </c>
      <c r="S350" s="38">
        <f>IF($B350="","",MIN(1,DAY($A350)/IF($N350="Superstore",Settings!$B$5,Settings!$B$4)))</f>
        <v/>
      </c>
      <c r="T350" s="38">
        <f>IF(OR($B350="",$G350="",$S350=0),"",$G350/$S350)</f>
        <v/>
      </c>
      <c r="U350" s="36">
        <f>IF($T350="","",IF($T350&lt;Settings!$B$8,"Critical",IF($T350&lt;Settings!$B$9,"Semi Critical","Non Critical")))</f>
        <v/>
      </c>
      <c r="V350" s="28" t="n"/>
      <c r="Z350">
        <f>IF($B350="","",IFERROR(VLOOKUP($B350,'Plan HC for CCA'!$A:$B,2,0),""))</f>
        <v/>
      </c>
      <c r="AA350">
        <f>IF(OR($B350="",$Z350=""),"",IF(N($M350)&lt;$Z350,"Delta","No Delta"))</f>
        <v/>
      </c>
      <c r="AB350">
        <f>IF(OR($B350="",$Z350=""),"",MAX(0,$Z350-N($M350)))</f>
        <v/>
      </c>
      <c r="AC350" s="46">
        <f>IF($B350="","",IFERROR(INDEX('CCA Util %'!$H:$H,MATCH($B350,'CCA Util %'!$E:$E,0)),""))</f>
        <v/>
      </c>
      <c r="AD350">
        <f>IF($B350="","",IFERROR(INDEX('CCA Util %'!$G:$G,MATCH($B350,'CCA Util %'!$E:$E,0)),""))</f>
        <v/>
      </c>
      <c r="AE350">
        <f>IF(OR($B350="",$U350=""),"",$U350&amp;" &amp; "&amp;IF(OR($AD350="",$AD350=0),"Util NA",$AD350&amp;" Util"))</f>
        <v/>
      </c>
    </row>
    <row r="351" ht="15.75" customHeight="1" s="42">
      <c r="A351" s="41" t="n"/>
      <c r="G351" s="38" t="n"/>
      <c r="H351" s="38" t="n"/>
      <c r="I351" s="38" t="n"/>
      <c r="J351" s="38" t="n"/>
      <c r="K351" s="38" t="n"/>
      <c r="L351" s="38" t="n"/>
      <c r="N351" s="36">
        <f>IF($B351="","",IF($C351="SUPERSTORE","Superstore","DH"))</f>
        <v/>
      </c>
      <c r="O351" s="36">
        <f>IF($B351="","",IFERROR(VLOOKUP($B351,Mapping!$A:$C,2,0),"Not Mapped"))</f>
        <v/>
      </c>
      <c r="P351" s="36">
        <f>IF($B351="","",IFERROR(VLOOKUP($B351,Mapping!$A:$C,3,0),"Not Mapped"))</f>
        <v/>
      </c>
      <c r="Q351" s="36">
        <f>IF($B351="","",IFERROR(VLOOKUP($O351,Leaders!$A:$B,2,0),"Not Mapped"))</f>
        <v/>
      </c>
      <c r="R351" s="36">
        <f>IF($B351="","",IF(COUNTIF(Exclusions!$A:$A,$B351)&gt;0,"Yes","No"))</f>
        <v/>
      </c>
      <c r="S351" s="38">
        <f>IF($B351="","",MIN(1,DAY($A351)/IF($N351="Superstore",Settings!$B$5,Settings!$B$4)))</f>
        <v/>
      </c>
      <c r="T351" s="38">
        <f>IF(OR($B351="",$G351="",$S351=0),"",$G351/$S351)</f>
        <v/>
      </c>
      <c r="U351" s="36">
        <f>IF($T351="","",IF($T351&lt;Settings!$B$8,"Critical",IF($T351&lt;Settings!$B$9,"Semi Critical","Non Critical")))</f>
        <v/>
      </c>
      <c r="V351" s="28" t="n"/>
      <c r="Z351">
        <f>IF($B351="","",IFERROR(VLOOKUP($B351,'Plan HC for CCA'!$A:$B,2,0),""))</f>
        <v/>
      </c>
      <c r="AA351">
        <f>IF(OR($B351="",$Z351=""),"",IF(N($M351)&lt;$Z351,"Delta","No Delta"))</f>
        <v/>
      </c>
      <c r="AB351">
        <f>IF(OR($B351="",$Z351=""),"",MAX(0,$Z351-N($M351)))</f>
        <v/>
      </c>
      <c r="AC351" s="46">
        <f>IF($B351="","",IFERROR(INDEX('CCA Util %'!$H:$H,MATCH($B351,'CCA Util %'!$E:$E,0)),""))</f>
        <v/>
      </c>
      <c r="AD351">
        <f>IF($B351="","",IFERROR(INDEX('CCA Util %'!$G:$G,MATCH($B351,'CCA Util %'!$E:$E,0)),""))</f>
        <v/>
      </c>
      <c r="AE351">
        <f>IF(OR($B351="",$U351=""),"",$U351&amp;" &amp; "&amp;IF(OR($AD351="",$AD351=0),"Util NA",$AD351&amp;" Util"))</f>
        <v/>
      </c>
    </row>
    <row r="352" ht="15.75" customHeight="1" s="42">
      <c r="A352" s="41" t="n"/>
      <c r="G352" s="38" t="n"/>
      <c r="H352" s="38" t="n"/>
      <c r="I352" s="38" t="n"/>
      <c r="J352" s="38" t="n"/>
      <c r="K352" s="38" t="n"/>
      <c r="L352" s="38" t="n"/>
      <c r="N352" s="36">
        <f>IF($B352="","",IF($C352="SUPERSTORE","Superstore","DH"))</f>
        <v/>
      </c>
      <c r="O352" s="36">
        <f>IF($B352="","",IFERROR(VLOOKUP($B352,Mapping!$A:$C,2,0),"Not Mapped"))</f>
        <v/>
      </c>
      <c r="P352" s="36">
        <f>IF($B352="","",IFERROR(VLOOKUP($B352,Mapping!$A:$C,3,0),"Not Mapped"))</f>
        <v/>
      </c>
      <c r="Q352" s="36">
        <f>IF($B352="","",IFERROR(VLOOKUP($O352,Leaders!$A:$B,2,0),"Not Mapped"))</f>
        <v/>
      </c>
      <c r="R352" s="36">
        <f>IF($B352="","",IF(COUNTIF(Exclusions!$A:$A,$B352)&gt;0,"Yes","No"))</f>
        <v/>
      </c>
      <c r="S352" s="38">
        <f>IF($B352="","",MIN(1,DAY($A352)/IF($N352="Superstore",Settings!$B$5,Settings!$B$4)))</f>
        <v/>
      </c>
      <c r="T352" s="38">
        <f>IF(OR($B352="",$G352="",$S352=0),"",$G352/$S352)</f>
        <v/>
      </c>
      <c r="U352" s="36">
        <f>IF($T352="","",IF($T352&lt;Settings!$B$8,"Critical",IF($T352&lt;Settings!$B$9,"Semi Critical","Non Critical")))</f>
        <v/>
      </c>
      <c r="V352" s="28" t="n"/>
      <c r="Z352">
        <f>IF($B352="","",IFERROR(VLOOKUP($B352,'Plan HC for CCA'!$A:$B,2,0),""))</f>
        <v/>
      </c>
      <c r="AA352">
        <f>IF(OR($B352="",$Z352=""),"",IF(N($M352)&lt;$Z352,"Delta","No Delta"))</f>
        <v/>
      </c>
      <c r="AB352">
        <f>IF(OR($B352="",$Z352=""),"",MAX(0,$Z352-N($M352)))</f>
        <v/>
      </c>
      <c r="AC352" s="46">
        <f>IF($B352="","",IFERROR(INDEX('CCA Util %'!$H:$H,MATCH($B352,'CCA Util %'!$E:$E,0)),""))</f>
        <v/>
      </c>
      <c r="AD352">
        <f>IF($B352="","",IFERROR(INDEX('CCA Util %'!$G:$G,MATCH($B352,'CCA Util %'!$E:$E,0)),""))</f>
        <v/>
      </c>
      <c r="AE352">
        <f>IF(OR($B352="",$U352=""),"",$U352&amp;" &amp; "&amp;IF(OR($AD352="",$AD352=0),"Util NA",$AD352&amp;" Util"))</f>
        <v/>
      </c>
    </row>
    <row r="353" ht="15.75" customHeight="1" s="42">
      <c r="A353" s="41" t="n"/>
      <c r="G353" s="38" t="n"/>
      <c r="H353" s="38" t="n"/>
      <c r="I353" s="38" t="n"/>
      <c r="J353" s="38" t="n"/>
      <c r="K353" s="38" t="n"/>
      <c r="L353" s="38" t="n"/>
      <c r="N353" s="36">
        <f>IF($B353="","",IF($C353="SUPERSTORE","Superstore","DH"))</f>
        <v/>
      </c>
      <c r="O353" s="36">
        <f>IF($B353="","",IFERROR(VLOOKUP($B353,Mapping!$A:$C,2,0),"Not Mapped"))</f>
        <v/>
      </c>
      <c r="P353" s="36">
        <f>IF($B353="","",IFERROR(VLOOKUP($B353,Mapping!$A:$C,3,0),"Not Mapped"))</f>
        <v/>
      </c>
      <c r="Q353" s="36">
        <f>IF($B353="","",IFERROR(VLOOKUP($O353,Leaders!$A:$B,2,0),"Not Mapped"))</f>
        <v/>
      </c>
      <c r="R353" s="36">
        <f>IF($B353="","",IF(COUNTIF(Exclusions!$A:$A,$B353)&gt;0,"Yes","No"))</f>
        <v/>
      </c>
      <c r="S353" s="38">
        <f>IF($B353="","",MIN(1,DAY($A353)/IF($N353="Superstore",Settings!$B$5,Settings!$B$4)))</f>
        <v/>
      </c>
      <c r="T353" s="38">
        <f>IF(OR($B353="",$G353="",$S353=0),"",$G353/$S353)</f>
        <v/>
      </c>
      <c r="U353" s="36">
        <f>IF($T353="","",IF($T353&lt;Settings!$B$8,"Critical",IF($T353&lt;Settings!$B$9,"Semi Critical","Non Critical")))</f>
        <v/>
      </c>
      <c r="V353" s="28" t="n"/>
      <c r="Z353">
        <f>IF($B353="","",IFERROR(VLOOKUP($B353,'Plan HC for CCA'!$A:$B,2,0),""))</f>
        <v/>
      </c>
      <c r="AA353">
        <f>IF(OR($B353="",$Z353=""),"",IF(N($M353)&lt;$Z353,"Delta","No Delta"))</f>
        <v/>
      </c>
      <c r="AB353">
        <f>IF(OR($B353="",$Z353=""),"",MAX(0,$Z353-N($M353)))</f>
        <v/>
      </c>
      <c r="AC353" s="46">
        <f>IF($B353="","",IFERROR(INDEX('CCA Util %'!$H:$H,MATCH($B353,'CCA Util %'!$E:$E,0)),""))</f>
        <v/>
      </c>
      <c r="AD353">
        <f>IF($B353="","",IFERROR(INDEX('CCA Util %'!$G:$G,MATCH($B353,'CCA Util %'!$E:$E,0)),""))</f>
        <v/>
      </c>
      <c r="AE353">
        <f>IF(OR($B353="",$U353=""),"",$U353&amp;" &amp; "&amp;IF(OR($AD353="",$AD353=0),"Util NA",$AD353&amp;" Util"))</f>
        <v/>
      </c>
    </row>
    <row r="354" ht="15.75" customHeight="1" s="42">
      <c r="A354" s="41" t="n"/>
      <c r="G354" s="38" t="n"/>
      <c r="H354" s="38" t="n"/>
      <c r="I354" s="38" t="n"/>
      <c r="J354" s="38" t="n"/>
      <c r="K354" s="38" t="n"/>
      <c r="L354" s="38" t="n"/>
      <c r="N354" s="36">
        <f>IF($B354="","",IF($C354="SUPERSTORE","Superstore","DH"))</f>
        <v/>
      </c>
      <c r="O354" s="36">
        <f>IF($B354="","",IFERROR(VLOOKUP($B354,Mapping!$A:$C,2,0),"Not Mapped"))</f>
        <v/>
      </c>
      <c r="P354" s="36">
        <f>IF($B354="","",IFERROR(VLOOKUP($B354,Mapping!$A:$C,3,0),"Not Mapped"))</f>
        <v/>
      </c>
      <c r="Q354" s="36">
        <f>IF($B354="","",IFERROR(VLOOKUP($O354,Leaders!$A:$B,2,0),"Not Mapped"))</f>
        <v/>
      </c>
      <c r="R354" s="36">
        <f>IF($B354="","",IF(COUNTIF(Exclusions!$A:$A,$B354)&gt;0,"Yes","No"))</f>
        <v/>
      </c>
      <c r="S354" s="38">
        <f>IF($B354="","",MIN(1,DAY($A354)/IF($N354="Superstore",Settings!$B$5,Settings!$B$4)))</f>
        <v/>
      </c>
      <c r="T354" s="38">
        <f>IF(OR($B354="",$G354="",$S354=0),"",$G354/$S354)</f>
        <v/>
      </c>
      <c r="U354" s="36">
        <f>IF($T354="","",IF($T354&lt;Settings!$B$8,"Critical",IF($T354&lt;Settings!$B$9,"Semi Critical","Non Critical")))</f>
        <v/>
      </c>
      <c r="V354" s="28" t="n"/>
      <c r="Z354">
        <f>IF($B354="","",IFERROR(VLOOKUP($B354,'Plan HC for CCA'!$A:$B,2,0),""))</f>
        <v/>
      </c>
      <c r="AA354">
        <f>IF(OR($B354="",$Z354=""),"",IF(N($M354)&lt;$Z354,"Delta","No Delta"))</f>
        <v/>
      </c>
      <c r="AB354">
        <f>IF(OR($B354="",$Z354=""),"",MAX(0,$Z354-N($M354)))</f>
        <v/>
      </c>
      <c r="AC354" s="46">
        <f>IF($B354="","",IFERROR(INDEX('CCA Util %'!$H:$H,MATCH($B354,'CCA Util %'!$E:$E,0)),""))</f>
        <v/>
      </c>
      <c r="AD354">
        <f>IF($B354="","",IFERROR(INDEX('CCA Util %'!$G:$G,MATCH($B354,'CCA Util %'!$E:$E,0)),""))</f>
        <v/>
      </c>
      <c r="AE354">
        <f>IF(OR($B354="",$U354=""),"",$U354&amp;" &amp; "&amp;IF(OR($AD354="",$AD354=0),"Util NA",$AD354&amp;" Util"))</f>
        <v/>
      </c>
    </row>
    <row r="355" ht="15.75" customHeight="1" s="42">
      <c r="A355" s="41" t="n"/>
      <c r="G355" s="38" t="n"/>
      <c r="H355" s="38" t="n"/>
      <c r="I355" s="38" t="n"/>
      <c r="J355" s="38" t="n"/>
      <c r="K355" s="38" t="n"/>
      <c r="L355" s="38" t="n"/>
      <c r="N355" s="36">
        <f>IF($B355="","",IF($C355="SUPERSTORE","Superstore","DH"))</f>
        <v/>
      </c>
      <c r="O355" s="36">
        <f>IF($B355="","",IFERROR(VLOOKUP($B355,Mapping!$A:$C,2,0),"Not Mapped"))</f>
        <v/>
      </c>
      <c r="P355" s="36">
        <f>IF($B355="","",IFERROR(VLOOKUP($B355,Mapping!$A:$C,3,0),"Not Mapped"))</f>
        <v/>
      </c>
      <c r="Q355" s="36">
        <f>IF($B355="","",IFERROR(VLOOKUP($O355,Leaders!$A:$B,2,0),"Not Mapped"))</f>
        <v/>
      </c>
      <c r="R355" s="36">
        <f>IF($B355="","",IF(COUNTIF(Exclusions!$A:$A,$B355)&gt;0,"Yes","No"))</f>
        <v/>
      </c>
      <c r="S355" s="38">
        <f>IF($B355="","",MIN(1,DAY($A355)/IF($N355="Superstore",Settings!$B$5,Settings!$B$4)))</f>
        <v/>
      </c>
      <c r="T355" s="38">
        <f>IF(OR($B355="",$G355="",$S355=0),"",$G355/$S355)</f>
        <v/>
      </c>
      <c r="U355" s="36">
        <f>IF($T355="","",IF($T355&lt;Settings!$B$8,"Critical",IF($T355&lt;Settings!$B$9,"Semi Critical","Non Critical")))</f>
        <v/>
      </c>
      <c r="V355" s="28" t="n"/>
      <c r="Z355">
        <f>IF($B355="","",IFERROR(VLOOKUP($B355,'Plan HC for CCA'!$A:$B,2,0),""))</f>
        <v/>
      </c>
      <c r="AA355">
        <f>IF(OR($B355="",$Z355=""),"",IF(N($M355)&lt;$Z355,"Delta","No Delta"))</f>
        <v/>
      </c>
      <c r="AB355">
        <f>IF(OR($B355="",$Z355=""),"",MAX(0,$Z355-N($M355)))</f>
        <v/>
      </c>
      <c r="AC355" s="46">
        <f>IF($B355="","",IFERROR(INDEX('CCA Util %'!$H:$H,MATCH($B355,'CCA Util %'!$E:$E,0)),""))</f>
        <v/>
      </c>
      <c r="AD355">
        <f>IF($B355="","",IFERROR(INDEX('CCA Util %'!$G:$G,MATCH($B355,'CCA Util %'!$E:$E,0)),""))</f>
        <v/>
      </c>
      <c r="AE355">
        <f>IF(OR($B355="",$U355=""),"",$U355&amp;" &amp; "&amp;IF(OR($AD355="",$AD355=0),"Util NA",$AD355&amp;" Util"))</f>
        <v/>
      </c>
    </row>
    <row r="356" ht="15.75" customHeight="1" s="42">
      <c r="A356" s="41" t="n"/>
      <c r="G356" s="38" t="n"/>
      <c r="H356" s="38" t="n"/>
      <c r="I356" s="38" t="n"/>
      <c r="J356" s="38" t="n"/>
      <c r="K356" s="38" t="n"/>
      <c r="L356" s="38" t="n"/>
      <c r="N356" s="36">
        <f>IF($B356="","",IF($C356="SUPERSTORE","Superstore","DH"))</f>
        <v/>
      </c>
      <c r="O356" s="36">
        <f>IF($B356="","",IFERROR(VLOOKUP($B356,Mapping!$A:$C,2,0),"Not Mapped"))</f>
        <v/>
      </c>
      <c r="P356" s="36">
        <f>IF($B356="","",IFERROR(VLOOKUP($B356,Mapping!$A:$C,3,0),"Not Mapped"))</f>
        <v/>
      </c>
      <c r="Q356" s="36">
        <f>IF($B356="","",IFERROR(VLOOKUP($O356,Leaders!$A:$B,2,0),"Not Mapped"))</f>
        <v/>
      </c>
      <c r="R356" s="36">
        <f>IF($B356="","",IF(COUNTIF(Exclusions!$A:$A,$B356)&gt;0,"Yes","No"))</f>
        <v/>
      </c>
      <c r="S356" s="38">
        <f>IF($B356="","",MIN(1,DAY($A356)/IF($N356="Superstore",Settings!$B$5,Settings!$B$4)))</f>
        <v/>
      </c>
      <c r="T356" s="38">
        <f>IF(OR($B356="",$G356="",$S356=0),"",$G356/$S356)</f>
        <v/>
      </c>
      <c r="U356" s="36">
        <f>IF($T356="","",IF($T356&lt;Settings!$B$8,"Critical",IF($T356&lt;Settings!$B$9,"Semi Critical","Non Critical")))</f>
        <v/>
      </c>
      <c r="V356" s="28" t="n"/>
      <c r="Z356">
        <f>IF($B356="","",IFERROR(VLOOKUP($B356,'Plan HC for CCA'!$A:$B,2,0),""))</f>
        <v/>
      </c>
      <c r="AA356">
        <f>IF(OR($B356="",$Z356=""),"",IF(N($M356)&lt;$Z356,"Delta","No Delta"))</f>
        <v/>
      </c>
      <c r="AB356">
        <f>IF(OR($B356="",$Z356=""),"",MAX(0,$Z356-N($M356)))</f>
        <v/>
      </c>
      <c r="AC356" s="46">
        <f>IF($B356="","",IFERROR(INDEX('CCA Util %'!$H:$H,MATCH($B356,'CCA Util %'!$E:$E,0)),""))</f>
        <v/>
      </c>
      <c r="AD356">
        <f>IF($B356="","",IFERROR(INDEX('CCA Util %'!$G:$G,MATCH($B356,'CCA Util %'!$E:$E,0)),""))</f>
        <v/>
      </c>
      <c r="AE356">
        <f>IF(OR($B356="",$U356=""),"",$U356&amp;" &amp; "&amp;IF(OR($AD356="",$AD356=0),"Util NA",$AD356&amp;" Util"))</f>
        <v/>
      </c>
    </row>
    <row r="357" ht="15.75" customHeight="1" s="42">
      <c r="A357" s="41" t="n"/>
      <c r="G357" s="38" t="n"/>
      <c r="H357" s="38" t="n"/>
      <c r="I357" s="38" t="n"/>
      <c r="J357" s="38" t="n"/>
      <c r="K357" s="38" t="n"/>
      <c r="L357" s="38" t="n"/>
      <c r="N357" s="36">
        <f>IF($B357="","",IF($C357="SUPERSTORE","Superstore","DH"))</f>
        <v/>
      </c>
      <c r="O357" s="36">
        <f>IF($B357="","",IFERROR(VLOOKUP($B357,Mapping!$A:$C,2,0),"Not Mapped"))</f>
        <v/>
      </c>
      <c r="P357" s="36">
        <f>IF($B357="","",IFERROR(VLOOKUP($B357,Mapping!$A:$C,3,0),"Not Mapped"))</f>
        <v/>
      </c>
      <c r="Q357" s="36">
        <f>IF($B357="","",IFERROR(VLOOKUP($O357,Leaders!$A:$B,2,0),"Not Mapped"))</f>
        <v/>
      </c>
      <c r="R357" s="36">
        <f>IF($B357="","",IF(COUNTIF(Exclusions!$A:$A,$B357)&gt;0,"Yes","No"))</f>
        <v/>
      </c>
      <c r="S357" s="38">
        <f>IF($B357="","",MIN(1,DAY($A357)/IF($N357="Superstore",Settings!$B$5,Settings!$B$4)))</f>
        <v/>
      </c>
      <c r="T357" s="38">
        <f>IF(OR($B357="",$G357="",$S357=0),"",$G357/$S357)</f>
        <v/>
      </c>
      <c r="U357" s="36">
        <f>IF($T357="","",IF($T357&lt;Settings!$B$8,"Critical",IF($T357&lt;Settings!$B$9,"Semi Critical","Non Critical")))</f>
        <v/>
      </c>
      <c r="V357" s="28" t="n"/>
      <c r="Z357">
        <f>IF($B357="","",IFERROR(VLOOKUP($B357,'Plan HC for CCA'!$A:$B,2,0),""))</f>
        <v/>
      </c>
      <c r="AA357">
        <f>IF(OR($B357="",$Z357=""),"",IF(N($M357)&lt;$Z357,"Delta","No Delta"))</f>
        <v/>
      </c>
      <c r="AB357">
        <f>IF(OR($B357="",$Z357=""),"",MAX(0,$Z357-N($M357)))</f>
        <v/>
      </c>
      <c r="AC357" s="46">
        <f>IF($B357="","",IFERROR(INDEX('CCA Util %'!$H:$H,MATCH($B357,'CCA Util %'!$E:$E,0)),""))</f>
        <v/>
      </c>
      <c r="AD357">
        <f>IF($B357="","",IFERROR(INDEX('CCA Util %'!$G:$G,MATCH($B357,'CCA Util %'!$E:$E,0)),""))</f>
        <v/>
      </c>
      <c r="AE357">
        <f>IF(OR($B357="",$U357=""),"",$U357&amp;" &amp; "&amp;IF(OR($AD357="",$AD357=0),"Util NA",$AD357&amp;" Util"))</f>
        <v/>
      </c>
    </row>
    <row r="358" ht="15.75" customHeight="1" s="42">
      <c r="A358" s="41" t="n"/>
      <c r="G358" s="38" t="n"/>
      <c r="H358" s="38" t="n"/>
      <c r="I358" s="38" t="n"/>
      <c r="J358" s="38" t="n"/>
      <c r="K358" s="38" t="n"/>
      <c r="L358" s="38" t="n"/>
      <c r="N358" s="36">
        <f>IF($B358="","",IF($C358="SUPERSTORE","Superstore","DH"))</f>
        <v/>
      </c>
      <c r="O358" s="36">
        <f>IF($B358="","",IFERROR(VLOOKUP($B358,Mapping!$A:$C,2,0),"Not Mapped"))</f>
        <v/>
      </c>
      <c r="P358" s="36">
        <f>IF($B358="","",IFERROR(VLOOKUP($B358,Mapping!$A:$C,3,0),"Not Mapped"))</f>
        <v/>
      </c>
      <c r="Q358" s="36">
        <f>IF($B358="","",IFERROR(VLOOKUP($O358,Leaders!$A:$B,2,0),"Not Mapped"))</f>
        <v/>
      </c>
      <c r="R358" s="36">
        <f>IF($B358="","",IF(COUNTIF(Exclusions!$A:$A,$B358)&gt;0,"Yes","No"))</f>
        <v/>
      </c>
      <c r="S358" s="38">
        <f>IF($B358="","",MIN(1,DAY($A358)/IF($N358="Superstore",Settings!$B$5,Settings!$B$4)))</f>
        <v/>
      </c>
      <c r="T358" s="38">
        <f>IF(OR($B358="",$G358="",$S358=0),"",$G358/$S358)</f>
        <v/>
      </c>
      <c r="U358" s="36">
        <f>IF($T358="","",IF($T358&lt;Settings!$B$8,"Critical",IF($T358&lt;Settings!$B$9,"Semi Critical","Non Critical")))</f>
        <v/>
      </c>
      <c r="V358" s="28" t="n"/>
      <c r="Z358">
        <f>IF($B358="","",IFERROR(VLOOKUP($B358,'Plan HC for CCA'!$A:$B,2,0),""))</f>
        <v/>
      </c>
      <c r="AA358">
        <f>IF(OR($B358="",$Z358=""),"",IF(N($M358)&lt;$Z358,"Delta","No Delta"))</f>
        <v/>
      </c>
      <c r="AB358">
        <f>IF(OR($B358="",$Z358=""),"",MAX(0,$Z358-N($M358)))</f>
        <v/>
      </c>
      <c r="AC358" s="46">
        <f>IF($B358="","",IFERROR(INDEX('CCA Util %'!$H:$H,MATCH($B358,'CCA Util %'!$E:$E,0)),""))</f>
        <v/>
      </c>
      <c r="AD358">
        <f>IF($B358="","",IFERROR(INDEX('CCA Util %'!$G:$G,MATCH($B358,'CCA Util %'!$E:$E,0)),""))</f>
        <v/>
      </c>
      <c r="AE358">
        <f>IF(OR($B358="",$U358=""),"",$U358&amp;" &amp; "&amp;IF(OR($AD358="",$AD358=0),"Util NA",$AD358&amp;" Util"))</f>
        <v/>
      </c>
    </row>
    <row r="359" ht="15.75" customHeight="1" s="42">
      <c r="A359" s="41" t="n"/>
      <c r="G359" s="38" t="n"/>
      <c r="H359" s="38" t="n"/>
      <c r="I359" s="38" t="n"/>
      <c r="J359" s="38" t="n"/>
      <c r="K359" s="38" t="n"/>
      <c r="L359" s="38" t="n"/>
      <c r="N359" s="36">
        <f>IF($B359="","",IF($C359="SUPERSTORE","Superstore","DH"))</f>
        <v/>
      </c>
      <c r="O359" s="36">
        <f>IF($B359="","",IFERROR(VLOOKUP($B359,Mapping!$A:$C,2,0),"Not Mapped"))</f>
        <v/>
      </c>
      <c r="P359" s="36">
        <f>IF($B359="","",IFERROR(VLOOKUP($B359,Mapping!$A:$C,3,0),"Not Mapped"))</f>
        <v/>
      </c>
      <c r="Q359" s="36">
        <f>IF($B359="","",IFERROR(VLOOKUP($O359,Leaders!$A:$B,2,0),"Not Mapped"))</f>
        <v/>
      </c>
      <c r="R359" s="36">
        <f>IF($B359="","",IF(COUNTIF(Exclusions!$A:$A,$B359)&gt;0,"Yes","No"))</f>
        <v/>
      </c>
      <c r="S359" s="38">
        <f>IF($B359="","",MIN(1,DAY($A359)/IF($N359="Superstore",Settings!$B$5,Settings!$B$4)))</f>
        <v/>
      </c>
      <c r="T359" s="38">
        <f>IF(OR($B359="",$G359="",$S359=0),"",$G359/$S359)</f>
        <v/>
      </c>
      <c r="U359" s="36">
        <f>IF($T359="","",IF($T359&lt;Settings!$B$8,"Critical",IF($T359&lt;Settings!$B$9,"Semi Critical","Non Critical")))</f>
        <v/>
      </c>
      <c r="V359" s="28" t="n"/>
      <c r="Z359">
        <f>IF($B359="","",IFERROR(VLOOKUP($B359,'Plan HC for CCA'!$A:$B,2,0),""))</f>
        <v/>
      </c>
      <c r="AA359">
        <f>IF(OR($B359="",$Z359=""),"",IF(N($M359)&lt;$Z359,"Delta","No Delta"))</f>
        <v/>
      </c>
      <c r="AB359">
        <f>IF(OR($B359="",$Z359=""),"",MAX(0,$Z359-N($M359)))</f>
        <v/>
      </c>
      <c r="AC359" s="46">
        <f>IF($B359="","",IFERROR(INDEX('CCA Util %'!$H:$H,MATCH($B359,'CCA Util %'!$E:$E,0)),""))</f>
        <v/>
      </c>
      <c r="AD359">
        <f>IF($B359="","",IFERROR(INDEX('CCA Util %'!$G:$G,MATCH($B359,'CCA Util %'!$E:$E,0)),""))</f>
        <v/>
      </c>
      <c r="AE359">
        <f>IF(OR($B359="",$U359=""),"",$U359&amp;" &amp; "&amp;IF(OR($AD359="",$AD359=0),"Util NA",$AD359&amp;" Util"))</f>
        <v/>
      </c>
    </row>
    <row r="360" ht="15.75" customHeight="1" s="42">
      <c r="A360" s="41" t="n"/>
      <c r="G360" s="38" t="n"/>
      <c r="H360" s="38" t="n"/>
      <c r="I360" s="38" t="n"/>
      <c r="J360" s="38" t="n"/>
      <c r="K360" s="38" t="n"/>
      <c r="L360" s="38" t="n"/>
      <c r="N360" s="36">
        <f>IF($B360="","",IF($C360="SUPERSTORE","Superstore","DH"))</f>
        <v/>
      </c>
      <c r="O360" s="36">
        <f>IF($B360="","",IFERROR(VLOOKUP($B360,Mapping!$A:$C,2,0),"Not Mapped"))</f>
        <v/>
      </c>
      <c r="P360" s="36">
        <f>IF($B360="","",IFERROR(VLOOKUP($B360,Mapping!$A:$C,3,0),"Not Mapped"))</f>
        <v/>
      </c>
      <c r="Q360" s="36">
        <f>IF($B360="","",IFERROR(VLOOKUP($O360,Leaders!$A:$B,2,0),"Not Mapped"))</f>
        <v/>
      </c>
      <c r="R360" s="36">
        <f>IF($B360="","",IF(COUNTIF(Exclusions!$A:$A,$B360)&gt;0,"Yes","No"))</f>
        <v/>
      </c>
      <c r="S360" s="38">
        <f>IF($B360="","",MIN(1,DAY($A360)/IF($N360="Superstore",Settings!$B$5,Settings!$B$4)))</f>
        <v/>
      </c>
      <c r="T360" s="38">
        <f>IF(OR($B360="",$G360="",$S360=0),"",$G360/$S360)</f>
        <v/>
      </c>
      <c r="U360" s="36">
        <f>IF($T360="","",IF($T360&lt;Settings!$B$8,"Critical",IF($T360&lt;Settings!$B$9,"Semi Critical","Non Critical")))</f>
        <v/>
      </c>
      <c r="V360" s="28" t="n"/>
      <c r="Z360">
        <f>IF($B360="","",IFERROR(VLOOKUP($B360,'Plan HC for CCA'!$A:$B,2,0),""))</f>
        <v/>
      </c>
      <c r="AA360">
        <f>IF(OR($B360="",$Z360=""),"",IF(N($M360)&lt;$Z360,"Delta","No Delta"))</f>
        <v/>
      </c>
      <c r="AB360">
        <f>IF(OR($B360="",$Z360=""),"",MAX(0,$Z360-N($M360)))</f>
        <v/>
      </c>
      <c r="AC360" s="46">
        <f>IF($B360="","",IFERROR(INDEX('CCA Util %'!$H:$H,MATCH($B360,'CCA Util %'!$E:$E,0)),""))</f>
        <v/>
      </c>
      <c r="AD360">
        <f>IF($B360="","",IFERROR(INDEX('CCA Util %'!$G:$G,MATCH($B360,'CCA Util %'!$E:$E,0)),""))</f>
        <v/>
      </c>
      <c r="AE360">
        <f>IF(OR($B360="",$U360=""),"",$U360&amp;" &amp; "&amp;IF(OR($AD360="",$AD360=0),"Util NA",$AD360&amp;" Util"))</f>
        <v/>
      </c>
    </row>
    <row r="361" ht="15.75" customHeight="1" s="42">
      <c r="A361" s="41" t="n"/>
      <c r="G361" s="38" t="n"/>
      <c r="H361" s="38" t="n"/>
      <c r="I361" s="38" t="n"/>
      <c r="J361" s="38" t="n"/>
      <c r="K361" s="38" t="n"/>
      <c r="L361" s="38" t="n"/>
      <c r="N361" s="36">
        <f>IF($B361="","",IF($C361="SUPERSTORE","Superstore","DH"))</f>
        <v/>
      </c>
      <c r="O361" s="36">
        <f>IF($B361="","",IFERROR(VLOOKUP($B361,Mapping!$A:$C,2,0),"Not Mapped"))</f>
        <v/>
      </c>
      <c r="P361" s="36">
        <f>IF($B361="","",IFERROR(VLOOKUP($B361,Mapping!$A:$C,3,0),"Not Mapped"))</f>
        <v/>
      </c>
      <c r="Q361" s="36">
        <f>IF($B361="","",IFERROR(VLOOKUP($O361,Leaders!$A:$B,2,0),"Not Mapped"))</f>
        <v/>
      </c>
      <c r="R361" s="36">
        <f>IF($B361="","",IF(COUNTIF(Exclusions!$A:$A,$B361)&gt;0,"Yes","No"))</f>
        <v/>
      </c>
      <c r="S361" s="38">
        <f>IF($B361="","",MIN(1,DAY($A361)/IF($N361="Superstore",Settings!$B$5,Settings!$B$4)))</f>
        <v/>
      </c>
      <c r="T361" s="38">
        <f>IF(OR($B361="",$G361="",$S361=0),"",$G361/$S361)</f>
        <v/>
      </c>
      <c r="U361" s="36">
        <f>IF($T361="","",IF($T361&lt;Settings!$B$8,"Critical",IF($T361&lt;Settings!$B$9,"Semi Critical","Non Critical")))</f>
        <v/>
      </c>
      <c r="V361" s="28" t="n"/>
      <c r="Z361">
        <f>IF($B361="","",IFERROR(VLOOKUP($B361,'Plan HC for CCA'!$A:$B,2,0),""))</f>
        <v/>
      </c>
      <c r="AA361">
        <f>IF(OR($B361="",$Z361=""),"",IF(N($M361)&lt;$Z361,"Delta","No Delta"))</f>
        <v/>
      </c>
      <c r="AB361">
        <f>IF(OR($B361="",$Z361=""),"",MAX(0,$Z361-N($M361)))</f>
        <v/>
      </c>
      <c r="AC361" s="46">
        <f>IF($B361="","",IFERROR(INDEX('CCA Util %'!$H:$H,MATCH($B361,'CCA Util %'!$E:$E,0)),""))</f>
        <v/>
      </c>
      <c r="AD361">
        <f>IF($B361="","",IFERROR(INDEX('CCA Util %'!$G:$G,MATCH($B361,'CCA Util %'!$E:$E,0)),""))</f>
        <v/>
      </c>
      <c r="AE361">
        <f>IF(OR($B361="",$U361=""),"",$U361&amp;" &amp; "&amp;IF(OR($AD361="",$AD361=0),"Util NA",$AD361&amp;" Util"))</f>
        <v/>
      </c>
    </row>
    <row r="362" ht="15.75" customHeight="1" s="42">
      <c r="A362" s="41" t="n"/>
      <c r="G362" s="38" t="n"/>
      <c r="H362" s="38" t="n"/>
      <c r="I362" s="38" t="n"/>
      <c r="J362" s="38" t="n"/>
      <c r="K362" s="38" t="n"/>
      <c r="L362" s="38" t="n"/>
      <c r="N362" s="36">
        <f>IF($B362="","",IF($C362="SUPERSTORE","Superstore","DH"))</f>
        <v/>
      </c>
      <c r="O362" s="36">
        <f>IF($B362="","",IFERROR(VLOOKUP($B362,Mapping!$A:$C,2,0),"Not Mapped"))</f>
        <v/>
      </c>
      <c r="P362" s="36">
        <f>IF($B362="","",IFERROR(VLOOKUP($B362,Mapping!$A:$C,3,0),"Not Mapped"))</f>
        <v/>
      </c>
      <c r="Q362" s="36">
        <f>IF($B362="","",IFERROR(VLOOKUP($O362,Leaders!$A:$B,2,0),"Not Mapped"))</f>
        <v/>
      </c>
      <c r="R362" s="36">
        <f>IF($B362="","",IF(COUNTIF(Exclusions!$A:$A,$B362)&gt;0,"Yes","No"))</f>
        <v/>
      </c>
      <c r="S362" s="38">
        <f>IF($B362="","",MIN(1,DAY($A362)/IF($N362="Superstore",Settings!$B$5,Settings!$B$4)))</f>
        <v/>
      </c>
      <c r="T362" s="38">
        <f>IF(OR($B362="",$G362="",$S362=0),"",$G362/$S362)</f>
        <v/>
      </c>
      <c r="U362" s="36">
        <f>IF($T362="","",IF($T362&lt;Settings!$B$8,"Critical",IF($T362&lt;Settings!$B$9,"Semi Critical","Non Critical")))</f>
        <v/>
      </c>
      <c r="V362" s="28" t="n"/>
      <c r="Z362">
        <f>IF($B362="","",IFERROR(VLOOKUP($B362,'Plan HC for CCA'!$A:$B,2,0),""))</f>
        <v/>
      </c>
      <c r="AA362">
        <f>IF(OR($B362="",$Z362=""),"",IF(N($M362)&lt;$Z362,"Delta","No Delta"))</f>
        <v/>
      </c>
      <c r="AB362">
        <f>IF(OR($B362="",$Z362=""),"",MAX(0,$Z362-N($M362)))</f>
        <v/>
      </c>
      <c r="AC362" s="46">
        <f>IF($B362="","",IFERROR(INDEX('CCA Util %'!$H:$H,MATCH($B362,'CCA Util %'!$E:$E,0)),""))</f>
        <v/>
      </c>
      <c r="AD362">
        <f>IF($B362="","",IFERROR(INDEX('CCA Util %'!$G:$G,MATCH($B362,'CCA Util %'!$E:$E,0)),""))</f>
        <v/>
      </c>
      <c r="AE362">
        <f>IF(OR($B362="",$U362=""),"",$U362&amp;" &amp; "&amp;IF(OR($AD362="",$AD362=0),"Util NA",$AD362&amp;" Util"))</f>
        <v/>
      </c>
    </row>
    <row r="363" ht="15.75" customHeight="1" s="42">
      <c r="A363" s="41" t="n"/>
      <c r="G363" s="38" t="n"/>
      <c r="H363" s="38" t="n"/>
      <c r="I363" s="38" t="n"/>
      <c r="J363" s="38" t="n"/>
      <c r="K363" s="38" t="n"/>
      <c r="L363" s="38" t="n"/>
      <c r="N363" s="36">
        <f>IF($B363="","",IF($C363="SUPERSTORE","Superstore","DH"))</f>
        <v/>
      </c>
      <c r="O363" s="36">
        <f>IF($B363="","",IFERROR(VLOOKUP($B363,Mapping!$A:$C,2,0),"Not Mapped"))</f>
        <v/>
      </c>
      <c r="P363" s="36">
        <f>IF($B363="","",IFERROR(VLOOKUP($B363,Mapping!$A:$C,3,0),"Not Mapped"))</f>
        <v/>
      </c>
      <c r="Q363" s="36">
        <f>IF($B363="","",IFERROR(VLOOKUP($O363,Leaders!$A:$B,2,0),"Not Mapped"))</f>
        <v/>
      </c>
      <c r="R363" s="36">
        <f>IF($B363="","",IF(COUNTIF(Exclusions!$A:$A,$B363)&gt;0,"Yes","No"))</f>
        <v/>
      </c>
      <c r="S363" s="38">
        <f>IF($B363="","",MIN(1,DAY($A363)/IF($N363="Superstore",Settings!$B$5,Settings!$B$4)))</f>
        <v/>
      </c>
      <c r="T363" s="38">
        <f>IF(OR($B363="",$G363="",$S363=0),"",$G363/$S363)</f>
        <v/>
      </c>
      <c r="U363" s="36">
        <f>IF($T363="","",IF($T363&lt;Settings!$B$8,"Critical",IF($T363&lt;Settings!$B$9,"Semi Critical","Non Critical")))</f>
        <v/>
      </c>
      <c r="V363" s="28" t="n"/>
      <c r="Z363">
        <f>IF($B363="","",IFERROR(VLOOKUP($B363,'Plan HC for CCA'!$A:$B,2,0),""))</f>
        <v/>
      </c>
      <c r="AA363">
        <f>IF(OR($B363="",$Z363=""),"",IF(N($M363)&lt;$Z363,"Delta","No Delta"))</f>
        <v/>
      </c>
      <c r="AB363">
        <f>IF(OR($B363="",$Z363=""),"",MAX(0,$Z363-N($M363)))</f>
        <v/>
      </c>
      <c r="AC363" s="46">
        <f>IF($B363="","",IFERROR(INDEX('CCA Util %'!$H:$H,MATCH($B363,'CCA Util %'!$E:$E,0)),""))</f>
        <v/>
      </c>
      <c r="AD363">
        <f>IF($B363="","",IFERROR(INDEX('CCA Util %'!$G:$G,MATCH($B363,'CCA Util %'!$E:$E,0)),""))</f>
        <v/>
      </c>
      <c r="AE363">
        <f>IF(OR($B363="",$U363=""),"",$U363&amp;" &amp; "&amp;IF(OR($AD363="",$AD363=0),"Util NA",$AD363&amp;" Util"))</f>
        <v/>
      </c>
    </row>
    <row r="364" ht="15.75" customHeight="1" s="42">
      <c r="A364" s="41" t="n"/>
      <c r="G364" s="38" t="n"/>
      <c r="H364" s="38" t="n"/>
      <c r="I364" s="38" t="n"/>
      <c r="J364" s="38" t="n"/>
      <c r="K364" s="38" t="n"/>
      <c r="L364" s="38" t="n"/>
      <c r="N364" s="36">
        <f>IF($B364="","",IF($C364="SUPERSTORE","Superstore","DH"))</f>
        <v/>
      </c>
      <c r="O364" s="36">
        <f>IF($B364="","",IFERROR(VLOOKUP($B364,Mapping!$A:$C,2,0),"Not Mapped"))</f>
        <v/>
      </c>
      <c r="P364" s="36">
        <f>IF($B364="","",IFERROR(VLOOKUP($B364,Mapping!$A:$C,3,0),"Not Mapped"))</f>
        <v/>
      </c>
      <c r="Q364" s="36">
        <f>IF($B364="","",IFERROR(VLOOKUP($O364,Leaders!$A:$B,2,0),"Not Mapped"))</f>
        <v/>
      </c>
      <c r="R364" s="36">
        <f>IF($B364="","",IF(COUNTIF(Exclusions!$A:$A,$B364)&gt;0,"Yes","No"))</f>
        <v/>
      </c>
      <c r="S364" s="38">
        <f>IF($B364="","",MIN(1,DAY($A364)/IF($N364="Superstore",Settings!$B$5,Settings!$B$4)))</f>
        <v/>
      </c>
      <c r="T364" s="38">
        <f>IF(OR($B364="",$G364="",$S364=0),"",$G364/$S364)</f>
        <v/>
      </c>
      <c r="U364" s="36">
        <f>IF($T364="","",IF($T364&lt;Settings!$B$8,"Critical",IF($T364&lt;Settings!$B$9,"Semi Critical","Non Critical")))</f>
        <v/>
      </c>
      <c r="V364" s="28" t="n"/>
      <c r="Z364">
        <f>IF($B364="","",IFERROR(VLOOKUP($B364,'Plan HC for CCA'!$A:$B,2,0),""))</f>
        <v/>
      </c>
      <c r="AA364">
        <f>IF(OR($B364="",$Z364=""),"",IF(N($M364)&lt;$Z364,"Delta","No Delta"))</f>
        <v/>
      </c>
      <c r="AB364">
        <f>IF(OR($B364="",$Z364=""),"",MAX(0,$Z364-N($M364)))</f>
        <v/>
      </c>
      <c r="AC364" s="46">
        <f>IF($B364="","",IFERROR(INDEX('CCA Util %'!$H:$H,MATCH($B364,'CCA Util %'!$E:$E,0)),""))</f>
        <v/>
      </c>
      <c r="AD364">
        <f>IF($B364="","",IFERROR(INDEX('CCA Util %'!$G:$G,MATCH($B364,'CCA Util %'!$E:$E,0)),""))</f>
        <v/>
      </c>
      <c r="AE364">
        <f>IF(OR($B364="",$U364=""),"",$U364&amp;" &amp; "&amp;IF(OR($AD364="",$AD364=0),"Util NA",$AD364&amp;" Util"))</f>
        <v/>
      </c>
    </row>
    <row r="365" ht="15.75" customHeight="1" s="42">
      <c r="A365" s="41" t="n"/>
      <c r="G365" s="38" t="n"/>
      <c r="H365" s="38" t="n"/>
      <c r="I365" s="38" t="n"/>
      <c r="J365" s="38" t="n"/>
      <c r="K365" s="38" t="n"/>
      <c r="L365" s="38" t="n"/>
      <c r="N365" s="36">
        <f>IF($B365="","",IF($C365="SUPERSTORE","Superstore","DH"))</f>
        <v/>
      </c>
      <c r="O365" s="36">
        <f>IF($B365="","",IFERROR(VLOOKUP($B365,Mapping!$A:$C,2,0),"Not Mapped"))</f>
        <v/>
      </c>
      <c r="P365" s="36">
        <f>IF($B365="","",IFERROR(VLOOKUP($B365,Mapping!$A:$C,3,0),"Not Mapped"))</f>
        <v/>
      </c>
      <c r="Q365" s="36">
        <f>IF($B365="","",IFERROR(VLOOKUP($O365,Leaders!$A:$B,2,0),"Not Mapped"))</f>
        <v/>
      </c>
      <c r="R365" s="36">
        <f>IF($B365="","",IF(COUNTIF(Exclusions!$A:$A,$B365)&gt;0,"Yes","No"))</f>
        <v/>
      </c>
      <c r="S365" s="38">
        <f>IF($B365="","",MIN(1,DAY($A365)/IF($N365="Superstore",Settings!$B$5,Settings!$B$4)))</f>
        <v/>
      </c>
      <c r="T365" s="38">
        <f>IF(OR($B365="",$G365="",$S365=0),"",$G365/$S365)</f>
        <v/>
      </c>
      <c r="U365" s="36">
        <f>IF($T365="","",IF($T365&lt;Settings!$B$8,"Critical",IF($T365&lt;Settings!$B$9,"Semi Critical","Non Critical")))</f>
        <v/>
      </c>
      <c r="V365" s="28" t="n"/>
      <c r="Z365">
        <f>IF($B365="","",IFERROR(VLOOKUP($B365,'Plan HC for CCA'!$A:$B,2,0),""))</f>
        <v/>
      </c>
      <c r="AA365">
        <f>IF(OR($B365="",$Z365=""),"",IF(N($M365)&lt;$Z365,"Delta","No Delta"))</f>
        <v/>
      </c>
      <c r="AB365">
        <f>IF(OR($B365="",$Z365=""),"",MAX(0,$Z365-N($M365)))</f>
        <v/>
      </c>
      <c r="AC365" s="46">
        <f>IF($B365="","",IFERROR(INDEX('CCA Util %'!$H:$H,MATCH($B365,'CCA Util %'!$E:$E,0)),""))</f>
        <v/>
      </c>
      <c r="AD365">
        <f>IF($B365="","",IFERROR(INDEX('CCA Util %'!$G:$G,MATCH($B365,'CCA Util %'!$E:$E,0)),""))</f>
        <v/>
      </c>
      <c r="AE365">
        <f>IF(OR($B365="",$U365=""),"",$U365&amp;" &amp; "&amp;IF(OR($AD365="",$AD365=0),"Util NA",$AD365&amp;" Util"))</f>
        <v/>
      </c>
    </row>
    <row r="366" ht="15.75" customHeight="1" s="42">
      <c r="A366" s="41" t="n"/>
      <c r="G366" s="38" t="n"/>
      <c r="H366" s="38" t="n"/>
      <c r="I366" s="38" t="n"/>
      <c r="J366" s="38" t="n"/>
      <c r="K366" s="38" t="n"/>
      <c r="L366" s="38" t="n"/>
      <c r="N366" s="36">
        <f>IF($B366="","",IF($C366="SUPERSTORE","Superstore","DH"))</f>
        <v/>
      </c>
      <c r="O366" s="36">
        <f>IF($B366="","",IFERROR(VLOOKUP($B366,Mapping!$A:$C,2,0),"Not Mapped"))</f>
        <v/>
      </c>
      <c r="P366" s="36">
        <f>IF($B366="","",IFERROR(VLOOKUP($B366,Mapping!$A:$C,3,0),"Not Mapped"))</f>
        <v/>
      </c>
      <c r="Q366" s="36">
        <f>IF($B366="","",IFERROR(VLOOKUP($O366,Leaders!$A:$B,2,0),"Not Mapped"))</f>
        <v/>
      </c>
      <c r="R366" s="36">
        <f>IF($B366="","",IF(COUNTIF(Exclusions!$A:$A,$B366)&gt;0,"Yes","No"))</f>
        <v/>
      </c>
      <c r="S366" s="38">
        <f>IF($B366="","",MIN(1,DAY($A366)/IF($N366="Superstore",Settings!$B$5,Settings!$B$4)))</f>
        <v/>
      </c>
      <c r="T366" s="38">
        <f>IF(OR($B366="",$G366="",$S366=0),"",$G366/$S366)</f>
        <v/>
      </c>
      <c r="U366" s="36">
        <f>IF($T366="","",IF($T366&lt;Settings!$B$8,"Critical",IF($T366&lt;Settings!$B$9,"Semi Critical","Non Critical")))</f>
        <v/>
      </c>
      <c r="V366" s="28" t="n"/>
      <c r="Z366">
        <f>IF($B366="","",IFERROR(VLOOKUP($B366,'Plan HC for CCA'!$A:$B,2,0),""))</f>
        <v/>
      </c>
      <c r="AA366">
        <f>IF(OR($B366="",$Z366=""),"",IF(N($M366)&lt;$Z366,"Delta","No Delta"))</f>
        <v/>
      </c>
      <c r="AB366">
        <f>IF(OR($B366="",$Z366=""),"",MAX(0,$Z366-N($M366)))</f>
        <v/>
      </c>
      <c r="AC366" s="46">
        <f>IF($B366="","",IFERROR(INDEX('CCA Util %'!$H:$H,MATCH($B366,'CCA Util %'!$E:$E,0)),""))</f>
        <v/>
      </c>
      <c r="AD366">
        <f>IF($B366="","",IFERROR(INDEX('CCA Util %'!$G:$G,MATCH($B366,'CCA Util %'!$E:$E,0)),""))</f>
        <v/>
      </c>
      <c r="AE366">
        <f>IF(OR($B366="",$U366=""),"",$U366&amp;" &amp; "&amp;IF(OR($AD366="",$AD366=0),"Util NA",$AD366&amp;" Util"))</f>
        <v/>
      </c>
    </row>
    <row r="367" ht="15.75" customHeight="1" s="42">
      <c r="A367" s="41" t="n"/>
      <c r="G367" s="38" t="n"/>
      <c r="H367" s="38" t="n"/>
      <c r="I367" s="38" t="n"/>
      <c r="J367" s="38" t="n"/>
      <c r="K367" s="38" t="n"/>
      <c r="L367" s="38" t="n"/>
      <c r="N367" s="36">
        <f>IF($B367="","",IF($C367="SUPERSTORE","Superstore","DH"))</f>
        <v/>
      </c>
      <c r="O367" s="36">
        <f>IF($B367="","",IFERROR(VLOOKUP($B367,Mapping!$A:$C,2,0),"Not Mapped"))</f>
        <v/>
      </c>
      <c r="P367" s="36">
        <f>IF($B367="","",IFERROR(VLOOKUP($B367,Mapping!$A:$C,3,0),"Not Mapped"))</f>
        <v/>
      </c>
      <c r="Q367" s="36">
        <f>IF($B367="","",IFERROR(VLOOKUP($O367,Leaders!$A:$B,2,0),"Not Mapped"))</f>
        <v/>
      </c>
      <c r="R367" s="36">
        <f>IF($B367="","",IF(COUNTIF(Exclusions!$A:$A,$B367)&gt;0,"Yes","No"))</f>
        <v/>
      </c>
      <c r="S367" s="38">
        <f>IF($B367="","",MIN(1,DAY($A367)/IF($N367="Superstore",Settings!$B$5,Settings!$B$4)))</f>
        <v/>
      </c>
      <c r="T367" s="38">
        <f>IF(OR($B367="",$G367="",$S367=0),"",$G367/$S367)</f>
        <v/>
      </c>
      <c r="U367" s="36">
        <f>IF($T367="","",IF($T367&lt;Settings!$B$8,"Critical",IF($T367&lt;Settings!$B$9,"Semi Critical","Non Critical")))</f>
        <v/>
      </c>
      <c r="V367" s="28" t="n"/>
      <c r="Z367">
        <f>IF($B367="","",IFERROR(VLOOKUP($B367,'Plan HC for CCA'!$A:$B,2,0),""))</f>
        <v/>
      </c>
      <c r="AA367">
        <f>IF(OR($B367="",$Z367=""),"",IF(N($M367)&lt;$Z367,"Delta","No Delta"))</f>
        <v/>
      </c>
      <c r="AB367">
        <f>IF(OR($B367="",$Z367=""),"",MAX(0,$Z367-N($M367)))</f>
        <v/>
      </c>
      <c r="AC367" s="46">
        <f>IF($B367="","",IFERROR(INDEX('CCA Util %'!$H:$H,MATCH($B367,'CCA Util %'!$E:$E,0)),""))</f>
        <v/>
      </c>
      <c r="AD367">
        <f>IF($B367="","",IFERROR(INDEX('CCA Util %'!$G:$G,MATCH($B367,'CCA Util %'!$E:$E,0)),""))</f>
        <v/>
      </c>
      <c r="AE367">
        <f>IF(OR($B367="",$U367=""),"",$U367&amp;" &amp; "&amp;IF(OR($AD367="",$AD367=0),"Util NA",$AD367&amp;" Util"))</f>
        <v/>
      </c>
    </row>
    <row r="368" ht="15.75" customHeight="1" s="42">
      <c r="A368" s="41" t="n"/>
      <c r="G368" s="38" t="n"/>
      <c r="H368" s="38" t="n"/>
      <c r="I368" s="38" t="n"/>
      <c r="J368" s="38" t="n"/>
      <c r="K368" s="38" t="n"/>
      <c r="L368" s="38" t="n"/>
      <c r="N368" s="36">
        <f>IF($B368="","",IF($C368="SUPERSTORE","Superstore","DH"))</f>
        <v/>
      </c>
      <c r="O368" s="36">
        <f>IF($B368="","",IFERROR(VLOOKUP($B368,Mapping!$A:$C,2,0),"Not Mapped"))</f>
        <v/>
      </c>
      <c r="P368" s="36">
        <f>IF($B368="","",IFERROR(VLOOKUP($B368,Mapping!$A:$C,3,0),"Not Mapped"))</f>
        <v/>
      </c>
      <c r="Q368" s="36">
        <f>IF($B368="","",IFERROR(VLOOKUP($O368,Leaders!$A:$B,2,0),"Not Mapped"))</f>
        <v/>
      </c>
      <c r="R368" s="36">
        <f>IF($B368="","",IF(COUNTIF(Exclusions!$A:$A,$B368)&gt;0,"Yes","No"))</f>
        <v/>
      </c>
      <c r="S368" s="38">
        <f>IF($B368="","",MIN(1,DAY($A368)/IF($N368="Superstore",Settings!$B$5,Settings!$B$4)))</f>
        <v/>
      </c>
      <c r="T368" s="38">
        <f>IF(OR($B368="",$G368="",$S368=0),"",$G368/$S368)</f>
        <v/>
      </c>
      <c r="U368" s="36">
        <f>IF($T368="","",IF($T368&lt;Settings!$B$8,"Critical",IF($T368&lt;Settings!$B$9,"Semi Critical","Non Critical")))</f>
        <v/>
      </c>
      <c r="V368" s="28" t="n"/>
      <c r="Z368">
        <f>IF($B368="","",IFERROR(VLOOKUP($B368,'Plan HC for CCA'!$A:$B,2,0),""))</f>
        <v/>
      </c>
      <c r="AA368">
        <f>IF(OR($B368="",$Z368=""),"",IF(N($M368)&lt;$Z368,"Delta","No Delta"))</f>
        <v/>
      </c>
      <c r="AB368">
        <f>IF(OR($B368="",$Z368=""),"",MAX(0,$Z368-N($M368)))</f>
        <v/>
      </c>
      <c r="AC368" s="46">
        <f>IF($B368="","",IFERROR(INDEX('CCA Util %'!$H:$H,MATCH($B368,'CCA Util %'!$E:$E,0)),""))</f>
        <v/>
      </c>
      <c r="AD368">
        <f>IF($B368="","",IFERROR(INDEX('CCA Util %'!$G:$G,MATCH($B368,'CCA Util %'!$E:$E,0)),""))</f>
        <v/>
      </c>
      <c r="AE368">
        <f>IF(OR($B368="",$U368=""),"",$U368&amp;" &amp; "&amp;IF(OR($AD368="",$AD368=0),"Util NA",$AD368&amp;" Util"))</f>
        <v/>
      </c>
    </row>
    <row r="369" ht="15.75" customHeight="1" s="42">
      <c r="A369" s="41" t="n"/>
      <c r="G369" s="38" t="n"/>
      <c r="H369" s="38" t="n"/>
      <c r="I369" s="38" t="n"/>
      <c r="J369" s="38" t="n"/>
      <c r="K369" s="38" t="n"/>
      <c r="L369" s="38" t="n"/>
      <c r="N369" s="36">
        <f>IF($B369="","",IF($C369="SUPERSTORE","Superstore","DH"))</f>
        <v/>
      </c>
      <c r="O369" s="36">
        <f>IF($B369="","",IFERROR(VLOOKUP($B369,Mapping!$A:$C,2,0),"Not Mapped"))</f>
        <v/>
      </c>
      <c r="P369" s="36">
        <f>IF($B369="","",IFERROR(VLOOKUP($B369,Mapping!$A:$C,3,0),"Not Mapped"))</f>
        <v/>
      </c>
      <c r="Q369" s="36">
        <f>IF($B369="","",IFERROR(VLOOKUP($O369,Leaders!$A:$B,2,0),"Not Mapped"))</f>
        <v/>
      </c>
      <c r="R369" s="36">
        <f>IF($B369="","",IF(COUNTIF(Exclusions!$A:$A,$B369)&gt;0,"Yes","No"))</f>
        <v/>
      </c>
      <c r="S369" s="38">
        <f>IF($B369="","",MIN(1,DAY($A369)/IF($N369="Superstore",Settings!$B$5,Settings!$B$4)))</f>
        <v/>
      </c>
      <c r="T369" s="38">
        <f>IF(OR($B369="",$G369="",$S369=0),"",$G369/$S369)</f>
        <v/>
      </c>
      <c r="U369" s="36">
        <f>IF($T369="","",IF($T369&lt;Settings!$B$8,"Critical",IF($T369&lt;Settings!$B$9,"Semi Critical","Non Critical")))</f>
        <v/>
      </c>
      <c r="V369" s="28" t="n"/>
      <c r="Z369">
        <f>IF($B369="","",IFERROR(VLOOKUP($B369,'Plan HC for CCA'!$A:$B,2,0),""))</f>
        <v/>
      </c>
      <c r="AA369">
        <f>IF(OR($B369="",$Z369=""),"",IF(N($M369)&lt;$Z369,"Delta","No Delta"))</f>
        <v/>
      </c>
      <c r="AB369">
        <f>IF(OR($B369="",$Z369=""),"",MAX(0,$Z369-N($M369)))</f>
        <v/>
      </c>
      <c r="AC369" s="46">
        <f>IF($B369="","",IFERROR(INDEX('CCA Util %'!$H:$H,MATCH($B369,'CCA Util %'!$E:$E,0)),""))</f>
        <v/>
      </c>
      <c r="AD369">
        <f>IF($B369="","",IFERROR(INDEX('CCA Util %'!$G:$G,MATCH($B369,'CCA Util %'!$E:$E,0)),""))</f>
        <v/>
      </c>
      <c r="AE369">
        <f>IF(OR($B369="",$U369=""),"",$U369&amp;" &amp; "&amp;IF(OR($AD369="",$AD369=0),"Util NA",$AD369&amp;" Util"))</f>
        <v/>
      </c>
    </row>
    <row r="370" ht="15.75" customHeight="1" s="42">
      <c r="A370" s="41" t="n"/>
      <c r="G370" s="38" t="n"/>
      <c r="H370" s="38" t="n"/>
      <c r="I370" s="38" t="n"/>
      <c r="J370" s="38" t="n"/>
      <c r="K370" s="38" t="n"/>
      <c r="L370" s="38" t="n"/>
      <c r="N370" s="36">
        <f>IF($B370="","",IF($C370="SUPERSTORE","Superstore","DH"))</f>
        <v/>
      </c>
      <c r="O370" s="36">
        <f>IF($B370="","",IFERROR(VLOOKUP($B370,Mapping!$A:$C,2,0),"Not Mapped"))</f>
        <v/>
      </c>
      <c r="P370" s="36">
        <f>IF($B370="","",IFERROR(VLOOKUP($B370,Mapping!$A:$C,3,0),"Not Mapped"))</f>
        <v/>
      </c>
      <c r="Q370" s="36">
        <f>IF($B370="","",IFERROR(VLOOKUP($O370,Leaders!$A:$B,2,0),"Not Mapped"))</f>
        <v/>
      </c>
      <c r="R370" s="36">
        <f>IF($B370="","",IF(COUNTIF(Exclusions!$A:$A,$B370)&gt;0,"Yes","No"))</f>
        <v/>
      </c>
      <c r="S370" s="38">
        <f>IF($B370="","",MIN(1,DAY($A370)/IF($N370="Superstore",Settings!$B$5,Settings!$B$4)))</f>
        <v/>
      </c>
      <c r="T370" s="38">
        <f>IF(OR($B370="",$G370="",$S370=0),"",$G370/$S370)</f>
        <v/>
      </c>
      <c r="U370" s="36">
        <f>IF($T370="","",IF($T370&lt;Settings!$B$8,"Critical",IF($T370&lt;Settings!$B$9,"Semi Critical","Non Critical")))</f>
        <v/>
      </c>
      <c r="V370" s="28" t="n"/>
      <c r="Z370">
        <f>IF($B370="","",IFERROR(VLOOKUP($B370,'Plan HC for CCA'!$A:$B,2,0),""))</f>
        <v/>
      </c>
      <c r="AA370">
        <f>IF(OR($B370="",$Z370=""),"",IF(N($M370)&lt;$Z370,"Delta","No Delta"))</f>
        <v/>
      </c>
      <c r="AB370">
        <f>IF(OR($B370="",$Z370=""),"",MAX(0,$Z370-N($M370)))</f>
        <v/>
      </c>
      <c r="AC370" s="46">
        <f>IF($B370="","",IFERROR(INDEX('CCA Util %'!$H:$H,MATCH($B370,'CCA Util %'!$E:$E,0)),""))</f>
        <v/>
      </c>
      <c r="AD370">
        <f>IF($B370="","",IFERROR(INDEX('CCA Util %'!$G:$G,MATCH($B370,'CCA Util %'!$E:$E,0)),""))</f>
        <v/>
      </c>
      <c r="AE370">
        <f>IF(OR($B370="",$U370=""),"",$U370&amp;" &amp; "&amp;IF(OR($AD370="",$AD370=0),"Util NA",$AD370&amp;" Util"))</f>
        <v/>
      </c>
    </row>
    <row r="371" ht="15.75" customHeight="1" s="42">
      <c r="A371" s="41" t="n"/>
      <c r="G371" s="38" t="n"/>
      <c r="H371" s="38" t="n"/>
      <c r="I371" s="38" t="n"/>
      <c r="J371" s="38" t="n"/>
      <c r="K371" s="38" t="n"/>
      <c r="L371" s="38" t="n"/>
      <c r="N371" s="36">
        <f>IF($B371="","",IF($C371="SUPERSTORE","Superstore","DH"))</f>
        <v/>
      </c>
      <c r="O371" s="36">
        <f>IF($B371="","",IFERROR(VLOOKUP($B371,Mapping!$A:$C,2,0),"Not Mapped"))</f>
        <v/>
      </c>
      <c r="P371" s="36">
        <f>IF($B371="","",IFERROR(VLOOKUP($B371,Mapping!$A:$C,3,0),"Not Mapped"))</f>
        <v/>
      </c>
      <c r="Q371" s="36">
        <f>IF($B371="","",IFERROR(VLOOKUP($O371,Leaders!$A:$B,2,0),"Not Mapped"))</f>
        <v/>
      </c>
      <c r="R371" s="36">
        <f>IF($B371="","",IF(COUNTIF(Exclusions!$A:$A,$B371)&gt;0,"Yes","No"))</f>
        <v/>
      </c>
      <c r="S371" s="38">
        <f>IF($B371="","",MIN(1,DAY($A371)/IF($N371="Superstore",Settings!$B$5,Settings!$B$4)))</f>
        <v/>
      </c>
      <c r="T371" s="38">
        <f>IF(OR($B371="",$G371="",$S371=0),"",$G371/$S371)</f>
        <v/>
      </c>
      <c r="U371" s="36">
        <f>IF($T371="","",IF($T371&lt;Settings!$B$8,"Critical",IF($T371&lt;Settings!$B$9,"Semi Critical","Non Critical")))</f>
        <v/>
      </c>
      <c r="V371" s="28" t="n"/>
      <c r="Z371">
        <f>IF($B371="","",IFERROR(VLOOKUP($B371,'Plan HC for CCA'!$A:$B,2,0),""))</f>
        <v/>
      </c>
      <c r="AA371">
        <f>IF(OR($B371="",$Z371=""),"",IF(N($M371)&lt;$Z371,"Delta","No Delta"))</f>
        <v/>
      </c>
      <c r="AB371">
        <f>IF(OR($B371="",$Z371=""),"",MAX(0,$Z371-N($M371)))</f>
        <v/>
      </c>
      <c r="AC371" s="46">
        <f>IF($B371="","",IFERROR(INDEX('CCA Util %'!$H:$H,MATCH($B371,'CCA Util %'!$E:$E,0)),""))</f>
        <v/>
      </c>
      <c r="AD371">
        <f>IF($B371="","",IFERROR(INDEX('CCA Util %'!$G:$G,MATCH($B371,'CCA Util %'!$E:$E,0)),""))</f>
        <v/>
      </c>
      <c r="AE371">
        <f>IF(OR($B371="",$U371=""),"",$U371&amp;" &amp; "&amp;IF(OR($AD371="",$AD371=0),"Util NA",$AD371&amp;" Util"))</f>
        <v/>
      </c>
    </row>
    <row r="372" ht="15.75" customHeight="1" s="42">
      <c r="A372" s="41" t="n"/>
      <c r="G372" s="38" t="n"/>
      <c r="H372" s="38" t="n"/>
      <c r="I372" s="38" t="n"/>
      <c r="J372" s="38" t="n"/>
      <c r="K372" s="38" t="n"/>
      <c r="L372" s="38" t="n"/>
      <c r="N372" s="36">
        <f>IF($B372="","",IF($C372="SUPERSTORE","Superstore","DH"))</f>
        <v/>
      </c>
      <c r="O372" s="36">
        <f>IF($B372="","",IFERROR(VLOOKUP($B372,Mapping!$A:$C,2,0),"Not Mapped"))</f>
        <v/>
      </c>
      <c r="P372" s="36">
        <f>IF($B372="","",IFERROR(VLOOKUP($B372,Mapping!$A:$C,3,0),"Not Mapped"))</f>
        <v/>
      </c>
      <c r="Q372" s="36">
        <f>IF($B372="","",IFERROR(VLOOKUP($O372,Leaders!$A:$B,2,0),"Not Mapped"))</f>
        <v/>
      </c>
      <c r="R372" s="36">
        <f>IF($B372="","",IF(COUNTIF(Exclusions!$A:$A,$B372)&gt;0,"Yes","No"))</f>
        <v/>
      </c>
      <c r="S372" s="38">
        <f>IF($B372="","",MIN(1,DAY($A372)/IF($N372="Superstore",Settings!$B$5,Settings!$B$4)))</f>
        <v/>
      </c>
      <c r="T372" s="38">
        <f>IF(OR($B372="",$G372="",$S372=0),"",$G372/$S372)</f>
        <v/>
      </c>
      <c r="U372" s="36">
        <f>IF($T372="","",IF($T372&lt;Settings!$B$8,"Critical",IF($T372&lt;Settings!$B$9,"Semi Critical","Non Critical")))</f>
        <v/>
      </c>
      <c r="V372" s="28" t="n"/>
      <c r="Z372">
        <f>IF($B372="","",IFERROR(VLOOKUP($B372,'Plan HC for CCA'!$A:$B,2,0),""))</f>
        <v/>
      </c>
      <c r="AA372">
        <f>IF(OR($B372="",$Z372=""),"",IF(N($M372)&lt;$Z372,"Delta","No Delta"))</f>
        <v/>
      </c>
      <c r="AB372">
        <f>IF(OR($B372="",$Z372=""),"",MAX(0,$Z372-N($M372)))</f>
        <v/>
      </c>
      <c r="AC372" s="46">
        <f>IF($B372="","",IFERROR(INDEX('CCA Util %'!$H:$H,MATCH($B372,'CCA Util %'!$E:$E,0)),""))</f>
        <v/>
      </c>
      <c r="AD372">
        <f>IF($B372="","",IFERROR(INDEX('CCA Util %'!$G:$G,MATCH($B372,'CCA Util %'!$E:$E,0)),""))</f>
        <v/>
      </c>
      <c r="AE372">
        <f>IF(OR($B372="",$U372=""),"",$U372&amp;" &amp; "&amp;IF(OR($AD372="",$AD372=0),"Util NA",$AD372&amp;" Util"))</f>
        <v/>
      </c>
    </row>
    <row r="373" ht="15.75" customHeight="1" s="42">
      <c r="A373" s="41" t="n"/>
      <c r="G373" s="38" t="n"/>
      <c r="H373" s="38" t="n"/>
      <c r="I373" s="38" t="n"/>
      <c r="J373" s="38" t="n"/>
      <c r="K373" s="38" t="n"/>
      <c r="L373" s="38" t="n"/>
      <c r="N373" s="36">
        <f>IF($B373="","",IF($C373="SUPERSTORE","Superstore","DH"))</f>
        <v/>
      </c>
      <c r="O373" s="36">
        <f>IF($B373="","",IFERROR(VLOOKUP($B373,Mapping!$A:$C,2,0),"Not Mapped"))</f>
        <v/>
      </c>
      <c r="P373" s="36">
        <f>IF($B373="","",IFERROR(VLOOKUP($B373,Mapping!$A:$C,3,0),"Not Mapped"))</f>
        <v/>
      </c>
      <c r="Q373" s="36">
        <f>IF($B373="","",IFERROR(VLOOKUP($O373,Leaders!$A:$B,2,0),"Not Mapped"))</f>
        <v/>
      </c>
      <c r="R373" s="36">
        <f>IF($B373="","",IF(COUNTIF(Exclusions!$A:$A,$B373)&gt;0,"Yes","No"))</f>
        <v/>
      </c>
      <c r="S373" s="38">
        <f>IF($B373="","",MIN(1,DAY($A373)/IF($N373="Superstore",Settings!$B$5,Settings!$B$4)))</f>
        <v/>
      </c>
      <c r="T373" s="38">
        <f>IF(OR($B373="",$G373="",$S373=0),"",$G373/$S373)</f>
        <v/>
      </c>
      <c r="U373" s="36">
        <f>IF($T373="","",IF($T373&lt;Settings!$B$8,"Critical",IF($T373&lt;Settings!$B$9,"Semi Critical","Non Critical")))</f>
        <v/>
      </c>
      <c r="V373" s="28" t="n"/>
      <c r="Z373">
        <f>IF($B373="","",IFERROR(VLOOKUP($B373,'Plan HC for CCA'!$A:$B,2,0),""))</f>
        <v/>
      </c>
      <c r="AA373">
        <f>IF(OR($B373="",$Z373=""),"",IF(N($M373)&lt;$Z373,"Delta","No Delta"))</f>
        <v/>
      </c>
      <c r="AB373">
        <f>IF(OR($B373="",$Z373=""),"",MAX(0,$Z373-N($M373)))</f>
        <v/>
      </c>
      <c r="AC373" s="46">
        <f>IF($B373="","",IFERROR(INDEX('CCA Util %'!$H:$H,MATCH($B373,'CCA Util %'!$E:$E,0)),""))</f>
        <v/>
      </c>
      <c r="AD373">
        <f>IF($B373="","",IFERROR(INDEX('CCA Util %'!$G:$G,MATCH($B373,'CCA Util %'!$E:$E,0)),""))</f>
        <v/>
      </c>
      <c r="AE373">
        <f>IF(OR($B373="",$U373=""),"",$U373&amp;" &amp; "&amp;IF(OR($AD373="",$AD373=0),"Util NA",$AD373&amp;" Util"))</f>
        <v/>
      </c>
    </row>
    <row r="374" ht="15.75" customHeight="1" s="42">
      <c r="A374" s="41" t="n"/>
      <c r="G374" s="38" t="n"/>
      <c r="H374" s="38" t="n"/>
      <c r="I374" s="38" t="n"/>
      <c r="J374" s="38" t="n"/>
      <c r="K374" s="38" t="n"/>
      <c r="L374" s="38" t="n"/>
      <c r="N374" s="36">
        <f>IF($B374="","",IF($C374="SUPERSTORE","Superstore","DH"))</f>
        <v/>
      </c>
      <c r="O374" s="36">
        <f>IF($B374="","",IFERROR(VLOOKUP($B374,Mapping!$A:$C,2,0),"Not Mapped"))</f>
        <v/>
      </c>
      <c r="P374" s="36">
        <f>IF($B374="","",IFERROR(VLOOKUP($B374,Mapping!$A:$C,3,0),"Not Mapped"))</f>
        <v/>
      </c>
      <c r="Q374" s="36">
        <f>IF($B374="","",IFERROR(VLOOKUP($O374,Leaders!$A:$B,2,0),"Not Mapped"))</f>
        <v/>
      </c>
      <c r="R374" s="36">
        <f>IF($B374="","",IF(COUNTIF(Exclusions!$A:$A,$B374)&gt;0,"Yes","No"))</f>
        <v/>
      </c>
      <c r="S374" s="38">
        <f>IF($B374="","",MIN(1,DAY($A374)/IF($N374="Superstore",Settings!$B$5,Settings!$B$4)))</f>
        <v/>
      </c>
      <c r="T374" s="38">
        <f>IF(OR($B374="",$G374="",$S374=0),"",$G374/$S374)</f>
        <v/>
      </c>
      <c r="U374" s="36">
        <f>IF($T374="","",IF($T374&lt;Settings!$B$8,"Critical",IF($T374&lt;Settings!$B$9,"Semi Critical","Non Critical")))</f>
        <v/>
      </c>
      <c r="V374" s="28" t="n"/>
      <c r="Z374">
        <f>IF($B374="","",IFERROR(VLOOKUP($B374,'Plan HC for CCA'!$A:$B,2,0),""))</f>
        <v/>
      </c>
      <c r="AA374">
        <f>IF(OR($B374="",$Z374=""),"",IF(N($M374)&lt;$Z374,"Delta","No Delta"))</f>
        <v/>
      </c>
      <c r="AB374">
        <f>IF(OR($B374="",$Z374=""),"",MAX(0,$Z374-N($M374)))</f>
        <v/>
      </c>
      <c r="AC374" s="46">
        <f>IF($B374="","",IFERROR(INDEX('CCA Util %'!$H:$H,MATCH($B374,'CCA Util %'!$E:$E,0)),""))</f>
        <v/>
      </c>
      <c r="AD374">
        <f>IF($B374="","",IFERROR(INDEX('CCA Util %'!$G:$G,MATCH($B374,'CCA Util %'!$E:$E,0)),""))</f>
        <v/>
      </c>
      <c r="AE374">
        <f>IF(OR($B374="",$U374=""),"",$U374&amp;" &amp; "&amp;IF(OR($AD374="",$AD374=0),"Util NA",$AD374&amp;" Util"))</f>
        <v/>
      </c>
    </row>
    <row r="375" ht="15.75" customHeight="1" s="42">
      <c r="A375" s="41" t="n"/>
      <c r="G375" s="38" t="n"/>
      <c r="H375" s="38" t="n"/>
      <c r="I375" s="38" t="n"/>
      <c r="J375" s="38" t="n"/>
      <c r="K375" s="38" t="n"/>
      <c r="L375" s="38" t="n"/>
      <c r="N375" s="36">
        <f>IF($B375="","",IF($C375="SUPERSTORE","Superstore","DH"))</f>
        <v/>
      </c>
      <c r="O375" s="36">
        <f>IF($B375="","",IFERROR(VLOOKUP($B375,Mapping!$A:$C,2,0),"Not Mapped"))</f>
        <v/>
      </c>
      <c r="P375" s="36">
        <f>IF($B375="","",IFERROR(VLOOKUP($B375,Mapping!$A:$C,3,0),"Not Mapped"))</f>
        <v/>
      </c>
      <c r="Q375" s="36">
        <f>IF($B375="","",IFERROR(VLOOKUP($O375,Leaders!$A:$B,2,0),"Not Mapped"))</f>
        <v/>
      </c>
      <c r="R375" s="36">
        <f>IF($B375="","",IF(COUNTIF(Exclusions!$A:$A,$B375)&gt;0,"Yes","No"))</f>
        <v/>
      </c>
      <c r="S375" s="38">
        <f>IF($B375="","",MIN(1,DAY($A375)/IF($N375="Superstore",Settings!$B$5,Settings!$B$4)))</f>
        <v/>
      </c>
      <c r="T375" s="38">
        <f>IF(OR($B375="",$G375="",$S375=0),"",$G375/$S375)</f>
        <v/>
      </c>
      <c r="U375" s="36">
        <f>IF($T375="","",IF($T375&lt;Settings!$B$8,"Critical",IF($T375&lt;Settings!$B$9,"Semi Critical","Non Critical")))</f>
        <v/>
      </c>
      <c r="V375" s="28" t="n"/>
      <c r="Z375">
        <f>IF($B375="","",IFERROR(VLOOKUP($B375,'Plan HC for CCA'!$A:$B,2,0),""))</f>
        <v/>
      </c>
      <c r="AA375">
        <f>IF(OR($B375="",$Z375=""),"",IF(N($M375)&lt;$Z375,"Delta","No Delta"))</f>
        <v/>
      </c>
      <c r="AB375">
        <f>IF(OR($B375="",$Z375=""),"",MAX(0,$Z375-N($M375)))</f>
        <v/>
      </c>
      <c r="AC375" s="46">
        <f>IF($B375="","",IFERROR(INDEX('CCA Util %'!$H:$H,MATCH($B375,'CCA Util %'!$E:$E,0)),""))</f>
        <v/>
      </c>
      <c r="AD375">
        <f>IF($B375="","",IFERROR(INDEX('CCA Util %'!$G:$G,MATCH($B375,'CCA Util %'!$E:$E,0)),""))</f>
        <v/>
      </c>
      <c r="AE375">
        <f>IF(OR($B375="",$U375=""),"",$U375&amp;" &amp; "&amp;IF(OR($AD375="",$AD375=0),"Util NA",$AD375&amp;" Util"))</f>
        <v/>
      </c>
    </row>
    <row r="376" ht="15.75" customHeight="1" s="42">
      <c r="A376" s="41" t="n"/>
      <c r="G376" s="38" t="n"/>
      <c r="H376" s="38" t="n"/>
      <c r="I376" s="38" t="n"/>
      <c r="J376" s="38" t="n"/>
      <c r="K376" s="38" t="n"/>
      <c r="L376" s="38" t="n"/>
      <c r="N376" s="36">
        <f>IF($B376="","",IF($C376="SUPERSTORE","Superstore","DH"))</f>
        <v/>
      </c>
      <c r="O376" s="36">
        <f>IF($B376="","",IFERROR(VLOOKUP($B376,Mapping!$A:$C,2,0),"Not Mapped"))</f>
        <v/>
      </c>
      <c r="P376" s="36">
        <f>IF($B376="","",IFERROR(VLOOKUP($B376,Mapping!$A:$C,3,0),"Not Mapped"))</f>
        <v/>
      </c>
      <c r="Q376" s="36">
        <f>IF($B376="","",IFERROR(VLOOKUP($O376,Leaders!$A:$B,2,0),"Not Mapped"))</f>
        <v/>
      </c>
      <c r="R376" s="36">
        <f>IF($B376="","",IF(COUNTIF(Exclusions!$A:$A,$B376)&gt;0,"Yes","No"))</f>
        <v/>
      </c>
      <c r="S376" s="38">
        <f>IF($B376="","",MIN(1,DAY($A376)/IF($N376="Superstore",Settings!$B$5,Settings!$B$4)))</f>
        <v/>
      </c>
      <c r="T376" s="38">
        <f>IF(OR($B376="",$G376="",$S376=0),"",$G376/$S376)</f>
        <v/>
      </c>
      <c r="U376" s="36">
        <f>IF($T376="","",IF($T376&lt;Settings!$B$8,"Critical",IF($T376&lt;Settings!$B$9,"Semi Critical","Non Critical")))</f>
        <v/>
      </c>
      <c r="V376" s="28" t="n"/>
      <c r="Z376">
        <f>IF($B376="","",IFERROR(VLOOKUP($B376,'Plan HC for CCA'!$A:$B,2,0),""))</f>
        <v/>
      </c>
      <c r="AA376">
        <f>IF(OR($B376="",$Z376=""),"",IF(N($M376)&lt;$Z376,"Delta","No Delta"))</f>
        <v/>
      </c>
      <c r="AB376">
        <f>IF(OR($B376="",$Z376=""),"",MAX(0,$Z376-N($M376)))</f>
        <v/>
      </c>
      <c r="AC376" s="46">
        <f>IF($B376="","",IFERROR(INDEX('CCA Util %'!$H:$H,MATCH($B376,'CCA Util %'!$E:$E,0)),""))</f>
        <v/>
      </c>
      <c r="AD376">
        <f>IF($B376="","",IFERROR(INDEX('CCA Util %'!$G:$G,MATCH($B376,'CCA Util %'!$E:$E,0)),""))</f>
        <v/>
      </c>
      <c r="AE376">
        <f>IF(OR($B376="",$U376=""),"",$U376&amp;" &amp; "&amp;IF(OR($AD376="",$AD376=0),"Util NA",$AD376&amp;" Util"))</f>
        <v/>
      </c>
    </row>
    <row r="377" ht="15.75" customHeight="1" s="42">
      <c r="A377" s="41" t="n"/>
      <c r="G377" s="38" t="n"/>
      <c r="H377" s="38" t="n"/>
      <c r="I377" s="38" t="n"/>
      <c r="J377" s="38" t="n"/>
      <c r="K377" s="38" t="n"/>
      <c r="L377" s="38" t="n"/>
      <c r="N377" s="36">
        <f>IF($B377="","",IF($C377="SUPERSTORE","Superstore","DH"))</f>
        <v/>
      </c>
      <c r="O377" s="36">
        <f>IF($B377="","",IFERROR(VLOOKUP($B377,Mapping!$A:$C,2,0),"Not Mapped"))</f>
        <v/>
      </c>
      <c r="P377" s="36">
        <f>IF($B377="","",IFERROR(VLOOKUP($B377,Mapping!$A:$C,3,0),"Not Mapped"))</f>
        <v/>
      </c>
      <c r="Q377" s="36">
        <f>IF($B377="","",IFERROR(VLOOKUP($O377,Leaders!$A:$B,2,0),"Not Mapped"))</f>
        <v/>
      </c>
      <c r="R377" s="36">
        <f>IF($B377="","",IF(COUNTIF(Exclusions!$A:$A,$B377)&gt;0,"Yes","No"))</f>
        <v/>
      </c>
      <c r="S377" s="38">
        <f>IF($B377="","",MIN(1,DAY($A377)/IF($N377="Superstore",Settings!$B$5,Settings!$B$4)))</f>
        <v/>
      </c>
      <c r="T377" s="38">
        <f>IF(OR($B377="",$G377="",$S377=0),"",$G377/$S377)</f>
        <v/>
      </c>
      <c r="U377" s="36">
        <f>IF($T377="","",IF($T377&lt;Settings!$B$8,"Critical",IF($T377&lt;Settings!$B$9,"Semi Critical","Non Critical")))</f>
        <v/>
      </c>
      <c r="V377" s="28" t="n"/>
      <c r="Z377">
        <f>IF($B377="","",IFERROR(VLOOKUP($B377,'Plan HC for CCA'!$A:$B,2,0),""))</f>
        <v/>
      </c>
      <c r="AA377">
        <f>IF(OR($B377="",$Z377=""),"",IF(N($M377)&lt;$Z377,"Delta","No Delta"))</f>
        <v/>
      </c>
      <c r="AB377">
        <f>IF(OR($B377="",$Z377=""),"",MAX(0,$Z377-N($M377)))</f>
        <v/>
      </c>
      <c r="AC377" s="46">
        <f>IF($B377="","",IFERROR(INDEX('CCA Util %'!$H:$H,MATCH($B377,'CCA Util %'!$E:$E,0)),""))</f>
        <v/>
      </c>
      <c r="AD377">
        <f>IF($B377="","",IFERROR(INDEX('CCA Util %'!$G:$G,MATCH($B377,'CCA Util %'!$E:$E,0)),""))</f>
        <v/>
      </c>
      <c r="AE377">
        <f>IF(OR($B377="",$U377=""),"",$U377&amp;" &amp; "&amp;IF(OR($AD377="",$AD377=0),"Util NA",$AD377&amp;" Util"))</f>
        <v/>
      </c>
    </row>
    <row r="378" ht="15.75" customHeight="1" s="42">
      <c r="A378" s="41" t="n"/>
      <c r="G378" s="38" t="n"/>
      <c r="H378" s="38" t="n"/>
      <c r="I378" s="38" t="n"/>
      <c r="J378" s="38" t="n"/>
      <c r="K378" s="38" t="n"/>
      <c r="L378" s="38" t="n"/>
      <c r="N378" s="36">
        <f>IF($B378="","",IF($C378="SUPERSTORE","Superstore","DH"))</f>
        <v/>
      </c>
      <c r="O378" s="36">
        <f>IF($B378="","",IFERROR(VLOOKUP($B378,Mapping!$A:$C,2,0),"Not Mapped"))</f>
        <v/>
      </c>
      <c r="P378" s="36">
        <f>IF($B378="","",IFERROR(VLOOKUP($B378,Mapping!$A:$C,3,0),"Not Mapped"))</f>
        <v/>
      </c>
      <c r="Q378" s="36">
        <f>IF($B378="","",IFERROR(VLOOKUP($O378,Leaders!$A:$B,2,0),"Not Mapped"))</f>
        <v/>
      </c>
      <c r="R378" s="36">
        <f>IF($B378="","",IF(COUNTIF(Exclusions!$A:$A,$B378)&gt;0,"Yes","No"))</f>
        <v/>
      </c>
      <c r="S378" s="38">
        <f>IF($B378="","",MIN(1,DAY($A378)/IF($N378="Superstore",Settings!$B$5,Settings!$B$4)))</f>
        <v/>
      </c>
      <c r="T378" s="38">
        <f>IF(OR($B378="",$G378="",$S378=0),"",$G378/$S378)</f>
        <v/>
      </c>
      <c r="U378" s="36">
        <f>IF($T378="","",IF($T378&lt;Settings!$B$8,"Critical",IF($T378&lt;Settings!$B$9,"Semi Critical","Non Critical")))</f>
        <v/>
      </c>
      <c r="V378" s="28" t="n"/>
      <c r="Z378">
        <f>IF($B378="","",IFERROR(VLOOKUP($B378,'Plan HC for CCA'!$A:$B,2,0),""))</f>
        <v/>
      </c>
      <c r="AA378">
        <f>IF(OR($B378="",$Z378=""),"",IF(N($M378)&lt;$Z378,"Delta","No Delta"))</f>
        <v/>
      </c>
      <c r="AB378">
        <f>IF(OR($B378="",$Z378=""),"",MAX(0,$Z378-N($M378)))</f>
        <v/>
      </c>
      <c r="AC378" s="46">
        <f>IF($B378="","",IFERROR(INDEX('CCA Util %'!$H:$H,MATCH($B378,'CCA Util %'!$E:$E,0)),""))</f>
        <v/>
      </c>
      <c r="AD378">
        <f>IF($B378="","",IFERROR(INDEX('CCA Util %'!$G:$G,MATCH($B378,'CCA Util %'!$E:$E,0)),""))</f>
        <v/>
      </c>
      <c r="AE378">
        <f>IF(OR($B378="",$U378=""),"",$U378&amp;" &amp; "&amp;IF(OR($AD378="",$AD378=0),"Util NA",$AD378&amp;" Util"))</f>
        <v/>
      </c>
    </row>
    <row r="379" ht="15.75" customHeight="1" s="42">
      <c r="A379" s="41" t="n"/>
      <c r="G379" s="38" t="n"/>
      <c r="H379" s="38" t="n"/>
      <c r="I379" s="38" t="n"/>
      <c r="J379" s="38" t="n"/>
      <c r="K379" s="38" t="n"/>
      <c r="L379" s="38" t="n"/>
      <c r="N379" s="36">
        <f>IF($B379="","",IF($C379="SUPERSTORE","Superstore","DH"))</f>
        <v/>
      </c>
      <c r="O379" s="36">
        <f>IF($B379="","",IFERROR(VLOOKUP($B379,Mapping!$A:$C,2,0),"Not Mapped"))</f>
        <v/>
      </c>
      <c r="P379" s="36">
        <f>IF($B379="","",IFERROR(VLOOKUP($B379,Mapping!$A:$C,3,0),"Not Mapped"))</f>
        <v/>
      </c>
      <c r="Q379" s="36">
        <f>IF($B379="","",IFERROR(VLOOKUP($O379,Leaders!$A:$B,2,0),"Not Mapped"))</f>
        <v/>
      </c>
      <c r="R379" s="36">
        <f>IF($B379="","",IF(COUNTIF(Exclusions!$A:$A,$B379)&gt;0,"Yes","No"))</f>
        <v/>
      </c>
      <c r="S379" s="38">
        <f>IF($B379="","",MIN(1,DAY($A379)/IF($N379="Superstore",Settings!$B$5,Settings!$B$4)))</f>
        <v/>
      </c>
      <c r="T379" s="38">
        <f>IF(OR($B379="",$G379="",$S379=0),"",$G379/$S379)</f>
        <v/>
      </c>
      <c r="U379" s="36">
        <f>IF($T379="","",IF($T379&lt;Settings!$B$8,"Critical",IF($T379&lt;Settings!$B$9,"Semi Critical","Non Critical")))</f>
        <v/>
      </c>
      <c r="V379" s="28" t="n"/>
      <c r="Z379">
        <f>IF($B379="","",IFERROR(VLOOKUP($B379,'Plan HC for CCA'!$A:$B,2,0),""))</f>
        <v/>
      </c>
      <c r="AA379">
        <f>IF(OR($B379="",$Z379=""),"",IF(N($M379)&lt;$Z379,"Delta","No Delta"))</f>
        <v/>
      </c>
      <c r="AB379">
        <f>IF(OR($B379="",$Z379=""),"",MAX(0,$Z379-N($M379)))</f>
        <v/>
      </c>
      <c r="AC379" s="46">
        <f>IF($B379="","",IFERROR(INDEX('CCA Util %'!$H:$H,MATCH($B379,'CCA Util %'!$E:$E,0)),""))</f>
        <v/>
      </c>
      <c r="AD379">
        <f>IF($B379="","",IFERROR(INDEX('CCA Util %'!$G:$G,MATCH($B379,'CCA Util %'!$E:$E,0)),""))</f>
        <v/>
      </c>
      <c r="AE379">
        <f>IF(OR($B379="",$U379=""),"",$U379&amp;" &amp; "&amp;IF(OR($AD379="",$AD379=0),"Util NA",$AD379&amp;" Util"))</f>
        <v/>
      </c>
    </row>
    <row r="380" ht="15.75" customHeight="1" s="42">
      <c r="A380" s="41" t="n"/>
      <c r="G380" s="38" t="n"/>
      <c r="H380" s="38" t="n"/>
      <c r="I380" s="38" t="n"/>
      <c r="J380" s="38" t="n"/>
      <c r="K380" s="38" t="n"/>
      <c r="L380" s="38" t="n"/>
      <c r="N380" s="36">
        <f>IF($B380="","",IF($C380="SUPERSTORE","Superstore","DH"))</f>
        <v/>
      </c>
      <c r="O380" s="36">
        <f>IF($B380="","",IFERROR(VLOOKUP($B380,Mapping!$A:$C,2,0),"Not Mapped"))</f>
        <v/>
      </c>
      <c r="P380" s="36">
        <f>IF($B380="","",IFERROR(VLOOKUP($B380,Mapping!$A:$C,3,0),"Not Mapped"))</f>
        <v/>
      </c>
      <c r="Q380" s="36">
        <f>IF($B380="","",IFERROR(VLOOKUP($O380,Leaders!$A:$B,2,0),"Not Mapped"))</f>
        <v/>
      </c>
      <c r="R380" s="36">
        <f>IF($B380="","",IF(COUNTIF(Exclusions!$A:$A,$B380)&gt;0,"Yes","No"))</f>
        <v/>
      </c>
      <c r="S380" s="38">
        <f>IF($B380="","",MIN(1,DAY($A380)/IF($N380="Superstore",Settings!$B$5,Settings!$B$4)))</f>
        <v/>
      </c>
      <c r="T380" s="38">
        <f>IF(OR($B380="",$G380="",$S380=0),"",$G380/$S380)</f>
        <v/>
      </c>
      <c r="U380" s="36">
        <f>IF($T380="","",IF($T380&lt;Settings!$B$8,"Critical",IF($T380&lt;Settings!$B$9,"Semi Critical","Non Critical")))</f>
        <v/>
      </c>
      <c r="V380" s="28" t="n"/>
      <c r="Z380">
        <f>IF($B380="","",IFERROR(VLOOKUP($B380,'Plan HC for CCA'!$A:$B,2,0),""))</f>
        <v/>
      </c>
      <c r="AA380">
        <f>IF(OR($B380="",$Z380=""),"",IF(N($M380)&lt;$Z380,"Delta","No Delta"))</f>
        <v/>
      </c>
      <c r="AB380">
        <f>IF(OR($B380="",$Z380=""),"",MAX(0,$Z380-N($M380)))</f>
        <v/>
      </c>
      <c r="AC380" s="46">
        <f>IF($B380="","",IFERROR(INDEX('CCA Util %'!$H:$H,MATCH($B380,'CCA Util %'!$E:$E,0)),""))</f>
        <v/>
      </c>
      <c r="AD380">
        <f>IF($B380="","",IFERROR(INDEX('CCA Util %'!$G:$G,MATCH($B380,'CCA Util %'!$E:$E,0)),""))</f>
        <v/>
      </c>
      <c r="AE380">
        <f>IF(OR($B380="",$U380=""),"",$U380&amp;" &amp; "&amp;IF(OR($AD380="",$AD380=0),"Util NA",$AD380&amp;" Util"))</f>
        <v/>
      </c>
    </row>
    <row r="381" ht="15.75" customHeight="1" s="42">
      <c r="A381" s="41" t="n"/>
      <c r="G381" s="38" t="n"/>
      <c r="H381" s="38" t="n"/>
      <c r="I381" s="38" t="n"/>
      <c r="J381" s="38" t="n"/>
      <c r="K381" s="38" t="n"/>
      <c r="L381" s="38" t="n"/>
      <c r="N381" s="36">
        <f>IF($B381="","",IF($C381="SUPERSTORE","Superstore","DH"))</f>
        <v/>
      </c>
      <c r="O381" s="36">
        <f>IF($B381="","",IFERROR(VLOOKUP($B381,Mapping!$A:$C,2,0),"Not Mapped"))</f>
        <v/>
      </c>
      <c r="P381" s="36">
        <f>IF($B381="","",IFERROR(VLOOKUP($B381,Mapping!$A:$C,3,0),"Not Mapped"))</f>
        <v/>
      </c>
      <c r="Q381" s="36">
        <f>IF($B381="","",IFERROR(VLOOKUP($O381,Leaders!$A:$B,2,0),"Not Mapped"))</f>
        <v/>
      </c>
      <c r="R381" s="36">
        <f>IF($B381="","",IF(COUNTIF(Exclusions!$A:$A,$B381)&gt;0,"Yes","No"))</f>
        <v/>
      </c>
      <c r="S381" s="38">
        <f>IF($B381="","",MIN(1,DAY($A381)/IF($N381="Superstore",Settings!$B$5,Settings!$B$4)))</f>
        <v/>
      </c>
      <c r="T381" s="38">
        <f>IF(OR($B381="",$G381="",$S381=0),"",$G381/$S381)</f>
        <v/>
      </c>
      <c r="U381" s="36">
        <f>IF($T381="","",IF($T381&lt;Settings!$B$8,"Critical",IF($T381&lt;Settings!$B$9,"Semi Critical","Non Critical")))</f>
        <v/>
      </c>
      <c r="V381" s="28" t="n"/>
      <c r="Z381">
        <f>IF($B381="","",IFERROR(VLOOKUP($B381,'Plan HC for CCA'!$A:$B,2,0),""))</f>
        <v/>
      </c>
      <c r="AA381">
        <f>IF(OR($B381="",$Z381=""),"",IF(N($M381)&lt;$Z381,"Delta","No Delta"))</f>
        <v/>
      </c>
      <c r="AB381">
        <f>IF(OR($B381="",$Z381=""),"",MAX(0,$Z381-N($M381)))</f>
        <v/>
      </c>
      <c r="AC381" s="46">
        <f>IF($B381="","",IFERROR(INDEX('CCA Util %'!$H:$H,MATCH($B381,'CCA Util %'!$E:$E,0)),""))</f>
        <v/>
      </c>
      <c r="AD381">
        <f>IF($B381="","",IFERROR(INDEX('CCA Util %'!$G:$G,MATCH($B381,'CCA Util %'!$E:$E,0)),""))</f>
        <v/>
      </c>
      <c r="AE381">
        <f>IF(OR($B381="",$U381=""),"",$U381&amp;" &amp; "&amp;IF(OR($AD381="",$AD381=0),"Util NA",$AD381&amp;" Util"))</f>
        <v/>
      </c>
    </row>
    <row r="382" ht="15.75" customHeight="1" s="42">
      <c r="A382" s="41" t="n"/>
      <c r="G382" s="38" t="n"/>
      <c r="H382" s="38" t="n"/>
      <c r="I382" s="38" t="n"/>
      <c r="J382" s="38" t="n"/>
      <c r="K382" s="38" t="n"/>
      <c r="L382" s="38" t="n"/>
      <c r="N382" s="36">
        <f>IF($B382="","",IF($C382="SUPERSTORE","Superstore","DH"))</f>
        <v/>
      </c>
      <c r="O382" s="36">
        <f>IF($B382="","",IFERROR(VLOOKUP($B382,Mapping!$A:$C,2,0),"Not Mapped"))</f>
        <v/>
      </c>
      <c r="P382" s="36">
        <f>IF($B382="","",IFERROR(VLOOKUP($B382,Mapping!$A:$C,3,0),"Not Mapped"))</f>
        <v/>
      </c>
      <c r="Q382" s="36">
        <f>IF($B382="","",IFERROR(VLOOKUP($O382,Leaders!$A:$B,2,0),"Not Mapped"))</f>
        <v/>
      </c>
      <c r="R382" s="36">
        <f>IF($B382="","",IF(COUNTIF(Exclusions!$A:$A,$B382)&gt;0,"Yes","No"))</f>
        <v/>
      </c>
      <c r="S382" s="38">
        <f>IF($B382="","",MIN(1,DAY($A382)/IF($N382="Superstore",Settings!$B$5,Settings!$B$4)))</f>
        <v/>
      </c>
      <c r="T382" s="38">
        <f>IF(OR($B382="",$G382="",$S382=0),"",$G382/$S382)</f>
        <v/>
      </c>
      <c r="U382" s="36">
        <f>IF($T382="","",IF($T382&lt;Settings!$B$8,"Critical",IF($T382&lt;Settings!$B$9,"Semi Critical","Non Critical")))</f>
        <v/>
      </c>
      <c r="V382" s="28" t="n"/>
      <c r="Z382">
        <f>IF($B382="","",IFERROR(VLOOKUP($B382,'Plan HC for CCA'!$A:$B,2,0),""))</f>
        <v/>
      </c>
      <c r="AA382">
        <f>IF(OR($B382="",$Z382=""),"",IF(N($M382)&lt;$Z382,"Delta","No Delta"))</f>
        <v/>
      </c>
      <c r="AB382">
        <f>IF(OR($B382="",$Z382=""),"",MAX(0,$Z382-N($M382)))</f>
        <v/>
      </c>
      <c r="AC382" s="46">
        <f>IF($B382="","",IFERROR(INDEX('CCA Util %'!$H:$H,MATCH($B382,'CCA Util %'!$E:$E,0)),""))</f>
        <v/>
      </c>
      <c r="AD382">
        <f>IF($B382="","",IFERROR(INDEX('CCA Util %'!$G:$G,MATCH($B382,'CCA Util %'!$E:$E,0)),""))</f>
        <v/>
      </c>
      <c r="AE382">
        <f>IF(OR($B382="",$U382=""),"",$U382&amp;" &amp; "&amp;IF(OR($AD382="",$AD382=0),"Util NA",$AD382&amp;" Util"))</f>
        <v/>
      </c>
    </row>
    <row r="383" ht="15.75" customHeight="1" s="42">
      <c r="A383" s="41" t="n"/>
      <c r="G383" s="38" t="n"/>
      <c r="H383" s="38" t="n"/>
      <c r="I383" s="38" t="n"/>
      <c r="J383" s="38" t="n"/>
      <c r="K383" s="38" t="n"/>
      <c r="L383" s="38" t="n"/>
      <c r="N383" s="36">
        <f>IF($B383="","",IF($C383="SUPERSTORE","Superstore","DH"))</f>
        <v/>
      </c>
      <c r="O383" s="36">
        <f>IF($B383="","",IFERROR(VLOOKUP($B383,Mapping!$A:$C,2,0),"Not Mapped"))</f>
        <v/>
      </c>
      <c r="P383" s="36">
        <f>IF($B383="","",IFERROR(VLOOKUP($B383,Mapping!$A:$C,3,0),"Not Mapped"))</f>
        <v/>
      </c>
      <c r="Q383" s="36">
        <f>IF($B383="","",IFERROR(VLOOKUP($O383,Leaders!$A:$B,2,0),"Not Mapped"))</f>
        <v/>
      </c>
      <c r="R383" s="36">
        <f>IF($B383="","",IF(COUNTIF(Exclusions!$A:$A,$B383)&gt;0,"Yes","No"))</f>
        <v/>
      </c>
      <c r="S383" s="38">
        <f>IF($B383="","",MIN(1,DAY($A383)/IF($N383="Superstore",Settings!$B$5,Settings!$B$4)))</f>
        <v/>
      </c>
      <c r="T383" s="38">
        <f>IF(OR($B383="",$G383="",$S383=0),"",$G383/$S383)</f>
        <v/>
      </c>
      <c r="U383" s="36">
        <f>IF($T383="","",IF($T383&lt;Settings!$B$8,"Critical",IF($T383&lt;Settings!$B$9,"Semi Critical","Non Critical")))</f>
        <v/>
      </c>
      <c r="V383" s="28" t="n"/>
      <c r="Z383">
        <f>IF($B383="","",IFERROR(VLOOKUP($B383,'Plan HC for CCA'!$A:$B,2,0),""))</f>
        <v/>
      </c>
      <c r="AA383">
        <f>IF(OR($B383="",$Z383=""),"",IF(N($M383)&lt;$Z383,"Delta","No Delta"))</f>
        <v/>
      </c>
      <c r="AB383">
        <f>IF(OR($B383="",$Z383=""),"",MAX(0,$Z383-N($M383)))</f>
        <v/>
      </c>
      <c r="AC383" s="46">
        <f>IF($B383="","",IFERROR(INDEX('CCA Util %'!$H:$H,MATCH($B383,'CCA Util %'!$E:$E,0)),""))</f>
        <v/>
      </c>
      <c r="AD383">
        <f>IF($B383="","",IFERROR(INDEX('CCA Util %'!$G:$G,MATCH($B383,'CCA Util %'!$E:$E,0)),""))</f>
        <v/>
      </c>
      <c r="AE383">
        <f>IF(OR($B383="",$U383=""),"",$U383&amp;" &amp; "&amp;IF(OR($AD383="",$AD383=0),"Util NA",$AD383&amp;" Util"))</f>
        <v/>
      </c>
    </row>
    <row r="384" ht="15.75" customHeight="1" s="42">
      <c r="A384" s="41" t="n"/>
      <c r="G384" s="38" t="n"/>
      <c r="H384" s="38" t="n"/>
      <c r="I384" s="38" t="n"/>
      <c r="J384" s="38" t="n"/>
      <c r="K384" s="38" t="n"/>
      <c r="L384" s="38" t="n"/>
      <c r="N384" s="36">
        <f>IF($B384="","",IF($C384="SUPERSTORE","Superstore","DH"))</f>
        <v/>
      </c>
      <c r="O384" s="36">
        <f>IF($B384="","",IFERROR(VLOOKUP($B384,Mapping!$A:$C,2,0),"Not Mapped"))</f>
        <v/>
      </c>
      <c r="P384" s="36">
        <f>IF($B384="","",IFERROR(VLOOKUP($B384,Mapping!$A:$C,3,0),"Not Mapped"))</f>
        <v/>
      </c>
      <c r="Q384" s="36">
        <f>IF($B384="","",IFERROR(VLOOKUP($O384,Leaders!$A:$B,2,0),"Not Mapped"))</f>
        <v/>
      </c>
      <c r="R384" s="36">
        <f>IF($B384="","",IF(COUNTIF(Exclusions!$A:$A,$B384)&gt;0,"Yes","No"))</f>
        <v/>
      </c>
      <c r="S384" s="38">
        <f>IF($B384="","",MIN(1,DAY($A384)/IF($N384="Superstore",Settings!$B$5,Settings!$B$4)))</f>
        <v/>
      </c>
      <c r="T384" s="38">
        <f>IF(OR($B384="",$G384="",$S384=0),"",$G384/$S384)</f>
        <v/>
      </c>
      <c r="U384" s="36">
        <f>IF($T384="","",IF($T384&lt;Settings!$B$8,"Critical",IF($T384&lt;Settings!$B$9,"Semi Critical","Non Critical")))</f>
        <v/>
      </c>
      <c r="V384" s="28" t="n"/>
      <c r="Z384">
        <f>IF($B384="","",IFERROR(VLOOKUP($B384,'Plan HC for CCA'!$A:$B,2,0),""))</f>
        <v/>
      </c>
      <c r="AA384">
        <f>IF(OR($B384="",$Z384=""),"",IF(N($M384)&lt;$Z384,"Delta","No Delta"))</f>
        <v/>
      </c>
      <c r="AB384">
        <f>IF(OR($B384="",$Z384=""),"",MAX(0,$Z384-N($M384)))</f>
        <v/>
      </c>
      <c r="AC384" s="46">
        <f>IF($B384="","",IFERROR(INDEX('CCA Util %'!$H:$H,MATCH($B384,'CCA Util %'!$E:$E,0)),""))</f>
        <v/>
      </c>
      <c r="AD384">
        <f>IF($B384="","",IFERROR(INDEX('CCA Util %'!$G:$G,MATCH($B384,'CCA Util %'!$E:$E,0)),""))</f>
        <v/>
      </c>
      <c r="AE384">
        <f>IF(OR($B384="",$U384=""),"",$U384&amp;" &amp; "&amp;IF(OR($AD384="",$AD384=0),"Util NA",$AD384&amp;" Util"))</f>
        <v/>
      </c>
    </row>
    <row r="385" ht="15.75" customHeight="1" s="42">
      <c r="A385" s="41" t="n"/>
      <c r="G385" s="38" t="n"/>
      <c r="H385" s="38" t="n"/>
      <c r="I385" s="38" t="n"/>
      <c r="J385" s="38" t="n"/>
      <c r="K385" s="38" t="n"/>
      <c r="L385" s="38" t="n"/>
      <c r="N385" s="36">
        <f>IF($B385="","",IF($C385="SUPERSTORE","Superstore","DH"))</f>
        <v/>
      </c>
      <c r="O385" s="36">
        <f>IF($B385="","",IFERROR(VLOOKUP($B385,Mapping!$A:$C,2,0),"Not Mapped"))</f>
        <v/>
      </c>
      <c r="P385" s="36">
        <f>IF($B385="","",IFERROR(VLOOKUP($B385,Mapping!$A:$C,3,0),"Not Mapped"))</f>
        <v/>
      </c>
      <c r="Q385" s="36">
        <f>IF($B385="","",IFERROR(VLOOKUP($O385,Leaders!$A:$B,2,0),"Not Mapped"))</f>
        <v/>
      </c>
      <c r="R385" s="36">
        <f>IF($B385="","",IF(COUNTIF(Exclusions!$A:$A,$B385)&gt;0,"Yes","No"))</f>
        <v/>
      </c>
      <c r="S385" s="38">
        <f>IF($B385="","",MIN(1,DAY($A385)/IF($N385="Superstore",Settings!$B$5,Settings!$B$4)))</f>
        <v/>
      </c>
      <c r="T385" s="38">
        <f>IF(OR($B385="",$G385="",$S385=0),"",$G385/$S385)</f>
        <v/>
      </c>
      <c r="U385" s="36">
        <f>IF($T385="","",IF($T385&lt;Settings!$B$8,"Critical",IF($T385&lt;Settings!$B$9,"Semi Critical","Non Critical")))</f>
        <v/>
      </c>
      <c r="V385" s="28" t="n"/>
      <c r="Z385">
        <f>IF($B385="","",IFERROR(VLOOKUP($B385,'Plan HC for CCA'!$A:$B,2,0),""))</f>
        <v/>
      </c>
      <c r="AA385">
        <f>IF(OR($B385="",$Z385=""),"",IF(N($M385)&lt;$Z385,"Delta","No Delta"))</f>
        <v/>
      </c>
      <c r="AB385">
        <f>IF(OR($B385="",$Z385=""),"",MAX(0,$Z385-N($M385)))</f>
        <v/>
      </c>
      <c r="AC385" s="46">
        <f>IF($B385="","",IFERROR(INDEX('CCA Util %'!$H:$H,MATCH($B385,'CCA Util %'!$E:$E,0)),""))</f>
        <v/>
      </c>
      <c r="AD385">
        <f>IF($B385="","",IFERROR(INDEX('CCA Util %'!$G:$G,MATCH($B385,'CCA Util %'!$E:$E,0)),""))</f>
        <v/>
      </c>
      <c r="AE385">
        <f>IF(OR($B385="",$U385=""),"",$U385&amp;" &amp; "&amp;IF(OR($AD385="",$AD385=0),"Util NA",$AD385&amp;" Util"))</f>
        <v/>
      </c>
    </row>
    <row r="386" ht="15.75" customHeight="1" s="42">
      <c r="A386" s="41" t="n"/>
      <c r="G386" s="38" t="n"/>
      <c r="H386" s="38" t="n"/>
      <c r="I386" s="38" t="n"/>
      <c r="J386" s="38" t="n"/>
      <c r="K386" s="38" t="n"/>
      <c r="L386" s="38" t="n"/>
      <c r="N386" s="36">
        <f>IF($B386="","",IF($C386="SUPERSTORE","Superstore","DH"))</f>
        <v/>
      </c>
      <c r="O386" s="36">
        <f>IF($B386="","",IFERROR(VLOOKUP($B386,Mapping!$A:$C,2,0),"Not Mapped"))</f>
        <v/>
      </c>
      <c r="P386" s="36">
        <f>IF($B386="","",IFERROR(VLOOKUP($B386,Mapping!$A:$C,3,0),"Not Mapped"))</f>
        <v/>
      </c>
      <c r="Q386" s="36">
        <f>IF($B386="","",IFERROR(VLOOKUP($O386,Leaders!$A:$B,2,0),"Not Mapped"))</f>
        <v/>
      </c>
      <c r="R386" s="36">
        <f>IF($B386="","",IF(COUNTIF(Exclusions!$A:$A,$B386)&gt;0,"Yes","No"))</f>
        <v/>
      </c>
      <c r="S386" s="38">
        <f>IF($B386="","",MIN(1,DAY($A386)/IF($N386="Superstore",Settings!$B$5,Settings!$B$4)))</f>
        <v/>
      </c>
      <c r="T386" s="38">
        <f>IF(OR($B386="",$G386="",$S386=0),"",$G386/$S386)</f>
        <v/>
      </c>
      <c r="U386" s="36">
        <f>IF($T386="","",IF($T386&lt;Settings!$B$8,"Critical",IF($T386&lt;Settings!$B$9,"Semi Critical","Non Critical")))</f>
        <v/>
      </c>
      <c r="V386" s="28" t="n"/>
      <c r="Z386">
        <f>IF($B386="","",IFERROR(VLOOKUP($B386,'Plan HC for CCA'!$A:$B,2,0),""))</f>
        <v/>
      </c>
      <c r="AA386">
        <f>IF(OR($B386="",$Z386=""),"",IF(N($M386)&lt;$Z386,"Delta","No Delta"))</f>
        <v/>
      </c>
      <c r="AB386">
        <f>IF(OR($B386="",$Z386=""),"",MAX(0,$Z386-N($M386)))</f>
        <v/>
      </c>
      <c r="AC386" s="46">
        <f>IF($B386="","",IFERROR(INDEX('CCA Util %'!$H:$H,MATCH($B386,'CCA Util %'!$E:$E,0)),""))</f>
        <v/>
      </c>
      <c r="AD386">
        <f>IF($B386="","",IFERROR(INDEX('CCA Util %'!$G:$G,MATCH($B386,'CCA Util %'!$E:$E,0)),""))</f>
        <v/>
      </c>
      <c r="AE386">
        <f>IF(OR($B386="",$U386=""),"",$U386&amp;" &amp; "&amp;IF(OR($AD386="",$AD386=0),"Util NA",$AD386&amp;" Util"))</f>
        <v/>
      </c>
    </row>
    <row r="387" ht="15.75" customHeight="1" s="42">
      <c r="A387" s="41" t="n"/>
      <c r="G387" s="38" t="n"/>
      <c r="H387" s="38" t="n"/>
      <c r="I387" s="38" t="n"/>
      <c r="J387" s="38" t="n"/>
      <c r="K387" s="38" t="n"/>
      <c r="L387" s="38" t="n"/>
      <c r="N387" s="36">
        <f>IF($B387="","",IF($C387="SUPERSTORE","Superstore","DH"))</f>
        <v/>
      </c>
      <c r="O387" s="36">
        <f>IF($B387="","",IFERROR(VLOOKUP($B387,Mapping!$A:$C,2,0),"Not Mapped"))</f>
        <v/>
      </c>
      <c r="P387" s="36">
        <f>IF($B387="","",IFERROR(VLOOKUP($B387,Mapping!$A:$C,3,0),"Not Mapped"))</f>
        <v/>
      </c>
      <c r="Q387" s="36">
        <f>IF($B387="","",IFERROR(VLOOKUP($O387,Leaders!$A:$B,2,0),"Not Mapped"))</f>
        <v/>
      </c>
      <c r="R387" s="36">
        <f>IF($B387="","",IF(COUNTIF(Exclusions!$A:$A,$B387)&gt;0,"Yes","No"))</f>
        <v/>
      </c>
      <c r="S387" s="38">
        <f>IF($B387="","",MIN(1,DAY($A387)/IF($N387="Superstore",Settings!$B$5,Settings!$B$4)))</f>
        <v/>
      </c>
      <c r="T387" s="38">
        <f>IF(OR($B387="",$G387="",$S387=0),"",$G387/$S387)</f>
        <v/>
      </c>
      <c r="U387" s="36">
        <f>IF($T387="","",IF($T387&lt;Settings!$B$8,"Critical",IF($T387&lt;Settings!$B$9,"Semi Critical","Non Critical")))</f>
        <v/>
      </c>
      <c r="V387" s="28" t="n"/>
      <c r="Z387">
        <f>IF($B387="","",IFERROR(VLOOKUP($B387,'Plan HC for CCA'!$A:$B,2,0),""))</f>
        <v/>
      </c>
      <c r="AA387">
        <f>IF(OR($B387="",$Z387=""),"",IF(N($M387)&lt;$Z387,"Delta","No Delta"))</f>
        <v/>
      </c>
      <c r="AB387">
        <f>IF(OR($B387="",$Z387=""),"",MAX(0,$Z387-N($M387)))</f>
        <v/>
      </c>
      <c r="AC387" s="46">
        <f>IF($B387="","",IFERROR(INDEX('CCA Util %'!$H:$H,MATCH($B387,'CCA Util %'!$E:$E,0)),""))</f>
        <v/>
      </c>
      <c r="AD387">
        <f>IF($B387="","",IFERROR(INDEX('CCA Util %'!$G:$G,MATCH($B387,'CCA Util %'!$E:$E,0)),""))</f>
        <v/>
      </c>
      <c r="AE387">
        <f>IF(OR($B387="",$U387=""),"",$U387&amp;" &amp; "&amp;IF(OR($AD387="",$AD387=0),"Util NA",$AD387&amp;" Util"))</f>
        <v/>
      </c>
    </row>
    <row r="388" ht="15.75" customHeight="1" s="42">
      <c r="A388" s="41" t="n"/>
      <c r="G388" s="38" t="n"/>
      <c r="H388" s="38" t="n"/>
      <c r="I388" s="38" t="n"/>
      <c r="J388" s="38" t="n"/>
      <c r="K388" s="38" t="n"/>
      <c r="L388" s="38" t="n"/>
      <c r="N388" s="36">
        <f>IF($B388="","",IF($C388="SUPERSTORE","Superstore","DH"))</f>
        <v/>
      </c>
      <c r="O388" s="36">
        <f>IF($B388="","",IFERROR(VLOOKUP($B388,Mapping!$A:$C,2,0),"Not Mapped"))</f>
        <v/>
      </c>
      <c r="P388" s="36">
        <f>IF($B388="","",IFERROR(VLOOKUP($B388,Mapping!$A:$C,3,0),"Not Mapped"))</f>
        <v/>
      </c>
      <c r="Q388" s="36">
        <f>IF($B388="","",IFERROR(VLOOKUP($O388,Leaders!$A:$B,2,0),"Not Mapped"))</f>
        <v/>
      </c>
      <c r="R388" s="36">
        <f>IF($B388="","",IF(COUNTIF(Exclusions!$A:$A,$B388)&gt;0,"Yes","No"))</f>
        <v/>
      </c>
      <c r="S388" s="38">
        <f>IF($B388="","",MIN(1,DAY($A388)/IF($N388="Superstore",Settings!$B$5,Settings!$B$4)))</f>
        <v/>
      </c>
      <c r="T388" s="38">
        <f>IF(OR($B388="",$G388="",$S388=0),"",$G388/$S388)</f>
        <v/>
      </c>
      <c r="U388" s="36">
        <f>IF($T388="","",IF($T388&lt;Settings!$B$8,"Critical",IF($T388&lt;Settings!$B$9,"Semi Critical","Non Critical")))</f>
        <v/>
      </c>
      <c r="V388" s="28" t="n"/>
      <c r="Z388">
        <f>IF($B388="","",IFERROR(VLOOKUP($B388,'Plan HC for CCA'!$A:$B,2,0),""))</f>
        <v/>
      </c>
      <c r="AA388">
        <f>IF(OR($B388="",$Z388=""),"",IF(N($M388)&lt;$Z388,"Delta","No Delta"))</f>
        <v/>
      </c>
      <c r="AB388">
        <f>IF(OR($B388="",$Z388=""),"",MAX(0,$Z388-N($M388)))</f>
        <v/>
      </c>
      <c r="AC388" s="46">
        <f>IF($B388="","",IFERROR(INDEX('CCA Util %'!$H:$H,MATCH($B388,'CCA Util %'!$E:$E,0)),""))</f>
        <v/>
      </c>
      <c r="AD388">
        <f>IF($B388="","",IFERROR(INDEX('CCA Util %'!$G:$G,MATCH($B388,'CCA Util %'!$E:$E,0)),""))</f>
        <v/>
      </c>
      <c r="AE388">
        <f>IF(OR($B388="",$U388=""),"",$U388&amp;" &amp; "&amp;IF(OR($AD388="",$AD388=0),"Util NA",$AD388&amp;" Util"))</f>
        <v/>
      </c>
    </row>
    <row r="389" ht="15.75" customHeight="1" s="42">
      <c r="A389" s="41" t="n"/>
      <c r="G389" s="38" t="n"/>
      <c r="H389" s="38" t="n"/>
      <c r="I389" s="38" t="n"/>
      <c r="J389" s="38" t="n"/>
      <c r="K389" s="38" t="n"/>
      <c r="L389" s="38" t="n"/>
      <c r="N389" s="36">
        <f>IF($B389="","",IF($C389="SUPERSTORE","Superstore","DH"))</f>
        <v/>
      </c>
      <c r="O389" s="36">
        <f>IF($B389="","",IFERROR(VLOOKUP($B389,Mapping!$A:$C,2,0),"Not Mapped"))</f>
        <v/>
      </c>
      <c r="P389" s="36">
        <f>IF($B389="","",IFERROR(VLOOKUP($B389,Mapping!$A:$C,3,0),"Not Mapped"))</f>
        <v/>
      </c>
      <c r="Q389" s="36">
        <f>IF($B389="","",IFERROR(VLOOKUP($O389,Leaders!$A:$B,2,0),"Not Mapped"))</f>
        <v/>
      </c>
      <c r="R389" s="36">
        <f>IF($B389="","",IF(COUNTIF(Exclusions!$A:$A,$B389)&gt;0,"Yes","No"))</f>
        <v/>
      </c>
      <c r="S389" s="38">
        <f>IF($B389="","",MIN(1,DAY($A389)/IF($N389="Superstore",Settings!$B$5,Settings!$B$4)))</f>
        <v/>
      </c>
      <c r="T389" s="38">
        <f>IF(OR($B389="",$G389="",$S389=0),"",$G389/$S389)</f>
        <v/>
      </c>
      <c r="U389" s="36">
        <f>IF($T389="","",IF($T389&lt;Settings!$B$8,"Critical",IF($T389&lt;Settings!$B$9,"Semi Critical","Non Critical")))</f>
        <v/>
      </c>
      <c r="V389" s="28" t="n"/>
      <c r="Z389">
        <f>IF($B389="","",IFERROR(VLOOKUP($B389,'Plan HC for CCA'!$A:$B,2,0),""))</f>
        <v/>
      </c>
      <c r="AA389">
        <f>IF(OR($B389="",$Z389=""),"",IF(N($M389)&lt;$Z389,"Delta","No Delta"))</f>
        <v/>
      </c>
      <c r="AB389">
        <f>IF(OR($B389="",$Z389=""),"",MAX(0,$Z389-N($M389)))</f>
        <v/>
      </c>
      <c r="AC389" s="46">
        <f>IF($B389="","",IFERROR(INDEX('CCA Util %'!$H:$H,MATCH($B389,'CCA Util %'!$E:$E,0)),""))</f>
        <v/>
      </c>
      <c r="AD389">
        <f>IF($B389="","",IFERROR(INDEX('CCA Util %'!$G:$G,MATCH($B389,'CCA Util %'!$E:$E,0)),""))</f>
        <v/>
      </c>
      <c r="AE389">
        <f>IF(OR($B389="",$U389=""),"",$U389&amp;" &amp; "&amp;IF(OR($AD389="",$AD389=0),"Util NA",$AD389&amp;" Util"))</f>
        <v/>
      </c>
    </row>
    <row r="390" ht="15.75" customHeight="1" s="42">
      <c r="A390" s="41" t="n"/>
      <c r="G390" s="38" t="n"/>
      <c r="H390" s="38" t="n"/>
      <c r="I390" s="38" t="n"/>
      <c r="J390" s="38" t="n"/>
      <c r="K390" s="38" t="n"/>
      <c r="L390" s="38" t="n"/>
      <c r="N390" s="36">
        <f>IF($B390="","",IF($C390="SUPERSTORE","Superstore","DH"))</f>
        <v/>
      </c>
      <c r="O390" s="36">
        <f>IF($B390="","",IFERROR(VLOOKUP($B390,Mapping!$A:$C,2,0),"Not Mapped"))</f>
        <v/>
      </c>
      <c r="P390" s="36">
        <f>IF($B390="","",IFERROR(VLOOKUP($B390,Mapping!$A:$C,3,0),"Not Mapped"))</f>
        <v/>
      </c>
      <c r="Q390" s="36">
        <f>IF($B390="","",IFERROR(VLOOKUP($O390,Leaders!$A:$B,2,0),"Not Mapped"))</f>
        <v/>
      </c>
      <c r="R390" s="36">
        <f>IF($B390="","",IF(COUNTIF(Exclusions!$A:$A,$B390)&gt;0,"Yes","No"))</f>
        <v/>
      </c>
      <c r="S390" s="38">
        <f>IF($B390="","",MIN(1,DAY($A390)/IF($N390="Superstore",Settings!$B$5,Settings!$B$4)))</f>
        <v/>
      </c>
      <c r="T390" s="38">
        <f>IF(OR($B390="",$G390="",$S390=0),"",$G390/$S390)</f>
        <v/>
      </c>
      <c r="U390" s="36">
        <f>IF($T390="","",IF($T390&lt;Settings!$B$8,"Critical",IF($T390&lt;Settings!$B$9,"Semi Critical","Non Critical")))</f>
        <v/>
      </c>
      <c r="V390" s="28" t="n"/>
      <c r="Z390">
        <f>IF($B390="","",IFERROR(VLOOKUP($B390,'Plan HC for CCA'!$A:$B,2,0),""))</f>
        <v/>
      </c>
      <c r="AA390">
        <f>IF(OR($B390="",$Z390=""),"",IF(N($M390)&lt;$Z390,"Delta","No Delta"))</f>
        <v/>
      </c>
      <c r="AB390">
        <f>IF(OR($B390="",$Z390=""),"",MAX(0,$Z390-N($M390)))</f>
        <v/>
      </c>
      <c r="AC390" s="46">
        <f>IF($B390="","",IFERROR(INDEX('CCA Util %'!$H:$H,MATCH($B390,'CCA Util %'!$E:$E,0)),""))</f>
        <v/>
      </c>
      <c r="AD390">
        <f>IF($B390="","",IFERROR(INDEX('CCA Util %'!$G:$G,MATCH($B390,'CCA Util %'!$E:$E,0)),""))</f>
        <v/>
      </c>
      <c r="AE390">
        <f>IF(OR($B390="",$U390=""),"",$U390&amp;" &amp; "&amp;IF(OR($AD390="",$AD390=0),"Util NA",$AD390&amp;" Util"))</f>
        <v/>
      </c>
    </row>
    <row r="391" ht="15.75" customHeight="1" s="42">
      <c r="A391" s="41" t="n"/>
      <c r="G391" s="38" t="n"/>
      <c r="H391" s="38" t="n"/>
      <c r="I391" s="38" t="n"/>
      <c r="J391" s="38" t="n"/>
      <c r="K391" s="38" t="n"/>
      <c r="L391" s="38" t="n"/>
      <c r="N391" s="36">
        <f>IF($B391="","",IF($C391="SUPERSTORE","Superstore","DH"))</f>
        <v/>
      </c>
      <c r="O391" s="36">
        <f>IF($B391="","",IFERROR(VLOOKUP($B391,Mapping!$A:$C,2,0),"Not Mapped"))</f>
        <v/>
      </c>
      <c r="P391" s="36">
        <f>IF($B391="","",IFERROR(VLOOKUP($B391,Mapping!$A:$C,3,0),"Not Mapped"))</f>
        <v/>
      </c>
      <c r="Q391" s="36">
        <f>IF($B391="","",IFERROR(VLOOKUP($O391,Leaders!$A:$B,2,0),"Not Mapped"))</f>
        <v/>
      </c>
      <c r="R391" s="36">
        <f>IF($B391="","",IF(COUNTIF(Exclusions!$A:$A,$B391)&gt;0,"Yes","No"))</f>
        <v/>
      </c>
      <c r="S391" s="38">
        <f>IF($B391="","",MIN(1,DAY($A391)/IF($N391="Superstore",Settings!$B$5,Settings!$B$4)))</f>
        <v/>
      </c>
      <c r="T391" s="38">
        <f>IF(OR($B391="",$G391="",$S391=0),"",$G391/$S391)</f>
        <v/>
      </c>
      <c r="U391" s="36">
        <f>IF($T391="","",IF($T391&lt;Settings!$B$8,"Critical",IF($T391&lt;Settings!$B$9,"Semi Critical","Non Critical")))</f>
        <v/>
      </c>
      <c r="V391" s="28" t="n"/>
      <c r="Z391">
        <f>IF($B391="","",IFERROR(VLOOKUP($B391,'Plan HC for CCA'!$A:$B,2,0),""))</f>
        <v/>
      </c>
      <c r="AA391">
        <f>IF(OR($B391="",$Z391=""),"",IF(N($M391)&lt;$Z391,"Delta","No Delta"))</f>
        <v/>
      </c>
      <c r="AB391">
        <f>IF(OR($B391="",$Z391=""),"",MAX(0,$Z391-N($M391)))</f>
        <v/>
      </c>
      <c r="AC391" s="46">
        <f>IF($B391="","",IFERROR(INDEX('CCA Util %'!$H:$H,MATCH($B391,'CCA Util %'!$E:$E,0)),""))</f>
        <v/>
      </c>
      <c r="AD391">
        <f>IF($B391="","",IFERROR(INDEX('CCA Util %'!$G:$G,MATCH($B391,'CCA Util %'!$E:$E,0)),""))</f>
        <v/>
      </c>
      <c r="AE391">
        <f>IF(OR($B391="",$U391=""),"",$U391&amp;" &amp; "&amp;IF(OR($AD391="",$AD391=0),"Util NA",$AD391&amp;" Util"))</f>
        <v/>
      </c>
    </row>
    <row r="392" ht="15.75" customHeight="1" s="42">
      <c r="A392" s="41" t="n"/>
      <c r="G392" s="38" t="n"/>
      <c r="H392" s="38" t="n"/>
      <c r="I392" s="38" t="n"/>
      <c r="J392" s="38" t="n"/>
      <c r="K392" s="38" t="n"/>
      <c r="L392" s="38" t="n"/>
      <c r="N392" s="36">
        <f>IF($B392="","",IF($C392="SUPERSTORE","Superstore","DH"))</f>
        <v/>
      </c>
      <c r="O392" s="36">
        <f>IF($B392="","",IFERROR(VLOOKUP($B392,Mapping!$A:$C,2,0),"Not Mapped"))</f>
        <v/>
      </c>
      <c r="P392" s="36">
        <f>IF($B392="","",IFERROR(VLOOKUP($B392,Mapping!$A:$C,3,0),"Not Mapped"))</f>
        <v/>
      </c>
      <c r="Q392" s="36">
        <f>IF($B392="","",IFERROR(VLOOKUP($O392,Leaders!$A:$B,2,0),"Not Mapped"))</f>
        <v/>
      </c>
      <c r="R392" s="36">
        <f>IF($B392="","",IF(COUNTIF(Exclusions!$A:$A,$B392)&gt;0,"Yes","No"))</f>
        <v/>
      </c>
      <c r="S392" s="38">
        <f>IF($B392="","",MIN(1,DAY($A392)/IF($N392="Superstore",Settings!$B$5,Settings!$B$4)))</f>
        <v/>
      </c>
      <c r="T392" s="38">
        <f>IF(OR($B392="",$G392="",$S392=0),"",$G392/$S392)</f>
        <v/>
      </c>
      <c r="U392" s="36">
        <f>IF($T392="","",IF($T392&lt;Settings!$B$8,"Critical",IF($T392&lt;Settings!$B$9,"Semi Critical","Non Critical")))</f>
        <v/>
      </c>
      <c r="V392" s="28" t="n"/>
      <c r="Z392">
        <f>IF($B392="","",IFERROR(VLOOKUP($B392,'Plan HC for CCA'!$A:$B,2,0),""))</f>
        <v/>
      </c>
      <c r="AA392">
        <f>IF(OR($B392="",$Z392=""),"",IF(N($M392)&lt;$Z392,"Delta","No Delta"))</f>
        <v/>
      </c>
      <c r="AB392">
        <f>IF(OR($B392="",$Z392=""),"",MAX(0,$Z392-N($M392)))</f>
        <v/>
      </c>
      <c r="AC392" s="46">
        <f>IF($B392="","",IFERROR(INDEX('CCA Util %'!$H:$H,MATCH($B392,'CCA Util %'!$E:$E,0)),""))</f>
        <v/>
      </c>
      <c r="AD392">
        <f>IF($B392="","",IFERROR(INDEX('CCA Util %'!$G:$G,MATCH($B392,'CCA Util %'!$E:$E,0)),""))</f>
        <v/>
      </c>
      <c r="AE392">
        <f>IF(OR($B392="",$U392=""),"",$U392&amp;" &amp; "&amp;IF(OR($AD392="",$AD392=0),"Util NA",$AD392&amp;" Util"))</f>
        <v/>
      </c>
    </row>
    <row r="393" ht="15.75" customHeight="1" s="42">
      <c r="A393" s="41" t="n"/>
      <c r="G393" s="38" t="n"/>
      <c r="H393" s="38" t="n"/>
      <c r="I393" s="38" t="n"/>
      <c r="J393" s="38" t="n"/>
      <c r="K393" s="38" t="n"/>
      <c r="L393" s="38" t="n"/>
      <c r="N393" s="36">
        <f>IF($B393="","",IF($C393="SUPERSTORE","Superstore","DH"))</f>
        <v/>
      </c>
      <c r="O393" s="36">
        <f>IF($B393="","",IFERROR(VLOOKUP($B393,Mapping!$A:$C,2,0),"Not Mapped"))</f>
        <v/>
      </c>
      <c r="P393" s="36">
        <f>IF($B393="","",IFERROR(VLOOKUP($B393,Mapping!$A:$C,3,0),"Not Mapped"))</f>
        <v/>
      </c>
      <c r="Q393" s="36">
        <f>IF($B393="","",IFERROR(VLOOKUP($O393,Leaders!$A:$B,2,0),"Not Mapped"))</f>
        <v/>
      </c>
      <c r="R393" s="36">
        <f>IF($B393="","",IF(COUNTIF(Exclusions!$A:$A,$B393)&gt;0,"Yes","No"))</f>
        <v/>
      </c>
      <c r="S393" s="38">
        <f>IF($B393="","",MIN(1,DAY($A393)/IF($N393="Superstore",Settings!$B$5,Settings!$B$4)))</f>
        <v/>
      </c>
      <c r="T393" s="38">
        <f>IF(OR($B393="",$G393="",$S393=0),"",$G393/$S393)</f>
        <v/>
      </c>
      <c r="U393" s="36">
        <f>IF($T393="","",IF($T393&lt;Settings!$B$8,"Critical",IF($T393&lt;Settings!$B$9,"Semi Critical","Non Critical")))</f>
        <v/>
      </c>
      <c r="V393" s="28" t="n"/>
      <c r="Z393">
        <f>IF($B393="","",IFERROR(VLOOKUP($B393,'Plan HC for CCA'!$A:$B,2,0),""))</f>
        <v/>
      </c>
      <c r="AA393">
        <f>IF(OR($B393="",$Z393=""),"",IF(N($M393)&lt;$Z393,"Delta","No Delta"))</f>
        <v/>
      </c>
      <c r="AB393">
        <f>IF(OR($B393="",$Z393=""),"",MAX(0,$Z393-N($M393)))</f>
        <v/>
      </c>
      <c r="AC393" s="46">
        <f>IF($B393="","",IFERROR(INDEX('CCA Util %'!$H:$H,MATCH($B393,'CCA Util %'!$E:$E,0)),""))</f>
        <v/>
      </c>
      <c r="AD393">
        <f>IF($B393="","",IFERROR(INDEX('CCA Util %'!$G:$G,MATCH($B393,'CCA Util %'!$E:$E,0)),""))</f>
        <v/>
      </c>
      <c r="AE393">
        <f>IF(OR($B393="",$U393=""),"",$U393&amp;" &amp; "&amp;IF(OR($AD393="",$AD393=0),"Util NA",$AD393&amp;" Util"))</f>
        <v/>
      </c>
    </row>
    <row r="394" ht="15.75" customHeight="1" s="42">
      <c r="A394" s="41" t="n"/>
      <c r="G394" s="38" t="n"/>
      <c r="H394" s="38" t="n"/>
      <c r="I394" s="38" t="n"/>
      <c r="J394" s="38" t="n"/>
      <c r="K394" s="38" t="n"/>
      <c r="L394" s="38" t="n"/>
      <c r="N394" s="36">
        <f>IF($B394="","",IF($C394="SUPERSTORE","Superstore","DH"))</f>
        <v/>
      </c>
      <c r="O394" s="36">
        <f>IF($B394="","",IFERROR(VLOOKUP($B394,Mapping!$A:$C,2,0),"Not Mapped"))</f>
        <v/>
      </c>
      <c r="P394" s="36">
        <f>IF($B394="","",IFERROR(VLOOKUP($B394,Mapping!$A:$C,3,0),"Not Mapped"))</f>
        <v/>
      </c>
      <c r="Q394" s="36">
        <f>IF($B394="","",IFERROR(VLOOKUP($O394,Leaders!$A:$B,2,0),"Not Mapped"))</f>
        <v/>
      </c>
      <c r="R394" s="36">
        <f>IF($B394="","",IF(COUNTIF(Exclusions!$A:$A,$B394)&gt;0,"Yes","No"))</f>
        <v/>
      </c>
      <c r="S394" s="38">
        <f>IF($B394="","",MIN(1,DAY($A394)/IF($N394="Superstore",Settings!$B$5,Settings!$B$4)))</f>
        <v/>
      </c>
      <c r="T394" s="38">
        <f>IF(OR($B394="",$G394="",$S394=0),"",$G394/$S394)</f>
        <v/>
      </c>
      <c r="U394" s="36">
        <f>IF($T394="","",IF($T394&lt;Settings!$B$8,"Critical",IF($T394&lt;Settings!$B$9,"Semi Critical","Non Critical")))</f>
        <v/>
      </c>
      <c r="V394" s="28" t="n"/>
      <c r="Z394">
        <f>IF($B394="","",IFERROR(VLOOKUP($B394,'Plan HC for CCA'!$A:$B,2,0),""))</f>
        <v/>
      </c>
      <c r="AA394">
        <f>IF(OR($B394="",$Z394=""),"",IF(N($M394)&lt;$Z394,"Delta","No Delta"))</f>
        <v/>
      </c>
      <c r="AB394">
        <f>IF(OR($B394="",$Z394=""),"",MAX(0,$Z394-N($M394)))</f>
        <v/>
      </c>
      <c r="AC394" s="46">
        <f>IF($B394="","",IFERROR(INDEX('CCA Util %'!$H:$H,MATCH($B394,'CCA Util %'!$E:$E,0)),""))</f>
        <v/>
      </c>
      <c r="AD394">
        <f>IF($B394="","",IFERROR(INDEX('CCA Util %'!$G:$G,MATCH($B394,'CCA Util %'!$E:$E,0)),""))</f>
        <v/>
      </c>
      <c r="AE394">
        <f>IF(OR($B394="",$U394=""),"",$U394&amp;" &amp; "&amp;IF(OR($AD394="",$AD394=0),"Util NA",$AD394&amp;" Util"))</f>
        <v/>
      </c>
    </row>
    <row r="395" ht="15.75" customHeight="1" s="42">
      <c r="A395" s="41" t="n"/>
      <c r="G395" s="38" t="n"/>
      <c r="H395" s="38" t="n"/>
      <c r="I395" s="38" t="n"/>
      <c r="J395" s="38" t="n"/>
      <c r="K395" s="38" t="n"/>
      <c r="L395" s="38" t="n"/>
      <c r="N395" s="36">
        <f>IF($B395="","",IF($C395="SUPERSTORE","Superstore","DH"))</f>
        <v/>
      </c>
      <c r="O395" s="36">
        <f>IF($B395="","",IFERROR(VLOOKUP($B395,Mapping!$A:$C,2,0),"Not Mapped"))</f>
        <v/>
      </c>
      <c r="P395" s="36">
        <f>IF($B395="","",IFERROR(VLOOKUP($B395,Mapping!$A:$C,3,0),"Not Mapped"))</f>
        <v/>
      </c>
      <c r="Q395" s="36">
        <f>IF($B395="","",IFERROR(VLOOKUP($O395,Leaders!$A:$B,2,0),"Not Mapped"))</f>
        <v/>
      </c>
      <c r="R395" s="36">
        <f>IF($B395="","",IF(COUNTIF(Exclusions!$A:$A,$B395)&gt;0,"Yes","No"))</f>
        <v/>
      </c>
      <c r="S395" s="38">
        <f>IF($B395="","",MIN(1,DAY($A395)/IF($N395="Superstore",Settings!$B$5,Settings!$B$4)))</f>
        <v/>
      </c>
      <c r="T395" s="38">
        <f>IF(OR($B395="",$G395="",$S395=0),"",$G395/$S395)</f>
        <v/>
      </c>
      <c r="U395" s="36">
        <f>IF($T395="","",IF($T395&lt;Settings!$B$8,"Critical",IF($T395&lt;Settings!$B$9,"Semi Critical","Non Critical")))</f>
        <v/>
      </c>
      <c r="V395" s="28" t="n"/>
      <c r="Z395">
        <f>IF($B395="","",IFERROR(VLOOKUP($B395,'Plan HC for CCA'!$A:$B,2,0),""))</f>
        <v/>
      </c>
      <c r="AA395">
        <f>IF(OR($B395="",$Z395=""),"",IF(N($M395)&lt;$Z395,"Delta","No Delta"))</f>
        <v/>
      </c>
      <c r="AB395">
        <f>IF(OR($B395="",$Z395=""),"",MAX(0,$Z395-N($M395)))</f>
        <v/>
      </c>
      <c r="AC395" s="46">
        <f>IF($B395="","",IFERROR(INDEX('CCA Util %'!$H:$H,MATCH($B395,'CCA Util %'!$E:$E,0)),""))</f>
        <v/>
      </c>
      <c r="AD395">
        <f>IF($B395="","",IFERROR(INDEX('CCA Util %'!$G:$G,MATCH($B395,'CCA Util %'!$E:$E,0)),""))</f>
        <v/>
      </c>
      <c r="AE395">
        <f>IF(OR($B395="",$U395=""),"",$U395&amp;" &amp; "&amp;IF(OR($AD395="",$AD395=0),"Util NA",$AD395&amp;" Util"))</f>
        <v/>
      </c>
    </row>
    <row r="396" ht="15.75" customHeight="1" s="42">
      <c r="A396" s="41" t="n"/>
      <c r="G396" s="38" t="n"/>
      <c r="H396" s="38" t="n"/>
      <c r="I396" s="38" t="n"/>
      <c r="J396" s="38" t="n"/>
      <c r="K396" s="38" t="n"/>
      <c r="L396" s="38" t="n"/>
      <c r="N396" s="36">
        <f>IF($B396="","",IF($C396="SUPERSTORE","Superstore","DH"))</f>
        <v/>
      </c>
      <c r="O396" s="36">
        <f>IF($B396="","",IFERROR(VLOOKUP($B396,Mapping!$A:$C,2,0),"Not Mapped"))</f>
        <v/>
      </c>
      <c r="P396" s="36">
        <f>IF($B396="","",IFERROR(VLOOKUP($B396,Mapping!$A:$C,3,0),"Not Mapped"))</f>
        <v/>
      </c>
      <c r="Q396" s="36">
        <f>IF($B396="","",IFERROR(VLOOKUP($O396,Leaders!$A:$B,2,0),"Not Mapped"))</f>
        <v/>
      </c>
      <c r="R396" s="36">
        <f>IF($B396="","",IF(COUNTIF(Exclusions!$A:$A,$B396)&gt;0,"Yes","No"))</f>
        <v/>
      </c>
      <c r="S396" s="38">
        <f>IF($B396="","",MIN(1,DAY($A396)/IF($N396="Superstore",Settings!$B$5,Settings!$B$4)))</f>
        <v/>
      </c>
      <c r="T396" s="38">
        <f>IF(OR($B396="",$G396="",$S396=0),"",$G396/$S396)</f>
        <v/>
      </c>
      <c r="U396" s="36">
        <f>IF($T396="","",IF($T396&lt;Settings!$B$8,"Critical",IF($T396&lt;Settings!$B$9,"Semi Critical","Non Critical")))</f>
        <v/>
      </c>
      <c r="V396" s="28" t="n"/>
      <c r="Z396">
        <f>IF($B396="","",IFERROR(VLOOKUP($B396,'Plan HC for CCA'!$A:$B,2,0),""))</f>
        <v/>
      </c>
      <c r="AA396">
        <f>IF(OR($B396="",$Z396=""),"",IF(N($M396)&lt;$Z396,"Delta","No Delta"))</f>
        <v/>
      </c>
      <c r="AB396">
        <f>IF(OR($B396="",$Z396=""),"",MAX(0,$Z396-N($M396)))</f>
        <v/>
      </c>
      <c r="AC396" s="46">
        <f>IF($B396="","",IFERROR(INDEX('CCA Util %'!$H:$H,MATCH($B396,'CCA Util %'!$E:$E,0)),""))</f>
        <v/>
      </c>
      <c r="AD396">
        <f>IF($B396="","",IFERROR(INDEX('CCA Util %'!$G:$G,MATCH($B396,'CCA Util %'!$E:$E,0)),""))</f>
        <v/>
      </c>
      <c r="AE396">
        <f>IF(OR($B396="",$U396=""),"",$U396&amp;" &amp; "&amp;IF(OR($AD396="",$AD396=0),"Util NA",$AD396&amp;" Util"))</f>
        <v/>
      </c>
    </row>
    <row r="397" ht="15.75" customHeight="1" s="42">
      <c r="A397" s="41" t="n"/>
      <c r="G397" s="38" t="n"/>
      <c r="H397" s="38" t="n"/>
      <c r="I397" s="38" t="n"/>
      <c r="J397" s="38" t="n"/>
      <c r="K397" s="38" t="n"/>
      <c r="L397" s="38" t="n"/>
      <c r="N397" s="36">
        <f>IF($B397="","",IF($C397="SUPERSTORE","Superstore","DH"))</f>
        <v/>
      </c>
      <c r="O397" s="36">
        <f>IF($B397="","",IFERROR(VLOOKUP($B397,Mapping!$A:$C,2,0),"Not Mapped"))</f>
        <v/>
      </c>
      <c r="P397" s="36">
        <f>IF($B397="","",IFERROR(VLOOKUP($B397,Mapping!$A:$C,3,0),"Not Mapped"))</f>
        <v/>
      </c>
      <c r="Q397" s="36">
        <f>IF($B397="","",IFERROR(VLOOKUP($O397,Leaders!$A:$B,2,0),"Not Mapped"))</f>
        <v/>
      </c>
      <c r="R397" s="36">
        <f>IF($B397="","",IF(COUNTIF(Exclusions!$A:$A,$B397)&gt;0,"Yes","No"))</f>
        <v/>
      </c>
      <c r="S397" s="38">
        <f>IF($B397="","",MIN(1,DAY($A397)/IF($N397="Superstore",Settings!$B$5,Settings!$B$4)))</f>
        <v/>
      </c>
      <c r="T397" s="38">
        <f>IF(OR($B397="",$G397="",$S397=0),"",$G397/$S397)</f>
        <v/>
      </c>
      <c r="U397" s="36">
        <f>IF($T397="","",IF($T397&lt;Settings!$B$8,"Critical",IF($T397&lt;Settings!$B$9,"Semi Critical","Non Critical")))</f>
        <v/>
      </c>
      <c r="V397" s="28" t="n"/>
      <c r="Z397">
        <f>IF($B397="","",IFERROR(VLOOKUP($B397,'Plan HC for CCA'!$A:$B,2,0),""))</f>
        <v/>
      </c>
      <c r="AA397">
        <f>IF(OR($B397="",$Z397=""),"",IF(N($M397)&lt;$Z397,"Delta","No Delta"))</f>
        <v/>
      </c>
      <c r="AB397">
        <f>IF(OR($B397="",$Z397=""),"",MAX(0,$Z397-N($M397)))</f>
        <v/>
      </c>
      <c r="AC397" s="46">
        <f>IF($B397="","",IFERROR(INDEX('CCA Util %'!$H:$H,MATCH($B397,'CCA Util %'!$E:$E,0)),""))</f>
        <v/>
      </c>
      <c r="AD397">
        <f>IF($B397="","",IFERROR(INDEX('CCA Util %'!$G:$G,MATCH($B397,'CCA Util %'!$E:$E,0)),""))</f>
        <v/>
      </c>
      <c r="AE397">
        <f>IF(OR($B397="",$U397=""),"",$U397&amp;" &amp; "&amp;IF(OR($AD397="",$AD397=0),"Util NA",$AD397&amp;" Util"))</f>
        <v/>
      </c>
    </row>
    <row r="398" ht="15.75" customHeight="1" s="42">
      <c r="A398" s="41" t="n"/>
      <c r="G398" s="38" t="n"/>
      <c r="H398" s="38" t="n"/>
      <c r="I398" s="38" t="n"/>
      <c r="J398" s="38" t="n"/>
      <c r="K398" s="38" t="n"/>
      <c r="L398" s="38" t="n"/>
      <c r="N398" s="36">
        <f>IF($B398="","",IF($C398="SUPERSTORE","Superstore","DH"))</f>
        <v/>
      </c>
      <c r="O398" s="36">
        <f>IF($B398="","",IFERROR(VLOOKUP($B398,Mapping!$A:$C,2,0),"Not Mapped"))</f>
        <v/>
      </c>
      <c r="P398" s="36">
        <f>IF($B398="","",IFERROR(VLOOKUP($B398,Mapping!$A:$C,3,0),"Not Mapped"))</f>
        <v/>
      </c>
      <c r="Q398" s="36">
        <f>IF($B398="","",IFERROR(VLOOKUP($O398,Leaders!$A:$B,2,0),"Not Mapped"))</f>
        <v/>
      </c>
      <c r="R398" s="36">
        <f>IF($B398="","",IF(COUNTIF(Exclusions!$A:$A,$B398)&gt;0,"Yes","No"))</f>
        <v/>
      </c>
      <c r="S398" s="38">
        <f>IF($B398="","",MIN(1,DAY($A398)/IF($N398="Superstore",Settings!$B$5,Settings!$B$4)))</f>
        <v/>
      </c>
      <c r="T398" s="38">
        <f>IF(OR($B398="",$G398="",$S398=0),"",$G398/$S398)</f>
        <v/>
      </c>
      <c r="U398" s="36">
        <f>IF($T398="","",IF($T398&lt;Settings!$B$8,"Critical",IF($T398&lt;Settings!$B$9,"Semi Critical","Non Critical")))</f>
        <v/>
      </c>
      <c r="V398" s="28" t="n"/>
      <c r="Z398">
        <f>IF($B398="","",IFERROR(VLOOKUP($B398,'Plan HC for CCA'!$A:$B,2,0),""))</f>
        <v/>
      </c>
      <c r="AA398">
        <f>IF(OR($B398="",$Z398=""),"",IF(N($M398)&lt;$Z398,"Delta","No Delta"))</f>
        <v/>
      </c>
      <c r="AB398">
        <f>IF(OR($B398="",$Z398=""),"",MAX(0,$Z398-N($M398)))</f>
        <v/>
      </c>
      <c r="AC398" s="46">
        <f>IF($B398="","",IFERROR(INDEX('CCA Util %'!$H:$H,MATCH($B398,'CCA Util %'!$E:$E,0)),""))</f>
        <v/>
      </c>
      <c r="AD398">
        <f>IF($B398="","",IFERROR(INDEX('CCA Util %'!$G:$G,MATCH($B398,'CCA Util %'!$E:$E,0)),""))</f>
        <v/>
      </c>
      <c r="AE398">
        <f>IF(OR($B398="",$U398=""),"",$U398&amp;" &amp; "&amp;IF(OR($AD398="",$AD398=0),"Util NA",$AD398&amp;" Util"))</f>
        <v/>
      </c>
    </row>
    <row r="399" ht="15.75" customHeight="1" s="42">
      <c r="A399" s="41" t="n"/>
      <c r="G399" s="38" t="n"/>
      <c r="H399" s="38" t="n"/>
      <c r="I399" s="38" t="n"/>
      <c r="J399" s="38" t="n"/>
      <c r="K399" s="38" t="n"/>
      <c r="L399" s="38" t="n"/>
      <c r="N399" s="36">
        <f>IF($B399="","",IF($C399="SUPERSTORE","Superstore","DH"))</f>
        <v/>
      </c>
      <c r="O399" s="36">
        <f>IF($B399="","",IFERROR(VLOOKUP($B399,Mapping!$A:$C,2,0),"Not Mapped"))</f>
        <v/>
      </c>
      <c r="P399" s="36">
        <f>IF($B399="","",IFERROR(VLOOKUP($B399,Mapping!$A:$C,3,0),"Not Mapped"))</f>
        <v/>
      </c>
      <c r="Q399" s="36">
        <f>IF($B399="","",IFERROR(VLOOKUP($O399,Leaders!$A:$B,2,0),"Not Mapped"))</f>
        <v/>
      </c>
      <c r="R399" s="36">
        <f>IF($B399="","",IF(COUNTIF(Exclusions!$A:$A,$B399)&gt;0,"Yes","No"))</f>
        <v/>
      </c>
      <c r="S399" s="38">
        <f>IF($B399="","",MIN(1,DAY($A399)/IF($N399="Superstore",Settings!$B$5,Settings!$B$4)))</f>
        <v/>
      </c>
      <c r="T399" s="38">
        <f>IF(OR($B399="",$G399="",$S399=0),"",$G399/$S399)</f>
        <v/>
      </c>
      <c r="U399" s="36">
        <f>IF($T399="","",IF($T399&lt;Settings!$B$8,"Critical",IF($T399&lt;Settings!$B$9,"Semi Critical","Non Critical")))</f>
        <v/>
      </c>
      <c r="V399" s="28" t="n"/>
      <c r="Z399">
        <f>IF($B399="","",IFERROR(VLOOKUP($B399,'Plan HC for CCA'!$A:$B,2,0),""))</f>
        <v/>
      </c>
      <c r="AA399">
        <f>IF(OR($B399="",$Z399=""),"",IF(N($M399)&lt;$Z399,"Delta","No Delta"))</f>
        <v/>
      </c>
      <c r="AB399">
        <f>IF(OR($B399="",$Z399=""),"",MAX(0,$Z399-N($M399)))</f>
        <v/>
      </c>
      <c r="AC399" s="46">
        <f>IF($B399="","",IFERROR(INDEX('CCA Util %'!$H:$H,MATCH($B399,'CCA Util %'!$E:$E,0)),""))</f>
        <v/>
      </c>
      <c r="AD399">
        <f>IF($B399="","",IFERROR(INDEX('CCA Util %'!$G:$G,MATCH($B399,'CCA Util %'!$E:$E,0)),""))</f>
        <v/>
      </c>
      <c r="AE399">
        <f>IF(OR($B399="",$U399=""),"",$U399&amp;" &amp; "&amp;IF(OR($AD399="",$AD399=0),"Util NA",$AD399&amp;" Util"))</f>
        <v/>
      </c>
    </row>
    <row r="400" ht="15.75" customHeight="1" s="42">
      <c r="A400" s="41" t="n"/>
      <c r="G400" s="38" t="n"/>
      <c r="H400" s="38" t="n"/>
      <c r="I400" s="38" t="n"/>
      <c r="J400" s="38" t="n"/>
      <c r="K400" s="38" t="n"/>
      <c r="L400" s="38" t="n"/>
      <c r="N400" s="36">
        <f>IF($B400="","",IF($C400="SUPERSTORE","Superstore","DH"))</f>
        <v/>
      </c>
      <c r="O400" s="36">
        <f>IF($B400="","",IFERROR(VLOOKUP($B400,Mapping!$A:$C,2,0),"Not Mapped"))</f>
        <v/>
      </c>
      <c r="P400" s="36">
        <f>IF($B400="","",IFERROR(VLOOKUP($B400,Mapping!$A:$C,3,0),"Not Mapped"))</f>
        <v/>
      </c>
      <c r="Q400" s="36">
        <f>IF($B400="","",IFERROR(VLOOKUP($O400,Leaders!$A:$B,2,0),"Not Mapped"))</f>
        <v/>
      </c>
      <c r="R400" s="36">
        <f>IF($B400="","",IF(COUNTIF(Exclusions!$A:$A,$B400)&gt;0,"Yes","No"))</f>
        <v/>
      </c>
      <c r="S400" s="38">
        <f>IF($B400="","",MIN(1,DAY($A400)/IF($N400="Superstore",Settings!$B$5,Settings!$B$4)))</f>
        <v/>
      </c>
      <c r="T400" s="38">
        <f>IF(OR($B400="",$G400="",$S400=0),"",$G400/$S400)</f>
        <v/>
      </c>
      <c r="U400" s="36">
        <f>IF($T400="","",IF($T400&lt;Settings!$B$8,"Critical",IF($T400&lt;Settings!$B$9,"Semi Critical","Non Critical")))</f>
        <v/>
      </c>
      <c r="V400" s="28" t="n"/>
      <c r="Z400">
        <f>IF($B400="","",IFERROR(VLOOKUP($B400,'Plan HC for CCA'!$A:$B,2,0),""))</f>
        <v/>
      </c>
      <c r="AA400">
        <f>IF(OR($B400="",$Z400=""),"",IF(N($M400)&lt;$Z400,"Delta","No Delta"))</f>
        <v/>
      </c>
      <c r="AB400">
        <f>IF(OR($B400="",$Z400=""),"",MAX(0,$Z400-N($M400)))</f>
        <v/>
      </c>
      <c r="AC400" s="46">
        <f>IF($B400="","",IFERROR(INDEX('CCA Util %'!$H:$H,MATCH($B400,'CCA Util %'!$E:$E,0)),""))</f>
        <v/>
      </c>
      <c r="AD400">
        <f>IF($B400="","",IFERROR(INDEX('CCA Util %'!$G:$G,MATCH($B400,'CCA Util %'!$E:$E,0)),""))</f>
        <v/>
      </c>
      <c r="AE400">
        <f>IF(OR($B400="",$U400=""),"",$U400&amp;" &amp; "&amp;IF(OR($AD400="",$AD400=0),"Util NA",$AD400&amp;" Util"))</f>
        <v/>
      </c>
    </row>
    <row r="401" ht="15.75" customHeight="1" s="42">
      <c r="A401" s="41" t="n"/>
      <c r="G401" s="38" t="n"/>
      <c r="H401" s="38" t="n"/>
      <c r="I401" s="38" t="n"/>
      <c r="J401" s="38" t="n"/>
      <c r="K401" s="38" t="n"/>
      <c r="L401" s="38" t="n"/>
      <c r="N401" s="36">
        <f>IF($B401="","",IF($C401="SUPERSTORE","Superstore","DH"))</f>
        <v/>
      </c>
      <c r="O401" s="36">
        <f>IF($B401="","",IFERROR(VLOOKUP($B401,Mapping!$A:$C,2,0),"Not Mapped"))</f>
        <v/>
      </c>
      <c r="P401" s="36">
        <f>IF($B401="","",IFERROR(VLOOKUP($B401,Mapping!$A:$C,3,0),"Not Mapped"))</f>
        <v/>
      </c>
      <c r="Q401" s="36">
        <f>IF($B401="","",IFERROR(VLOOKUP($O401,Leaders!$A:$B,2,0),"Not Mapped"))</f>
        <v/>
      </c>
      <c r="R401" s="36">
        <f>IF($B401="","",IF(COUNTIF(Exclusions!$A:$A,$B401)&gt;0,"Yes","No"))</f>
        <v/>
      </c>
      <c r="S401" s="38">
        <f>IF($B401="","",MIN(1,DAY($A401)/IF($N401="Superstore",Settings!$B$5,Settings!$B$4)))</f>
        <v/>
      </c>
      <c r="T401" s="38">
        <f>IF(OR($B401="",$G401="",$S401=0),"",$G401/$S401)</f>
        <v/>
      </c>
      <c r="U401" s="36">
        <f>IF($T401="","",IF($T401&lt;Settings!$B$8,"Critical",IF($T401&lt;Settings!$B$9,"Semi Critical","Non Critical")))</f>
        <v/>
      </c>
      <c r="V401" s="28" t="n"/>
      <c r="Z401">
        <f>IF($B401="","",IFERROR(VLOOKUP($B401,'Plan HC for CCA'!$A:$B,2,0),""))</f>
        <v/>
      </c>
      <c r="AA401">
        <f>IF(OR($B401="",$Z401=""),"",IF(N($M401)&lt;$Z401,"Delta","No Delta"))</f>
        <v/>
      </c>
      <c r="AB401">
        <f>IF(OR($B401="",$Z401=""),"",MAX(0,$Z401-N($M401)))</f>
        <v/>
      </c>
      <c r="AC401" s="46">
        <f>IF($B401="","",IFERROR(INDEX('CCA Util %'!$H:$H,MATCH($B401,'CCA Util %'!$E:$E,0)),""))</f>
        <v/>
      </c>
      <c r="AD401">
        <f>IF($B401="","",IFERROR(INDEX('CCA Util %'!$G:$G,MATCH($B401,'CCA Util %'!$E:$E,0)),""))</f>
        <v/>
      </c>
      <c r="AE401">
        <f>IF(OR($B401="",$U401=""),"",$U401&amp;" &amp; "&amp;IF(OR($AD401="",$AD401=0),"Util NA",$AD401&amp;" Util"))</f>
        <v/>
      </c>
    </row>
    <row r="402" ht="15.75" customHeight="1" s="42">
      <c r="A402" s="41" t="n"/>
      <c r="G402" s="38" t="n"/>
      <c r="H402" s="38" t="n"/>
      <c r="I402" s="38" t="n"/>
      <c r="J402" s="38" t="n"/>
      <c r="K402" s="38" t="n"/>
      <c r="L402" s="38" t="n"/>
      <c r="N402" s="36">
        <f>IF($B402="","",IF($C402="SUPERSTORE","Superstore","DH"))</f>
        <v/>
      </c>
      <c r="O402" s="36">
        <f>IF($B402="","",IFERROR(VLOOKUP($B402,Mapping!$A:$C,2,0),"Not Mapped"))</f>
        <v/>
      </c>
      <c r="P402" s="36">
        <f>IF($B402="","",IFERROR(VLOOKUP($B402,Mapping!$A:$C,3,0),"Not Mapped"))</f>
        <v/>
      </c>
      <c r="Q402" s="36">
        <f>IF($B402="","",IFERROR(VLOOKUP($O402,Leaders!$A:$B,2,0),"Not Mapped"))</f>
        <v/>
      </c>
      <c r="R402" s="36">
        <f>IF($B402="","",IF(COUNTIF(Exclusions!$A:$A,$B402)&gt;0,"Yes","No"))</f>
        <v/>
      </c>
      <c r="S402" s="38">
        <f>IF($B402="","",MIN(1,DAY($A402)/IF($N402="Superstore",Settings!$B$5,Settings!$B$4)))</f>
        <v/>
      </c>
      <c r="T402" s="38">
        <f>IF(OR($B402="",$G402="",$S402=0),"",$G402/$S402)</f>
        <v/>
      </c>
      <c r="U402" s="36">
        <f>IF($T402="","",IF($T402&lt;Settings!$B$8,"Critical",IF($T402&lt;Settings!$B$9,"Semi Critical","Non Critical")))</f>
        <v/>
      </c>
      <c r="V402" s="28" t="n"/>
      <c r="Z402">
        <f>IF($B402="","",IFERROR(VLOOKUP($B402,'Plan HC for CCA'!$A:$B,2,0),""))</f>
        <v/>
      </c>
      <c r="AA402">
        <f>IF(OR($B402="",$Z402=""),"",IF(N($M402)&lt;$Z402,"Delta","No Delta"))</f>
        <v/>
      </c>
      <c r="AB402">
        <f>IF(OR($B402="",$Z402=""),"",MAX(0,$Z402-N($M402)))</f>
        <v/>
      </c>
      <c r="AC402" s="46">
        <f>IF($B402="","",IFERROR(INDEX('CCA Util %'!$H:$H,MATCH($B402,'CCA Util %'!$E:$E,0)),""))</f>
        <v/>
      </c>
      <c r="AD402">
        <f>IF($B402="","",IFERROR(INDEX('CCA Util %'!$G:$G,MATCH($B402,'CCA Util %'!$E:$E,0)),""))</f>
        <v/>
      </c>
      <c r="AE402">
        <f>IF(OR($B402="",$U402=""),"",$U402&amp;" &amp; "&amp;IF(OR($AD402="",$AD402=0),"Util NA",$AD402&amp;" Util"))</f>
        <v/>
      </c>
    </row>
    <row r="403" ht="15.75" customHeight="1" s="42">
      <c r="A403" s="41" t="n"/>
      <c r="G403" s="38" t="n"/>
      <c r="H403" s="38" t="n"/>
      <c r="I403" s="38" t="n"/>
      <c r="J403" s="38" t="n"/>
      <c r="K403" s="38" t="n"/>
      <c r="L403" s="38" t="n"/>
      <c r="N403" s="36">
        <f>IF($B403="","",IF($C403="SUPERSTORE","Superstore","DH"))</f>
        <v/>
      </c>
      <c r="O403" s="36">
        <f>IF($B403="","",IFERROR(VLOOKUP($B403,Mapping!$A:$C,2,0),"Not Mapped"))</f>
        <v/>
      </c>
      <c r="P403" s="36">
        <f>IF($B403="","",IFERROR(VLOOKUP($B403,Mapping!$A:$C,3,0),"Not Mapped"))</f>
        <v/>
      </c>
      <c r="Q403" s="36">
        <f>IF($B403="","",IFERROR(VLOOKUP($O403,Leaders!$A:$B,2,0),"Not Mapped"))</f>
        <v/>
      </c>
      <c r="R403" s="36">
        <f>IF($B403="","",IF(COUNTIF(Exclusions!$A:$A,$B403)&gt;0,"Yes","No"))</f>
        <v/>
      </c>
      <c r="S403" s="38">
        <f>IF($B403="","",MIN(1,DAY($A403)/IF($N403="Superstore",Settings!$B$5,Settings!$B$4)))</f>
        <v/>
      </c>
      <c r="T403" s="38">
        <f>IF(OR($B403="",$G403="",$S403=0),"",$G403/$S403)</f>
        <v/>
      </c>
      <c r="U403" s="36">
        <f>IF($T403="","",IF($T403&lt;Settings!$B$8,"Critical",IF($T403&lt;Settings!$B$9,"Semi Critical","Non Critical")))</f>
        <v/>
      </c>
      <c r="V403" s="28" t="n"/>
      <c r="Z403">
        <f>IF($B403="","",IFERROR(VLOOKUP($B403,'Plan HC for CCA'!$A:$B,2,0),""))</f>
        <v/>
      </c>
      <c r="AA403">
        <f>IF(OR($B403="",$Z403=""),"",IF(N($M403)&lt;$Z403,"Delta","No Delta"))</f>
        <v/>
      </c>
      <c r="AB403">
        <f>IF(OR($B403="",$Z403=""),"",MAX(0,$Z403-N($M403)))</f>
        <v/>
      </c>
      <c r="AC403" s="46">
        <f>IF($B403="","",IFERROR(INDEX('CCA Util %'!$H:$H,MATCH($B403,'CCA Util %'!$E:$E,0)),""))</f>
        <v/>
      </c>
      <c r="AD403">
        <f>IF($B403="","",IFERROR(INDEX('CCA Util %'!$G:$G,MATCH($B403,'CCA Util %'!$E:$E,0)),""))</f>
        <v/>
      </c>
      <c r="AE403">
        <f>IF(OR($B403="",$U403=""),"",$U403&amp;" &amp; "&amp;IF(OR($AD403="",$AD403=0),"Util NA",$AD403&amp;" Util"))</f>
        <v/>
      </c>
    </row>
    <row r="404" ht="15.75" customHeight="1" s="42">
      <c r="A404" s="41" t="n"/>
      <c r="G404" s="38" t="n"/>
      <c r="H404" s="38" t="n"/>
      <c r="I404" s="38" t="n"/>
      <c r="J404" s="38" t="n"/>
      <c r="K404" s="38" t="n"/>
      <c r="L404" s="38" t="n"/>
      <c r="N404" s="36">
        <f>IF($B404="","",IF($C404="SUPERSTORE","Superstore","DH"))</f>
        <v/>
      </c>
      <c r="O404" s="36">
        <f>IF($B404="","",IFERROR(VLOOKUP($B404,Mapping!$A:$C,2,0),"Not Mapped"))</f>
        <v/>
      </c>
      <c r="P404" s="36">
        <f>IF($B404="","",IFERROR(VLOOKUP($B404,Mapping!$A:$C,3,0),"Not Mapped"))</f>
        <v/>
      </c>
      <c r="Q404" s="36">
        <f>IF($B404="","",IFERROR(VLOOKUP($O404,Leaders!$A:$B,2,0),"Not Mapped"))</f>
        <v/>
      </c>
      <c r="R404" s="36">
        <f>IF($B404="","",IF(COUNTIF(Exclusions!$A:$A,$B404)&gt;0,"Yes","No"))</f>
        <v/>
      </c>
      <c r="S404" s="38">
        <f>IF($B404="","",MIN(1,DAY($A404)/IF($N404="Superstore",Settings!$B$5,Settings!$B$4)))</f>
        <v/>
      </c>
      <c r="T404" s="38">
        <f>IF(OR($B404="",$G404="",$S404=0),"",$G404/$S404)</f>
        <v/>
      </c>
      <c r="U404" s="36">
        <f>IF($T404="","",IF($T404&lt;Settings!$B$8,"Critical",IF($T404&lt;Settings!$B$9,"Semi Critical","Non Critical")))</f>
        <v/>
      </c>
      <c r="V404" s="28" t="n"/>
      <c r="Z404">
        <f>IF($B404="","",IFERROR(VLOOKUP($B404,'Plan HC for CCA'!$A:$B,2,0),""))</f>
        <v/>
      </c>
      <c r="AA404">
        <f>IF(OR($B404="",$Z404=""),"",IF(N($M404)&lt;$Z404,"Delta","No Delta"))</f>
        <v/>
      </c>
      <c r="AB404">
        <f>IF(OR($B404="",$Z404=""),"",MAX(0,$Z404-N($M404)))</f>
        <v/>
      </c>
      <c r="AC404" s="46">
        <f>IF($B404="","",IFERROR(INDEX('CCA Util %'!$H:$H,MATCH($B404,'CCA Util %'!$E:$E,0)),""))</f>
        <v/>
      </c>
      <c r="AD404">
        <f>IF($B404="","",IFERROR(INDEX('CCA Util %'!$G:$G,MATCH($B404,'CCA Util %'!$E:$E,0)),""))</f>
        <v/>
      </c>
      <c r="AE404">
        <f>IF(OR($B404="",$U404=""),"",$U404&amp;" &amp; "&amp;IF(OR($AD404="",$AD404=0),"Util NA",$AD404&amp;" Util"))</f>
        <v/>
      </c>
    </row>
    <row r="405" ht="15.75" customHeight="1" s="42">
      <c r="A405" s="41" t="n"/>
      <c r="G405" s="38" t="n"/>
      <c r="H405" s="38" t="n"/>
      <c r="I405" s="38" t="n"/>
      <c r="J405" s="38" t="n"/>
      <c r="K405" s="38" t="n"/>
      <c r="L405" s="38" t="n"/>
      <c r="N405" s="36">
        <f>IF($B405="","",IF($C405="SUPERSTORE","Superstore","DH"))</f>
        <v/>
      </c>
      <c r="O405" s="36">
        <f>IF($B405="","",IFERROR(VLOOKUP($B405,Mapping!$A:$C,2,0),"Not Mapped"))</f>
        <v/>
      </c>
      <c r="P405" s="36">
        <f>IF($B405="","",IFERROR(VLOOKUP($B405,Mapping!$A:$C,3,0),"Not Mapped"))</f>
        <v/>
      </c>
      <c r="Q405" s="36">
        <f>IF($B405="","",IFERROR(VLOOKUP($O405,Leaders!$A:$B,2,0),"Not Mapped"))</f>
        <v/>
      </c>
      <c r="R405" s="36">
        <f>IF($B405="","",IF(COUNTIF(Exclusions!$A:$A,$B405)&gt;0,"Yes","No"))</f>
        <v/>
      </c>
      <c r="S405" s="38">
        <f>IF($B405="","",MIN(1,DAY($A405)/IF($N405="Superstore",Settings!$B$5,Settings!$B$4)))</f>
        <v/>
      </c>
      <c r="T405" s="38">
        <f>IF(OR($B405="",$G405="",$S405=0),"",$G405/$S405)</f>
        <v/>
      </c>
      <c r="U405" s="36">
        <f>IF($T405="","",IF($T405&lt;Settings!$B$8,"Critical",IF($T405&lt;Settings!$B$9,"Semi Critical","Non Critical")))</f>
        <v/>
      </c>
      <c r="V405" s="28" t="n"/>
      <c r="Z405">
        <f>IF($B405="","",IFERROR(VLOOKUP($B405,'Plan HC for CCA'!$A:$B,2,0),""))</f>
        <v/>
      </c>
      <c r="AA405">
        <f>IF(OR($B405="",$Z405=""),"",IF(N($M405)&lt;$Z405,"Delta","No Delta"))</f>
        <v/>
      </c>
      <c r="AB405">
        <f>IF(OR($B405="",$Z405=""),"",MAX(0,$Z405-N($M405)))</f>
        <v/>
      </c>
      <c r="AC405" s="46">
        <f>IF($B405="","",IFERROR(INDEX('CCA Util %'!$H:$H,MATCH($B405,'CCA Util %'!$E:$E,0)),""))</f>
        <v/>
      </c>
      <c r="AD405">
        <f>IF($B405="","",IFERROR(INDEX('CCA Util %'!$G:$G,MATCH($B405,'CCA Util %'!$E:$E,0)),""))</f>
        <v/>
      </c>
      <c r="AE405">
        <f>IF(OR($B405="",$U405=""),"",$U405&amp;" &amp; "&amp;IF(OR($AD405="",$AD405=0),"Util NA",$AD405&amp;" Util"))</f>
        <v/>
      </c>
    </row>
    <row r="406" ht="15.75" customHeight="1" s="42">
      <c r="A406" s="41" t="n"/>
      <c r="G406" s="38" t="n"/>
      <c r="H406" s="38" t="n"/>
      <c r="I406" s="38" t="n"/>
      <c r="J406" s="38" t="n"/>
      <c r="K406" s="38" t="n"/>
      <c r="L406" s="38" t="n"/>
      <c r="N406" s="36">
        <f>IF($B406="","",IF($C406="SUPERSTORE","Superstore","DH"))</f>
        <v/>
      </c>
      <c r="O406" s="36">
        <f>IF($B406="","",IFERROR(VLOOKUP($B406,Mapping!$A:$C,2,0),"Not Mapped"))</f>
        <v/>
      </c>
      <c r="P406" s="36">
        <f>IF($B406="","",IFERROR(VLOOKUP($B406,Mapping!$A:$C,3,0),"Not Mapped"))</f>
        <v/>
      </c>
      <c r="Q406" s="36">
        <f>IF($B406="","",IFERROR(VLOOKUP($O406,Leaders!$A:$B,2,0),"Not Mapped"))</f>
        <v/>
      </c>
      <c r="R406" s="36">
        <f>IF($B406="","",IF(COUNTIF(Exclusions!$A:$A,$B406)&gt;0,"Yes","No"))</f>
        <v/>
      </c>
      <c r="S406" s="38">
        <f>IF($B406="","",MIN(1,DAY($A406)/IF($N406="Superstore",Settings!$B$5,Settings!$B$4)))</f>
        <v/>
      </c>
      <c r="T406" s="38">
        <f>IF(OR($B406="",$G406="",$S406=0),"",$G406/$S406)</f>
        <v/>
      </c>
      <c r="U406" s="36">
        <f>IF($T406="","",IF($T406&lt;Settings!$B$8,"Critical",IF($T406&lt;Settings!$B$9,"Semi Critical","Non Critical")))</f>
        <v/>
      </c>
      <c r="V406" s="28" t="n"/>
      <c r="Z406">
        <f>IF($B406="","",IFERROR(VLOOKUP($B406,'Plan HC for CCA'!$A:$B,2,0),""))</f>
        <v/>
      </c>
      <c r="AA406">
        <f>IF(OR($B406="",$Z406=""),"",IF(N($M406)&lt;$Z406,"Delta","No Delta"))</f>
        <v/>
      </c>
      <c r="AB406">
        <f>IF(OR($B406="",$Z406=""),"",MAX(0,$Z406-N($M406)))</f>
        <v/>
      </c>
      <c r="AC406" s="46">
        <f>IF($B406="","",IFERROR(INDEX('CCA Util %'!$H:$H,MATCH($B406,'CCA Util %'!$E:$E,0)),""))</f>
        <v/>
      </c>
      <c r="AD406">
        <f>IF($B406="","",IFERROR(INDEX('CCA Util %'!$G:$G,MATCH($B406,'CCA Util %'!$E:$E,0)),""))</f>
        <v/>
      </c>
      <c r="AE406">
        <f>IF(OR($B406="",$U406=""),"",$U406&amp;" &amp; "&amp;IF(OR($AD406="",$AD406=0),"Util NA",$AD406&amp;" Util"))</f>
        <v/>
      </c>
    </row>
    <row r="407" ht="15.75" customHeight="1" s="42">
      <c r="A407" s="41" t="n"/>
      <c r="G407" s="38" t="n"/>
      <c r="H407" s="38" t="n"/>
      <c r="I407" s="38" t="n"/>
      <c r="J407" s="38" t="n"/>
      <c r="K407" s="38" t="n"/>
      <c r="L407" s="38" t="n"/>
      <c r="N407" s="36">
        <f>IF($B407="","",IF($C407="SUPERSTORE","Superstore","DH"))</f>
        <v/>
      </c>
      <c r="O407" s="36">
        <f>IF($B407="","",IFERROR(VLOOKUP($B407,Mapping!$A:$C,2,0),"Not Mapped"))</f>
        <v/>
      </c>
      <c r="P407" s="36">
        <f>IF($B407="","",IFERROR(VLOOKUP($B407,Mapping!$A:$C,3,0),"Not Mapped"))</f>
        <v/>
      </c>
      <c r="Q407" s="36">
        <f>IF($B407="","",IFERROR(VLOOKUP($O407,Leaders!$A:$B,2,0),"Not Mapped"))</f>
        <v/>
      </c>
      <c r="R407" s="36">
        <f>IF($B407="","",IF(COUNTIF(Exclusions!$A:$A,$B407)&gt;0,"Yes","No"))</f>
        <v/>
      </c>
      <c r="S407" s="38">
        <f>IF($B407="","",MIN(1,DAY($A407)/IF($N407="Superstore",Settings!$B$5,Settings!$B$4)))</f>
        <v/>
      </c>
      <c r="T407" s="38">
        <f>IF(OR($B407="",$G407="",$S407=0),"",$G407/$S407)</f>
        <v/>
      </c>
      <c r="U407" s="36">
        <f>IF($T407="","",IF($T407&lt;Settings!$B$8,"Critical",IF($T407&lt;Settings!$B$9,"Semi Critical","Non Critical")))</f>
        <v/>
      </c>
      <c r="V407" s="28" t="n"/>
      <c r="Z407">
        <f>IF($B407="","",IFERROR(VLOOKUP($B407,'Plan HC for CCA'!$A:$B,2,0),""))</f>
        <v/>
      </c>
      <c r="AA407">
        <f>IF(OR($B407="",$Z407=""),"",IF(N($M407)&lt;$Z407,"Delta","No Delta"))</f>
        <v/>
      </c>
      <c r="AB407">
        <f>IF(OR($B407="",$Z407=""),"",MAX(0,$Z407-N($M407)))</f>
        <v/>
      </c>
      <c r="AC407" s="46">
        <f>IF($B407="","",IFERROR(INDEX('CCA Util %'!$H:$H,MATCH($B407,'CCA Util %'!$E:$E,0)),""))</f>
        <v/>
      </c>
      <c r="AD407">
        <f>IF($B407="","",IFERROR(INDEX('CCA Util %'!$G:$G,MATCH($B407,'CCA Util %'!$E:$E,0)),""))</f>
        <v/>
      </c>
      <c r="AE407">
        <f>IF(OR($B407="",$U407=""),"",$U407&amp;" &amp; "&amp;IF(OR($AD407="",$AD407=0),"Util NA",$AD407&amp;" Util"))</f>
        <v/>
      </c>
    </row>
    <row r="408" ht="15.75" customHeight="1" s="42">
      <c r="A408" s="41" t="n"/>
      <c r="G408" s="38" t="n"/>
      <c r="H408" s="38" t="n"/>
      <c r="I408" s="38" t="n"/>
      <c r="J408" s="38" t="n"/>
      <c r="K408" s="38" t="n"/>
      <c r="L408" s="38" t="n"/>
      <c r="N408" s="36">
        <f>IF($B408="","",IF($C408="SUPERSTORE","Superstore","DH"))</f>
        <v/>
      </c>
      <c r="O408" s="36">
        <f>IF($B408="","",IFERROR(VLOOKUP($B408,Mapping!$A:$C,2,0),"Not Mapped"))</f>
        <v/>
      </c>
      <c r="P408" s="36">
        <f>IF($B408="","",IFERROR(VLOOKUP($B408,Mapping!$A:$C,3,0),"Not Mapped"))</f>
        <v/>
      </c>
      <c r="Q408" s="36">
        <f>IF($B408="","",IFERROR(VLOOKUP($O408,Leaders!$A:$B,2,0),"Not Mapped"))</f>
        <v/>
      </c>
      <c r="R408" s="36">
        <f>IF($B408="","",IF(COUNTIF(Exclusions!$A:$A,$B408)&gt;0,"Yes","No"))</f>
        <v/>
      </c>
      <c r="S408" s="38">
        <f>IF($B408="","",MIN(1,DAY($A408)/IF($N408="Superstore",Settings!$B$5,Settings!$B$4)))</f>
        <v/>
      </c>
      <c r="T408" s="38">
        <f>IF(OR($B408="",$G408="",$S408=0),"",$G408/$S408)</f>
        <v/>
      </c>
      <c r="U408" s="36">
        <f>IF($T408="","",IF($T408&lt;Settings!$B$8,"Critical",IF($T408&lt;Settings!$B$9,"Semi Critical","Non Critical")))</f>
        <v/>
      </c>
      <c r="V408" s="28" t="n"/>
      <c r="Z408">
        <f>IF($B408="","",IFERROR(VLOOKUP($B408,'Plan HC for CCA'!$A:$B,2,0),""))</f>
        <v/>
      </c>
      <c r="AA408">
        <f>IF(OR($B408="",$Z408=""),"",IF(N($M408)&lt;$Z408,"Delta","No Delta"))</f>
        <v/>
      </c>
      <c r="AB408">
        <f>IF(OR($B408="",$Z408=""),"",MAX(0,$Z408-N($M408)))</f>
        <v/>
      </c>
      <c r="AC408" s="46">
        <f>IF($B408="","",IFERROR(INDEX('CCA Util %'!$H:$H,MATCH($B408,'CCA Util %'!$E:$E,0)),""))</f>
        <v/>
      </c>
      <c r="AD408">
        <f>IF($B408="","",IFERROR(INDEX('CCA Util %'!$G:$G,MATCH($B408,'CCA Util %'!$E:$E,0)),""))</f>
        <v/>
      </c>
      <c r="AE408">
        <f>IF(OR($B408="",$U408=""),"",$U408&amp;" &amp; "&amp;IF(OR($AD408="",$AD408=0),"Util NA",$AD408&amp;" Util"))</f>
        <v/>
      </c>
    </row>
    <row r="409" ht="15.75" customHeight="1" s="42">
      <c r="A409" s="41" t="n"/>
      <c r="G409" s="38" t="n"/>
      <c r="H409" s="38" t="n"/>
      <c r="I409" s="38" t="n"/>
      <c r="J409" s="38" t="n"/>
      <c r="K409" s="38" t="n"/>
      <c r="L409" s="38" t="n"/>
      <c r="N409" s="36">
        <f>IF($B409="","",IF($C409="SUPERSTORE","Superstore","DH"))</f>
        <v/>
      </c>
      <c r="O409" s="36">
        <f>IF($B409="","",IFERROR(VLOOKUP($B409,Mapping!$A:$C,2,0),"Not Mapped"))</f>
        <v/>
      </c>
      <c r="P409" s="36">
        <f>IF($B409="","",IFERROR(VLOOKUP($B409,Mapping!$A:$C,3,0),"Not Mapped"))</f>
        <v/>
      </c>
      <c r="Q409" s="36">
        <f>IF($B409="","",IFERROR(VLOOKUP($O409,Leaders!$A:$B,2,0),"Not Mapped"))</f>
        <v/>
      </c>
      <c r="R409" s="36">
        <f>IF($B409="","",IF(COUNTIF(Exclusions!$A:$A,$B409)&gt;0,"Yes","No"))</f>
        <v/>
      </c>
      <c r="S409" s="38">
        <f>IF($B409="","",MIN(1,DAY($A409)/IF($N409="Superstore",Settings!$B$5,Settings!$B$4)))</f>
        <v/>
      </c>
      <c r="T409" s="38">
        <f>IF(OR($B409="",$G409="",$S409=0),"",$G409/$S409)</f>
        <v/>
      </c>
      <c r="U409" s="36">
        <f>IF($T409="","",IF($T409&lt;Settings!$B$8,"Critical",IF($T409&lt;Settings!$B$9,"Semi Critical","Non Critical")))</f>
        <v/>
      </c>
      <c r="V409" s="28" t="n"/>
      <c r="Z409">
        <f>IF($B409="","",IFERROR(VLOOKUP($B409,'Plan HC for CCA'!$A:$B,2,0),""))</f>
        <v/>
      </c>
      <c r="AA409">
        <f>IF(OR($B409="",$Z409=""),"",IF(N($M409)&lt;$Z409,"Delta","No Delta"))</f>
        <v/>
      </c>
      <c r="AB409">
        <f>IF(OR($B409="",$Z409=""),"",MAX(0,$Z409-N($M409)))</f>
        <v/>
      </c>
      <c r="AC409" s="46">
        <f>IF($B409="","",IFERROR(INDEX('CCA Util %'!$H:$H,MATCH($B409,'CCA Util %'!$E:$E,0)),""))</f>
        <v/>
      </c>
      <c r="AD409">
        <f>IF($B409="","",IFERROR(INDEX('CCA Util %'!$G:$G,MATCH($B409,'CCA Util %'!$E:$E,0)),""))</f>
        <v/>
      </c>
      <c r="AE409">
        <f>IF(OR($B409="",$U409=""),"",$U409&amp;" &amp; "&amp;IF(OR($AD409="",$AD409=0),"Util NA",$AD409&amp;" Util"))</f>
        <v/>
      </c>
    </row>
    <row r="410" ht="15.75" customHeight="1" s="42">
      <c r="A410" s="41" t="n"/>
      <c r="G410" s="38" t="n"/>
      <c r="H410" s="38" t="n"/>
      <c r="I410" s="38" t="n"/>
      <c r="J410" s="38" t="n"/>
      <c r="K410" s="38" t="n"/>
      <c r="L410" s="38" t="n"/>
      <c r="N410" s="36">
        <f>IF($B410="","",IF($C410="SUPERSTORE","Superstore","DH"))</f>
        <v/>
      </c>
      <c r="O410" s="36">
        <f>IF($B410="","",IFERROR(VLOOKUP($B410,Mapping!$A:$C,2,0),"Not Mapped"))</f>
        <v/>
      </c>
      <c r="P410" s="36">
        <f>IF($B410="","",IFERROR(VLOOKUP($B410,Mapping!$A:$C,3,0),"Not Mapped"))</f>
        <v/>
      </c>
      <c r="Q410" s="36">
        <f>IF($B410="","",IFERROR(VLOOKUP($O410,Leaders!$A:$B,2,0),"Not Mapped"))</f>
        <v/>
      </c>
      <c r="R410" s="36">
        <f>IF($B410="","",IF(COUNTIF(Exclusions!$A:$A,$B410)&gt;0,"Yes","No"))</f>
        <v/>
      </c>
      <c r="S410" s="38">
        <f>IF($B410="","",MIN(1,DAY($A410)/IF($N410="Superstore",Settings!$B$5,Settings!$B$4)))</f>
        <v/>
      </c>
      <c r="T410" s="38">
        <f>IF(OR($B410="",$G410="",$S410=0),"",$G410/$S410)</f>
        <v/>
      </c>
      <c r="U410" s="36">
        <f>IF($T410="","",IF($T410&lt;Settings!$B$8,"Critical",IF($T410&lt;Settings!$B$9,"Semi Critical","Non Critical")))</f>
        <v/>
      </c>
      <c r="V410" s="28" t="n"/>
      <c r="Z410">
        <f>IF($B410="","",IFERROR(VLOOKUP($B410,'Plan HC for CCA'!$A:$B,2,0),""))</f>
        <v/>
      </c>
      <c r="AA410">
        <f>IF(OR($B410="",$Z410=""),"",IF(N($M410)&lt;$Z410,"Delta","No Delta"))</f>
        <v/>
      </c>
      <c r="AB410">
        <f>IF(OR($B410="",$Z410=""),"",MAX(0,$Z410-N($M410)))</f>
        <v/>
      </c>
      <c r="AC410" s="46">
        <f>IF($B410="","",IFERROR(INDEX('CCA Util %'!$H:$H,MATCH($B410,'CCA Util %'!$E:$E,0)),""))</f>
        <v/>
      </c>
      <c r="AD410">
        <f>IF($B410="","",IFERROR(INDEX('CCA Util %'!$G:$G,MATCH($B410,'CCA Util %'!$E:$E,0)),""))</f>
        <v/>
      </c>
      <c r="AE410">
        <f>IF(OR($B410="",$U410=""),"",$U410&amp;" &amp; "&amp;IF(OR($AD410="",$AD410=0),"Util NA",$AD410&amp;" Util"))</f>
        <v/>
      </c>
    </row>
    <row r="411" ht="15.75" customHeight="1" s="42">
      <c r="A411" s="41" t="n"/>
      <c r="G411" s="38" t="n"/>
      <c r="H411" s="38" t="n"/>
      <c r="I411" s="38" t="n"/>
      <c r="J411" s="38" t="n"/>
      <c r="K411" s="38" t="n"/>
      <c r="L411" s="38" t="n"/>
      <c r="N411" s="36">
        <f>IF($B411="","",IF($C411="SUPERSTORE","Superstore","DH"))</f>
        <v/>
      </c>
      <c r="O411" s="36">
        <f>IF($B411="","",IFERROR(VLOOKUP($B411,Mapping!$A:$C,2,0),"Not Mapped"))</f>
        <v/>
      </c>
      <c r="P411" s="36">
        <f>IF($B411="","",IFERROR(VLOOKUP($B411,Mapping!$A:$C,3,0),"Not Mapped"))</f>
        <v/>
      </c>
      <c r="Q411" s="36">
        <f>IF($B411="","",IFERROR(VLOOKUP($O411,Leaders!$A:$B,2,0),"Not Mapped"))</f>
        <v/>
      </c>
      <c r="R411" s="36">
        <f>IF($B411="","",IF(COUNTIF(Exclusions!$A:$A,$B411)&gt;0,"Yes","No"))</f>
        <v/>
      </c>
      <c r="S411" s="38">
        <f>IF($B411="","",MIN(1,DAY($A411)/IF($N411="Superstore",Settings!$B$5,Settings!$B$4)))</f>
        <v/>
      </c>
      <c r="T411" s="38">
        <f>IF(OR($B411="",$G411="",$S411=0),"",$G411/$S411)</f>
        <v/>
      </c>
      <c r="U411" s="36">
        <f>IF($T411="","",IF($T411&lt;Settings!$B$8,"Critical",IF($T411&lt;Settings!$B$9,"Semi Critical","Non Critical")))</f>
        <v/>
      </c>
      <c r="V411" s="28" t="n"/>
      <c r="Z411">
        <f>IF($B411="","",IFERROR(VLOOKUP($B411,'Plan HC for CCA'!$A:$B,2,0),""))</f>
        <v/>
      </c>
      <c r="AA411">
        <f>IF(OR($B411="",$Z411=""),"",IF(N($M411)&lt;$Z411,"Delta","No Delta"))</f>
        <v/>
      </c>
      <c r="AB411">
        <f>IF(OR($B411="",$Z411=""),"",MAX(0,$Z411-N($M411)))</f>
        <v/>
      </c>
      <c r="AC411" s="46">
        <f>IF($B411="","",IFERROR(INDEX('CCA Util %'!$H:$H,MATCH($B411,'CCA Util %'!$E:$E,0)),""))</f>
        <v/>
      </c>
      <c r="AD411">
        <f>IF($B411="","",IFERROR(INDEX('CCA Util %'!$G:$G,MATCH($B411,'CCA Util %'!$E:$E,0)),""))</f>
        <v/>
      </c>
      <c r="AE411">
        <f>IF(OR($B411="",$U411=""),"",$U411&amp;" &amp; "&amp;IF(OR($AD411="",$AD411=0),"Util NA",$AD411&amp;" Util"))</f>
        <v/>
      </c>
    </row>
    <row r="412" ht="15.75" customHeight="1" s="42">
      <c r="A412" s="41" t="n"/>
      <c r="G412" s="38" t="n"/>
      <c r="H412" s="38" t="n"/>
      <c r="I412" s="38" t="n"/>
      <c r="J412" s="38" t="n"/>
      <c r="K412" s="38" t="n"/>
      <c r="L412" s="38" t="n"/>
      <c r="N412" s="36">
        <f>IF($B412="","",IF($C412="SUPERSTORE","Superstore","DH"))</f>
        <v/>
      </c>
      <c r="O412" s="36">
        <f>IF($B412="","",IFERROR(VLOOKUP($B412,Mapping!$A:$C,2,0),"Not Mapped"))</f>
        <v/>
      </c>
      <c r="P412" s="36">
        <f>IF($B412="","",IFERROR(VLOOKUP($B412,Mapping!$A:$C,3,0),"Not Mapped"))</f>
        <v/>
      </c>
      <c r="Q412" s="36">
        <f>IF($B412="","",IFERROR(VLOOKUP($O412,Leaders!$A:$B,2,0),"Not Mapped"))</f>
        <v/>
      </c>
      <c r="R412" s="36">
        <f>IF($B412="","",IF(COUNTIF(Exclusions!$A:$A,$B412)&gt;0,"Yes","No"))</f>
        <v/>
      </c>
      <c r="S412" s="38">
        <f>IF($B412="","",MIN(1,DAY($A412)/IF($N412="Superstore",Settings!$B$5,Settings!$B$4)))</f>
        <v/>
      </c>
      <c r="T412" s="38">
        <f>IF(OR($B412="",$G412="",$S412=0),"",$G412/$S412)</f>
        <v/>
      </c>
      <c r="U412" s="36">
        <f>IF($T412="","",IF($T412&lt;Settings!$B$8,"Critical",IF($T412&lt;Settings!$B$9,"Semi Critical","Non Critical")))</f>
        <v/>
      </c>
      <c r="V412" s="28" t="n"/>
      <c r="Z412">
        <f>IF($B412="","",IFERROR(VLOOKUP($B412,'Plan HC for CCA'!$A:$B,2,0),""))</f>
        <v/>
      </c>
      <c r="AA412">
        <f>IF(OR($B412="",$Z412=""),"",IF(N($M412)&lt;$Z412,"Delta","No Delta"))</f>
        <v/>
      </c>
      <c r="AB412">
        <f>IF(OR($B412="",$Z412=""),"",MAX(0,$Z412-N($M412)))</f>
        <v/>
      </c>
      <c r="AC412" s="46">
        <f>IF($B412="","",IFERROR(INDEX('CCA Util %'!$H:$H,MATCH($B412,'CCA Util %'!$E:$E,0)),""))</f>
        <v/>
      </c>
      <c r="AD412">
        <f>IF($B412="","",IFERROR(INDEX('CCA Util %'!$G:$G,MATCH($B412,'CCA Util %'!$E:$E,0)),""))</f>
        <v/>
      </c>
      <c r="AE412">
        <f>IF(OR($B412="",$U412=""),"",$U412&amp;" &amp; "&amp;IF(OR($AD412="",$AD412=0),"Util NA",$AD412&amp;" Util"))</f>
        <v/>
      </c>
    </row>
    <row r="413" ht="15.75" customHeight="1" s="42">
      <c r="A413" s="41" t="n"/>
      <c r="G413" s="38" t="n"/>
      <c r="H413" s="38" t="n"/>
      <c r="I413" s="38" t="n"/>
      <c r="J413" s="38" t="n"/>
      <c r="K413" s="38" t="n"/>
      <c r="L413" s="38" t="n"/>
      <c r="N413" s="36">
        <f>IF($B413="","",IF($C413="SUPERSTORE","Superstore","DH"))</f>
        <v/>
      </c>
      <c r="O413" s="36">
        <f>IF($B413="","",IFERROR(VLOOKUP($B413,Mapping!$A:$C,2,0),"Not Mapped"))</f>
        <v/>
      </c>
      <c r="P413" s="36">
        <f>IF($B413="","",IFERROR(VLOOKUP($B413,Mapping!$A:$C,3,0),"Not Mapped"))</f>
        <v/>
      </c>
      <c r="Q413" s="36">
        <f>IF($B413="","",IFERROR(VLOOKUP($O413,Leaders!$A:$B,2,0),"Not Mapped"))</f>
        <v/>
      </c>
      <c r="R413" s="36">
        <f>IF($B413="","",IF(COUNTIF(Exclusions!$A:$A,$B413)&gt;0,"Yes","No"))</f>
        <v/>
      </c>
      <c r="S413" s="38">
        <f>IF($B413="","",MIN(1,DAY($A413)/IF($N413="Superstore",Settings!$B$5,Settings!$B$4)))</f>
        <v/>
      </c>
      <c r="T413" s="38">
        <f>IF(OR($B413="",$G413="",$S413=0),"",$G413/$S413)</f>
        <v/>
      </c>
      <c r="U413" s="36">
        <f>IF($T413="","",IF($T413&lt;Settings!$B$8,"Critical",IF($T413&lt;Settings!$B$9,"Semi Critical","Non Critical")))</f>
        <v/>
      </c>
      <c r="V413" s="28" t="n"/>
      <c r="Z413">
        <f>IF($B413="","",IFERROR(VLOOKUP($B413,'Plan HC for CCA'!$A:$B,2,0),""))</f>
        <v/>
      </c>
      <c r="AA413">
        <f>IF(OR($B413="",$Z413=""),"",IF(N($M413)&lt;$Z413,"Delta","No Delta"))</f>
        <v/>
      </c>
      <c r="AB413">
        <f>IF(OR($B413="",$Z413=""),"",MAX(0,$Z413-N($M413)))</f>
        <v/>
      </c>
      <c r="AC413" s="46">
        <f>IF($B413="","",IFERROR(INDEX('CCA Util %'!$H:$H,MATCH($B413,'CCA Util %'!$E:$E,0)),""))</f>
        <v/>
      </c>
      <c r="AD413">
        <f>IF($B413="","",IFERROR(INDEX('CCA Util %'!$G:$G,MATCH($B413,'CCA Util %'!$E:$E,0)),""))</f>
        <v/>
      </c>
      <c r="AE413">
        <f>IF(OR($B413="",$U413=""),"",$U413&amp;" &amp; "&amp;IF(OR($AD413="",$AD413=0),"Util NA",$AD413&amp;" Util"))</f>
        <v/>
      </c>
    </row>
    <row r="414" ht="15.75" customHeight="1" s="42">
      <c r="A414" s="41" t="n"/>
      <c r="G414" s="38" t="n"/>
      <c r="H414" s="38" t="n"/>
      <c r="I414" s="38" t="n"/>
      <c r="J414" s="38" t="n"/>
      <c r="K414" s="38" t="n"/>
      <c r="L414" s="38" t="n"/>
      <c r="N414" s="36">
        <f>IF($B414="","",IF($C414="SUPERSTORE","Superstore","DH"))</f>
        <v/>
      </c>
      <c r="O414" s="36">
        <f>IF($B414="","",IFERROR(VLOOKUP($B414,Mapping!$A:$C,2,0),"Not Mapped"))</f>
        <v/>
      </c>
      <c r="P414" s="36">
        <f>IF($B414="","",IFERROR(VLOOKUP($B414,Mapping!$A:$C,3,0),"Not Mapped"))</f>
        <v/>
      </c>
      <c r="Q414" s="36">
        <f>IF($B414="","",IFERROR(VLOOKUP($O414,Leaders!$A:$B,2,0),"Not Mapped"))</f>
        <v/>
      </c>
      <c r="R414" s="36">
        <f>IF($B414="","",IF(COUNTIF(Exclusions!$A:$A,$B414)&gt;0,"Yes","No"))</f>
        <v/>
      </c>
      <c r="S414" s="38">
        <f>IF($B414="","",MIN(1,DAY($A414)/IF($N414="Superstore",Settings!$B$5,Settings!$B$4)))</f>
        <v/>
      </c>
      <c r="T414" s="38">
        <f>IF(OR($B414="",$G414="",$S414=0),"",$G414/$S414)</f>
        <v/>
      </c>
      <c r="U414" s="36">
        <f>IF($T414="","",IF($T414&lt;Settings!$B$8,"Critical",IF($T414&lt;Settings!$B$9,"Semi Critical","Non Critical")))</f>
        <v/>
      </c>
      <c r="V414" s="28" t="n"/>
      <c r="Z414">
        <f>IF($B414="","",IFERROR(VLOOKUP($B414,'Plan HC for CCA'!$A:$B,2,0),""))</f>
        <v/>
      </c>
      <c r="AA414">
        <f>IF(OR($B414="",$Z414=""),"",IF(N($M414)&lt;$Z414,"Delta","No Delta"))</f>
        <v/>
      </c>
      <c r="AB414">
        <f>IF(OR($B414="",$Z414=""),"",MAX(0,$Z414-N($M414)))</f>
        <v/>
      </c>
      <c r="AC414" s="46">
        <f>IF($B414="","",IFERROR(INDEX('CCA Util %'!$H:$H,MATCH($B414,'CCA Util %'!$E:$E,0)),""))</f>
        <v/>
      </c>
      <c r="AD414">
        <f>IF($B414="","",IFERROR(INDEX('CCA Util %'!$G:$G,MATCH($B414,'CCA Util %'!$E:$E,0)),""))</f>
        <v/>
      </c>
      <c r="AE414">
        <f>IF(OR($B414="",$U414=""),"",$U414&amp;" &amp; "&amp;IF(OR($AD414="",$AD414=0),"Util NA",$AD414&amp;" Util"))</f>
        <v/>
      </c>
    </row>
    <row r="415" ht="15.75" customHeight="1" s="42">
      <c r="A415" s="41" t="n"/>
      <c r="G415" s="38" t="n"/>
      <c r="H415" s="38" t="n"/>
      <c r="I415" s="38" t="n"/>
      <c r="J415" s="38" t="n"/>
      <c r="K415" s="38" t="n"/>
      <c r="L415" s="38" t="n"/>
      <c r="N415" s="36">
        <f>IF($B415="","",IF($C415="SUPERSTORE","Superstore","DH"))</f>
        <v/>
      </c>
      <c r="O415" s="36">
        <f>IF($B415="","",IFERROR(VLOOKUP($B415,Mapping!$A:$C,2,0),"Not Mapped"))</f>
        <v/>
      </c>
      <c r="P415" s="36">
        <f>IF($B415="","",IFERROR(VLOOKUP($B415,Mapping!$A:$C,3,0),"Not Mapped"))</f>
        <v/>
      </c>
      <c r="Q415" s="36">
        <f>IF($B415="","",IFERROR(VLOOKUP($O415,Leaders!$A:$B,2,0),"Not Mapped"))</f>
        <v/>
      </c>
      <c r="R415" s="36">
        <f>IF($B415="","",IF(COUNTIF(Exclusions!$A:$A,$B415)&gt;0,"Yes","No"))</f>
        <v/>
      </c>
      <c r="S415" s="38">
        <f>IF($B415="","",MIN(1,DAY($A415)/IF($N415="Superstore",Settings!$B$5,Settings!$B$4)))</f>
        <v/>
      </c>
      <c r="T415" s="38">
        <f>IF(OR($B415="",$G415="",$S415=0),"",$G415/$S415)</f>
        <v/>
      </c>
      <c r="U415" s="36">
        <f>IF($T415="","",IF($T415&lt;Settings!$B$8,"Critical",IF($T415&lt;Settings!$B$9,"Semi Critical","Non Critical")))</f>
        <v/>
      </c>
      <c r="V415" s="28" t="n"/>
      <c r="Z415">
        <f>IF($B415="","",IFERROR(VLOOKUP($B415,'Plan HC for CCA'!$A:$B,2,0),""))</f>
        <v/>
      </c>
      <c r="AA415">
        <f>IF(OR($B415="",$Z415=""),"",IF(N($M415)&lt;$Z415,"Delta","No Delta"))</f>
        <v/>
      </c>
      <c r="AB415">
        <f>IF(OR($B415="",$Z415=""),"",MAX(0,$Z415-N($M415)))</f>
        <v/>
      </c>
      <c r="AC415" s="46">
        <f>IF($B415="","",IFERROR(INDEX('CCA Util %'!$H:$H,MATCH($B415,'CCA Util %'!$E:$E,0)),""))</f>
        <v/>
      </c>
      <c r="AD415">
        <f>IF($B415="","",IFERROR(INDEX('CCA Util %'!$G:$G,MATCH($B415,'CCA Util %'!$E:$E,0)),""))</f>
        <v/>
      </c>
      <c r="AE415">
        <f>IF(OR($B415="",$U415=""),"",$U415&amp;" &amp; "&amp;IF(OR($AD415="",$AD415=0),"Util NA",$AD415&amp;" Util"))</f>
        <v/>
      </c>
    </row>
    <row r="416" ht="15.75" customHeight="1" s="42">
      <c r="A416" s="41" t="n"/>
      <c r="G416" s="38" t="n"/>
      <c r="H416" s="38" t="n"/>
      <c r="I416" s="38" t="n"/>
      <c r="J416" s="38" t="n"/>
      <c r="K416" s="38" t="n"/>
      <c r="L416" s="38" t="n"/>
      <c r="N416" s="36">
        <f>IF($B416="","",IF($C416="SUPERSTORE","Superstore","DH"))</f>
        <v/>
      </c>
      <c r="O416" s="36">
        <f>IF($B416="","",IFERROR(VLOOKUP($B416,Mapping!$A:$C,2,0),"Not Mapped"))</f>
        <v/>
      </c>
      <c r="P416" s="36">
        <f>IF($B416="","",IFERROR(VLOOKUP($B416,Mapping!$A:$C,3,0),"Not Mapped"))</f>
        <v/>
      </c>
      <c r="Q416" s="36">
        <f>IF($B416="","",IFERROR(VLOOKUP($O416,Leaders!$A:$B,2,0),"Not Mapped"))</f>
        <v/>
      </c>
      <c r="R416" s="36">
        <f>IF($B416="","",IF(COUNTIF(Exclusions!$A:$A,$B416)&gt;0,"Yes","No"))</f>
        <v/>
      </c>
      <c r="S416" s="38">
        <f>IF($B416="","",MIN(1,DAY($A416)/IF($N416="Superstore",Settings!$B$5,Settings!$B$4)))</f>
        <v/>
      </c>
      <c r="T416" s="38">
        <f>IF(OR($B416="",$G416="",$S416=0),"",$G416/$S416)</f>
        <v/>
      </c>
      <c r="U416" s="36">
        <f>IF($T416="","",IF($T416&lt;Settings!$B$8,"Critical",IF($T416&lt;Settings!$B$9,"Semi Critical","Non Critical")))</f>
        <v/>
      </c>
      <c r="V416" s="28" t="n"/>
      <c r="Z416">
        <f>IF($B416="","",IFERROR(VLOOKUP($B416,'Plan HC for CCA'!$A:$B,2,0),""))</f>
        <v/>
      </c>
      <c r="AA416">
        <f>IF(OR($B416="",$Z416=""),"",IF(N($M416)&lt;$Z416,"Delta","No Delta"))</f>
        <v/>
      </c>
      <c r="AB416">
        <f>IF(OR($B416="",$Z416=""),"",MAX(0,$Z416-N($M416)))</f>
        <v/>
      </c>
      <c r="AC416" s="46">
        <f>IF($B416="","",IFERROR(INDEX('CCA Util %'!$H:$H,MATCH($B416,'CCA Util %'!$E:$E,0)),""))</f>
        <v/>
      </c>
      <c r="AD416">
        <f>IF($B416="","",IFERROR(INDEX('CCA Util %'!$G:$G,MATCH($B416,'CCA Util %'!$E:$E,0)),""))</f>
        <v/>
      </c>
      <c r="AE416">
        <f>IF(OR($B416="",$U416=""),"",$U416&amp;" &amp; "&amp;IF(OR($AD416="",$AD416=0),"Util NA",$AD416&amp;" Util"))</f>
        <v/>
      </c>
    </row>
    <row r="417" ht="15.75" customHeight="1" s="42">
      <c r="A417" s="41" t="n"/>
      <c r="G417" s="38" t="n"/>
      <c r="H417" s="38" t="n"/>
      <c r="I417" s="38" t="n"/>
      <c r="J417" s="38" t="n"/>
      <c r="K417" s="38" t="n"/>
      <c r="L417" s="38" t="n"/>
      <c r="N417" s="36">
        <f>IF($B417="","",IF($C417="SUPERSTORE","Superstore","DH"))</f>
        <v/>
      </c>
      <c r="O417" s="36">
        <f>IF($B417="","",IFERROR(VLOOKUP($B417,Mapping!$A:$C,2,0),"Not Mapped"))</f>
        <v/>
      </c>
      <c r="P417" s="36">
        <f>IF($B417="","",IFERROR(VLOOKUP($B417,Mapping!$A:$C,3,0),"Not Mapped"))</f>
        <v/>
      </c>
      <c r="Q417" s="36">
        <f>IF($B417="","",IFERROR(VLOOKUP($O417,Leaders!$A:$B,2,0),"Not Mapped"))</f>
        <v/>
      </c>
      <c r="R417" s="36">
        <f>IF($B417="","",IF(COUNTIF(Exclusions!$A:$A,$B417)&gt;0,"Yes","No"))</f>
        <v/>
      </c>
      <c r="S417" s="38">
        <f>IF($B417="","",MIN(1,DAY($A417)/IF($N417="Superstore",Settings!$B$5,Settings!$B$4)))</f>
        <v/>
      </c>
      <c r="T417" s="38">
        <f>IF(OR($B417="",$G417="",$S417=0),"",$G417/$S417)</f>
        <v/>
      </c>
      <c r="U417" s="36">
        <f>IF($T417="","",IF($T417&lt;Settings!$B$8,"Critical",IF($T417&lt;Settings!$B$9,"Semi Critical","Non Critical")))</f>
        <v/>
      </c>
      <c r="V417" s="28" t="n"/>
      <c r="Z417">
        <f>IF($B417="","",IFERROR(VLOOKUP($B417,'Plan HC for CCA'!$A:$B,2,0),""))</f>
        <v/>
      </c>
      <c r="AA417">
        <f>IF(OR($B417="",$Z417=""),"",IF(N($M417)&lt;$Z417,"Delta","No Delta"))</f>
        <v/>
      </c>
      <c r="AB417">
        <f>IF(OR($B417="",$Z417=""),"",MAX(0,$Z417-N($M417)))</f>
        <v/>
      </c>
      <c r="AC417" s="46">
        <f>IF($B417="","",IFERROR(INDEX('CCA Util %'!$H:$H,MATCH($B417,'CCA Util %'!$E:$E,0)),""))</f>
        <v/>
      </c>
      <c r="AD417">
        <f>IF($B417="","",IFERROR(INDEX('CCA Util %'!$G:$G,MATCH($B417,'CCA Util %'!$E:$E,0)),""))</f>
        <v/>
      </c>
      <c r="AE417">
        <f>IF(OR($B417="",$U417=""),"",$U417&amp;" &amp; "&amp;IF(OR($AD417="",$AD417=0),"Util NA",$AD417&amp;" Util"))</f>
        <v/>
      </c>
    </row>
    <row r="418" ht="15.75" customHeight="1" s="42">
      <c r="A418" s="41" t="n"/>
      <c r="G418" s="38" t="n"/>
      <c r="H418" s="38" t="n"/>
      <c r="I418" s="38" t="n"/>
      <c r="J418" s="38" t="n"/>
      <c r="K418" s="38" t="n"/>
      <c r="L418" s="38" t="n"/>
      <c r="N418" s="36">
        <f>IF($B418="","",IF($C418="SUPERSTORE","Superstore","DH"))</f>
        <v/>
      </c>
      <c r="O418" s="36">
        <f>IF($B418="","",IFERROR(VLOOKUP($B418,Mapping!$A:$C,2,0),"Not Mapped"))</f>
        <v/>
      </c>
      <c r="P418" s="36">
        <f>IF($B418="","",IFERROR(VLOOKUP($B418,Mapping!$A:$C,3,0),"Not Mapped"))</f>
        <v/>
      </c>
      <c r="Q418" s="36">
        <f>IF($B418="","",IFERROR(VLOOKUP($O418,Leaders!$A:$B,2,0),"Not Mapped"))</f>
        <v/>
      </c>
      <c r="R418" s="36">
        <f>IF($B418="","",IF(COUNTIF(Exclusions!$A:$A,$B418)&gt;0,"Yes","No"))</f>
        <v/>
      </c>
      <c r="S418" s="38">
        <f>IF($B418="","",MIN(1,DAY($A418)/IF($N418="Superstore",Settings!$B$5,Settings!$B$4)))</f>
        <v/>
      </c>
      <c r="T418" s="38">
        <f>IF(OR($B418="",$G418="",$S418=0),"",$G418/$S418)</f>
        <v/>
      </c>
      <c r="U418" s="36">
        <f>IF($T418="","",IF($T418&lt;Settings!$B$8,"Critical",IF($T418&lt;Settings!$B$9,"Semi Critical","Non Critical")))</f>
        <v/>
      </c>
      <c r="V418" s="28" t="n"/>
      <c r="Z418">
        <f>IF($B418="","",IFERROR(VLOOKUP($B418,'Plan HC for CCA'!$A:$B,2,0),""))</f>
        <v/>
      </c>
      <c r="AA418">
        <f>IF(OR($B418="",$Z418=""),"",IF(N($M418)&lt;$Z418,"Delta","No Delta"))</f>
        <v/>
      </c>
      <c r="AB418">
        <f>IF(OR($B418="",$Z418=""),"",MAX(0,$Z418-N($M418)))</f>
        <v/>
      </c>
      <c r="AC418" s="46">
        <f>IF($B418="","",IFERROR(INDEX('CCA Util %'!$H:$H,MATCH($B418,'CCA Util %'!$E:$E,0)),""))</f>
        <v/>
      </c>
      <c r="AD418">
        <f>IF($B418="","",IFERROR(INDEX('CCA Util %'!$G:$G,MATCH($B418,'CCA Util %'!$E:$E,0)),""))</f>
        <v/>
      </c>
      <c r="AE418">
        <f>IF(OR($B418="",$U418=""),"",$U418&amp;" &amp; "&amp;IF(OR($AD418="",$AD418=0),"Util NA",$AD418&amp;" Util"))</f>
        <v/>
      </c>
    </row>
    <row r="419" ht="15.75" customHeight="1" s="42">
      <c r="A419" s="41" t="n"/>
      <c r="G419" s="38" t="n"/>
      <c r="H419" s="38" t="n"/>
      <c r="I419" s="38" t="n"/>
      <c r="J419" s="38" t="n"/>
      <c r="K419" s="38" t="n"/>
      <c r="L419" s="38" t="n"/>
      <c r="N419" s="36">
        <f>IF($B419="","",IF($C419="SUPERSTORE","Superstore","DH"))</f>
        <v/>
      </c>
      <c r="O419" s="36">
        <f>IF($B419="","",IFERROR(VLOOKUP($B419,Mapping!$A:$C,2,0),"Not Mapped"))</f>
        <v/>
      </c>
      <c r="P419" s="36">
        <f>IF($B419="","",IFERROR(VLOOKUP($B419,Mapping!$A:$C,3,0),"Not Mapped"))</f>
        <v/>
      </c>
      <c r="Q419" s="36">
        <f>IF($B419="","",IFERROR(VLOOKUP($O419,Leaders!$A:$B,2,0),"Not Mapped"))</f>
        <v/>
      </c>
      <c r="R419" s="36">
        <f>IF($B419="","",IF(COUNTIF(Exclusions!$A:$A,$B419)&gt;0,"Yes","No"))</f>
        <v/>
      </c>
      <c r="S419" s="38">
        <f>IF($B419="","",MIN(1,DAY($A419)/IF($N419="Superstore",Settings!$B$5,Settings!$B$4)))</f>
        <v/>
      </c>
      <c r="T419" s="38">
        <f>IF(OR($B419="",$G419="",$S419=0),"",$G419/$S419)</f>
        <v/>
      </c>
      <c r="U419" s="36">
        <f>IF($T419="","",IF($T419&lt;Settings!$B$8,"Critical",IF($T419&lt;Settings!$B$9,"Semi Critical","Non Critical")))</f>
        <v/>
      </c>
      <c r="V419" s="28" t="n"/>
      <c r="Z419">
        <f>IF($B419="","",IFERROR(VLOOKUP($B419,'Plan HC for CCA'!$A:$B,2,0),""))</f>
        <v/>
      </c>
      <c r="AA419">
        <f>IF(OR($B419="",$Z419=""),"",IF(N($M419)&lt;$Z419,"Delta","No Delta"))</f>
        <v/>
      </c>
      <c r="AB419">
        <f>IF(OR($B419="",$Z419=""),"",MAX(0,$Z419-N($M419)))</f>
        <v/>
      </c>
      <c r="AC419" s="46">
        <f>IF($B419="","",IFERROR(INDEX('CCA Util %'!$H:$H,MATCH($B419,'CCA Util %'!$E:$E,0)),""))</f>
        <v/>
      </c>
      <c r="AD419">
        <f>IF($B419="","",IFERROR(INDEX('CCA Util %'!$G:$G,MATCH($B419,'CCA Util %'!$E:$E,0)),""))</f>
        <v/>
      </c>
      <c r="AE419">
        <f>IF(OR($B419="",$U419=""),"",$U419&amp;" &amp; "&amp;IF(OR($AD419="",$AD419=0),"Util NA",$AD419&amp;" Util"))</f>
        <v/>
      </c>
    </row>
    <row r="420" ht="15.75" customHeight="1" s="42">
      <c r="A420" s="41" t="n"/>
      <c r="G420" s="38" t="n"/>
      <c r="H420" s="38" t="n"/>
      <c r="I420" s="38" t="n"/>
      <c r="J420" s="38" t="n"/>
      <c r="K420" s="38" t="n"/>
      <c r="L420" s="38" t="n"/>
      <c r="N420" s="36">
        <f>IF($B420="","",IF($C420="SUPERSTORE","Superstore","DH"))</f>
        <v/>
      </c>
      <c r="O420" s="36">
        <f>IF($B420="","",IFERROR(VLOOKUP($B420,Mapping!$A:$C,2,0),"Not Mapped"))</f>
        <v/>
      </c>
      <c r="P420" s="36">
        <f>IF($B420="","",IFERROR(VLOOKUP($B420,Mapping!$A:$C,3,0),"Not Mapped"))</f>
        <v/>
      </c>
      <c r="Q420" s="36">
        <f>IF($B420="","",IFERROR(VLOOKUP($O420,Leaders!$A:$B,2,0),"Not Mapped"))</f>
        <v/>
      </c>
      <c r="R420" s="36">
        <f>IF($B420="","",IF(COUNTIF(Exclusions!$A:$A,$B420)&gt;0,"Yes","No"))</f>
        <v/>
      </c>
      <c r="S420" s="38">
        <f>IF($B420="","",MIN(1,DAY($A420)/IF($N420="Superstore",Settings!$B$5,Settings!$B$4)))</f>
        <v/>
      </c>
      <c r="T420" s="38">
        <f>IF(OR($B420="",$G420="",$S420=0),"",$G420/$S420)</f>
        <v/>
      </c>
      <c r="U420" s="36">
        <f>IF($T420="","",IF($T420&lt;Settings!$B$8,"Critical",IF($T420&lt;Settings!$B$9,"Semi Critical","Non Critical")))</f>
        <v/>
      </c>
      <c r="V420" s="28" t="n"/>
      <c r="Z420">
        <f>IF($B420="","",IFERROR(VLOOKUP($B420,'Plan HC for CCA'!$A:$B,2,0),""))</f>
        <v/>
      </c>
      <c r="AA420">
        <f>IF(OR($B420="",$Z420=""),"",IF(N($M420)&lt;$Z420,"Delta","No Delta"))</f>
        <v/>
      </c>
      <c r="AB420">
        <f>IF(OR($B420="",$Z420=""),"",MAX(0,$Z420-N($M420)))</f>
        <v/>
      </c>
      <c r="AC420" s="46">
        <f>IF($B420="","",IFERROR(INDEX('CCA Util %'!$H:$H,MATCH($B420,'CCA Util %'!$E:$E,0)),""))</f>
        <v/>
      </c>
      <c r="AD420">
        <f>IF($B420="","",IFERROR(INDEX('CCA Util %'!$G:$G,MATCH($B420,'CCA Util %'!$E:$E,0)),""))</f>
        <v/>
      </c>
      <c r="AE420">
        <f>IF(OR($B420="",$U420=""),"",$U420&amp;" &amp; "&amp;IF(OR($AD420="",$AD420=0),"Util NA",$AD420&amp;" Util"))</f>
        <v/>
      </c>
    </row>
    <row r="421" ht="15.75" customHeight="1" s="42">
      <c r="A421" s="41" t="n"/>
      <c r="G421" s="38" t="n"/>
      <c r="H421" s="38" t="n"/>
      <c r="I421" s="38" t="n"/>
      <c r="J421" s="38" t="n"/>
      <c r="K421" s="38" t="n"/>
      <c r="L421" s="38" t="n"/>
      <c r="N421" s="36">
        <f>IF($B421="","",IF($C421="SUPERSTORE","Superstore","DH"))</f>
        <v/>
      </c>
      <c r="O421" s="36">
        <f>IF($B421="","",IFERROR(VLOOKUP($B421,Mapping!$A:$C,2,0),"Not Mapped"))</f>
        <v/>
      </c>
      <c r="P421" s="36">
        <f>IF($B421="","",IFERROR(VLOOKUP($B421,Mapping!$A:$C,3,0),"Not Mapped"))</f>
        <v/>
      </c>
      <c r="Q421" s="36">
        <f>IF($B421="","",IFERROR(VLOOKUP($O421,Leaders!$A:$B,2,0),"Not Mapped"))</f>
        <v/>
      </c>
      <c r="R421" s="36">
        <f>IF($B421="","",IF(COUNTIF(Exclusions!$A:$A,$B421)&gt;0,"Yes","No"))</f>
        <v/>
      </c>
      <c r="S421" s="38">
        <f>IF($B421="","",MIN(1,DAY($A421)/IF($N421="Superstore",Settings!$B$5,Settings!$B$4)))</f>
        <v/>
      </c>
      <c r="T421" s="38">
        <f>IF(OR($B421="",$G421="",$S421=0),"",$G421/$S421)</f>
        <v/>
      </c>
      <c r="U421" s="36">
        <f>IF($T421="","",IF($T421&lt;Settings!$B$8,"Critical",IF($T421&lt;Settings!$B$9,"Semi Critical","Non Critical")))</f>
        <v/>
      </c>
      <c r="V421" s="28" t="n"/>
      <c r="Z421">
        <f>IF($B421="","",IFERROR(VLOOKUP($B421,'Plan HC for CCA'!$A:$B,2,0),""))</f>
        <v/>
      </c>
      <c r="AA421">
        <f>IF(OR($B421="",$Z421=""),"",IF(N($M421)&lt;$Z421,"Delta","No Delta"))</f>
        <v/>
      </c>
      <c r="AB421">
        <f>IF(OR($B421="",$Z421=""),"",MAX(0,$Z421-N($M421)))</f>
        <v/>
      </c>
      <c r="AC421" s="46">
        <f>IF($B421="","",IFERROR(INDEX('CCA Util %'!$H:$H,MATCH($B421,'CCA Util %'!$E:$E,0)),""))</f>
        <v/>
      </c>
      <c r="AD421">
        <f>IF($B421="","",IFERROR(INDEX('CCA Util %'!$G:$G,MATCH($B421,'CCA Util %'!$E:$E,0)),""))</f>
        <v/>
      </c>
      <c r="AE421">
        <f>IF(OR($B421="",$U421=""),"",$U421&amp;" &amp; "&amp;IF(OR($AD421="",$AD421=0),"Util NA",$AD421&amp;" Util"))</f>
        <v/>
      </c>
    </row>
    <row r="422" ht="15.75" customHeight="1" s="42">
      <c r="A422" s="41" t="n"/>
      <c r="G422" s="38" t="n"/>
      <c r="H422" s="38" t="n"/>
      <c r="I422" s="38" t="n"/>
      <c r="J422" s="38" t="n"/>
      <c r="K422" s="38" t="n"/>
      <c r="L422" s="38" t="n"/>
      <c r="N422" s="36">
        <f>IF($B422="","",IF($C422="SUPERSTORE","Superstore","DH"))</f>
        <v/>
      </c>
      <c r="O422" s="36">
        <f>IF($B422="","",IFERROR(VLOOKUP($B422,Mapping!$A:$C,2,0),"Not Mapped"))</f>
        <v/>
      </c>
      <c r="P422" s="36">
        <f>IF($B422="","",IFERROR(VLOOKUP($B422,Mapping!$A:$C,3,0),"Not Mapped"))</f>
        <v/>
      </c>
      <c r="Q422" s="36">
        <f>IF($B422="","",IFERROR(VLOOKUP($O422,Leaders!$A:$B,2,0),"Not Mapped"))</f>
        <v/>
      </c>
      <c r="R422" s="36">
        <f>IF($B422="","",IF(COUNTIF(Exclusions!$A:$A,$B422)&gt;0,"Yes","No"))</f>
        <v/>
      </c>
      <c r="S422" s="38">
        <f>IF($B422="","",MIN(1,DAY($A422)/IF($N422="Superstore",Settings!$B$5,Settings!$B$4)))</f>
        <v/>
      </c>
      <c r="T422" s="38">
        <f>IF(OR($B422="",$G422="",$S422=0),"",$G422/$S422)</f>
        <v/>
      </c>
      <c r="U422" s="36">
        <f>IF($T422="","",IF($T422&lt;Settings!$B$8,"Critical",IF($T422&lt;Settings!$B$9,"Semi Critical","Non Critical")))</f>
        <v/>
      </c>
      <c r="V422" s="28" t="n"/>
      <c r="Z422">
        <f>IF($B422="","",IFERROR(VLOOKUP($B422,'Plan HC for CCA'!$A:$B,2,0),""))</f>
        <v/>
      </c>
      <c r="AA422">
        <f>IF(OR($B422="",$Z422=""),"",IF(N($M422)&lt;$Z422,"Delta","No Delta"))</f>
        <v/>
      </c>
      <c r="AB422">
        <f>IF(OR($B422="",$Z422=""),"",MAX(0,$Z422-N($M422)))</f>
        <v/>
      </c>
      <c r="AC422" s="46">
        <f>IF($B422="","",IFERROR(INDEX('CCA Util %'!$H:$H,MATCH($B422,'CCA Util %'!$E:$E,0)),""))</f>
        <v/>
      </c>
      <c r="AD422">
        <f>IF($B422="","",IFERROR(INDEX('CCA Util %'!$G:$G,MATCH($B422,'CCA Util %'!$E:$E,0)),""))</f>
        <v/>
      </c>
      <c r="AE422">
        <f>IF(OR($B422="",$U422=""),"",$U422&amp;" &amp; "&amp;IF(OR($AD422="",$AD422=0),"Util NA",$AD422&amp;" Util"))</f>
        <v/>
      </c>
    </row>
    <row r="423" ht="15.75" customHeight="1" s="42">
      <c r="A423" s="41" t="n"/>
      <c r="G423" s="38" t="n"/>
      <c r="H423" s="38" t="n"/>
      <c r="I423" s="38" t="n"/>
      <c r="J423" s="38" t="n"/>
      <c r="K423" s="38" t="n"/>
      <c r="L423" s="38" t="n"/>
      <c r="N423" s="36">
        <f>IF($B423="","",IF($C423="SUPERSTORE","Superstore","DH"))</f>
        <v/>
      </c>
      <c r="O423" s="36">
        <f>IF($B423="","",IFERROR(VLOOKUP($B423,Mapping!$A:$C,2,0),"Not Mapped"))</f>
        <v/>
      </c>
      <c r="P423" s="36">
        <f>IF($B423="","",IFERROR(VLOOKUP($B423,Mapping!$A:$C,3,0),"Not Mapped"))</f>
        <v/>
      </c>
      <c r="Q423" s="36">
        <f>IF($B423="","",IFERROR(VLOOKUP($O423,Leaders!$A:$B,2,0),"Not Mapped"))</f>
        <v/>
      </c>
      <c r="R423" s="36">
        <f>IF($B423="","",IF(COUNTIF(Exclusions!$A:$A,$B423)&gt;0,"Yes","No"))</f>
        <v/>
      </c>
      <c r="S423" s="38">
        <f>IF($B423="","",MIN(1,DAY($A423)/IF($N423="Superstore",Settings!$B$5,Settings!$B$4)))</f>
        <v/>
      </c>
      <c r="T423" s="38">
        <f>IF(OR($B423="",$G423="",$S423=0),"",$G423/$S423)</f>
        <v/>
      </c>
      <c r="U423" s="36">
        <f>IF($T423="","",IF($T423&lt;Settings!$B$8,"Critical",IF($T423&lt;Settings!$B$9,"Semi Critical","Non Critical")))</f>
        <v/>
      </c>
      <c r="V423" s="28" t="n"/>
      <c r="Z423">
        <f>IF($B423="","",IFERROR(VLOOKUP($B423,'Plan HC for CCA'!$A:$B,2,0),""))</f>
        <v/>
      </c>
      <c r="AA423">
        <f>IF(OR($B423="",$Z423=""),"",IF(N($M423)&lt;$Z423,"Delta","No Delta"))</f>
        <v/>
      </c>
      <c r="AB423">
        <f>IF(OR($B423="",$Z423=""),"",MAX(0,$Z423-N($M423)))</f>
        <v/>
      </c>
      <c r="AC423" s="46">
        <f>IF($B423="","",IFERROR(INDEX('CCA Util %'!$H:$H,MATCH($B423,'CCA Util %'!$E:$E,0)),""))</f>
        <v/>
      </c>
      <c r="AD423">
        <f>IF($B423="","",IFERROR(INDEX('CCA Util %'!$G:$G,MATCH($B423,'CCA Util %'!$E:$E,0)),""))</f>
        <v/>
      </c>
      <c r="AE423">
        <f>IF(OR($B423="",$U423=""),"",$U423&amp;" &amp; "&amp;IF(OR($AD423="",$AD423=0),"Util NA",$AD423&amp;" Util"))</f>
        <v/>
      </c>
    </row>
    <row r="424" ht="15.75" customHeight="1" s="42">
      <c r="A424" s="41" t="n"/>
      <c r="G424" s="38" t="n"/>
      <c r="H424" s="38" t="n"/>
      <c r="I424" s="38" t="n"/>
      <c r="J424" s="38" t="n"/>
      <c r="K424" s="38" t="n"/>
      <c r="L424" s="38" t="n"/>
      <c r="N424" s="36">
        <f>IF($B424="","",IF($C424="SUPERSTORE","Superstore","DH"))</f>
        <v/>
      </c>
      <c r="O424" s="36">
        <f>IF($B424="","",IFERROR(VLOOKUP($B424,Mapping!$A:$C,2,0),"Not Mapped"))</f>
        <v/>
      </c>
      <c r="P424" s="36">
        <f>IF($B424="","",IFERROR(VLOOKUP($B424,Mapping!$A:$C,3,0),"Not Mapped"))</f>
        <v/>
      </c>
      <c r="Q424" s="36">
        <f>IF($B424="","",IFERROR(VLOOKUP($O424,Leaders!$A:$B,2,0),"Not Mapped"))</f>
        <v/>
      </c>
      <c r="R424" s="36">
        <f>IF($B424="","",IF(COUNTIF(Exclusions!$A:$A,$B424)&gt;0,"Yes","No"))</f>
        <v/>
      </c>
      <c r="S424" s="38">
        <f>IF($B424="","",MIN(1,DAY($A424)/IF($N424="Superstore",Settings!$B$5,Settings!$B$4)))</f>
        <v/>
      </c>
      <c r="T424" s="38">
        <f>IF(OR($B424="",$G424="",$S424=0),"",$G424/$S424)</f>
        <v/>
      </c>
      <c r="U424" s="36">
        <f>IF($T424="","",IF($T424&lt;Settings!$B$8,"Critical",IF($T424&lt;Settings!$B$9,"Semi Critical","Non Critical")))</f>
        <v/>
      </c>
      <c r="V424" s="28" t="n"/>
      <c r="Z424">
        <f>IF($B424="","",IFERROR(VLOOKUP($B424,'Plan HC for CCA'!$A:$B,2,0),""))</f>
        <v/>
      </c>
      <c r="AA424">
        <f>IF(OR($B424="",$Z424=""),"",IF(N($M424)&lt;$Z424,"Delta","No Delta"))</f>
        <v/>
      </c>
      <c r="AB424">
        <f>IF(OR($B424="",$Z424=""),"",MAX(0,$Z424-N($M424)))</f>
        <v/>
      </c>
      <c r="AC424" s="46">
        <f>IF($B424="","",IFERROR(INDEX('CCA Util %'!$H:$H,MATCH($B424,'CCA Util %'!$E:$E,0)),""))</f>
        <v/>
      </c>
      <c r="AD424">
        <f>IF($B424="","",IFERROR(INDEX('CCA Util %'!$G:$G,MATCH($B424,'CCA Util %'!$E:$E,0)),""))</f>
        <v/>
      </c>
      <c r="AE424">
        <f>IF(OR($B424="",$U424=""),"",$U424&amp;" &amp; "&amp;IF(OR($AD424="",$AD424=0),"Util NA",$AD424&amp;" Util"))</f>
        <v/>
      </c>
    </row>
    <row r="425" ht="15.75" customHeight="1" s="42">
      <c r="A425" s="41" t="n"/>
      <c r="G425" s="38" t="n"/>
      <c r="H425" s="38" t="n"/>
      <c r="I425" s="38" t="n"/>
      <c r="J425" s="38" t="n"/>
      <c r="K425" s="38" t="n"/>
      <c r="L425" s="38" t="n"/>
      <c r="N425" s="36">
        <f>IF($B425="","",IF($C425="SUPERSTORE","Superstore","DH"))</f>
        <v/>
      </c>
      <c r="O425" s="36">
        <f>IF($B425="","",IFERROR(VLOOKUP($B425,Mapping!$A:$C,2,0),"Not Mapped"))</f>
        <v/>
      </c>
      <c r="P425" s="36">
        <f>IF($B425="","",IFERROR(VLOOKUP($B425,Mapping!$A:$C,3,0),"Not Mapped"))</f>
        <v/>
      </c>
      <c r="Q425" s="36">
        <f>IF($B425="","",IFERROR(VLOOKUP($O425,Leaders!$A:$B,2,0),"Not Mapped"))</f>
        <v/>
      </c>
      <c r="R425" s="36">
        <f>IF($B425="","",IF(COUNTIF(Exclusions!$A:$A,$B425)&gt;0,"Yes","No"))</f>
        <v/>
      </c>
      <c r="S425" s="38">
        <f>IF($B425="","",MIN(1,DAY($A425)/IF($N425="Superstore",Settings!$B$5,Settings!$B$4)))</f>
        <v/>
      </c>
      <c r="T425" s="38">
        <f>IF(OR($B425="",$G425="",$S425=0),"",$G425/$S425)</f>
        <v/>
      </c>
      <c r="U425" s="36">
        <f>IF($T425="","",IF($T425&lt;Settings!$B$8,"Critical",IF($T425&lt;Settings!$B$9,"Semi Critical","Non Critical")))</f>
        <v/>
      </c>
      <c r="V425" s="28" t="n"/>
      <c r="Z425">
        <f>IF($B425="","",IFERROR(VLOOKUP($B425,'Plan HC for CCA'!$A:$B,2,0),""))</f>
        <v/>
      </c>
      <c r="AA425">
        <f>IF(OR($B425="",$Z425=""),"",IF(N($M425)&lt;$Z425,"Delta","No Delta"))</f>
        <v/>
      </c>
      <c r="AB425">
        <f>IF(OR($B425="",$Z425=""),"",MAX(0,$Z425-N($M425)))</f>
        <v/>
      </c>
      <c r="AC425" s="46">
        <f>IF($B425="","",IFERROR(INDEX('CCA Util %'!$H:$H,MATCH($B425,'CCA Util %'!$E:$E,0)),""))</f>
        <v/>
      </c>
      <c r="AD425">
        <f>IF($B425="","",IFERROR(INDEX('CCA Util %'!$G:$G,MATCH($B425,'CCA Util %'!$E:$E,0)),""))</f>
        <v/>
      </c>
      <c r="AE425">
        <f>IF(OR($B425="",$U425=""),"",$U425&amp;" &amp; "&amp;IF(OR($AD425="",$AD425=0),"Util NA",$AD425&amp;" Util"))</f>
        <v/>
      </c>
    </row>
    <row r="426" ht="15.75" customHeight="1" s="42">
      <c r="A426" s="41" t="n"/>
      <c r="G426" s="38" t="n"/>
      <c r="H426" s="38" t="n"/>
      <c r="I426" s="38" t="n"/>
      <c r="J426" s="38" t="n"/>
      <c r="K426" s="38" t="n"/>
      <c r="L426" s="38" t="n"/>
      <c r="N426" s="36">
        <f>IF($B426="","",IF($C426="SUPERSTORE","Superstore","DH"))</f>
        <v/>
      </c>
      <c r="O426" s="36">
        <f>IF($B426="","",IFERROR(VLOOKUP($B426,Mapping!$A:$C,2,0),"Not Mapped"))</f>
        <v/>
      </c>
      <c r="P426" s="36">
        <f>IF($B426="","",IFERROR(VLOOKUP($B426,Mapping!$A:$C,3,0),"Not Mapped"))</f>
        <v/>
      </c>
      <c r="Q426" s="36">
        <f>IF($B426="","",IFERROR(VLOOKUP($O426,Leaders!$A:$B,2,0),"Not Mapped"))</f>
        <v/>
      </c>
      <c r="R426" s="36">
        <f>IF($B426="","",IF(COUNTIF(Exclusions!$A:$A,$B426)&gt;0,"Yes","No"))</f>
        <v/>
      </c>
      <c r="S426" s="38">
        <f>IF($B426="","",MIN(1,DAY($A426)/IF($N426="Superstore",Settings!$B$5,Settings!$B$4)))</f>
        <v/>
      </c>
      <c r="T426" s="38">
        <f>IF(OR($B426="",$G426="",$S426=0),"",$G426/$S426)</f>
        <v/>
      </c>
      <c r="U426" s="36">
        <f>IF($T426="","",IF($T426&lt;Settings!$B$8,"Critical",IF($T426&lt;Settings!$B$9,"Semi Critical","Non Critical")))</f>
        <v/>
      </c>
      <c r="V426" s="28" t="n"/>
      <c r="Z426">
        <f>IF($B426="","",IFERROR(VLOOKUP($B426,'Plan HC for CCA'!$A:$B,2,0),""))</f>
        <v/>
      </c>
      <c r="AA426">
        <f>IF(OR($B426="",$Z426=""),"",IF(N($M426)&lt;$Z426,"Delta","No Delta"))</f>
        <v/>
      </c>
      <c r="AB426">
        <f>IF(OR($B426="",$Z426=""),"",MAX(0,$Z426-N($M426)))</f>
        <v/>
      </c>
      <c r="AC426" s="46">
        <f>IF($B426="","",IFERROR(INDEX('CCA Util %'!$H:$H,MATCH($B426,'CCA Util %'!$E:$E,0)),""))</f>
        <v/>
      </c>
      <c r="AD426">
        <f>IF($B426="","",IFERROR(INDEX('CCA Util %'!$G:$G,MATCH($B426,'CCA Util %'!$E:$E,0)),""))</f>
        <v/>
      </c>
      <c r="AE426">
        <f>IF(OR($B426="",$U426=""),"",$U426&amp;" &amp; "&amp;IF(OR($AD426="",$AD426=0),"Util NA",$AD426&amp;" Util"))</f>
        <v/>
      </c>
    </row>
    <row r="427" ht="15.75" customHeight="1" s="42">
      <c r="A427" s="41" t="n"/>
      <c r="G427" s="38" t="n"/>
      <c r="H427" s="38" t="n"/>
      <c r="I427" s="38" t="n"/>
      <c r="J427" s="38" t="n"/>
      <c r="K427" s="38" t="n"/>
      <c r="L427" s="38" t="n"/>
      <c r="N427" s="36">
        <f>IF($B427="","",IF($C427="SUPERSTORE","Superstore","DH"))</f>
        <v/>
      </c>
      <c r="O427" s="36">
        <f>IF($B427="","",IFERROR(VLOOKUP($B427,Mapping!$A:$C,2,0),"Not Mapped"))</f>
        <v/>
      </c>
      <c r="P427" s="36">
        <f>IF($B427="","",IFERROR(VLOOKUP($B427,Mapping!$A:$C,3,0),"Not Mapped"))</f>
        <v/>
      </c>
      <c r="Q427" s="36">
        <f>IF($B427="","",IFERROR(VLOOKUP($O427,Leaders!$A:$B,2,0),"Not Mapped"))</f>
        <v/>
      </c>
      <c r="R427" s="36">
        <f>IF($B427="","",IF(COUNTIF(Exclusions!$A:$A,$B427)&gt;0,"Yes","No"))</f>
        <v/>
      </c>
      <c r="S427" s="38">
        <f>IF($B427="","",MIN(1,DAY($A427)/IF($N427="Superstore",Settings!$B$5,Settings!$B$4)))</f>
        <v/>
      </c>
      <c r="T427" s="38">
        <f>IF(OR($B427="",$G427="",$S427=0),"",$G427/$S427)</f>
        <v/>
      </c>
      <c r="U427" s="36">
        <f>IF($T427="","",IF($T427&lt;Settings!$B$8,"Critical",IF($T427&lt;Settings!$B$9,"Semi Critical","Non Critical")))</f>
        <v/>
      </c>
      <c r="V427" s="28" t="n"/>
      <c r="Z427">
        <f>IF($B427="","",IFERROR(VLOOKUP($B427,'Plan HC for CCA'!$A:$B,2,0),""))</f>
        <v/>
      </c>
      <c r="AA427">
        <f>IF(OR($B427="",$Z427=""),"",IF(N($M427)&lt;$Z427,"Delta","No Delta"))</f>
        <v/>
      </c>
      <c r="AB427">
        <f>IF(OR($B427="",$Z427=""),"",MAX(0,$Z427-N($M427)))</f>
        <v/>
      </c>
      <c r="AC427" s="46">
        <f>IF($B427="","",IFERROR(INDEX('CCA Util %'!$H:$H,MATCH($B427,'CCA Util %'!$E:$E,0)),""))</f>
        <v/>
      </c>
      <c r="AD427">
        <f>IF($B427="","",IFERROR(INDEX('CCA Util %'!$G:$G,MATCH($B427,'CCA Util %'!$E:$E,0)),""))</f>
        <v/>
      </c>
      <c r="AE427">
        <f>IF(OR($B427="",$U427=""),"",$U427&amp;" &amp; "&amp;IF(OR($AD427="",$AD427=0),"Util NA",$AD427&amp;" Util"))</f>
        <v/>
      </c>
    </row>
    <row r="428" ht="15.75" customHeight="1" s="42">
      <c r="A428" s="41" t="n"/>
      <c r="G428" s="38" t="n"/>
      <c r="H428" s="38" t="n"/>
      <c r="I428" s="38" t="n"/>
      <c r="J428" s="38" t="n"/>
      <c r="K428" s="38" t="n"/>
      <c r="L428" s="38" t="n"/>
      <c r="N428" s="36">
        <f>IF($B428="","",IF($C428="SUPERSTORE","Superstore","DH"))</f>
        <v/>
      </c>
      <c r="O428" s="36">
        <f>IF($B428="","",IFERROR(VLOOKUP($B428,Mapping!$A:$C,2,0),"Not Mapped"))</f>
        <v/>
      </c>
      <c r="P428" s="36">
        <f>IF($B428="","",IFERROR(VLOOKUP($B428,Mapping!$A:$C,3,0),"Not Mapped"))</f>
        <v/>
      </c>
      <c r="Q428" s="36">
        <f>IF($B428="","",IFERROR(VLOOKUP($O428,Leaders!$A:$B,2,0),"Not Mapped"))</f>
        <v/>
      </c>
      <c r="R428" s="36">
        <f>IF($B428="","",IF(COUNTIF(Exclusions!$A:$A,$B428)&gt;0,"Yes","No"))</f>
        <v/>
      </c>
      <c r="S428" s="38">
        <f>IF($B428="","",MIN(1,DAY($A428)/IF($N428="Superstore",Settings!$B$5,Settings!$B$4)))</f>
        <v/>
      </c>
      <c r="T428" s="38">
        <f>IF(OR($B428="",$G428="",$S428=0),"",$G428/$S428)</f>
        <v/>
      </c>
      <c r="U428" s="36">
        <f>IF($T428="","",IF($T428&lt;Settings!$B$8,"Critical",IF($T428&lt;Settings!$B$9,"Semi Critical","Non Critical")))</f>
        <v/>
      </c>
      <c r="V428" s="28" t="n"/>
      <c r="Z428">
        <f>IF($B428="","",IFERROR(VLOOKUP($B428,'Plan HC for CCA'!$A:$B,2,0),""))</f>
        <v/>
      </c>
      <c r="AA428">
        <f>IF(OR($B428="",$Z428=""),"",IF(N($M428)&lt;$Z428,"Delta","No Delta"))</f>
        <v/>
      </c>
      <c r="AB428">
        <f>IF(OR($B428="",$Z428=""),"",MAX(0,$Z428-N($M428)))</f>
        <v/>
      </c>
      <c r="AC428" s="46">
        <f>IF($B428="","",IFERROR(INDEX('CCA Util %'!$H:$H,MATCH($B428,'CCA Util %'!$E:$E,0)),""))</f>
        <v/>
      </c>
      <c r="AD428">
        <f>IF($B428="","",IFERROR(INDEX('CCA Util %'!$G:$G,MATCH($B428,'CCA Util %'!$E:$E,0)),""))</f>
        <v/>
      </c>
      <c r="AE428">
        <f>IF(OR($B428="",$U428=""),"",$U428&amp;" &amp; "&amp;IF(OR($AD428="",$AD428=0),"Util NA",$AD428&amp;" Util"))</f>
        <v/>
      </c>
    </row>
    <row r="429" ht="15.75" customHeight="1" s="42">
      <c r="A429" s="41" t="n"/>
      <c r="G429" s="38" t="n"/>
      <c r="H429" s="38" t="n"/>
      <c r="I429" s="38" t="n"/>
      <c r="J429" s="38" t="n"/>
      <c r="K429" s="38" t="n"/>
      <c r="L429" s="38" t="n"/>
      <c r="N429" s="36">
        <f>IF($B429="","",IF($C429="SUPERSTORE","Superstore","DH"))</f>
        <v/>
      </c>
      <c r="O429" s="36">
        <f>IF($B429="","",IFERROR(VLOOKUP($B429,Mapping!$A:$C,2,0),"Not Mapped"))</f>
        <v/>
      </c>
      <c r="P429" s="36">
        <f>IF($B429="","",IFERROR(VLOOKUP($B429,Mapping!$A:$C,3,0),"Not Mapped"))</f>
        <v/>
      </c>
      <c r="Q429" s="36">
        <f>IF($B429="","",IFERROR(VLOOKUP($O429,Leaders!$A:$B,2,0),"Not Mapped"))</f>
        <v/>
      </c>
      <c r="R429" s="36">
        <f>IF($B429="","",IF(COUNTIF(Exclusions!$A:$A,$B429)&gt;0,"Yes","No"))</f>
        <v/>
      </c>
      <c r="S429" s="38">
        <f>IF($B429="","",MIN(1,DAY($A429)/IF($N429="Superstore",Settings!$B$5,Settings!$B$4)))</f>
        <v/>
      </c>
      <c r="T429" s="38">
        <f>IF(OR($B429="",$G429="",$S429=0),"",$G429/$S429)</f>
        <v/>
      </c>
      <c r="U429" s="36">
        <f>IF($T429="","",IF($T429&lt;Settings!$B$8,"Critical",IF($T429&lt;Settings!$B$9,"Semi Critical","Non Critical")))</f>
        <v/>
      </c>
      <c r="V429" s="28" t="n"/>
      <c r="Z429">
        <f>IF($B429="","",IFERROR(VLOOKUP($B429,'Plan HC for CCA'!$A:$B,2,0),""))</f>
        <v/>
      </c>
      <c r="AA429">
        <f>IF(OR($B429="",$Z429=""),"",IF(N($M429)&lt;$Z429,"Delta","No Delta"))</f>
        <v/>
      </c>
      <c r="AB429">
        <f>IF(OR($B429="",$Z429=""),"",MAX(0,$Z429-N($M429)))</f>
        <v/>
      </c>
      <c r="AC429" s="46">
        <f>IF($B429="","",IFERROR(INDEX('CCA Util %'!$H:$H,MATCH($B429,'CCA Util %'!$E:$E,0)),""))</f>
        <v/>
      </c>
      <c r="AD429">
        <f>IF($B429="","",IFERROR(INDEX('CCA Util %'!$G:$G,MATCH($B429,'CCA Util %'!$E:$E,0)),""))</f>
        <v/>
      </c>
      <c r="AE429">
        <f>IF(OR($B429="",$U429=""),"",$U429&amp;" &amp; "&amp;IF(OR($AD429="",$AD429=0),"Util NA",$AD429&amp;" Util"))</f>
        <v/>
      </c>
    </row>
    <row r="430" ht="15.75" customHeight="1" s="42">
      <c r="A430" s="41" t="n"/>
      <c r="G430" s="38" t="n"/>
      <c r="H430" s="38" t="n"/>
      <c r="I430" s="38" t="n"/>
      <c r="J430" s="38" t="n"/>
      <c r="K430" s="38" t="n"/>
      <c r="L430" s="38" t="n"/>
      <c r="N430" s="36">
        <f>IF($B430="","",IF($C430="SUPERSTORE","Superstore","DH"))</f>
        <v/>
      </c>
      <c r="O430" s="36">
        <f>IF($B430="","",IFERROR(VLOOKUP($B430,Mapping!$A:$C,2,0),"Not Mapped"))</f>
        <v/>
      </c>
      <c r="P430" s="36">
        <f>IF($B430="","",IFERROR(VLOOKUP($B430,Mapping!$A:$C,3,0),"Not Mapped"))</f>
        <v/>
      </c>
      <c r="Q430" s="36">
        <f>IF($B430="","",IFERROR(VLOOKUP($O430,Leaders!$A:$B,2,0),"Not Mapped"))</f>
        <v/>
      </c>
      <c r="R430" s="36">
        <f>IF($B430="","",IF(COUNTIF(Exclusions!$A:$A,$B430)&gt;0,"Yes","No"))</f>
        <v/>
      </c>
      <c r="S430" s="38">
        <f>IF($B430="","",MIN(1,DAY($A430)/IF($N430="Superstore",Settings!$B$5,Settings!$B$4)))</f>
        <v/>
      </c>
      <c r="T430" s="38">
        <f>IF(OR($B430="",$G430="",$S430=0),"",$G430/$S430)</f>
        <v/>
      </c>
      <c r="U430" s="36">
        <f>IF($T430="","",IF($T430&lt;Settings!$B$8,"Critical",IF($T430&lt;Settings!$B$9,"Semi Critical","Non Critical")))</f>
        <v/>
      </c>
      <c r="V430" s="28" t="n"/>
      <c r="Z430">
        <f>IF($B430="","",IFERROR(VLOOKUP($B430,'Plan HC for CCA'!$A:$B,2,0),""))</f>
        <v/>
      </c>
      <c r="AA430">
        <f>IF(OR($B430="",$Z430=""),"",IF(N($M430)&lt;$Z430,"Delta","No Delta"))</f>
        <v/>
      </c>
      <c r="AB430">
        <f>IF(OR($B430="",$Z430=""),"",MAX(0,$Z430-N($M430)))</f>
        <v/>
      </c>
      <c r="AC430" s="46">
        <f>IF($B430="","",IFERROR(INDEX('CCA Util %'!$H:$H,MATCH($B430,'CCA Util %'!$E:$E,0)),""))</f>
        <v/>
      </c>
      <c r="AD430">
        <f>IF($B430="","",IFERROR(INDEX('CCA Util %'!$G:$G,MATCH($B430,'CCA Util %'!$E:$E,0)),""))</f>
        <v/>
      </c>
      <c r="AE430">
        <f>IF(OR($B430="",$U430=""),"",$U430&amp;" &amp; "&amp;IF(OR($AD430="",$AD430=0),"Util NA",$AD430&amp;" Util"))</f>
        <v/>
      </c>
    </row>
    <row r="431" ht="15.75" customHeight="1" s="42">
      <c r="A431" s="41" t="n"/>
      <c r="G431" s="38" t="n"/>
      <c r="H431" s="38" t="n"/>
      <c r="I431" s="38" t="n"/>
      <c r="J431" s="38" t="n"/>
      <c r="K431" s="38" t="n"/>
      <c r="L431" s="38" t="n"/>
      <c r="N431" s="36">
        <f>IF($B431="","",IF($C431="SUPERSTORE","Superstore","DH"))</f>
        <v/>
      </c>
      <c r="O431" s="36">
        <f>IF($B431="","",IFERROR(VLOOKUP($B431,Mapping!$A:$C,2,0),"Not Mapped"))</f>
        <v/>
      </c>
      <c r="P431" s="36">
        <f>IF($B431="","",IFERROR(VLOOKUP($B431,Mapping!$A:$C,3,0),"Not Mapped"))</f>
        <v/>
      </c>
      <c r="Q431" s="36">
        <f>IF($B431="","",IFERROR(VLOOKUP($O431,Leaders!$A:$B,2,0),"Not Mapped"))</f>
        <v/>
      </c>
      <c r="R431" s="36">
        <f>IF($B431="","",IF(COUNTIF(Exclusions!$A:$A,$B431)&gt;0,"Yes","No"))</f>
        <v/>
      </c>
      <c r="S431" s="38">
        <f>IF($B431="","",MIN(1,DAY($A431)/IF($N431="Superstore",Settings!$B$5,Settings!$B$4)))</f>
        <v/>
      </c>
      <c r="T431" s="38">
        <f>IF(OR($B431="",$G431="",$S431=0),"",$G431/$S431)</f>
        <v/>
      </c>
      <c r="U431" s="36">
        <f>IF($T431="","",IF($T431&lt;Settings!$B$8,"Critical",IF($T431&lt;Settings!$B$9,"Semi Critical","Non Critical")))</f>
        <v/>
      </c>
      <c r="V431" s="28" t="n"/>
      <c r="Z431">
        <f>IF($B431="","",IFERROR(VLOOKUP($B431,'Plan HC for CCA'!$A:$B,2,0),""))</f>
        <v/>
      </c>
      <c r="AA431">
        <f>IF(OR($B431="",$Z431=""),"",IF(N($M431)&lt;$Z431,"Delta","No Delta"))</f>
        <v/>
      </c>
      <c r="AB431">
        <f>IF(OR($B431="",$Z431=""),"",MAX(0,$Z431-N($M431)))</f>
        <v/>
      </c>
      <c r="AC431" s="46">
        <f>IF($B431="","",IFERROR(INDEX('CCA Util %'!$H:$H,MATCH($B431,'CCA Util %'!$E:$E,0)),""))</f>
        <v/>
      </c>
      <c r="AD431">
        <f>IF($B431="","",IFERROR(INDEX('CCA Util %'!$G:$G,MATCH($B431,'CCA Util %'!$E:$E,0)),""))</f>
        <v/>
      </c>
      <c r="AE431">
        <f>IF(OR($B431="",$U431=""),"",$U431&amp;" &amp; "&amp;IF(OR($AD431="",$AD431=0),"Util NA",$AD431&amp;" Util"))</f>
        <v/>
      </c>
    </row>
    <row r="432" ht="15.75" customHeight="1" s="42">
      <c r="A432" s="41" t="n"/>
      <c r="G432" s="38" t="n"/>
      <c r="H432" s="38" t="n"/>
      <c r="I432" s="38" t="n"/>
      <c r="J432" s="38" t="n"/>
      <c r="K432" s="38" t="n"/>
      <c r="L432" s="38" t="n"/>
      <c r="N432" s="36">
        <f>IF($B432="","",IF($C432="SUPERSTORE","Superstore","DH"))</f>
        <v/>
      </c>
      <c r="O432" s="36">
        <f>IF($B432="","",IFERROR(VLOOKUP($B432,Mapping!$A:$C,2,0),"Not Mapped"))</f>
        <v/>
      </c>
      <c r="P432" s="36">
        <f>IF($B432="","",IFERROR(VLOOKUP($B432,Mapping!$A:$C,3,0),"Not Mapped"))</f>
        <v/>
      </c>
      <c r="Q432" s="36">
        <f>IF($B432="","",IFERROR(VLOOKUP($O432,Leaders!$A:$B,2,0),"Not Mapped"))</f>
        <v/>
      </c>
      <c r="R432" s="36">
        <f>IF($B432="","",IF(COUNTIF(Exclusions!$A:$A,$B432)&gt;0,"Yes","No"))</f>
        <v/>
      </c>
      <c r="S432" s="38">
        <f>IF($B432="","",MIN(1,DAY($A432)/IF($N432="Superstore",Settings!$B$5,Settings!$B$4)))</f>
        <v/>
      </c>
      <c r="T432" s="38">
        <f>IF(OR($B432="",$G432="",$S432=0),"",$G432/$S432)</f>
        <v/>
      </c>
      <c r="U432" s="36">
        <f>IF($T432="","",IF($T432&lt;Settings!$B$8,"Critical",IF($T432&lt;Settings!$B$9,"Semi Critical","Non Critical")))</f>
        <v/>
      </c>
      <c r="V432" s="28" t="n"/>
      <c r="Z432">
        <f>IF($B432="","",IFERROR(VLOOKUP($B432,'Plan HC for CCA'!$A:$B,2,0),""))</f>
        <v/>
      </c>
      <c r="AA432">
        <f>IF(OR($B432="",$Z432=""),"",IF(N($M432)&lt;$Z432,"Delta","No Delta"))</f>
        <v/>
      </c>
      <c r="AB432">
        <f>IF(OR($B432="",$Z432=""),"",MAX(0,$Z432-N($M432)))</f>
        <v/>
      </c>
      <c r="AC432" s="46">
        <f>IF($B432="","",IFERROR(INDEX('CCA Util %'!$H:$H,MATCH($B432,'CCA Util %'!$E:$E,0)),""))</f>
        <v/>
      </c>
      <c r="AD432">
        <f>IF($B432="","",IFERROR(INDEX('CCA Util %'!$G:$G,MATCH($B432,'CCA Util %'!$E:$E,0)),""))</f>
        <v/>
      </c>
      <c r="AE432">
        <f>IF(OR($B432="",$U432=""),"",$U432&amp;" &amp; "&amp;IF(OR($AD432="",$AD432=0),"Util NA",$AD432&amp;" Util"))</f>
        <v/>
      </c>
    </row>
    <row r="433" ht="15.75" customHeight="1" s="42">
      <c r="A433" s="41" t="n"/>
      <c r="G433" s="38" t="n"/>
      <c r="H433" s="38" t="n"/>
      <c r="I433" s="38" t="n"/>
      <c r="J433" s="38" t="n"/>
      <c r="K433" s="38" t="n"/>
      <c r="L433" s="38" t="n"/>
      <c r="N433" s="36">
        <f>IF($B433="","",IF($C433="SUPERSTORE","Superstore","DH"))</f>
        <v/>
      </c>
      <c r="O433" s="36">
        <f>IF($B433="","",IFERROR(VLOOKUP($B433,Mapping!$A:$C,2,0),"Not Mapped"))</f>
        <v/>
      </c>
      <c r="P433" s="36">
        <f>IF($B433="","",IFERROR(VLOOKUP($B433,Mapping!$A:$C,3,0),"Not Mapped"))</f>
        <v/>
      </c>
      <c r="Q433" s="36">
        <f>IF($B433="","",IFERROR(VLOOKUP($O433,Leaders!$A:$B,2,0),"Not Mapped"))</f>
        <v/>
      </c>
      <c r="R433" s="36">
        <f>IF($B433="","",IF(COUNTIF(Exclusions!$A:$A,$B433)&gt;0,"Yes","No"))</f>
        <v/>
      </c>
      <c r="S433" s="38">
        <f>IF($B433="","",MIN(1,DAY($A433)/IF($N433="Superstore",Settings!$B$5,Settings!$B$4)))</f>
        <v/>
      </c>
      <c r="T433" s="38">
        <f>IF(OR($B433="",$G433="",$S433=0),"",$G433/$S433)</f>
        <v/>
      </c>
      <c r="U433" s="36">
        <f>IF($T433="","",IF($T433&lt;Settings!$B$8,"Critical",IF($T433&lt;Settings!$B$9,"Semi Critical","Non Critical")))</f>
        <v/>
      </c>
      <c r="V433" s="28" t="n"/>
      <c r="Z433">
        <f>IF($B433="","",IFERROR(VLOOKUP($B433,'Plan HC for CCA'!$A:$B,2,0),""))</f>
        <v/>
      </c>
      <c r="AA433">
        <f>IF(OR($B433="",$Z433=""),"",IF(N($M433)&lt;$Z433,"Delta","No Delta"))</f>
        <v/>
      </c>
      <c r="AB433">
        <f>IF(OR($B433="",$Z433=""),"",MAX(0,$Z433-N($M433)))</f>
        <v/>
      </c>
      <c r="AC433" s="46">
        <f>IF($B433="","",IFERROR(INDEX('CCA Util %'!$H:$H,MATCH($B433,'CCA Util %'!$E:$E,0)),""))</f>
        <v/>
      </c>
      <c r="AD433">
        <f>IF($B433="","",IFERROR(INDEX('CCA Util %'!$G:$G,MATCH($B433,'CCA Util %'!$E:$E,0)),""))</f>
        <v/>
      </c>
      <c r="AE433">
        <f>IF(OR($B433="",$U433=""),"",$U433&amp;" &amp; "&amp;IF(OR($AD433="",$AD433=0),"Util NA",$AD433&amp;" Util"))</f>
        <v/>
      </c>
    </row>
    <row r="434" ht="15.75" customHeight="1" s="42">
      <c r="A434" s="41" t="n"/>
      <c r="G434" s="38" t="n"/>
      <c r="H434" s="38" t="n"/>
      <c r="I434" s="38" t="n"/>
      <c r="J434" s="38" t="n"/>
      <c r="K434" s="38" t="n"/>
      <c r="L434" s="38" t="n"/>
      <c r="N434" s="36">
        <f>IF($B434="","",IF($C434="SUPERSTORE","Superstore","DH"))</f>
        <v/>
      </c>
      <c r="O434" s="36">
        <f>IF($B434="","",IFERROR(VLOOKUP($B434,Mapping!$A:$C,2,0),"Not Mapped"))</f>
        <v/>
      </c>
      <c r="P434" s="36">
        <f>IF($B434="","",IFERROR(VLOOKUP($B434,Mapping!$A:$C,3,0),"Not Mapped"))</f>
        <v/>
      </c>
      <c r="Q434" s="36">
        <f>IF($B434="","",IFERROR(VLOOKUP($O434,Leaders!$A:$B,2,0),"Not Mapped"))</f>
        <v/>
      </c>
      <c r="R434" s="36">
        <f>IF($B434="","",IF(COUNTIF(Exclusions!$A:$A,$B434)&gt;0,"Yes","No"))</f>
        <v/>
      </c>
      <c r="S434" s="38">
        <f>IF($B434="","",MIN(1,DAY($A434)/IF($N434="Superstore",Settings!$B$5,Settings!$B$4)))</f>
        <v/>
      </c>
      <c r="T434" s="38">
        <f>IF(OR($B434="",$G434="",$S434=0),"",$G434/$S434)</f>
        <v/>
      </c>
      <c r="U434" s="36">
        <f>IF($T434="","",IF($T434&lt;Settings!$B$8,"Critical",IF($T434&lt;Settings!$B$9,"Semi Critical","Non Critical")))</f>
        <v/>
      </c>
      <c r="V434" s="28" t="n"/>
      <c r="Z434">
        <f>IF($B434="","",IFERROR(VLOOKUP($B434,'Plan HC for CCA'!$A:$B,2,0),""))</f>
        <v/>
      </c>
      <c r="AA434">
        <f>IF(OR($B434="",$Z434=""),"",IF(N($M434)&lt;$Z434,"Delta","No Delta"))</f>
        <v/>
      </c>
      <c r="AB434">
        <f>IF(OR($B434="",$Z434=""),"",MAX(0,$Z434-N($M434)))</f>
        <v/>
      </c>
      <c r="AC434" s="46">
        <f>IF($B434="","",IFERROR(INDEX('CCA Util %'!$H:$H,MATCH($B434,'CCA Util %'!$E:$E,0)),""))</f>
        <v/>
      </c>
      <c r="AD434">
        <f>IF($B434="","",IFERROR(INDEX('CCA Util %'!$G:$G,MATCH($B434,'CCA Util %'!$E:$E,0)),""))</f>
        <v/>
      </c>
      <c r="AE434">
        <f>IF(OR($B434="",$U434=""),"",$U434&amp;" &amp; "&amp;IF(OR($AD434="",$AD434=0),"Util NA",$AD434&amp;" Util"))</f>
        <v/>
      </c>
    </row>
    <row r="435" ht="15.75" customHeight="1" s="42">
      <c r="A435" s="41" t="n"/>
      <c r="G435" s="38" t="n"/>
      <c r="H435" s="38" t="n"/>
      <c r="I435" s="38" t="n"/>
      <c r="J435" s="38" t="n"/>
      <c r="K435" s="38" t="n"/>
      <c r="L435" s="38" t="n"/>
      <c r="N435" s="36">
        <f>IF($B435="","",IF($C435="SUPERSTORE","Superstore","DH"))</f>
        <v/>
      </c>
      <c r="O435" s="36">
        <f>IF($B435="","",IFERROR(VLOOKUP($B435,Mapping!$A:$C,2,0),"Not Mapped"))</f>
        <v/>
      </c>
      <c r="P435" s="36">
        <f>IF($B435="","",IFERROR(VLOOKUP($B435,Mapping!$A:$C,3,0),"Not Mapped"))</f>
        <v/>
      </c>
      <c r="Q435" s="36">
        <f>IF($B435="","",IFERROR(VLOOKUP($O435,Leaders!$A:$B,2,0),"Not Mapped"))</f>
        <v/>
      </c>
      <c r="R435" s="36">
        <f>IF($B435="","",IF(COUNTIF(Exclusions!$A:$A,$B435)&gt;0,"Yes","No"))</f>
        <v/>
      </c>
      <c r="S435" s="38">
        <f>IF($B435="","",MIN(1,DAY($A435)/IF($N435="Superstore",Settings!$B$5,Settings!$B$4)))</f>
        <v/>
      </c>
      <c r="T435" s="38">
        <f>IF(OR($B435="",$G435="",$S435=0),"",$G435/$S435)</f>
        <v/>
      </c>
      <c r="U435" s="36">
        <f>IF($T435="","",IF($T435&lt;Settings!$B$8,"Critical",IF($T435&lt;Settings!$B$9,"Semi Critical","Non Critical")))</f>
        <v/>
      </c>
      <c r="V435" s="28" t="n"/>
      <c r="Z435">
        <f>IF($B435="","",IFERROR(VLOOKUP($B435,'Plan HC for CCA'!$A:$B,2,0),""))</f>
        <v/>
      </c>
      <c r="AA435">
        <f>IF(OR($B435="",$Z435=""),"",IF(N($M435)&lt;$Z435,"Delta","No Delta"))</f>
        <v/>
      </c>
      <c r="AB435">
        <f>IF(OR($B435="",$Z435=""),"",MAX(0,$Z435-N($M435)))</f>
        <v/>
      </c>
      <c r="AC435" s="46">
        <f>IF($B435="","",IFERROR(INDEX('CCA Util %'!$H:$H,MATCH($B435,'CCA Util %'!$E:$E,0)),""))</f>
        <v/>
      </c>
      <c r="AD435">
        <f>IF($B435="","",IFERROR(INDEX('CCA Util %'!$G:$G,MATCH($B435,'CCA Util %'!$E:$E,0)),""))</f>
        <v/>
      </c>
      <c r="AE435">
        <f>IF(OR($B435="",$U435=""),"",$U435&amp;" &amp; "&amp;IF(OR($AD435="",$AD435=0),"Util NA",$AD435&amp;" Util"))</f>
        <v/>
      </c>
    </row>
    <row r="436" ht="15.75" customHeight="1" s="42">
      <c r="A436" s="41" t="n"/>
      <c r="G436" s="38" t="n"/>
      <c r="H436" s="38" t="n"/>
      <c r="I436" s="38" t="n"/>
      <c r="J436" s="38" t="n"/>
      <c r="K436" s="38" t="n"/>
      <c r="L436" s="38" t="n"/>
      <c r="N436" s="36">
        <f>IF($B436="","",IF($C436="SUPERSTORE","Superstore","DH"))</f>
        <v/>
      </c>
      <c r="O436" s="36">
        <f>IF($B436="","",IFERROR(VLOOKUP($B436,Mapping!$A:$C,2,0),"Not Mapped"))</f>
        <v/>
      </c>
      <c r="P436" s="36">
        <f>IF($B436="","",IFERROR(VLOOKUP($B436,Mapping!$A:$C,3,0),"Not Mapped"))</f>
        <v/>
      </c>
      <c r="Q436" s="36">
        <f>IF($B436="","",IFERROR(VLOOKUP($O436,Leaders!$A:$B,2,0),"Not Mapped"))</f>
        <v/>
      </c>
      <c r="R436" s="36">
        <f>IF($B436="","",IF(COUNTIF(Exclusions!$A:$A,$B436)&gt;0,"Yes","No"))</f>
        <v/>
      </c>
      <c r="S436" s="38">
        <f>IF($B436="","",MIN(1,DAY($A436)/IF($N436="Superstore",Settings!$B$5,Settings!$B$4)))</f>
        <v/>
      </c>
      <c r="T436" s="38">
        <f>IF(OR($B436="",$G436="",$S436=0),"",$G436/$S436)</f>
        <v/>
      </c>
      <c r="U436" s="36">
        <f>IF($T436="","",IF($T436&lt;Settings!$B$8,"Critical",IF($T436&lt;Settings!$B$9,"Semi Critical","Non Critical")))</f>
        <v/>
      </c>
      <c r="V436" s="28" t="n"/>
      <c r="Z436">
        <f>IF($B436="","",IFERROR(VLOOKUP($B436,'Plan HC for CCA'!$A:$B,2,0),""))</f>
        <v/>
      </c>
      <c r="AA436">
        <f>IF(OR($B436="",$Z436=""),"",IF(N($M436)&lt;$Z436,"Delta","No Delta"))</f>
        <v/>
      </c>
      <c r="AB436">
        <f>IF(OR($B436="",$Z436=""),"",MAX(0,$Z436-N($M436)))</f>
        <v/>
      </c>
      <c r="AC436" s="46">
        <f>IF($B436="","",IFERROR(INDEX('CCA Util %'!$H:$H,MATCH($B436,'CCA Util %'!$E:$E,0)),""))</f>
        <v/>
      </c>
      <c r="AD436">
        <f>IF($B436="","",IFERROR(INDEX('CCA Util %'!$G:$G,MATCH($B436,'CCA Util %'!$E:$E,0)),""))</f>
        <v/>
      </c>
      <c r="AE436">
        <f>IF(OR($B436="",$U436=""),"",$U436&amp;" &amp; "&amp;IF(OR($AD436="",$AD436=0),"Util NA",$AD436&amp;" Util"))</f>
        <v/>
      </c>
    </row>
    <row r="437" ht="15.75" customHeight="1" s="42">
      <c r="A437" s="41" t="n"/>
      <c r="G437" s="38" t="n"/>
      <c r="H437" s="38" t="n"/>
      <c r="I437" s="38" t="n"/>
      <c r="J437" s="38" t="n"/>
      <c r="K437" s="38" t="n"/>
      <c r="L437" s="38" t="n"/>
      <c r="N437" s="36">
        <f>IF($B437="","",IF($C437="SUPERSTORE","Superstore","DH"))</f>
        <v/>
      </c>
      <c r="O437" s="36">
        <f>IF($B437="","",IFERROR(VLOOKUP($B437,Mapping!$A:$C,2,0),"Not Mapped"))</f>
        <v/>
      </c>
      <c r="P437" s="36">
        <f>IF($B437="","",IFERROR(VLOOKUP($B437,Mapping!$A:$C,3,0),"Not Mapped"))</f>
        <v/>
      </c>
      <c r="Q437" s="36">
        <f>IF($B437="","",IFERROR(VLOOKUP($O437,Leaders!$A:$B,2,0),"Not Mapped"))</f>
        <v/>
      </c>
      <c r="R437" s="36">
        <f>IF($B437="","",IF(COUNTIF(Exclusions!$A:$A,$B437)&gt;0,"Yes","No"))</f>
        <v/>
      </c>
      <c r="S437" s="38">
        <f>IF($B437="","",MIN(1,DAY($A437)/IF($N437="Superstore",Settings!$B$5,Settings!$B$4)))</f>
        <v/>
      </c>
      <c r="T437" s="38">
        <f>IF(OR($B437="",$G437="",$S437=0),"",$G437/$S437)</f>
        <v/>
      </c>
      <c r="U437" s="36">
        <f>IF($T437="","",IF($T437&lt;Settings!$B$8,"Critical",IF($T437&lt;Settings!$B$9,"Semi Critical","Non Critical")))</f>
        <v/>
      </c>
      <c r="V437" s="28" t="n"/>
      <c r="Z437">
        <f>IF($B437="","",IFERROR(VLOOKUP($B437,'Plan HC for CCA'!$A:$B,2,0),""))</f>
        <v/>
      </c>
      <c r="AA437">
        <f>IF(OR($B437="",$Z437=""),"",IF(N($M437)&lt;$Z437,"Delta","No Delta"))</f>
        <v/>
      </c>
      <c r="AB437">
        <f>IF(OR($B437="",$Z437=""),"",MAX(0,$Z437-N($M437)))</f>
        <v/>
      </c>
      <c r="AC437" s="46">
        <f>IF($B437="","",IFERROR(INDEX('CCA Util %'!$H:$H,MATCH($B437,'CCA Util %'!$E:$E,0)),""))</f>
        <v/>
      </c>
      <c r="AD437">
        <f>IF($B437="","",IFERROR(INDEX('CCA Util %'!$G:$G,MATCH($B437,'CCA Util %'!$E:$E,0)),""))</f>
        <v/>
      </c>
      <c r="AE437">
        <f>IF(OR($B437="",$U437=""),"",$U437&amp;" &amp; "&amp;IF(OR($AD437="",$AD437=0),"Util NA",$AD437&amp;" Util"))</f>
        <v/>
      </c>
    </row>
    <row r="438" ht="15.75" customHeight="1" s="42">
      <c r="A438" s="41" t="n"/>
      <c r="G438" s="38" t="n"/>
      <c r="H438" s="38" t="n"/>
      <c r="I438" s="38" t="n"/>
      <c r="J438" s="38" t="n"/>
      <c r="K438" s="38" t="n"/>
      <c r="L438" s="38" t="n"/>
      <c r="N438" s="36">
        <f>IF($B438="","",IF($C438="SUPERSTORE","Superstore","DH"))</f>
        <v/>
      </c>
      <c r="O438" s="36">
        <f>IF($B438="","",IFERROR(VLOOKUP($B438,Mapping!$A:$C,2,0),"Not Mapped"))</f>
        <v/>
      </c>
      <c r="P438" s="36">
        <f>IF($B438="","",IFERROR(VLOOKUP($B438,Mapping!$A:$C,3,0),"Not Mapped"))</f>
        <v/>
      </c>
      <c r="Q438" s="36">
        <f>IF($B438="","",IFERROR(VLOOKUP($O438,Leaders!$A:$B,2,0),"Not Mapped"))</f>
        <v/>
      </c>
      <c r="R438" s="36">
        <f>IF($B438="","",IF(COUNTIF(Exclusions!$A:$A,$B438)&gt;0,"Yes","No"))</f>
        <v/>
      </c>
      <c r="S438" s="38">
        <f>IF($B438="","",MIN(1,DAY($A438)/IF($N438="Superstore",Settings!$B$5,Settings!$B$4)))</f>
        <v/>
      </c>
      <c r="T438" s="38">
        <f>IF(OR($B438="",$G438="",$S438=0),"",$G438/$S438)</f>
        <v/>
      </c>
      <c r="U438" s="36">
        <f>IF($T438="","",IF($T438&lt;Settings!$B$8,"Critical",IF($T438&lt;Settings!$B$9,"Semi Critical","Non Critical")))</f>
        <v/>
      </c>
      <c r="V438" s="28" t="n"/>
      <c r="Z438">
        <f>IF($B438="","",IFERROR(VLOOKUP($B438,'Plan HC for CCA'!$A:$B,2,0),""))</f>
        <v/>
      </c>
      <c r="AA438">
        <f>IF(OR($B438="",$Z438=""),"",IF(N($M438)&lt;$Z438,"Delta","No Delta"))</f>
        <v/>
      </c>
      <c r="AB438">
        <f>IF(OR($B438="",$Z438=""),"",MAX(0,$Z438-N($M438)))</f>
        <v/>
      </c>
      <c r="AC438" s="46">
        <f>IF($B438="","",IFERROR(INDEX('CCA Util %'!$H:$H,MATCH($B438,'CCA Util %'!$E:$E,0)),""))</f>
        <v/>
      </c>
      <c r="AD438">
        <f>IF($B438="","",IFERROR(INDEX('CCA Util %'!$G:$G,MATCH($B438,'CCA Util %'!$E:$E,0)),""))</f>
        <v/>
      </c>
      <c r="AE438">
        <f>IF(OR($B438="",$U438=""),"",$U438&amp;" &amp; "&amp;IF(OR($AD438="",$AD438=0),"Util NA",$AD438&amp;" Util"))</f>
        <v/>
      </c>
    </row>
    <row r="439" ht="15.75" customHeight="1" s="42">
      <c r="A439" s="41" t="n"/>
      <c r="G439" s="38" t="n"/>
      <c r="H439" s="38" t="n"/>
      <c r="I439" s="38" t="n"/>
      <c r="J439" s="38" t="n"/>
      <c r="K439" s="38" t="n"/>
      <c r="L439" s="38" t="n"/>
      <c r="N439" s="36">
        <f>IF($B439="","",IF($C439="SUPERSTORE","Superstore","DH"))</f>
        <v/>
      </c>
      <c r="O439" s="36">
        <f>IF($B439="","",IFERROR(VLOOKUP($B439,Mapping!$A:$C,2,0),"Not Mapped"))</f>
        <v/>
      </c>
      <c r="P439" s="36">
        <f>IF($B439="","",IFERROR(VLOOKUP($B439,Mapping!$A:$C,3,0),"Not Mapped"))</f>
        <v/>
      </c>
      <c r="Q439" s="36">
        <f>IF($B439="","",IFERROR(VLOOKUP($O439,Leaders!$A:$B,2,0),"Not Mapped"))</f>
        <v/>
      </c>
      <c r="R439" s="36">
        <f>IF($B439="","",IF(COUNTIF(Exclusions!$A:$A,$B439)&gt;0,"Yes","No"))</f>
        <v/>
      </c>
      <c r="S439" s="38">
        <f>IF($B439="","",MIN(1,DAY($A439)/IF($N439="Superstore",Settings!$B$5,Settings!$B$4)))</f>
        <v/>
      </c>
      <c r="T439" s="38">
        <f>IF(OR($B439="",$G439="",$S439=0),"",$G439/$S439)</f>
        <v/>
      </c>
      <c r="U439" s="36">
        <f>IF($T439="","",IF($T439&lt;Settings!$B$8,"Critical",IF($T439&lt;Settings!$B$9,"Semi Critical","Non Critical")))</f>
        <v/>
      </c>
      <c r="V439" s="28" t="n"/>
      <c r="Z439">
        <f>IF($B439="","",IFERROR(VLOOKUP($B439,'Plan HC for CCA'!$A:$B,2,0),""))</f>
        <v/>
      </c>
      <c r="AA439">
        <f>IF(OR($B439="",$Z439=""),"",IF(N($M439)&lt;$Z439,"Delta","No Delta"))</f>
        <v/>
      </c>
      <c r="AB439">
        <f>IF(OR($B439="",$Z439=""),"",MAX(0,$Z439-N($M439)))</f>
        <v/>
      </c>
      <c r="AC439" s="46">
        <f>IF($B439="","",IFERROR(INDEX('CCA Util %'!$H:$H,MATCH($B439,'CCA Util %'!$E:$E,0)),""))</f>
        <v/>
      </c>
      <c r="AD439">
        <f>IF($B439="","",IFERROR(INDEX('CCA Util %'!$G:$G,MATCH($B439,'CCA Util %'!$E:$E,0)),""))</f>
        <v/>
      </c>
      <c r="AE439">
        <f>IF(OR($B439="",$U439=""),"",$U439&amp;" &amp; "&amp;IF(OR($AD439="",$AD439=0),"Util NA",$AD439&amp;" Util"))</f>
        <v/>
      </c>
    </row>
    <row r="440" ht="15.75" customHeight="1" s="42">
      <c r="A440" s="41" t="n"/>
      <c r="G440" s="38" t="n"/>
      <c r="H440" s="38" t="n"/>
      <c r="I440" s="38" t="n"/>
      <c r="J440" s="38" t="n"/>
      <c r="K440" s="38" t="n"/>
      <c r="L440" s="38" t="n"/>
      <c r="N440" s="36">
        <f>IF($B440="","",IF($C440="SUPERSTORE","Superstore","DH"))</f>
        <v/>
      </c>
      <c r="O440" s="36">
        <f>IF($B440="","",IFERROR(VLOOKUP($B440,Mapping!$A:$C,2,0),"Not Mapped"))</f>
        <v/>
      </c>
      <c r="P440" s="36">
        <f>IF($B440="","",IFERROR(VLOOKUP($B440,Mapping!$A:$C,3,0),"Not Mapped"))</f>
        <v/>
      </c>
      <c r="Q440" s="36">
        <f>IF($B440="","",IFERROR(VLOOKUP($O440,Leaders!$A:$B,2,0),"Not Mapped"))</f>
        <v/>
      </c>
      <c r="R440" s="36">
        <f>IF($B440="","",IF(COUNTIF(Exclusions!$A:$A,$B440)&gt;0,"Yes","No"))</f>
        <v/>
      </c>
      <c r="S440" s="38">
        <f>IF($B440="","",MIN(1,DAY($A440)/IF($N440="Superstore",Settings!$B$5,Settings!$B$4)))</f>
        <v/>
      </c>
      <c r="T440" s="38">
        <f>IF(OR($B440="",$G440="",$S440=0),"",$G440/$S440)</f>
        <v/>
      </c>
      <c r="U440" s="36">
        <f>IF($T440="","",IF($T440&lt;Settings!$B$8,"Critical",IF($T440&lt;Settings!$B$9,"Semi Critical","Non Critical")))</f>
        <v/>
      </c>
      <c r="V440" s="28" t="n"/>
      <c r="Z440">
        <f>IF($B440="","",IFERROR(VLOOKUP($B440,'Plan HC for CCA'!$A:$B,2,0),""))</f>
        <v/>
      </c>
      <c r="AA440">
        <f>IF(OR($B440="",$Z440=""),"",IF(N($M440)&lt;$Z440,"Delta","No Delta"))</f>
        <v/>
      </c>
      <c r="AB440">
        <f>IF(OR($B440="",$Z440=""),"",MAX(0,$Z440-N($M440)))</f>
        <v/>
      </c>
      <c r="AC440" s="46">
        <f>IF($B440="","",IFERROR(INDEX('CCA Util %'!$H:$H,MATCH($B440,'CCA Util %'!$E:$E,0)),""))</f>
        <v/>
      </c>
      <c r="AD440">
        <f>IF($B440="","",IFERROR(INDEX('CCA Util %'!$G:$G,MATCH($B440,'CCA Util %'!$E:$E,0)),""))</f>
        <v/>
      </c>
      <c r="AE440">
        <f>IF(OR($B440="",$U440=""),"",$U440&amp;" &amp; "&amp;IF(OR($AD440="",$AD440=0),"Util NA",$AD440&amp;" Util"))</f>
        <v/>
      </c>
    </row>
    <row r="441" ht="15.75" customHeight="1" s="42">
      <c r="A441" s="41" t="n"/>
      <c r="G441" s="38" t="n"/>
      <c r="H441" s="38" t="n"/>
      <c r="I441" s="38" t="n"/>
      <c r="J441" s="38" t="n"/>
      <c r="K441" s="38" t="n"/>
      <c r="L441" s="38" t="n"/>
      <c r="N441" s="36">
        <f>IF($B441="","",IF($C441="SUPERSTORE","Superstore","DH"))</f>
        <v/>
      </c>
      <c r="O441" s="36">
        <f>IF($B441="","",IFERROR(VLOOKUP($B441,Mapping!$A:$C,2,0),"Not Mapped"))</f>
        <v/>
      </c>
      <c r="P441" s="36">
        <f>IF($B441="","",IFERROR(VLOOKUP($B441,Mapping!$A:$C,3,0),"Not Mapped"))</f>
        <v/>
      </c>
      <c r="Q441" s="36">
        <f>IF($B441="","",IFERROR(VLOOKUP($O441,Leaders!$A:$B,2,0),"Not Mapped"))</f>
        <v/>
      </c>
      <c r="R441" s="36">
        <f>IF($B441="","",IF(COUNTIF(Exclusions!$A:$A,$B441)&gt;0,"Yes","No"))</f>
        <v/>
      </c>
      <c r="S441" s="38">
        <f>IF($B441="","",MIN(1,DAY($A441)/IF($N441="Superstore",Settings!$B$5,Settings!$B$4)))</f>
        <v/>
      </c>
      <c r="T441" s="38">
        <f>IF(OR($B441="",$G441="",$S441=0),"",$G441/$S441)</f>
        <v/>
      </c>
      <c r="U441" s="36">
        <f>IF($T441="","",IF($T441&lt;Settings!$B$8,"Critical",IF($T441&lt;Settings!$B$9,"Semi Critical","Non Critical")))</f>
        <v/>
      </c>
      <c r="V441" s="28" t="n"/>
      <c r="Z441">
        <f>IF($B441="","",IFERROR(VLOOKUP($B441,'Plan HC for CCA'!$A:$B,2,0),""))</f>
        <v/>
      </c>
      <c r="AA441">
        <f>IF(OR($B441="",$Z441=""),"",IF(N($M441)&lt;$Z441,"Delta","No Delta"))</f>
        <v/>
      </c>
      <c r="AB441">
        <f>IF(OR($B441="",$Z441=""),"",MAX(0,$Z441-N($M441)))</f>
        <v/>
      </c>
      <c r="AC441" s="46">
        <f>IF($B441="","",IFERROR(INDEX('CCA Util %'!$H:$H,MATCH($B441,'CCA Util %'!$E:$E,0)),""))</f>
        <v/>
      </c>
      <c r="AD441">
        <f>IF($B441="","",IFERROR(INDEX('CCA Util %'!$G:$G,MATCH($B441,'CCA Util %'!$E:$E,0)),""))</f>
        <v/>
      </c>
      <c r="AE441">
        <f>IF(OR($B441="",$U441=""),"",$U441&amp;" &amp; "&amp;IF(OR($AD441="",$AD441=0),"Util NA",$AD441&amp;" Util"))</f>
        <v/>
      </c>
    </row>
    <row r="442" ht="15.75" customHeight="1" s="42">
      <c r="A442" s="41" t="n"/>
      <c r="G442" s="38" t="n"/>
      <c r="H442" s="38" t="n"/>
      <c r="I442" s="38" t="n"/>
      <c r="J442" s="38" t="n"/>
      <c r="K442" s="38" t="n"/>
      <c r="L442" s="38" t="n"/>
      <c r="N442" s="36">
        <f>IF($B442="","",IF($C442="SUPERSTORE","Superstore","DH"))</f>
        <v/>
      </c>
      <c r="O442" s="36">
        <f>IF($B442="","",IFERROR(VLOOKUP($B442,Mapping!$A:$C,2,0),"Not Mapped"))</f>
        <v/>
      </c>
      <c r="P442" s="36">
        <f>IF($B442="","",IFERROR(VLOOKUP($B442,Mapping!$A:$C,3,0),"Not Mapped"))</f>
        <v/>
      </c>
      <c r="Q442" s="36">
        <f>IF($B442="","",IFERROR(VLOOKUP($O442,Leaders!$A:$B,2,0),"Not Mapped"))</f>
        <v/>
      </c>
      <c r="R442" s="36">
        <f>IF($B442="","",IF(COUNTIF(Exclusions!$A:$A,$B442)&gt;0,"Yes","No"))</f>
        <v/>
      </c>
      <c r="S442" s="38">
        <f>IF($B442="","",MIN(1,DAY($A442)/IF($N442="Superstore",Settings!$B$5,Settings!$B$4)))</f>
        <v/>
      </c>
      <c r="T442" s="38">
        <f>IF(OR($B442="",$G442="",$S442=0),"",$G442/$S442)</f>
        <v/>
      </c>
      <c r="U442" s="36">
        <f>IF($T442="","",IF($T442&lt;Settings!$B$8,"Critical",IF($T442&lt;Settings!$B$9,"Semi Critical","Non Critical")))</f>
        <v/>
      </c>
      <c r="V442" s="28" t="n"/>
      <c r="Z442">
        <f>IF($B442="","",IFERROR(VLOOKUP($B442,'Plan HC for CCA'!$A:$B,2,0),""))</f>
        <v/>
      </c>
      <c r="AA442">
        <f>IF(OR($B442="",$Z442=""),"",IF(N($M442)&lt;$Z442,"Delta","No Delta"))</f>
        <v/>
      </c>
      <c r="AB442">
        <f>IF(OR($B442="",$Z442=""),"",MAX(0,$Z442-N($M442)))</f>
        <v/>
      </c>
      <c r="AC442" s="46">
        <f>IF($B442="","",IFERROR(INDEX('CCA Util %'!$H:$H,MATCH($B442,'CCA Util %'!$E:$E,0)),""))</f>
        <v/>
      </c>
      <c r="AD442">
        <f>IF($B442="","",IFERROR(INDEX('CCA Util %'!$G:$G,MATCH($B442,'CCA Util %'!$E:$E,0)),""))</f>
        <v/>
      </c>
      <c r="AE442">
        <f>IF(OR($B442="",$U442=""),"",$U442&amp;" &amp; "&amp;IF(OR($AD442="",$AD442=0),"Util NA",$AD442&amp;" Util"))</f>
        <v/>
      </c>
    </row>
    <row r="443" ht="15.75" customHeight="1" s="42">
      <c r="A443" s="41" t="n"/>
      <c r="G443" s="38" t="n"/>
      <c r="H443" s="38" t="n"/>
      <c r="I443" s="38" t="n"/>
      <c r="J443" s="38" t="n"/>
      <c r="K443" s="38" t="n"/>
      <c r="L443" s="38" t="n"/>
      <c r="N443" s="36">
        <f>IF($B443="","",IF($C443="SUPERSTORE","Superstore","DH"))</f>
        <v/>
      </c>
      <c r="O443" s="36">
        <f>IF($B443="","",IFERROR(VLOOKUP($B443,Mapping!$A:$C,2,0),"Not Mapped"))</f>
        <v/>
      </c>
      <c r="P443" s="36">
        <f>IF($B443="","",IFERROR(VLOOKUP($B443,Mapping!$A:$C,3,0),"Not Mapped"))</f>
        <v/>
      </c>
      <c r="Q443" s="36">
        <f>IF($B443="","",IFERROR(VLOOKUP($O443,Leaders!$A:$B,2,0),"Not Mapped"))</f>
        <v/>
      </c>
      <c r="R443" s="36">
        <f>IF($B443="","",IF(COUNTIF(Exclusions!$A:$A,$B443)&gt;0,"Yes","No"))</f>
        <v/>
      </c>
      <c r="S443" s="38">
        <f>IF($B443="","",MIN(1,DAY($A443)/IF($N443="Superstore",Settings!$B$5,Settings!$B$4)))</f>
        <v/>
      </c>
      <c r="T443" s="38">
        <f>IF(OR($B443="",$G443="",$S443=0),"",$G443/$S443)</f>
        <v/>
      </c>
      <c r="U443" s="36">
        <f>IF($T443="","",IF($T443&lt;Settings!$B$8,"Critical",IF($T443&lt;Settings!$B$9,"Semi Critical","Non Critical")))</f>
        <v/>
      </c>
      <c r="V443" s="28" t="n"/>
      <c r="Z443">
        <f>IF($B443="","",IFERROR(VLOOKUP($B443,'Plan HC for CCA'!$A:$B,2,0),""))</f>
        <v/>
      </c>
      <c r="AA443">
        <f>IF(OR($B443="",$Z443=""),"",IF(N($M443)&lt;$Z443,"Delta","No Delta"))</f>
        <v/>
      </c>
      <c r="AB443">
        <f>IF(OR($B443="",$Z443=""),"",MAX(0,$Z443-N($M443)))</f>
        <v/>
      </c>
      <c r="AC443" s="46">
        <f>IF($B443="","",IFERROR(INDEX('CCA Util %'!$H:$H,MATCH($B443,'CCA Util %'!$E:$E,0)),""))</f>
        <v/>
      </c>
      <c r="AD443">
        <f>IF($B443="","",IFERROR(INDEX('CCA Util %'!$G:$G,MATCH($B443,'CCA Util %'!$E:$E,0)),""))</f>
        <v/>
      </c>
      <c r="AE443">
        <f>IF(OR($B443="",$U443=""),"",$U443&amp;" &amp; "&amp;IF(OR($AD443="",$AD443=0),"Util NA",$AD443&amp;" Util"))</f>
        <v/>
      </c>
    </row>
    <row r="444" ht="15.75" customHeight="1" s="42">
      <c r="A444" s="41" t="n"/>
      <c r="G444" s="38" t="n"/>
      <c r="H444" s="38" t="n"/>
      <c r="I444" s="38" t="n"/>
      <c r="J444" s="38" t="n"/>
      <c r="K444" s="38" t="n"/>
      <c r="L444" s="38" t="n"/>
      <c r="N444" s="36">
        <f>IF($B444="","",IF($C444="SUPERSTORE","Superstore","DH"))</f>
        <v/>
      </c>
      <c r="O444" s="36">
        <f>IF($B444="","",IFERROR(VLOOKUP($B444,Mapping!$A:$C,2,0),"Not Mapped"))</f>
        <v/>
      </c>
      <c r="P444" s="36">
        <f>IF($B444="","",IFERROR(VLOOKUP($B444,Mapping!$A:$C,3,0),"Not Mapped"))</f>
        <v/>
      </c>
      <c r="Q444" s="36">
        <f>IF($B444="","",IFERROR(VLOOKUP($O444,Leaders!$A:$B,2,0),"Not Mapped"))</f>
        <v/>
      </c>
      <c r="R444" s="36">
        <f>IF($B444="","",IF(COUNTIF(Exclusions!$A:$A,$B444)&gt;0,"Yes","No"))</f>
        <v/>
      </c>
      <c r="S444" s="38">
        <f>IF($B444="","",MIN(1,DAY($A444)/IF($N444="Superstore",Settings!$B$5,Settings!$B$4)))</f>
        <v/>
      </c>
      <c r="T444" s="38">
        <f>IF(OR($B444="",$G444="",$S444=0),"",$G444/$S444)</f>
        <v/>
      </c>
      <c r="U444" s="36">
        <f>IF($T444="","",IF($T444&lt;Settings!$B$8,"Critical",IF($T444&lt;Settings!$B$9,"Semi Critical","Non Critical")))</f>
        <v/>
      </c>
      <c r="V444" s="28" t="n"/>
      <c r="Z444">
        <f>IF($B444="","",IFERROR(VLOOKUP($B444,'Plan HC for CCA'!$A:$B,2,0),""))</f>
        <v/>
      </c>
      <c r="AA444">
        <f>IF(OR($B444="",$Z444=""),"",IF(N($M444)&lt;$Z444,"Delta","No Delta"))</f>
        <v/>
      </c>
      <c r="AB444">
        <f>IF(OR($B444="",$Z444=""),"",MAX(0,$Z444-N($M444)))</f>
        <v/>
      </c>
      <c r="AC444" s="46">
        <f>IF($B444="","",IFERROR(INDEX('CCA Util %'!$H:$H,MATCH($B444,'CCA Util %'!$E:$E,0)),""))</f>
        <v/>
      </c>
      <c r="AD444">
        <f>IF($B444="","",IFERROR(INDEX('CCA Util %'!$G:$G,MATCH($B444,'CCA Util %'!$E:$E,0)),""))</f>
        <v/>
      </c>
      <c r="AE444">
        <f>IF(OR($B444="",$U444=""),"",$U444&amp;" &amp; "&amp;IF(OR($AD444="",$AD444=0),"Util NA",$AD444&amp;" Util"))</f>
        <v/>
      </c>
    </row>
    <row r="445" ht="15.75" customHeight="1" s="42">
      <c r="A445" s="41" t="n"/>
      <c r="G445" s="38" t="n"/>
      <c r="H445" s="38" t="n"/>
      <c r="I445" s="38" t="n"/>
      <c r="J445" s="38" t="n"/>
      <c r="K445" s="38" t="n"/>
      <c r="L445" s="38" t="n"/>
      <c r="N445" s="36">
        <f>IF($B445="","",IF($C445="SUPERSTORE","Superstore","DH"))</f>
        <v/>
      </c>
      <c r="O445" s="36">
        <f>IF($B445="","",IFERROR(VLOOKUP($B445,Mapping!$A:$C,2,0),"Not Mapped"))</f>
        <v/>
      </c>
      <c r="P445" s="36">
        <f>IF($B445="","",IFERROR(VLOOKUP($B445,Mapping!$A:$C,3,0),"Not Mapped"))</f>
        <v/>
      </c>
      <c r="Q445" s="36">
        <f>IF($B445="","",IFERROR(VLOOKUP($O445,Leaders!$A:$B,2,0),"Not Mapped"))</f>
        <v/>
      </c>
      <c r="R445" s="36">
        <f>IF($B445="","",IF(COUNTIF(Exclusions!$A:$A,$B445)&gt;0,"Yes","No"))</f>
        <v/>
      </c>
      <c r="S445" s="38">
        <f>IF($B445="","",MIN(1,DAY($A445)/IF($N445="Superstore",Settings!$B$5,Settings!$B$4)))</f>
        <v/>
      </c>
      <c r="T445" s="38">
        <f>IF(OR($B445="",$G445="",$S445=0),"",$G445/$S445)</f>
        <v/>
      </c>
      <c r="U445" s="36">
        <f>IF($T445="","",IF($T445&lt;Settings!$B$8,"Critical",IF($T445&lt;Settings!$B$9,"Semi Critical","Non Critical")))</f>
        <v/>
      </c>
      <c r="V445" s="28" t="n"/>
      <c r="Z445">
        <f>IF($B445="","",IFERROR(VLOOKUP($B445,'Plan HC for CCA'!$A:$B,2,0),""))</f>
        <v/>
      </c>
      <c r="AA445">
        <f>IF(OR($B445="",$Z445=""),"",IF(N($M445)&lt;$Z445,"Delta","No Delta"))</f>
        <v/>
      </c>
      <c r="AB445">
        <f>IF(OR($B445="",$Z445=""),"",MAX(0,$Z445-N($M445)))</f>
        <v/>
      </c>
      <c r="AC445" s="46">
        <f>IF($B445="","",IFERROR(INDEX('CCA Util %'!$H:$H,MATCH($B445,'CCA Util %'!$E:$E,0)),""))</f>
        <v/>
      </c>
      <c r="AD445">
        <f>IF($B445="","",IFERROR(INDEX('CCA Util %'!$G:$G,MATCH($B445,'CCA Util %'!$E:$E,0)),""))</f>
        <v/>
      </c>
      <c r="AE445">
        <f>IF(OR($B445="",$U445=""),"",$U445&amp;" &amp; "&amp;IF(OR($AD445="",$AD445=0),"Util NA",$AD445&amp;" Util"))</f>
        <v/>
      </c>
    </row>
    <row r="446" ht="15.75" customHeight="1" s="42">
      <c r="A446" s="41" t="n"/>
      <c r="G446" s="38" t="n"/>
      <c r="H446" s="38" t="n"/>
      <c r="I446" s="38" t="n"/>
      <c r="J446" s="38" t="n"/>
      <c r="K446" s="38" t="n"/>
      <c r="L446" s="38" t="n"/>
      <c r="N446" s="36">
        <f>IF($B446="","",IF($C446="SUPERSTORE","Superstore","DH"))</f>
        <v/>
      </c>
      <c r="O446" s="36">
        <f>IF($B446="","",IFERROR(VLOOKUP($B446,Mapping!$A:$C,2,0),"Not Mapped"))</f>
        <v/>
      </c>
      <c r="P446" s="36">
        <f>IF($B446="","",IFERROR(VLOOKUP($B446,Mapping!$A:$C,3,0),"Not Mapped"))</f>
        <v/>
      </c>
      <c r="Q446" s="36">
        <f>IF($B446="","",IFERROR(VLOOKUP($O446,Leaders!$A:$B,2,0),"Not Mapped"))</f>
        <v/>
      </c>
      <c r="R446" s="36">
        <f>IF($B446="","",IF(COUNTIF(Exclusions!$A:$A,$B446)&gt;0,"Yes","No"))</f>
        <v/>
      </c>
      <c r="S446" s="38">
        <f>IF($B446="","",MIN(1,DAY($A446)/IF($N446="Superstore",Settings!$B$5,Settings!$B$4)))</f>
        <v/>
      </c>
      <c r="T446" s="38">
        <f>IF(OR($B446="",$G446="",$S446=0),"",$G446/$S446)</f>
        <v/>
      </c>
      <c r="U446" s="36">
        <f>IF($T446="","",IF($T446&lt;Settings!$B$8,"Critical",IF($T446&lt;Settings!$B$9,"Semi Critical","Non Critical")))</f>
        <v/>
      </c>
      <c r="V446" s="28" t="n"/>
      <c r="Z446">
        <f>IF($B446="","",IFERROR(VLOOKUP($B446,'Plan HC for CCA'!$A:$B,2,0),""))</f>
        <v/>
      </c>
      <c r="AA446">
        <f>IF(OR($B446="",$Z446=""),"",IF(N($M446)&lt;$Z446,"Delta","No Delta"))</f>
        <v/>
      </c>
      <c r="AB446">
        <f>IF(OR($B446="",$Z446=""),"",MAX(0,$Z446-N($M446)))</f>
        <v/>
      </c>
      <c r="AC446" s="46">
        <f>IF($B446="","",IFERROR(INDEX('CCA Util %'!$H:$H,MATCH($B446,'CCA Util %'!$E:$E,0)),""))</f>
        <v/>
      </c>
      <c r="AD446">
        <f>IF($B446="","",IFERROR(INDEX('CCA Util %'!$G:$G,MATCH($B446,'CCA Util %'!$E:$E,0)),""))</f>
        <v/>
      </c>
      <c r="AE446">
        <f>IF(OR($B446="",$U446=""),"",$U446&amp;" &amp; "&amp;IF(OR($AD446="",$AD446=0),"Util NA",$AD446&amp;" Util"))</f>
        <v/>
      </c>
    </row>
    <row r="447" ht="15.75" customHeight="1" s="42">
      <c r="A447" s="41" t="n"/>
      <c r="G447" s="38" t="n"/>
      <c r="H447" s="38" t="n"/>
      <c r="I447" s="38" t="n"/>
      <c r="J447" s="38" t="n"/>
      <c r="K447" s="38" t="n"/>
      <c r="L447" s="38" t="n"/>
      <c r="N447" s="36">
        <f>IF($B447="","",IF($C447="SUPERSTORE","Superstore","DH"))</f>
        <v/>
      </c>
      <c r="O447" s="36">
        <f>IF($B447="","",IFERROR(VLOOKUP($B447,Mapping!$A:$C,2,0),"Not Mapped"))</f>
        <v/>
      </c>
      <c r="P447" s="36">
        <f>IF($B447="","",IFERROR(VLOOKUP($B447,Mapping!$A:$C,3,0),"Not Mapped"))</f>
        <v/>
      </c>
      <c r="Q447" s="36">
        <f>IF($B447="","",IFERROR(VLOOKUP($O447,Leaders!$A:$B,2,0),"Not Mapped"))</f>
        <v/>
      </c>
      <c r="R447" s="36">
        <f>IF($B447="","",IF(COUNTIF(Exclusions!$A:$A,$B447)&gt;0,"Yes","No"))</f>
        <v/>
      </c>
      <c r="S447" s="38">
        <f>IF($B447="","",MIN(1,DAY($A447)/IF($N447="Superstore",Settings!$B$5,Settings!$B$4)))</f>
        <v/>
      </c>
      <c r="T447" s="38">
        <f>IF(OR($B447="",$G447="",$S447=0),"",$G447/$S447)</f>
        <v/>
      </c>
      <c r="U447" s="36">
        <f>IF($T447="","",IF($T447&lt;Settings!$B$8,"Critical",IF($T447&lt;Settings!$B$9,"Semi Critical","Non Critical")))</f>
        <v/>
      </c>
      <c r="V447" s="28" t="n"/>
      <c r="Z447">
        <f>IF($B447="","",IFERROR(VLOOKUP($B447,'Plan HC for CCA'!$A:$B,2,0),""))</f>
        <v/>
      </c>
      <c r="AA447">
        <f>IF(OR($B447="",$Z447=""),"",IF(N($M447)&lt;$Z447,"Delta","No Delta"))</f>
        <v/>
      </c>
      <c r="AB447">
        <f>IF(OR($B447="",$Z447=""),"",MAX(0,$Z447-N($M447)))</f>
        <v/>
      </c>
      <c r="AC447" s="46">
        <f>IF($B447="","",IFERROR(INDEX('CCA Util %'!$H:$H,MATCH($B447,'CCA Util %'!$E:$E,0)),""))</f>
        <v/>
      </c>
      <c r="AD447">
        <f>IF($B447="","",IFERROR(INDEX('CCA Util %'!$G:$G,MATCH($B447,'CCA Util %'!$E:$E,0)),""))</f>
        <v/>
      </c>
      <c r="AE447">
        <f>IF(OR($B447="",$U447=""),"",$U447&amp;" &amp; "&amp;IF(OR($AD447="",$AD447=0),"Util NA",$AD447&amp;" Util"))</f>
        <v/>
      </c>
    </row>
    <row r="448" ht="15.75" customHeight="1" s="42">
      <c r="A448" s="41" t="n"/>
      <c r="G448" s="38" t="n"/>
      <c r="H448" s="38" t="n"/>
      <c r="I448" s="38" t="n"/>
      <c r="J448" s="38" t="n"/>
      <c r="K448" s="38" t="n"/>
      <c r="L448" s="38" t="n"/>
      <c r="N448" s="36">
        <f>IF($B448="","",IF($C448="SUPERSTORE","Superstore","DH"))</f>
        <v/>
      </c>
      <c r="O448" s="36">
        <f>IF($B448="","",IFERROR(VLOOKUP($B448,Mapping!$A:$C,2,0),"Not Mapped"))</f>
        <v/>
      </c>
      <c r="P448" s="36">
        <f>IF($B448="","",IFERROR(VLOOKUP($B448,Mapping!$A:$C,3,0),"Not Mapped"))</f>
        <v/>
      </c>
      <c r="Q448" s="36">
        <f>IF($B448="","",IFERROR(VLOOKUP($O448,Leaders!$A:$B,2,0),"Not Mapped"))</f>
        <v/>
      </c>
      <c r="R448" s="36">
        <f>IF($B448="","",IF(COUNTIF(Exclusions!$A:$A,$B448)&gt;0,"Yes","No"))</f>
        <v/>
      </c>
      <c r="S448" s="38">
        <f>IF($B448="","",MIN(1,DAY($A448)/IF($N448="Superstore",Settings!$B$5,Settings!$B$4)))</f>
        <v/>
      </c>
      <c r="T448" s="38">
        <f>IF(OR($B448="",$G448="",$S448=0),"",$G448/$S448)</f>
        <v/>
      </c>
      <c r="U448" s="36">
        <f>IF($T448="","",IF($T448&lt;Settings!$B$8,"Critical",IF($T448&lt;Settings!$B$9,"Semi Critical","Non Critical")))</f>
        <v/>
      </c>
      <c r="V448" s="28" t="n"/>
      <c r="Z448">
        <f>IF($B448="","",IFERROR(VLOOKUP($B448,'Plan HC for CCA'!$A:$B,2,0),""))</f>
        <v/>
      </c>
      <c r="AA448">
        <f>IF(OR($B448="",$Z448=""),"",IF(N($M448)&lt;$Z448,"Delta","No Delta"))</f>
        <v/>
      </c>
      <c r="AB448">
        <f>IF(OR($B448="",$Z448=""),"",MAX(0,$Z448-N($M448)))</f>
        <v/>
      </c>
      <c r="AC448" s="46">
        <f>IF($B448="","",IFERROR(INDEX('CCA Util %'!$H:$H,MATCH($B448,'CCA Util %'!$E:$E,0)),""))</f>
        <v/>
      </c>
      <c r="AD448">
        <f>IF($B448="","",IFERROR(INDEX('CCA Util %'!$G:$G,MATCH($B448,'CCA Util %'!$E:$E,0)),""))</f>
        <v/>
      </c>
      <c r="AE448">
        <f>IF(OR($B448="",$U448=""),"",$U448&amp;" &amp; "&amp;IF(OR($AD448="",$AD448=0),"Util NA",$AD448&amp;" Util"))</f>
        <v/>
      </c>
    </row>
    <row r="449" ht="15.75" customHeight="1" s="42">
      <c r="A449" s="41" t="n"/>
      <c r="G449" s="38" t="n"/>
      <c r="H449" s="38" t="n"/>
      <c r="I449" s="38" t="n"/>
      <c r="J449" s="38" t="n"/>
      <c r="K449" s="38" t="n"/>
      <c r="L449" s="38" t="n"/>
      <c r="N449" s="36">
        <f>IF($B449="","",IF($C449="SUPERSTORE","Superstore","DH"))</f>
        <v/>
      </c>
      <c r="O449" s="36">
        <f>IF($B449="","",IFERROR(VLOOKUP($B449,Mapping!$A:$C,2,0),"Not Mapped"))</f>
        <v/>
      </c>
      <c r="P449" s="36">
        <f>IF($B449="","",IFERROR(VLOOKUP($B449,Mapping!$A:$C,3,0),"Not Mapped"))</f>
        <v/>
      </c>
      <c r="Q449" s="36">
        <f>IF($B449="","",IFERROR(VLOOKUP($O449,Leaders!$A:$B,2,0),"Not Mapped"))</f>
        <v/>
      </c>
      <c r="R449" s="36">
        <f>IF($B449="","",IF(COUNTIF(Exclusions!$A:$A,$B449)&gt;0,"Yes","No"))</f>
        <v/>
      </c>
      <c r="S449" s="38">
        <f>IF($B449="","",MIN(1,DAY($A449)/IF($N449="Superstore",Settings!$B$5,Settings!$B$4)))</f>
        <v/>
      </c>
      <c r="T449" s="38">
        <f>IF(OR($B449="",$G449="",$S449=0),"",$G449/$S449)</f>
        <v/>
      </c>
      <c r="U449" s="36">
        <f>IF($T449="","",IF($T449&lt;Settings!$B$8,"Critical",IF($T449&lt;Settings!$B$9,"Semi Critical","Non Critical")))</f>
        <v/>
      </c>
      <c r="V449" s="28" t="n"/>
      <c r="Z449">
        <f>IF($B449="","",IFERROR(VLOOKUP($B449,'Plan HC for CCA'!$A:$B,2,0),""))</f>
        <v/>
      </c>
      <c r="AA449">
        <f>IF(OR($B449="",$Z449=""),"",IF(N($M449)&lt;$Z449,"Delta","No Delta"))</f>
        <v/>
      </c>
      <c r="AB449">
        <f>IF(OR($B449="",$Z449=""),"",MAX(0,$Z449-N($M449)))</f>
        <v/>
      </c>
      <c r="AC449" s="46">
        <f>IF($B449="","",IFERROR(INDEX('CCA Util %'!$H:$H,MATCH($B449,'CCA Util %'!$E:$E,0)),""))</f>
        <v/>
      </c>
      <c r="AD449">
        <f>IF($B449="","",IFERROR(INDEX('CCA Util %'!$G:$G,MATCH($B449,'CCA Util %'!$E:$E,0)),""))</f>
        <v/>
      </c>
      <c r="AE449">
        <f>IF(OR($B449="",$U449=""),"",$U449&amp;" &amp; "&amp;IF(OR($AD449="",$AD449=0),"Util NA",$AD449&amp;" Util"))</f>
        <v/>
      </c>
    </row>
    <row r="450" ht="15.75" customHeight="1" s="42">
      <c r="A450" s="41" t="n"/>
      <c r="G450" s="38" t="n"/>
      <c r="H450" s="38" t="n"/>
      <c r="I450" s="38" t="n"/>
      <c r="J450" s="38" t="n"/>
      <c r="K450" s="38" t="n"/>
      <c r="L450" s="38" t="n"/>
      <c r="N450" s="36">
        <f>IF($B450="","",IF($C450="SUPERSTORE","Superstore","DH"))</f>
        <v/>
      </c>
      <c r="O450" s="36">
        <f>IF($B450="","",IFERROR(VLOOKUP($B450,Mapping!$A:$C,2,0),"Not Mapped"))</f>
        <v/>
      </c>
      <c r="P450" s="36">
        <f>IF($B450="","",IFERROR(VLOOKUP($B450,Mapping!$A:$C,3,0),"Not Mapped"))</f>
        <v/>
      </c>
      <c r="Q450" s="36">
        <f>IF($B450="","",IFERROR(VLOOKUP($O450,Leaders!$A:$B,2,0),"Not Mapped"))</f>
        <v/>
      </c>
      <c r="R450" s="36">
        <f>IF($B450="","",IF(COUNTIF(Exclusions!$A:$A,$B450)&gt;0,"Yes","No"))</f>
        <v/>
      </c>
      <c r="S450" s="38">
        <f>IF($B450="","",MIN(1,DAY($A450)/IF($N450="Superstore",Settings!$B$5,Settings!$B$4)))</f>
        <v/>
      </c>
      <c r="T450" s="38">
        <f>IF(OR($B450="",$G450="",$S450=0),"",$G450/$S450)</f>
        <v/>
      </c>
      <c r="U450" s="36">
        <f>IF($T450="","",IF($T450&lt;Settings!$B$8,"Critical",IF($T450&lt;Settings!$B$9,"Semi Critical","Non Critical")))</f>
        <v/>
      </c>
      <c r="V450" s="28" t="n"/>
      <c r="Z450">
        <f>IF($B450="","",IFERROR(VLOOKUP($B450,'Plan HC for CCA'!$A:$B,2,0),""))</f>
        <v/>
      </c>
      <c r="AA450">
        <f>IF(OR($B450="",$Z450=""),"",IF(N($M450)&lt;$Z450,"Delta","No Delta"))</f>
        <v/>
      </c>
      <c r="AB450">
        <f>IF(OR($B450="",$Z450=""),"",MAX(0,$Z450-N($M450)))</f>
        <v/>
      </c>
      <c r="AC450" s="46">
        <f>IF($B450="","",IFERROR(INDEX('CCA Util %'!$H:$H,MATCH($B450,'CCA Util %'!$E:$E,0)),""))</f>
        <v/>
      </c>
      <c r="AD450">
        <f>IF($B450="","",IFERROR(INDEX('CCA Util %'!$G:$G,MATCH($B450,'CCA Util %'!$E:$E,0)),""))</f>
        <v/>
      </c>
      <c r="AE450">
        <f>IF(OR($B450="",$U450=""),"",$U450&amp;" &amp; "&amp;IF(OR($AD450="",$AD450=0),"Util NA",$AD450&amp;" Util"))</f>
        <v/>
      </c>
    </row>
    <row r="451" ht="15.75" customHeight="1" s="42">
      <c r="A451" s="41" t="n"/>
      <c r="G451" s="38" t="n"/>
      <c r="H451" s="38" t="n"/>
      <c r="I451" s="38" t="n"/>
      <c r="J451" s="38" t="n"/>
      <c r="K451" s="38" t="n"/>
      <c r="L451" s="38" t="n"/>
      <c r="N451" s="36">
        <f>IF($B451="","",IF($C451="SUPERSTORE","Superstore","DH"))</f>
        <v/>
      </c>
      <c r="O451" s="36">
        <f>IF($B451="","",IFERROR(VLOOKUP($B451,Mapping!$A:$C,2,0),"Not Mapped"))</f>
        <v/>
      </c>
      <c r="P451" s="36">
        <f>IF($B451="","",IFERROR(VLOOKUP($B451,Mapping!$A:$C,3,0),"Not Mapped"))</f>
        <v/>
      </c>
      <c r="Q451" s="36">
        <f>IF($B451="","",IFERROR(VLOOKUP($O451,Leaders!$A:$B,2,0),"Not Mapped"))</f>
        <v/>
      </c>
      <c r="R451" s="36">
        <f>IF($B451="","",IF(COUNTIF(Exclusions!$A:$A,$B451)&gt;0,"Yes","No"))</f>
        <v/>
      </c>
      <c r="S451" s="38">
        <f>IF($B451="","",MIN(1,DAY($A451)/IF($N451="Superstore",Settings!$B$5,Settings!$B$4)))</f>
        <v/>
      </c>
      <c r="T451" s="38">
        <f>IF(OR($B451="",$G451="",$S451=0),"",$G451/$S451)</f>
        <v/>
      </c>
      <c r="U451" s="36">
        <f>IF($T451="","",IF($T451&lt;Settings!$B$8,"Critical",IF($T451&lt;Settings!$B$9,"Semi Critical","Non Critical")))</f>
        <v/>
      </c>
      <c r="V451" s="28" t="n"/>
      <c r="Z451">
        <f>IF($B451="","",IFERROR(VLOOKUP($B451,'Plan HC for CCA'!$A:$B,2,0),""))</f>
        <v/>
      </c>
      <c r="AA451">
        <f>IF(OR($B451="",$Z451=""),"",IF(N($M451)&lt;$Z451,"Delta","No Delta"))</f>
        <v/>
      </c>
      <c r="AB451">
        <f>IF(OR($B451="",$Z451=""),"",MAX(0,$Z451-N($M451)))</f>
        <v/>
      </c>
      <c r="AC451" s="46">
        <f>IF($B451="","",IFERROR(INDEX('CCA Util %'!$H:$H,MATCH($B451,'CCA Util %'!$E:$E,0)),""))</f>
        <v/>
      </c>
      <c r="AD451">
        <f>IF($B451="","",IFERROR(INDEX('CCA Util %'!$G:$G,MATCH($B451,'CCA Util %'!$E:$E,0)),""))</f>
        <v/>
      </c>
      <c r="AE451">
        <f>IF(OR($B451="",$U451=""),"",$U451&amp;" &amp; "&amp;IF(OR($AD451="",$AD451=0),"Util NA",$AD451&amp;" Util"))</f>
        <v/>
      </c>
    </row>
    <row r="452" ht="15.75" customHeight="1" s="42">
      <c r="A452" s="41" t="n"/>
      <c r="G452" s="38" t="n"/>
      <c r="H452" s="38" t="n"/>
      <c r="I452" s="38" t="n"/>
      <c r="J452" s="38" t="n"/>
      <c r="K452" s="38" t="n"/>
      <c r="L452" s="38" t="n"/>
      <c r="N452" s="36">
        <f>IF($B452="","",IF($C452="SUPERSTORE","Superstore","DH"))</f>
        <v/>
      </c>
      <c r="O452" s="36">
        <f>IF($B452="","",IFERROR(VLOOKUP($B452,Mapping!$A:$C,2,0),"Not Mapped"))</f>
        <v/>
      </c>
      <c r="P452" s="36">
        <f>IF($B452="","",IFERROR(VLOOKUP($B452,Mapping!$A:$C,3,0),"Not Mapped"))</f>
        <v/>
      </c>
      <c r="Q452" s="36">
        <f>IF($B452="","",IFERROR(VLOOKUP($O452,Leaders!$A:$B,2,0),"Not Mapped"))</f>
        <v/>
      </c>
      <c r="R452" s="36">
        <f>IF($B452="","",IF(COUNTIF(Exclusions!$A:$A,$B452)&gt;0,"Yes","No"))</f>
        <v/>
      </c>
      <c r="S452" s="38">
        <f>IF($B452="","",MIN(1,DAY($A452)/IF($N452="Superstore",Settings!$B$5,Settings!$B$4)))</f>
        <v/>
      </c>
      <c r="T452" s="38">
        <f>IF(OR($B452="",$G452="",$S452=0),"",$G452/$S452)</f>
        <v/>
      </c>
      <c r="U452" s="36">
        <f>IF($T452="","",IF($T452&lt;Settings!$B$8,"Critical",IF($T452&lt;Settings!$B$9,"Semi Critical","Non Critical")))</f>
        <v/>
      </c>
      <c r="V452" s="28" t="n"/>
      <c r="Z452">
        <f>IF($B452="","",IFERROR(VLOOKUP($B452,'Plan HC for CCA'!$A:$B,2,0),""))</f>
        <v/>
      </c>
      <c r="AA452">
        <f>IF(OR($B452="",$Z452=""),"",IF(N($M452)&lt;$Z452,"Delta","No Delta"))</f>
        <v/>
      </c>
      <c r="AB452">
        <f>IF(OR($B452="",$Z452=""),"",MAX(0,$Z452-N($M452)))</f>
        <v/>
      </c>
      <c r="AC452" s="46">
        <f>IF($B452="","",IFERROR(INDEX('CCA Util %'!$H:$H,MATCH($B452,'CCA Util %'!$E:$E,0)),""))</f>
        <v/>
      </c>
      <c r="AD452">
        <f>IF($B452="","",IFERROR(INDEX('CCA Util %'!$G:$G,MATCH($B452,'CCA Util %'!$E:$E,0)),""))</f>
        <v/>
      </c>
      <c r="AE452">
        <f>IF(OR($B452="",$U452=""),"",$U452&amp;" &amp; "&amp;IF(OR($AD452="",$AD452=0),"Util NA",$AD452&amp;" Util"))</f>
        <v/>
      </c>
    </row>
    <row r="453" ht="15.75" customHeight="1" s="42">
      <c r="A453" s="41" t="n"/>
      <c r="G453" s="38" t="n"/>
      <c r="H453" s="38" t="n"/>
      <c r="I453" s="38" t="n"/>
      <c r="J453" s="38" t="n"/>
      <c r="K453" s="38" t="n"/>
      <c r="L453" s="38" t="n"/>
      <c r="N453" s="36">
        <f>IF($B453="","",IF($C453="SUPERSTORE","Superstore","DH"))</f>
        <v/>
      </c>
      <c r="O453" s="36">
        <f>IF($B453="","",IFERROR(VLOOKUP($B453,Mapping!$A:$C,2,0),"Not Mapped"))</f>
        <v/>
      </c>
      <c r="P453" s="36">
        <f>IF($B453="","",IFERROR(VLOOKUP($B453,Mapping!$A:$C,3,0),"Not Mapped"))</f>
        <v/>
      </c>
      <c r="Q453" s="36">
        <f>IF($B453="","",IFERROR(VLOOKUP($O453,Leaders!$A:$B,2,0),"Not Mapped"))</f>
        <v/>
      </c>
      <c r="R453" s="36">
        <f>IF($B453="","",IF(COUNTIF(Exclusions!$A:$A,$B453)&gt;0,"Yes","No"))</f>
        <v/>
      </c>
      <c r="S453" s="38">
        <f>IF($B453="","",MIN(1,DAY($A453)/IF($N453="Superstore",Settings!$B$5,Settings!$B$4)))</f>
        <v/>
      </c>
      <c r="T453" s="38">
        <f>IF(OR($B453="",$G453="",$S453=0),"",$G453/$S453)</f>
        <v/>
      </c>
      <c r="U453" s="36">
        <f>IF($T453="","",IF($T453&lt;Settings!$B$8,"Critical",IF($T453&lt;Settings!$B$9,"Semi Critical","Non Critical")))</f>
        <v/>
      </c>
      <c r="V453" s="28" t="n"/>
      <c r="Z453">
        <f>IF($B453="","",IFERROR(VLOOKUP($B453,'Plan HC for CCA'!$A:$B,2,0),""))</f>
        <v/>
      </c>
      <c r="AA453">
        <f>IF(OR($B453="",$Z453=""),"",IF(N($M453)&lt;$Z453,"Delta","No Delta"))</f>
        <v/>
      </c>
      <c r="AB453">
        <f>IF(OR($B453="",$Z453=""),"",MAX(0,$Z453-N($M453)))</f>
        <v/>
      </c>
      <c r="AC453" s="46">
        <f>IF($B453="","",IFERROR(INDEX('CCA Util %'!$H:$H,MATCH($B453,'CCA Util %'!$E:$E,0)),""))</f>
        <v/>
      </c>
      <c r="AD453">
        <f>IF($B453="","",IFERROR(INDEX('CCA Util %'!$G:$G,MATCH($B453,'CCA Util %'!$E:$E,0)),""))</f>
        <v/>
      </c>
      <c r="AE453">
        <f>IF(OR($B453="",$U453=""),"",$U453&amp;" &amp; "&amp;IF(OR($AD453="",$AD453=0),"Util NA",$AD453&amp;" Util"))</f>
        <v/>
      </c>
    </row>
    <row r="454" ht="15.75" customHeight="1" s="42">
      <c r="A454" s="41" t="n"/>
      <c r="G454" s="38" t="n"/>
      <c r="H454" s="38" t="n"/>
      <c r="I454" s="38" t="n"/>
      <c r="J454" s="38" t="n"/>
      <c r="K454" s="38" t="n"/>
      <c r="L454" s="38" t="n"/>
      <c r="N454" s="36">
        <f>IF($B454="","",IF($C454="SUPERSTORE","Superstore","DH"))</f>
        <v/>
      </c>
      <c r="O454" s="36">
        <f>IF($B454="","",IFERROR(VLOOKUP($B454,Mapping!$A:$C,2,0),"Not Mapped"))</f>
        <v/>
      </c>
      <c r="P454" s="36">
        <f>IF($B454="","",IFERROR(VLOOKUP($B454,Mapping!$A:$C,3,0),"Not Mapped"))</f>
        <v/>
      </c>
      <c r="Q454" s="36">
        <f>IF($B454="","",IFERROR(VLOOKUP($O454,Leaders!$A:$B,2,0),"Not Mapped"))</f>
        <v/>
      </c>
      <c r="R454" s="36">
        <f>IF($B454="","",IF(COUNTIF(Exclusions!$A:$A,$B454)&gt;0,"Yes","No"))</f>
        <v/>
      </c>
      <c r="S454" s="38">
        <f>IF($B454="","",MIN(1,DAY($A454)/IF($N454="Superstore",Settings!$B$5,Settings!$B$4)))</f>
        <v/>
      </c>
      <c r="T454" s="38">
        <f>IF(OR($B454="",$G454="",$S454=0),"",$G454/$S454)</f>
        <v/>
      </c>
      <c r="U454" s="36">
        <f>IF($T454="","",IF($T454&lt;Settings!$B$8,"Critical",IF($T454&lt;Settings!$B$9,"Semi Critical","Non Critical")))</f>
        <v/>
      </c>
      <c r="V454" s="28" t="n"/>
      <c r="Z454">
        <f>IF($B454="","",IFERROR(VLOOKUP($B454,'Plan HC for CCA'!$A:$B,2,0),""))</f>
        <v/>
      </c>
      <c r="AA454">
        <f>IF(OR($B454="",$Z454=""),"",IF(N($M454)&lt;$Z454,"Delta","No Delta"))</f>
        <v/>
      </c>
      <c r="AB454">
        <f>IF(OR($B454="",$Z454=""),"",MAX(0,$Z454-N($M454)))</f>
        <v/>
      </c>
      <c r="AC454" s="46">
        <f>IF($B454="","",IFERROR(INDEX('CCA Util %'!$H:$H,MATCH($B454,'CCA Util %'!$E:$E,0)),""))</f>
        <v/>
      </c>
      <c r="AD454">
        <f>IF($B454="","",IFERROR(INDEX('CCA Util %'!$G:$G,MATCH($B454,'CCA Util %'!$E:$E,0)),""))</f>
        <v/>
      </c>
      <c r="AE454">
        <f>IF(OR($B454="",$U454=""),"",$U454&amp;" &amp; "&amp;IF(OR($AD454="",$AD454=0),"Util NA",$AD454&amp;" Util"))</f>
        <v/>
      </c>
    </row>
    <row r="455" ht="15.75" customHeight="1" s="42">
      <c r="A455" s="41" t="n"/>
      <c r="G455" s="38" t="n"/>
      <c r="H455" s="38" t="n"/>
      <c r="I455" s="38" t="n"/>
      <c r="J455" s="38" t="n"/>
      <c r="K455" s="38" t="n"/>
      <c r="L455" s="38" t="n"/>
      <c r="N455" s="36">
        <f>IF($B455="","",IF($C455="SUPERSTORE","Superstore","DH"))</f>
        <v/>
      </c>
      <c r="O455" s="36">
        <f>IF($B455="","",IFERROR(VLOOKUP($B455,Mapping!$A:$C,2,0),"Not Mapped"))</f>
        <v/>
      </c>
      <c r="P455" s="36">
        <f>IF($B455="","",IFERROR(VLOOKUP($B455,Mapping!$A:$C,3,0),"Not Mapped"))</f>
        <v/>
      </c>
      <c r="Q455" s="36">
        <f>IF($B455="","",IFERROR(VLOOKUP($O455,Leaders!$A:$B,2,0),"Not Mapped"))</f>
        <v/>
      </c>
      <c r="R455" s="36">
        <f>IF($B455="","",IF(COUNTIF(Exclusions!$A:$A,$B455)&gt;0,"Yes","No"))</f>
        <v/>
      </c>
      <c r="S455" s="38">
        <f>IF($B455="","",MIN(1,DAY($A455)/IF($N455="Superstore",Settings!$B$5,Settings!$B$4)))</f>
        <v/>
      </c>
      <c r="T455" s="38">
        <f>IF(OR($B455="",$G455="",$S455=0),"",$G455/$S455)</f>
        <v/>
      </c>
      <c r="U455" s="36">
        <f>IF($T455="","",IF($T455&lt;Settings!$B$8,"Critical",IF($T455&lt;Settings!$B$9,"Semi Critical","Non Critical")))</f>
        <v/>
      </c>
      <c r="V455" s="28" t="n"/>
      <c r="Z455">
        <f>IF($B455="","",IFERROR(VLOOKUP($B455,'Plan HC for CCA'!$A:$B,2,0),""))</f>
        <v/>
      </c>
      <c r="AA455">
        <f>IF(OR($B455="",$Z455=""),"",IF(N($M455)&lt;$Z455,"Delta","No Delta"))</f>
        <v/>
      </c>
      <c r="AB455">
        <f>IF(OR($B455="",$Z455=""),"",MAX(0,$Z455-N($M455)))</f>
        <v/>
      </c>
      <c r="AC455" s="46">
        <f>IF($B455="","",IFERROR(INDEX('CCA Util %'!$H:$H,MATCH($B455,'CCA Util %'!$E:$E,0)),""))</f>
        <v/>
      </c>
      <c r="AD455">
        <f>IF($B455="","",IFERROR(INDEX('CCA Util %'!$G:$G,MATCH($B455,'CCA Util %'!$E:$E,0)),""))</f>
        <v/>
      </c>
      <c r="AE455">
        <f>IF(OR($B455="",$U455=""),"",$U455&amp;" &amp; "&amp;IF(OR($AD455="",$AD455=0),"Util NA",$AD455&amp;" Util"))</f>
        <v/>
      </c>
    </row>
    <row r="456" ht="15.75" customHeight="1" s="42">
      <c r="A456" s="41" t="n"/>
      <c r="G456" s="38" t="n"/>
      <c r="H456" s="38" t="n"/>
      <c r="I456" s="38" t="n"/>
      <c r="J456" s="38" t="n"/>
      <c r="K456" s="38" t="n"/>
      <c r="L456" s="38" t="n"/>
      <c r="N456" s="36">
        <f>IF($B456="","",IF($C456="SUPERSTORE","Superstore","DH"))</f>
        <v/>
      </c>
      <c r="O456" s="36">
        <f>IF($B456="","",IFERROR(VLOOKUP($B456,Mapping!$A:$C,2,0),"Not Mapped"))</f>
        <v/>
      </c>
      <c r="P456" s="36">
        <f>IF($B456="","",IFERROR(VLOOKUP($B456,Mapping!$A:$C,3,0),"Not Mapped"))</f>
        <v/>
      </c>
      <c r="Q456" s="36">
        <f>IF($B456="","",IFERROR(VLOOKUP($O456,Leaders!$A:$B,2,0),"Not Mapped"))</f>
        <v/>
      </c>
      <c r="R456" s="36">
        <f>IF($B456="","",IF(COUNTIF(Exclusions!$A:$A,$B456)&gt;0,"Yes","No"))</f>
        <v/>
      </c>
      <c r="S456" s="38">
        <f>IF($B456="","",MIN(1,DAY($A456)/IF($N456="Superstore",Settings!$B$5,Settings!$B$4)))</f>
        <v/>
      </c>
      <c r="T456" s="38">
        <f>IF(OR($B456="",$G456="",$S456=0),"",$G456/$S456)</f>
        <v/>
      </c>
      <c r="U456" s="36">
        <f>IF($T456="","",IF($T456&lt;Settings!$B$8,"Critical",IF($T456&lt;Settings!$B$9,"Semi Critical","Non Critical")))</f>
        <v/>
      </c>
      <c r="V456" s="28" t="n"/>
      <c r="Z456">
        <f>IF($B456="","",IFERROR(VLOOKUP($B456,'Plan HC for CCA'!$A:$B,2,0),""))</f>
        <v/>
      </c>
      <c r="AA456">
        <f>IF(OR($B456="",$Z456=""),"",IF(N($M456)&lt;$Z456,"Delta","No Delta"))</f>
        <v/>
      </c>
      <c r="AB456">
        <f>IF(OR($B456="",$Z456=""),"",MAX(0,$Z456-N($M456)))</f>
        <v/>
      </c>
      <c r="AC456" s="46">
        <f>IF($B456="","",IFERROR(INDEX('CCA Util %'!$H:$H,MATCH($B456,'CCA Util %'!$E:$E,0)),""))</f>
        <v/>
      </c>
      <c r="AD456">
        <f>IF($B456="","",IFERROR(INDEX('CCA Util %'!$G:$G,MATCH($B456,'CCA Util %'!$E:$E,0)),""))</f>
        <v/>
      </c>
      <c r="AE456">
        <f>IF(OR($B456="",$U456=""),"",$U456&amp;" &amp; "&amp;IF(OR($AD456="",$AD456=0),"Util NA",$AD456&amp;" Util"))</f>
        <v/>
      </c>
    </row>
    <row r="457" ht="15.75" customHeight="1" s="42">
      <c r="A457" s="41" t="n"/>
      <c r="G457" s="38" t="n"/>
      <c r="H457" s="38" t="n"/>
      <c r="I457" s="38" t="n"/>
      <c r="J457" s="38" t="n"/>
      <c r="K457" s="38" t="n"/>
      <c r="L457" s="38" t="n"/>
      <c r="N457" s="36">
        <f>IF($B457="","",IF($C457="SUPERSTORE","Superstore","DH"))</f>
        <v/>
      </c>
      <c r="O457" s="36">
        <f>IF($B457="","",IFERROR(VLOOKUP($B457,Mapping!$A:$C,2,0),"Not Mapped"))</f>
        <v/>
      </c>
      <c r="P457" s="36">
        <f>IF($B457="","",IFERROR(VLOOKUP($B457,Mapping!$A:$C,3,0),"Not Mapped"))</f>
        <v/>
      </c>
      <c r="Q457" s="36">
        <f>IF($B457="","",IFERROR(VLOOKUP($O457,Leaders!$A:$B,2,0),"Not Mapped"))</f>
        <v/>
      </c>
      <c r="R457" s="36">
        <f>IF($B457="","",IF(COUNTIF(Exclusions!$A:$A,$B457)&gt;0,"Yes","No"))</f>
        <v/>
      </c>
      <c r="S457" s="38">
        <f>IF($B457="","",MIN(1,DAY($A457)/IF($N457="Superstore",Settings!$B$5,Settings!$B$4)))</f>
        <v/>
      </c>
      <c r="T457" s="38">
        <f>IF(OR($B457="",$G457="",$S457=0),"",$G457/$S457)</f>
        <v/>
      </c>
      <c r="U457" s="36">
        <f>IF($T457="","",IF($T457&lt;Settings!$B$8,"Critical",IF($T457&lt;Settings!$B$9,"Semi Critical","Non Critical")))</f>
        <v/>
      </c>
      <c r="V457" s="28" t="n"/>
      <c r="Z457">
        <f>IF($B457="","",IFERROR(VLOOKUP($B457,'Plan HC for CCA'!$A:$B,2,0),""))</f>
        <v/>
      </c>
      <c r="AA457">
        <f>IF(OR($B457="",$Z457=""),"",IF(N($M457)&lt;$Z457,"Delta","No Delta"))</f>
        <v/>
      </c>
      <c r="AB457">
        <f>IF(OR($B457="",$Z457=""),"",MAX(0,$Z457-N($M457)))</f>
        <v/>
      </c>
      <c r="AC457" s="46">
        <f>IF($B457="","",IFERROR(INDEX('CCA Util %'!$H:$H,MATCH($B457,'CCA Util %'!$E:$E,0)),""))</f>
        <v/>
      </c>
      <c r="AD457">
        <f>IF($B457="","",IFERROR(INDEX('CCA Util %'!$G:$G,MATCH($B457,'CCA Util %'!$E:$E,0)),""))</f>
        <v/>
      </c>
      <c r="AE457">
        <f>IF(OR($B457="",$U457=""),"",$U457&amp;" &amp; "&amp;IF(OR($AD457="",$AD457=0),"Util NA",$AD457&amp;" Util"))</f>
        <v/>
      </c>
    </row>
    <row r="458" ht="15.75" customHeight="1" s="42">
      <c r="A458" s="41" t="n"/>
      <c r="G458" s="38" t="n"/>
      <c r="H458" s="38" t="n"/>
      <c r="I458" s="38" t="n"/>
      <c r="J458" s="38" t="n"/>
      <c r="K458" s="38" t="n"/>
      <c r="L458" s="38" t="n"/>
      <c r="N458" s="36">
        <f>IF($B458="","",IF($C458="SUPERSTORE","Superstore","DH"))</f>
        <v/>
      </c>
      <c r="O458" s="36">
        <f>IF($B458="","",IFERROR(VLOOKUP($B458,Mapping!$A:$C,2,0),"Not Mapped"))</f>
        <v/>
      </c>
      <c r="P458" s="36">
        <f>IF($B458="","",IFERROR(VLOOKUP($B458,Mapping!$A:$C,3,0),"Not Mapped"))</f>
        <v/>
      </c>
      <c r="Q458" s="36">
        <f>IF($B458="","",IFERROR(VLOOKUP($O458,Leaders!$A:$B,2,0),"Not Mapped"))</f>
        <v/>
      </c>
      <c r="R458" s="36">
        <f>IF($B458="","",IF(COUNTIF(Exclusions!$A:$A,$B458)&gt;0,"Yes","No"))</f>
        <v/>
      </c>
      <c r="S458" s="38">
        <f>IF($B458="","",MIN(1,DAY($A458)/IF($N458="Superstore",Settings!$B$5,Settings!$B$4)))</f>
        <v/>
      </c>
      <c r="T458" s="38">
        <f>IF(OR($B458="",$G458="",$S458=0),"",$G458/$S458)</f>
        <v/>
      </c>
      <c r="U458" s="36">
        <f>IF($T458="","",IF($T458&lt;Settings!$B$8,"Critical",IF($T458&lt;Settings!$B$9,"Semi Critical","Non Critical")))</f>
        <v/>
      </c>
      <c r="V458" s="28" t="n"/>
      <c r="Z458">
        <f>IF($B458="","",IFERROR(VLOOKUP($B458,'Plan HC for CCA'!$A:$B,2,0),""))</f>
        <v/>
      </c>
      <c r="AA458">
        <f>IF(OR($B458="",$Z458=""),"",IF(N($M458)&lt;$Z458,"Delta","No Delta"))</f>
        <v/>
      </c>
      <c r="AB458">
        <f>IF(OR($B458="",$Z458=""),"",MAX(0,$Z458-N($M458)))</f>
        <v/>
      </c>
      <c r="AC458" s="46">
        <f>IF($B458="","",IFERROR(INDEX('CCA Util %'!$H:$H,MATCH($B458,'CCA Util %'!$E:$E,0)),""))</f>
        <v/>
      </c>
      <c r="AD458">
        <f>IF($B458="","",IFERROR(INDEX('CCA Util %'!$G:$G,MATCH($B458,'CCA Util %'!$E:$E,0)),""))</f>
        <v/>
      </c>
      <c r="AE458">
        <f>IF(OR($B458="",$U458=""),"",$U458&amp;" &amp; "&amp;IF(OR($AD458="",$AD458=0),"Util NA",$AD458&amp;" Util"))</f>
        <v/>
      </c>
    </row>
    <row r="459" ht="15.75" customHeight="1" s="42">
      <c r="A459" s="41" t="n"/>
      <c r="G459" s="38" t="n"/>
      <c r="H459" s="38" t="n"/>
      <c r="I459" s="38" t="n"/>
      <c r="J459" s="38" t="n"/>
      <c r="K459" s="38" t="n"/>
      <c r="L459" s="38" t="n"/>
      <c r="N459" s="36">
        <f>IF($B459="","",IF($C459="SUPERSTORE","Superstore","DH"))</f>
        <v/>
      </c>
      <c r="O459" s="36">
        <f>IF($B459="","",IFERROR(VLOOKUP($B459,Mapping!$A:$C,2,0),"Not Mapped"))</f>
        <v/>
      </c>
      <c r="P459" s="36">
        <f>IF($B459="","",IFERROR(VLOOKUP($B459,Mapping!$A:$C,3,0),"Not Mapped"))</f>
        <v/>
      </c>
      <c r="Q459" s="36">
        <f>IF($B459="","",IFERROR(VLOOKUP($O459,Leaders!$A:$B,2,0),"Not Mapped"))</f>
        <v/>
      </c>
      <c r="R459" s="36">
        <f>IF($B459="","",IF(COUNTIF(Exclusions!$A:$A,$B459)&gt;0,"Yes","No"))</f>
        <v/>
      </c>
      <c r="S459" s="38">
        <f>IF($B459="","",MIN(1,DAY($A459)/IF($N459="Superstore",Settings!$B$5,Settings!$B$4)))</f>
        <v/>
      </c>
      <c r="T459" s="38">
        <f>IF(OR($B459="",$G459="",$S459=0),"",$G459/$S459)</f>
        <v/>
      </c>
      <c r="U459" s="36">
        <f>IF($T459="","",IF($T459&lt;Settings!$B$8,"Critical",IF($T459&lt;Settings!$B$9,"Semi Critical","Non Critical")))</f>
        <v/>
      </c>
      <c r="V459" s="28" t="n"/>
      <c r="Z459">
        <f>IF($B459="","",IFERROR(VLOOKUP($B459,'Plan HC for CCA'!$A:$B,2,0),""))</f>
        <v/>
      </c>
      <c r="AA459">
        <f>IF(OR($B459="",$Z459=""),"",IF(N($M459)&lt;$Z459,"Delta","No Delta"))</f>
        <v/>
      </c>
      <c r="AB459">
        <f>IF(OR($B459="",$Z459=""),"",MAX(0,$Z459-N($M459)))</f>
        <v/>
      </c>
      <c r="AC459" s="46">
        <f>IF($B459="","",IFERROR(INDEX('CCA Util %'!$H:$H,MATCH($B459,'CCA Util %'!$E:$E,0)),""))</f>
        <v/>
      </c>
      <c r="AD459">
        <f>IF($B459="","",IFERROR(INDEX('CCA Util %'!$G:$G,MATCH($B459,'CCA Util %'!$E:$E,0)),""))</f>
        <v/>
      </c>
      <c r="AE459">
        <f>IF(OR($B459="",$U459=""),"",$U459&amp;" &amp; "&amp;IF(OR($AD459="",$AD459=0),"Util NA",$AD459&amp;" Util"))</f>
        <v/>
      </c>
    </row>
    <row r="460" ht="15.75" customHeight="1" s="42">
      <c r="A460" s="41" t="n"/>
      <c r="G460" s="38" t="n"/>
      <c r="H460" s="38" t="n"/>
      <c r="I460" s="38" t="n"/>
      <c r="J460" s="38" t="n"/>
      <c r="K460" s="38" t="n"/>
      <c r="L460" s="38" t="n"/>
      <c r="N460" s="36">
        <f>IF($B460="","",IF($C460="SUPERSTORE","Superstore","DH"))</f>
        <v/>
      </c>
      <c r="O460" s="36">
        <f>IF($B460="","",IFERROR(VLOOKUP($B460,Mapping!$A:$C,2,0),"Not Mapped"))</f>
        <v/>
      </c>
      <c r="P460" s="36">
        <f>IF($B460="","",IFERROR(VLOOKUP($B460,Mapping!$A:$C,3,0),"Not Mapped"))</f>
        <v/>
      </c>
      <c r="Q460" s="36">
        <f>IF($B460="","",IFERROR(VLOOKUP($O460,Leaders!$A:$B,2,0),"Not Mapped"))</f>
        <v/>
      </c>
      <c r="R460" s="36">
        <f>IF($B460="","",IF(COUNTIF(Exclusions!$A:$A,$B460)&gt;0,"Yes","No"))</f>
        <v/>
      </c>
      <c r="S460" s="38">
        <f>IF($B460="","",MIN(1,DAY($A460)/IF($N460="Superstore",Settings!$B$5,Settings!$B$4)))</f>
        <v/>
      </c>
      <c r="T460" s="38">
        <f>IF(OR($B460="",$G460="",$S460=0),"",$G460/$S460)</f>
        <v/>
      </c>
      <c r="U460" s="36">
        <f>IF($T460="","",IF($T460&lt;Settings!$B$8,"Critical",IF($T460&lt;Settings!$B$9,"Semi Critical","Non Critical")))</f>
        <v/>
      </c>
      <c r="V460" s="28" t="n"/>
      <c r="Z460">
        <f>IF($B460="","",IFERROR(VLOOKUP($B460,'Plan HC for CCA'!$A:$B,2,0),""))</f>
        <v/>
      </c>
      <c r="AA460">
        <f>IF(OR($B460="",$Z460=""),"",IF(N($M460)&lt;$Z460,"Delta","No Delta"))</f>
        <v/>
      </c>
      <c r="AB460">
        <f>IF(OR($B460="",$Z460=""),"",MAX(0,$Z460-N($M460)))</f>
        <v/>
      </c>
      <c r="AC460" s="46">
        <f>IF($B460="","",IFERROR(INDEX('CCA Util %'!$H:$H,MATCH($B460,'CCA Util %'!$E:$E,0)),""))</f>
        <v/>
      </c>
      <c r="AD460">
        <f>IF($B460="","",IFERROR(INDEX('CCA Util %'!$G:$G,MATCH($B460,'CCA Util %'!$E:$E,0)),""))</f>
        <v/>
      </c>
      <c r="AE460">
        <f>IF(OR($B460="",$U460=""),"",$U460&amp;" &amp; "&amp;IF(OR($AD460="",$AD460=0),"Util NA",$AD460&amp;" Util"))</f>
        <v/>
      </c>
    </row>
    <row r="461" ht="15.75" customHeight="1" s="42">
      <c r="A461" s="41" t="n"/>
      <c r="G461" s="38" t="n"/>
      <c r="H461" s="38" t="n"/>
      <c r="I461" s="38" t="n"/>
      <c r="J461" s="38" t="n"/>
      <c r="K461" s="38" t="n"/>
      <c r="L461" s="38" t="n"/>
      <c r="N461" s="36">
        <f>IF($B461="","",IF($C461="SUPERSTORE","Superstore","DH"))</f>
        <v/>
      </c>
      <c r="O461" s="36">
        <f>IF($B461="","",IFERROR(VLOOKUP($B461,Mapping!$A:$C,2,0),"Not Mapped"))</f>
        <v/>
      </c>
      <c r="P461" s="36">
        <f>IF($B461="","",IFERROR(VLOOKUP($B461,Mapping!$A:$C,3,0),"Not Mapped"))</f>
        <v/>
      </c>
      <c r="Q461" s="36">
        <f>IF($B461="","",IFERROR(VLOOKUP($O461,Leaders!$A:$B,2,0),"Not Mapped"))</f>
        <v/>
      </c>
      <c r="R461" s="36">
        <f>IF($B461="","",IF(COUNTIF(Exclusions!$A:$A,$B461)&gt;0,"Yes","No"))</f>
        <v/>
      </c>
      <c r="S461" s="38">
        <f>IF($B461="","",MIN(1,DAY($A461)/IF($N461="Superstore",Settings!$B$5,Settings!$B$4)))</f>
        <v/>
      </c>
      <c r="T461" s="38">
        <f>IF(OR($B461="",$G461="",$S461=0),"",$G461/$S461)</f>
        <v/>
      </c>
      <c r="U461" s="36">
        <f>IF($T461="","",IF($T461&lt;Settings!$B$8,"Critical",IF($T461&lt;Settings!$B$9,"Semi Critical","Non Critical")))</f>
        <v/>
      </c>
      <c r="V461" s="28" t="n"/>
      <c r="Z461">
        <f>IF($B461="","",IFERROR(VLOOKUP($B461,'Plan HC for CCA'!$A:$B,2,0),""))</f>
        <v/>
      </c>
      <c r="AA461">
        <f>IF(OR($B461="",$Z461=""),"",IF(N($M461)&lt;$Z461,"Delta","No Delta"))</f>
        <v/>
      </c>
      <c r="AB461">
        <f>IF(OR($B461="",$Z461=""),"",MAX(0,$Z461-N($M461)))</f>
        <v/>
      </c>
      <c r="AC461" s="46">
        <f>IF($B461="","",IFERROR(INDEX('CCA Util %'!$H:$H,MATCH($B461,'CCA Util %'!$E:$E,0)),""))</f>
        <v/>
      </c>
      <c r="AD461">
        <f>IF($B461="","",IFERROR(INDEX('CCA Util %'!$G:$G,MATCH($B461,'CCA Util %'!$E:$E,0)),""))</f>
        <v/>
      </c>
      <c r="AE461">
        <f>IF(OR($B461="",$U461=""),"",$U461&amp;" &amp; "&amp;IF(OR($AD461="",$AD461=0),"Util NA",$AD461&amp;" Util"))</f>
        <v/>
      </c>
    </row>
    <row r="462" ht="15.75" customHeight="1" s="42">
      <c r="A462" s="41" t="n"/>
      <c r="G462" s="38" t="n"/>
      <c r="H462" s="38" t="n"/>
      <c r="I462" s="38" t="n"/>
      <c r="J462" s="38" t="n"/>
      <c r="K462" s="38" t="n"/>
      <c r="L462" s="38" t="n"/>
      <c r="N462" s="36">
        <f>IF($B462="","",IF($C462="SUPERSTORE","Superstore","DH"))</f>
        <v/>
      </c>
      <c r="O462" s="36">
        <f>IF($B462="","",IFERROR(VLOOKUP($B462,Mapping!$A:$C,2,0),"Not Mapped"))</f>
        <v/>
      </c>
      <c r="P462" s="36">
        <f>IF($B462="","",IFERROR(VLOOKUP($B462,Mapping!$A:$C,3,0),"Not Mapped"))</f>
        <v/>
      </c>
      <c r="Q462" s="36">
        <f>IF($B462="","",IFERROR(VLOOKUP($O462,Leaders!$A:$B,2,0),"Not Mapped"))</f>
        <v/>
      </c>
      <c r="R462" s="36">
        <f>IF($B462="","",IF(COUNTIF(Exclusions!$A:$A,$B462)&gt;0,"Yes","No"))</f>
        <v/>
      </c>
      <c r="S462" s="38">
        <f>IF($B462="","",MIN(1,DAY($A462)/IF($N462="Superstore",Settings!$B$5,Settings!$B$4)))</f>
        <v/>
      </c>
      <c r="T462" s="38">
        <f>IF(OR($B462="",$G462="",$S462=0),"",$G462/$S462)</f>
        <v/>
      </c>
      <c r="U462" s="36">
        <f>IF($T462="","",IF($T462&lt;Settings!$B$8,"Critical",IF($T462&lt;Settings!$B$9,"Semi Critical","Non Critical")))</f>
        <v/>
      </c>
      <c r="V462" s="28" t="n"/>
      <c r="Z462">
        <f>IF($B462="","",IFERROR(VLOOKUP($B462,'Plan HC for CCA'!$A:$B,2,0),""))</f>
        <v/>
      </c>
      <c r="AA462">
        <f>IF(OR($B462="",$Z462=""),"",IF(N($M462)&lt;$Z462,"Delta","No Delta"))</f>
        <v/>
      </c>
      <c r="AB462">
        <f>IF(OR($B462="",$Z462=""),"",MAX(0,$Z462-N($M462)))</f>
        <v/>
      </c>
      <c r="AC462" s="46">
        <f>IF($B462="","",IFERROR(INDEX('CCA Util %'!$H:$H,MATCH($B462,'CCA Util %'!$E:$E,0)),""))</f>
        <v/>
      </c>
      <c r="AD462">
        <f>IF($B462="","",IFERROR(INDEX('CCA Util %'!$G:$G,MATCH($B462,'CCA Util %'!$E:$E,0)),""))</f>
        <v/>
      </c>
      <c r="AE462">
        <f>IF(OR($B462="",$U462=""),"",$U462&amp;" &amp; "&amp;IF(OR($AD462="",$AD462=0),"Util NA",$AD462&amp;" Util"))</f>
        <v/>
      </c>
    </row>
    <row r="463" ht="15.75" customHeight="1" s="42">
      <c r="A463" s="41" t="n"/>
      <c r="G463" s="38" t="n"/>
      <c r="H463" s="38" t="n"/>
      <c r="I463" s="38" t="n"/>
      <c r="J463" s="38" t="n"/>
      <c r="K463" s="38" t="n"/>
      <c r="L463" s="38" t="n"/>
      <c r="N463" s="36">
        <f>IF($B463="","",IF($C463="SUPERSTORE","Superstore","DH"))</f>
        <v/>
      </c>
      <c r="O463" s="36">
        <f>IF($B463="","",IFERROR(VLOOKUP($B463,Mapping!$A:$C,2,0),"Not Mapped"))</f>
        <v/>
      </c>
      <c r="P463" s="36">
        <f>IF($B463="","",IFERROR(VLOOKUP($B463,Mapping!$A:$C,3,0),"Not Mapped"))</f>
        <v/>
      </c>
      <c r="Q463" s="36">
        <f>IF($B463="","",IFERROR(VLOOKUP($O463,Leaders!$A:$B,2,0),"Not Mapped"))</f>
        <v/>
      </c>
      <c r="R463" s="36">
        <f>IF($B463="","",IF(COUNTIF(Exclusions!$A:$A,$B463)&gt;0,"Yes","No"))</f>
        <v/>
      </c>
      <c r="S463" s="38">
        <f>IF($B463="","",MIN(1,DAY($A463)/IF($N463="Superstore",Settings!$B$5,Settings!$B$4)))</f>
        <v/>
      </c>
      <c r="T463" s="38">
        <f>IF(OR($B463="",$G463="",$S463=0),"",$G463/$S463)</f>
        <v/>
      </c>
      <c r="U463" s="36">
        <f>IF($T463="","",IF($T463&lt;Settings!$B$8,"Critical",IF($T463&lt;Settings!$B$9,"Semi Critical","Non Critical")))</f>
        <v/>
      </c>
      <c r="V463" s="28" t="n"/>
      <c r="Z463">
        <f>IF($B463="","",IFERROR(VLOOKUP($B463,'Plan HC for CCA'!$A:$B,2,0),""))</f>
        <v/>
      </c>
      <c r="AA463">
        <f>IF(OR($B463="",$Z463=""),"",IF(N($M463)&lt;$Z463,"Delta","No Delta"))</f>
        <v/>
      </c>
      <c r="AB463">
        <f>IF(OR($B463="",$Z463=""),"",MAX(0,$Z463-N($M463)))</f>
        <v/>
      </c>
      <c r="AC463" s="46">
        <f>IF($B463="","",IFERROR(INDEX('CCA Util %'!$H:$H,MATCH($B463,'CCA Util %'!$E:$E,0)),""))</f>
        <v/>
      </c>
      <c r="AD463">
        <f>IF($B463="","",IFERROR(INDEX('CCA Util %'!$G:$G,MATCH($B463,'CCA Util %'!$E:$E,0)),""))</f>
        <v/>
      </c>
      <c r="AE463">
        <f>IF(OR($B463="",$U463=""),"",$U463&amp;" &amp; "&amp;IF(OR($AD463="",$AD463=0),"Util NA",$AD463&amp;" Util"))</f>
        <v/>
      </c>
    </row>
    <row r="464" ht="15.75" customHeight="1" s="42">
      <c r="A464" s="41" t="n"/>
      <c r="G464" s="38" t="n"/>
      <c r="H464" s="38" t="n"/>
      <c r="I464" s="38" t="n"/>
      <c r="J464" s="38" t="n"/>
      <c r="K464" s="38" t="n"/>
      <c r="L464" s="38" t="n"/>
      <c r="N464" s="36">
        <f>IF($B464="","",IF($C464="SUPERSTORE","Superstore","DH"))</f>
        <v/>
      </c>
      <c r="O464" s="36">
        <f>IF($B464="","",IFERROR(VLOOKUP($B464,Mapping!$A:$C,2,0),"Not Mapped"))</f>
        <v/>
      </c>
      <c r="P464" s="36">
        <f>IF($B464="","",IFERROR(VLOOKUP($B464,Mapping!$A:$C,3,0),"Not Mapped"))</f>
        <v/>
      </c>
      <c r="Q464" s="36">
        <f>IF($B464="","",IFERROR(VLOOKUP($O464,Leaders!$A:$B,2,0),"Not Mapped"))</f>
        <v/>
      </c>
      <c r="R464" s="36">
        <f>IF($B464="","",IF(COUNTIF(Exclusions!$A:$A,$B464)&gt;0,"Yes","No"))</f>
        <v/>
      </c>
      <c r="S464" s="38">
        <f>IF($B464="","",MIN(1,DAY($A464)/IF($N464="Superstore",Settings!$B$5,Settings!$B$4)))</f>
        <v/>
      </c>
      <c r="T464" s="38">
        <f>IF(OR($B464="",$G464="",$S464=0),"",$G464/$S464)</f>
        <v/>
      </c>
      <c r="U464" s="36">
        <f>IF($T464="","",IF($T464&lt;Settings!$B$8,"Critical",IF($T464&lt;Settings!$B$9,"Semi Critical","Non Critical")))</f>
        <v/>
      </c>
      <c r="V464" s="28" t="n"/>
      <c r="Z464">
        <f>IF($B464="","",IFERROR(VLOOKUP($B464,'Plan HC for CCA'!$A:$B,2,0),""))</f>
        <v/>
      </c>
      <c r="AA464">
        <f>IF(OR($B464="",$Z464=""),"",IF(N($M464)&lt;$Z464,"Delta","No Delta"))</f>
        <v/>
      </c>
      <c r="AB464">
        <f>IF(OR($B464="",$Z464=""),"",MAX(0,$Z464-N($M464)))</f>
        <v/>
      </c>
      <c r="AC464" s="46">
        <f>IF($B464="","",IFERROR(INDEX('CCA Util %'!$H:$H,MATCH($B464,'CCA Util %'!$E:$E,0)),""))</f>
        <v/>
      </c>
      <c r="AD464">
        <f>IF($B464="","",IFERROR(INDEX('CCA Util %'!$G:$G,MATCH($B464,'CCA Util %'!$E:$E,0)),""))</f>
        <v/>
      </c>
      <c r="AE464">
        <f>IF(OR($B464="",$U464=""),"",$U464&amp;" &amp; "&amp;IF(OR($AD464="",$AD464=0),"Util NA",$AD464&amp;" Util"))</f>
        <v/>
      </c>
    </row>
    <row r="465" ht="15.75" customHeight="1" s="42">
      <c r="A465" s="41" t="n"/>
      <c r="G465" s="38" t="n"/>
      <c r="H465" s="38" t="n"/>
      <c r="I465" s="38" t="n"/>
      <c r="J465" s="38" t="n"/>
      <c r="K465" s="38" t="n"/>
      <c r="L465" s="38" t="n"/>
      <c r="N465" s="36">
        <f>IF($B465="","",IF($C465="SUPERSTORE","Superstore","DH"))</f>
        <v/>
      </c>
      <c r="O465" s="36">
        <f>IF($B465="","",IFERROR(VLOOKUP($B465,Mapping!$A:$C,2,0),"Not Mapped"))</f>
        <v/>
      </c>
      <c r="P465" s="36">
        <f>IF($B465="","",IFERROR(VLOOKUP($B465,Mapping!$A:$C,3,0),"Not Mapped"))</f>
        <v/>
      </c>
      <c r="Q465" s="36">
        <f>IF($B465="","",IFERROR(VLOOKUP($O465,Leaders!$A:$B,2,0),"Not Mapped"))</f>
        <v/>
      </c>
      <c r="R465" s="36">
        <f>IF($B465="","",IF(COUNTIF(Exclusions!$A:$A,$B465)&gt;0,"Yes","No"))</f>
        <v/>
      </c>
      <c r="S465" s="38">
        <f>IF($B465="","",MIN(1,DAY($A465)/IF($N465="Superstore",Settings!$B$5,Settings!$B$4)))</f>
        <v/>
      </c>
      <c r="T465" s="38">
        <f>IF(OR($B465="",$G465="",$S465=0),"",$G465/$S465)</f>
        <v/>
      </c>
      <c r="U465" s="36">
        <f>IF($T465="","",IF($T465&lt;Settings!$B$8,"Critical",IF($T465&lt;Settings!$B$9,"Semi Critical","Non Critical")))</f>
        <v/>
      </c>
      <c r="V465" s="28" t="n"/>
      <c r="Z465">
        <f>IF($B465="","",IFERROR(VLOOKUP($B465,'Plan HC for CCA'!$A:$B,2,0),""))</f>
        <v/>
      </c>
      <c r="AA465">
        <f>IF(OR($B465="",$Z465=""),"",IF(N($M465)&lt;$Z465,"Delta","No Delta"))</f>
        <v/>
      </c>
      <c r="AB465">
        <f>IF(OR($B465="",$Z465=""),"",MAX(0,$Z465-N($M465)))</f>
        <v/>
      </c>
      <c r="AC465" s="46">
        <f>IF($B465="","",IFERROR(INDEX('CCA Util %'!$H:$H,MATCH($B465,'CCA Util %'!$E:$E,0)),""))</f>
        <v/>
      </c>
      <c r="AD465">
        <f>IF($B465="","",IFERROR(INDEX('CCA Util %'!$G:$G,MATCH($B465,'CCA Util %'!$E:$E,0)),""))</f>
        <v/>
      </c>
      <c r="AE465">
        <f>IF(OR($B465="",$U465=""),"",$U465&amp;" &amp; "&amp;IF(OR($AD465="",$AD465=0),"Util NA",$AD465&amp;" Util"))</f>
        <v/>
      </c>
    </row>
    <row r="466" ht="15.75" customHeight="1" s="42">
      <c r="A466" s="41" t="n"/>
      <c r="G466" s="38" t="n"/>
      <c r="H466" s="38" t="n"/>
      <c r="I466" s="38" t="n"/>
      <c r="J466" s="38" t="n"/>
      <c r="K466" s="38" t="n"/>
      <c r="L466" s="38" t="n"/>
      <c r="N466" s="36">
        <f>IF($B466="","",IF($C466="SUPERSTORE","Superstore","DH"))</f>
        <v/>
      </c>
      <c r="O466" s="36">
        <f>IF($B466="","",IFERROR(VLOOKUP($B466,Mapping!$A:$C,2,0),"Not Mapped"))</f>
        <v/>
      </c>
      <c r="P466" s="36">
        <f>IF($B466="","",IFERROR(VLOOKUP($B466,Mapping!$A:$C,3,0),"Not Mapped"))</f>
        <v/>
      </c>
      <c r="Q466" s="36">
        <f>IF($B466="","",IFERROR(VLOOKUP($O466,Leaders!$A:$B,2,0),"Not Mapped"))</f>
        <v/>
      </c>
      <c r="R466" s="36">
        <f>IF($B466="","",IF(COUNTIF(Exclusions!$A:$A,$B466)&gt;0,"Yes","No"))</f>
        <v/>
      </c>
      <c r="S466" s="38">
        <f>IF($B466="","",MIN(1,DAY($A466)/IF($N466="Superstore",Settings!$B$5,Settings!$B$4)))</f>
        <v/>
      </c>
      <c r="T466" s="38">
        <f>IF(OR($B466="",$G466="",$S466=0),"",$G466/$S466)</f>
        <v/>
      </c>
      <c r="U466" s="36">
        <f>IF($T466="","",IF($T466&lt;Settings!$B$8,"Critical",IF($T466&lt;Settings!$B$9,"Semi Critical","Non Critical")))</f>
        <v/>
      </c>
      <c r="V466" s="28" t="n"/>
      <c r="Z466">
        <f>IF($B466="","",IFERROR(VLOOKUP($B466,'Plan HC for CCA'!$A:$B,2,0),""))</f>
        <v/>
      </c>
      <c r="AA466">
        <f>IF(OR($B466="",$Z466=""),"",IF(N($M466)&lt;$Z466,"Delta","No Delta"))</f>
        <v/>
      </c>
      <c r="AB466">
        <f>IF(OR($B466="",$Z466=""),"",MAX(0,$Z466-N($M466)))</f>
        <v/>
      </c>
      <c r="AC466" s="46">
        <f>IF($B466="","",IFERROR(INDEX('CCA Util %'!$H:$H,MATCH($B466,'CCA Util %'!$E:$E,0)),""))</f>
        <v/>
      </c>
      <c r="AD466">
        <f>IF($B466="","",IFERROR(INDEX('CCA Util %'!$G:$G,MATCH($B466,'CCA Util %'!$E:$E,0)),""))</f>
        <v/>
      </c>
      <c r="AE466">
        <f>IF(OR($B466="",$U466=""),"",$U466&amp;" &amp; "&amp;IF(OR($AD466="",$AD466=0),"Util NA",$AD466&amp;" Util"))</f>
        <v/>
      </c>
    </row>
    <row r="467" ht="15.75" customHeight="1" s="42">
      <c r="A467" s="41" t="n"/>
      <c r="G467" s="38" t="n"/>
      <c r="H467" s="38" t="n"/>
      <c r="I467" s="38" t="n"/>
      <c r="J467" s="38" t="n"/>
      <c r="K467" s="38" t="n"/>
      <c r="L467" s="38" t="n"/>
      <c r="N467" s="36">
        <f>IF($B467="","",IF($C467="SUPERSTORE","Superstore","DH"))</f>
        <v/>
      </c>
      <c r="O467" s="36">
        <f>IF($B467="","",IFERROR(VLOOKUP($B467,Mapping!$A:$C,2,0),"Not Mapped"))</f>
        <v/>
      </c>
      <c r="P467" s="36">
        <f>IF($B467="","",IFERROR(VLOOKUP($B467,Mapping!$A:$C,3,0),"Not Mapped"))</f>
        <v/>
      </c>
      <c r="Q467" s="36">
        <f>IF($B467="","",IFERROR(VLOOKUP($O467,Leaders!$A:$B,2,0),"Not Mapped"))</f>
        <v/>
      </c>
      <c r="R467" s="36">
        <f>IF($B467="","",IF(COUNTIF(Exclusions!$A:$A,$B467)&gt;0,"Yes","No"))</f>
        <v/>
      </c>
      <c r="S467" s="38">
        <f>IF($B467="","",MIN(1,DAY($A467)/IF($N467="Superstore",Settings!$B$5,Settings!$B$4)))</f>
        <v/>
      </c>
      <c r="T467" s="38">
        <f>IF(OR($B467="",$G467="",$S467=0),"",$G467/$S467)</f>
        <v/>
      </c>
      <c r="U467" s="36">
        <f>IF($T467="","",IF($T467&lt;Settings!$B$8,"Critical",IF($T467&lt;Settings!$B$9,"Semi Critical","Non Critical")))</f>
        <v/>
      </c>
      <c r="V467" s="28" t="n"/>
      <c r="Z467">
        <f>IF($B467="","",IFERROR(VLOOKUP($B467,'Plan HC for CCA'!$A:$B,2,0),""))</f>
        <v/>
      </c>
      <c r="AA467">
        <f>IF(OR($B467="",$Z467=""),"",IF(N($M467)&lt;$Z467,"Delta","No Delta"))</f>
        <v/>
      </c>
      <c r="AB467">
        <f>IF(OR($B467="",$Z467=""),"",MAX(0,$Z467-N($M467)))</f>
        <v/>
      </c>
      <c r="AC467" s="46">
        <f>IF($B467="","",IFERROR(INDEX('CCA Util %'!$H:$H,MATCH($B467,'CCA Util %'!$E:$E,0)),""))</f>
        <v/>
      </c>
      <c r="AD467">
        <f>IF($B467="","",IFERROR(INDEX('CCA Util %'!$G:$G,MATCH($B467,'CCA Util %'!$E:$E,0)),""))</f>
        <v/>
      </c>
      <c r="AE467">
        <f>IF(OR($B467="",$U467=""),"",$U467&amp;" &amp; "&amp;IF(OR($AD467="",$AD467=0),"Util NA",$AD467&amp;" Util"))</f>
        <v/>
      </c>
    </row>
    <row r="468" ht="15.75" customHeight="1" s="42">
      <c r="A468" s="41" t="n"/>
      <c r="G468" s="38" t="n"/>
      <c r="H468" s="38" t="n"/>
      <c r="I468" s="38" t="n"/>
      <c r="J468" s="38" t="n"/>
      <c r="K468" s="38" t="n"/>
      <c r="L468" s="38" t="n"/>
      <c r="N468" s="36">
        <f>IF($B468="","",IF($C468="SUPERSTORE","Superstore","DH"))</f>
        <v/>
      </c>
      <c r="O468" s="36">
        <f>IF($B468="","",IFERROR(VLOOKUP($B468,Mapping!$A:$C,2,0),"Not Mapped"))</f>
        <v/>
      </c>
      <c r="P468" s="36">
        <f>IF($B468="","",IFERROR(VLOOKUP($B468,Mapping!$A:$C,3,0),"Not Mapped"))</f>
        <v/>
      </c>
      <c r="Q468" s="36">
        <f>IF($B468="","",IFERROR(VLOOKUP($O468,Leaders!$A:$B,2,0),"Not Mapped"))</f>
        <v/>
      </c>
      <c r="R468" s="36">
        <f>IF($B468="","",IF(COUNTIF(Exclusions!$A:$A,$B468)&gt;0,"Yes","No"))</f>
        <v/>
      </c>
      <c r="S468" s="38">
        <f>IF($B468="","",MIN(1,DAY($A468)/IF($N468="Superstore",Settings!$B$5,Settings!$B$4)))</f>
        <v/>
      </c>
      <c r="T468" s="38">
        <f>IF(OR($B468="",$G468="",$S468=0),"",$G468/$S468)</f>
        <v/>
      </c>
      <c r="U468" s="36">
        <f>IF($T468="","",IF($T468&lt;Settings!$B$8,"Critical",IF($T468&lt;Settings!$B$9,"Semi Critical","Non Critical")))</f>
        <v/>
      </c>
      <c r="V468" s="28" t="n"/>
      <c r="Z468">
        <f>IF($B468="","",IFERROR(VLOOKUP($B468,'Plan HC for CCA'!$A:$B,2,0),""))</f>
        <v/>
      </c>
      <c r="AA468">
        <f>IF(OR($B468="",$Z468=""),"",IF(N($M468)&lt;$Z468,"Delta","No Delta"))</f>
        <v/>
      </c>
      <c r="AB468">
        <f>IF(OR($B468="",$Z468=""),"",MAX(0,$Z468-N($M468)))</f>
        <v/>
      </c>
      <c r="AC468" s="46">
        <f>IF($B468="","",IFERROR(INDEX('CCA Util %'!$H:$H,MATCH($B468,'CCA Util %'!$E:$E,0)),""))</f>
        <v/>
      </c>
      <c r="AD468">
        <f>IF($B468="","",IFERROR(INDEX('CCA Util %'!$G:$G,MATCH($B468,'CCA Util %'!$E:$E,0)),""))</f>
        <v/>
      </c>
      <c r="AE468">
        <f>IF(OR($B468="",$U468=""),"",$U468&amp;" &amp; "&amp;IF(OR($AD468="",$AD468=0),"Util NA",$AD468&amp;" Util"))</f>
        <v/>
      </c>
    </row>
    <row r="469" ht="15.75" customHeight="1" s="42">
      <c r="A469" s="41" t="n"/>
      <c r="G469" s="38" t="n"/>
      <c r="H469" s="38" t="n"/>
      <c r="I469" s="38" t="n"/>
      <c r="J469" s="38" t="n"/>
      <c r="K469" s="38" t="n"/>
      <c r="L469" s="38" t="n"/>
      <c r="N469" s="36">
        <f>IF($B469="","",IF($C469="SUPERSTORE","Superstore","DH"))</f>
        <v/>
      </c>
      <c r="O469" s="36">
        <f>IF($B469="","",IFERROR(VLOOKUP($B469,Mapping!$A:$C,2,0),"Not Mapped"))</f>
        <v/>
      </c>
      <c r="P469" s="36">
        <f>IF($B469="","",IFERROR(VLOOKUP($B469,Mapping!$A:$C,3,0),"Not Mapped"))</f>
        <v/>
      </c>
      <c r="Q469" s="36">
        <f>IF($B469="","",IFERROR(VLOOKUP($O469,Leaders!$A:$B,2,0),"Not Mapped"))</f>
        <v/>
      </c>
      <c r="R469" s="36">
        <f>IF($B469="","",IF(COUNTIF(Exclusions!$A:$A,$B469)&gt;0,"Yes","No"))</f>
        <v/>
      </c>
      <c r="S469" s="38">
        <f>IF($B469="","",MIN(1,DAY($A469)/IF($N469="Superstore",Settings!$B$5,Settings!$B$4)))</f>
        <v/>
      </c>
      <c r="T469" s="38">
        <f>IF(OR($B469="",$G469="",$S469=0),"",$G469/$S469)</f>
        <v/>
      </c>
      <c r="U469" s="36">
        <f>IF($T469="","",IF($T469&lt;Settings!$B$8,"Critical",IF($T469&lt;Settings!$B$9,"Semi Critical","Non Critical")))</f>
        <v/>
      </c>
      <c r="V469" s="28" t="n"/>
      <c r="Z469">
        <f>IF($B469="","",IFERROR(VLOOKUP($B469,'Plan HC for CCA'!$A:$B,2,0),""))</f>
        <v/>
      </c>
      <c r="AA469">
        <f>IF(OR($B469="",$Z469=""),"",IF(N($M469)&lt;$Z469,"Delta","No Delta"))</f>
        <v/>
      </c>
      <c r="AB469">
        <f>IF(OR($B469="",$Z469=""),"",MAX(0,$Z469-N($M469)))</f>
        <v/>
      </c>
      <c r="AC469" s="46">
        <f>IF($B469="","",IFERROR(INDEX('CCA Util %'!$H:$H,MATCH($B469,'CCA Util %'!$E:$E,0)),""))</f>
        <v/>
      </c>
      <c r="AD469">
        <f>IF($B469="","",IFERROR(INDEX('CCA Util %'!$G:$G,MATCH($B469,'CCA Util %'!$E:$E,0)),""))</f>
        <v/>
      </c>
      <c r="AE469">
        <f>IF(OR($B469="",$U469=""),"",$U469&amp;" &amp; "&amp;IF(OR($AD469="",$AD469=0),"Util NA",$AD469&amp;" Util"))</f>
        <v/>
      </c>
    </row>
    <row r="470" ht="15.75" customHeight="1" s="42">
      <c r="A470" s="41" t="n"/>
      <c r="G470" s="38" t="n"/>
      <c r="H470" s="38" t="n"/>
      <c r="I470" s="38" t="n"/>
      <c r="J470" s="38" t="n"/>
      <c r="K470" s="38" t="n"/>
      <c r="L470" s="38" t="n"/>
      <c r="N470" s="36">
        <f>IF($B470="","",IF($C470="SUPERSTORE","Superstore","DH"))</f>
        <v/>
      </c>
      <c r="O470" s="36">
        <f>IF($B470="","",IFERROR(VLOOKUP($B470,Mapping!$A:$C,2,0),"Not Mapped"))</f>
        <v/>
      </c>
      <c r="P470" s="36">
        <f>IF($B470="","",IFERROR(VLOOKUP($B470,Mapping!$A:$C,3,0),"Not Mapped"))</f>
        <v/>
      </c>
      <c r="Q470" s="36">
        <f>IF($B470="","",IFERROR(VLOOKUP($O470,Leaders!$A:$B,2,0),"Not Mapped"))</f>
        <v/>
      </c>
      <c r="R470" s="36">
        <f>IF($B470="","",IF(COUNTIF(Exclusions!$A:$A,$B470)&gt;0,"Yes","No"))</f>
        <v/>
      </c>
      <c r="S470" s="38">
        <f>IF($B470="","",MIN(1,DAY($A470)/IF($N470="Superstore",Settings!$B$5,Settings!$B$4)))</f>
        <v/>
      </c>
      <c r="T470" s="38">
        <f>IF(OR($B470="",$G470="",$S470=0),"",$G470/$S470)</f>
        <v/>
      </c>
      <c r="U470" s="36">
        <f>IF($T470="","",IF($T470&lt;Settings!$B$8,"Critical",IF($T470&lt;Settings!$B$9,"Semi Critical","Non Critical")))</f>
        <v/>
      </c>
      <c r="V470" s="28" t="n"/>
      <c r="Z470">
        <f>IF($B470="","",IFERROR(VLOOKUP($B470,'Plan HC for CCA'!$A:$B,2,0),""))</f>
        <v/>
      </c>
      <c r="AA470">
        <f>IF(OR($B470="",$Z470=""),"",IF(N($M470)&lt;$Z470,"Delta","No Delta"))</f>
        <v/>
      </c>
      <c r="AB470">
        <f>IF(OR($B470="",$Z470=""),"",MAX(0,$Z470-N($M470)))</f>
        <v/>
      </c>
      <c r="AC470" s="46">
        <f>IF($B470="","",IFERROR(INDEX('CCA Util %'!$H:$H,MATCH($B470,'CCA Util %'!$E:$E,0)),""))</f>
        <v/>
      </c>
      <c r="AD470">
        <f>IF($B470="","",IFERROR(INDEX('CCA Util %'!$G:$G,MATCH($B470,'CCA Util %'!$E:$E,0)),""))</f>
        <v/>
      </c>
      <c r="AE470">
        <f>IF(OR($B470="",$U470=""),"",$U470&amp;" &amp; "&amp;IF(OR($AD470="",$AD470=0),"Util NA",$AD470&amp;" Util"))</f>
        <v/>
      </c>
    </row>
    <row r="471" ht="15.75" customHeight="1" s="42">
      <c r="A471" s="41" t="n"/>
      <c r="G471" s="38" t="n"/>
      <c r="H471" s="38" t="n"/>
      <c r="I471" s="38" t="n"/>
      <c r="J471" s="38" t="n"/>
      <c r="K471" s="38" t="n"/>
      <c r="L471" s="38" t="n"/>
      <c r="N471" s="36">
        <f>IF($B471="","",IF($C471="SUPERSTORE","Superstore","DH"))</f>
        <v/>
      </c>
      <c r="O471" s="36">
        <f>IF($B471="","",IFERROR(VLOOKUP($B471,Mapping!$A:$C,2,0),"Not Mapped"))</f>
        <v/>
      </c>
      <c r="P471" s="36">
        <f>IF($B471="","",IFERROR(VLOOKUP($B471,Mapping!$A:$C,3,0),"Not Mapped"))</f>
        <v/>
      </c>
      <c r="Q471" s="36">
        <f>IF($B471="","",IFERROR(VLOOKUP($O471,Leaders!$A:$B,2,0),"Not Mapped"))</f>
        <v/>
      </c>
      <c r="R471" s="36">
        <f>IF($B471="","",IF(COUNTIF(Exclusions!$A:$A,$B471)&gt;0,"Yes","No"))</f>
        <v/>
      </c>
      <c r="S471" s="38">
        <f>IF($B471="","",MIN(1,DAY($A471)/IF($N471="Superstore",Settings!$B$5,Settings!$B$4)))</f>
        <v/>
      </c>
      <c r="T471" s="38">
        <f>IF(OR($B471="",$G471="",$S471=0),"",$G471/$S471)</f>
        <v/>
      </c>
      <c r="U471" s="36">
        <f>IF($T471="","",IF($T471&lt;Settings!$B$8,"Critical",IF($T471&lt;Settings!$B$9,"Semi Critical","Non Critical")))</f>
        <v/>
      </c>
      <c r="V471" s="28" t="n"/>
      <c r="Z471">
        <f>IF($B471="","",IFERROR(VLOOKUP($B471,'Plan HC for CCA'!$A:$B,2,0),""))</f>
        <v/>
      </c>
      <c r="AA471">
        <f>IF(OR($B471="",$Z471=""),"",IF(N($M471)&lt;$Z471,"Delta","No Delta"))</f>
        <v/>
      </c>
      <c r="AB471">
        <f>IF(OR($B471="",$Z471=""),"",MAX(0,$Z471-N($M471)))</f>
        <v/>
      </c>
      <c r="AC471" s="46">
        <f>IF($B471="","",IFERROR(INDEX('CCA Util %'!$H:$H,MATCH($B471,'CCA Util %'!$E:$E,0)),""))</f>
        <v/>
      </c>
      <c r="AD471">
        <f>IF($B471="","",IFERROR(INDEX('CCA Util %'!$G:$G,MATCH($B471,'CCA Util %'!$E:$E,0)),""))</f>
        <v/>
      </c>
      <c r="AE471">
        <f>IF(OR($B471="",$U471=""),"",$U471&amp;" &amp; "&amp;IF(OR($AD471="",$AD471=0),"Util NA",$AD471&amp;" Util"))</f>
        <v/>
      </c>
    </row>
    <row r="472" ht="15.75" customHeight="1" s="42">
      <c r="A472" s="41" t="n"/>
      <c r="G472" s="38" t="n"/>
      <c r="H472" s="38" t="n"/>
      <c r="I472" s="38" t="n"/>
      <c r="J472" s="38" t="n"/>
      <c r="K472" s="38" t="n"/>
      <c r="L472" s="38" t="n"/>
      <c r="N472" s="36">
        <f>IF($B472="","",IF($C472="SUPERSTORE","Superstore","DH"))</f>
        <v/>
      </c>
      <c r="O472" s="36">
        <f>IF($B472="","",IFERROR(VLOOKUP($B472,Mapping!$A:$C,2,0),"Not Mapped"))</f>
        <v/>
      </c>
      <c r="P472" s="36">
        <f>IF($B472="","",IFERROR(VLOOKUP($B472,Mapping!$A:$C,3,0),"Not Mapped"))</f>
        <v/>
      </c>
      <c r="Q472" s="36">
        <f>IF($B472="","",IFERROR(VLOOKUP($O472,Leaders!$A:$B,2,0),"Not Mapped"))</f>
        <v/>
      </c>
      <c r="R472" s="36">
        <f>IF($B472="","",IF(COUNTIF(Exclusions!$A:$A,$B472)&gt;0,"Yes","No"))</f>
        <v/>
      </c>
      <c r="S472" s="38">
        <f>IF($B472="","",MIN(1,DAY($A472)/IF($N472="Superstore",Settings!$B$5,Settings!$B$4)))</f>
        <v/>
      </c>
      <c r="T472" s="38">
        <f>IF(OR($B472="",$G472="",$S472=0),"",$G472/$S472)</f>
        <v/>
      </c>
      <c r="U472" s="36">
        <f>IF($T472="","",IF($T472&lt;Settings!$B$8,"Critical",IF($T472&lt;Settings!$B$9,"Semi Critical","Non Critical")))</f>
        <v/>
      </c>
      <c r="V472" s="28" t="n"/>
      <c r="Z472">
        <f>IF($B472="","",IFERROR(VLOOKUP($B472,'Plan HC for CCA'!$A:$B,2,0),""))</f>
        <v/>
      </c>
      <c r="AA472">
        <f>IF(OR($B472="",$Z472=""),"",IF(N($M472)&lt;$Z472,"Delta","No Delta"))</f>
        <v/>
      </c>
      <c r="AB472">
        <f>IF(OR($B472="",$Z472=""),"",MAX(0,$Z472-N($M472)))</f>
        <v/>
      </c>
      <c r="AC472" s="46">
        <f>IF($B472="","",IFERROR(INDEX('CCA Util %'!$H:$H,MATCH($B472,'CCA Util %'!$E:$E,0)),""))</f>
        <v/>
      </c>
      <c r="AD472">
        <f>IF($B472="","",IFERROR(INDEX('CCA Util %'!$G:$G,MATCH($B472,'CCA Util %'!$E:$E,0)),""))</f>
        <v/>
      </c>
      <c r="AE472">
        <f>IF(OR($B472="",$U472=""),"",$U472&amp;" &amp; "&amp;IF(OR($AD472="",$AD472=0),"Util NA",$AD472&amp;" Util"))</f>
        <v/>
      </c>
    </row>
    <row r="473" ht="15.75" customHeight="1" s="42">
      <c r="A473" s="41" t="n"/>
      <c r="G473" s="38" t="n"/>
      <c r="H473" s="38" t="n"/>
      <c r="I473" s="38" t="n"/>
      <c r="J473" s="38" t="n"/>
      <c r="K473" s="38" t="n"/>
      <c r="L473" s="38" t="n"/>
      <c r="N473" s="36">
        <f>IF($B473="","",IF($C473="SUPERSTORE","Superstore","DH"))</f>
        <v/>
      </c>
      <c r="O473" s="36">
        <f>IF($B473="","",IFERROR(VLOOKUP($B473,Mapping!$A:$C,2,0),"Not Mapped"))</f>
        <v/>
      </c>
      <c r="P473" s="36">
        <f>IF($B473="","",IFERROR(VLOOKUP($B473,Mapping!$A:$C,3,0),"Not Mapped"))</f>
        <v/>
      </c>
      <c r="Q473" s="36">
        <f>IF($B473="","",IFERROR(VLOOKUP($O473,Leaders!$A:$B,2,0),"Not Mapped"))</f>
        <v/>
      </c>
      <c r="R473" s="36">
        <f>IF($B473="","",IF(COUNTIF(Exclusions!$A:$A,$B473)&gt;0,"Yes","No"))</f>
        <v/>
      </c>
      <c r="S473" s="38">
        <f>IF($B473="","",MIN(1,DAY($A473)/IF($N473="Superstore",Settings!$B$5,Settings!$B$4)))</f>
        <v/>
      </c>
      <c r="T473" s="38">
        <f>IF(OR($B473="",$G473="",$S473=0),"",$G473/$S473)</f>
        <v/>
      </c>
      <c r="U473" s="36">
        <f>IF($T473="","",IF($T473&lt;Settings!$B$8,"Critical",IF($T473&lt;Settings!$B$9,"Semi Critical","Non Critical")))</f>
        <v/>
      </c>
      <c r="V473" s="28" t="n"/>
      <c r="Z473">
        <f>IF($B473="","",IFERROR(VLOOKUP($B473,'Plan HC for CCA'!$A:$B,2,0),""))</f>
        <v/>
      </c>
      <c r="AA473">
        <f>IF(OR($B473="",$Z473=""),"",IF(N($M473)&lt;$Z473,"Delta","No Delta"))</f>
        <v/>
      </c>
      <c r="AB473">
        <f>IF(OR($B473="",$Z473=""),"",MAX(0,$Z473-N($M473)))</f>
        <v/>
      </c>
      <c r="AC473" s="46">
        <f>IF($B473="","",IFERROR(INDEX('CCA Util %'!$H:$H,MATCH($B473,'CCA Util %'!$E:$E,0)),""))</f>
        <v/>
      </c>
      <c r="AD473">
        <f>IF($B473="","",IFERROR(INDEX('CCA Util %'!$G:$G,MATCH($B473,'CCA Util %'!$E:$E,0)),""))</f>
        <v/>
      </c>
      <c r="AE473">
        <f>IF(OR($B473="",$U473=""),"",$U473&amp;" &amp; "&amp;IF(OR($AD473="",$AD473=0),"Util NA",$AD473&amp;" Util"))</f>
        <v/>
      </c>
    </row>
    <row r="474" ht="15.75" customHeight="1" s="42">
      <c r="A474" s="41" t="n"/>
      <c r="G474" s="38" t="n"/>
      <c r="H474" s="38" t="n"/>
      <c r="I474" s="38" t="n"/>
      <c r="J474" s="38" t="n"/>
      <c r="K474" s="38" t="n"/>
      <c r="L474" s="38" t="n"/>
      <c r="N474" s="36">
        <f>IF($B474="","",IF($C474="SUPERSTORE","Superstore","DH"))</f>
        <v/>
      </c>
      <c r="O474" s="36">
        <f>IF($B474="","",IFERROR(VLOOKUP($B474,Mapping!$A:$C,2,0),"Not Mapped"))</f>
        <v/>
      </c>
      <c r="P474" s="36">
        <f>IF($B474="","",IFERROR(VLOOKUP($B474,Mapping!$A:$C,3,0),"Not Mapped"))</f>
        <v/>
      </c>
      <c r="Q474" s="36">
        <f>IF($B474="","",IFERROR(VLOOKUP($O474,Leaders!$A:$B,2,0),"Not Mapped"))</f>
        <v/>
      </c>
      <c r="R474" s="36">
        <f>IF($B474="","",IF(COUNTIF(Exclusions!$A:$A,$B474)&gt;0,"Yes","No"))</f>
        <v/>
      </c>
      <c r="S474" s="38">
        <f>IF($B474="","",MIN(1,DAY($A474)/IF($N474="Superstore",Settings!$B$5,Settings!$B$4)))</f>
        <v/>
      </c>
      <c r="T474" s="38">
        <f>IF(OR($B474="",$G474="",$S474=0),"",$G474/$S474)</f>
        <v/>
      </c>
      <c r="U474" s="36">
        <f>IF($T474="","",IF($T474&lt;Settings!$B$8,"Critical",IF($T474&lt;Settings!$B$9,"Semi Critical","Non Critical")))</f>
        <v/>
      </c>
      <c r="V474" s="28" t="n"/>
      <c r="Z474">
        <f>IF($B474="","",IFERROR(VLOOKUP($B474,'Plan HC for CCA'!$A:$B,2,0),""))</f>
        <v/>
      </c>
      <c r="AA474">
        <f>IF(OR($B474="",$Z474=""),"",IF(N($M474)&lt;$Z474,"Delta","No Delta"))</f>
        <v/>
      </c>
      <c r="AB474">
        <f>IF(OR($B474="",$Z474=""),"",MAX(0,$Z474-N($M474)))</f>
        <v/>
      </c>
      <c r="AC474" s="46">
        <f>IF($B474="","",IFERROR(INDEX('CCA Util %'!$H:$H,MATCH($B474,'CCA Util %'!$E:$E,0)),""))</f>
        <v/>
      </c>
      <c r="AD474">
        <f>IF($B474="","",IFERROR(INDEX('CCA Util %'!$G:$G,MATCH($B474,'CCA Util %'!$E:$E,0)),""))</f>
        <v/>
      </c>
      <c r="AE474">
        <f>IF(OR($B474="",$U474=""),"",$U474&amp;" &amp; "&amp;IF(OR($AD474="",$AD474=0),"Util NA",$AD474&amp;" Util"))</f>
        <v/>
      </c>
    </row>
    <row r="475" ht="15.75" customHeight="1" s="42">
      <c r="A475" s="41" t="n"/>
      <c r="G475" s="38" t="n"/>
      <c r="H475" s="38" t="n"/>
      <c r="I475" s="38" t="n"/>
      <c r="J475" s="38" t="n"/>
      <c r="K475" s="38" t="n"/>
      <c r="L475" s="38" t="n"/>
      <c r="N475" s="36">
        <f>IF($B475="","",IF($C475="SUPERSTORE","Superstore","DH"))</f>
        <v/>
      </c>
      <c r="O475" s="36">
        <f>IF($B475="","",IFERROR(VLOOKUP($B475,Mapping!$A:$C,2,0),"Not Mapped"))</f>
        <v/>
      </c>
      <c r="P475" s="36">
        <f>IF($B475="","",IFERROR(VLOOKUP($B475,Mapping!$A:$C,3,0),"Not Mapped"))</f>
        <v/>
      </c>
      <c r="Q475" s="36">
        <f>IF($B475="","",IFERROR(VLOOKUP($O475,Leaders!$A:$B,2,0),"Not Mapped"))</f>
        <v/>
      </c>
      <c r="R475" s="36">
        <f>IF($B475="","",IF(COUNTIF(Exclusions!$A:$A,$B475)&gt;0,"Yes","No"))</f>
        <v/>
      </c>
      <c r="S475" s="38">
        <f>IF($B475="","",MIN(1,DAY($A475)/IF($N475="Superstore",Settings!$B$5,Settings!$B$4)))</f>
        <v/>
      </c>
      <c r="T475" s="38">
        <f>IF(OR($B475="",$G475="",$S475=0),"",$G475/$S475)</f>
        <v/>
      </c>
      <c r="U475" s="36">
        <f>IF($T475="","",IF($T475&lt;Settings!$B$8,"Critical",IF($T475&lt;Settings!$B$9,"Semi Critical","Non Critical")))</f>
        <v/>
      </c>
      <c r="V475" s="28" t="n"/>
      <c r="Z475">
        <f>IF($B475="","",IFERROR(VLOOKUP($B475,'Plan HC for CCA'!$A:$B,2,0),""))</f>
        <v/>
      </c>
      <c r="AA475">
        <f>IF(OR($B475="",$Z475=""),"",IF(N($M475)&lt;$Z475,"Delta","No Delta"))</f>
        <v/>
      </c>
      <c r="AB475">
        <f>IF(OR($B475="",$Z475=""),"",MAX(0,$Z475-N($M475)))</f>
        <v/>
      </c>
      <c r="AC475" s="46">
        <f>IF($B475="","",IFERROR(INDEX('CCA Util %'!$H:$H,MATCH($B475,'CCA Util %'!$E:$E,0)),""))</f>
        <v/>
      </c>
      <c r="AD475">
        <f>IF($B475="","",IFERROR(INDEX('CCA Util %'!$G:$G,MATCH($B475,'CCA Util %'!$E:$E,0)),""))</f>
        <v/>
      </c>
      <c r="AE475">
        <f>IF(OR($B475="",$U475=""),"",$U475&amp;" &amp; "&amp;IF(OR($AD475="",$AD475=0),"Util NA",$AD475&amp;" Util"))</f>
        <v/>
      </c>
    </row>
    <row r="476" ht="15.75" customHeight="1" s="42">
      <c r="A476" s="41" t="n"/>
      <c r="G476" s="38" t="n"/>
      <c r="H476" s="38" t="n"/>
      <c r="I476" s="38" t="n"/>
      <c r="J476" s="38" t="n"/>
      <c r="K476" s="38" t="n"/>
      <c r="L476" s="38" t="n"/>
      <c r="N476" s="36">
        <f>IF($B476="","",IF($C476="SUPERSTORE","Superstore","DH"))</f>
        <v/>
      </c>
      <c r="O476" s="36">
        <f>IF($B476="","",IFERROR(VLOOKUP($B476,Mapping!$A:$C,2,0),"Not Mapped"))</f>
        <v/>
      </c>
      <c r="P476" s="36">
        <f>IF($B476="","",IFERROR(VLOOKUP($B476,Mapping!$A:$C,3,0),"Not Mapped"))</f>
        <v/>
      </c>
      <c r="Q476" s="36">
        <f>IF($B476="","",IFERROR(VLOOKUP($O476,Leaders!$A:$B,2,0),"Not Mapped"))</f>
        <v/>
      </c>
      <c r="R476" s="36">
        <f>IF($B476="","",IF(COUNTIF(Exclusions!$A:$A,$B476)&gt;0,"Yes","No"))</f>
        <v/>
      </c>
      <c r="S476" s="38">
        <f>IF($B476="","",MIN(1,DAY($A476)/IF($N476="Superstore",Settings!$B$5,Settings!$B$4)))</f>
        <v/>
      </c>
      <c r="T476" s="38">
        <f>IF(OR($B476="",$G476="",$S476=0),"",$G476/$S476)</f>
        <v/>
      </c>
      <c r="U476" s="36">
        <f>IF($T476="","",IF($T476&lt;Settings!$B$8,"Critical",IF($T476&lt;Settings!$B$9,"Semi Critical","Non Critical")))</f>
        <v/>
      </c>
      <c r="V476" s="28" t="n"/>
      <c r="Z476">
        <f>IF($B476="","",IFERROR(VLOOKUP($B476,'Plan HC for CCA'!$A:$B,2,0),""))</f>
        <v/>
      </c>
      <c r="AA476">
        <f>IF(OR($B476="",$Z476=""),"",IF(N($M476)&lt;$Z476,"Delta","No Delta"))</f>
        <v/>
      </c>
      <c r="AB476">
        <f>IF(OR($B476="",$Z476=""),"",MAX(0,$Z476-N($M476)))</f>
        <v/>
      </c>
      <c r="AC476" s="46">
        <f>IF($B476="","",IFERROR(INDEX('CCA Util %'!$H:$H,MATCH($B476,'CCA Util %'!$E:$E,0)),""))</f>
        <v/>
      </c>
      <c r="AD476">
        <f>IF($B476="","",IFERROR(INDEX('CCA Util %'!$G:$G,MATCH($B476,'CCA Util %'!$E:$E,0)),""))</f>
        <v/>
      </c>
      <c r="AE476">
        <f>IF(OR($B476="",$U476=""),"",$U476&amp;" &amp; "&amp;IF(OR($AD476="",$AD476=0),"Util NA",$AD476&amp;" Util"))</f>
        <v/>
      </c>
    </row>
    <row r="477" ht="15.75" customHeight="1" s="42">
      <c r="A477" s="41" t="n"/>
      <c r="G477" s="38" t="n"/>
      <c r="H477" s="38" t="n"/>
      <c r="I477" s="38" t="n"/>
      <c r="J477" s="38" t="n"/>
      <c r="K477" s="38" t="n"/>
      <c r="L477" s="38" t="n"/>
      <c r="N477" s="36">
        <f>IF($B477="","",IF($C477="SUPERSTORE","Superstore","DH"))</f>
        <v/>
      </c>
      <c r="O477" s="36">
        <f>IF($B477="","",IFERROR(VLOOKUP($B477,Mapping!$A:$C,2,0),"Not Mapped"))</f>
        <v/>
      </c>
      <c r="P477" s="36">
        <f>IF($B477="","",IFERROR(VLOOKUP($B477,Mapping!$A:$C,3,0),"Not Mapped"))</f>
        <v/>
      </c>
      <c r="Q477" s="36">
        <f>IF($B477="","",IFERROR(VLOOKUP($O477,Leaders!$A:$B,2,0),"Not Mapped"))</f>
        <v/>
      </c>
      <c r="R477" s="36">
        <f>IF($B477="","",IF(COUNTIF(Exclusions!$A:$A,$B477)&gt;0,"Yes","No"))</f>
        <v/>
      </c>
      <c r="S477" s="38">
        <f>IF($B477="","",MIN(1,DAY($A477)/IF($N477="Superstore",Settings!$B$5,Settings!$B$4)))</f>
        <v/>
      </c>
      <c r="T477" s="38">
        <f>IF(OR($B477="",$G477="",$S477=0),"",$G477/$S477)</f>
        <v/>
      </c>
      <c r="U477" s="36">
        <f>IF($T477="","",IF($T477&lt;Settings!$B$8,"Critical",IF($T477&lt;Settings!$B$9,"Semi Critical","Non Critical")))</f>
        <v/>
      </c>
      <c r="V477" s="28" t="n"/>
      <c r="Z477">
        <f>IF($B477="","",IFERROR(VLOOKUP($B477,'Plan HC for CCA'!$A:$B,2,0),""))</f>
        <v/>
      </c>
      <c r="AA477">
        <f>IF(OR($B477="",$Z477=""),"",IF(N($M477)&lt;$Z477,"Delta","No Delta"))</f>
        <v/>
      </c>
      <c r="AB477">
        <f>IF(OR($B477="",$Z477=""),"",MAX(0,$Z477-N($M477)))</f>
        <v/>
      </c>
      <c r="AC477" s="46">
        <f>IF($B477="","",IFERROR(INDEX('CCA Util %'!$H:$H,MATCH($B477,'CCA Util %'!$E:$E,0)),""))</f>
        <v/>
      </c>
      <c r="AD477">
        <f>IF($B477="","",IFERROR(INDEX('CCA Util %'!$G:$G,MATCH($B477,'CCA Util %'!$E:$E,0)),""))</f>
        <v/>
      </c>
      <c r="AE477">
        <f>IF(OR($B477="",$U477=""),"",$U477&amp;" &amp; "&amp;IF(OR($AD477="",$AD477=0),"Util NA",$AD477&amp;" Util"))</f>
        <v/>
      </c>
    </row>
    <row r="478" ht="15.75" customHeight="1" s="42">
      <c r="A478" s="41" t="n"/>
      <c r="G478" s="38" t="n"/>
      <c r="H478" s="38" t="n"/>
      <c r="I478" s="38" t="n"/>
      <c r="J478" s="38" t="n"/>
      <c r="K478" s="38" t="n"/>
      <c r="L478" s="38" t="n"/>
      <c r="N478" s="36">
        <f>IF($B478="","",IF($C478="SUPERSTORE","Superstore","DH"))</f>
        <v/>
      </c>
      <c r="O478" s="36">
        <f>IF($B478="","",IFERROR(VLOOKUP($B478,Mapping!$A:$C,2,0),"Not Mapped"))</f>
        <v/>
      </c>
      <c r="P478" s="36">
        <f>IF($B478="","",IFERROR(VLOOKUP($B478,Mapping!$A:$C,3,0),"Not Mapped"))</f>
        <v/>
      </c>
      <c r="Q478" s="36">
        <f>IF($B478="","",IFERROR(VLOOKUP($O478,Leaders!$A:$B,2,0),"Not Mapped"))</f>
        <v/>
      </c>
      <c r="R478" s="36">
        <f>IF($B478="","",IF(COUNTIF(Exclusions!$A:$A,$B478)&gt;0,"Yes","No"))</f>
        <v/>
      </c>
      <c r="S478" s="38">
        <f>IF($B478="","",MIN(1,DAY($A478)/IF($N478="Superstore",Settings!$B$5,Settings!$B$4)))</f>
        <v/>
      </c>
      <c r="T478" s="38">
        <f>IF(OR($B478="",$G478="",$S478=0),"",$G478/$S478)</f>
        <v/>
      </c>
      <c r="U478" s="36">
        <f>IF($T478="","",IF($T478&lt;Settings!$B$8,"Critical",IF($T478&lt;Settings!$B$9,"Semi Critical","Non Critical")))</f>
        <v/>
      </c>
      <c r="V478" s="28" t="n"/>
      <c r="Z478">
        <f>IF($B478="","",IFERROR(VLOOKUP($B478,'Plan HC for CCA'!$A:$B,2,0),""))</f>
        <v/>
      </c>
      <c r="AA478">
        <f>IF(OR($B478="",$Z478=""),"",IF(N($M478)&lt;$Z478,"Delta","No Delta"))</f>
        <v/>
      </c>
      <c r="AB478">
        <f>IF(OR($B478="",$Z478=""),"",MAX(0,$Z478-N($M478)))</f>
        <v/>
      </c>
      <c r="AC478" s="46">
        <f>IF($B478="","",IFERROR(INDEX('CCA Util %'!$H:$H,MATCH($B478,'CCA Util %'!$E:$E,0)),""))</f>
        <v/>
      </c>
      <c r="AD478">
        <f>IF($B478="","",IFERROR(INDEX('CCA Util %'!$G:$G,MATCH($B478,'CCA Util %'!$E:$E,0)),""))</f>
        <v/>
      </c>
      <c r="AE478">
        <f>IF(OR($B478="",$U478=""),"",$U478&amp;" &amp; "&amp;IF(OR($AD478="",$AD478=0),"Util NA",$AD478&amp;" Util"))</f>
        <v/>
      </c>
    </row>
    <row r="479" ht="15.75" customHeight="1" s="42">
      <c r="A479" s="41" t="n"/>
      <c r="G479" s="38" t="n"/>
      <c r="H479" s="38" t="n"/>
      <c r="I479" s="38" t="n"/>
      <c r="J479" s="38" t="n"/>
      <c r="K479" s="38" t="n"/>
      <c r="L479" s="38" t="n"/>
      <c r="N479" s="36">
        <f>IF($B479="","",IF($C479="SUPERSTORE","Superstore","DH"))</f>
        <v/>
      </c>
      <c r="O479" s="36">
        <f>IF($B479="","",IFERROR(VLOOKUP($B479,Mapping!$A:$C,2,0),"Not Mapped"))</f>
        <v/>
      </c>
      <c r="P479" s="36">
        <f>IF($B479="","",IFERROR(VLOOKUP($B479,Mapping!$A:$C,3,0),"Not Mapped"))</f>
        <v/>
      </c>
      <c r="Q479" s="36">
        <f>IF($B479="","",IFERROR(VLOOKUP($O479,Leaders!$A:$B,2,0),"Not Mapped"))</f>
        <v/>
      </c>
      <c r="R479" s="36">
        <f>IF($B479="","",IF(COUNTIF(Exclusions!$A:$A,$B479)&gt;0,"Yes","No"))</f>
        <v/>
      </c>
      <c r="S479" s="38">
        <f>IF($B479="","",MIN(1,DAY($A479)/IF($N479="Superstore",Settings!$B$5,Settings!$B$4)))</f>
        <v/>
      </c>
      <c r="T479" s="38">
        <f>IF(OR($B479="",$G479="",$S479=0),"",$G479/$S479)</f>
        <v/>
      </c>
      <c r="U479" s="36">
        <f>IF($T479="","",IF($T479&lt;Settings!$B$8,"Critical",IF($T479&lt;Settings!$B$9,"Semi Critical","Non Critical")))</f>
        <v/>
      </c>
      <c r="V479" s="28" t="n"/>
      <c r="Z479">
        <f>IF($B479="","",IFERROR(VLOOKUP($B479,'Plan HC for CCA'!$A:$B,2,0),""))</f>
        <v/>
      </c>
      <c r="AA479">
        <f>IF(OR($B479="",$Z479=""),"",IF(N($M479)&lt;$Z479,"Delta","No Delta"))</f>
        <v/>
      </c>
      <c r="AB479">
        <f>IF(OR($B479="",$Z479=""),"",MAX(0,$Z479-N($M479)))</f>
        <v/>
      </c>
      <c r="AC479" s="46">
        <f>IF($B479="","",IFERROR(INDEX('CCA Util %'!$H:$H,MATCH($B479,'CCA Util %'!$E:$E,0)),""))</f>
        <v/>
      </c>
      <c r="AD479">
        <f>IF($B479="","",IFERROR(INDEX('CCA Util %'!$G:$G,MATCH($B479,'CCA Util %'!$E:$E,0)),""))</f>
        <v/>
      </c>
      <c r="AE479">
        <f>IF(OR($B479="",$U479=""),"",$U479&amp;" &amp; "&amp;IF(OR($AD479="",$AD479=0),"Util NA",$AD479&amp;" Util"))</f>
        <v/>
      </c>
    </row>
    <row r="480" ht="15.75" customHeight="1" s="42">
      <c r="A480" s="41" t="n"/>
      <c r="G480" s="38" t="n"/>
      <c r="H480" s="38" t="n"/>
      <c r="I480" s="38" t="n"/>
      <c r="J480" s="38" t="n"/>
      <c r="K480" s="38" t="n"/>
      <c r="L480" s="38" t="n"/>
      <c r="N480" s="36">
        <f>IF($B480="","",IF($C480="SUPERSTORE","Superstore","DH"))</f>
        <v/>
      </c>
      <c r="O480" s="36">
        <f>IF($B480="","",IFERROR(VLOOKUP($B480,Mapping!$A:$C,2,0),"Not Mapped"))</f>
        <v/>
      </c>
      <c r="P480" s="36">
        <f>IF($B480="","",IFERROR(VLOOKUP($B480,Mapping!$A:$C,3,0),"Not Mapped"))</f>
        <v/>
      </c>
      <c r="Q480" s="36">
        <f>IF($B480="","",IFERROR(VLOOKUP($O480,Leaders!$A:$B,2,0),"Not Mapped"))</f>
        <v/>
      </c>
      <c r="R480" s="36">
        <f>IF($B480="","",IF(COUNTIF(Exclusions!$A:$A,$B480)&gt;0,"Yes","No"))</f>
        <v/>
      </c>
      <c r="S480" s="38">
        <f>IF($B480="","",MIN(1,DAY($A480)/IF($N480="Superstore",Settings!$B$5,Settings!$B$4)))</f>
        <v/>
      </c>
      <c r="T480" s="38">
        <f>IF(OR($B480="",$G480="",$S480=0),"",$G480/$S480)</f>
        <v/>
      </c>
      <c r="U480" s="36">
        <f>IF($T480="","",IF($T480&lt;Settings!$B$8,"Critical",IF($T480&lt;Settings!$B$9,"Semi Critical","Non Critical")))</f>
        <v/>
      </c>
      <c r="V480" s="28" t="n"/>
      <c r="Z480">
        <f>IF($B480="","",IFERROR(VLOOKUP($B480,'Plan HC for CCA'!$A:$B,2,0),""))</f>
        <v/>
      </c>
      <c r="AA480">
        <f>IF(OR($B480="",$Z480=""),"",IF(N($M480)&lt;$Z480,"Delta","No Delta"))</f>
        <v/>
      </c>
      <c r="AB480">
        <f>IF(OR($B480="",$Z480=""),"",MAX(0,$Z480-N($M480)))</f>
        <v/>
      </c>
      <c r="AC480" s="46">
        <f>IF($B480="","",IFERROR(INDEX('CCA Util %'!$H:$H,MATCH($B480,'CCA Util %'!$E:$E,0)),""))</f>
        <v/>
      </c>
      <c r="AD480">
        <f>IF($B480="","",IFERROR(INDEX('CCA Util %'!$G:$G,MATCH($B480,'CCA Util %'!$E:$E,0)),""))</f>
        <v/>
      </c>
      <c r="AE480">
        <f>IF(OR($B480="",$U480=""),"",$U480&amp;" &amp; "&amp;IF(OR($AD480="",$AD480=0),"Util NA",$AD480&amp;" Util"))</f>
        <v/>
      </c>
    </row>
    <row r="481" ht="15.75" customHeight="1" s="42">
      <c r="A481" s="41" t="n"/>
      <c r="G481" s="38" t="n"/>
      <c r="H481" s="38" t="n"/>
      <c r="I481" s="38" t="n"/>
      <c r="J481" s="38" t="n"/>
      <c r="K481" s="38" t="n"/>
      <c r="L481" s="38" t="n"/>
      <c r="N481" s="36">
        <f>IF($B481="","",IF($C481="SUPERSTORE","Superstore","DH"))</f>
        <v/>
      </c>
      <c r="O481" s="36">
        <f>IF($B481="","",IFERROR(VLOOKUP($B481,Mapping!$A:$C,2,0),"Not Mapped"))</f>
        <v/>
      </c>
      <c r="P481" s="36">
        <f>IF($B481="","",IFERROR(VLOOKUP($B481,Mapping!$A:$C,3,0),"Not Mapped"))</f>
        <v/>
      </c>
      <c r="Q481" s="36">
        <f>IF($B481="","",IFERROR(VLOOKUP($O481,Leaders!$A:$B,2,0),"Not Mapped"))</f>
        <v/>
      </c>
      <c r="R481" s="36">
        <f>IF($B481="","",IF(COUNTIF(Exclusions!$A:$A,$B481)&gt;0,"Yes","No"))</f>
        <v/>
      </c>
      <c r="S481" s="38">
        <f>IF($B481="","",MIN(1,DAY($A481)/IF($N481="Superstore",Settings!$B$5,Settings!$B$4)))</f>
        <v/>
      </c>
      <c r="T481" s="38">
        <f>IF(OR($B481="",$G481="",$S481=0),"",$G481/$S481)</f>
        <v/>
      </c>
      <c r="U481" s="36">
        <f>IF($T481="","",IF($T481&lt;Settings!$B$8,"Critical",IF($T481&lt;Settings!$B$9,"Semi Critical","Non Critical")))</f>
        <v/>
      </c>
      <c r="V481" s="28" t="n"/>
      <c r="Z481">
        <f>IF($B481="","",IFERROR(VLOOKUP($B481,'Plan HC for CCA'!$A:$B,2,0),""))</f>
        <v/>
      </c>
      <c r="AA481">
        <f>IF(OR($B481="",$Z481=""),"",IF(N($M481)&lt;$Z481,"Delta","No Delta"))</f>
        <v/>
      </c>
      <c r="AB481">
        <f>IF(OR($B481="",$Z481=""),"",MAX(0,$Z481-N($M481)))</f>
        <v/>
      </c>
      <c r="AC481" s="46">
        <f>IF($B481="","",IFERROR(INDEX('CCA Util %'!$H:$H,MATCH($B481,'CCA Util %'!$E:$E,0)),""))</f>
        <v/>
      </c>
      <c r="AD481">
        <f>IF($B481="","",IFERROR(INDEX('CCA Util %'!$G:$G,MATCH($B481,'CCA Util %'!$E:$E,0)),""))</f>
        <v/>
      </c>
      <c r="AE481">
        <f>IF(OR($B481="",$U481=""),"",$U481&amp;" &amp; "&amp;IF(OR($AD481="",$AD481=0),"Util NA",$AD481&amp;" Util"))</f>
        <v/>
      </c>
    </row>
    <row r="482" ht="15.75" customHeight="1" s="42">
      <c r="A482" s="41" t="n"/>
      <c r="G482" s="38" t="n"/>
      <c r="H482" s="38" t="n"/>
      <c r="I482" s="38" t="n"/>
      <c r="J482" s="38" t="n"/>
      <c r="K482" s="38" t="n"/>
      <c r="L482" s="38" t="n"/>
      <c r="N482" s="36">
        <f>IF($B482="","",IF($C482="SUPERSTORE","Superstore","DH"))</f>
        <v/>
      </c>
      <c r="O482" s="36">
        <f>IF($B482="","",IFERROR(VLOOKUP($B482,Mapping!$A:$C,2,0),"Not Mapped"))</f>
        <v/>
      </c>
      <c r="P482" s="36">
        <f>IF($B482="","",IFERROR(VLOOKUP($B482,Mapping!$A:$C,3,0),"Not Mapped"))</f>
        <v/>
      </c>
      <c r="Q482" s="36">
        <f>IF($B482="","",IFERROR(VLOOKUP($O482,Leaders!$A:$B,2,0),"Not Mapped"))</f>
        <v/>
      </c>
      <c r="R482" s="36">
        <f>IF($B482="","",IF(COUNTIF(Exclusions!$A:$A,$B482)&gt;0,"Yes","No"))</f>
        <v/>
      </c>
      <c r="S482" s="38">
        <f>IF($B482="","",MIN(1,DAY($A482)/IF($N482="Superstore",Settings!$B$5,Settings!$B$4)))</f>
        <v/>
      </c>
      <c r="T482" s="38">
        <f>IF(OR($B482="",$G482="",$S482=0),"",$G482/$S482)</f>
        <v/>
      </c>
      <c r="U482" s="36">
        <f>IF($T482="","",IF($T482&lt;Settings!$B$8,"Critical",IF($T482&lt;Settings!$B$9,"Semi Critical","Non Critical")))</f>
        <v/>
      </c>
      <c r="V482" s="28" t="n"/>
      <c r="Z482">
        <f>IF($B482="","",IFERROR(VLOOKUP($B482,'Plan HC for CCA'!$A:$B,2,0),""))</f>
        <v/>
      </c>
      <c r="AA482">
        <f>IF(OR($B482="",$Z482=""),"",IF(N($M482)&lt;$Z482,"Delta","No Delta"))</f>
        <v/>
      </c>
      <c r="AB482">
        <f>IF(OR($B482="",$Z482=""),"",MAX(0,$Z482-N($M482)))</f>
        <v/>
      </c>
      <c r="AC482" s="46">
        <f>IF($B482="","",IFERROR(INDEX('CCA Util %'!$H:$H,MATCH($B482,'CCA Util %'!$E:$E,0)),""))</f>
        <v/>
      </c>
      <c r="AD482">
        <f>IF($B482="","",IFERROR(INDEX('CCA Util %'!$G:$G,MATCH($B482,'CCA Util %'!$E:$E,0)),""))</f>
        <v/>
      </c>
      <c r="AE482">
        <f>IF(OR($B482="",$U482=""),"",$U482&amp;" &amp; "&amp;IF(OR($AD482="",$AD482=0),"Util NA",$AD482&amp;" Util"))</f>
        <v/>
      </c>
    </row>
    <row r="483" ht="15.75" customHeight="1" s="42">
      <c r="A483" s="41" t="n"/>
      <c r="G483" s="38" t="n"/>
      <c r="H483" s="38" t="n"/>
      <c r="I483" s="38" t="n"/>
      <c r="J483" s="38" t="n"/>
      <c r="K483" s="38" t="n"/>
      <c r="L483" s="38" t="n"/>
      <c r="N483" s="36">
        <f>IF($B483="","",IF($C483="SUPERSTORE","Superstore","DH"))</f>
        <v/>
      </c>
      <c r="O483" s="36">
        <f>IF($B483="","",IFERROR(VLOOKUP($B483,Mapping!$A:$C,2,0),"Not Mapped"))</f>
        <v/>
      </c>
      <c r="P483" s="36">
        <f>IF($B483="","",IFERROR(VLOOKUP($B483,Mapping!$A:$C,3,0),"Not Mapped"))</f>
        <v/>
      </c>
      <c r="Q483" s="36">
        <f>IF($B483="","",IFERROR(VLOOKUP($O483,Leaders!$A:$B,2,0),"Not Mapped"))</f>
        <v/>
      </c>
      <c r="R483" s="36">
        <f>IF($B483="","",IF(COUNTIF(Exclusions!$A:$A,$B483)&gt;0,"Yes","No"))</f>
        <v/>
      </c>
      <c r="S483" s="38">
        <f>IF($B483="","",MIN(1,DAY($A483)/IF($N483="Superstore",Settings!$B$5,Settings!$B$4)))</f>
        <v/>
      </c>
      <c r="T483" s="38">
        <f>IF(OR($B483="",$G483="",$S483=0),"",$G483/$S483)</f>
        <v/>
      </c>
      <c r="U483" s="36">
        <f>IF($T483="","",IF($T483&lt;Settings!$B$8,"Critical",IF($T483&lt;Settings!$B$9,"Semi Critical","Non Critical")))</f>
        <v/>
      </c>
      <c r="V483" s="28" t="n"/>
      <c r="Z483">
        <f>IF($B483="","",IFERROR(VLOOKUP($B483,'Plan HC for CCA'!$A:$B,2,0),""))</f>
        <v/>
      </c>
      <c r="AA483">
        <f>IF(OR($B483="",$Z483=""),"",IF(N($M483)&lt;$Z483,"Delta","No Delta"))</f>
        <v/>
      </c>
      <c r="AB483">
        <f>IF(OR($B483="",$Z483=""),"",MAX(0,$Z483-N($M483)))</f>
        <v/>
      </c>
      <c r="AC483" s="46">
        <f>IF($B483="","",IFERROR(INDEX('CCA Util %'!$H:$H,MATCH($B483,'CCA Util %'!$E:$E,0)),""))</f>
        <v/>
      </c>
      <c r="AD483">
        <f>IF($B483="","",IFERROR(INDEX('CCA Util %'!$G:$G,MATCH($B483,'CCA Util %'!$E:$E,0)),""))</f>
        <v/>
      </c>
      <c r="AE483">
        <f>IF(OR($B483="",$U483=""),"",$U483&amp;" &amp; "&amp;IF(OR($AD483="",$AD483=0),"Util NA",$AD483&amp;" Util"))</f>
        <v/>
      </c>
    </row>
    <row r="484" ht="15.75" customHeight="1" s="42">
      <c r="A484" s="41" t="n"/>
      <c r="G484" s="38" t="n"/>
      <c r="H484" s="38" t="n"/>
      <c r="I484" s="38" t="n"/>
      <c r="J484" s="38" t="n"/>
      <c r="K484" s="38" t="n"/>
      <c r="L484" s="38" t="n"/>
      <c r="N484" s="36">
        <f>IF($B484="","",IF($C484="SUPERSTORE","Superstore","DH"))</f>
        <v/>
      </c>
      <c r="O484" s="36">
        <f>IF($B484="","",IFERROR(VLOOKUP($B484,Mapping!$A:$C,2,0),"Not Mapped"))</f>
        <v/>
      </c>
      <c r="P484" s="36">
        <f>IF($B484="","",IFERROR(VLOOKUP($B484,Mapping!$A:$C,3,0),"Not Mapped"))</f>
        <v/>
      </c>
      <c r="Q484" s="36">
        <f>IF($B484="","",IFERROR(VLOOKUP($O484,Leaders!$A:$B,2,0),"Not Mapped"))</f>
        <v/>
      </c>
      <c r="R484" s="36">
        <f>IF($B484="","",IF(COUNTIF(Exclusions!$A:$A,$B484)&gt;0,"Yes","No"))</f>
        <v/>
      </c>
      <c r="S484" s="38">
        <f>IF($B484="","",MIN(1,DAY($A484)/IF($N484="Superstore",Settings!$B$5,Settings!$B$4)))</f>
        <v/>
      </c>
      <c r="T484" s="38">
        <f>IF(OR($B484="",$G484="",$S484=0),"",$G484/$S484)</f>
        <v/>
      </c>
      <c r="U484" s="36">
        <f>IF($T484="","",IF($T484&lt;Settings!$B$8,"Critical",IF($T484&lt;Settings!$B$9,"Semi Critical","Non Critical")))</f>
        <v/>
      </c>
      <c r="V484" s="28" t="n"/>
      <c r="Z484">
        <f>IF($B484="","",IFERROR(VLOOKUP($B484,'Plan HC for CCA'!$A:$B,2,0),""))</f>
        <v/>
      </c>
      <c r="AA484">
        <f>IF(OR($B484="",$Z484=""),"",IF(N($M484)&lt;$Z484,"Delta","No Delta"))</f>
        <v/>
      </c>
      <c r="AB484">
        <f>IF(OR($B484="",$Z484=""),"",MAX(0,$Z484-N($M484)))</f>
        <v/>
      </c>
      <c r="AC484" s="46">
        <f>IF($B484="","",IFERROR(INDEX('CCA Util %'!$H:$H,MATCH($B484,'CCA Util %'!$E:$E,0)),""))</f>
        <v/>
      </c>
      <c r="AD484">
        <f>IF($B484="","",IFERROR(INDEX('CCA Util %'!$G:$G,MATCH($B484,'CCA Util %'!$E:$E,0)),""))</f>
        <v/>
      </c>
      <c r="AE484">
        <f>IF(OR($B484="",$U484=""),"",$U484&amp;" &amp; "&amp;IF(OR($AD484="",$AD484=0),"Util NA",$AD484&amp;" Util"))</f>
        <v/>
      </c>
    </row>
    <row r="485" ht="15.75" customHeight="1" s="42">
      <c r="A485" s="41" t="n"/>
      <c r="G485" s="38" t="n"/>
      <c r="H485" s="38" t="n"/>
      <c r="I485" s="38" t="n"/>
      <c r="J485" s="38" t="n"/>
      <c r="K485" s="38" t="n"/>
      <c r="L485" s="38" t="n"/>
      <c r="N485" s="36">
        <f>IF($B485="","",IF($C485="SUPERSTORE","Superstore","DH"))</f>
        <v/>
      </c>
      <c r="O485" s="36">
        <f>IF($B485="","",IFERROR(VLOOKUP($B485,Mapping!$A:$C,2,0),"Not Mapped"))</f>
        <v/>
      </c>
      <c r="P485" s="36">
        <f>IF($B485="","",IFERROR(VLOOKUP($B485,Mapping!$A:$C,3,0),"Not Mapped"))</f>
        <v/>
      </c>
      <c r="Q485" s="36">
        <f>IF($B485="","",IFERROR(VLOOKUP($O485,Leaders!$A:$B,2,0),"Not Mapped"))</f>
        <v/>
      </c>
      <c r="R485" s="36">
        <f>IF($B485="","",IF(COUNTIF(Exclusions!$A:$A,$B485)&gt;0,"Yes","No"))</f>
        <v/>
      </c>
      <c r="S485" s="38">
        <f>IF($B485="","",MIN(1,DAY($A485)/IF($N485="Superstore",Settings!$B$5,Settings!$B$4)))</f>
        <v/>
      </c>
      <c r="T485" s="38">
        <f>IF(OR($B485="",$G485="",$S485=0),"",$G485/$S485)</f>
        <v/>
      </c>
      <c r="U485" s="36">
        <f>IF($T485="","",IF($T485&lt;Settings!$B$8,"Critical",IF($T485&lt;Settings!$B$9,"Semi Critical","Non Critical")))</f>
        <v/>
      </c>
      <c r="V485" s="28" t="n"/>
      <c r="Z485">
        <f>IF($B485="","",IFERROR(VLOOKUP($B485,'Plan HC for CCA'!$A:$B,2,0),""))</f>
        <v/>
      </c>
      <c r="AA485">
        <f>IF(OR($B485="",$Z485=""),"",IF(N($M485)&lt;$Z485,"Delta","No Delta"))</f>
        <v/>
      </c>
      <c r="AB485">
        <f>IF(OR($B485="",$Z485=""),"",MAX(0,$Z485-N($M485)))</f>
        <v/>
      </c>
      <c r="AC485" s="46">
        <f>IF($B485="","",IFERROR(INDEX('CCA Util %'!$H:$H,MATCH($B485,'CCA Util %'!$E:$E,0)),""))</f>
        <v/>
      </c>
      <c r="AD485">
        <f>IF($B485="","",IFERROR(INDEX('CCA Util %'!$G:$G,MATCH($B485,'CCA Util %'!$E:$E,0)),""))</f>
        <v/>
      </c>
      <c r="AE485">
        <f>IF(OR($B485="",$U485=""),"",$U485&amp;" &amp; "&amp;IF(OR($AD485="",$AD485=0),"Util NA",$AD485&amp;" Util"))</f>
        <v/>
      </c>
    </row>
    <row r="486" ht="15.75" customHeight="1" s="42">
      <c r="A486" s="41" t="n"/>
      <c r="G486" s="38" t="n"/>
      <c r="H486" s="38" t="n"/>
      <c r="I486" s="38" t="n"/>
      <c r="J486" s="38" t="n"/>
      <c r="K486" s="38" t="n"/>
      <c r="L486" s="38" t="n"/>
      <c r="N486" s="36">
        <f>IF($B486="","",IF($C486="SUPERSTORE","Superstore","DH"))</f>
        <v/>
      </c>
      <c r="O486" s="36">
        <f>IF($B486="","",IFERROR(VLOOKUP($B486,Mapping!$A:$C,2,0),"Not Mapped"))</f>
        <v/>
      </c>
      <c r="P486" s="36">
        <f>IF($B486="","",IFERROR(VLOOKUP($B486,Mapping!$A:$C,3,0),"Not Mapped"))</f>
        <v/>
      </c>
      <c r="Q486" s="36">
        <f>IF($B486="","",IFERROR(VLOOKUP($O486,Leaders!$A:$B,2,0),"Not Mapped"))</f>
        <v/>
      </c>
      <c r="R486" s="36">
        <f>IF($B486="","",IF(COUNTIF(Exclusions!$A:$A,$B486)&gt;0,"Yes","No"))</f>
        <v/>
      </c>
      <c r="S486" s="38">
        <f>IF($B486="","",MIN(1,DAY($A486)/IF($N486="Superstore",Settings!$B$5,Settings!$B$4)))</f>
        <v/>
      </c>
      <c r="T486" s="38">
        <f>IF(OR($B486="",$G486="",$S486=0),"",$G486/$S486)</f>
        <v/>
      </c>
      <c r="U486" s="36">
        <f>IF($T486="","",IF($T486&lt;Settings!$B$8,"Critical",IF($T486&lt;Settings!$B$9,"Semi Critical","Non Critical")))</f>
        <v/>
      </c>
      <c r="V486" s="28" t="n"/>
      <c r="Z486">
        <f>IF($B486="","",IFERROR(VLOOKUP($B486,'Plan HC for CCA'!$A:$B,2,0),""))</f>
        <v/>
      </c>
      <c r="AA486">
        <f>IF(OR($B486="",$Z486=""),"",IF(N($M486)&lt;$Z486,"Delta","No Delta"))</f>
        <v/>
      </c>
      <c r="AB486">
        <f>IF(OR($B486="",$Z486=""),"",MAX(0,$Z486-N($M486)))</f>
        <v/>
      </c>
      <c r="AC486" s="46">
        <f>IF($B486="","",IFERROR(INDEX('CCA Util %'!$H:$H,MATCH($B486,'CCA Util %'!$E:$E,0)),""))</f>
        <v/>
      </c>
      <c r="AD486">
        <f>IF($B486="","",IFERROR(INDEX('CCA Util %'!$G:$G,MATCH($B486,'CCA Util %'!$E:$E,0)),""))</f>
        <v/>
      </c>
      <c r="AE486">
        <f>IF(OR($B486="",$U486=""),"",$U486&amp;" &amp; "&amp;IF(OR($AD486="",$AD486=0),"Util NA",$AD486&amp;" Util"))</f>
        <v/>
      </c>
    </row>
    <row r="487" ht="15.75" customHeight="1" s="42">
      <c r="A487" s="41" t="n"/>
      <c r="G487" s="38" t="n"/>
      <c r="H487" s="38" t="n"/>
      <c r="I487" s="38" t="n"/>
      <c r="J487" s="38" t="n"/>
      <c r="K487" s="38" t="n"/>
      <c r="L487" s="38" t="n"/>
      <c r="N487" s="36">
        <f>IF($B487="","",IF($C487="SUPERSTORE","Superstore","DH"))</f>
        <v/>
      </c>
      <c r="O487" s="36">
        <f>IF($B487="","",IFERROR(VLOOKUP($B487,Mapping!$A:$C,2,0),"Not Mapped"))</f>
        <v/>
      </c>
      <c r="P487" s="36">
        <f>IF($B487="","",IFERROR(VLOOKUP($B487,Mapping!$A:$C,3,0),"Not Mapped"))</f>
        <v/>
      </c>
      <c r="Q487" s="36">
        <f>IF($B487="","",IFERROR(VLOOKUP($O487,Leaders!$A:$B,2,0),"Not Mapped"))</f>
        <v/>
      </c>
      <c r="R487" s="36">
        <f>IF($B487="","",IF(COUNTIF(Exclusions!$A:$A,$B487)&gt;0,"Yes","No"))</f>
        <v/>
      </c>
      <c r="S487" s="38">
        <f>IF($B487="","",MIN(1,DAY($A487)/IF($N487="Superstore",Settings!$B$5,Settings!$B$4)))</f>
        <v/>
      </c>
      <c r="T487" s="38">
        <f>IF(OR($B487="",$G487="",$S487=0),"",$G487/$S487)</f>
        <v/>
      </c>
      <c r="U487" s="36">
        <f>IF($T487="","",IF($T487&lt;Settings!$B$8,"Critical",IF($T487&lt;Settings!$B$9,"Semi Critical","Non Critical")))</f>
        <v/>
      </c>
      <c r="V487" s="28" t="n"/>
      <c r="Z487">
        <f>IF($B487="","",IFERROR(VLOOKUP($B487,'Plan HC for CCA'!$A:$B,2,0),""))</f>
        <v/>
      </c>
      <c r="AA487">
        <f>IF(OR($B487="",$Z487=""),"",IF(N($M487)&lt;$Z487,"Delta","No Delta"))</f>
        <v/>
      </c>
      <c r="AB487">
        <f>IF(OR($B487="",$Z487=""),"",MAX(0,$Z487-N($M487)))</f>
        <v/>
      </c>
      <c r="AC487" s="46">
        <f>IF($B487="","",IFERROR(INDEX('CCA Util %'!$H:$H,MATCH($B487,'CCA Util %'!$E:$E,0)),""))</f>
        <v/>
      </c>
      <c r="AD487">
        <f>IF($B487="","",IFERROR(INDEX('CCA Util %'!$G:$G,MATCH($B487,'CCA Util %'!$E:$E,0)),""))</f>
        <v/>
      </c>
      <c r="AE487">
        <f>IF(OR($B487="",$U487=""),"",$U487&amp;" &amp; "&amp;IF(OR($AD487="",$AD487=0),"Util NA",$AD487&amp;" Util"))</f>
        <v/>
      </c>
    </row>
    <row r="488" ht="15.75" customHeight="1" s="42">
      <c r="A488" s="41" t="n"/>
      <c r="G488" s="38" t="n"/>
      <c r="H488" s="38" t="n"/>
      <c r="I488" s="38" t="n"/>
      <c r="J488" s="38" t="n"/>
      <c r="K488" s="38" t="n"/>
      <c r="L488" s="38" t="n"/>
      <c r="N488" s="36">
        <f>IF($B488="","",IF($C488="SUPERSTORE","Superstore","DH"))</f>
        <v/>
      </c>
      <c r="O488" s="36">
        <f>IF($B488="","",IFERROR(VLOOKUP($B488,Mapping!$A:$C,2,0),"Not Mapped"))</f>
        <v/>
      </c>
      <c r="P488" s="36">
        <f>IF($B488="","",IFERROR(VLOOKUP($B488,Mapping!$A:$C,3,0),"Not Mapped"))</f>
        <v/>
      </c>
      <c r="Q488" s="36">
        <f>IF($B488="","",IFERROR(VLOOKUP($O488,Leaders!$A:$B,2,0),"Not Mapped"))</f>
        <v/>
      </c>
      <c r="R488" s="36">
        <f>IF($B488="","",IF(COUNTIF(Exclusions!$A:$A,$B488)&gt;0,"Yes","No"))</f>
        <v/>
      </c>
      <c r="S488" s="38">
        <f>IF($B488="","",MIN(1,DAY($A488)/IF($N488="Superstore",Settings!$B$5,Settings!$B$4)))</f>
        <v/>
      </c>
      <c r="T488" s="38">
        <f>IF(OR($B488="",$G488="",$S488=0),"",$G488/$S488)</f>
        <v/>
      </c>
      <c r="U488" s="36">
        <f>IF($T488="","",IF($T488&lt;Settings!$B$8,"Critical",IF($T488&lt;Settings!$B$9,"Semi Critical","Non Critical")))</f>
        <v/>
      </c>
      <c r="V488" s="28" t="n"/>
      <c r="Z488">
        <f>IF($B488="","",IFERROR(VLOOKUP($B488,'Plan HC for CCA'!$A:$B,2,0),""))</f>
        <v/>
      </c>
      <c r="AA488">
        <f>IF(OR($B488="",$Z488=""),"",IF(N($M488)&lt;$Z488,"Delta","No Delta"))</f>
        <v/>
      </c>
      <c r="AB488">
        <f>IF(OR($B488="",$Z488=""),"",MAX(0,$Z488-N($M488)))</f>
        <v/>
      </c>
      <c r="AC488" s="46">
        <f>IF($B488="","",IFERROR(INDEX('CCA Util %'!$H:$H,MATCH($B488,'CCA Util %'!$E:$E,0)),""))</f>
        <v/>
      </c>
      <c r="AD488">
        <f>IF($B488="","",IFERROR(INDEX('CCA Util %'!$G:$G,MATCH($B488,'CCA Util %'!$E:$E,0)),""))</f>
        <v/>
      </c>
      <c r="AE488">
        <f>IF(OR($B488="",$U488=""),"",$U488&amp;" &amp; "&amp;IF(OR($AD488="",$AD488=0),"Util NA",$AD488&amp;" Util"))</f>
        <v/>
      </c>
    </row>
    <row r="489" ht="15.75" customHeight="1" s="42">
      <c r="A489" s="41" t="n"/>
      <c r="G489" s="38" t="n"/>
      <c r="H489" s="38" t="n"/>
      <c r="I489" s="38" t="n"/>
      <c r="J489" s="38" t="n"/>
      <c r="K489" s="38" t="n"/>
      <c r="L489" s="38" t="n"/>
      <c r="N489" s="36">
        <f>IF($B489="","",IF($C489="SUPERSTORE","Superstore","DH"))</f>
        <v/>
      </c>
      <c r="O489" s="36">
        <f>IF($B489="","",IFERROR(VLOOKUP($B489,Mapping!$A:$C,2,0),"Not Mapped"))</f>
        <v/>
      </c>
      <c r="P489" s="36">
        <f>IF($B489="","",IFERROR(VLOOKUP($B489,Mapping!$A:$C,3,0),"Not Mapped"))</f>
        <v/>
      </c>
      <c r="Q489" s="36">
        <f>IF($B489="","",IFERROR(VLOOKUP($O489,Leaders!$A:$B,2,0),"Not Mapped"))</f>
        <v/>
      </c>
      <c r="R489" s="36">
        <f>IF($B489="","",IF(COUNTIF(Exclusions!$A:$A,$B489)&gt;0,"Yes","No"))</f>
        <v/>
      </c>
      <c r="S489" s="38">
        <f>IF($B489="","",MIN(1,DAY($A489)/IF($N489="Superstore",Settings!$B$5,Settings!$B$4)))</f>
        <v/>
      </c>
      <c r="T489" s="38">
        <f>IF(OR($B489="",$G489="",$S489=0),"",$G489/$S489)</f>
        <v/>
      </c>
      <c r="U489" s="36">
        <f>IF($T489="","",IF($T489&lt;Settings!$B$8,"Critical",IF($T489&lt;Settings!$B$9,"Semi Critical","Non Critical")))</f>
        <v/>
      </c>
      <c r="V489" s="28" t="n"/>
      <c r="Z489">
        <f>IF($B489="","",IFERROR(VLOOKUP($B489,'Plan HC for CCA'!$A:$B,2,0),""))</f>
        <v/>
      </c>
      <c r="AA489">
        <f>IF(OR($B489="",$Z489=""),"",IF(N($M489)&lt;$Z489,"Delta","No Delta"))</f>
        <v/>
      </c>
      <c r="AB489">
        <f>IF(OR($B489="",$Z489=""),"",MAX(0,$Z489-N($M489)))</f>
        <v/>
      </c>
      <c r="AC489" s="46">
        <f>IF($B489="","",IFERROR(INDEX('CCA Util %'!$H:$H,MATCH($B489,'CCA Util %'!$E:$E,0)),""))</f>
        <v/>
      </c>
      <c r="AD489">
        <f>IF($B489="","",IFERROR(INDEX('CCA Util %'!$G:$G,MATCH($B489,'CCA Util %'!$E:$E,0)),""))</f>
        <v/>
      </c>
      <c r="AE489">
        <f>IF(OR($B489="",$U489=""),"",$U489&amp;" &amp; "&amp;IF(OR($AD489="",$AD489=0),"Util NA",$AD489&amp;" Util"))</f>
        <v/>
      </c>
    </row>
    <row r="490" ht="15.75" customHeight="1" s="42">
      <c r="A490" s="41" t="n"/>
      <c r="G490" s="38" t="n"/>
      <c r="H490" s="38" t="n"/>
      <c r="I490" s="38" t="n"/>
      <c r="J490" s="38" t="n"/>
      <c r="K490" s="38" t="n"/>
      <c r="L490" s="38" t="n"/>
      <c r="N490" s="36">
        <f>IF($B490="","",IF($C490="SUPERSTORE","Superstore","DH"))</f>
        <v/>
      </c>
      <c r="O490" s="36">
        <f>IF($B490="","",IFERROR(VLOOKUP($B490,Mapping!$A:$C,2,0),"Not Mapped"))</f>
        <v/>
      </c>
      <c r="P490" s="36">
        <f>IF($B490="","",IFERROR(VLOOKUP($B490,Mapping!$A:$C,3,0),"Not Mapped"))</f>
        <v/>
      </c>
      <c r="Q490" s="36">
        <f>IF($B490="","",IFERROR(VLOOKUP($O490,Leaders!$A:$B,2,0),"Not Mapped"))</f>
        <v/>
      </c>
      <c r="R490" s="36">
        <f>IF($B490="","",IF(COUNTIF(Exclusions!$A:$A,$B490)&gt;0,"Yes","No"))</f>
        <v/>
      </c>
      <c r="S490" s="38">
        <f>IF($B490="","",MIN(1,DAY($A490)/IF($N490="Superstore",Settings!$B$5,Settings!$B$4)))</f>
        <v/>
      </c>
      <c r="T490" s="38">
        <f>IF(OR($B490="",$G490="",$S490=0),"",$G490/$S490)</f>
        <v/>
      </c>
      <c r="U490" s="36">
        <f>IF($T490="","",IF($T490&lt;Settings!$B$8,"Critical",IF($T490&lt;Settings!$B$9,"Semi Critical","Non Critical")))</f>
        <v/>
      </c>
      <c r="V490" s="28" t="n"/>
      <c r="Z490">
        <f>IF($B490="","",IFERROR(VLOOKUP($B490,'Plan HC for CCA'!$A:$B,2,0),""))</f>
        <v/>
      </c>
      <c r="AA490">
        <f>IF(OR($B490="",$Z490=""),"",IF(N($M490)&lt;$Z490,"Delta","No Delta"))</f>
        <v/>
      </c>
      <c r="AB490">
        <f>IF(OR($B490="",$Z490=""),"",MAX(0,$Z490-N($M490)))</f>
        <v/>
      </c>
      <c r="AC490" s="46">
        <f>IF($B490="","",IFERROR(INDEX('CCA Util %'!$H:$H,MATCH($B490,'CCA Util %'!$E:$E,0)),""))</f>
        <v/>
      </c>
      <c r="AD490">
        <f>IF($B490="","",IFERROR(INDEX('CCA Util %'!$G:$G,MATCH($B490,'CCA Util %'!$E:$E,0)),""))</f>
        <v/>
      </c>
      <c r="AE490">
        <f>IF(OR($B490="",$U490=""),"",$U490&amp;" &amp; "&amp;IF(OR($AD490="",$AD490=0),"Util NA",$AD490&amp;" Util"))</f>
        <v/>
      </c>
    </row>
    <row r="491" ht="15.75" customHeight="1" s="42">
      <c r="A491" s="41" t="n"/>
      <c r="G491" s="38" t="n"/>
      <c r="H491" s="38" t="n"/>
      <c r="I491" s="38" t="n"/>
      <c r="J491" s="38" t="n"/>
      <c r="K491" s="38" t="n"/>
      <c r="L491" s="38" t="n"/>
      <c r="N491" s="36">
        <f>IF($B491="","",IF($C491="SUPERSTORE","Superstore","DH"))</f>
        <v/>
      </c>
      <c r="O491" s="36">
        <f>IF($B491="","",IFERROR(VLOOKUP($B491,Mapping!$A:$C,2,0),"Not Mapped"))</f>
        <v/>
      </c>
      <c r="P491" s="36">
        <f>IF($B491="","",IFERROR(VLOOKUP($B491,Mapping!$A:$C,3,0),"Not Mapped"))</f>
        <v/>
      </c>
      <c r="Q491" s="36">
        <f>IF($B491="","",IFERROR(VLOOKUP($O491,Leaders!$A:$B,2,0),"Not Mapped"))</f>
        <v/>
      </c>
      <c r="R491" s="36">
        <f>IF($B491="","",IF(COUNTIF(Exclusions!$A:$A,$B491)&gt;0,"Yes","No"))</f>
        <v/>
      </c>
      <c r="S491" s="38">
        <f>IF($B491="","",MIN(1,DAY($A491)/IF($N491="Superstore",Settings!$B$5,Settings!$B$4)))</f>
        <v/>
      </c>
      <c r="T491" s="38">
        <f>IF(OR($B491="",$G491="",$S491=0),"",$G491/$S491)</f>
        <v/>
      </c>
      <c r="U491" s="36">
        <f>IF($T491="","",IF($T491&lt;Settings!$B$8,"Critical",IF($T491&lt;Settings!$B$9,"Semi Critical","Non Critical")))</f>
        <v/>
      </c>
      <c r="V491" s="28" t="n"/>
      <c r="Z491">
        <f>IF($B491="","",IFERROR(VLOOKUP($B491,'Plan HC for CCA'!$A:$B,2,0),""))</f>
        <v/>
      </c>
      <c r="AA491">
        <f>IF(OR($B491="",$Z491=""),"",IF(N($M491)&lt;$Z491,"Delta","No Delta"))</f>
        <v/>
      </c>
      <c r="AB491">
        <f>IF(OR($B491="",$Z491=""),"",MAX(0,$Z491-N($M491)))</f>
        <v/>
      </c>
      <c r="AC491" s="46">
        <f>IF($B491="","",IFERROR(INDEX('CCA Util %'!$H:$H,MATCH($B491,'CCA Util %'!$E:$E,0)),""))</f>
        <v/>
      </c>
      <c r="AD491">
        <f>IF($B491="","",IFERROR(INDEX('CCA Util %'!$G:$G,MATCH($B491,'CCA Util %'!$E:$E,0)),""))</f>
        <v/>
      </c>
      <c r="AE491">
        <f>IF(OR($B491="",$U491=""),"",$U491&amp;" &amp; "&amp;IF(OR($AD491="",$AD491=0),"Util NA",$AD491&amp;" Util"))</f>
        <v/>
      </c>
    </row>
    <row r="492" ht="15.75" customHeight="1" s="42">
      <c r="A492" s="41" t="n"/>
      <c r="G492" s="38" t="n"/>
      <c r="H492" s="38" t="n"/>
      <c r="I492" s="38" t="n"/>
      <c r="J492" s="38" t="n"/>
      <c r="K492" s="38" t="n"/>
      <c r="L492" s="38" t="n"/>
      <c r="N492" s="36">
        <f>IF($B492="","",IF($C492="SUPERSTORE","Superstore","DH"))</f>
        <v/>
      </c>
      <c r="O492" s="36">
        <f>IF($B492="","",IFERROR(VLOOKUP($B492,Mapping!$A:$C,2,0),"Not Mapped"))</f>
        <v/>
      </c>
      <c r="P492" s="36">
        <f>IF($B492="","",IFERROR(VLOOKUP($B492,Mapping!$A:$C,3,0),"Not Mapped"))</f>
        <v/>
      </c>
      <c r="Q492" s="36">
        <f>IF($B492="","",IFERROR(VLOOKUP($O492,Leaders!$A:$B,2,0),"Not Mapped"))</f>
        <v/>
      </c>
      <c r="R492" s="36">
        <f>IF($B492="","",IF(COUNTIF(Exclusions!$A:$A,$B492)&gt;0,"Yes","No"))</f>
        <v/>
      </c>
      <c r="S492" s="38">
        <f>IF($B492="","",MIN(1,DAY($A492)/IF($N492="Superstore",Settings!$B$5,Settings!$B$4)))</f>
        <v/>
      </c>
      <c r="T492" s="38">
        <f>IF(OR($B492="",$G492="",$S492=0),"",$G492/$S492)</f>
        <v/>
      </c>
      <c r="U492" s="36">
        <f>IF($T492="","",IF($T492&lt;Settings!$B$8,"Critical",IF($T492&lt;Settings!$B$9,"Semi Critical","Non Critical")))</f>
        <v/>
      </c>
      <c r="V492" s="28" t="n"/>
      <c r="Z492">
        <f>IF($B492="","",IFERROR(VLOOKUP($B492,'Plan HC for CCA'!$A:$B,2,0),""))</f>
        <v/>
      </c>
      <c r="AA492">
        <f>IF(OR($B492="",$Z492=""),"",IF(N($M492)&lt;$Z492,"Delta","No Delta"))</f>
        <v/>
      </c>
      <c r="AB492">
        <f>IF(OR($B492="",$Z492=""),"",MAX(0,$Z492-N($M492)))</f>
        <v/>
      </c>
      <c r="AC492" s="46">
        <f>IF($B492="","",IFERROR(INDEX('CCA Util %'!$H:$H,MATCH($B492,'CCA Util %'!$E:$E,0)),""))</f>
        <v/>
      </c>
      <c r="AD492">
        <f>IF($B492="","",IFERROR(INDEX('CCA Util %'!$G:$G,MATCH($B492,'CCA Util %'!$E:$E,0)),""))</f>
        <v/>
      </c>
      <c r="AE492">
        <f>IF(OR($B492="",$U492=""),"",$U492&amp;" &amp; "&amp;IF(OR($AD492="",$AD492=0),"Util NA",$AD492&amp;" Util"))</f>
        <v/>
      </c>
    </row>
    <row r="493" ht="15.75" customHeight="1" s="42">
      <c r="A493" s="41" t="n"/>
      <c r="G493" s="38" t="n"/>
      <c r="H493" s="38" t="n"/>
      <c r="I493" s="38" t="n"/>
      <c r="J493" s="38" t="n"/>
      <c r="K493" s="38" t="n"/>
      <c r="L493" s="38" t="n"/>
      <c r="N493" s="36">
        <f>IF($B493="","",IF($C493="SUPERSTORE","Superstore","DH"))</f>
        <v/>
      </c>
      <c r="O493" s="36">
        <f>IF($B493="","",IFERROR(VLOOKUP($B493,Mapping!$A:$C,2,0),"Not Mapped"))</f>
        <v/>
      </c>
      <c r="P493" s="36">
        <f>IF($B493="","",IFERROR(VLOOKUP($B493,Mapping!$A:$C,3,0),"Not Mapped"))</f>
        <v/>
      </c>
      <c r="Q493" s="36">
        <f>IF($B493="","",IFERROR(VLOOKUP($O493,Leaders!$A:$B,2,0),"Not Mapped"))</f>
        <v/>
      </c>
      <c r="R493" s="36">
        <f>IF($B493="","",IF(COUNTIF(Exclusions!$A:$A,$B493)&gt;0,"Yes","No"))</f>
        <v/>
      </c>
      <c r="S493" s="38">
        <f>IF($B493="","",MIN(1,DAY($A493)/IF($N493="Superstore",Settings!$B$5,Settings!$B$4)))</f>
        <v/>
      </c>
      <c r="T493" s="38">
        <f>IF(OR($B493="",$G493="",$S493=0),"",$G493/$S493)</f>
        <v/>
      </c>
      <c r="U493" s="36">
        <f>IF($T493="","",IF($T493&lt;Settings!$B$8,"Critical",IF($T493&lt;Settings!$B$9,"Semi Critical","Non Critical")))</f>
        <v/>
      </c>
      <c r="V493" s="28" t="n"/>
      <c r="Z493">
        <f>IF($B493="","",IFERROR(VLOOKUP($B493,'Plan HC for CCA'!$A:$B,2,0),""))</f>
        <v/>
      </c>
      <c r="AA493">
        <f>IF(OR($B493="",$Z493=""),"",IF(N($M493)&lt;$Z493,"Delta","No Delta"))</f>
        <v/>
      </c>
      <c r="AB493">
        <f>IF(OR($B493="",$Z493=""),"",MAX(0,$Z493-N($M493)))</f>
        <v/>
      </c>
      <c r="AC493" s="46">
        <f>IF($B493="","",IFERROR(INDEX('CCA Util %'!$H:$H,MATCH($B493,'CCA Util %'!$E:$E,0)),""))</f>
        <v/>
      </c>
      <c r="AD493">
        <f>IF($B493="","",IFERROR(INDEX('CCA Util %'!$G:$G,MATCH($B493,'CCA Util %'!$E:$E,0)),""))</f>
        <v/>
      </c>
      <c r="AE493">
        <f>IF(OR($B493="",$U493=""),"",$U493&amp;" &amp; "&amp;IF(OR($AD493="",$AD493=0),"Util NA",$AD493&amp;" Util"))</f>
        <v/>
      </c>
    </row>
    <row r="494" ht="15.75" customHeight="1" s="42">
      <c r="A494" s="41" t="n"/>
      <c r="G494" s="38" t="n"/>
      <c r="H494" s="38" t="n"/>
      <c r="I494" s="38" t="n"/>
      <c r="J494" s="38" t="n"/>
      <c r="K494" s="38" t="n"/>
      <c r="L494" s="38" t="n"/>
      <c r="N494" s="36">
        <f>IF($B494="","",IF($C494="SUPERSTORE","Superstore","DH"))</f>
        <v/>
      </c>
      <c r="O494" s="36">
        <f>IF($B494="","",IFERROR(VLOOKUP($B494,Mapping!$A:$C,2,0),"Not Mapped"))</f>
        <v/>
      </c>
      <c r="P494" s="36">
        <f>IF($B494="","",IFERROR(VLOOKUP($B494,Mapping!$A:$C,3,0),"Not Mapped"))</f>
        <v/>
      </c>
      <c r="Q494" s="36">
        <f>IF($B494="","",IFERROR(VLOOKUP($O494,Leaders!$A:$B,2,0),"Not Mapped"))</f>
        <v/>
      </c>
      <c r="R494" s="36">
        <f>IF($B494="","",IF(COUNTIF(Exclusions!$A:$A,$B494)&gt;0,"Yes","No"))</f>
        <v/>
      </c>
      <c r="S494" s="38">
        <f>IF($B494="","",MIN(1,DAY($A494)/IF($N494="Superstore",Settings!$B$5,Settings!$B$4)))</f>
        <v/>
      </c>
      <c r="T494" s="38">
        <f>IF(OR($B494="",$G494="",$S494=0),"",$G494/$S494)</f>
        <v/>
      </c>
      <c r="U494" s="36">
        <f>IF($T494="","",IF($T494&lt;Settings!$B$8,"Critical",IF($T494&lt;Settings!$B$9,"Semi Critical","Non Critical")))</f>
        <v/>
      </c>
      <c r="V494" s="28" t="n"/>
      <c r="Z494">
        <f>IF($B494="","",IFERROR(VLOOKUP($B494,'Plan HC for CCA'!$A:$B,2,0),""))</f>
        <v/>
      </c>
      <c r="AA494">
        <f>IF(OR($B494="",$Z494=""),"",IF(N($M494)&lt;$Z494,"Delta","No Delta"))</f>
        <v/>
      </c>
      <c r="AB494">
        <f>IF(OR($B494="",$Z494=""),"",MAX(0,$Z494-N($M494)))</f>
        <v/>
      </c>
      <c r="AC494" s="46">
        <f>IF($B494="","",IFERROR(INDEX('CCA Util %'!$H:$H,MATCH($B494,'CCA Util %'!$E:$E,0)),""))</f>
        <v/>
      </c>
      <c r="AD494">
        <f>IF($B494="","",IFERROR(INDEX('CCA Util %'!$G:$G,MATCH($B494,'CCA Util %'!$E:$E,0)),""))</f>
        <v/>
      </c>
      <c r="AE494">
        <f>IF(OR($B494="",$U494=""),"",$U494&amp;" &amp; "&amp;IF(OR($AD494="",$AD494=0),"Util NA",$AD494&amp;" Util"))</f>
        <v/>
      </c>
    </row>
    <row r="495" ht="15.75" customHeight="1" s="42">
      <c r="A495" s="41" t="n"/>
      <c r="G495" s="38" t="n"/>
      <c r="H495" s="38" t="n"/>
      <c r="I495" s="38" t="n"/>
      <c r="J495" s="38" t="n"/>
      <c r="K495" s="38" t="n"/>
      <c r="L495" s="38" t="n"/>
      <c r="N495" s="36">
        <f>IF($B495="","",IF($C495="SUPERSTORE","Superstore","DH"))</f>
        <v/>
      </c>
      <c r="O495" s="36">
        <f>IF($B495="","",IFERROR(VLOOKUP($B495,Mapping!$A:$C,2,0),"Not Mapped"))</f>
        <v/>
      </c>
      <c r="P495" s="36">
        <f>IF($B495="","",IFERROR(VLOOKUP($B495,Mapping!$A:$C,3,0),"Not Mapped"))</f>
        <v/>
      </c>
      <c r="Q495" s="36">
        <f>IF($B495="","",IFERROR(VLOOKUP($O495,Leaders!$A:$B,2,0),"Not Mapped"))</f>
        <v/>
      </c>
      <c r="R495" s="36">
        <f>IF($B495="","",IF(COUNTIF(Exclusions!$A:$A,$B495)&gt;0,"Yes","No"))</f>
        <v/>
      </c>
      <c r="S495" s="38">
        <f>IF($B495="","",MIN(1,DAY($A495)/IF($N495="Superstore",Settings!$B$5,Settings!$B$4)))</f>
        <v/>
      </c>
      <c r="T495" s="38">
        <f>IF(OR($B495="",$G495="",$S495=0),"",$G495/$S495)</f>
        <v/>
      </c>
      <c r="U495" s="36">
        <f>IF($T495="","",IF($T495&lt;Settings!$B$8,"Critical",IF($T495&lt;Settings!$B$9,"Semi Critical","Non Critical")))</f>
        <v/>
      </c>
      <c r="V495" s="28" t="n"/>
      <c r="Z495">
        <f>IF($B495="","",IFERROR(VLOOKUP($B495,'Plan HC for CCA'!$A:$B,2,0),""))</f>
        <v/>
      </c>
      <c r="AA495">
        <f>IF(OR($B495="",$Z495=""),"",IF(N($M495)&lt;$Z495,"Delta","No Delta"))</f>
        <v/>
      </c>
      <c r="AB495">
        <f>IF(OR($B495="",$Z495=""),"",MAX(0,$Z495-N($M495)))</f>
        <v/>
      </c>
      <c r="AC495" s="46">
        <f>IF($B495="","",IFERROR(INDEX('CCA Util %'!$H:$H,MATCH($B495,'CCA Util %'!$E:$E,0)),""))</f>
        <v/>
      </c>
      <c r="AD495">
        <f>IF($B495="","",IFERROR(INDEX('CCA Util %'!$G:$G,MATCH($B495,'CCA Util %'!$E:$E,0)),""))</f>
        <v/>
      </c>
      <c r="AE495">
        <f>IF(OR($B495="",$U495=""),"",$U495&amp;" &amp; "&amp;IF(OR($AD495="",$AD495=0),"Util NA",$AD495&amp;" Util"))</f>
        <v/>
      </c>
    </row>
    <row r="496" ht="15.75" customHeight="1" s="42">
      <c r="A496" s="41" t="n"/>
      <c r="G496" s="38" t="n"/>
      <c r="H496" s="38" t="n"/>
      <c r="I496" s="38" t="n"/>
      <c r="J496" s="38" t="n"/>
      <c r="K496" s="38" t="n"/>
      <c r="L496" s="38" t="n"/>
      <c r="N496" s="36">
        <f>IF($B496="","",IF($C496="SUPERSTORE","Superstore","DH"))</f>
        <v/>
      </c>
      <c r="O496" s="36">
        <f>IF($B496="","",IFERROR(VLOOKUP($B496,Mapping!$A:$C,2,0),"Not Mapped"))</f>
        <v/>
      </c>
      <c r="P496" s="36">
        <f>IF($B496="","",IFERROR(VLOOKUP($B496,Mapping!$A:$C,3,0),"Not Mapped"))</f>
        <v/>
      </c>
      <c r="Q496" s="36">
        <f>IF($B496="","",IFERROR(VLOOKUP($O496,Leaders!$A:$B,2,0),"Not Mapped"))</f>
        <v/>
      </c>
      <c r="R496" s="36">
        <f>IF($B496="","",IF(COUNTIF(Exclusions!$A:$A,$B496)&gt;0,"Yes","No"))</f>
        <v/>
      </c>
      <c r="S496" s="38">
        <f>IF($B496="","",MIN(1,DAY($A496)/IF($N496="Superstore",Settings!$B$5,Settings!$B$4)))</f>
        <v/>
      </c>
      <c r="T496" s="38">
        <f>IF(OR($B496="",$G496="",$S496=0),"",$G496/$S496)</f>
        <v/>
      </c>
      <c r="U496" s="36">
        <f>IF($T496="","",IF($T496&lt;Settings!$B$8,"Critical",IF($T496&lt;Settings!$B$9,"Semi Critical","Non Critical")))</f>
        <v/>
      </c>
      <c r="V496" s="28" t="n"/>
      <c r="Z496">
        <f>IF($B496="","",IFERROR(VLOOKUP($B496,'Plan HC for CCA'!$A:$B,2,0),""))</f>
        <v/>
      </c>
      <c r="AA496">
        <f>IF(OR($B496="",$Z496=""),"",IF(N($M496)&lt;$Z496,"Delta","No Delta"))</f>
        <v/>
      </c>
      <c r="AB496">
        <f>IF(OR($B496="",$Z496=""),"",MAX(0,$Z496-N($M496)))</f>
        <v/>
      </c>
      <c r="AC496" s="46">
        <f>IF($B496="","",IFERROR(INDEX('CCA Util %'!$H:$H,MATCH($B496,'CCA Util %'!$E:$E,0)),""))</f>
        <v/>
      </c>
      <c r="AD496">
        <f>IF($B496="","",IFERROR(INDEX('CCA Util %'!$G:$G,MATCH($B496,'CCA Util %'!$E:$E,0)),""))</f>
        <v/>
      </c>
      <c r="AE496">
        <f>IF(OR($B496="",$U496=""),"",$U496&amp;" &amp; "&amp;IF(OR($AD496="",$AD496=0),"Util NA",$AD496&amp;" Util"))</f>
        <v/>
      </c>
    </row>
    <row r="497" ht="15.75" customHeight="1" s="42">
      <c r="A497" s="41" t="n"/>
      <c r="G497" s="38" t="n"/>
      <c r="H497" s="38" t="n"/>
      <c r="I497" s="38" t="n"/>
      <c r="J497" s="38" t="n"/>
      <c r="K497" s="38" t="n"/>
      <c r="L497" s="38" t="n"/>
      <c r="N497" s="36">
        <f>IF($B497="","",IF($C497="SUPERSTORE","Superstore","DH"))</f>
        <v/>
      </c>
      <c r="O497" s="36">
        <f>IF($B497="","",IFERROR(VLOOKUP($B497,Mapping!$A:$C,2,0),"Not Mapped"))</f>
        <v/>
      </c>
      <c r="P497" s="36">
        <f>IF($B497="","",IFERROR(VLOOKUP($B497,Mapping!$A:$C,3,0),"Not Mapped"))</f>
        <v/>
      </c>
      <c r="Q497" s="36">
        <f>IF($B497="","",IFERROR(VLOOKUP($O497,Leaders!$A:$B,2,0),"Not Mapped"))</f>
        <v/>
      </c>
      <c r="R497" s="36">
        <f>IF($B497="","",IF(COUNTIF(Exclusions!$A:$A,$B497)&gt;0,"Yes","No"))</f>
        <v/>
      </c>
      <c r="S497" s="38">
        <f>IF($B497="","",MIN(1,DAY($A497)/IF($N497="Superstore",Settings!$B$5,Settings!$B$4)))</f>
        <v/>
      </c>
      <c r="T497" s="38">
        <f>IF(OR($B497="",$G497="",$S497=0),"",$G497/$S497)</f>
        <v/>
      </c>
      <c r="U497" s="36">
        <f>IF($T497="","",IF($T497&lt;Settings!$B$8,"Critical",IF($T497&lt;Settings!$B$9,"Semi Critical","Non Critical")))</f>
        <v/>
      </c>
      <c r="V497" s="28" t="n"/>
      <c r="Z497">
        <f>IF($B497="","",IFERROR(VLOOKUP($B497,'Plan HC for CCA'!$A:$B,2,0),""))</f>
        <v/>
      </c>
      <c r="AA497">
        <f>IF(OR($B497="",$Z497=""),"",IF(N($M497)&lt;$Z497,"Delta","No Delta"))</f>
        <v/>
      </c>
      <c r="AB497">
        <f>IF(OR($B497="",$Z497=""),"",MAX(0,$Z497-N($M497)))</f>
        <v/>
      </c>
      <c r="AC497" s="46">
        <f>IF($B497="","",IFERROR(INDEX('CCA Util %'!$H:$H,MATCH($B497,'CCA Util %'!$E:$E,0)),""))</f>
        <v/>
      </c>
      <c r="AD497">
        <f>IF($B497="","",IFERROR(INDEX('CCA Util %'!$G:$G,MATCH($B497,'CCA Util %'!$E:$E,0)),""))</f>
        <v/>
      </c>
      <c r="AE497">
        <f>IF(OR($B497="",$U497=""),"",$U497&amp;" &amp; "&amp;IF(OR($AD497="",$AD497=0),"Util NA",$AD497&amp;" Util"))</f>
        <v/>
      </c>
    </row>
    <row r="498" ht="15.75" customHeight="1" s="42">
      <c r="A498" s="41" t="n"/>
      <c r="G498" s="38" t="n"/>
      <c r="H498" s="38" t="n"/>
      <c r="I498" s="38" t="n"/>
      <c r="J498" s="38" t="n"/>
      <c r="K498" s="38" t="n"/>
      <c r="L498" s="38" t="n"/>
      <c r="N498" s="36">
        <f>IF($B498="","",IF($C498="SUPERSTORE","Superstore","DH"))</f>
        <v/>
      </c>
      <c r="O498" s="36">
        <f>IF($B498="","",IFERROR(VLOOKUP($B498,Mapping!$A:$C,2,0),"Not Mapped"))</f>
        <v/>
      </c>
      <c r="P498" s="36">
        <f>IF($B498="","",IFERROR(VLOOKUP($B498,Mapping!$A:$C,3,0),"Not Mapped"))</f>
        <v/>
      </c>
      <c r="Q498" s="36">
        <f>IF($B498="","",IFERROR(VLOOKUP($O498,Leaders!$A:$B,2,0),"Not Mapped"))</f>
        <v/>
      </c>
      <c r="R498" s="36">
        <f>IF($B498="","",IF(COUNTIF(Exclusions!$A:$A,$B498)&gt;0,"Yes","No"))</f>
        <v/>
      </c>
      <c r="S498" s="38">
        <f>IF($B498="","",MIN(1,DAY($A498)/IF($N498="Superstore",Settings!$B$5,Settings!$B$4)))</f>
        <v/>
      </c>
      <c r="T498" s="38">
        <f>IF(OR($B498="",$G498="",$S498=0),"",$G498/$S498)</f>
        <v/>
      </c>
      <c r="U498" s="36">
        <f>IF($T498="","",IF($T498&lt;Settings!$B$8,"Critical",IF($T498&lt;Settings!$B$9,"Semi Critical","Non Critical")))</f>
        <v/>
      </c>
      <c r="V498" s="28" t="n"/>
      <c r="Z498">
        <f>IF($B498="","",IFERROR(VLOOKUP($B498,'Plan HC for CCA'!$A:$B,2,0),""))</f>
        <v/>
      </c>
      <c r="AA498">
        <f>IF(OR($B498="",$Z498=""),"",IF(N($M498)&lt;$Z498,"Delta","No Delta"))</f>
        <v/>
      </c>
      <c r="AB498">
        <f>IF(OR($B498="",$Z498=""),"",MAX(0,$Z498-N($M498)))</f>
        <v/>
      </c>
      <c r="AC498" s="46">
        <f>IF($B498="","",IFERROR(INDEX('CCA Util %'!$H:$H,MATCH($B498,'CCA Util %'!$E:$E,0)),""))</f>
        <v/>
      </c>
      <c r="AD498">
        <f>IF($B498="","",IFERROR(INDEX('CCA Util %'!$G:$G,MATCH($B498,'CCA Util %'!$E:$E,0)),""))</f>
        <v/>
      </c>
      <c r="AE498">
        <f>IF(OR($B498="",$U498=""),"",$U498&amp;" &amp; "&amp;IF(OR($AD498="",$AD498=0),"Util NA",$AD498&amp;" Util"))</f>
        <v/>
      </c>
    </row>
    <row r="499" ht="15.75" customHeight="1" s="42">
      <c r="A499" s="41" t="n"/>
      <c r="G499" s="38" t="n"/>
      <c r="H499" s="38" t="n"/>
      <c r="I499" s="38" t="n"/>
      <c r="J499" s="38" t="n"/>
      <c r="K499" s="38" t="n"/>
      <c r="L499" s="38" t="n"/>
      <c r="N499" s="36">
        <f>IF($B499="","",IF($C499="SUPERSTORE","Superstore","DH"))</f>
        <v/>
      </c>
      <c r="O499" s="36">
        <f>IF($B499="","",IFERROR(VLOOKUP($B499,Mapping!$A:$C,2,0),"Not Mapped"))</f>
        <v/>
      </c>
      <c r="P499" s="36">
        <f>IF($B499="","",IFERROR(VLOOKUP($B499,Mapping!$A:$C,3,0),"Not Mapped"))</f>
        <v/>
      </c>
      <c r="Q499" s="36">
        <f>IF($B499="","",IFERROR(VLOOKUP($O499,Leaders!$A:$B,2,0),"Not Mapped"))</f>
        <v/>
      </c>
      <c r="R499" s="36">
        <f>IF($B499="","",IF(COUNTIF(Exclusions!$A:$A,$B499)&gt;0,"Yes","No"))</f>
        <v/>
      </c>
      <c r="S499" s="38">
        <f>IF($B499="","",MIN(1,DAY($A499)/IF($N499="Superstore",Settings!$B$5,Settings!$B$4)))</f>
        <v/>
      </c>
      <c r="T499" s="38">
        <f>IF(OR($B499="",$G499="",$S499=0),"",$G499/$S499)</f>
        <v/>
      </c>
      <c r="U499" s="36">
        <f>IF($T499="","",IF($T499&lt;Settings!$B$8,"Critical",IF($T499&lt;Settings!$B$9,"Semi Critical","Non Critical")))</f>
        <v/>
      </c>
      <c r="V499" s="28" t="n"/>
      <c r="Z499">
        <f>IF($B499="","",IFERROR(VLOOKUP($B499,'Plan HC for CCA'!$A:$B,2,0),""))</f>
        <v/>
      </c>
      <c r="AA499">
        <f>IF(OR($B499="",$Z499=""),"",IF(N($M499)&lt;$Z499,"Delta","No Delta"))</f>
        <v/>
      </c>
      <c r="AB499">
        <f>IF(OR($B499="",$Z499=""),"",MAX(0,$Z499-N($M499)))</f>
        <v/>
      </c>
      <c r="AC499" s="46">
        <f>IF($B499="","",IFERROR(INDEX('CCA Util %'!$H:$H,MATCH($B499,'CCA Util %'!$E:$E,0)),""))</f>
        <v/>
      </c>
      <c r="AD499">
        <f>IF($B499="","",IFERROR(INDEX('CCA Util %'!$G:$G,MATCH($B499,'CCA Util %'!$E:$E,0)),""))</f>
        <v/>
      </c>
      <c r="AE499">
        <f>IF(OR($B499="",$U499=""),"",$U499&amp;" &amp; "&amp;IF(OR($AD499="",$AD499=0),"Util NA",$AD499&amp;" Util"))</f>
        <v/>
      </c>
    </row>
    <row r="500" ht="15.75" customHeight="1" s="42">
      <c r="A500" s="41" t="n"/>
      <c r="G500" s="38" t="n"/>
      <c r="H500" s="38" t="n"/>
      <c r="I500" s="38" t="n"/>
      <c r="J500" s="38" t="n"/>
      <c r="K500" s="38" t="n"/>
      <c r="L500" s="38" t="n"/>
      <c r="N500" s="36">
        <f>IF($B500="","",IF($C500="SUPERSTORE","Superstore","DH"))</f>
        <v/>
      </c>
      <c r="O500" s="36">
        <f>IF($B500="","",IFERROR(VLOOKUP($B500,Mapping!$A:$C,2,0),"Not Mapped"))</f>
        <v/>
      </c>
      <c r="P500" s="36">
        <f>IF($B500="","",IFERROR(VLOOKUP($B500,Mapping!$A:$C,3,0),"Not Mapped"))</f>
        <v/>
      </c>
      <c r="Q500" s="36">
        <f>IF($B500="","",IFERROR(VLOOKUP($O500,Leaders!$A:$B,2,0),"Not Mapped"))</f>
        <v/>
      </c>
      <c r="R500" s="36">
        <f>IF($B500="","",IF(COUNTIF(Exclusions!$A:$A,$B500)&gt;0,"Yes","No"))</f>
        <v/>
      </c>
      <c r="S500" s="38">
        <f>IF($B500="","",MIN(1,DAY($A500)/IF($N500="Superstore",Settings!$B$5,Settings!$B$4)))</f>
        <v/>
      </c>
      <c r="T500" s="38">
        <f>IF(OR($B500="",$G500="",$S500=0),"",$G500/$S500)</f>
        <v/>
      </c>
      <c r="U500" s="36">
        <f>IF($T500="","",IF($T500&lt;Settings!$B$8,"Critical",IF($T500&lt;Settings!$B$9,"Semi Critical","Non Critical")))</f>
        <v/>
      </c>
      <c r="V500" s="28" t="n"/>
      <c r="Z500">
        <f>IF($B500="","",IFERROR(VLOOKUP($B500,'Plan HC for CCA'!$A:$B,2,0),""))</f>
        <v/>
      </c>
      <c r="AA500">
        <f>IF(OR($B500="",$Z500=""),"",IF(N($M500)&lt;$Z500,"Delta","No Delta"))</f>
        <v/>
      </c>
      <c r="AB500">
        <f>IF(OR($B500="",$Z500=""),"",MAX(0,$Z500-N($M500)))</f>
        <v/>
      </c>
      <c r="AC500" s="46">
        <f>IF($B500="","",IFERROR(INDEX('CCA Util %'!$H:$H,MATCH($B500,'CCA Util %'!$E:$E,0)),""))</f>
        <v/>
      </c>
      <c r="AD500">
        <f>IF($B500="","",IFERROR(INDEX('CCA Util %'!$G:$G,MATCH($B500,'CCA Util %'!$E:$E,0)),""))</f>
        <v/>
      </c>
      <c r="AE500">
        <f>IF(OR($B500="",$U500=""),"",$U500&amp;" &amp; "&amp;IF(OR($AD500="",$AD500=0),"Util NA",$AD500&amp;" Util"))</f>
        <v/>
      </c>
    </row>
    <row r="501" ht="15.75" customHeight="1" s="42">
      <c r="A501" s="41" t="n"/>
      <c r="G501" s="38" t="n"/>
      <c r="H501" s="38" t="n"/>
      <c r="I501" s="38" t="n"/>
      <c r="J501" s="38" t="n"/>
      <c r="K501" s="38" t="n"/>
      <c r="L501" s="38" t="n"/>
      <c r="N501" s="36">
        <f>IF($B501="","",IF($C501="SUPERSTORE","Superstore","DH"))</f>
        <v/>
      </c>
      <c r="O501" s="36">
        <f>IF($B501="","",IFERROR(VLOOKUP($B501,Mapping!$A:$C,2,0),"Not Mapped"))</f>
        <v/>
      </c>
      <c r="P501" s="36">
        <f>IF($B501="","",IFERROR(VLOOKUP($B501,Mapping!$A:$C,3,0),"Not Mapped"))</f>
        <v/>
      </c>
      <c r="Q501" s="36">
        <f>IF($B501="","",IFERROR(VLOOKUP($O501,Leaders!$A:$B,2,0),"Not Mapped"))</f>
        <v/>
      </c>
      <c r="R501" s="36">
        <f>IF($B501="","",IF(COUNTIF(Exclusions!$A:$A,$B501)&gt;0,"Yes","No"))</f>
        <v/>
      </c>
      <c r="S501" s="38">
        <f>IF($B501="","",MIN(1,DAY($A501)/IF($N501="Superstore",Settings!$B$5,Settings!$B$4)))</f>
        <v/>
      </c>
      <c r="T501" s="38">
        <f>IF(OR($B501="",$G501="",$S501=0),"",$G501/$S501)</f>
        <v/>
      </c>
      <c r="U501" s="36">
        <f>IF($T501="","",IF($T501&lt;Settings!$B$8,"Critical",IF($T501&lt;Settings!$B$9,"Semi Critical","Non Critical")))</f>
        <v/>
      </c>
      <c r="V501" s="28" t="n"/>
      <c r="Z501">
        <f>IF($B501="","",IFERROR(VLOOKUP($B501,'Plan HC for CCA'!$A:$B,2,0),""))</f>
        <v/>
      </c>
      <c r="AA501">
        <f>IF(OR($B501="",$Z501=""),"",IF(N($M501)&lt;$Z501,"Delta","No Delta"))</f>
        <v/>
      </c>
      <c r="AB501">
        <f>IF(OR($B501="",$Z501=""),"",MAX(0,$Z501-N($M501)))</f>
        <v/>
      </c>
      <c r="AC501" s="46">
        <f>IF($B501="","",IFERROR(INDEX('CCA Util %'!$H:$H,MATCH($B501,'CCA Util %'!$E:$E,0)),""))</f>
        <v/>
      </c>
      <c r="AD501">
        <f>IF($B501="","",IFERROR(INDEX('CCA Util %'!$G:$G,MATCH($B501,'CCA Util %'!$E:$E,0)),""))</f>
        <v/>
      </c>
      <c r="AE501">
        <f>IF(OR($B501="",$U501=""),"",$U501&amp;" &amp; "&amp;IF(OR($AD501="",$AD501=0),"Util NA",$AD501&amp;" Util"))</f>
        <v/>
      </c>
    </row>
    <row r="502" ht="15.75" customHeight="1" s="42">
      <c r="A502" s="41" t="n"/>
      <c r="G502" s="38" t="n"/>
      <c r="H502" s="38" t="n"/>
      <c r="I502" s="38" t="n"/>
      <c r="J502" s="38" t="n"/>
      <c r="K502" s="38" t="n"/>
      <c r="L502" s="38" t="n"/>
      <c r="N502" s="36">
        <f>IF($B502="","",IF($C502="SUPERSTORE","Superstore","DH"))</f>
        <v/>
      </c>
      <c r="O502" s="36">
        <f>IF($B502="","",IFERROR(VLOOKUP($B502,Mapping!$A:$C,2,0),"Not Mapped"))</f>
        <v/>
      </c>
      <c r="P502" s="36">
        <f>IF($B502="","",IFERROR(VLOOKUP($B502,Mapping!$A:$C,3,0),"Not Mapped"))</f>
        <v/>
      </c>
      <c r="Q502" s="36">
        <f>IF($B502="","",IFERROR(VLOOKUP($O502,Leaders!$A:$B,2,0),"Not Mapped"))</f>
        <v/>
      </c>
      <c r="R502" s="36">
        <f>IF($B502="","",IF(COUNTIF(Exclusions!$A:$A,$B502)&gt;0,"Yes","No"))</f>
        <v/>
      </c>
      <c r="S502" s="38">
        <f>IF($B502="","",MIN(1,DAY($A502)/IF($N502="Superstore",Settings!$B$5,Settings!$B$4)))</f>
        <v/>
      </c>
      <c r="T502" s="38">
        <f>IF(OR($B502="",$G502="",$S502=0),"",$G502/$S502)</f>
        <v/>
      </c>
      <c r="U502" s="36">
        <f>IF($T502="","",IF($T502&lt;Settings!$B$8,"Critical",IF($T502&lt;Settings!$B$9,"Semi Critical","Non Critical")))</f>
        <v/>
      </c>
      <c r="V502" s="28" t="n"/>
      <c r="Z502">
        <f>IF($B502="","",IFERROR(VLOOKUP($B502,'Plan HC for CCA'!$A:$B,2,0),""))</f>
        <v/>
      </c>
      <c r="AA502">
        <f>IF(OR($B502="",$Z502=""),"",IF(N($M502)&lt;$Z502,"Delta","No Delta"))</f>
        <v/>
      </c>
      <c r="AB502">
        <f>IF(OR($B502="",$Z502=""),"",MAX(0,$Z502-N($M502)))</f>
        <v/>
      </c>
      <c r="AC502" s="46">
        <f>IF($B502="","",IFERROR(INDEX('CCA Util %'!$H:$H,MATCH($B502,'CCA Util %'!$E:$E,0)),""))</f>
        <v/>
      </c>
      <c r="AD502">
        <f>IF($B502="","",IFERROR(INDEX('CCA Util %'!$G:$G,MATCH($B502,'CCA Util %'!$E:$E,0)),""))</f>
        <v/>
      </c>
      <c r="AE502">
        <f>IF(OR($B502="",$U502=""),"",$U502&amp;" &amp; "&amp;IF(OR($AD502="",$AD502=0),"Util NA",$AD502&amp;" Util"))</f>
        <v/>
      </c>
    </row>
    <row r="503" ht="15.75" customHeight="1" s="42">
      <c r="A503" s="41" t="n"/>
      <c r="G503" s="38" t="n"/>
      <c r="H503" s="38" t="n"/>
      <c r="I503" s="38" t="n"/>
      <c r="J503" s="38" t="n"/>
      <c r="K503" s="38" t="n"/>
      <c r="L503" s="38" t="n"/>
      <c r="N503" s="36">
        <f>IF($B503="","",IF($C503="SUPERSTORE","Superstore","DH"))</f>
        <v/>
      </c>
      <c r="O503" s="36">
        <f>IF($B503="","",IFERROR(VLOOKUP($B503,Mapping!$A:$C,2,0),"Not Mapped"))</f>
        <v/>
      </c>
      <c r="P503" s="36">
        <f>IF($B503="","",IFERROR(VLOOKUP($B503,Mapping!$A:$C,3,0),"Not Mapped"))</f>
        <v/>
      </c>
      <c r="Q503" s="36">
        <f>IF($B503="","",IFERROR(VLOOKUP($O503,Leaders!$A:$B,2,0),"Not Mapped"))</f>
        <v/>
      </c>
      <c r="R503" s="36">
        <f>IF($B503="","",IF(COUNTIF(Exclusions!$A:$A,$B503)&gt;0,"Yes","No"))</f>
        <v/>
      </c>
      <c r="S503" s="38">
        <f>IF($B503="","",MIN(1,DAY($A503)/IF($N503="Superstore",Settings!$B$5,Settings!$B$4)))</f>
        <v/>
      </c>
      <c r="T503" s="38">
        <f>IF(OR($B503="",$G503="",$S503=0),"",$G503/$S503)</f>
        <v/>
      </c>
      <c r="U503" s="36">
        <f>IF($T503="","",IF($T503&lt;Settings!$B$8,"Critical",IF($T503&lt;Settings!$B$9,"Semi Critical","Non Critical")))</f>
        <v/>
      </c>
      <c r="V503" s="28" t="n"/>
      <c r="Z503">
        <f>IF($B503="","",IFERROR(VLOOKUP($B503,'Plan HC for CCA'!$A:$B,2,0),""))</f>
        <v/>
      </c>
      <c r="AA503">
        <f>IF(OR($B503="",$Z503=""),"",IF(N($M503)&lt;$Z503,"Delta","No Delta"))</f>
        <v/>
      </c>
      <c r="AB503">
        <f>IF(OR($B503="",$Z503=""),"",MAX(0,$Z503-N($M503)))</f>
        <v/>
      </c>
      <c r="AC503" s="46">
        <f>IF($B503="","",IFERROR(INDEX('CCA Util %'!$H:$H,MATCH($B503,'CCA Util %'!$E:$E,0)),""))</f>
        <v/>
      </c>
      <c r="AD503">
        <f>IF($B503="","",IFERROR(INDEX('CCA Util %'!$G:$G,MATCH($B503,'CCA Util %'!$E:$E,0)),""))</f>
        <v/>
      </c>
      <c r="AE503">
        <f>IF(OR($B503="",$U503=""),"",$U503&amp;" &amp; "&amp;IF(OR($AD503="",$AD503=0),"Util NA",$AD503&amp;" Util"))</f>
        <v/>
      </c>
    </row>
    <row r="504" ht="15.75" customHeight="1" s="42">
      <c r="A504" s="41" t="n"/>
      <c r="G504" s="38" t="n"/>
      <c r="H504" s="38" t="n"/>
      <c r="I504" s="38" t="n"/>
      <c r="J504" s="38" t="n"/>
      <c r="K504" s="38" t="n"/>
      <c r="L504" s="38" t="n"/>
      <c r="N504" s="36">
        <f>IF($B504="","",IF($C504="SUPERSTORE","Superstore","DH"))</f>
        <v/>
      </c>
      <c r="O504" s="36">
        <f>IF($B504="","",IFERROR(VLOOKUP($B504,Mapping!$A:$C,2,0),"Not Mapped"))</f>
        <v/>
      </c>
      <c r="P504" s="36">
        <f>IF($B504="","",IFERROR(VLOOKUP($B504,Mapping!$A:$C,3,0),"Not Mapped"))</f>
        <v/>
      </c>
      <c r="Q504" s="36">
        <f>IF($B504="","",IFERROR(VLOOKUP($O504,Leaders!$A:$B,2,0),"Not Mapped"))</f>
        <v/>
      </c>
      <c r="R504" s="36">
        <f>IF($B504="","",IF(COUNTIF(Exclusions!$A:$A,$B504)&gt;0,"Yes","No"))</f>
        <v/>
      </c>
      <c r="S504" s="38">
        <f>IF($B504="","",MIN(1,DAY($A504)/IF($N504="Superstore",Settings!$B$5,Settings!$B$4)))</f>
        <v/>
      </c>
      <c r="T504" s="38">
        <f>IF(OR($B504="",$G504="",$S504=0),"",$G504/$S504)</f>
        <v/>
      </c>
      <c r="U504" s="36">
        <f>IF($T504="","",IF($T504&lt;Settings!$B$8,"Critical",IF($T504&lt;Settings!$B$9,"Semi Critical","Non Critical")))</f>
        <v/>
      </c>
      <c r="V504" s="28" t="n"/>
      <c r="Z504">
        <f>IF($B504="","",IFERROR(VLOOKUP($B504,'Plan HC for CCA'!$A:$B,2,0),""))</f>
        <v/>
      </c>
      <c r="AA504">
        <f>IF(OR($B504="",$Z504=""),"",IF(N($M504)&lt;$Z504,"Delta","No Delta"))</f>
        <v/>
      </c>
      <c r="AB504">
        <f>IF(OR($B504="",$Z504=""),"",MAX(0,$Z504-N($M504)))</f>
        <v/>
      </c>
      <c r="AC504" s="46">
        <f>IF($B504="","",IFERROR(INDEX('CCA Util %'!$H:$H,MATCH($B504,'CCA Util %'!$E:$E,0)),""))</f>
        <v/>
      </c>
      <c r="AD504">
        <f>IF($B504="","",IFERROR(INDEX('CCA Util %'!$G:$G,MATCH($B504,'CCA Util %'!$E:$E,0)),""))</f>
        <v/>
      </c>
      <c r="AE504">
        <f>IF(OR($B504="",$U504=""),"",$U504&amp;" &amp; "&amp;IF(OR($AD504="",$AD504=0),"Util NA",$AD504&amp;" Util"))</f>
        <v/>
      </c>
    </row>
    <row r="505" ht="15.75" customHeight="1" s="42">
      <c r="A505" s="41" t="n"/>
      <c r="G505" s="38" t="n"/>
      <c r="H505" s="38" t="n"/>
      <c r="I505" s="38" t="n"/>
      <c r="J505" s="38" t="n"/>
      <c r="K505" s="38" t="n"/>
      <c r="L505" s="38" t="n"/>
      <c r="N505" s="36">
        <f>IF($B505="","",IF($C505="SUPERSTORE","Superstore","DH"))</f>
        <v/>
      </c>
      <c r="O505" s="36">
        <f>IF($B505="","",IFERROR(VLOOKUP($B505,Mapping!$A:$C,2,0),"Not Mapped"))</f>
        <v/>
      </c>
      <c r="P505" s="36">
        <f>IF($B505="","",IFERROR(VLOOKUP($B505,Mapping!$A:$C,3,0),"Not Mapped"))</f>
        <v/>
      </c>
      <c r="Q505" s="36">
        <f>IF($B505="","",IFERROR(VLOOKUP($O505,Leaders!$A:$B,2,0),"Not Mapped"))</f>
        <v/>
      </c>
      <c r="R505" s="36">
        <f>IF($B505="","",IF(COUNTIF(Exclusions!$A:$A,$B505)&gt;0,"Yes","No"))</f>
        <v/>
      </c>
      <c r="S505" s="38">
        <f>IF($B505="","",MIN(1,DAY($A505)/IF($N505="Superstore",Settings!$B$5,Settings!$B$4)))</f>
        <v/>
      </c>
      <c r="T505" s="38">
        <f>IF(OR($B505="",$G505="",$S505=0),"",$G505/$S505)</f>
        <v/>
      </c>
      <c r="U505" s="36">
        <f>IF($T505="","",IF($T505&lt;Settings!$B$8,"Critical",IF($T505&lt;Settings!$B$9,"Semi Critical","Non Critical")))</f>
        <v/>
      </c>
      <c r="V505" s="28" t="n"/>
      <c r="Z505">
        <f>IF($B505="","",IFERROR(VLOOKUP($B505,'Plan HC for CCA'!$A:$B,2,0),""))</f>
        <v/>
      </c>
      <c r="AA505">
        <f>IF(OR($B505="",$Z505=""),"",IF(N($M505)&lt;$Z505,"Delta","No Delta"))</f>
        <v/>
      </c>
      <c r="AB505">
        <f>IF(OR($B505="",$Z505=""),"",MAX(0,$Z505-N($M505)))</f>
        <v/>
      </c>
      <c r="AC505" s="46">
        <f>IF($B505="","",IFERROR(INDEX('CCA Util %'!$H:$H,MATCH($B505,'CCA Util %'!$E:$E,0)),""))</f>
        <v/>
      </c>
      <c r="AD505">
        <f>IF($B505="","",IFERROR(INDEX('CCA Util %'!$G:$G,MATCH($B505,'CCA Util %'!$E:$E,0)),""))</f>
        <v/>
      </c>
      <c r="AE505">
        <f>IF(OR($B505="",$U505=""),"",$U505&amp;" &amp; "&amp;IF(OR($AD505="",$AD505=0),"Util NA",$AD505&amp;" Util"))</f>
        <v/>
      </c>
    </row>
    <row r="506" ht="15.75" customHeight="1" s="42">
      <c r="A506" s="41" t="n"/>
      <c r="G506" s="38" t="n"/>
      <c r="H506" s="38" t="n"/>
      <c r="I506" s="38" t="n"/>
      <c r="J506" s="38" t="n"/>
      <c r="K506" s="38" t="n"/>
      <c r="L506" s="38" t="n"/>
      <c r="N506" s="36">
        <f>IF($B506="","",IF($C506="SUPERSTORE","Superstore","DH"))</f>
        <v/>
      </c>
      <c r="O506" s="36">
        <f>IF($B506="","",IFERROR(VLOOKUP($B506,Mapping!$A:$C,2,0),"Not Mapped"))</f>
        <v/>
      </c>
      <c r="P506" s="36">
        <f>IF($B506="","",IFERROR(VLOOKUP($B506,Mapping!$A:$C,3,0),"Not Mapped"))</f>
        <v/>
      </c>
      <c r="Q506" s="36">
        <f>IF($B506="","",IFERROR(VLOOKUP($O506,Leaders!$A:$B,2,0),"Not Mapped"))</f>
        <v/>
      </c>
      <c r="R506" s="36">
        <f>IF($B506="","",IF(COUNTIF(Exclusions!$A:$A,$B506)&gt;0,"Yes","No"))</f>
        <v/>
      </c>
      <c r="S506" s="38">
        <f>IF($B506="","",MIN(1,DAY($A506)/IF($N506="Superstore",Settings!$B$5,Settings!$B$4)))</f>
        <v/>
      </c>
      <c r="T506" s="38">
        <f>IF(OR($B506="",$G506="",$S506=0),"",$G506/$S506)</f>
        <v/>
      </c>
      <c r="U506" s="36">
        <f>IF($T506="","",IF($T506&lt;Settings!$B$8,"Critical",IF($T506&lt;Settings!$B$9,"Semi Critical","Non Critical")))</f>
        <v/>
      </c>
      <c r="V506" s="28" t="n"/>
      <c r="Z506">
        <f>IF($B506="","",IFERROR(VLOOKUP($B506,'Plan HC for CCA'!$A:$B,2,0),""))</f>
        <v/>
      </c>
      <c r="AA506">
        <f>IF(OR($B506="",$Z506=""),"",IF(N($M506)&lt;$Z506,"Delta","No Delta"))</f>
        <v/>
      </c>
      <c r="AB506">
        <f>IF(OR($B506="",$Z506=""),"",MAX(0,$Z506-N($M506)))</f>
        <v/>
      </c>
      <c r="AC506" s="46">
        <f>IF($B506="","",IFERROR(INDEX('CCA Util %'!$H:$H,MATCH($B506,'CCA Util %'!$E:$E,0)),""))</f>
        <v/>
      </c>
      <c r="AD506">
        <f>IF($B506="","",IFERROR(INDEX('CCA Util %'!$G:$G,MATCH($B506,'CCA Util %'!$E:$E,0)),""))</f>
        <v/>
      </c>
      <c r="AE506">
        <f>IF(OR($B506="",$U506=""),"",$U506&amp;" &amp; "&amp;IF(OR($AD506="",$AD506=0),"Util NA",$AD506&amp;" Util"))</f>
        <v/>
      </c>
    </row>
    <row r="507" ht="15.75" customHeight="1" s="42">
      <c r="A507" s="41" t="n"/>
      <c r="G507" s="38" t="n"/>
      <c r="H507" s="38" t="n"/>
      <c r="I507" s="38" t="n"/>
      <c r="J507" s="38" t="n"/>
      <c r="K507" s="38" t="n"/>
      <c r="L507" s="38" t="n"/>
      <c r="N507" s="36">
        <f>IF($B507="","",IF($C507="SUPERSTORE","Superstore","DH"))</f>
        <v/>
      </c>
      <c r="O507" s="36">
        <f>IF($B507="","",IFERROR(VLOOKUP($B507,Mapping!$A:$C,2,0),"Not Mapped"))</f>
        <v/>
      </c>
      <c r="P507" s="36">
        <f>IF($B507="","",IFERROR(VLOOKUP($B507,Mapping!$A:$C,3,0),"Not Mapped"))</f>
        <v/>
      </c>
      <c r="Q507" s="36">
        <f>IF($B507="","",IFERROR(VLOOKUP($O507,Leaders!$A:$B,2,0),"Not Mapped"))</f>
        <v/>
      </c>
      <c r="R507" s="36">
        <f>IF($B507="","",IF(COUNTIF(Exclusions!$A:$A,$B507)&gt;0,"Yes","No"))</f>
        <v/>
      </c>
      <c r="S507" s="38">
        <f>IF($B507="","",MIN(1,DAY($A507)/IF($N507="Superstore",Settings!$B$5,Settings!$B$4)))</f>
        <v/>
      </c>
      <c r="T507" s="38">
        <f>IF(OR($B507="",$G507="",$S507=0),"",$G507/$S507)</f>
        <v/>
      </c>
      <c r="U507" s="36">
        <f>IF($T507="","",IF($T507&lt;Settings!$B$8,"Critical",IF($T507&lt;Settings!$B$9,"Semi Critical","Non Critical")))</f>
        <v/>
      </c>
      <c r="V507" s="28" t="n"/>
      <c r="Z507">
        <f>IF($B507="","",IFERROR(VLOOKUP($B507,'Plan HC for CCA'!$A:$B,2,0),""))</f>
        <v/>
      </c>
      <c r="AA507">
        <f>IF(OR($B507="",$Z507=""),"",IF(N($M507)&lt;$Z507,"Delta","No Delta"))</f>
        <v/>
      </c>
      <c r="AB507">
        <f>IF(OR($B507="",$Z507=""),"",MAX(0,$Z507-N($M507)))</f>
        <v/>
      </c>
      <c r="AC507" s="46">
        <f>IF($B507="","",IFERROR(INDEX('CCA Util %'!$H:$H,MATCH($B507,'CCA Util %'!$E:$E,0)),""))</f>
        <v/>
      </c>
      <c r="AD507">
        <f>IF($B507="","",IFERROR(INDEX('CCA Util %'!$G:$G,MATCH($B507,'CCA Util %'!$E:$E,0)),""))</f>
        <v/>
      </c>
      <c r="AE507">
        <f>IF(OR($B507="",$U507=""),"",$U507&amp;" &amp; "&amp;IF(OR($AD507="",$AD507=0),"Util NA",$AD507&amp;" Util"))</f>
        <v/>
      </c>
    </row>
    <row r="508" ht="15.75" customHeight="1" s="42">
      <c r="A508" s="41" t="n"/>
      <c r="G508" s="38" t="n"/>
      <c r="H508" s="38" t="n"/>
      <c r="I508" s="38" t="n"/>
      <c r="J508" s="38" t="n"/>
      <c r="K508" s="38" t="n"/>
      <c r="L508" s="38" t="n"/>
      <c r="N508" s="36">
        <f>IF($B508="","",IF($C508="SUPERSTORE","Superstore","DH"))</f>
        <v/>
      </c>
      <c r="O508" s="36">
        <f>IF($B508="","",IFERROR(VLOOKUP($B508,Mapping!$A:$C,2,0),"Not Mapped"))</f>
        <v/>
      </c>
      <c r="P508" s="36">
        <f>IF($B508="","",IFERROR(VLOOKUP($B508,Mapping!$A:$C,3,0),"Not Mapped"))</f>
        <v/>
      </c>
      <c r="Q508" s="36">
        <f>IF($B508="","",IFERROR(VLOOKUP($O508,Leaders!$A:$B,2,0),"Not Mapped"))</f>
        <v/>
      </c>
      <c r="R508" s="36">
        <f>IF($B508="","",IF(COUNTIF(Exclusions!$A:$A,$B508)&gt;0,"Yes","No"))</f>
        <v/>
      </c>
      <c r="S508" s="38">
        <f>IF($B508="","",MIN(1,DAY($A508)/IF($N508="Superstore",Settings!$B$5,Settings!$B$4)))</f>
        <v/>
      </c>
      <c r="T508" s="38">
        <f>IF(OR($B508="",$G508="",$S508=0),"",$G508/$S508)</f>
        <v/>
      </c>
      <c r="U508" s="36">
        <f>IF($T508="","",IF($T508&lt;Settings!$B$8,"Critical",IF($T508&lt;Settings!$B$9,"Semi Critical","Non Critical")))</f>
        <v/>
      </c>
      <c r="V508" s="28" t="n"/>
      <c r="Z508">
        <f>IF($B508="","",IFERROR(VLOOKUP($B508,'Plan HC for CCA'!$A:$B,2,0),""))</f>
        <v/>
      </c>
      <c r="AA508">
        <f>IF(OR($B508="",$Z508=""),"",IF(N($M508)&lt;$Z508,"Delta","No Delta"))</f>
        <v/>
      </c>
      <c r="AB508">
        <f>IF(OR($B508="",$Z508=""),"",MAX(0,$Z508-N($M508)))</f>
        <v/>
      </c>
      <c r="AC508" s="46">
        <f>IF($B508="","",IFERROR(INDEX('CCA Util %'!$H:$H,MATCH($B508,'CCA Util %'!$E:$E,0)),""))</f>
        <v/>
      </c>
      <c r="AD508">
        <f>IF($B508="","",IFERROR(INDEX('CCA Util %'!$G:$G,MATCH($B508,'CCA Util %'!$E:$E,0)),""))</f>
        <v/>
      </c>
      <c r="AE508">
        <f>IF(OR($B508="",$U508=""),"",$U508&amp;" &amp; "&amp;IF(OR($AD508="",$AD508=0),"Util NA",$AD508&amp;" Util"))</f>
        <v/>
      </c>
    </row>
    <row r="509" ht="15.75" customHeight="1" s="42">
      <c r="A509" s="41" t="n"/>
      <c r="G509" s="38" t="n"/>
      <c r="H509" s="38" t="n"/>
      <c r="I509" s="38" t="n"/>
      <c r="J509" s="38" t="n"/>
      <c r="K509" s="38" t="n"/>
      <c r="L509" s="38" t="n"/>
      <c r="N509" s="36">
        <f>IF($B509="","",IF($C509="SUPERSTORE","Superstore","DH"))</f>
        <v/>
      </c>
      <c r="O509" s="36">
        <f>IF($B509="","",IFERROR(VLOOKUP($B509,Mapping!$A:$C,2,0),"Not Mapped"))</f>
        <v/>
      </c>
      <c r="P509" s="36">
        <f>IF($B509="","",IFERROR(VLOOKUP($B509,Mapping!$A:$C,3,0),"Not Mapped"))</f>
        <v/>
      </c>
      <c r="Q509" s="36">
        <f>IF($B509="","",IFERROR(VLOOKUP($O509,Leaders!$A:$B,2,0),"Not Mapped"))</f>
        <v/>
      </c>
      <c r="R509" s="36">
        <f>IF($B509="","",IF(COUNTIF(Exclusions!$A:$A,$B509)&gt;0,"Yes","No"))</f>
        <v/>
      </c>
      <c r="S509" s="38">
        <f>IF($B509="","",MIN(1,DAY($A509)/IF($N509="Superstore",Settings!$B$5,Settings!$B$4)))</f>
        <v/>
      </c>
      <c r="T509" s="38">
        <f>IF(OR($B509="",$G509="",$S509=0),"",$G509/$S509)</f>
        <v/>
      </c>
      <c r="U509" s="36">
        <f>IF($T509="","",IF($T509&lt;Settings!$B$8,"Critical",IF($T509&lt;Settings!$B$9,"Semi Critical","Non Critical")))</f>
        <v/>
      </c>
      <c r="V509" s="28" t="n"/>
      <c r="Z509">
        <f>IF($B509="","",IFERROR(VLOOKUP($B509,'Plan HC for CCA'!$A:$B,2,0),""))</f>
        <v/>
      </c>
      <c r="AA509">
        <f>IF(OR($B509="",$Z509=""),"",IF(N($M509)&lt;$Z509,"Delta","No Delta"))</f>
        <v/>
      </c>
      <c r="AB509">
        <f>IF(OR($B509="",$Z509=""),"",MAX(0,$Z509-N($M509)))</f>
        <v/>
      </c>
      <c r="AC509" s="46">
        <f>IF($B509="","",IFERROR(INDEX('CCA Util %'!$H:$H,MATCH($B509,'CCA Util %'!$E:$E,0)),""))</f>
        <v/>
      </c>
      <c r="AD509">
        <f>IF($B509="","",IFERROR(INDEX('CCA Util %'!$G:$G,MATCH($B509,'CCA Util %'!$E:$E,0)),""))</f>
        <v/>
      </c>
      <c r="AE509">
        <f>IF(OR($B509="",$U509=""),"",$U509&amp;" &amp; "&amp;IF(OR($AD509="",$AD509=0),"Util NA",$AD509&amp;" Util"))</f>
        <v/>
      </c>
    </row>
    <row r="510" ht="15.75" customHeight="1" s="42">
      <c r="A510" s="41" t="n"/>
      <c r="G510" s="38" t="n"/>
      <c r="H510" s="38" t="n"/>
      <c r="I510" s="38" t="n"/>
      <c r="J510" s="38" t="n"/>
      <c r="K510" s="38" t="n"/>
      <c r="L510" s="38" t="n"/>
      <c r="N510" s="36">
        <f>IF($B510="","",IF($C510="SUPERSTORE","Superstore","DH"))</f>
        <v/>
      </c>
      <c r="O510" s="36">
        <f>IF($B510="","",IFERROR(VLOOKUP($B510,Mapping!$A:$C,2,0),"Not Mapped"))</f>
        <v/>
      </c>
      <c r="P510" s="36">
        <f>IF($B510="","",IFERROR(VLOOKUP($B510,Mapping!$A:$C,3,0),"Not Mapped"))</f>
        <v/>
      </c>
      <c r="Q510" s="36">
        <f>IF($B510="","",IFERROR(VLOOKUP($O510,Leaders!$A:$B,2,0),"Not Mapped"))</f>
        <v/>
      </c>
      <c r="R510" s="36">
        <f>IF($B510="","",IF(COUNTIF(Exclusions!$A:$A,$B510)&gt;0,"Yes","No"))</f>
        <v/>
      </c>
      <c r="S510" s="38">
        <f>IF($B510="","",MIN(1,DAY($A510)/IF($N510="Superstore",Settings!$B$5,Settings!$B$4)))</f>
        <v/>
      </c>
      <c r="T510" s="38">
        <f>IF(OR($B510="",$G510="",$S510=0),"",$G510/$S510)</f>
        <v/>
      </c>
      <c r="U510" s="36">
        <f>IF($T510="","",IF($T510&lt;Settings!$B$8,"Critical",IF($T510&lt;Settings!$B$9,"Semi Critical","Non Critical")))</f>
        <v/>
      </c>
      <c r="V510" s="28" t="n"/>
      <c r="Z510">
        <f>IF($B510="","",IFERROR(VLOOKUP($B510,'Plan HC for CCA'!$A:$B,2,0),""))</f>
        <v/>
      </c>
      <c r="AA510">
        <f>IF(OR($B510="",$Z510=""),"",IF(N($M510)&lt;$Z510,"Delta","No Delta"))</f>
        <v/>
      </c>
      <c r="AB510">
        <f>IF(OR($B510="",$Z510=""),"",MAX(0,$Z510-N($M510)))</f>
        <v/>
      </c>
      <c r="AC510" s="46">
        <f>IF($B510="","",IFERROR(INDEX('CCA Util %'!$H:$H,MATCH($B510,'CCA Util %'!$E:$E,0)),""))</f>
        <v/>
      </c>
      <c r="AD510">
        <f>IF($B510="","",IFERROR(INDEX('CCA Util %'!$G:$G,MATCH($B510,'CCA Util %'!$E:$E,0)),""))</f>
        <v/>
      </c>
      <c r="AE510">
        <f>IF(OR($B510="",$U510=""),"",$U510&amp;" &amp; "&amp;IF(OR($AD510="",$AD510=0),"Util NA",$AD510&amp;" Util"))</f>
        <v/>
      </c>
    </row>
    <row r="511" ht="15.75" customHeight="1" s="42">
      <c r="A511" s="41" t="n"/>
      <c r="G511" s="38" t="n"/>
      <c r="H511" s="38" t="n"/>
      <c r="I511" s="38" t="n"/>
      <c r="J511" s="38" t="n"/>
      <c r="K511" s="38" t="n"/>
      <c r="L511" s="38" t="n"/>
      <c r="N511" s="36">
        <f>IF($B511="","",IF($C511="SUPERSTORE","Superstore","DH"))</f>
        <v/>
      </c>
      <c r="O511" s="36">
        <f>IF($B511="","",IFERROR(VLOOKUP($B511,Mapping!$A:$C,2,0),"Not Mapped"))</f>
        <v/>
      </c>
      <c r="P511" s="36">
        <f>IF($B511="","",IFERROR(VLOOKUP($B511,Mapping!$A:$C,3,0),"Not Mapped"))</f>
        <v/>
      </c>
      <c r="Q511" s="36">
        <f>IF($B511="","",IFERROR(VLOOKUP($O511,Leaders!$A:$B,2,0),"Not Mapped"))</f>
        <v/>
      </c>
      <c r="R511" s="36">
        <f>IF($B511="","",IF(COUNTIF(Exclusions!$A:$A,$B511)&gt;0,"Yes","No"))</f>
        <v/>
      </c>
      <c r="S511" s="38">
        <f>IF($B511="","",MIN(1,DAY($A511)/IF($N511="Superstore",Settings!$B$5,Settings!$B$4)))</f>
        <v/>
      </c>
      <c r="T511" s="38">
        <f>IF(OR($B511="",$G511="",$S511=0),"",$G511/$S511)</f>
        <v/>
      </c>
      <c r="U511" s="36">
        <f>IF($T511="","",IF($T511&lt;Settings!$B$8,"Critical",IF($T511&lt;Settings!$B$9,"Semi Critical","Non Critical")))</f>
        <v/>
      </c>
      <c r="V511" s="28" t="n"/>
      <c r="Z511">
        <f>IF($B511="","",IFERROR(VLOOKUP($B511,'Plan HC for CCA'!$A:$B,2,0),""))</f>
        <v/>
      </c>
      <c r="AA511">
        <f>IF(OR($B511="",$Z511=""),"",IF(N($M511)&lt;$Z511,"Delta","No Delta"))</f>
        <v/>
      </c>
      <c r="AB511">
        <f>IF(OR($B511="",$Z511=""),"",MAX(0,$Z511-N($M511)))</f>
        <v/>
      </c>
      <c r="AC511" s="46">
        <f>IF($B511="","",IFERROR(INDEX('CCA Util %'!$H:$H,MATCH($B511,'CCA Util %'!$E:$E,0)),""))</f>
        <v/>
      </c>
      <c r="AD511">
        <f>IF($B511="","",IFERROR(INDEX('CCA Util %'!$G:$G,MATCH($B511,'CCA Util %'!$E:$E,0)),""))</f>
        <v/>
      </c>
      <c r="AE511">
        <f>IF(OR($B511="",$U511=""),"",$U511&amp;" &amp; "&amp;IF(OR($AD511="",$AD511=0),"Util NA",$AD511&amp;" Util"))</f>
        <v/>
      </c>
    </row>
    <row r="512" ht="15.75" customHeight="1" s="42">
      <c r="A512" s="41" t="n"/>
      <c r="G512" s="38" t="n"/>
      <c r="H512" s="38" t="n"/>
      <c r="I512" s="38" t="n"/>
      <c r="J512" s="38" t="n"/>
      <c r="K512" s="38" t="n"/>
      <c r="L512" s="38" t="n"/>
      <c r="N512" s="36">
        <f>IF($B512="","",IF($C512="SUPERSTORE","Superstore","DH"))</f>
        <v/>
      </c>
      <c r="O512" s="36">
        <f>IF($B512="","",IFERROR(VLOOKUP($B512,Mapping!$A:$C,2,0),"Not Mapped"))</f>
        <v/>
      </c>
      <c r="P512" s="36">
        <f>IF($B512="","",IFERROR(VLOOKUP($B512,Mapping!$A:$C,3,0),"Not Mapped"))</f>
        <v/>
      </c>
      <c r="Q512" s="36">
        <f>IF($B512="","",IFERROR(VLOOKUP($O512,Leaders!$A:$B,2,0),"Not Mapped"))</f>
        <v/>
      </c>
      <c r="R512" s="36">
        <f>IF($B512="","",IF(COUNTIF(Exclusions!$A:$A,$B512)&gt;0,"Yes","No"))</f>
        <v/>
      </c>
      <c r="S512" s="38">
        <f>IF($B512="","",MIN(1,DAY($A512)/IF($N512="Superstore",Settings!$B$5,Settings!$B$4)))</f>
        <v/>
      </c>
      <c r="T512" s="38">
        <f>IF(OR($B512="",$G512="",$S512=0),"",$G512/$S512)</f>
        <v/>
      </c>
      <c r="U512" s="36">
        <f>IF($T512="","",IF($T512&lt;Settings!$B$8,"Critical",IF($T512&lt;Settings!$B$9,"Semi Critical","Non Critical")))</f>
        <v/>
      </c>
      <c r="V512" s="28" t="n"/>
      <c r="Z512">
        <f>IF($B512="","",IFERROR(VLOOKUP($B512,'Plan HC for CCA'!$A:$B,2,0),""))</f>
        <v/>
      </c>
      <c r="AA512">
        <f>IF(OR($B512="",$Z512=""),"",IF(N($M512)&lt;$Z512,"Delta","No Delta"))</f>
        <v/>
      </c>
      <c r="AB512">
        <f>IF(OR($B512="",$Z512=""),"",MAX(0,$Z512-N($M512)))</f>
        <v/>
      </c>
      <c r="AC512" s="46">
        <f>IF($B512="","",IFERROR(INDEX('CCA Util %'!$H:$H,MATCH($B512,'CCA Util %'!$E:$E,0)),""))</f>
        <v/>
      </c>
      <c r="AD512">
        <f>IF($B512="","",IFERROR(INDEX('CCA Util %'!$G:$G,MATCH($B512,'CCA Util %'!$E:$E,0)),""))</f>
        <v/>
      </c>
      <c r="AE512">
        <f>IF(OR($B512="",$U512=""),"",$U512&amp;" &amp; "&amp;IF(OR($AD512="",$AD512=0),"Util NA",$AD512&amp;" Util"))</f>
        <v/>
      </c>
    </row>
    <row r="513" ht="15.75" customHeight="1" s="42">
      <c r="A513" s="41" t="n"/>
      <c r="G513" s="38" t="n"/>
      <c r="H513" s="38" t="n"/>
      <c r="I513" s="38" t="n"/>
      <c r="J513" s="38" t="n"/>
      <c r="K513" s="38" t="n"/>
      <c r="L513" s="38" t="n"/>
      <c r="N513" s="36">
        <f>IF($B513="","",IF($C513="SUPERSTORE","Superstore","DH"))</f>
        <v/>
      </c>
      <c r="O513" s="36">
        <f>IF($B513="","",IFERROR(VLOOKUP($B513,Mapping!$A:$C,2,0),"Not Mapped"))</f>
        <v/>
      </c>
      <c r="P513" s="36">
        <f>IF($B513="","",IFERROR(VLOOKUP($B513,Mapping!$A:$C,3,0),"Not Mapped"))</f>
        <v/>
      </c>
      <c r="Q513" s="36">
        <f>IF($B513="","",IFERROR(VLOOKUP($O513,Leaders!$A:$B,2,0),"Not Mapped"))</f>
        <v/>
      </c>
      <c r="R513" s="36">
        <f>IF($B513="","",IF(COUNTIF(Exclusions!$A:$A,$B513)&gt;0,"Yes","No"))</f>
        <v/>
      </c>
      <c r="S513" s="38">
        <f>IF($B513="","",MIN(1,DAY($A513)/IF($N513="Superstore",Settings!$B$5,Settings!$B$4)))</f>
        <v/>
      </c>
      <c r="T513" s="38">
        <f>IF(OR($B513="",$G513="",$S513=0),"",$G513/$S513)</f>
        <v/>
      </c>
      <c r="U513" s="36">
        <f>IF($T513="","",IF($T513&lt;Settings!$B$8,"Critical",IF($T513&lt;Settings!$B$9,"Semi Critical","Non Critical")))</f>
        <v/>
      </c>
      <c r="V513" s="28" t="n"/>
      <c r="Z513">
        <f>IF($B513="","",IFERROR(VLOOKUP($B513,'Plan HC for CCA'!$A:$B,2,0),""))</f>
        <v/>
      </c>
      <c r="AA513">
        <f>IF(OR($B513="",$Z513=""),"",IF(N($M513)&lt;$Z513,"Delta","No Delta"))</f>
        <v/>
      </c>
      <c r="AB513">
        <f>IF(OR($B513="",$Z513=""),"",MAX(0,$Z513-N($M513)))</f>
        <v/>
      </c>
      <c r="AC513" s="46">
        <f>IF($B513="","",IFERROR(INDEX('CCA Util %'!$H:$H,MATCH($B513,'CCA Util %'!$E:$E,0)),""))</f>
        <v/>
      </c>
      <c r="AD513">
        <f>IF($B513="","",IFERROR(INDEX('CCA Util %'!$G:$G,MATCH($B513,'CCA Util %'!$E:$E,0)),""))</f>
        <v/>
      </c>
      <c r="AE513">
        <f>IF(OR($B513="",$U513=""),"",$U513&amp;" &amp; "&amp;IF(OR($AD513="",$AD513=0),"Util NA",$AD513&amp;" Util"))</f>
        <v/>
      </c>
    </row>
    <row r="514" ht="15.75" customHeight="1" s="42">
      <c r="A514" s="41" t="n"/>
      <c r="G514" s="38" t="n"/>
      <c r="H514" s="38" t="n"/>
      <c r="I514" s="38" t="n"/>
      <c r="J514" s="38" t="n"/>
      <c r="K514" s="38" t="n"/>
      <c r="L514" s="38" t="n"/>
      <c r="N514" s="36">
        <f>IF($B514="","",IF($C514="SUPERSTORE","Superstore","DH"))</f>
        <v/>
      </c>
      <c r="O514" s="36">
        <f>IF($B514="","",IFERROR(VLOOKUP($B514,Mapping!$A:$C,2,0),"Not Mapped"))</f>
        <v/>
      </c>
      <c r="P514" s="36">
        <f>IF($B514="","",IFERROR(VLOOKUP($B514,Mapping!$A:$C,3,0),"Not Mapped"))</f>
        <v/>
      </c>
      <c r="Q514" s="36">
        <f>IF($B514="","",IFERROR(VLOOKUP($O514,Leaders!$A:$B,2,0),"Not Mapped"))</f>
        <v/>
      </c>
      <c r="R514" s="36">
        <f>IF($B514="","",IF(COUNTIF(Exclusions!$A:$A,$B514)&gt;0,"Yes","No"))</f>
        <v/>
      </c>
      <c r="S514" s="38">
        <f>IF($B514="","",MIN(1,DAY($A514)/IF($N514="Superstore",Settings!$B$5,Settings!$B$4)))</f>
        <v/>
      </c>
      <c r="T514" s="38">
        <f>IF(OR($B514="",$G514="",$S514=0),"",$G514/$S514)</f>
        <v/>
      </c>
      <c r="U514" s="36">
        <f>IF($T514="","",IF($T514&lt;Settings!$B$8,"Critical",IF($T514&lt;Settings!$B$9,"Semi Critical","Non Critical")))</f>
        <v/>
      </c>
      <c r="V514" s="28" t="n"/>
      <c r="Z514">
        <f>IF($B514="","",IFERROR(VLOOKUP($B514,'Plan HC for CCA'!$A:$B,2,0),""))</f>
        <v/>
      </c>
      <c r="AA514">
        <f>IF(OR($B514="",$Z514=""),"",IF(N($M514)&lt;$Z514,"Delta","No Delta"))</f>
        <v/>
      </c>
      <c r="AB514">
        <f>IF(OR($B514="",$Z514=""),"",MAX(0,$Z514-N($M514)))</f>
        <v/>
      </c>
      <c r="AC514" s="46">
        <f>IF($B514="","",IFERROR(INDEX('CCA Util %'!$H:$H,MATCH($B514,'CCA Util %'!$E:$E,0)),""))</f>
        <v/>
      </c>
      <c r="AD514">
        <f>IF($B514="","",IFERROR(INDEX('CCA Util %'!$G:$G,MATCH($B514,'CCA Util %'!$E:$E,0)),""))</f>
        <v/>
      </c>
      <c r="AE514">
        <f>IF(OR($B514="",$U514=""),"",$U514&amp;" &amp; "&amp;IF(OR($AD514="",$AD514=0),"Util NA",$AD514&amp;" Util"))</f>
        <v/>
      </c>
    </row>
    <row r="515" ht="15.75" customHeight="1" s="42">
      <c r="A515" s="41" t="n"/>
      <c r="G515" s="38" t="n"/>
      <c r="H515" s="38" t="n"/>
      <c r="I515" s="38" t="n"/>
      <c r="J515" s="38" t="n"/>
      <c r="K515" s="38" t="n"/>
      <c r="L515" s="38" t="n"/>
      <c r="N515" s="36">
        <f>IF($B515="","",IF($C515="SUPERSTORE","Superstore","DH"))</f>
        <v/>
      </c>
      <c r="O515" s="36">
        <f>IF($B515="","",IFERROR(VLOOKUP($B515,Mapping!$A:$C,2,0),"Not Mapped"))</f>
        <v/>
      </c>
      <c r="P515" s="36">
        <f>IF($B515="","",IFERROR(VLOOKUP($B515,Mapping!$A:$C,3,0),"Not Mapped"))</f>
        <v/>
      </c>
      <c r="Q515" s="36">
        <f>IF($B515="","",IFERROR(VLOOKUP($O515,Leaders!$A:$B,2,0),"Not Mapped"))</f>
        <v/>
      </c>
      <c r="R515" s="36">
        <f>IF($B515="","",IF(COUNTIF(Exclusions!$A:$A,$B515)&gt;0,"Yes","No"))</f>
        <v/>
      </c>
      <c r="S515" s="38">
        <f>IF($B515="","",MIN(1,DAY($A515)/IF($N515="Superstore",Settings!$B$5,Settings!$B$4)))</f>
        <v/>
      </c>
      <c r="T515" s="38">
        <f>IF(OR($B515="",$G515="",$S515=0),"",$G515/$S515)</f>
        <v/>
      </c>
      <c r="U515" s="36">
        <f>IF($T515="","",IF($T515&lt;Settings!$B$8,"Critical",IF($T515&lt;Settings!$B$9,"Semi Critical","Non Critical")))</f>
        <v/>
      </c>
      <c r="V515" s="28" t="n"/>
      <c r="Z515">
        <f>IF($B515="","",IFERROR(VLOOKUP($B515,'Plan HC for CCA'!$A:$B,2,0),""))</f>
        <v/>
      </c>
      <c r="AA515">
        <f>IF(OR($B515="",$Z515=""),"",IF(N($M515)&lt;$Z515,"Delta","No Delta"))</f>
        <v/>
      </c>
      <c r="AB515">
        <f>IF(OR($B515="",$Z515=""),"",MAX(0,$Z515-N($M515)))</f>
        <v/>
      </c>
      <c r="AC515" s="46">
        <f>IF($B515="","",IFERROR(INDEX('CCA Util %'!$H:$H,MATCH($B515,'CCA Util %'!$E:$E,0)),""))</f>
        <v/>
      </c>
      <c r="AD515">
        <f>IF($B515="","",IFERROR(INDEX('CCA Util %'!$G:$G,MATCH($B515,'CCA Util %'!$E:$E,0)),""))</f>
        <v/>
      </c>
      <c r="AE515">
        <f>IF(OR($B515="",$U515=""),"",$U515&amp;" &amp; "&amp;IF(OR($AD515="",$AD515=0),"Util NA",$AD515&amp;" Util"))</f>
        <v/>
      </c>
    </row>
    <row r="516" ht="15.75" customHeight="1" s="42">
      <c r="A516" s="41" t="n"/>
      <c r="G516" s="38" t="n"/>
      <c r="H516" s="38" t="n"/>
      <c r="I516" s="38" t="n"/>
      <c r="J516" s="38" t="n"/>
      <c r="K516" s="38" t="n"/>
      <c r="L516" s="38" t="n"/>
      <c r="N516" s="36">
        <f>IF($B516="","",IF($C516="SUPERSTORE","Superstore","DH"))</f>
        <v/>
      </c>
      <c r="O516" s="36">
        <f>IF($B516="","",IFERROR(VLOOKUP($B516,Mapping!$A:$C,2,0),"Not Mapped"))</f>
        <v/>
      </c>
      <c r="P516" s="36">
        <f>IF($B516="","",IFERROR(VLOOKUP($B516,Mapping!$A:$C,3,0),"Not Mapped"))</f>
        <v/>
      </c>
      <c r="Q516" s="36">
        <f>IF($B516="","",IFERROR(VLOOKUP($O516,Leaders!$A:$B,2,0),"Not Mapped"))</f>
        <v/>
      </c>
      <c r="R516" s="36">
        <f>IF($B516="","",IF(COUNTIF(Exclusions!$A:$A,$B516)&gt;0,"Yes","No"))</f>
        <v/>
      </c>
      <c r="S516" s="38">
        <f>IF($B516="","",MIN(1,DAY($A516)/IF($N516="Superstore",Settings!$B$5,Settings!$B$4)))</f>
        <v/>
      </c>
      <c r="T516" s="38">
        <f>IF(OR($B516="",$G516="",$S516=0),"",$G516/$S516)</f>
        <v/>
      </c>
      <c r="U516" s="36">
        <f>IF($T516="","",IF($T516&lt;Settings!$B$8,"Critical",IF($T516&lt;Settings!$B$9,"Semi Critical","Non Critical")))</f>
        <v/>
      </c>
      <c r="V516" s="28" t="n"/>
      <c r="Z516">
        <f>IF($B516="","",IFERROR(VLOOKUP($B516,'Plan HC for CCA'!$A:$B,2,0),""))</f>
        <v/>
      </c>
      <c r="AA516">
        <f>IF(OR($B516="",$Z516=""),"",IF(N($M516)&lt;$Z516,"Delta","No Delta"))</f>
        <v/>
      </c>
      <c r="AB516">
        <f>IF(OR($B516="",$Z516=""),"",MAX(0,$Z516-N($M516)))</f>
        <v/>
      </c>
      <c r="AC516" s="46">
        <f>IF($B516="","",IFERROR(INDEX('CCA Util %'!$H:$H,MATCH($B516,'CCA Util %'!$E:$E,0)),""))</f>
        <v/>
      </c>
      <c r="AD516">
        <f>IF($B516="","",IFERROR(INDEX('CCA Util %'!$G:$G,MATCH($B516,'CCA Util %'!$E:$E,0)),""))</f>
        <v/>
      </c>
      <c r="AE516">
        <f>IF(OR($B516="",$U516=""),"",$U516&amp;" &amp; "&amp;IF(OR($AD516="",$AD516=0),"Util NA",$AD516&amp;" Util"))</f>
        <v/>
      </c>
    </row>
    <row r="517" ht="15.75" customHeight="1" s="42">
      <c r="A517" s="41" t="n"/>
      <c r="G517" s="38" t="n"/>
      <c r="H517" s="38" t="n"/>
      <c r="I517" s="38" t="n"/>
      <c r="J517" s="38" t="n"/>
      <c r="K517" s="38" t="n"/>
      <c r="L517" s="38" t="n"/>
      <c r="N517" s="36">
        <f>IF($B517="","",IF($C517="SUPERSTORE","Superstore","DH"))</f>
        <v/>
      </c>
      <c r="O517" s="36">
        <f>IF($B517="","",IFERROR(VLOOKUP($B517,Mapping!$A:$C,2,0),"Not Mapped"))</f>
        <v/>
      </c>
      <c r="P517" s="36">
        <f>IF($B517="","",IFERROR(VLOOKUP($B517,Mapping!$A:$C,3,0),"Not Mapped"))</f>
        <v/>
      </c>
      <c r="Q517" s="36">
        <f>IF($B517="","",IFERROR(VLOOKUP($O517,Leaders!$A:$B,2,0),"Not Mapped"))</f>
        <v/>
      </c>
      <c r="R517" s="36">
        <f>IF($B517="","",IF(COUNTIF(Exclusions!$A:$A,$B517)&gt;0,"Yes","No"))</f>
        <v/>
      </c>
      <c r="S517" s="38">
        <f>IF($B517="","",MIN(1,DAY($A517)/IF($N517="Superstore",Settings!$B$5,Settings!$B$4)))</f>
        <v/>
      </c>
      <c r="T517" s="38">
        <f>IF(OR($B517="",$G517="",$S517=0),"",$G517/$S517)</f>
        <v/>
      </c>
      <c r="U517" s="36">
        <f>IF($T517="","",IF($T517&lt;Settings!$B$8,"Critical",IF($T517&lt;Settings!$B$9,"Semi Critical","Non Critical")))</f>
        <v/>
      </c>
      <c r="V517" s="28" t="n"/>
      <c r="Z517">
        <f>IF($B517="","",IFERROR(VLOOKUP($B517,'Plan HC for CCA'!$A:$B,2,0),""))</f>
        <v/>
      </c>
      <c r="AA517">
        <f>IF(OR($B517="",$Z517=""),"",IF(N($M517)&lt;$Z517,"Delta","No Delta"))</f>
        <v/>
      </c>
      <c r="AB517">
        <f>IF(OR($B517="",$Z517=""),"",MAX(0,$Z517-N($M517)))</f>
        <v/>
      </c>
      <c r="AC517" s="46">
        <f>IF($B517="","",IFERROR(INDEX('CCA Util %'!$H:$H,MATCH($B517,'CCA Util %'!$E:$E,0)),""))</f>
        <v/>
      </c>
      <c r="AD517">
        <f>IF($B517="","",IFERROR(INDEX('CCA Util %'!$G:$G,MATCH($B517,'CCA Util %'!$E:$E,0)),""))</f>
        <v/>
      </c>
      <c r="AE517">
        <f>IF(OR($B517="",$U517=""),"",$U517&amp;" &amp; "&amp;IF(OR($AD517="",$AD517=0),"Util NA",$AD517&amp;" Util"))</f>
        <v/>
      </c>
    </row>
    <row r="518" ht="15.75" customHeight="1" s="42">
      <c r="A518" s="41" t="n"/>
      <c r="G518" s="38" t="n"/>
      <c r="H518" s="38" t="n"/>
      <c r="I518" s="38" t="n"/>
      <c r="J518" s="38" t="n"/>
      <c r="K518" s="38" t="n"/>
      <c r="L518" s="38" t="n"/>
      <c r="N518" s="36">
        <f>IF($B518="","",IF($C518="SUPERSTORE","Superstore","DH"))</f>
        <v/>
      </c>
      <c r="O518" s="36">
        <f>IF($B518="","",IFERROR(VLOOKUP($B518,Mapping!$A:$C,2,0),"Not Mapped"))</f>
        <v/>
      </c>
      <c r="P518" s="36">
        <f>IF($B518="","",IFERROR(VLOOKUP($B518,Mapping!$A:$C,3,0),"Not Mapped"))</f>
        <v/>
      </c>
      <c r="Q518" s="36">
        <f>IF($B518="","",IFERROR(VLOOKUP($O518,Leaders!$A:$B,2,0),"Not Mapped"))</f>
        <v/>
      </c>
      <c r="R518" s="36">
        <f>IF($B518="","",IF(COUNTIF(Exclusions!$A:$A,$B518)&gt;0,"Yes","No"))</f>
        <v/>
      </c>
      <c r="S518" s="38">
        <f>IF($B518="","",MIN(1,DAY($A518)/IF($N518="Superstore",Settings!$B$5,Settings!$B$4)))</f>
        <v/>
      </c>
      <c r="T518" s="38">
        <f>IF(OR($B518="",$G518="",$S518=0),"",$G518/$S518)</f>
        <v/>
      </c>
      <c r="U518" s="36">
        <f>IF($T518="","",IF($T518&lt;Settings!$B$8,"Critical",IF($T518&lt;Settings!$B$9,"Semi Critical","Non Critical")))</f>
        <v/>
      </c>
      <c r="V518" s="28" t="n"/>
      <c r="Z518">
        <f>IF($B518="","",IFERROR(VLOOKUP($B518,'Plan HC for CCA'!$A:$B,2,0),""))</f>
        <v/>
      </c>
      <c r="AA518">
        <f>IF(OR($B518="",$Z518=""),"",IF(N($M518)&lt;$Z518,"Delta","No Delta"))</f>
        <v/>
      </c>
      <c r="AB518">
        <f>IF(OR($B518="",$Z518=""),"",MAX(0,$Z518-N($M518)))</f>
        <v/>
      </c>
      <c r="AC518" s="46">
        <f>IF($B518="","",IFERROR(INDEX('CCA Util %'!$H:$H,MATCH($B518,'CCA Util %'!$E:$E,0)),""))</f>
        <v/>
      </c>
      <c r="AD518">
        <f>IF($B518="","",IFERROR(INDEX('CCA Util %'!$G:$G,MATCH($B518,'CCA Util %'!$E:$E,0)),""))</f>
        <v/>
      </c>
      <c r="AE518">
        <f>IF(OR($B518="",$U518=""),"",$U518&amp;" &amp; "&amp;IF(OR($AD518="",$AD518=0),"Util NA",$AD518&amp;" Util"))</f>
        <v/>
      </c>
    </row>
    <row r="519" ht="15.75" customHeight="1" s="42">
      <c r="A519" s="41" t="n"/>
      <c r="G519" s="38" t="n"/>
      <c r="H519" s="38" t="n"/>
      <c r="I519" s="38" t="n"/>
      <c r="J519" s="38" t="n"/>
      <c r="K519" s="38" t="n"/>
      <c r="L519" s="38" t="n"/>
      <c r="N519" s="36">
        <f>IF($B519="","",IF($C519="SUPERSTORE","Superstore","DH"))</f>
        <v/>
      </c>
      <c r="O519" s="36">
        <f>IF($B519="","",IFERROR(VLOOKUP($B519,Mapping!$A:$C,2,0),"Not Mapped"))</f>
        <v/>
      </c>
      <c r="P519" s="36">
        <f>IF($B519="","",IFERROR(VLOOKUP($B519,Mapping!$A:$C,3,0),"Not Mapped"))</f>
        <v/>
      </c>
      <c r="Q519" s="36">
        <f>IF($B519="","",IFERROR(VLOOKUP($O519,Leaders!$A:$B,2,0),"Not Mapped"))</f>
        <v/>
      </c>
      <c r="R519" s="36">
        <f>IF($B519="","",IF(COUNTIF(Exclusions!$A:$A,$B519)&gt;0,"Yes","No"))</f>
        <v/>
      </c>
      <c r="S519" s="38">
        <f>IF($B519="","",MIN(1,DAY($A519)/IF($N519="Superstore",Settings!$B$5,Settings!$B$4)))</f>
        <v/>
      </c>
      <c r="T519" s="38">
        <f>IF(OR($B519="",$G519="",$S519=0),"",$G519/$S519)</f>
        <v/>
      </c>
      <c r="U519" s="36">
        <f>IF($T519="","",IF($T519&lt;Settings!$B$8,"Critical",IF($T519&lt;Settings!$B$9,"Semi Critical","Non Critical")))</f>
        <v/>
      </c>
      <c r="V519" s="28" t="n"/>
      <c r="Z519">
        <f>IF($B519="","",IFERROR(VLOOKUP($B519,'Plan HC for CCA'!$A:$B,2,0),""))</f>
        <v/>
      </c>
      <c r="AA519">
        <f>IF(OR($B519="",$Z519=""),"",IF(N($M519)&lt;$Z519,"Delta","No Delta"))</f>
        <v/>
      </c>
      <c r="AB519">
        <f>IF(OR($B519="",$Z519=""),"",MAX(0,$Z519-N($M519)))</f>
        <v/>
      </c>
      <c r="AC519" s="46">
        <f>IF($B519="","",IFERROR(INDEX('CCA Util %'!$H:$H,MATCH($B519,'CCA Util %'!$E:$E,0)),""))</f>
        <v/>
      </c>
      <c r="AD519">
        <f>IF($B519="","",IFERROR(INDEX('CCA Util %'!$G:$G,MATCH($B519,'CCA Util %'!$E:$E,0)),""))</f>
        <v/>
      </c>
      <c r="AE519">
        <f>IF(OR($B519="",$U519=""),"",$U519&amp;" &amp; "&amp;IF(OR($AD519="",$AD519=0),"Util NA",$AD519&amp;" Util"))</f>
        <v/>
      </c>
    </row>
    <row r="520" ht="15.75" customHeight="1" s="42">
      <c r="A520" s="41" t="n"/>
      <c r="G520" s="38" t="n"/>
      <c r="H520" s="38" t="n"/>
      <c r="I520" s="38" t="n"/>
      <c r="J520" s="38" t="n"/>
      <c r="K520" s="38" t="n"/>
      <c r="L520" s="38" t="n"/>
      <c r="N520" s="36">
        <f>IF($B520="","",IF($C520="SUPERSTORE","Superstore","DH"))</f>
        <v/>
      </c>
      <c r="O520" s="36">
        <f>IF($B520="","",IFERROR(VLOOKUP($B520,Mapping!$A:$C,2,0),"Not Mapped"))</f>
        <v/>
      </c>
      <c r="P520" s="36">
        <f>IF($B520="","",IFERROR(VLOOKUP($B520,Mapping!$A:$C,3,0),"Not Mapped"))</f>
        <v/>
      </c>
      <c r="Q520" s="36">
        <f>IF($B520="","",IFERROR(VLOOKUP($O520,Leaders!$A:$B,2,0),"Not Mapped"))</f>
        <v/>
      </c>
      <c r="R520" s="36">
        <f>IF($B520="","",IF(COUNTIF(Exclusions!$A:$A,$B520)&gt;0,"Yes","No"))</f>
        <v/>
      </c>
      <c r="S520" s="38">
        <f>IF($B520="","",MIN(1,DAY($A520)/IF($N520="Superstore",Settings!$B$5,Settings!$B$4)))</f>
        <v/>
      </c>
      <c r="T520" s="38">
        <f>IF(OR($B520="",$G520="",$S520=0),"",$G520/$S520)</f>
        <v/>
      </c>
      <c r="U520" s="36">
        <f>IF($T520="","",IF($T520&lt;Settings!$B$8,"Critical",IF($T520&lt;Settings!$B$9,"Semi Critical","Non Critical")))</f>
        <v/>
      </c>
      <c r="V520" s="28" t="n"/>
      <c r="Z520">
        <f>IF($B520="","",IFERROR(VLOOKUP($B520,'Plan HC for CCA'!$A:$B,2,0),""))</f>
        <v/>
      </c>
      <c r="AA520">
        <f>IF(OR($B520="",$Z520=""),"",IF(N($M520)&lt;$Z520,"Delta","No Delta"))</f>
        <v/>
      </c>
      <c r="AB520">
        <f>IF(OR($B520="",$Z520=""),"",MAX(0,$Z520-N($M520)))</f>
        <v/>
      </c>
      <c r="AC520" s="46">
        <f>IF($B520="","",IFERROR(INDEX('CCA Util %'!$H:$H,MATCH($B520,'CCA Util %'!$E:$E,0)),""))</f>
        <v/>
      </c>
      <c r="AD520">
        <f>IF($B520="","",IFERROR(INDEX('CCA Util %'!$G:$G,MATCH($B520,'CCA Util %'!$E:$E,0)),""))</f>
        <v/>
      </c>
      <c r="AE520">
        <f>IF(OR($B520="",$U520=""),"",$U520&amp;" &amp; "&amp;IF(OR($AD520="",$AD520=0),"Util NA",$AD520&amp;" Util"))</f>
        <v/>
      </c>
    </row>
    <row r="521" ht="15.75" customHeight="1" s="42">
      <c r="A521" s="41" t="n"/>
      <c r="G521" s="38" t="n"/>
      <c r="H521" s="38" t="n"/>
      <c r="I521" s="38" t="n"/>
      <c r="J521" s="38" t="n"/>
      <c r="K521" s="38" t="n"/>
      <c r="L521" s="38" t="n"/>
      <c r="N521" s="36">
        <f>IF($B521="","",IF($C521="SUPERSTORE","Superstore","DH"))</f>
        <v/>
      </c>
      <c r="O521" s="36">
        <f>IF($B521="","",IFERROR(VLOOKUP($B521,Mapping!$A:$C,2,0),"Not Mapped"))</f>
        <v/>
      </c>
      <c r="P521" s="36">
        <f>IF($B521="","",IFERROR(VLOOKUP($B521,Mapping!$A:$C,3,0),"Not Mapped"))</f>
        <v/>
      </c>
      <c r="Q521" s="36">
        <f>IF($B521="","",IFERROR(VLOOKUP($O521,Leaders!$A:$B,2,0),"Not Mapped"))</f>
        <v/>
      </c>
      <c r="R521" s="36">
        <f>IF($B521="","",IF(COUNTIF(Exclusions!$A:$A,$B521)&gt;0,"Yes","No"))</f>
        <v/>
      </c>
      <c r="S521" s="38">
        <f>IF($B521="","",MIN(1,DAY($A521)/IF($N521="Superstore",Settings!$B$5,Settings!$B$4)))</f>
        <v/>
      </c>
      <c r="T521" s="38">
        <f>IF(OR($B521="",$G521="",$S521=0),"",$G521/$S521)</f>
        <v/>
      </c>
      <c r="U521" s="36">
        <f>IF($T521="","",IF($T521&lt;Settings!$B$8,"Critical",IF($T521&lt;Settings!$B$9,"Semi Critical","Non Critical")))</f>
        <v/>
      </c>
      <c r="V521" s="28" t="n"/>
      <c r="Z521">
        <f>IF($B521="","",IFERROR(VLOOKUP($B521,'Plan HC for CCA'!$A:$B,2,0),""))</f>
        <v/>
      </c>
      <c r="AA521">
        <f>IF(OR($B521="",$Z521=""),"",IF(N($M521)&lt;$Z521,"Delta","No Delta"))</f>
        <v/>
      </c>
      <c r="AB521">
        <f>IF(OR($B521="",$Z521=""),"",MAX(0,$Z521-N($M521)))</f>
        <v/>
      </c>
      <c r="AC521" s="46">
        <f>IF($B521="","",IFERROR(INDEX('CCA Util %'!$H:$H,MATCH($B521,'CCA Util %'!$E:$E,0)),""))</f>
        <v/>
      </c>
      <c r="AD521">
        <f>IF($B521="","",IFERROR(INDEX('CCA Util %'!$G:$G,MATCH($B521,'CCA Util %'!$E:$E,0)),""))</f>
        <v/>
      </c>
      <c r="AE521">
        <f>IF(OR($B521="",$U521=""),"",$U521&amp;" &amp; "&amp;IF(OR($AD521="",$AD521=0),"Util NA",$AD521&amp;" Util"))</f>
        <v/>
      </c>
    </row>
    <row r="522" ht="15.75" customHeight="1" s="42">
      <c r="A522" s="41" t="n"/>
      <c r="G522" s="38" t="n"/>
      <c r="H522" s="38" t="n"/>
      <c r="I522" s="38" t="n"/>
      <c r="J522" s="38" t="n"/>
      <c r="K522" s="38" t="n"/>
      <c r="L522" s="38" t="n"/>
      <c r="N522" s="36">
        <f>IF($B522="","",IF($C522="SUPERSTORE","Superstore","DH"))</f>
        <v/>
      </c>
      <c r="O522" s="36">
        <f>IF($B522="","",IFERROR(VLOOKUP($B522,Mapping!$A:$C,2,0),"Not Mapped"))</f>
        <v/>
      </c>
      <c r="P522" s="36">
        <f>IF($B522="","",IFERROR(VLOOKUP($B522,Mapping!$A:$C,3,0),"Not Mapped"))</f>
        <v/>
      </c>
      <c r="Q522" s="36">
        <f>IF($B522="","",IFERROR(VLOOKUP($O522,Leaders!$A:$B,2,0),"Not Mapped"))</f>
        <v/>
      </c>
      <c r="R522" s="36">
        <f>IF($B522="","",IF(COUNTIF(Exclusions!$A:$A,$B522)&gt;0,"Yes","No"))</f>
        <v/>
      </c>
      <c r="S522" s="38">
        <f>IF($B522="","",MIN(1,DAY($A522)/IF($N522="Superstore",Settings!$B$5,Settings!$B$4)))</f>
        <v/>
      </c>
      <c r="T522" s="38">
        <f>IF(OR($B522="",$G522="",$S522=0),"",$G522/$S522)</f>
        <v/>
      </c>
      <c r="U522" s="36">
        <f>IF($T522="","",IF($T522&lt;Settings!$B$8,"Critical",IF($T522&lt;Settings!$B$9,"Semi Critical","Non Critical")))</f>
        <v/>
      </c>
      <c r="V522" s="28" t="n"/>
      <c r="Z522">
        <f>IF($B522="","",IFERROR(VLOOKUP($B522,'Plan HC for CCA'!$A:$B,2,0),""))</f>
        <v/>
      </c>
      <c r="AA522">
        <f>IF(OR($B522="",$Z522=""),"",IF(N($M522)&lt;$Z522,"Delta","No Delta"))</f>
        <v/>
      </c>
      <c r="AB522">
        <f>IF(OR($B522="",$Z522=""),"",MAX(0,$Z522-N($M522)))</f>
        <v/>
      </c>
      <c r="AC522" s="46">
        <f>IF($B522="","",IFERROR(INDEX('CCA Util %'!$H:$H,MATCH($B522,'CCA Util %'!$E:$E,0)),""))</f>
        <v/>
      </c>
      <c r="AD522">
        <f>IF($B522="","",IFERROR(INDEX('CCA Util %'!$G:$G,MATCH($B522,'CCA Util %'!$E:$E,0)),""))</f>
        <v/>
      </c>
      <c r="AE522">
        <f>IF(OR($B522="",$U522=""),"",$U522&amp;" &amp; "&amp;IF(OR($AD522="",$AD522=0),"Util NA",$AD522&amp;" Util"))</f>
        <v/>
      </c>
    </row>
    <row r="523" ht="15.75" customHeight="1" s="42">
      <c r="A523" s="41" t="n"/>
      <c r="G523" s="38" t="n"/>
      <c r="H523" s="38" t="n"/>
      <c r="I523" s="38" t="n"/>
      <c r="J523" s="38" t="n"/>
      <c r="K523" s="38" t="n"/>
      <c r="L523" s="38" t="n"/>
      <c r="N523" s="36">
        <f>IF($B523="","",IF($C523="SUPERSTORE","Superstore","DH"))</f>
        <v/>
      </c>
      <c r="O523" s="36">
        <f>IF($B523="","",IFERROR(VLOOKUP($B523,Mapping!$A:$C,2,0),"Not Mapped"))</f>
        <v/>
      </c>
      <c r="P523" s="36">
        <f>IF($B523="","",IFERROR(VLOOKUP($B523,Mapping!$A:$C,3,0),"Not Mapped"))</f>
        <v/>
      </c>
      <c r="Q523" s="36">
        <f>IF($B523="","",IFERROR(VLOOKUP($O523,Leaders!$A:$B,2,0),"Not Mapped"))</f>
        <v/>
      </c>
      <c r="R523" s="36">
        <f>IF($B523="","",IF(COUNTIF(Exclusions!$A:$A,$B523)&gt;0,"Yes","No"))</f>
        <v/>
      </c>
      <c r="S523" s="38">
        <f>IF($B523="","",MIN(1,DAY($A523)/IF($N523="Superstore",Settings!$B$5,Settings!$B$4)))</f>
        <v/>
      </c>
      <c r="T523" s="38">
        <f>IF(OR($B523="",$G523="",$S523=0),"",$G523/$S523)</f>
        <v/>
      </c>
      <c r="U523" s="36">
        <f>IF($T523="","",IF($T523&lt;Settings!$B$8,"Critical",IF($T523&lt;Settings!$B$9,"Semi Critical","Non Critical")))</f>
        <v/>
      </c>
      <c r="V523" s="28" t="n"/>
      <c r="Z523">
        <f>IF($B523="","",IFERROR(VLOOKUP($B523,'Plan HC for CCA'!$A:$B,2,0),""))</f>
        <v/>
      </c>
      <c r="AA523">
        <f>IF(OR($B523="",$Z523=""),"",IF(N($M523)&lt;$Z523,"Delta","No Delta"))</f>
        <v/>
      </c>
      <c r="AB523">
        <f>IF(OR($B523="",$Z523=""),"",MAX(0,$Z523-N($M523)))</f>
        <v/>
      </c>
      <c r="AC523" s="46">
        <f>IF($B523="","",IFERROR(INDEX('CCA Util %'!$H:$H,MATCH($B523,'CCA Util %'!$E:$E,0)),""))</f>
        <v/>
      </c>
      <c r="AD523">
        <f>IF($B523="","",IFERROR(INDEX('CCA Util %'!$G:$G,MATCH($B523,'CCA Util %'!$E:$E,0)),""))</f>
        <v/>
      </c>
      <c r="AE523">
        <f>IF(OR($B523="",$U523=""),"",$U523&amp;" &amp; "&amp;IF(OR($AD523="",$AD523=0),"Util NA",$AD523&amp;" Util"))</f>
        <v/>
      </c>
    </row>
    <row r="524" ht="15.75" customHeight="1" s="42">
      <c r="A524" s="41" t="n"/>
      <c r="G524" s="38" t="n"/>
      <c r="H524" s="38" t="n"/>
      <c r="I524" s="38" t="n"/>
      <c r="J524" s="38" t="n"/>
      <c r="K524" s="38" t="n"/>
      <c r="L524" s="38" t="n"/>
      <c r="N524" s="36">
        <f>IF($B524="","",IF($C524="SUPERSTORE","Superstore","DH"))</f>
        <v/>
      </c>
      <c r="O524" s="36">
        <f>IF($B524="","",IFERROR(VLOOKUP($B524,Mapping!$A:$C,2,0),"Not Mapped"))</f>
        <v/>
      </c>
      <c r="P524" s="36">
        <f>IF($B524="","",IFERROR(VLOOKUP($B524,Mapping!$A:$C,3,0),"Not Mapped"))</f>
        <v/>
      </c>
      <c r="Q524" s="36">
        <f>IF($B524="","",IFERROR(VLOOKUP($O524,Leaders!$A:$B,2,0),"Not Mapped"))</f>
        <v/>
      </c>
      <c r="R524" s="36">
        <f>IF($B524="","",IF(COUNTIF(Exclusions!$A:$A,$B524)&gt;0,"Yes","No"))</f>
        <v/>
      </c>
      <c r="S524" s="38">
        <f>IF($B524="","",MIN(1,DAY($A524)/IF($N524="Superstore",Settings!$B$5,Settings!$B$4)))</f>
        <v/>
      </c>
      <c r="T524" s="38">
        <f>IF(OR($B524="",$G524="",$S524=0),"",$G524/$S524)</f>
        <v/>
      </c>
      <c r="U524" s="36">
        <f>IF($T524="","",IF($T524&lt;Settings!$B$8,"Critical",IF($T524&lt;Settings!$B$9,"Semi Critical","Non Critical")))</f>
        <v/>
      </c>
      <c r="V524" s="28" t="n"/>
      <c r="Z524">
        <f>IF($B524="","",IFERROR(VLOOKUP($B524,'Plan HC for CCA'!$A:$B,2,0),""))</f>
        <v/>
      </c>
      <c r="AA524">
        <f>IF(OR($B524="",$Z524=""),"",IF(N($M524)&lt;$Z524,"Delta","No Delta"))</f>
        <v/>
      </c>
      <c r="AB524">
        <f>IF(OR($B524="",$Z524=""),"",MAX(0,$Z524-N($M524)))</f>
        <v/>
      </c>
      <c r="AC524" s="46">
        <f>IF($B524="","",IFERROR(INDEX('CCA Util %'!$H:$H,MATCH($B524,'CCA Util %'!$E:$E,0)),""))</f>
        <v/>
      </c>
      <c r="AD524">
        <f>IF($B524="","",IFERROR(INDEX('CCA Util %'!$G:$G,MATCH($B524,'CCA Util %'!$E:$E,0)),""))</f>
        <v/>
      </c>
      <c r="AE524">
        <f>IF(OR($B524="",$U524=""),"",$U524&amp;" &amp; "&amp;IF(OR($AD524="",$AD524=0),"Util NA",$AD524&amp;" Util"))</f>
        <v/>
      </c>
    </row>
    <row r="525" ht="15.75" customHeight="1" s="42">
      <c r="A525" s="41" t="n"/>
      <c r="G525" s="38" t="n"/>
      <c r="H525" s="38" t="n"/>
      <c r="I525" s="38" t="n"/>
      <c r="J525" s="38" t="n"/>
      <c r="K525" s="38" t="n"/>
      <c r="L525" s="38" t="n"/>
      <c r="N525" s="36">
        <f>IF($B525="","",IF($C525="SUPERSTORE","Superstore","DH"))</f>
        <v/>
      </c>
      <c r="O525" s="36">
        <f>IF($B525="","",IFERROR(VLOOKUP($B525,Mapping!$A:$C,2,0),"Not Mapped"))</f>
        <v/>
      </c>
      <c r="P525" s="36">
        <f>IF($B525="","",IFERROR(VLOOKUP($B525,Mapping!$A:$C,3,0),"Not Mapped"))</f>
        <v/>
      </c>
      <c r="Q525" s="36">
        <f>IF($B525="","",IFERROR(VLOOKUP($O525,Leaders!$A:$B,2,0),"Not Mapped"))</f>
        <v/>
      </c>
      <c r="R525" s="36">
        <f>IF($B525="","",IF(COUNTIF(Exclusions!$A:$A,$B525)&gt;0,"Yes","No"))</f>
        <v/>
      </c>
      <c r="S525" s="38">
        <f>IF($B525="","",MIN(1,DAY($A525)/IF($N525="Superstore",Settings!$B$5,Settings!$B$4)))</f>
        <v/>
      </c>
      <c r="T525" s="38">
        <f>IF(OR($B525="",$G525="",$S525=0),"",$G525/$S525)</f>
        <v/>
      </c>
      <c r="U525" s="36">
        <f>IF($T525="","",IF($T525&lt;Settings!$B$8,"Critical",IF($T525&lt;Settings!$B$9,"Semi Critical","Non Critical")))</f>
        <v/>
      </c>
      <c r="V525" s="28" t="n"/>
      <c r="Z525">
        <f>IF($B525="","",IFERROR(VLOOKUP($B525,'Plan HC for CCA'!$A:$B,2,0),""))</f>
        <v/>
      </c>
      <c r="AA525">
        <f>IF(OR($B525="",$Z525=""),"",IF(N($M525)&lt;$Z525,"Delta","No Delta"))</f>
        <v/>
      </c>
      <c r="AB525">
        <f>IF(OR($B525="",$Z525=""),"",MAX(0,$Z525-N($M525)))</f>
        <v/>
      </c>
      <c r="AC525" s="46">
        <f>IF($B525="","",IFERROR(INDEX('CCA Util %'!$H:$H,MATCH($B525,'CCA Util %'!$E:$E,0)),""))</f>
        <v/>
      </c>
      <c r="AD525">
        <f>IF($B525="","",IFERROR(INDEX('CCA Util %'!$G:$G,MATCH($B525,'CCA Util %'!$E:$E,0)),""))</f>
        <v/>
      </c>
      <c r="AE525">
        <f>IF(OR($B525="",$U525=""),"",$U525&amp;" &amp; "&amp;IF(OR($AD525="",$AD525=0),"Util NA",$AD525&amp;" Util"))</f>
        <v/>
      </c>
    </row>
    <row r="526" ht="15.75" customHeight="1" s="42">
      <c r="A526" s="41" t="n"/>
      <c r="G526" s="38" t="n"/>
      <c r="H526" s="38" t="n"/>
      <c r="I526" s="38" t="n"/>
      <c r="J526" s="38" t="n"/>
      <c r="K526" s="38" t="n"/>
      <c r="L526" s="38" t="n"/>
      <c r="N526" s="36">
        <f>IF($B526="","",IF($C526="SUPERSTORE","Superstore","DH"))</f>
        <v/>
      </c>
      <c r="O526" s="36">
        <f>IF($B526="","",IFERROR(VLOOKUP($B526,Mapping!$A:$C,2,0),"Not Mapped"))</f>
        <v/>
      </c>
      <c r="P526" s="36">
        <f>IF($B526="","",IFERROR(VLOOKUP($B526,Mapping!$A:$C,3,0),"Not Mapped"))</f>
        <v/>
      </c>
      <c r="Q526" s="36">
        <f>IF($B526="","",IFERROR(VLOOKUP($O526,Leaders!$A:$B,2,0),"Not Mapped"))</f>
        <v/>
      </c>
      <c r="R526" s="36">
        <f>IF($B526="","",IF(COUNTIF(Exclusions!$A:$A,$B526)&gt;0,"Yes","No"))</f>
        <v/>
      </c>
      <c r="S526" s="38">
        <f>IF($B526="","",MIN(1,DAY($A526)/IF($N526="Superstore",Settings!$B$5,Settings!$B$4)))</f>
        <v/>
      </c>
      <c r="T526" s="38">
        <f>IF(OR($B526="",$G526="",$S526=0),"",$G526/$S526)</f>
        <v/>
      </c>
      <c r="U526" s="36">
        <f>IF($T526="","",IF($T526&lt;Settings!$B$8,"Critical",IF($T526&lt;Settings!$B$9,"Semi Critical","Non Critical")))</f>
        <v/>
      </c>
      <c r="V526" s="28" t="n"/>
      <c r="Z526">
        <f>IF($B526="","",IFERROR(VLOOKUP($B526,'Plan HC for CCA'!$A:$B,2,0),""))</f>
        <v/>
      </c>
      <c r="AA526">
        <f>IF(OR($B526="",$Z526=""),"",IF(N($M526)&lt;$Z526,"Delta","No Delta"))</f>
        <v/>
      </c>
      <c r="AB526">
        <f>IF(OR($B526="",$Z526=""),"",MAX(0,$Z526-N($M526)))</f>
        <v/>
      </c>
      <c r="AC526" s="46">
        <f>IF($B526="","",IFERROR(INDEX('CCA Util %'!$H:$H,MATCH($B526,'CCA Util %'!$E:$E,0)),""))</f>
        <v/>
      </c>
      <c r="AD526">
        <f>IF($B526="","",IFERROR(INDEX('CCA Util %'!$G:$G,MATCH($B526,'CCA Util %'!$E:$E,0)),""))</f>
        <v/>
      </c>
      <c r="AE526">
        <f>IF(OR($B526="",$U526=""),"",$U526&amp;" &amp; "&amp;IF(OR($AD526="",$AD526=0),"Util NA",$AD526&amp;" Util"))</f>
        <v/>
      </c>
    </row>
    <row r="527" ht="15.75" customHeight="1" s="42">
      <c r="A527" s="41" t="n"/>
      <c r="G527" s="38" t="n"/>
      <c r="H527" s="38" t="n"/>
      <c r="I527" s="38" t="n"/>
      <c r="J527" s="38" t="n"/>
      <c r="K527" s="38" t="n"/>
      <c r="L527" s="38" t="n"/>
      <c r="N527" s="36">
        <f>IF($B527="","",IF($C527="SUPERSTORE","Superstore","DH"))</f>
        <v/>
      </c>
      <c r="O527" s="36">
        <f>IF($B527="","",IFERROR(VLOOKUP($B527,Mapping!$A:$C,2,0),"Not Mapped"))</f>
        <v/>
      </c>
      <c r="P527" s="36">
        <f>IF($B527="","",IFERROR(VLOOKUP($B527,Mapping!$A:$C,3,0),"Not Mapped"))</f>
        <v/>
      </c>
      <c r="Q527" s="36">
        <f>IF($B527="","",IFERROR(VLOOKUP($O527,Leaders!$A:$B,2,0),"Not Mapped"))</f>
        <v/>
      </c>
      <c r="R527" s="36">
        <f>IF($B527="","",IF(COUNTIF(Exclusions!$A:$A,$B527)&gt;0,"Yes","No"))</f>
        <v/>
      </c>
      <c r="S527" s="38">
        <f>IF($B527="","",MIN(1,DAY($A527)/IF($N527="Superstore",Settings!$B$5,Settings!$B$4)))</f>
        <v/>
      </c>
      <c r="T527" s="38">
        <f>IF(OR($B527="",$G527="",$S527=0),"",$G527/$S527)</f>
        <v/>
      </c>
      <c r="U527" s="36">
        <f>IF($T527="","",IF($T527&lt;Settings!$B$8,"Critical",IF($T527&lt;Settings!$B$9,"Semi Critical","Non Critical")))</f>
        <v/>
      </c>
      <c r="V527" s="28" t="n"/>
      <c r="Z527">
        <f>IF($B527="","",IFERROR(VLOOKUP($B527,'Plan HC for CCA'!$A:$B,2,0),""))</f>
        <v/>
      </c>
      <c r="AA527">
        <f>IF(OR($B527="",$Z527=""),"",IF(N($M527)&lt;$Z527,"Delta","No Delta"))</f>
        <v/>
      </c>
      <c r="AB527">
        <f>IF(OR($B527="",$Z527=""),"",MAX(0,$Z527-N($M527)))</f>
        <v/>
      </c>
      <c r="AC527" s="46">
        <f>IF($B527="","",IFERROR(INDEX('CCA Util %'!$H:$H,MATCH($B527,'CCA Util %'!$E:$E,0)),""))</f>
        <v/>
      </c>
      <c r="AD527">
        <f>IF($B527="","",IFERROR(INDEX('CCA Util %'!$G:$G,MATCH($B527,'CCA Util %'!$E:$E,0)),""))</f>
        <v/>
      </c>
      <c r="AE527">
        <f>IF(OR($B527="",$U527=""),"",$U527&amp;" &amp; "&amp;IF(OR($AD527="",$AD527=0),"Util NA",$AD527&amp;" Util"))</f>
        <v/>
      </c>
    </row>
    <row r="528" ht="15.75" customHeight="1" s="42">
      <c r="A528" s="41" t="n"/>
      <c r="G528" s="38" t="n"/>
      <c r="H528" s="38" t="n"/>
      <c r="I528" s="38" t="n"/>
      <c r="J528" s="38" t="n"/>
      <c r="K528" s="38" t="n"/>
      <c r="L528" s="38" t="n"/>
      <c r="N528" s="36">
        <f>IF($B528="","",IF($C528="SUPERSTORE","Superstore","DH"))</f>
        <v/>
      </c>
      <c r="O528" s="36">
        <f>IF($B528="","",IFERROR(VLOOKUP($B528,Mapping!$A:$C,2,0),"Not Mapped"))</f>
        <v/>
      </c>
      <c r="P528" s="36">
        <f>IF($B528="","",IFERROR(VLOOKUP($B528,Mapping!$A:$C,3,0),"Not Mapped"))</f>
        <v/>
      </c>
      <c r="Q528" s="36">
        <f>IF($B528="","",IFERROR(VLOOKUP($O528,Leaders!$A:$B,2,0),"Not Mapped"))</f>
        <v/>
      </c>
      <c r="R528" s="36">
        <f>IF($B528="","",IF(COUNTIF(Exclusions!$A:$A,$B528)&gt;0,"Yes","No"))</f>
        <v/>
      </c>
      <c r="S528" s="38">
        <f>IF($B528="","",MIN(1,DAY($A528)/IF($N528="Superstore",Settings!$B$5,Settings!$B$4)))</f>
        <v/>
      </c>
      <c r="T528" s="38">
        <f>IF(OR($B528="",$G528="",$S528=0),"",$G528/$S528)</f>
        <v/>
      </c>
      <c r="U528" s="36">
        <f>IF($T528="","",IF($T528&lt;Settings!$B$8,"Critical",IF($T528&lt;Settings!$B$9,"Semi Critical","Non Critical")))</f>
        <v/>
      </c>
      <c r="V528" s="28" t="n"/>
      <c r="Z528">
        <f>IF($B528="","",IFERROR(VLOOKUP($B528,'Plan HC for CCA'!$A:$B,2,0),""))</f>
        <v/>
      </c>
      <c r="AA528">
        <f>IF(OR($B528="",$Z528=""),"",IF(N($M528)&lt;$Z528,"Delta","No Delta"))</f>
        <v/>
      </c>
      <c r="AB528">
        <f>IF(OR($B528="",$Z528=""),"",MAX(0,$Z528-N($M528)))</f>
        <v/>
      </c>
      <c r="AC528" s="46">
        <f>IF($B528="","",IFERROR(INDEX('CCA Util %'!$H:$H,MATCH($B528,'CCA Util %'!$E:$E,0)),""))</f>
        <v/>
      </c>
      <c r="AD528">
        <f>IF($B528="","",IFERROR(INDEX('CCA Util %'!$G:$G,MATCH($B528,'CCA Util %'!$E:$E,0)),""))</f>
        <v/>
      </c>
      <c r="AE528">
        <f>IF(OR($B528="",$U528=""),"",$U528&amp;" &amp; "&amp;IF(OR($AD528="",$AD528=0),"Util NA",$AD528&amp;" Util"))</f>
        <v/>
      </c>
    </row>
    <row r="529" ht="15.75" customHeight="1" s="42">
      <c r="A529" s="41" t="n"/>
      <c r="G529" s="38" t="n"/>
      <c r="H529" s="38" t="n"/>
      <c r="I529" s="38" t="n"/>
      <c r="J529" s="38" t="n"/>
      <c r="K529" s="38" t="n"/>
      <c r="L529" s="38" t="n"/>
      <c r="N529" s="36">
        <f>IF($B529="","",IF($C529="SUPERSTORE","Superstore","DH"))</f>
        <v/>
      </c>
      <c r="O529" s="36">
        <f>IF($B529="","",IFERROR(VLOOKUP($B529,Mapping!$A:$C,2,0),"Not Mapped"))</f>
        <v/>
      </c>
      <c r="P529" s="36">
        <f>IF($B529="","",IFERROR(VLOOKUP($B529,Mapping!$A:$C,3,0),"Not Mapped"))</f>
        <v/>
      </c>
      <c r="Q529" s="36">
        <f>IF($B529="","",IFERROR(VLOOKUP($O529,Leaders!$A:$B,2,0),"Not Mapped"))</f>
        <v/>
      </c>
      <c r="R529" s="36">
        <f>IF($B529="","",IF(COUNTIF(Exclusions!$A:$A,$B529)&gt;0,"Yes","No"))</f>
        <v/>
      </c>
      <c r="S529" s="38">
        <f>IF($B529="","",MIN(1,DAY($A529)/IF($N529="Superstore",Settings!$B$5,Settings!$B$4)))</f>
        <v/>
      </c>
      <c r="T529" s="38">
        <f>IF(OR($B529="",$G529="",$S529=0),"",$G529/$S529)</f>
        <v/>
      </c>
      <c r="U529" s="36">
        <f>IF($T529="","",IF($T529&lt;Settings!$B$8,"Critical",IF($T529&lt;Settings!$B$9,"Semi Critical","Non Critical")))</f>
        <v/>
      </c>
      <c r="V529" s="28" t="n"/>
      <c r="Z529">
        <f>IF($B529="","",IFERROR(VLOOKUP($B529,'Plan HC for CCA'!$A:$B,2,0),""))</f>
        <v/>
      </c>
      <c r="AA529">
        <f>IF(OR($B529="",$Z529=""),"",IF(N($M529)&lt;$Z529,"Delta","No Delta"))</f>
        <v/>
      </c>
      <c r="AB529">
        <f>IF(OR($B529="",$Z529=""),"",MAX(0,$Z529-N($M529)))</f>
        <v/>
      </c>
      <c r="AC529" s="46">
        <f>IF($B529="","",IFERROR(INDEX('CCA Util %'!$H:$H,MATCH($B529,'CCA Util %'!$E:$E,0)),""))</f>
        <v/>
      </c>
      <c r="AD529">
        <f>IF($B529="","",IFERROR(INDEX('CCA Util %'!$G:$G,MATCH($B529,'CCA Util %'!$E:$E,0)),""))</f>
        <v/>
      </c>
      <c r="AE529">
        <f>IF(OR($B529="",$U529=""),"",$U529&amp;" &amp; "&amp;IF(OR($AD529="",$AD529=0),"Util NA",$AD529&amp;" Util"))</f>
        <v/>
      </c>
    </row>
    <row r="530" ht="15.75" customHeight="1" s="42">
      <c r="A530" s="41" t="n"/>
      <c r="G530" s="38" t="n"/>
      <c r="H530" s="38" t="n"/>
      <c r="I530" s="38" t="n"/>
      <c r="J530" s="38" t="n"/>
      <c r="K530" s="38" t="n"/>
      <c r="L530" s="38" t="n"/>
      <c r="N530" s="36">
        <f>IF($B530="","",IF($C530="SUPERSTORE","Superstore","DH"))</f>
        <v/>
      </c>
      <c r="O530" s="36">
        <f>IF($B530="","",IFERROR(VLOOKUP($B530,Mapping!$A:$C,2,0),"Not Mapped"))</f>
        <v/>
      </c>
      <c r="P530" s="36">
        <f>IF($B530="","",IFERROR(VLOOKUP($B530,Mapping!$A:$C,3,0),"Not Mapped"))</f>
        <v/>
      </c>
      <c r="Q530" s="36">
        <f>IF($B530="","",IFERROR(VLOOKUP($O530,Leaders!$A:$B,2,0),"Not Mapped"))</f>
        <v/>
      </c>
      <c r="R530" s="36">
        <f>IF($B530="","",IF(COUNTIF(Exclusions!$A:$A,$B530)&gt;0,"Yes","No"))</f>
        <v/>
      </c>
      <c r="S530" s="38">
        <f>IF($B530="","",MIN(1,DAY($A530)/IF($N530="Superstore",Settings!$B$5,Settings!$B$4)))</f>
        <v/>
      </c>
      <c r="T530" s="38">
        <f>IF(OR($B530="",$G530="",$S530=0),"",$G530/$S530)</f>
        <v/>
      </c>
      <c r="U530" s="36">
        <f>IF($T530="","",IF($T530&lt;Settings!$B$8,"Critical",IF($T530&lt;Settings!$B$9,"Semi Critical","Non Critical")))</f>
        <v/>
      </c>
      <c r="V530" s="28" t="n"/>
      <c r="Z530">
        <f>IF($B530="","",IFERROR(VLOOKUP($B530,'Plan HC for CCA'!$A:$B,2,0),""))</f>
        <v/>
      </c>
      <c r="AA530">
        <f>IF(OR($B530="",$Z530=""),"",IF(N($M530)&lt;$Z530,"Delta","No Delta"))</f>
        <v/>
      </c>
      <c r="AB530">
        <f>IF(OR($B530="",$Z530=""),"",MAX(0,$Z530-N($M530)))</f>
        <v/>
      </c>
      <c r="AC530" s="46">
        <f>IF($B530="","",IFERROR(INDEX('CCA Util %'!$H:$H,MATCH($B530,'CCA Util %'!$E:$E,0)),""))</f>
        <v/>
      </c>
      <c r="AD530">
        <f>IF($B530="","",IFERROR(INDEX('CCA Util %'!$G:$G,MATCH($B530,'CCA Util %'!$E:$E,0)),""))</f>
        <v/>
      </c>
      <c r="AE530">
        <f>IF(OR($B530="",$U530=""),"",$U530&amp;" &amp; "&amp;IF(OR($AD530="",$AD530=0),"Util NA",$AD530&amp;" Util"))</f>
        <v/>
      </c>
    </row>
    <row r="531" ht="15.75" customHeight="1" s="42">
      <c r="A531" s="41" t="n"/>
      <c r="G531" s="38" t="n"/>
      <c r="H531" s="38" t="n"/>
      <c r="I531" s="38" t="n"/>
      <c r="J531" s="38" t="n"/>
      <c r="K531" s="38" t="n"/>
      <c r="L531" s="38" t="n"/>
      <c r="N531" s="36">
        <f>IF($B531="","",IF($C531="SUPERSTORE","Superstore","DH"))</f>
        <v/>
      </c>
      <c r="O531" s="36">
        <f>IF($B531="","",IFERROR(VLOOKUP($B531,Mapping!$A:$C,2,0),"Not Mapped"))</f>
        <v/>
      </c>
      <c r="P531" s="36">
        <f>IF($B531="","",IFERROR(VLOOKUP($B531,Mapping!$A:$C,3,0),"Not Mapped"))</f>
        <v/>
      </c>
      <c r="Q531" s="36">
        <f>IF($B531="","",IFERROR(VLOOKUP($O531,Leaders!$A:$B,2,0),"Not Mapped"))</f>
        <v/>
      </c>
      <c r="R531" s="36">
        <f>IF($B531="","",IF(COUNTIF(Exclusions!$A:$A,$B531)&gt;0,"Yes","No"))</f>
        <v/>
      </c>
      <c r="S531" s="38">
        <f>IF($B531="","",MIN(1,DAY($A531)/IF($N531="Superstore",Settings!$B$5,Settings!$B$4)))</f>
        <v/>
      </c>
      <c r="T531" s="38">
        <f>IF(OR($B531="",$G531="",$S531=0),"",$G531/$S531)</f>
        <v/>
      </c>
      <c r="U531" s="36">
        <f>IF($T531="","",IF($T531&lt;Settings!$B$8,"Critical",IF($T531&lt;Settings!$B$9,"Semi Critical","Non Critical")))</f>
        <v/>
      </c>
      <c r="V531" s="28" t="n"/>
      <c r="Z531">
        <f>IF($B531="","",IFERROR(VLOOKUP($B531,'Plan HC for CCA'!$A:$B,2,0),""))</f>
        <v/>
      </c>
      <c r="AA531">
        <f>IF(OR($B531="",$Z531=""),"",IF(N($M531)&lt;$Z531,"Delta","No Delta"))</f>
        <v/>
      </c>
      <c r="AB531">
        <f>IF(OR($B531="",$Z531=""),"",MAX(0,$Z531-N($M531)))</f>
        <v/>
      </c>
      <c r="AC531" s="46">
        <f>IF($B531="","",IFERROR(INDEX('CCA Util %'!$H:$H,MATCH($B531,'CCA Util %'!$E:$E,0)),""))</f>
        <v/>
      </c>
      <c r="AD531">
        <f>IF($B531="","",IFERROR(INDEX('CCA Util %'!$G:$G,MATCH($B531,'CCA Util %'!$E:$E,0)),""))</f>
        <v/>
      </c>
      <c r="AE531">
        <f>IF(OR($B531="",$U531=""),"",$U531&amp;" &amp; "&amp;IF(OR($AD531="",$AD531=0),"Util NA",$AD531&amp;" Util"))</f>
        <v/>
      </c>
    </row>
    <row r="532" ht="15.75" customHeight="1" s="42">
      <c r="A532" s="41" t="n"/>
      <c r="G532" s="38" t="n"/>
      <c r="H532" s="38" t="n"/>
      <c r="I532" s="38" t="n"/>
      <c r="J532" s="38" t="n"/>
      <c r="K532" s="38" t="n"/>
      <c r="L532" s="38" t="n"/>
      <c r="N532" s="36">
        <f>IF($B532="","",IF($C532="SUPERSTORE","Superstore","DH"))</f>
        <v/>
      </c>
      <c r="O532" s="36">
        <f>IF($B532="","",IFERROR(VLOOKUP($B532,Mapping!$A:$C,2,0),"Not Mapped"))</f>
        <v/>
      </c>
      <c r="P532" s="36">
        <f>IF($B532="","",IFERROR(VLOOKUP($B532,Mapping!$A:$C,3,0),"Not Mapped"))</f>
        <v/>
      </c>
      <c r="Q532" s="36">
        <f>IF($B532="","",IFERROR(VLOOKUP($O532,Leaders!$A:$B,2,0),"Not Mapped"))</f>
        <v/>
      </c>
      <c r="R532" s="36">
        <f>IF($B532="","",IF(COUNTIF(Exclusions!$A:$A,$B532)&gt;0,"Yes","No"))</f>
        <v/>
      </c>
      <c r="S532" s="38">
        <f>IF($B532="","",MIN(1,DAY($A532)/IF($N532="Superstore",Settings!$B$5,Settings!$B$4)))</f>
        <v/>
      </c>
      <c r="T532" s="38">
        <f>IF(OR($B532="",$G532="",$S532=0),"",$G532/$S532)</f>
        <v/>
      </c>
      <c r="U532" s="36">
        <f>IF($T532="","",IF($T532&lt;Settings!$B$8,"Critical",IF($T532&lt;Settings!$B$9,"Semi Critical","Non Critical")))</f>
        <v/>
      </c>
      <c r="V532" s="28" t="n"/>
      <c r="Z532">
        <f>IF($B532="","",IFERROR(VLOOKUP($B532,'Plan HC for CCA'!$A:$B,2,0),""))</f>
        <v/>
      </c>
      <c r="AA532">
        <f>IF(OR($B532="",$Z532=""),"",IF(N($M532)&lt;$Z532,"Delta","No Delta"))</f>
        <v/>
      </c>
      <c r="AB532">
        <f>IF(OR($B532="",$Z532=""),"",MAX(0,$Z532-N($M532)))</f>
        <v/>
      </c>
      <c r="AC532" s="46">
        <f>IF($B532="","",IFERROR(INDEX('CCA Util %'!$H:$H,MATCH($B532,'CCA Util %'!$E:$E,0)),""))</f>
        <v/>
      </c>
      <c r="AD532">
        <f>IF($B532="","",IFERROR(INDEX('CCA Util %'!$G:$G,MATCH($B532,'CCA Util %'!$E:$E,0)),""))</f>
        <v/>
      </c>
      <c r="AE532">
        <f>IF(OR($B532="",$U532=""),"",$U532&amp;" &amp; "&amp;IF(OR($AD532="",$AD532=0),"Util NA",$AD532&amp;" Util"))</f>
        <v/>
      </c>
    </row>
    <row r="533" ht="15.75" customHeight="1" s="42">
      <c r="A533" s="41" t="n"/>
      <c r="G533" s="38" t="n"/>
      <c r="H533" s="38" t="n"/>
      <c r="I533" s="38" t="n"/>
      <c r="J533" s="38" t="n"/>
      <c r="K533" s="38" t="n"/>
      <c r="L533" s="38" t="n"/>
      <c r="N533" s="36">
        <f>IF($B533="","",IF($C533="SUPERSTORE","Superstore","DH"))</f>
        <v/>
      </c>
      <c r="O533" s="36">
        <f>IF($B533="","",IFERROR(VLOOKUP($B533,Mapping!$A:$C,2,0),"Not Mapped"))</f>
        <v/>
      </c>
      <c r="P533" s="36">
        <f>IF($B533="","",IFERROR(VLOOKUP($B533,Mapping!$A:$C,3,0),"Not Mapped"))</f>
        <v/>
      </c>
      <c r="Q533" s="36">
        <f>IF($B533="","",IFERROR(VLOOKUP($O533,Leaders!$A:$B,2,0),"Not Mapped"))</f>
        <v/>
      </c>
      <c r="R533" s="36">
        <f>IF($B533="","",IF(COUNTIF(Exclusions!$A:$A,$B533)&gt;0,"Yes","No"))</f>
        <v/>
      </c>
      <c r="S533" s="38">
        <f>IF($B533="","",MIN(1,DAY($A533)/IF($N533="Superstore",Settings!$B$5,Settings!$B$4)))</f>
        <v/>
      </c>
      <c r="T533" s="38">
        <f>IF(OR($B533="",$G533="",$S533=0),"",$G533/$S533)</f>
        <v/>
      </c>
      <c r="U533" s="36">
        <f>IF($T533="","",IF($T533&lt;Settings!$B$8,"Critical",IF($T533&lt;Settings!$B$9,"Semi Critical","Non Critical")))</f>
        <v/>
      </c>
      <c r="V533" s="28" t="n"/>
      <c r="Z533">
        <f>IF($B533="","",IFERROR(VLOOKUP($B533,'Plan HC for CCA'!$A:$B,2,0),""))</f>
        <v/>
      </c>
      <c r="AA533">
        <f>IF(OR($B533="",$Z533=""),"",IF(N($M533)&lt;$Z533,"Delta","No Delta"))</f>
        <v/>
      </c>
      <c r="AB533">
        <f>IF(OR($B533="",$Z533=""),"",MAX(0,$Z533-N($M533)))</f>
        <v/>
      </c>
      <c r="AC533" s="46">
        <f>IF($B533="","",IFERROR(INDEX('CCA Util %'!$H:$H,MATCH($B533,'CCA Util %'!$E:$E,0)),""))</f>
        <v/>
      </c>
      <c r="AD533">
        <f>IF($B533="","",IFERROR(INDEX('CCA Util %'!$G:$G,MATCH($B533,'CCA Util %'!$E:$E,0)),""))</f>
        <v/>
      </c>
      <c r="AE533">
        <f>IF(OR($B533="",$U533=""),"",$U533&amp;" &amp; "&amp;IF(OR($AD533="",$AD533=0),"Util NA",$AD533&amp;" Util"))</f>
        <v/>
      </c>
    </row>
    <row r="534" ht="15.75" customHeight="1" s="42">
      <c r="A534" s="41" t="n"/>
      <c r="G534" s="38" t="n"/>
      <c r="H534" s="38" t="n"/>
      <c r="I534" s="38" t="n"/>
      <c r="J534" s="38" t="n"/>
      <c r="K534" s="38" t="n"/>
      <c r="L534" s="38" t="n"/>
      <c r="N534" s="36">
        <f>IF($B534="","",IF($C534="SUPERSTORE","Superstore","DH"))</f>
        <v/>
      </c>
      <c r="O534" s="36">
        <f>IF($B534="","",IFERROR(VLOOKUP($B534,Mapping!$A:$C,2,0),"Not Mapped"))</f>
        <v/>
      </c>
      <c r="P534" s="36">
        <f>IF($B534="","",IFERROR(VLOOKUP($B534,Mapping!$A:$C,3,0),"Not Mapped"))</f>
        <v/>
      </c>
      <c r="Q534" s="36">
        <f>IF($B534="","",IFERROR(VLOOKUP($O534,Leaders!$A:$B,2,0),"Not Mapped"))</f>
        <v/>
      </c>
      <c r="R534" s="36">
        <f>IF($B534="","",IF(COUNTIF(Exclusions!$A:$A,$B534)&gt;0,"Yes","No"))</f>
        <v/>
      </c>
      <c r="S534" s="38">
        <f>IF($B534="","",MIN(1,DAY($A534)/IF($N534="Superstore",Settings!$B$5,Settings!$B$4)))</f>
        <v/>
      </c>
      <c r="T534" s="38">
        <f>IF(OR($B534="",$G534="",$S534=0),"",$G534/$S534)</f>
        <v/>
      </c>
      <c r="U534" s="36">
        <f>IF($T534="","",IF($T534&lt;Settings!$B$8,"Critical",IF($T534&lt;Settings!$B$9,"Semi Critical","Non Critical")))</f>
        <v/>
      </c>
      <c r="V534" s="28" t="n"/>
      <c r="Z534">
        <f>IF($B534="","",IFERROR(VLOOKUP($B534,'Plan HC for CCA'!$A:$B,2,0),""))</f>
        <v/>
      </c>
      <c r="AA534">
        <f>IF(OR($B534="",$Z534=""),"",IF(N($M534)&lt;$Z534,"Delta","No Delta"))</f>
        <v/>
      </c>
      <c r="AB534">
        <f>IF(OR($B534="",$Z534=""),"",MAX(0,$Z534-N($M534)))</f>
        <v/>
      </c>
      <c r="AC534" s="46">
        <f>IF($B534="","",IFERROR(INDEX('CCA Util %'!$H:$H,MATCH($B534,'CCA Util %'!$E:$E,0)),""))</f>
        <v/>
      </c>
      <c r="AD534">
        <f>IF($B534="","",IFERROR(INDEX('CCA Util %'!$G:$G,MATCH($B534,'CCA Util %'!$E:$E,0)),""))</f>
        <v/>
      </c>
      <c r="AE534">
        <f>IF(OR($B534="",$U534=""),"",$U534&amp;" &amp; "&amp;IF(OR($AD534="",$AD534=0),"Util NA",$AD534&amp;" Util"))</f>
        <v/>
      </c>
    </row>
    <row r="535" ht="15.75" customHeight="1" s="42">
      <c r="A535" s="41" t="n"/>
      <c r="G535" s="38" t="n"/>
      <c r="H535" s="38" t="n"/>
      <c r="I535" s="38" t="n"/>
      <c r="J535" s="38" t="n"/>
      <c r="K535" s="38" t="n"/>
      <c r="L535" s="38" t="n"/>
      <c r="N535" s="36">
        <f>IF($B535="","",IF($C535="SUPERSTORE","Superstore","DH"))</f>
        <v/>
      </c>
      <c r="O535" s="36">
        <f>IF($B535="","",IFERROR(VLOOKUP($B535,Mapping!$A:$C,2,0),"Not Mapped"))</f>
        <v/>
      </c>
      <c r="P535" s="36">
        <f>IF($B535="","",IFERROR(VLOOKUP($B535,Mapping!$A:$C,3,0),"Not Mapped"))</f>
        <v/>
      </c>
      <c r="Q535" s="36">
        <f>IF($B535="","",IFERROR(VLOOKUP($O535,Leaders!$A:$B,2,0),"Not Mapped"))</f>
        <v/>
      </c>
      <c r="R535" s="36">
        <f>IF($B535="","",IF(COUNTIF(Exclusions!$A:$A,$B535)&gt;0,"Yes","No"))</f>
        <v/>
      </c>
      <c r="S535" s="38">
        <f>IF($B535="","",MIN(1,DAY($A535)/IF($N535="Superstore",Settings!$B$5,Settings!$B$4)))</f>
        <v/>
      </c>
      <c r="T535" s="38">
        <f>IF(OR($B535="",$G535="",$S535=0),"",$G535/$S535)</f>
        <v/>
      </c>
      <c r="U535" s="36">
        <f>IF($T535="","",IF($T535&lt;Settings!$B$8,"Critical",IF($T535&lt;Settings!$B$9,"Semi Critical","Non Critical")))</f>
        <v/>
      </c>
      <c r="V535" s="28" t="n"/>
      <c r="Z535">
        <f>IF($B535="","",IFERROR(VLOOKUP($B535,'Plan HC for CCA'!$A:$B,2,0),""))</f>
        <v/>
      </c>
      <c r="AA535">
        <f>IF(OR($B535="",$Z535=""),"",IF(N($M535)&lt;$Z535,"Delta","No Delta"))</f>
        <v/>
      </c>
      <c r="AB535">
        <f>IF(OR($B535="",$Z535=""),"",MAX(0,$Z535-N($M535)))</f>
        <v/>
      </c>
      <c r="AC535" s="46">
        <f>IF($B535="","",IFERROR(INDEX('CCA Util %'!$H:$H,MATCH($B535,'CCA Util %'!$E:$E,0)),""))</f>
        <v/>
      </c>
      <c r="AD535">
        <f>IF($B535="","",IFERROR(INDEX('CCA Util %'!$G:$G,MATCH($B535,'CCA Util %'!$E:$E,0)),""))</f>
        <v/>
      </c>
      <c r="AE535">
        <f>IF(OR($B535="",$U535=""),"",$U535&amp;" &amp; "&amp;IF(OR($AD535="",$AD535=0),"Util NA",$AD535&amp;" Util"))</f>
        <v/>
      </c>
    </row>
    <row r="536" ht="15.75" customHeight="1" s="42">
      <c r="A536" s="41" t="n"/>
      <c r="G536" s="38" t="n"/>
      <c r="H536" s="38" t="n"/>
      <c r="I536" s="38" t="n"/>
      <c r="J536" s="38" t="n"/>
      <c r="K536" s="38" t="n"/>
      <c r="L536" s="38" t="n"/>
      <c r="N536" s="36">
        <f>IF($B536="","",IF($C536="SUPERSTORE","Superstore","DH"))</f>
        <v/>
      </c>
      <c r="O536" s="36">
        <f>IF($B536="","",IFERROR(VLOOKUP($B536,Mapping!$A:$C,2,0),"Not Mapped"))</f>
        <v/>
      </c>
      <c r="P536" s="36">
        <f>IF($B536="","",IFERROR(VLOOKUP($B536,Mapping!$A:$C,3,0),"Not Mapped"))</f>
        <v/>
      </c>
      <c r="Q536" s="36">
        <f>IF($B536="","",IFERROR(VLOOKUP($O536,Leaders!$A:$B,2,0),"Not Mapped"))</f>
        <v/>
      </c>
      <c r="R536" s="36">
        <f>IF($B536="","",IF(COUNTIF(Exclusions!$A:$A,$B536)&gt;0,"Yes","No"))</f>
        <v/>
      </c>
      <c r="S536" s="38">
        <f>IF($B536="","",MIN(1,DAY($A536)/IF($N536="Superstore",Settings!$B$5,Settings!$B$4)))</f>
        <v/>
      </c>
      <c r="T536" s="38">
        <f>IF(OR($B536="",$G536="",$S536=0),"",$G536/$S536)</f>
        <v/>
      </c>
      <c r="U536" s="36">
        <f>IF($T536="","",IF($T536&lt;Settings!$B$8,"Critical",IF($T536&lt;Settings!$B$9,"Semi Critical","Non Critical")))</f>
        <v/>
      </c>
      <c r="V536" s="28" t="n"/>
      <c r="Z536">
        <f>IF($B536="","",IFERROR(VLOOKUP($B536,'Plan HC for CCA'!$A:$B,2,0),""))</f>
        <v/>
      </c>
      <c r="AA536">
        <f>IF(OR($B536="",$Z536=""),"",IF(N($M536)&lt;$Z536,"Delta","No Delta"))</f>
        <v/>
      </c>
      <c r="AB536">
        <f>IF(OR($B536="",$Z536=""),"",MAX(0,$Z536-N($M536)))</f>
        <v/>
      </c>
      <c r="AC536" s="46">
        <f>IF($B536="","",IFERROR(INDEX('CCA Util %'!$H:$H,MATCH($B536,'CCA Util %'!$E:$E,0)),""))</f>
        <v/>
      </c>
      <c r="AD536">
        <f>IF($B536="","",IFERROR(INDEX('CCA Util %'!$G:$G,MATCH($B536,'CCA Util %'!$E:$E,0)),""))</f>
        <v/>
      </c>
      <c r="AE536">
        <f>IF(OR($B536="",$U536=""),"",$U536&amp;" &amp; "&amp;IF(OR($AD536="",$AD536=0),"Util NA",$AD536&amp;" Util"))</f>
        <v/>
      </c>
    </row>
    <row r="537" ht="15.75" customHeight="1" s="42">
      <c r="A537" s="41" t="n"/>
      <c r="G537" s="38" t="n"/>
      <c r="H537" s="38" t="n"/>
      <c r="I537" s="38" t="n"/>
      <c r="J537" s="38" t="n"/>
      <c r="K537" s="38" t="n"/>
      <c r="L537" s="38" t="n"/>
      <c r="N537" s="36">
        <f>IF($B537="","",IF($C537="SUPERSTORE","Superstore","DH"))</f>
        <v/>
      </c>
      <c r="O537" s="36">
        <f>IF($B537="","",IFERROR(VLOOKUP($B537,Mapping!$A:$C,2,0),"Not Mapped"))</f>
        <v/>
      </c>
      <c r="P537" s="36">
        <f>IF($B537="","",IFERROR(VLOOKUP($B537,Mapping!$A:$C,3,0),"Not Mapped"))</f>
        <v/>
      </c>
      <c r="Q537" s="36">
        <f>IF($B537="","",IFERROR(VLOOKUP($O537,Leaders!$A:$B,2,0),"Not Mapped"))</f>
        <v/>
      </c>
      <c r="R537" s="36">
        <f>IF($B537="","",IF(COUNTIF(Exclusions!$A:$A,$B537)&gt;0,"Yes","No"))</f>
        <v/>
      </c>
      <c r="S537" s="38">
        <f>IF($B537="","",MIN(1,DAY($A537)/IF($N537="Superstore",Settings!$B$5,Settings!$B$4)))</f>
        <v/>
      </c>
      <c r="T537" s="38">
        <f>IF(OR($B537="",$G537="",$S537=0),"",$G537/$S537)</f>
        <v/>
      </c>
      <c r="U537" s="36">
        <f>IF($T537="","",IF($T537&lt;Settings!$B$8,"Critical",IF($T537&lt;Settings!$B$9,"Semi Critical","Non Critical")))</f>
        <v/>
      </c>
      <c r="V537" s="28" t="n"/>
      <c r="Z537">
        <f>IF($B537="","",IFERROR(VLOOKUP($B537,'Plan HC for CCA'!$A:$B,2,0),""))</f>
        <v/>
      </c>
      <c r="AA537">
        <f>IF(OR($B537="",$Z537=""),"",IF(N($M537)&lt;$Z537,"Delta","No Delta"))</f>
        <v/>
      </c>
      <c r="AB537">
        <f>IF(OR($B537="",$Z537=""),"",MAX(0,$Z537-N($M537)))</f>
        <v/>
      </c>
      <c r="AC537" s="46">
        <f>IF($B537="","",IFERROR(INDEX('CCA Util %'!$H:$H,MATCH($B537,'CCA Util %'!$E:$E,0)),""))</f>
        <v/>
      </c>
      <c r="AD537">
        <f>IF($B537="","",IFERROR(INDEX('CCA Util %'!$G:$G,MATCH($B537,'CCA Util %'!$E:$E,0)),""))</f>
        <v/>
      </c>
      <c r="AE537">
        <f>IF(OR($B537="",$U537=""),"",$U537&amp;" &amp; "&amp;IF(OR($AD537="",$AD537=0),"Util NA",$AD537&amp;" Util"))</f>
        <v/>
      </c>
    </row>
    <row r="538" ht="15.75" customHeight="1" s="42">
      <c r="A538" s="41" t="n"/>
      <c r="G538" s="38" t="n"/>
      <c r="H538" s="38" t="n"/>
      <c r="I538" s="38" t="n"/>
      <c r="J538" s="38" t="n"/>
      <c r="K538" s="38" t="n"/>
      <c r="L538" s="38" t="n"/>
      <c r="N538" s="36">
        <f>IF($B538="","",IF($C538="SUPERSTORE","Superstore","DH"))</f>
        <v/>
      </c>
      <c r="O538" s="36">
        <f>IF($B538="","",IFERROR(VLOOKUP($B538,Mapping!$A:$C,2,0),"Not Mapped"))</f>
        <v/>
      </c>
      <c r="P538" s="36">
        <f>IF($B538="","",IFERROR(VLOOKUP($B538,Mapping!$A:$C,3,0),"Not Mapped"))</f>
        <v/>
      </c>
      <c r="Q538" s="36">
        <f>IF($B538="","",IFERROR(VLOOKUP($O538,Leaders!$A:$B,2,0),"Not Mapped"))</f>
        <v/>
      </c>
      <c r="R538" s="36">
        <f>IF($B538="","",IF(COUNTIF(Exclusions!$A:$A,$B538)&gt;0,"Yes","No"))</f>
        <v/>
      </c>
      <c r="S538" s="38">
        <f>IF($B538="","",MIN(1,DAY($A538)/IF($N538="Superstore",Settings!$B$5,Settings!$B$4)))</f>
        <v/>
      </c>
      <c r="T538" s="38">
        <f>IF(OR($B538="",$G538="",$S538=0),"",$G538/$S538)</f>
        <v/>
      </c>
      <c r="U538" s="36">
        <f>IF($T538="","",IF($T538&lt;Settings!$B$8,"Critical",IF($T538&lt;Settings!$B$9,"Semi Critical","Non Critical")))</f>
        <v/>
      </c>
      <c r="V538" s="28" t="n"/>
      <c r="Z538">
        <f>IF($B538="","",IFERROR(VLOOKUP($B538,'Plan HC for CCA'!$A:$B,2,0),""))</f>
        <v/>
      </c>
      <c r="AA538">
        <f>IF(OR($B538="",$Z538=""),"",IF(N($M538)&lt;$Z538,"Delta","No Delta"))</f>
        <v/>
      </c>
      <c r="AB538">
        <f>IF(OR($B538="",$Z538=""),"",MAX(0,$Z538-N($M538)))</f>
        <v/>
      </c>
      <c r="AC538" s="46">
        <f>IF($B538="","",IFERROR(INDEX('CCA Util %'!$H:$H,MATCH($B538,'CCA Util %'!$E:$E,0)),""))</f>
        <v/>
      </c>
      <c r="AD538">
        <f>IF($B538="","",IFERROR(INDEX('CCA Util %'!$G:$G,MATCH($B538,'CCA Util %'!$E:$E,0)),""))</f>
        <v/>
      </c>
      <c r="AE538">
        <f>IF(OR($B538="",$U538=""),"",$U538&amp;" &amp; "&amp;IF(OR($AD538="",$AD538=0),"Util NA",$AD538&amp;" Util"))</f>
        <v/>
      </c>
    </row>
    <row r="539" ht="15.75" customHeight="1" s="42">
      <c r="A539" s="41" t="n"/>
      <c r="G539" s="38" t="n"/>
      <c r="H539" s="38" t="n"/>
      <c r="I539" s="38" t="n"/>
      <c r="J539" s="38" t="n"/>
      <c r="K539" s="38" t="n"/>
      <c r="L539" s="38" t="n"/>
      <c r="N539" s="36">
        <f>IF($B539="","",IF($C539="SUPERSTORE","Superstore","DH"))</f>
        <v/>
      </c>
      <c r="O539" s="36">
        <f>IF($B539="","",IFERROR(VLOOKUP($B539,Mapping!$A:$C,2,0),"Not Mapped"))</f>
        <v/>
      </c>
      <c r="P539" s="36">
        <f>IF($B539="","",IFERROR(VLOOKUP($B539,Mapping!$A:$C,3,0),"Not Mapped"))</f>
        <v/>
      </c>
      <c r="Q539" s="36">
        <f>IF($B539="","",IFERROR(VLOOKUP($O539,Leaders!$A:$B,2,0),"Not Mapped"))</f>
        <v/>
      </c>
      <c r="R539" s="36">
        <f>IF($B539="","",IF(COUNTIF(Exclusions!$A:$A,$B539)&gt;0,"Yes","No"))</f>
        <v/>
      </c>
      <c r="S539" s="38">
        <f>IF($B539="","",MIN(1,DAY($A539)/IF($N539="Superstore",Settings!$B$5,Settings!$B$4)))</f>
        <v/>
      </c>
      <c r="T539" s="38">
        <f>IF(OR($B539="",$G539="",$S539=0),"",$G539/$S539)</f>
        <v/>
      </c>
      <c r="U539" s="36">
        <f>IF($T539="","",IF($T539&lt;Settings!$B$8,"Critical",IF($T539&lt;Settings!$B$9,"Semi Critical","Non Critical")))</f>
        <v/>
      </c>
      <c r="V539" s="28" t="n"/>
      <c r="Z539">
        <f>IF($B539="","",IFERROR(VLOOKUP($B539,'Plan HC for CCA'!$A:$B,2,0),""))</f>
        <v/>
      </c>
      <c r="AA539">
        <f>IF(OR($B539="",$Z539=""),"",IF(N($M539)&lt;$Z539,"Delta","No Delta"))</f>
        <v/>
      </c>
      <c r="AB539">
        <f>IF(OR($B539="",$Z539=""),"",MAX(0,$Z539-N($M539)))</f>
        <v/>
      </c>
      <c r="AC539" s="46">
        <f>IF($B539="","",IFERROR(INDEX('CCA Util %'!$H:$H,MATCH($B539,'CCA Util %'!$E:$E,0)),""))</f>
        <v/>
      </c>
      <c r="AD539">
        <f>IF($B539="","",IFERROR(INDEX('CCA Util %'!$G:$G,MATCH($B539,'CCA Util %'!$E:$E,0)),""))</f>
        <v/>
      </c>
      <c r="AE539">
        <f>IF(OR($B539="",$U539=""),"",$U539&amp;" &amp; "&amp;IF(OR($AD539="",$AD539=0),"Util NA",$AD539&amp;" Util"))</f>
        <v/>
      </c>
    </row>
    <row r="540" ht="15.75" customHeight="1" s="42">
      <c r="A540" s="41" t="n"/>
      <c r="G540" s="38" t="n"/>
      <c r="H540" s="38" t="n"/>
      <c r="I540" s="38" t="n"/>
      <c r="J540" s="38" t="n"/>
      <c r="K540" s="38" t="n"/>
      <c r="L540" s="38" t="n"/>
      <c r="N540" s="36">
        <f>IF($B540="","",IF($C540="SUPERSTORE","Superstore","DH"))</f>
        <v/>
      </c>
      <c r="O540" s="36">
        <f>IF($B540="","",IFERROR(VLOOKUP($B540,Mapping!$A:$C,2,0),"Not Mapped"))</f>
        <v/>
      </c>
      <c r="P540" s="36">
        <f>IF($B540="","",IFERROR(VLOOKUP($B540,Mapping!$A:$C,3,0),"Not Mapped"))</f>
        <v/>
      </c>
      <c r="Q540" s="36">
        <f>IF($B540="","",IFERROR(VLOOKUP($O540,Leaders!$A:$B,2,0),"Not Mapped"))</f>
        <v/>
      </c>
      <c r="R540" s="36">
        <f>IF($B540="","",IF(COUNTIF(Exclusions!$A:$A,$B540)&gt;0,"Yes","No"))</f>
        <v/>
      </c>
      <c r="S540" s="38">
        <f>IF($B540="","",MIN(1,DAY($A540)/IF($N540="Superstore",Settings!$B$5,Settings!$B$4)))</f>
        <v/>
      </c>
      <c r="T540" s="38">
        <f>IF(OR($B540="",$G540="",$S540=0),"",$G540/$S540)</f>
        <v/>
      </c>
      <c r="U540" s="36">
        <f>IF($T540="","",IF($T540&lt;Settings!$B$8,"Critical",IF($T540&lt;Settings!$B$9,"Semi Critical","Non Critical")))</f>
        <v/>
      </c>
      <c r="V540" s="28" t="n"/>
      <c r="Z540">
        <f>IF($B540="","",IFERROR(VLOOKUP($B540,'Plan HC for CCA'!$A:$B,2,0),""))</f>
        <v/>
      </c>
      <c r="AA540">
        <f>IF(OR($B540="",$Z540=""),"",IF(N($M540)&lt;$Z540,"Delta","No Delta"))</f>
        <v/>
      </c>
      <c r="AB540">
        <f>IF(OR($B540="",$Z540=""),"",MAX(0,$Z540-N($M540)))</f>
        <v/>
      </c>
      <c r="AC540" s="46">
        <f>IF($B540="","",IFERROR(INDEX('CCA Util %'!$H:$H,MATCH($B540,'CCA Util %'!$E:$E,0)),""))</f>
        <v/>
      </c>
      <c r="AD540">
        <f>IF($B540="","",IFERROR(INDEX('CCA Util %'!$G:$G,MATCH($B540,'CCA Util %'!$E:$E,0)),""))</f>
        <v/>
      </c>
      <c r="AE540">
        <f>IF(OR($B540="",$U540=""),"",$U540&amp;" &amp; "&amp;IF(OR($AD540="",$AD540=0),"Util NA",$AD540&amp;" Util"))</f>
        <v/>
      </c>
    </row>
    <row r="541" ht="15.75" customHeight="1" s="42">
      <c r="A541" s="41" t="n"/>
      <c r="G541" s="38" t="n"/>
      <c r="H541" s="38" t="n"/>
      <c r="I541" s="38" t="n"/>
      <c r="J541" s="38" t="n"/>
      <c r="K541" s="38" t="n"/>
      <c r="L541" s="38" t="n"/>
      <c r="N541" s="36">
        <f>IF($B541="","",IF($C541="SUPERSTORE","Superstore","DH"))</f>
        <v/>
      </c>
      <c r="O541" s="36">
        <f>IF($B541="","",IFERROR(VLOOKUP($B541,Mapping!$A:$C,2,0),"Not Mapped"))</f>
        <v/>
      </c>
      <c r="P541" s="36">
        <f>IF($B541="","",IFERROR(VLOOKUP($B541,Mapping!$A:$C,3,0),"Not Mapped"))</f>
        <v/>
      </c>
      <c r="Q541" s="36">
        <f>IF($B541="","",IFERROR(VLOOKUP($O541,Leaders!$A:$B,2,0),"Not Mapped"))</f>
        <v/>
      </c>
      <c r="R541" s="36">
        <f>IF($B541="","",IF(COUNTIF(Exclusions!$A:$A,$B541)&gt;0,"Yes","No"))</f>
        <v/>
      </c>
      <c r="S541" s="38">
        <f>IF($B541="","",MIN(1,DAY($A541)/IF($N541="Superstore",Settings!$B$5,Settings!$B$4)))</f>
        <v/>
      </c>
      <c r="T541" s="38">
        <f>IF(OR($B541="",$G541="",$S541=0),"",$G541/$S541)</f>
        <v/>
      </c>
      <c r="U541" s="36">
        <f>IF($T541="","",IF($T541&lt;Settings!$B$8,"Critical",IF($T541&lt;Settings!$B$9,"Semi Critical","Non Critical")))</f>
        <v/>
      </c>
      <c r="V541" s="28" t="n"/>
      <c r="Z541">
        <f>IF($B541="","",IFERROR(VLOOKUP($B541,'Plan HC for CCA'!$A:$B,2,0),""))</f>
        <v/>
      </c>
      <c r="AA541">
        <f>IF(OR($B541="",$Z541=""),"",IF(N($M541)&lt;$Z541,"Delta","No Delta"))</f>
        <v/>
      </c>
      <c r="AB541">
        <f>IF(OR($B541="",$Z541=""),"",MAX(0,$Z541-N($M541)))</f>
        <v/>
      </c>
      <c r="AC541" s="46">
        <f>IF($B541="","",IFERROR(INDEX('CCA Util %'!$H:$H,MATCH($B541,'CCA Util %'!$E:$E,0)),""))</f>
        <v/>
      </c>
      <c r="AD541">
        <f>IF($B541="","",IFERROR(INDEX('CCA Util %'!$G:$G,MATCH($B541,'CCA Util %'!$E:$E,0)),""))</f>
        <v/>
      </c>
      <c r="AE541">
        <f>IF(OR($B541="",$U541=""),"",$U541&amp;" &amp; "&amp;IF(OR($AD541="",$AD541=0),"Util NA",$AD541&amp;" Util"))</f>
        <v/>
      </c>
    </row>
    <row r="542" ht="15.75" customHeight="1" s="42">
      <c r="A542" s="41" t="n"/>
      <c r="G542" s="38" t="n"/>
      <c r="H542" s="38" t="n"/>
      <c r="I542" s="38" t="n"/>
      <c r="J542" s="38" t="n"/>
      <c r="K542" s="38" t="n"/>
      <c r="L542" s="38" t="n"/>
      <c r="N542" s="36">
        <f>IF($B542="","",IF($C542="SUPERSTORE","Superstore","DH"))</f>
        <v/>
      </c>
      <c r="O542" s="36">
        <f>IF($B542="","",IFERROR(VLOOKUP($B542,Mapping!$A:$C,2,0),"Not Mapped"))</f>
        <v/>
      </c>
      <c r="P542" s="36">
        <f>IF($B542="","",IFERROR(VLOOKUP($B542,Mapping!$A:$C,3,0),"Not Mapped"))</f>
        <v/>
      </c>
      <c r="Q542" s="36">
        <f>IF($B542="","",IFERROR(VLOOKUP($O542,Leaders!$A:$B,2,0),"Not Mapped"))</f>
        <v/>
      </c>
      <c r="R542" s="36">
        <f>IF($B542="","",IF(COUNTIF(Exclusions!$A:$A,$B542)&gt;0,"Yes","No"))</f>
        <v/>
      </c>
      <c r="S542" s="38">
        <f>IF($B542="","",MIN(1,DAY($A542)/IF($N542="Superstore",Settings!$B$5,Settings!$B$4)))</f>
        <v/>
      </c>
      <c r="T542" s="38">
        <f>IF(OR($B542="",$G542="",$S542=0),"",$G542/$S542)</f>
        <v/>
      </c>
      <c r="U542" s="36">
        <f>IF($T542="","",IF($T542&lt;Settings!$B$8,"Critical",IF($T542&lt;Settings!$B$9,"Semi Critical","Non Critical")))</f>
        <v/>
      </c>
      <c r="V542" s="28" t="n"/>
      <c r="Z542">
        <f>IF($B542="","",IFERROR(VLOOKUP($B542,'Plan HC for CCA'!$A:$B,2,0),""))</f>
        <v/>
      </c>
      <c r="AA542">
        <f>IF(OR($B542="",$Z542=""),"",IF(N($M542)&lt;$Z542,"Delta","No Delta"))</f>
        <v/>
      </c>
      <c r="AB542">
        <f>IF(OR($B542="",$Z542=""),"",MAX(0,$Z542-N($M542)))</f>
        <v/>
      </c>
      <c r="AC542" s="46">
        <f>IF($B542="","",IFERROR(INDEX('CCA Util %'!$H:$H,MATCH($B542,'CCA Util %'!$E:$E,0)),""))</f>
        <v/>
      </c>
      <c r="AD542">
        <f>IF($B542="","",IFERROR(INDEX('CCA Util %'!$G:$G,MATCH($B542,'CCA Util %'!$E:$E,0)),""))</f>
        <v/>
      </c>
      <c r="AE542">
        <f>IF(OR($B542="",$U542=""),"",$U542&amp;" &amp; "&amp;IF(OR($AD542="",$AD542=0),"Util NA",$AD542&amp;" Util"))</f>
        <v/>
      </c>
    </row>
    <row r="543" ht="15.75" customHeight="1" s="42">
      <c r="A543" s="41" t="n"/>
      <c r="G543" s="38" t="n"/>
      <c r="H543" s="38" t="n"/>
      <c r="I543" s="38" t="n"/>
      <c r="J543" s="38" t="n"/>
      <c r="K543" s="38" t="n"/>
      <c r="L543" s="38" t="n"/>
      <c r="N543" s="36">
        <f>IF($B543="","",IF($C543="SUPERSTORE","Superstore","DH"))</f>
        <v/>
      </c>
      <c r="O543" s="36">
        <f>IF($B543="","",IFERROR(VLOOKUP($B543,Mapping!$A:$C,2,0),"Not Mapped"))</f>
        <v/>
      </c>
      <c r="P543" s="36">
        <f>IF($B543="","",IFERROR(VLOOKUP($B543,Mapping!$A:$C,3,0),"Not Mapped"))</f>
        <v/>
      </c>
      <c r="Q543" s="36">
        <f>IF($B543="","",IFERROR(VLOOKUP($O543,Leaders!$A:$B,2,0),"Not Mapped"))</f>
        <v/>
      </c>
      <c r="R543" s="36">
        <f>IF($B543="","",IF(COUNTIF(Exclusions!$A:$A,$B543)&gt;0,"Yes","No"))</f>
        <v/>
      </c>
      <c r="S543" s="38">
        <f>IF($B543="","",MIN(1,DAY($A543)/IF($N543="Superstore",Settings!$B$5,Settings!$B$4)))</f>
        <v/>
      </c>
      <c r="T543" s="38">
        <f>IF(OR($B543="",$G543="",$S543=0),"",$G543/$S543)</f>
        <v/>
      </c>
      <c r="U543" s="36">
        <f>IF($T543="","",IF($T543&lt;Settings!$B$8,"Critical",IF($T543&lt;Settings!$B$9,"Semi Critical","Non Critical")))</f>
        <v/>
      </c>
      <c r="V543" s="28" t="n"/>
      <c r="Z543">
        <f>IF($B543="","",IFERROR(VLOOKUP($B543,'Plan HC for CCA'!$A:$B,2,0),""))</f>
        <v/>
      </c>
      <c r="AA543">
        <f>IF(OR($B543="",$Z543=""),"",IF(N($M543)&lt;$Z543,"Delta","No Delta"))</f>
        <v/>
      </c>
      <c r="AB543">
        <f>IF(OR($B543="",$Z543=""),"",MAX(0,$Z543-N($M543)))</f>
        <v/>
      </c>
      <c r="AC543" s="46">
        <f>IF($B543="","",IFERROR(INDEX('CCA Util %'!$H:$H,MATCH($B543,'CCA Util %'!$E:$E,0)),""))</f>
        <v/>
      </c>
      <c r="AD543">
        <f>IF($B543="","",IFERROR(INDEX('CCA Util %'!$G:$G,MATCH($B543,'CCA Util %'!$E:$E,0)),""))</f>
        <v/>
      </c>
      <c r="AE543">
        <f>IF(OR($B543="",$U543=""),"",$U543&amp;" &amp; "&amp;IF(OR($AD543="",$AD543=0),"Util NA",$AD543&amp;" Util"))</f>
        <v/>
      </c>
    </row>
    <row r="544" ht="15.75" customHeight="1" s="42">
      <c r="A544" s="41" t="n"/>
      <c r="G544" s="38" t="n"/>
      <c r="H544" s="38" t="n"/>
      <c r="I544" s="38" t="n"/>
      <c r="J544" s="38" t="n"/>
      <c r="K544" s="38" t="n"/>
      <c r="L544" s="38" t="n"/>
      <c r="N544" s="36">
        <f>IF($B544="","",IF($C544="SUPERSTORE","Superstore","DH"))</f>
        <v/>
      </c>
      <c r="O544" s="36">
        <f>IF($B544="","",IFERROR(VLOOKUP($B544,Mapping!$A:$C,2,0),"Not Mapped"))</f>
        <v/>
      </c>
      <c r="P544" s="36">
        <f>IF($B544="","",IFERROR(VLOOKUP($B544,Mapping!$A:$C,3,0),"Not Mapped"))</f>
        <v/>
      </c>
      <c r="Q544" s="36">
        <f>IF($B544="","",IFERROR(VLOOKUP($O544,Leaders!$A:$B,2,0),"Not Mapped"))</f>
        <v/>
      </c>
      <c r="R544" s="36">
        <f>IF($B544="","",IF(COUNTIF(Exclusions!$A:$A,$B544)&gt;0,"Yes","No"))</f>
        <v/>
      </c>
      <c r="S544" s="38">
        <f>IF($B544="","",MIN(1,DAY($A544)/IF($N544="Superstore",Settings!$B$5,Settings!$B$4)))</f>
        <v/>
      </c>
      <c r="T544" s="38">
        <f>IF(OR($B544="",$G544="",$S544=0),"",$G544/$S544)</f>
        <v/>
      </c>
      <c r="U544" s="36">
        <f>IF($T544="","",IF($T544&lt;Settings!$B$8,"Critical",IF($T544&lt;Settings!$B$9,"Semi Critical","Non Critical")))</f>
        <v/>
      </c>
      <c r="V544" s="28" t="n"/>
      <c r="Z544">
        <f>IF($B544="","",IFERROR(VLOOKUP($B544,'Plan HC for CCA'!$A:$B,2,0),""))</f>
        <v/>
      </c>
      <c r="AA544">
        <f>IF(OR($B544="",$Z544=""),"",IF(N($M544)&lt;$Z544,"Delta","No Delta"))</f>
        <v/>
      </c>
      <c r="AB544">
        <f>IF(OR($B544="",$Z544=""),"",MAX(0,$Z544-N($M544)))</f>
        <v/>
      </c>
      <c r="AC544" s="46">
        <f>IF($B544="","",IFERROR(INDEX('CCA Util %'!$H:$H,MATCH($B544,'CCA Util %'!$E:$E,0)),""))</f>
        <v/>
      </c>
      <c r="AD544">
        <f>IF($B544="","",IFERROR(INDEX('CCA Util %'!$G:$G,MATCH($B544,'CCA Util %'!$E:$E,0)),""))</f>
        <v/>
      </c>
      <c r="AE544">
        <f>IF(OR($B544="",$U544=""),"",$U544&amp;" &amp; "&amp;IF(OR($AD544="",$AD544=0),"Util NA",$AD544&amp;" Util"))</f>
        <v/>
      </c>
    </row>
    <row r="545" ht="15.75" customHeight="1" s="42">
      <c r="A545" s="41" t="n"/>
      <c r="G545" s="38" t="n"/>
      <c r="H545" s="38" t="n"/>
      <c r="I545" s="38" t="n"/>
      <c r="J545" s="38" t="n"/>
      <c r="K545" s="38" t="n"/>
      <c r="L545" s="38" t="n"/>
      <c r="N545" s="36">
        <f>IF($B545="","",IF($C545="SUPERSTORE","Superstore","DH"))</f>
        <v/>
      </c>
      <c r="O545" s="36">
        <f>IF($B545="","",IFERROR(VLOOKUP($B545,Mapping!$A:$C,2,0),"Not Mapped"))</f>
        <v/>
      </c>
      <c r="P545" s="36">
        <f>IF($B545="","",IFERROR(VLOOKUP($B545,Mapping!$A:$C,3,0),"Not Mapped"))</f>
        <v/>
      </c>
      <c r="Q545" s="36">
        <f>IF($B545="","",IFERROR(VLOOKUP($O545,Leaders!$A:$B,2,0),"Not Mapped"))</f>
        <v/>
      </c>
      <c r="R545" s="36">
        <f>IF($B545="","",IF(COUNTIF(Exclusions!$A:$A,$B545)&gt;0,"Yes","No"))</f>
        <v/>
      </c>
      <c r="S545" s="38">
        <f>IF($B545="","",MIN(1,DAY($A545)/IF($N545="Superstore",Settings!$B$5,Settings!$B$4)))</f>
        <v/>
      </c>
      <c r="T545" s="38">
        <f>IF(OR($B545="",$G545="",$S545=0),"",$G545/$S545)</f>
        <v/>
      </c>
      <c r="U545" s="36">
        <f>IF($T545="","",IF($T545&lt;Settings!$B$8,"Critical",IF($T545&lt;Settings!$B$9,"Semi Critical","Non Critical")))</f>
        <v/>
      </c>
      <c r="V545" s="28" t="n"/>
      <c r="Z545">
        <f>IF($B545="","",IFERROR(VLOOKUP($B545,'Plan HC for CCA'!$A:$B,2,0),""))</f>
        <v/>
      </c>
      <c r="AA545">
        <f>IF(OR($B545="",$Z545=""),"",IF(N($M545)&lt;$Z545,"Delta","No Delta"))</f>
        <v/>
      </c>
      <c r="AB545">
        <f>IF(OR($B545="",$Z545=""),"",MAX(0,$Z545-N($M545)))</f>
        <v/>
      </c>
      <c r="AC545" s="46">
        <f>IF($B545="","",IFERROR(INDEX('CCA Util %'!$H:$H,MATCH($B545,'CCA Util %'!$E:$E,0)),""))</f>
        <v/>
      </c>
      <c r="AD545">
        <f>IF($B545="","",IFERROR(INDEX('CCA Util %'!$G:$G,MATCH($B545,'CCA Util %'!$E:$E,0)),""))</f>
        <v/>
      </c>
      <c r="AE545">
        <f>IF(OR($B545="",$U545=""),"",$U545&amp;" &amp; "&amp;IF(OR($AD545="",$AD545=0),"Util NA",$AD545&amp;" Util"))</f>
        <v/>
      </c>
    </row>
    <row r="546" ht="15.75" customHeight="1" s="42">
      <c r="A546" s="41" t="n"/>
      <c r="G546" s="38" t="n"/>
      <c r="H546" s="38" t="n"/>
      <c r="I546" s="38" t="n"/>
      <c r="J546" s="38" t="n"/>
      <c r="K546" s="38" t="n"/>
      <c r="L546" s="38" t="n"/>
      <c r="N546" s="36">
        <f>IF($B546="","",IF($C546="SUPERSTORE","Superstore","DH"))</f>
        <v/>
      </c>
      <c r="O546" s="36">
        <f>IF($B546="","",IFERROR(VLOOKUP($B546,Mapping!$A:$C,2,0),"Not Mapped"))</f>
        <v/>
      </c>
      <c r="P546" s="36">
        <f>IF($B546="","",IFERROR(VLOOKUP($B546,Mapping!$A:$C,3,0),"Not Mapped"))</f>
        <v/>
      </c>
      <c r="Q546" s="36">
        <f>IF($B546="","",IFERROR(VLOOKUP($O546,Leaders!$A:$B,2,0),"Not Mapped"))</f>
        <v/>
      </c>
      <c r="R546" s="36">
        <f>IF($B546="","",IF(COUNTIF(Exclusions!$A:$A,$B546)&gt;0,"Yes","No"))</f>
        <v/>
      </c>
      <c r="S546" s="38">
        <f>IF($B546="","",MIN(1,DAY($A546)/IF($N546="Superstore",Settings!$B$5,Settings!$B$4)))</f>
        <v/>
      </c>
      <c r="T546" s="38">
        <f>IF(OR($B546="",$G546="",$S546=0),"",$G546/$S546)</f>
        <v/>
      </c>
      <c r="U546" s="36">
        <f>IF($T546="","",IF($T546&lt;Settings!$B$8,"Critical",IF($T546&lt;Settings!$B$9,"Semi Critical","Non Critical")))</f>
        <v/>
      </c>
      <c r="V546" s="28" t="n"/>
      <c r="Z546">
        <f>IF($B546="","",IFERROR(VLOOKUP($B546,'Plan HC for CCA'!$A:$B,2,0),""))</f>
        <v/>
      </c>
      <c r="AA546">
        <f>IF(OR($B546="",$Z546=""),"",IF(N($M546)&lt;$Z546,"Delta","No Delta"))</f>
        <v/>
      </c>
      <c r="AB546">
        <f>IF(OR($B546="",$Z546=""),"",MAX(0,$Z546-N($M546)))</f>
        <v/>
      </c>
      <c r="AC546" s="46">
        <f>IF($B546="","",IFERROR(INDEX('CCA Util %'!$H:$H,MATCH($B546,'CCA Util %'!$E:$E,0)),""))</f>
        <v/>
      </c>
      <c r="AD546">
        <f>IF($B546="","",IFERROR(INDEX('CCA Util %'!$G:$G,MATCH($B546,'CCA Util %'!$E:$E,0)),""))</f>
        <v/>
      </c>
      <c r="AE546">
        <f>IF(OR($B546="",$U546=""),"",$U546&amp;" &amp; "&amp;IF(OR($AD546="",$AD546=0),"Util NA",$AD546&amp;" Util"))</f>
        <v/>
      </c>
    </row>
    <row r="547" ht="15.75" customHeight="1" s="42">
      <c r="A547" s="41" t="n"/>
      <c r="G547" s="38" t="n"/>
      <c r="H547" s="38" t="n"/>
      <c r="I547" s="38" t="n"/>
      <c r="J547" s="38" t="n"/>
      <c r="K547" s="38" t="n"/>
      <c r="L547" s="38" t="n"/>
      <c r="N547" s="36">
        <f>IF($B547="","",IF($C547="SUPERSTORE","Superstore","DH"))</f>
        <v/>
      </c>
      <c r="O547" s="36">
        <f>IF($B547="","",IFERROR(VLOOKUP($B547,Mapping!$A:$C,2,0),"Not Mapped"))</f>
        <v/>
      </c>
      <c r="P547" s="36">
        <f>IF($B547="","",IFERROR(VLOOKUP($B547,Mapping!$A:$C,3,0),"Not Mapped"))</f>
        <v/>
      </c>
      <c r="Q547" s="36">
        <f>IF($B547="","",IFERROR(VLOOKUP($O547,Leaders!$A:$B,2,0),"Not Mapped"))</f>
        <v/>
      </c>
      <c r="R547" s="36">
        <f>IF($B547="","",IF(COUNTIF(Exclusions!$A:$A,$B547)&gt;0,"Yes","No"))</f>
        <v/>
      </c>
      <c r="S547" s="38">
        <f>IF($B547="","",MIN(1,DAY($A547)/IF($N547="Superstore",Settings!$B$5,Settings!$B$4)))</f>
        <v/>
      </c>
      <c r="T547" s="38">
        <f>IF(OR($B547="",$G547="",$S547=0),"",$G547/$S547)</f>
        <v/>
      </c>
      <c r="U547" s="36">
        <f>IF($T547="","",IF($T547&lt;Settings!$B$8,"Critical",IF($T547&lt;Settings!$B$9,"Semi Critical","Non Critical")))</f>
        <v/>
      </c>
      <c r="V547" s="28" t="n"/>
      <c r="Z547">
        <f>IF($B547="","",IFERROR(VLOOKUP($B547,'Plan HC for CCA'!$A:$B,2,0),""))</f>
        <v/>
      </c>
      <c r="AA547">
        <f>IF(OR($B547="",$Z547=""),"",IF(N($M547)&lt;$Z547,"Delta","No Delta"))</f>
        <v/>
      </c>
      <c r="AB547">
        <f>IF(OR($B547="",$Z547=""),"",MAX(0,$Z547-N($M547)))</f>
        <v/>
      </c>
      <c r="AC547" s="46">
        <f>IF($B547="","",IFERROR(INDEX('CCA Util %'!$H:$H,MATCH($B547,'CCA Util %'!$E:$E,0)),""))</f>
        <v/>
      </c>
      <c r="AD547">
        <f>IF($B547="","",IFERROR(INDEX('CCA Util %'!$G:$G,MATCH($B547,'CCA Util %'!$E:$E,0)),""))</f>
        <v/>
      </c>
      <c r="AE547">
        <f>IF(OR($B547="",$U547=""),"",$U547&amp;" &amp; "&amp;IF(OR($AD547="",$AD547=0),"Util NA",$AD547&amp;" Util"))</f>
        <v/>
      </c>
    </row>
    <row r="548" ht="15.75" customHeight="1" s="42">
      <c r="A548" s="41" t="n"/>
      <c r="G548" s="38" t="n"/>
      <c r="H548" s="38" t="n"/>
      <c r="I548" s="38" t="n"/>
      <c r="J548" s="38" t="n"/>
      <c r="K548" s="38" t="n"/>
      <c r="L548" s="38" t="n"/>
      <c r="N548" s="36">
        <f>IF($B548="","",IF($C548="SUPERSTORE","Superstore","DH"))</f>
        <v/>
      </c>
      <c r="O548" s="36">
        <f>IF($B548="","",IFERROR(VLOOKUP($B548,Mapping!$A:$C,2,0),"Not Mapped"))</f>
        <v/>
      </c>
      <c r="P548" s="36">
        <f>IF($B548="","",IFERROR(VLOOKUP($B548,Mapping!$A:$C,3,0),"Not Mapped"))</f>
        <v/>
      </c>
      <c r="Q548" s="36">
        <f>IF($B548="","",IFERROR(VLOOKUP($O548,Leaders!$A:$B,2,0),"Not Mapped"))</f>
        <v/>
      </c>
      <c r="R548" s="36">
        <f>IF($B548="","",IF(COUNTIF(Exclusions!$A:$A,$B548)&gt;0,"Yes","No"))</f>
        <v/>
      </c>
      <c r="S548" s="38">
        <f>IF($B548="","",MIN(1,DAY($A548)/IF($N548="Superstore",Settings!$B$5,Settings!$B$4)))</f>
        <v/>
      </c>
      <c r="T548" s="38">
        <f>IF(OR($B548="",$G548="",$S548=0),"",$G548/$S548)</f>
        <v/>
      </c>
      <c r="U548" s="36">
        <f>IF($T548="","",IF($T548&lt;Settings!$B$8,"Critical",IF($T548&lt;Settings!$B$9,"Semi Critical","Non Critical")))</f>
        <v/>
      </c>
      <c r="V548" s="28" t="n"/>
      <c r="Z548">
        <f>IF($B548="","",IFERROR(VLOOKUP($B548,'Plan HC for CCA'!$A:$B,2,0),""))</f>
        <v/>
      </c>
      <c r="AA548">
        <f>IF(OR($B548="",$Z548=""),"",IF(N($M548)&lt;$Z548,"Delta","No Delta"))</f>
        <v/>
      </c>
      <c r="AB548">
        <f>IF(OR($B548="",$Z548=""),"",MAX(0,$Z548-N($M548)))</f>
        <v/>
      </c>
      <c r="AC548" s="46">
        <f>IF($B548="","",IFERROR(INDEX('CCA Util %'!$H:$H,MATCH($B548,'CCA Util %'!$E:$E,0)),""))</f>
        <v/>
      </c>
      <c r="AD548">
        <f>IF($B548="","",IFERROR(INDEX('CCA Util %'!$G:$G,MATCH($B548,'CCA Util %'!$E:$E,0)),""))</f>
        <v/>
      </c>
      <c r="AE548">
        <f>IF(OR($B548="",$U548=""),"",$U548&amp;" &amp; "&amp;IF(OR($AD548="",$AD548=0),"Util NA",$AD548&amp;" Util"))</f>
        <v/>
      </c>
    </row>
    <row r="549" ht="15.75" customHeight="1" s="42">
      <c r="A549" s="41" t="n"/>
      <c r="G549" s="38" t="n"/>
      <c r="H549" s="38" t="n"/>
      <c r="I549" s="38" t="n"/>
      <c r="J549" s="38" t="n"/>
      <c r="K549" s="38" t="n"/>
      <c r="L549" s="38" t="n"/>
      <c r="N549" s="36">
        <f>IF($B549="","",IF($C549="SUPERSTORE","Superstore","DH"))</f>
        <v/>
      </c>
      <c r="O549" s="36">
        <f>IF($B549="","",IFERROR(VLOOKUP($B549,Mapping!$A:$C,2,0),"Not Mapped"))</f>
        <v/>
      </c>
      <c r="P549" s="36">
        <f>IF($B549="","",IFERROR(VLOOKUP($B549,Mapping!$A:$C,3,0),"Not Mapped"))</f>
        <v/>
      </c>
      <c r="Q549" s="36">
        <f>IF($B549="","",IFERROR(VLOOKUP($O549,Leaders!$A:$B,2,0),"Not Mapped"))</f>
        <v/>
      </c>
      <c r="R549" s="36">
        <f>IF($B549="","",IF(COUNTIF(Exclusions!$A:$A,$B549)&gt;0,"Yes","No"))</f>
        <v/>
      </c>
      <c r="S549" s="38">
        <f>IF($B549="","",MIN(1,DAY($A549)/IF($N549="Superstore",Settings!$B$5,Settings!$B$4)))</f>
        <v/>
      </c>
      <c r="T549" s="38">
        <f>IF(OR($B549="",$G549="",$S549=0),"",$G549/$S549)</f>
        <v/>
      </c>
      <c r="U549" s="36">
        <f>IF($T549="","",IF($T549&lt;Settings!$B$8,"Critical",IF($T549&lt;Settings!$B$9,"Semi Critical","Non Critical")))</f>
        <v/>
      </c>
      <c r="V549" s="28" t="n"/>
      <c r="Z549">
        <f>IF($B549="","",IFERROR(VLOOKUP($B549,'Plan HC for CCA'!$A:$B,2,0),""))</f>
        <v/>
      </c>
      <c r="AA549">
        <f>IF(OR($B549="",$Z549=""),"",IF(N($M549)&lt;$Z549,"Delta","No Delta"))</f>
        <v/>
      </c>
      <c r="AB549">
        <f>IF(OR($B549="",$Z549=""),"",MAX(0,$Z549-N($M549)))</f>
        <v/>
      </c>
      <c r="AC549" s="46">
        <f>IF($B549="","",IFERROR(INDEX('CCA Util %'!$H:$H,MATCH($B549,'CCA Util %'!$E:$E,0)),""))</f>
        <v/>
      </c>
      <c r="AD549">
        <f>IF($B549="","",IFERROR(INDEX('CCA Util %'!$G:$G,MATCH($B549,'CCA Util %'!$E:$E,0)),""))</f>
        <v/>
      </c>
      <c r="AE549">
        <f>IF(OR($B549="",$U549=""),"",$U549&amp;" &amp; "&amp;IF(OR($AD549="",$AD549=0),"Util NA",$AD549&amp;" Util"))</f>
        <v/>
      </c>
    </row>
    <row r="550" ht="15.75" customHeight="1" s="42">
      <c r="A550" s="41" t="n"/>
      <c r="G550" s="38" t="n"/>
      <c r="H550" s="38" t="n"/>
      <c r="I550" s="38" t="n"/>
      <c r="J550" s="38" t="n"/>
      <c r="K550" s="38" t="n"/>
      <c r="L550" s="38" t="n"/>
      <c r="N550" s="36">
        <f>IF($B550="","",IF($C550="SUPERSTORE","Superstore","DH"))</f>
        <v/>
      </c>
      <c r="O550" s="36">
        <f>IF($B550="","",IFERROR(VLOOKUP($B550,Mapping!$A:$C,2,0),"Not Mapped"))</f>
        <v/>
      </c>
      <c r="P550" s="36">
        <f>IF($B550="","",IFERROR(VLOOKUP($B550,Mapping!$A:$C,3,0),"Not Mapped"))</f>
        <v/>
      </c>
      <c r="Q550" s="36">
        <f>IF($B550="","",IFERROR(VLOOKUP($O550,Leaders!$A:$B,2,0),"Not Mapped"))</f>
        <v/>
      </c>
      <c r="R550" s="36">
        <f>IF($B550="","",IF(COUNTIF(Exclusions!$A:$A,$B550)&gt;0,"Yes","No"))</f>
        <v/>
      </c>
      <c r="S550" s="38">
        <f>IF($B550="","",MIN(1,DAY($A550)/IF($N550="Superstore",Settings!$B$5,Settings!$B$4)))</f>
        <v/>
      </c>
      <c r="T550" s="38">
        <f>IF(OR($B550="",$G550="",$S550=0),"",$G550/$S550)</f>
        <v/>
      </c>
      <c r="U550" s="36">
        <f>IF($T550="","",IF($T550&lt;Settings!$B$8,"Critical",IF($T550&lt;Settings!$B$9,"Semi Critical","Non Critical")))</f>
        <v/>
      </c>
      <c r="V550" s="28" t="n"/>
      <c r="Z550">
        <f>IF($B550="","",IFERROR(VLOOKUP($B550,'Plan HC for CCA'!$A:$B,2,0),""))</f>
        <v/>
      </c>
      <c r="AA550">
        <f>IF(OR($B550="",$Z550=""),"",IF(N($M550)&lt;$Z550,"Delta","No Delta"))</f>
        <v/>
      </c>
      <c r="AB550">
        <f>IF(OR($B550="",$Z550=""),"",MAX(0,$Z550-N($M550)))</f>
        <v/>
      </c>
      <c r="AC550" s="46">
        <f>IF($B550="","",IFERROR(INDEX('CCA Util %'!$H:$H,MATCH($B550,'CCA Util %'!$E:$E,0)),""))</f>
        <v/>
      </c>
      <c r="AD550">
        <f>IF($B550="","",IFERROR(INDEX('CCA Util %'!$G:$G,MATCH($B550,'CCA Util %'!$E:$E,0)),""))</f>
        <v/>
      </c>
      <c r="AE550">
        <f>IF(OR($B550="",$U550=""),"",$U550&amp;" &amp; "&amp;IF(OR($AD550="",$AD550=0),"Util NA",$AD550&amp;" Util"))</f>
        <v/>
      </c>
    </row>
    <row r="551" ht="15.75" customHeight="1" s="42">
      <c r="A551" s="41" t="n"/>
      <c r="G551" s="38" t="n"/>
      <c r="H551" s="38" t="n"/>
      <c r="I551" s="38" t="n"/>
      <c r="J551" s="38" t="n"/>
      <c r="K551" s="38" t="n"/>
      <c r="L551" s="38" t="n"/>
      <c r="N551" s="36">
        <f>IF($B551="","",IF($C551="SUPERSTORE","Superstore","DH"))</f>
        <v/>
      </c>
      <c r="O551" s="36">
        <f>IF($B551="","",IFERROR(VLOOKUP($B551,Mapping!$A:$C,2,0),"Not Mapped"))</f>
        <v/>
      </c>
      <c r="P551" s="36">
        <f>IF($B551="","",IFERROR(VLOOKUP($B551,Mapping!$A:$C,3,0),"Not Mapped"))</f>
        <v/>
      </c>
      <c r="Q551" s="36">
        <f>IF($B551="","",IFERROR(VLOOKUP($O551,Leaders!$A:$B,2,0),"Not Mapped"))</f>
        <v/>
      </c>
      <c r="R551" s="36">
        <f>IF($B551="","",IF(COUNTIF(Exclusions!$A:$A,$B551)&gt;0,"Yes","No"))</f>
        <v/>
      </c>
      <c r="S551" s="38">
        <f>IF($B551="","",MIN(1,DAY($A551)/IF($N551="Superstore",Settings!$B$5,Settings!$B$4)))</f>
        <v/>
      </c>
      <c r="T551" s="38">
        <f>IF(OR($B551="",$G551="",$S551=0),"",$G551/$S551)</f>
        <v/>
      </c>
      <c r="U551" s="36">
        <f>IF($T551="","",IF($T551&lt;Settings!$B$8,"Critical",IF($T551&lt;Settings!$B$9,"Semi Critical","Non Critical")))</f>
        <v/>
      </c>
      <c r="V551" s="28" t="n"/>
      <c r="Z551">
        <f>IF($B551="","",IFERROR(VLOOKUP($B551,'Plan HC for CCA'!$A:$B,2,0),""))</f>
        <v/>
      </c>
      <c r="AA551">
        <f>IF(OR($B551="",$Z551=""),"",IF(N($M551)&lt;$Z551,"Delta","No Delta"))</f>
        <v/>
      </c>
      <c r="AB551">
        <f>IF(OR($B551="",$Z551=""),"",MAX(0,$Z551-N($M551)))</f>
        <v/>
      </c>
      <c r="AC551" s="46">
        <f>IF($B551="","",IFERROR(INDEX('CCA Util %'!$H:$H,MATCH($B551,'CCA Util %'!$E:$E,0)),""))</f>
        <v/>
      </c>
      <c r="AD551">
        <f>IF($B551="","",IFERROR(INDEX('CCA Util %'!$G:$G,MATCH($B551,'CCA Util %'!$E:$E,0)),""))</f>
        <v/>
      </c>
      <c r="AE551">
        <f>IF(OR($B551="",$U551=""),"",$U551&amp;" &amp; "&amp;IF(OR($AD551="",$AD551=0),"Util NA",$AD551&amp;" Util"))</f>
        <v/>
      </c>
    </row>
    <row r="552" ht="15.75" customHeight="1" s="42">
      <c r="A552" s="41" t="n"/>
      <c r="G552" s="38" t="n"/>
      <c r="H552" s="38" t="n"/>
      <c r="I552" s="38" t="n"/>
      <c r="J552" s="38" t="n"/>
      <c r="K552" s="38" t="n"/>
      <c r="L552" s="38" t="n"/>
      <c r="N552" s="36">
        <f>IF($B552="","",IF($C552="SUPERSTORE","Superstore","DH"))</f>
        <v/>
      </c>
      <c r="O552" s="36">
        <f>IF($B552="","",IFERROR(VLOOKUP($B552,Mapping!$A:$C,2,0),"Not Mapped"))</f>
        <v/>
      </c>
      <c r="P552" s="36">
        <f>IF($B552="","",IFERROR(VLOOKUP($B552,Mapping!$A:$C,3,0),"Not Mapped"))</f>
        <v/>
      </c>
      <c r="Q552" s="36">
        <f>IF($B552="","",IFERROR(VLOOKUP($O552,Leaders!$A:$B,2,0),"Not Mapped"))</f>
        <v/>
      </c>
      <c r="R552" s="36">
        <f>IF($B552="","",IF(COUNTIF(Exclusions!$A:$A,$B552)&gt;0,"Yes","No"))</f>
        <v/>
      </c>
      <c r="S552" s="38">
        <f>IF($B552="","",MIN(1,DAY($A552)/IF($N552="Superstore",Settings!$B$5,Settings!$B$4)))</f>
        <v/>
      </c>
      <c r="T552" s="38">
        <f>IF(OR($B552="",$G552="",$S552=0),"",$G552/$S552)</f>
        <v/>
      </c>
      <c r="U552" s="36">
        <f>IF($T552="","",IF($T552&lt;Settings!$B$8,"Critical",IF($T552&lt;Settings!$B$9,"Semi Critical","Non Critical")))</f>
        <v/>
      </c>
      <c r="V552" s="28" t="n"/>
      <c r="Z552">
        <f>IF($B552="","",IFERROR(VLOOKUP($B552,'Plan HC for CCA'!$A:$B,2,0),""))</f>
        <v/>
      </c>
      <c r="AA552">
        <f>IF(OR($B552="",$Z552=""),"",IF(N($M552)&lt;$Z552,"Delta","No Delta"))</f>
        <v/>
      </c>
      <c r="AB552">
        <f>IF(OR($B552="",$Z552=""),"",MAX(0,$Z552-N($M552)))</f>
        <v/>
      </c>
      <c r="AC552" s="46">
        <f>IF($B552="","",IFERROR(INDEX('CCA Util %'!$H:$H,MATCH($B552,'CCA Util %'!$E:$E,0)),""))</f>
        <v/>
      </c>
      <c r="AD552">
        <f>IF($B552="","",IFERROR(INDEX('CCA Util %'!$G:$G,MATCH($B552,'CCA Util %'!$E:$E,0)),""))</f>
        <v/>
      </c>
      <c r="AE552">
        <f>IF(OR($B552="",$U552=""),"",$U552&amp;" &amp; "&amp;IF(OR($AD552="",$AD552=0),"Util NA",$AD552&amp;" Util"))</f>
        <v/>
      </c>
    </row>
    <row r="553" ht="15.75" customHeight="1" s="42">
      <c r="A553" s="41" t="n"/>
      <c r="G553" s="38" t="n"/>
      <c r="H553" s="38" t="n"/>
      <c r="I553" s="38" t="n"/>
      <c r="J553" s="38" t="n"/>
      <c r="K553" s="38" t="n"/>
      <c r="L553" s="38" t="n"/>
      <c r="N553" s="36">
        <f>IF($B553="","",IF($C553="SUPERSTORE","Superstore","DH"))</f>
        <v/>
      </c>
      <c r="O553" s="36">
        <f>IF($B553="","",IFERROR(VLOOKUP($B553,Mapping!$A:$C,2,0),"Not Mapped"))</f>
        <v/>
      </c>
      <c r="P553" s="36">
        <f>IF($B553="","",IFERROR(VLOOKUP($B553,Mapping!$A:$C,3,0),"Not Mapped"))</f>
        <v/>
      </c>
      <c r="Q553" s="36">
        <f>IF($B553="","",IFERROR(VLOOKUP($O553,Leaders!$A:$B,2,0),"Not Mapped"))</f>
        <v/>
      </c>
      <c r="R553" s="36">
        <f>IF($B553="","",IF(COUNTIF(Exclusions!$A:$A,$B553)&gt;0,"Yes","No"))</f>
        <v/>
      </c>
      <c r="S553" s="38">
        <f>IF($B553="","",MIN(1,DAY($A553)/IF($N553="Superstore",Settings!$B$5,Settings!$B$4)))</f>
        <v/>
      </c>
      <c r="T553" s="38">
        <f>IF(OR($B553="",$G553="",$S553=0),"",$G553/$S553)</f>
        <v/>
      </c>
      <c r="U553" s="36">
        <f>IF($T553="","",IF($T553&lt;Settings!$B$8,"Critical",IF($T553&lt;Settings!$B$9,"Semi Critical","Non Critical")))</f>
        <v/>
      </c>
      <c r="V553" s="28" t="n"/>
      <c r="Z553">
        <f>IF($B553="","",IFERROR(VLOOKUP($B553,'Plan HC for CCA'!$A:$B,2,0),""))</f>
        <v/>
      </c>
      <c r="AA553">
        <f>IF(OR($B553="",$Z553=""),"",IF(N($M553)&lt;$Z553,"Delta","No Delta"))</f>
        <v/>
      </c>
      <c r="AB553">
        <f>IF(OR($B553="",$Z553=""),"",MAX(0,$Z553-N($M553)))</f>
        <v/>
      </c>
      <c r="AC553" s="46">
        <f>IF($B553="","",IFERROR(INDEX('CCA Util %'!$H:$H,MATCH($B553,'CCA Util %'!$E:$E,0)),""))</f>
        <v/>
      </c>
      <c r="AD553">
        <f>IF($B553="","",IFERROR(INDEX('CCA Util %'!$G:$G,MATCH($B553,'CCA Util %'!$E:$E,0)),""))</f>
        <v/>
      </c>
      <c r="AE553">
        <f>IF(OR($B553="",$U553=""),"",$U553&amp;" &amp; "&amp;IF(OR($AD553="",$AD553=0),"Util NA",$AD553&amp;" Util"))</f>
        <v/>
      </c>
    </row>
    <row r="554" ht="15.75" customHeight="1" s="42">
      <c r="A554" s="41" t="n"/>
      <c r="G554" s="38" t="n"/>
      <c r="H554" s="38" t="n"/>
      <c r="I554" s="38" t="n"/>
      <c r="J554" s="38" t="n"/>
      <c r="K554" s="38" t="n"/>
      <c r="L554" s="38" t="n"/>
      <c r="N554" s="36">
        <f>IF($B554="","",IF($C554="SUPERSTORE","Superstore","DH"))</f>
        <v/>
      </c>
      <c r="O554" s="36">
        <f>IF($B554="","",IFERROR(VLOOKUP($B554,Mapping!$A:$C,2,0),"Not Mapped"))</f>
        <v/>
      </c>
      <c r="P554" s="36">
        <f>IF($B554="","",IFERROR(VLOOKUP($B554,Mapping!$A:$C,3,0),"Not Mapped"))</f>
        <v/>
      </c>
      <c r="Q554" s="36">
        <f>IF($B554="","",IFERROR(VLOOKUP($O554,Leaders!$A:$B,2,0),"Not Mapped"))</f>
        <v/>
      </c>
      <c r="R554" s="36">
        <f>IF($B554="","",IF(COUNTIF(Exclusions!$A:$A,$B554)&gt;0,"Yes","No"))</f>
        <v/>
      </c>
      <c r="S554" s="38">
        <f>IF($B554="","",MIN(1,DAY($A554)/IF($N554="Superstore",Settings!$B$5,Settings!$B$4)))</f>
        <v/>
      </c>
      <c r="T554" s="38">
        <f>IF(OR($B554="",$G554="",$S554=0),"",$G554/$S554)</f>
        <v/>
      </c>
      <c r="U554" s="36">
        <f>IF($T554="","",IF($T554&lt;Settings!$B$8,"Critical",IF($T554&lt;Settings!$B$9,"Semi Critical","Non Critical")))</f>
        <v/>
      </c>
      <c r="V554" s="28" t="n"/>
      <c r="Z554">
        <f>IF($B554="","",IFERROR(VLOOKUP($B554,'Plan HC for CCA'!$A:$B,2,0),""))</f>
        <v/>
      </c>
      <c r="AA554">
        <f>IF(OR($B554="",$Z554=""),"",IF(N($M554)&lt;$Z554,"Delta","No Delta"))</f>
        <v/>
      </c>
      <c r="AB554">
        <f>IF(OR($B554="",$Z554=""),"",MAX(0,$Z554-N($M554)))</f>
        <v/>
      </c>
      <c r="AC554" s="46">
        <f>IF($B554="","",IFERROR(INDEX('CCA Util %'!$H:$H,MATCH($B554,'CCA Util %'!$E:$E,0)),""))</f>
        <v/>
      </c>
      <c r="AD554">
        <f>IF($B554="","",IFERROR(INDEX('CCA Util %'!$G:$G,MATCH($B554,'CCA Util %'!$E:$E,0)),""))</f>
        <v/>
      </c>
      <c r="AE554">
        <f>IF(OR($B554="",$U554=""),"",$U554&amp;" &amp; "&amp;IF(OR($AD554="",$AD554=0),"Util NA",$AD554&amp;" Util"))</f>
        <v/>
      </c>
    </row>
    <row r="555" ht="15.75" customHeight="1" s="42">
      <c r="A555" s="41" t="n"/>
      <c r="G555" s="38" t="n"/>
      <c r="H555" s="38" t="n"/>
      <c r="I555" s="38" t="n"/>
      <c r="J555" s="38" t="n"/>
      <c r="K555" s="38" t="n"/>
      <c r="L555" s="38" t="n"/>
      <c r="N555" s="36">
        <f>IF($B555="","",IF($C555="SUPERSTORE","Superstore","DH"))</f>
        <v/>
      </c>
      <c r="O555" s="36">
        <f>IF($B555="","",IFERROR(VLOOKUP($B555,Mapping!$A:$C,2,0),"Not Mapped"))</f>
        <v/>
      </c>
      <c r="P555" s="36">
        <f>IF($B555="","",IFERROR(VLOOKUP($B555,Mapping!$A:$C,3,0),"Not Mapped"))</f>
        <v/>
      </c>
      <c r="Q555" s="36">
        <f>IF($B555="","",IFERROR(VLOOKUP($O555,Leaders!$A:$B,2,0),"Not Mapped"))</f>
        <v/>
      </c>
      <c r="R555" s="36">
        <f>IF($B555="","",IF(COUNTIF(Exclusions!$A:$A,$B555)&gt;0,"Yes","No"))</f>
        <v/>
      </c>
      <c r="S555" s="38">
        <f>IF($B555="","",MIN(1,DAY($A555)/IF($N555="Superstore",Settings!$B$5,Settings!$B$4)))</f>
        <v/>
      </c>
      <c r="T555" s="38">
        <f>IF(OR($B555="",$G555="",$S555=0),"",$G555/$S555)</f>
        <v/>
      </c>
      <c r="U555" s="36">
        <f>IF($T555="","",IF($T555&lt;Settings!$B$8,"Critical",IF($T555&lt;Settings!$B$9,"Semi Critical","Non Critical")))</f>
        <v/>
      </c>
      <c r="V555" s="28" t="n"/>
      <c r="Z555">
        <f>IF($B555="","",IFERROR(VLOOKUP($B555,'Plan HC for CCA'!$A:$B,2,0),""))</f>
        <v/>
      </c>
      <c r="AA555">
        <f>IF(OR($B555="",$Z555=""),"",IF(N($M555)&lt;$Z555,"Delta","No Delta"))</f>
        <v/>
      </c>
      <c r="AB555">
        <f>IF(OR($B555="",$Z555=""),"",MAX(0,$Z555-N($M555)))</f>
        <v/>
      </c>
      <c r="AC555" s="46">
        <f>IF($B555="","",IFERROR(INDEX('CCA Util %'!$H:$H,MATCH($B555,'CCA Util %'!$E:$E,0)),""))</f>
        <v/>
      </c>
      <c r="AD555">
        <f>IF($B555="","",IFERROR(INDEX('CCA Util %'!$G:$G,MATCH($B555,'CCA Util %'!$E:$E,0)),""))</f>
        <v/>
      </c>
      <c r="AE555">
        <f>IF(OR($B555="",$U555=""),"",$U555&amp;" &amp; "&amp;IF(OR($AD555="",$AD555=0),"Util NA",$AD555&amp;" Util"))</f>
        <v/>
      </c>
    </row>
    <row r="556" ht="15.75" customHeight="1" s="42">
      <c r="A556" s="41" t="n"/>
      <c r="G556" s="38" t="n"/>
      <c r="H556" s="38" t="n"/>
      <c r="I556" s="38" t="n"/>
      <c r="J556" s="38" t="n"/>
      <c r="K556" s="38" t="n"/>
      <c r="L556" s="38" t="n"/>
      <c r="N556" s="36">
        <f>IF($B556="","",IF($C556="SUPERSTORE","Superstore","DH"))</f>
        <v/>
      </c>
      <c r="O556" s="36">
        <f>IF($B556="","",IFERROR(VLOOKUP($B556,Mapping!$A:$C,2,0),"Not Mapped"))</f>
        <v/>
      </c>
      <c r="P556" s="36">
        <f>IF($B556="","",IFERROR(VLOOKUP($B556,Mapping!$A:$C,3,0),"Not Mapped"))</f>
        <v/>
      </c>
      <c r="Q556" s="36">
        <f>IF($B556="","",IFERROR(VLOOKUP($O556,Leaders!$A:$B,2,0),"Not Mapped"))</f>
        <v/>
      </c>
      <c r="R556" s="36">
        <f>IF($B556="","",IF(COUNTIF(Exclusions!$A:$A,$B556)&gt;0,"Yes","No"))</f>
        <v/>
      </c>
      <c r="S556" s="38">
        <f>IF($B556="","",MIN(1,DAY($A556)/IF($N556="Superstore",Settings!$B$5,Settings!$B$4)))</f>
        <v/>
      </c>
      <c r="T556" s="38">
        <f>IF(OR($B556="",$G556="",$S556=0),"",$G556/$S556)</f>
        <v/>
      </c>
      <c r="U556" s="36">
        <f>IF($T556="","",IF($T556&lt;Settings!$B$8,"Critical",IF($T556&lt;Settings!$B$9,"Semi Critical","Non Critical")))</f>
        <v/>
      </c>
      <c r="V556" s="28" t="n"/>
      <c r="Z556">
        <f>IF($B556="","",IFERROR(VLOOKUP($B556,'Plan HC for CCA'!$A:$B,2,0),""))</f>
        <v/>
      </c>
      <c r="AA556">
        <f>IF(OR($B556="",$Z556=""),"",IF(N($M556)&lt;$Z556,"Delta","No Delta"))</f>
        <v/>
      </c>
      <c r="AB556">
        <f>IF(OR($B556="",$Z556=""),"",MAX(0,$Z556-N($M556)))</f>
        <v/>
      </c>
      <c r="AC556" s="46">
        <f>IF($B556="","",IFERROR(INDEX('CCA Util %'!$H:$H,MATCH($B556,'CCA Util %'!$E:$E,0)),""))</f>
        <v/>
      </c>
      <c r="AD556">
        <f>IF($B556="","",IFERROR(INDEX('CCA Util %'!$G:$G,MATCH($B556,'CCA Util %'!$E:$E,0)),""))</f>
        <v/>
      </c>
      <c r="AE556">
        <f>IF(OR($B556="",$U556=""),"",$U556&amp;" &amp; "&amp;IF(OR($AD556="",$AD556=0),"Util NA",$AD556&amp;" Util"))</f>
        <v/>
      </c>
    </row>
    <row r="557" ht="15.75" customHeight="1" s="42">
      <c r="A557" s="41" t="n"/>
      <c r="G557" s="38" t="n"/>
      <c r="H557" s="38" t="n"/>
      <c r="I557" s="38" t="n"/>
      <c r="J557" s="38" t="n"/>
      <c r="K557" s="38" t="n"/>
      <c r="L557" s="38" t="n"/>
      <c r="N557" s="36">
        <f>IF($B557="","",IF($C557="SUPERSTORE","Superstore","DH"))</f>
        <v/>
      </c>
      <c r="O557" s="36">
        <f>IF($B557="","",IFERROR(VLOOKUP($B557,Mapping!$A:$C,2,0),"Not Mapped"))</f>
        <v/>
      </c>
      <c r="P557" s="36">
        <f>IF($B557="","",IFERROR(VLOOKUP($B557,Mapping!$A:$C,3,0),"Not Mapped"))</f>
        <v/>
      </c>
      <c r="Q557" s="36">
        <f>IF($B557="","",IFERROR(VLOOKUP($O557,Leaders!$A:$B,2,0),"Not Mapped"))</f>
        <v/>
      </c>
      <c r="R557" s="36">
        <f>IF($B557="","",IF(COUNTIF(Exclusions!$A:$A,$B557)&gt;0,"Yes","No"))</f>
        <v/>
      </c>
      <c r="S557" s="38">
        <f>IF($B557="","",MIN(1,DAY($A557)/IF($N557="Superstore",Settings!$B$5,Settings!$B$4)))</f>
        <v/>
      </c>
      <c r="T557" s="38">
        <f>IF(OR($B557="",$G557="",$S557=0),"",$G557/$S557)</f>
        <v/>
      </c>
      <c r="U557" s="36">
        <f>IF($T557="","",IF($T557&lt;Settings!$B$8,"Critical",IF($T557&lt;Settings!$B$9,"Semi Critical","Non Critical")))</f>
        <v/>
      </c>
      <c r="V557" s="28" t="n"/>
      <c r="Z557">
        <f>IF($B557="","",IFERROR(VLOOKUP($B557,'Plan HC for CCA'!$A:$B,2,0),""))</f>
        <v/>
      </c>
      <c r="AA557">
        <f>IF(OR($B557="",$Z557=""),"",IF(N($M557)&lt;$Z557,"Delta","No Delta"))</f>
        <v/>
      </c>
      <c r="AB557">
        <f>IF(OR($B557="",$Z557=""),"",MAX(0,$Z557-N($M557)))</f>
        <v/>
      </c>
      <c r="AC557" s="46">
        <f>IF($B557="","",IFERROR(INDEX('CCA Util %'!$H:$H,MATCH($B557,'CCA Util %'!$E:$E,0)),""))</f>
        <v/>
      </c>
      <c r="AD557">
        <f>IF($B557="","",IFERROR(INDEX('CCA Util %'!$G:$G,MATCH($B557,'CCA Util %'!$E:$E,0)),""))</f>
        <v/>
      </c>
      <c r="AE557">
        <f>IF(OR($B557="",$U557=""),"",$U557&amp;" &amp; "&amp;IF(OR($AD557="",$AD557=0),"Util NA",$AD557&amp;" Util"))</f>
        <v/>
      </c>
    </row>
    <row r="558" ht="15.75" customHeight="1" s="42">
      <c r="A558" s="41" t="n"/>
      <c r="G558" s="38" t="n"/>
      <c r="H558" s="38" t="n"/>
      <c r="I558" s="38" t="n"/>
      <c r="J558" s="38" t="n"/>
      <c r="K558" s="38" t="n"/>
      <c r="L558" s="38" t="n"/>
      <c r="N558" s="36">
        <f>IF($B558="","",IF($C558="SUPERSTORE","Superstore","DH"))</f>
        <v/>
      </c>
      <c r="O558" s="36">
        <f>IF($B558="","",IFERROR(VLOOKUP($B558,Mapping!$A:$C,2,0),"Not Mapped"))</f>
        <v/>
      </c>
      <c r="P558" s="36">
        <f>IF($B558="","",IFERROR(VLOOKUP($B558,Mapping!$A:$C,3,0),"Not Mapped"))</f>
        <v/>
      </c>
      <c r="Q558" s="36">
        <f>IF($B558="","",IFERROR(VLOOKUP($O558,Leaders!$A:$B,2,0),"Not Mapped"))</f>
        <v/>
      </c>
      <c r="R558" s="36">
        <f>IF($B558="","",IF(COUNTIF(Exclusions!$A:$A,$B558)&gt;0,"Yes","No"))</f>
        <v/>
      </c>
      <c r="S558" s="38">
        <f>IF($B558="","",MIN(1,DAY($A558)/IF($N558="Superstore",Settings!$B$5,Settings!$B$4)))</f>
        <v/>
      </c>
      <c r="T558" s="38">
        <f>IF(OR($B558="",$G558="",$S558=0),"",$G558/$S558)</f>
        <v/>
      </c>
      <c r="U558" s="36">
        <f>IF($T558="","",IF($T558&lt;Settings!$B$8,"Critical",IF($T558&lt;Settings!$B$9,"Semi Critical","Non Critical")))</f>
        <v/>
      </c>
      <c r="V558" s="28" t="n"/>
      <c r="Z558">
        <f>IF($B558="","",IFERROR(VLOOKUP($B558,'Plan HC for CCA'!$A:$B,2,0),""))</f>
        <v/>
      </c>
      <c r="AA558">
        <f>IF(OR($B558="",$Z558=""),"",IF(N($M558)&lt;$Z558,"Delta","No Delta"))</f>
        <v/>
      </c>
      <c r="AB558">
        <f>IF(OR($B558="",$Z558=""),"",MAX(0,$Z558-N($M558)))</f>
        <v/>
      </c>
      <c r="AC558" s="46">
        <f>IF($B558="","",IFERROR(INDEX('CCA Util %'!$H:$H,MATCH($B558,'CCA Util %'!$E:$E,0)),""))</f>
        <v/>
      </c>
      <c r="AD558">
        <f>IF($B558="","",IFERROR(INDEX('CCA Util %'!$G:$G,MATCH($B558,'CCA Util %'!$E:$E,0)),""))</f>
        <v/>
      </c>
      <c r="AE558">
        <f>IF(OR($B558="",$U558=""),"",$U558&amp;" &amp; "&amp;IF(OR($AD558="",$AD558=0),"Util NA",$AD558&amp;" Util"))</f>
        <v/>
      </c>
    </row>
    <row r="559" ht="15.75" customHeight="1" s="42">
      <c r="A559" s="41" t="n"/>
      <c r="G559" s="38" t="n"/>
      <c r="H559" s="38" t="n"/>
      <c r="I559" s="38" t="n"/>
      <c r="J559" s="38" t="n"/>
      <c r="K559" s="38" t="n"/>
      <c r="L559" s="38" t="n"/>
      <c r="N559" s="36">
        <f>IF($B559="","",IF($C559="SUPERSTORE","Superstore","DH"))</f>
        <v/>
      </c>
      <c r="O559" s="36">
        <f>IF($B559="","",IFERROR(VLOOKUP($B559,Mapping!$A:$C,2,0),"Not Mapped"))</f>
        <v/>
      </c>
      <c r="P559" s="36">
        <f>IF($B559="","",IFERROR(VLOOKUP($B559,Mapping!$A:$C,3,0),"Not Mapped"))</f>
        <v/>
      </c>
      <c r="Q559" s="36">
        <f>IF($B559="","",IFERROR(VLOOKUP($O559,Leaders!$A:$B,2,0),"Not Mapped"))</f>
        <v/>
      </c>
      <c r="R559" s="36">
        <f>IF($B559="","",IF(COUNTIF(Exclusions!$A:$A,$B559)&gt;0,"Yes","No"))</f>
        <v/>
      </c>
      <c r="S559" s="38">
        <f>IF($B559="","",MIN(1,DAY($A559)/IF($N559="Superstore",Settings!$B$5,Settings!$B$4)))</f>
        <v/>
      </c>
      <c r="T559" s="38">
        <f>IF(OR($B559="",$G559="",$S559=0),"",$G559/$S559)</f>
        <v/>
      </c>
      <c r="U559" s="36">
        <f>IF($T559="","",IF($T559&lt;Settings!$B$8,"Critical",IF($T559&lt;Settings!$B$9,"Semi Critical","Non Critical")))</f>
        <v/>
      </c>
      <c r="V559" s="28" t="n"/>
      <c r="Z559">
        <f>IF($B559="","",IFERROR(VLOOKUP($B559,'Plan HC for CCA'!$A:$B,2,0),""))</f>
        <v/>
      </c>
      <c r="AA559">
        <f>IF(OR($B559="",$Z559=""),"",IF(N($M559)&lt;$Z559,"Delta","No Delta"))</f>
        <v/>
      </c>
      <c r="AB559">
        <f>IF(OR($B559="",$Z559=""),"",MAX(0,$Z559-N($M559)))</f>
        <v/>
      </c>
      <c r="AC559" s="46">
        <f>IF($B559="","",IFERROR(INDEX('CCA Util %'!$H:$H,MATCH($B559,'CCA Util %'!$E:$E,0)),""))</f>
        <v/>
      </c>
      <c r="AD559">
        <f>IF($B559="","",IFERROR(INDEX('CCA Util %'!$G:$G,MATCH($B559,'CCA Util %'!$E:$E,0)),""))</f>
        <v/>
      </c>
      <c r="AE559">
        <f>IF(OR($B559="",$U559=""),"",$U559&amp;" &amp; "&amp;IF(OR($AD559="",$AD559=0),"Util NA",$AD559&amp;" Util"))</f>
        <v/>
      </c>
    </row>
    <row r="560" ht="15.75" customHeight="1" s="42">
      <c r="A560" s="41" t="n"/>
      <c r="G560" s="38" t="n"/>
      <c r="H560" s="38" t="n"/>
      <c r="I560" s="38" t="n"/>
      <c r="J560" s="38" t="n"/>
      <c r="K560" s="38" t="n"/>
      <c r="L560" s="38" t="n"/>
      <c r="N560" s="36">
        <f>IF($B560="","",IF($C560="SUPERSTORE","Superstore","DH"))</f>
        <v/>
      </c>
      <c r="O560" s="36">
        <f>IF($B560="","",IFERROR(VLOOKUP($B560,Mapping!$A:$C,2,0),"Not Mapped"))</f>
        <v/>
      </c>
      <c r="P560" s="36">
        <f>IF($B560="","",IFERROR(VLOOKUP($B560,Mapping!$A:$C,3,0),"Not Mapped"))</f>
        <v/>
      </c>
      <c r="Q560" s="36">
        <f>IF($B560="","",IFERROR(VLOOKUP($O560,Leaders!$A:$B,2,0),"Not Mapped"))</f>
        <v/>
      </c>
      <c r="R560" s="36">
        <f>IF($B560="","",IF(COUNTIF(Exclusions!$A:$A,$B560)&gt;0,"Yes","No"))</f>
        <v/>
      </c>
      <c r="S560" s="38">
        <f>IF($B560="","",MIN(1,DAY($A560)/IF($N560="Superstore",Settings!$B$5,Settings!$B$4)))</f>
        <v/>
      </c>
      <c r="T560" s="38">
        <f>IF(OR($B560="",$G560="",$S560=0),"",$G560/$S560)</f>
        <v/>
      </c>
      <c r="U560" s="36">
        <f>IF($T560="","",IF($T560&lt;Settings!$B$8,"Critical",IF($T560&lt;Settings!$B$9,"Semi Critical","Non Critical")))</f>
        <v/>
      </c>
      <c r="V560" s="28" t="n"/>
      <c r="Z560">
        <f>IF($B560="","",IFERROR(VLOOKUP($B560,'Plan HC for CCA'!$A:$B,2,0),""))</f>
        <v/>
      </c>
      <c r="AA560">
        <f>IF(OR($B560="",$Z560=""),"",IF(N($M560)&lt;$Z560,"Delta","No Delta"))</f>
        <v/>
      </c>
      <c r="AB560">
        <f>IF(OR($B560="",$Z560=""),"",MAX(0,$Z560-N($M560)))</f>
        <v/>
      </c>
      <c r="AC560" s="46">
        <f>IF($B560="","",IFERROR(INDEX('CCA Util %'!$H:$H,MATCH($B560,'CCA Util %'!$E:$E,0)),""))</f>
        <v/>
      </c>
      <c r="AD560">
        <f>IF($B560="","",IFERROR(INDEX('CCA Util %'!$G:$G,MATCH($B560,'CCA Util %'!$E:$E,0)),""))</f>
        <v/>
      </c>
      <c r="AE560">
        <f>IF(OR($B560="",$U560=""),"",$U560&amp;" &amp; "&amp;IF(OR($AD560="",$AD560=0),"Util NA",$AD560&amp;" Util"))</f>
        <v/>
      </c>
    </row>
    <row r="561" ht="15.75" customHeight="1" s="42">
      <c r="A561" s="41" t="n"/>
      <c r="G561" s="38" t="n"/>
      <c r="H561" s="38" t="n"/>
      <c r="I561" s="38" t="n"/>
      <c r="J561" s="38" t="n"/>
      <c r="K561" s="38" t="n"/>
      <c r="L561" s="38" t="n"/>
      <c r="N561" s="36">
        <f>IF($B561="","",IF($C561="SUPERSTORE","Superstore","DH"))</f>
        <v/>
      </c>
      <c r="O561" s="36">
        <f>IF($B561="","",IFERROR(VLOOKUP($B561,Mapping!$A:$C,2,0),"Not Mapped"))</f>
        <v/>
      </c>
      <c r="P561" s="36">
        <f>IF($B561="","",IFERROR(VLOOKUP($B561,Mapping!$A:$C,3,0),"Not Mapped"))</f>
        <v/>
      </c>
      <c r="Q561" s="36">
        <f>IF($B561="","",IFERROR(VLOOKUP($O561,Leaders!$A:$B,2,0),"Not Mapped"))</f>
        <v/>
      </c>
      <c r="R561" s="36">
        <f>IF($B561="","",IF(COUNTIF(Exclusions!$A:$A,$B561)&gt;0,"Yes","No"))</f>
        <v/>
      </c>
      <c r="S561" s="38">
        <f>IF($B561="","",MIN(1,DAY($A561)/IF($N561="Superstore",Settings!$B$5,Settings!$B$4)))</f>
        <v/>
      </c>
      <c r="T561" s="38">
        <f>IF(OR($B561="",$G561="",$S561=0),"",$G561/$S561)</f>
        <v/>
      </c>
      <c r="U561" s="36">
        <f>IF($T561="","",IF($T561&lt;Settings!$B$8,"Critical",IF($T561&lt;Settings!$B$9,"Semi Critical","Non Critical")))</f>
        <v/>
      </c>
      <c r="V561" s="28" t="n"/>
      <c r="Z561">
        <f>IF($B561="","",IFERROR(VLOOKUP($B561,'Plan HC for CCA'!$A:$B,2,0),""))</f>
        <v/>
      </c>
      <c r="AA561">
        <f>IF(OR($B561="",$Z561=""),"",IF(N($M561)&lt;$Z561,"Delta","No Delta"))</f>
        <v/>
      </c>
      <c r="AB561">
        <f>IF(OR($B561="",$Z561=""),"",MAX(0,$Z561-N($M561)))</f>
        <v/>
      </c>
      <c r="AC561" s="46">
        <f>IF($B561="","",IFERROR(INDEX('CCA Util %'!$H:$H,MATCH($B561,'CCA Util %'!$E:$E,0)),""))</f>
        <v/>
      </c>
      <c r="AD561">
        <f>IF($B561="","",IFERROR(INDEX('CCA Util %'!$G:$G,MATCH($B561,'CCA Util %'!$E:$E,0)),""))</f>
        <v/>
      </c>
      <c r="AE561">
        <f>IF(OR($B561="",$U561=""),"",$U561&amp;" &amp; "&amp;IF(OR($AD561="",$AD561=0),"Util NA",$AD561&amp;" Util"))</f>
        <v/>
      </c>
    </row>
    <row r="562" ht="15.75" customHeight="1" s="42">
      <c r="A562" s="41" t="n"/>
      <c r="G562" s="38" t="n"/>
      <c r="H562" s="38" t="n"/>
      <c r="I562" s="38" t="n"/>
      <c r="J562" s="38" t="n"/>
      <c r="K562" s="38" t="n"/>
      <c r="L562" s="38" t="n"/>
      <c r="N562" s="36">
        <f>IF($B562="","",IF($C562="SUPERSTORE","Superstore","DH"))</f>
        <v/>
      </c>
      <c r="O562" s="36">
        <f>IF($B562="","",IFERROR(VLOOKUP($B562,Mapping!$A:$C,2,0),"Not Mapped"))</f>
        <v/>
      </c>
      <c r="P562" s="36">
        <f>IF($B562="","",IFERROR(VLOOKUP($B562,Mapping!$A:$C,3,0),"Not Mapped"))</f>
        <v/>
      </c>
      <c r="Q562" s="36">
        <f>IF($B562="","",IFERROR(VLOOKUP($O562,Leaders!$A:$B,2,0),"Not Mapped"))</f>
        <v/>
      </c>
      <c r="R562" s="36">
        <f>IF($B562="","",IF(COUNTIF(Exclusions!$A:$A,$B562)&gt;0,"Yes","No"))</f>
        <v/>
      </c>
      <c r="S562" s="38">
        <f>IF($B562="","",MIN(1,DAY($A562)/IF($N562="Superstore",Settings!$B$5,Settings!$B$4)))</f>
        <v/>
      </c>
      <c r="T562" s="38">
        <f>IF(OR($B562="",$G562="",$S562=0),"",$G562/$S562)</f>
        <v/>
      </c>
      <c r="U562" s="36">
        <f>IF($T562="","",IF($T562&lt;Settings!$B$8,"Critical",IF($T562&lt;Settings!$B$9,"Semi Critical","Non Critical")))</f>
        <v/>
      </c>
      <c r="V562" s="28" t="n"/>
      <c r="Z562">
        <f>IF($B562="","",IFERROR(VLOOKUP($B562,'Plan HC for CCA'!$A:$B,2,0),""))</f>
        <v/>
      </c>
      <c r="AA562">
        <f>IF(OR($B562="",$Z562=""),"",IF(N($M562)&lt;$Z562,"Delta","No Delta"))</f>
        <v/>
      </c>
      <c r="AB562">
        <f>IF(OR($B562="",$Z562=""),"",MAX(0,$Z562-N($M562)))</f>
        <v/>
      </c>
      <c r="AC562" s="46">
        <f>IF($B562="","",IFERROR(INDEX('CCA Util %'!$H:$H,MATCH($B562,'CCA Util %'!$E:$E,0)),""))</f>
        <v/>
      </c>
      <c r="AD562">
        <f>IF($B562="","",IFERROR(INDEX('CCA Util %'!$G:$G,MATCH($B562,'CCA Util %'!$E:$E,0)),""))</f>
        <v/>
      </c>
      <c r="AE562">
        <f>IF(OR($B562="",$U562=""),"",$U562&amp;" &amp; "&amp;IF(OR($AD562="",$AD562=0),"Util NA",$AD562&amp;" Util"))</f>
        <v/>
      </c>
    </row>
    <row r="563" ht="15.75" customHeight="1" s="42">
      <c r="A563" s="41" t="n"/>
      <c r="G563" s="38" t="n"/>
      <c r="H563" s="38" t="n"/>
      <c r="I563" s="38" t="n"/>
      <c r="J563" s="38" t="n"/>
      <c r="K563" s="38" t="n"/>
      <c r="L563" s="38" t="n"/>
      <c r="N563" s="36">
        <f>IF($B563="","",IF($C563="SUPERSTORE","Superstore","DH"))</f>
        <v/>
      </c>
      <c r="O563" s="36">
        <f>IF($B563="","",IFERROR(VLOOKUP($B563,Mapping!$A:$C,2,0),"Not Mapped"))</f>
        <v/>
      </c>
      <c r="P563" s="36">
        <f>IF($B563="","",IFERROR(VLOOKUP($B563,Mapping!$A:$C,3,0),"Not Mapped"))</f>
        <v/>
      </c>
      <c r="Q563" s="36">
        <f>IF($B563="","",IFERROR(VLOOKUP($O563,Leaders!$A:$B,2,0),"Not Mapped"))</f>
        <v/>
      </c>
      <c r="R563" s="36">
        <f>IF($B563="","",IF(COUNTIF(Exclusions!$A:$A,$B563)&gt;0,"Yes","No"))</f>
        <v/>
      </c>
      <c r="S563" s="38">
        <f>IF($B563="","",MIN(1,DAY($A563)/IF($N563="Superstore",Settings!$B$5,Settings!$B$4)))</f>
        <v/>
      </c>
      <c r="T563" s="38">
        <f>IF(OR($B563="",$G563="",$S563=0),"",$G563/$S563)</f>
        <v/>
      </c>
      <c r="U563" s="36">
        <f>IF($T563="","",IF($T563&lt;Settings!$B$8,"Critical",IF($T563&lt;Settings!$B$9,"Semi Critical","Non Critical")))</f>
        <v/>
      </c>
      <c r="V563" s="28" t="n"/>
      <c r="Z563">
        <f>IF($B563="","",IFERROR(VLOOKUP($B563,'Plan HC for CCA'!$A:$B,2,0),""))</f>
        <v/>
      </c>
      <c r="AA563">
        <f>IF(OR($B563="",$Z563=""),"",IF(N($M563)&lt;$Z563,"Delta","No Delta"))</f>
        <v/>
      </c>
      <c r="AB563">
        <f>IF(OR($B563="",$Z563=""),"",MAX(0,$Z563-N($M563)))</f>
        <v/>
      </c>
      <c r="AC563" s="46">
        <f>IF($B563="","",IFERROR(INDEX('CCA Util %'!$H:$H,MATCH($B563,'CCA Util %'!$E:$E,0)),""))</f>
        <v/>
      </c>
      <c r="AD563">
        <f>IF($B563="","",IFERROR(INDEX('CCA Util %'!$G:$G,MATCH($B563,'CCA Util %'!$E:$E,0)),""))</f>
        <v/>
      </c>
      <c r="AE563">
        <f>IF(OR($B563="",$U563=""),"",$U563&amp;" &amp; "&amp;IF(OR($AD563="",$AD563=0),"Util NA",$AD563&amp;" Util"))</f>
        <v/>
      </c>
    </row>
    <row r="564" ht="15.75" customHeight="1" s="42">
      <c r="A564" s="41" t="n"/>
      <c r="G564" s="38" t="n"/>
      <c r="H564" s="38" t="n"/>
      <c r="I564" s="38" t="n"/>
      <c r="J564" s="38" t="n"/>
      <c r="K564" s="38" t="n"/>
      <c r="L564" s="38" t="n"/>
      <c r="N564" s="36">
        <f>IF($B564="","",IF($C564="SUPERSTORE","Superstore","DH"))</f>
        <v/>
      </c>
      <c r="O564" s="36">
        <f>IF($B564="","",IFERROR(VLOOKUP($B564,Mapping!$A:$C,2,0),"Not Mapped"))</f>
        <v/>
      </c>
      <c r="P564" s="36">
        <f>IF($B564="","",IFERROR(VLOOKUP($B564,Mapping!$A:$C,3,0),"Not Mapped"))</f>
        <v/>
      </c>
      <c r="Q564" s="36">
        <f>IF($B564="","",IFERROR(VLOOKUP($O564,Leaders!$A:$B,2,0),"Not Mapped"))</f>
        <v/>
      </c>
      <c r="R564" s="36">
        <f>IF($B564="","",IF(COUNTIF(Exclusions!$A:$A,$B564)&gt;0,"Yes","No"))</f>
        <v/>
      </c>
      <c r="S564" s="38">
        <f>IF($B564="","",MIN(1,DAY($A564)/IF($N564="Superstore",Settings!$B$5,Settings!$B$4)))</f>
        <v/>
      </c>
      <c r="T564" s="38">
        <f>IF(OR($B564="",$G564="",$S564=0),"",$G564/$S564)</f>
        <v/>
      </c>
      <c r="U564" s="36">
        <f>IF($T564="","",IF($T564&lt;Settings!$B$8,"Critical",IF($T564&lt;Settings!$B$9,"Semi Critical","Non Critical")))</f>
        <v/>
      </c>
      <c r="V564" s="28" t="n"/>
      <c r="Z564">
        <f>IF($B564="","",IFERROR(VLOOKUP($B564,'Plan HC for CCA'!$A:$B,2,0),""))</f>
        <v/>
      </c>
      <c r="AA564">
        <f>IF(OR($B564="",$Z564=""),"",IF(N($M564)&lt;$Z564,"Delta","No Delta"))</f>
        <v/>
      </c>
      <c r="AB564">
        <f>IF(OR($B564="",$Z564=""),"",MAX(0,$Z564-N($M564)))</f>
        <v/>
      </c>
      <c r="AC564" s="46">
        <f>IF($B564="","",IFERROR(INDEX('CCA Util %'!$H:$H,MATCH($B564,'CCA Util %'!$E:$E,0)),""))</f>
        <v/>
      </c>
      <c r="AD564">
        <f>IF($B564="","",IFERROR(INDEX('CCA Util %'!$G:$G,MATCH($B564,'CCA Util %'!$E:$E,0)),""))</f>
        <v/>
      </c>
      <c r="AE564">
        <f>IF(OR($B564="",$U564=""),"",$U564&amp;" &amp; "&amp;IF(OR($AD564="",$AD564=0),"Util NA",$AD564&amp;" Util"))</f>
        <v/>
      </c>
    </row>
    <row r="565" ht="15.75" customHeight="1" s="42">
      <c r="A565" s="41" t="n"/>
      <c r="G565" s="38" t="n"/>
      <c r="H565" s="38" t="n"/>
      <c r="I565" s="38" t="n"/>
      <c r="J565" s="38" t="n"/>
      <c r="K565" s="38" t="n"/>
      <c r="L565" s="38" t="n"/>
      <c r="N565" s="36">
        <f>IF($B565="","",IF($C565="SUPERSTORE","Superstore","DH"))</f>
        <v/>
      </c>
      <c r="O565" s="36">
        <f>IF($B565="","",IFERROR(VLOOKUP($B565,Mapping!$A:$C,2,0),"Not Mapped"))</f>
        <v/>
      </c>
      <c r="P565" s="36">
        <f>IF($B565="","",IFERROR(VLOOKUP($B565,Mapping!$A:$C,3,0),"Not Mapped"))</f>
        <v/>
      </c>
      <c r="Q565" s="36">
        <f>IF($B565="","",IFERROR(VLOOKUP($O565,Leaders!$A:$B,2,0),"Not Mapped"))</f>
        <v/>
      </c>
      <c r="R565" s="36">
        <f>IF($B565="","",IF(COUNTIF(Exclusions!$A:$A,$B565)&gt;0,"Yes","No"))</f>
        <v/>
      </c>
      <c r="S565" s="38">
        <f>IF($B565="","",MIN(1,DAY($A565)/IF($N565="Superstore",Settings!$B$5,Settings!$B$4)))</f>
        <v/>
      </c>
      <c r="T565" s="38">
        <f>IF(OR($B565="",$G565="",$S565=0),"",$G565/$S565)</f>
        <v/>
      </c>
      <c r="U565" s="36">
        <f>IF($T565="","",IF($T565&lt;Settings!$B$8,"Critical",IF($T565&lt;Settings!$B$9,"Semi Critical","Non Critical")))</f>
        <v/>
      </c>
      <c r="V565" s="28" t="n"/>
      <c r="Z565">
        <f>IF($B565="","",IFERROR(VLOOKUP($B565,'Plan HC for CCA'!$A:$B,2,0),""))</f>
        <v/>
      </c>
      <c r="AA565">
        <f>IF(OR($B565="",$Z565=""),"",IF(N($M565)&lt;$Z565,"Delta","No Delta"))</f>
        <v/>
      </c>
      <c r="AB565">
        <f>IF(OR($B565="",$Z565=""),"",MAX(0,$Z565-N($M565)))</f>
        <v/>
      </c>
      <c r="AC565" s="46">
        <f>IF($B565="","",IFERROR(INDEX('CCA Util %'!$H:$H,MATCH($B565,'CCA Util %'!$E:$E,0)),""))</f>
        <v/>
      </c>
      <c r="AD565">
        <f>IF($B565="","",IFERROR(INDEX('CCA Util %'!$G:$G,MATCH($B565,'CCA Util %'!$E:$E,0)),""))</f>
        <v/>
      </c>
      <c r="AE565">
        <f>IF(OR($B565="",$U565=""),"",$U565&amp;" &amp; "&amp;IF(OR($AD565="",$AD565=0),"Util NA",$AD565&amp;" Util"))</f>
        <v/>
      </c>
    </row>
    <row r="566" ht="15.75" customHeight="1" s="42">
      <c r="A566" s="41" t="n"/>
      <c r="G566" s="38" t="n"/>
      <c r="H566" s="38" t="n"/>
      <c r="I566" s="38" t="n"/>
      <c r="J566" s="38" t="n"/>
      <c r="K566" s="38" t="n"/>
      <c r="L566" s="38" t="n"/>
      <c r="N566" s="36">
        <f>IF($B566="","",IF($C566="SUPERSTORE","Superstore","DH"))</f>
        <v/>
      </c>
      <c r="O566" s="36">
        <f>IF($B566="","",IFERROR(VLOOKUP($B566,Mapping!$A:$C,2,0),"Not Mapped"))</f>
        <v/>
      </c>
      <c r="P566" s="36">
        <f>IF($B566="","",IFERROR(VLOOKUP($B566,Mapping!$A:$C,3,0),"Not Mapped"))</f>
        <v/>
      </c>
      <c r="Q566" s="36">
        <f>IF($B566="","",IFERROR(VLOOKUP($O566,Leaders!$A:$B,2,0),"Not Mapped"))</f>
        <v/>
      </c>
      <c r="R566" s="36">
        <f>IF($B566="","",IF(COUNTIF(Exclusions!$A:$A,$B566)&gt;0,"Yes","No"))</f>
        <v/>
      </c>
      <c r="S566" s="38">
        <f>IF($B566="","",MIN(1,DAY($A566)/IF($N566="Superstore",Settings!$B$5,Settings!$B$4)))</f>
        <v/>
      </c>
      <c r="T566" s="38">
        <f>IF(OR($B566="",$G566="",$S566=0),"",$G566/$S566)</f>
        <v/>
      </c>
      <c r="U566" s="36">
        <f>IF($T566="","",IF($T566&lt;Settings!$B$8,"Critical",IF($T566&lt;Settings!$B$9,"Semi Critical","Non Critical")))</f>
        <v/>
      </c>
      <c r="V566" s="28" t="n"/>
      <c r="Z566">
        <f>IF($B566="","",IFERROR(VLOOKUP($B566,'Plan HC for CCA'!$A:$B,2,0),""))</f>
        <v/>
      </c>
      <c r="AA566">
        <f>IF(OR($B566="",$Z566=""),"",IF(N($M566)&lt;$Z566,"Delta","No Delta"))</f>
        <v/>
      </c>
      <c r="AB566">
        <f>IF(OR($B566="",$Z566=""),"",MAX(0,$Z566-N($M566)))</f>
        <v/>
      </c>
      <c r="AC566" s="46">
        <f>IF($B566="","",IFERROR(INDEX('CCA Util %'!$H:$H,MATCH($B566,'CCA Util %'!$E:$E,0)),""))</f>
        <v/>
      </c>
      <c r="AD566">
        <f>IF($B566="","",IFERROR(INDEX('CCA Util %'!$G:$G,MATCH($B566,'CCA Util %'!$E:$E,0)),""))</f>
        <v/>
      </c>
      <c r="AE566">
        <f>IF(OR($B566="",$U566=""),"",$U566&amp;" &amp; "&amp;IF(OR($AD566="",$AD566=0),"Util NA",$AD566&amp;" Util"))</f>
        <v/>
      </c>
    </row>
    <row r="567" ht="15.75" customHeight="1" s="42">
      <c r="A567" s="41" t="n"/>
      <c r="G567" s="38" t="n"/>
      <c r="H567" s="38" t="n"/>
      <c r="I567" s="38" t="n"/>
      <c r="J567" s="38" t="n"/>
      <c r="K567" s="38" t="n"/>
      <c r="L567" s="38" t="n"/>
      <c r="N567" s="36">
        <f>IF($B567="","",IF($C567="SUPERSTORE","Superstore","DH"))</f>
        <v/>
      </c>
      <c r="O567" s="36">
        <f>IF($B567="","",IFERROR(VLOOKUP($B567,Mapping!$A:$C,2,0),"Not Mapped"))</f>
        <v/>
      </c>
      <c r="P567" s="36">
        <f>IF($B567="","",IFERROR(VLOOKUP($B567,Mapping!$A:$C,3,0),"Not Mapped"))</f>
        <v/>
      </c>
      <c r="Q567" s="36">
        <f>IF($B567="","",IFERROR(VLOOKUP($O567,Leaders!$A:$B,2,0),"Not Mapped"))</f>
        <v/>
      </c>
      <c r="R567" s="36">
        <f>IF($B567="","",IF(COUNTIF(Exclusions!$A:$A,$B567)&gt;0,"Yes","No"))</f>
        <v/>
      </c>
      <c r="S567" s="38">
        <f>IF($B567="","",MIN(1,DAY($A567)/IF($N567="Superstore",Settings!$B$5,Settings!$B$4)))</f>
        <v/>
      </c>
      <c r="T567" s="38">
        <f>IF(OR($B567="",$G567="",$S567=0),"",$G567/$S567)</f>
        <v/>
      </c>
      <c r="U567" s="36">
        <f>IF($T567="","",IF($T567&lt;Settings!$B$8,"Critical",IF($T567&lt;Settings!$B$9,"Semi Critical","Non Critical")))</f>
        <v/>
      </c>
      <c r="V567" s="28" t="n"/>
      <c r="Z567">
        <f>IF($B567="","",IFERROR(VLOOKUP($B567,'Plan HC for CCA'!$A:$B,2,0),""))</f>
        <v/>
      </c>
      <c r="AA567">
        <f>IF(OR($B567="",$Z567=""),"",IF(N($M567)&lt;$Z567,"Delta","No Delta"))</f>
        <v/>
      </c>
      <c r="AB567">
        <f>IF(OR($B567="",$Z567=""),"",MAX(0,$Z567-N($M567)))</f>
        <v/>
      </c>
      <c r="AC567" s="46">
        <f>IF($B567="","",IFERROR(INDEX('CCA Util %'!$H:$H,MATCH($B567,'CCA Util %'!$E:$E,0)),""))</f>
        <v/>
      </c>
      <c r="AD567">
        <f>IF($B567="","",IFERROR(INDEX('CCA Util %'!$G:$G,MATCH($B567,'CCA Util %'!$E:$E,0)),""))</f>
        <v/>
      </c>
      <c r="AE567">
        <f>IF(OR($B567="",$U567=""),"",$U567&amp;" &amp; "&amp;IF(OR($AD567="",$AD567=0),"Util NA",$AD567&amp;" Util"))</f>
        <v/>
      </c>
    </row>
    <row r="568" ht="15.75" customHeight="1" s="42">
      <c r="A568" s="41" t="n"/>
      <c r="G568" s="38" t="n"/>
      <c r="H568" s="38" t="n"/>
      <c r="I568" s="38" t="n"/>
      <c r="J568" s="38" t="n"/>
      <c r="K568" s="38" t="n"/>
      <c r="L568" s="38" t="n"/>
      <c r="N568" s="36">
        <f>IF($B568="","",IF($C568="SUPERSTORE","Superstore","DH"))</f>
        <v/>
      </c>
      <c r="O568" s="36">
        <f>IF($B568="","",IFERROR(VLOOKUP($B568,Mapping!$A:$C,2,0),"Not Mapped"))</f>
        <v/>
      </c>
      <c r="P568" s="36">
        <f>IF($B568="","",IFERROR(VLOOKUP($B568,Mapping!$A:$C,3,0),"Not Mapped"))</f>
        <v/>
      </c>
      <c r="Q568" s="36">
        <f>IF($B568="","",IFERROR(VLOOKUP($O568,Leaders!$A:$B,2,0),"Not Mapped"))</f>
        <v/>
      </c>
      <c r="R568" s="36">
        <f>IF($B568="","",IF(COUNTIF(Exclusions!$A:$A,$B568)&gt;0,"Yes","No"))</f>
        <v/>
      </c>
      <c r="S568" s="38">
        <f>IF($B568="","",MIN(1,DAY($A568)/IF($N568="Superstore",Settings!$B$5,Settings!$B$4)))</f>
        <v/>
      </c>
      <c r="T568" s="38">
        <f>IF(OR($B568="",$G568="",$S568=0),"",$G568/$S568)</f>
        <v/>
      </c>
      <c r="U568" s="36">
        <f>IF($T568="","",IF($T568&lt;Settings!$B$8,"Critical",IF($T568&lt;Settings!$B$9,"Semi Critical","Non Critical")))</f>
        <v/>
      </c>
      <c r="V568" s="28" t="n"/>
      <c r="Z568">
        <f>IF($B568="","",IFERROR(VLOOKUP($B568,'Plan HC for CCA'!$A:$B,2,0),""))</f>
        <v/>
      </c>
      <c r="AA568">
        <f>IF(OR($B568="",$Z568=""),"",IF(N($M568)&lt;$Z568,"Delta","No Delta"))</f>
        <v/>
      </c>
      <c r="AB568">
        <f>IF(OR($B568="",$Z568=""),"",MAX(0,$Z568-N($M568)))</f>
        <v/>
      </c>
      <c r="AC568" s="46">
        <f>IF($B568="","",IFERROR(INDEX('CCA Util %'!$H:$H,MATCH($B568,'CCA Util %'!$E:$E,0)),""))</f>
        <v/>
      </c>
      <c r="AD568">
        <f>IF($B568="","",IFERROR(INDEX('CCA Util %'!$G:$G,MATCH($B568,'CCA Util %'!$E:$E,0)),""))</f>
        <v/>
      </c>
      <c r="AE568">
        <f>IF(OR($B568="",$U568=""),"",$U568&amp;" &amp; "&amp;IF(OR($AD568="",$AD568=0),"Util NA",$AD568&amp;" Util"))</f>
        <v/>
      </c>
    </row>
    <row r="569" ht="15.75" customHeight="1" s="42">
      <c r="A569" s="41" t="n"/>
      <c r="G569" s="38" t="n"/>
      <c r="H569" s="38" t="n"/>
      <c r="I569" s="38" t="n"/>
      <c r="J569" s="38" t="n"/>
      <c r="K569" s="38" t="n"/>
      <c r="L569" s="38" t="n"/>
      <c r="N569" s="36">
        <f>IF($B569="","",IF($C569="SUPERSTORE","Superstore","DH"))</f>
        <v/>
      </c>
      <c r="O569" s="36">
        <f>IF($B569="","",IFERROR(VLOOKUP($B569,Mapping!$A:$C,2,0),"Not Mapped"))</f>
        <v/>
      </c>
      <c r="P569" s="36">
        <f>IF($B569="","",IFERROR(VLOOKUP($B569,Mapping!$A:$C,3,0),"Not Mapped"))</f>
        <v/>
      </c>
      <c r="Q569" s="36">
        <f>IF($B569="","",IFERROR(VLOOKUP($O569,Leaders!$A:$B,2,0),"Not Mapped"))</f>
        <v/>
      </c>
      <c r="R569" s="36">
        <f>IF($B569="","",IF(COUNTIF(Exclusions!$A:$A,$B569)&gt;0,"Yes","No"))</f>
        <v/>
      </c>
      <c r="S569" s="38">
        <f>IF($B569="","",MIN(1,DAY($A569)/IF($N569="Superstore",Settings!$B$5,Settings!$B$4)))</f>
        <v/>
      </c>
      <c r="T569" s="38">
        <f>IF(OR($B569="",$G569="",$S569=0),"",$G569/$S569)</f>
        <v/>
      </c>
      <c r="U569" s="36">
        <f>IF($T569="","",IF($T569&lt;Settings!$B$8,"Critical",IF($T569&lt;Settings!$B$9,"Semi Critical","Non Critical")))</f>
        <v/>
      </c>
      <c r="V569" s="28" t="n"/>
      <c r="Z569">
        <f>IF($B569="","",IFERROR(VLOOKUP($B569,'Plan HC for CCA'!$A:$B,2,0),""))</f>
        <v/>
      </c>
      <c r="AA569">
        <f>IF(OR($B569="",$Z569=""),"",IF(N($M569)&lt;$Z569,"Delta","No Delta"))</f>
        <v/>
      </c>
      <c r="AB569">
        <f>IF(OR($B569="",$Z569=""),"",MAX(0,$Z569-N($M569)))</f>
        <v/>
      </c>
      <c r="AC569" s="46">
        <f>IF($B569="","",IFERROR(INDEX('CCA Util %'!$H:$H,MATCH($B569,'CCA Util %'!$E:$E,0)),""))</f>
        <v/>
      </c>
      <c r="AD569">
        <f>IF($B569="","",IFERROR(INDEX('CCA Util %'!$G:$G,MATCH($B569,'CCA Util %'!$E:$E,0)),""))</f>
        <v/>
      </c>
      <c r="AE569">
        <f>IF(OR($B569="",$U569=""),"",$U569&amp;" &amp; "&amp;IF(OR($AD569="",$AD569=0),"Util NA",$AD569&amp;" Util"))</f>
        <v/>
      </c>
    </row>
    <row r="570" ht="15.75" customHeight="1" s="42">
      <c r="A570" s="41" t="n"/>
      <c r="G570" s="38" t="n"/>
      <c r="H570" s="38" t="n"/>
      <c r="I570" s="38" t="n"/>
      <c r="J570" s="38" t="n"/>
      <c r="K570" s="38" t="n"/>
      <c r="L570" s="38" t="n"/>
      <c r="N570" s="36">
        <f>IF($B570="","",IF($C570="SUPERSTORE","Superstore","DH"))</f>
        <v/>
      </c>
      <c r="O570" s="36">
        <f>IF($B570="","",IFERROR(VLOOKUP($B570,Mapping!$A:$C,2,0),"Not Mapped"))</f>
        <v/>
      </c>
      <c r="P570" s="36">
        <f>IF($B570="","",IFERROR(VLOOKUP($B570,Mapping!$A:$C,3,0),"Not Mapped"))</f>
        <v/>
      </c>
      <c r="Q570" s="36">
        <f>IF($B570="","",IFERROR(VLOOKUP($O570,Leaders!$A:$B,2,0),"Not Mapped"))</f>
        <v/>
      </c>
      <c r="R570" s="36">
        <f>IF($B570="","",IF(COUNTIF(Exclusions!$A:$A,$B570)&gt;0,"Yes","No"))</f>
        <v/>
      </c>
      <c r="S570" s="38">
        <f>IF($B570="","",MIN(1,DAY($A570)/IF($N570="Superstore",Settings!$B$5,Settings!$B$4)))</f>
        <v/>
      </c>
      <c r="T570" s="38">
        <f>IF(OR($B570="",$G570="",$S570=0),"",$G570/$S570)</f>
        <v/>
      </c>
      <c r="U570" s="36">
        <f>IF($T570="","",IF($T570&lt;Settings!$B$8,"Critical",IF($T570&lt;Settings!$B$9,"Semi Critical","Non Critical")))</f>
        <v/>
      </c>
      <c r="V570" s="28" t="n"/>
      <c r="Z570">
        <f>IF($B570="","",IFERROR(VLOOKUP($B570,'Plan HC for CCA'!$A:$B,2,0),""))</f>
        <v/>
      </c>
      <c r="AA570">
        <f>IF(OR($B570="",$Z570=""),"",IF(N($M570)&lt;$Z570,"Delta","No Delta"))</f>
        <v/>
      </c>
      <c r="AB570">
        <f>IF(OR($B570="",$Z570=""),"",MAX(0,$Z570-N($M570)))</f>
        <v/>
      </c>
      <c r="AC570" s="46">
        <f>IF($B570="","",IFERROR(INDEX('CCA Util %'!$H:$H,MATCH($B570,'CCA Util %'!$E:$E,0)),""))</f>
        <v/>
      </c>
      <c r="AD570">
        <f>IF($B570="","",IFERROR(INDEX('CCA Util %'!$G:$G,MATCH($B570,'CCA Util %'!$E:$E,0)),""))</f>
        <v/>
      </c>
      <c r="AE570">
        <f>IF(OR($B570="",$U570=""),"",$U570&amp;" &amp; "&amp;IF(OR($AD570="",$AD570=0),"Util NA",$AD570&amp;" Util"))</f>
        <v/>
      </c>
    </row>
    <row r="571" ht="15.75" customHeight="1" s="42">
      <c r="A571" s="41" t="n"/>
      <c r="G571" s="38" t="n"/>
      <c r="H571" s="38" t="n"/>
      <c r="I571" s="38" t="n"/>
      <c r="J571" s="38" t="n"/>
      <c r="K571" s="38" t="n"/>
      <c r="L571" s="38" t="n"/>
      <c r="N571" s="36">
        <f>IF($B571="","",IF($C571="SUPERSTORE","Superstore","DH"))</f>
        <v/>
      </c>
      <c r="O571" s="36">
        <f>IF($B571="","",IFERROR(VLOOKUP($B571,Mapping!$A:$C,2,0),"Not Mapped"))</f>
        <v/>
      </c>
      <c r="P571" s="36">
        <f>IF($B571="","",IFERROR(VLOOKUP($B571,Mapping!$A:$C,3,0),"Not Mapped"))</f>
        <v/>
      </c>
      <c r="Q571" s="36">
        <f>IF($B571="","",IFERROR(VLOOKUP($O571,Leaders!$A:$B,2,0),"Not Mapped"))</f>
        <v/>
      </c>
      <c r="R571" s="36">
        <f>IF($B571="","",IF(COUNTIF(Exclusions!$A:$A,$B571)&gt;0,"Yes","No"))</f>
        <v/>
      </c>
      <c r="S571" s="38">
        <f>IF($B571="","",MIN(1,DAY($A571)/IF($N571="Superstore",Settings!$B$5,Settings!$B$4)))</f>
        <v/>
      </c>
      <c r="T571" s="38">
        <f>IF(OR($B571="",$G571="",$S571=0),"",$G571/$S571)</f>
        <v/>
      </c>
      <c r="U571" s="36">
        <f>IF($T571="","",IF($T571&lt;Settings!$B$8,"Critical",IF($T571&lt;Settings!$B$9,"Semi Critical","Non Critical")))</f>
        <v/>
      </c>
      <c r="V571" s="28" t="n"/>
      <c r="Z571">
        <f>IF($B571="","",IFERROR(VLOOKUP($B571,'Plan HC for CCA'!$A:$B,2,0),""))</f>
        <v/>
      </c>
      <c r="AA571">
        <f>IF(OR($B571="",$Z571=""),"",IF(N($M571)&lt;$Z571,"Delta","No Delta"))</f>
        <v/>
      </c>
      <c r="AB571">
        <f>IF(OR($B571="",$Z571=""),"",MAX(0,$Z571-N($M571)))</f>
        <v/>
      </c>
      <c r="AC571" s="46">
        <f>IF($B571="","",IFERROR(INDEX('CCA Util %'!$H:$H,MATCH($B571,'CCA Util %'!$E:$E,0)),""))</f>
        <v/>
      </c>
      <c r="AD571">
        <f>IF($B571="","",IFERROR(INDEX('CCA Util %'!$G:$G,MATCH($B571,'CCA Util %'!$E:$E,0)),""))</f>
        <v/>
      </c>
      <c r="AE571">
        <f>IF(OR($B571="",$U571=""),"",$U571&amp;" &amp; "&amp;IF(OR($AD571="",$AD571=0),"Util NA",$AD571&amp;" Util"))</f>
        <v/>
      </c>
    </row>
    <row r="572" ht="15.75" customHeight="1" s="42">
      <c r="A572" s="41" t="n"/>
      <c r="G572" s="38" t="n"/>
      <c r="H572" s="38" t="n"/>
      <c r="I572" s="38" t="n"/>
      <c r="J572" s="38" t="n"/>
      <c r="K572" s="38" t="n"/>
      <c r="L572" s="38" t="n"/>
      <c r="N572" s="36">
        <f>IF($B572="","",IF($C572="SUPERSTORE","Superstore","DH"))</f>
        <v/>
      </c>
      <c r="O572" s="36">
        <f>IF($B572="","",IFERROR(VLOOKUP($B572,Mapping!$A:$C,2,0),"Not Mapped"))</f>
        <v/>
      </c>
      <c r="P572" s="36">
        <f>IF($B572="","",IFERROR(VLOOKUP($B572,Mapping!$A:$C,3,0),"Not Mapped"))</f>
        <v/>
      </c>
      <c r="Q572" s="36">
        <f>IF($B572="","",IFERROR(VLOOKUP($O572,Leaders!$A:$B,2,0),"Not Mapped"))</f>
        <v/>
      </c>
      <c r="R572" s="36">
        <f>IF($B572="","",IF(COUNTIF(Exclusions!$A:$A,$B572)&gt;0,"Yes","No"))</f>
        <v/>
      </c>
      <c r="S572" s="38">
        <f>IF($B572="","",MIN(1,DAY($A572)/IF($N572="Superstore",Settings!$B$5,Settings!$B$4)))</f>
        <v/>
      </c>
      <c r="T572" s="38">
        <f>IF(OR($B572="",$G572="",$S572=0),"",$G572/$S572)</f>
        <v/>
      </c>
      <c r="U572" s="36">
        <f>IF($T572="","",IF($T572&lt;Settings!$B$8,"Critical",IF($T572&lt;Settings!$B$9,"Semi Critical","Non Critical")))</f>
        <v/>
      </c>
      <c r="V572" s="28" t="n"/>
      <c r="Z572">
        <f>IF($B572="","",IFERROR(VLOOKUP($B572,'Plan HC for CCA'!$A:$B,2,0),""))</f>
        <v/>
      </c>
      <c r="AA572">
        <f>IF(OR($B572="",$Z572=""),"",IF(N($M572)&lt;$Z572,"Delta","No Delta"))</f>
        <v/>
      </c>
      <c r="AB572">
        <f>IF(OR($B572="",$Z572=""),"",MAX(0,$Z572-N($M572)))</f>
        <v/>
      </c>
      <c r="AC572" s="46">
        <f>IF($B572="","",IFERROR(INDEX('CCA Util %'!$H:$H,MATCH($B572,'CCA Util %'!$E:$E,0)),""))</f>
        <v/>
      </c>
      <c r="AD572">
        <f>IF($B572="","",IFERROR(INDEX('CCA Util %'!$G:$G,MATCH($B572,'CCA Util %'!$E:$E,0)),""))</f>
        <v/>
      </c>
      <c r="AE572">
        <f>IF(OR($B572="",$U572=""),"",$U572&amp;" &amp; "&amp;IF(OR($AD572="",$AD572=0),"Util NA",$AD572&amp;" Util"))</f>
        <v/>
      </c>
    </row>
    <row r="573" ht="15.75" customHeight="1" s="42">
      <c r="A573" s="41" t="n"/>
      <c r="G573" s="38" t="n"/>
      <c r="H573" s="38" t="n"/>
      <c r="I573" s="38" t="n"/>
      <c r="J573" s="38" t="n"/>
      <c r="K573" s="38" t="n"/>
      <c r="L573" s="38" t="n"/>
      <c r="N573" s="36">
        <f>IF($B573="","",IF($C573="SUPERSTORE","Superstore","DH"))</f>
        <v/>
      </c>
      <c r="O573" s="36">
        <f>IF($B573="","",IFERROR(VLOOKUP($B573,Mapping!$A:$C,2,0),"Not Mapped"))</f>
        <v/>
      </c>
      <c r="P573" s="36">
        <f>IF($B573="","",IFERROR(VLOOKUP($B573,Mapping!$A:$C,3,0),"Not Mapped"))</f>
        <v/>
      </c>
      <c r="Q573" s="36">
        <f>IF($B573="","",IFERROR(VLOOKUP($O573,Leaders!$A:$B,2,0),"Not Mapped"))</f>
        <v/>
      </c>
      <c r="R573" s="36">
        <f>IF($B573="","",IF(COUNTIF(Exclusions!$A:$A,$B573)&gt;0,"Yes","No"))</f>
        <v/>
      </c>
      <c r="S573" s="38">
        <f>IF($B573="","",MIN(1,DAY($A573)/IF($N573="Superstore",Settings!$B$5,Settings!$B$4)))</f>
        <v/>
      </c>
      <c r="T573" s="38">
        <f>IF(OR($B573="",$G573="",$S573=0),"",$G573/$S573)</f>
        <v/>
      </c>
      <c r="U573" s="36">
        <f>IF($T573="","",IF($T573&lt;Settings!$B$8,"Critical",IF($T573&lt;Settings!$B$9,"Semi Critical","Non Critical")))</f>
        <v/>
      </c>
      <c r="V573" s="28" t="n"/>
      <c r="Z573">
        <f>IF($B573="","",IFERROR(VLOOKUP($B573,'Plan HC for CCA'!$A:$B,2,0),""))</f>
        <v/>
      </c>
      <c r="AA573">
        <f>IF(OR($B573="",$Z573=""),"",IF(N($M573)&lt;$Z573,"Delta","No Delta"))</f>
        <v/>
      </c>
      <c r="AB573">
        <f>IF(OR($B573="",$Z573=""),"",MAX(0,$Z573-N($M573)))</f>
        <v/>
      </c>
      <c r="AC573" s="46">
        <f>IF($B573="","",IFERROR(INDEX('CCA Util %'!$H:$H,MATCH($B573,'CCA Util %'!$E:$E,0)),""))</f>
        <v/>
      </c>
      <c r="AD573">
        <f>IF($B573="","",IFERROR(INDEX('CCA Util %'!$G:$G,MATCH($B573,'CCA Util %'!$E:$E,0)),""))</f>
        <v/>
      </c>
      <c r="AE573">
        <f>IF(OR($B573="",$U573=""),"",$U573&amp;" &amp; "&amp;IF(OR($AD573="",$AD573=0),"Util NA",$AD573&amp;" Util"))</f>
        <v/>
      </c>
    </row>
    <row r="574" ht="15.75" customHeight="1" s="42">
      <c r="A574" s="41" t="n"/>
      <c r="G574" s="38" t="n"/>
      <c r="H574" s="38" t="n"/>
      <c r="I574" s="38" t="n"/>
      <c r="J574" s="38" t="n"/>
      <c r="K574" s="38" t="n"/>
      <c r="L574" s="38" t="n"/>
      <c r="N574" s="36">
        <f>IF($B574="","",IF($C574="SUPERSTORE","Superstore","DH"))</f>
        <v/>
      </c>
      <c r="O574" s="36">
        <f>IF($B574="","",IFERROR(VLOOKUP($B574,Mapping!$A:$C,2,0),"Not Mapped"))</f>
        <v/>
      </c>
      <c r="P574" s="36">
        <f>IF($B574="","",IFERROR(VLOOKUP($B574,Mapping!$A:$C,3,0),"Not Mapped"))</f>
        <v/>
      </c>
      <c r="Q574" s="36">
        <f>IF($B574="","",IFERROR(VLOOKUP($O574,Leaders!$A:$B,2,0),"Not Mapped"))</f>
        <v/>
      </c>
      <c r="R574" s="36">
        <f>IF($B574="","",IF(COUNTIF(Exclusions!$A:$A,$B574)&gt;0,"Yes","No"))</f>
        <v/>
      </c>
      <c r="S574" s="38">
        <f>IF($B574="","",MIN(1,DAY($A574)/IF($N574="Superstore",Settings!$B$5,Settings!$B$4)))</f>
        <v/>
      </c>
      <c r="T574" s="38">
        <f>IF(OR($B574="",$G574="",$S574=0),"",$G574/$S574)</f>
        <v/>
      </c>
      <c r="U574" s="36">
        <f>IF($T574="","",IF($T574&lt;Settings!$B$8,"Critical",IF($T574&lt;Settings!$B$9,"Semi Critical","Non Critical")))</f>
        <v/>
      </c>
      <c r="V574" s="28" t="n"/>
      <c r="Z574">
        <f>IF($B574="","",IFERROR(VLOOKUP($B574,'Plan HC for CCA'!$A:$B,2,0),""))</f>
        <v/>
      </c>
      <c r="AA574">
        <f>IF(OR($B574="",$Z574=""),"",IF(N($M574)&lt;$Z574,"Delta","No Delta"))</f>
        <v/>
      </c>
      <c r="AB574">
        <f>IF(OR($B574="",$Z574=""),"",MAX(0,$Z574-N($M574)))</f>
        <v/>
      </c>
      <c r="AC574" s="46">
        <f>IF($B574="","",IFERROR(INDEX('CCA Util %'!$H:$H,MATCH($B574,'CCA Util %'!$E:$E,0)),""))</f>
        <v/>
      </c>
      <c r="AD574">
        <f>IF($B574="","",IFERROR(INDEX('CCA Util %'!$G:$G,MATCH($B574,'CCA Util %'!$E:$E,0)),""))</f>
        <v/>
      </c>
      <c r="AE574">
        <f>IF(OR($B574="",$U574=""),"",$U574&amp;" &amp; "&amp;IF(OR($AD574="",$AD574=0),"Util NA",$AD574&amp;" Util"))</f>
        <v/>
      </c>
    </row>
    <row r="575" ht="15.75" customHeight="1" s="42">
      <c r="A575" s="41" t="n"/>
      <c r="G575" s="38" t="n"/>
      <c r="H575" s="38" t="n"/>
      <c r="I575" s="38" t="n"/>
      <c r="J575" s="38" t="n"/>
      <c r="K575" s="38" t="n"/>
      <c r="L575" s="38" t="n"/>
      <c r="N575" s="36">
        <f>IF($B575="","",IF($C575="SUPERSTORE","Superstore","DH"))</f>
        <v/>
      </c>
      <c r="O575" s="36">
        <f>IF($B575="","",IFERROR(VLOOKUP($B575,Mapping!$A:$C,2,0),"Not Mapped"))</f>
        <v/>
      </c>
      <c r="P575" s="36">
        <f>IF($B575="","",IFERROR(VLOOKUP($B575,Mapping!$A:$C,3,0),"Not Mapped"))</f>
        <v/>
      </c>
      <c r="Q575" s="36">
        <f>IF($B575="","",IFERROR(VLOOKUP($O575,Leaders!$A:$B,2,0),"Not Mapped"))</f>
        <v/>
      </c>
      <c r="R575" s="36">
        <f>IF($B575="","",IF(COUNTIF(Exclusions!$A:$A,$B575)&gt;0,"Yes","No"))</f>
        <v/>
      </c>
      <c r="S575" s="38">
        <f>IF($B575="","",MIN(1,DAY($A575)/IF($N575="Superstore",Settings!$B$5,Settings!$B$4)))</f>
        <v/>
      </c>
      <c r="T575" s="38">
        <f>IF(OR($B575="",$G575="",$S575=0),"",$G575/$S575)</f>
        <v/>
      </c>
      <c r="U575" s="36">
        <f>IF($T575="","",IF($T575&lt;Settings!$B$8,"Critical",IF($T575&lt;Settings!$B$9,"Semi Critical","Non Critical")))</f>
        <v/>
      </c>
      <c r="V575" s="28" t="n"/>
      <c r="Z575">
        <f>IF($B575="","",IFERROR(VLOOKUP($B575,'Plan HC for CCA'!$A:$B,2,0),""))</f>
        <v/>
      </c>
      <c r="AA575">
        <f>IF(OR($B575="",$Z575=""),"",IF(N($M575)&lt;$Z575,"Delta","No Delta"))</f>
        <v/>
      </c>
      <c r="AB575">
        <f>IF(OR($B575="",$Z575=""),"",MAX(0,$Z575-N($M575)))</f>
        <v/>
      </c>
      <c r="AC575" s="46">
        <f>IF($B575="","",IFERROR(INDEX('CCA Util %'!$H:$H,MATCH($B575,'CCA Util %'!$E:$E,0)),""))</f>
        <v/>
      </c>
      <c r="AD575">
        <f>IF($B575="","",IFERROR(INDEX('CCA Util %'!$G:$G,MATCH($B575,'CCA Util %'!$E:$E,0)),""))</f>
        <v/>
      </c>
      <c r="AE575">
        <f>IF(OR($B575="",$U575=""),"",$U575&amp;" &amp; "&amp;IF(OR($AD575="",$AD575=0),"Util NA",$AD575&amp;" Util"))</f>
        <v/>
      </c>
    </row>
    <row r="576" ht="15.75" customHeight="1" s="42">
      <c r="A576" s="41" t="n"/>
      <c r="G576" s="38" t="n"/>
      <c r="H576" s="38" t="n"/>
      <c r="I576" s="38" t="n"/>
      <c r="J576" s="38" t="n"/>
      <c r="K576" s="38" t="n"/>
      <c r="L576" s="38" t="n"/>
      <c r="N576" s="36">
        <f>IF($B576="","",IF($C576="SUPERSTORE","Superstore","DH"))</f>
        <v/>
      </c>
      <c r="O576" s="36">
        <f>IF($B576="","",IFERROR(VLOOKUP($B576,Mapping!$A:$C,2,0),"Not Mapped"))</f>
        <v/>
      </c>
      <c r="P576" s="36">
        <f>IF($B576="","",IFERROR(VLOOKUP($B576,Mapping!$A:$C,3,0),"Not Mapped"))</f>
        <v/>
      </c>
      <c r="Q576" s="36">
        <f>IF($B576="","",IFERROR(VLOOKUP($O576,Leaders!$A:$B,2,0),"Not Mapped"))</f>
        <v/>
      </c>
      <c r="R576" s="36">
        <f>IF($B576="","",IF(COUNTIF(Exclusions!$A:$A,$B576)&gt;0,"Yes","No"))</f>
        <v/>
      </c>
      <c r="S576" s="38">
        <f>IF($B576="","",MIN(1,DAY($A576)/IF($N576="Superstore",Settings!$B$5,Settings!$B$4)))</f>
        <v/>
      </c>
      <c r="T576" s="38">
        <f>IF(OR($B576="",$G576="",$S576=0),"",$G576/$S576)</f>
        <v/>
      </c>
      <c r="U576" s="36">
        <f>IF($T576="","",IF($T576&lt;Settings!$B$8,"Critical",IF($T576&lt;Settings!$B$9,"Semi Critical","Non Critical")))</f>
        <v/>
      </c>
      <c r="V576" s="28" t="n"/>
      <c r="Z576">
        <f>IF($B576="","",IFERROR(VLOOKUP($B576,'Plan HC for CCA'!$A:$B,2,0),""))</f>
        <v/>
      </c>
      <c r="AA576">
        <f>IF(OR($B576="",$Z576=""),"",IF(N($M576)&lt;$Z576,"Delta","No Delta"))</f>
        <v/>
      </c>
      <c r="AB576">
        <f>IF(OR($B576="",$Z576=""),"",MAX(0,$Z576-N($M576)))</f>
        <v/>
      </c>
      <c r="AC576" s="46">
        <f>IF($B576="","",IFERROR(INDEX('CCA Util %'!$H:$H,MATCH($B576,'CCA Util %'!$E:$E,0)),""))</f>
        <v/>
      </c>
      <c r="AD576">
        <f>IF($B576="","",IFERROR(INDEX('CCA Util %'!$G:$G,MATCH($B576,'CCA Util %'!$E:$E,0)),""))</f>
        <v/>
      </c>
      <c r="AE576">
        <f>IF(OR($B576="",$U576=""),"",$U576&amp;" &amp; "&amp;IF(OR($AD576="",$AD576=0),"Util NA",$AD576&amp;" Util"))</f>
        <v/>
      </c>
    </row>
    <row r="577" ht="15.75" customHeight="1" s="42">
      <c r="A577" s="41" t="n"/>
      <c r="G577" s="38" t="n"/>
      <c r="H577" s="38" t="n"/>
      <c r="I577" s="38" t="n"/>
      <c r="J577" s="38" t="n"/>
      <c r="K577" s="38" t="n"/>
      <c r="L577" s="38" t="n"/>
      <c r="N577" s="36">
        <f>IF($B577="","",IF($C577="SUPERSTORE","Superstore","DH"))</f>
        <v/>
      </c>
      <c r="O577" s="36">
        <f>IF($B577="","",IFERROR(VLOOKUP($B577,Mapping!$A:$C,2,0),"Not Mapped"))</f>
        <v/>
      </c>
      <c r="P577" s="36">
        <f>IF($B577="","",IFERROR(VLOOKUP($B577,Mapping!$A:$C,3,0),"Not Mapped"))</f>
        <v/>
      </c>
      <c r="Q577" s="36">
        <f>IF($B577="","",IFERROR(VLOOKUP($O577,Leaders!$A:$B,2,0),"Not Mapped"))</f>
        <v/>
      </c>
      <c r="R577" s="36">
        <f>IF($B577="","",IF(COUNTIF(Exclusions!$A:$A,$B577)&gt;0,"Yes","No"))</f>
        <v/>
      </c>
      <c r="S577" s="38">
        <f>IF($B577="","",MIN(1,DAY($A577)/IF($N577="Superstore",Settings!$B$5,Settings!$B$4)))</f>
        <v/>
      </c>
      <c r="T577" s="38">
        <f>IF(OR($B577="",$G577="",$S577=0),"",$G577/$S577)</f>
        <v/>
      </c>
      <c r="U577" s="36">
        <f>IF($T577="","",IF($T577&lt;Settings!$B$8,"Critical",IF($T577&lt;Settings!$B$9,"Semi Critical","Non Critical")))</f>
        <v/>
      </c>
      <c r="V577" s="28" t="n"/>
      <c r="Z577">
        <f>IF($B577="","",IFERROR(VLOOKUP($B577,'Plan HC for CCA'!$A:$B,2,0),""))</f>
        <v/>
      </c>
      <c r="AA577">
        <f>IF(OR($B577="",$Z577=""),"",IF(N($M577)&lt;$Z577,"Delta","No Delta"))</f>
        <v/>
      </c>
      <c r="AB577">
        <f>IF(OR($B577="",$Z577=""),"",MAX(0,$Z577-N($M577)))</f>
        <v/>
      </c>
      <c r="AC577" s="46">
        <f>IF($B577="","",IFERROR(INDEX('CCA Util %'!$H:$H,MATCH($B577,'CCA Util %'!$E:$E,0)),""))</f>
        <v/>
      </c>
      <c r="AD577">
        <f>IF($B577="","",IFERROR(INDEX('CCA Util %'!$G:$G,MATCH($B577,'CCA Util %'!$E:$E,0)),""))</f>
        <v/>
      </c>
      <c r="AE577">
        <f>IF(OR($B577="",$U577=""),"",$U577&amp;" &amp; "&amp;IF(OR($AD577="",$AD577=0),"Util NA",$AD577&amp;" Util"))</f>
        <v/>
      </c>
    </row>
    <row r="578" ht="15.75" customHeight="1" s="42">
      <c r="A578" s="41" t="n"/>
      <c r="G578" s="38" t="n"/>
      <c r="H578" s="38" t="n"/>
      <c r="I578" s="38" t="n"/>
      <c r="J578" s="38" t="n"/>
      <c r="K578" s="38" t="n"/>
      <c r="L578" s="38" t="n"/>
      <c r="N578" s="36">
        <f>IF($B578="","",IF($C578="SUPERSTORE","Superstore","DH"))</f>
        <v/>
      </c>
      <c r="O578" s="36">
        <f>IF($B578="","",IFERROR(VLOOKUP($B578,Mapping!$A:$C,2,0),"Not Mapped"))</f>
        <v/>
      </c>
      <c r="P578" s="36">
        <f>IF($B578="","",IFERROR(VLOOKUP($B578,Mapping!$A:$C,3,0),"Not Mapped"))</f>
        <v/>
      </c>
      <c r="Q578" s="36">
        <f>IF($B578="","",IFERROR(VLOOKUP($O578,Leaders!$A:$B,2,0),"Not Mapped"))</f>
        <v/>
      </c>
      <c r="R578" s="36">
        <f>IF($B578="","",IF(COUNTIF(Exclusions!$A:$A,$B578)&gt;0,"Yes","No"))</f>
        <v/>
      </c>
      <c r="S578" s="38">
        <f>IF($B578="","",MIN(1,DAY($A578)/IF($N578="Superstore",Settings!$B$5,Settings!$B$4)))</f>
        <v/>
      </c>
      <c r="T578" s="38">
        <f>IF(OR($B578="",$G578="",$S578=0),"",$G578/$S578)</f>
        <v/>
      </c>
      <c r="U578" s="36">
        <f>IF($T578="","",IF($T578&lt;Settings!$B$8,"Critical",IF($T578&lt;Settings!$B$9,"Semi Critical","Non Critical")))</f>
        <v/>
      </c>
      <c r="V578" s="28" t="n"/>
      <c r="Z578">
        <f>IF($B578="","",IFERROR(VLOOKUP($B578,'Plan HC for CCA'!$A:$B,2,0),""))</f>
        <v/>
      </c>
      <c r="AA578">
        <f>IF(OR($B578="",$Z578=""),"",IF(N($M578)&lt;$Z578,"Delta","No Delta"))</f>
        <v/>
      </c>
      <c r="AB578">
        <f>IF(OR($B578="",$Z578=""),"",MAX(0,$Z578-N($M578)))</f>
        <v/>
      </c>
      <c r="AC578" s="46">
        <f>IF($B578="","",IFERROR(INDEX('CCA Util %'!$H:$H,MATCH($B578,'CCA Util %'!$E:$E,0)),""))</f>
        <v/>
      </c>
      <c r="AD578">
        <f>IF($B578="","",IFERROR(INDEX('CCA Util %'!$G:$G,MATCH($B578,'CCA Util %'!$E:$E,0)),""))</f>
        <v/>
      </c>
      <c r="AE578">
        <f>IF(OR($B578="",$U578=""),"",$U578&amp;" &amp; "&amp;IF(OR($AD578="",$AD578=0),"Util NA",$AD578&amp;" Util"))</f>
        <v/>
      </c>
    </row>
    <row r="579" ht="15.75" customHeight="1" s="42">
      <c r="A579" s="41" t="n"/>
      <c r="G579" s="38" t="n"/>
      <c r="H579" s="38" t="n"/>
      <c r="I579" s="38" t="n"/>
      <c r="J579" s="38" t="n"/>
      <c r="K579" s="38" t="n"/>
      <c r="L579" s="38" t="n"/>
      <c r="N579" s="36">
        <f>IF($B579="","",IF($C579="SUPERSTORE","Superstore","DH"))</f>
        <v/>
      </c>
      <c r="O579" s="36">
        <f>IF($B579="","",IFERROR(VLOOKUP($B579,Mapping!$A:$C,2,0),"Not Mapped"))</f>
        <v/>
      </c>
      <c r="P579" s="36">
        <f>IF($B579="","",IFERROR(VLOOKUP($B579,Mapping!$A:$C,3,0),"Not Mapped"))</f>
        <v/>
      </c>
      <c r="Q579" s="36">
        <f>IF($B579="","",IFERROR(VLOOKUP($O579,Leaders!$A:$B,2,0),"Not Mapped"))</f>
        <v/>
      </c>
      <c r="R579" s="36">
        <f>IF($B579="","",IF(COUNTIF(Exclusions!$A:$A,$B579)&gt;0,"Yes","No"))</f>
        <v/>
      </c>
      <c r="S579" s="38">
        <f>IF($B579="","",MIN(1,DAY($A579)/IF($N579="Superstore",Settings!$B$5,Settings!$B$4)))</f>
        <v/>
      </c>
      <c r="T579" s="38">
        <f>IF(OR($B579="",$G579="",$S579=0),"",$G579/$S579)</f>
        <v/>
      </c>
      <c r="U579" s="36">
        <f>IF($T579="","",IF($T579&lt;Settings!$B$8,"Critical",IF($T579&lt;Settings!$B$9,"Semi Critical","Non Critical")))</f>
        <v/>
      </c>
      <c r="V579" s="28" t="n"/>
      <c r="Z579">
        <f>IF($B579="","",IFERROR(VLOOKUP($B579,'Plan HC for CCA'!$A:$B,2,0),""))</f>
        <v/>
      </c>
      <c r="AA579">
        <f>IF(OR($B579="",$Z579=""),"",IF(N($M579)&lt;$Z579,"Delta","No Delta"))</f>
        <v/>
      </c>
      <c r="AB579">
        <f>IF(OR($B579="",$Z579=""),"",MAX(0,$Z579-N($M579)))</f>
        <v/>
      </c>
      <c r="AC579" s="46">
        <f>IF($B579="","",IFERROR(INDEX('CCA Util %'!$H:$H,MATCH($B579,'CCA Util %'!$E:$E,0)),""))</f>
        <v/>
      </c>
      <c r="AD579">
        <f>IF($B579="","",IFERROR(INDEX('CCA Util %'!$G:$G,MATCH($B579,'CCA Util %'!$E:$E,0)),""))</f>
        <v/>
      </c>
      <c r="AE579">
        <f>IF(OR($B579="",$U579=""),"",$U579&amp;" &amp; "&amp;IF(OR($AD579="",$AD579=0),"Util NA",$AD579&amp;" Util"))</f>
        <v/>
      </c>
    </row>
    <row r="580" ht="15.75" customHeight="1" s="42">
      <c r="A580" s="41" t="n"/>
      <c r="G580" s="38" t="n"/>
      <c r="H580" s="38" t="n"/>
      <c r="I580" s="38" t="n"/>
      <c r="J580" s="38" t="n"/>
      <c r="K580" s="38" t="n"/>
      <c r="L580" s="38" t="n"/>
      <c r="N580" s="36">
        <f>IF($B580="","",IF($C580="SUPERSTORE","Superstore","DH"))</f>
        <v/>
      </c>
      <c r="O580" s="36">
        <f>IF($B580="","",IFERROR(VLOOKUP($B580,Mapping!$A:$C,2,0),"Not Mapped"))</f>
        <v/>
      </c>
      <c r="P580" s="36">
        <f>IF($B580="","",IFERROR(VLOOKUP($B580,Mapping!$A:$C,3,0),"Not Mapped"))</f>
        <v/>
      </c>
      <c r="Q580" s="36">
        <f>IF($B580="","",IFERROR(VLOOKUP($O580,Leaders!$A:$B,2,0),"Not Mapped"))</f>
        <v/>
      </c>
      <c r="R580" s="36">
        <f>IF($B580="","",IF(COUNTIF(Exclusions!$A:$A,$B580)&gt;0,"Yes","No"))</f>
        <v/>
      </c>
      <c r="S580" s="38">
        <f>IF($B580="","",MIN(1,DAY($A580)/IF($N580="Superstore",Settings!$B$5,Settings!$B$4)))</f>
        <v/>
      </c>
      <c r="T580" s="38">
        <f>IF(OR($B580="",$G580="",$S580=0),"",$G580/$S580)</f>
        <v/>
      </c>
      <c r="U580" s="36">
        <f>IF($T580="","",IF($T580&lt;Settings!$B$8,"Critical",IF($T580&lt;Settings!$B$9,"Semi Critical","Non Critical")))</f>
        <v/>
      </c>
      <c r="V580" s="28" t="n"/>
      <c r="Z580">
        <f>IF($B580="","",IFERROR(VLOOKUP($B580,'Plan HC for CCA'!$A:$B,2,0),""))</f>
        <v/>
      </c>
      <c r="AA580">
        <f>IF(OR($B580="",$Z580=""),"",IF(N($M580)&lt;$Z580,"Delta","No Delta"))</f>
        <v/>
      </c>
      <c r="AB580">
        <f>IF(OR($B580="",$Z580=""),"",MAX(0,$Z580-N($M580)))</f>
        <v/>
      </c>
      <c r="AC580" s="46">
        <f>IF($B580="","",IFERROR(INDEX('CCA Util %'!$H:$H,MATCH($B580,'CCA Util %'!$E:$E,0)),""))</f>
        <v/>
      </c>
      <c r="AD580">
        <f>IF($B580="","",IFERROR(INDEX('CCA Util %'!$G:$G,MATCH($B580,'CCA Util %'!$E:$E,0)),""))</f>
        <v/>
      </c>
      <c r="AE580">
        <f>IF(OR($B580="",$U580=""),"",$U580&amp;" &amp; "&amp;IF(OR($AD580="",$AD580=0),"Util NA",$AD580&amp;" Util"))</f>
        <v/>
      </c>
    </row>
    <row r="581" ht="15.75" customHeight="1" s="42">
      <c r="A581" s="41" t="n"/>
      <c r="G581" s="38" t="n"/>
      <c r="H581" s="38" t="n"/>
      <c r="I581" s="38" t="n"/>
      <c r="J581" s="38" t="n"/>
      <c r="K581" s="38" t="n"/>
      <c r="L581" s="38" t="n"/>
      <c r="N581" s="36">
        <f>IF($B581="","",IF($C581="SUPERSTORE","Superstore","DH"))</f>
        <v/>
      </c>
      <c r="O581" s="36">
        <f>IF($B581="","",IFERROR(VLOOKUP($B581,Mapping!$A:$C,2,0),"Not Mapped"))</f>
        <v/>
      </c>
      <c r="P581" s="36">
        <f>IF($B581="","",IFERROR(VLOOKUP($B581,Mapping!$A:$C,3,0),"Not Mapped"))</f>
        <v/>
      </c>
      <c r="Q581" s="36">
        <f>IF($B581="","",IFERROR(VLOOKUP($O581,Leaders!$A:$B,2,0),"Not Mapped"))</f>
        <v/>
      </c>
      <c r="R581" s="36">
        <f>IF($B581="","",IF(COUNTIF(Exclusions!$A:$A,$B581)&gt;0,"Yes","No"))</f>
        <v/>
      </c>
      <c r="S581" s="38">
        <f>IF($B581="","",MIN(1,DAY($A581)/IF($N581="Superstore",Settings!$B$5,Settings!$B$4)))</f>
        <v/>
      </c>
      <c r="T581" s="38">
        <f>IF(OR($B581="",$G581="",$S581=0),"",$G581/$S581)</f>
        <v/>
      </c>
      <c r="U581" s="36">
        <f>IF($T581="","",IF($T581&lt;Settings!$B$8,"Critical",IF($T581&lt;Settings!$B$9,"Semi Critical","Non Critical")))</f>
        <v/>
      </c>
      <c r="V581" s="28" t="n"/>
      <c r="Z581">
        <f>IF($B581="","",IFERROR(VLOOKUP($B581,'Plan HC for CCA'!$A:$B,2,0),""))</f>
        <v/>
      </c>
      <c r="AA581">
        <f>IF(OR($B581="",$Z581=""),"",IF(N($M581)&lt;$Z581,"Delta","No Delta"))</f>
        <v/>
      </c>
      <c r="AB581">
        <f>IF(OR($B581="",$Z581=""),"",MAX(0,$Z581-N($M581)))</f>
        <v/>
      </c>
      <c r="AC581" s="46">
        <f>IF($B581="","",IFERROR(INDEX('CCA Util %'!$H:$H,MATCH($B581,'CCA Util %'!$E:$E,0)),""))</f>
        <v/>
      </c>
      <c r="AD581">
        <f>IF($B581="","",IFERROR(INDEX('CCA Util %'!$G:$G,MATCH($B581,'CCA Util %'!$E:$E,0)),""))</f>
        <v/>
      </c>
      <c r="AE581">
        <f>IF(OR($B581="",$U581=""),"",$U581&amp;" &amp; "&amp;IF(OR($AD581="",$AD581=0),"Util NA",$AD581&amp;" Util"))</f>
        <v/>
      </c>
    </row>
    <row r="582" ht="15.75" customHeight="1" s="42">
      <c r="A582" s="41" t="n"/>
      <c r="G582" s="38" t="n"/>
      <c r="H582" s="38" t="n"/>
      <c r="I582" s="38" t="n"/>
      <c r="J582" s="38" t="n"/>
      <c r="K582" s="38" t="n"/>
      <c r="L582" s="38" t="n"/>
      <c r="N582" s="36">
        <f>IF($B582="","",IF($C582="SUPERSTORE","Superstore","DH"))</f>
        <v/>
      </c>
      <c r="O582" s="36">
        <f>IF($B582="","",IFERROR(VLOOKUP($B582,Mapping!$A:$C,2,0),"Not Mapped"))</f>
        <v/>
      </c>
      <c r="P582" s="36">
        <f>IF($B582="","",IFERROR(VLOOKUP($B582,Mapping!$A:$C,3,0),"Not Mapped"))</f>
        <v/>
      </c>
      <c r="Q582" s="36">
        <f>IF($B582="","",IFERROR(VLOOKUP($O582,Leaders!$A:$B,2,0),"Not Mapped"))</f>
        <v/>
      </c>
      <c r="R582" s="36">
        <f>IF($B582="","",IF(COUNTIF(Exclusions!$A:$A,$B582)&gt;0,"Yes","No"))</f>
        <v/>
      </c>
      <c r="S582" s="38">
        <f>IF($B582="","",MIN(1,DAY($A582)/IF($N582="Superstore",Settings!$B$5,Settings!$B$4)))</f>
        <v/>
      </c>
      <c r="T582" s="38">
        <f>IF(OR($B582="",$G582="",$S582=0),"",$G582/$S582)</f>
        <v/>
      </c>
      <c r="U582" s="36">
        <f>IF($T582="","",IF($T582&lt;Settings!$B$8,"Critical",IF($T582&lt;Settings!$B$9,"Semi Critical","Non Critical")))</f>
        <v/>
      </c>
      <c r="V582" s="28" t="n"/>
      <c r="Z582">
        <f>IF($B582="","",IFERROR(VLOOKUP($B582,'Plan HC for CCA'!$A:$B,2,0),""))</f>
        <v/>
      </c>
      <c r="AA582">
        <f>IF(OR($B582="",$Z582=""),"",IF(N($M582)&lt;$Z582,"Delta","No Delta"))</f>
        <v/>
      </c>
      <c r="AB582">
        <f>IF(OR($B582="",$Z582=""),"",MAX(0,$Z582-N($M582)))</f>
        <v/>
      </c>
      <c r="AC582" s="46">
        <f>IF($B582="","",IFERROR(INDEX('CCA Util %'!$H:$H,MATCH($B582,'CCA Util %'!$E:$E,0)),""))</f>
        <v/>
      </c>
      <c r="AD582">
        <f>IF($B582="","",IFERROR(INDEX('CCA Util %'!$G:$G,MATCH($B582,'CCA Util %'!$E:$E,0)),""))</f>
        <v/>
      </c>
      <c r="AE582">
        <f>IF(OR($B582="",$U582=""),"",$U582&amp;" &amp; "&amp;IF(OR($AD582="",$AD582=0),"Util NA",$AD582&amp;" Util"))</f>
        <v/>
      </c>
    </row>
    <row r="583" ht="15.75" customHeight="1" s="42">
      <c r="A583" s="41" t="n"/>
      <c r="G583" s="38" t="n"/>
      <c r="H583" s="38" t="n"/>
      <c r="I583" s="38" t="n"/>
      <c r="J583" s="38" t="n"/>
      <c r="K583" s="38" t="n"/>
      <c r="L583" s="38" t="n"/>
      <c r="N583" s="36">
        <f>IF($B583="","",IF($C583="SUPERSTORE","Superstore","DH"))</f>
        <v/>
      </c>
      <c r="O583" s="36">
        <f>IF($B583="","",IFERROR(VLOOKUP($B583,Mapping!$A:$C,2,0),"Not Mapped"))</f>
        <v/>
      </c>
      <c r="P583" s="36">
        <f>IF($B583="","",IFERROR(VLOOKUP($B583,Mapping!$A:$C,3,0),"Not Mapped"))</f>
        <v/>
      </c>
      <c r="Q583" s="36">
        <f>IF($B583="","",IFERROR(VLOOKUP($O583,Leaders!$A:$B,2,0),"Not Mapped"))</f>
        <v/>
      </c>
      <c r="R583" s="36">
        <f>IF($B583="","",IF(COUNTIF(Exclusions!$A:$A,$B583)&gt;0,"Yes","No"))</f>
        <v/>
      </c>
      <c r="S583" s="38">
        <f>IF($B583="","",MIN(1,DAY($A583)/IF($N583="Superstore",Settings!$B$5,Settings!$B$4)))</f>
        <v/>
      </c>
      <c r="T583" s="38">
        <f>IF(OR($B583="",$G583="",$S583=0),"",$G583/$S583)</f>
        <v/>
      </c>
      <c r="U583" s="36">
        <f>IF($T583="","",IF($T583&lt;Settings!$B$8,"Critical",IF($T583&lt;Settings!$B$9,"Semi Critical","Non Critical")))</f>
        <v/>
      </c>
      <c r="V583" s="28" t="n"/>
      <c r="Z583">
        <f>IF($B583="","",IFERROR(VLOOKUP($B583,'Plan HC for CCA'!$A:$B,2,0),""))</f>
        <v/>
      </c>
      <c r="AA583">
        <f>IF(OR($B583="",$Z583=""),"",IF(N($M583)&lt;$Z583,"Delta","No Delta"))</f>
        <v/>
      </c>
      <c r="AB583">
        <f>IF(OR($B583="",$Z583=""),"",MAX(0,$Z583-N($M583)))</f>
        <v/>
      </c>
      <c r="AC583" s="46">
        <f>IF($B583="","",IFERROR(INDEX('CCA Util %'!$H:$H,MATCH($B583,'CCA Util %'!$E:$E,0)),""))</f>
        <v/>
      </c>
      <c r="AD583">
        <f>IF($B583="","",IFERROR(INDEX('CCA Util %'!$G:$G,MATCH($B583,'CCA Util %'!$E:$E,0)),""))</f>
        <v/>
      </c>
      <c r="AE583">
        <f>IF(OR($B583="",$U583=""),"",$U583&amp;" &amp; "&amp;IF(OR($AD583="",$AD583=0),"Util NA",$AD583&amp;" Util"))</f>
        <v/>
      </c>
    </row>
    <row r="584" ht="15.75" customHeight="1" s="42">
      <c r="A584" s="41" t="n"/>
      <c r="G584" s="38" t="n"/>
      <c r="H584" s="38" t="n"/>
      <c r="I584" s="38" t="n"/>
      <c r="J584" s="38" t="n"/>
      <c r="K584" s="38" t="n"/>
      <c r="L584" s="38" t="n"/>
      <c r="N584" s="36">
        <f>IF($B584="","",IF($C584="SUPERSTORE","Superstore","DH"))</f>
        <v/>
      </c>
      <c r="O584" s="36">
        <f>IF($B584="","",IFERROR(VLOOKUP($B584,Mapping!$A:$C,2,0),"Not Mapped"))</f>
        <v/>
      </c>
      <c r="P584" s="36">
        <f>IF($B584="","",IFERROR(VLOOKUP($B584,Mapping!$A:$C,3,0),"Not Mapped"))</f>
        <v/>
      </c>
      <c r="Q584" s="36">
        <f>IF($B584="","",IFERROR(VLOOKUP($O584,Leaders!$A:$B,2,0),"Not Mapped"))</f>
        <v/>
      </c>
      <c r="R584" s="36">
        <f>IF($B584="","",IF(COUNTIF(Exclusions!$A:$A,$B584)&gt;0,"Yes","No"))</f>
        <v/>
      </c>
      <c r="S584" s="38">
        <f>IF($B584="","",MIN(1,DAY($A584)/IF($N584="Superstore",Settings!$B$5,Settings!$B$4)))</f>
        <v/>
      </c>
      <c r="T584" s="38">
        <f>IF(OR($B584="",$G584="",$S584=0),"",$G584/$S584)</f>
        <v/>
      </c>
      <c r="U584" s="36">
        <f>IF($T584="","",IF($T584&lt;Settings!$B$8,"Critical",IF($T584&lt;Settings!$B$9,"Semi Critical","Non Critical")))</f>
        <v/>
      </c>
      <c r="V584" s="28" t="n"/>
      <c r="Z584">
        <f>IF($B584="","",IFERROR(VLOOKUP($B584,'Plan HC for CCA'!$A:$B,2,0),""))</f>
        <v/>
      </c>
      <c r="AA584">
        <f>IF(OR($B584="",$Z584=""),"",IF(N($M584)&lt;$Z584,"Delta","No Delta"))</f>
        <v/>
      </c>
      <c r="AB584">
        <f>IF(OR($B584="",$Z584=""),"",MAX(0,$Z584-N($M584)))</f>
        <v/>
      </c>
      <c r="AC584" s="46">
        <f>IF($B584="","",IFERROR(INDEX('CCA Util %'!$H:$H,MATCH($B584,'CCA Util %'!$E:$E,0)),""))</f>
        <v/>
      </c>
      <c r="AD584">
        <f>IF($B584="","",IFERROR(INDEX('CCA Util %'!$G:$G,MATCH($B584,'CCA Util %'!$E:$E,0)),""))</f>
        <v/>
      </c>
      <c r="AE584">
        <f>IF(OR($B584="",$U584=""),"",$U584&amp;" &amp; "&amp;IF(OR($AD584="",$AD584=0),"Util NA",$AD584&amp;" Util"))</f>
        <v/>
      </c>
    </row>
    <row r="585" ht="15.75" customHeight="1" s="42">
      <c r="A585" s="41" t="n"/>
      <c r="G585" s="38" t="n"/>
      <c r="H585" s="38" t="n"/>
      <c r="I585" s="38" t="n"/>
      <c r="J585" s="38" t="n"/>
      <c r="K585" s="38" t="n"/>
      <c r="L585" s="38" t="n"/>
      <c r="N585" s="36">
        <f>IF($B585="","",IF($C585="SUPERSTORE","Superstore","DH"))</f>
        <v/>
      </c>
      <c r="O585" s="36">
        <f>IF($B585="","",IFERROR(VLOOKUP($B585,Mapping!$A:$C,2,0),"Not Mapped"))</f>
        <v/>
      </c>
      <c r="P585" s="36">
        <f>IF($B585="","",IFERROR(VLOOKUP($B585,Mapping!$A:$C,3,0),"Not Mapped"))</f>
        <v/>
      </c>
      <c r="Q585" s="36">
        <f>IF($B585="","",IFERROR(VLOOKUP($O585,Leaders!$A:$B,2,0),"Not Mapped"))</f>
        <v/>
      </c>
      <c r="R585" s="36">
        <f>IF($B585="","",IF(COUNTIF(Exclusions!$A:$A,$B585)&gt;0,"Yes","No"))</f>
        <v/>
      </c>
      <c r="S585" s="38">
        <f>IF($B585="","",MIN(1,DAY($A585)/IF($N585="Superstore",Settings!$B$5,Settings!$B$4)))</f>
        <v/>
      </c>
      <c r="T585" s="38">
        <f>IF(OR($B585="",$G585="",$S585=0),"",$G585/$S585)</f>
        <v/>
      </c>
      <c r="U585" s="36">
        <f>IF($T585="","",IF($T585&lt;Settings!$B$8,"Critical",IF($T585&lt;Settings!$B$9,"Semi Critical","Non Critical")))</f>
        <v/>
      </c>
      <c r="V585" s="28" t="n"/>
      <c r="Z585">
        <f>IF($B585="","",IFERROR(VLOOKUP($B585,'Plan HC for CCA'!$A:$B,2,0),""))</f>
        <v/>
      </c>
      <c r="AA585">
        <f>IF(OR($B585="",$Z585=""),"",IF(N($M585)&lt;$Z585,"Delta","No Delta"))</f>
        <v/>
      </c>
      <c r="AB585">
        <f>IF(OR($B585="",$Z585=""),"",MAX(0,$Z585-N($M585)))</f>
        <v/>
      </c>
      <c r="AC585" s="46">
        <f>IF($B585="","",IFERROR(INDEX('CCA Util %'!$H:$H,MATCH($B585,'CCA Util %'!$E:$E,0)),""))</f>
        <v/>
      </c>
      <c r="AD585">
        <f>IF($B585="","",IFERROR(INDEX('CCA Util %'!$G:$G,MATCH($B585,'CCA Util %'!$E:$E,0)),""))</f>
        <v/>
      </c>
      <c r="AE585">
        <f>IF(OR($B585="",$U585=""),"",$U585&amp;" &amp; "&amp;IF(OR($AD585="",$AD585=0),"Util NA",$AD585&amp;" Util"))</f>
        <v/>
      </c>
    </row>
    <row r="586" ht="15.75" customHeight="1" s="42">
      <c r="A586" s="41" t="n"/>
      <c r="G586" s="38" t="n"/>
      <c r="H586" s="38" t="n"/>
      <c r="I586" s="38" t="n"/>
      <c r="J586" s="38" t="n"/>
      <c r="K586" s="38" t="n"/>
      <c r="L586" s="38" t="n"/>
      <c r="N586" s="36">
        <f>IF($B586="","",IF($C586="SUPERSTORE","Superstore","DH"))</f>
        <v/>
      </c>
      <c r="O586" s="36">
        <f>IF($B586="","",IFERROR(VLOOKUP($B586,Mapping!$A:$C,2,0),"Not Mapped"))</f>
        <v/>
      </c>
      <c r="P586" s="36">
        <f>IF($B586="","",IFERROR(VLOOKUP($B586,Mapping!$A:$C,3,0),"Not Mapped"))</f>
        <v/>
      </c>
      <c r="Q586" s="36">
        <f>IF($B586="","",IFERROR(VLOOKUP($O586,Leaders!$A:$B,2,0),"Not Mapped"))</f>
        <v/>
      </c>
      <c r="R586" s="36">
        <f>IF($B586="","",IF(COUNTIF(Exclusions!$A:$A,$B586)&gt;0,"Yes","No"))</f>
        <v/>
      </c>
      <c r="S586" s="38">
        <f>IF($B586="","",MIN(1,DAY($A586)/IF($N586="Superstore",Settings!$B$5,Settings!$B$4)))</f>
        <v/>
      </c>
      <c r="T586" s="38">
        <f>IF(OR($B586="",$G586="",$S586=0),"",$G586/$S586)</f>
        <v/>
      </c>
      <c r="U586" s="36">
        <f>IF($T586="","",IF($T586&lt;Settings!$B$8,"Critical",IF($T586&lt;Settings!$B$9,"Semi Critical","Non Critical")))</f>
        <v/>
      </c>
      <c r="V586" s="28" t="n"/>
      <c r="Z586">
        <f>IF($B586="","",IFERROR(VLOOKUP($B586,'Plan HC for CCA'!$A:$B,2,0),""))</f>
        <v/>
      </c>
      <c r="AA586">
        <f>IF(OR($B586="",$Z586=""),"",IF(N($M586)&lt;$Z586,"Delta","No Delta"))</f>
        <v/>
      </c>
      <c r="AB586">
        <f>IF(OR($B586="",$Z586=""),"",MAX(0,$Z586-N($M586)))</f>
        <v/>
      </c>
      <c r="AC586" s="46">
        <f>IF($B586="","",IFERROR(INDEX('CCA Util %'!$H:$H,MATCH($B586,'CCA Util %'!$E:$E,0)),""))</f>
        <v/>
      </c>
      <c r="AD586">
        <f>IF($B586="","",IFERROR(INDEX('CCA Util %'!$G:$G,MATCH($B586,'CCA Util %'!$E:$E,0)),""))</f>
        <v/>
      </c>
      <c r="AE586">
        <f>IF(OR($B586="",$U586=""),"",$U586&amp;" &amp; "&amp;IF(OR($AD586="",$AD586=0),"Util NA",$AD586&amp;" Util"))</f>
        <v/>
      </c>
    </row>
    <row r="587" ht="15.75" customHeight="1" s="42">
      <c r="A587" s="41" t="n"/>
      <c r="G587" s="38" t="n"/>
      <c r="H587" s="38" t="n"/>
      <c r="I587" s="38" t="n"/>
      <c r="J587" s="38" t="n"/>
      <c r="K587" s="38" t="n"/>
      <c r="L587" s="38" t="n"/>
      <c r="N587" s="36">
        <f>IF($B587="","",IF($C587="SUPERSTORE","Superstore","DH"))</f>
        <v/>
      </c>
      <c r="O587" s="36">
        <f>IF($B587="","",IFERROR(VLOOKUP($B587,Mapping!$A:$C,2,0),"Not Mapped"))</f>
        <v/>
      </c>
      <c r="P587" s="36">
        <f>IF($B587="","",IFERROR(VLOOKUP($B587,Mapping!$A:$C,3,0),"Not Mapped"))</f>
        <v/>
      </c>
      <c r="Q587" s="36">
        <f>IF($B587="","",IFERROR(VLOOKUP($O587,Leaders!$A:$B,2,0),"Not Mapped"))</f>
        <v/>
      </c>
      <c r="R587" s="36">
        <f>IF($B587="","",IF(COUNTIF(Exclusions!$A:$A,$B587)&gt;0,"Yes","No"))</f>
        <v/>
      </c>
      <c r="S587" s="38">
        <f>IF($B587="","",MIN(1,DAY($A587)/IF($N587="Superstore",Settings!$B$5,Settings!$B$4)))</f>
        <v/>
      </c>
      <c r="T587" s="38">
        <f>IF(OR($B587="",$G587="",$S587=0),"",$G587/$S587)</f>
        <v/>
      </c>
      <c r="U587" s="36">
        <f>IF($T587="","",IF($T587&lt;Settings!$B$8,"Critical",IF($T587&lt;Settings!$B$9,"Semi Critical","Non Critical")))</f>
        <v/>
      </c>
      <c r="V587" s="28" t="n"/>
      <c r="Z587">
        <f>IF($B587="","",IFERROR(VLOOKUP($B587,'Plan HC for CCA'!$A:$B,2,0),""))</f>
        <v/>
      </c>
      <c r="AA587">
        <f>IF(OR($B587="",$Z587=""),"",IF(N($M587)&lt;$Z587,"Delta","No Delta"))</f>
        <v/>
      </c>
      <c r="AB587">
        <f>IF(OR($B587="",$Z587=""),"",MAX(0,$Z587-N($M587)))</f>
        <v/>
      </c>
      <c r="AC587" s="46">
        <f>IF($B587="","",IFERROR(INDEX('CCA Util %'!$H:$H,MATCH($B587,'CCA Util %'!$E:$E,0)),""))</f>
        <v/>
      </c>
      <c r="AD587">
        <f>IF($B587="","",IFERROR(INDEX('CCA Util %'!$G:$G,MATCH($B587,'CCA Util %'!$E:$E,0)),""))</f>
        <v/>
      </c>
      <c r="AE587">
        <f>IF(OR($B587="",$U587=""),"",$U587&amp;" &amp; "&amp;IF(OR($AD587="",$AD587=0),"Util NA",$AD587&amp;" Util"))</f>
        <v/>
      </c>
    </row>
    <row r="588" ht="15.75" customHeight="1" s="42">
      <c r="A588" s="41" t="n"/>
      <c r="G588" s="38" t="n"/>
      <c r="H588" s="38" t="n"/>
      <c r="I588" s="38" t="n"/>
      <c r="J588" s="38" t="n"/>
      <c r="K588" s="38" t="n"/>
      <c r="L588" s="38" t="n"/>
      <c r="N588" s="36">
        <f>IF($B588="","",IF($C588="SUPERSTORE","Superstore","DH"))</f>
        <v/>
      </c>
      <c r="O588" s="36">
        <f>IF($B588="","",IFERROR(VLOOKUP($B588,Mapping!$A:$C,2,0),"Not Mapped"))</f>
        <v/>
      </c>
      <c r="P588" s="36">
        <f>IF($B588="","",IFERROR(VLOOKUP($B588,Mapping!$A:$C,3,0),"Not Mapped"))</f>
        <v/>
      </c>
      <c r="Q588" s="36">
        <f>IF($B588="","",IFERROR(VLOOKUP($O588,Leaders!$A:$B,2,0),"Not Mapped"))</f>
        <v/>
      </c>
      <c r="R588" s="36">
        <f>IF($B588="","",IF(COUNTIF(Exclusions!$A:$A,$B588)&gt;0,"Yes","No"))</f>
        <v/>
      </c>
      <c r="S588" s="38">
        <f>IF($B588="","",MIN(1,DAY($A588)/IF($N588="Superstore",Settings!$B$5,Settings!$B$4)))</f>
        <v/>
      </c>
      <c r="T588" s="38">
        <f>IF(OR($B588="",$G588="",$S588=0),"",$G588/$S588)</f>
        <v/>
      </c>
      <c r="U588" s="36">
        <f>IF($T588="","",IF($T588&lt;Settings!$B$8,"Critical",IF($T588&lt;Settings!$B$9,"Semi Critical","Non Critical")))</f>
        <v/>
      </c>
      <c r="V588" s="28" t="n"/>
      <c r="Z588">
        <f>IF($B588="","",IFERROR(VLOOKUP($B588,'Plan HC for CCA'!$A:$B,2,0),""))</f>
        <v/>
      </c>
      <c r="AA588">
        <f>IF(OR($B588="",$Z588=""),"",IF(N($M588)&lt;$Z588,"Delta","No Delta"))</f>
        <v/>
      </c>
      <c r="AB588">
        <f>IF(OR($B588="",$Z588=""),"",MAX(0,$Z588-N($M588)))</f>
        <v/>
      </c>
      <c r="AC588" s="46">
        <f>IF($B588="","",IFERROR(INDEX('CCA Util %'!$H:$H,MATCH($B588,'CCA Util %'!$E:$E,0)),""))</f>
        <v/>
      </c>
      <c r="AD588">
        <f>IF($B588="","",IFERROR(INDEX('CCA Util %'!$G:$G,MATCH($B588,'CCA Util %'!$E:$E,0)),""))</f>
        <v/>
      </c>
      <c r="AE588">
        <f>IF(OR($B588="",$U588=""),"",$U588&amp;" &amp; "&amp;IF(OR($AD588="",$AD588=0),"Util NA",$AD588&amp;" Util"))</f>
        <v/>
      </c>
    </row>
    <row r="589" ht="15.75" customHeight="1" s="42">
      <c r="A589" s="41" t="n"/>
      <c r="G589" s="38" t="n"/>
      <c r="H589" s="38" t="n"/>
      <c r="I589" s="38" t="n"/>
      <c r="J589" s="38" t="n"/>
      <c r="K589" s="38" t="n"/>
      <c r="L589" s="38" t="n"/>
      <c r="N589" s="36">
        <f>IF($B589="","",IF($C589="SUPERSTORE","Superstore","DH"))</f>
        <v/>
      </c>
      <c r="O589" s="36">
        <f>IF($B589="","",IFERROR(VLOOKUP($B589,Mapping!$A:$C,2,0),"Not Mapped"))</f>
        <v/>
      </c>
      <c r="P589" s="36">
        <f>IF($B589="","",IFERROR(VLOOKUP($B589,Mapping!$A:$C,3,0),"Not Mapped"))</f>
        <v/>
      </c>
      <c r="Q589" s="36">
        <f>IF($B589="","",IFERROR(VLOOKUP($O589,Leaders!$A:$B,2,0),"Not Mapped"))</f>
        <v/>
      </c>
      <c r="R589" s="36">
        <f>IF($B589="","",IF(COUNTIF(Exclusions!$A:$A,$B589)&gt;0,"Yes","No"))</f>
        <v/>
      </c>
      <c r="S589" s="38">
        <f>IF($B589="","",MIN(1,DAY($A589)/IF($N589="Superstore",Settings!$B$5,Settings!$B$4)))</f>
        <v/>
      </c>
      <c r="T589" s="38">
        <f>IF(OR($B589="",$G589="",$S589=0),"",$G589/$S589)</f>
        <v/>
      </c>
      <c r="U589" s="36">
        <f>IF($T589="","",IF($T589&lt;Settings!$B$8,"Critical",IF($T589&lt;Settings!$B$9,"Semi Critical","Non Critical")))</f>
        <v/>
      </c>
      <c r="V589" s="28" t="n"/>
      <c r="Z589">
        <f>IF($B589="","",IFERROR(VLOOKUP($B589,'Plan HC for CCA'!$A:$B,2,0),""))</f>
        <v/>
      </c>
      <c r="AA589">
        <f>IF(OR($B589="",$Z589=""),"",IF(N($M589)&lt;$Z589,"Delta","No Delta"))</f>
        <v/>
      </c>
      <c r="AB589">
        <f>IF(OR($B589="",$Z589=""),"",MAX(0,$Z589-N($M589)))</f>
        <v/>
      </c>
      <c r="AC589" s="46">
        <f>IF($B589="","",IFERROR(INDEX('CCA Util %'!$H:$H,MATCH($B589,'CCA Util %'!$E:$E,0)),""))</f>
        <v/>
      </c>
      <c r="AD589">
        <f>IF($B589="","",IFERROR(INDEX('CCA Util %'!$G:$G,MATCH($B589,'CCA Util %'!$E:$E,0)),""))</f>
        <v/>
      </c>
      <c r="AE589">
        <f>IF(OR($B589="",$U589=""),"",$U589&amp;" &amp; "&amp;IF(OR($AD589="",$AD589=0),"Util NA",$AD589&amp;" Util"))</f>
        <v/>
      </c>
    </row>
    <row r="590" ht="15.75" customHeight="1" s="42">
      <c r="A590" s="41" t="n"/>
      <c r="G590" s="38" t="n"/>
      <c r="H590" s="38" t="n"/>
      <c r="I590" s="38" t="n"/>
      <c r="J590" s="38" t="n"/>
      <c r="K590" s="38" t="n"/>
      <c r="L590" s="38" t="n"/>
      <c r="N590" s="36">
        <f>IF($B590="","",IF($C590="SUPERSTORE","Superstore","DH"))</f>
        <v/>
      </c>
      <c r="O590" s="36">
        <f>IF($B590="","",IFERROR(VLOOKUP($B590,Mapping!$A:$C,2,0),"Not Mapped"))</f>
        <v/>
      </c>
      <c r="P590" s="36">
        <f>IF($B590="","",IFERROR(VLOOKUP($B590,Mapping!$A:$C,3,0),"Not Mapped"))</f>
        <v/>
      </c>
      <c r="Q590" s="36">
        <f>IF($B590="","",IFERROR(VLOOKUP($O590,Leaders!$A:$B,2,0),"Not Mapped"))</f>
        <v/>
      </c>
      <c r="R590" s="36">
        <f>IF($B590="","",IF(COUNTIF(Exclusions!$A:$A,$B590)&gt;0,"Yes","No"))</f>
        <v/>
      </c>
      <c r="S590" s="38">
        <f>IF($B590="","",MIN(1,DAY($A590)/IF($N590="Superstore",Settings!$B$5,Settings!$B$4)))</f>
        <v/>
      </c>
      <c r="T590" s="38">
        <f>IF(OR($B590="",$G590="",$S590=0),"",$G590/$S590)</f>
        <v/>
      </c>
      <c r="U590" s="36">
        <f>IF($T590="","",IF($T590&lt;Settings!$B$8,"Critical",IF($T590&lt;Settings!$B$9,"Semi Critical","Non Critical")))</f>
        <v/>
      </c>
      <c r="V590" s="28" t="n"/>
      <c r="Z590">
        <f>IF($B590="","",IFERROR(VLOOKUP($B590,'Plan HC for CCA'!$A:$B,2,0),""))</f>
        <v/>
      </c>
      <c r="AA590">
        <f>IF(OR($B590="",$Z590=""),"",IF(N($M590)&lt;$Z590,"Delta","No Delta"))</f>
        <v/>
      </c>
      <c r="AB590">
        <f>IF(OR($B590="",$Z590=""),"",MAX(0,$Z590-N($M590)))</f>
        <v/>
      </c>
      <c r="AC590" s="46">
        <f>IF($B590="","",IFERROR(INDEX('CCA Util %'!$H:$H,MATCH($B590,'CCA Util %'!$E:$E,0)),""))</f>
        <v/>
      </c>
      <c r="AD590">
        <f>IF($B590="","",IFERROR(INDEX('CCA Util %'!$G:$G,MATCH($B590,'CCA Util %'!$E:$E,0)),""))</f>
        <v/>
      </c>
      <c r="AE590">
        <f>IF(OR($B590="",$U590=""),"",$U590&amp;" &amp; "&amp;IF(OR($AD590="",$AD590=0),"Util NA",$AD590&amp;" Util"))</f>
        <v/>
      </c>
    </row>
    <row r="591" ht="15.75" customHeight="1" s="42">
      <c r="A591" s="41" t="n"/>
      <c r="G591" s="38" t="n"/>
      <c r="H591" s="38" t="n"/>
      <c r="I591" s="38" t="n"/>
      <c r="J591" s="38" t="n"/>
      <c r="K591" s="38" t="n"/>
      <c r="L591" s="38" t="n"/>
      <c r="N591" s="36">
        <f>IF($B591="","",IF($C591="SUPERSTORE","Superstore","DH"))</f>
        <v/>
      </c>
      <c r="O591" s="36">
        <f>IF($B591="","",IFERROR(VLOOKUP($B591,Mapping!$A:$C,2,0),"Not Mapped"))</f>
        <v/>
      </c>
      <c r="P591" s="36">
        <f>IF($B591="","",IFERROR(VLOOKUP($B591,Mapping!$A:$C,3,0),"Not Mapped"))</f>
        <v/>
      </c>
      <c r="Q591" s="36">
        <f>IF($B591="","",IFERROR(VLOOKUP($O591,Leaders!$A:$B,2,0),"Not Mapped"))</f>
        <v/>
      </c>
      <c r="R591" s="36">
        <f>IF($B591="","",IF(COUNTIF(Exclusions!$A:$A,$B591)&gt;0,"Yes","No"))</f>
        <v/>
      </c>
      <c r="S591" s="38">
        <f>IF($B591="","",MIN(1,DAY($A591)/IF($N591="Superstore",Settings!$B$5,Settings!$B$4)))</f>
        <v/>
      </c>
      <c r="T591" s="38">
        <f>IF(OR($B591="",$G591="",$S591=0),"",$G591/$S591)</f>
        <v/>
      </c>
      <c r="U591" s="36">
        <f>IF($T591="","",IF($T591&lt;Settings!$B$8,"Critical",IF($T591&lt;Settings!$B$9,"Semi Critical","Non Critical")))</f>
        <v/>
      </c>
      <c r="V591" s="28" t="n"/>
      <c r="Z591">
        <f>IF($B591="","",IFERROR(VLOOKUP($B591,'Plan HC for CCA'!$A:$B,2,0),""))</f>
        <v/>
      </c>
      <c r="AA591">
        <f>IF(OR($B591="",$Z591=""),"",IF(N($M591)&lt;$Z591,"Delta","No Delta"))</f>
        <v/>
      </c>
      <c r="AB591">
        <f>IF(OR($B591="",$Z591=""),"",MAX(0,$Z591-N($M591)))</f>
        <v/>
      </c>
      <c r="AC591" s="46">
        <f>IF($B591="","",IFERROR(INDEX('CCA Util %'!$H:$H,MATCH($B591,'CCA Util %'!$E:$E,0)),""))</f>
        <v/>
      </c>
      <c r="AD591">
        <f>IF($B591="","",IFERROR(INDEX('CCA Util %'!$G:$G,MATCH($B591,'CCA Util %'!$E:$E,0)),""))</f>
        <v/>
      </c>
      <c r="AE591">
        <f>IF(OR($B591="",$U591=""),"",$U591&amp;" &amp; "&amp;IF(OR($AD591="",$AD591=0),"Util NA",$AD591&amp;" Util"))</f>
        <v/>
      </c>
    </row>
    <row r="592" ht="15.75" customHeight="1" s="42">
      <c r="A592" s="41" t="n"/>
      <c r="G592" s="38" t="n"/>
      <c r="H592" s="38" t="n"/>
      <c r="I592" s="38" t="n"/>
      <c r="J592" s="38" t="n"/>
      <c r="K592" s="38" t="n"/>
      <c r="L592" s="38" t="n"/>
      <c r="N592" s="36">
        <f>IF($B592="","",IF($C592="SUPERSTORE","Superstore","DH"))</f>
        <v/>
      </c>
      <c r="O592" s="36">
        <f>IF($B592="","",IFERROR(VLOOKUP($B592,Mapping!$A:$C,2,0),"Not Mapped"))</f>
        <v/>
      </c>
      <c r="P592" s="36">
        <f>IF($B592="","",IFERROR(VLOOKUP($B592,Mapping!$A:$C,3,0),"Not Mapped"))</f>
        <v/>
      </c>
      <c r="Q592" s="36">
        <f>IF($B592="","",IFERROR(VLOOKUP($O592,Leaders!$A:$B,2,0),"Not Mapped"))</f>
        <v/>
      </c>
      <c r="R592" s="36">
        <f>IF($B592="","",IF(COUNTIF(Exclusions!$A:$A,$B592)&gt;0,"Yes","No"))</f>
        <v/>
      </c>
      <c r="S592" s="38">
        <f>IF($B592="","",MIN(1,DAY($A592)/IF($N592="Superstore",Settings!$B$5,Settings!$B$4)))</f>
        <v/>
      </c>
      <c r="T592" s="38">
        <f>IF(OR($B592="",$G592="",$S592=0),"",$G592/$S592)</f>
        <v/>
      </c>
      <c r="U592" s="36">
        <f>IF($T592="","",IF($T592&lt;Settings!$B$8,"Critical",IF($T592&lt;Settings!$B$9,"Semi Critical","Non Critical")))</f>
        <v/>
      </c>
      <c r="V592" s="28" t="n"/>
      <c r="Z592">
        <f>IF($B592="","",IFERROR(VLOOKUP($B592,'Plan HC for CCA'!$A:$B,2,0),""))</f>
        <v/>
      </c>
      <c r="AA592">
        <f>IF(OR($B592="",$Z592=""),"",IF(N($M592)&lt;$Z592,"Delta","No Delta"))</f>
        <v/>
      </c>
      <c r="AB592">
        <f>IF(OR($B592="",$Z592=""),"",MAX(0,$Z592-N($M592)))</f>
        <v/>
      </c>
      <c r="AC592" s="46">
        <f>IF($B592="","",IFERROR(INDEX('CCA Util %'!$H:$H,MATCH($B592,'CCA Util %'!$E:$E,0)),""))</f>
        <v/>
      </c>
      <c r="AD592">
        <f>IF($B592="","",IFERROR(INDEX('CCA Util %'!$G:$G,MATCH($B592,'CCA Util %'!$E:$E,0)),""))</f>
        <v/>
      </c>
      <c r="AE592">
        <f>IF(OR($B592="",$U592=""),"",$U592&amp;" &amp; "&amp;IF(OR($AD592="",$AD592=0),"Util NA",$AD592&amp;" Util"))</f>
        <v/>
      </c>
    </row>
    <row r="593" ht="15.75" customHeight="1" s="42">
      <c r="A593" s="41" t="n"/>
      <c r="G593" s="38" t="n"/>
      <c r="H593" s="38" t="n"/>
      <c r="I593" s="38" t="n"/>
      <c r="J593" s="38" t="n"/>
      <c r="K593" s="38" t="n"/>
      <c r="L593" s="38" t="n"/>
      <c r="N593" s="36">
        <f>IF($B593="","",IF($C593="SUPERSTORE","Superstore","DH"))</f>
        <v/>
      </c>
      <c r="O593" s="36">
        <f>IF($B593="","",IFERROR(VLOOKUP($B593,Mapping!$A:$C,2,0),"Not Mapped"))</f>
        <v/>
      </c>
      <c r="P593" s="36">
        <f>IF($B593="","",IFERROR(VLOOKUP($B593,Mapping!$A:$C,3,0),"Not Mapped"))</f>
        <v/>
      </c>
      <c r="Q593" s="36">
        <f>IF($B593="","",IFERROR(VLOOKUP($O593,Leaders!$A:$B,2,0),"Not Mapped"))</f>
        <v/>
      </c>
      <c r="R593" s="36">
        <f>IF($B593="","",IF(COUNTIF(Exclusions!$A:$A,$B593)&gt;0,"Yes","No"))</f>
        <v/>
      </c>
      <c r="S593" s="38">
        <f>IF($B593="","",MIN(1,DAY($A593)/IF($N593="Superstore",Settings!$B$5,Settings!$B$4)))</f>
        <v/>
      </c>
      <c r="T593" s="38">
        <f>IF(OR($B593="",$G593="",$S593=0),"",$G593/$S593)</f>
        <v/>
      </c>
      <c r="U593" s="36">
        <f>IF($T593="","",IF($T593&lt;Settings!$B$8,"Critical",IF($T593&lt;Settings!$B$9,"Semi Critical","Non Critical")))</f>
        <v/>
      </c>
      <c r="V593" s="28" t="n"/>
      <c r="Z593">
        <f>IF($B593="","",IFERROR(VLOOKUP($B593,'Plan HC for CCA'!$A:$B,2,0),""))</f>
        <v/>
      </c>
      <c r="AA593">
        <f>IF(OR($B593="",$Z593=""),"",IF(N($M593)&lt;$Z593,"Delta","No Delta"))</f>
        <v/>
      </c>
      <c r="AB593">
        <f>IF(OR($B593="",$Z593=""),"",MAX(0,$Z593-N($M593)))</f>
        <v/>
      </c>
      <c r="AC593" s="46">
        <f>IF($B593="","",IFERROR(INDEX('CCA Util %'!$H:$H,MATCH($B593,'CCA Util %'!$E:$E,0)),""))</f>
        <v/>
      </c>
      <c r="AD593">
        <f>IF($B593="","",IFERROR(INDEX('CCA Util %'!$G:$G,MATCH($B593,'CCA Util %'!$E:$E,0)),""))</f>
        <v/>
      </c>
      <c r="AE593">
        <f>IF(OR($B593="",$U593=""),"",$U593&amp;" &amp; "&amp;IF(OR($AD593="",$AD593=0),"Util NA",$AD593&amp;" Util"))</f>
        <v/>
      </c>
    </row>
    <row r="594" ht="15.75" customHeight="1" s="42">
      <c r="A594" s="41" t="n"/>
      <c r="G594" s="38" t="n"/>
      <c r="H594" s="38" t="n"/>
      <c r="I594" s="38" t="n"/>
      <c r="J594" s="38" t="n"/>
      <c r="K594" s="38" t="n"/>
      <c r="L594" s="38" t="n"/>
      <c r="N594" s="36">
        <f>IF($B594="","",IF($C594="SUPERSTORE","Superstore","DH"))</f>
        <v/>
      </c>
      <c r="O594" s="36">
        <f>IF($B594="","",IFERROR(VLOOKUP($B594,Mapping!$A:$C,2,0),"Not Mapped"))</f>
        <v/>
      </c>
      <c r="P594" s="36">
        <f>IF($B594="","",IFERROR(VLOOKUP($B594,Mapping!$A:$C,3,0),"Not Mapped"))</f>
        <v/>
      </c>
      <c r="Q594" s="36">
        <f>IF($B594="","",IFERROR(VLOOKUP($O594,Leaders!$A:$B,2,0),"Not Mapped"))</f>
        <v/>
      </c>
      <c r="R594" s="36">
        <f>IF($B594="","",IF(COUNTIF(Exclusions!$A:$A,$B594)&gt;0,"Yes","No"))</f>
        <v/>
      </c>
      <c r="S594" s="38">
        <f>IF($B594="","",MIN(1,DAY($A594)/IF($N594="Superstore",Settings!$B$5,Settings!$B$4)))</f>
        <v/>
      </c>
      <c r="T594" s="38">
        <f>IF(OR($B594="",$G594="",$S594=0),"",$G594/$S594)</f>
        <v/>
      </c>
      <c r="U594" s="36">
        <f>IF($T594="","",IF($T594&lt;Settings!$B$8,"Critical",IF($T594&lt;Settings!$B$9,"Semi Critical","Non Critical")))</f>
        <v/>
      </c>
      <c r="V594" s="28" t="n"/>
      <c r="Z594">
        <f>IF($B594="","",IFERROR(VLOOKUP($B594,'Plan HC for CCA'!$A:$B,2,0),""))</f>
        <v/>
      </c>
      <c r="AA594">
        <f>IF(OR($B594="",$Z594=""),"",IF(N($M594)&lt;$Z594,"Delta","No Delta"))</f>
        <v/>
      </c>
      <c r="AB594">
        <f>IF(OR($B594="",$Z594=""),"",MAX(0,$Z594-N($M594)))</f>
        <v/>
      </c>
      <c r="AC594" s="46">
        <f>IF($B594="","",IFERROR(INDEX('CCA Util %'!$H:$H,MATCH($B594,'CCA Util %'!$E:$E,0)),""))</f>
        <v/>
      </c>
      <c r="AD594">
        <f>IF($B594="","",IFERROR(INDEX('CCA Util %'!$G:$G,MATCH($B594,'CCA Util %'!$E:$E,0)),""))</f>
        <v/>
      </c>
      <c r="AE594">
        <f>IF(OR($B594="",$U594=""),"",$U594&amp;" &amp; "&amp;IF(OR($AD594="",$AD594=0),"Util NA",$AD594&amp;" Util"))</f>
        <v/>
      </c>
    </row>
    <row r="595" ht="15.75" customHeight="1" s="42">
      <c r="A595" s="41" t="n"/>
      <c r="G595" s="38" t="n"/>
      <c r="H595" s="38" t="n"/>
      <c r="I595" s="38" t="n"/>
      <c r="J595" s="38" t="n"/>
      <c r="K595" s="38" t="n"/>
      <c r="L595" s="38" t="n"/>
      <c r="N595" s="36">
        <f>IF($B595="","",IF($C595="SUPERSTORE","Superstore","DH"))</f>
        <v/>
      </c>
      <c r="O595" s="36">
        <f>IF($B595="","",IFERROR(VLOOKUP($B595,Mapping!$A:$C,2,0),"Not Mapped"))</f>
        <v/>
      </c>
      <c r="P595" s="36">
        <f>IF($B595="","",IFERROR(VLOOKUP($B595,Mapping!$A:$C,3,0),"Not Mapped"))</f>
        <v/>
      </c>
      <c r="Q595" s="36">
        <f>IF($B595="","",IFERROR(VLOOKUP($O595,Leaders!$A:$B,2,0),"Not Mapped"))</f>
        <v/>
      </c>
      <c r="R595" s="36">
        <f>IF($B595="","",IF(COUNTIF(Exclusions!$A:$A,$B595)&gt;0,"Yes","No"))</f>
        <v/>
      </c>
      <c r="S595" s="38">
        <f>IF($B595="","",MIN(1,DAY($A595)/IF($N595="Superstore",Settings!$B$5,Settings!$B$4)))</f>
        <v/>
      </c>
      <c r="T595" s="38">
        <f>IF(OR($B595="",$G595="",$S595=0),"",$G595/$S595)</f>
        <v/>
      </c>
      <c r="U595" s="36">
        <f>IF($T595="","",IF($T595&lt;Settings!$B$8,"Critical",IF($T595&lt;Settings!$B$9,"Semi Critical","Non Critical")))</f>
        <v/>
      </c>
      <c r="V595" s="28" t="n"/>
      <c r="Z595">
        <f>IF($B595="","",IFERROR(VLOOKUP($B595,'Plan HC for CCA'!$A:$B,2,0),""))</f>
        <v/>
      </c>
      <c r="AA595">
        <f>IF(OR($B595="",$Z595=""),"",IF(N($M595)&lt;$Z595,"Delta","No Delta"))</f>
        <v/>
      </c>
      <c r="AB595">
        <f>IF(OR($B595="",$Z595=""),"",MAX(0,$Z595-N($M595)))</f>
        <v/>
      </c>
      <c r="AC595" s="46">
        <f>IF($B595="","",IFERROR(INDEX('CCA Util %'!$H:$H,MATCH($B595,'CCA Util %'!$E:$E,0)),""))</f>
        <v/>
      </c>
      <c r="AD595">
        <f>IF($B595="","",IFERROR(INDEX('CCA Util %'!$G:$G,MATCH($B595,'CCA Util %'!$E:$E,0)),""))</f>
        <v/>
      </c>
      <c r="AE595">
        <f>IF(OR($B595="",$U595=""),"",$U595&amp;" &amp; "&amp;IF(OR($AD595="",$AD595=0),"Util NA",$AD595&amp;" Util"))</f>
        <v/>
      </c>
    </row>
    <row r="596" ht="15.75" customHeight="1" s="42">
      <c r="A596" s="41" t="n"/>
      <c r="G596" s="38" t="n"/>
      <c r="H596" s="38" t="n"/>
      <c r="I596" s="38" t="n"/>
      <c r="J596" s="38" t="n"/>
      <c r="K596" s="38" t="n"/>
      <c r="L596" s="38" t="n"/>
      <c r="N596" s="36">
        <f>IF($B596="","",IF($C596="SUPERSTORE","Superstore","DH"))</f>
        <v/>
      </c>
      <c r="O596" s="36">
        <f>IF($B596="","",IFERROR(VLOOKUP($B596,Mapping!$A:$C,2,0),"Not Mapped"))</f>
        <v/>
      </c>
      <c r="P596" s="36">
        <f>IF($B596="","",IFERROR(VLOOKUP($B596,Mapping!$A:$C,3,0),"Not Mapped"))</f>
        <v/>
      </c>
      <c r="Q596" s="36">
        <f>IF($B596="","",IFERROR(VLOOKUP($O596,Leaders!$A:$B,2,0),"Not Mapped"))</f>
        <v/>
      </c>
      <c r="R596" s="36">
        <f>IF($B596="","",IF(COUNTIF(Exclusions!$A:$A,$B596)&gt;0,"Yes","No"))</f>
        <v/>
      </c>
      <c r="S596" s="38">
        <f>IF($B596="","",MIN(1,DAY($A596)/IF($N596="Superstore",Settings!$B$5,Settings!$B$4)))</f>
        <v/>
      </c>
      <c r="T596" s="38">
        <f>IF(OR($B596="",$G596="",$S596=0),"",$G596/$S596)</f>
        <v/>
      </c>
      <c r="U596" s="36">
        <f>IF($T596="","",IF($T596&lt;Settings!$B$8,"Critical",IF($T596&lt;Settings!$B$9,"Semi Critical","Non Critical")))</f>
        <v/>
      </c>
      <c r="V596" s="28" t="n"/>
      <c r="Z596">
        <f>IF($B596="","",IFERROR(VLOOKUP($B596,'Plan HC for CCA'!$A:$B,2,0),""))</f>
        <v/>
      </c>
      <c r="AA596">
        <f>IF(OR($B596="",$Z596=""),"",IF(N($M596)&lt;$Z596,"Delta","No Delta"))</f>
        <v/>
      </c>
      <c r="AB596">
        <f>IF(OR($B596="",$Z596=""),"",MAX(0,$Z596-N($M596)))</f>
        <v/>
      </c>
      <c r="AC596" s="46">
        <f>IF($B596="","",IFERROR(INDEX('CCA Util %'!$H:$H,MATCH($B596,'CCA Util %'!$E:$E,0)),""))</f>
        <v/>
      </c>
      <c r="AD596">
        <f>IF($B596="","",IFERROR(INDEX('CCA Util %'!$G:$G,MATCH($B596,'CCA Util %'!$E:$E,0)),""))</f>
        <v/>
      </c>
      <c r="AE596">
        <f>IF(OR($B596="",$U596=""),"",$U596&amp;" &amp; "&amp;IF(OR($AD596="",$AD596=0),"Util NA",$AD596&amp;" Util"))</f>
        <v/>
      </c>
    </row>
    <row r="597" ht="15.75" customHeight="1" s="42">
      <c r="A597" s="41" t="n"/>
      <c r="G597" s="38" t="n"/>
      <c r="H597" s="38" t="n"/>
      <c r="I597" s="38" t="n"/>
      <c r="J597" s="38" t="n"/>
      <c r="K597" s="38" t="n"/>
      <c r="L597" s="38" t="n"/>
      <c r="N597" s="36">
        <f>IF($B597="","",IF($C597="SUPERSTORE","Superstore","DH"))</f>
        <v/>
      </c>
      <c r="O597" s="36">
        <f>IF($B597="","",IFERROR(VLOOKUP($B597,Mapping!$A:$C,2,0),"Not Mapped"))</f>
        <v/>
      </c>
      <c r="P597" s="36">
        <f>IF($B597="","",IFERROR(VLOOKUP($B597,Mapping!$A:$C,3,0),"Not Mapped"))</f>
        <v/>
      </c>
      <c r="Q597" s="36">
        <f>IF($B597="","",IFERROR(VLOOKUP($O597,Leaders!$A:$B,2,0),"Not Mapped"))</f>
        <v/>
      </c>
      <c r="R597" s="36">
        <f>IF($B597="","",IF(COUNTIF(Exclusions!$A:$A,$B597)&gt;0,"Yes","No"))</f>
        <v/>
      </c>
      <c r="S597" s="38">
        <f>IF($B597="","",MIN(1,DAY($A597)/IF($N597="Superstore",Settings!$B$5,Settings!$B$4)))</f>
        <v/>
      </c>
      <c r="T597" s="38">
        <f>IF(OR($B597="",$G597="",$S597=0),"",$G597/$S597)</f>
        <v/>
      </c>
      <c r="U597" s="36">
        <f>IF($T597="","",IF($T597&lt;Settings!$B$8,"Critical",IF($T597&lt;Settings!$B$9,"Semi Critical","Non Critical")))</f>
        <v/>
      </c>
      <c r="V597" s="28" t="n"/>
      <c r="Z597">
        <f>IF($B597="","",IFERROR(VLOOKUP($B597,'Plan HC for CCA'!$A:$B,2,0),""))</f>
        <v/>
      </c>
      <c r="AA597">
        <f>IF(OR($B597="",$Z597=""),"",IF(N($M597)&lt;$Z597,"Delta","No Delta"))</f>
        <v/>
      </c>
      <c r="AB597">
        <f>IF(OR($B597="",$Z597=""),"",MAX(0,$Z597-N($M597)))</f>
        <v/>
      </c>
      <c r="AC597" s="46">
        <f>IF($B597="","",IFERROR(INDEX('CCA Util %'!$H:$H,MATCH($B597,'CCA Util %'!$E:$E,0)),""))</f>
        <v/>
      </c>
      <c r="AD597">
        <f>IF($B597="","",IFERROR(INDEX('CCA Util %'!$G:$G,MATCH($B597,'CCA Util %'!$E:$E,0)),""))</f>
        <v/>
      </c>
      <c r="AE597">
        <f>IF(OR($B597="",$U597=""),"",$U597&amp;" &amp; "&amp;IF(OR($AD597="",$AD597=0),"Util NA",$AD597&amp;" Util"))</f>
        <v/>
      </c>
    </row>
    <row r="598" ht="15.75" customHeight="1" s="42">
      <c r="A598" s="41" t="n"/>
      <c r="G598" s="38" t="n"/>
      <c r="H598" s="38" t="n"/>
      <c r="I598" s="38" t="n"/>
      <c r="J598" s="38" t="n"/>
      <c r="K598" s="38" t="n"/>
      <c r="L598" s="38" t="n"/>
      <c r="N598" s="36">
        <f>IF($B598="","",IF($C598="SUPERSTORE","Superstore","DH"))</f>
        <v/>
      </c>
      <c r="O598" s="36">
        <f>IF($B598="","",IFERROR(VLOOKUP($B598,Mapping!$A:$C,2,0),"Not Mapped"))</f>
        <v/>
      </c>
      <c r="P598" s="36">
        <f>IF($B598="","",IFERROR(VLOOKUP($B598,Mapping!$A:$C,3,0),"Not Mapped"))</f>
        <v/>
      </c>
      <c r="Q598" s="36">
        <f>IF($B598="","",IFERROR(VLOOKUP($O598,Leaders!$A:$B,2,0),"Not Mapped"))</f>
        <v/>
      </c>
      <c r="R598" s="36">
        <f>IF($B598="","",IF(COUNTIF(Exclusions!$A:$A,$B598)&gt;0,"Yes","No"))</f>
        <v/>
      </c>
      <c r="S598" s="38">
        <f>IF($B598="","",MIN(1,DAY($A598)/IF($N598="Superstore",Settings!$B$5,Settings!$B$4)))</f>
        <v/>
      </c>
      <c r="T598" s="38">
        <f>IF(OR($B598="",$G598="",$S598=0),"",$G598/$S598)</f>
        <v/>
      </c>
      <c r="U598" s="36">
        <f>IF($T598="","",IF($T598&lt;Settings!$B$8,"Critical",IF($T598&lt;Settings!$B$9,"Semi Critical","Non Critical")))</f>
        <v/>
      </c>
      <c r="V598" s="28" t="n"/>
      <c r="Z598">
        <f>IF($B598="","",IFERROR(VLOOKUP($B598,'Plan HC for CCA'!$A:$B,2,0),""))</f>
        <v/>
      </c>
      <c r="AA598">
        <f>IF(OR($B598="",$Z598=""),"",IF(N($M598)&lt;$Z598,"Delta","No Delta"))</f>
        <v/>
      </c>
      <c r="AB598">
        <f>IF(OR($B598="",$Z598=""),"",MAX(0,$Z598-N($M598)))</f>
        <v/>
      </c>
      <c r="AC598" s="46">
        <f>IF($B598="","",IFERROR(INDEX('CCA Util %'!$H:$H,MATCH($B598,'CCA Util %'!$E:$E,0)),""))</f>
        <v/>
      </c>
      <c r="AD598">
        <f>IF($B598="","",IFERROR(INDEX('CCA Util %'!$G:$G,MATCH($B598,'CCA Util %'!$E:$E,0)),""))</f>
        <v/>
      </c>
      <c r="AE598">
        <f>IF(OR($B598="",$U598=""),"",$U598&amp;" &amp; "&amp;IF(OR($AD598="",$AD598=0),"Util NA",$AD598&amp;" Util"))</f>
        <v/>
      </c>
    </row>
    <row r="599" ht="15.75" customHeight="1" s="42">
      <c r="A599" s="41" t="n"/>
      <c r="G599" s="38" t="n"/>
      <c r="H599" s="38" t="n"/>
      <c r="I599" s="38" t="n"/>
      <c r="J599" s="38" t="n"/>
      <c r="K599" s="38" t="n"/>
      <c r="L599" s="38" t="n"/>
      <c r="N599" s="36">
        <f>IF($B599="","",IF($C599="SUPERSTORE","Superstore","DH"))</f>
        <v/>
      </c>
      <c r="O599" s="36">
        <f>IF($B599="","",IFERROR(VLOOKUP($B599,Mapping!$A:$C,2,0),"Not Mapped"))</f>
        <v/>
      </c>
      <c r="P599" s="36">
        <f>IF($B599="","",IFERROR(VLOOKUP($B599,Mapping!$A:$C,3,0),"Not Mapped"))</f>
        <v/>
      </c>
      <c r="Q599" s="36">
        <f>IF($B599="","",IFERROR(VLOOKUP($O599,Leaders!$A:$B,2,0),"Not Mapped"))</f>
        <v/>
      </c>
      <c r="R599" s="36">
        <f>IF($B599="","",IF(COUNTIF(Exclusions!$A:$A,$B599)&gt;0,"Yes","No"))</f>
        <v/>
      </c>
      <c r="S599" s="38">
        <f>IF($B599="","",MIN(1,DAY($A599)/IF($N599="Superstore",Settings!$B$5,Settings!$B$4)))</f>
        <v/>
      </c>
      <c r="T599" s="38">
        <f>IF(OR($B599="",$G599="",$S599=0),"",$G599/$S599)</f>
        <v/>
      </c>
      <c r="U599" s="36">
        <f>IF($T599="","",IF($T599&lt;Settings!$B$8,"Critical",IF($T599&lt;Settings!$B$9,"Semi Critical","Non Critical")))</f>
        <v/>
      </c>
      <c r="V599" s="28" t="n"/>
      <c r="Z599">
        <f>IF($B599="","",IFERROR(VLOOKUP($B599,'Plan HC for CCA'!$A:$B,2,0),""))</f>
        <v/>
      </c>
      <c r="AA599">
        <f>IF(OR($B599="",$Z599=""),"",IF(N($M599)&lt;$Z599,"Delta","No Delta"))</f>
        <v/>
      </c>
      <c r="AB599">
        <f>IF(OR($B599="",$Z599=""),"",MAX(0,$Z599-N($M599)))</f>
        <v/>
      </c>
      <c r="AC599" s="46">
        <f>IF($B599="","",IFERROR(INDEX('CCA Util %'!$H:$H,MATCH($B599,'CCA Util %'!$E:$E,0)),""))</f>
        <v/>
      </c>
      <c r="AD599">
        <f>IF($B599="","",IFERROR(INDEX('CCA Util %'!$G:$G,MATCH($B599,'CCA Util %'!$E:$E,0)),""))</f>
        <v/>
      </c>
      <c r="AE599">
        <f>IF(OR($B599="",$U599=""),"",$U599&amp;" &amp; "&amp;IF(OR($AD599="",$AD599=0),"Util NA",$AD599&amp;" Util"))</f>
        <v/>
      </c>
    </row>
    <row r="600" ht="15.75" customHeight="1" s="42">
      <c r="A600" s="41" t="n"/>
      <c r="G600" s="38" t="n"/>
      <c r="H600" s="38" t="n"/>
      <c r="I600" s="38" t="n"/>
      <c r="J600" s="38" t="n"/>
      <c r="K600" s="38" t="n"/>
      <c r="L600" s="38" t="n"/>
      <c r="N600" s="36">
        <f>IF($B600="","",IF($C600="SUPERSTORE","Superstore","DH"))</f>
        <v/>
      </c>
      <c r="O600" s="36">
        <f>IF($B600="","",IFERROR(VLOOKUP($B600,Mapping!$A:$C,2,0),"Not Mapped"))</f>
        <v/>
      </c>
      <c r="P600" s="36">
        <f>IF($B600="","",IFERROR(VLOOKUP($B600,Mapping!$A:$C,3,0),"Not Mapped"))</f>
        <v/>
      </c>
      <c r="Q600" s="36">
        <f>IF($B600="","",IFERROR(VLOOKUP($O600,Leaders!$A:$B,2,0),"Not Mapped"))</f>
        <v/>
      </c>
      <c r="R600" s="36">
        <f>IF($B600="","",IF(COUNTIF(Exclusions!$A:$A,$B600)&gt;0,"Yes","No"))</f>
        <v/>
      </c>
      <c r="S600" s="38">
        <f>IF($B600="","",MIN(1,DAY($A600)/IF($N600="Superstore",Settings!$B$5,Settings!$B$4)))</f>
        <v/>
      </c>
      <c r="T600" s="38">
        <f>IF(OR($B600="",$G600="",$S600=0),"",$G600/$S600)</f>
        <v/>
      </c>
      <c r="U600" s="36">
        <f>IF($T600="","",IF($T600&lt;Settings!$B$8,"Critical",IF($T600&lt;Settings!$B$9,"Semi Critical","Non Critical")))</f>
        <v/>
      </c>
      <c r="V600" s="28" t="n"/>
      <c r="Z600">
        <f>IF($B600="","",IFERROR(VLOOKUP($B600,'Plan HC for CCA'!$A:$B,2,0),""))</f>
        <v/>
      </c>
      <c r="AA600">
        <f>IF(OR($B600="",$Z600=""),"",IF(N($M600)&lt;$Z600,"Delta","No Delta"))</f>
        <v/>
      </c>
      <c r="AB600">
        <f>IF(OR($B600="",$Z600=""),"",MAX(0,$Z600-N($M600)))</f>
        <v/>
      </c>
      <c r="AC600" s="46">
        <f>IF($B600="","",IFERROR(INDEX('CCA Util %'!$H:$H,MATCH($B600,'CCA Util %'!$E:$E,0)),""))</f>
        <v/>
      </c>
      <c r="AD600">
        <f>IF($B600="","",IFERROR(INDEX('CCA Util %'!$G:$G,MATCH($B600,'CCA Util %'!$E:$E,0)),""))</f>
        <v/>
      </c>
      <c r="AE600">
        <f>IF(OR($B600="",$U600=""),"",$U600&amp;" &amp; "&amp;IF(OR($AD600="",$AD600=0),"Util NA",$AD600&amp;" Util"))</f>
        <v/>
      </c>
    </row>
    <row r="601" ht="15.75" customHeight="1" s="42">
      <c r="A601" s="41" t="n"/>
      <c r="G601" s="38" t="n"/>
      <c r="H601" s="38" t="n"/>
      <c r="I601" s="38" t="n"/>
      <c r="J601" s="38" t="n"/>
      <c r="K601" s="38" t="n"/>
      <c r="L601" s="38" t="n"/>
      <c r="N601" s="36">
        <f>IF($B601="","",IF($C601="SUPERSTORE","Superstore","DH"))</f>
        <v/>
      </c>
      <c r="O601" s="36">
        <f>IF($B601="","",IFERROR(VLOOKUP($B601,Mapping!$A:$C,2,0),"Not Mapped"))</f>
        <v/>
      </c>
      <c r="P601" s="36">
        <f>IF($B601="","",IFERROR(VLOOKUP($B601,Mapping!$A:$C,3,0),"Not Mapped"))</f>
        <v/>
      </c>
      <c r="Q601" s="36">
        <f>IF($B601="","",IFERROR(VLOOKUP($O601,Leaders!$A:$B,2,0),"Not Mapped"))</f>
        <v/>
      </c>
      <c r="R601" s="36">
        <f>IF($B601="","",IF(COUNTIF(Exclusions!$A:$A,$B601)&gt;0,"Yes","No"))</f>
        <v/>
      </c>
      <c r="S601" s="38">
        <f>IF($B601="","",MIN(1,DAY($A601)/IF($N601="Superstore",Settings!$B$5,Settings!$B$4)))</f>
        <v/>
      </c>
      <c r="T601" s="38">
        <f>IF(OR($B601="",$G601="",$S601=0),"",$G601/$S601)</f>
        <v/>
      </c>
      <c r="U601" s="36">
        <f>IF($T601="","",IF($T601&lt;Settings!$B$8,"Critical",IF($T601&lt;Settings!$B$9,"Semi Critical","Non Critical")))</f>
        <v/>
      </c>
      <c r="V601" s="28" t="n"/>
      <c r="Z601">
        <f>IF($B601="","",IFERROR(VLOOKUP($B601,'Plan HC for CCA'!$A:$B,2,0),""))</f>
        <v/>
      </c>
      <c r="AA601">
        <f>IF(OR($B601="",$Z601=""),"",IF(N($M601)&lt;$Z601,"Delta","No Delta"))</f>
        <v/>
      </c>
      <c r="AB601">
        <f>IF(OR($B601="",$Z601=""),"",MAX(0,$Z601-N($M601)))</f>
        <v/>
      </c>
      <c r="AC601" s="46">
        <f>IF($B601="","",IFERROR(INDEX('CCA Util %'!$H:$H,MATCH($B601,'CCA Util %'!$E:$E,0)),""))</f>
        <v/>
      </c>
      <c r="AD601">
        <f>IF($B601="","",IFERROR(INDEX('CCA Util %'!$G:$G,MATCH($B601,'CCA Util %'!$E:$E,0)),""))</f>
        <v/>
      </c>
      <c r="AE601">
        <f>IF(OR($B601="",$U601=""),"",$U601&amp;" &amp; "&amp;IF(OR($AD601="",$AD601=0),"Util NA",$AD601&amp;" Util"))</f>
        <v/>
      </c>
    </row>
    <row r="602" ht="15.75" customHeight="1" s="42">
      <c r="A602" s="41" t="n"/>
      <c r="G602" s="38" t="n"/>
      <c r="H602" s="38" t="n"/>
      <c r="I602" s="38" t="n"/>
      <c r="J602" s="38" t="n"/>
      <c r="K602" s="38" t="n"/>
      <c r="L602" s="38" t="n"/>
      <c r="N602" s="36">
        <f>IF($B602="","",IF($C602="SUPERSTORE","Superstore","DH"))</f>
        <v/>
      </c>
      <c r="O602" s="36">
        <f>IF($B602="","",IFERROR(VLOOKUP($B602,Mapping!$A:$C,2,0),"Not Mapped"))</f>
        <v/>
      </c>
      <c r="P602" s="36">
        <f>IF($B602="","",IFERROR(VLOOKUP($B602,Mapping!$A:$C,3,0),"Not Mapped"))</f>
        <v/>
      </c>
      <c r="Q602" s="36">
        <f>IF($B602="","",IFERROR(VLOOKUP($O602,Leaders!$A:$B,2,0),"Not Mapped"))</f>
        <v/>
      </c>
      <c r="R602" s="36">
        <f>IF($B602="","",IF(COUNTIF(Exclusions!$A:$A,$B602)&gt;0,"Yes","No"))</f>
        <v/>
      </c>
      <c r="S602" s="38">
        <f>IF($B602="","",MIN(1,DAY($A602)/IF($N602="Superstore",Settings!$B$5,Settings!$B$4)))</f>
        <v/>
      </c>
      <c r="T602" s="38">
        <f>IF(OR($B602="",$G602="",$S602=0),"",$G602/$S602)</f>
        <v/>
      </c>
      <c r="U602" s="36">
        <f>IF($T602="","",IF($T602&lt;Settings!$B$8,"Critical",IF($T602&lt;Settings!$B$9,"Semi Critical","Non Critical")))</f>
        <v/>
      </c>
      <c r="V602" s="28" t="n"/>
      <c r="Z602">
        <f>IF($B602="","",IFERROR(VLOOKUP($B602,'Plan HC for CCA'!$A:$B,2,0),""))</f>
        <v/>
      </c>
      <c r="AA602">
        <f>IF(OR($B602="",$Z602=""),"",IF(N($M602)&lt;$Z602,"Delta","No Delta"))</f>
        <v/>
      </c>
      <c r="AB602">
        <f>IF(OR($B602="",$Z602=""),"",MAX(0,$Z602-N($M602)))</f>
        <v/>
      </c>
      <c r="AC602" s="46">
        <f>IF($B602="","",IFERROR(INDEX('CCA Util %'!$H:$H,MATCH($B602,'CCA Util %'!$E:$E,0)),""))</f>
        <v/>
      </c>
      <c r="AD602">
        <f>IF($B602="","",IFERROR(INDEX('CCA Util %'!$G:$G,MATCH($B602,'CCA Util %'!$E:$E,0)),""))</f>
        <v/>
      </c>
      <c r="AE602">
        <f>IF(OR($B602="",$U602=""),"",$U602&amp;" &amp; "&amp;IF(OR($AD602="",$AD602=0),"Util NA",$AD602&amp;" Util"))</f>
        <v/>
      </c>
    </row>
    <row r="603" ht="15.75" customHeight="1" s="42">
      <c r="A603" s="41" t="n"/>
      <c r="G603" s="38" t="n"/>
      <c r="H603" s="38" t="n"/>
      <c r="I603" s="38" t="n"/>
      <c r="J603" s="38" t="n"/>
      <c r="K603" s="38" t="n"/>
      <c r="L603" s="38" t="n"/>
      <c r="N603" s="36">
        <f>IF($B603="","",IF($C603="SUPERSTORE","Superstore","DH"))</f>
        <v/>
      </c>
      <c r="O603" s="36">
        <f>IF($B603="","",IFERROR(VLOOKUP($B603,Mapping!$A:$C,2,0),"Not Mapped"))</f>
        <v/>
      </c>
      <c r="P603" s="36">
        <f>IF($B603="","",IFERROR(VLOOKUP($B603,Mapping!$A:$C,3,0),"Not Mapped"))</f>
        <v/>
      </c>
      <c r="Q603" s="36">
        <f>IF($B603="","",IFERROR(VLOOKUP($O603,Leaders!$A:$B,2,0),"Not Mapped"))</f>
        <v/>
      </c>
      <c r="R603" s="36">
        <f>IF($B603="","",IF(COUNTIF(Exclusions!$A:$A,$B603)&gt;0,"Yes","No"))</f>
        <v/>
      </c>
      <c r="S603" s="38">
        <f>IF($B603="","",MIN(1,DAY($A603)/IF($N603="Superstore",Settings!$B$5,Settings!$B$4)))</f>
        <v/>
      </c>
      <c r="T603" s="38">
        <f>IF(OR($B603="",$G603="",$S603=0),"",$G603/$S603)</f>
        <v/>
      </c>
      <c r="U603" s="36">
        <f>IF($T603="","",IF($T603&lt;Settings!$B$8,"Critical",IF($T603&lt;Settings!$B$9,"Semi Critical","Non Critical")))</f>
        <v/>
      </c>
      <c r="V603" s="28" t="n"/>
      <c r="Z603">
        <f>IF($B603="","",IFERROR(VLOOKUP($B603,'Plan HC for CCA'!$A:$B,2,0),""))</f>
        <v/>
      </c>
      <c r="AA603">
        <f>IF(OR($B603="",$Z603=""),"",IF(N($M603)&lt;$Z603,"Delta","No Delta"))</f>
        <v/>
      </c>
      <c r="AB603">
        <f>IF(OR($B603="",$Z603=""),"",MAX(0,$Z603-N($M603)))</f>
        <v/>
      </c>
      <c r="AC603" s="46">
        <f>IF($B603="","",IFERROR(INDEX('CCA Util %'!$H:$H,MATCH($B603,'CCA Util %'!$E:$E,0)),""))</f>
        <v/>
      </c>
      <c r="AD603">
        <f>IF($B603="","",IFERROR(INDEX('CCA Util %'!$G:$G,MATCH($B603,'CCA Util %'!$E:$E,0)),""))</f>
        <v/>
      </c>
      <c r="AE603">
        <f>IF(OR($B603="",$U603=""),"",$U603&amp;" &amp; "&amp;IF(OR($AD603="",$AD603=0),"Util NA",$AD603&amp;" Util"))</f>
        <v/>
      </c>
    </row>
    <row r="604" ht="15.75" customHeight="1" s="42">
      <c r="A604" s="41" t="n"/>
      <c r="G604" s="38" t="n"/>
      <c r="H604" s="38" t="n"/>
      <c r="I604" s="38" t="n"/>
      <c r="J604" s="38" t="n"/>
      <c r="K604" s="38" t="n"/>
      <c r="L604" s="38" t="n"/>
      <c r="N604" s="36">
        <f>IF($B604="","",IF($C604="SUPERSTORE","Superstore","DH"))</f>
        <v/>
      </c>
      <c r="O604" s="36">
        <f>IF($B604="","",IFERROR(VLOOKUP($B604,Mapping!$A:$C,2,0),"Not Mapped"))</f>
        <v/>
      </c>
      <c r="P604" s="36">
        <f>IF($B604="","",IFERROR(VLOOKUP($B604,Mapping!$A:$C,3,0),"Not Mapped"))</f>
        <v/>
      </c>
      <c r="Q604" s="36">
        <f>IF($B604="","",IFERROR(VLOOKUP($O604,Leaders!$A:$B,2,0),"Not Mapped"))</f>
        <v/>
      </c>
      <c r="R604" s="36">
        <f>IF($B604="","",IF(COUNTIF(Exclusions!$A:$A,$B604)&gt;0,"Yes","No"))</f>
        <v/>
      </c>
      <c r="S604" s="38">
        <f>IF($B604="","",MIN(1,DAY($A604)/IF($N604="Superstore",Settings!$B$5,Settings!$B$4)))</f>
        <v/>
      </c>
      <c r="T604" s="38">
        <f>IF(OR($B604="",$G604="",$S604=0),"",$G604/$S604)</f>
        <v/>
      </c>
      <c r="U604" s="36">
        <f>IF($T604="","",IF($T604&lt;Settings!$B$8,"Critical",IF($T604&lt;Settings!$B$9,"Semi Critical","Non Critical")))</f>
        <v/>
      </c>
      <c r="V604" s="28" t="n"/>
      <c r="Z604">
        <f>IF($B604="","",IFERROR(VLOOKUP($B604,'Plan HC for CCA'!$A:$B,2,0),""))</f>
        <v/>
      </c>
      <c r="AA604">
        <f>IF(OR($B604="",$Z604=""),"",IF(N($M604)&lt;$Z604,"Delta","No Delta"))</f>
        <v/>
      </c>
      <c r="AB604">
        <f>IF(OR($B604="",$Z604=""),"",MAX(0,$Z604-N($M604)))</f>
        <v/>
      </c>
      <c r="AC604" s="46">
        <f>IF($B604="","",IFERROR(INDEX('CCA Util %'!$H:$H,MATCH($B604,'CCA Util %'!$E:$E,0)),""))</f>
        <v/>
      </c>
      <c r="AD604">
        <f>IF($B604="","",IFERROR(INDEX('CCA Util %'!$G:$G,MATCH($B604,'CCA Util %'!$E:$E,0)),""))</f>
        <v/>
      </c>
      <c r="AE604">
        <f>IF(OR($B604="",$U604=""),"",$U604&amp;" &amp; "&amp;IF(OR($AD604="",$AD604=0),"Util NA",$AD604&amp;" Util"))</f>
        <v/>
      </c>
    </row>
    <row r="605" ht="15.75" customHeight="1" s="42">
      <c r="A605" s="41" t="n"/>
      <c r="G605" s="38" t="n"/>
      <c r="H605" s="38" t="n"/>
      <c r="I605" s="38" t="n"/>
      <c r="J605" s="38" t="n"/>
      <c r="K605" s="38" t="n"/>
      <c r="L605" s="38" t="n"/>
      <c r="N605" s="36">
        <f>IF($B605="","",IF($C605="SUPERSTORE","Superstore","DH"))</f>
        <v/>
      </c>
      <c r="O605" s="36">
        <f>IF($B605="","",IFERROR(VLOOKUP($B605,Mapping!$A:$C,2,0),"Not Mapped"))</f>
        <v/>
      </c>
      <c r="P605" s="36">
        <f>IF($B605="","",IFERROR(VLOOKUP($B605,Mapping!$A:$C,3,0),"Not Mapped"))</f>
        <v/>
      </c>
      <c r="Q605" s="36">
        <f>IF($B605="","",IFERROR(VLOOKUP($O605,Leaders!$A:$B,2,0),"Not Mapped"))</f>
        <v/>
      </c>
      <c r="R605" s="36">
        <f>IF($B605="","",IF(COUNTIF(Exclusions!$A:$A,$B605)&gt;0,"Yes","No"))</f>
        <v/>
      </c>
      <c r="S605" s="38">
        <f>IF($B605="","",MIN(1,DAY($A605)/IF($N605="Superstore",Settings!$B$5,Settings!$B$4)))</f>
        <v/>
      </c>
      <c r="T605" s="38">
        <f>IF(OR($B605="",$G605="",$S605=0),"",$G605/$S605)</f>
        <v/>
      </c>
      <c r="U605" s="36">
        <f>IF($T605="","",IF($T605&lt;Settings!$B$8,"Critical",IF($T605&lt;Settings!$B$9,"Semi Critical","Non Critical")))</f>
        <v/>
      </c>
      <c r="V605" s="28" t="n"/>
      <c r="Z605">
        <f>IF($B605="","",IFERROR(VLOOKUP($B605,'Plan HC for CCA'!$A:$B,2,0),""))</f>
        <v/>
      </c>
      <c r="AA605">
        <f>IF(OR($B605="",$Z605=""),"",IF(N($M605)&lt;$Z605,"Delta","No Delta"))</f>
        <v/>
      </c>
      <c r="AB605">
        <f>IF(OR($B605="",$Z605=""),"",MAX(0,$Z605-N($M605)))</f>
        <v/>
      </c>
      <c r="AC605" s="46">
        <f>IF($B605="","",IFERROR(INDEX('CCA Util %'!$H:$H,MATCH($B605,'CCA Util %'!$E:$E,0)),""))</f>
        <v/>
      </c>
      <c r="AD605">
        <f>IF($B605="","",IFERROR(INDEX('CCA Util %'!$G:$G,MATCH($B605,'CCA Util %'!$E:$E,0)),""))</f>
        <v/>
      </c>
      <c r="AE605">
        <f>IF(OR($B605="",$U605=""),"",$U605&amp;" &amp; "&amp;IF(OR($AD605="",$AD605=0),"Util NA",$AD605&amp;" Util"))</f>
        <v/>
      </c>
    </row>
    <row r="606" ht="15.75" customHeight="1" s="42">
      <c r="A606" s="41" t="n"/>
      <c r="G606" s="38" t="n"/>
      <c r="H606" s="38" t="n"/>
      <c r="I606" s="38" t="n"/>
      <c r="J606" s="38" t="n"/>
      <c r="K606" s="38" t="n"/>
      <c r="L606" s="38" t="n"/>
      <c r="N606" s="36">
        <f>IF($B606="","",IF($C606="SUPERSTORE","Superstore","DH"))</f>
        <v/>
      </c>
      <c r="O606" s="36">
        <f>IF($B606="","",IFERROR(VLOOKUP($B606,Mapping!$A:$C,2,0),"Not Mapped"))</f>
        <v/>
      </c>
      <c r="P606" s="36">
        <f>IF($B606="","",IFERROR(VLOOKUP($B606,Mapping!$A:$C,3,0),"Not Mapped"))</f>
        <v/>
      </c>
      <c r="Q606" s="36">
        <f>IF($B606="","",IFERROR(VLOOKUP($O606,Leaders!$A:$B,2,0),"Not Mapped"))</f>
        <v/>
      </c>
      <c r="R606" s="36">
        <f>IF($B606="","",IF(COUNTIF(Exclusions!$A:$A,$B606)&gt;0,"Yes","No"))</f>
        <v/>
      </c>
      <c r="S606" s="38">
        <f>IF($B606="","",MIN(1,DAY($A606)/IF($N606="Superstore",Settings!$B$5,Settings!$B$4)))</f>
        <v/>
      </c>
      <c r="T606" s="38">
        <f>IF(OR($B606="",$G606="",$S606=0),"",$G606/$S606)</f>
        <v/>
      </c>
      <c r="U606" s="36">
        <f>IF($T606="","",IF($T606&lt;Settings!$B$8,"Critical",IF($T606&lt;Settings!$B$9,"Semi Critical","Non Critical")))</f>
        <v/>
      </c>
      <c r="V606" s="28" t="n"/>
      <c r="Z606">
        <f>IF($B606="","",IFERROR(VLOOKUP($B606,'Plan HC for CCA'!$A:$B,2,0),""))</f>
        <v/>
      </c>
      <c r="AA606">
        <f>IF(OR($B606="",$Z606=""),"",IF(N($M606)&lt;$Z606,"Delta","No Delta"))</f>
        <v/>
      </c>
      <c r="AB606">
        <f>IF(OR($B606="",$Z606=""),"",MAX(0,$Z606-N($M606)))</f>
        <v/>
      </c>
      <c r="AC606" s="46">
        <f>IF($B606="","",IFERROR(INDEX('CCA Util %'!$H:$H,MATCH($B606,'CCA Util %'!$E:$E,0)),""))</f>
        <v/>
      </c>
      <c r="AD606">
        <f>IF($B606="","",IFERROR(INDEX('CCA Util %'!$G:$G,MATCH($B606,'CCA Util %'!$E:$E,0)),""))</f>
        <v/>
      </c>
      <c r="AE606">
        <f>IF(OR($B606="",$U606=""),"",$U606&amp;" &amp; "&amp;IF(OR($AD606="",$AD606=0),"Util NA",$AD606&amp;" Util"))</f>
        <v/>
      </c>
    </row>
    <row r="607" ht="15.75" customHeight="1" s="42">
      <c r="A607" s="41" t="n"/>
      <c r="G607" s="38" t="n"/>
      <c r="H607" s="38" t="n"/>
      <c r="I607" s="38" t="n"/>
      <c r="J607" s="38" t="n"/>
      <c r="K607" s="38" t="n"/>
      <c r="L607" s="38" t="n"/>
      <c r="N607" s="36">
        <f>IF($B607="","",IF($C607="SUPERSTORE","Superstore","DH"))</f>
        <v/>
      </c>
      <c r="O607" s="36">
        <f>IF($B607="","",IFERROR(VLOOKUP($B607,Mapping!$A:$C,2,0),"Not Mapped"))</f>
        <v/>
      </c>
      <c r="P607" s="36">
        <f>IF($B607="","",IFERROR(VLOOKUP($B607,Mapping!$A:$C,3,0),"Not Mapped"))</f>
        <v/>
      </c>
      <c r="Q607" s="36">
        <f>IF($B607="","",IFERROR(VLOOKUP($O607,Leaders!$A:$B,2,0),"Not Mapped"))</f>
        <v/>
      </c>
      <c r="R607" s="36">
        <f>IF($B607="","",IF(COUNTIF(Exclusions!$A:$A,$B607)&gt;0,"Yes","No"))</f>
        <v/>
      </c>
      <c r="S607" s="38">
        <f>IF($B607="","",MIN(1,DAY($A607)/IF($N607="Superstore",Settings!$B$5,Settings!$B$4)))</f>
        <v/>
      </c>
      <c r="T607" s="38">
        <f>IF(OR($B607="",$G607="",$S607=0),"",$G607/$S607)</f>
        <v/>
      </c>
      <c r="U607" s="36">
        <f>IF($T607="","",IF($T607&lt;Settings!$B$8,"Critical",IF($T607&lt;Settings!$B$9,"Semi Critical","Non Critical")))</f>
        <v/>
      </c>
      <c r="V607" s="28" t="n"/>
      <c r="Z607">
        <f>IF($B607="","",IFERROR(VLOOKUP($B607,'Plan HC for CCA'!$A:$B,2,0),""))</f>
        <v/>
      </c>
      <c r="AA607">
        <f>IF(OR($B607="",$Z607=""),"",IF(N($M607)&lt;$Z607,"Delta","No Delta"))</f>
        <v/>
      </c>
      <c r="AB607">
        <f>IF(OR($B607="",$Z607=""),"",MAX(0,$Z607-N($M607)))</f>
        <v/>
      </c>
      <c r="AC607" s="46">
        <f>IF($B607="","",IFERROR(INDEX('CCA Util %'!$H:$H,MATCH($B607,'CCA Util %'!$E:$E,0)),""))</f>
        <v/>
      </c>
      <c r="AD607">
        <f>IF($B607="","",IFERROR(INDEX('CCA Util %'!$G:$G,MATCH($B607,'CCA Util %'!$E:$E,0)),""))</f>
        <v/>
      </c>
      <c r="AE607">
        <f>IF(OR($B607="",$U607=""),"",$U607&amp;" &amp; "&amp;IF(OR($AD607="",$AD607=0),"Util NA",$AD607&amp;" Util"))</f>
        <v/>
      </c>
    </row>
    <row r="608" ht="15.75" customHeight="1" s="42">
      <c r="A608" s="41" t="n"/>
      <c r="G608" s="38" t="n"/>
      <c r="H608" s="38" t="n"/>
      <c r="I608" s="38" t="n"/>
      <c r="J608" s="38" t="n"/>
      <c r="K608" s="38" t="n"/>
      <c r="L608" s="38" t="n"/>
      <c r="N608" s="36">
        <f>IF($B608="","",IF($C608="SUPERSTORE","Superstore","DH"))</f>
        <v/>
      </c>
      <c r="O608" s="36">
        <f>IF($B608="","",IFERROR(VLOOKUP($B608,Mapping!$A:$C,2,0),"Not Mapped"))</f>
        <v/>
      </c>
      <c r="P608" s="36">
        <f>IF($B608="","",IFERROR(VLOOKUP($B608,Mapping!$A:$C,3,0),"Not Mapped"))</f>
        <v/>
      </c>
      <c r="Q608" s="36">
        <f>IF($B608="","",IFERROR(VLOOKUP($O608,Leaders!$A:$B,2,0),"Not Mapped"))</f>
        <v/>
      </c>
      <c r="R608" s="36">
        <f>IF($B608="","",IF(COUNTIF(Exclusions!$A:$A,$B608)&gt;0,"Yes","No"))</f>
        <v/>
      </c>
      <c r="S608" s="38">
        <f>IF($B608="","",MIN(1,DAY($A608)/IF($N608="Superstore",Settings!$B$5,Settings!$B$4)))</f>
        <v/>
      </c>
      <c r="T608" s="38">
        <f>IF(OR($B608="",$G608="",$S608=0),"",$G608/$S608)</f>
        <v/>
      </c>
      <c r="U608" s="36">
        <f>IF($T608="","",IF($T608&lt;Settings!$B$8,"Critical",IF($T608&lt;Settings!$B$9,"Semi Critical","Non Critical")))</f>
        <v/>
      </c>
      <c r="V608" s="28" t="n"/>
      <c r="Z608">
        <f>IF($B608="","",IFERROR(VLOOKUP($B608,'Plan HC for CCA'!$A:$B,2,0),""))</f>
        <v/>
      </c>
      <c r="AA608">
        <f>IF(OR($B608="",$Z608=""),"",IF(N($M608)&lt;$Z608,"Delta","No Delta"))</f>
        <v/>
      </c>
      <c r="AB608">
        <f>IF(OR($B608="",$Z608=""),"",MAX(0,$Z608-N($M608)))</f>
        <v/>
      </c>
      <c r="AC608" s="46">
        <f>IF($B608="","",IFERROR(INDEX('CCA Util %'!$H:$H,MATCH($B608,'CCA Util %'!$E:$E,0)),""))</f>
        <v/>
      </c>
      <c r="AD608">
        <f>IF($B608="","",IFERROR(INDEX('CCA Util %'!$G:$G,MATCH($B608,'CCA Util %'!$E:$E,0)),""))</f>
        <v/>
      </c>
      <c r="AE608">
        <f>IF(OR($B608="",$U608=""),"",$U608&amp;" &amp; "&amp;IF(OR($AD608="",$AD608=0),"Util NA",$AD608&amp;" Util"))</f>
        <v/>
      </c>
    </row>
    <row r="609" ht="15.75" customHeight="1" s="42">
      <c r="A609" s="41" t="n"/>
      <c r="G609" s="38" t="n"/>
      <c r="H609" s="38" t="n"/>
      <c r="I609" s="38" t="n"/>
      <c r="J609" s="38" t="n"/>
      <c r="K609" s="38" t="n"/>
      <c r="L609" s="38" t="n"/>
      <c r="N609" s="36">
        <f>IF($B609="","",IF($C609="SUPERSTORE","Superstore","DH"))</f>
        <v/>
      </c>
      <c r="O609" s="36">
        <f>IF($B609="","",IFERROR(VLOOKUP($B609,Mapping!$A:$C,2,0),"Not Mapped"))</f>
        <v/>
      </c>
      <c r="P609" s="36">
        <f>IF($B609="","",IFERROR(VLOOKUP($B609,Mapping!$A:$C,3,0),"Not Mapped"))</f>
        <v/>
      </c>
      <c r="Q609" s="36">
        <f>IF($B609="","",IFERROR(VLOOKUP($O609,Leaders!$A:$B,2,0),"Not Mapped"))</f>
        <v/>
      </c>
      <c r="R609" s="36">
        <f>IF($B609="","",IF(COUNTIF(Exclusions!$A:$A,$B609)&gt;0,"Yes","No"))</f>
        <v/>
      </c>
      <c r="S609" s="38">
        <f>IF($B609="","",MIN(1,DAY($A609)/IF($N609="Superstore",Settings!$B$5,Settings!$B$4)))</f>
        <v/>
      </c>
      <c r="T609" s="38">
        <f>IF(OR($B609="",$G609="",$S609=0),"",$G609/$S609)</f>
        <v/>
      </c>
      <c r="U609" s="36">
        <f>IF($T609="","",IF($T609&lt;Settings!$B$8,"Critical",IF($T609&lt;Settings!$B$9,"Semi Critical","Non Critical")))</f>
        <v/>
      </c>
      <c r="V609" s="28" t="n"/>
      <c r="Z609">
        <f>IF($B609="","",IFERROR(VLOOKUP($B609,'Plan HC for CCA'!$A:$B,2,0),""))</f>
        <v/>
      </c>
      <c r="AA609">
        <f>IF(OR($B609="",$Z609=""),"",IF(N($M609)&lt;$Z609,"Delta","No Delta"))</f>
        <v/>
      </c>
      <c r="AB609">
        <f>IF(OR($B609="",$Z609=""),"",MAX(0,$Z609-N($M609)))</f>
        <v/>
      </c>
      <c r="AC609" s="46">
        <f>IF($B609="","",IFERROR(INDEX('CCA Util %'!$H:$H,MATCH($B609,'CCA Util %'!$E:$E,0)),""))</f>
        <v/>
      </c>
      <c r="AD609">
        <f>IF($B609="","",IFERROR(INDEX('CCA Util %'!$G:$G,MATCH($B609,'CCA Util %'!$E:$E,0)),""))</f>
        <v/>
      </c>
      <c r="AE609">
        <f>IF(OR($B609="",$U609=""),"",$U609&amp;" &amp; "&amp;IF(OR($AD609="",$AD609=0),"Util NA",$AD609&amp;" Util"))</f>
        <v/>
      </c>
    </row>
    <row r="610" ht="15.75" customHeight="1" s="42">
      <c r="A610" s="41" t="n"/>
      <c r="G610" s="38" t="n"/>
      <c r="H610" s="38" t="n"/>
      <c r="I610" s="38" t="n"/>
      <c r="J610" s="38" t="n"/>
      <c r="K610" s="38" t="n"/>
      <c r="L610" s="38" t="n"/>
      <c r="N610" s="36">
        <f>IF($B610="","",IF($C610="SUPERSTORE","Superstore","DH"))</f>
        <v/>
      </c>
      <c r="O610" s="36">
        <f>IF($B610="","",IFERROR(VLOOKUP($B610,Mapping!$A:$C,2,0),"Not Mapped"))</f>
        <v/>
      </c>
      <c r="P610" s="36">
        <f>IF($B610="","",IFERROR(VLOOKUP($B610,Mapping!$A:$C,3,0),"Not Mapped"))</f>
        <v/>
      </c>
      <c r="Q610" s="36">
        <f>IF($B610="","",IFERROR(VLOOKUP($O610,Leaders!$A:$B,2,0),"Not Mapped"))</f>
        <v/>
      </c>
      <c r="R610" s="36">
        <f>IF($B610="","",IF(COUNTIF(Exclusions!$A:$A,$B610)&gt;0,"Yes","No"))</f>
        <v/>
      </c>
      <c r="S610" s="38">
        <f>IF($B610="","",MIN(1,DAY($A610)/IF($N610="Superstore",Settings!$B$5,Settings!$B$4)))</f>
        <v/>
      </c>
      <c r="T610" s="38">
        <f>IF(OR($B610="",$G610="",$S610=0),"",$G610/$S610)</f>
        <v/>
      </c>
      <c r="U610" s="36">
        <f>IF($T610="","",IF($T610&lt;Settings!$B$8,"Critical",IF($T610&lt;Settings!$B$9,"Semi Critical","Non Critical")))</f>
        <v/>
      </c>
      <c r="V610" s="28" t="n"/>
      <c r="Z610">
        <f>IF($B610="","",IFERROR(VLOOKUP($B610,'Plan HC for CCA'!$A:$B,2,0),""))</f>
        <v/>
      </c>
      <c r="AA610">
        <f>IF(OR($B610="",$Z610=""),"",IF(N($M610)&lt;$Z610,"Delta","No Delta"))</f>
        <v/>
      </c>
      <c r="AB610">
        <f>IF(OR($B610="",$Z610=""),"",MAX(0,$Z610-N($M610)))</f>
        <v/>
      </c>
      <c r="AC610" s="46">
        <f>IF($B610="","",IFERROR(INDEX('CCA Util %'!$H:$H,MATCH($B610,'CCA Util %'!$E:$E,0)),""))</f>
        <v/>
      </c>
      <c r="AD610">
        <f>IF($B610="","",IFERROR(INDEX('CCA Util %'!$G:$G,MATCH($B610,'CCA Util %'!$E:$E,0)),""))</f>
        <v/>
      </c>
      <c r="AE610">
        <f>IF(OR($B610="",$U610=""),"",$U610&amp;" &amp; "&amp;IF(OR($AD610="",$AD610=0),"Util NA",$AD610&amp;" Util"))</f>
        <v/>
      </c>
    </row>
    <row r="611" ht="15.75" customHeight="1" s="42">
      <c r="A611" s="41" t="n"/>
      <c r="G611" s="38" t="n"/>
      <c r="H611" s="38" t="n"/>
      <c r="I611" s="38" t="n"/>
      <c r="J611" s="38" t="n"/>
      <c r="K611" s="38" t="n"/>
      <c r="L611" s="38" t="n"/>
      <c r="N611" s="36">
        <f>IF($B611="","",IF($C611="SUPERSTORE","Superstore","DH"))</f>
        <v/>
      </c>
      <c r="O611" s="36">
        <f>IF($B611="","",IFERROR(VLOOKUP($B611,Mapping!$A:$C,2,0),"Not Mapped"))</f>
        <v/>
      </c>
      <c r="P611" s="36">
        <f>IF($B611="","",IFERROR(VLOOKUP($B611,Mapping!$A:$C,3,0),"Not Mapped"))</f>
        <v/>
      </c>
      <c r="Q611" s="36">
        <f>IF($B611="","",IFERROR(VLOOKUP($O611,Leaders!$A:$B,2,0),"Not Mapped"))</f>
        <v/>
      </c>
      <c r="R611" s="36">
        <f>IF($B611="","",IF(COUNTIF(Exclusions!$A:$A,$B611)&gt;0,"Yes","No"))</f>
        <v/>
      </c>
      <c r="S611" s="38">
        <f>IF($B611="","",MIN(1,DAY($A611)/IF($N611="Superstore",Settings!$B$5,Settings!$B$4)))</f>
        <v/>
      </c>
      <c r="T611" s="38">
        <f>IF(OR($B611="",$G611="",$S611=0),"",$G611/$S611)</f>
        <v/>
      </c>
      <c r="U611" s="36">
        <f>IF($T611="","",IF($T611&lt;Settings!$B$8,"Critical",IF($T611&lt;Settings!$B$9,"Semi Critical","Non Critical")))</f>
        <v/>
      </c>
      <c r="V611" s="28" t="n"/>
      <c r="Z611">
        <f>IF($B611="","",IFERROR(VLOOKUP($B611,'Plan HC for CCA'!$A:$B,2,0),""))</f>
        <v/>
      </c>
      <c r="AA611">
        <f>IF(OR($B611="",$Z611=""),"",IF(N($M611)&lt;$Z611,"Delta","No Delta"))</f>
        <v/>
      </c>
      <c r="AB611">
        <f>IF(OR($B611="",$Z611=""),"",MAX(0,$Z611-N($M611)))</f>
        <v/>
      </c>
      <c r="AC611" s="46">
        <f>IF($B611="","",IFERROR(INDEX('CCA Util %'!$H:$H,MATCH($B611,'CCA Util %'!$E:$E,0)),""))</f>
        <v/>
      </c>
      <c r="AD611">
        <f>IF($B611="","",IFERROR(INDEX('CCA Util %'!$G:$G,MATCH($B611,'CCA Util %'!$E:$E,0)),""))</f>
        <v/>
      </c>
      <c r="AE611">
        <f>IF(OR($B611="",$U611=""),"",$U611&amp;" &amp; "&amp;IF(OR($AD611="",$AD611=0),"Util NA",$AD611&amp;" Util"))</f>
        <v/>
      </c>
    </row>
    <row r="612" ht="15.75" customHeight="1" s="42">
      <c r="A612" s="41" t="n"/>
      <c r="G612" s="38" t="n"/>
      <c r="H612" s="38" t="n"/>
      <c r="I612" s="38" t="n"/>
      <c r="J612" s="38" t="n"/>
      <c r="K612" s="38" t="n"/>
      <c r="L612" s="38" t="n"/>
      <c r="N612" s="36">
        <f>IF($B612="","",IF($C612="SUPERSTORE","Superstore","DH"))</f>
        <v/>
      </c>
      <c r="O612" s="36">
        <f>IF($B612="","",IFERROR(VLOOKUP($B612,Mapping!$A:$C,2,0),"Not Mapped"))</f>
        <v/>
      </c>
      <c r="P612" s="36">
        <f>IF($B612="","",IFERROR(VLOOKUP($B612,Mapping!$A:$C,3,0),"Not Mapped"))</f>
        <v/>
      </c>
      <c r="Q612" s="36">
        <f>IF($B612="","",IFERROR(VLOOKUP($O612,Leaders!$A:$B,2,0),"Not Mapped"))</f>
        <v/>
      </c>
      <c r="R612" s="36">
        <f>IF($B612="","",IF(COUNTIF(Exclusions!$A:$A,$B612)&gt;0,"Yes","No"))</f>
        <v/>
      </c>
      <c r="S612" s="38">
        <f>IF($B612="","",MIN(1,DAY($A612)/IF($N612="Superstore",Settings!$B$5,Settings!$B$4)))</f>
        <v/>
      </c>
      <c r="T612" s="38">
        <f>IF(OR($B612="",$G612="",$S612=0),"",$G612/$S612)</f>
        <v/>
      </c>
      <c r="U612" s="36">
        <f>IF($T612="","",IF($T612&lt;Settings!$B$8,"Critical",IF($T612&lt;Settings!$B$9,"Semi Critical","Non Critical")))</f>
        <v/>
      </c>
      <c r="V612" s="28" t="n"/>
      <c r="Z612">
        <f>IF($B612="","",IFERROR(VLOOKUP($B612,'Plan HC for CCA'!$A:$B,2,0),""))</f>
        <v/>
      </c>
      <c r="AA612">
        <f>IF(OR($B612="",$Z612=""),"",IF(N($M612)&lt;$Z612,"Delta","No Delta"))</f>
        <v/>
      </c>
      <c r="AB612">
        <f>IF(OR($B612="",$Z612=""),"",MAX(0,$Z612-N($M612)))</f>
        <v/>
      </c>
      <c r="AC612" s="46">
        <f>IF($B612="","",IFERROR(INDEX('CCA Util %'!$H:$H,MATCH($B612,'CCA Util %'!$E:$E,0)),""))</f>
        <v/>
      </c>
      <c r="AD612">
        <f>IF($B612="","",IFERROR(INDEX('CCA Util %'!$G:$G,MATCH($B612,'CCA Util %'!$E:$E,0)),""))</f>
        <v/>
      </c>
      <c r="AE612">
        <f>IF(OR($B612="",$U612=""),"",$U612&amp;" &amp; "&amp;IF(OR($AD612="",$AD612=0),"Util NA",$AD612&amp;" Util"))</f>
        <v/>
      </c>
    </row>
    <row r="613" ht="15.75" customHeight="1" s="42">
      <c r="A613" s="41" t="n"/>
      <c r="G613" s="38" t="n"/>
      <c r="H613" s="38" t="n"/>
      <c r="I613" s="38" t="n"/>
      <c r="J613" s="38" t="n"/>
      <c r="K613" s="38" t="n"/>
      <c r="L613" s="38" t="n"/>
      <c r="N613" s="36">
        <f>IF($B613="","",IF($C613="SUPERSTORE","Superstore","DH"))</f>
        <v/>
      </c>
      <c r="O613" s="36">
        <f>IF($B613="","",IFERROR(VLOOKUP($B613,Mapping!$A:$C,2,0),"Not Mapped"))</f>
        <v/>
      </c>
      <c r="P613" s="36">
        <f>IF($B613="","",IFERROR(VLOOKUP($B613,Mapping!$A:$C,3,0),"Not Mapped"))</f>
        <v/>
      </c>
      <c r="Q613" s="36">
        <f>IF($B613="","",IFERROR(VLOOKUP($O613,Leaders!$A:$B,2,0),"Not Mapped"))</f>
        <v/>
      </c>
      <c r="R613" s="36">
        <f>IF($B613="","",IF(COUNTIF(Exclusions!$A:$A,$B613)&gt;0,"Yes","No"))</f>
        <v/>
      </c>
      <c r="S613" s="38">
        <f>IF($B613="","",MIN(1,DAY($A613)/IF($N613="Superstore",Settings!$B$5,Settings!$B$4)))</f>
        <v/>
      </c>
      <c r="T613" s="38">
        <f>IF(OR($B613="",$G613="",$S613=0),"",$G613/$S613)</f>
        <v/>
      </c>
      <c r="U613" s="36">
        <f>IF($T613="","",IF($T613&lt;Settings!$B$8,"Critical",IF($T613&lt;Settings!$B$9,"Semi Critical","Non Critical")))</f>
        <v/>
      </c>
      <c r="V613" s="28" t="n"/>
      <c r="Z613">
        <f>IF($B613="","",IFERROR(VLOOKUP($B613,'Plan HC for CCA'!$A:$B,2,0),""))</f>
        <v/>
      </c>
      <c r="AA613">
        <f>IF(OR($B613="",$Z613=""),"",IF(N($M613)&lt;$Z613,"Delta","No Delta"))</f>
        <v/>
      </c>
      <c r="AB613">
        <f>IF(OR($B613="",$Z613=""),"",MAX(0,$Z613-N($M613)))</f>
        <v/>
      </c>
      <c r="AC613" s="46">
        <f>IF($B613="","",IFERROR(INDEX('CCA Util %'!$H:$H,MATCH($B613,'CCA Util %'!$E:$E,0)),""))</f>
        <v/>
      </c>
      <c r="AD613">
        <f>IF($B613="","",IFERROR(INDEX('CCA Util %'!$G:$G,MATCH($B613,'CCA Util %'!$E:$E,0)),""))</f>
        <v/>
      </c>
      <c r="AE613">
        <f>IF(OR($B613="",$U613=""),"",$U613&amp;" &amp; "&amp;IF(OR($AD613="",$AD613=0),"Util NA",$AD613&amp;" Util"))</f>
        <v/>
      </c>
    </row>
    <row r="614" ht="15.75" customHeight="1" s="42">
      <c r="A614" s="41" t="n"/>
      <c r="G614" s="38" t="n"/>
      <c r="H614" s="38" t="n"/>
      <c r="I614" s="38" t="n"/>
      <c r="J614" s="38" t="n"/>
      <c r="K614" s="38" t="n"/>
      <c r="L614" s="38" t="n"/>
      <c r="N614" s="36">
        <f>IF($B614="","",IF($C614="SUPERSTORE","Superstore","DH"))</f>
        <v/>
      </c>
      <c r="O614" s="36">
        <f>IF($B614="","",IFERROR(VLOOKUP($B614,Mapping!$A:$C,2,0),"Not Mapped"))</f>
        <v/>
      </c>
      <c r="P614" s="36">
        <f>IF($B614="","",IFERROR(VLOOKUP($B614,Mapping!$A:$C,3,0),"Not Mapped"))</f>
        <v/>
      </c>
      <c r="Q614" s="36">
        <f>IF($B614="","",IFERROR(VLOOKUP($O614,Leaders!$A:$B,2,0),"Not Mapped"))</f>
        <v/>
      </c>
      <c r="R614" s="36">
        <f>IF($B614="","",IF(COUNTIF(Exclusions!$A:$A,$B614)&gt;0,"Yes","No"))</f>
        <v/>
      </c>
      <c r="S614" s="38">
        <f>IF($B614="","",MIN(1,DAY($A614)/IF($N614="Superstore",Settings!$B$5,Settings!$B$4)))</f>
        <v/>
      </c>
      <c r="T614" s="38">
        <f>IF(OR($B614="",$G614="",$S614=0),"",$G614/$S614)</f>
        <v/>
      </c>
      <c r="U614" s="36">
        <f>IF($T614="","",IF($T614&lt;Settings!$B$8,"Critical",IF($T614&lt;Settings!$B$9,"Semi Critical","Non Critical")))</f>
        <v/>
      </c>
      <c r="V614" s="28" t="n"/>
      <c r="Z614">
        <f>IF($B614="","",IFERROR(VLOOKUP($B614,'Plan HC for CCA'!$A:$B,2,0),""))</f>
        <v/>
      </c>
      <c r="AA614">
        <f>IF(OR($B614="",$Z614=""),"",IF(N($M614)&lt;$Z614,"Delta","No Delta"))</f>
        <v/>
      </c>
      <c r="AB614">
        <f>IF(OR($B614="",$Z614=""),"",MAX(0,$Z614-N($M614)))</f>
        <v/>
      </c>
      <c r="AC614" s="46">
        <f>IF($B614="","",IFERROR(INDEX('CCA Util %'!$H:$H,MATCH($B614,'CCA Util %'!$E:$E,0)),""))</f>
        <v/>
      </c>
      <c r="AD614">
        <f>IF($B614="","",IFERROR(INDEX('CCA Util %'!$G:$G,MATCH($B614,'CCA Util %'!$E:$E,0)),""))</f>
        <v/>
      </c>
      <c r="AE614">
        <f>IF(OR($B614="",$U614=""),"",$U614&amp;" &amp; "&amp;IF(OR($AD614="",$AD614=0),"Util NA",$AD614&amp;" Util"))</f>
        <v/>
      </c>
    </row>
    <row r="615" ht="15.75" customHeight="1" s="42">
      <c r="A615" s="41" t="n"/>
      <c r="G615" s="38" t="n"/>
      <c r="H615" s="38" t="n"/>
      <c r="I615" s="38" t="n"/>
      <c r="J615" s="38" t="n"/>
      <c r="K615" s="38" t="n"/>
      <c r="L615" s="38" t="n"/>
      <c r="N615" s="36">
        <f>IF($B615="","",IF($C615="SUPERSTORE","Superstore","DH"))</f>
        <v/>
      </c>
      <c r="O615" s="36">
        <f>IF($B615="","",IFERROR(VLOOKUP($B615,Mapping!$A:$C,2,0),"Not Mapped"))</f>
        <v/>
      </c>
      <c r="P615" s="36">
        <f>IF($B615="","",IFERROR(VLOOKUP($B615,Mapping!$A:$C,3,0),"Not Mapped"))</f>
        <v/>
      </c>
      <c r="Q615" s="36">
        <f>IF($B615="","",IFERROR(VLOOKUP($O615,Leaders!$A:$B,2,0),"Not Mapped"))</f>
        <v/>
      </c>
      <c r="R615" s="36">
        <f>IF($B615="","",IF(COUNTIF(Exclusions!$A:$A,$B615)&gt;0,"Yes","No"))</f>
        <v/>
      </c>
      <c r="S615" s="38">
        <f>IF($B615="","",MIN(1,DAY($A615)/IF($N615="Superstore",Settings!$B$5,Settings!$B$4)))</f>
        <v/>
      </c>
      <c r="T615" s="38">
        <f>IF(OR($B615="",$G615="",$S615=0),"",$G615/$S615)</f>
        <v/>
      </c>
      <c r="U615" s="36">
        <f>IF($T615="","",IF($T615&lt;Settings!$B$8,"Critical",IF($T615&lt;Settings!$B$9,"Semi Critical","Non Critical")))</f>
        <v/>
      </c>
      <c r="V615" s="28" t="n"/>
      <c r="Z615">
        <f>IF($B615="","",IFERROR(VLOOKUP($B615,'Plan HC for CCA'!$A:$B,2,0),""))</f>
        <v/>
      </c>
      <c r="AA615">
        <f>IF(OR($B615="",$Z615=""),"",IF(N($M615)&lt;$Z615,"Delta","No Delta"))</f>
        <v/>
      </c>
      <c r="AB615">
        <f>IF(OR($B615="",$Z615=""),"",MAX(0,$Z615-N($M615)))</f>
        <v/>
      </c>
      <c r="AC615" s="46">
        <f>IF($B615="","",IFERROR(INDEX('CCA Util %'!$H:$H,MATCH($B615,'CCA Util %'!$E:$E,0)),""))</f>
        <v/>
      </c>
      <c r="AD615">
        <f>IF($B615="","",IFERROR(INDEX('CCA Util %'!$G:$G,MATCH($B615,'CCA Util %'!$E:$E,0)),""))</f>
        <v/>
      </c>
      <c r="AE615">
        <f>IF(OR($B615="",$U615=""),"",$U615&amp;" &amp; "&amp;IF(OR($AD615="",$AD615=0),"Util NA",$AD615&amp;" Util"))</f>
        <v/>
      </c>
    </row>
    <row r="616" ht="15.75" customHeight="1" s="42">
      <c r="A616" s="41" t="n"/>
      <c r="G616" s="38" t="n"/>
      <c r="H616" s="38" t="n"/>
      <c r="I616" s="38" t="n"/>
      <c r="J616" s="38" t="n"/>
      <c r="K616" s="38" t="n"/>
      <c r="L616" s="38" t="n"/>
      <c r="N616" s="36">
        <f>IF($B616="","",IF($C616="SUPERSTORE","Superstore","DH"))</f>
        <v/>
      </c>
      <c r="O616" s="36">
        <f>IF($B616="","",IFERROR(VLOOKUP($B616,Mapping!$A:$C,2,0),"Not Mapped"))</f>
        <v/>
      </c>
      <c r="P616" s="36">
        <f>IF($B616="","",IFERROR(VLOOKUP($B616,Mapping!$A:$C,3,0),"Not Mapped"))</f>
        <v/>
      </c>
      <c r="Q616" s="36">
        <f>IF($B616="","",IFERROR(VLOOKUP($O616,Leaders!$A:$B,2,0),"Not Mapped"))</f>
        <v/>
      </c>
      <c r="R616" s="36">
        <f>IF($B616="","",IF(COUNTIF(Exclusions!$A:$A,$B616)&gt;0,"Yes","No"))</f>
        <v/>
      </c>
      <c r="S616" s="38">
        <f>IF($B616="","",MIN(1,DAY($A616)/IF($N616="Superstore",Settings!$B$5,Settings!$B$4)))</f>
        <v/>
      </c>
      <c r="T616" s="38">
        <f>IF(OR($B616="",$G616="",$S616=0),"",$G616/$S616)</f>
        <v/>
      </c>
      <c r="U616" s="36">
        <f>IF($T616="","",IF($T616&lt;Settings!$B$8,"Critical",IF($T616&lt;Settings!$B$9,"Semi Critical","Non Critical")))</f>
        <v/>
      </c>
      <c r="V616" s="28" t="n"/>
      <c r="Z616">
        <f>IF($B616="","",IFERROR(VLOOKUP($B616,'Plan HC for CCA'!$A:$B,2,0),""))</f>
        <v/>
      </c>
      <c r="AA616">
        <f>IF(OR($B616="",$Z616=""),"",IF(N($M616)&lt;$Z616,"Delta","No Delta"))</f>
        <v/>
      </c>
      <c r="AB616">
        <f>IF(OR($B616="",$Z616=""),"",MAX(0,$Z616-N($M616)))</f>
        <v/>
      </c>
      <c r="AC616" s="46">
        <f>IF($B616="","",IFERROR(INDEX('CCA Util %'!$H:$H,MATCH($B616,'CCA Util %'!$E:$E,0)),""))</f>
        <v/>
      </c>
      <c r="AD616">
        <f>IF($B616="","",IFERROR(INDEX('CCA Util %'!$G:$G,MATCH($B616,'CCA Util %'!$E:$E,0)),""))</f>
        <v/>
      </c>
      <c r="AE616">
        <f>IF(OR($B616="",$U616=""),"",$U616&amp;" &amp; "&amp;IF(OR($AD616="",$AD616=0),"Util NA",$AD616&amp;" Util"))</f>
        <v/>
      </c>
    </row>
    <row r="617" ht="15.75" customHeight="1" s="42">
      <c r="A617" s="41" t="n"/>
      <c r="G617" s="38" t="n"/>
      <c r="H617" s="38" t="n"/>
      <c r="I617" s="38" t="n"/>
      <c r="J617" s="38" t="n"/>
      <c r="K617" s="38" t="n"/>
      <c r="L617" s="38" t="n"/>
      <c r="N617" s="36">
        <f>IF($B617="","",IF($C617="SUPERSTORE","Superstore","DH"))</f>
        <v/>
      </c>
      <c r="O617" s="36">
        <f>IF($B617="","",IFERROR(VLOOKUP($B617,Mapping!$A:$C,2,0),"Not Mapped"))</f>
        <v/>
      </c>
      <c r="P617" s="36">
        <f>IF($B617="","",IFERROR(VLOOKUP($B617,Mapping!$A:$C,3,0),"Not Mapped"))</f>
        <v/>
      </c>
      <c r="Q617" s="36">
        <f>IF($B617="","",IFERROR(VLOOKUP($O617,Leaders!$A:$B,2,0),"Not Mapped"))</f>
        <v/>
      </c>
      <c r="R617" s="36">
        <f>IF($B617="","",IF(COUNTIF(Exclusions!$A:$A,$B617)&gt;0,"Yes","No"))</f>
        <v/>
      </c>
      <c r="S617" s="38">
        <f>IF($B617="","",MIN(1,DAY($A617)/IF($N617="Superstore",Settings!$B$5,Settings!$B$4)))</f>
        <v/>
      </c>
      <c r="T617" s="38">
        <f>IF(OR($B617="",$G617="",$S617=0),"",$G617/$S617)</f>
        <v/>
      </c>
      <c r="U617" s="36">
        <f>IF($T617="","",IF($T617&lt;Settings!$B$8,"Critical",IF($T617&lt;Settings!$B$9,"Semi Critical","Non Critical")))</f>
        <v/>
      </c>
      <c r="V617" s="28" t="n"/>
      <c r="Z617">
        <f>IF($B617="","",IFERROR(VLOOKUP($B617,'Plan HC for CCA'!$A:$B,2,0),""))</f>
        <v/>
      </c>
      <c r="AA617">
        <f>IF(OR($B617="",$Z617=""),"",IF(N($M617)&lt;$Z617,"Delta","No Delta"))</f>
        <v/>
      </c>
      <c r="AB617">
        <f>IF(OR($B617="",$Z617=""),"",MAX(0,$Z617-N($M617)))</f>
        <v/>
      </c>
      <c r="AC617" s="46">
        <f>IF($B617="","",IFERROR(INDEX('CCA Util %'!$H:$H,MATCH($B617,'CCA Util %'!$E:$E,0)),""))</f>
        <v/>
      </c>
      <c r="AD617">
        <f>IF($B617="","",IFERROR(INDEX('CCA Util %'!$G:$G,MATCH($B617,'CCA Util %'!$E:$E,0)),""))</f>
        <v/>
      </c>
      <c r="AE617">
        <f>IF(OR($B617="",$U617=""),"",$U617&amp;" &amp; "&amp;IF(OR($AD617="",$AD617=0),"Util NA",$AD617&amp;" Util"))</f>
        <v/>
      </c>
    </row>
    <row r="618" ht="15.75" customHeight="1" s="42">
      <c r="A618" s="41" t="n"/>
      <c r="G618" s="38" t="n"/>
      <c r="H618" s="38" t="n"/>
      <c r="I618" s="38" t="n"/>
      <c r="J618" s="38" t="n"/>
      <c r="K618" s="38" t="n"/>
      <c r="L618" s="38" t="n"/>
      <c r="N618" s="36">
        <f>IF($B618="","",IF($C618="SUPERSTORE","Superstore","DH"))</f>
        <v/>
      </c>
      <c r="O618" s="36">
        <f>IF($B618="","",IFERROR(VLOOKUP($B618,Mapping!$A:$C,2,0),"Not Mapped"))</f>
        <v/>
      </c>
      <c r="P618" s="36">
        <f>IF($B618="","",IFERROR(VLOOKUP($B618,Mapping!$A:$C,3,0),"Not Mapped"))</f>
        <v/>
      </c>
      <c r="Q618" s="36">
        <f>IF($B618="","",IFERROR(VLOOKUP($O618,Leaders!$A:$B,2,0),"Not Mapped"))</f>
        <v/>
      </c>
      <c r="R618" s="36">
        <f>IF($B618="","",IF(COUNTIF(Exclusions!$A:$A,$B618)&gt;0,"Yes","No"))</f>
        <v/>
      </c>
      <c r="S618" s="38">
        <f>IF($B618="","",MIN(1,DAY($A618)/IF($N618="Superstore",Settings!$B$5,Settings!$B$4)))</f>
        <v/>
      </c>
      <c r="T618" s="38">
        <f>IF(OR($B618="",$G618="",$S618=0),"",$G618/$S618)</f>
        <v/>
      </c>
      <c r="U618" s="36">
        <f>IF($T618="","",IF($T618&lt;Settings!$B$8,"Critical",IF($T618&lt;Settings!$B$9,"Semi Critical","Non Critical")))</f>
        <v/>
      </c>
      <c r="V618" s="28" t="n"/>
      <c r="Z618">
        <f>IF($B618="","",IFERROR(VLOOKUP($B618,'Plan HC for CCA'!$A:$B,2,0),""))</f>
        <v/>
      </c>
      <c r="AA618">
        <f>IF(OR($B618="",$Z618=""),"",IF(N($M618)&lt;$Z618,"Delta","No Delta"))</f>
        <v/>
      </c>
      <c r="AB618">
        <f>IF(OR($B618="",$Z618=""),"",MAX(0,$Z618-N($M618)))</f>
        <v/>
      </c>
      <c r="AC618" s="46">
        <f>IF($B618="","",IFERROR(INDEX('CCA Util %'!$H:$H,MATCH($B618,'CCA Util %'!$E:$E,0)),""))</f>
        <v/>
      </c>
      <c r="AD618">
        <f>IF($B618="","",IFERROR(INDEX('CCA Util %'!$G:$G,MATCH($B618,'CCA Util %'!$E:$E,0)),""))</f>
        <v/>
      </c>
      <c r="AE618">
        <f>IF(OR($B618="",$U618=""),"",$U618&amp;" &amp; "&amp;IF(OR($AD618="",$AD618=0),"Util NA",$AD618&amp;" Util"))</f>
        <v/>
      </c>
    </row>
    <row r="619" ht="15.75" customHeight="1" s="42">
      <c r="A619" s="41" t="n"/>
      <c r="G619" s="38" t="n"/>
      <c r="H619" s="38" t="n"/>
      <c r="I619" s="38" t="n"/>
      <c r="J619" s="38" t="n"/>
      <c r="K619" s="38" t="n"/>
      <c r="L619" s="38" t="n"/>
      <c r="N619" s="36">
        <f>IF($B619="","",IF($C619="SUPERSTORE","Superstore","DH"))</f>
        <v/>
      </c>
      <c r="O619" s="36">
        <f>IF($B619="","",IFERROR(VLOOKUP($B619,Mapping!$A:$C,2,0),"Not Mapped"))</f>
        <v/>
      </c>
      <c r="P619" s="36">
        <f>IF($B619="","",IFERROR(VLOOKUP($B619,Mapping!$A:$C,3,0),"Not Mapped"))</f>
        <v/>
      </c>
      <c r="Q619" s="36">
        <f>IF($B619="","",IFERROR(VLOOKUP($O619,Leaders!$A:$B,2,0),"Not Mapped"))</f>
        <v/>
      </c>
      <c r="R619" s="36">
        <f>IF($B619="","",IF(COUNTIF(Exclusions!$A:$A,$B619)&gt;0,"Yes","No"))</f>
        <v/>
      </c>
      <c r="S619" s="38">
        <f>IF($B619="","",MIN(1,DAY($A619)/IF($N619="Superstore",Settings!$B$5,Settings!$B$4)))</f>
        <v/>
      </c>
      <c r="T619" s="38">
        <f>IF(OR($B619="",$G619="",$S619=0),"",$G619/$S619)</f>
        <v/>
      </c>
      <c r="U619" s="36">
        <f>IF($T619="","",IF($T619&lt;Settings!$B$8,"Critical",IF($T619&lt;Settings!$B$9,"Semi Critical","Non Critical")))</f>
        <v/>
      </c>
      <c r="V619" s="28" t="n"/>
      <c r="Z619">
        <f>IF($B619="","",IFERROR(VLOOKUP($B619,'Plan HC for CCA'!$A:$B,2,0),""))</f>
        <v/>
      </c>
      <c r="AA619">
        <f>IF(OR($B619="",$Z619=""),"",IF(N($M619)&lt;$Z619,"Delta","No Delta"))</f>
        <v/>
      </c>
      <c r="AB619">
        <f>IF(OR($B619="",$Z619=""),"",MAX(0,$Z619-N($M619)))</f>
        <v/>
      </c>
      <c r="AC619" s="46">
        <f>IF($B619="","",IFERROR(INDEX('CCA Util %'!$H:$H,MATCH($B619,'CCA Util %'!$E:$E,0)),""))</f>
        <v/>
      </c>
      <c r="AD619">
        <f>IF($B619="","",IFERROR(INDEX('CCA Util %'!$G:$G,MATCH($B619,'CCA Util %'!$E:$E,0)),""))</f>
        <v/>
      </c>
      <c r="AE619">
        <f>IF(OR($B619="",$U619=""),"",$U619&amp;" &amp; "&amp;IF(OR($AD619="",$AD619=0),"Util NA",$AD619&amp;" Util"))</f>
        <v/>
      </c>
    </row>
    <row r="620" ht="15.75" customHeight="1" s="42">
      <c r="A620" s="41" t="n"/>
      <c r="G620" s="38" t="n"/>
      <c r="H620" s="38" t="n"/>
      <c r="I620" s="38" t="n"/>
      <c r="J620" s="38" t="n"/>
      <c r="K620" s="38" t="n"/>
      <c r="L620" s="38" t="n"/>
      <c r="N620" s="36">
        <f>IF($B620="","",IF($C620="SUPERSTORE","Superstore","DH"))</f>
        <v/>
      </c>
      <c r="O620" s="36">
        <f>IF($B620="","",IFERROR(VLOOKUP($B620,Mapping!$A:$C,2,0),"Not Mapped"))</f>
        <v/>
      </c>
      <c r="P620" s="36">
        <f>IF($B620="","",IFERROR(VLOOKUP($B620,Mapping!$A:$C,3,0),"Not Mapped"))</f>
        <v/>
      </c>
      <c r="Q620" s="36">
        <f>IF($B620="","",IFERROR(VLOOKUP($O620,Leaders!$A:$B,2,0),"Not Mapped"))</f>
        <v/>
      </c>
      <c r="R620" s="36">
        <f>IF($B620="","",IF(COUNTIF(Exclusions!$A:$A,$B620)&gt;0,"Yes","No"))</f>
        <v/>
      </c>
      <c r="S620" s="38">
        <f>IF($B620="","",MIN(1,DAY($A620)/IF($N620="Superstore",Settings!$B$5,Settings!$B$4)))</f>
        <v/>
      </c>
      <c r="T620" s="38">
        <f>IF(OR($B620="",$G620="",$S620=0),"",$G620/$S620)</f>
        <v/>
      </c>
      <c r="U620" s="36">
        <f>IF($T620="","",IF($T620&lt;Settings!$B$8,"Critical",IF($T620&lt;Settings!$B$9,"Semi Critical","Non Critical")))</f>
        <v/>
      </c>
      <c r="V620" s="28" t="n"/>
      <c r="Z620">
        <f>IF($B620="","",IFERROR(VLOOKUP($B620,'Plan HC for CCA'!$A:$B,2,0),""))</f>
        <v/>
      </c>
      <c r="AA620">
        <f>IF(OR($B620="",$Z620=""),"",IF(N($M620)&lt;$Z620,"Delta","No Delta"))</f>
        <v/>
      </c>
      <c r="AB620">
        <f>IF(OR($B620="",$Z620=""),"",MAX(0,$Z620-N($M620)))</f>
        <v/>
      </c>
      <c r="AC620" s="46">
        <f>IF($B620="","",IFERROR(INDEX('CCA Util %'!$H:$H,MATCH($B620,'CCA Util %'!$E:$E,0)),""))</f>
        <v/>
      </c>
      <c r="AD620">
        <f>IF($B620="","",IFERROR(INDEX('CCA Util %'!$G:$G,MATCH($B620,'CCA Util %'!$E:$E,0)),""))</f>
        <v/>
      </c>
      <c r="AE620">
        <f>IF(OR($B620="",$U620=""),"",$U620&amp;" &amp; "&amp;IF(OR($AD620="",$AD620=0),"Util NA",$AD620&amp;" Util"))</f>
        <v/>
      </c>
    </row>
    <row r="621" ht="15.75" customHeight="1" s="42">
      <c r="A621" s="41" t="n"/>
      <c r="G621" s="38" t="n"/>
      <c r="H621" s="38" t="n"/>
      <c r="I621" s="38" t="n"/>
      <c r="J621" s="38" t="n"/>
      <c r="K621" s="38" t="n"/>
      <c r="L621" s="38" t="n"/>
      <c r="N621" s="36">
        <f>IF($B621="","",IF($C621="SUPERSTORE","Superstore","DH"))</f>
        <v/>
      </c>
      <c r="O621" s="36">
        <f>IF($B621="","",IFERROR(VLOOKUP($B621,Mapping!$A:$C,2,0),"Not Mapped"))</f>
        <v/>
      </c>
      <c r="P621" s="36">
        <f>IF($B621="","",IFERROR(VLOOKUP($B621,Mapping!$A:$C,3,0),"Not Mapped"))</f>
        <v/>
      </c>
      <c r="Q621" s="36">
        <f>IF($B621="","",IFERROR(VLOOKUP($O621,Leaders!$A:$B,2,0),"Not Mapped"))</f>
        <v/>
      </c>
      <c r="R621" s="36">
        <f>IF($B621="","",IF(COUNTIF(Exclusions!$A:$A,$B621)&gt;0,"Yes","No"))</f>
        <v/>
      </c>
      <c r="S621" s="38">
        <f>IF($B621="","",MIN(1,DAY($A621)/IF($N621="Superstore",Settings!$B$5,Settings!$B$4)))</f>
        <v/>
      </c>
      <c r="T621" s="38">
        <f>IF(OR($B621="",$G621="",$S621=0),"",$G621/$S621)</f>
        <v/>
      </c>
      <c r="U621" s="36">
        <f>IF($T621="","",IF($T621&lt;Settings!$B$8,"Critical",IF($T621&lt;Settings!$B$9,"Semi Critical","Non Critical")))</f>
        <v/>
      </c>
      <c r="V621" s="28" t="n"/>
      <c r="Z621">
        <f>IF($B621="","",IFERROR(VLOOKUP($B621,'Plan HC for CCA'!$A:$B,2,0),""))</f>
        <v/>
      </c>
      <c r="AA621">
        <f>IF(OR($B621="",$Z621=""),"",IF(N($M621)&lt;$Z621,"Delta","No Delta"))</f>
        <v/>
      </c>
      <c r="AB621">
        <f>IF(OR($B621="",$Z621=""),"",MAX(0,$Z621-N($M621)))</f>
        <v/>
      </c>
      <c r="AC621" s="46">
        <f>IF($B621="","",IFERROR(INDEX('CCA Util %'!$H:$H,MATCH($B621,'CCA Util %'!$E:$E,0)),""))</f>
        <v/>
      </c>
      <c r="AD621">
        <f>IF($B621="","",IFERROR(INDEX('CCA Util %'!$G:$G,MATCH($B621,'CCA Util %'!$E:$E,0)),""))</f>
        <v/>
      </c>
      <c r="AE621">
        <f>IF(OR($B621="",$U621=""),"",$U621&amp;" &amp; "&amp;IF(OR($AD621="",$AD621=0),"Util NA",$AD621&amp;" Util"))</f>
        <v/>
      </c>
    </row>
    <row r="622" ht="15.75" customHeight="1" s="42">
      <c r="A622" s="41" t="n"/>
      <c r="G622" s="38" t="n"/>
      <c r="H622" s="38" t="n"/>
      <c r="I622" s="38" t="n"/>
      <c r="J622" s="38" t="n"/>
      <c r="K622" s="38" t="n"/>
      <c r="L622" s="38" t="n"/>
      <c r="N622" s="36">
        <f>IF($B622="","",IF($C622="SUPERSTORE","Superstore","DH"))</f>
        <v/>
      </c>
      <c r="O622" s="36">
        <f>IF($B622="","",IFERROR(VLOOKUP($B622,Mapping!$A:$C,2,0),"Not Mapped"))</f>
        <v/>
      </c>
      <c r="P622" s="36">
        <f>IF($B622="","",IFERROR(VLOOKUP($B622,Mapping!$A:$C,3,0),"Not Mapped"))</f>
        <v/>
      </c>
      <c r="Q622" s="36">
        <f>IF($B622="","",IFERROR(VLOOKUP($O622,Leaders!$A:$B,2,0),"Not Mapped"))</f>
        <v/>
      </c>
      <c r="R622" s="36">
        <f>IF($B622="","",IF(COUNTIF(Exclusions!$A:$A,$B622)&gt;0,"Yes","No"))</f>
        <v/>
      </c>
      <c r="S622" s="38">
        <f>IF($B622="","",MIN(1,DAY($A622)/IF($N622="Superstore",Settings!$B$5,Settings!$B$4)))</f>
        <v/>
      </c>
      <c r="T622" s="38">
        <f>IF(OR($B622="",$G622="",$S622=0),"",$G622/$S622)</f>
        <v/>
      </c>
      <c r="U622" s="36">
        <f>IF($T622="","",IF($T622&lt;Settings!$B$8,"Critical",IF($T622&lt;Settings!$B$9,"Semi Critical","Non Critical")))</f>
        <v/>
      </c>
      <c r="V622" s="28" t="n"/>
      <c r="Z622">
        <f>IF($B622="","",IFERROR(VLOOKUP($B622,'Plan HC for CCA'!$A:$B,2,0),""))</f>
        <v/>
      </c>
      <c r="AA622">
        <f>IF(OR($B622="",$Z622=""),"",IF(N($M622)&lt;$Z622,"Delta","No Delta"))</f>
        <v/>
      </c>
      <c r="AB622">
        <f>IF(OR($B622="",$Z622=""),"",MAX(0,$Z622-N($M622)))</f>
        <v/>
      </c>
      <c r="AC622" s="46">
        <f>IF($B622="","",IFERROR(INDEX('CCA Util %'!$H:$H,MATCH($B622,'CCA Util %'!$E:$E,0)),""))</f>
        <v/>
      </c>
      <c r="AD622">
        <f>IF($B622="","",IFERROR(INDEX('CCA Util %'!$G:$G,MATCH($B622,'CCA Util %'!$E:$E,0)),""))</f>
        <v/>
      </c>
      <c r="AE622">
        <f>IF(OR($B622="",$U622=""),"",$U622&amp;" &amp; "&amp;IF(OR($AD622="",$AD622=0),"Util NA",$AD622&amp;" Util"))</f>
        <v/>
      </c>
    </row>
    <row r="623" ht="15.75" customHeight="1" s="42">
      <c r="A623" s="41" t="n"/>
      <c r="G623" s="38" t="n"/>
      <c r="H623" s="38" t="n"/>
      <c r="I623" s="38" t="n"/>
      <c r="J623" s="38" t="n"/>
      <c r="K623" s="38" t="n"/>
      <c r="L623" s="38" t="n"/>
      <c r="N623" s="36">
        <f>IF($B623="","",IF($C623="SUPERSTORE","Superstore","DH"))</f>
        <v/>
      </c>
      <c r="O623" s="36">
        <f>IF($B623="","",IFERROR(VLOOKUP($B623,Mapping!$A:$C,2,0),"Not Mapped"))</f>
        <v/>
      </c>
      <c r="P623" s="36">
        <f>IF($B623="","",IFERROR(VLOOKUP($B623,Mapping!$A:$C,3,0),"Not Mapped"))</f>
        <v/>
      </c>
      <c r="Q623" s="36">
        <f>IF($B623="","",IFERROR(VLOOKUP($O623,Leaders!$A:$B,2,0),"Not Mapped"))</f>
        <v/>
      </c>
      <c r="R623" s="36">
        <f>IF($B623="","",IF(COUNTIF(Exclusions!$A:$A,$B623)&gt;0,"Yes","No"))</f>
        <v/>
      </c>
      <c r="S623" s="38">
        <f>IF($B623="","",MIN(1,DAY($A623)/IF($N623="Superstore",Settings!$B$5,Settings!$B$4)))</f>
        <v/>
      </c>
      <c r="T623" s="38">
        <f>IF(OR($B623="",$G623="",$S623=0),"",$G623/$S623)</f>
        <v/>
      </c>
      <c r="U623" s="36">
        <f>IF($T623="","",IF($T623&lt;Settings!$B$8,"Critical",IF($T623&lt;Settings!$B$9,"Semi Critical","Non Critical")))</f>
        <v/>
      </c>
      <c r="V623" s="28" t="n"/>
      <c r="Z623">
        <f>IF($B623="","",IFERROR(VLOOKUP($B623,'Plan HC for CCA'!$A:$B,2,0),""))</f>
        <v/>
      </c>
      <c r="AA623">
        <f>IF(OR($B623="",$Z623=""),"",IF(N($M623)&lt;$Z623,"Delta","No Delta"))</f>
        <v/>
      </c>
      <c r="AB623">
        <f>IF(OR($B623="",$Z623=""),"",MAX(0,$Z623-N($M623)))</f>
        <v/>
      </c>
      <c r="AC623" s="46">
        <f>IF($B623="","",IFERROR(INDEX('CCA Util %'!$H:$H,MATCH($B623,'CCA Util %'!$E:$E,0)),""))</f>
        <v/>
      </c>
      <c r="AD623">
        <f>IF($B623="","",IFERROR(INDEX('CCA Util %'!$G:$G,MATCH($B623,'CCA Util %'!$E:$E,0)),""))</f>
        <v/>
      </c>
      <c r="AE623">
        <f>IF(OR($B623="",$U623=""),"",$U623&amp;" &amp; "&amp;IF(OR($AD623="",$AD623=0),"Util NA",$AD623&amp;" Util"))</f>
        <v/>
      </c>
    </row>
    <row r="624" ht="15.75" customHeight="1" s="42">
      <c r="A624" s="41" t="n"/>
      <c r="G624" s="38" t="n"/>
      <c r="H624" s="38" t="n"/>
      <c r="I624" s="38" t="n"/>
      <c r="J624" s="38" t="n"/>
      <c r="K624" s="38" t="n"/>
      <c r="L624" s="38" t="n"/>
      <c r="N624" s="36">
        <f>IF($B624="","",IF($C624="SUPERSTORE","Superstore","DH"))</f>
        <v/>
      </c>
      <c r="O624" s="36">
        <f>IF($B624="","",IFERROR(VLOOKUP($B624,Mapping!$A:$C,2,0),"Not Mapped"))</f>
        <v/>
      </c>
      <c r="P624" s="36">
        <f>IF($B624="","",IFERROR(VLOOKUP($B624,Mapping!$A:$C,3,0),"Not Mapped"))</f>
        <v/>
      </c>
      <c r="Q624" s="36">
        <f>IF($B624="","",IFERROR(VLOOKUP($O624,Leaders!$A:$B,2,0),"Not Mapped"))</f>
        <v/>
      </c>
      <c r="R624" s="36">
        <f>IF($B624="","",IF(COUNTIF(Exclusions!$A:$A,$B624)&gt;0,"Yes","No"))</f>
        <v/>
      </c>
      <c r="S624" s="38">
        <f>IF($B624="","",MIN(1,DAY($A624)/IF($N624="Superstore",Settings!$B$5,Settings!$B$4)))</f>
        <v/>
      </c>
      <c r="T624" s="38">
        <f>IF(OR($B624="",$G624="",$S624=0),"",$G624/$S624)</f>
        <v/>
      </c>
      <c r="U624" s="36">
        <f>IF($T624="","",IF($T624&lt;Settings!$B$8,"Critical",IF($T624&lt;Settings!$B$9,"Semi Critical","Non Critical")))</f>
        <v/>
      </c>
      <c r="V624" s="28" t="n"/>
      <c r="Z624">
        <f>IF($B624="","",IFERROR(VLOOKUP($B624,'Plan HC for CCA'!$A:$B,2,0),""))</f>
        <v/>
      </c>
      <c r="AA624">
        <f>IF(OR($B624="",$Z624=""),"",IF(N($M624)&lt;$Z624,"Delta","No Delta"))</f>
        <v/>
      </c>
      <c r="AB624">
        <f>IF(OR($B624="",$Z624=""),"",MAX(0,$Z624-N($M624)))</f>
        <v/>
      </c>
      <c r="AC624" s="46">
        <f>IF($B624="","",IFERROR(INDEX('CCA Util %'!$H:$H,MATCH($B624,'CCA Util %'!$E:$E,0)),""))</f>
        <v/>
      </c>
      <c r="AD624">
        <f>IF($B624="","",IFERROR(INDEX('CCA Util %'!$G:$G,MATCH($B624,'CCA Util %'!$E:$E,0)),""))</f>
        <v/>
      </c>
      <c r="AE624">
        <f>IF(OR($B624="",$U624=""),"",$U624&amp;" &amp; "&amp;IF(OR($AD624="",$AD624=0),"Util NA",$AD624&amp;" Util"))</f>
        <v/>
      </c>
    </row>
    <row r="625" ht="15.75" customHeight="1" s="42">
      <c r="A625" s="41" t="n"/>
      <c r="G625" s="38" t="n"/>
      <c r="H625" s="38" t="n"/>
      <c r="I625" s="38" t="n"/>
      <c r="J625" s="38" t="n"/>
      <c r="K625" s="38" t="n"/>
      <c r="L625" s="38" t="n"/>
      <c r="N625" s="36">
        <f>IF($B625="","",IF($C625="SUPERSTORE","Superstore","DH"))</f>
        <v/>
      </c>
      <c r="O625" s="36">
        <f>IF($B625="","",IFERROR(VLOOKUP($B625,Mapping!$A:$C,2,0),"Not Mapped"))</f>
        <v/>
      </c>
      <c r="P625" s="36">
        <f>IF($B625="","",IFERROR(VLOOKUP($B625,Mapping!$A:$C,3,0),"Not Mapped"))</f>
        <v/>
      </c>
      <c r="Q625" s="36">
        <f>IF($B625="","",IFERROR(VLOOKUP($O625,Leaders!$A:$B,2,0),"Not Mapped"))</f>
        <v/>
      </c>
      <c r="R625" s="36">
        <f>IF($B625="","",IF(COUNTIF(Exclusions!$A:$A,$B625)&gt;0,"Yes","No"))</f>
        <v/>
      </c>
      <c r="S625" s="38">
        <f>IF($B625="","",MIN(1,DAY($A625)/IF($N625="Superstore",Settings!$B$5,Settings!$B$4)))</f>
        <v/>
      </c>
      <c r="T625" s="38">
        <f>IF(OR($B625="",$G625="",$S625=0),"",$G625/$S625)</f>
        <v/>
      </c>
      <c r="U625" s="36">
        <f>IF($T625="","",IF($T625&lt;Settings!$B$8,"Critical",IF($T625&lt;Settings!$B$9,"Semi Critical","Non Critical")))</f>
        <v/>
      </c>
      <c r="V625" s="28" t="n"/>
      <c r="Z625">
        <f>IF($B625="","",IFERROR(VLOOKUP($B625,'Plan HC for CCA'!$A:$B,2,0),""))</f>
        <v/>
      </c>
      <c r="AA625">
        <f>IF(OR($B625="",$Z625=""),"",IF(N($M625)&lt;$Z625,"Delta","No Delta"))</f>
        <v/>
      </c>
      <c r="AB625">
        <f>IF(OR($B625="",$Z625=""),"",MAX(0,$Z625-N($M625)))</f>
        <v/>
      </c>
      <c r="AC625" s="46">
        <f>IF($B625="","",IFERROR(INDEX('CCA Util %'!$H:$H,MATCH($B625,'CCA Util %'!$E:$E,0)),""))</f>
        <v/>
      </c>
      <c r="AD625">
        <f>IF($B625="","",IFERROR(INDEX('CCA Util %'!$G:$G,MATCH($B625,'CCA Util %'!$E:$E,0)),""))</f>
        <v/>
      </c>
      <c r="AE625">
        <f>IF(OR($B625="",$U625=""),"",$U625&amp;" &amp; "&amp;IF(OR($AD625="",$AD625=0),"Util NA",$AD625&amp;" Util"))</f>
        <v/>
      </c>
    </row>
    <row r="626" ht="15.75" customHeight="1" s="42">
      <c r="A626" s="41" t="n"/>
      <c r="G626" s="38" t="n"/>
      <c r="H626" s="38" t="n"/>
      <c r="I626" s="38" t="n"/>
      <c r="J626" s="38" t="n"/>
      <c r="K626" s="38" t="n"/>
      <c r="L626" s="38" t="n"/>
      <c r="N626" s="36">
        <f>IF($B626="","",IF($C626="SUPERSTORE","Superstore","DH"))</f>
        <v/>
      </c>
      <c r="O626" s="36">
        <f>IF($B626="","",IFERROR(VLOOKUP($B626,Mapping!$A:$C,2,0),"Not Mapped"))</f>
        <v/>
      </c>
      <c r="P626" s="36">
        <f>IF($B626="","",IFERROR(VLOOKUP($B626,Mapping!$A:$C,3,0),"Not Mapped"))</f>
        <v/>
      </c>
      <c r="Q626" s="36">
        <f>IF($B626="","",IFERROR(VLOOKUP($O626,Leaders!$A:$B,2,0),"Not Mapped"))</f>
        <v/>
      </c>
      <c r="R626" s="36">
        <f>IF($B626="","",IF(COUNTIF(Exclusions!$A:$A,$B626)&gt;0,"Yes","No"))</f>
        <v/>
      </c>
      <c r="S626" s="38">
        <f>IF($B626="","",MIN(1,DAY($A626)/IF($N626="Superstore",Settings!$B$5,Settings!$B$4)))</f>
        <v/>
      </c>
      <c r="T626" s="38">
        <f>IF(OR($B626="",$G626="",$S626=0),"",$G626/$S626)</f>
        <v/>
      </c>
      <c r="U626" s="36">
        <f>IF($T626="","",IF($T626&lt;Settings!$B$8,"Critical",IF($T626&lt;Settings!$B$9,"Semi Critical","Non Critical")))</f>
        <v/>
      </c>
      <c r="V626" s="28" t="n"/>
      <c r="Z626">
        <f>IF($B626="","",IFERROR(VLOOKUP($B626,'Plan HC for CCA'!$A:$B,2,0),""))</f>
        <v/>
      </c>
      <c r="AA626">
        <f>IF(OR($B626="",$Z626=""),"",IF(N($M626)&lt;$Z626,"Delta","No Delta"))</f>
        <v/>
      </c>
      <c r="AB626">
        <f>IF(OR($B626="",$Z626=""),"",MAX(0,$Z626-N($M626)))</f>
        <v/>
      </c>
      <c r="AC626" s="46">
        <f>IF($B626="","",IFERROR(INDEX('CCA Util %'!$H:$H,MATCH($B626,'CCA Util %'!$E:$E,0)),""))</f>
        <v/>
      </c>
      <c r="AD626">
        <f>IF($B626="","",IFERROR(INDEX('CCA Util %'!$G:$G,MATCH($B626,'CCA Util %'!$E:$E,0)),""))</f>
        <v/>
      </c>
      <c r="AE626">
        <f>IF(OR($B626="",$U626=""),"",$U626&amp;" &amp; "&amp;IF(OR($AD626="",$AD626=0),"Util NA",$AD626&amp;" Util"))</f>
        <v/>
      </c>
    </row>
    <row r="627" ht="15.75" customHeight="1" s="42">
      <c r="A627" s="41" t="n"/>
      <c r="G627" s="38" t="n"/>
      <c r="H627" s="38" t="n"/>
      <c r="I627" s="38" t="n"/>
      <c r="J627" s="38" t="n"/>
      <c r="K627" s="38" t="n"/>
      <c r="L627" s="38" t="n"/>
      <c r="N627" s="36">
        <f>IF($B627="","",IF($C627="SUPERSTORE","Superstore","DH"))</f>
        <v/>
      </c>
      <c r="O627" s="36">
        <f>IF($B627="","",IFERROR(VLOOKUP($B627,Mapping!$A:$C,2,0),"Not Mapped"))</f>
        <v/>
      </c>
      <c r="P627" s="36">
        <f>IF($B627="","",IFERROR(VLOOKUP($B627,Mapping!$A:$C,3,0),"Not Mapped"))</f>
        <v/>
      </c>
      <c r="Q627" s="36">
        <f>IF($B627="","",IFERROR(VLOOKUP($O627,Leaders!$A:$B,2,0),"Not Mapped"))</f>
        <v/>
      </c>
      <c r="R627" s="36">
        <f>IF($B627="","",IF(COUNTIF(Exclusions!$A:$A,$B627)&gt;0,"Yes","No"))</f>
        <v/>
      </c>
      <c r="S627" s="38">
        <f>IF($B627="","",MIN(1,DAY($A627)/IF($N627="Superstore",Settings!$B$5,Settings!$B$4)))</f>
        <v/>
      </c>
      <c r="T627" s="38">
        <f>IF(OR($B627="",$G627="",$S627=0),"",$G627/$S627)</f>
        <v/>
      </c>
      <c r="U627" s="36">
        <f>IF($T627="","",IF($T627&lt;Settings!$B$8,"Critical",IF($T627&lt;Settings!$B$9,"Semi Critical","Non Critical")))</f>
        <v/>
      </c>
      <c r="V627" s="28" t="n"/>
      <c r="Z627">
        <f>IF($B627="","",IFERROR(VLOOKUP($B627,'Plan HC for CCA'!$A:$B,2,0),""))</f>
        <v/>
      </c>
      <c r="AA627">
        <f>IF(OR($B627="",$Z627=""),"",IF(N($M627)&lt;$Z627,"Delta","No Delta"))</f>
        <v/>
      </c>
      <c r="AB627">
        <f>IF(OR($B627="",$Z627=""),"",MAX(0,$Z627-N($M627)))</f>
        <v/>
      </c>
      <c r="AC627" s="46">
        <f>IF($B627="","",IFERROR(INDEX('CCA Util %'!$H:$H,MATCH($B627,'CCA Util %'!$E:$E,0)),""))</f>
        <v/>
      </c>
      <c r="AD627">
        <f>IF($B627="","",IFERROR(INDEX('CCA Util %'!$G:$G,MATCH($B627,'CCA Util %'!$E:$E,0)),""))</f>
        <v/>
      </c>
      <c r="AE627">
        <f>IF(OR($B627="",$U627=""),"",$U627&amp;" &amp; "&amp;IF(OR($AD627="",$AD627=0),"Util NA",$AD627&amp;" Util"))</f>
        <v/>
      </c>
    </row>
    <row r="628" ht="15.75" customHeight="1" s="42">
      <c r="A628" s="41" t="n"/>
      <c r="G628" s="38" t="n"/>
      <c r="H628" s="38" t="n"/>
      <c r="I628" s="38" t="n"/>
      <c r="J628" s="38" t="n"/>
      <c r="K628" s="38" t="n"/>
      <c r="L628" s="38" t="n"/>
      <c r="N628" s="36">
        <f>IF($B628="","",IF($C628="SUPERSTORE","Superstore","DH"))</f>
        <v/>
      </c>
      <c r="O628" s="36">
        <f>IF($B628="","",IFERROR(VLOOKUP($B628,Mapping!$A:$C,2,0),"Not Mapped"))</f>
        <v/>
      </c>
      <c r="P628" s="36">
        <f>IF($B628="","",IFERROR(VLOOKUP($B628,Mapping!$A:$C,3,0),"Not Mapped"))</f>
        <v/>
      </c>
      <c r="Q628" s="36">
        <f>IF($B628="","",IFERROR(VLOOKUP($O628,Leaders!$A:$B,2,0),"Not Mapped"))</f>
        <v/>
      </c>
      <c r="R628" s="36">
        <f>IF($B628="","",IF(COUNTIF(Exclusions!$A:$A,$B628)&gt;0,"Yes","No"))</f>
        <v/>
      </c>
      <c r="S628" s="38">
        <f>IF($B628="","",MIN(1,DAY($A628)/IF($N628="Superstore",Settings!$B$5,Settings!$B$4)))</f>
        <v/>
      </c>
      <c r="T628" s="38">
        <f>IF(OR($B628="",$G628="",$S628=0),"",$G628/$S628)</f>
        <v/>
      </c>
      <c r="U628" s="36">
        <f>IF($T628="","",IF($T628&lt;Settings!$B$8,"Critical",IF($T628&lt;Settings!$B$9,"Semi Critical","Non Critical")))</f>
        <v/>
      </c>
      <c r="V628" s="28" t="n"/>
      <c r="Z628">
        <f>IF($B628="","",IFERROR(VLOOKUP($B628,'Plan HC for CCA'!$A:$B,2,0),""))</f>
        <v/>
      </c>
      <c r="AA628">
        <f>IF(OR($B628="",$Z628=""),"",IF(N($M628)&lt;$Z628,"Delta","No Delta"))</f>
        <v/>
      </c>
      <c r="AB628">
        <f>IF(OR($B628="",$Z628=""),"",MAX(0,$Z628-N($M628)))</f>
        <v/>
      </c>
      <c r="AC628" s="46">
        <f>IF($B628="","",IFERROR(INDEX('CCA Util %'!$H:$H,MATCH($B628,'CCA Util %'!$E:$E,0)),""))</f>
        <v/>
      </c>
      <c r="AD628">
        <f>IF($B628="","",IFERROR(INDEX('CCA Util %'!$G:$G,MATCH($B628,'CCA Util %'!$E:$E,0)),""))</f>
        <v/>
      </c>
      <c r="AE628">
        <f>IF(OR($B628="",$U628=""),"",$U628&amp;" &amp; "&amp;IF(OR($AD628="",$AD628=0),"Util NA",$AD628&amp;" Util"))</f>
        <v/>
      </c>
    </row>
    <row r="629" ht="15.75" customHeight="1" s="42">
      <c r="A629" s="41" t="n"/>
      <c r="G629" s="38" t="n"/>
      <c r="H629" s="38" t="n"/>
      <c r="I629" s="38" t="n"/>
      <c r="J629" s="38" t="n"/>
      <c r="K629" s="38" t="n"/>
      <c r="L629" s="38" t="n"/>
      <c r="N629" s="36">
        <f>IF($B629="","",IF($C629="SUPERSTORE","Superstore","DH"))</f>
        <v/>
      </c>
      <c r="O629" s="36">
        <f>IF($B629="","",IFERROR(VLOOKUP($B629,Mapping!$A:$C,2,0),"Not Mapped"))</f>
        <v/>
      </c>
      <c r="P629" s="36">
        <f>IF($B629="","",IFERROR(VLOOKUP($B629,Mapping!$A:$C,3,0),"Not Mapped"))</f>
        <v/>
      </c>
      <c r="Q629" s="36">
        <f>IF($B629="","",IFERROR(VLOOKUP($O629,Leaders!$A:$B,2,0),"Not Mapped"))</f>
        <v/>
      </c>
      <c r="R629" s="36">
        <f>IF($B629="","",IF(COUNTIF(Exclusions!$A:$A,$B629)&gt;0,"Yes","No"))</f>
        <v/>
      </c>
      <c r="S629" s="38">
        <f>IF($B629="","",MIN(1,DAY($A629)/IF($N629="Superstore",Settings!$B$5,Settings!$B$4)))</f>
        <v/>
      </c>
      <c r="T629" s="38">
        <f>IF(OR($B629="",$G629="",$S629=0),"",$G629/$S629)</f>
        <v/>
      </c>
      <c r="U629" s="36">
        <f>IF($T629="","",IF($T629&lt;Settings!$B$8,"Critical",IF($T629&lt;Settings!$B$9,"Semi Critical","Non Critical")))</f>
        <v/>
      </c>
      <c r="V629" s="28" t="n"/>
      <c r="Z629">
        <f>IF($B629="","",IFERROR(VLOOKUP($B629,'Plan HC for CCA'!$A:$B,2,0),""))</f>
        <v/>
      </c>
      <c r="AA629">
        <f>IF(OR($B629="",$Z629=""),"",IF(N($M629)&lt;$Z629,"Delta","No Delta"))</f>
        <v/>
      </c>
      <c r="AB629">
        <f>IF(OR($B629="",$Z629=""),"",MAX(0,$Z629-N($M629)))</f>
        <v/>
      </c>
      <c r="AC629" s="46">
        <f>IF($B629="","",IFERROR(INDEX('CCA Util %'!$H:$H,MATCH($B629,'CCA Util %'!$E:$E,0)),""))</f>
        <v/>
      </c>
      <c r="AD629">
        <f>IF($B629="","",IFERROR(INDEX('CCA Util %'!$G:$G,MATCH($B629,'CCA Util %'!$E:$E,0)),""))</f>
        <v/>
      </c>
      <c r="AE629">
        <f>IF(OR($B629="",$U629=""),"",$U629&amp;" &amp; "&amp;IF(OR($AD629="",$AD629=0),"Util NA",$AD629&amp;" Util"))</f>
        <v/>
      </c>
    </row>
    <row r="630" ht="15.75" customHeight="1" s="42">
      <c r="A630" s="41" t="n"/>
      <c r="G630" s="38" t="n"/>
      <c r="H630" s="38" t="n"/>
      <c r="I630" s="38" t="n"/>
      <c r="J630" s="38" t="n"/>
      <c r="K630" s="38" t="n"/>
      <c r="L630" s="38" t="n"/>
      <c r="N630" s="36">
        <f>IF($B630="","",IF($C630="SUPERSTORE","Superstore","DH"))</f>
        <v/>
      </c>
      <c r="O630" s="36">
        <f>IF($B630="","",IFERROR(VLOOKUP($B630,Mapping!$A:$C,2,0),"Not Mapped"))</f>
        <v/>
      </c>
      <c r="P630" s="36">
        <f>IF($B630="","",IFERROR(VLOOKUP($B630,Mapping!$A:$C,3,0),"Not Mapped"))</f>
        <v/>
      </c>
      <c r="Q630" s="36">
        <f>IF($B630="","",IFERROR(VLOOKUP($O630,Leaders!$A:$B,2,0),"Not Mapped"))</f>
        <v/>
      </c>
      <c r="R630" s="36">
        <f>IF($B630="","",IF(COUNTIF(Exclusions!$A:$A,$B630)&gt;0,"Yes","No"))</f>
        <v/>
      </c>
      <c r="S630" s="38">
        <f>IF($B630="","",MIN(1,DAY($A630)/IF($N630="Superstore",Settings!$B$5,Settings!$B$4)))</f>
        <v/>
      </c>
      <c r="T630" s="38">
        <f>IF(OR($B630="",$G630="",$S630=0),"",$G630/$S630)</f>
        <v/>
      </c>
      <c r="U630" s="36">
        <f>IF($T630="","",IF($T630&lt;Settings!$B$8,"Critical",IF($T630&lt;Settings!$B$9,"Semi Critical","Non Critical")))</f>
        <v/>
      </c>
      <c r="V630" s="28" t="n"/>
      <c r="Z630">
        <f>IF($B630="","",IFERROR(VLOOKUP($B630,'Plan HC for CCA'!$A:$B,2,0),""))</f>
        <v/>
      </c>
      <c r="AA630">
        <f>IF(OR($B630="",$Z630=""),"",IF(N($M630)&lt;$Z630,"Delta","No Delta"))</f>
        <v/>
      </c>
      <c r="AB630">
        <f>IF(OR($B630="",$Z630=""),"",MAX(0,$Z630-N($M630)))</f>
        <v/>
      </c>
      <c r="AC630" s="46">
        <f>IF($B630="","",IFERROR(INDEX('CCA Util %'!$H:$H,MATCH($B630,'CCA Util %'!$E:$E,0)),""))</f>
        <v/>
      </c>
      <c r="AD630">
        <f>IF($B630="","",IFERROR(INDEX('CCA Util %'!$G:$G,MATCH($B630,'CCA Util %'!$E:$E,0)),""))</f>
        <v/>
      </c>
      <c r="AE630">
        <f>IF(OR($B630="",$U630=""),"",$U630&amp;" &amp; "&amp;IF(OR($AD630="",$AD630=0),"Util NA",$AD630&amp;" Util"))</f>
        <v/>
      </c>
    </row>
    <row r="631" ht="15.75" customHeight="1" s="42">
      <c r="A631" s="41" t="n"/>
      <c r="G631" s="38" t="n"/>
      <c r="H631" s="38" t="n"/>
      <c r="I631" s="38" t="n"/>
      <c r="J631" s="38" t="n"/>
      <c r="K631" s="38" t="n"/>
      <c r="L631" s="38" t="n"/>
      <c r="N631" s="36">
        <f>IF($B631="","",IF($C631="SUPERSTORE","Superstore","DH"))</f>
        <v/>
      </c>
      <c r="O631" s="36">
        <f>IF($B631="","",IFERROR(VLOOKUP($B631,Mapping!$A:$C,2,0),"Not Mapped"))</f>
        <v/>
      </c>
      <c r="P631" s="36">
        <f>IF($B631="","",IFERROR(VLOOKUP($B631,Mapping!$A:$C,3,0),"Not Mapped"))</f>
        <v/>
      </c>
      <c r="Q631" s="36">
        <f>IF($B631="","",IFERROR(VLOOKUP($O631,Leaders!$A:$B,2,0),"Not Mapped"))</f>
        <v/>
      </c>
      <c r="R631" s="36">
        <f>IF($B631="","",IF(COUNTIF(Exclusions!$A:$A,$B631)&gt;0,"Yes","No"))</f>
        <v/>
      </c>
      <c r="S631" s="38">
        <f>IF($B631="","",MIN(1,DAY($A631)/IF($N631="Superstore",Settings!$B$5,Settings!$B$4)))</f>
        <v/>
      </c>
      <c r="T631" s="38">
        <f>IF(OR($B631="",$G631="",$S631=0),"",$G631/$S631)</f>
        <v/>
      </c>
      <c r="U631" s="36">
        <f>IF($T631="","",IF($T631&lt;Settings!$B$8,"Critical",IF($T631&lt;Settings!$B$9,"Semi Critical","Non Critical")))</f>
        <v/>
      </c>
      <c r="V631" s="28" t="n"/>
      <c r="Z631">
        <f>IF($B631="","",IFERROR(VLOOKUP($B631,'Plan HC for CCA'!$A:$B,2,0),""))</f>
        <v/>
      </c>
      <c r="AA631">
        <f>IF(OR($B631="",$Z631=""),"",IF(N($M631)&lt;$Z631,"Delta","No Delta"))</f>
        <v/>
      </c>
      <c r="AB631">
        <f>IF(OR($B631="",$Z631=""),"",MAX(0,$Z631-N($M631)))</f>
        <v/>
      </c>
      <c r="AC631" s="46">
        <f>IF($B631="","",IFERROR(INDEX('CCA Util %'!$H:$H,MATCH($B631,'CCA Util %'!$E:$E,0)),""))</f>
        <v/>
      </c>
      <c r="AD631">
        <f>IF($B631="","",IFERROR(INDEX('CCA Util %'!$G:$G,MATCH($B631,'CCA Util %'!$E:$E,0)),""))</f>
        <v/>
      </c>
      <c r="AE631">
        <f>IF(OR($B631="",$U631=""),"",$U631&amp;" &amp; "&amp;IF(OR($AD631="",$AD631=0),"Util NA",$AD631&amp;" Util"))</f>
        <v/>
      </c>
    </row>
    <row r="632" ht="15.75" customHeight="1" s="42">
      <c r="A632" s="41" t="n"/>
      <c r="G632" s="38" t="n"/>
      <c r="H632" s="38" t="n"/>
      <c r="I632" s="38" t="n"/>
      <c r="J632" s="38" t="n"/>
      <c r="K632" s="38" t="n"/>
      <c r="L632" s="38" t="n"/>
      <c r="N632" s="36">
        <f>IF($B632="","",IF($C632="SUPERSTORE","Superstore","DH"))</f>
        <v/>
      </c>
      <c r="O632" s="36">
        <f>IF($B632="","",IFERROR(VLOOKUP($B632,Mapping!$A:$C,2,0),"Not Mapped"))</f>
        <v/>
      </c>
      <c r="P632" s="36">
        <f>IF($B632="","",IFERROR(VLOOKUP($B632,Mapping!$A:$C,3,0),"Not Mapped"))</f>
        <v/>
      </c>
      <c r="Q632" s="36">
        <f>IF($B632="","",IFERROR(VLOOKUP($O632,Leaders!$A:$B,2,0),"Not Mapped"))</f>
        <v/>
      </c>
      <c r="R632" s="36">
        <f>IF($B632="","",IF(COUNTIF(Exclusions!$A:$A,$B632)&gt;0,"Yes","No"))</f>
        <v/>
      </c>
      <c r="S632" s="38">
        <f>IF($B632="","",MIN(1,DAY($A632)/IF($N632="Superstore",Settings!$B$5,Settings!$B$4)))</f>
        <v/>
      </c>
      <c r="T632" s="38">
        <f>IF(OR($B632="",$G632="",$S632=0),"",$G632/$S632)</f>
        <v/>
      </c>
      <c r="U632" s="36">
        <f>IF($T632="","",IF($T632&lt;Settings!$B$8,"Critical",IF($T632&lt;Settings!$B$9,"Semi Critical","Non Critical")))</f>
        <v/>
      </c>
      <c r="V632" s="28" t="n"/>
      <c r="Z632">
        <f>IF($B632="","",IFERROR(VLOOKUP($B632,'Plan HC for CCA'!$A:$B,2,0),""))</f>
        <v/>
      </c>
      <c r="AA632">
        <f>IF(OR($B632="",$Z632=""),"",IF(N($M632)&lt;$Z632,"Delta","No Delta"))</f>
        <v/>
      </c>
      <c r="AB632">
        <f>IF(OR($B632="",$Z632=""),"",MAX(0,$Z632-N($M632)))</f>
        <v/>
      </c>
      <c r="AC632" s="46">
        <f>IF($B632="","",IFERROR(INDEX('CCA Util %'!$H:$H,MATCH($B632,'CCA Util %'!$E:$E,0)),""))</f>
        <v/>
      </c>
      <c r="AD632">
        <f>IF($B632="","",IFERROR(INDEX('CCA Util %'!$G:$G,MATCH($B632,'CCA Util %'!$E:$E,0)),""))</f>
        <v/>
      </c>
      <c r="AE632">
        <f>IF(OR($B632="",$U632=""),"",$U632&amp;" &amp; "&amp;IF(OR($AD632="",$AD632=0),"Util NA",$AD632&amp;" Util"))</f>
        <v/>
      </c>
    </row>
    <row r="633" ht="15.75" customHeight="1" s="42">
      <c r="A633" s="41" t="n"/>
      <c r="G633" s="38" t="n"/>
      <c r="H633" s="38" t="n"/>
      <c r="I633" s="38" t="n"/>
      <c r="J633" s="38" t="n"/>
      <c r="K633" s="38" t="n"/>
      <c r="L633" s="38" t="n"/>
      <c r="N633" s="36">
        <f>IF($B633="","",IF($C633="SUPERSTORE","Superstore","DH"))</f>
        <v/>
      </c>
      <c r="O633" s="36">
        <f>IF($B633="","",IFERROR(VLOOKUP($B633,Mapping!$A:$C,2,0),"Not Mapped"))</f>
        <v/>
      </c>
      <c r="P633" s="36">
        <f>IF($B633="","",IFERROR(VLOOKUP($B633,Mapping!$A:$C,3,0),"Not Mapped"))</f>
        <v/>
      </c>
      <c r="Q633" s="36">
        <f>IF($B633="","",IFERROR(VLOOKUP($O633,Leaders!$A:$B,2,0),"Not Mapped"))</f>
        <v/>
      </c>
      <c r="R633" s="36">
        <f>IF($B633="","",IF(COUNTIF(Exclusions!$A:$A,$B633)&gt;0,"Yes","No"))</f>
        <v/>
      </c>
      <c r="S633" s="38">
        <f>IF($B633="","",MIN(1,DAY($A633)/IF($N633="Superstore",Settings!$B$5,Settings!$B$4)))</f>
        <v/>
      </c>
      <c r="T633" s="38">
        <f>IF(OR($B633="",$G633="",$S633=0),"",$G633/$S633)</f>
        <v/>
      </c>
      <c r="U633" s="36">
        <f>IF($T633="","",IF($T633&lt;Settings!$B$8,"Critical",IF($T633&lt;Settings!$B$9,"Semi Critical","Non Critical")))</f>
        <v/>
      </c>
      <c r="V633" s="28" t="n"/>
      <c r="Z633">
        <f>IF($B633="","",IFERROR(VLOOKUP($B633,'Plan HC for CCA'!$A:$B,2,0),""))</f>
        <v/>
      </c>
      <c r="AA633">
        <f>IF(OR($B633="",$Z633=""),"",IF(N($M633)&lt;$Z633,"Delta","No Delta"))</f>
        <v/>
      </c>
      <c r="AB633">
        <f>IF(OR($B633="",$Z633=""),"",MAX(0,$Z633-N($M633)))</f>
        <v/>
      </c>
      <c r="AC633" s="46">
        <f>IF($B633="","",IFERROR(INDEX('CCA Util %'!$H:$H,MATCH($B633,'CCA Util %'!$E:$E,0)),""))</f>
        <v/>
      </c>
      <c r="AD633">
        <f>IF($B633="","",IFERROR(INDEX('CCA Util %'!$G:$G,MATCH($B633,'CCA Util %'!$E:$E,0)),""))</f>
        <v/>
      </c>
      <c r="AE633">
        <f>IF(OR($B633="",$U633=""),"",$U633&amp;" &amp; "&amp;IF(OR($AD633="",$AD633=0),"Util NA",$AD633&amp;" Util"))</f>
        <v/>
      </c>
    </row>
    <row r="634" ht="15.75" customHeight="1" s="42">
      <c r="A634" s="41" t="n"/>
      <c r="G634" s="38" t="n"/>
      <c r="H634" s="38" t="n"/>
      <c r="I634" s="38" t="n"/>
      <c r="J634" s="38" t="n"/>
      <c r="K634" s="38" t="n"/>
      <c r="L634" s="38" t="n"/>
      <c r="N634" s="36">
        <f>IF($B634="","",IF($C634="SUPERSTORE","Superstore","DH"))</f>
        <v/>
      </c>
      <c r="O634" s="36">
        <f>IF($B634="","",IFERROR(VLOOKUP($B634,Mapping!$A:$C,2,0),"Not Mapped"))</f>
        <v/>
      </c>
      <c r="P634" s="36">
        <f>IF($B634="","",IFERROR(VLOOKUP($B634,Mapping!$A:$C,3,0),"Not Mapped"))</f>
        <v/>
      </c>
      <c r="Q634" s="36">
        <f>IF($B634="","",IFERROR(VLOOKUP($O634,Leaders!$A:$B,2,0),"Not Mapped"))</f>
        <v/>
      </c>
      <c r="R634" s="36">
        <f>IF($B634="","",IF(COUNTIF(Exclusions!$A:$A,$B634)&gt;0,"Yes","No"))</f>
        <v/>
      </c>
      <c r="S634" s="38">
        <f>IF($B634="","",MIN(1,DAY($A634)/IF($N634="Superstore",Settings!$B$5,Settings!$B$4)))</f>
        <v/>
      </c>
      <c r="T634" s="38">
        <f>IF(OR($B634="",$G634="",$S634=0),"",$G634/$S634)</f>
        <v/>
      </c>
      <c r="U634" s="36">
        <f>IF($T634="","",IF($T634&lt;Settings!$B$8,"Critical",IF($T634&lt;Settings!$B$9,"Semi Critical","Non Critical")))</f>
        <v/>
      </c>
      <c r="V634" s="28" t="n"/>
      <c r="Z634">
        <f>IF($B634="","",IFERROR(VLOOKUP($B634,'Plan HC for CCA'!$A:$B,2,0),""))</f>
        <v/>
      </c>
      <c r="AA634">
        <f>IF(OR($B634="",$Z634=""),"",IF(N($M634)&lt;$Z634,"Delta","No Delta"))</f>
        <v/>
      </c>
      <c r="AB634">
        <f>IF(OR($B634="",$Z634=""),"",MAX(0,$Z634-N($M634)))</f>
        <v/>
      </c>
      <c r="AC634" s="46">
        <f>IF($B634="","",IFERROR(INDEX('CCA Util %'!$H:$H,MATCH($B634,'CCA Util %'!$E:$E,0)),""))</f>
        <v/>
      </c>
      <c r="AD634">
        <f>IF($B634="","",IFERROR(INDEX('CCA Util %'!$G:$G,MATCH($B634,'CCA Util %'!$E:$E,0)),""))</f>
        <v/>
      </c>
      <c r="AE634">
        <f>IF(OR($B634="",$U634=""),"",$U634&amp;" &amp; "&amp;IF(OR($AD634="",$AD634=0),"Util NA",$AD634&amp;" Util"))</f>
        <v/>
      </c>
    </row>
    <row r="635" ht="15.75" customHeight="1" s="42">
      <c r="A635" s="41" t="n"/>
      <c r="G635" s="38" t="n"/>
      <c r="H635" s="38" t="n"/>
      <c r="I635" s="38" t="n"/>
      <c r="J635" s="38" t="n"/>
      <c r="K635" s="38" t="n"/>
      <c r="L635" s="38" t="n"/>
      <c r="N635" s="36">
        <f>IF($B635="","",IF($C635="SUPERSTORE","Superstore","DH"))</f>
        <v/>
      </c>
      <c r="O635" s="36">
        <f>IF($B635="","",IFERROR(VLOOKUP($B635,Mapping!$A:$C,2,0),"Not Mapped"))</f>
        <v/>
      </c>
      <c r="P635" s="36">
        <f>IF($B635="","",IFERROR(VLOOKUP($B635,Mapping!$A:$C,3,0),"Not Mapped"))</f>
        <v/>
      </c>
      <c r="Q635" s="36">
        <f>IF($B635="","",IFERROR(VLOOKUP($O635,Leaders!$A:$B,2,0),"Not Mapped"))</f>
        <v/>
      </c>
      <c r="R635" s="36">
        <f>IF($B635="","",IF(COUNTIF(Exclusions!$A:$A,$B635)&gt;0,"Yes","No"))</f>
        <v/>
      </c>
      <c r="S635" s="38">
        <f>IF($B635="","",MIN(1,DAY($A635)/IF($N635="Superstore",Settings!$B$5,Settings!$B$4)))</f>
        <v/>
      </c>
      <c r="T635" s="38">
        <f>IF(OR($B635="",$G635="",$S635=0),"",$G635/$S635)</f>
        <v/>
      </c>
      <c r="U635" s="36">
        <f>IF($T635="","",IF($T635&lt;Settings!$B$8,"Critical",IF($T635&lt;Settings!$B$9,"Semi Critical","Non Critical")))</f>
        <v/>
      </c>
      <c r="V635" s="28" t="n"/>
      <c r="Z635">
        <f>IF($B635="","",IFERROR(VLOOKUP($B635,'Plan HC for CCA'!$A:$B,2,0),""))</f>
        <v/>
      </c>
      <c r="AA635">
        <f>IF(OR($B635="",$Z635=""),"",IF(N($M635)&lt;$Z635,"Delta","No Delta"))</f>
        <v/>
      </c>
      <c r="AB635">
        <f>IF(OR($B635="",$Z635=""),"",MAX(0,$Z635-N($M635)))</f>
        <v/>
      </c>
      <c r="AC635" s="46">
        <f>IF($B635="","",IFERROR(INDEX('CCA Util %'!$H:$H,MATCH($B635,'CCA Util %'!$E:$E,0)),""))</f>
        <v/>
      </c>
      <c r="AD635">
        <f>IF($B635="","",IFERROR(INDEX('CCA Util %'!$G:$G,MATCH($B635,'CCA Util %'!$E:$E,0)),""))</f>
        <v/>
      </c>
      <c r="AE635">
        <f>IF(OR($B635="",$U635=""),"",$U635&amp;" &amp; "&amp;IF(OR($AD635="",$AD635=0),"Util NA",$AD635&amp;" Util"))</f>
        <v/>
      </c>
    </row>
    <row r="636" ht="15.75" customHeight="1" s="42">
      <c r="A636" s="41" t="n"/>
      <c r="G636" s="38" t="n"/>
      <c r="H636" s="38" t="n"/>
      <c r="I636" s="38" t="n"/>
      <c r="J636" s="38" t="n"/>
      <c r="K636" s="38" t="n"/>
      <c r="L636" s="38" t="n"/>
      <c r="N636" s="36">
        <f>IF($B636="","",IF($C636="SUPERSTORE","Superstore","DH"))</f>
        <v/>
      </c>
      <c r="O636" s="36">
        <f>IF($B636="","",IFERROR(VLOOKUP($B636,Mapping!$A:$C,2,0),"Not Mapped"))</f>
        <v/>
      </c>
      <c r="P636" s="36">
        <f>IF($B636="","",IFERROR(VLOOKUP($B636,Mapping!$A:$C,3,0),"Not Mapped"))</f>
        <v/>
      </c>
      <c r="Q636" s="36">
        <f>IF($B636="","",IFERROR(VLOOKUP($O636,Leaders!$A:$B,2,0),"Not Mapped"))</f>
        <v/>
      </c>
      <c r="R636" s="36">
        <f>IF($B636="","",IF(COUNTIF(Exclusions!$A:$A,$B636)&gt;0,"Yes","No"))</f>
        <v/>
      </c>
      <c r="S636" s="38">
        <f>IF($B636="","",MIN(1,DAY($A636)/IF($N636="Superstore",Settings!$B$5,Settings!$B$4)))</f>
        <v/>
      </c>
      <c r="T636" s="38">
        <f>IF(OR($B636="",$G636="",$S636=0),"",$G636/$S636)</f>
        <v/>
      </c>
      <c r="U636" s="36">
        <f>IF($T636="","",IF($T636&lt;Settings!$B$8,"Critical",IF($T636&lt;Settings!$B$9,"Semi Critical","Non Critical")))</f>
        <v/>
      </c>
      <c r="V636" s="28" t="n"/>
      <c r="Z636">
        <f>IF($B636="","",IFERROR(VLOOKUP($B636,'Plan HC for CCA'!$A:$B,2,0),""))</f>
        <v/>
      </c>
      <c r="AA636">
        <f>IF(OR($B636="",$Z636=""),"",IF(N($M636)&lt;$Z636,"Delta","No Delta"))</f>
        <v/>
      </c>
      <c r="AB636">
        <f>IF(OR($B636="",$Z636=""),"",MAX(0,$Z636-N($M636)))</f>
        <v/>
      </c>
      <c r="AC636" s="46">
        <f>IF($B636="","",IFERROR(INDEX('CCA Util %'!$H:$H,MATCH($B636,'CCA Util %'!$E:$E,0)),""))</f>
        <v/>
      </c>
      <c r="AD636">
        <f>IF($B636="","",IFERROR(INDEX('CCA Util %'!$G:$G,MATCH($B636,'CCA Util %'!$E:$E,0)),""))</f>
        <v/>
      </c>
      <c r="AE636">
        <f>IF(OR($B636="",$U636=""),"",$U636&amp;" &amp; "&amp;IF(OR($AD636="",$AD636=0),"Util NA",$AD636&amp;" Util"))</f>
        <v/>
      </c>
    </row>
    <row r="637" ht="15.75" customHeight="1" s="42">
      <c r="A637" s="41" t="n"/>
      <c r="G637" s="38" t="n"/>
      <c r="H637" s="38" t="n"/>
      <c r="I637" s="38" t="n"/>
      <c r="J637" s="38" t="n"/>
      <c r="K637" s="38" t="n"/>
      <c r="L637" s="38" t="n"/>
      <c r="N637" s="36">
        <f>IF($B637="","",IF($C637="SUPERSTORE","Superstore","DH"))</f>
        <v/>
      </c>
      <c r="O637" s="36">
        <f>IF($B637="","",IFERROR(VLOOKUP($B637,Mapping!$A:$C,2,0),"Not Mapped"))</f>
        <v/>
      </c>
      <c r="P637" s="36">
        <f>IF($B637="","",IFERROR(VLOOKUP($B637,Mapping!$A:$C,3,0),"Not Mapped"))</f>
        <v/>
      </c>
      <c r="Q637" s="36">
        <f>IF($B637="","",IFERROR(VLOOKUP($O637,Leaders!$A:$B,2,0),"Not Mapped"))</f>
        <v/>
      </c>
      <c r="R637" s="36">
        <f>IF($B637="","",IF(COUNTIF(Exclusions!$A:$A,$B637)&gt;0,"Yes","No"))</f>
        <v/>
      </c>
      <c r="S637" s="38">
        <f>IF($B637="","",MIN(1,DAY($A637)/IF($N637="Superstore",Settings!$B$5,Settings!$B$4)))</f>
        <v/>
      </c>
      <c r="T637" s="38">
        <f>IF(OR($B637="",$G637="",$S637=0),"",$G637/$S637)</f>
        <v/>
      </c>
      <c r="U637" s="36">
        <f>IF($T637="","",IF($T637&lt;Settings!$B$8,"Critical",IF($T637&lt;Settings!$B$9,"Semi Critical","Non Critical")))</f>
        <v/>
      </c>
      <c r="V637" s="28" t="n"/>
      <c r="Z637">
        <f>IF($B637="","",IFERROR(VLOOKUP($B637,'Plan HC for CCA'!$A:$B,2,0),""))</f>
        <v/>
      </c>
      <c r="AA637">
        <f>IF(OR($B637="",$Z637=""),"",IF(N($M637)&lt;$Z637,"Delta","No Delta"))</f>
        <v/>
      </c>
      <c r="AB637">
        <f>IF(OR($B637="",$Z637=""),"",MAX(0,$Z637-N($M637)))</f>
        <v/>
      </c>
      <c r="AC637" s="46">
        <f>IF($B637="","",IFERROR(INDEX('CCA Util %'!$H:$H,MATCH($B637,'CCA Util %'!$E:$E,0)),""))</f>
        <v/>
      </c>
      <c r="AD637">
        <f>IF($B637="","",IFERROR(INDEX('CCA Util %'!$G:$G,MATCH($B637,'CCA Util %'!$E:$E,0)),""))</f>
        <v/>
      </c>
      <c r="AE637">
        <f>IF(OR($B637="",$U637=""),"",$U637&amp;" &amp; "&amp;IF(OR($AD637="",$AD637=0),"Util NA",$AD637&amp;" Util"))</f>
        <v/>
      </c>
    </row>
    <row r="638" ht="15.75" customHeight="1" s="42">
      <c r="A638" s="41" t="n"/>
      <c r="G638" s="38" t="n"/>
      <c r="H638" s="38" t="n"/>
      <c r="I638" s="38" t="n"/>
      <c r="J638" s="38" t="n"/>
      <c r="K638" s="38" t="n"/>
      <c r="L638" s="38" t="n"/>
      <c r="N638" s="36">
        <f>IF($B638="","",IF($C638="SUPERSTORE","Superstore","DH"))</f>
        <v/>
      </c>
      <c r="O638" s="36">
        <f>IF($B638="","",IFERROR(VLOOKUP($B638,Mapping!$A:$C,2,0),"Not Mapped"))</f>
        <v/>
      </c>
      <c r="P638" s="36">
        <f>IF($B638="","",IFERROR(VLOOKUP($B638,Mapping!$A:$C,3,0),"Not Mapped"))</f>
        <v/>
      </c>
      <c r="Q638" s="36">
        <f>IF($B638="","",IFERROR(VLOOKUP($O638,Leaders!$A:$B,2,0),"Not Mapped"))</f>
        <v/>
      </c>
      <c r="R638" s="36">
        <f>IF($B638="","",IF(COUNTIF(Exclusions!$A:$A,$B638)&gt;0,"Yes","No"))</f>
        <v/>
      </c>
      <c r="S638" s="38">
        <f>IF($B638="","",MIN(1,DAY($A638)/IF($N638="Superstore",Settings!$B$5,Settings!$B$4)))</f>
        <v/>
      </c>
      <c r="T638" s="38">
        <f>IF(OR($B638="",$G638="",$S638=0),"",$G638/$S638)</f>
        <v/>
      </c>
      <c r="U638" s="36">
        <f>IF($T638="","",IF($T638&lt;Settings!$B$8,"Critical",IF($T638&lt;Settings!$B$9,"Semi Critical","Non Critical")))</f>
        <v/>
      </c>
      <c r="V638" s="28" t="n"/>
      <c r="Z638">
        <f>IF($B638="","",IFERROR(VLOOKUP($B638,'Plan HC for CCA'!$A:$B,2,0),""))</f>
        <v/>
      </c>
      <c r="AA638">
        <f>IF(OR($B638="",$Z638=""),"",IF(N($M638)&lt;$Z638,"Delta","No Delta"))</f>
        <v/>
      </c>
      <c r="AB638">
        <f>IF(OR($B638="",$Z638=""),"",MAX(0,$Z638-N($M638)))</f>
        <v/>
      </c>
      <c r="AC638" s="46">
        <f>IF($B638="","",IFERROR(INDEX('CCA Util %'!$H:$H,MATCH($B638,'CCA Util %'!$E:$E,0)),""))</f>
        <v/>
      </c>
      <c r="AD638">
        <f>IF($B638="","",IFERROR(INDEX('CCA Util %'!$G:$G,MATCH($B638,'CCA Util %'!$E:$E,0)),""))</f>
        <v/>
      </c>
      <c r="AE638">
        <f>IF(OR($B638="",$U638=""),"",$U638&amp;" &amp; "&amp;IF(OR($AD638="",$AD638=0),"Util NA",$AD638&amp;" Util"))</f>
        <v/>
      </c>
    </row>
    <row r="639" ht="15.75" customHeight="1" s="42">
      <c r="A639" s="41" t="n"/>
      <c r="G639" s="38" t="n"/>
      <c r="H639" s="38" t="n"/>
      <c r="I639" s="38" t="n"/>
      <c r="J639" s="38" t="n"/>
      <c r="K639" s="38" t="n"/>
      <c r="L639" s="38" t="n"/>
      <c r="N639" s="36">
        <f>IF($B639="","",IF($C639="SUPERSTORE","Superstore","DH"))</f>
        <v/>
      </c>
      <c r="O639" s="36">
        <f>IF($B639="","",IFERROR(VLOOKUP($B639,Mapping!$A:$C,2,0),"Not Mapped"))</f>
        <v/>
      </c>
      <c r="P639" s="36">
        <f>IF($B639="","",IFERROR(VLOOKUP($B639,Mapping!$A:$C,3,0),"Not Mapped"))</f>
        <v/>
      </c>
      <c r="Q639" s="36">
        <f>IF($B639="","",IFERROR(VLOOKUP($O639,Leaders!$A:$B,2,0),"Not Mapped"))</f>
        <v/>
      </c>
      <c r="R639" s="36">
        <f>IF($B639="","",IF(COUNTIF(Exclusions!$A:$A,$B639)&gt;0,"Yes","No"))</f>
        <v/>
      </c>
      <c r="S639" s="38">
        <f>IF($B639="","",MIN(1,DAY($A639)/IF($N639="Superstore",Settings!$B$5,Settings!$B$4)))</f>
        <v/>
      </c>
      <c r="T639" s="38">
        <f>IF(OR($B639="",$G639="",$S639=0),"",$G639/$S639)</f>
        <v/>
      </c>
      <c r="U639" s="36">
        <f>IF($T639="","",IF($T639&lt;Settings!$B$8,"Critical",IF($T639&lt;Settings!$B$9,"Semi Critical","Non Critical")))</f>
        <v/>
      </c>
      <c r="V639" s="28" t="n"/>
      <c r="Z639">
        <f>IF($B639="","",IFERROR(VLOOKUP($B639,'Plan HC for CCA'!$A:$B,2,0),""))</f>
        <v/>
      </c>
      <c r="AA639">
        <f>IF(OR($B639="",$Z639=""),"",IF(N($M639)&lt;$Z639,"Delta","No Delta"))</f>
        <v/>
      </c>
      <c r="AB639">
        <f>IF(OR($B639="",$Z639=""),"",MAX(0,$Z639-N($M639)))</f>
        <v/>
      </c>
      <c r="AC639" s="46">
        <f>IF($B639="","",IFERROR(INDEX('CCA Util %'!$H:$H,MATCH($B639,'CCA Util %'!$E:$E,0)),""))</f>
        <v/>
      </c>
      <c r="AD639">
        <f>IF($B639="","",IFERROR(INDEX('CCA Util %'!$G:$G,MATCH($B639,'CCA Util %'!$E:$E,0)),""))</f>
        <v/>
      </c>
      <c r="AE639">
        <f>IF(OR($B639="",$U639=""),"",$U639&amp;" &amp; "&amp;IF(OR($AD639="",$AD639=0),"Util NA",$AD639&amp;" Util"))</f>
        <v/>
      </c>
    </row>
    <row r="640" ht="15.75" customHeight="1" s="42">
      <c r="A640" s="41" t="n"/>
      <c r="G640" s="38" t="n"/>
      <c r="H640" s="38" t="n"/>
      <c r="I640" s="38" t="n"/>
      <c r="J640" s="38" t="n"/>
      <c r="K640" s="38" t="n"/>
      <c r="L640" s="38" t="n"/>
      <c r="N640" s="36">
        <f>IF($B640="","",IF($C640="SUPERSTORE","Superstore","DH"))</f>
        <v/>
      </c>
      <c r="O640" s="36">
        <f>IF($B640="","",IFERROR(VLOOKUP($B640,Mapping!$A:$C,2,0),"Not Mapped"))</f>
        <v/>
      </c>
      <c r="P640" s="36">
        <f>IF($B640="","",IFERROR(VLOOKUP($B640,Mapping!$A:$C,3,0),"Not Mapped"))</f>
        <v/>
      </c>
      <c r="Q640" s="36">
        <f>IF($B640="","",IFERROR(VLOOKUP($O640,Leaders!$A:$B,2,0),"Not Mapped"))</f>
        <v/>
      </c>
      <c r="R640" s="36">
        <f>IF($B640="","",IF(COUNTIF(Exclusions!$A:$A,$B640)&gt;0,"Yes","No"))</f>
        <v/>
      </c>
      <c r="S640" s="38">
        <f>IF($B640="","",MIN(1,DAY($A640)/IF($N640="Superstore",Settings!$B$5,Settings!$B$4)))</f>
        <v/>
      </c>
      <c r="T640" s="38">
        <f>IF(OR($B640="",$G640="",$S640=0),"",$G640/$S640)</f>
        <v/>
      </c>
      <c r="U640" s="36">
        <f>IF($T640="","",IF($T640&lt;Settings!$B$8,"Critical",IF($T640&lt;Settings!$B$9,"Semi Critical","Non Critical")))</f>
        <v/>
      </c>
      <c r="V640" s="28" t="n"/>
      <c r="Z640">
        <f>IF($B640="","",IFERROR(VLOOKUP($B640,'Plan HC for CCA'!$A:$B,2,0),""))</f>
        <v/>
      </c>
      <c r="AA640">
        <f>IF(OR($B640="",$Z640=""),"",IF(N($M640)&lt;$Z640,"Delta","No Delta"))</f>
        <v/>
      </c>
      <c r="AB640">
        <f>IF(OR($B640="",$Z640=""),"",MAX(0,$Z640-N($M640)))</f>
        <v/>
      </c>
      <c r="AC640" s="46">
        <f>IF($B640="","",IFERROR(INDEX('CCA Util %'!$H:$H,MATCH($B640,'CCA Util %'!$E:$E,0)),""))</f>
        <v/>
      </c>
      <c r="AD640">
        <f>IF($B640="","",IFERROR(INDEX('CCA Util %'!$G:$G,MATCH($B640,'CCA Util %'!$E:$E,0)),""))</f>
        <v/>
      </c>
      <c r="AE640">
        <f>IF(OR($B640="",$U640=""),"",$U640&amp;" &amp; "&amp;IF(OR($AD640="",$AD640=0),"Util NA",$AD640&amp;" Util"))</f>
        <v/>
      </c>
    </row>
    <row r="641" ht="15.75" customHeight="1" s="42">
      <c r="A641" s="41" t="n"/>
      <c r="G641" s="38" t="n"/>
      <c r="H641" s="38" t="n"/>
      <c r="I641" s="38" t="n"/>
      <c r="J641" s="38" t="n"/>
      <c r="K641" s="38" t="n"/>
      <c r="L641" s="38" t="n"/>
      <c r="N641" s="36">
        <f>IF($B641="","",IF($C641="SUPERSTORE","Superstore","DH"))</f>
        <v/>
      </c>
      <c r="O641" s="36">
        <f>IF($B641="","",IFERROR(VLOOKUP($B641,Mapping!$A:$C,2,0),"Not Mapped"))</f>
        <v/>
      </c>
      <c r="P641" s="36">
        <f>IF($B641="","",IFERROR(VLOOKUP($B641,Mapping!$A:$C,3,0),"Not Mapped"))</f>
        <v/>
      </c>
      <c r="Q641" s="36">
        <f>IF($B641="","",IFERROR(VLOOKUP($O641,Leaders!$A:$B,2,0),"Not Mapped"))</f>
        <v/>
      </c>
      <c r="R641" s="36">
        <f>IF($B641="","",IF(COUNTIF(Exclusions!$A:$A,$B641)&gt;0,"Yes","No"))</f>
        <v/>
      </c>
      <c r="S641" s="38">
        <f>IF($B641="","",MIN(1,DAY($A641)/IF($N641="Superstore",Settings!$B$5,Settings!$B$4)))</f>
        <v/>
      </c>
      <c r="T641" s="38">
        <f>IF(OR($B641="",$G641="",$S641=0),"",$G641/$S641)</f>
        <v/>
      </c>
      <c r="U641" s="36">
        <f>IF($T641="","",IF($T641&lt;Settings!$B$8,"Critical",IF($T641&lt;Settings!$B$9,"Semi Critical","Non Critical")))</f>
        <v/>
      </c>
      <c r="V641" s="28" t="n"/>
      <c r="Z641">
        <f>IF($B641="","",IFERROR(VLOOKUP($B641,'Plan HC for CCA'!$A:$B,2,0),""))</f>
        <v/>
      </c>
      <c r="AA641">
        <f>IF(OR($B641="",$Z641=""),"",IF(N($M641)&lt;$Z641,"Delta","No Delta"))</f>
        <v/>
      </c>
      <c r="AB641">
        <f>IF(OR($B641="",$Z641=""),"",MAX(0,$Z641-N($M641)))</f>
        <v/>
      </c>
      <c r="AC641" s="46">
        <f>IF($B641="","",IFERROR(INDEX('CCA Util %'!$H:$H,MATCH($B641,'CCA Util %'!$E:$E,0)),""))</f>
        <v/>
      </c>
      <c r="AD641">
        <f>IF($B641="","",IFERROR(INDEX('CCA Util %'!$G:$G,MATCH($B641,'CCA Util %'!$E:$E,0)),""))</f>
        <v/>
      </c>
      <c r="AE641">
        <f>IF(OR($B641="",$U641=""),"",$U641&amp;" &amp; "&amp;IF(OR($AD641="",$AD641=0),"Util NA",$AD641&amp;" Util"))</f>
        <v/>
      </c>
    </row>
    <row r="642" ht="15.75" customHeight="1" s="42">
      <c r="A642" s="41" t="n"/>
      <c r="G642" s="38" t="n"/>
      <c r="H642" s="38" t="n"/>
      <c r="I642" s="38" t="n"/>
      <c r="J642" s="38" t="n"/>
      <c r="K642" s="38" t="n"/>
      <c r="L642" s="38" t="n"/>
      <c r="N642" s="36">
        <f>IF($B642="","",IF($C642="SUPERSTORE","Superstore","DH"))</f>
        <v/>
      </c>
      <c r="O642" s="36">
        <f>IF($B642="","",IFERROR(VLOOKUP($B642,Mapping!$A:$C,2,0),"Not Mapped"))</f>
        <v/>
      </c>
      <c r="P642" s="36">
        <f>IF($B642="","",IFERROR(VLOOKUP($B642,Mapping!$A:$C,3,0),"Not Mapped"))</f>
        <v/>
      </c>
      <c r="Q642" s="36">
        <f>IF($B642="","",IFERROR(VLOOKUP($O642,Leaders!$A:$B,2,0),"Not Mapped"))</f>
        <v/>
      </c>
      <c r="R642" s="36">
        <f>IF($B642="","",IF(COUNTIF(Exclusions!$A:$A,$B642)&gt;0,"Yes","No"))</f>
        <v/>
      </c>
      <c r="S642" s="38">
        <f>IF($B642="","",MIN(1,DAY($A642)/IF($N642="Superstore",Settings!$B$5,Settings!$B$4)))</f>
        <v/>
      </c>
      <c r="T642" s="38">
        <f>IF(OR($B642="",$G642="",$S642=0),"",$G642/$S642)</f>
        <v/>
      </c>
      <c r="U642" s="36">
        <f>IF($T642="","",IF($T642&lt;Settings!$B$8,"Critical",IF($T642&lt;Settings!$B$9,"Semi Critical","Non Critical")))</f>
        <v/>
      </c>
      <c r="V642" s="28" t="n"/>
      <c r="Z642">
        <f>IF($B642="","",IFERROR(VLOOKUP($B642,'Plan HC for CCA'!$A:$B,2,0),""))</f>
        <v/>
      </c>
      <c r="AA642">
        <f>IF(OR($B642="",$Z642=""),"",IF(N($M642)&lt;$Z642,"Delta","No Delta"))</f>
        <v/>
      </c>
      <c r="AB642">
        <f>IF(OR($B642="",$Z642=""),"",MAX(0,$Z642-N($M642)))</f>
        <v/>
      </c>
      <c r="AC642" s="46">
        <f>IF($B642="","",IFERROR(INDEX('CCA Util %'!$H:$H,MATCH($B642,'CCA Util %'!$E:$E,0)),""))</f>
        <v/>
      </c>
      <c r="AD642">
        <f>IF($B642="","",IFERROR(INDEX('CCA Util %'!$G:$G,MATCH($B642,'CCA Util %'!$E:$E,0)),""))</f>
        <v/>
      </c>
      <c r="AE642">
        <f>IF(OR($B642="",$U642=""),"",$U642&amp;" &amp; "&amp;IF(OR($AD642="",$AD642=0),"Util NA",$AD642&amp;" Util"))</f>
        <v/>
      </c>
    </row>
    <row r="643" ht="15.75" customHeight="1" s="42">
      <c r="A643" s="41" t="n"/>
      <c r="G643" s="38" t="n"/>
      <c r="H643" s="38" t="n"/>
      <c r="I643" s="38" t="n"/>
      <c r="J643" s="38" t="n"/>
      <c r="K643" s="38" t="n"/>
      <c r="L643" s="38" t="n"/>
      <c r="N643" s="36">
        <f>IF($B643="","",IF($C643="SUPERSTORE","Superstore","DH"))</f>
        <v/>
      </c>
      <c r="O643" s="36">
        <f>IF($B643="","",IFERROR(VLOOKUP($B643,Mapping!$A:$C,2,0),"Not Mapped"))</f>
        <v/>
      </c>
      <c r="P643" s="36">
        <f>IF($B643="","",IFERROR(VLOOKUP($B643,Mapping!$A:$C,3,0),"Not Mapped"))</f>
        <v/>
      </c>
      <c r="Q643" s="36">
        <f>IF($B643="","",IFERROR(VLOOKUP($O643,Leaders!$A:$B,2,0),"Not Mapped"))</f>
        <v/>
      </c>
      <c r="R643" s="36">
        <f>IF($B643="","",IF(COUNTIF(Exclusions!$A:$A,$B643)&gt;0,"Yes","No"))</f>
        <v/>
      </c>
      <c r="S643" s="38">
        <f>IF($B643="","",MIN(1,DAY($A643)/IF($N643="Superstore",Settings!$B$5,Settings!$B$4)))</f>
        <v/>
      </c>
      <c r="T643" s="38">
        <f>IF(OR($B643="",$G643="",$S643=0),"",$G643/$S643)</f>
        <v/>
      </c>
      <c r="U643" s="36">
        <f>IF($T643="","",IF($T643&lt;Settings!$B$8,"Critical",IF($T643&lt;Settings!$B$9,"Semi Critical","Non Critical")))</f>
        <v/>
      </c>
      <c r="V643" s="28" t="n"/>
      <c r="Z643">
        <f>IF($B643="","",IFERROR(VLOOKUP($B643,'Plan HC for CCA'!$A:$B,2,0),""))</f>
        <v/>
      </c>
      <c r="AA643">
        <f>IF(OR($B643="",$Z643=""),"",IF(N($M643)&lt;$Z643,"Delta","No Delta"))</f>
        <v/>
      </c>
      <c r="AB643">
        <f>IF(OR($B643="",$Z643=""),"",MAX(0,$Z643-N($M643)))</f>
        <v/>
      </c>
      <c r="AC643" s="46">
        <f>IF($B643="","",IFERROR(INDEX('CCA Util %'!$H:$H,MATCH($B643,'CCA Util %'!$E:$E,0)),""))</f>
        <v/>
      </c>
      <c r="AD643">
        <f>IF($B643="","",IFERROR(INDEX('CCA Util %'!$G:$G,MATCH($B643,'CCA Util %'!$E:$E,0)),""))</f>
        <v/>
      </c>
      <c r="AE643">
        <f>IF(OR($B643="",$U643=""),"",$U643&amp;" &amp; "&amp;IF(OR($AD643="",$AD643=0),"Util NA",$AD643&amp;" Util"))</f>
        <v/>
      </c>
    </row>
    <row r="644" ht="15.75" customHeight="1" s="42">
      <c r="A644" s="41" t="n"/>
      <c r="G644" s="38" t="n"/>
      <c r="H644" s="38" t="n"/>
      <c r="I644" s="38" t="n"/>
      <c r="J644" s="38" t="n"/>
      <c r="K644" s="38" t="n"/>
      <c r="L644" s="38" t="n"/>
      <c r="N644" s="36">
        <f>IF($B644="","",IF($C644="SUPERSTORE","Superstore","DH"))</f>
        <v/>
      </c>
      <c r="O644" s="36">
        <f>IF($B644="","",IFERROR(VLOOKUP($B644,Mapping!$A:$C,2,0),"Not Mapped"))</f>
        <v/>
      </c>
      <c r="P644" s="36">
        <f>IF($B644="","",IFERROR(VLOOKUP($B644,Mapping!$A:$C,3,0),"Not Mapped"))</f>
        <v/>
      </c>
      <c r="Q644" s="36">
        <f>IF($B644="","",IFERROR(VLOOKUP($O644,Leaders!$A:$B,2,0),"Not Mapped"))</f>
        <v/>
      </c>
      <c r="R644" s="36">
        <f>IF($B644="","",IF(COUNTIF(Exclusions!$A:$A,$B644)&gt;0,"Yes","No"))</f>
        <v/>
      </c>
      <c r="S644" s="38">
        <f>IF($B644="","",MIN(1,DAY($A644)/IF($N644="Superstore",Settings!$B$5,Settings!$B$4)))</f>
        <v/>
      </c>
      <c r="T644" s="38">
        <f>IF(OR($B644="",$G644="",$S644=0),"",$G644/$S644)</f>
        <v/>
      </c>
      <c r="U644" s="36">
        <f>IF($T644="","",IF($T644&lt;Settings!$B$8,"Critical",IF($T644&lt;Settings!$B$9,"Semi Critical","Non Critical")))</f>
        <v/>
      </c>
      <c r="V644" s="28" t="n"/>
      <c r="Z644">
        <f>IF($B644="","",IFERROR(VLOOKUP($B644,'Plan HC for CCA'!$A:$B,2,0),""))</f>
        <v/>
      </c>
      <c r="AA644">
        <f>IF(OR($B644="",$Z644=""),"",IF(N($M644)&lt;$Z644,"Delta","No Delta"))</f>
        <v/>
      </c>
      <c r="AB644">
        <f>IF(OR($B644="",$Z644=""),"",MAX(0,$Z644-N($M644)))</f>
        <v/>
      </c>
      <c r="AC644" s="46">
        <f>IF($B644="","",IFERROR(INDEX('CCA Util %'!$H:$H,MATCH($B644,'CCA Util %'!$E:$E,0)),""))</f>
        <v/>
      </c>
      <c r="AD644">
        <f>IF($B644="","",IFERROR(INDEX('CCA Util %'!$G:$G,MATCH($B644,'CCA Util %'!$E:$E,0)),""))</f>
        <v/>
      </c>
      <c r="AE644">
        <f>IF(OR($B644="",$U644=""),"",$U644&amp;" &amp; "&amp;IF(OR($AD644="",$AD644=0),"Util NA",$AD644&amp;" Util"))</f>
        <v/>
      </c>
    </row>
    <row r="645" ht="15.75" customHeight="1" s="42">
      <c r="A645" s="41" t="n"/>
      <c r="G645" s="38" t="n"/>
      <c r="H645" s="38" t="n"/>
      <c r="I645" s="38" t="n"/>
      <c r="J645" s="38" t="n"/>
      <c r="K645" s="38" t="n"/>
      <c r="L645" s="38" t="n"/>
      <c r="N645" s="36">
        <f>IF($B645="","",IF($C645="SUPERSTORE","Superstore","DH"))</f>
        <v/>
      </c>
      <c r="O645" s="36">
        <f>IF($B645="","",IFERROR(VLOOKUP($B645,Mapping!$A:$C,2,0),"Not Mapped"))</f>
        <v/>
      </c>
      <c r="P645" s="36">
        <f>IF($B645="","",IFERROR(VLOOKUP($B645,Mapping!$A:$C,3,0),"Not Mapped"))</f>
        <v/>
      </c>
      <c r="Q645" s="36">
        <f>IF($B645="","",IFERROR(VLOOKUP($O645,Leaders!$A:$B,2,0),"Not Mapped"))</f>
        <v/>
      </c>
      <c r="R645" s="36">
        <f>IF($B645="","",IF(COUNTIF(Exclusions!$A:$A,$B645)&gt;0,"Yes","No"))</f>
        <v/>
      </c>
      <c r="S645" s="38">
        <f>IF($B645="","",MIN(1,DAY($A645)/IF($N645="Superstore",Settings!$B$5,Settings!$B$4)))</f>
        <v/>
      </c>
      <c r="T645" s="38">
        <f>IF(OR($B645="",$G645="",$S645=0),"",$G645/$S645)</f>
        <v/>
      </c>
      <c r="U645" s="36">
        <f>IF($T645="","",IF($T645&lt;Settings!$B$8,"Critical",IF($T645&lt;Settings!$B$9,"Semi Critical","Non Critical")))</f>
        <v/>
      </c>
      <c r="V645" s="28" t="n"/>
      <c r="Z645">
        <f>IF($B645="","",IFERROR(VLOOKUP($B645,'Plan HC for CCA'!$A:$B,2,0),""))</f>
        <v/>
      </c>
      <c r="AA645">
        <f>IF(OR($B645="",$Z645=""),"",IF(N($M645)&lt;$Z645,"Delta","No Delta"))</f>
        <v/>
      </c>
      <c r="AB645">
        <f>IF(OR($B645="",$Z645=""),"",MAX(0,$Z645-N($M645)))</f>
        <v/>
      </c>
      <c r="AC645" s="46">
        <f>IF($B645="","",IFERROR(INDEX('CCA Util %'!$H:$H,MATCH($B645,'CCA Util %'!$E:$E,0)),""))</f>
        <v/>
      </c>
      <c r="AD645">
        <f>IF($B645="","",IFERROR(INDEX('CCA Util %'!$G:$G,MATCH($B645,'CCA Util %'!$E:$E,0)),""))</f>
        <v/>
      </c>
      <c r="AE645">
        <f>IF(OR($B645="",$U645=""),"",$U645&amp;" &amp; "&amp;IF(OR($AD645="",$AD645=0),"Util NA",$AD645&amp;" Util"))</f>
        <v/>
      </c>
    </row>
    <row r="646" ht="15.75" customHeight="1" s="42">
      <c r="A646" s="41" t="n"/>
      <c r="G646" s="38" t="n"/>
      <c r="H646" s="38" t="n"/>
      <c r="I646" s="38" t="n"/>
      <c r="J646" s="38" t="n"/>
      <c r="K646" s="38" t="n"/>
      <c r="L646" s="38" t="n"/>
      <c r="N646" s="36">
        <f>IF($B646="","",IF($C646="SUPERSTORE","Superstore","DH"))</f>
        <v/>
      </c>
      <c r="O646" s="36">
        <f>IF($B646="","",IFERROR(VLOOKUP($B646,Mapping!$A:$C,2,0),"Not Mapped"))</f>
        <v/>
      </c>
      <c r="P646" s="36">
        <f>IF($B646="","",IFERROR(VLOOKUP($B646,Mapping!$A:$C,3,0),"Not Mapped"))</f>
        <v/>
      </c>
      <c r="Q646" s="36">
        <f>IF($B646="","",IFERROR(VLOOKUP($O646,Leaders!$A:$B,2,0),"Not Mapped"))</f>
        <v/>
      </c>
      <c r="R646" s="36">
        <f>IF($B646="","",IF(COUNTIF(Exclusions!$A:$A,$B646)&gt;0,"Yes","No"))</f>
        <v/>
      </c>
      <c r="S646" s="38">
        <f>IF($B646="","",MIN(1,DAY($A646)/IF($N646="Superstore",Settings!$B$5,Settings!$B$4)))</f>
        <v/>
      </c>
      <c r="T646" s="38">
        <f>IF(OR($B646="",$G646="",$S646=0),"",$G646/$S646)</f>
        <v/>
      </c>
      <c r="U646" s="36">
        <f>IF($T646="","",IF($T646&lt;Settings!$B$8,"Critical",IF($T646&lt;Settings!$B$9,"Semi Critical","Non Critical")))</f>
        <v/>
      </c>
      <c r="V646" s="28" t="n"/>
      <c r="Z646">
        <f>IF($B646="","",IFERROR(VLOOKUP($B646,'Plan HC for CCA'!$A:$B,2,0),""))</f>
        <v/>
      </c>
      <c r="AA646">
        <f>IF(OR($B646="",$Z646=""),"",IF(N($M646)&lt;$Z646,"Delta","No Delta"))</f>
        <v/>
      </c>
      <c r="AB646">
        <f>IF(OR($B646="",$Z646=""),"",MAX(0,$Z646-N($M646)))</f>
        <v/>
      </c>
      <c r="AC646" s="46">
        <f>IF($B646="","",IFERROR(INDEX('CCA Util %'!$H:$H,MATCH($B646,'CCA Util %'!$E:$E,0)),""))</f>
        <v/>
      </c>
      <c r="AD646">
        <f>IF($B646="","",IFERROR(INDEX('CCA Util %'!$G:$G,MATCH($B646,'CCA Util %'!$E:$E,0)),""))</f>
        <v/>
      </c>
      <c r="AE646">
        <f>IF(OR($B646="",$U646=""),"",$U646&amp;" &amp; "&amp;IF(OR($AD646="",$AD646=0),"Util NA",$AD646&amp;" Util"))</f>
        <v/>
      </c>
    </row>
    <row r="647" ht="15.75" customHeight="1" s="42">
      <c r="A647" s="41" t="n"/>
      <c r="G647" s="38" t="n"/>
      <c r="H647" s="38" t="n"/>
      <c r="I647" s="38" t="n"/>
      <c r="J647" s="38" t="n"/>
      <c r="K647" s="38" t="n"/>
      <c r="L647" s="38" t="n"/>
      <c r="N647" s="36">
        <f>IF($B647="","",IF($C647="SUPERSTORE","Superstore","DH"))</f>
        <v/>
      </c>
      <c r="O647" s="36">
        <f>IF($B647="","",IFERROR(VLOOKUP($B647,Mapping!$A:$C,2,0),"Not Mapped"))</f>
        <v/>
      </c>
      <c r="P647" s="36">
        <f>IF($B647="","",IFERROR(VLOOKUP($B647,Mapping!$A:$C,3,0),"Not Mapped"))</f>
        <v/>
      </c>
      <c r="Q647" s="36">
        <f>IF($B647="","",IFERROR(VLOOKUP($O647,Leaders!$A:$B,2,0),"Not Mapped"))</f>
        <v/>
      </c>
      <c r="R647" s="36">
        <f>IF($B647="","",IF(COUNTIF(Exclusions!$A:$A,$B647)&gt;0,"Yes","No"))</f>
        <v/>
      </c>
      <c r="S647" s="38">
        <f>IF($B647="","",MIN(1,DAY($A647)/IF($N647="Superstore",Settings!$B$5,Settings!$B$4)))</f>
        <v/>
      </c>
      <c r="T647" s="38">
        <f>IF(OR($B647="",$G647="",$S647=0),"",$G647/$S647)</f>
        <v/>
      </c>
      <c r="U647" s="36">
        <f>IF($T647="","",IF($T647&lt;Settings!$B$8,"Critical",IF($T647&lt;Settings!$B$9,"Semi Critical","Non Critical")))</f>
        <v/>
      </c>
      <c r="V647" s="28" t="n"/>
      <c r="Z647">
        <f>IF($B647="","",IFERROR(VLOOKUP($B647,'Plan HC for CCA'!$A:$B,2,0),""))</f>
        <v/>
      </c>
      <c r="AA647">
        <f>IF(OR($B647="",$Z647=""),"",IF(N($M647)&lt;$Z647,"Delta","No Delta"))</f>
        <v/>
      </c>
      <c r="AB647">
        <f>IF(OR($B647="",$Z647=""),"",MAX(0,$Z647-N($M647)))</f>
        <v/>
      </c>
      <c r="AC647" s="46">
        <f>IF($B647="","",IFERROR(INDEX('CCA Util %'!$H:$H,MATCH($B647,'CCA Util %'!$E:$E,0)),""))</f>
        <v/>
      </c>
      <c r="AD647">
        <f>IF($B647="","",IFERROR(INDEX('CCA Util %'!$G:$G,MATCH($B647,'CCA Util %'!$E:$E,0)),""))</f>
        <v/>
      </c>
      <c r="AE647">
        <f>IF(OR($B647="",$U647=""),"",$U647&amp;" &amp; "&amp;IF(OR($AD647="",$AD647=0),"Util NA",$AD647&amp;" Util"))</f>
        <v/>
      </c>
    </row>
    <row r="648" ht="15.75" customHeight="1" s="42">
      <c r="A648" s="41" t="n"/>
      <c r="G648" s="38" t="n"/>
      <c r="H648" s="38" t="n"/>
      <c r="I648" s="38" t="n"/>
      <c r="J648" s="38" t="n"/>
      <c r="K648" s="38" t="n"/>
      <c r="L648" s="38" t="n"/>
      <c r="N648" s="36">
        <f>IF($B648="","",IF($C648="SUPERSTORE","Superstore","DH"))</f>
        <v/>
      </c>
      <c r="O648" s="36">
        <f>IF($B648="","",IFERROR(VLOOKUP($B648,Mapping!$A:$C,2,0),"Not Mapped"))</f>
        <v/>
      </c>
      <c r="P648" s="36">
        <f>IF($B648="","",IFERROR(VLOOKUP($B648,Mapping!$A:$C,3,0),"Not Mapped"))</f>
        <v/>
      </c>
      <c r="Q648" s="36">
        <f>IF($B648="","",IFERROR(VLOOKUP($O648,Leaders!$A:$B,2,0),"Not Mapped"))</f>
        <v/>
      </c>
      <c r="R648" s="36">
        <f>IF($B648="","",IF(COUNTIF(Exclusions!$A:$A,$B648)&gt;0,"Yes","No"))</f>
        <v/>
      </c>
      <c r="S648" s="38">
        <f>IF($B648="","",MIN(1,DAY($A648)/IF($N648="Superstore",Settings!$B$5,Settings!$B$4)))</f>
        <v/>
      </c>
      <c r="T648" s="38">
        <f>IF(OR($B648="",$G648="",$S648=0),"",$G648/$S648)</f>
        <v/>
      </c>
      <c r="U648" s="36">
        <f>IF($T648="","",IF($T648&lt;Settings!$B$8,"Critical",IF($T648&lt;Settings!$B$9,"Semi Critical","Non Critical")))</f>
        <v/>
      </c>
      <c r="V648" s="28" t="n"/>
      <c r="Z648">
        <f>IF($B648="","",IFERROR(VLOOKUP($B648,'Plan HC for CCA'!$A:$B,2,0),""))</f>
        <v/>
      </c>
      <c r="AA648">
        <f>IF(OR($B648="",$Z648=""),"",IF(N($M648)&lt;$Z648,"Delta","No Delta"))</f>
        <v/>
      </c>
      <c r="AB648">
        <f>IF(OR($B648="",$Z648=""),"",MAX(0,$Z648-N($M648)))</f>
        <v/>
      </c>
      <c r="AC648" s="46">
        <f>IF($B648="","",IFERROR(INDEX('CCA Util %'!$H:$H,MATCH($B648,'CCA Util %'!$E:$E,0)),""))</f>
        <v/>
      </c>
      <c r="AD648">
        <f>IF($B648="","",IFERROR(INDEX('CCA Util %'!$G:$G,MATCH($B648,'CCA Util %'!$E:$E,0)),""))</f>
        <v/>
      </c>
      <c r="AE648">
        <f>IF(OR($B648="",$U648=""),"",$U648&amp;" &amp; "&amp;IF(OR($AD648="",$AD648=0),"Util NA",$AD648&amp;" Util"))</f>
        <v/>
      </c>
    </row>
    <row r="649" ht="15.75" customHeight="1" s="42">
      <c r="A649" s="41" t="n"/>
      <c r="G649" s="38" t="n"/>
      <c r="H649" s="38" t="n"/>
      <c r="I649" s="38" t="n"/>
      <c r="J649" s="38" t="n"/>
      <c r="K649" s="38" t="n"/>
      <c r="L649" s="38" t="n"/>
      <c r="N649" s="36">
        <f>IF($B649="","",IF($C649="SUPERSTORE","Superstore","DH"))</f>
        <v/>
      </c>
      <c r="O649" s="36">
        <f>IF($B649="","",IFERROR(VLOOKUP($B649,Mapping!$A:$C,2,0),"Not Mapped"))</f>
        <v/>
      </c>
      <c r="P649" s="36">
        <f>IF($B649="","",IFERROR(VLOOKUP($B649,Mapping!$A:$C,3,0),"Not Mapped"))</f>
        <v/>
      </c>
      <c r="Q649" s="36">
        <f>IF($B649="","",IFERROR(VLOOKUP($O649,Leaders!$A:$B,2,0),"Not Mapped"))</f>
        <v/>
      </c>
      <c r="R649" s="36">
        <f>IF($B649="","",IF(COUNTIF(Exclusions!$A:$A,$B649)&gt;0,"Yes","No"))</f>
        <v/>
      </c>
      <c r="S649" s="38">
        <f>IF($B649="","",MIN(1,DAY($A649)/IF($N649="Superstore",Settings!$B$5,Settings!$B$4)))</f>
        <v/>
      </c>
      <c r="T649" s="38">
        <f>IF(OR($B649="",$G649="",$S649=0),"",$G649/$S649)</f>
        <v/>
      </c>
      <c r="U649" s="36">
        <f>IF($T649="","",IF($T649&lt;Settings!$B$8,"Critical",IF($T649&lt;Settings!$B$9,"Semi Critical","Non Critical")))</f>
        <v/>
      </c>
      <c r="V649" s="28" t="n"/>
      <c r="Z649">
        <f>IF($B649="","",IFERROR(VLOOKUP($B649,'Plan HC for CCA'!$A:$B,2,0),""))</f>
        <v/>
      </c>
      <c r="AA649">
        <f>IF(OR($B649="",$Z649=""),"",IF(N($M649)&lt;$Z649,"Delta","No Delta"))</f>
        <v/>
      </c>
      <c r="AB649">
        <f>IF(OR($B649="",$Z649=""),"",MAX(0,$Z649-N($M649)))</f>
        <v/>
      </c>
      <c r="AC649" s="46">
        <f>IF($B649="","",IFERROR(INDEX('CCA Util %'!$H:$H,MATCH($B649,'CCA Util %'!$E:$E,0)),""))</f>
        <v/>
      </c>
      <c r="AD649">
        <f>IF($B649="","",IFERROR(INDEX('CCA Util %'!$G:$G,MATCH($B649,'CCA Util %'!$E:$E,0)),""))</f>
        <v/>
      </c>
      <c r="AE649">
        <f>IF(OR($B649="",$U649=""),"",$U649&amp;" &amp; "&amp;IF(OR($AD649="",$AD649=0),"Util NA",$AD649&amp;" Util"))</f>
        <v/>
      </c>
    </row>
    <row r="650" ht="15.75" customHeight="1" s="42">
      <c r="A650" s="41" t="n"/>
      <c r="G650" s="38" t="n"/>
      <c r="H650" s="38" t="n"/>
      <c r="I650" s="38" t="n"/>
      <c r="J650" s="38" t="n"/>
      <c r="K650" s="38" t="n"/>
      <c r="L650" s="38" t="n"/>
      <c r="N650" s="36">
        <f>IF($B650="","",IF($C650="SUPERSTORE","Superstore","DH"))</f>
        <v/>
      </c>
      <c r="O650" s="36">
        <f>IF($B650="","",IFERROR(VLOOKUP($B650,Mapping!$A:$C,2,0),"Not Mapped"))</f>
        <v/>
      </c>
      <c r="P650" s="36">
        <f>IF($B650="","",IFERROR(VLOOKUP($B650,Mapping!$A:$C,3,0),"Not Mapped"))</f>
        <v/>
      </c>
      <c r="Q650" s="36">
        <f>IF($B650="","",IFERROR(VLOOKUP($O650,Leaders!$A:$B,2,0),"Not Mapped"))</f>
        <v/>
      </c>
      <c r="R650" s="36">
        <f>IF($B650="","",IF(COUNTIF(Exclusions!$A:$A,$B650)&gt;0,"Yes","No"))</f>
        <v/>
      </c>
      <c r="S650" s="38">
        <f>IF($B650="","",MIN(1,DAY($A650)/IF($N650="Superstore",Settings!$B$5,Settings!$B$4)))</f>
        <v/>
      </c>
      <c r="T650" s="38">
        <f>IF(OR($B650="",$G650="",$S650=0),"",$G650/$S650)</f>
        <v/>
      </c>
      <c r="U650" s="36">
        <f>IF($T650="","",IF($T650&lt;Settings!$B$8,"Critical",IF($T650&lt;Settings!$B$9,"Semi Critical","Non Critical")))</f>
        <v/>
      </c>
      <c r="V650" s="28" t="n"/>
      <c r="Z650">
        <f>IF($B650="","",IFERROR(VLOOKUP($B650,'Plan HC for CCA'!$A:$B,2,0),""))</f>
        <v/>
      </c>
      <c r="AA650">
        <f>IF(OR($B650="",$Z650=""),"",IF(N($M650)&lt;$Z650,"Delta","No Delta"))</f>
        <v/>
      </c>
      <c r="AB650">
        <f>IF(OR($B650="",$Z650=""),"",MAX(0,$Z650-N($M650)))</f>
        <v/>
      </c>
      <c r="AC650" s="46">
        <f>IF($B650="","",IFERROR(INDEX('CCA Util %'!$H:$H,MATCH($B650,'CCA Util %'!$E:$E,0)),""))</f>
        <v/>
      </c>
      <c r="AD650">
        <f>IF($B650="","",IFERROR(INDEX('CCA Util %'!$G:$G,MATCH($B650,'CCA Util %'!$E:$E,0)),""))</f>
        <v/>
      </c>
      <c r="AE650">
        <f>IF(OR($B650="",$U650=""),"",$U650&amp;" &amp; "&amp;IF(OR($AD650="",$AD650=0),"Util NA",$AD650&amp;" Util"))</f>
        <v/>
      </c>
    </row>
    <row r="651" ht="15.75" customHeight="1" s="42">
      <c r="A651" s="41" t="n"/>
      <c r="G651" s="38" t="n"/>
      <c r="H651" s="38" t="n"/>
      <c r="I651" s="38" t="n"/>
      <c r="J651" s="38" t="n"/>
      <c r="K651" s="38" t="n"/>
      <c r="L651" s="38" t="n"/>
      <c r="N651" s="36">
        <f>IF($B651="","",IF($C651="SUPERSTORE","Superstore","DH"))</f>
        <v/>
      </c>
      <c r="O651" s="36">
        <f>IF($B651="","",IFERROR(VLOOKUP($B651,Mapping!$A:$C,2,0),"Not Mapped"))</f>
        <v/>
      </c>
      <c r="P651" s="36">
        <f>IF($B651="","",IFERROR(VLOOKUP($B651,Mapping!$A:$C,3,0),"Not Mapped"))</f>
        <v/>
      </c>
      <c r="Q651" s="36">
        <f>IF($B651="","",IFERROR(VLOOKUP($O651,Leaders!$A:$B,2,0),"Not Mapped"))</f>
        <v/>
      </c>
      <c r="R651" s="36">
        <f>IF($B651="","",IF(COUNTIF(Exclusions!$A:$A,$B651)&gt;0,"Yes","No"))</f>
        <v/>
      </c>
      <c r="S651" s="38">
        <f>IF($B651="","",MIN(1,DAY($A651)/IF($N651="Superstore",Settings!$B$5,Settings!$B$4)))</f>
        <v/>
      </c>
      <c r="T651" s="38">
        <f>IF(OR($B651="",$G651="",$S651=0),"",$G651/$S651)</f>
        <v/>
      </c>
      <c r="U651" s="36">
        <f>IF($T651="","",IF($T651&lt;Settings!$B$8,"Critical",IF($T651&lt;Settings!$B$9,"Semi Critical","Non Critical")))</f>
        <v/>
      </c>
      <c r="V651" s="28" t="n"/>
      <c r="Z651">
        <f>IF($B651="","",IFERROR(VLOOKUP($B651,'Plan HC for CCA'!$A:$B,2,0),""))</f>
        <v/>
      </c>
      <c r="AA651">
        <f>IF(OR($B651="",$Z651=""),"",IF(N($M651)&lt;$Z651,"Delta","No Delta"))</f>
        <v/>
      </c>
      <c r="AB651">
        <f>IF(OR($B651="",$Z651=""),"",MAX(0,$Z651-N($M651)))</f>
        <v/>
      </c>
      <c r="AC651" s="46">
        <f>IF($B651="","",IFERROR(INDEX('CCA Util %'!$H:$H,MATCH($B651,'CCA Util %'!$E:$E,0)),""))</f>
        <v/>
      </c>
      <c r="AD651">
        <f>IF($B651="","",IFERROR(INDEX('CCA Util %'!$G:$G,MATCH($B651,'CCA Util %'!$E:$E,0)),""))</f>
        <v/>
      </c>
      <c r="AE651">
        <f>IF(OR($B651="",$U651=""),"",$U651&amp;" &amp; "&amp;IF(OR($AD651="",$AD651=0),"Util NA",$AD651&amp;" Util"))</f>
        <v/>
      </c>
    </row>
    <row r="652" ht="15.75" customHeight="1" s="42">
      <c r="A652" s="41" t="n"/>
      <c r="G652" s="38" t="n"/>
      <c r="H652" s="38" t="n"/>
      <c r="I652" s="38" t="n"/>
      <c r="J652" s="38" t="n"/>
      <c r="K652" s="38" t="n"/>
      <c r="L652" s="38" t="n"/>
      <c r="N652" s="36">
        <f>IF($B652="","",IF($C652="SUPERSTORE","Superstore","DH"))</f>
        <v/>
      </c>
      <c r="O652" s="36">
        <f>IF($B652="","",IFERROR(VLOOKUP($B652,Mapping!$A:$C,2,0),"Not Mapped"))</f>
        <v/>
      </c>
      <c r="P652" s="36">
        <f>IF($B652="","",IFERROR(VLOOKUP($B652,Mapping!$A:$C,3,0),"Not Mapped"))</f>
        <v/>
      </c>
      <c r="Q652" s="36">
        <f>IF($B652="","",IFERROR(VLOOKUP($O652,Leaders!$A:$B,2,0),"Not Mapped"))</f>
        <v/>
      </c>
      <c r="R652" s="36">
        <f>IF($B652="","",IF(COUNTIF(Exclusions!$A:$A,$B652)&gt;0,"Yes","No"))</f>
        <v/>
      </c>
      <c r="S652" s="38">
        <f>IF($B652="","",MIN(1,DAY($A652)/IF($N652="Superstore",Settings!$B$5,Settings!$B$4)))</f>
        <v/>
      </c>
      <c r="T652" s="38">
        <f>IF(OR($B652="",$G652="",$S652=0),"",$G652/$S652)</f>
        <v/>
      </c>
      <c r="U652" s="36">
        <f>IF($T652="","",IF($T652&lt;Settings!$B$8,"Critical",IF($T652&lt;Settings!$B$9,"Semi Critical","Non Critical")))</f>
        <v/>
      </c>
      <c r="V652" s="28" t="n"/>
      <c r="Z652">
        <f>IF($B652="","",IFERROR(VLOOKUP($B652,'Plan HC for CCA'!$A:$B,2,0),""))</f>
        <v/>
      </c>
      <c r="AA652">
        <f>IF(OR($B652="",$Z652=""),"",IF(N($M652)&lt;$Z652,"Delta","No Delta"))</f>
        <v/>
      </c>
      <c r="AB652">
        <f>IF(OR($B652="",$Z652=""),"",MAX(0,$Z652-N($M652)))</f>
        <v/>
      </c>
      <c r="AC652" s="46">
        <f>IF($B652="","",IFERROR(INDEX('CCA Util %'!$H:$H,MATCH($B652,'CCA Util %'!$E:$E,0)),""))</f>
        <v/>
      </c>
      <c r="AD652">
        <f>IF($B652="","",IFERROR(INDEX('CCA Util %'!$G:$G,MATCH($B652,'CCA Util %'!$E:$E,0)),""))</f>
        <v/>
      </c>
      <c r="AE652">
        <f>IF(OR($B652="",$U652=""),"",$U652&amp;" &amp; "&amp;IF(OR($AD652="",$AD652=0),"Util NA",$AD652&amp;" Util"))</f>
        <v/>
      </c>
    </row>
    <row r="653" ht="15.75" customHeight="1" s="42">
      <c r="A653" s="41" t="n"/>
      <c r="G653" s="38" t="n"/>
      <c r="H653" s="38" t="n"/>
      <c r="I653" s="38" t="n"/>
      <c r="J653" s="38" t="n"/>
      <c r="K653" s="38" t="n"/>
      <c r="L653" s="38" t="n"/>
      <c r="N653" s="36">
        <f>IF($B653="","",IF($C653="SUPERSTORE","Superstore","DH"))</f>
        <v/>
      </c>
      <c r="O653" s="36">
        <f>IF($B653="","",IFERROR(VLOOKUP($B653,Mapping!$A:$C,2,0),"Not Mapped"))</f>
        <v/>
      </c>
      <c r="P653" s="36">
        <f>IF($B653="","",IFERROR(VLOOKUP($B653,Mapping!$A:$C,3,0),"Not Mapped"))</f>
        <v/>
      </c>
      <c r="Q653" s="36">
        <f>IF($B653="","",IFERROR(VLOOKUP($O653,Leaders!$A:$B,2,0),"Not Mapped"))</f>
        <v/>
      </c>
      <c r="R653" s="36">
        <f>IF($B653="","",IF(COUNTIF(Exclusions!$A:$A,$B653)&gt;0,"Yes","No"))</f>
        <v/>
      </c>
      <c r="S653" s="38">
        <f>IF($B653="","",MIN(1,DAY($A653)/IF($N653="Superstore",Settings!$B$5,Settings!$B$4)))</f>
        <v/>
      </c>
      <c r="T653" s="38">
        <f>IF(OR($B653="",$G653="",$S653=0),"",$G653/$S653)</f>
        <v/>
      </c>
      <c r="U653" s="36">
        <f>IF($T653="","",IF($T653&lt;Settings!$B$8,"Critical",IF($T653&lt;Settings!$B$9,"Semi Critical","Non Critical")))</f>
        <v/>
      </c>
      <c r="V653" s="28" t="n"/>
      <c r="Z653">
        <f>IF($B653="","",IFERROR(VLOOKUP($B653,'Plan HC for CCA'!$A:$B,2,0),""))</f>
        <v/>
      </c>
      <c r="AA653">
        <f>IF(OR($B653="",$Z653=""),"",IF(N($M653)&lt;$Z653,"Delta","No Delta"))</f>
        <v/>
      </c>
      <c r="AB653">
        <f>IF(OR($B653="",$Z653=""),"",MAX(0,$Z653-N($M653)))</f>
        <v/>
      </c>
      <c r="AC653" s="46">
        <f>IF($B653="","",IFERROR(INDEX('CCA Util %'!$H:$H,MATCH($B653,'CCA Util %'!$E:$E,0)),""))</f>
        <v/>
      </c>
      <c r="AD653">
        <f>IF($B653="","",IFERROR(INDEX('CCA Util %'!$G:$G,MATCH($B653,'CCA Util %'!$E:$E,0)),""))</f>
        <v/>
      </c>
      <c r="AE653">
        <f>IF(OR($B653="",$U653=""),"",$U653&amp;" &amp; "&amp;IF(OR($AD653="",$AD653=0),"Util NA",$AD653&amp;" Util"))</f>
        <v/>
      </c>
    </row>
    <row r="654" ht="15.75" customHeight="1" s="42">
      <c r="A654" s="41" t="n"/>
      <c r="G654" s="38" t="n"/>
      <c r="H654" s="38" t="n"/>
      <c r="I654" s="38" t="n"/>
      <c r="J654" s="38" t="n"/>
      <c r="K654" s="38" t="n"/>
      <c r="L654" s="38" t="n"/>
      <c r="N654" s="36">
        <f>IF($B654="","",IF($C654="SUPERSTORE","Superstore","DH"))</f>
        <v/>
      </c>
      <c r="O654" s="36">
        <f>IF($B654="","",IFERROR(VLOOKUP($B654,Mapping!$A:$C,2,0),"Not Mapped"))</f>
        <v/>
      </c>
      <c r="P654" s="36">
        <f>IF($B654="","",IFERROR(VLOOKUP($B654,Mapping!$A:$C,3,0),"Not Mapped"))</f>
        <v/>
      </c>
      <c r="Q654" s="36">
        <f>IF($B654="","",IFERROR(VLOOKUP($O654,Leaders!$A:$B,2,0),"Not Mapped"))</f>
        <v/>
      </c>
      <c r="R654" s="36">
        <f>IF($B654="","",IF(COUNTIF(Exclusions!$A:$A,$B654)&gt;0,"Yes","No"))</f>
        <v/>
      </c>
      <c r="S654" s="38">
        <f>IF($B654="","",MIN(1,DAY($A654)/IF($N654="Superstore",Settings!$B$5,Settings!$B$4)))</f>
        <v/>
      </c>
      <c r="T654" s="38">
        <f>IF(OR($B654="",$G654="",$S654=0),"",$G654/$S654)</f>
        <v/>
      </c>
      <c r="U654" s="36">
        <f>IF($T654="","",IF($T654&lt;Settings!$B$8,"Critical",IF($T654&lt;Settings!$B$9,"Semi Critical","Non Critical")))</f>
        <v/>
      </c>
      <c r="V654" s="28" t="n"/>
      <c r="Z654">
        <f>IF($B654="","",IFERROR(VLOOKUP($B654,'Plan HC for CCA'!$A:$B,2,0),""))</f>
        <v/>
      </c>
      <c r="AA654">
        <f>IF(OR($B654="",$Z654=""),"",IF(N($M654)&lt;$Z654,"Delta","No Delta"))</f>
        <v/>
      </c>
      <c r="AB654">
        <f>IF(OR($B654="",$Z654=""),"",MAX(0,$Z654-N($M654)))</f>
        <v/>
      </c>
      <c r="AC654" s="46">
        <f>IF($B654="","",IFERROR(INDEX('CCA Util %'!$H:$H,MATCH($B654,'CCA Util %'!$E:$E,0)),""))</f>
        <v/>
      </c>
      <c r="AD654">
        <f>IF($B654="","",IFERROR(INDEX('CCA Util %'!$G:$G,MATCH($B654,'CCA Util %'!$E:$E,0)),""))</f>
        <v/>
      </c>
      <c r="AE654">
        <f>IF(OR($B654="",$U654=""),"",$U654&amp;" &amp; "&amp;IF(OR($AD654="",$AD654=0),"Util NA",$AD654&amp;" Util"))</f>
        <v/>
      </c>
    </row>
    <row r="655" ht="15.75" customHeight="1" s="42">
      <c r="A655" s="41" t="n"/>
      <c r="G655" s="38" t="n"/>
      <c r="H655" s="38" t="n"/>
      <c r="I655" s="38" t="n"/>
      <c r="J655" s="38" t="n"/>
      <c r="K655" s="38" t="n"/>
      <c r="L655" s="38" t="n"/>
      <c r="N655" s="36">
        <f>IF($B655="","",IF($C655="SUPERSTORE","Superstore","DH"))</f>
        <v/>
      </c>
      <c r="O655" s="36">
        <f>IF($B655="","",IFERROR(VLOOKUP($B655,Mapping!$A:$C,2,0),"Not Mapped"))</f>
        <v/>
      </c>
      <c r="P655" s="36">
        <f>IF($B655="","",IFERROR(VLOOKUP($B655,Mapping!$A:$C,3,0),"Not Mapped"))</f>
        <v/>
      </c>
      <c r="Q655" s="36">
        <f>IF($B655="","",IFERROR(VLOOKUP($O655,Leaders!$A:$B,2,0),"Not Mapped"))</f>
        <v/>
      </c>
      <c r="R655" s="36">
        <f>IF($B655="","",IF(COUNTIF(Exclusions!$A:$A,$B655)&gt;0,"Yes","No"))</f>
        <v/>
      </c>
      <c r="S655" s="38">
        <f>IF($B655="","",MIN(1,DAY($A655)/IF($N655="Superstore",Settings!$B$5,Settings!$B$4)))</f>
        <v/>
      </c>
      <c r="T655" s="38">
        <f>IF(OR($B655="",$G655="",$S655=0),"",$G655/$S655)</f>
        <v/>
      </c>
      <c r="U655" s="36">
        <f>IF($T655="","",IF($T655&lt;Settings!$B$8,"Critical",IF($T655&lt;Settings!$B$9,"Semi Critical","Non Critical")))</f>
        <v/>
      </c>
      <c r="V655" s="28" t="n"/>
      <c r="Z655">
        <f>IF($B655="","",IFERROR(VLOOKUP($B655,'Plan HC for CCA'!$A:$B,2,0),""))</f>
        <v/>
      </c>
      <c r="AA655">
        <f>IF(OR($B655="",$Z655=""),"",IF(N($M655)&lt;$Z655,"Delta","No Delta"))</f>
        <v/>
      </c>
      <c r="AB655">
        <f>IF(OR($B655="",$Z655=""),"",MAX(0,$Z655-N($M655)))</f>
        <v/>
      </c>
      <c r="AC655" s="46">
        <f>IF($B655="","",IFERROR(INDEX('CCA Util %'!$H:$H,MATCH($B655,'CCA Util %'!$E:$E,0)),""))</f>
        <v/>
      </c>
      <c r="AD655">
        <f>IF($B655="","",IFERROR(INDEX('CCA Util %'!$G:$G,MATCH($B655,'CCA Util %'!$E:$E,0)),""))</f>
        <v/>
      </c>
      <c r="AE655">
        <f>IF(OR($B655="",$U655=""),"",$U655&amp;" &amp; "&amp;IF(OR($AD655="",$AD655=0),"Util NA",$AD655&amp;" Util"))</f>
        <v/>
      </c>
    </row>
    <row r="656" ht="15.75" customHeight="1" s="42">
      <c r="A656" s="41" t="n"/>
      <c r="G656" s="38" t="n"/>
      <c r="H656" s="38" t="n"/>
      <c r="I656" s="38" t="n"/>
      <c r="J656" s="38" t="n"/>
      <c r="K656" s="38" t="n"/>
      <c r="L656" s="38" t="n"/>
      <c r="N656" s="36">
        <f>IF($B656="","",IF($C656="SUPERSTORE","Superstore","DH"))</f>
        <v/>
      </c>
      <c r="O656" s="36">
        <f>IF($B656="","",IFERROR(VLOOKUP($B656,Mapping!$A:$C,2,0),"Not Mapped"))</f>
        <v/>
      </c>
      <c r="P656" s="36">
        <f>IF($B656="","",IFERROR(VLOOKUP($B656,Mapping!$A:$C,3,0),"Not Mapped"))</f>
        <v/>
      </c>
      <c r="Q656" s="36">
        <f>IF($B656="","",IFERROR(VLOOKUP($O656,Leaders!$A:$B,2,0),"Not Mapped"))</f>
        <v/>
      </c>
      <c r="R656" s="36">
        <f>IF($B656="","",IF(COUNTIF(Exclusions!$A:$A,$B656)&gt;0,"Yes","No"))</f>
        <v/>
      </c>
      <c r="S656" s="38">
        <f>IF($B656="","",MIN(1,DAY($A656)/IF($N656="Superstore",Settings!$B$5,Settings!$B$4)))</f>
        <v/>
      </c>
      <c r="T656" s="38">
        <f>IF(OR($B656="",$G656="",$S656=0),"",$G656/$S656)</f>
        <v/>
      </c>
      <c r="U656" s="36">
        <f>IF($T656="","",IF($T656&lt;Settings!$B$8,"Critical",IF($T656&lt;Settings!$B$9,"Semi Critical","Non Critical")))</f>
        <v/>
      </c>
      <c r="V656" s="28" t="n"/>
      <c r="Z656">
        <f>IF($B656="","",IFERROR(VLOOKUP($B656,'Plan HC for CCA'!$A:$B,2,0),""))</f>
        <v/>
      </c>
      <c r="AA656">
        <f>IF(OR($B656="",$Z656=""),"",IF(N($M656)&lt;$Z656,"Delta","No Delta"))</f>
        <v/>
      </c>
      <c r="AB656">
        <f>IF(OR($B656="",$Z656=""),"",MAX(0,$Z656-N($M656)))</f>
        <v/>
      </c>
      <c r="AC656" s="46">
        <f>IF($B656="","",IFERROR(INDEX('CCA Util %'!$H:$H,MATCH($B656,'CCA Util %'!$E:$E,0)),""))</f>
        <v/>
      </c>
      <c r="AD656">
        <f>IF($B656="","",IFERROR(INDEX('CCA Util %'!$G:$G,MATCH($B656,'CCA Util %'!$E:$E,0)),""))</f>
        <v/>
      </c>
      <c r="AE656">
        <f>IF(OR($B656="",$U656=""),"",$U656&amp;" &amp; "&amp;IF(OR($AD656="",$AD656=0),"Util NA",$AD656&amp;" Util"))</f>
        <v/>
      </c>
    </row>
    <row r="657" ht="15.75" customHeight="1" s="42">
      <c r="A657" s="41" t="n"/>
      <c r="G657" s="38" t="n"/>
      <c r="H657" s="38" t="n"/>
      <c r="I657" s="38" t="n"/>
      <c r="J657" s="38" t="n"/>
      <c r="K657" s="38" t="n"/>
      <c r="L657" s="38" t="n"/>
      <c r="N657" s="36">
        <f>IF($B657="","",IF($C657="SUPERSTORE","Superstore","DH"))</f>
        <v/>
      </c>
      <c r="O657" s="36">
        <f>IF($B657="","",IFERROR(VLOOKUP($B657,Mapping!$A:$C,2,0),"Not Mapped"))</f>
        <v/>
      </c>
      <c r="P657" s="36">
        <f>IF($B657="","",IFERROR(VLOOKUP($B657,Mapping!$A:$C,3,0),"Not Mapped"))</f>
        <v/>
      </c>
      <c r="Q657" s="36">
        <f>IF($B657="","",IFERROR(VLOOKUP($O657,Leaders!$A:$B,2,0),"Not Mapped"))</f>
        <v/>
      </c>
      <c r="R657" s="36">
        <f>IF($B657="","",IF(COUNTIF(Exclusions!$A:$A,$B657)&gt;0,"Yes","No"))</f>
        <v/>
      </c>
      <c r="S657" s="38">
        <f>IF($B657="","",MIN(1,DAY($A657)/IF($N657="Superstore",Settings!$B$5,Settings!$B$4)))</f>
        <v/>
      </c>
      <c r="T657" s="38">
        <f>IF(OR($B657="",$G657="",$S657=0),"",$G657/$S657)</f>
        <v/>
      </c>
      <c r="U657" s="36">
        <f>IF($T657="","",IF($T657&lt;Settings!$B$8,"Critical",IF($T657&lt;Settings!$B$9,"Semi Critical","Non Critical")))</f>
        <v/>
      </c>
      <c r="V657" s="28" t="n"/>
      <c r="Z657">
        <f>IF($B657="","",IFERROR(VLOOKUP($B657,'Plan HC for CCA'!$A:$B,2,0),""))</f>
        <v/>
      </c>
      <c r="AA657">
        <f>IF(OR($B657="",$Z657=""),"",IF(N($M657)&lt;$Z657,"Delta","No Delta"))</f>
        <v/>
      </c>
      <c r="AB657">
        <f>IF(OR($B657="",$Z657=""),"",MAX(0,$Z657-N($M657)))</f>
        <v/>
      </c>
      <c r="AC657" s="46">
        <f>IF($B657="","",IFERROR(INDEX('CCA Util %'!$H:$H,MATCH($B657,'CCA Util %'!$E:$E,0)),""))</f>
        <v/>
      </c>
      <c r="AD657">
        <f>IF($B657="","",IFERROR(INDEX('CCA Util %'!$G:$G,MATCH($B657,'CCA Util %'!$E:$E,0)),""))</f>
        <v/>
      </c>
      <c r="AE657">
        <f>IF(OR($B657="",$U657=""),"",$U657&amp;" &amp; "&amp;IF(OR($AD657="",$AD657=0),"Util NA",$AD657&amp;" Util"))</f>
        <v/>
      </c>
    </row>
    <row r="658" ht="15.75" customHeight="1" s="42">
      <c r="A658" s="41" t="n"/>
      <c r="G658" s="38" t="n"/>
      <c r="H658" s="38" t="n"/>
      <c r="I658" s="38" t="n"/>
      <c r="J658" s="38" t="n"/>
      <c r="K658" s="38" t="n"/>
      <c r="L658" s="38" t="n"/>
      <c r="N658" s="36">
        <f>IF($B658="","",IF($C658="SUPERSTORE","Superstore","DH"))</f>
        <v/>
      </c>
      <c r="O658" s="36">
        <f>IF($B658="","",IFERROR(VLOOKUP($B658,Mapping!$A:$C,2,0),"Not Mapped"))</f>
        <v/>
      </c>
      <c r="P658" s="36">
        <f>IF($B658="","",IFERROR(VLOOKUP($B658,Mapping!$A:$C,3,0),"Not Mapped"))</f>
        <v/>
      </c>
      <c r="Q658" s="36">
        <f>IF($B658="","",IFERROR(VLOOKUP($O658,Leaders!$A:$B,2,0),"Not Mapped"))</f>
        <v/>
      </c>
      <c r="R658" s="36">
        <f>IF($B658="","",IF(COUNTIF(Exclusions!$A:$A,$B658)&gt;0,"Yes","No"))</f>
        <v/>
      </c>
      <c r="S658" s="38">
        <f>IF($B658="","",MIN(1,DAY($A658)/IF($N658="Superstore",Settings!$B$5,Settings!$B$4)))</f>
        <v/>
      </c>
      <c r="T658" s="38">
        <f>IF(OR($B658="",$G658="",$S658=0),"",$G658/$S658)</f>
        <v/>
      </c>
      <c r="U658" s="36">
        <f>IF($T658="","",IF($T658&lt;Settings!$B$8,"Critical",IF($T658&lt;Settings!$B$9,"Semi Critical","Non Critical")))</f>
        <v/>
      </c>
      <c r="V658" s="28" t="n"/>
      <c r="Z658">
        <f>IF($B658="","",IFERROR(VLOOKUP($B658,'Plan HC for CCA'!$A:$B,2,0),""))</f>
        <v/>
      </c>
      <c r="AA658">
        <f>IF(OR($B658="",$Z658=""),"",IF(N($M658)&lt;$Z658,"Delta","No Delta"))</f>
        <v/>
      </c>
      <c r="AB658">
        <f>IF(OR($B658="",$Z658=""),"",MAX(0,$Z658-N($M658)))</f>
        <v/>
      </c>
      <c r="AC658" s="46">
        <f>IF($B658="","",IFERROR(INDEX('CCA Util %'!$H:$H,MATCH($B658,'CCA Util %'!$E:$E,0)),""))</f>
        <v/>
      </c>
      <c r="AD658">
        <f>IF($B658="","",IFERROR(INDEX('CCA Util %'!$G:$G,MATCH($B658,'CCA Util %'!$E:$E,0)),""))</f>
        <v/>
      </c>
      <c r="AE658">
        <f>IF(OR($B658="",$U658=""),"",$U658&amp;" &amp; "&amp;IF(OR($AD658="",$AD658=0),"Util NA",$AD658&amp;" Util"))</f>
        <v/>
      </c>
    </row>
    <row r="659" ht="15.75" customHeight="1" s="42">
      <c r="A659" s="41" t="n"/>
      <c r="G659" s="38" t="n"/>
      <c r="H659" s="38" t="n"/>
      <c r="I659" s="38" t="n"/>
      <c r="J659" s="38" t="n"/>
      <c r="K659" s="38" t="n"/>
      <c r="L659" s="38" t="n"/>
      <c r="N659" s="36">
        <f>IF($B659="","",IF($C659="SUPERSTORE","Superstore","DH"))</f>
        <v/>
      </c>
      <c r="O659" s="36">
        <f>IF($B659="","",IFERROR(VLOOKUP($B659,Mapping!$A:$C,2,0),"Not Mapped"))</f>
        <v/>
      </c>
      <c r="P659" s="36">
        <f>IF($B659="","",IFERROR(VLOOKUP($B659,Mapping!$A:$C,3,0),"Not Mapped"))</f>
        <v/>
      </c>
      <c r="Q659" s="36">
        <f>IF($B659="","",IFERROR(VLOOKUP($O659,Leaders!$A:$B,2,0),"Not Mapped"))</f>
        <v/>
      </c>
      <c r="R659" s="36">
        <f>IF($B659="","",IF(COUNTIF(Exclusions!$A:$A,$B659)&gt;0,"Yes","No"))</f>
        <v/>
      </c>
      <c r="S659" s="38">
        <f>IF($B659="","",MIN(1,DAY($A659)/IF($N659="Superstore",Settings!$B$5,Settings!$B$4)))</f>
        <v/>
      </c>
      <c r="T659" s="38">
        <f>IF(OR($B659="",$G659="",$S659=0),"",$G659/$S659)</f>
        <v/>
      </c>
      <c r="U659" s="36">
        <f>IF($T659="","",IF($T659&lt;Settings!$B$8,"Critical",IF($T659&lt;Settings!$B$9,"Semi Critical","Non Critical")))</f>
        <v/>
      </c>
      <c r="V659" s="28" t="n"/>
      <c r="Z659">
        <f>IF($B659="","",IFERROR(VLOOKUP($B659,'Plan HC for CCA'!$A:$B,2,0),""))</f>
        <v/>
      </c>
      <c r="AA659">
        <f>IF(OR($B659="",$Z659=""),"",IF(N($M659)&lt;$Z659,"Delta","No Delta"))</f>
        <v/>
      </c>
      <c r="AB659">
        <f>IF(OR($B659="",$Z659=""),"",MAX(0,$Z659-N($M659)))</f>
        <v/>
      </c>
      <c r="AC659" s="46">
        <f>IF($B659="","",IFERROR(INDEX('CCA Util %'!$H:$H,MATCH($B659,'CCA Util %'!$E:$E,0)),""))</f>
        <v/>
      </c>
      <c r="AD659">
        <f>IF($B659="","",IFERROR(INDEX('CCA Util %'!$G:$G,MATCH($B659,'CCA Util %'!$E:$E,0)),""))</f>
        <v/>
      </c>
      <c r="AE659">
        <f>IF(OR($B659="",$U659=""),"",$U659&amp;" &amp; "&amp;IF(OR($AD659="",$AD659=0),"Util NA",$AD659&amp;" Util"))</f>
        <v/>
      </c>
    </row>
    <row r="660" ht="15.75" customHeight="1" s="42">
      <c r="A660" s="41" t="n"/>
      <c r="G660" s="38" t="n"/>
      <c r="H660" s="38" t="n"/>
      <c r="I660" s="38" t="n"/>
      <c r="J660" s="38" t="n"/>
      <c r="K660" s="38" t="n"/>
      <c r="L660" s="38" t="n"/>
      <c r="N660" s="36">
        <f>IF($B660="","",IF($C660="SUPERSTORE","Superstore","DH"))</f>
        <v/>
      </c>
      <c r="O660" s="36">
        <f>IF($B660="","",IFERROR(VLOOKUP($B660,Mapping!$A:$C,2,0),"Not Mapped"))</f>
        <v/>
      </c>
      <c r="P660" s="36">
        <f>IF($B660="","",IFERROR(VLOOKUP($B660,Mapping!$A:$C,3,0),"Not Mapped"))</f>
        <v/>
      </c>
      <c r="Q660" s="36">
        <f>IF($B660="","",IFERROR(VLOOKUP($O660,Leaders!$A:$B,2,0),"Not Mapped"))</f>
        <v/>
      </c>
      <c r="R660" s="36">
        <f>IF($B660="","",IF(COUNTIF(Exclusions!$A:$A,$B660)&gt;0,"Yes","No"))</f>
        <v/>
      </c>
      <c r="S660" s="38">
        <f>IF($B660="","",MIN(1,DAY($A660)/IF($N660="Superstore",Settings!$B$5,Settings!$B$4)))</f>
        <v/>
      </c>
      <c r="T660" s="38">
        <f>IF(OR($B660="",$G660="",$S660=0),"",$G660/$S660)</f>
        <v/>
      </c>
      <c r="U660" s="36">
        <f>IF($T660="","",IF($T660&lt;Settings!$B$8,"Critical",IF($T660&lt;Settings!$B$9,"Semi Critical","Non Critical")))</f>
        <v/>
      </c>
      <c r="V660" s="28" t="n"/>
      <c r="Z660">
        <f>IF($B660="","",IFERROR(VLOOKUP($B660,'Plan HC for CCA'!$A:$B,2,0),""))</f>
        <v/>
      </c>
      <c r="AA660">
        <f>IF(OR($B660="",$Z660=""),"",IF(N($M660)&lt;$Z660,"Delta","No Delta"))</f>
        <v/>
      </c>
      <c r="AB660">
        <f>IF(OR($B660="",$Z660=""),"",MAX(0,$Z660-N($M660)))</f>
        <v/>
      </c>
      <c r="AC660" s="46">
        <f>IF($B660="","",IFERROR(INDEX('CCA Util %'!$H:$H,MATCH($B660,'CCA Util %'!$E:$E,0)),""))</f>
        <v/>
      </c>
      <c r="AD660">
        <f>IF($B660="","",IFERROR(INDEX('CCA Util %'!$G:$G,MATCH($B660,'CCA Util %'!$E:$E,0)),""))</f>
        <v/>
      </c>
      <c r="AE660">
        <f>IF(OR($B660="",$U660=""),"",$U660&amp;" &amp; "&amp;IF(OR($AD660="",$AD660=0),"Util NA",$AD660&amp;" Util"))</f>
        <v/>
      </c>
    </row>
    <row r="661" ht="15.75" customHeight="1" s="42">
      <c r="A661" s="41" t="n"/>
      <c r="G661" s="38" t="n"/>
      <c r="H661" s="38" t="n"/>
      <c r="I661" s="38" t="n"/>
      <c r="J661" s="38" t="n"/>
      <c r="K661" s="38" t="n"/>
      <c r="L661" s="38" t="n"/>
      <c r="N661" s="36">
        <f>IF($B661="","",IF($C661="SUPERSTORE","Superstore","DH"))</f>
        <v/>
      </c>
      <c r="O661" s="36">
        <f>IF($B661="","",IFERROR(VLOOKUP($B661,Mapping!$A:$C,2,0),"Not Mapped"))</f>
        <v/>
      </c>
      <c r="P661" s="36">
        <f>IF($B661="","",IFERROR(VLOOKUP($B661,Mapping!$A:$C,3,0),"Not Mapped"))</f>
        <v/>
      </c>
      <c r="Q661" s="36">
        <f>IF($B661="","",IFERROR(VLOOKUP($O661,Leaders!$A:$B,2,0),"Not Mapped"))</f>
        <v/>
      </c>
      <c r="R661" s="36">
        <f>IF($B661="","",IF(COUNTIF(Exclusions!$A:$A,$B661)&gt;0,"Yes","No"))</f>
        <v/>
      </c>
      <c r="S661" s="38">
        <f>IF($B661="","",MIN(1,DAY($A661)/IF($N661="Superstore",Settings!$B$5,Settings!$B$4)))</f>
        <v/>
      </c>
      <c r="T661" s="38">
        <f>IF(OR($B661="",$G661="",$S661=0),"",$G661/$S661)</f>
        <v/>
      </c>
      <c r="U661" s="36">
        <f>IF($T661="","",IF($T661&lt;Settings!$B$8,"Critical",IF($T661&lt;Settings!$B$9,"Semi Critical","Non Critical")))</f>
        <v/>
      </c>
      <c r="V661" s="28" t="n"/>
      <c r="Z661">
        <f>IF($B661="","",IFERROR(VLOOKUP($B661,'Plan HC for CCA'!$A:$B,2,0),""))</f>
        <v/>
      </c>
      <c r="AA661">
        <f>IF(OR($B661="",$Z661=""),"",IF(N($M661)&lt;$Z661,"Delta","No Delta"))</f>
        <v/>
      </c>
      <c r="AB661">
        <f>IF(OR($B661="",$Z661=""),"",MAX(0,$Z661-N($M661)))</f>
        <v/>
      </c>
      <c r="AC661" s="46">
        <f>IF($B661="","",IFERROR(INDEX('CCA Util %'!$H:$H,MATCH($B661,'CCA Util %'!$E:$E,0)),""))</f>
        <v/>
      </c>
      <c r="AD661">
        <f>IF($B661="","",IFERROR(INDEX('CCA Util %'!$G:$G,MATCH($B661,'CCA Util %'!$E:$E,0)),""))</f>
        <v/>
      </c>
      <c r="AE661">
        <f>IF(OR($B661="",$U661=""),"",$U661&amp;" &amp; "&amp;IF(OR($AD661="",$AD661=0),"Util NA",$AD661&amp;" Util"))</f>
        <v/>
      </c>
    </row>
    <row r="662" ht="15.75" customHeight="1" s="42">
      <c r="A662" s="41" t="n"/>
      <c r="G662" s="38" t="n"/>
      <c r="H662" s="38" t="n"/>
      <c r="I662" s="38" t="n"/>
      <c r="J662" s="38" t="n"/>
      <c r="K662" s="38" t="n"/>
      <c r="L662" s="38" t="n"/>
      <c r="N662" s="36">
        <f>IF($B662="","",IF($C662="SUPERSTORE","Superstore","DH"))</f>
        <v/>
      </c>
      <c r="O662" s="36">
        <f>IF($B662="","",IFERROR(VLOOKUP($B662,Mapping!$A:$C,2,0),"Not Mapped"))</f>
        <v/>
      </c>
      <c r="P662" s="36">
        <f>IF($B662="","",IFERROR(VLOOKUP($B662,Mapping!$A:$C,3,0),"Not Mapped"))</f>
        <v/>
      </c>
      <c r="Q662" s="36">
        <f>IF($B662="","",IFERROR(VLOOKUP($O662,Leaders!$A:$B,2,0),"Not Mapped"))</f>
        <v/>
      </c>
      <c r="R662" s="36">
        <f>IF($B662="","",IF(COUNTIF(Exclusions!$A:$A,$B662)&gt;0,"Yes","No"))</f>
        <v/>
      </c>
      <c r="S662" s="38">
        <f>IF($B662="","",MIN(1,DAY($A662)/IF($N662="Superstore",Settings!$B$5,Settings!$B$4)))</f>
        <v/>
      </c>
      <c r="T662" s="38">
        <f>IF(OR($B662="",$G662="",$S662=0),"",$G662/$S662)</f>
        <v/>
      </c>
      <c r="U662" s="36">
        <f>IF($T662="","",IF($T662&lt;Settings!$B$8,"Critical",IF($T662&lt;Settings!$B$9,"Semi Critical","Non Critical")))</f>
        <v/>
      </c>
      <c r="V662" s="28" t="n"/>
      <c r="Z662">
        <f>IF($B662="","",IFERROR(VLOOKUP($B662,'Plan HC for CCA'!$A:$B,2,0),""))</f>
        <v/>
      </c>
      <c r="AA662">
        <f>IF(OR($B662="",$Z662=""),"",IF(N($M662)&lt;$Z662,"Delta","No Delta"))</f>
        <v/>
      </c>
      <c r="AB662">
        <f>IF(OR($B662="",$Z662=""),"",MAX(0,$Z662-N($M662)))</f>
        <v/>
      </c>
      <c r="AC662" s="46">
        <f>IF($B662="","",IFERROR(INDEX('CCA Util %'!$H:$H,MATCH($B662,'CCA Util %'!$E:$E,0)),""))</f>
        <v/>
      </c>
      <c r="AD662">
        <f>IF($B662="","",IFERROR(INDEX('CCA Util %'!$G:$G,MATCH($B662,'CCA Util %'!$E:$E,0)),""))</f>
        <v/>
      </c>
      <c r="AE662">
        <f>IF(OR($B662="",$U662=""),"",$U662&amp;" &amp; "&amp;IF(OR($AD662="",$AD662=0),"Util NA",$AD662&amp;" Util"))</f>
        <v/>
      </c>
    </row>
    <row r="663" ht="15.75" customHeight="1" s="42">
      <c r="A663" s="41" t="n"/>
      <c r="G663" s="38" t="n"/>
      <c r="H663" s="38" t="n"/>
      <c r="I663" s="38" t="n"/>
      <c r="J663" s="38" t="n"/>
      <c r="K663" s="38" t="n"/>
      <c r="L663" s="38" t="n"/>
      <c r="N663" s="36">
        <f>IF($B663="","",IF($C663="SUPERSTORE","Superstore","DH"))</f>
        <v/>
      </c>
      <c r="O663" s="36">
        <f>IF($B663="","",IFERROR(VLOOKUP($B663,Mapping!$A:$C,2,0),"Not Mapped"))</f>
        <v/>
      </c>
      <c r="P663" s="36">
        <f>IF($B663="","",IFERROR(VLOOKUP($B663,Mapping!$A:$C,3,0),"Not Mapped"))</f>
        <v/>
      </c>
      <c r="Q663" s="36">
        <f>IF($B663="","",IFERROR(VLOOKUP($O663,Leaders!$A:$B,2,0),"Not Mapped"))</f>
        <v/>
      </c>
      <c r="R663" s="36">
        <f>IF($B663="","",IF(COUNTIF(Exclusions!$A:$A,$B663)&gt;0,"Yes","No"))</f>
        <v/>
      </c>
      <c r="S663" s="38">
        <f>IF($B663="","",MIN(1,DAY($A663)/IF($N663="Superstore",Settings!$B$5,Settings!$B$4)))</f>
        <v/>
      </c>
      <c r="T663" s="38">
        <f>IF(OR($B663="",$G663="",$S663=0),"",$G663/$S663)</f>
        <v/>
      </c>
      <c r="U663" s="36">
        <f>IF($T663="","",IF($T663&lt;Settings!$B$8,"Critical",IF($T663&lt;Settings!$B$9,"Semi Critical","Non Critical")))</f>
        <v/>
      </c>
      <c r="V663" s="28" t="n"/>
      <c r="Z663">
        <f>IF($B663="","",IFERROR(VLOOKUP($B663,'Plan HC for CCA'!$A:$B,2,0),""))</f>
        <v/>
      </c>
      <c r="AA663">
        <f>IF(OR($B663="",$Z663=""),"",IF(N($M663)&lt;$Z663,"Delta","No Delta"))</f>
        <v/>
      </c>
      <c r="AB663">
        <f>IF(OR($B663="",$Z663=""),"",MAX(0,$Z663-N($M663)))</f>
        <v/>
      </c>
      <c r="AC663" s="46">
        <f>IF($B663="","",IFERROR(INDEX('CCA Util %'!$H:$H,MATCH($B663,'CCA Util %'!$E:$E,0)),""))</f>
        <v/>
      </c>
      <c r="AD663">
        <f>IF($B663="","",IFERROR(INDEX('CCA Util %'!$G:$G,MATCH($B663,'CCA Util %'!$E:$E,0)),""))</f>
        <v/>
      </c>
      <c r="AE663">
        <f>IF(OR($B663="",$U663=""),"",$U663&amp;" &amp; "&amp;IF(OR($AD663="",$AD663=0),"Util NA",$AD663&amp;" Util"))</f>
        <v/>
      </c>
    </row>
    <row r="664" ht="15.75" customHeight="1" s="42">
      <c r="A664" s="41" t="n"/>
      <c r="G664" s="38" t="n"/>
      <c r="H664" s="38" t="n"/>
      <c r="I664" s="38" t="n"/>
      <c r="J664" s="38" t="n"/>
      <c r="K664" s="38" t="n"/>
      <c r="L664" s="38" t="n"/>
      <c r="N664" s="36">
        <f>IF($B664="","",IF($C664="SUPERSTORE","Superstore","DH"))</f>
        <v/>
      </c>
      <c r="O664" s="36">
        <f>IF($B664="","",IFERROR(VLOOKUP($B664,Mapping!$A:$C,2,0),"Not Mapped"))</f>
        <v/>
      </c>
      <c r="P664" s="36">
        <f>IF($B664="","",IFERROR(VLOOKUP($B664,Mapping!$A:$C,3,0),"Not Mapped"))</f>
        <v/>
      </c>
      <c r="Q664" s="36">
        <f>IF($B664="","",IFERROR(VLOOKUP($O664,Leaders!$A:$B,2,0),"Not Mapped"))</f>
        <v/>
      </c>
      <c r="R664" s="36">
        <f>IF($B664="","",IF(COUNTIF(Exclusions!$A:$A,$B664)&gt;0,"Yes","No"))</f>
        <v/>
      </c>
      <c r="S664" s="38">
        <f>IF($B664="","",MIN(1,DAY($A664)/IF($N664="Superstore",Settings!$B$5,Settings!$B$4)))</f>
        <v/>
      </c>
      <c r="T664" s="38">
        <f>IF(OR($B664="",$G664="",$S664=0),"",$G664/$S664)</f>
        <v/>
      </c>
      <c r="U664" s="36">
        <f>IF($T664="","",IF($T664&lt;Settings!$B$8,"Critical",IF($T664&lt;Settings!$B$9,"Semi Critical","Non Critical")))</f>
        <v/>
      </c>
      <c r="V664" s="28" t="n"/>
      <c r="Z664">
        <f>IF($B664="","",IFERROR(VLOOKUP($B664,'Plan HC for CCA'!$A:$B,2,0),""))</f>
        <v/>
      </c>
      <c r="AA664">
        <f>IF(OR($B664="",$Z664=""),"",IF(N($M664)&lt;$Z664,"Delta","No Delta"))</f>
        <v/>
      </c>
      <c r="AB664">
        <f>IF(OR($B664="",$Z664=""),"",MAX(0,$Z664-N($M664)))</f>
        <v/>
      </c>
      <c r="AC664" s="46">
        <f>IF($B664="","",IFERROR(INDEX('CCA Util %'!$H:$H,MATCH($B664,'CCA Util %'!$E:$E,0)),""))</f>
        <v/>
      </c>
      <c r="AD664">
        <f>IF($B664="","",IFERROR(INDEX('CCA Util %'!$G:$G,MATCH($B664,'CCA Util %'!$E:$E,0)),""))</f>
        <v/>
      </c>
      <c r="AE664">
        <f>IF(OR($B664="",$U664=""),"",$U664&amp;" &amp; "&amp;IF(OR($AD664="",$AD664=0),"Util NA",$AD664&amp;" Util"))</f>
        <v/>
      </c>
    </row>
    <row r="665" ht="15.75" customHeight="1" s="42">
      <c r="A665" s="41" t="n"/>
      <c r="G665" s="38" t="n"/>
      <c r="H665" s="38" t="n"/>
      <c r="I665" s="38" t="n"/>
      <c r="J665" s="38" t="n"/>
      <c r="K665" s="38" t="n"/>
      <c r="L665" s="38" t="n"/>
      <c r="N665" s="36">
        <f>IF($B665="","",IF($C665="SUPERSTORE","Superstore","DH"))</f>
        <v/>
      </c>
      <c r="O665" s="36">
        <f>IF($B665="","",IFERROR(VLOOKUP($B665,Mapping!$A:$C,2,0),"Not Mapped"))</f>
        <v/>
      </c>
      <c r="P665" s="36">
        <f>IF($B665="","",IFERROR(VLOOKUP($B665,Mapping!$A:$C,3,0),"Not Mapped"))</f>
        <v/>
      </c>
      <c r="Q665" s="36">
        <f>IF($B665="","",IFERROR(VLOOKUP($O665,Leaders!$A:$B,2,0),"Not Mapped"))</f>
        <v/>
      </c>
      <c r="R665" s="36">
        <f>IF($B665="","",IF(COUNTIF(Exclusions!$A:$A,$B665)&gt;0,"Yes","No"))</f>
        <v/>
      </c>
      <c r="S665" s="38">
        <f>IF($B665="","",MIN(1,DAY($A665)/IF($N665="Superstore",Settings!$B$5,Settings!$B$4)))</f>
        <v/>
      </c>
      <c r="T665" s="38">
        <f>IF(OR($B665="",$G665="",$S665=0),"",$G665/$S665)</f>
        <v/>
      </c>
      <c r="U665" s="36">
        <f>IF($T665="","",IF($T665&lt;Settings!$B$8,"Critical",IF($T665&lt;Settings!$B$9,"Semi Critical","Non Critical")))</f>
        <v/>
      </c>
      <c r="V665" s="28" t="n"/>
      <c r="Z665">
        <f>IF($B665="","",IFERROR(VLOOKUP($B665,'Plan HC for CCA'!$A:$B,2,0),""))</f>
        <v/>
      </c>
      <c r="AA665">
        <f>IF(OR($B665="",$Z665=""),"",IF(N($M665)&lt;$Z665,"Delta","No Delta"))</f>
        <v/>
      </c>
      <c r="AB665">
        <f>IF(OR($B665="",$Z665=""),"",MAX(0,$Z665-N($M665)))</f>
        <v/>
      </c>
      <c r="AC665" s="46">
        <f>IF($B665="","",IFERROR(INDEX('CCA Util %'!$H:$H,MATCH($B665,'CCA Util %'!$E:$E,0)),""))</f>
        <v/>
      </c>
      <c r="AD665">
        <f>IF($B665="","",IFERROR(INDEX('CCA Util %'!$G:$G,MATCH($B665,'CCA Util %'!$E:$E,0)),""))</f>
        <v/>
      </c>
      <c r="AE665">
        <f>IF(OR($B665="",$U665=""),"",$U665&amp;" &amp; "&amp;IF(OR($AD665="",$AD665=0),"Util NA",$AD665&amp;" Util"))</f>
        <v/>
      </c>
    </row>
    <row r="666" ht="15.75" customHeight="1" s="42">
      <c r="A666" s="41" t="n"/>
      <c r="G666" s="38" t="n"/>
      <c r="H666" s="38" t="n"/>
      <c r="I666" s="38" t="n"/>
      <c r="J666" s="38" t="n"/>
      <c r="K666" s="38" t="n"/>
      <c r="L666" s="38" t="n"/>
      <c r="N666" s="36">
        <f>IF($B666="","",IF($C666="SUPERSTORE","Superstore","DH"))</f>
        <v/>
      </c>
      <c r="O666" s="36">
        <f>IF($B666="","",IFERROR(VLOOKUP($B666,Mapping!$A:$C,2,0),"Not Mapped"))</f>
        <v/>
      </c>
      <c r="P666" s="36">
        <f>IF($B666="","",IFERROR(VLOOKUP($B666,Mapping!$A:$C,3,0),"Not Mapped"))</f>
        <v/>
      </c>
      <c r="Q666" s="36">
        <f>IF($B666="","",IFERROR(VLOOKUP($O666,Leaders!$A:$B,2,0),"Not Mapped"))</f>
        <v/>
      </c>
      <c r="R666" s="36">
        <f>IF($B666="","",IF(COUNTIF(Exclusions!$A:$A,$B666)&gt;0,"Yes","No"))</f>
        <v/>
      </c>
      <c r="S666" s="38">
        <f>IF($B666="","",MIN(1,DAY($A666)/IF($N666="Superstore",Settings!$B$5,Settings!$B$4)))</f>
        <v/>
      </c>
      <c r="T666" s="38">
        <f>IF(OR($B666="",$G666="",$S666=0),"",$G666/$S666)</f>
        <v/>
      </c>
      <c r="U666" s="36">
        <f>IF($T666="","",IF($T666&lt;Settings!$B$8,"Critical",IF($T666&lt;Settings!$B$9,"Semi Critical","Non Critical")))</f>
        <v/>
      </c>
      <c r="V666" s="28" t="n"/>
      <c r="Z666">
        <f>IF($B666="","",IFERROR(VLOOKUP($B666,'Plan HC for CCA'!$A:$B,2,0),""))</f>
        <v/>
      </c>
      <c r="AA666">
        <f>IF(OR($B666="",$Z666=""),"",IF(N($M666)&lt;$Z666,"Delta","No Delta"))</f>
        <v/>
      </c>
      <c r="AB666">
        <f>IF(OR($B666="",$Z666=""),"",MAX(0,$Z666-N($M666)))</f>
        <v/>
      </c>
      <c r="AC666" s="46">
        <f>IF($B666="","",IFERROR(INDEX('CCA Util %'!$H:$H,MATCH($B666,'CCA Util %'!$E:$E,0)),""))</f>
        <v/>
      </c>
      <c r="AD666">
        <f>IF($B666="","",IFERROR(INDEX('CCA Util %'!$G:$G,MATCH($B666,'CCA Util %'!$E:$E,0)),""))</f>
        <v/>
      </c>
      <c r="AE666">
        <f>IF(OR($B666="",$U666=""),"",$U666&amp;" &amp; "&amp;IF(OR($AD666="",$AD666=0),"Util NA",$AD666&amp;" Util"))</f>
        <v/>
      </c>
    </row>
    <row r="667" ht="15.75" customHeight="1" s="42">
      <c r="A667" s="41" t="n"/>
      <c r="G667" s="38" t="n"/>
      <c r="H667" s="38" t="n"/>
      <c r="I667" s="38" t="n"/>
      <c r="J667" s="38" t="n"/>
      <c r="K667" s="38" t="n"/>
      <c r="L667" s="38" t="n"/>
      <c r="N667" s="36">
        <f>IF($B667="","",IF($C667="SUPERSTORE","Superstore","DH"))</f>
        <v/>
      </c>
      <c r="O667" s="36">
        <f>IF($B667="","",IFERROR(VLOOKUP($B667,Mapping!$A:$C,2,0),"Not Mapped"))</f>
        <v/>
      </c>
      <c r="P667" s="36">
        <f>IF($B667="","",IFERROR(VLOOKUP($B667,Mapping!$A:$C,3,0),"Not Mapped"))</f>
        <v/>
      </c>
      <c r="Q667" s="36">
        <f>IF($B667="","",IFERROR(VLOOKUP($O667,Leaders!$A:$B,2,0),"Not Mapped"))</f>
        <v/>
      </c>
      <c r="R667" s="36">
        <f>IF($B667="","",IF(COUNTIF(Exclusions!$A:$A,$B667)&gt;0,"Yes","No"))</f>
        <v/>
      </c>
      <c r="S667" s="38">
        <f>IF($B667="","",MIN(1,DAY($A667)/IF($N667="Superstore",Settings!$B$5,Settings!$B$4)))</f>
        <v/>
      </c>
      <c r="T667" s="38">
        <f>IF(OR($B667="",$G667="",$S667=0),"",$G667/$S667)</f>
        <v/>
      </c>
      <c r="U667" s="36">
        <f>IF($T667="","",IF($T667&lt;Settings!$B$8,"Critical",IF($T667&lt;Settings!$B$9,"Semi Critical","Non Critical")))</f>
        <v/>
      </c>
      <c r="V667" s="28" t="n"/>
      <c r="Z667">
        <f>IF($B667="","",IFERROR(VLOOKUP($B667,'Plan HC for CCA'!$A:$B,2,0),""))</f>
        <v/>
      </c>
      <c r="AA667">
        <f>IF(OR($B667="",$Z667=""),"",IF(N($M667)&lt;$Z667,"Delta","No Delta"))</f>
        <v/>
      </c>
      <c r="AB667">
        <f>IF(OR($B667="",$Z667=""),"",MAX(0,$Z667-N($M667)))</f>
        <v/>
      </c>
      <c r="AC667" s="46">
        <f>IF($B667="","",IFERROR(INDEX('CCA Util %'!$H:$H,MATCH($B667,'CCA Util %'!$E:$E,0)),""))</f>
        <v/>
      </c>
      <c r="AD667">
        <f>IF($B667="","",IFERROR(INDEX('CCA Util %'!$G:$G,MATCH($B667,'CCA Util %'!$E:$E,0)),""))</f>
        <v/>
      </c>
      <c r="AE667">
        <f>IF(OR($B667="",$U667=""),"",$U667&amp;" &amp; "&amp;IF(OR($AD667="",$AD667=0),"Util NA",$AD667&amp;" Util"))</f>
        <v/>
      </c>
    </row>
    <row r="668" ht="15.75" customHeight="1" s="42">
      <c r="A668" s="41" t="n"/>
      <c r="G668" s="38" t="n"/>
      <c r="H668" s="38" t="n"/>
      <c r="I668" s="38" t="n"/>
      <c r="J668" s="38" t="n"/>
      <c r="K668" s="38" t="n"/>
      <c r="L668" s="38" t="n"/>
      <c r="N668" s="36">
        <f>IF($B668="","",IF($C668="SUPERSTORE","Superstore","DH"))</f>
        <v/>
      </c>
      <c r="O668" s="36">
        <f>IF($B668="","",IFERROR(VLOOKUP($B668,Mapping!$A:$C,2,0),"Not Mapped"))</f>
        <v/>
      </c>
      <c r="P668" s="36">
        <f>IF($B668="","",IFERROR(VLOOKUP($B668,Mapping!$A:$C,3,0),"Not Mapped"))</f>
        <v/>
      </c>
      <c r="Q668" s="36">
        <f>IF($B668="","",IFERROR(VLOOKUP($O668,Leaders!$A:$B,2,0),"Not Mapped"))</f>
        <v/>
      </c>
      <c r="R668" s="36">
        <f>IF($B668="","",IF(COUNTIF(Exclusions!$A:$A,$B668)&gt;0,"Yes","No"))</f>
        <v/>
      </c>
      <c r="S668" s="38">
        <f>IF($B668="","",MIN(1,DAY($A668)/IF($N668="Superstore",Settings!$B$5,Settings!$B$4)))</f>
        <v/>
      </c>
      <c r="T668" s="38">
        <f>IF(OR($B668="",$G668="",$S668=0),"",$G668/$S668)</f>
        <v/>
      </c>
      <c r="U668" s="36">
        <f>IF($T668="","",IF($T668&lt;Settings!$B$8,"Critical",IF($T668&lt;Settings!$B$9,"Semi Critical","Non Critical")))</f>
        <v/>
      </c>
      <c r="V668" s="28" t="n"/>
      <c r="Z668">
        <f>IF($B668="","",IFERROR(VLOOKUP($B668,'Plan HC for CCA'!$A:$B,2,0),""))</f>
        <v/>
      </c>
      <c r="AA668">
        <f>IF(OR($B668="",$Z668=""),"",IF(N($M668)&lt;$Z668,"Delta","No Delta"))</f>
        <v/>
      </c>
      <c r="AB668">
        <f>IF(OR($B668="",$Z668=""),"",MAX(0,$Z668-N($M668)))</f>
        <v/>
      </c>
      <c r="AC668" s="46">
        <f>IF($B668="","",IFERROR(INDEX('CCA Util %'!$H:$H,MATCH($B668,'CCA Util %'!$E:$E,0)),""))</f>
        <v/>
      </c>
      <c r="AD668">
        <f>IF($B668="","",IFERROR(INDEX('CCA Util %'!$G:$G,MATCH($B668,'CCA Util %'!$E:$E,0)),""))</f>
        <v/>
      </c>
      <c r="AE668">
        <f>IF(OR($B668="",$U668=""),"",$U668&amp;" &amp; "&amp;IF(OR($AD668="",$AD668=0),"Util NA",$AD668&amp;" Util"))</f>
        <v/>
      </c>
    </row>
    <row r="669" ht="15.75" customHeight="1" s="42">
      <c r="A669" s="41" t="n"/>
      <c r="G669" s="38" t="n"/>
      <c r="H669" s="38" t="n"/>
      <c r="I669" s="38" t="n"/>
      <c r="J669" s="38" t="n"/>
      <c r="K669" s="38" t="n"/>
      <c r="L669" s="38" t="n"/>
      <c r="N669" s="36">
        <f>IF($B669="","",IF($C669="SUPERSTORE","Superstore","DH"))</f>
        <v/>
      </c>
      <c r="O669" s="36">
        <f>IF($B669="","",IFERROR(VLOOKUP($B669,Mapping!$A:$C,2,0),"Not Mapped"))</f>
        <v/>
      </c>
      <c r="P669" s="36">
        <f>IF($B669="","",IFERROR(VLOOKUP($B669,Mapping!$A:$C,3,0),"Not Mapped"))</f>
        <v/>
      </c>
      <c r="Q669" s="36">
        <f>IF($B669="","",IFERROR(VLOOKUP($O669,Leaders!$A:$B,2,0),"Not Mapped"))</f>
        <v/>
      </c>
      <c r="R669" s="36">
        <f>IF($B669="","",IF(COUNTIF(Exclusions!$A:$A,$B669)&gt;0,"Yes","No"))</f>
        <v/>
      </c>
      <c r="S669" s="38">
        <f>IF($B669="","",MIN(1,DAY($A669)/IF($N669="Superstore",Settings!$B$5,Settings!$B$4)))</f>
        <v/>
      </c>
      <c r="T669" s="38">
        <f>IF(OR($B669="",$G669="",$S669=0),"",$G669/$S669)</f>
        <v/>
      </c>
      <c r="U669" s="36">
        <f>IF($T669="","",IF($T669&lt;Settings!$B$8,"Critical",IF($T669&lt;Settings!$B$9,"Semi Critical","Non Critical")))</f>
        <v/>
      </c>
      <c r="V669" s="28" t="n"/>
      <c r="Z669">
        <f>IF($B669="","",IFERROR(VLOOKUP($B669,'Plan HC for CCA'!$A:$B,2,0),""))</f>
        <v/>
      </c>
      <c r="AA669">
        <f>IF(OR($B669="",$Z669=""),"",IF(N($M669)&lt;$Z669,"Delta","No Delta"))</f>
        <v/>
      </c>
      <c r="AB669">
        <f>IF(OR($B669="",$Z669=""),"",MAX(0,$Z669-N($M669)))</f>
        <v/>
      </c>
      <c r="AC669" s="46">
        <f>IF($B669="","",IFERROR(INDEX('CCA Util %'!$H:$H,MATCH($B669,'CCA Util %'!$E:$E,0)),""))</f>
        <v/>
      </c>
      <c r="AD669">
        <f>IF($B669="","",IFERROR(INDEX('CCA Util %'!$G:$G,MATCH($B669,'CCA Util %'!$E:$E,0)),""))</f>
        <v/>
      </c>
      <c r="AE669">
        <f>IF(OR($B669="",$U669=""),"",$U669&amp;" &amp; "&amp;IF(OR($AD669="",$AD669=0),"Util NA",$AD669&amp;" Util"))</f>
        <v/>
      </c>
    </row>
    <row r="670" ht="15.75" customHeight="1" s="42">
      <c r="A670" s="41" t="n"/>
      <c r="G670" s="38" t="n"/>
      <c r="H670" s="38" t="n"/>
      <c r="I670" s="38" t="n"/>
      <c r="J670" s="38" t="n"/>
      <c r="K670" s="38" t="n"/>
      <c r="L670" s="38" t="n"/>
      <c r="N670" s="36">
        <f>IF($B670="","",IF($C670="SUPERSTORE","Superstore","DH"))</f>
        <v/>
      </c>
      <c r="O670" s="36">
        <f>IF($B670="","",IFERROR(VLOOKUP($B670,Mapping!$A:$C,2,0),"Not Mapped"))</f>
        <v/>
      </c>
      <c r="P670" s="36">
        <f>IF($B670="","",IFERROR(VLOOKUP($B670,Mapping!$A:$C,3,0),"Not Mapped"))</f>
        <v/>
      </c>
      <c r="Q670" s="36">
        <f>IF($B670="","",IFERROR(VLOOKUP($O670,Leaders!$A:$B,2,0),"Not Mapped"))</f>
        <v/>
      </c>
      <c r="R670" s="36">
        <f>IF($B670="","",IF(COUNTIF(Exclusions!$A:$A,$B670)&gt;0,"Yes","No"))</f>
        <v/>
      </c>
      <c r="S670" s="38">
        <f>IF($B670="","",MIN(1,DAY($A670)/IF($N670="Superstore",Settings!$B$5,Settings!$B$4)))</f>
        <v/>
      </c>
      <c r="T670" s="38">
        <f>IF(OR($B670="",$G670="",$S670=0),"",$G670/$S670)</f>
        <v/>
      </c>
      <c r="U670" s="36">
        <f>IF($T670="","",IF($T670&lt;Settings!$B$8,"Critical",IF($T670&lt;Settings!$B$9,"Semi Critical","Non Critical")))</f>
        <v/>
      </c>
      <c r="V670" s="28" t="n"/>
      <c r="Z670">
        <f>IF($B670="","",IFERROR(VLOOKUP($B670,'Plan HC for CCA'!$A:$B,2,0),""))</f>
        <v/>
      </c>
      <c r="AA670">
        <f>IF(OR($B670="",$Z670=""),"",IF(N($M670)&lt;$Z670,"Delta","No Delta"))</f>
        <v/>
      </c>
      <c r="AB670">
        <f>IF(OR($B670="",$Z670=""),"",MAX(0,$Z670-N($M670)))</f>
        <v/>
      </c>
      <c r="AC670" s="46">
        <f>IF($B670="","",IFERROR(INDEX('CCA Util %'!$H:$H,MATCH($B670,'CCA Util %'!$E:$E,0)),""))</f>
        <v/>
      </c>
      <c r="AD670">
        <f>IF($B670="","",IFERROR(INDEX('CCA Util %'!$G:$G,MATCH($B670,'CCA Util %'!$E:$E,0)),""))</f>
        <v/>
      </c>
      <c r="AE670">
        <f>IF(OR($B670="",$U670=""),"",$U670&amp;" &amp; "&amp;IF(OR($AD670="",$AD670=0),"Util NA",$AD670&amp;" Util"))</f>
        <v/>
      </c>
    </row>
    <row r="671" ht="15.75" customHeight="1" s="42">
      <c r="A671" s="41" t="n"/>
      <c r="G671" s="38" t="n"/>
      <c r="H671" s="38" t="n"/>
      <c r="I671" s="38" t="n"/>
      <c r="J671" s="38" t="n"/>
      <c r="K671" s="38" t="n"/>
      <c r="L671" s="38" t="n"/>
      <c r="N671" s="36">
        <f>IF($B671="","",IF($C671="SUPERSTORE","Superstore","DH"))</f>
        <v/>
      </c>
      <c r="O671" s="36">
        <f>IF($B671="","",IFERROR(VLOOKUP($B671,Mapping!$A:$C,2,0),"Not Mapped"))</f>
        <v/>
      </c>
      <c r="P671" s="36">
        <f>IF($B671="","",IFERROR(VLOOKUP($B671,Mapping!$A:$C,3,0),"Not Mapped"))</f>
        <v/>
      </c>
      <c r="Q671" s="36">
        <f>IF($B671="","",IFERROR(VLOOKUP($O671,Leaders!$A:$B,2,0),"Not Mapped"))</f>
        <v/>
      </c>
      <c r="R671" s="36">
        <f>IF($B671="","",IF(COUNTIF(Exclusions!$A:$A,$B671)&gt;0,"Yes","No"))</f>
        <v/>
      </c>
      <c r="S671" s="38">
        <f>IF($B671="","",MIN(1,DAY($A671)/IF($N671="Superstore",Settings!$B$5,Settings!$B$4)))</f>
        <v/>
      </c>
      <c r="T671" s="38">
        <f>IF(OR($B671="",$G671="",$S671=0),"",$G671/$S671)</f>
        <v/>
      </c>
      <c r="U671" s="36">
        <f>IF($T671="","",IF($T671&lt;Settings!$B$8,"Critical",IF($T671&lt;Settings!$B$9,"Semi Critical","Non Critical")))</f>
        <v/>
      </c>
      <c r="V671" s="28" t="n"/>
      <c r="Z671">
        <f>IF($B671="","",IFERROR(VLOOKUP($B671,'Plan HC for CCA'!$A:$B,2,0),""))</f>
        <v/>
      </c>
      <c r="AA671">
        <f>IF(OR($B671="",$Z671=""),"",IF(N($M671)&lt;$Z671,"Delta","No Delta"))</f>
        <v/>
      </c>
      <c r="AB671">
        <f>IF(OR($B671="",$Z671=""),"",MAX(0,$Z671-N($M671)))</f>
        <v/>
      </c>
      <c r="AC671" s="46">
        <f>IF($B671="","",IFERROR(INDEX('CCA Util %'!$H:$H,MATCH($B671,'CCA Util %'!$E:$E,0)),""))</f>
        <v/>
      </c>
      <c r="AD671">
        <f>IF($B671="","",IFERROR(INDEX('CCA Util %'!$G:$G,MATCH($B671,'CCA Util %'!$E:$E,0)),""))</f>
        <v/>
      </c>
      <c r="AE671">
        <f>IF(OR($B671="",$U671=""),"",$U671&amp;" &amp; "&amp;IF(OR($AD671="",$AD671=0),"Util NA",$AD671&amp;" Util"))</f>
        <v/>
      </c>
    </row>
    <row r="672" ht="15.75" customHeight="1" s="42">
      <c r="A672" s="41" t="n"/>
      <c r="G672" s="38" t="n"/>
      <c r="H672" s="38" t="n"/>
      <c r="I672" s="38" t="n"/>
      <c r="J672" s="38" t="n"/>
      <c r="K672" s="38" t="n"/>
      <c r="L672" s="38" t="n"/>
      <c r="N672" s="36">
        <f>IF($B672="","",IF($C672="SUPERSTORE","Superstore","DH"))</f>
        <v/>
      </c>
      <c r="O672" s="36">
        <f>IF($B672="","",IFERROR(VLOOKUP($B672,Mapping!$A:$C,2,0),"Not Mapped"))</f>
        <v/>
      </c>
      <c r="P672" s="36">
        <f>IF($B672="","",IFERROR(VLOOKUP($B672,Mapping!$A:$C,3,0),"Not Mapped"))</f>
        <v/>
      </c>
      <c r="Q672" s="36">
        <f>IF($B672="","",IFERROR(VLOOKUP($O672,Leaders!$A:$B,2,0),"Not Mapped"))</f>
        <v/>
      </c>
      <c r="R672" s="36">
        <f>IF($B672="","",IF(COUNTIF(Exclusions!$A:$A,$B672)&gt;0,"Yes","No"))</f>
        <v/>
      </c>
      <c r="S672" s="38">
        <f>IF($B672="","",MIN(1,DAY($A672)/IF($N672="Superstore",Settings!$B$5,Settings!$B$4)))</f>
        <v/>
      </c>
      <c r="T672" s="38">
        <f>IF(OR($B672="",$G672="",$S672=0),"",$G672/$S672)</f>
        <v/>
      </c>
      <c r="U672" s="36">
        <f>IF($T672="","",IF($T672&lt;Settings!$B$8,"Critical",IF($T672&lt;Settings!$B$9,"Semi Critical","Non Critical")))</f>
        <v/>
      </c>
      <c r="V672" s="28" t="n"/>
      <c r="Z672">
        <f>IF($B672="","",IFERROR(VLOOKUP($B672,'Plan HC for CCA'!$A:$B,2,0),""))</f>
        <v/>
      </c>
      <c r="AA672">
        <f>IF(OR($B672="",$Z672=""),"",IF(N($M672)&lt;$Z672,"Delta","No Delta"))</f>
        <v/>
      </c>
      <c r="AB672">
        <f>IF(OR($B672="",$Z672=""),"",MAX(0,$Z672-N($M672)))</f>
        <v/>
      </c>
      <c r="AC672" s="46">
        <f>IF($B672="","",IFERROR(INDEX('CCA Util %'!$H:$H,MATCH($B672,'CCA Util %'!$E:$E,0)),""))</f>
        <v/>
      </c>
      <c r="AD672">
        <f>IF($B672="","",IFERROR(INDEX('CCA Util %'!$G:$G,MATCH($B672,'CCA Util %'!$E:$E,0)),""))</f>
        <v/>
      </c>
      <c r="AE672">
        <f>IF(OR($B672="",$U672=""),"",$U672&amp;" &amp; "&amp;IF(OR($AD672="",$AD672=0),"Util NA",$AD672&amp;" Util"))</f>
        <v/>
      </c>
    </row>
    <row r="673" ht="15.75" customHeight="1" s="42">
      <c r="A673" s="41" t="n"/>
      <c r="G673" s="38" t="n"/>
      <c r="H673" s="38" t="n"/>
      <c r="I673" s="38" t="n"/>
      <c r="J673" s="38" t="n"/>
      <c r="K673" s="38" t="n"/>
      <c r="L673" s="38" t="n"/>
      <c r="N673" s="36">
        <f>IF($B673="","",IF($C673="SUPERSTORE","Superstore","DH"))</f>
        <v/>
      </c>
      <c r="O673" s="36">
        <f>IF($B673="","",IFERROR(VLOOKUP($B673,Mapping!$A:$C,2,0),"Not Mapped"))</f>
        <v/>
      </c>
      <c r="P673" s="36">
        <f>IF($B673="","",IFERROR(VLOOKUP($B673,Mapping!$A:$C,3,0),"Not Mapped"))</f>
        <v/>
      </c>
      <c r="Q673" s="36">
        <f>IF($B673="","",IFERROR(VLOOKUP($O673,Leaders!$A:$B,2,0),"Not Mapped"))</f>
        <v/>
      </c>
      <c r="R673" s="36">
        <f>IF($B673="","",IF(COUNTIF(Exclusions!$A:$A,$B673)&gt;0,"Yes","No"))</f>
        <v/>
      </c>
      <c r="S673" s="38">
        <f>IF($B673="","",MIN(1,DAY($A673)/IF($N673="Superstore",Settings!$B$5,Settings!$B$4)))</f>
        <v/>
      </c>
      <c r="T673" s="38">
        <f>IF(OR($B673="",$G673="",$S673=0),"",$G673/$S673)</f>
        <v/>
      </c>
      <c r="U673" s="36">
        <f>IF($T673="","",IF($T673&lt;Settings!$B$8,"Critical",IF($T673&lt;Settings!$B$9,"Semi Critical","Non Critical")))</f>
        <v/>
      </c>
      <c r="V673" s="28" t="n"/>
      <c r="Z673">
        <f>IF($B673="","",IFERROR(VLOOKUP($B673,'Plan HC for CCA'!$A:$B,2,0),""))</f>
        <v/>
      </c>
      <c r="AA673">
        <f>IF(OR($B673="",$Z673=""),"",IF(N($M673)&lt;$Z673,"Delta","No Delta"))</f>
        <v/>
      </c>
      <c r="AB673">
        <f>IF(OR($B673="",$Z673=""),"",MAX(0,$Z673-N($M673)))</f>
        <v/>
      </c>
      <c r="AC673" s="46">
        <f>IF($B673="","",IFERROR(INDEX('CCA Util %'!$H:$H,MATCH($B673,'CCA Util %'!$E:$E,0)),""))</f>
        <v/>
      </c>
      <c r="AD673">
        <f>IF($B673="","",IFERROR(INDEX('CCA Util %'!$G:$G,MATCH($B673,'CCA Util %'!$E:$E,0)),""))</f>
        <v/>
      </c>
      <c r="AE673">
        <f>IF(OR($B673="",$U673=""),"",$U673&amp;" &amp; "&amp;IF(OR($AD673="",$AD673=0),"Util NA",$AD673&amp;" Util"))</f>
        <v/>
      </c>
    </row>
    <row r="674" ht="15.75" customHeight="1" s="42">
      <c r="A674" s="41" t="n"/>
      <c r="G674" s="38" t="n"/>
      <c r="H674" s="38" t="n"/>
      <c r="I674" s="38" t="n"/>
      <c r="J674" s="38" t="n"/>
      <c r="K674" s="38" t="n"/>
      <c r="L674" s="38" t="n"/>
      <c r="N674" s="36">
        <f>IF($B674="","",IF($C674="SUPERSTORE","Superstore","DH"))</f>
        <v/>
      </c>
      <c r="O674" s="36">
        <f>IF($B674="","",IFERROR(VLOOKUP($B674,Mapping!$A:$C,2,0),"Not Mapped"))</f>
        <v/>
      </c>
      <c r="P674" s="36">
        <f>IF($B674="","",IFERROR(VLOOKUP($B674,Mapping!$A:$C,3,0),"Not Mapped"))</f>
        <v/>
      </c>
      <c r="Q674" s="36">
        <f>IF($B674="","",IFERROR(VLOOKUP($O674,Leaders!$A:$B,2,0),"Not Mapped"))</f>
        <v/>
      </c>
      <c r="R674" s="36">
        <f>IF($B674="","",IF(COUNTIF(Exclusions!$A:$A,$B674)&gt;0,"Yes","No"))</f>
        <v/>
      </c>
      <c r="S674" s="38">
        <f>IF($B674="","",MIN(1,DAY($A674)/IF($N674="Superstore",Settings!$B$5,Settings!$B$4)))</f>
        <v/>
      </c>
      <c r="T674" s="38">
        <f>IF(OR($B674="",$G674="",$S674=0),"",$G674/$S674)</f>
        <v/>
      </c>
      <c r="U674" s="36">
        <f>IF($T674="","",IF($T674&lt;Settings!$B$8,"Critical",IF($T674&lt;Settings!$B$9,"Semi Critical","Non Critical")))</f>
        <v/>
      </c>
      <c r="V674" s="28" t="n"/>
      <c r="Z674">
        <f>IF($B674="","",IFERROR(VLOOKUP($B674,'Plan HC for CCA'!$A:$B,2,0),""))</f>
        <v/>
      </c>
      <c r="AA674">
        <f>IF(OR($B674="",$Z674=""),"",IF(N($M674)&lt;$Z674,"Delta","No Delta"))</f>
        <v/>
      </c>
      <c r="AB674">
        <f>IF(OR($B674="",$Z674=""),"",MAX(0,$Z674-N($M674)))</f>
        <v/>
      </c>
      <c r="AC674" s="46">
        <f>IF($B674="","",IFERROR(INDEX('CCA Util %'!$H:$H,MATCH($B674,'CCA Util %'!$E:$E,0)),""))</f>
        <v/>
      </c>
      <c r="AD674">
        <f>IF($B674="","",IFERROR(INDEX('CCA Util %'!$G:$G,MATCH($B674,'CCA Util %'!$E:$E,0)),""))</f>
        <v/>
      </c>
      <c r="AE674">
        <f>IF(OR($B674="",$U674=""),"",$U674&amp;" &amp; "&amp;IF(OR($AD674="",$AD674=0),"Util NA",$AD674&amp;" Util"))</f>
        <v/>
      </c>
    </row>
    <row r="675" ht="15.75" customHeight="1" s="42">
      <c r="A675" s="41" t="n"/>
      <c r="G675" s="38" t="n"/>
      <c r="H675" s="38" t="n"/>
      <c r="I675" s="38" t="n"/>
      <c r="J675" s="38" t="n"/>
      <c r="K675" s="38" t="n"/>
      <c r="L675" s="38" t="n"/>
      <c r="N675" s="36">
        <f>IF($B675="","",IF($C675="SUPERSTORE","Superstore","DH"))</f>
        <v/>
      </c>
      <c r="O675" s="36">
        <f>IF($B675="","",IFERROR(VLOOKUP($B675,Mapping!$A:$C,2,0),"Not Mapped"))</f>
        <v/>
      </c>
      <c r="P675" s="36">
        <f>IF($B675="","",IFERROR(VLOOKUP($B675,Mapping!$A:$C,3,0),"Not Mapped"))</f>
        <v/>
      </c>
      <c r="Q675" s="36">
        <f>IF($B675="","",IFERROR(VLOOKUP($O675,Leaders!$A:$B,2,0),"Not Mapped"))</f>
        <v/>
      </c>
      <c r="R675" s="36">
        <f>IF($B675="","",IF(COUNTIF(Exclusions!$A:$A,$B675)&gt;0,"Yes","No"))</f>
        <v/>
      </c>
      <c r="S675" s="38">
        <f>IF($B675="","",MIN(1,DAY($A675)/IF($N675="Superstore",Settings!$B$5,Settings!$B$4)))</f>
        <v/>
      </c>
      <c r="T675" s="38">
        <f>IF(OR($B675="",$G675="",$S675=0),"",$G675/$S675)</f>
        <v/>
      </c>
      <c r="U675" s="36">
        <f>IF($T675="","",IF($T675&lt;Settings!$B$8,"Critical",IF($T675&lt;Settings!$B$9,"Semi Critical","Non Critical")))</f>
        <v/>
      </c>
      <c r="V675" s="28" t="n"/>
      <c r="Z675">
        <f>IF($B675="","",IFERROR(VLOOKUP($B675,'Plan HC for CCA'!$A:$B,2,0),""))</f>
        <v/>
      </c>
      <c r="AA675">
        <f>IF(OR($B675="",$Z675=""),"",IF(N($M675)&lt;$Z675,"Delta","No Delta"))</f>
        <v/>
      </c>
      <c r="AB675">
        <f>IF(OR($B675="",$Z675=""),"",MAX(0,$Z675-N($M675)))</f>
        <v/>
      </c>
      <c r="AC675" s="46">
        <f>IF($B675="","",IFERROR(INDEX('CCA Util %'!$H:$H,MATCH($B675,'CCA Util %'!$E:$E,0)),""))</f>
        <v/>
      </c>
      <c r="AD675">
        <f>IF($B675="","",IFERROR(INDEX('CCA Util %'!$G:$G,MATCH($B675,'CCA Util %'!$E:$E,0)),""))</f>
        <v/>
      </c>
      <c r="AE675">
        <f>IF(OR($B675="",$U675=""),"",$U675&amp;" &amp; "&amp;IF(OR($AD675="",$AD675=0),"Util NA",$AD675&amp;" Util"))</f>
        <v/>
      </c>
    </row>
    <row r="676" ht="15.75" customHeight="1" s="42">
      <c r="A676" s="41" t="n"/>
      <c r="G676" s="38" t="n"/>
      <c r="H676" s="38" t="n"/>
      <c r="I676" s="38" t="n"/>
      <c r="J676" s="38" t="n"/>
      <c r="K676" s="38" t="n"/>
      <c r="L676" s="38" t="n"/>
      <c r="N676" s="36">
        <f>IF($B676="","",IF($C676="SUPERSTORE","Superstore","DH"))</f>
        <v/>
      </c>
      <c r="O676" s="36">
        <f>IF($B676="","",IFERROR(VLOOKUP($B676,Mapping!$A:$C,2,0),"Not Mapped"))</f>
        <v/>
      </c>
      <c r="P676" s="36">
        <f>IF($B676="","",IFERROR(VLOOKUP($B676,Mapping!$A:$C,3,0),"Not Mapped"))</f>
        <v/>
      </c>
      <c r="Q676" s="36">
        <f>IF($B676="","",IFERROR(VLOOKUP($O676,Leaders!$A:$B,2,0),"Not Mapped"))</f>
        <v/>
      </c>
      <c r="R676" s="36">
        <f>IF($B676="","",IF(COUNTIF(Exclusions!$A:$A,$B676)&gt;0,"Yes","No"))</f>
        <v/>
      </c>
      <c r="S676" s="38">
        <f>IF($B676="","",MIN(1,DAY($A676)/IF($N676="Superstore",Settings!$B$5,Settings!$B$4)))</f>
        <v/>
      </c>
      <c r="T676" s="38">
        <f>IF(OR($B676="",$G676="",$S676=0),"",$G676/$S676)</f>
        <v/>
      </c>
      <c r="U676" s="36">
        <f>IF($T676="","",IF($T676&lt;Settings!$B$8,"Critical",IF($T676&lt;Settings!$B$9,"Semi Critical","Non Critical")))</f>
        <v/>
      </c>
      <c r="V676" s="28" t="n"/>
      <c r="Z676">
        <f>IF($B676="","",IFERROR(VLOOKUP($B676,'Plan HC for CCA'!$A:$B,2,0),""))</f>
        <v/>
      </c>
      <c r="AA676">
        <f>IF(OR($B676="",$Z676=""),"",IF(N($M676)&lt;$Z676,"Delta","No Delta"))</f>
        <v/>
      </c>
      <c r="AB676">
        <f>IF(OR($B676="",$Z676=""),"",MAX(0,$Z676-N($M676)))</f>
        <v/>
      </c>
      <c r="AC676" s="46">
        <f>IF($B676="","",IFERROR(INDEX('CCA Util %'!$H:$H,MATCH($B676,'CCA Util %'!$E:$E,0)),""))</f>
        <v/>
      </c>
      <c r="AD676">
        <f>IF($B676="","",IFERROR(INDEX('CCA Util %'!$G:$G,MATCH($B676,'CCA Util %'!$E:$E,0)),""))</f>
        <v/>
      </c>
      <c r="AE676">
        <f>IF(OR($B676="",$U676=""),"",$U676&amp;" &amp; "&amp;IF(OR($AD676="",$AD676=0),"Util NA",$AD676&amp;" Util"))</f>
        <v/>
      </c>
    </row>
    <row r="677" ht="15.75" customHeight="1" s="42">
      <c r="A677" s="41" t="n"/>
      <c r="G677" s="38" t="n"/>
      <c r="H677" s="38" t="n"/>
      <c r="I677" s="38" t="n"/>
      <c r="J677" s="38" t="n"/>
      <c r="K677" s="38" t="n"/>
      <c r="L677" s="38" t="n"/>
      <c r="N677" s="36">
        <f>IF($B677="","",IF($C677="SUPERSTORE","Superstore","DH"))</f>
        <v/>
      </c>
      <c r="O677" s="36">
        <f>IF($B677="","",IFERROR(VLOOKUP($B677,Mapping!$A:$C,2,0),"Not Mapped"))</f>
        <v/>
      </c>
      <c r="P677" s="36">
        <f>IF($B677="","",IFERROR(VLOOKUP($B677,Mapping!$A:$C,3,0),"Not Mapped"))</f>
        <v/>
      </c>
      <c r="Q677" s="36">
        <f>IF($B677="","",IFERROR(VLOOKUP($O677,Leaders!$A:$B,2,0),"Not Mapped"))</f>
        <v/>
      </c>
      <c r="R677" s="36">
        <f>IF($B677="","",IF(COUNTIF(Exclusions!$A:$A,$B677)&gt;0,"Yes","No"))</f>
        <v/>
      </c>
      <c r="S677" s="38">
        <f>IF($B677="","",MIN(1,DAY($A677)/IF($N677="Superstore",Settings!$B$5,Settings!$B$4)))</f>
        <v/>
      </c>
      <c r="T677" s="38">
        <f>IF(OR($B677="",$G677="",$S677=0),"",$G677/$S677)</f>
        <v/>
      </c>
      <c r="U677" s="36">
        <f>IF($T677="","",IF($T677&lt;Settings!$B$8,"Critical",IF($T677&lt;Settings!$B$9,"Semi Critical","Non Critical")))</f>
        <v/>
      </c>
      <c r="V677" s="28" t="n"/>
      <c r="Z677">
        <f>IF($B677="","",IFERROR(VLOOKUP($B677,'Plan HC for CCA'!$A:$B,2,0),""))</f>
        <v/>
      </c>
      <c r="AA677">
        <f>IF(OR($B677="",$Z677=""),"",IF(N($M677)&lt;$Z677,"Delta","No Delta"))</f>
        <v/>
      </c>
      <c r="AB677">
        <f>IF(OR($B677="",$Z677=""),"",MAX(0,$Z677-N($M677)))</f>
        <v/>
      </c>
      <c r="AC677" s="46">
        <f>IF($B677="","",IFERROR(INDEX('CCA Util %'!$H:$H,MATCH($B677,'CCA Util %'!$E:$E,0)),""))</f>
        <v/>
      </c>
      <c r="AD677">
        <f>IF($B677="","",IFERROR(INDEX('CCA Util %'!$G:$G,MATCH($B677,'CCA Util %'!$E:$E,0)),""))</f>
        <v/>
      </c>
      <c r="AE677">
        <f>IF(OR($B677="",$U677=""),"",$U677&amp;" &amp; "&amp;IF(OR($AD677="",$AD677=0),"Util NA",$AD677&amp;" Util"))</f>
        <v/>
      </c>
    </row>
    <row r="678" ht="15.75" customHeight="1" s="42">
      <c r="A678" s="41" t="n"/>
      <c r="G678" s="38" t="n"/>
      <c r="H678" s="38" t="n"/>
      <c r="I678" s="38" t="n"/>
      <c r="J678" s="38" t="n"/>
      <c r="K678" s="38" t="n"/>
      <c r="L678" s="38" t="n"/>
      <c r="N678" s="36">
        <f>IF($B678="","",IF($C678="SUPERSTORE","Superstore","DH"))</f>
        <v/>
      </c>
      <c r="O678" s="36">
        <f>IF($B678="","",IFERROR(VLOOKUP($B678,Mapping!$A:$C,2,0),"Not Mapped"))</f>
        <v/>
      </c>
      <c r="P678" s="36">
        <f>IF($B678="","",IFERROR(VLOOKUP($B678,Mapping!$A:$C,3,0),"Not Mapped"))</f>
        <v/>
      </c>
      <c r="Q678" s="36">
        <f>IF($B678="","",IFERROR(VLOOKUP($O678,Leaders!$A:$B,2,0),"Not Mapped"))</f>
        <v/>
      </c>
      <c r="R678" s="36">
        <f>IF($B678="","",IF(COUNTIF(Exclusions!$A:$A,$B678)&gt;0,"Yes","No"))</f>
        <v/>
      </c>
      <c r="S678" s="38">
        <f>IF($B678="","",MIN(1,DAY($A678)/IF($N678="Superstore",Settings!$B$5,Settings!$B$4)))</f>
        <v/>
      </c>
      <c r="T678" s="38">
        <f>IF(OR($B678="",$G678="",$S678=0),"",$G678/$S678)</f>
        <v/>
      </c>
      <c r="U678" s="36">
        <f>IF($T678="","",IF($T678&lt;Settings!$B$8,"Critical",IF($T678&lt;Settings!$B$9,"Semi Critical","Non Critical")))</f>
        <v/>
      </c>
      <c r="V678" s="28" t="n"/>
      <c r="Z678">
        <f>IF($B678="","",IFERROR(VLOOKUP($B678,'Plan HC for CCA'!$A:$B,2,0),""))</f>
        <v/>
      </c>
      <c r="AA678">
        <f>IF(OR($B678="",$Z678=""),"",IF(N($M678)&lt;$Z678,"Delta","No Delta"))</f>
        <v/>
      </c>
      <c r="AB678">
        <f>IF(OR($B678="",$Z678=""),"",MAX(0,$Z678-N($M678)))</f>
        <v/>
      </c>
      <c r="AC678" s="46">
        <f>IF($B678="","",IFERROR(INDEX('CCA Util %'!$H:$H,MATCH($B678,'CCA Util %'!$E:$E,0)),""))</f>
        <v/>
      </c>
      <c r="AD678">
        <f>IF($B678="","",IFERROR(INDEX('CCA Util %'!$G:$G,MATCH($B678,'CCA Util %'!$E:$E,0)),""))</f>
        <v/>
      </c>
      <c r="AE678">
        <f>IF(OR($B678="",$U678=""),"",$U678&amp;" &amp; "&amp;IF(OR($AD678="",$AD678=0),"Util NA",$AD678&amp;" Util"))</f>
        <v/>
      </c>
    </row>
    <row r="679" ht="15.75" customHeight="1" s="42">
      <c r="A679" s="41" t="n"/>
      <c r="G679" s="38" t="n"/>
      <c r="H679" s="38" t="n"/>
      <c r="I679" s="38" t="n"/>
      <c r="J679" s="38" t="n"/>
      <c r="K679" s="38" t="n"/>
      <c r="L679" s="38" t="n"/>
      <c r="N679" s="36">
        <f>IF($B679="","",IF($C679="SUPERSTORE","Superstore","DH"))</f>
        <v/>
      </c>
      <c r="O679" s="36">
        <f>IF($B679="","",IFERROR(VLOOKUP($B679,Mapping!$A:$C,2,0),"Not Mapped"))</f>
        <v/>
      </c>
      <c r="P679" s="36">
        <f>IF($B679="","",IFERROR(VLOOKUP($B679,Mapping!$A:$C,3,0),"Not Mapped"))</f>
        <v/>
      </c>
      <c r="Q679" s="36">
        <f>IF($B679="","",IFERROR(VLOOKUP($O679,Leaders!$A:$B,2,0),"Not Mapped"))</f>
        <v/>
      </c>
      <c r="R679" s="36">
        <f>IF($B679="","",IF(COUNTIF(Exclusions!$A:$A,$B679)&gt;0,"Yes","No"))</f>
        <v/>
      </c>
      <c r="S679" s="38">
        <f>IF($B679="","",MIN(1,DAY($A679)/IF($N679="Superstore",Settings!$B$5,Settings!$B$4)))</f>
        <v/>
      </c>
      <c r="T679" s="38">
        <f>IF(OR($B679="",$G679="",$S679=0),"",$G679/$S679)</f>
        <v/>
      </c>
      <c r="U679" s="36">
        <f>IF($T679="","",IF($T679&lt;Settings!$B$8,"Critical",IF($T679&lt;Settings!$B$9,"Semi Critical","Non Critical")))</f>
        <v/>
      </c>
      <c r="V679" s="28" t="n"/>
      <c r="Z679">
        <f>IF($B679="","",IFERROR(VLOOKUP($B679,'Plan HC for CCA'!$A:$B,2,0),""))</f>
        <v/>
      </c>
      <c r="AA679">
        <f>IF(OR($B679="",$Z679=""),"",IF(N($M679)&lt;$Z679,"Delta","No Delta"))</f>
        <v/>
      </c>
      <c r="AB679">
        <f>IF(OR($B679="",$Z679=""),"",MAX(0,$Z679-N($M679)))</f>
        <v/>
      </c>
      <c r="AC679" s="46">
        <f>IF($B679="","",IFERROR(INDEX('CCA Util %'!$H:$H,MATCH($B679,'CCA Util %'!$E:$E,0)),""))</f>
        <v/>
      </c>
      <c r="AD679">
        <f>IF($B679="","",IFERROR(INDEX('CCA Util %'!$G:$G,MATCH($B679,'CCA Util %'!$E:$E,0)),""))</f>
        <v/>
      </c>
      <c r="AE679">
        <f>IF(OR($B679="",$U679=""),"",$U679&amp;" &amp; "&amp;IF(OR($AD679="",$AD679=0),"Util NA",$AD679&amp;" Util"))</f>
        <v/>
      </c>
    </row>
    <row r="680" ht="15.75" customHeight="1" s="42">
      <c r="A680" s="41" t="n"/>
      <c r="G680" s="38" t="n"/>
      <c r="H680" s="38" t="n"/>
      <c r="I680" s="38" t="n"/>
      <c r="J680" s="38" t="n"/>
      <c r="K680" s="38" t="n"/>
      <c r="L680" s="38" t="n"/>
      <c r="N680" s="36">
        <f>IF($B680="","",IF($C680="SUPERSTORE","Superstore","DH"))</f>
        <v/>
      </c>
      <c r="O680" s="36">
        <f>IF($B680="","",IFERROR(VLOOKUP($B680,Mapping!$A:$C,2,0),"Not Mapped"))</f>
        <v/>
      </c>
      <c r="P680" s="36">
        <f>IF($B680="","",IFERROR(VLOOKUP($B680,Mapping!$A:$C,3,0),"Not Mapped"))</f>
        <v/>
      </c>
      <c r="Q680" s="36">
        <f>IF($B680="","",IFERROR(VLOOKUP($O680,Leaders!$A:$B,2,0),"Not Mapped"))</f>
        <v/>
      </c>
      <c r="R680" s="36">
        <f>IF($B680="","",IF(COUNTIF(Exclusions!$A:$A,$B680)&gt;0,"Yes","No"))</f>
        <v/>
      </c>
      <c r="S680" s="38">
        <f>IF($B680="","",MIN(1,DAY($A680)/IF($N680="Superstore",Settings!$B$5,Settings!$B$4)))</f>
        <v/>
      </c>
      <c r="T680" s="38">
        <f>IF(OR($B680="",$G680="",$S680=0),"",$G680/$S680)</f>
        <v/>
      </c>
      <c r="U680" s="36">
        <f>IF($T680="","",IF($T680&lt;Settings!$B$8,"Critical",IF($T680&lt;Settings!$B$9,"Semi Critical","Non Critical")))</f>
        <v/>
      </c>
      <c r="V680" s="28" t="n"/>
      <c r="Z680">
        <f>IF($B680="","",IFERROR(VLOOKUP($B680,'Plan HC for CCA'!$A:$B,2,0),""))</f>
        <v/>
      </c>
      <c r="AA680">
        <f>IF(OR($B680="",$Z680=""),"",IF(N($M680)&lt;$Z680,"Delta","No Delta"))</f>
        <v/>
      </c>
      <c r="AB680">
        <f>IF(OR($B680="",$Z680=""),"",MAX(0,$Z680-N($M680)))</f>
        <v/>
      </c>
      <c r="AC680" s="46">
        <f>IF($B680="","",IFERROR(INDEX('CCA Util %'!$H:$H,MATCH($B680,'CCA Util %'!$E:$E,0)),""))</f>
        <v/>
      </c>
      <c r="AD680">
        <f>IF($B680="","",IFERROR(INDEX('CCA Util %'!$G:$G,MATCH($B680,'CCA Util %'!$E:$E,0)),""))</f>
        <v/>
      </c>
      <c r="AE680">
        <f>IF(OR($B680="",$U680=""),"",$U680&amp;" &amp; "&amp;IF(OR($AD680="",$AD680=0),"Util NA",$AD680&amp;" Util"))</f>
        <v/>
      </c>
    </row>
    <row r="681" ht="15.75" customHeight="1" s="42">
      <c r="A681" s="41" t="n"/>
      <c r="G681" s="38" t="n"/>
      <c r="H681" s="38" t="n"/>
      <c r="I681" s="38" t="n"/>
      <c r="J681" s="38" t="n"/>
      <c r="K681" s="38" t="n"/>
      <c r="L681" s="38" t="n"/>
      <c r="N681" s="36">
        <f>IF($B681="","",IF($C681="SUPERSTORE","Superstore","DH"))</f>
        <v/>
      </c>
      <c r="O681" s="36">
        <f>IF($B681="","",IFERROR(VLOOKUP($B681,Mapping!$A:$C,2,0),"Not Mapped"))</f>
        <v/>
      </c>
      <c r="P681" s="36">
        <f>IF($B681="","",IFERROR(VLOOKUP($B681,Mapping!$A:$C,3,0),"Not Mapped"))</f>
        <v/>
      </c>
      <c r="Q681" s="36">
        <f>IF($B681="","",IFERROR(VLOOKUP($O681,Leaders!$A:$B,2,0),"Not Mapped"))</f>
        <v/>
      </c>
      <c r="R681" s="36">
        <f>IF($B681="","",IF(COUNTIF(Exclusions!$A:$A,$B681)&gt;0,"Yes","No"))</f>
        <v/>
      </c>
      <c r="S681" s="38">
        <f>IF($B681="","",MIN(1,DAY($A681)/IF($N681="Superstore",Settings!$B$5,Settings!$B$4)))</f>
        <v/>
      </c>
      <c r="T681" s="38">
        <f>IF(OR($B681="",$G681="",$S681=0),"",$G681/$S681)</f>
        <v/>
      </c>
      <c r="U681" s="36">
        <f>IF($T681="","",IF($T681&lt;Settings!$B$8,"Critical",IF($T681&lt;Settings!$B$9,"Semi Critical","Non Critical")))</f>
        <v/>
      </c>
      <c r="V681" s="28" t="n"/>
      <c r="Z681">
        <f>IF($B681="","",IFERROR(VLOOKUP($B681,'Plan HC for CCA'!$A:$B,2,0),""))</f>
        <v/>
      </c>
      <c r="AA681">
        <f>IF(OR($B681="",$Z681=""),"",IF(N($M681)&lt;$Z681,"Delta","No Delta"))</f>
        <v/>
      </c>
      <c r="AB681">
        <f>IF(OR($B681="",$Z681=""),"",MAX(0,$Z681-N($M681)))</f>
        <v/>
      </c>
      <c r="AC681" s="46">
        <f>IF($B681="","",IFERROR(INDEX('CCA Util %'!$H:$H,MATCH($B681,'CCA Util %'!$E:$E,0)),""))</f>
        <v/>
      </c>
      <c r="AD681">
        <f>IF($B681="","",IFERROR(INDEX('CCA Util %'!$G:$G,MATCH($B681,'CCA Util %'!$E:$E,0)),""))</f>
        <v/>
      </c>
      <c r="AE681">
        <f>IF(OR($B681="",$U681=""),"",$U681&amp;" &amp; "&amp;IF(OR($AD681="",$AD681=0),"Util NA",$AD681&amp;" Util"))</f>
        <v/>
      </c>
    </row>
    <row r="682" ht="15.75" customHeight="1" s="42">
      <c r="A682" s="41" t="n"/>
      <c r="G682" s="38" t="n"/>
      <c r="H682" s="38" t="n"/>
      <c r="I682" s="38" t="n"/>
      <c r="J682" s="38" t="n"/>
      <c r="K682" s="38" t="n"/>
      <c r="L682" s="38" t="n"/>
      <c r="N682" s="36">
        <f>IF($B682="","",IF($C682="SUPERSTORE","Superstore","DH"))</f>
        <v/>
      </c>
      <c r="O682" s="36">
        <f>IF($B682="","",IFERROR(VLOOKUP($B682,Mapping!$A:$C,2,0),"Not Mapped"))</f>
        <v/>
      </c>
      <c r="P682" s="36">
        <f>IF($B682="","",IFERROR(VLOOKUP($B682,Mapping!$A:$C,3,0),"Not Mapped"))</f>
        <v/>
      </c>
      <c r="Q682" s="36">
        <f>IF($B682="","",IFERROR(VLOOKUP($O682,Leaders!$A:$B,2,0),"Not Mapped"))</f>
        <v/>
      </c>
      <c r="R682" s="36">
        <f>IF($B682="","",IF(COUNTIF(Exclusions!$A:$A,$B682)&gt;0,"Yes","No"))</f>
        <v/>
      </c>
      <c r="S682" s="38">
        <f>IF($B682="","",MIN(1,DAY($A682)/IF($N682="Superstore",Settings!$B$5,Settings!$B$4)))</f>
        <v/>
      </c>
      <c r="T682" s="38">
        <f>IF(OR($B682="",$G682="",$S682=0),"",$G682/$S682)</f>
        <v/>
      </c>
      <c r="U682" s="36">
        <f>IF($T682="","",IF($T682&lt;Settings!$B$8,"Critical",IF($T682&lt;Settings!$B$9,"Semi Critical","Non Critical")))</f>
        <v/>
      </c>
      <c r="V682" s="28" t="n"/>
      <c r="Z682">
        <f>IF($B682="","",IFERROR(VLOOKUP($B682,'Plan HC for CCA'!$A:$B,2,0),""))</f>
        <v/>
      </c>
      <c r="AA682">
        <f>IF(OR($B682="",$Z682=""),"",IF(N($M682)&lt;$Z682,"Delta","No Delta"))</f>
        <v/>
      </c>
      <c r="AB682">
        <f>IF(OR($B682="",$Z682=""),"",MAX(0,$Z682-N($M682)))</f>
        <v/>
      </c>
      <c r="AC682" s="46">
        <f>IF($B682="","",IFERROR(INDEX('CCA Util %'!$H:$H,MATCH($B682,'CCA Util %'!$E:$E,0)),""))</f>
        <v/>
      </c>
      <c r="AD682">
        <f>IF($B682="","",IFERROR(INDEX('CCA Util %'!$G:$G,MATCH($B682,'CCA Util %'!$E:$E,0)),""))</f>
        <v/>
      </c>
      <c r="AE682">
        <f>IF(OR($B682="",$U682=""),"",$U682&amp;" &amp; "&amp;IF(OR($AD682="",$AD682=0),"Util NA",$AD682&amp;" Util"))</f>
        <v/>
      </c>
    </row>
    <row r="683" ht="15.75" customHeight="1" s="42">
      <c r="A683" s="41" t="n"/>
      <c r="G683" s="38" t="n"/>
      <c r="H683" s="38" t="n"/>
      <c r="I683" s="38" t="n"/>
      <c r="J683" s="38" t="n"/>
      <c r="K683" s="38" t="n"/>
      <c r="L683" s="38" t="n"/>
      <c r="N683" s="36">
        <f>IF($B683="","",IF($C683="SUPERSTORE","Superstore","DH"))</f>
        <v/>
      </c>
      <c r="O683" s="36">
        <f>IF($B683="","",IFERROR(VLOOKUP($B683,Mapping!$A:$C,2,0),"Not Mapped"))</f>
        <v/>
      </c>
      <c r="P683" s="36">
        <f>IF($B683="","",IFERROR(VLOOKUP($B683,Mapping!$A:$C,3,0),"Not Mapped"))</f>
        <v/>
      </c>
      <c r="Q683" s="36">
        <f>IF($B683="","",IFERROR(VLOOKUP($O683,Leaders!$A:$B,2,0),"Not Mapped"))</f>
        <v/>
      </c>
      <c r="R683" s="36">
        <f>IF($B683="","",IF(COUNTIF(Exclusions!$A:$A,$B683)&gt;0,"Yes","No"))</f>
        <v/>
      </c>
      <c r="S683" s="38">
        <f>IF($B683="","",MIN(1,DAY($A683)/IF($N683="Superstore",Settings!$B$5,Settings!$B$4)))</f>
        <v/>
      </c>
      <c r="T683" s="38">
        <f>IF(OR($B683="",$G683="",$S683=0),"",$G683/$S683)</f>
        <v/>
      </c>
      <c r="U683" s="36">
        <f>IF($T683="","",IF($T683&lt;Settings!$B$8,"Critical",IF($T683&lt;Settings!$B$9,"Semi Critical","Non Critical")))</f>
        <v/>
      </c>
      <c r="V683" s="28" t="n"/>
      <c r="Z683">
        <f>IF($B683="","",IFERROR(VLOOKUP($B683,'Plan HC for CCA'!$A:$B,2,0),""))</f>
        <v/>
      </c>
      <c r="AA683">
        <f>IF(OR($B683="",$Z683=""),"",IF(N($M683)&lt;$Z683,"Delta","No Delta"))</f>
        <v/>
      </c>
      <c r="AB683">
        <f>IF(OR($B683="",$Z683=""),"",MAX(0,$Z683-N($M683)))</f>
        <v/>
      </c>
      <c r="AC683" s="46">
        <f>IF($B683="","",IFERROR(INDEX('CCA Util %'!$H:$H,MATCH($B683,'CCA Util %'!$E:$E,0)),""))</f>
        <v/>
      </c>
      <c r="AD683">
        <f>IF($B683="","",IFERROR(INDEX('CCA Util %'!$G:$G,MATCH($B683,'CCA Util %'!$E:$E,0)),""))</f>
        <v/>
      </c>
      <c r="AE683">
        <f>IF(OR($B683="",$U683=""),"",$U683&amp;" &amp; "&amp;IF(OR($AD683="",$AD683=0),"Util NA",$AD683&amp;" Util"))</f>
        <v/>
      </c>
    </row>
    <row r="684" ht="15.75" customHeight="1" s="42">
      <c r="A684" s="41" t="n"/>
      <c r="G684" s="38" t="n"/>
      <c r="H684" s="38" t="n"/>
      <c r="I684" s="38" t="n"/>
      <c r="J684" s="38" t="n"/>
      <c r="K684" s="38" t="n"/>
      <c r="L684" s="38" t="n"/>
      <c r="N684" s="36">
        <f>IF($B684="","",IF($C684="SUPERSTORE","Superstore","DH"))</f>
        <v/>
      </c>
      <c r="O684" s="36">
        <f>IF($B684="","",IFERROR(VLOOKUP($B684,Mapping!$A:$C,2,0),"Not Mapped"))</f>
        <v/>
      </c>
      <c r="P684" s="36">
        <f>IF($B684="","",IFERROR(VLOOKUP($B684,Mapping!$A:$C,3,0),"Not Mapped"))</f>
        <v/>
      </c>
      <c r="Q684" s="36">
        <f>IF($B684="","",IFERROR(VLOOKUP($O684,Leaders!$A:$B,2,0),"Not Mapped"))</f>
        <v/>
      </c>
      <c r="R684" s="36">
        <f>IF($B684="","",IF(COUNTIF(Exclusions!$A:$A,$B684)&gt;0,"Yes","No"))</f>
        <v/>
      </c>
      <c r="S684" s="38">
        <f>IF($B684="","",MIN(1,DAY($A684)/IF($N684="Superstore",Settings!$B$5,Settings!$B$4)))</f>
        <v/>
      </c>
      <c r="T684" s="38">
        <f>IF(OR($B684="",$G684="",$S684=0),"",$G684/$S684)</f>
        <v/>
      </c>
      <c r="U684" s="36">
        <f>IF($T684="","",IF($T684&lt;Settings!$B$8,"Critical",IF($T684&lt;Settings!$B$9,"Semi Critical","Non Critical")))</f>
        <v/>
      </c>
      <c r="V684" s="28" t="n"/>
      <c r="Z684">
        <f>IF($B684="","",IFERROR(VLOOKUP($B684,'Plan HC for CCA'!$A:$B,2,0),""))</f>
        <v/>
      </c>
      <c r="AA684">
        <f>IF(OR($B684="",$Z684=""),"",IF(N($M684)&lt;$Z684,"Delta","No Delta"))</f>
        <v/>
      </c>
      <c r="AB684">
        <f>IF(OR($B684="",$Z684=""),"",MAX(0,$Z684-N($M684)))</f>
        <v/>
      </c>
      <c r="AC684" s="46">
        <f>IF($B684="","",IFERROR(INDEX('CCA Util %'!$H:$H,MATCH($B684,'CCA Util %'!$E:$E,0)),""))</f>
        <v/>
      </c>
      <c r="AD684">
        <f>IF($B684="","",IFERROR(INDEX('CCA Util %'!$G:$G,MATCH($B684,'CCA Util %'!$E:$E,0)),""))</f>
        <v/>
      </c>
      <c r="AE684">
        <f>IF(OR($B684="",$U684=""),"",$U684&amp;" &amp; "&amp;IF(OR($AD684="",$AD684=0),"Util NA",$AD684&amp;" Util"))</f>
        <v/>
      </c>
    </row>
    <row r="685" ht="15.75" customHeight="1" s="42">
      <c r="A685" s="41" t="n"/>
      <c r="G685" s="38" t="n"/>
      <c r="H685" s="38" t="n"/>
      <c r="I685" s="38" t="n"/>
      <c r="J685" s="38" t="n"/>
      <c r="K685" s="38" t="n"/>
      <c r="L685" s="38" t="n"/>
      <c r="N685" s="36">
        <f>IF($B685="","",IF($C685="SUPERSTORE","Superstore","DH"))</f>
        <v/>
      </c>
      <c r="O685" s="36">
        <f>IF($B685="","",IFERROR(VLOOKUP($B685,Mapping!$A:$C,2,0),"Not Mapped"))</f>
        <v/>
      </c>
      <c r="P685" s="36">
        <f>IF($B685="","",IFERROR(VLOOKUP($B685,Mapping!$A:$C,3,0),"Not Mapped"))</f>
        <v/>
      </c>
      <c r="Q685" s="36">
        <f>IF($B685="","",IFERROR(VLOOKUP($O685,Leaders!$A:$B,2,0),"Not Mapped"))</f>
        <v/>
      </c>
      <c r="R685" s="36">
        <f>IF($B685="","",IF(COUNTIF(Exclusions!$A:$A,$B685)&gt;0,"Yes","No"))</f>
        <v/>
      </c>
      <c r="S685" s="38">
        <f>IF($B685="","",MIN(1,DAY($A685)/IF($N685="Superstore",Settings!$B$5,Settings!$B$4)))</f>
        <v/>
      </c>
      <c r="T685" s="38">
        <f>IF(OR($B685="",$G685="",$S685=0),"",$G685/$S685)</f>
        <v/>
      </c>
      <c r="U685" s="36">
        <f>IF($T685="","",IF($T685&lt;Settings!$B$8,"Critical",IF($T685&lt;Settings!$B$9,"Semi Critical","Non Critical")))</f>
        <v/>
      </c>
      <c r="V685" s="28" t="n"/>
      <c r="Z685">
        <f>IF($B685="","",IFERROR(VLOOKUP($B685,'Plan HC for CCA'!$A:$B,2,0),""))</f>
        <v/>
      </c>
      <c r="AA685">
        <f>IF(OR($B685="",$Z685=""),"",IF(N($M685)&lt;$Z685,"Delta","No Delta"))</f>
        <v/>
      </c>
      <c r="AB685">
        <f>IF(OR($B685="",$Z685=""),"",MAX(0,$Z685-N($M685)))</f>
        <v/>
      </c>
      <c r="AC685" s="46">
        <f>IF($B685="","",IFERROR(INDEX('CCA Util %'!$H:$H,MATCH($B685,'CCA Util %'!$E:$E,0)),""))</f>
        <v/>
      </c>
      <c r="AD685">
        <f>IF($B685="","",IFERROR(INDEX('CCA Util %'!$G:$G,MATCH($B685,'CCA Util %'!$E:$E,0)),""))</f>
        <v/>
      </c>
      <c r="AE685">
        <f>IF(OR($B685="",$U685=""),"",$U685&amp;" &amp; "&amp;IF(OR($AD685="",$AD685=0),"Util NA",$AD685&amp;" Util"))</f>
        <v/>
      </c>
    </row>
    <row r="686" ht="15.75" customHeight="1" s="42">
      <c r="A686" s="41" t="n"/>
      <c r="G686" s="38" t="n"/>
      <c r="H686" s="38" t="n"/>
      <c r="I686" s="38" t="n"/>
      <c r="J686" s="38" t="n"/>
      <c r="K686" s="38" t="n"/>
      <c r="L686" s="38" t="n"/>
      <c r="N686" s="36">
        <f>IF($B686="","",IF($C686="SUPERSTORE","Superstore","DH"))</f>
        <v/>
      </c>
      <c r="O686" s="36">
        <f>IF($B686="","",IFERROR(VLOOKUP($B686,Mapping!$A:$C,2,0),"Not Mapped"))</f>
        <v/>
      </c>
      <c r="P686" s="36">
        <f>IF($B686="","",IFERROR(VLOOKUP($B686,Mapping!$A:$C,3,0),"Not Mapped"))</f>
        <v/>
      </c>
      <c r="Q686" s="36">
        <f>IF($B686="","",IFERROR(VLOOKUP($O686,Leaders!$A:$B,2,0),"Not Mapped"))</f>
        <v/>
      </c>
      <c r="R686" s="36">
        <f>IF($B686="","",IF(COUNTIF(Exclusions!$A:$A,$B686)&gt;0,"Yes","No"))</f>
        <v/>
      </c>
      <c r="S686" s="38">
        <f>IF($B686="","",MIN(1,DAY($A686)/IF($N686="Superstore",Settings!$B$5,Settings!$B$4)))</f>
        <v/>
      </c>
      <c r="T686" s="38">
        <f>IF(OR($B686="",$G686="",$S686=0),"",$G686/$S686)</f>
        <v/>
      </c>
      <c r="U686" s="36">
        <f>IF($T686="","",IF($T686&lt;Settings!$B$8,"Critical",IF($T686&lt;Settings!$B$9,"Semi Critical","Non Critical")))</f>
        <v/>
      </c>
      <c r="V686" s="28" t="n"/>
      <c r="Z686">
        <f>IF($B686="","",IFERROR(VLOOKUP($B686,'Plan HC for CCA'!$A:$B,2,0),""))</f>
        <v/>
      </c>
      <c r="AA686">
        <f>IF(OR($B686="",$Z686=""),"",IF(N($M686)&lt;$Z686,"Delta","No Delta"))</f>
        <v/>
      </c>
      <c r="AB686">
        <f>IF(OR($B686="",$Z686=""),"",MAX(0,$Z686-N($M686)))</f>
        <v/>
      </c>
      <c r="AC686" s="46">
        <f>IF($B686="","",IFERROR(INDEX('CCA Util %'!$H:$H,MATCH($B686,'CCA Util %'!$E:$E,0)),""))</f>
        <v/>
      </c>
      <c r="AD686">
        <f>IF($B686="","",IFERROR(INDEX('CCA Util %'!$G:$G,MATCH($B686,'CCA Util %'!$E:$E,0)),""))</f>
        <v/>
      </c>
      <c r="AE686">
        <f>IF(OR($B686="",$U686=""),"",$U686&amp;" &amp; "&amp;IF(OR($AD686="",$AD686=0),"Util NA",$AD686&amp;" Util"))</f>
        <v/>
      </c>
    </row>
    <row r="687" ht="15.75" customHeight="1" s="42">
      <c r="A687" s="41" t="n"/>
      <c r="G687" s="38" t="n"/>
      <c r="H687" s="38" t="n"/>
      <c r="I687" s="38" t="n"/>
      <c r="J687" s="38" t="n"/>
      <c r="K687" s="38" t="n"/>
      <c r="L687" s="38" t="n"/>
      <c r="N687" s="36">
        <f>IF($B687="","",IF($C687="SUPERSTORE","Superstore","DH"))</f>
        <v/>
      </c>
      <c r="O687" s="36">
        <f>IF($B687="","",IFERROR(VLOOKUP($B687,Mapping!$A:$C,2,0),"Not Mapped"))</f>
        <v/>
      </c>
      <c r="P687" s="36">
        <f>IF($B687="","",IFERROR(VLOOKUP($B687,Mapping!$A:$C,3,0),"Not Mapped"))</f>
        <v/>
      </c>
      <c r="Q687" s="36">
        <f>IF($B687="","",IFERROR(VLOOKUP($O687,Leaders!$A:$B,2,0),"Not Mapped"))</f>
        <v/>
      </c>
      <c r="R687" s="36">
        <f>IF($B687="","",IF(COUNTIF(Exclusions!$A:$A,$B687)&gt;0,"Yes","No"))</f>
        <v/>
      </c>
      <c r="S687" s="38">
        <f>IF($B687="","",MIN(1,DAY($A687)/IF($N687="Superstore",Settings!$B$5,Settings!$B$4)))</f>
        <v/>
      </c>
      <c r="T687" s="38">
        <f>IF(OR($B687="",$G687="",$S687=0),"",$G687/$S687)</f>
        <v/>
      </c>
      <c r="U687" s="36">
        <f>IF($T687="","",IF($T687&lt;Settings!$B$8,"Critical",IF($T687&lt;Settings!$B$9,"Semi Critical","Non Critical")))</f>
        <v/>
      </c>
      <c r="V687" s="28" t="n"/>
      <c r="Z687">
        <f>IF($B687="","",IFERROR(VLOOKUP($B687,'Plan HC for CCA'!$A:$B,2,0),""))</f>
        <v/>
      </c>
      <c r="AA687">
        <f>IF(OR($B687="",$Z687=""),"",IF(N($M687)&lt;$Z687,"Delta","No Delta"))</f>
        <v/>
      </c>
      <c r="AB687">
        <f>IF(OR($B687="",$Z687=""),"",MAX(0,$Z687-N($M687)))</f>
        <v/>
      </c>
      <c r="AC687" s="46">
        <f>IF($B687="","",IFERROR(INDEX('CCA Util %'!$H:$H,MATCH($B687,'CCA Util %'!$E:$E,0)),""))</f>
        <v/>
      </c>
      <c r="AD687">
        <f>IF($B687="","",IFERROR(INDEX('CCA Util %'!$G:$G,MATCH($B687,'CCA Util %'!$E:$E,0)),""))</f>
        <v/>
      </c>
      <c r="AE687">
        <f>IF(OR($B687="",$U687=""),"",$U687&amp;" &amp; "&amp;IF(OR($AD687="",$AD687=0),"Util NA",$AD687&amp;" Util"))</f>
        <v/>
      </c>
    </row>
    <row r="688" ht="15.75" customHeight="1" s="42">
      <c r="A688" s="41" t="n"/>
      <c r="G688" s="38" t="n"/>
      <c r="H688" s="38" t="n"/>
      <c r="I688" s="38" t="n"/>
      <c r="J688" s="38" t="n"/>
      <c r="K688" s="38" t="n"/>
      <c r="L688" s="38" t="n"/>
      <c r="N688" s="36">
        <f>IF($B688="","",IF($C688="SUPERSTORE","Superstore","DH"))</f>
        <v/>
      </c>
      <c r="O688" s="36">
        <f>IF($B688="","",IFERROR(VLOOKUP($B688,Mapping!$A:$C,2,0),"Not Mapped"))</f>
        <v/>
      </c>
      <c r="P688" s="36">
        <f>IF($B688="","",IFERROR(VLOOKUP($B688,Mapping!$A:$C,3,0),"Not Mapped"))</f>
        <v/>
      </c>
      <c r="Q688" s="36">
        <f>IF($B688="","",IFERROR(VLOOKUP($O688,Leaders!$A:$B,2,0),"Not Mapped"))</f>
        <v/>
      </c>
      <c r="R688" s="36">
        <f>IF($B688="","",IF(COUNTIF(Exclusions!$A:$A,$B688)&gt;0,"Yes","No"))</f>
        <v/>
      </c>
      <c r="S688" s="38">
        <f>IF($B688="","",MIN(1,DAY($A688)/IF($N688="Superstore",Settings!$B$5,Settings!$B$4)))</f>
        <v/>
      </c>
      <c r="T688" s="38">
        <f>IF(OR($B688="",$G688="",$S688=0),"",$G688/$S688)</f>
        <v/>
      </c>
      <c r="U688" s="36">
        <f>IF($T688="","",IF($T688&lt;Settings!$B$8,"Critical",IF($T688&lt;Settings!$B$9,"Semi Critical","Non Critical")))</f>
        <v/>
      </c>
      <c r="V688" s="28" t="n"/>
      <c r="Z688">
        <f>IF($B688="","",IFERROR(VLOOKUP($B688,'Plan HC for CCA'!$A:$B,2,0),""))</f>
        <v/>
      </c>
      <c r="AA688">
        <f>IF(OR($B688="",$Z688=""),"",IF(N($M688)&lt;$Z688,"Delta","No Delta"))</f>
        <v/>
      </c>
      <c r="AB688">
        <f>IF(OR($B688="",$Z688=""),"",MAX(0,$Z688-N($M688)))</f>
        <v/>
      </c>
      <c r="AC688" s="46">
        <f>IF($B688="","",IFERROR(INDEX('CCA Util %'!$H:$H,MATCH($B688,'CCA Util %'!$E:$E,0)),""))</f>
        <v/>
      </c>
      <c r="AD688">
        <f>IF($B688="","",IFERROR(INDEX('CCA Util %'!$G:$G,MATCH($B688,'CCA Util %'!$E:$E,0)),""))</f>
        <v/>
      </c>
      <c r="AE688">
        <f>IF(OR($B688="",$U688=""),"",$U688&amp;" &amp; "&amp;IF(OR($AD688="",$AD688=0),"Util NA",$AD688&amp;" Util"))</f>
        <v/>
      </c>
    </row>
    <row r="689" ht="15.75" customHeight="1" s="42">
      <c r="A689" s="41" t="n"/>
      <c r="G689" s="38" t="n"/>
      <c r="H689" s="38" t="n"/>
      <c r="I689" s="38" t="n"/>
      <c r="J689" s="38" t="n"/>
      <c r="K689" s="38" t="n"/>
      <c r="L689" s="38" t="n"/>
      <c r="N689" s="36">
        <f>IF($B689="","",IF($C689="SUPERSTORE","Superstore","DH"))</f>
        <v/>
      </c>
      <c r="O689" s="36">
        <f>IF($B689="","",IFERROR(VLOOKUP($B689,Mapping!$A:$C,2,0),"Not Mapped"))</f>
        <v/>
      </c>
      <c r="P689" s="36">
        <f>IF($B689="","",IFERROR(VLOOKUP($B689,Mapping!$A:$C,3,0),"Not Mapped"))</f>
        <v/>
      </c>
      <c r="Q689" s="36">
        <f>IF($B689="","",IFERROR(VLOOKUP($O689,Leaders!$A:$B,2,0),"Not Mapped"))</f>
        <v/>
      </c>
      <c r="R689" s="36">
        <f>IF($B689="","",IF(COUNTIF(Exclusions!$A:$A,$B689)&gt;0,"Yes","No"))</f>
        <v/>
      </c>
      <c r="S689" s="38">
        <f>IF($B689="","",MIN(1,DAY($A689)/IF($N689="Superstore",Settings!$B$5,Settings!$B$4)))</f>
        <v/>
      </c>
      <c r="T689" s="38">
        <f>IF(OR($B689="",$G689="",$S689=0),"",$G689/$S689)</f>
        <v/>
      </c>
      <c r="U689" s="36">
        <f>IF($T689="","",IF($T689&lt;Settings!$B$8,"Critical",IF($T689&lt;Settings!$B$9,"Semi Critical","Non Critical")))</f>
        <v/>
      </c>
      <c r="V689" s="28" t="n"/>
      <c r="Z689">
        <f>IF($B689="","",IFERROR(VLOOKUP($B689,'Plan HC for CCA'!$A:$B,2,0),""))</f>
        <v/>
      </c>
      <c r="AA689">
        <f>IF(OR($B689="",$Z689=""),"",IF(N($M689)&lt;$Z689,"Delta","No Delta"))</f>
        <v/>
      </c>
      <c r="AB689">
        <f>IF(OR($B689="",$Z689=""),"",MAX(0,$Z689-N($M689)))</f>
        <v/>
      </c>
      <c r="AC689" s="46">
        <f>IF($B689="","",IFERROR(INDEX('CCA Util %'!$H:$H,MATCH($B689,'CCA Util %'!$E:$E,0)),""))</f>
        <v/>
      </c>
      <c r="AD689">
        <f>IF($B689="","",IFERROR(INDEX('CCA Util %'!$G:$G,MATCH($B689,'CCA Util %'!$E:$E,0)),""))</f>
        <v/>
      </c>
      <c r="AE689">
        <f>IF(OR($B689="",$U689=""),"",$U689&amp;" &amp; "&amp;IF(OR($AD689="",$AD689=0),"Util NA",$AD689&amp;" Util"))</f>
        <v/>
      </c>
    </row>
    <row r="690" ht="15.75" customHeight="1" s="42">
      <c r="A690" s="41" t="n"/>
      <c r="G690" s="38" t="n"/>
      <c r="H690" s="38" t="n"/>
      <c r="I690" s="38" t="n"/>
      <c r="J690" s="38" t="n"/>
      <c r="K690" s="38" t="n"/>
      <c r="L690" s="38" t="n"/>
      <c r="N690" s="36">
        <f>IF($B690="","",IF($C690="SUPERSTORE","Superstore","DH"))</f>
        <v/>
      </c>
      <c r="O690" s="36">
        <f>IF($B690="","",IFERROR(VLOOKUP($B690,Mapping!$A:$C,2,0),"Not Mapped"))</f>
        <v/>
      </c>
      <c r="P690" s="36">
        <f>IF($B690="","",IFERROR(VLOOKUP($B690,Mapping!$A:$C,3,0),"Not Mapped"))</f>
        <v/>
      </c>
      <c r="Q690" s="36">
        <f>IF($B690="","",IFERROR(VLOOKUP($O690,Leaders!$A:$B,2,0),"Not Mapped"))</f>
        <v/>
      </c>
      <c r="R690" s="36">
        <f>IF($B690="","",IF(COUNTIF(Exclusions!$A:$A,$B690)&gt;0,"Yes","No"))</f>
        <v/>
      </c>
      <c r="S690" s="38">
        <f>IF($B690="","",MIN(1,DAY($A690)/IF($N690="Superstore",Settings!$B$5,Settings!$B$4)))</f>
        <v/>
      </c>
      <c r="T690" s="38">
        <f>IF(OR($B690="",$G690="",$S690=0),"",$G690/$S690)</f>
        <v/>
      </c>
      <c r="U690" s="36">
        <f>IF($T690="","",IF($T690&lt;Settings!$B$8,"Critical",IF($T690&lt;Settings!$B$9,"Semi Critical","Non Critical")))</f>
        <v/>
      </c>
      <c r="V690" s="28" t="n"/>
      <c r="Z690">
        <f>IF($B690="","",IFERROR(VLOOKUP($B690,'Plan HC for CCA'!$A:$B,2,0),""))</f>
        <v/>
      </c>
      <c r="AA690">
        <f>IF(OR($B690="",$Z690=""),"",IF(N($M690)&lt;$Z690,"Delta","No Delta"))</f>
        <v/>
      </c>
      <c r="AB690">
        <f>IF(OR($B690="",$Z690=""),"",MAX(0,$Z690-N($M690)))</f>
        <v/>
      </c>
      <c r="AC690" s="46">
        <f>IF($B690="","",IFERROR(INDEX('CCA Util %'!$H:$H,MATCH($B690,'CCA Util %'!$E:$E,0)),""))</f>
        <v/>
      </c>
      <c r="AD690">
        <f>IF($B690="","",IFERROR(INDEX('CCA Util %'!$G:$G,MATCH($B690,'CCA Util %'!$E:$E,0)),""))</f>
        <v/>
      </c>
      <c r="AE690">
        <f>IF(OR($B690="",$U690=""),"",$U690&amp;" &amp; "&amp;IF(OR($AD690="",$AD690=0),"Util NA",$AD690&amp;" Util"))</f>
        <v/>
      </c>
    </row>
    <row r="691" ht="15.75" customHeight="1" s="42">
      <c r="A691" s="41" t="n"/>
      <c r="G691" s="38" t="n"/>
      <c r="H691" s="38" t="n"/>
      <c r="I691" s="38" t="n"/>
      <c r="J691" s="38" t="n"/>
      <c r="K691" s="38" t="n"/>
      <c r="L691" s="38" t="n"/>
      <c r="N691" s="36">
        <f>IF($B691="","",IF($C691="SUPERSTORE","Superstore","DH"))</f>
        <v/>
      </c>
      <c r="O691" s="36">
        <f>IF($B691="","",IFERROR(VLOOKUP($B691,Mapping!$A:$C,2,0),"Not Mapped"))</f>
        <v/>
      </c>
      <c r="P691" s="36">
        <f>IF($B691="","",IFERROR(VLOOKUP($B691,Mapping!$A:$C,3,0),"Not Mapped"))</f>
        <v/>
      </c>
      <c r="Q691" s="36">
        <f>IF($B691="","",IFERROR(VLOOKUP($O691,Leaders!$A:$B,2,0),"Not Mapped"))</f>
        <v/>
      </c>
      <c r="R691" s="36">
        <f>IF($B691="","",IF(COUNTIF(Exclusions!$A:$A,$B691)&gt;0,"Yes","No"))</f>
        <v/>
      </c>
      <c r="S691" s="38">
        <f>IF($B691="","",MIN(1,DAY($A691)/IF($N691="Superstore",Settings!$B$5,Settings!$B$4)))</f>
        <v/>
      </c>
      <c r="T691" s="38">
        <f>IF(OR($B691="",$G691="",$S691=0),"",$G691/$S691)</f>
        <v/>
      </c>
      <c r="U691" s="36">
        <f>IF($T691="","",IF($T691&lt;Settings!$B$8,"Critical",IF($T691&lt;Settings!$B$9,"Semi Critical","Non Critical")))</f>
        <v/>
      </c>
      <c r="V691" s="28" t="n"/>
      <c r="Z691">
        <f>IF($B691="","",IFERROR(VLOOKUP($B691,'Plan HC for CCA'!$A:$B,2,0),""))</f>
        <v/>
      </c>
      <c r="AA691">
        <f>IF(OR($B691="",$Z691=""),"",IF(N($M691)&lt;$Z691,"Delta","No Delta"))</f>
        <v/>
      </c>
      <c r="AB691">
        <f>IF(OR($B691="",$Z691=""),"",MAX(0,$Z691-N($M691)))</f>
        <v/>
      </c>
      <c r="AC691" s="46">
        <f>IF($B691="","",IFERROR(INDEX('CCA Util %'!$H:$H,MATCH($B691,'CCA Util %'!$E:$E,0)),""))</f>
        <v/>
      </c>
      <c r="AD691">
        <f>IF($B691="","",IFERROR(INDEX('CCA Util %'!$G:$G,MATCH($B691,'CCA Util %'!$E:$E,0)),""))</f>
        <v/>
      </c>
      <c r="AE691">
        <f>IF(OR($B691="",$U691=""),"",$U691&amp;" &amp; "&amp;IF(OR($AD691="",$AD691=0),"Util NA",$AD691&amp;" Util"))</f>
        <v/>
      </c>
    </row>
    <row r="692" ht="15.75" customHeight="1" s="42">
      <c r="A692" s="41" t="n"/>
      <c r="G692" s="38" t="n"/>
      <c r="H692" s="38" t="n"/>
      <c r="I692" s="38" t="n"/>
      <c r="J692" s="38" t="n"/>
      <c r="K692" s="38" t="n"/>
      <c r="L692" s="38" t="n"/>
      <c r="N692" s="36">
        <f>IF($B692="","",IF($C692="SUPERSTORE","Superstore","DH"))</f>
        <v/>
      </c>
      <c r="O692" s="36">
        <f>IF($B692="","",IFERROR(VLOOKUP($B692,Mapping!$A:$C,2,0),"Not Mapped"))</f>
        <v/>
      </c>
      <c r="P692" s="36">
        <f>IF($B692="","",IFERROR(VLOOKUP($B692,Mapping!$A:$C,3,0),"Not Mapped"))</f>
        <v/>
      </c>
      <c r="Q692" s="36">
        <f>IF($B692="","",IFERROR(VLOOKUP($O692,Leaders!$A:$B,2,0),"Not Mapped"))</f>
        <v/>
      </c>
      <c r="R692" s="36">
        <f>IF($B692="","",IF(COUNTIF(Exclusions!$A:$A,$B692)&gt;0,"Yes","No"))</f>
        <v/>
      </c>
      <c r="S692" s="38">
        <f>IF($B692="","",MIN(1,DAY($A692)/IF($N692="Superstore",Settings!$B$5,Settings!$B$4)))</f>
        <v/>
      </c>
      <c r="T692" s="38">
        <f>IF(OR($B692="",$G692="",$S692=0),"",$G692/$S692)</f>
        <v/>
      </c>
      <c r="U692" s="36">
        <f>IF($T692="","",IF($T692&lt;Settings!$B$8,"Critical",IF($T692&lt;Settings!$B$9,"Semi Critical","Non Critical")))</f>
        <v/>
      </c>
      <c r="V692" s="28" t="n"/>
      <c r="Z692">
        <f>IF($B692="","",IFERROR(VLOOKUP($B692,'Plan HC for CCA'!$A:$B,2,0),""))</f>
        <v/>
      </c>
      <c r="AA692">
        <f>IF(OR($B692="",$Z692=""),"",IF(N($M692)&lt;$Z692,"Delta","No Delta"))</f>
        <v/>
      </c>
      <c r="AB692">
        <f>IF(OR($B692="",$Z692=""),"",MAX(0,$Z692-N($M692)))</f>
        <v/>
      </c>
      <c r="AC692" s="46">
        <f>IF($B692="","",IFERROR(INDEX('CCA Util %'!$H:$H,MATCH($B692,'CCA Util %'!$E:$E,0)),""))</f>
        <v/>
      </c>
      <c r="AD692">
        <f>IF($B692="","",IFERROR(INDEX('CCA Util %'!$G:$G,MATCH($B692,'CCA Util %'!$E:$E,0)),""))</f>
        <v/>
      </c>
      <c r="AE692">
        <f>IF(OR($B692="",$U692=""),"",$U692&amp;" &amp; "&amp;IF(OR($AD692="",$AD692=0),"Util NA",$AD692&amp;" Util"))</f>
        <v/>
      </c>
    </row>
    <row r="693" ht="15.75" customHeight="1" s="42">
      <c r="A693" s="41" t="n"/>
      <c r="G693" s="38" t="n"/>
      <c r="H693" s="38" t="n"/>
      <c r="I693" s="38" t="n"/>
      <c r="J693" s="38" t="n"/>
      <c r="K693" s="38" t="n"/>
      <c r="L693" s="38" t="n"/>
      <c r="N693" s="36">
        <f>IF($B693="","",IF($C693="SUPERSTORE","Superstore","DH"))</f>
        <v/>
      </c>
      <c r="O693" s="36">
        <f>IF($B693="","",IFERROR(VLOOKUP($B693,Mapping!$A:$C,2,0),"Not Mapped"))</f>
        <v/>
      </c>
      <c r="P693" s="36">
        <f>IF($B693="","",IFERROR(VLOOKUP($B693,Mapping!$A:$C,3,0),"Not Mapped"))</f>
        <v/>
      </c>
      <c r="Q693" s="36">
        <f>IF($B693="","",IFERROR(VLOOKUP($O693,Leaders!$A:$B,2,0),"Not Mapped"))</f>
        <v/>
      </c>
      <c r="R693" s="36">
        <f>IF($B693="","",IF(COUNTIF(Exclusions!$A:$A,$B693)&gt;0,"Yes","No"))</f>
        <v/>
      </c>
      <c r="S693" s="38">
        <f>IF($B693="","",MIN(1,DAY($A693)/IF($N693="Superstore",Settings!$B$5,Settings!$B$4)))</f>
        <v/>
      </c>
      <c r="T693" s="38">
        <f>IF(OR($B693="",$G693="",$S693=0),"",$G693/$S693)</f>
        <v/>
      </c>
      <c r="U693" s="36">
        <f>IF($T693="","",IF($T693&lt;Settings!$B$8,"Critical",IF($T693&lt;Settings!$B$9,"Semi Critical","Non Critical")))</f>
        <v/>
      </c>
      <c r="V693" s="28" t="n"/>
      <c r="Z693">
        <f>IF($B693="","",IFERROR(VLOOKUP($B693,'Plan HC for CCA'!$A:$B,2,0),""))</f>
        <v/>
      </c>
      <c r="AA693">
        <f>IF(OR($B693="",$Z693=""),"",IF(N($M693)&lt;$Z693,"Delta","No Delta"))</f>
        <v/>
      </c>
      <c r="AB693">
        <f>IF(OR($B693="",$Z693=""),"",MAX(0,$Z693-N($M693)))</f>
        <v/>
      </c>
      <c r="AC693" s="46">
        <f>IF($B693="","",IFERROR(INDEX('CCA Util %'!$H:$H,MATCH($B693,'CCA Util %'!$E:$E,0)),""))</f>
        <v/>
      </c>
      <c r="AD693">
        <f>IF($B693="","",IFERROR(INDEX('CCA Util %'!$G:$G,MATCH($B693,'CCA Util %'!$E:$E,0)),""))</f>
        <v/>
      </c>
      <c r="AE693">
        <f>IF(OR($B693="",$U693=""),"",$U693&amp;" &amp; "&amp;IF(OR($AD693="",$AD693=0),"Util NA",$AD693&amp;" Util"))</f>
        <v/>
      </c>
    </row>
    <row r="694" ht="15.75" customHeight="1" s="42">
      <c r="A694" s="41" t="n"/>
      <c r="G694" s="38" t="n"/>
      <c r="H694" s="38" t="n"/>
      <c r="I694" s="38" t="n"/>
      <c r="J694" s="38" t="n"/>
      <c r="K694" s="38" t="n"/>
      <c r="L694" s="38" t="n"/>
      <c r="N694" s="36">
        <f>IF($B694="","",IF($C694="SUPERSTORE","Superstore","DH"))</f>
        <v/>
      </c>
      <c r="O694" s="36">
        <f>IF($B694="","",IFERROR(VLOOKUP($B694,Mapping!$A:$C,2,0),"Not Mapped"))</f>
        <v/>
      </c>
      <c r="P694" s="36">
        <f>IF($B694="","",IFERROR(VLOOKUP($B694,Mapping!$A:$C,3,0),"Not Mapped"))</f>
        <v/>
      </c>
      <c r="Q694" s="36">
        <f>IF($B694="","",IFERROR(VLOOKUP($O694,Leaders!$A:$B,2,0),"Not Mapped"))</f>
        <v/>
      </c>
      <c r="R694" s="36">
        <f>IF($B694="","",IF(COUNTIF(Exclusions!$A:$A,$B694)&gt;0,"Yes","No"))</f>
        <v/>
      </c>
      <c r="S694" s="38">
        <f>IF($B694="","",MIN(1,DAY($A694)/IF($N694="Superstore",Settings!$B$5,Settings!$B$4)))</f>
        <v/>
      </c>
      <c r="T694" s="38">
        <f>IF(OR($B694="",$G694="",$S694=0),"",$G694/$S694)</f>
        <v/>
      </c>
      <c r="U694" s="36">
        <f>IF($T694="","",IF($T694&lt;Settings!$B$8,"Critical",IF($T694&lt;Settings!$B$9,"Semi Critical","Non Critical")))</f>
        <v/>
      </c>
      <c r="V694" s="28" t="n"/>
      <c r="Z694">
        <f>IF($B694="","",IFERROR(VLOOKUP($B694,'Plan HC for CCA'!$A:$B,2,0),""))</f>
        <v/>
      </c>
      <c r="AA694">
        <f>IF(OR($B694="",$Z694=""),"",IF(N($M694)&lt;$Z694,"Delta","No Delta"))</f>
        <v/>
      </c>
      <c r="AB694">
        <f>IF(OR($B694="",$Z694=""),"",MAX(0,$Z694-N($M694)))</f>
        <v/>
      </c>
      <c r="AC694" s="46">
        <f>IF($B694="","",IFERROR(INDEX('CCA Util %'!$H:$H,MATCH($B694,'CCA Util %'!$E:$E,0)),""))</f>
        <v/>
      </c>
      <c r="AD694">
        <f>IF($B694="","",IFERROR(INDEX('CCA Util %'!$G:$G,MATCH($B694,'CCA Util %'!$E:$E,0)),""))</f>
        <v/>
      </c>
      <c r="AE694">
        <f>IF(OR($B694="",$U694=""),"",$U694&amp;" &amp; "&amp;IF(OR($AD694="",$AD694=0),"Util NA",$AD694&amp;" Util"))</f>
        <v/>
      </c>
    </row>
    <row r="695" ht="15.75" customHeight="1" s="42">
      <c r="A695" s="41" t="n"/>
      <c r="G695" s="38" t="n"/>
      <c r="H695" s="38" t="n"/>
      <c r="I695" s="38" t="n"/>
      <c r="J695" s="38" t="n"/>
      <c r="K695" s="38" t="n"/>
      <c r="L695" s="38" t="n"/>
      <c r="N695" s="36">
        <f>IF($B695="","",IF($C695="SUPERSTORE","Superstore","DH"))</f>
        <v/>
      </c>
      <c r="O695" s="36">
        <f>IF($B695="","",IFERROR(VLOOKUP($B695,Mapping!$A:$C,2,0),"Not Mapped"))</f>
        <v/>
      </c>
      <c r="P695" s="36">
        <f>IF($B695="","",IFERROR(VLOOKUP($B695,Mapping!$A:$C,3,0),"Not Mapped"))</f>
        <v/>
      </c>
      <c r="Q695" s="36">
        <f>IF($B695="","",IFERROR(VLOOKUP($O695,Leaders!$A:$B,2,0),"Not Mapped"))</f>
        <v/>
      </c>
      <c r="R695" s="36">
        <f>IF($B695="","",IF(COUNTIF(Exclusions!$A:$A,$B695)&gt;0,"Yes","No"))</f>
        <v/>
      </c>
      <c r="S695" s="38">
        <f>IF($B695="","",MIN(1,DAY($A695)/IF($N695="Superstore",Settings!$B$5,Settings!$B$4)))</f>
        <v/>
      </c>
      <c r="T695" s="38">
        <f>IF(OR($B695="",$G695="",$S695=0),"",$G695/$S695)</f>
        <v/>
      </c>
      <c r="U695" s="36">
        <f>IF($T695="","",IF($T695&lt;Settings!$B$8,"Critical",IF($T695&lt;Settings!$B$9,"Semi Critical","Non Critical")))</f>
        <v/>
      </c>
      <c r="V695" s="28" t="n"/>
      <c r="Z695">
        <f>IF($B695="","",IFERROR(VLOOKUP($B695,'Plan HC for CCA'!$A:$B,2,0),""))</f>
        <v/>
      </c>
      <c r="AA695">
        <f>IF(OR($B695="",$Z695=""),"",IF(N($M695)&lt;$Z695,"Delta","No Delta"))</f>
        <v/>
      </c>
      <c r="AB695">
        <f>IF(OR($B695="",$Z695=""),"",MAX(0,$Z695-N($M695)))</f>
        <v/>
      </c>
      <c r="AC695" s="46">
        <f>IF($B695="","",IFERROR(INDEX('CCA Util %'!$H:$H,MATCH($B695,'CCA Util %'!$E:$E,0)),""))</f>
        <v/>
      </c>
      <c r="AD695">
        <f>IF($B695="","",IFERROR(INDEX('CCA Util %'!$G:$G,MATCH($B695,'CCA Util %'!$E:$E,0)),""))</f>
        <v/>
      </c>
      <c r="AE695">
        <f>IF(OR($B695="",$U695=""),"",$U695&amp;" &amp; "&amp;IF(OR($AD695="",$AD695=0),"Util NA",$AD695&amp;" Util"))</f>
        <v/>
      </c>
    </row>
    <row r="696" ht="15.75" customHeight="1" s="42">
      <c r="A696" s="41" t="n"/>
      <c r="G696" s="38" t="n"/>
      <c r="H696" s="38" t="n"/>
      <c r="I696" s="38" t="n"/>
      <c r="J696" s="38" t="n"/>
      <c r="K696" s="38" t="n"/>
      <c r="L696" s="38" t="n"/>
      <c r="N696" s="36">
        <f>IF($B696="","",IF($C696="SUPERSTORE","Superstore","DH"))</f>
        <v/>
      </c>
      <c r="O696" s="36">
        <f>IF($B696="","",IFERROR(VLOOKUP($B696,Mapping!$A:$C,2,0),"Not Mapped"))</f>
        <v/>
      </c>
      <c r="P696" s="36">
        <f>IF($B696="","",IFERROR(VLOOKUP($B696,Mapping!$A:$C,3,0),"Not Mapped"))</f>
        <v/>
      </c>
      <c r="Q696" s="36">
        <f>IF($B696="","",IFERROR(VLOOKUP($O696,Leaders!$A:$B,2,0),"Not Mapped"))</f>
        <v/>
      </c>
      <c r="R696" s="36">
        <f>IF($B696="","",IF(COUNTIF(Exclusions!$A:$A,$B696)&gt;0,"Yes","No"))</f>
        <v/>
      </c>
      <c r="S696" s="38">
        <f>IF($B696="","",MIN(1,DAY($A696)/IF($N696="Superstore",Settings!$B$5,Settings!$B$4)))</f>
        <v/>
      </c>
      <c r="T696" s="38">
        <f>IF(OR($B696="",$G696="",$S696=0),"",$G696/$S696)</f>
        <v/>
      </c>
      <c r="U696" s="36">
        <f>IF($T696="","",IF($T696&lt;Settings!$B$8,"Critical",IF($T696&lt;Settings!$B$9,"Semi Critical","Non Critical")))</f>
        <v/>
      </c>
      <c r="V696" s="28" t="n"/>
      <c r="Z696">
        <f>IF($B696="","",IFERROR(VLOOKUP($B696,'Plan HC for CCA'!$A:$B,2,0),""))</f>
        <v/>
      </c>
      <c r="AA696">
        <f>IF(OR($B696="",$Z696=""),"",IF(N($M696)&lt;$Z696,"Delta","No Delta"))</f>
        <v/>
      </c>
      <c r="AB696">
        <f>IF(OR($B696="",$Z696=""),"",MAX(0,$Z696-N($M696)))</f>
        <v/>
      </c>
      <c r="AC696" s="46">
        <f>IF($B696="","",IFERROR(INDEX('CCA Util %'!$H:$H,MATCH($B696,'CCA Util %'!$E:$E,0)),""))</f>
        <v/>
      </c>
      <c r="AD696">
        <f>IF($B696="","",IFERROR(INDEX('CCA Util %'!$G:$G,MATCH($B696,'CCA Util %'!$E:$E,0)),""))</f>
        <v/>
      </c>
      <c r="AE696">
        <f>IF(OR($B696="",$U696=""),"",$U696&amp;" &amp; "&amp;IF(OR($AD696="",$AD696=0),"Util NA",$AD696&amp;" Util"))</f>
        <v/>
      </c>
    </row>
    <row r="697" ht="15.75" customHeight="1" s="42">
      <c r="A697" s="41" t="n"/>
      <c r="G697" s="38" t="n"/>
      <c r="H697" s="38" t="n"/>
      <c r="I697" s="38" t="n"/>
      <c r="J697" s="38" t="n"/>
      <c r="K697" s="38" t="n"/>
      <c r="L697" s="38" t="n"/>
      <c r="N697" s="36">
        <f>IF($B697="","",IF($C697="SUPERSTORE","Superstore","DH"))</f>
        <v/>
      </c>
      <c r="O697" s="36">
        <f>IF($B697="","",IFERROR(VLOOKUP($B697,Mapping!$A:$C,2,0),"Not Mapped"))</f>
        <v/>
      </c>
      <c r="P697" s="36">
        <f>IF($B697="","",IFERROR(VLOOKUP($B697,Mapping!$A:$C,3,0),"Not Mapped"))</f>
        <v/>
      </c>
      <c r="Q697" s="36">
        <f>IF($B697="","",IFERROR(VLOOKUP($O697,Leaders!$A:$B,2,0),"Not Mapped"))</f>
        <v/>
      </c>
      <c r="R697" s="36">
        <f>IF($B697="","",IF(COUNTIF(Exclusions!$A:$A,$B697)&gt;0,"Yes","No"))</f>
        <v/>
      </c>
      <c r="S697" s="38">
        <f>IF($B697="","",MIN(1,DAY($A697)/IF($N697="Superstore",Settings!$B$5,Settings!$B$4)))</f>
        <v/>
      </c>
      <c r="T697" s="38">
        <f>IF(OR($B697="",$G697="",$S697=0),"",$G697/$S697)</f>
        <v/>
      </c>
      <c r="U697" s="36">
        <f>IF($T697="","",IF($T697&lt;Settings!$B$8,"Critical",IF($T697&lt;Settings!$B$9,"Semi Critical","Non Critical")))</f>
        <v/>
      </c>
      <c r="V697" s="28" t="n"/>
      <c r="Z697">
        <f>IF($B697="","",IFERROR(VLOOKUP($B697,'Plan HC for CCA'!$A:$B,2,0),""))</f>
        <v/>
      </c>
      <c r="AA697">
        <f>IF(OR($B697="",$Z697=""),"",IF(N($M697)&lt;$Z697,"Delta","No Delta"))</f>
        <v/>
      </c>
      <c r="AB697">
        <f>IF(OR($B697="",$Z697=""),"",MAX(0,$Z697-N($M697)))</f>
        <v/>
      </c>
      <c r="AC697" s="46">
        <f>IF($B697="","",IFERROR(INDEX('CCA Util %'!$H:$H,MATCH($B697,'CCA Util %'!$E:$E,0)),""))</f>
        <v/>
      </c>
      <c r="AD697">
        <f>IF($B697="","",IFERROR(INDEX('CCA Util %'!$G:$G,MATCH($B697,'CCA Util %'!$E:$E,0)),""))</f>
        <v/>
      </c>
      <c r="AE697">
        <f>IF(OR($B697="",$U697=""),"",$U697&amp;" &amp; "&amp;IF(OR($AD697="",$AD697=0),"Util NA",$AD697&amp;" Util"))</f>
        <v/>
      </c>
    </row>
    <row r="698" ht="15.75" customHeight="1" s="42">
      <c r="A698" s="41" t="n"/>
      <c r="G698" s="38" t="n"/>
      <c r="H698" s="38" t="n"/>
      <c r="I698" s="38" t="n"/>
      <c r="J698" s="38" t="n"/>
      <c r="K698" s="38" t="n"/>
      <c r="L698" s="38" t="n"/>
      <c r="N698" s="36">
        <f>IF($B698="","",IF($C698="SUPERSTORE","Superstore","DH"))</f>
        <v/>
      </c>
      <c r="O698" s="36">
        <f>IF($B698="","",IFERROR(VLOOKUP($B698,Mapping!$A:$C,2,0),"Not Mapped"))</f>
        <v/>
      </c>
      <c r="P698" s="36">
        <f>IF($B698="","",IFERROR(VLOOKUP($B698,Mapping!$A:$C,3,0),"Not Mapped"))</f>
        <v/>
      </c>
      <c r="Q698" s="36">
        <f>IF($B698="","",IFERROR(VLOOKUP($O698,Leaders!$A:$B,2,0),"Not Mapped"))</f>
        <v/>
      </c>
      <c r="R698" s="36">
        <f>IF($B698="","",IF(COUNTIF(Exclusions!$A:$A,$B698)&gt;0,"Yes","No"))</f>
        <v/>
      </c>
      <c r="S698" s="38">
        <f>IF($B698="","",MIN(1,DAY($A698)/IF($N698="Superstore",Settings!$B$5,Settings!$B$4)))</f>
        <v/>
      </c>
      <c r="T698" s="38">
        <f>IF(OR($B698="",$G698="",$S698=0),"",$G698/$S698)</f>
        <v/>
      </c>
      <c r="U698" s="36">
        <f>IF($T698="","",IF($T698&lt;Settings!$B$8,"Critical",IF($T698&lt;Settings!$B$9,"Semi Critical","Non Critical")))</f>
        <v/>
      </c>
      <c r="V698" s="28" t="n"/>
      <c r="Z698">
        <f>IF($B698="","",IFERROR(VLOOKUP($B698,'Plan HC for CCA'!$A:$B,2,0),""))</f>
        <v/>
      </c>
      <c r="AA698">
        <f>IF(OR($B698="",$Z698=""),"",IF(N($M698)&lt;$Z698,"Delta","No Delta"))</f>
        <v/>
      </c>
      <c r="AB698">
        <f>IF(OR($B698="",$Z698=""),"",MAX(0,$Z698-N($M698)))</f>
        <v/>
      </c>
      <c r="AC698" s="46">
        <f>IF($B698="","",IFERROR(INDEX('CCA Util %'!$H:$H,MATCH($B698,'CCA Util %'!$E:$E,0)),""))</f>
        <v/>
      </c>
      <c r="AD698">
        <f>IF($B698="","",IFERROR(INDEX('CCA Util %'!$G:$G,MATCH($B698,'CCA Util %'!$E:$E,0)),""))</f>
        <v/>
      </c>
      <c r="AE698">
        <f>IF(OR($B698="",$U698=""),"",$U698&amp;" &amp; "&amp;IF(OR($AD698="",$AD698=0),"Util NA",$AD698&amp;" Util"))</f>
        <v/>
      </c>
    </row>
    <row r="699" ht="15.75" customHeight="1" s="42">
      <c r="A699" s="41" t="n"/>
      <c r="G699" s="38" t="n"/>
      <c r="H699" s="38" t="n"/>
      <c r="I699" s="38" t="n"/>
      <c r="J699" s="38" t="n"/>
      <c r="K699" s="38" t="n"/>
      <c r="L699" s="38" t="n"/>
      <c r="N699" s="36">
        <f>IF($B699="","",IF($C699="SUPERSTORE","Superstore","DH"))</f>
        <v/>
      </c>
      <c r="O699" s="36">
        <f>IF($B699="","",IFERROR(VLOOKUP($B699,Mapping!$A:$C,2,0),"Not Mapped"))</f>
        <v/>
      </c>
      <c r="P699" s="36">
        <f>IF($B699="","",IFERROR(VLOOKUP($B699,Mapping!$A:$C,3,0),"Not Mapped"))</f>
        <v/>
      </c>
      <c r="Q699" s="36">
        <f>IF($B699="","",IFERROR(VLOOKUP($O699,Leaders!$A:$B,2,0),"Not Mapped"))</f>
        <v/>
      </c>
      <c r="R699" s="36">
        <f>IF($B699="","",IF(COUNTIF(Exclusions!$A:$A,$B699)&gt;0,"Yes","No"))</f>
        <v/>
      </c>
      <c r="S699" s="38">
        <f>IF($B699="","",MIN(1,DAY($A699)/IF($N699="Superstore",Settings!$B$5,Settings!$B$4)))</f>
        <v/>
      </c>
      <c r="T699" s="38">
        <f>IF(OR($B699="",$G699="",$S699=0),"",$G699/$S699)</f>
        <v/>
      </c>
      <c r="U699" s="36">
        <f>IF($T699="","",IF($T699&lt;Settings!$B$8,"Critical",IF($T699&lt;Settings!$B$9,"Semi Critical","Non Critical")))</f>
        <v/>
      </c>
      <c r="V699" s="28" t="n"/>
      <c r="Z699">
        <f>IF($B699="","",IFERROR(VLOOKUP($B699,'Plan HC for CCA'!$A:$B,2,0),""))</f>
        <v/>
      </c>
      <c r="AA699">
        <f>IF(OR($B699="",$Z699=""),"",IF(N($M699)&lt;$Z699,"Delta","No Delta"))</f>
        <v/>
      </c>
      <c r="AB699">
        <f>IF(OR($B699="",$Z699=""),"",MAX(0,$Z699-N($M699)))</f>
        <v/>
      </c>
      <c r="AC699" s="46">
        <f>IF($B699="","",IFERROR(INDEX('CCA Util %'!$H:$H,MATCH($B699,'CCA Util %'!$E:$E,0)),""))</f>
        <v/>
      </c>
      <c r="AD699">
        <f>IF($B699="","",IFERROR(INDEX('CCA Util %'!$G:$G,MATCH($B699,'CCA Util %'!$E:$E,0)),""))</f>
        <v/>
      </c>
      <c r="AE699">
        <f>IF(OR($B699="",$U699=""),"",$U699&amp;" &amp; "&amp;IF(OR($AD699="",$AD699=0),"Util NA",$AD699&amp;" Util"))</f>
        <v/>
      </c>
    </row>
    <row r="700" ht="15.75" customHeight="1" s="42">
      <c r="A700" s="41" t="n"/>
      <c r="G700" s="38" t="n"/>
      <c r="H700" s="38" t="n"/>
      <c r="I700" s="38" t="n"/>
      <c r="J700" s="38" t="n"/>
      <c r="K700" s="38" t="n"/>
      <c r="L700" s="38" t="n"/>
      <c r="N700" s="36">
        <f>IF($B700="","",IF($C700="SUPERSTORE","Superstore","DH"))</f>
        <v/>
      </c>
      <c r="O700" s="36">
        <f>IF($B700="","",IFERROR(VLOOKUP($B700,Mapping!$A:$C,2,0),"Not Mapped"))</f>
        <v/>
      </c>
      <c r="P700" s="36">
        <f>IF($B700="","",IFERROR(VLOOKUP($B700,Mapping!$A:$C,3,0),"Not Mapped"))</f>
        <v/>
      </c>
      <c r="Q700" s="36">
        <f>IF($B700="","",IFERROR(VLOOKUP($O700,Leaders!$A:$B,2,0),"Not Mapped"))</f>
        <v/>
      </c>
      <c r="R700" s="36">
        <f>IF($B700="","",IF(COUNTIF(Exclusions!$A:$A,$B700)&gt;0,"Yes","No"))</f>
        <v/>
      </c>
      <c r="S700" s="38">
        <f>IF($B700="","",MIN(1,DAY($A700)/IF($N700="Superstore",Settings!$B$5,Settings!$B$4)))</f>
        <v/>
      </c>
      <c r="T700" s="38">
        <f>IF(OR($B700="",$G700="",$S700=0),"",$G700/$S700)</f>
        <v/>
      </c>
      <c r="U700" s="36">
        <f>IF($T700="","",IF($T700&lt;Settings!$B$8,"Critical",IF($T700&lt;Settings!$B$9,"Semi Critical","Non Critical")))</f>
        <v/>
      </c>
      <c r="V700" s="28" t="n"/>
      <c r="Z700">
        <f>IF($B700="","",IFERROR(VLOOKUP($B700,'Plan HC for CCA'!$A:$B,2,0),""))</f>
        <v/>
      </c>
      <c r="AA700">
        <f>IF(OR($B700="",$Z700=""),"",IF(N($M700)&lt;$Z700,"Delta","No Delta"))</f>
        <v/>
      </c>
      <c r="AB700">
        <f>IF(OR($B700="",$Z700=""),"",MAX(0,$Z700-N($M700)))</f>
        <v/>
      </c>
      <c r="AC700" s="46">
        <f>IF($B700="","",IFERROR(INDEX('CCA Util %'!$H:$H,MATCH($B700,'CCA Util %'!$E:$E,0)),""))</f>
        <v/>
      </c>
      <c r="AD700">
        <f>IF($B700="","",IFERROR(INDEX('CCA Util %'!$G:$G,MATCH($B700,'CCA Util %'!$E:$E,0)),""))</f>
        <v/>
      </c>
      <c r="AE700">
        <f>IF(OR($B700="",$U700=""),"",$U700&amp;" &amp; "&amp;IF(OR($AD700="",$AD700=0),"Util NA",$AD700&amp;" Util"))</f>
        <v/>
      </c>
    </row>
    <row r="701" ht="15.75" customHeight="1" s="42">
      <c r="A701" s="41" t="n"/>
      <c r="G701" s="38" t="n"/>
      <c r="H701" s="38" t="n"/>
      <c r="I701" s="38" t="n"/>
      <c r="J701" s="38" t="n"/>
      <c r="K701" s="38" t="n"/>
      <c r="L701" s="38" t="n"/>
      <c r="N701" s="36">
        <f>IF($B701="","",IF($C701="SUPERSTORE","Superstore","DH"))</f>
        <v/>
      </c>
      <c r="O701" s="36">
        <f>IF($B701="","",IFERROR(VLOOKUP($B701,Mapping!$A:$C,2,0),"Not Mapped"))</f>
        <v/>
      </c>
      <c r="P701" s="36">
        <f>IF($B701="","",IFERROR(VLOOKUP($B701,Mapping!$A:$C,3,0),"Not Mapped"))</f>
        <v/>
      </c>
      <c r="Q701" s="36">
        <f>IF($B701="","",IFERROR(VLOOKUP($O701,Leaders!$A:$B,2,0),"Not Mapped"))</f>
        <v/>
      </c>
      <c r="R701" s="36">
        <f>IF($B701="","",IF(COUNTIF(Exclusions!$A:$A,$B701)&gt;0,"Yes","No"))</f>
        <v/>
      </c>
      <c r="S701" s="38">
        <f>IF($B701="","",MIN(1,DAY($A701)/IF($N701="Superstore",Settings!$B$5,Settings!$B$4)))</f>
        <v/>
      </c>
      <c r="T701" s="38">
        <f>IF(OR($B701="",$G701="",$S701=0),"",$G701/$S701)</f>
        <v/>
      </c>
      <c r="U701" s="36">
        <f>IF($T701="","",IF($T701&lt;Settings!$B$8,"Critical",IF($T701&lt;Settings!$B$9,"Semi Critical","Non Critical")))</f>
        <v/>
      </c>
      <c r="V701" s="28" t="n"/>
      <c r="Z701">
        <f>IF($B701="","",IFERROR(VLOOKUP($B701,'Plan HC for CCA'!$A:$B,2,0),""))</f>
        <v/>
      </c>
      <c r="AA701">
        <f>IF(OR($B701="",$Z701=""),"",IF(N($M701)&lt;$Z701,"Delta","No Delta"))</f>
        <v/>
      </c>
      <c r="AB701">
        <f>IF(OR($B701="",$Z701=""),"",MAX(0,$Z701-N($M701)))</f>
        <v/>
      </c>
      <c r="AC701" s="46">
        <f>IF($B701="","",IFERROR(INDEX('CCA Util %'!$H:$H,MATCH($B701,'CCA Util %'!$E:$E,0)),""))</f>
        <v/>
      </c>
      <c r="AD701">
        <f>IF($B701="","",IFERROR(INDEX('CCA Util %'!$G:$G,MATCH($B701,'CCA Util %'!$E:$E,0)),""))</f>
        <v/>
      </c>
      <c r="AE701">
        <f>IF(OR($B701="",$U701=""),"",$U701&amp;" &amp; "&amp;IF(OR($AD701="",$AD701=0),"Util NA",$AD701&amp;" Util"))</f>
        <v/>
      </c>
    </row>
    <row r="702" ht="15.75" customHeight="1" s="42">
      <c r="A702" s="41" t="n"/>
      <c r="G702" s="38" t="n"/>
      <c r="H702" s="38" t="n"/>
      <c r="I702" s="38" t="n"/>
      <c r="J702" s="38" t="n"/>
      <c r="K702" s="38" t="n"/>
      <c r="L702" s="38" t="n"/>
      <c r="N702" s="36">
        <f>IF($B702="","",IF($C702="SUPERSTORE","Superstore","DH"))</f>
        <v/>
      </c>
      <c r="O702" s="36">
        <f>IF($B702="","",IFERROR(VLOOKUP($B702,Mapping!$A:$C,2,0),"Not Mapped"))</f>
        <v/>
      </c>
      <c r="P702" s="36">
        <f>IF($B702="","",IFERROR(VLOOKUP($B702,Mapping!$A:$C,3,0),"Not Mapped"))</f>
        <v/>
      </c>
      <c r="Q702" s="36">
        <f>IF($B702="","",IFERROR(VLOOKUP($O702,Leaders!$A:$B,2,0),"Not Mapped"))</f>
        <v/>
      </c>
      <c r="R702" s="36">
        <f>IF($B702="","",IF(COUNTIF(Exclusions!$A:$A,$B702)&gt;0,"Yes","No"))</f>
        <v/>
      </c>
      <c r="S702" s="38">
        <f>IF($B702="","",MIN(1,DAY($A702)/IF($N702="Superstore",Settings!$B$5,Settings!$B$4)))</f>
        <v/>
      </c>
      <c r="T702" s="38">
        <f>IF(OR($B702="",$G702="",$S702=0),"",$G702/$S702)</f>
        <v/>
      </c>
      <c r="U702" s="36">
        <f>IF($T702="","",IF($T702&lt;Settings!$B$8,"Critical",IF($T702&lt;Settings!$B$9,"Semi Critical","Non Critical")))</f>
        <v/>
      </c>
      <c r="V702" s="28" t="n"/>
      <c r="Z702">
        <f>IF($B702="","",IFERROR(VLOOKUP($B702,'Plan HC for CCA'!$A:$B,2,0),""))</f>
        <v/>
      </c>
      <c r="AA702">
        <f>IF(OR($B702="",$Z702=""),"",IF(N($M702)&lt;$Z702,"Delta","No Delta"))</f>
        <v/>
      </c>
      <c r="AB702">
        <f>IF(OR($B702="",$Z702=""),"",MAX(0,$Z702-N($M702)))</f>
        <v/>
      </c>
      <c r="AC702" s="46">
        <f>IF($B702="","",IFERROR(INDEX('CCA Util %'!$H:$H,MATCH($B702,'CCA Util %'!$E:$E,0)),""))</f>
        <v/>
      </c>
      <c r="AD702">
        <f>IF($B702="","",IFERROR(INDEX('CCA Util %'!$G:$G,MATCH($B702,'CCA Util %'!$E:$E,0)),""))</f>
        <v/>
      </c>
      <c r="AE702">
        <f>IF(OR($B702="",$U702=""),"",$U702&amp;" &amp; "&amp;IF(OR($AD702="",$AD702=0),"Util NA",$AD702&amp;" Util"))</f>
        <v/>
      </c>
    </row>
    <row r="703" ht="15.75" customHeight="1" s="42">
      <c r="A703" s="41" t="n"/>
      <c r="G703" s="38" t="n"/>
      <c r="H703" s="38" t="n"/>
      <c r="I703" s="38" t="n"/>
      <c r="J703" s="38" t="n"/>
      <c r="K703" s="38" t="n"/>
      <c r="L703" s="38" t="n"/>
      <c r="N703" s="36">
        <f>IF($B703="","",IF($C703="SUPERSTORE","Superstore","DH"))</f>
        <v/>
      </c>
      <c r="O703" s="36">
        <f>IF($B703="","",IFERROR(VLOOKUP($B703,Mapping!$A:$C,2,0),"Not Mapped"))</f>
        <v/>
      </c>
      <c r="P703" s="36">
        <f>IF($B703="","",IFERROR(VLOOKUP($B703,Mapping!$A:$C,3,0),"Not Mapped"))</f>
        <v/>
      </c>
      <c r="Q703" s="36">
        <f>IF($B703="","",IFERROR(VLOOKUP($O703,Leaders!$A:$B,2,0),"Not Mapped"))</f>
        <v/>
      </c>
      <c r="R703" s="36">
        <f>IF($B703="","",IF(COUNTIF(Exclusions!$A:$A,$B703)&gt;0,"Yes","No"))</f>
        <v/>
      </c>
      <c r="S703" s="38">
        <f>IF($B703="","",MIN(1,DAY($A703)/IF($N703="Superstore",Settings!$B$5,Settings!$B$4)))</f>
        <v/>
      </c>
      <c r="T703" s="38">
        <f>IF(OR($B703="",$G703="",$S703=0),"",$G703/$S703)</f>
        <v/>
      </c>
      <c r="U703" s="36">
        <f>IF($T703="","",IF($T703&lt;Settings!$B$8,"Critical",IF($T703&lt;Settings!$B$9,"Semi Critical","Non Critical")))</f>
        <v/>
      </c>
      <c r="V703" s="28" t="n"/>
      <c r="Z703">
        <f>IF($B703="","",IFERROR(VLOOKUP($B703,'Plan HC for CCA'!$A:$B,2,0),""))</f>
        <v/>
      </c>
      <c r="AA703">
        <f>IF(OR($B703="",$Z703=""),"",IF(N($M703)&lt;$Z703,"Delta","No Delta"))</f>
        <v/>
      </c>
      <c r="AB703">
        <f>IF(OR($B703="",$Z703=""),"",MAX(0,$Z703-N($M703)))</f>
        <v/>
      </c>
      <c r="AC703" s="46">
        <f>IF($B703="","",IFERROR(INDEX('CCA Util %'!$H:$H,MATCH($B703,'CCA Util %'!$E:$E,0)),""))</f>
        <v/>
      </c>
      <c r="AD703">
        <f>IF($B703="","",IFERROR(INDEX('CCA Util %'!$G:$G,MATCH($B703,'CCA Util %'!$E:$E,0)),""))</f>
        <v/>
      </c>
      <c r="AE703">
        <f>IF(OR($B703="",$U703=""),"",$U703&amp;" &amp; "&amp;IF(OR($AD703="",$AD703=0),"Util NA",$AD703&amp;" Util"))</f>
        <v/>
      </c>
    </row>
    <row r="704" ht="15.75" customHeight="1" s="42">
      <c r="A704" s="41" t="n"/>
      <c r="G704" s="38" t="n"/>
      <c r="H704" s="38" t="n"/>
      <c r="I704" s="38" t="n"/>
      <c r="J704" s="38" t="n"/>
      <c r="K704" s="38" t="n"/>
      <c r="L704" s="38" t="n"/>
      <c r="N704" s="36">
        <f>IF($B704="","",IF($C704="SUPERSTORE","Superstore","DH"))</f>
        <v/>
      </c>
      <c r="O704" s="36">
        <f>IF($B704="","",IFERROR(VLOOKUP($B704,Mapping!$A:$C,2,0),"Not Mapped"))</f>
        <v/>
      </c>
      <c r="P704" s="36">
        <f>IF($B704="","",IFERROR(VLOOKUP($B704,Mapping!$A:$C,3,0),"Not Mapped"))</f>
        <v/>
      </c>
      <c r="Q704" s="36">
        <f>IF($B704="","",IFERROR(VLOOKUP($O704,Leaders!$A:$B,2,0),"Not Mapped"))</f>
        <v/>
      </c>
      <c r="R704" s="36">
        <f>IF($B704="","",IF(COUNTIF(Exclusions!$A:$A,$B704)&gt;0,"Yes","No"))</f>
        <v/>
      </c>
      <c r="S704" s="38">
        <f>IF($B704="","",MIN(1,DAY($A704)/IF($N704="Superstore",Settings!$B$5,Settings!$B$4)))</f>
        <v/>
      </c>
      <c r="T704" s="38">
        <f>IF(OR($B704="",$G704="",$S704=0),"",$G704/$S704)</f>
        <v/>
      </c>
      <c r="U704" s="36">
        <f>IF($T704="","",IF($T704&lt;Settings!$B$8,"Critical",IF($T704&lt;Settings!$B$9,"Semi Critical","Non Critical")))</f>
        <v/>
      </c>
      <c r="V704" s="28" t="n"/>
      <c r="Z704">
        <f>IF($B704="","",IFERROR(VLOOKUP($B704,'Plan HC for CCA'!$A:$B,2,0),""))</f>
        <v/>
      </c>
      <c r="AA704">
        <f>IF(OR($B704="",$Z704=""),"",IF(N($M704)&lt;$Z704,"Delta","No Delta"))</f>
        <v/>
      </c>
      <c r="AB704">
        <f>IF(OR($B704="",$Z704=""),"",MAX(0,$Z704-N($M704)))</f>
        <v/>
      </c>
      <c r="AC704" s="46">
        <f>IF($B704="","",IFERROR(INDEX('CCA Util %'!$H:$H,MATCH($B704,'CCA Util %'!$E:$E,0)),""))</f>
        <v/>
      </c>
      <c r="AD704">
        <f>IF($B704="","",IFERROR(INDEX('CCA Util %'!$G:$G,MATCH($B704,'CCA Util %'!$E:$E,0)),""))</f>
        <v/>
      </c>
      <c r="AE704">
        <f>IF(OR($B704="",$U704=""),"",$U704&amp;" &amp; "&amp;IF(OR($AD704="",$AD704=0),"Util NA",$AD704&amp;" Util"))</f>
        <v/>
      </c>
    </row>
    <row r="705" ht="15.75" customHeight="1" s="42">
      <c r="A705" s="41" t="n"/>
      <c r="G705" s="38" t="n"/>
      <c r="H705" s="38" t="n"/>
      <c r="I705" s="38" t="n"/>
      <c r="J705" s="38" t="n"/>
      <c r="K705" s="38" t="n"/>
      <c r="L705" s="38" t="n"/>
      <c r="N705" s="36">
        <f>IF($B705="","",IF($C705="SUPERSTORE","Superstore","DH"))</f>
        <v/>
      </c>
      <c r="O705" s="36">
        <f>IF($B705="","",IFERROR(VLOOKUP($B705,Mapping!$A:$C,2,0),"Not Mapped"))</f>
        <v/>
      </c>
      <c r="P705" s="36">
        <f>IF($B705="","",IFERROR(VLOOKUP($B705,Mapping!$A:$C,3,0),"Not Mapped"))</f>
        <v/>
      </c>
      <c r="Q705" s="36">
        <f>IF($B705="","",IFERROR(VLOOKUP($O705,Leaders!$A:$B,2,0),"Not Mapped"))</f>
        <v/>
      </c>
      <c r="R705" s="36">
        <f>IF($B705="","",IF(COUNTIF(Exclusions!$A:$A,$B705)&gt;0,"Yes","No"))</f>
        <v/>
      </c>
      <c r="S705" s="38">
        <f>IF($B705="","",MIN(1,DAY($A705)/IF($N705="Superstore",Settings!$B$5,Settings!$B$4)))</f>
        <v/>
      </c>
      <c r="T705" s="38">
        <f>IF(OR($B705="",$G705="",$S705=0),"",$G705/$S705)</f>
        <v/>
      </c>
      <c r="U705" s="36">
        <f>IF($T705="","",IF($T705&lt;Settings!$B$8,"Critical",IF($T705&lt;Settings!$B$9,"Semi Critical","Non Critical")))</f>
        <v/>
      </c>
      <c r="V705" s="28" t="n"/>
      <c r="Z705">
        <f>IF($B705="","",IFERROR(VLOOKUP($B705,'Plan HC for CCA'!$A:$B,2,0),""))</f>
        <v/>
      </c>
      <c r="AA705">
        <f>IF(OR($B705="",$Z705=""),"",IF(N($M705)&lt;$Z705,"Delta","No Delta"))</f>
        <v/>
      </c>
      <c r="AB705">
        <f>IF(OR($B705="",$Z705=""),"",MAX(0,$Z705-N($M705)))</f>
        <v/>
      </c>
      <c r="AC705" s="46">
        <f>IF($B705="","",IFERROR(INDEX('CCA Util %'!$H:$H,MATCH($B705,'CCA Util %'!$E:$E,0)),""))</f>
        <v/>
      </c>
      <c r="AD705">
        <f>IF($B705="","",IFERROR(INDEX('CCA Util %'!$G:$G,MATCH($B705,'CCA Util %'!$E:$E,0)),""))</f>
        <v/>
      </c>
      <c r="AE705">
        <f>IF(OR($B705="",$U705=""),"",$U705&amp;" &amp; "&amp;IF(OR($AD705="",$AD705=0),"Util NA",$AD705&amp;" Util"))</f>
        <v/>
      </c>
    </row>
    <row r="706" ht="15.75" customHeight="1" s="42">
      <c r="A706" s="41" t="n"/>
      <c r="G706" s="38" t="n"/>
      <c r="H706" s="38" t="n"/>
      <c r="I706" s="38" t="n"/>
      <c r="J706" s="38" t="n"/>
      <c r="K706" s="38" t="n"/>
      <c r="L706" s="38" t="n"/>
      <c r="N706" s="36">
        <f>IF($B706="","",IF($C706="SUPERSTORE","Superstore","DH"))</f>
        <v/>
      </c>
      <c r="O706" s="36">
        <f>IF($B706="","",IFERROR(VLOOKUP($B706,Mapping!$A:$C,2,0),"Not Mapped"))</f>
        <v/>
      </c>
      <c r="P706" s="36">
        <f>IF($B706="","",IFERROR(VLOOKUP($B706,Mapping!$A:$C,3,0),"Not Mapped"))</f>
        <v/>
      </c>
      <c r="Q706" s="36">
        <f>IF($B706="","",IFERROR(VLOOKUP($O706,Leaders!$A:$B,2,0),"Not Mapped"))</f>
        <v/>
      </c>
      <c r="R706" s="36">
        <f>IF($B706="","",IF(COUNTIF(Exclusions!$A:$A,$B706)&gt;0,"Yes","No"))</f>
        <v/>
      </c>
      <c r="S706" s="38">
        <f>IF($B706="","",MIN(1,DAY($A706)/IF($N706="Superstore",Settings!$B$5,Settings!$B$4)))</f>
        <v/>
      </c>
      <c r="T706" s="38">
        <f>IF(OR($B706="",$G706="",$S706=0),"",$G706/$S706)</f>
        <v/>
      </c>
      <c r="U706" s="36">
        <f>IF($T706="","",IF($T706&lt;Settings!$B$8,"Critical",IF($T706&lt;Settings!$B$9,"Semi Critical","Non Critical")))</f>
        <v/>
      </c>
      <c r="V706" s="28" t="n"/>
      <c r="Z706">
        <f>IF($B706="","",IFERROR(VLOOKUP($B706,'Plan HC for CCA'!$A:$B,2,0),""))</f>
        <v/>
      </c>
      <c r="AA706">
        <f>IF(OR($B706="",$Z706=""),"",IF(N($M706)&lt;$Z706,"Delta","No Delta"))</f>
        <v/>
      </c>
      <c r="AB706">
        <f>IF(OR($B706="",$Z706=""),"",MAX(0,$Z706-N($M706)))</f>
        <v/>
      </c>
      <c r="AC706" s="46">
        <f>IF($B706="","",IFERROR(INDEX('CCA Util %'!$H:$H,MATCH($B706,'CCA Util %'!$E:$E,0)),""))</f>
        <v/>
      </c>
      <c r="AD706">
        <f>IF($B706="","",IFERROR(INDEX('CCA Util %'!$G:$G,MATCH($B706,'CCA Util %'!$E:$E,0)),""))</f>
        <v/>
      </c>
      <c r="AE706">
        <f>IF(OR($B706="",$U706=""),"",$U706&amp;" &amp; "&amp;IF(OR($AD706="",$AD706=0),"Util NA",$AD706&amp;" Util"))</f>
        <v/>
      </c>
    </row>
    <row r="707" ht="15.75" customHeight="1" s="42">
      <c r="A707" s="41" t="n"/>
      <c r="G707" s="38" t="n"/>
      <c r="H707" s="38" t="n"/>
      <c r="I707" s="38" t="n"/>
      <c r="J707" s="38" t="n"/>
      <c r="K707" s="38" t="n"/>
      <c r="L707" s="38" t="n"/>
      <c r="N707" s="36">
        <f>IF($B707="","",IF($C707="SUPERSTORE","Superstore","DH"))</f>
        <v/>
      </c>
      <c r="O707" s="36">
        <f>IF($B707="","",IFERROR(VLOOKUP($B707,Mapping!$A:$C,2,0),"Not Mapped"))</f>
        <v/>
      </c>
      <c r="P707" s="36">
        <f>IF($B707="","",IFERROR(VLOOKUP($B707,Mapping!$A:$C,3,0),"Not Mapped"))</f>
        <v/>
      </c>
      <c r="Q707" s="36">
        <f>IF($B707="","",IFERROR(VLOOKUP($O707,Leaders!$A:$B,2,0),"Not Mapped"))</f>
        <v/>
      </c>
      <c r="R707" s="36">
        <f>IF($B707="","",IF(COUNTIF(Exclusions!$A:$A,$B707)&gt;0,"Yes","No"))</f>
        <v/>
      </c>
      <c r="S707" s="38">
        <f>IF($B707="","",MIN(1,DAY($A707)/IF($N707="Superstore",Settings!$B$5,Settings!$B$4)))</f>
        <v/>
      </c>
      <c r="T707" s="38">
        <f>IF(OR($B707="",$G707="",$S707=0),"",$G707/$S707)</f>
        <v/>
      </c>
      <c r="U707" s="36">
        <f>IF($T707="","",IF($T707&lt;Settings!$B$8,"Critical",IF($T707&lt;Settings!$B$9,"Semi Critical","Non Critical")))</f>
        <v/>
      </c>
      <c r="V707" s="28" t="n"/>
      <c r="Z707">
        <f>IF($B707="","",IFERROR(VLOOKUP($B707,'Plan HC for CCA'!$A:$B,2,0),""))</f>
        <v/>
      </c>
      <c r="AA707">
        <f>IF(OR($B707="",$Z707=""),"",IF(N($M707)&lt;$Z707,"Delta","No Delta"))</f>
        <v/>
      </c>
      <c r="AB707">
        <f>IF(OR($B707="",$Z707=""),"",MAX(0,$Z707-N($M707)))</f>
        <v/>
      </c>
      <c r="AC707" s="46">
        <f>IF($B707="","",IFERROR(INDEX('CCA Util %'!$H:$H,MATCH($B707,'CCA Util %'!$E:$E,0)),""))</f>
        <v/>
      </c>
      <c r="AD707">
        <f>IF($B707="","",IFERROR(INDEX('CCA Util %'!$G:$G,MATCH($B707,'CCA Util %'!$E:$E,0)),""))</f>
        <v/>
      </c>
      <c r="AE707">
        <f>IF(OR($B707="",$U707=""),"",$U707&amp;" &amp; "&amp;IF(OR($AD707="",$AD707=0),"Util NA",$AD707&amp;" Util"))</f>
        <v/>
      </c>
    </row>
    <row r="708" ht="15.75" customHeight="1" s="42">
      <c r="A708" s="41" t="n"/>
      <c r="G708" s="38" t="n"/>
      <c r="H708" s="38" t="n"/>
      <c r="I708" s="38" t="n"/>
      <c r="J708" s="38" t="n"/>
      <c r="K708" s="38" t="n"/>
      <c r="L708" s="38" t="n"/>
      <c r="N708" s="36">
        <f>IF($B708="","",IF($C708="SUPERSTORE","Superstore","DH"))</f>
        <v/>
      </c>
      <c r="O708" s="36">
        <f>IF($B708="","",IFERROR(VLOOKUP($B708,Mapping!$A:$C,2,0),"Not Mapped"))</f>
        <v/>
      </c>
      <c r="P708" s="36">
        <f>IF($B708="","",IFERROR(VLOOKUP($B708,Mapping!$A:$C,3,0),"Not Mapped"))</f>
        <v/>
      </c>
      <c r="Q708" s="36">
        <f>IF($B708="","",IFERROR(VLOOKUP($O708,Leaders!$A:$B,2,0),"Not Mapped"))</f>
        <v/>
      </c>
      <c r="R708" s="36">
        <f>IF($B708="","",IF(COUNTIF(Exclusions!$A:$A,$B708)&gt;0,"Yes","No"))</f>
        <v/>
      </c>
      <c r="S708" s="38">
        <f>IF($B708="","",MIN(1,DAY($A708)/IF($N708="Superstore",Settings!$B$5,Settings!$B$4)))</f>
        <v/>
      </c>
      <c r="T708" s="38">
        <f>IF(OR($B708="",$G708="",$S708=0),"",$G708/$S708)</f>
        <v/>
      </c>
      <c r="U708" s="36">
        <f>IF($T708="","",IF($T708&lt;Settings!$B$8,"Critical",IF($T708&lt;Settings!$B$9,"Semi Critical","Non Critical")))</f>
        <v/>
      </c>
      <c r="V708" s="28" t="n"/>
      <c r="Z708">
        <f>IF($B708="","",IFERROR(VLOOKUP($B708,'Plan HC for CCA'!$A:$B,2,0),""))</f>
        <v/>
      </c>
      <c r="AA708">
        <f>IF(OR($B708="",$Z708=""),"",IF(N($M708)&lt;$Z708,"Delta","No Delta"))</f>
        <v/>
      </c>
      <c r="AB708">
        <f>IF(OR($B708="",$Z708=""),"",MAX(0,$Z708-N($M708)))</f>
        <v/>
      </c>
      <c r="AC708" s="46">
        <f>IF($B708="","",IFERROR(INDEX('CCA Util %'!$H:$H,MATCH($B708,'CCA Util %'!$E:$E,0)),""))</f>
        <v/>
      </c>
      <c r="AD708">
        <f>IF($B708="","",IFERROR(INDEX('CCA Util %'!$G:$G,MATCH($B708,'CCA Util %'!$E:$E,0)),""))</f>
        <v/>
      </c>
      <c r="AE708">
        <f>IF(OR($B708="",$U708=""),"",$U708&amp;" &amp; "&amp;IF(OR($AD708="",$AD708=0),"Util NA",$AD708&amp;" Util"))</f>
        <v/>
      </c>
    </row>
    <row r="709" ht="15.75" customHeight="1" s="42">
      <c r="A709" s="41" t="n"/>
      <c r="G709" s="38" t="n"/>
      <c r="H709" s="38" t="n"/>
      <c r="I709" s="38" t="n"/>
      <c r="J709" s="38" t="n"/>
      <c r="K709" s="38" t="n"/>
      <c r="L709" s="38" t="n"/>
      <c r="N709" s="36">
        <f>IF($B709="","",IF($C709="SUPERSTORE","Superstore","DH"))</f>
        <v/>
      </c>
      <c r="O709" s="36">
        <f>IF($B709="","",IFERROR(VLOOKUP($B709,Mapping!$A:$C,2,0),"Not Mapped"))</f>
        <v/>
      </c>
      <c r="P709" s="36">
        <f>IF($B709="","",IFERROR(VLOOKUP($B709,Mapping!$A:$C,3,0),"Not Mapped"))</f>
        <v/>
      </c>
      <c r="Q709" s="36">
        <f>IF($B709="","",IFERROR(VLOOKUP($O709,Leaders!$A:$B,2,0),"Not Mapped"))</f>
        <v/>
      </c>
      <c r="R709" s="36">
        <f>IF($B709="","",IF(COUNTIF(Exclusions!$A:$A,$B709)&gt;0,"Yes","No"))</f>
        <v/>
      </c>
      <c r="S709" s="38">
        <f>IF($B709="","",MIN(1,DAY($A709)/IF($N709="Superstore",Settings!$B$5,Settings!$B$4)))</f>
        <v/>
      </c>
      <c r="T709" s="38">
        <f>IF(OR($B709="",$G709="",$S709=0),"",$G709/$S709)</f>
        <v/>
      </c>
      <c r="U709" s="36">
        <f>IF($T709="","",IF($T709&lt;Settings!$B$8,"Critical",IF($T709&lt;Settings!$B$9,"Semi Critical","Non Critical")))</f>
        <v/>
      </c>
      <c r="V709" s="28" t="n"/>
      <c r="Z709">
        <f>IF($B709="","",IFERROR(VLOOKUP($B709,'Plan HC for CCA'!$A:$B,2,0),""))</f>
        <v/>
      </c>
      <c r="AA709">
        <f>IF(OR($B709="",$Z709=""),"",IF(N($M709)&lt;$Z709,"Delta","No Delta"))</f>
        <v/>
      </c>
      <c r="AB709">
        <f>IF(OR($B709="",$Z709=""),"",MAX(0,$Z709-N($M709)))</f>
        <v/>
      </c>
      <c r="AC709" s="46">
        <f>IF($B709="","",IFERROR(INDEX('CCA Util %'!$H:$H,MATCH($B709,'CCA Util %'!$E:$E,0)),""))</f>
        <v/>
      </c>
      <c r="AD709">
        <f>IF($B709="","",IFERROR(INDEX('CCA Util %'!$G:$G,MATCH($B709,'CCA Util %'!$E:$E,0)),""))</f>
        <v/>
      </c>
      <c r="AE709">
        <f>IF(OR($B709="",$U709=""),"",$U709&amp;" &amp; "&amp;IF(OR($AD709="",$AD709=0),"Util NA",$AD709&amp;" Util"))</f>
        <v/>
      </c>
    </row>
    <row r="710" ht="15.75" customHeight="1" s="42">
      <c r="A710" s="41" t="n"/>
      <c r="G710" s="38" t="n"/>
      <c r="H710" s="38" t="n"/>
      <c r="I710" s="38" t="n"/>
      <c r="J710" s="38" t="n"/>
      <c r="K710" s="38" t="n"/>
      <c r="L710" s="38" t="n"/>
      <c r="N710" s="36">
        <f>IF($B710="","",IF($C710="SUPERSTORE","Superstore","DH"))</f>
        <v/>
      </c>
      <c r="O710" s="36">
        <f>IF($B710="","",IFERROR(VLOOKUP($B710,Mapping!$A:$C,2,0),"Not Mapped"))</f>
        <v/>
      </c>
      <c r="P710" s="36">
        <f>IF($B710="","",IFERROR(VLOOKUP($B710,Mapping!$A:$C,3,0),"Not Mapped"))</f>
        <v/>
      </c>
      <c r="Q710" s="36">
        <f>IF($B710="","",IFERROR(VLOOKUP($O710,Leaders!$A:$B,2,0),"Not Mapped"))</f>
        <v/>
      </c>
      <c r="R710" s="36">
        <f>IF($B710="","",IF(COUNTIF(Exclusions!$A:$A,$B710)&gt;0,"Yes","No"))</f>
        <v/>
      </c>
      <c r="S710" s="38">
        <f>IF($B710="","",MIN(1,DAY($A710)/IF($N710="Superstore",Settings!$B$5,Settings!$B$4)))</f>
        <v/>
      </c>
      <c r="T710" s="38">
        <f>IF(OR($B710="",$G710="",$S710=0),"",$G710/$S710)</f>
        <v/>
      </c>
      <c r="U710" s="36">
        <f>IF($T710="","",IF($T710&lt;Settings!$B$8,"Critical",IF($T710&lt;Settings!$B$9,"Semi Critical","Non Critical")))</f>
        <v/>
      </c>
      <c r="V710" s="28" t="n"/>
      <c r="Z710">
        <f>IF($B710="","",IFERROR(VLOOKUP($B710,'Plan HC for CCA'!$A:$B,2,0),""))</f>
        <v/>
      </c>
      <c r="AA710">
        <f>IF(OR($B710="",$Z710=""),"",IF(N($M710)&lt;$Z710,"Delta","No Delta"))</f>
        <v/>
      </c>
      <c r="AB710">
        <f>IF(OR($B710="",$Z710=""),"",MAX(0,$Z710-N($M710)))</f>
        <v/>
      </c>
      <c r="AC710" s="46">
        <f>IF($B710="","",IFERROR(INDEX('CCA Util %'!$H:$H,MATCH($B710,'CCA Util %'!$E:$E,0)),""))</f>
        <v/>
      </c>
      <c r="AD710">
        <f>IF($B710="","",IFERROR(INDEX('CCA Util %'!$G:$G,MATCH($B710,'CCA Util %'!$E:$E,0)),""))</f>
        <v/>
      </c>
      <c r="AE710">
        <f>IF(OR($B710="",$U710=""),"",$U710&amp;" &amp; "&amp;IF(OR($AD710="",$AD710=0),"Util NA",$AD710&amp;" Util"))</f>
        <v/>
      </c>
    </row>
    <row r="711" ht="15.75" customHeight="1" s="42">
      <c r="A711" s="41" t="n"/>
      <c r="G711" s="38" t="n"/>
      <c r="H711" s="38" t="n"/>
      <c r="I711" s="38" t="n"/>
      <c r="J711" s="38" t="n"/>
      <c r="K711" s="38" t="n"/>
      <c r="L711" s="38" t="n"/>
      <c r="N711" s="36">
        <f>IF($B711="","",IF($C711="SUPERSTORE","Superstore","DH"))</f>
        <v/>
      </c>
      <c r="O711" s="36">
        <f>IF($B711="","",IFERROR(VLOOKUP($B711,Mapping!$A:$C,2,0),"Not Mapped"))</f>
        <v/>
      </c>
      <c r="P711" s="36">
        <f>IF($B711="","",IFERROR(VLOOKUP($B711,Mapping!$A:$C,3,0),"Not Mapped"))</f>
        <v/>
      </c>
      <c r="Q711" s="36">
        <f>IF($B711="","",IFERROR(VLOOKUP($O711,Leaders!$A:$B,2,0),"Not Mapped"))</f>
        <v/>
      </c>
      <c r="R711" s="36">
        <f>IF($B711="","",IF(COUNTIF(Exclusions!$A:$A,$B711)&gt;0,"Yes","No"))</f>
        <v/>
      </c>
      <c r="S711" s="38">
        <f>IF($B711="","",MIN(1,DAY($A711)/IF($N711="Superstore",Settings!$B$5,Settings!$B$4)))</f>
        <v/>
      </c>
      <c r="T711" s="38">
        <f>IF(OR($B711="",$G711="",$S711=0),"",$G711/$S711)</f>
        <v/>
      </c>
      <c r="U711" s="36">
        <f>IF($T711="","",IF($T711&lt;Settings!$B$8,"Critical",IF($T711&lt;Settings!$B$9,"Semi Critical","Non Critical")))</f>
        <v/>
      </c>
      <c r="V711" s="28" t="n"/>
      <c r="Z711">
        <f>IF($B711="","",IFERROR(VLOOKUP($B711,'Plan HC for CCA'!$A:$B,2,0),""))</f>
        <v/>
      </c>
      <c r="AA711">
        <f>IF(OR($B711="",$Z711=""),"",IF(N($M711)&lt;$Z711,"Delta","No Delta"))</f>
        <v/>
      </c>
      <c r="AB711">
        <f>IF(OR($B711="",$Z711=""),"",MAX(0,$Z711-N($M711)))</f>
        <v/>
      </c>
      <c r="AC711" s="46">
        <f>IF($B711="","",IFERROR(INDEX('CCA Util %'!$H:$H,MATCH($B711,'CCA Util %'!$E:$E,0)),""))</f>
        <v/>
      </c>
      <c r="AD711">
        <f>IF($B711="","",IFERROR(INDEX('CCA Util %'!$G:$G,MATCH($B711,'CCA Util %'!$E:$E,0)),""))</f>
        <v/>
      </c>
      <c r="AE711">
        <f>IF(OR($B711="",$U711=""),"",$U711&amp;" &amp; "&amp;IF(OR($AD711="",$AD711=0),"Util NA",$AD711&amp;" Util"))</f>
        <v/>
      </c>
    </row>
    <row r="712" ht="15.75" customHeight="1" s="42">
      <c r="A712" s="41" t="n"/>
      <c r="G712" s="38" t="n"/>
      <c r="H712" s="38" t="n"/>
      <c r="I712" s="38" t="n"/>
      <c r="J712" s="38" t="n"/>
      <c r="K712" s="38" t="n"/>
      <c r="L712" s="38" t="n"/>
      <c r="N712" s="36">
        <f>IF($B712="","",IF($C712="SUPERSTORE","Superstore","DH"))</f>
        <v/>
      </c>
      <c r="O712" s="36">
        <f>IF($B712="","",IFERROR(VLOOKUP($B712,Mapping!$A:$C,2,0),"Not Mapped"))</f>
        <v/>
      </c>
      <c r="P712" s="36">
        <f>IF($B712="","",IFERROR(VLOOKUP($B712,Mapping!$A:$C,3,0),"Not Mapped"))</f>
        <v/>
      </c>
      <c r="Q712" s="36">
        <f>IF($B712="","",IFERROR(VLOOKUP($O712,Leaders!$A:$B,2,0),"Not Mapped"))</f>
        <v/>
      </c>
      <c r="R712" s="36">
        <f>IF($B712="","",IF(COUNTIF(Exclusions!$A:$A,$B712)&gt;0,"Yes","No"))</f>
        <v/>
      </c>
      <c r="S712" s="38">
        <f>IF($B712="","",MIN(1,DAY($A712)/IF($N712="Superstore",Settings!$B$5,Settings!$B$4)))</f>
        <v/>
      </c>
      <c r="T712" s="38">
        <f>IF(OR($B712="",$G712="",$S712=0),"",$G712/$S712)</f>
        <v/>
      </c>
      <c r="U712" s="36">
        <f>IF($T712="","",IF($T712&lt;Settings!$B$8,"Critical",IF($T712&lt;Settings!$B$9,"Semi Critical","Non Critical")))</f>
        <v/>
      </c>
      <c r="V712" s="28" t="n"/>
      <c r="Z712">
        <f>IF($B712="","",IFERROR(VLOOKUP($B712,'Plan HC for CCA'!$A:$B,2,0),""))</f>
        <v/>
      </c>
      <c r="AA712">
        <f>IF(OR($B712="",$Z712=""),"",IF(N($M712)&lt;$Z712,"Delta","No Delta"))</f>
        <v/>
      </c>
      <c r="AB712">
        <f>IF(OR($B712="",$Z712=""),"",MAX(0,$Z712-N($M712)))</f>
        <v/>
      </c>
      <c r="AC712" s="46">
        <f>IF($B712="","",IFERROR(INDEX('CCA Util %'!$H:$H,MATCH($B712,'CCA Util %'!$E:$E,0)),""))</f>
        <v/>
      </c>
      <c r="AD712">
        <f>IF($B712="","",IFERROR(INDEX('CCA Util %'!$G:$G,MATCH($B712,'CCA Util %'!$E:$E,0)),""))</f>
        <v/>
      </c>
      <c r="AE712">
        <f>IF(OR($B712="",$U712=""),"",$U712&amp;" &amp; "&amp;IF(OR($AD712="",$AD712=0),"Util NA",$AD712&amp;" Util"))</f>
        <v/>
      </c>
    </row>
    <row r="713" ht="15.75" customHeight="1" s="42">
      <c r="A713" s="41" t="n"/>
      <c r="G713" s="38" t="n"/>
      <c r="H713" s="38" t="n"/>
      <c r="I713" s="38" t="n"/>
      <c r="J713" s="38" t="n"/>
      <c r="K713" s="38" t="n"/>
      <c r="L713" s="38" t="n"/>
      <c r="N713" s="36">
        <f>IF($B713="","",IF($C713="SUPERSTORE","Superstore","DH"))</f>
        <v/>
      </c>
      <c r="O713" s="36">
        <f>IF($B713="","",IFERROR(VLOOKUP($B713,Mapping!$A:$C,2,0),"Not Mapped"))</f>
        <v/>
      </c>
      <c r="P713" s="36">
        <f>IF($B713="","",IFERROR(VLOOKUP($B713,Mapping!$A:$C,3,0),"Not Mapped"))</f>
        <v/>
      </c>
      <c r="Q713" s="36">
        <f>IF($B713="","",IFERROR(VLOOKUP($O713,Leaders!$A:$B,2,0),"Not Mapped"))</f>
        <v/>
      </c>
      <c r="R713" s="36">
        <f>IF($B713="","",IF(COUNTIF(Exclusions!$A:$A,$B713)&gt;0,"Yes","No"))</f>
        <v/>
      </c>
      <c r="S713" s="38">
        <f>IF($B713="","",MIN(1,DAY($A713)/IF($N713="Superstore",Settings!$B$5,Settings!$B$4)))</f>
        <v/>
      </c>
      <c r="T713" s="38">
        <f>IF(OR($B713="",$G713="",$S713=0),"",$G713/$S713)</f>
        <v/>
      </c>
      <c r="U713" s="36">
        <f>IF($T713="","",IF($T713&lt;Settings!$B$8,"Critical",IF($T713&lt;Settings!$B$9,"Semi Critical","Non Critical")))</f>
        <v/>
      </c>
      <c r="V713" s="28" t="n"/>
      <c r="Z713">
        <f>IF($B713="","",IFERROR(VLOOKUP($B713,'Plan HC for CCA'!$A:$B,2,0),""))</f>
        <v/>
      </c>
      <c r="AA713">
        <f>IF(OR($B713="",$Z713=""),"",IF(N($M713)&lt;$Z713,"Delta","No Delta"))</f>
        <v/>
      </c>
      <c r="AB713">
        <f>IF(OR($B713="",$Z713=""),"",MAX(0,$Z713-N($M713)))</f>
        <v/>
      </c>
      <c r="AC713" s="46">
        <f>IF($B713="","",IFERROR(INDEX('CCA Util %'!$H:$H,MATCH($B713,'CCA Util %'!$E:$E,0)),""))</f>
        <v/>
      </c>
      <c r="AD713">
        <f>IF($B713="","",IFERROR(INDEX('CCA Util %'!$G:$G,MATCH($B713,'CCA Util %'!$E:$E,0)),""))</f>
        <v/>
      </c>
      <c r="AE713">
        <f>IF(OR($B713="",$U713=""),"",$U713&amp;" &amp; "&amp;IF(OR($AD713="",$AD713=0),"Util NA",$AD713&amp;" Util"))</f>
        <v/>
      </c>
    </row>
    <row r="714" ht="15.75" customHeight="1" s="42">
      <c r="A714" s="41" t="n"/>
      <c r="G714" s="38" t="n"/>
      <c r="H714" s="38" t="n"/>
      <c r="I714" s="38" t="n"/>
      <c r="J714" s="38" t="n"/>
      <c r="K714" s="38" t="n"/>
      <c r="L714" s="38" t="n"/>
      <c r="N714" s="36">
        <f>IF($B714="","",IF($C714="SUPERSTORE","Superstore","DH"))</f>
        <v/>
      </c>
      <c r="O714" s="36">
        <f>IF($B714="","",IFERROR(VLOOKUP($B714,Mapping!$A:$C,2,0),"Not Mapped"))</f>
        <v/>
      </c>
      <c r="P714" s="36">
        <f>IF($B714="","",IFERROR(VLOOKUP($B714,Mapping!$A:$C,3,0),"Not Mapped"))</f>
        <v/>
      </c>
      <c r="Q714" s="36">
        <f>IF($B714="","",IFERROR(VLOOKUP($O714,Leaders!$A:$B,2,0),"Not Mapped"))</f>
        <v/>
      </c>
      <c r="R714" s="36">
        <f>IF($B714="","",IF(COUNTIF(Exclusions!$A:$A,$B714)&gt;0,"Yes","No"))</f>
        <v/>
      </c>
      <c r="S714" s="38">
        <f>IF($B714="","",MIN(1,DAY($A714)/IF($N714="Superstore",Settings!$B$5,Settings!$B$4)))</f>
        <v/>
      </c>
      <c r="T714" s="38">
        <f>IF(OR($B714="",$G714="",$S714=0),"",$G714/$S714)</f>
        <v/>
      </c>
      <c r="U714" s="36">
        <f>IF($T714="","",IF($T714&lt;Settings!$B$8,"Critical",IF($T714&lt;Settings!$B$9,"Semi Critical","Non Critical")))</f>
        <v/>
      </c>
      <c r="V714" s="28" t="n"/>
      <c r="Z714">
        <f>IF($B714="","",IFERROR(VLOOKUP($B714,'Plan HC for CCA'!$A:$B,2,0),""))</f>
        <v/>
      </c>
      <c r="AA714">
        <f>IF(OR($B714="",$Z714=""),"",IF(N($M714)&lt;$Z714,"Delta","No Delta"))</f>
        <v/>
      </c>
      <c r="AB714">
        <f>IF(OR($B714="",$Z714=""),"",MAX(0,$Z714-N($M714)))</f>
        <v/>
      </c>
      <c r="AC714" s="46">
        <f>IF($B714="","",IFERROR(INDEX('CCA Util %'!$H:$H,MATCH($B714,'CCA Util %'!$E:$E,0)),""))</f>
        <v/>
      </c>
      <c r="AD714">
        <f>IF($B714="","",IFERROR(INDEX('CCA Util %'!$G:$G,MATCH($B714,'CCA Util %'!$E:$E,0)),""))</f>
        <v/>
      </c>
      <c r="AE714">
        <f>IF(OR($B714="",$U714=""),"",$U714&amp;" &amp; "&amp;IF(OR($AD714="",$AD714=0),"Util NA",$AD714&amp;" Util"))</f>
        <v/>
      </c>
    </row>
    <row r="715" ht="15.75" customHeight="1" s="42">
      <c r="A715" s="41" t="n"/>
      <c r="G715" s="38" t="n"/>
      <c r="H715" s="38" t="n"/>
      <c r="I715" s="38" t="n"/>
      <c r="J715" s="38" t="n"/>
      <c r="K715" s="38" t="n"/>
      <c r="L715" s="38" t="n"/>
      <c r="N715" s="36">
        <f>IF($B715="","",IF($C715="SUPERSTORE","Superstore","DH"))</f>
        <v/>
      </c>
      <c r="O715" s="36">
        <f>IF($B715="","",IFERROR(VLOOKUP($B715,Mapping!$A:$C,2,0),"Not Mapped"))</f>
        <v/>
      </c>
      <c r="P715" s="36">
        <f>IF($B715="","",IFERROR(VLOOKUP($B715,Mapping!$A:$C,3,0),"Not Mapped"))</f>
        <v/>
      </c>
      <c r="Q715" s="36">
        <f>IF($B715="","",IFERROR(VLOOKUP($O715,Leaders!$A:$B,2,0),"Not Mapped"))</f>
        <v/>
      </c>
      <c r="R715" s="36">
        <f>IF($B715="","",IF(COUNTIF(Exclusions!$A:$A,$B715)&gt;0,"Yes","No"))</f>
        <v/>
      </c>
      <c r="S715" s="38">
        <f>IF($B715="","",MIN(1,DAY($A715)/IF($N715="Superstore",Settings!$B$5,Settings!$B$4)))</f>
        <v/>
      </c>
      <c r="T715" s="38">
        <f>IF(OR($B715="",$G715="",$S715=0),"",$G715/$S715)</f>
        <v/>
      </c>
      <c r="U715" s="36">
        <f>IF($T715="","",IF($T715&lt;Settings!$B$8,"Critical",IF($T715&lt;Settings!$B$9,"Semi Critical","Non Critical")))</f>
        <v/>
      </c>
      <c r="V715" s="28" t="n"/>
      <c r="Z715">
        <f>IF($B715="","",IFERROR(VLOOKUP($B715,'Plan HC for CCA'!$A:$B,2,0),""))</f>
        <v/>
      </c>
      <c r="AA715">
        <f>IF(OR($B715="",$Z715=""),"",IF(N($M715)&lt;$Z715,"Delta","No Delta"))</f>
        <v/>
      </c>
      <c r="AB715">
        <f>IF(OR($B715="",$Z715=""),"",MAX(0,$Z715-N($M715)))</f>
        <v/>
      </c>
      <c r="AC715" s="46">
        <f>IF($B715="","",IFERROR(INDEX('CCA Util %'!$H:$H,MATCH($B715,'CCA Util %'!$E:$E,0)),""))</f>
        <v/>
      </c>
      <c r="AD715">
        <f>IF($B715="","",IFERROR(INDEX('CCA Util %'!$G:$G,MATCH($B715,'CCA Util %'!$E:$E,0)),""))</f>
        <v/>
      </c>
      <c r="AE715">
        <f>IF(OR($B715="",$U715=""),"",$U715&amp;" &amp; "&amp;IF(OR($AD715="",$AD715=0),"Util NA",$AD715&amp;" Util"))</f>
        <v/>
      </c>
    </row>
    <row r="716" ht="15.75" customHeight="1" s="42">
      <c r="A716" s="41" t="n"/>
      <c r="G716" s="38" t="n"/>
      <c r="H716" s="38" t="n"/>
      <c r="I716" s="38" t="n"/>
      <c r="J716" s="38" t="n"/>
      <c r="K716" s="38" t="n"/>
      <c r="L716" s="38" t="n"/>
      <c r="N716" s="36">
        <f>IF($B716="","",IF($C716="SUPERSTORE","Superstore","DH"))</f>
        <v/>
      </c>
      <c r="O716" s="36">
        <f>IF($B716="","",IFERROR(VLOOKUP($B716,Mapping!$A:$C,2,0),"Not Mapped"))</f>
        <v/>
      </c>
      <c r="P716" s="36">
        <f>IF($B716="","",IFERROR(VLOOKUP($B716,Mapping!$A:$C,3,0),"Not Mapped"))</f>
        <v/>
      </c>
      <c r="Q716" s="36">
        <f>IF($B716="","",IFERROR(VLOOKUP($O716,Leaders!$A:$B,2,0),"Not Mapped"))</f>
        <v/>
      </c>
      <c r="R716" s="36">
        <f>IF($B716="","",IF(COUNTIF(Exclusions!$A:$A,$B716)&gt;0,"Yes","No"))</f>
        <v/>
      </c>
      <c r="S716" s="38">
        <f>IF($B716="","",MIN(1,DAY($A716)/IF($N716="Superstore",Settings!$B$5,Settings!$B$4)))</f>
        <v/>
      </c>
      <c r="T716" s="38">
        <f>IF(OR($B716="",$G716="",$S716=0),"",$G716/$S716)</f>
        <v/>
      </c>
      <c r="U716" s="36">
        <f>IF($T716="","",IF($T716&lt;Settings!$B$8,"Critical",IF($T716&lt;Settings!$B$9,"Semi Critical","Non Critical")))</f>
        <v/>
      </c>
      <c r="V716" s="28" t="n"/>
      <c r="Z716">
        <f>IF($B716="","",IFERROR(VLOOKUP($B716,'Plan HC for CCA'!$A:$B,2,0),""))</f>
        <v/>
      </c>
      <c r="AA716">
        <f>IF(OR($B716="",$Z716=""),"",IF(N($M716)&lt;$Z716,"Delta","No Delta"))</f>
        <v/>
      </c>
      <c r="AB716">
        <f>IF(OR($B716="",$Z716=""),"",MAX(0,$Z716-N($M716)))</f>
        <v/>
      </c>
      <c r="AC716" s="46">
        <f>IF($B716="","",IFERROR(INDEX('CCA Util %'!$H:$H,MATCH($B716,'CCA Util %'!$E:$E,0)),""))</f>
        <v/>
      </c>
      <c r="AD716">
        <f>IF($B716="","",IFERROR(INDEX('CCA Util %'!$G:$G,MATCH($B716,'CCA Util %'!$E:$E,0)),""))</f>
        <v/>
      </c>
      <c r="AE716">
        <f>IF(OR($B716="",$U716=""),"",$U716&amp;" &amp; "&amp;IF(OR($AD716="",$AD716=0),"Util NA",$AD716&amp;" Util"))</f>
        <v/>
      </c>
    </row>
    <row r="717" ht="15.75" customHeight="1" s="42">
      <c r="A717" s="41" t="n"/>
      <c r="G717" s="38" t="n"/>
      <c r="H717" s="38" t="n"/>
      <c r="I717" s="38" t="n"/>
      <c r="J717" s="38" t="n"/>
      <c r="K717" s="38" t="n"/>
      <c r="L717" s="38" t="n"/>
      <c r="N717" s="36">
        <f>IF($B717="","",IF($C717="SUPERSTORE","Superstore","DH"))</f>
        <v/>
      </c>
      <c r="O717" s="36">
        <f>IF($B717="","",IFERROR(VLOOKUP($B717,Mapping!$A:$C,2,0),"Not Mapped"))</f>
        <v/>
      </c>
      <c r="P717" s="36">
        <f>IF($B717="","",IFERROR(VLOOKUP($B717,Mapping!$A:$C,3,0),"Not Mapped"))</f>
        <v/>
      </c>
      <c r="Q717" s="36">
        <f>IF($B717="","",IFERROR(VLOOKUP($O717,Leaders!$A:$B,2,0),"Not Mapped"))</f>
        <v/>
      </c>
      <c r="R717" s="36">
        <f>IF($B717="","",IF(COUNTIF(Exclusions!$A:$A,$B717)&gt;0,"Yes","No"))</f>
        <v/>
      </c>
      <c r="S717" s="38">
        <f>IF($B717="","",MIN(1,DAY($A717)/IF($N717="Superstore",Settings!$B$5,Settings!$B$4)))</f>
        <v/>
      </c>
      <c r="T717" s="38">
        <f>IF(OR($B717="",$G717="",$S717=0),"",$G717/$S717)</f>
        <v/>
      </c>
      <c r="U717" s="36">
        <f>IF($T717="","",IF($T717&lt;Settings!$B$8,"Critical",IF($T717&lt;Settings!$B$9,"Semi Critical","Non Critical")))</f>
        <v/>
      </c>
      <c r="V717" s="28" t="n"/>
      <c r="Z717">
        <f>IF($B717="","",IFERROR(VLOOKUP($B717,'Plan HC for CCA'!$A:$B,2,0),""))</f>
        <v/>
      </c>
      <c r="AA717">
        <f>IF(OR($B717="",$Z717=""),"",IF(N($M717)&lt;$Z717,"Delta","No Delta"))</f>
        <v/>
      </c>
      <c r="AB717">
        <f>IF(OR($B717="",$Z717=""),"",MAX(0,$Z717-N($M717)))</f>
        <v/>
      </c>
      <c r="AC717" s="46">
        <f>IF($B717="","",IFERROR(INDEX('CCA Util %'!$H:$H,MATCH($B717,'CCA Util %'!$E:$E,0)),""))</f>
        <v/>
      </c>
      <c r="AD717">
        <f>IF($B717="","",IFERROR(INDEX('CCA Util %'!$G:$G,MATCH($B717,'CCA Util %'!$E:$E,0)),""))</f>
        <v/>
      </c>
      <c r="AE717">
        <f>IF(OR($B717="",$U717=""),"",$U717&amp;" &amp; "&amp;IF(OR($AD717="",$AD717=0),"Util NA",$AD717&amp;" Util"))</f>
        <v/>
      </c>
    </row>
    <row r="718" ht="15.75" customHeight="1" s="42">
      <c r="A718" s="41" t="n"/>
      <c r="G718" s="38" t="n"/>
      <c r="H718" s="38" t="n"/>
      <c r="I718" s="38" t="n"/>
      <c r="J718" s="38" t="n"/>
      <c r="K718" s="38" t="n"/>
      <c r="L718" s="38" t="n"/>
      <c r="N718" s="36">
        <f>IF($B718="","",IF($C718="SUPERSTORE","Superstore","DH"))</f>
        <v/>
      </c>
      <c r="O718" s="36">
        <f>IF($B718="","",IFERROR(VLOOKUP($B718,Mapping!$A:$C,2,0),"Not Mapped"))</f>
        <v/>
      </c>
      <c r="P718" s="36">
        <f>IF($B718="","",IFERROR(VLOOKUP($B718,Mapping!$A:$C,3,0),"Not Mapped"))</f>
        <v/>
      </c>
      <c r="Q718" s="36">
        <f>IF($B718="","",IFERROR(VLOOKUP($O718,Leaders!$A:$B,2,0),"Not Mapped"))</f>
        <v/>
      </c>
      <c r="R718" s="36">
        <f>IF($B718="","",IF(COUNTIF(Exclusions!$A:$A,$B718)&gt;0,"Yes","No"))</f>
        <v/>
      </c>
      <c r="S718" s="38">
        <f>IF($B718="","",MIN(1,DAY($A718)/IF($N718="Superstore",Settings!$B$5,Settings!$B$4)))</f>
        <v/>
      </c>
      <c r="T718" s="38">
        <f>IF(OR($B718="",$G718="",$S718=0),"",$G718/$S718)</f>
        <v/>
      </c>
      <c r="U718" s="36">
        <f>IF($T718="","",IF($T718&lt;Settings!$B$8,"Critical",IF($T718&lt;Settings!$B$9,"Semi Critical","Non Critical")))</f>
        <v/>
      </c>
      <c r="V718" s="28" t="n"/>
      <c r="Z718">
        <f>IF($B718="","",IFERROR(VLOOKUP($B718,'Plan HC for CCA'!$A:$B,2,0),""))</f>
        <v/>
      </c>
      <c r="AA718">
        <f>IF(OR($B718="",$Z718=""),"",IF(N($M718)&lt;$Z718,"Delta","No Delta"))</f>
        <v/>
      </c>
      <c r="AB718">
        <f>IF(OR($B718="",$Z718=""),"",MAX(0,$Z718-N($M718)))</f>
        <v/>
      </c>
      <c r="AC718" s="46">
        <f>IF($B718="","",IFERROR(INDEX('CCA Util %'!$H:$H,MATCH($B718,'CCA Util %'!$E:$E,0)),""))</f>
        <v/>
      </c>
      <c r="AD718">
        <f>IF($B718="","",IFERROR(INDEX('CCA Util %'!$G:$G,MATCH($B718,'CCA Util %'!$E:$E,0)),""))</f>
        <v/>
      </c>
      <c r="AE718">
        <f>IF(OR($B718="",$U718=""),"",$U718&amp;" &amp; "&amp;IF(OR($AD718="",$AD718=0),"Util NA",$AD718&amp;" Util"))</f>
        <v/>
      </c>
    </row>
    <row r="719" ht="15.75" customHeight="1" s="42">
      <c r="A719" s="41" t="n"/>
      <c r="G719" s="38" t="n"/>
      <c r="H719" s="38" t="n"/>
      <c r="I719" s="38" t="n"/>
      <c r="J719" s="38" t="n"/>
      <c r="K719" s="38" t="n"/>
      <c r="L719" s="38" t="n"/>
      <c r="N719" s="36">
        <f>IF($B719="","",IF($C719="SUPERSTORE","Superstore","DH"))</f>
        <v/>
      </c>
      <c r="O719" s="36">
        <f>IF($B719="","",IFERROR(VLOOKUP($B719,Mapping!$A:$C,2,0),"Not Mapped"))</f>
        <v/>
      </c>
      <c r="P719" s="36">
        <f>IF($B719="","",IFERROR(VLOOKUP($B719,Mapping!$A:$C,3,0),"Not Mapped"))</f>
        <v/>
      </c>
      <c r="Q719" s="36">
        <f>IF($B719="","",IFERROR(VLOOKUP($O719,Leaders!$A:$B,2,0),"Not Mapped"))</f>
        <v/>
      </c>
      <c r="R719" s="36">
        <f>IF($B719="","",IF(COUNTIF(Exclusions!$A:$A,$B719)&gt;0,"Yes","No"))</f>
        <v/>
      </c>
      <c r="S719" s="38">
        <f>IF($B719="","",MIN(1,DAY($A719)/IF($N719="Superstore",Settings!$B$5,Settings!$B$4)))</f>
        <v/>
      </c>
      <c r="T719" s="38">
        <f>IF(OR($B719="",$G719="",$S719=0),"",$G719/$S719)</f>
        <v/>
      </c>
      <c r="U719" s="36">
        <f>IF($T719="","",IF($T719&lt;Settings!$B$8,"Critical",IF($T719&lt;Settings!$B$9,"Semi Critical","Non Critical")))</f>
        <v/>
      </c>
      <c r="V719" s="28" t="n"/>
      <c r="Z719">
        <f>IF($B719="","",IFERROR(VLOOKUP($B719,'Plan HC for CCA'!$A:$B,2,0),""))</f>
        <v/>
      </c>
      <c r="AA719">
        <f>IF(OR($B719="",$Z719=""),"",IF(N($M719)&lt;$Z719,"Delta","No Delta"))</f>
        <v/>
      </c>
      <c r="AB719">
        <f>IF(OR($B719="",$Z719=""),"",MAX(0,$Z719-N($M719)))</f>
        <v/>
      </c>
      <c r="AC719" s="46">
        <f>IF($B719="","",IFERROR(INDEX('CCA Util %'!$H:$H,MATCH($B719,'CCA Util %'!$E:$E,0)),""))</f>
        <v/>
      </c>
      <c r="AD719">
        <f>IF($B719="","",IFERROR(INDEX('CCA Util %'!$G:$G,MATCH($B719,'CCA Util %'!$E:$E,0)),""))</f>
        <v/>
      </c>
      <c r="AE719">
        <f>IF(OR($B719="",$U719=""),"",$U719&amp;" &amp; "&amp;IF(OR($AD719="",$AD719=0),"Util NA",$AD719&amp;" Util"))</f>
        <v/>
      </c>
    </row>
    <row r="720" ht="15.75" customHeight="1" s="42">
      <c r="A720" s="41" t="n"/>
      <c r="G720" s="38" t="n"/>
      <c r="H720" s="38" t="n"/>
      <c r="I720" s="38" t="n"/>
      <c r="J720" s="38" t="n"/>
      <c r="K720" s="38" t="n"/>
      <c r="L720" s="38" t="n"/>
      <c r="N720" s="36">
        <f>IF($B720="","",IF($C720="SUPERSTORE","Superstore","DH"))</f>
        <v/>
      </c>
      <c r="O720" s="36">
        <f>IF($B720="","",IFERROR(VLOOKUP($B720,Mapping!$A:$C,2,0),"Not Mapped"))</f>
        <v/>
      </c>
      <c r="P720" s="36">
        <f>IF($B720="","",IFERROR(VLOOKUP($B720,Mapping!$A:$C,3,0),"Not Mapped"))</f>
        <v/>
      </c>
      <c r="Q720" s="36">
        <f>IF($B720="","",IFERROR(VLOOKUP($O720,Leaders!$A:$B,2,0),"Not Mapped"))</f>
        <v/>
      </c>
      <c r="R720" s="36">
        <f>IF($B720="","",IF(COUNTIF(Exclusions!$A:$A,$B720)&gt;0,"Yes","No"))</f>
        <v/>
      </c>
      <c r="S720" s="38">
        <f>IF($B720="","",MIN(1,DAY($A720)/IF($N720="Superstore",Settings!$B$5,Settings!$B$4)))</f>
        <v/>
      </c>
      <c r="T720" s="38">
        <f>IF(OR($B720="",$G720="",$S720=0),"",$G720/$S720)</f>
        <v/>
      </c>
      <c r="U720" s="36">
        <f>IF($T720="","",IF($T720&lt;Settings!$B$8,"Critical",IF($T720&lt;Settings!$B$9,"Semi Critical","Non Critical")))</f>
        <v/>
      </c>
      <c r="V720" s="28" t="n"/>
      <c r="Z720">
        <f>IF($B720="","",IFERROR(VLOOKUP($B720,'Plan HC for CCA'!$A:$B,2,0),""))</f>
        <v/>
      </c>
      <c r="AA720">
        <f>IF(OR($B720="",$Z720=""),"",IF(N($M720)&lt;$Z720,"Delta","No Delta"))</f>
        <v/>
      </c>
      <c r="AB720">
        <f>IF(OR($B720="",$Z720=""),"",MAX(0,$Z720-N($M720)))</f>
        <v/>
      </c>
      <c r="AC720" s="46">
        <f>IF($B720="","",IFERROR(INDEX('CCA Util %'!$H:$H,MATCH($B720,'CCA Util %'!$E:$E,0)),""))</f>
        <v/>
      </c>
      <c r="AD720">
        <f>IF($B720="","",IFERROR(INDEX('CCA Util %'!$G:$G,MATCH($B720,'CCA Util %'!$E:$E,0)),""))</f>
        <v/>
      </c>
      <c r="AE720">
        <f>IF(OR($B720="",$U720=""),"",$U720&amp;" &amp; "&amp;IF(OR($AD720="",$AD720=0),"Util NA",$AD720&amp;" Util"))</f>
        <v/>
      </c>
    </row>
    <row r="721" ht="15.75" customHeight="1" s="42">
      <c r="A721" s="41" t="n"/>
      <c r="G721" s="38" t="n"/>
      <c r="H721" s="38" t="n"/>
      <c r="I721" s="38" t="n"/>
      <c r="J721" s="38" t="n"/>
      <c r="K721" s="38" t="n"/>
      <c r="L721" s="38" t="n"/>
      <c r="N721" s="36">
        <f>IF($B721="","",IF($C721="SUPERSTORE","Superstore","DH"))</f>
        <v/>
      </c>
      <c r="O721" s="36">
        <f>IF($B721="","",IFERROR(VLOOKUP($B721,Mapping!$A:$C,2,0),"Not Mapped"))</f>
        <v/>
      </c>
      <c r="P721" s="36">
        <f>IF($B721="","",IFERROR(VLOOKUP($B721,Mapping!$A:$C,3,0),"Not Mapped"))</f>
        <v/>
      </c>
      <c r="Q721" s="36">
        <f>IF($B721="","",IFERROR(VLOOKUP($O721,Leaders!$A:$B,2,0),"Not Mapped"))</f>
        <v/>
      </c>
      <c r="R721" s="36">
        <f>IF($B721="","",IF(COUNTIF(Exclusions!$A:$A,$B721)&gt;0,"Yes","No"))</f>
        <v/>
      </c>
      <c r="S721" s="38">
        <f>IF($B721="","",MIN(1,DAY($A721)/IF($N721="Superstore",Settings!$B$5,Settings!$B$4)))</f>
        <v/>
      </c>
      <c r="T721" s="38">
        <f>IF(OR($B721="",$G721="",$S721=0),"",$G721/$S721)</f>
        <v/>
      </c>
      <c r="U721" s="36">
        <f>IF($T721="","",IF($T721&lt;Settings!$B$8,"Critical",IF($T721&lt;Settings!$B$9,"Semi Critical","Non Critical")))</f>
        <v/>
      </c>
      <c r="V721" s="28" t="n"/>
      <c r="Z721">
        <f>IF($B721="","",IFERROR(VLOOKUP($B721,'Plan HC for CCA'!$A:$B,2,0),""))</f>
        <v/>
      </c>
      <c r="AA721">
        <f>IF(OR($B721="",$Z721=""),"",IF(N($M721)&lt;$Z721,"Delta","No Delta"))</f>
        <v/>
      </c>
      <c r="AB721">
        <f>IF(OR($B721="",$Z721=""),"",MAX(0,$Z721-N($M721)))</f>
        <v/>
      </c>
      <c r="AC721" s="46">
        <f>IF($B721="","",IFERROR(INDEX('CCA Util %'!$H:$H,MATCH($B721,'CCA Util %'!$E:$E,0)),""))</f>
        <v/>
      </c>
      <c r="AD721">
        <f>IF($B721="","",IFERROR(INDEX('CCA Util %'!$G:$G,MATCH($B721,'CCA Util %'!$E:$E,0)),""))</f>
        <v/>
      </c>
      <c r="AE721">
        <f>IF(OR($B721="",$U721=""),"",$U721&amp;" &amp; "&amp;IF(OR($AD721="",$AD721=0),"Util NA",$AD721&amp;" Util"))</f>
        <v/>
      </c>
    </row>
    <row r="722" ht="15.75" customHeight="1" s="42">
      <c r="A722" s="41" t="n"/>
      <c r="G722" s="38" t="n"/>
      <c r="H722" s="38" t="n"/>
      <c r="I722" s="38" t="n"/>
      <c r="J722" s="38" t="n"/>
      <c r="K722" s="38" t="n"/>
      <c r="L722" s="38" t="n"/>
      <c r="N722" s="36">
        <f>IF($B722="","",IF($C722="SUPERSTORE","Superstore","DH"))</f>
        <v/>
      </c>
      <c r="O722" s="36">
        <f>IF($B722="","",IFERROR(VLOOKUP($B722,Mapping!$A:$C,2,0),"Not Mapped"))</f>
        <v/>
      </c>
      <c r="P722" s="36">
        <f>IF($B722="","",IFERROR(VLOOKUP($B722,Mapping!$A:$C,3,0),"Not Mapped"))</f>
        <v/>
      </c>
      <c r="Q722" s="36">
        <f>IF($B722="","",IFERROR(VLOOKUP($O722,Leaders!$A:$B,2,0),"Not Mapped"))</f>
        <v/>
      </c>
      <c r="R722" s="36">
        <f>IF($B722="","",IF(COUNTIF(Exclusions!$A:$A,$B722)&gt;0,"Yes","No"))</f>
        <v/>
      </c>
      <c r="S722" s="38">
        <f>IF($B722="","",MIN(1,DAY($A722)/IF($N722="Superstore",Settings!$B$5,Settings!$B$4)))</f>
        <v/>
      </c>
      <c r="T722" s="38">
        <f>IF(OR($B722="",$G722="",$S722=0),"",$G722/$S722)</f>
        <v/>
      </c>
      <c r="U722" s="36">
        <f>IF($T722="","",IF($T722&lt;Settings!$B$8,"Critical",IF($T722&lt;Settings!$B$9,"Semi Critical","Non Critical")))</f>
        <v/>
      </c>
      <c r="V722" s="28" t="n"/>
      <c r="Z722">
        <f>IF($B722="","",IFERROR(VLOOKUP($B722,'Plan HC for CCA'!$A:$B,2,0),""))</f>
        <v/>
      </c>
      <c r="AA722">
        <f>IF(OR($B722="",$Z722=""),"",IF(N($M722)&lt;$Z722,"Delta","No Delta"))</f>
        <v/>
      </c>
      <c r="AB722">
        <f>IF(OR($B722="",$Z722=""),"",MAX(0,$Z722-N($M722)))</f>
        <v/>
      </c>
      <c r="AC722" s="46">
        <f>IF($B722="","",IFERROR(INDEX('CCA Util %'!$H:$H,MATCH($B722,'CCA Util %'!$E:$E,0)),""))</f>
        <v/>
      </c>
      <c r="AD722">
        <f>IF($B722="","",IFERROR(INDEX('CCA Util %'!$G:$G,MATCH($B722,'CCA Util %'!$E:$E,0)),""))</f>
        <v/>
      </c>
      <c r="AE722">
        <f>IF(OR($B722="",$U722=""),"",$U722&amp;" &amp; "&amp;IF(OR($AD722="",$AD722=0),"Util NA",$AD722&amp;" Util"))</f>
        <v/>
      </c>
    </row>
    <row r="723" ht="15.75" customHeight="1" s="42">
      <c r="A723" s="41" t="n"/>
      <c r="G723" s="38" t="n"/>
      <c r="H723" s="38" t="n"/>
      <c r="I723" s="38" t="n"/>
      <c r="J723" s="38" t="n"/>
      <c r="K723" s="38" t="n"/>
      <c r="L723" s="38" t="n"/>
      <c r="N723" s="36">
        <f>IF($B723="","",IF($C723="SUPERSTORE","Superstore","DH"))</f>
        <v/>
      </c>
      <c r="O723" s="36">
        <f>IF($B723="","",IFERROR(VLOOKUP($B723,Mapping!$A:$C,2,0),"Not Mapped"))</f>
        <v/>
      </c>
      <c r="P723" s="36">
        <f>IF($B723="","",IFERROR(VLOOKUP($B723,Mapping!$A:$C,3,0),"Not Mapped"))</f>
        <v/>
      </c>
      <c r="Q723" s="36">
        <f>IF($B723="","",IFERROR(VLOOKUP($O723,Leaders!$A:$B,2,0),"Not Mapped"))</f>
        <v/>
      </c>
      <c r="R723" s="36">
        <f>IF($B723="","",IF(COUNTIF(Exclusions!$A:$A,$B723)&gt;0,"Yes","No"))</f>
        <v/>
      </c>
      <c r="S723" s="38">
        <f>IF($B723="","",MIN(1,DAY($A723)/IF($N723="Superstore",Settings!$B$5,Settings!$B$4)))</f>
        <v/>
      </c>
      <c r="T723" s="38">
        <f>IF(OR($B723="",$G723="",$S723=0),"",$G723/$S723)</f>
        <v/>
      </c>
      <c r="U723" s="36">
        <f>IF($T723="","",IF($T723&lt;Settings!$B$8,"Critical",IF($T723&lt;Settings!$B$9,"Semi Critical","Non Critical")))</f>
        <v/>
      </c>
      <c r="V723" s="28" t="n"/>
      <c r="Z723">
        <f>IF($B723="","",IFERROR(VLOOKUP($B723,'Plan HC for CCA'!$A:$B,2,0),""))</f>
        <v/>
      </c>
      <c r="AA723">
        <f>IF(OR($B723="",$Z723=""),"",IF(N($M723)&lt;$Z723,"Delta","No Delta"))</f>
        <v/>
      </c>
      <c r="AB723">
        <f>IF(OR($B723="",$Z723=""),"",MAX(0,$Z723-N($M723)))</f>
        <v/>
      </c>
      <c r="AC723" s="46">
        <f>IF($B723="","",IFERROR(INDEX('CCA Util %'!$H:$H,MATCH($B723,'CCA Util %'!$E:$E,0)),""))</f>
        <v/>
      </c>
      <c r="AD723">
        <f>IF($B723="","",IFERROR(INDEX('CCA Util %'!$G:$G,MATCH($B723,'CCA Util %'!$E:$E,0)),""))</f>
        <v/>
      </c>
      <c r="AE723">
        <f>IF(OR($B723="",$U723=""),"",$U723&amp;" &amp; "&amp;IF(OR($AD723="",$AD723=0),"Util NA",$AD723&amp;" Util"))</f>
        <v/>
      </c>
    </row>
    <row r="724" ht="15.75" customHeight="1" s="42">
      <c r="A724" s="41" t="n"/>
      <c r="G724" s="38" t="n"/>
      <c r="H724" s="38" t="n"/>
      <c r="I724" s="38" t="n"/>
      <c r="J724" s="38" t="n"/>
      <c r="K724" s="38" t="n"/>
      <c r="L724" s="38" t="n"/>
      <c r="N724" s="36">
        <f>IF($B724="","",IF($C724="SUPERSTORE","Superstore","DH"))</f>
        <v/>
      </c>
      <c r="O724" s="36">
        <f>IF($B724="","",IFERROR(VLOOKUP($B724,Mapping!$A:$C,2,0),"Not Mapped"))</f>
        <v/>
      </c>
      <c r="P724" s="36">
        <f>IF($B724="","",IFERROR(VLOOKUP($B724,Mapping!$A:$C,3,0),"Not Mapped"))</f>
        <v/>
      </c>
      <c r="Q724" s="36">
        <f>IF($B724="","",IFERROR(VLOOKUP($O724,Leaders!$A:$B,2,0),"Not Mapped"))</f>
        <v/>
      </c>
      <c r="R724" s="36">
        <f>IF($B724="","",IF(COUNTIF(Exclusions!$A:$A,$B724)&gt;0,"Yes","No"))</f>
        <v/>
      </c>
      <c r="S724" s="38">
        <f>IF($B724="","",MIN(1,DAY($A724)/IF($N724="Superstore",Settings!$B$5,Settings!$B$4)))</f>
        <v/>
      </c>
      <c r="T724" s="38">
        <f>IF(OR($B724="",$G724="",$S724=0),"",$G724/$S724)</f>
        <v/>
      </c>
      <c r="U724" s="36">
        <f>IF($T724="","",IF($T724&lt;Settings!$B$8,"Critical",IF($T724&lt;Settings!$B$9,"Semi Critical","Non Critical")))</f>
        <v/>
      </c>
      <c r="V724" s="28" t="n"/>
      <c r="Z724">
        <f>IF($B724="","",IFERROR(VLOOKUP($B724,'Plan HC for CCA'!$A:$B,2,0),""))</f>
        <v/>
      </c>
      <c r="AA724">
        <f>IF(OR($B724="",$Z724=""),"",IF(N($M724)&lt;$Z724,"Delta","No Delta"))</f>
        <v/>
      </c>
      <c r="AB724">
        <f>IF(OR($B724="",$Z724=""),"",MAX(0,$Z724-N($M724)))</f>
        <v/>
      </c>
      <c r="AC724" s="46">
        <f>IF($B724="","",IFERROR(INDEX('CCA Util %'!$H:$H,MATCH($B724,'CCA Util %'!$E:$E,0)),""))</f>
        <v/>
      </c>
      <c r="AD724">
        <f>IF($B724="","",IFERROR(INDEX('CCA Util %'!$G:$G,MATCH($B724,'CCA Util %'!$E:$E,0)),""))</f>
        <v/>
      </c>
      <c r="AE724">
        <f>IF(OR($B724="",$U724=""),"",$U724&amp;" &amp; "&amp;IF(OR($AD724="",$AD724=0),"Util NA",$AD724&amp;" Util"))</f>
        <v/>
      </c>
    </row>
    <row r="725" ht="15.75" customHeight="1" s="42">
      <c r="A725" s="41" t="n"/>
      <c r="G725" s="38" t="n"/>
      <c r="H725" s="38" t="n"/>
      <c r="I725" s="38" t="n"/>
      <c r="J725" s="38" t="n"/>
      <c r="K725" s="38" t="n"/>
      <c r="L725" s="38" t="n"/>
      <c r="N725" s="36">
        <f>IF($B725="","",IF($C725="SUPERSTORE","Superstore","DH"))</f>
        <v/>
      </c>
      <c r="O725" s="36">
        <f>IF($B725="","",IFERROR(VLOOKUP($B725,Mapping!$A:$C,2,0),"Not Mapped"))</f>
        <v/>
      </c>
      <c r="P725" s="36">
        <f>IF($B725="","",IFERROR(VLOOKUP($B725,Mapping!$A:$C,3,0),"Not Mapped"))</f>
        <v/>
      </c>
      <c r="Q725" s="36">
        <f>IF($B725="","",IFERROR(VLOOKUP($O725,Leaders!$A:$B,2,0),"Not Mapped"))</f>
        <v/>
      </c>
      <c r="R725" s="36">
        <f>IF($B725="","",IF(COUNTIF(Exclusions!$A:$A,$B725)&gt;0,"Yes","No"))</f>
        <v/>
      </c>
      <c r="S725" s="38">
        <f>IF($B725="","",MIN(1,DAY($A725)/IF($N725="Superstore",Settings!$B$5,Settings!$B$4)))</f>
        <v/>
      </c>
      <c r="T725" s="38">
        <f>IF(OR($B725="",$G725="",$S725=0),"",$G725/$S725)</f>
        <v/>
      </c>
      <c r="U725" s="36">
        <f>IF($T725="","",IF($T725&lt;Settings!$B$8,"Critical",IF($T725&lt;Settings!$B$9,"Semi Critical","Non Critical")))</f>
        <v/>
      </c>
      <c r="V725" s="28" t="n"/>
      <c r="Z725">
        <f>IF($B725="","",IFERROR(VLOOKUP($B725,'Plan HC for CCA'!$A:$B,2,0),""))</f>
        <v/>
      </c>
      <c r="AA725">
        <f>IF(OR($B725="",$Z725=""),"",IF(N($M725)&lt;$Z725,"Delta","No Delta"))</f>
        <v/>
      </c>
      <c r="AB725">
        <f>IF(OR($B725="",$Z725=""),"",MAX(0,$Z725-N($M725)))</f>
        <v/>
      </c>
      <c r="AC725" s="46">
        <f>IF($B725="","",IFERROR(INDEX('CCA Util %'!$H:$H,MATCH($B725,'CCA Util %'!$E:$E,0)),""))</f>
        <v/>
      </c>
      <c r="AD725">
        <f>IF($B725="","",IFERROR(INDEX('CCA Util %'!$G:$G,MATCH($B725,'CCA Util %'!$E:$E,0)),""))</f>
        <v/>
      </c>
      <c r="AE725">
        <f>IF(OR($B725="",$U725=""),"",$U725&amp;" &amp; "&amp;IF(OR($AD725="",$AD725=0),"Util NA",$AD725&amp;" Util"))</f>
        <v/>
      </c>
    </row>
    <row r="726" ht="15.75" customHeight="1" s="42">
      <c r="A726" s="41" t="n"/>
      <c r="G726" s="38" t="n"/>
      <c r="H726" s="38" t="n"/>
      <c r="I726" s="38" t="n"/>
      <c r="J726" s="38" t="n"/>
      <c r="K726" s="38" t="n"/>
      <c r="L726" s="38" t="n"/>
      <c r="N726" s="36">
        <f>IF($B726="","",IF($C726="SUPERSTORE","Superstore","DH"))</f>
        <v/>
      </c>
      <c r="O726" s="36">
        <f>IF($B726="","",IFERROR(VLOOKUP($B726,Mapping!$A:$C,2,0),"Not Mapped"))</f>
        <v/>
      </c>
      <c r="P726" s="36">
        <f>IF($B726="","",IFERROR(VLOOKUP($B726,Mapping!$A:$C,3,0),"Not Mapped"))</f>
        <v/>
      </c>
      <c r="Q726" s="36">
        <f>IF($B726="","",IFERROR(VLOOKUP($O726,Leaders!$A:$B,2,0),"Not Mapped"))</f>
        <v/>
      </c>
      <c r="R726" s="36">
        <f>IF($B726="","",IF(COUNTIF(Exclusions!$A:$A,$B726)&gt;0,"Yes","No"))</f>
        <v/>
      </c>
      <c r="S726" s="38">
        <f>IF($B726="","",MIN(1,DAY($A726)/IF($N726="Superstore",Settings!$B$5,Settings!$B$4)))</f>
        <v/>
      </c>
      <c r="T726" s="38">
        <f>IF(OR($B726="",$G726="",$S726=0),"",$G726/$S726)</f>
        <v/>
      </c>
      <c r="U726" s="36">
        <f>IF($T726="","",IF($T726&lt;Settings!$B$8,"Critical",IF($T726&lt;Settings!$B$9,"Semi Critical","Non Critical")))</f>
        <v/>
      </c>
      <c r="V726" s="28" t="n"/>
      <c r="Z726">
        <f>IF($B726="","",IFERROR(VLOOKUP($B726,'Plan HC for CCA'!$A:$B,2,0),""))</f>
        <v/>
      </c>
      <c r="AA726">
        <f>IF(OR($B726="",$Z726=""),"",IF(N($M726)&lt;$Z726,"Delta","No Delta"))</f>
        <v/>
      </c>
      <c r="AB726">
        <f>IF(OR($B726="",$Z726=""),"",MAX(0,$Z726-N($M726)))</f>
        <v/>
      </c>
      <c r="AC726" s="46">
        <f>IF($B726="","",IFERROR(INDEX('CCA Util %'!$H:$H,MATCH($B726,'CCA Util %'!$E:$E,0)),""))</f>
        <v/>
      </c>
      <c r="AD726">
        <f>IF($B726="","",IFERROR(INDEX('CCA Util %'!$G:$G,MATCH($B726,'CCA Util %'!$E:$E,0)),""))</f>
        <v/>
      </c>
      <c r="AE726">
        <f>IF(OR($B726="",$U726=""),"",$U726&amp;" &amp; "&amp;IF(OR($AD726="",$AD726=0),"Util NA",$AD726&amp;" Util"))</f>
        <v/>
      </c>
    </row>
    <row r="727" ht="15.75" customHeight="1" s="42">
      <c r="A727" s="41" t="n"/>
      <c r="G727" s="38" t="n"/>
      <c r="H727" s="38" t="n"/>
      <c r="I727" s="38" t="n"/>
      <c r="J727" s="38" t="n"/>
      <c r="K727" s="38" t="n"/>
      <c r="L727" s="38" t="n"/>
      <c r="N727" s="36">
        <f>IF($B727="","",IF($C727="SUPERSTORE","Superstore","DH"))</f>
        <v/>
      </c>
      <c r="O727" s="36">
        <f>IF($B727="","",IFERROR(VLOOKUP($B727,Mapping!$A:$C,2,0),"Not Mapped"))</f>
        <v/>
      </c>
      <c r="P727" s="36">
        <f>IF($B727="","",IFERROR(VLOOKUP($B727,Mapping!$A:$C,3,0),"Not Mapped"))</f>
        <v/>
      </c>
      <c r="Q727" s="36">
        <f>IF($B727="","",IFERROR(VLOOKUP($O727,Leaders!$A:$B,2,0),"Not Mapped"))</f>
        <v/>
      </c>
      <c r="R727" s="36">
        <f>IF($B727="","",IF(COUNTIF(Exclusions!$A:$A,$B727)&gt;0,"Yes","No"))</f>
        <v/>
      </c>
      <c r="S727" s="38">
        <f>IF($B727="","",MIN(1,DAY($A727)/IF($N727="Superstore",Settings!$B$5,Settings!$B$4)))</f>
        <v/>
      </c>
      <c r="T727" s="38">
        <f>IF(OR($B727="",$G727="",$S727=0),"",$G727/$S727)</f>
        <v/>
      </c>
      <c r="U727" s="36">
        <f>IF($T727="","",IF($T727&lt;Settings!$B$8,"Critical",IF($T727&lt;Settings!$B$9,"Semi Critical","Non Critical")))</f>
        <v/>
      </c>
      <c r="V727" s="28" t="n"/>
      <c r="Z727">
        <f>IF($B727="","",IFERROR(VLOOKUP($B727,'Plan HC for CCA'!$A:$B,2,0),""))</f>
        <v/>
      </c>
      <c r="AA727">
        <f>IF(OR($B727="",$Z727=""),"",IF(N($M727)&lt;$Z727,"Delta","No Delta"))</f>
        <v/>
      </c>
      <c r="AB727">
        <f>IF(OR($B727="",$Z727=""),"",MAX(0,$Z727-N($M727)))</f>
        <v/>
      </c>
      <c r="AC727" s="46">
        <f>IF($B727="","",IFERROR(INDEX('CCA Util %'!$H:$H,MATCH($B727,'CCA Util %'!$E:$E,0)),""))</f>
        <v/>
      </c>
      <c r="AD727">
        <f>IF($B727="","",IFERROR(INDEX('CCA Util %'!$G:$G,MATCH($B727,'CCA Util %'!$E:$E,0)),""))</f>
        <v/>
      </c>
      <c r="AE727">
        <f>IF(OR($B727="",$U727=""),"",$U727&amp;" &amp; "&amp;IF(OR($AD727="",$AD727=0),"Util NA",$AD727&amp;" Util"))</f>
        <v/>
      </c>
    </row>
    <row r="728" ht="15.75" customHeight="1" s="42">
      <c r="A728" s="41" t="n"/>
      <c r="G728" s="38" t="n"/>
      <c r="H728" s="38" t="n"/>
      <c r="I728" s="38" t="n"/>
      <c r="J728" s="38" t="n"/>
      <c r="K728" s="38" t="n"/>
      <c r="L728" s="38" t="n"/>
      <c r="N728" s="36">
        <f>IF($B728="","",IF($C728="SUPERSTORE","Superstore","DH"))</f>
        <v/>
      </c>
      <c r="O728" s="36">
        <f>IF($B728="","",IFERROR(VLOOKUP($B728,Mapping!$A:$C,2,0),"Not Mapped"))</f>
        <v/>
      </c>
      <c r="P728" s="36">
        <f>IF($B728="","",IFERROR(VLOOKUP($B728,Mapping!$A:$C,3,0),"Not Mapped"))</f>
        <v/>
      </c>
      <c r="Q728" s="36">
        <f>IF($B728="","",IFERROR(VLOOKUP($O728,Leaders!$A:$B,2,0),"Not Mapped"))</f>
        <v/>
      </c>
      <c r="R728" s="36">
        <f>IF($B728="","",IF(COUNTIF(Exclusions!$A:$A,$B728)&gt;0,"Yes","No"))</f>
        <v/>
      </c>
      <c r="S728" s="38">
        <f>IF($B728="","",MIN(1,DAY($A728)/IF($N728="Superstore",Settings!$B$5,Settings!$B$4)))</f>
        <v/>
      </c>
      <c r="T728" s="38">
        <f>IF(OR($B728="",$G728="",$S728=0),"",$G728/$S728)</f>
        <v/>
      </c>
      <c r="U728" s="36">
        <f>IF($T728="","",IF($T728&lt;Settings!$B$8,"Critical",IF($T728&lt;Settings!$B$9,"Semi Critical","Non Critical")))</f>
        <v/>
      </c>
      <c r="V728" s="28" t="n"/>
      <c r="Z728">
        <f>IF($B728="","",IFERROR(VLOOKUP($B728,'Plan HC for CCA'!$A:$B,2,0),""))</f>
        <v/>
      </c>
      <c r="AA728">
        <f>IF(OR($B728="",$Z728=""),"",IF(N($M728)&lt;$Z728,"Delta","No Delta"))</f>
        <v/>
      </c>
      <c r="AB728">
        <f>IF(OR($B728="",$Z728=""),"",MAX(0,$Z728-N($M728)))</f>
        <v/>
      </c>
      <c r="AC728" s="46">
        <f>IF($B728="","",IFERROR(INDEX('CCA Util %'!$H:$H,MATCH($B728,'CCA Util %'!$E:$E,0)),""))</f>
        <v/>
      </c>
      <c r="AD728">
        <f>IF($B728="","",IFERROR(INDEX('CCA Util %'!$G:$G,MATCH($B728,'CCA Util %'!$E:$E,0)),""))</f>
        <v/>
      </c>
      <c r="AE728">
        <f>IF(OR($B728="",$U728=""),"",$U728&amp;" &amp; "&amp;IF(OR($AD728="",$AD728=0),"Util NA",$AD728&amp;" Util"))</f>
        <v/>
      </c>
    </row>
    <row r="729" ht="15.75" customHeight="1" s="42">
      <c r="A729" s="41" t="n"/>
      <c r="G729" s="38" t="n"/>
      <c r="H729" s="38" t="n"/>
      <c r="I729" s="38" t="n"/>
      <c r="J729" s="38" t="n"/>
      <c r="K729" s="38" t="n"/>
      <c r="L729" s="38" t="n"/>
      <c r="N729" s="36">
        <f>IF($B729="","",IF($C729="SUPERSTORE","Superstore","DH"))</f>
        <v/>
      </c>
      <c r="O729" s="36">
        <f>IF($B729="","",IFERROR(VLOOKUP($B729,Mapping!$A:$C,2,0),"Not Mapped"))</f>
        <v/>
      </c>
      <c r="P729" s="36">
        <f>IF($B729="","",IFERROR(VLOOKUP($B729,Mapping!$A:$C,3,0),"Not Mapped"))</f>
        <v/>
      </c>
      <c r="Q729" s="36">
        <f>IF($B729="","",IFERROR(VLOOKUP($O729,Leaders!$A:$B,2,0),"Not Mapped"))</f>
        <v/>
      </c>
      <c r="R729" s="36">
        <f>IF($B729="","",IF(COUNTIF(Exclusions!$A:$A,$B729)&gt;0,"Yes","No"))</f>
        <v/>
      </c>
      <c r="S729" s="38">
        <f>IF($B729="","",MIN(1,DAY($A729)/IF($N729="Superstore",Settings!$B$5,Settings!$B$4)))</f>
        <v/>
      </c>
      <c r="T729" s="38">
        <f>IF(OR($B729="",$G729="",$S729=0),"",$G729/$S729)</f>
        <v/>
      </c>
      <c r="U729" s="36">
        <f>IF($T729="","",IF($T729&lt;Settings!$B$8,"Critical",IF($T729&lt;Settings!$B$9,"Semi Critical","Non Critical")))</f>
        <v/>
      </c>
      <c r="V729" s="28" t="n"/>
      <c r="Z729">
        <f>IF($B729="","",IFERROR(VLOOKUP($B729,'Plan HC for CCA'!$A:$B,2,0),""))</f>
        <v/>
      </c>
      <c r="AA729">
        <f>IF(OR($B729="",$Z729=""),"",IF(N($M729)&lt;$Z729,"Delta","No Delta"))</f>
        <v/>
      </c>
      <c r="AB729">
        <f>IF(OR($B729="",$Z729=""),"",MAX(0,$Z729-N($M729)))</f>
        <v/>
      </c>
      <c r="AC729" s="46">
        <f>IF($B729="","",IFERROR(INDEX('CCA Util %'!$H:$H,MATCH($B729,'CCA Util %'!$E:$E,0)),""))</f>
        <v/>
      </c>
      <c r="AD729">
        <f>IF($B729="","",IFERROR(INDEX('CCA Util %'!$G:$G,MATCH($B729,'CCA Util %'!$E:$E,0)),""))</f>
        <v/>
      </c>
      <c r="AE729">
        <f>IF(OR($B729="",$U729=""),"",$U729&amp;" &amp; "&amp;IF(OR($AD729="",$AD729=0),"Util NA",$AD729&amp;" Util"))</f>
        <v/>
      </c>
    </row>
    <row r="730" ht="15.75" customHeight="1" s="42">
      <c r="A730" s="41" t="n"/>
      <c r="G730" s="38" t="n"/>
      <c r="H730" s="38" t="n"/>
      <c r="I730" s="38" t="n"/>
      <c r="J730" s="38" t="n"/>
      <c r="K730" s="38" t="n"/>
      <c r="L730" s="38" t="n"/>
      <c r="N730" s="36">
        <f>IF($B730="","",IF($C730="SUPERSTORE","Superstore","DH"))</f>
        <v/>
      </c>
      <c r="O730" s="36">
        <f>IF($B730="","",IFERROR(VLOOKUP($B730,Mapping!$A:$C,2,0),"Not Mapped"))</f>
        <v/>
      </c>
      <c r="P730" s="36">
        <f>IF($B730="","",IFERROR(VLOOKUP($B730,Mapping!$A:$C,3,0),"Not Mapped"))</f>
        <v/>
      </c>
      <c r="Q730" s="36">
        <f>IF($B730="","",IFERROR(VLOOKUP($O730,Leaders!$A:$B,2,0),"Not Mapped"))</f>
        <v/>
      </c>
      <c r="R730" s="36">
        <f>IF($B730="","",IF(COUNTIF(Exclusions!$A:$A,$B730)&gt;0,"Yes","No"))</f>
        <v/>
      </c>
      <c r="S730" s="38">
        <f>IF($B730="","",MIN(1,DAY($A730)/IF($N730="Superstore",Settings!$B$5,Settings!$B$4)))</f>
        <v/>
      </c>
      <c r="T730" s="38">
        <f>IF(OR($B730="",$G730="",$S730=0),"",$G730/$S730)</f>
        <v/>
      </c>
      <c r="U730" s="36">
        <f>IF($T730="","",IF($T730&lt;Settings!$B$8,"Critical",IF($T730&lt;Settings!$B$9,"Semi Critical","Non Critical")))</f>
        <v/>
      </c>
      <c r="V730" s="28" t="n"/>
      <c r="Z730">
        <f>IF($B730="","",IFERROR(VLOOKUP($B730,'Plan HC for CCA'!$A:$B,2,0),""))</f>
        <v/>
      </c>
      <c r="AA730">
        <f>IF(OR($B730="",$Z730=""),"",IF(N($M730)&lt;$Z730,"Delta","No Delta"))</f>
        <v/>
      </c>
      <c r="AB730">
        <f>IF(OR($B730="",$Z730=""),"",MAX(0,$Z730-N($M730)))</f>
        <v/>
      </c>
      <c r="AC730" s="46">
        <f>IF($B730="","",IFERROR(INDEX('CCA Util %'!$H:$H,MATCH($B730,'CCA Util %'!$E:$E,0)),""))</f>
        <v/>
      </c>
      <c r="AD730">
        <f>IF($B730="","",IFERROR(INDEX('CCA Util %'!$G:$G,MATCH($B730,'CCA Util %'!$E:$E,0)),""))</f>
        <v/>
      </c>
      <c r="AE730">
        <f>IF(OR($B730="",$U730=""),"",$U730&amp;" &amp; "&amp;IF(OR($AD730="",$AD730=0),"Util NA",$AD730&amp;" Util"))</f>
        <v/>
      </c>
    </row>
    <row r="731" ht="15.75" customHeight="1" s="42">
      <c r="A731" s="41" t="n"/>
      <c r="G731" s="38" t="n"/>
      <c r="H731" s="38" t="n"/>
      <c r="I731" s="38" t="n"/>
      <c r="J731" s="38" t="n"/>
      <c r="K731" s="38" t="n"/>
      <c r="L731" s="38" t="n"/>
      <c r="N731" s="36">
        <f>IF($B731="","",IF($C731="SUPERSTORE","Superstore","DH"))</f>
        <v/>
      </c>
      <c r="O731" s="36">
        <f>IF($B731="","",IFERROR(VLOOKUP($B731,Mapping!$A:$C,2,0),"Not Mapped"))</f>
        <v/>
      </c>
      <c r="P731" s="36">
        <f>IF($B731="","",IFERROR(VLOOKUP($B731,Mapping!$A:$C,3,0),"Not Mapped"))</f>
        <v/>
      </c>
      <c r="Q731" s="36">
        <f>IF($B731="","",IFERROR(VLOOKUP($O731,Leaders!$A:$B,2,0),"Not Mapped"))</f>
        <v/>
      </c>
      <c r="R731" s="36">
        <f>IF($B731="","",IF(COUNTIF(Exclusions!$A:$A,$B731)&gt;0,"Yes","No"))</f>
        <v/>
      </c>
      <c r="S731" s="38">
        <f>IF($B731="","",MIN(1,DAY($A731)/IF($N731="Superstore",Settings!$B$5,Settings!$B$4)))</f>
        <v/>
      </c>
      <c r="T731" s="38">
        <f>IF(OR($B731="",$G731="",$S731=0),"",$G731/$S731)</f>
        <v/>
      </c>
      <c r="U731" s="36">
        <f>IF($T731="","",IF($T731&lt;Settings!$B$8,"Critical",IF($T731&lt;Settings!$B$9,"Semi Critical","Non Critical")))</f>
        <v/>
      </c>
      <c r="V731" s="28" t="n"/>
      <c r="Z731">
        <f>IF($B731="","",IFERROR(VLOOKUP($B731,'Plan HC for CCA'!$A:$B,2,0),""))</f>
        <v/>
      </c>
      <c r="AA731">
        <f>IF(OR($B731="",$Z731=""),"",IF(N($M731)&lt;$Z731,"Delta","No Delta"))</f>
        <v/>
      </c>
      <c r="AB731">
        <f>IF(OR($B731="",$Z731=""),"",MAX(0,$Z731-N($M731)))</f>
        <v/>
      </c>
      <c r="AC731" s="46">
        <f>IF($B731="","",IFERROR(INDEX('CCA Util %'!$H:$H,MATCH($B731,'CCA Util %'!$E:$E,0)),""))</f>
        <v/>
      </c>
      <c r="AD731">
        <f>IF($B731="","",IFERROR(INDEX('CCA Util %'!$G:$G,MATCH($B731,'CCA Util %'!$E:$E,0)),""))</f>
        <v/>
      </c>
      <c r="AE731">
        <f>IF(OR($B731="",$U731=""),"",$U731&amp;" &amp; "&amp;IF(OR($AD731="",$AD731=0),"Util NA",$AD731&amp;" Util"))</f>
        <v/>
      </c>
    </row>
    <row r="732" ht="15.75" customHeight="1" s="42">
      <c r="A732" s="41" t="n"/>
      <c r="G732" s="38" t="n"/>
      <c r="H732" s="38" t="n"/>
      <c r="I732" s="38" t="n"/>
      <c r="J732" s="38" t="n"/>
      <c r="K732" s="38" t="n"/>
      <c r="L732" s="38" t="n"/>
      <c r="N732" s="36">
        <f>IF($B732="","",IF($C732="SUPERSTORE","Superstore","DH"))</f>
        <v/>
      </c>
      <c r="O732" s="36">
        <f>IF($B732="","",IFERROR(VLOOKUP($B732,Mapping!$A:$C,2,0),"Not Mapped"))</f>
        <v/>
      </c>
      <c r="P732" s="36">
        <f>IF($B732="","",IFERROR(VLOOKUP($B732,Mapping!$A:$C,3,0),"Not Mapped"))</f>
        <v/>
      </c>
      <c r="Q732" s="36">
        <f>IF($B732="","",IFERROR(VLOOKUP($O732,Leaders!$A:$B,2,0),"Not Mapped"))</f>
        <v/>
      </c>
      <c r="R732" s="36">
        <f>IF($B732="","",IF(COUNTIF(Exclusions!$A:$A,$B732)&gt;0,"Yes","No"))</f>
        <v/>
      </c>
      <c r="S732" s="38">
        <f>IF($B732="","",MIN(1,DAY($A732)/IF($N732="Superstore",Settings!$B$5,Settings!$B$4)))</f>
        <v/>
      </c>
      <c r="T732" s="38">
        <f>IF(OR($B732="",$G732="",$S732=0),"",$G732/$S732)</f>
        <v/>
      </c>
      <c r="U732" s="36">
        <f>IF($T732="","",IF($T732&lt;Settings!$B$8,"Critical",IF($T732&lt;Settings!$B$9,"Semi Critical","Non Critical")))</f>
        <v/>
      </c>
      <c r="V732" s="28" t="n"/>
      <c r="Z732">
        <f>IF($B732="","",IFERROR(VLOOKUP($B732,'Plan HC for CCA'!$A:$B,2,0),""))</f>
        <v/>
      </c>
      <c r="AA732">
        <f>IF(OR($B732="",$Z732=""),"",IF(N($M732)&lt;$Z732,"Delta","No Delta"))</f>
        <v/>
      </c>
      <c r="AB732">
        <f>IF(OR($B732="",$Z732=""),"",MAX(0,$Z732-N($M732)))</f>
        <v/>
      </c>
      <c r="AC732" s="46">
        <f>IF($B732="","",IFERROR(INDEX('CCA Util %'!$H:$H,MATCH($B732,'CCA Util %'!$E:$E,0)),""))</f>
        <v/>
      </c>
      <c r="AD732">
        <f>IF($B732="","",IFERROR(INDEX('CCA Util %'!$G:$G,MATCH($B732,'CCA Util %'!$E:$E,0)),""))</f>
        <v/>
      </c>
      <c r="AE732">
        <f>IF(OR($B732="",$U732=""),"",$U732&amp;" &amp; "&amp;IF(OR($AD732="",$AD732=0),"Util NA",$AD732&amp;" Util"))</f>
        <v/>
      </c>
    </row>
    <row r="733" ht="15.75" customHeight="1" s="42">
      <c r="A733" s="41" t="n"/>
      <c r="G733" s="38" t="n"/>
      <c r="H733" s="38" t="n"/>
      <c r="I733" s="38" t="n"/>
      <c r="J733" s="38" t="n"/>
      <c r="K733" s="38" t="n"/>
      <c r="L733" s="38" t="n"/>
      <c r="N733" s="36">
        <f>IF($B733="","",IF($C733="SUPERSTORE","Superstore","DH"))</f>
        <v/>
      </c>
      <c r="O733" s="36">
        <f>IF($B733="","",IFERROR(VLOOKUP($B733,Mapping!$A:$C,2,0),"Not Mapped"))</f>
        <v/>
      </c>
      <c r="P733" s="36">
        <f>IF($B733="","",IFERROR(VLOOKUP($B733,Mapping!$A:$C,3,0),"Not Mapped"))</f>
        <v/>
      </c>
      <c r="Q733" s="36">
        <f>IF($B733="","",IFERROR(VLOOKUP($O733,Leaders!$A:$B,2,0),"Not Mapped"))</f>
        <v/>
      </c>
      <c r="R733" s="36">
        <f>IF($B733="","",IF(COUNTIF(Exclusions!$A:$A,$B733)&gt;0,"Yes","No"))</f>
        <v/>
      </c>
      <c r="S733" s="38">
        <f>IF($B733="","",MIN(1,DAY($A733)/IF($N733="Superstore",Settings!$B$5,Settings!$B$4)))</f>
        <v/>
      </c>
      <c r="T733" s="38">
        <f>IF(OR($B733="",$G733="",$S733=0),"",$G733/$S733)</f>
        <v/>
      </c>
      <c r="U733" s="36">
        <f>IF($T733="","",IF($T733&lt;Settings!$B$8,"Critical",IF($T733&lt;Settings!$B$9,"Semi Critical","Non Critical")))</f>
        <v/>
      </c>
      <c r="V733" s="28" t="n"/>
      <c r="Z733">
        <f>IF($B733="","",IFERROR(VLOOKUP($B733,'Plan HC for CCA'!$A:$B,2,0),""))</f>
        <v/>
      </c>
      <c r="AA733">
        <f>IF(OR($B733="",$Z733=""),"",IF(N($M733)&lt;$Z733,"Delta","No Delta"))</f>
        <v/>
      </c>
      <c r="AB733">
        <f>IF(OR($B733="",$Z733=""),"",MAX(0,$Z733-N($M733)))</f>
        <v/>
      </c>
      <c r="AC733" s="46">
        <f>IF($B733="","",IFERROR(INDEX('CCA Util %'!$H:$H,MATCH($B733,'CCA Util %'!$E:$E,0)),""))</f>
        <v/>
      </c>
      <c r="AD733">
        <f>IF($B733="","",IFERROR(INDEX('CCA Util %'!$G:$G,MATCH($B733,'CCA Util %'!$E:$E,0)),""))</f>
        <v/>
      </c>
      <c r="AE733">
        <f>IF(OR($B733="",$U733=""),"",$U733&amp;" &amp; "&amp;IF(OR($AD733="",$AD733=0),"Util NA",$AD733&amp;" Util"))</f>
        <v/>
      </c>
    </row>
    <row r="734" ht="15.75" customHeight="1" s="42">
      <c r="A734" s="41" t="n"/>
      <c r="G734" s="38" t="n"/>
      <c r="H734" s="38" t="n"/>
      <c r="I734" s="38" t="n"/>
      <c r="J734" s="38" t="n"/>
      <c r="K734" s="38" t="n"/>
      <c r="L734" s="38" t="n"/>
      <c r="N734" s="36">
        <f>IF($B734="","",IF($C734="SUPERSTORE","Superstore","DH"))</f>
        <v/>
      </c>
      <c r="O734" s="36">
        <f>IF($B734="","",IFERROR(VLOOKUP($B734,Mapping!$A:$C,2,0),"Not Mapped"))</f>
        <v/>
      </c>
      <c r="P734" s="36">
        <f>IF($B734="","",IFERROR(VLOOKUP($B734,Mapping!$A:$C,3,0),"Not Mapped"))</f>
        <v/>
      </c>
      <c r="Q734" s="36">
        <f>IF($B734="","",IFERROR(VLOOKUP($O734,Leaders!$A:$B,2,0),"Not Mapped"))</f>
        <v/>
      </c>
      <c r="R734" s="36">
        <f>IF($B734="","",IF(COUNTIF(Exclusions!$A:$A,$B734)&gt;0,"Yes","No"))</f>
        <v/>
      </c>
      <c r="S734" s="38">
        <f>IF($B734="","",MIN(1,DAY($A734)/IF($N734="Superstore",Settings!$B$5,Settings!$B$4)))</f>
        <v/>
      </c>
      <c r="T734" s="38">
        <f>IF(OR($B734="",$G734="",$S734=0),"",$G734/$S734)</f>
        <v/>
      </c>
      <c r="U734" s="36">
        <f>IF($T734="","",IF($T734&lt;Settings!$B$8,"Critical",IF($T734&lt;Settings!$B$9,"Semi Critical","Non Critical")))</f>
        <v/>
      </c>
      <c r="V734" s="28" t="n"/>
      <c r="Z734">
        <f>IF($B734="","",IFERROR(VLOOKUP($B734,'Plan HC for CCA'!$A:$B,2,0),""))</f>
        <v/>
      </c>
      <c r="AA734">
        <f>IF(OR($B734="",$Z734=""),"",IF(N($M734)&lt;$Z734,"Delta","No Delta"))</f>
        <v/>
      </c>
      <c r="AB734">
        <f>IF(OR($B734="",$Z734=""),"",MAX(0,$Z734-N($M734)))</f>
        <v/>
      </c>
      <c r="AC734" s="46">
        <f>IF($B734="","",IFERROR(INDEX('CCA Util %'!$H:$H,MATCH($B734,'CCA Util %'!$E:$E,0)),""))</f>
        <v/>
      </c>
      <c r="AD734">
        <f>IF($B734="","",IFERROR(INDEX('CCA Util %'!$G:$G,MATCH($B734,'CCA Util %'!$E:$E,0)),""))</f>
        <v/>
      </c>
      <c r="AE734">
        <f>IF(OR($B734="",$U734=""),"",$U734&amp;" &amp; "&amp;IF(OR($AD734="",$AD734=0),"Util NA",$AD734&amp;" Util"))</f>
        <v/>
      </c>
    </row>
    <row r="735" ht="15.75" customHeight="1" s="42">
      <c r="A735" s="41" t="n"/>
      <c r="G735" s="38" t="n"/>
      <c r="H735" s="38" t="n"/>
      <c r="I735" s="38" t="n"/>
      <c r="J735" s="38" t="n"/>
      <c r="K735" s="38" t="n"/>
      <c r="L735" s="38" t="n"/>
      <c r="N735" s="36">
        <f>IF($B735="","",IF($C735="SUPERSTORE","Superstore","DH"))</f>
        <v/>
      </c>
      <c r="O735" s="36">
        <f>IF($B735="","",IFERROR(VLOOKUP($B735,Mapping!$A:$C,2,0),"Not Mapped"))</f>
        <v/>
      </c>
      <c r="P735" s="36">
        <f>IF($B735="","",IFERROR(VLOOKUP($B735,Mapping!$A:$C,3,0),"Not Mapped"))</f>
        <v/>
      </c>
      <c r="Q735" s="36">
        <f>IF($B735="","",IFERROR(VLOOKUP($O735,Leaders!$A:$B,2,0),"Not Mapped"))</f>
        <v/>
      </c>
      <c r="R735" s="36">
        <f>IF($B735="","",IF(COUNTIF(Exclusions!$A:$A,$B735)&gt;0,"Yes","No"))</f>
        <v/>
      </c>
      <c r="S735" s="38">
        <f>IF($B735="","",MIN(1,DAY($A735)/IF($N735="Superstore",Settings!$B$5,Settings!$B$4)))</f>
        <v/>
      </c>
      <c r="T735" s="38">
        <f>IF(OR($B735="",$G735="",$S735=0),"",$G735/$S735)</f>
        <v/>
      </c>
      <c r="U735" s="36">
        <f>IF($T735="","",IF($T735&lt;Settings!$B$8,"Critical",IF($T735&lt;Settings!$B$9,"Semi Critical","Non Critical")))</f>
        <v/>
      </c>
      <c r="V735" s="28" t="n"/>
      <c r="Z735">
        <f>IF($B735="","",IFERROR(VLOOKUP($B735,'Plan HC for CCA'!$A:$B,2,0),""))</f>
        <v/>
      </c>
      <c r="AA735">
        <f>IF(OR($B735="",$Z735=""),"",IF(N($M735)&lt;$Z735,"Delta","No Delta"))</f>
        <v/>
      </c>
      <c r="AB735">
        <f>IF(OR($B735="",$Z735=""),"",MAX(0,$Z735-N($M735)))</f>
        <v/>
      </c>
      <c r="AC735" s="46">
        <f>IF($B735="","",IFERROR(INDEX('CCA Util %'!$H:$H,MATCH($B735,'CCA Util %'!$E:$E,0)),""))</f>
        <v/>
      </c>
      <c r="AD735">
        <f>IF($B735="","",IFERROR(INDEX('CCA Util %'!$G:$G,MATCH($B735,'CCA Util %'!$E:$E,0)),""))</f>
        <v/>
      </c>
      <c r="AE735">
        <f>IF(OR($B735="",$U735=""),"",$U735&amp;" &amp; "&amp;IF(OR($AD735="",$AD735=0),"Util NA",$AD735&amp;" Util"))</f>
        <v/>
      </c>
    </row>
    <row r="736" ht="15.75" customHeight="1" s="42">
      <c r="A736" s="41" t="n"/>
      <c r="G736" s="38" t="n"/>
      <c r="H736" s="38" t="n"/>
      <c r="I736" s="38" t="n"/>
      <c r="J736" s="38" t="n"/>
      <c r="K736" s="38" t="n"/>
      <c r="L736" s="38" t="n"/>
      <c r="N736" s="36">
        <f>IF($B736="","",IF($C736="SUPERSTORE","Superstore","DH"))</f>
        <v/>
      </c>
      <c r="O736" s="36">
        <f>IF($B736="","",IFERROR(VLOOKUP($B736,Mapping!$A:$C,2,0),"Not Mapped"))</f>
        <v/>
      </c>
      <c r="P736" s="36">
        <f>IF($B736="","",IFERROR(VLOOKUP($B736,Mapping!$A:$C,3,0),"Not Mapped"))</f>
        <v/>
      </c>
      <c r="Q736" s="36">
        <f>IF($B736="","",IFERROR(VLOOKUP($O736,Leaders!$A:$B,2,0),"Not Mapped"))</f>
        <v/>
      </c>
      <c r="R736" s="36">
        <f>IF($B736="","",IF(COUNTIF(Exclusions!$A:$A,$B736)&gt;0,"Yes","No"))</f>
        <v/>
      </c>
      <c r="S736" s="38">
        <f>IF($B736="","",MIN(1,DAY($A736)/IF($N736="Superstore",Settings!$B$5,Settings!$B$4)))</f>
        <v/>
      </c>
      <c r="T736" s="38">
        <f>IF(OR($B736="",$G736="",$S736=0),"",$G736/$S736)</f>
        <v/>
      </c>
      <c r="U736" s="36">
        <f>IF($T736="","",IF($T736&lt;Settings!$B$8,"Critical",IF($T736&lt;Settings!$B$9,"Semi Critical","Non Critical")))</f>
        <v/>
      </c>
      <c r="V736" s="28" t="n"/>
      <c r="Z736">
        <f>IF($B736="","",IFERROR(VLOOKUP($B736,'Plan HC for CCA'!$A:$B,2,0),""))</f>
        <v/>
      </c>
      <c r="AA736">
        <f>IF(OR($B736="",$Z736=""),"",IF(N($M736)&lt;$Z736,"Delta","No Delta"))</f>
        <v/>
      </c>
      <c r="AB736">
        <f>IF(OR($B736="",$Z736=""),"",MAX(0,$Z736-N($M736)))</f>
        <v/>
      </c>
      <c r="AC736" s="46">
        <f>IF($B736="","",IFERROR(INDEX('CCA Util %'!$H:$H,MATCH($B736,'CCA Util %'!$E:$E,0)),""))</f>
        <v/>
      </c>
      <c r="AD736">
        <f>IF($B736="","",IFERROR(INDEX('CCA Util %'!$G:$G,MATCH($B736,'CCA Util %'!$E:$E,0)),""))</f>
        <v/>
      </c>
      <c r="AE736">
        <f>IF(OR($B736="",$U736=""),"",$U736&amp;" &amp; "&amp;IF(OR($AD736="",$AD736=0),"Util NA",$AD736&amp;" Util"))</f>
        <v/>
      </c>
    </row>
    <row r="737" ht="15.75" customHeight="1" s="42">
      <c r="A737" s="41" t="n"/>
      <c r="G737" s="38" t="n"/>
      <c r="H737" s="38" t="n"/>
      <c r="I737" s="38" t="n"/>
      <c r="J737" s="38" t="n"/>
      <c r="K737" s="38" t="n"/>
      <c r="L737" s="38" t="n"/>
      <c r="N737" s="36">
        <f>IF($B737="","",IF($C737="SUPERSTORE","Superstore","DH"))</f>
        <v/>
      </c>
      <c r="O737" s="36">
        <f>IF($B737="","",IFERROR(VLOOKUP($B737,Mapping!$A:$C,2,0),"Not Mapped"))</f>
        <v/>
      </c>
      <c r="P737" s="36">
        <f>IF($B737="","",IFERROR(VLOOKUP($B737,Mapping!$A:$C,3,0),"Not Mapped"))</f>
        <v/>
      </c>
      <c r="Q737" s="36">
        <f>IF($B737="","",IFERROR(VLOOKUP($O737,Leaders!$A:$B,2,0),"Not Mapped"))</f>
        <v/>
      </c>
      <c r="R737" s="36">
        <f>IF($B737="","",IF(COUNTIF(Exclusions!$A:$A,$B737)&gt;0,"Yes","No"))</f>
        <v/>
      </c>
      <c r="S737" s="38">
        <f>IF($B737="","",MIN(1,DAY($A737)/IF($N737="Superstore",Settings!$B$5,Settings!$B$4)))</f>
        <v/>
      </c>
      <c r="T737" s="38">
        <f>IF(OR($B737="",$G737="",$S737=0),"",$G737/$S737)</f>
        <v/>
      </c>
      <c r="U737" s="36">
        <f>IF($T737="","",IF($T737&lt;Settings!$B$8,"Critical",IF($T737&lt;Settings!$B$9,"Semi Critical","Non Critical")))</f>
        <v/>
      </c>
      <c r="V737" s="28" t="n"/>
      <c r="Z737">
        <f>IF($B737="","",IFERROR(VLOOKUP($B737,'Plan HC for CCA'!$A:$B,2,0),""))</f>
        <v/>
      </c>
      <c r="AA737">
        <f>IF(OR($B737="",$Z737=""),"",IF(N($M737)&lt;$Z737,"Delta","No Delta"))</f>
        <v/>
      </c>
      <c r="AB737">
        <f>IF(OR($B737="",$Z737=""),"",MAX(0,$Z737-N($M737)))</f>
        <v/>
      </c>
      <c r="AC737" s="46">
        <f>IF($B737="","",IFERROR(INDEX('CCA Util %'!$H:$H,MATCH($B737,'CCA Util %'!$E:$E,0)),""))</f>
        <v/>
      </c>
      <c r="AD737">
        <f>IF($B737="","",IFERROR(INDEX('CCA Util %'!$G:$G,MATCH($B737,'CCA Util %'!$E:$E,0)),""))</f>
        <v/>
      </c>
      <c r="AE737">
        <f>IF(OR($B737="",$U737=""),"",$U737&amp;" &amp; "&amp;IF(OR($AD737="",$AD737=0),"Util NA",$AD737&amp;" Util"))</f>
        <v/>
      </c>
    </row>
    <row r="738" ht="15.75" customHeight="1" s="42">
      <c r="A738" s="41" t="n"/>
      <c r="G738" s="38" t="n"/>
      <c r="H738" s="38" t="n"/>
      <c r="I738" s="38" t="n"/>
      <c r="J738" s="38" t="n"/>
      <c r="K738" s="38" t="n"/>
      <c r="L738" s="38" t="n"/>
      <c r="N738" s="36">
        <f>IF($B738="","",IF($C738="SUPERSTORE","Superstore","DH"))</f>
        <v/>
      </c>
      <c r="O738" s="36">
        <f>IF($B738="","",IFERROR(VLOOKUP($B738,Mapping!$A:$C,2,0),"Not Mapped"))</f>
        <v/>
      </c>
      <c r="P738" s="36">
        <f>IF($B738="","",IFERROR(VLOOKUP($B738,Mapping!$A:$C,3,0),"Not Mapped"))</f>
        <v/>
      </c>
      <c r="Q738" s="36">
        <f>IF($B738="","",IFERROR(VLOOKUP($O738,Leaders!$A:$B,2,0),"Not Mapped"))</f>
        <v/>
      </c>
      <c r="R738" s="36">
        <f>IF($B738="","",IF(COUNTIF(Exclusions!$A:$A,$B738)&gt;0,"Yes","No"))</f>
        <v/>
      </c>
      <c r="S738" s="38">
        <f>IF($B738="","",MIN(1,DAY($A738)/IF($N738="Superstore",Settings!$B$5,Settings!$B$4)))</f>
        <v/>
      </c>
      <c r="T738" s="38">
        <f>IF(OR($B738="",$G738="",$S738=0),"",$G738/$S738)</f>
        <v/>
      </c>
      <c r="U738" s="36">
        <f>IF($T738="","",IF($T738&lt;Settings!$B$8,"Critical",IF($T738&lt;Settings!$B$9,"Semi Critical","Non Critical")))</f>
        <v/>
      </c>
      <c r="V738" s="28" t="n"/>
      <c r="Z738">
        <f>IF($B738="","",IFERROR(VLOOKUP($B738,'Plan HC for CCA'!$A:$B,2,0),""))</f>
        <v/>
      </c>
      <c r="AA738">
        <f>IF(OR($B738="",$Z738=""),"",IF(N($M738)&lt;$Z738,"Delta","No Delta"))</f>
        <v/>
      </c>
      <c r="AB738">
        <f>IF(OR($B738="",$Z738=""),"",MAX(0,$Z738-N($M738)))</f>
        <v/>
      </c>
      <c r="AC738" s="46">
        <f>IF($B738="","",IFERROR(INDEX('CCA Util %'!$H:$H,MATCH($B738,'CCA Util %'!$E:$E,0)),""))</f>
        <v/>
      </c>
      <c r="AD738">
        <f>IF($B738="","",IFERROR(INDEX('CCA Util %'!$G:$G,MATCH($B738,'CCA Util %'!$E:$E,0)),""))</f>
        <v/>
      </c>
      <c r="AE738">
        <f>IF(OR($B738="",$U738=""),"",$U738&amp;" &amp; "&amp;IF(OR($AD738="",$AD738=0),"Util NA",$AD738&amp;" Util"))</f>
        <v/>
      </c>
    </row>
    <row r="739" ht="15.75" customHeight="1" s="42">
      <c r="A739" s="41" t="n"/>
      <c r="G739" s="38" t="n"/>
      <c r="H739" s="38" t="n"/>
      <c r="I739" s="38" t="n"/>
      <c r="J739" s="38" t="n"/>
      <c r="K739" s="38" t="n"/>
      <c r="L739" s="38" t="n"/>
      <c r="N739" s="36">
        <f>IF($B739="","",IF($C739="SUPERSTORE","Superstore","DH"))</f>
        <v/>
      </c>
      <c r="O739" s="36">
        <f>IF($B739="","",IFERROR(VLOOKUP($B739,Mapping!$A:$C,2,0),"Not Mapped"))</f>
        <v/>
      </c>
      <c r="P739" s="36">
        <f>IF($B739="","",IFERROR(VLOOKUP($B739,Mapping!$A:$C,3,0),"Not Mapped"))</f>
        <v/>
      </c>
      <c r="Q739" s="36">
        <f>IF($B739="","",IFERROR(VLOOKUP($O739,Leaders!$A:$B,2,0),"Not Mapped"))</f>
        <v/>
      </c>
      <c r="R739" s="36">
        <f>IF($B739="","",IF(COUNTIF(Exclusions!$A:$A,$B739)&gt;0,"Yes","No"))</f>
        <v/>
      </c>
      <c r="S739" s="38">
        <f>IF($B739="","",MIN(1,DAY($A739)/IF($N739="Superstore",Settings!$B$5,Settings!$B$4)))</f>
        <v/>
      </c>
      <c r="T739" s="38">
        <f>IF(OR($B739="",$G739="",$S739=0),"",$G739/$S739)</f>
        <v/>
      </c>
      <c r="U739" s="36">
        <f>IF($T739="","",IF($T739&lt;Settings!$B$8,"Critical",IF($T739&lt;Settings!$B$9,"Semi Critical","Non Critical")))</f>
        <v/>
      </c>
      <c r="V739" s="28" t="n"/>
      <c r="Z739">
        <f>IF($B739="","",IFERROR(VLOOKUP($B739,'Plan HC for CCA'!$A:$B,2,0),""))</f>
        <v/>
      </c>
      <c r="AA739">
        <f>IF(OR($B739="",$Z739=""),"",IF(N($M739)&lt;$Z739,"Delta","No Delta"))</f>
        <v/>
      </c>
      <c r="AB739">
        <f>IF(OR($B739="",$Z739=""),"",MAX(0,$Z739-N($M739)))</f>
        <v/>
      </c>
      <c r="AC739" s="46">
        <f>IF($B739="","",IFERROR(INDEX('CCA Util %'!$H:$H,MATCH($B739,'CCA Util %'!$E:$E,0)),""))</f>
        <v/>
      </c>
      <c r="AD739">
        <f>IF($B739="","",IFERROR(INDEX('CCA Util %'!$G:$G,MATCH($B739,'CCA Util %'!$E:$E,0)),""))</f>
        <v/>
      </c>
      <c r="AE739">
        <f>IF(OR($B739="",$U739=""),"",$U739&amp;" &amp; "&amp;IF(OR($AD739="",$AD739=0),"Util NA",$AD739&amp;" Util"))</f>
        <v/>
      </c>
    </row>
    <row r="740" ht="15.75" customHeight="1" s="42">
      <c r="A740" s="41" t="n"/>
      <c r="G740" s="38" t="n"/>
      <c r="H740" s="38" t="n"/>
      <c r="I740" s="38" t="n"/>
      <c r="J740" s="38" t="n"/>
      <c r="K740" s="38" t="n"/>
      <c r="L740" s="38" t="n"/>
      <c r="N740" s="36">
        <f>IF($B740="","",IF($C740="SUPERSTORE","Superstore","DH"))</f>
        <v/>
      </c>
      <c r="O740" s="36">
        <f>IF($B740="","",IFERROR(VLOOKUP($B740,Mapping!$A:$C,2,0),"Not Mapped"))</f>
        <v/>
      </c>
      <c r="P740" s="36">
        <f>IF($B740="","",IFERROR(VLOOKUP($B740,Mapping!$A:$C,3,0),"Not Mapped"))</f>
        <v/>
      </c>
      <c r="Q740" s="36">
        <f>IF($B740="","",IFERROR(VLOOKUP($O740,Leaders!$A:$B,2,0),"Not Mapped"))</f>
        <v/>
      </c>
      <c r="R740" s="36">
        <f>IF($B740="","",IF(COUNTIF(Exclusions!$A:$A,$B740)&gt;0,"Yes","No"))</f>
        <v/>
      </c>
      <c r="S740" s="38">
        <f>IF($B740="","",MIN(1,DAY($A740)/IF($N740="Superstore",Settings!$B$5,Settings!$B$4)))</f>
        <v/>
      </c>
      <c r="T740" s="38">
        <f>IF(OR($B740="",$G740="",$S740=0),"",$G740/$S740)</f>
        <v/>
      </c>
      <c r="U740" s="36">
        <f>IF($T740="","",IF($T740&lt;Settings!$B$8,"Critical",IF($T740&lt;Settings!$B$9,"Semi Critical","Non Critical")))</f>
        <v/>
      </c>
      <c r="V740" s="28" t="n"/>
      <c r="Z740">
        <f>IF($B740="","",IFERROR(VLOOKUP($B740,'Plan HC for CCA'!$A:$B,2,0),""))</f>
        <v/>
      </c>
      <c r="AA740">
        <f>IF(OR($B740="",$Z740=""),"",IF(N($M740)&lt;$Z740,"Delta","No Delta"))</f>
        <v/>
      </c>
      <c r="AB740">
        <f>IF(OR($B740="",$Z740=""),"",MAX(0,$Z740-N($M740)))</f>
        <v/>
      </c>
      <c r="AC740" s="46">
        <f>IF($B740="","",IFERROR(INDEX('CCA Util %'!$H:$H,MATCH($B740,'CCA Util %'!$E:$E,0)),""))</f>
        <v/>
      </c>
      <c r="AD740">
        <f>IF($B740="","",IFERROR(INDEX('CCA Util %'!$G:$G,MATCH($B740,'CCA Util %'!$E:$E,0)),""))</f>
        <v/>
      </c>
      <c r="AE740">
        <f>IF(OR($B740="",$U740=""),"",$U740&amp;" &amp; "&amp;IF(OR($AD740="",$AD740=0),"Util NA",$AD740&amp;" Util"))</f>
        <v/>
      </c>
    </row>
    <row r="741" ht="15.75" customHeight="1" s="42">
      <c r="A741" s="41" t="n"/>
      <c r="G741" s="38" t="n"/>
      <c r="H741" s="38" t="n"/>
      <c r="I741" s="38" t="n"/>
      <c r="J741" s="38" t="n"/>
      <c r="K741" s="38" t="n"/>
      <c r="L741" s="38" t="n"/>
      <c r="N741" s="36">
        <f>IF($B741="","",IF($C741="SUPERSTORE","Superstore","DH"))</f>
        <v/>
      </c>
      <c r="O741" s="36">
        <f>IF($B741="","",IFERROR(VLOOKUP($B741,Mapping!$A:$C,2,0),"Not Mapped"))</f>
        <v/>
      </c>
      <c r="P741" s="36">
        <f>IF($B741="","",IFERROR(VLOOKUP($B741,Mapping!$A:$C,3,0),"Not Mapped"))</f>
        <v/>
      </c>
      <c r="Q741" s="36">
        <f>IF($B741="","",IFERROR(VLOOKUP($O741,Leaders!$A:$B,2,0),"Not Mapped"))</f>
        <v/>
      </c>
      <c r="R741" s="36">
        <f>IF($B741="","",IF(COUNTIF(Exclusions!$A:$A,$B741)&gt;0,"Yes","No"))</f>
        <v/>
      </c>
      <c r="S741" s="38">
        <f>IF($B741="","",MIN(1,DAY($A741)/IF($N741="Superstore",Settings!$B$5,Settings!$B$4)))</f>
        <v/>
      </c>
      <c r="T741" s="38">
        <f>IF(OR($B741="",$G741="",$S741=0),"",$G741/$S741)</f>
        <v/>
      </c>
      <c r="U741" s="36">
        <f>IF($T741="","",IF($T741&lt;Settings!$B$8,"Critical",IF($T741&lt;Settings!$B$9,"Semi Critical","Non Critical")))</f>
        <v/>
      </c>
      <c r="V741" s="28" t="n"/>
      <c r="Z741">
        <f>IF($B741="","",IFERROR(VLOOKUP($B741,'Plan HC for CCA'!$A:$B,2,0),""))</f>
        <v/>
      </c>
      <c r="AA741">
        <f>IF(OR($B741="",$Z741=""),"",IF(N($M741)&lt;$Z741,"Delta","No Delta"))</f>
        <v/>
      </c>
      <c r="AB741">
        <f>IF(OR($B741="",$Z741=""),"",MAX(0,$Z741-N($M741)))</f>
        <v/>
      </c>
      <c r="AC741" s="46">
        <f>IF($B741="","",IFERROR(INDEX('CCA Util %'!$H:$H,MATCH($B741,'CCA Util %'!$E:$E,0)),""))</f>
        <v/>
      </c>
      <c r="AD741">
        <f>IF($B741="","",IFERROR(INDEX('CCA Util %'!$G:$G,MATCH($B741,'CCA Util %'!$E:$E,0)),""))</f>
        <v/>
      </c>
      <c r="AE741">
        <f>IF(OR($B741="",$U741=""),"",$U741&amp;" &amp; "&amp;IF(OR($AD741="",$AD741=0),"Util NA",$AD741&amp;" Util"))</f>
        <v/>
      </c>
    </row>
    <row r="742" ht="15.75" customHeight="1" s="42">
      <c r="A742" s="41" t="n"/>
      <c r="G742" s="38" t="n"/>
      <c r="H742" s="38" t="n"/>
      <c r="I742" s="38" t="n"/>
      <c r="J742" s="38" t="n"/>
      <c r="K742" s="38" t="n"/>
      <c r="L742" s="38" t="n"/>
      <c r="N742" s="36">
        <f>IF($B742="","",IF($C742="SUPERSTORE","Superstore","DH"))</f>
        <v/>
      </c>
      <c r="O742" s="36">
        <f>IF($B742="","",IFERROR(VLOOKUP($B742,Mapping!$A:$C,2,0),"Not Mapped"))</f>
        <v/>
      </c>
      <c r="P742" s="36">
        <f>IF($B742="","",IFERROR(VLOOKUP($B742,Mapping!$A:$C,3,0),"Not Mapped"))</f>
        <v/>
      </c>
      <c r="Q742" s="36">
        <f>IF($B742="","",IFERROR(VLOOKUP($O742,Leaders!$A:$B,2,0),"Not Mapped"))</f>
        <v/>
      </c>
      <c r="R742" s="36">
        <f>IF($B742="","",IF(COUNTIF(Exclusions!$A:$A,$B742)&gt;0,"Yes","No"))</f>
        <v/>
      </c>
      <c r="S742" s="38">
        <f>IF($B742="","",MIN(1,DAY($A742)/IF($N742="Superstore",Settings!$B$5,Settings!$B$4)))</f>
        <v/>
      </c>
      <c r="T742" s="38">
        <f>IF(OR($B742="",$G742="",$S742=0),"",$G742/$S742)</f>
        <v/>
      </c>
      <c r="U742" s="36">
        <f>IF($T742="","",IF($T742&lt;Settings!$B$8,"Critical",IF($T742&lt;Settings!$B$9,"Semi Critical","Non Critical")))</f>
        <v/>
      </c>
      <c r="V742" s="28" t="n"/>
      <c r="Z742">
        <f>IF($B742="","",IFERROR(VLOOKUP($B742,'Plan HC for CCA'!$A:$B,2,0),""))</f>
        <v/>
      </c>
      <c r="AA742">
        <f>IF(OR($B742="",$Z742=""),"",IF(N($M742)&lt;$Z742,"Delta","No Delta"))</f>
        <v/>
      </c>
      <c r="AB742">
        <f>IF(OR($B742="",$Z742=""),"",MAX(0,$Z742-N($M742)))</f>
        <v/>
      </c>
      <c r="AC742" s="46">
        <f>IF($B742="","",IFERROR(INDEX('CCA Util %'!$H:$H,MATCH($B742,'CCA Util %'!$E:$E,0)),""))</f>
        <v/>
      </c>
      <c r="AD742">
        <f>IF($B742="","",IFERROR(INDEX('CCA Util %'!$G:$G,MATCH($B742,'CCA Util %'!$E:$E,0)),""))</f>
        <v/>
      </c>
      <c r="AE742">
        <f>IF(OR($B742="",$U742=""),"",$U742&amp;" &amp; "&amp;IF(OR($AD742="",$AD742=0),"Util NA",$AD742&amp;" Util"))</f>
        <v/>
      </c>
    </row>
    <row r="743" ht="15.75" customHeight="1" s="42">
      <c r="A743" s="41" t="n"/>
      <c r="G743" s="38" t="n"/>
      <c r="H743" s="38" t="n"/>
      <c r="I743" s="38" t="n"/>
      <c r="J743" s="38" t="n"/>
      <c r="K743" s="38" t="n"/>
      <c r="L743" s="38" t="n"/>
      <c r="N743" s="36">
        <f>IF($B743="","",IF($C743="SUPERSTORE","Superstore","DH"))</f>
        <v/>
      </c>
      <c r="O743" s="36">
        <f>IF($B743="","",IFERROR(VLOOKUP($B743,Mapping!$A:$C,2,0),"Not Mapped"))</f>
        <v/>
      </c>
      <c r="P743" s="36">
        <f>IF($B743="","",IFERROR(VLOOKUP($B743,Mapping!$A:$C,3,0),"Not Mapped"))</f>
        <v/>
      </c>
      <c r="Q743" s="36">
        <f>IF($B743="","",IFERROR(VLOOKUP($O743,Leaders!$A:$B,2,0),"Not Mapped"))</f>
        <v/>
      </c>
      <c r="R743" s="36">
        <f>IF($B743="","",IF(COUNTIF(Exclusions!$A:$A,$B743)&gt;0,"Yes","No"))</f>
        <v/>
      </c>
      <c r="S743" s="38">
        <f>IF($B743="","",MIN(1,DAY($A743)/IF($N743="Superstore",Settings!$B$5,Settings!$B$4)))</f>
        <v/>
      </c>
      <c r="T743" s="38">
        <f>IF(OR($B743="",$G743="",$S743=0),"",$G743/$S743)</f>
        <v/>
      </c>
      <c r="U743" s="36">
        <f>IF($T743="","",IF($T743&lt;Settings!$B$8,"Critical",IF($T743&lt;Settings!$B$9,"Semi Critical","Non Critical")))</f>
        <v/>
      </c>
      <c r="V743" s="28" t="n"/>
      <c r="Z743">
        <f>IF($B743="","",IFERROR(VLOOKUP($B743,'Plan HC for CCA'!$A:$B,2,0),""))</f>
        <v/>
      </c>
      <c r="AA743">
        <f>IF(OR($B743="",$Z743=""),"",IF(N($M743)&lt;$Z743,"Delta","No Delta"))</f>
        <v/>
      </c>
      <c r="AB743">
        <f>IF(OR($B743="",$Z743=""),"",MAX(0,$Z743-N($M743)))</f>
        <v/>
      </c>
      <c r="AC743" s="46">
        <f>IF($B743="","",IFERROR(INDEX('CCA Util %'!$H:$H,MATCH($B743,'CCA Util %'!$E:$E,0)),""))</f>
        <v/>
      </c>
      <c r="AD743">
        <f>IF($B743="","",IFERROR(INDEX('CCA Util %'!$G:$G,MATCH($B743,'CCA Util %'!$E:$E,0)),""))</f>
        <v/>
      </c>
      <c r="AE743">
        <f>IF(OR($B743="",$U743=""),"",$U743&amp;" &amp; "&amp;IF(OR($AD743="",$AD743=0),"Util NA",$AD743&amp;" Util"))</f>
        <v/>
      </c>
    </row>
    <row r="744" ht="15.75" customHeight="1" s="42">
      <c r="A744" s="41" t="n"/>
      <c r="G744" s="38" t="n"/>
      <c r="H744" s="38" t="n"/>
      <c r="I744" s="38" t="n"/>
      <c r="J744" s="38" t="n"/>
      <c r="K744" s="38" t="n"/>
      <c r="L744" s="38" t="n"/>
      <c r="N744" s="36">
        <f>IF($B744="","",IF($C744="SUPERSTORE","Superstore","DH"))</f>
        <v/>
      </c>
      <c r="O744" s="36">
        <f>IF($B744="","",IFERROR(VLOOKUP($B744,Mapping!$A:$C,2,0),"Not Mapped"))</f>
        <v/>
      </c>
      <c r="P744" s="36">
        <f>IF($B744="","",IFERROR(VLOOKUP($B744,Mapping!$A:$C,3,0),"Not Mapped"))</f>
        <v/>
      </c>
      <c r="Q744" s="36">
        <f>IF($B744="","",IFERROR(VLOOKUP($O744,Leaders!$A:$B,2,0),"Not Mapped"))</f>
        <v/>
      </c>
      <c r="R744" s="36">
        <f>IF($B744="","",IF(COUNTIF(Exclusions!$A:$A,$B744)&gt;0,"Yes","No"))</f>
        <v/>
      </c>
      <c r="S744" s="38">
        <f>IF($B744="","",MIN(1,DAY($A744)/IF($N744="Superstore",Settings!$B$5,Settings!$B$4)))</f>
        <v/>
      </c>
      <c r="T744" s="38">
        <f>IF(OR($B744="",$G744="",$S744=0),"",$G744/$S744)</f>
        <v/>
      </c>
      <c r="U744" s="36">
        <f>IF($T744="","",IF($T744&lt;Settings!$B$8,"Critical",IF($T744&lt;Settings!$B$9,"Semi Critical","Non Critical")))</f>
        <v/>
      </c>
      <c r="V744" s="28" t="n"/>
      <c r="Z744">
        <f>IF($B744="","",IFERROR(VLOOKUP($B744,'Plan HC for CCA'!$A:$B,2,0),""))</f>
        <v/>
      </c>
      <c r="AA744">
        <f>IF(OR($B744="",$Z744=""),"",IF(N($M744)&lt;$Z744,"Delta","No Delta"))</f>
        <v/>
      </c>
      <c r="AB744">
        <f>IF(OR($B744="",$Z744=""),"",MAX(0,$Z744-N($M744)))</f>
        <v/>
      </c>
      <c r="AC744" s="46">
        <f>IF($B744="","",IFERROR(INDEX('CCA Util %'!$H:$H,MATCH($B744,'CCA Util %'!$E:$E,0)),""))</f>
        <v/>
      </c>
      <c r="AD744">
        <f>IF($B744="","",IFERROR(INDEX('CCA Util %'!$G:$G,MATCH($B744,'CCA Util %'!$E:$E,0)),""))</f>
        <v/>
      </c>
      <c r="AE744">
        <f>IF(OR($B744="",$U744=""),"",$U744&amp;" &amp; "&amp;IF(OR($AD744="",$AD744=0),"Util NA",$AD744&amp;" Util"))</f>
        <v/>
      </c>
    </row>
    <row r="745" ht="15.75" customHeight="1" s="42">
      <c r="A745" s="41" t="n"/>
      <c r="G745" s="38" t="n"/>
      <c r="H745" s="38" t="n"/>
      <c r="I745" s="38" t="n"/>
      <c r="J745" s="38" t="n"/>
      <c r="K745" s="38" t="n"/>
      <c r="L745" s="38" t="n"/>
      <c r="N745" s="36">
        <f>IF($B745="","",IF($C745="SUPERSTORE","Superstore","DH"))</f>
        <v/>
      </c>
      <c r="O745" s="36">
        <f>IF($B745="","",IFERROR(VLOOKUP($B745,Mapping!$A:$C,2,0),"Not Mapped"))</f>
        <v/>
      </c>
      <c r="P745" s="36">
        <f>IF($B745="","",IFERROR(VLOOKUP($B745,Mapping!$A:$C,3,0),"Not Mapped"))</f>
        <v/>
      </c>
      <c r="Q745" s="36">
        <f>IF($B745="","",IFERROR(VLOOKUP($O745,Leaders!$A:$B,2,0),"Not Mapped"))</f>
        <v/>
      </c>
      <c r="R745" s="36">
        <f>IF($B745="","",IF(COUNTIF(Exclusions!$A:$A,$B745)&gt;0,"Yes","No"))</f>
        <v/>
      </c>
      <c r="S745" s="38">
        <f>IF($B745="","",MIN(1,DAY($A745)/IF($N745="Superstore",Settings!$B$5,Settings!$B$4)))</f>
        <v/>
      </c>
      <c r="T745" s="38">
        <f>IF(OR($B745="",$G745="",$S745=0),"",$G745/$S745)</f>
        <v/>
      </c>
      <c r="U745" s="36">
        <f>IF($T745="","",IF($T745&lt;Settings!$B$8,"Critical",IF($T745&lt;Settings!$B$9,"Semi Critical","Non Critical")))</f>
        <v/>
      </c>
      <c r="V745" s="28" t="n"/>
      <c r="Z745">
        <f>IF($B745="","",IFERROR(VLOOKUP($B745,'Plan HC for CCA'!$A:$B,2,0),""))</f>
        <v/>
      </c>
      <c r="AA745">
        <f>IF(OR($B745="",$Z745=""),"",IF(N($M745)&lt;$Z745,"Delta","No Delta"))</f>
        <v/>
      </c>
      <c r="AB745">
        <f>IF(OR($B745="",$Z745=""),"",MAX(0,$Z745-N($M745)))</f>
        <v/>
      </c>
      <c r="AC745" s="46">
        <f>IF($B745="","",IFERROR(INDEX('CCA Util %'!$H:$H,MATCH($B745,'CCA Util %'!$E:$E,0)),""))</f>
        <v/>
      </c>
      <c r="AD745">
        <f>IF($B745="","",IFERROR(INDEX('CCA Util %'!$G:$G,MATCH($B745,'CCA Util %'!$E:$E,0)),""))</f>
        <v/>
      </c>
      <c r="AE745">
        <f>IF(OR($B745="",$U745=""),"",$U745&amp;" &amp; "&amp;IF(OR($AD745="",$AD745=0),"Util NA",$AD745&amp;" Util"))</f>
        <v/>
      </c>
    </row>
    <row r="746" ht="15.75" customHeight="1" s="42">
      <c r="A746" s="41" t="n"/>
      <c r="G746" s="38" t="n"/>
      <c r="H746" s="38" t="n"/>
      <c r="I746" s="38" t="n"/>
      <c r="J746" s="38" t="n"/>
      <c r="K746" s="38" t="n"/>
      <c r="L746" s="38" t="n"/>
      <c r="N746" s="36">
        <f>IF($B746="","",IF($C746="SUPERSTORE","Superstore","DH"))</f>
        <v/>
      </c>
      <c r="O746" s="36">
        <f>IF($B746="","",IFERROR(VLOOKUP($B746,Mapping!$A:$C,2,0),"Not Mapped"))</f>
        <v/>
      </c>
      <c r="P746" s="36">
        <f>IF($B746="","",IFERROR(VLOOKUP($B746,Mapping!$A:$C,3,0),"Not Mapped"))</f>
        <v/>
      </c>
      <c r="Q746" s="36">
        <f>IF($B746="","",IFERROR(VLOOKUP($O746,Leaders!$A:$B,2,0),"Not Mapped"))</f>
        <v/>
      </c>
      <c r="R746" s="36">
        <f>IF($B746="","",IF(COUNTIF(Exclusions!$A:$A,$B746)&gt;0,"Yes","No"))</f>
        <v/>
      </c>
      <c r="S746" s="38">
        <f>IF($B746="","",MIN(1,DAY($A746)/IF($N746="Superstore",Settings!$B$5,Settings!$B$4)))</f>
        <v/>
      </c>
      <c r="T746" s="38">
        <f>IF(OR($B746="",$G746="",$S746=0),"",$G746/$S746)</f>
        <v/>
      </c>
      <c r="U746" s="36">
        <f>IF($T746="","",IF($T746&lt;Settings!$B$8,"Critical",IF($T746&lt;Settings!$B$9,"Semi Critical","Non Critical")))</f>
        <v/>
      </c>
      <c r="V746" s="28" t="n"/>
      <c r="Z746">
        <f>IF($B746="","",IFERROR(VLOOKUP($B746,'Plan HC for CCA'!$A:$B,2,0),""))</f>
        <v/>
      </c>
      <c r="AA746">
        <f>IF(OR($B746="",$Z746=""),"",IF(N($M746)&lt;$Z746,"Delta","No Delta"))</f>
        <v/>
      </c>
      <c r="AB746">
        <f>IF(OR($B746="",$Z746=""),"",MAX(0,$Z746-N($M746)))</f>
        <v/>
      </c>
      <c r="AC746" s="46">
        <f>IF($B746="","",IFERROR(INDEX('CCA Util %'!$H:$H,MATCH($B746,'CCA Util %'!$E:$E,0)),""))</f>
        <v/>
      </c>
      <c r="AD746">
        <f>IF($B746="","",IFERROR(INDEX('CCA Util %'!$G:$G,MATCH($B746,'CCA Util %'!$E:$E,0)),""))</f>
        <v/>
      </c>
      <c r="AE746">
        <f>IF(OR($B746="",$U746=""),"",$U746&amp;" &amp; "&amp;IF(OR($AD746="",$AD746=0),"Util NA",$AD746&amp;" Util"))</f>
        <v/>
      </c>
    </row>
    <row r="747" ht="15.75" customHeight="1" s="42">
      <c r="A747" s="41" t="n"/>
      <c r="G747" s="38" t="n"/>
      <c r="H747" s="38" t="n"/>
      <c r="I747" s="38" t="n"/>
      <c r="J747" s="38" t="n"/>
      <c r="K747" s="38" t="n"/>
      <c r="L747" s="38" t="n"/>
      <c r="N747" s="36">
        <f>IF($B747="","",IF($C747="SUPERSTORE","Superstore","DH"))</f>
        <v/>
      </c>
      <c r="O747" s="36">
        <f>IF($B747="","",IFERROR(VLOOKUP($B747,Mapping!$A:$C,2,0),"Not Mapped"))</f>
        <v/>
      </c>
      <c r="P747" s="36">
        <f>IF($B747="","",IFERROR(VLOOKUP($B747,Mapping!$A:$C,3,0),"Not Mapped"))</f>
        <v/>
      </c>
      <c r="Q747" s="36">
        <f>IF($B747="","",IFERROR(VLOOKUP($O747,Leaders!$A:$B,2,0),"Not Mapped"))</f>
        <v/>
      </c>
      <c r="R747" s="36">
        <f>IF($B747="","",IF(COUNTIF(Exclusions!$A:$A,$B747)&gt;0,"Yes","No"))</f>
        <v/>
      </c>
      <c r="S747" s="38">
        <f>IF($B747="","",MIN(1,DAY($A747)/IF($N747="Superstore",Settings!$B$5,Settings!$B$4)))</f>
        <v/>
      </c>
      <c r="T747" s="38">
        <f>IF(OR($B747="",$G747="",$S747=0),"",$G747/$S747)</f>
        <v/>
      </c>
      <c r="U747" s="36">
        <f>IF($T747="","",IF($T747&lt;Settings!$B$8,"Critical",IF($T747&lt;Settings!$B$9,"Semi Critical","Non Critical")))</f>
        <v/>
      </c>
      <c r="V747" s="28" t="n"/>
      <c r="Z747">
        <f>IF($B747="","",IFERROR(VLOOKUP($B747,'Plan HC for CCA'!$A:$B,2,0),""))</f>
        <v/>
      </c>
      <c r="AA747">
        <f>IF(OR($B747="",$Z747=""),"",IF(N($M747)&lt;$Z747,"Delta","No Delta"))</f>
        <v/>
      </c>
      <c r="AB747">
        <f>IF(OR($B747="",$Z747=""),"",MAX(0,$Z747-N($M747)))</f>
        <v/>
      </c>
      <c r="AC747" s="46">
        <f>IF($B747="","",IFERROR(INDEX('CCA Util %'!$H:$H,MATCH($B747,'CCA Util %'!$E:$E,0)),""))</f>
        <v/>
      </c>
      <c r="AD747">
        <f>IF($B747="","",IFERROR(INDEX('CCA Util %'!$G:$G,MATCH($B747,'CCA Util %'!$E:$E,0)),""))</f>
        <v/>
      </c>
      <c r="AE747">
        <f>IF(OR($B747="",$U747=""),"",$U747&amp;" &amp; "&amp;IF(OR($AD747="",$AD747=0),"Util NA",$AD747&amp;" Util"))</f>
        <v/>
      </c>
    </row>
    <row r="748" ht="15.75" customHeight="1" s="42">
      <c r="A748" s="41" t="n"/>
      <c r="G748" s="38" t="n"/>
      <c r="H748" s="38" t="n"/>
      <c r="I748" s="38" t="n"/>
      <c r="J748" s="38" t="n"/>
      <c r="K748" s="38" t="n"/>
      <c r="L748" s="38" t="n"/>
      <c r="N748" s="36">
        <f>IF($B748="","",IF($C748="SUPERSTORE","Superstore","DH"))</f>
        <v/>
      </c>
      <c r="O748" s="36">
        <f>IF($B748="","",IFERROR(VLOOKUP($B748,Mapping!$A:$C,2,0),"Not Mapped"))</f>
        <v/>
      </c>
      <c r="P748" s="36">
        <f>IF($B748="","",IFERROR(VLOOKUP($B748,Mapping!$A:$C,3,0),"Not Mapped"))</f>
        <v/>
      </c>
      <c r="Q748" s="36">
        <f>IF($B748="","",IFERROR(VLOOKUP($O748,Leaders!$A:$B,2,0),"Not Mapped"))</f>
        <v/>
      </c>
      <c r="R748" s="36">
        <f>IF($B748="","",IF(COUNTIF(Exclusions!$A:$A,$B748)&gt;0,"Yes","No"))</f>
        <v/>
      </c>
      <c r="S748" s="38">
        <f>IF($B748="","",MIN(1,DAY($A748)/IF($N748="Superstore",Settings!$B$5,Settings!$B$4)))</f>
        <v/>
      </c>
      <c r="T748" s="38">
        <f>IF(OR($B748="",$G748="",$S748=0),"",$G748/$S748)</f>
        <v/>
      </c>
      <c r="U748" s="36">
        <f>IF($T748="","",IF($T748&lt;Settings!$B$8,"Critical",IF($T748&lt;Settings!$B$9,"Semi Critical","Non Critical")))</f>
        <v/>
      </c>
      <c r="V748" s="28" t="n"/>
      <c r="Z748">
        <f>IF($B748="","",IFERROR(VLOOKUP($B748,'Plan HC for CCA'!$A:$B,2,0),""))</f>
        <v/>
      </c>
      <c r="AA748">
        <f>IF(OR($B748="",$Z748=""),"",IF(N($M748)&lt;$Z748,"Delta","No Delta"))</f>
        <v/>
      </c>
      <c r="AB748">
        <f>IF(OR($B748="",$Z748=""),"",MAX(0,$Z748-N($M748)))</f>
        <v/>
      </c>
      <c r="AC748" s="46">
        <f>IF($B748="","",IFERROR(INDEX('CCA Util %'!$H:$H,MATCH($B748,'CCA Util %'!$E:$E,0)),""))</f>
        <v/>
      </c>
      <c r="AD748">
        <f>IF($B748="","",IFERROR(INDEX('CCA Util %'!$G:$G,MATCH($B748,'CCA Util %'!$E:$E,0)),""))</f>
        <v/>
      </c>
      <c r="AE748">
        <f>IF(OR($B748="",$U748=""),"",$U748&amp;" &amp; "&amp;IF(OR($AD748="",$AD748=0),"Util NA",$AD748&amp;" Util"))</f>
        <v/>
      </c>
    </row>
    <row r="749" ht="15.75" customHeight="1" s="42">
      <c r="A749" s="41" t="n"/>
      <c r="G749" s="38" t="n"/>
      <c r="H749" s="38" t="n"/>
      <c r="I749" s="38" t="n"/>
      <c r="J749" s="38" t="n"/>
      <c r="K749" s="38" t="n"/>
      <c r="L749" s="38" t="n"/>
      <c r="N749" s="36">
        <f>IF($B749="","",IF($C749="SUPERSTORE","Superstore","DH"))</f>
        <v/>
      </c>
      <c r="O749" s="36">
        <f>IF($B749="","",IFERROR(VLOOKUP($B749,Mapping!$A:$C,2,0),"Not Mapped"))</f>
        <v/>
      </c>
      <c r="P749" s="36">
        <f>IF($B749="","",IFERROR(VLOOKUP($B749,Mapping!$A:$C,3,0),"Not Mapped"))</f>
        <v/>
      </c>
      <c r="Q749" s="36">
        <f>IF($B749="","",IFERROR(VLOOKUP($O749,Leaders!$A:$B,2,0),"Not Mapped"))</f>
        <v/>
      </c>
      <c r="R749" s="36">
        <f>IF($B749="","",IF(COUNTIF(Exclusions!$A:$A,$B749)&gt;0,"Yes","No"))</f>
        <v/>
      </c>
      <c r="S749" s="38">
        <f>IF($B749="","",MIN(1,DAY($A749)/IF($N749="Superstore",Settings!$B$5,Settings!$B$4)))</f>
        <v/>
      </c>
      <c r="T749" s="38">
        <f>IF(OR($B749="",$G749="",$S749=0),"",$G749/$S749)</f>
        <v/>
      </c>
      <c r="U749" s="36">
        <f>IF($T749="","",IF($T749&lt;Settings!$B$8,"Critical",IF($T749&lt;Settings!$B$9,"Semi Critical","Non Critical")))</f>
        <v/>
      </c>
      <c r="V749" s="28" t="n"/>
      <c r="Z749">
        <f>IF($B749="","",IFERROR(VLOOKUP($B749,'Plan HC for CCA'!$A:$B,2,0),""))</f>
        <v/>
      </c>
      <c r="AA749">
        <f>IF(OR($B749="",$Z749=""),"",IF(N($M749)&lt;$Z749,"Delta","No Delta"))</f>
        <v/>
      </c>
      <c r="AB749">
        <f>IF(OR($B749="",$Z749=""),"",MAX(0,$Z749-N($M749)))</f>
        <v/>
      </c>
      <c r="AC749" s="46">
        <f>IF($B749="","",IFERROR(INDEX('CCA Util %'!$H:$H,MATCH($B749,'CCA Util %'!$E:$E,0)),""))</f>
        <v/>
      </c>
      <c r="AD749">
        <f>IF($B749="","",IFERROR(INDEX('CCA Util %'!$G:$G,MATCH($B749,'CCA Util %'!$E:$E,0)),""))</f>
        <v/>
      </c>
      <c r="AE749">
        <f>IF(OR($B749="",$U749=""),"",$U749&amp;" &amp; "&amp;IF(OR($AD749="",$AD749=0),"Util NA",$AD749&amp;" Util"))</f>
        <v/>
      </c>
    </row>
    <row r="750" ht="15.75" customHeight="1" s="42">
      <c r="A750" s="41" t="n"/>
      <c r="G750" s="38" t="n"/>
      <c r="H750" s="38" t="n"/>
      <c r="I750" s="38" t="n"/>
      <c r="J750" s="38" t="n"/>
      <c r="K750" s="38" t="n"/>
      <c r="L750" s="38" t="n"/>
      <c r="N750" s="36">
        <f>IF($B750="","",IF($C750="SUPERSTORE","Superstore","DH"))</f>
        <v/>
      </c>
      <c r="O750" s="36">
        <f>IF($B750="","",IFERROR(VLOOKUP($B750,Mapping!$A:$C,2,0),"Not Mapped"))</f>
        <v/>
      </c>
      <c r="P750" s="36">
        <f>IF($B750="","",IFERROR(VLOOKUP($B750,Mapping!$A:$C,3,0),"Not Mapped"))</f>
        <v/>
      </c>
      <c r="Q750" s="36">
        <f>IF($B750="","",IFERROR(VLOOKUP($O750,Leaders!$A:$B,2,0),"Not Mapped"))</f>
        <v/>
      </c>
      <c r="R750" s="36">
        <f>IF($B750="","",IF(COUNTIF(Exclusions!$A:$A,$B750)&gt;0,"Yes","No"))</f>
        <v/>
      </c>
      <c r="S750" s="38">
        <f>IF($B750="","",MIN(1,DAY($A750)/IF($N750="Superstore",Settings!$B$5,Settings!$B$4)))</f>
        <v/>
      </c>
      <c r="T750" s="38">
        <f>IF(OR($B750="",$G750="",$S750=0),"",$G750/$S750)</f>
        <v/>
      </c>
      <c r="U750" s="36">
        <f>IF($T750="","",IF($T750&lt;Settings!$B$8,"Critical",IF($T750&lt;Settings!$B$9,"Semi Critical","Non Critical")))</f>
        <v/>
      </c>
      <c r="V750" s="28" t="n"/>
      <c r="Z750">
        <f>IF($B750="","",IFERROR(VLOOKUP($B750,'Plan HC for CCA'!$A:$B,2,0),""))</f>
        <v/>
      </c>
      <c r="AA750">
        <f>IF(OR($B750="",$Z750=""),"",IF(N($M750)&lt;$Z750,"Delta","No Delta"))</f>
        <v/>
      </c>
      <c r="AB750">
        <f>IF(OR($B750="",$Z750=""),"",MAX(0,$Z750-N($M750)))</f>
        <v/>
      </c>
      <c r="AC750" s="46">
        <f>IF($B750="","",IFERROR(INDEX('CCA Util %'!$H:$H,MATCH($B750,'CCA Util %'!$E:$E,0)),""))</f>
        <v/>
      </c>
      <c r="AD750">
        <f>IF($B750="","",IFERROR(INDEX('CCA Util %'!$G:$G,MATCH($B750,'CCA Util %'!$E:$E,0)),""))</f>
        <v/>
      </c>
      <c r="AE750">
        <f>IF(OR($B750="",$U750=""),"",$U750&amp;" &amp; "&amp;IF(OR($AD750="",$AD750=0),"Util NA",$AD750&amp;" Util"))</f>
        <v/>
      </c>
    </row>
    <row r="751" ht="15.75" customHeight="1" s="42">
      <c r="A751" s="41" t="n"/>
      <c r="G751" s="38" t="n"/>
      <c r="H751" s="38" t="n"/>
      <c r="I751" s="38" t="n"/>
      <c r="J751" s="38" t="n"/>
      <c r="K751" s="38" t="n"/>
      <c r="L751" s="38" t="n"/>
      <c r="N751" s="36">
        <f>IF($B751="","",IF($C751="SUPERSTORE","Superstore","DH"))</f>
        <v/>
      </c>
      <c r="O751" s="36">
        <f>IF($B751="","",IFERROR(VLOOKUP($B751,Mapping!$A:$C,2,0),"Not Mapped"))</f>
        <v/>
      </c>
      <c r="P751" s="36">
        <f>IF($B751="","",IFERROR(VLOOKUP($B751,Mapping!$A:$C,3,0),"Not Mapped"))</f>
        <v/>
      </c>
      <c r="Q751" s="36">
        <f>IF($B751="","",IFERROR(VLOOKUP($O751,Leaders!$A:$B,2,0),"Not Mapped"))</f>
        <v/>
      </c>
      <c r="R751" s="36">
        <f>IF($B751="","",IF(COUNTIF(Exclusions!$A:$A,$B751)&gt;0,"Yes","No"))</f>
        <v/>
      </c>
      <c r="S751" s="38">
        <f>IF($B751="","",MIN(1,DAY($A751)/IF($N751="Superstore",Settings!$B$5,Settings!$B$4)))</f>
        <v/>
      </c>
      <c r="T751" s="38">
        <f>IF(OR($B751="",$G751="",$S751=0),"",$G751/$S751)</f>
        <v/>
      </c>
      <c r="U751" s="36">
        <f>IF($T751="","",IF($T751&lt;Settings!$B$8,"Critical",IF($T751&lt;Settings!$B$9,"Semi Critical","Non Critical")))</f>
        <v/>
      </c>
      <c r="V751" s="28" t="n"/>
      <c r="Z751">
        <f>IF($B751="","",IFERROR(VLOOKUP($B751,'Plan HC for CCA'!$A:$B,2,0),""))</f>
        <v/>
      </c>
      <c r="AA751">
        <f>IF(OR($B751="",$Z751=""),"",IF(N($M751)&lt;$Z751,"Delta","No Delta"))</f>
        <v/>
      </c>
      <c r="AB751">
        <f>IF(OR($B751="",$Z751=""),"",MAX(0,$Z751-N($M751)))</f>
        <v/>
      </c>
      <c r="AC751" s="46">
        <f>IF($B751="","",IFERROR(INDEX('CCA Util %'!$H:$H,MATCH($B751,'CCA Util %'!$E:$E,0)),""))</f>
        <v/>
      </c>
      <c r="AD751">
        <f>IF($B751="","",IFERROR(INDEX('CCA Util %'!$G:$G,MATCH($B751,'CCA Util %'!$E:$E,0)),""))</f>
        <v/>
      </c>
      <c r="AE751">
        <f>IF(OR($B751="",$U751=""),"",$U751&amp;" &amp; "&amp;IF(OR($AD751="",$AD751=0),"Util NA",$AD751&amp;" Util"))</f>
        <v/>
      </c>
    </row>
    <row r="752" ht="15.75" customHeight="1" s="42">
      <c r="A752" s="41" t="n"/>
      <c r="G752" s="38" t="n"/>
      <c r="H752" s="38" t="n"/>
      <c r="I752" s="38" t="n"/>
      <c r="J752" s="38" t="n"/>
      <c r="K752" s="38" t="n"/>
      <c r="L752" s="38" t="n"/>
      <c r="N752" s="36">
        <f>IF($B752="","",IF($C752="SUPERSTORE","Superstore","DH"))</f>
        <v/>
      </c>
      <c r="O752" s="36">
        <f>IF($B752="","",IFERROR(VLOOKUP($B752,Mapping!$A:$C,2,0),"Not Mapped"))</f>
        <v/>
      </c>
      <c r="P752" s="36">
        <f>IF($B752="","",IFERROR(VLOOKUP($B752,Mapping!$A:$C,3,0),"Not Mapped"))</f>
        <v/>
      </c>
      <c r="Q752" s="36">
        <f>IF($B752="","",IFERROR(VLOOKUP($O752,Leaders!$A:$B,2,0),"Not Mapped"))</f>
        <v/>
      </c>
      <c r="R752" s="36">
        <f>IF($B752="","",IF(COUNTIF(Exclusions!$A:$A,$B752)&gt;0,"Yes","No"))</f>
        <v/>
      </c>
      <c r="S752" s="38">
        <f>IF($B752="","",MIN(1,DAY($A752)/IF($N752="Superstore",Settings!$B$5,Settings!$B$4)))</f>
        <v/>
      </c>
      <c r="T752" s="38">
        <f>IF(OR($B752="",$G752="",$S752=0),"",$G752/$S752)</f>
        <v/>
      </c>
      <c r="U752" s="36">
        <f>IF($T752="","",IF($T752&lt;Settings!$B$8,"Critical",IF($T752&lt;Settings!$B$9,"Semi Critical","Non Critical")))</f>
        <v/>
      </c>
      <c r="V752" s="28" t="n"/>
      <c r="Z752">
        <f>IF($B752="","",IFERROR(VLOOKUP($B752,'Plan HC for CCA'!$A:$B,2,0),""))</f>
        <v/>
      </c>
      <c r="AA752">
        <f>IF(OR($B752="",$Z752=""),"",IF(N($M752)&lt;$Z752,"Delta","No Delta"))</f>
        <v/>
      </c>
      <c r="AB752">
        <f>IF(OR($B752="",$Z752=""),"",MAX(0,$Z752-N($M752)))</f>
        <v/>
      </c>
      <c r="AC752" s="46">
        <f>IF($B752="","",IFERROR(INDEX('CCA Util %'!$H:$H,MATCH($B752,'CCA Util %'!$E:$E,0)),""))</f>
        <v/>
      </c>
      <c r="AD752">
        <f>IF($B752="","",IFERROR(INDEX('CCA Util %'!$G:$G,MATCH($B752,'CCA Util %'!$E:$E,0)),""))</f>
        <v/>
      </c>
      <c r="AE752">
        <f>IF(OR($B752="",$U752=""),"",$U752&amp;" &amp; "&amp;IF(OR($AD752="",$AD752=0),"Util NA",$AD752&amp;" Util"))</f>
        <v/>
      </c>
    </row>
    <row r="753" ht="15.75" customHeight="1" s="42">
      <c r="A753" s="41" t="n"/>
      <c r="G753" s="38" t="n"/>
      <c r="H753" s="38" t="n"/>
      <c r="I753" s="38" t="n"/>
      <c r="J753" s="38" t="n"/>
      <c r="K753" s="38" t="n"/>
      <c r="L753" s="38" t="n"/>
      <c r="N753" s="36">
        <f>IF($B753="","",IF($C753="SUPERSTORE","Superstore","DH"))</f>
        <v/>
      </c>
      <c r="O753" s="36">
        <f>IF($B753="","",IFERROR(VLOOKUP($B753,Mapping!$A:$C,2,0),"Not Mapped"))</f>
        <v/>
      </c>
      <c r="P753" s="36">
        <f>IF($B753="","",IFERROR(VLOOKUP($B753,Mapping!$A:$C,3,0),"Not Mapped"))</f>
        <v/>
      </c>
      <c r="Q753" s="36">
        <f>IF($B753="","",IFERROR(VLOOKUP($O753,Leaders!$A:$B,2,0),"Not Mapped"))</f>
        <v/>
      </c>
      <c r="R753" s="36">
        <f>IF($B753="","",IF(COUNTIF(Exclusions!$A:$A,$B753)&gt;0,"Yes","No"))</f>
        <v/>
      </c>
      <c r="S753" s="38">
        <f>IF($B753="","",MIN(1,DAY($A753)/IF($N753="Superstore",Settings!$B$5,Settings!$B$4)))</f>
        <v/>
      </c>
      <c r="T753" s="38">
        <f>IF(OR($B753="",$G753="",$S753=0),"",$G753/$S753)</f>
        <v/>
      </c>
      <c r="U753" s="36">
        <f>IF($T753="","",IF($T753&lt;Settings!$B$8,"Critical",IF($T753&lt;Settings!$B$9,"Semi Critical","Non Critical")))</f>
        <v/>
      </c>
      <c r="V753" s="28" t="n"/>
      <c r="Z753">
        <f>IF($B753="","",IFERROR(VLOOKUP($B753,'Plan HC for CCA'!$A:$B,2,0),""))</f>
        <v/>
      </c>
      <c r="AA753">
        <f>IF(OR($B753="",$Z753=""),"",IF(N($M753)&lt;$Z753,"Delta","No Delta"))</f>
        <v/>
      </c>
      <c r="AB753">
        <f>IF(OR($B753="",$Z753=""),"",MAX(0,$Z753-N($M753)))</f>
        <v/>
      </c>
      <c r="AC753" s="46">
        <f>IF($B753="","",IFERROR(INDEX('CCA Util %'!$H:$H,MATCH($B753,'CCA Util %'!$E:$E,0)),""))</f>
        <v/>
      </c>
      <c r="AD753">
        <f>IF($B753="","",IFERROR(INDEX('CCA Util %'!$G:$G,MATCH($B753,'CCA Util %'!$E:$E,0)),""))</f>
        <v/>
      </c>
      <c r="AE753">
        <f>IF(OR($B753="",$U753=""),"",$U753&amp;" &amp; "&amp;IF(OR($AD753="",$AD753=0),"Util NA",$AD753&amp;" Util"))</f>
        <v/>
      </c>
    </row>
    <row r="754" ht="15.75" customHeight="1" s="42">
      <c r="A754" s="41" t="n"/>
      <c r="G754" s="38" t="n"/>
      <c r="H754" s="38" t="n"/>
      <c r="I754" s="38" t="n"/>
      <c r="J754" s="38" t="n"/>
      <c r="K754" s="38" t="n"/>
      <c r="L754" s="38" t="n"/>
      <c r="N754" s="36">
        <f>IF($B754="","",IF($C754="SUPERSTORE","Superstore","DH"))</f>
        <v/>
      </c>
      <c r="O754" s="36">
        <f>IF($B754="","",IFERROR(VLOOKUP($B754,Mapping!$A:$C,2,0),"Not Mapped"))</f>
        <v/>
      </c>
      <c r="P754" s="36">
        <f>IF($B754="","",IFERROR(VLOOKUP($B754,Mapping!$A:$C,3,0),"Not Mapped"))</f>
        <v/>
      </c>
      <c r="Q754" s="36">
        <f>IF($B754="","",IFERROR(VLOOKUP($O754,Leaders!$A:$B,2,0),"Not Mapped"))</f>
        <v/>
      </c>
      <c r="R754" s="36">
        <f>IF($B754="","",IF(COUNTIF(Exclusions!$A:$A,$B754)&gt;0,"Yes","No"))</f>
        <v/>
      </c>
      <c r="S754" s="38">
        <f>IF($B754="","",MIN(1,DAY($A754)/IF($N754="Superstore",Settings!$B$5,Settings!$B$4)))</f>
        <v/>
      </c>
      <c r="T754" s="38">
        <f>IF(OR($B754="",$G754="",$S754=0),"",$G754/$S754)</f>
        <v/>
      </c>
      <c r="U754" s="36">
        <f>IF($T754="","",IF($T754&lt;Settings!$B$8,"Critical",IF($T754&lt;Settings!$B$9,"Semi Critical","Non Critical")))</f>
        <v/>
      </c>
      <c r="V754" s="28" t="n"/>
      <c r="Z754">
        <f>IF($B754="","",IFERROR(VLOOKUP($B754,'Plan HC for CCA'!$A:$B,2,0),""))</f>
        <v/>
      </c>
      <c r="AA754">
        <f>IF(OR($B754="",$Z754=""),"",IF(N($M754)&lt;$Z754,"Delta","No Delta"))</f>
        <v/>
      </c>
      <c r="AB754">
        <f>IF(OR($B754="",$Z754=""),"",MAX(0,$Z754-N($M754)))</f>
        <v/>
      </c>
      <c r="AC754" s="46">
        <f>IF($B754="","",IFERROR(INDEX('CCA Util %'!$H:$H,MATCH($B754,'CCA Util %'!$E:$E,0)),""))</f>
        <v/>
      </c>
      <c r="AD754">
        <f>IF($B754="","",IFERROR(INDEX('CCA Util %'!$G:$G,MATCH($B754,'CCA Util %'!$E:$E,0)),""))</f>
        <v/>
      </c>
      <c r="AE754">
        <f>IF(OR($B754="",$U754=""),"",$U754&amp;" &amp; "&amp;IF(OR($AD754="",$AD754=0),"Util NA",$AD754&amp;" Util"))</f>
        <v/>
      </c>
    </row>
    <row r="755" ht="15.75" customHeight="1" s="42">
      <c r="A755" s="41" t="n"/>
      <c r="G755" s="38" t="n"/>
      <c r="H755" s="38" t="n"/>
      <c r="I755" s="38" t="n"/>
      <c r="J755" s="38" t="n"/>
      <c r="K755" s="38" t="n"/>
      <c r="L755" s="38" t="n"/>
      <c r="N755" s="36">
        <f>IF($B755="","",IF($C755="SUPERSTORE","Superstore","DH"))</f>
        <v/>
      </c>
      <c r="O755" s="36">
        <f>IF($B755="","",IFERROR(VLOOKUP($B755,Mapping!$A:$C,2,0),"Not Mapped"))</f>
        <v/>
      </c>
      <c r="P755" s="36">
        <f>IF($B755="","",IFERROR(VLOOKUP($B755,Mapping!$A:$C,3,0),"Not Mapped"))</f>
        <v/>
      </c>
      <c r="Q755" s="36">
        <f>IF($B755="","",IFERROR(VLOOKUP($O755,Leaders!$A:$B,2,0),"Not Mapped"))</f>
        <v/>
      </c>
      <c r="R755" s="36">
        <f>IF($B755="","",IF(COUNTIF(Exclusions!$A:$A,$B755)&gt;0,"Yes","No"))</f>
        <v/>
      </c>
      <c r="S755" s="38">
        <f>IF($B755="","",MIN(1,DAY($A755)/IF($N755="Superstore",Settings!$B$5,Settings!$B$4)))</f>
        <v/>
      </c>
      <c r="T755" s="38">
        <f>IF(OR($B755="",$G755="",$S755=0),"",$G755/$S755)</f>
        <v/>
      </c>
      <c r="U755" s="36">
        <f>IF($T755="","",IF($T755&lt;Settings!$B$8,"Critical",IF($T755&lt;Settings!$B$9,"Semi Critical","Non Critical")))</f>
        <v/>
      </c>
      <c r="V755" s="28" t="n"/>
      <c r="Z755">
        <f>IF($B755="","",IFERROR(VLOOKUP($B755,'Plan HC for CCA'!$A:$B,2,0),""))</f>
        <v/>
      </c>
      <c r="AA755">
        <f>IF(OR($B755="",$Z755=""),"",IF(N($M755)&lt;$Z755,"Delta","No Delta"))</f>
        <v/>
      </c>
      <c r="AB755">
        <f>IF(OR($B755="",$Z755=""),"",MAX(0,$Z755-N($M755)))</f>
        <v/>
      </c>
      <c r="AC755" s="46">
        <f>IF($B755="","",IFERROR(INDEX('CCA Util %'!$H:$H,MATCH($B755,'CCA Util %'!$E:$E,0)),""))</f>
        <v/>
      </c>
      <c r="AD755">
        <f>IF($B755="","",IFERROR(INDEX('CCA Util %'!$G:$G,MATCH($B755,'CCA Util %'!$E:$E,0)),""))</f>
        <v/>
      </c>
      <c r="AE755">
        <f>IF(OR($B755="",$U755=""),"",$U755&amp;" &amp; "&amp;IF(OR($AD755="",$AD755=0),"Util NA",$AD755&amp;" Util"))</f>
        <v/>
      </c>
    </row>
    <row r="756" ht="15.75" customHeight="1" s="42">
      <c r="A756" s="41" t="n"/>
      <c r="G756" s="38" t="n"/>
      <c r="H756" s="38" t="n"/>
      <c r="I756" s="38" t="n"/>
      <c r="J756" s="38" t="n"/>
      <c r="K756" s="38" t="n"/>
      <c r="L756" s="38" t="n"/>
      <c r="N756" s="36">
        <f>IF($B756="","",IF($C756="SUPERSTORE","Superstore","DH"))</f>
        <v/>
      </c>
      <c r="O756" s="36">
        <f>IF($B756="","",IFERROR(VLOOKUP($B756,Mapping!$A:$C,2,0),"Not Mapped"))</f>
        <v/>
      </c>
      <c r="P756" s="36">
        <f>IF($B756="","",IFERROR(VLOOKUP($B756,Mapping!$A:$C,3,0),"Not Mapped"))</f>
        <v/>
      </c>
      <c r="Q756" s="36">
        <f>IF($B756="","",IFERROR(VLOOKUP($O756,Leaders!$A:$B,2,0),"Not Mapped"))</f>
        <v/>
      </c>
      <c r="R756" s="36">
        <f>IF($B756="","",IF(COUNTIF(Exclusions!$A:$A,$B756)&gt;0,"Yes","No"))</f>
        <v/>
      </c>
      <c r="S756" s="38">
        <f>IF($B756="","",MIN(1,DAY($A756)/IF($N756="Superstore",Settings!$B$5,Settings!$B$4)))</f>
        <v/>
      </c>
      <c r="T756" s="38">
        <f>IF(OR($B756="",$G756="",$S756=0),"",$G756/$S756)</f>
        <v/>
      </c>
      <c r="U756" s="36">
        <f>IF($T756="","",IF($T756&lt;Settings!$B$8,"Critical",IF($T756&lt;Settings!$B$9,"Semi Critical","Non Critical")))</f>
        <v/>
      </c>
      <c r="V756" s="28" t="n"/>
      <c r="Z756">
        <f>IF($B756="","",IFERROR(VLOOKUP($B756,'Plan HC for CCA'!$A:$B,2,0),""))</f>
        <v/>
      </c>
      <c r="AA756">
        <f>IF(OR($B756="",$Z756=""),"",IF(N($M756)&lt;$Z756,"Delta","No Delta"))</f>
        <v/>
      </c>
      <c r="AB756">
        <f>IF(OR($B756="",$Z756=""),"",MAX(0,$Z756-N($M756)))</f>
        <v/>
      </c>
      <c r="AC756" s="46">
        <f>IF($B756="","",IFERROR(INDEX('CCA Util %'!$H:$H,MATCH($B756,'CCA Util %'!$E:$E,0)),""))</f>
        <v/>
      </c>
      <c r="AD756">
        <f>IF($B756="","",IFERROR(INDEX('CCA Util %'!$G:$G,MATCH($B756,'CCA Util %'!$E:$E,0)),""))</f>
        <v/>
      </c>
      <c r="AE756">
        <f>IF(OR($B756="",$U756=""),"",$U756&amp;" &amp; "&amp;IF(OR($AD756="",$AD756=0),"Util NA",$AD756&amp;" Util"))</f>
        <v/>
      </c>
    </row>
    <row r="757" ht="15.75" customHeight="1" s="42">
      <c r="A757" s="41" t="n"/>
      <c r="G757" s="38" t="n"/>
      <c r="H757" s="38" t="n"/>
      <c r="I757" s="38" t="n"/>
      <c r="J757" s="38" t="n"/>
      <c r="K757" s="38" t="n"/>
      <c r="L757" s="38" t="n"/>
      <c r="N757" s="36">
        <f>IF($B757="","",IF($C757="SUPERSTORE","Superstore","DH"))</f>
        <v/>
      </c>
      <c r="O757" s="36">
        <f>IF($B757="","",IFERROR(VLOOKUP($B757,Mapping!$A:$C,2,0),"Not Mapped"))</f>
        <v/>
      </c>
      <c r="P757" s="36">
        <f>IF($B757="","",IFERROR(VLOOKUP($B757,Mapping!$A:$C,3,0),"Not Mapped"))</f>
        <v/>
      </c>
      <c r="Q757" s="36">
        <f>IF($B757="","",IFERROR(VLOOKUP($O757,Leaders!$A:$B,2,0),"Not Mapped"))</f>
        <v/>
      </c>
      <c r="R757" s="36">
        <f>IF($B757="","",IF(COUNTIF(Exclusions!$A:$A,$B757)&gt;0,"Yes","No"))</f>
        <v/>
      </c>
      <c r="S757" s="38">
        <f>IF($B757="","",MIN(1,DAY($A757)/IF($N757="Superstore",Settings!$B$5,Settings!$B$4)))</f>
        <v/>
      </c>
      <c r="T757" s="38">
        <f>IF(OR($B757="",$G757="",$S757=0),"",$G757/$S757)</f>
        <v/>
      </c>
      <c r="U757" s="36">
        <f>IF($T757="","",IF($T757&lt;Settings!$B$8,"Critical",IF($T757&lt;Settings!$B$9,"Semi Critical","Non Critical")))</f>
        <v/>
      </c>
      <c r="V757" s="28" t="n"/>
      <c r="Z757">
        <f>IF($B757="","",IFERROR(VLOOKUP($B757,'Plan HC for CCA'!$A:$B,2,0),""))</f>
        <v/>
      </c>
      <c r="AA757">
        <f>IF(OR($B757="",$Z757=""),"",IF(N($M757)&lt;$Z757,"Delta","No Delta"))</f>
        <v/>
      </c>
      <c r="AB757">
        <f>IF(OR($B757="",$Z757=""),"",MAX(0,$Z757-N($M757)))</f>
        <v/>
      </c>
      <c r="AC757" s="46">
        <f>IF($B757="","",IFERROR(INDEX('CCA Util %'!$H:$H,MATCH($B757,'CCA Util %'!$E:$E,0)),""))</f>
        <v/>
      </c>
      <c r="AD757">
        <f>IF($B757="","",IFERROR(INDEX('CCA Util %'!$G:$G,MATCH($B757,'CCA Util %'!$E:$E,0)),""))</f>
        <v/>
      </c>
      <c r="AE757">
        <f>IF(OR($B757="",$U757=""),"",$U757&amp;" &amp; "&amp;IF(OR($AD757="",$AD757=0),"Util NA",$AD757&amp;" Util"))</f>
        <v/>
      </c>
    </row>
    <row r="758" ht="15.75" customHeight="1" s="42">
      <c r="A758" s="41" t="n"/>
      <c r="G758" s="38" t="n"/>
      <c r="H758" s="38" t="n"/>
      <c r="I758" s="38" t="n"/>
      <c r="J758" s="38" t="n"/>
      <c r="K758" s="38" t="n"/>
      <c r="L758" s="38" t="n"/>
      <c r="N758" s="36">
        <f>IF($B758="","",IF($C758="SUPERSTORE","Superstore","DH"))</f>
        <v/>
      </c>
      <c r="O758" s="36">
        <f>IF($B758="","",IFERROR(VLOOKUP($B758,Mapping!$A:$C,2,0),"Not Mapped"))</f>
        <v/>
      </c>
      <c r="P758" s="36">
        <f>IF($B758="","",IFERROR(VLOOKUP($B758,Mapping!$A:$C,3,0),"Not Mapped"))</f>
        <v/>
      </c>
      <c r="Q758" s="36">
        <f>IF($B758="","",IFERROR(VLOOKUP($O758,Leaders!$A:$B,2,0),"Not Mapped"))</f>
        <v/>
      </c>
      <c r="R758" s="36">
        <f>IF($B758="","",IF(COUNTIF(Exclusions!$A:$A,$B758)&gt;0,"Yes","No"))</f>
        <v/>
      </c>
      <c r="S758" s="38">
        <f>IF($B758="","",MIN(1,DAY($A758)/IF($N758="Superstore",Settings!$B$5,Settings!$B$4)))</f>
        <v/>
      </c>
      <c r="T758" s="38">
        <f>IF(OR($B758="",$G758="",$S758=0),"",$G758/$S758)</f>
        <v/>
      </c>
      <c r="U758" s="36">
        <f>IF($T758="","",IF($T758&lt;Settings!$B$8,"Critical",IF($T758&lt;Settings!$B$9,"Semi Critical","Non Critical")))</f>
        <v/>
      </c>
      <c r="V758" s="28" t="n"/>
      <c r="Z758">
        <f>IF($B758="","",IFERROR(VLOOKUP($B758,'Plan HC for CCA'!$A:$B,2,0),""))</f>
        <v/>
      </c>
      <c r="AA758">
        <f>IF(OR($B758="",$Z758=""),"",IF(N($M758)&lt;$Z758,"Delta","No Delta"))</f>
        <v/>
      </c>
      <c r="AB758">
        <f>IF(OR($B758="",$Z758=""),"",MAX(0,$Z758-N($M758)))</f>
        <v/>
      </c>
      <c r="AC758" s="46">
        <f>IF($B758="","",IFERROR(INDEX('CCA Util %'!$H:$H,MATCH($B758,'CCA Util %'!$E:$E,0)),""))</f>
        <v/>
      </c>
      <c r="AD758">
        <f>IF($B758="","",IFERROR(INDEX('CCA Util %'!$G:$G,MATCH($B758,'CCA Util %'!$E:$E,0)),""))</f>
        <v/>
      </c>
      <c r="AE758">
        <f>IF(OR($B758="",$U758=""),"",$U758&amp;" &amp; "&amp;IF(OR($AD758="",$AD758=0),"Util NA",$AD758&amp;" Util"))</f>
        <v/>
      </c>
    </row>
    <row r="759" ht="15.75" customHeight="1" s="42">
      <c r="A759" s="41" t="n"/>
      <c r="G759" s="38" t="n"/>
      <c r="H759" s="38" t="n"/>
      <c r="I759" s="38" t="n"/>
      <c r="J759" s="38" t="n"/>
      <c r="K759" s="38" t="n"/>
      <c r="L759" s="38" t="n"/>
      <c r="N759" s="36">
        <f>IF($B759="","",IF($C759="SUPERSTORE","Superstore","DH"))</f>
        <v/>
      </c>
      <c r="O759" s="36">
        <f>IF($B759="","",IFERROR(VLOOKUP($B759,Mapping!$A:$C,2,0),"Not Mapped"))</f>
        <v/>
      </c>
      <c r="P759" s="36">
        <f>IF($B759="","",IFERROR(VLOOKUP($B759,Mapping!$A:$C,3,0),"Not Mapped"))</f>
        <v/>
      </c>
      <c r="Q759" s="36">
        <f>IF($B759="","",IFERROR(VLOOKUP($O759,Leaders!$A:$B,2,0),"Not Mapped"))</f>
        <v/>
      </c>
      <c r="R759" s="36">
        <f>IF($B759="","",IF(COUNTIF(Exclusions!$A:$A,$B759)&gt;0,"Yes","No"))</f>
        <v/>
      </c>
      <c r="S759" s="38">
        <f>IF($B759="","",MIN(1,DAY($A759)/IF($N759="Superstore",Settings!$B$5,Settings!$B$4)))</f>
        <v/>
      </c>
      <c r="T759" s="38">
        <f>IF(OR($B759="",$G759="",$S759=0),"",$G759/$S759)</f>
        <v/>
      </c>
      <c r="U759" s="36">
        <f>IF($T759="","",IF($T759&lt;Settings!$B$8,"Critical",IF($T759&lt;Settings!$B$9,"Semi Critical","Non Critical")))</f>
        <v/>
      </c>
      <c r="V759" s="28" t="n"/>
      <c r="Z759">
        <f>IF($B759="","",IFERROR(VLOOKUP($B759,'Plan HC for CCA'!$A:$B,2,0),""))</f>
        <v/>
      </c>
      <c r="AA759">
        <f>IF(OR($B759="",$Z759=""),"",IF(N($M759)&lt;$Z759,"Delta","No Delta"))</f>
        <v/>
      </c>
      <c r="AB759">
        <f>IF(OR($B759="",$Z759=""),"",MAX(0,$Z759-N($M759)))</f>
        <v/>
      </c>
      <c r="AC759" s="46">
        <f>IF($B759="","",IFERROR(INDEX('CCA Util %'!$H:$H,MATCH($B759,'CCA Util %'!$E:$E,0)),""))</f>
        <v/>
      </c>
      <c r="AD759">
        <f>IF($B759="","",IFERROR(INDEX('CCA Util %'!$G:$G,MATCH($B759,'CCA Util %'!$E:$E,0)),""))</f>
        <v/>
      </c>
      <c r="AE759">
        <f>IF(OR($B759="",$U759=""),"",$U759&amp;" &amp; "&amp;IF(OR($AD759="",$AD759=0),"Util NA",$AD759&amp;" Util"))</f>
        <v/>
      </c>
    </row>
    <row r="760" ht="15.75" customHeight="1" s="42">
      <c r="A760" s="41" t="n"/>
      <c r="G760" s="38" t="n"/>
      <c r="H760" s="38" t="n"/>
      <c r="I760" s="38" t="n"/>
      <c r="J760" s="38" t="n"/>
      <c r="K760" s="38" t="n"/>
      <c r="L760" s="38" t="n"/>
      <c r="N760" s="36">
        <f>IF($B760="","",IF($C760="SUPERSTORE","Superstore","DH"))</f>
        <v/>
      </c>
      <c r="O760" s="36">
        <f>IF($B760="","",IFERROR(VLOOKUP($B760,Mapping!$A:$C,2,0),"Not Mapped"))</f>
        <v/>
      </c>
      <c r="P760" s="36">
        <f>IF($B760="","",IFERROR(VLOOKUP($B760,Mapping!$A:$C,3,0),"Not Mapped"))</f>
        <v/>
      </c>
      <c r="Q760" s="36">
        <f>IF($B760="","",IFERROR(VLOOKUP($O760,Leaders!$A:$B,2,0),"Not Mapped"))</f>
        <v/>
      </c>
      <c r="R760" s="36">
        <f>IF($B760="","",IF(COUNTIF(Exclusions!$A:$A,$B760)&gt;0,"Yes","No"))</f>
        <v/>
      </c>
      <c r="S760" s="38">
        <f>IF($B760="","",MIN(1,DAY($A760)/IF($N760="Superstore",Settings!$B$5,Settings!$B$4)))</f>
        <v/>
      </c>
      <c r="T760" s="38">
        <f>IF(OR($B760="",$G760="",$S760=0),"",$G760/$S760)</f>
        <v/>
      </c>
      <c r="U760" s="36">
        <f>IF($T760="","",IF($T760&lt;Settings!$B$8,"Critical",IF($T760&lt;Settings!$B$9,"Semi Critical","Non Critical")))</f>
        <v/>
      </c>
      <c r="V760" s="28" t="n"/>
      <c r="Z760">
        <f>IF($B760="","",IFERROR(VLOOKUP($B760,'Plan HC for CCA'!$A:$B,2,0),""))</f>
        <v/>
      </c>
      <c r="AA760">
        <f>IF(OR($B760="",$Z760=""),"",IF(N($M760)&lt;$Z760,"Delta","No Delta"))</f>
        <v/>
      </c>
      <c r="AB760">
        <f>IF(OR($B760="",$Z760=""),"",MAX(0,$Z760-N($M760)))</f>
        <v/>
      </c>
      <c r="AC760" s="46">
        <f>IF($B760="","",IFERROR(INDEX('CCA Util %'!$H:$H,MATCH($B760,'CCA Util %'!$E:$E,0)),""))</f>
        <v/>
      </c>
      <c r="AD760">
        <f>IF($B760="","",IFERROR(INDEX('CCA Util %'!$G:$G,MATCH($B760,'CCA Util %'!$E:$E,0)),""))</f>
        <v/>
      </c>
      <c r="AE760">
        <f>IF(OR($B760="",$U760=""),"",$U760&amp;" &amp; "&amp;IF(OR($AD760="",$AD760=0),"Util NA",$AD760&amp;" Util"))</f>
        <v/>
      </c>
    </row>
    <row r="761" ht="15.75" customHeight="1" s="42">
      <c r="A761" s="41" t="n"/>
      <c r="G761" s="38" t="n"/>
      <c r="H761" s="38" t="n"/>
      <c r="I761" s="38" t="n"/>
      <c r="J761" s="38" t="n"/>
      <c r="K761" s="38" t="n"/>
      <c r="L761" s="38" t="n"/>
      <c r="N761" s="36">
        <f>IF($B761="","",IF($C761="SUPERSTORE","Superstore","DH"))</f>
        <v/>
      </c>
      <c r="O761" s="36">
        <f>IF($B761="","",IFERROR(VLOOKUP($B761,Mapping!$A:$C,2,0),"Not Mapped"))</f>
        <v/>
      </c>
      <c r="P761" s="36">
        <f>IF($B761="","",IFERROR(VLOOKUP($B761,Mapping!$A:$C,3,0),"Not Mapped"))</f>
        <v/>
      </c>
      <c r="Q761" s="36">
        <f>IF($B761="","",IFERROR(VLOOKUP($O761,Leaders!$A:$B,2,0),"Not Mapped"))</f>
        <v/>
      </c>
      <c r="R761" s="36">
        <f>IF($B761="","",IF(COUNTIF(Exclusions!$A:$A,$B761)&gt;0,"Yes","No"))</f>
        <v/>
      </c>
      <c r="S761" s="38">
        <f>IF($B761="","",MIN(1,DAY($A761)/IF($N761="Superstore",Settings!$B$5,Settings!$B$4)))</f>
        <v/>
      </c>
      <c r="T761" s="38">
        <f>IF(OR($B761="",$G761="",$S761=0),"",$G761/$S761)</f>
        <v/>
      </c>
      <c r="U761" s="36">
        <f>IF($T761="","",IF($T761&lt;Settings!$B$8,"Critical",IF($T761&lt;Settings!$B$9,"Semi Critical","Non Critical")))</f>
        <v/>
      </c>
      <c r="V761" s="28" t="n"/>
      <c r="Z761">
        <f>IF($B761="","",IFERROR(VLOOKUP($B761,'Plan HC for CCA'!$A:$B,2,0),""))</f>
        <v/>
      </c>
      <c r="AA761">
        <f>IF(OR($B761="",$Z761=""),"",IF(N($M761)&lt;$Z761,"Delta","No Delta"))</f>
        <v/>
      </c>
      <c r="AB761">
        <f>IF(OR($B761="",$Z761=""),"",MAX(0,$Z761-N($M761)))</f>
        <v/>
      </c>
      <c r="AC761" s="46">
        <f>IF($B761="","",IFERROR(INDEX('CCA Util %'!$H:$H,MATCH($B761,'CCA Util %'!$E:$E,0)),""))</f>
        <v/>
      </c>
      <c r="AD761">
        <f>IF($B761="","",IFERROR(INDEX('CCA Util %'!$G:$G,MATCH($B761,'CCA Util %'!$E:$E,0)),""))</f>
        <v/>
      </c>
      <c r="AE761">
        <f>IF(OR($B761="",$U761=""),"",$U761&amp;" &amp; "&amp;IF(OR($AD761="",$AD761=0),"Util NA",$AD761&amp;" Util"))</f>
        <v/>
      </c>
    </row>
    <row r="762" ht="15.75" customHeight="1" s="42">
      <c r="A762" s="41" t="n"/>
      <c r="G762" s="38" t="n"/>
      <c r="H762" s="38" t="n"/>
      <c r="I762" s="38" t="n"/>
      <c r="J762" s="38" t="n"/>
      <c r="K762" s="38" t="n"/>
      <c r="L762" s="38" t="n"/>
      <c r="N762" s="36">
        <f>IF($B762="","",IF($C762="SUPERSTORE","Superstore","DH"))</f>
        <v/>
      </c>
      <c r="O762" s="36">
        <f>IF($B762="","",IFERROR(VLOOKUP($B762,Mapping!$A:$C,2,0),"Not Mapped"))</f>
        <v/>
      </c>
      <c r="P762" s="36">
        <f>IF($B762="","",IFERROR(VLOOKUP($B762,Mapping!$A:$C,3,0),"Not Mapped"))</f>
        <v/>
      </c>
      <c r="Q762" s="36">
        <f>IF($B762="","",IFERROR(VLOOKUP($O762,Leaders!$A:$B,2,0),"Not Mapped"))</f>
        <v/>
      </c>
      <c r="R762" s="36">
        <f>IF($B762="","",IF(COUNTIF(Exclusions!$A:$A,$B762)&gt;0,"Yes","No"))</f>
        <v/>
      </c>
      <c r="S762" s="38">
        <f>IF($B762="","",MIN(1,DAY($A762)/IF($N762="Superstore",Settings!$B$5,Settings!$B$4)))</f>
        <v/>
      </c>
      <c r="T762" s="38">
        <f>IF(OR($B762="",$G762="",$S762=0),"",$G762/$S762)</f>
        <v/>
      </c>
      <c r="U762" s="36">
        <f>IF($T762="","",IF($T762&lt;Settings!$B$8,"Critical",IF($T762&lt;Settings!$B$9,"Semi Critical","Non Critical")))</f>
        <v/>
      </c>
      <c r="V762" s="28" t="n"/>
      <c r="Z762">
        <f>IF($B762="","",IFERROR(VLOOKUP($B762,'Plan HC for CCA'!$A:$B,2,0),""))</f>
        <v/>
      </c>
      <c r="AA762">
        <f>IF(OR($B762="",$Z762=""),"",IF(N($M762)&lt;$Z762,"Delta","No Delta"))</f>
        <v/>
      </c>
      <c r="AB762">
        <f>IF(OR($B762="",$Z762=""),"",MAX(0,$Z762-N($M762)))</f>
        <v/>
      </c>
      <c r="AC762" s="46">
        <f>IF($B762="","",IFERROR(INDEX('CCA Util %'!$H:$H,MATCH($B762,'CCA Util %'!$E:$E,0)),""))</f>
        <v/>
      </c>
      <c r="AD762">
        <f>IF($B762="","",IFERROR(INDEX('CCA Util %'!$G:$G,MATCH($B762,'CCA Util %'!$E:$E,0)),""))</f>
        <v/>
      </c>
      <c r="AE762">
        <f>IF(OR($B762="",$U762=""),"",$U762&amp;" &amp; "&amp;IF(OR($AD762="",$AD762=0),"Util NA",$AD762&amp;" Util"))</f>
        <v/>
      </c>
    </row>
    <row r="763" ht="15.75" customHeight="1" s="42">
      <c r="A763" s="41" t="n"/>
      <c r="G763" s="38" t="n"/>
      <c r="H763" s="38" t="n"/>
      <c r="I763" s="38" t="n"/>
      <c r="J763" s="38" t="n"/>
      <c r="K763" s="38" t="n"/>
      <c r="L763" s="38" t="n"/>
      <c r="N763" s="36">
        <f>IF($B763="","",IF($C763="SUPERSTORE","Superstore","DH"))</f>
        <v/>
      </c>
      <c r="O763" s="36">
        <f>IF($B763="","",IFERROR(VLOOKUP($B763,Mapping!$A:$C,2,0),"Not Mapped"))</f>
        <v/>
      </c>
      <c r="P763" s="36">
        <f>IF($B763="","",IFERROR(VLOOKUP($B763,Mapping!$A:$C,3,0),"Not Mapped"))</f>
        <v/>
      </c>
      <c r="Q763" s="36">
        <f>IF($B763="","",IFERROR(VLOOKUP($O763,Leaders!$A:$B,2,0),"Not Mapped"))</f>
        <v/>
      </c>
      <c r="R763" s="36">
        <f>IF($B763="","",IF(COUNTIF(Exclusions!$A:$A,$B763)&gt;0,"Yes","No"))</f>
        <v/>
      </c>
      <c r="S763" s="38">
        <f>IF($B763="","",MIN(1,DAY($A763)/IF($N763="Superstore",Settings!$B$5,Settings!$B$4)))</f>
        <v/>
      </c>
      <c r="T763" s="38">
        <f>IF(OR($B763="",$G763="",$S763=0),"",$G763/$S763)</f>
        <v/>
      </c>
      <c r="U763" s="36">
        <f>IF($T763="","",IF($T763&lt;Settings!$B$8,"Critical",IF($T763&lt;Settings!$B$9,"Semi Critical","Non Critical")))</f>
        <v/>
      </c>
      <c r="V763" s="28" t="n"/>
      <c r="Z763">
        <f>IF($B763="","",IFERROR(VLOOKUP($B763,'Plan HC for CCA'!$A:$B,2,0),""))</f>
        <v/>
      </c>
      <c r="AA763">
        <f>IF(OR($B763="",$Z763=""),"",IF(N($M763)&lt;$Z763,"Delta","No Delta"))</f>
        <v/>
      </c>
      <c r="AB763">
        <f>IF(OR($B763="",$Z763=""),"",MAX(0,$Z763-N($M763)))</f>
        <v/>
      </c>
      <c r="AC763" s="46">
        <f>IF($B763="","",IFERROR(INDEX('CCA Util %'!$H:$H,MATCH($B763,'CCA Util %'!$E:$E,0)),""))</f>
        <v/>
      </c>
      <c r="AD763">
        <f>IF($B763="","",IFERROR(INDEX('CCA Util %'!$G:$G,MATCH($B763,'CCA Util %'!$E:$E,0)),""))</f>
        <v/>
      </c>
      <c r="AE763">
        <f>IF(OR($B763="",$U763=""),"",$U763&amp;" &amp; "&amp;IF(OR($AD763="",$AD763=0),"Util NA",$AD763&amp;" Util"))</f>
        <v/>
      </c>
    </row>
    <row r="764" ht="15.75" customHeight="1" s="42">
      <c r="A764" s="41" t="n"/>
      <c r="G764" s="38" t="n"/>
      <c r="H764" s="38" t="n"/>
      <c r="I764" s="38" t="n"/>
      <c r="J764" s="38" t="n"/>
      <c r="K764" s="38" t="n"/>
      <c r="L764" s="38" t="n"/>
      <c r="N764" s="36">
        <f>IF($B764="","",IF($C764="SUPERSTORE","Superstore","DH"))</f>
        <v/>
      </c>
      <c r="O764" s="36">
        <f>IF($B764="","",IFERROR(VLOOKUP($B764,Mapping!$A:$C,2,0),"Not Mapped"))</f>
        <v/>
      </c>
      <c r="P764" s="36">
        <f>IF($B764="","",IFERROR(VLOOKUP($B764,Mapping!$A:$C,3,0),"Not Mapped"))</f>
        <v/>
      </c>
      <c r="Q764" s="36">
        <f>IF($B764="","",IFERROR(VLOOKUP($O764,Leaders!$A:$B,2,0),"Not Mapped"))</f>
        <v/>
      </c>
      <c r="R764" s="36">
        <f>IF($B764="","",IF(COUNTIF(Exclusions!$A:$A,$B764)&gt;0,"Yes","No"))</f>
        <v/>
      </c>
      <c r="S764" s="38">
        <f>IF($B764="","",MIN(1,DAY($A764)/IF($N764="Superstore",Settings!$B$5,Settings!$B$4)))</f>
        <v/>
      </c>
      <c r="T764" s="38">
        <f>IF(OR($B764="",$G764="",$S764=0),"",$G764/$S764)</f>
        <v/>
      </c>
      <c r="U764" s="36">
        <f>IF($T764="","",IF($T764&lt;Settings!$B$8,"Critical",IF($T764&lt;Settings!$B$9,"Semi Critical","Non Critical")))</f>
        <v/>
      </c>
      <c r="V764" s="28" t="n"/>
      <c r="Z764">
        <f>IF($B764="","",IFERROR(VLOOKUP($B764,'Plan HC for CCA'!$A:$B,2,0),""))</f>
        <v/>
      </c>
      <c r="AA764">
        <f>IF(OR($B764="",$Z764=""),"",IF(N($M764)&lt;$Z764,"Delta","No Delta"))</f>
        <v/>
      </c>
      <c r="AB764">
        <f>IF(OR($B764="",$Z764=""),"",MAX(0,$Z764-N($M764)))</f>
        <v/>
      </c>
      <c r="AC764" s="46">
        <f>IF($B764="","",IFERROR(INDEX('CCA Util %'!$H:$H,MATCH($B764,'CCA Util %'!$E:$E,0)),""))</f>
        <v/>
      </c>
      <c r="AD764">
        <f>IF($B764="","",IFERROR(INDEX('CCA Util %'!$G:$G,MATCH($B764,'CCA Util %'!$E:$E,0)),""))</f>
        <v/>
      </c>
      <c r="AE764">
        <f>IF(OR($B764="",$U764=""),"",$U764&amp;" &amp; "&amp;IF(OR($AD764="",$AD764=0),"Util NA",$AD764&amp;" Util"))</f>
        <v/>
      </c>
    </row>
    <row r="765" ht="15.75" customHeight="1" s="42">
      <c r="A765" s="41" t="n"/>
      <c r="G765" s="38" t="n"/>
      <c r="H765" s="38" t="n"/>
      <c r="I765" s="38" t="n"/>
      <c r="J765" s="38" t="n"/>
      <c r="K765" s="38" t="n"/>
      <c r="L765" s="38" t="n"/>
      <c r="N765" s="36">
        <f>IF($B765="","",IF($C765="SUPERSTORE","Superstore","DH"))</f>
        <v/>
      </c>
      <c r="O765" s="36">
        <f>IF($B765="","",IFERROR(VLOOKUP($B765,Mapping!$A:$C,2,0),"Not Mapped"))</f>
        <v/>
      </c>
      <c r="P765" s="36">
        <f>IF($B765="","",IFERROR(VLOOKUP($B765,Mapping!$A:$C,3,0),"Not Mapped"))</f>
        <v/>
      </c>
      <c r="Q765" s="36">
        <f>IF($B765="","",IFERROR(VLOOKUP($O765,Leaders!$A:$B,2,0),"Not Mapped"))</f>
        <v/>
      </c>
      <c r="R765" s="36">
        <f>IF($B765="","",IF(COUNTIF(Exclusions!$A:$A,$B765)&gt;0,"Yes","No"))</f>
        <v/>
      </c>
      <c r="S765" s="38">
        <f>IF($B765="","",MIN(1,DAY($A765)/IF($N765="Superstore",Settings!$B$5,Settings!$B$4)))</f>
        <v/>
      </c>
      <c r="T765" s="38">
        <f>IF(OR($B765="",$G765="",$S765=0),"",$G765/$S765)</f>
        <v/>
      </c>
      <c r="U765" s="36">
        <f>IF($T765="","",IF($T765&lt;Settings!$B$8,"Critical",IF($T765&lt;Settings!$B$9,"Semi Critical","Non Critical")))</f>
        <v/>
      </c>
      <c r="V765" s="28" t="n"/>
      <c r="Z765">
        <f>IF($B765="","",IFERROR(VLOOKUP($B765,'Plan HC for CCA'!$A:$B,2,0),""))</f>
        <v/>
      </c>
      <c r="AA765">
        <f>IF(OR($B765="",$Z765=""),"",IF(N($M765)&lt;$Z765,"Delta","No Delta"))</f>
        <v/>
      </c>
      <c r="AB765">
        <f>IF(OR($B765="",$Z765=""),"",MAX(0,$Z765-N($M765)))</f>
        <v/>
      </c>
      <c r="AC765" s="46">
        <f>IF($B765="","",IFERROR(INDEX('CCA Util %'!$H:$H,MATCH($B765,'CCA Util %'!$E:$E,0)),""))</f>
        <v/>
      </c>
      <c r="AD765">
        <f>IF($B765="","",IFERROR(INDEX('CCA Util %'!$G:$G,MATCH($B765,'CCA Util %'!$E:$E,0)),""))</f>
        <v/>
      </c>
      <c r="AE765">
        <f>IF(OR($B765="",$U765=""),"",$U765&amp;" &amp; "&amp;IF(OR($AD765="",$AD765=0),"Util NA",$AD765&amp;" Util"))</f>
        <v/>
      </c>
    </row>
    <row r="766" ht="15.75" customHeight="1" s="42">
      <c r="A766" s="41" t="n"/>
      <c r="G766" s="38" t="n"/>
      <c r="H766" s="38" t="n"/>
      <c r="I766" s="38" t="n"/>
      <c r="J766" s="38" t="n"/>
      <c r="K766" s="38" t="n"/>
      <c r="L766" s="38" t="n"/>
      <c r="N766" s="36">
        <f>IF($B766="","",IF($C766="SUPERSTORE","Superstore","DH"))</f>
        <v/>
      </c>
      <c r="O766" s="36">
        <f>IF($B766="","",IFERROR(VLOOKUP($B766,Mapping!$A:$C,2,0),"Not Mapped"))</f>
        <v/>
      </c>
      <c r="P766" s="36">
        <f>IF($B766="","",IFERROR(VLOOKUP($B766,Mapping!$A:$C,3,0),"Not Mapped"))</f>
        <v/>
      </c>
      <c r="Q766" s="36">
        <f>IF($B766="","",IFERROR(VLOOKUP($O766,Leaders!$A:$B,2,0),"Not Mapped"))</f>
        <v/>
      </c>
      <c r="R766" s="36">
        <f>IF($B766="","",IF(COUNTIF(Exclusions!$A:$A,$B766)&gt;0,"Yes","No"))</f>
        <v/>
      </c>
      <c r="S766" s="38">
        <f>IF($B766="","",MIN(1,DAY($A766)/IF($N766="Superstore",Settings!$B$5,Settings!$B$4)))</f>
        <v/>
      </c>
      <c r="T766" s="38">
        <f>IF(OR($B766="",$G766="",$S766=0),"",$G766/$S766)</f>
        <v/>
      </c>
      <c r="U766" s="36">
        <f>IF($T766="","",IF($T766&lt;Settings!$B$8,"Critical",IF($T766&lt;Settings!$B$9,"Semi Critical","Non Critical")))</f>
        <v/>
      </c>
      <c r="V766" s="28" t="n"/>
      <c r="Z766">
        <f>IF($B766="","",IFERROR(VLOOKUP($B766,'Plan HC for CCA'!$A:$B,2,0),""))</f>
        <v/>
      </c>
      <c r="AA766">
        <f>IF(OR($B766="",$Z766=""),"",IF(N($M766)&lt;$Z766,"Delta","No Delta"))</f>
        <v/>
      </c>
      <c r="AB766">
        <f>IF(OR($B766="",$Z766=""),"",MAX(0,$Z766-N($M766)))</f>
        <v/>
      </c>
      <c r="AC766" s="46">
        <f>IF($B766="","",IFERROR(INDEX('CCA Util %'!$H:$H,MATCH($B766,'CCA Util %'!$E:$E,0)),""))</f>
        <v/>
      </c>
      <c r="AD766">
        <f>IF($B766="","",IFERROR(INDEX('CCA Util %'!$G:$G,MATCH($B766,'CCA Util %'!$E:$E,0)),""))</f>
        <v/>
      </c>
      <c r="AE766">
        <f>IF(OR($B766="",$U766=""),"",$U766&amp;" &amp; "&amp;IF(OR($AD766="",$AD766=0),"Util NA",$AD766&amp;" Util"))</f>
        <v/>
      </c>
    </row>
    <row r="767" ht="15.75" customHeight="1" s="42">
      <c r="A767" s="41" t="n"/>
      <c r="G767" s="38" t="n"/>
      <c r="H767" s="38" t="n"/>
      <c r="I767" s="38" t="n"/>
      <c r="J767" s="38" t="n"/>
      <c r="K767" s="38" t="n"/>
      <c r="L767" s="38" t="n"/>
      <c r="N767" s="36">
        <f>IF($B767="","",IF($C767="SUPERSTORE","Superstore","DH"))</f>
        <v/>
      </c>
      <c r="O767" s="36">
        <f>IF($B767="","",IFERROR(VLOOKUP($B767,Mapping!$A:$C,2,0),"Not Mapped"))</f>
        <v/>
      </c>
      <c r="P767" s="36">
        <f>IF($B767="","",IFERROR(VLOOKUP($B767,Mapping!$A:$C,3,0),"Not Mapped"))</f>
        <v/>
      </c>
      <c r="Q767" s="36">
        <f>IF($B767="","",IFERROR(VLOOKUP($O767,Leaders!$A:$B,2,0),"Not Mapped"))</f>
        <v/>
      </c>
      <c r="R767" s="36">
        <f>IF($B767="","",IF(COUNTIF(Exclusions!$A:$A,$B767)&gt;0,"Yes","No"))</f>
        <v/>
      </c>
      <c r="S767" s="38">
        <f>IF($B767="","",MIN(1,DAY($A767)/IF($N767="Superstore",Settings!$B$5,Settings!$B$4)))</f>
        <v/>
      </c>
      <c r="T767" s="38">
        <f>IF(OR($B767="",$G767="",$S767=0),"",$G767/$S767)</f>
        <v/>
      </c>
      <c r="U767" s="36">
        <f>IF($T767="","",IF($T767&lt;Settings!$B$8,"Critical",IF($T767&lt;Settings!$B$9,"Semi Critical","Non Critical")))</f>
        <v/>
      </c>
      <c r="V767" s="28" t="n"/>
      <c r="Z767">
        <f>IF($B767="","",IFERROR(VLOOKUP($B767,'Plan HC for CCA'!$A:$B,2,0),""))</f>
        <v/>
      </c>
      <c r="AA767">
        <f>IF(OR($B767="",$Z767=""),"",IF(N($M767)&lt;$Z767,"Delta","No Delta"))</f>
        <v/>
      </c>
      <c r="AB767">
        <f>IF(OR($B767="",$Z767=""),"",MAX(0,$Z767-N($M767)))</f>
        <v/>
      </c>
      <c r="AC767" s="46">
        <f>IF($B767="","",IFERROR(INDEX('CCA Util %'!$H:$H,MATCH($B767,'CCA Util %'!$E:$E,0)),""))</f>
        <v/>
      </c>
      <c r="AD767">
        <f>IF($B767="","",IFERROR(INDEX('CCA Util %'!$G:$G,MATCH($B767,'CCA Util %'!$E:$E,0)),""))</f>
        <v/>
      </c>
      <c r="AE767">
        <f>IF(OR($B767="",$U767=""),"",$U767&amp;" &amp; "&amp;IF(OR($AD767="",$AD767=0),"Util NA",$AD767&amp;" Util"))</f>
        <v/>
      </c>
    </row>
    <row r="768" ht="15.75" customHeight="1" s="42">
      <c r="A768" s="41" t="n"/>
      <c r="G768" s="38" t="n"/>
      <c r="H768" s="38" t="n"/>
      <c r="I768" s="38" t="n"/>
      <c r="J768" s="38" t="n"/>
      <c r="K768" s="38" t="n"/>
      <c r="L768" s="38" t="n"/>
      <c r="N768" s="36">
        <f>IF($B768="","",IF($C768="SUPERSTORE","Superstore","DH"))</f>
        <v/>
      </c>
      <c r="O768" s="36">
        <f>IF($B768="","",IFERROR(VLOOKUP($B768,Mapping!$A:$C,2,0),"Not Mapped"))</f>
        <v/>
      </c>
      <c r="P768" s="36">
        <f>IF($B768="","",IFERROR(VLOOKUP($B768,Mapping!$A:$C,3,0),"Not Mapped"))</f>
        <v/>
      </c>
      <c r="Q768" s="36">
        <f>IF($B768="","",IFERROR(VLOOKUP($O768,Leaders!$A:$B,2,0),"Not Mapped"))</f>
        <v/>
      </c>
      <c r="R768" s="36">
        <f>IF($B768="","",IF(COUNTIF(Exclusions!$A:$A,$B768)&gt;0,"Yes","No"))</f>
        <v/>
      </c>
      <c r="S768" s="38">
        <f>IF($B768="","",MIN(1,DAY($A768)/IF($N768="Superstore",Settings!$B$5,Settings!$B$4)))</f>
        <v/>
      </c>
      <c r="T768" s="38">
        <f>IF(OR($B768="",$G768="",$S768=0),"",$G768/$S768)</f>
        <v/>
      </c>
      <c r="U768" s="36">
        <f>IF($T768="","",IF($T768&lt;Settings!$B$8,"Critical",IF($T768&lt;Settings!$B$9,"Semi Critical","Non Critical")))</f>
        <v/>
      </c>
      <c r="V768" s="28" t="n"/>
      <c r="Z768">
        <f>IF($B768="","",IFERROR(VLOOKUP($B768,'Plan HC for CCA'!$A:$B,2,0),""))</f>
        <v/>
      </c>
      <c r="AA768">
        <f>IF(OR($B768="",$Z768=""),"",IF(N($M768)&lt;$Z768,"Delta","No Delta"))</f>
        <v/>
      </c>
      <c r="AB768">
        <f>IF(OR($B768="",$Z768=""),"",MAX(0,$Z768-N($M768)))</f>
        <v/>
      </c>
      <c r="AC768" s="46">
        <f>IF($B768="","",IFERROR(INDEX('CCA Util %'!$H:$H,MATCH($B768,'CCA Util %'!$E:$E,0)),""))</f>
        <v/>
      </c>
      <c r="AD768">
        <f>IF($B768="","",IFERROR(INDEX('CCA Util %'!$G:$G,MATCH($B768,'CCA Util %'!$E:$E,0)),""))</f>
        <v/>
      </c>
      <c r="AE768">
        <f>IF(OR($B768="",$U768=""),"",$U768&amp;" &amp; "&amp;IF(OR($AD768="",$AD768=0),"Util NA",$AD768&amp;" Util"))</f>
        <v/>
      </c>
    </row>
    <row r="769" ht="15.75" customHeight="1" s="42">
      <c r="A769" s="41" t="n"/>
      <c r="G769" s="38" t="n"/>
      <c r="H769" s="38" t="n"/>
      <c r="I769" s="38" t="n"/>
      <c r="J769" s="38" t="n"/>
      <c r="K769" s="38" t="n"/>
      <c r="L769" s="38" t="n"/>
      <c r="N769" s="36">
        <f>IF($B769="","",IF($C769="SUPERSTORE","Superstore","DH"))</f>
        <v/>
      </c>
      <c r="O769" s="36">
        <f>IF($B769="","",IFERROR(VLOOKUP($B769,Mapping!$A:$C,2,0),"Not Mapped"))</f>
        <v/>
      </c>
      <c r="P769" s="36">
        <f>IF($B769="","",IFERROR(VLOOKUP($B769,Mapping!$A:$C,3,0),"Not Mapped"))</f>
        <v/>
      </c>
      <c r="Q769" s="36">
        <f>IF($B769="","",IFERROR(VLOOKUP($O769,Leaders!$A:$B,2,0),"Not Mapped"))</f>
        <v/>
      </c>
      <c r="R769" s="36">
        <f>IF($B769="","",IF(COUNTIF(Exclusions!$A:$A,$B769)&gt;0,"Yes","No"))</f>
        <v/>
      </c>
      <c r="S769" s="38">
        <f>IF($B769="","",MIN(1,DAY($A769)/IF($N769="Superstore",Settings!$B$5,Settings!$B$4)))</f>
        <v/>
      </c>
      <c r="T769" s="38">
        <f>IF(OR($B769="",$G769="",$S769=0),"",$G769/$S769)</f>
        <v/>
      </c>
      <c r="U769" s="36">
        <f>IF($T769="","",IF($T769&lt;Settings!$B$8,"Critical",IF($T769&lt;Settings!$B$9,"Semi Critical","Non Critical")))</f>
        <v/>
      </c>
      <c r="V769" s="28" t="n"/>
      <c r="Z769">
        <f>IF($B769="","",IFERROR(VLOOKUP($B769,'Plan HC for CCA'!$A:$B,2,0),""))</f>
        <v/>
      </c>
      <c r="AA769">
        <f>IF(OR($B769="",$Z769=""),"",IF(N($M769)&lt;$Z769,"Delta","No Delta"))</f>
        <v/>
      </c>
      <c r="AB769">
        <f>IF(OR($B769="",$Z769=""),"",MAX(0,$Z769-N($M769)))</f>
        <v/>
      </c>
      <c r="AC769" s="46">
        <f>IF($B769="","",IFERROR(INDEX('CCA Util %'!$H:$H,MATCH($B769,'CCA Util %'!$E:$E,0)),""))</f>
        <v/>
      </c>
      <c r="AD769">
        <f>IF($B769="","",IFERROR(INDEX('CCA Util %'!$G:$G,MATCH($B769,'CCA Util %'!$E:$E,0)),""))</f>
        <v/>
      </c>
      <c r="AE769">
        <f>IF(OR($B769="",$U769=""),"",$U769&amp;" &amp; "&amp;IF(OR($AD769="",$AD769=0),"Util NA",$AD769&amp;" Util"))</f>
        <v/>
      </c>
    </row>
    <row r="770" ht="15.75" customHeight="1" s="42">
      <c r="A770" s="41" t="n"/>
      <c r="G770" s="38" t="n"/>
      <c r="H770" s="38" t="n"/>
      <c r="I770" s="38" t="n"/>
      <c r="J770" s="38" t="n"/>
      <c r="K770" s="38" t="n"/>
      <c r="L770" s="38" t="n"/>
      <c r="N770" s="36">
        <f>IF($B770="","",IF($C770="SUPERSTORE","Superstore","DH"))</f>
        <v/>
      </c>
      <c r="O770" s="36">
        <f>IF($B770="","",IFERROR(VLOOKUP($B770,Mapping!$A:$C,2,0),"Not Mapped"))</f>
        <v/>
      </c>
      <c r="P770" s="36">
        <f>IF($B770="","",IFERROR(VLOOKUP($B770,Mapping!$A:$C,3,0),"Not Mapped"))</f>
        <v/>
      </c>
      <c r="Q770" s="36">
        <f>IF($B770="","",IFERROR(VLOOKUP($O770,Leaders!$A:$B,2,0),"Not Mapped"))</f>
        <v/>
      </c>
      <c r="R770" s="36">
        <f>IF($B770="","",IF(COUNTIF(Exclusions!$A:$A,$B770)&gt;0,"Yes","No"))</f>
        <v/>
      </c>
      <c r="S770" s="38">
        <f>IF($B770="","",MIN(1,DAY($A770)/IF($N770="Superstore",Settings!$B$5,Settings!$B$4)))</f>
        <v/>
      </c>
      <c r="T770" s="38">
        <f>IF(OR($B770="",$G770="",$S770=0),"",$G770/$S770)</f>
        <v/>
      </c>
      <c r="U770" s="36">
        <f>IF($T770="","",IF($T770&lt;Settings!$B$8,"Critical",IF($T770&lt;Settings!$B$9,"Semi Critical","Non Critical")))</f>
        <v/>
      </c>
      <c r="V770" s="28" t="n"/>
      <c r="Z770">
        <f>IF($B770="","",IFERROR(VLOOKUP($B770,'Plan HC for CCA'!$A:$B,2,0),""))</f>
        <v/>
      </c>
      <c r="AA770">
        <f>IF(OR($B770="",$Z770=""),"",IF(N($M770)&lt;$Z770,"Delta","No Delta"))</f>
        <v/>
      </c>
      <c r="AB770">
        <f>IF(OR($B770="",$Z770=""),"",MAX(0,$Z770-N($M770)))</f>
        <v/>
      </c>
      <c r="AC770" s="46">
        <f>IF($B770="","",IFERROR(INDEX('CCA Util %'!$H:$H,MATCH($B770,'CCA Util %'!$E:$E,0)),""))</f>
        <v/>
      </c>
      <c r="AD770">
        <f>IF($B770="","",IFERROR(INDEX('CCA Util %'!$G:$G,MATCH($B770,'CCA Util %'!$E:$E,0)),""))</f>
        <v/>
      </c>
      <c r="AE770">
        <f>IF(OR($B770="",$U770=""),"",$U770&amp;" &amp; "&amp;IF(OR($AD770="",$AD770=0),"Util NA",$AD770&amp;" Util"))</f>
        <v/>
      </c>
    </row>
    <row r="771" ht="15.75" customHeight="1" s="42">
      <c r="A771" s="41" t="n"/>
      <c r="G771" s="38" t="n"/>
      <c r="H771" s="38" t="n"/>
      <c r="I771" s="38" t="n"/>
      <c r="J771" s="38" t="n"/>
      <c r="K771" s="38" t="n"/>
      <c r="L771" s="38" t="n"/>
      <c r="N771" s="36">
        <f>IF($B771="","",IF($C771="SUPERSTORE","Superstore","DH"))</f>
        <v/>
      </c>
      <c r="O771" s="36">
        <f>IF($B771="","",IFERROR(VLOOKUP($B771,Mapping!$A:$C,2,0),"Not Mapped"))</f>
        <v/>
      </c>
      <c r="P771" s="36">
        <f>IF($B771="","",IFERROR(VLOOKUP($B771,Mapping!$A:$C,3,0),"Not Mapped"))</f>
        <v/>
      </c>
      <c r="Q771" s="36">
        <f>IF($B771="","",IFERROR(VLOOKUP($O771,Leaders!$A:$B,2,0),"Not Mapped"))</f>
        <v/>
      </c>
      <c r="R771" s="36">
        <f>IF($B771="","",IF(COUNTIF(Exclusions!$A:$A,$B771)&gt;0,"Yes","No"))</f>
        <v/>
      </c>
      <c r="S771" s="38">
        <f>IF($B771="","",MIN(1,DAY($A771)/IF($N771="Superstore",Settings!$B$5,Settings!$B$4)))</f>
        <v/>
      </c>
      <c r="T771" s="38">
        <f>IF(OR($B771="",$G771="",$S771=0),"",$G771/$S771)</f>
        <v/>
      </c>
      <c r="U771" s="36">
        <f>IF($T771="","",IF($T771&lt;Settings!$B$8,"Critical",IF($T771&lt;Settings!$B$9,"Semi Critical","Non Critical")))</f>
        <v/>
      </c>
      <c r="V771" s="28" t="n"/>
      <c r="Z771">
        <f>IF($B771="","",IFERROR(VLOOKUP($B771,'Plan HC for CCA'!$A:$B,2,0),""))</f>
        <v/>
      </c>
      <c r="AA771">
        <f>IF(OR($B771="",$Z771=""),"",IF(N($M771)&lt;$Z771,"Delta","No Delta"))</f>
        <v/>
      </c>
      <c r="AB771">
        <f>IF(OR($B771="",$Z771=""),"",MAX(0,$Z771-N($M771)))</f>
        <v/>
      </c>
      <c r="AC771" s="46">
        <f>IF($B771="","",IFERROR(INDEX('CCA Util %'!$H:$H,MATCH($B771,'CCA Util %'!$E:$E,0)),""))</f>
        <v/>
      </c>
      <c r="AD771">
        <f>IF($B771="","",IFERROR(INDEX('CCA Util %'!$G:$G,MATCH($B771,'CCA Util %'!$E:$E,0)),""))</f>
        <v/>
      </c>
      <c r="AE771">
        <f>IF(OR($B771="",$U771=""),"",$U771&amp;" &amp; "&amp;IF(OR($AD771="",$AD771=0),"Util NA",$AD771&amp;" Util"))</f>
        <v/>
      </c>
    </row>
    <row r="772" ht="15.75" customHeight="1" s="42">
      <c r="A772" s="41" t="n"/>
      <c r="G772" s="38" t="n"/>
      <c r="H772" s="38" t="n"/>
      <c r="I772" s="38" t="n"/>
      <c r="J772" s="38" t="n"/>
      <c r="K772" s="38" t="n"/>
      <c r="L772" s="38" t="n"/>
      <c r="N772" s="36">
        <f>IF($B772="","",IF($C772="SUPERSTORE","Superstore","DH"))</f>
        <v/>
      </c>
      <c r="O772" s="36">
        <f>IF($B772="","",IFERROR(VLOOKUP($B772,Mapping!$A:$C,2,0),"Not Mapped"))</f>
        <v/>
      </c>
      <c r="P772" s="36">
        <f>IF($B772="","",IFERROR(VLOOKUP($B772,Mapping!$A:$C,3,0),"Not Mapped"))</f>
        <v/>
      </c>
      <c r="Q772" s="36">
        <f>IF($B772="","",IFERROR(VLOOKUP($O772,Leaders!$A:$B,2,0),"Not Mapped"))</f>
        <v/>
      </c>
      <c r="R772" s="36">
        <f>IF($B772="","",IF(COUNTIF(Exclusions!$A:$A,$B772)&gt;0,"Yes","No"))</f>
        <v/>
      </c>
      <c r="S772" s="38">
        <f>IF($B772="","",MIN(1,DAY($A772)/IF($N772="Superstore",Settings!$B$5,Settings!$B$4)))</f>
        <v/>
      </c>
      <c r="T772" s="38">
        <f>IF(OR($B772="",$G772="",$S772=0),"",$G772/$S772)</f>
        <v/>
      </c>
      <c r="U772" s="36">
        <f>IF($T772="","",IF($T772&lt;Settings!$B$8,"Critical",IF($T772&lt;Settings!$B$9,"Semi Critical","Non Critical")))</f>
        <v/>
      </c>
      <c r="V772" s="28" t="n"/>
      <c r="Z772">
        <f>IF($B772="","",IFERROR(VLOOKUP($B772,'Plan HC for CCA'!$A:$B,2,0),""))</f>
        <v/>
      </c>
      <c r="AA772">
        <f>IF(OR($B772="",$Z772=""),"",IF(N($M772)&lt;$Z772,"Delta","No Delta"))</f>
        <v/>
      </c>
      <c r="AB772">
        <f>IF(OR($B772="",$Z772=""),"",MAX(0,$Z772-N($M772)))</f>
        <v/>
      </c>
      <c r="AC772" s="46">
        <f>IF($B772="","",IFERROR(INDEX('CCA Util %'!$H:$H,MATCH($B772,'CCA Util %'!$E:$E,0)),""))</f>
        <v/>
      </c>
      <c r="AD772">
        <f>IF($B772="","",IFERROR(INDEX('CCA Util %'!$G:$G,MATCH($B772,'CCA Util %'!$E:$E,0)),""))</f>
        <v/>
      </c>
      <c r="AE772">
        <f>IF(OR($B772="",$U772=""),"",$U772&amp;" &amp; "&amp;IF(OR($AD772="",$AD772=0),"Util NA",$AD772&amp;" Util"))</f>
        <v/>
      </c>
    </row>
    <row r="773" ht="15.75" customHeight="1" s="42">
      <c r="A773" s="41" t="n"/>
      <c r="G773" s="38" t="n"/>
      <c r="H773" s="38" t="n"/>
      <c r="I773" s="38" t="n"/>
      <c r="J773" s="38" t="n"/>
      <c r="K773" s="38" t="n"/>
      <c r="L773" s="38" t="n"/>
      <c r="N773" s="36">
        <f>IF($B773="","",IF($C773="SUPERSTORE","Superstore","DH"))</f>
        <v/>
      </c>
      <c r="O773" s="36">
        <f>IF($B773="","",IFERROR(VLOOKUP($B773,Mapping!$A:$C,2,0),"Not Mapped"))</f>
        <v/>
      </c>
      <c r="P773" s="36">
        <f>IF($B773="","",IFERROR(VLOOKUP($B773,Mapping!$A:$C,3,0),"Not Mapped"))</f>
        <v/>
      </c>
      <c r="Q773" s="36">
        <f>IF($B773="","",IFERROR(VLOOKUP($O773,Leaders!$A:$B,2,0),"Not Mapped"))</f>
        <v/>
      </c>
      <c r="R773" s="36">
        <f>IF($B773="","",IF(COUNTIF(Exclusions!$A:$A,$B773)&gt;0,"Yes","No"))</f>
        <v/>
      </c>
      <c r="S773" s="38">
        <f>IF($B773="","",MIN(1,DAY($A773)/IF($N773="Superstore",Settings!$B$5,Settings!$B$4)))</f>
        <v/>
      </c>
      <c r="T773" s="38">
        <f>IF(OR($B773="",$G773="",$S773=0),"",$G773/$S773)</f>
        <v/>
      </c>
      <c r="U773" s="36">
        <f>IF($T773="","",IF($T773&lt;Settings!$B$8,"Critical",IF($T773&lt;Settings!$B$9,"Semi Critical","Non Critical")))</f>
        <v/>
      </c>
      <c r="V773" s="28" t="n"/>
      <c r="Z773">
        <f>IF($B773="","",IFERROR(VLOOKUP($B773,'Plan HC for CCA'!$A:$B,2,0),""))</f>
        <v/>
      </c>
      <c r="AA773">
        <f>IF(OR($B773="",$Z773=""),"",IF(N($M773)&lt;$Z773,"Delta","No Delta"))</f>
        <v/>
      </c>
      <c r="AB773">
        <f>IF(OR($B773="",$Z773=""),"",MAX(0,$Z773-N($M773)))</f>
        <v/>
      </c>
      <c r="AC773" s="46">
        <f>IF($B773="","",IFERROR(INDEX('CCA Util %'!$H:$H,MATCH($B773,'CCA Util %'!$E:$E,0)),""))</f>
        <v/>
      </c>
      <c r="AD773">
        <f>IF($B773="","",IFERROR(INDEX('CCA Util %'!$G:$G,MATCH($B773,'CCA Util %'!$E:$E,0)),""))</f>
        <v/>
      </c>
      <c r="AE773">
        <f>IF(OR($B773="",$U773=""),"",$U773&amp;" &amp; "&amp;IF(OR($AD773="",$AD773=0),"Util NA",$AD773&amp;" Util"))</f>
        <v/>
      </c>
    </row>
    <row r="774" ht="15.75" customHeight="1" s="42">
      <c r="A774" s="41" t="n"/>
      <c r="G774" s="38" t="n"/>
      <c r="H774" s="38" t="n"/>
      <c r="I774" s="38" t="n"/>
      <c r="J774" s="38" t="n"/>
      <c r="K774" s="38" t="n"/>
      <c r="L774" s="38" t="n"/>
      <c r="N774" s="36">
        <f>IF($B774="","",IF($C774="SUPERSTORE","Superstore","DH"))</f>
        <v/>
      </c>
      <c r="O774" s="36">
        <f>IF($B774="","",IFERROR(VLOOKUP($B774,Mapping!$A:$C,2,0),"Not Mapped"))</f>
        <v/>
      </c>
      <c r="P774" s="36">
        <f>IF($B774="","",IFERROR(VLOOKUP($B774,Mapping!$A:$C,3,0),"Not Mapped"))</f>
        <v/>
      </c>
      <c r="Q774" s="36">
        <f>IF($B774="","",IFERROR(VLOOKUP($O774,Leaders!$A:$B,2,0),"Not Mapped"))</f>
        <v/>
      </c>
      <c r="R774" s="36">
        <f>IF($B774="","",IF(COUNTIF(Exclusions!$A:$A,$B774)&gt;0,"Yes","No"))</f>
        <v/>
      </c>
      <c r="S774" s="38">
        <f>IF($B774="","",MIN(1,DAY($A774)/IF($N774="Superstore",Settings!$B$5,Settings!$B$4)))</f>
        <v/>
      </c>
      <c r="T774" s="38">
        <f>IF(OR($B774="",$G774="",$S774=0),"",$G774/$S774)</f>
        <v/>
      </c>
      <c r="U774" s="36">
        <f>IF($T774="","",IF($T774&lt;Settings!$B$8,"Critical",IF($T774&lt;Settings!$B$9,"Semi Critical","Non Critical")))</f>
        <v/>
      </c>
      <c r="V774" s="28" t="n"/>
      <c r="Z774">
        <f>IF($B774="","",IFERROR(VLOOKUP($B774,'Plan HC for CCA'!$A:$B,2,0),""))</f>
        <v/>
      </c>
      <c r="AA774">
        <f>IF(OR($B774="",$Z774=""),"",IF(N($M774)&lt;$Z774,"Delta","No Delta"))</f>
        <v/>
      </c>
      <c r="AB774">
        <f>IF(OR($B774="",$Z774=""),"",MAX(0,$Z774-N($M774)))</f>
        <v/>
      </c>
      <c r="AC774" s="46">
        <f>IF($B774="","",IFERROR(INDEX('CCA Util %'!$H:$H,MATCH($B774,'CCA Util %'!$E:$E,0)),""))</f>
        <v/>
      </c>
      <c r="AD774">
        <f>IF($B774="","",IFERROR(INDEX('CCA Util %'!$G:$G,MATCH($B774,'CCA Util %'!$E:$E,0)),""))</f>
        <v/>
      </c>
      <c r="AE774">
        <f>IF(OR($B774="",$U774=""),"",$U774&amp;" &amp; "&amp;IF(OR($AD774="",$AD774=0),"Util NA",$AD774&amp;" Util"))</f>
        <v/>
      </c>
    </row>
    <row r="775" ht="15.75" customHeight="1" s="42">
      <c r="A775" s="41" t="n"/>
      <c r="G775" s="38" t="n"/>
      <c r="H775" s="38" t="n"/>
      <c r="I775" s="38" t="n"/>
      <c r="J775" s="38" t="n"/>
      <c r="K775" s="38" t="n"/>
      <c r="L775" s="38" t="n"/>
      <c r="N775" s="36">
        <f>IF($B775="","",IF($C775="SUPERSTORE","Superstore","DH"))</f>
        <v/>
      </c>
      <c r="O775" s="36">
        <f>IF($B775="","",IFERROR(VLOOKUP($B775,Mapping!$A:$C,2,0),"Not Mapped"))</f>
        <v/>
      </c>
      <c r="P775" s="36">
        <f>IF($B775="","",IFERROR(VLOOKUP($B775,Mapping!$A:$C,3,0),"Not Mapped"))</f>
        <v/>
      </c>
      <c r="Q775" s="36">
        <f>IF($B775="","",IFERROR(VLOOKUP($O775,Leaders!$A:$B,2,0),"Not Mapped"))</f>
        <v/>
      </c>
      <c r="R775" s="36">
        <f>IF($B775="","",IF(COUNTIF(Exclusions!$A:$A,$B775)&gt;0,"Yes","No"))</f>
        <v/>
      </c>
      <c r="S775" s="38">
        <f>IF($B775="","",MIN(1,DAY($A775)/IF($N775="Superstore",Settings!$B$5,Settings!$B$4)))</f>
        <v/>
      </c>
      <c r="T775" s="38">
        <f>IF(OR($B775="",$G775="",$S775=0),"",$G775/$S775)</f>
        <v/>
      </c>
      <c r="U775" s="36">
        <f>IF($T775="","",IF($T775&lt;Settings!$B$8,"Critical",IF($T775&lt;Settings!$B$9,"Semi Critical","Non Critical")))</f>
        <v/>
      </c>
      <c r="V775" s="28" t="n"/>
      <c r="Z775">
        <f>IF($B775="","",IFERROR(VLOOKUP($B775,'Plan HC for CCA'!$A:$B,2,0),""))</f>
        <v/>
      </c>
      <c r="AA775">
        <f>IF(OR($B775="",$Z775=""),"",IF(N($M775)&lt;$Z775,"Delta","No Delta"))</f>
        <v/>
      </c>
      <c r="AB775">
        <f>IF(OR($B775="",$Z775=""),"",MAX(0,$Z775-N($M775)))</f>
        <v/>
      </c>
      <c r="AC775" s="46">
        <f>IF($B775="","",IFERROR(INDEX('CCA Util %'!$H:$H,MATCH($B775,'CCA Util %'!$E:$E,0)),""))</f>
        <v/>
      </c>
      <c r="AD775">
        <f>IF($B775="","",IFERROR(INDEX('CCA Util %'!$G:$G,MATCH($B775,'CCA Util %'!$E:$E,0)),""))</f>
        <v/>
      </c>
      <c r="AE775">
        <f>IF(OR($B775="",$U775=""),"",$U775&amp;" &amp; "&amp;IF(OR($AD775="",$AD775=0),"Util NA",$AD775&amp;" Util"))</f>
        <v/>
      </c>
    </row>
    <row r="776" ht="15.75" customHeight="1" s="42">
      <c r="A776" s="41" t="n"/>
      <c r="G776" s="38" t="n"/>
      <c r="H776" s="38" t="n"/>
      <c r="I776" s="38" t="n"/>
      <c r="J776" s="38" t="n"/>
      <c r="K776" s="38" t="n"/>
      <c r="L776" s="38" t="n"/>
      <c r="N776" s="36">
        <f>IF($B776="","",IF($C776="SUPERSTORE","Superstore","DH"))</f>
        <v/>
      </c>
      <c r="O776" s="36">
        <f>IF($B776="","",IFERROR(VLOOKUP($B776,Mapping!$A:$C,2,0),"Not Mapped"))</f>
        <v/>
      </c>
      <c r="P776" s="36">
        <f>IF($B776="","",IFERROR(VLOOKUP($B776,Mapping!$A:$C,3,0),"Not Mapped"))</f>
        <v/>
      </c>
      <c r="Q776" s="36">
        <f>IF($B776="","",IFERROR(VLOOKUP($O776,Leaders!$A:$B,2,0),"Not Mapped"))</f>
        <v/>
      </c>
      <c r="R776" s="36">
        <f>IF($B776="","",IF(COUNTIF(Exclusions!$A:$A,$B776)&gt;0,"Yes","No"))</f>
        <v/>
      </c>
      <c r="S776" s="38">
        <f>IF($B776="","",MIN(1,DAY($A776)/IF($N776="Superstore",Settings!$B$5,Settings!$B$4)))</f>
        <v/>
      </c>
      <c r="T776" s="38">
        <f>IF(OR($B776="",$G776="",$S776=0),"",$G776/$S776)</f>
        <v/>
      </c>
      <c r="U776" s="36">
        <f>IF($T776="","",IF($T776&lt;Settings!$B$8,"Critical",IF($T776&lt;Settings!$B$9,"Semi Critical","Non Critical")))</f>
        <v/>
      </c>
      <c r="V776" s="28" t="n"/>
      <c r="Z776">
        <f>IF($B776="","",IFERROR(VLOOKUP($B776,'Plan HC for CCA'!$A:$B,2,0),""))</f>
        <v/>
      </c>
      <c r="AA776">
        <f>IF(OR($B776="",$Z776=""),"",IF(N($M776)&lt;$Z776,"Delta","No Delta"))</f>
        <v/>
      </c>
      <c r="AB776">
        <f>IF(OR($B776="",$Z776=""),"",MAX(0,$Z776-N($M776)))</f>
        <v/>
      </c>
      <c r="AC776" s="46">
        <f>IF($B776="","",IFERROR(INDEX('CCA Util %'!$H:$H,MATCH($B776,'CCA Util %'!$E:$E,0)),""))</f>
        <v/>
      </c>
      <c r="AD776">
        <f>IF($B776="","",IFERROR(INDEX('CCA Util %'!$G:$G,MATCH($B776,'CCA Util %'!$E:$E,0)),""))</f>
        <v/>
      </c>
      <c r="AE776">
        <f>IF(OR($B776="",$U776=""),"",$U776&amp;" &amp; "&amp;IF(OR($AD776="",$AD776=0),"Util NA",$AD776&amp;" Util"))</f>
        <v/>
      </c>
    </row>
    <row r="777" ht="15.75" customHeight="1" s="42">
      <c r="A777" s="41" t="n"/>
      <c r="G777" s="38" t="n"/>
      <c r="H777" s="38" t="n"/>
      <c r="I777" s="38" t="n"/>
      <c r="J777" s="38" t="n"/>
      <c r="K777" s="38" t="n"/>
      <c r="L777" s="38" t="n"/>
      <c r="N777" s="36">
        <f>IF($B777="","",IF($C777="SUPERSTORE","Superstore","DH"))</f>
        <v/>
      </c>
      <c r="O777" s="36">
        <f>IF($B777="","",IFERROR(VLOOKUP($B777,Mapping!$A:$C,2,0),"Not Mapped"))</f>
        <v/>
      </c>
      <c r="P777" s="36">
        <f>IF($B777="","",IFERROR(VLOOKUP($B777,Mapping!$A:$C,3,0),"Not Mapped"))</f>
        <v/>
      </c>
      <c r="Q777" s="36">
        <f>IF($B777="","",IFERROR(VLOOKUP($O777,Leaders!$A:$B,2,0),"Not Mapped"))</f>
        <v/>
      </c>
      <c r="R777" s="36">
        <f>IF($B777="","",IF(COUNTIF(Exclusions!$A:$A,$B777)&gt;0,"Yes","No"))</f>
        <v/>
      </c>
      <c r="S777" s="38">
        <f>IF($B777="","",MIN(1,DAY($A777)/IF($N777="Superstore",Settings!$B$5,Settings!$B$4)))</f>
        <v/>
      </c>
      <c r="T777" s="38">
        <f>IF(OR($B777="",$G777="",$S777=0),"",$G777/$S777)</f>
        <v/>
      </c>
      <c r="U777" s="36">
        <f>IF($T777="","",IF($T777&lt;Settings!$B$8,"Critical",IF($T777&lt;Settings!$B$9,"Semi Critical","Non Critical")))</f>
        <v/>
      </c>
      <c r="V777" s="28" t="n"/>
      <c r="Z777">
        <f>IF($B777="","",IFERROR(VLOOKUP($B777,'Plan HC for CCA'!$A:$B,2,0),""))</f>
        <v/>
      </c>
      <c r="AA777">
        <f>IF(OR($B777="",$Z777=""),"",IF(N($M777)&lt;$Z777,"Delta","No Delta"))</f>
        <v/>
      </c>
      <c r="AB777">
        <f>IF(OR($B777="",$Z777=""),"",MAX(0,$Z777-N($M777)))</f>
        <v/>
      </c>
      <c r="AC777" s="46">
        <f>IF($B777="","",IFERROR(INDEX('CCA Util %'!$H:$H,MATCH($B777,'CCA Util %'!$E:$E,0)),""))</f>
        <v/>
      </c>
      <c r="AD777">
        <f>IF($B777="","",IFERROR(INDEX('CCA Util %'!$G:$G,MATCH($B777,'CCA Util %'!$E:$E,0)),""))</f>
        <v/>
      </c>
      <c r="AE777">
        <f>IF(OR($B777="",$U777=""),"",$U777&amp;" &amp; "&amp;IF(OR($AD777="",$AD777=0),"Util NA",$AD777&amp;" Util"))</f>
        <v/>
      </c>
    </row>
    <row r="778" ht="15.75" customHeight="1" s="42">
      <c r="A778" s="41" t="n"/>
      <c r="G778" s="38" t="n"/>
      <c r="H778" s="38" t="n"/>
      <c r="I778" s="38" t="n"/>
      <c r="J778" s="38" t="n"/>
      <c r="K778" s="38" t="n"/>
      <c r="L778" s="38" t="n"/>
      <c r="N778" s="36">
        <f>IF($B778="","",IF($C778="SUPERSTORE","Superstore","DH"))</f>
        <v/>
      </c>
      <c r="O778" s="36">
        <f>IF($B778="","",IFERROR(VLOOKUP($B778,Mapping!$A:$C,2,0),"Not Mapped"))</f>
        <v/>
      </c>
      <c r="P778" s="36">
        <f>IF($B778="","",IFERROR(VLOOKUP($B778,Mapping!$A:$C,3,0),"Not Mapped"))</f>
        <v/>
      </c>
      <c r="Q778" s="36">
        <f>IF($B778="","",IFERROR(VLOOKUP($O778,Leaders!$A:$B,2,0),"Not Mapped"))</f>
        <v/>
      </c>
      <c r="R778" s="36">
        <f>IF($B778="","",IF(COUNTIF(Exclusions!$A:$A,$B778)&gt;0,"Yes","No"))</f>
        <v/>
      </c>
      <c r="S778" s="38">
        <f>IF($B778="","",MIN(1,DAY($A778)/IF($N778="Superstore",Settings!$B$5,Settings!$B$4)))</f>
        <v/>
      </c>
      <c r="T778" s="38">
        <f>IF(OR($B778="",$G778="",$S778=0),"",$G778/$S778)</f>
        <v/>
      </c>
      <c r="U778" s="36">
        <f>IF($T778="","",IF($T778&lt;Settings!$B$8,"Critical",IF($T778&lt;Settings!$B$9,"Semi Critical","Non Critical")))</f>
        <v/>
      </c>
      <c r="V778" s="28" t="n"/>
      <c r="Z778">
        <f>IF($B778="","",IFERROR(VLOOKUP($B778,'Plan HC for CCA'!$A:$B,2,0),""))</f>
        <v/>
      </c>
      <c r="AA778">
        <f>IF(OR($B778="",$Z778=""),"",IF(N($M778)&lt;$Z778,"Delta","No Delta"))</f>
        <v/>
      </c>
      <c r="AB778">
        <f>IF(OR($B778="",$Z778=""),"",MAX(0,$Z778-N($M778)))</f>
        <v/>
      </c>
      <c r="AC778" s="46">
        <f>IF($B778="","",IFERROR(INDEX('CCA Util %'!$H:$H,MATCH($B778,'CCA Util %'!$E:$E,0)),""))</f>
        <v/>
      </c>
      <c r="AD778">
        <f>IF($B778="","",IFERROR(INDEX('CCA Util %'!$G:$G,MATCH($B778,'CCA Util %'!$E:$E,0)),""))</f>
        <v/>
      </c>
      <c r="AE778">
        <f>IF(OR($B778="",$U778=""),"",$U778&amp;" &amp; "&amp;IF(OR($AD778="",$AD778=0),"Util NA",$AD778&amp;" Util"))</f>
        <v/>
      </c>
    </row>
    <row r="779" ht="15.75" customHeight="1" s="42">
      <c r="A779" s="41" t="n"/>
      <c r="G779" s="38" t="n"/>
      <c r="H779" s="38" t="n"/>
      <c r="I779" s="38" t="n"/>
      <c r="J779" s="38" t="n"/>
      <c r="K779" s="38" t="n"/>
      <c r="L779" s="38" t="n"/>
      <c r="N779" s="36">
        <f>IF($B779="","",IF($C779="SUPERSTORE","Superstore","DH"))</f>
        <v/>
      </c>
      <c r="O779" s="36">
        <f>IF($B779="","",IFERROR(VLOOKUP($B779,Mapping!$A:$C,2,0),"Not Mapped"))</f>
        <v/>
      </c>
      <c r="P779" s="36">
        <f>IF($B779="","",IFERROR(VLOOKUP($B779,Mapping!$A:$C,3,0),"Not Mapped"))</f>
        <v/>
      </c>
      <c r="Q779" s="36">
        <f>IF($B779="","",IFERROR(VLOOKUP($O779,Leaders!$A:$B,2,0),"Not Mapped"))</f>
        <v/>
      </c>
      <c r="R779" s="36">
        <f>IF($B779="","",IF(COUNTIF(Exclusions!$A:$A,$B779)&gt;0,"Yes","No"))</f>
        <v/>
      </c>
      <c r="S779" s="38">
        <f>IF($B779="","",MIN(1,DAY($A779)/IF($N779="Superstore",Settings!$B$5,Settings!$B$4)))</f>
        <v/>
      </c>
      <c r="T779" s="38">
        <f>IF(OR($B779="",$G779="",$S779=0),"",$G779/$S779)</f>
        <v/>
      </c>
      <c r="U779" s="36">
        <f>IF($T779="","",IF($T779&lt;Settings!$B$8,"Critical",IF($T779&lt;Settings!$B$9,"Semi Critical","Non Critical")))</f>
        <v/>
      </c>
      <c r="V779" s="28" t="n"/>
      <c r="Z779">
        <f>IF($B779="","",IFERROR(VLOOKUP($B779,'Plan HC for CCA'!$A:$B,2,0),""))</f>
        <v/>
      </c>
      <c r="AA779">
        <f>IF(OR($B779="",$Z779=""),"",IF(N($M779)&lt;$Z779,"Delta","No Delta"))</f>
        <v/>
      </c>
      <c r="AB779">
        <f>IF(OR($B779="",$Z779=""),"",MAX(0,$Z779-N($M779)))</f>
        <v/>
      </c>
      <c r="AC779" s="46">
        <f>IF($B779="","",IFERROR(INDEX('CCA Util %'!$H:$H,MATCH($B779,'CCA Util %'!$E:$E,0)),""))</f>
        <v/>
      </c>
      <c r="AD779">
        <f>IF($B779="","",IFERROR(INDEX('CCA Util %'!$G:$G,MATCH($B779,'CCA Util %'!$E:$E,0)),""))</f>
        <v/>
      </c>
      <c r="AE779">
        <f>IF(OR($B779="",$U779=""),"",$U779&amp;" &amp; "&amp;IF(OR($AD779="",$AD779=0),"Util NA",$AD779&amp;" Util"))</f>
        <v/>
      </c>
    </row>
    <row r="780" ht="15.75" customHeight="1" s="42">
      <c r="A780" s="41" t="n"/>
      <c r="G780" s="38" t="n"/>
      <c r="H780" s="38" t="n"/>
      <c r="I780" s="38" t="n"/>
      <c r="J780" s="38" t="n"/>
      <c r="K780" s="38" t="n"/>
      <c r="L780" s="38" t="n"/>
      <c r="N780" s="36">
        <f>IF($B780="","",IF($C780="SUPERSTORE","Superstore","DH"))</f>
        <v/>
      </c>
      <c r="O780" s="36">
        <f>IF($B780="","",IFERROR(VLOOKUP($B780,Mapping!$A:$C,2,0),"Not Mapped"))</f>
        <v/>
      </c>
      <c r="P780" s="36">
        <f>IF($B780="","",IFERROR(VLOOKUP($B780,Mapping!$A:$C,3,0),"Not Mapped"))</f>
        <v/>
      </c>
      <c r="Q780" s="36">
        <f>IF($B780="","",IFERROR(VLOOKUP($O780,Leaders!$A:$B,2,0),"Not Mapped"))</f>
        <v/>
      </c>
      <c r="R780" s="36">
        <f>IF($B780="","",IF(COUNTIF(Exclusions!$A:$A,$B780)&gt;0,"Yes","No"))</f>
        <v/>
      </c>
      <c r="S780" s="38">
        <f>IF($B780="","",MIN(1,DAY($A780)/IF($N780="Superstore",Settings!$B$5,Settings!$B$4)))</f>
        <v/>
      </c>
      <c r="T780" s="38">
        <f>IF(OR($B780="",$G780="",$S780=0),"",$G780/$S780)</f>
        <v/>
      </c>
      <c r="U780" s="36">
        <f>IF($T780="","",IF($T780&lt;Settings!$B$8,"Critical",IF($T780&lt;Settings!$B$9,"Semi Critical","Non Critical")))</f>
        <v/>
      </c>
      <c r="V780" s="28" t="n"/>
      <c r="Z780">
        <f>IF($B780="","",IFERROR(VLOOKUP($B780,'Plan HC for CCA'!$A:$B,2,0),""))</f>
        <v/>
      </c>
      <c r="AA780">
        <f>IF(OR($B780="",$Z780=""),"",IF(N($M780)&lt;$Z780,"Delta","No Delta"))</f>
        <v/>
      </c>
      <c r="AB780">
        <f>IF(OR($B780="",$Z780=""),"",MAX(0,$Z780-N($M780)))</f>
        <v/>
      </c>
      <c r="AC780" s="46">
        <f>IF($B780="","",IFERROR(INDEX('CCA Util %'!$H:$H,MATCH($B780,'CCA Util %'!$E:$E,0)),""))</f>
        <v/>
      </c>
      <c r="AD780">
        <f>IF($B780="","",IFERROR(INDEX('CCA Util %'!$G:$G,MATCH($B780,'CCA Util %'!$E:$E,0)),""))</f>
        <v/>
      </c>
      <c r="AE780">
        <f>IF(OR($B780="",$U780=""),"",$U780&amp;" &amp; "&amp;IF(OR($AD780="",$AD780=0),"Util NA",$AD780&amp;" Util"))</f>
        <v/>
      </c>
    </row>
    <row r="781" ht="15.75" customHeight="1" s="42">
      <c r="A781" s="41" t="n"/>
      <c r="G781" s="38" t="n"/>
      <c r="H781" s="38" t="n"/>
      <c r="I781" s="38" t="n"/>
      <c r="J781" s="38" t="n"/>
      <c r="K781" s="38" t="n"/>
      <c r="L781" s="38" t="n"/>
      <c r="N781" s="36">
        <f>IF($B781="","",IF($C781="SUPERSTORE","Superstore","DH"))</f>
        <v/>
      </c>
      <c r="O781" s="36">
        <f>IF($B781="","",IFERROR(VLOOKUP($B781,Mapping!$A:$C,2,0),"Not Mapped"))</f>
        <v/>
      </c>
      <c r="P781" s="36">
        <f>IF($B781="","",IFERROR(VLOOKUP($B781,Mapping!$A:$C,3,0),"Not Mapped"))</f>
        <v/>
      </c>
      <c r="Q781" s="36">
        <f>IF($B781="","",IFERROR(VLOOKUP($O781,Leaders!$A:$B,2,0),"Not Mapped"))</f>
        <v/>
      </c>
      <c r="R781" s="36">
        <f>IF($B781="","",IF(COUNTIF(Exclusions!$A:$A,$B781)&gt;0,"Yes","No"))</f>
        <v/>
      </c>
      <c r="S781" s="38">
        <f>IF($B781="","",MIN(1,DAY($A781)/IF($N781="Superstore",Settings!$B$5,Settings!$B$4)))</f>
        <v/>
      </c>
      <c r="T781" s="38">
        <f>IF(OR($B781="",$G781="",$S781=0),"",$G781/$S781)</f>
        <v/>
      </c>
      <c r="U781" s="36">
        <f>IF($T781="","",IF($T781&lt;Settings!$B$8,"Critical",IF($T781&lt;Settings!$B$9,"Semi Critical","Non Critical")))</f>
        <v/>
      </c>
      <c r="V781" s="28" t="n"/>
      <c r="Z781">
        <f>IF($B781="","",IFERROR(VLOOKUP($B781,'Plan HC for CCA'!$A:$B,2,0),""))</f>
        <v/>
      </c>
      <c r="AA781">
        <f>IF(OR($B781="",$Z781=""),"",IF(N($M781)&lt;$Z781,"Delta","No Delta"))</f>
        <v/>
      </c>
      <c r="AB781">
        <f>IF(OR($B781="",$Z781=""),"",MAX(0,$Z781-N($M781)))</f>
        <v/>
      </c>
      <c r="AC781" s="46">
        <f>IF($B781="","",IFERROR(INDEX('CCA Util %'!$H:$H,MATCH($B781,'CCA Util %'!$E:$E,0)),""))</f>
        <v/>
      </c>
      <c r="AD781">
        <f>IF($B781="","",IFERROR(INDEX('CCA Util %'!$G:$G,MATCH($B781,'CCA Util %'!$E:$E,0)),""))</f>
        <v/>
      </c>
      <c r="AE781">
        <f>IF(OR($B781="",$U781=""),"",$U781&amp;" &amp; "&amp;IF(OR($AD781="",$AD781=0),"Util NA",$AD781&amp;" Util"))</f>
        <v/>
      </c>
    </row>
    <row r="782" ht="15.75" customHeight="1" s="42">
      <c r="A782" s="41" t="n"/>
      <c r="G782" s="38" t="n"/>
      <c r="H782" s="38" t="n"/>
      <c r="I782" s="38" t="n"/>
      <c r="J782" s="38" t="n"/>
      <c r="K782" s="38" t="n"/>
      <c r="L782" s="38" t="n"/>
      <c r="N782" s="36">
        <f>IF($B782="","",IF($C782="SUPERSTORE","Superstore","DH"))</f>
        <v/>
      </c>
      <c r="O782" s="36">
        <f>IF($B782="","",IFERROR(VLOOKUP($B782,Mapping!$A:$C,2,0),"Not Mapped"))</f>
        <v/>
      </c>
      <c r="P782" s="36">
        <f>IF($B782="","",IFERROR(VLOOKUP($B782,Mapping!$A:$C,3,0),"Not Mapped"))</f>
        <v/>
      </c>
      <c r="Q782" s="36">
        <f>IF($B782="","",IFERROR(VLOOKUP($O782,Leaders!$A:$B,2,0),"Not Mapped"))</f>
        <v/>
      </c>
      <c r="R782" s="36">
        <f>IF($B782="","",IF(COUNTIF(Exclusions!$A:$A,$B782)&gt;0,"Yes","No"))</f>
        <v/>
      </c>
      <c r="S782" s="38">
        <f>IF($B782="","",MIN(1,DAY($A782)/IF($N782="Superstore",Settings!$B$5,Settings!$B$4)))</f>
        <v/>
      </c>
      <c r="T782" s="38">
        <f>IF(OR($B782="",$G782="",$S782=0),"",$G782/$S782)</f>
        <v/>
      </c>
      <c r="U782" s="36">
        <f>IF($T782="","",IF($T782&lt;Settings!$B$8,"Critical",IF($T782&lt;Settings!$B$9,"Semi Critical","Non Critical")))</f>
        <v/>
      </c>
      <c r="V782" s="28" t="n"/>
      <c r="Z782">
        <f>IF($B782="","",IFERROR(VLOOKUP($B782,'Plan HC for CCA'!$A:$B,2,0),""))</f>
        <v/>
      </c>
      <c r="AA782">
        <f>IF(OR($B782="",$Z782=""),"",IF(N($M782)&lt;$Z782,"Delta","No Delta"))</f>
        <v/>
      </c>
      <c r="AB782">
        <f>IF(OR($B782="",$Z782=""),"",MAX(0,$Z782-N($M782)))</f>
        <v/>
      </c>
      <c r="AC782" s="46">
        <f>IF($B782="","",IFERROR(INDEX('CCA Util %'!$H:$H,MATCH($B782,'CCA Util %'!$E:$E,0)),""))</f>
        <v/>
      </c>
      <c r="AD782">
        <f>IF($B782="","",IFERROR(INDEX('CCA Util %'!$G:$G,MATCH($B782,'CCA Util %'!$E:$E,0)),""))</f>
        <v/>
      </c>
      <c r="AE782">
        <f>IF(OR($B782="",$U782=""),"",$U782&amp;" &amp; "&amp;IF(OR($AD782="",$AD782=0),"Util NA",$AD782&amp;" Util"))</f>
        <v/>
      </c>
    </row>
    <row r="783" ht="15.75" customHeight="1" s="42">
      <c r="A783" s="41" t="n"/>
      <c r="G783" s="38" t="n"/>
      <c r="H783" s="38" t="n"/>
      <c r="I783" s="38" t="n"/>
      <c r="J783" s="38" t="n"/>
      <c r="K783" s="38" t="n"/>
      <c r="L783" s="38" t="n"/>
      <c r="N783" s="36">
        <f>IF($B783="","",IF($C783="SUPERSTORE","Superstore","DH"))</f>
        <v/>
      </c>
      <c r="O783" s="36">
        <f>IF($B783="","",IFERROR(VLOOKUP($B783,Mapping!$A:$C,2,0),"Not Mapped"))</f>
        <v/>
      </c>
      <c r="P783" s="36">
        <f>IF($B783="","",IFERROR(VLOOKUP($B783,Mapping!$A:$C,3,0),"Not Mapped"))</f>
        <v/>
      </c>
      <c r="Q783" s="36">
        <f>IF($B783="","",IFERROR(VLOOKUP($O783,Leaders!$A:$B,2,0),"Not Mapped"))</f>
        <v/>
      </c>
      <c r="R783" s="36">
        <f>IF($B783="","",IF(COUNTIF(Exclusions!$A:$A,$B783)&gt;0,"Yes","No"))</f>
        <v/>
      </c>
      <c r="S783" s="38">
        <f>IF($B783="","",MIN(1,DAY($A783)/IF($N783="Superstore",Settings!$B$5,Settings!$B$4)))</f>
        <v/>
      </c>
      <c r="T783" s="38">
        <f>IF(OR($B783="",$G783="",$S783=0),"",$G783/$S783)</f>
        <v/>
      </c>
      <c r="U783" s="36">
        <f>IF($T783="","",IF($T783&lt;Settings!$B$8,"Critical",IF($T783&lt;Settings!$B$9,"Semi Critical","Non Critical")))</f>
        <v/>
      </c>
      <c r="V783" s="28" t="n"/>
      <c r="Z783">
        <f>IF($B783="","",IFERROR(VLOOKUP($B783,'Plan HC for CCA'!$A:$B,2,0),""))</f>
        <v/>
      </c>
      <c r="AA783">
        <f>IF(OR($B783="",$Z783=""),"",IF(N($M783)&lt;$Z783,"Delta","No Delta"))</f>
        <v/>
      </c>
      <c r="AB783">
        <f>IF(OR($B783="",$Z783=""),"",MAX(0,$Z783-N($M783)))</f>
        <v/>
      </c>
      <c r="AC783" s="46">
        <f>IF($B783="","",IFERROR(INDEX('CCA Util %'!$H:$H,MATCH($B783,'CCA Util %'!$E:$E,0)),""))</f>
        <v/>
      </c>
      <c r="AD783">
        <f>IF($B783="","",IFERROR(INDEX('CCA Util %'!$G:$G,MATCH($B783,'CCA Util %'!$E:$E,0)),""))</f>
        <v/>
      </c>
      <c r="AE783">
        <f>IF(OR($B783="",$U783=""),"",$U783&amp;" &amp; "&amp;IF(OR($AD783="",$AD783=0),"Util NA",$AD783&amp;" Util"))</f>
        <v/>
      </c>
    </row>
    <row r="784" ht="15.75" customHeight="1" s="42">
      <c r="A784" s="41" t="n"/>
      <c r="G784" s="38" t="n"/>
      <c r="H784" s="38" t="n"/>
      <c r="I784" s="38" t="n"/>
      <c r="J784" s="38" t="n"/>
      <c r="K784" s="38" t="n"/>
      <c r="L784" s="38" t="n"/>
      <c r="N784" s="36">
        <f>IF($B784="","",IF($C784="SUPERSTORE","Superstore","DH"))</f>
        <v/>
      </c>
      <c r="O784" s="36">
        <f>IF($B784="","",IFERROR(VLOOKUP($B784,Mapping!$A:$C,2,0),"Not Mapped"))</f>
        <v/>
      </c>
      <c r="P784" s="36">
        <f>IF($B784="","",IFERROR(VLOOKUP($B784,Mapping!$A:$C,3,0),"Not Mapped"))</f>
        <v/>
      </c>
      <c r="Q784" s="36">
        <f>IF($B784="","",IFERROR(VLOOKUP($O784,Leaders!$A:$B,2,0),"Not Mapped"))</f>
        <v/>
      </c>
      <c r="R784" s="36">
        <f>IF($B784="","",IF(COUNTIF(Exclusions!$A:$A,$B784)&gt;0,"Yes","No"))</f>
        <v/>
      </c>
      <c r="S784" s="38">
        <f>IF($B784="","",MIN(1,DAY($A784)/IF($N784="Superstore",Settings!$B$5,Settings!$B$4)))</f>
        <v/>
      </c>
      <c r="T784" s="38">
        <f>IF(OR($B784="",$G784="",$S784=0),"",$G784/$S784)</f>
        <v/>
      </c>
      <c r="U784" s="36">
        <f>IF($T784="","",IF($T784&lt;Settings!$B$8,"Critical",IF($T784&lt;Settings!$B$9,"Semi Critical","Non Critical")))</f>
        <v/>
      </c>
      <c r="V784" s="28" t="n"/>
      <c r="Z784">
        <f>IF($B784="","",IFERROR(VLOOKUP($B784,'Plan HC for CCA'!$A:$B,2,0),""))</f>
        <v/>
      </c>
      <c r="AA784">
        <f>IF(OR($B784="",$Z784=""),"",IF(N($M784)&lt;$Z784,"Delta","No Delta"))</f>
        <v/>
      </c>
      <c r="AB784">
        <f>IF(OR($B784="",$Z784=""),"",MAX(0,$Z784-N($M784)))</f>
        <v/>
      </c>
      <c r="AC784" s="46">
        <f>IF($B784="","",IFERROR(INDEX('CCA Util %'!$H:$H,MATCH($B784,'CCA Util %'!$E:$E,0)),""))</f>
        <v/>
      </c>
      <c r="AD784">
        <f>IF($B784="","",IFERROR(INDEX('CCA Util %'!$G:$G,MATCH($B784,'CCA Util %'!$E:$E,0)),""))</f>
        <v/>
      </c>
      <c r="AE784">
        <f>IF(OR($B784="",$U784=""),"",$U784&amp;" &amp; "&amp;IF(OR($AD784="",$AD784=0),"Util NA",$AD784&amp;" Util"))</f>
        <v/>
      </c>
    </row>
    <row r="785" ht="15.75" customHeight="1" s="42">
      <c r="A785" s="41" t="n"/>
      <c r="G785" s="38" t="n"/>
      <c r="H785" s="38" t="n"/>
      <c r="I785" s="38" t="n"/>
      <c r="J785" s="38" t="n"/>
      <c r="K785" s="38" t="n"/>
      <c r="L785" s="38" t="n"/>
      <c r="N785" s="36">
        <f>IF($B785="","",IF($C785="SUPERSTORE","Superstore","DH"))</f>
        <v/>
      </c>
      <c r="O785" s="36">
        <f>IF($B785="","",IFERROR(VLOOKUP($B785,Mapping!$A:$C,2,0),"Not Mapped"))</f>
        <v/>
      </c>
      <c r="P785" s="36">
        <f>IF($B785="","",IFERROR(VLOOKUP($B785,Mapping!$A:$C,3,0),"Not Mapped"))</f>
        <v/>
      </c>
      <c r="Q785" s="36">
        <f>IF($B785="","",IFERROR(VLOOKUP($O785,Leaders!$A:$B,2,0),"Not Mapped"))</f>
        <v/>
      </c>
      <c r="R785" s="36">
        <f>IF($B785="","",IF(COUNTIF(Exclusions!$A:$A,$B785)&gt;0,"Yes","No"))</f>
        <v/>
      </c>
      <c r="S785" s="38">
        <f>IF($B785="","",MIN(1,DAY($A785)/IF($N785="Superstore",Settings!$B$5,Settings!$B$4)))</f>
        <v/>
      </c>
      <c r="T785" s="38">
        <f>IF(OR($B785="",$G785="",$S785=0),"",$G785/$S785)</f>
        <v/>
      </c>
      <c r="U785" s="36">
        <f>IF($T785="","",IF($T785&lt;Settings!$B$8,"Critical",IF($T785&lt;Settings!$B$9,"Semi Critical","Non Critical")))</f>
        <v/>
      </c>
      <c r="V785" s="28" t="n"/>
      <c r="Z785">
        <f>IF($B785="","",IFERROR(VLOOKUP($B785,'Plan HC for CCA'!$A:$B,2,0),""))</f>
        <v/>
      </c>
      <c r="AA785">
        <f>IF(OR($B785="",$Z785=""),"",IF(N($M785)&lt;$Z785,"Delta","No Delta"))</f>
        <v/>
      </c>
      <c r="AB785">
        <f>IF(OR($B785="",$Z785=""),"",MAX(0,$Z785-N($M785)))</f>
        <v/>
      </c>
      <c r="AC785" s="46">
        <f>IF($B785="","",IFERROR(INDEX('CCA Util %'!$H:$H,MATCH($B785,'CCA Util %'!$E:$E,0)),""))</f>
        <v/>
      </c>
      <c r="AD785">
        <f>IF($B785="","",IFERROR(INDEX('CCA Util %'!$G:$G,MATCH($B785,'CCA Util %'!$E:$E,0)),""))</f>
        <v/>
      </c>
      <c r="AE785">
        <f>IF(OR($B785="",$U785=""),"",$U785&amp;" &amp; "&amp;IF(OR($AD785="",$AD785=0),"Util NA",$AD785&amp;" Util"))</f>
        <v/>
      </c>
    </row>
    <row r="786" ht="15.75" customHeight="1" s="42">
      <c r="A786" s="41" t="n"/>
      <c r="G786" s="38" t="n"/>
      <c r="H786" s="38" t="n"/>
      <c r="I786" s="38" t="n"/>
      <c r="J786" s="38" t="n"/>
      <c r="K786" s="38" t="n"/>
      <c r="L786" s="38" t="n"/>
      <c r="N786" s="36">
        <f>IF($B786="","",IF($C786="SUPERSTORE","Superstore","DH"))</f>
        <v/>
      </c>
      <c r="O786" s="36">
        <f>IF($B786="","",IFERROR(VLOOKUP($B786,Mapping!$A:$C,2,0),"Not Mapped"))</f>
        <v/>
      </c>
      <c r="P786" s="36">
        <f>IF($B786="","",IFERROR(VLOOKUP($B786,Mapping!$A:$C,3,0),"Not Mapped"))</f>
        <v/>
      </c>
      <c r="Q786" s="36">
        <f>IF($B786="","",IFERROR(VLOOKUP($O786,Leaders!$A:$B,2,0),"Not Mapped"))</f>
        <v/>
      </c>
      <c r="R786" s="36">
        <f>IF($B786="","",IF(COUNTIF(Exclusions!$A:$A,$B786)&gt;0,"Yes","No"))</f>
        <v/>
      </c>
      <c r="S786" s="38">
        <f>IF($B786="","",MIN(1,DAY($A786)/IF($N786="Superstore",Settings!$B$5,Settings!$B$4)))</f>
        <v/>
      </c>
      <c r="T786" s="38">
        <f>IF(OR($B786="",$G786="",$S786=0),"",$G786/$S786)</f>
        <v/>
      </c>
      <c r="U786" s="36">
        <f>IF($T786="","",IF($T786&lt;Settings!$B$8,"Critical",IF($T786&lt;Settings!$B$9,"Semi Critical","Non Critical")))</f>
        <v/>
      </c>
      <c r="V786" s="28" t="n"/>
      <c r="Z786">
        <f>IF($B786="","",IFERROR(VLOOKUP($B786,'Plan HC for CCA'!$A:$B,2,0),""))</f>
        <v/>
      </c>
      <c r="AA786">
        <f>IF(OR($B786="",$Z786=""),"",IF(N($M786)&lt;$Z786,"Delta","No Delta"))</f>
        <v/>
      </c>
      <c r="AB786">
        <f>IF(OR($B786="",$Z786=""),"",MAX(0,$Z786-N($M786)))</f>
        <v/>
      </c>
      <c r="AC786" s="46">
        <f>IF($B786="","",IFERROR(INDEX('CCA Util %'!$H:$H,MATCH($B786,'CCA Util %'!$E:$E,0)),""))</f>
        <v/>
      </c>
      <c r="AD786">
        <f>IF($B786="","",IFERROR(INDEX('CCA Util %'!$G:$G,MATCH($B786,'CCA Util %'!$E:$E,0)),""))</f>
        <v/>
      </c>
      <c r="AE786">
        <f>IF(OR($B786="",$U786=""),"",$U786&amp;" &amp; "&amp;IF(OR($AD786="",$AD786=0),"Util NA",$AD786&amp;" Util"))</f>
        <v/>
      </c>
    </row>
    <row r="787" ht="15.75" customHeight="1" s="42">
      <c r="A787" s="41" t="n"/>
      <c r="G787" s="38" t="n"/>
      <c r="H787" s="38" t="n"/>
      <c r="I787" s="38" t="n"/>
      <c r="J787" s="38" t="n"/>
      <c r="K787" s="38" t="n"/>
      <c r="L787" s="38" t="n"/>
      <c r="N787" s="36">
        <f>IF($B787="","",IF($C787="SUPERSTORE","Superstore","DH"))</f>
        <v/>
      </c>
      <c r="O787" s="36">
        <f>IF($B787="","",IFERROR(VLOOKUP($B787,Mapping!$A:$C,2,0),"Not Mapped"))</f>
        <v/>
      </c>
      <c r="P787" s="36">
        <f>IF($B787="","",IFERROR(VLOOKUP($B787,Mapping!$A:$C,3,0),"Not Mapped"))</f>
        <v/>
      </c>
      <c r="Q787" s="36">
        <f>IF($B787="","",IFERROR(VLOOKUP($O787,Leaders!$A:$B,2,0),"Not Mapped"))</f>
        <v/>
      </c>
      <c r="R787" s="36">
        <f>IF($B787="","",IF(COUNTIF(Exclusions!$A:$A,$B787)&gt;0,"Yes","No"))</f>
        <v/>
      </c>
      <c r="S787" s="38">
        <f>IF($B787="","",MIN(1,DAY($A787)/IF($N787="Superstore",Settings!$B$5,Settings!$B$4)))</f>
        <v/>
      </c>
      <c r="T787" s="38">
        <f>IF(OR($B787="",$G787="",$S787=0),"",$G787/$S787)</f>
        <v/>
      </c>
      <c r="U787" s="36">
        <f>IF($T787="","",IF($T787&lt;Settings!$B$8,"Critical",IF($T787&lt;Settings!$B$9,"Semi Critical","Non Critical")))</f>
        <v/>
      </c>
      <c r="V787" s="28" t="n"/>
      <c r="Z787">
        <f>IF($B787="","",IFERROR(VLOOKUP($B787,'Plan HC for CCA'!$A:$B,2,0),""))</f>
        <v/>
      </c>
      <c r="AA787">
        <f>IF(OR($B787="",$Z787=""),"",IF(N($M787)&lt;$Z787,"Delta","No Delta"))</f>
        <v/>
      </c>
      <c r="AB787">
        <f>IF(OR($B787="",$Z787=""),"",MAX(0,$Z787-N($M787)))</f>
        <v/>
      </c>
      <c r="AC787" s="46">
        <f>IF($B787="","",IFERROR(INDEX('CCA Util %'!$H:$H,MATCH($B787,'CCA Util %'!$E:$E,0)),""))</f>
        <v/>
      </c>
      <c r="AD787">
        <f>IF($B787="","",IFERROR(INDEX('CCA Util %'!$G:$G,MATCH($B787,'CCA Util %'!$E:$E,0)),""))</f>
        <v/>
      </c>
      <c r="AE787">
        <f>IF(OR($B787="",$U787=""),"",$U787&amp;" &amp; "&amp;IF(OR($AD787="",$AD787=0),"Util NA",$AD787&amp;" Util"))</f>
        <v/>
      </c>
    </row>
    <row r="788" ht="15.75" customHeight="1" s="42">
      <c r="A788" s="41" t="n"/>
      <c r="G788" s="38" t="n"/>
      <c r="H788" s="38" t="n"/>
      <c r="I788" s="38" t="n"/>
      <c r="J788" s="38" t="n"/>
      <c r="K788" s="38" t="n"/>
      <c r="L788" s="38" t="n"/>
      <c r="N788" s="36">
        <f>IF($B788="","",IF($C788="SUPERSTORE","Superstore","DH"))</f>
        <v/>
      </c>
      <c r="O788" s="36">
        <f>IF($B788="","",IFERROR(VLOOKUP($B788,Mapping!$A:$C,2,0),"Not Mapped"))</f>
        <v/>
      </c>
      <c r="P788" s="36">
        <f>IF($B788="","",IFERROR(VLOOKUP($B788,Mapping!$A:$C,3,0),"Not Mapped"))</f>
        <v/>
      </c>
      <c r="Q788" s="36">
        <f>IF($B788="","",IFERROR(VLOOKUP($O788,Leaders!$A:$B,2,0),"Not Mapped"))</f>
        <v/>
      </c>
      <c r="R788" s="36">
        <f>IF($B788="","",IF(COUNTIF(Exclusions!$A:$A,$B788)&gt;0,"Yes","No"))</f>
        <v/>
      </c>
      <c r="S788" s="38">
        <f>IF($B788="","",MIN(1,DAY($A788)/IF($N788="Superstore",Settings!$B$5,Settings!$B$4)))</f>
        <v/>
      </c>
      <c r="T788" s="38">
        <f>IF(OR($B788="",$G788="",$S788=0),"",$G788/$S788)</f>
        <v/>
      </c>
      <c r="U788" s="36">
        <f>IF($T788="","",IF($T788&lt;Settings!$B$8,"Critical",IF($T788&lt;Settings!$B$9,"Semi Critical","Non Critical")))</f>
        <v/>
      </c>
      <c r="V788" s="28" t="n"/>
      <c r="Z788">
        <f>IF($B788="","",IFERROR(VLOOKUP($B788,'Plan HC for CCA'!$A:$B,2,0),""))</f>
        <v/>
      </c>
      <c r="AA788">
        <f>IF(OR($B788="",$Z788=""),"",IF(N($M788)&lt;$Z788,"Delta","No Delta"))</f>
        <v/>
      </c>
      <c r="AB788">
        <f>IF(OR($B788="",$Z788=""),"",MAX(0,$Z788-N($M788)))</f>
        <v/>
      </c>
      <c r="AC788" s="46">
        <f>IF($B788="","",IFERROR(INDEX('CCA Util %'!$H:$H,MATCH($B788,'CCA Util %'!$E:$E,0)),""))</f>
        <v/>
      </c>
      <c r="AD788">
        <f>IF($B788="","",IFERROR(INDEX('CCA Util %'!$G:$G,MATCH($B788,'CCA Util %'!$E:$E,0)),""))</f>
        <v/>
      </c>
      <c r="AE788">
        <f>IF(OR($B788="",$U788=""),"",$U788&amp;" &amp; "&amp;IF(OR($AD788="",$AD788=0),"Util NA",$AD788&amp;" Util"))</f>
        <v/>
      </c>
    </row>
    <row r="789" ht="15.75" customHeight="1" s="42">
      <c r="A789" s="41" t="n"/>
      <c r="G789" s="38" t="n"/>
      <c r="H789" s="38" t="n"/>
      <c r="I789" s="38" t="n"/>
      <c r="J789" s="38" t="n"/>
      <c r="K789" s="38" t="n"/>
      <c r="L789" s="38" t="n"/>
      <c r="N789" s="36">
        <f>IF($B789="","",IF($C789="SUPERSTORE","Superstore","DH"))</f>
        <v/>
      </c>
      <c r="O789" s="36">
        <f>IF($B789="","",IFERROR(VLOOKUP($B789,Mapping!$A:$C,2,0),"Not Mapped"))</f>
        <v/>
      </c>
      <c r="P789" s="36">
        <f>IF($B789="","",IFERROR(VLOOKUP($B789,Mapping!$A:$C,3,0),"Not Mapped"))</f>
        <v/>
      </c>
      <c r="Q789" s="36">
        <f>IF($B789="","",IFERROR(VLOOKUP($O789,Leaders!$A:$B,2,0),"Not Mapped"))</f>
        <v/>
      </c>
      <c r="R789" s="36">
        <f>IF($B789="","",IF(COUNTIF(Exclusions!$A:$A,$B789)&gt;0,"Yes","No"))</f>
        <v/>
      </c>
      <c r="S789" s="38">
        <f>IF($B789="","",MIN(1,DAY($A789)/IF($N789="Superstore",Settings!$B$5,Settings!$B$4)))</f>
        <v/>
      </c>
      <c r="T789" s="38">
        <f>IF(OR($B789="",$G789="",$S789=0),"",$G789/$S789)</f>
        <v/>
      </c>
      <c r="U789" s="36">
        <f>IF($T789="","",IF($T789&lt;Settings!$B$8,"Critical",IF($T789&lt;Settings!$B$9,"Semi Critical","Non Critical")))</f>
        <v/>
      </c>
      <c r="V789" s="28" t="n"/>
      <c r="Z789">
        <f>IF($B789="","",IFERROR(VLOOKUP($B789,'Plan HC for CCA'!$A:$B,2,0),""))</f>
        <v/>
      </c>
      <c r="AA789">
        <f>IF(OR($B789="",$Z789=""),"",IF(N($M789)&lt;$Z789,"Delta","No Delta"))</f>
        <v/>
      </c>
      <c r="AB789">
        <f>IF(OR($B789="",$Z789=""),"",MAX(0,$Z789-N($M789)))</f>
        <v/>
      </c>
      <c r="AC789" s="46">
        <f>IF($B789="","",IFERROR(INDEX('CCA Util %'!$H:$H,MATCH($B789,'CCA Util %'!$E:$E,0)),""))</f>
        <v/>
      </c>
      <c r="AD789">
        <f>IF($B789="","",IFERROR(INDEX('CCA Util %'!$G:$G,MATCH($B789,'CCA Util %'!$E:$E,0)),""))</f>
        <v/>
      </c>
      <c r="AE789">
        <f>IF(OR($B789="",$U789=""),"",$U789&amp;" &amp; "&amp;IF(OR($AD789="",$AD789=0),"Util NA",$AD789&amp;" Util"))</f>
        <v/>
      </c>
    </row>
    <row r="790" ht="15.75" customHeight="1" s="42">
      <c r="A790" s="41" t="n"/>
      <c r="G790" s="38" t="n"/>
      <c r="H790" s="38" t="n"/>
      <c r="I790" s="38" t="n"/>
      <c r="J790" s="38" t="n"/>
      <c r="K790" s="38" t="n"/>
      <c r="L790" s="38" t="n"/>
      <c r="N790" s="36">
        <f>IF($B790="","",IF($C790="SUPERSTORE","Superstore","DH"))</f>
        <v/>
      </c>
      <c r="O790" s="36">
        <f>IF($B790="","",IFERROR(VLOOKUP($B790,Mapping!$A:$C,2,0),"Not Mapped"))</f>
        <v/>
      </c>
      <c r="P790" s="36">
        <f>IF($B790="","",IFERROR(VLOOKUP($B790,Mapping!$A:$C,3,0),"Not Mapped"))</f>
        <v/>
      </c>
      <c r="Q790" s="36">
        <f>IF($B790="","",IFERROR(VLOOKUP($O790,Leaders!$A:$B,2,0),"Not Mapped"))</f>
        <v/>
      </c>
      <c r="R790" s="36">
        <f>IF($B790="","",IF(COUNTIF(Exclusions!$A:$A,$B790)&gt;0,"Yes","No"))</f>
        <v/>
      </c>
      <c r="S790" s="38">
        <f>IF($B790="","",MIN(1,DAY($A790)/IF($N790="Superstore",Settings!$B$5,Settings!$B$4)))</f>
        <v/>
      </c>
      <c r="T790" s="38">
        <f>IF(OR($B790="",$G790="",$S790=0),"",$G790/$S790)</f>
        <v/>
      </c>
      <c r="U790" s="36">
        <f>IF($T790="","",IF($T790&lt;Settings!$B$8,"Critical",IF($T790&lt;Settings!$B$9,"Semi Critical","Non Critical")))</f>
        <v/>
      </c>
      <c r="V790" s="28" t="n"/>
      <c r="Z790">
        <f>IF($B790="","",IFERROR(VLOOKUP($B790,'Plan HC for CCA'!$A:$B,2,0),""))</f>
        <v/>
      </c>
      <c r="AA790">
        <f>IF(OR($B790="",$Z790=""),"",IF(N($M790)&lt;$Z790,"Delta","No Delta"))</f>
        <v/>
      </c>
      <c r="AB790">
        <f>IF(OR($B790="",$Z790=""),"",MAX(0,$Z790-N($M790)))</f>
        <v/>
      </c>
      <c r="AC790" s="46">
        <f>IF($B790="","",IFERROR(INDEX('CCA Util %'!$H:$H,MATCH($B790,'CCA Util %'!$E:$E,0)),""))</f>
        <v/>
      </c>
      <c r="AD790">
        <f>IF($B790="","",IFERROR(INDEX('CCA Util %'!$G:$G,MATCH($B790,'CCA Util %'!$E:$E,0)),""))</f>
        <v/>
      </c>
      <c r="AE790">
        <f>IF(OR($B790="",$U790=""),"",$U790&amp;" &amp; "&amp;IF(OR($AD790="",$AD790=0),"Util NA",$AD790&amp;" Util"))</f>
        <v/>
      </c>
    </row>
    <row r="791" ht="15.75" customHeight="1" s="42">
      <c r="A791" s="41" t="n"/>
      <c r="G791" s="38" t="n"/>
      <c r="H791" s="38" t="n"/>
      <c r="I791" s="38" t="n"/>
      <c r="J791" s="38" t="n"/>
      <c r="K791" s="38" t="n"/>
      <c r="L791" s="38" t="n"/>
      <c r="N791" s="36">
        <f>IF($B791="","",IF($C791="SUPERSTORE","Superstore","DH"))</f>
        <v/>
      </c>
      <c r="O791" s="36">
        <f>IF($B791="","",IFERROR(VLOOKUP($B791,Mapping!$A:$C,2,0),"Not Mapped"))</f>
        <v/>
      </c>
      <c r="P791" s="36">
        <f>IF($B791="","",IFERROR(VLOOKUP($B791,Mapping!$A:$C,3,0),"Not Mapped"))</f>
        <v/>
      </c>
      <c r="Q791" s="36">
        <f>IF($B791="","",IFERROR(VLOOKUP($O791,Leaders!$A:$B,2,0),"Not Mapped"))</f>
        <v/>
      </c>
      <c r="R791" s="36">
        <f>IF($B791="","",IF(COUNTIF(Exclusions!$A:$A,$B791)&gt;0,"Yes","No"))</f>
        <v/>
      </c>
      <c r="S791" s="38">
        <f>IF($B791="","",MIN(1,DAY($A791)/IF($N791="Superstore",Settings!$B$5,Settings!$B$4)))</f>
        <v/>
      </c>
      <c r="T791" s="38">
        <f>IF(OR($B791="",$G791="",$S791=0),"",$G791/$S791)</f>
        <v/>
      </c>
      <c r="U791" s="36">
        <f>IF($T791="","",IF($T791&lt;Settings!$B$8,"Critical",IF($T791&lt;Settings!$B$9,"Semi Critical","Non Critical")))</f>
        <v/>
      </c>
      <c r="V791" s="28" t="n"/>
      <c r="Z791">
        <f>IF($B791="","",IFERROR(VLOOKUP($B791,'Plan HC for CCA'!$A:$B,2,0),""))</f>
        <v/>
      </c>
      <c r="AA791">
        <f>IF(OR($B791="",$Z791=""),"",IF(N($M791)&lt;$Z791,"Delta","No Delta"))</f>
        <v/>
      </c>
      <c r="AB791">
        <f>IF(OR($B791="",$Z791=""),"",MAX(0,$Z791-N($M791)))</f>
        <v/>
      </c>
      <c r="AC791" s="46">
        <f>IF($B791="","",IFERROR(INDEX('CCA Util %'!$H:$H,MATCH($B791,'CCA Util %'!$E:$E,0)),""))</f>
        <v/>
      </c>
      <c r="AD791">
        <f>IF($B791="","",IFERROR(INDEX('CCA Util %'!$G:$G,MATCH($B791,'CCA Util %'!$E:$E,0)),""))</f>
        <v/>
      </c>
      <c r="AE791">
        <f>IF(OR($B791="",$U791=""),"",$U791&amp;" &amp; "&amp;IF(OR($AD791="",$AD791=0),"Util NA",$AD791&amp;" Util"))</f>
        <v/>
      </c>
    </row>
    <row r="792" ht="15.75" customHeight="1" s="42">
      <c r="A792" s="41" t="n"/>
      <c r="G792" s="38" t="n"/>
      <c r="H792" s="38" t="n"/>
      <c r="I792" s="38" t="n"/>
      <c r="J792" s="38" t="n"/>
      <c r="K792" s="38" t="n"/>
      <c r="L792" s="38" t="n"/>
      <c r="N792" s="36">
        <f>IF($B792="","",IF($C792="SUPERSTORE","Superstore","DH"))</f>
        <v/>
      </c>
      <c r="O792" s="36">
        <f>IF($B792="","",IFERROR(VLOOKUP($B792,Mapping!$A:$C,2,0),"Not Mapped"))</f>
        <v/>
      </c>
      <c r="P792" s="36">
        <f>IF($B792="","",IFERROR(VLOOKUP($B792,Mapping!$A:$C,3,0),"Not Mapped"))</f>
        <v/>
      </c>
      <c r="Q792" s="36">
        <f>IF($B792="","",IFERROR(VLOOKUP($O792,Leaders!$A:$B,2,0),"Not Mapped"))</f>
        <v/>
      </c>
      <c r="R792" s="36">
        <f>IF($B792="","",IF(COUNTIF(Exclusions!$A:$A,$B792)&gt;0,"Yes","No"))</f>
        <v/>
      </c>
      <c r="S792" s="38">
        <f>IF($B792="","",MIN(1,DAY($A792)/IF($N792="Superstore",Settings!$B$5,Settings!$B$4)))</f>
        <v/>
      </c>
      <c r="T792" s="38">
        <f>IF(OR($B792="",$G792="",$S792=0),"",$G792/$S792)</f>
        <v/>
      </c>
      <c r="U792" s="36">
        <f>IF($T792="","",IF($T792&lt;Settings!$B$8,"Critical",IF($T792&lt;Settings!$B$9,"Semi Critical","Non Critical")))</f>
        <v/>
      </c>
      <c r="V792" s="28" t="n"/>
      <c r="Z792">
        <f>IF($B792="","",IFERROR(VLOOKUP($B792,'Plan HC for CCA'!$A:$B,2,0),""))</f>
        <v/>
      </c>
      <c r="AA792">
        <f>IF(OR($B792="",$Z792=""),"",IF(N($M792)&lt;$Z792,"Delta","No Delta"))</f>
        <v/>
      </c>
      <c r="AB792">
        <f>IF(OR($B792="",$Z792=""),"",MAX(0,$Z792-N($M792)))</f>
        <v/>
      </c>
      <c r="AC792" s="46">
        <f>IF($B792="","",IFERROR(INDEX('CCA Util %'!$H:$H,MATCH($B792,'CCA Util %'!$E:$E,0)),""))</f>
        <v/>
      </c>
      <c r="AD792">
        <f>IF($B792="","",IFERROR(INDEX('CCA Util %'!$G:$G,MATCH($B792,'CCA Util %'!$E:$E,0)),""))</f>
        <v/>
      </c>
      <c r="AE792">
        <f>IF(OR($B792="",$U792=""),"",$U792&amp;" &amp; "&amp;IF(OR($AD792="",$AD792=0),"Util NA",$AD792&amp;" Util"))</f>
        <v/>
      </c>
    </row>
    <row r="793" ht="15.75" customHeight="1" s="42">
      <c r="A793" s="41" t="n"/>
      <c r="G793" s="38" t="n"/>
      <c r="H793" s="38" t="n"/>
      <c r="I793" s="38" t="n"/>
      <c r="J793" s="38" t="n"/>
      <c r="K793" s="38" t="n"/>
      <c r="L793" s="38" t="n"/>
      <c r="N793" s="36">
        <f>IF($B793="","",IF($C793="SUPERSTORE","Superstore","DH"))</f>
        <v/>
      </c>
      <c r="O793" s="36">
        <f>IF($B793="","",IFERROR(VLOOKUP($B793,Mapping!$A:$C,2,0),"Not Mapped"))</f>
        <v/>
      </c>
      <c r="P793" s="36">
        <f>IF($B793="","",IFERROR(VLOOKUP($B793,Mapping!$A:$C,3,0),"Not Mapped"))</f>
        <v/>
      </c>
      <c r="Q793" s="36">
        <f>IF($B793="","",IFERROR(VLOOKUP($O793,Leaders!$A:$B,2,0),"Not Mapped"))</f>
        <v/>
      </c>
      <c r="R793" s="36">
        <f>IF($B793="","",IF(COUNTIF(Exclusions!$A:$A,$B793)&gt;0,"Yes","No"))</f>
        <v/>
      </c>
      <c r="S793" s="38">
        <f>IF($B793="","",MIN(1,DAY($A793)/IF($N793="Superstore",Settings!$B$5,Settings!$B$4)))</f>
        <v/>
      </c>
      <c r="T793" s="38">
        <f>IF(OR($B793="",$G793="",$S793=0),"",$G793/$S793)</f>
        <v/>
      </c>
      <c r="U793" s="36">
        <f>IF($T793="","",IF($T793&lt;Settings!$B$8,"Critical",IF($T793&lt;Settings!$B$9,"Semi Critical","Non Critical")))</f>
        <v/>
      </c>
      <c r="V793" s="28" t="n"/>
      <c r="Z793">
        <f>IF($B793="","",IFERROR(VLOOKUP($B793,'Plan HC for CCA'!$A:$B,2,0),""))</f>
        <v/>
      </c>
      <c r="AA793">
        <f>IF(OR($B793="",$Z793=""),"",IF(N($M793)&lt;$Z793,"Delta","No Delta"))</f>
        <v/>
      </c>
      <c r="AB793">
        <f>IF(OR($B793="",$Z793=""),"",MAX(0,$Z793-N($M793)))</f>
        <v/>
      </c>
      <c r="AC793" s="46">
        <f>IF($B793="","",IFERROR(INDEX('CCA Util %'!$H:$H,MATCH($B793,'CCA Util %'!$E:$E,0)),""))</f>
        <v/>
      </c>
      <c r="AD793">
        <f>IF($B793="","",IFERROR(INDEX('CCA Util %'!$G:$G,MATCH($B793,'CCA Util %'!$E:$E,0)),""))</f>
        <v/>
      </c>
      <c r="AE793">
        <f>IF(OR($B793="",$U793=""),"",$U793&amp;" &amp; "&amp;IF(OR($AD793="",$AD793=0),"Util NA",$AD793&amp;" Util"))</f>
        <v/>
      </c>
    </row>
    <row r="794" ht="15.75" customHeight="1" s="42">
      <c r="A794" s="41" t="n"/>
      <c r="G794" s="38" t="n"/>
      <c r="H794" s="38" t="n"/>
      <c r="I794" s="38" t="n"/>
      <c r="J794" s="38" t="n"/>
      <c r="K794" s="38" t="n"/>
      <c r="L794" s="38" t="n"/>
      <c r="N794" s="36">
        <f>IF($B794="","",IF($C794="SUPERSTORE","Superstore","DH"))</f>
        <v/>
      </c>
      <c r="O794" s="36">
        <f>IF($B794="","",IFERROR(VLOOKUP($B794,Mapping!$A:$C,2,0),"Not Mapped"))</f>
        <v/>
      </c>
      <c r="P794" s="36">
        <f>IF($B794="","",IFERROR(VLOOKUP($B794,Mapping!$A:$C,3,0),"Not Mapped"))</f>
        <v/>
      </c>
      <c r="Q794" s="36">
        <f>IF($B794="","",IFERROR(VLOOKUP($O794,Leaders!$A:$B,2,0),"Not Mapped"))</f>
        <v/>
      </c>
      <c r="R794" s="36">
        <f>IF($B794="","",IF(COUNTIF(Exclusions!$A:$A,$B794)&gt;0,"Yes","No"))</f>
        <v/>
      </c>
      <c r="S794" s="38">
        <f>IF($B794="","",MIN(1,DAY($A794)/IF($N794="Superstore",Settings!$B$5,Settings!$B$4)))</f>
        <v/>
      </c>
      <c r="T794" s="38">
        <f>IF(OR($B794="",$G794="",$S794=0),"",$G794/$S794)</f>
        <v/>
      </c>
      <c r="U794" s="36">
        <f>IF($T794="","",IF($T794&lt;Settings!$B$8,"Critical",IF($T794&lt;Settings!$B$9,"Semi Critical","Non Critical")))</f>
        <v/>
      </c>
      <c r="V794" s="28" t="n"/>
      <c r="Z794">
        <f>IF($B794="","",IFERROR(VLOOKUP($B794,'Plan HC for CCA'!$A:$B,2,0),""))</f>
        <v/>
      </c>
      <c r="AA794">
        <f>IF(OR($B794="",$Z794=""),"",IF(N($M794)&lt;$Z794,"Delta","No Delta"))</f>
        <v/>
      </c>
      <c r="AB794">
        <f>IF(OR($B794="",$Z794=""),"",MAX(0,$Z794-N($M794)))</f>
        <v/>
      </c>
      <c r="AC794" s="46">
        <f>IF($B794="","",IFERROR(INDEX('CCA Util %'!$H:$H,MATCH($B794,'CCA Util %'!$E:$E,0)),""))</f>
        <v/>
      </c>
      <c r="AD794">
        <f>IF($B794="","",IFERROR(INDEX('CCA Util %'!$G:$G,MATCH($B794,'CCA Util %'!$E:$E,0)),""))</f>
        <v/>
      </c>
      <c r="AE794">
        <f>IF(OR($B794="",$U794=""),"",$U794&amp;" &amp; "&amp;IF(OR($AD794="",$AD794=0),"Util NA",$AD794&amp;" Util"))</f>
        <v/>
      </c>
    </row>
    <row r="795" ht="15.75" customHeight="1" s="42">
      <c r="A795" s="41" t="n"/>
      <c r="G795" s="38" t="n"/>
      <c r="H795" s="38" t="n"/>
      <c r="I795" s="38" t="n"/>
      <c r="J795" s="38" t="n"/>
      <c r="K795" s="38" t="n"/>
      <c r="L795" s="38" t="n"/>
      <c r="N795" s="36">
        <f>IF($B795="","",IF($C795="SUPERSTORE","Superstore","DH"))</f>
        <v/>
      </c>
      <c r="O795" s="36">
        <f>IF($B795="","",IFERROR(VLOOKUP($B795,Mapping!$A:$C,2,0),"Not Mapped"))</f>
        <v/>
      </c>
      <c r="P795" s="36">
        <f>IF($B795="","",IFERROR(VLOOKUP($B795,Mapping!$A:$C,3,0),"Not Mapped"))</f>
        <v/>
      </c>
      <c r="Q795" s="36">
        <f>IF($B795="","",IFERROR(VLOOKUP($O795,Leaders!$A:$B,2,0),"Not Mapped"))</f>
        <v/>
      </c>
      <c r="R795" s="36">
        <f>IF($B795="","",IF(COUNTIF(Exclusions!$A:$A,$B795)&gt;0,"Yes","No"))</f>
        <v/>
      </c>
      <c r="S795" s="38">
        <f>IF($B795="","",MIN(1,DAY($A795)/IF($N795="Superstore",Settings!$B$5,Settings!$B$4)))</f>
        <v/>
      </c>
      <c r="T795" s="38">
        <f>IF(OR($B795="",$G795="",$S795=0),"",$G795/$S795)</f>
        <v/>
      </c>
      <c r="U795" s="36">
        <f>IF($T795="","",IF($T795&lt;Settings!$B$8,"Critical",IF($T795&lt;Settings!$B$9,"Semi Critical","Non Critical")))</f>
        <v/>
      </c>
      <c r="V795" s="28" t="n"/>
      <c r="Z795">
        <f>IF($B795="","",IFERROR(VLOOKUP($B795,'Plan HC for CCA'!$A:$B,2,0),""))</f>
        <v/>
      </c>
      <c r="AA795">
        <f>IF(OR($B795="",$Z795=""),"",IF(N($M795)&lt;$Z795,"Delta","No Delta"))</f>
        <v/>
      </c>
      <c r="AB795">
        <f>IF(OR($B795="",$Z795=""),"",MAX(0,$Z795-N($M795)))</f>
        <v/>
      </c>
      <c r="AC795" s="46">
        <f>IF($B795="","",IFERROR(INDEX('CCA Util %'!$H:$H,MATCH($B795,'CCA Util %'!$E:$E,0)),""))</f>
        <v/>
      </c>
      <c r="AD795">
        <f>IF($B795="","",IFERROR(INDEX('CCA Util %'!$G:$G,MATCH($B795,'CCA Util %'!$E:$E,0)),""))</f>
        <v/>
      </c>
      <c r="AE795">
        <f>IF(OR($B795="",$U795=""),"",$U795&amp;" &amp; "&amp;IF(OR($AD795="",$AD795=0),"Util NA",$AD795&amp;" Util"))</f>
        <v/>
      </c>
    </row>
    <row r="796" ht="15.75" customHeight="1" s="42">
      <c r="A796" s="41" t="n"/>
      <c r="G796" s="38" t="n"/>
      <c r="H796" s="38" t="n"/>
      <c r="I796" s="38" t="n"/>
      <c r="J796" s="38" t="n"/>
      <c r="K796" s="38" t="n"/>
      <c r="L796" s="38" t="n"/>
      <c r="N796" s="36">
        <f>IF($B796="","",IF($C796="SUPERSTORE","Superstore","DH"))</f>
        <v/>
      </c>
      <c r="O796" s="36">
        <f>IF($B796="","",IFERROR(VLOOKUP($B796,Mapping!$A:$C,2,0),"Not Mapped"))</f>
        <v/>
      </c>
      <c r="P796" s="36">
        <f>IF($B796="","",IFERROR(VLOOKUP($B796,Mapping!$A:$C,3,0),"Not Mapped"))</f>
        <v/>
      </c>
      <c r="Q796" s="36">
        <f>IF($B796="","",IFERROR(VLOOKUP($O796,Leaders!$A:$B,2,0),"Not Mapped"))</f>
        <v/>
      </c>
      <c r="R796" s="36">
        <f>IF($B796="","",IF(COUNTIF(Exclusions!$A:$A,$B796)&gt;0,"Yes","No"))</f>
        <v/>
      </c>
      <c r="S796" s="38">
        <f>IF($B796="","",MIN(1,DAY($A796)/IF($N796="Superstore",Settings!$B$5,Settings!$B$4)))</f>
        <v/>
      </c>
      <c r="T796" s="38">
        <f>IF(OR($B796="",$G796="",$S796=0),"",$G796/$S796)</f>
        <v/>
      </c>
      <c r="U796" s="36">
        <f>IF($T796="","",IF($T796&lt;Settings!$B$8,"Critical",IF($T796&lt;Settings!$B$9,"Semi Critical","Non Critical")))</f>
        <v/>
      </c>
      <c r="V796" s="28" t="n"/>
      <c r="Z796">
        <f>IF($B796="","",IFERROR(VLOOKUP($B796,'Plan HC for CCA'!$A:$B,2,0),""))</f>
        <v/>
      </c>
      <c r="AA796">
        <f>IF(OR($B796="",$Z796=""),"",IF(N($M796)&lt;$Z796,"Delta","No Delta"))</f>
        <v/>
      </c>
      <c r="AB796">
        <f>IF(OR($B796="",$Z796=""),"",MAX(0,$Z796-N($M796)))</f>
        <v/>
      </c>
      <c r="AC796" s="46">
        <f>IF($B796="","",IFERROR(INDEX('CCA Util %'!$H:$H,MATCH($B796,'CCA Util %'!$E:$E,0)),""))</f>
        <v/>
      </c>
      <c r="AD796">
        <f>IF($B796="","",IFERROR(INDEX('CCA Util %'!$G:$G,MATCH($B796,'CCA Util %'!$E:$E,0)),""))</f>
        <v/>
      </c>
      <c r="AE796">
        <f>IF(OR($B796="",$U796=""),"",$U796&amp;" &amp; "&amp;IF(OR($AD796="",$AD796=0),"Util NA",$AD796&amp;" Util"))</f>
        <v/>
      </c>
    </row>
    <row r="797" ht="15.75" customHeight="1" s="42">
      <c r="A797" s="41" t="n"/>
      <c r="G797" s="38" t="n"/>
      <c r="H797" s="38" t="n"/>
      <c r="I797" s="38" t="n"/>
      <c r="J797" s="38" t="n"/>
      <c r="K797" s="38" t="n"/>
      <c r="L797" s="38" t="n"/>
      <c r="N797" s="36">
        <f>IF($B797="","",IF($C797="SUPERSTORE","Superstore","DH"))</f>
        <v/>
      </c>
      <c r="O797" s="36">
        <f>IF($B797="","",IFERROR(VLOOKUP($B797,Mapping!$A:$C,2,0),"Not Mapped"))</f>
        <v/>
      </c>
      <c r="P797" s="36">
        <f>IF($B797="","",IFERROR(VLOOKUP($B797,Mapping!$A:$C,3,0),"Not Mapped"))</f>
        <v/>
      </c>
      <c r="Q797" s="36">
        <f>IF($B797="","",IFERROR(VLOOKUP($O797,Leaders!$A:$B,2,0),"Not Mapped"))</f>
        <v/>
      </c>
      <c r="R797" s="36">
        <f>IF($B797="","",IF(COUNTIF(Exclusions!$A:$A,$B797)&gt;0,"Yes","No"))</f>
        <v/>
      </c>
      <c r="S797" s="38">
        <f>IF($B797="","",MIN(1,DAY($A797)/IF($N797="Superstore",Settings!$B$5,Settings!$B$4)))</f>
        <v/>
      </c>
      <c r="T797" s="38">
        <f>IF(OR($B797="",$G797="",$S797=0),"",$G797/$S797)</f>
        <v/>
      </c>
      <c r="U797" s="36">
        <f>IF($T797="","",IF($T797&lt;Settings!$B$8,"Critical",IF($T797&lt;Settings!$B$9,"Semi Critical","Non Critical")))</f>
        <v/>
      </c>
      <c r="V797" s="28" t="n"/>
      <c r="Z797">
        <f>IF($B797="","",IFERROR(VLOOKUP($B797,'Plan HC for CCA'!$A:$B,2,0),""))</f>
        <v/>
      </c>
      <c r="AA797">
        <f>IF(OR($B797="",$Z797=""),"",IF(N($M797)&lt;$Z797,"Delta","No Delta"))</f>
        <v/>
      </c>
      <c r="AB797">
        <f>IF(OR($B797="",$Z797=""),"",MAX(0,$Z797-N($M797)))</f>
        <v/>
      </c>
      <c r="AC797" s="46">
        <f>IF($B797="","",IFERROR(INDEX('CCA Util %'!$H:$H,MATCH($B797,'CCA Util %'!$E:$E,0)),""))</f>
        <v/>
      </c>
      <c r="AD797">
        <f>IF($B797="","",IFERROR(INDEX('CCA Util %'!$G:$G,MATCH($B797,'CCA Util %'!$E:$E,0)),""))</f>
        <v/>
      </c>
      <c r="AE797">
        <f>IF(OR($B797="",$U797=""),"",$U797&amp;" &amp; "&amp;IF(OR($AD797="",$AD797=0),"Util NA",$AD797&amp;" Util"))</f>
        <v/>
      </c>
    </row>
    <row r="798" ht="15.75" customHeight="1" s="42">
      <c r="A798" s="41" t="n"/>
      <c r="G798" s="38" t="n"/>
      <c r="H798" s="38" t="n"/>
      <c r="I798" s="38" t="n"/>
      <c r="J798" s="38" t="n"/>
      <c r="K798" s="38" t="n"/>
      <c r="L798" s="38" t="n"/>
      <c r="N798" s="36">
        <f>IF($B798="","",IF($C798="SUPERSTORE","Superstore","DH"))</f>
        <v/>
      </c>
      <c r="O798" s="36">
        <f>IF($B798="","",IFERROR(VLOOKUP($B798,Mapping!$A:$C,2,0),"Not Mapped"))</f>
        <v/>
      </c>
      <c r="P798" s="36">
        <f>IF($B798="","",IFERROR(VLOOKUP($B798,Mapping!$A:$C,3,0),"Not Mapped"))</f>
        <v/>
      </c>
      <c r="Q798" s="36">
        <f>IF($B798="","",IFERROR(VLOOKUP($O798,Leaders!$A:$B,2,0),"Not Mapped"))</f>
        <v/>
      </c>
      <c r="R798" s="36">
        <f>IF($B798="","",IF(COUNTIF(Exclusions!$A:$A,$B798)&gt;0,"Yes","No"))</f>
        <v/>
      </c>
      <c r="S798" s="38">
        <f>IF($B798="","",MIN(1,DAY($A798)/IF($N798="Superstore",Settings!$B$5,Settings!$B$4)))</f>
        <v/>
      </c>
      <c r="T798" s="38">
        <f>IF(OR($B798="",$G798="",$S798=0),"",$G798/$S798)</f>
        <v/>
      </c>
      <c r="U798" s="36">
        <f>IF($T798="","",IF($T798&lt;Settings!$B$8,"Critical",IF($T798&lt;Settings!$B$9,"Semi Critical","Non Critical")))</f>
        <v/>
      </c>
      <c r="V798" s="28" t="n"/>
      <c r="Z798">
        <f>IF($B798="","",IFERROR(VLOOKUP($B798,'Plan HC for CCA'!$A:$B,2,0),""))</f>
        <v/>
      </c>
      <c r="AA798">
        <f>IF(OR($B798="",$Z798=""),"",IF(N($M798)&lt;$Z798,"Delta","No Delta"))</f>
        <v/>
      </c>
      <c r="AB798">
        <f>IF(OR($B798="",$Z798=""),"",MAX(0,$Z798-N($M798)))</f>
        <v/>
      </c>
      <c r="AC798" s="46">
        <f>IF($B798="","",IFERROR(INDEX('CCA Util %'!$H:$H,MATCH($B798,'CCA Util %'!$E:$E,0)),""))</f>
        <v/>
      </c>
      <c r="AD798">
        <f>IF($B798="","",IFERROR(INDEX('CCA Util %'!$G:$G,MATCH($B798,'CCA Util %'!$E:$E,0)),""))</f>
        <v/>
      </c>
      <c r="AE798">
        <f>IF(OR($B798="",$U798=""),"",$U798&amp;" &amp; "&amp;IF(OR($AD798="",$AD798=0),"Util NA",$AD798&amp;" Util"))</f>
        <v/>
      </c>
    </row>
    <row r="799" ht="15.75" customHeight="1" s="42">
      <c r="A799" s="41" t="n"/>
      <c r="G799" s="38" t="n"/>
      <c r="H799" s="38" t="n"/>
      <c r="I799" s="38" t="n"/>
      <c r="J799" s="38" t="n"/>
      <c r="K799" s="38" t="n"/>
      <c r="L799" s="38" t="n"/>
      <c r="N799" s="36">
        <f>IF($B799="","",IF($C799="SUPERSTORE","Superstore","DH"))</f>
        <v/>
      </c>
      <c r="O799" s="36">
        <f>IF($B799="","",IFERROR(VLOOKUP($B799,Mapping!$A:$C,2,0),"Not Mapped"))</f>
        <v/>
      </c>
      <c r="P799" s="36">
        <f>IF($B799="","",IFERROR(VLOOKUP($B799,Mapping!$A:$C,3,0),"Not Mapped"))</f>
        <v/>
      </c>
      <c r="Q799" s="36">
        <f>IF($B799="","",IFERROR(VLOOKUP($O799,Leaders!$A:$B,2,0),"Not Mapped"))</f>
        <v/>
      </c>
      <c r="R799" s="36">
        <f>IF($B799="","",IF(COUNTIF(Exclusions!$A:$A,$B799)&gt;0,"Yes","No"))</f>
        <v/>
      </c>
      <c r="S799" s="38">
        <f>IF($B799="","",MIN(1,DAY($A799)/IF($N799="Superstore",Settings!$B$5,Settings!$B$4)))</f>
        <v/>
      </c>
      <c r="T799" s="38">
        <f>IF(OR($B799="",$G799="",$S799=0),"",$G799/$S799)</f>
        <v/>
      </c>
      <c r="U799" s="36">
        <f>IF($T799="","",IF($T799&lt;Settings!$B$8,"Critical",IF($T799&lt;Settings!$B$9,"Semi Critical","Non Critical")))</f>
        <v/>
      </c>
      <c r="V799" s="28" t="n"/>
      <c r="Z799">
        <f>IF($B799="","",IFERROR(VLOOKUP($B799,'Plan HC for CCA'!$A:$B,2,0),""))</f>
        <v/>
      </c>
      <c r="AA799">
        <f>IF(OR($B799="",$Z799=""),"",IF(N($M799)&lt;$Z799,"Delta","No Delta"))</f>
        <v/>
      </c>
      <c r="AB799">
        <f>IF(OR($B799="",$Z799=""),"",MAX(0,$Z799-N($M799)))</f>
        <v/>
      </c>
      <c r="AC799" s="46">
        <f>IF($B799="","",IFERROR(INDEX('CCA Util %'!$H:$H,MATCH($B799,'CCA Util %'!$E:$E,0)),""))</f>
        <v/>
      </c>
      <c r="AD799">
        <f>IF($B799="","",IFERROR(INDEX('CCA Util %'!$G:$G,MATCH($B799,'CCA Util %'!$E:$E,0)),""))</f>
        <v/>
      </c>
      <c r="AE799">
        <f>IF(OR($B799="",$U799=""),"",$U799&amp;" &amp; "&amp;IF(OR($AD799="",$AD799=0),"Util NA",$AD799&amp;" Util"))</f>
        <v/>
      </c>
    </row>
    <row r="800" ht="15.75" customHeight="1" s="42">
      <c r="A800" s="41" t="n"/>
      <c r="G800" s="38" t="n"/>
      <c r="H800" s="38" t="n"/>
      <c r="I800" s="38" t="n"/>
      <c r="J800" s="38" t="n"/>
      <c r="K800" s="38" t="n"/>
      <c r="L800" s="38" t="n"/>
      <c r="N800" s="36">
        <f>IF($B800="","",IF($C800="SUPERSTORE","Superstore","DH"))</f>
        <v/>
      </c>
      <c r="O800" s="36">
        <f>IF($B800="","",IFERROR(VLOOKUP($B800,Mapping!$A:$C,2,0),"Not Mapped"))</f>
        <v/>
      </c>
      <c r="P800" s="36">
        <f>IF($B800="","",IFERROR(VLOOKUP($B800,Mapping!$A:$C,3,0),"Not Mapped"))</f>
        <v/>
      </c>
      <c r="Q800" s="36">
        <f>IF($B800="","",IFERROR(VLOOKUP($O800,Leaders!$A:$B,2,0),"Not Mapped"))</f>
        <v/>
      </c>
      <c r="R800" s="36">
        <f>IF($B800="","",IF(COUNTIF(Exclusions!$A:$A,$B800)&gt;0,"Yes","No"))</f>
        <v/>
      </c>
      <c r="S800" s="38">
        <f>IF($B800="","",MIN(1,DAY($A800)/IF($N800="Superstore",Settings!$B$5,Settings!$B$4)))</f>
        <v/>
      </c>
      <c r="T800" s="38">
        <f>IF(OR($B800="",$G800="",$S800=0),"",$G800/$S800)</f>
        <v/>
      </c>
      <c r="U800" s="36">
        <f>IF($T800="","",IF($T800&lt;Settings!$B$8,"Critical",IF($T800&lt;Settings!$B$9,"Semi Critical","Non Critical")))</f>
        <v/>
      </c>
      <c r="V800" s="28" t="n"/>
      <c r="Z800">
        <f>IF($B800="","",IFERROR(VLOOKUP($B800,'Plan HC for CCA'!$A:$B,2,0),""))</f>
        <v/>
      </c>
      <c r="AA800">
        <f>IF(OR($B800="",$Z800=""),"",IF(N($M800)&lt;$Z800,"Delta","No Delta"))</f>
        <v/>
      </c>
      <c r="AB800">
        <f>IF(OR($B800="",$Z800=""),"",MAX(0,$Z800-N($M800)))</f>
        <v/>
      </c>
      <c r="AC800" s="46">
        <f>IF($B800="","",IFERROR(INDEX('CCA Util %'!$H:$H,MATCH($B800,'CCA Util %'!$E:$E,0)),""))</f>
        <v/>
      </c>
      <c r="AD800">
        <f>IF($B800="","",IFERROR(INDEX('CCA Util %'!$G:$G,MATCH($B800,'CCA Util %'!$E:$E,0)),""))</f>
        <v/>
      </c>
      <c r="AE800">
        <f>IF(OR($B800="",$U800=""),"",$U800&amp;" &amp; "&amp;IF(OR($AD800="",$AD800=0),"Util NA",$AD800&amp;" Util"))</f>
        <v/>
      </c>
    </row>
    <row r="801" ht="15.75" customHeight="1" s="42">
      <c r="A801" s="41" t="n"/>
      <c r="G801" s="38" t="n"/>
      <c r="H801" s="38" t="n"/>
      <c r="I801" s="38" t="n"/>
      <c r="J801" s="38" t="n"/>
      <c r="K801" s="38" t="n"/>
      <c r="L801" s="38" t="n"/>
      <c r="N801" s="36">
        <f>IF($B801="","",IF($C801="SUPERSTORE","Superstore","DH"))</f>
        <v/>
      </c>
      <c r="O801" s="36">
        <f>IF($B801="","",IFERROR(VLOOKUP($B801,Mapping!$A:$C,2,0),"Not Mapped"))</f>
        <v/>
      </c>
      <c r="P801" s="36">
        <f>IF($B801="","",IFERROR(VLOOKUP($B801,Mapping!$A:$C,3,0),"Not Mapped"))</f>
        <v/>
      </c>
      <c r="Q801" s="36">
        <f>IF($B801="","",IFERROR(VLOOKUP($O801,Leaders!$A:$B,2,0),"Not Mapped"))</f>
        <v/>
      </c>
      <c r="R801" s="36">
        <f>IF($B801="","",IF(COUNTIF(Exclusions!$A:$A,$B801)&gt;0,"Yes","No"))</f>
        <v/>
      </c>
      <c r="S801" s="38">
        <f>IF($B801="","",MIN(1,DAY($A801)/IF($N801="Superstore",Settings!$B$5,Settings!$B$4)))</f>
        <v/>
      </c>
      <c r="T801" s="38">
        <f>IF(OR($B801="",$G801="",$S801=0),"",$G801/$S801)</f>
        <v/>
      </c>
      <c r="U801" s="36">
        <f>IF($T801="","",IF($T801&lt;Settings!$B$8,"Critical",IF($T801&lt;Settings!$B$9,"Semi Critical","Non Critical")))</f>
        <v/>
      </c>
      <c r="V801" s="28" t="n"/>
      <c r="Z801">
        <f>IF($B801="","",IFERROR(VLOOKUP($B801,'Plan HC for CCA'!$A:$B,2,0),""))</f>
        <v/>
      </c>
      <c r="AA801">
        <f>IF(OR($B801="",$Z801=""),"",IF(N($M801)&lt;$Z801,"Delta","No Delta"))</f>
        <v/>
      </c>
      <c r="AB801">
        <f>IF(OR($B801="",$Z801=""),"",MAX(0,$Z801-N($M801)))</f>
        <v/>
      </c>
      <c r="AC801" s="46">
        <f>IF($B801="","",IFERROR(INDEX('CCA Util %'!$H:$H,MATCH($B801,'CCA Util %'!$E:$E,0)),""))</f>
        <v/>
      </c>
      <c r="AD801">
        <f>IF($B801="","",IFERROR(INDEX('CCA Util %'!$G:$G,MATCH($B801,'CCA Util %'!$E:$E,0)),""))</f>
        <v/>
      </c>
      <c r="AE801">
        <f>IF(OR($B801="",$U801=""),"",$U801&amp;" &amp; "&amp;IF(OR($AD801="",$AD801=0),"Util NA",$AD801&amp;" Util"))</f>
        <v/>
      </c>
    </row>
    <row r="802" ht="15.75" customHeight="1" s="42">
      <c r="A802" s="41" t="n"/>
      <c r="G802" s="38" t="n"/>
      <c r="H802" s="38" t="n"/>
      <c r="I802" s="38" t="n"/>
      <c r="J802" s="38" t="n"/>
      <c r="K802" s="38" t="n"/>
      <c r="L802" s="38" t="n"/>
      <c r="N802" s="36">
        <f>IF($B802="","",IF($C802="SUPERSTORE","Superstore","DH"))</f>
        <v/>
      </c>
      <c r="O802" s="36">
        <f>IF($B802="","",IFERROR(VLOOKUP($B802,Mapping!$A:$C,2,0),"Not Mapped"))</f>
        <v/>
      </c>
      <c r="P802" s="36">
        <f>IF($B802="","",IFERROR(VLOOKUP($B802,Mapping!$A:$C,3,0),"Not Mapped"))</f>
        <v/>
      </c>
      <c r="Q802" s="36">
        <f>IF($B802="","",IFERROR(VLOOKUP($O802,Leaders!$A:$B,2,0),"Not Mapped"))</f>
        <v/>
      </c>
      <c r="R802" s="36">
        <f>IF($B802="","",IF(COUNTIF(Exclusions!$A:$A,$B802)&gt;0,"Yes","No"))</f>
        <v/>
      </c>
      <c r="S802" s="38">
        <f>IF($B802="","",MIN(1,DAY($A802)/IF($N802="Superstore",Settings!$B$5,Settings!$B$4)))</f>
        <v/>
      </c>
      <c r="T802" s="38">
        <f>IF(OR($B802="",$G802="",$S802=0),"",$G802/$S802)</f>
        <v/>
      </c>
      <c r="U802" s="36">
        <f>IF($T802="","",IF($T802&lt;Settings!$B$8,"Critical",IF($T802&lt;Settings!$B$9,"Semi Critical","Non Critical")))</f>
        <v/>
      </c>
      <c r="V802" s="28" t="n"/>
      <c r="Z802">
        <f>IF($B802="","",IFERROR(VLOOKUP($B802,'Plan HC for CCA'!$A:$B,2,0),""))</f>
        <v/>
      </c>
      <c r="AA802">
        <f>IF(OR($B802="",$Z802=""),"",IF(N($M802)&lt;$Z802,"Delta","No Delta"))</f>
        <v/>
      </c>
      <c r="AB802">
        <f>IF(OR($B802="",$Z802=""),"",MAX(0,$Z802-N($M802)))</f>
        <v/>
      </c>
      <c r="AC802" s="46">
        <f>IF($B802="","",IFERROR(INDEX('CCA Util %'!$H:$H,MATCH($B802,'CCA Util %'!$E:$E,0)),""))</f>
        <v/>
      </c>
      <c r="AD802">
        <f>IF($B802="","",IFERROR(INDEX('CCA Util %'!$G:$G,MATCH($B802,'CCA Util %'!$E:$E,0)),""))</f>
        <v/>
      </c>
      <c r="AE802">
        <f>IF(OR($B802="",$U802=""),"",$U802&amp;" &amp; "&amp;IF(OR($AD802="",$AD802=0),"Util NA",$AD802&amp;" Util"))</f>
        <v/>
      </c>
    </row>
    <row r="803" ht="15.75" customHeight="1" s="42">
      <c r="A803" s="41" t="n"/>
      <c r="G803" s="38" t="n"/>
      <c r="H803" s="38" t="n"/>
      <c r="I803" s="38" t="n"/>
      <c r="J803" s="38" t="n"/>
      <c r="K803" s="38" t="n"/>
      <c r="L803" s="38" t="n"/>
      <c r="N803" s="36">
        <f>IF($B803="","",IF($C803="SUPERSTORE","Superstore","DH"))</f>
        <v/>
      </c>
      <c r="O803" s="36">
        <f>IF($B803="","",IFERROR(VLOOKUP($B803,Mapping!$A:$C,2,0),"Not Mapped"))</f>
        <v/>
      </c>
      <c r="P803" s="36">
        <f>IF($B803="","",IFERROR(VLOOKUP($B803,Mapping!$A:$C,3,0),"Not Mapped"))</f>
        <v/>
      </c>
      <c r="Q803" s="36">
        <f>IF($B803="","",IFERROR(VLOOKUP($O803,Leaders!$A:$B,2,0),"Not Mapped"))</f>
        <v/>
      </c>
      <c r="R803" s="36">
        <f>IF($B803="","",IF(COUNTIF(Exclusions!$A:$A,$B803)&gt;0,"Yes","No"))</f>
        <v/>
      </c>
      <c r="S803" s="38">
        <f>IF($B803="","",MIN(1,DAY($A803)/IF($N803="Superstore",Settings!$B$5,Settings!$B$4)))</f>
        <v/>
      </c>
      <c r="T803" s="38">
        <f>IF(OR($B803="",$G803="",$S803=0),"",$G803/$S803)</f>
        <v/>
      </c>
      <c r="U803" s="36">
        <f>IF($T803="","",IF($T803&lt;Settings!$B$8,"Critical",IF($T803&lt;Settings!$B$9,"Semi Critical","Non Critical")))</f>
        <v/>
      </c>
      <c r="V803" s="28" t="n"/>
      <c r="Z803">
        <f>IF($B803="","",IFERROR(VLOOKUP($B803,'Plan HC for CCA'!$A:$B,2,0),""))</f>
        <v/>
      </c>
      <c r="AA803">
        <f>IF(OR($B803="",$Z803=""),"",IF(N($M803)&lt;$Z803,"Delta","No Delta"))</f>
        <v/>
      </c>
      <c r="AB803">
        <f>IF(OR($B803="",$Z803=""),"",MAX(0,$Z803-N($M803)))</f>
        <v/>
      </c>
      <c r="AC803" s="46">
        <f>IF($B803="","",IFERROR(INDEX('CCA Util %'!$H:$H,MATCH($B803,'CCA Util %'!$E:$E,0)),""))</f>
        <v/>
      </c>
      <c r="AD803">
        <f>IF($B803="","",IFERROR(INDEX('CCA Util %'!$G:$G,MATCH($B803,'CCA Util %'!$E:$E,0)),""))</f>
        <v/>
      </c>
      <c r="AE803">
        <f>IF(OR($B803="",$U803=""),"",$U803&amp;" &amp; "&amp;IF(OR($AD803="",$AD803=0),"Util NA",$AD803&amp;" Util"))</f>
        <v/>
      </c>
    </row>
    <row r="804" ht="15.75" customHeight="1" s="42">
      <c r="A804" s="41" t="n"/>
      <c r="G804" s="38" t="n"/>
      <c r="H804" s="38" t="n"/>
      <c r="I804" s="38" t="n"/>
      <c r="J804" s="38" t="n"/>
      <c r="K804" s="38" t="n"/>
      <c r="L804" s="38" t="n"/>
      <c r="N804" s="36">
        <f>IF($B804="","",IF($C804="SUPERSTORE","Superstore","DH"))</f>
        <v/>
      </c>
      <c r="O804" s="36">
        <f>IF($B804="","",IFERROR(VLOOKUP($B804,Mapping!$A:$C,2,0),"Not Mapped"))</f>
        <v/>
      </c>
      <c r="P804" s="36">
        <f>IF($B804="","",IFERROR(VLOOKUP($B804,Mapping!$A:$C,3,0),"Not Mapped"))</f>
        <v/>
      </c>
      <c r="Q804" s="36">
        <f>IF($B804="","",IFERROR(VLOOKUP($O804,Leaders!$A:$B,2,0),"Not Mapped"))</f>
        <v/>
      </c>
      <c r="R804" s="36">
        <f>IF($B804="","",IF(COUNTIF(Exclusions!$A:$A,$B804)&gt;0,"Yes","No"))</f>
        <v/>
      </c>
      <c r="S804" s="38">
        <f>IF($B804="","",MIN(1,DAY($A804)/IF($N804="Superstore",Settings!$B$5,Settings!$B$4)))</f>
        <v/>
      </c>
      <c r="T804" s="38">
        <f>IF(OR($B804="",$G804="",$S804=0),"",$G804/$S804)</f>
        <v/>
      </c>
      <c r="U804" s="36">
        <f>IF($T804="","",IF($T804&lt;Settings!$B$8,"Critical",IF($T804&lt;Settings!$B$9,"Semi Critical","Non Critical")))</f>
        <v/>
      </c>
      <c r="V804" s="28" t="n"/>
      <c r="Z804">
        <f>IF($B804="","",IFERROR(VLOOKUP($B804,'Plan HC for CCA'!$A:$B,2,0),""))</f>
        <v/>
      </c>
      <c r="AA804">
        <f>IF(OR($B804="",$Z804=""),"",IF(N($M804)&lt;$Z804,"Delta","No Delta"))</f>
        <v/>
      </c>
      <c r="AB804">
        <f>IF(OR($B804="",$Z804=""),"",MAX(0,$Z804-N($M804)))</f>
        <v/>
      </c>
      <c r="AC804" s="46">
        <f>IF($B804="","",IFERROR(INDEX('CCA Util %'!$H:$H,MATCH($B804,'CCA Util %'!$E:$E,0)),""))</f>
        <v/>
      </c>
      <c r="AD804">
        <f>IF($B804="","",IFERROR(INDEX('CCA Util %'!$G:$G,MATCH($B804,'CCA Util %'!$E:$E,0)),""))</f>
        <v/>
      </c>
      <c r="AE804">
        <f>IF(OR($B804="",$U804=""),"",$U804&amp;" &amp; "&amp;IF(OR($AD804="",$AD804=0),"Util NA",$AD804&amp;" Util"))</f>
        <v/>
      </c>
    </row>
    <row r="805" ht="15.75" customHeight="1" s="42">
      <c r="A805" s="41" t="n"/>
      <c r="G805" s="38" t="n"/>
      <c r="H805" s="38" t="n"/>
      <c r="I805" s="38" t="n"/>
      <c r="J805" s="38" t="n"/>
      <c r="K805" s="38" t="n"/>
      <c r="L805" s="38" t="n"/>
      <c r="N805" s="36">
        <f>IF($B805="","",IF($C805="SUPERSTORE","Superstore","DH"))</f>
        <v/>
      </c>
      <c r="O805" s="36">
        <f>IF($B805="","",IFERROR(VLOOKUP($B805,Mapping!$A:$C,2,0),"Not Mapped"))</f>
        <v/>
      </c>
      <c r="P805" s="36">
        <f>IF($B805="","",IFERROR(VLOOKUP($B805,Mapping!$A:$C,3,0),"Not Mapped"))</f>
        <v/>
      </c>
      <c r="Q805" s="36">
        <f>IF($B805="","",IFERROR(VLOOKUP($O805,Leaders!$A:$B,2,0),"Not Mapped"))</f>
        <v/>
      </c>
      <c r="R805" s="36">
        <f>IF($B805="","",IF(COUNTIF(Exclusions!$A:$A,$B805)&gt;0,"Yes","No"))</f>
        <v/>
      </c>
      <c r="S805" s="38">
        <f>IF($B805="","",MIN(1,DAY($A805)/IF($N805="Superstore",Settings!$B$5,Settings!$B$4)))</f>
        <v/>
      </c>
      <c r="T805" s="38">
        <f>IF(OR($B805="",$G805="",$S805=0),"",$G805/$S805)</f>
        <v/>
      </c>
      <c r="U805" s="36">
        <f>IF($T805="","",IF($T805&lt;Settings!$B$8,"Critical",IF($T805&lt;Settings!$B$9,"Semi Critical","Non Critical")))</f>
        <v/>
      </c>
      <c r="V805" s="28" t="n"/>
      <c r="Z805">
        <f>IF($B805="","",IFERROR(VLOOKUP($B805,'Plan HC for CCA'!$A:$B,2,0),""))</f>
        <v/>
      </c>
      <c r="AA805">
        <f>IF(OR($B805="",$Z805=""),"",IF(N($M805)&lt;$Z805,"Delta","No Delta"))</f>
        <v/>
      </c>
      <c r="AB805">
        <f>IF(OR($B805="",$Z805=""),"",MAX(0,$Z805-N($M805)))</f>
        <v/>
      </c>
      <c r="AC805" s="46">
        <f>IF($B805="","",IFERROR(INDEX('CCA Util %'!$H:$H,MATCH($B805,'CCA Util %'!$E:$E,0)),""))</f>
        <v/>
      </c>
      <c r="AD805">
        <f>IF($B805="","",IFERROR(INDEX('CCA Util %'!$G:$G,MATCH($B805,'CCA Util %'!$E:$E,0)),""))</f>
        <v/>
      </c>
      <c r="AE805">
        <f>IF(OR($B805="",$U805=""),"",$U805&amp;" &amp; "&amp;IF(OR($AD805="",$AD805=0),"Util NA",$AD805&amp;" Util"))</f>
        <v/>
      </c>
    </row>
    <row r="806" ht="15.75" customHeight="1" s="42">
      <c r="A806" s="41" t="n"/>
      <c r="G806" s="38" t="n"/>
      <c r="H806" s="38" t="n"/>
      <c r="I806" s="38" t="n"/>
      <c r="J806" s="38" t="n"/>
      <c r="K806" s="38" t="n"/>
      <c r="L806" s="38" t="n"/>
      <c r="N806" s="36">
        <f>IF($B806="","",IF($C806="SUPERSTORE","Superstore","DH"))</f>
        <v/>
      </c>
      <c r="O806" s="36">
        <f>IF($B806="","",IFERROR(VLOOKUP($B806,Mapping!$A:$C,2,0),"Not Mapped"))</f>
        <v/>
      </c>
      <c r="P806" s="36">
        <f>IF($B806="","",IFERROR(VLOOKUP($B806,Mapping!$A:$C,3,0),"Not Mapped"))</f>
        <v/>
      </c>
      <c r="Q806" s="36">
        <f>IF($B806="","",IFERROR(VLOOKUP($O806,Leaders!$A:$B,2,0),"Not Mapped"))</f>
        <v/>
      </c>
      <c r="R806" s="36">
        <f>IF($B806="","",IF(COUNTIF(Exclusions!$A:$A,$B806)&gt;0,"Yes","No"))</f>
        <v/>
      </c>
      <c r="S806" s="38">
        <f>IF($B806="","",MIN(1,DAY($A806)/IF($N806="Superstore",Settings!$B$5,Settings!$B$4)))</f>
        <v/>
      </c>
      <c r="T806" s="38">
        <f>IF(OR($B806="",$G806="",$S806=0),"",$G806/$S806)</f>
        <v/>
      </c>
      <c r="U806" s="36">
        <f>IF($T806="","",IF($T806&lt;Settings!$B$8,"Critical",IF($T806&lt;Settings!$B$9,"Semi Critical","Non Critical")))</f>
        <v/>
      </c>
      <c r="V806" s="28" t="n"/>
      <c r="Z806">
        <f>IF($B806="","",IFERROR(VLOOKUP($B806,'Plan HC for CCA'!$A:$B,2,0),""))</f>
        <v/>
      </c>
      <c r="AA806">
        <f>IF(OR($B806="",$Z806=""),"",IF(N($M806)&lt;$Z806,"Delta","No Delta"))</f>
        <v/>
      </c>
      <c r="AB806">
        <f>IF(OR($B806="",$Z806=""),"",MAX(0,$Z806-N($M806)))</f>
        <v/>
      </c>
      <c r="AC806" s="46">
        <f>IF($B806="","",IFERROR(INDEX('CCA Util %'!$H:$H,MATCH($B806,'CCA Util %'!$E:$E,0)),""))</f>
        <v/>
      </c>
      <c r="AD806">
        <f>IF($B806="","",IFERROR(INDEX('CCA Util %'!$G:$G,MATCH($B806,'CCA Util %'!$E:$E,0)),""))</f>
        <v/>
      </c>
      <c r="AE806">
        <f>IF(OR($B806="",$U806=""),"",$U806&amp;" &amp; "&amp;IF(OR($AD806="",$AD806=0),"Util NA",$AD806&amp;" Util"))</f>
        <v/>
      </c>
    </row>
    <row r="807" ht="15.75" customHeight="1" s="42">
      <c r="A807" s="41" t="n"/>
      <c r="G807" s="38" t="n"/>
      <c r="H807" s="38" t="n"/>
      <c r="I807" s="38" t="n"/>
      <c r="J807" s="38" t="n"/>
      <c r="K807" s="38" t="n"/>
      <c r="L807" s="38" t="n"/>
      <c r="N807" s="36">
        <f>IF($B807="","",IF($C807="SUPERSTORE","Superstore","DH"))</f>
        <v/>
      </c>
      <c r="O807" s="36">
        <f>IF($B807="","",IFERROR(VLOOKUP($B807,Mapping!$A:$C,2,0),"Not Mapped"))</f>
        <v/>
      </c>
      <c r="P807" s="36">
        <f>IF($B807="","",IFERROR(VLOOKUP($B807,Mapping!$A:$C,3,0),"Not Mapped"))</f>
        <v/>
      </c>
      <c r="Q807" s="36">
        <f>IF($B807="","",IFERROR(VLOOKUP($O807,Leaders!$A:$B,2,0),"Not Mapped"))</f>
        <v/>
      </c>
      <c r="R807" s="36">
        <f>IF($B807="","",IF(COUNTIF(Exclusions!$A:$A,$B807)&gt;0,"Yes","No"))</f>
        <v/>
      </c>
      <c r="S807" s="38">
        <f>IF($B807="","",MIN(1,DAY($A807)/IF($N807="Superstore",Settings!$B$5,Settings!$B$4)))</f>
        <v/>
      </c>
      <c r="T807" s="38">
        <f>IF(OR($B807="",$G807="",$S807=0),"",$G807/$S807)</f>
        <v/>
      </c>
      <c r="U807" s="36">
        <f>IF($T807="","",IF($T807&lt;Settings!$B$8,"Critical",IF($T807&lt;Settings!$B$9,"Semi Critical","Non Critical")))</f>
        <v/>
      </c>
      <c r="V807" s="28" t="n"/>
      <c r="Z807">
        <f>IF($B807="","",IFERROR(VLOOKUP($B807,'Plan HC for CCA'!$A:$B,2,0),""))</f>
        <v/>
      </c>
      <c r="AA807">
        <f>IF(OR($B807="",$Z807=""),"",IF(N($M807)&lt;$Z807,"Delta","No Delta"))</f>
        <v/>
      </c>
      <c r="AB807">
        <f>IF(OR($B807="",$Z807=""),"",MAX(0,$Z807-N($M807)))</f>
        <v/>
      </c>
      <c r="AC807" s="46">
        <f>IF($B807="","",IFERROR(INDEX('CCA Util %'!$H:$H,MATCH($B807,'CCA Util %'!$E:$E,0)),""))</f>
        <v/>
      </c>
      <c r="AD807">
        <f>IF($B807="","",IFERROR(INDEX('CCA Util %'!$G:$G,MATCH($B807,'CCA Util %'!$E:$E,0)),""))</f>
        <v/>
      </c>
      <c r="AE807">
        <f>IF(OR($B807="",$U807=""),"",$U807&amp;" &amp; "&amp;IF(OR($AD807="",$AD807=0),"Util NA",$AD807&amp;" Util"))</f>
        <v/>
      </c>
    </row>
    <row r="808" ht="15.75" customHeight="1" s="42">
      <c r="A808" s="41" t="n"/>
      <c r="G808" s="38" t="n"/>
      <c r="H808" s="38" t="n"/>
      <c r="I808" s="38" t="n"/>
      <c r="J808" s="38" t="n"/>
      <c r="K808" s="38" t="n"/>
      <c r="L808" s="38" t="n"/>
      <c r="N808" s="36">
        <f>IF($B808="","",IF($C808="SUPERSTORE","Superstore","DH"))</f>
        <v/>
      </c>
      <c r="O808" s="36">
        <f>IF($B808="","",IFERROR(VLOOKUP($B808,Mapping!$A:$C,2,0),"Not Mapped"))</f>
        <v/>
      </c>
      <c r="P808" s="36">
        <f>IF($B808="","",IFERROR(VLOOKUP($B808,Mapping!$A:$C,3,0),"Not Mapped"))</f>
        <v/>
      </c>
      <c r="Q808" s="36">
        <f>IF($B808="","",IFERROR(VLOOKUP($O808,Leaders!$A:$B,2,0),"Not Mapped"))</f>
        <v/>
      </c>
      <c r="R808" s="36">
        <f>IF($B808="","",IF(COUNTIF(Exclusions!$A:$A,$B808)&gt;0,"Yes","No"))</f>
        <v/>
      </c>
      <c r="S808" s="38">
        <f>IF($B808="","",MIN(1,DAY($A808)/IF($N808="Superstore",Settings!$B$5,Settings!$B$4)))</f>
        <v/>
      </c>
      <c r="T808" s="38">
        <f>IF(OR($B808="",$G808="",$S808=0),"",$G808/$S808)</f>
        <v/>
      </c>
      <c r="U808" s="36">
        <f>IF($T808="","",IF($T808&lt;Settings!$B$8,"Critical",IF($T808&lt;Settings!$B$9,"Semi Critical","Non Critical")))</f>
        <v/>
      </c>
      <c r="V808" s="28" t="n"/>
      <c r="Z808">
        <f>IF($B808="","",IFERROR(VLOOKUP($B808,'Plan HC for CCA'!$A:$B,2,0),""))</f>
        <v/>
      </c>
      <c r="AA808">
        <f>IF(OR($B808="",$Z808=""),"",IF(N($M808)&lt;$Z808,"Delta","No Delta"))</f>
        <v/>
      </c>
      <c r="AB808">
        <f>IF(OR($B808="",$Z808=""),"",MAX(0,$Z808-N($M808)))</f>
        <v/>
      </c>
      <c r="AC808" s="46">
        <f>IF($B808="","",IFERROR(INDEX('CCA Util %'!$H:$H,MATCH($B808,'CCA Util %'!$E:$E,0)),""))</f>
        <v/>
      </c>
      <c r="AD808">
        <f>IF($B808="","",IFERROR(INDEX('CCA Util %'!$G:$G,MATCH($B808,'CCA Util %'!$E:$E,0)),""))</f>
        <v/>
      </c>
      <c r="AE808">
        <f>IF(OR($B808="",$U808=""),"",$U808&amp;" &amp; "&amp;IF(OR($AD808="",$AD808=0),"Util NA",$AD808&amp;" Util"))</f>
        <v/>
      </c>
    </row>
    <row r="809" ht="15.75" customHeight="1" s="42">
      <c r="A809" s="41" t="n"/>
      <c r="G809" s="38" t="n"/>
      <c r="H809" s="38" t="n"/>
      <c r="I809" s="38" t="n"/>
      <c r="J809" s="38" t="n"/>
      <c r="K809" s="38" t="n"/>
      <c r="L809" s="38" t="n"/>
      <c r="N809" s="36">
        <f>IF($B809="","",IF($C809="SUPERSTORE","Superstore","DH"))</f>
        <v/>
      </c>
      <c r="O809" s="36">
        <f>IF($B809="","",IFERROR(VLOOKUP($B809,Mapping!$A:$C,2,0),"Not Mapped"))</f>
        <v/>
      </c>
      <c r="P809" s="36">
        <f>IF($B809="","",IFERROR(VLOOKUP($B809,Mapping!$A:$C,3,0),"Not Mapped"))</f>
        <v/>
      </c>
      <c r="Q809" s="36">
        <f>IF($B809="","",IFERROR(VLOOKUP($O809,Leaders!$A:$B,2,0),"Not Mapped"))</f>
        <v/>
      </c>
      <c r="R809" s="36">
        <f>IF($B809="","",IF(COUNTIF(Exclusions!$A:$A,$B809)&gt;0,"Yes","No"))</f>
        <v/>
      </c>
      <c r="S809" s="38">
        <f>IF($B809="","",MIN(1,DAY($A809)/IF($N809="Superstore",Settings!$B$5,Settings!$B$4)))</f>
        <v/>
      </c>
      <c r="T809" s="38">
        <f>IF(OR($B809="",$G809="",$S809=0),"",$G809/$S809)</f>
        <v/>
      </c>
      <c r="U809" s="36">
        <f>IF($T809="","",IF($T809&lt;Settings!$B$8,"Critical",IF($T809&lt;Settings!$B$9,"Semi Critical","Non Critical")))</f>
        <v/>
      </c>
      <c r="V809" s="28" t="n"/>
      <c r="Z809">
        <f>IF($B809="","",IFERROR(VLOOKUP($B809,'Plan HC for CCA'!$A:$B,2,0),""))</f>
        <v/>
      </c>
      <c r="AA809">
        <f>IF(OR($B809="",$Z809=""),"",IF(N($M809)&lt;$Z809,"Delta","No Delta"))</f>
        <v/>
      </c>
      <c r="AB809">
        <f>IF(OR($B809="",$Z809=""),"",MAX(0,$Z809-N($M809)))</f>
        <v/>
      </c>
      <c r="AC809" s="46">
        <f>IF($B809="","",IFERROR(INDEX('CCA Util %'!$H:$H,MATCH($B809,'CCA Util %'!$E:$E,0)),""))</f>
        <v/>
      </c>
      <c r="AD809">
        <f>IF($B809="","",IFERROR(INDEX('CCA Util %'!$G:$G,MATCH($B809,'CCA Util %'!$E:$E,0)),""))</f>
        <v/>
      </c>
      <c r="AE809">
        <f>IF(OR($B809="",$U809=""),"",$U809&amp;" &amp; "&amp;IF(OR($AD809="",$AD809=0),"Util NA",$AD809&amp;" Util"))</f>
        <v/>
      </c>
    </row>
    <row r="810" ht="15.75" customHeight="1" s="42">
      <c r="A810" s="41" t="n"/>
      <c r="G810" s="38" t="n"/>
      <c r="H810" s="38" t="n"/>
      <c r="I810" s="38" t="n"/>
      <c r="J810" s="38" t="n"/>
      <c r="K810" s="38" t="n"/>
      <c r="L810" s="38" t="n"/>
      <c r="N810" s="36">
        <f>IF($B810="","",IF($C810="SUPERSTORE","Superstore","DH"))</f>
        <v/>
      </c>
      <c r="O810" s="36">
        <f>IF($B810="","",IFERROR(VLOOKUP($B810,Mapping!$A:$C,2,0),"Not Mapped"))</f>
        <v/>
      </c>
      <c r="P810" s="36">
        <f>IF($B810="","",IFERROR(VLOOKUP($B810,Mapping!$A:$C,3,0),"Not Mapped"))</f>
        <v/>
      </c>
      <c r="Q810" s="36">
        <f>IF($B810="","",IFERROR(VLOOKUP($O810,Leaders!$A:$B,2,0),"Not Mapped"))</f>
        <v/>
      </c>
      <c r="R810" s="36">
        <f>IF($B810="","",IF(COUNTIF(Exclusions!$A:$A,$B810)&gt;0,"Yes","No"))</f>
        <v/>
      </c>
      <c r="S810" s="38">
        <f>IF($B810="","",MIN(1,DAY($A810)/IF($N810="Superstore",Settings!$B$5,Settings!$B$4)))</f>
        <v/>
      </c>
      <c r="T810" s="38">
        <f>IF(OR($B810="",$G810="",$S810=0),"",$G810/$S810)</f>
        <v/>
      </c>
      <c r="U810" s="36">
        <f>IF($T810="","",IF($T810&lt;Settings!$B$8,"Critical",IF($T810&lt;Settings!$B$9,"Semi Critical","Non Critical")))</f>
        <v/>
      </c>
      <c r="V810" s="28" t="n"/>
      <c r="Z810">
        <f>IF($B810="","",IFERROR(VLOOKUP($B810,'Plan HC for CCA'!$A:$B,2,0),""))</f>
        <v/>
      </c>
      <c r="AA810">
        <f>IF(OR($B810="",$Z810=""),"",IF(N($M810)&lt;$Z810,"Delta","No Delta"))</f>
        <v/>
      </c>
      <c r="AB810">
        <f>IF(OR($B810="",$Z810=""),"",MAX(0,$Z810-N($M810)))</f>
        <v/>
      </c>
      <c r="AC810" s="46">
        <f>IF($B810="","",IFERROR(INDEX('CCA Util %'!$H:$H,MATCH($B810,'CCA Util %'!$E:$E,0)),""))</f>
        <v/>
      </c>
      <c r="AD810">
        <f>IF($B810="","",IFERROR(INDEX('CCA Util %'!$G:$G,MATCH($B810,'CCA Util %'!$E:$E,0)),""))</f>
        <v/>
      </c>
      <c r="AE810">
        <f>IF(OR($B810="",$U810=""),"",$U810&amp;" &amp; "&amp;IF(OR($AD810="",$AD810=0),"Util NA",$AD810&amp;" Util"))</f>
        <v/>
      </c>
    </row>
    <row r="811" ht="15.75" customHeight="1" s="42">
      <c r="A811" s="41" t="n"/>
      <c r="G811" s="38" t="n"/>
      <c r="H811" s="38" t="n"/>
      <c r="I811" s="38" t="n"/>
      <c r="J811" s="38" t="n"/>
      <c r="K811" s="38" t="n"/>
      <c r="L811" s="38" t="n"/>
      <c r="N811" s="36">
        <f>IF($B811="","",IF($C811="SUPERSTORE","Superstore","DH"))</f>
        <v/>
      </c>
      <c r="O811" s="36">
        <f>IF($B811="","",IFERROR(VLOOKUP($B811,Mapping!$A:$C,2,0),"Not Mapped"))</f>
        <v/>
      </c>
      <c r="P811" s="36">
        <f>IF($B811="","",IFERROR(VLOOKUP($B811,Mapping!$A:$C,3,0),"Not Mapped"))</f>
        <v/>
      </c>
      <c r="Q811" s="36">
        <f>IF($B811="","",IFERROR(VLOOKUP($O811,Leaders!$A:$B,2,0),"Not Mapped"))</f>
        <v/>
      </c>
      <c r="R811" s="36">
        <f>IF($B811="","",IF(COUNTIF(Exclusions!$A:$A,$B811)&gt;0,"Yes","No"))</f>
        <v/>
      </c>
      <c r="S811" s="38">
        <f>IF($B811="","",MIN(1,DAY($A811)/IF($N811="Superstore",Settings!$B$5,Settings!$B$4)))</f>
        <v/>
      </c>
      <c r="T811" s="38">
        <f>IF(OR($B811="",$G811="",$S811=0),"",$G811/$S811)</f>
        <v/>
      </c>
      <c r="U811" s="36">
        <f>IF($T811="","",IF($T811&lt;Settings!$B$8,"Critical",IF($T811&lt;Settings!$B$9,"Semi Critical","Non Critical")))</f>
        <v/>
      </c>
      <c r="V811" s="28" t="n"/>
      <c r="Z811">
        <f>IF($B811="","",IFERROR(VLOOKUP($B811,'Plan HC for CCA'!$A:$B,2,0),""))</f>
        <v/>
      </c>
      <c r="AA811">
        <f>IF(OR($B811="",$Z811=""),"",IF(N($M811)&lt;$Z811,"Delta","No Delta"))</f>
        <v/>
      </c>
      <c r="AB811">
        <f>IF(OR($B811="",$Z811=""),"",MAX(0,$Z811-N($M811)))</f>
        <v/>
      </c>
      <c r="AC811" s="46">
        <f>IF($B811="","",IFERROR(INDEX('CCA Util %'!$H:$H,MATCH($B811,'CCA Util %'!$E:$E,0)),""))</f>
        <v/>
      </c>
      <c r="AD811">
        <f>IF($B811="","",IFERROR(INDEX('CCA Util %'!$G:$G,MATCH($B811,'CCA Util %'!$E:$E,0)),""))</f>
        <v/>
      </c>
      <c r="AE811">
        <f>IF(OR($B811="",$U811=""),"",$U811&amp;" &amp; "&amp;IF(OR($AD811="",$AD811=0),"Util NA",$AD811&amp;" Util"))</f>
        <v/>
      </c>
    </row>
    <row r="812" ht="15.75" customHeight="1" s="42">
      <c r="A812" s="41" t="n"/>
      <c r="G812" s="38" t="n"/>
      <c r="H812" s="38" t="n"/>
      <c r="I812" s="38" t="n"/>
      <c r="J812" s="38" t="n"/>
      <c r="K812" s="38" t="n"/>
      <c r="L812" s="38" t="n"/>
      <c r="N812" s="36">
        <f>IF($B812="","",IF($C812="SUPERSTORE","Superstore","DH"))</f>
        <v/>
      </c>
      <c r="O812" s="36">
        <f>IF($B812="","",IFERROR(VLOOKUP($B812,Mapping!$A:$C,2,0),"Not Mapped"))</f>
        <v/>
      </c>
      <c r="P812" s="36">
        <f>IF($B812="","",IFERROR(VLOOKUP($B812,Mapping!$A:$C,3,0),"Not Mapped"))</f>
        <v/>
      </c>
      <c r="Q812" s="36">
        <f>IF($B812="","",IFERROR(VLOOKUP($O812,Leaders!$A:$B,2,0),"Not Mapped"))</f>
        <v/>
      </c>
      <c r="R812" s="36">
        <f>IF($B812="","",IF(COUNTIF(Exclusions!$A:$A,$B812)&gt;0,"Yes","No"))</f>
        <v/>
      </c>
      <c r="S812" s="38">
        <f>IF($B812="","",MIN(1,DAY($A812)/IF($N812="Superstore",Settings!$B$5,Settings!$B$4)))</f>
        <v/>
      </c>
      <c r="T812" s="38">
        <f>IF(OR($B812="",$G812="",$S812=0),"",$G812/$S812)</f>
        <v/>
      </c>
      <c r="U812" s="36">
        <f>IF($T812="","",IF($T812&lt;Settings!$B$8,"Critical",IF($T812&lt;Settings!$B$9,"Semi Critical","Non Critical")))</f>
        <v/>
      </c>
      <c r="V812" s="28" t="n"/>
      <c r="Z812">
        <f>IF($B812="","",IFERROR(VLOOKUP($B812,'Plan HC for CCA'!$A:$B,2,0),""))</f>
        <v/>
      </c>
      <c r="AA812">
        <f>IF(OR($B812="",$Z812=""),"",IF(N($M812)&lt;$Z812,"Delta","No Delta"))</f>
        <v/>
      </c>
      <c r="AB812">
        <f>IF(OR($B812="",$Z812=""),"",MAX(0,$Z812-N($M812)))</f>
        <v/>
      </c>
      <c r="AC812" s="46">
        <f>IF($B812="","",IFERROR(INDEX('CCA Util %'!$H:$H,MATCH($B812,'CCA Util %'!$E:$E,0)),""))</f>
        <v/>
      </c>
      <c r="AD812">
        <f>IF($B812="","",IFERROR(INDEX('CCA Util %'!$G:$G,MATCH($B812,'CCA Util %'!$E:$E,0)),""))</f>
        <v/>
      </c>
      <c r="AE812">
        <f>IF(OR($B812="",$U812=""),"",$U812&amp;" &amp; "&amp;IF(OR($AD812="",$AD812=0),"Util NA",$AD812&amp;" Util"))</f>
        <v/>
      </c>
    </row>
    <row r="813" ht="15.75" customHeight="1" s="42">
      <c r="A813" s="41" t="n"/>
      <c r="G813" s="38" t="n"/>
      <c r="H813" s="38" t="n"/>
      <c r="I813" s="38" t="n"/>
      <c r="J813" s="38" t="n"/>
      <c r="K813" s="38" t="n"/>
      <c r="L813" s="38" t="n"/>
      <c r="N813" s="36">
        <f>IF($B813="","",IF($C813="SUPERSTORE","Superstore","DH"))</f>
        <v/>
      </c>
      <c r="O813" s="36">
        <f>IF($B813="","",IFERROR(VLOOKUP($B813,Mapping!$A:$C,2,0),"Not Mapped"))</f>
        <v/>
      </c>
      <c r="P813" s="36">
        <f>IF($B813="","",IFERROR(VLOOKUP($B813,Mapping!$A:$C,3,0),"Not Mapped"))</f>
        <v/>
      </c>
      <c r="Q813" s="36">
        <f>IF($B813="","",IFERROR(VLOOKUP($O813,Leaders!$A:$B,2,0),"Not Mapped"))</f>
        <v/>
      </c>
      <c r="R813" s="36">
        <f>IF($B813="","",IF(COUNTIF(Exclusions!$A:$A,$B813)&gt;0,"Yes","No"))</f>
        <v/>
      </c>
      <c r="S813" s="38">
        <f>IF($B813="","",MIN(1,DAY($A813)/IF($N813="Superstore",Settings!$B$5,Settings!$B$4)))</f>
        <v/>
      </c>
      <c r="T813" s="38">
        <f>IF(OR($B813="",$G813="",$S813=0),"",$G813/$S813)</f>
        <v/>
      </c>
      <c r="U813" s="36">
        <f>IF($T813="","",IF($T813&lt;Settings!$B$8,"Critical",IF($T813&lt;Settings!$B$9,"Semi Critical","Non Critical")))</f>
        <v/>
      </c>
      <c r="V813" s="28" t="n"/>
      <c r="Z813">
        <f>IF($B813="","",IFERROR(VLOOKUP($B813,'Plan HC for CCA'!$A:$B,2,0),""))</f>
        <v/>
      </c>
      <c r="AA813">
        <f>IF(OR($B813="",$Z813=""),"",IF(N($M813)&lt;$Z813,"Delta","No Delta"))</f>
        <v/>
      </c>
      <c r="AB813">
        <f>IF(OR($B813="",$Z813=""),"",MAX(0,$Z813-N($M813)))</f>
        <v/>
      </c>
      <c r="AC813" s="46">
        <f>IF($B813="","",IFERROR(INDEX('CCA Util %'!$H:$H,MATCH($B813,'CCA Util %'!$E:$E,0)),""))</f>
        <v/>
      </c>
      <c r="AD813">
        <f>IF($B813="","",IFERROR(INDEX('CCA Util %'!$G:$G,MATCH($B813,'CCA Util %'!$E:$E,0)),""))</f>
        <v/>
      </c>
      <c r="AE813">
        <f>IF(OR($B813="",$U813=""),"",$U813&amp;" &amp; "&amp;IF(OR($AD813="",$AD813=0),"Util NA",$AD813&amp;" Util"))</f>
        <v/>
      </c>
    </row>
    <row r="814" ht="15.75" customHeight="1" s="42">
      <c r="A814" s="41" t="n"/>
      <c r="G814" s="38" t="n"/>
      <c r="H814" s="38" t="n"/>
      <c r="I814" s="38" t="n"/>
      <c r="J814" s="38" t="n"/>
      <c r="K814" s="38" t="n"/>
      <c r="L814" s="38" t="n"/>
      <c r="N814" s="36">
        <f>IF($B814="","",IF($C814="SUPERSTORE","Superstore","DH"))</f>
        <v/>
      </c>
      <c r="O814" s="36">
        <f>IF($B814="","",IFERROR(VLOOKUP($B814,Mapping!$A:$C,2,0),"Not Mapped"))</f>
        <v/>
      </c>
      <c r="P814" s="36">
        <f>IF($B814="","",IFERROR(VLOOKUP($B814,Mapping!$A:$C,3,0),"Not Mapped"))</f>
        <v/>
      </c>
      <c r="Q814" s="36">
        <f>IF($B814="","",IFERROR(VLOOKUP($O814,Leaders!$A:$B,2,0),"Not Mapped"))</f>
        <v/>
      </c>
      <c r="R814" s="36">
        <f>IF($B814="","",IF(COUNTIF(Exclusions!$A:$A,$B814)&gt;0,"Yes","No"))</f>
        <v/>
      </c>
      <c r="S814" s="38">
        <f>IF($B814="","",MIN(1,DAY($A814)/IF($N814="Superstore",Settings!$B$5,Settings!$B$4)))</f>
        <v/>
      </c>
      <c r="T814" s="38">
        <f>IF(OR($B814="",$G814="",$S814=0),"",$G814/$S814)</f>
        <v/>
      </c>
      <c r="U814" s="36">
        <f>IF($T814="","",IF($T814&lt;Settings!$B$8,"Critical",IF($T814&lt;Settings!$B$9,"Semi Critical","Non Critical")))</f>
        <v/>
      </c>
      <c r="V814" s="28" t="n"/>
      <c r="Z814">
        <f>IF($B814="","",IFERROR(VLOOKUP($B814,'Plan HC for CCA'!$A:$B,2,0),""))</f>
        <v/>
      </c>
      <c r="AA814">
        <f>IF(OR($B814="",$Z814=""),"",IF(N($M814)&lt;$Z814,"Delta","No Delta"))</f>
        <v/>
      </c>
      <c r="AB814">
        <f>IF(OR($B814="",$Z814=""),"",MAX(0,$Z814-N($M814)))</f>
        <v/>
      </c>
      <c r="AC814" s="46">
        <f>IF($B814="","",IFERROR(INDEX('CCA Util %'!$H:$H,MATCH($B814,'CCA Util %'!$E:$E,0)),""))</f>
        <v/>
      </c>
      <c r="AD814">
        <f>IF($B814="","",IFERROR(INDEX('CCA Util %'!$G:$G,MATCH($B814,'CCA Util %'!$E:$E,0)),""))</f>
        <v/>
      </c>
      <c r="AE814">
        <f>IF(OR($B814="",$U814=""),"",$U814&amp;" &amp; "&amp;IF(OR($AD814="",$AD814=0),"Util NA",$AD814&amp;" Util"))</f>
        <v/>
      </c>
    </row>
    <row r="815" ht="15.75" customHeight="1" s="42">
      <c r="A815" s="41" t="n"/>
      <c r="G815" s="38" t="n"/>
      <c r="H815" s="38" t="n"/>
      <c r="I815" s="38" t="n"/>
      <c r="J815" s="38" t="n"/>
      <c r="K815" s="38" t="n"/>
      <c r="L815" s="38" t="n"/>
      <c r="N815" s="36">
        <f>IF($B815="","",IF($C815="SUPERSTORE","Superstore","DH"))</f>
        <v/>
      </c>
      <c r="O815" s="36">
        <f>IF($B815="","",IFERROR(VLOOKUP($B815,Mapping!$A:$C,2,0),"Not Mapped"))</f>
        <v/>
      </c>
      <c r="P815" s="36">
        <f>IF($B815="","",IFERROR(VLOOKUP($B815,Mapping!$A:$C,3,0),"Not Mapped"))</f>
        <v/>
      </c>
      <c r="Q815" s="36">
        <f>IF($B815="","",IFERROR(VLOOKUP($O815,Leaders!$A:$B,2,0),"Not Mapped"))</f>
        <v/>
      </c>
      <c r="R815" s="36">
        <f>IF($B815="","",IF(COUNTIF(Exclusions!$A:$A,$B815)&gt;0,"Yes","No"))</f>
        <v/>
      </c>
      <c r="S815" s="38">
        <f>IF($B815="","",MIN(1,DAY($A815)/IF($N815="Superstore",Settings!$B$5,Settings!$B$4)))</f>
        <v/>
      </c>
      <c r="T815" s="38">
        <f>IF(OR($B815="",$G815="",$S815=0),"",$G815/$S815)</f>
        <v/>
      </c>
      <c r="U815" s="36">
        <f>IF($T815="","",IF($T815&lt;Settings!$B$8,"Critical",IF($T815&lt;Settings!$B$9,"Semi Critical","Non Critical")))</f>
        <v/>
      </c>
      <c r="V815" s="28" t="n"/>
      <c r="Z815">
        <f>IF($B815="","",IFERROR(VLOOKUP($B815,'Plan HC for CCA'!$A:$B,2,0),""))</f>
        <v/>
      </c>
      <c r="AA815">
        <f>IF(OR($B815="",$Z815=""),"",IF(N($M815)&lt;$Z815,"Delta","No Delta"))</f>
        <v/>
      </c>
      <c r="AB815">
        <f>IF(OR($B815="",$Z815=""),"",MAX(0,$Z815-N($M815)))</f>
        <v/>
      </c>
      <c r="AC815" s="46">
        <f>IF($B815="","",IFERROR(INDEX('CCA Util %'!$H:$H,MATCH($B815,'CCA Util %'!$E:$E,0)),""))</f>
        <v/>
      </c>
      <c r="AD815">
        <f>IF($B815="","",IFERROR(INDEX('CCA Util %'!$G:$G,MATCH($B815,'CCA Util %'!$E:$E,0)),""))</f>
        <v/>
      </c>
      <c r="AE815">
        <f>IF(OR($B815="",$U815=""),"",$U815&amp;" &amp; "&amp;IF(OR($AD815="",$AD815=0),"Util NA",$AD815&amp;" Util"))</f>
        <v/>
      </c>
    </row>
    <row r="816" ht="15.75" customHeight="1" s="42">
      <c r="A816" s="41" t="n"/>
      <c r="G816" s="38" t="n"/>
      <c r="H816" s="38" t="n"/>
      <c r="I816" s="38" t="n"/>
      <c r="J816" s="38" t="n"/>
      <c r="K816" s="38" t="n"/>
      <c r="L816" s="38" t="n"/>
      <c r="N816" s="36">
        <f>IF($B816="","",IF($C816="SUPERSTORE","Superstore","DH"))</f>
        <v/>
      </c>
      <c r="O816" s="36">
        <f>IF($B816="","",IFERROR(VLOOKUP($B816,Mapping!$A:$C,2,0),"Not Mapped"))</f>
        <v/>
      </c>
      <c r="P816" s="36">
        <f>IF($B816="","",IFERROR(VLOOKUP($B816,Mapping!$A:$C,3,0),"Not Mapped"))</f>
        <v/>
      </c>
      <c r="Q816" s="36">
        <f>IF($B816="","",IFERROR(VLOOKUP($O816,Leaders!$A:$B,2,0),"Not Mapped"))</f>
        <v/>
      </c>
      <c r="R816" s="36">
        <f>IF($B816="","",IF(COUNTIF(Exclusions!$A:$A,$B816)&gt;0,"Yes","No"))</f>
        <v/>
      </c>
      <c r="S816" s="38">
        <f>IF($B816="","",MIN(1,DAY($A816)/IF($N816="Superstore",Settings!$B$5,Settings!$B$4)))</f>
        <v/>
      </c>
      <c r="T816" s="38">
        <f>IF(OR($B816="",$G816="",$S816=0),"",$G816/$S816)</f>
        <v/>
      </c>
      <c r="U816" s="36">
        <f>IF($T816="","",IF($T816&lt;Settings!$B$8,"Critical",IF($T816&lt;Settings!$B$9,"Semi Critical","Non Critical")))</f>
        <v/>
      </c>
      <c r="V816" s="28" t="n"/>
      <c r="Z816">
        <f>IF($B816="","",IFERROR(VLOOKUP($B816,'Plan HC for CCA'!$A:$B,2,0),""))</f>
        <v/>
      </c>
      <c r="AA816">
        <f>IF(OR($B816="",$Z816=""),"",IF(N($M816)&lt;$Z816,"Delta","No Delta"))</f>
        <v/>
      </c>
      <c r="AB816">
        <f>IF(OR($B816="",$Z816=""),"",MAX(0,$Z816-N($M816)))</f>
        <v/>
      </c>
      <c r="AC816" s="46">
        <f>IF($B816="","",IFERROR(INDEX('CCA Util %'!$H:$H,MATCH($B816,'CCA Util %'!$E:$E,0)),""))</f>
        <v/>
      </c>
      <c r="AD816">
        <f>IF($B816="","",IFERROR(INDEX('CCA Util %'!$G:$G,MATCH($B816,'CCA Util %'!$E:$E,0)),""))</f>
        <v/>
      </c>
      <c r="AE816">
        <f>IF(OR($B816="",$U816=""),"",$U816&amp;" &amp; "&amp;IF(OR($AD816="",$AD816=0),"Util NA",$AD816&amp;" Util"))</f>
        <v/>
      </c>
    </row>
    <row r="817" ht="15.75" customHeight="1" s="42">
      <c r="A817" s="41" t="n"/>
      <c r="G817" s="38" t="n"/>
      <c r="H817" s="38" t="n"/>
      <c r="I817" s="38" t="n"/>
      <c r="J817" s="38" t="n"/>
      <c r="K817" s="38" t="n"/>
      <c r="L817" s="38" t="n"/>
      <c r="N817" s="36">
        <f>IF($B817="","",IF($C817="SUPERSTORE","Superstore","DH"))</f>
        <v/>
      </c>
      <c r="O817" s="36">
        <f>IF($B817="","",IFERROR(VLOOKUP($B817,Mapping!$A:$C,2,0),"Not Mapped"))</f>
        <v/>
      </c>
      <c r="P817" s="36">
        <f>IF($B817="","",IFERROR(VLOOKUP($B817,Mapping!$A:$C,3,0),"Not Mapped"))</f>
        <v/>
      </c>
      <c r="Q817" s="36">
        <f>IF($B817="","",IFERROR(VLOOKUP($O817,Leaders!$A:$B,2,0),"Not Mapped"))</f>
        <v/>
      </c>
      <c r="R817" s="36">
        <f>IF($B817="","",IF(COUNTIF(Exclusions!$A:$A,$B817)&gt;0,"Yes","No"))</f>
        <v/>
      </c>
      <c r="S817" s="38">
        <f>IF($B817="","",MIN(1,DAY($A817)/IF($N817="Superstore",Settings!$B$5,Settings!$B$4)))</f>
        <v/>
      </c>
      <c r="T817" s="38">
        <f>IF(OR($B817="",$G817="",$S817=0),"",$G817/$S817)</f>
        <v/>
      </c>
      <c r="U817" s="36">
        <f>IF($T817="","",IF($T817&lt;Settings!$B$8,"Critical",IF($T817&lt;Settings!$B$9,"Semi Critical","Non Critical")))</f>
        <v/>
      </c>
      <c r="V817" s="28" t="n"/>
      <c r="Z817">
        <f>IF($B817="","",IFERROR(VLOOKUP($B817,'Plan HC for CCA'!$A:$B,2,0),""))</f>
        <v/>
      </c>
      <c r="AA817">
        <f>IF(OR($B817="",$Z817=""),"",IF(N($M817)&lt;$Z817,"Delta","No Delta"))</f>
        <v/>
      </c>
      <c r="AB817">
        <f>IF(OR($B817="",$Z817=""),"",MAX(0,$Z817-N($M817)))</f>
        <v/>
      </c>
      <c r="AC817" s="46">
        <f>IF($B817="","",IFERROR(INDEX('CCA Util %'!$H:$H,MATCH($B817,'CCA Util %'!$E:$E,0)),""))</f>
        <v/>
      </c>
      <c r="AD817">
        <f>IF($B817="","",IFERROR(INDEX('CCA Util %'!$G:$G,MATCH($B817,'CCA Util %'!$E:$E,0)),""))</f>
        <v/>
      </c>
      <c r="AE817">
        <f>IF(OR($B817="",$U817=""),"",$U817&amp;" &amp; "&amp;IF(OR($AD817="",$AD817=0),"Util NA",$AD817&amp;" Util"))</f>
        <v/>
      </c>
    </row>
    <row r="818" ht="15.75" customHeight="1" s="42">
      <c r="A818" s="41" t="n"/>
      <c r="G818" s="38" t="n"/>
      <c r="H818" s="38" t="n"/>
      <c r="I818" s="38" t="n"/>
      <c r="J818" s="38" t="n"/>
      <c r="K818" s="38" t="n"/>
      <c r="L818" s="38" t="n"/>
      <c r="N818" s="36">
        <f>IF($B818="","",IF($C818="SUPERSTORE","Superstore","DH"))</f>
        <v/>
      </c>
      <c r="O818" s="36">
        <f>IF($B818="","",IFERROR(VLOOKUP($B818,Mapping!$A:$C,2,0),"Not Mapped"))</f>
        <v/>
      </c>
      <c r="P818" s="36">
        <f>IF($B818="","",IFERROR(VLOOKUP($B818,Mapping!$A:$C,3,0),"Not Mapped"))</f>
        <v/>
      </c>
      <c r="Q818" s="36">
        <f>IF($B818="","",IFERROR(VLOOKUP($O818,Leaders!$A:$B,2,0),"Not Mapped"))</f>
        <v/>
      </c>
      <c r="R818" s="36">
        <f>IF($B818="","",IF(COUNTIF(Exclusions!$A:$A,$B818)&gt;0,"Yes","No"))</f>
        <v/>
      </c>
      <c r="S818" s="38">
        <f>IF($B818="","",MIN(1,DAY($A818)/IF($N818="Superstore",Settings!$B$5,Settings!$B$4)))</f>
        <v/>
      </c>
      <c r="T818" s="38">
        <f>IF(OR($B818="",$G818="",$S818=0),"",$G818/$S818)</f>
        <v/>
      </c>
      <c r="U818" s="36">
        <f>IF($T818="","",IF($T818&lt;Settings!$B$8,"Critical",IF($T818&lt;Settings!$B$9,"Semi Critical","Non Critical")))</f>
        <v/>
      </c>
      <c r="V818" s="28" t="n"/>
      <c r="Z818">
        <f>IF($B818="","",IFERROR(VLOOKUP($B818,'Plan HC for CCA'!$A:$B,2,0),""))</f>
        <v/>
      </c>
      <c r="AA818">
        <f>IF(OR($B818="",$Z818=""),"",IF(N($M818)&lt;$Z818,"Delta","No Delta"))</f>
        <v/>
      </c>
      <c r="AB818">
        <f>IF(OR($B818="",$Z818=""),"",MAX(0,$Z818-N($M818)))</f>
        <v/>
      </c>
      <c r="AC818" s="46">
        <f>IF($B818="","",IFERROR(INDEX('CCA Util %'!$H:$H,MATCH($B818,'CCA Util %'!$E:$E,0)),""))</f>
        <v/>
      </c>
      <c r="AD818">
        <f>IF($B818="","",IFERROR(INDEX('CCA Util %'!$G:$G,MATCH($B818,'CCA Util %'!$E:$E,0)),""))</f>
        <v/>
      </c>
      <c r="AE818">
        <f>IF(OR($B818="",$U818=""),"",$U818&amp;" &amp; "&amp;IF(OR($AD818="",$AD818=0),"Util NA",$AD818&amp;" Util"))</f>
        <v/>
      </c>
    </row>
    <row r="819" ht="15.75" customHeight="1" s="42">
      <c r="A819" s="41" t="n"/>
      <c r="G819" s="38" t="n"/>
      <c r="H819" s="38" t="n"/>
      <c r="I819" s="38" t="n"/>
      <c r="J819" s="38" t="n"/>
      <c r="K819" s="38" t="n"/>
      <c r="L819" s="38" t="n"/>
      <c r="N819" s="36">
        <f>IF($B819="","",IF($C819="SUPERSTORE","Superstore","DH"))</f>
        <v/>
      </c>
      <c r="O819" s="36">
        <f>IF($B819="","",IFERROR(VLOOKUP($B819,Mapping!$A:$C,2,0),"Not Mapped"))</f>
        <v/>
      </c>
      <c r="P819" s="36">
        <f>IF($B819="","",IFERROR(VLOOKUP($B819,Mapping!$A:$C,3,0),"Not Mapped"))</f>
        <v/>
      </c>
      <c r="Q819" s="36">
        <f>IF($B819="","",IFERROR(VLOOKUP($O819,Leaders!$A:$B,2,0),"Not Mapped"))</f>
        <v/>
      </c>
      <c r="R819" s="36">
        <f>IF($B819="","",IF(COUNTIF(Exclusions!$A:$A,$B819)&gt;0,"Yes","No"))</f>
        <v/>
      </c>
      <c r="S819" s="38">
        <f>IF($B819="","",MIN(1,DAY($A819)/IF($N819="Superstore",Settings!$B$5,Settings!$B$4)))</f>
        <v/>
      </c>
      <c r="T819" s="38">
        <f>IF(OR($B819="",$G819="",$S819=0),"",$G819/$S819)</f>
        <v/>
      </c>
      <c r="U819" s="36">
        <f>IF($T819="","",IF($T819&lt;Settings!$B$8,"Critical",IF($T819&lt;Settings!$B$9,"Semi Critical","Non Critical")))</f>
        <v/>
      </c>
      <c r="V819" s="28" t="n"/>
      <c r="Z819">
        <f>IF($B819="","",IFERROR(VLOOKUP($B819,'Plan HC for CCA'!$A:$B,2,0),""))</f>
        <v/>
      </c>
      <c r="AA819">
        <f>IF(OR($B819="",$Z819=""),"",IF(N($M819)&lt;$Z819,"Delta","No Delta"))</f>
        <v/>
      </c>
      <c r="AB819">
        <f>IF(OR($B819="",$Z819=""),"",MAX(0,$Z819-N($M819)))</f>
        <v/>
      </c>
      <c r="AC819" s="46">
        <f>IF($B819="","",IFERROR(INDEX('CCA Util %'!$H:$H,MATCH($B819,'CCA Util %'!$E:$E,0)),""))</f>
        <v/>
      </c>
      <c r="AD819">
        <f>IF($B819="","",IFERROR(INDEX('CCA Util %'!$G:$G,MATCH($B819,'CCA Util %'!$E:$E,0)),""))</f>
        <v/>
      </c>
      <c r="AE819">
        <f>IF(OR($B819="",$U819=""),"",$U819&amp;" &amp; "&amp;IF(OR($AD819="",$AD819=0),"Util NA",$AD819&amp;" Util"))</f>
        <v/>
      </c>
    </row>
    <row r="820" ht="15.75" customHeight="1" s="42">
      <c r="A820" s="41" t="n"/>
      <c r="G820" s="38" t="n"/>
      <c r="H820" s="38" t="n"/>
      <c r="I820" s="38" t="n"/>
      <c r="J820" s="38" t="n"/>
      <c r="K820" s="38" t="n"/>
      <c r="L820" s="38" t="n"/>
      <c r="N820" s="36">
        <f>IF($B820="","",IF($C820="SUPERSTORE","Superstore","DH"))</f>
        <v/>
      </c>
      <c r="O820" s="36">
        <f>IF($B820="","",IFERROR(VLOOKUP($B820,Mapping!$A:$C,2,0),"Not Mapped"))</f>
        <v/>
      </c>
      <c r="P820" s="36">
        <f>IF($B820="","",IFERROR(VLOOKUP($B820,Mapping!$A:$C,3,0),"Not Mapped"))</f>
        <v/>
      </c>
      <c r="Q820" s="36">
        <f>IF($B820="","",IFERROR(VLOOKUP($O820,Leaders!$A:$B,2,0),"Not Mapped"))</f>
        <v/>
      </c>
      <c r="R820" s="36">
        <f>IF($B820="","",IF(COUNTIF(Exclusions!$A:$A,$B820)&gt;0,"Yes","No"))</f>
        <v/>
      </c>
      <c r="S820" s="38">
        <f>IF($B820="","",MIN(1,DAY($A820)/IF($N820="Superstore",Settings!$B$5,Settings!$B$4)))</f>
        <v/>
      </c>
      <c r="T820" s="38">
        <f>IF(OR($B820="",$G820="",$S820=0),"",$G820/$S820)</f>
        <v/>
      </c>
      <c r="U820" s="36">
        <f>IF($T820="","",IF($T820&lt;Settings!$B$8,"Critical",IF($T820&lt;Settings!$B$9,"Semi Critical","Non Critical")))</f>
        <v/>
      </c>
      <c r="V820" s="28" t="n"/>
      <c r="Z820">
        <f>IF($B820="","",IFERROR(VLOOKUP($B820,'Plan HC for CCA'!$A:$B,2,0),""))</f>
        <v/>
      </c>
      <c r="AA820">
        <f>IF(OR($B820="",$Z820=""),"",IF(N($M820)&lt;$Z820,"Delta","No Delta"))</f>
        <v/>
      </c>
      <c r="AB820">
        <f>IF(OR($B820="",$Z820=""),"",MAX(0,$Z820-N($M820)))</f>
        <v/>
      </c>
      <c r="AC820" s="46">
        <f>IF($B820="","",IFERROR(INDEX('CCA Util %'!$H:$H,MATCH($B820,'CCA Util %'!$E:$E,0)),""))</f>
        <v/>
      </c>
      <c r="AD820">
        <f>IF($B820="","",IFERROR(INDEX('CCA Util %'!$G:$G,MATCH($B820,'CCA Util %'!$E:$E,0)),""))</f>
        <v/>
      </c>
      <c r="AE820">
        <f>IF(OR($B820="",$U820=""),"",$U820&amp;" &amp; "&amp;IF(OR($AD820="",$AD820=0),"Util NA",$AD820&amp;" Util"))</f>
        <v/>
      </c>
    </row>
    <row r="821" ht="15.75" customHeight="1" s="42">
      <c r="A821" s="41" t="n"/>
      <c r="G821" s="38" t="n"/>
      <c r="H821" s="38" t="n"/>
      <c r="I821" s="38" t="n"/>
      <c r="J821" s="38" t="n"/>
      <c r="K821" s="38" t="n"/>
      <c r="L821" s="38" t="n"/>
      <c r="N821" s="36">
        <f>IF($B821="","",IF($C821="SUPERSTORE","Superstore","DH"))</f>
        <v/>
      </c>
      <c r="O821" s="36">
        <f>IF($B821="","",IFERROR(VLOOKUP($B821,Mapping!$A:$C,2,0),"Not Mapped"))</f>
        <v/>
      </c>
      <c r="P821" s="36">
        <f>IF($B821="","",IFERROR(VLOOKUP($B821,Mapping!$A:$C,3,0),"Not Mapped"))</f>
        <v/>
      </c>
      <c r="Q821" s="36">
        <f>IF($B821="","",IFERROR(VLOOKUP($O821,Leaders!$A:$B,2,0),"Not Mapped"))</f>
        <v/>
      </c>
      <c r="R821" s="36">
        <f>IF($B821="","",IF(COUNTIF(Exclusions!$A:$A,$B821)&gt;0,"Yes","No"))</f>
        <v/>
      </c>
      <c r="S821" s="38">
        <f>IF($B821="","",MIN(1,DAY($A821)/IF($N821="Superstore",Settings!$B$5,Settings!$B$4)))</f>
        <v/>
      </c>
      <c r="T821" s="38">
        <f>IF(OR($B821="",$G821="",$S821=0),"",$G821/$S821)</f>
        <v/>
      </c>
      <c r="U821" s="36">
        <f>IF($T821="","",IF($T821&lt;Settings!$B$8,"Critical",IF($T821&lt;Settings!$B$9,"Semi Critical","Non Critical")))</f>
        <v/>
      </c>
      <c r="V821" s="28" t="n"/>
      <c r="Z821">
        <f>IF($B821="","",IFERROR(VLOOKUP($B821,'Plan HC for CCA'!$A:$B,2,0),""))</f>
        <v/>
      </c>
      <c r="AA821">
        <f>IF(OR($B821="",$Z821=""),"",IF(N($M821)&lt;$Z821,"Delta","No Delta"))</f>
        <v/>
      </c>
      <c r="AB821">
        <f>IF(OR($B821="",$Z821=""),"",MAX(0,$Z821-N($M821)))</f>
        <v/>
      </c>
      <c r="AC821" s="46">
        <f>IF($B821="","",IFERROR(INDEX('CCA Util %'!$H:$H,MATCH($B821,'CCA Util %'!$E:$E,0)),""))</f>
        <v/>
      </c>
      <c r="AD821">
        <f>IF($B821="","",IFERROR(INDEX('CCA Util %'!$G:$G,MATCH($B821,'CCA Util %'!$E:$E,0)),""))</f>
        <v/>
      </c>
      <c r="AE821">
        <f>IF(OR($B821="",$U821=""),"",$U821&amp;" &amp; "&amp;IF(OR($AD821="",$AD821=0),"Util NA",$AD821&amp;" Util"))</f>
        <v/>
      </c>
    </row>
    <row r="822" ht="15.75" customHeight="1" s="42">
      <c r="A822" s="41" t="n"/>
      <c r="G822" s="38" t="n"/>
      <c r="H822" s="38" t="n"/>
      <c r="I822" s="38" t="n"/>
      <c r="J822" s="38" t="n"/>
      <c r="K822" s="38" t="n"/>
      <c r="L822" s="38" t="n"/>
      <c r="N822" s="36">
        <f>IF($B822="","",IF($C822="SUPERSTORE","Superstore","DH"))</f>
        <v/>
      </c>
      <c r="O822" s="36">
        <f>IF($B822="","",IFERROR(VLOOKUP($B822,Mapping!$A:$C,2,0),"Not Mapped"))</f>
        <v/>
      </c>
      <c r="P822" s="36">
        <f>IF($B822="","",IFERROR(VLOOKUP($B822,Mapping!$A:$C,3,0),"Not Mapped"))</f>
        <v/>
      </c>
      <c r="Q822" s="36">
        <f>IF($B822="","",IFERROR(VLOOKUP($O822,Leaders!$A:$B,2,0),"Not Mapped"))</f>
        <v/>
      </c>
      <c r="R822" s="36">
        <f>IF($B822="","",IF(COUNTIF(Exclusions!$A:$A,$B822)&gt;0,"Yes","No"))</f>
        <v/>
      </c>
      <c r="S822" s="38">
        <f>IF($B822="","",MIN(1,DAY($A822)/IF($N822="Superstore",Settings!$B$5,Settings!$B$4)))</f>
        <v/>
      </c>
      <c r="T822" s="38">
        <f>IF(OR($B822="",$G822="",$S822=0),"",$G822/$S822)</f>
        <v/>
      </c>
      <c r="U822" s="36">
        <f>IF($T822="","",IF($T822&lt;Settings!$B$8,"Critical",IF($T822&lt;Settings!$B$9,"Semi Critical","Non Critical")))</f>
        <v/>
      </c>
      <c r="V822" s="28" t="n"/>
      <c r="Z822">
        <f>IF($B822="","",IFERROR(VLOOKUP($B822,'Plan HC for CCA'!$A:$B,2,0),""))</f>
        <v/>
      </c>
      <c r="AA822">
        <f>IF(OR($B822="",$Z822=""),"",IF(N($M822)&lt;$Z822,"Delta","No Delta"))</f>
        <v/>
      </c>
      <c r="AB822">
        <f>IF(OR($B822="",$Z822=""),"",MAX(0,$Z822-N($M822)))</f>
        <v/>
      </c>
      <c r="AC822" s="46">
        <f>IF($B822="","",IFERROR(INDEX('CCA Util %'!$H:$H,MATCH($B822,'CCA Util %'!$E:$E,0)),""))</f>
        <v/>
      </c>
      <c r="AD822">
        <f>IF($B822="","",IFERROR(INDEX('CCA Util %'!$G:$G,MATCH($B822,'CCA Util %'!$E:$E,0)),""))</f>
        <v/>
      </c>
      <c r="AE822">
        <f>IF(OR($B822="",$U822=""),"",$U822&amp;" &amp; "&amp;IF(OR($AD822="",$AD822=0),"Util NA",$AD822&amp;" Util"))</f>
        <v/>
      </c>
    </row>
    <row r="823" ht="15.75" customHeight="1" s="42">
      <c r="A823" s="41" t="n"/>
      <c r="G823" s="38" t="n"/>
      <c r="H823" s="38" t="n"/>
      <c r="I823" s="38" t="n"/>
      <c r="J823" s="38" t="n"/>
      <c r="K823" s="38" t="n"/>
      <c r="L823" s="38" t="n"/>
      <c r="N823" s="36">
        <f>IF($B823="","",IF($C823="SUPERSTORE","Superstore","DH"))</f>
        <v/>
      </c>
      <c r="O823" s="36">
        <f>IF($B823="","",IFERROR(VLOOKUP($B823,Mapping!$A:$C,2,0),"Not Mapped"))</f>
        <v/>
      </c>
      <c r="P823" s="36">
        <f>IF($B823="","",IFERROR(VLOOKUP($B823,Mapping!$A:$C,3,0),"Not Mapped"))</f>
        <v/>
      </c>
      <c r="Q823" s="36">
        <f>IF($B823="","",IFERROR(VLOOKUP($O823,Leaders!$A:$B,2,0),"Not Mapped"))</f>
        <v/>
      </c>
      <c r="R823" s="36">
        <f>IF($B823="","",IF(COUNTIF(Exclusions!$A:$A,$B823)&gt;0,"Yes","No"))</f>
        <v/>
      </c>
      <c r="S823" s="38">
        <f>IF($B823="","",MIN(1,DAY($A823)/IF($N823="Superstore",Settings!$B$5,Settings!$B$4)))</f>
        <v/>
      </c>
      <c r="T823" s="38">
        <f>IF(OR($B823="",$G823="",$S823=0),"",$G823/$S823)</f>
        <v/>
      </c>
      <c r="U823" s="36">
        <f>IF($T823="","",IF($T823&lt;Settings!$B$8,"Critical",IF($T823&lt;Settings!$B$9,"Semi Critical","Non Critical")))</f>
        <v/>
      </c>
      <c r="V823" s="28" t="n"/>
      <c r="Z823">
        <f>IF($B823="","",IFERROR(VLOOKUP($B823,'Plan HC for CCA'!$A:$B,2,0),""))</f>
        <v/>
      </c>
      <c r="AA823">
        <f>IF(OR($B823="",$Z823=""),"",IF(N($M823)&lt;$Z823,"Delta","No Delta"))</f>
        <v/>
      </c>
      <c r="AB823">
        <f>IF(OR($B823="",$Z823=""),"",MAX(0,$Z823-N($M823)))</f>
        <v/>
      </c>
      <c r="AC823" s="46">
        <f>IF($B823="","",IFERROR(INDEX('CCA Util %'!$H:$H,MATCH($B823,'CCA Util %'!$E:$E,0)),""))</f>
        <v/>
      </c>
      <c r="AD823">
        <f>IF($B823="","",IFERROR(INDEX('CCA Util %'!$G:$G,MATCH($B823,'CCA Util %'!$E:$E,0)),""))</f>
        <v/>
      </c>
      <c r="AE823">
        <f>IF(OR($B823="",$U823=""),"",$U823&amp;" &amp; "&amp;IF(OR($AD823="",$AD823=0),"Util NA",$AD823&amp;" Util"))</f>
        <v/>
      </c>
    </row>
    <row r="824" ht="15.75" customHeight="1" s="42">
      <c r="A824" s="41" t="n"/>
      <c r="G824" s="38" t="n"/>
      <c r="H824" s="38" t="n"/>
      <c r="I824" s="38" t="n"/>
      <c r="J824" s="38" t="n"/>
      <c r="K824" s="38" t="n"/>
      <c r="L824" s="38" t="n"/>
      <c r="N824" s="36">
        <f>IF($B824="","",IF($C824="SUPERSTORE","Superstore","DH"))</f>
        <v/>
      </c>
      <c r="O824" s="36">
        <f>IF($B824="","",IFERROR(VLOOKUP($B824,Mapping!$A:$C,2,0),"Not Mapped"))</f>
        <v/>
      </c>
      <c r="P824" s="36">
        <f>IF($B824="","",IFERROR(VLOOKUP($B824,Mapping!$A:$C,3,0),"Not Mapped"))</f>
        <v/>
      </c>
      <c r="Q824" s="36">
        <f>IF($B824="","",IFERROR(VLOOKUP($O824,Leaders!$A:$B,2,0),"Not Mapped"))</f>
        <v/>
      </c>
      <c r="R824" s="36">
        <f>IF($B824="","",IF(COUNTIF(Exclusions!$A:$A,$B824)&gt;0,"Yes","No"))</f>
        <v/>
      </c>
      <c r="S824" s="38">
        <f>IF($B824="","",MIN(1,DAY($A824)/IF($N824="Superstore",Settings!$B$5,Settings!$B$4)))</f>
        <v/>
      </c>
      <c r="T824" s="38">
        <f>IF(OR($B824="",$G824="",$S824=0),"",$G824/$S824)</f>
        <v/>
      </c>
      <c r="U824" s="36">
        <f>IF($T824="","",IF($T824&lt;Settings!$B$8,"Critical",IF($T824&lt;Settings!$B$9,"Semi Critical","Non Critical")))</f>
        <v/>
      </c>
      <c r="V824" s="28" t="n"/>
      <c r="Z824">
        <f>IF($B824="","",IFERROR(VLOOKUP($B824,'Plan HC for CCA'!$A:$B,2,0),""))</f>
        <v/>
      </c>
      <c r="AA824">
        <f>IF(OR($B824="",$Z824=""),"",IF(N($M824)&lt;$Z824,"Delta","No Delta"))</f>
        <v/>
      </c>
      <c r="AB824">
        <f>IF(OR($B824="",$Z824=""),"",MAX(0,$Z824-N($M824)))</f>
        <v/>
      </c>
      <c r="AC824" s="46">
        <f>IF($B824="","",IFERROR(INDEX('CCA Util %'!$H:$H,MATCH($B824,'CCA Util %'!$E:$E,0)),""))</f>
        <v/>
      </c>
      <c r="AD824">
        <f>IF($B824="","",IFERROR(INDEX('CCA Util %'!$G:$G,MATCH($B824,'CCA Util %'!$E:$E,0)),""))</f>
        <v/>
      </c>
      <c r="AE824">
        <f>IF(OR($B824="",$U824=""),"",$U824&amp;" &amp; "&amp;IF(OR($AD824="",$AD824=0),"Util NA",$AD824&amp;" Util"))</f>
        <v/>
      </c>
    </row>
    <row r="825" ht="15.75" customHeight="1" s="42">
      <c r="A825" s="41" t="n"/>
      <c r="G825" s="38" t="n"/>
      <c r="H825" s="38" t="n"/>
      <c r="I825" s="38" t="n"/>
      <c r="J825" s="38" t="n"/>
      <c r="K825" s="38" t="n"/>
      <c r="L825" s="38" t="n"/>
      <c r="N825" s="36">
        <f>IF($B825="","",IF($C825="SUPERSTORE","Superstore","DH"))</f>
        <v/>
      </c>
      <c r="O825" s="36">
        <f>IF($B825="","",IFERROR(VLOOKUP($B825,Mapping!$A:$C,2,0),"Not Mapped"))</f>
        <v/>
      </c>
      <c r="P825" s="36">
        <f>IF($B825="","",IFERROR(VLOOKUP($B825,Mapping!$A:$C,3,0),"Not Mapped"))</f>
        <v/>
      </c>
      <c r="Q825" s="36">
        <f>IF($B825="","",IFERROR(VLOOKUP($O825,Leaders!$A:$B,2,0),"Not Mapped"))</f>
        <v/>
      </c>
      <c r="R825" s="36">
        <f>IF($B825="","",IF(COUNTIF(Exclusions!$A:$A,$B825)&gt;0,"Yes","No"))</f>
        <v/>
      </c>
      <c r="S825" s="38">
        <f>IF($B825="","",MIN(1,DAY($A825)/IF($N825="Superstore",Settings!$B$5,Settings!$B$4)))</f>
        <v/>
      </c>
      <c r="T825" s="38">
        <f>IF(OR($B825="",$G825="",$S825=0),"",$G825/$S825)</f>
        <v/>
      </c>
      <c r="U825" s="36">
        <f>IF($T825="","",IF($T825&lt;Settings!$B$8,"Critical",IF($T825&lt;Settings!$B$9,"Semi Critical","Non Critical")))</f>
        <v/>
      </c>
      <c r="V825" s="28" t="n"/>
      <c r="Z825">
        <f>IF($B825="","",IFERROR(VLOOKUP($B825,'Plan HC for CCA'!$A:$B,2,0),""))</f>
        <v/>
      </c>
      <c r="AA825">
        <f>IF(OR($B825="",$Z825=""),"",IF(N($M825)&lt;$Z825,"Delta","No Delta"))</f>
        <v/>
      </c>
      <c r="AB825">
        <f>IF(OR($B825="",$Z825=""),"",MAX(0,$Z825-N($M825)))</f>
        <v/>
      </c>
      <c r="AC825" s="46">
        <f>IF($B825="","",IFERROR(INDEX('CCA Util %'!$H:$H,MATCH($B825,'CCA Util %'!$E:$E,0)),""))</f>
        <v/>
      </c>
      <c r="AD825">
        <f>IF($B825="","",IFERROR(INDEX('CCA Util %'!$G:$G,MATCH($B825,'CCA Util %'!$E:$E,0)),""))</f>
        <v/>
      </c>
      <c r="AE825">
        <f>IF(OR($B825="",$U825=""),"",$U825&amp;" &amp; "&amp;IF(OR($AD825="",$AD825=0),"Util NA",$AD825&amp;" Util"))</f>
        <v/>
      </c>
    </row>
    <row r="826" ht="15.75" customHeight="1" s="42">
      <c r="A826" s="41" t="n"/>
      <c r="G826" s="38" t="n"/>
      <c r="H826" s="38" t="n"/>
      <c r="I826" s="38" t="n"/>
      <c r="J826" s="38" t="n"/>
      <c r="K826" s="38" t="n"/>
      <c r="L826" s="38" t="n"/>
      <c r="N826" s="36">
        <f>IF($B826="","",IF($C826="SUPERSTORE","Superstore","DH"))</f>
        <v/>
      </c>
      <c r="O826" s="36">
        <f>IF($B826="","",IFERROR(VLOOKUP($B826,Mapping!$A:$C,2,0),"Not Mapped"))</f>
        <v/>
      </c>
      <c r="P826" s="36">
        <f>IF($B826="","",IFERROR(VLOOKUP($B826,Mapping!$A:$C,3,0),"Not Mapped"))</f>
        <v/>
      </c>
      <c r="Q826" s="36">
        <f>IF($B826="","",IFERROR(VLOOKUP($O826,Leaders!$A:$B,2,0),"Not Mapped"))</f>
        <v/>
      </c>
      <c r="R826" s="36">
        <f>IF($B826="","",IF(COUNTIF(Exclusions!$A:$A,$B826)&gt;0,"Yes","No"))</f>
        <v/>
      </c>
      <c r="S826" s="38">
        <f>IF($B826="","",MIN(1,DAY($A826)/IF($N826="Superstore",Settings!$B$5,Settings!$B$4)))</f>
        <v/>
      </c>
      <c r="T826" s="38">
        <f>IF(OR($B826="",$G826="",$S826=0),"",$G826/$S826)</f>
        <v/>
      </c>
      <c r="U826" s="36">
        <f>IF($T826="","",IF($T826&lt;Settings!$B$8,"Critical",IF($T826&lt;Settings!$B$9,"Semi Critical","Non Critical")))</f>
        <v/>
      </c>
      <c r="V826" s="28" t="n"/>
      <c r="Z826">
        <f>IF($B826="","",IFERROR(VLOOKUP($B826,'Plan HC for CCA'!$A:$B,2,0),""))</f>
        <v/>
      </c>
      <c r="AA826">
        <f>IF(OR($B826="",$Z826=""),"",IF(N($M826)&lt;$Z826,"Delta","No Delta"))</f>
        <v/>
      </c>
      <c r="AB826">
        <f>IF(OR($B826="",$Z826=""),"",MAX(0,$Z826-N($M826)))</f>
        <v/>
      </c>
      <c r="AC826" s="46">
        <f>IF($B826="","",IFERROR(INDEX('CCA Util %'!$H:$H,MATCH($B826,'CCA Util %'!$E:$E,0)),""))</f>
        <v/>
      </c>
      <c r="AD826">
        <f>IF($B826="","",IFERROR(INDEX('CCA Util %'!$G:$G,MATCH($B826,'CCA Util %'!$E:$E,0)),""))</f>
        <v/>
      </c>
      <c r="AE826">
        <f>IF(OR($B826="",$U826=""),"",$U826&amp;" &amp; "&amp;IF(OR($AD826="",$AD826=0),"Util NA",$AD826&amp;" Util"))</f>
        <v/>
      </c>
    </row>
    <row r="827" ht="15.75" customHeight="1" s="42">
      <c r="A827" s="41" t="n"/>
      <c r="G827" s="38" t="n"/>
      <c r="H827" s="38" t="n"/>
      <c r="I827" s="38" t="n"/>
      <c r="J827" s="38" t="n"/>
      <c r="K827" s="38" t="n"/>
      <c r="L827" s="38" t="n"/>
      <c r="N827" s="36">
        <f>IF($B827="","",IF($C827="SUPERSTORE","Superstore","DH"))</f>
        <v/>
      </c>
      <c r="O827" s="36">
        <f>IF($B827="","",IFERROR(VLOOKUP($B827,Mapping!$A:$C,2,0),"Not Mapped"))</f>
        <v/>
      </c>
      <c r="P827" s="36">
        <f>IF($B827="","",IFERROR(VLOOKUP($B827,Mapping!$A:$C,3,0),"Not Mapped"))</f>
        <v/>
      </c>
      <c r="Q827" s="36">
        <f>IF($B827="","",IFERROR(VLOOKUP($O827,Leaders!$A:$B,2,0),"Not Mapped"))</f>
        <v/>
      </c>
      <c r="R827" s="36">
        <f>IF($B827="","",IF(COUNTIF(Exclusions!$A:$A,$B827)&gt;0,"Yes","No"))</f>
        <v/>
      </c>
      <c r="S827" s="38">
        <f>IF($B827="","",MIN(1,DAY($A827)/IF($N827="Superstore",Settings!$B$5,Settings!$B$4)))</f>
        <v/>
      </c>
      <c r="T827" s="38">
        <f>IF(OR($B827="",$G827="",$S827=0),"",$G827/$S827)</f>
        <v/>
      </c>
      <c r="U827" s="36">
        <f>IF($T827="","",IF($T827&lt;Settings!$B$8,"Critical",IF($T827&lt;Settings!$B$9,"Semi Critical","Non Critical")))</f>
        <v/>
      </c>
      <c r="V827" s="28" t="n"/>
      <c r="Z827">
        <f>IF($B827="","",IFERROR(VLOOKUP($B827,'Plan HC for CCA'!$A:$B,2,0),""))</f>
        <v/>
      </c>
      <c r="AA827">
        <f>IF(OR($B827="",$Z827=""),"",IF(N($M827)&lt;$Z827,"Delta","No Delta"))</f>
        <v/>
      </c>
      <c r="AB827">
        <f>IF(OR($B827="",$Z827=""),"",MAX(0,$Z827-N($M827)))</f>
        <v/>
      </c>
      <c r="AC827" s="46">
        <f>IF($B827="","",IFERROR(INDEX('CCA Util %'!$H:$H,MATCH($B827,'CCA Util %'!$E:$E,0)),""))</f>
        <v/>
      </c>
      <c r="AD827">
        <f>IF($B827="","",IFERROR(INDEX('CCA Util %'!$G:$G,MATCH($B827,'CCA Util %'!$E:$E,0)),""))</f>
        <v/>
      </c>
      <c r="AE827">
        <f>IF(OR($B827="",$U827=""),"",$U827&amp;" &amp; "&amp;IF(OR($AD827="",$AD827=0),"Util NA",$AD827&amp;" Util"))</f>
        <v/>
      </c>
    </row>
    <row r="828" ht="15.75" customHeight="1" s="42">
      <c r="A828" s="41" t="n"/>
      <c r="G828" s="38" t="n"/>
      <c r="H828" s="38" t="n"/>
      <c r="I828" s="38" t="n"/>
      <c r="J828" s="38" t="n"/>
      <c r="K828" s="38" t="n"/>
      <c r="L828" s="38" t="n"/>
      <c r="N828" s="36">
        <f>IF($B828="","",IF($C828="SUPERSTORE","Superstore","DH"))</f>
        <v/>
      </c>
      <c r="O828" s="36">
        <f>IF($B828="","",IFERROR(VLOOKUP($B828,Mapping!$A:$C,2,0),"Not Mapped"))</f>
        <v/>
      </c>
      <c r="P828" s="36">
        <f>IF($B828="","",IFERROR(VLOOKUP($B828,Mapping!$A:$C,3,0),"Not Mapped"))</f>
        <v/>
      </c>
      <c r="Q828" s="36">
        <f>IF($B828="","",IFERROR(VLOOKUP($O828,Leaders!$A:$B,2,0),"Not Mapped"))</f>
        <v/>
      </c>
      <c r="R828" s="36">
        <f>IF($B828="","",IF(COUNTIF(Exclusions!$A:$A,$B828)&gt;0,"Yes","No"))</f>
        <v/>
      </c>
      <c r="S828" s="38">
        <f>IF($B828="","",MIN(1,DAY($A828)/IF($N828="Superstore",Settings!$B$5,Settings!$B$4)))</f>
        <v/>
      </c>
      <c r="T828" s="38">
        <f>IF(OR($B828="",$G828="",$S828=0),"",$G828/$S828)</f>
        <v/>
      </c>
      <c r="U828" s="36">
        <f>IF($T828="","",IF($T828&lt;Settings!$B$8,"Critical",IF($T828&lt;Settings!$B$9,"Semi Critical","Non Critical")))</f>
        <v/>
      </c>
      <c r="V828" s="28" t="n"/>
      <c r="Z828">
        <f>IF($B828="","",IFERROR(VLOOKUP($B828,'Plan HC for CCA'!$A:$B,2,0),""))</f>
        <v/>
      </c>
      <c r="AA828">
        <f>IF(OR($B828="",$Z828=""),"",IF(N($M828)&lt;$Z828,"Delta","No Delta"))</f>
        <v/>
      </c>
      <c r="AB828">
        <f>IF(OR($B828="",$Z828=""),"",MAX(0,$Z828-N($M828)))</f>
        <v/>
      </c>
      <c r="AC828" s="46">
        <f>IF($B828="","",IFERROR(INDEX('CCA Util %'!$H:$H,MATCH($B828,'CCA Util %'!$E:$E,0)),""))</f>
        <v/>
      </c>
      <c r="AD828">
        <f>IF($B828="","",IFERROR(INDEX('CCA Util %'!$G:$G,MATCH($B828,'CCA Util %'!$E:$E,0)),""))</f>
        <v/>
      </c>
      <c r="AE828">
        <f>IF(OR($B828="",$U828=""),"",$U828&amp;" &amp; "&amp;IF(OR($AD828="",$AD828=0),"Util NA",$AD828&amp;" Util"))</f>
        <v/>
      </c>
    </row>
    <row r="829" ht="15.75" customHeight="1" s="42">
      <c r="A829" s="41" t="n"/>
      <c r="G829" s="38" t="n"/>
      <c r="H829" s="38" t="n"/>
      <c r="I829" s="38" t="n"/>
      <c r="J829" s="38" t="n"/>
      <c r="K829" s="38" t="n"/>
      <c r="L829" s="38" t="n"/>
      <c r="N829" s="36">
        <f>IF($B829="","",IF($C829="SUPERSTORE","Superstore","DH"))</f>
        <v/>
      </c>
      <c r="O829" s="36">
        <f>IF($B829="","",IFERROR(VLOOKUP($B829,Mapping!$A:$C,2,0),"Not Mapped"))</f>
        <v/>
      </c>
      <c r="P829" s="36">
        <f>IF($B829="","",IFERROR(VLOOKUP($B829,Mapping!$A:$C,3,0),"Not Mapped"))</f>
        <v/>
      </c>
      <c r="Q829" s="36">
        <f>IF($B829="","",IFERROR(VLOOKUP($O829,Leaders!$A:$B,2,0),"Not Mapped"))</f>
        <v/>
      </c>
      <c r="R829" s="36">
        <f>IF($B829="","",IF(COUNTIF(Exclusions!$A:$A,$B829)&gt;0,"Yes","No"))</f>
        <v/>
      </c>
      <c r="S829" s="38">
        <f>IF($B829="","",MIN(1,DAY($A829)/IF($N829="Superstore",Settings!$B$5,Settings!$B$4)))</f>
        <v/>
      </c>
      <c r="T829" s="38">
        <f>IF(OR($B829="",$G829="",$S829=0),"",$G829/$S829)</f>
        <v/>
      </c>
      <c r="U829" s="36">
        <f>IF($T829="","",IF($T829&lt;Settings!$B$8,"Critical",IF($T829&lt;Settings!$B$9,"Semi Critical","Non Critical")))</f>
        <v/>
      </c>
      <c r="V829" s="28" t="n"/>
      <c r="Z829">
        <f>IF($B829="","",IFERROR(VLOOKUP($B829,'Plan HC for CCA'!$A:$B,2,0),""))</f>
        <v/>
      </c>
      <c r="AA829">
        <f>IF(OR($B829="",$Z829=""),"",IF(N($M829)&lt;$Z829,"Delta","No Delta"))</f>
        <v/>
      </c>
      <c r="AB829">
        <f>IF(OR($B829="",$Z829=""),"",MAX(0,$Z829-N($M829)))</f>
        <v/>
      </c>
      <c r="AC829" s="46">
        <f>IF($B829="","",IFERROR(INDEX('CCA Util %'!$H:$H,MATCH($B829,'CCA Util %'!$E:$E,0)),""))</f>
        <v/>
      </c>
      <c r="AD829">
        <f>IF($B829="","",IFERROR(INDEX('CCA Util %'!$G:$G,MATCH($B829,'CCA Util %'!$E:$E,0)),""))</f>
        <v/>
      </c>
      <c r="AE829">
        <f>IF(OR($B829="",$U829=""),"",$U829&amp;" &amp; "&amp;IF(OR($AD829="",$AD829=0),"Util NA",$AD829&amp;" Util"))</f>
        <v/>
      </c>
    </row>
    <row r="830" ht="15.75" customHeight="1" s="42">
      <c r="A830" s="41" t="n"/>
      <c r="G830" s="38" t="n"/>
      <c r="H830" s="38" t="n"/>
      <c r="I830" s="38" t="n"/>
      <c r="J830" s="38" t="n"/>
      <c r="K830" s="38" t="n"/>
      <c r="L830" s="38" t="n"/>
      <c r="N830" s="36">
        <f>IF($B830="","",IF($C830="SUPERSTORE","Superstore","DH"))</f>
        <v/>
      </c>
      <c r="O830" s="36">
        <f>IF($B830="","",IFERROR(VLOOKUP($B830,Mapping!$A:$C,2,0),"Not Mapped"))</f>
        <v/>
      </c>
      <c r="P830" s="36">
        <f>IF($B830="","",IFERROR(VLOOKUP($B830,Mapping!$A:$C,3,0),"Not Mapped"))</f>
        <v/>
      </c>
      <c r="Q830" s="36">
        <f>IF($B830="","",IFERROR(VLOOKUP($O830,Leaders!$A:$B,2,0),"Not Mapped"))</f>
        <v/>
      </c>
      <c r="R830" s="36">
        <f>IF($B830="","",IF(COUNTIF(Exclusions!$A:$A,$B830)&gt;0,"Yes","No"))</f>
        <v/>
      </c>
      <c r="S830" s="38">
        <f>IF($B830="","",MIN(1,DAY($A830)/IF($N830="Superstore",Settings!$B$5,Settings!$B$4)))</f>
        <v/>
      </c>
      <c r="T830" s="38">
        <f>IF(OR($B830="",$G830="",$S830=0),"",$G830/$S830)</f>
        <v/>
      </c>
      <c r="U830" s="36">
        <f>IF($T830="","",IF($T830&lt;Settings!$B$8,"Critical",IF($T830&lt;Settings!$B$9,"Semi Critical","Non Critical")))</f>
        <v/>
      </c>
      <c r="V830" s="28" t="n"/>
      <c r="Z830">
        <f>IF($B830="","",IFERROR(VLOOKUP($B830,'Plan HC for CCA'!$A:$B,2,0),""))</f>
        <v/>
      </c>
      <c r="AA830">
        <f>IF(OR($B830="",$Z830=""),"",IF(N($M830)&lt;$Z830,"Delta","No Delta"))</f>
        <v/>
      </c>
      <c r="AB830">
        <f>IF(OR($B830="",$Z830=""),"",MAX(0,$Z830-N($M830)))</f>
        <v/>
      </c>
      <c r="AC830" s="46">
        <f>IF($B830="","",IFERROR(INDEX('CCA Util %'!$H:$H,MATCH($B830,'CCA Util %'!$E:$E,0)),""))</f>
        <v/>
      </c>
      <c r="AD830">
        <f>IF($B830="","",IFERROR(INDEX('CCA Util %'!$G:$G,MATCH($B830,'CCA Util %'!$E:$E,0)),""))</f>
        <v/>
      </c>
      <c r="AE830">
        <f>IF(OR($B830="",$U830=""),"",$U830&amp;" &amp; "&amp;IF(OR($AD830="",$AD830=0),"Util NA",$AD830&amp;" Util"))</f>
        <v/>
      </c>
    </row>
    <row r="831" ht="15.75" customHeight="1" s="42">
      <c r="A831" s="41" t="n"/>
      <c r="G831" s="38" t="n"/>
      <c r="H831" s="38" t="n"/>
      <c r="I831" s="38" t="n"/>
      <c r="J831" s="38" t="n"/>
      <c r="K831" s="38" t="n"/>
      <c r="L831" s="38" t="n"/>
      <c r="N831" s="36">
        <f>IF($B831="","",IF($C831="SUPERSTORE","Superstore","DH"))</f>
        <v/>
      </c>
      <c r="O831" s="36">
        <f>IF($B831="","",IFERROR(VLOOKUP($B831,Mapping!$A:$C,2,0),"Not Mapped"))</f>
        <v/>
      </c>
      <c r="P831" s="36">
        <f>IF($B831="","",IFERROR(VLOOKUP($B831,Mapping!$A:$C,3,0),"Not Mapped"))</f>
        <v/>
      </c>
      <c r="Q831" s="36">
        <f>IF($B831="","",IFERROR(VLOOKUP($O831,Leaders!$A:$B,2,0),"Not Mapped"))</f>
        <v/>
      </c>
      <c r="R831" s="36">
        <f>IF($B831="","",IF(COUNTIF(Exclusions!$A:$A,$B831)&gt;0,"Yes","No"))</f>
        <v/>
      </c>
      <c r="S831" s="38">
        <f>IF($B831="","",MIN(1,DAY($A831)/IF($N831="Superstore",Settings!$B$5,Settings!$B$4)))</f>
        <v/>
      </c>
      <c r="T831" s="38">
        <f>IF(OR($B831="",$G831="",$S831=0),"",$G831/$S831)</f>
        <v/>
      </c>
      <c r="U831" s="36">
        <f>IF($T831="","",IF($T831&lt;Settings!$B$8,"Critical",IF($T831&lt;Settings!$B$9,"Semi Critical","Non Critical")))</f>
        <v/>
      </c>
      <c r="V831" s="28" t="n"/>
      <c r="Z831">
        <f>IF($B831="","",IFERROR(VLOOKUP($B831,'Plan HC for CCA'!$A:$B,2,0),""))</f>
        <v/>
      </c>
      <c r="AA831">
        <f>IF(OR($B831="",$Z831=""),"",IF(N($M831)&lt;$Z831,"Delta","No Delta"))</f>
        <v/>
      </c>
      <c r="AB831">
        <f>IF(OR($B831="",$Z831=""),"",MAX(0,$Z831-N($M831)))</f>
        <v/>
      </c>
      <c r="AC831" s="46">
        <f>IF($B831="","",IFERROR(INDEX('CCA Util %'!$H:$H,MATCH($B831,'CCA Util %'!$E:$E,0)),""))</f>
        <v/>
      </c>
      <c r="AD831">
        <f>IF($B831="","",IFERROR(INDEX('CCA Util %'!$G:$G,MATCH($B831,'CCA Util %'!$E:$E,0)),""))</f>
        <v/>
      </c>
      <c r="AE831">
        <f>IF(OR($B831="",$U831=""),"",$U831&amp;" &amp; "&amp;IF(OR($AD831="",$AD831=0),"Util NA",$AD831&amp;" Util"))</f>
        <v/>
      </c>
    </row>
    <row r="832" ht="15.75" customHeight="1" s="42">
      <c r="A832" s="41" t="n"/>
      <c r="G832" s="38" t="n"/>
      <c r="H832" s="38" t="n"/>
      <c r="I832" s="38" t="n"/>
      <c r="J832" s="38" t="n"/>
      <c r="K832" s="38" t="n"/>
      <c r="L832" s="38" t="n"/>
      <c r="N832" s="36">
        <f>IF($B832="","",IF($C832="SUPERSTORE","Superstore","DH"))</f>
        <v/>
      </c>
      <c r="O832" s="36">
        <f>IF($B832="","",IFERROR(VLOOKUP($B832,Mapping!$A:$C,2,0),"Not Mapped"))</f>
        <v/>
      </c>
      <c r="P832" s="36">
        <f>IF($B832="","",IFERROR(VLOOKUP($B832,Mapping!$A:$C,3,0),"Not Mapped"))</f>
        <v/>
      </c>
      <c r="Q832" s="36">
        <f>IF($B832="","",IFERROR(VLOOKUP($O832,Leaders!$A:$B,2,0),"Not Mapped"))</f>
        <v/>
      </c>
      <c r="R832" s="36">
        <f>IF($B832="","",IF(COUNTIF(Exclusions!$A:$A,$B832)&gt;0,"Yes","No"))</f>
        <v/>
      </c>
      <c r="S832" s="38">
        <f>IF($B832="","",MIN(1,DAY($A832)/IF($N832="Superstore",Settings!$B$5,Settings!$B$4)))</f>
        <v/>
      </c>
      <c r="T832" s="38">
        <f>IF(OR($B832="",$G832="",$S832=0),"",$G832/$S832)</f>
        <v/>
      </c>
      <c r="U832" s="36">
        <f>IF($T832="","",IF($T832&lt;Settings!$B$8,"Critical",IF($T832&lt;Settings!$B$9,"Semi Critical","Non Critical")))</f>
        <v/>
      </c>
      <c r="V832" s="28" t="n"/>
      <c r="Z832">
        <f>IF($B832="","",IFERROR(VLOOKUP($B832,'Plan HC for CCA'!$A:$B,2,0),""))</f>
        <v/>
      </c>
      <c r="AA832">
        <f>IF(OR($B832="",$Z832=""),"",IF(N($M832)&lt;$Z832,"Delta","No Delta"))</f>
        <v/>
      </c>
      <c r="AB832">
        <f>IF(OR($B832="",$Z832=""),"",MAX(0,$Z832-N($M832)))</f>
        <v/>
      </c>
      <c r="AC832" s="46">
        <f>IF($B832="","",IFERROR(INDEX('CCA Util %'!$H:$H,MATCH($B832,'CCA Util %'!$E:$E,0)),""))</f>
        <v/>
      </c>
      <c r="AD832">
        <f>IF($B832="","",IFERROR(INDEX('CCA Util %'!$G:$G,MATCH($B832,'CCA Util %'!$E:$E,0)),""))</f>
        <v/>
      </c>
      <c r="AE832">
        <f>IF(OR($B832="",$U832=""),"",$U832&amp;" &amp; "&amp;IF(OR($AD832="",$AD832=0),"Util NA",$AD832&amp;" Util"))</f>
        <v/>
      </c>
    </row>
    <row r="833" ht="15.75" customHeight="1" s="42">
      <c r="A833" s="41" t="n"/>
      <c r="G833" s="38" t="n"/>
      <c r="H833" s="38" t="n"/>
      <c r="I833" s="38" t="n"/>
      <c r="J833" s="38" t="n"/>
      <c r="K833" s="38" t="n"/>
      <c r="L833" s="38" t="n"/>
      <c r="N833" s="36">
        <f>IF($B833="","",IF($C833="SUPERSTORE","Superstore","DH"))</f>
        <v/>
      </c>
      <c r="O833" s="36">
        <f>IF($B833="","",IFERROR(VLOOKUP($B833,Mapping!$A:$C,2,0),"Not Mapped"))</f>
        <v/>
      </c>
      <c r="P833" s="36">
        <f>IF($B833="","",IFERROR(VLOOKUP($B833,Mapping!$A:$C,3,0),"Not Mapped"))</f>
        <v/>
      </c>
      <c r="Q833" s="36">
        <f>IF($B833="","",IFERROR(VLOOKUP($O833,Leaders!$A:$B,2,0),"Not Mapped"))</f>
        <v/>
      </c>
      <c r="R833" s="36">
        <f>IF($B833="","",IF(COUNTIF(Exclusions!$A:$A,$B833)&gt;0,"Yes","No"))</f>
        <v/>
      </c>
      <c r="S833" s="38">
        <f>IF($B833="","",MIN(1,DAY($A833)/IF($N833="Superstore",Settings!$B$5,Settings!$B$4)))</f>
        <v/>
      </c>
      <c r="T833" s="38">
        <f>IF(OR($B833="",$G833="",$S833=0),"",$G833/$S833)</f>
        <v/>
      </c>
      <c r="U833" s="36">
        <f>IF($T833="","",IF($T833&lt;Settings!$B$8,"Critical",IF($T833&lt;Settings!$B$9,"Semi Critical","Non Critical")))</f>
        <v/>
      </c>
      <c r="V833" s="28" t="n"/>
      <c r="Z833">
        <f>IF($B833="","",IFERROR(VLOOKUP($B833,'Plan HC for CCA'!$A:$B,2,0),""))</f>
        <v/>
      </c>
      <c r="AA833">
        <f>IF(OR($B833="",$Z833=""),"",IF(N($M833)&lt;$Z833,"Delta","No Delta"))</f>
        <v/>
      </c>
      <c r="AB833">
        <f>IF(OR($B833="",$Z833=""),"",MAX(0,$Z833-N($M833)))</f>
        <v/>
      </c>
      <c r="AC833" s="46">
        <f>IF($B833="","",IFERROR(INDEX('CCA Util %'!$H:$H,MATCH($B833,'CCA Util %'!$E:$E,0)),""))</f>
        <v/>
      </c>
      <c r="AD833">
        <f>IF($B833="","",IFERROR(INDEX('CCA Util %'!$G:$G,MATCH($B833,'CCA Util %'!$E:$E,0)),""))</f>
        <v/>
      </c>
      <c r="AE833">
        <f>IF(OR($B833="",$U833=""),"",$U833&amp;" &amp; "&amp;IF(OR($AD833="",$AD833=0),"Util NA",$AD833&amp;" Util"))</f>
        <v/>
      </c>
    </row>
    <row r="834" ht="15.75" customHeight="1" s="42">
      <c r="A834" s="41" t="n"/>
      <c r="G834" s="38" t="n"/>
      <c r="H834" s="38" t="n"/>
      <c r="I834" s="38" t="n"/>
      <c r="J834" s="38" t="n"/>
      <c r="K834" s="38" t="n"/>
      <c r="L834" s="38" t="n"/>
      <c r="N834" s="36">
        <f>IF($B834="","",IF($C834="SUPERSTORE","Superstore","DH"))</f>
        <v/>
      </c>
      <c r="O834" s="36">
        <f>IF($B834="","",IFERROR(VLOOKUP($B834,Mapping!$A:$C,2,0),"Not Mapped"))</f>
        <v/>
      </c>
      <c r="P834" s="36">
        <f>IF($B834="","",IFERROR(VLOOKUP($B834,Mapping!$A:$C,3,0),"Not Mapped"))</f>
        <v/>
      </c>
      <c r="Q834" s="36">
        <f>IF($B834="","",IFERROR(VLOOKUP($O834,Leaders!$A:$B,2,0),"Not Mapped"))</f>
        <v/>
      </c>
      <c r="R834" s="36">
        <f>IF($B834="","",IF(COUNTIF(Exclusions!$A:$A,$B834)&gt;0,"Yes","No"))</f>
        <v/>
      </c>
      <c r="S834" s="38">
        <f>IF($B834="","",MIN(1,DAY($A834)/IF($N834="Superstore",Settings!$B$5,Settings!$B$4)))</f>
        <v/>
      </c>
      <c r="T834" s="38">
        <f>IF(OR($B834="",$G834="",$S834=0),"",$G834/$S834)</f>
        <v/>
      </c>
      <c r="U834" s="36">
        <f>IF($T834="","",IF($T834&lt;Settings!$B$8,"Critical",IF($T834&lt;Settings!$B$9,"Semi Critical","Non Critical")))</f>
        <v/>
      </c>
      <c r="V834" s="28" t="n"/>
      <c r="Z834">
        <f>IF($B834="","",IFERROR(VLOOKUP($B834,'Plan HC for CCA'!$A:$B,2,0),""))</f>
        <v/>
      </c>
      <c r="AA834">
        <f>IF(OR($B834="",$Z834=""),"",IF(N($M834)&lt;$Z834,"Delta","No Delta"))</f>
        <v/>
      </c>
      <c r="AB834">
        <f>IF(OR($B834="",$Z834=""),"",MAX(0,$Z834-N($M834)))</f>
        <v/>
      </c>
      <c r="AC834" s="46">
        <f>IF($B834="","",IFERROR(INDEX('CCA Util %'!$H:$H,MATCH($B834,'CCA Util %'!$E:$E,0)),""))</f>
        <v/>
      </c>
      <c r="AD834">
        <f>IF($B834="","",IFERROR(INDEX('CCA Util %'!$G:$G,MATCH($B834,'CCA Util %'!$E:$E,0)),""))</f>
        <v/>
      </c>
      <c r="AE834">
        <f>IF(OR($B834="",$U834=""),"",$U834&amp;" &amp; "&amp;IF(OR($AD834="",$AD834=0),"Util NA",$AD834&amp;" Util"))</f>
        <v/>
      </c>
    </row>
    <row r="835" ht="15.75" customHeight="1" s="42">
      <c r="A835" s="41" t="n"/>
      <c r="G835" s="38" t="n"/>
      <c r="H835" s="38" t="n"/>
      <c r="I835" s="38" t="n"/>
      <c r="J835" s="38" t="n"/>
      <c r="K835" s="38" t="n"/>
      <c r="L835" s="38" t="n"/>
      <c r="N835" s="36">
        <f>IF($B835="","",IF($C835="SUPERSTORE","Superstore","DH"))</f>
        <v/>
      </c>
      <c r="O835" s="36">
        <f>IF($B835="","",IFERROR(VLOOKUP($B835,Mapping!$A:$C,2,0),"Not Mapped"))</f>
        <v/>
      </c>
      <c r="P835" s="36">
        <f>IF($B835="","",IFERROR(VLOOKUP($B835,Mapping!$A:$C,3,0),"Not Mapped"))</f>
        <v/>
      </c>
      <c r="Q835" s="36">
        <f>IF($B835="","",IFERROR(VLOOKUP($O835,Leaders!$A:$B,2,0),"Not Mapped"))</f>
        <v/>
      </c>
      <c r="R835" s="36">
        <f>IF($B835="","",IF(COUNTIF(Exclusions!$A:$A,$B835)&gt;0,"Yes","No"))</f>
        <v/>
      </c>
      <c r="S835" s="38">
        <f>IF($B835="","",MIN(1,DAY($A835)/IF($N835="Superstore",Settings!$B$5,Settings!$B$4)))</f>
        <v/>
      </c>
      <c r="T835" s="38">
        <f>IF(OR($B835="",$G835="",$S835=0),"",$G835/$S835)</f>
        <v/>
      </c>
      <c r="U835" s="36">
        <f>IF($T835="","",IF($T835&lt;Settings!$B$8,"Critical",IF($T835&lt;Settings!$B$9,"Semi Critical","Non Critical")))</f>
        <v/>
      </c>
      <c r="V835" s="28" t="n"/>
      <c r="Z835">
        <f>IF($B835="","",IFERROR(VLOOKUP($B835,'Plan HC for CCA'!$A:$B,2,0),""))</f>
        <v/>
      </c>
      <c r="AA835">
        <f>IF(OR($B835="",$Z835=""),"",IF(N($M835)&lt;$Z835,"Delta","No Delta"))</f>
        <v/>
      </c>
      <c r="AB835">
        <f>IF(OR($B835="",$Z835=""),"",MAX(0,$Z835-N($M835)))</f>
        <v/>
      </c>
      <c r="AC835" s="46">
        <f>IF($B835="","",IFERROR(INDEX('CCA Util %'!$H:$H,MATCH($B835,'CCA Util %'!$E:$E,0)),""))</f>
        <v/>
      </c>
      <c r="AD835">
        <f>IF($B835="","",IFERROR(INDEX('CCA Util %'!$G:$G,MATCH($B835,'CCA Util %'!$E:$E,0)),""))</f>
        <v/>
      </c>
      <c r="AE835">
        <f>IF(OR($B835="",$U835=""),"",$U835&amp;" &amp; "&amp;IF(OR($AD835="",$AD835=0),"Util NA",$AD835&amp;" Util"))</f>
        <v/>
      </c>
    </row>
    <row r="836" ht="15.75" customHeight="1" s="42">
      <c r="A836" s="41" t="n"/>
      <c r="G836" s="38" t="n"/>
      <c r="H836" s="38" t="n"/>
      <c r="I836" s="38" t="n"/>
      <c r="J836" s="38" t="n"/>
      <c r="K836" s="38" t="n"/>
      <c r="L836" s="38" t="n"/>
      <c r="N836" s="36">
        <f>IF($B836="","",IF($C836="SUPERSTORE","Superstore","DH"))</f>
        <v/>
      </c>
      <c r="O836" s="36">
        <f>IF($B836="","",IFERROR(VLOOKUP($B836,Mapping!$A:$C,2,0),"Not Mapped"))</f>
        <v/>
      </c>
      <c r="P836" s="36">
        <f>IF($B836="","",IFERROR(VLOOKUP($B836,Mapping!$A:$C,3,0),"Not Mapped"))</f>
        <v/>
      </c>
      <c r="Q836" s="36">
        <f>IF($B836="","",IFERROR(VLOOKUP($O836,Leaders!$A:$B,2,0),"Not Mapped"))</f>
        <v/>
      </c>
      <c r="R836" s="36">
        <f>IF($B836="","",IF(COUNTIF(Exclusions!$A:$A,$B836)&gt;0,"Yes","No"))</f>
        <v/>
      </c>
      <c r="S836" s="38">
        <f>IF($B836="","",MIN(1,DAY($A836)/IF($N836="Superstore",Settings!$B$5,Settings!$B$4)))</f>
        <v/>
      </c>
      <c r="T836" s="38">
        <f>IF(OR($B836="",$G836="",$S836=0),"",$G836/$S836)</f>
        <v/>
      </c>
      <c r="U836" s="36">
        <f>IF($T836="","",IF($T836&lt;Settings!$B$8,"Critical",IF($T836&lt;Settings!$B$9,"Semi Critical","Non Critical")))</f>
        <v/>
      </c>
      <c r="V836" s="28" t="n"/>
      <c r="Z836">
        <f>IF($B836="","",IFERROR(VLOOKUP($B836,'Plan HC for CCA'!$A:$B,2,0),""))</f>
        <v/>
      </c>
      <c r="AA836">
        <f>IF(OR($B836="",$Z836=""),"",IF(N($M836)&lt;$Z836,"Delta","No Delta"))</f>
        <v/>
      </c>
      <c r="AB836">
        <f>IF(OR($B836="",$Z836=""),"",MAX(0,$Z836-N($M836)))</f>
        <v/>
      </c>
      <c r="AC836" s="46">
        <f>IF($B836="","",IFERROR(INDEX('CCA Util %'!$H:$H,MATCH($B836,'CCA Util %'!$E:$E,0)),""))</f>
        <v/>
      </c>
      <c r="AD836">
        <f>IF($B836="","",IFERROR(INDEX('CCA Util %'!$G:$G,MATCH($B836,'CCA Util %'!$E:$E,0)),""))</f>
        <v/>
      </c>
      <c r="AE836">
        <f>IF(OR($B836="",$U836=""),"",$U836&amp;" &amp; "&amp;IF(OR($AD836="",$AD836=0),"Util NA",$AD836&amp;" Util"))</f>
        <v/>
      </c>
    </row>
    <row r="837" ht="15.75" customHeight="1" s="42">
      <c r="A837" s="41" t="n"/>
      <c r="G837" s="38" t="n"/>
      <c r="H837" s="38" t="n"/>
      <c r="I837" s="38" t="n"/>
      <c r="J837" s="38" t="n"/>
      <c r="K837" s="38" t="n"/>
      <c r="L837" s="38" t="n"/>
      <c r="N837" s="36">
        <f>IF($B837="","",IF($C837="SUPERSTORE","Superstore","DH"))</f>
        <v/>
      </c>
      <c r="O837" s="36">
        <f>IF($B837="","",IFERROR(VLOOKUP($B837,Mapping!$A:$C,2,0),"Not Mapped"))</f>
        <v/>
      </c>
      <c r="P837" s="36">
        <f>IF($B837="","",IFERROR(VLOOKUP($B837,Mapping!$A:$C,3,0),"Not Mapped"))</f>
        <v/>
      </c>
      <c r="Q837" s="36">
        <f>IF($B837="","",IFERROR(VLOOKUP($O837,Leaders!$A:$B,2,0),"Not Mapped"))</f>
        <v/>
      </c>
      <c r="R837" s="36">
        <f>IF($B837="","",IF(COUNTIF(Exclusions!$A:$A,$B837)&gt;0,"Yes","No"))</f>
        <v/>
      </c>
      <c r="S837" s="38">
        <f>IF($B837="","",MIN(1,DAY($A837)/IF($N837="Superstore",Settings!$B$5,Settings!$B$4)))</f>
        <v/>
      </c>
      <c r="T837" s="38">
        <f>IF(OR($B837="",$G837="",$S837=0),"",$G837/$S837)</f>
        <v/>
      </c>
      <c r="U837" s="36">
        <f>IF($T837="","",IF($T837&lt;Settings!$B$8,"Critical",IF($T837&lt;Settings!$B$9,"Semi Critical","Non Critical")))</f>
        <v/>
      </c>
      <c r="V837" s="28" t="n"/>
      <c r="Z837">
        <f>IF($B837="","",IFERROR(VLOOKUP($B837,'Plan HC for CCA'!$A:$B,2,0),""))</f>
        <v/>
      </c>
      <c r="AA837">
        <f>IF(OR($B837="",$Z837=""),"",IF(N($M837)&lt;$Z837,"Delta","No Delta"))</f>
        <v/>
      </c>
      <c r="AB837">
        <f>IF(OR($B837="",$Z837=""),"",MAX(0,$Z837-N($M837)))</f>
        <v/>
      </c>
      <c r="AC837" s="46">
        <f>IF($B837="","",IFERROR(INDEX('CCA Util %'!$H:$H,MATCH($B837,'CCA Util %'!$E:$E,0)),""))</f>
        <v/>
      </c>
      <c r="AD837">
        <f>IF($B837="","",IFERROR(INDEX('CCA Util %'!$G:$G,MATCH($B837,'CCA Util %'!$E:$E,0)),""))</f>
        <v/>
      </c>
      <c r="AE837">
        <f>IF(OR($B837="",$U837=""),"",$U837&amp;" &amp; "&amp;IF(OR($AD837="",$AD837=0),"Util NA",$AD837&amp;" Util"))</f>
        <v/>
      </c>
    </row>
    <row r="838" ht="15.75" customHeight="1" s="42">
      <c r="A838" s="41" t="n"/>
      <c r="G838" s="38" t="n"/>
      <c r="H838" s="38" t="n"/>
      <c r="I838" s="38" t="n"/>
      <c r="J838" s="38" t="n"/>
      <c r="K838" s="38" t="n"/>
      <c r="L838" s="38" t="n"/>
      <c r="N838" s="36">
        <f>IF($B838="","",IF($C838="SUPERSTORE","Superstore","DH"))</f>
        <v/>
      </c>
      <c r="O838" s="36">
        <f>IF($B838="","",IFERROR(VLOOKUP($B838,Mapping!$A:$C,2,0),"Not Mapped"))</f>
        <v/>
      </c>
      <c r="P838" s="36">
        <f>IF($B838="","",IFERROR(VLOOKUP($B838,Mapping!$A:$C,3,0),"Not Mapped"))</f>
        <v/>
      </c>
      <c r="Q838" s="36">
        <f>IF($B838="","",IFERROR(VLOOKUP($O838,Leaders!$A:$B,2,0),"Not Mapped"))</f>
        <v/>
      </c>
      <c r="R838" s="36">
        <f>IF($B838="","",IF(COUNTIF(Exclusions!$A:$A,$B838)&gt;0,"Yes","No"))</f>
        <v/>
      </c>
      <c r="S838" s="38">
        <f>IF($B838="","",MIN(1,DAY($A838)/IF($N838="Superstore",Settings!$B$5,Settings!$B$4)))</f>
        <v/>
      </c>
      <c r="T838" s="38">
        <f>IF(OR($B838="",$G838="",$S838=0),"",$G838/$S838)</f>
        <v/>
      </c>
      <c r="U838" s="36">
        <f>IF($T838="","",IF($T838&lt;Settings!$B$8,"Critical",IF($T838&lt;Settings!$B$9,"Semi Critical","Non Critical")))</f>
        <v/>
      </c>
      <c r="V838" s="28" t="n"/>
      <c r="Z838">
        <f>IF($B838="","",IFERROR(VLOOKUP($B838,'Plan HC for CCA'!$A:$B,2,0),""))</f>
        <v/>
      </c>
      <c r="AA838">
        <f>IF(OR($B838="",$Z838=""),"",IF(N($M838)&lt;$Z838,"Delta","No Delta"))</f>
        <v/>
      </c>
      <c r="AB838">
        <f>IF(OR($B838="",$Z838=""),"",MAX(0,$Z838-N($M838)))</f>
        <v/>
      </c>
      <c r="AC838" s="46">
        <f>IF($B838="","",IFERROR(INDEX('CCA Util %'!$H:$H,MATCH($B838,'CCA Util %'!$E:$E,0)),""))</f>
        <v/>
      </c>
      <c r="AD838">
        <f>IF($B838="","",IFERROR(INDEX('CCA Util %'!$G:$G,MATCH($B838,'CCA Util %'!$E:$E,0)),""))</f>
        <v/>
      </c>
      <c r="AE838">
        <f>IF(OR($B838="",$U838=""),"",$U838&amp;" &amp; "&amp;IF(OR($AD838="",$AD838=0),"Util NA",$AD838&amp;" Util"))</f>
        <v/>
      </c>
    </row>
    <row r="839" ht="15.75" customHeight="1" s="42">
      <c r="A839" s="41" t="n"/>
      <c r="G839" s="38" t="n"/>
      <c r="H839" s="38" t="n"/>
      <c r="I839" s="38" t="n"/>
      <c r="J839" s="38" t="n"/>
      <c r="K839" s="38" t="n"/>
      <c r="L839" s="38" t="n"/>
      <c r="N839" s="36">
        <f>IF($B839="","",IF($C839="SUPERSTORE","Superstore","DH"))</f>
        <v/>
      </c>
      <c r="O839" s="36">
        <f>IF($B839="","",IFERROR(VLOOKUP($B839,Mapping!$A:$C,2,0),"Not Mapped"))</f>
        <v/>
      </c>
      <c r="P839" s="36">
        <f>IF($B839="","",IFERROR(VLOOKUP($B839,Mapping!$A:$C,3,0),"Not Mapped"))</f>
        <v/>
      </c>
      <c r="Q839" s="36">
        <f>IF($B839="","",IFERROR(VLOOKUP($O839,Leaders!$A:$B,2,0),"Not Mapped"))</f>
        <v/>
      </c>
      <c r="R839" s="36">
        <f>IF($B839="","",IF(COUNTIF(Exclusions!$A:$A,$B839)&gt;0,"Yes","No"))</f>
        <v/>
      </c>
      <c r="S839" s="38">
        <f>IF($B839="","",MIN(1,DAY($A839)/IF($N839="Superstore",Settings!$B$5,Settings!$B$4)))</f>
        <v/>
      </c>
      <c r="T839" s="38">
        <f>IF(OR($B839="",$G839="",$S839=0),"",$G839/$S839)</f>
        <v/>
      </c>
      <c r="U839" s="36">
        <f>IF($T839="","",IF($T839&lt;Settings!$B$8,"Critical",IF($T839&lt;Settings!$B$9,"Semi Critical","Non Critical")))</f>
        <v/>
      </c>
      <c r="V839" s="28" t="n"/>
      <c r="Z839">
        <f>IF($B839="","",IFERROR(VLOOKUP($B839,'Plan HC for CCA'!$A:$B,2,0),""))</f>
        <v/>
      </c>
      <c r="AA839">
        <f>IF(OR($B839="",$Z839=""),"",IF(N($M839)&lt;$Z839,"Delta","No Delta"))</f>
        <v/>
      </c>
      <c r="AB839">
        <f>IF(OR($B839="",$Z839=""),"",MAX(0,$Z839-N($M839)))</f>
        <v/>
      </c>
      <c r="AC839" s="46">
        <f>IF($B839="","",IFERROR(INDEX('CCA Util %'!$H:$H,MATCH($B839,'CCA Util %'!$E:$E,0)),""))</f>
        <v/>
      </c>
      <c r="AD839">
        <f>IF($B839="","",IFERROR(INDEX('CCA Util %'!$G:$G,MATCH($B839,'CCA Util %'!$E:$E,0)),""))</f>
        <v/>
      </c>
      <c r="AE839">
        <f>IF(OR($B839="",$U839=""),"",$U839&amp;" &amp; "&amp;IF(OR($AD839="",$AD839=0),"Util NA",$AD839&amp;" Util"))</f>
        <v/>
      </c>
    </row>
    <row r="840" ht="15.75" customHeight="1" s="42">
      <c r="A840" s="41" t="n"/>
      <c r="G840" s="38" t="n"/>
      <c r="H840" s="38" t="n"/>
      <c r="I840" s="38" t="n"/>
      <c r="J840" s="38" t="n"/>
      <c r="K840" s="38" t="n"/>
      <c r="L840" s="38" t="n"/>
      <c r="N840" s="36">
        <f>IF($B840="","",IF($C840="SUPERSTORE","Superstore","DH"))</f>
        <v/>
      </c>
      <c r="O840" s="36">
        <f>IF($B840="","",IFERROR(VLOOKUP($B840,Mapping!$A:$C,2,0),"Not Mapped"))</f>
        <v/>
      </c>
      <c r="P840" s="36">
        <f>IF($B840="","",IFERROR(VLOOKUP($B840,Mapping!$A:$C,3,0),"Not Mapped"))</f>
        <v/>
      </c>
      <c r="Q840" s="36">
        <f>IF($B840="","",IFERROR(VLOOKUP($O840,Leaders!$A:$B,2,0),"Not Mapped"))</f>
        <v/>
      </c>
      <c r="R840" s="36">
        <f>IF($B840="","",IF(COUNTIF(Exclusions!$A:$A,$B840)&gt;0,"Yes","No"))</f>
        <v/>
      </c>
      <c r="S840" s="38">
        <f>IF($B840="","",MIN(1,DAY($A840)/IF($N840="Superstore",Settings!$B$5,Settings!$B$4)))</f>
        <v/>
      </c>
      <c r="T840" s="38">
        <f>IF(OR($B840="",$G840="",$S840=0),"",$G840/$S840)</f>
        <v/>
      </c>
      <c r="U840" s="36">
        <f>IF($T840="","",IF($T840&lt;Settings!$B$8,"Critical",IF($T840&lt;Settings!$B$9,"Semi Critical","Non Critical")))</f>
        <v/>
      </c>
      <c r="V840" s="28" t="n"/>
      <c r="Z840">
        <f>IF($B840="","",IFERROR(VLOOKUP($B840,'Plan HC for CCA'!$A:$B,2,0),""))</f>
        <v/>
      </c>
      <c r="AA840">
        <f>IF(OR($B840="",$Z840=""),"",IF(N($M840)&lt;$Z840,"Delta","No Delta"))</f>
        <v/>
      </c>
      <c r="AB840">
        <f>IF(OR($B840="",$Z840=""),"",MAX(0,$Z840-N($M840)))</f>
        <v/>
      </c>
      <c r="AC840" s="46">
        <f>IF($B840="","",IFERROR(INDEX('CCA Util %'!$H:$H,MATCH($B840,'CCA Util %'!$E:$E,0)),""))</f>
        <v/>
      </c>
      <c r="AD840">
        <f>IF($B840="","",IFERROR(INDEX('CCA Util %'!$G:$G,MATCH($B840,'CCA Util %'!$E:$E,0)),""))</f>
        <v/>
      </c>
      <c r="AE840">
        <f>IF(OR($B840="",$U840=""),"",$U840&amp;" &amp; "&amp;IF(OR($AD840="",$AD840=0),"Util NA",$AD840&amp;" Util"))</f>
        <v/>
      </c>
    </row>
    <row r="841" ht="15.75" customHeight="1" s="42">
      <c r="A841" s="41" t="n"/>
      <c r="G841" s="38" t="n"/>
      <c r="H841" s="38" t="n"/>
      <c r="I841" s="38" t="n"/>
      <c r="J841" s="38" t="n"/>
      <c r="K841" s="38" t="n"/>
      <c r="L841" s="38" t="n"/>
      <c r="N841" s="36">
        <f>IF($B841="","",IF($C841="SUPERSTORE","Superstore","DH"))</f>
        <v/>
      </c>
      <c r="O841" s="36">
        <f>IF($B841="","",IFERROR(VLOOKUP($B841,Mapping!$A:$C,2,0),"Not Mapped"))</f>
        <v/>
      </c>
      <c r="P841" s="36">
        <f>IF($B841="","",IFERROR(VLOOKUP($B841,Mapping!$A:$C,3,0),"Not Mapped"))</f>
        <v/>
      </c>
      <c r="Q841" s="36">
        <f>IF($B841="","",IFERROR(VLOOKUP($O841,Leaders!$A:$B,2,0),"Not Mapped"))</f>
        <v/>
      </c>
      <c r="R841" s="36">
        <f>IF($B841="","",IF(COUNTIF(Exclusions!$A:$A,$B841)&gt;0,"Yes","No"))</f>
        <v/>
      </c>
      <c r="S841" s="38">
        <f>IF($B841="","",MIN(1,DAY($A841)/IF($N841="Superstore",Settings!$B$5,Settings!$B$4)))</f>
        <v/>
      </c>
      <c r="T841" s="38">
        <f>IF(OR($B841="",$G841="",$S841=0),"",$G841/$S841)</f>
        <v/>
      </c>
      <c r="U841" s="36">
        <f>IF($T841="","",IF($T841&lt;Settings!$B$8,"Critical",IF($T841&lt;Settings!$B$9,"Semi Critical","Non Critical")))</f>
        <v/>
      </c>
      <c r="V841" s="28" t="n"/>
      <c r="Z841">
        <f>IF($B841="","",IFERROR(VLOOKUP($B841,'Plan HC for CCA'!$A:$B,2,0),""))</f>
        <v/>
      </c>
      <c r="AA841">
        <f>IF(OR($B841="",$Z841=""),"",IF(N($M841)&lt;$Z841,"Delta","No Delta"))</f>
        <v/>
      </c>
      <c r="AB841">
        <f>IF(OR($B841="",$Z841=""),"",MAX(0,$Z841-N($M841)))</f>
        <v/>
      </c>
      <c r="AC841" s="46">
        <f>IF($B841="","",IFERROR(INDEX('CCA Util %'!$H:$H,MATCH($B841,'CCA Util %'!$E:$E,0)),""))</f>
        <v/>
      </c>
      <c r="AD841">
        <f>IF($B841="","",IFERROR(INDEX('CCA Util %'!$G:$G,MATCH($B841,'CCA Util %'!$E:$E,0)),""))</f>
        <v/>
      </c>
      <c r="AE841">
        <f>IF(OR($B841="",$U841=""),"",$U841&amp;" &amp; "&amp;IF(OR($AD841="",$AD841=0),"Util NA",$AD841&amp;" Util"))</f>
        <v/>
      </c>
    </row>
    <row r="842" ht="15.75" customHeight="1" s="42">
      <c r="A842" s="41" t="n"/>
      <c r="G842" s="38" t="n"/>
      <c r="H842" s="38" t="n"/>
      <c r="I842" s="38" t="n"/>
      <c r="J842" s="38" t="n"/>
      <c r="K842" s="38" t="n"/>
      <c r="L842" s="38" t="n"/>
      <c r="N842" s="36">
        <f>IF($B842="","",IF($C842="SUPERSTORE","Superstore","DH"))</f>
        <v/>
      </c>
      <c r="O842" s="36">
        <f>IF($B842="","",IFERROR(VLOOKUP($B842,Mapping!$A:$C,2,0),"Not Mapped"))</f>
        <v/>
      </c>
      <c r="P842" s="36">
        <f>IF($B842="","",IFERROR(VLOOKUP($B842,Mapping!$A:$C,3,0),"Not Mapped"))</f>
        <v/>
      </c>
      <c r="Q842" s="36">
        <f>IF($B842="","",IFERROR(VLOOKUP($O842,Leaders!$A:$B,2,0),"Not Mapped"))</f>
        <v/>
      </c>
      <c r="R842" s="36">
        <f>IF($B842="","",IF(COUNTIF(Exclusions!$A:$A,$B842)&gt;0,"Yes","No"))</f>
        <v/>
      </c>
      <c r="S842" s="38">
        <f>IF($B842="","",MIN(1,DAY($A842)/IF($N842="Superstore",Settings!$B$5,Settings!$B$4)))</f>
        <v/>
      </c>
      <c r="T842" s="38">
        <f>IF(OR($B842="",$G842="",$S842=0),"",$G842/$S842)</f>
        <v/>
      </c>
      <c r="U842" s="36">
        <f>IF($T842="","",IF($T842&lt;Settings!$B$8,"Critical",IF($T842&lt;Settings!$B$9,"Semi Critical","Non Critical")))</f>
        <v/>
      </c>
      <c r="V842" s="28" t="n"/>
      <c r="Z842">
        <f>IF($B842="","",IFERROR(VLOOKUP($B842,'Plan HC for CCA'!$A:$B,2,0),""))</f>
        <v/>
      </c>
      <c r="AA842">
        <f>IF(OR($B842="",$Z842=""),"",IF(N($M842)&lt;$Z842,"Delta","No Delta"))</f>
        <v/>
      </c>
      <c r="AB842">
        <f>IF(OR($B842="",$Z842=""),"",MAX(0,$Z842-N($M842)))</f>
        <v/>
      </c>
      <c r="AC842" s="46">
        <f>IF($B842="","",IFERROR(INDEX('CCA Util %'!$H:$H,MATCH($B842,'CCA Util %'!$E:$E,0)),""))</f>
        <v/>
      </c>
      <c r="AD842">
        <f>IF($B842="","",IFERROR(INDEX('CCA Util %'!$G:$G,MATCH($B842,'CCA Util %'!$E:$E,0)),""))</f>
        <v/>
      </c>
      <c r="AE842">
        <f>IF(OR($B842="",$U842=""),"",$U842&amp;" &amp; "&amp;IF(OR($AD842="",$AD842=0),"Util NA",$AD842&amp;" Util"))</f>
        <v/>
      </c>
    </row>
    <row r="843" ht="15.75" customHeight="1" s="42">
      <c r="A843" s="41" t="n"/>
      <c r="G843" s="38" t="n"/>
      <c r="H843" s="38" t="n"/>
      <c r="I843" s="38" t="n"/>
      <c r="J843" s="38" t="n"/>
      <c r="K843" s="38" t="n"/>
      <c r="L843" s="38" t="n"/>
      <c r="N843" s="36">
        <f>IF($B843="","",IF($C843="SUPERSTORE","Superstore","DH"))</f>
        <v/>
      </c>
      <c r="O843" s="36">
        <f>IF($B843="","",IFERROR(VLOOKUP($B843,Mapping!$A:$C,2,0),"Not Mapped"))</f>
        <v/>
      </c>
      <c r="P843" s="36">
        <f>IF($B843="","",IFERROR(VLOOKUP($B843,Mapping!$A:$C,3,0),"Not Mapped"))</f>
        <v/>
      </c>
      <c r="Q843" s="36">
        <f>IF($B843="","",IFERROR(VLOOKUP($O843,Leaders!$A:$B,2,0),"Not Mapped"))</f>
        <v/>
      </c>
      <c r="R843" s="36">
        <f>IF($B843="","",IF(COUNTIF(Exclusions!$A:$A,$B843)&gt;0,"Yes","No"))</f>
        <v/>
      </c>
      <c r="S843" s="38">
        <f>IF($B843="","",MIN(1,DAY($A843)/IF($N843="Superstore",Settings!$B$5,Settings!$B$4)))</f>
        <v/>
      </c>
      <c r="T843" s="38">
        <f>IF(OR($B843="",$G843="",$S843=0),"",$G843/$S843)</f>
        <v/>
      </c>
      <c r="U843" s="36">
        <f>IF($T843="","",IF($T843&lt;Settings!$B$8,"Critical",IF($T843&lt;Settings!$B$9,"Semi Critical","Non Critical")))</f>
        <v/>
      </c>
      <c r="V843" s="28" t="n"/>
      <c r="Z843">
        <f>IF($B843="","",IFERROR(VLOOKUP($B843,'Plan HC for CCA'!$A:$B,2,0),""))</f>
        <v/>
      </c>
      <c r="AA843">
        <f>IF(OR($B843="",$Z843=""),"",IF(N($M843)&lt;$Z843,"Delta","No Delta"))</f>
        <v/>
      </c>
      <c r="AB843">
        <f>IF(OR($B843="",$Z843=""),"",MAX(0,$Z843-N($M843)))</f>
        <v/>
      </c>
      <c r="AC843" s="46">
        <f>IF($B843="","",IFERROR(INDEX('CCA Util %'!$H:$H,MATCH($B843,'CCA Util %'!$E:$E,0)),""))</f>
        <v/>
      </c>
      <c r="AD843">
        <f>IF($B843="","",IFERROR(INDEX('CCA Util %'!$G:$G,MATCH($B843,'CCA Util %'!$E:$E,0)),""))</f>
        <v/>
      </c>
      <c r="AE843">
        <f>IF(OR($B843="",$U843=""),"",$U843&amp;" &amp; "&amp;IF(OR($AD843="",$AD843=0),"Util NA",$AD843&amp;" Util"))</f>
        <v/>
      </c>
    </row>
    <row r="844" ht="15.75" customHeight="1" s="42">
      <c r="A844" s="41" t="n"/>
      <c r="G844" s="38" t="n"/>
      <c r="H844" s="38" t="n"/>
      <c r="I844" s="38" t="n"/>
      <c r="J844" s="38" t="n"/>
      <c r="K844" s="38" t="n"/>
      <c r="L844" s="38" t="n"/>
      <c r="N844" s="36">
        <f>IF($B844="","",IF($C844="SUPERSTORE","Superstore","DH"))</f>
        <v/>
      </c>
      <c r="O844" s="36">
        <f>IF($B844="","",IFERROR(VLOOKUP($B844,Mapping!$A:$C,2,0),"Not Mapped"))</f>
        <v/>
      </c>
      <c r="P844" s="36">
        <f>IF($B844="","",IFERROR(VLOOKUP($B844,Mapping!$A:$C,3,0),"Not Mapped"))</f>
        <v/>
      </c>
      <c r="Q844" s="36">
        <f>IF($B844="","",IFERROR(VLOOKUP($O844,Leaders!$A:$B,2,0),"Not Mapped"))</f>
        <v/>
      </c>
      <c r="R844" s="36">
        <f>IF($B844="","",IF(COUNTIF(Exclusions!$A:$A,$B844)&gt;0,"Yes","No"))</f>
        <v/>
      </c>
      <c r="S844" s="38">
        <f>IF($B844="","",MIN(1,DAY($A844)/IF($N844="Superstore",Settings!$B$5,Settings!$B$4)))</f>
        <v/>
      </c>
      <c r="T844" s="38">
        <f>IF(OR($B844="",$G844="",$S844=0),"",$G844/$S844)</f>
        <v/>
      </c>
      <c r="U844" s="36">
        <f>IF($T844="","",IF($T844&lt;Settings!$B$8,"Critical",IF($T844&lt;Settings!$B$9,"Semi Critical","Non Critical")))</f>
        <v/>
      </c>
      <c r="V844" s="28" t="n"/>
      <c r="Z844">
        <f>IF($B844="","",IFERROR(VLOOKUP($B844,'Plan HC for CCA'!$A:$B,2,0),""))</f>
        <v/>
      </c>
      <c r="AA844">
        <f>IF(OR($B844="",$Z844=""),"",IF(N($M844)&lt;$Z844,"Delta","No Delta"))</f>
        <v/>
      </c>
      <c r="AB844">
        <f>IF(OR($B844="",$Z844=""),"",MAX(0,$Z844-N($M844)))</f>
        <v/>
      </c>
      <c r="AC844" s="46">
        <f>IF($B844="","",IFERROR(INDEX('CCA Util %'!$H:$H,MATCH($B844,'CCA Util %'!$E:$E,0)),""))</f>
        <v/>
      </c>
      <c r="AD844">
        <f>IF($B844="","",IFERROR(INDEX('CCA Util %'!$G:$G,MATCH($B844,'CCA Util %'!$E:$E,0)),""))</f>
        <v/>
      </c>
      <c r="AE844">
        <f>IF(OR($B844="",$U844=""),"",$U844&amp;" &amp; "&amp;IF(OR($AD844="",$AD844=0),"Util NA",$AD844&amp;" Util"))</f>
        <v/>
      </c>
    </row>
    <row r="845" ht="15.75" customHeight="1" s="42">
      <c r="A845" s="41" t="n"/>
      <c r="G845" s="38" t="n"/>
      <c r="H845" s="38" t="n"/>
      <c r="I845" s="38" t="n"/>
      <c r="J845" s="38" t="n"/>
      <c r="K845" s="38" t="n"/>
      <c r="L845" s="38" t="n"/>
      <c r="N845" s="36">
        <f>IF($B845="","",IF($C845="SUPERSTORE","Superstore","DH"))</f>
        <v/>
      </c>
      <c r="O845" s="36">
        <f>IF($B845="","",IFERROR(VLOOKUP($B845,Mapping!$A:$C,2,0),"Not Mapped"))</f>
        <v/>
      </c>
      <c r="P845" s="36">
        <f>IF($B845="","",IFERROR(VLOOKUP($B845,Mapping!$A:$C,3,0),"Not Mapped"))</f>
        <v/>
      </c>
      <c r="Q845" s="36">
        <f>IF($B845="","",IFERROR(VLOOKUP($O845,Leaders!$A:$B,2,0),"Not Mapped"))</f>
        <v/>
      </c>
      <c r="R845" s="36">
        <f>IF($B845="","",IF(COUNTIF(Exclusions!$A:$A,$B845)&gt;0,"Yes","No"))</f>
        <v/>
      </c>
      <c r="S845" s="38">
        <f>IF($B845="","",MIN(1,DAY($A845)/IF($N845="Superstore",Settings!$B$5,Settings!$B$4)))</f>
        <v/>
      </c>
      <c r="T845" s="38">
        <f>IF(OR($B845="",$G845="",$S845=0),"",$G845/$S845)</f>
        <v/>
      </c>
      <c r="U845" s="36">
        <f>IF($T845="","",IF($T845&lt;Settings!$B$8,"Critical",IF($T845&lt;Settings!$B$9,"Semi Critical","Non Critical")))</f>
        <v/>
      </c>
      <c r="V845" s="28" t="n"/>
      <c r="Z845">
        <f>IF($B845="","",IFERROR(VLOOKUP($B845,'Plan HC for CCA'!$A:$B,2,0),""))</f>
        <v/>
      </c>
      <c r="AA845">
        <f>IF(OR($B845="",$Z845=""),"",IF(N($M845)&lt;$Z845,"Delta","No Delta"))</f>
        <v/>
      </c>
      <c r="AB845">
        <f>IF(OR($B845="",$Z845=""),"",MAX(0,$Z845-N($M845)))</f>
        <v/>
      </c>
      <c r="AC845" s="46">
        <f>IF($B845="","",IFERROR(INDEX('CCA Util %'!$H:$H,MATCH($B845,'CCA Util %'!$E:$E,0)),""))</f>
        <v/>
      </c>
      <c r="AD845">
        <f>IF($B845="","",IFERROR(INDEX('CCA Util %'!$G:$G,MATCH($B845,'CCA Util %'!$E:$E,0)),""))</f>
        <v/>
      </c>
      <c r="AE845">
        <f>IF(OR($B845="",$U845=""),"",$U845&amp;" &amp; "&amp;IF(OR($AD845="",$AD845=0),"Util NA",$AD845&amp;" Util"))</f>
        <v/>
      </c>
    </row>
    <row r="846" ht="15.75" customHeight="1" s="42">
      <c r="A846" s="41" t="n"/>
      <c r="G846" s="38" t="n"/>
      <c r="H846" s="38" t="n"/>
      <c r="I846" s="38" t="n"/>
      <c r="J846" s="38" t="n"/>
      <c r="K846" s="38" t="n"/>
      <c r="L846" s="38" t="n"/>
      <c r="N846" s="36">
        <f>IF($B846="","",IF($C846="SUPERSTORE","Superstore","DH"))</f>
        <v/>
      </c>
      <c r="O846" s="36">
        <f>IF($B846="","",IFERROR(VLOOKUP($B846,Mapping!$A:$C,2,0),"Not Mapped"))</f>
        <v/>
      </c>
      <c r="P846" s="36">
        <f>IF($B846="","",IFERROR(VLOOKUP($B846,Mapping!$A:$C,3,0),"Not Mapped"))</f>
        <v/>
      </c>
      <c r="Q846" s="36">
        <f>IF($B846="","",IFERROR(VLOOKUP($O846,Leaders!$A:$B,2,0),"Not Mapped"))</f>
        <v/>
      </c>
      <c r="R846" s="36">
        <f>IF($B846="","",IF(COUNTIF(Exclusions!$A:$A,$B846)&gt;0,"Yes","No"))</f>
        <v/>
      </c>
      <c r="S846" s="38">
        <f>IF($B846="","",MIN(1,DAY($A846)/IF($N846="Superstore",Settings!$B$5,Settings!$B$4)))</f>
        <v/>
      </c>
      <c r="T846" s="38">
        <f>IF(OR($B846="",$G846="",$S846=0),"",$G846/$S846)</f>
        <v/>
      </c>
      <c r="U846" s="36">
        <f>IF($T846="","",IF($T846&lt;Settings!$B$8,"Critical",IF($T846&lt;Settings!$B$9,"Semi Critical","Non Critical")))</f>
        <v/>
      </c>
      <c r="V846" s="28" t="n"/>
      <c r="Z846">
        <f>IF($B846="","",IFERROR(VLOOKUP($B846,'Plan HC for CCA'!$A:$B,2,0),""))</f>
        <v/>
      </c>
      <c r="AA846">
        <f>IF(OR($B846="",$Z846=""),"",IF(N($M846)&lt;$Z846,"Delta","No Delta"))</f>
        <v/>
      </c>
      <c r="AB846">
        <f>IF(OR($B846="",$Z846=""),"",MAX(0,$Z846-N($M846)))</f>
        <v/>
      </c>
      <c r="AC846" s="46">
        <f>IF($B846="","",IFERROR(INDEX('CCA Util %'!$H:$H,MATCH($B846,'CCA Util %'!$E:$E,0)),""))</f>
        <v/>
      </c>
      <c r="AD846">
        <f>IF($B846="","",IFERROR(INDEX('CCA Util %'!$G:$G,MATCH($B846,'CCA Util %'!$E:$E,0)),""))</f>
        <v/>
      </c>
      <c r="AE846">
        <f>IF(OR($B846="",$U846=""),"",$U846&amp;" &amp; "&amp;IF(OR($AD846="",$AD846=0),"Util NA",$AD846&amp;" Util"))</f>
        <v/>
      </c>
    </row>
    <row r="847" ht="15.75" customHeight="1" s="42">
      <c r="A847" s="41" t="n"/>
      <c r="G847" s="38" t="n"/>
      <c r="H847" s="38" t="n"/>
      <c r="I847" s="38" t="n"/>
      <c r="J847" s="38" t="n"/>
      <c r="K847" s="38" t="n"/>
      <c r="L847" s="38" t="n"/>
      <c r="N847" s="36">
        <f>IF($B847="","",IF($C847="SUPERSTORE","Superstore","DH"))</f>
        <v/>
      </c>
      <c r="O847" s="36">
        <f>IF($B847="","",IFERROR(VLOOKUP($B847,Mapping!$A:$C,2,0),"Not Mapped"))</f>
        <v/>
      </c>
      <c r="P847" s="36">
        <f>IF($B847="","",IFERROR(VLOOKUP($B847,Mapping!$A:$C,3,0),"Not Mapped"))</f>
        <v/>
      </c>
      <c r="Q847" s="36">
        <f>IF($B847="","",IFERROR(VLOOKUP($O847,Leaders!$A:$B,2,0),"Not Mapped"))</f>
        <v/>
      </c>
      <c r="R847" s="36">
        <f>IF($B847="","",IF(COUNTIF(Exclusions!$A:$A,$B847)&gt;0,"Yes","No"))</f>
        <v/>
      </c>
      <c r="S847" s="38">
        <f>IF($B847="","",MIN(1,DAY($A847)/IF($N847="Superstore",Settings!$B$5,Settings!$B$4)))</f>
        <v/>
      </c>
      <c r="T847" s="38">
        <f>IF(OR($B847="",$G847="",$S847=0),"",$G847/$S847)</f>
        <v/>
      </c>
      <c r="U847" s="36">
        <f>IF($T847="","",IF($T847&lt;Settings!$B$8,"Critical",IF($T847&lt;Settings!$B$9,"Semi Critical","Non Critical")))</f>
        <v/>
      </c>
      <c r="V847" s="28" t="n"/>
      <c r="Z847">
        <f>IF($B847="","",IFERROR(VLOOKUP($B847,'Plan HC for CCA'!$A:$B,2,0),""))</f>
        <v/>
      </c>
      <c r="AA847">
        <f>IF(OR($B847="",$Z847=""),"",IF(N($M847)&lt;$Z847,"Delta","No Delta"))</f>
        <v/>
      </c>
      <c r="AB847">
        <f>IF(OR($B847="",$Z847=""),"",MAX(0,$Z847-N($M847)))</f>
        <v/>
      </c>
      <c r="AC847" s="46">
        <f>IF($B847="","",IFERROR(INDEX('CCA Util %'!$H:$H,MATCH($B847,'CCA Util %'!$E:$E,0)),""))</f>
        <v/>
      </c>
      <c r="AD847">
        <f>IF($B847="","",IFERROR(INDEX('CCA Util %'!$G:$G,MATCH($B847,'CCA Util %'!$E:$E,0)),""))</f>
        <v/>
      </c>
      <c r="AE847">
        <f>IF(OR($B847="",$U847=""),"",$U847&amp;" &amp; "&amp;IF(OR($AD847="",$AD847=0),"Util NA",$AD847&amp;" Util"))</f>
        <v/>
      </c>
    </row>
    <row r="848" ht="15.75" customHeight="1" s="42">
      <c r="A848" s="41" t="n"/>
      <c r="G848" s="38" t="n"/>
      <c r="H848" s="38" t="n"/>
      <c r="I848" s="38" t="n"/>
      <c r="J848" s="38" t="n"/>
      <c r="K848" s="38" t="n"/>
      <c r="L848" s="38" t="n"/>
      <c r="N848" s="36">
        <f>IF($B848="","",IF($C848="SUPERSTORE","Superstore","DH"))</f>
        <v/>
      </c>
      <c r="O848" s="36">
        <f>IF($B848="","",IFERROR(VLOOKUP($B848,Mapping!$A:$C,2,0),"Not Mapped"))</f>
        <v/>
      </c>
      <c r="P848" s="36">
        <f>IF($B848="","",IFERROR(VLOOKUP($B848,Mapping!$A:$C,3,0),"Not Mapped"))</f>
        <v/>
      </c>
      <c r="Q848" s="36">
        <f>IF($B848="","",IFERROR(VLOOKUP($O848,Leaders!$A:$B,2,0),"Not Mapped"))</f>
        <v/>
      </c>
      <c r="R848" s="36">
        <f>IF($B848="","",IF(COUNTIF(Exclusions!$A:$A,$B848)&gt;0,"Yes","No"))</f>
        <v/>
      </c>
      <c r="S848" s="38">
        <f>IF($B848="","",MIN(1,DAY($A848)/IF($N848="Superstore",Settings!$B$5,Settings!$B$4)))</f>
        <v/>
      </c>
      <c r="T848" s="38">
        <f>IF(OR($B848="",$G848="",$S848=0),"",$G848/$S848)</f>
        <v/>
      </c>
      <c r="U848" s="36">
        <f>IF($T848="","",IF($T848&lt;Settings!$B$8,"Critical",IF($T848&lt;Settings!$B$9,"Semi Critical","Non Critical")))</f>
        <v/>
      </c>
      <c r="V848" s="28" t="n"/>
      <c r="Z848">
        <f>IF($B848="","",IFERROR(VLOOKUP($B848,'Plan HC for CCA'!$A:$B,2,0),""))</f>
        <v/>
      </c>
      <c r="AA848">
        <f>IF(OR($B848="",$Z848=""),"",IF(N($M848)&lt;$Z848,"Delta","No Delta"))</f>
        <v/>
      </c>
      <c r="AB848">
        <f>IF(OR($B848="",$Z848=""),"",MAX(0,$Z848-N($M848)))</f>
        <v/>
      </c>
      <c r="AC848" s="46">
        <f>IF($B848="","",IFERROR(INDEX('CCA Util %'!$H:$H,MATCH($B848,'CCA Util %'!$E:$E,0)),""))</f>
        <v/>
      </c>
      <c r="AD848">
        <f>IF($B848="","",IFERROR(INDEX('CCA Util %'!$G:$G,MATCH($B848,'CCA Util %'!$E:$E,0)),""))</f>
        <v/>
      </c>
      <c r="AE848">
        <f>IF(OR($B848="",$U848=""),"",$U848&amp;" &amp; "&amp;IF(OR($AD848="",$AD848=0),"Util NA",$AD848&amp;" Util"))</f>
        <v/>
      </c>
    </row>
    <row r="849" ht="15.75" customHeight="1" s="42">
      <c r="A849" s="41" t="n"/>
      <c r="G849" s="38" t="n"/>
      <c r="H849" s="38" t="n"/>
      <c r="I849" s="38" t="n"/>
      <c r="J849" s="38" t="n"/>
      <c r="K849" s="38" t="n"/>
      <c r="L849" s="38" t="n"/>
      <c r="N849" s="36">
        <f>IF($B849="","",IF($C849="SUPERSTORE","Superstore","DH"))</f>
        <v/>
      </c>
      <c r="O849" s="36">
        <f>IF($B849="","",IFERROR(VLOOKUP($B849,Mapping!$A:$C,2,0),"Not Mapped"))</f>
        <v/>
      </c>
      <c r="P849" s="36">
        <f>IF($B849="","",IFERROR(VLOOKUP($B849,Mapping!$A:$C,3,0),"Not Mapped"))</f>
        <v/>
      </c>
      <c r="Q849" s="36">
        <f>IF($B849="","",IFERROR(VLOOKUP($O849,Leaders!$A:$B,2,0),"Not Mapped"))</f>
        <v/>
      </c>
      <c r="R849" s="36">
        <f>IF($B849="","",IF(COUNTIF(Exclusions!$A:$A,$B849)&gt;0,"Yes","No"))</f>
        <v/>
      </c>
      <c r="S849" s="38">
        <f>IF($B849="","",MIN(1,DAY($A849)/IF($N849="Superstore",Settings!$B$5,Settings!$B$4)))</f>
        <v/>
      </c>
      <c r="T849" s="38">
        <f>IF(OR($B849="",$G849="",$S849=0),"",$G849/$S849)</f>
        <v/>
      </c>
      <c r="U849" s="36">
        <f>IF($T849="","",IF($T849&lt;Settings!$B$8,"Critical",IF($T849&lt;Settings!$B$9,"Semi Critical","Non Critical")))</f>
        <v/>
      </c>
      <c r="V849" s="28" t="n"/>
      <c r="Z849">
        <f>IF($B849="","",IFERROR(VLOOKUP($B849,'Plan HC for CCA'!$A:$B,2,0),""))</f>
        <v/>
      </c>
      <c r="AA849">
        <f>IF(OR($B849="",$Z849=""),"",IF(N($M849)&lt;$Z849,"Delta","No Delta"))</f>
        <v/>
      </c>
      <c r="AB849">
        <f>IF(OR($B849="",$Z849=""),"",MAX(0,$Z849-N($M849)))</f>
        <v/>
      </c>
      <c r="AC849" s="46">
        <f>IF($B849="","",IFERROR(INDEX('CCA Util %'!$H:$H,MATCH($B849,'CCA Util %'!$E:$E,0)),""))</f>
        <v/>
      </c>
      <c r="AD849">
        <f>IF($B849="","",IFERROR(INDEX('CCA Util %'!$G:$G,MATCH($B849,'CCA Util %'!$E:$E,0)),""))</f>
        <v/>
      </c>
      <c r="AE849">
        <f>IF(OR($B849="",$U849=""),"",$U849&amp;" &amp; "&amp;IF(OR($AD849="",$AD849=0),"Util NA",$AD849&amp;" Util"))</f>
        <v/>
      </c>
    </row>
    <row r="850" ht="15.75" customHeight="1" s="42">
      <c r="A850" s="41" t="n"/>
      <c r="G850" s="38" t="n"/>
      <c r="H850" s="38" t="n"/>
      <c r="I850" s="38" t="n"/>
      <c r="J850" s="38" t="n"/>
      <c r="K850" s="38" t="n"/>
      <c r="L850" s="38" t="n"/>
      <c r="N850" s="36">
        <f>IF($B850="","",IF($C850="SUPERSTORE","Superstore","DH"))</f>
        <v/>
      </c>
      <c r="O850" s="36">
        <f>IF($B850="","",IFERROR(VLOOKUP($B850,Mapping!$A:$C,2,0),"Not Mapped"))</f>
        <v/>
      </c>
      <c r="P850" s="36">
        <f>IF($B850="","",IFERROR(VLOOKUP($B850,Mapping!$A:$C,3,0),"Not Mapped"))</f>
        <v/>
      </c>
      <c r="Q850" s="36">
        <f>IF($B850="","",IFERROR(VLOOKUP($O850,Leaders!$A:$B,2,0),"Not Mapped"))</f>
        <v/>
      </c>
      <c r="R850" s="36">
        <f>IF($B850="","",IF(COUNTIF(Exclusions!$A:$A,$B850)&gt;0,"Yes","No"))</f>
        <v/>
      </c>
      <c r="S850" s="38">
        <f>IF($B850="","",MIN(1,DAY($A850)/IF($N850="Superstore",Settings!$B$5,Settings!$B$4)))</f>
        <v/>
      </c>
      <c r="T850" s="38">
        <f>IF(OR($B850="",$G850="",$S850=0),"",$G850/$S850)</f>
        <v/>
      </c>
      <c r="U850" s="36">
        <f>IF($T850="","",IF($T850&lt;Settings!$B$8,"Critical",IF($T850&lt;Settings!$B$9,"Semi Critical","Non Critical")))</f>
        <v/>
      </c>
      <c r="V850" s="28" t="n"/>
      <c r="Z850">
        <f>IF($B850="","",IFERROR(VLOOKUP($B850,'Plan HC for CCA'!$A:$B,2,0),""))</f>
        <v/>
      </c>
      <c r="AA850">
        <f>IF(OR($B850="",$Z850=""),"",IF(N($M850)&lt;$Z850,"Delta","No Delta"))</f>
        <v/>
      </c>
      <c r="AB850">
        <f>IF(OR($B850="",$Z850=""),"",MAX(0,$Z850-N($M850)))</f>
        <v/>
      </c>
      <c r="AC850" s="46">
        <f>IF($B850="","",IFERROR(INDEX('CCA Util %'!$H:$H,MATCH($B850,'CCA Util %'!$E:$E,0)),""))</f>
        <v/>
      </c>
      <c r="AD850">
        <f>IF($B850="","",IFERROR(INDEX('CCA Util %'!$G:$G,MATCH($B850,'CCA Util %'!$E:$E,0)),""))</f>
        <v/>
      </c>
      <c r="AE850">
        <f>IF(OR($B850="",$U850=""),"",$U850&amp;" &amp; "&amp;IF(OR($AD850="",$AD850=0),"Util NA",$AD850&amp;" Util"))</f>
        <v/>
      </c>
    </row>
    <row r="851" ht="15.75" customHeight="1" s="42">
      <c r="A851" s="41" t="n"/>
      <c r="G851" s="38" t="n"/>
      <c r="H851" s="38" t="n"/>
      <c r="I851" s="38" t="n"/>
      <c r="J851" s="38" t="n"/>
      <c r="K851" s="38" t="n"/>
      <c r="L851" s="38" t="n"/>
      <c r="N851" s="36">
        <f>IF($B851="","",IF($C851="SUPERSTORE","Superstore","DH"))</f>
        <v/>
      </c>
      <c r="O851" s="36">
        <f>IF($B851="","",IFERROR(VLOOKUP($B851,Mapping!$A:$C,2,0),"Not Mapped"))</f>
        <v/>
      </c>
      <c r="P851" s="36">
        <f>IF($B851="","",IFERROR(VLOOKUP($B851,Mapping!$A:$C,3,0),"Not Mapped"))</f>
        <v/>
      </c>
      <c r="Q851" s="36">
        <f>IF($B851="","",IFERROR(VLOOKUP($O851,Leaders!$A:$B,2,0),"Not Mapped"))</f>
        <v/>
      </c>
      <c r="R851" s="36">
        <f>IF($B851="","",IF(COUNTIF(Exclusions!$A:$A,$B851)&gt;0,"Yes","No"))</f>
        <v/>
      </c>
      <c r="S851" s="38">
        <f>IF($B851="","",MIN(1,DAY($A851)/IF($N851="Superstore",Settings!$B$5,Settings!$B$4)))</f>
        <v/>
      </c>
      <c r="T851" s="38">
        <f>IF(OR($B851="",$G851="",$S851=0),"",$G851/$S851)</f>
        <v/>
      </c>
      <c r="U851" s="36">
        <f>IF($T851="","",IF($T851&lt;Settings!$B$8,"Critical",IF($T851&lt;Settings!$B$9,"Semi Critical","Non Critical")))</f>
        <v/>
      </c>
      <c r="V851" s="28" t="n"/>
      <c r="Z851">
        <f>IF($B851="","",IFERROR(VLOOKUP($B851,'Plan HC for CCA'!$A:$B,2,0),""))</f>
        <v/>
      </c>
      <c r="AA851">
        <f>IF(OR($B851="",$Z851=""),"",IF(N($M851)&lt;$Z851,"Delta","No Delta"))</f>
        <v/>
      </c>
      <c r="AB851">
        <f>IF(OR($B851="",$Z851=""),"",MAX(0,$Z851-N($M851)))</f>
        <v/>
      </c>
      <c r="AC851" s="46">
        <f>IF($B851="","",IFERROR(INDEX('CCA Util %'!$H:$H,MATCH($B851,'CCA Util %'!$E:$E,0)),""))</f>
        <v/>
      </c>
      <c r="AD851">
        <f>IF($B851="","",IFERROR(INDEX('CCA Util %'!$G:$G,MATCH($B851,'CCA Util %'!$E:$E,0)),""))</f>
        <v/>
      </c>
      <c r="AE851">
        <f>IF(OR($B851="",$U851=""),"",$U851&amp;" &amp; "&amp;IF(OR($AD851="",$AD851=0),"Util NA",$AD851&amp;" Util"))</f>
        <v/>
      </c>
    </row>
    <row r="852" ht="15.75" customHeight="1" s="42">
      <c r="A852" s="41" t="n"/>
      <c r="G852" s="38" t="n"/>
      <c r="H852" s="38" t="n"/>
      <c r="I852" s="38" t="n"/>
      <c r="J852" s="38" t="n"/>
      <c r="K852" s="38" t="n"/>
      <c r="L852" s="38" t="n"/>
      <c r="N852" s="36">
        <f>IF($B852="","",IF($C852="SUPERSTORE","Superstore","DH"))</f>
        <v/>
      </c>
      <c r="O852" s="36">
        <f>IF($B852="","",IFERROR(VLOOKUP($B852,Mapping!$A:$C,2,0),"Not Mapped"))</f>
        <v/>
      </c>
      <c r="P852" s="36">
        <f>IF($B852="","",IFERROR(VLOOKUP($B852,Mapping!$A:$C,3,0),"Not Mapped"))</f>
        <v/>
      </c>
      <c r="Q852" s="36">
        <f>IF($B852="","",IFERROR(VLOOKUP($O852,Leaders!$A:$B,2,0),"Not Mapped"))</f>
        <v/>
      </c>
      <c r="R852" s="36">
        <f>IF($B852="","",IF(COUNTIF(Exclusions!$A:$A,$B852)&gt;0,"Yes","No"))</f>
        <v/>
      </c>
      <c r="S852" s="38">
        <f>IF($B852="","",MIN(1,DAY($A852)/IF($N852="Superstore",Settings!$B$5,Settings!$B$4)))</f>
        <v/>
      </c>
      <c r="T852" s="38">
        <f>IF(OR($B852="",$G852="",$S852=0),"",$G852/$S852)</f>
        <v/>
      </c>
      <c r="U852" s="36">
        <f>IF($T852="","",IF($T852&lt;Settings!$B$8,"Critical",IF($T852&lt;Settings!$B$9,"Semi Critical","Non Critical")))</f>
        <v/>
      </c>
      <c r="V852" s="28" t="n"/>
      <c r="Z852">
        <f>IF($B852="","",IFERROR(VLOOKUP($B852,'Plan HC for CCA'!$A:$B,2,0),""))</f>
        <v/>
      </c>
      <c r="AA852">
        <f>IF(OR($B852="",$Z852=""),"",IF(N($M852)&lt;$Z852,"Delta","No Delta"))</f>
        <v/>
      </c>
      <c r="AB852">
        <f>IF(OR($B852="",$Z852=""),"",MAX(0,$Z852-N($M852)))</f>
        <v/>
      </c>
      <c r="AC852" s="46">
        <f>IF($B852="","",IFERROR(INDEX('CCA Util %'!$H:$H,MATCH($B852,'CCA Util %'!$E:$E,0)),""))</f>
        <v/>
      </c>
      <c r="AD852">
        <f>IF($B852="","",IFERROR(INDEX('CCA Util %'!$G:$G,MATCH($B852,'CCA Util %'!$E:$E,0)),""))</f>
        <v/>
      </c>
      <c r="AE852">
        <f>IF(OR($B852="",$U852=""),"",$U852&amp;" &amp; "&amp;IF(OR($AD852="",$AD852=0),"Util NA",$AD852&amp;" Util"))</f>
        <v/>
      </c>
    </row>
    <row r="853" ht="15.75" customHeight="1" s="42">
      <c r="A853" s="41" t="n"/>
      <c r="G853" s="38" t="n"/>
      <c r="H853" s="38" t="n"/>
      <c r="I853" s="38" t="n"/>
      <c r="J853" s="38" t="n"/>
      <c r="K853" s="38" t="n"/>
      <c r="L853" s="38" t="n"/>
      <c r="N853" s="36">
        <f>IF($B853="","",IF($C853="SUPERSTORE","Superstore","DH"))</f>
        <v/>
      </c>
      <c r="O853" s="36">
        <f>IF($B853="","",IFERROR(VLOOKUP($B853,Mapping!$A:$C,2,0),"Not Mapped"))</f>
        <v/>
      </c>
      <c r="P853" s="36">
        <f>IF($B853="","",IFERROR(VLOOKUP($B853,Mapping!$A:$C,3,0),"Not Mapped"))</f>
        <v/>
      </c>
      <c r="Q853" s="36">
        <f>IF($B853="","",IFERROR(VLOOKUP($O853,Leaders!$A:$B,2,0),"Not Mapped"))</f>
        <v/>
      </c>
      <c r="R853" s="36">
        <f>IF($B853="","",IF(COUNTIF(Exclusions!$A:$A,$B853)&gt;0,"Yes","No"))</f>
        <v/>
      </c>
      <c r="S853" s="38">
        <f>IF($B853="","",MIN(1,DAY($A853)/IF($N853="Superstore",Settings!$B$5,Settings!$B$4)))</f>
        <v/>
      </c>
      <c r="T853" s="38">
        <f>IF(OR($B853="",$G853="",$S853=0),"",$G853/$S853)</f>
        <v/>
      </c>
      <c r="U853" s="36">
        <f>IF($T853="","",IF($T853&lt;Settings!$B$8,"Critical",IF($T853&lt;Settings!$B$9,"Semi Critical","Non Critical")))</f>
        <v/>
      </c>
      <c r="V853" s="28" t="n"/>
      <c r="Z853">
        <f>IF($B853="","",IFERROR(VLOOKUP($B853,'Plan HC for CCA'!$A:$B,2,0),""))</f>
        <v/>
      </c>
      <c r="AA853">
        <f>IF(OR($B853="",$Z853=""),"",IF(N($M853)&lt;$Z853,"Delta","No Delta"))</f>
        <v/>
      </c>
      <c r="AB853">
        <f>IF(OR($B853="",$Z853=""),"",MAX(0,$Z853-N($M853)))</f>
        <v/>
      </c>
      <c r="AC853" s="46">
        <f>IF($B853="","",IFERROR(INDEX('CCA Util %'!$H:$H,MATCH($B853,'CCA Util %'!$E:$E,0)),""))</f>
        <v/>
      </c>
      <c r="AD853">
        <f>IF($B853="","",IFERROR(INDEX('CCA Util %'!$G:$G,MATCH($B853,'CCA Util %'!$E:$E,0)),""))</f>
        <v/>
      </c>
      <c r="AE853">
        <f>IF(OR($B853="",$U853=""),"",$U853&amp;" &amp; "&amp;IF(OR($AD853="",$AD853=0),"Util NA",$AD853&amp;" Util"))</f>
        <v/>
      </c>
    </row>
    <row r="854" ht="15.75" customHeight="1" s="42">
      <c r="A854" s="41" t="n"/>
      <c r="G854" s="38" t="n"/>
      <c r="H854" s="38" t="n"/>
      <c r="I854" s="38" t="n"/>
      <c r="J854" s="38" t="n"/>
      <c r="K854" s="38" t="n"/>
      <c r="L854" s="38" t="n"/>
      <c r="N854" s="36">
        <f>IF($B854="","",IF($C854="SUPERSTORE","Superstore","DH"))</f>
        <v/>
      </c>
      <c r="O854" s="36">
        <f>IF($B854="","",IFERROR(VLOOKUP($B854,Mapping!$A:$C,2,0),"Not Mapped"))</f>
        <v/>
      </c>
      <c r="P854" s="36">
        <f>IF($B854="","",IFERROR(VLOOKUP($B854,Mapping!$A:$C,3,0),"Not Mapped"))</f>
        <v/>
      </c>
      <c r="Q854" s="36">
        <f>IF($B854="","",IFERROR(VLOOKUP($O854,Leaders!$A:$B,2,0),"Not Mapped"))</f>
        <v/>
      </c>
      <c r="R854" s="36">
        <f>IF($B854="","",IF(COUNTIF(Exclusions!$A:$A,$B854)&gt;0,"Yes","No"))</f>
        <v/>
      </c>
      <c r="S854" s="38">
        <f>IF($B854="","",MIN(1,DAY($A854)/IF($N854="Superstore",Settings!$B$5,Settings!$B$4)))</f>
        <v/>
      </c>
      <c r="T854" s="38">
        <f>IF(OR($B854="",$G854="",$S854=0),"",$G854/$S854)</f>
        <v/>
      </c>
      <c r="U854" s="36">
        <f>IF($T854="","",IF($T854&lt;Settings!$B$8,"Critical",IF($T854&lt;Settings!$B$9,"Semi Critical","Non Critical")))</f>
        <v/>
      </c>
      <c r="V854" s="28" t="n"/>
      <c r="Z854">
        <f>IF($B854="","",IFERROR(VLOOKUP($B854,'Plan HC for CCA'!$A:$B,2,0),""))</f>
        <v/>
      </c>
      <c r="AA854">
        <f>IF(OR($B854="",$Z854=""),"",IF(N($M854)&lt;$Z854,"Delta","No Delta"))</f>
        <v/>
      </c>
      <c r="AB854">
        <f>IF(OR($B854="",$Z854=""),"",MAX(0,$Z854-N($M854)))</f>
        <v/>
      </c>
      <c r="AC854" s="46">
        <f>IF($B854="","",IFERROR(INDEX('CCA Util %'!$H:$H,MATCH($B854,'CCA Util %'!$E:$E,0)),""))</f>
        <v/>
      </c>
      <c r="AD854">
        <f>IF($B854="","",IFERROR(INDEX('CCA Util %'!$G:$G,MATCH($B854,'CCA Util %'!$E:$E,0)),""))</f>
        <v/>
      </c>
      <c r="AE854">
        <f>IF(OR($B854="",$U854=""),"",$U854&amp;" &amp; "&amp;IF(OR($AD854="",$AD854=0),"Util NA",$AD854&amp;" Util"))</f>
        <v/>
      </c>
    </row>
    <row r="855" ht="15.75" customHeight="1" s="42">
      <c r="A855" s="41" t="n"/>
      <c r="G855" s="38" t="n"/>
      <c r="H855" s="38" t="n"/>
      <c r="I855" s="38" t="n"/>
      <c r="J855" s="38" t="n"/>
      <c r="K855" s="38" t="n"/>
      <c r="L855" s="38" t="n"/>
      <c r="N855" s="36">
        <f>IF($B855="","",IF($C855="SUPERSTORE","Superstore","DH"))</f>
        <v/>
      </c>
      <c r="O855" s="36">
        <f>IF($B855="","",IFERROR(VLOOKUP($B855,Mapping!$A:$C,2,0),"Not Mapped"))</f>
        <v/>
      </c>
      <c r="P855" s="36">
        <f>IF($B855="","",IFERROR(VLOOKUP($B855,Mapping!$A:$C,3,0),"Not Mapped"))</f>
        <v/>
      </c>
      <c r="Q855" s="36">
        <f>IF($B855="","",IFERROR(VLOOKUP($O855,Leaders!$A:$B,2,0),"Not Mapped"))</f>
        <v/>
      </c>
      <c r="R855" s="36">
        <f>IF($B855="","",IF(COUNTIF(Exclusions!$A:$A,$B855)&gt;0,"Yes","No"))</f>
        <v/>
      </c>
      <c r="S855" s="38">
        <f>IF($B855="","",MIN(1,DAY($A855)/IF($N855="Superstore",Settings!$B$5,Settings!$B$4)))</f>
        <v/>
      </c>
      <c r="T855" s="38">
        <f>IF(OR($B855="",$G855="",$S855=0),"",$G855/$S855)</f>
        <v/>
      </c>
      <c r="U855" s="36">
        <f>IF($T855="","",IF($T855&lt;Settings!$B$8,"Critical",IF($T855&lt;Settings!$B$9,"Semi Critical","Non Critical")))</f>
        <v/>
      </c>
      <c r="V855" s="28" t="n"/>
      <c r="Z855">
        <f>IF($B855="","",IFERROR(VLOOKUP($B855,'Plan HC for CCA'!$A:$B,2,0),""))</f>
        <v/>
      </c>
      <c r="AA855">
        <f>IF(OR($B855="",$Z855=""),"",IF(N($M855)&lt;$Z855,"Delta","No Delta"))</f>
        <v/>
      </c>
      <c r="AB855">
        <f>IF(OR($B855="",$Z855=""),"",MAX(0,$Z855-N($M855)))</f>
        <v/>
      </c>
      <c r="AC855" s="46">
        <f>IF($B855="","",IFERROR(INDEX('CCA Util %'!$H:$H,MATCH($B855,'CCA Util %'!$E:$E,0)),""))</f>
        <v/>
      </c>
      <c r="AD855">
        <f>IF($B855="","",IFERROR(INDEX('CCA Util %'!$G:$G,MATCH($B855,'CCA Util %'!$E:$E,0)),""))</f>
        <v/>
      </c>
      <c r="AE855">
        <f>IF(OR($B855="",$U855=""),"",$U855&amp;" &amp; "&amp;IF(OR($AD855="",$AD855=0),"Util NA",$AD855&amp;" Util"))</f>
        <v/>
      </c>
    </row>
    <row r="856" ht="15.75" customHeight="1" s="42">
      <c r="A856" s="41" t="n"/>
      <c r="G856" s="38" t="n"/>
      <c r="H856" s="38" t="n"/>
      <c r="I856" s="38" t="n"/>
      <c r="J856" s="38" t="n"/>
      <c r="K856" s="38" t="n"/>
      <c r="L856" s="38" t="n"/>
      <c r="N856" s="36">
        <f>IF($B856="","",IF($C856="SUPERSTORE","Superstore","DH"))</f>
        <v/>
      </c>
      <c r="O856" s="36">
        <f>IF($B856="","",IFERROR(VLOOKUP($B856,Mapping!$A:$C,2,0),"Not Mapped"))</f>
        <v/>
      </c>
      <c r="P856" s="36">
        <f>IF($B856="","",IFERROR(VLOOKUP($B856,Mapping!$A:$C,3,0),"Not Mapped"))</f>
        <v/>
      </c>
      <c r="Q856" s="36">
        <f>IF($B856="","",IFERROR(VLOOKUP($O856,Leaders!$A:$B,2,0),"Not Mapped"))</f>
        <v/>
      </c>
      <c r="R856" s="36">
        <f>IF($B856="","",IF(COUNTIF(Exclusions!$A:$A,$B856)&gt;0,"Yes","No"))</f>
        <v/>
      </c>
      <c r="S856" s="38">
        <f>IF($B856="","",MIN(1,DAY($A856)/IF($N856="Superstore",Settings!$B$5,Settings!$B$4)))</f>
        <v/>
      </c>
      <c r="T856" s="38">
        <f>IF(OR($B856="",$G856="",$S856=0),"",$G856/$S856)</f>
        <v/>
      </c>
      <c r="U856" s="36">
        <f>IF($T856="","",IF($T856&lt;Settings!$B$8,"Critical",IF($T856&lt;Settings!$B$9,"Semi Critical","Non Critical")))</f>
        <v/>
      </c>
      <c r="V856" s="28" t="n"/>
      <c r="Z856">
        <f>IF($B856="","",IFERROR(VLOOKUP($B856,'Plan HC for CCA'!$A:$B,2,0),""))</f>
        <v/>
      </c>
      <c r="AA856">
        <f>IF(OR($B856="",$Z856=""),"",IF(N($M856)&lt;$Z856,"Delta","No Delta"))</f>
        <v/>
      </c>
      <c r="AB856">
        <f>IF(OR($B856="",$Z856=""),"",MAX(0,$Z856-N($M856)))</f>
        <v/>
      </c>
      <c r="AC856" s="46">
        <f>IF($B856="","",IFERROR(INDEX('CCA Util %'!$H:$H,MATCH($B856,'CCA Util %'!$E:$E,0)),""))</f>
        <v/>
      </c>
      <c r="AD856">
        <f>IF($B856="","",IFERROR(INDEX('CCA Util %'!$G:$G,MATCH($B856,'CCA Util %'!$E:$E,0)),""))</f>
        <v/>
      </c>
      <c r="AE856">
        <f>IF(OR($B856="",$U856=""),"",$U856&amp;" &amp; "&amp;IF(OR($AD856="",$AD856=0),"Util NA",$AD856&amp;" Util"))</f>
        <v/>
      </c>
    </row>
    <row r="857" ht="15.75" customHeight="1" s="42">
      <c r="A857" s="41" t="n"/>
      <c r="G857" s="38" t="n"/>
      <c r="H857" s="38" t="n"/>
      <c r="I857" s="38" t="n"/>
      <c r="J857" s="38" t="n"/>
      <c r="K857" s="38" t="n"/>
      <c r="L857" s="38" t="n"/>
      <c r="N857" s="36">
        <f>IF($B857="","",IF($C857="SUPERSTORE","Superstore","DH"))</f>
        <v/>
      </c>
      <c r="O857" s="36">
        <f>IF($B857="","",IFERROR(VLOOKUP($B857,Mapping!$A:$C,2,0),"Not Mapped"))</f>
        <v/>
      </c>
      <c r="P857" s="36">
        <f>IF($B857="","",IFERROR(VLOOKUP($B857,Mapping!$A:$C,3,0),"Not Mapped"))</f>
        <v/>
      </c>
      <c r="Q857" s="36">
        <f>IF($B857="","",IFERROR(VLOOKUP($O857,Leaders!$A:$B,2,0),"Not Mapped"))</f>
        <v/>
      </c>
      <c r="R857" s="36">
        <f>IF($B857="","",IF(COUNTIF(Exclusions!$A:$A,$B857)&gt;0,"Yes","No"))</f>
        <v/>
      </c>
      <c r="S857" s="38">
        <f>IF($B857="","",MIN(1,DAY($A857)/IF($N857="Superstore",Settings!$B$5,Settings!$B$4)))</f>
        <v/>
      </c>
      <c r="T857" s="38">
        <f>IF(OR($B857="",$G857="",$S857=0),"",$G857/$S857)</f>
        <v/>
      </c>
      <c r="U857" s="36">
        <f>IF($T857="","",IF($T857&lt;Settings!$B$8,"Critical",IF($T857&lt;Settings!$B$9,"Semi Critical","Non Critical")))</f>
        <v/>
      </c>
      <c r="V857" s="28" t="n"/>
      <c r="Z857">
        <f>IF($B857="","",IFERROR(VLOOKUP($B857,'Plan HC for CCA'!$A:$B,2,0),""))</f>
        <v/>
      </c>
      <c r="AA857">
        <f>IF(OR($B857="",$Z857=""),"",IF(N($M857)&lt;$Z857,"Delta","No Delta"))</f>
        <v/>
      </c>
      <c r="AB857">
        <f>IF(OR($B857="",$Z857=""),"",MAX(0,$Z857-N($M857)))</f>
        <v/>
      </c>
      <c r="AC857" s="46">
        <f>IF($B857="","",IFERROR(INDEX('CCA Util %'!$H:$H,MATCH($B857,'CCA Util %'!$E:$E,0)),""))</f>
        <v/>
      </c>
      <c r="AD857">
        <f>IF($B857="","",IFERROR(INDEX('CCA Util %'!$G:$G,MATCH($B857,'CCA Util %'!$E:$E,0)),""))</f>
        <v/>
      </c>
      <c r="AE857">
        <f>IF(OR($B857="",$U857=""),"",$U857&amp;" &amp; "&amp;IF(OR($AD857="",$AD857=0),"Util NA",$AD857&amp;" Util"))</f>
        <v/>
      </c>
    </row>
    <row r="858" ht="15.75" customHeight="1" s="42">
      <c r="A858" s="41" t="n"/>
      <c r="G858" s="38" t="n"/>
      <c r="H858" s="38" t="n"/>
      <c r="I858" s="38" t="n"/>
      <c r="J858" s="38" t="n"/>
      <c r="K858" s="38" t="n"/>
      <c r="L858" s="38" t="n"/>
      <c r="N858" s="36">
        <f>IF($B858="","",IF($C858="SUPERSTORE","Superstore","DH"))</f>
        <v/>
      </c>
      <c r="O858" s="36">
        <f>IF($B858="","",IFERROR(VLOOKUP($B858,Mapping!$A:$C,2,0),"Not Mapped"))</f>
        <v/>
      </c>
      <c r="P858" s="36">
        <f>IF($B858="","",IFERROR(VLOOKUP($B858,Mapping!$A:$C,3,0),"Not Mapped"))</f>
        <v/>
      </c>
      <c r="Q858" s="36">
        <f>IF($B858="","",IFERROR(VLOOKUP($O858,Leaders!$A:$B,2,0),"Not Mapped"))</f>
        <v/>
      </c>
      <c r="R858" s="36">
        <f>IF($B858="","",IF(COUNTIF(Exclusions!$A:$A,$B858)&gt;0,"Yes","No"))</f>
        <v/>
      </c>
      <c r="S858" s="38">
        <f>IF($B858="","",MIN(1,DAY($A858)/IF($N858="Superstore",Settings!$B$5,Settings!$B$4)))</f>
        <v/>
      </c>
      <c r="T858" s="38">
        <f>IF(OR($B858="",$G858="",$S858=0),"",$G858/$S858)</f>
        <v/>
      </c>
      <c r="U858" s="36">
        <f>IF($T858="","",IF($T858&lt;Settings!$B$8,"Critical",IF($T858&lt;Settings!$B$9,"Semi Critical","Non Critical")))</f>
        <v/>
      </c>
      <c r="V858" s="28" t="n"/>
      <c r="Z858">
        <f>IF($B858="","",IFERROR(VLOOKUP($B858,'Plan HC for CCA'!$A:$B,2,0),""))</f>
        <v/>
      </c>
      <c r="AA858">
        <f>IF(OR($B858="",$Z858=""),"",IF(N($M858)&lt;$Z858,"Delta","No Delta"))</f>
        <v/>
      </c>
      <c r="AB858">
        <f>IF(OR($B858="",$Z858=""),"",MAX(0,$Z858-N($M858)))</f>
        <v/>
      </c>
      <c r="AC858" s="46">
        <f>IF($B858="","",IFERROR(INDEX('CCA Util %'!$H:$H,MATCH($B858,'CCA Util %'!$E:$E,0)),""))</f>
        <v/>
      </c>
      <c r="AD858">
        <f>IF($B858="","",IFERROR(INDEX('CCA Util %'!$G:$G,MATCH($B858,'CCA Util %'!$E:$E,0)),""))</f>
        <v/>
      </c>
      <c r="AE858">
        <f>IF(OR($B858="",$U858=""),"",$U858&amp;" &amp; "&amp;IF(OR($AD858="",$AD858=0),"Util NA",$AD858&amp;" Util"))</f>
        <v/>
      </c>
    </row>
    <row r="859" ht="15.75" customHeight="1" s="42">
      <c r="A859" s="41" t="n"/>
      <c r="G859" s="38" t="n"/>
      <c r="H859" s="38" t="n"/>
      <c r="I859" s="38" t="n"/>
      <c r="J859" s="38" t="n"/>
      <c r="K859" s="38" t="n"/>
      <c r="L859" s="38" t="n"/>
      <c r="N859" s="36">
        <f>IF($B859="","",IF($C859="SUPERSTORE","Superstore","DH"))</f>
        <v/>
      </c>
      <c r="O859" s="36">
        <f>IF($B859="","",IFERROR(VLOOKUP($B859,Mapping!$A:$C,2,0),"Not Mapped"))</f>
        <v/>
      </c>
      <c r="P859" s="36">
        <f>IF($B859="","",IFERROR(VLOOKUP($B859,Mapping!$A:$C,3,0),"Not Mapped"))</f>
        <v/>
      </c>
      <c r="Q859" s="36">
        <f>IF($B859="","",IFERROR(VLOOKUP($O859,Leaders!$A:$B,2,0),"Not Mapped"))</f>
        <v/>
      </c>
      <c r="R859" s="36">
        <f>IF($B859="","",IF(COUNTIF(Exclusions!$A:$A,$B859)&gt;0,"Yes","No"))</f>
        <v/>
      </c>
      <c r="S859" s="38">
        <f>IF($B859="","",MIN(1,DAY($A859)/IF($N859="Superstore",Settings!$B$5,Settings!$B$4)))</f>
        <v/>
      </c>
      <c r="T859" s="38">
        <f>IF(OR($B859="",$G859="",$S859=0),"",$G859/$S859)</f>
        <v/>
      </c>
      <c r="U859" s="36">
        <f>IF($T859="","",IF($T859&lt;Settings!$B$8,"Critical",IF($T859&lt;Settings!$B$9,"Semi Critical","Non Critical")))</f>
        <v/>
      </c>
      <c r="V859" s="28" t="n"/>
      <c r="Z859">
        <f>IF($B859="","",IFERROR(VLOOKUP($B859,'Plan HC for CCA'!$A:$B,2,0),""))</f>
        <v/>
      </c>
      <c r="AA859">
        <f>IF(OR($B859="",$Z859=""),"",IF(N($M859)&lt;$Z859,"Delta","No Delta"))</f>
        <v/>
      </c>
      <c r="AB859">
        <f>IF(OR($B859="",$Z859=""),"",MAX(0,$Z859-N($M859)))</f>
        <v/>
      </c>
      <c r="AC859" s="46">
        <f>IF($B859="","",IFERROR(INDEX('CCA Util %'!$H:$H,MATCH($B859,'CCA Util %'!$E:$E,0)),""))</f>
        <v/>
      </c>
      <c r="AD859">
        <f>IF($B859="","",IFERROR(INDEX('CCA Util %'!$G:$G,MATCH($B859,'CCA Util %'!$E:$E,0)),""))</f>
        <v/>
      </c>
      <c r="AE859">
        <f>IF(OR($B859="",$U859=""),"",$U859&amp;" &amp; "&amp;IF(OR($AD859="",$AD859=0),"Util NA",$AD859&amp;" Util"))</f>
        <v/>
      </c>
    </row>
    <row r="860" ht="15.75" customHeight="1" s="42">
      <c r="A860" s="41" t="n"/>
      <c r="G860" s="38" t="n"/>
      <c r="H860" s="38" t="n"/>
      <c r="I860" s="38" t="n"/>
      <c r="J860" s="38" t="n"/>
      <c r="K860" s="38" t="n"/>
      <c r="L860" s="38" t="n"/>
      <c r="N860" s="36">
        <f>IF($B860="","",IF($C860="SUPERSTORE","Superstore","DH"))</f>
        <v/>
      </c>
      <c r="O860" s="36">
        <f>IF($B860="","",IFERROR(VLOOKUP($B860,Mapping!$A:$C,2,0),"Not Mapped"))</f>
        <v/>
      </c>
      <c r="P860" s="36">
        <f>IF($B860="","",IFERROR(VLOOKUP($B860,Mapping!$A:$C,3,0),"Not Mapped"))</f>
        <v/>
      </c>
      <c r="Q860" s="36">
        <f>IF($B860="","",IFERROR(VLOOKUP($O860,Leaders!$A:$B,2,0),"Not Mapped"))</f>
        <v/>
      </c>
      <c r="R860" s="36">
        <f>IF($B860="","",IF(COUNTIF(Exclusions!$A:$A,$B860)&gt;0,"Yes","No"))</f>
        <v/>
      </c>
      <c r="S860" s="38">
        <f>IF($B860="","",MIN(1,DAY($A860)/IF($N860="Superstore",Settings!$B$5,Settings!$B$4)))</f>
        <v/>
      </c>
      <c r="T860" s="38">
        <f>IF(OR($B860="",$G860="",$S860=0),"",$G860/$S860)</f>
        <v/>
      </c>
      <c r="U860" s="36">
        <f>IF($T860="","",IF($T860&lt;Settings!$B$8,"Critical",IF($T860&lt;Settings!$B$9,"Semi Critical","Non Critical")))</f>
        <v/>
      </c>
      <c r="V860" s="28" t="n"/>
      <c r="Z860">
        <f>IF($B860="","",IFERROR(VLOOKUP($B860,'Plan HC for CCA'!$A:$B,2,0),""))</f>
        <v/>
      </c>
      <c r="AA860">
        <f>IF(OR($B860="",$Z860=""),"",IF(N($M860)&lt;$Z860,"Delta","No Delta"))</f>
        <v/>
      </c>
      <c r="AB860">
        <f>IF(OR($B860="",$Z860=""),"",MAX(0,$Z860-N($M860)))</f>
        <v/>
      </c>
      <c r="AC860" s="46">
        <f>IF($B860="","",IFERROR(INDEX('CCA Util %'!$H:$H,MATCH($B860,'CCA Util %'!$E:$E,0)),""))</f>
        <v/>
      </c>
      <c r="AD860">
        <f>IF($B860="","",IFERROR(INDEX('CCA Util %'!$G:$G,MATCH($B860,'CCA Util %'!$E:$E,0)),""))</f>
        <v/>
      </c>
      <c r="AE860">
        <f>IF(OR($B860="",$U860=""),"",$U860&amp;" &amp; "&amp;IF(OR($AD860="",$AD860=0),"Util NA",$AD860&amp;" Util"))</f>
        <v/>
      </c>
    </row>
    <row r="861" ht="15.75" customHeight="1" s="42">
      <c r="A861" s="41" t="n"/>
      <c r="G861" s="38" t="n"/>
      <c r="H861" s="38" t="n"/>
      <c r="I861" s="38" t="n"/>
      <c r="J861" s="38" t="n"/>
      <c r="K861" s="38" t="n"/>
      <c r="L861" s="38" t="n"/>
      <c r="N861" s="36">
        <f>IF($B861="","",IF($C861="SUPERSTORE","Superstore","DH"))</f>
        <v/>
      </c>
      <c r="O861" s="36">
        <f>IF($B861="","",IFERROR(VLOOKUP($B861,Mapping!$A:$C,2,0),"Not Mapped"))</f>
        <v/>
      </c>
      <c r="P861" s="36">
        <f>IF($B861="","",IFERROR(VLOOKUP($B861,Mapping!$A:$C,3,0),"Not Mapped"))</f>
        <v/>
      </c>
      <c r="Q861" s="36">
        <f>IF($B861="","",IFERROR(VLOOKUP($O861,Leaders!$A:$B,2,0),"Not Mapped"))</f>
        <v/>
      </c>
      <c r="R861" s="36">
        <f>IF($B861="","",IF(COUNTIF(Exclusions!$A:$A,$B861)&gt;0,"Yes","No"))</f>
        <v/>
      </c>
      <c r="S861" s="38">
        <f>IF($B861="","",MIN(1,DAY($A861)/IF($N861="Superstore",Settings!$B$5,Settings!$B$4)))</f>
        <v/>
      </c>
      <c r="T861" s="38">
        <f>IF(OR($B861="",$G861="",$S861=0),"",$G861/$S861)</f>
        <v/>
      </c>
      <c r="U861" s="36">
        <f>IF($T861="","",IF($T861&lt;Settings!$B$8,"Critical",IF($T861&lt;Settings!$B$9,"Semi Critical","Non Critical")))</f>
        <v/>
      </c>
      <c r="V861" s="28" t="n"/>
      <c r="Z861">
        <f>IF($B861="","",IFERROR(VLOOKUP($B861,'Plan HC for CCA'!$A:$B,2,0),""))</f>
        <v/>
      </c>
      <c r="AA861">
        <f>IF(OR($B861="",$Z861=""),"",IF(N($M861)&lt;$Z861,"Delta","No Delta"))</f>
        <v/>
      </c>
      <c r="AB861">
        <f>IF(OR($B861="",$Z861=""),"",MAX(0,$Z861-N($M861)))</f>
        <v/>
      </c>
      <c r="AC861" s="46">
        <f>IF($B861="","",IFERROR(INDEX('CCA Util %'!$H:$H,MATCH($B861,'CCA Util %'!$E:$E,0)),""))</f>
        <v/>
      </c>
      <c r="AD861">
        <f>IF($B861="","",IFERROR(INDEX('CCA Util %'!$G:$G,MATCH($B861,'CCA Util %'!$E:$E,0)),""))</f>
        <v/>
      </c>
      <c r="AE861">
        <f>IF(OR($B861="",$U861=""),"",$U861&amp;" &amp; "&amp;IF(OR($AD861="",$AD861=0),"Util NA",$AD861&amp;" Util"))</f>
        <v/>
      </c>
    </row>
    <row r="862" ht="15.75" customHeight="1" s="42">
      <c r="A862" s="41" t="n"/>
      <c r="G862" s="38" t="n"/>
      <c r="H862" s="38" t="n"/>
      <c r="I862" s="38" t="n"/>
      <c r="J862" s="38" t="n"/>
      <c r="K862" s="38" t="n"/>
      <c r="L862" s="38" t="n"/>
      <c r="N862" s="36">
        <f>IF($B862="","",IF($C862="SUPERSTORE","Superstore","DH"))</f>
        <v/>
      </c>
      <c r="O862" s="36">
        <f>IF($B862="","",IFERROR(VLOOKUP($B862,Mapping!$A:$C,2,0),"Not Mapped"))</f>
        <v/>
      </c>
      <c r="P862" s="36">
        <f>IF($B862="","",IFERROR(VLOOKUP($B862,Mapping!$A:$C,3,0),"Not Mapped"))</f>
        <v/>
      </c>
      <c r="Q862" s="36">
        <f>IF($B862="","",IFERROR(VLOOKUP($O862,Leaders!$A:$B,2,0),"Not Mapped"))</f>
        <v/>
      </c>
      <c r="R862" s="36">
        <f>IF($B862="","",IF(COUNTIF(Exclusions!$A:$A,$B862)&gt;0,"Yes","No"))</f>
        <v/>
      </c>
      <c r="S862" s="38">
        <f>IF($B862="","",MIN(1,DAY($A862)/IF($N862="Superstore",Settings!$B$5,Settings!$B$4)))</f>
        <v/>
      </c>
      <c r="T862" s="38">
        <f>IF(OR($B862="",$G862="",$S862=0),"",$G862/$S862)</f>
        <v/>
      </c>
      <c r="U862" s="36">
        <f>IF($T862="","",IF($T862&lt;Settings!$B$8,"Critical",IF($T862&lt;Settings!$B$9,"Semi Critical","Non Critical")))</f>
        <v/>
      </c>
      <c r="V862" s="28" t="n"/>
      <c r="Z862">
        <f>IF($B862="","",IFERROR(VLOOKUP($B862,'Plan HC for CCA'!$A:$B,2,0),""))</f>
        <v/>
      </c>
      <c r="AA862">
        <f>IF(OR($B862="",$Z862=""),"",IF(N($M862)&lt;$Z862,"Delta","No Delta"))</f>
        <v/>
      </c>
      <c r="AB862">
        <f>IF(OR($B862="",$Z862=""),"",MAX(0,$Z862-N($M862)))</f>
        <v/>
      </c>
      <c r="AC862" s="46">
        <f>IF($B862="","",IFERROR(INDEX('CCA Util %'!$H:$H,MATCH($B862,'CCA Util %'!$E:$E,0)),""))</f>
        <v/>
      </c>
      <c r="AD862">
        <f>IF($B862="","",IFERROR(INDEX('CCA Util %'!$G:$G,MATCH($B862,'CCA Util %'!$E:$E,0)),""))</f>
        <v/>
      </c>
      <c r="AE862">
        <f>IF(OR($B862="",$U862=""),"",$U862&amp;" &amp; "&amp;IF(OR($AD862="",$AD862=0),"Util NA",$AD862&amp;" Util"))</f>
        <v/>
      </c>
    </row>
    <row r="863" ht="15.75" customHeight="1" s="42">
      <c r="A863" s="41" t="n"/>
      <c r="G863" s="38" t="n"/>
      <c r="H863" s="38" t="n"/>
      <c r="I863" s="38" t="n"/>
      <c r="J863" s="38" t="n"/>
      <c r="K863" s="38" t="n"/>
      <c r="L863" s="38" t="n"/>
      <c r="N863" s="36">
        <f>IF($B863="","",IF($C863="SUPERSTORE","Superstore","DH"))</f>
        <v/>
      </c>
      <c r="O863" s="36">
        <f>IF($B863="","",IFERROR(VLOOKUP($B863,Mapping!$A:$C,2,0),"Not Mapped"))</f>
        <v/>
      </c>
      <c r="P863" s="36">
        <f>IF($B863="","",IFERROR(VLOOKUP($B863,Mapping!$A:$C,3,0),"Not Mapped"))</f>
        <v/>
      </c>
      <c r="Q863" s="36">
        <f>IF($B863="","",IFERROR(VLOOKUP($O863,Leaders!$A:$B,2,0),"Not Mapped"))</f>
        <v/>
      </c>
      <c r="R863" s="36">
        <f>IF($B863="","",IF(COUNTIF(Exclusions!$A:$A,$B863)&gt;0,"Yes","No"))</f>
        <v/>
      </c>
      <c r="S863" s="38">
        <f>IF($B863="","",MIN(1,DAY($A863)/IF($N863="Superstore",Settings!$B$5,Settings!$B$4)))</f>
        <v/>
      </c>
      <c r="T863" s="38">
        <f>IF(OR($B863="",$G863="",$S863=0),"",$G863/$S863)</f>
        <v/>
      </c>
      <c r="U863" s="36">
        <f>IF($T863="","",IF($T863&lt;Settings!$B$8,"Critical",IF($T863&lt;Settings!$B$9,"Semi Critical","Non Critical")))</f>
        <v/>
      </c>
      <c r="V863" s="28" t="n"/>
      <c r="Z863">
        <f>IF($B863="","",IFERROR(VLOOKUP($B863,'Plan HC for CCA'!$A:$B,2,0),""))</f>
        <v/>
      </c>
      <c r="AA863">
        <f>IF(OR($B863="",$Z863=""),"",IF(N($M863)&lt;$Z863,"Delta","No Delta"))</f>
        <v/>
      </c>
      <c r="AB863">
        <f>IF(OR($B863="",$Z863=""),"",MAX(0,$Z863-N($M863)))</f>
        <v/>
      </c>
      <c r="AC863" s="46">
        <f>IF($B863="","",IFERROR(INDEX('CCA Util %'!$H:$H,MATCH($B863,'CCA Util %'!$E:$E,0)),""))</f>
        <v/>
      </c>
      <c r="AD863">
        <f>IF($B863="","",IFERROR(INDEX('CCA Util %'!$G:$G,MATCH($B863,'CCA Util %'!$E:$E,0)),""))</f>
        <v/>
      </c>
      <c r="AE863">
        <f>IF(OR($B863="",$U863=""),"",$U863&amp;" &amp; "&amp;IF(OR($AD863="",$AD863=0),"Util NA",$AD863&amp;" Util"))</f>
        <v/>
      </c>
    </row>
    <row r="864" ht="15.75" customHeight="1" s="42">
      <c r="A864" s="41" t="n"/>
      <c r="G864" s="38" t="n"/>
      <c r="H864" s="38" t="n"/>
      <c r="I864" s="38" t="n"/>
      <c r="J864" s="38" t="n"/>
      <c r="K864" s="38" t="n"/>
      <c r="L864" s="38" t="n"/>
      <c r="N864" s="36">
        <f>IF($B864="","",IF($C864="SUPERSTORE","Superstore","DH"))</f>
        <v/>
      </c>
      <c r="O864" s="36">
        <f>IF($B864="","",IFERROR(VLOOKUP($B864,Mapping!$A:$C,2,0),"Not Mapped"))</f>
        <v/>
      </c>
      <c r="P864" s="36">
        <f>IF($B864="","",IFERROR(VLOOKUP($B864,Mapping!$A:$C,3,0),"Not Mapped"))</f>
        <v/>
      </c>
      <c r="Q864" s="36">
        <f>IF($B864="","",IFERROR(VLOOKUP($O864,Leaders!$A:$B,2,0),"Not Mapped"))</f>
        <v/>
      </c>
      <c r="R864" s="36">
        <f>IF($B864="","",IF(COUNTIF(Exclusions!$A:$A,$B864)&gt;0,"Yes","No"))</f>
        <v/>
      </c>
      <c r="S864" s="38">
        <f>IF($B864="","",MIN(1,DAY($A864)/IF($N864="Superstore",Settings!$B$5,Settings!$B$4)))</f>
        <v/>
      </c>
      <c r="T864" s="38">
        <f>IF(OR($B864="",$G864="",$S864=0),"",$G864/$S864)</f>
        <v/>
      </c>
      <c r="U864" s="36">
        <f>IF($T864="","",IF($T864&lt;Settings!$B$8,"Critical",IF($T864&lt;Settings!$B$9,"Semi Critical","Non Critical")))</f>
        <v/>
      </c>
      <c r="V864" s="28" t="n"/>
      <c r="Z864">
        <f>IF($B864="","",IFERROR(VLOOKUP($B864,'Plan HC for CCA'!$A:$B,2,0),""))</f>
        <v/>
      </c>
      <c r="AA864">
        <f>IF(OR($B864="",$Z864=""),"",IF(N($M864)&lt;$Z864,"Delta","No Delta"))</f>
        <v/>
      </c>
      <c r="AB864">
        <f>IF(OR($B864="",$Z864=""),"",MAX(0,$Z864-N($M864)))</f>
        <v/>
      </c>
      <c r="AC864" s="46">
        <f>IF($B864="","",IFERROR(INDEX('CCA Util %'!$H:$H,MATCH($B864,'CCA Util %'!$E:$E,0)),""))</f>
        <v/>
      </c>
      <c r="AD864">
        <f>IF($B864="","",IFERROR(INDEX('CCA Util %'!$G:$G,MATCH($B864,'CCA Util %'!$E:$E,0)),""))</f>
        <v/>
      </c>
      <c r="AE864">
        <f>IF(OR($B864="",$U864=""),"",$U864&amp;" &amp; "&amp;IF(OR($AD864="",$AD864=0),"Util NA",$AD864&amp;" Util"))</f>
        <v/>
      </c>
    </row>
    <row r="865" ht="15.75" customHeight="1" s="42">
      <c r="A865" s="41" t="n"/>
      <c r="G865" s="38" t="n"/>
      <c r="H865" s="38" t="n"/>
      <c r="I865" s="38" t="n"/>
      <c r="J865" s="38" t="n"/>
      <c r="K865" s="38" t="n"/>
      <c r="L865" s="38" t="n"/>
      <c r="N865" s="36">
        <f>IF($B865="","",IF($C865="SUPERSTORE","Superstore","DH"))</f>
        <v/>
      </c>
      <c r="O865" s="36">
        <f>IF($B865="","",IFERROR(VLOOKUP($B865,Mapping!$A:$C,2,0),"Not Mapped"))</f>
        <v/>
      </c>
      <c r="P865" s="36">
        <f>IF($B865="","",IFERROR(VLOOKUP($B865,Mapping!$A:$C,3,0),"Not Mapped"))</f>
        <v/>
      </c>
      <c r="Q865" s="36">
        <f>IF($B865="","",IFERROR(VLOOKUP($O865,Leaders!$A:$B,2,0),"Not Mapped"))</f>
        <v/>
      </c>
      <c r="R865" s="36">
        <f>IF($B865="","",IF(COUNTIF(Exclusions!$A:$A,$B865)&gt;0,"Yes","No"))</f>
        <v/>
      </c>
      <c r="S865" s="38">
        <f>IF($B865="","",MIN(1,DAY($A865)/IF($N865="Superstore",Settings!$B$5,Settings!$B$4)))</f>
        <v/>
      </c>
      <c r="T865" s="38">
        <f>IF(OR($B865="",$G865="",$S865=0),"",$G865/$S865)</f>
        <v/>
      </c>
      <c r="U865" s="36">
        <f>IF($T865="","",IF($T865&lt;Settings!$B$8,"Critical",IF($T865&lt;Settings!$B$9,"Semi Critical","Non Critical")))</f>
        <v/>
      </c>
      <c r="V865" s="28" t="n"/>
      <c r="Z865">
        <f>IF($B865="","",IFERROR(VLOOKUP($B865,'Plan HC for CCA'!$A:$B,2,0),""))</f>
        <v/>
      </c>
      <c r="AA865">
        <f>IF(OR($B865="",$Z865=""),"",IF(N($M865)&lt;$Z865,"Delta","No Delta"))</f>
        <v/>
      </c>
      <c r="AB865">
        <f>IF(OR($B865="",$Z865=""),"",MAX(0,$Z865-N($M865)))</f>
        <v/>
      </c>
      <c r="AC865" s="46">
        <f>IF($B865="","",IFERROR(INDEX('CCA Util %'!$H:$H,MATCH($B865,'CCA Util %'!$E:$E,0)),""))</f>
        <v/>
      </c>
      <c r="AD865">
        <f>IF($B865="","",IFERROR(INDEX('CCA Util %'!$G:$G,MATCH($B865,'CCA Util %'!$E:$E,0)),""))</f>
        <v/>
      </c>
      <c r="AE865">
        <f>IF(OR($B865="",$U865=""),"",$U865&amp;" &amp; "&amp;IF(OR($AD865="",$AD865=0),"Util NA",$AD865&amp;" Util"))</f>
        <v/>
      </c>
    </row>
    <row r="866" ht="15.75" customHeight="1" s="42">
      <c r="A866" s="41" t="n"/>
      <c r="G866" s="38" t="n"/>
      <c r="H866" s="38" t="n"/>
      <c r="I866" s="38" t="n"/>
      <c r="J866" s="38" t="n"/>
      <c r="K866" s="38" t="n"/>
      <c r="L866" s="38" t="n"/>
      <c r="N866" s="36">
        <f>IF($B866="","",IF($C866="SUPERSTORE","Superstore","DH"))</f>
        <v/>
      </c>
      <c r="O866" s="36">
        <f>IF($B866="","",IFERROR(VLOOKUP($B866,Mapping!$A:$C,2,0),"Not Mapped"))</f>
        <v/>
      </c>
      <c r="P866" s="36">
        <f>IF($B866="","",IFERROR(VLOOKUP($B866,Mapping!$A:$C,3,0),"Not Mapped"))</f>
        <v/>
      </c>
      <c r="Q866" s="36">
        <f>IF($B866="","",IFERROR(VLOOKUP($O866,Leaders!$A:$B,2,0),"Not Mapped"))</f>
        <v/>
      </c>
      <c r="R866" s="36">
        <f>IF($B866="","",IF(COUNTIF(Exclusions!$A:$A,$B866)&gt;0,"Yes","No"))</f>
        <v/>
      </c>
      <c r="S866" s="38">
        <f>IF($B866="","",MIN(1,DAY($A866)/IF($N866="Superstore",Settings!$B$5,Settings!$B$4)))</f>
        <v/>
      </c>
      <c r="T866" s="38">
        <f>IF(OR($B866="",$G866="",$S866=0),"",$G866/$S866)</f>
        <v/>
      </c>
      <c r="U866" s="36">
        <f>IF($T866="","",IF($T866&lt;Settings!$B$8,"Critical",IF($T866&lt;Settings!$B$9,"Semi Critical","Non Critical")))</f>
        <v/>
      </c>
      <c r="V866" s="28" t="n"/>
      <c r="Z866">
        <f>IF($B866="","",IFERROR(VLOOKUP($B866,'Plan HC for CCA'!$A:$B,2,0),""))</f>
        <v/>
      </c>
      <c r="AA866">
        <f>IF(OR($B866="",$Z866=""),"",IF(N($M866)&lt;$Z866,"Delta","No Delta"))</f>
        <v/>
      </c>
      <c r="AB866">
        <f>IF(OR($B866="",$Z866=""),"",MAX(0,$Z866-N($M866)))</f>
        <v/>
      </c>
      <c r="AC866" s="46">
        <f>IF($B866="","",IFERROR(INDEX('CCA Util %'!$H:$H,MATCH($B866,'CCA Util %'!$E:$E,0)),""))</f>
        <v/>
      </c>
      <c r="AD866">
        <f>IF($B866="","",IFERROR(INDEX('CCA Util %'!$G:$G,MATCH($B866,'CCA Util %'!$E:$E,0)),""))</f>
        <v/>
      </c>
      <c r="AE866">
        <f>IF(OR($B866="",$U866=""),"",$U866&amp;" &amp; "&amp;IF(OR($AD866="",$AD866=0),"Util NA",$AD866&amp;" Util"))</f>
        <v/>
      </c>
    </row>
    <row r="867" ht="15.75" customHeight="1" s="42">
      <c r="A867" s="41" t="n"/>
      <c r="G867" s="38" t="n"/>
      <c r="H867" s="38" t="n"/>
      <c r="I867" s="38" t="n"/>
      <c r="J867" s="38" t="n"/>
      <c r="K867" s="38" t="n"/>
      <c r="L867" s="38" t="n"/>
      <c r="N867" s="36">
        <f>IF($B867="","",IF($C867="SUPERSTORE","Superstore","DH"))</f>
        <v/>
      </c>
      <c r="O867" s="36">
        <f>IF($B867="","",IFERROR(VLOOKUP($B867,Mapping!$A:$C,2,0),"Not Mapped"))</f>
        <v/>
      </c>
      <c r="P867" s="36">
        <f>IF($B867="","",IFERROR(VLOOKUP($B867,Mapping!$A:$C,3,0),"Not Mapped"))</f>
        <v/>
      </c>
      <c r="Q867" s="36">
        <f>IF($B867="","",IFERROR(VLOOKUP($O867,Leaders!$A:$B,2,0),"Not Mapped"))</f>
        <v/>
      </c>
      <c r="R867" s="36">
        <f>IF($B867="","",IF(COUNTIF(Exclusions!$A:$A,$B867)&gt;0,"Yes","No"))</f>
        <v/>
      </c>
      <c r="S867" s="38">
        <f>IF($B867="","",MIN(1,DAY($A867)/IF($N867="Superstore",Settings!$B$5,Settings!$B$4)))</f>
        <v/>
      </c>
      <c r="T867" s="38">
        <f>IF(OR($B867="",$G867="",$S867=0),"",$G867/$S867)</f>
        <v/>
      </c>
      <c r="U867" s="36">
        <f>IF($T867="","",IF($T867&lt;Settings!$B$8,"Critical",IF($T867&lt;Settings!$B$9,"Semi Critical","Non Critical")))</f>
        <v/>
      </c>
      <c r="V867" s="28" t="n"/>
      <c r="Z867">
        <f>IF($B867="","",IFERROR(VLOOKUP($B867,'Plan HC for CCA'!$A:$B,2,0),""))</f>
        <v/>
      </c>
      <c r="AA867">
        <f>IF(OR($B867="",$Z867=""),"",IF(N($M867)&lt;$Z867,"Delta","No Delta"))</f>
        <v/>
      </c>
      <c r="AB867">
        <f>IF(OR($B867="",$Z867=""),"",MAX(0,$Z867-N($M867)))</f>
        <v/>
      </c>
      <c r="AC867" s="46">
        <f>IF($B867="","",IFERROR(INDEX('CCA Util %'!$H:$H,MATCH($B867,'CCA Util %'!$E:$E,0)),""))</f>
        <v/>
      </c>
      <c r="AD867">
        <f>IF($B867="","",IFERROR(INDEX('CCA Util %'!$G:$G,MATCH($B867,'CCA Util %'!$E:$E,0)),""))</f>
        <v/>
      </c>
      <c r="AE867">
        <f>IF(OR($B867="",$U867=""),"",$U867&amp;" &amp; "&amp;IF(OR($AD867="",$AD867=0),"Util NA",$AD867&amp;" Util"))</f>
        <v/>
      </c>
    </row>
    <row r="868" ht="15.75" customHeight="1" s="42">
      <c r="A868" s="41" t="n"/>
      <c r="G868" s="38" t="n"/>
      <c r="H868" s="38" t="n"/>
      <c r="I868" s="38" t="n"/>
      <c r="J868" s="38" t="n"/>
      <c r="K868" s="38" t="n"/>
      <c r="L868" s="38" t="n"/>
      <c r="N868" s="36">
        <f>IF($B868="","",IF($C868="SUPERSTORE","Superstore","DH"))</f>
        <v/>
      </c>
      <c r="O868" s="36">
        <f>IF($B868="","",IFERROR(VLOOKUP($B868,Mapping!$A:$C,2,0),"Not Mapped"))</f>
        <v/>
      </c>
      <c r="P868" s="36">
        <f>IF($B868="","",IFERROR(VLOOKUP($B868,Mapping!$A:$C,3,0),"Not Mapped"))</f>
        <v/>
      </c>
      <c r="Q868" s="36">
        <f>IF($B868="","",IFERROR(VLOOKUP($O868,Leaders!$A:$B,2,0),"Not Mapped"))</f>
        <v/>
      </c>
      <c r="R868" s="36">
        <f>IF($B868="","",IF(COUNTIF(Exclusions!$A:$A,$B868)&gt;0,"Yes","No"))</f>
        <v/>
      </c>
      <c r="S868" s="38">
        <f>IF($B868="","",MIN(1,DAY($A868)/IF($N868="Superstore",Settings!$B$5,Settings!$B$4)))</f>
        <v/>
      </c>
      <c r="T868" s="38">
        <f>IF(OR($B868="",$G868="",$S868=0),"",$G868/$S868)</f>
        <v/>
      </c>
      <c r="U868" s="36">
        <f>IF($T868="","",IF($T868&lt;Settings!$B$8,"Critical",IF($T868&lt;Settings!$B$9,"Semi Critical","Non Critical")))</f>
        <v/>
      </c>
      <c r="V868" s="28" t="n"/>
      <c r="Z868">
        <f>IF($B868="","",IFERROR(VLOOKUP($B868,'Plan HC for CCA'!$A:$B,2,0),""))</f>
        <v/>
      </c>
      <c r="AA868">
        <f>IF(OR($B868="",$Z868=""),"",IF(N($M868)&lt;$Z868,"Delta","No Delta"))</f>
        <v/>
      </c>
      <c r="AB868">
        <f>IF(OR($B868="",$Z868=""),"",MAX(0,$Z868-N($M868)))</f>
        <v/>
      </c>
      <c r="AC868" s="46">
        <f>IF($B868="","",IFERROR(INDEX('CCA Util %'!$H:$H,MATCH($B868,'CCA Util %'!$E:$E,0)),""))</f>
        <v/>
      </c>
      <c r="AD868">
        <f>IF($B868="","",IFERROR(INDEX('CCA Util %'!$G:$G,MATCH($B868,'CCA Util %'!$E:$E,0)),""))</f>
        <v/>
      </c>
      <c r="AE868">
        <f>IF(OR($B868="",$U868=""),"",$U868&amp;" &amp; "&amp;IF(OR($AD868="",$AD868=0),"Util NA",$AD868&amp;" Util"))</f>
        <v/>
      </c>
    </row>
    <row r="869" ht="15.75" customHeight="1" s="42">
      <c r="A869" s="41" t="n"/>
      <c r="G869" s="38" t="n"/>
      <c r="H869" s="38" t="n"/>
      <c r="I869" s="38" t="n"/>
      <c r="J869" s="38" t="n"/>
      <c r="K869" s="38" t="n"/>
      <c r="L869" s="38" t="n"/>
      <c r="N869" s="36">
        <f>IF($B869="","",IF($C869="SUPERSTORE","Superstore","DH"))</f>
        <v/>
      </c>
      <c r="O869" s="36">
        <f>IF($B869="","",IFERROR(VLOOKUP($B869,Mapping!$A:$C,2,0),"Not Mapped"))</f>
        <v/>
      </c>
      <c r="P869" s="36">
        <f>IF($B869="","",IFERROR(VLOOKUP($B869,Mapping!$A:$C,3,0),"Not Mapped"))</f>
        <v/>
      </c>
      <c r="Q869" s="36">
        <f>IF($B869="","",IFERROR(VLOOKUP($O869,Leaders!$A:$B,2,0),"Not Mapped"))</f>
        <v/>
      </c>
      <c r="R869" s="36">
        <f>IF($B869="","",IF(COUNTIF(Exclusions!$A:$A,$B869)&gt;0,"Yes","No"))</f>
        <v/>
      </c>
      <c r="S869" s="38">
        <f>IF($B869="","",MIN(1,DAY($A869)/IF($N869="Superstore",Settings!$B$5,Settings!$B$4)))</f>
        <v/>
      </c>
      <c r="T869" s="38">
        <f>IF(OR($B869="",$G869="",$S869=0),"",$G869/$S869)</f>
        <v/>
      </c>
      <c r="U869" s="36">
        <f>IF($T869="","",IF($T869&lt;Settings!$B$8,"Critical",IF($T869&lt;Settings!$B$9,"Semi Critical","Non Critical")))</f>
        <v/>
      </c>
      <c r="V869" s="28" t="n"/>
      <c r="Z869">
        <f>IF($B869="","",IFERROR(VLOOKUP($B869,'Plan HC for CCA'!$A:$B,2,0),""))</f>
        <v/>
      </c>
      <c r="AA869">
        <f>IF(OR($B869="",$Z869=""),"",IF(N($M869)&lt;$Z869,"Delta","No Delta"))</f>
        <v/>
      </c>
      <c r="AB869">
        <f>IF(OR($B869="",$Z869=""),"",MAX(0,$Z869-N($M869)))</f>
        <v/>
      </c>
      <c r="AC869" s="46">
        <f>IF($B869="","",IFERROR(INDEX('CCA Util %'!$H:$H,MATCH($B869,'CCA Util %'!$E:$E,0)),""))</f>
        <v/>
      </c>
      <c r="AD869">
        <f>IF($B869="","",IFERROR(INDEX('CCA Util %'!$G:$G,MATCH($B869,'CCA Util %'!$E:$E,0)),""))</f>
        <v/>
      </c>
      <c r="AE869">
        <f>IF(OR($B869="",$U869=""),"",$U869&amp;" &amp; "&amp;IF(OR($AD869="",$AD869=0),"Util NA",$AD869&amp;" Util"))</f>
        <v/>
      </c>
    </row>
    <row r="870" ht="15.75" customHeight="1" s="42">
      <c r="A870" s="41" t="n"/>
      <c r="G870" s="38" t="n"/>
      <c r="H870" s="38" t="n"/>
      <c r="I870" s="38" t="n"/>
      <c r="J870" s="38" t="n"/>
      <c r="K870" s="38" t="n"/>
      <c r="L870" s="38" t="n"/>
      <c r="N870" s="36">
        <f>IF($B870="","",IF($C870="SUPERSTORE","Superstore","DH"))</f>
        <v/>
      </c>
      <c r="O870" s="36">
        <f>IF($B870="","",IFERROR(VLOOKUP($B870,Mapping!$A:$C,2,0),"Not Mapped"))</f>
        <v/>
      </c>
      <c r="P870" s="36">
        <f>IF($B870="","",IFERROR(VLOOKUP($B870,Mapping!$A:$C,3,0),"Not Mapped"))</f>
        <v/>
      </c>
      <c r="Q870" s="36">
        <f>IF($B870="","",IFERROR(VLOOKUP($O870,Leaders!$A:$B,2,0),"Not Mapped"))</f>
        <v/>
      </c>
      <c r="R870" s="36">
        <f>IF($B870="","",IF(COUNTIF(Exclusions!$A:$A,$B870)&gt;0,"Yes","No"))</f>
        <v/>
      </c>
      <c r="S870" s="38">
        <f>IF($B870="","",MIN(1,DAY($A870)/IF($N870="Superstore",Settings!$B$5,Settings!$B$4)))</f>
        <v/>
      </c>
      <c r="T870" s="38">
        <f>IF(OR($B870="",$G870="",$S870=0),"",$G870/$S870)</f>
        <v/>
      </c>
      <c r="U870" s="36">
        <f>IF($T870="","",IF($T870&lt;Settings!$B$8,"Critical",IF($T870&lt;Settings!$B$9,"Semi Critical","Non Critical")))</f>
        <v/>
      </c>
      <c r="V870" s="28" t="n"/>
      <c r="Z870">
        <f>IF($B870="","",IFERROR(VLOOKUP($B870,'Plan HC for CCA'!$A:$B,2,0),""))</f>
        <v/>
      </c>
      <c r="AA870">
        <f>IF(OR($B870="",$Z870=""),"",IF(N($M870)&lt;$Z870,"Delta","No Delta"))</f>
        <v/>
      </c>
      <c r="AB870">
        <f>IF(OR($B870="",$Z870=""),"",MAX(0,$Z870-N($M870)))</f>
        <v/>
      </c>
      <c r="AC870" s="46">
        <f>IF($B870="","",IFERROR(INDEX('CCA Util %'!$H:$H,MATCH($B870,'CCA Util %'!$E:$E,0)),""))</f>
        <v/>
      </c>
      <c r="AD870">
        <f>IF($B870="","",IFERROR(INDEX('CCA Util %'!$G:$G,MATCH($B870,'CCA Util %'!$E:$E,0)),""))</f>
        <v/>
      </c>
      <c r="AE870">
        <f>IF(OR($B870="",$U870=""),"",$U870&amp;" &amp; "&amp;IF(OR($AD870="",$AD870=0),"Util NA",$AD870&amp;" Util"))</f>
        <v/>
      </c>
    </row>
    <row r="871" ht="15.75" customHeight="1" s="42">
      <c r="A871" s="41" t="n"/>
      <c r="G871" s="38" t="n"/>
      <c r="H871" s="38" t="n"/>
      <c r="I871" s="38" t="n"/>
      <c r="J871" s="38" t="n"/>
      <c r="K871" s="38" t="n"/>
      <c r="L871" s="38" t="n"/>
      <c r="N871" s="36">
        <f>IF($B871="","",IF($C871="SUPERSTORE","Superstore","DH"))</f>
        <v/>
      </c>
      <c r="O871" s="36">
        <f>IF($B871="","",IFERROR(VLOOKUP($B871,Mapping!$A:$C,2,0),"Not Mapped"))</f>
        <v/>
      </c>
      <c r="P871" s="36">
        <f>IF($B871="","",IFERROR(VLOOKUP($B871,Mapping!$A:$C,3,0),"Not Mapped"))</f>
        <v/>
      </c>
      <c r="Q871" s="36">
        <f>IF($B871="","",IFERROR(VLOOKUP($O871,Leaders!$A:$B,2,0),"Not Mapped"))</f>
        <v/>
      </c>
      <c r="R871" s="36">
        <f>IF($B871="","",IF(COUNTIF(Exclusions!$A:$A,$B871)&gt;0,"Yes","No"))</f>
        <v/>
      </c>
      <c r="S871" s="38">
        <f>IF($B871="","",MIN(1,DAY($A871)/IF($N871="Superstore",Settings!$B$5,Settings!$B$4)))</f>
        <v/>
      </c>
      <c r="T871" s="38">
        <f>IF(OR($B871="",$G871="",$S871=0),"",$G871/$S871)</f>
        <v/>
      </c>
      <c r="U871" s="36">
        <f>IF($T871="","",IF($T871&lt;Settings!$B$8,"Critical",IF($T871&lt;Settings!$B$9,"Semi Critical","Non Critical")))</f>
        <v/>
      </c>
      <c r="V871" s="28" t="n"/>
      <c r="Z871">
        <f>IF($B871="","",IFERROR(VLOOKUP($B871,'Plan HC for CCA'!$A:$B,2,0),""))</f>
        <v/>
      </c>
      <c r="AA871">
        <f>IF(OR($B871="",$Z871=""),"",IF(N($M871)&lt;$Z871,"Delta","No Delta"))</f>
        <v/>
      </c>
      <c r="AB871">
        <f>IF(OR($B871="",$Z871=""),"",MAX(0,$Z871-N($M871)))</f>
        <v/>
      </c>
      <c r="AC871" s="46">
        <f>IF($B871="","",IFERROR(INDEX('CCA Util %'!$H:$H,MATCH($B871,'CCA Util %'!$E:$E,0)),""))</f>
        <v/>
      </c>
      <c r="AD871">
        <f>IF($B871="","",IFERROR(INDEX('CCA Util %'!$G:$G,MATCH($B871,'CCA Util %'!$E:$E,0)),""))</f>
        <v/>
      </c>
      <c r="AE871">
        <f>IF(OR($B871="",$U871=""),"",$U871&amp;" &amp; "&amp;IF(OR($AD871="",$AD871=0),"Util NA",$AD871&amp;" Util"))</f>
        <v/>
      </c>
    </row>
    <row r="872" ht="15.75" customHeight="1" s="42">
      <c r="A872" s="41" t="n"/>
      <c r="G872" s="38" t="n"/>
      <c r="H872" s="38" t="n"/>
      <c r="I872" s="38" t="n"/>
      <c r="J872" s="38" t="n"/>
      <c r="K872" s="38" t="n"/>
      <c r="L872" s="38" t="n"/>
      <c r="N872" s="36">
        <f>IF($B872="","",IF($C872="SUPERSTORE","Superstore","DH"))</f>
        <v/>
      </c>
      <c r="O872" s="36">
        <f>IF($B872="","",IFERROR(VLOOKUP($B872,Mapping!$A:$C,2,0),"Not Mapped"))</f>
        <v/>
      </c>
      <c r="P872" s="36">
        <f>IF($B872="","",IFERROR(VLOOKUP($B872,Mapping!$A:$C,3,0),"Not Mapped"))</f>
        <v/>
      </c>
      <c r="Q872" s="36">
        <f>IF($B872="","",IFERROR(VLOOKUP($O872,Leaders!$A:$B,2,0),"Not Mapped"))</f>
        <v/>
      </c>
      <c r="R872" s="36">
        <f>IF($B872="","",IF(COUNTIF(Exclusions!$A:$A,$B872)&gt;0,"Yes","No"))</f>
        <v/>
      </c>
      <c r="S872" s="38">
        <f>IF($B872="","",MIN(1,DAY($A872)/IF($N872="Superstore",Settings!$B$5,Settings!$B$4)))</f>
        <v/>
      </c>
      <c r="T872" s="38">
        <f>IF(OR($B872="",$G872="",$S872=0),"",$G872/$S872)</f>
        <v/>
      </c>
      <c r="U872" s="36">
        <f>IF($T872="","",IF($T872&lt;Settings!$B$8,"Critical",IF($T872&lt;Settings!$B$9,"Semi Critical","Non Critical")))</f>
        <v/>
      </c>
      <c r="V872" s="28" t="n"/>
      <c r="Z872">
        <f>IF($B872="","",IFERROR(VLOOKUP($B872,'Plan HC for CCA'!$A:$B,2,0),""))</f>
        <v/>
      </c>
      <c r="AA872">
        <f>IF(OR($B872="",$Z872=""),"",IF(N($M872)&lt;$Z872,"Delta","No Delta"))</f>
        <v/>
      </c>
      <c r="AB872">
        <f>IF(OR($B872="",$Z872=""),"",MAX(0,$Z872-N($M872)))</f>
        <v/>
      </c>
      <c r="AC872" s="46">
        <f>IF($B872="","",IFERROR(INDEX('CCA Util %'!$H:$H,MATCH($B872,'CCA Util %'!$E:$E,0)),""))</f>
        <v/>
      </c>
      <c r="AD872">
        <f>IF($B872="","",IFERROR(INDEX('CCA Util %'!$G:$G,MATCH($B872,'CCA Util %'!$E:$E,0)),""))</f>
        <v/>
      </c>
      <c r="AE872">
        <f>IF(OR($B872="",$U872=""),"",$U872&amp;" &amp; "&amp;IF(OR($AD872="",$AD872=0),"Util NA",$AD872&amp;" Util"))</f>
        <v/>
      </c>
    </row>
    <row r="873" ht="15.75" customHeight="1" s="42">
      <c r="A873" s="41" t="n"/>
      <c r="G873" s="38" t="n"/>
      <c r="H873" s="38" t="n"/>
      <c r="I873" s="38" t="n"/>
      <c r="J873" s="38" t="n"/>
      <c r="K873" s="38" t="n"/>
      <c r="L873" s="38" t="n"/>
      <c r="N873" s="36">
        <f>IF($B873="","",IF($C873="SUPERSTORE","Superstore","DH"))</f>
        <v/>
      </c>
      <c r="O873" s="36">
        <f>IF($B873="","",IFERROR(VLOOKUP($B873,Mapping!$A:$C,2,0),"Not Mapped"))</f>
        <v/>
      </c>
      <c r="P873" s="36">
        <f>IF($B873="","",IFERROR(VLOOKUP($B873,Mapping!$A:$C,3,0),"Not Mapped"))</f>
        <v/>
      </c>
      <c r="Q873" s="36">
        <f>IF($B873="","",IFERROR(VLOOKUP($O873,Leaders!$A:$B,2,0),"Not Mapped"))</f>
        <v/>
      </c>
      <c r="R873" s="36">
        <f>IF($B873="","",IF(COUNTIF(Exclusions!$A:$A,$B873)&gt;0,"Yes","No"))</f>
        <v/>
      </c>
      <c r="S873" s="38">
        <f>IF($B873="","",MIN(1,DAY($A873)/IF($N873="Superstore",Settings!$B$5,Settings!$B$4)))</f>
        <v/>
      </c>
      <c r="T873" s="38">
        <f>IF(OR($B873="",$G873="",$S873=0),"",$G873/$S873)</f>
        <v/>
      </c>
      <c r="U873" s="36">
        <f>IF($T873="","",IF($T873&lt;Settings!$B$8,"Critical",IF($T873&lt;Settings!$B$9,"Semi Critical","Non Critical")))</f>
        <v/>
      </c>
      <c r="V873" s="28" t="n"/>
      <c r="Z873">
        <f>IF($B873="","",IFERROR(VLOOKUP($B873,'Plan HC for CCA'!$A:$B,2,0),""))</f>
        <v/>
      </c>
      <c r="AA873">
        <f>IF(OR($B873="",$Z873=""),"",IF(N($M873)&lt;$Z873,"Delta","No Delta"))</f>
        <v/>
      </c>
      <c r="AB873">
        <f>IF(OR($B873="",$Z873=""),"",MAX(0,$Z873-N($M873)))</f>
        <v/>
      </c>
      <c r="AC873" s="46">
        <f>IF($B873="","",IFERROR(INDEX('CCA Util %'!$H:$H,MATCH($B873,'CCA Util %'!$E:$E,0)),""))</f>
        <v/>
      </c>
      <c r="AD873">
        <f>IF($B873="","",IFERROR(INDEX('CCA Util %'!$G:$G,MATCH($B873,'CCA Util %'!$E:$E,0)),""))</f>
        <v/>
      </c>
      <c r="AE873">
        <f>IF(OR($B873="",$U873=""),"",$U873&amp;" &amp; "&amp;IF(OR($AD873="",$AD873=0),"Util NA",$AD873&amp;" Util"))</f>
        <v/>
      </c>
    </row>
    <row r="874" ht="15.75" customHeight="1" s="42">
      <c r="A874" s="41" t="n"/>
      <c r="G874" s="38" t="n"/>
      <c r="H874" s="38" t="n"/>
      <c r="I874" s="38" t="n"/>
      <c r="J874" s="38" t="n"/>
      <c r="K874" s="38" t="n"/>
      <c r="L874" s="38" t="n"/>
      <c r="N874" s="36">
        <f>IF($B874="","",IF($C874="SUPERSTORE","Superstore","DH"))</f>
        <v/>
      </c>
      <c r="O874" s="36">
        <f>IF($B874="","",IFERROR(VLOOKUP($B874,Mapping!$A:$C,2,0),"Not Mapped"))</f>
        <v/>
      </c>
      <c r="P874" s="36">
        <f>IF($B874="","",IFERROR(VLOOKUP($B874,Mapping!$A:$C,3,0),"Not Mapped"))</f>
        <v/>
      </c>
      <c r="Q874" s="36">
        <f>IF($B874="","",IFERROR(VLOOKUP($O874,Leaders!$A:$B,2,0),"Not Mapped"))</f>
        <v/>
      </c>
      <c r="R874" s="36">
        <f>IF($B874="","",IF(COUNTIF(Exclusions!$A:$A,$B874)&gt;0,"Yes","No"))</f>
        <v/>
      </c>
      <c r="S874" s="38">
        <f>IF($B874="","",MIN(1,DAY($A874)/IF($N874="Superstore",Settings!$B$5,Settings!$B$4)))</f>
        <v/>
      </c>
      <c r="T874" s="38">
        <f>IF(OR($B874="",$G874="",$S874=0),"",$G874/$S874)</f>
        <v/>
      </c>
      <c r="U874" s="36">
        <f>IF($T874="","",IF($T874&lt;Settings!$B$8,"Critical",IF($T874&lt;Settings!$B$9,"Semi Critical","Non Critical")))</f>
        <v/>
      </c>
      <c r="V874" s="28" t="n"/>
      <c r="Z874">
        <f>IF($B874="","",IFERROR(VLOOKUP($B874,'Plan HC for CCA'!$A:$B,2,0),""))</f>
        <v/>
      </c>
      <c r="AA874">
        <f>IF(OR($B874="",$Z874=""),"",IF(N($M874)&lt;$Z874,"Delta","No Delta"))</f>
        <v/>
      </c>
      <c r="AB874">
        <f>IF(OR($B874="",$Z874=""),"",MAX(0,$Z874-N($M874)))</f>
        <v/>
      </c>
      <c r="AC874" s="46">
        <f>IF($B874="","",IFERROR(INDEX('CCA Util %'!$H:$H,MATCH($B874,'CCA Util %'!$E:$E,0)),""))</f>
        <v/>
      </c>
      <c r="AD874">
        <f>IF($B874="","",IFERROR(INDEX('CCA Util %'!$G:$G,MATCH($B874,'CCA Util %'!$E:$E,0)),""))</f>
        <v/>
      </c>
      <c r="AE874">
        <f>IF(OR($B874="",$U874=""),"",$U874&amp;" &amp; "&amp;IF(OR($AD874="",$AD874=0),"Util NA",$AD874&amp;" Util"))</f>
        <v/>
      </c>
    </row>
    <row r="875" ht="15.75" customHeight="1" s="42">
      <c r="A875" s="41" t="n"/>
      <c r="G875" s="38" t="n"/>
      <c r="H875" s="38" t="n"/>
      <c r="I875" s="38" t="n"/>
      <c r="J875" s="38" t="n"/>
      <c r="K875" s="38" t="n"/>
      <c r="L875" s="38" t="n"/>
      <c r="N875" s="36">
        <f>IF($B875="","",IF($C875="SUPERSTORE","Superstore","DH"))</f>
        <v/>
      </c>
      <c r="O875" s="36">
        <f>IF($B875="","",IFERROR(VLOOKUP($B875,Mapping!$A:$C,2,0),"Not Mapped"))</f>
        <v/>
      </c>
      <c r="P875" s="36">
        <f>IF($B875="","",IFERROR(VLOOKUP($B875,Mapping!$A:$C,3,0),"Not Mapped"))</f>
        <v/>
      </c>
      <c r="Q875" s="36">
        <f>IF($B875="","",IFERROR(VLOOKUP($O875,Leaders!$A:$B,2,0),"Not Mapped"))</f>
        <v/>
      </c>
      <c r="R875" s="36">
        <f>IF($B875="","",IF(COUNTIF(Exclusions!$A:$A,$B875)&gt;0,"Yes","No"))</f>
        <v/>
      </c>
      <c r="S875" s="38">
        <f>IF($B875="","",MIN(1,DAY($A875)/IF($N875="Superstore",Settings!$B$5,Settings!$B$4)))</f>
        <v/>
      </c>
      <c r="T875" s="38">
        <f>IF(OR($B875="",$G875="",$S875=0),"",$G875/$S875)</f>
        <v/>
      </c>
      <c r="U875" s="36">
        <f>IF($T875="","",IF($T875&lt;Settings!$B$8,"Critical",IF($T875&lt;Settings!$B$9,"Semi Critical","Non Critical")))</f>
        <v/>
      </c>
      <c r="V875" s="28" t="n"/>
      <c r="Z875">
        <f>IF($B875="","",IFERROR(VLOOKUP($B875,'Plan HC for CCA'!$A:$B,2,0),""))</f>
        <v/>
      </c>
      <c r="AA875">
        <f>IF(OR($B875="",$Z875=""),"",IF(N($M875)&lt;$Z875,"Delta","No Delta"))</f>
        <v/>
      </c>
      <c r="AB875">
        <f>IF(OR($B875="",$Z875=""),"",MAX(0,$Z875-N($M875)))</f>
        <v/>
      </c>
      <c r="AC875" s="46">
        <f>IF($B875="","",IFERROR(INDEX('CCA Util %'!$H:$H,MATCH($B875,'CCA Util %'!$E:$E,0)),""))</f>
        <v/>
      </c>
      <c r="AD875">
        <f>IF($B875="","",IFERROR(INDEX('CCA Util %'!$G:$G,MATCH($B875,'CCA Util %'!$E:$E,0)),""))</f>
        <v/>
      </c>
      <c r="AE875">
        <f>IF(OR($B875="",$U875=""),"",$U875&amp;" &amp; "&amp;IF(OR($AD875="",$AD875=0),"Util NA",$AD875&amp;" Util"))</f>
        <v/>
      </c>
    </row>
    <row r="876" ht="15.75" customHeight="1" s="42">
      <c r="A876" s="41" t="n"/>
      <c r="G876" s="38" t="n"/>
      <c r="H876" s="38" t="n"/>
      <c r="I876" s="38" t="n"/>
      <c r="J876" s="38" t="n"/>
      <c r="K876" s="38" t="n"/>
      <c r="L876" s="38" t="n"/>
      <c r="N876" s="36">
        <f>IF($B876="","",IF($C876="SUPERSTORE","Superstore","DH"))</f>
        <v/>
      </c>
      <c r="O876" s="36">
        <f>IF($B876="","",IFERROR(VLOOKUP($B876,Mapping!$A:$C,2,0),"Not Mapped"))</f>
        <v/>
      </c>
      <c r="P876" s="36">
        <f>IF($B876="","",IFERROR(VLOOKUP($B876,Mapping!$A:$C,3,0),"Not Mapped"))</f>
        <v/>
      </c>
      <c r="Q876" s="36">
        <f>IF($B876="","",IFERROR(VLOOKUP($O876,Leaders!$A:$B,2,0),"Not Mapped"))</f>
        <v/>
      </c>
      <c r="R876" s="36">
        <f>IF($B876="","",IF(COUNTIF(Exclusions!$A:$A,$B876)&gt;0,"Yes","No"))</f>
        <v/>
      </c>
      <c r="S876" s="38">
        <f>IF($B876="","",MIN(1,DAY($A876)/IF($N876="Superstore",Settings!$B$5,Settings!$B$4)))</f>
        <v/>
      </c>
      <c r="T876" s="38">
        <f>IF(OR($B876="",$G876="",$S876=0),"",$G876/$S876)</f>
        <v/>
      </c>
      <c r="U876" s="36">
        <f>IF($T876="","",IF($T876&lt;Settings!$B$8,"Critical",IF($T876&lt;Settings!$B$9,"Semi Critical","Non Critical")))</f>
        <v/>
      </c>
      <c r="V876" s="28" t="n"/>
      <c r="Z876">
        <f>IF($B876="","",IFERROR(VLOOKUP($B876,'Plan HC for CCA'!$A:$B,2,0),""))</f>
        <v/>
      </c>
      <c r="AA876">
        <f>IF(OR($B876="",$Z876=""),"",IF(N($M876)&lt;$Z876,"Delta","No Delta"))</f>
        <v/>
      </c>
      <c r="AB876">
        <f>IF(OR($B876="",$Z876=""),"",MAX(0,$Z876-N($M876)))</f>
        <v/>
      </c>
      <c r="AC876" s="46">
        <f>IF($B876="","",IFERROR(INDEX('CCA Util %'!$H:$H,MATCH($B876,'CCA Util %'!$E:$E,0)),""))</f>
        <v/>
      </c>
      <c r="AD876">
        <f>IF($B876="","",IFERROR(INDEX('CCA Util %'!$G:$G,MATCH($B876,'CCA Util %'!$E:$E,0)),""))</f>
        <v/>
      </c>
      <c r="AE876">
        <f>IF(OR($B876="",$U876=""),"",$U876&amp;" &amp; "&amp;IF(OR($AD876="",$AD876=0),"Util NA",$AD876&amp;" Util"))</f>
        <v/>
      </c>
    </row>
    <row r="877" ht="15.75" customHeight="1" s="42">
      <c r="A877" s="41" t="n"/>
      <c r="G877" s="38" t="n"/>
      <c r="H877" s="38" t="n"/>
      <c r="I877" s="38" t="n"/>
      <c r="J877" s="38" t="n"/>
      <c r="K877" s="38" t="n"/>
      <c r="L877" s="38" t="n"/>
      <c r="N877" s="36">
        <f>IF($B877="","",IF($C877="SUPERSTORE","Superstore","DH"))</f>
        <v/>
      </c>
      <c r="O877" s="36">
        <f>IF($B877="","",IFERROR(VLOOKUP($B877,Mapping!$A:$C,2,0),"Not Mapped"))</f>
        <v/>
      </c>
      <c r="P877" s="36">
        <f>IF($B877="","",IFERROR(VLOOKUP($B877,Mapping!$A:$C,3,0),"Not Mapped"))</f>
        <v/>
      </c>
      <c r="Q877" s="36">
        <f>IF($B877="","",IFERROR(VLOOKUP($O877,Leaders!$A:$B,2,0),"Not Mapped"))</f>
        <v/>
      </c>
      <c r="R877" s="36">
        <f>IF($B877="","",IF(COUNTIF(Exclusions!$A:$A,$B877)&gt;0,"Yes","No"))</f>
        <v/>
      </c>
      <c r="S877" s="38">
        <f>IF($B877="","",MIN(1,DAY($A877)/IF($N877="Superstore",Settings!$B$5,Settings!$B$4)))</f>
        <v/>
      </c>
      <c r="T877" s="38">
        <f>IF(OR($B877="",$G877="",$S877=0),"",$G877/$S877)</f>
        <v/>
      </c>
      <c r="U877" s="36">
        <f>IF($T877="","",IF($T877&lt;Settings!$B$8,"Critical",IF($T877&lt;Settings!$B$9,"Semi Critical","Non Critical")))</f>
        <v/>
      </c>
      <c r="V877" s="28" t="n"/>
      <c r="Z877">
        <f>IF($B877="","",IFERROR(VLOOKUP($B877,'Plan HC for CCA'!$A:$B,2,0),""))</f>
        <v/>
      </c>
      <c r="AA877">
        <f>IF(OR($B877="",$Z877=""),"",IF(N($M877)&lt;$Z877,"Delta","No Delta"))</f>
        <v/>
      </c>
      <c r="AB877">
        <f>IF(OR($B877="",$Z877=""),"",MAX(0,$Z877-N($M877)))</f>
        <v/>
      </c>
      <c r="AC877" s="46">
        <f>IF($B877="","",IFERROR(INDEX('CCA Util %'!$H:$H,MATCH($B877,'CCA Util %'!$E:$E,0)),""))</f>
        <v/>
      </c>
      <c r="AD877">
        <f>IF($B877="","",IFERROR(INDEX('CCA Util %'!$G:$G,MATCH($B877,'CCA Util %'!$E:$E,0)),""))</f>
        <v/>
      </c>
      <c r="AE877">
        <f>IF(OR($B877="",$U877=""),"",$U877&amp;" &amp; "&amp;IF(OR($AD877="",$AD877=0),"Util NA",$AD877&amp;" Util"))</f>
        <v/>
      </c>
    </row>
    <row r="878" ht="15.75" customHeight="1" s="42">
      <c r="A878" s="41" t="n"/>
      <c r="G878" s="38" t="n"/>
      <c r="H878" s="38" t="n"/>
      <c r="I878" s="38" t="n"/>
      <c r="J878" s="38" t="n"/>
      <c r="K878" s="38" t="n"/>
      <c r="L878" s="38" t="n"/>
      <c r="N878" s="36">
        <f>IF($B878="","",IF($C878="SUPERSTORE","Superstore","DH"))</f>
        <v/>
      </c>
      <c r="O878" s="36">
        <f>IF($B878="","",IFERROR(VLOOKUP($B878,Mapping!$A:$C,2,0),"Not Mapped"))</f>
        <v/>
      </c>
      <c r="P878" s="36">
        <f>IF($B878="","",IFERROR(VLOOKUP($B878,Mapping!$A:$C,3,0),"Not Mapped"))</f>
        <v/>
      </c>
      <c r="Q878" s="36">
        <f>IF($B878="","",IFERROR(VLOOKUP($O878,Leaders!$A:$B,2,0),"Not Mapped"))</f>
        <v/>
      </c>
      <c r="R878" s="36">
        <f>IF($B878="","",IF(COUNTIF(Exclusions!$A:$A,$B878)&gt;0,"Yes","No"))</f>
        <v/>
      </c>
      <c r="S878" s="38">
        <f>IF($B878="","",MIN(1,DAY($A878)/IF($N878="Superstore",Settings!$B$5,Settings!$B$4)))</f>
        <v/>
      </c>
      <c r="T878" s="38">
        <f>IF(OR($B878="",$G878="",$S878=0),"",$G878/$S878)</f>
        <v/>
      </c>
      <c r="U878" s="36">
        <f>IF($T878="","",IF($T878&lt;Settings!$B$8,"Critical",IF($T878&lt;Settings!$B$9,"Semi Critical","Non Critical")))</f>
        <v/>
      </c>
      <c r="V878" s="28" t="n"/>
      <c r="Z878">
        <f>IF($B878="","",IFERROR(VLOOKUP($B878,'Plan HC for CCA'!$A:$B,2,0),""))</f>
        <v/>
      </c>
      <c r="AA878">
        <f>IF(OR($B878="",$Z878=""),"",IF(N($M878)&lt;$Z878,"Delta","No Delta"))</f>
        <v/>
      </c>
      <c r="AB878">
        <f>IF(OR($B878="",$Z878=""),"",MAX(0,$Z878-N($M878)))</f>
        <v/>
      </c>
      <c r="AC878" s="46">
        <f>IF($B878="","",IFERROR(INDEX('CCA Util %'!$H:$H,MATCH($B878,'CCA Util %'!$E:$E,0)),""))</f>
        <v/>
      </c>
      <c r="AD878">
        <f>IF($B878="","",IFERROR(INDEX('CCA Util %'!$G:$G,MATCH($B878,'CCA Util %'!$E:$E,0)),""))</f>
        <v/>
      </c>
      <c r="AE878">
        <f>IF(OR($B878="",$U878=""),"",$U878&amp;" &amp; "&amp;IF(OR($AD878="",$AD878=0),"Util NA",$AD878&amp;" Util"))</f>
        <v/>
      </c>
    </row>
    <row r="879" ht="15.75" customHeight="1" s="42">
      <c r="A879" s="41" t="n"/>
      <c r="G879" s="38" t="n"/>
      <c r="H879" s="38" t="n"/>
      <c r="I879" s="38" t="n"/>
      <c r="J879" s="38" t="n"/>
      <c r="K879" s="38" t="n"/>
      <c r="L879" s="38" t="n"/>
      <c r="N879" s="36">
        <f>IF($B879="","",IF($C879="SUPERSTORE","Superstore","DH"))</f>
        <v/>
      </c>
      <c r="O879" s="36">
        <f>IF($B879="","",IFERROR(VLOOKUP($B879,Mapping!$A:$C,2,0),"Not Mapped"))</f>
        <v/>
      </c>
      <c r="P879" s="36">
        <f>IF($B879="","",IFERROR(VLOOKUP($B879,Mapping!$A:$C,3,0),"Not Mapped"))</f>
        <v/>
      </c>
      <c r="Q879" s="36">
        <f>IF($B879="","",IFERROR(VLOOKUP($O879,Leaders!$A:$B,2,0),"Not Mapped"))</f>
        <v/>
      </c>
      <c r="R879" s="36">
        <f>IF($B879="","",IF(COUNTIF(Exclusions!$A:$A,$B879)&gt;0,"Yes","No"))</f>
        <v/>
      </c>
      <c r="S879" s="38">
        <f>IF($B879="","",MIN(1,DAY($A879)/IF($N879="Superstore",Settings!$B$5,Settings!$B$4)))</f>
        <v/>
      </c>
      <c r="T879" s="38">
        <f>IF(OR($B879="",$G879="",$S879=0),"",$G879/$S879)</f>
        <v/>
      </c>
      <c r="U879" s="36">
        <f>IF($T879="","",IF($T879&lt;Settings!$B$8,"Critical",IF($T879&lt;Settings!$B$9,"Semi Critical","Non Critical")))</f>
        <v/>
      </c>
      <c r="V879" s="28" t="n"/>
      <c r="Z879">
        <f>IF($B879="","",IFERROR(VLOOKUP($B879,'Plan HC for CCA'!$A:$B,2,0),""))</f>
        <v/>
      </c>
      <c r="AA879">
        <f>IF(OR($B879="",$Z879=""),"",IF(N($M879)&lt;$Z879,"Delta","No Delta"))</f>
        <v/>
      </c>
      <c r="AB879">
        <f>IF(OR($B879="",$Z879=""),"",MAX(0,$Z879-N($M879)))</f>
        <v/>
      </c>
      <c r="AC879" s="46">
        <f>IF($B879="","",IFERROR(INDEX('CCA Util %'!$H:$H,MATCH($B879,'CCA Util %'!$E:$E,0)),""))</f>
        <v/>
      </c>
      <c r="AD879">
        <f>IF($B879="","",IFERROR(INDEX('CCA Util %'!$G:$G,MATCH($B879,'CCA Util %'!$E:$E,0)),""))</f>
        <v/>
      </c>
      <c r="AE879">
        <f>IF(OR($B879="",$U879=""),"",$U879&amp;" &amp; "&amp;IF(OR($AD879="",$AD879=0),"Util NA",$AD879&amp;" Util"))</f>
        <v/>
      </c>
    </row>
    <row r="880" ht="15.75" customHeight="1" s="42">
      <c r="A880" s="41" t="n"/>
      <c r="G880" s="38" t="n"/>
      <c r="H880" s="38" t="n"/>
      <c r="I880" s="38" t="n"/>
      <c r="J880" s="38" t="n"/>
      <c r="K880" s="38" t="n"/>
      <c r="L880" s="38" t="n"/>
      <c r="N880" s="36">
        <f>IF($B880="","",IF($C880="SUPERSTORE","Superstore","DH"))</f>
        <v/>
      </c>
      <c r="O880" s="36">
        <f>IF($B880="","",IFERROR(VLOOKUP($B880,Mapping!$A:$C,2,0),"Not Mapped"))</f>
        <v/>
      </c>
      <c r="P880" s="36">
        <f>IF($B880="","",IFERROR(VLOOKUP($B880,Mapping!$A:$C,3,0),"Not Mapped"))</f>
        <v/>
      </c>
      <c r="Q880" s="36">
        <f>IF($B880="","",IFERROR(VLOOKUP($O880,Leaders!$A:$B,2,0),"Not Mapped"))</f>
        <v/>
      </c>
      <c r="R880" s="36">
        <f>IF($B880="","",IF(COUNTIF(Exclusions!$A:$A,$B880)&gt;0,"Yes","No"))</f>
        <v/>
      </c>
      <c r="S880" s="38">
        <f>IF($B880="","",MIN(1,DAY($A880)/IF($N880="Superstore",Settings!$B$5,Settings!$B$4)))</f>
        <v/>
      </c>
      <c r="T880" s="38">
        <f>IF(OR($B880="",$G880="",$S880=0),"",$G880/$S880)</f>
        <v/>
      </c>
      <c r="U880" s="36">
        <f>IF($T880="","",IF($T880&lt;Settings!$B$8,"Critical",IF($T880&lt;Settings!$B$9,"Semi Critical","Non Critical")))</f>
        <v/>
      </c>
      <c r="V880" s="28" t="n"/>
      <c r="Z880">
        <f>IF($B880="","",IFERROR(VLOOKUP($B880,'Plan HC for CCA'!$A:$B,2,0),""))</f>
        <v/>
      </c>
      <c r="AA880">
        <f>IF(OR($B880="",$Z880=""),"",IF(N($M880)&lt;$Z880,"Delta","No Delta"))</f>
        <v/>
      </c>
      <c r="AB880">
        <f>IF(OR($B880="",$Z880=""),"",MAX(0,$Z880-N($M880)))</f>
        <v/>
      </c>
      <c r="AC880" s="46">
        <f>IF($B880="","",IFERROR(INDEX('CCA Util %'!$H:$H,MATCH($B880,'CCA Util %'!$E:$E,0)),""))</f>
        <v/>
      </c>
      <c r="AD880">
        <f>IF($B880="","",IFERROR(INDEX('CCA Util %'!$G:$G,MATCH($B880,'CCA Util %'!$E:$E,0)),""))</f>
        <v/>
      </c>
      <c r="AE880">
        <f>IF(OR($B880="",$U880=""),"",$U880&amp;" &amp; "&amp;IF(OR($AD880="",$AD880=0),"Util NA",$AD880&amp;" Util"))</f>
        <v/>
      </c>
    </row>
    <row r="881" ht="15.75" customHeight="1" s="42">
      <c r="A881" s="41" t="n"/>
      <c r="G881" s="38" t="n"/>
      <c r="H881" s="38" t="n"/>
      <c r="I881" s="38" t="n"/>
      <c r="J881" s="38" t="n"/>
      <c r="K881" s="38" t="n"/>
      <c r="L881" s="38" t="n"/>
      <c r="N881" s="36">
        <f>IF($B881="","",IF($C881="SUPERSTORE","Superstore","DH"))</f>
        <v/>
      </c>
      <c r="O881" s="36">
        <f>IF($B881="","",IFERROR(VLOOKUP($B881,Mapping!$A:$C,2,0),"Not Mapped"))</f>
        <v/>
      </c>
      <c r="P881" s="36">
        <f>IF($B881="","",IFERROR(VLOOKUP($B881,Mapping!$A:$C,3,0),"Not Mapped"))</f>
        <v/>
      </c>
      <c r="Q881" s="36">
        <f>IF($B881="","",IFERROR(VLOOKUP($O881,Leaders!$A:$B,2,0),"Not Mapped"))</f>
        <v/>
      </c>
      <c r="R881" s="36">
        <f>IF($B881="","",IF(COUNTIF(Exclusions!$A:$A,$B881)&gt;0,"Yes","No"))</f>
        <v/>
      </c>
      <c r="S881" s="38">
        <f>IF($B881="","",MIN(1,DAY($A881)/IF($N881="Superstore",Settings!$B$5,Settings!$B$4)))</f>
        <v/>
      </c>
      <c r="T881" s="38">
        <f>IF(OR($B881="",$G881="",$S881=0),"",$G881/$S881)</f>
        <v/>
      </c>
      <c r="U881" s="36">
        <f>IF($T881="","",IF($T881&lt;Settings!$B$8,"Critical",IF($T881&lt;Settings!$B$9,"Semi Critical","Non Critical")))</f>
        <v/>
      </c>
      <c r="V881" s="28" t="n"/>
      <c r="Z881">
        <f>IF($B881="","",IFERROR(VLOOKUP($B881,'Plan HC for CCA'!$A:$B,2,0),""))</f>
        <v/>
      </c>
      <c r="AA881">
        <f>IF(OR($B881="",$Z881=""),"",IF(N($M881)&lt;$Z881,"Delta","No Delta"))</f>
        <v/>
      </c>
      <c r="AB881">
        <f>IF(OR($B881="",$Z881=""),"",MAX(0,$Z881-N($M881)))</f>
        <v/>
      </c>
      <c r="AC881" s="46">
        <f>IF($B881="","",IFERROR(INDEX('CCA Util %'!$H:$H,MATCH($B881,'CCA Util %'!$E:$E,0)),""))</f>
        <v/>
      </c>
      <c r="AD881">
        <f>IF($B881="","",IFERROR(INDEX('CCA Util %'!$G:$G,MATCH($B881,'CCA Util %'!$E:$E,0)),""))</f>
        <v/>
      </c>
      <c r="AE881">
        <f>IF(OR($B881="",$U881=""),"",$U881&amp;" &amp; "&amp;IF(OR($AD881="",$AD881=0),"Util NA",$AD881&amp;" Util"))</f>
        <v/>
      </c>
    </row>
    <row r="882" ht="15.75" customHeight="1" s="42">
      <c r="A882" s="41" t="n"/>
      <c r="G882" s="38" t="n"/>
      <c r="H882" s="38" t="n"/>
      <c r="I882" s="38" t="n"/>
      <c r="J882" s="38" t="n"/>
      <c r="K882" s="38" t="n"/>
      <c r="L882" s="38" t="n"/>
      <c r="N882" s="36">
        <f>IF($B882="","",IF($C882="SUPERSTORE","Superstore","DH"))</f>
        <v/>
      </c>
      <c r="O882" s="36">
        <f>IF($B882="","",IFERROR(VLOOKUP($B882,Mapping!$A:$C,2,0),"Not Mapped"))</f>
        <v/>
      </c>
      <c r="P882" s="36">
        <f>IF($B882="","",IFERROR(VLOOKUP($B882,Mapping!$A:$C,3,0),"Not Mapped"))</f>
        <v/>
      </c>
      <c r="Q882" s="36">
        <f>IF($B882="","",IFERROR(VLOOKUP($O882,Leaders!$A:$B,2,0),"Not Mapped"))</f>
        <v/>
      </c>
      <c r="R882" s="36">
        <f>IF($B882="","",IF(COUNTIF(Exclusions!$A:$A,$B882)&gt;0,"Yes","No"))</f>
        <v/>
      </c>
      <c r="S882" s="38">
        <f>IF($B882="","",MIN(1,DAY($A882)/IF($N882="Superstore",Settings!$B$5,Settings!$B$4)))</f>
        <v/>
      </c>
      <c r="T882" s="38">
        <f>IF(OR($B882="",$G882="",$S882=0),"",$G882/$S882)</f>
        <v/>
      </c>
      <c r="U882" s="36">
        <f>IF($T882="","",IF($T882&lt;Settings!$B$8,"Critical",IF($T882&lt;Settings!$B$9,"Semi Critical","Non Critical")))</f>
        <v/>
      </c>
      <c r="V882" s="28" t="n"/>
      <c r="Z882">
        <f>IF($B882="","",IFERROR(VLOOKUP($B882,'Plan HC for CCA'!$A:$B,2,0),""))</f>
        <v/>
      </c>
      <c r="AA882">
        <f>IF(OR($B882="",$Z882=""),"",IF(N($M882)&lt;$Z882,"Delta","No Delta"))</f>
        <v/>
      </c>
      <c r="AB882">
        <f>IF(OR($B882="",$Z882=""),"",MAX(0,$Z882-N($M882)))</f>
        <v/>
      </c>
      <c r="AC882" s="46">
        <f>IF($B882="","",IFERROR(INDEX('CCA Util %'!$H:$H,MATCH($B882,'CCA Util %'!$E:$E,0)),""))</f>
        <v/>
      </c>
      <c r="AD882">
        <f>IF($B882="","",IFERROR(INDEX('CCA Util %'!$G:$G,MATCH($B882,'CCA Util %'!$E:$E,0)),""))</f>
        <v/>
      </c>
      <c r="AE882">
        <f>IF(OR($B882="",$U882=""),"",$U882&amp;" &amp; "&amp;IF(OR($AD882="",$AD882=0),"Util NA",$AD882&amp;" Util"))</f>
        <v/>
      </c>
    </row>
    <row r="883" ht="15.75" customHeight="1" s="42">
      <c r="A883" s="41" t="n"/>
      <c r="G883" s="38" t="n"/>
      <c r="H883" s="38" t="n"/>
      <c r="I883" s="38" t="n"/>
      <c r="J883" s="38" t="n"/>
      <c r="K883" s="38" t="n"/>
      <c r="L883" s="38" t="n"/>
      <c r="N883" s="36">
        <f>IF($B883="","",IF($C883="SUPERSTORE","Superstore","DH"))</f>
        <v/>
      </c>
      <c r="O883" s="36">
        <f>IF($B883="","",IFERROR(VLOOKUP($B883,Mapping!$A:$C,2,0),"Not Mapped"))</f>
        <v/>
      </c>
      <c r="P883" s="36">
        <f>IF($B883="","",IFERROR(VLOOKUP($B883,Mapping!$A:$C,3,0),"Not Mapped"))</f>
        <v/>
      </c>
      <c r="Q883" s="36">
        <f>IF($B883="","",IFERROR(VLOOKUP($O883,Leaders!$A:$B,2,0),"Not Mapped"))</f>
        <v/>
      </c>
      <c r="R883" s="36">
        <f>IF($B883="","",IF(COUNTIF(Exclusions!$A:$A,$B883)&gt;0,"Yes","No"))</f>
        <v/>
      </c>
      <c r="S883" s="38">
        <f>IF($B883="","",MIN(1,DAY($A883)/IF($N883="Superstore",Settings!$B$5,Settings!$B$4)))</f>
        <v/>
      </c>
      <c r="T883" s="38">
        <f>IF(OR($B883="",$G883="",$S883=0),"",$G883/$S883)</f>
        <v/>
      </c>
      <c r="U883" s="36">
        <f>IF($T883="","",IF($T883&lt;Settings!$B$8,"Critical",IF($T883&lt;Settings!$B$9,"Semi Critical","Non Critical")))</f>
        <v/>
      </c>
      <c r="V883" s="28" t="n"/>
      <c r="Z883">
        <f>IF($B883="","",IFERROR(VLOOKUP($B883,'Plan HC for CCA'!$A:$B,2,0),""))</f>
        <v/>
      </c>
      <c r="AA883">
        <f>IF(OR($B883="",$Z883=""),"",IF(N($M883)&lt;$Z883,"Delta","No Delta"))</f>
        <v/>
      </c>
      <c r="AB883">
        <f>IF(OR($B883="",$Z883=""),"",MAX(0,$Z883-N($M883)))</f>
        <v/>
      </c>
      <c r="AC883" s="46">
        <f>IF($B883="","",IFERROR(INDEX('CCA Util %'!$H:$H,MATCH($B883,'CCA Util %'!$E:$E,0)),""))</f>
        <v/>
      </c>
      <c r="AD883">
        <f>IF($B883="","",IFERROR(INDEX('CCA Util %'!$G:$G,MATCH($B883,'CCA Util %'!$E:$E,0)),""))</f>
        <v/>
      </c>
      <c r="AE883">
        <f>IF(OR($B883="",$U883=""),"",$U883&amp;" &amp; "&amp;IF(OR($AD883="",$AD883=0),"Util NA",$AD883&amp;" Util"))</f>
        <v/>
      </c>
    </row>
    <row r="884" ht="15.75" customHeight="1" s="42">
      <c r="A884" s="41" t="n"/>
      <c r="G884" s="38" t="n"/>
      <c r="H884" s="38" t="n"/>
      <c r="I884" s="38" t="n"/>
      <c r="J884" s="38" t="n"/>
      <c r="K884" s="38" t="n"/>
      <c r="L884" s="38" t="n"/>
      <c r="N884" s="36">
        <f>IF($B884="","",IF($C884="SUPERSTORE","Superstore","DH"))</f>
        <v/>
      </c>
      <c r="O884" s="36">
        <f>IF($B884="","",IFERROR(VLOOKUP($B884,Mapping!$A:$C,2,0),"Not Mapped"))</f>
        <v/>
      </c>
      <c r="P884" s="36">
        <f>IF($B884="","",IFERROR(VLOOKUP($B884,Mapping!$A:$C,3,0),"Not Mapped"))</f>
        <v/>
      </c>
      <c r="Q884" s="36">
        <f>IF($B884="","",IFERROR(VLOOKUP($O884,Leaders!$A:$B,2,0),"Not Mapped"))</f>
        <v/>
      </c>
      <c r="R884" s="36">
        <f>IF($B884="","",IF(COUNTIF(Exclusions!$A:$A,$B884)&gt;0,"Yes","No"))</f>
        <v/>
      </c>
      <c r="S884" s="38">
        <f>IF($B884="","",MIN(1,DAY($A884)/IF($N884="Superstore",Settings!$B$5,Settings!$B$4)))</f>
        <v/>
      </c>
      <c r="T884" s="38">
        <f>IF(OR($B884="",$G884="",$S884=0),"",$G884/$S884)</f>
        <v/>
      </c>
      <c r="U884" s="36">
        <f>IF($T884="","",IF($T884&lt;Settings!$B$8,"Critical",IF($T884&lt;Settings!$B$9,"Semi Critical","Non Critical")))</f>
        <v/>
      </c>
      <c r="V884" s="28" t="n"/>
      <c r="Z884">
        <f>IF($B884="","",IFERROR(VLOOKUP($B884,'Plan HC for CCA'!$A:$B,2,0),""))</f>
        <v/>
      </c>
      <c r="AA884">
        <f>IF(OR($B884="",$Z884=""),"",IF(N($M884)&lt;$Z884,"Delta","No Delta"))</f>
        <v/>
      </c>
      <c r="AB884">
        <f>IF(OR($B884="",$Z884=""),"",MAX(0,$Z884-N($M884)))</f>
        <v/>
      </c>
      <c r="AC884" s="46">
        <f>IF($B884="","",IFERROR(INDEX('CCA Util %'!$H:$H,MATCH($B884,'CCA Util %'!$E:$E,0)),""))</f>
        <v/>
      </c>
      <c r="AD884">
        <f>IF($B884="","",IFERROR(INDEX('CCA Util %'!$G:$G,MATCH($B884,'CCA Util %'!$E:$E,0)),""))</f>
        <v/>
      </c>
      <c r="AE884">
        <f>IF(OR($B884="",$U884=""),"",$U884&amp;" &amp; "&amp;IF(OR($AD884="",$AD884=0),"Util NA",$AD884&amp;" Util"))</f>
        <v/>
      </c>
    </row>
    <row r="885" ht="15.75" customHeight="1" s="42">
      <c r="A885" s="41" t="n"/>
      <c r="G885" s="38" t="n"/>
      <c r="H885" s="38" t="n"/>
      <c r="I885" s="38" t="n"/>
      <c r="J885" s="38" t="n"/>
      <c r="K885" s="38" t="n"/>
      <c r="L885" s="38" t="n"/>
      <c r="N885" s="36">
        <f>IF($B885="","",IF($C885="SUPERSTORE","Superstore","DH"))</f>
        <v/>
      </c>
      <c r="O885" s="36">
        <f>IF($B885="","",IFERROR(VLOOKUP($B885,Mapping!$A:$C,2,0),"Not Mapped"))</f>
        <v/>
      </c>
      <c r="P885" s="36">
        <f>IF($B885="","",IFERROR(VLOOKUP($B885,Mapping!$A:$C,3,0),"Not Mapped"))</f>
        <v/>
      </c>
      <c r="Q885" s="36">
        <f>IF($B885="","",IFERROR(VLOOKUP($O885,Leaders!$A:$B,2,0),"Not Mapped"))</f>
        <v/>
      </c>
      <c r="R885" s="36">
        <f>IF($B885="","",IF(COUNTIF(Exclusions!$A:$A,$B885)&gt;0,"Yes","No"))</f>
        <v/>
      </c>
      <c r="S885" s="38">
        <f>IF($B885="","",MIN(1,DAY($A885)/IF($N885="Superstore",Settings!$B$5,Settings!$B$4)))</f>
        <v/>
      </c>
      <c r="T885" s="38">
        <f>IF(OR($B885="",$G885="",$S885=0),"",$G885/$S885)</f>
        <v/>
      </c>
      <c r="U885" s="36">
        <f>IF($T885="","",IF($T885&lt;Settings!$B$8,"Critical",IF($T885&lt;Settings!$B$9,"Semi Critical","Non Critical")))</f>
        <v/>
      </c>
      <c r="V885" s="28" t="n"/>
      <c r="Z885">
        <f>IF($B885="","",IFERROR(VLOOKUP($B885,'Plan HC for CCA'!$A:$B,2,0),""))</f>
        <v/>
      </c>
      <c r="AA885">
        <f>IF(OR($B885="",$Z885=""),"",IF(N($M885)&lt;$Z885,"Delta","No Delta"))</f>
        <v/>
      </c>
      <c r="AB885">
        <f>IF(OR($B885="",$Z885=""),"",MAX(0,$Z885-N($M885)))</f>
        <v/>
      </c>
      <c r="AC885" s="46">
        <f>IF($B885="","",IFERROR(INDEX('CCA Util %'!$H:$H,MATCH($B885,'CCA Util %'!$E:$E,0)),""))</f>
        <v/>
      </c>
      <c r="AD885">
        <f>IF($B885="","",IFERROR(INDEX('CCA Util %'!$G:$G,MATCH($B885,'CCA Util %'!$E:$E,0)),""))</f>
        <v/>
      </c>
      <c r="AE885">
        <f>IF(OR($B885="",$U885=""),"",$U885&amp;" &amp; "&amp;IF(OR($AD885="",$AD885=0),"Util NA",$AD885&amp;" Util"))</f>
        <v/>
      </c>
    </row>
    <row r="886" ht="15.75" customHeight="1" s="42">
      <c r="A886" s="41" t="n"/>
      <c r="G886" s="38" t="n"/>
      <c r="H886" s="38" t="n"/>
      <c r="I886" s="38" t="n"/>
      <c r="J886" s="38" t="n"/>
      <c r="K886" s="38" t="n"/>
      <c r="L886" s="38" t="n"/>
      <c r="N886" s="36">
        <f>IF($B886="","",IF($C886="SUPERSTORE","Superstore","DH"))</f>
        <v/>
      </c>
      <c r="O886" s="36">
        <f>IF($B886="","",IFERROR(VLOOKUP($B886,Mapping!$A:$C,2,0),"Not Mapped"))</f>
        <v/>
      </c>
      <c r="P886" s="36">
        <f>IF($B886="","",IFERROR(VLOOKUP($B886,Mapping!$A:$C,3,0),"Not Mapped"))</f>
        <v/>
      </c>
      <c r="Q886" s="36">
        <f>IF($B886="","",IFERROR(VLOOKUP($O886,Leaders!$A:$B,2,0),"Not Mapped"))</f>
        <v/>
      </c>
      <c r="R886" s="36">
        <f>IF($B886="","",IF(COUNTIF(Exclusions!$A:$A,$B886)&gt;0,"Yes","No"))</f>
        <v/>
      </c>
      <c r="S886" s="38">
        <f>IF($B886="","",MIN(1,DAY($A886)/IF($N886="Superstore",Settings!$B$5,Settings!$B$4)))</f>
        <v/>
      </c>
      <c r="T886" s="38">
        <f>IF(OR($B886="",$G886="",$S886=0),"",$G886/$S886)</f>
        <v/>
      </c>
      <c r="U886" s="36">
        <f>IF($T886="","",IF($T886&lt;Settings!$B$8,"Critical",IF($T886&lt;Settings!$B$9,"Semi Critical","Non Critical")))</f>
        <v/>
      </c>
      <c r="V886" s="28" t="n"/>
      <c r="Z886">
        <f>IF($B886="","",IFERROR(VLOOKUP($B886,'Plan HC for CCA'!$A:$B,2,0),""))</f>
        <v/>
      </c>
      <c r="AA886">
        <f>IF(OR($B886="",$Z886=""),"",IF(N($M886)&lt;$Z886,"Delta","No Delta"))</f>
        <v/>
      </c>
      <c r="AB886">
        <f>IF(OR($B886="",$Z886=""),"",MAX(0,$Z886-N($M886)))</f>
        <v/>
      </c>
      <c r="AC886" s="46">
        <f>IF($B886="","",IFERROR(INDEX('CCA Util %'!$H:$H,MATCH($B886,'CCA Util %'!$E:$E,0)),""))</f>
        <v/>
      </c>
      <c r="AD886">
        <f>IF($B886="","",IFERROR(INDEX('CCA Util %'!$G:$G,MATCH($B886,'CCA Util %'!$E:$E,0)),""))</f>
        <v/>
      </c>
      <c r="AE886">
        <f>IF(OR($B886="",$U886=""),"",$U886&amp;" &amp; "&amp;IF(OR($AD886="",$AD886=0),"Util NA",$AD886&amp;" Util"))</f>
        <v/>
      </c>
    </row>
    <row r="887" ht="15.75" customHeight="1" s="42">
      <c r="A887" s="41" t="n"/>
      <c r="G887" s="38" t="n"/>
      <c r="H887" s="38" t="n"/>
      <c r="I887" s="38" t="n"/>
      <c r="J887" s="38" t="n"/>
      <c r="K887" s="38" t="n"/>
      <c r="L887" s="38" t="n"/>
      <c r="N887" s="36">
        <f>IF($B887="","",IF($C887="SUPERSTORE","Superstore","DH"))</f>
        <v/>
      </c>
      <c r="O887" s="36">
        <f>IF($B887="","",IFERROR(VLOOKUP($B887,Mapping!$A:$C,2,0),"Not Mapped"))</f>
        <v/>
      </c>
      <c r="P887" s="36">
        <f>IF($B887="","",IFERROR(VLOOKUP($B887,Mapping!$A:$C,3,0),"Not Mapped"))</f>
        <v/>
      </c>
      <c r="Q887" s="36">
        <f>IF($B887="","",IFERROR(VLOOKUP($O887,Leaders!$A:$B,2,0),"Not Mapped"))</f>
        <v/>
      </c>
      <c r="R887" s="36">
        <f>IF($B887="","",IF(COUNTIF(Exclusions!$A:$A,$B887)&gt;0,"Yes","No"))</f>
        <v/>
      </c>
      <c r="S887" s="38">
        <f>IF($B887="","",MIN(1,DAY($A887)/IF($N887="Superstore",Settings!$B$5,Settings!$B$4)))</f>
        <v/>
      </c>
      <c r="T887" s="38">
        <f>IF(OR($B887="",$G887="",$S887=0),"",$G887/$S887)</f>
        <v/>
      </c>
      <c r="U887" s="36">
        <f>IF($T887="","",IF($T887&lt;Settings!$B$8,"Critical",IF($T887&lt;Settings!$B$9,"Semi Critical","Non Critical")))</f>
        <v/>
      </c>
      <c r="V887" s="28" t="n"/>
      <c r="Z887">
        <f>IF($B887="","",IFERROR(VLOOKUP($B887,'Plan HC for CCA'!$A:$B,2,0),""))</f>
        <v/>
      </c>
      <c r="AA887">
        <f>IF(OR($B887="",$Z887=""),"",IF(N($M887)&lt;$Z887,"Delta","No Delta"))</f>
        <v/>
      </c>
      <c r="AB887">
        <f>IF(OR($B887="",$Z887=""),"",MAX(0,$Z887-N($M887)))</f>
        <v/>
      </c>
      <c r="AC887" s="46">
        <f>IF($B887="","",IFERROR(INDEX('CCA Util %'!$H:$H,MATCH($B887,'CCA Util %'!$E:$E,0)),""))</f>
        <v/>
      </c>
      <c r="AD887">
        <f>IF($B887="","",IFERROR(INDEX('CCA Util %'!$G:$G,MATCH($B887,'CCA Util %'!$E:$E,0)),""))</f>
        <v/>
      </c>
      <c r="AE887">
        <f>IF(OR($B887="",$U887=""),"",$U887&amp;" &amp; "&amp;IF(OR($AD887="",$AD887=0),"Util NA",$AD887&amp;" Util"))</f>
        <v/>
      </c>
    </row>
    <row r="888" ht="15.75" customHeight="1" s="42">
      <c r="A888" s="41" t="n"/>
      <c r="G888" s="38" t="n"/>
      <c r="H888" s="38" t="n"/>
      <c r="I888" s="38" t="n"/>
      <c r="J888" s="38" t="n"/>
      <c r="K888" s="38" t="n"/>
      <c r="L888" s="38" t="n"/>
      <c r="N888" s="36">
        <f>IF($B888="","",IF($C888="SUPERSTORE","Superstore","DH"))</f>
        <v/>
      </c>
      <c r="O888" s="36">
        <f>IF($B888="","",IFERROR(VLOOKUP($B888,Mapping!$A:$C,2,0),"Not Mapped"))</f>
        <v/>
      </c>
      <c r="P888" s="36">
        <f>IF($B888="","",IFERROR(VLOOKUP($B888,Mapping!$A:$C,3,0),"Not Mapped"))</f>
        <v/>
      </c>
      <c r="Q888" s="36">
        <f>IF($B888="","",IFERROR(VLOOKUP($O888,Leaders!$A:$B,2,0),"Not Mapped"))</f>
        <v/>
      </c>
      <c r="R888" s="36">
        <f>IF($B888="","",IF(COUNTIF(Exclusions!$A:$A,$B888)&gt;0,"Yes","No"))</f>
        <v/>
      </c>
      <c r="S888" s="38">
        <f>IF($B888="","",MIN(1,DAY($A888)/IF($N888="Superstore",Settings!$B$5,Settings!$B$4)))</f>
        <v/>
      </c>
      <c r="T888" s="38">
        <f>IF(OR($B888="",$G888="",$S888=0),"",$G888/$S888)</f>
        <v/>
      </c>
      <c r="U888" s="36">
        <f>IF($T888="","",IF($T888&lt;Settings!$B$8,"Critical",IF($T888&lt;Settings!$B$9,"Semi Critical","Non Critical")))</f>
        <v/>
      </c>
      <c r="V888" s="28" t="n"/>
      <c r="Z888">
        <f>IF($B888="","",IFERROR(VLOOKUP($B888,'Plan HC for CCA'!$A:$B,2,0),""))</f>
        <v/>
      </c>
      <c r="AA888">
        <f>IF(OR($B888="",$Z888=""),"",IF(N($M888)&lt;$Z888,"Delta","No Delta"))</f>
        <v/>
      </c>
      <c r="AB888">
        <f>IF(OR($B888="",$Z888=""),"",MAX(0,$Z888-N($M888)))</f>
        <v/>
      </c>
      <c r="AC888" s="46">
        <f>IF($B888="","",IFERROR(INDEX('CCA Util %'!$H:$H,MATCH($B888,'CCA Util %'!$E:$E,0)),""))</f>
        <v/>
      </c>
      <c r="AD888">
        <f>IF($B888="","",IFERROR(INDEX('CCA Util %'!$G:$G,MATCH($B888,'CCA Util %'!$E:$E,0)),""))</f>
        <v/>
      </c>
      <c r="AE888">
        <f>IF(OR($B888="",$U888=""),"",$U888&amp;" &amp; "&amp;IF(OR($AD888="",$AD888=0),"Util NA",$AD888&amp;" Util"))</f>
        <v/>
      </c>
    </row>
    <row r="889" ht="15.75" customHeight="1" s="42">
      <c r="A889" s="41" t="n"/>
      <c r="G889" s="38" t="n"/>
      <c r="H889" s="38" t="n"/>
      <c r="I889" s="38" t="n"/>
      <c r="J889" s="38" t="n"/>
      <c r="K889" s="38" t="n"/>
      <c r="L889" s="38" t="n"/>
      <c r="N889" s="36">
        <f>IF($B889="","",IF($C889="SUPERSTORE","Superstore","DH"))</f>
        <v/>
      </c>
      <c r="O889" s="36">
        <f>IF($B889="","",IFERROR(VLOOKUP($B889,Mapping!$A:$C,2,0),"Not Mapped"))</f>
        <v/>
      </c>
      <c r="P889" s="36">
        <f>IF($B889="","",IFERROR(VLOOKUP($B889,Mapping!$A:$C,3,0),"Not Mapped"))</f>
        <v/>
      </c>
      <c r="Q889" s="36">
        <f>IF($B889="","",IFERROR(VLOOKUP($O889,Leaders!$A:$B,2,0),"Not Mapped"))</f>
        <v/>
      </c>
      <c r="R889" s="36">
        <f>IF($B889="","",IF(COUNTIF(Exclusions!$A:$A,$B889)&gt;0,"Yes","No"))</f>
        <v/>
      </c>
      <c r="S889" s="38">
        <f>IF($B889="","",MIN(1,DAY($A889)/IF($N889="Superstore",Settings!$B$5,Settings!$B$4)))</f>
        <v/>
      </c>
      <c r="T889" s="38">
        <f>IF(OR($B889="",$G889="",$S889=0),"",$G889/$S889)</f>
        <v/>
      </c>
      <c r="U889" s="36">
        <f>IF($T889="","",IF($T889&lt;Settings!$B$8,"Critical",IF($T889&lt;Settings!$B$9,"Semi Critical","Non Critical")))</f>
        <v/>
      </c>
      <c r="V889" s="28" t="n"/>
      <c r="Z889">
        <f>IF($B889="","",IFERROR(VLOOKUP($B889,'Plan HC for CCA'!$A:$B,2,0),""))</f>
        <v/>
      </c>
      <c r="AA889">
        <f>IF(OR($B889="",$Z889=""),"",IF(N($M889)&lt;$Z889,"Delta","No Delta"))</f>
        <v/>
      </c>
      <c r="AB889">
        <f>IF(OR($B889="",$Z889=""),"",MAX(0,$Z889-N($M889)))</f>
        <v/>
      </c>
      <c r="AC889" s="46">
        <f>IF($B889="","",IFERROR(INDEX('CCA Util %'!$H:$H,MATCH($B889,'CCA Util %'!$E:$E,0)),""))</f>
        <v/>
      </c>
      <c r="AD889">
        <f>IF($B889="","",IFERROR(INDEX('CCA Util %'!$G:$G,MATCH($B889,'CCA Util %'!$E:$E,0)),""))</f>
        <v/>
      </c>
      <c r="AE889">
        <f>IF(OR($B889="",$U889=""),"",$U889&amp;" &amp; "&amp;IF(OR($AD889="",$AD889=0),"Util NA",$AD889&amp;" Util"))</f>
        <v/>
      </c>
    </row>
    <row r="890" ht="15.75" customHeight="1" s="42">
      <c r="A890" s="41" t="n"/>
      <c r="G890" s="38" t="n"/>
      <c r="H890" s="38" t="n"/>
      <c r="I890" s="38" t="n"/>
      <c r="J890" s="38" t="n"/>
      <c r="K890" s="38" t="n"/>
      <c r="L890" s="38" t="n"/>
      <c r="N890" s="36">
        <f>IF($B890="","",IF($C890="SUPERSTORE","Superstore","DH"))</f>
        <v/>
      </c>
      <c r="O890" s="36">
        <f>IF($B890="","",IFERROR(VLOOKUP($B890,Mapping!$A:$C,2,0),"Not Mapped"))</f>
        <v/>
      </c>
      <c r="P890" s="36">
        <f>IF($B890="","",IFERROR(VLOOKUP($B890,Mapping!$A:$C,3,0),"Not Mapped"))</f>
        <v/>
      </c>
      <c r="Q890" s="36">
        <f>IF($B890="","",IFERROR(VLOOKUP($O890,Leaders!$A:$B,2,0),"Not Mapped"))</f>
        <v/>
      </c>
      <c r="R890" s="36">
        <f>IF($B890="","",IF(COUNTIF(Exclusions!$A:$A,$B890)&gt;0,"Yes","No"))</f>
        <v/>
      </c>
      <c r="S890" s="38">
        <f>IF($B890="","",MIN(1,DAY($A890)/IF($N890="Superstore",Settings!$B$5,Settings!$B$4)))</f>
        <v/>
      </c>
      <c r="T890" s="38">
        <f>IF(OR($B890="",$G890="",$S890=0),"",$G890/$S890)</f>
        <v/>
      </c>
      <c r="U890" s="36">
        <f>IF($T890="","",IF($T890&lt;Settings!$B$8,"Critical",IF($T890&lt;Settings!$B$9,"Semi Critical","Non Critical")))</f>
        <v/>
      </c>
      <c r="V890" s="28" t="n"/>
      <c r="Z890">
        <f>IF($B890="","",IFERROR(VLOOKUP($B890,'Plan HC for CCA'!$A:$B,2,0),""))</f>
        <v/>
      </c>
      <c r="AA890">
        <f>IF(OR($B890="",$Z890=""),"",IF(N($M890)&lt;$Z890,"Delta","No Delta"))</f>
        <v/>
      </c>
      <c r="AB890">
        <f>IF(OR($B890="",$Z890=""),"",MAX(0,$Z890-N($M890)))</f>
        <v/>
      </c>
      <c r="AC890" s="46">
        <f>IF($B890="","",IFERROR(INDEX('CCA Util %'!$H:$H,MATCH($B890,'CCA Util %'!$E:$E,0)),""))</f>
        <v/>
      </c>
      <c r="AD890">
        <f>IF($B890="","",IFERROR(INDEX('CCA Util %'!$G:$G,MATCH($B890,'CCA Util %'!$E:$E,0)),""))</f>
        <v/>
      </c>
      <c r="AE890">
        <f>IF(OR($B890="",$U890=""),"",$U890&amp;" &amp; "&amp;IF(OR($AD890="",$AD890=0),"Util NA",$AD890&amp;" Util"))</f>
        <v/>
      </c>
    </row>
    <row r="891" ht="15.75" customHeight="1" s="42">
      <c r="A891" s="41" t="n"/>
      <c r="G891" s="38" t="n"/>
      <c r="H891" s="38" t="n"/>
      <c r="I891" s="38" t="n"/>
      <c r="J891" s="38" t="n"/>
      <c r="K891" s="38" t="n"/>
      <c r="L891" s="38" t="n"/>
      <c r="N891" s="36">
        <f>IF($B891="","",IF($C891="SUPERSTORE","Superstore","DH"))</f>
        <v/>
      </c>
      <c r="O891" s="36">
        <f>IF($B891="","",IFERROR(VLOOKUP($B891,Mapping!$A:$C,2,0),"Not Mapped"))</f>
        <v/>
      </c>
      <c r="P891" s="36">
        <f>IF($B891="","",IFERROR(VLOOKUP($B891,Mapping!$A:$C,3,0),"Not Mapped"))</f>
        <v/>
      </c>
      <c r="Q891" s="36">
        <f>IF($B891="","",IFERROR(VLOOKUP($O891,Leaders!$A:$B,2,0),"Not Mapped"))</f>
        <v/>
      </c>
      <c r="R891" s="36">
        <f>IF($B891="","",IF(COUNTIF(Exclusions!$A:$A,$B891)&gt;0,"Yes","No"))</f>
        <v/>
      </c>
      <c r="S891" s="38">
        <f>IF($B891="","",MIN(1,DAY($A891)/IF($N891="Superstore",Settings!$B$5,Settings!$B$4)))</f>
        <v/>
      </c>
      <c r="T891" s="38">
        <f>IF(OR($B891="",$G891="",$S891=0),"",$G891/$S891)</f>
        <v/>
      </c>
      <c r="U891" s="36">
        <f>IF($T891="","",IF($T891&lt;Settings!$B$8,"Critical",IF($T891&lt;Settings!$B$9,"Semi Critical","Non Critical")))</f>
        <v/>
      </c>
      <c r="V891" s="28" t="n"/>
      <c r="Z891">
        <f>IF($B891="","",IFERROR(VLOOKUP($B891,'Plan HC for CCA'!$A:$B,2,0),""))</f>
        <v/>
      </c>
      <c r="AA891">
        <f>IF(OR($B891="",$Z891=""),"",IF(N($M891)&lt;$Z891,"Delta","No Delta"))</f>
        <v/>
      </c>
      <c r="AB891">
        <f>IF(OR($B891="",$Z891=""),"",MAX(0,$Z891-N($M891)))</f>
        <v/>
      </c>
      <c r="AC891" s="46">
        <f>IF($B891="","",IFERROR(INDEX('CCA Util %'!$H:$H,MATCH($B891,'CCA Util %'!$E:$E,0)),""))</f>
        <v/>
      </c>
      <c r="AD891">
        <f>IF($B891="","",IFERROR(INDEX('CCA Util %'!$G:$G,MATCH($B891,'CCA Util %'!$E:$E,0)),""))</f>
        <v/>
      </c>
      <c r="AE891">
        <f>IF(OR($B891="",$U891=""),"",$U891&amp;" &amp; "&amp;IF(OR($AD891="",$AD891=0),"Util NA",$AD891&amp;" Util"))</f>
        <v/>
      </c>
    </row>
    <row r="892" ht="15.75" customHeight="1" s="42">
      <c r="A892" s="41" t="n"/>
      <c r="G892" s="38" t="n"/>
      <c r="H892" s="38" t="n"/>
      <c r="I892" s="38" t="n"/>
      <c r="J892" s="38" t="n"/>
      <c r="K892" s="38" t="n"/>
      <c r="L892" s="38" t="n"/>
      <c r="N892" s="36">
        <f>IF($B892="","",IF($C892="SUPERSTORE","Superstore","DH"))</f>
        <v/>
      </c>
      <c r="O892" s="36">
        <f>IF($B892="","",IFERROR(VLOOKUP($B892,Mapping!$A:$C,2,0),"Not Mapped"))</f>
        <v/>
      </c>
      <c r="P892" s="36">
        <f>IF($B892="","",IFERROR(VLOOKUP($B892,Mapping!$A:$C,3,0),"Not Mapped"))</f>
        <v/>
      </c>
      <c r="Q892" s="36">
        <f>IF($B892="","",IFERROR(VLOOKUP($O892,Leaders!$A:$B,2,0),"Not Mapped"))</f>
        <v/>
      </c>
      <c r="R892" s="36">
        <f>IF($B892="","",IF(COUNTIF(Exclusions!$A:$A,$B892)&gt;0,"Yes","No"))</f>
        <v/>
      </c>
      <c r="S892" s="38">
        <f>IF($B892="","",MIN(1,DAY($A892)/IF($N892="Superstore",Settings!$B$5,Settings!$B$4)))</f>
        <v/>
      </c>
      <c r="T892" s="38">
        <f>IF(OR($B892="",$G892="",$S892=0),"",$G892/$S892)</f>
        <v/>
      </c>
      <c r="U892" s="36">
        <f>IF($T892="","",IF($T892&lt;Settings!$B$8,"Critical",IF($T892&lt;Settings!$B$9,"Semi Critical","Non Critical")))</f>
        <v/>
      </c>
      <c r="V892" s="28" t="n"/>
      <c r="Z892">
        <f>IF($B892="","",IFERROR(VLOOKUP($B892,'Plan HC for CCA'!$A:$B,2,0),""))</f>
        <v/>
      </c>
      <c r="AA892">
        <f>IF(OR($B892="",$Z892=""),"",IF(N($M892)&lt;$Z892,"Delta","No Delta"))</f>
        <v/>
      </c>
      <c r="AB892">
        <f>IF(OR($B892="",$Z892=""),"",MAX(0,$Z892-N($M892)))</f>
        <v/>
      </c>
      <c r="AC892" s="46">
        <f>IF($B892="","",IFERROR(INDEX('CCA Util %'!$H:$H,MATCH($B892,'CCA Util %'!$E:$E,0)),""))</f>
        <v/>
      </c>
      <c r="AD892">
        <f>IF($B892="","",IFERROR(INDEX('CCA Util %'!$G:$G,MATCH($B892,'CCA Util %'!$E:$E,0)),""))</f>
        <v/>
      </c>
      <c r="AE892">
        <f>IF(OR($B892="",$U892=""),"",$U892&amp;" &amp; "&amp;IF(OR($AD892="",$AD892=0),"Util NA",$AD892&amp;" Util"))</f>
        <v/>
      </c>
    </row>
    <row r="893" ht="15.75" customHeight="1" s="42">
      <c r="A893" s="41" t="n"/>
      <c r="G893" s="38" t="n"/>
      <c r="H893" s="38" t="n"/>
      <c r="I893" s="38" t="n"/>
      <c r="J893" s="38" t="n"/>
      <c r="K893" s="38" t="n"/>
      <c r="L893" s="38" t="n"/>
      <c r="N893" s="36">
        <f>IF($B893="","",IF($C893="SUPERSTORE","Superstore","DH"))</f>
        <v/>
      </c>
      <c r="O893" s="36">
        <f>IF($B893="","",IFERROR(VLOOKUP($B893,Mapping!$A:$C,2,0),"Not Mapped"))</f>
        <v/>
      </c>
      <c r="P893" s="36">
        <f>IF($B893="","",IFERROR(VLOOKUP($B893,Mapping!$A:$C,3,0),"Not Mapped"))</f>
        <v/>
      </c>
      <c r="Q893" s="36">
        <f>IF($B893="","",IFERROR(VLOOKUP($O893,Leaders!$A:$B,2,0),"Not Mapped"))</f>
        <v/>
      </c>
      <c r="R893" s="36">
        <f>IF($B893="","",IF(COUNTIF(Exclusions!$A:$A,$B893)&gt;0,"Yes","No"))</f>
        <v/>
      </c>
      <c r="S893" s="38">
        <f>IF($B893="","",MIN(1,DAY($A893)/IF($N893="Superstore",Settings!$B$5,Settings!$B$4)))</f>
        <v/>
      </c>
      <c r="T893" s="38">
        <f>IF(OR($B893="",$G893="",$S893=0),"",$G893/$S893)</f>
        <v/>
      </c>
      <c r="U893" s="36">
        <f>IF($T893="","",IF($T893&lt;Settings!$B$8,"Critical",IF($T893&lt;Settings!$B$9,"Semi Critical","Non Critical")))</f>
        <v/>
      </c>
      <c r="V893" s="28" t="n"/>
      <c r="Z893">
        <f>IF($B893="","",IFERROR(VLOOKUP($B893,'Plan HC for CCA'!$A:$B,2,0),""))</f>
        <v/>
      </c>
      <c r="AA893">
        <f>IF(OR($B893="",$Z893=""),"",IF(N($M893)&lt;$Z893,"Delta","No Delta"))</f>
        <v/>
      </c>
      <c r="AB893">
        <f>IF(OR($B893="",$Z893=""),"",MAX(0,$Z893-N($M893)))</f>
        <v/>
      </c>
      <c r="AC893" s="46">
        <f>IF($B893="","",IFERROR(INDEX('CCA Util %'!$H:$H,MATCH($B893,'CCA Util %'!$E:$E,0)),""))</f>
        <v/>
      </c>
      <c r="AD893">
        <f>IF($B893="","",IFERROR(INDEX('CCA Util %'!$G:$G,MATCH($B893,'CCA Util %'!$E:$E,0)),""))</f>
        <v/>
      </c>
      <c r="AE893">
        <f>IF(OR($B893="",$U893=""),"",$U893&amp;" &amp; "&amp;IF(OR($AD893="",$AD893=0),"Util NA",$AD893&amp;" Util"))</f>
        <v/>
      </c>
    </row>
    <row r="894" ht="15.75" customHeight="1" s="42">
      <c r="A894" s="41" t="n"/>
      <c r="G894" s="38" t="n"/>
      <c r="H894" s="38" t="n"/>
      <c r="I894" s="38" t="n"/>
      <c r="J894" s="38" t="n"/>
      <c r="K894" s="38" t="n"/>
      <c r="L894" s="38" t="n"/>
      <c r="N894" s="36">
        <f>IF($B894="","",IF($C894="SUPERSTORE","Superstore","DH"))</f>
        <v/>
      </c>
      <c r="O894" s="36">
        <f>IF($B894="","",IFERROR(VLOOKUP($B894,Mapping!$A:$C,2,0),"Not Mapped"))</f>
        <v/>
      </c>
      <c r="P894" s="36">
        <f>IF($B894="","",IFERROR(VLOOKUP($B894,Mapping!$A:$C,3,0),"Not Mapped"))</f>
        <v/>
      </c>
      <c r="Q894" s="36">
        <f>IF($B894="","",IFERROR(VLOOKUP($O894,Leaders!$A:$B,2,0),"Not Mapped"))</f>
        <v/>
      </c>
      <c r="R894" s="36">
        <f>IF($B894="","",IF(COUNTIF(Exclusions!$A:$A,$B894)&gt;0,"Yes","No"))</f>
        <v/>
      </c>
      <c r="S894" s="38">
        <f>IF($B894="","",MIN(1,DAY($A894)/IF($N894="Superstore",Settings!$B$5,Settings!$B$4)))</f>
        <v/>
      </c>
      <c r="T894" s="38">
        <f>IF(OR($B894="",$G894="",$S894=0),"",$G894/$S894)</f>
        <v/>
      </c>
      <c r="U894" s="36">
        <f>IF($T894="","",IF($T894&lt;Settings!$B$8,"Critical",IF($T894&lt;Settings!$B$9,"Semi Critical","Non Critical")))</f>
        <v/>
      </c>
      <c r="V894" s="28" t="n"/>
      <c r="Z894">
        <f>IF($B894="","",IFERROR(VLOOKUP($B894,'Plan HC for CCA'!$A:$B,2,0),""))</f>
        <v/>
      </c>
      <c r="AA894">
        <f>IF(OR($B894="",$Z894=""),"",IF(N($M894)&lt;$Z894,"Delta","No Delta"))</f>
        <v/>
      </c>
      <c r="AB894">
        <f>IF(OR($B894="",$Z894=""),"",MAX(0,$Z894-N($M894)))</f>
        <v/>
      </c>
      <c r="AC894" s="46">
        <f>IF($B894="","",IFERROR(INDEX('CCA Util %'!$H:$H,MATCH($B894,'CCA Util %'!$E:$E,0)),""))</f>
        <v/>
      </c>
      <c r="AD894">
        <f>IF($B894="","",IFERROR(INDEX('CCA Util %'!$G:$G,MATCH($B894,'CCA Util %'!$E:$E,0)),""))</f>
        <v/>
      </c>
      <c r="AE894">
        <f>IF(OR($B894="",$U894=""),"",$U894&amp;" &amp; "&amp;IF(OR($AD894="",$AD894=0),"Util NA",$AD894&amp;" Util"))</f>
        <v/>
      </c>
    </row>
    <row r="895" ht="15.75" customHeight="1" s="42">
      <c r="A895" s="41" t="n"/>
      <c r="G895" s="38" t="n"/>
      <c r="H895" s="38" t="n"/>
      <c r="I895" s="38" t="n"/>
      <c r="J895" s="38" t="n"/>
      <c r="K895" s="38" t="n"/>
      <c r="L895" s="38" t="n"/>
      <c r="N895" s="36">
        <f>IF($B895="","",IF($C895="SUPERSTORE","Superstore","DH"))</f>
        <v/>
      </c>
      <c r="O895" s="36">
        <f>IF($B895="","",IFERROR(VLOOKUP($B895,Mapping!$A:$C,2,0),"Not Mapped"))</f>
        <v/>
      </c>
      <c r="P895" s="36">
        <f>IF($B895="","",IFERROR(VLOOKUP($B895,Mapping!$A:$C,3,0),"Not Mapped"))</f>
        <v/>
      </c>
      <c r="Q895" s="36">
        <f>IF($B895="","",IFERROR(VLOOKUP($O895,Leaders!$A:$B,2,0),"Not Mapped"))</f>
        <v/>
      </c>
      <c r="R895" s="36">
        <f>IF($B895="","",IF(COUNTIF(Exclusions!$A:$A,$B895)&gt;0,"Yes","No"))</f>
        <v/>
      </c>
      <c r="S895" s="38">
        <f>IF($B895="","",MIN(1,DAY($A895)/IF($N895="Superstore",Settings!$B$5,Settings!$B$4)))</f>
        <v/>
      </c>
      <c r="T895" s="38">
        <f>IF(OR($B895="",$G895="",$S895=0),"",$G895/$S895)</f>
        <v/>
      </c>
      <c r="U895" s="36">
        <f>IF($T895="","",IF($T895&lt;Settings!$B$8,"Critical",IF($T895&lt;Settings!$B$9,"Semi Critical","Non Critical")))</f>
        <v/>
      </c>
      <c r="V895" s="28" t="n"/>
      <c r="Z895">
        <f>IF($B895="","",IFERROR(VLOOKUP($B895,'Plan HC for CCA'!$A:$B,2,0),""))</f>
        <v/>
      </c>
      <c r="AA895">
        <f>IF(OR($B895="",$Z895=""),"",IF(N($M895)&lt;$Z895,"Delta","No Delta"))</f>
        <v/>
      </c>
      <c r="AB895">
        <f>IF(OR($B895="",$Z895=""),"",MAX(0,$Z895-N($M895)))</f>
        <v/>
      </c>
      <c r="AC895" s="46">
        <f>IF($B895="","",IFERROR(INDEX('CCA Util %'!$H:$H,MATCH($B895,'CCA Util %'!$E:$E,0)),""))</f>
        <v/>
      </c>
      <c r="AD895">
        <f>IF($B895="","",IFERROR(INDEX('CCA Util %'!$G:$G,MATCH($B895,'CCA Util %'!$E:$E,0)),""))</f>
        <v/>
      </c>
      <c r="AE895">
        <f>IF(OR($B895="",$U895=""),"",$U895&amp;" &amp; "&amp;IF(OR($AD895="",$AD895=0),"Util NA",$AD895&amp;" Util"))</f>
        <v/>
      </c>
    </row>
    <row r="896" ht="15.75" customHeight="1" s="42">
      <c r="A896" s="41" t="n"/>
      <c r="G896" s="38" t="n"/>
      <c r="H896" s="38" t="n"/>
      <c r="I896" s="38" t="n"/>
      <c r="J896" s="38" t="n"/>
      <c r="K896" s="38" t="n"/>
      <c r="L896" s="38" t="n"/>
      <c r="N896" s="36">
        <f>IF($B896="","",IF($C896="SUPERSTORE","Superstore","DH"))</f>
        <v/>
      </c>
      <c r="O896" s="36">
        <f>IF($B896="","",IFERROR(VLOOKUP($B896,Mapping!$A:$C,2,0),"Not Mapped"))</f>
        <v/>
      </c>
      <c r="P896" s="36">
        <f>IF($B896="","",IFERROR(VLOOKUP($B896,Mapping!$A:$C,3,0),"Not Mapped"))</f>
        <v/>
      </c>
      <c r="Q896" s="36">
        <f>IF($B896="","",IFERROR(VLOOKUP($O896,Leaders!$A:$B,2,0),"Not Mapped"))</f>
        <v/>
      </c>
      <c r="R896" s="36">
        <f>IF($B896="","",IF(COUNTIF(Exclusions!$A:$A,$B896)&gt;0,"Yes","No"))</f>
        <v/>
      </c>
      <c r="S896" s="38">
        <f>IF($B896="","",MIN(1,DAY($A896)/IF($N896="Superstore",Settings!$B$5,Settings!$B$4)))</f>
        <v/>
      </c>
      <c r="T896" s="38">
        <f>IF(OR($B896="",$G896="",$S896=0),"",$G896/$S896)</f>
        <v/>
      </c>
      <c r="U896" s="36">
        <f>IF($T896="","",IF($T896&lt;Settings!$B$8,"Critical",IF($T896&lt;Settings!$B$9,"Semi Critical","Non Critical")))</f>
        <v/>
      </c>
      <c r="V896" s="28" t="n"/>
      <c r="Z896">
        <f>IF($B896="","",IFERROR(VLOOKUP($B896,'Plan HC for CCA'!$A:$B,2,0),""))</f>
        <v/>
      </c>
      <c r="AA896">
        <f>IF(OR($B896="",$Z896=""),"",IF(N($M896)&lt;$Z896,"Delta","No Delta"))</f>
        <v/>
      </c>
      <c r="AB896">
        <f>IF(OR($B896="",$Z896=""),"",MAX(0,$Z896-N($M896)))</f>
        <v/>
      </c>
      <c r="AC896" s="46">
        <f>IF($B896="","",IFERROR(INDEX('CCA Util %'!$H:$H,MATCH($B896,'CCA Util %'!$E:$E,0)),""))</f>
        <v/>
      </c>
      <c r="AD896">
        <f>IF($B896="","",IFERROR(INDEX('CCA Util %'!$G:$G,MATCH($B896,'CCA Util %'!$E:$E,0)),""))</f>
        <v/>
      </c>
      <c r="AE896">
        <f>IF(OR($B896="",$U896=""),"",$U896&amp;" &amp; "&amp;IF(OR($AD896="",$AD896=0),"Util NA",$AD896&amp;" Util"))</f>
        <v/>
      </c>
    </row>
    <row r="897" ht="15.75" customHeight="1" s="42">
      <c r="A897" s="41" t="n"/>
      <c r="G897" s="38" t="n"/>
      <c r="H897" s="38" t="n"/>
      <c r="I897" s="38" t="n"/>
      <c r="J897" s="38" t="n"/>
      <c r="K897" s="38" t="n"/>
      <c r="L897" s="38" t="n"/>
      <c r="N897" s="36">
        <f>IF($B897="","",IF($C897="SUPERSTORE","Superstore","DH"))</f>
        <v/>
      </c>
      <c r="O897" s="36">
        <f>IF($B897="","",IFERROR(VLOOKUP($B897,Mapping!$A:$C,2,0),"Not Mapped"))</f>
        <v/>
      </c>
      <c r="P897" s="36">
        <f>IF($B897="","",IFERROR(VLOOKUP($B897,Mapping!$A:$C,3,0),"Not Mapped"))</f>
        <v/>
      </c>
      <c r="Q897" s="36">
        <f>IF($B897="","",IFERROR(VLOOKUP($O897,Leaders!$A:$B,2,0),"Not Mapped"))</f>
        <v/>
      </c>
      <c r="R897" s="36">
        <f>IF($B897="","",IF(COUNTIF(Exclusions!$A:$A,$B897)&gt;0,"Yes","No"))</f>
        <v/>
      </c>
      <c r="S897" s="38">
        <f>IF($B897="","",MIN(1,DAY($A897)/IF($N897="Superstore",Settings!$B$5,Settings!$B$4)))</f>
        <v/>
      </c>
      <c r="T897" s="38">
        <f>IF(OR($B897="",$G897="",$S897=0),"",$G897/$S897)</f>
        <v/>
      </c>
      <c r="U897" s="36">
        <f>IF($T897="","",IF($T897&lt;Settings!$B$8,"Critical",IF($T897&lt;Settings!$B$9,"Semi Critical","Non Critical")))</f>
        <v/>
      </c>
      <c r="V897" s="28" t="n"/>
      <c r="Z897">
        <f>IF($B897="","",IFERROR(VLOOKUP($B897,'Plan HC for CCA'!$A:$B,2,0),""))</f>
        <v/>
      </c>
      <c r="AA897">
        <f>IF(OR($B897="",$Z897=""),"",IF(N($M897)&lt;$Z897,"Delta","No Delta"))</f>
        <v/>
      </c>
      <c r="AB897">
        <f>IF(OR($B897="",$Z897=""),"",MAX(0,$Z897-N($M897)))</f>
        <v/>
      </c>
      <c r="AC897" s="46">
        <f>IF($B897="","",IFERROR(INDEX('CCA Util %'!$H:$H,MATCH($B897,'CCA Util %'!$E:$E,0)),""))</f>
        <v/>
      </c>
      <c r="AD897">
        <f>IF($B897="","",IFERROR(INDEX('CCA Util %'!$G:$G,MATCH($B897,'CCA Util %'!$E:$E,0)),""))</f>
        <v/>
      </c>
      <c r="AE897">
        <f>IF(OR($B897="",$U897=""),"",$U897&amp;" &amp; "&amp;IF(OR($AD897="",$AD897=0),"Util NA",$AD897&amp;" Util"))</f>
        <v/>
      </c>
    </row>
    <row r="898" ht="15.75" customHeight="1" s="42">
      <c r="A898" s="41" t="n"/>
      <c r="G898" s="38" t="n"/>
      <c r="H898" s="38" t="n"/>
      <c r="I898" s="38" t="n"/>
      <c r="J898" s="38" t="n"/>
      <c r="K898" s="38" t="n"/>
      <c r="L898" s="38" t="n"/>
      <c r="N898" s="36">
        <f>IF($B898="","",IF($C898="SUPERSTORE","Superstore","DH"))</f>
        <v/>
      </c>
      <c r="O898" s="36">
        <f>IF($B898="","",IFERROR(VLOOKUP($B898,Mapping!$A:$C,2,0),"Not Mapped"))</f>
        <v/>
      </c>
      <c r="P898" s="36">
        <f>IF($B898="","",IFERROR(VLOOKUP($B898,Mapping!$A:$C,3,0),"Not Mapped"))</f>
        <v/>
      </c>
      <c r="Q898" s="36">
        <f>IF($B898="","",IFERROR(VLOOKUP($O898,Leaders!$A:$B,2,0),"Not Mapped"))</f>
        <v/>
      </c>
      <c r="R898" s="36">
        <f>IF($B898="","",IF(COUNTIF(Exclusions!$A:$A,$B898)&gt;0,"Yes","No"))</f>
        <v/>
      </c>
      <c r="S898" s="38">
        <f>IF($B898="","",MIN(1,DAY($A898)/IF($N898="Superstore",Settings!$B$5,Settings!$B$4)))</f>
        <v/>
      </c>
      <c r="T898" s="38">
        <f>IF(OR($B898="",$G898="",$S898=0),"",$G898/$S898)</f>
        <v/>
      </c>
      <c r="U898" s="36">
        <f>IF($T898="","",IF($T898&lt;Settings!$B$8,"Critical",IF($T898&lt;Settings!$B$9,"Semi Critical","Non Critical")))</f>
        <v/>
      </c>
      <c r="V898" s="28" t="n"/>
      <c r="Z898">
        <f>IF($B898="","",IFERROR(VLOOKUP($B898,'Plan HC for CCA'!$A:$B,2,0),""))</f>
        <v/>
      </c>
      <c r="AA898">
        <f>IF(OR($B898="",$Z898=""),"",IF(N($M898)&lt;$Z898,"Delta","No Delta"))</f>
        <v/>
      </c>
      <c r="AB898">
        <f>IF(OR($B898="",$Z898=""),"",MAX(0,$Z898-N($M898)))</f>
        <v/>
      </c>
      <c r="AC898" s="46">
        <f>IF($B898="","",IFERROR(INDEX('CCA Util %'!$H:$H,MATCH($B898,'CCA Util %'!$E:$E,0)),""))</f>
        <v/>
      </c>
      <c r="AD898">
        <f>IF($B898="","",IFERROR(INDEX('CCA Util %'!$G:$G,MATCH($B898,'CCA Util %'!$E:$E,0)),""))</f>
        <v/>
      </c>
      <c r="AE898">
        <f>IF(OR($B898="",$U898=""),"",$U898&amp;" &amp; "&amp;IF(OR($AD898="",$AD898=0),"Util NA",$AD898&amp;" Util"))</f>
        <v/>
      </c>
    </row>
    <row r="899" ht="15.75" customHeight="1" s="42">
      <c r="A899" s="41" t="n"/>
      <c r="G899" s="38" t="n"/>
      <c r="H899" s="38" t="n"/>
      <c r="I899" s="38" t="n"/>
      <c r="J899" s="38" t="n"/>
      <c r="K899" s="38" t="n"/>
      <c r="L899" s="38" t="n"/>
      <c r="N899" s="36">
        <f>IF($B899="","",IF($C899="SUPERSTORE","Superstore","DH"))</f>
        <v/>
      </c>
      <c r="O899" s="36">
        <f>IF($B899="","",IFERROR(VLOOKUP($B899,Mapping!$A:$C,2,0),"Not Mapped"))</f>
        <v/>
      </c>
      <c r="P899" s="36">
        <f>IF($B899="","",IFERROR(VLOOKUP($B899,Mapping!$A:$C,3,0),"Not Mapped"))</f>
        <v/>
      </c>
      <c r="Q899" s="36">
        <f>IF($B899="","",IFERROR(VLOOKUP($O899,Leaders!$A:$B,2,0),"Not Mapped"))</f>
        <v/>
      </c>
      <c r="R899" s="36">
        <f>IF($B899="","",IF(COUNTIF(Exclusions!$A:$A,$B899)&gt;0,"Yes","No"))</f>
        <v/>
      </c>
      <c r="S899" s="38">
        <f>IF($B899="","",MIN(1,DAY($A899)/IF($N899="Superstore",Settings!$B$5,Settings!$B$4)))</f>
        <v/>
      </c>
      <c r="T899" s="38">
        <f>IF(OR($B899="",$G899="",$S899=0),"",$G899/$S899)</f>
        <v/>
      </c>
      <c r="U899" s="36">
        <f>IF($T899="","",IF($T899&lt;Settings!$B$8,"Critical",IF($T899&lt;Settings!$B$9,"Semi Critical","Non Critical")))</f>
        <v/>
      </c>
      <c r="V899" s="28" t="n"/>
      <c r="Z899">
        <f>IF($B899="","",IFERROR(VLOOKUP($B899,'Plan HC for CCA'!$A:$B,2,0),""))</f>
        <v/>
      </c>
      <c r="AA899">
        <f>IF(OR($B899="",$Z899=""),"",IF(N($M899)&lt;$Z899,"Delta","No Delta"))</f>
        <v/>
      </c>
      <c r="AB899">
        <f>IF(OR($B899="",$Z899=""),"",MAX(0,$Z899-N($M899)))</f>
        <v/>
      </c>
      <c r="AC899" s="46">
        <f>IF($B899="","",IFERROR(INDEX('CCA Util %'!$H:$H,MATCH($B899,'CCA Util %'!$E:$E,0)),""))</f>
        <v/>
      </c>
      <c r="AD899">
        <f>IF($B899="","",IFERROR(INDEX('CCA Util %'!$G:$G,MATCH($B899,'CCA Util %'!$E:$E,0)),""))</f>
        <v/>
      </c>
      <c r="AE899">
        <f>IF(OR($B899="",$U899=""),"",$U899&amp;" &amp; "&amp;IF(OR($AD899="",$AD899=0),"Util NA",$AD899&amp;" Util"))</f>
        <v/>
      </c>
    </row>
    <row r="900" ht="15.75" customHeight="1" s="42">
      <c r="A900" s="41" t="n"/>
      <c r="G900" s="38" t="n"/>
      <c r="H900" s="38" t="n"/>
      <c r="I900" s="38" t="n"/>
      <c r="J900" s="38" t="n"/>
      <c r="K900" s="38" t="n"/>
      <c r="L900" s="38" t="n"/>
      <c r="N900" s="36">
        <f>IF($B900="","",IF($C900="SUPERSTORE","Superstore","DH"))</f>
        <v/>
      </c>
      <c r="O900" s="36">
        <f>IF($B900="","",IFERROR(VLOOKUP($B900,Mapping!$A:$C,2,0),"Not Mapped"))</f>
        <v/>
      </c>
      <c r="P900" s="36">
        <f>IF($B900="","",IFERROR(VLOOKUP($B900,Mapping!$A:$C,3,0),"Not Mapped"))</f>
        <v/>
      </c>
      <c r="Q900" s="36">
        <f>IF($B900="","",IFERROR(VLOOKUP($O900,Leaders!$A:$B,2,0),"Not Mapped"))</f>
        <v/>
      </c>
      <c r="R900" s="36">
        <f>IF($B900="","",IF(COUNTIF(Exclusions!$A:$A,$B900)&gt;0,"Yes","No"))</f>
        <v/>
      </c>
      <c r="S900" s="38">
        <f>IF($B900="","",MIN(1,DAY($A900)/IF($N900="Superstore",Settings!$B$5,Settings!$B$4)))</f>
        <v/>
      </c>
      <c r="T900" s="38">
        <f>IF(OR($B900="",$G900="",$S900=0),"",$G900/$S900)</f>
        <v/>
      </c>
      <c r="U900" s="36">
        <f>IF($T900="","",IF($T900&lt;Settings!$B$8,"Critical",IF($T900&lt;Settings!$B$9,"Semi Critical","Non Critical")))</f>
        <v/>
      </c>
      <c r="V900" s="28" t="n"/>
      <c r="Z900">
        <f>IF($B900="","",IFERROR(VLOOKUP($B900,'Plan HC for CCA'!$A:$B,2,0),""))</f>
        <v/>
      </c>
      <c r="AA900">
        <f>IF(OR($B900="",$Z900=""),"",IF(N($M900)&lt;$Z900,"Delta","No Delta"))</f>
        <v/>
      </c>
      <c r="AB900">
        <f>IF(OR($B900="",$Z900=""),"",MAX(0,$Z900-N($M900)))</f>
        <v/>
      </c>
      <c r="AC900" s="46">
        <f>IF($B900="","",IFERROR(INDEX('CCA Util %'!$H:$H,MATCH($B900,'CCA Util %'!$E:$E,0)),""))</f>
        <v/>
      </c>
      <c r="AD900">
        <f>IF($B900="","",IFERROR(INDEX('CCA Util %'!$G:$G,MATCH($B900,'CCA Util %'!$E:$E,0)),""))</f>
        <v/>
      </c>
      <c r="AE900">
        <f>IF(OR($B900="",$U900=""),"",$U900&amp;" &amp; "&amp;IF(OR($AD900="",$AD900=0),"Util NA",$AD900&amp;" Util"))</f>
        <v/>
      </c>
    </row>
    <row r="901" ht="15.75" customHeight="1" s="42">
      <c r="A901" s="41" t="n"/>
      <c r="G901" s="38" t="n"/>
      <c r="H901" s="38" t="n"/>
      <c r="I901" s="38" t="n"/>
      <c r="J901" s="38" t="n"/>
      <c r="K901" s="38" t="n"/>
      <c r="L901" s="38" t="n"/>
      <c r="N901" s="36">
        <f>IF($B901="","",IF($C901="SUPERSTORE","Superstore","DH"))</f>
        <v/>
      </c>
      <c r="O901" s="36">
        <f>IF($B901="","",IFERROR(VLOOKUP($B901,Mapping!$A:$C,2,0),"Not Mapped"))</f>
        <v/>
      </c>
      <c r="P901" s="36">
        <f>IF($B901="","",IFERROR(VLOOKUP($B901,Mapping!$A:$C,3,0),"Not Mapped"))</f>
        <v/>
      </c>
      <c r="Q901" s="36">
        <f>IF($B901="","",IFERROR(VLOOKUP($O901,Leaders!$A:$B,2,0),"Not Mapped"))</f>
        <v/>
      </c>
      <c r="R901" s="36">
        <f>IF($B901="","",IF(COUNTIF(Exclusions!$A:$A,$B901)&gt;0,"Yes","No"))</f>
        <v/>
      </c>
      <c r="S901" s="38">
        <f>IF($B901="","",MIN(1,DAY($A901)/IF($N901="Superstore",Settings!$B$5,Settings!$B$4)))</f>
        <v/>
      </c>
      <c r="T901" s="38">
        <f>IF(OR($B901="",$G901="",$S901=0),"",$G901/$S901)</f>
        <v/>
      </c>
      <c r="U901" s="36">
        <f>IF($T901="","",IF($T901&lt;Settings!$B$8,"Critical",IF($T901&lt;Settings!$B$9,"Semi Critical","Non Critical")))</f>
        <v/>
      </c>
      <c r="V901" s="28" t="n"/>
      <c r="Z901">
        <f>IF($B901="","",IFERROR(VLOOKUP($B901,'Plan HC for CCA'!$A:$B,2,0),""))</f>
        <v/>
      </c>
      <c r="AA901">
        <f>IF(OR($B901="",$Z901=""),"",IF(N($M901)&lt;$Z901,"Delta","No Delta"))</f>
        <v/>
      </c>
      <c r="AB901">
        <f>IF(OR($B901="",$Z901=""),"",MAX(0,$Z901-N($M901)))</f>
        <v/>
      </c>
      <c r="AC901" s="46">
        <f>IF($B901="","",IFERROR(INDEX('CCA Util %'!$H:$H,MATCH($B901,'CCA Util %'!$E:$E,0)),""))</f>
        <v/>
      </c>
      <c r="AD901">
        <f>IF($B901="","",IFERROR(INDEX('CCA Util %'!$G:$G,MATCH($B901,'CCA Util %'!$E:$E,0)),""))</f>
        <v/>
      </c>
      <c r="AE901">
        <f>IF(OR($B901="",$U901=""),"",$U901&amp;" &amp; "&amp;IF(OR($AD901="",$AD901=0),"Util NA",$AD901&amp;" Util"))</f>
        <v/>
      </c>
    </row>
    <row r="902" ht="15.75" customHeight="1" s="42">
      <c r="A902" s="41" t="n"/>
      <c r="G902" s="38" t="n"/>
      <c r="H902" s="38" t="n"/>
      <c r="I902" s="38" t="n"/>
      <c r="J902" s="38" t="n"/>
      <c r="K902" s="38" t="n"/>
      <c r="L902" s="38" t="n"/>
      <c r="N902" s="36">
        <f>IF($B902="","",IF($C902="SUPERSTORE","Superstore","DH"))</f>
        <v/>
      </c>
      <c r="O902" s="36">
        <f>IF($B902="","",IFERROR(VLOOKUP($B902,Mapping!$A:$C,2,0),"Not Mapped"))</f>
        <v/>
      </c>
      <c r="P902" s="36">
        <f>IF($B902="","",IFERROR(VLOOKUP($B902,Mapping!$A:$C,3,0),"Not Mapped"))</f>
        <v/>
      </c>
      <c r="Q902" s="36">
        <f>IF($B902="","",IFERROR(VLOOKUP($O902,Leaders!$A:$B,2,0),"Not Mapped"))</f>
        <v/>
      </c>
      <c r="R902" s="36">
        <f>IF($B902="","",IF(COUNTIF(Exclusions!$A:$A,$B902)&gt;0,"Yes","No"))</f>
        <v/>
      </c>
      <c r="S902" s="38">
        <f>IF($B902="","",MIN(1,DAY($A902)/IF($N902="Superstore",Settings!$B$5,Settings!$B$4)))</f>
        <v/>
      </c>
      <c r="T902" s="38">
        <f>IF(OR($B902="",$G902="",$S902=0),"",$G902/$S902)</f>
        <v/>
      </c>
      <c r="U902" s="36">
        <f>IF($T902="","",IF($T902&lt;Settings!$B$8,"Critical",IF($T902&lt;Settings!$B$9,"Semi Critical","Non Critical")))</f>
        <v/>
      </c>
      <c r="V902" s="28" t="n"/>
      <c r="Z902">
        <f>IF($B902="","",IFERROR(VLOOKUP($B902,'Plan HC for CCA'!$A:$B,2,0),""))</f>
        <v/>
      </c>
      <c r="AA902">
        <f>IF(OR($B902="",$Z902=""),"",IF(N($M902)&lt;$Z902,"Delta","No Delta"))</f>
        <v/>
      </c>
      <c r="AB902">
        <f>IF(OR($B902="",$Z902=""),"",MAX(0,$Z902-N($M902)))</f>
        <v/>
      </c>
      <c r="AC902" s="46">
        <f>IF($B902="","",IFERROR(INDEX('CCA Util %'!$H:$H,MATCH($B902,'CCA Util %'!$E:$E,0)),""))</f>
        <v/>
      </c>
      <c r="AD902">
        <f>IF($B902="","",IFERROR(INDEX('CCA Util %'!$G:$G,MATCH($B902,'CCA Util %'!$E:$E,0)),""))</f>
        <v/>
      </c>
      <c r="AE902">
        <f>IF(OR($B902="",$U902=""),"",$U902&amp;" &amp; "&amp;IF(OR($AD902="",$AD902=0),"Util NA",$AD902&amp;" Util"))</f>
        <v/>
      </c>
    </row>
    <row r="903" ht="15.75" customHeight="1" s="42">
      <c r="A903" s="41" t="n"/>
      <c r="G903" s="38" t="n"/>
      <c r="H903" s="38" t="n"/>
      <c r="I903" s="38" t="n"/>
      <c r="J903" s="38" t="n"/>
      <c r="K903" s="38" t="n"/>
      <c r="L903" s="38" t="n"/>
      <c r="N903" s="36">
        <f>IF($B903="","",IF($C903="SUPERSTORE","Superstore","DH"))</f>
        <v/>
      </c>
      <c r="O903" s="36">
        <f>IF($B903="","",IFERROR(VLOOKUP($B903,Mapping!$A:$C,2,0),"Not Mapped"))</f>
        <v/>
      </c>
      <c r="P903" s="36">
        <f>IF($B903="","",IFERROR(VLOOKUP($B903,Mapping!$A:$C,3,0),"Not Mapped"))</f>
        <v/>
      </c>
      <c r="Q903" s="36">
        <f>IF($B903="","",IFERROR(VLOOKUP($O903,Leaders!$A:$B,2,0),"Not Mapped"))</f>
        <v/>
      </c>
      <c r="R903" s="36">
        <f>IF($B903="","",IF(COUNTIF(Exclusions!$A:$A,$B903)&gt;0,"Yes","No"))</f>
        <v/>
      </c>
      <c r="S903" s="38">
        <f>IF($B903="","",MIN(1,DAY($A903)/IF($N903="Superstore",Settings!$B$5,Settings!$B$4)))</f>
        <v/>
      </c>
      <c r="T903" s="38">
        <f>IF(OR($B903="",$G903="",$S903=0),"",$G903/$S903)</f>
        <v/>
      </c>
      <c r="U903" s="36">
        <f>IF($T903="","",IF($T903&lt;Settings!$B$8,"Critical",IF($T903&lt;Settings!$B$9,"Semi Critical","Non Critical")))</f>
        <v/>
      </c>
      <c r="V903" s="28" t="n"/>
      <c r="Z903">
        <f>IF($B903="","",IFERROR(VLOOKUP($B903,'Plan HC for CCA'!$A:$B,2,0),""))</f>
        <v/>
      </c>
      <c r="AA903">
        <f>IF(OR($B903="",$Z903=""),"",IF(N($M903)&lt;$Z903,"Delta","No Delta"))</f>
        <v/>
      </c>
      <c r="AB903">
        <f>IF(OR($B903="",$Z903=""),"",MAX(0,$Z903-N($M903)))</f>
        <v/>
      </c>
      <c r="AC903" s="46">
        <f>IF($B903="","",IFERROR(INDEX('CCA Util %'!$H:$H,MATCH($B903,'CCA Util %'!$E:$E,0)),""))</f>
        <v/>
      </c>
      <c r="AD903">
        <f>IF($B903="","",IFERROR(INDEX('CCA Util %'!$G:$G,MATCH($B903,'CCA Util %'!$E:$E,0)),""))</f>
        <v/>
      </c>
      <c r="AE903">
        <f>IF(OR($B903="",$U903=""),"",$U903&amp;" &amp; "&amp;IF(OR($AD903="",$AD903=0),"Util NA",$AD903&amp;" Util"))</f>
        <v/>
      </c>
    </row>
    <row r="904" ht="15.75" customHeight="1" s="42">
      <c r="A904" s="41" t="n"/>
      <c r="G904" s="38" t="n"/>
      <c r="H904" s="38" t="n"/>
      <c r="I904" s="38" t="n"/>
      <c r="J904" s="38" t="n"/>
      <c r="K904" s="38" t="n"/>
      <c r="L904" s="38" t="n"/>
      <c r="N904" s="36">
        <f>IF($B904="","",IF($C904="SUPERSTORE","Superstore","DH"))</f>
        <v/>
      </c>
      <c r="O904" s="36">
        <f>IF($B904="","",IFERROR(VLOOKUP($B904,Mapping!$A:$C,2,0),"Not Mapped"))</f>
        <v/>
      </c>
      <c r="P904" s="36">
        <f>IF($B904="","",IFERROR(VLOOKUP($B904,Mapping!$A:$C,3,0),"Not Mapped"))</f>
        <v/>
      </c>
      <c r="Q904" s="36">
        <f>IF($B904="","",IFERROR(VLOOKUP($O904,Leaders!$A:$B,2,0),"Not Mapped"))</f>
        <v/>
      </c>
      <c r="R904" s="36">
        <f>IF($B904="","",IF(COUNTIF(Exclusions!$A:$A,$B904)&gt;0,"Yes","No"))</f>
        <v/>
      </c>
      <c r="S904" s="38">
        <f>IF($B904="","",MIN(1,DAY($A904)/IF($N904="Superstore",Settings!$B$5,Settings!$B$4)))</f>
        <v/>
      </c>
      <c r="T904" s="38">
        <f>IF(OR($B904="",$G904="",$S904=0),"",$G904/$S904)</f>
        <v/>
      </c>
      <c r="U904" s="36">
        <f>IF($T904="","",IF($T904&lt;Settings!$B$8,"Critical",IF($T904&lt;Settings!$B$9,"Semi Critical","Non Critical")))</f>
        <v/>
      </c>
      <c r="V904" s="28" t="n"/>
      <c r="Z904">
        <f>IF($B904="","",IFERROR(VLOOKUP($B904,'Plan HC for CCA'!$A:$B,2,0),""))</f>
        <v/>
      </c>
      <c r="AA904">
        <f>IF(OR($B904="",$Z904=""),"",IF(N($M904)&lt;$Z904,"Delta","No Delta"))</f>
        <v/>
      </c>
      <c r="AB904">
        <f>IF(OR($B904="",$Z904=""),"",MAX(0,$Z904-N($M904)))</f>
        <v/>
      </c>
      <c r="AC904" s="46">
        <f>IF($B904="","",IFERROR(INDEX('CCA Util %'!$H:$H,MATCH($B904,'CCA Util %'!$E:$E,0)),""))</f>
        <v/>
      </c>
      <c r="AD904">
        <f>IF($B904="","",IFERROR(INDEX('CCA Util %'!$G:$G,MATCH($B904,'CCA Util %'!$E:$E,0)),""))</f>
        <v/>
      </c>
      <c r="AE904">
        <f>IF(OR($B904="",$U904=""),"",$U904&amp;" &amp; "&amp;IF(OR($AD904="",$AD904=0),"Util NA",$AD904&amp;" Util"))</f>
        <v/>
      </c>
    </row>
    <row r="905" ht="15.75" customHeight="1" s="42">
      <c r="A905" s="41" t="n"/>
      <c r="G905" s="38" t="n"/>
      <c r="H905" s="38" t="n"/>
      <c r="I905" s="38" t="n"/>
      <c r="J905" s="38" t="n"/>
      <c r="K905" s="38" t="n"/>
      <c r="L905" s="38" t="n"/>
      <c r="N905" s="36">
        <f>IF($B905="","",IF($C905="SUPERSTORE","Superstore","DH"))</f>
        <v/>
      </c>
      <c r="O905" s="36">
        <f>IF($B905="","",IFERROR(VLOOKUP($B905,Mapping!$A:$C,2,0),"Not Mapped"))</f>
        <v/>
      </c>
      <c r="P905" s="36">
        <f>IF($B905="","",IFERROR(VLOOKUP($B905,Mapping!$A:$C,3,0),"Not Mapped"))</f>
        <v/>
      </c>
      <c r="Q905" s="36">
        <f>IF($B905="","",IFERROR(VLOOKUP($O905,Leaders!$A:$B,2,0),"Not Mapped"))</f>
        <v/>
      </c>
      <c r="R905" s="36">
        <f>IF($B905="","",IF(COUNTIF(Exclusions!$A:$A,$B905)&gt;0,"Yes","No"))</f>
        <v/>
      </c>
      <c r="S905" s="38">
        <f>IF($B905="","",MIN(1,DAY($A905)/IF($N905="Superstore",Settings!$B$5,Settings!$B$4)))</f>
        <v/>
      </c>
      <c r="T905" s="38">
        <f>IF(OR($B905="",$G905="",$S905=0),"",$G905/$S905)</f>
        <v/>
      </c>
      <c r="U905" s="36">
        <f>IF($T905="","",IF($T905&lt;Settings!$B$8,"Critical",IF($T905&lt;Settings!$B$9,"Semi Critical","Non Critical")))</f>
        <v/>
      </c>
      <c r="V905" s="28" t="n"/>
      <c r="Z905">
        <f>IF($B905="","",IFERROR(VLOOKUP($B905,'Plan HC for CCA'!$A:$B,2,0),""))</f>
        <v/>
      </c>
      <c r="AA905">
        <f>IF(OR($B905="",$Z905=""),"",IF(N($M905)&lt;$Z905,"Delta","No Delta"))</f>
        <v/>
      </c>
      <c r="AB905">
        <f>IF(OR($B905="",$Z905=""),"",MAX(0,$Z905-N($M905)))</f>
        <v/>
      </c>
      <c r="AC905" s="46">
        <f>IF($B905="","",IFERROR(INDEX('CCA Util %'!$H:$H,MATCH($B905,'CCA Util %'!$E:$E,0)),""))</f>
        <v/>
      </c>
      <c r="AD905">
        <f>IF($B905="","",IFERROR(INDEX('CCA Util %'!$G:$G,MATCH($B905,'CCA Util %'!$E:$E,0)),""))</f>
        <v/>
      </c>
      <c r="AE905">
        <f>IF(OR($B905="",$U905=""),"",$U905&amp;" &amp; "&amp;IF(OR($AD905="",$AD905=0),"Util NA",$AD905&amp;" Util"))</f>
        <v/>
      </c>
    </row>
    <row r="906" ht="15.75" customHeight="1" s="42">
      <c r="A906" s="41" t="n"/>
      <c r="G906" s="38" t="n"/>
      <c r="H906" s="38" t="n"/>
      <c r="I906" s="38" t="n"/>
      <c r="J906" s="38" t="n"/>
      <c r="K906" s="38" t="n"/>
      <c r="L906" s="38" t="n"/>
      <c r="N906" s="36">
        <f>IF($B906="","",IF($C906="SUPERSTORE","Superstore","DH"))</f>
        <v/>
      </c>
      <c r="O906" s="36">
        <f>IF($B906="","",IFERROR(VLOOKUP($B906,Mapping!$A:$C,2,0),"Not Mapped"))</f>
        <v/>
      </c>
      <c r="P906" s="36">
        <f>IF($B906="","",IFERROR(VLOOKUP($B906,Mapping!$A:$C,3,0),"Not Mapped"))</f>
        <v/>
      </c>
      <c r="Q906" s="36">
        <f>IF($B906="","",IFERROR(VLOOKUP($O906,Leaders!$A:$B,2,0),"Not Mapped"))</f>
        <v/>
      </c>
      <c r="R906" s="36">
        <f>IF($B906="","",IF(COUNTIF(Exclusions!$A:$A,$B906)&gt;0,"Yes","No"))</f>
        <v/>
      </c>
      <c r="S906" s="38">
        <f>IF($B906="","",MIN(1,DAY($A906)/IF($N906="Superstore",Settings!$B$5,Settings!$B$4)))</f>
        <v/>
      </c>
      <c r="T906" s="38">
        <f>IF(OR($B906="",$G906="",$S906=0),"",$G906/$S906)</f>
        <v/>
      </c>
      <c r="U906" s="36">
        <f>IF($T906="","",IF($T906&lt;Settings!$B$8,"Critical",IF($T906&lt;Settings!$B$9,"Semi Critical","Non Critical")))</f>
        <v/>
      </c>
      <c r="V906" s="28" t="n"/>
      <c r="Z906">
        <f>IF($B906="","",IFERROR(VLOOKUP($B906,'Plan HC for CCA'!$A:$B,2,0),""))</f>
        <v/>
      </c>
      <c r="AA906">
        <f>IF(OR($B906="",$Z906=""),"",IF(N($M906)&lt;$Z906,"Delta","No Delta"))</f>
        <v/>
      </c>
      <c r="AB906">
        <f>IF(OR($B906="",$Z906=""),"",MAX(0,$Z906-N($M906)))</f>
        <v/>
      </c>
      <c r="AC906" s="46">
        <f>IF($B906="","",IFERROR(INDEX('CCA Util %'!$H:$H,MATCH($B906,'CCA Util %'!$E:$E,0)),""))</f>
        <v/>
      </c>
      <c r="AD906">
        <f>IF($B906="","",IFERROR(INDEX('CCA Util %'!$G:$G,MATCH($B906,'CCA Util %'!$E:$E,0)),""))</f>
        <v/>
      </c>
      <c r="AE906">
        <f>IF(OR($B906="",$U906=""),"",$U906&amp;" &amp; "&amp;IF(OR($AD906="",$AD906=0),"Util NA",$AD906&amp;" Util"))</f>
        <v/>
      </c>
    </row>
    <row r="907" ht="15.75" customHeight="1" s="42">
      <c r="A907" s="41" t="n"/>
      <c r="G907" s="38" t="n"/>
      <c r="H907" s="38" t="n"/>
      <c r="I907" s="38" t="n"/>
      <c r="J907" s="38" t="n"/>
      <c r="K907" s="38" t="n"/>
      <c r="L907" s="38" t="n"/>
      <c r="N907" s="36">
        <f>IF($B907="","",IF($C907="SUPERSTORE","Superstore","DH"))</f>
        <v/>
      </c>
      <c r="O907" s="36">
        <f>IF($B907="","",IFERROR(VLOOKUP($B907,Mapping!$A:$C,2,0),"Not Mapped"))</f>
        <v/>
      </c>
      <c r="P907" s="36">
        <f>IF($B907="","",IFERROR(VLOOKUP($B907,Mapping!$A:$C,3,0),"Not Mapped"))</f>
        <v/>
      </c>
      <c r="Q907" s="36">
        <f>IF($B907="","",IFERROR(VLOOKUP($O907,Leaders!$A:$B,2,0),"Not Mapped"))</f>
        <v/>
      </c>
      <c r="R907" s="36">
        <f>IF($B907="","",IF(COUNTIF(Exclusions!$A:$A,$B907)&gt;0,"Yes","No"))</f>
        <v/>
      </c>
      <c r="S907" s="38">
        <f>IF($B907="","",MIN(1,DAY($A907)/IF($N907="Superstore",Settings!$B$5,Settings!$B$4)))</f>
        <v/>
      </c>
      <c r="T907" s="38">
        <f>IF(OR($B907="",$G907="",$S907=0),"",$G907/$S907)</f>
        <v/>
      </c>
      <c r="U907" s="36">
        <f>IF($T907="","",IF($T907&lt;Settings!$B$8,"Critical",IF($T907&lt;Settings!$B$9,"Semi Critical","Non Critical")))</f>
        <v/>
      </c>
      <c r="V907" s="28" t="n"/>
      <c r="Z907">
        <f>IF($B907="","",IFERROR(VLOOKUP($B907,'Plan HC for CCA'!$A:$B,2,0),""))</f>
        <v/>
      </c>
      <c r="AA907">
        <f>IF(OR($B907="",$Z907=""),"",IF(N($M907)&lt;$Z907,"Delta","No Delta"))</f>
        <v/>
      </c>
      <c r="AB907">
        <f>IF(OR($B907="",$Z907=""),"",MAX(0,$Z907-N($M907)))</f>
        <v/>
      </c>
      <c r="AC907" s="46">
        <f>IF($B907="","",IFERROR(INDEX('CCA Util %'!$H:$H,MATCH($B907,'CCA Util %'!$E:$E,0)),""))</f>
        <v/>
      </c>
      <c r="AD907">
        <f>IF($B907="","",IFERROR(INDEX('CCA Util %'!$G:$G,MATCH($B907,'CCA Util %'!$E:$E,0)),""))</f>
        <v/>
      </c>
      <c r="AE907">
        <f>IF(OR($B907="",$U907=""),"",$U907&amp;" &amp; "&amp;IF(OR($AD907="",$AD907=0),"Util NA",$AD907&amp;" Util"))</f>
        <v/>
      </c>
    </row>
    <row r="908" ht="15.75" customHeight="1" s="42">
      <c r="A908" s="41" t="n"/>
      <c r="G908" s="38" t="n"/>
      <c r="H908" s="38" t="n"/>
      <c r="I908" s="38" t="n"/>
      <c r="J908" s="38" t="n"/>
      <c r="K908" s="38" t="n"/>
      <c r="L908" s="38" t="n"/>
      <c r="N908" s="36">
        <f>IF($B908="","",IF($C908="SUPERSTORE","Superstore","DH"))</f>
        <v/>
      </c>
      <c r="O908" s="36">
        <f>IF($B908="","",IFERROR(VLOOKUP($B908,Mapping!$A:$C,2,0),"Not Mapped"))</f>
        <v/>
      </c>
      <c r="P908" s="36">
        <f>IF($B908="","",IFERROR(VLOOKUP($B908,Mapping!$A:$C,3,0),"Not Mapped"))</f>
        <v/>
      </c>
      <c r="Q908" s="36">
        <f>IF($B908="","",IFERROR(VLOOKUP($O908,Leaders!$A:$B,2,0),"Not Mapped"))</f>
        <v/>
      </c>
      <c r="R908" s="36">
        <f>IF($B908="","",IF(COUNTIF(Exclusions!$A:$A,$B908)&gt;0,"Yes","No"))</f>
        <v/>
      </c>
      <c r="S908" s="38">
        <f>IF($B908="","",MIN(1,DAY($A908)/IF($N908="Superstore",Settings!$B$5,Settings!$B$4)))</f>
        <v/>
      </c>
      <c r="T908" s="38">
        <f>IF(OR($B908="",$G908="",$S908=0),"",$G908/$S908)</f>
        <v/>
      </c>
      <c r="U908" s="36">
        <f>IF($T908="","",IF($T908&lt;Settings!$B$8,"Critical",IF($T908&lt;Settings!$B$9,"Semi Critical","Non Critical")))</f>
        <v/>
      </c>
      <c r="V908" s="28" t="n"/>
      <c r="Z908">
        <f>IF($B908="","",IFERROR(VLOOKUP($B908,'Plan HC for CCA'!$A:$B,2,0),""))</f>
        <v/>
      </c>
      <c r="AA908">
        <f>IF(OR($B908="",$Z908=""),"",IF(N($M908)&lt;$Z908,"Delta","No Delta"))</f>
        <v/>
      </c>
      <c r="AB908">
        <f>IF(OR($B908="",$Z908=""),"",MAX(0,$Z908-N($M908)))</f>
        <v/>
      </c>
      <c r="AC908" s="46">
        <f>IF($B908="","",IFERROR(INDEX('CCA Util %'!$H:$H,MATCH($B908,'CCA Util %'!$E:$E,0)),""))</f>
        <v/>
      </c>
      <c r="AD908">
        <f>IF($B908="","",IFERROR(INDEX('CCA Util %'!$G:$G,MATCH($B908,'CCA Util %'!$E:$E,0)),""))</f>
        <v/>
      </c>
      <c r="AE908">
        <f>IF(OR($B908="",$U908=""),"",$U908&amp;" &amp; "&amp;IF(OR($AD908="",$AD908=0),"Util NA",$AD908&amp;" Util"))</f>
        <v/>
      </c>
    </row>
    <row r="909" ht="15.75" customHeight="1" s="42">
      <c r="A909" s="41" t="n"/>
      <c r="G909" s="38" t="n"/>
      <c r="H909" s="38" t="n"/>
      <c r="I909" s="38" t="n"/>
      <c r="J909" s="38" t="n"/>
      <c r="K909" s="38" t="n"/>
      <c r="L909" s="38" t="n"/>
      <c r="N909" s="36">
        <f>IF($B909="","",IF($C909="SUPERSTORE","Superstore","DH"))</f>
        <v/>
      </c>
      <c r="O909" s="36">
        <f>IF($B909="","",IFERROR(VLOOKUP($B909,Mapping!$A:$C,2,0),"Not Mapped"))</f>
        <v/>
      </c>
      <c r="P909" s="36">
        <f>IF($B909="","",IFERROR(VLOOKUP($B909,Mapping!$A:$C,3,0),"Not Mapped"))</f>
        <v/>
      </c>
      <c r="Q909" s="36">
        <f>IF($B909="","",IFERROR(VLOOKUP($O909,Leaders!$A:$B,2,0),"Not Mapped"))</f>
        <v/>
      </c>
      <c r="R909" s="36">
        <f>IF($B909="","",IF(COUNTIF(Exclusions!$A:$A,$B909)&gt;0,"Yes","No"))</f>
        <v/>
      </c>
      <c r="S909" s="38">
        <f>IF($B909="","",MIN(1,DAY($A909)/IF($N909="Superstore",Settings!$B$5,Settings!$B$4)))</f>
        <v/>
      </c>
      <c r="T909" s="38">
        <f>IF(OR($B909="",$G909="",$S909=0),"",$G909/$S909)</f>
        <v/>
      </c>
      <c r="U909" s="36">
        <f>IF($T909="","",IF($T909&lt;Settings!$B$8,"Critical",IF($T909&lt;Settings!$B$9,"Semi Critical","Non Critical")))</f>
        <v/>
      </c>
      <c r="V909" s="28" t="n"/>
      <c r="Z909">
        <f>IF($B909="","",IFERROR(VLOOKUP($B909,'Plan HC for CCA'!$A:$B,2,0),""))</f>
        <v/>
      </c>
      <c r="AA909">
        <f>IF(OR($B909="",$Z909=""),"",IF(N($M909)&lt;$Z909,"Delta","No Delta"))</f>
        <v/>
      </c>
      <c r="AB909">
        <f>IF(OR($B909="",$Z909=""),"",MAX(0,$Z909-N($M909)))</f>
        <v/>
      </c>
      <c r="AC909" s="46">
        <f>IF($B909="","",IFERROR(INDEX('CCA Util %'!$H:$H,MATCH($B909,'CCA Util %'!$E:$E,0)),""))</f>
        <v/>
      </c>
      <c r="AD909">
        <f>IF($B909="","",IFERROR(INDEX('CCA Util %'!$G:$G,MATCH($B909,'CCA Util %'!$E:$E,0)),""))</f>
        <v/>
      </c>
      <c r="AE909">
        <f>IF(OR($B909="",$U909=""),"",$U909&amp;" &amp; "&amp;IF(OR($AD909="",$AD909=0),"Util NA",$AD909&amp;" Util"))</f>
        <v/>
      </c>
    </row>
    <row r="910" ht="15.75" customHeight="1" s="42">
      <c r="A910" s="41" t="n"/>
      <c r="G910" s="38" t="n"/>
      <c r="H910" s="38" t="n"/>
      <c r="I910" s="38" t="n"/>
      <c r="J910" s="38" t="n"/>
      <c r="K910" s="38" t="n"/>
      <c r="L910" s="38" t="n"/>
      <c r="N910" s="36">
        <f>IF($B910="","",IF($C910="SUPERSTORE","Superstore","DH"))</f>
        <v/>
      </c>
      <c r="O910" s="36">
        <f>IF($B910="","",IFERROR(VLOOKUP($B910,Mapping!$A:$C,2,0),"Not Mapped"))</f>
        <v/>
      </c>
      <c r="P910" s="36">
        <f>IF($B910="","",IFERROR(VLOOKUP($B910,Mapping!$A:$C,3,0),"Not Mapped"))</f>
        <v/>
      </c>
      <c r="Q910" s="36">
        <f>IF($B910="","",IFERROR(VLOOKUP($O910,Leaders!$A:$B,2,0),"Not Mapped"))</f>
        <v/>
      </c>
      <c r="R910" s="36">
        <f>IF($B910="","",IF(COUNTIF(Exclusions!$A:$A,$B910)&gt;0,"Yes","No"))</f>
        <v/>
      </c>
      <c r="S910" s="38">
        <f>IF($B910="","",MIN(1,DAY($A910)/IF($N910="Superstore",Settings!$B$5,Settings!$B$4)))</f>
        <v/>
      </c>
      <c r="T910" s="38">
        <f>IF(OR($B910="",$G910="",$S910=0),"",$G910/$S910)</f>
        <v/>
      </c>
      <c r="U910" s="36">
        <f>IF($T910="","",IF($T910&lt;Settings!$B$8,"Critical",IF($T910&lt;Settings!$B$9,"Semi Critical","Non Critical")))</f>
        <v/>
      </c>
      <c r="V910" s="28" t="n"/>
      <c r="Z910">
        <f>IF($B910="","",IFERROR(VLOOKUP($B910,'Plan HC for CCA'!$A:$B,2,0),""))</f>
        <v/>
      </c>
      <c r="AA910">
        <f>IF(OR($B910="",$Z910=""),"",IF(N($M910)&lt;$Z910,"Delta","No Delta"))</f>
        <v/>
      </c>
      <c r="AB910">
        <f>IF(OR($B910="",$Z910=""),"",MAX(0,$Z910-N($M910)))</f>
        <v/>
      </c>
      <c r="AC910" s="46">
        <f>IF($B910="","",IFERROR(INDEX('CCA Util %'!$H:$H,MATCH($B910,'CCA Util %'!$E:$E,0)),""))</f>
        <v/>
      </c>
      <c r="AD910">
        <f>IF($B910="","",IFERROR(INDEX('CCA Util %'!$G:$G,MATCH($B910,'CCA Util %'!$E:$E,0)),""))</f>
        <v/>
      </c>
      <c r="AE910">
        <f>IF(OR($B910="",$U910=""),"",$U910&amp;" &amp; "&amp;IF(OR($AD910="",$AD910=0),"Util NA",$AD910&amp;" Util"))</f>
        <v/>
      </c>
    </row>
    <row r="911" ht="15.75" customHeight="1" s="42">
      <c r="A911" s="41" t="n"/>
      <c r="G911" s="38" t="n"/>
      <c r="H911" s="38" t="n"/>
      <c r="I911" s="38" t="n"/>
      <c r="J911" s="38" t="n"/>
      <c r="K911" s="38" t="n"/>
      <c r="L911" s="38" t="n"/>
      <c r="N911" s="36">
        <f>IF($B911="","",IF($C911="SUPERSTORE","Superstore","DH"))</f>
        <v/>
      </c>
      <c r="O911" s="36">
        <f>IF($B911="","",IFERROR(VLOOKUP($B911,Mapping!$A:$C,2,0),"Not Mapped"))</f>
        <v/>
      </c>
      <c r="P911" s="36">
        <f>IF($B911="","",IFERROR(VLOOKUP($B911,Mapping!$A:$C,3,0),"Not Mapped"))</f>
        <v/>
      </c>
      <c r="Q911" s="36">
        <f>IF($B911="","",IFERROR(VLOOKUP($O911,Leaders!$A:$B,2,0),"Not Mapped"))</f>
        <v/>
      </c>
      <c r="R911" s="36">
        <f>IF($B911="","",IF(COUNTIF(Exclusions!$A:$A,$B911)&gt;0,"Yes","No"))</f>
        <v/>
      </c>
      <c r="S911" s="38">
        <f>IF($B911="","",MIN(1,DAY($A911)/IF($N911="Superstore",Settings!$B$5,Settings!$B$4)))</f>
        <v/>
      </c>
      <c r="T911" s="38">
        <f>IF(OR($B911="",$G911="",$S911=0),"",$G911/$S911)</f>
        <v/>
      </c>
      <c r="U911" s="36">
        <f>IF($T911="","",IF($T911&lt;Settings!$B$8,"Critical",IF($T911&lt;Settings!$B$9,"Semi Critical","Non Critical")))</f>
        <v/>
      </c>
      <c r="V911" s="28" t="n"/>
      <c r="Z911">
        <f>IF($B911="","",IFERROR(VLOOKUP($B911,'Plan HC for CCA'!$A:$B,2,0),""))</f>
        <v/>
      </c>
      <c r="AA911">
        <f>IF(OR($B911="",$Z911=""),"",IF(N($M911)&lt;$Z911,"Delta","No Delta"))</f>
        <v/>
      </c>
      <c r="AB911">
        <f>IF(OR($B911="",$Z911=""),"",MAX(0,$Z911-N($M911)))</f>
        <v/>
      </c>
      <c r="AC911" s="46">
        <f>IF($B911="","",IFERROR(INDEX('CCA Util %'!$H:$H,MATCH($B911,'CCA Util %'!$E:$E,0)),""))</f>
        <v/>
      </c>
      <c r="AD911">
        <f>IF($B911="","",IFERROR(INDEX('CCA Util %'!$G:$G,MATCH($B911,'CCA Util %'!$E:$E,0)),""))</f>
        <v/>
      </c>
      <c r="AE911">
        <f>IF(OR($B911="",$U911=""),"",$U911&amp;" &amp; "&amp;IF(OR($AD911="",$AD911=0),"Util NA",$AD911&amp;" Util"))</f>
        <v/>
      </c>
    </row>
    <row r="912" ht="15.75" customHeight="1" s="42">
      <c r="A912" s="41" t="n"/>
      <c r="G912" s="38" t="n"/>
      <c r="H912" s="38" t="n"/>
      <c r="I912" s="38" t="n"/>
      <c r="J912" s="38" t="n"/>
      <c r="K912" s="38" t="n"/>
      <c r="L912" s="38" t="n"/>
      <c r="N912" s="36">
        <f>IF($B912="","",IF($C912="SUPERSTORE","Superstore","DH"))</f>
        <v/>
      </c>
      <c r="O912" s="36">
        <f>IF($B912="","",IFERROR(VLOOKUP($B912,Mapping!$A:$C,2,0),"Not Mapped"))</f>
        <v/>
      </c>
      <c r="P912" s="36">
        <f>IF($B912="","",IFERROR(VLOOKUP($B912,Mapping!$A:$C,3,0),"Not Mapped"))</f>
        <v/>
      </c>
      <c r="Q912" s="36">
        <f>IF($B912="","",IFERROR(VLOOKUP($O912,Leaders!$A:$B,2,0),"Not Mapped"))</f>
        <v/>
      </c>
      <c r="R912" s="36">
        <f>IF($B912="","",IF(COUNTIF(Exclusions!$A:$A,$B912)&gt;0,"Yes","No"))</f>
        <v/>
      </c>
      <c r="S912" s="38">
        <f>IF($B912="","",MIN(1,DAY($A912)/IF($N912="Superstore",Settings!$B$5,Settings!$B$4)))</f>
        <v/>
      </c>
      <c r="T912" s="38">
        <f>IF(OR($B912="",$G912="",$S912=0),"",$G912/$S912)</f>
        <v/>
      </c>
      <c r="U912" s="36">
        <f>IF($T912="","",IF($T912&lt;Settings!$B$8,"Critical",IF($T912&lt;Settings!$B$9,"Semi Critical","Non Critical")))</f>
        <v/>
      </c>
      <c r="V912" s="28" t="n"/>
      <c r="Z912">
        <f>IF($B912="","",IFERROR(VLOOKUP($B912,'Plan HC for CCA'!$A:$B,2,0),""))</f>
        <v/>
      </c>
      <c r="AA912">
        <f>IF(OR($B912="",$Z912=""),"",IF(N($M912)&lt;$Z912,"Delta","No Delta"))</f>
        <v/>
      </c>
      <c r="AB912">
        <f>IF(OR($B912="",$Z912=""),"",MAX(0,$Z912-N($M912)))</f>
        <v/>
      </c>
      <c r="AC912" s="46">
        <f>IF($B912="","",IFERROR(INDEX('CCA Util %'!$H:$H,MATCH($B912,'CCA Util %'!$E:$E,0)),""))</f>
        <v/>
      </c>
      <c r="AD912">
        <f>IF($B912="","",IFERROR(INDEX('CCA Util %'!$G:$G,MATCH($B912,'CCA Util %'!$E:$E,0)),""))</f>
        <v/>
      </c>
      <c r="AE912">
        <f>IF(OR($B912="",$U912=""),"",$U912&amp;" &amp; "&amp;IF(OR($AD912="",$AD912=0),"Util NA",$AD912&amp;" Util"))</f>
        <v/>
      </c>
    </row>
    <row r="913" ht="15.75" customHeight="1" s="42">
      <c r="A913" s="41" t="n"/>
      <c r="G913" s="38" t="n"/>
      <c r="H913" s="38" t="n"/>
      <c r="I913" s="38" t="n"/>
      <c r="J913" s="38" t="n"/>
      <c r="K913" s="38" t="n"/>
      <c r="L913" s="38" t="n"/>
      <c r="N913" s="36">
        <f>IF($B913="","",IF($C913="SUPERSTORE","Superstore","DH"))</f>
        <v/>
      </c>
      <c r="O913" s="36">
        <f>IF($B913="","",IFERROR(VLOOKUP($B913,Mapping!$A:$C,2,0),"Not Mapped"))</f>
        <v/>
      </c>
      <c r="P913" s="36">
        <f>IF($B913="","",IFERROR(VLOOKUP($B913,Mapping!$A:$C,3,0),"Not Mapped"))</f>
        <v/>
      </c>
      <c r="Q913" s="36">
        <f>IF($B913="","",IFERROR(VLOOKUP($O913,Leaders!$A:$B,2,0),"Not Mapped"))</f>
        <v/>
      </c>
      <c r="R913" s="36">
        <f>IF($B913="","",IF(COUNTIF(Exclusions!$A:$A,$B913)&gt;0,"Yes","No"))</f>
        <v/>
      </c>
      <c r="S913" s="38">
        <f>IF($B913="","",MIN(1,DAY($A913)/IF($N913="Superstore",Settings!$B$5,Settings!$B$4)))</f>
        <v/>
      </c>
      <c r="T913" s="38">
        <f>IF(OR($B913="",$G913="",$S913=0),"",$G913/$S913)</f>
        <v/>
      </c>
      <c r="U913" s="36">
        <f>IF($T913="","",IF($T913&lt;Settings!$B$8,"Critical",IF($T913&lt;Settings!$B$9,"Semi Critical","Non Critical")))</f>
        <v/>
      </c>
      <c r="V913" s="28" t="n"/>
      <c r="Z913">
        <f>IF($B913="","",IFERROR(VLOOKUP($B913,'Plan HC for CCA'!$A:$B,2,0),""))</f>
        <v/>
      </c>
      <c r="AA913">
        <f>IF(OR($B913="",$Z913=""),"",IF(N($M913)&lt;$Z913,"Delta","No Delta"))</f>
        <v/>
      </c>
      <c r="AB913">
        <f>IF(OR($B913="",$Z913=""),"",MAX(0,$Z913-N($M913)))</f>
        <v/>
      </c>
      <c r="AC913" s="46">
        <f>IF($B913="","",IFERROR(INDEX('CCA Util %'!$H:$H,MATCH($B913,'CCA Util %'!$E:$E,0)),""))</f>
        <v/>
      </c>
      <c r="AD913">
        <f>IF($B913="","",IFERROR(INDEX('CCA Util %'!$G:$G,MATCH($B913,'CCA Util %'!$E:$E,0)),""))</f>
        <v/>
      </c>
      <c r="AE913">
        <f>IF(OR($B913="",$U913=""),"",$U913&amp;" &amp; "&amp;IF(OR($AD913="",$AD913=0),"Util NA",$AD913&amp;" Util"))</f>
        <v/>
      </c>
    </row>
    <row r="914" ht="15.75" customHeight="1" s="42">
      <c r="A914" s="41" t="n"/>
      <c r="G914" s="38" t="n"/>
      <c r="H914" s="38" t="n"/>
      <c r="I914" s="38" t="n"/>
      <c r="J914" s="38" t="n"/>
      <c r="K914" s="38" t="n"/>
      <c r="L914" s="38" t="n"/>
      <c r="N914" s="36">
        <f>IF($B914="","",IF($C914="SUPERSTORE","Superstore","DH"))</f>
        <v/>
      </c>
      <c r="O914" s="36">
        <f>IF($B914="","",IFERROR(VLOOKUP($B914,Mapping!$A:$C,2,0),"Not Mapped"))</f>
        <v/>
      </c>
      <c r="P914" s="36">
        <f>IF($B914="","",IFERROR(VLOOKUP($B914,Mapping!$A:$C,3,0),"Not Mapped"))</f>
        <v/>
      </c>
      <c r="Q914" s="36">
        <f>IF($B914="","",IFERROR(VLOOKUP($O914,Leaders!$A:$B,2,0),"Not Mapped"))</f>
        <v/>
      </c>
      <c r="R914" s="36">
        <f>IF($B914="","",IF(COUNTIF(Exclusions!$A:$A,$B914)&gt;0,"Yes","No"))</f>
        <v/>
      </c>
      <c r="S914" s="38">
        <f>IF($B914="","",MIN(1,DAY($A914)/IF($N914="Superstore",Settings!$B$5,Settings!$B$4)))</f>
        <v/>
      </c>
      <c r="T914" s="38">
        <f>IF(OR($B914="",$G914="",$S914=0),"",$G914/$S914)</f>
        <v/>
      </c>
      <c r="U914" s="36">
        <f>IF($T914="","",IF($T914&lt;Settings!$B$8,"Critical",IF($T914&lt;Settings!$B$9,"Semi Critical","Non Critical")))</f>
        <v/>
      </c>
      <c r="V914" s="28" t="n"/>
      <c r="Z914">
        <f>IF($B914="","",IFERROR(VLOOKUP($B914,'Plan HC for CCA'!$A:$B,2,0),""))</f>
        <v/>
      </c>
      <c r="AA914">
        <f>IF(OR($B914="",$Z914=""),"",IF(N($M914)&lt;$Z914,"Delta","No Delta"))</f>
        <v/>
      </c>
      <c r="AB914">
        <f>IF(OR($B914="",$Z914=""),"",MAX(0,$Z914-N($M914)))</f>
        <v/>
      </c>
      <c r="AC914" s="46">
        <f>IF($B914="","",IFERROR(INDEX('CCA Util %'!$H:$H,MATCH($B914,'CCA Util %'!$E:$E,0)),""))</f>
        <v/>
      </c>
      <c r="AD914">
        <f>IF($B914="","",IFERROR(INDEX('CCA Util %'!$G:$G,MATCH($B914,'CCA Util %'!$E:$E,0)),""))</f>
        <v/>
      </c>
      <c r="AE914">
        <f>IF(OR($B914="",$U914=""),"",$U914&amp;" &amp; "&amp;IF(OR($AD914="",$AD914=0),"Util NA",$AD914&amp;" Util"))</f>
        <v/>
      </c>
    </row>
    <row r="915" ht="15.75" customHeight="1" s="42">
      <c r="A915" s="41" t="n"/>
      <c r="G915" s="38" t="n"/>
      <c r="H915" s="38" t="n"/>
      <c r="I915" s="38" t="n"/>
      <c r="J915" s="38" t="n"/>
      <c r="K915" s="38" t="n"/>
      <c r="L915" s="38" t="n"/>
      <c r="N915" s="36">
        <f>IF($B915="","",IF($C915="SUPERSTORE","Superstore","DH"))</f>
        <v/>
      </c>
      <c r="O915" s="36">
        <f>IF($B915="","",IFERROR(VLOOKUP($B915,Mapping!$A:$C,2,0),"Not Mapped"))</f>
        <v/>
      </c>
      <c r="P915" s="36">
        <f>IF($B915="","",IFERROR(VLOOKUP($B915,Mapping!$A:$C,3,0),"Not Mapped"))</f>
        <v/>
      </c>
      <c r="Q915" s="36">
        <f>IF($B915="","",IFERROR(VLOOKUP($O915,Leaders!$A:$B,2,0),"Not Mapped"))</f>
        <v/>
      </c>
      <c r="R915" s="36">
        <f>IF($B915="","",IF(COUNTIF(Exclusions!$A:$A,$B915)&gt;0,"Yes","No"))</f>
        <v/>
      </c>
      <c r="S915" s="38">
        <f>IF($B915="","",MIN(1,DAY($A915)/IF($N915="Superstore",Settings!$B$5,Settings!$B$4)))</f>
        <v/>
      </c>
      <c r="T915" s="38">
        <f>IF(OR($B915="",$G915="",$S915=0),"",$G915/$S915)</f>
        <v/>
      </c>
      <c r="U915" s="36">
        <f>IF($T915="","",IF($T915&lt;Settings!$B$8,"Critical",IF($T915&lt;Settings!$B$9,"Semi Critical","Non Critical")))</f>
        <v/>
      </c>
      <c r="V915" s="28" t="n"/>
      <c r="Z915">
        <f>IF($B915="","",IFERROR(VLOOKUP($B915,'Plan HC for CCA'!$A:$B,2,0),""))</f>
        <v/>
      </c>
      <c r="AA915">
        <f>IF(OR($B915="",$Z915=""),"",IF(N($M915)&lt;$Z915,"Delta","No Delta"))</f>
        <v/>
      </c>
      <c r="AB915">
        <f>IF(OR($B915="",$Z915=""),"",MAX(0,$Z915-N($M915)))</f>
        <v/>
      </c>
      <c r="AC915" s="46">
        <f>IF($B915="","",IFERROR(INDEX('CCA Util %'!$H:$H,MATCH($B915,'CCA Util %'!$E:$E,0)),""))</f>
        <v/>
      </c>
      <c r="AD915">
        <f>IF($B915="","",IFERROR(INDEX('CCA Util %'!$G:$G,MATCH($B915,'CCA Util %'!$E:$E,0)),""))</f>
        <v/>
      </c>
      <c r="AE915">
        <f>IF(OR($B915="",$U915=""),"",$U915&amp;" &amp; "&amp;IF(OR($AD915="",$AD915=0),"Util NA",$AD915&amp;" Util"))</f>
        <v/>
      </c>
    </row>
    <row r="916" ht="15.75" customHeight="1" s="42">
      <c r="A916" s="41" t="n"/>
      <c r="G916" s="38" t="n"/>
      <c r="H916" s="38" t="n"/>
      <c r="I916" s="38" t="n"/>
      <c r="J916" s="38" t="n"/>
      <c r="K916" s="38" t="n"/>
      <c r="L916" s="38" t="n"/>
      <c r="N916" s="36">
        <f>IF($B916="","",IF($C916="SUPERSTORE","Superstore","DH"))</f>
        <v/>
      </c>
      <c r="O916" s="36">
        <f>IF($B916="","",IFERROR(VLOOKUP($B916,Mapping!$A:$C,2,0),"Not Mapped"))</f>
        <v/>
      </c>
      <c r="P916" s="36">
        <f>IF($B916="","",IFERROR(VLOOKUP($B916,Mapping!$A:$C,3,0),"Not Mapped"))</f>
        <v/>
      </c>
      <c r="Q916" s="36">
        <f>IF($B916="","",IFERROR(VLOOKUP($O916,Leaders!$A:$B,2,0),"Not Mapped"))</f>
        <v/>
      </c>
      <c r="R916" s="36">
        <f>IF($B916="","",IF(COUNTIF(Exclusions!$A:$A,$B916)&gt;0,"Yes","No"))</f>
        <v/>
      </c>
      <c r="S916" s="38">
        <f>IF($B916="","",MIN(1,DAY($A916)/IF($N916="Superstore",Settings!$B$5,Settings!$B$4)))</f>
        <v/>
      </c>
      <c r="T916" s="38">
        <f>IF(OR($B916="",$G916="",$S916=0),"",$G916/$S916)</f>
        <v/>
      </c>
      <c r="U916" s="36">
        <f>IF($T916="","",IF($T916&lt;Settings!$B$8,"Critical",IF($T916&lt;Settings!$B$9,"Semi Critical","Non Critical")))</f>
        <v/>
      </c>
      <c r="V916" s="28" t="n"/>
      <c r="Z916">
        <f>IF($B916="","",IFERROR(VLOOKUP($B916,'Plan HC for CCA'!$A:$B,2,0),""))</f>
        <v/>
      </c>
      <c r="AA916">
        <f>IF(OR($B916="",$Z916=""),"",IF(N($M916)&lt;$Z916,"Delta","No Delta"))</f>
        <v/>
      </c>
      <c r="AB916">
        <f>IF(OR($B916="",$Z916=""),"",MAX(0,$Z916-N($M916)))</f>
        <v/>
      </c>
      <c r="AC916" s="46">
        <f>IF($B916="","",IFERROR(INDEX('CCA Util %'!$H:$H,MATCH($B916,'CCA Util %'!$E:$E,0)),""))</f>
        <v/>
      </c>
      <c r="AD916">
        <f>IF($B916="","",IFERROR(INDEX('CCA Util %'!$G:$G,MATCH($B916,'CCA Util %'!$E:$E,0)),""))</f>
        <v/>
      </c>
      <c r="AE916">
        <f>IF(OR($B916="",$U916=""),"",$U916&amp;" &amp; "&amp;IF(OR($AD916="",$AD916=0),"Util NA",$AD916&amp;" Util"))</f>
        <v/>
      </c>
    </row>
    <row r="917" ht="15.75" customHeight="1" s="42">
      <c r="A917" s="41" t="n"/>
      <c r="G917" s="38" t="n"/>
      <c r="H917" s="38" t="n"/>
      <c r="I917" s="38" t="n"/>
      <c r="J917" s="38" t="n"/>
      <c r="K917" s="38" t="n"/>
      <c r="L917" s="38" t="n"/>
      <c r="N917" s="36">
        <f>IF($B917="","",IF($C917="SUPERSTORE","Superstore","DH"))</f>
        <v/>
      </c>
      <c r="O917" s="36">
        <f>IF($B917="","",IFERROR(VLOOKUP($B917,Mapping!$A:$C,2,0),"Not Mapped"))</f>
        <v/>
      </c>
      <c r="P917" s="36">
        <f>IF($B917="","",IFERROR(VLOOKUP($B917,Mapping!$A:$C,3,0),"Not Mapped"))</f>
        <v/>
      </c>
      <c r="Q917" s="36">
        <f>IF($B917="","",IFERROR(VLOOKUP($O917,Leaders!$A:$B,2,0),"Not Mapped"))</f>
        <v/>
      </c>
      <c r="R917" s="36">
        <f>IF($B917="","",IF(COUNTIF(Exclusions!$A:$A,$B917)&gt;0,"Yes","No"))</f>
        <v/>
      </c>
      <c r="S917" s="38">
        <f>IF($B917="","",MIN(1,DAY($A917)/IF($N917="Superstore",Settings!$B$5,Settings!$B$4)))</f>
        <v/>
      </c>
      <c r="T917" s="38">
        <f>IF(OR($B917="",$G917="",$S917=0),"",$G917/$S917)</f>
        <v/>
      </c>
      <c r="U917" s="36">
        <f>IF($T917="","",IF($T917&lt;Settings!$B$8,"Critical",IF($T917&lt;Settings!$B$9,"Semi Critical","Non Critical")))</f>
        <v/>
      </c>
      <c r="V917" s="28" t="n"/>
      <c r="Z917">
        <f>IF($B917="","",IFERROR(VLOOKUP($B917,'Plan HC for CCA'!$A:$B,2,0),""))</f>
        <v/>
      </c>
      <c r="AA917">
        <f>IF(OR($B917="",$Z917=""),"",IF(N($M917)&lt;$Z917,"Delta","No Delta"))</f>
        <v/>
      </c>
      <c r="AB917">
        <f>IF(OR($B917="",$Z917=""),"",MAX(0,$Z917-N($M917)))</f>
        <v/>
      </c>
      <c r="AC917" s="46">
        <f>IF($B917="","",IFERROR(INDEX('CCA Util %'!$H:$H,MATCH($B917,'CCA Util %'!$E:$E,0)),""))</f>
        <v/>
      </c>
      <c r="AD917">
        <f>IF($B917="","",IFERROR(INDEX('CCA Util %'!$G:$G,MATCH($B917,'CCA Util %'!$E:$E,0)),""))</f>
        <v/>
      </c>
      <c r="AE917">
        <f>IF(OR($B917="",$U917=""),"",$U917&amp;" &amp; "&amp;IF(OR($AD917="",$AD917=0),"Util NA",$AD917&amp;" Util"))</f>
        <v/>
      </c>
    </row>
    <row r="918" ht="15.75" customHeight="1" s="42">
      <c r="A918" s="41" t="n"/>
      <c r="G918" s="38" t="n"/>
      <c r="H918" s="38" t="n"/>
      <c r="I918" s="38" t="n"/>
      <c r="J918" s="38" t="n"/>
      <c r="K918" s="38" t="n"/>
      <c r="L918" s="38" t="n"/>
      <c r="N918" s="36">
        <f>IF($B918="","",IF($C918="SUPERSTORE","Superstore","DH"))</f>
        <v/>
      </c>
      <c r="O918" s="36">
        <f>IF($B918="","",IFERROR(VLOOKUP($B918,Mapping!$A:$C,2,0),"Not Mapped"))</f>
        <v/>
      </c>
      <c r="P918" s="36">
        <f>IF($B918="","",IFERROR(VLOOKUP($B918,Mapping!$A:$C,3,0),"Not Mapped"))</f>
        <v/>
      </c>
      <c r="Q918" s="36">
        <f>IF($B918="","",IFERROR(VLOOKUP($O918,Leaders!$A:$B,2,0),"Not Mapped"))</f>
        <v/>
      </c>
      <c r="R918" s="36">
        <f>IF($B918="","",IF(COUNTIF(Exclusions!$A:$A,$B918)&gt;0,"Yes","No"))</f>
        <v/>
      </c>
      <c r="S918" s="38">
        <f>IF($B918="","",MIN(1,DAY($A918)/IF($N918="Superstore",Settings!$B$5,Settings!$B$4)))</f>
        <v/>
      </c>
      <c r="T918" s="38">
        <f>IF(OR($B918="",$G918="",$S918=0),"",$G918/$S918)</f>
        <v/>
      </c>
      <c r="U918" s="36">
        <f>IF($T918="","",IF($T918&lt;Settings!$B$8,"Critical",IF($T918&lt;Settings!$B$9,"Semi Critical","Non Critical")))</f>
        <v/>
      </c>
      <c r="V918" s="28" t="n"/>
      <c r="Z918">
        <f>IF($B918="","",IFERROR(VLOOKUP($B918,'Plan HC for CCA'!$A:$B,2,0),""))</f>
        <v/>
      </c>
      <c r="AA918">
        <f>IF(OR($B918="",$Z918=""),"",IF(N($M918)&lt;$Z918,"Delta","No Delta"))</f>
        <v/>
      </c>
      <c r="AB918">
        <f>IF(OR($B918="",$Z918=""),"",MAX(0,$Z918-N($M918)))</f>
        <v/>
      </c>
      <c r="AC918" s="46">
        <f>IF($B918="","",IFERROR(INDEX('CCA Util %'!$H:$H,MATCH($B918,'CCA Util %'!$E:$E,0)),""))</f>
        <v/>
      </c>
      <c r="AD918">
        <f>IF($B918="","",IFERROR(INDEX('CCA Util %'!$G:$G,MATCH($B918,'CCA Util %'!$E:$E,0)),""))</f>
        <v/>
      </c>
      <c r="AE918">
        <f>IF(OR($B918="",$U918=""),"",$U918&amp;" &amp; "&amp;IF(OR($AD918="",$AD918=0),"Util NA",$AD918&amp;" Util"))</f>
        <v/>
      </c>
    </row>
    <row r="919" ht="15.75" customHeight="1" s="42">
      <c r="A919" s="41" t="n"/>
      <c r="G919" s="38" t="n"/>
      <c r="H919" s="38" t="n"/>
      <c r="I919" s="38" t="n"/>
      <c r="J919" s="38" t="n"/>
      <c r="K919" s="38" t="n"/>
      <c r="L919" s="38" t="n"/>
      <c r="N919" s="36">
        <f>IF($B919="","",IF($C919="SUPERSTORE","Superstore","DH"))</f>
        <v/>
      </c>
      <c r="O919" s="36">
        <f>IF($B919="","",IFERROR(VLOOKUP($B919,Mapping!$A:$C,2,0),"Not Mapped"))</f>
        <v/>
      </c>
      <c r="P919" s="36">
        <f>IF($B919="","",IFERROR(VLOOKUP($B919,Mapping!$A:$C,3,0),"Not Mapped"))</f>
        <v/>
      </c>
      <c r="Q919" s="36">
        <f>IF($B919="","",IFERROR(VLOOKUP($O919,Leaders!$A:$B,2,0),"Not Mapped"))</f>
        <v/>
      </c>
      <c r="R919" s="36">
        <f>IF($B919="","",IF(COUNTIF(Exclusions!$A:$A,$B919)&gt;0,"Yes","No"))</f>
        <v/>
      </c>
      <c r="S919" s="38">
        <f>IF($B919="","",MIN(1,DAY($A919)/IF($N919="Superstore",Settings!$B$5,Settings!$B$4)))</f>
        <v/>
      </c>
      <c r="T919" s="38">
        <f>IF(OR($B919="",$G919="",$S919=0),"",$G919/$S919)</f>
        <v/>
      </c>
      <c r="U919" s="36">
        <f>IF($T919="","",IF($T919&lt;Settings!$B$8,"Critical",IF($T919&lt;Settings!$B$9,"Semi Critical","Non Critical")))</f>
        <v/>
      </c>
      <c r="V919" s="28" t="n"/>
      <c r="Z919">
        <f>IF($B919="","",IFERROR(VLOOKUP($B919,'Plan HC for CCA'!$A:$B,2,0),""))</f>
        <v/>
      </c>
      <c r="AA919">
        <f>IF(OR($B919="",$Z919=""),"",IF(N($M919)&lt;$Z919,"Delta","No Delta"))</f>
        <v/>
      </c>
      <c r="AB919">
        <f>IF(OR($B919="",$Z919=""),"",MAX(0,$Z919-N($M919)))</f>
        <v/>
      </c>
      <c r="AC919" s="46">
        <f>IF($B919="","",IFERROR(INDEX('CCA Util %'!$H:$H,MATCH($B919,'CCA Util %'!$E:$E,0)),""))</f>
        <v/>
      </c>
      <c r="AD919">
        <f>IF($B919="","",IFERROR(INDEX('CCA Util %'!$G:$G,MATCH($B919,'CCA Util %'!$E:$E,0)),""))</f>
        <v/>
      </c>
      <c r="AE919">
        <f>IF(OR($B919="",$U919=""),"",$U919&amp;" &amp; "&amp;IF(OR($AD919="",$AD919=0),"Util NA",$AD919&amp;" Util"))</f>
        <v/>
      </c>
    </row>
    <row r="920" ht="15.75" customHeight="1" s="42">
      <c r="A920" s="41" t="n"/>
      <c r="G920" s="38" t="n"/>
      <c r="H920" s="38" t="n"/>
      <c r="I920" s="38" t="n"/>
      <c r="J920" s="38" t="n"/>
      <c r="K920" s="38" t="n"/>
      <c r="L920" s="38" t="n"/>
      <c r="N920" s="36">
        <f>IF($B920="","",IF($C920="SUPERSTORE","Superstore","DH"))</f>
        <v/>
      </c>
      <c r="O920" s="36">
        <f>IF($B920="","",IFERROR(VLOOKUP($B920,Mapping!$A:$C,2,0),"Not Mapped"))</f>
        <v/>
      </c>
      <c r="P920" s="36">
        <f>IF($B920="","",IFERROR(VLOOKUP($B920,Mapping!$A:$C,3,0),"Not Mapped"))</f>
        <v/>
      </c>
      <c r="Q920" s="36">
        <f>IF($B920="","",IFERROR(VLOOKUP($O920,Leaders!$A:$B,2,0),"Not Mapped"))</f>
        <v/>
      </c>
      <c r="R920" s="36">
        <f>IF($B920="","",IF(COUNTIF(Exclusions!$A:$A,$B920)&gt;0,"Yes","No"))</f>
        <v/>
      </c>
      <c r="S920" s="38">
        <f>IF($B920="","",MIN(1,DAY($A920)/IF($N920="Superstore",Settings!$B$5,Settings!$B$4)))</f>
        <v/>
      </c>
      <c r="T920" s="38">
        <f>IF(OR($B920="",$G920="",$S920=0),"",$G920/$S920)</f>
        <v/>
      </c>
      <c r="U920" s="36">
        <f>IF($T920="","",IF($T920&lt;Settings!$B$8,"Critical",IF($T920&lt;Settings!$B$9,"Semi Critical","Non Critical")))</f>
        <v/>
      </c>
      <c r="V920" s="28" t="n"/>
      <c r="Z920">
        <f>IF($B920="","",IFERROR(VLOOKUP($B920,'Plan HC for CCA'!$A:$B,2,0),""))</f>
        <v/>
      </c>
      <c r="AA920">
        <f>IF(OR($B920="",$Z920=""),"",IF(N($M920)&lt;$Z920,"Delta","No Delta"))</f>
        <v/>
      </c>
      <c r="AB920">
        <f>IF(OR($B920="",$Z920=""),"",MAX(0,$Z920-N($M920)))</f>
        <v/>
      </c>
      <c r="AC920" s="46">
        <f>IF($B920="","",IFERROR(INDEX('CCA Util %'!$H:$H,MATCH($B920,'CCA Util %'!$E:$E,0)),""))</f>
        <v/>
      </c>
      <c r="AD920">
        <f>IF($B920="","",IFERROR(INDEX('CCA Util %'!$G:$G,MATCH($B920,'CCA Util %'!$E:$E,0)),""))</f>
        <v/>
      </c>
      <c r="AE920">
        <f>IF(OR($B920="",$U920=""),"",$U920&amp;" &amp; "&amp;IF(OR($AD920="",$AD920=0),"Util NA",$AD920&amp;" Util"))</f>
        <v/>
      </c>
    </row>
    <row r="921" ht="15.75" customHeight="1" s="42">
      <c r="A921" s="41" t="n"/>
      <c r="G921" s="38" t="n"/>
      <c r="H921" s="38" t="n"/>
      <c r="I921" s="38" t="n"/>
      <c r="J921" s="38" t="n"/>
      <c r="K921" s="38" t="n"/>
      <c r="L921" s="38" t="n"/>
      <c r="N921" s="36">
        <f>IF($B921="","",IF($C921="SUPERSTORE","Superstore","DH"))</f>
        <v/>
      </c>
      <c r="O921" s="36">
        <f>IF($B921="","",IFERROR(VLOOKUP($B921,Mapping!$A:$C,2,0),"Not Mapped"))</f>
        <v/>
      </c>
      <c r="P921" s="36">
        <f>IF($B921="","",IFERROR(VLOOKUP($B921,Mapping!$A:$C,3,0),"Not Mapped"))</f>
        <v/>
      </c>
      <c r="Q921" s="36">
        <f>IF($B921="","",IFERROR(VLOOKUP($O921,Leaders!$A:$B,2,0),"Not Mapped"))</f>
        <v/>
      </c>
      <c r="R921" s="36">
        <f>IF($B921="","",IF(COUNTIF(Exclusions!$A:$A,$B921)&gt;0,"Yes","No"))</f>
        <v/>
      </c>
      <c r="S921" s="38">
        <f>IF($B921="","",MIN(1,DAY($A921)/IF($N921="Superstore",Settings!$B$5,Settings!$B$4)))</f>
        <v/>
      </c>
      <c r="T921" s="38">
        <f>IF(OR($B921="",$G921="",$S921=0),"",$G921/$S921)</f>
        <v/>
      </c>
      <c r="U921" s="36">
        <f>IF($T921="","",IF($T921&lt;Settings!$B$8,"Critical",IF($T921&lt;Settings!$B$9,"Semi Critical","Non Critical")))</f>
        <v/>
      </c>
      <c r="V921" s="28" t="n"/>
      <c r="Z921">
        <f>IF($B921="","",IFERROR(VLOOKUP($B921,'Plan HC for CCA'!$A:$B,2,0),""))</f>
        <v/>
      </c>
      <c r="AA921">
        <f>IF(OR($B921="",$Z921=""),"",IF(N($M921)&lt;$Z921,"Delta","No Delta"))</f>
        <v/>
      </c>
      <c r="AB921">
        <f>IF(OR($B921="",$Z921=""),"",MAX(0,$Z921-N($M921)))</f>
        <v/>
      </c>
      <c r="AC921" s="46">
        <f>IF($B921="","",IFERROR(INDEX('CCA Util %'!$H:$H,MATCH($B921,'CCA Util %'!$E:$E,0)),""))</f>
        <v/>
      </c>
      <c r="AD921">
        <f>IF($B921="","",IFERROR(INDEX('CCA Util %'!$G:$G,MATCH($B921,'CCA Util %'!$E:$E,0)),""))</f>
        <v/>
      </c>
      <c r="AE921">
        <f>IF(OR($B921="",$U921=""),"",$U921&amp;" &amp; "&amp;IF(OR($AD921="",$AD921=0),"Util NA",$AD921&amp;" Util"))</f>
        <v/>
      </c>
    </row>
    <row r="922" ht="15.75" customHeight="1" s="42">
      <c r="A922" s="41" t="n"/>
      <c r="G922" s="38" t="n"/>
      <c r="H922" s="38" t="n"/>
      <c r="I922" s="38" t="n"/>
      <c r="J922" s="38" t="n"/>
      <c r="K922" s="38" t="n"/>
      <c r="L922" s="38" t="n"/>
      <c r="N922" s="36">
        <f>IF($B922="","",IF($C922="SUPERSTORE","Superstore","DH"))</f>
        <v/>
      </c>
      <c r="O922" s="36">
        <f>IF($B922="","",IFERROR(VLOOKUP($B922,Mapping!$A:$C,2,0),"Not Mapped"))</f>
        <v/>
      </c>
      <c r="P922" s="36">
        <f>IF($B922="","",IFERROR(VLOOKUP($B922,Mapping!$A:$C,3,0),"Not Mapped"))</f>
        <v/>
      </c>
      <c r="Q922" s="36">
        <f>IF($B922="","",IFERROR(VLOOKUP($O922,Leaders!$A:$B,2,0),"Not Mapped"))</f>
        <v/>
      </c>
      <c r="R922" s="36">
        <f>IF($B922="","",IF(COUNTIF(Exclusions!$A:$A,$B922)&gt;0,"Yes","No"))</f>
        <v/>
      </c>
      <c r="S922" s="38">
        <f>IF($B922="","",MIN(1,DAY($A922)/IF($N922="Superstore",Settings!$B$5,Settings!$B$4)))</f>
        <v/>
      </c>
      <c r="T922" s="38">
        <f>IF(OR($B922="",$G922="",$S922=0),"",$G922/$S922)</f>
        <v/>
      </c>
      <c r="U922" s="36">
        <f>IF($T922="","",IF($T922&lt;Settings!$B$8,"Critical",IF($T922&lt;Settings!$B$9,"Semi Critical","Non Critical")))</f>
        <v/>
      </c>
      <c r="V922" s="28" t="n"/>
      <c r="Z922">
        <f>IF($B922="","",IFERROR(VLOOKUP($B922,'Plan HC for CCA'!$A:$B,2,0),""))</f>
        <v/>
      </c>
      <c r="AA922">
        <f>IF(OR($B922="",$Z922=""),"",IF(N($M922)&lt;$Z922,"Delta","No Delta"))</f>
        <v/>
      </c>
      <c r="AB922">
        <f>IF(OR($B922="",$Z922=""),"",MAX(0,$Z922-N($M922)))</f>
        <v/>
      </c>
      <c r="AC922" s="46">
        <f>IF($B922="","",IFERROR(INDEX('CCA Util %'!$H:$H,MATCH($B922,'CCA Util %'!$E:$E,0)),""))</f>
        <v/>
      </c>
      <c r="AD922">
        <f>IF($B922="","",IFERROR(INDEX('CCA Util %'!$G:$G,MATCH($B922,'CCA Util %'!$E:$E,0)),""))</f>
        <v/>
      </c>
      <c r="AE922">
        <f>IF(OR($B922="",$U922=""),"",$U922&amp;" &amp; "&amp;IF(OR($AD922="",$AD922=0),"Util NA",$AD922&amp;" Util"))</f>
        <v/>
      </c>
    </row>
    <row r="923" ht="15.75" customHeight="1" s="42">
      <c r="A923" s="41" t="n"/>
      <c r="G923" s="38" t="n"/>
      <c r="H923" s="38" t="n"/>
      <c r="I923" s="38" t="n"/>
      <c r="J923" s="38" t="n"/>
      <c r="K923" s="38" t="n"/>
      <c r="L923" s="38" t="n"/>
      <c r="N923" s="36">
        <f>IF($B923="","",IF($C923="SUPERSTORE","Superstore","DH"))</f>
        <v/>
      </c>
      <c r="O923" s="36">
        <f>IF($B923="","",IFERROR(VLOOKUP($B923,Mapping!$A:$C,2,0),"Not Mapped"))</f>
        <v/>
      </c>
      <c r="P923" s="36">
        <f>IF($B923="","",IFERROR(VLOOKUP($B923,Mapping!$A:$C,3,0),"Not Mapped"))</f>
        <v/>
      </c>
      <c r="Q923" s="36">
        <f>IF($B923="","",IFERROR(VLOOKUP($O923,Leaders!$A:$B,2,0),"Not Mapped"))</f>
        <v/>
      </c>
      <c r="R923" s="36">
        <f>IF($B923="","",IF(COUNTIF(Exclusions!$A:$A,$B923)&gt;0,"Yes","No"))</f>
        <v/>
      </c>
      <c r="S923" s="38">
        <f>IF($B923="","",MIN(1,DAY($A923)/IF($N923="Superstore",Settings!$B$5,Settings!$B$4)))</f>
        <v/>
      </c>
      <c r="T923" s="38">
        <f>IF(OR($B923="",$G923="",$S923=0),"",$G923/$S923)</f>
        <v/>
      </c>
      <c r="U923" s="36">
        <f>IF($T923="","",IF($T923&lt;Settings!$B$8,"Critical",IF($T923&lt;Settings!$B$9,"Semi Critical","Non Critical")))</f>
        <v/>
      </c>
      <c r="V923" s="28" t="n"/>
      <c r="Z923">
        <f>IF($B923="","",IFERROR(VLOOKUP($B923,'Plan HC for CCA'!$A:$B,2,0),""))</f>
        <v/>
      </c>
      <c r="AA923">
        <f>IF(OR($B923="",$Z923=""),"",IF(N($M923)&lt;$Z923,"Delta","No Delta"))</f>
        <v/>
      </c>
      <c r="AB923">
        <f>IF(OR($B923="",$Z923=""),"",MAX(0,$Z923-N($M923)))</f>
        <v/>
      </c>
      <c r="AC923" s="46">
        <f>IF($B923="","",IFERROR(INDEX('CCA Util %'!$H:$H,MATCH($B923,'CCA Util %'!$E:$E,0)),""))</f>
        <v/>
      </c>
      <c r="AD923">
        <f>IF($B923="","",IFERROR(INDEX('CCA Util %'!$G:$G,MATCH($B923,'CCA Util %'!$E:$E,0)),""))</f>
        <v/>
      </c>
      <c r="AE923">
        <f>IF(OR($B923="",$U923=""),"",$U923&amp;" &amp; "&amp;IF(OR($AD923="",$AD923=0),"Util NA",$AD923&amp;" Util"))</f>
        <v/>
      </c>
    </row>
    <row r="924" ht="15.75" customHeight="1" s="42">
      <c r="A924" s="41" t="n"/>
      <c r="G924" s="38" t="n"/>
      <c r="H924" s="38" t="n"/>
      <c r="I924" s="38" t="n"/>
      <c r="J924" s="38" t="n"/>
      <c r="K924" s="38" t="n"/>
      <c r="L924" s="38" t="n"/>
      <c r="N924" s="36">
        <f>IF($B924="","",IF($C924="SUPERSTORE","Superstore","DH"))</f>
        <v/>
      </c>
      <c r="O924" s="36">
        <f>IF($B924="","",IFERROR(VLOOKUP($B924,Mapping!$A:$C,2,0),"Not Mapped"))</f>
        <v/>
      </c>
      <c r="P924" s="36">
        <f>IF($B924="","",IFERROR(VLOOKUP($B924,Mapping!$A:$C,3,0),"Not Mapped"))</f>
        <v/>
      </c>
      <c r="Q924" s="36">
        <f>IF($B924="","",IFERROR(VLOOKUP($O924,Leaders!$A:$B,2,0),"Not Mapped"))</f>
        <v/>
      </c>
      <c r="R924" s="36">
        <f>IF($B924="","",IF(COUNTIF(Exclusions!$A:$A,$B924)&gt;0,"Yes","No"))</f>
        <v/>
      </c>
      <c r="S924" s="38">
        <f>IF($B924="","",MIN(1,DAY($A924)/IF($N924="Superstore",Settings!$B$5,Settings!$B$4)))</f>
        <v/>
      </c>
      <c r="T924" s="38">
        <f>IF(OR($B924="",$G924="",$S924=0),"",$G924/$S924)</f>
        <v/>
      </c>
      <c r="U924" s="36">
        <f>IF($T924="","",IF($T924&lt;Settings!$B$8,"Critical",IF($T924&lt;Settings!$B$9,"Semi Critical","Non Critical")))</f>
        <v/>
      </c>
      <c r="V924" s="28" t="n"/>
      <c r="Z924">
        <f>IF($B924="","",IFERROR(VLOOKUP($B924,'Plan HC for CCA'!$A:$B,2,0),""))</f>
        <v/>
      </c>
      <c r="AA924">
        <f>IF(OR($B924="",$Z924=""),"",IF(N($M924)&lt;$Z924,"Delta","No Delta"))</f>
        <v/>
      </c>
      <c r="AB924">
        <f>IF(OR($B924="",$Z924=""),"",MAX(0,$Z924-N($M924)))</f>
        <v/>
      </c>
      <c r="AC924" s="46">
        <f>IF($B924="","",IFERROR(INDEX('CCA Util %'!$H:$H,MATCH($B924,'CCA Util %'!$E:$E,0)),""))</f>
        <v/>
      </c>
      <c r="AD924">
        <f>IF($B924="","",IFERROR(INDEX('CCA Util %'!$G:$G,MATCH($B924,'CCA Util %'!$E:$E,0)),""))</f>
        <v/>
      </c>
      <c r="AE924">
        <f>IF(OR($B924="",$U924=""),"",$U924&amp;" &amp; "&amp;IF(OR($AD924="",$AD924=0),"Util NA",$AD924&amp;" Util"))</f>
        <v/>
      </c>
    </row>
    <row r="925" ht="15.75" customHeight="1" s="42">
      <c r="A925" s="41" t="n"/>
      <c r="G925" s="38" t="n"/>
      <c r="H925" s="38" t="n"/>
      <c r="I925" s="38" t="n"/>
      <c r="J925" s="38" t="n"/>
      <c r="K925" s="38" t="n"/>
      <c r="L925" s="38" t="n"/>
      <c r="N925" s="36">
        <f>IF($B925="","",IF($C925="SUPERSTORE","Superstore","DH"))</f>
        <v/>
      </c>
      <c r="O925" s="36">
        <f>IF($B925="","",IFERROR(VLOOKUP($B925,Mapping!$A:$C,2,0),"Not Mapped"))</f>
        <v/>
      </c>
      <c r="P925" s="36">
        <f>IF($B925="","",IFERROR(VLOOKUP($B925,Mapping!$A:$C,3,0),"Not Mapped"))</f>
        <v/>
      </c>
      <c r="Q925" s="36">
        <f>IF($B925="","",IFERROR(VLOOKUP($O925,Leaders!$A:$B,2,0),"Not Mapped"))</f>
        <v/>
      </c>
      <c r="R925" s="36">
        <f>IF($B925="","",IF(COUNTIF(Exclusions!$A:$A,$B925)&gt;0,"Yes","No"))</f>
        <v/>
      </c>
      <c r="S925" s="38">
        <f>IF($B925="","",MIN(1,DAY($A925)/IF($N925="Superstore",Settings!$B$5,Settings!$B$4)))</f>
        <v/>
      </c>
      <c r="T925" s="38">
        <f>IF(OR($B925="",$G925="",$S925=0),"",$G925/$S925)</f>
        <v/>
      </c>
      <c r="U925" s="36">
        <f>IF($T925="","",IF($T925&lt;Settings!$B$8,"Critical",IF($T925&lt;Settings!$B$9,"Semi Critical","Non Critical")))</f>
        <v/>
      </c>
      <c r="V925" s="28" t="n"/>
      <c r="Z925">
        <f>IF($B925="","",IFERROR(VLOOKUP($B925,'Plan HC for CCA'!$A:$B,2,0),""))</f>
        <v/>
      </c>
      <c r="AA925">
        <f>IF(OR($B925="",$Z925=""),"",IF(N($M925)&lt;$Z925,"Delta","No Delta"))</f>
        <v/>
      </c>
      <c r="AB925">
        <f>IF(OR($B925="",$Z925=""),"",MAX(0,$Z925-N($M925)))</f>
        <v/>
      </c>
      <c r="AC925" s="46">
        <f>IF($B925="","",IFERROR(INDEX('CCA Util %'!$H:$H,MATCH($B925,'CCA Util %'!$E:$E,0)),""))</f>
        <v/>
      </c>
      <c r="AD925">
        <f>IF($B925="","",IFERROR(INDEX('CCA Util %'!$G:$G,MATCH($B925,'CCA Util %'!$E:$E,0)),""))</f>
        <v/>
      </c>
      <c r="AE925">
        <f>IF(OR($B925="",$U925=""),"",$U925&amp;" &amp; "&amp;IF(OR($AD925="",$AD925=0),"Util NA",$AD925&amp;" Util"))</f>
        <v/>
      </c>
    </row>
    <row r="926" ht="15.75" customHeight="1" s="42">
      <c r="A926" s="41" t="n"/>
      <c r="G926" s="38" t="n"/>
      <c r="H926" s="38" t="n"/>
      <c r="I926" s="38" t="n"/>
      <c r="J926" s="38" t="n"/>
      <c r="K926" s="38" t="n"/>
      <c r="L926" s="38" t="n"/>
      <c r="N926" s="36">
        <f>IF($B926="","",IF($C926="SUPERSTORE","Superstore","DH"))</f>
        <v/>
      </c>
      <c r="O926" s="36">
        <f>IF($B926="","",IFERROR(VLOOKUP($B926,Mapping!$A:$C,2,0),"Not Mapped"))</f>
        <v/>
      </c>
      <c r="P926" s="36">
        <f>IF($B926="","",IFERROR(VLOOKUP($B926,Mapping!$A:$C,3,0),"Not Mapped"))</f>
        <v/>
      </c>
      <c r="Q926" s="36">
        <f>IF($B926="","",IFERROR(VLOOKUP($O926,Leaders!$A:$B,2,0),"Not Mapped"))</f>
        <v/>
      </c>
      <c r="R926" s="36">
        <f>IF($B926="","",IF(COUNTIF(Exclusions!$A:$A,$B926)&gt;0,"Yes","No"))</f>
        <v/>
      </c>
      <c r="S926" s="38">
        <f>IF($B926="","",MIN(1,DAY($A926)/IF($N926="Superstore",Settings!$B$5,Settings!$B$4)))</f>
        <v/>
      </c>
      <c r="T926" s="38">
        <f>IF(OR($B926="",$G926="",$S926=0),"",$G926/$S926)</f>
        <v/>
      </c>
      <c r="U926" s="36">
        <f>IF($T926="","",IF($T926&lt;Settings!$B$8,"Critical",IF($T926&lt;Settings!$B$9,"Semi Critical","Non Critical")))</f>
        <v/>
      </c>
      <c r="V926" s="28" t="n"/>
      <c r="Z926">
        <f>IF($B926="","",IFERROR(VLOOKUP($B926,'Plan HC for CCA'!$A:$B,2,0),""))</f>
        <v/>
      </c>
      <c r="AA926">
        <f>IF(OR($B926="",$Z926=""),"",IF(N($M926)&lt;$Z926,"Delta","No Delta"))</f>
        <v/>
      </c>
      <c r="AB926">
        <f>IF(OR($B926="",$Z926=""),"",MAX(0,$Z926-N($M926)))</f>
        <v/>
      </c>
      <c r="AC926" s="46">
        <f>IF($B926="","",IFERROR(INDEX('CCA Util %'!$H:$H,MATCH($B926,'CCA Util %'!$E:$E,0)),""))</f>
        <v/>
      </c>
      <c r="AD926">
        <f>IF($B926="","",IFERROR(INDEX('CCA Util %'!$G:$G,MATCH($B926,'CCA Util %'!$E:$E,0)),""))</f>
        <v/>
      </c>
      <c r="AE926">
        <f>IF(OR($B926="",$U926=""),"",$U926&amp;" &amp; "&amp;IF(OR($AD926="",$AD926=0),"Util NA",$AD926&amp;" Util"))</f>
        <v/>
      </c>
    </row>
    <row r="927" ht="15.75" customHeight="1" s="42">
      <c r="A927" s="41" t="n"/>
      <c r="G927" s="38" t="n"/>
      <c r="H927" s="38" t="n"/>
      <c r="I927" s="38" t="n"/>
      <c r="J927" s="38" t="n"/>
      <c r="K927" s="38" t="n"/>
      <c r="L927" s="38" t="n"/>
      <c r="N927" s="36">
        <f>IF($B927="","",IF($C927="SUPERSTORE","Superstore","DH"))</f>
        <v/>
      </c>
      <c r="O927" s="36">
        <f>IF($B927="","",IFERROR(VLOOKUP($B927,Mapping!$A:$C,2,0),"Not Mapped"))</f>
        <v/>
      </c>
      <c r="P927" s="36">
        <f>IF($B927="","",IFERROR(VLOOKUP($B927,Mapping!$A:$C,3,0),"Not Mapped"))</f>
        <v/>
      </c>
      <c r="Q927" s="36">
        <f>IF($B927="","",IFERROR(VLOOKUP($O927,Leaders!$A:$B,2,0),"Not Mapped"))</f>
        <v/>
      </c>
      <c r="R927" s="36">
        <f>IF($B927="","",IF(COUNTIF(Exclusions!$A:$A,$B927)&gt;0,"Yes","No"))</f>
        <v/>
      </c>
      <c r="S927" s="38">
        <f>IF($B927="","",MIN(1,DAY($A927)/IF($N927="Superstore",Settings!$B$5,Settings!$B$4)))</f>
        <v/>
      </c>
      <c r="T927" s="38">
        <f>IF(OR($B927="",$G927="",$S927=0),"",$G927/$S927)</f>
        <v/>
      </c>
      <c r="U927" s="36">
        <f>IF($T927="","",IF($T927&lt;Settings!$B$8,"Critical",IF($T927&lt;Settings!$B$9,"Semi Critical","Non Critical")))</f>
        <v/>
      </c>
      <c r="V927" s="28" t="n"/>
      <c r="Z927">
        <f>IF($B927="","",IFERROR(VLOOKUP($B927,'Plan HC for CCA'!$A:$B,2,0),""))</f>
        <v/>
      </c>
      <c r="AA927">
        <f>IF(OR($B927="",$Z927=""),"",IF(N($M927)&lt;$Z927,"Delta","No Delta"))</f>
        <v/>
      </c>
      <c r="AB927">
        <f>IF(OR($B927="",$Z927=""),"",MAX(0,$Z927-N($M927)))</f>
        <v/>
      </c>
      <c r="AC927" s="46">
        <f>IF($B927="","",IFERROR(INDEX('CCA Util %'!$H:$H,MATCH($B927,'CCA Util %'!$E:$E,0)),""))</f>
        <v/>
      </c>
      <c r="AD927">
        <f>IF($B927="","",IFERROR(INDEX('CCA Util %'!$G:$G,MATCH($B927,'CCA Util %'!$E:$E,0)),""))</f>
        <v/>
      </c>
      <c r="AE927">
        <f>IF(OR($B927="",$U927=""),"",$U927&amp;" &amp; "&amp;IF(OR($AD927="",$AD927=0),"Util NA",$AD927&amp;" Util"))</f>
        <v/>
      </c>
    </row>
    <row r="928" ht="15.75" customHeight="1" s="42">
      <c r="A928" s="41" t="n"/>
      <c r="G928" s="38" t="n"/>
      <c r="H928" s="38" t="n"/>
      <c r="I928" s="38" t="n"/>
      <c r="J928" s="38" t="n"/>
      <c r="K928" s="38" t="n"/>
      <c r="L928" s="38" t="n"/>
      <c r="N928" s="36">
        <f>IF($B928="","",IF($C928="SUPERSTORE","Superstore","DH"))</f>
        <v/>
      </c>
      <c r="O928" s="36">
        <f>IF($B928="","",IFERROR(VLOOKUP($B928,Mapping!$A:$C,2,0),"Not Mapped"))</f>
        <v/>
      </c>
      <c r="P928" s="36">
        <f>IF($B928="","",IFERROR(VLOOKUP($B928,Mapping!$A:$C,3,0),"Not Mapped"))</f>
        <v/>
      </c>
      <c r="Q928" s="36">
        <f>IF($B928="","",IFERROR(VLOOKUP($O928,Leaders!$A:$B,2,0),"Not Mapped"))</f>
        <v/>
      </c>
      <c r="R928" s="36">
        <f>IF($B928="","",IF(COUNTIF(Exclusions!$A:$A,$B928)&gt;0,"Yes","No"))</f>
        <v/>
      </c>
      <c r="S928" s="38">
        <f>IF($B928="","",MIN(1,DAY($A928)/IF($N928="Superstore",Settings!$B$5,Settings!$B$4)))</f>
        <v/>
      </c>
      <c r="T928" s="38">
        <f>IF(OR($B928="",$G928="",$S928=0),"",$G928/$S928)</f>
        <v/>
      </c>
      <c r="U928" s="36">
        <f>IF($T928="","",IF($T928&lt;Settings!$B$8,"Critical",IF($T928&lt;Settings!$B$9,"Semi Critical","Non Critical")))</f>
        <v/>
      </c>
      <c r="V928" s="28" t="n"/>
      <c r="Z928">
        <f>IF($B928="","",IFERROR(VLOOKUP($B928,'Plan HC for CCA'!$A:$B,2,0),""))</f>
        <v/>
      </c>
      <c r="AA928">
        <f>IF(OR($B928="",$Z928=""),"",IF(N($M928)&lt;$Z928,"Delta","No Delta"))</f>
        <v/>
      </c>
      <c r="AB928">
        <f>IF(OR($B928="",$Z928=""),"",MAX(0,$Z928-N($M928)))</f>
        <v/>
      </c>
      <c r="AC928" s="46">
        <f>IF($B928="","",IFERROR(INDEX('CCA Util %'!$H:$H,MATCH($B928,'CCA Util %'!$E:$E,0)),""))</f>
        <v/>
      </c>
      <c r="AD928">
        <f>IF($B928="","",IFERROR(INDEX('CCA Util %'!$G:$G,MATCH($B928,'CCA Util %'!$E:$E,0)),""))</f>
        <v/>
      </c>
      <c r="AE928">
        <f>IF(OR($B928="",$U928=""),"",$U928&amp;" &amp; "&amp;IF(OR($AD928="",$AD928=0),"Util NA",$AD928&amp;" Util"))</f>
        <v/>
      </c>
    </row>
    <row r="929" ht="15.75" customHeight="1" s="42">
      <c r="A929" s="41" t="n"/>
      <c r="G929" s="38" t="n"/>
      <c r="H929" s="38" t="n"/>
      <c r="I929" s="38" t="n"/>
      <c r="J929" s="38" t="n"/>
      <c r="K929" s="38" t="n"/>
      <c r="L929" s="38" t="n"/>
      <c r="N929" s="36">
        <f>IF($B929="","",IF($C929="SUPERSTORE","Superstore","DH"))</f>
        <v/>
      </c>
      <c r="O929" s="36">
        <f>IF($B929="","",IFERROR(VLOOKUP($B929,Mapping!$A:$C,2,0),"Not Mapped"))</f>
        <v/>
      </c>
      <c r="P929" s="36">
        <f>IF($B929="","",IFERROR(VLOOKUP($B929,Mapping!$A:$C,3,0),"Not Mapped"))</f>
        <v/>
      </c>
      <c r="Q929" s="36">
        <f>IF($B929="","",IFERROR(VLOOKUP($O929,Leaders!$A:$B,2,0),"Not Mapped"))</f>
        <v/>
      </c>
      <c r="R929" s="36">
        <f>IF($B929="","",IF(COUNTIF(Exclusions!$A:$A,$B929)&gt;0,"Yes","No"))</f>
        <v/>
      </c>
      <c r="S929" s="38">
        <f>IF($B929="","",MIN(1,DAY($A929)/IF($N929="Superstore",Settings!$B$5,Settings!$B$4)))</f>
        <v/>
      </c>
      <c r="T929" s="38">
        <f>IF(OR($B929="",$G929="",$S929=0),"",$G929/$S929)</f>
        <v/>
      </c>
      <c r="U929" s="36">
        <f>IF($T929="","",IF($T929&lt;Settings!$B$8,"Critical",IF($T929&lt;Settings!$B$9,"Semi Critical","Non Critical")))</f>
        <v/>
      </c>
      <c r="V929" s="28" t="n"/>
      <c r="Z929">
        <f>IF($B929="","",IFERROR(VLOOKUP($B929,'Plan HC for CCA'!$A:$B,2,0),""))</f>
        <v/>
      </c>
      <c r="AA929">
        <f>IF(OR($B929="",$Z929=""),"",IF(N($M929)&lt;$Z929,"Delta","No Delta"))</f>
        <v/>
      </c>
      <c r="AB929">
        <f>IF(OR($B929="",$Z929=""),"",MAX(0,$Z929-N($M929)))</f>
        <v/>
      </c>
      <c r="AC929" s="46">
        <f>IF($B929="","",IFERROR(INDEX('CCA Util %'!$H:$H,MATCH($B929,'CCA Util %'!$E:$E,0)),""))</f>
        <v/>
      </c>
      <c r="AD929">
        <f>IF($B929="","",IFERROR(INDEX('CCA Util %'!$G:$G,MATCH($B929,'CCA Util %'!$E:$E,0)),""))</f>
        <v/>
      </c>
      <c r="AE929">
        <f>IF(OR($B929="",$U929=""),"",$U929&amp;" &amp; "&amp;IF(OR($AD929="",$AD929=0),"Util NA",$AD929&amp;" Util"))</f>
        <v/>
      </c>
    </row>
    <row r="930" ht="15.75" customHeight="1" s="42">
      <c r="A930" s="41" t="n"/>
      <c r="G930" s="38" t="n"/>
      <c r="H930" s="38" t="n"/>
      <c r="I930" s="38" t="n"/>
      <c r="J930" s="38" t="n"/>
      <c r="K930" s="38" t="n"/>
      <c r="L930" s="38" t="n"/>
      <c r="N930" s="36">
        <f>IF($B930="","",IF($C930="SUPERSTORE","Superstore","DH"))</f>
        <v/>
      </c>
      <c r="O930" s="36">
        <f>IF($B930="","",IFERROR(VLOOKUP($B930,Mapping!$A:$C,2,0),"Not Mapped"))</f>
        <v/>
      </c>
      <c r="P930" s="36">
        <f>IF($B930="","",IFERROR(VLOOKUP($B930,Mapping!$A:$C,3,0),"Not Mapped"))</f>
        <v/>
      </c>
      <c r="Q930" s="36">
        <f>IF($B930="","",IFERROR(VLOOKUP($O930,Leaders!$A:$B,2,0),"Not Mapped"))</f>
        <v/>
      </c>
      <c r="R930" s="36">
        <f>IF($B930="","",IF(COUNTIF(Exclusions!$A:$A,$B930)&gt;0,"Yes","No"))</f>
        <v/>
      </c>
      <c r="S930" s="38">
        <f>IF($B930="","",MIN(1,DAY($A930)/IF($N930="Superstore",Settings!$B$5,Settings!$B$4)))</f>
        <v/>
      </c>
      <c r="T930" s="38">
        <f>IF(OR($B930="",$G930="",$S930=0),"",$G930/$S930)</f>
        <v/>
      </c>
      <c r="U930" s="36">
        <f>IF($T930="","",IF($T930&lt;Settings!$B$8,"Critical",IF($T930&lt;Settings!$B$9,"Semi Critical","Non Critical")))</f>
        <v/>
      </c>
      <c r="V930" s="28" t="n"/>
      <c r="Z930">
        <f>IF($B930="","",IFERROR(VLOOKUP($B930,'Plan HC for CCA'!$A:$B,2,0),""))</f>
        <v/>
      </c>
      <c r="AA930">
        <f>IF(OR($B930="",$Z930=""),"",IF(N($M930)&lt;$Z930,"Delta","No Delta"))</f>
        <v/>
      </c>
      <c r="AB930">
        <f>IF(OR($B930="",$Z930=""),"",MAX(0,$Z930-N($M930)))</f>
        <v/>
      </c>
      <c r="AC930" s="46">
        <f>IF($B930="","",IFERROR(INDEX('CCA Util %'!$H:$H,MATCH($B930,'CCA Util %'!$E:$E,0)),""))</f>
        <v/>
      </c>
      <c r="AD930">
        <f>IF($B930="","",IFERROR(INDEX('CCA Util %'!$G:$G,MATCH($B930,'CCA Util %'!$E:$E,0)),""))</f>
        <v/>
      </c>
      <c r="AE930">
        <f>IF(OR($B930="",$U930=""),"",$U930&amp;" &amp; "&amp;IF(OR($AD930="",$AD930=0),"Util NA",$AD930&amp;" Util"))</f>
        <v/>
      </c>
    </row>
    <row r="931" ht="15.75" customHeight="1" s="42">
      <c r="A931" s="41" t="n"/>
      <c r="G931" s="38" t="n"/>
      <c r="H931" s="38" t="n"/>
      <c r="I931" s="38" t="n"/>
      <c r="J931" s="38" t="n"/>
      <c r="K931" s="38" t="n"/>
      <c r="L931" s="38" t="n"/>
      <c r="N931" s="36">
        <f>IF($B931="","",IF($C931="SUPERSTORE","Superstore","DH"))</f>
        <v/>
      </c>
      <c r="O931" s="36">
        <f>IF($B931="","",IFERROR(VLOOKUP($B931,Mapping!$A:$C,2,0),"Not Mapped"))</f>
        <v/>
      </c>
      <c r="P931" s="36">
        <f>IF($B931="","",IFERROR(VLOOKUP($B931,Mapping!$A:$C,3,0),"Not Mapped"))</f>
        <v/>
      </c>
      <c r="Q931" s="36">
        <f>IF($B931="","",IFERROR(VLOOKUP($O931,Leaders!$A:$B,2,0),"Not Mapped"))</f>
        <v/>
      </c>
      <c r="R931" s="36">
        <f>IF($B931="","",IF(COUNTIF(Exclusions!$A:$A,$B931)&gt;0,"Yes","No"))</f>
        <v/>
      </c>
      <c r="S931" s="38">
        <f>IF($B931="","",MIN(1,DAY($A931)/IF($N931="Superstore",Settings!$B$5,Settings!$B$4)))</f>
        <v/>
      </c>
      <c r="T931" s="38">
        <f>IF(OR($B931="",$G931="",$S931=0),"",$G931/$S931)</f>
        <v/>
      </c>
      <c r="U931" s="36">
        <f>IF($T931="","",IF($T931&lt;Settings!$B$8,"Critical",IF($T931&lt;Settings!$B$9,"Semi Critical","Non Critical")))</f>
        <v/>
      </c>
      <c r="V931" s="28" t="n"/>
      <c r="Z931">
        <f>IF($B931="","",IFERROR(VLOOKUP($B931,'Plan HC for CCA'!$A:$B,2,0),""))</f>
        <v/>
      </c>
      <c r="AA931">
        <f>IF(OR($B931="",$Z931=""),"",IF(N($M931)&lt;$Z931,"Delta","No Delta"))</f>
        <v/>
      </c>
      <c r="AB931">
        <f>IF(OR($B931="",$Z931=""),"",MAX(0,$Z931-N($M931)))</f>
        <v/>
      </c>
      <c r="AC931" s="46">
        <f>IF($B931="","",IFERROR(INDEX('CCA Util %'!$H:$H,MATCH($B931,'CCA Util %'!$E:$E,0)),""))</f>
        <v/>
      </c>
      <c r="AD931">
        <f>IF($B931="","",IFERROR(INDEX('CCA Util %'!$G:$G,MATCH($B931,'CCA Util %'!$E:$E,0)),""))</f>
        <v/>
      </c>
      <c r="AE931">
        <f>IF(OR($B931="",$U931=""),"",$U931&amp;" &amp; "&amp;IF(OR($AD931="",$AD931=0),"Util NA",$AD931&amp;" Util"))</f>
        <v/>
      </c>
    </row>
    <row r="932" ht="15.75" customHeight="1" s="42">
      <c r="A932" s="41" t="n"/>
      <c r="G932" s="38" t="n"/>
      <c r="H932" s="38" t="n"/>
      <c r="I932" s="38" t="n"/>
      <c r="J932" s="38" t="n"/>
      <c r="K932" s="38" t="n"/>
      <c r="L932" s="38" t="n"/>
      <c r="N932" s="36">
        <f>IF($B932="","",IF($C932="SUPERSTORE","Superstore","DH"))</f>
        <v/>
      </c>
      <c r="O932" s="36">
        <f>IF($B932="","",IFERROR(VLOOKUP($B932,Mapping!$A:$C,2,0),"Not Mapped"))</f>
        <v/>
      </c>
      <c r="P932" s="36">
        <f>IF($B932="","",IFERROR(VLOOKUP($B932,Mapping!$A:$C,3,0),"Not Mapped"))</f>
        <v/>
      </c>
      <c r="Q932" s="36">
        <f>IF($B932="","",IFERROR(VLOOKUP($O932,Leaders!$A:$B,2,0),"Not Mapped"))</f>
        <v/>
      </c>
      <c r="R932" s="36">
        <f>IF($B932="","",IF(COUNTIF(Exclusions!$A:$A,$B932)&gt;0,"Yes","No"))</f>
        <v/>
      </c>
      <c r="S932" s="38">
        <f>IF($B932="","",MIN(1,DAY($A932)/IF($N932="Superstore",Settings!$B$5,Settings!$B$4)))</f>
        <v/>
      </c>
      <c r="T932" s="38">
        <f>IF(OR($B932="",$G932="",$S932=0),"",$G932/$S932)</f>
        <v/>
      </c>
      <c r="U932" s="36">
        <f>IF($T932="","",IF($T932&lt;Settings!$B$8,"Critical",IF($T932&lt;Settings!$B$9,"Semi Critical","Non Critical")))</f>
        <v/>
      </c>
      <c r="V932" s="28" t="n"/>
      <c r="Z932">
        <f>IF($B932="","",IFERROR(VLOOKUP($B932,'Plan HC for CCA'!$A:$B,2,0),""))</f>
        <v/>
      </c>
      <c r="AA932">
        <f>IF(OR($B932="",$Z932=""),"",IF(N($M932)&lt;$Z932,"Delta","No Delta"))</f>
        <v/>
      </c>
      <c r="AB932">
        <f>IF(OR($B932="",$Z932=""),"",MAX(0,$Z932-N($M932)))</f>
        <v/>
      </c>
      <c r="AC932" s="46">
        <f>IF($B932="","",IFERROR(INDEX('CCA Util %'!$H:$H,MATCH($B932,'CCA Util %'!$E:$E,0)),""))</f>
        <v/>
      </c>
      <c r="AD932">
        <f>IF($B932="","",IFERROR(INDEX('CCA Util %'!$G:$G,MATCH($B932,'CCA Util %'!$E:$E,0)),""))</f>
        <v/>
      </c>
      <c r="AE932">
        <f>IF(OR($B932="",$U932=""),"",$U932&amp;" &amp; "&amp;IF(OR($AD932="",$AD932=0),"Util NA",$AD932&amp;" Util"))</f>
        <v/>
      </c>
    </row>
    <row r="933" ht="15.75" customHeight="1" s="42">
      <c r="A933" s="41" t="n"/>
      <c r="G933" s="38" t="n"/>
      <c r="H933" s="38" t="n"/>
      <c r="I933" s="38" t="n"/>
      <c r="J933" s="38" t="n"/>
      <c r="K933" s="38" t="n"/>
      <c r="L933" s="38" t="n"/>
      <c r="N933" s="36">
        <f>IF($B933="","",IF($C933="SUPERSTORE","Superstore","DH"))</f>
        <v/>
      </c>
      <c r="O933" s="36">
        <f>IF($B933="","",IFERROR(VLOOKUP($B933,Mapping!$A:$C,2,0),"Not Mapped"))</f>
        <v/>
      </c>
      <c r="P933" s="36">
        <f>IF($B933="","",IFERROR(VLOOKUP($B933,Mapping!$A:$C,3,0),"Not Mapped"))</f>
        <v/>
      </c>
      <c r="Q933" s="36">
        <f>IF($B933="","",IFERROR(VLOOKUP($O933,Leaders!$A:$B,2,0),"Not Mapped"))</f>
        <v/>
      </c>
      <c r="R933" s="36">
        <f>IF($B933="","",IF(COUNTIF(Exclusions!$A:$A,$B933)&gt;0,"Yes","No"))</f>
        <v/>
      </c>
      <c r="S933" s="38">
        <f>IF($B933="","",MIN(1,DAY($A933)/IF($N933="Superstore",Settings!$B$5,Settings!$B$4)))</f>
        <v/>
      </c>
      <c r="T933" s="38">
        <f>IF(OR($B933="",$G933="",$S933=0),"",$G933/$S933)</f>
        <v/>
      </c>
      <c r="U933" s="36">
        <f>IF($T933="","",IF($T933&lt;Settings!$B$8,"Critical",IF($T933&lt;Settings!$B$9,"Semi Critical","Non Critical")))</f>
        <v/>
      </c>
      <c r="V933" s="28" t="n"/>
      <c r="Z933">
        <f>IF($B933="","",IFERROR(VLOOKUP($B933,'Plan HC for CCA'!$A:$B,2,0),""))</f>
        <v/>
      </c>
      <c r="AA933">
        <f>IF(OR($B933="",$Z933=""),"",IF(N($M933)&lt;$Z933,"Delta","No Delta"))</f>
        <v/>
      </c>
      <c r="AB933">
        <f>IF(OR($B933="",$Z933=""),"",MAX(0,$Z933-N($M933)))</f>
        <v/>
      </c>
      <c r="AC933" s="46">
        <f>IF($B933="","",IFERROR(INDEX('CCA Util %'!$H:$H,MATCH($B933,'CCA Util %'!$E:$E,0)),""))</f>
        <v/>
      </c>
      <c r="AD933">
        <f>IF($B933="","",IFERROR(INDEX('CCA Util %'!$G:$G,MATCH($B933,'CCA Util %'!$E:$E,0)),""))</f>
        <v/>
      </c>
      <c r="AE933">
        <f>IF(OR($B933="",$U933=""),"",$U933&amp;" &amp; "&amp;IF(OR($AD933="",$AD933=0),"Util NA",$AD933&amp;" Util"))</f>
        <v/>
      </c>
    </row>
    <row r="934" ht="15.75" customHeight="1" s="42">
      <c r="A934" s="41" t="n"/>
      <c r="G934" s="38" t="n"/>
      <c r="H934" s="38" t="n"/>
      <c r="I934" s="38" t="n"/>
      <c r="J934" s="38" t="n"/>
      <c r="K934" s="38" t="n"/>
      <c r="L934" s="38" t="n"/>
      <c r="N934" s="36">
        <f>IF($B934="","",IF($C934="SUPERSTORE","Superstore","DH"))</f>
        <v/>
      </c>
      <c r="O934" s="36">
        <f>IF($B934="","",IFERROR(VLOOKUP($B934,Mapping!$A:$C,2,0),"Not Mapped"))</f>
        <v/>
      </c>
      <c r="P934" s="36">
        <f>IF($B934="","",IFERROR(VLOOKUP($B934,Mapping!$A:$C,3,0),"Not Mapped"))</f>
        <v/>
      </c>
      <c r="Q934" s="36">
        <f>IF($B934="","",IFERROR(VLOOKUP($O934,Leaders!$A:$B,2,0),"Not Mapped"))</f>
        <v/>
      </c>
      <c r="R934" s="36">
        <f>IF($B934="","",IF(COUNTIF(Exclusions!$A:$A,$B934)&gt;0,"Yes","No"))</f>
        <v/>
      </c>
      <c r="S934" s="38">
        <f>IF($B934="","",MIN(1,DAY($A934)/IF($N934="Superstore",Settings!$B$5,Settings!$B$4)))</f>
        <v/>
      </c>
      <c r="T934" s="38">
        <f>IF(OR($B934="",$G934="",$S934=0),"",$G934/$S934)</f>
        <v/>
      </c>
      <c r="U934" s="36">
        <f>IF($T934="","",IF($T934&lt;Settings!$B$8,"Critical",IF($T934&lt;Settings!$B$9,"Semi Critical","Non Critical")))</f>
        <v/>
      </c>
      <c r="V934" s="28" t="n"/>
      <c r="Z934">
        <f>IF($B934="","",IFERROR(VLOOKUP($B934,'Plan HC for CCA'!$A:$B,2,0),""))</f>
        <v/>
      </c>
      <c r="AA934">
        <f>IF(OR($B934="",$Z934=""),"",IF(N($M934)&lt;$Z934,"Delta","No Delta"))</f>
        <v/>
      </c>
      <c r="AB934">
        <f>IF(OR($B934="",$Z934=""),"",MAX(0,$Z934-N($M934)))</f>
        <v/>
      </c>
      <c r="AC934" s="46">
        <f>IF($B934="","",IFERROR(INDEX('CCA Util %'!$H:$H,MATCH($B934,'CCA Util %'!$E:$E,0)),""))</f>
        <v/>
      </c>
      <c r="AD934">
        <f>IF($B934="","",IFERROR(INDEX('CCA Util %'!$G:$G,MATCH($B934,'CCA Util %'!$E:$E,0)),""))</f>
        <v/>
      </c>
      <c r="AE934">
        <f>IF(OR($B934="",$U934=""),"",$U934&amp;" &amp; "&amp;IF(OR($AD934="",$AD934=0),"Util NA",$AD934&amp;" Util"))</f>
        <v/>
      </c>
    </row>
    <row r="935" ht="15.75" customHeight="1" s="42">
      <c r="A935" s="41" t="n"/>
      <c r="G935" s="38" t="n"/>
      <c r="H935" s="38" t="n"/>
      <c r="I935" s="38" t="n"/>
      <c r="J935" s="38" t="n"/>
      <c r="K935" s="38" t="n"/>
      <c r="L935" s="38" t="n"/>
      <c r="N935" s="36">
        <f>IF($B935="","",IF($C935="SUPERSTORE","Superstore","DH"))</f>
        <v/>
      </c>
      <c r="O935" s="36">
        <f>IF($B935="","",IFERROR(VLOOKUP($B935,Mapping!$A:$C,2,0),"Not Mapped"))</f>
        <v/>
      </c>
      <c r="P935" s="36">
        <f>IF($B935="","",IFERROR(VLOOKUP($B935,Mapping!$A:$C,3,0),"Not Mapped"))</f>
        <v/>
      </c>
      <c r="Q935" s="36">
        <f>IF($B935="","",IFERROR(VLOOKUP($O935,Leaders!$A:$B,2,0),"Not Mapped"))</f>
        <v/>
      </c>
      <c r="R935" s="36">
        <f>IF($B935="","",IF(COUNTIF(Exclusions!$A:$A,$B935)&gt;0,"Yes","No"))</f>
        <v/>
      </c>
      <c r="S935" s="38">
        <f>IF($B935="","",MIN(1,DAY($A935)/IF($N935="Superstore",Settings!$B$5,Settings!$B$4)))</f>
        <v/>
      </c>
      <c r="T935" s="38">
        <f>IF(OR($B935="",$G935="",$S935=0),"",$G935/$S935)</f>
        <v/>
      </c>
      <c r="U935" s="36">
        <f>IF($T935="","",IF($T935&lt;Settings!$B$8,"Critical",IF($T935&lt;Settings!$B$9,"Semi Critical","Non Critical")))</f>
        <v/>
      </c>
      <c r="V935" s="28" t="n"/>
      <c r="Z935">
        <f>IF($B935="","",IFERROR(VLOOKUP($B935,'Plan HC for CCA'!$A:$B,2,0),""))</f>
        <v/>
      </c>
      <c r="AA935">
        <f>IF(OR($B935="",$Z935=""),"",IF(N($M935)&lt;$Z935,"Delta","No Delta"))</f>
        <v/>
      </c>
      <c r="AB935">
        <f>IF(OR($B935="",$Z935=""),"",MAX(0,$Z935-N($M935)))</f>
        <v/>
      </c>
      <c r="AC935" s="46">
        <f>IF($B935="","",IFERROR(INDEX('CCA Util %'!$H:$H,MATCH($B935,'CCA Util %'!$E:$E,0)),""))</f>
        <v/>
      </c>
      <c r="AD935">
        <f>IF($B935="","",IFERROR(INDEX('CCA Util %'!$G:$G,MATCH($B935,'CCA Util %'!$E:$E,0)),""))</f>
        <v/>
      </c>
      <c r="AE935">
        <f>IF(OR($B935="",$U935=""),"",$U935&amp;" &amp; "&amp;IF(OR($AD935="",$AD935=0),"Util NA",$AD935&amp;" Util"))</f>
        <v/>
      </c>
    </row>
    <row r="936" ht="15.75" customHeight="1" s="42">
      <c r="A936" s="41" t="n"/>
      <c r="G936" s="38" t="n"/>
      <c r="H936" s="38" t="n"/>
      <c r="I936" s="38" t="n"/>
      <c r="J936" s="38" t="n"/>
      <c r="K936" s="38" t="n"/>
      <c r="L936" s="38" t="n"/>
      <c r="N936" s="36">
        <f>IF($B936="","",IF($C936="SUPERSTORE","Superstore","DH"))</f>
        <v/>
      </c>
      <c r="O936" s="36">
        <f>IF($B936="","",IFERROR(VLOOKUP($B936,Mapping!$A:$C,2,0),"Not Mapped"))</f>
        <v/>
      </c>
      <c r="P936" s="36">
        <f>IF($B936="","",IFERROR(VLOOKUP($B936,Mapping!$A:$C,3,0),"Not Mapped"))</f>
        <v/>
      </c>
      <c r="Q936" s="36">
        <f>IF($B936="","",IFERROR(VLOOKUP($O936,Leaders!$A:$B,2,0),"Not Mapped"))</f>
        <v/>
      </c>
      <c r="R936" s="36">
        <f>IF($B936="","",IF(COUNTIF(Exclusions!$A:$A,$B936)&gt;0,"Yes","No"))</f>
        <v/>
      </c>
      <c r="S936" s="38">
        <f>IF($B936="","",MIN(1,DAY($A936)/IF($N936="Superstore",Settings!$B$5,Settings!$B$4)))</f>
        <v/>
      </c>
      <c r="T936" s="38">
        <f>IF(OR($B936="",$G936="",$S936=0),"",$G936/$S936)</f>
        <v/>
      </c>
      <c r="U936" s="36">
        <f>IF($T936="","",IF($T936&lt;Settings!$B$8,"Critical",IF($T936&lt;Settings!$B$9,"Semi Critical","Non Critical")))</f>
        <v/>
      </c>
      <c r="V936" s="28" t="n"/>
      <c r="Z936">
        <f>IF($B936="","",IFERROR(VLOOKUP($B936,'Plan HC for CCA'!$A:$B,2,0),""))</f>
        <v/>
      </c>
      <c r="AA936">
        <f>IF(OR($B936="",$Z936=""),"",IF(N($M936)&lt;$Z936,"Delta","No Delta"))</f>
        <v/>
      </c>
      <c r="AB936">
        <f>IF(OR($B936="",$Z936=""),"",MAX(0,$Z936-N($M936)))</f>
        <v/>
      </c>
      <c r="AC936" s="46">
        <f>IF($B936="","",IFERROR(INDEX('CCA Util %'!$H:$H,MATCH($B936,'CCA Util %'!$E:$E,0)),""))</f>
        <v/>
      </c>
      <c r="AD936">
        <f>IF($B936="","",IFERROR(INDEX('CCA Util %'!$G:$G,MATCH($B936,'CCA Util %'!$E:$E,0)),""))</f>
        <v/>
      </c>
      <c r="AE936">
        <f>IF(OR($B936="",$U936=""),"",$U936&amp;" &amp; "&amp;IF(OR($AD936="",$AD936=0),"Util NA",$AD936&amp;" Util"))</f>
        <v/>
      </c>
    </row>
    <row r="937" ht="15.75" customHeight="1" s="42">
      <c r="A937" s="41" t="n"/>
      <c r="G937" s="38" t="n"/>
      <c r="H937" s="38" t="n"/>
      <c r="I937" s="38" t="n"/>
      <c r="J937" s="38" t="n"/>
      <c r="K937" s="38" t="n"/>
      <c r="L937" s="38" t="n"/>
      <c r="N937" s="36">
        <f>IF($B937="","",IF($C937="SUPERSTORE","Superstore","DH"))</f>
        <v/>
      </c>
      <c r="O937" s="36">
        <f>IF($B937="","",IFERROR(VLOOKUP($B937,Mapping!$A:$C,2,0),"Not Mapped"))</f>
        <v/>
      </c>
      <c r="P937" s="36">
        <f>IF($B937="","",IFERROR(VLOOKUP($B937,Mapping!$A:$C,3,0),"Not Mapped"))</f>
        <v/>
      </c>
      <c r="Q937" s="36">
        <f>IF($B937="","",IFERROR(VLOOKUP($O937,Leaders!$A:$B,2,0),"Not Mapped"))</f>
        <v/>
      </c>
      <c r="R937" s="36">
        <f>IF($B937="","",IF(COUNTIF(Exclusions!$A:$A,$B937)&gt;0,"Yes","No"))</f>
        <v/>
      </c>
      <c r="S937" s="38">
        <f>IF($B937="","",MIN(1,DAY($A937)/IF($N937="Superstore",Settings!$B$5,Settings!$B$4)))</f>
        <v/>
      </c>
      <c r="T937" s="38">
        <f>IF(OR($B937="",$G937="",$S937=0),"",$G937/$S937)</f>
        <v/>
      </c>
      <c r="U937" s="36">
        <f>IF($T937="","",IF($T937&lt;Settings!$B$8,"Critical",IF($T937&lt;Settings!$B$9,"Semi Critical","Non Critical")))</f>
        <v/>
      </c>
      <c r="V937" s="28" t="n"/>
      <c r="Z937">
        <f>IF($B937="","",IFERROR(VLOOKUP($B937,'Plan HC for CCA'!$A:$B,2,0),""))</f>
        <v/>
      </c>
      <c r="AA937">
        <f>IF(OR($B937="",$Z937=""),"",IF(N($M937)&lt;$Z937,"Delta","No Delta"))</f>
        <v/>
      </c>
      <c r="AB937">
        <f>IF(OR($B937="",$Z937=""),"",MAX(0,$Z937-N($M937)))</f>
        <v/>
      </c>
      <c r="AC937" s="46">
        <f>IF($B937="","",IFERROR(INDEX('CCA Util %'!$H:$H,MATCH($B937,'CCA Util %'!$E:$E,0)),""))</f>
        <v/>
      </c>
      <c r="AD937">
        <f>IF($B937="","",IFERROR(INDEX('CCA Util %'!$G:$G,MATCH($B937,'CCA Util %'!$E:$E,0)),""))</f>
        <v/>
      </c>
      <c r="AE937">
        <f>IF(OR($B937="",$U937=""),"",$U937&amp;" &amp; "&amp;IF(OR($AD937="",$AD937=0),"Util NA",$AD937&amp;" Util"))</f>
        <v/>
      </c>
    </row>
    <row r="938" ht="15.75" customHeight="1" s="42">
      <c r="A938" s="41" t="n"/>
      <c r="G938" s="38" t="n"/>
      <c r="H938" s="38" t="n"/>
      <c r="I938" s="38" t="n"/>
      <c r="J938" s="38" t="n"/>
      <c r="K938" s="38" t="n"/>
      <c r="L938" s="38" t="n"/>
      <c r="N938" s="36">
        <f>IF($B938="","",IF($C938="SUPERSTORE","Superstore","DH"))</f>
        <v/>
      </c>
      <c r="O938" s="36">
        <f>IF($B938="","",IFERROR(VLOOKUP($B938,Mapping!$A:$C,2,0),"Not Mapped"))</f>
        <v/>
      </c>
      <c r="P938" s="36">
        <f>IF($B938="","",IFERROR(VLOOKUP($B938,Mapping!$A:$C,3,0),"Not Mapped"))</f>
        <v/>
      </c>
      <c r="Q938" s="36">
        <f>IF($B938="","",IFERROR(VLOOKUP($O938,Leaders!$A:$B,2,0),"Not Mapped"))</f>
        <v/>
      </c>
      <c r="R938" s="36">
        <f>IF($B938="","",IF(COUNTIF(Exclusions!$A:$A,$B938)&gt;0,"Yes","No"))</f>
        <v/>
      </c>
      <c r="S938" s="38">
        <f>IF($B938="","",MIN(1,DAY($A938)/IF($N938="Superstore",Settings!$B$5,Settings!$B$4)))</f>
        <v/>
      </c>
      <c r="T938" s="38">
        <f>IF(OR($B938="",$G938="",$S938=0),"",$G938/$S938)</f>
        <v/>
      </c>
      <c r="U938" s="36">
        <f>IF($T938="","",IF($T938&lt;Settings!$B$8,"Critical",IF($T938&lt;Settings!$B$9,"Semi Critical","Non Critical")))</f>
        <v/>
      </c>
      <c r="V938" s="28" t="n"/>
      <c r="Z938">
        <f>IF($B938="","",IFERROR(VLOOKUP($B938,'Plan HC for CCA'!$A:$B,2,0),""))</f>
        <v/>
      </c>
      <c r="AA938">
        <f>IF(OR($B938="",$Z938=""),"",IF(N($M938)&lt;$Z938,"Delta","No Delta"))</f>
        <v/>
      </c>
      <c r="AB938">
        <f>IF(OR($B938="",$Z938=""),"",MAX(0,$Z938-N($M938)))</f>
        <v/>
      </c>
      <c r="AC938" s="46">
        <f>IF($B938="","",IFERROR(INDEX('CCA Util %'!$H:$H,MATCH($B938,'CCA Util %'!$E:$E,0)),""))</f>
        <v/>
      </c>
      <c r="AD938">
        <f>IF($B938="","",IFERROR(INDEX('CCA Util %'!$G:$G,MATCH($B938,'CCA Util %'!$E:$E,0)),""))</f>
        <v/>
      </c>
      <c r="AE938">
        <f>IF(OR($B938="",$U938=""),"",$U938&amp;" &amp; "&amp;IF(OR($AD938="",$AD938=0),"Util NA",$AD938&amp;" Util"))</f>
        <v/>
      </c>
    </row>
    <row r="939" ht="15.75" customHeight="1" s="42">
      <c r="A939" s="41" t="n"/>
      <c r="G939" s="38" t="n"/>
      <c r="H939" s="38" t="n"/>
      <c r="I939" s="38" t="n"/>
      <c r="J939" s="38" t="n"/>
      <c r="K939" s="38" t="n"/>
      <c r="L939" s="38" t="n"/>
      <c r="N939" s="36">
        <f>IF($B939="","",IF($C939="SUPERSTORE","Superstore","DH"))</f>
        <v/>
      </c>
      <c r="O939" s="36">
        <f>IF($B939="","",IFERROR(VLOOKUP($B939,Mapping!$A:$C,2,0),"Not Mapped"))</f>
        <v/>
      </c>
      <c r="P939" s="36">
        <f>IF($B939="","",IFERROR(VLOOKUP($B939,Mapping!$A:$C,3,0),"Not Mapped"))</f>
        <v/>
      </c>
      <c r="Q939" s="36">
        <f>IF($B939="","",IFERROR(VLOOKUP($O939,Leaders!$A:$B,2,0),"Not Mapped"))</f>
        <v/>
      </c>
      <c r="R939" s="36">
        <f>IF($B939="","",IF(COUNTIF(Exclusions!$A:$A,$B939)&gt;0,"Yes","No"))</f>
        <v/>
      </c>
      <c r="S939" s="38">
        <f>IF($B939="","",MIN(1,DAY($A939)/IF($N939="Superstore",Settings!$B$5,Settings!$B$4)))</f>
        <v/>
      </c>
      <c r="T939" s="38">
        <f>IF(OR($B939="",$G939="",$S939=0),"",$G939/$S939)</f>
        <v/>
      </c>
      <c r="U939" s="36">
        <f>IF($T939="","",IF($T939&lt;Settings!$B$8,"Critical",IF($T939&lt;Settings!$B$9,"Semi Critical","Non Critical")))</f>
        <v/>
      </c>
      <c r="V939" s="28" t="n"/>
      <c r="Z939">
        <f>IF($B939="","",IFERROR(VLOOKUP($B939,'Plan HC for CCA'!$A:$B,2,0),""))</f>
        <v/>
      </c>
      <c r="AA939">
        <f>IF(OR($B939="",$Z939=""),"",IF(N($M939)&lt;$Z939,"Delta","No Delta"))</f>
        <v/>
      </c>
      <c r="AB939">
        <f>IF(OR($B939="",$Z939=""),"",MAX(0,$Z939-N($M939)))</f>
        <v/>
      </c>
      <c r="AC939" s="46">
        <f>IF($B939="","",IFERROR(INDEX('CCA Util %'!$H:$H,MATCH($B939,'CCA Util %'!$E:$E,0)),""))</f>
        <v/>
      </c>
      <c r="AD939">
        <f>IF($B939="","",IFERROR(INDEX('CCA Util %'!$G:$G,MATCH($B939,'CCA Util %'!$E:$E,0)),""))</f>
        <v/>
      </c>
      <c r="AE939">
        <f>IF(OR($B939="",$U939=""),"",$U939&amp;" &amp; "&amp;IF(OR($AD939="",$AD939=0),"Util NA",$AD939&amp;" Util"))</f>
        <v/>
      </c>
    </row>
    <row r="940" ht="15.75" customHeight="1" s="42">
      <c r="A940" s="41" t="n"/>
      <c r="G940" s="38" t="n"/>
      <c r="H940" s="38" t="n"/>
      <c r="I940" s="38" t="n"/>
      <c r="J940" s="38" t="n"/>
      <c r="K940" s="38" t="n"/>
      <c r="L940" s="38" t="n"/>
      <c r="N940" s="36">
        <f>IF($B940="","",IF($C940="SUPERSTORE","Superstore","DH"))</f>
        <v/>
      </c>
      <c r="O940" s="36">
        <f>IF($B940="","",IFERROR(VLOOKUP($B940,Mapping!$A:$C,2,0),"Not Mapped"))</f>
        <v/>
      </c>
      <c r="P940" s="36">
        <f>IF($B940="","",IFERROR(VLOOKUP($B940,Mapping!$A:$C,3,0),"Not Mapped"))</f>
        <v/>
      </c>
      <c r="Q940" s="36">
        <f>IF($B940="","",IFERROR(VLOOKUP($O940,Leaders!$A:$B,2,0),"Not Mapped"))</f>
        <v/>
      </c>
      <c r="R940" s="36">
        <f>IF($B940="","",IF(COUNTIF(Exclusions!$A:$A,$B940)&gt;0,"Yes","No"))</f>
        <v/>
      </c>
      <c r="S940" s="38">
        <f>IF($B940="","",MIN(1,DAY($A940)/IF($N940="Superstore",Settings!$B$5,Settings!$B$4)))</f>
        <v/>
      </c>
      <c r="T940" s="38">
        <f>IF(OR($B940="",$G940="",$S940=0),"",$G940/$S940)</f>
        <v/>
      </c>
      <c r="U940" s="36">
        <f>IF($T940="","",IF($T940&lt;Settings!$B$8,"Critical",IF($T940&lt;Settings!$B$9,"Semi Critical","Non Critical")))</f>
        <v/>
      </c>
      <c r="V940" s="28" t="n"/>
      <c r="Z940">
        <f>IF($B940="","",IFERROR(VLOOKUP($B940,'Plan HC for CCA'!$A:$B,2,0),""))</f>
        <v/>
      </c>
      <c r="AA940">
        <f>IF(OR($B940="",$Z940=""),"",IF(N($M940)&lt;$Z940,"Delta","No Delta"))</f>
        <v/>
      </c>
      <c r="AB940">
        <f>IF(OR($B940="",$Z940=""),"",MAX(0,$Z940-N($M940)))</f>
        <v/>
      </c>
      <c r="AC940" s="46">
        <f>IF($B940="","",IFERROR(INDEX('CCA Util %'!$H:$H,MATCH($B940,'CCA Util %'!$E:$E,0)),""))</f>
        <v/>
      </c>
      <c r="AD940">
        <f>IF($B940="","",IFERROR(INDEX('CCA Util %'!$G:$G,MATCH($B940,'CCA Util %'!$E:$E,0)),""))</f>
        <v/>
      </c>
      <c r="AE940">
        <f>IF(OR($B940="",$U940=""),"",$U940&amp;" &amp; "&amp;IF(OR($AD940="",$AD940=0),"Util NA",$AD940&amp;" Util"))</f>
        <v/>
      </c>
    </row>
    <row r="941" ht="15.75" customHeight="1" s="42">
      <c r="A941" s="41" t="n"/>
      <c r="G941" s="38" t="n"/>
      <c r="H941" s="38" t="n"/>
      <c r="I941" s="38" t="n"/>
      <c r="J941" s="38" t="n"/>
      <c r="K941" s="38" t="n"/>
      <c r="L941" s="38" t="n"/>
      <c r="N941" s="36">
        <f>IF($B941="","",IF($C941="SUPERSTORE","Superstore","DH"))</f>
        <v/>
      </c>
      <c r="O941" s="36">
        <f>IF($B941="","",IFERROR(VLOOKUP($B941,Mapping!$A:$C,2,0),"Not Mapped"))</f>
        <v/>
      </c>
      <c r="P941" s="36">
        <f>IF($B941="","",IFERROR(VLOOKUP($B941,Mapping!$A:$C,3,0),"Not Mapped"))</f>
        <v/>
      </c>
      <c r="Q941" s="36">
        <f>IF($B941="","",IFERROR(VLOOKUP($O941,Leaders!$A:$B,2,0),"Not Mapped"))</f>
        <v/>
      </c>
      <c r="R941" s="36">
        <f>IF($B941="","",IF(COUNTIF(Exclusions!$A:$A,$B941)&gt;0,"Yes","No"))</f>
        <v/>
      </c>
      <c r="S941" s="38">
        <f>IF($B941="","",MIN(1,DAY($A941)/IF($N941="Superstore",Settings!$B$5,Settings!$B$4)))</f>
        <v/>
      </c>
      <c r="T941" s="38">
        <f>IF(OR($B941="",$G941="",$S941=0),"",$G941/$S941)</f>
        <v/>
      </c>
      <c r="U941" s="36">
        <f>IF($T941="","",IF($T941&lt;Settings!$B$8,"Critical",IF($T941&lt;Settings!$B$9,"Semi Critical","Non Critical")))</f>
        <v/>
      </c>
      <c r="V941" s="28" t="n"/>
      <c r="Z941">
        <f>IF($B941="","",IFERROR(VLOOKUP($B941,'Plan HC for CCA'!$A:$B,2,0),""))</f>
        <v/>
      </c>
      <c r="AA941">
        <f>IF(OR($B941="",$Z941=""),"",IF(N($M941)&lt;$Z941,"Delta","No Delta"))</f>
        <v/>
      </c>
      <c r="AB941">
        <f>IF(OR($B941="",$Z941=""),"",MAX(0,$Z941-N($M941)))</f>
        <v/>
      </c>
      <c r="AC941" s="46">
        <f>IF($B941="","",IFERROR(INDEX('CCA Util %'!$H:$H,MATCH($B941,'CCA Util %'!$E:$E,0)),""))</f>
        <v/>
      </c>
      <c r="AD941">
        <f>IF($B941="","",IFERROR(INDEX('CCA Util %'!$G:$G,MATCH($B941,'CCA Util %'!$E:$E,0)),""))</f>
        <v/>
      </c>
      <c r="AE941">
        <f>IF(OR($B941="",$U941=""),"",$U941&amp;" &amp; "&amp;IF(OR($AD941="",$AD941=0),"Util NA",$AD941&amp;" Util"))</f>
        <v/>
      </c>
    </row>
    <row r="942" ht="15.75" customHeight="1" s="42">
      <c r="A942" s="41" t="n"/>
      <c r="G942" s="38" t="n"/>
      <c r="H942" s="38" t="n"/>
      <c r="I942" s="38" t="n"/>
      <c r="J942" s="38" t="n"/>
      <c r="K942" s="38" t="n"/>
      <c r="L942" s="38" t="n"/>
      <c r="N942" s="36">
        <f>IF($B942="","",IF($C942="SUPERSTORE","Superstore","DH"))</f>
        <v/>
      </c>
      <c r="O942" s="36">
        <f>IF($B942="","",IFERROR(VLOOKUP($B942,Mapping!$A:$C,2,0),"Not Mapped"))</f>
        <v/>
      </c>
      <c r="P942" s="36">
        <f>IF($B942="","",IFERROR(VLOOKUP($B942,Mapping!$A:$C,3,0),"Not Mapped"))</f>
        <v/>
      </c>
      <c r="Q942" s="36">
        <f>IF($B942="","",IFERROR(VLOOKUP($O942,Leaders!$A:$B,2,0),"Not Mapped"))</f>
        <v/>
      </c>
      <c r="R942" s="36">
        <f>IF($B942="","",IF(COUNTIF(Exclusions!$A:$A,$B942)&gt;0,"Yes","No"))</f>
        <v/>
      </c>
      <c r="S942" s="38">
        <f>IF($B942="","",MIN(1,DAY($A942)/IF($N942="Superstore",Settings!$B$5,Settings!$B$4)))</f>
        <v/>
      </c>
      <c r="T942" s="38">
        <f>IF(OR($B942="",$G942="",$S942=0),"",$G942/$S942)</f>
        <v/>
      </c>
      <c r="U942" s="36">
        <f>IF($T942="","",IF($T942&lt;Settings!$B$8,"Critical",IF($T942&lt;Settings!$B$9,"Semi Critical","Non Critical")))</f>
        <v/>
      </c>
      <c r="V942" s="28" t="n"/>
      <c r="Z942">
        <f>IF($B942="","",IFERROR(VLOOKUP($B942,'Plan HC for CCA'!$A:$B,2,0),""))</f>
        <v/>
      </c>
      <c r="AA942">
        <f>IF(OR($B942="",$Z942=""),"",IF(N($M942)&lt;$Z942,"Delta","No Delta"))</f>
        <v/>
      </c>
      <c r="AB942">
        <f>IF(OR($B942="",$Z942=""),"",MAX(0,$Z942-N($M942)))</f>
        <v/>
      </c>
      <c r="AC942" s="46">
        <f>IF($B942="","",IFERROR(INDEX('CCA Util %'!$H:$H,MATCH($B942,'CCA Util %'!$E:$E,0)),""))</f>
        <v/>
      </c>
      <c r="AD942">
        <f>IF($B942="","",IFERROR(INDEX('CCA Util %'!$G:$G,MATCH($B942,'CCA Util %'!$E:$E,0)),""))</f>
        <v/>
      </c>
      <c r="AE942">
        <f>IF(OR($B942="",$U942=""),"",$U942&amp;" &amp; "&amp;IF(OR($AD942="",$AD942=0),"Util NA",$AD942&amp;" Util"))</f>
        <v/>
      </c>
    </row>
    <row r="943" ht="15.75" customHeight="1" s="42">
      <c r="A943" s="41" t="n"/>
      <c r="G943" s="38" t="n"/>
      <c r="H943" s="38" t="n"/>
      <c r="I943" s="38" t="n"/>
      <c r="J943" s="38" t="n"/>
      <c r="K943" s="38" t="n"/>
      <c r="L943" s="38" t="n"/>
      <c r="N943" s="36">
        <f>IF($B943="","",IF($C943="SUPERSTORE","Superstore","DH"))</f>
        <v/>
      </c>
      <c r="O943" s="36">
        <f>IF($B943="","",IFERROR(VLOOKUP($B943,Mapping!$A:$C,2,0),"Not Mapped"))</f>
        <v/>
      </c>
      <c r="P943" s="36">
        <f>IF($B943="","",IFERROR(VLOOKUP($B943,Mapping!$A:$C,3,0),"Not Mapped"))</f>
        <v/>
      </c>
      <c r="Q943" s="36">
        <f>IF($B943="","",IFERROR(VLOOKUP($O943,Leaders!$A:$B,2,0),"Not Mapped"))</f>
        <v/>
      </c>
      <c r="R943" s="36">
        <f>IF($B943="","",IF(COUNTIF(Exclusions!$A:$A,$B943)&gt;0,"Yes","No"))</f>
        <v/>
      </c>
      <c r="S943" s="38">
        <f>IF($B943="","",MIN(1,DAY($A943)/IF($N943="Superstore",Settings!$B$5,Settings!$B$4)))</f>
        <v/>
      </c>
      <c r="T943" s="38">
        <f>IF(OR($B943="",$G943="",$S943=0),"",$G943/$S943)</f>
        <v/>
      </c>
      <c r="U943" s="36">
        <f>IF($T943="","",IF($T943&lt;Settings!$B$8,"Critical",IF($T943&lt;Settings!$B$9,"Semi Critical","Non Critical")))</f>
        <v/>
      </c>
      <c r="V943" s="28" t="n"/>
      <c r="Z943">
        <f>IF($B943="","",IFERROR(VLOOKUP($B943,'Plan HC for CCA'!$A:$B,2,0),""))</f>
        <v/>
      </c>
      <c r="AA943">
        <f>IF(OR($B943="",$Z943=""),"",IF(N($M943)&lt;$Z943,"Delta","No Delta"))</f>
        <v/>
      </c>
      <c r="AB943">
        <f>IF(OR($B943="",$Z943=""),"",MAX(0,$Z943-N($M943)))</f>
        <v/>
      </c>
      <c r="AC943" s="46">
        <f>IF($B943="","",IFERROR(INDEX('CCA Util %'!$H:$H,MATCH($B943,'CCA Util %'!$E:$E,0)),""))</f>
        <v/>
      </c>
      <c r="AD943">
        <f>IF($B943="","",IFERROR(INDEX('CCA Util %'!$G:$G,MATCH($B943,'CCA Util %'!$E:$E,0)),""))</f>
        <v/>
      </c>
      <c r="AE943">
        <f>IF(OR($B943="",$U943=""),"",$U943&amp;" &amp; "&amp;IF(OR($AD943="",$AD943=0),"Util NA",$AD943&amp;" Util"))</f>
        <v/>
      </c>
    </row>
    <row r="944" ht="15.75" customHeight="1" s="42">
      <c r="A944" s="41" t="n"/>
      <c r="G944" s="38" t="n"/>
      <c r="H944" s="38" t="n"/>
      <c r="I944" s="38" t="n"/>
      <c r="J944" s="38" t="n"/>
      <c r="K944" s="38" t="n"/>
      <c r="L944" s="38" t="n"/>
      <c r="N944" s="36">
        <f>IF($B944="","",IF($C944="SUPERSTORE","Superstore","DH"))</f>
        <v/>
      </c>
      <c r="O944" s="36">
        <f>IF($B944="","",IFERROR(VLOOKUP($B944,Mapping!$A:$C,2,0),"Not Mapped"))</f>
        <v/>
      </c>
      <c r="P944" s="36">
        <f>IF($B944="","",IFERROR(VLOOKUP($B944,Mapping!$A:$C,3,0),"Not Mapped"))</f>
        <v/>
      </c>
      <c r="Q944" s="36">
        <f>IF($B944="","",IFERROR(VLOOKUP($O944,Leaders!$A:$B,2,0),"Not Mapped"))</f>
        <v/>
      </c>
      <c r="R944" s="36">
        <f>IF($B944="","",IF(COUNTIF(Exclusions!$A:$A,$B944)&gt;0,"Yes","No"))</f>
        <v/>
      </c>
      <c r="S944" s="38">
        <f>IF($B944="","",MIN(1,DAY($A944)/IF($N944="Superstore",Settings!$B$5,Settings!$B$4)))</f>
        <v/>
      </c>
      <c r="T944" s="38">
        <f>IF(OR($B944="",$G944="",$S944=0),"",$G944/$S944)</f>
        <v/>
      </c>
      <c r="U944" s="36">
        <f>IF($T944="","",IF($T944&lt;Settings!$B$8,"Critical",IF($T944&lt;Settings!$B$9,"Semi Critical","Non Critical")))</f>
        <v/>
      </c>
      <c r="V944" s="28" t="n"/>
      <c r="Z944">
        <f>IF($B944="","",IFERROR(VLOOKUP($B944,'Plan HC for CCA'!$A:$B,2,0),""))</f>
        <v/>
      </c>
      <c r="AA944">
        <f>IF(OR($B944="",$Z944=""),"",IF(N($M944)&lt;$Z944,"Delta","No Delta"))</f>
        <v/>
      </c>
      <c r="AB944">
        <f>IF(OR($B944="",$Z944=""),"",MAX(0,$Z944-N($M944)))</f>
        <v/>
      </c>
      <c r="AC944" s="46">
        <f>IF($B944="","",IFERROR(INDEX('CCA Util %'!$H:$H,MATCH($B944,'CCA Util %'!$E:$E,0)),""))</f>
        <v/>
      </c>
      <c r="AD944">
        <f>IF($B944="","",IFERROR(INDEX('CCA Util %'!$G:$G,MATCH($B944,'CCA Util %'!$E:$E,0)),""))</f>
        <v/>
      </c>
      <c r="AE944">
        <f>IF(OR($B944="",$U944=""),"",$U944&amp;" &amp; "&amp;IF(OR($AD944="",$AD944=0),"Util NA",$AD944&amp;" Util"))</f>
        <v/>
      </c>
    </row>
    <row r="945" ht="15.75" customHeight="1" s="42">
      <c r="A945" s="41" t="n"/>
      <c r="G945" s="38" t="n"/>
      <c r="H945" s="38" t="n"/>
      <c r="I945" s="38" t="n"/>
      <c r="J945" s="38" t="n"/>
      <c r="K945" s="38" t="n"/>
      <c r="L945" s="38" t="n"/>
      <c r="N945" s="36">
        <f>IF($B945="","",IF($C945="SUPERSTORE","Superstore","DH"))</f>
        <v/>
      </c>
      <c r="O945" s="36">
        <f>IF($B945="","",IFERROR(VLOOKUP($B945,Mapping!$A:$C,2,0),"Not Mapped"))</f>
        <v/>
      </c>
      <c r="P945" s="36">
        <f>IF($B945="","",IFERROR(VLOOKUP($B945,Mapping!$A:$C,3,0),"Not Mapped"))</f>
        <v/>
      </c>
      <c r="Q945" s="36">
        <f>IF($B945="","",IFERROR(VLOOKUP($O945,Leaders!$A:$B,2,0),"Not Mapped"))</f>
        <v/>
      </c>
      <c r="R945" s="36">
        <f>IF($B945="","",IF(COUNTIF(Exclusions!$A:$A,$B945)&gt;0,"Yes","No"))</f>
        <v/>
      </c>
      <c r="S945" s="38">
        <f>IF($B945="","",MIN(1,DAY($A945)/IF($N945="Superstore",Settings!$B$5,Settings!$B$4)))</f>
        <v/>
      </c>
      <c r="T945" s="38">
        <f>IF(OR($B945="",$G945="",$S945=0),"",$G945/$S945)</f>
        <v/>
      </c>
      <c r="U945" s="36">
        <f>IF($T945="","",IF($T945&lt;Settings!$B$8,"Critical",IF($T945&lt;Settings!$B$9,"Semi Critical","Non Critical")))</f>
        <v/>
      </c>
      <c r="V945" s="28" t="n"/>
      <c r="Z945">
        <f>IF($B945="","",IFERROR(VLOOKUP($B945,'Plan HC for CCA'!$A:$B,2,0),""))</f>
        <v/>
      </c>
      <c r="AA945">
        <f>IF(OR($B945="",$Z945=""),"",IF(N($M945)&lt;$Z945,"Delta","No Delta"))</f>
        <v/>
      </c>
      <c r="AB945">
        <f>IF(OR($B945="",$Z945=""),"",MAX(0,$Z945-N($M945)))</f>
        <v/>
      </c>
      <c r="AC945" s="46">
        <f>IF($B945="","",IFERROR(INDEX('CCA Util %'!$H:$H,MATCH($B945,'CCA Util %'!$E:$E,0)),""))</f>
        <v/>
      </c>
      <c r="AD945">
        <f>IF($B945="","",IFERROR(INDEX('CCA Util %'!$G:$G,MATCH($B945,'CCA Util %'!$E:$E,0)),""))</f>
        <v/>
      </c>
      <c r="AE945">
        <f>IF(OR($B945="",$U945=""),"",$U945&amp;" &amp; "&amp;IF(OR($AD945="",$AD945=0),"Util NA",$AD945&amp;" Util"))</f>
        <v/>
      </c>
    </row>
    <row r="946" ht="15.75" customHeight="1" s="42">
      <c r="A946" s="41" t="n"/>
      <c r="G946" s="38" t="n"/>
      <c r="H946" s="38" t="n"/>
      <c r="I946" s="38" t="n"/>
      <c r="J946" s="38" t="n"/>
      <c r="K946" s="38" t="n"/>
      <c r="L946" s="38" t="n"/>
      <c r="N946" s="36">
        <f>IF($B946="","",IF($C946="SUPERSTORE","Superstore","DH"))</f>
        <v/>
      </c>
      <c r="O946" s="36">
        <f>IF($B946="","",IFERROR(VLOOKUP($B946,Mapping!$A:$C,2,0),"Not Mapped"))</f>
        <v/>
      </c>
      <c r="P946" s="36">
        <f>IF($B946="","",IFERROR(VLOOKUP($B946,Mapping!$A:$C,3,0),"Not Mapped"))</f>
        <v/>
      </c>
      <c r="Q946" s="36">
        <f>IF($B946="","",IFERROR(VLOOKUP($O946,Leaders!$A:$B,2,0),"Not Mapped"))</f>
        <v/>
      </c>
      <c r="R946" s="36">
        <f>IF($B946="","",IF(COUNTIF(Exclusions!$A:$A,$B946)&gt;0,"Yes","No"))</f>
        <v/>
      </c>
      <c r="S946" s="38">
        <f>IF($B946="","",MIN(1,DAY($A946)/IF($N946="Superstore",Settings!$B$5,Settings!$B$4)))</f>
        <v/>
      </c>
      <c r="T946" s="38">
        <f>IF(OR($B946="",$G946="",$S946=0),"",$G946/$S946)</f>
        <v/>
      </c>
      <c r="U946" s="36">
        <f>IF($T946="","",IF($T946&lt;Settings!$B$8,"Critical",IF($T946&lt;Settings!$B$9,"Semi Critical","Non Critical")))</f>
        <v/>
      </c>
      <c r="V946" s="28" t="n"/>
      <c r="Z946">
        <f>IF($B946="","",IFERROR(VLOOKUP($B946,'Plan HC for CCA'!$A:$B,2,0),""))</f>
        <v/>
      </c>
      <c r="AA946">
        <f>IF(OR($B946="",$Z946=""),"",IF(N($M946)&lt;$Z946,"Delta","No Delta"))</f>
        <v/>
      </c>
      <c r="AB946">
        <f>IF(OR($B946="",$Z946=""),"",MAX(0,$Z946-N($M946)))</f>
        <v/>
      </c>
      <c r="AC946" s="46">
        <f>IF($B946="","",IFERROR(INDEX('CCA Util %'!$H:$H,MATCH($B946,'CCA Util %'!$E:$E,0)),""))</f>
        <v/>
      </c>
      <c r="AD946">
        <f>IF($B946="","",IFERROR(INDEX('CCA Util %'!$G:$G,MATCH($B946,'CCA Util %'!$E:$E,0)),""))</f>
        <v/>
      </c>
      <c r="AE946">
        <f>IF(OR($B946="",$U946=""),"",$U946&amp;" &amp; "&amp;IF(OR($AD946="",$AD946=0),"Util NA",$AD946&amp;" Util"))</f>
        <v/>
      </c>
    </row>
    <row r="947" ht="15.75" customHeight="1" s="42">
      <c r="A947" s="41" t="n"/>
      <c r="G947" s="38" t="n"/>
      <c r="H947" s="38" t="n"/>
      <c r="I947" s="38" t="n"/>
      <c r="J947" s="38" t="n"/>
      <c r="K947" s="38" t="n"/>
      <c r="L947" s="38" t="n"/>
      <c r="N947" s="36">
        <f>IF($B947="","",IF($C947="SUPERSTORE","Superstore","DH"))</f>
        <v/>
      </c>
      <c r="O947" s="36">
        <f>IF($B947="","",IFERROR(VLOOKUP($B947,Mapping!$A:$C,2,0),"Not Mapped"))</f>
        <v/>
      </c>
      <c r="P947" s="36">
        <f>IF($B947="","",IFERROR(VLOOKUP($B947,Mapping!$A:$C,3,0),"Not Mapped"))</f>
        <v/>
      </c>
      <c r="Q947" s="36">
        <f>IF($B947="","",IFERROR(VLOOKUP($O947,Leaders!$A:$B,2,0),"Not Mapped"))</f>
        <v/>
      </c>
      <c r="R947" s="36">
        <f>IF($B947="","",IF(COUNTIF(Exclusions!$A:$A,$B947)&gt;0,"Yes","No"))</f>
        <v/>
      </c>
      <c r="S947" s="38">
        <f>IF($B947="","",MIN(1,DAY($A947)/IF($N947="Superstore",Settings!$B$5,Settings!$B$4)))</f>
        <v/>
      </c>
      <c r="T947" s="38">
        <f>IF(OR($B947="",$G947="",$S947=0),"",$G947/$S947)</f>
        <v/>
      </c>
      <c r="U947" s="36">
        <f>IF($T947="","",IF($T947&lt;Settings!$B$8,"Critical",IF($T947&lt;Settings!$B$9,"Semi Critical","Non Critical")))</f>
        <v/>
      </c>
      <c r="V947" s="28" t="n"/>
      <c r="Z947">
        <f>IF($B947="","",IFERROR(VLOOKUP($B947,'Plan HC for CCA'!$A:$B,2,0),""))</f>
        <v/>
      </c>
      <c r="AA947">
        <f>IF(OR($B947="",$Z947=""),"",IF(N($M947)&lt;$Z947,"Delta","No Delta"))</f>
        <v/>
      </c>
      <c r="AB947">
        <f>IF(OR($B947="",$Z947=""),"",MAX(0,$Z947-N($M947)))</f>
        <v/>
      </c>
      <c r="AC947" s="46">
        <f>IF($B947="","",IFERROR(INDEX('CCA Util %'!$H:$H,MATCH($B947,'CCA Util %'!$E:$E,0)),""))</f>
        <v/>
      </c>
      <c r="AD947">
        <f>IF($B947="","",IFERROR(INDEX('CCA Util %'!$G:$G,MATCH($B947,'CCA Util %'!$E:$E,0)),""))</f>
        <v/>
      </c>
      <c r="AE947">
        <f>IF(OR($B947="",$U947=""),"",$U947&amp;" &amp; "&amp;IF(OR($AD947="",$AD947=0),"Util NA",$AD947&amp;" Util"))</f>
        <v/>
      </c>
    </row>
    <row r="948" ht="15.75" customHeight="1" s="42">
      <c r="A948" s="41" t="n"/>
      <c r="G948" s="38" t="n"/>
      <c r="H948" s="38" t="n"/>
      <c r="I948" s="38" t="n"/>
      <c r="J948" s="38" t="n"/>
      <c r="K948" s="38" t="n"/>
      <c r="L948" s="38" t="n"/>
      <c r="N948" s="36">
        <f>IF($B948="","",IF($C948="SUPERSTORE","Superstore","DH"))</f>
        <v/>
      </c>
      <c r="O948" s="36">
        <f>IF($B948="","",IFERROR(VLOOKUP($B948,Mapping!$A:$C,2,0),"Not Mapped"))</f>
        <v/>
      </c>
      <c r="P948" s="36">
        <f>IF($B948="","",IFERROR(VLOOKUP($B948,Mapping!$A:$C,3,0),"Not Mapped"))</f>
        <v/>
      </c>
      <c r="Q948" s="36">
        <f>IF($B948="","",IFERROR(VLOOKUP($O948,Leaders!$A:$B,2,0),"Not Mapped"))</f>
        <v/>
      </c>
      <c r="R948" s="36">
        <f>IF($B948="","",IF(COUNTIF(Exclusions!$A:$A,$B948)&gt;0,"Yes","No"))</f>
        <v/>
      </c>
      <c r="S948" s="38">
        <f>IF($B948="","",MIN(1,DAY($A948)/IF($N948="Superstore",Settings!$B$5,Settings!$B$4)))</f>
        <v/>
      </c>
      <c r="T948" s="38">
        <f>IF(OR($B948="",$G948="",$S948=0),"",$G948/$S948)</f>
        <v/>
      </c>
      <c r="U948" s="36">
        <f>IF($T948="","",IF($T948&lt;Settings!$B$8,"Critical",IF($T948&lt;Settings!$B$9,"Semi Critical","Non Critical")))</f>
        <v/>
      </c>
      <c r="V948" s="28" t="n"/>
      <c r="Z948">
        <f>IF($B948="","",IFERROR(VLOOKUP($B948,'Plan HC for CCA'!$A:$B,2,0),""))</f>
        <v/>
      </c>
      <c r="AA948">
        <f>IF(OR($B948="",$Z948=""),"",IF(N($M948)&lt;$Z948,"Delta","No Delta"))</f>
        <v/>
      </c>
      <c r="AB948">
        <f>IF(OR($B948="",$Z948=""),"",MAX(0,$Z948-N($M948)))</f>
        <v/>
      </c>
      <c r="AC948" s="46">
        <f>IF($B948="","",IFERROR(INDEX('CCA Util %'!$H:$H,MATCH($B948,'CCA Util %'!$E:$E,0)),""))</f>
        <v/>
      </c>
      <c r="AD948">
        <f>IF($B948="","",IFERROR(INDEX('CCA Util %'!$G:$G,MATCH($B948,'CCA Util %'!$E:$E,0)),""))</f>
        <v/>
      </c>
      <c r="AE948">
        <f>IF(OR($B948="",$U948=""),"",$U948&amp;" &amp; "&amp;IF(OR($AD948="",$AD948=0),"Util NA",$AD948&amp;" Util"))</f>
        <v/>
      </c>
    </row>
    <row r="949" ht="15.75" customHeight="1" s="42">
      <c r="A949" s="41" t="n"/>
      <c r="G949" s="38" t="n"/>
      <c r="H949" s="38" t="n"/>
      <c r="I949" s="38" t="n"/>
      <c r="J949" s="38" t="n"/>
      <c r="K949" s="38" t="n"/>
      <c r="L949" s="38" t="n"/>
      <c r="N949" s="36">
        <f>IF($B949="","",IF($C949="SUPERSTORE","Superstore","DH"))</f>
        <v/>
      </c>
      <c r="O949" s="36">
        <f>IF($B949="","",IFERROR(VLOOKUP($B949,Mapping!$A:$C,2,0),"Not Mapped"))</f>
        <v/>
      </c>
      <c r="P949" s="36">
        <f>IF($B949="","",IFERROR(VLOOKUP($B949,Mapping!$A:$C,3,0),"Not Mapped"))</f>
        <v/>
      </c>
      <c r="Q949" s="36">
        <f>IF($B949="","",IFERROR(VLOOKUP($O949,Leaders!$A:$B,2,0),"Not Mapped"))</f>
        <v/>
      </c>
      <c r="R949" s="36">
        <f>IF($B949="","",IF(COUNTIF(Exclusions!$A:$A,$B949)&gt;0,"Yes","No"))</f>
        <v/>
      </c>
      <c r="S949" s="38">
        <f>IF($B949="","",MIN(1,DAY($A949)/IF($N949="Superstore",Settings!$B$5,Settings!$B$4)))</f>
        <v/>
      </c>
      <c r="T949" s="38">
        <f>IF(OR($B949="",$G949="",$S949=0),"",$G949/$S949)</f>
        <v/>
      </c>
      <c r="U949" s="36">
        <f>IF($T949="","",IF($T949&lt;Settings!$B$8,"Critical",IF($T949&lt;Settings!$B$9,"Semi Critical","Non Critical")))</f>
        <v/>
      </c>
      <c r="V949" s="28" t="n"/>
      <c r="Z949">
        <f>IF($B949="","",IFERROR(VLOOKUP($B949,'Plan HC for CCA'!$A:$B,2,0),""))</f>
        <v/>
      </c>
      <c r="AA949">
        <f>IF(OR($B949="",$Z949=""),"",IF(N($M949)&lt;$Z949,"Delta","No Delta"))</f>
        <v/>
      </c>
      <c r="AB949">
        <f>IF(OR($B949="",$Z949=""),"",MAX(0,$Z949-N($M949)))</f>
        <v/>
      </c>
      <c r="AC949" s="46">
        <f>IF($B949="","",IFERROR(INDEX('CCA Util %'!$H:$H,MATCH($B949,'CCA Util %'!$E:$E,0)),""))</f>
        <v/>
      </c>
      <c r="AD949">
        <f>IF($B949="","",IFERROR(INDEX('CCA Util %'!$G:$G,MATCH($B949,'CCA Util %'!$E:$E,0)),""))</f>
        <v/>
      </c>
      <c r="AE949">
        <f>IF(OR($B949="",$U949=""),"",$U949&amp;" &amp; "&amp;IF(OR($AD949="",$AD949=0),"Util NA",$AD949&amp;" Util"))</f>
        <v/>
      </c>
    </row>
    <row r="950" ht="15.75" customHeight="1" s="42">
      <c r="A950" s="41" t="n"/>
      <c r="G950" s="38" t="n"/>
      <c r="H950" s="38" t="n"/>
      <c r="I950" s="38" t="n"/>
      <c r="J950" s="38" t="n"/>
      <c r="K950" s="38" t="n"/>
      <c r="L950" s="38" t="n"/>
      <c r="N950" s="36">
        <f>IF($B950="","",IF($C950="SUPERSTORE","Superstore","DH"))</f>
        <v/>
      </c>
      <c r="O950" s="36">
        <f>IF($B950="","",IFERROR(VLOOKUP($B950,Mapping!$A:$C,2,0),"Not Mapped"))</f>
        <v/>
      </c>
      <c r="P950" s="36">
        <f>IF($B950="","",IFERROR(VLOOKUP($B950,Mapping!$A:$C,3,0),"Not Mapped"))</f>
        <v/>
      </c>
      <c r="Q950" s="36">
        <f>IF($B950="","",IFERROR(VLOOKUP($O950,Leaders!$A:$B,2,0),"Not Mapped"))</f>
        <v/>
      </c>
      <c r="R950" s="36">
        <f>IF($B950="","",IF(COUNTIF(Exclusions!$A:$A,$B950)&gt;0,"Yes","No"))</f>
        <v/>
      </c>
      <c r="S950" s="38">
        <f>IF($B950="","",MIN(1,DAY($A950)/IF($N950="Superstore",Settings!$B$5,Settings!$B$4)))</f>
        <v/>
      </c>
      <c r="T950" s="38">
        <f>IF(OR($B950="",$G950="",$S950=0),"",$G950/$S950)</f>
        <v/>
      </c>
      <c r="U950" s="36">
        <f>IF($T950="","",IF($T950&lt;Settings!$B$8,"Critical",IF($T950&lt;Settings!$B$9,"Semi Critical","Non Critical")))</f>
        <v/>
      </c>
      <c r="V950" s="28" t="n"/>
      <c r="Z950">
        <f>IF($B950="","",IFERROR(VLOOKUP($B950,'Plan HC for CCA'!$A:$B,2,0),""))</f>
        <v/>
      </c>
      <c r="AA950">
        <f>IF(OR($B950="",$Z950=""),"",IF(N($M950)&lt;$Z950,"Delta","No Delta"))</f>
        <v/>
      </c>
      <c r="AB950">
        <f>IF(OR($B950="",$Z950=""),"",MAX(0,$Z950-N($M950)))</f>
        <v/>
      </c>
      <c r="AC950" s="46">
        <f>IF($B950="","",IFERROR(INDEX('CCA Util %'!$H:$H,MATCH($B950,'CCA Util %'!$E:$E,0)),""))</f>
        <v/>
      </c>
      <c r="AD950">
        <f>IF($B950="","",IFERROR(INDEX('CCA Util %'!$G:$G,MATCH($B950,'CCA Util %'!$E:$E,0)),""))</f>
        <v/>
      </c>
      <c r="AE950">
        <f>IF(OR($B950="",$U950=""),"",$U950&amp;" &amp; "&amp;IF(OR($AD950="",$AD950=0),"Util NA",$AD950&amp;" Util"))</f>
        <v/>
      </c>
    </row>
    <row r="951" ht="15.75" customHeight="1" s="42">
      <c r="A951" s="41" t="n"/>
      <c r="G951" s="38" t="n"/>
      <c r="H951" s="38" t="n"/>
      <c r="I951" s="38" t="n"/>
      <c r="J951" s="38" t="n"/>
      <c r="K951" s="38" t="n"/>
      <c r="L951" s="38" t="n"/>
      <c r="N951" s="36">
        <f>IF($B951="","",IF($C951="SUPERSTORE","Superstore","DH"))</f>
        <v/>
      </c>
      <c r="O951" s="36">
        <f>IF($B951="","",IFERROR(VLOOKUP($B951,Mapping!$A:$C,2,0),"Not Mapped"))</f>
        <v/>
      </c>
      <c r="P951" s="36">
        <f>IF($B951="","",IFERROR(VLOOKUP($B951,Mapping!$A:$C,3,0),"Not Mapped"))</f>
        <v/>
      </c>
      <c r="Q951" s="36">
        <f>IF($B951="","",IFERROR(VLOOKUP($O951,Leaders!$A:$B,2,0),"Not Mapped"))</f>
        <v/>
      </c>
      <c r="R951" s="36">
        <f>IF($B951="","",IF(COUNTIF(Exclusions!$A:$A,$B951)&gt;0,"Yes","No"))</f>
        <v/>
      </c>
      <c r="S951" s="38">
        <f>IF($B951="","",MIN(1,DAY($A951)/IF($N951="Superstore",Settings!$B$5,Settings!$B$4)))</f>
        <v/>
      </c>
      <c r="T951" s="38">
        <f>IF(OR($B951="",$G951="",$S951=0),"",$G951/$S951)</f>
        <v/>
      </c>
      <c r="U951" s="36">
        <f>IF($T951="","",IF($T951&lt;Settings!$B$8,"Critical",IF($T951&lt;Settings!$B$9,"Semi Critical","Non Critical")))</f>
        <v/>
      </c>
      <c r="V951" s="28" t="n"/>
      <c r="Z951">
        <f>IF($B951="","",IFERROR(VLOOKUP($B951,'Plan HC for CCA'!$A:$B,2,0),""))</f>
        <v/>
      </c>
      <c r="AA951">
        <f>IF(OR($B951="",$Z951=""),"",IF(N($M951)&lt;$Z951,"Delta","No Delta"))</f>
        <v/>
      </c>
      <c r="AB951">
        <f>IF(OR($B951="",$Z951=""),"",MAX(0,$Z951-N($M951)))</f>
        <v/>
      </c>
      <c r="AC951" s="46">
        <f>IF($B951="","",IFERROR(INDEX('CCA Util %'!$H:$H,MATCH($B951,'CCA Util %'!$E:$E,0)),""))</f>
        <v/>
      </c>
      <c r="AD951">
        <f>IF($B951="","",IFERROR(INDEX('CCA Util %'!$G:$G,MATCH($B951,'CCA Util %'!$E:$E,0)),""))</f>
        <v/>
      </c>
      <c r="AE951">
        <f>IF(OR($B951="",$U951=""),"",$U951&amp;" &amp; "&amp;IF(OR($AD951="",$AD951=0),"Util NA",$AD951&amp;" Util"))</f>
        <v/>
      </c>
    </row>
    <row r="952" ht="15.75" customHeight="1" s="42">
      <c r="A952" s="41" t="n"/>
      <c r="G952" s="38" t="n"/>
      <c r="H952" s="38" t="n"/>
      <c r="I952" s="38" t="n"/>
      <c r="J952" s="38" t="n"/>
      <c r="K952" s="38" t="n"/>
      <c r="L952" s="38" t="n"/>
      <c r="N952" s="36">
        <f>IF($B952="","",IF($C952="SUPERSTORE","Superstore","DH"))</f>
        <v/>
      </c>
      <c r="O952" s="36">
        <f>IF($B952="","",IFERROR(VLOOKUP($B952,Mapping!$A:$C,2,0),"Not Mapped"))</f>
        <v/>
      </c>
      <c r="P952" s="36">
        <f>IF($B952="","",IFERROR(VLOOKUP($B952,Mapping!$A:$C,3,0),"Not Mapped"))</f>
        <v/>
      </c>
      <c r="Q952" s="36">
        <f>IF($B952="","",IFERROR(VLOOKUP($O952,Leaders!$A:$B,2,0),"Not Mapped"))</f>
        <v/>
      </c>
      <c r="R952" s="36">
        <f>IF($B952="","",IF(COUNTIF(Exclusions!$A:$A,$B952)&gt;0,"Yes","No"))</f>
        <v/>
      </c>
      <c r="S952" s="38">
        <f>IF($B952="","",MIN(1,DAY($A952)/IF($N952="Superstore",Settings!$B$5,Settings!$B$4)))</f>
        <v/>
      </c>
      <c r="T952" s="38">
        <f>IF(OR($B952="",$G952="",$S952=0),"",$G952/$S952)</f>
        <v/>
      </c>
      <c r="U952" s="36">
        <f>IF($T952="","",IF($T952&lt;Settings!$B$8,"Critical",IF($T952&lt;Settings!$B$9,"Semi Critical","Non Critical")))</f>
        <v/>
      </c>
      <c r="V952" s="28" t="n"/>
      <c r="Z952">
        <f>IF($B952="","",IFERROR(VLOOKUP($B952,'Plan HC for CCA'!$A:$B,2,0),""))</f>
        <v/>
      </c>
      <c r="AA952">
        <f>IF(OR($B952="",$Z952=""),"",IF(N($M952)&lt;$Z952,"Delta","No Delta"))</f>
        <v/>
      </c>
      <c r="AB952">
        <f>IF(OR($B952="",$Z952=""),"",MAX(0,$Z952-N($M952)))</f>
        <v/>
      </c>
      <c r="AC952" s="46">
        <f>IF($B952="","",IFERROR(INDEX('CCA Util %'!$H:$H,MATCH($B952,'CCA Util %'!$E:$E,0)),""))</f>
        <v/>
      </c>
      <c r="AD952">
        <f>IF($B952="","",IFERROR(INDEX('CCA Util %'!$G:$G,MATCH($B952,'CCA Util %'!$E:$E,0)),""))</f>
        <v/>
      </c>
      <c r="AE952">
        <f>IF(OR($B952="",$U952=""),"",$U952&amp;" &amp; "&amp;IF(OR($AD952="",$AD952=0),"Util NA",$AD952&amp;" Util"))</f>
        <v/>
      </c>
    </row>
    <row r="953" ht="15.75" customHeight="1" s="42">
      <c r="A953" s="41" t="n"/>
      <c r="G953" s="38" t="n"/>
      <c r="H953" s="38" t="n"/>
      <c r="I953" s="38" t="n"/>
      <c r="J953" s="38" t="n"/>
      <c r="K953" s="38" t="n"/>
      <c r="L953" s="38" t="n"/>
      <c r="N953" s="36">
        <f>IF($B953="","",IF($C953="SUPERSTORE","Superstore","DH"))</f>
        <v/>
      </c>
      <c r="O953" s="36">
        <f>IF($B953="","",IFERROR(VLOOKUP($B953,Mapping!$A:$C,2,0),"Not Mapped"))</f>
        <v/>
      </c>
      <c r="P953" s="36">
        <f>IF($B953="","",IFERROR(VLOOKUP($B953,Mapping!$A:$C,3,0),"Not Mapped"))</f>
        <v/>
      </c>
      <c r="Q953" s="36">
        <f>IF($B953="","",IFERROR(VLOOKUP($O953,Leaders!$A:$B,2,0),"Not Mapped"))</f>
        <v/>
      </c>
      <c r="R953" s="36">
        <f>IF($B953="","",IF(COUNTIF(Exclusions!$A:$A,$B953)&gt;0,"Yes","No"))</f>
        <v/>
      </c>
      <c r="S953" s="38">
        <f>IF($B953="","",MIN(1,DAY($A953)/IF($N953="Superstore",Settings!$B$5,Settings!$B$4)))</f>
        <v/>
      </c>
      <c r="T953" s="38">
        <f>IF(OR($B953="",$G953="",$S953=0),"",$G953/$S953)</f>
        <v/>
      </c>
      <c r="U953" s="36">
        <f>IF($T953="","",IF($T953&lt;Settings!$B$8,"Critical",IF($T953&lt;Settings!$B$9,"Semi Critical","Non Critical")))</f>
        <v/>
      </c>
      <c r="V953" s="28" t="n"/>
      <c r="Z953">
        <f>IF($B953="","",IFERROR(VLOOKUP($B953,'Plan HC for CCA'!$A:$B,2,0),""))</f>
        <v/>
      </c>
      <c r="AA953">
        <f>IF(OR($B953="",$Z953=""),"",IF(N($M953)&lt;$Z953,"Delta","No Delta"))</f>
        <v/>
      </c>
      <c r="AB953">
        <f>IF(OR($B953="",$Z953=""),"",MAX(0,$Z953-N($M953)))</f>
        <v/>
      </c>
      <c r="AC953" s="46">
        <f>IF($B953="","",IFERROR(INDEX('CCA Util %'!$H:$H,MATCH($B953,'CCA Util %'!$E:$E,0)),""))</f>
        <v/>
      </c>
      <c r="AD953">
        <f>IF($B953="","",IFERROR(INDEX('CCA Util %'!$G:$G,MATCH($B953,'CCA Util %'!$E:$E,0)),""))</f>
        <v/>
      </c>
      <c r="AE953">
        <f>IF(OR($B953="",$U953=""),"",$U953&amp;" &amp; "&amp;IF(OR($AD953="",$AD953=0),"Util NA",$AD953&amp;" Util"))</f>
        <v/>
      </c>
    </row>
    <row r="954" ht="15.75" customHeight="1" s="42">
      <c r="A954" s="41" t="n"/>
      <c r="G954" s="38" t="n"/>
      <c r="H954" s="38" t="n"/>
      <c r="I954" s="38" t="n"/>
      <c r="J954" s="38" t="n"/>
      <c r="K954" s="38" t="n"/>
      <c r="L954" s="38" t="n"/>
      <c r="N954" s="36">
        <f>IF($B954="","",IF($C954="SUPERSTORE","Superstore","DH"))</f>
        <v/>
      </c>
      <c r="O954" s="36">
        <f>IF($B954="","",IFERROR(VLOOKUP($B954,Mapping!$A:$C,2,0),"Not Mapped"))</f>
        <v/>
      </c>
      <c r="P954" s="36">
        <f>IF($B954="","",IFERROR(VLOOKUP($B954,Mapping!$A:$C,3,0),"Not Mapped"))</f>
        <v/>
      </c>
      <c r="Q954" s="36">
        <f>IF($B954="","",IFERROR(VLOOKUP($O954,Leaders!$A:$B,2,0),"Not Mapped"))</f>
        <v/>
      </c>
      <c r="R954" s="36">
        <f>IF($B954="","",IF(COUNTIF(Exclusions!$A:$A,$B954)&gt;0,"Yes","No"))</f>
        <v/>
      </c>
      <c r="S954" s="38">
        <f>IF($B954="","",MIN(1,DAY($A954)/IF($N954="Superstore",Settings!$B$5,Settings!$B$4)))</f>
        <v/>
      </c>
      <c r="T954" s="38">
        <f>IF(OR($B954="",$G954="",$S954=0),"",$G954/$S954)</f>
        <v/>
      </c>
      <c r="U954" s="36">
        <f>IF($T954="","",IF($T954&lt;Settings!$B$8,"Critical",IF($T954&lt;Settings!$B$9,"Semi Critical","Non Critical")))</f>
        <v/>
      </c>
      <c r="V954" s="28" t="n"/>
      <c r="Z954">
        <f>IF($B954="","",IFERROR(VLOOKUP($B954,'Plan HC for CCA'!$A:$B,2,0),""))</f>
        <v/>
      </c>
      <c r="AA954">
        <f>IF(OR($B954="",$Z954=""),"",IF(N($M954)&lt;$Z954,"Delta","No Delta"))</f>
        <v/>
      </c>
      <c r="AB954">
        <f>IF(OR($B954="",$Z954=""),"",MAX(0,$Z954-N($M954)))</f>
        <v/>
      </c>
      <c r="AC954" s="46">
        <f>IF($B954="","",IFERROR(INDEX('CCA Util %'!$H:$H,MATCH($B954,'CCA Util %'!$E:$E,0)),""))</f>
        <v/>
      </c>
      <c r="AD954">
        <f>IF($B954="","",IFERROR(INDEX('CCA Util %'!$G:$G,MATCH($B954,'CCA Util %'!$E:$E,0)),""))</f>
        <v/>
      </c>
      <c r="AE954">
        <f>IF(OR($B954="",$U954=""),"",$U954&amp;" &amp; "&amp;IF(OR($AD954="",$AD954=0),"Util NA",$AD954&amp;" Util"))</f>
        <v/>
      </c>
    </row>
    <row r="955" ht="15.75" customHeight="1" s="42">
      <c r="A955" s="41" t="n"/>
      <c r="G955" s="38" t="n"/>
      <c r="H955" s="38" t="n"/>
      <c r="I955" s="38" t="n"/>
      <c r="J955" s="38" t="n"/>
      <c r="K955" s="38" t="n"/>
      <c r="L955" s="38" t="n"/>
      <c r="N955" s="36">
        <f>IF($B955="","",IF($C955="SUPERSTORE","Superstore","DH"))</f>
        <v/>
      </c>
      <c r="O955" s="36">
        <f>IF($B955="","",IFERROR(VLOOKUP($B955,Mapping!$A:$C,2,0),"Not Mapped"))</f>
        <v/>
      </c>
      <c r="P955" s="36">
        <f>IF($B955="","",IFERROR(VLOOKUP($B955,Mapping!$A:$C,3,0),"Not Mapped"))</f>
        <v/>
      </c>
      <c r="Q955" s="36">
        <f>IF($B955="","",IFERROR(VLOOKUP($O955,Leaders!$A:$B,2,0),"Not Mapped"))</f>
        <v/>
      </c>
      <c r="R955" s="36">
        <f>IF($B955="","",IF(COUNTIF(Exclusions!$A:$A,$B955)&gt;0,"Yes","No"))</f>
        <v/>
      </c>
      <c r="S955" s="38">
        <f>IF($B955="","",MIN(1,DAY($A955)/IF($N955="Superstore",Settings!$B$5,Settings!$B$4)))</f>
        <v/>
      </c>
      <c r="T955" s="38">
        <f>IF(OR($B955="",$G955="",$S955=0),"",$G955/$S955)</f>
        <v/>
      </c>
      <c r="U955" s="36">
        <f>IF($T955="","",IF($T955&lt;Settings!$B$8,"Critical",IF($T955&lt;Settings!$B$9,"Semi Critical","Non Critical")))</f>
        <v/>
      </c>
      <c r="V955" s="28" t="n"/>
      <c r="Z955">
        <f>IF($B955="","",IFERROR(VLOOKUP($B955,'Plan HC for CCA'!$A:$B,2,0),""))</f>
        <v/>
      </c>
      <c r="AA955">
        <f>IF(OR($B955="",$Z955=""),"",IF(N($M955)&lt;$Z955,"Delta","No Delta"))</f>
        <v/>
      </c>
      <c r="AB955">
        <f>IF(OR($B955="",$Z955=""),"",MAX(0,$Z955-N($M955)))</f>
        <v/>
      </c>
      <c r="AC955" s="46">
        <f>IF($B955="","",IFERROR(INDEX('CCA Util %'!$H:$H,MATCH($B955,'CCA Util %'!$E:$E,0)),""))</f>
        <v/>
      </c>
      <c r="AD955">
        <f>IF($B955="","",IFERROR(INDEX('CCA Util %'!$G:$G,MATCH($B955,'CCA Util %'!$E:$E,0)),""))</f>
        <v/>
      </c>
      <c r="AE955">
        <f>IF(OR($B955="",$U955=""),"",$U955&amp;" &amp; "&amp;IF(OR($AD955="",$AD955=0),"Util NA",$AD955&amp;" Util"))</f>
        <v/>
      </c>
    </row>
    <row r="956" ht="15.75" customHeight="1" s="42">
      <c r="A956" s="41" t="n"/>
      <c r="G956" s="38" t="n"/>
      <c r="H956" s="38" t="n"/>
      <c r="I956" s="38" t="n"/>
      <c r="J956" s="38" t="n"/>
      <c r="K956" s="38" t="n"/>
      <c r="L956" s="38" t="n"/>
      <c r="N956" s="36">
        <f>IF($B956="","",IF($C956="SUPERSTORE","Superstore","DH"))</f>
        <v/>
      </c>
      <c r="O956" s="36">
        <f>IF($B956="","",IFERROR(VLOOKUP($B956,Mapping!$A:$C,2,0),"Not Mapped"))</f>
        <v/>
      </c>
      <c r="P956" s="36">
        <f>IF($B956="","",IFERROR(VLOOKUP($B956,Mapping!$A:$C,3,0),"Not Mapped"))</f>
        <v/>
      </c>
      <c r="Q956" s="36">
        <f>IF($B956="","",IFERROR(VLOOKUP($O956,Leaders!$A:$B,2,0),"Not Mapped"))</f>
        <v/>
      </c>
      <c r="R956" s="36">
        <f>IF($B956="","",IF(COUNTIF(Exclusions!$A:$A,$B956)&gt;0,"Yes","No"))</f>
        <v/>
      </c>
      <c r="S956" s="38">
        <f>IF($B956="","",MIN(1,DAY($A956)/IF($N956="Superstore",Settings!$B$5,Settings!$B$4)))</f>
        <v/>
      </c>
      <c r="T956" s="38">
        <f>IF(OR($B956="",$G956="",$S956=0),"",$G956/$S956)</f>
        <v/>
      </c>
      <c r="U956" s="36">
        <f>IF($T956="","",IF($T956&lt;Settings!$B$8,"Critical",IF($T956&lt;Settings!$B$9,"Semi Critical","Non Critical")))</f>
        <v/>
      </c>
      <c r="V956" s="28" t="n"/>
      <c r="Z956">
        <f>IF($B956="","",IFERROR(VLOOKUP($B956,'Plan HC for CCA'!$A:$B,2,0),""))</f>
        <v/>
      </c>
      <c r="AA956">
        <f>IF(OR($B956="",$Z956=""),"",IF(N($M956)&lt;$Z956,"Delta","No Delta"))</f>
        <v/>
      </c>
      <c r="AB956">
        <f>IF(OR($B956="",$Z956=""),"",MAX(0,$Z956-N($M956)))</f>
        <v/>
      </c>
      <c r="AC956" s="46">
        <f>IF($B956="","",IFERROR(INDEX('CCA Util %'!$H:$H,MATCH($B956,'CCA Util %'!$E:$E,0)),""))</f>
        <v/>
      </c>
      <c r="AD956">
        <f>IF($B956="","",IFERROR(INDEX('CCA Util %'!$G:$G,MATCH($B956,'CCA Util %'!$E:$E,0)),""))</f>
        <v/>
      </c>
      <c r="AE956">
        <f>IF(OR($B956="",$U956=""),"",$U956&amp;" &amp; "&amp;IF(OR($AD956="",$AD956=0),"Util NA",$AD956&amp;" Util"))</f>
        <v/>
      </c>
    </row>
    <row r="957" ht="15.75" customHeight="1" s="42">
      <c r="A957" s="41" t="n"/>
      <c r="G957" s="38" t="n"/>
      <c r="H957" s="38" t="n"/>
      <c r="I957" s="38" t="n"/>
      <c r="J957" s="38" t="n"/>
      <c r="K957" s="38" t="n"/>
      <c r="L957" s="38" t="n"/>
      <c r="N957" s="36">
        <f>IF($B957="","",IF($C957="SUPERSTORE","Superstore","DH"))</f>
        <v/>
      </c>
      <c r="O957" s="36">
        <f>IF($B957="","",IFERROR(VLOOKUP($B957,Mapping!$A:$C,2,0),"Not Mapped"))</f>
        <v/>
      </c>
      <c r="P957" s="36">
        <f>IF($B957="","",IFERROR(VLOOKUP($B957,Mapping!$A:$C,3,0),"Not Mapped"))</f>
        <v/>
      </c>
      <c r="Q957" s="36">
        <f>IF($B957="","",IFERROR(VLOOKUP($O957,Leaders!$A:$B,2,0),"Not Mapped"))</f>
        <v/>
      </c>
      <c r="R957" s="36">
        <f>IF($B957="","",IF(COUNTIF(Exclusions!$A:$A,$B957)&gt;0,"Yes","No"))</f>
        <v/>
      </c>
      <c r="S957" s="38">
        <f>IF($B957="","",MIN(1,DAY($A957)/IF($N957="Superstore",Settings!$B$5,Settings!$B$4)))</f>
        <v/>
      </c>
      <c r="T957" s="38">
        <f>IF(OR($B957="",$G957="",$S957=0),"",$G957/$S957)</f>
        <v/>
      </c>
      <c r="U957" s="36">
        <f>IF($T957="","",IF($T957&lt;Settings!$B$8,"Critical",IF($T957&lt;Settings!$B$9,"Semi Critical","Non Critical")))</f>
        <v/>
      </c>
      <c r="V957" s="28" t="n"/>
      <c r="Z957">
        <f>IF($B957="","",IFERROR(VLOOKUP($B957,'Plan HC for CCA'!$A:$B,2,0),""))</f>
        <v/>
      </c>
      <c r="AA957">
        <f>IF(OR($B957="",$Z957=""),"",IF(N($M957)&lt;$Z957,"Delta","No Delta"))</f>
        <v/>
      </c>
      <c r="AB957">
        <f>IF(OR($B957="",$Z957=""),"",MAX(0,$Z957-N($M957)))</f>
        <v/>
      </c>
      <c r="AC957" s="46">
        <f>IF($B957="","",IFERROR(INDEX('CCA Util %'!$H:$H,MATCH($B957,'CCA Util %'!$E:$E,0)),""))</f>
        <v/>
      </c>
      <c r="AD957">
        <f>IF($B957="","",IFERROR(INDEX('CCA Util %'!$G:$G,MATCH($B957,'CCA Util %'!$E:$E,0)),""))</f>
        <v/>
      </c>
      <c r="AE957">
        <f>IF(OR($B957="",$U957=""),"",$U957&amp;" &amp; "&amp;IF(OR($AD957="",$AD957=0),"Util NA",$AD957&amp;" Util"))</f>
        <v/>
      </c>
    </row>
    <row r="958" ht="15.75" customHeight="1" s="42">
      <c r="A958" s="41" t="n"/>
      <c r="G958" s="38" t="n"/>
      <c r="H958" s="38" t="n"/>
      <c r="I958" s="38" t="n"/>
      <c r="J958" s="38" t="n"/>
      <c r="K958" s="38" t="n"/>
      <c r="L958" s="38" t="n"/>
      <c r="N958" s="36">
        <f>IF($B958="","",IF($C958="SUPERSTORE","Superstore","DH"))</f>
        <v/>
      </c>
      <c r="O958" s="36">
        <f>IF($B958="","",IFERROR(VLOOKUP($B958,Mapping!$A:$C,2,0),"Not Mapped"))</f>
        <v/>
      </c>
      <c r="P958" s="36">
        <f>IF($B958="","",IFERROR(VLOOKUP($B958,Mapping!$A:$C,3,0),"Not Mapped"))</f>
        <v/>
      </c>
      <c r="Q958" s="36">
        <f>IF($B958="","",IFERROR(VLOOKUP($O958,Leaders!$A:$B,2,0),"Not Mapped"))</f>
        <v/>
      </c>
      <c r="R958" s="36">
        <f>IF($B958="","",IF(COUNTIF(Exclusions!$A:$A,$B958)&gt;0,"Yes","No"))</f>
        <v/>
      </c>
      <c r="S958" s="38">
        <f>IF($B958="","",MIN(1,DAY($A958)/IF($N958="Superstore",Settings!$B$5,Settings!$B$4)))</f>
        <v/>
      </c>
      <c r="T958" s="38">
        <f>IF(OR($B958="",$G958="",$S958=0),"",$G958/$S958)</f>
        <v/>
      </c>
      <c r="U958" s="36">
        <f>IF($T958="","",IF($T958&lt;Settings!$B$8,"Critical",IF($T958&lt;Settings!$B$9,"Semi Critical","Non Critical")))</f>
        <v/>
      </c>
      <c r="V958" s="28" t="n"/>
      <c r="Z958">
        <f>IF($B958="","",IFERROR(VLOOKUP($B958,'Plan HC for CCA'!$A:$B,2,0),""))</f>
        <v/>
      </c>
      <c r="AA958">
        <f>IF(OR($B958="",$Z958=""),"",IF(N($M958)&lt;$Z958,"Delta","No Delta"))</f>
        <v/>
      </c>
      <c r="AB958">
        <f>IF(OR($B958="",$Z958=""),"",MAX(0,$Z958-N($M958)))</f>
        <v/>
      </c>
      <c r="AC958" s="46">
        <f>IF($B958="","",IFERROR(INDEX('CCA Util %'!$H:$H,MATCH($B958,'CCA Util %'!$E:$E,0)),""))</f>
        <v/>
      </c>
      <c r="AD958">
        <f>IF($B958="","",IFERROR(INDEX('CCA Util %'!$G:$G,MATCH($B958,'CCA Util %'!$E:$E,0)),""))</f>
        <v/>
      </c>
      <c r="AE958">
        <f>IF(OR($B958="",$U958=""),"",$U958&amp;" &amp; "&amp;IF(OR($AD958="",$AD958=0),"Util NA",$AD958&amp;" Util"))</f>
        <v/>
      </c>
    </row>
    <row r="959" ht="15.75" customHeight="1" s="42">
      <c r="A959" s="41" t="n"/>
      <c r="G959" s="38" t="n"/>
      <c r="H959" s="38" t="n"/>
      <c r="I959" s="38" t="n"/>
      <c r="J959" s="38" t="n"/>
      <c r="K959" s="38" t="n"/>
      <c r="L959" s="38" t="n"/>
      <c r="N959" s="36">
        <f>IF($B959="","",IF($C959="SUPERSTORE","Superstore","DH"))</f>
        <v/>
      </c>
      <c r="O959" s="36">
        <f>IF($B959="","",IFERROR(VLOOKUP($B959,Mapping!$A:$C,2,0),"Not Mapped"))</f>
        <v/>
      </c>
      <c r="P959" s="36">
        <f>IF($B959="","",IFERROR(VLOOKUP($B959,Mapping!$A:$C,3,0),"Not Mapped"))</f>
        <v/>
      </c>
      <c r="Q959" s="36">
        <f>IF($B959="","",IFERROR(VLOOKUP($O959,Leaders!$A:$B,2,0),"Not Mapped"))</f>
        <v/>
      </c>
      <c r="R959" s="36">
        <f>IF($B959="","",IF(COUNTIF(Exclusions!$A:$A,$B959)&gt;0,"Yes","No"))</f>
        <v/>
      </c>
      <c r="S959" s="38">
        <f>IF($B959="","",MIN(1,DAY($A959)/IF($N959="Superstore",Settings!$B$5,Settings!$B$4)))</f>
        <v/>
      </c>
      <c r="T959" s="38">
        <f>IF(OR($B959="",$G959="",$S959=0),"",$G959/$S959)</f>
        <v/>
      </c>
      <c r="U959" s="36">
        <f>IF($T959="","",IF($T959&lt;Settings!$B$8,"Critical",IF($T959&lt;Settings!$B$9,"Semi Critical","Non Critical")))</f>
        <v/>
      </c>
      <c r="V959" s="28" t="n"/>
      <c r="Z959">
        <f>IF($B959="","",IFERROR(VLOOKUP($B959,'Plan HC for CCA'!$A:$B,2,0),""))</f>
        <v/>
      </c>
      <c r="AA959">
        <f>IF(OR($B959="",$Z959=""),"",IF(N($M959)&lt;$Z959,"Delta","No Delta"))</f>
        <v/>
      </c>
      <c r="AB959">
        <f>IF(OR($B959="",$Z959=""),"",MAX(0,$Z959-N($M959)))</f>
        <v/>
      </c>
      <c r="AC959" s="46">
        <f>IF($B959="","",IFERROR(INDEX('CCA Util %'!$H:$H,MATCH($B959,'CCA Util %'!$E:$E,0)),""))</f>
        <v/>
      </c>
      <c r="AD959">
        <f>IF($B959="","",IFERROR(INDEX('CCA Util %'!$G:$G,MATCH($B959,'CCA Util %'!$E:$E,0)),""))</f>
        <v/>
      </c>
      <c r="AE959">
        <f>IF(OR($B959="",$U959=""),"",$U959&amp;" &amp; "&amp;IF(OR($AD959="",$AD959=0),"Util NA",$AD959&amp;" Util"))</f>
        <v/>
      </c>
    </row>
    <row r="960" ht="15.75" customHeight="1" s="42">
      <c r="A960" s="41" t="n"/>
      <c r="G960" s="38" t="n"/>
      <c r="H960" s="38" t="n"/>
      <c r="I960" s="38" t="n"/>
      <c r="J960" s="38" t="n"/>
      <c r="K960" s="38" t="n"/>
      <c r="L960" s="38" t="n"/>
      <c r="N960" s="36">
        <f>IF($B960="","",IF($C960="SUPERSTORE","Superstore","DH"))</f>
        <v/>
      </c>
      <c r="O960" s="36">
        <f>IF($B960="","",IFERROR(VLOOKUP($B960,Mapping!$A:$C,2,0),"Not Mapped"))</f>
        <v/>
      </c>
      <c r="P960" s="36">
        <f>IF($B960="","",IFERROR(VLOOKUP($B960,Mapping!$A:$C,3,0),"Not Mapped"))</f>
        <v/>
      </c>
      <c r="Q960" s="36">
        <f>IF($B960="","",IFERROR(VLOOKUP($O960,Leaders!$A:$B,2,0),"Not Mapped"))</f>
        <v/>
      </c>
      <c r="R960" s="36">
        <f>IF($B960="","",IF(COUNTIF(Exclusions!$A:$A,$B960)&gt;0,"Yes","No"))</f>
        <v/>
      </c>
      <c r="S960" s="38">
        <f>IF($B960="","",MIN(1,DAY($A960)/IF($N960="Superstore",Settings!$B$5,Settings!$B$4)))</f>
        <v/>
      </c>
      <c r="T960" s="38">
        <f>IF(OR($B960="",$G960="",$S960=0),"",$G960/$S960)</f>
        <v/>
      </c>
      <c r="U960" s="36">
        <f>IF($T960="","",IF($T960&lt;Settings!$B$8,"Critical",IF($T960&lt;Settings!$B$9,"Semi Critical","Non Critical")))</f>
        <v/>
      </c>
      <c r="V960" s="28" t="n"/>
      <c r="Z960">
        <f>IF($B960="","",IFERROR(VLOOKUP($B960,'Plan HC for CCA'!$A:$B,2,0),""))</f>
        <v/>
      </c>
      <c r="AA960">
        <f>IF(OR($B960="",$Z960=""),"",IF(N($M960)&lt;$Z960,"Delta","No Delta"))</f>
        <v/>
      </c>
      <c r="AB960">
        <f>IF(OR($B960="",$Z960=""),"",MAX(0,$Z960-N($M960)))</f>
        <v/>
      </c>
      <c r="AC960" s="46">
        <f>IF($B960="","",IFERROR(INDEX('CCA Util %'!$H:$H,MATCH($B960,'CCA Util %'!$E:$E,0)),""))</f>
        <v/>
      </c>
      <c r="AD960">
        <f>IF($B960="","",IFERROR(INDEX('CCA Util %'!$G:$G,MATCH($B960,'CCA Util %'!$E:$E,0)),""))</f>
        <v/>
      </c>
      <c r="AE960">
        <f>IF(OR($B960="",$U960=""),"",$U960&amp;" &amp; "&amp;IF(OR($AD960="",$AD960=0),"Util NA",$AD960&amp;" Util"))</f>
        <v/>
      </c>
    </row>
    <row r="961" ht="15.75" customHeight="1" s="42">
      <c r="A961" s="41" t="n"/>
      <c r="G961" s="38" t="n"/>
      <c r="H961" s="38" t="n"/>
      <c r="I961" s="38" t="n"/>
      <c r="J961" s="38" t="n"/>
      <c r="K961" s="38" t="n"/>
      <c r="L961" s="38" t="n"/>
      <c r="N961" s="36">
        <f>IF($B961="","",IF($C961="SUPERSTORE","Superstore","DH"))</f>
        <v/>
      </c>
      <c r="O961" s="36">
        <f>IF($B961="","",IFERROR(VLOOKUP($B961,Mapping!$A:$C,2,0),"Not Mapped"))</f>
        <v/>
      </c>
      <c r="P961" s="36">
        <f>IF($B961="","",IFERROR(VLOOKUP($B961,Mapping!$A:$C,3,0),"Not Mapped"))</f>
        <v/>
      </c>
      <c r="Q961" s="36">
        <f>IF($B961="","",IFERROR(VLOOKUP($O961,Leaders!$A:$B,2,0),"Not Mapped"))</f>
        <v/>
      </c>
      <c r="R961" s="36">
        <f>IF($B961="","",IF(COUNTIF(Exclusions!$A:$A,$B961)&gt;0,"Yes","No"))</f>
        <v/>
      </c>
      <c r="S961" s="38">
        <f>IF($B961="","",MIN(1,DAY($A961)/IF($N961="Superstore",Settings!$B$5,Settings!$B$4)))</f>
        <v/>
      </c>
      <c r="T961" s="38">
        <f>IF(OR($B961="",$G961="",$S961=0),"",$G961/$S961)</f>
        <v/>
      </c>
      <c r="U961" s="36">
        <f>IF($T961="","",IF($T961&lt;Settings!$B$8,"Critical",IF($T961&lt;Settings!$B$9,"Semi Critical","Non Critical")))</f>
        <v/>
      </c>
      <c r="V961" s="28" t="n"/>
      <c r="Z961">
        <f>IF($B961="","",IFERROR(VLOOKUP($B961,'Plan HC for CCA'!$A:$B,2,0),""))</f>
        <v/>
      </c>
      <c r="AA961">
        <f>IF(OR($B961="",$Z961=""),"",IF(N($M961)&lt;$Z961,"Delta","No Delta"))</f>
        <v/>
      </c>
      <c r="AB961">
        <f>IF(OR($B961="",$Z961=""),"",MAX(0,$Z961-N($M961)))</f>
        <v/>
      </c>
      <c r="AC961" s="46">
        <f>IF($B961="","",IFERROR(INDEX('CCA Util %'!$H:$H,MATCH($B961,'CCA Util %'!$E:$E,0)),""))</f>
        <v/>
      </c>
      <c r="AD961">
        <f>IF($B961="","",IFERROR(INDEX('CCA Util %'!$G:$G,MATCH($B961,'CCA Util %'!$E:$E,0)),""))</f>
        <v/>
      </c>
      <c r="AE961">
        <f>IF(OR($B961="",$U961=""),"",$U961&amp;" &amp; "&amp;IF(OR($AD961="",$AD961=0),"Util NA",$AD961&amp;" Util"))</f>
        <v/>
      </c>
    </row>
    <row r="962" ht="15.75" customHeight="1" s="42">
      <c r="A962" s="41" t="n"/>
      <c r="G962" s="38" t="n"/>
      <c r="H962" s="38" t="n"/>
      <c r="I962" s="38" t="n"/>
      <c r="J962" s="38" t="n"/>
      <c r="K962" s="38" t="n"/>
      <c r="L962" s="38" t="n"/>
      <c r="N962" s="36">
        <f>IF($B962="","",IF($C962="SUPERSTORE","Superstore","DH"))</f>
        <v/>
      </c>
      <c r="O962" s="36">
        <f>IF($B962="","",IFERROR(VLOOKUP($B962,Mapping!$A:$C,2,0),"Not Mapped"))</f>
        <v/>
      </c>
      <c r="P962" s="36">
        <f>IF($B962="","",IFERROR(VLOOKUP($B962,Mapping!$A:$C,3,0),"Not Mapped"))</f>
        <v/>
      </c>
      <c r="Q962" s="36">
        <f>IF($B962="","",IFERROR(VLOOKUP($O962,Leaders!$A:$B,2,0),"Not Mapped"))</f>
        <v/>
      </c>
      <c r="R962" s="36">
        <f>IF($B962="","",IF(COUNTIF(Exclusions!$A:$A,$B962)&gt;0,"Yes","No"))</f>
        <v/>
      </c>
      <c r="S962" s="38">
        <f>IF($B962="","",MIN(1,DAY($A962)/IF($N962="Superstore",Settings!$B$5,Settings!$B$4)))</f>
        <v/>
      </c>
      <c r="T962" s="38">
        <f>IF(OR($B962="",$G962="",$S962=0),"",$G962/$S962)</f>
        <v/>
      </c>
      <c r="U962" s="36">
        <f>IF($T962="","",IF($T962&lt;Settings!$B$8,"Critical",IF($T962&lt;Settings!$B$9,"Semi Critical","Non Critical")))</f>
        <v/>
      </c>
      <c r="V962" s="28" t="n"/>
      <c r="Z962">
        <f>IF($B962="","",IFERROR(VLOOKUP($B962,'Plan HC for CCA'!$A:$B,2,0),""))</f>
        <v/>
      </c>
      <c r="AA962">
        <f>IF(OR($B962="",$Z962=""),"",IF(N($M962)&lt;$Z962,"Delta","No Delta"))</f>
        <v/>
      </c>
      <c r="AB962">
        <f>IF(OR($B962="",$Z962=""),"",MAX(0,$Z962-N($M962)))</f>
        <v/>
      </c>
      <c r="AC962" s="46">
        <f>IF($B962="","",IFERROR(INDEX('CCA Util %'!$H:$H,MATCH($B962,'CCA Util %'!$E:$E,0)),""))</f>
        <v/>
      </c>
      <c r="AD962">
        <f>IF($B962="","",IFERROR(INDEX('CCA Util %'!$G:$G,MATCH($B962,'CCA Util %'!$E:$E,0)),""))</f>
        <v/>
      </c>
      <c r="AE962">
        <f>IF(OR($B962="",$U962=""),"",$U962&amp;" &amp; "&amp;IF(OR($AD962="",$AD962=0),"Util NA",$AD962&amp;" Util"))</f>
        <v/>
      </c>
    </row>
    <row r="963" ht="15.75" customHeight="1" s="42">
      <c r="A963" s="41" t="n"/>
      <c r="G963" s="38" t="n"/>
      <c r="H963" s="38" t="n"/>
      <c r="I963" s="38" t="n"/>
      <c r="J963" s="38" t="n"/>
      <c r="K963" s="38" t="n"/>
      <c r="L963" s="38" t="n"/>
      <c r="N963" s="36">
        <f>IF($B963="","",IF($C963="SUPERSTORE","Superstore","DH"))</f>
        <v/>
      </c>
      <c r="O963" s="36">
        <f>IF($B963="","",IFERROR(VLOOKUP($B963,Mapping!$A:$C,2,0),"Not Mapped"))</f>
        <v/>
      </c>
      <c r="P963" s="36">
        <f>IF($B963="","",IFERROR(VLOOKUP($B963,Mapping!$A:$C,3,0),"Not Mapped"))</f>
        <v/>
      </c>
      <c r="Q963" s="36">
        <f>IF($B963="","",IFERROR(VLOOKUP($O963,Leaders!$A:$B,2,0),"Not Mapped"))</f>
        <v/>
      </c>
      <c r="R963" s="36">
        <f>IF($B963="","",IF(COUNTIF(Exclusions!$A:$A,$B963)&gt;0,"Yes","No"))</f>
        <v/>
      </c>
      <c r="S963" s="38">
        <f>IF($B963="","",MIN(1,DAY($A963)/IF($N963="Superstore",Settings!$B$5,Settings!$B$4)))</f>
        <v/>
      </c>
      <c r="T963" s="38">
        <f>IF(OR($B963="",$G963="",$S963=0),"",$G963/$S963)</f>
        <v/>
      </c>
      <c r="U963" s="36">
        <f>IF($T963="","",IF($T963&lt;Settings!$B$8,"Critical",IF($T963&lt;Settings!$B$9,"Semi Critical","Non Critical")))</f>
        <v/>
      </c>
      <c r="V963" s="28" t="n"/>
      <c r="Z963">
        <f>IF($B963="","",IFERROR(VLOOKUP($B963,'Plan HC for CCA'!$A:$B,2,0),""))</f>
        <v/>
      </c>
      <c r="AA963">
        <f>IF(OR($B963="",$Z963=""),"",IF(N($M963)&lt;$Z963,"Delta","No Delta"))</f>
        <v/>
      </c>
      <c r="AB963">
        <f>IF(OR($B963="",$Z963=""),"",MAX(0,$Z963-N($M963)))</f>
        <v/>
      </c>
      <c r="AC963" s="46">
        <f>IF($B963="","",IFERROR(INDEX('CCA Util %'!$H:$H,MATCH($B963,'CCA Util %'!$E:$E,0)),""))</f>
        <v/>
      </c>
      <c r="AD963">
        <f>IF($B963="","",IFERROR(INDEX('CCA Util %'!$G:$G,MATCH($B963,'CCA Util %'!$E:$E,0)),""))</f>
        <v/>
      </c>
      <c r="AE963">
        <f>IF(OR($B963="",$U963=""),"",$U963&amp;" &amp; "&amp;IF(OR($AD963="",$AD963=0),"Util NA",$AD963&amp;" Util"))</f>
        <v/>
      </c>
    </row>
    <row r="964" ht="15.75" customHeight="1" s="42">
      <c r="A964" s="41" t="n"/>
      <c r="G964" s="38" t="n"/>
      <c r="H964" s="38" t="n"/>
      <c r="I964" s="38" t="n"/>
      <c r="J964" s="38" t="n"/>
      <c r="K964" s="38" t="n"/>
      <c r="L964" s="38" t="n"/>
      <c r="N964" s="36">
        <f>IF($B964="","",IF($C964="SUPERSTORE","Superstore","DH"))</f>
        <v/>
      </c>
      <c r="O964" s="36">
        <f>IF($B964="","",IFERROR(VLOOKUP($B964,Mapping!$A:$C,2,0),"Not Mapped"))</f>
        <v/>
      </c>
      <c r="P964" s="36">
        <f>IF($B964="","",IFERROR(VLOOKUP($B964,Mapping!$A:$C,3,0),"Not Mapped"))</f>
        <v/>
      </c>
      <c r="Q964" s="36">
        <f>IF($B964="","",IFERROR(VLOOKUP($O964,Leaders!$A:$B,2,0),"Not Mapped"))</f>
        <v/>
      </c>
      <c r="R964" s="36">
        <f>IF($B964="","",IF(COUNTIF(Exclusions!$A:$A,$B964)&gt;0,"Yes","No"))</f>
        <v/>
      </c>
      <c r="S964" s="38">
        <f>IF($B964="","",MIN(1,DAY($A964)/IF($N964="Superstore",Settings!$B$5,Settings!$B$4)))</f>
        <v/>
      </c>
      <c r="T964" s="38">
        <f>IF(OR($B964="",$G964="",$S964=0),"",$G964/$S964)</f>
        <v/>
      </c>
      <c r="U964" s="36">
        <f>IF($T964="","",IF($T964&lt;Settings!$B$8,"Critical",IF($T964&lt;Settings!$B$9,"Semi Critical","Non Critical")))</f>
        <v/>
      </c>
      <c r="V964" s="28" t="n"/>
      <c r="Z964">
        <f>IF($B964="","",IFERROR(VLOOKUP($B964,'Plan HC for CCA'!$A:$B,2,0),""))</f>
        <v/>
      </c>
      <c r="AA964">
        <f>IF(OR($B964="",$Z964=""),"",IF(N($M964)&lt;$Z964,"Delta","No Delta"))</f>
        <v/>
      </c>
      <c r="AB964">
        <f>IF(OR($B964="",$Z964=""),"",MAX(0,$Z964-N($M964)))</f>
        <v/>
      </c>
      <c r="AC964" s="46">
        <f>IF($B964="","",IFERROR(INDEX('CCA Util %'!$H:$H,MATCH($B964,'CCA Util %'!$E:$E,0)),""))</f>
        <v/>
      </c>
      <c r="AD964">
        <f>IF($B964="","",IFERROR(INDEX('CCA Util %'!$G:$G,MATCH($B964,'CCA Util %'!$E:$E,0)),""))</f>
        <v/>
      </c>
      <c r="AE964">
        <f>IF(OR($B964="",$U964=""),"",$U964&amp;" &amp; "&amp;IF(OR($AD964="",$AD964=0),"Util NA",$AD964&amp;" Util"))</f>
        <v/>
      </c>
    </row>
    <row r="965" ht="15.75" customHeight="1" s="42">
      <c r="A965" s="41" t="n"/>
      <c r="G965" s="38" t="n"/>
      <c r="H965" s="38" t="n"/>
      <c r="I965" s="38" t="n"/>
      <c r="J965" s="38" t="n"/>
      <c r="K965" s="38" t="n"/>
      <c r="L965" s="38" t="n"/>
      <c r="N965" s="36">
        <f>IF($B965="","",IF($C965="SUPERSTORE","Superstore","DH"))</f>
        <v/>
      </c>
      <c r="O965" s="36">
        <f>IF($B965="","",IFERROR(VLOOKUP($B965,Mapping!$A:$C,2,0),"Not Mapped"))</f>
        <v/>
      </c>
      <c r="P965" s="36">
        <f>IF($B965="","",IFERROR(VLOOKUP($B965,Mapping!$A:$C,3,0),"Not Mapped"))</f>
        <v/>
      </c>
      <c r="Q965" s="36">
        <f>IF($B965="","",IFERROR(VLOOKUP($O965,Leaders!$A:$B,2,0),"Not Mapped"))</f>
        <v/>
      </c>
      <c r="R965" s="36">
        <f>IF($B965="","",IF(COUNTIF(Exclusions!$A:$A,$B965)&gt;0,"Yes","No"))</f>
        <v/>
      </c>
      <c r="S965" s="38">
        <f>IF($B965="","",MIN(1,DAY($A965)/IF($N965="Superstore",Settings!$B$5,Settings!$B$4)))</f>
        <v/>
      </c>
      <c r="T965" s="38">
        <f>IF(OR($B965="",$G965="",$S965=0),"",$G965/$S965)</f>
        <v/>
      </c>
      <c r="U965" s="36">
        <f>IF($T965="","",IF($T965&lt;Settings!$B$8,"Critical",IF($T965&lt;Settings!$B$9,"Semi Critical","Non Critical")))</f>
        <v/>
      </c>
      <c r="V965" s="28" t="n"/>
      <c r="Z965">
        <f>IF($B965="","",IFERROR(VLOOKUP($B965,'Plan HC for CCA'!$A:$B,2,0),""))</f>
        <v/>
      </c>
      <c r="AA965">
        <f>IF(OR($B965="",$Z965=""),"",IF(N($M965)&lt;$Z965,"Delta","No Delta"))</f>
        <v/>
      </c>
      <c r="AB965">
        <f>IF(OR($B965="",$Z965=""),"",MAX(0,$Z965-N($M965)))</f>
        <v/>
      </c>
      <c r="AC965" s="46">
        <f>IF($B965="","",IFERROR(INDEX('CCA Util %'!$H:$H,MATCH($B965,'CCA Util %'!$E:$E,0)),""))</f>
        <v/>
      </c>
      <c r="AD965">
        <f>IF($B965="","",IFERROR(INDEX('CCA Util %'!$G:$G,MATCH($B965,'CCA Util %'!$E:$E,0)),""))</f>
        <v/>
      </c>
      <c r="AE965">
        <f>IF(OR($B965="",$U965=""),"",$U965&amp;" &amp; "&amp;IF(OR($AD965="",$AD965=0),"Util NA",$AD965&amp;" Util"))</f>
        <v/>
      </c>
    </row>
    <row r="966" ht="15.75" customHeight="1" s="42">
      <c r="A966" s="41" t="n"/>
      <c r="G966" s="38" t="n"/>
      <c r="H966" s="38" t="n"/>
      <c r="I966" s="38" t="n"/>
      <c r="J966" s="38" t="n"/>
      <c r="K966" s="38" t="n"/>
      <c r="L966" s="38" t="n"/>
      <c r="N966" s="36">
        <f>IF($B966="","",IF($C966="SUPERSTORE","Superstore","DH"))</f>
        <v/>
      </c>
      <c r="O966" s="36">
        <f>IF($B966="","",IFERROR(VLOOKUP($B966,Mapping!$A:$C,2,0),"Not Mapped"))</f>
        <v/>
      </c>
      <c r="P966" s="36">
        <f>IF($B966="","",IFERROR(VLOOKUP($B966,Mapping!$A:$C,3,0),"Not Mapped"))</f>
        <v/>
      </c>
      <c r="Q966" s="36">
        <f>IF($B966="","",IFERROR(VLOOKUP($O966,Leaders!$A:$B,2,0),"Not Mapped"))</f>
        <v/>
      </c>
      <c r="R966" s="36">
        <f>IF($B966="","",IF(COUNTIF(Exclusions!$A:$A,$B966)&gt;0,"Yes","No"))</f>
        <v/>
      </c>
      <c r="S966" s="38">
        <f>IF($B966="","",MIN(1,DAY($A966)/IF($N966="Superstore",Settings!$B$5,Settings!$B$4)))</f>
        <v/>
      </c>
      <c r="T966" s="38">
        <f>IF(OR($B966="",$G966="",$S966=0),"",$G966/$S966)</f>
        <v/>
      </c>
      <c r="U966" s="36">
        <f>IF($T966="","",IF($T966&lt;Settings!$B$8,"Critical",IF($T966&lt;Settings!$B$9,"Semi Critical","Non Critical")))</f>
        <v/>
      </c>
      <c r="V966" s="28" t="n"/>
      <c r="Z966">
        <f>IF($B966="","",IFERROR(VLOOKUP($B966,'Plan HC for CCA'!$A:$B,2,0),""))</f>
        <v/>
      </c>
      <c r="AA966">
        <f>IF(OR($B966="",$Z966=""),"",IF(N($M966)&lt;$Z966,"Delta","No Delta"))</f>
        <v/>
      </c>
      <c r="AB966">
        <f>IF(OR($B966="",$Z966=""),"",MAX(0,$Z966-N($M966)))</f>
        <v/>
      </c>
      <c r="AC966" s="46">
        <f>IF($B966="","",IFERROR(INDEX('CCA Util %'!$H:$H,MATCH($B966,'CCA Util %'!$E:$E,0)),""))</f>
        <v/>
      </c>
      <c r="AD966">
        <f>IF($B966="","",IFERROR(INDEX('CCA Util %'!$G:$G,MATCH($B966,'CCA Util %'!$E:$E,0)),""))</f>
        <v/>
      </c>
      <c r="AE966">
        <f>IF(OR($B966="",$U966=""),"",$U966&amp;" &amp; "&amp;IF(OR($AD966="",$AD966=0),"Util NA",$AD966&amp;" Util"))</f>
        <v/>
      </c>
    </row>
    <row r="967" ht="15.75" customHeight="1" s="42">
      <c r="A967" s="41" t="n"/>
      <c r="G967" s="38" t="n"/>
      <c r="H967" s="38" t="n"/>
      <c r="I967" s="38" t="n"/>
      <c r="J967" s="38" t="n"/>
      <c r="K967" s="38" t="n"/>
      <c r="L967" s="38" t="n"/>
      <c r="N967" s="36">
        <f>IF($B967="","",IF($C967="SUPERSTORE","Superstore","DH"))</f>
        <v/>
      </c>
      <c r="O967" s="36">
        <f>IF($B967="","",IFERROR(VLOOKUP($B967,Mapping!$A:$C,2,0),"Not Mapped"))</f>
        <v/>
      </c>
      <c r="P967" s="36">
        <f>IF($B967="","",IFERROR(VLOOKUP($B967,Mapping!$A:$C,3,0),"Not Mapped"))</f>
        <v/>
      </c>
      <c r="Q967" s="36">
        <f>IF($B967="","",IFERROR(VLOOKUP($O967,Leaders!$A:$B,2,0),"Not Mapped"))</f>
        <v/>
      </c>
      <c r="R967" s="36">
        <f>IF($B967="","",IF(COUNTIF(Exclusions!$A:$A,$B967)&gt;0,"Yes","No"))</f>
        <v/>
      </c>
      <c r="S967" s="38">
        <f>IF($B967="","",MIN(1,DAY($A967)/IF($N967="Superstore",Settings!$B$5,Settings!$B$4)))</f>
        <v/>
      </c>
      <c r="T967" s="38">
        <f>IF(OR($B967="",$G967="",$S967=0),"",$G967/$S967)</f>
        <v/>
      </c>
      <c r="U967" s="36">
        <f>IF($T967="","",IF($T967&lt;Settings!$B$8,"Critical",IF($T967&lt;Settings!$B$9,"Semi Critical","Non Critical")))</f>
        <v/>
      </c>
      <c r="V967" s="28" t="n"/>
      <c r="Z967">
        <f>IF($B967="","",IFERROR(VLOOKUP($B967,'Plan HC for CCA'!$A:$B,2,0),""))</f>
        <v/>
      </c>
      <c r="AA967">
        <f>IF(OR($B967="",$Z967=""),"",IF(N($M967)&lt;$Z967,"Delta","No Delta"))</f>
        <v/>
      </c>
      <c r="AB967">
        <f>IF(OR($B967="",$Z967=""),"",MAX(0,$Z967-N($M967)))</f>
        <v/>
      </c>
      <c r="AC967" s="46">
        <f>IF($B967="","",IFERROR(INDEX('CCA Util %'!$H:$H,MATCH($B967,'CCA Util %'!$E:$E,0)),""))</f>
        <v/>
      </c>
      <c r="AD967">
        <f>IF($B967="","",IFERROR(INDEX('CCA Util %'!$G:$G,MATCH($B967,'CCA Util %'!$E:$E,0)),""))</f>
        <v/>
      </c>
      <c r="AE967">
        <f>IF(OR($B967="",$U967=""),"",$U967&amp;" &amp; "&amp;IF(OR($AD967="",$AD967=0),"Util NA",$AD967&amp;" Util"))</f>
        <v/>
      </c>
    </row>
    <row r="968" ht="15.75" customHeight="1" s="42">
      <c r="A968" s="41" t="n"/>
      <c r="G968" s="38" t="n"/>
      <c r="H968" s="38" t="n"/>
      <c r="I968" s="38" t="n"/>
      <c r="J968" s="38" t="n"/>
      <c r="K968" s="38" t="n"/>
      <c r="L968" s="38" t="n"/>
      <c r="N968" s="36">
        <f>IF($B968="","",IF($C968="SUPERSTORE","Superstore","DH"))</f>
        <v/>
      </c>
      <c r="O968" s="36">
        <f>IF($B968="","",IFERROR(VLOOKUP($B968,Mapping!$A:$C,2,0),"Not Mapped"))</f>
        <v/>
      </c>
      <c r="P968" s="36">
        <f>IF($B968="","",IFERROR(VLOOKUP($B968,Mapping!$A:$C,3,0),"Not Mapped"))</f>
        <v/>
      </c>
      <c r="Q968" s="36">
        <f>IF($B968="","",IFERROR(VLOOKUP($O968,Leaders!$A:$B,2,0),"Not Mapped"))</f>
        <v/>
      </c>
      <c r="R968" s="36">
        <f>IF($B968="","",IF(COUNTIF(Exclusions!$A:$A,$B968)&gt;0,"Yes","No"))</f>
        <v/>
      </c>
      <c r="S968" s="38">
        <f>IF($B968="","",MIN(1,DAY($A968)/IF($N968="Superstore",Settings!$B$5,Settings!$B$4)))</f>
        <v/>
      </c>
      <c r="T968" s="38">
        <f>IF(OR($B968="",$G968="",$S968=0),"",$G968/$S968)</f>
        <v/>
      </c>
      <c r="U968" s="36">
        <f>IF($T968="","",IF($T968&lt;Settings!$B$8,"Critical",IF($T968&lt;Settings!$B$9,"Semi Critical","Non Critical")))</f>
        <v/>
      </c>
      <c r="V968" s="28" t="n"/>
      <c r="Z968">
        <f>IF($B968="","",IFERROR(VLOOKUP($B968,'Plan HC for CCA'!$A:$B,2,0),""))</f>
        <v/>
      </c>
      <c r="AA968">
        <f>IF(OR($B968="",$Z968=""),"",IF(N($M968)&lt;$Z968,"Delta","No Delta"))</f>
        <v/>
      </c>
      <c r="AB968">
        <f>IF(OR($B968="",$Z968=""),"",MAX(0,$Z968-N($M968)))</f>
        <v/>
      </c>
      <c r="AC968" s="46">
        <f>IF($B968="","",IFERROR(INDEX('CCA Util %'!$H:$H,MATCH($B968,'CCA Util %'!$E:$E,0)),""))</f>
        <v/>
      </c>
      <c r="AD968">
        <f>IF($B968="","",IFERROR(INDEX('CCA Util %'!$G:$G,MATCH($B968,'CCA Util %'!$E:$E,0)),""))</f>
        <v/>
      </c>
      <c r="AE968">
        <f>IF(OR($B968="",$U968=""),"",$U968&amp;" &amp; "&amp;IF(OR($AD968="",$AD968=0),"Util NA",$AD968&amp;" Util"))</f>
        <v/>
      </c>
    </row>
    <row r="969" ht="15.75" customHeight="1" s="42">
      <c r="A969" s="41" t="n"/>
      <c r="G969" s="38" t="n"/>
      <c r="H969" s="38" t="n"/>
      <c r="I969" s="38" t="n"/>
      <c r="J969" s="38" t="n"/>
      <c r="K969" s="38" t="n"/>
      <c r="L969" s="38" t="n"/>
      <c r="N969" s="36">
        <f>IF($B969="","",IF($C969="SUPERSTORE","Superstore","DH"))</f>
        <v/>
      </c>
      <c r="O969" s="36">
        <f>IF($B969="","",IFERROR(VLOOKUP($B969,Mapping!$A:$C,2,0),"Not Mapped"))</f>
        <v/>
      </c>
      <c r="P969" s="36">
        <f>IF($B969="","",IFERROR(VLOOKUP($B969,Mapping!$A:$C,3,0),"Not Mapped"))</f>
        <v/>
      </c>
      <c r="Q969" s="36">
        <f>IF($B969="","",IFERROR(VLOOKUP($O969,Leaders!$A:$B,2,0),"Not Mapped"))</f>
        <v/>
      </c>
      <c r="R969" s="36">
        <f>IF($B969="","",IF(COUNTIF(Exclusions!$A:$A,$B969)&gt;0,"Yes","No"))</f>
        <v/>
      </c>
      <c r="S969" s="38">
        <f>IF($B969="","",MIN(1,DAY($A969)/IF($N969="Superstore",Settings!$B$5,Settings!$B$4)))</f>
        <v/>
      </c>
      <c r="T969" s="38">
        <f>IF(OR($B969="",$G969="",$S969=0),"",$G969/$S969)</f>
        <v/>
      </c>
      <c r="U969" s="36">
        <f>IF($T969="","",IF($T969&lt;Settings!$B$8,"Critical",IF($T969&lt;Settings!$B$9,"Semi Critical","Non Critical")))</f>
        <v/>
      </c>
      <c r="V969" s="28" t="n"/>
      <c r="Z969">
        <f>IF($B969="","",IFERROR(VLOOKUP($B969,'Plan HC for CCA'!$A:$B,2,0),""))</f>
        <v/>
      </c>
      <c r="AA969">
        <f>IF(OR($B969="",$Z969=""),"",IF(N($M969)&lt;$Z969,"Delta","No Delta"))</f>
        <v/>
      </c>
      <c r="AB969">
        <f>IF(OR($B969="",$Z969=""),"",MAX(0,$Z969-N($M969)))</f>
        <v/>
      </c>
      <c r="AC969" s="46">
        <f>IF($B969="","",IFERROR(INDEX('CCA Util %'!$H:$H,MATCH($B969,'CCA Util %'!$E:$E,0)),""))</f>
        <v/>
      </c>
      <c r="AD969">
        <f>IF($B969="","",IFERROR(INDEX('CCA Util %'!$G:$G,MATCH($B969,'CCA Util %'!$E:$E,0)),""))</f>
        <v/>
      </c>
      <c r="AE969">
        <f>IF(OR($B969="",$U969=""),"",$U969&amp;" &amp; "&amp;IF(OR($AD969="",$AD969=0),"Util NA",$AD969&amp;" Util"))</f>
        <v/>
      </c>
    </row>
    <row r="970" ht="15.75" customHeight="1" s="42">
      <c r="A970" s="41" t="n"/>
      <c r="G970" s="38" t="n"/>
      <c r="H970" s="38" t="n"/>
      <c r="I970" s="38" t="n"/>
      <c r="J970" s="38" t="n"/>
      <c r="K970" s="38" t="n"/>
      <c r="L970" s="38" t="n"/>
      <c r="N970" s="36">
        <f>IF($B970="","",IF($C970="SUPERSTORE","Superstore","DH"))</f>
        <v/>
      </c>
      <c r="O970" s="36">
        <f>IF($B970="","",IFERROR(VLOOKUP($B970,Mapping!$A:$C,2,0),"Not Mapped"))</f>
        <v/>
      </c>
      <c r="P970" s="36">
        <f>IF($B970="","",IFERROR(VLOOKUP($B970,Mapping!$A:$C,3,0),"Not Mapped"))</f>
        <v/>
      </c>
      <c r="Q970" s="36">
        <f>IF($B970="","",IFERROR(VLOOKUP($O970,Leaders!$A:$B,2,0),"Not Mapped"))</f>
        <v/>
      </c>
      <c r="R970" s="36">
        <f>IF($B970="","",IF(COUNTIF(Exclusions!$A:$A,$B970)&gt;0,"Yes","No"))</f>
        <v/>
      </c>
      <c r="S970" s="38">
        <f>IF($B970="","",MIN(1,DAY($A970)/IF($N970="Superstore",Settings!$B$5,Settings!$B$4)))</f>
        <v/>
      </c>
      <c r="T970" s="38">
        <f>IF(OR($B970="",$G970="",$S970=0),"",$G970/$S970)</f>
        <v/>
      </c>
      <c r="U970" s="36">
        <f>IF($T970="","",IF($T970&lt;Settings!$B$8,"Critical",IF($T970&lt;Settings!$B$9,"Semi Critical","Non Critical")))</f>
        <v/>
      </c>
      <c r="V970" s="28" t="n"/>
      <c r="Z970">
        <f>IF($B970="","",IFERROR(VLOOKUP($B970,'Plan HC for CCA'!$A:$B,2,0),""))</f>
        <v/>
      </c>
      <c r="AA970">
        <f>IF(OR($B970="",$Z970=""),"",IF(N($M970)&lt;$Z970,"Delta","No Delta"))</f>
        <v/>
      </c>
      <c r="AB970">
        <f>IF(OR($B970="",$Z970=""),"",MAX(0,$Z970-N($M970)))</f>
        <v/>
      </c>
      <c r="AC970" s="46">
        <f>IF($B970="","",IFERROR(INDEX('CCA Util %'!$H:$H,MATCH($B970,'CCA Util %'!$E:$E,0)),""))</f>
        <v/>
      </c>
      <c r="AD970">
        <f>IF($B970="","",IFERROR(INDEX('CCA Util %'!$G:$G,MATCH($B970,'CCA Util %'!$E:$E,0)),""))</f>
        <v/>
      </c>
      <c r="AE970">
        <f>IF(OR($B970="",$U970=""),"",$U970&amp;" &amp; "&amp;IF(OR($AD970="",$AD970=0),"Util NA",$AD970&amp;" Util"))</f>
        <v/>
      </c>
    </row>
    <row r="971" ht="15.75" customHeight="1" s="42">
      <c r="A971" s="41" t="n"/>
      <c r="G971" s="38" t="n"/>
      <c r="H971" s="38" t="n"/>
      <c r="I971" s="38" t="n"/>
      <c r="J971" s="38" t="n"/>
      <c r="K971" s="38" t="n"/>
      <c r="L971" s="38" t="n"/>
      <c r="N971" s="36">
        <f>IF($B971="","",IF($C971="SUPERSTORE","Superstore","DH"))</f>
        <v/>
      </c>
      <c r="O971" s="36">
        <f>IF($B971="","",IFERROR(VLOOKUP($B971,Mapping!$A:$C,2,0),"Not Mapped"))</f>
        <v/>
      </c>
      <c r="P971" s="36">
        <f>IF($B971="","",IFERROR(VLOOKUP($B971,Mapping!$A:$C,3,0),"Not Mapped"))</f>
        <v/>
      </c>
      <c r="Q971" s="36">
        <f>IF($B971="","",IFERROR(VLOOKUP($O971,Leaders!$A:$B,2,0),"Not Mapped"))</f>
        <v/>
      </c>
      <c r="R971" s="36">
        <f>IF($B971="","",IF(COUNTIF(Exclusions!$A:$A,$B971)&gt;0,"Yes","No"))</f>
        <v/>
      </c>
      <c r="S971" s="38">
        <f>IF($B971="","",MIN(1,DAY($A971)/IF($N971="Superstore",Settings!$B$5,Settings!$B$4)))</f>
        <v/>
      </c>
      <c r="T971" s="38">
        <f>IF(OR($B971="",$G971="",$S971=0),"",$G971/$S971)</f>
        <v/>
      </c>
      <c r="U971" s="36">
        <f>IF($T971="","",IF($T971&lt;Settings!$B$8,"Critical",IF($T971&lt;Settings!$B$9,"Semi Critical","Non Critical")))</f>
        <v/>
      </c>
      <c r="V971" s="28" t="n"/>
      <c r="Z971">
        <f>IF($B971="","",IFERROR(VLOOKUP($B971,'Plan HC for CCA'!$A:$B,2,0),""))</f>
        <v/>
      </c>
      <c r="AA971">
        <f>IF(OR($B971="",$Z971=""),"",IF(N($M971)&lt;$Z971,"Delta","No Delta"))</f>
        <v/>
      </c>
      <c r="AB971">
        <f>IF(OR($B971="",$Z971=""),"",MAX(0,$Z971-N($M971)))</f>
        <v/>
      </c>
      <c r="AC971" s="46">
        <f>IF($B971="","",IFERROR(INDEX('CCA Util %'!$H:$H,MATCH($B971,'CCA Util %'!$E:$E,0)),""))</f>
        <v/>
      </c>
      <c r="AD971">
        <f>IF($B971="","",IFERROR(INDEX('CCA Util %'!$G:$G,MATCH($B971,'CCA Util %'!$E:$E,0)),""))</f>
        <v/>
      </c>
      <c r="AE971">
        <f>IF(OR($B971="",$U971=""),"",$U971&amp;" &amp; "&amp;IF(OR($AD971="",$AD971=0),"Util NA",$AD971&amp;" Util"))</f>
        <v/>
      </c>
    </row>
    <row r="972" ht="15.75" customHeight="1" s="42">
      <c r="A972" s="41" t="n"/>
      <c r="G972" s="38" t="n"/>
      <c r="H972" s="38" t="n"/>
      <c r="I972" s="38" t="n"/>
      <c r="J972" s="38" t="n"/>
      <c r="K972" s="38" t="n"/>
      <c r="L972" s="38" t="n"/>
      <c r="N972" s="36">
        <f>IF($B972="","",IF($C972="SUPERSTORE","Superstore","DH"))</f>
        <v/>
      </c>
      <c r="O972" s="36">
        <f>IF($B972="","",IFERROR(VLOOKUP($B972,Mapping!$A:$C,2,0),"Not Mapped"))</f>
        <v/>
      </c>
      <c r="P972" s="36">
        <f>IF($B972="","",IFERROR(VLOOKUP($B972,Mapping!$A:$C,3,0),"Not Mapped"))</f>
        <v/>
      </c>
      <c r="Q972" s="36">
        <f>IF($B972="","",IFERROR(VLOOKUP($O972,Leaders!$A:$B,2,0),"Not Mapped"))</f>
        <v/>
      </c>
      <c r="R972" s="36">
        <f>IF($B972="","",IF(COUNTIF(Exclusions!$A:$A,$B972)&gt;0,"Yes","No"))</f>
        <v/>
      </c>
      <c r="S972" s="38">
        <f>IF($B972="","",MIN(1,DAY($A972)/IF($N972="Superstore",Settings!$B$5,Settings!$B$4)))</f>
        <v/>
      </c>
      <c r="T972" s="38">
        <f>IF(OR($B972="",$G972="",$S972=0),"",$G972/$S972)</f>
        <v/>
      </c>
      <c r="U972" s="36">
        <f>IF($T972="","",IF($T972&lt;Settings!$B$8,"Critical",IF($T972&lt;Settings!$B$9,"Semi Critical","Non Critical")))</f>
        <v/>
      </c>
      <c r="V972" s="28" t="n"/>
      <c r="Z972">
        <f>IF($B972="","",IFERROR(VLOOKUP($B972,'Plan HC for CCA'!$A:$B,2,0),""))</f>
        <v/>
      </c>
      <c r="AA972">
        <f>IF(OR($B972="",$Z972=""),"",IF(N($M972)&lt;$Z972,"Delta","No Delta"))</f>
        <v/>
      </c>
      <c r="AB972">
        <f>IF(OR($B972="",$Z972=""),"",MAX(0,$Z972-N($M972)))</f>
        <v/>
      </c>
      <c r="AC972" s="46">
        <f>IF($B972="","",IFERROR(INDEX('CCA Util %'!$H:$H,MATCH($B972,'CCA Util %'!$E:$E,0)),""))</f>
        <v/>
      </c>
      <c r="AD972">
        <f>IF($B972="","",IFERROR(INDEX('CCA Util %'!$G:$G,MATCH($B972,'CCA Util %'!$E:$E,0)),""))</f>
        <v/>
      </c>
      <c r="AE972">
        <f>IF(OR($B972="",$U972=""),"",$U972&amp;" &amp; "&amp;IF(OR($AD972="",$AD972=0),"Util NA",$AD972&amp;" Util"))</f>
        <v/>
      </c>
    </row>
    <row r="973" ht="15.75" customHeight="1" s="42">
      <c r="A973" s="41" t="n"/>
      <c r="G973" s="38" t="n"/>
      <c r="H973" s="38" t="n"/>
      <c r="I973" s="38" t="n"/>
      <c r="J973" s="38" t="n"/>
      <c r="K973" s="38" t="n"/>
      <c r="L973" s="38" t="n"/>
      <c r="N973" s="36">
        <f>IF($B973="","",IF($C973="SUPERSTORE","Superstore","DH"))</f>
        <v/>
      </c>
      <c r="O973" s="36">
        <f>IF($B973="","",IFERROR(VLOOKUP($B973,Mapping!$A:$C,2,0),"Not Mapped"))</f>
        <v/>
      </c>
      <c r="P973" s="36">
        <f>IF($B973="","",IFERROR(VLOOKUP($B973,Mapping!$A:$C,3,0),"Not Mapped"))</f>
        <v/>
      </c>
      <c r="Q973" s="36">
        <f>IF($B973="","",IFERROR(VLOOKUP($O973,Leaders!$A:$B,2,0),"Not Mapped"))</f>
        <v/>
      </c>
      <c r="R973" s="36">
        <f>IF($B973="","",IF(COUNTIF(Exclusions!$A:$A,$B973)&gt;0,"Yes","No"))</f>
        <v/>
      </c>
      <c r="S973" s="38">
        <f>IF($B973="","",MIN(1,DAY($A973)/IF($N973="Superstore",Settings!$B$5,Settings!$B$4)))</f>
        <v/>
      </c>
      <c r="T973" s="38">
        <f>IF(OR($B973="",$G973="",$S973=0),"",$G973/$S973)</f>
        <v/>
      </c>
      <c r="U973" s="36">
        <f>IF($T973="","",IF($T973&lt;Settings!$B$8,"Critical",IF($T973&lt;Settings!$B$9,"Semi Critical","Non Critical")))</f>
        <v/>
      </c>
      <c r="V973" s="28" t="n"/>
      <c r="Z973">
        <f>IF($B973="","",IFERROR(VLOOKUP($B973,'Plan HC for CCA'!$A:$B,2,0),""))</f>
        <v/>
      </c>
      <c r="AA973">
        <f>IF(OR($B973="",$Z973=""),"",IF(N($M973)&lt;$Z973,"Delta","No Delta"))</f>
        <v/>
      </c>
      <c r="AB973">
        <f>IF(OR($B973="",$Z973=""),"",MAX(0,$Z973-N($M973)))</f>
        <v/>
      </c>
      <c r="AC973" s="46">
        <f>IF($B973="","",IFERROR(INDEX('CCA Util %'!$H:$H,MATCH($B973,'CCA Util %'!$E:$E,0)),""))</f>
        <v/>
      </c>
      <c r="AD973">
        <f>IF($B973="","",IFERROR(INDEX('CCA Util %'!$G:$G,MATCH($B973,'CCA Util %'!$E:$E,0)),""))</f>
        <v/>
      </c>
      <c r="AE973">
        <f>IF(OR($B973="",$U973=""),"",$U973&amp;" &amp; "&amp;IF(OR($AD973="",$AD973=0),"Util NA",$AD973&amp;" Util"))</f>
        <v/>
      </c>
    </row>
    <row r="974" ht="15.75" customHeight="1" s="42">
      <c r="A974" s="41" t="n"/>
      <c r="G974" s="38" t="n"/>
      <c r="H974" s="38" t="n"/>
      <c r="I974" s="38" t="n"/>
      <c r="J974" s="38" t="n"/>
      <c r="K974" s="38" t="n"/>
      <c r="L974" s="38" t="n"/>
      <c r="N974" s="36">
        <f>IF($B974="","",IF($C974="SUPERSTORE","Superstore","DH"))</f>
        <v/>
      </c>
      <c r="O974" s="36">
        <f>IF($B974="","",IFERROR(VLOOKUP($B974,Mapping!$A:$C,2,0),"Not Mapped"))</f>
        <v/>
      </c>
      <c r="P974" s="36">
        <f>IF($B974="","",IFERROR(VLOOKUP($B974,Mapping!$A:$C,3,0),"Not Mapped"))</f>
        <v/>
      </c>
      <c r="Q974" s="36">
        <f>IF($B974="","",IFERROR(VLOOKUP($O974,Leaders!$A:$B,2,0),"Not Mapped"))</f>
        <v/>
      </c>
      <c r="R974" s="36">
        <f>IF($B974="","",IF(COUNTIF(Exclusions!$A:$A,$B974)&gt;0,"Yes","No"))</f>
        <v/>
      </c>
      <c r="S974" s="38">
        <f>IF($B974="","",MIN(1,DAY($A974)/IF($N974="Superstore",Settings!$B$5,Settings!$B$4)))</f>
        <v/>
      </c>
      <c r="T974" s="38">
        <f>IF(OR($B974="",$G974="",$S974=0),"",$G974/$S974)</f>
        <v/>
      </c>
      <c r="U974" s="36">
        <f>IF($T974="","",IF($T974&lt;Settings!$B$8,"Critical",IF($T974&lt;Settings!$B$9,"Semi Critical","Non Critical")))</f>
        <v/>
      </c>
      <c r="V974" s="28" t="n"/>
      <c r="Z974">
        <f>IF($B974="","",IFERROR(VLOOKUP($B974,'Plan HC for CCA'!$A:$B,2,0),""))</f>
        <v/>
      </c>
      <c r="AA974">
        <f>IF(OR($B974="",$Z974=""),"",IF(N($M974)&lt;$Z974,"Delta","No Delta"))</f>
        <v/>
      </c>
      <c r="AB974">
        <f>IF(OR($B974="",$Z974=""),"",MAX(0,$Z974-N($M974)))</f>
        <v/>
      </c>
      <c r="AC974" s="46">
        <f>IF($B974="","",IFERROR(INDEX('CCA Util %'!$H:$H,MATCH($B974,'CCA Util %'!$E:$E,0)),""))</f>
        <v/>
      </c>
      <c r="AD974">
        <f>IF($B974="","",IFERROR(INDEX('CCA Util %'!$G:$G,MATCH($B974,'CCA Util %'!$E:$E,0)),""))</f>
        <v/>
      </c>
      <c r="AE974">
        <f>IF(OR($B974="",$U974=""),"",$U974&amp;" &amp; "&amp;IF(OR($AD974="",$AD974=0),"Util NA",$AD974&amp;" Util"))</f>
        <v/>
      </c>
    </row>
    <row r="975" ht="15.75" customHeight="1" s="42">
      <c r="A975" s="41" t="n"/>
      <c r="G975" s="38" t="n"/>
      <c r="H975" s="38" t="n"/>
      <c r="I975" s="38" t="n"/>
      <c r="J975" s="38" t="n"/>
      <c r="K975" s="38" t="n"/>
      <c r="L975" s="38" t="n"/>
      <c r="N975" s="36">
        <f>IF($B975="","",IF($C975="SUPERSTORE","Superstore","DH"))</f>
        <v/>
      </c>
      <c r="O975" s="36">
        <f>IF($B975="","",IFERROR(VLOOKUP($B975,Mapping!$A:$C,2,0),"Not Mapped"))</f>
        <v/>
      </c>
      <c r="P975" s="36">
        <f>IF($B975="","",IFERROR(VLOOKUP($B975,Mapping!$A:$C,3,0),"Not Mapped"))</f>
        <v/>
      </c>
      <c r="Q975" s="36">
        <f>IF($B975="","",IFERROR(VLOOKUP($O975,Leaders!$A:$B,2,0),"Not Mapped"))</f>
        <v/>
      </c>
      <c r="R975" s="36">
        <f>IF($B975="","",IF(COUNTIF(Exclusions!$A:$A,$B975)&gt;0,"Yes","No"))</f>
        <v/>
      </c>
      <c r="S975" s="38">
        <f>IF($B975="","",MIN(1,DAY($A975)/IF($N975="Superstore",Settings!$B$5,Settings!$B$4)))</f>
        <v/>
      </c>
      <c r="T975" s="38">
        <f>IF(OR($B975="",$G975="",$S975=0),"",$G975/$S975)</f>
        <v/>
      </c>
      <c r="U975" s="36">
        <f>IF($T975="","",IF($T975&lt;Settings!$B$8,"Critical",IF($T975&lt;Settings!$B$9,"Semi Critical","Non Critical")))</f>
        <v/>
      </c>
      <c r="V975" s="28" t="n"/>
      <c r="Z975">
        <f>IF($B975="","",IFERROR(VLOOKUP($B975,'Plan HC for CCA'!$A:$B,2,0),""))</f>
        <v/>
      </c>
      <c r="AA975">
        <f>IF(OR($B975="",$Z975=""),"",IF(N($M975)&lt;$Z975,"Delta","No Delta"))</f>
        <v/>
      </c>
      <c r="AB975">
        <f>IF(OR($B975="",$Z975=""),"",MAX(0,$Z975-N($M975)))</f>
        <v/>
      </c>
      <c r="AC975" s="46">
        <f>IF($B975="","",IFERROR(INDEX('CCA Util %'!$H:$H,MATCH($B975,'CCA Util %'!$E:$E,0)),""))</f>
        <v/>
      </c>
      <c r="AD975">
        <f>IF($B975="","",IFERROR(INDEX('CCA Util %'!$G:$G,MATCH($B975,'CCA Util %'!$E:$E,0)),""))</f>
        <v/>
      </c>
      <c r="AE975">
        <f>IF(OR($B975="",$U975=""),"",$U975&amp;" &amp; "&amp;IF(OR($AD975="",$AD975=0),"Util NA",$AD975&amp;" Util"))</f>
        <v/>
      </c>
    </row>
    <row r="976" ht="15.75" customHeight="1" s="42">
      <c r="A976" s="41" t="n"/>
      <c r="G976" s="38" t="n"/>
      <c r="H976" s="38" t="n"/>
      <c r="I976" s="38" t="n"/>
      <c r="J976" s="38" t="n"/>
      <c r="K976" s="38" t="n"/>
      <c r="L976" s="38" t="n"/>
      <c r="N976" s="36">
        <f>IF($B976="","",IF($C976="SUPERSTORE","Superstore","DH"))</f>
        <v/>
      </c>
      <c r="O976" s="36">
        <f>IF($B976="","",IFERROR(VLOOKUP($B976,Mapping!$A:$C,2,0),"Not Mapped"))</f>
        <v/>
      </c>
      <c r="P976" s="36">
        <f>IF($B976="","",IFERROR(VLOOKUP($B976,Mapping!$A:$C,3,0),"Not Mapped"))</f>
        <v/>
      </c>
      <c r="Q976" s="36">
        <f>IF($B976="","",IFERROR(VLOOKUP($O976,Leaders!$A:$B,2,0),"Not Mapped"))</f>
        <v/>
      </c>
      <c r="R976" s="36">
        <f>IF($B976="","",IF(COUNTIF(Exclusions!$A:$A,$B976)&gt;0,"Yes","No"))</f>
        <v/>
      </c>
      <c r="S976" s="38">
        <f>IF($B976="","",MIN(1,DAY($A976)/IF($N976="Superstore",Settings!$B$5,Settings!$B$4)))</f>
        <v/>
      </c>
      <c r="T976" s="38">
        <f>IF(OR($B976="",$G976="",$S976=0),"",$G976/$S976)</f>
        <v/>
      </c>
      <c r="U976" s="36">
        <f>IF($T976="","",IF($T976&lt;Settings!$B$8,"Critical",IF($T976&lt;Settings!$B$9,"Semi Critical","Non Critical")))</f>
        <v/>
      </c>
      <c r="V976" s="28" t="n"/>
      <c r="Z976">
        <f>IF($B976="","",IFERROR(VLOOKUP($B976,'Plan HC for CCA'!$A:$B,2,0),""))</f>
        <v/>
      </c>
      <c r="AA976">
        <f>IF(OR($B976="",$Z976=""),"",IF(N($M976)&lt;$Z976,"Delta","No Delta"))</f>
        <v/>
      </c>
      <c r="AB976">
        <f>IF(OR($B976="",$Z976=""),"",MAX(0,$Z976-N($M976)))</f>
        <v/>
      </c>
      <c r="AC976" s="46">
        <f>IF($B976="","",IFERROR(INDEX('CCA Util %'!$H:$H,MATCH($B976,'CCA Util %'!$E:$E,0)),""))</f>
        <v/>
      </c>
      <c r="AD976">
        <f>IF($B976="","",IFERROR(INDEX('CCA Util %'!$G:$G,MATCH($B976,'CCA Util %'!$E:$E,0)),""))</f>
        <v/>
      </c>
      <c r="AE976">
        <f>IF(OR($B976="",$U976=""),"",$U976&amp;" &amp; "&amp;IF(OR($AD976="",$AD976=0),"Util NA",$AD976&amp;" Util"))</f>
        <v/>
      </c>
    </row>
    <row r="977" ht="15.75" customHeight="1" s="42">
      <c r="A977" s="41" t="n"/>
      <c r="G977" s="38" t="n"/>
      <c r="H977" s="38" t="n"/>
      <c r="I977" s="38" t="n"/>
      <c r="J977" s="38" t="n"/>
      <c r="K977" s="38" t="n"/>
      <c r="L977" s="38" t="n"/>
      <c r="N977" s="36">
        <f>IF($B977="","",IF($C977="SUPERSTORE","Superstore","DH"))</f>
        <v/>
      </c>
      <c r="O977" s="36">
        <f>IF($B977="","",IFERROR(VLOOKUP($B977,Mapping!$A:$C,2,0),"Not Mapped"))</f>
        <v/>
      </c>
      <c r="P977" s="36">
        <f>IF($B977="","",IFERROR(VLOOKUP($B977,Mapping!$A:$C,3,0),"Not Mapped"))</f>
        <v/>
      </c>
      <c r="Q977" s="36">
        <f>IF($B977="","",IFERROR(VLOOKUP($O977,Leaders!$A:$B,2,0),"Not Mapped"))</f>
        <v/>
      </c>
      <c r="R977" s="36">
        <f>IF($B977="","",IF(COUNTIF(Exclusions!$A:$A,$B977)&gt;0,"Yes","No"))</f>
        <v/>
      </c>
      <c r="S977" s="38">
        <f>IF($B977="","",MIN(1,DAY($A977)/IF($N977="Superstore",Settings!$B$5,Settings!$B$4)))</f>
        <v/>
      </c>
      <c r="T977" s="38">
        <f>IF(OR($B977="",$G977="",$S977=0),"",$G977/$S977)</f>
        <v/>
      </c>
      <c r="U977" s="36">
        <f>IF($T977="","",IF($T977&lt;Settings!$B$8,"Critical",IF($T977&lt;Settings!$B$9,"Semi Critical","Non Critical")))</f>
        <v/>
      </c>
      <c r="V977" s="28" t="n"/>
      <c r="Z977">
        <f>IF($B977="","",IFERROR(VLOOKUP($B977,'Plan HC for CCA'!$A:$B,2,0),""))</f>
        <v/>
      </c>
      <c r="AA977">
        <f>IF(OR($B977="",$Z977=""),"",IF(N($M977)&lt;$Z977,"Delta","No Delta"))</f>
        <v/>
      </c>
      <c r="AB977">
        <f>IF(OR($B977="",$Z977=""),"",MAX(0,$Z977-N($M977)))</f>
        <v/>
      </c>
      <c r="AC977" s="46">
        <f>IF($B977="","",IFERROR(INDEX('CCA Util %'!$H:$H,MATCH($B977,'CCA Util %'!$E:$E,0)),""))</f>
        <v/>
      </c>
      <c r="AD977">
        <f>IF($B977="","",IFERROR(INDEX('CCA Util %'!$G:$G,MATCH($B977,'CCA Util %'!$E:$E,0)),""))</f>
        <v/>
      </c>
      <c r="AE977">
        <f>IF(OR($B977="",$U977=""),"",$U977&amp;" &amp; "&amp;IF(OR($AD977="",$AD977=0),"Util NA",$AD977&amp;" Util"))</f>
        <v/>
      </c>
    </row>
    <row r="978" ht="15.75" customHeight="1" s="42">
      <c r="A978" s="41" t="n"/>
      <c r="G978" s="38" t="n"/>
      <c r="H978" s="38" t="n"/>
      <c r="I978" s="38" t="n"/>
      <c r="J978" s="38" t="n"/>
      <c r="K978" s="38" t="n"/>
      <c r="L978" s="38" t="n"/>
      <c r="N978" s="36">
        <f>IF($B978="","",IF($C978="SUPERSTORE","Superstore","DH"))</f>
        <v/>
      </c>
      <c r="O978" s="36">
        <f>IF($B978="","",IFERROR(VLOOKUP($B978,Mapping!$A:$C,2,0),"Not Mapped"))</f>
        <v/>
      </c>
      <c r="P978" s="36">
        <f>IF($B978="","",IFERROR(VLOOKUP($B978,Mapping!$A:$C,3,0),"Not Mapped"))</f>
        <v/>
      </c>
      <c r="Q978" s="36">
        <f>IF($B978="","",IFERROR(VLOOKUP($O978,Leaders!$A:$B,2,0),"Not Mapped"))</f>
        <v/>
      </c>
      <c r="R978" s="36">
        <f>IF($B978="","",IF(COUNTIF(Exclusions!$A:$A,$B978)&gt;0,"Yes","No"))</f>
        <v/>
      </c>
      <c r="S978" s="38">
        <f>IF($B978="","",MIN(1,DAY($A978)/IF($N978="Superstore",Settings!$B$5,Settings!$B$4)))</f>
        <v/>
      </c>
      <c r="T978" s="38">
        <f>IF(OR($B978="",$G978="",$S978=0),"",$G978/$S978)</f>
        <v/>
      </c>
      <c r="U978" s="36">
        <f>IF($T978="","",IF($T978&lt;Settings!$B$8,"Critical",IF($T978&lt;Settings!$B$9,"Semi Critical","Non Critical")))</f>
        <v/>
      </c>
      <c r="V978" s="28" t="n"/>
      <c r="Z978">
        <f>IF($B978="","",IFERROR(VLOOKUP($B978,'Plan HC for CCA'!$A:$B,2,0),""))</f>
        <v/>
      </c>
      <c r="AA978">
        <f>IF(OR($B978="",$Z978=""),"",IF(N($M978)&lt;$Z978,"Delta","No Delta"))</f>
        <v/>
      </c>
      <c r="AB978">
        <f>IF(OR($B978="",$Z978=""),"",MAX(0,$Z978-N($M978)))</f>
        <v/>
      </c>
      <c r="AC978" s="46">
        <f>IF($B978="","",IFERROR(INDEX('CCA Util %'!$H:$H,MATCH($B978,'CCA Util %'!$E:$E,0)),""))</f>
        <v/>
      </c>
      <c r="AD978">
        <f>IF($B978="","",IFERROR(INDEX('CCA Util %'!$G:$G,MATCH($B978,'CCA Util %'!$E:$E,0)),""))</f>
        <v/>
      </c>
      <c r="AE978">
        <f>IF(OR($B978="",$U978=""),"",$U978&amp;" &amp; "&amp;IF(OR($AD978="",$AD978=0),"Util NA",$AD978&amp;" Util"))</f>
        <v/>
      </c>
    </row>
    <row r="979" ht="15.75" customHeight="1" s="42">
      <c r="A979" s="41" t="n"/>
      <c r="G979" s="38" t="n"/>
      <c r="H979" s="38" t="n"/>
      <c r="I979" s="38" t="n"/>
      <c r="J979" s="38" t="n"/>
      <c r="K979" s="38" t="n"/>
      <c r="L979" s="38" t="n"/>
      <c r="N979" s="36">
        <f>IF($B979="","",IF($C979="SUPERSTORE","Superstore","DH"))</f>
        <v/>
      </c>
      <c r="O979" s="36">
        <f>IF($B979="","",IFERROR(VLOOKUP($B979,Mapping!$A:$C,2,0),"Not Mapped"))</f>
        <v/>
      </c>
      <c r="P979" s="36">
        <f>IF($B979="","",IFERROR(VLOOKUP($B979,Mapping!$A:$C,3,0),"Not Mapped"))</f>
        <v/>
      </c>
      <c r="Q979" s="36">
        <f>IF($B979="","",IFERROR(VLOOKUP($O979,Leaders!$A:$B,2,0),"Not Mapped"))</f>
        <v/>
      </c>
      <c r="R979" s="36">
        <f>IF($B979="","",IF(COUNTIF(Exclusions!$A:$A,$B979)&gt;0,"Yes","No"))</f>
        <v/>
      </c>
      <c r="S979" s="38">
        <f>IF($B979="","",MIN(1,DAY($A979)/IF($N979="Superstore",Settings!$B$5,Settings!$B$4)))</f>
        <v/>
      </c>
      <c r="T979" s="38">
        <f>IF(OR($B979="",$G979="",$S979=0),"",$G979/$S979)</f>
        <v/>
      </c>
      <c r="U979" s="36">
        <f>IF($T979="","",IF($T979&lt;Settings!$B$8,"Critical",IF($T979&lt;Settings!$B$9,"Semi Critical","Non Critical")))</f>
        <v/>
      </c>
      <c r="V979" s="28" t="n"/>
      <c r="Z979">
        <f>IF($B979="","",IFERROR(VLOOKUP($B979,'Plan HC for CCA'!$A:$B,2,0),""))</f>
        <v/>
      </c>
      <c r="AA979">
        <f>IF(OR($B979="",$Z979=""),"",IF(N($M979)&lt;$Z979,"Delta","No Delta"))</f>
        <v/>
      </c>
      <c r="AB979">
        <f>IF(OR($B979="",$Z979=""),"",MAX(0,$Z979-N($M979)))</f>
        <v/>
      </c>
      <c r="AC979" s="46">
        <f>IF($B979="","",IFERROR(INDEX('CCA Util %'!$H:$H,MATCH($B979,'CCA Util %'!$E:$E,0)),""))</f>
        <v/>
      </c>
      <c r="AD979">
        <f>IF($B979="","",IFERROR(INDEX('CCA Util %'!$G:$G,MATCH($B979,'CCA Util %'!$E:$E,0)),""))</f>
        <v/>
      </c>
      <c r="AE979">
        <f>IF(OR($B979="",$U979=""),"",$U979&amp;" &amp; "&amp;IF(OR($AD979="",$AD979=0),"Util NA",$AD979&amp;" Util"))</f>
        <v/>
      </c>
    </row>
    <row r="980" ht="15.75" customHeight="1" s="42">
      <c r="A980" s="41" t="n"/>
      <c r="G980" s="38" t="n"/>
      <c r="H980" s="38" t="n"/>
      <c r="I980" s="38" t="n"/>
      <c r="J980" s="38" t="n"/>
      <c r="K980" s="38" t="n"/>
      <c r="L980" s="38" t="n"/>
      <c r="N980" s="36">
        <f>IF($B980="","",IF($C980="SUPERSTORE","Superstore","DH"))</f>
        <v/>
      </c>
      <c r="O980" s="36">
        <f>IF($B980="","",IFERROR(VLOOKUP($B980,Mapping!$A:$C,2,0),"Not Mapped"))</f>
        <v/>
      </c>
      <c r="P980" s="36">
        <f>IF($B980="","",IFERROR(VLOOKUP($B980,Mapping!$A:$C,3,0),"Not Mapped"))</f>
        <v/>
      </c>
      <c r="Q980" s="36">
        <f>IF($B980="","",IFERROR(VLOOKUP($O980,Leaders!$A:$B,2,0),"Not Mapped"))</f>
        <v/>
      </c>
      <c r="R980" s="36">
        <f>IF($B980="","",IF(COUNTIF(Exclusions!$A:$A,$B980)&gt;0,"Yes","No"))</f>
        <v/>
      </c>
      <c r="S980" s="38">
        <f>IF($B980="","",MIN(1,DAY($A980)/IF($N980="Superstore",Settings!$B$5,Settings!$B$4)))</f>
        <v/>
      </c>
      <c r="T980" s="38">
        <f>IF(OR($B980="",$G980="",$S980=0),"",$G980/$S980)</f>
        <v/>
      </c>
      <c r="U980" s="36">
        <f>IF($T980="","",IF($T980&lt;Settings!$B$8,"Critical",IF($T980&lt;Settings!$B$9,"Semi Critical","Non Critical")))</f>
        <v/>
      </c>
      <c r="V980" s="28" t="n"/>
      <c r="Z980">
        <f>IF($B980="","",IFERROR(VLOOKUP($B980,'Plan HC for CCA'!$A:$B,2,0),""))</f>
        <v/>
      </c>
      <c r="AA980">
        <f>IF(OR($B980="",$Z980=""),"",IF(N($M980)&lt;$Z980,"Delta","No Delta"))</f>
        <v/>
      </c>
      <c r="AB980">
        <f>IF(OR($B980="",$Z980=""),"",MAX(0,$Z980-N($M980)))</f>
        <v/>
      </c>
      <c r="AC980" s="46">
        <f>IF($B980="","",IFERROR(INDEX('CCA Util %'!$H:$H,MATCH($B980,'CCA Util %'!$E:$E,0)),""))</f>
        <v/>
      </c>
      <c r="AD980">
        <f>IF($B980="","",IFERROR(INDEX('CCA Util %'!$G:$G,MATCH($B980,'CCA Util %'!$E:$E,0)),""))</f>
        <v/>
      </c>
      <c r="AE980">
        <f>IF(OR($B980="",$U980=""),"",$U980&amp;" &amp; "&amp;IF(OR($AD980="",$AD980=0),"Util NA",$AD980&amp;" Util"))</f>
        <v/>
      </c>
    </row>
    <row r="981" ht="15.75" customHeight="1" s="42">
      <c r="A981" s="41" t="n"/>
      <c r="G981" s="38" t="n"/>
      <c r="H981" s="38" t="n"/>
      <c r="I981" s="38" t="n"/>
      <c r="J981" s="38" t="n"/>
      <c r="K981" s="38" t="n"/>
      <c r="L981" s="38" t="n"/>
      <c r="N981" s="36">
        <f>IF($B981="","",IF($C981="SUPERSTORE","Superstore","DH"))</f>
        <v/>
      </c>
      <c r="O981" s="36">
        <f>IF($B981="","",IFERROR(VLOOKUP($B981,Mapping!$A:$C,2,0),"Not Mapped"))</f>
        <v/>
      </c>
      <c r="P981" s="36">
        <f>IF($B981="","",IFERROR(VLOOKUP($B981,Mapping!$A:$C,3,0),"Not Mapped"))</f>
        <v/>
      </c>
      <c r="Q981" s="36">
        <f>IF($B981="","",IFERROR(VLOOKUP($O981,Leaders!$A:$B,2,0),"Not Mapped"))</f>
        <v/>
      </c>
      <c r="R981" s="36">
        <f>IF($B981="","",IF(COUNTIF(Exclusions!$A:$A,$B981)&gt;0,"Yes","No"))</f>
        <v/>
      </c>
      <c r="S981" s="38">
        <f>IF($B981="","",MIN(1,DAY($A981)/IF($N981="Superstore",Settings!$B$5,Settings!$B$4)))</f>
        <v/>
      </c>
      <c r="T981" s="38">
        <f>IF(OR($B981="",$G981="",$S981=0),"",$G981/$S981)</f>
        <v/>
      </c>
      <c r="U981" s="36">
        <f>IF($T981="","",IF($T981&lt;Settings!$B$8,"Critical",IF($T981&lt;Settings!$B$9,"Semi Critical","Non Critical")))</f>
        <v/>
      </c>
      <c r="V981" s="28" t="n"/>
      <c r="Z981">
        <f>IF($B981="","",IFERROR(VLOOKUP($B981,'Plan HC for CCA'!$A:$B,2,0),""))</f>
        <v/>
      </c>
      <c r="AA981">
        <f>IF(OR($B981="",$Z981=""),"",IF(N($M981)&lt;$Z981,"Delta","No Delta"))</f>
        <v/>
      </c>
      <c r="AB981">
        <f>IF(OR($B981="",$Z981=""),"",MAX(0,$Z981-N($M981)))</f>
        <v/>
      </c>
      <c r="AC981" s="46">
        <f>IF($B981="","",IFERROR(INDEX('CCA Util %'!$H:$H,MATCH($B981,'CCA Util %'!$E:$E,0)),""))</f>
        <v/>
      </c>
      <c r="AD981">
        <f>IF($B981="","",IFERROR(INDEX('CCA Util %'!$G:$G,MATCH($B981,'CCA Util %'!$E:$E,0)),""))</f>
        <v/>
      </c>
      <c r="AE981">
        <f>IF(OR($B981="",$U981=""),"",$U981&amp;" &amp; "&amp;IF(OR($AD981="",$AD981=0),"Util NA",$AD981&amp;" Util"))</f>
        <v/>
      </c>
    </row>
    <row r="982" ht="15.75" customHeight="1" s="42">
      <c r="A982" s="41" t="n"/>
      <c r="G982" s="38" t="n"/>
      <c r="H982" s="38" t="n"/>
      <c r="I982" s="38" t="n"/>
      <c r="J982" s="38" t="n"/>
      <c r="K982" s="38" t="n"/>
      <c r="L982" s="38" t="n"/>
      <c r="N982" s="36">
        <f>IF($B982="","",IF($C982="SUPERSTORE","Superstore","DH"))</f>
        <v/>
      </c>
      <c r="O982" s="36">
        <f>IF($B982="","",IFERROR(VLOOKUP($B982,Mapping!$A:$C,2,0),"Not Mapped"))</f>
        <v/>
      </c>
      <c r="P982" s="36">
        <f>IF($B982="","",IFERROR(VLOOKUP($B982,Mapping!$A:$C,3,0),"Not Mapped"))</f>
        <v/>
      </c>
      <c r="Q982" s="36">
        <f>IF($B982="","",IFERROR(VLOOKUP($O982,Leaders!$A:$B,2,0),"Not Mapped"))</f>
        <v/>
      </c>
      <c r="R982" s="36">
        <f>IF($B982="","",IF(COUNTIF(Exclusions!$A:$A,$B982)&gt;0,"Yes","No"))</f>
        <v/>
      </c>
      <c r="S982" s="38">
        <f>IF($B982="","",MIN(1,DAY($A982)/IF($N982="Superstore",Settings!$B$5,Settings!$B$4)))</f>
        <v/>
      </c>
      <c r="T982" s="38">
        <f>IF(OR($B982="",$G982="",$S982=0),"",$G982/$S982)</f>
        <v/>
      </c>
      <c r="U982" s="36">
        <f>IF($T982="","",IF($T982&lt;Settings!$B$8,"Critical",IF($T982&lt;Settings!$B$9,"Semi Critical","Non Critical")))</f>
        <v/>
      </c>
      <c r="V982" s="28" t="n"/>
      <c r="Z982">
        <f>IF($B982="","",IFERROR(VLOOKUP($B982,'Plan HC for CCA'!$A:$B,2,0),""))</f>
        <v/>
      </c>
      <c r="AA982">
        <f>IF(OR($B982="",$Z982=""),"",IF(N($M982)&lt;$Z982,"Delta","No Delta"))</f>
        <v/>
      </c>
      <c r="AB982">
        <f>IF(OR($B982="",$Z982=""),"",MAX(0,$Z982-N($M982)))</f>
        <v/>
      </c>
      <c r="AC982" s="46">
        <f>IF($B982="","",IFERROR(INDEX('CCA Util %'!$H:$H,MATCH($B982,'CCA Util %'!$E:$E,0)),""))</f>
        <v/>
      </c>
      <c r="AD982">
        <f>IF($B982="","",IFERROR(INDEX('CCA Util %'!$G:$G,MATCH($B982,'CCA Util %'!$E:$E,0)),""))</f>
        <v/>
      </c>
      <c r="AE982">
        <f>IF(OR($B982="",$U982=""),"",$U982&amp;" &amp; "&amp;IF(OR($AD982="",$AD982=0),"Util NA",$AD982&amp;" Util"))</f>
        <v/>
      </c>
    </row>
    <row r="983" ht="15.75" customHeight="1" s="42">
      <c r="A983" s="41" t="n"/>
      <c r="G983" s="38" t="n"/>
      <c r="H983" s="38" t="n"/>
      <c r="I983" s="38" t="n"/>
      <c r="J983" s="38" t="n"/>
      <c r="K983" s="38" t="n"/>
      <c r="L983" s="38" t="n"/>
      <c r="N983" s="36">
        <f>IF($B983="","",IF($C983="SUPERSTORE","Superstore","DH"))</f>
        <v/>
      </c>
      <c r="O983" s="36">
        <f>IF($B983="","",IFERROR(VLOOKUP($B983,Mapping!$A:$C,2,0),"Not Mapped"))</f>
        <v/>
      </c>
      <c r="P983" s="36">
        <f>IF($B983="","",IFERROR(VLOOKUP($B983,Mapping!$A:$C,3,0),"Not Mapped"))</f>
        <v/>
      </c>
      <c r="Q983" s="36">
        <f>IF($B983="","",IFERROR(VLOOKUP($O983,Leaders!$A:$B,2,0),"Not Mapped"))</f>
        <v/>
      </c>
      <c r="R983" s="36">
        <f>IF($B983="","",IF(COUNTIF(Exclusions!$A:$A,$B983)&gt;0,"Yes","No"))</f>
        <v/>
      </c>
      <c r="S983" s="38">
        <f>IF($B983="","",MIN(1,DAY($A983)/IF($N983="Superstore",Settings!$B$5,Settings!$B$4)))</f>
        <v/>
      </c>
      <c r="T983" s="38">
        <f>IF(OR($B983="",$G983="",$S983=0),"",$G983/$S983)</f>
        <v/>
      </c>
      <c r="U983" s="36">
        <f>IF($T983="","",IF($T983&lt;Settings!$B$8,"Critical",IF($T983&lt;Settings!$B$9,"Semi Critical","Non Critical")))</f>
        <v/>
      </c>
      <c r="V983" s="28" t="n"/>
      <c r="Z983">
        <f>IF($B983="","",IFERROR(VLOOKUP($B983,'Plan HC for CCA'!$A:$B,2,0),""))</f>
        <v/>
      </c>
      <c r="AA983">
        <f>IF(OR($B983="",$Z983=""),"",IF(N($M983)&lt;$Z983,"Delta","No Delta"))</f>
        <v/>
      </c>
      <c r="AB983">
        <f>IF(OR($B983="",$Z983=""),"",MAX(0,$Z983-N($M983)))</f>
        <v/>
      </c>
      <c r="AC983" s="46">
        <f>IF($B983="","",IFERROR(INDEX('CCA Util %'!$H:$H,MATCH($B983,'CCA Util %'!$E:$E,0)),""))</f>
        <v/>
      </c>
      <c r="AD983">
        <f>IF($B983="","",IFERROR(INDEX('CCA Util %'!$G:$G,MATCH($B983,'CCA Util %'!$E:$E,0)),""))</f>
        <v/>
      </c>
      <c r="AE983">
        <f>IF(OR($B983="",$U983=""),"",$U983&amp;" &amp; "&amp;IF(OR($AD983="",$AD983=0),"Util NA",$AD983&amp;" Util"))</f>
        <v/>
      </c>
    </row>
    <row r="984" ht="15.75" customHeight="1" s="42">
      <c r="A984" s="41" t="n"/>
      <c r="G984" s="38" t="n"/>
      <c r="H984" s="38" t="n"/>
      <c r="I984" s="38" t="n"/>
      <c r="J984" s="38" t="n"/>
      <c r="K984" s="38" t="n"/>
      <c r="L984" s="38" t="n"/>
      <c r="N984" s="36">
        <f>IF($B984="","",IF($C984="SUPERSTORE","Superstore","DH"))</f>
        <v/>
      </c>
      <c r="O984" s="36">
        <f>IF($B984="","",IFERROR(VLOOKUP($B984,Mapping!$A:$C,2,0),"Not Mapped"))</f>
        <v/>
      </c>
      <c r="P984" s="36">
        <f>IF($B984="","",IFERROR(VLOOKUP($B984,Mapping!$A:$C,3,0),"Not Mapped"))</f>
        <v/>
      </c>
      <c r="Q984" s="36">
        <f>IF($B984="","",IFERROR(VLOOKUP($O984,Leaders!$A:$B,2,0),"Not Mapped"))</f>
        <v/>
      </c>
      <c r="R984" s="36">
        <f>IF($B984="","",IF(COUNTIF(Exclusions!$A:$A,$B984)&gt;0,"Yes","No"))</f>
        <v/>
      </c>
      <c r="S984" s="38">
        <f>IF($B984="","",MIN(1,DAY($A984)/IF($N984="Superstore",Settings!$B$5,Settings!$B$4)))</f>
        <v/>
      </c>
      <c r="T984" s="38">
        <f>IF(OR($B984="",$G984="",$S984=0),"",$G984/$S984)</f>
        <v/>
      </c>
      <c r="U984" s="36">
        <f>IF($T984="","",IF($T984&lt;Settings!$B$8,"Critical",IF($T984&lt;Settings!$B$9,"Semi Critical","Non Critical")))</f>
        <v/>
      </c>
      <c r="V984" s="28" t="n"/>
      <c r="Z984">
        <f>IF($B984="","",IFERROR(VLOOKUP($B984,'Plan HC for CCA'!$A:$B,2,0),""))</f>
        <v/>
      </c>
      <c r="AA984">
        <f>IF(OR($B984="",$Z984=""),"",IF(N($M984)&lt;$Z984,"Delta","No Delta"))</f>
        <v/>
      </c>
      <c r="AB984">
        <f>IF(OR($B984="",$Z984=""),"",MAX(0,$Z984-N($M984)))</f>
        <v/>
      </c>
      <c r="AC984" s="46">
        <f>IF($B984="","",IFERROR(INDEX('CCA Util %'!$H:$H,MATCH($B984,'CCA Util %'!$E:$E,0)),""))</f>
        <v/>
      </c>
      <c r="AD984">
        <f>IF($B984="","",IFERROR(INDEX('CCA Util %'!$G:$G,MATCH($B984,'CCA Util %'!$E:$E,0)),""))</f>
        <v/>
      </c>
      <c r="AE984">
        <f>IF(OR($B984="",$U984=""),"",$U984&amp;" &amp; "&amp;IF(OR($AD984="",$AD984=0),"Util NA",$AD984&amp;" Util"))</f>
        <v/>
      </c>
    </row>
    <row r="985" ht="15.75" customHeight="1" s="42">
      <c r="A985" s="41" t="n"/>
      <c r="G985" s="38" t="n"/>
      <c r="H985" s="38" t="n"/>
      <c r="I985" s="38" t="n"/>
      <c r="J985" s="38" t="n"/>
      <c r="K985" s="38" t="n"/>
      <c r="L985" s="38" t="n"/>
      <c r="N985" s="36">
        <f>IF($B985="","",IF($C985="SUPERSTORE","Superstore","DH"))</f>
        <v/>
      </c>
      <c r="O985" s="36">
        <f>IF($B985="","",IFERROR(VLOOKUP($B985,Mapping!$A:$C,2,0),"Not Mapped"))</f>
        <v/>
      </c>
      <c r="P985" s="36">
        <f>IF($B985="","",IFERROR(VLOOKUP($B985,Mapping!$A:$C,3,0),"Not Mapped"))</f>
        <v/>
      </c>
      <c r="Q985" s="36">
        <f>IF($B985="","",IFERROR(VLOOKUP($O985,Leaders!$A:$B,2,0),"Not Mapped"))</f>
        <v/>
      </c>
      <c r="R985" s="36">
        <f>IF($B985="","",IF(COUNTIF(Exclusions!$A:$A,$B985)&gt;0,"Yes","No"))</f>
        <v/>
      </c>
      <c r="S985" s="38">
        <f>IF($B985="","",MIN(1,DAY($A985)/IF($N985="Superstore",Settings!$B$5,Settings!$B$4)))</f>
        <v/>
      </c>
      <c r="T985" s="38">
        <f>IF(OR($B985="",$G985="",$S985=0),"",$G985/$S985)</f>
        <v/>
      </c>
      <c r="U985" s="36">
        <f>IF($T985="","",IF($T985&lt;Settings!$B$8,"Critical",IF($T985&lt;Settings!$B$9,"Semi Critical","Non Critical")))</f>
        <v/>
      </c>
      <c r="V985" s="28" t="n"/>
      <c r="Z985">
        <f>IF($B985="","",IFERROR(VLOOKUP($B985,'Plan HC for CCA'!$A:$B,2,0),""))</f>
        <v/>
      </c>
      <c r="AA985">
        <f>IF(OR($B985="",$Z985=""),"",IF(N($M985)&lt;$Z985,"Delta","No Delta"))</f>
        <v/>
      </c>
      <c r="AB985">
        <f>IF(OR($B985="",$Z985=""),"",MAX(0,$Z985-N($M985)))</f>
        <v/>
      </c>
      <c r="AC985" s="46">
        <f>IF($B985="","",IFERROR(INDEX('CCA Util %'!$H:$H,MATCH($B985,'CCA Util %'!$E:$E,0)),""))</f>
        <v/>
      </c>
      <c r="AD985">
        <f>IF($B985="","",IFERROR(INDEX('CCA Util %'!$G:$G,MATCH($B985,'CCA Util %'!$E:$E,0)),""))</f>
        <v/>
      </c>
      <c r="AE985">
        <f>IF(OR($B985="",$U985=""),"",$U985&amp;" &amp; "&amp;IF(OR($AD985="",$AD985=0),"Util NA",$AD985&amp;" Util"))</f>
        <v/>
      </c>
    </row>
    <row r="986" ht="15.75" customHeight="1" s="42">
      <c r="A986" s="41" t="n"/>
      <c r="G986" s="38" t="n"/>
      <c r="H986" s="38" t="n"/>
      <c r="I986" s="38" t="n"/>
      <c r="J986" s="38" t="n"/>
      <c r="K986" s="38" t="n"/>
      <c r="L986" s="38" t="n"/>
      <c r="N986" s="36">
        <f>IF($B986="","",IF($C986="SUPERSTORE","Superstore","DH"))</f>
        <v/>
      </c>
      <c r="O986" s="36">
        <f>IF($B986="","",IFERROR(VLOOKUP($B986,Mapping!$A:$C,2,0),"Not Mapped"))</f>
        <v/>
      </c>
      <c r="P986" s="36">
        <f>IF($B986="","",IFERROR(VLOOKUP($B986,Mapping!$A:$C,3,0),"Not Mapped"))</f>
        <v/>
      </c>
      <c r="Q986" s="36">
        <f>IF($B986="","",IFERROR(VLOOKUP($O986,Leaders!$A:$B,2,0),"Not Mapped"))</f>
        <v/>
      </c>
      <c r="R986" s="36">
        <f>IF($B986="","",IF(COUNTIF(Exclusions!$A:$A,$B986)&gt;0,"Yes","No"))</f>
        <v/>
      </c>
      <c r="S986" s="38">
        <f>IF($B986="","",MIN(1,DAY($A986)/IF($N986="Superstore",Settings!$B$5,Settings!$B$4)))</f>
        <v/>
      </c>
      <c r="T986" s="38">
        <f>IF(OR($B986="",$G986="",$S986=0),"",$G986/$S986)</f>
        <v/>
      </c>
      <c r="U986" s="36">
        <f>IF($T986="","",IF($T986&lt;Settings!$B$8,"Critical",IF($T986&lt;Settings!$B$9,"Semi Critical","Non Critical")))</f>
        <v/>
      </c>
      <c r="V986" s="28" t="n"/>
      <c r="Z986">
        <f>IF($B986="","",IFERROR(VLOOKUP($B986,'Plan HC for CCA'!$A:$B,2,0),""))</f>
        <v/>
      </c>
      <c r="AA986">
        <f>IF(OR($B986="",$Z986=""),"",IF(N($M986)&lt;$Z986,"Delta","No Delta"))</f>
        <v/>
      </c>
      <c r="AB986">
        <f>IF(OR($B986="",$Z986=""),"",MAX(0,$Z986-N($M986)))</f>
        <v/>
      </c>
      <c r="AC986" s="46">
        <f>IF($B986="","",IFERROR(INDEX('CCA Util %'!$H:$H,MATCH($B986,'CCA Util %'!$E:$E,0)),""))</f>
        <v/>
      </c>
      <c r="AD986">
        <f>IF($B986="","",IFERROR(INDEX('CCA Util %'!$G:$G,MATCH($B986,'CCA Util %'!$E:$E,0)),""))</f>
        <v/>
      </c>
      <c r="AE986">
        <f>IF(OR($B986="",$U986=""),"",$U986&amp;" &amp; "&amp;IF(OR($AD986="",$AD986=0),"Util NA",$AD986&amp;" Util"))</f>
        <v/>
      </c>
    </row>
    <row r="987" ht="15.75" customHeight="1" s="42">
      <c r="A987" s="41" t="n"/>
      <c r="G987" s="38" t="n"/>
      <c r="H987" s="38" t="n"/>
      <c r="I987" s="38" t="n"/>
      <c r="J987" s="38" t="n"/>
      <c r="K987" s="38" t="n"/>
      <c r="L987" s="38" t="n"/>
      <c r="N987" s="36">
        <f>IF($B987="","",IF($C987="SUPERSTORE","Superstore","DH"))</f>
        <v/>
      </c>
      <c r="O987" s="36">
        <f>IF($B987="","",IFERROR(VLOOKUP($B987,Mapping!$A:$C,2,0),"Not Mapped"))</f>
        <v/>
      </c>
      <c r="P987" s="36">
        <f>IF($B987="","",IFERROR(VLOOKUP($B987,Mapping!$A:$C,3,0),"Not Mapped"))</f>
        <v/>
      </c>
      <c r="Q987" s="36">
        <f>IF($B987="","",IFERROR(VLOOKUP($O987,Leaders!$A:$B,2,0),"Not Mapped"))</f>
        <v/>
      </c>
      <c r="R987" s="36">
        <f>IF($B987="","",IF(COUNTIF(Exclusions!$A:$A,$B987)&gt;0,"Yes","No"))</f>
        <v/>
      </c>
      <c r="S987" s="38">
        <f>IF($B987="","",MIN(1,DAY($A987)/IF($N987="Superstore",Settings!$B$5,Settings!$B$4)))</f>
        <v/>
      </c>
      <c r="T987" s="38">
        <f>IF(OR($B987="",$G987="",$S987=0),"",$G987/$S987)</f>
        <v/>
      </c>
      <c r="U987" s="36">
        <f>IF($T987="","",IF($T987&lt;Settings!$B$8,"Critical",IF($T987&lt;Settings!$B$9,"Semi Critical","Non Critical")))</f>
        <v/>
      </c>
      <c r="V987" s="28" t="n"/>
      <c r="Z987">
        <f>IF($B987="","",IFERROR(VLOOKUP($B987,'Plan HC for CCA'!$A:$B,2,0),""))</f>
        <v/>
      </c>
      <c r="AA987">
        <f>IF(OR($B987="",$Z987=""),"",IF(N($M987)&lt;$Z987,"Delta","No Delta"))</f>
        <v/>
      </c>
      <c r="AB987">
        <f>IF(OR($B987="",$Z987=""),"",MAX(0,$Z987-N($M987)))</f>
        <v/>
      </c>
      <c r="AC987" s="46">
        <f>IF($B987="","",IFERROR(INDEX('CCA Util %'!$H:$H,MATCH($B987,'CCA Util %'!$E:$E,0)),""))</f>
        <v/>
      </c>
      <c r="AD987">
        <f>IF($B987="","",IFERROR(INDEX('CCA Util %'!$G:$G,MATCH($B987,'CCA Util %'!$E:$E,0)),""))</f>
        <v/>
      </c>
      <c r="AE987">
        <f>IF(OR($B987="",$U987=""),"",$U987&amp;" &amp; "&amp;IF(OR($AD987="",$AD987=0),"Util NA",$AD987&amp;" Util"))</f>
        <v/>
      </c>
    </row>
    <row r="988" ht="15.75" customHeight="1" s="42">
      <c r="A988" s="41" t="n"/>
      <c r="G988" s="38" t="n"/>
      <c r="H988" s="38" t="n"/>
      <c r="I988" s="38" t="n"/>
      <c r="J988" s="38" t="n"/>
      <c r="K988" s="38" t="n"/>
      <c r="L988" s="38" t="n"/>
      <c r="N988" s="36">
        <f>IF($B988="","",IF($C988="SUPERSTORE","Superstore","DH"))</f>
        <v/>
      </c>
      <c r="O988" s="36">
        <f>IF($B988="","",IFERROR(VLOOKUP($B988,Mapping!$A:$C,2,0),"Not Mapped"))</f>
        <v/>
      </c>
      <c r="P988" s="36">
        <f>IF($B988="","",IFERROR(VLOOKUP($B988,Mapping!$A:$C,3,0),"Not Mapped"))</f>
        <v/>
      </c>
      <c r="Q988" s="36">
        <f>IF($B988="","",IFERROR(VLOOKUP($O988,Leaders!$A:$B,2,0),"Not Mapped"))</f>
        <v/>
      </c>
      <c r="R988" s="36">
        <f>IF($B988="","",IF(COUNTIF(Exclusions!$A:$A,$B988)&gt;0,"Yes","No"))</f>
        <v/>
      </c>
      <c r="S988" s="38">
        <f>IF($B988="","",MIN(1,DAY($A988)/IF($N988="Superstore",Settings!$B$5,Settings!$B$4)))</f>
        <v/>
      </c>
      <c r="T988" s="38">
        <f>IF(OR($B988="",$G988="",$S988=0),"",$G988/$S988)</f>
        <v/>
      </c>
      <c r="U988" s="36">
        <f>IF($T988="","",IF($T988&lt;Settings!$B$8,"Critical",IF($T988&lt;Settings!$B$9,"Semi Critical","Non Critical")))</f>
        <v/>
      </c>
      <c r="V988" s="28" t="n"/>
      <c r="Z988">
        <f>IF($B988="","",IFERROR(VLOOKUP($B988,'Plan HC for CCA'!$A:$B,2,0),""))</f>
        <v/>
      </c>
      <c r="AA988">
        <f>IF(OR($B988="",$Z988=""),"",IF(N($M988)&lt;$Z988,"Delta","No Delta"))</f>
        <v/>
      </c>
      <c r="AB988">
        <f>IF(OR($B988="",$Z988=""),"",MAX(0,$Z988-N($M988)))</f>
        <v/>
      </c>
      <c r="AC988" s="46">
        <f>IF($B988="","",IFERROR(INDEX('CCA Util %'!$H:$H,MATCH($B988,'CCA Util %'!$E:$E,0)),""))</f>
        <v/>
      </c>
      <c r="AD988">
        <f>IF($B988="","",IFERROR(INDEX('CCA Util %'!$G:$G,MATCH($B988,'CCA Util %'!$E:$E,0)),""))</f>
        <v/>
      </c>
      <c r="AE988">
        <f>IF(OR($B988="",$U988=""),"",$U988&amp;" &amp; "&amp;IF(OR($AD988="",$AD988=0),"Util NA",$AD988&amp;" Util"))</f>
        <v/>
      </c>
    </row>
    <row r="989" ht="15.75" customHeight="1" s="42">
      <c r="A989" s="41" t="n"/>
      <c r="G989" s="38" t="n"/>
      <c r="H989" s="38" t="n"/>
      <c r="I989" s="38" t="n"/>
      <c r="J989" s="38" t="n"/>
      <c r="K989" s="38" t="n"/>
      <c r="L989" s="38" t="n"/>
      <c r="N989" s="36">
        <f>IF($B989="","",IF($C989="SUPERSTORE","Superstore","DH"))</f>
        <v/>
      </c>
      <c r="O989" s="36">
        <f>IF($B989="","",IFERROR(VLOOKUP($B989,Mapping!$A:$C,2,0),"Not Mapped"))</f>
        <v/>
      </c>
      <c r="P989" s="36">
        <f>IF($B989="","",IFERROR(VLOOKUP($B989,Mapping!$A:$C,3,0),"Not Mapped"))</f>
        <v/>
      </c>
      <c r="Q989" s="36">
        <f>IF($B989="","",IFERROR(VLOOKUP($O989,Leaders!$A:$B,2,0),"Not Mapped"))</f>
        <v/>
      </c>
      <c r="R989" s="36">
        <f>IF($B989="","",IF(COUNTIF(Exclusions!$A:$A,$B989)&gt;0,"Yes","No"))</f>
        <v/>
      </c>
      <c r="S989" s="38">
        <f>IF($B989="","",MIN(1,DAY($A989)/IF($N989="Superstore",Settings!$B$5,Settings!$B$4)))</f>
        <v/>
      </c>
      <c r="T989" s="38">
        <f>IF(OR($B989="",$G989="",$S989=0),"",$G989/$S989)</f>
        <v/>
      </c>
      <c r="U989" s="36">
        <f>IF($T989="","",IF($T989&lt;Settings!$B$8,"Critical",IF($T989&lt;Settings!$B$9,"Semi Critical","Non Critical")))</f>
        <v/>
      </c>
      <c r="V989" s="28" t="n"/>
      <c r="Z989">
        <f>IF($B989="","",IFERROR(VLOOKUP($B989,'Plan HC for CCA'!$A:$B,2,0),""))</f>
        <v/>
      </c>
      <c r="AA989">
        <f>IF(OR($B989="",$Z989=""),"",IF(N($M989)&lt;$Z989,"Delta","No Delta"))</f>
        <v/>
      </c>
      <c r="AB989">
        <f>IF(OR($B989="",$Z989=""),"",MAX(0,$Z989-N($M989)))</f>
        <v/>
      </c>
      <c r="AC989" s="46">
        <f>IF($B989="","",IFERROR(INDEX('CCA Util %'!$H:$H,MATCH($B989,'CCA Util %'!$E:$E,0)),""))</f>
        <v/>
      </c>
      <c r="AD989">
        <f>IF($B989="","",IFERROR(INDEX('CCA Util %'!$G:$G,MATCH($B989,'CCA Util %'!$E:$E,0)),""))</f>
        <v/>
      </c>
      <c r="AE989">
        <f>IF(OR($B989="",$U989=""),"",$U989&amp;" &amp; "&amp;IF(OR($AD989="",$AD989=0),"Util NA",$AD989&amp;" Util"))</f>
        <v/>
      </c>
    </row>
    <row r="990" ht="15.75" customHeight="1" s="42">
      <c r="A990" s="41" t="n"/>
      <c r="G990" s="38" t="n"/>
      <c r="H990" s="38" t="n"/>
      <c r="I990" s="38" t="n"/>
      <c r="J990" s="38" t="n"/>
      <c r="K990" s="38" t="n"/>
      <c r="L990" s="38" t="n"/>
      <c r="N990" s="36">
        <f>IF($B990="","",IF($C990="SUPERSTORE","Superstore","DH"))</f>
        <v/>
      </c>
      <c r="O990" s="36">
        <f>IF($B990="","",IFERROR(VLOOKUP($B990,Mapping!$A:$C,2,0),"Not Mapped"))</f>
        <v/>
      </c>
      <c r="P990" s="36">
        <f>IF($B990="","",IFERROR(VLOOKUP($B990,Mapping!$A:$C,3,0),"Not Mapped"))</f>
        <v/>
      </c>
      <c r="Q990" s="36">
        <f>IF($B990="","",IFERROR(VLOOKUP($O990,Leaders!$A:$B,2,0),"Not Mapped"))</f>
        <v/>
      </c>
      <c r="R990" s="36">
        <f>IF($B990="","",IF(COUNTIF(Exclusions!$A:$A,$B990)&gt;0,"Yes","No"))</f>
        <v/>
      </c>
      <c r="S990" s="38">
        <f>IF($B990="","",MIN(1,DAY($A990)/IF($N990="Superstore",Settings!$B$5,Settings!$B$4)))</f>
        <v/>
      </c>
      <c r="T990" s="38">
        <f>IF(OR($B990="",$G990="",$S990=0),"",$G990/$S990)</f>
        <v/>
      </c>
      <c r="U990" s="36">
        <f>IF($T990="","",IF($T990&lt;Settings!$B$8,"Critical",IF($T990&lt;Settings!$B$9,"Semi Critical","Non Critical")))</f>
        <v/>
      </c>
      <c r="V990" s="28" t="n"/>
      <c r="Z990">
        <f>IF($B990="","",IFERROR(VLOOKUP($B990,'Plan HC for CCA'!$A:$B,2,0),""))</f>
        <v/>
      </c>
      <c r="AA990">
        <f>IF(OR($B990="",$Z990=""),"",IF(N($M990)&lt;$Z990,"Delta","No Delta"))</f>
        <v/>
      </c>
      <c r="AB990">
        <f>IF(OR($B990="",$Z990=""),"",MAX(0,$Z990-N($M990)))</f>
        <v/>
      </c>
      <c r="AC990" s="46">
        <f>IF($B990="","",IFERROR(INDEX('CCA Util %'!$H:$H,MATCH($B990,'CCA Util %'!$E:$E,0)),""))</f>
        <v/>
      </c>
      <c r="AD990">
        <f>IF($B990="","",IFERROR(INDEX('CCA Util %'!$G:$G,MATCH($B990,'CCA Util %'!$E:$E,0)),""))</f>
        <v/>
      </c>
      <c r="AE990">
        <f>IF(OR($B990="",$U990=""),"",$U990&amp;" &amp; "&amp;IF(OR($AD990="",$AD990=0),"Util NA",$AD990&amp;" Util"))</f>
        <v/>
      </c>
    </row>
    <row r="991" ht="15.75" customHeight="1" s="42">
      <c r="A991" s="41" t="n"/>
      <c r="G991" s="38" t="n"/>
      <c r="H991" s="38" t="n"/>
      <c r="I991" s="38" t="n"/>
      <c r="J991" s="38" t="n"/>
      <c r="K991" s="38" t="n"/>
      <c r="L991" s="38" t="n"/>
      <c r="N991" s="36">
        <f>IF($B991="","",IF($C991="SUPERSTORE","Superstore","DH"))</f>
        <v/>
      </c>
      <c r="O991" s="36">
        <f>IF($B991="","",IFERROR(VLOOKUP($B991,Mapping!$A:$C,2,0),"Not Mapped"))</f>
        <v/>
      </c>
      <c r="P991" s="36">
        <f>IF($B991="","",IFERROR(VLOOKUP($B991,Mapping!$A:$C,3,0),"Not Mapped"))</f>
        <v/>
      </c>
      <c r="Q991" s="36">
        <f>IF($B991="","",IFERROR(VLOOKUP($O991,Leaders!$A:$B,2,0),"Not Mapped"))</f>
        <v/>
      </c>
      <c r="R991" s="36">
        <f>IF($B991="","",IF(COUNTIF(Exclusions!$A:$A,$B991)&gt;0,"Yes","No"))</f>
        <v/>
      </c>
      <c r="S991" s="38">
        <f>IF($B991="","",MIN(1,DAY($A991)/IF($N991="Superstore",Settings!$B$5,Settings!$B$4)))</f>
        <v/>
      </c>
      <c r="T991" s="38">
        <f>IF(OR($B991="",$G991="",$S991=0),"",$G991/$S991)</f>
        <v/>
      </c>
      <c r="U991" s="36">
        <f>IF($T991="","",IF($T991&lt;Settings!$B$8,"Critical",IF($T991&lt;Settings!$B$9,"Semi Critical","Non Critical")))</f>
        <v/>
      </c>
      <c r="V991" s="28" t="n"/>
      <c r="Z991">
        <f>IF($B991="","",IFERROR(VLOOKUP($B991,'Plan HC for CCA'!$A:$B,2,0),""))</f>
        <v/>
      </c>
      <c r="AA991">
        <f>IF(OR($B991="",$Z991=""),"",IF(N($M991)&lt;$Z991,"Delta","No Delta"))</f>
        <v/>
      </c>
      <c r="AB991">
        <f>IF(OR($B991="",$Z991=""),"",MAX(0,$Z991-N($M991)))</f>
        <v/>
      </c>
      <c r="AC991" s="46">
        <f>IF($B991="","",IFERROR(INDEX('CCA Util %'!$H:$H,MATCH($B991,'CCA Util %'!$E:$E,0)),""))</f>
        <v/>
      </c>
      <c r="AD991">
        <f>IF($B991="","",IFERROR(INDEX('CCA Util %'!$G:$G,MATCH($B991,'CCA Util %'!$E:$E,0)),""))</f>
        <v/>
      </c>
      <c r="AE991">
        <f>IF(OR($B991="",$U991=""),"",$U991&amp;" &amp; "&amp;IF(OR($AD991="",$AD991=0),"Util NA",$AD991&amp;" Util"))</f>
        <v/>
      </c>
    </row>
    <row r="992" ht="15.75" customHeight="1" s="42">
      <c r="A992" s="41" t="n"/>
      <c r="G992" s="38" t="n"/>
      <c r="H992" s="38" t="n"/>
      <c r="I992" s="38" t="n"/>
      <c r="J992" s="38" t="n"/>
      <c r="K992" s="38" t="n"/>
      <c r="L992" s="38" t="n"/>
      <c r="N992" s="36">
        <f>IF($B992="","",IF($C992="SUPERSTORE","Superstore","DH"))</f>
        <v/>
      </c>
      <c r="O992" s="36">
        <f>IF($B992="","",IFERROR(VLOOKUP($B992,Mapping!$A:$C,2,0),"Not Mapped"))</f>
        <v/>
      </c>
      <c r="P992" s="36">
        <f>IF($B992="","",IFERROR(VLOOKUP($B992,Mapping!$A:$C,3,0),"Not Mapped"))</f>
        <v/>
      </c>
      <c r="Q992" s="36">
        <f>IF($B992="","",IFERROR(VLOOKUP($O992,Leaders!$A:$B,2,0),"Not Mapped"))</f>
        <v/>
      </c>
      <c r="R992" s="36">
        <f>IF($B992="","",IF(COUNTIF(Exclusions!$A:$A,$B992)&gt;0,"Yes","No"))</f>
        <v/>
      </c>
      <c r="S992" s="38">
        <f>IF($B992="","",MIN(1,DAY($A992)/IF($N992="Superstore",Settings!$B$5,Settings!$B$4)))</f>
        <v/>
      </c>
      <c r="T992" s="38">
        <f>IF(OR($B992="",$G992="",$S992=0),"",$G992/$S992)</f>
        <v/>
      </c>
      <c r="U992" s="36">
        <f>IF($T992="","",IF($T992&lt;Settings!$B$8,"Critical",IF($T992&lt;Settings!$B$9,"Semi Critical","Non Critical")))</f>
        <v/>
      </c>
      <c r="V992" s="28" t="n"/>
      <c r="Z992">
        <f>IF($B992="","",IFERROR(VLOOKUP($B992,'Plan HC for CCA'!$A:$B,2,0),""))</f>
        <v/>
      </c>
      <c r="AA992">
        <f>IF(OR($B992="",$Z992=""),"",IF(N($M992)&lt;$Z992,"Delta","No Delta"))</f>
        <v/>
      </c>
      <c r="AB992">
        <f>IF(OR($B992="",$Z992=""),"",MAX(0,$Z992-N($M992)))</f>
        <v/>
      </c>
      <c r="AC992" s="46">
        <f>IF($B992="","",IFERROR(INDEX('CCA Util %'!$H:$H,MATCH($B992,'CCA Util %'!$E:$E,0)),""))</f>
        <v/>
      </c>
      <c r="AD992">
        <f>IF($B992="","",IFERROR(INDEX('CCA Util %'!$G:$G,MATCH($B992,'CCA Util %'!$E:$E,0)),""))</f>
        <v/>
      </c>
      <c r="AE992">
        <f>IF(OR($B992="",$U992=""),"",$U992&amp;" &amp; "&amp;IF(OR($AD992="",$AD992=0),"Util NA",$AD992&amp;" Util"))</f>
        <v/>
      </c>
    </row>
    <row r="993" ht="15.75" customHeight="1" s="42">
      <c r="A993" s="41" t="n"/>
      <c r="G993" s="38" t="n"/>
      <c r="H993" s="38" t="n"/>
      <c r="I993" s="38" t="n"/>
      <c r="J993" s="38" t="n"/>
      <c r="K993" s="38" t="n"/>
      <c r="L993" s="38" t="n"/>
      <c r="N993" s="36">
        <f>IF($B993="","",IF($C993="SUPERSTORE","Superstore","DH"))</f>
        <v/>
      </c>
      <c r="O993" s="36">
        <f>IF($B993="","",IFERROR(VLOOKUP($B993,Mapping!$A:$C,2,0),"Not Mapped"))</f>
        <v/>
      </c>
      <c r="P993" s="36">
        <f>IF($B993="","",IFERROR(VLOOKUP($B993,Mapping!$A:$C,3,0),"Not Mapped"))</f>
        <v/>
      </c>
      <c r="Q993" s="36">
        <f>IF($B993="","",IFERROR(VLOOKUP($O993,Leaders!$A:$B,2,0),"Not Mapped"))</f>
        <v/>
      </c>
      <c r="R993" s="36">
        <f>IF($B993="","",IF(COUNTIF(Exclusions!$A:$A,$B993)&gt;0,"Yes","No"))</f>
        <v/>
      </c>
      <c r="S993" s="38">
        <f>IF($B993="","",MIN(1,DAY($A993)/IF($N993="Superstore",Settings!$B$5,Settings!$B$4)))</f>
        <v/>
      </c>
      <c r="T993" s="38">
        <f>IF(OR($B993="",$G993="",$S993=0),"",$G993/$S993)</f>
        <v/>
      </c>
      <c r="U993" s="36">
        <f>IF($T993="","",IF($T993&lt;Settings!$B$8,"Critical",IF($T993&lt;Settings!$B$9,"Semi Critical","Non Critical")))</f>
        <v/>
      </c>
      <c r="V993" s="28" t="n"/>
      <c r="Z993">
        <f>IF($B993="","",IFERROR(VLOOKUP($B993,'Plan HC for CCA'!$A:$B,2,0),""))</f>
        <v/>
      </c>
      <c r="AA993">
        <f>IF(OR($B993="",$Z993=""),"",IF(N($M993)&lt;$Z993,"Delta","No Delta"))</f>
        <v/>
      </c>
      <c r="AB993">
        <f>IF(OR($B993="",$Z993=""),"",MAX(0,$Z993-N($M993)))</f>
        <v/>
      </c>
      <c r="AC993" s="46">
        <f>IF($B993="","",IFERROR(INDEX('CCA Util %'!$H:$H,MATCH($B993,'CCA Util %'!$E:$E,0)),""))</f>
        <v/>
      </c>
      <c r="AD993">
        <f>IF($B993="","",IFERROR(INDEX('CCA Util %'!$G:$G,MATCH($B993,'CCA Util %'!$E:$E,0)),""))</f>
        <v/>
      </c>
      <c r="AE993">
        <f>IF(OR($B993="",$U993=""),"",$U993&amp;" &amp; "&amp;IF(OR($AD993="",$AD993=0),"Util NA",$AD993&amp;" Util"))</f>
        <v/>
      </c>
    </row>
    <row r="994" ht="15.75" customHeight="1" s="42">
      <c r="A994" s="41" t="n"/>
      <c r="G994" s="38" t="n"/>
      <c r="H994" s="38" t="n"/>
      <c r="I994" s="38" t="n"/>
      <c r="J994" s="38" t="n"/>
      <c r="K994" s="38" t="n"/>
      <c r="L994" s="38" t="n"/>
      <c r="N994" s="36">
        <f>IF($B994="","",IF($C994="SUPERSTORE","Superstore","DH"))</f>
        <v/>
      </c>
      <c r="O994" s="36">
        <f>IF($B994="","",IFERROR(VLOOKUP($B994,Mapping!$A:$C,2,0),"Not Mapped"))</f>
        <v/>
      </c>
      <c r="P994" s="36">
        <f>IF($B994="","",IFERROR(VLOOKUP($B994,Mapping!$A:$C,3,0),"Not Mapped"))</f>
        <v/>
      </c>
      <c r="Q994" s="36">
        <f>IF($B994="","",IFERROR(VLOOKUP($O994,Leaders!$A:$B,2,0),"Not Mapped"))</f>
        <v/>
      </c>
      <c r="R994" s="36">
        <f>IF($B994="","",IF(COUNTIF(Exclusions!$A:$A,$B994)&gt;0,"Yes","No"))</f>
        <v/>
      </c>
      <c r="S994" s="38">
        <f>IF($B994="","",MIN(1,DAY($A994)/IF($N994="Superstore",Settings!$B$5,Settings!$B$4)))</f>
        <v/>
      </c>
      <c r="T994" s="38">
        <f>IF(OR($B994="",$G994="",$S994=0),"",$G994/$S994)</f>
        <v/>
      </c>
      <c r="U994" s="36">
        <f>IF($T994="","",IF($T994&lt;Settings!$B$8,"Critical",IF($T994&lt;Settings!$B$9,"Semi Critical","Non Critical")))</f>
        <v/>
      </c>
      <c r="V994" s="28" t="n"/>
      <c r="Z994">
        <f>IF($B994="","",IFERROR(VLOOKUP($B994,'Plan HC for CCA'!$A:$B,2,0),""))</f>
        <v/>
      </c>
      <c r="AA994">
        <f>IF(OR($B994="",$Z994=""),"",IF(N($M994)&lt;$Z994,"Delta","No Delta"))</f>
        <v/>
      </c>
      <c r="AB994">
        <f>IF(OR($B994="",$Z994=""),"",MAX(0,$Z994-N($M994)))</f>
        <v/>
      </c>
      <c r="AC994" s="46">
        <f>IF($B994="","",IFERROR(INDEX('CCA Util %'!$H:$H,MATCH($B994,'CCA Util %'!$E:$E,0)),""))</f>
        <v/>
      </c>
      <c r="AD994">
        <f>IF($B994="","",IFERROR(INDEX('CCA Util %'!$G:$G,MATCH($B994,'CCA Util %'!$E:$E,0)),""))</f>
        <v/>
      </c>
      <c r="AE994">
        <f>IF(OR($B994="",$U994=""),"",$U994&amp;" &amp; "&amp;IF(OR($AD994="",$AD994=0),"Util NA",$AD994&amp;" Util"))</f>
        <v/>
      </c>
    </row>
    <row r="995" ht="15.75" customHeight="1" s="42">
      <c r="A995" s="41" t="n"/>
      <c r="G995" s="38" t="n"/>
      <c r="H995" s="38" t="n"/>
      <c r="I995" s="38" t="n"/>
      <c r="J995" s="38" t="n"/>
      <c r="K995" s="38" t="n"/>
      <c r="L995" s="38" t="n"/>
      <c r="N995" s="36">
        <f>IF($B995="","",IF($C995="SUPERSTORE","Superstore","DH"))</f>
        <v/>
      </c>
      <c r="O995" s="36">
        <f>IF($B995="","",IFERROR(VLOOKUP($B995,Mapping!$A:$C,2,0),"Not Mapped"))</f>
        <v/>
      </c>
      <c r="P995" s="36">
        <f>IF($B995="","",IFERROR(VLOOKUP($B995,Mapping!$A:$C,3,0),"Not Mapped"))</f>
        <v/>
      </c>
      <c r="Q995" s="36">
        <f>IF($B995="","",IFERROR(VLOOKUP($O995,Leaders!$A:$B,2,0),"Not Mapped"))</f>
        <v/>
      </c>
      <c r="R995" s="36">
        <f>IF($B995="","",IF(COUNTIF(Exclusions!$A:$A,$B995)&gt;0,"Yes","No"))</f>
        <v/>
      </c>
      <c r="S995" s="38">
        <f>IF($B995="","",MIN(1,DAY($A995)/IF($N995="Superstore",Settings!$B$5,Settings!$B$4)))</f>
        <v/>
      </c>
      <c r="T995" s="38">
        <f>IF(OR($B995="",$G995="",$S995=0),"",$G995/$S995)</f>
        <v/>
      </c>
      <c r="U995" s="36">
        <f>IF($T995="","",IF($T995&lt;Settings!$B$8,"Critical",IF($T995&lt;Settings!$B$9,"Semi Critical","Non Critical")))</f>
        <v/>
      </c>
      <c r="V995" s="28" t="n"/>
      <c r="Z995">
        <f>IF($B995="","",IFERROR(VLOOKUP($B995,'Plan HC for CCA'!$A:$B,2,0),""))</f>
        <v/>
      </c>
      <c r="AA995">
        <f>IF(OR($B995="",$Z995=""),"",IF(N($M995)&lt;$Z995,"Delta","No Delta"))</f>
        <v/>
      </c>
      <c r="AB995">
        <f>IF(OR($B995="",$Z995=""),"",MAX(0,$Z995-N($M995)))</f>
        <v/>
      </c>
      <c r="AC995" s="46">
        <f>IF($B995="","",IFERROR(INDEX('CCA Util %'!$H:$H,MATCH($B995,'CCA Util %'!$E:$E,0)),""))</f>
        <v/>
      </c>
      <c r="AD995">
        <f>IF($B995="","",IFERROR(INDEX('CCA Util %'!$G:$G,MATCH($B995,'CCA Util %'!$E:$E,0)),""))</f>
        <v/>
      </c>
      <c r="AE995">
        <f>IF(OR($B995="",$U995=""),"",$U995&amp;" &amp; "&amp;IF(OR($AD995="",$AD995=0),"Util NA",$AD995&amp;" Util"))</f>
        <v/>
      </c>
    </row>
    <row r="996" ht="15.75" customHeight="1" s="42">
      <c r="A996" s="41" t="n"/>
      <c r="G996" s="38" t="n"/>
      <c r="H996" s="38" t="n"/>
      <c r="I996" s="38" t="n"/>
      <c r="J996" s="38" t="n"/>
      <c r="K996" s="38" t="n"/>
      <c r="L996" s="38" t="n"/>
      <c r="N996" s="36">
        <f>IF($B996="","",IF($C996="SUPERSTORE","Superstore","DH"))</f>
        <v/>
      </c>
      <c r="O996" s="36">
        <f>IF($B996="","",IFERROR(VLOOKUP($B996,Mapping!$A:$C,2,0),"Not Mapped"))</f>
        <v/>
      </c>
      <c r="P996" s="36">
        <f>IF($B996="","",IFERROR(VLOOKUP($B996,Mapping!$A:$C,3,0),"Not Mapped"))</f>
        <v/>
      </c>
      <c r="Q996" s="36">
        <f>IF($B996="","",IFERROR(VLOOKUP($O996,Leaders!$A:$B,2,0),"Not Mapped"))</f>
        <v/>
      </c>
      <c r="R996" s="36">
        <f>IF($B996="","",IF(COUNTIF(Exclusions!$A:$A,$B996)&gt;0,"Yes","No"))</f>
        <v/>
      </c>
      <c r="S996" s="38">
        <f>IF($B996="","",MIN(1,DAY($A996)/IF($N996="Superstore",Settings!$B$5,Settings!$B$4)))</f>
        <v/>
      </c>
      <c r="T996" s="38">
        <f>IF(OR($B996="",$G996="",$S996=0),"",$G996/$S996)</f>
        <v/>
      </c>
      <c r="U996" s="36">
        <f>IF($T996="","",IF($T996&lt;Settings!$B$8,"Critical",IF($T996&lt;Settings!$B$9,"Semi Critical","Non Critical")))</f>
        <v/>
      </c>
      <c r="V996" s="28" t="n"/>
      <c r="Z996">
        <f>IF($B996="","",IFERROR(VLOOKUP($B996,'Plan HC for CCA'!$A:$B,2,0),""))</f>
        <v/>
      </c>
      <c r="AA996">
        <f>IF(OR($B996="",$Z996=""),"",IF(N($M996)&lt;$Z996,"Delta","No Delta"))</f>
        <v/>
      </c>
      <c r="AB996">
        <f>IF(OR($B996="",$Z996=""),"",MAX(0,$Z996-N($M996)))</f>
        <v/>
      </c>
      <c r="AC996" s="46">
        <f>IF($B996="","",IFERROR(INDEX('CCA Util %'!$H:$H,MATCH($B996,'CCA Util %'!$E:$E,0)),""))</f>
        <v/>
      </c>
      <c r="AD996">
        <f>IF($B996="","",IFERROR(INDEX('CCA Util %'!$G:$G,MATCH($B996,'CCA Util %'!$E:$E,0)),""))</f>
        <v/>
      </c>
      <c r="AE996">
        <f>IF(OR($B996="",$U996=""),"",$U996&amp;" &amp; "&amp;IF(OR($AD996="",$AD996=0),"Util NA",$AD996&amp;" Util"))</f>
        <v/>
      </c>
    </row>
    <row r="997" ht="15.75" customHeight="1" s="42">
      <c r="A997" s="41" t="n"/>
      <c r="G997" s="38" t="n"/>
      <c r="H997" s="38" t="n"/>
      <c r="I997" s="38" t="n"/>
      <c r="J997" s="38" t="n"/>
      <c r="K997" s="38" t="n"/>
      <c r="L997" s="38" t="n"/>
      <c r="N997" s="36">
        <f>IF($B997="","",IF($C997="SUPERSTORE","Superstore","DH"))</f>
        <v/>
      </c>
      <c r="O997" s="36">
        <f>IF($B997="","",IFERROR(VLOOKUP($B997,Mapping!$A:$C,2,0),"Not Mapped"))</f>
        <v/>
      </c>
      <c r="P997" s="36">
        <f>IF($B997="","",IFERROR(VLOOKUP($B997,Mapping!$A:$C,3,0),"Not Mapped"))</f>
        <v/>
      </c>
      <c r="Q997" s="36">
        <f>IF($B997="","",IFERROR(VLOOKUP($O997,Leaders!$A:$B,2,0),"Not Mapped"))</f>
        <v/>
      </c>
      <c r="R997" s="36">
        <f>IF($B997="","",IF(COUNTIF(Exclusions!$A:$A,$B997)&gt;0,"Yes","No"))</f>
        <v/>
      </c>
      <c r="S997" s="38">
        <f>IF($B997="","",MIN(1,DAY($A997)/IF($N997="Superstore",Settings!$B$5,Settings!$B$4)))</f>
        <v/>
      </c>
      <c r="T997" s="38">
        <f>IF(OR($B997="",$G997="",$S997=0),"",$G997/$S997)</f>
        <v/>
      </c>
      <c r="U997" s="36">
        <f>IF($T997="","",IF($T997&lt;Settings!$B$8,"Critical",IF($T997&lt;Settings!$B$9,"Semi Critical","Non Critical")))</f>
        <v/>
      </c>
      <c r="V997" s="28" t="n"/>
      <c r="Z997">
        <f>IF($B997="","",IFERROR(VLOOKUP($B997,'Plan HC for CCA'!$A:$B,2,0),""))</f>
        <v/>
      </c>
      <c r="AA997">
        <f>IF(OR($B997="",$Z997=""),"",IF(N($M997)&lt;$Z997,"Delta","No Delta"))</f>
        <v/>
      </c>
      <c r="AB997">
        <f>IF(OR($B997="",$Z997=""),"",MAX(0,$Z997-N($M997)))</f>
        <v/>
      </c>
      <c r="AC997" s="46">
        <f>IF($B997="","",IFERROR(INDEX('CCA Util %'!$H:$H,MATCH($B997,'CCA Util %'!$E:$E,0)),""))</f>
        <v/>
      </c>
      <c r="AD997">
        <f>IF($B997="","",IFERROR(INDEX('CCA Util %'!$G:$G,MATCH($B997,'CCA Util %'!$E:$E,0)),""))</f>
        <v/>
      </c>
      <c r="AE997">
        <f>IF(OR($B997="",$U997=""),"",$U997&amp;" &amp; "&amp;IF(OR($AD997="",$AD997=0),"Util NA",$AD997&amp;" Util"))</f>
        <v/>
      </c>
    </row>
    <row r="998" ht="15.75" customHeight="1" s="42">
      <c r="A998" s="41" t="n"/>
      <c r="G998" s="38" t="n"/>
      <c r="H998" s="38" t="n"/>
      <c r="I998" s="38" t="n"/>
      <c r="J998" s="38" t="n"/>
      <c r="K998" s="38" t="n"/>
      <c r="L998" s="38" t="n"/>
      <c r="N998" s="36">
        <f>IF($B998="","",IF($C998="SUPERSTORE","Superstore","DH"))</f>
        <v/>
      </c>
      <c r="O998" s="36">
        <f>IF($B998="","",IFERROR(VLOOKUP($B998,Mapping!$A:$C,2,0),"Not Mapped"))</f>
        <v/>
      </c>
      <c r="P998" s="36">
        <f>IF($B998="","",IFERROR(VLOOKUP($B998,Mapping!$A:$C,3,0),"Not Mapped"))</f>
        <v/>
      </c>
      <c r="Q998" s="36">
        <f>IF($B998="","",IFERROR(VLOOKUP($O998,Leaders!$A:$B,2,0),"Not Mapped"))</f>
        <v/>
      </c>
      <c r="R998" s="36">
        <f>IF($B998="","",IF(COUNTIF(Exclusions!$A:$A,$B998)&gt;0,"Yes","No"))</f>
        <v/>
      </c>
      <c r="S998" s="38">
        <f>IF($B998="","",MIN(1,DAY($A998)/IF($N998="Superstore",Settings!$B$5,Settings!$B$4)))</f>
        <v/>
      </c>
      <c r="T998" s="38">
        <f>IF(OR($B998="",$G998="",$S998=0),"",$G998/$S998)</f>
        <v/>
      </c>
      <c r="U998" s="36">
        <f>IF($T998="","",IF($T998&lt;Settings!$B$8,"Critical",IF($T998&lt;Settings!$B$9,"Semi Critical","Non Critical")))</f>
        <v/>
      </c>
      <c r="V998" s="28" t="n"/>
      <c r="Z998">
        <f>IF($B998="","",IFERROR(VLOOKUP($B998,'Plan HC for CCA'!$A:$B,2,0),""))</f>
        <v/>
      </c>
      <c r="AA998">
        <f>IF(OR($B998="",$Z998=""),"",IF(N($M998)&lt;$Z998,"Delta","No Delta"))</f>
        <v/>
      </c>
      <c r="AB998">
        <f>IF(OR($B998="",$Z998=""),"",MAX(0,$Z998-N($M998)))</f>
        <v/>
      </c>
      <c r="AC998" s="46">
        <f>IF($B998="","",IFERROR(INDEX('CCA Util %'!$H:$H,MATCH($B998,'CCA Util %'!$E:$E,0)),""))</f>
        <v/>
      </c>
      <c r="AD998">
        <f>IF($B998="","",IFERROR(INDEX('CCA Util %'!$G:$G,MATCH($B998,'CCA Util %'!$E:$E,0)),""))</f>
        <v/>
      </c>
      <c r="AE998">
        <f>IF(OR($B998="",$U998=""),"",$U998&amp;" &amp; "&amp;IF(OR($AD998="",$AD998=0),"Util NA",$AD998&amp;" Util"))</f>
        <v/>
      </c>
    </row>
    <row r="999" ht="15.75" customHeight="1" s="42">
      <c r="A999" s="41" t="n"/>
      <c r="G999" s="38" t="n"/>
      <c r="H999" s="38" t="n"/>
      <c r="I999" s="38" t="n"/>
      <c r="J999" s="38" t="n"/>
      <c r="K999" s="38" t="n"/>
      <c r="L999" s="38" t="n"/>
      <c r="N999" s="36">
        <f>IF($B999="","",IF($C999="SUPERSTORE","Superstore","DH"))</f>
        <v/>
      </c>
      <c r="O999" s="36">
        <f>IF($B999="","",IFERROR(VLOOKUP($B999,Mapping!$A:$C,2,0),"Not Mapped"))</f>
        <v/>
      </c>
      <c r="P999" s="36">
        <f>IF($B999="","",IFERROR(VLOOKUP($B999,Mapping!$A:$C,3,0),"Not Mapped"))</f>
        <v/>
      </c>
      <c r="Q999" s="36">
        <f>IF($B999="","",IFERROR(VLOOKUP($O999,Leaders!$A:$B,2,0),"Not Mapped"))</f>
        <v/>
      </c>
      <c r="R999" s="36">
        <f>IF($B999="","",IF(COUNTIF(Exclusions!$A:$A,$B999)&gt;0,"Yes","No"))</f>
        <v/>
      </c>
      <c r="S999" s="38">
        <f>IF($B999="","",MIN(1,DAY($A999)/IF($N999="Superstore",Settings!$B$5,Settings!$B$4)))</f>
        <v/>
      </c>
      <c r="T999" s="38">
        <f>IF(OR($B999="",$G999="",$S999=0),"",$G999/$S999)</f>
        <v/>
      </c>
      <c r="U999" s="36">
        <f>IF($T999="","",IF($T999&lt;Settings!$B$8,"Critical",IF($T999&lt;Settings!$B$9,"Semi Critical","Non Critical")))</f>
        <v/>
      </c>
      <c r="V999" s="28" t="n"/>
      <c r="Z999">
        <f>IF($B999="","",IFERROR(VLOOKUP($B999,'Plan HC for CCA'!$A:$B,2,0),""))</f>
        <v/>
      </c>
      <c r="AA999">
        <f>IF(OR($B999="",$Z999=""),"",IF(N($M999)&lt;$Z999,"Delta","No Delta"))</f>
        <v/>
      </c>
      <c r="AB999">
        <f>IF(OR($B999="",$Z999=""),"",MAX(0,$Z999-N($M999)))</f>
        <v/>
      </c>
      <c r="AC999" s="46">
        <f>IF($B999="","",IFERROR(INDEX('CCA Util %'!$H:$H,MATCH($B999,'CCA Util %'!$E:$E,0)),""))</f>
        <v/>
      </c>
      <c r="AD999">
        <f>IF($B999="","",IFERROR(INDEX('CCA Util %'!$G:$G,MATCH($B999,'CCA Util %'!$E:$E,0)),""))</f>
        <v/>
      </c>
      <c r="AE999">
        <f>IF(OR($B999="",$U999=""),"",$U999&amp;" &amp; "&amp;IF(OR($AD999="",$AD999=0),"Util NA",$AD999&amp;" Util"))</f>
        <v/>
      </c>
    </row>
    <row r="1000" ht="15.75" customHeight="1" s="42">
      <c r="A1000" s="41" t="n"/>
      <c r="G1000" s="38" t="n"/>
      <c r="H1000" s="38" t="n"/>
      <c r="I1000" s="38" t="n"/>
      <c r="J1000" s="38" t="n"/>
      <c r="K1000" s="38" t="n"/>
      <c r="L1000" s="38" t="n"/>
      <c r="N1000" s="36">
        <f>IF($B1000="","",IF($C1000="SUPERSTORE","Superstore","DH"))</f>
        <v/>
      </c>
      <c r="O1000" s="36">
        <f>IF($B1000="","",IFERROR(VLOOKUP($B1000,Mapping!$A:$C,2,0),"Not Mapped"))</f>
        <v/>
      </c>
      <c r="P1000" s="36">
        <f>IF($B1000="","",IFERROR(VLOOKUP($B1000,Mapping!$A:$C,3,0),"Not Mapped"))</f>
        <v/>
      </c>
      <c r="Q1000" s="36">
        <f>IF($B1000="","",IFERROR(VLOOKUP($O1000,Leaders!$A:$B,2,0),"Not Mapped"))</f>
        <v/>
      </c>
      <c r="R1000" s="36">
        <f>IF($B1000="","",IF(COUNTIF(Exclusions!$A:$A,$B1000)&gt;0,"Yes","No"))</f>
        <v/>
      </c>
      <c r="S1000" s="38">
        <f>IF($B1000="","",MIN(1,DAY($A1000)/IF($N1000="Superstore",Settings!$B$5,Settings!$B$4)))</f>
        <v/>
      </c>
      <c r="T1000" s="38">
        <f>IF(OR($B1000="",$G1000="",$S1000=0),"",$G1000/$S1000)</f>
        <v/>
      </c>
      <c r="U1000" s="36">
        <f>IF($T1000="","",IF($T1000&lt;Settings!$B$8,"Critical",IF($T1000&lt;Settings!$B$9,"Semi Critical","Non Critical")))</f>
        <v/>
      </c>
      <c r="V1000" s="28" t="n"/>
      <c r="Z1000">
        <f>IF($B1000="","",IFERROR(VLOOKUP($B1000,'Plan HC for CCA'!$A:$B,2,0),""))</f>
        <v/>
      </c>
      <c r="AA1000">
        <f>IF(OR($B1000="",$Z1000=""),"",IF(N($M1000)&lt;$Z1000,"Delta","No Delta"))</f>
        <v/>
      </c>
      <c r="AB1000">
        <f>IF(OR($B1000="",$Z1000=""),"",MAX(0,$Z1000-N($M1000)))</f>
        <v/>
      </c>
      <c r="AC1000" s="46">
        <f>IF($B1000="","",IFERROR(INDEX('CCA Util %'!$H:$H,MATCH($B1000,'CCA Util %'!$E:$E,0)),""))</f>
        <v/>
      </c>
      <c r="AD1000">
        <f>IF($B1000="","",IFERROR(INDEX('CCA Util %'!$G:$G,MATCH($B1000,'CCA Util %'!$E:$E,0)),""))</f>
        <v/>
      </c>
      <c r="AE1000">
        <f>IF(OR($B1000="",$U1000=""),"",$U1000&amp;" &amp; "&amp;IF(OR($AD1000="",$AD1000=0),"Util NA",$AD1000&amp;" Util"))</f>
        <v/>
      </c>
    </row>
    <row r="1001" ht="15.75" customHeight="1" s="42">
      <c r="A1001" s="41" t="n"/>
      <c r="G1001" s="38" t="n"/>
      <c r="H1001" s="38" t="n"/>
      <c r="I1001" s="38" t="n"/>
      <c r="J1001" s="38" t="n"/>
      <c r="K1001" s="38" t="n"/>
      <c r="L1001" s="38" t="n"/>
      <c r="N1001" s="36">
        <f>IF($B1001="","",IF($C1001="SUPERSTORE","Superstore","DH"))</f>
        <v/>
      </c>
      <c r="O1001" s="36">
        <f>IF($B1001="","",IFERROR(VLOOKUP($B1001,Mapping!$A:$C,2,0),"Not Mapped"))</f>
        <v/>
      </c>
      <c r="P1001" s="36">
        <f>IF($B1001="","",IFERROR(VLOOKUP($B1001,Mapping!$A:$C,3,0),"Not Mapped"))</f>
        <v/>
      </c>
      <c r="Q1001" s="36">
        <f>IF($B1001="","",IFERROR(VLOOKUP($O1001,Leaders!$A:$B,2,0),"Not Mapped"))</f>
        <v/>
      </c>
      <c r="R1001" s="36">
        <f>IF($B1001="","",IF(COUNTIF(Exclusions!$A:$A,$B1001)&gt;0,"Yes","No"))</f>
        <v/>
      </c>
      <c r="S1001" s="38">
        <f>IF($B1001="","",MIN(1,DAY($A1001)/IF($N1001="Superstore",Settings!$B$5,Settings!$B$4)))</f>
        <v/>
      </c>
      <c r="T1001" s="38">
        <f>IF(OR($B1001="",$G1001="",$S1001=0),"",$G1001/$S1001)</f>
        <v/>
      </c>
      <c r="U1001" s="36">
        <f>IF($T1001="","",IF($T1001&lt;Settings!$B$8,"Critical",IF($T1001&lt;Settings!$B$9,"Semi Critical","Non Critical")))</f>
        <v/>
      </c>
      <c r="V1001" s="28" t="n"/>
      <c r="Z1001">
        <f>IF($B1001="","",IFERROR(VLOOKUP($B1001,'Plan HC for CCA'!$A:$B,2,0),""))</f>
        <v/>
      </c>
      <c r="AA1001">
        <f>IF(OR($B1001="",$Z1001=""),"",IF(N($M1001)&lt;$Z1001,"Delta","No Delta"))</f>
        <v/>
      </c>
      <c r="AB1001">
        <f>IF(OR($B1001="",$Z1001=""),"",MAX(0,$Z1001-N($M1001)))</f>
        <v/>
      </c>
      <c r="AC1001" s="46">
        <f>IF($B1001="","",IFERROR(INDEX('CCA Util %'!$H:$H,MATCH($B1001,'CCA Util %'!$E:$E,0)),""))</f>
        <v/>
      </c>
      <c r="AD1001">
        <f>IF($B1001="","",IFERROR(INDEX('CCA Util %'!$G:$G,MATCH($B1001,'CCA Util %'!$E:$E,0)),""))</f>
        <v/>
      </c>
      <c r="AE1001">
        <f>IF(OR($B1001="",$U1001=""),"",$U1001&amp;" &amp; "&amp;IF(OR($AD1001="",$AD1001=0),"Util NA",$AD1001&amp;" Util"))</f>
        <v/>
      </c>
    </row>
    <row r="1002" ht="15.75" customHeight="1" s="42">
      <c r="A1002" s="41" t="n"/>
      <c r="G1002" s="38" t="n"/>
      <c r="H1002" s="38" t="n"/>
      <c r="I1002" s="38" t="n"/>
      <c r="J1002" s="38" t="n"/>
      <c r="K1002" s="38" t="n"/>
      <c r="L1002" s="38" t="n"/>
      <c r="N1002" s="36">
        <f>IF($B1002="","",IF($C1002="SUPERSTORE","Superstore","DH"))</f>
        <v/>
      </c>
      <c r="O1002" s="36">
        <f>IF($B1002="","",IFERROR(VLOOKUP($B1002,Mapping!$A:$C,2,0),"Not Mapped"))</f>
        <v/>
      </c>
      <c r="P1002" s="36">
        <f>IF($B1002="","",IFERROR(VLOOKUP($B1002,Mapping!$A:$C,3,0),"Not Mapped"))</f>
        <v/>
      </c>
      <c r="Q1002" s="36">
        <f>IF($B1002="","",IFERROR(VLOOKUP($O1002,Leaders!$A:$B,2,0),"Not Mapped"))</f>
        <v/>
      </c>
      <c r="R1002" s="36">
        <f>IF($B1002="","",IF(COUNTIF(Exclusions!$A:$A,$B1002)&gt;0,"Yes","No"))</f>
        <v/>
      </c>
      <c r="S1002" s="38">
        <f>IF($B1002="","",MIN(1,DAY($A1002)/IF($N1002="Superstore",Settings!$B$5,Settings!$B$4)))</f>
        <v/>
      </c>
      <c r="T1002" s="38">
        <f>IF(OR($B1002="",$G1002="",$S1002=0),"",$G1002/$S1002)</f>
        <v/>
      </c>
      <c r="U1002" s="36">
        <f>IF($T1002="","",IF($T1002&lt;Settings!$B$8,"Critical",IF($T1002&lt;Settings!$B$9,"Semi Critical","Non Critical")))</f>
        <v/>
      </c>
      <c r="V1002" s="28" t="n"/>
      <c r="Z1002">
        <f>IF($B1002="","",IFERROR(VLOOKUP($B1002,'Plan HC for CCA'!$A:$B,2,0),""))</f>
        <v/>
      </c>
      <c r="AA1002">
        <f>IF(OR($B1002="",$Z1002=""),"",IF(N($M1002)&lt;$Z1002,"Delta","No Delta"))</f>
        <v/>
      </c>
      <c r="AB1002">
        <f>IF(OR($B1002="",$Z1002=""),"",MAX(0,$Z1002-N($M1002)))</f>
        <v/>
      </c>
      <c r="AC1002" s="46">
        <f>IF($B1002="","",IFERROR(INDEX('CCA Util %'!$H:$H,MATCH($B1002,'CCA Util %'!$E:$E,0)),""))</f>
        <v/>
      </c>
      <c r="AD1002">
        <f>IF($B1002="","",IFERROR(INDEX('CCA Util %'!$G:$G,MATCH($B1002,'CCA Util %'!$E:$E,0)),""))</f>
        <v/>
      </c>
      <c r="AE1002">
        <f>IF(OR($B1002="",$U1002=""),"",$U1002&amp;" &amp; "&amp;IF(OR($AD1002="",$AD1002=0),"Util NA",$AD1002&amp;" Util"))</f>
        <v/>
      </c>
    </row>
    <row r="1003" ht="15.75" customHeight="1" s="42">
      <c r="A1003" s="41" t="n"/>
      <c r="G1003" s="38" t="n"/>
      <c r="H1003" s="38" t="n"/>
      <c r="I1003" s="38" t="n"/>
      <c r="J1003" s="38" t="n"/>
      <c r="K1003" s="38" t="n"/>
      <c r="L1003" s="38" t="n"/>
      <c r="N1003" s="36">
        <f>IF($B1003="","",IF($C1003="SUPERSTORE","Superstore","DH"))</f>
        <v/>
      </c>
      <c r="O1003" s="36">
        <f>IF($B1003="","",IFERROR(VLOOKUP($B1003,Mapping!$A:$C,2,0),"Not Mapped"))</f>
        <v/>
      </c>
      <c r="P1003" s="36">
        <f>IF($B1003="","",IFERROR(VLOOKUP($B1003,Mapping!$A:$C,3,0),"Not Mapped"))</f>
        <v/>
      </c>
      <c r="Q1003" s="36">
        <f>IF($B1003="","",IFERROR(VLOOKUP($O1003,Leaders!$A:$B,2,0),"Not Mapped"))</f>
        <v/>
      </c>
      <c r="R1003" s="36">
        <f>IF($B1003="","",IF(COUNTIF(Exclusions!$A:$A,$B1003)&gt;0,"Yes","No"))</f>
        <v/>
      </c>
      <c r="S1003" s="38">
        <f>IF($B1003="","",MIN(1,DAY($A1003)/IF($N1003="Superstore",Settings!$B$5,Settings!$B$4)))</f>
        <v/>
      </c>
      <c r="T1003" s="38">
        <f>IF(OR($B1003="",$G1003="",$S1003=0),"",$G1003/$S1003)</f>
        <v/>
      </c>
      <c r="U1003" s="36">
        <f>IF($T1003="","",IF($T1003&lt;Settings!$B$8,"Critical",IF($T1003&lt;Settings!$B$9,"Semi Critical","Non Critical")))</f>
        <v/>
      </c>
      <c r="V1003" s="28" t="n"/>
      <c r="Z1003">
        <f>IF($B1003="","",IFERROR(VLOOKUP($B1003,'Plan HC for CCA'!$A:$B,2,0),""))</f>
        <v/>
      </c>
      <c r="AA1003">
        <f>IF(OR($B1003="",$Z1003=""),"",IF(N($M1003)&lt;$Z1003,"Delta","No Delta"))</f>
        <v/>
      </c>
      <c r="AB1003">
        <f>IF(OR($B1003="",$Z1003=""),"",MAX(0,$Z1003-N($M1003)))</f>
        <v/>
      </c>
      <c r="AC1003" s="46">
        <f>IF($B1003="","",IFERROR(INDEX('CCA Util %'!$H:$H,MATCH($B1003,'CCA Util %'!$E:$E,0)),""))</f>
        <v/>
      </c>
      <c r="AD1003">
        <f>IF($B1003="","",IFERROR(INDEX('CCA Util %'!$G:$G,MATCH($B1003,'CCA Util %'!$E:$E,0)),""))</f>
        <v/>
      </c>
      <c r="AE1003">
        <f>IF(OR($B1003="",$U1003=""),"",$U1003&amp;" &amp; "&amp;IF(OR($AD1003="",$AD1003=0),"Util NA",$AD1003&amp;" Util"))</f>
        <v/>
      </c>
    </row>
    <row r="1004" ht="15.75" customHeight="1" s="42">
      <c r="A1004" s="41" t="n"/>
      <c r="G1004" s="38" t="n"/>
      <c r="H1004" s="38" t="n"/>
      <c r="I1004" s="38" t="n"/>
      <c r="J1004" s="38" t="n"/>
      <c r="K1004" s="38" t="n"/>
      <c r="L1004" s="38" t="n"/>
      <c r="N1004" s="36">
        <f>IF($B1004="","",IF($C1004="SUPERSTORE","Superstore","DH"))</f>
        <v/>
      </c>
      <c r="O1004" s="36">
        <f>IF($B1004="","",IFERROR(VLOOKUP($B1004,Mapping!$A:$C,2,0),"Not Mapped"))</f>
        <v/>
      </c>
      <c r="P1004" s="36">
        <f>IF($B1004="","",IFERROR(VLOOKUP($B1004,Mapping!$A:$C,3,0),"Not Mapped"))</f>
        <v/>
      </c>
      <c r="Q1004" s="36">
        <f>IF($B1004="","",IFERROR(VLOOKUP($O1004,Leaders!$A:$B,2,0),"Not Mapped"))</f>
        <v/>
      </c>
      <c r="R1004" s="36">
        <f>IF($B1004="","",IF(COUNTIF(Exclusions!$A:$A,$B1004)&gt;0,"Yes","No"))</f>
        <v/>
      </c>
      <c r="S1004" s="38">
        <f>IF($B1004="","",MIN(1,DAY($A1004)/IF($N1004="Superstore",Settings!$B$5,Settings!$B$4)))</f>
        <v/>
      </c>
      <c r="T1004" s="38">
        <f>IF(OR($B1004="",$G1004="",$S1004=0),"",$G1004/$S1004)</f>
        <v/>
      </c>
      <c r="U1004" s="36">
        <f>IF($T1004="","",IF($T1004&lt;Settings!$B$8,"Critical",IF($T1004&lt;Settings!$B$9,"Semi Critical","Non Critical")))</f>
        <v/>
      </c>
      <c r="V1004" s="28" t="n"/>
      <c r="Z1004">
        <f>IF($B1004="","",IFERROR(VLOOKUP($B1004,'Plan HC for CCA'!$A:$B,2,0),""))</f>
        <v/>
      </c>
      <c r="AA1004">
        <f>IF(OR($B1004="",$Z1004=""),"",IF(N($M1004)&lt;$Z1004,"Delta","No Delta"))</f>
        <v/>
      </c>
      <c r="AB1004">
        <f>IF(OR($B1004="",$Z1004=""),"",MAX(0,$Z1004-N($M1004)))</f>
        <v/>
      </c>
      <c r="AC1004" s="46">
        <f>IF($B1004="","",IFERROR(INDEX('CCA Util %'!$H:$H,MATCH($B1004,'CCA Util %'!$E:$E,0)),""))</f>
        <v/>
      </c>
      <c r="AD1004">
        <f>IF($B1004="","",IFERROR(INDEX('CCA Util %'!$G:$G,MATCH($B1004,'CCA Util %'!$E:$E,0)),""))</f>
        <v/>
      </c>
      <c r="AE1004">
        <f>IF(OR($B1004="",$U1004=""),"",$U1004&amp;" &amp; "&amp;IF(OR($AD1004="",$AD1004=0),"Util NA",$AD1004&amp;" Util"))</f>
        <v/>
      </c>
    </row>
    <row r="1005" ht="15.75" customHeight="1" s="42">
      <c r="A1005" s="41" t="n"/>
      <c r="G1005" s="38" t="n"/>
      <c r="H1005" s="38" t="n"/>
      <c r="I1005" s="38" t="n"/>
      <c r="J1005" s="38" t="n"/>
      <c r="K1005" s="38" t="n"/>
      <c r="L1005" s="38" t="n"/>
      <c r="N1005" s="36">
        <f>IF($B1005="","",IF($C1005="SUPERSTORE","Superstore","DH"))</f>
        <v/>
      </c>
      <c r="O1005" s="36">
        <f>IF($B1005="","",IFERROR(VLOOKUP($B1005,Mapping!$A:$C,2,0),"Not Mapped"))</f>
        <v/>
      </c>
      <c r="P1005" s="36">
        <f>IF($B1005="","",IFERROR(VLOOKUP($B1005,Mapping!$A:$C,3,0),"Not Mapped"))</f>
        <v/>
      </c>
      <c r="Q1005" s="36">
        <f>IF($B1005="","",IFERROR(VLOOKUP($O1005,Leaders!$A:$B,2,0),"Not Mapped"))</f>
        <v/>
      </c>
      <c r="R1005" s="36">
        <f>IF($B1005="","",IF(COUNTIF(Exclusions!$A:$A,$B1005)&gt;0,"Yes","No"))</f>
        <v/>
      </c>
      <c r="S1005" s="38">
        <f>IF($B1005="","",MIN(1,DAY($A1005)/IF($N1005="Superstore",Settings!$B$5,Settings!$B$4)))</f>
        <v/>
      </c>
      <c r="T1005" s="38">
        <f>IF(OR($B1005="",$G1005="",$S1005=0),"",$G1005/$S1005)</f>
        <v/>
      </c>
      <c r="U1005" s="36">
        <f>IF($T1005="","",IF($T1005&lt;Settings!$B$8,"Critical",IF($T1005&lt;Settings!$B$9,"Semi Critical","Non Critical")))</f>
        <v/>
      </c>
      <c r="V1005" s="28" t="n"/>
      <c r="Z1005">
        <f>IF($B1005="","",IFERROR(VLOOKUP($B1005,'Plan HC for CCA'!$A:$B,2,0),""))</f>
        <v/>
      </c>
      <c r="AA1005">
        <f>IF(OR($B1005="",$Z1005=""),"",IF(N($M1005)&lt;$Z1005,"Delta","No Delta"))</f>
        <v/>
      </c>
      <c r="AB1005">
        <f>IF(OR($B1005="",$Z1005=""),"",MAX(0,$Z1005-N($M1005)))</f>
        <v/>
      </c>
      <c r="AC1005" s="46">
        <f>IF($B1005="","",IFERROR(INDEX('CCA Util %'!$H:$H,MATCH($B1005,'CCA Util %'!$E:$E,0)),""))</f>
        <v/>
      </c>
      <c r="AD1005">
        <f>IF($B1005="","",IFERROR(INDEX('CCA Util %'!$G:$G,MATCH($B1005,'CCA Util %'!$E:$E,0)),""))</f>
        <v/>
      </c>
      <c r="AE1005">
        <f>IF(OR($B1005="",$U1005=""),"",$U1005&amp;" &amp; "&amp;IF(OR($AD1005="",$AD1005=0),"Util NA",$AD1005&amp;" Util"))</f>
        <v/>
      </c>
    </row>
    <row r="1006" ht="15.75" customHeight="1" s="42">
      <c r="A1006" s="41" t="n"/>
      <c r="G1006" s="38" t="n"/>
      <c r="H1006" s="38" t="n"/>
      <c r="I1006" s="38" t="n"/>
      <c r="J1006" s="38" t="n"/>
      <c r="K1006" s="38" t="n"/>
      <c r="L1006" s="38" t="n"/>
      <c r="N1006" s="36">
        <f>IF($B1006="","",IF($C1006="SUPERSTORE","Superstore","DH"))</f>
        <v/>
      </c>
      <c r="O1006" s="36">
        <f>IF($B1006="","",IFERROR(VLOOKUP($B1006,Mapping!$A:$C,2,0),"Not Mapped"))</f>
        <v/>
      </c>
      <c r="P1006" s="36">
        <f>IF($B1006="","",IFERROR(VLOOKUP($B1006,Mapping!$A:$C,3,0),"Not Mapped"))</f>
        <v/>
      </c>
      <c r="Q1006" s="36">
        <f>IF($B1006="","",IFERROR(VLOOKUP($O1006,Leaders!$A:$B,2,0),"Not Mapped"))</f>
        <v/>
      </c>
      <c r="R1006" s="36">
        <f>IF($B1006="","",IF(COUNTIF(Exclusions!$A:$A,$B1006)&gt;0,"Yes","No"))</f>
        <v/>
      </c>
      <c r="S1006" s="38">
        <f>IF($B1006="","",MIN(1,DAY($A1006)/IF($N1006="Superstore",Settings!$B$5,Settings!$B$4)))</f>
        <v/>
      </c>
      <c r="T1006" s="38">
        <f>IF(OR($B1006="",$G1006="",$S1006=0),"",$G1006/$S1006)</f>
        <v/>
      </c>
      <c r="U1006" s="36">
        <f>IF($T1006="","",IF($T1006&lt;Settings!$B$8,"Critical",IF($T1006&lt;Settings!$B$9,"Semi Critical","Non Critical")))</f>
        <v/>
      </c>
      <c r="V1006" s="28" t="n"/>
      <c r="Z1006">
        <f>IF($B1006="","",IFERROR(VLOOKUP($B1006,'Plan HC for CCA'!$A:$B,2,0),""))</f>
        <v/>
      </c>
      <c r="AA1006">
        <f>IF(OR($B1006="",$Z1006=""),"",IF(N($M1006)&lt;$Z1006,"Delta","No Delta"))</f>
        <v/>
      </c>
      <c r="AB1006">
        <f>IF(OR($B1006="",$Z1006=""),"",MAX(0,$Z1006-N($M1006)))</f>
        <v/>
      </c>
      <c r="AC1006" s="46">
        <f>IF($B1006="","",IFERROR(INDEX('CCA Util %'!$H:$H,MATCH($B1006,'CCA Util %'!$E:$E,0)),""))</f>
        <v/>
      </c>
      <c r="AD1006">
        <f>IF($B1006="","",IFERROR(INDEX('CCA Util %'!$G:$G,MATCH($B1006,'CCA Util %'!$E:$E,0)),""))</f>
        <v/>
      </c>
      <c r="AE1006">
        <f>IF(OR($B1006="",$U1006=""),"",$U1006&amp;" &amp; "&amp;IF(OR($AD1006="",$AD1006=0),"Util NA",$AD1006&amp;" Util"))</f>
        <v/>
      </c>
    </row>
    <row r="1007" ht="15.75" customHeight="1" s="42">
      <c r="A1007" s="41" t="n"/>
      <c r="G1007" s="38" t="n"/>
      <c r="H1007" s="38" t="n"/>
      <c r="I1007" s="38" t="n"/>
      <c r="J1007" s="38" t="n"/>
      <c r="K1007" s="38" t="n"/>
      <c r="L1007" s="38" t="n"/>
      <c r="N1007" s="36">
        <f>IF($B1007="","",IF($C1007="SUPERSTORE","Superstore","DH"))</f>
        <v/>
      </c>
      <c r="O1007" s="36">
        <f>IF($B1007="","",IFERROR(VLOOKUP($B1007,Mapping!$A:$C,2,0),"Not Mapped"))</f>
        <v/>
      </c>
      <c r="P1007" s="36">
        <f>IF($B1007="","",IFERROR(VLOOKUP($B1007,Mapping!$A:$C,3,0),"Not Mapped"))</f>
        <v/>
      </c>
      <c r="Q1007" s="36">
        <f>IF($B1007="","",IFERROR(VLOOKUP($O1007,Leaders!$A:$B,2,0),"Not Mapped"))</f>
        <v/>
      </c>
      <c r="R1007" s="36">
        <f>IF($B1007="","",IF(COUNTIF(Exclusions!$A:$A,$B1007)&gt;0,"Yes","No"))</f>
        <v/>
      </c>
      <c r="S1007" s="38">
        <f>IF($B1007="","",MIN(1,DAY($A1007)/IF($N1007="Superstore",Settings!$B$5,Settings!$B$4)))</f>
        <v/>
      </c>
      <c r="T1007" s="38">
        <f>IF(OR($B1007="",$G1007="",$S1007=0),"",$G1007/$S1007)</f>
        <v/>
      </c>
      <c r="U1007" s="36">
        <f>IF($T1007="","",IF($T1007&lt;Settings!$B$8,"Critical",IF($T1007&lt;Settings!$B$9,"Semi Critical","Non Critical")))</f>
        <v/>
      </c>
      <c r="V1007" s="28" t="n"/>
      <c r="Z1007">
        <f>IF($B1007="","",IFERROR(VLOOKUP($B1007,'Plan HC for CCA'!$A:$B,2,0),""))</f>
        <v/>
      </c>
      <c r="AA1007">
        <f>IF(OR($B1007="",$Z1007=""),"",IF(N($M1007)&lt;$Z1007,"Delta","No Delta"))</f>
        <v/>
      </c>
      <c r="AB1007">
        <f>IF(OR($B1007="",$Z1007=""),"",MAX(0,$Z1007-N($M1007)))</f>
        <v/>
      </c>
      <c r="AC1007" s="46">
        <f>IF($B1007="","",IFERROR(INDEX('CCA Util %'!$H:$H,MATCH($B1007,'CCA Util %'!$E:$E,0)),""))</f>
        <v/>
      </c>
      <c r="AD1007">
        <f>IF($B1007="","",IFERROR(INDEX('CCA Util %'!$G:$G,MATCH($B1007,'CCA Util %'!$E:$E,0)),""))</f>
        <v/>
      </c>
      <c r="AE1007">
        <f>IF(OR($B1007="",$U1007=""),"",$U1007&amp;" &amp; "&amp;IF(OR($AD1007="",$AD1007=0),"Util NA",$AD1007&amp;" Util"))</f>
        <v/>
      </c>
    </row>
    <row r="1008" ht="15.75" customHeight="1" s="42">
      <c r="A1008" s="41" t="n"/>
      <c r="G1008" s="38" t="n"/>
      <c r="H1008" s="38" t="n"/>
      <c r="I1008" s="38" t="n"/>
      <c r="J1008" s="38" t="n"/>
      <c r="K1008" s="38" t="n"/>
      <c r="L1008" s="38" t="n"/>
      <c r="N1008" s="36">
        <f>IF($B1008="","",IF($C1008="SUPERSTORE","Superstore","DH"))</f>
        <v/>
      </c>
      <c r="O1008" s="36">
        <f>IF($B1008="","",IFERROR(VLOOKUP($B1008,Mapping!$A:$C,2,0),"Not Mapped"))</f>
        <v/>
      </c>
      <c r="P1008" s="36">
        <f>IF($B1008="","",IFERROR(VLOOKUP($B1008,Mapping!$A:$C,3,0),"Not Mapped"))</f>
        <v/>
      </c>
      <c r="Q1008" s="36">
        <f>IF($B1008="","",IFERROR(VLOOKUP($O1008,Leaders!$A:$B,2,0),"Not Mapped"))</f>
        <v/>
      </c>
      <c r="R1008" s="36">
        <f>IF($B1008="","",IF(COUNTIF(Exclusions!$A:$A,$B1008)&gt;0,"Yes","No"))</f>
        <v/>
      </c>
      <c r="S1008" s="38">
        <f>IF($B1008="","",MIN(1,DAY($A1008)/IF($N1008="Superstore",Settings!$B$5,Settings!$B$4)))</f>
        <v/>
      </c>
      <c r="T1008" s="38">
        <f>IF(OR($B1008="",$G1008="",$S1008=0),"",$G1008/$S1008)</f>
        <v/>
      </c>
      <c r="U1008" s="36">
        <f>IF($T1008="","",IF($T1008&lt;Settings!$B$8,"Critical",IF($T1008&lt;Settings!$B$9,"Semi Critical","Non Critical")))</f>
        <v/>
      </c>
      <c r="V1008" s="28" t="n"/>
      <c r="Z1008">
        <f>IF($B1008="","",IFERROR(VLOOKUP($B1008,'Plan HC for CCA'!$A:$B,2,0),""))</f>
        <v/>
      </c>
      <c r="AA1008">
        <f>IF(OR($B1008="",$Z1008=""),"",IF(N($M1008)&lt;$Z1008,"Delta","No Delta"))</f>
        <v/>
      </c>
      <c r="AB1008">
        <f>IF(OR($B1008="",$Z1008=""),"",MAX(0,$Z1008-N($M1008)))</f>
        <v/>
      </c>
      <c r="AC1008" s="46">
        <f>IF($B1008="","",IFERROR(INDEX('CCA Util %'!$H:$H,MATCH($B1008,'CCA Util %'!$E:$E,0)),""))</f>
        <v/>
      </c>
      <c r="AD1008">
        <f>IF($B1008="","",IFERROR(INDEX('CCA Util %'!$G:$G,MATCH($B1008,'CCA Util %'!$E:$E,0)),""))</f>
        <v/>
      </c>
      <c r="AE1008">
        <f>IF(OR($B1008="",$U1008=""),"",$U1008&amp;" &amp; "&amp;IF(OR($AD1008="",$AD1008=0),"Util NA",$AD1008&amp;" Util"))</f>
        <v/>
      </c>
    </row>
    <row r="1009" ht="15.75" customHeight="1" s="42">
      <c r="A1009" s="41" t="n"/>
      <c r="G1009" s="38" t="n"/>
      <c r="H1009" s="38" t="n"/>
      <c r="I1009" s="38" t="n"/>
      <c r="J1009" s="38" t="n"/>
      <c r="K1009" s="38" t="n"/>
      <c r="L1009" s="38" t="n"/>
      <c r="N1009" s="36">
        <f>IF($B1009="","",IF($C1009="SUPERSTORE","Superstore","DH"))</f>
        <v/>
      </c>
      <c r="O1009" s="36">
        <f>IF($B1009="","",IFERROR(VLOOKUP($B1009,Mapping!$A:$C,2,0),"Not Mapped"))</f>
        <v/>
      </c>
      <c r="P1009" s="36">
        <f>IF($B1009="","",IFERROR(VLOOKUP($B1009,Mapping!$A:$C,3,0),"Not Mapped"))</f>
        <v/>
      </c>
      <c r="Q1009" s="36">
        <f>IF($B1009="","",IFERROR(VLOOKUP($O1009,Leaders!$A:$B,2,0),"Not Mapped"))</f>
        <v/>
      </c>
      <c r="R1009" s="36">
        <f>IF($B1009="","",IF(COUNTIF(Exclusions!$A:$A,$B1009)&gt;0,"Yes","No"))</f>
        <v/>
      </c>
      <c r="S1009" s="38">
        <f>IF($B1009="","",MIN(1,DAY($A1009)/IF($N1009="Superstore",Settings!$B$5,Settings!$B$4)))</f>
        <v/>
      </c>
      <c r="T1009" s="38">
        <f>IF(OR($B1009="",$G1009="",$S1009=0),"",$G1009/$S1009)</f>
        <v/>
      </c>
      <c r="U1009" s="36">
        <f>IF($T1009="","",IF($T1009&lt;Settings!$B$8,"Critical",IF($T1009&lt;Settings!$B$9,"Semi Critical","Non Critical")))</f>
        <v/>
      </c>
      <c r="V1009" s="28" t="n"/>
      <c r="Z1009">
        <f>IF($B1009="","",IFERROR(VLOOKUP($B1009,'Plan HC for CCA'!$A:$B,2,0),""))</f>
        <v/>
      </c>
      <c r="AA1009">
        <f>IF(OR($B1009="",$Z1009=""),"",IF(N($M1009)&lt;$Z1009,"Delta","No Delta"))</f>
        <v/>
      </c>
      <c r="AB1009">
        <f>IF(OR($B1009="",$Z1009=""),"",MAX(0,$Z1009-N($M1009)))</f>
        <v/>
      </c>
      <c r="AC1009" s="46">
        <f>IF($B1009="","",IFERROR(INDEX('CCA Util %'!$H:$H,MATCH($B1009,'CCA Util %'!$E:$E,0)),""))</f>
        <v/>
      </c>
      <c r="AD1009">
        <f>IF($B1009="","",IFERROR(INDEX('CCA Util %'!$G:$G,MATCH($B1009,'CCA Util %'!$E:$E,0)),""))</f>
        <v/>
      </c>
      <c r="AE1009">
        <f>IF(OR($B1009="",$U1009=""),"",$U1009&amp;" &amp; "&amp;IF(OR($AD1009="",$AD1009=0),"Util NA",$AD1009&amp;" Util"))</f>
        <v/>
      </c>
    </row>
    <row r="1010" ht="15.75" customHeight="1" s="42">
      <c r="A1010" s="41" t="n"/>
      <c r="G1010" s="38" t="n"/>
      <c r="H1010" s="38" t="n"/>
      <c r="I1010" s="38" t="n"/>
      <c r="J1010" s="38" t="n"/>
      <c r="K1010" s="38" t="n"/>
      <c r="L1010" s="38" t="n"/>
      <c r="N1010" s="36">
        <f>IF($B1010="","",IF($C1010="SUPERSTORE","Superstore","DH"))</f>
        <v/>
      </c>
      <c r="O1010" s="36">
        <f>IF($B1010="","",IFERROR(VLOOKUP($B1010,Mapping!$A:$C,2,0),"Not Mapped"))</f>
        <v/>
      </c>
      <c r="P1010" s="36">
        <f>IF($B1010="","",IFERROR(VLOOKUP($B1010,Mapping!$A:$C,3,0),"Not Mapped"))</f>
        <v/>
      </c>
      <c r="Q1010" s="36">
        <f>IF($B1010="","",IFERROR(VLOOKUP($O1010,Leaders!$A:$B,2,0),"Not Mapped"))</f>
        <v/>
      </c>
      <c r="R1010" s="36">
        <f>IF($B1010="","",IF(COUNTIF(Exclusions!$A:$A,$B1010)&gt;0,"Yes","No"))</f>
        <v/>
      </c>
      <c r="S1010" s="38">
        <f>IF($B1010="","",MIN(1,DAY($A1010)/IF($N1010="Superstore",Settings!$B$5,Settings!$B$4)))</f>
        <v/>
      </c>
      <c r="T1010" s="38">
        <f>IF(OR($B1010="",$G1010="",$S1010=0),"",$G1010/$S1010)</f>
        <v/>
      </c>
      <c r="U1010" s="36">
        <f>IF($T1010="","",IF($T1010&lt;Settings!$B$8,"Critical",IF($T1010&lt;Settings!$B$9,"Semi Critical","Non Critical")))</f>
        <v/>
      </c>
      <c r="V1010" s="28" t="n"/>
      <c r="Z1010">
        <f>IF($B1010="","",IFERROR(VLOOKUP($B1010,'Plan HC for CCA'!$A:$B,2,0),""))</f>
        <v/>
      </c>
      <c r="AA1010">
        <f>IF(OR($B1010="",$Z1010=""),"",IF(N($M1010)&lt;$Z1010,"Delta","No Delta"))</f>
        <v/>
      </c>
      <c r="AB1010">
        <f>IF(OR($B1010="",$Z1010=""),"",MAX(0,$Z1010-N($M1010)))</f>
        <v/>
      </c>
      <c r="AC1010" s="46">
        <f>IF($B1010="","",IFERROR(INDEX('CCA Util %'!$H:$H,MATCH($B1010,'CCA Util %'!$E:$E,0)),""))</f>
        <v/>
      </c>
      <c r="AD1010">
        <f>IF($B1010="","",IFERROR(INDEX('CCA Util %'!$G:$G,MATCH($B1010,'CCA Util %'!$E:$E,0)),""))</f>
        <v/>
      </c>
      <c r="AE1010">
        <f>IF(OR($B1010="",$U1010=""),"",$U1010&amp;" &amp; "&amp;IF(OR($AD1010="",$AD1010=0),"Util NA",$AD1010&amp;" Util"))</f>
        <v/>
      </c>
    </row>
    <row r="1011" ht="15.75" customHeight="1" s="42">
      <c r="A1011" s="41" t="n"/>
      <c r="G1011" s="38" t="n"/>
      <c r="H1011" s="38" t="n"/>
      <c r="I1011" s="38" t="n"/>
      <c r="J1011" s="38" t="n"/>
      <c r="K1011" s="38" t="n"/>
      <c r="L1011" s="38" t="n"/>
      <c r="N1011" s="36">
        <f>IF($B1011="","",IF($C1011="SUPERSTORE","Superstore","DH"))</f>
        <v/>
      </c>
      <c r="O1011" s="36">
        <f>IF($B1011="","",IFERROR(VLOOKUP($B1011,Mapping!$A:$C,2,0),"Not Mapped"))</f>
        <v/>
      </c>
      <c r="P1011" s="36">
        <f>IF($B1011="","",IFERROR(VLOOKUP($B1011,Mapping!$A:$C,3,0),"Not Mapped"))</f>
        <v/>
      </c>
      <c r="Q1011" s="36">
        <f>IF($B1011="","",IFERROR(VLOOKUP($O1011,Leaders!$A:$B,2,0),"Not Mapped"))</f>
        <v/>
      </c>
      <c r="R1011" s="36">
        <f>IF($B1011="","",IF(COUNTIF(Exclusions!$A:$A,$B1011)&gt;0,"Yes","No"))</f>
        <v/>
      </c>
      <c r="S1011" s="38">
        <f>IF($B1011="","",MIN(1,DAY($A1011)/IF($N1011="Superstore",Settings!$B$5,Settings!$B$4)))</f>
        <v/>
      </c>
      <c r="T1011" s="38">
        <f>IF(OR($B1011="",$G1011="",$S1011=0),"",$G1011/$S1011)</f>
        <v/>
      </c>
      <c r="U1011" s="36">
        <f>IF($T1011="","",IF($T1011&lt;Settings!$B$8,"Critical",IF($T1011&lt;Settings!$B$9,"Semi Critical","Non Critical")))</f>
        <v/>
      </c>
      <c r="V1011" s="28" t="n"/>
      <c r="Z1011">
        <f>IF($B1011="","",IFERROR(VLOOKUP($B1011,'Plan HC for CCA'!$A:$B,2,0),""))</f>
        <v/>
      </c>
      <c r="AA1011">
        <f>IF(OR($B1011="",$Z1011=""),"",IF(N($M1011)&lt;$Z1011,"Delta","No Delta"))</f>
        <v/>
      </c>
      <c r="AB1011">
        <f>IF(OR($B1011="",$Z1011=""),"",MAX(0,$Z1011-N($M1011)))</f>
        <v/>
      </c>
      <c r="AC1011" s="46">
        <f>IF($B1011="","",IFERROR(INDEX('CCA Util %'!$H:$H,MATCH($B1011,'CCA Util %'!$E:$E,0)),""))</f>
        <v/>
      </c>
      <c r="AD1011">
        <f>IF($B1011="","",IFERROR(INDEX('CCA Util %'!$G:$G,MATCH($B1011,'CCA Util %'!$E:$E,0)),""))</f>
        <v/>
      </c>
      <c r="AE1011">
        <f>IF(OR($B1011="",$U1011=""),"",$U1011&amp;" &amp; "&amp;IF(OR($AD1011="",$AD1011=0),"Util NA",$AD1011&amp;" Util"))</f>
        <v/>
      </c>
    </row>
    <row r="1012" ht="15.75" customHeight="1" s="42">
      <c r="A1012" s="41" t="n"/>
      <c r="G1012" s="38" t="n"/>
      <c r="H1012" s="38" t="n"/>
      <c r="I1012" s="38" t="n"/>
      <c r="J1012" s="38" t="n"/>
      <c r="K1012" s="38" t="n"/>
      <c r="L1012" s="38" t="n"/>
      <c r="N1012" s="36">
        <f>IF($B1012="","",IF($C1012="SUPERSTORE","Superstore","DH"))</f>
        <v/>
      </c>
      <c r="O1012" s="36">
        <f>IF($B1012="","",IFERROR(VLOOKUP($B1012,Mapping!$A:$C,2,0),"Not Mapped"))</f>
        <v/>
      </c>
      <c r="P1012" s="36">
        <f>IF($B1012="","",IFERROR(VLOOKUP($B1012,Mapping!$A:$C,3,0),"Not Mapped"))</f>
        <v/>
      </c>
      <c r="Q1012" s="36">
        <f>IF($B1012="","",IFERROR(VLOOKUP($O1012,Leaders!$A:$B,2,0),"Not Mapped"))</f>
        <v/>
      </c>
      <c r="R1012" s="36">
        <f>IF($B1012="","",IF(COUNTIF(Exclusions!$A:$A,$B1012)&gt;0,"Yes","No"))</f>
        <v/>
      </c>
      <c r="S1012" s="38">
        <f>IF($B1012="","",MIN(1,DAY($A1012)/IF($N1012="Superstore",Settings!$B$5,Settings!$B$4)))</f>
        <v/>
      </c>
      <c r="T1012" s="38">
        <f>IF(OR($B1012="",$G1012="",$S1012=0),"",$G1012/$S1012)</f>
        <v/>
      </c>
      <c r="U1012" s="36">
        <f>IF($T1012="","",IF($T1012&lt;Settings!$B$8,"Critical",IF($T1012&lt;Settings!$B$9,"Semi Critical","Non Critical")))</f>
        <v/>
      </c>
      <c r="V1012" s="28" t="n"/>
      <c r="Z1012">
        <f>IF($B1012="","",IFERROR(VLOOKUP($B1012,'Plan HC for CCA'!$A:$B,2,0),""))</f>
        <v/>
      </c>
      <c r="AA1012">
        <f>IF(OR($B1012="",$Z1012=""),"",IF(N($M1012)&lt;$Z1012,"Delta","No Delta"))</f>
        <v/>
      </c>
      <c r="AB1012">
        <f>IF(OR($B1012="",$Z1012=""),"",MAX(0,$Z1012-N($M1012)))</f>
        <v/>
      </c>
      <c r="AC1012" s="46">
        <f>IF($B1012="","",IFERROR(INDEX('CCA Util %'!$H:$H,MATCH($B1012,'CCA Util %'!$E:$E,0)),""))</f>
        <v/>
      </c>
      <c r="AD1012">
        <f>IF($B1012="","",IFERROR(INDEX('CCA Util %'!$G:$G,MATCH($B1012,'CCA Util %'!$E:$E,0)),""))</f>
        <v/>
      </c>
      <c r="AE1012">
        <f>IF(OR($B1012="",$U1012=""),"",$U1012&amp;" &amp; "&amp;IF(OR($AD1012="",$AD1012=0),"Util NA",$AD1012&amp;" Util"))</f>
        <v/>
      </c>
    </row>
    <row r="1013" ht="15.75" customHeight="1" s="42">
      <c r="A1013" s="41" t="n"/>
      <c r="G1013" s="38" t="n"/>
      <c r="H1013" s="38" t="n"/>
      <c r="I1013" s="38" t="n"/>
      <c r="J1013" s="38" t="n"/>
      <c r="K1013" s="38" t="n"/>
      <c r="L1013" s="38" t="n"/>
      <c r="N1013" s="36">
        <f>IF($B1013="","",IF($C1013="SUPERSTORE","Superstore","DH"))</f>
        <v/>
      </c>
      <c r="O1013" s="36">
        <f>IF($B1013="","",IFERROR(VLOOKUP($B1013,Mapping!$A:$C,2,0),"Not Mapped"))</f>
        <v/>
      </c>
      <c r="P1013" s="36">
        <f>IF($B1013="","",IFERROR(VLOOKUP($B1013,Mapping!$A:$C,3,0),"Not Mapped"))</f>
        <v/>
      </c>
      <c r="Q1013" s="36">
        <f>IF($B1013="","",IFERROR(VLOOKUP($O1013,Leaders!$A:$B,2,0),"Not Mapped"))</f>
        <v/>
      </c>
      <c r="R1013" s="36">
        <f>IF($B1013="","",IF(COUNTIF(Exclusions!$A:$A,$B1013)&gt;0,"Yes","No"))</f>
        <v/>
      </c>
      <c r="S1013" s="38">
        <f>IF($B1013="","",MIN(1,DAY($A1013)/IF($N1013="Superstore",Settings!$B$5,Settings!$B$4)))</f>
        <v/>
      </c>
      <c r="T1013" s="38">
        <f>IF(OR($B1013="",$G1013="",$S1013=0),"",$G1013/$S1013)</f>
        <v/>
      </c>
      <c r="U1013" s="36">
        <f>IF($T1013="","",IF($T1013&lt;Settings!$B$8,"Critical",IF($T1013&lt;Settings!$B$9,"Semi Critical","Non Critical")))</f>
        <v/>
      </c>
      <c r="V1013" s="28" t="n"/>
      <c r="Z1013">
        <f>IF($B1013="","",IFERROR(VLOOKUP($B1013,'Plan HC for CCA'!$A:$B,2,0),""))</f>
        <v/>
      </c>
      <c r="AA1013">
        <f>IF(OR($B1013="",$Z1013=""),"",IF(N($M1013)&lt;$Z1013,"Delta","No Delta"))</f>
        <v/>
      </c>
      <c r="AB1013">
        <f>IF(OR($B1013="",$Z1013=""),"",MAX(0,$Z1013-N($M1013)))</f>
        <v/>
      </c>
      <c r="AC1013" s="46">
        <f>IF($B1013="","",IFERROR(INDEX('CCA Util %'!$H:$H,MATCH($B1013,'CCA Util %'!$E:$E,0)),""))</f>
        <v/>
      </c>
      <c r="AD1013">
        <f>IF($B1013="","",IFERROR(INDEX('CCA Util %'!$G:$G,MATCH($B1013,'CCA Util %'!$E:$E,0)),""))</f>
        <v/>
      </c>
      <c r="AE1013">
        <f>IF(OR($B1013="",$U1013=""),"",$U1013&amp;" &amp; "&amp;IF(OR($AD1013="",$AD1013=0),"Util NA",$AD1013&amp;" Util"))</f>
        <v/>
      </c>
    </row>
    <row r="1014" ht="15.75" customHeight="1" s="42">
      <c r="A1014" s="41" t="n"/>
      <c r="G1014" s="38" t="n"/>
      <c r="H1014" s="38" t="n"/>
      <c r="I1014" s="38" t="n"/>
      <c r="J1014" s="38" t="n"/>
      <c r="K1014" s="38" t="n"/>
      <c r="L1014" s="38" t="n"/>
      <c r="N1014" s="36">
        <f>IF($B1014="","",IF($C1014="SUPERSTORE","Superstore","DH"))</f>
        <v/>
      </c>
      <c r="O1014" s="36">
        <f>IF($B1014="","",IFERROR(VLOOKUP($B1014,Mapping!$A:$C,2,0),"Not Mapped"))</f>
        <v/>
      </c>
      <c r="P1014" s="36">
        <f>IF($B1014="","",IFERROR(VLOOKUP($B1014,Mapping!$A:$C,3,0),"Not Mapped"))</f>
        <v/>
      </c>
      <c r="Q1014" s="36">
        <f>IF($B1014="","",IFERROR(VLOOKUP($O1014,Leaders!$A:$B,2,0),"Not Mapped"))</f>
        <v/>
      </c>
      <c r="R1014" s="36">
        <f>IF($B1014="","",IF(COUNTIF(Exclusions!$A:$A,$B1014)&gt;0,"Yes","No"))</f>
        <v/>
      </c>
      <c r="S1014" s="38">
        <f>IF($B1014="","",MIN(1,DAY($A1014)/IF($N1014="Superstore",Settings!$B$5,Settings!$B$4)))</f>
        <v/>
      </c>
      <c r="T1014" s="38">
        <f>IF(OR($B1014="",$G1014="",$S1014=0),"",$G1014/$S1014)</f>
        <v/>
      </c>
      <c r="U1014" s="36">
        <f>IF($T1014="","",IF($T1014&lt;Settings!$B$8,"Critical",IF($T1014&lt;Settings!$B$9,"Semi Critical","Non Critical")))</f>
        <v/>
      </c>
      <c r="V1014" s="28" t="n"/>
      <c r="Z1014">
        <f>IF($B1014="","",IFERROR(VLOOKUP($B1014,'Plan HC for CCA'!$A:$B,2,0),""))</f>
        <v/>
      </c>
      <c r="AA1014">
        <f>IF(OR($B1014="",$Z1014=""),"",IF(N($M1014)&lt;$Z1014,"Delta","No Delta"))</f>
        <v/>
      </c>
      <c r="AB1014">
        <f>IF(OR($B1014="",$Z1014=""),"",MAX(0,$Z1014-N($M1014)))</f>
        <v/>
      </c>
      <c r="AC1014" s="46">
        <f>IF($B1014="","",IFERROR(INDEX('CCA Util %'!$H:$H,MATCH($B1014,'CCA Util %'!$E:$E,0)),""))</f>
        <v/>
      </c>
      <c r="AD1014">
        <f>IF($B1014="","",IFERROR(INDEX('CCA Util %'!$G:$G,MATCH($B1014,'CCA Util %'!$E:$E,0)),""))</f>
        <v/>
      </c>
      <c r="AE1014">
        <f>IF(OR($B1014="",$U1014=""),"",$U1014&amp;" &amp; "&amp;IF(OR($AD1014="",$AD1014=0),"Util NA",$AD1014&amp;" Util"))</f>
        <v/>
      </c>
    </row>
    <row r="1015" ht="15.75" customHeight="1" s="42">
      <c r="A1015" s="41" t="n"/>
      <c r="G1015" s="38" t="n"/>
      <c r="H1015" s="38" t="n"/>
      <c r="I1015" s="38" t="n"/>
      <c r="J1015" s="38" t="n"/>
      <c r="K1015" s="38" t="n"/>
      <c r="L1015" s="38" t="n"/>
      <c r="N1015" s="36">
        <f>IF($B1015="","",IF($C1015="SUPERSTORE","Superstore","DH"))</f>
        <v/>
      </c>
      <c r="O1015" s="36">
        <f>IF($B1015="","",IFERROR(VLOOKUP($B1015,Mapping!$A:$C,2,0),"Not Mapped"))</f>
        <v/>
      </c>
      <c r="P1015" s="36">
        <f>IF($B1015="","",IFERROR(VLOOKUP($B1015,Mapping!$A:$C,3,0),"Not Mapped"))</f>
        <v/>
      </c>
      <c r="Q1015" s="36">
        <f>IF($B1015="","",IFERROR(VLOOKUP($O1015,Leaders!$A:$B,2,0),"Not Mapped"))</f>
        <v/>
      </c>
      <c r="R1015" s="36">
        <f>IF($B1015="","",IF(COUNTIF(Exclusions!$A:$A,$B1015)&gt;0,"Yes","No"))</f>
        <v/>
      </c>
      <c r="S1015" s="38">
        <f>IF($B1015="","",MIN(1,DAY($A1015)/IF($N1015="Superstore",Settings!$B$5,Settings!$B$4)))</f>
        <v/>
      </c>
      <c r="T1015" s="38">
        <f>IF(OR($B1015="",$G1015="",$S1015=0),"",$G1015/$S1015)</f>
        <v/>
      </c>
      <c r="U1015" s="36">
        <f>IF($T1015="","",IF($T1015&lt;Settings!$B$8,"Critical",IF($T1015&lt;Settings!$B$9,"Semi Critical","Non Critical")))</f>
        <v/>
      </c>
      <c r="V1015" s="28" t="n"/>
      <c r="Z1015">
        <f>IF($B1015="","",IFERROR(VLOOKUP($B1015,'Plan HC for CCA'!$A:$B,2,0),""))</f>
        <v/>
      </c>
      <c r="AA1015">
        <f>IF(OR($B1015="",$Z1015=""),"",IF(N($M1015)&lt;$Z1015,"Delta","No Delta"))</f>
        <v/>
      </c>
      <c r="AB1015">
        <f>IF(OR($B1015="",$Z1015=""),"",MAX(0,$Z1015-N($M1015)))</f>
        <v/>
      </c>
      <c r="AC1015" s="46">
        <f>IF($B1015="","",IFERROR(INDEX('CCA Util %'!$H:$H,MATCH($B1015,'CCA Util %'!$E:$E,0)),""))</f>
        <v/>
      </c>
      <c r="AD1015">
        <f>IF($B1015="","",IFERROR(INDEX('CCA Util %'!$G:$G,MATCH($B1015,'CCA Util %'!$E:$E,0)),""))</f>
        <v/>
      </c>
      <c r="AE1015">
        <f>IF(OR($B1015="",$U1015=""),"",$U1015&amp;" &amp; "&amp;IF(OR($AD1015="",$AD1015=0),"Util NA",$AD1015&amp;" Util"))</f>
        <v/>
      </c>
    </row>
    <row r="1016" ht="15.75" customHeight="1" s="42">
      <c r="A1016" s="41" t="n"/>
      <c r="G1016" s="38" t="n"/>
      <c r="H1016" s="38" t="n"/>
      <c r="I1016" s="38" t="n"/>
      <c r="J1016" s="38" t="n"/>
      <c r="K1016" s="38" t="n"/>
      <c r="L1016" s="38" t="n"/>
      <c r="N1016" s="36">
        <f>IF($B1016="","",IF($C1016="SUPERSTORE","Superstore","DH"))</f>
        <v/>
      </c>
      <c r="O1016" s="36">
        <f>IF($B1016="","",IFERROR(VLOOKUP($B1016,Mapping!$A:$C,2,0),"Not Mapped"))</f>
        <v/>
      </c>
      <c r="P1016" s="36">
        <f>IF($B1016="","",IFERROR(VLOOKUP($B1016,Mapping!$A:$C,3,0),"Not Mapped"))</f>
        <v/>
      </c>
      <c r="Q1016" s="36">
        <f>IF($B1016="","",IFERROR(VLOOKUP($O1016,Leaders!$A:$B,2,0),"Not Mapped"))</f>
        <v/>
      </c>
      <c r="R1016" s="36">
        <f>IF($B1016="","",IF(COUNTIF(Exclusions!$A:$A,$B1016)&gt;0,"Yes","No"))</f>
        <v/>
      </c>
      <c r="S1016" s="38">
        <f>IF($B1016="","",MIN(1,DAY($A1016)/IF($N1016="Superstore",Settings!$B$5,Settings!$B$4)))</f>
        <v/>
      </c>
      <c r="T1016" s="38">
        <f>IF(OR($B1016="",$G1016="",$S1016=0),"",$G1016/$S1016)</f>
        <v/>
      </c>
      <c r="U1016" s="36">
        <f>IF($T1016="","",IF($T1016&lt;Settings!$B$8,"Critical",IF($T1016&lt;Settings!$B$9,"Semi Critical","Non Critical")))</f>
        <v/>
      </c>
      <c r="V1016" s="28" t="n"/>
      <c r="Z1016">
        <f>IF($B1016="","",IFERROR(VLOOKUP($B1016,'Plan HC for CCA'!$A:$B,2,0),""))</f>
        <v/>
      </c>
      <c r="AA1016">
        <f>IF(OR($B1016="",$Z1016=""),"",IF(N($M1016)&lt;$Z1016,"Delta","No Delta"))</f>
        <v/>
      </c>
      <c r="AB1016">
        <f>IF(OR($B1016="",$Z1016=""),"",MAX(0,$Z1016-N($M1016)))</f>
        <v/>
      </c>
      <c r="AC1016" s="46">
        <f>IF($B1016="","",IFERROR(INDEX('CCA Util %'!$H:$H,MATCH($B1016,'CCA Util %'!$E:$E,0)),""))</f>
        <v/>
      </c>
      <c r="AD1016">
        <f>IF($B1016="","",IFERROR(INDEX('CCA Util %'!$G:$G,MATCH($B1016,'CCA Util %'!$E:$E,0)),""))</f>
        <v/>
      </c>
      <c r="AE1016">
        <f>IF(OR($B1016="",$U1016=""),"",$U1016&amp;" &amp; "&amp;IF(OR($AD1016="",$AD1016=0),"Util NA",$AD1016&amp;" Util"))</f>
        <v/>
      </c>
    </row>
    <row r="1017" ht="15.75" customHeight="1" s="42">
      <c r="A1017" s="41" t="n"/>
      <c r="G1017" s="38" t="n"/>
      <c r="H1017" s="38" t="n"/>
      <c r="I1017" s="38" t="n"/>
      <c r="J1017" s="38" t="n"/>
      <c r="K1017" s="38" t="n"/>
      <c r="L1017" s="38" t="n"/>
      <c r="N1017" s="36">
        <f>IF($B1017="","",IF($C1017="SUPERSTORE","Superstore","DH"))</f>
        <v/>
      </c>
      <c r="O1017" s="36">
        <f>IF($B1017="","",IFERROR(VLOOKUP($B1017,Mapping!$A:$C,2,0),"Not Mapped"))</f>
        <v/>
      </c>
      <c r="P1017" s="36">
        <f>IF($B1017="","",IFERROR(VLOOKUP($B1017,Mapping!$A:$C,3,0),"Not Mapped"))</f>
        <v/>
      </c>
      <c r="Q1017" s="36">
        <f>IF($B1017="","",IFERROR(VLOOKUP($O1017,Leaders!$A:$B,2,0),"Not Mapped"))</f>
        <v/>
      </c>
      <c r="R1017" s="36">
        <f>IF($B1017="","",IF(COUNTIF(Exclusions!$A:$A,$B1017)&gt;0,"Yes","No"))</f>
        <v/>
      </c>
      <c r="S1017" s="38">
        <f>IF($B1017="","",MIN(1,DAY($A1017)/IF($N1017="Superstore",Settings!$B$5,Settings!$B$4)))</f>
        <v/>
      </c>
      <c r="T1017" s="38">
        <f>IF(OR($B1017="",$G1017="",$S1017=0),"",$G1017/$S1017)</f>
        <v/>
      </c>
      <c r="U1017" s="36">
        <f>IF($T1017="","",IF($T1017&lt;Settings!$B$8,"Critical",IF($T1017&lt;Settings!$B$9,"Semi Critical","Non Critical")))</f>
        <v/>
      </c>
      <c r="V1017" s="28" t="n"/>
      <c r="Z1017">
        <f>IF($B1017="","",IFERROR(VLOOKUP($B1017,'Plan HC for CCA'!$A:$B,2,0),""))</f>
        <v/>
      </c>
      <c r="AA1017">
        <f>IF(OR($B1017="",$Z1017=""),"",IF(N($M1017)&lt;$Z1017,"Delta","No Delta"))</f>
        <v/>
      </c>
      <c r="AB1017">
        <f>IF(OR($B1017="",$Z1017=""),"",MAX(0,$Z1017-N($M1017)))</f>
        <v/>
      </c>
      <c r="AC1017" s="46">
        <f>IF($B1017="","",IFERROR(INDEX('CCA Util %'!$H:$H,MATCH($B1017,'CCA Util %'!$E:$E,0)),""))</f>
        <v/>
      </c>
      <c r="AD1017">
        <f>IF($B1017="","",IFERROR(INDEX('CCA Util %'!$G:$G,MATCH($B1017,'CCA Util %'!$E:$E,0)),""))</f>
        <v/>
      </c>
      <c r="AE1017">
        <f>IF(OR($B1017="",$U1017=""),"",$U1017&amp;" &amp; "&amp;IF(OR($AD1017="",$AD1017=0),"Util NA",$AD1017&amp;" Util"))</f>
        <v/>
      </c>
    </row>
    <row r="1018" ht="15.75" customHeight="1" s="42">
      <c r="A1018" s="41" t="n"/>
      <c r="G1018" s="38" t="n"/>
      <c r="H1018" s="38" t="n"/>
      <c r="I1018" s="38" t="n"/>
      <c r="J1018" s="38" t="n"/>
      <c r="K1018" s="38" t="n"/>
      <c r="L1018" s="38" t="n"/>
      <c r="N1018" s="36">
        <f>IF($B1018="","",IF($C1018="SUPERSTORE","Superstore","DH"))</f>
        <v/>
      </c>
      <c r="O1018" s="36">
        <f>IF($B1018="","",IFERROR(VLOOKUP($B1018,Mapping!$A:$C,2,0),"Not Mapped"))</f>
        <v/>
      </c>
      <c r="P1018" s="36">
        <f>IF($B1018="","",IFERROR(VLOOKUP($B1018,Mapping!$A:$C,3,0),"Not Mapped"))</f>
        <v/>
      </c>
      <c r="Q1018" s="36">
        <f>IF($B1018="","",IFERROR(VLOOKUP($O1018,Leaders!$A:$B,2,0),"Not Mapped"))</f>
        <v/>
      </c>
      <c r="R1018" s="36">
        <f>IF($B1018="","",IF(COUNTIF(Exclusions!$A:$A,$B1018)&gt;0,"Yes","No"))</f>
        <v/>
      </c>
      <c r="S1018" s="38">
        <f>IF($B1018="","",MIN(1,DAY($A1018)/IF($N1018="Superstore",Settings!$B$5,Settings!$B$4)))</f>
        <v/>
      </c>
      <c r="T1018" s="38">
        <f>IF(OR($B1018="",$G1018="",$S1018=0),"",$G1018/$S1018)</f>
        <v/>
      </c>
      <c r="U1018" s="36">
        <f>IF($T1018="","",IF($T1018&lt;Settings!$B$8,"Critical",IF($T1018&lt;Settings!$B$9,"Semi Critical","Non Critical")))</f>
        <v/>
      </c>
      <c r="V1018" s="28" t="n"/>
      <c r="Z1018">
        <f>IF($B1018="","",IFERROR(VLOOKUP($B1018,'Plan HC for CCA'!$A:$B,2,0),""))</f>
        <v/>
      </c>
      <c r="AA1018">
        <f>IF(OR($B1018="",$Z1018=""),"",IF(N($M1018)&lt;$Z1018,"Delta","No Delta"))</f>
        <v/>
      </c>
      <c r="AB1018">
        <f>IF(OR($B1018="",$Z1018=""),"",MAX(0,$Z1018-N($M1018)))</f>
        <v/>
      </c>
      <c r="AC1018" s="46">
        <f>IF($B1018="","",IFERROR(INDEX('CCA Util %'!$H:$H,MATCH($B1018,'CCA Util %'!$E:$E,0)),""))</f>
        <v/>
      </c>
      <c r="AD1018">
        <f>IF($B1018="","",IFERROR(INDEX('CCA Util %'!$G:$G,MATCH($B1018,'CCA Util %'!$E:$E,0)),""))</f>
        <v/>
      </c>
      <c r="AE1018">
        <f>IF(OR($B1018="",$U1018=""),"",$U1018&amp;" &amp; "&amp;IF(OR($AD1018="",$AD1018=0),"Util NA",$AD1018&amp;" Util"))</f>
        <v/>
      </c>
    </row>
    <row r="1019" ht="15.75" customHeight="1" s="42">
      <c r="A1019" s="41" t="n"/>
      <c r="G1019" s="38" t="n"/>
      <c r="H1019" s="38" t="n"/>
      <c r="I1019" s="38" t="n"/>
      <c r="J1019" s="38" t="n"/>
      <c r="K1019" s="38" t="n"/>
      <c r="L1019" s="38" t="n"/>
      <c r="N1019" s="36">
        <f>IF($B1019="","",IF($C1019="SUPERSTORE","Superstore","DH"))</f>
        <v/>
      </c>
      <c r="O1019" s="36">
        <f>IF($B1019="","",IFERROR(VLOOKUP($B1019,Mapping!$A:$C,2,0),"Not Mapped"))</f>
        <v/>
      </c>
      <c r="P1019" s="36">
        <f>IF($B1019="","",IFERROR(VLOOKUP($B1019,Mapping!$A:$C,3,0),"Not Mapped"))</f>
        <v/>
      </c>
      <c r="Q1019" s="36">
        <f>IF($B1019="","",IFERROR(VLOOKUP($O1019,Leaders!$A:$B,2,0),"Not Mapped"))</f>
        <v/>
      </c>
      <c r="R1019" s="36">
        <f>IF($B1019="","",IF(COUNTIF(Exclusions!$A:$A,$B1019)&gt;0,"Yes","No"))</f>
        <v/>
      </c>
      <c r="S1019" s="38">
        <f>IF($B1019="","",MIN(1,DAY($A1019)/IF($N1019="Superstore",Settings!$B$5,Settings!$B$4)))</f>
        <v/>
      </c>
      <c r="T1019" s="38">
        <f>IF(OR($B1019="",$G1019="",$S1019=0),"",$G1019/$S1019)</f>
        <v/>
      </c>
      <c r="U1019" s="36">
        <f>IF($T1019="","",IF($T1019&lt;Settings!$B$8,"Critical",IF($T1019&lt;Settings!$B$9,"Semi Critical","Non Critical")))</f>
        <v/>
      </c>
      <c r="V1019" s="28" t="n"/>
      <c r="Z1019">
        <f>IF($B1019="","",IFERROR(VLOOKUP($B1019,'Plan HC for CCA'!$A:$B,2,0),""))</f>
        <v/>
      </c>
      <c r="AA1019">
        <f>IF(OR($B1019="",$Z1019=""),"",IF(N($M1019)&lt;$Z1019,"Delta","No Delta"))</f>
        <v/>
      </c>
      <c r="AB1019">
        <f>IF(OR($B1019="",$Z1019=""),"",MAX(0,$Z1019-N($M1019)))</f>
        <v/>
      </c>
      <c r="AC1019" s="46">
        <f>IF($B1019="","",IFERROR(INDEX('CCA Util %'!$H:$H,MATCH($B1019,'CCA Util %'!$E:$E,0)),""))</f>
        <v/>
      </c>
      <c r="AD1019">
        <f>IF($B1019="","",IFERROR(INDEX('CCA Util %'!$G:$G,MATCH($B1019,'CCA Util %'!$E:$E,0)),""))</f>
        <v/>
      </c>
      <c r="AE1019">
        <f>IF(OR($B1019="",$U1019=""),"",$U1019&amp;" &amp; "&amp;IF(OR($AD1019="",$AD1019=0),"Util NA",$AD1019&amp;" Util"))</f>
        <v/>
      </c>
    </row>
    <row r="1020" ht="15.75" customHeight="1" s="42">
      <c r="A1020" s="41" t="n"/>
      <c r="G1020" s="38" t="n"/>
      <c r="H1020" s="38" t="n"/>
      <c r="I1020" s="38" t="n"/>
      <c r="J1020" s="38" t="n"/>
      <c r="K1020" s="38" t="n"/>
      <c r="L1020" s="38" t="n"/>
      <c r="N1020" s="36">
        <f>IF($B1020="","",IF($C1020="SUPERSTORE","Superstore","DH"))</f>
        <v/>
      </c>
      <c r="O1020" s="36">
        <f>IF($B1020="","",IFERROR(VLOOKUP($B1020,Mapping!$A:$C,2,0),"Not Mapped"))</f>
        <v/>
      </c>
      <c r="P1020" s="36">
        <f>IF($B1020="","",IFERROR(VLOOKUP($B1020,Mapping!$A:$C,3,0),"Not Mapped"))</f>
        <v/>
      </c>
      <c r="Q1020" s="36">
        <f>IF($B1020="","",IFERROR(VLOOKUP($O1020,Leaders!$A:$B,2,0),"Not Mapped"))</f>
        <v/>
      </c>
      <c r="R1020" s="36">
        <f>IF($B1020="","",IF(COUNTIF(Exclusions!$A:$A,$B1020)&gt;0,"Yes","No"))</f>
        <v/>
      </c>
      <c r="S1020" s="38">
        <f>IF($B1020="","",MIN(1,DAY($A1020)/IF($N1020="Superstore",Settings!$B$5,Settings!$B$4)))</f>
        <v/>
      </c>
      <c r="T1020" s="38">
        <f>IF(OR($B1020="",$G1020="",$S1020=0),"",$G1020/$S1020)</f>
        <v/>
      </c>
      <c r="U1020" s="36">
        <f>IF($T1020="","",IF($T1020&lt;Settings!$B$8,"Critical",IF($T1020&lt;Settings!$B$9,"Semi Critical","Non Critical")))</f>
        <v/>
      </c>
      <c r="V1020" s="28" t="n"/>
      <c r="Z1020">
        <f>IF($B1020="","",IFERROR(VLOOKUP($B1020,'Plan HC for CCA'!$A:$B,2,0),""))</f>
        <v/>
      </c>
      <c r="AA1020">
        <f>IF(OR($B1020="",$Z1020=""),"",IF(N($M1020)&lt;$Z1020,"Delta","No Delta"))</f>
        <v/>
      </c>
      <c r="AB1020">
        <f>IF(OR($B1020="",$Z1020=""),"",MAX(0,$Z1020-N($M1020)))</f>
        <v/>
      </c>
      <c r="AC1020" s="46">
        <f>IF($B1020="","",IFERROR(INDEX('CCA Util %'!$H:$H,MATCH($B1020,'CCA Util %'!$E:$E,0)),""))</f>
        <v/>
      </c>
      <c r="AD1020">
        <f>IF($B1020="","",IFERROR(INDEX('CCA Util %'!$G:$G,MATCH($B1020,'CCA Util %'!$E:$E,0)),""))</f>
        <v/>
      </c>
      <c r="AE1020">
        <f>IF(OR($B1020="",$U1020=""),"",$U1020&amp;" &amp; "&amp;IF(OR($AD1020="",$AD1020=0),"Util NA",$AD1020&amp;" Util"))</f>
        <v/>
      </c>
    </row>
    <row r="1021" ht="15.75" customHeight="1" s="42">
      <c r="A1021" s="41" t="n"/>
      <c r="G1021" s="38" t="n"/>
      <c r="H1021" s="38" t="n"/>
      <c r="I1021" s="38" t="n"/>
      <c r="J1021" s="38" t="n"/>
      <c r="K1021" s="38" t="n"/>
      <c r="L1021" s="38" t="n"/>
      <c r="N1021" s="36">
        <f>IF($B1021="","",IF($C1021="SUPERSTORE","Superstore","DH"))</f>
        <v/>
      </c>
      <c r="O1021" s="36">
        <f>IF($B1021="","",IFERROR(VLOOKUP($B1021,Mapping!$A:$C,2,0),"Not Mapped"))</f>
        <v/>
      </c>
      <c r="P1021" s="36">
        <f>IF($B1021="","",IFERROR(VLOOKUP($B1021,Mapping!$A:$C,3,0),"Not Mapped"))</f>
        <v/>
      </c>
      <c r="Q1021" s="36">
        <f>IF($B1021="","",IFERROR(VLOOKUP($O1021,Leaders!$A:$B,2,0),"Not Mapped"))</f>
        <v/>
      </c>
      <c r="R1021" s="36">
        <f>IF($B1021="","",IF(COUNTIF(Exclusions!$A:$A,$B1021)&gt;0,"Yes","No"))</f>
        <v/>
      </c>
      <c r="S1021" s="38">
        <f>IF($B1021="","",MIN(1,DAY($A1021)/IF($N1021="Superstore",Settings!$B$5,Settings!$B$4)))</f>
        <v/>
      </c>
      <c r="T1021" s="38">
        <f>IF(OR($B1021="",$G1021="",$S1021=0),"",$G1021/$S1021)</f>
        <v/>
      </c>
      <c r="U1021" s="36">
        <f>IF($T1021="","",IF($T1021&lt;Settings!$B$8,"Critical",IF($T1021&lt;Settings!$B$9,"Semi Critical","Non Critical")))</f>
        <v/>
      </c>
      <c r="V1021" s="28" t="n"/>
      <c r="Z1021">
        <f>IF($B1021="","",IFERROR(VLOOKUP($B1021,'Plan HC for CCA'!$A:$B,2,0),""))</f>
        <v/>
      </c>
      <c r="AA1021">
        <f>IF(OR($B1021="",$Z1021=""),"",IF(N($M1021)&lt;$Z1021,"Delta","No Delta"))</f>
        <v/>
      </c>
      <c r="AB1021">
        <f>IF(OR($B1021="",$Z1021=""),"",MAX(0,$Z1021-N($M1021)))</f>
        <v/>
      </c>
      <c r="AC1021" s="46">
        <f>IF($B1021="","",IFERROR(INDEX('CCA Util %'!$H:$H,MATCH($B1021,'CCA Util %'!$E:$E,0)),""))</f>
        <v/>
      </c>
      <c r="AD1021">
        <f>IF($B1021="","",IFERROR(INDEX('CCA Util %'!$G:$G,MATCH($B1021,'CCA Util %'!$E:$E,0)),""))</f>
        <v/>
      </c>
      <c r="AE1021">
        <f>IF(OR($B1021="",$U1021=""),"",$U1021&amp;" &amp; "&amp;IF(OR($AD1021="",$AD1021=0),"Util NA",$AD1021&amp;" Util"))</f>
        <v/>
      </c>
    </row>
    <row r="1022" ht="15.75" customHeight="1" s="42">
      <c r="A1022" s="41" t="n"/>
      <c r="G1022" s="38" t="n"/>
      <c r="H1022" s="38" t="n"/>
      <c r="I1022" s="38" t="n"/>
      <c r="J1022" s="38" t="n"/>
      <c r="K1022" s="38" t="n"/>
      <c r="L1022" s="38" t="n"/>
      <c r="N1022" s="36">
        <f>IF($B1022="","",IF($C1022="SUPERSTORE","Superstore","DH"))</f>
        <v/>
      </c>
      <c r="O1022" s="36">
        <f>IF($B1022="","",IFERROR(VLOOKUP($B1022,Mapping!$A:$C,2,0),"Not Mapped"))</f>
        <v/>
      </c>
      <c r="P1022" s="36">
        <f>IF($B1022="","",IFERROR(VLOOKUP($B1022,Mapping!$A:$C,3,0),"Not Mapped"))</f>
        <v/>
      </c>
      <c r="Q1022" s="36">
        <f>IF($B1022="","",IFERROR(VLOOKUP($O1022,Leaders!$A:$B,2,0),"Not Mapped"))</f>
        <v/>
      </c>
      <c r="R1022" s="36">
        <f>IF($B1022="","",IF(COUNTIF(Exclusions!$A:$A,$B1022)&gt;0,"Yes","No"))</f>
        <v/>
      </c>
      <c r="S1022" s="38">
        <f>IF($B1022="","",MIN(1,DAY($A1022)/IF($N1022="Superstore",Settings!$B$5,Settings!$B$4)))</f>
        <v/>
      </c>
      <c r="T1022" s="38">
        <f>IF(OR($B1022="",$G1022="",$S1022=0),"",$G1022/$S1022)</f>
        <v/>
      </c>
      <c r="U1022" s="36">
        <f>IF($T1022="","",IF($T1022&lt;Settings!$B$8,"Critical",IF($T1022&lt;Settings!$B$9,"Semi Critical","Non Critical")))</f>
        <v/>
      </c>
      <c r="V1022" s="28" t="n"/>
      <c r="Z1022">
        <f>IF($B1022="","",IFERROR(VLOOKUP($B1022,'Plan HC for CCA'!$A:$B,2,0),""))</f>
        <v/>
      </c>
      <c r="AA1022">
        <f>IF(OR($B1022="",$Z1022=""),"",IF(N($M1022)&lt;$Z1022,"Delta","No Delta"))</f>
        <v/>
      </c>
      <c r="AB1022">
        <f>IF(OR($B1022="",$Z1022=""),"",MAX(0,$Z1022-N($M1022)))</f>
        <v/>
      </c>
      <c r="AC1022" s="46">
        <f>IF($B1022="","",IFERROR(INDEX('CCA Util %'!$H:$H,MATCH($B1022,'CCA Util %'!$E:$E,0)),""))</f>
        <v/>
      </c>
      <c r="AD1022">
        <f>IF($B1022="","",IFERROR(INDEX('CCA Util %'!$G:$G,MATCH($B1022,'CCA Util %'!$E:$E,0)),""))</f>
        <v/>
      </c>
      <c r="AE1022">
        <f>IF(OR($B1022="",$U1022=""),"",$U1022&amp;" &amp; "&amp;IF(OR($AD1022="",$AD1022=0),"Util NA",$AD1022&amp;" Util"))</f>
        <v/>
      </c>
    </row>
    <row r="1023" ht="15.75" customHeight="1" s="42">
      <c r="A1023" s="41" t="n"/>
      <c r="G1023" s="38" t="n"/>
      <c r="H1023" s="38" t="n"/>
      <c r="I1023" s="38" t="n"/>
      <c r="J1023" s="38" t="n"/>
      <c r="K1023" s="38" t="n"/>
      <c r="L1023" s="38" t="n"/>
      <c r="N1023" s="36">
        <f>IF($B1023="","",IF($C1023="SUPERSTORE","Superstore","DH"))</f>
        <v/>
      </c>
      <c r="O1023" s="36">
        <f>IF($B1023="","",IFERROR(VLOOKUP($B1023,Mapping!$A:$C,2,0),"Not Mapped"))</f>
        <v/>
      </c>
      <c r="P1023" s="36">
        <f>IF($B1023="","",IFERROR(VLOOKUP($B1023,Mapping!$A:$C,3,0),"Not Mapped"))</f>
        <v/>
      </c>
      <c r="Q1023" s="36">
        <f>IF($B1023="","",IFERROR(VLOOKUP($O1023,Leaders!$A:$B,2,0),"Not Mapped"))</f>
        <v/>
      </c>
      <c r="R1023" s="36">
        <f>IF($B1023="","",IF(COUNTIF(Exclusions!$A:$A,$B1023)&gt;0,"Yes","No"))</f>
        <v/>
      </c>
      <c r="S1023" s="38">
        <f>IF($B1023="","",MIN(1,DAY($A1023)/IF($N1023="Superstore",Settings!$B$5,Settings!$B$4)))</f>
        <v/>
      </c>
      <c r="T1023" s="38">
        <f>IF(OR($B1023="",$G1023="",$S1023=0),"",$G1023/$S1023)</f>
        <v/>
      </c>
      <c r="U1023" s="36">
        <f>IF($T1023="","",IF($T1023&lt;Settings!$B$8,"Critical",IF($T1023&lt;Settings!$B$9,"Semi Critical","Non Critical")))</f>
        <v/>
      </c>
      <c r="V1023" s="28" t="n"/>
      <c r="Z1023">
        <f>IF($B1023="","",IFERROR(VLOOKUP($B1023,'Plan HC for CCA'!$A:$B,2,0),""))</f>
        <v/>
      </c>
      <c r="AA1023">
        <f>IF(OR($B1023="",$Z1023=""),"",IF(N($M1023)&lt;$Z1023,"Delta","No Delta"))</f>
        <v/>
      </c>
      <c r="AB1023">
        <f>IF(OR($B1023="",$Z1023=""),"",MAX(0,$Z1023-N($M1023)))</f>
        <v/>
      </c>
      <c r="AC1023" s="46">
        <f>IF($B1023="","",IFERROR(INDEX('CCA Util %'!$H:$H,MATCH($B1023,'CCA Util %'!$E:$E,0)),""))</f>
        <v/>
      </c>
      <c r="AD1023">
        <f>IF($B1023="","",IFERROR(INDEX('CCA Util %'!$G:$G,MATCH($B1023,'CCA Util %'!$E:$E,0)),""))</f>
        <v/>
      </c>
      <c r="AE1023">
        <f>IF(OR($B1023="",$U1023=""),"",$U1023&amp;" &amp; "&amp;IF(OR($AD1023="",$AD1023=0),"Util NA",$AD1023&amp;" Util"))</f>
        <v/>
      </c>
    </row>
    <row r="1024" ht="15.75" customHeight="1" s="42">
      <c r="A1024" s="41" t="n"/>
      <c r="G1024" s="38" t="n"/>
      <c r="H1024" s="38" t="n"/>
      <c r="I1024" s="38" t="n"/>
      <c r="J1024" s="38" t="n"/>
      <c r="K1024" s="38" t="n"/>
      <c r="L1024" s="38" t="n"/>
      <c r="N1024" s="36">
        <f>IF($B1024="","",IF($C1024="SUPERSTORE","Superstore","DH"))</f>
        <v/>
      </c>
      <c r="O1024" s="36">
        <f>IF($B1024="","",IFERROR(VLOOKUP($B1024,Mapping!$A:$C,2,0),"Not Mapped"))</f>
        <v/>
      </c>
      <c r="P1024" s="36">
        <f>IF($B1024="","",IFERROR(VLOOKUP($B1024,Mapping!$A:$C,3,0),"Not Mapped"))</f>
        <v/>
      </c>
      <c r="Q1024" s="36">
        <f>IF($B1024="","",IFERROR(VLOOKUP($O1024,Leaders!$A:$B,2,0),"Not Mapped"))</f>
        <v/>
      </c>
      <c r="R1024" s="36">
        <f>IF($B1024="","",IF(COUNTIF(Exclusions!$A:$A,$B1024)&gt;0,"Yes","No"))</f>
        <v/>
      </c>
      <c r="S1024" s="38">
        <f>IF($B1024="","",MIN(1,DAY($A1024)/IF($N1024="Superstore",Settings!$B$5,Settings!$B$4)))</f>
        <v/>
      </c>
      <c r="T1024" s="38">
        <f>IF(OR($B1024="",$G1024="",$S1024=0),"",$G1024/$S1024)</f>
        <v/>
      </c>
      <c r="U1024" s="36">
        <f>IF($T1024="","",IF($T1024&lt;Settings!$B$8,"Critical",IF($T1024&lt;Settings!$B$9,"Semi Critical","Non Critical")))</f>
        <v/>
      </c>
      <c r="V1024" s="28" t="n"/>
      <c r="Z1024">
        <f>IF($B1024="","",IFERROR(VLOOKUP($B1024,'Plan HC for CCA'!$A:$B,2,0),""))</f>
        <v/>
      </c>
      <c r="AA1024">
        <f>IF(OR($B1024="",$Z1024=""),"",IF(N($M1024)&lt;$Z1024,"Delta","No Delta"))</f>
        <v/>
      </c>
      <c r="AB1024">
        <f>IF(OR($B1024="",$Z1024=""),"",MAX(0,$Z1024-N($M1024)))</f>
        <v/>
      </c>
      <c r="AC1024" s="46">
        <f>IF($B1024="","",IFERROR(INDEX('CCA Util %'!$H:$H,MATCH($B1024,'CCA Util %'!$E:$E,0)),""))</f>
        <v/>
      </c>
      <c r="AD1024">
        <f>IF($B1024="","",IFERROR(INDEX('CCA Util %'!$G:$G,MATCH($B1024,'CCA Util %'!$E:$E,0)),""))</f>
        <v/>
      </c>
      <c r="AE1024">
        <f>IF(OR($B1024="",$U1024=""),"",$U1024&amp;" &amp; "&amp;IF(OR($AD1024="",$AD1024=0),"Util NA",$AD1024&amp;" Util"))</f>
        <v/>
      </c>
    </row>
    <row r="1025" ht="15.75" customHeight="1" s="42">
      <c r="A1025" s="41" t="n"/>
      <c r="G1025" s="38" t="n"/>
      <c r="H1025" s="38" t="n"/>
      <c r="I1025" s="38" t="n"/>
      <c r="J1025" s="38" t="n"/>
      <c r="K1025" s="38" t="n"/>
      <c r="L1025" s="38" t="n"/>
      <c r="N1025" s="36">
        <f>IF($B1025="","",IF($C1025="SUPERSTORE","Superstore","DH"))</f>
        <v/>
      </c>
      <c r="O1025" s="36">
        <f>IF($B1025="","",IFERROR(VLOOKUP($B1025,Mapping!$A:$C,2,0),"Not Mapped"))</f>
        <v/>
      </c>
      <c r="P1025" s="36">
        <f>IF($B1025="","",IFERROR(VLOOKUP($B1025,Mapping!$A:$C,3,0),"Not Mapped"))</f>
        <v/>
      </c>
      <c r="Q1025" s="36">
        <f>IF($B1025="","",IFERROR(VLOOKUP($O1025,Leaders!$A:$B,2,0),"Not Mapped"))</f>
        <v/>
      </c>
      <c r="R1025" s="36">
        <f>IF($B1025="","",IF(COUNTIF(Exclusions!$A:$A,$B1025)&gt;0,"Yes","No"))</f>
        <v/>
      </c>
      <c r="S1025" s="38">
        <f>IF($B1025="","",MIN(1,DAY($A1025)/IF($N1025="Superstore",Settings!$B$5,Settings!$B$4)))</f>
        <v/>
      </c>
      <c r="T1025" s="38">
        <f>IF(OR($B1025="",$G1025="",$S1025=0),"",$G1025/$S1025)</f>
        <v/>
      </c>
      <c r="U1025" s="36">
        <f>IF($T1025="","",IF($T1025&lt;Settings!$B$8,"Critical",IF($T1025&lt;Settings!$B$9,"Semi Critical","Non Critical")))</f>
        <v/>
      </c>
      <c r="V1025" s="28" t="n"/>
      <c r="Z1025">
        <f>IF($B1025="","",IFERROR(VLOOKUP($B1025,'Plan HC for CCA'!$A:$B,2,0),""))</f>
        <v/>
      </c>
      <c r="AA1025">
        <f>IF(OR($B1025="",$Z1025=""),"",IF(N($M1025)&lt;$Z1025,"Delta","No Delta"))</f>
        <v/>
      </c>
      <c r="AB1025">
        <f>IF(OR($B1025="",$Z1025=""),"",MAX(0,$Z1025-N($M1025)))</f>
        <v/>
      </c>
      <c r="AC1025" s="46">
        <f>IF($B1025="","",IFERROR(INDEX('CCA Util %'!$H:$H,MATCH($B1025,'CCA Util %'!$E:$E,0)),""))</f>
        <v/>
      </c>
      <c r="AD1025">
        <f>IF($B1025="","",IFERROR(INDEX('CCA Util %'!$G:$G,MATCH($B1025,'CCA Util %'!$E:$E,0)),""))</f>
        <v/>
      </c>
      <c r="AE1025">
        <f>IF(OR($B1025="",$U1025=""),"",$U1025&amp;" &amp; "&amp;IF(OR($AD1025="",$AD1025=0),"Util NA",$AD1025&amp;" Util"))</f>
        <v/>
      </c>
    </row>
    <row r="1026" ht="15.75" customHeight="1" s="42">
      <c r="A1026" s="41" t="n"/>
      <c r="G1026" s="38" t="n"/>
      <c r="H1026" s="38" t="n"/>
      <c r="I1026" s="38" t="n"/>
      <c r="J1026" s="38" t="n"/>
      <c r="K1026" s="38" t="n"/>
      <c r="L1026" s="38" t="n"/>
      <c r="N1026" s="36">
        <f>IF($B1026="","",IF($C1026="SUPERSTORE","Superstore","DH"))</f>
        <v/>
      </c>
      <c r="O1026" s="36">
        <f>IF($B1026="","",IFERROR(VLOOKUP($B1026,Mapping!$A:$C,2,0),"Not Mapped"))</f>
        <v/>
      </c>
      <c r="P1026" s="36">
        <f>IF($B1026="","",IFERROR(VLOOKUP($B1026,Mapping!$A:$C,3,0),"Not Mapped"))</f>
        <v/>
      </c>
      <c r="Q1026" s="36">
        <f>IF($B1026="","",IFERROR(VLOOKUP($O1026,Leaders!$A:$B,2,0),"Not Mapped"))</f>
        <v/>
      </c>
      <c r="R1026" s="36">
        <f>IF($B1026="","",IF(COUNTIF(Exclusions!$A:$A,$B1026)&gt;0,"Yes","No"))</f>
        <v/>
      </c>
      <c r="S1026" s="38">
        <f>IF($B1026="","",MIN(1,DAY($A1026)/IF($N1026="Superstore",Settings!$B$5,Settings!$B$4)))</f>
        <v/>
      </c>
      <c r="T1026" s="38">
        <f>IF(OR($B1026="",$G1026="",$S1026=0),"",$G1026/$S1026)</f>
        <v/>
      </c>
      <c r="U1026" s="36">
        <f>IF($T1026="","",IF($T1026&lt;Settings!$B$8,"Critical",IF($T1026&lt;Settings!$B$9,"Semi Critical","Non Critical")))</f>
        <v/>
      </c>
      <c r="V1026" s="28" t="n"/>
      <c r="Z1026">
        <f>IF($B1026="","",IFERROR(VLOOKUP($B1026,'Plan HC for CCA'!$A:$B,2,0),""))</f>
        <v/>
      </c>
      <c r="AA1026">
        <f>IF(OR($B1026="",$Z1026=""),"",IF(N($M1026)&lt;$Z1026,"Delta","No Delta"))</f>
        <v/>
      </c>
      <c r="AB1026">
        <f>IF(OR($B1026="",$Z1026=""),"",MAX(0,$Z1026-N($M1026)))</f>
        <v/>
      </c>
      <c r="AC1026" s="46">
        <f>IF($B1026="","",IFERROR(INDEX('CCA Util %'!$H:$H,MATCH($B1026,'CCA Util %'!$E:$E,0)),""))</f>
        <v/>
      </c>
      <c r="AD1026">
        <f>IF($B1026="","",IFERROR(INDEX('CCA Util %'!$G:$G,MATCH($B1026,'CCA Util %'!$E:$E,0)),""))</f>
        <v/>
      </c>
      <c r="AE1026">
        <f>IF(OR($B1026="",$U1026=""),"",$U1026&amp;" &amp; "&amp;IF(OR($AD1026="",$AD1026=0),"Util NA",$AD1026&amp;" Util"))</f>
        <v/>
      </c>
    </row>
    <row r="1027" ht="15.75" customHeight="1" s="42">
      <c r="A1027" s="41" t="n"/>
      <c r="G1027" s="38" t="n"/>
      <c r="H1027" s="38" t="n"/>
      <c r="I1027" s="38" t="n"/>
      <c r="J1027" s="38" t="n"/>
      <c r="K1027" s="38" t="n"/>
      <c r="L1027" s="38" t="n"/>
      <c r="N1027" s="36">
        <f>IF($B1027="","",IF($C1027="SUPERSTORE","Superstore","DH"))</f>
        <v/>
      </c>
      <c r="O1027" s="36">
        <f>IF($B1027="","",IFERROR(VLOOKUP($B1027,Mapping!$A:$C,2,0),"Not Mapped"))</f>
        <v/>
      </c>
      <c r="P1027" s="36">
        <f>IF($B1027="","",IFERROR(VLOOKUP($B1027,Mapping!$A:$C,3,0),"Not Mapped"))</f>
        <v/>
      </c>
      <c r="Q1027" s="36">
        <f>IF($B1027="","",IFERROR(VLOOKUP($O1027,Leaders!$A:$B,2,0),"Not Mapped"))</f>
        <v/>
      </c>
      <c r="R1027" s="36">
        <f>IF($B1027="","",IF(COUNTIF(Exclusions!$A:$A,$B1027)&gt;0,"Yes","No"))</f>
        <v/>
      </c>
      <c r="S1027" s="38">
        <f>IF($B1027="","",MIN(1,DAY($A1027)/IF($N1027="Superstore",Settings!$B$5,Settings!$B$4)))</f>
        <v/>
      </c>
      <c r="T1027" s="38">
        <f>IF(OR($B1027="",$G1027="",$S1027=0),"",$G1027/$S1027)</f>
        <v/>
      </c>
      <c r="U1027" s="36">
        <f>IF($T1027="","",IF($T1027&lt;Settings!$B$8,"Critical",IF($T1027&lt;Settings!$B$9,"Semi Critical","Non Critical")))</f>
        <v/>
      </c>
      <c r="V1027" s="28" t="n"/>
      <c r="Z1027">
        <f>IF($B1027="","",IFERROR(VLOOKUP($B1027,'Plan HC for CCA'!$A:$B,2,0),""))</f>
        <v/>
      </c>
      <c r="AA1027">
        <f>IF(OR($B1027="",$Z1027=""),"",IF(N($M1027)&lt;$Z1027,"Delta","No Delta"))</f>
        <v/>
      </c>
      <c r="AB1027">
        <f>IF(OR($B1027="",$Z1027=""),"",MAX(0,$Z1027-N($M1027)))</f>
        <v/>
      </c>
      <c r="AC1027" s="46">
        <f>IF($B1027="","",IFERROR(INDEX('CCA Util %'!$H:$H,MATCH($B1027,'CCA Util %'!$E:$E,0)),""))</f>
        <v/>
      </c>
      <c r="AD1027">
        <f>IF($B1027="","",IFERROR(INDEX('CCA Util %'!$G:$G,MATCH($B1027,'CCA Util %'!$E:$E,0)),""))</f>
        <v/>
      </c>
      <c r="AE1027">
        <f>IF(OR($B1027="",$U1027=""),"",$U1027&amp;" &amp; "&amp;IF(OR($AD1027="",$AD1027=0),"Util NA",$AD1027&amp;" Util"))</f>
        <v/>
      </c>
    </row>
    <row r="1028" ht="15.75" customHeight="1" s="42">
      <c r="A1028" s="41" t="n"/>
      <c r="G1028" s="38" t="n"/>
      <c r="H1028" s="38" t="n"/>
      <c r="I1028" s="38" t="n"/>
      <c r="J1028" s="38" t="n"/>
      <c r="K1028" s="38" t="n"/>
      <c r="L1028" s="38" t="n"/>
      <c r="N1028" s="36">
        <f>IF($B1028="","",IF($C1028="SUPERSTORE","Superstore","DH"))</f>
        <v/>
      </c>
      <c r="O1028" s="36">
        <f>IF($B1028="","",IFERROR(VLOOKUP($B1028,Mapping!$A:$C,2,0),"Not Mapped"))</f>
        <v/>
      </c>
      <c r="P1028" s="36">
        <f>IF($B1028="","",IFERROR(VLOOKUP($B1028,Mapping!$A:$C,3,0),"Not Mapped"))</f>
        <v/>
      </c>
      <c r="Q1028" s="36">
        <f>IF($B1028="","",IFERROR(VLOOKUP($O1028,Leaders!$A:$B,2,0),"Not Mapped"))</f>
        <v/>
      </c>
      <c r="R1028" s="36">
        <f>IF($B1028="","",IF(COUNTIF(Exclusions!$A:$A,$B1028)&gt;0,"Yes","No"))</f>
        <v/>
      </c>
      <c r="S1028" s="38">
        <f>IF($B1028="","",MIN(1,DAY($A1028)/IF($N1028="Superstore",Settings!$B$5,Settings!$B$4)))</f>
        <v/>
      </c>
      <c r="T1028" s="38">
        <f>IF(OR($B1028="",$G1028="",$S1028=0),"",$G1028/$S1028)</f>
        <v/>
      </c>
      <c r="U1028" s="36">
        <f>IF($T1028="","",IF($T1028&lt;Settings!$B$8,"Critical",IF($T1028&lt;Settings!$B$9,"Semi Critical","Non Critical")))</f>
        <v/>
      </c>
      <c r="V1028" s="28" t="n"/>
      <c r="Z1028">
        <f>IF($B1028="","",IFERROR(VLOOKUP($B1028,'Plan HC for CCA'!$A:$B,2,0),""))</f>
        <v/>
      </c>
      <c r="AA1028">
        <f>IF(OR($B1028="",$Z1028=""),"",IF(N($M1028)&lt;$Z1028,"Delta","No Delta"))</f>
        <v/>
      </c>
      <c r="AB1028">
        <f>IF(OR($B1028="",$Z1028=""),"",MAX(0,$Z1028-N($M1028)))</f>
        <v/>
      </c>
      <c r="AC1028" s="46">
        <f>IF($B1028="","",IFERROR(INDEX('CCA Util %'!$H:$H,MATCH($B1028,'CCA Util %'!$E:$E,0)),""))</f>
        <v/>
      </c>
      <c r="AD1028">
        <f>IF($B1028="","",IFERROR(INDEX('CCA Util %'!$G:$G,MATCH($B1028,'CCA Util %'!$E:$E,0)),""))</f>
        <v/>
      </c>
      <c r="AE1028">
        <f>IF(OR($B1028="",$U1028=""),"",$U1028&amp;" &amp; "&amp;IF(OR($AD1028="",$AD1028=0),"Util NA",$AD1028&amp;" Util"))</f>
        <v/>
      </c>
    </row>
    <row r="1029" ht="15.75" customHeight="1" s="42">
      <c r="A1029" s="41" t="n"/>
      <c r="G1029" s="38" t="n"/>
      <c r="H1029" s="38" t="n"/>
      <c r="I1029" s="38" t="n"/>
      <c r="J1029" s="38" t="n"/>
      <c r="K1029" s="38" t="n"/>
      <c r="L1029" s="38" t="n"/>
      <c r="N1029" s="36">
        <f>IF($B1029="","",IF($C1029="SUPERSTORE","Superstore","DH"))</f>
        <v/>
      </c>
      <c r="O1029" s="36">
        <f>IF($B1029="","",IFERROR(VLOOKUP($B1029,Mapping!$A:$C,2,0),"Not Mapped"))</f>
        <v/>
      </c>
      <c r="P1029" s="36">
        <f>IF($B1029="","",IFERROR(VLOOKUP($B1029,Mapping!$A:$C,3,0),"Not Mapped"))</f>
        <v/>
      </c>
      <c r="Q1029" s="36">
        <f>IF($B1029="","",IFERROR(VLOOKUP($O1029,Leaders!$A:$B,2,0),"Not Mapped"))</f>
        <v/>
      </c>
      <c r="R1029" s="36">
        <f>IF($B1029="","",IF(COUNTIF(Exclusions!$A:$A,$B1029)&gt;0,"Yes","No"))</f>
        <v/>
      </c>
      <c r="S1029" s="38">
        <f>IF($B1029="","",MIN(1,DAY($A1029)/IF($N1029="Superstore",Settings!$B$5,Settings!$B$4)))</f>
        <v/>
      </c>
      <c r="T1029" s="38">
        <f>IF(OR($B1029="",$G1029="",$S1029=0),"",$G1029/$S1029)</f>
        <v/>
      </c>
      <c r="U1029" s="36">
        <f>IF($T1029="","",IF($T1029&lt;Settings!$B$8,"Critical",IF($T1029&lt;Settings!$B$9,"Semi Critical","Non Critical")))</f>
        <v/>
      </c>
      <c r="V1029" s="28" t="n"/>
      <c r="Z1029">
        <f>IF($B1029="","",IFERROR(VLOOKUP($B1029,'Plan HC for CCA'!$A:$B,2,0),""))</f>
        <v/>
      </c>
      <c r="AA1029">
        <f>IF(OR($B1029="",$Z1029=""),"",IF(N($M1029)&lt;$Z1029,"Delta","No Delta"))</f>
        <v/>
      </c>
      <c r="AB1029">
        <f>IF(OR($B1029="",$Z1029=""),"",MAX(0,$Z1029-N($M1029)))</f>
        <v/>
      </c>
      <c r="AC1029" s="46">
        <f>IF($B1029="","",IFERROR(INDEX('CCA Util %'!$H:$H,MATCH($B1029,'CCA Util %'!$E:$E,0)),""))</f>
        <v/>
      </c>
      <c r="AD1029">
        <f>IF($B1029="","",IFERROR(INDEX('CCA Util %'!$G:$G,MATCH($B1029,'CCA Util %'!$E:$E,0)),""))</f>
        <v/>
      </c>
      <c r="AE1029">
        <f>IF(OR($B1029="",$U1029=""),"",$U1029&amp;" &amp; "&amp;IF(OR($AD1029="",$AD1029=0),"Util NA",$AD1029&amp;" Util"))</f>
        <v/>
      </c>
    </row>
    <row r="1030" ht="15.75" customHeight="1" s="42">
      <c r="A1030" s="41" t="n"/>
      <c r="G1030" s="38" t="n"/>
      <c r="H1030" s="38" t="n"/>
      <c r="I1030" s="38" t="n"/>
      <c r="J1030" s="38" t="n"/>
      <c r="K1030" s="38" t="n"/>
      <c r="L1030" s="38" t="n"/>
      <c r="N1030" s="36">
        <f>IF($B1030="","",IF($C1030="SUPERSTORE","Superstore","DH"))</f>
        <v/>
      </c>
      <c r="O1030" s="36">
        <f>IF($B1030="","",IFERROR(VLOOKUP($B1030,Mapping!$A:$C,2,0),"Not Mapped"))</f>
        <v/>
      </c>
      <c r="P1030" s="36">
        <f>IF($B1030="","",IFERROR(VLOOKUP($B1030,Mapping!$A:$C,3,0),"Not Mapped"))</f>
        <v/>
      </c>
      <c r="Q1030" s="36">
        <f>IF($B1030="","",IFERROR(VLOOKUP($O1030,Leaders!$A:$B,2,0),"Not Mapped"))</f>
        <v/>
      </c>
      <c r="R1030" s="36">
        <f>IF($B1030="","",IF(COUNTIF(Exclusions!$A:$A,$B1030)&gt;0,"Yes","No"))</f>
        <v/>
      </c>
      <c r="S1030" s="38">
        <f>IF($B1030="","",MIN(1,DAY($A1030)/IF($N1030="Superstore",Settings!$B$5,Settings!$B$4)))</f>
        <v/>
      </c>
      <c r="T1030" s="38">
        <f>IF(OR($B1030="",$G1030="",$S1030=0),"",$G1030/$S1030)</f>
        <v/>
      </c>
      <c r="U1030" s="36">
        <f>IF($T1030="","",IF($T1030&lt;Settings!$B$8,"Critical",IF($T1030&lt;Settings!$B$9,"Semi Critical","Non Critical")))</f>
        <v/>
      </c>
      <c r="V1030" s="28" t="n"/>
      <c r="Z1030">
        <f>IF($B1030="","",IFERROR(VLOOKUP($B1030,'Plan HC for CCA'!$A:$B,2,0),""))</f>
        <v/>
      </c>
      <c r="AA1030">
        <f>IF(OR($B1030="",$Z1030=""),"",IF(N($M1030)&lt;$Z1030,"Delta","No Delta"))</f>
        <v/>
      </c>
      <c r="AB1030">
        <f>IF(OR($B1030="",$Z1030=""),"",MAX(0,$Z1030-N($M1030)))</f>
        <v/>
      </c>
      <c r="AC1030" s="46">
        <f>IF($B1030="","",IFERROR(INDEX('CCA Util %'!$H:$H,MATCH($B1030,'CCA Util %'!$E:$E,0)),""))</f>
        <v/>
      </c>
      <c r="AD1030">
        <f>IF($B1030="","",IFERROR(INDEX('CCA Util %'!$G:$G,MATCH($B1030,'CCA Util %'!$E:$E,0)),""))</f>
        <v/>
      </c>
      <c r="AE1030">
        <f>IF(OR($B1030="",$U1030=""),"",$U1030&amp;" &amp; "&amp;IF(OR($AD1030="",$AD1030=0),"Util NA",$AD1030&amp;" Util"))</f>
        <v/>
      </c>
    </row>
    <row r="1031" ht="15.75" customHeight="1" s="42">
      <c r="A1031" s="41" t="n"/>
      <c r="G1031" s="38" t="n"/>
      <c r="H1031" s="38" t="n"/>
      <c r="I1031" s="38" t="n"/>
      <c r="J1031" s="38" t="n"/>
      <c r="K1031" s="38" t="n"/>
      <c r="L1031" s="38" t="n"/>
      <c r="N1031" s="36">
        <f>IF($B1031="","",IF($C1031="SUPERSTORE","Superstore","DH"))</f>
        <v/>
      </c>
      <c r="O1031" s="36">
        <f>IF($B1031="","",IFERROR(VLOOKUP($B1031,Mapping!$A:$C,2,0),"Not Mapped"))</f>
        <v/>
      </c>
      <c r="P1031" s="36">
        <f>IF($B1031="","",IFERROR(VLOOKUP($B1031,Mapping!$A:$C,3,0),"Not Mapped"))</f>
        <v/>
      </c>
      <c r="Q1031" s="36">
        <f>IF($B1031="","",IFERROR(VLOOKUP($O1031,Leaders!$A:$B,2,0),"Not Mapped"))</f>
        <v/>
      </c>
      <c r="R1031" s="36">
        <f>IF($B1031="","",IF(COUNTIF(Exclusions!$A:$A,$B1031)&gt;0,"Yes","No"))</f>
        <v/>
      </c>
      <c r="S1031" s="38">
        <f>IF($B1031="","",MIN(1,DAY($A1031)/IF($N1031="Superstore",Settings!$B$5,Settings!$B$4)))</f>
        <v/>
      </c>
      <c r="T1031" s="38">
        <f>IF(OR($B1031="",$G1031="",$S1031=0),"",$G1031/$S1031)</f>
        <v/>
      </c>
      <c r="U1031" s="36">
        <f>IF($T1031="","",IF($T1031&lt;Settings!$B$8,"Critical",IF($T1031&lt;Settings!$B$9,"Semi Critical","Non Critical")))</f>
        <v/>
      </c>
      <c r="V1031" s="28" t="n"/>
      <c r="Z1031">
        <f>IF($B1031="","",IFERROR(VLOOKUP($B1031,'Plan HC for CCA'!$A:$B,2,0),""))</f>
        <v/>
      </c>
      <c r="AA1031">
        <f>IF(OR($B1031="",$Z1031=""),"",IF(N($M1031)&lt;$Z1031,"Delta","No Delta"))</f>
        <v/>
      </c>
      <c r="AB1031">
        <f>IF(OR($B1031="",$Z1031=""),"",MAX(0,$Z1031-N($M1031)))</f>
        <v/>
      </c>
      <c r="AC1031" s="46">
        <f>IF($B1031="","",IFERROR(INDEX('CCA Util %'!$H:$H,MATCH($B1031,'CCA Util %'!$E:$E,0)),""))</f>
        <v/>
      </c>
      <c r="AD1031">
        <f>IF($B1031="","",IFERROR(INDEX('CCA Util %'!$G:$G,MATCH($B1031,'CCA Util %'!$E:$E,0)),""))</f>
        <v/>
      </c>
      <c r="AE1031">
        <f>IF(OR($B1031="",$U1031=""),"",$U1031&amp;" &amp; "&amp;IF(OR($AD1031="",$AD1031=0),"Util NA",$AD1031&amp;" Util"))</f>
        <v/>
      </c>
    </row>
    <row r="1032" ht="15.75" customHeight="1" s="42">
      <c r="A1032" s="41" t="n"/>
      <c r="G1032" s="38" t="n"/>
      <c r="H1032" s="38" t="n"/>
      <c r="I1032" s="38" t="n"/>
      <c r="J1032" s="38" t="n"/>
      <c r="K1032" s="38" t="n"/>
      <c r="L1032" s="38" t="n"/>
      <c r="N1032" s="36">
        <f>IF($B1032="","",IF($C1032="SUPERSTORE","Superstore","DH"))</f>
        <v/>
      </c>
      <c r="O1032" s="36">
        <f>IF($B1032="","",IFERROR(VLOOKUP($B1032,Mapping!$A:$C,2,0),"Not Mapped"))</f>
        <v/>
      </c>
      <c r="P1032" s="36">
        <f>IF($B1032="","",IFERROR(VLOOKUP($B1032,Mapping!$A:$C,3,0),"Not Mapped"))</f>
        <v/>
      </c>
      <c r="Q1032" s="36">
        <f>IF($B1032="","",IFERROR(VLOOKUP($O1032,Leaders!$A:$B,2,0),"Not Mapped"))</f>
        <v/>
      </c>
      <c r="R1032" s="36">
        <f>IF($B1032="","",IF(COUNTIF(Exclusions!$A:$A,$B1032)&gt;0,"Yes","No"))</f>
        <v/>
      </c>
      <c r="S1032" s="38">
        <f>IF($B1032="","",MIN(1,DAY($A1032)/IF($N1032="Superstore",Settings!$B$5,Settings!$B$4)))</f>
        <v/>
      </c>
      <c r="T1032" s="38">
        <f>IF(OR($B1032="",$G1032="",$S1032=0),"",$G1032/$S1032)</f>
        <v/>
      </c>
      <c r="U1032" s="36">
        <f>IF($T1032="","",IF($T1032&lt;Settings!$B$8,"Critical",IF($T1032&lt;Settings!$B$9,"Semi Critical","Non Critical")))</f>
        <v/>
      </c>
      <c r="V1032" s="28" t="n"/>
      <c r="Z1032">
        <f>IF($B1032="","",IFERROR(VLOOKUP($B1032,'Plan HC for CCA'!$A:$B,2,0),""))</f>
        <v/>
      </c>
      <c r="AA1032">
        <f>IF(OR($B1032="",$Z1032=""),"",IF(N($M1032)&lt;$Z1032,"Delta","No Delta"))</f>
        <v/>
      </c>
      <c r="AB1032">
        <f>IF(OR($B1032="",$Z1032=""),"",MAX(0,$Z1032-N($M1032)))</f>
        <v/>
      </c>
      <c r="AC1032" s="46">
        <f>IF($B1032="","",IFERROR(INDEX('CCA Util %'!$H:$H,MATCH($B1032,'CCA Util %'!$E:$E,0)),""))</f>
        <v/>
      </c>
      <c r="AD1032">
        <f>IF($B1032="","",IFERROR(INDEX('CCA Util %'!$G:$G,MATCH($B1032,'CCA Util %'!$E:$E,0)),""))</f>
        <v/>
      </c>
      <c r="AE1032">
        <f>IF(OR($B1032="",$U1032=""),"",$U1032&amp;" &amp; "&amp;IF(OR($AD1032="",$AD1032=0),"Util NA",$AD1032&amp;" Util"))</f>
        <v/>
      </c>
    </row>
    <row r="1033" ht="15.75" customHeight="1" s="42">
      <c r="A1033" s="41" t="n"/>
      <c r="G1033" s="38" t="n"/>
      <c r="H1033" s="38" t="n"/>
      <c r="I1033" s="38" t="n"/>
      <c r="J1033" s="38" t="n"/>
      <c r="K1033" s="38" t="n"/>
      <c r="L1033" s="38" t="n"/>
      <c r="N1033" s="36">
        <f>IF($B1033="","",IF($C1033="SUPERSTORE","Superstore","DH"))</f>
        <v/>
      </c>
      <c r="O1033" s="36">
        <f>IF($B1033="","",IFERROR(VLOOKUP($B1033,Mapping!$A:$C,2,0),"Not Mapped"))</f>
        <v/>
      </c>
      <c r="P1033" s="36">
        <f>IF($B1033="","",IFERROR(VLOOKUP($B1033,Mapping!$A:$C,3,0),"Not Mapped"))</f>
        <v/>
      </c>
      <c r="Q1033" s="36">
        <f>IF($B1033="","",IFERROR(VLOOKUP($O1033,Leaders!$A:$B,2,0),"Not Mapped"))</f>
        <v/>
      </c>
      <c r="R1033" s="36">
        <f>IF($B1033="","",IF(COUNTIF(Exclusions!$A:$A,$B1033)&gt;0,"Yes","No"))</f>
        <v/>
      </c>
      <c r="S1033" s="38">
        <f>IF($B1033="","",MIN(1,DAY($A1033)/IF($N1033="Superstore",Settings!$B$5,Settings!$B$4)))</f>
        <v/>
      </c>
      <c r="T1033" s="38">
        <f>IF(OR($B1033="",$G1033="",$S1033=0),"",$G1033/$S1033)</f>
        <v/>
      </c>
      <c r="U1033" s="36">
        <f>IF($T1033="","",IF($T1033&lt;Settings!$B$8,"Critical",IF($T1033&lt;Settings!$B$9,"Semi Critical","Non Critical")))</f>
        <v/>
      </c>
      <c r="V1033" s="28" t="n"/>
      <c r="Z1033">
        <f>IF($B1033="","",IFERROR(VLOOKUP($B1033,'Plan HC for CCA'!$A:$B,2,0),""))</f>
        <v/>
      </c>
      <c r="AA1033">
        <f>IF(OR($B1033="",$Z1033=""),"",IF(N($M1033)&lt;$Z1033,"Delta","No Delta"))</f>
        <v/>
      </c>
      <c r="AB1033">
        <f>IF(OR($B1033="",$Z1033=""),"",MAX(0,$Z1033-N($M1033)))</f>
        <v/>
      </c>
      <c r="AC1033" s="46">
        <f>IF($B1033="","",IFERROR(INDEX('CCA Util %'!$H:$H,MATCH($B1033,'CCA Util %'!$E:$E,0)),""))</f>
        <v/>
      </c>
      <c r="AD1033">
        <f>IF($B1033="","",IFERROR(INDEX('CCA Util %'!$G:$G,MATCH($B1033,'CCA Util %'!$E:$E,0)),""))</f>
        <v/>
      </c>
      <c r="AE1033">
        <f>IF(OR($B1033="",$U1033=""),"",$U1033&amp;" &amp; "&amp;IF(OR($AD1033="",$AD1033=0),"Util NA",$AD1033&amp;" Util"))</f>
        <v/>
      </c>
    </row>
    <row r="1034" ht="15.75" customHeight="1" s="42">
      <c r="A1034" s="41" t="n"/>
      <c r="G1034" s="38" t="n"/>
      <c r="H1034" s="38" t="n"/>
      <c r="I1034" s="38" t="n"/>
      <c r="J1034" s="38" t="n"/>
      <c r="K1034" s="38" t="n"/>
      <c r="L1034" s="38" t="n"/>
      <c r="N1034" s="36">
        <f>IF($B1034="","",IF($C1034="SUPERSTORE","Superstore","DH"))</f>
        <v/>
      </c>
      <c r="O1034" s="36">
        <f>IF($B1034="","",IFERROR(VLOOKUP($B1034,Mapping!$A:$C,2,0),"Not Mapped"))</f>
        <v/>
      </c>
      <c r="P1034" s="36">
        <f>IF($B1034="","",IFERROR(VLOOKUP($B1034,Mapping!$A:$C,3,0),"Not Mapped"))</f>
        <v/>
      </c>
      <c r="Q1034" s="36">
        <f>IF($B1034="","",IFERROR(VLOOKUP($O1034,Leaders!$A:$B,2,0),"Not Mapped"))</f>
        <v/>
      </c>
      <c r="R1034" s="36">
        <f>IF($B1034="","",IF(COUNTIF(Exclusions!$A:$A,$B1034)&gt;0,"Yes","No"))</f>
        <v/>
      </c>
      <c r="S1034" s="38">
        <f>IF($B1034="","",MIN(1,DAY($A1034)/IF($N1034="Superstore",Settings!$B$5,Settings!$B$4)))</f>
        <v/>
      </c>
      <c r="T1034" s="38">
        <f>IF(OR($B1034="",$G1034="",$S1034=0),"",$G1034/$S1034)</f>
        <v/>
      </c>
      <c r="U1034" s="36">
        <f>IF($T1034="","",IF($T1034&lt;Settings!$B$8,"Critical",IF($T1034&lt;Settings!$B$9,"Semi Critical","Non Critical")))</f>
        <v/>
      </c>
      <c r="V1034" s="28" t="n"/>
      <c r="Z1034">
        <f>IF($B1034="","",IFERROR(VLOOKUP($B1034,'Plan HC for CCA'!$A:$B,2,0),""))</f>
        <v/>
      </c>
      <c r="AA1034">
        <f>IF(OR($B1034="",$Z1034=""),"",IF(N($M1034)&lt;$Z1034,"Delta","No Delta"))</f>
        <v/>
      </c>
      <c r="AB1034">
        <f>IF(OR($B1034="",$Z1034=""),"",MAX(0,$Z1034-N($M1034)))</f>
        <v/>
      </c>
      <c r="AC1034" s="46">
        <f>IF($B1034="","",IFERROR(INDEX('CCA Util %'!$H:$H,MATCH($B1034,'CCA Util %'!$E:$E,0)),""))</f>
        <v/>
      </c>
      <c r="AD1034">
        <f>IF($B1034="","",IFERROR(INDEX('CCA Util %'!$G:$G,MATCH($B1034,'CCA Util %'!$E:$E,0)),""))</f>
        <v/>
      </c>
      <c r="AE1034">
        <f>IF(OR($B1034="",$U1034=""),"",$U1034&amp;" &amp; "&amp;IF(OR($AD1034="",$AD1034=0),"Util NA",$AD1034&amp;" Util"))</f>
        <v/>
      </c>
    </row>
    <row r="1035" ht="15.75" customHeight="1" s="42">
      <c r="A1035" s="41" t="n"/>
      <c r="G1035" s="38" t="n"/>
      <c r="H1035" s="38" t="n"/>
      <c r="I1035" s="38" t="n"/>
      <c r="J1035" s="38" t="n"/>
      <c r="K1035" s="38" t="n"/>
      <c r="L1035" s="38" t="n"/>
      <c r="N1035" s="36">
        <f>IF($B1035="","",IF($C1035="SUPERSTORE","Superstore","DH"))</f>
        <v/>
      </c>
      <c r="O1035" s="36">
        <f>IF($B1035="","",IFERROR(VLOOKUP($B1035,Mapping!$A:$C,2,0),"Not Mapped"))</f>
        <v/>
      </c>
      <c r="P1035" s="36">
        <f>IF($B1035="","",IFERROR(VLOOKUP($B1035,Mapping!$A:$C,3,0),"Not Mapped"))</f>
        <v/>
      </c>
      <c r="Q1035" s="36">
        <f>IF($B1035="","",IFERROR(VLOOKUP($O1035,Leaders!$A:$B,2,0),"Not Mapped"))</f>
        <v/>
      </c>
      <c r="R1035" s="36">
        <f>IF($B1035="","",IF(COUNTIF(Exclusions!$A:$A,$B1035)&gt;0,"Yes","No"))</f>
        <v/>
      </c>
      <c r="S1035" s="38">
        <f>IF($B1035="","",MIN(1,DAY($A1035)/IF($N1035="Superstore",Settings!$B$5,Settings!$B$4)))</f>
        <v/>
      </c>
      <c r="T1035" s="38">
        <f>IF(OR($B1035="",$G1035="",$S1035=0),"",$G1035/$S1035)</f>
        <v/>
      </c>
      <c r="U1035" s="36">
        <f>IF($T1035="","",IF($T1035&lt;Settings!$B$8,"Critical",IF($T1035&lt;Settings!$B$9,"Semi Critical","Non Critical")))</f>
        <v/>
      </c>
      <c r="V1035" s="28" t="n"/>
      <c r="Z1035">
        <f>IF($B1035="","",IFERROR(VLOOKUP($B1035,'Plan HC for CCA'!$A:$B,2,0),""))</f>
        <v/>
      </c>
      <c r="AA1035">
        <f>IF(OR($B1035="",$Z1035=""),"",IF(N($M1035)&lt;$Z1035,"Delta","No Delta"))</f>
        <v/>
      </c>
      <c r="AB1035">
        <f>IF(OR($B1035="",$Z1035=""),"",MAX(0,$Z1035-N($M1035)))</f>
        <v/>
      </c>
      <c r="AC1035" s="46">
        <f>IF($B1035="","",IFERROR(INDEX('CCA Util %'!$H:$H,MATCH($B1035,'CCA Util %'!$E:$E,0)),""))</f>
        <v/>
      </c>
      <c r="AD1035">
        <f>IF($B1035="","",IFERROR(INDEX('CCA Util %'!$G:$G,MATCH($B1035,'CCA Util %'!$E:$E,0)),""))</f>
        <v/>
      </c>
      <c r="AE1035">
        <f>IF(OR($B1035="",$U1035=""),"",$U1035&amp;" &amp; "&amp;IF(OR($AD1035="",$AD1035=0),"Util NA",$AD1035&amp;" Util"))</f>
        <v/>
      </c>
    </row>
    <row r="1036" ht="15.75" customHeight="1" s="42">
      <c r="A1036" s="41" t="n"/>
      <c r="G1036" s="38" t="n"/>
      <c r="H1036" s="38" t="n"/>
      <c r="I1036" s="38" t="n"/>
      <c r="J1036" s="38" t="n"/>
      <c r="K1036" s="38" t="n"/>
      <c r="L1036" s="38" t="n"/>
      <c r="N1036" s="36">
        <f>IF($B1036="","",IF($C1036="SUPERSTORE","Superstore","DH"))</f>
        <v/>
      </c>
      <c r="O1036" s="36">
        <f>IF($B1036="","",IFERROR(VLOOKUP($B1036,Mapping!$A:$C,2,0),"Not Mapped"))</f>
        <v/>
      </c>
      <c r="P1036" s="36">
        <f>IF($B1036="","",IFERROR(VLOOKUP($B1036,Mapping!$A:$C,3,0),"Not Mapped"))</f>
        <v/>
      </c>
      <c r="Q1036" s="36">
        <f>IF($B1036="","",IFERROR(VLOOKUP($O1036,Leaders!$A:$B,2,0),"Not Mapped"))</f>
        <v/>
      </c>
      <c r="R1036" s="36">
        <f>IF($B1036="","",IF(COUNTIF(Exclusions!$A:$A,$B1036)&gt;0,"Yes","No"))</f>
        <v/>
      </c>
      <c r="S1036" s="38">
        <f>IF($B1036="","",MIN(1,DAY($A1036)/IF($N1036="Superstore",Settings!$B$5,Settings!$B$4)))</f>
        <v/>
      </c>
      <c r="T1036" s="38">
        <f>IF(OR($B1036="",$G1036="",$S1036=0),"",$G1036/$S1036)</f>
        <v/>
      </c>
      <c r="U1036" s="36">
        <f>IF($T1036="","",IF($T1036&lt;Settings!$B$8,"Critical",IF($T1036&lt;Settings!$B$9,"Semi Critical","Non Critical")))</f>
        <v/>
      </c>
      <c r="V1036" s="28" t="n"/>
      <c r="Z1036">
        <f>IF($B1036="","",IFERROR(VLOOKUP($B1036,'Plan HC for CCA'!$A:$B,2,0),""))</f>
        <v/>
      </c>
      <c r="AA1036">
        <f>IF(OR($B1036="",$Z1036=""),"",IF(N($M1036)&lt;$Z1036,"Delta","No Delta"))</f>
        <v/>
      </c>
      <c r="AB1036">
        <f>IF(OR($B1036="",$Z1036=""),"",MAX(0,$Z1036-N($M1036)))</f>
        <v/>
      </c>
      <c r="AC1036" s="46">
        <f>IF($B1036="","",IFERROR(INDEX('CCA Util %'!$H:$H,MATCH($B1036,'CCA Util %'!$E:$E,0)),""))</f>
        <v/>
      </c>
      <c r="AD1036">
        <f>IF($B1036="","",IFERROR(INDEX('CCA Util %'!$G:$G,MATCH($B1036,'CCA Util %'!$E:$E,0)),""))</f>
        <v/>
      </c>
      <c r="AE1036">
        <f>IF(OR($B1036="",$U1036=""),"",$U1036&amp;" &amp; "&amp;IF(OR($AD1036="",$AD1036=0),"Util NA",$AD1036&amp;" Util"))</f>
        <v/>
      </c>
    </row>
    <row r="1037" ht="15.75" customHeight="1" s="42">
      <c r="A1037" s="41" t="n"/>
      <c r="G1037" s="38" t="n"/>
      <c r="H1037" s="38" t="n"/>
      <c r="I1037" s="38" t="n"/>
      <c r="J1037" s="38" t="n"/>
      <c r="K1037" s="38" t="n"/>
      <c r="L1037" s="38" t="n"/>
      <c r="N1037" s="36">
        <f>IF($B1037="","",IF($C1037="SUPERSTORE","Superstore","DH"))</f>
        <v/>
      </c>
      <c r="O1037" s="36">
        <f>IF($B1037="","",IFERROR(VLOOKUP($B1037,Mapping!$A:$C,2,0),"Not Mapped"))</f>
        <v/>
      </c>
      <c r="P1037" s="36">
        <f>IF($B1037="","",IFERROR(VLOOKUP($B1037,Mapping!$A:$C,3,0),"Not Mapped"))</f>
        <v/>
      </c>
      <c r="Q1037" s="36">
        <f>IF($B1037="","",IFERROR(VLOOKUP($O1037,Leaders!$A:$B,2,0),"Not Mapped"))</f>
        <v/>
      </c>
      <c r="R1037" s="36">
        <f>IF($B1037="","",IF(COUNTIF(Exclusions!$A:$A,$B1037)&gt;0,"Yes","No"))</f>
        <v/>
      </c>
      <c r="S1037" s="38">
        <f>IF($B1037="","",MIN(1,DAY($A1037)/IF($N1037="Superstore",Settings!$B$5,Settings!$B$4)))</f>
        <v/>
      </c>
      <c r="T1037" s="38">
        <f>IF(OR($B1037="",$G1037="",$S1037=0),"",$G1037/$S1037)</f>
        <v/>
      </c>
      <c r="U1037" s="36">
        <f>IF($T1037="","",IF($T1037&lt;Settings!$B$8,"Critical",IF($T1037&lt;Settings!$B$9,"Semi Critical","Non Critical")))</f>
        <v/>
      </c>
      <c r="V1037" s="28" t="n"/>
      <c r="Z1037">
        <f>IF($B1037="","",IFERROR(VLOOKUP($B1037,'Plan HC for CCA'!$A:$B,2,0),""))</f>
        <v/>
      </c>
      <c r="AA1037">
        <f>IF(OR($B1037="",$Z1037=""),"",IF(N($M1037)&lt;$Z1037,"Delta","No Delta"))</f>
        <v/>
      </c>
      <c r="AB1037">
        <f>IF(OR($B1037="",$Z1037=""),"",MAX(0,$Z1037-N($M1037)))</f>
        <v/>
      </c>
      <c r="AC1037" s="46">
        <f>IF($B1037="","",IFERROR(INDEX('CCA Util %'!$H:$H,MATCH($B1037,'CCA Util %'!$E:$E,0)),""))</f>
        <v/>
      </c>
      <c r="AD1037">
        <f>IF($B1037="","",IFERROR(INDEX('CCA Util %'!$G:$G,MATCH($B1037,'CCA Util %'!$E:$E,0)),""))</f>
        <v/>
      </c>
      <c r="AE1037">
        <f>IF(OR($B1037="",$U1037=""),"",$U1037&amp;" &amp; "&amp;IF(OR($AD1037="",$AD1037=0),"Util NA",$AD1037&amp;" Util"))</f>
        <v/>
      </c>
    </row>
    <row r="1038" ht="15.75" customHeight="1" s="42">
      <c r="A1038" s="41" t="n"/>
      <c r="G1038" s="38" t="n"/>
      <c r="H1038" s="38" t="n"/>
      <c r="I1038" s="38" t="n"/>
      <c r="J1038" s="38" t="n"/>
      <c r="K1038" s="38" t="n"/>
      <c r="L1038" s="38" t="n"/>
      <c r="N1038" s="36">
        <f>IF($B1038="","",IF($C1038="SUPERSTORE","Superstore","DH"))</f>
        <v/>
      </c>
      <c r="O1038" s="36">
        <f>IF($B1038="","",IFERROR(VLOOKUP($B1038,Mapping!$A:$C,2,0),"Not Mapped"))</f>
        <v/>
      </c>
      <c r="P1038" s="36">
        <f>IF($B1038="","",IFERROR(VLOOKUP($B1038,Mapping!$A:$C,3,0),"Not Mapped"))</f>
        <v/>
      </c>
      <c r="Q1038" s="36">
        <f>IF($B1038="","",IFERROR(VLOOKUP($O1038,Leaders!$A:$B,2,0),"Not Mapped"))</f>
        <v/>
      </c>
      <c r="R1038" s="36">
        <f>IF($B1038="","",IF(COUNTIF(Exclusions!$A:$A,$B1038)&gt;0,"Yes","No"))</f>
        <v/>
      </c>
      <c r="S1038" s="38">
        <f>IF($B1038="","",MIN(1,DAY($A1038)/IF($N1038="Superstore",Settings!$B$5,Settings!$B$4)))</f>
        <v/>
      </c>
      <c r="T1038" s="38">
        <f>IF(OR($B1038="",$G1038="",$S1038=0),"",$G1038/$S1038)</f>
        <v/>
      </c>
      <c r="U1038" s="36">
        <f>IF($T1038="","",IF($T1038&lt;Settings!$B$8,"Critical",IF($T1038&lt;Settings!$B$9,"Semi Critical","Non Critical")))</f>
        <v/>
      </c>
      <c r="V1038" s="28" t="n"/>
      <c r="Z1038">
        <f>IF($B1038="","",IFERROR(VLOOKUP($B1038,'Plan HC for CCA'!$A:$B,2,0),""))</f>
        <v/>
      </c>
      <c r="AA1038">
        <f>IF(OR($B1038="",$Z1038=""),"",IF(N($M1038)&lt;$Z1038,"Delta","No Delta"))</f>
        <v/>
      </c>
      <c r="AB1038">
        <f>IF(OR($B1038="",$Z1038=""),"",MAX(0,$Z1038-N($M1038)))</f>
        <v/>
      </c>
      <c r="AC1038" s="46">
        <f>IF($B1038="","",IFERROR(INDEX('CCA Util %'!$H:$H,MATCH($B1038,'CCA Util %'!$E:$E,0)),""))</f>
        <v/>
      </c>
      <c r="AD1038">
        <f>IF($B1038="","",IFERROR(INDEX('CCA Util %'!$G:$G,MATCH($B1038,'CCA Util %'!$E:$E,0)),""))</f>
        <v/>
      </c>
      <c r="AE1038">
        <f>IF(OR($B1038="",$U1038=""),"",$U1038&amp;" &amp; "&amp;IF(OR($AD1038="",$AD1038=0),"Util NA",$AD1038&amp;" Util"))</f>
        <v/>
      </c>
    </row>
    <row r="1039" ht="15.75" customHeight="1" s="42">
      <c r="A1039" s="41" t="n"/>
      <c r="G1039" s="38" t="n"/>
      <c r="H1039" s="38" t="n"/>
      <c r="I1039" s="38" t="n"/>
      <c r="J1039" s="38" t="n"/>
      <c r="K1039" s="38" t="n"/>
      <c r="L1039" s="38" t="n"/>
      <c r="N1039" s="36">
        <f>IF($B1039="","",IF($C1039="SUPERSTORE","Superstore","DH"))</f>
        <v/>
      </c>
      <c r="O1039" s="36">
        <f>IF($B1039="","",IFERROR(VLOOKUP($B1039,Mapping!$A:$C,2,0),"Not Mapped"))</f>
        <v/>
      </c>
      <c r="P1039" s="36">
        <f>IF($B1039="","",IFERROR(VLOOKUP($B1039,Mapping!$A:$C,3,0),"Not Mapped"))</f>
        <v/>
      </c>
      <c r="Q1039" s="36">
        <f>IF($B1039="","",IFERROR(VLOOKUP($O1039,Leaders!$A:$B,2,0),"Not Mapped"))</f>
        <v/>
      </c>
      <c r="R1039" s="36">
        <f>IF($B1039="","",IF(COUNTIF(Exclusions!$A:$A,$B1039)&gt;0,"Yes","No"))</f>
        <v/>
      </c>
      <c r="S1039" s="38">
        <f>IF($B1039="","",MIN(1,DAY($A1039)/IF($N1039="Superstore",Settings!$B$5,Settings!$B$4)))</f>
        <v/>
      </c>
      <c r="T1039" s="38">
        <f>IF(OR($B1039="",$G1039="",$S1039=0),"",$G1039/$S1039)</f>
        <v/>
      </c>
      <c r="U1039" s="36">
        <f>IF($T1039="","",IF($T1039&lt;Settings!$B$8,"Critical",IF($T1039&lt;Settings!$B$9,"Semi Critical","Non Critical")))</f>
        <v/>
      </c>
      <c r="V1039" s="28" t="n"/>
      <c r="Z1039">
        <f>IF($B1039="","",IFERROR(VLOOKUP($B1039,'Plan HC for CCA'!$A:$B,2,0),""))</f>
        <v/>
      </c>
      <c r="AA1039">
        <f>IF(OR($B1039="",$Z1039=""),"",IF(N($M1039)&lt;$Z1039,"Delta","No Delta"))</f>
        <v/>
      </c>
      <c r="AB1039">
        <f>IF(OR($B1039="",$Z1039=""),"",MAX(0,$Z1039-N($M1039)))</f>
        <v/>
      </c>
      <c r="AC1039" s="46">
        <f>IF($B1039="","",IFERROR(INDEX('CCA Util %'!$H:$H,MATCH($B1039,'CCA Util %'!$E:$E,0)),""))</f>
        <v/>
      </c>
      <c r="AD1039">
        <f>IF($B1039="","",IFERROR(INDEX('CCA Util %'!$G:$G,MATCH($B1039,'CCA Util %'!$E:$E,0)),""))</f>
        <v/>
      </c>
      <c r="AE1039">
        <f>IF(OR($B1039="",$U1039=""),"",$U1039&amp;" &amp; "&amp;IF(OR($AD1039="",$AD1039=0),"Util NA",$AD1039&amp;" Util"))</f>
        <v/>
      </c>
    </row>
    <row r="1040" ht="15.75" customHeight="1" s="42">
      <c r="A1040" s="41" t="n"/>
      <c r="G1040" s="38" t="n"/>
      <c r="H1040" s="38" t="n"/>
      <c r="I1040" s="38" t="n"/>
      <c r="J1040" s="38" t="n"/>
      <c r="K1040" s="38" t="n"/>
      <c r="L1040" s="38" t="n"/>
      <c r="N1040" s="36">
        <f>IF($B1040="","",IF($C1040="SUPERSTORE","Superstore","DH"))</f>
        <v/>
      </c>
      <c r="O1040" s="36">
        <f>IF($B1040="","",IFERROR(VLOOKUP($B1040,Mapping!$A:$C,2,0),"Not Mapped"))</f>
        <v/>
      </c>
      <c r="P1040" s="36">
        <f>IF($B1040="","",IFERROR(VLOOKUP($B1040,Mapping!$A:$C,3,0),"Not Mapped"))</f>
        <v/>
      </c>
      <c r="Q1040" s="36">
        <f>IF($B1040="","",IFERROR(VLOOKUP($O1040,Leaders!$A:$B,2,0),"Not Mapped"))</f>
        <v/>
      </c>
      <c r="R1040" s="36">
        <f>IF($B1040="","",IF(COUNTIF(Exclusions!$A:$A,$B1040)&gt;0,"Yes","No"))</f>
        <v/>
      </c>
      <c r="S1040" s="38">
        <f>IF($B1040="","",MIN(1,DAY($A1040)/IF($N1040="Superstore",Settings!$B$5,Settings!$B$4)))</f>
        <v/>
      </c>
      <c r="T1040" s="38">
        <f>IF(OR($B1040="",$G1040="",$S1040=0),"",$G1040/$S1040)</f>
        <v/>
      </c>
      <c r="U1040" s="36">
        <f>IF($T1040="","",IF($T1040&lt;Settings!$B$8,"Critical",IF($T1040&lt;Settings!$B$9,"Semi Critical","Non Critical")))</f>
        <v/>
      </c>
      <c r="V1040" s="28" t="n"/>
      <c r="Z1040">
        <f>IF($B1040="","",IFERROR(VLOOKUP($B1040,'Plan HC for CCA'!$A:$B,2,0),""))</f>
        <v/>
      </c>
      <c r="AA1040">
        <f>IF(OR($B1040="",$Z1040=""),"",IF(N($M1040)&lt;$Z1040,"Delta","No Delta"))</f>
        <v/>
      </c>
      <c r="AB1040">
        <f>IF(OR($B1040="",$Z1040=""),"",MAX(0,$Z1040-N($M1040)))</f>
        <v/>
      </c>
      <c r="AC1040" s="46">
        <f>IF($B1040="","",IFERROR(INDEX('CCA Util %'!$H:$H,MATCH($B1040,'CCA Util %'!$E:$E,0)),""))</f>
        <v/>
      </c>
      <c r="AD1040">
        <f>IF($B1040="","",IFERROR(INDEX('CCA Util %'!$G:$G,MATCH($B1040,'CCA Util %'!$E:$E,0)),""))</f>
        <v/>
      </c>
      <c r="AE1040">
        <f>IF(OR($B1040="",$U1040=""),"",$U1040&amp;" &amp; "&amp;IF(OR($AD1040="",$AD1040=0),"Util NA",$AD1040&amp;" Util"))</f>
        <v/>
      </c>
    </row>
    <row r="1041" ht="15.75" customHeight="1" s="42">
      <c r="A1041" s="41" t="n"/>
      <c r="G1041" s="38" t="n"/>
      <c r="H1041" s="38" t="n"/>
      <c r="I1041" s="38" t="n"/>
      <c r="J1041" s="38" t="n"/>
      <c r="K1041" s="38" t="n"/>
      <c r="L1041" s="38" t="n"/>
      <c r="N1041" s="36">
        <f>IF($B1041="","",IF($C1041="SUPERSTORE","Superstore","DH"))</f>
        <v/>
      </c>
      <c r="O1041" s="36">
        <f>IF($B1041="","",IFERROR(VLOOKUP($B1041,Mapping!$A:$C,2,0),"Not Mapped"))</f>
        <v/>
      </c>
      <c r="P1041" s="36">
        <f>IF($B1041="","",IFERROR(VLOOKUP($B1041,Mapping!$A:$C,3,0),"Not Mapped"))</f>
        <v/>
      </c>
      <c r="Q1041" s="36">
        <f>IF($B1041="","",IFERROR(VLOOKUP($O1041,Leaders!$A:$B,2,0),"Not Mapped"))</f>
        <v/>
      </c>
      <c r="R1041" s="36">
        <f>IF($B1041="","",IF(COUNTIF(Exclusions!$A:$A,$B1041)&gt;0,"Yes","No"))</f>
        <v/>
      </c>
      <c r="S1041" s="38">
        <f>IF($B1041="","",MIN(1,DAY($A1041)/IF($N1041="Superstore",Settings!$B$5,Settings!$B$4)))</f>
        <v/>
      </c>
      <c r="T1041" s="38">
        <f>IF(OR($B1041="",$G1041="",$S1041=0),"",$G1041/$S1041)</f>
        <v/>
      </c>
      <c r="U1041" s="36">
        <f>IF($T1041="","",IF($T1041&lt;Settings!$B$8,"Critical",IF($T1041&lt;Settings!$B$9,"Semi Critical","Non Critical")))</f>
        <v/>
      </c>
      <c r="V1041" s="28" t="n"/>
      <c r="Z1041">
        <f>IF($B1041="","",IFERROR(VLOOKUP($B1041,'Plan HC for CCA'!$A:$B,2,0),""))</f>
        <v/>
      </c>
      <c r="AA1041">
        <f>IF(OR($B1041="",$Z1041=""),"",IF(N($M1041)&lt;$Z1041,"Delta","No Delta"))</f>
        <v/>
      </c>
      <c r="AB1041">
        <f>IF(OR($B1041="",$Z1041=""),"",MAX(0,$Z1041-N($M1041)))</f>
        <v/>
      </c>
      <c r="AC1041" s="46">
        <f>IF($B1041="","",IFERROR(INDEX('CCA Util %'!$H:$H,MATCH($B1041,'CCA Util %'!$E:$E,0)),""))</f>
        <v/>
      </c>
      <c r="AD1041">
        <f>IF($B1041="","",IFERROR(INDEX('CCA Util %'!$G:$G,MATCH($B1041,'CCA Util %'!$E:$E,0)),""))</f>
        <v/>
      </c>
      <c r="AE1041">
        <f>IF(OR($B1041="",$U1041=""),"",$U1041&amp;" &amp; "&amp;IF(OR($AD1041="",$AD1041=0),"Util NA",$AD1041&amp;" Util"))</f>
        <v/>
      </c>
    </row>
    <row r="1042" ht="15.75" customHeight="1" s="42">
      <c r="A1042" s="41" t="n"/>
      <c r="G1042" s="38" t="n"/>
      <c r="H1042" s="38" t="n"/>
      <c r="I1042" s="38" t="n"/>
      <c r="J1042" s="38" t="n"/>
      <c r="K1042" s="38" t="n"/>
      <c r="L1042" s="38" t="n"/>
      <c r="N1042" s="36">
        <f>IF($B1042="","",IF($C1042="SUPERSTORE","Superstore","DH"))</f>
        <v/>
      </c>
      <c r="O1042" s="36">
        <f>IF($B1042="","",IFERROR(VLOOKUP($B1042,Mapping!$A:$C,2,0),"Not Mapped"))</f>
        <v/>
      </c>
      <c r="P1042" s="36">
        <f>IF($B1042="","",IFERROR(VLOOKUP($B1042,Mapping!$A:$C,3,0),"Not Mapped"))</f>
        <v/>
      </c>
      <c r="Q1042" s="36">
        <f>IF($B1042="","",IFERROR(VLOOKUP($O1042,Leaders!$A:$B,2,0),"Not Mapped"))</f>
        <v/>
      </c>
      <c r="R1042" s="36">
        <f>IF($B1042="","",IF(COUNTIF(Exclusions!$A:$A,$B1042)&gt;0,"Yes","No"))</f>
        <v/>
      </c>
      <c r="S1042" s="38">
        <f>IF($B1042="","",MIN(1,DAY($A1042)/IF($N1042="Superstore",Settings!$B$5,Settings!$B$4)))</f>
        <v/>
      </c>
      <c r="T1042" s="38">
        <f>IF(OR($B1042="",$G1042="",$S1042=0),"",$G1042/$S1042)</f>
        <v/>
      </c>
      <c r="U1042" s="36">
        <f>IF($T1042="","",IF($T1042&lt;Settings!$B$8,"Critical",IF($T1042&lt;Settings!$B$9,"Semi Critical","Non Critical")))</f>
        <v/>
      </c>
      <c r="V1042" s="28" t="n"/>
      <c r="Z1042">
        <f>IF($B1042="","",IFERROR(VLOOKUP($B1042,'Plan HC for CCA'!$A:$B,2,0),""))</f>
        <v/>
      </c>
      <c r="AA1042">
        <f>IF(OR($B1042="",$Z1042=""),"",IF(N($M1042)&lt;$Z1042,"Delta","No Delta"))</f>
        <v/>
      </c>
      <c r="AB1042">
        <f>IF(OR($B1042="",$Z1042=""),"",MAX(0,$Z1042-N($M1042)))</f>
        <v/>
      </c>
      <c r="AC1042" s="46">
        <f>IF($B1042="","",IFERROR(INDEX('CCA Util %'!$H:$H,MATCH($B1042,'CCA Util %'!$E:$E,0)),""))</f>
        <v/>
      </c>
      <c r="AD1042">
        <f>IF($B1042="","",IFERROR(INDEX('CCA Util %'!$G:$G,MATCH($B1042,'CCA Util %'!$E:$E,0)),""))</f>
        <v/>
      </c>
      <c r="AE1042">
        <f>IF(OR($B1042="",$U1042=""),"",$U1042&amp;" &amp; "&amp;IF(OR($AD1042="",$AD1042=0),"Util NA",$AD1042&amp;" Util"))</f>
        <v/>
      </c>
    </row>
    <row r="1043" ht="15.75" customHeight="1" s="42">
      <c r="A1043" s="41" t="n"/>
      <c r="G1043" s="38" t="n"/>
      <c r="H1043" s="38" t="n"/>
      <c r="I1043" s="38" t="n"/>
      <c r="J1043" s="38" t="n"/>
      <c r="K1043" s="38" t="n"/>
      <c r="L1043" s="38" t="n"/>
      <c r="N1043" s="36">
        <f>IF($B1043="","",IF($C1043="SUPERSTORE","Superstore","DH"))</f>
        <v/>
      </c>
      <c r="O1043" s="36">
        <f>IF($B1043="","",IFERROR(VLOOKUP($B1043,Mapping!$A:$C,2,0),"Not Mapped"))</f>
        <v/>
      </c>
      <c r="P1043" s="36">
        <f>IF($B1043="","",IFERROR(VLOOKUP($B1043,Mapping!$A:$C,3,0),"Not Mapped"))</f>
        <v/>
      </c>
      <c r="Q1043" s="36">
        <f>IF($B1043="","",IFERROR(VLOOKUP($O1043,Leaders!$A:$B,2,0),"Not Mapped"))</f>
        <v/>
      </c>
      <c r="R1043" s="36">
        <f>IF($B1043="","",IF(COUNTIF(Exclusions!$A:$A,$B1043)&gt;0,"Yes","No"))</f>
        <v/>
      </c>
      <c r="S1043" s="38">
        <f>IF($B1043="","",MIN(1,DAY($A1043)/IF($N1043="Superstore",Settings!$B$5,Settings!$B$4)))</f>
        <v/>
      </c>
      <c r="T1043" s="38">
        <f>IF(OR($B1043="",$G1043="",$S1043=0),"",$G1043/$S1043)</f>
        <v/>
      </c>
      <c r="U1043" s="36">
        <f>IF($T1043="","",IF($T1043&lt;Settings!$B$8,"Critical",IF($T1043&lt;Settings!$B$9,"Semi Critical","Non Critical")))</f>
        <v/>
      </c>
      <c r="V1043" s="28" t="n"/>
      <c r="Z1043">
        <f>IF($B1043="","",IFERROR(VLOOKUP($B1043,'Plan HC for CCA'!$A:$B,2,0),""))</f>
        <v/>
      </c>
      <c r="AA1043">
        <f>IF(OR($B1043="",$Z1043=""),"",IF(N($M1043)&lt;$Z1043,"Delta","No Delta"))</f>
        <v/>
      </c>
      <c r="AB1043">
        <f>IF(OR($B1043="",$Z1043=""),"",MAX(0,$Z1043-N($M1043)))</f>
        <v/>
      </c>
      <c r="AC1043" s="46">
        <f>IF($B1043="","",IFERROR(INDEX('CCA Util %'!$H:$H,MATCH($B1043,'CCA Util %'!$E:$E,0)),""))</f>
        <v/>
      </c>
      <c r="AD1043">
        <f>IF($B1043="","",IFERROR(INDEX('CCA Util %'!$G:$G,MATCH($B1043,'CCA Util %'!$E:$E,0)),""))</f>
        <v/>
      </c>
      <c r="AE1043">
        <f>IF(OR($B1043="",$U1043=""),"",$U1043&amp;" &amp; "&amp;IF(OR($AD1043="",$AD1043=0),"Util NA",$AD1043&amp;" Util"))</f>
        <v/>
      </c>
    </row>
    <row r="1044" ht="15.75" customHeight="1" s="42">
      <c r="A1044" s="41" t="n"/>
      <c r="G1044" s="38" t="n"/>
      <c r="H1044" s="38" t="n"/>
      <c r="I1044" s="38" t="n"/>
      <c r="J1044" s="38" t="n"/>
      <c r="K1044" s="38" t="n"/>
      <c r="L1044" s="38" t="n"/>
      <c r="N1044" s="36">
        <f>IF($B1044="","",IF($C1044="SUPERSTORE","Superstore","DH"))</f>
        <v/>
      </c>
      <c r="O1044" s="36">
        <f>IF($B1044="","",IFERROR(VLOOKUP($B1044,Mapping!$A:$C,2,0),"Not Mapped"))</f>
        <v/>
      </c>
      <c r="P1044" s="36">
        <f>IF($B1044="","",IFERROR(VLOOKUP($B1044,Mapping!$A:$C,3,0),"Not Mapped"))</f>
        <v/>
      </c>
      <c r="Q1044" s="36">
        <f>IF($B1044="","",IFERROR(VLOOKUP($O1044,Leaders!$A:$B,2,0),"Not Mapped"))</f>
        <v/>
      </c>
      <c r="R1044" s="36">
        <f>IF($B1044="","",IF(COUNTIF(Exclusions!$A:$A,$B1044)&gt;0,"Yes","No"))</f>
        <v/>
      </c>
      <c r="S1044" s="38">
        <f>IF($B1044="","",MIN(1,DAY($A1044)/IF($N1044="Superstore",Settings!$B$5,Settings!$B$4)))</f>
        <v/>
      </c>
      <c r="T1044" s="38">
        <f>IF(OR($B1044="",$G1044="",$S1044=0),"",$G1044/$S1044)</f>
        <v/>
      </c>
      <c r="U1044" s="36">
        <f>IF($T1044="","",IF($T1044&lt;Settings!$B$8,"Critical",IF($T1044&lt;Settings!$B$9,"Semi Critical","Non Critical")))</f>
        <v/>
      </c>
      <c r="V1044" s="28" t="n"/>
      <c r="Z1044">
        <f>IF($B1044="","",IFERROR(VLOOKUP($B1044,'Plan HC for CCA'!$A:$B,2,0),""))</f>
        <v/>
      </c>
      <c r="AA1044">
        <f>IF(OR($B1044="",$Z1044=""),"",IF(N($M1044)&lt;$Z1044,"Delta","No Delta"))</f>
        <v/>
      </c>
      <c r="AB1044">
        <f>IF(OR($B1044="",$Z1044=""),"",MAX(0,$Z1044-N($M1044)))</f>
        <v/>
      </c>
      <c r="AC1044" s="46">
        <f>IF($B1044="","",IFERROR(INDEX('CCA Util %'!$H:$H,MATCH($B1044,'CCA Util %'!$E:$E,0)),""))</f>
        <v/>
      </c>
      <c r="AD1044">
        <f>IF($B1044="","",IFERROR(INDEX('CCA Util %'!$G:$G,MATCH($B1044,'CCA Util %'!$E:$E,0)),""))</f>
        <v/>
      </c>
      <c r="AE1044">
        <f>IF(OR($B1044="",$U1044=""),"",$U1044&amp;" &amp; "&amp;IF(OR($AD1044="",$AD1044=0),"Util NA",$AD1044&amp;" Util"))</f>
        <v/>
      </c>
    </row>
    <row r="1045" ht="15.75" customHeight="1" s="42">
      <c r="A1045" s="41" t="n"/>
      <c r="G1045" s="38" t="n"/>
      <c r="H1045" s="38" t="n"/>
      <c r="I1045" s="38" t="n"/>
      <c r="J1045" s="38" t="n"/>
      <c r="K1045" s="38" t="n"/>
      <c r="L1045" s="38" t="n"/>
      <c r="N1045" s="36">
        <f>IF($B1045="","",IF($C1045="SUPERSTORE","Superstore","DH"))</f>
        <v/>
      </c>
      <c r="O1045" s="36">
        <f>IF($B1045="","",IFERROR(VLOOKUP($B1045,Mapping!$A:$C,2,0),"Not Mapped"))</f>
        <v/>
      </c>
      <c r="P1045" s="36">
        <f>IF($B1045="","",IFERROR(VLOOKUP($B1045,Mapping!$A:$C,3,0),"Not Mapped"))</f>
        <v/>
      </c>
      <c r="Q1045" s="36">
        <f>IF($B1045="","",IFERROR(VLOOKUP($O1045,Leaders!$A:$B,2,0),"Not Mapped"))</f>
        <v/>
      </c>
      <c r="R1045" s="36">
        <f>IF($B1045="","",IF(COUNTIF(Exclusions!$A:$A,$B1045)&gt;0,"Yes","No"))</f>
        <v/>
      </c>
      <c r="S1045" s="38">
        <f>IF($B1045="","",MIN(1,DAY($A1045)/IF($N1045="Superstore",Settings!$B$5,Settings!$B$4)))</f>
        <v/>
      </c>
      <c r="T1045" s="38">
        <f>IF(OR($B1045="",$G1045="",$S1045=0),"",$G1045/$S1045)</f>
        <v/>
      </c>
      <c r="U1045" s="36">
        <f>IF($T1045="","",IF($T1045&lt;Settings!$B$8,"Critical",IF($T1045&lt;Settings!$B$9,"Semi Critical","Non Critical")))</f>
        <v/>
      </c>
      <c r="V1045" s="28" t="n"/>
      <c r="Z1045">
        <f>IF($B1045="","",IFERROR(VLOOKUP($B1045,'Plan HC for CCA'!$A:$B,2,0),""))</f>
        <v/>
      </c>
      <c r="AA1045">
        <f>IF(OR($B1045="",$Z1045=""),"",IF(N($M1045)&lt;$Z1045,"Delta","No Delta"))</f>
        <v/>
      </c>
      <c r="AB1045">
        <f>IF(OR($B1045="",$Z1045=""),"",MAX(0,$Z1045-N($M1045)))</f>
        <v/>
      </c>
      <c r="AC1045" s="46">
        <f>IF($B1045="","",IFERROR(INDEX('CCA Util %'!$H:$H,MATCH($B1045,'CCA Util %'!$E:$E,0)),""))</f>
        <v/>
      </c>
      <c r="AD1045">
        <f>IF($B1045="","",IFERROR(INDEX('CCA Util %'!$G:$G,MATCH($B1045,'CCA Util %'!$E:$E,0)),""))</f>
        <v/>
      </c>
      <c r="AE1045">
        <f>IF(OR($B1045="",$U1045=""),"",$U1045&amp;" &amp; "&amp;IF(OR($AD1045="",$AD1045=0),"Util NA",$AD1045&amp;" Util"))</f>
        <v/>
      </c>
    </row>
    <row r="1046" ht="15.75" customHeight="1" s="42">
      <c r="A1046" s="41" t="n"/>
      <c r="G1046" s="38" t="n"/>
      <c r="H1046" s="38" t="n"/>
      <c r="I1046" s="38" t="n"/>
      <c r="J1046" s="38" t="n"/>
      <c r="K1046" s="38" t="n"/>
      <c r="L1046" s="38" t="n"/>
      <c r="N1046" s="36">
        <f>IF($B1046="","",IF($C1046="SUPERSTORE","Superstore","DH"))</f>
        <v/>
      </c>
      <c r="O1046" s="36">
        <f>IF($B1046="","",IFERROR(VLOOKUP($B1046,Mapping!$A:$C,2,0),"Not Mapped"))</f>
        <v/>
      </c>
      <c r="P1046" s="36">
        <f>IF($B1046="","",IFERROR(VLOOKUP($B1046,Mapping!$A:$C,3,0),"Not Mapped"))</f>
        <v/>
      </c>
      <c r="Q1046" s="36">
        <f>IF($B1046="","",IFERROR(VLOOKUP($O1046,Leaders!$A:$B,2,0),"Not Mapped"))</f>
        <v/>
      </c>
      <c r="R1046" s="36">
        <f>IF($B1046="","",IF(COUNTIF(Exclusions!$A:$A,$B1046)&gt;0,"Yes","No"))</f>
        <v/>
      </c>
      <c r="S1046" s="38">
        <f>IF($B1046="","",MIN(1,DAY($A1046)/IF($N1046="Superstore",Settings!$B$5,Settings!$B$4)))</f>
        <v/>
      </c>
      <c r="T1046" s="38">
        <f>IF(OR($B1046="",$G1046="",$S1046=0),"",$G1046/$S1046)</f>
        <v/>
      </c>
      <c r="U1046" s="36">
        <f>IF($T1046="","",IF($T1046&lt;Settings!$B$8,"Critical",IF($T1046&lt;Settings!$B$9,"Semi Critical","Non Critical")))</f>
        <v/>
      </c>
      <c r="V1046" s="28" t="n"/>
      <c r="Z1046">
        <f>IF($B1046="","",IFERROR(VLOOKUP($B1046,'Plan HC for CCA'!$A:$B,2,0),""))</f>
        <v/>
      </c>
      <c r="AA1046">
        <f>IF(OR($B1046="",$Z1046=""),"",IF(N($M1046)&lt;$Z1046,"Delta","No Delta"))</f>
        <v/>
      </c>
      <c r="AB1046">
        <f>IF(OR($B1046="",$Z1046=""),"",MAX(0,$Z1046-N($M1046)))</f>
        <v/>
      </c>
      <c r="AC1046" s="46">
        <f>IF($B1046="","",IFERROR(INDEX('CCA Util %'!$H:$H,MATCH($B1046,'CCA Util %'!$E:$E,0)),""))</f>
        <v/>
      </c>
      <c r="AD1046">
        <f>IF($B1046="","",IFERROR(INDEX('CCA Util %'!$G:$G,MATCH($B1046,'CCA Util %'!$E:$E,0)),""))</f>
        <v/>
      </c>
      <c r="AE1046">
        <f>IF(OR($B1046="",$U1046=""),"",$U1046&amp;" &amp; "&amp;IF(OR($AD1046="",$AD1046=0),"Util NA",$AD1046&amp;" Util"))</f>
        <v/>
      </c>
    </row>
    <row r="1047" ht="15.75" customHeight="1" s="42">
      <c r="A1047" s="41" t="n"/>
      <c r="G1047" s="38" t="n"/>
      <c r="H1047" s="38" t="n"/>
      <c r="I1047" s="38" t="n"/>
      <c r="J1047" s="38" t="n"/>
      <c r="K1047" s="38" t="n"/>
      <c r="L1047" s="38" t="n"/>
      <c r="N1047" s="36">
        <f>IF($B1047="","",IF($C1047="SUPERSTORE","Superstore","DH"))</f>
        <v/>
      </c>
      <c r="O1047" s="36">
        <f>IF($B1047="","",IFERROR(VLOOKUP($B1047,Mapping!$A:$C,2,0),"Not Mapped"))</f>
        <v/>
      </c>
      <c r="P1047" s="36">
        <f>IF($B1047="","",IFERROR(VLOOKUP($B1047,Mapping!$A:$C,3,0),"Not Mapped"))</f>
        <v/>
      </c>
      <c r="Q1047" s="36">
        <f>IF($B1047="","",IFERROR(VLOOKUP($O1047,Leaders!$A:$B,2,0),"Not Mapped"))</f>
        <v/>
      </c>
      <c r="R1047" s="36">
        <f>IF($B1047="","",IF(COUNTIF(Exclusions!$A:$A,$B1047)&gt;0,"Yes","No"))</f>
        <v/>
      </c>
      <c r="S1047" s="38">
        <f>IF($B1047="","",MIN(1,DAY($A1047)/IF($N1047="Superstore",Settings!$B$5,Settings!$B$4)))</f>
        <v/>
      </c>
      <c r="T1047" s="38">
        <f>IF(OR($B1047="",$G1047="",$S1047=0),"",$G1047/$S1047)</f>
        <v/>
      </c>
      <c r="U1047" s="36">
        <f>IF($T1047="","",IF($T1047&lt;Settings!$B$8,"Critical",IF($T1047&lt;Settings!$B$9,"Semi Critical","Non Critical")))</f>
        <v/>
      </c>
      <c r="V1047" s="28" t="n"/>
      <c r="Z1047">
        <f>IF($B1047="","",IFERROR(VLOOKUP($B1047,'Plan HC for CCA'!$A:$B,2,0),""))</f>
        <v/>
      </c>
      <c r="AA1047">
        <f>IF(OR($B1047="",$Z1047=""),"",IF(N($M1047)&lt;$Z1047,"Delta","No Delta"))</f>
        <v/>
      </c>
      <c r="AB1047">
        <f>IF(OR($B1047="",$Z1047=""),"",MAX(0,$Z1047-N($M1047)))</f>
        <v/>
      </c>
      <c r="AC1047" s="46">
        <f>IF($B1047="","",IFERROR(INDEX('CCA Util %'!$H:$H,MATCH($B1047,'CCA Util %'!$E:$E,0)),""))</f>
        <v/>
      </c>
      <c r="AD1047">
        <f>IF($B1047="","",IFERROR(INDEX('CCA Util %'!$G:$G,MATCH($B1047,'CCA Util %'!$E:$E,0)),""))</f>
        <v/>
      </c>
      <c r="AE1047">
        <f>IF(OR($B1047="",$U1047=""),"",$U1047&amp;" &amp; "&amp;IF(OR($AD1047="",$AD1047=0),"Util NA",$AD1047&amp;" Util"))</f>
        <v/>
      </c>
    </row>
    <row r="1048" ht="15.75" customHeight="1" s="42">
      <c r="A1048" s="41" t="n"/>
      <c r="G1048" s="38" t="n"/>
      <c r="H1048" s="38" t="n"/>
      <c r="I1048" s="38" t="n"/>
      <c r="J1048" s="38" t="n"/>
      <c r="K1048" s="38" t="n"/>
      <c r="L1048" s="38" t="n"/>
      <c r="N1048" s="36">
        <f>IF($B1048="","",IF($C1048="SUPERSTORE","Superstore","DH"))</f>
        <v/>
      </c>
      <c r="O1048" s="36">
        <f>IF($B1048="","",IFERROR(VLOOKUP($B1048,Mapping!$A:$C,2,0),"Not Mapped"))</f>
        <v/>
      </c>
      <c r="P1048" s="36">
        <f>IF($B1048="","",IFERROR(VLOOKUP($B1048,Mapping!$A:$C,3,0),"Not Mapped"))</f>
        <v/>
      </c>
      <c r="Q1048" s="36">
        <f>IF($B1048="","",IFERROR(VLOOKUP($O1048,Leaders!$A:$B,2,0),"Not Mapped"))</f>
        <v/>
      </c>
      <c r="R1048" s="36">
        <f>IF($B1048="","",IF(COUNTIF(Exclusions!$A:$A,$B1048)&gt;0,"Yes","No"))</f>
        <v/>
      </c>
      <c r="S1048" s="38">
        <f>IF($B1048="","",MIN(1,DAY($A1048)/IF($N1048="Superstore",Settings!$B$5,Settings!$B$4)))</f>
        <v/>
      </c>
      <c r="T1048" s="38">
        <f>IF(OR($B1048="",$G1048="",$S1048=0),"",$G1048/$S1048)</f>
        <v/>
      </c>
      <c r="U1048" s="36">
        <f>IF($T1048="","",IF($T1048&lt;Settings!$B$8,"Critical",IF($T1048&lt;Settings!$B$9,"Semi Critical","Non Critical")))</f>
        <v/>
      </c>
      <c r="V1048" s="28" t="n"/>
      <c r="Z1048">
        <f>IF($B1048="","",IFERROR(VLOOKUP($B1048,'Plan HC for CCA'!$A:$B,2,0),""))</f>
        <v/>
      </c>
      <c r="AA1048">
        <f>IF(OR($B1048="",$Z1048=""),"",IF(N($M1048)&lt;$Z1048,"Delta","No Delta"))</f>
        <v/>
      </c>
      <c r="AB1048">
        <f>IF(OR($B1048="",$Z1048=""),"",MAX(0,$Z1048-N($M1048)))</f>
        <v/>
      </c>
      <c r="AC1048" s="46">
        <f>IF($B1048="","",IFERROR(INDEX('CCA Util %'!$H:$H,MATCH($B1048,'CCA Util %'!$E:$E,0)),""))</f>
        <v/>
      </c>
      <c r="AD1048">
        <f>IF($B1048="","",IFERROR(INDEX('CCA Util %'!$G:$G,MATCH($B1048,'CCA Util %'!$E:$E,0)),""))</f>
        <v/>
      </c>
      <c r="AE1048">
        <f>IF(OR($B1048="",$U1048=""),"",$U1048&amp;" &amp; "&amp;IF(OR($AD1048="",$AD1048=0),"Util NA",$AD1048&amp;" Util"))</f>
        <v/>
      </c>
    </row>
    <row r="1049" ht="15.75" customHeight="1" s="42">
      <c r="A1049" s="41" t="n"/>
      <c r="G1049" s="38" t="n"/>
      <c r="H1049" s="38" t="n"/>
      <c r="I1049" s="38" t="n"/>
      <c r="J1049" s="38" t="n"/>
      <c r="K1049" s="38" t="n"/>
      <c r="L1049" s="38" t="n"/>
      <c r="N1049" s="36">
        <f>IF($B1049="","",IF($C1049="SUPERSTORE","Superstore","DH"))</f>
        <v/>
      </c>
      <c r="O1049" s="36">
        <f>IF($B1049="","",IFERROR(VLOOKUP($B1049,Mapping!$A:$C,2,0),"Not Mapped"))</f>
        <v/>
      </c>
      <c r="P1049" s="36">
        <f>IF($B1049="","",IFERROR(VLOOKUP($B1049,Mapping!$A:$C,3,0),"Not Mapped"))</f>
        <v/>
      </c>
      <c r="Q1049" s="36">
        <f>IF($B1049="","",IFERROR(VLOOKUP($O1049,Leaders!$A:$B,2,0),"Not Mapped"))</f>
        <v/>
      </c>
      <c r="R1049" s="36">
        <f>IF($B1049="","",IF(COUNTIF(Exclusions!$A:$A,$B1049)&gt;0,"Yes","No"))</f>
        <v/>
      </c>
      <c r="S1049" s="38">
        <f>IF($B1049="","",MIN(1,DAY($A1049)/IF($N1049="Superstore",Settings!$B$5,Settings!$B$4)))</f>
        <v/>
      </c>
      <c r="T1049" s="38">
        <f>IF(OR($B1049="",$G1049="",$S1049=0),"",$G1049/$S1049)</f>
        <v/>
      </c>
      <c r="U1049" s="36">
        <f>IF($T1049="","",IF($T1049&lt;Settings!$B$8,"Critical",IF($T1049&lt;Settings!$B$9,"Semi Critical","Non Critical")))</f>
        <v/>
      </c>
      <c r="V1049" s="28" t="n"/>
      <c r="Z1049">
        <f>IF($B1049="","",IFERROR(VLOOKUP($B1049,'Plan HC for CCA'!$A:$B,2,0),""))</f>
        <v/>
      </c>
      <c r="AA1049">
        <f>IF(OR($B1049="",$Z1049=""),"",IF(N($M1049)&lt;$Z1049,"Delta","No Delta"))</f>
        <v/>
      </c>
      <c r="AB1049">
        <f>IF(OR($B1049="",$Z1049=""),"",MAX(0,$Z1049-N($M1049)))</f>
        <v/>
      </c>
      <c r="AC1049" s="46">
        <f>IF($B1049="","",IFERROR(INDEX('CCA Util %'!$H:$H,MATCH($B1049,'CCA Util %'!$E:$E,0)),""))</f>
        <v/>
      </c>
      <c r="AD1049">
        <f>IF($B1049="","",IFERROR(INDEX('CCA Util %'!$G:$G,MATCH($B1049,'CCA Util %'!$E:$E,0)),""))</f>
        <v/>
      </c>
      <c r="AE1049">
        <f>IF(OR($B1049="",$U1049=""),"",$U1049&amp;" &amp; "&amp;IF(OR($AD1049="",$AD1049=0),"Util NA",$AD1049&amp;" Util"))</f>
        <v/>
      </c>
    </row>
    <row r="1050" ht="15.75" customHeight="1" s="42">
      <c r="A1050" s="41" t="n"/>
      <c r="G1050" s="38" t="n"/>
      <c r="H1050" s="38" t="n"/>
      <c r="I1050" s="38" t="n"/>
      <c r="J1050" s="38" t="n"/>
      <c r="K1050" s="38" t="n"/>
      <c r="L1050" s="38" t="n"/>
      <c r="N1050" s="36">
        <f>IF($B1050="","",IF($C1050="SUPERSTORE","Superstore","DH"))</f>
        <v/>
      </c>
      <c r="O1050" s="36">
        <f>IF($B1050="","",IFERROR(VLOOKUP($B1050,Mapping!$A:$C,2,0),"Not Mapped"))</f>
        <v/>
      </c>
      <c r="P1050" s="36">
        <f>IF($B1050="","",IFERROR(VLOOKUP($B1050,Mapping!$A:$C,3,0),"Not Mapped"))</f>
        <v/>
      </c>
      <c r="Q1050" s="36">
        <f>IF($B1050="","",IFERROR(VLOOKUP($O1050,Leaders!$A:$B,2,0),"Not Mapped"))</f>
        <v/>
      </c>
      <c r="R1050" s="36">
        <f>IF($B1050="","",IF(COUNTIF(Exclusions!$A:$A,$B1050)&gt;0,"Yes","No"))</f>
        <v/>
      </c>
      <c r="S1050" s="38">
        <f>IF($B1050="","",MIN(1,DAY($A1050)/IF($N1050="Superstore",Settings!$B$5,Settings!$B$4)))</f>
        <v/>
      </c>
      <c r="T1050" s="38">
        <f>IF(OR($B1050="",$G1050="",$S1050=0),"",$G1050/$S1050)</f>
        <v/>
      </c>
      <c r="U1050" s="36">
        <f>IF($T1050="","",IF($T1050&lt;Settings!$B$8,"Critical",IF($T1050&lt;Settings!$B$9,"Semi Critical","Non Critical")))</f>
        <v/>
      </c>
      <c r="V1050" s="28" t="n"/>
      <c r="Z1050">
        <f>IF($B1050="","",IFERROR(VLOOKUP($B1050,'Plan HC for CCA'!$A:$B,2,0),""))</f>
        <v/>
      </c>
      <c r="AA1050">
        <f>IF(OR($B1050="",$Z1050=""),"",IF(N($M1050)&lt;$Z1050,"Delta","No Delta"))</f>
        <v/>
      </c>
      <c r="AB1050">
        <f>IF(OR($B1050="",$Z1050=""),"",MAX(0,$Z1050-N($M1050)))</f>
        <v/>
      </c>
      <c r="AC1050" s="46">
        <f>IF($B1050="","",IFERROR(INDEX('CCA Util %'!$H:$H,MATCH($B1050,'CCA Util %'!$E:$E,0)),""))</f>
        <v/>
      </c>
      <c r="AD1050">
        <f>IF($B1050="","",IFERROR(INDEX('CCA Util %'!$G:$G,MATCH($B1050,'CCA Util %'!$E:$E,0)),""))</f>
        <v/>
      </c>
      <c r="AE1050">
        <f>IF(OR($B1050="",$U1050=""),"",$U1050&amp;" &amp; "&amp;IF(OR($AD1050="",$AD1050=0),"Util NA",$AD1050&amp;" Util"))</f>
        <v/>
      </c>
    </row>
    <row r="1051" ht="15.75" customHeight="1" s="42">
      <c r="A1051" s="41" t="n"/>
      <c r="G1051" s="38" t="n"/>
      <c r="H1051" s="38" t="n"/>
      <c r="I1051" s="38" t="n"/>
      <c r="J1051" s="38" t="n"/>
      <c r="K1051" s="38" t="n"/>
      <c r="L1051" s="38" t="n"/>
      <c r="N1051" s="36">
        <f>IF($B1051="","",IF($C1051="SUPERSTORE","Superstore","DH"))</f>
        <v/>
      </c>
      <c r="O1051" s="36">
        <f>IF($B1051="","",IFERROR(VLOOKUP($B1051,Mapping!$A:$C,2,0),"Not Mapped"))</f>
        <v/>
      </c>
      <c r="P1051" s="36">
        <f>IF($B1051="","",IFERROR(VLOOKUP($B1051,Mapping!$A:$C,3,0),"Not Mapped"))</f>
        <v/>
      </c>
      <c r="Q1051" s="36">
        <f>IF($B1051="","",IFERROR(VLOOKUP($O1051,Leaders!$A:$B,2,0),"Not Mapped"))</f>
        <v/>
      </c>
      <c r="R1051" s="36">
        <f>IF($B1051="","",IF(COUNTIF(Exclusions!$A:$A,$B1051)&gt;0,"Yes","No"))</f>
        <v/>
      </c>
      <c r="S1051" s="38">
        <f>IF($B1051="","",MIN(1,DAY($A1051)/IF($N1051="Superstore",Settings!$B$5,Settings!$B$4)))</f>
        <v/>
      </c>
      <c r="T1051" s="38">
        <f>IF(OR($B1051="",$G1051="",$S1051=0),"",$G1051/$S1051)</f>
        <v/>
      </c>
      <c r="U1051" s="36">
        <f>IF($T1051="","",IF($T1051&lt;Settings!$B$8,"Critical",IF($T1051&lt;Settings!$B$9,"Semi Critical","Non Critical")))</f>
        <v/>
      </c>
      <c r="V1051" s="28" t="n"/>
      <c r="Z1051">
        <f>IF($B1051="","",IFERROR(VLOOKUP($B1051,'Plan HC for CCA'!$A:$B,2,0),""))</f>
        <v/>
      </c>
      <c r="AA1051">
        <f>IF(OR($B1051="",$Z1051=""),"",IF(N($M1051)&lt;$Z1051,"Delta","No Delta"))</f>
        <v/>
      </c>
      <c r="AB1051">
        <f>IF(OR($B1051="",$Z1051=""),"",MAX(0,$Z1051-N($M1051)))</f>
        <v/>
      </c>
      <c r="AC1051" s="46">
        <f>IF($B1051="","",IFERROR(INDEX('CCA Util %'!$H:$H,MATCH($B1051,'CCA Util %'!$E:$E,0)),""))</f>
        <v/>
      </c>
      <c r="AD1051">
        <f>IF($B1051="","",IFERROR(INDEX('CCA Util %'!$G:$G,MATCH($B1051,'CCA Util %'!$E:$E,0)),""))</f>
        <v/>
      </c>
      <c r="AE1051">
        <f>IF(OR($B1051="",$U1051=""),"",$U1051&amp;" &amp; "&amp;IF(OR($AD1051="",$AD1051=0),"Util NA",$AD1051&amp;" Util"))</f>
        <v/>
      </c>
    </row>
    <row r="1052" ht="15.75" customHeight="1" s="42">
      <c r="A1052" s="41" t="n"/>
      <c r="G1052" s="38" t="n"/>
      <c r="H1052" s="38" t="n"/>
      <c r="I1052" s="38" t="n"/>
      <c r="J1052" s="38" t="n"/>
      <c r="K1052" s="38" t="n"/>
      <c r="L1052" s="38" t="n"/>
      <c r="N1052" s="36">
        <f>IF($B1052="","",IF($C1052="SUPERSTORE","Superstore","DH"))</f>
        <v/>
      </c>
      <c r="O1052" s="36">
        <f>IF($B1052="","",IFERROR(VLOOKUP($B1052,Mapping!$A:$C,2,0),"Not Mapped"))</f>
        <v/>
      </c>
      <c r="P1052" s="36">
        <f>IF($B1052="","",IFERROR(VLOOKUP($B1052,Mapping!$A:$C,3,0),"Not Mapped"))</f>
        <v/>
      </c>
      <c r="Q1052" s="36">
        <f>IF($B1052="","",IFERROR(VLOOKUP($O1052,Leaders!$A:$B,2,0),"Not Mapped"))</f>
        <v/>
      </c>
      <c r="R1052" s="36">
        <f>IF($B1052="","",IF(COUNTIF(Exclusions!$A:$A,$B1052)&gt;0,"Yes","No"))</f>
        <v/>
      </c>
      <c r="S1052" s="38">
        <f>IF($B1052="","",MIN(1,DAY($A1052)/IF($N1052="Superstore",Settings!$B$5,Settings!$B$4)))</f>
        <v/>
      </c>
      <c r="T1052" s="38">
        <f>IF(OR($B1052="",$G1052="",$S1052=0),"",$G1052/$S1052)</f>
        <v/>
      </c>
      <c r="U1052" s="36">
        <f>IF($T1052="","",IF($T1052&lt;Settings!$B$8,"Critical",IF($T1052&lt;Settings!$B$9,"Semi Critical","Non Critical")))</f>
        <v/>
      </c>
      <c r="V1052" s="28" t="n"/>
      <c r="Z1052">
        <f>IF($B1052="","",IFERROR(VLOOKUP($B1052,'Plan HC for CCA'!$A:$B,2,0),""))</f>
        <v/>
      </c>
      <c r="AA1052">
        <f>IF(OR($B1052="",$Z1052=""),"",IF(N($M1052)&lt;$Z1052,"Delta","No Delta"))</f>
        <v/>
      </c>
      <c r="AB1052">
        <f>IF(OR($B1052="",$Z1052=""),"",MAX(0,$Z1052-N($M1052)))</f>
        <v/>
      </c>
      <c r="AC1052" s="46">
        <f>IF($B1052="","",IFERROR(INDEX('CCA Util %'!$H:$H,MATCH($B1052,'CCA Util %'!$E:$E,0)),""))</f>
        <v/>
      </c>
      <c r="AD1052">
        <f>IF($B1052="","",IFERROR(INDEX('CCA Util %'!$G:$G,MATCH($B1052,'CCA Util %'!$E:$E,0)),""))</f>
        <v/>
      </c>
      <c r="AE1052">
        <f>IF(OR($B1052="",$U1052=""),"",$U1052&amp;" &amp; "&amp;IF(OR($AD1052="",$AD1052=0),"Util NA",$AD1052&amp;" Util"))</f>
        <v/>
      </c>
    </row>
    <row r="1053" ht="15.75" customHeight="1" s="42">
      <c r="A1053" s="41" t="n"/>
      <c r="G1053" s="38" t="n"/>
      <c r="H1053" s="38" t="n"/>
      <c r="I1053" s="38" t="n"/>
      <c r="J1053" s="38" t="n"/>
      <c r="K1053" s="38" t="n"/>
      <c r="L1053" s="38" t="n"/>
      <c r="N1053" s="36">
        <f>IF($B1053="","",IF($C1053="SUPERSTORE","Superstore","DH"))</f>
        <v/>
      </c>
      <c r="O1053" s="36">
        <f>IF($B1053="","",IFERROR(VLOOKUP($B1053,Mapping!$A:$C,2,0),"Not Mapped"))</f>
        <v/>
      </c>
      <c r="P1053" s="36">
        <f>IF($B1053="","",IFERROR(VLOOKUP($B1053,Mapping!$A:$C,3,0),"Not Mapped"))</f>
        <v/>
      </c>
      <c r="Q1053" s="36">
        <f>IF($B1053="","",IFERROR(VLOOKUP($O1053,Leaders!$A:$B,2,0),"Not Mapped"))</f>
        <v/>
      </c>
      <c r="R1053" s="36">
        <f>IF($B1053="","",IF(COUNTIF(Exclusions!$A:$A,$B1053)&gt;0,"Yes","No"))</f>
        <v/>
      </c>
      <c r="S1053" s="38">
        <f>IF($B1053="","",MIN(1,DAY($A1053)/IF($N1053="Superstore",Settings!$B$5,Settings!$B$4)))</f>
        <v/>
      </c>
      <c r="T1053" s="38">
        <f>IF(OR($B1053="",$G1053="",$S1053=0),"",$G1053/$S1053)</f>
        <v/>
      </c>
      <c r="U1053" s="36">
        <f>IF($T1053="","",IF($T1053&lt;Settings!$B$8,"Critical",IF($T1053&lt;Settings!$B$9,"Semi Critical","Non Critical")))</f>
        <v/>
      </c>
      <c r="V1053" s="28" t="n"/>
      <c r="Z1053">
        <f>IF($B1053="","",IFERROR(VLOOKUP($B1053,'Plan HC for CCA'!$A:$B,2,0),""))</f>
        <v/>
      </c>
      <c r="AA1053">
        <f>IF(OR($B1053="",$Z1053=""),"",IF(N($M1053)&lt;$Z1053,"Delta","No Delta"))</f>
        <v/>
      </c>
      <c r="AB1053">
        <f>IF(OR($B1053="",$Z1053=""),"",MAX(0,$Z1053-N($M1053)))</f>
        <v/>
      </c>
      <c r="AC1053" s="46">
        <f>IF($B1053="","",IFERROR(INDEX('CCA Util %'!$H:$H,MATCH($B1053,'CCA Util %'!$E:$E,0)),""))</f>
        <v/>
      </c>
      <c r="AD1053">
        <f>IF($B1053="","",IFERROR(INDEX('CCA Util %'!$G:$G,MATCH($B1053,'CCA Util %'!$E:$E,0)),""))</f>
        <v/>
      </c>
      <c r="AE1053">
        <f>IF(OR($B1053="",$U1053=""),"",$U1053&amp;" &amp; "&amp;IF(OR($AD1053="",$AD1053=0),"Util NA",$AD1053&amp;" Util"))</f>
        <v/>
      </c>
    </row>
    <row r="1054" ht="15.75" customHeight="1" s="42">
      <c r="A1054" s="41" t="n"/>
      <c r="G1054" s="38" t="n"/>
      <c r="H1054" s="38" t="n"/>
      <c r="I1054" s="38" t="n"/>
      <c r="J1054" s="38" t="n"/>
      <c r="K1054" s="38" t="n"/>
      <c r="L1054" s="38" t="n"/>
      <c r="N1054" s="36">
        <f>IF($B1054="","",IF($C1054="SUPERSTORE","Superstore","DH"))</f>
        <v/>
      </c>
      <c r="O1054" s="36">
        <f>IF($B1054="","",IFERROR(VLOOKUP($B1054,Mapping!$A:$C,2,0),"Not Mapped"))</f>
        <v/>
      </c>
      <c r="P1054" s="36">
        <f>IF($B1054="","",IFERROR(VLOOKUP($B1054,Mapping!$A:$C,3,0),"Not Mapped"))</f>
        <v/>
      </c>
      <c r="Q1054" s="36">
        <f>IF($B1054="","",IFERROR(VLOOKUP($O1054,Leaders!$A:$B,2,0),"Not Mapped"))</f>
        <v/>
      </c>
      <c r="R1054" s="36">
        <f>IF($B1054="","",IF(COUNTIF(Exclusions!$A:$A,$B1054)&gt;0,"Yes","No"))</f>
        <v/>
      </c>
      <c r="S1054" s="38">
        <f>IF($B1054="","",MIN(1,DAY($A1054)/IF($N1054="Superstore",Settings!$B$5,Settings!$B$4)))</f>
        <v/>
      </c>
      <c r="T1054" s="38">
        <f>IF(OR($B1054="",$G1054="",$S1054=0),"",$G1054/$S1054)</f>
        <v/>
      </c>
      <c r="U1054" s="36">
        <f>IF($T1054="","",IF($T1054&lt;Settings!$B$8,"Critical",IF($T1054&lt;Settings!$B$9,"Semi Critical","Non Critical")))</f>
        <v/>
      </c>
      <c r="V1054" s="28" t="n"/>
      <c r="Z1054">
        <f>IF($B1054="","",IFERROR(VLOOKUP($B1054,'Plan HC for CCA'!$A:$B,2,0),""))</f>
        <v/>
      </c>
      <c r="AA1054">
        <f>IF(OR($B1054="",$Z1054=""),"",IF(N($M1054)&lt;$Z1054,"Delta","No Delta"))</f>
        <v/>
      </c>
      <c r="AB1054">
        <f>IF(OR($B1054="",$Z1054=""),"",MAX(0,$Z1054-N($M1054)))</f>
        <v/>
      </c>
      <c r="AC1054" s="46">
        <f>IF($B1054="","",IFERROR(INDEX('CCA Util %'!$H:$H,MATCH($B1054,'CCA Util %'!$E:$E,0)),""))</f>
        <v/>
      </c>
      <c r="AD1054">
        <f>IF($B1054="","",IFERROR(INDEX('CCA Util %'!$G:$G,MATCH($B1054,'CCA Util %'!$E:$E,0)),""))</f>
        <v/>
      </c>
      <c r="AE1054">
        <f>IF(OR($B1054="",$U1054=""),"",$U1054&amp;" &amp; "&amp;IF(OR($AD1054="",$AD1054=0),"Util NA",$AD1054&amp;" Util"))</f>
        <v/>
      </c>
    </row>
    <row r="1055" ht="15.75" customHeight="1" s="42">
      <c r="A1055" s="41" t="n"/>
      <c r="G1055" s="38" t="n"/>
      <c r="H1055" s="38" t="n"/>
      <c r="I1055" s="38" t="n"/>
      <c r="J1055" s="38" t="n"/>
      <c r="K1055" s="38" t="n"/>
      <c r="L1055" s="38" t="n"/>
      <c r="N1055" s="36">
        <f>IF($B1055="","",IF($C1055="SUPERSTORE","Superstore","DH"))</f>
        <v/>
      </c>
      <c r="O1055" s="36">
        <f>IF($B1055="","",IFERROR(VLOOKUP($B1055,Mapping!$A:$C,2,0),"Not Mapped"))</f>
        <v/>
      </c>
      <c r="P1055" s="36">
        <f>IF($B1055="","",IFERROR(VLOOKUP($B1055,Mapping!$A:$C,3,0),"Not Mapped"))</f>
        <v/>
      </c>
      <c r="Q1055" s="36">
        <f>IF($B1055="","",IFERROR(VLOOKUP($O1055,Leaders!$A:$B,2,0),"Not Mapped"))</f>
        <v/>
      </c>
      <c r="R1055" s="36">
        <f>IF($B1055="","",IF(COUNTIF(Exclusions!$A:$A,$B1055)&gt;0,"Yes","No"))</f>
        <v/>
      </c>
      <c r="S1055" s="38">
        <f>IF($B1055="","",MIN(1,DAY($A1055)/IF($N1055="Superstore",Settings!$B$5,Settings!$B$4)))</f>
        <v/>
      </c>
      <c r="T1055" s="38">
        <f>IF(OR($B1055="",$G1055="",$S1055=0),"",$G1055/$S1055)</f>
        <v/>
      </c>
      <c r="U1055" s="36">
        <f>IF($T1055="","",IF($T1055&lt;Settings!$B$8,"Critical",IF($T1055&lt;Settings!$B$9,"Semi Critical","Non Critical")))</f>
        <v/>
      </c>
      <c r="V1055" s="28" t="n"/>
      <c r="Z1055">
        <f>IF($B1055="","",IFERROR(VLOOKUP($B1055,'Plan HC for CCA'!$A:$B,2,0),""))</f>
        <v/>
      </c>
      <c r="AA1055">
        <f>IF(OR($B1055="",$Z1055=""),"",IF(N($M1055)&lt;$Z1055,"Delta","No Delta"))</f>
        <v/>
      </c>
      <c r="AB1055">
        <f>IF(OR($B1055="",$Z1055=""),"",MAX(0,$Z1055-N($M1055)))</f>
        <v/>
      </c>
      <c r="AC1055" s="46">
        <f>IF($B1055="","",IFERROR(INDEX('CCA Util %'!$H:$H,MATCH($B1055,'CCA Util %'!$E:$E,0)),""))</f>
        <v/>
      </c>
      <c r="AD1055">
        <f>IF($B1055="","",IFERROR(INDEX('CCA Util %'!$G:$G,MATCH($B1055,'CCA Util %'!$E:$E,0)),""))</f>
        <v/>
      </c>
      <c r="AE1055">
        <f>IF(OR($B1055="",$U1055=""),"",$U1055&amp;" &amp; "&amp;IF(OR($AD1055="",$AD1055=0),"Util NA",$AD1055&amp;" Util"))</f>
        <v/>
      </c>
    </row>
    <row r="1056" ht="15.75" customHeight="1" s="42">
      <c r="A1056" s="41" t="n"/>
      <c r="G1056" s="38" t="n"/>
      <c r="H1056" s="38" t="n"/>
      <c r="I1056" s="38" t="n"/>
      <c r="J1056" s="38" t="n"/>
      <c r="K1056" s="38" t="n"/>
      <c r="L1056" s="38" t="n"/>
      <c r="N1056" s="36">
        <f>IF($B1056="","",IF($C1056="SUPERSTORE","Superstore","DH"))</f>
        <v/>
      </c>
      <c r="O1056" s="36">
        <f>IF($B1056="","",IFERROR(VLOOKUP($B1056,Mapping!$A:$C,2,0),"Not Mapped"))</f>
        <v/>
      </c>
      <c r="P1056" s="36">
        <f>IF($B1056="","",IFERROR(VLOOKUP($B1056,Mapping!$A:$C,3,0),"Not Mapped"))</f>
        <v/>
      </c>
      <c r="Q1056" s="36">
        <f>IF($B1056="","",IFERROR(VLOOKUP($O1056,Leaders!$A:$B,2,0),"Not Mapped"))</f>
        <v/>
      </c>
      <c r="R1056" s="36">
        <f>IF($B1056="","",IF(COUNTIF(Exclusions!$A:$A,$B1056)&gt;0,"Yes","No"))</f>
        <v/>
      </c>
      <c r="S1056" s="38">
        <f>IF($B1056="","",MIN(1,DAY($A1056)/IF($N1056="Superstore",Settings!$B$5,Settings!$B$4)))</f>
        <v/>
      </c>
      <c r="T1056" s="38">
        <f>IF(OR($B1056="",$G1056="",$S1056=0),"",$G1056/$S1056)</f>
        <v/>
      </c>
      <c r="U1056" s="36">
        <f>IF($T1056="","",IF($T1056&lt;Settings!$B$8,"Critical",IF($T1056&lt;Settings!$B$9,"Semi Critical","Non Critical")))</f>
        <v/>
      </c>
      <c r="V1056" s="28" t="n"/>
      <c r="Z1056">
        <f>IF($B1056="","",IFERROR(VLOOKUP($B1056,'Plan HC for CCA'!$A:$B,2,0),""))</f>
        <v/>
      </c>
      <c r="AA1056">
        <f>IF(OR($B1056="",$Z1056=""),"",IF(N($M1056)&lt;$Z1056,"Delta","No Delta"))</f>
        <v/>
      </c>
      <c r="AB1056">
        <f>IF(OR($B1056="",$Z1056=""),"",MAX(0,$Z1056-N($M1056)))</f>
        <v/>
      </c>
      <c r="AC1056" s="46">
        <f>IF($B1056="","",IFERROR(INDEX('CCA Util %'!$H:$H,MATCH($B1056,'CCA Util %'!$E:$E,0)),""))</f>
        <v/>
      </c>
      <c r="AD1056">
        <f>IF($B1056="","",IFERROR(INDEX('CCA Util %'!$G:$G,MATCH($B1056,'CCA Util %'!$E:$E,0)),""))</f>
        <v/>
      </c>
      <c r="AE1056">
        <f>IF(OR($B1056="",$U1056=""),"",$U1056&amp;" &amp; "&amp;IF(OR($AD1056="",$AD1056=0),"Util NA",$AD1056&amp;" Util"))</f>
        <v/>
      </c>
    </row>
    <row r="1057" ht="15.75" customHeight="1" s="42">
      <c r="A1057" s="41" t="n"/>
      <c r="G1057" s="38" t="n"/>
      <c r="H1057" s="38" t="n"/>
      <c r="I1057" s="38" t="n"/>
      <c r="J1057" s="38" t="n"/>
      <c r="K1057" s="38" t="n"/>
      <c r="L1057" s="38" t="n"/>
      <c r="N1057" s="36">
        <f>IF($B1057="","",IF($C1057="SUPERSTORE","Superstore","DH"))</f>
        <v/>
      </c>
      <c r="O1057" s="36">
        <f>IF($B1057="","",IFERROR(VLOOKUP($B1057,Mapping!$A:$C,2,0),"Not Mapped"))</f>
        <v/>
      </c>
      <c r="P1057" s="36">
        <f>IF($B1057="","",IFERROR(VLOOKUP($B1057,Mapping!$A:$C,3,0),"Not Mapped"))</f>
        <v/>
      </c>
      <c r="Q1057" s="36">
        <f>IF($B1057="","",IFERROR(VLOOKUP($O1057,Leaders!$A:$B,2,0),"Not Mapped"))</f>
        <v/>
      </c>
      <c r="R1057" s="36">
        <f>IF($B1057="","",IF(COUNTIF(Exclusions!$A:$A,$B1057)&gt;0,"Yes","No"))</f>
        <v/>
      </c>
      <c r="S1057" s="38">
        <f>IF($B1057="","",MIN(1,DAY($A1057)/IF($N1057="Superstore",Settings!$B$5,Settings!$B$4)))</f>
        <v/>
      </c>
      <c r="T1057" s="38">
        <f>IF(OR($B1057="",$G1057="",$S1057=0),"",$G1057/$S1057)</f>
        <v/>
      </c>
      <c r="U1057" s="36">
        <f>IF($T1057="","",IF($T1057&lt;Settings!$B$8,"Critical",IF($T1057&lt;Settings!$B$9,"Semi Critical","Non Critical")))</f>
        <v/>
      </c>
      <c r="V1057" s="28" t="n"/>
      <c r="Z1057">
        <f>IF($B1057="","",IFERROR(VLOOKUP($B1057,'Plan HC for CCA'!$A:$B,2,0),""))</f>
        <v/>
      </c>
      <c r="AA1057">
        <f>IF(OR($B1057="",$Z1057=""),"",IF(N($M1057)&lt;$Z1057,"Delta","No Delta"))</f>
        <v/>
      </c>
      <c r="AB1057">
        <f>IF(OR($B1057="",$Z1057=""),"",MAX(0,$Z1057-N($M1057)))</f>
        <v/>
      </c>
      <c r="AC1057" s="46">
        <f>IF($B1057="","",IFERROR(INDEX('CCA Util %'!$H:$H,MATCH($B1057,'CCA Util %'!$E:$E,0)),""))</f>
        <v/>
      </c>
      <c r="AD1057">
        <f>IF($B1057="","",IFERROR(INDEX('CCA Util %'!$G:$G,MATCH($B1057,'CCA Util %'!$E:$E,0)),""))</f>
        <v/>
      </c>
      <c r="AE1057">
        <f>IF(OR($B1057="",$U1057=""),"",$U1057&amp;" &amp; "&amp;IF(OR($AD1057="",$AD1057=0),"Util NA",$AD1057&amp;" Util"))</f>
        <v/>
      </c>
    </row>
    <row r="1058" ht="15.75" customHeight="1" s="42">
      <c r="A1058" s="41" t="n"/>
      <c r="G1058" s="38" t="n"/>
      <c r="H1058" s="38" t="n"/>
      <c r="I1058" s="38" t="n"/>
      <c r="J1058" s="38" t="n"/>
      <c r="K1058" s="38" t="n"/>
      <c r="L1058" s="38" t="n"/>
      <c r="N1058" s="36">
        <f>IF($B1058="","",IF($C1058="SUPERSTORE","Superstore","DH"))</f>
        <v/>
      </c>
      <c r="O1058" s="36">
        <f>IF($B1058="","",IFERROR(VLOOKUP($B1058,Mapping!$A:$C,2,0),"Not Mapped"))</f>
        <v/>
      </c>
      <c r="P1058" s="36">
        <f>IF($B1058="","",IFERROR(VLOOKUP($B1058,Mapping!$A:$C,3,0),"Not Mapped"))</f>
        <v/>
      </c>
      <c r="Q1058" s="36">
        <f>IF($B1058="","",IFERROR(VLOOKUP($O1058,Leaders!$A:$B,2,0),"Not Mapped"))</f>
        <v/>
      </c>
      <c r="R1058" s="36">
        <f>IF($B1058="","",IF(COUNTIF(Exclusions!$A:$A,$B1058)&gt;0,"Yes","No"))</f>
        <v/>
      </c>
      <c r="S1058" s="38">
        <f>IF($B1058="","",MIN(1,DAY($A1058)/IF($N1058="Superstore",Settings!$B$5,Settings!$B$4)))</f>
        <v/>
      </c>
      <c r="T1058" s="38">
        <f>IF(OR($B1058="",$G1058="",$S1058=0),"",$G1058/$S1058)</f>
        <v/>
      </c>
      <c r="U1058" s="36">
        <f>IF($T1058="","",IF($T1058&lt;Settings!$B$8,"Critical",IF($T1058&lt;Settings!$B$9,"Semi Critical","Non Critical")))</f>
        <v/>
      </c>
      <c r="V1058" s="28" t="n"/>
      <c r="Z1058">
        <f>IF($B1058="","",IFERROR(VLOOKUP($B1058,'Plan HC for CCA'!$A:$B,2,0),""))</f>
        <v/>
      </c>
      <c r="AA1058">
        <f>IF(OR($B1058="",$Z1058=""),"",IF(N($M1058)&lt;$Z1058,"Delta","No Delta"))</f>
        <v/>
      </c>
      <c r="AB1058">
        <f>IF(OR($B1058="",$Z1058=""),"",MAX(0,$Z1058-N($M1058)))</f>
        <v/>
      </c>
      <c r="AC1058" s="46">
        <f>IF($B1058="","",IFERROR(INDEX('CCA Util %'!$H:$H,MATCH($B1058,'CCA Util %'!$E:$E,0)),""))</f>
        <v/>
      </c>
      <c r="AD1058">
        <f>IF($B1058="","",IFERROR(INDEX('CCA Util %'!$G:$G,MATCH($B1058,'CCA Util %'!$E:$E,0)),""))</f>
        <v/>
      </c>
      <c r="AE1058">
        <f>IF(OR($B1058="",$U1058=""),"",$U1058&amp;" &amp; "&amp;IF(OR($AD1058="",$AD1058=0),"Util NA",$AD1058&amp;" Util"))</f>
        <v/>
      </c>
    </row>
    <row r="1059" ht="15.75" customHeight="1" s="42">
      <c r="A1059" s="41" t="n"/>
      <c r="G1059" s="38" t="n"/>
      <c r="H1059" s="38" t="n"/>
      <c r="I1059" s="38" t="n"/>
      <c r="J1059" s="38" t="n"/>
      <c r="K1059" s="38" t="n"/>
      <c r="L1059" s="38" t="n"/>
      <c r="N1059" s="36">
        <f>IF($B1059="","",IF($C1059="SUPERSTORE","Superstore","DH"))</f>
        <v/>
      </c>
      <c r="O1059" s="36">
        <f>IF($B1059="","",IFERROR(VLOOKUP($B1059,Mapping!$A:$C,2,0),"Not Mapped"))</f>
        <v/>
      </c>
      <c r="P1059" s="36">
        <f>IF($B1059="","",IFERROR(VLOOKUP($B1059,Mapping!$A:$C,3,0),"Not Mapped"))</f>
        <v/>
      </c>
      <c r="Q1059" s="36">
        <f>IF($B1059="","",IFERROR(VLOOKUP($O1059,Leaders!$A:$B,2,0),"Not Mapped"))</f>
        <v/>
      </c>
      <c r="R1059" s="36">
        <f>IF($B1059="","",IF(COUNTIF(Exclusions!$A:$A,$B1059)&gt;0,"Yes","No"))</f>
        <v/>
      </c>
      <c r="S1059" s="38">
        <f>IF($B1059="","",MIN(1,DAY($A1059)/IF($N1059="Superstore",Settings!$B$5,Settings!$B$4)))</f>
        <v/>
      </c>
      <c r="T1059" s="38">
        <f>IF(OR($B1059="",$G1059="",$S1059=0),"",$G1059/$S1059)</f>
        <v/>
      </c>
      <c r="U1059" s="36">
        <f>IF($T1059="","",IF($T1059&lt;Settings!$B$8,"Critical",IF($T1059&lt;Settings!$B$9,"Semi Critical","Non Critical")))</f>
        <v/>
      </c>
      <c r="V1059" s="28" t="n"/>
      <c r="Z1059">
        <f>IF($B1059="","",IFERROR(VLOOKUP($B1059,'Plan HC for CCA'!$A:$B,2,0),""))</f>
        <v/>
      </c>
      <c r="AA1059">
        <f>IF(OR($B1059="",$Z1059=""),"",IF(N($M1059)&lt;$Z1059,"Delta","No Delta"))</f>
        <v/>
      </c>
      <c r="AB1059">
        <f>IF(OR($B1059="",$Z1059=""),"",MAX(0,$Z1059-N($M1059)))</f>
        <v/>
      </c>
      <c r="AC1059" s="46">
        <f>IF($B1059="","",IFERROR(INDEX('CCA Util %'!$H:$H,MATCH($B1059,'CCA Util %'!$E:$E,0)),""))</f>
        <v/>
      </c>
      <c r="AD1059">
        <f>IF($B1059="","",IFERROR(INDEX('CCA Util %'!$G:$G,MATCH($B1059,'CCA Util %'!$E:$E,0)),""))</f>
        <v/>
      </c>
      <c r="AE1059">
        <f>IF(OR($B1059="",$U1059=""),"",$U1059&amp;" &amp; "&amp;IF(OR($AD1059="",$AD1059=0),"Util NA",$AD1059&amp;" Util"))</f>
        <v/>
      </c>
    </row>
    <row r="1060" ht="15.75" customHeight="1" s="42">
      <c r="A1060" s="41" t="n"/>
      <c r="G1060" s="38" t="n"/>
      <c r="H1060" s="38" t="n"/>
      <c r="I1060" s="38" t="n"/>
      <c r="J1060" s="38" t="n"/>
      <c r="K1060" s="38" t="n"/>
      <c r="L1060" s="38" t="n"/>
      <c r="N1060" s="36">
        <f>IF($B1060="","",IF($C1060="SUPERSTORE","Superstore","DH"))</f>
        <v/>
      </c>
      <c r="O1060" s="36">
        <f>IF($B1060="","",IFERROR(VLOOKUP($B1060,Mapping!$A:$C,2,0),"Not Mapped"))</f>
        <v/>
      </c>
      <c r="P1060" s="36">
        <f>IF($B1060="","",IFERROR(VLOOKUP($B1060,Mapping!$A:$C,3,0),"Not Mapped"))</f>
        <v/>
      </c>
      <c r="Q1060" s="36">
        <f>IF($B1060="","",IFERROR(VLOOKUP($O1060,Leaders!$A:$B,2,0),"Not Mapped"))</f>
        <v/>
      </c>
      <c r="R1060" s="36">
        <f>IF($B1060="","",IF(COUNTIF(Exclusions!$A:$A,$B1060)&gt;0,"Yes","No"))</f>
        <v/>
      </c>
      <c r="S1060" s="38">
        <f>IF($B1060="","",MIN(1,DAY($A1060)/IF($N1060="Superstore",Settings!$B$5,Settings!$B$4)))</f>
        <v/>
      </c>
      <c r="T1060" s="38">
        <f>IF(OR($B1060="",$G1060="",$S1060=0),"",$G1060/$S1060)</f>
        <v/>
      </c>
      <c r="U1060" s="36">
        <f>IF($T1060="","",IF($T1060&lt;Settings!$B$8,"Critical",IF($T1060&lt;Settings!$B$9,"Semi Critical","Non Critical")))</f>
        <v/>
      </c>
      <c r="V1060" s="28" t="n"/>
      <c r="Z1060">
        <f>IF($B1060="","",IFERROR(VLOOKUP($B1060,'Plan HC for CCA'!$A:$B,2,0),""))</f>
        <v/>
      </c>
      <c r="AA1060">
        <f>IF(OR($B1060="",$Z1060=""),"",IF(N($M1060)&lt;$Z1060,"Delta","No Delta"))</f>
        <v/>
      </c>
      <c r="AB1060">
        <f>IF(OR($B1060="",$Z1060=""),"",MAX(0,$Z1060-N($M1060)))</f>
        <v/>
      </c>
      <c r="AC1060" s="46">
        <f>IF($B1060="","",IFERROR(INDEX('CCA Util %'!$H:$H,MATCH($B1060,'CCA Util %'!$E:$E,0)),""))</f>
        <v/>
      </c>
      <c r="AD1060">
        <f>IF($B1060="","",IFERROR(INDEX('CCA Util %'!$G:$G,MATCH($B1060,'CCA Util %'!$E:$E,0)),""))</f>
        <v/>
      </c>
      <c r="AE1060">
        <f>IF(OR($B1060="",$U1060=""),"",$U1060&amp;" &amp; "&amp;IF(OR($AD1060="",$AD1060=0),"Util NA",$AD1060&amp;" Util"))</f>
        <v/>
      </c>
    </row>
    <row r="1061" ht="15.75" customHeight="1" s="42">
      <c r="A1061" s="41" t="n"/>
      <c r="G1061" s="38" t="n"/>
      <c r="H1061" s="38" t="n"/>
      <c r="I1061" s="38" t="n"/>
      <c r="J1061" s="38" t="n"/>
      <c r="K1061" s="38" t="n"/>
      <c r="L1061" s="38" t="n"/>
      <c r="N1061" s="36">
        <f>IF($B1061="","",IF($C1061="SUPERSTORE","Superstore","DH"))</f>
        <v/>
      </c>
      <c r="O1061" s="36">
        <f>IF($B1061="","",IFERROR(VLOOKUP($B1061,Mapping!$A:$C,2,0),"Not Mapped"))</f>
        <v/>
      </c>
      <c r="P1061" s="36">
        <f>IF($B1061="","",IFERROR(VLOOKUP($B1061,Mapping!$A:$C,3,0),"Not Mapped"))</f>
        <v/>
      </c>
      <c r="Q1061" s="36">
        <f>IF($B1061="","",IFERROR(VLOOKUP($O1061,Leaders!$A:$B,2,0),"Not Mapped"))</f>
        <v/>
      </c>
      <c r="R1061" s="36">
        <f>IF($B1061="","",IF(COUNTIF(Exclusions!$A:$A,$B1061)&gt;0,"Yes","No"))</f>
        <v/>
      </c>
      <c r="S1061" s="38">
        <f>IF($B1061="","",MIN(1,DAY($A1061)/IF($N1061="Superstore",Settings!$B$5,Settings!$B$4)))</f>
        <v/>
      </c>
      <c r="T1061" s="38">
        <f>IF(OR($B1061="",$G1061="",$S1061=0),"",$G1061/$S1061)</f>
        <v/>
      </c>
      <c r="U1061" s="36">
        <f>IF($T1061="","",IF($T1061&lt;Settings!$B$8,"Critical",IF($T1061&lt;Settings!$B$9,"Semi Critical","Non Critical")))</f>
        <v/>
      </c>
      <c r="V1061" s="28" t="n"/>
      <c r="Z1061">
        <f>IF($B1061="","",IFERROR(VLOOKUP($B1061,'Plan HC for CCA'!$A:$B,2,0),""))</f>
        <v/>
      </c>
      <c r="AA1061">
        <f>IF(OR($B1061="",$Z1061=""),"",IF(N($M1061)&lt;$Z1061,"Delta","No Delta"))</f>
        <v/>
      </c>
      <c r="AB1061">
        <f>IF(OR($B1061="",$Z1061=""),"",MAX(0,$Z1061-N($M1061)))</f>
        <v/>
      </c>
      <c r="AC1061" s="46">
        <f>IF($B1061="","",IFERROR(INDEX('CCA Util %'!$H:$H,MATCH($B1061,'CCA Util %'!$E:$E,0)),""))</f>
        <v/>
      </c>
      <c r="AD1061">
        <f>IF($B1061="","",IFERROR(INDEX('CCA Util %'!$G:$G,MATCH($B1061,'CCA Util %'!$E:$E,0)),""))</f>
        <v/>
      </c>
      <c r="AE1061">
        <f>IF(OR($B1061="",$U1061=""),"",$U1061&amp;" &amp; "&amp;IF(OR($AD1061="",$AD1061=0),"Util NA",$AD1061&amp;" Util"))</f>
        <v/>
      </c>
    </row>
    <row r="1062" ht="15.75" customHeight="1" s="42">
      <c r="A1062" s="41" t="n"/>
      <c r="G1062" s="38" t="n"/>
      <c r="H1062" s="38" t="n"/>
      <c r="I1062" s="38" t="n"/>
      <c r="J1062" s="38" t="n"/>
      <c r="K1062" s="38" t="n"/>
      <c r="L1062" s="38" t="n"/>
      <c r="N1062" s="36">
        <f>IF($B1062="","",IF($C1062="SUPERSTORE","Superstore","DH"))</f>
        <v/>
      </c>
      <c r="O1062" s="36">
        <f>IF($B1062="","",IFERROR(VLOOKUP($B1062,Mapping!$A:$C,2,0),"Not Mapped"))</f>
        <v/>
      </c>
      <c r="P1062" s="36">
        <f>IF($B1062="","",IFERROR(VLOOKUP($B1062,Mapping!$A:$C,3,0),"Not Mapped"))</f>
        <v/>
      </c>
      <c r="Q1062" s="36">
        <f>IF($B1062="","",IFERROR(VLOOKUP($O1062,Leaders!$A:$B,2,0),"Not Mapped"))</f>
        <v/>
      </c>
      <c r="R1062" s="36">
        <f>IF($B1062="","",IF(COUNTIF(Exclusions!$A:$A,$B1062)&gt;0,"Yes","No"))</f>
        <v/>
      </c>
      <c r="S1062" s="38">
        <f>IF($B1062="","",MIN(1,DAY($A1062)/IF($N1062="Superstore",Settings!$B$5,Settings!$B$4)))</f>
        <v/>
      </c>
      <c r="T1062" s="38">
        <f>IF(OR($B1062="",$G1062="",$S1062=0),"",$G1062/$S1062)</f>
        <v/>
      </c>
      <c r="U1062" s="36">
        <f>IF($T1062="","",IF($T1062&lt;Settings!$B$8,"Critical",IF($T1062&lt;Settings!$B$9,"Semi Critical","Non Critical")))</f>
        <v/>
      </c>
      <c r="V1062" s="28" t="n"/>
      <c r="Z1062">
        <f>IF($B1062="","",IFERROR(VLOOKUP($B1062,'Plan HC for CCA'!$A:$B,2,0),""))</f>
        <v/>
      </c>
      <c r="AA1062">
        <f>IF(OR($B1062="",$Z1062=""),"",IF(N($M1062)&lt;$Z1062,"Delta","No Delta"))</f>
        <v/>
      </c>
      <c r="AB1062">
        <f>IF(OR($B1062="",$Z1062=""),"",MAX(0,$Z1062-N($M1062)))</f>
        <v/>
      </c>
      <c r="AC1062" s="46">
        <f>IF($B1062="","",IFERROR(INDEX('CCA Util %'!$H:$H,MATCH($B1062,'CCA Util %'!$E:$E,0)),""))</f>
        <v/>
      </c>
      <c r="AD1062">
        <f>IF($B1062="","",IFERROR(INDEX('CCA Util %'!$G:$G,MATCH($B1062,'CCA Util %'!$E:$E,0)),""))</f>
        <v/>
      </c>
      <c r="AE1062">
        <f>IF(OR($B1062="",$U1062=""),"",$U1062&amp;" &amp; "&amp;IF(OR($AD1062="",$AD1062=0),"Util NA",$AD1062&amp;" Util"))</f>
        <v/>
      </c>
    </row>
    <row r="1063" ht="15.75" customHeight="1" s="42">
      <c r="A1063" s="41" t="n"/>
      <c r="G1063" s="38" t="n"/>
      <c r="H1063" s="38" t="n"/>
      <c r="I1063" s="38" t="n"/>
      <c r="J1063" s="38" t="n"/>
      <c r="K1063" s="38" t="n"/>
      <c r="L1063" s="38" t="n"/>
      <c r="N1063" s="36">
        <f>IF($B1063="","",IF($C1063="SUPERSTORE","Superstore","DH"))</f>
        <v/>
      </c>
      <c r="O1063" s="36">
        <f>IF($B1063="","",IFERROR(VLOOKUP($B1063,Mapping!$A:$C,2,0),"Not Mapped"))</f>
        <v/>
      </c>
      <c r="P1063" s="36">
        <f>IF($B1063="","",IFERROR(VLOOKUP($B1063,Mapping!$A:$C,3,0),"Not Mapped"))</f>
        <v/>
      </c>
      <c r="Q1063" s="36">
        <f>IF($B1063="","",IFERROR(VLOOKUP($O1063,Leaders!$A:$B,2,0),"Not Mapped"))</f>
        <v/>
      </c>
      <c r="R1063" s="36">
        <f>IF($B1063="","",IF(COUNTIF(Exclusions!$A:$A,$B1063)&gt;0,"Yes","No"))</f>
        <v/>
      </c>
      <c r="S1063" s="38">
        <f>IF($B1063="","",MIN(1,DAY($A1063)/IF($N1063="Superstore",Settings!$B$5,Settings!$B$4)))</f>
        <v/>
      </c>
      <c r="T1063" s="38">
        <f>IF(OR($B1063="",$G1063="",$S1063=0),"",$G1063/$S1063)</f>
        <v/>
      </c>
      <c r="U1063" s="36">
        <f>IF($T1063="","",IF($T1063&lt;Settings!$B$8,"Critical",IF($T1063&lt;Settings!$B$9,"Semi Critical","Non Critical")))</f>
        <v/>
      </c>
      <c r="V1063" s="28" t="n"/>
      <c r="Z1063">
        <f>IF($B1063="","",IFERROR(VLOOKUP($B1063,'Plan HC for CCA'!$A:$B,2,0),""))</f>
        <v/>
      </c>
      <c r="AA1063">
        <f>IF(OR($B1063="",$Z1063=""),"",IF(N($M1063)&lt;$Z1063,"Delta","No Delta"))</f>
        <v/>
      </c>
      <c r="AB1063">
        <f>IF(OR($B1063="",$Z1063=""),"",MAX(0,$Z1063-N($M1063)))</f>
        <v/>
      </c>
      <c r="AC1063" s="46">
        <f>IF($B1063="","",IFERROR(INDEX('CCA Util %'!$H:$H,MATCH($B1063,'CCA Util %'!$E:$E,0)),""))</f>
        <v/>
      </c>
      <c r="AD1063">
        <f>IF($B1063="","",IFERROR(INDEX('CCA Util %'!$G:$G,MATCH($B1063,'CCA Util %'!$E:$E,0)),""))</f>
        <v/>
      </c>
      <c r="AE1063">
        <f>IF(OR($B1063="",$U1063=""),"",$U1063&amp;" &amp; "&amp;IF(OR($AD1063="",$AD1063=0),"Util NA",$AD1063&amp;" Util"))</f>
        <v/>
      </c>
    </row>
    <row r="1064" ht="15.75" customHeight="1" s="42">
      <c r="A1064" s="41" t="n"/>
      <c r="G1064" s="38" t="n"/>
      <c r="H1064" s="38" t="n"/>
      <c r="I1064" s="38" t="n"/>
      <c r="J1064" s="38" t="n"/>
      <c r="K1064" s="38" t="n"/>
      <c r="L1064" s="38" t="n"/>
      <c r="N1064" s="36">
        <f>IF($B1064="","",IF($C1064="SUPERSTORE","Superstore","DH"))</f>
        <v/>
      </c>
      <c r="O1064" s="36">
        <f>IF($B1064="","",IFERROR(VLOOKUP($B1064,Mapping!$A:$C,2,0),"Not Mapped"))</f>
        <v/>
      </c>
      <c r="P1064" s="36">
        <f>IF($B1064="","",IFERROR(VLOOKUP($B1064,Mapping!$A:$C,3,0),"Not Mapped"))</f>
        <v/>
      </c>
      <c r="Q1064" s="36">
        <f>IF($B1064="","",IFERROR(VLOOKUP($O1064,Leaders!$A:$B,2,0),"Not Mapped"))</f>
        <v/>
      </c>
      <c r="R1064" s="36">
        <f>IF($B1064="","",IF(COUNTIF(Exclusions!$A:$A,$B1064)&gt;0,"Yes","No"))</f>
        <v/>
      </c>
      <c r="S1064" s="38">
        <f>IF($B1064="","",MIN(1,DAY($A1064)/IF($N1064="Superstore",Settings!$B$5,Settings!$B$4)))</f>
        <v/>
      </c>
      <c r="T1064" s="38">
        <f>IF(OR($B1064="",$G1064="",$S1064=0),"",$G1064/$S1064)</f>
        <v/>
      </c>
      <c r="U1064" s="36">
        <f>IF($T1064="","",IF($T1064&lt;Settings!$B$8,"Critical",IF($T1064&lt;Settings!$B$9,"Semi Critical","Non Critical")))</f>
        <v/>
      </c>
      <c r="V1064" s="28" t="n"/>
      <c r="Z1064">
        <f>IF($B1064="","",IFERROR(VLOOKUP($B1064,'Plan HC for CCA'!$A:$B,2,0),""))</f>
        <v/>
      </c>
      <c r="AA1064">
        <f>IF(OR($B1064="",$Z1064=""),"",IF(N($M1064)&lt;$Z1064,"Delta","No Delta"))</f>
        <v/>
      </c>
      <c r="AB1064">
        <f>IF(OR($B1064="",$Z1064=""),"",MAX(0,$Z1064-N($M1064)))</f>
        <v/>
      </c>
      <c r="AC1064" s="46">
        <f>IF($B1064="","",IFERROR(INDEX('CCA Util %'!$H:$H,MATCH($B1064,'CCA Util %'!$E:$E,0)),""))</f>
        <v/>
      </c>
      <c r="AD1064">
        <f>IF($B1064="","",IFERROR(INDEX('CCA Util %'!$G:$G,MATCH($B1064,'CCA Util %'!$E:$E,0)),""))</f>
        <v/>
      </c>
      <c r="AE1064">
        <f>IF(OR($B1064="",$U1064=""),"",$U1064&amp;" &amp; "&amp;IF(OR($AD1064="",$AD1064=0),"Util NA",$AD1064&amp;" Util"))</f>
        <v/>
      </c>
    </row>
    <row r="1065" ht="15.75" customHeight="1" s="42">
      <c r="A1065" s="41" t="n"/>
      <c r="G1065" s="38" t="n"/>
      <c r="H1065" s="38" t="n"/>
      <c r="I1065" s="38" t="n"/>
      <c r="J1065" s="38" t="n"/>
      <c r="K1065" s="38" t="n"/>
      <c r="L1065" s="38" t="n"/>
      <c r="N1065" s="36">
        <f>IF($B1065="","",IF($C1065="SUPERSTORE","Superstore","DH"))</f>
        <v/>
      </c>
      <c r="O1065" s="36">
        <f>IF($B1065="","",IFERROR(VLOOKUP($B1065,Mapping!$A:$C,2,0),"Not Mapped"))</f>
        <v/>
      </c>
      <c r="P1065" s="36">
        <f>IF($B1065="","",IFERROR(VLOOKUP($B1065,Mapping!$A:$C,3,0),"Not Mapped"))</f>
        <v/>
      </c>
      <c r="Q1065" s="36">
        <f>IF($B1065="","",IFERROR(VLOOKUP($O1065,Leaders!$A:$B,2,0),"Not Mapped"))</f>
        <v/>
      </c>
      <c r="R1065" s="36">
        <f>IF($B1065="","",IF(COUNTIF(Exclusions!$A:$A,$B1065)&gt;0,"Yes","No"))</f>
        <v/>
      </c>
      <c r="S1065" s="38">
        <f>IF($B1065="","",MIN(1,DAY($A1065)/IF($N1065="Superstore",Settings!$B$5,Settings!$B$4)))</f>
        <v/>
      </c>
      <c r="T1065" s="38">
        <f>IF(OR($B1065="",$G1065="",$S1065=0),"",$G1065/$S1065)</f>
        <v/>
      </c>
      <c r="U1065" s="36">
        <f>IF($T1065="","",IF($T1065&lt;Settings!$B$8,"Critical",IF($T1065&lt;Settings!$B$9,"Semi Critical","Non Critical")))</f>
        <v/>
      </c>
      <c r="V1065" s="28" t="n"/>
      <c r="Z1065">
        <f>IF($B1065="","",IFERROR(VLOOKUP($B1065,'Plan HC for CCA'!$A:$B,2,0),""))</f>
        <v/>
      </c>
      <c r="AA1065">
        <f>IF(OR($B1065="",$Z1065=""),"",IF(N($M1065)&lt;$Z1065,"Delta","No Delta"))</f>
        <v/>
      </c>
      <c r="AB1065">
        <f>IF(OR($B1065="",$Z1065=""),"",MAX(0,$Z1065-N($M1065)))</f>
        <v/>
      </c>
      <c r="AC1065" s="46">
        <f>IF($B1065="","",IFERROR(INDEX('CCA Util %'!$H:$H,MATCH($B1065,'CCA Util %'!$E:$E,0)),""))</f>
        <v/>
      </c>
      <c r="AD1065">
        <f>IF($B1065="","",IFERROR(INDEX('CCA Util %'!$G:$G,MATCH($B1065,'CCA Util %'!$E:$E,0)),""))</f>
        <v/>
      </c>
      <c r="AE1065">
        <f>IF(OR($B1065="",$U1065=""),"",$U1065&amp;" &amp; "&amp;IF(OR($AD1065="",$AD1065=0),"Util NA",$AD1065&amp;" Util"))</f>
        <v/>
      </c>
    </row>
    <row r="1066" ht="15.75" customHeight="1" s="42">
      <c r="A1066" s="41" t="n"/>
      <c r="G1066" s="38" t="n"/>
      <c r="H1066" s="38" t="n"/>
      <c r="I1066" s="38" t="n"/>
      <c r="J1066" s="38" t="n"/>
      <c r="K1066" s="38" t="n"/>
      <c r="L1066" s="38" t="n"/>
      <c r="N1066" s="36">
        <f>IF($B1066="","",IF($C1066="SUPERSTORE","Superstore","DH"))</f>
        <v/>
      </c>
      <c r="O1066" s="36">
        <f>IF($B1066="","",IFERROR(VLOOKUP($B1066,Mapping!$A:$C,2,0),"Not Mapped"))</f>
        <v/>
      </c>
      <c r="P1066" s="36">
        <f>IF($B1066="","",IFERROR(VLOOKUP($B1066,Mapping!$A:$C,3,0),"Not Mapped"))</f>
        <v/>
      </c>
      <c r="Q1066" s="36">
        <f>IF($B1066="","",IFERROR(VLOOKUP($O1066,Leaders!$A:$B,2,0),"Not Mapped"))</f>
        <v/>
      </c>
      <c r="R1066" s="36">
        <f>IF($B1066="","",IF(COUNTIF(Exclusions!$A:$A,$B1066)&gt;0,"Yes","No"))</f>
        <v/>
      </c>
      <c r="S1066" s="38">
        <f>IF($B1066="","",MIN(1,DAY($A1066)/IF($N1066="Superstore",Settings!$B$5,Settings!$B$4)))</f>
        <v/>
      </c>
      <c r="T1066" s="38">
        <f>IF(OR($B1066="",$G1066="",$S1066=0),"",$G1066/$S1066)</f>
        <v/>
      </c>
      <c r="U1066" s="36">
        <f>IF($T1066="","",IF($T1066&lt;Settings!$B$8,"Critical",IF($T1066&lt;Settings!$B$9,"Semi Critical","Non Critical")))</f>
        <v/>
      </c>
      <c r="V1066" s="28" t="n"/>
      <c r="Z1066">
        <f>IF($B1066="","",IFERROR(VLOOKUP($B1066,'Plan HC for CCA'!$A:$B,2,0),""))</f>
        <v/>
      </c>
      <c r="AA1066">
        <f>IF(OR($B1066="",$Z1066=""),"",IF(N($M1066)&lt;$Z1066,"Delta","No Delta"))</f>
        <v/>
      </c>
      <c r="AB1066">
        <f>IF(OR($B1066="",$Z1066=""),"",MAX(0,$Z1066-N($M1066)))</f>
        <v/>
      </c>
      <c r="AC1066" s="46">
        <f>IF($B1066="","",IFERROR(INDEX('CCA Util %'!$H:$H,MATCH($B1066,'CCA Util %'!$E:$E,0)),""))</f>
        <v/>
      </c>
      <c r="AD1066">
        <f>IF($B1066="","",IFERROR(INDEX('CCA Util %'!$G:$G,MATCH($B1066,'CCA Util %'!$E:$E,0)),""))</f>
        <v/>
      </c>
      <c r="AE1066">
        <f>IF(OR($B1066="",$U1066=""),"",$U1066&amp;" &amp; "&amp;IF(OR($AD1066="",$AD1066=0),"Util NA",$AD1066&amp;" Util"))</f>
        <v/>
      </c>
    </row>
    <row r="1067" ht="15.75" customHeight="1" s="42">
      <c r="A1067" s="41" t="n"/>
      <c r="G1067" s="38" t="n"/>
      <c r="H1067" s="38" t="n"/>
      <c r="I1067" s="38" t="n"/>
      <c r="J1067" s="38" t="n"/>
      <c r="K1067" s="38" t="n"/>
      <c r="L1067" s="38" t="n"/>
      <c r="N1067" s="36">
        <f>IF($B1067="","",IF($C1067="SUPERSTORE","Superstore","DH"))</f>
        <v/>
      </c>
      <c r="O1067" s="36">
        <f>IF($B1067="","",IFERROR(VLOOKUP($B1067,Mapping!$A:$C,2,0),"Not Mapped"))</f>
        <v/>
      </c>
      <c r="P1067" s="36">
        <f>IF($B1067="","",IFERROR(VLOOKUP($B1067,Mapping!$A:$C,3,0),"Not Mapped"))</f>
        <v/>
      </c>
      <c r="Q1067" s="36">
        <f>IF($B1067="","",IFERROR(VLOOKUP($O1067,Leaders!$A:$B,2,0),"Not Mapped"))</f>
        <v/>
      </c>
      <c r="R1067" s="36">
        <f>IF($B1067="","",IF(COUNTIF(Exclusions!$A:$A,$B1067)&gt;0,"Yes","No"))</f>
        <v/>
      </c>
      <c r="S1067" s="38">
        <f>IF($B1067="","",MIN(1,DAY($A1067)/IF($N1067="Superstore",Settings!$B$5,Settings!$B$4)))</f>
        <v/>
      </c>
      <c r="T1067" s="38">
        <f>IF(OR($B1067="",$G1067="",$S1067=0),"",$G1067/$S1067)</f>
        <v/>
      </c>
      <c r="U1067" s="36">
        <f>IF($T1067="","",IF($T1067&lt;Settings!$B$8,"Critical",IF($T1067&lt;Settings!$B$9,"Semi Critical","Non Critical")))</f>
        <v/>
      </c>
      <c r="V1067" s="28" t="n"/>
      <c r="Z1067">
        <f>IF($B1067="","",IFERROR(VLOOKUP($B1067,'Plan HC for CCA'!$A:$B,2,0),""))</f>
        <v/>
      </c>
      <c r="AA1067">
        <f>IF(OR($B1067="",$Z1067=""),"",IF(N($M1067)&lt;$Z1067,"Delta","No Delta"))</f>
        <v/>
      </c>
      <c r="AB1067">
        <f>IF(OR($B1067="",$Z1067=""),"",MAX(0,$Z1067-N($M1067)))</f>
        <v/>
      </c>
      <c r="AC1067" s="46">
        <f>IF($B1067="","",IFERROR(INDEX('CCA Util %'!$H:$H,MATCH($B1067,'CCA Util %'!$E:$E,0)),""))</f>
        <v/>
      </c>
      <c r="AD1067">
        <f>IF($B1067="","",IFERROR(INDEX('CCA Util %'!$G:$G,MATCH($B1067,'CCA Util %'!$E:$E,0)),""))</f>
        <v/>
      </c>
      <c r="AE1067">
        <f>IF(OR($B1067="",$U1067=""),"",$U1067&amp;" &amp; "&amp;IF(OR($AD1067="",$AD1067=0),"Util NA",$AD1067&amp;" Util"))</f>
        <v/>
      </c>
    </row>
    <row r="1068" ht="15.75" customHeight="1" s="42">
      <c r="A1068" s="41" t="n"/>
      <c r="G1068" s="38" t="n"/>
      <c r="H1068" s="38" t="n"/>
      <c r="I1068" s="38" t="n"/>
      <c r="J1068" s="38" t="n"/>
      <c r="K1068" s="38" t="n"/>
      <c r="L1068" s="38" t="n"/>
      <c r="N1068" s="36">
        <f>IF($B1068="","",IF($C1068="SUPERSTORE","Superstore","DH"))</f>
        <v/>
      </c>
      <c r="O1068" s="36">
        <f>IF($B1068="","",IFERROR(VLOOKUP($B1068,Mapping!$A:$C,2,0),"Not Mapped"))</f>
        <v/>
      </c>
      <c r="P1068" s="36">
        <f>IF($B1068="","",IFERROR(VLOOKUP($B1068,Mapping!$A:$C,3,0),"Not Mapped"))</f>
        <v/>
      </c>
      <c r="Q1068" s="36">
        <f>IF($B1068="","",IFERROR(VLOOKUP($O1068,Leaders!$A:$B,2,0),"Not Mapped"))</f>
        <v/>
      </c>
      <c r="R1068" s="36">
        <f>IF($B1068="","",IF(COUNTIF(Exclusions!$A:$A,$B1068)&gt;0,"Yes","No"))</f>
        <v/>
      </c>
      <c r="S1068" s="38">
        <f>IF($B1068="","",MIN(1,DAY($A1068)/IF($N1068="Superstore",Settings!$B$5,Settings!$B$4)))</f>
        <v/>
      </c>
      <c r="T1068" s="38">
        <f>IF(OR($B1068="",$G1068="",$S1068=0),"",$G1068/$S1068)</f>
        <v/>
      </c>
      <c r="U1068" s="36">
        <f>IF($T1068="","",IF($T1068&lt;Settings!$B$8,"Critical",IF($T1068&lt;Settings!$B$9,"Semi Critical","Non Critical")))</f>
        <v/>
      </c>
      <c r="V1068" s="28" t="n"/>
      <c r="Z1068">
        <f>IF($B1068="","",IFERROR(VLOOKUP($B1068,'Plan HC for CCA'!$A:$B,2,0),""))</f>
        <v/>
      </c>
      <c r="AA1068">
        <f>IF(OR($B1068="",$Z1068=""),"",IF(N($M1068)&lt;$Z1068,"Delta","No Delta"))</f>
        <v/>
      </c>
      <c r="AB1068">
        <f>IF(OR($B1068="",$Z1068=""),"",MAX(0,$Z1068-N($M1068)))</f>
        <v/>
      </c>
      <c r="AC1068" s="46">
        <f>IF($B1068="","",IFERROR(INDEX('CCA Util %'!$H:$H,MATCH($B1068,'CCA Util %'!$E:$E,0)),""))</f>
        <v/>
      </c>
      <c r="AD1068">
        <f>IF($B1068="","",IFERROR(INDEX('CCA Util %'!$G:$G,MATCH($B1068,'CCA Util %'!$E:$E,0)),""))</f>
        <v/>
      </c>
      <c r="AE1068">
        <f>IF(OR($B1068="",$U1068=""),"",$U1068&amp;" &amp; "&amp;IF(OR($AD1068="",$AD1068=0),"Util NA",$AD1068&amp;" Util"))</f>
        <v/>
      </c>
    </row>
    <row r="1069" ht="15.75" customHeight="1" s="42">
      <c r="A1069" s="41" t="n"/>
      <c r="G1069" s="38" t="n"/>
      <c r="H1069" s="38" t="n"/>
      <c r="I1069" s="38" t="n"/>
      <c r="J1069" s="38" t="n"/>
      <c r="K1069" s="38" t="n"/>
      <c r="L1069" s="38" t="n"/>
      <c r="N1069" s="36">
        <f>IF($B1069="","",IF($C1069="SUPERSTORE","Superstore","DH"))</f>
        <v/>
      </c>
      <c r="O1069" s="36">
        <f>IF($B1069="","",IFERROR(VLOOKUP($B1069,Mapping!$A:$C,2,0),"Not Mapped"))</f>
        <v/>
      </c>
      <c r="P1069" s="36">
        <f>IF($B1069="","",IFERROR(VLOOKUP($B1069,Mapping!$A:$C,3,0),"Not Mapped"))</f>
        <v/>
      </c>
      <c r="Q1069" s="36">
        <f>IF($B1069="","",IFERROR(VLOOKUP($O1069,Leaders!$A:$B,2,0),"Not Mapped"))</f>
        <v/>
      </c>
      <c r="R1069" s="36">
        <f>IF($B1069="","",IF(COUNTIF(Exclusions!$A:$A,$B1069)&gt;0,"Yes","No"))</f>
        <v/>
      </c>
      <c r="S1069" s="38">
        <f>IF($B1069="","",MIN(1,DAY($A1069)/IF($N1069="Superstore",Settings!$B$5,Settings!$B$4)))</f>
        <v/>
      </c>
      <c r="T1069" s="38">
        <f>IF(OR($B1069="",$G1069="",$S1069=0),"",$G1069/$S1069)</f>
        <v/>
      </c>
      <c r="U1069" s="36">
        <f>IF($T1069="","",IF($T1069&lt;Settings!$B$8,"Critical",IF($T1069&lt;Settings!$B$9,"Semi Critical","Non Critical")))</f>
        <v/>
      </c>
      <c r="V1069" s="28" t="n"/>
      <c r="Z1069">
        <f>IF($B1069="","",IFERROR(VLOOKUP($B1069,'Plan HC for CCA'!$A:$B,2,0),""))</f>
        <v/>
      </c>
      <c r="AA1069">
        <f>IF(OR($B1069="",$Z1069=""),"",IF(N($M1069)&lt;$Z1069,"Delta","No Delta"))</f>
        <v/>
      </c>
      <c r="AB1069">
        <f>IF(OR($B1069="",$Z1069=""),"",MAX(0,$Z1069-N($M1069)))</f>
        <v/>
      </c>
      <c r="AC1069" s="46">
        <f>IF($B1069="","",IFERROR(INDEX('CCA Util %'!$H:$H,MATCH($B1069,'CCA Util %'!$E:$E,0)),""))</f>
        <v/>
      </c>
      <c r="AD1069">
        <f>IF($B1069="","",IFERROR(INDEX('CCA Util %'!$G:$G,MATCH($B1069,'CCA Util %'!$E:$E,0)),""))</f>
        <v/>
      </c>
      <c r="AE1069">
        <f>IF(OR($B1069="",$U1069=""),"",$U1069&amp;" &amp; "&amp;IF(OR($AD1069="",$AD1069=0),"Util NA",$AD1069&amp;" Util"))</f>
        <v/>
      </c>
    </row>
    <row r="1070" ht="15.75" customHeight="1" s="42">
      <c r="A1070" s="41" t="n"/>
      <c r="G1070" s="38" t="n"/>
      <c r="H1070" s="38" t="n"/>
      <c r="I1070" s="38" t="n"/>
      <c r="J1070" s="38" t="n"/>
      <c r="K1070" s="38" t="n"/>
      <c r="L1070" s="38" t="n"/>
      <c r="N1070" s="36">
        <f>IF($B1070="","",IF($C1070="SUPERSTORE","Superstore","DH"))</f>
        <v/>
      </c>
      <c r="O1070" s="36">
        <f>IF($B1070="","",IFERROR(VLOOKUP($B1070,Mapping!$A:$C,2,0),"Not Mapped"))</f>
        <v/>
      </c>
      <c r="P1070" s="36">
        <f>IF($B1070="","",IFERROR(VLOOKUP($B1070,Mapping!$A:$C,3,0),"Not Mapped"))</f>
        <v/>
      </c>
      <c r="Q1070" s="36">
        <f>IF($B1070="","",IFERROR(VLOOKUP($O1070,Leaders!$A:$B,2,0),"Not Mapped"))</f>
        <v/>
      </c>
      <c r="R1070" s="36">
        <f>IF($B1070="","",IF(COUNTIF(Exclusions!$A:$A,$B1070)&gt;0,"Yes","No"))</f>
        <v/>
      </c>
      <c r="S1070" s="38">
        <f>IF($B1070="","",MIN(1,DAY($A1070)/IF($N1070="Superstore",Settings!$B$5,Settings!$B$4)))</f>
        <v/>
      </c>
      <c r="T1070" s="38">
        <f>IF(OR($B1070="",$G1070="",$S1070=0),"",$G1070/$S1070)</f>
        <v/>
      </c>
      <c r="U1070" s="36">
        <f>IF($T1070="","",IF($T1070&lt;Settings!$B$8,"Critical",IF($T1070&lt;Settings!$B$9,"Semi Critical","Non Critical")))</f>
        <v/>
      </c>
      <c r="V1070" s="28" t="n"/>
      <c r="Z1070">
        <f>IF($B1070="","",IFERROR(VLOOKUP($B1070,'Plan HC for CCA'!$A:$B,2,0),""))</f>
        <v/>
      </c>
      <c r="AA1070">
        <f>IF(OR($B1070="",$Z1070=""),"",IF(N($M1070)&lt;$Z1070,"Delta","No Delta"))</f>
        <v/>
      </c>
      <c r="AB1070">
        <f>IF(OR($B1070="",$Z1070=""),"",MAX(0,$Z1070-N($M1070)))</f>
        <v/>
      </c>
      <c r="AC1070" s="46">
        <f>IF($B1070="","",IFERROR(INDEX('CCA Util %'!$H:$H,MATCH($B1070,'CCA Util %'!$E:$E,0)),""))</f>
        <v/>
      </c>
      <c r="AD1070">
        <f>IF($B1070="","",IFERROR(INDEX('CCA Util %'!$G:$G,MATCH($B1070,'CCA Util %'!$E:$E,0)),""))</f>
        <v/>
      </c>
      <c r="AE1070">
        <f>IF(OR($B1070="",$U1070=""),"",$U1070&amp;" &amp; "&amp;IF(OR($AD1070="",$AD1070=0),"Util NA",$AD1070&amp;" Util"))</f>
        <v/>
      </c>
    </row>
    <row r="1071" ht="15.75" customHeight="1" s="42">
      <c r="A1071" s="41" t="n"/>
      <c r="G1071" s="38" t="n"/>
      <c r="H1071" s="38" t="n"/>
      <c r="I1071" s="38" t="n"/>
      <c r="J1071" s="38" t="n"/>
      <c r="K1071" s="38" t="n"/>
      <c r="L1071" s="38" t="n"/>
      <c r="N1071" s="36">
        <f>IF($B1071="","",IF($C1071="SUPERSTORE","Superstore","DH"))</f>
        <v/>
      </c>
      <c r="O1071" s="36">
        <f>IF($B1071="","",IFERROR(VLOOKUP($B1071,Mapping!$A:$C,2,0),"Not Mapped"))</f>
        <v/>
      </c>
      <c r="P1071" s="36">
        <f>IF($B1071="","",IFERROR(VLOOKUP($B1071,Mapping!$A:$C,3,0),"Not Mapped"))</f>
        <v/>
      </c>
      <c r="Q1071" s="36">
        <f>IF($B1071="","",IFERROR(VLOOKUP($O1071,Leaders!$A:$B,2,0),"Not Mapped"))</f>
        <v/>
      </c>
      <c r="R1071" s="36">
        <f>IF($B1071="","",IF(COUNTIF(Exclusions!$A:$A,$B1071)&gt;0,"Yes","No"))</f>
        <v/>
      </c>
      <c r="S1071" s="38">
        <f>IF($B1071="","",MIN(1,DAY($A1071)/IF($N1071="Superstore",Settings!$B$5,Settings!$B$4)))</f>
        <v/>
      </c>
      <c r="T1071" s="38">
        <f>IF(OR($B1071="",$G1071="",$S1071=0),"",$G1071/$S1071)</f>
        <v/>
      </c>
      <c r="U1071" s="36">
        <f>IF($T1071="","",IF($T1071&lt;Settings!$B$8,"Critical",IF($T1071&lt;Settings!$B$9,"Semi Critical","Non Critical")))</f>
        <v/>
      </c>
      <c r="V1071" s="28" t="n"/>
      <c r="Z1071">
        <f>IF($B1071="","",IFERROR(VLOOKUP($B1071,'Plan HC for CCA'!$A:$B,2,0),""))</f>
        <v/>
      </c>
      <c r="AA1071">
        <f>IF(OR($B1071="",$Z1071=""),"",IF(N($M1071)&lt;$Z1071,"Delta","No Delta"))</f>
        <v/>
      </c>
      <c r="AB1071">
        <f>IF(OR($B1071="",$Z1071=""),"",MAX(0,$Z1071-N($M1071)))</f>
        <v/>
      </c>
      <c r="AC1071" s="46">
        <f>IF($B1071="","",IFERROR(INDEX('CCA Util %'!$H:$H,MATCH($B1071,'CCA Util %'!$E:$E,0)),""))</f>
        <v/>
      </c>
      <c r="AD1071">
        <f>IF($B1071="","",IFERROR(INDEX('CCA Util %'!$G:$G,MATCH($B1071,'CCA Util %'!$E:$E,0)),""))</f>
        <v/>
      </c>
      <c r="AE1071">
        <f>IF(OR($B1071="",$U1071=""),"",$U1071&amp;" &amp; "&amp;IF(OR($AD1071="",$AD1071=0),"Util NA",$AD1071&amp;" Util"))</f>
        <v/>
      </c>
    </row>
    <row r="1072" ht="15.75" customHeight="1" s="42">
      <c r="A1072" s="41" t="n"/>
      <c r="G1072" s="38" t="n"/>
      <c r="H1072" s="38" t="n"/>
      <c r="I1072" s="38" t="n"/>
      <c r="J1072" s="38" t="n"/>
      <c r="K1072" s="38" t="n"/>
      <c r="L1072" s="38" t="n"/>
      <c r="N1072" s="36">
        <f>IF($B1072="","",IF($C1072="SUPERSTORE","Superstore","DH"))</f>
        <v/>
      </c>
      <c r="O1072" s="36">
        <f>IF($B1072="","",IFERROR(VLOOKUP($B1072,Mapping!$A:$C,2,0),"Not Mapped"))</f>
        <v/>
      </c>
      <c r="P1072" s="36">
        <f>IF($B1072="","",IFERROR(VLOOKUP($B1072,Mapping!$A:$C,3,0),"Not Mapped"))</f>
        <v/>
      </c>
      <c r="Q1072" s="36">
        <f>IF($B1072="","",IFERROR(VLOOKUP($O1072,Leaders!$A:$B,2,0),"Not Mapped"))</f>
        <v/>
      </c>
      <c r="R1072" s="36">
        <f>IF($B1072="","",IF(COUNTIF(Exclusions!$A:$A,$B1072)&gt;0,"Yes","No"))</f>
        <v/>
      </c>
      <c r="S1072" s="38">
        <f>IF($B1072="","",MIN(1,DAY($A1072)/IF($N1072="Superstore",Settings!$B$5,Settings!$B$4)))</f>
        <v/>
      </c>
      <c r="T1072" s="38">
        <f>IF(OR($B1072="",$G1072="",$S1072=0),"",$G1072/$S1072)</f>
        <v/>
      </c>
      <c r="U1072" s="36">
        <f>IF($T1072="","",IF($T1072&lt;Settings!$B$8,"Critical",IF($T1072&lt;Settings!$B$9,"Semi Critical","Non Critical")))</f>
        <v/>
      </c>
      <c r="V1072" s="28" t="n"/>
      <c r="Z1072">
        <f>IF($B1072="","",IFERROR(VLOOKUP($B1072,'Plan HC for CCA'!$A:$B,2,0),""))</f>
        <v/>
      </c>
      <c r="AA1072">
        <f>IF(OR($B1072="",$Z1072=""),"",IF(N($M1072)&lt;$Z1072,"Delta","No Delta"))</f>
        <v/>
      </c>
      <c r="AB1072">
        <f>IF(OR($B1072="",$Z1072=""),"",MAX(0,$Z1072-N($M1072)))</f>
        <v/>
      </c>
      <c r="AC1072" s="46">
        <f>IF($B1072="","",IFERROR(INDEX('CCA Util %'!$H:$H,MATCH($B1072,'CCA Util %'!$E:$E,0)),""))</f>
        <v/>
      </c>
      <c r="AD1072">
        <f>IF($B1072="","",IFERROR(INDEX('CCA Util %'!$G:$G,MATCH($B1072,'CCA Util %'!$E:$E,0)),""))</f>
        <v/>
      </c>
      <c r="AE1072">
        <f>IF(OR($B1072="",$U1072=""),"",$U1072&amp;" &amp; "&amp;IF(OR($AD1072="",$AD1072=0),"Util NA",$AD1072&amp;" Util"))</f>
        <v/>
      </c>
    </row>
    <row r="1073" ht="15.75" customHeight="1" s="42">
      <c r="A1073" s="41" t="n"/>
      <c r="G1073" s="38" t="n"/>
      <c r="H1073" s="38" t="n"/>
      <c r="I1073" s="38" t="n"/>
      <c r="J1073" s="38" t="n"/>
      <c r="K1073" s="38" t="n"/>
      <c r="L1073" s="38" t="n"/>
      <c r="N1073" s="36">
        <f>IF($B1073="","",IF($C1073="SUPERSTORE","Superstore","DH"))</f>
        <v/>
      </c>
      <c r="O1073" s="36">
        <f>IF($B1073="","",IFERROR(VLOOKUP($B1073,Mapping!$A:$C,2,0),"Not Mapped"))</f>
        <v/>
      </c>
      <c r="P1073" s="36">
        <f>IF($B1073="","",IFERROR(VLOOKUP($B1073,Mapping!$A:$C,3,0),"Not Mapped"))</f>
        <v/>
      </c>
      <c r="Q1073" s="36">
        <f>IF($B1073="","",IFERROR(VLOOKUP($O1073,Leaders!$A:$B,2,0),"Not Mapped"))</f>
        <v/>
      </c>
      <c r="R1073" s="36">
        <f>IF($B1073="","",IF(COUNTIF(Exclusions!$A:$A,$B1073)&gt;0,"Yes","No"))</f>
        <v/>
      </c>
      <c r="S1073" s="38">
        <f>IF($B1073="","",MIN(1,DAY($A1073)/IF($N1073="Superstore",Settings!$B$5,Settings!$B$4)))</f>
        <v/>
      </c>
      <c r="T1073" s="38">
        <f>IF(OR($B1073="",$G1073="",$S1073=0),"",$G1073/$S1073)</f>
        <v/>
      </c>
      <c r="U1073" s="36">
        <f>IF($T1073="","",IF($T1073&lt;Settings!$B$8,"Critical",IF($T1073&lt;Settings!$B$9,"Semi Critical","Non Critical")))</f>
        <v/>
      </c>
      <c r="V1073" s="28" t="n"/>
      <c r="Z1073">
        <f>IF($B1073="","",IFERROR(VLOOKUP($B1073,'Plan HC for CCA'!$A:$B,2,0),""))</f>
        <v/>
      </c>
      <c r="AA1073">
        <f>IF(OR($B1073="",$Z1073=""),"",IF(N($M1073)&lt;$Z1073,"Delta","No Delta"))</f>
        <v/>
      </c>
      <c r="AB1073">
        <f>IF(OR($B1073="",$Z1073=""),"",MAX(0,$Z1073-N($M1073)))</f>
        <v/>
      </c>
      <c r="AC1073" s="46">
        <f>IF($B1073="","",IFERROR(INDEX('CCA Util %'!$H:$H,MATCH($B1073,'CCA Util %'!$E:$E,0)),""))</f>
        <v/>
      </c>
      <c r="AD1073">
        <f>IF($B1073="","",IFERROR(INDEX('CCA Util %'!$G:$G,MATCH($B1073,'CCA Util %'!$E:$E,0)),""))</f>
        <v/>
      </c>
      <c r="AE1073">
        <f>IF(OR($B1073="",$U1073=""),"",$U1073&amp;" &amp; "&amp;IF(OR($AD1073="",$AD1073=0),"Util NA",$AD1073&amp;" Util"))</f>
        <v/>
      </c>
    </row>
    <row r="1074" ht="15.75" customHeight="1" s="42">
      <c r="A1074" s="41" t="n"/>
      <c r="G1074" s="38" t="n"/>
      <c r="H1074" s="38" t="n"/>
      <c r="I1074" s="38" t="n"/>
      <c r="J1074" s="38" t="n"/>
      <c r="K1074" s="38" t="n"/>
      <c r="L1074" s="38" t="n"/>
      <c r="N1074" s="36">
        <f>IF($B1074="","",IF($C1074="SUPERSTORE","Superstore","DH"))</f>
        <v/>
      </c>
      <c r="O1074" s="36">
        <f>IF($B1074="","",IFERROR(VLOOKUP($B1074,Mapping!$A:$C,2,0),"Not Mapped"))</f>
        <v/>
      </c>
      <c r="P1074" s="36">
        <f>IF($B1074="","",IFERROR(VLOOKUP($B1074,Mapping!$A:$C,3,0),"Not Mapped"))</f>
        <v/>
      </c>
      <c r="Q1074" s="36">
        <f>IF($B1074="","",IFERROR(VLOOKUP($O1074,Leaders!$A:$B,2,0),"Not Mapped"))</f>
        <v/>
      </c>
      <c r="R1074" s="36">
        <f>IF($B1074="","",IF(COUNTIF(Exclusions!$A:$A,$B1074)&gt;0,"Yes","No"))</f>
        <v/>
      </c>
      <c r="S1074" s="38">
        <f>IF($B1074="","",MIN(1,DAY($A1074)/IF($N1074="Superstore",Settings!$B$5,Settings!$B$4)))</f>
        <v/>
      </c>
      <c r="T1074" s="38">
        <f>IF(OR($B1074="",$G1074="",$S1074=0),"",$G1074/$S1074)</f>
        <v/>
      </c>
      <c r="U1074" s="36">
        <f>IF($T1074="","",IF($T1074&lt;Settings!$B$8,"Critical",IF($T1074&lt;Settings!$B$9,"Semi Critical","Non Critical")))</f>
        <v/>
      </c>
      <c r="V1074" s="28" t="n"/>
      <c r="Z1074">
        <f>IF($B1074="","",IFERROR(VLOOKUP($B1074,'Plan HC for CCA'!$A:$B,2,0),""))</f>
        <v/>
      </c>
      <c r="AA1074">
        <f>IF(OR($B1074="",$Z1074=""),"",IF(N($M1074)&lt;$Z1074,"Delta","No Delta"))</f>
        <v/>
      </c>
      <c r="AB1074">
        <f>IF(OR($B1074="",$Z1074=""),"",MAX(0,$Z1074-N($M1074)))</f>
        <v/>
      </c>
      <c r="AC1074" s="46">
        <f>IF($B1074="","",IFERROR(INDEX('CCA Util %'!$H:$H,MATCH($B1074,'CCA Util %'!$E:$E,0)),""))</f>
        <v/>
      </c>
      <c r="AD1074">
        <f>IF($B1074="","",IFERROR(INDEX('CCA Util %'!$G:$G,MATCH($B1074,'CCA Util %'!$E:$E,0)),""))</f>
        <v/>
      </c>
      <c r="AE1074">
        <f>IF(OR($B1074="",$U1074=""),"",$U1074&amp;" &amp; "&amp;IF(OR($AD1074="",$AD1074=0),"Util NA",$AD1074&amp;" Util"))</f>
        <v/>
      </c>
    </row>
    <row r="1075" ht="15.75" customHeight="1" s="42">
      <c r="A1075" s="41" t="n"/>
      <c r="G1075" s="38" t="n"/>
      <c r="H1075" s="38" t="n"/>
      <c r="I1075" s="38" t="n"/>
      <c r="J1075" s="38" t="n"/>
      <c r="K1075" s="38" t="n"/>
      <c r="L1075" s="38" t="n"/>
      <c r="N1075" s="36">
        <f>IF($B1075="","",IF($C1075="SUPERSTORE","Superstore","DH"))</f>
        <v/>
      </c>
      <c r="O1075" s="36">
        <f>IF($B1075="","",IFERROR(VLOOKUP($B1075,Mapping!$A:$C,2,0),"Not Mapped"))</f>
        <v/>
      </c>
      <c r="P1075" s="36">
        <f>IF($B1075="","",IFERROR(VLOOKUP($B1075,Mapping!$A:$C,3,0),"Not Mapped"))</f>
        <v/>
      </c>
      <c r="Q1075" s="36">
        <f>IF($B1075="","",IFERROR(VLOOKUP($O1075,Leaders!$A:$B,2,0),"Not Mapped"))</f>
        <v/>
      </c>
      <c r="R1075" s="36">
        <f>IF($B1075="","",IF(COUNTIF(Exclusions!$A:$A,$B1075)&gt;0,"Yes","No"))</f>
        <v/>
      </c>
      <c r="S1075" s="38">
        <f>IF($B1075="","",MIN(1,DAY($A1075)/IF($N1075="Superstore",Settings!$B$5,Settings!$B$4)))</f>
        <v/>
      </c>
      <c r="T1075" s="38">
        <f>IF(OR($B1075="",$G1075="",$S1075=0),"",$G1075/$S1075)</f>
        <v/>
      </c>
      <c r="U1075" s="36">
        <f>IF($T1075="","",IF($T1075&lt;Settings!$B$8,"Critical",IF($T1075&lt;Settings!$B$9,"Semi Critical","Non Critical")))</f>
        <v/>
      </c>
      <c r="V1075" s="28" t="n"/>
      <c r="Z1075">
        <f>IF($B1075="","",IFERROR(VLOOKUP($B1075,'Plan HC for CCA'!$A:$B,2,0),""))</f>
        <v/>
      </c>
      <c r="AA1075">
        <f>IF(OR($B1075="",$Z1075=""),"",IF(N($M1075)&lt;$Z1075,"Delta","No Delta"))</f>
        <v/>
      </c>
      <c r="AB1075">
        <f>IF(OR($B1075="",$Z1075=""),"",MAX(0,$Z1075-N($M1075)))</f>
        <v/>
      </c>
      <c r="AC1075" s="46">
        <f>IF($B1075="","",IFERROR(INDEX('CCA Util %'!$H:$H,MATCH($B1075,'CCA Util %'!$E:$E,0)),""))</f>
        <v/>
      </c>
      <c r="AD1075">
        <f>IF($B1075="","",IFERROR(INDEX('CCA Util %'!$G:$G,MATCH($B1075,'CCA Util %'!$E:$E,0)),""))</f>
        <v/>
      </c>
      <c r="AE1075">
        <f>IF(OR($B1075="",$U1075=""),"",$U1075&amp;" &amp; "&amp;IF(OR($AD1075="",$AD1075=0),"Util NA",$AD1075&amp;" Util"))</f>
        <v/>
      </c>
    </row>
    <row r="1076" ht="15.75" customHeight="1" s="42">
      <c r="A1076" s="41" t="n"/>
      <c r="G1076" s="38" t="n"/>
      <c r="H1076" s="38" t="n"/>
      <c r="I1076" s="38" t="n"/>
      <c r="J1076" s="38" t="n"/>
      <c r="K1076" s="38" t="n"/>
      <c r="L1076" s="38" t="n"/>
      <c r="N1076" s="36">
        <f>IF($B1076="","",IF($C1076="SUPERSTORE","Superstore","DH"))</f>
        <v/>
      </c>
      <c r="O1076" s="36">
        <f>IF($B1076="","",IFERROR(VLOOKUP($B1076,Mapping!$A:$C,2,0),"Not Mapped"))</f>
        <v/>
      </c>
      <c r="P1076" s="36">
        <f>IF($B1076="","",IFERROR(VLOOKUP($B1076,Mapping!$A:$C,3,0),"Not Mapped"))</f>
        <v/>
      </c>
      <c r="Q1076" s="36">
        <f>IF($B1076="","",IFERROR(VLOOKUP($O1076,Leaders!$A:$B,2,0),"Not Mapped"))</f>
        <v/>
      </c>
      <c r="R1076" s="36">
        <f>IF($B1076="","",IF(COUNTIF(Exclusions!$A:$A,$B1076)&gt;0,"Yes","No"))</f>
        <v/>
      </c>
      <c r="S1076" s="38">
        <f>IF($B1076="","",MIN(1,DAY($A1076)/IF($N1076="Superstore",Settings!$B$5,Settings!$B$4)))</f>
        <v/>
      </c>
      <c r="T1076" s="38">
        <f>IF(OR($B1076="",$G1076="",$S1076=0),"",$G1076/$S1076)</f>
        <v/>
      </c>
      <c r="U1076" s="36">
        <f>IF($T1076="","",IF($T1076&lt;Settings!$B$8,"Critical",IF($T1076&lt;Settings!$B$9,"Semi Critical","Non Critical")))</f>
        <v/>
      </c>
      <c r="V1076" s="28" t="n"/>
      <c r="Z1076">
        <f>IF($B1076="","",IFERROR(VLOOKUP($B1076,'Plan HC for CCA'!$A:$B,2,0),""))</f>
        <v/>
      </c>
      <c r="AA1076">
        <f>IF(OR($B1076="",$Z1076=""),"",IF(N($M1076)&lt;$Z1076,"Delta","No Delta"))</f>
        <v/>
      </c>
      <c r="AB1076">
        <f>IF(OR($B1076="",$Z1076=""),"",MAX(0,$Z1076-N($M1076)))</f>
        <v/>
      </c>
      <c r="AC1076" s="46">
        <f>IF($B1076="","",IFERROR(INDEX('CCA Util %'!$H:$H,MATCH($B1076,'CCA Util %'!$E:$E,0)),""))</f>
        <v/>
      </c>
      <c r="AD1076">
        <f>IF($B1076="","",IFERROR(INDEX('CCA Util %'!$G:$G,MATCH($B1076,'CCA Util %'!$E:$E,0)),""))</f>
        <v/>
      </c>
      <c r="AE1076">
        <f>IF(OR($B1076="",$U1076=""),"",$U1076&amp;" &amp; "&amp;IF(OR($AD1076="",$AD1076=0),"Util NA",$AD1076&amp;" Util"))</f>
        <v/>
      </c>
    </row>
    <row r="1077" ht="15.75" customHeight="1" s="42">
      <c r="A1077" s="41" t="n"/>
      <c r="G1077" s="38" t="n"/>
      <c r="H1077" s="38" t="n"/>
      <c r="I1077" s="38" t="n"/>
      <c r="J1077" s="38" t="n"/>
      <c r="K1077" s="38" t="n"/>
      <c r="L1077" s="38" t="n"/>
      <c r="N1077" s="36">
        <f>IF($B1077="","",IF($C1077="SUPERSTORE","Superstore","DH"))</f>
        <v/>
      </c>
      <c r="O1077" s="36">
        <f>IF($B1077="","",IFERROR(VLOOKUP($B1077,Mapping!$A:$C,2,0),"Not Mapped"))</f>
        <v/>
      </c>
      <c r="P1077" s="36">
        <f>IF($B1077="","",IFERROR(VLOOKUP($B1077,Mapping!$A:$C,3,0),"Not Mapped"))</f>
        <v/>
      </c>
      <c r="Q1077" s="36">
        <f>IF($B1077="","",IFERROR(VLOOKUP($O1077,Leaders!$A:$B,2,0),"Not Mapped"))</f>
        <v/>
      </c>
      <c r="R1077" s="36">
        <f>IF($B1077="","",IF(COUNTIF(Exclusions!$A:$A,$B1077)&gt;0,"Yes","No"))</f>
        <v/>
      </c>
      <c r="S1077" s="38">
        <f>IF($B1077="","",MIN(1,DAY($A1077)/IF($N1077="Superstore",Settings!$B$5,Settings!$B$4)))</f>
        <v/>
      </c>
      <c r="T1077" s="38">
        <f>IF(OR($B1077="",$G1077="",$S1077=0),"",$G1077/$S1077)</f>
        <v/>
      </c>
      <c r="U1077" s="36">
        <f>IF($T1077="","",IF($T1077&lt;Settings!$B$8,"Critical",IF($T1077&lt;Settings!$B$9,"Semi Critical","Non Critical")))</f>
        <v/>
      </c>
      <c r="V1077" s="28" t="n"/>
      <c r="Z1077">
        <f>IF($B1077="","",IFERROR(VLOOKUP($B1077,'Plan HC for CCA'!$A:$B,2,0),""))</f>
        <v/>
      </c>
      <c r="AA1077">
        <f>IF(OR($B1077="",$Z1077=""),"",IF(N($M1077)&lt;$Z1077,"Delta","No Delta"))</f>
        <v/>
      </c>
      <c r="AB1077">
        <f>IF(OR($B1077="",$Z1077=""),"",MAX(0,$Z1077-N($M1077)))</f>
        <v/>
      </c>
      <c r="AC1077" s="46">
        <f>IF($B1077="","",IFERROR(INDEX('CCA Util %'!$H:$H,MATCH($B1077,'CCA Util %'!$E:$E,0)),""))</f>
        <v/>
      </c>
      <c r="AD1077">
        <f>IF($B1077="","",IFERROR(INDEX('CCA Util %'!$G:$G,MATCH($B1077,'CCA Util %'!$E:$E,0)),""))</f>
        <v/>
      </c>
      <c r="AE1077">
        <f>IF(OR($B1077="",$U1077=""),"",$U1077&amp;" &amp; "&amp;IF(OR($AD1077="",$AD1077=0),"Util NA",$AD1077&amp;" Util"))</f>
        <v/>
      </c>
    </row>
    <row r="1078" ht="15.75" customHeight="1" s="42">
      <c r="A1078" s="41" t="n"/>
      <c r="G1078" s="38" t="n"/>
      <c r="H1078" s="38" t="n"/>
      <c r="I1078" s="38" t="n"/>
      <c r="J1078" s="38" t="n"/>
      <c r="K1078" s="38" t="n"/>
      <c r="L1078" s="38" t="n"/>
      <c r="N1078" s="36">
        <f>IF($B1078="","",IF($C1078="SUPERSTORE","Superstore","DH"))</f>
        <v/>
      </c>
      <c r="O1078" s="36">
        <f>IF($B1078="","",IFERROR(VLOOKUP($B1078,Mapping!$A:$C,2,0),"Not Mapped"))</f>
        <v/>
      </c>
      <c r="P1078" s="36">
        <f>IF($B1078="","",IFERROR(VLOOKUP($B1078,Mapping!$A:$C,3,0),"Not Mapped"))</f>
        <v/>
      </c>
      <c r="Q1078" s="36">
        <f>IF($B1078="","",IFERROR(VLOOKUP($O1078,Leaders!$A:$B,2,0),"Not Mapped"))</f>
        <v/>
      </c>
      <c r="R1078" s="36">
        <f>IF($B1078="","",IF(COUNTIF(Exclusions!$A:$A,$B1078)&gt;0,"Yes","No"))</f>
        <v/>
      </c>
      <c r="S1078" s="38">
        <f>IF($B1078="","",MIN(1,DAY($A1078)/IF($N1078="Superstore",Settings!$B$5,Settings!$B$4)))</f>
        <v/>
      </c>
      <c r="T1078" s="38">
        <f>IF(OR($B1078="",$G1078="",$S1078=0),"",$G1078/$S1078)</f>
        <v/>
      </c>
      <c r="U1078" s="36">
        <f>IF($T1078="","",IF($T1078&lt;Settings!$B$8,"Critical",IF($T1078&lt;Settings!$B$9,"Semi Critical","Non Critical")))</f>
        <v/>
      </c>
      <c r="V1078" s="28" t="n"/>
      <c r="Z1078">
        <f>IF($B1078="","",IFERROR(VLOOKUP($B1078,'Plan HC for CCA'!$A:$B,2,0),""))</f>
        <v/>
      </c>
      <c r="AA1078">
        <f>IF(OR($B1078="",$Z1078=""),"",IF(N($M1078)&lt;$Z1078,"Delta","No Delta"))</f>
        <v/>
      </c>
      <c r="AB1078">
        <f>IF(OR($B1078="",$Z1078=""),"",MAX(0,$Z1078-N($M1078)))</f>
        <v/>
      </c>
      <c r="AC1078" s="46">
        <f>IF($B1078="","",IFERROR(INDEX('CCA Util %'!$H:$H,MATCH($B1078,'CCA Util %'!$E:$E,0)),""))</f>
        <v/>
      </c>
      <c r="AD1078">
        <f>IF($B1078="","",IFERROR(INDEX('CCA Util %'!$G:$G,MATCH($B1078,'CCA Util %'!$E:$E,0)),""))</f>
        <v/>
      </c>
      <c r="AE1078">
        <f>IF(OR($B1078="",$U1078=""),"",$U1078&amp;" &amp; "&amp;IF(OR($AD1078="",$AD1078=0),"Util NA",$AD1078&amp;" Util"))</f>
        <v/>
      </c>
    </row>
    <row r="1079" ht="15.75" customHeight="1" s="42">
      <c r="A1079" s="41" t="n"/>
      <c r="G1079" s="38" t="n"/>
      <c r="H1079" s="38" t="n"/>
      <c r="I1079" s="38" t="n"/>
      <c r="J1079" s="38" t="n"/>
      <c r="K1079" s="38" t="n"/>
      <c r="L1079" s="38" t="n"/>
      <c r="N1079" s="36">
        <f>IF($B1079="","",IF($C1079="SUPERSTORE","Superstore","DH"))</f>
        <v/>
      </c>
      <c r="O1079" s="36">
        <f>IF($B1079="","",IFERROR(VLOOKUP($B1079,Mapping!$A:$C,2,0),"Not Mapped"))</f>
        <v/>
      </c>
      <c r="P1079" s="36">
        <f>IF($B1079="","",IFERROR(VLOOKUP($B1079,Mapping!$A:$C,3,0),"Not Mapped"))</f>
        <v/>
      </c>
      <c r="Q1079" s="36">
        <f>IF($B1079="","",IFERROR(VLOOKUP($O1079,Leaders!$A:$B,2,0),"Not Mapped"))</f>
        <v/>
      </c>
      <c r="R1079" s="36">
        <f>IF($B1079="","",IF(COUNTIF(Exclusions!$A:$A,$B1079)&gt;0,"Yes","No"))</f>
        <v/>
      </c>
      <c r="S1079" s="38">
        <f>IF($B1079="","",MIN(1,DAY($A1079)/IF($N1079="Superstore",Settings!$B$5,Settings!$B$4)))</f>
        <v/>
      </c>
      <c r="T1079" s="38">
        <f>IF(OR($B1079="",$G1079="",$S1079=0),"",$G1079/$S1079)</f>
        <v/>
      </c>
      <c r="U1079" s="36">
        <f>IF($T1079="","",IF($T1079&lt;Settings!$B$8,"Critical",IF($T1079&lt;Settings!$B$9,"Semi Critical","Non Critical")))</f>
        <v/>
      </c>
      <c r="V1079" s="28" t="n"/>
      <c r="Z1079">
        <f>IF($B1079="","",IFERROR(VLOOKUP($B1079,'Plan HC for CCA'!$A:$B,2,0),""))</f>
        <v/>
      </c>
      <c r="AA1079">
        <f>IF(OR($B1079="",$Z1079=""),"",IF(N($M1079)&lt;$Z1079,"Delta","No Delta"))</f>
        <v/>
      </c>
      <c r="AB1079">
        <f>IF(OR($B1079="",$Z1079=""),"",MAX(0,$Z1079-N($M1079)))</f>
        <v/>
      </c>
      <c r="AC1079" s="46">
        <f>IF($B1079="","",IFERROR(INDEX('CCA Util %'!$H:$H,MATCH($B1079,'CCA Util %'!$E:$E,0)),""))</f>
        <v/>
      </c>
      <c r="AD1079">
        <f>IF($B1079="","",IFERROR(INDEX('CCA Util %'!$G:$G,MATCH($B1079,'CCA Util %'!$E:$E,0)),""))</f>
        <v/>
      </c>
      <c r="AE1079">
        <f>IF(OR($B1079="",$U1079=""),"",$U1079&amp;" &amp; "&amp;IF(OR($AD1079="",$AD1079=0),"Util NA",$AD1079&amp;" Util"))</f>
        <v/>
      </c>
    </row>
    <row r="1080" ht="15.75" customHeight="1" s="42">
      <c r="A1080" s="41" t="n"/>
      <c r="G1080" s="38" t="n"/>
      <c r="H1080" s="38" t="n"/>
      <c r="I1080" s="38" t="n"/>
      <c r="J1080" s="38" t="n"/>
      <c r="K1080" s="38" t="n"/>
      <c r="L1080" s="38" t="n"/>
      <c r="N1080" s="36">
        <f>IF($B1080="","",IF($C1080="SUPERSTORE","Superstore","DH"))</f>
        <v/>
      </c>
      <c r="O1080" s="36">
        <f>IF($B1080="","",IFERROR(VLOOKUP($B1080,Mapping!$A:$C,2,0),"Not Mapped"))</f>
        <v/>
      </c>
      <c r="P1080" s="36">
        <f>IF($B1080="","",IFERROR(VLOOKUP($B1080,Mapping!$A:$C,3,0),"Not Mapped"))</f>
        <v/>
      </c>
      <c r="Q1080" s="36">
        <f>IF($B1080="","",IFERROR(VLOOKUP($O1080,Leaders!$A:$B,2,0),"Not Mapped"))</f>
        <v/>
      </c>
      <c r="R1080" s="36">
        <f>IF($B1080="","",IF(COUNTIF(Exclusions!$A:$A,$B1080)&gt;0,"Yes","No"))</f>
        <v/>
      </c>
      <c r="S1080" s="38">
        <f>IF($B1080="","",MIN(1,DAY($A1080)/IF($N1080="Superstore",Settings!$B$5,Settings!$B$4)))</f>
        <v/>
      </c>
      <c r="T1080" s="38">
        <f>IF(OR($B1080="",$G1080="",$S1080=0),"",$G1080/$S1080)</f>
        <v/>
      </c>
      <c r="U1080" s="36">
        <f>IF($T1080="","",IF($T1080&lt;Settings!$B$8,"Critical",IF($T1080&lt;Settings!$B$9,"Semi Critical","Non Critical")))</f>
        <v/>
      </c>
      <c r="V1080" s="28" t="n"/>
      <c r="Z1080">
        <f>IF($B1080="","",IFERROR(VLOOKUP($B1080,'Plan HC for CCA'!$A:$B,2,0),""))</f>
        <v/>
      </c>
      <c r="AA1080">
        <f>IF(OR($B1080="",$Z1080=""),"",IF(N($M1080)&lt;$Z1080,"Delta","No Delta"))</f>
        <v/>
      </c>
      <c r="AB1080">
        <f>IF(OR($B1080="",$Z1080=""),"",MAX(0,$Z1080-N($M1080)))</f>
        <v/>
      </c>
      <c r="AC1080" s="46">
        <f>IF($B1080="","",IFERROR(INDEX('CCA Util %'!$H:$H,MATCH($B1080,'CCA Util %'!$E:$E,0)),""))</f>
        <v/>
      </c>
      <c r="AD1080">
        <f>IF($B1080="","",IFERROR(INDEX('CCA Util %'!$G:$G,MATCH($B1080,'CCA Util %'!$E:$E,0)),""))</f>
        <v/>
      </c>
      <c r="AE1080">
        <f>IF(OR($B1080="",$U1080=""),"",$U1080&amp;" &amp; "&amp;IF(OR($AD1080="",$AD1080=0),"Util NA",$AD1080&amp;" Util"))</f>
        <v/>
      </c>
    </row>
    <row r="1081" ht="15.75" customHeight="1" s="42">
      <c r="A1081" s="41" t="n"/>
      <c r="G1081" s="38" t="n"/>
      <c r="H1081" s="38" t="n"/>
      <c r="I1081" s="38" t="n"/>
      <c r="J1081" s="38" t="n"/>
      <c r="K1081" s="38" t="n"/>
      <c r="L1081" s="38" t="n"/>
      <c r="N1081" s="36">
        <f>IF($B1081="","",IF($C1081="SUPERSTORE","Superstore","DH"))</f>
        <v/>
      </c>
      <c r="O1081" s="36">
        <f>IF($B1081="","",IFERROR(VLOOKUP($B1081,Mapping!$A:$C,2,0),"Not Mapped"))</f>
        <v/>
      </c>
      <c r="P1081" s="36">
        <f>IF($B1081="","",IFERROR(VLOOKUP($B1081,Mapping!$A:$C,3,0),"Not Mapped"))</f>
        <v/>
      </c>
      <c r="Q1081" s="36">
        <f>IF($B1081="","",IFERROR(VLOOKUP($O1081,Leaders!$A:$B,2,0),"Not Mapped"))</f>
        <v/>
      </c>
      <c r="R1081" s="36">
        <f>IF($B1081="","",IF(COUNTIF(Exclusions!$A:$A,$B1081)&gt;0,"Yes","No"))</f>
        <v/>
      </c>
      <c r="S1081" s="38">
        <f>IF($B1081="","",MIN(1,DAY($A1081)/IF($N1081="Superstore",Settings!$B$5,Settings!$B$4)))</f>
        <v/>
      </c>
      <c r="T1081" s="38">
        <f>IF(OR($B1081="",$G1081="",$S1081=0),"",$G1081/$S1081)</f>
        <v/>
      </c>
      <c r="U1081" s="36">
        <f>IF($T1081="","",IF($T1081&lt;Settings!$B$8,"Critical",IF($T1081&lt;Settings!$B$9,"Semi Critical","Non Critical")))</f>
        <v/>
      </c>
      <c r="V1081" s="28" t="n"/>
      <c r="Z1081">
        <f>IF($B1081="","",IFERROR(VLOOKUP($B1081,'Plan HC for CCA'!$A:$B,2,0),""))</f>
        <v/>
      </c>
      <c r="AA1081">
        <f>IF(OR($B1081="",$Z1081=""),"",IF(N($M1081)&lt;$Z1081,"Delta","No Delta"))</f>
        <v/>
      </c>
      <c r="AB1081">
        <f>IF(OR($B1081="",$Z1081=""),"",MAX(0,$Z1081-N($M1081)))</f>
        <v/>
      </c>
      <c r="AC1081" s="46">
        <f>IF($B1081="","",IFERROR(INDEX('CCA Util %'!$H:$H,MATCH($B1081,'CCA Util %'!$E:$E,0)),""))</f>
        <v/>
      </c>
      <c r="AD1081">
        <f>IF($B1081="","",IFERROR(INDEX('CCA Util %'!$G:$G,MATCH($B1081,'CCA Util %'!$E:$E,0)),""))</f>
        <v/>
      </c>
      <c r="AE1081">
        <f>IF(OR($B1081="",$U1081=""),"",$U1081&amp;" &amp; "&amp;IF(OR($AD1081="",$AD1081=0),"Util NA",$AD1081&amp;" Util"))</f>
        <v/>
      </c>
    </row>
    <row r="1082" ht="15.75" customHeight="1" s="42">
      <c r="A1082" s="41" t="n"/>
      <c r="G1082" s="38" t="n"/>
      <c r="H1082" s="38" t="n"/>
      <c r="I1082" s="38" t="n"/>
      <c r="J1082" s="38" t="n"/>
      <c r="K1082" s="38" t="n"/>
      <c r="L1082" s="38" t="n"/>
      <c r="N1082" s="36">
        <f>IF($B1082="","",IF($C1082="SUPERSTORE","Superstore","DH"))</f>
        <v/>
      </c>
      <c r="O1082" s="36">
        <f>IF($B1082="","",IFERROR(VLOOKUP($B1082,Mapping!$A:$C,2,0),"Not Mapped"))</f>
        <v/>
      </c>
      <c r="P1082" s="36">
        <f>IF($B1082="","",IFERROR(VLOOKUP($B1082,Mapping!$A:$C,3,0),"Not Mapped"))</f>
        <v/>
      </c>
      <c r="Q1082" s="36">
        <f>IF($B1082="","",IFERROR(VLOOKUP($O1082,Leaders!$A:$B,2,0),"Not Mapped"))</f>
        <v/>
      </c>
      <c r="R1082" s="36">
        <f>IF($B1082="","",IF(COUNTIF(Exclusions!$A:$A,$B1082)&gt;0,"Yes","No"))</f>
        <v/>
      </c>
      <c r="S1082" s="38">
        <f>IF($B1082="","",MIN(1,DAY($A1082)/IF($N1082="Superstore",Settings!$B$5,Settings!$B$4)))</f>
        <v/>
      </c>
      <c r="T1082" s="38">
        <f>IF(OR($B1082="",$G1082="",$S1082=0),"",$G1082/$S1082)</f>
        <v/>
      </c>
      <c r="U1082" s="36">
        <f>IF($T1082="","",IF($T1082&lt;Settings!$B$8,"Critical",IF($T1082&lt;Settings!$B$9,"Semi Critical","Non Critical")))</f>
        <v/>
      </c>
      <c r="V1082" s="28" t="n"/>
      <c r="Z1082">
        <f>IF($B1082="","",IFERROR(VLOOKUP($B1082,'Plan HC for CCA'!$A:$B,2,0),""))</f>
        <v/>
      </c>
      <c r="AA1082">
        <f>IF(OR($B1082="",$Z1082=""),"",IF(N($M1082)&lt;$Z1082,"Delta","No Delta"))</f>
        <v/>
      </c>
      <c r="AB1082">
        <f>IF(OR($B1082="",$Z1082=""),"",MAX(0,$Z1082-N($M1082)))</f>
        <v/>
      </c>
      <c r="AC1082" s="46">
        <f>IF($B1082="","",IFERROR(INDEX('CCA Util %'!$H:$H,MATCH($B1082,'CCA Util %'!$E:$E,0)),""))</f>
        <v/>
      </c>
      <c r="AD1082">
        <f>IF($B1082="","",IFERROR(INDEX('CCA Util %'!$G:$G,MATCH($B1082,'CCA Util %'!$E:$E,0)),""))</f>
        <v/>
      </c>
      <c r="AE1082">
        <f>IF(OR($B1082="",$U1082=""),"",$U1082&amp;" &amp; "&amp;IF(OR($AD1082="",$AD1082=0),"Util NA",$AD1082&amp;" Util"))</f>
        <v/>
      </c>
    </row>
    <row r="1083" ht="15.75" customHeight="1" s="42">
      <c r="A1083" s="41" t="n"/>
      <c r="G1083" s="38" t="n"/>
      <c r="H1083" s="38" t="n"/>
      <c r="I1083" s="38" t="n"/>
      <c r="J1083" s="38" t="n"/>
      <c r="K1083" s="38" t="n"/>
      <c r="L1083" s="38" t="n"/>
      <c r="N1083" s="36">
        <f>IF($B1083="","",IF($C1083="SUPERSTORE","Superstore","DH"))</f>
        <v/>
      </c>
      <c r="O1083" s="36">
        <f>IF($B1083="","",IFERROR(VLOOKUP($B1083,Mapping!$A:$C,2,0),"Not Mapped"))</f>
        <v/>
      </c>
      <c r="P1083" s="36">
        <f>IF($B1083="","",IFERROR(VLOOKUP($B1083,Mapping!$A:$C,3,0),"Not Mapped"))</f>
        <v/>
      </c>
      <c r="Q1083" s="36">
        <f>IF($B1083="","",IFERROR(VLOOKUP($O1083,Leaders!$A:$B,2,0),"Not Mapped"))</f>
        <v/>
      </c>
      <c r="R1083" s="36">
        <f>IF($B1083="","",IF(COUNTIF(Exclusions!$A:$A,$B1083)&gt;0,"Yes","No"))</f>
        <v/>
      </c>
      <c r="S1083" s="38">
        <f>IF($B1083="","",MIN(1,DAY($A1083)/IF($N1083="Superstore",Settings!$B$5,Settings!$B$4)))</f>
        <v/>
      </c>
      <c r="T1083" s="38">
        <f>IF(OR($B1083="",$G1083="",$S1083=0),"",$G1083/$S1083)</f>
        <v/>
      </c>
      <c r="U1083" s="36">
        <f>IF($T1083="","",IF($T1083&lt;Settings!$B$8,"Critical",IF($T1083&lt;Settings!$B$9,"Semi Critical","Non Critical")))</f>
        <v/>
      </c>
      <c r="V1083" s="28" t="n"/>
      <c r="Z1083">
        <f>IF($B1083="","",IFERROR(VLOOKUP($B1083,'Plan HC for CCA'!$A:$B,2,0),""))</f>
        <v/>
      </c>
      <c r="AA1083">
        <f>IF(OR($B1083="",$Z1083=""),"",IF(N($M1083)&lt;$Z1083,"Delta","No Delta"))</f>
        <v/>
      </c>
      <c r="AB1083">
        <f>IF(OR($B1083="",$Z1083=""),"",MAX(0,$Z1083-N($M1083)))</f>
        <v/>
      </c>
      <c r="AC1083" s="46">
        <f>IF($B1083="","",IFERROR(INDEX('CCA Util %'!$H:$H,MATCH($B1083,'CCA Util %'!$E:$E,0)),""))</f>
        <v/>
      </c>
      <c r="AD1083">
        <f>IF($B1083="","",IFERROR(INDEX('CCA Util %'!$G:$G,MATCH($B1083,'CCA Util %'!$E:$E,0)),""))</f>
        <v/>
      </c>
      <c r="AE1083">
        <f>IF(OR($B1083="",$U1083=""),"",$U1083&amp;" &amp; "&amp;IF(OR($AD1083="",$AD1083=0),"Util NA",$AD1083&amp;" Util"))</f>
        <v/>
      </c>
    </row>
    <row r="1084" ht="15.75" customHeight="1" s="42">
      <c r="A1084" s="41" t="n"/>
      <c r="G1084" s="38" t="n"/>
      <c r="H1084" s="38" t="n"/>
      <c r="I1084" s="38" t="n"/>
      <c r="J1084" s="38" t="n"/>
      <c r="K1084" s="38" t="n"/>
      <c r="L1084" s="38" t="n"/>
      <c r="N1084" s="36">
        <f>IF($B1084="","",IF($C1084="SUPERSTORE","Superstore","DH"))</f>
        <v/>
      </c>
      <c r="O1084" s="36">
        <f>IF($B1084="","",IFERROR(VLOOKUP($B1084,Mapping!$A:$C,2,0),"Not Mapped"))</f>
        <v/>
      </c>
      <c r="P1084" s="36">
        <f>IF($B1084="","",IFERROR(VLOOKUP($B1084,Mapping!$A:$C,3,0),"Not Mapped"))</f>
        <v/>
      </c>
      <c r="Q1084" s="36">
        <f>IF($B1084="","",IFERROR(VLOOKUP($O1084,Leaders!$A:$B,2,0),"Not Mapped"))</f>
        <v/>
      </c>
      <c r="R1084" s="36">
        <f>IF($B1084="","",IF(COUNTIF(Exclusions!$A:$A,$B1084)&gt;0,"Yes","No"))</f>
        <v/>
      </c>
      <c r="S1084" s="38">
        <f>IF($B1084="","",MIN(1,DAY($A1084)/IF($N1084="Superstore",Settings!$B$5,Settings!$B$4)))</f>
        <v/>
      </c>
      <c r="T1084" s="38">
        <f>IF(OR($B1084="",$G1084="",$S1084=0),"",$G1084/$S1084)</f>
        <v/>
      </c>
      <c r="U1084" s="36">
        <f>IF($T1084="","",IF($T1084&lt;Settings!$B$8,"Critical",IF($T1084&lt;Settings!$B$9,"Semi Critical","Non Critical")))</f>
        <v/>
      </c>
      <c r="V1084" s="28" t="n"/>
      <c r="Z1084">
        <f>IF($B1084="","",IFERROR(VLOOKUP($B1084,'Plan HC for CCA'!$A:$B,2,0),""))</f>
        <v/>
      </c>
      <c r="AA1084">
        <f>IF(OR($B1084="",$Z1084=""),"",IF(N($M1084)&lt;$Z1084,"Delta","No Delta"))</f>
        <v/>
      </c>
      <c r="AB1084">
        <f>IF(OR($B1084="",$Z1084=""),"",MAX(0,$Z1084-N($M1084)))</f>
        <v/>
      </c>
      <c r="AC1084" s="46">
        <f>IF($B1084="","",IFERROR(INDEX('CCA Util %'!$H:$H,MATCH($B1084,'CCA Util %'!$E:$E,0)),""))</f>
        <v/>
      </c>
      <c r="AD1084">
        <f>IF($B1084="","",IFERROR(INDEX('CCA Util %'!$G:$G,MATCH($B1084,'CCA Util %'!$E:$E,0)),""))</f>
        <v/>
      </c>
      <c r="AE1084">
        <f>IF(OR($B1084="",$U1084=""),"",$U1084&amp;" &amp; "&amp;IF(OR($AD1084="",$AD1084=0),"Util NA",$AD1084&amp;" Util"))</f>
        <v/>
      </c>
    </row>
    <row r="1085" ht="15.75" customHeight="1" s="42">
      <c r="A1085" s="41" t="n"/>
      <c r="G1085" s="38" t="n"/>
      <c r="H1085" s="38" t="n"/>
      <c r="I1085" s="38" t="n"/>
      <c r="J1085" s="38" t="n"/>
      <c r="K1085" s="38" t="n"/>
      <c r="L1085" s="38" t="n"/>
      <c r="N1085" s="36">
        <f>IF($B1085="","",IF($C1085="SUPERSTORE","Superstore","DH"))</f>
        <v/>
      </c>
      <c r="O1085" s="36">
        <f>IF($B1085="","",IFERROR(VLOOKUP($B1085,Mapping!$A:$C,2,0),"Not Mapped"))</f>
        <v/>
      </c>
      <c r="P1085" s="36">
        <f>IF($B1085="","",IFERROR(VLOOKUP($B1085,Mapping!$A:$C,3,0),"Not Mapped"))</f>
        <v/>
      </c>
      <c r="Q1085" s="36">
        <f>IF($B1085="","",IFERROR(VLOOKUP($O1085,Leaders!$A:$B,2,0),"Not Mapped"))</f>
        <v/>
      </c>
      <c r="R1085" s="36">
        <f>IF($B1085="","",IF(COUNTIF(Exclusions!$A:$A,$B1085)&gt;0,"Yes","No"))</f>
        <v/>
      </c>
      <c r="S1085" s="38">
        <f>IF($B1085="","",MIN(1,DAY($A1085)/IF($N1085="Superstore",Settings!$B$5,Settings!$B$4)))</f>
        <v/>
      </c>
      <c r="T1085" s="38">
        <f>IF(OR($B1085="",$G1085="",$S1085=0),"",$G1085/$S1085)</f>
        <v/>
      </c>
      <c r="U1085" s="36">
        <f>IF($T1085="","",IF($T1085&lt;Settings!$B$8,"Critical",IF($T1085&lt;Settings!$B$9,"Semi Critical","Non Critical")))</f>
        <v/>
      </c>
      <c r="V1085" s="28" t="n"/>
      <c r="Z1085">
        <f>IF($B1085="","",IFERROR(VLOOKUP($B1085,'Plan HC for CCA'!$A:$B,2,0),""))</f>
        <v/>
      </c>
      <c r="AA1085">
        <f>IF(OR($B1085="",$Z1085=""),"",IF(N($M1085)&lt;$Z1085,"Delta","No Delta"))</f>
        <v/>
      </c>
      <c r="AB1085">
        <f>IF(OR($B1085="",$Z1085=""),"",MAX(0,$Z1085-N($M1085)))</f>
        <v/>
      </c>
      <c r="AC1085" s="46">
        <f>IF($B1085="","",IFERROR(INDEX('CCA Util %'!$H:$H,MATCH($B1085,'CCA Util %'!$E:$E,0)),""))</f>
        <v/>
      </c>
      <c r="AD1085">
        <f>IF($B1085="","",IFERROR(INDEX('CCA Util %'!$G:$G,MATCH($B1085,'CCA Util %'!$E:$E,0)),""))</f>
        <v/>
      </c>
      <c r="AE1085">
        <f>IF(OR($B1085="",$U1085=""),"",$U1085&amp;" &amp; "&amp;IF(OR($AD1085="",$AD1085=0),"Util NA",$AD1085&amp;" Util"))</f>
        <v/>
      </c>
    </row>
    <row r="1086" ht="15.75" customHeight="1" s="42">
      <c r="A1086" s="41" t="n"/>
      <c r="G1086" s="38" t="n"/>
      <c r="H1086" s="38" t="n"/>
      <c r="I1086" s="38" t="n"/>
      <c r="J1086" s="38" t="n"/>
      <c r="K1086" s="38" t="n"/>
      <c r="L1086" s="38" t="n"/>
      <c r="N1086" s="36">
        <f>IF($B1086="","",IF($C1086="SUPERSTORE","Superstore","DH"))</f>
        <v/>
      </c>
      <c r="O1086" s="36">
        <f>IF($B1086="","",IFERROR(VLOOKUP($B1086,Mapping!$A:$C,2,0),"Not Mapped"))</f>
        <v/>
      </c>
      <c r="P1086" s="36">
        <f>IF($B1086="","",IFERROR(VLOOKUP($B1086,Mapping!$A:$C,3,0),"Not Mapped"))</f>
        <v/>
      </c>
      <c r="Q1086" s="36">
        <f>IF($B1086="","",IFERROR(VLOOKUP($O1086,Leaders!$A:$B,2,0),"Not Mapped"))</f>
        <v/>
      </c>
      <c r="R1086" s="36">
        <f>IF($B1086="","",IF(COUNTIF(Exclusions!$A:$A,$B1086)&gt;0,"Yes","No"))</f>
        <v/>
      </c>
      <c r="S1086" s="38">
        <f>IF($B1086="","",MIN(1,DAY($A1086)/IF($N1086="Superstore",Settings!$B$5,Settings!$B$4)))</f>
        <v/>
      </c>
      <c r="T1086" s="38">
        <f>IF(OR($B1086="",$G1086="",$S1086=0),"",$G1086/$S1086)</f>
        <v/>
      </c>
      <c r="U1086" s="36">
        <f>IF($T1086="","",IF($T1086&lt;Settings!$B$8,"Critical",IF($T1086&lt;Settings!$B$9,"Semi Critical","Non Critical")))</f>
        <v/>
      </c>
      <c r="V1086" s="28" t="n"/>
      <c r="Z1086">
        <f>IF($B1086="","",IFERROR(VLOOKUP($B1086,'Plan HC for CCA'!$A:$B,2,0),""))</f>
        <v/>
      </c>
      <c r="AA1086">
        <f>IF(OR($B1086="",$Z1086=""),"",IF(N($M1086)&lt;$Z1086,"Delta","No Delta"))</f>
        <v/>
      </c>
      <c r="AB1086">
        <f>IF(OR($B1086="",$Z1086=""),"",MAX(0,$Z1086-N($M1086)))</f>
        <v/>
      </c>
      <c r="AC1086" s="46">
        <f>IF($B1086="","",IFERROR(INDEX('CCA Util %'!$H:$H,MATCH($B1086,'CCA Util %'!$E:$E,0)),""))</f>
        <v/>
      </c>
      <c r="AD1086">
        <f>IF($B1086="","",IFERROR(INDEX('CCA Util %'!$G:$G,MATCH($B1086,'CCA Util %'!$E:$E,0)),""))</f>
        <v/>
      </c>
      <c r="AE1086">
        <f>IF(OR($B1086="",$U1086=""),"",$U1086&amp;" &amp; "&amp;IF(OR($AD1086="",$AD1086=0),"Util NA",$AD1086&amp;" Util"))</f>
        <v/>
      </c>
    </row>
    <row r="1087" ht="15.75" customHeight="1" s="42">
      <c r="A1087" s="41" t="n"/>
      <c r="G1087" s="38" t="n"/>
      <c r="H1087" s="38" t="n"/>
      <c r="I1087" s="38" t="n"/>
      <c r="J1087" s="38" t="n"/>
      <c r="K1087" s="38" t="n"/>
      <c r="L1087" s="38" t="n"/>
      <c r="N1087" s="36">
        <f>IF($B1087="","",IF($C1087="SUPERSTORE","Superstore","DH"))</f>
        <v/>
      </c>
      <c r="O1087" s="36">
        <f>IF($B1087="","",IFERROR(VLOOKUP($B1087,Mapping!$A:$C,2,0),"Not Mapped"))</f>
        <v/>
      </c>
      <c r="P1087" s="36">
        <f>IF($B1087="","",IFERROR(VLOOKUP($B1087,Mapping!$A:$C,3,0),"Not Mapped"))</f>
        <v/>
      </c>
      <c r="Q1087" s="36">
        <f>IF($B1087="","",IFERROR(VLOOKUP($O1087,Leaders!$A:$B,2,0),"Not Mapped"))</f>
        <v/>
      </c>
      <c r="R1087" s="36">
        <f>IF($B1087="","",IF(COUNTIF(Exclusions!$A:$A,$B1087)&gt;0,"Yes","No"))</f>
        <v/>
      </c>
      <c r="S1087" s="38">
        <f>IF($B1087="","",MIN(1,DAY($A1087)/IF($N1087="Superstore",Settings!$B$5,Settings!$B$4)))</f>
        <v/>
      </c>
      <c r="T1087" s="38">
        <f>IF(OR($B1087="",$G1087="",$S1087=0),"",$G1087/$S1087)</f>
        <v/>
      </c>
      <c r="U1087" s="36">
        <f>IF($T1087="","",IF($T1087&lt;Settings!$B$8,"Critical",IF($T1087&lt;Settings!$B$9,"Semi Critical","Non Critical")))</f>
        <v/>
      </c>
      <c r="V1087" s="28" t="n"/>
      <c r="Z1087">
        <f>IF($B1087="","",IFERROR(VLOOKUP($B1087,'Plan HC for CCA'!$A:$B,2,0),""))</f>
        <v/>
      </c>
      <c r="AA1087">
        <f>IF(OR($B1087="",$Z1087=""),"",IF(N($M1087)&lt;$Z1087,"Delta","No Delta"))</f>
        <v/>
      </c>
      <c r="AB1087">
        <f>IF(OR($B1087="",$Z1087=""),"",MAX(0,$Z1087-N($M1087)))</f>
        <v/>
      </c>
      <c r="AC1087" s="46">
        <f>IF($B1087="","",IFERROR(INDEX('CCA Util %'!$H:$H,MATCH($B1087,'CCA Util %'!$E:$E,0)),""))</f>
        <v/>
      </c>
      <c r="AD1087">
        <f>IF($B1087="","",IFERROR(INDEX('CCA Util %'!$G:$G,MATCH($B1087,'CCA Util %'!$E:$E,0)),""))</f>
        <v/>
      </c>
      <c r="AE1087">
        <f>IF(OR($B1087="",$U1087=""),"",$U1087&amp;" &amp; "&amp;IF(OR($AD1087="",$AD1087=0),"Util NA",$AD1087&amp;" Util"))</f>
        <v/>
      </c>
    </row>
    <row r="1088" ht="15.75" customHeight="1" s="42">
      <c r="A1088" s="41" t="n"/>
      <c r="G1088" s="38" t="n"/>
      <c r="H1088" s="38" t="n"/>
      <c r="I1088" s="38" t="n"/>
      <c r="J1088" s="38" t="n"/>
      <c r="K1088" s="38" t="n"/>
      <c r="L1088" s="38" t="n"/>
      <c r="N1088" s="36">
        <f>IF($B1088="","",IF($C1088="SUPERSTORE","Superstore","DH"))</f>
        <v/>
      </c>
      <c r="O1088" s="36">
        <f>IF($B1088="","",IFERROR(VLOOKUP($B1088,Mapping!$A:$C,2,0),"Not Mapped"))</f>
        <v/>
      </c>
      <c r="P1088" s="36">
        <f>IF($B1088="","",IFERROR(VLOOKUP($B1088,Mapping!$A:$C,3,0),"Not Mapped"))</f>
        <v/>
      </c>
      <c r="Q1088" s="36">
        <f>IF($B1088="","",IFERROR(VLOOKUP($O1088,Leaders!$A:$B,2,0),"Not Mapped"))</f>
        <v/>
      </c>
      <c r="R1088" s="36">
        <f>IF($B1088="","",IF(COUNTIF(Exclusions!$A:$A,$B1088)&gt;0,"Yes","No"))</f>
        <v/>
      </c>
      <c r="S1088" s="38">
        <f>IF($B1088="","",MIN(1,DAY($A1088)/IF($N1088="Superstore",Settings!$B$5,Settings!$B$4)))</f>
        <v/>
      </c>
      <c r="T1088" s="38">
        <f>IF(OR($B1088="",$G1088="",$S1088=0),"",$G1088/$S1088)</f>
        <v/>
      </c>
      <c r="U1088" s="36">
        <f>IF($T1088="","",IF($T1088&lt;Settings!$B$8,"Critical",IF($T1088&lt;Settings!$B$9,"Semi Critical","Non Critical")))</f>
        <v/>
      </c>
      <c r="V1088" s="28" t="n"/>
      <c r="Z1088">
        <f>IF($B1088="","",IFERROR(VLOOKUP($B1088,'Plan HC for CCA'!$A:$B,2,0),""))</f>
        <v/>
      </c>
      <c r="AA1088">
        <f>IF(OR($B1088="",$Z1088=""),"",IF(N($M1088)&lt;$Z1088,"Delta","No Delta"))</f>
        <v/>
      </c>
      <c r="AB1088">
        <f>IF(OR($B1088="",$Z1088=""),"",MAX(0,$Z1088-N($M1088)))</f>
        <v/>
      </c>
      <c r="AC1088" s="46">
        <f>IF($B1088="","",IFERROR(INDEX('CCA Util %'!$H:$H,MATCH($B1088,'CCA Util %'!$E:$E,0)),""))</f>
        <v/>
      </c>
      <c r="AD1088">
        <f>IF($B1088="","",IFERROR(INDEX('CCA Util %'!$G:$G,MATCH($B1088,'CCA Util %'!$E:$E,0)),""))</f>
        <v/>
      </c>
      <c r="AE1088">
        <f>IF(OR($B1088="",$U1088=""),"",$U1088&amp;" &amp; "&amp;IF(OR($AD1088="",$AD1088=0),"Util NA",$AD1088&amp;" Util"))</f>
        <v/>
      </c>
    </row>
    <row r="1089" ht="15.75" customHeight="1" s="42">
      <c r="A1089" s="41" t="n"/>
      <c r="G1089" s="38" t="n"/>
      <c r="H1089" s="38" t="n"/>
      <c r="I1089" s="38" t="n"/>
      <c r="J1089" s="38" t="n"/>
      <c r="K1089" s="38" t="n"/>
      <c r="L1089" s="38" t="n"/>
      <c r="N1089" s="36">
        <f>IF($B1089="","",IF($C1089="SUPERSTORE","Superstore","DH"))</f>
        <v/>
      </c>
      <c r="O1089" s="36">
        <f>IF($B1089="","",IFERROR(VLOOKUP($B1089,Mapping!$A:$C,2,0),"Not Mapped"))</f>
        <v/>
      </c>
      <c r="P1089" s="36">
        <f>IF($B1089="","",IFERROR(VLOOKUP($B1089,Mapping!$A:$C,3,0),"Not Mapped"))</f>
        <v/>
      </c>
      <c r="Q1089" s="36">
        <f>IF($B1089="","",IFERROR(VLOOKUP($O1089,Leaders!$A:$B,2,0),"Not Mapped"))</f>
        <v/>
      </c>
      <c r="R1089" s="36">
        <f>IF($B1089="","",IF(COUNTIF(Exclusions!$A:$A,$B1089)&gt;0,"Yes","No"))</f>
        <v/>
      </c>
      <c r="S1089" s="38">
        <f>IF($B1089="","",MIN(1,DAY($A1089)/IF($N1089="Superstore",Settings!$B$5,Settings!$B$4)))</f>
        <v/>
      </c>
      <c r="T1089" s="38">
        <f>IF(OR($B1089="",$G1089="",$S1089=0),"",$G1089/$S1089)</f>
        <v/>
      </c>
      <c r="U1089" s="36">
        <f>IF($T1089="","",IF($T1089&lt;Settings!$B$8,"Critical",IF($T1089&lt;Settings!$B$9,"Semi Critical","Non Critical")))</f>
        <v/>
      </c>
      <c r="V1089" s="28" t="n"/>
      <c r="Z1089">
        <f>IF($B1089="","",IFERROR(VLOOKUP($B1089,'Plan HC for CCA'!$A:$B,2,0),""))</f>
        <v/>
      </c>
      <c r="AA1089">
        <f>IF(OR($B1089="",$Z1089=""),"",IF(N($M1089)&lt;$Z1089,"Delta","No Delta"))</f>
        <v/>
      </c>
      <c r="AB1089">
        <f>IF(OR($B1089="",$Z1089=""),"",MAX(0,$Z1089-N($M1089)))</f>
        <v/>
      </c>
      <c r="AC1089" s="46">
        <f>IF($B1089="","",IFERROR(INDEX('CCA Util %'!$H:$H,MATCH($B1089,'CCA Util %'!$E:$E,0)),""))</f>
        <v/>
      </c>
      <c r="AD1089">
        <f>IF($B1089="","",IFERROR(INDEX('CCA Util %'!$G:$G,MATCH($B1089,'CCA Util %'!$E:$E,0)),""))</f>
        <v/>
      </c>
      <c r="AE1089">
        <f>IF(OR($B1089="",$U1089=""),"",$U1089&amp;" &amp; "&amp;IF(OR($AD1089="",$AD1089=0),"Util NA",$AD1089&amp;" Util"))</f>
        <v/>
      </c>
    </row>
    <row r="1090" ht="15.75" customHeight="1" s="42">
      <c r="A1090" s="41" t="n"/>
      <c r="G1090" s="38" t="n"/>
      <c r="H1090" s="38" t="n"/>
      <c r="I1090" s="38" t="n"/>
      <c r="J1090" s="38" t="n"/>
      <c r="K1090" s="38" t="n"/>
      <c r="L1090" s="38" t="n"/>
      <c r="N1090" s="36">
        <f>IF($B1090="","",IF($C1090="SUPERSTORE","Superstore","DH"))</f>
        <v/>
      </c>
      <c r="O1090" s="36">
        <f>IF($B1090="","",IFERROR(VLOOKUP($B1090,Mapping!$A:$C,2,0),"Not Mapped"))</f>
        <v/>
      </c>
      <c r="P1090" s="36">
        <f>IF($B1090="","",IFERROR(VLOOKUP($B1090,Mapping!$A:$C,3,0),"Not Mapped"))</f>
        <v/>
      </c>
      <c r="Q1090" s="36">
        <f>IF($B1090="","",IFERROR(VLOOKUP($O1090,Leaders!$A:$B,2,0),"Not Mapped"))</f>
        <v/>
      </c>
      <c r="R1090" s="36">
        <f>IF($B1090="","",IF(COUNTIF(Exclusions!$A:$A,$B1090)&gt;0,"Yes","No"))</f>
        <v/>
      </c>
      <c r="S1090" s="38">
        <f>IF($B1090="","",MIN(1,DAY($A1090)/IF($N1090="Superstore",Settings!$B$5,Settings!$B$4)))</f>
        <v/>
      </c>
      <c r="T1090" s="38">
        <f>IF(OR($B1090="",$G1090="",$S1090=0),"",$G1090/$S1090)</f>
        <v/>
      </c>
      <c r="U1090" s="36">
        <f>IF($T1090="","",IF($T1090&lt;Settings!$B$8,"Critical",IF($T1090&lt;Settings!$B$9,"Semi Critical","Non Critical")))</f>
        <v/>
      </c>
      <c r="V1090" s="28" t="n"/>
      <c r="Z1090">
        <f>IF($B1090="","",IFERROR(VLOOKUP($B1090,'Plan HC for CCA'!$A:$B,2,0),""))</f>
        <v/>
      </c>
      <c r="AA1090">
        <f>IF(OR($B1090="",$Z1090=""),"",IF(N($M1090)&lt;$Z1090,"Delta","No Delta"))</f>
        <v/>
      </c>
      <c r="AB1090">
        <f>IF(OR($B1090="",$Z1090=""),"",MAX(0,$Z1090-N($M1090)))</f>
        <v/>
      </c>
      <c r="AC1090" s="46">
        <f>IF($B1090="","",IFERROR(INDEX('CCA Util %'!$H:$H,MATCH($B1090,'CCA Util %'!$E:$E,0)),""))</f>
        <v/>
      </c>
      <c r="AD1090">
        <f>IF($B1090="","",IFERROR(INDEX('CCA Util %'!$G:$G,MATCH($B1090,'CCA Util %'!$E:$E,0)),""))</f>
        <v/>
      </c>
      <c r="AE1090">
        <f>IF(OR($B1090="",$U1090=""),"",$U1090&amp;" &amp; "&amp;IF(OR($AD1090="",$AD1090=0),"Util NA",$AD1090&amp;" Util"))</f>
        <v/>
      </c>
    </row>
    <row r="1091" ht="15.75" customHeight="1" s="42">
      <c r="A1091" s="41" t="n"/>
      <c r="G1091" s="38" t="n"/>
      <c r="H1091" s="38" t="n"/>
      <c r="I1091" s="38" t="n"/>
      <c r="J1091" s="38" t="n"/>
      <c r="K1091" s="38" t="n"/>
      <c r="L1091" s="38" t="n"/>
      <c r="N1091" s="36">
        <f>IF($B1091="","",IF($C1091="SUPERSTORE","Superstore","DH"))</f>
        <v/>
      </c>
      <c r="O1091" s="36">
        <f>IF($B1091="","",IFERROR(VLOOKUP($B1091,Mapping!$A:$C,2,0),"Not Mapped"))</f>
        <v/>
      </c>
      <c r="P1091" s="36">
        <f>IF($B1091="","",IFERROR(VLOOKUP($B1091,Mapping!$A:$C,3,0),"Not Mapped"))</f>
        <v/>
      </c>
      <c r="Q1091" s="36">
        <f>IF($B1091="","",IFERROR(VLOOKUP($O1091,Leaders!$A:$B,2,0),"Not Mapped"))</f>
        <v/>
      </c>
      <c r="R1091" s="36">
        <f>IF($B1091="","",IF(COUNTIF(Exclusions!$A:$A,$B1091)&gt;0,"Yes","No"))</f>
        <v/>
      </c>
      <c r="S1091" s="38">
        <f>IF($B1091="","",MIN(1,DAY($A1091)/IF($N1091="Superstore",Settings!$B$5,Settings!$B$4)))</f>
        <v/>
      </c>
      <c r="T1091" s="38">
        <f>IF(OR($B1091="",$G1091="",$S1091=0),"",$G1091/$S1091)</f>
        <v/>
      </c>
      <c r="U1091" s="36">
        <f>IF($T1091="","",IF($T1091&lt;Settings!$B$8,"Critical",IF($T1091&lt;Settings!$B$9,"Semi Critical","Non Critical")))</f>
        <v/>
      </c>
      <c r="V1091" s="28" t="n"/>
      <c r="Z1091">
        <f>IF($B1091="","",IFERROR(VLOOKUP($B1091,'Plan HC for CCA'!$A:$B,2,0),""))</f>
        <v/>
      </c>
      <c r="AA1091">
        <f>IF(OR($B1091="",$Z1091=""),"",IF(N($M1091)&lt;$Z1091,"Delta","No Delta"))</f>
        <v/>
      </c>
      <c r="AB1091">
        <f>IF(OR($B1091="",$Z1091=""),"",MAX(0,$Z1091-N($M1091)))</f>
        <v/>
      </c>
      <c r="AC1091" s="46">
        <f>IF($B1091="","",IFERROR(INDEX('CCA Util %'!$H:$H,MATCH($B1091,'CCA Util %'!$E:$E,0)),""))</f>
        <v/>
      </c>
      <c r="AD1091">
        <f>IF($B1091="","",IFERROR(INDEX('CCA Util %'!$G:$G,MATCH($B1091,'CCA Util %'!$E:$E,0)),""))</f>
        <v/>
      </c>
      <c r="AE1091">
        <f>IF(OR($B1091="",$U1091=""),"",$U1091&amp;" &amp; "&amp;IF(OR($AD1091="",$AD1091=0),"Util NA",$AD1091&amp;" Util"))</f>
        <v/>
      </c>
    </row>
    <row r="1092" ht="15.75" customHeight="1" s="42">
      <c r="A1092" s="41" t="n"/>
      <c r="G1092" s="38" t="n"/>
      <c r="H1092" s="38" t="n"/>
      <c r="I1092" s="38" t="n"/>
      <c r="J1092" s="38" t="n"/>
      <c r="K1092" s="38" t="n"/>
      <c r="L1092" s="38" t="n"/>
      <c r="N1092" s="36">
        <f>IF($B1092="","",IF($C1092="SUPERSTORE","Superstore","DH"))</f>
        <v/>
      </c>
      <c r="O1092" s="36">
        <f>IF($B1092="","",IFERROR(VLOOKUP($B1092,Mapping!$A:$C,2,0),"Not Mapped"))</f>
        <v/>
      </c>
      <c r="P1092" s="36">
        <f>IF($B1092="","",IFERROR(VLOOKUP($B1092,Mapping!$A:$C,3,0),"Not Mapped"))</f>
        <v/>
      </c>
      <c r="Q1092" s="36">
        <f>IF($B1092="","",IFERROR(VLOOKUP($O1092,Leaders!$A:$B,2,0),"Not Mapped"))</f>
        <v/>
      </c>
      <c r="R1092" s="36">
        <f>IF($B1092="","",IF(COUNTIF(Exclusions!$A:$A,$B1092)&gt;0,"Yes","No"))</f>
        <v/>
      </c>
      <c r="S1092" s="38">
        <f>IF($B1092="","",MIN(1,DAY($A1092)/IF($N1092="Superstore",Settings!$B$5,Settings!$B$4)))</f>
        <v/>
      </c>
      <c r="T1092" s="38">
        <f>IF(OR($B1092="",$G1092="",$S1092=0),"",$G1092/$S1092)</f>
        <v/>
      </c>
      <c r="U1092" s="36">
        <f>IF($T1092="","",IF($T1092&lt;Settings!$B$8,"Critical",IF($T1092&lt;Settings!$B$9,"Semi Critical","Non Critical")))</f>
        <v/>
      </c>
      <c r="V1092" s="28" t="n"/>
      <c r="Z1092">
        <f>IF($B1092="","",IFERROR(VLOOKUP($B1092,'Plan HC for CCA'!$A:$B,2,0),""))</f>
        <v/>
      </c>
      <c r="AA1092">
        <f>IF(OR($B1092="",$Z1092=""),"",IF(N($M1092)&lt;$Z1092,"Delta","No Delta"))</f>
        <v/>
      </c>
      <c r="AB1092">
        <f>IF(OR($B1092="",$Z1092=""),"",MAX(0,$Z1092-N($M1092)))</f>
        <v/>
      </c>
      <c r="AC1092" s="46">
        <f>IF($B1092="","",IFERROR(INDEX('CCA Util %'!$H:$H,MATCH($B1092,'CCA Util %'!$E:$E,0)),""))</f>
        <v/>
      </c>
      <c r="AD1092">
        <f>IF($B1092="","",IFERROR(INDEX('CCA Util %'!$G:$G,MATCH($B1092,'CCA Util %'!$E:$E,0)),""))</f>
        <v/>
      </c>
      <c r="AE1092">
        <f>IF(OR($B1092="",$U1092=""),"",$U1092&amp;" &amp; "&amp;IF(OR($AD1092="",$AD1092=0),"Util NA",$AD1092&amp;" Util"))</f>
        <v/>
      </c>
    </row>
    <row r="1093" ht="15.75" customHeight="1" s="42">
      <c r="A1093" s="41" t="n"/>
      <c r="G1093" s="38" t="n"/>
      <c r="H1093" s="38" t="n"/>
      <c r="I1093" s="38" t="n"/>
      <c r="J1093" s="38" t="n"/>
      <c r="K1093" s="38" t="n"/>
      <c r="L1093" s="38" t="n"/>
      <c r="N1093" s="36">
        <f>IF($B1093="","",IF($C1093="SUPERSTORE","Superstore","DH"))</f>
        <v/>
      </c>
      <c r="O1093" s="36">
        <f>IF($B1093="","",IFERROR(VLOOKUP($B1093,Mapping!$A:$C,2,0),"Not Mapped"))</f>
        <v/>
      </c>
      <c r="P1093" s="36">
        <f>IF($B1093="","",IFERROR(VLOOKUP($B1093,Mapping!$A:$C,3,0),"Not Mapped"))</f>
        <v/>
      </c>
      <c r="Q1093" s="36">
        <f>IF($B1093="","",IFERROR(VLOOKUP($O1093,Leaders!$A:$B,2,0),"Not Mapped"))</f>
        <v/>
      </c>
      <c r="R1093" s="36">
        <f>IF($B1093="","",IF(COUNTIF(Exclusions!$A:$A,$B1093)&gt;0,"Yes","No"))</f>
        <v/>
      </c>
      <c r="S1093" s="38">
        <f>IF($B1093="","",MIN(1,DAY($A1093)/IF($N1093="Superstore",Settings!$B$5,Settings!$B$4)))</f>
        <v/>
      </c>
      <c r="T1093" s="38">
        <f>IF(OR($B1093="",$G1093="",$S1093=0),"",$G1093/$S1093)</f>
        <v/>
      </c>
      <c r="U1093" s="36">
        <f>IF($T1093="","",IF($T1093&lt;Settings!$B$8,"Critical",IF($T1093&lt;Settings!$B$9,"Semi Critical","Non Critical")))</f>
        <v/>
      </c>
      <c r="V1093" s="28" t="n"/>
      <c r="Z1093">
        <f>IF($B1093="","",IFERROR(VLOOKUP($B1093,'Plan HC for CCA'!$A:$B,2,0),""))</f>
        <v/>
      </c>
      <c r="AA1093">
        <f>IF(OR($B1093="",$Z1093=""),"",IF(N($M1093)&lt;$Z1093,"Delta","No Delta"))</f>
        <v/>
      </c>
      <c r="AB1093">
        <f>IF(OR($B1093="",$Z1093=""),"",MAX(0,$Z1093-N($M1093)))</f>
        <v/>
      </c>
      <c r="AC1093" s="46">
        <f>IF($B1093="","",IFERROR(INDEX('CCA Util %'!$H:$H,MATCH($B1093,'CCA Util %'!$E:$E,0)),""))</f>
        <v/>
      </c>
      <c r="AD1093">
        <f>IF($B1093="","",IFERROR(INDEX('CCA Util %'!$G:$G,MATCH($B1093,'CCA Util %'!$E:$E,0)),""))</f>
        <v/>
      </c>
      <c r="AE1093">
        <f>IF(OR($B1093="",$U1093=""),"",$U1093&amp;" &amp; "&amp;IF(OR($AD1093="",$AD1093=0),"Util NA",$AD1093&amp;" Util"))</f>
        <v/>
      </c>
    </row>
    <row r="1094" ht="15.75" customHeight="1" s="42">
      <c r="A1094" s="41" t="n"/>
      <c r="G1094" s="38" t="n"/>
      <c r="H1094" s="38" t="n"/>
      <c r="I1094" s="38" t="n"/>
      <c r="J1094" s="38" t="n"/>
      <c r="K1094" s="38" t="n"/>
      <c r="L1094" s="38" t="n"/>
      <c r="N1094" s="36">
        <f>IF($B1094="","",IF($C1094="SUPERSTORE","Superstore","DH"))</f>
        <v/>
      </c>
      <c r="O1094" s="36">
        <f>IF($B1094="","",IFERROR(VLOOKUP($B1094,Mapping!$A:$C,2,0),"Not Mapped"))</f>
        <v/>
      </c>
      <c r="P1094" s="36">
        <f>IF($B1094="","",IFERROR(VLOOKUP($B1094,Mapping!$A:$C,3,0),"Not Mapped"))</f>
        <v/>
      </c>
      <c r="Q1094" s="36">
        <f>IF($B1094="","",IFERROR(VLOOKUP($O1094,Leaders!$A:$B,2,0),"Not Mapped"))</f>
        <v/>
      </c>
      <c r="R1094" s="36">
        <f>IF($B1094="","",IF(COUNTIF(Exclusions!$A:$A,$B1094)&gt;0,"Yes","No"))</f>
        <v/>
      </c>
      <c r="S1094" s="38">
        <f>IF($B1094="","",MIN(1,DAY($A1094)/IF($N1094="Superstore",Settings!$B$5,Settings!$B$4)))</f>
        <v/>
      </c>
      <c r="T1094" s="38">
        <f>IF(OR($B1094="",$G1094="",$S1094=0),"",$G1094/$S1094)</f>
        <v/>
      </c>
      <c r="U1094" s="36">
        <f>IF($T1094="","",IF($T1094&lt;Settings!$B$8,"Critical",IF($T1094&lt;Settings!$B$9,"Semi Critical","Non Critical")))</f>
        <v/>
      </c>
      <c r="V1094" s="28" t="n"/>
      <c r="Z1094">
        <f>IF($B1094="","",IFERROR(VLOOKUP($B1094,'Plan HC for CCA'!$A:$B,2,0),""))</f>
        <v/>
      </c>
      <c r="AA1094">
        <f>IF(OR($B1094="",$Z1094=""),"",IF(N($M1094)&lt;$Z1094,"Delta","No Delta"))</f>
        <v/>
      </c>
      <c r="AB1094">
        <f>IF(OR($B1094="",$Z1094=""),"",MAX(0,$Z1094-N($M1094)))</f>
        <v/>
      </c>
      <c r="AC1094" s="46">
        <f>IF($B1094="","",IFERROR(INDEX('CCA Util %'!$H:$H,MATCH($B1094,'CCA Util %'!$E:$E,0)),""))</f>
        <v/>
      </c>
      <c r="AD1094">
        <f>IF($B1094="","",IFERROR(INDEX('CCA Util %'!$G:$G,MATCH($B1094,'CCA Util %'!$E:$E,0)),""))</f>
        <v/>
      </c>
      <c r="AE1094">
        <f>IF(OR($B1094="",$U1094=""),"",$U1094&amp;" &amp; "&amp;IF(OR($AD1094="",$AD1094=0),"Util NA",$AD1094&amp;" Util"))</f>
        <v/>
      </c>
    </row>
    <row r="1095" ht="15.75" customHeight="1" s="42">
      <c r="A1095" s="41" t="n"/>
      <c r="G1095" s="38" t="n"/>
      <c r="H1095" s="38" t="n"/>
      <c r="I1095" s="38" t="n"/>
      <c r="J1095" s="38" t="n"/>
      <c r="K1095" s="38" t="n"/>
      <c r="L1095" s="38" t="n"/>
      <c r="N1095" s="36">
        <f>IF($B1095="","",IF($C1095="SUPERSTORE","Superstore","DH"))</f>
        <v/>
      </c>
      <c r="O1095" s="36">
        <f>IF($B1095="","",IFERROR(VLOOKUP($B1095,Mapping!$A:$C,2,0),"Not Mapped"))</f>
        <v/>
      </c>
      <c r="P1095" s="36">
        <f>IF($B1095="","",IFERROR(VLOOKUP($B1095,Mapping!$A:$C,3,0),"Not Mapped"))</f>
        <v/>
      </c>
      <c r="Q1095" s="36">
        <f>IF($B1095="","",IFERROR(VLOOKUP($O1095,Leaders!$A:$B,2,0),"Not Mapped"))</f>
        <v/>
      </c>
      <c r="R1095" s="36">
        <f>IF($B1095="","",IF(COUNTIF(Exclusions!$A:$A,$B1095)&gt;0,"Yes","No"))</f>
        <v/>
      </c>
      <c r="S1095" s="38">
        <f>IF($B1095="","",MIN(1,DAY($A1095)/IF($N1095="Superstore",Settings!$B$5,Settings!$B$4)))</f>
        <v/>
      </c>
      <c r="T1095" s="38">
        <f>IF(OR($B1095="",$G1095="",$S1095=0),"",$G1095/$S1095)</f>
        <v/>
      </c>
      <c r="U1095" s="36">
        <f>IF($T1095="","",IF($T1095&lt;Settings!$B$8,"Critical",IF($T1095&lt;Settings!$B$9,"Semi Critical","Non Critical")))</f>
        <v/>
      </c>
      <c r="V1095" s="28" t="n"/>
      <c r="Z1095">
        <f>IF($B1095="","",IFERROR(VLOOKUP($B1095,'Plan HC for CCA'!$A:$B,2,0),""))</f>
        <v/>
      </c>
      <c r="AA1095">
        <f>IF(OR($B1095="",$Z1095=""),"",IF(N($M1095)&lt;$Z1095,"Delta","No Delta"))</f>
        <v/>
      </c>
      <c r="AB1095">
        <f>IF(OR($B1095="",$Z1095=""),"",MAX(0,$Z1095-N($M1095)))</f>
        <v/>
      </c>
      <c r="AC1095" s="46">
        <f>IF($B1095="","",IFERROR(INDEX('CCA Util %'!$H:$H,MATCH($B1095,'CCA Util %'!$E:$E,0)),""))</f>
        <v/>
      </c>
      <c r="AD1095">
        <f>IF($B1095="","",IFERROR(INDEX('CCA Util %'!$G:$G,MATCH($B1095,'CCA Util %'!$E:$E,0)),""))</f>
        <v/>
      </c>
      <c r="AE1095">
        <f>IF(OR($B1095="",$U1095=""),"",$U1095&amp;" &amp; "&amp;IF(OR($AD1095="",$AD1095=0),"Util NA",$AD1095&amp;" Util"))</f>
        <v/>
      </c>
    </row>
    <row r="1096" ht="15.75" customHeight="1" s="42">
      <c r="A1096" s="41" t="n"/>
      <c r="G1096" s="38" t="n"/>
      <c r="H1096" s="38" t="n"/>
      <c r="I1096" s="38" t="n"/>
      <c r="J1096" s="38" t="n"/>
      <c r="K1096" s="38" t="n"/>
      <c r="L1096" s="38" t="n"/>
      <c r="N1096" s="36">
        <f>IF($B1096="","",IF($C1096="SUPERSTORE","Superstore","DH"))</f>
        <v/>
      </c>
      <c r="O1096" s="36">
        <f>IF($B1096="","",IFERROR(VLOOKUP($B1096,Mapping!$A:$C,2,0),"Not Mapped"))</f>
        <v/>
      </c>
      <c r="P1096" s="36">
        <f>IF($B1096="","",IFERROR(VLOOKUP($B1096,Mapping!$A:$C,3,0),"Not Mapped"))</f>
        <v/>
      </c>
      <c r="Q1096" s="36">
        <f>IF($B1096="","",IFERROR(VLOOKUP($O1096,Leaders!$A:$B,2,0),"Not Mapped"))</f>
        <v/>
      </c>
      <c r="R1096" s="36">
        <f>IF($B1096="","",IF(COUNTIF(Exclusions!$A:$A,$B1096)&gt;0,"Yes","No"))</f>
        <v/>
      </c>
      <c r="S1096" s="38">
        <f>IF($B1096="","",MIN(1,DAY($A1096)/IF($N1096="Superstore",Settings!$B$5,Settings!$B$4)))</f>
        <v/>
      </c>
      <c r="T1096" s="38">
        <f>IF(OR($B1096="",$G1096="",$S1096=0),"",$G1096/$S1096)</f>
        <v/>
      </c>
      <c r="U1096" s="36">
        <f>IF($T1096="","",IF($T1096&lt;Settings!$B$8,"Critical",IF($T1096&lt;Settings!$B$9,"Semi Critical","Non Critical")))</f>
        <v/>
      </c>
      <c r="V1096" s="28" t="n"/>
      <c r="Z1096">
        <f>IF($B1096="","",IFERROR(VLOOKUP($B1096,'Plan HC for CCA'!$A:$B,2,0),""))</f>
        <v/>
      </c>
      <c r="AA1096">
        <f>IF(OR($B1096="",$Z1096=""),"",IF(N($M1096)&lt;$Z1096,"Delta","No Delta"))</f>
        <v/>
      </c>
      <c r="AB1096">
        <f>IF(OR($B1096="",$Z1096=""),"",MAX(0,$Z1096-N($M1096)))</f>
        <v/>
      </c>
      <c r="AC1096" s="46">
        <f>IF($B1096="","",IFERROR(INDEX('CCA Util %'!$H:$H,MATCH($B1096,'CCA Util %'!$E:$E,0)),""))</f>
        <v/>
      </c>
      <c r="AD1096">
        <f>IF($B1096="","",IFERROR(INDEX('CCA Util %'!$G:$G,MATCH($B1096,'CCA Util %'!$E:$E,0)),""))</f>
        <v/>
      </c>
      <c r="AE1096">
        <f>IF(OR($B1096="",$U1096=""),"",$U1096&amp;" &amp; "&amp;IF(OR($AD1096="",$AD1096=0),"Util NA",$AD1096&amp;" Util"))</f>
        <v/>
      </c>
    </row>
    <row r="1097" ht="15.75" customHeight="1" s="42">
      <c r="A1097" s="41" t="n"/>
      <c r="G1097" s="38" t="n"/>
      <c r="H1097" s="38" t="n"/>
      <c r="I1097" s="38" t="n"/>
      <c r="J1097" s="38" t="n"/>
      <c r="K1097" s="38" t="n"/>
      <c r="L1097" s="38" t="n"/>
      <c r="N1097" s="36">
        <f>IF($B1097="","",IF($C1097="SUPERSTORE","Superstore","DH"))</f>
        <v/>
      </c>
      <c r="O1097" s="36">
        <f>IF($B1097="","",IFERROR(VLOOKUP($B1097,Mapping!$A:$C,2,0),"Not Mapped"))</f>
        <v/>
      </c>
      <c r="P1097" s="36">
        <f>IF($B1097="","",IFERROR(VLOOKUP($B1097,Mapping!$A:$C,3,0),"Not Mapped"))</f>
        <v/>
      </c>
      <c r="Q1097" s="36">
        <f>IF($B1097="","",IFERROR(VLOOKUP($O1097,Leaders!$A:$B,2,0),"Not Mapped"))</f>
        <v/>
      </c>
      <c r="R1097" s="36">
        <f>IF($B1097="","",IF(COUNTIF(Exclusions!$A:$A,$B1097)&gt;0,"Yes","No"))</f>
        <v/>
      </c>
      <c r="S1097" s="38">
        <f>IF($B1097="","",MIN(1,DAY($A1097)/IF($N1097="Superstore",Settings!$B$5,Settings!$B$4)))</f>
        <v/>
      </c>
      <c r="T1097" s="38">
        <f>IF(OR($B1097="",$G1097="",$S1097=0),"",$G1097/$S1097)</f>
        <v/>
      </c>
      <c r="U1097" s="36">
        <f>IF($T1097="","",IF($T1097&lt;Settings!$B$8,"Critical",IF($T1097&lt;Settings!$B$9,"Semi Critical","Non Critical")))</f>
        <v/>
      </c>
      <c r="V1097" s="28" t="n"/>
      <c r="Z1097">
        <f>IF($B1097="","",IFERROR(VLOOKUP($B1097,'Plan HC for CCA'!$A:$B,2,0),""))</f>
        <v/>
      </c>
      <c r="AA1097">
        <f>IF(OR($B1097="",$Z1097=""),"",IF(N($M1097)&lt;$Z1097,"Delta","No Delta"))</f>
        <v/>
      </c>
      <c r="AB1097">
        <f>IF(OR($B1097="",$Z1097=""),"",MAX(0,$Z1097-N($M1097)))</f>
        <v/>
      </c>
      <c r="AC1097" s="46">
        <f>IF($B1097="","",IFERROR(INDEX('CCA Util %'!$H:$H,MATCH($B1097,'CCA Util %'!$E:$E,0)),""))</f>
        <v/>
      </c>
      <c r="AD1097">
        <f>IF($B1097="","",IFERROR(INDEX('CCA Util %'!$G:$G,MATCH($B1097,'CCA Util %'!$E:$E,0)),""))</f>
        <v/>
      </c>
      <c r="AE1097">
        <f>IF(OR($B1097="",$U1097=""),"",$U1097&amp;" &amp; "&amp;IF(OR($AD1097="",$AD1097=0),"Util NA",$AD1097&amp;" Util"))</f>
        <v/>
      </c>
    </row>
    <row r="1098" ht="15.75" customHeight="1" s="42">
      <c r="A1098" s="41" t="n"/>
      <c r="G1098" s="38" t="n"/>
      <c r="H1098" s="38" t="n"/>
      <c r="I1098" s="38" t="n"/>
      <c r="J1098" s="38" t="n"/>
      <c r="K1098" s="38" t="n"/>
      <c r="L1098" s="38" t="n"/>
      <c r="N1098" s="36">
        <f>IF($B1098="","",IF($C1098="SUPERSTORE","Superstore","DH"))</f>
        <v/>
      </c>
      <c r="O1098" s="36">
        <f>IF($B1098="","",IFERROR(VLOOKUP($B1098,Mapping!$A:$C,2,0),"Not Mapped"))</f>
        <v/>
      </c>
      <c r="P1098" s="36">
        <f>IF($B1098="","",IFERROR(VLOOKUP($B1098,Mapping!$A:$C,3,0),"Not Mapped"))</f>
        <v/>
      </c>
      <c r="Q1098" s="36">
        <f>IF($B1098="","",IFERROR(VLOOKUP($O1098,Leaders!$A:$B,2,0),"Not Mapped"))</f>
        <v/>
      </c>
      <c r="R1098" s="36">
        <f>IF($B1098="","",IF(COUNTIF(Exclusions!$A:$A,$B1098)&gt;0,"Yes","No"))</f>
        <v/>
      </c>
      <c r="S1098" s="38">
        <f>IF($B1098="","",MIN(1,DAY($A1098)/IF($N1098="Superstore",Settings!$B$5,Settings!$B$4)))</f>
        <v/>
      </c>
      <c r="T1098" s="38">
        <f>IF(OR($B1098="",$G1098="",$S1098=0),"",$G1098/$S1098)</f>
        <v/>
      </c>
      <c r="U1098" s="36">
        <f>IF($T1098="","",IF($T1098&lt;Settings!$B$8,"Critical",IF($T1098&lt;Settings!$B$9,"Semi Critical","Non Critical")))</f>
        <v/>
      </c>
      <c r="V1098" s="28" t="n"/>
      <c r="Z1098">
        <f>IF($B1098="","",IFERROR(VLOOKUP($B1098,'Plan HC for CCA'!$A:$B,2,0),""))</f>
        <v/>
      </c>
      <c r="AA1098">
        <f>IF(OR($B1098="",$Z1098=""),"",IF(N($M1098)&lt;$Z1098,"Delta","No Delta"))</f>
        <v/>
      </c>
      <c r="AB1098">
        <f>IF(OR($B1098="",$Z1098=""),"",MAX(0,$Z1098-N($M1098)))</f>
        <v/>
      </c>
      <c r="AC1098" s="46">
        <f>IF($B1098="","",IFERROR(INDEX('CCA Util %'!$H:$H,MATCH($B1098,'CCA Util %'!$E:$E,0)),""))</f>
        <v/>
      </c>
      <c r="AD1098">
        <f>IF($B1098="","",IFERROR(INDEX('CCA Util %'!$G:$G,MATCH($B1098,'CCA Util %'!$E:$E,0)),""))</f>
        <v/>
      </c>
      <c r="AE1098">
        <f>IF(OR($B1098="",$U1098=""),"",$U1098&amp;" &amp; "&amp;IF(OR($AD1098="",$AD1098=0),"Util NA",$AD1098&amp;" Util"))</f>
        <v/>
      </c>
    </row>
    <row r="1099" ht="15.75" customHeight="1" s="42">
      <c r="A1099" s="41" t="n"/>
      <c r="G1099" s="38" t="n"/>
      <c r="H1099" s="38" t="n"/>
      <c r="I1099" s="38" t="n"/>
      <c r="J1099" s="38" t="n"/>
      <c r="K1099" s="38" t="n"/>
      <c r="L1099" s="38" t="n"/>
      <c r="N1099" s="36">
        <f>IF($B1099="","",IF($C1099="SUPERSTORE","Superstore","DH"))</f>
        <v/>
      </c>
      <c r="O1099" s="36">
        <f>IF($B1099="","",IFERROR(VLOOKUP($B1099,Mapping!$A:$C,2,0),"Not Mapped"))</f>
        <v/>
      </c>
      <c r="P1099" s="36">
        <f>IF($B1099="","",IFERROR(VLOOKUP($B1099,Mapping!$A:$C,3,0),"Not Mapped"))</f>
        <v/>
      </c>
      <c r="Q1099" s="36">
        <f>IF($B1099="","",IFERROR(VLOOKUP($O1099,Leaders!$A:$B,2,0),"Not Mapped"))</f>
        <v/>
      </c>
      <c r="R1099" s="36">
        <f>IF($B1099="","",IF(COUNTIF(Exclusions!$A:$A,$B1099)&gt;0,"Yes","No"))</f>
        <v/>
      </c>
      <c r="S1099" s="38">
        <f>IF($B1099="","",MIN(1,DAY($A1099)/IF($N1099="Superstore",Settings!$B$5,Settings!$B$4)))</f>
        <v/>
      </c>
      <c r="T1099" s="38">
        <f>IF(OR($B1099="",$G1099="",$S1099=0),"",$G1099/$S1099)</f>
        <v/>
      </c>
      <c r="U1099" s="36">
        <f>IF($T1099="","",IF($T1099&lt;Settings!$B$8,"Critical",IF($T1099&lt;Settings!$B$9,"Semi Critical","Non Critical")))</f>
        <v/>
      </c>
      <c r="V1099" s="28" t="n"/>
      <c r="Z1099">
        <f>IF($B1099="","",IFERROR(VLOOKUP($B1099,'Plan HC for CCA'!$A:$B,2,0),""))</f>
        <v/>
      </c>
      <c r="AA1099">
        <f>IF(OR($B1099="",$Z1099=""),"",IF(N($M1099)&lt;$Z1099,"Delta","No Delta"))</f>
        <v/>
      </c>
      <c r="AB1099">
        <f>IF(OR($B1099="",$Z1099=""),"",MAX(0,$Z1099-N($M1099)))</f>
        <v/>
      </c>
      <c r="AC1099" s="46">
        <f>IF($B1099="","",IFERROR(INDEX('CCA Util %'!$H:$H,MATCH($B1099,'CCA Util %'!$E:$E,0)),""))</f>
        <v/>
      </c>
      <c r="AD1099">
        <f>IF($B1099="","",IFERROR(INDEX('CCA Util %'!$G:$G,MATCH($B1099,'CCA Util %'!$E:$E,0)),""))</f>
        <v/>
      </c>
      <c r="AE1099">
        <f>IF(OR($B1099="",$U1099=""),"",$U1099&amp;" &amp; "&amp;IF(OR($AD1099="",$AD1099=0),"Util NA",$AD1099&amp;" Util"))</f>
        <v/>
      </c>
    </row>
    <row r="1100" ht="15.75" customHeight="1" s="42">
      <c r="A1100" s="41" t="n"/>
      <c r="G1100" s="38" t="n"/>
      <c r="H1100" s="38" t="n"/>
      <c r="I1100" s="38" t="n"/>
      <c r="J1100" s="38" t="n"/>
      <c r="K1100" s="38" t="n"/>
      <c r="L1100" s="38" t="n"/>
      <c r="N1100" s="36">
        <f>IF($B1100="","",IF($C1100="SUPERSTORE","Superstore","DH"))</f>
        <v/>
      </c>
      <c r="O1100" s="36">
        <f>IF($B1100="","",IFERROR(VLOOKUP($B1100,Mapping!$A:$C,2,0),"Not Mapped"))</f>
        <v/>
      </c>
      <c r="P1100" s="36">
        <f>IF($B1100="","",IFERROR(VLOOKUP($B1100,Mapping!$A:$C,3,0),"Not Mapped"))</f>
        <v/>
      </c>
      <c r="Q1100" s="36">
        <f>IF($B1100="","",IFERROR(VLOOKUP($O1100,Leaders!$A:$B,2,0),"Not Mapped"))</f>
        <v/>
      </c>
      <c r="R1100" s="36">
        <f>IF($B1100="","",IF(COUNTIF(Exclusions!$A:$A,$B1100)&gt;0,"Yes","No"))</f>
        <v/>
      </c>
      <c r="S1100" s="38">
        <f>IF($B1100="","",MIN(1,DAY($A1100)/IF($N1100="Superstore",Settings!$B$5,Settings!$B$4)))</f>
        <v/>
      </c>
      <c r="T1100" s="38">
        <f>IF(OR($B1100="",$G1100="",$S1100=0),"",$G1100/$S1100)</f>
        <v/>
      </c>
      <c r="U1100" s="36">
        <f>IF($T1100="","",IF($T1100&lt;Settings!$B$8,"Critical",IF($T1100&lt;Settings!$B$9,"Semi Critical","Non Critical")))</f>
        <v/>
      </c>
      <c r="V1100" s="28" t="n"/>
      <c r="Z1100">
        <f>IF($B1100="","",IFERROR(VLOOKUP($B1100,'Plan HC for CCA'!$A:$B,2,0),""))</f>
        <v/>
      </c>
      <c r="AA1100">
        <f>IF(OR($B1100="",$Z1100=""),"",IF(N($M1100)&lt;$Z1100,"Delta","No Delta"))</f>
        <v/>
      </c>
      <c r="AB1100">
        <f>IF(OR($B1100="",$Z1100=""),"",MAX(0,$Z1100-N($M1100)))</f>
        <v/>
      </c>
      <c r="AC1100" s="46">
        <f>IF($B1100="","",IFERROR(INDEX('CCA Util %'!$H:$H,MATCH($B1100,'CCA Util %'!$E:$E,0)),""))</f>
        <v/>
      </c>
      <c r="AD1100">
        <f>IF($B1100="","",IFERROR(INDEX('CCA Util %'!$G:$G,MATCH($B1100,'CCA Util %'!$E:$E,0)),""))</f>
        <v/>
      </c>
      <c r="AE1100">
        <f>IF(OR($B1100="",$U1100=""),"",$U1100&amp;" &amp; "&amp;IF(OR($AD1100="",$AD1100=0),"Util NA",$AD1100&amp;" Util"))</f>
        <v/>
      </c>
    </row>
    <row r="1101" ht="15.75" customHeight="1" s="42">
      <c r="A1101" s="41" t="n"/>
      <c r="G1101" s="38" t="n"/>
      <c r="H1101" s="38" t="n"/>
      <c r="I1101" s="38" t="n"/>
      <c r="J1101" s="38" t="n"/>
      <c r="K1101" s="38" t="n"/>
      <c r="L1101" s="38" t="n"/>
      <c r="N1101" s="36">
        <f>IF($B1101="","",IF($C1101="SUPERSTORE","Superstore","DH"))</f>
        <v/>
      </c>
      <c r="O1101" s="36">
        <f>IF($B1101="","",IFERROR(VLOOKUP($B1101,Mapping!$A:$C,2,0),"Not Mapped"))</f>
        <v/>
      </c>
      <c r="P1101" s="36">
        <f>IF($B1101="","",IFERROR(VLOOKUP($B1101,Mapping!$A:$C,3,0),"Not Mapped"))</f>
        <v/>
      </c>
      <c r="Q1101" s="36">
        <f>IF($B1101="","",IFERROR(VLOOKUP($O1101,Leaders!$A:$B,2,0),"Not Mapped"))</f>
        <v/>
      </c>
      <c r="R1101" s="36">
        <f>IF($B1101="","",IF(COUNTIF(Exclusions!$A:$A,$B1101)&gt;0,"Yes","No"))</f>
        <v/>
      </c>
      <c r="S1101" s="38">
        <f>IF($B1101="","",MIN(1,DAY($A1101)/IF($N1101="Superstore",Settings!$B$5,Settings!$B$4)))</f>
        <v/>
      </c>
      <c r="T1101" s="38">
        <f>IF(OR($B1101="",$G1101="",$S1101=0),"",$G1101/$S1101)</f>
        <v/>
      </c>
      <c r="U1101" s="36">
        <f>IF($T1101="","",IF($T1101&lt;Settings!$B$8,"Critical",IF($T1101&lt;Settings!$B$9,"Semi Critical","Non Critical")))</f>
        <v/>
      </c>
      <c r="V1101" s="28" t="n"/>
      <c r="Z1101">
        <f>IF($B1101="","",IFERROR(VLOOKUP($B1101,'Plan HC for CCA'!$A:$B,2,0),""))</f>
        <v/>
      </c>
      <c r="AA1101">
        <f>IF(OR($B1101="",$Z1101=""),"",IF(N($M1101)&lt;$Z1101,"Delta","No Delta"))</f>
        <v/>
      </c>
      <c r="AB1101">
        <f>IF(OR($B1101="",$Z1101=""),"",MAX(0,$Z1101-N($M1101)))</f>
        <v/>
      </c>
      <c r="AC1101" s="46">
        <f>IF($B1101="","",IFERROR(INDEX('CCA Util %'!$H:$H,MATCH($B1101,'CCA Util %'!$E:$E,0)),""))</f>
        <v/>
      </c>
      <c r="AD1101">
        <f>IF($B1101="","",IFERROR(INDEX('CCA Util %'!$G:$G,MATCH($B1101,'CCA Util %'!$E:$E,0)),""))</f>
        <v/>
      </c>
      <c r="AE1101">
        <f>IF(OR($B1101="",$U1101=""),"",$U1101&amp;" &amp; "&amp;IF(OR($AD1101="",$AD1101=0),"Util NA",$AD1101&amp;" Util"))</f>
        <v/>
      </c>
    </row>
    <row r="1102" ht="15.75" customHeight="1" s="42">
      <c r="A1102" s="41" t="n"/>
      <c r="G1102" s="38" t="n"/>
      <c r="H1102" s="38" t="n"/>
      <c r="I1102" s="38" t="n"/>
      <c r="J1102" s="38" t="n"/>
      <c r="K1102" s="38" t="n"/>
      <c r="L1102" s="38" t="n"/>
      <c r="N1102" s="36">
        <f>IF($B1102="","",IF($C1102="SUPERSTORE","Superstore","DH"))</f>
        <v/>
      </c>
      <c r="O1102" s="36">
        <f>IF($B1102="","",IFERROR(VLOOKUP($B1102,Mapping!$A:$C,2,0),"Not Mapped"))</f>
        <v/>
      </c>
      <c r="P1102" s="36">
        <f>IF($B1102="","",IFERROR(VLOOKUP($B1102,Mapping!$A:$C,3,0),"Not Mapped"))</f>
        <v/>
      </c>
      <c r="Q1102" s="36">
        <f>IF($B1102="","",IFERROR(VLOOKUP($O1102,Leaders!$A:$B,2,0),"Not Mapped"))</f>
        <v/>
      </c>
      <c r="R1102" s="36">
        <f>IF($B1102="","",IF(COUNTIF(Exclusions!$A:$A,$B1102)&gt;0,"Yes","No"))</f>
        <v/>
      </c>
      <c r="S1102" s="38">
        <f>IF($B1102="","",MIN(1,DAY($A1102)/IF($N1102="Superstore",Settings!$B$5,Settings!$B$4)))</f>
        <v/>
      </c>
      <c r="T1102" s="38">
        <f>IF(OR($B1102="",$G1102="",$S1102=0),"",$G1102/$S1102)</f>
        <v/>
      </c>
      <c r="U1102" s="36">
        <f>IF($T1102="","",IF($T1102&lt;Settings!$B$8,"Critical",IF($T1102&lt;Settings!$B$9,"Semi Critical","Non Critical")))</f>
        <v/>
      </c>
      <c r="V1102" s="28" t="n"/>
      <c r="Z1102">
        <f>IF($B1102="","",IFERROR(VLOOKUP($B1102,'Plan HC for CCA'!$A:$B,2,0),""))</f>
        <v/>
      </c>
      <c r="AA1102">
        <f>IF(OR($B1102="",$Z1102=""),"",IF(N($M1102)&lt;$Z1102,"Delta","No Delta"))</f>
        <v/>
      </c>
      <c r="AB1102">
        <f>IF(OR($B1102="",$Z1102=""),"",MAX(0,$Z1102-N($M1102)))</f>
        <v/>
      </c>
      <c r="AC1102" s="46">
        <f>IF($B1102="","",IFERROR(INDEX('CCA Util %'!$H:$H,MATCH($B1102,'CCA Util %'!$E:$E,0)),""))</f>
        <v/>
      </c>
      <c r="AD1102">
        <f>IF($B1102="","",IFERROR(INDEX('CCA Util %'!$G:$G,MATCH($B1102,'CCA Util %'!$E:$E,0)),""))</f>
        <v/>
      </c>
      <c r="AE1102">
        <f>IF(OR($B1102="",$U1102=""),"",$U1102&amp;" &amp; "&amp;IF(OR($AD1102="",$AD1102=0),"Util NA",$AD1102&amp;" Util"))</f>
        <v/>
      </c>
    </row>
    <row r="1103" ht="15.75" customHeight="1" s="42">
      <c r="A1103" s="41" t="n"/>
      <c r="G1103" s="38" t="n"/>
      <c r="H1103" s="38" t="n"/>
      <c r="I1103" s="38" t="n"/>
      <c r="J1103" s="38" t="n"/>
      <c r="K1103" s="38" t="n"/>
      <c r="L1103" s="38" t="n"/>
      <c r="N1103" s="36">
        <f>IF($B1103="","",IF($C1103="SUPERSTORE","Superstore","DH"))</f>
        <v/>
      </c>
      <c r="O1103" s="36">
        <f>IF($B1103="","",IFERROR(VLOOKUP($B1103,Mapping!$A:$C,2,0),"Not Mapped"))</f>
        <v/>
      </c>
      <c r="P1103" s="36">
        <f>IF($B1103="","",IFERROR(VLOOKUP($B1103,Mapping!$A:$C,3,0),"Not Mapped"))</f>
        <v/>
      </c>
      <c r="Q1103" s="36">
        <f>IF($B1103="","",IFERROR(VLOOKUP($O1103,Leaders!$A:$B,2,0),"Not Mapped"))</f>
        <v/>
      </c>
      <c r="R1103" s="36">
        <f>IF($B1103="","",IF(COUNTIF(Exclusions!$A:$A,$B1103)&gt;0,"Yes","No"))</f>
        <v/>
      </c>
      <c r="S1103" s="38">
        <f>IF($B1103="","",MIN(1,DAY($A1103)/IF($N1103="Superstore",Settings!$B$5,Settings!$B$4)))</f>
        <v/>
      </c>
      <c r="T1103" s="38">
        <f>IF(OR($B1103="",$G1103="",$S1103=0),"",$G1103/$S1103)</f>
        <v/>
      </c>
      <c r="U1103" s="36">
        <f>IF($T1103="","",IF($T1103&lt;Settings!$B$8,"Critical",IF($T1103&lt;Settings!$B$9,"Semi Critical","Non Critical")))</f>
        <v/>
      </c>
      <c r="V1103" s="28" t="n"/>
      <c r="Z1103">
        <f>IF($B1103="","",IFERROR(VLOOKUP($B1103,'Plan HC for CCA'!$A:$B,2,0),""))</f>
        <v/>
      </c>
      <c r="AA1103">
        <f>IF(OR($B1103="",$Z1103=""),"",IF(N($M1103)&lt;$Z1103,"Delta","No Delta"))</f>
        <v/>
      </c>
      <c r="AB1103">
        <f>IF(OR($B1103="",$Z1103=""),"",MAX(0,$Z1103-N($M1103)))</f>
        <v/>
      </c>
      <c r="AC1103" s="46">
        <f>IF($B1103="","",IFERROR(INDEX('CCA Util %'!$H:$H,MATCH($B1103,'CCA Util %'!$E:$E,0)),""))</f>
        <v/>
      </c>
      <c r="AD1103">
        <f>IF($B1103="","",IFERROR(INDEX('CCA Util %'!$G:$G,MATCH($B1103,'CCA Util %'!$E:$E,0)),""))</f>
        <v/>
      </c>
      <c r="AE1103">
        <f>IF(OR($B1103="",$U1103=""),"",$U1103&amp;" &amp; "&amp;IF(OR($AD1103="",$AD1103=0),"Util NA",$AD1103&amp;" Util"))</f>
        <v/>
      </c>
    </row>
    <row r="1104" ht="15.75" customHeight="1" s="42">
      <c r="A1104" s="41" t="n"/>
      <c r="G1104" s="38" t="n"/>
      <c r="H1104" s="38" t="n"/>
      <c r="I1104" s="38" t="n"/>
      <c r="J1104" s="38" t="n"/>
      <c r="K1104" s="38" t="n"/>
      <c r="L1104" s="38" t="n"/>
      <c r="N1104" s="36">
        <f>IF($B1104="","",IF($C1104="SUPERSTORE","Superstore","DH"))</f>
        <v/>
      </c>
      <c r="O1104" s="36">
        <f>IF($B1104="","",IFERROR(VLOOKUP($B1104,Mapping!$A:$C,2,0),"Not Mapped"))</f>
        <v/>
      </c>
      <c r="P1104" s="36">
        <f>IF($B1104="","",IFERROR(VLOOKUP($B1104,Mapping!$A:$C,3,0),"Not Mapped"))</f>
        <v/>
      </c>
      <c r="Q1104" s="36">
        <f>IF($B1104="","",IFERROR(VLOOKUP($O1104,Leaders!$A:$B,2,0),"Not Mapped"))</f>
        <v/>
      </c>
      <c r="R1104" s="36">
        <f>IF($B1104="","",IF(COUNTIF(Exclusions!$A:$A,$B1104)&gt;0,"Yes","No"))</f>
        <v/>
      </c>
      <c r="S1104" s="38">
        <f>IF($B1104="","",MIN(1,DAY($A1104)/IF($N1104="Superstore",Settings!$B$5,Settings!$B$4)))</f>
        <v/>
      </c>
      <c r="T1104" s="38">
        <f>IF(OR($B1104="",$G1104="",$S1104=0),"",$G1104/$S1104)</f>
        <v/>
      </c>
      <c r="U1104" s="36">
        <f>IF($T1104="","",IF($T1104&lt;Settings!$B$8,"Critical",IF($T1104&lt;Settings!$B$9,"Semi Critical","Non Critical")))</f>
        <v/>
      </c>
      <c r="V1104" s="28" t="n"/>
      <c r="Z1104">
        <f>IF($B1104="","",IFERROR(VLOOKUP($B1104,'Plan HC for CCA'!$A:$B,2,0),""))</f>
        <v/>
      </c>
      <c r="AA1104">
        <f>IF(OR($B1104="",$Z1104=""),"",IF(N($M1104)&lt;$Z1104,"Delta","No Delta"))</f>
        <v/>
      </c>
      <c r="AB1104">
        <f>IF(OR($B1104="",$Z1104=""),"",MAX(0,$Z1104-N($M1104)))</f>
        <v/>
      </c>
      <c r="AC1104" s="46">
        <f>IF($B1104="","",IFERROR(INDEX('CCA Util %'!$H:$H,MATCH($B1104,'CCA Util %'!$E:$E,0)),""))</f>
        <v/>
      </c>
      <c r="AD1104">
        <f>IF($B1104="","",IFERROR(INDEX('CCA Util %'!$G:$G,MATCH($B1104,'CCA Util %'!$E:$E,0)),""))</f>
        <v/>
      </c>
      <c r="AE1104">
        <f>IF(OR($B1104="",$U1104=""),"",$U1104&amp;" &amp; "&amp;IF(OR($AD1104="",$AD1104=0),"Util NA",$AD1104&amp;" Util"))</f>
        <v/>
      </c>
    </row>
    <row r="1105" ht="15.75" customHeight="1" s="42">
      <c r="A1105" s="41" t="n"/>
      <c r="G1105" s="38" t="n"/>
      <c r="H1105" s="38" t="n"/>
      <c r="I1105" s="38" t="n"/>
      <c r="J1105" s="38" t="n"/>
      <c r="K1105" s="38" t="n"/>
      <c r="L1105" s="38" t="n"/>
      <c r="N1105" s="36">
        <f>IF($B1105="","",IF($C1105="SUPERSTORE","Superstore","DH"))</f>
        <v/>
      </c>
      <c r="O1105" s="36">
        <f>IF($B1105="","",IFERROR(VLOOKUP($B1105,Mapping!$A:$C,2,0),"Not Mapped"))</f>
        <v/>
      </c>
      <c r="P1105" s="36">
        <f>IF($B1105="","",IFERROR(VLOOKUP($B1105,Mapping!$A:$C,3,0),"Not Mapped"))</f>
        <v/>
      </c>
      <c r="Q1105" s="36">
        <f>IF($B1105="","",IFERROR(VLOOKUP($O1105,Leaders!$A:$B,2,0),"Not Mapped"))</f>
        <v/>
      </c>
      <c r="R1105" s="36">
        <f>IF($B1105="","",IF(COUNTIF(Exclusions!$A:$A,$B1105)&gt;0,"Yes","No"))</f>
        <v/>
      </c>
      <c r="S1105" s="38">
        <f>IF($B1105="","",MIN(1,DAY($A1105)/IF($N1105="Superstore",Settings!$B$5,Settings!$B$4)))</f>
        <v/>
      </c>
      <c r="T1105" s="38">
        <f>IF(OR($B1105="",$G1105="",$S1105=0),"",$G1105/$S1105)</f>
        <v/>
      </c>
      <c r="U1105" s="36">
        <f>IF($T1105="","",IF($T1105&lt;Settings!$B$8,"Critical",IF($T1105&lt;Settings!$B$9,"Semi Critical","Non Critical")))</f>
        <v/>
      </c>
      <c r="V1105" s="28" t="n"/>
      <c r="Z1105">
        <f>IF($B1105="","",IFERROR(VLOOKUP($B1105,'Plan HC for CCA'!$A:$B,2,0),""))</f>
        <v/>
      </c>
      <c r="AA1105">
        <f>IF(OR($B1105="",$Z1105=""),"",IF(N($M1105)&lt;$Z1105,"Delta","No Delta"))</f>
        <v/>
      </c>
      <c r="AB1105">
        <f>IF(OR($B1105="",$Z1105=""),"",MAX(0,$Z1105-N($M1105)))</f>
        <v/>
      </c>
      <c r="AC1105" s="46">
        <f>IF($B1105="","",IFERROR(INDEX('CCA Util %'!$H:$H,MATCH($B1105,'CCA Util %'!$E:$E,0)),""))</f>
        <v/>
      </c>
      <c r="AD1105">
        <f>IF($B1105="","",IFERROR(INDEX('CCA Util %'!$G:$G,MATCH($B1105,'CCA Util %'!$E:$E,0)),""))</f>
        <v/>
      </c>
      <c r="AE1105">
        <f>IF(OR($B1105="",$U1105=""),"",$U1105&amp;" &amp; "&amp;IF(OR($AD1105="",$AD1105=0),"Util NA",$AD1105&amp;" Util"))</f>
        <v/>
      </c>
    </row>
    <row r="1106" ht="15.75" customHeight="1" s="42">
      <c r="A1106" s="41" t="n"/>
      <c r="G1106" s="38" t="n"/>
      <c r="H1106" s="38" t="n"/>
      <c r="I1106" s="38" t="n"/>
      <c r="J1106" s="38" t="n"/>
      <c r="K1106" s="38" t="n"/>
      <c r="L1106" s="38" t="n"/>
      <c r="N1106" s="36">
        <f>IF($B1106="","",IF($C1106="SUPERSTORE","Superstore","DH"))</f>
        <v/>
      </c>
      <c r="O1106" s="36">
        <f>IF($B1106="","",IFERROR(VLOOKUP($B1106,Mapping!$A:$C,2,0),"Not Mapped"))</f>
        <v/>
      </c>
      <c r="P1106" s="36">
        <f>IF($B1106="","",IFERROR(VLOOKUP($B1106,Mapping!$A:$C,3,0),"Not Mapped"))</f>
        <v/>
      </c>
      <c r="Q1106" s="36">
        <f>IF($B1106="","",IFERROR(VLOOKUP($O1106,Leaders!$A:$B,2,0),"Not Mapped"))</f>
        <v/>
      </c>
      <c r="R1106" s="36">
        <f>IF($B1106="","",IF(COUNTIF(Exclusions!$A:$A,$B1106)&gt;0,"Yes","No"))</f>
        <v/>
      </c>
      <c r="S1106" s="38">
        <f>IF($B1106="","",MIN(1,DAY($A1106)/IF($N1106="Superstore",Settings!$B$5,Settings!$B$4)))</f>
        <v/>
      </c>
      <c r="T1106" s="38">
        <f>IF(OR($B1106="",$G1106="",$S1106=0),"",$G1106/$S1106)</f>
        <v/>
      </c>
      <c r="U1106" s="36">
        <f>IF($T1106="","",IF($T1106&lt;Settings!$B$8,"Critical",IF($T1106&lt;Settings!$B$9,"Semi Critical","Non Critical")))</f>
        <v/>
      </c>
      <c r="V1106" s="28" t="n"/>
      <c r="Z1106">
        <f>IF($B1106="","",IFERROR(VLOOKUP($B1106,'Plan HC for CCA'!$A:$B,2,0),""))</f>
        <v/>
      </c>
      <c r="AA1106">
        <f>IF(OR($B1106="",$Z1106=""),"",IF(N($M1106)&lt;$Z1106,"Delta","No Delta"))</f>
        <v/>
      </c>
      <c r="AB1106">
        <f>IF(OR($B1106="",$Z1106=""),"",MAX(0,$Z1106-N($M1106)))</f>
        <v/>
      </c>
      <c r="AC1106" s="46">
        <f>IF($B1106="","",IFERROR(INDEX('CCA Util %'!$H:$H,MATCH($B1106,'CCA Util %'!$E:$E,0)),""))</f>
        <v/>
      </c>
      <c r="AD1106">
        <f>IF($B1106="","",IFERROR(INDEX('CCA Util %'!$G:$G,MATCH($B1106,'CCA Util %'!$E:$E,0)),""))</f>
        <v/>
      </c>
      <c r="AE1106">
        <f>IF(OR($B1106="",$U1106=""),"",$U1106&amp;" &amp; "&amp;IF(OR($AD1106="",$AD1106=0),"Util NA",$AD1106&amp;" Util"))</f>
        <v/>
      </c>
    </row>
    <row r="1107" ht="15.75" customHeight="1" s="42">
      <c r="A1107" s="41" t="n"/>
      <c r="G1107" s="38" t="n"/>
      <c r="H1107" s="38" t="n"/>
      <c r="I1107" s="38" t="n"/>
      <c r="J1107" s="38" t="n"/>
      <c r="K1107" s="38" t="n"/>
      <c r="L1107" s="38" t="n"/>
      <c r="N1107" s="36">
        <f>IF($B1107="","",IF($C1107="SUPERSTORE","Superstore","DH"))</f>
        <v/>
      </c>
      <c r="O1107" s="36">
        <f>IF($B1107="","",IFERROR(VLOOKUP($B1107,Mapping!$A:$C,2,0),"Not Mapped"))</f>
        <v/>
      </c>
      <c r="P1107" s="36">
        <f>IF($B1107="","",IFERROR(VLOOKUP($B1107,Mapping!$A:$C,3,0),"Not Mapped"))</f>
        <v/>
      </c>
      <c r="Q1107" s="36">
        <f>IF($B1107="","",IFERROR(VLOOKUP($O1107,Leaders!$A:$B,2,0),"Not Mapped"))</f>
        <v/>
      </c>
      <c r="R1107" s="36">
        <f>IF($B1107="","",IF(COUNTIF(Exclusions!$A:$A,$B1107)&gt;0,"Yes","No"))</f>
        <v/>
      </c>
      <c r="S1107" s="38">
        <f>IF($B1107="","",MIN(1,DAY($A1107)/IF($N1107="Superstore",Settings!$B$5,Settings!$B$4)))</f>
        <v/>
      </c>
      <c r="T1107" s="38">
        <f>IF(OR($B1107="",$G1107="",$S1107=0),"",$G1107/$S1107)</f>
        <v/>
      </c>
      <c r="U1107" s="36">
        <f>IF($T1107="","",IF($T1107&lt;Settings!$B$8,"Critical",IF($T1107&lt;Settings!$B$9,"Semi Critical","Non Critical")))</f>
        <v/>
      </c>
      <c r="V1107" s="28" t="n"/>
      <c r="Z1107">
        <f>IF($B1107="","",IFERROR(VLOOKUP($B1107,'Plan HC for CCA'!$A:$B,2,0),""))</f>
        <v/>
      </c>
      <c r="AA1107">
        <f>IF(OR($B1107="",$Z1107=""),"",IF(N($M1107)&lt;$Z1107,"Delta","No Delta"))</f>
        <v/>
      </c>
      <c r="AB1107">
        <f>IF(OR($B1107="",$Z1107=""),"",MAX(0,$Z1107-N($M1107)))</f>
        <v/>
      </c>
      <c r="AC1107" s="46">
        <f>IF($B1107="","",IFERROR(INDEX('CCA Util %'!$H:$H,MATCH($B1107,'CCA Util %'!$E:$E,0)),""))</f>
        <v/>
      </c>
      <c r="AD1107">
        <f>IF($B1107="","",IFERROR(INDEX('CCA Util %'!$G:$G,MATCH($B1107,'CCA Util %'!$E:$E,0)),""))</f>
        <v/>
      </c>
      <c r="AE1107">
        <f>IF(OR($B1107="",$U1107=""),"",$U1107&amp;" &amp; "&amp;IF(OR($AD1107="",$AD1107=0),"Util NA",$AD1107&amp;" Util"))</f>
        <v/>
      </c>
    </row>
    <row r="1108" ht="15.75" customHeight="1" s="42">
      <c r="A1108" s="41" t="n"/>
      <c r="G1108" s="38" t="n"/>
      <c r="H1108" s="38" t="n"/>
      <c r="I1108" s="38" t="n"/>
      <c r="J1108" s="38" t="n"/>
      <c r="K1108" s="38" t="n"/>
      <c r="L1108" s="38" t="n"/>
      <c r="N1108" s="36">
        <f>IF($B1108="","",IF($C1108="SUPERSTORE","Superstore","DH"))</f>
        <v/>
      </c>
      <c r="O1108" s="36">
        <f>IF($B1108="","",IFERROR(VLOOKUP($B1108,Mapping!$A:$C,2,0),"Not Mapped"))</f>
        <v/>
      </c>
      <c r="P1108" s="36">
        <f>IF($B1108="","",IFERROR(VLOOKUP($B1108,Mapping!$A:$C,3,0),"Not Mapped"))</f>
        <v/>
      </c>
      <c r="Q1108" s="36">
        <f>IF($B1108="","",IFERROR(VLOOKUP($O1108,Leaders!$A:$B,2,0),"Not Mapped"))</f>
        <v/>
      </c>
      <c r="R1108" s="36">
        <f>IF($B1108="","",IF(COUNTIF(Exclusions!$A:$A,$B1108)&gt;0,"Yes","No"))</f>
        <v/>
      </c>
      <c r="S1108" s="38">
        <f>IF($B1108="","",MIN(1,DAY($A1108)/IF($N1108="Superstore",Settings!$B$5,Settings!$B$4)))</f>
        <v/>
      </c>
      <c r="T1108" s="38">
        <f>IF(OR($B1108="",$G1108="",$S1108=0),"",$G1108/$S1108)</f>
        <v/>
      </c>
      <c r="U1108" s="36">
        <f>IF($T1108="","",IF($T1108&lt;Settings!$B$8,"Critical",IF($T1108&lt;Settings!$B$9,"Semi Critical","Non Critical")))</f>
        <v/>
      </c>
      <c r="V1108" s="28" t="n"/>
      <c r="Z1108">
        <f>IF($B1108="","",IFERROR(VLOOKUP($B1108,'Plan HC for CCA'!$A:$B,2,0),""))</f>
        <v/>
      </c>
      <c r="AA1108">
        <f>IF(OR($B1108="",$Z1108=""),"",IF(N($M1108)&lt;$Z1108,"Delta","No Delta"))</f>
        <v/>
      </c>
      <c r="AB1108">
        <f>IF(OR($B1108="",$Z1108=""),"",MAX(0,$Z1108-N($M1108)))</f>
        <v/>
      </c>
      <c r="AC1108" s="46">
        <f>IF($B1108="","",IFERROR(INDEX('CCA Util %'!$H:$H,MATCH($B1108,'CCA Util %'!$E:$E,0)),""))</f>
        <v/>
      </c>
      <c r="AD1108">
        <f>IF($B1108="","",IFERROR(INDEX('CCA Util %'!$G:$G,MATCH($B1108,'CCA Util %'!$E:$E,0)),""))</f>
        <v/>
      </c>
      <c r="AE1108">
        <f>IF(OR($B1108="",$U1108=""),"",$U1108&amp;" &amp; "&amp;IF(OR($AD1108="",$AD1108=0),"Util NA",$AD1108&amp;" Util"))</f>
        <v/>
      </c>
    </row>
    <row r="1109" ht="15.75" customHeight="1" s="42">
      <c r="A1109" s="41" t="n"/>
      <c r="G1109" s="38" t="n"/>
      <c r="H1109" s="38" t="n"/>
      <c r="I1109" s="38" t="n"/>
      <c r="J1109" s="38" t="n"/>
      <c r="K1109" s="38" t="n"/>
      <c r="L1109" s="38" t="n"/>
      <c r="N1109" s="36">
        <f>IF($B1109="","",IF($C1109="SUPERSTORE","Superstore","DH"))</f>
        <v/>
      </c>
      <c r="O1109" s="36">
        <f>IF($B1109="","",IFERROR(VLOOKUP($B1109,Mapping!$A:$C,2,0),"Not Mapped"))</f>
        <v/>
      </c>
      <c r="P1109" s="36">
        <f>IF($B1109="","",IFERROR(VLOOKUP($B1109,Mapping!$A:$C,3,0),"Not Mapped"))</f>
        <v/>
      </c>
      <c r="Q1109" s="36">
        <f>IF($B1109="","",IFERROR(VLOOKUP($O1109,Leaders!$A:$B,2,0),"Not Mapped"))</f>
        <v/>
      </c>
      <c r="R1109" s="36">
        <f>IF($B1109="","",IF(COUNTIF(Exclusions!$A:$A,$B1109)&gt;0,"Yes","No"))</f>
        <v/>
      </c>
      <c r="S1109" s="38">
        <f>IF($B1109="","",MIN(1,DAY($A1109)/IF($N1109="Superstore",Settings!$B$5,Settings!$B$4)))</f>
        <v/>
      </c>
      <c r="T1109" s="38">
        <f>IF(OR($B1109="",$G1109="",$S1109=0),"",$G1109/$S1109)</f>
        <v/>
      </c>
      <c r="U1109" s="36">
        <f>IF($T1109="","",IF($T1109&lt;Settings!$B$8,"Critical",IF($T1109&lt;Settings!$B$9,"Semi Critical","Non Critical")))</f>
        <v/>
      </c>
      <c r="V1109" s="28" t="n"/>
      <c r="Z1109">
        <f>IF($B1109="","",IFERROR(VLOOKUP($B1109,'Plan HC for CCA'!$A:$B,2,0),""))</f>
        <v/>
      </c>
      <c r="AA1109">
        <f>IF(OR($B1109="",$Z1109=""),"",IF(N($M1109)&lt;$Z1109,"Delta","No Delta"))</f>
        <v/>
      </c>
      <c r="AB1109">
        <f>IF(OR($B1109="",$Z1109=""),"",MAX(0,$Z1109-N($M1109)))</f>
        <v/>
      </c>
      <c r="AC1109" s="46">
        <f>IF($B1109="","",IFERROR(INDEX('CCA Util %'!$H:$H,MATCH($B1109,'CCA Util %'!$E:$E,0)),""))</f>
        <v/>
      </c>
      <c r="AD1109">
        <f>IF($B1109="","",IFERROR(INDEX('CCA Util %'!$G:$G,MATCH($B1109,'CCA Util %'!$E:$E,0)),""))</f>
        <v/>
      </c>
      <c r="AE1109">
        <f>IF(OR($B1109="",$U1109=""),"",$U1109&amp;" &amp; "&amp;IF(OR($AD1109="",$AD1109=0),"Util NA",$AD1109&amp;" Util"))</f>
        <v/>
      </c>
    </row>
    <row r="1110" ht="15.75" customHeight="1" s="42">
      <c r="A1110" s="41" t="n"/>
      <c r="G1110" s="38" t="n"/>
      <c r="H1110" s="38" t="n"/>
      <c r="I1110" s="38" t="n"/>
      <c r="J1110" s="38" t="n"/>
      <c r="K1110" s="38" t="n"/>
      <c r="L1110" s="38" t="n"/>
      <c r="N1110" s="36">
        <f>IF($B1110="","",IF($C1110="SUPERSTORE","Superstore","DH"))</f>
        <v/>
      </c>
      <c r="O1110" s="36">
        <f>IF($B1110="","",IFERROR(VLOOKUP($B1110,Mapping!$A:$C,2,0),"Not Mapped"))</f>
        <v/>
      </c>
      <c r="P1110" s="36">
        <f>IF($B1110="","",IFERROR(VLOOKUP($B1110,Mapping!$A:$C,3,0),"Not Mapped"))</f>
        <v/>
      </c>
      <c r="Q1110" s="36">
        <f>IF($B1110="","",IFERROR(VLOOKUP($O1110,Leaders!$A:$B,2,0),"Not Mapped"))</f>
        <v/>
      </c>
      <c r="R1110" s="36">
        <f>IF($B1110="","",IF(COUNTIF(Exclusions!$A:$A,$B1110)&gt;0,"Yes","No"))</f>
        <v/>
      </c>
      <c r="S1110" s="38">
        <f>IF($B1110="","",MIN(1,DAY($A1110)/IF($N1110="Superstore",Settings!$B$5,Settings!$B$4)))</f>
        <v/>
      </c>
      <c r="T1110" s="38">
        <f>IF(OR($B1110="",$G1110="",$S1110=0),"",$G1110/$S1110)</f>
        <v/>
      </c>
      <c r="U1110" s="36">
        <f>IF($T1110="","",IF($T1110&lt;Settings!$B$8,"Critical",IF($T1110&lt;Settings!$B$9,"Semi Critical","Non Critical")))</f>
        <v/>
      </c>
      <c r="V1110" s="28" t="n"/>
      <c r="Z1110">
        <f>IF($B1110="","",IFERROR(VLOOKUP($B1110,'Plan HC for CCA'!$A:$B,2,0),""))</f>
        <v/>
      </c>
      <c r="AA1110">
        <f>IF(OR($B1110="",$Z1110=""),"",IF(N($M1110)&lt;$Z1110,"Delta","No Delta"))</f>
        <v/>
      </c>
      <c r="AB1110">
        <f>IF(OR($B1110="",$Z1110=""),"",MAX(0,$Z1110-N($M1110)))</f>
        <v/>
      </c>
      <c r="AC1110" s="46">
        <f>IF($B1110="","",IFERROR(INDEX('CCA Util %'!$H:$H,MATCH($B1110,'CCA Util %'!$E:$E,0)),""))</f>
        <v/>
      </c>
      <c r="AD1110">
        <f>IF($B1110="","",IFERROR(INDEX('CCA Util %'!$G:$G,MATCH($B1110,'CCA Util %'!$E:$E,0)),""))</f>
        <v/>
      </c>
      <c r="AE1110">
        <f>IF(OR($B1110="",$U1110=""),"",$U1110&amp;" &amp; "&amp;IF(OR($AD1110="",$AD1110=0),"Util NA",$AD1110&amp;" Util"))</f>
        <v/>
      </c>
    </row>
    <row r="1111" ht="15.75" customHeight="1" s="42">
      <c r="A1111" s="41" t="n"/>
      <c r="G1111" s="38" t="n"/>
      <c r="H1111" s="38" t="n"/>
      <c r="I1111" s="38" t="n"/>
      <c r="J1111" s="38" t="n"/>
      <c r="K1111" s="38" t="n"/>
      <c r="L1111" s="38" t="n"/>
      <c r="N1111" s="36">
        <f>IF($B1111="","",IF($C1111="SUPERSTORE","Superstore","DH"))</f>
        <v/>
      </c>
      <c r="O1111" s="36">
        <f>IF($B1111="","",IFERROR(VLOOKUP($B1111,Mapping!$A:$C,2,0),"Not Mapped"))</f>
        <v/>
      </c>
      <c r="P1111" s="36">
        <f>IF($B1111="","",IFERROR(VLOOKUP($B1111,Mapping!$A:$C,3,0),"Not Mapped"))</f>
        <v/>
      </c>
      <c r="Q1111" s="36">
        <f>IF($B1111="","",IFERROR(VLOOKUP($O1111,Leaders!$A:$B,2,0),"Not Mapped"))</f>
        <v/>
      </c>
      <c r="R1111" s="36">
        <f>IF($B1111="","",IF(COUNTIF(Exclusions!$A:$A,$B1111)&gt;0,"Yes","No"))</f>
        <v/>
      </c>
      <c r="S1111" s="38">
        <f>IF($B1111="","",MIN(1,DAY($A1111)/IF($N1111="Superstore",Settings!$B$5,Settings!$B$4)))</f>
        <v/>
      </c>
      <c r="T1111" s="38">
        <f>IF(OR($B1111="",$G1111="",$S1111=0),"",$G1111/$S1111)</f>
        <v/>
      </c>
      <c r="U1111" s="36">
        <f>IF($T1111="","",IF($T1111&lt;Settings!$B$8,"Critical",IF($T1111&lt;Settings!$B$9,"Semi Critical","Non Critical")))</f>
        <v/>
      </c>
      <c r="V1111" s="28" t="n"/>
      <c r="Z1111">
        <f>IF($B1111="","",IFERROR(VLOOKUP($B1111,'Plan HC for CCA'!$A:$B,2,0),""))</f>
        <v/>
      </c>
      <c r="AA1111">
        <f>IF(OR($B1111="",$Z1111=""),"",IF(N($M1111)&lt;$Z1111,"Delta","No Delta"))</f>
        <v/>
      </c>
      <c r="AB1111">
        <f>IF(OR($B1111="",$Z1111=""),"",MAX(0,$Z1111-N($M1111)))</f>
        <v/>
      </c>
      <c r="AC1111" s="46">
        <f>IF($B1111="","",IFERROR(INDEX('CCA Util %'!$H:$H,MATCH($B1111,'CCA Util %'!$E:$E,0)),""))</f>
        <v/>
      </c>
      <c r="AD1111">
        <f>IF($B1111="","",IFERROR(INDEX('CCA Util %'!$G:$G,MATCH($B1111,'CCA Util %'!$E:$E,0)),""))</f>
        <v/>
      </c>
      <c r="AE1111">
        <f>IF(OR($B1111="",$U1111=""),"",$U1111&amp;" &amp; "&amp;IF(OR($AD1111="",$AD1111=0),"Util NA",$AD1111&amp;" Util"))</f>
        <v/>
      </c>
    </row>
    <row r="1112" ht="15.75" customHeight="1" s="42">
      <c r="A1112" s="41" t="n"/>
      <c r="G1112" s="38" t="n"/>
      <c r="H1112" s="38" t="n"/>
      <c r="I1112" s="38" t="n"/>
      <c r="J1112" s="38" t="n"/>
      <c r="K1112" s="38" t="n"/>
      <c r="L1112" s="38" t="n"/>
      <c r="N1112" s="36">
        <f>IF($B1112="","",IF($C1112="SUPERSTORE","Superstore","DH"))</f>
        <v/>
      </c>
      <c r="O1112" s="36">
        <f>IF($B1112="","",IFERROR(VLOOKUP($B1112,Mapping!$A:$C,2,0),"Not Mapped"))</f>
        <v/>
      </c>
      <c r="P1112" s="36">
        <f>IF($B1112="","",IFERROR(VLOOKUP($B1112,Mapping!$A:$C,3,0),"Not Mapped"))</f>
        <v/>
      </c>
      <c r="Q1112" s="36">
        <f>IF($B1112="","",IFERROR(VLOOKUP($O1112,Leaders!$A:$B,2,0),"Not Mapped"))</f>
        <v/>
      </c>
      <c r="R1112" s="36">
        <f>IF($B1112="","",IF(COUNTIF(Exclusions!$A:$A,$B1112)&gt;0,"Yes","No"))</f>
        <v/>
      </c>
      <c r="S1112" s="38">
        <f>IF($B1112="","",MIN(1,DAY($A1112)/IF($N1112="Superstore",Settings!$B$5,Settings!$B$4)))</f>
        <v/>
      </c>
      <c r="T1112" s="38">
        <f>IF(OR($B1112="",$G1112="",$S1112=0),"",$G1112/$S1112)</f>
        <v/>
      </c>
      <c r="U1112" s="36">
        <f>IF($T1112="","",IF($T1112&lt;Settings!$B$8,"Critical",IF($T1112&lt;Settings!$B$9,"Semi Critical","Non Critical")))</f>
        <v/>
      </c>
      <c r="V1112" s="28" t="n"/>
      <c r="Z1112">
        <f>IF($B1112="","",IFERROR(VLOOKUP($B1112,'Plan HC for CCA'!$A:$B,2,0),""))</f>
        <v/>
      </c>
      <c r="AA1112">
        <f>IF(OR($B1112="",$Z1112=""),"",IF(N($M1112)&lt;$Z1112,"Delta","No Delta"))</f>
        <v/>
      </c>
      <c r="AB1112">
        <f>IF(OR($B1112="",$Z1112=""),"",MAX(0,$Z1112-N($M1112)))</f>
        <v/>
      </c>
      <c r="AC1112" s="46">
        <f>IF($B1112="","",IFERROR(INDEX('CCA Util %'!$H:$H,MATCH($B1112,'CCA Util %'!$E:$E,0)),""))</f>
        <v/>
      </c>
      <c r="AD1112">
        <f>IF($B1112="","",IFERROR(INDEX('CCA Util %'!$G:$G,MATCH($B1112,'CCA Util %'!$E:$E,0)),""))</f>
        <v/>
      </c>
      <c r="AE1112">
        <f>IF(OR($B1112="",$U1112=""),"",$U1112&amp;" &amp; "&amp;IF(OR($AD1112="",$AD1112=0),"Util NA",$AD1112&amp;" Util"))</f>
        <v/>
      </c>
    </row>
    <row r="1113" ht="15.75" customHeight="1" s="42">
      <c r="A1113" s="41" t="n"/>
      <c r="G1113" s="38" t="n"/>
      <c r="H1113" s="38" t="n"/>
      <c r="I1113" s="38" t="n"/>
      <c r="J1113" s="38" t="n"/>
      <c r="K1113" s="38" t="n"/>
      <c r="L1113" s="38" t="n"/>
      <c r="N1113" s="36">
        <f>IF($B1113="","",IF($C1113="SUPERSTORE","Superstore","DH"))</f>
        <v/>
      </c>
      <c r="O1113" s="36">
        <f>IF($B1113="","",IFERROR(VLOOKUP($B1113,Mapping!$A:$C,2,0),"Not Mapped"))</f>
        <v/>
      </c>
      <c r="P1113" s="36">
        <f>IF($B1113="","",IFERROR(VLOOKUP($B1113,Mapping!$A:$C,3,0),"Not Mapped"))</f>
        <v/>
      </c>
      <c r="Q1113" s="36">
        <f>IF($B1113="","",IFERROR(VLOOKUP($O1113,Leaders!$A:$B,2,0),"Not Mapped"))</f>
        <v/>
      </c>
      <c r="R1113" s="36">
        <f>IF($B1113="","",IF(COUNTIF(Exclusions!$A:$A,$B1113)&gt;0,"Yes","No"))</f>
        <v/>
      </c>
      <c r="S1113" s="38">
        <f>IF($B1113="","",MIN(1,DAY($A1113)/IF($N1113="Superstore",Settings!$B$5,Settings!$B$4)))</f>
        <v/>
      </c>
      <c r="T1113" s="38">
        <f>IF(OR($B1113="",$G1113="",$S1113=0),"",$G1113/$S1113)</f>
        <v/>
      </c>
      <c r="U1113" s="36">
        <f>IF($T1113="","",IF($T1113&lt;Settings!$B$8,"Critical",IF($T1113&lt;Settings!$B$9,"Semi Critical","Non Critical")))</f>
        <v/>
      </c>
      <c r="V1113" s="28" t="n"/>
      <c r="Z1113">
        <f>IF($B1113="","",IFERROR(VLOOKUP($B1113,'Plan HC for CCA'!$A:$B,2,0),""))</f>
        <v/>
      </c>
      <c r="AA1113">
        <f>IF(OR($B1113="",$Z1113=""),"",IF(N($M1113)&lt;$Z1113,"Delta","No Delta"))</f>
        <v/>
      </c>
      <c r="AB1113">
        <f>IF(OR($B1113="",$Z1113=""),"",MAX(0,$Z1113-N($M1113)))</f>
        <v/>
      </c>
      <c r="AC1113" s="46">
        <f>IF($B1113="","",IFERROR(INDEX('CCA Util %'!$H:$H,MATCH($B1113,'CCA Util %'!$E:$E,0)),""))</f>
        <v/>
      </c>
      <c r="AD1113">
        <f>IF($B1113="","",IFERROR(INDEX('CCA Util %'!$G:$G,MATCH($B1113,'CCA Util %'!$E:$E,0)),""))</f>
        <v/>
      </c>
      <c r="AE1113">
        <f>IF(OR($B1113="",$U1113=""),"",$U1113&amp;" &amp; "&amp;IF(OR($AD1113="",$AD1113=0),"Util NA",$AD1113&amp;" Util"))</f>
        <v/>
      </c>
    </row>
    <row r="1114" ht="15.75" customHeight="1" s="42">
      <c r="A1114" s="41" t="n"/>
      <c r="G1114" s="38" t="n"/>
      <c r="H1114" s="38" t="n"/>
      <c r="I1114" s="38" t="n"/>
      <c r="J1114" s="38" t="n"/>
      <c r="K1114" s="38" t="n"/>
      <c r="L1114" s="38" t="n"/>
      <c r="N1114" s="36">
        <f>IF($B1114="","",IF($C1114="SUPERSTORE","Superstore","DH"))</f>
        <v/>
      </c>
      <c r="O1114" s="36">
        <f>IF($B1114="","",IFERROR(VLOOKUP($B1114,Mapping!$A:$C,2,0),"Not Mapped"))</f>
        <v/>
      </c>
      <c r="P1114" s="36">
        <f>IF($B1114="","",IFERROR(VLOOKUP($B1114,Mapping!$A:$C,3,0),"Not Mapped"))</f>
        <v/>
      </c>
      <c r="Q1114" s="36">
        <f>IF($B1114="","",IFERROR(VLOOKUP($O1114,Leaders!$A:$B,2,0),"Not Mapped"))</f>
        <v/>
      </c>
      <c r="R1114" s="36">
        <f>IF($B1114="","",IF(COUNTIF(Exclusions!$A:$A,$B1114)&gt;0,"Yes","No"))</f>
        <v/>
      </c>
      <c r="S1114" s="38">
        <f>IF($B1114="","",MIN(1,DAY($A1114)/IF($N1114="Superstore",Settings!$B$5,Settings!$B$4)))</f>
        <v/>
      </c>
      <c r="T1114" s="38">
        <f>IF(OR($B1114="",$G1114="",$S1114=0),"",$G1114/$S1114)</f>
        <v/>
      </c>
      <c r="U1114" s="36">
        <f>IF($T1114="","",IF($T1114&lt;Settings!$B$8,"Critical",IF($T1114&lt;Settings!$B$9,"Semi Critical","Non Critical")))</f>
        <v/>
      </c>
      <c r="V1114" s="28" t="n"/>
      <c r="Z1114">
        <f>IF($B1114="","",IFERROR(VLOOKUP($B1114,'Plan HC for CCA'!$A:$B,2,0),""))</f>
        <v/>
      </c>
      <c r="AA1114">
        <f>IF(OR($B1114="",$Z1114=""),"",IF(N($M1114)&lt;$Z1114,"Delta","No Delta"))</f>
        <v/>
      </c>
      <c r="AB1114">
        <f>IF(OR($B1114="",$Z1114=""),"",MAX(0,$Z1114-N($M1114)))</f>
        <v/>
      </c>
      <c r="AC1114" s="46">
        <f>IF($B1114="","",IFERROR(INDEX('CCA Util %'!$H:$H,MATCH($B1114,'CCA Util %'!$E:$E,0)),""))</f>
        <v/>
      </c>
      <c r="AD1114">
        <f>IF($B1114="","",IFERROR(INDEX('CCA Util %'!$G:$G,MATCH($B1114,'CCA Util %'!$E:$E,0)),""))</f>
        <v/>
      </c>
      <c r="AE1114">
        <f>IF(OR($B1114="",$U1114=""),"",$U1114&amp;" &amp; "&amp;IF(OR($AD1114="",$AD1114=0),"Util NA",$AD1114&amp;" Util"))</f>
        <v/>
      </c>
    </row>
    <row r="1115" ht="15.75" customHeight="1" s="42">
      <c r="A1115" s="41" t="n"/>
      <c r="G1115" s="38" t="n"/>
      <c r="H1115" s="38" t="n"/>
      <c r="I1115" s="38" t="n"/>
      <c r="J1115" s="38" t="n"/>
      <c r="K1115" s="38" t="n"/>
      <c r="L1115" s="38" t="n"/>
      <c r="N1115" s="36">
        <f>IF($B1115="","",IF($C1115="SUPERSTORE","Superstore","DH"))</f>
        <v/>
      </c>
      <c r="O1115" s="36">
        <f>IF($B1115="","",IFERROR(VLOOKUP($B1115,Mapping!$A:$C,2,0),"Not Mapped"))</f>
        <v/>
      </c>
      <c r="P1115" s="36">
        <f>IF($B1115="","",IFERROR(VLOOKUP($B1115,Mapping!$A:$C,3,0),"Not Mapped"))</f>
        <v/>
      </c>
      <c r="Q1115" s="36">
        <f>IF($B1115="","",IFERROR(VLOOKUP($O1115,Leaders!$A:$B,2,0),"Not Mapped"))</f>
        <v/>
      </c>
      <c r="R1115" s="36">
        <f>IF($B1115="","",IF(COUNTIF(Exclusions!$A:$A,$B1115)&gt;0,"Yes","No"))</f>
        <v/>
      </c>
      <c r="S1115" s="38">
        <f>IF($B1115="","",MIN(1,DAY($A1115)/IF($N1115="Superstore",Settings!$B$5,Settings!$B$4)))</f>
        <v/>
      </c>
      <c r="T1115" s="38">
        <f>IF(OR($B1115="",$G1115="",$S1115=0),"",$G1115/$S1115)</f>
        <v/>
      </c>
      <c r="U1115" s="36">
        <f>IF($T1115="","",IF($T1115&lt;Settings!$B$8,"Critical",IF($T1115&lt;Settings!$B$9,"Semi Critical","Non Critical")))</f>
        <v/>
      </c>
      <c r="V1115" s="28" t="n"/>
      <c r="Z1115">
        <f>IF($B1115="","",IFERROR(VLOOKUP($B1115,'Plan HC for CCA'!$A:$B,2,0),""))</f>
        <v/>
      </c>
      <c r="AA1115">
        <f>IF(OR($B1115="",$Z1115=""),"",IF(N($M1115)&lt;$Z1115,"Delta","No Delta"))</f>
        <v/>
      </c>
      <c r="AB1115">
        <f>IF(OR($B1115="",$Z1115=""),"",MAX(0,$Z1115-N($M1115)))</f>
        <v/>
      </c>
      <c r="AC1115" s="46">
        <f>IF($B1115="","",IFERROR(INDEX('CCA Util %'!$H:$H,MATCH($B1115,'CCA Util %'!$E:$E,0)),""))</f>
        <v/>
      </c>
      <c r="AD1115">
        <f>IF($B1115="","",IFERROR(INDEX('CCA Util %'!$G:$G,MATCH($B1115,'CCA Util %'!$E:$E,0)),""))</f>
        <v/>
      </c>
      <c r="AE1115">
        <f>IF(OR($B1115="",$U1115=""),"",$U1115&amp;" &amp; "&amp;IF(OR($AD1115="",$AD1115=0),"Util NA",$AD1115&amp;" Util"))</f>
        <v/>
      </c>
    </row>
    <row r="1116" ht="15.75" customHeight="1" s="42">
      <c r="A1116" s="41" t="n"/>
      <c r="G1116" s="38" t="n"/>
      <c r="H1116" s="38" t="n"/>
      <c r="I1116" s="38" t="n"/>
      <c r="J1116" s="38" t="n"/>
      <c r="K1116" s="38" t="n"/>
      <c r="L1116" s="38" t="n"/>
      <c r="N1116" s="36">
        <f>IF($B1116="","",IF($C1116="SUPERSTORE","Superstore","DH"))</f>
        <v/>
      </c>
      <c r="O1116" s="36">
        <f>IF($B1116="","",IFERROR(VLOOKUP($B1116,Mapping!$A:$C,2,0),"Not Mapped"))</f>
        <v/>
      </c>
      <c r="P1116" s="36">
        <f>IF($B1116="","",IFERROR(VLOOKUP($B1116,Mapping!$A:$C,3,0),"Not Mapped"))</f>
        <v/>
      </c>
      <c r="Q1116" s="36">
        <f>IF($B1116="","",IFERROR(VLOOKUP($O1116,Leaders!$A:$B,2,0),"Not Mapped"))</f>
        <v/>
      </c>
      <c r="R1116" s="36">
        <f>IF($B1116="","",IF(COUNTIF(Exclusions!$A:$A,$B1116)&gt;0,"Yes","No"))</f>
        <v/>
      </c>
      <c r="S1116" s="38">
        <f>IF($B1116="","",MIN(1,DAY($A1116)/IF($N1116="Superstore",Settings!$B$5,Settings!$B$4)))</f>
        <v/>
      </c>
      <c r="T1116" s="38">
        <f>IF(OR($B1116="",$G1116="",$S1116=0),"",$G1116/$S1116)</f>
        <v/>
      </c>
      <c r="U1116" s="36">
        <f>IF($T1116="","",IF($T1116&lt;Settings!$B$8,"Critical",IF($T1116&lt;Settings!$B$9,"Semi Critical","Non Critical")))</f>
        <v/>
      </c>
      <c r="V1116" s="28" t="n"/>
      <c r="Z1116">
        <f>IF($B1116="","",IFERROR(VLOOKUP($B1116,'Plan HC for CCA'!$A:$B,2,0),""))</f>
        <v/>
      </c>
      <c r="AA1116">
        <f>IF(OR($B1116="",$Z1116=""),"",IF(N($M1116)&lt;$Z1116,"Delta","No Delta"))</f>
        <v/>
      </c>
      <c r="AB1116">
        <f>IF(OR($B1116="",$Z1116=""),"",MAX(0,$Z1116-N($M1116)))</f>
        <v/>
      </c>
      <c r="AC1116" s="46">
        <f>IF($B1116="","",IFERROR(INDEX('CCA Util %'!$H:$H,MATCH($B1116,'CCA Util %'!$E:$E,0)),""))</f>
        <v/>
      </c>
      <c r="AD1116">
        <f>IF($B1116="","",IFERROR(INDEX('CCA Util %'!$G:$G,MATCH($B1116,'CCA Util %'!$E:$E,0)),""))</f>
        <v/>
      </c>
      <c r="AE1116">
        <f>IF(OR($B1116="",$U1116=""),"",$U1116&amp;" &amp; "&amp;IF(OR($AD1116="",$AD1116=0),"Util NA",$AD1116&amp;" Util"))</f>
        <v/>
      </c>
    </row>
    <row r="1117" ht="15.75" customHeight="1" s="42">
      <c r="A1117" s="41" t="n"/>
      <c r="G1117" s="38" t="n"/>
      <c r="H1117" s="38" t="n"/>
      <c r="I1117" s="38" t="n"/>
      <c r="J1117" s="38" t="n"/>
      <c r="K1117" s="38" t="n"/>
      <c r="L1117" s="38" t="n"/>
      <c r="N1117" s="36">
        <f>IF($B1117="","",IF($C1117="SUPERSTORE","Superstore","DH"))</f>
        <v/>
      </c>
      <c r="O1117" s="36">
        <f>IF($B1117="","",IFERROR(VLOOKUP($B1117,Mapping!$A:$C,2,0),"Not Mapped"))</f>
        <v/>
      </c>
      <c r="P1117" s="36">
        <f>IF($B1117="","",IFERROR(VLOOKUP($B1117,Mapping!$A:$C,3,0),"Not Mapped"))</f>
        <v/>
      </c>
      <c r="Q1117" s="36">
        <f>IF($B1117="","",IFERROR(VLOOKUP($O1117,Leaders!$A:$B,2,0),"Not Mapped"))</f>
        <v/>
      </c>
      <c r="R1117" s="36">
        <f>IF($B1117="","",IF(COUNTIF(Exclusions!$A:$A,$B1117)&gt;0,"Yes","No"))</f>
        <v/>
      </c>
      <c r="S1117" s="38">
        <f>IF($B1117="","",MIN(1,DAY($A1117)/IF($N1117="Superstore",Settings!$B$5,Settings!$B$4)))</f>
        <v/>
      </c>
      <c r="T1117" s="38">
        <f>IF(OR($B1117="",$G1117="",$S1117=0),"",$G1117/$S1117)</f>
        <v/>
      </c>
      <c r="U1117" s="36">
        <f>IF($T1117="","",IF($T1117&lt;Settings!$B$8,"Critical",IF($T1117&lt;Settings!$B$9,"Semi Critical","Non Critical")))</f>
        <v/>
      </c>
      <c r="V1117" s="28" t="n"/>
      <c r="Z1117">
        <f>IF($B1117="","",IFERROR(VLOOKUP($B1117,'Plan HC for CCA'!$A:$B,2,0),""))</f>
        <v/>
      </c>
      <c r="AA1117">
        <f>IF(OR($B1117="",$Z1117=""),"",IF(N($M1117)&lt;$Z1117,"Delta","No Delta"))</f>
        <v/>
      </c>
      <c r="AB1117">
        <f>IF(OR($B1117="",$Z1117=""),"",MAX(0,$Z1117-N($M1117)))</f>
        <v/>
      </c>
      <c r="AC1117" s="46">
        <f>IF($B1117="","",IFERROR(INDEX('CCA Util %'!$H:$H,MATCH($B1117,'CCA Util %'!$E:$E,0)),""))</f>
        <v/>
      </c>
      <c r="AD1117">
        <f>IF($B1117="","",IFERROR(INDEX('CCA Util %'!$G:$G,MATCH($B1117,'CCA Util %'!$E:$E,0)),""))</f>
        <v/>
      </c>
      <c r="AE1117">
        <f>IF(OR($B1117="",$U1117=""),"",$U1117&amp;" &amp; "&amp;IF(OR($AD1117="",$AD1117=0),"Util NA",$AD1117&amp;" Util"))</f>
        <v/>
      </c>
    </row>
    <row r="1118" ht="15.75" customHeight="1" s="42">
      <c r="A1118" s="41" t="n"/>
      <c r="G1118" s="38" t="n"/>
      <c r="H1118" s="38" t="n"/>
      <c r="I1118" s="38" t="n"/>
      <c r="J1118" s="38" t="n"/>
      <c r="K1118" s="38" t="n"/>
      <c r="L1118" s="38" t="n"/>
      <c r="N1118" s="36">
        <f>IF($B1118="","",IF($C1118="SUPERSTORE","Superstore","DH"))</f>
        <v/>
      </c>
      <c r="O1118" s="36">
        <f>IF($B1118="","",IFERROR(VLOOKUP($B1118,Mapping!$A:$C,2,0),"Not Mapped"))</f>
        <v/>
      </c>
      <c r="P1118" s="36">
        <f>IF($B1118="","",IFERROR(VLOOKUP($B1118,Mapping!$A:$C,3,0),"Not Mapped"))</f>
        <v/>
      </c>
      <c r="Q1118" s="36">
        <f>IF($B1118="","",IFERROR(VLOOKUP($O1118,Leaders!$A:$B,2,0),"Not Mapped"))</f>
        <v/>
      </c>
      <c r="R1118" s="36">
        <f>IF($B1118="","",IF(COUNTIF(Exclusions!$A:$A,$B1118)&gt;0,"Yes","No"))</f>
        <v/>
      </c>
      <c r="S1118" s="38">
        <f>IF($B1118="","",MIN(1,DAY($A1118)/IF($N1118="Superstore",Settings!$B$5,Settings!$B$4)))</f>
        <v/>
      </c>
      <c r="T1118" s="38">
        <f>IF(OR($B1118="",$G1118="",$S1118=0),"",$G1118/$S1118)</f>
        <v/>
      </c>
      <c r="U1118" s="36">
        <f>IF($T1118="","",IF($T1118&lt;Settings!$B$8,"Critical",IF($T1118&lt;Settings!$B$9,"Semi Critical","Non Critical")))</f>
        <v/>
      </c>
      <c r="V1118" s="28" t="n"/>
      <c r="Z1118">
        <f>IF($B1118="","",IFERROR(VLOOKUP($B1118,'Plan HC for CCA'!$A:$B,2,0),""))</f>
        <v/>
      </c>
      <c r="AA1118">
        <f>IF(OR($B1118="",$Z1118=""),"",IF(N($M1118)&lt;$Z1118,"Delta","No Delta"))</f>
        <v/>
      </c>
      <c r="AB1118">
        <f>IF(OR($B1118="",$Z1118=""),"",MAX(0,$Z1118-N($M1118)))</f>
        <v/>
      </c>
      <c r="AC1118" s="46">
        <f>IF($B1118="","",IFERROR(INDEX('CCA Util %'!$H:$H,MATCH($B1118,'CCA Util %'!$E:$E,0)),""))</f>
        <v/>
      </c>
      <c r="AD1118">
        <f>IF($B1118="","",IFERROR(INDEX('CCA Util %'!$G:$G,MATCH($B1118,'CCA Util %'!$E:$E,0)),""))</f>
        <v/>
      </c>
      <c r="AE1118">
        <f>IF(OR($B1118="",$U1118=""),"",$U1118&amp;" &amp; "&amp;IF(OR($AD1118="",$AD1118=0),"Util NA",$AD1118&amp;" Util"))</f>
        <v/>
      </c>
    </row>
    <row r="1119" ht="15.75" customHeight="1" s="42">
      <c r="A1119" s="41" t="n"/>
      <c r="G1119" s="38" t="n"/>
      <c r="H1119" s="38" t="n"/>
      <c r="I1119" s="38" t="n"/>
      <c r="J1119" s="38" t="n"/>
      <c r="K1119" s="38" t="n"/>
      <c r="L1119" s="38" t="n"/>
      <c r="N1119" s="36">
        <f>IF($B1119="","",IF($C1119="SUPERSTORE","Superstore","DH"))</f>
        <v/>
      </c>
      <c r="O1119" s="36">
        <f>IF($B1119="","",IFERROR(VLOOKUP($B1119,Mapping!$A:$C,2,0),"Not Mapped"))</f>
        <v/>
      </c>
      <c r="P1119" s="36">
        <f>IF($B1119="","",IFERROR(VLOOKUP($B1119,Mapping!$A:$C,3,0),"Not Mapped"))</f>
        <v/>
      </c>
      <c r="Q1119" s="36">
        <f>IF($B1119="","",IFERROR(VLOOKUP($O1119,Leaders!$A:$B,2,0),"Not Mapped"))</f>
        <v/>
      </c>
      <c r="R1119" s="36">
        <f>IF($B1119="","",IF(COUNTIF(Exclusions!$A:$A,$B1119)&gt;0,"Yes","No"))</f>
        <v/>
      </c>
      <c r="S1119" s="38">
        <f>IF($B1119="","",MIN(1,DAY($A1119)/IF($N1119="Superstore",Settings!$B$5,Settings!$B$4)))</f>
        <v/>
      </c>
      <c r="T1119" s="38">
        <f>IF(OR($B1119="",$G1119="",$S1119=0),"",$G1119/$S1119)</f>
        <v/>
      </c>
      <c r="U1119" s="36">
        <f>IF($T1119="","",IF($T1119&lt;Settings!$B$8,"Critical",IF($T1119&lt;Settings!$B$9,"Semi Critical","Non Critical")))</f>
        <v/>
      </c>
      <c r="V1119" s="28" t="n"/>
      <c r="Z1119">
        <f>IF($B1119="","",IFERROR(VLOOKUP($B1119,'Plan HC for CCA'!$A:$B,2,0),""))</f>
        <v/>
      </c>
      <c r="AA1119">
        <f>IF(OR($B1119="",$Z1119=""),"",IF(N($M1119)&lt;$Z1119,"Delta","No Delta"))</f>
        <v/>
      </c>
      <c r="AB1119">
        <f>IF(OR($B1119="",$Z1119=""),"",MAX(0,$Z1119-N($M1119)))</f>
        <v/>
      </c>
      <c r="AC1119" s="46">
        <f>IF($B1119="","",IFERROR(INDEX('CCA Util %'!$H:$H,MATCH($B1119,'CCA Util %'!$E:$E,0)),""))</f>
        <v/>
      </c>
      <c r="AD1119">
        <f>IF($B1119="","",IFERROR(INDEX('CCA Util %'!$G:$G,MATCH($B1119,'CCA Util %'!$E:$E,0)),""))</f>
        <v/>
      </c>
      <c r="AE1119">
        <f>IF(OR($B1119="",$U1119=""),"",$U1119&amp;" &amp; "&amp;IF(OR($AD1119="",$AD1119=0),"Util NA",$AD1119&amp;" Util"))</f>
        <v/>
      </c>
    </row>
    <row r="1120" ht="15.75" customHeight="1" s="42">
      <c r="A1120" s="41" t="n"/>
      <c r="G1120" s="38" t="n"/>
      <c r="H1120" s="38" t="n"/>
      <c r="I1120" s="38" t="n"/>
      <c r="J1120" s="38" t="n"/>
      <c r="K1120" s="38" t="n"/>
      <c r="L1120" s="38" t="n"/>
      <c r="N1120" s="36">
        <f>IF($B1120="","",IF($C1120="SUPERSTORE","Superstore","DH"))</f>
        <v/>
      </c>
      <c r="O1120" s="36">
        <f>IF($B1120="","",IFERROR(VLOOKUP($B1120,Mapping!$A:$C,2,0),"Not Mapped"))</f>
        <v/>
      </c>
      <c r="P1120" s="36">
        <f>IF($B1120="","",IFERROR(VLOOKUP($B1120,Mapping!$A:$C,3,0),"Not Mapped"))</f>
        <v/>
      </c>
      <c r="Q1120" s="36">
        <f>IF($B1120="","",IFERROR(VLOOKUP($O1120,Leaders!$A:$B,2,0),"Not Mapped"))</f>
        <v/>
      </c>
      <c r="R1120" s="36">
        <f>IF($B1120="","",IF(COUNTIF(Exclusions!$A:$A,$B1120)&gt;0,"Yes","No"))</f>
        <v/>
      </c>
      <c r="S1120" s="38">
        <f>IF($B1120="","",MIN(1,DAY($A1120)/IF($N1120="Superstore",Settings!$B$5,Settings!$B$4)))</f>
        <v/>
      </c>
      <c r="T1120" s="38">
        <f>IF(OR($B1120="",$G1120="",$S1120=0),"",$G1120/$S1120)</f>
        <v/>
      </c>
      <c r="U1120" s="36">
        <f>IF($T1120="","",IF($T1120&lt;Settings!$B$8,"Critical",IF($T1120&lt;Settings!$B$9,"Semi Critical","Non Critical")))</f>
        <v/>
      </c>
      <c r="V1120" s="28" t="n"/>
      <c r="Z1120">
        <f>IF($B1120="","",IFERROR(VLOOKUP($B1120,'Plan HC for CCA'!$A:$B,2,0),""))</f>
        <v/>
      </c>
      <c r="AA1120">
        <f>IF(OR($B1120="",$Z1120=""),"",IF(N($M1120)&lt;$Z1120,"Delta","No Delta"))</f>
        <v/>
      </c>
      <c r="AB1120">
        <f>IF(OR($B1120="",$Z1120=""),"",MAX(0,$Z1120-N($M1120)))</f>
        <v/>
      </c>
      <c r="AC1120" s="46">
        <f>IF($B1120="","",IFERROR(INDEX('CCA Util %'!$H:$H,MATCH($B1120,'CCA Util %'!$E:$E,0)),""))</f>
        <v/>
      </c>
      <c r="AD1120">
        <f>IF($B1120="","",IFERROR(INDEX('CCA Util %'!$G:$G,MATCH($B1120,'CCA Util %'!$E:$E,0)),""))</f>
        <v/>
      </c>
      <c r="AE1120">
        <f>IF(OR($B1120="",$U1120=""),"",$U1120&amp;" &amp; "&amp;IF(OR($AD1120="",$AD1120=0),"Util NA",$AD1120&amp;" Util"))</f>
        <v/>
      </c>
    </row>
    <row r="1121" ht="15.75" customHeight="1" s="42">
      <c r="A1121" s="41" t="n"/>
      <c r="G1121" s="38" t="n"/>
      <c r="H1121" s="38" t="n"/>
      <c r="I1121" s="38" t="n"/>
      <c r="J1121" s="38" t="n"/>
      <c r="K1121" s="38" t="n"/>
      <c r="L1121" s="38" t="n"/>
      <c r="N1121" s="36">
        <f>IF($B1121="","",IF($C1121="SUPERSTORE","Superstore","DH"))</f>
        <v/>
      </c>
      <c r="O1121" s="36">
        <f>IF($B1121="","",IFERROR(VLOOKUP($B1121,Mapping!$A:$C,2,0),"Not Mapped"))</f>
        <v/>
      </c>
      <c r="P1121" s="36">
        <f>IF($B1121="","",IFERROR(VLOOKUP($B1121,Mapping!$A:$C,3,0),"Not Mapped"))</f>
        <v/>
      </c>
      <c r="Q1121" s="36">
        <f>IF($B1121="","",IFERROR(VLOOKUP($O1121,Leaders!$A:$B,2,0),"Not Mapped"))</f>
        <v/>
      </c>
      <c r="R1121" s="36">
        <f>IF($B1121="","",IF(COUNTIF(Exclusions!$A:$A,$B1121)&gt;0,"Yes","No"))</f>
        <v/>
      </c>
      <c r="S1121" s="38">
        <f>IF($B1121="","",MIN(1,DAY($A1121)/IF($N1121="Superstore",Settings!$B$5,Settings!$B$4)))</f>
        <v/>
      </c>
      <c r="T1121" s="38">
        <f>IF(OR($B1121="",$G1121="",$S1121=0),"",$G1121/$S1121)</f>
        <v/>
      </c>
      <c r="U1121" s="36">
        <f>IF($T1121="","",IF($T1121&lt;Settings!$B$8,"Critical",IF($T1121&lt;Settings!$B$9,"Semi Critical","Non Critical")))</f>
        <v/>
      </c>
      <c r="V1121" s="28" t="n"/>
      <c r="Z1121">
        <f>IF($B1121="","",IFERROR(VLOOKUP($B1121,'Plan HC for CCA'!$A:$B,2,0),""))</f>
        <v/>
      </c>
      <c r="AA1121">
        <f>IF(OR($B1121="",$Z1121=""),"",IF(N($M1121)&lt;$Z1121,"Delta","No Delta"))</f>
        <v/>
      </c>
      <c r="AB1121">
        <f>IF(OR($B1121="",$Z1121=""),"",MAX(0,$Z1121-N($M1121)))</f>
        <v/>
      </c>
      <c r="AC1121" s="46">
        <f>IF($B1121="","",IFERROR(INDEX('CCA Util %'!$H:$H,MATCH($B1121,'CCA Util %'!$E:$E,0)),""))</f>
        <v/>
      </c>
      <c r="AD1121">
        <f>IF($B1121="","",IFERROR(INDEX('CCA Util %'!$G:$G,MATCH($B1121,'CCA Util %'!$E:$E,0)),""))</f>
        <v/>
      </c>
      <c r="AE1121">
        <f>IF(OR($B1121="",$U1121=""),"",$U1121&amp;" &amp; "&amp;IF(OR($AD1121="",$AD1121=0),"Util NA",$AD1121&amp;" Util"))</f>
        <v/>
      </c>
    </row>
    <row r="1122" ht="15.75" customHeight="1" s="42">
      <c r="A1122" s="41" t="n"/>
      <c r="G1122" s="38" t="n"/>
      <c r="H1122" s="38" t="n"/>
      <c r="I1122" s="38" t="n"/>
      <c r="J1122" s="38" t="n"/>
      <c r="K1122" s="38" t="n"/>
      <c r="L1122" s="38" t="n"/>
      <c r="N1122" s="36">
        <f>IF($B1122="","",IF($C1122="SUPERSTORE","Superstore","DH"))</f>
        <v/>
      </c>
      <c r="O1122" s="36">
        <f>IF($B1122="","",IFERROR(VLOOKUP($B1122,Mapping!$A:$C,2,0),"Not Mapped"))</f>
        <v/>
      </c>
      <c r="P1122" s="36">
        <f>IF($B1122="","",IFERROR(VLOOKUP($B1122,Mapping!$A:$C,3,0),"Not Mapped"))</f>
        <v/>
      </c>
      <c r="Q1122" s="36">
        <f>IF($B1122="","",IFERROR(VLOOKUP($O1122,Leaders!$A:$B,2,0),"Not Mapped"))</f>
        <v/>
      </c>
      <c r="R1122" s="36">
        <f>IF($B1122="","",IF(COUNTIF(Exclusions!$A:$A,$B1122)&gt;0,"Yes","No"))</f>
        <v/>
      </c>
      <c r="S1122" s="38">
        <f>IF($B1122="","",MIN(1,DAY($A1122)/IF($N1122="Superstore",Settings!$B$5,Settings!$B$4)))</f>
        <v/>
      </c>
      <c r="T1122" s="38">
        <f>IF(OR($B1122="",$G1122="",$S1122=0),"",$G1122/$S1122)</f>
        <v/>
      </c>
      <c r="U1122" s="36">
        <f>IF($T1122="","",IF($T1122&lt;Settings!$B$8,"Critical",IF($T1122&lt;Settings!$B$9,"Semi Critical","Non Critical")))</f>
        <v/>
      </c>
      <c r="V1122" s="28" t="n"/>
      <c r="Z1122">
        <f>IF($B1122="","",IFERROR(VLOOKUP($B1122,'Plan HC for CCA'!$A:$B,2,0),""))</f>
        <v/>
      </c>
      <c r="AA1122">
        <f>IF(OR($B1122="",$Z1122=""),"",IF(N($M1122)&lt;$Z1122,"Delta","No Delta"))</f>
        <v/>
      </c>
      <c r="AB1122">
        <f>IF(OR($B1122="",$Z1122=""),"",MAX(0,$Z1122-N($M1122)))</f>
        <v/>
      </c>
      <c r="AC1122" s="46">
        <f>IF($B1122="","",IFERROR(INDEX('CCA Util %'!$H:$H,MATCH($B1122,'CCA Util %'!$E:$E,0)),""))</f>
        <v/>
      </c>
      <c r="AD1122">
        <f>IF($B1122="","",IFERROR(INDEX('CCA Util %'!$G:$G,MATCH($B1122,'CCA Util %'!$E:$E,0)),""))</f>
        <v/>
      </c>
      <c r="AE1122">
        <f>IF(OR($B1122="",$U1122=""),"",$U1122&amp;" &amp; "&amp;IF(OR($AD1122="",$AD1122=0),"Util NA",$AD1122&amp;" Util"))</f>
        <v/>
      </c>
    </row>
    <row r="1123" ht="15.75" customHeight="1" s="42">
      <c r="A1123" s="41" t="n"/>
      <c r="G1123" s="38" t="n"/>
      <c r="H1123" s="38" t="n"/>
      <c r="I1123" s="38" t="n"/>
      <c r="J1123" s="38" t="n"/>
      <c r="K1123" s="38" t="n"/>
      <c r="L1123" s="38" t="n"/>
      <c r="N1123" s="36">
        <f>IF($B1123="","",IF($C1123="SUPERSTORE","Superstore","DH"))</f>
        <v/>
      </c>
      <c r="O1123" s="36">
        <f>IF($B1123="","",IFERROR(VLOOKUP($B1123,Mapping!$A:$C,2,0),"Not Mapped"))</f>
        <v/>
      </c>
      <c r="P1123" s="36">
        <f>IF($B1123="","",IFERROR(VLOOKUP($B1123,Mapping!$A:$C,3,0),"Not Mapped"))</f>
        <v/>
      </c>
      <c r="Q1123" s="36">
        <f>IF($B1123="","",IFERROR(VLOOKUP($O1123,Leaders!$A:$B,2,0),"Not Mapped"))</f>
        <v/>
      </c>
      <c r="R1123" s="36">
        <f>IF($B1123="","",IF(COUNTIF(Exclusions!$A:$A,$B1123)&gt;0,"Yes","No"))</f>
        <v/>
      </c>
      <c r="S1123" s="38">
        <f>IF($B1123="","",MIN(1,DAY($A1123)/IF($N1123="Superstore",Settings!$B$5,Settings!$B$4)))</f>
        <v/>
      </c>
      <c r="T1123" s="38">
        <f>IF(OR($B1123="",$G1123="",$S1123=0),"",$G1123/$S1123)</f>
        <v/>
      </c>
      <c r="U1123" s="36">
        <f>IF($T1123="","",IF($T1123&lt;Settings!$B$8,"Critical",IF($T1123&lt;Settings!$B$9,"Semi Critical","Non Critical")))</f>
        <v/>
      </c>
      <c r="V1123" s="28" t="n"/>
      <c r="Z1123">
        <f>IF($B1123="","",IFERROR(VLOOKUP($B1123,'Plan HC for CCA'!$A:$B,2,0),""))</f>
        <v/>
      </c>
      <c r="AA1123">
        <f>IF(OR($B1123="",$Z1123=""),"",IF(N($M1123)&lt;$Z1123,"Delta","No Delta"))</f>
        <v/>
      </c>
      <c r="AB1123">
        <f>IF(OR($B1123="",$Z1123=""),"",MAX(0,$Z1123-N($M1123)))</f>
        <v/>
      </c>
      <c r="AC1123" s="46">
        <f>IF($B1123="","",IFERROR(INDEX('CCA Util %'!$H:$H,MATCH($B1123,'CCA Util %'!$E:$E,0)),""))</f>
        <v/>
      </c>
      <c r="AD1123">
        <f>IF($B1123="","",IFERROR(INDEX('CCA Util %'!$G:$G,MATCH($B1123,'CCA Util %'!$E:$E,0)),""))</f>
        <v/>
      </c>
      <c r="AE1123">
        <f>IF(OR($B1123="",$U1123=""),"",$U1123&amp;" &amp; "&amp;IF(OR($AD1123="",$AD1123=0),"Util NA",$AD1123&amp;" Util"))</f>
        <v/>
      </c>
    </row>
    <row r="1124" ht="15.75" customHeight="1" s="42">
      <c r="A1124" s="41" t="n"/>
      <c r="G1124" s="38" t="n"/>
      <c r="H1124" s="38" t="n"/>
      <c r="I1124" s="38" t="n"/>
      <c r="J1124" s="38" t="n"/>
      <c r="K1124" s="38" t="n"/>
      <c r="L1124" s="38" t="n"/>
      <c r="N1124" s="36">
        <f>IF($B1124="","",IF($C1124="SUPERSTORE","Superstore","DH"))</f>
        <v/>
      </c>
      <c r="O1124" s="36">
        <f>IF($B1124="","",IFERROR(VLOOKUP($B1124,Mapping!$A:$C,2,0),"Not Mapped"))</f>
        <v/>
      </c>
      <c r="P1124" s="36">
        <f>IF($B1124="","",IFERROR(VLOOKUP($B1124,Mapping!$A:$C,3,0),"Not Mapped"))</f>
        <v/>
      </c>
      <c r="Q1124" s="36">
        <f>IF($B1124="","",IFERROR(VLOOKUP($O1124,Leaders!$A:$B,2,0),"Not Mapped"))</f>
        <v/>
      </c>
      <c r="R1124" s="36">
        <f>IF($B1124="","",IF(COUNTIF(Exclusions!$A:$A,$B1124)&gt;0,"Yes","No"))</f>
        <v/>
      </c>
      <c r="S1124" s="38">
        <f>IF($B1124="","",MIN(1,DAY($A1124)/IF($N1124="Superstore",Settings!$B$5,Settings!$B$4)))</f>
        <v/>
      </c>
      <c r="T1124" s="38">
        <f>IF(OR($B1124="",$G1124="",$S1124=0),"",$G1124/$S1124)</f>
        <v/>
      </c>
      <c r="U1124" s="36">
        <f>IF($T1124="","",IF($T1124&lt;Settings!$B$8,"Critical",IF($T1124&lt;Settings!$B$9,"Semi Critical","Non Critical")))</f>
        <v/>
      </c>
      <c r="V1124" s="28" t="n"/>
      <c r="Z1124">
        <f>IF($B1124="","",IFERROR(VLOOKUP($B1124,'Plan HC for CCA'!$A:$B,2,0),""))</f>
        <v/>
      </c>
      <c r="AA1124">
        <f>IF(OR($B1124="",$Z1124=""),"",IF(N($M1124)&lt;$Z1124,"Delta","No Delta"))</f>
        <v/>
      </c>
      <c r="AB1124">
        <f>IF(OR($B1124="",$Z1124=""),"",MAX(0,$Z1124-N($M1124)))</f>
        <v/>
      </c>
      <c r="AC1124" s="46">
        <f>IF($B1124="","",IFERROR(INDEX('CCA Util %'!$H:$H,MATCH($B1124,'CCA Util %'!$E:$E,0)),""))</f>
        <v/>
      </c>
      <c r="AD1124">
        <f>IF($B1124="","",IFERROR(INDEX('CCA Util %'!$G:$G,MATCH($B1124,'CCA Util %'!$E:$E,0)),""))</f>
        <v/>
      </c>
      <c r="AE1124">
        <f>IF(OR($B1124="",$U1124=""),"",$U1124&amp;" &amp; "&amp;IF(OR($AD1124="",$AD1124=0),"Util NA",$AD1124&amp;" Util"))</f>
        <v/>
      </c>
    </row>
    <row r="1125" ht="15.75" customHeight="1" s="42">
      <c r="A1125" s="41" t="n"/>
      <c r="G1125" s="38" t="n"/>
      <c r="H1125" s="38" t="n"/>
      <c r="I1125" s="38" t="n"/>
      <c r="J1125" s="38" t="n"/>
      <c r="K1125" s="38" t="n"/>
      <c r="L1125" s="38" t="n"/>
      <c r="N1125" s="36">
        <f>IF($B1125="","",IF($C1125="SUPERSTORE","Superstore","DH"))</f>
        <v/>
      </c>
      <c r="O1125" s="36">
        <f>IF($B1125="","",IFERROR(VLOOKUP($B1125,Mapping!$A:$C,2,0),"Not Mapped"))</f>
        <v/>
      </c>
      <c r="P1125" s="36">
        <f>IF($B1125="","",IFERROR(VLOOKUP($B1125,Mapping!$A:$C,3,0),"Not Mapped"))</f>
        <v/>
      </c>
      <c r="Q1125" s="36">
        <f>IF($B1125="","",IFERROR(VLOOKUP($O1125,Leaders!$A:$B,2,0),"Not Mapped"))</f>
        <v/>
      </c>
      <c r="R1125" s="36">
        <f>IF($B1125="","",IF(COUNTIF(Exclusions!$A:$A,$B1125)&gt;0,"Yes","No"))</f>
        <v/>
      </c>
      <c r="S1125" s="38">
        <f>IF($B1125="","",MIN(1,DAY($A1125)/IF($N1125="Superstore",Settings!$B$5,Settings!$B$4)))</f>
        <v/>
      </c>
      <c r="T1125" s="38">
        <f>IF(OR($B1125="",$G1125="",$S1125=0),"",$G1125/$S1125)</f>
        <v/>
      </c>
      <c r="U1125" s="36">
        <f>IF($T1125="","",IF($T1125&lt;Settings!$B$8,"Critical",IF($T1125&lt;Settings!$B$9,"Semi Critical","Non Critical")))</f>
        <v/>
      </c>
      <c r="V1125" s="28" t="n"/>
      <c r="Z1125">
        <f>IF($B1125="","",IFERROR(VLOOKUP($B1125,'Plan HC for CCA'!$A:$B,2,0),""))</f>
        <v/>
      </c>
      <c r="AA1125">
        <f>IF(OR($B1125="",$Z1125=""),"",IF(N($M1125)&lt;$Z1125,"Delta","No Delta"))</f>
        <v/>
      </c>
      <c r="AB1125">
        <f>IF(OR($B1125="",$Z1125=""),"",MAX(0,$Z1125-N($M1125)))</f>
        <v/>
      </c>
      <c r="AC1125" s="46">
        <f>IF($B1125="","",IFERROR(INDEX('CCA Util %'!$H:$H,MATCH($B1125,'CCA Util %'!$E:$E,0)),""))</f>
        <v/>
      </c>
      <c r="AD1125">
        <f>IF($B1125="","",IFERROR(INDEX('CCA Util %'!$G:$G,MATCH($B1125,'CCA Util %'!$E:$E,0)),""))</f>
        <v/>
      </c>
      <c r="AE1125">
        <f>IF(OR($B1125="",$U1125=""),"",$U1125&amp;" &amp; "&amp;IF(OR($AD1125="",$AD1125=0),"Util NA",$AD1125&amp;" Util"))</f>
        <v/>
      </c>
    </row>
    <row r="1126" ht="15.75" customHeight="1" s="42">
      <c r="A1126" s="41" t="n"/>
      <c r="G1126" s="38" t="n"/>
      <c r="H1126" s="38" t="n"/>
      <c r="I1126" s="38" t="n"/>
      <c r="J1126" s="38" t="n"/>
      <c r="K1126" s="38" t="n"/>
      <c r="L1126" s="38" t="n"/>
      <c r="N1126" s="36">
        <f>IF($B1126="","",IF($C1126="SUPERSTORE","Superstore","DH"))</f>
        <v/>
      </c>
      <c r="O1126" s="36">
        <f>IF($B1126="","",IFERROR(VLOOKUP($B1126,Mapping!$A:$C,2,0),"Not Mapped"))</f>
        <v/>
      </c>
      <c r="P1126" s="36">
        <f>IF($B1126="","",IFERROR(VLOOKUP($B1126,Mapping!$A:$C,3,0),"Not Mapped"))</f>
        <v/>
      </c>
      <c r="Q1126" s="36">
        <f>IF($B1126="","",IFERROR(VLOOKUP($O1126,Leaders!$A:$B,2,0),"Not Mapped"))</f>
        <v/>
      </c>
      <c r="R1126" s="36">
        <f>IF($B1126="","",IF(COUNTIF(Exclusions!$A:$A,$B1126)&gt;0,"Yes","No"))</f>
        <v/>
      </c>
      <c r="S1126" s="38">
        <f>IF($B1126="","",MIN(1,DAY($A1126)/IF($N1126="Superstore",Settings!$B$5,Settings!$B$4)))</f>
        <v/>
      </c>
      <c r="T1126" s="38">
        <f>IF(OR($B1126="",$G1126="",$S1126=0),"",$G1126/$S1126)</f>
        <v/>
      </c>
      <c r="U1126" s="36">
        <f>IF($T1126="","",IF($T1126&lt;Settings!$B$8,"Critical",IF($T1126&lt;Settings!$B$9,"Semi Critical","Non Critical")))</f>
        <v/>
      </c>
      <c r="V1126" s="28" t="n"/>
      <c r="Z1126">
        <f>IF($B1126="","",IFERROR(VLOOKUP($B1126,'Plan HC for CCA'!$A:$B,2,0),""))</f>
        <v/>
      </c>
      <c r="AA1126">
        <f>IF(OR($B1126="",$Z1126=""),"",IF(N($M1126)&lt;$Z1126,"Delta","No Delta"))</f>
        <v/>
      </c>
      <c r="AB1126">
        <f>IF(OR($B1126="",$Z1126=""),"",MAX(0,$Z1126-N($M1126)))</f>
        <v/>
      </c>
      <c r="AC1126" s="46">
        <f>IF($B1126="","",IFERROR(INDEX('CCA Util %'!$H:$H,MATCH($B1126,'CCA Util %'!$E:$E,0)),""))</f>
        <v/>
      </c>
      <c r="AD1126">
        <f>IF($B1126="","",IFERROR(INDEX('CCA Util %'!$G:$G,MATCH($B1126,'CCA Util %'!$E:$E,0)),""))</f>
        <v/>
      </c>
      <c r="AE1126">
        <f>IF(OR($B1126="",$U1126=""),"",$U1126&amp;" &amp; "&amp;IF(OR($AD1126="",$AD1126=0),"Util NA",$AD1126&amp;" Util"))</f>
        <v/>
      </c>
    </row>
    <row r="1127" ht="15.75" customHeight="1" s="42">
      <c r="A1127" s="41" t="n"/>
      <c r="G1127" s="38" t="n"/>
      <c r="H1127" s="38" t="n"/>
      <c r="I1127" s="38" t="n"/>
      <c r="J1127" s="38" t="n"/>
      <c r="K1127" s="38" t="n"/>
      <c r="L1127" s="38" t="n"/>
      <c r="N1127" s="36">
        <f>IF($B1127="","",IF($C1127="SUPERSTORE","Superstore","DH"))</f>
        <v/>
      </c>
      <c r="O1127" s="36">
        <f>IF($B1127="","",IFERROR(VLOOKUP($B1127,Mapping!$A:$C,2,0),"Not Mapped"))</f>
        <v/>
      </c>
      <c r="P1127" s="36">
        <f>IF($B1127="","",IFERROR(VLOOKUP($B1127,Mapping!$A:$C,3,0),"Not Mapped"))</f>
        <v/>
      </c>
      <c r="Q1127" s="36">
        <f>IF($B1127="","",IFERROR(VLOOKUP($O1127,Leaders!$A:$B,2,0),"Not Mapped"))</f>
        <v/>
      </c>
      <c r="R1127" s="36">
        <f>IF($B1127="","",IF(COUNTIF(Exclusions!$A:$A,$B1127)&gt;0,"Yes","No"))</f>
        <v/>
      </c>
      <c r="S1127" s="38">
        <f>IF($B1127="","",MIN(1,DAY($A1127)/IF($N1127="Superstore",Settings!$B$5,Settings!$B$4)))</f>
        <v/>
      </c>
      <c r="T1127" s="38">
        <f>IF(OR($B1127="",$G1127="",$S1127=0),"",$G1127/$S1127)</f>
        <v/>
      </c>
      <c r="U1127" s="36">
        <f>IF($T1127="","",IF($T1127&lt;Settings!$B$8,"Critical",IF($T1127&lt;Settings!$B$9,"Semi Critical","Non Critical")))</f>
        <v/>
      </c>
      <c r="V1127" s="28" t="n"/>
      <c r="Z1127">
        <f>IF($B1127="","",IFERROR(VLOOKUP($B1127,'Plan HC for CCA'!$A:$B,2,0),""))</f>
        <v/>
      </c>
      <c r="AA1127">
        <f>IF(OR($B1127="",$Z1127=""),"",IF(N($M1127)&lt;$Z1127,"Delta","No Delta"))</f>
        <v/>
      </c>
      <c r="AB1127">
        <f>IF(OR($B1127="",$Z1127=""),"",MAX(0,$Z1127-N($M1127)))</f>
        <v/>
      </c>
      <c r="AC1127" s="46">
        <f>IF($B1127="","",IFERROR(INDEX('CCA Util %'!$H:$H,MATCH($B1127,'CCA Util %'!$E:$E,0)),""))</f>
        <v/>
      </c>
      <c r="AD1127">
        <f>IF($B1127="","",IFERROR(INDEX('CCA Util %'!$G:$G,MATCH($B1127,'CCA Util %'!$E:$E,0)),""))</f>
        <v/>
      </c>
      <c r="AE1127">
        <f>IF(OR($B1127="",$U1127=""),"",$U1127&amp;" &amp; "&amp;IF(OR($AD1127="",$AD1127=0),"Util NA",$AD1127&amp;" Util"))</f>
        <v/>
      </c>
    </row>
    <row r="1128" ht="15.75" customHeight="1" s="42">
      <c r="A1128" s="41" t="n"/>
      <c r="G1128" s="38" t="n"/>
      <c r="H1128" s="38" t="n"/>
      <c r="I1128" s="38" t="n"/>
      <c r="J1128" s="38" t="n"/>
      <c r="K1128" s="38" t="n"/>
      <c r="L1128" s="38" t="n"/>
      <c r="N1128" s="36">
        <f>IF($B1128="","",IF($C1128="SUPERSTORE","Superstore","DH"))</f>
        <v/>
      </c>
      <c r="O1128" s="36">
        <f>IF($B1128="","",IFERROR(VLOOKUP($B1128,Mapping!$A:$C,2,0),"Not Mapped"))</f>
        <v/>
      </c>
      <c r="P1128" s="36">
        <f>IF($B1128="","",IFERROR(VLOOKUP($B1128,Mapping!$A:$C,3,0),"Not Mapped"))</f>
        <v/>
      </c>
      <c r="Q1128" s="36">
        <f>IF($B1128="","",IFERROR(VLOOKUP($O1128,Leaders!$A:$B,2,0),"Not Mapped"))</f>
        <v/>
      </c>
      <c r="R1128" s="36">
        <f>IF($B1128="","",IF(COUNTIF(Exclusions!$A:$A,$B1128)&gt;0,"Yes","No"))</f>
        <v/>
      </c>
      <c r="S1128" s="38">
        <f>IF($B1128="","",MIN(1,DAY($A1128)/IF($N1128="Superstore",Settings!$B$5,Settings!$B$4)))</f>
        <v/>
      </c>
      <c r="T1128" s="38">
        <f>IF(OR($B1128="",$G1128="",$S1128=0),"",$G1128/$S1128)</f>
        <v/>
      </c>
      <c r="U1128" s="36">
        <f>IF($T1128="","",IF($T1128&lt;Settings!$B$8,"Critical",IF($T1128&lt;Settings!$B$9,"Semi Critical","Non Critical")))</f>
        <v/>
      </c>
      <c r="V1128" s="28" t="n"/>
      <c r="Z1128">
        <f>IF($B1128="","",IFERROR(VLOOKUP($B1128,'Plan HC for CCA'!$A:$B,2,0),""))</f>
        <v/>
      </c>
      <c r="AA1128">
        <f>IF(OR($B1128="",$Z1128=""),"",IF(N($M1128)&lt;$Z1128,"Delta","No Delta"))</f>
        <v/>
      </c>
      <c r="AB1128">
        <f>IF(OR($B1128="",$Z1128=""),"",MAX(0,$Z1128-N($M1128)))</f>
        <v/>
      </c>
      <c r="AC1128" s="46">
        <f>IF($B1128="","",IFERROR(INDEX('CCA Util %'!$H:$H,MATCH($B1128,'CCA Util %'!$E:$E,0)),""))</f>
        <v/>
      </c>
      <c r="AD1128">
        <f>IF($B1128="","",IFERROR(INDEX('CCA Util %'!$G:$G,MATCH($B1128,'CCA Util %'!$E:$E,0)),""))</f>
        <v/>
      </c>
      <c r="AE1128">
        <f>IF(OR($B1128="",$U1128=""),"",$U1128&amp;" &amp; "&amp;IF(OR($AD1128="",$AD1128=0),"Util NA",$AD1128&amp;" Util"))</f>
        <v/>
      </c>
    </row>
    <row r="1129" ht="15.75" customHeight="1" s="42">
      <c r="A1129" s="41" t="n"/>
      <c r="G1129" s="38" t="n"/>
      <c r="H1129" s="38" t="n"/>
      <c r="I1129" s="38" t="n"/>
      <c r="J1129" s="38" t="n"/>
      <c r="K1129" s="38" t="n"/>
      <c r="L1129" s="38" t="n"/>
      <c r="N1129" s="36">
        <f>IF($B1129="","",IF($C1129="SUPERSTORE","Superstore","DH"))</f>
        <v/>
      </c>
      <c r="O1129" s="36">
        <f>IF($B1129="","",IFERROR(VLOOKUP($B1129,Mapping!$A:$C,2,0),"Not Mapped"))</f>
        <v/>
      </c>
      <c r="P1129" s="36">
        <f>IF($B1129="","",IFERROR(VLOOKUP($B1129,Mapping!$A:$C,3,0),"Not Mapped"))</f>
        <v/>
      </c>
      <c r="Q1129" s="36">
        <f>IF($B1129="","",IFERROR(VLOOKUP($O1129,Leaders!$A:$B,2,0),"Not Mapped"))</f>
        <v/>
      </c>
      <c r="R1129" s="36">
        <f>IF($B1129="","",IF(COUNTIF(Exclusions!$A:$A,$B1129)&gt;0,"Yes","No"))</f>
        <v/>
      </c>
      <c r="S1129" s="38">
        <f>IF($B1129="","",MIN(1,DAY($A1129)/IF($N1129="Superstore",Settings!$B$5,Settings!$B$4)))</f>
        <v/>
      </c>
      <c r="T1129" s="38">
        <f>IF(OR($B1129="",$G1129="",$S1129=0),"",$G1129/$S1129)</f>
        <v/>
      </c>
      <c r="U1129" s="36">
        <f>IF($T1129="","",IF($T1129&lt;Settings!$B$8,"Critical",IF($T1129&lt;Settings!$B$9,"Semi Critical","Non Critical")))</f>
        <v/>
      </c>
      <c r="V1129" s="28" t="n"/>
      <c r="Z1129">
        <f>IF($B1129="","",IFERROR(VLOOKUP($B1129,'Plan HC for CCA'!$A:$B,2,0),""))</f>
        <v/>
      </c>
      <c r="AA1129">
        <f>IF(OR($B1129="",$Z1129=""),"",IF(N($M1129)&lt;$Z1129,"Delta","No Delta"))</f>
        <v/>
      </c>
      <c r="AB1129">
        <f>IF(OR($B1129="",$Z1129=""),"",MAX(0,$Z1129-N($M1129)))</f>
        <v/>
      </c>
      <c r="AC1129" s="46">
        <f>IF($B1129="","",IFERROR(INDEX('CCA Util %'!$H:$H,MATCH($B1129,'CCA Util %'!$E:$E,0)),""))</f>
        <v/>
      </c>
      <c r="AD1129">
        <f>IF($B1129="","",IFERROR(INDEX('CCA Util %'!$G:$G,MATCH($B1129,'CCA Util %'!$E:$E,0)),""))</f>
        <v/>
      </c>
      <c r="AE1129">
        <f>IF(OR($B1129="",$U1129=""),"",$U1129&amp;" &amp; "&amp;IF(OR($AD1129="",$AD1129=0),"Util NA",$AD1129&amp;" Util"))</f>
        <v/>
      </c>
    </row>
    <row r="1130" ht="15.75" customHeight="1" s="42">
      <c r="A1130" s="41" t="n"/>
      <c r="G1130" s="38" t="n"/>
      <c r="H1130" s="38" t="n"/>
      <c r="I1130" s="38" t="n"/>
      <c r="J1130" s="38" t="n"/>
      <c r="K1130" s="38" t="n"/>
      <c r="L1130" s="38" t="n"/>
      <c r="N1130" s="36">
        <f>IF($B1130="","",IF($C1130="SUPERSTORE","Superstore","DH"))</f>
        <v/>
      </c>
      <c r="O1130" s="36">
        <f>IF($B1130="","",IFERROR(VLOOKUP($B1130,Mapping!$A:$C,2,0),"Not Mapped"))</f>
        <v/>
      </c>
      <c r="P1130" s="36">
        <f>IF($B1130="","",IFERROR(VLOOKUP($B1130,Mapping!$A:$C,3,0),"Not Mapped"))</f>
        <v/>
      </c>
      <c r="Q1130" s="36">
        <f>IF($B1130="","",IFERROR(VLOOKUP($O1130,Leaders!$A:$B,2,0),"Not Mapped"))</f>
        <v/>
      </c>
      <c r="R1130" s="36">
        <f>IF($B1130="","",IF(COUNTIF(Exclusions!$A:$A,$B1130)&gt;0,"Yes","No"))</f>
        <v/>
      </c>
      <c r="S1130" s="38">
        <f>IF($B1130="","",MIN(1,DAY($A1130)/IF($N1130="Superstore",Settings!$B$5,Settings!$B$4)))</f>
        <v/>
      </c>
      <c r="T1130" s="38">
        <f>IF(OR($B1130="",$G1130="",$S1130=0),"",$G1130/$S1130)</f>
        <v/>
      </c>
      <c r="U1130" s="36">
        <f>IF($T1130="","",IF($T1130&lt;Settings!$B$8,"Critical",IF($T1130&lt;Settings!$B$9,"Semi Critical","Non Critical")))</f>
        <v/>
      </c>
      <c r="V1130" s="28" t="n"/>
      <c r="Z1130">
        <f>IF($B1130="","",IFERROR(VLOOKUP($B1130,'Plan HC for CCA'!$A:$B,2,0),""))</f>
        <v/>
      </c>
      <c r="AA1130">
        <f>IF(OR($B1130="",$Z1130=""),"",IF(N($M1130)&lt;$Z1130,"Delta","No Delta"))</f>
        <v/>
      </c>
      <c r="AB1130">
        <f>IF(OR($B1130="",$Z1130=""),"",MAX(0,$Z1130-N($M1130)))</f>
        <v/>
      </c>
      <c r="AC1130" s="46">
        <f>IF($B1130="","",IFERROR(INDEX('CCA Util %'!$H:$H,MATCH($B1130,'CCA Util %'!$E:$E,0)),""))</f>
        <v/>
      </c>
      <c r="AD1130">
        <f>IF($B1130="","",IFERROR(INDEX('CCA Util %'!$G:$G,MATCH($B1130,'CCA Util %'!$E:$E,0)),""))</f>
        <v/>
      </c>
      <c r="AE1130">
        <f>IF(OR($B1130="",$U1130=""),"",$U1130&amp;" &amp; "&amp;IF(OR($AD1130="",$AD1130=0),"Util NA",$AD1130&amp;" Util"))</f>
        <v/>
      </c>
    </row>
    <row r="1131" ht="15.75" customHeight="1" s="42">
      <c r="A1131" s="41" t="n"/>
      <c r="G1131" s="38" t="n"/>
      <c r="H1131" s="38" t="n"/>
      <c r="I1131" s="38" t="n"/>
      <c r="J1131" s="38" t="n"/>
      <c r="K1131" s="38" t="n"/>
      <c r="L1131" s="38" t="n"/>
      <c r="N1131" s="36">
        <f>IF($B1131="","",IF($C1131="SUPERSTORE","Superstore","DH"))</f>
        <v/>
      </c>
      <c r="O1131" s="36">
        <f>IF($B1131="","",IFERROR(VLOOKUP($B1131,Mapping!$A:$C,2,0),"Not Mapped"))</f>
        <v/>
      </c>
      <c r="P1131" s="36">
        <f>IF($B1131="","",IFERROR(VLOOKUP($B1131,Mapping!$A:$C,3,0),"Not Mapped"))</f>
        <v/>
      </c>
      <c r="Q1131" s="36">
        <f>IF($B1131="","",IFERROR(VLOOKUP($O1131,Leaders!$A:$B,2,0),"Not Mapped"))</f>
        <v/>
      </c>
      <c r="R1131" s="36">
        <f>IF($B1131="","",IF(COUNTIF(Exclusions!$A:$A,$B1131)&gt;0,"Yes","No"))</f>
        <v/>
      </c>
      <c r="S1131" s="38">
        <f>IF($B1131="","",MIN(1,DAY($A1131)/IF($N1131="Superstore",Settings!$B$5,Settings!$B$4)))</f>
        <v/>
      </c>
      <c r="T1131" s="38">
        <f>IF(OR($B1131="",$G1131="",$S1131=0),"",$G1131/$S1131)</f>
        <v/>
      </c>
      <c r="U1131" s="36">
        <f>IF($T1131="","",IF($T1131&lt;Settings!$B$8,"Critical",IF($T1131&lt;Settings!$B$9,"Semi Critical","Non Critical")))</f>
        <v/>
      </c>
      <c r="V1131" s="28" t="n"/>
      <c r="Z1131">
        <f>IF($B1131="","",IFERROR(VLOOKUP($B1131,'Plan HC for CCA'!$A:$B,2,0),""))</f>
        <v/>
      </c>
      <c r="AA1131">
        <f>IF(OR($B1131="",$Z1131=""),"",IF(N($M1131)&lt;$Z1131,"Delta","No Delta"))</f>
        <v/>
      </c>
      <c r="AB1131">
        <f>IF(OR($B1131="",$Z1131=""),"",MAX(0,$Z1131-N($M1131)))</f>
        <v/>
      </c>
      <c r="AC1131" s="46">
        <f>IF($B1131="","",IFERROR(INDEX('CCA Util %'!$H:$H,MATCH($B1131,'CCA Util %'!$E:$E,0)),""))</f>
        <v/>
      </c>
      <c r="AD1131">
        <f>IF($B1131="","",IFERROR(INDEX('CCA Util %'!$G:$G,MATCH($B1131,'CCA Util %'!$E:$E,0)),""))</f>
        <v/>
      </c>
      <c r="AE1131">
        <f>IF(OR($B1131="",$U1131=""),"",$U1131&amp;" &amp; "&amp;IF(OR($AD1131="",$AD1131=0),"Util NA",$AD1131&amp;" Util"))</f>
        <v/>
      </c>
    </row>
    <row r="1132" ht="15.75" customHeight="1" s="42">
      <c r="A1132" s="41" t="n"/>
      <c r="G1132" s="38" t="n"/>
      <c r="H1132" s="38" t="n"/>
      <c r="I1132" s="38" t="n"/>
      <c r="J1132" s="38" t="n"/>
      <c r="K1132" s="38" t="n"/>
      <c r="L1132" s="38" t="n"/>
      <c r="N1132" s="36">
        <f>IF($B1132="","",IF($C1132="SUPERSTORE","Superstore","DH"))</f>
        <v/>
      </c>
      <c r="O1132" s="36">
        <f>IF($B1132="","",IFERROR(VLOOKUP($B1132,Mapping!$A:$C,2,0),"Not Mapped"))</f>
        <v/>
      </c>
      <c r="P1132" s="36">
        <f>IF($B1132="","",IFERROR(VLOOKUP($B1132,Mapping!$A:$C,3,0),"Not Mapped"))</f>
        <v/>
      </c>
      <c r="Q1132" s="36">
        <f>IF($B1132="","",IFERROR(VLOOKUP($O1132,Leaders!$A:$B,2,0),"Not Mapped"))</f>
        <v/>
      </c>
      <c r="R1132" s="36">
        <f>IF($B1132="","",IF(COUNTIF(Exclusions!$A:$A,$B1132)&gt;0,"Yes","No"))</f>
        <v/>
      </c>
      <c r="S1132" s="38">
        <f>IF($B1132="","",MIN(1,DAY($A1132)/IF($N1132="Superstore",Settings!$B$5,Settings!$B$4)))</f>
        <v/>
      </c>
      <c r="T1132" s="38">
        <f>IF(OR($B1132="",$G1132="",$S1132=0),"",$G1132/$S1132)</f>
        <v/>
      </c>
      <c r="U1132" s="36">
        <f>IF($T1132="","",IF($T1132&lt;Settings!$B$8,"Critical",IF($T1132&lt;Settings!$B$9,"Semi Critical","Non Critical")))</f>
        <v/>
      </c>
      <c r="V1132" s="28" t="n"/>
      <c r="Z1132">
        <f>IF($B1132="","",IFERROR(VLOOKUP($B1132,'Plan HC for CCA'!$A:$B,2,0),""))</f>
        <v/>
      </c>
      <c r="AA1132">
        <f>IF(OR($B1132="",$Z1132=""),"",IF(N($M1132)&lt;$Z1132,"Delta","No Delta"))</f>
        <v/>
      </c>
      <c r="AB1132">
        <f>IF(OR($B1132="",$Z1132=""),"",MAX(0,$Z1132-N($M1132)))</f>
        <v/>
      </c>
      <c r="AC1132" s="46">
        <f>IF($B1132="","",IFERROR(INDEX('CCA Util %'!$H:$H,MATCH($B1132,'CCA Util %'!$E:$E,0)),""))</f>
        <v/>
      </c>
      <c r="AD1132">
        <f>IF($B1132="","",IFERROR(INDEX('CCA Util %'!$G:$G,MATCH($B1132,'CCA Util %'!$E:$E,0)),""))</f>
        <v/>
      </c>
      <c r="AE1132">
        <f>IF(OR($B1132="",$U1132=""),"",$U1132&amp;" &amp; "&amp;IF(OR($AD1132="",$AD1132=0),"Util NA",$AD1132&amp;" Util"))</f>
        <v/>
      </c>
    </row>
    <row r="1133" ht="15.75" customHeight="1" s="42">
      <c r="A1133" s="41" t="n"/>
      <c r="G1133" s="38" t="n"/>
      <c r="H1133" s="38" t="n"/>
      <c r="I1133" s="38" t="n"/>
      <c r="J1133" s="38" t="n"/>
      <c r="K1133" s="38" t="n"/>
      <c r="L1133" s="38" t="n"/>
      <c r="N1133" s="36">
        <f>IF($B1133="","",IF($C1133="SUPERSTORE","Superstore","DH"))</f>
        <v/>
      </c>
      <c r="O1133" s="36">
        <f>IF($B1133="","",IFERROR(VLOOKUP($B1133,Mapping!$A:$C,2,0),"Not Mapped"))</f>
        <v/>
      </c>
      <c r="P1133" s="36">
        <f>IF($B1133="","",IFERROR(VLOOKUP($B1133,Mapping!$A:$C,3,0),"Not Mapped"))</f>
        <v/>
      </c>
      <c r="Q1133" s="36">
        <f>IF($B1133="","",IFERROR(VLOOKUP($O1133,Leaders!$A:$B,2,0),"Not Mapped"))</f>
        <v/>
      </c>
      <c r="R1133" s="36">
        <f>IF($B1133="","",IF(COUNTIF(Exclusions!$A:$A,$B1133)&gt;0,"Yes","No"))</f>
        <v/>
      </c>
      <c r="S1133" s="38">
        <f>IF($B1133="","",MIN(1,DAY($A1133)/IF($N1133="Superstore",Settings!$B$5,Settings!$B$4)))</f>
        <v/>
      </c>
      <c r="T1133" s="38">
        <f>IF(OR($B1133="",$G1133="",$S1133=0),"",$G1133/$S1133)</f>
        <v/>
      </c>
      <c r="U1133" s="36">
        <f>IF($T1133="","",IF($T1133&lt;Settings!$B$8,"Critical",IF($T1133&lt;Settings!$B$9,"Semi Critical","Non Critical")))</f>
        <v/>
      </c>
      <c r="V1133" s="28" t="n"/>
      <c r="Z1133">
        <f>IF($B1133="","",IFERROR(VLOOKUP($B1133,'Plan HC for CCA'!$A:$B,2,0),""))</f>
        <v/>
      </c>
      <c r="AA1133">
        <f>IF(OR($B1133="",$Z1133=""),"",IF(N($M1133)&lt;$Z1133,"Delta","No Delta"))</f>
        <v/>
      </c>
      <c r="AB1133">
        <f>IF(OR($B1133="",$Z1133=""),"",MAX(0,$Z1133-N($M1133)))</f>
        <v/>
      </c>
      <c r="AC1133" s="46">
        <f>IF($B1133="","",IFERROR(INDEX('CCA Util %'!$H:$H,MATCH($B1133,'CCA Util %'!$E:$E,0)),""))</f>
        <v/>
      </c>
      <c r="AD1133">
        <f>IF($B1133="","",IFERROR(INDEX('CCA Util %'!$G:$G,MATCH($B1133,'CCA Util %'!$E:$E,0)),""))</f>
        <v/>
      </c>
      <c r="AE1133">
        <f>IF(OR($B1133="",$U1133=""),"",$U1133&amp;" &amp; "&amp;IF(OR($AD1133="",$AD1133=0),"Util NA",$AD1133&amp;" Util"))</f>
        <v/>
      </c>
    </row>
    <row r="1134" ht="15.75" customHeight="1" s="42">
      <c r="A1134" s="41" t="n"/>
      <c r="G1134" s="38" t="n"/>
      <c r="H1134" s="38" t="n"/>
      <c r="I1134" s="38" t="n"/>
      <c r="J1134" s="38" t="n"/>
      <c r="K1134" s="38" t="n"/>
      <c r="L1134" s="38" t="n"/>
      <c r="N1134" s="36">
        <f>IF($B1134="","",IF($C1134="SUPERSTORE","Superstore","DH"))</f>
        <v/>
      </c>
      <c r="O1134" s="36">
        <f>IF($B1134="","",IFERROR(VLOOKUP($B1134,Mapping!$A:$C,2,0),"Not Mapped"))</f>
        <v/>
      </c>
      <c r="P1134" s="36">
        <f>IF($B1134="","",IFERROR(VLOOKUP($B1134,Mapping!$A:$C,3,0),"Not Mapped"))</f>
        <v/>
      </c>
      <c r="Q1134" s="36">
        <f>IF($B1134="","",IFERROR(VLOOKUP($O1134,Leaders!$A:$B,2,0),"Not Mapped"))</f>
        <v/>
      </c>
      <c r="R1134" s="36">
        <f>IF($B1134="","",IF(COUNTIF(Exclusions!$A:$A,$B1134)&gt;0,"Yes","No"))</f>
        <v/>
      </c>
      <c r="S1134" s="38">
        <f>IF($B1134="","",MIN(1,DAY($A1134)/IF($N1134="Superstore",Settings!$B$5,Settings!$B$4)))</f>
        <v/>
      </c>
      <c r="T1134" s="38">
        <f>IF(OR($B1134="",$G1134="",$S1134=0),"",$G1134/$S1134)</f>
        <v/>
      </c>
      <c r="U1134" s="36">
        <f>IF($T1134="","",IF($T1134&lt;Settings!$B$8,"Critical",IF($T1134&lt;Settings!$B$9,"Semi Critical","Non Critical")))</f>
        <v/>
      </c>
      <c r="V1134" s="28" t="n"/>
      <c r="Z1134">
        <f>IF($B1134="","",IFERROR(VLOOKUP($B1134,'Plan HC for CCA'!$A:$B,2,0),""))</f>
        <v/>
      </c>
      <c r="AA1134">
        <f>IF(OR($B1134="",$Z1134=""),"",IF(N($M1134)&lt;$Z1134,"Delta","No Delta"))</f>
        <v/>
      </c>
      <c r="AB1134">
        <f>IF(OR($B1134="",$Z1134=""),"",MAX(0,$Z1134-N($M1134)))</f>
        <v/>
      </c>
      <c r="AC1134" s="46">
        <f>IF($B1134="","",IFERROR(INDEX('CCA Util %'!$H:$H,MATCH($B1134,'CCA Util %'!$E:$E,0)),""))</f>
        <v/>
      </c>
      <c r="AD1134">
        <f>IF($B1134="","",IFERROR(INDEX('CCA Util %'!$G:$G,MATCH($B1134,'CCA Util %'!$E:$E,0)),""))</f>
        <v/>
      </c>
      <c r="AE1134">
        <f>IF(OR($B1134="",$U1134=""),"",$U1134&amp;" &amp; "&amp;IF(OR($AD1134="",$AD1134=0),"Util NA",$AD1134&amp;" Util"))</f>
        <v/>
      </c>
    </row>
    <row r="1135" ht="15.75" customHeight="1" s="42">
      <c r="A1135" s="41" t="n"/>
      <c r="G1135" s="38" t="n"/>
      <c r="H1135" s="38" t="n"/>
      <c r="I1135" s="38" t="n"/>
      <c r="J1135" s="38" t="n"/>
      <c r="K1135" s="38" t="n"/>
      <c r="L1135" s="38" t="n"/>
      <c r="N1135" s="36">
        <f>IF($B1135="","",IF($C1135="SUPERSTORE","Superstore","DH"))</f>
        <v/>
      </c>
      <c r="O1135" s="36">
        <f>IF($B1135="","",IFERROR(VLOOKUP($B1135,Mapping!$A:$C,2,0),"Not Mapped"))</f>
        <v/>
      </c>
      <c r="P1135" s="36">
        <f>IF($B1135="","",IFERROR(VLOOKUP($B1135,Mapping!$A:$C,3,0),"Not Mapped"))</f>
        <v/>
      </c>
      <c r="Q1135" s="36">
        <f>IF($B1135="","",IFERROR(VLOOKUP($O1135,Leaders!$A:$B,2,0),"Not Mapped"))</f>
        <v/>
      </c>
      <c r="R1135" s="36">
        <f>IF($B1135="","",IF(COUNTIF(Exclusions!$A:$A,$B1135)&gt;0,"Yes","No"))</f>
        <v/>
      </c>
      <c r="S1135" s="38">
        <f>IF($B1135="","",MIN(1,DAY($A1135)/IF($N1135="Superstore",Settings!$B$5,Settings!$B$4)))</f>
        <v/>
      </c>
      <c r="T1135" s="38">
        <f>IF(OR($B1135="",$G1135="",$S1135=0),"",$G1135/$S1135)</f>
        <v/>
      </c>
      <c r="U1135" s="36">
        <f>IF($T1135="","",IF($T1135&lt;Settings!$B$8,"Critical",IF($T1135&lt;Settings!$B$9,"Semi Critical","Non Critical")))</f>
        <v/>
      </c>
      <c r="V1135" s="28" t="n"/>
      <c r="Z1135">
        <f>IF($B1135="","",IFERROR(VLOOKUP($B1135,'Plan HC for CCA'!$A:$B,2,0),""))</f>
        <v/>
      </c>
      <c r="AA1135">
        <f>IF(OR($B1135="",$Z1135=""),"",IF(N($M1135)&lt;$Z1135,"Delta","No Delta"))</f>
        <v/>
      </c>
      <c r="AB1135">
        <f>IF(OR($B1135="",$Z1135=""),"",MAX(0,$Z1135-N($M1135)))</f>
        <v/>
      </c>
      <c r="AC1135" s="46">
        <f>IF($B1135="","",IFERROR(INDEX('CCA Util %'!$H:$H,MATCH($B1135,'CCA Util %'!$E:$E,0)),""))</f>
        <v/>
      </c>
      <c r="AD1135">
        <f>IF($B1135="","",IFERROR(INDEX('CCA Util %'!$G:$G,MATCH($B1135,'CCA Util %'!$E:$E,0)),""))</f>
        <v/>
      </c>
      <c r="AE1135">
        <f>IF(OR($B1135="",$U1135=""),"",$U1135&amp;" &amp; "&amp;IF(OR($AD1135="",$AD1135=0),"Util NA",$AD1135&amp;" Util"))</f>
        <v/>
      </c>
    </row>
    <row r="1136" ht="15.75" customHeight="1" s="42">
      <c r="A1136" s="41" t="n"/>
      <c r="G1136" s="38" t="n"/>
      <c r="H1136" s="38" t="n"/>
      <c r="I1136" s="38" t="n"/>
      <c r="J1136" s="38" t="n"/>
      <c r="K1136" s="38" t="n"/>
      <c r="L1136" s="38" t="n"/>
      <c r="N1136" s="36">
        <f>IF($B1136="","",IF($C1136="SUPERSTORE","Superstore","DH"))</f>
        <v/>
      </c>
      <c r="O1136" s="36">
        <f>IF($B1136="","",IFERROR(VLOOKUP($B1136,Mapping!$A:$C,2,0),"Not Mapped"))</f>
        <v/>
      </c>
      <c r="P1136" s="36">
        <f>IF($B1136="","",IFERROR(VLOOKUP($B1136,Mapping!$A:$C,3,0),"Not Mapped"))</f>
        <v/>
      </c>
      <c r="Q1136" s="36">
        <f>IF($B1136="","",IFERROR(VLOOKUP($O1136,Leaders!$A:$B,2,0),"Not Mapped"))</f>
        <v/>
      </c>
      <c r="R1136" s="36">
        <f>IF($B1136="","",IF(COUNTIF(Exclusions!$A:$A,$B1136)&gt;0,"Yes","No"))</f>
        <v/>
      </c>
      <c r="S1136" s="38">
        <f>IF($B1136="","",MIN(1,DAY($A1136)/IF($N1136="Superstore",Settings!$B$5,Settings!$B$4)))</f>
        <v/>
      </c>
      <c r="T1136" s="38">
        <f>IF(OR($B1136="",$G1136="",$S1136=0),"",$G1136/$S1136)</f>
        <v/>
      </c>
      <c r="U1136" s="36">
        <f>IF($T1136="","",IF($T1136&lt;Settings!$B$8,"Critical",IF($T1136&lt;Settings!$B$9,"Semi Critical","Non Critical")))</f>
        <v/>
      </c>
      <c r="V1136" s="28" t="n"/>
      <c r="Z1136">
        <f>IF($B1136="","",IFERROR(VLOOKUP($B1136,'Plan HC for CCA'!$A:$B,2,0),""))</f>
        <v/>
      </c>
      <c r="AA1136">
        <f>IF(OR($B1136="",$Z1136=""),"",IF(N($M1136)&lt;$Z1136,"Delta","No Delta"))</f>
        <v/>
      </c>
      <c r="AB1136">
        <f>IF(OR($B1136="",$Z1136=""),"",MAX(0,$Z1136-N($M1136)))</f>
        <v/>
      </c>
      <c r="AC1136" s="46">
        <f>IF($B1136="","",IFERROR(INDEX('CCA Util %'!$H:$H,MATCH($B1136,'CCA Util %'!$E:$E,0)),""))</f>
        <v/>
      </c>
      <c r="AD1136">
        <f>IF($B1136="","",IFERROR(INDEX('CCA Util %'!$G:$G,MATCH($B1136,'CCA Util %'!$E:$E,0)),""))</f>
        <v/>
      </c>
      <c r="AE1136">
        <f>IF(OR($B1136="",$U1136=""),"",$U1136&amp;" &amp; "&amp;IF(OR($AD1136="",$AD1136=0),"Util NA",$AD1136&amp;" Util"))</f>
        <v/>
      </c>
    </row>
    <row r="1137" ht="15.75" customHeight="1" s="42">
      <c r="A1137" s="41" t="n"/>
      <c r="G1137" s="38" t="n"/>
      <c r="H1137" s="38" t="n"/>
      <c r="I1137" s="38" t="n"/>
      <c r="J1137" s="38" t="n"/>
      <c r="K1137" s="38" t="n"/>
      <c r="L1137" s="38" t="n"/>
      <c r="N1137" s="36">
        <f>IF($B1137="","",IF($C1137="SUPERSTORE","Superstore","DH"))</f>
        <v/>
      </c>
      <c r="O1137" s="36">
        <f>IF($B1137="","",IFERROR(VLOOKUP($B1137,Mapping!$A:$C,2,0),"Not Mapped"))</f>
        <v/>
      </c>
      <c r="P1137" s="36">
        <f>IF($B1137="","",IFERROR(VLOOKUP($B1137,Mapping!$A:$C,3,0),"Not Mapped"))</f>
        <v/>
      </c>
      <c r="Q1137" s="36">
        <f>IF($B1137="","",IFERROR(VLOOKUP($O1137,Leaders!$A:$B,2,0),"Not Mapped"))</f>
        <v/>
      </c>
      <c r="R1137" s="36">
        <f>IF($B1137="","",IF(COUNTIF(Exclusions!$A:$A,$B1137)&gt;0,"Yes","No"))</f>
        <v/>
      </c>
      <c r="S1137" s="38">
        <f>IF($B1137="","",MIN(1,DAY($A1137)/IF($N1137="Superstore",Settings!$B$5,Settings!$B$4)))</f>
        <v/>
      </c>
      <c r="T1137" s="38">
        <f>IF(OR($B1137="",$G1137="",$S1137=0),"",$G1137/$S1137)</f>
        <v/>
      </c>
      <c r="U1137" s="36">
        <f>IF($T1137="","",IF($T1137&lt;Settings!$B$8,"Critical",IF($T1137&lt;Settings!$B$9,"Semi Critical","Non Critical")))</f>
        <v/>
      </c>
      <c r="V1137" s="28" t="n"/>
      <c r="Z1137">
        <f>IF($B1137="","",IFERROR(VLOOKUP($B1137,'Plan HC for CCA'!$A:$B,2,0),""))</f>
        <v/>
      </c>
      <c r="AA1137">
        <f>IF(OR($B1137="",$Z1137=""),"",IF(N($M1137)&lt;$Z1137,"Delta","No Delta"))</f>
        <v/>
      </c>
      <c r="AB1137">
        <f>IF(OR($B1137="",$Z1137=""),"",MAX(0,$Z1137-N($M1137)))</f>
        <v/>
      </c>
      <c r="AC1137" s="46">
        <f>IF($B1137="","",IFERROR(INDEX('CCA Util %'!$H:$H,MATCH($B1137,'CCA Util %'!$E:$E,0)),""))</f>
        <v/>
      </c>
      <c r="AD1137">
        <f>IF($B1137="","",IFERROR(INDEX('CCA Util %'!$G:$G,MATCH($B1137,'CCA Util %'!$E:$E,0)),""))</f>
        <v/>
      </c>
      <c r="AE1137">
        <f>IF(OR($B1137="",$U1137=""),"",$U1137&amp;" &amp; "&amp;IF(OR($AD1137="",$AD1137=0),"Util NA",$AD1137&amp;" Util"))</f>
        <v/>
      </c>
    </row>
    <row r="1138" ht="15.75" customHeight="1" s="42">
      <c r="A1138" s="41" t="n"/>
      <c r="G1138" s="38" t="n"/>
      <c r="H1138" s="38" t="n"/>
      <c r="I1138" s="38" t="n"/>
      <c r="J1138" s="38" t="n"/>
      <c r="K1138" s="38" t="n"/>
      <c r="L1138" s="38" t="n"/>
      <c r="N1138" s="36">
        <f>IF($B1138="","",IF($C1138="SUPERSTORE","Superstore","DH"))</f>
        <v/>
      </c>
      <c r="O1138" s="36">
        <f>IF($B1138="","",IFERROR(VLOOKUP($B1138,Mapping!$A:$C,2,0),"Not Mapped"))</f>
        <v/>
      </c>
      <c r="P1138" s="36">
        <f>IF($B1138="","",IFERROR(VLOOKUP($B1138,Mapping!$A:$C,3,0),"Not Mapped"))</f>
        <v/>
      </c>
      <c r="Q1138" s="36">
        <f>IF($B1138="","",IFERROR(VLOOKUP($O1138,Leaders!$A:$B,2,0),"Not Mapped"))</f>
        <v/>
      </c>
      <c r="R1138" s="36">
        <f>IF($B1138="","",IF(COUNTIF(Exclusions!$A:$A,$B1138)&gt;0,"Yes","No"))</f>
        <v/>
      </c>
      <c r="S1138" s="38">
        <f>IF($B1138="","",MIN(1,DAY($A1138)/IF($N1138="Superstore",Settings!$B$5,Settings!$B$4)))</f>
        <v/>
      </c>
      <c r="T1138" s="38">
        <f>IF(OR($B1138="",$G1138="",$S1138=0),"",$G1138/$S1138)</f>
        <v/>
      </c>
      <c r="U1138" s="36">
        <f>IF($T1138="","",IF($T1138&lt;Settings!$B$8,"Critical",IF($T1138&lt;Settings!$B$9,"Semi Critical","Non Critical")))</f>
        <v/>
      </c>
      <c r="V1138" s="28" t="n"/>
      <c r="Z1138">
        <f>IF($B1138="","",IFERROR(VLOOKUP($B1138,'Plan HC for CCA'!$A:$B,2,0),""))</f>
        <v/>
      </c>
      <c r="AA1138">
        <f>IF(OR($B1138="",$Z1138=""),"",IF(N($M1138)&lt;$Z1138,"Delta","No Delta"))</f>
        <v/>
      </c>
      <c r="AB1138">
        <f>IF(OR($B1138="",$Z1138=""),"",MAX(0,$Z1138-N($M1138)))</f>
        <v/>
      </c>
      <c r="AC1138" s="46">
        <f>IF($B1138="","",IFERROR(INDEX('CCA Util %'!$H:$H,MATCH($B1138,'CCA Util %'!$E:$E,0)),""))</f>
        <v/>
      </c>
      <c r="AD1138">
        <f>IF($B1138="","",IFERROR(INDEX('CCA Util %'!$G:$G,MATCH($B1138,'CCA Util %'!$E:$E,0)),""))</f>
        <v/>
      </c>
      <c r="AE1138">
        <f>IF(OR($B1138="",$U1138=""),"",$U1138&amp;" &amp; "&amp;IF(OR($AD1138="",$AD1138=0),"Util NA",$AD1138&amp;" Util"))</f>
        <v/>
      </c>
    </row>
    <row r="1139" ht="15.75" customHeight="1" s="42">
      <c r="A1139" s="41" t="n"/>
      <c r="G1139" s="38" t="n"/>
      <c r="H1139" s="38" t="n"/>
      <c r="I1139" s="38" t="n"/>
      <c r="J1139" s="38" t="n"/>
      <c r="K1139" s="38" t="n"/>
      <c r="L1139" s="38" t="n"/>
      <c r="N1139" s="36">
        <f>IF($B1139="","",IF($C1139="SUPERSTORE","Superstore","DH"))</f>
        <v/>
      </c>
      <c r="O1139" s="36">
        <f>IF($B1139="","",IFERROR(VLOOKUP($B1139,Mapping!$A:$C,2,0),"Not Mapped"))</f>
        <v/>
      </c>
      <c r="P1139" s="36">
        <f>IF($B1139="","",IFERROR(VLOOKUP($B1139,Mapping!$A:$C,3,0),"Not Mapped"))</f>
        <v/>
      </c>
      <c r="Q1139" s="36">
        <f>IF($B1139="","",IFERROR(VLOOKUP($O1139,Leaders!$A:$B,2,0),"Not Mapped"))</f>
        <v/>
      </c>
      <c r="R1139" s="36">
        <f>IF($B1139="","",IF(COUNTIF(Exclusions!$A:$A,$B1139)&gt;0,"Yes","No"))</f>
        <v/>
      </c>
      <c r="S1139" s="38">
        <f>IF($B1139="","",MIN(1,DAY($A1139)/IF($N1139="Superstore",Settings!$B$5,Settings!$B$4)))</f>
        <v/>
      </c>
      <c r="T1139" s="38">
        <f>IF(OR($B1139="",$G1139="",$S1139=0),"",$G1139/$S1139)</f>
        <v/>
      </c>
      <c r="U1139" s="36">
        <f>IF($T1139="","",IF($T1139&lt;Settings!$B$8,"Critical",IF($T1139&lt;Settings!$B$9,"Semi Critical","Non Critical")))</f>
        <v/>
      </c>
      <c r="V1139" s="28" t="n"/>
      <c r="Z1139">
        <f>IF($B1139="","",IFERROR(VLOOKUP($B1139,'Plan HC for CCA'!$A:$B,2,0),""))</f>
        <v/>
      </c>
      <c r="AA1139">
        <f>IF(OR($B1139="",$Z1139=""),"",IF(N($M1139)&lt;$Z1139,"Delta","No Delta"))</f>
        <v/>
      </c>
      <c r="AB1139">
        <f>IF(OR($B1139="",$Z1139=""),"",MAX(0,$Z1139-N($M1139)))</f>
        <v/>
      </c>
      <c r="AC1139" s="46">
        <f>IF($B1139="","",IFERROR(INDEX('CCA Util %'!$H:$H,MATCH($B1139,'CCA Util %'!$E:$E,0)),""))</f>
        <v/>
      </c>
      <c r="AD1139">
        <f>IF($B1139="","",IFERROR(INDEX('CCA Util %'!$G:$G,MATCH($B1139,'CCA Util %'!$E:$E,0)),""))</f>
        <v/>
      </c>
      <c r="AE1139">
        <f>IF(OR($B1139="",$U1139=""),"",$U1139&amp;" &amp; "&amp;IF(OR($AD1139="",$AD1139=0),"Util NA",$AD1139&amp;" Util"))</f>
        <v/>
      </c>
    </row>
    <row r="1140" ht="15.75" customHeight="1" s="42">
      <c r="A1140" s="41" t="n"/>
      <c r="G1140" s="38" t="n"/>
      <c r="H1140" s="38" t="n"/>
      <c r="I1140" s="38" t="n"/>
      <c r="J1140" s="38" t="n"/>
      <c r="K1140" s="38" t="n"/>
      <c r="L1140" s="38" t="n"/>
      <c r="N1140" s="36">
        <f>IF($B1140="","",IF($C1140="SUPERSTORE","Superstore","DH"))</f>
        <v/>
      </c>
      <c r="O1140" s="36">
        <f>IF($B1140="","",IFERROR(VLOOKUP($B1140,Mapping!$A:$C,2,0),"Not Mapped"))</f>
        <v/>
      </c>
      <c r="P1140" s="36">
        <f>IF($B1140="","",IFERROR(VLOOKUP($B1140,Mapping!$A:$C,3,0),"Not Mapped"))</f>
        <v/>
      </c>
      <c r="Q1140" s="36">
        <f>IF($B1140="","",IFERROR(VLOOKUP($O1140,Leaders!$A:$B,2,0),"Not Mapped"))</f>
        <v/>
      </c>
      <c r="R1140" s="36">
        <f>IF($B1140="","",IF(COUNTIF(Exclusions!$A:$A,$B1140)&gt;0,"Yes","No"))</f>
        <v/>
      </c>
      <c r="S1140" s="38">
        <f>IF($B1140="","",MIN(1,DAY($A1140)/IF($N1140="Superstore",Settings!$B$5,Settings!$B$4)))</f>
        <v/>
      </c>
      <c r="T1140" s="38">
        <f>IF(OR($B1140="",$G1140="",$S1140=0),"",$G1140/$S1140)</f>
        <v/>
      </c>
      <c r="U1140" s="36">
        <f>IF($T1140="","",IF($T1140&lt;Settings!$B$8,"Critical",IF($T1140&lt;Settings!$B$9,"Semi Critical","Non Critical")))</f>
        <v/>
      </c>
      <c r="V1140" s="28" t="n"/>
      <c r="Z1140">
        <f>IF($B1140="","",IFERROR(VLOOKUP($B1140,'Plan HC for CCA'!$A:$B,2,0),""))</f>
        <v/>
      </c>
      <c r="AA1140">
        <f>IF(OR($B1140="",$Z1140=""),"",IF(N($M1140)&lt;$Z1140,"Delta","No Delta"))</f>
        <v/>
      </c>
      <c r="AB1140">
        <f>IF(OR($B1140="",$Z1140=""),"",MAX(0,$Z1140-N($M1140)))</f>
        <v/>
      </c>
      <c r="AC1140" s="46">
        <f>IF($B1140="","",IFERROR(INDEX('CCA Util %'!$H:$H,MATCH($B1140,'CCA Util %'!$E:$E,0)),""))</f>
        <v/>
      </c>
      <c r="AD1140">
        <f>IF($B1140="","",IFERROR(INDEX('CCA Util %'!$G:$G,MATCH($B1140,'CCA Util %'!$E:$E,0)),""))</f>
        <v/>
      </c>
      <c r="AE1140">
        <f>IF(OR($B1140="",$U1140=""),"",$U1140&amp;" &amp; "&amp;IF(OR($AD1140="",$AD1140=0),"Util NA",$AD1140&amp;" Util"))</f>
        <v/>
      </c>
    </row>
    <row r="1141" ht="15.75" customHeight="1" s="42">
      <c r="A1141" s="41" t="n"/>
      <c r="G1141" s="38" t="n"/>
      <c r="H1141" s="38" t="n"/>
      <c r="I1141" s="38" t="n"/>
      <c r="J1141" s="38" t="n"/>
      <c r="K1141" s="38" t="n"/>
      <c r="L1141" s="38" t="n"/>
      <c r="N1141" s="36">
        <f>IF($B1141="","",IF($C1141="SUPERSTORE","Superstore","DH"))</f>
        <v/>
      </c>
      <c r="O1141" s="36">
        <f>IF($B1141="","",IFERROR(VLOOKUP($B1141,Mapping!$A:$C,2,0),"Not Mapped"))</f>
        <v/>
      </c>
      <c r="P1141" s="36">
        <f>IF($B1141="","",IFERROR(VLOOKUP($B1141,Mapping!$A:$C,3,0),"Not Mapped"))</f>
        <v/>
      </c>
      <c r="Q1141" s="36">
        <f>IF($B1141="","",IFERROR(VLOOKUP($O1141,Leaders!$A:$B,2,0),"Not Mapped"))</f>
        <v/>
      </c>
      <c r="R1141" s="36">
        <f>IF($B1141="","",IF(COUNTIF(Exclusions!$A:$A,$B1141)&gt;0,"Yes","No"))</f>
        <v/>
      </c>
      <c r="S1141" s="38">
        <f>IF($B1141="","",MIN(1,DAY($A1141)/IF($N1141="Superstore",Settings!$B$5,Settings!$B$4)))</f>
        <v/>
      </c>
      <c r="T1141" s="38">
        <f>IF(OR($B1141="",$G1141="",$S1141=0),"",$G1141/$S1141)</f>
        <v/>
      </c>
      <c r="U1141" s="36">
        <f>IF($T1141="","",IF($T1141&lt;Settings!$B$8,"Critical",IF($T1141&lt;Settings!$B$9,"Semi Critical","Non Critical")))</f>
        <v/>
      </c>
      <c r="V1141" s="28" t="n"/>
      <c r="Z1141">
        <f>IF($B1141="","",IFERROR(VLOOKUP($B1141,'Plan HC for CCA'!$A:$B,2,0),""))</f>
        <v/>
      </c>
      <c r="AA1141">
        <f>IF(OR($B1141="",$Z1141=""),"",IF(N($M1141)&lt;$Z1141,"Delta","No Delta"))</f>
        <v/>
      </c>
      <c r="AB1141">
        <f>IF(OR($B1141="",$Z1141=""),"",MAX(0,$Z1141-N($M1141)))</f>
        <v/>
      </c>
      <c r="AC1141" s="46">
        <f>IF($B1141="","",IFERROR(INDEX('CCA Util %'!$H:$H,MATCH($B1141,'CCA Util %'!$E:$E,0)),""))</f>
        <v/>
      </c>
      <c r="AD1141">
        <f>IF($B1141="","",IFERROR(INDEX('CCA Util %'!$G:$G,MATCH($B1141,'CCA Util %'!$E:$E,0)),""))</f>
        <v/>
      </c>
      <c r="AE1141">
        <f>IF(OR($B1141="",$U1141=""),"",$U1141&amp;" &amp; "&amp;IF(OR($AD1141="",$AD1141=0),"Util NA",$AD1141&amp;" Util"))</f>
        <v/>
      </c>
    </row>
    <row r="1142" ht="15.75" customHeight="1" s="42">
      <c r="A1142" s="41" t="n"/>
      <c r="G1142" s="38" t="n"/>
      <c r="H1142" s="38" t="n"/>
      <c r="I1142" s="38" t="n"/>
      <c r="J1142" s="38" t="n"/>
      <c r="K1142" s="38" t="n"/>
      <c r="L1142" s="38" t="n"/>
      <c r="N1142" s="36">
        <f>IF($B1142="","",IF($C1142="SUPERSTORE","Superstore","DH"))</f>
        <v/>
      </c>
      <c r="O1142" s="36">
        <f>IF($B1142="","",IFERROR(VLOOKUP($B1142,Mapping!$A:$C,2,0),"Not Mapped"))</f>
        <v/>
      </c>
      <c r="P1142" s="36">
        <f>IF($B1142="","",IFERROR(VLOOKUP($B1142,Mapping!$A:$C,3,0),"Not Mapped"))</f>
        <v/>
      </c>
      <c r="Q1142" s="36">
        <f>IF($B1142="","",IFERROR(VLOOKUP($O1142,Leaders!$A:$B,2,0),"Not Mapped"))</f>
        <v/>
      </c>
      <c r="R1142" s="36">
        <f>IF($B1142="","",IF(COUNTIF(Exclusions!$A:$A,$B1142)&gt;0,"Yes","No"))</f>
        <v/>
      </c>
      <c r="S1142" s="38">
        <f>IF($B1142="","",MIN(1,DAY($A1142)/IF($N1142="Superstore",Settings!$B$5,Settings!$B$4)))</f>
        <v/>
      </c>
      <c r="T1142" s="38">
        <f>IF(OR($B1142="",$G1142="",$S1142=0),"",$G1142/$S1142)</f>
        <v/>
      </c>
      <c r="U1142" s="36">
        <f>IF($T1142="","",IF($T1142&lt;Settings!$B$8,"Critical",IF($T1142&lt;Settings!$B$9,"Semi Critical","Non Critical")))</f>
        <v/>
      </c>
      <c r="V1142" s="28" t="n"/>
      <c r="Z1142">
        <f>IF($B1142="","",IFERROR(VLOOKUP($B1142,'Plan HC for CCA'!$A:$B,2,0),""))</f>
        <v/>
      </c>
      <c r="AA1142">
        <f>IF(OR($B1142="",$Z1142=""),"",IF(N($M1142)&lt;$Z1142,"Delta","No Delta"))</f>
        <v/>
      </c>
      <c r="AB1142">
        <f>IF(OR($B1142="",$Z1142=""),"",MAX(0,$Z1142-N($M1142)))</f>
        <v/>
      </c>
      <c r="AC1142" s="46">
        <f>IF($B1142="","",IFERROR(INDEX('CCA Util %'!$H:$H,MATCH($B1142,'CCA Util %'!$E:$E,0)),""))</f>
        <v/>
      </c>
      <c r="AD1142">
        <f>IF($B1142="","",IFERROR(INDEX('CCA Util %'!$G:$G,MATCH($B1142,'CCA Util %'!$E:$E,0)),""))</f>
        <v/>
      </c>
      <c r="AE1142">
        <f>IF(OR($B1142="",$U1142=""),"",$U1142&amp;" &amp; "&amp;IF(OR($AD1142="",$AD1142=0),"Util NA",$AD1142&amp;" Util"))</f>
        <v/>
      </c>
    </row>
    <row r="1143" ht="15.75" customHeight="1" s="42">
      <c r="A1143" s="41" t="n"/>
      <c r="G1143" s="38" t="n"/>
      <c r="H1143" s="38" t="n"/>
      <c r="I1143" s="38" t="n"/>
      <c r="J1143" s="38" t="n"/>
      <c r="K1143" s="38" t="n"/>
      <c r="L1143" s="38" t="n"/>
      <c r="N1143" s="36">
        <f>IF($B1143="","",IF($C1143="SUPERSTORE","Superstore","DH"))</f>
        <v/>
      </c>
      <c r="O1143" s="36">
        <f>IF($B1143="","",IFERROR(VLOOKUP($B1143,Mapping!$A:$C,2,0),"Not Mapped"))</f>
        <v/>
      </c>
      <c r="P1143" s="36">
        <f>IF($B1143="","",IFERROR(VLOOKUP($B1143,Mapping!$A:$C,3,0),"Not Mapped"))</f>
        <v/>
      </c>
      <c r="Q1143" s="36">
        <f>IF($B1143="","",IFERROR(VLOOKUP($O1143,Leaders!$A:$B,2,0),"Not Mapped"))</f>
        <v/>
      </c>
      <c r="R1143" s="36">
        <f>IF($B1143="","",IF(COUNTIF(Exclusions!$A:$A,$B1143)&gt;0,"Yes","No"))</f>
        <v/>
      </c>
      <c r="S1143" s="38">
        <f>IF($B1143="","",MIN(1,DAY($A1143)/IF($N1143="Superstore",Settings!$B$5,Settings!$B$4)))</f>
        <v/>
      </c>
      <c r="T1143" s="38">
        <f>IF(OR($B1143="",$G1143="",$S1143=0),"",$G1143/$S1143)</f>
        <v/>
      </c>
      <c r="U1143" s="36">
        <f>IF($T1143="","",IF($T1143&lt;Settings!$B$8,"Critical",IF($T1143&lt;Settings!$B$9,"Semi Critical","Non Critical")))</f>
        <v/>
      </c>
      <c r="V1143" s="28" t="n"/>
      <c r="Z1143">
        <f>IF($B1143="","",IFERROR(VLOOKUP($B1143,'Plan HC for CCA'!$A:$B,2,0),""))</f>
        <v/>
      </c>
      <c r="AA1143">
        <f>IF(OR($B1143="",$Z1143=""),"",IF(N($M1143)&lt;$Z1143,"Delta","No Delta"))</f>
        <v/>
      </c>
      <c r="AB1143">
        <f>IF(OR($B1143="",$Z1143=""),"",MAX(0,$Z1143-N($M1143)))</f>
        <v/>
      </c>
      <c r="AC1143" s="46">
        <f>IF($B1143="","",IFERROR(INDEX('CCA Util %'!$H:$H,MATCH($B1143,'CCA Util %'!$E:$E,0)),""))</f>
        <v/>
      </c>
      <c r="AD1143">
        <f>IF($B1143="","",IFERROR(INDEX('CCA Util %'!$G:$G,MATCH($B1143,'CCA Util %'!$E:$E,0)),""))</f>
        <v/>
      </c>
      <c r="AE1143">
        <f>IF(OR($B1143="",$U1143=""),"",$U1143&amp;" &amp; "&amp;IF(OR($AD1143="",$AD1143=0),"Util NA",$AD1143&amp;" Util"))</f>
        <v/>
      </c>
    </row>
    <row r="1144" ht="15.75" customHeight="1" s="42">
      <c r="A1144" s="41" t="n"/>
      <c r="G1144" s="38" t="n"/>
      <c r="H1144" s="38" t="n"/>
      <c r="I1144" s="38" t="n"/>
      <c r="J1144" s="38" t="n"/>
      <c r="K1144" s="38" t="n"/>
      <c r="L1144" s="38" t="n"/>
      <c r="N1144" s="36">
        <f>IF($B1144="","",IF($C1144="SUPERSTORE","Superstore","DH"))</f>
        <v/>
      </c>
      <c r="O1144" s="36">
        <f>IF($B1144="","",IFERROR(VLOOKUP($B1144,Mapping!$A:$C,2,0),"Not Mapped"))</f>
        <v/>
      </c>
      <c r="P1144" s="36">
        <f>IF($B1144="","",IFERROR(VLOOKUP($B1144,Mapping!$A:$C,3,0),"Not Mapped"))</f>
        <v/>
      </c>
      <c r="Q1144" s="36">
        <f>IF($B1144="","",IFERROR(VLOOKUP($O1144,Leaders!$A:$B,2,0),"Not Mapped"))</f>
        <v/>
      </c>
      <c r="R1144" s="36">
        <f>IF($B1144="","",IF(COUNTIF(Exclusions!$A:$A,$B1144)&gt;0,"Yes","No"))</f>
        <v/>
      </c>
      <c r="S1144" s="38">
        <f>IF($B1144="","",MIN(1,DAY($A1144)/IF($N1144="Superstore",Settings!$B$5,Settings!$B$4)))</f>
        <v/>
      </c>
      <c r="T1144" s="38">
        <f>IF(OR($B1144="",$G1144="",$S1144=0),"",$G1144/$S1144)</f>
        <v/>
      </c>
      <c r="U1144" s="36">
        <f>IF($T1144="","",IF($T1144&lt;Settings!$B$8,"Critical",IF($T1144&lt;Settings!$B$9,"Semi Critical","Non Critical")))</f>
        <v/>
      </c>
      <c r="V1144" s="28" t="n"/>
      <c r="Z1144">
        <f>IF($B1144="","",IFERROR(VLOOKUP($B1144,'Plan HC for CCA'!$A:$B,2,0),""))</f>
        <v/>
      </c>
      <c r="AA1144">
        <f>IF(OR($B1144="",$Z1144=""),"",IF(N($M1144)&lt;$Z1144,"Delta","No Delta"))</f>
        <v/>
      </c>
      <c r="AB1144">
        <f>IF(OR($B1144="",$Z1144=""),"",MAX(0,$Z1144-N($M1144)))</f>
        <v/>
      </c>
      <c r="AC1144" s="46">
        <f>IF($B1144="","",IFERROR(INDEX('CCA Util %'!$H:$H,MATCH($B1144,'CCA Util %'!$E:$E,0)),""))</f>
        <v/>
      </c>
      <c r="AD1144">
        <f>IF($B1144="","",IFERROR(INDEX('CCA Util %'!$G:$G,MATCH($B1144,'CCA Util %'!$E:$E,0)),""))</f>
        <v/>
      </c>
      <c r="AE1144">
        <f>IF(OR($B1144="",$U1144=""),"",$U1144&amp;" &amp; "&amp;IF(OR($AD1144="",$AD1144=0),"Util NA",$AD1144&amp;" Util"))</f>
        <v/>
      </c>
    </row>
    <row r="1145" ht="15.75" customHeight="1" s="42">
      <c r="A1145" s="41" t="n"/>
      <c r="G1145" s="38" t="n"/>
      <c r="H1145" s="38" t="n"/>
      <c r="I1145" s="38" t="n"/>
      <c r="J1145" s="38" t="n"/>
      <c r="K1145" s="38" t="n"/>
      <c r="L1145" s="38" t="n"/>
      <c r="N1145" s="36">
        <f>IF($B1145="","",IF($C1145="SUPERSTORE","Superstore","DH"))</f>
        <v/>
      </c>
      <c r="O1145" s="36">
        <f>IF($B1145="","",IFERROR(VLOOKUP($B1145,Mapping!$A:$C,2,0),"Not Mapped"))</f>
        <v/>
      </c>
      <c r="P1145" s="36">
        <f>IF($B1145="","",IFERROR(VLOOKUP($B1145,Mapping!$A:$C,3,0),"Not Mapped"))</f>
        <v/>
      </c>
      <c r="Q1145" s="36">
        <f>IF($B1145="","",IFERROR(VLOOKUP($O1145,Leaders!$A:$B,2,0),"Not Mapped"))</f>
        <v/>
      </c>
      <c r="R1145" s="36">
        <f>IF($B1145="","",IF(COUNTIF(Exclusions!$A:$A,$B1145)&gt;0,"Yes","No"))</f>
        <v/>
      </c>
      <c r="S1145" s="38">
        <f>IF($B1145="","",MIN(1,DAY($A1145)/IF($N1145="Superstore",Settings!$B$5,Settings!$B$4)))</f>
        <v/>
      </c>
      <c r="T1145" s="38">
        <f>IF(OR($B1145="",$G1145="",$S1145=0),"",$G1145/$S1145)</f>
        <v/>
      </c>
      <c r="U1145" s="36">
        <f>IF($T1145="","",IF($T1145&lt;Settings!$B$8,"Critical",IF($T1145&lt;Settings!$B$9,"Semi Critical","Non Critical")))</f>
        <v/>
      </c>
      <c r="V1145" s="28" t="n"/>
      <c r="Z1145">
        <f>IF($B1145="","",IFERROR(VLOOKUP($B1145,'Plan HC for CCA'!$A:$B,2,0),""))</f>
        <v/>
      </c>
      <c r="AA1145">
        <f>IF(OR($B1145="",$Z1145=""),"",IF(N($M1145)&lt;$Z1145,"Delta","No Delta"))</f>
        <v/>
      </c>
      <c r="AB1145">
        <f>IF(OR($B1145="",$Z1145=""),"",MAX(0,$Z1145-N($M1145)))</f>
        <v/>
      </c>
      <c r="AC1145" s="46">
        <f>IF($B1145="","",IFERROR(INDEX('CCA Util %'!$H:$H,MATCH($B1145,'CCA Util %'!$E:$E,0)),""))</f>
        <v/>
      </c>
      <c r="AD1145">
        <f>IF($B1145="","",IFERROR(INDEX('CCA Util %'!$G:$G,MATCH($B1145,'CCA Util %'!$E:$E,0)),""))</f>
        <v/>
      </c>
      <c r="AE1145">
        <f>IF(OR($B1145="",$U1145=""),"",$U1145&amp;" &amp; "&amp;IF(OR($AD1145="",$AD1145=0),"Util NA",$AD1145&amp;" Util"))</f>
        <v/>
      </c>
    </row>
    <row r="1146" ht="15.75" customHeight="1" s="42">
      <c r="A1146" s="41" t="n"/>
      <c r="G1146" s="38" t="n"/>
      <c r="H1146" s="38" t="n"/>
      <c r="I1146" s="38" t="n"/>
      <c r="J1146" s="38" t="n"/>
      <c r="K1146" s="38" t="n"/>
      <c r="L1146" s="38" t="n"/>
      <c r="N1146" s="36">
        <f>IF($B1146="","",IF($C1146="SUPERSTORE","Superstore","DH"))</f>
        <v/>
      </c>
      <c r="O1146" s="36">
        <f>IF($B1146="","",IFERROR(VLOOKUP($B1146,Mapping!$A:$C,2,0),"Not Mapped"))</f>
        <v/>
      </c>
      <c r="P1146" s="36">
        <f>IF($B1146="","",IFERROR(VLOOKUP($B1146,Mapping!$A:$C,3,0),"Not Mapped"))</f>
        <v/>
      </c>
      <c r="Q1146" s="36">
        <f>IF($B1146="","",IFERROR(VLOOKUP($O1146,Leaders!$A:$B,2,0),"Not Mapped"))</f>
        <v/>
      </c>
      <c r="R1146" s="36">
        <f>IF($B1146="","",IF(COUNTIF(Exclusions!$A:$A,$B1146)&gt;0,"Yes","No"))</f>
        <v/>
      </c>
      <c r="S1146" s="38">
        <f>IF($B1146="","",MIN(1,DAY($A1146)/IF($N1146="Superstore",Settings!$B$5,Settings!$B$4)))</f>
        <v/>
      </c>
      <c r="T1146" s="38">
        <f>IF(OR($B1146="",$G1146="",$S1146=0),"",$G1146/$S1146)</f>
        <v/>
      </c>
      <c r="U1146" s="36">
        <f>IF($T1146="","",IF($T1146&lt;Settings!$B$8,"Critical",IF($T1146&lt;Settings!$B$9,"Semi Critical","Non Critical")))</f>
        <v/>
      </c>
      <c r="V1146" s="28" t="n"/>
      <c r="Z1146">
        <f>IF($B1146="","",IFERROR(VLOOKUP($B1146,'Plan HC for CCA'!$A:$B,2,0),""))</f>
        <v/>
      </c>
      <c r="AA1146">
        <f>IF(OR($B1146="",$Z1146=""),"",IF(N($M1146)&lt;$Z1146,"Delta","No Delta"))</f>
        <v/>
      </c>
      <c r="AB1146">
        <f>IF(OR($B1146="",$Z1146=""),"",MAX(0,$Z1146-N($M1146)))</f>
        <v/>
      </c>
      <c r="AC1146" s="46">
        <f>IF($B1146="","",IFERROR(INDEX('CCA Util %'!$H:$H,MATCH($B1146,'CCA Util %'!$E:$E,0)),""))</f>
        <v/>
      </c>
      <c r="AD1146">
        <f>IF($B1146="","",IFERROR(INDEX('CCA Util %'!$G:$G,MATCH($B1146,'CCA Util %'!$E:$E,0)),""))</f>
        <v/>
      </c>
      <c r="AE1146">
        <f>IF(OR($B1146="",$U1146=""),"",$U1146&amp;" &amp; "&amp;IF(OR($AD1146="",$AD1146=0),"Util NA",$AD1146&amp;" Util"))</f>
        <v/>
      </c>
    </row>
    <row r="1147" ht="15.75" customHeight="1" s="42">
      <c r="A1147" s="41" t="n"/>
      <c r="G1147" s="38" t="n"/>
      <c r="H1147" s="38" t="n"/>
      <c r="I1147" s="38" t="n"/>
      <c r="J1147" s="38" t="n"/>
      <c r="K1147" s="38" t="n"/>
      <c r="L1147" s="38" t="n"/>
      <c r="N1147" s="36">
        <f>IF($B1147="","",IF($C1147="SUPERSTORE","Superstore","DH"))</f>
        <v/>
      </c>
      <c r="O1147" s="36">
        <f>IF($B1147="","",IFERROR(VLOOKUP($B1147,Mapping!$A:$C,2,0),"Not Mapped"))</f>
        <v/>
      </c>
      <c r="P1147" s="36">
        <f>IF($B1147="","",IFERROR(VLOOKUP($B1147,Mapping!$A:$C,3,0),"Not Mapped"))</f>
        <v/>
      </c>
      <c r="Q1147" s="36">
        <f>IF($B1147="","",IFERROR(VLOOKUP($O1147,Leaders!$A:$B,2,0),"Not Mapped"))</f>
        <v/>
      </c>
      <c r="R1147" s="36">
        <f>IF($B1147="","",IF(COUNTIF(Exclusions!$A:$A,$B1147)&gt;0,"Yes","No"))</f>
        <v/>
      </c>
      <c r="S1147" s="38">
        <f>IF($B1147="","",MIN(1,DAY($A1147)/IF($N1147="Superstore",Settings!$B$5,Settings!$B$4)))</f>
        <v/>
      </c>
      <c r="T1147" s="38">
        <f>IF(OR($B1147="",$G1147="",$S1147=0),"",$G1147/$S1147)</f>
        <v/>
      </c>
      <c r="U1147" s="36">
        <f>IF($T1147="","",IF($T1147&lt;Settings!$B$8,"Critical",IF($T1147&lt;Settings!$B$9,"Semi Critical","Non Critical")))</f>
        <v/>
      </c>
      <c r="V1147" s="28" t="n"/>
      <c r="Z1147">
        <f>IF($B1147="","",IFERROR(VLOOKUP($B1147,'Plan HC for CCA'!$A:$B,2,0),""))</f>
        <v/>
      </c>
      <c r="AA1147">
        <f>IF(OR($B1147="",$Z1147=""),"",IF(N($M1147)&lt;$Z1147,"Delta","No Delta"))</f>
        <v/>
      </c>
      <c r="AB1147">
        <f>IF(OR($B1147="",$Z1147=""),"",MAX(0,$Z1147-N($M1147)))</f>
        <v/>
      </c>
      <c r="AC1147" s="46">
        <f>IF($B1147="","",IFERROR(INDEX('CCA Util %'!$H:$H,MATCH($B1147,'CCA Util %'!$E:$E,0)),""))</f>
        <v/>
      </c>
      <c r="AD1147">
        <f>IF($B1147="","",IFERROR(INDEX('CCA Util %'!$G:$G,MATCH($B1147,'CCA Util %'!$E:$E,0)),""))</f>
        <v/>
      </c>
      <c r="AE1147">
        <f>IF(OR($B1147="",$U1147=""),"",$U1147&amp;" &amp; "&amp;IF(OR($AD1147="",$AD1147=0),"Util NA",$AD1147&amp;" Util"))</f>
        <v/>
      </c>
    </row>
    <row r="1148" ht="15.75" customHeight="1" s="42">
      <c r="A1148" s="41" t="n"/>
      <c r="G1148" s="38" t="n"/>
      <c r="H1148" s="38" t="n"/>
      <c r="I1148" s="38" t="n"/>
      <c r="J1148" s="38" t="n"/>
      <c r="K1148" s="38" t="n"/>
      <c r="L1148" s="38" t="n"/>
      <c r="N1148" s="36">
        <f>IF($B1148="","",IF($C1148="SUPERSTORE","Superstore","DH"))</f>
        <v/>
      </c>
      <c r="O1148" s="36">
        <f>IF($B1148="","",IFERROR(VLOOKUP($B1148,Mapping!$A:$C,2,0),"Not Mapped"))</f>
        <v/>
      </c>
      <c r="P1148" s="36">
        <f>IF($B1148="","",IFERROR(VLOOKUP($B1148,Mapping!$A:$C,3,0),"Not Mapped"))</f>
        <v/>
      </c>
      <c r="Q1148" s="36">
        <f>IF($B1148="","",IFERROR(VLOOKUP($O1148,Leaders!$A:$B,2,0),"Not Mapped"))</f>
        <v/>
      </c>
      <c r="R1148" s="36">
        <f>IF($B1148="","",IF(COUNTIF(Exclusions!$A:$A,$B1148)&gt;0,"Yes","No"))</f>
        <v/>
      </c>
      <c r="S1148" s="38">
        <f>IF($B1148="","",MIN(1,DAY($A1148)/IF($N1148="Superstore",Settings!$B$5,Settings!$B$4)))</f>
        <v/>
      </c>
      <c r="T1148" s="38">
        <f>IF(OR($B1148="",$G1148="",$S1148=0),"",$G1148/$S1148)</f>
        <v/>
      </c>
      <c r="U1148" s="36">
        <f>IF($T1148="","",IF($T1148&lt;Settings!$B$8,"Critical",IF($T1148&lt;Settings!$B$9,"Semi Critical","Non Critical")))</f>
        <v/>
      </c>
      <c r="V1148" s="28" t="n"/>
      <c r="Z1148">
        <f>IF($B1148="","",IFERROR(VLOOKUP($B1148,'Plan HC for CCA'!$A:$B,2,0),""))</f>
        <v/>
      </c>
      <c r="AA1148">
        <f>IF(OR($B1148="",$Z1148=""),"",IF(N($M1148)&lt;$Z1148,"Delta","No Delta"))</f>
        <v/>
      </c>
      <c r="AB1148">
        <f>IF(OR($B1148="",$Z1148=""),"",MAX(0,$Z1148-N($M1148)))</f>
        <v/>
      </c>
      <c r="AC1148" s="46">
        <f>IF($B1148="","",IFERROR(INDEX('CCA Util %'!$H:$H,MATCH($B1148,'CCA Util %'!$E:$E,0)),""))</f>
        <v/>
      </c>
      <c r="AD1148">
        <f>IF($B1148="","",IFERROR(INDEX('CCA Util %'!$G:$G,MATCH($B1148,'CCA Util %'!$E:$E,0)),""))</f>
        <v/>
      </c>
      <c r="AE1148">
        <f>IF(OR($B1148="",$U1148=""),"",$U1148&amp;" &amp; "&amp;IF(OR($AD1148="",$AD1148=0),"Util NA",$AD1148&amp;" Util"))</f>
        <v/>
      </c>
    </row>
    <row r="1149" ht="15.75" customHeight="1" s="42">
      <c r="A1149" s="41" t="n"/>
      <c r="G1149" s="38" t="n"/>
      <c r="H1149" s="38" t="n"/>
      <c r="I1149" s="38" t="n"/>
      <c r="J1149" s="38" t="n"/>
      <c r="K1149" s="38" t="n"/>
      <c r="L1149" s="38" t="n"/>
      <c r="N1149" s="36">
        <f>IF($B1149="","",IF($C1149="SUPERSTORE","Superstore","DH"))</f>
        <v/>
      </c>
      <c r="O1149" s="36">
        <f>IF($B1149="","",IFERROR(VLOOKUP($B1149,Mapping!$A:$C,2,0),"Not Mapped"))</f>
        <v/>
      </c>
      <c r="P1149" s="36">
        <f>IF($B1149="","",IFERROR(VLOOKUP($B1149,Mapping!$A:$C,3,0),"Not Mapped"))</f>
        <v/>
      </c>
      <c r="Q1149" s="36">
        <f>IF($B1149="","",IFERROR(VLOOKUP($O1149,Leaders!$A:$B,2,0),"Not Mapped"))</f>
        <v/>
      </c>
      <c r="R1149" s="36">
        <f>IF($B1149="","",IF(COUNTIF(Exclusions!$A:$A,$B1149)&gt;0,"Yes","No"))</f>
        <v/>
      </c>
      <c r="S1149" s="38">
        <f>IF($B1149="","",MIN(1,DAY($A1149)/IF($N1149="Superstore",Settings!$B$5,Settings!$B$4)))</f>
        <v/>
      </c>
      <c r="T1149" s="38">
        <f>IF(OR($B1149="",$G1149="",$S1149=0),"",$G1149/$S1149)</f>
        <v/>
      </c>
      <c r="U1149" s="36">
        <f>IF($T1149="","",IF($T1149&lt;Settings!$B$8,"Critical",IF($T1149&lt;Settings!$B$9,"Semi Critical","Non Critical")))</f>
        <v/>
      </c>
      <c r="V1149" s="28" t="n"/>
      <c r="Z1149">
        <f>IF($B1149="","",IFERROR(VLOOKUP($B1149,'Plan HC for CCA'!$A:$B,2,0),""))</f>
        <v/>
      </c>
      <c r="AA1149">
        <f>IF(OR($B1149="",$Z1149=""),"",IF(N($M1149)&lt;$Z1149,"Delta","No Delta"))</f>
        <v/>
      </c>
      <c r="AB1149">
        <f>IF(OR($B1149="",$Z1149=""),"",MAX(0,$Z1149-N($M1149)))</f>
        <v/>
      </c>
      <c r="AC1149" s="46">
        <f>IF($B1149="","",IFERROR(INDEX('CCA Util %'!$H:$H,MATCH($B1149,'CCA Util %'!$E:$E,0)),""))</f>
        <v/>
      </c>
      <c r="AD1149">
        <f>IF($B1149="","",IFERROR(INDEX('CCA Util %'!$G:$G,MATCH($B1149,'CCA Util %'!$E:$E,0)),""))</f>
        <v/>
      </c>
      <c r="AE1149">
        <f>IF(OR($B1149="",$U1149=""),"",$U1149&amp;" &amp; "&amp;IF(OR($AD1149="",$AD1149=0),"Util NA",$AD1149&amp;" Util"))</f>
        <v/>
      </c>
    </row>
    <row r="1150" ht="15.75" customHeight="1" s="42">
      <c r="A1150" s="41" t="n"/>
      <c r="G1150" s="38" t="n"/>
      <c r="H1150" s="38" t="n"/>
      <c r="I1150" s="38" t="n"/>
      <c r="J1150" s="38" t="n"/>
      <c r="K1150" s="38" t="n"/>
      <c r="L1150" s="38" t="n"/>
      <c r="N1150" s="36">
        <f>IF($B1150="","",IF($C1150="SUPERSTORE","Superstore","DH"))</f>
        <v/>
      </c>
      <c r="O1150" s="36">
        <f>IF($B1150="","",IFERROR(VLOOKUP($B1150,Mapping!$A:$C,2,0),"Not Mapped"))</f>
        <v/>
      </c>
      <c r="P1150" s="36">
        <f>IF($B1150="","",IFERROR(VLOOKUP($B1150,Mapping!$A:$C,3,0),"Not Mapped"))</f>
        <v/>
      </c>
      <c r="Q1150" s="36">
        <f>IF($B1150="","",IFERROR(VLOOKUP($O1150,Leaders!$A:$B,2,0),"Not Mapped"))</f>
        <v/>
      </c>
      <c r="R1150" s="36">
        <f>IF($B1150="","",IF(COUNTIF(Exclusions!$A:$A,$B1150)&gt;0,"Yes","No"))</f>
        <v/>
      </c>
      <c r="S1150" s="38">
        <f>IF($B1150="","",MIN(1,DAY($A1150)/IF($N1150="Superstore",Settings!$B$5,Settings!$B$4)))</f>
        <v/>
      </c>
      <c r="T1150" s="38">
        <f>IF(OR($B1150="",$G1150="",$S1150=0),"",$G1150/$S1150)</f>
        <v/>
      </c>
      <c r="U1150" s="36">
        <f>IF($T1150="","",IF($T1150&lt;Settings!$B$8,"Critical",IF($T1150&lt;Settings!$B$9,"Semi Critical","Non Critical")))</f>
        <v/>
      </c>
      <c r="V1150" s="28" t="n"/>
      <c r="Z1150">
        <f>IF($B1150="","",IFERROR(VLOOKUP($B1150,'Plan HC for CCA'!$A:$B,2,0),""))</f>
        <v/>
      </c>
      <c r="AA1150">
        <f>IF(OR($B1150="",$Z1150=""),"",IF(N($M1150)&lt;$Z1150,"Delta","No Delta"))</f>
        <v/>
      </c>
      <c r="AB1150">
        <f>IF(OR($B1150="",$Z1150=""),"",MAX(0,$Z1150-N($M1150)))</f>
        <v/>
      </c>
      <c r="AC1150" s="46">
        <f>IF($B1150="","",IFERROR(INDEX('CCA Util %'!$H:$H,MATCH($B1150,'CCA Util %'!$E:$E,0)),""))</f>
        <v/>
      </c>
      <c r="AD1150">
        <f>IF($B1150="","",IFERROR(INDEX('CCA Util %'!$G:$G,MATCH($B1150,'CCA Util %'!$E:$E,0)),""))</f>
        <v/>
      </c>
      <c r="AE1150">
        <f>IF(OR($B1150="",$U1150=""),"",$U1150&amp;" &amp; "&amp;IF(OR($AD1150="",$AD1150=0),"Util NA",$AD1150&amp;" Util"))</f>
        <v/>
      </c>
    </row>
    <row r="1151" ht="15.75" customHeight="1" s="42">
      <c r="A1151" s="41" t="n"/>
      <c r="G1151" s="38" t="n"/>
      <c r="H1151" s="38" t="n"/>
      <c r="I1151" s="38" t="n"/>
      <c r="J1151" s="38" t="n"/>
      <c r="K1151" s="38" t="n"/>
      <c r="L1151" s="38" t="n"/>
      <c r="N1151" s="36">
        <f>IF($B1151="","",IF($C1151="SUPERSTORE","Superstore","DH"))</f>
        <v/>
      </c>
      <c r="O1151" s="36">
        <f>IF($B1151="","",IFERROR(VLOOKUP($B1151,Mapping!$A:$C,2,0),"Not Mapped"))</f>
        <v/>
      </c>
      <c r="P1151" s="36">
        <f>IF($B1151="","",IFERROR(VLOOKUP($B1151,Mapping!$A:$C,3,0),"Not Mapped"))</f>
        <v/>
      </c>
      <c r="Q1151" s="36">
        <f>IF($B1151="","",IFERROR(VLOOKUP($O1151,Leaders!$A:$B,2,0),"Not Mapped"))</f>
        <v/>
      </c>
      <c r="R1151" s="36">
        <f>IF($B1151="","",IF(COUNTIF(Exclusions!$A:$A,$B1151)&gt;0,"Yes","No"))</f>
        <v/>
      </c>
      <c r="S1151" s="38">
        <f>IF($B1151="","",MIN(1,DAY($A1151)/IF($N1151="Superstore",Settings!$B$5,Settings!$B$4)))</f>
        <v/>
      </c>
      <c r="T1151" s="38">
        <f>IF(OR($B1151="",$G1151="",$S1151=0),"",$G1151/$S1151)</f>
        <v/>
      </c>
      <c r="U1151" s="36">
        <f>IF($T1151="","",IF($T1151&lt;Settings!$B$8,"Critical",IF($T1151&lt;Settings!$B$9,"Semi Critical","Non Critical")))</f>
        <v/>
      </c>
      <c r="V1151" s="28" t="n"/>
      <c r="Z1151">
        <f>IF($B1151="","",IFERROR(VLOOKUP($B1151,'Plan HC for CCA'!$A:$B,2,0),""))</f>
        <v/>
      </c>
      <c r="AA1151">
        <f>IF(OR($B1151="",$Z1151=""),"",IF(N($M1151)&lt;$Z1151,"Delta","No Delta"))</f>
        <v/>
      </c>
      <c r="AB1151">
        <f>IF(OR($B1151="",$Z1151=""),"",MAX(0,$Z1151-N($M1151)))</f>
        <v/>
      </c>
      <c r="AC1151" s="46">
        <f>IF($B1151="","",IFERROR(INDEX('CCA Util %'!$H:$H,MATCH($B1151,'CCA Util %'!$E:$E,0)),""))</f>
        <v/>
      </c>
      <c r="AD1151">
        <f>IF($B1151="","",IFERROR(INDEX('CCA Util %'!$G:$G,MATCH($B1151,'CCA Util %'!$E:$E,0)),""))</f>
        <v/>
      </c>
      <c r="AE1151">
        <f>IF(OR($B1151="",$U1151=""),"",$U1151&amp;" &amp; "&amp;IF(OR($AD1151="",$AD1151=0),"Util NA",$AD1151&amp;" Util"))</f>
        <v/>
      </c>
    </row>
    <row r="1152" ht="15.75" customHeight="1" s="42">
      <c r="A1152" s="41" t="n"/>
      <c r="G1152" s="38" t="n"/>
      <c r="H1152" s="38" t="n"/>
      <c r="I1152" s="38" t="n"/>
      <c r="J1152" s="38" t="n"/>
      <c r="K1152" s="38" t="n"/>
      <c r="L1152" s="38" t="n"/>
      <c r="N1152" s="36">
        <f>IF($B1152="","",IF($C1152="SUPERSTORE","Superstore","DH"))</f>
        <v/>
      </c>
      <c r="O1152" s="36">
        <f>IF($B1152="","",IFERROR(VLOOKUP($B1152,Mapping!$A:$C,2,0),"Not Mapped"))</f>
        <v/>
      </c>
      <c r="P1152" s="36">
        <f>IF($B1152="","",IFERROR(VLOOKUP($B1152,Mapping!$A:$C,3,0),"Not Mapped"))</f>
        <v/>
      </c>
      <c r="Q1152" s="36">
        <f>IF($B1152="","",IFERROR(VLOOKUP($O1152,Leaders!$A:$B,2,0),"Not Mapped"))</f>
        <v/>
      </c>
      <c r="R1152" s="36">
        <f>IF($B1152="","",IF(COUNTIF(Exclusions!$A:$A,$B1152)&gt;0,"Yes","No"))</f>
        <v/>
      </c>
      <c r="S1152" s="38">
        <f>IF($B1152="","",MIN(1,DAY($A1152)/IF($N1152="Superstore",Settings!$B$5,Settings!$B$4)))</f>
        <v/>
      </c>
      <c r="T1152" s="38">
        <f>IF(OR($B1152="",$G1152="",$S1152=0),"",$G1152/$S1152)</f>
        <v/>
      </c>
      <c r="U1152" s="36">
        <f>IF($T1152="","",IF($T1152&lt;Settings!$B$8,"Critical",IF($T1152&lt;Settings!$B$9,"Semi Critical","Non Critical")))</f>
        <v/>
      </c>
      <c r="V1152" s="28" t="n"/>
      <c r="Z1152">
        <f>IF($B1152="","",IFERROR(VLOOKUP($B1152,'Plan HC for CCA'!$A:$B,2,0),""))</f>
        <v/>
      </c>
      <c r="AA1152">
        <f>IF(OR($B1152="",$Z1152=""),"",IF(N($M1152)&lt;$Z1152,"Delta","No Delta"))</f>
        <v/>
      </c>
      <c r="AB1152">
        <f>IF(OR($B1152="",$Z1152=""),"",MAX(0,$Z1152-N($M1152)))</f>
        <v/>
      </c>
      <c r="AC1152" s="46">
        <f>IF($B1152="","",IFERROR(INDEX('CCA Util %'!$H:$H,MATCH($B1152,'CCA Util %'!$E:$E,0)),""))</f>
        <v/>
      </c>
      <c r="AD1152">
        <f>IF($B1152="","",IFERROR(INDEX('CCA Util %'!$G:$G,MATCH($B1152,'CCA Util %'!$E:$E,0)),""))</f>
        <v/>
      </c>
      <c r="AE1152">
        <f>IF(OR($B1152="",$U1152=""),"",$U1152&amp;" &amp; "&amp;IF(OR($AD1152="",$AD1152=0),"Util NA",$AD1152&amp;" Util"))</f>
        <v/>
      </c>
    </row>
    <row r="1153" ht="15.75" customHeight="1" s="42">
      <c r="A1153" s="41" t="n"/>
      <c r="G1153" s="38" t="n"/>
      <c r="H1153" s="38" t="n"/>
      <c r="I1153" s="38" t="n"/>
      <c r="J1153" s="38" t="n"/>
      <c r="K1153" s="38" t="n"/>
      <c r="L1153" s="38" t="n"/>
      <c r="N1153" s="36">
        <f>IF($B1153="","",IF($C1153="SUPERSTORE","Superstore","DH"))</f>
        <v/>
      </c>
      <c r="O1153" s="36">
        <f>IF($B1153="","",IFERROR(VLOOKUP($B1153,Mapping!$A:$C,2,0),"Not Mapped"))</f>
        <v/>
      </c>
      <c r="P1153" s="36">
        <f>IF($B1153="","",IFERROR(VLOOKUP($B1153,Mapping!$A:$C,3,0),"Not Mapped"))</f>
        <v/>
      </c>
      <c r="Q1153" s="36">
        <f>IF($B1153="","",IFERROR(VLOOKUP($O1153,Leaders!$A:$B,2,0),"Not Mapped"))</f>
        <v/>
      </c>
      <c r="R1153" s="36">
        <f>IF($B1153="","",IF(COUNTIF(Exclusions!$A:$A,$B1153)&gt;0,"Yes","No"))</f>
        <v/>
      </c>
      <c r="S1153" s="38">
        <f>IF($B1153="","",MIN(1,DAY($A1153)/IF($N1153="Superstore",Settings!$B$5,Settings!$B$4)))</f>
        <v/>
      </c>
      <c r="T1153" s="38">
        <f>IF(OR($B1153="",$G1153="",$S1153=0),"",$G1153/$S1153)</f>
        <v/>
      </c>
      <c r="U1153" s="36">
        <f>IF($T1153="","",IF($T1153&lt;Settings!$B$8,"Critical",IF($T1153&lt;Settings!$B$9,"Semi Critical","Non Critical")))</f>
        <v/>
      </c>
      <c r="V1153" s="28" t="n"/>
      <c r="Z1153">
        <f>IF($B1153="","",IFERROR(VLOOKUP($B1153,'Plan HC for CCA'!$A:$B,2,0),""))</f>
        <v/>
      </c>
      <c r="AA1153">
        <f>IF(OR($B1153="",$Z1153=""),"",IF(N($M1153)&lt;$Z1153,"Delta","No Delta"))</f>
        <v/>
      </c>
      <c r="AB1153">
        <f>IF(OR($B1153="",$Z1153=""),"",MAX(0,$Z1153-N($M1153)))</f>
        <v/>
      </c>
      <c r="AC1153" s="46">
        <f>IF($B1153="","",IFERROR(INDEX('CCA Util %'!$H:$H,MATCH($B1153,'CCA Util %'!$E:$E,0)),""))</f>
        <v/>
      </c>
      <c r="AD1153">
        <f>IF($B1153="","",IFERROR(INDEX('CCA Util %'!$G:$G,MATCH($B1153,'CCA Util %'!$E:$E,0)),""))</f>
        <v/>
      </c>
      <c r="AE1153">
        <f>IF(OR($B1153="",$U1153=""),"",$U1153&amp;" &amp; "&amp;IF(OR($AD1153="",$AD1153=0),"Util NA",$AD1153&amp;" Util"))</f>
        <v/>
      </c>
    </row>
    <row r="1154" ht="15.75" customHeight="1" s="42">
      <c r="A1154" s="41" t="n"/>
      <c r="G1154" s="38" t="n"/>
      <c r="H1154" s="38" t="n"/>
      <c r="I1154" s="38" t="n"/>
      <c r="J1154" s="38" t="n"/>
      <c r="K1154" s="38" t="n"/>
      <c r="L1154" s="38" t="n"/>
      <c r="N1154" s="36">
        <f>IF($B1154="","",IF($C1154="SUPERSTORE","Superstore","DH"))</f>
        <v/>
      </c>
      <c r="O1154" s="36">
        <f>IF($B1154="","",IFERROR(VLOOKUP($B1154,Mapping!$A:$C,2,0),"Not Mapped"))</f>
        <v/>
      </c>
      <c r="P1154" s="36">
        <f>IF($B1154="","",IFERROR(VLOOKUP($B1154,Mapping!$A:$C,3,0),"Not Mapped"))</f>
        <v/>
      </c>
      <c r="Q1154" s="36">
        <f>IF($B1154="","",IFERROR(VLOOKUP($O1154,Leaders!$A:$B,2,0),"Not Mapped"))</f>
        <v/>
      </c>
      <c r="R1154" s="36">
        <f>IF($B1154="","",IF(COUNTIF(Exclusions!$A:$A,$B1154)&gt;0,"Yes","No"))</f>
        <v/>
      </c>
      <c r="S1154" s="38">
        <f>IF($B1154="","",MIN(1,DAY($A1154)/IF($N1154="Superstore",Settings!$B$5,Settings!$B$4)))</f>
        <v/>
      </c>
      <c r="T1154" s="38">
        <f>IF(OR($B1154="",$G1154="",$S1154=0),"",$G1154/$S1154)</f>
        <v/>
      </c>
      <c r="U1154" s="36">
        <f>IF($T1154="","",IF($T1154&lt;Settings!$B$8,"Critical",IF($T1154&lt;Settings!$B$9,"Semi Critical","Non Critical")))</f>
        <v/>
      </c>
      <c r="V1154" s="28" t="n"/>
      <c r="Z1154">
        <f>IF($B1154="","",IFERROR(VLOOKUP($B1154,'Plan HC for CCA'!$A:$B,2,0),""))</f>
        <v/>
      </c>
      <c r="AA1154">
        <f>IF(OR($B1154="",$Z1154=""),"",IF(N($M1154)&lt;$Z1154,"Delta","No Delta"))</f>
        <v/>
      </c>
      <c r="AB1154">
        <f>IF(OR($B1154="",$Z1154=""),"",MAX(0,$Z1154-N($M1154)))</f>
        <v/>
      </c>
      <c r="AC1154" s="46">
        <f>IF($B1154="","",IFERROR(INDEX('CCA Util %'!$H:$H,MATCH($B1154,'CCA Util %'!$E:$E,0)),""))</f>
        <v/>
      </c>
      <c r="AD1154">
        <f>IF($B1154="","",IFERROR(INDEX('CCA Util %'!$G:$G,MATCH($B1154,'CCA Util %'!$E:$E,0)),""))</f>
        <v/>
      </c>
      <c r="AE1154">
        <f>IF(OR($B1154="",$U1154=""),"",$U1154&amp;" &amp; "&amp;IF(OR($AD1154="",$AD1154=0),"Util NA",$AD1154&amp;" Util"))</f>
        <v/>
      </c>
    </row>
    <row r="1155" ht="15.75" customHeight="1" s="42">
      <c r="A1155" s="41" t="n"/>
      <c r="G1155" s="38" t="n"/>
      <c r="H1155" s="38" t="n"/>
      <c r="I1155" s="38" t="n"/>
      <c r="J1155" s="38" t="n"/>
      <c r="K1155" s="38" t="n"/>
      <c r="L1155" s="38" t="n"/>
      <c r="N1155" s="36">
        <f>IF($B1155="","",IF($C1155="SUPERSTORE","Superstore","DH"))</f>
        <v/>
      </c>
      <c r="O1155" s="36">
        <f>IF($B1155="","",IFERROR(VLOOKUP($B1155,Mapping!$A:$C,2,0),"Not Mapped"))</f>
        <v/>
      </c>
      <c r="P1155" s="36">
        <f>IF($B1155="","",IFERROR(VLOOKUP($B1155,Mapping!$A:$C,3,0),"Not Mapped"))</f>
        <v/>
      </c>
      <c r="Q1155" s="36">
        <f>IF($B1155="","",IFERROR(VLOOKUP($O1155,Leaders!$A:$B,2,0),"Not Mapped"))</f>
        <v/>
      </c>
      <c r="R1155" s="36">
        <f>IF($B1155="","",IF(COUNTIF(Exclusions!$A:$A,$B1155)&gt;0,"Yes","No"))</f>
        <v/>
      </c>
      <c r="S1155" s="38">
        <f>IF($B1155="","",MIN(1,DAY($A1155)/IF($N1155="Superstore",Settings!$B$5,Settings!$B$4)))</f>
        <v/>
      </c>
      <c r="T1155" s="38">
        <f>IF(OR($B1155="",$G1155="",$S1155=0),"",$G1155/$S1155)</f>
        <v/>
      </c>
      <c r="U1155" s="36">
        <f>IF($T1155="","",IF($T1155&lt;Settings!$B$8,"Critical",IF($T1155&lt;Settings!$B$9,"Semi Critical","Non Critical")))</f>
        <v/>
      </c>
      <c r="V1155" s="28" t="n"/>
      <c r="Z1155">
        <f>IF($B1155="","",IFERROR(VLOOKUP($B1155,'Plan HC for CCA'!$A:$B,2,0),""))</f>
        <v/>
      </c>
      <c r="AA1155">
        <f>IF(OR($B1155="",$Z1155=""),"",IF(N($M1155)&lt;$Z1155,"Delta","No Delta"))</f>
        <v/>
      </c>
      <c r="AB1155">
        <f>IF(OR($B1155="",$Z1155=""),"",MAX(0,$Z1155-N($M1155)))</f>
        <v/>
      </c>
      <c r="AC1155" s="46">
        <f>IF($B1155="","",IFERROR(INDEX('CCA Util %'!$H:$H,MATCH($B1155,'CCA Util %'!$E:$E,0)),""))</f>
        <v/>
      </c>
      <c r="AD1155">
        <f>IF($B1155="","",IFERROR(INDEX('CCA Util %'!$G:$G,MATCH($B1155,'CCA Util %'!$E:$E,0)),""))</f>
        <v/>
      </c>
      <c r="AE1155">
        <f>IF(OR($B1155="",$U1155=""),"",$U1155&amp;" &amp; "&amp;IF(OR($AD1155="",$AD1155=0),"Util NA",$AD1155&amp;" Util"))</f>
        <v/>
      </c>
    </row>
    <row r="1156" ht="15.75" customHeight="1" s="42">
      <c r="A1156" s="41" t="n"/>
      <c r="G1156" s="38" t="n"/>
      <c r="H1156" s="38" t="n"/>
      <c r="I1156" s="38" t="n"/>
      <c r="J1156" s="38" t="n"/>
      <c r="K1156" s="38" t="n"/>
      <c r="L1156" s="38" t="n"/>
      <c r="N1156" s="36">
        <f>IF($B1156="","",IF($C1156="SUPERSTORE","Superstore","DH"))</f>
        <v/>
      </c>
      <c r="O1156" s="36">
        <f>IF($B1156="","",IFERROR(VLOOKUP($B1156,Mapping!$A:$C,2,0),"Not Mapped"))</f>
        <v/>
      </c>
      <c r="P1156" s="36">
        <f>IF($B1156="","",IFERROR(VLOOKUP($B1156,Mapping!$A:$C,3,0),"Not Mapped"))</f>
        <v/>
      </c>
      <c r="Q1156" s="36">
        <f>IF($B1156="","",IFERROR(VLOOKUP($O1156,Leaders!$A:$B,2,0),"Not Mapped"))</f>
        <v/>
      </c>
      <c r="R1156" s="36">
        <f>IF($B1156="","",IF(COUNTIF(Exclusions!$A:$A,$B1156)&gt;0,"Yes","No"))</f>
        <v/>
      </c>
      <c r="S1156" s="38">
        <f>IF($B1156="","",MIN(1,DAY($A1156)/IF($N1156="Superstore",Settings!$B$5,Settings!$B$4)))</f>
        <v/>
      </c>
      <c r="T1156" s="38">
        <f>IF(OR($B1156="",$G1156="",$S1156=0),"",$G1156/$S1156)</f>
        <v/>
      </c>
      <c r="U1156" s="36">
        <f>IF($T1156="","",IF($T1156&lt;Settings!$B$8,"Critical",IF($T1156&lt;Settings!$B$9,"Semi Critical","Non Critical")))</f>
        <v/>
      </c>
      <c r="V1156" s="28" t="n"/>
      <c r="Z1156">
        <f>IF($B1156="","",IFERROR(VLOOKUP($B1156,'Plan HC for CCA'!$A:$B,2,0),""))</f>
        <v/>
      </c>
      <c r="AA1156">
        <f>IF(OR($B1156="",$Z1156=""),"",IF(N($M1156)&lt;$Z1156,"Delta","No Delta"))</f>
        <v/>
      </c>
      <c r="AB1156">
        <f>IF(OR($B1156="",$Z1156=""),"",MAX(0,$Z1156-N($M1156)))</f>
        <v/>
      </c>
      <c r="AC1156" s="46">
        <f>IF($B1156="","",IFERROR(INDEX('CCA Util %'!$H:$H,MATCH($B1156,'CCA Util %'!$E:$E,0)),""))</f>
        <v/>
      </c>
      <c r="AD1156">
        <f>IF($B1156="","",IFERROR(INDEX('CCA Util %'!$G:$G,MATCH($B1156,'CCA Util %'!$E:$E,0)),""))</f>
        <v/>
      </c>
      <c r="AE1156">
        <f>IF(OR($B1156="",$U1156=""),"",$U1156&amp;" &amp; "&amp;IF(OR($AD1156="",$AD1156=0),"Util NA",$AD1156&amp;" Util"))</f>
        <v/>
      </c>
    </row>
    <row r="1157" ht="15.75" customHeight="1" s="42">
      <c r="A1157" s="41" t="n"/>
      <c r="G1157" s="38" t="n"/>
      <c r="H1157" s="38" t="n"/>
      <c r="I1157" s="38" t="n"/>
      <c r="J1157" s="38" t="n"/>
      <c r="K1157" s="38" t="n"/>
      <c r="L1157" s="38" t="n"/>
      <c r="N1157" s="36">
        <f>IF($B1157="","",IF($C1157="SUPERSTORE","Superstore","DH"))</f>
        <v/>
      </c>
      <c r="O1157" s="36">
        <f>IF($B1157="","",IFERROR(VLOOKUP($B1157,Mapping!$A:$C,2,0),"Not Mapped"))</f>
        <v/>
      </c>
      <c r="P1157" s="36">
        <f>IF($B1157="","",IFERROR(VLOOKUP($B1157,Mapping!$A:$C,3,0),"Not Mapped"))</f>
        <v/>
      </c>
      <c r="Q1157" s="36">
        <f>IF($B1157="","",IFERROR(VLOOKUP($O1157,Leaders!$A:$B,2,0),"Not Mapped"))</f>
        <v/>
      </c>
      <c r="R1157" s="36">
        <f>IF($B1157="","",IF(COUNTIF(Exclusions!$A:$A,$B1157)&gt;0,"Yes","No"))</f>
        <v/>
      </c>
      <c r="S1157" s="38">
        <f>IF($B1157="","",MIN(1,DAY($A1157)/IF($N1157="Superstore",Settings!$B$5,Settings!$B$4)))</f>
        <v/>
      </c>
      <c r="T1157" s="38">
        <f>IF(OR($B1157="",$G1157="",$S1157=0),"",$G1157/$S1157)</f>
        <v/>
      </c>
      <c r="U1157" s="36">
        <f>IF($T1157="","",IF($T1157&lt;Settings!$B$8,"Critical",IF($T1157&lt;Settings!$B$9,"Semi Critical","Non Critical")))</f>
        <v/>
      </c>
      <c r="V1157" s="28" t="n"/>
      <c r="Z1157">
        <f>IF($B1157="","",IFERROR(VLOOKUP($B1157,'Plan HC for CCA'!$A:$B,2,0),""))</f>
        <v/>
      </c>
      <c r="AA1157">
        <f>IF(OR($B1157="",$Z1157=""),"",IF(N($M1157)&lt;$Z1157,"Delta","No Delta"))</f>
        <v/>
      </c>
      <c r="AB1157">
        <f>IF(OR($B1157="",$Z1157=""),"",MAX(0,$Z1157-N($M1157)))</f>
        <v/>
      </c>
      <c r="AC1157" s="46">
        <f>IF($B1157="","",IFERROR(INDEX('CCA Util %'!$H:$H,MATCH($B1157,'CCA Util %'!$E:$E,0)),""))</f>
        <v/>
      </c>
      <c r="AD1157">
        <f>IF($B1157="","",IFERROR(INDEX('CCA Util %'!$G:$G,MATCH($B1157,'CCA Util %'!$E:$E,0)),""))</f>
        <v/>
      </c>
      <c r="AE1157">
        <f>IF(OR($B1157="",$U1157=""),"",$U1157&amp;" &amp; "&amp;IF(OR($AD1157="",$AD1157=0),"Util NA",$AD1157&amp;" Util"))</f>
        <v/>
      </c>
    </row>
    <row r="1158" ht="15.75" customHeight="1" s="42">
      <c r="A1158" s="41" t="n"/>
      <c r="G1158" s="38" t="n"/>
      <c r="H1158" s="38" t="n"/>
      <c r="I1158" s="38" t="n"/>
      <c r="J1158" s="38" t="n"/>
      <c r="K1158" s="38" t="n"/>
      <c r="L1158" s="38" t="n"/>
      <c r="N1158" s="36">
        <f>IF($B1158="","",IF($C1158="SUPERSTORE","Superstore","DH"))</f>
        <v/>
      </c>
      <c r="O1158" s="36">
        <f>IF($B1158="","",IFERROR(VLOOKUP($B1158,Mapping!$A:$C,2,0),"Not Mapped"))</f>
        <v/>
      </c>
      <c r="P1158" s="36">
        <f>IF($B1158="","",IFERROR(VLOOKUP($B1158,Mapping!$A:$C,3,0),"Not Mapped"))</f>
        <v/>
      </c>
      <c r="Q1158" s="36">
        <f>IF($B1158="","",IFERROR(VLOOKUP($O1158,Leaders!$A:$B,2,0),"Not Mapped"))</f>
        <v/>
      </c>
      <c r="R1158" s="36">
        <f>IF($B1158="","",IF(COUNTIF(Exclusions!$A:$A,$B1158)&gt;0,"Yes","No"))</f>
        <v/>
      </c>
      <c r="S1158" s="38">
        <f>IF($B1158="","",MIN(1,DAY($A1158)/IF($N1158="Superstore",Settings!$B$5,Settings!$B$4)))</f>
        <v/>
      </c>
      <c r="T1158" s="38">
        <f>IF(OR($B1158="",$G1158="",$S1158=0),"",$G1158/$S1158)</f>
        <v/>
      </c>
      <c r="U1158" s="36">
        <f>IF($T1158="","",IF($T1158&lt;Settings!$B$8,"Critical",IF($T1158&lt;Settings!$B$9,"Semi Critical","Non Critical")))</f>
        <v/>
      </c>
      <c r="V1158" s="28" t="n"/>
      <c r="Z1158">
        <f>IF($B1158="","",IFERROR(VLOOKUP($B1158,'Plan HC for CCA'!$A:$B,2,0),""))</f>
        <v/>
      </c>
      <c r="AA1158">
        <f>IF(OR($B1158="",$Z1158=""),"",IF(N($M1158)&lt;$Z1158,"Delta","No Delta"))</f>
        <v/>
      </c>
      <c r="AB1158">
        <f>IF(OR($B1158="",$Z1158=""),"",MAX(0,$Z1158-N($M1158)))</f>
        <v/>
      </c>
      <c r="AC1158" s="46">
        <f>IF($B1158="","",IFERROR(INDEX('CCA Util %'!$H:$H,MATCH($B1158,'CCA Util %'!$E:$E,0)),""))</f>
        <v/>
      </c>
      <c r="AD1158">
        <f>IF($B1158="","",IFERROR(INDEX('CCA Util %'!$G:$G,MATCH($B1158,'CCA Util %'!$E:$E,0)),""))</f>
        <v/>
      </c>
      <c r="AE1158">
        <f>IF(OR($B1158="",$U1158=""),"",$U1158&amp;" &amp; "&amp;IF(OR($AD1158="",$AD1158=0),"Util NA",$AD1158&amp;" Util"))</f>
        <v/>
      </c>
    </row>
    <row r="1159" ht="15.75" customHeight="1" s="42">
      <c r="A1159" s="41" t="n"/>
      <c r="G1159" s="38" t="n"/>
      <c r="H1159" s="38" t="n"/>
      <c r="I1159" s="38" t="n"/>
      <c r="J1159" s="38" t="n"/>
      <c r="K1159" s="38" t="n"/>
      <c r="L1159" s="38" t="n"/>
      <c r="N1159" s="36">
        <f>IF($B1159="","",IF($C1159="SUPERSTORE","Superstore","DH"))</f>
        <v/>
      </c>
      <c r="O1159" s="36">
        <f>IF($B1159="","",IFERROR(VLOOKUP($B1159,Mapping!$A:$C,2,0),"Not Mapped"))</f>
        <v/>
      </c>
      <c r="P1159" s="36">
        <f>IF($B1159="","",IFERROR(VLOOKUP($B1159,Mapping!$A:$C,3,0),"Not Mapped"))</f>
        <v/>
      </c>
      <c r="Q1159" s="36">
        <f>IF($B1159="","",IFERROR(VLOOKUP($O1159,Leaders!$A:$B,2,0),"Not Mapped"))</f>
        <v/>
      </c>
      <c r="R1159" s="36">
        <f>IF($B1159="","",IF(COUNTIF(Exclusions!$A:$A,$B1159)&gt;0,"Yes","No"))</f>
        <v/>
      </c>
      <c r="S1159" s="38">
        <f>IF($B1159="","",MIN(1,DAY($A1159)/IF($N1159="Superstore",Settings!$B$5,Settings!$B$4)))</f>
        <v/>
      </c>
      <c r="T1159" s="38">
        <f>IF(OR($B1159="",$G1159="",$S1159=0),"",$G1159/$S1159)</f>
        <v/>
      </c>
      <c r="U1159" s="36">
        <f>IF($T1159="","",IF($T1159&lt;Settings!$B$8,"Critical",IF($T1159&lt;Settings!$B$9,"Semi Critical","Non Critical")))</f>
        <v/>
      </c>
      <c r="V1159" s="28" t="n"/>
      <c r="Z1159">
        <f>IF($B1159="","",IFERROR(VLOOKUP($B1159,'Plan HC for CCA'!$A:$B,2,0),""))</f>
        <v/>
      </c>
      <c r="AA1159">
        <f>IF(OR($B1159="",$Z1159=""),"",IF(N($M1159)&lt;$Z1159,"Delta","No Delta"))</f>
        <v/>
      </c>
      <c r="AB1159">
        <f>IF(OR($B1159="",$Z1159=""),"",MAX(0,$Z1159-N($M1159)))</f>
        <v/>
      </c>
      <c r="AC1159" s="46">
        <f>IF($B1159="","",IFERROR(INDEX('CCA Util %'!$H:$H,MATCH($B1159,'CCA Util %'!$E:$E,0)),""))</f>
        <v/>
      </c>
      <c r="AD1159">
        <f>IF($B1159="","",IFERROR(INDEX('CCA Util %'!$G:$G,MATCH($B1159,'CCA Util %'!$E:$E,0)),""))</f>
        <v/>
      </c>
      <c r="AE1159">
        <f>IF(OR($B1159="",$U1159=""),"",$U1159&amp;" &amp; "&amp;IF(OR($AD1159="",$AD1159=0),"Util NA",$AD1159&amp;" Util"))</f>
        <v/>
      </c>
    </row>
    <row r="1160" ht="15.75" customHeight="1" s="42">
      <c r="A1160" s="41" t="n"/>
      <c r="G1160" s="38" t="n"/>
      <c r="H1160" s="38" t="n"/>
      <c r="I1160" s="38" t="n"/>
      <c r="J1160" s="38" t="n"/>
      <c r="K1160" s="38" t="n"/>
      <c r="L1160" s="38" t="n"/>
      <c r="N1160" s="36">
        <f>IF($B1160="","",IF($C1160="SUPERSTORE","Superstore","DH"))</f>
        <v/>
      </c>
      <c r="O1160" s="36">
        <f>IF($B1160="","",IFERROR(VLOOKUP($B1160,Mapping!$A:$C,2,0),"Not Mapped"))</f>
        <v/>
      </c>
      <c r="P1160" s="36">
        <f>IF($B1160="","",IFERROR(VLOOKUP($B1160,Mapping!$A:$C,3,0),"Not Mapped"))</f>
        <v/>
      </c>
      <c r="Q1160" s="36">
        <f>IF($B1160="","",IFERROR(VLOOKUP($O1160,Leaders!$A:$B,2,0),"Not Mapped"))</f>
        <v/>
      </c>
      <c r="R1160" s="36">
        <f>IF($B1160="","",IF(COUNTIF(Exclusions!$A:$A,$B1160)&gt;0,"Yes","No"))</f>
        <v/>
      </c>
      <c r="S1160" s="38">
        <f>IF($B1160="","",MIN(1,DAY($A1160)/IF($N1160="Superstore",Settings!$B$5,Settings!$B$4)))</f>
        <v/>
      </c>
      <c r="T1160" s="38">
        <f>IF(OR($B1160="",$G1160="",$S1160=0),"",$G1160/$S1160)</f>
        <v/>
      </c>
      <c r="U1160" s="36">
        <f>IF($T1160="","",IF($T1160&lt;Settings!$B$8,"Critical",IF($T1160&lt;Settings!$B$9,"Semi Critical","Non Critical")))</f>
        <v/>
      </c>
      <c r="V1160" s="28" t="n"/>
      <c r="Z1160">
        <f>IF($B1160="","",IFERROR(VLOOKUP($B1160,'Plan HC for CCA'!$A:$B,2,0),""))</f>
        <v/>
      </c>
      <c r="AA1160">
        <f>IF(OR($B1160="",$Z1160=""),"",IF(N($M1160)&lt;$Z1160,"Delta","No Delta"))</f>
        <v/>
      </c>
      <c r="AB1160">
        <f>IF(OR($B1160="",$Z1160=""),"",MAX(0,$Z1160-N($M1160)))</f>
        <v/>
      </c>
      <c r="AC1160" s="46">
        <f>IF($B1160="","",IFERROR(INDEX('CCA Util %'!$H:$H,MATCH($B1160,'CCA Util %'!$E:$E,0)),""))</f>
        <v/>
      </c>
      <c r="AD1160">
        <f>IF($B1160="","",IFERROR(INDEX('CCA Util %'!$G:$G,MATCH($B1160,'CCA Util %'!$E:$E,0)),""))</f>
        <v/>
      </c>
      <c r="AE1160">
        <f>IF(OR($B1160="",$U1160=""),"",$U1160&amp;" &amp; "&amp;IF(OR($AD1160="",$AD1160=0),"Util NA",$AD1160&amp;" Util"))</f>
        <v/>
      </c>
    </row>
    <row r="1161" ht="15.75" customHeight="1" s="42">
      <c r="A1161" s="41" t="n"/>
      <c r="G1161" s="38" t="n"/>
      <c r="H1161" s="38" t="n"/>
      <c r="I1161" s="38" t="n"/>
      <c r="J1161" s="38" t="n"/>
      <c r="K1161" s="38" t="n"/>
      <c r="L1161" s="38" t="n"/>
      <c r="N1161" s="36">
        <f>IF($B1161="","",IF($C1161="SUPERSTORE","Superstore","DH"))</f>
        <v/>
      </c>
      <c r="O1161" s="36">
        <f>IF($B1161="","",IFERROR(VLOOKUP($B1161,Mapping!$A:$C,2,0),"Not Mapped"))</f>
        <v/>
      </c>
      <c r="P1161" s="36">
        <f>IF($B1161="","",IFERROR(VLOOKUP($B1161,Mapping!$A:$C,3,0),"Not Mapped"))</f>
        <v/>
      </c>
      <c r="Q1161" s="36">
        <f>IF($B1161="","",IFERROR(VLOOKUP($O1161,Leaders!$A:$B,2,0),"Not Mapped"))</f>
        <v/>
      </c>
      <c r="R1161" s="36">
        <f>IF($B1161="","",IF(COUNTIF(Exclusions!$A:$A,$B1161)&gt;0,"Yes","No"))</f>
        <v/>
      </c>
      <c r="S1161" s="38">
        <f>IF($B1161="","",MIN(1,DAY($A1161)/IF($N1161="Superstore",Settings!$B$5,Settings!$B$4)))</f>
        <v/>
      </c>
      <c r="T1161" s="38">
        <f>IF(OR($B1161="",$G1161="",$S1161=0),"",$G1161/$S1161)</f>
        <v/>
      </c>
      <c r="U1161" s="36">
        <f>IF($T1161="","",IF($T1161&lt;Settings!$B$8,"Critical",IF($T1161&lt;Settings!$B$9,"Semi Critical","Non Critical")))</f>
        <v/>
      </c>
      <c r="V1161" s="28" t="n"/>
      <c r="Z1161">
        <f>IF($B1161="","",IFERROR(VLOOKUP($B1161,'Plan HC for CCA'!$A:$B,2,0),""))</f>
        <v/>
      </c>
      <c r="AA1161">
        <f>IF(OR($B1161="",$Z1161=""),"",IF(N($M1161)&lt;$Z1161,"Delta","No Delta"))</f>
        <v/>
      </c>
      <c r="AB1161">
        <f>IF(OR($B1161="",$Z1161=""),"",MAX(0,$Z1161-N($M1161)))</f>
        <v/>
      </c>
      <c r="AC1161" s="46">
        <f>IF($B1161="","",IFERROR(INDEX('CCA Util %'!$H:$H,MATCH($B1161,'CCA Util %'!$E:$E,0)),""))</f>
        <v/>
      </c>
      <c r="AD1161">
        <f>IF($B1161="","",IFERROR(INDEX('CCA Util %'!$G:$G,MATCH($B1161,'CCA Util %'!$E:$E,0)),""))</f>
        <v/>
      </c>
      <c r="AE1161">
        <f>IF(OR($B1161="",$U1161=""),"",$U1161&amp;" &amp; "&amp;IF(OR($AD1161="",$AD1161=0),"Util NA",$AD1161&amp;" Util"))</f>
        <v/>
      </c>
    </row>
    <row r="1162" ht="15.75" customHeight="1" s="42">
      <c r="A1162" s="41" t="n"/>
      <c r="G1162" s="38" t="n"/>
      <c r="H1162" s="38" t="n"/>
      <c r="I1162" s="38" t="n"/>
      <c r="J1162" s="38" t="n"/>
      <c r="K1162" s="38" t="n"/>
      <c r="L1162" s="38" t="n"/>
      <c r="N1162" s="36">
        <f>IF($B1162="","",IF($C1162="SUPERSTORE","Superstore","DH"))</f>
        <v/>
      </c>
      <c r="O1162" s="36">
        <f>IF($B1162="","",IFERROR(VLOOKUP($B1162,Mapping!$A:$C,2,0),"Not Mapped"))</f>
        <v/>
      </c>
      <c r="P1162" s="36">
        <f>IF($B1162="","",IFERROR(VLOOKUP($B1162,Mapping!$A:$C,3,0),"Not Mapped"))</f>
        <v/>
      </c>
      <c r="Q1162" s="36">
        <f>IF($B1162="","",IFERROR(VLOOKUP($O1162,Leaders!$A:$B,2,0),"Not Mapped"))</f>
        <v/>
      </c>
      <c r="R1162" s="36">
        <f>IF($B1162="","",IF(COUNTIF(Exclusions!$A:$A,$B1162)&gt;0,"Yes","No"))</f>
        <v/>
      </c>
      <c r="S1162" s="38">
        <f>IF($B1162="","",MIN(1,DAY($A1162)/IF($N1162="Superstore",Settings!$B$5,Settings!$B$4)))</f>
        <v/>
      </c>
      <c r="T1162" s="38">
        <f>IF(OR($B1162="",$G1162="",$S1162=0),"",$G1162/$S1162)</f>
        <v/>
      </c>
      <c r="U1162" s="36">
        <f>IF($T1162="","",IF($T1162&lt;Settings!$B$8,"Critical",IF($T1162&lt;Settings!$B$9,"Semi Critical","Non Critical")))</f>
        <v/>
      </c>
      <c r="V1162" s="28" t="n"/>
      <c r="Z1162">
        <f>IF($B1162="","",IFERROR(VLOOKUP($B1162,'Plan HC for CCA'!$A:$B,2,0),""))</f>
        <v/>
      </c>
      <c r="AA1162">
        <f>IF(OR($B1162="",$Z1162=""),"",IF(N($M1162)&lt;$Z1162,"Delta","No Delta"))</f>
        <v/>
      </c>
      <c r="AB1162">
        <f>IF(OR($B1162="",$Z1162=""),"",MAX(0,$Z1162-N($M1162)))</f>
        <v/>
      </c>
      <c r="AC1162" s="46">
        <f>IF($B1162="","",IFERROR(INDEX('CCA Util %'!$H:$H,MATCH($B1162,'CCA Util %'!$E:$E,0)),""))</f>
        <v/>
      </c>
      <c r="AD1162">
        <f>IF($B1162="","",IFERROR(INDEX('CCA Util %'!$G:$G,MATCH($B1162,'CCA Util %'!$E:$E,0)),""))</f>
        <v/>
      </c>
      <c r="AE1162">
        <f>IF(OR($B1162="",$U1162=""),"",$U1162&amp;" &amp; "&amp;IF(OR($AD1162="",$AD1162=0),"Util NA",$AD1162&amp;" Util"))</f>
        <v/>
      </c>
    </row>
    <row r="1163" ht="15.75" customHeight="1" s="42">
      <c r="A1163" s="41" t="n"/>
      <c r="G1163" s="38" t="n"/>
      <c r="H1163" s="38" t="n"/>
      <c r="I1163" s="38" t="n"/>
      <c r="J1163" s="38" t="n"/>
      <c r="K1163" s="38" t="n"/>
      <c r="L1163" s="38" t="n"/>
      <c r="N1163" s="36">
        <f>IF($B1163="","",IF($C1163="SUPERSTORE","Superstore","DH"))</f>
        <v/>
      </c>
      <c r="O1163" s="36">
        <f>IF($B1163="","",IFERROR(VLOOKUP($B1163,Mapping!$A:$C,2,0),"Not Mapped"))</f>
        <v/>
      </c>
      <c r="P1163" s="36">
        <f>IF($B1163="","",IFERROR(VLOOKUP($B1163,Mapping!$A:$C,3,0),"Not Mapped"))</f>
        <v/>
      </c>
      <c r="Q1163" s="36">
        <f>IF($B1163="","",IFERROR(VLOOKUP($O1163,Leaders!$A:$B,2,0),"Not Mapped"))</f>
        <v/>
      </c>
      <c r="R1163" s="36">
        <f>IF($B1163="","",IF(COUNTIF(Exclusions!$A:$A,$B1163)&gt;0,"Yes","No"))</f>
        <v/>
      </c>
      <c r="S1163" s="38">
        <f>IF($B1163="","",MIN(1,DAY($A1163)/IF($N1163="Superstore",Settings!$B$5,Settings!$B$4)))</f>
        <v/>
      </c>
      <c r="T1163" s="38">
        <f>IF(OR($B1163="",$G1163="",$S1163=0),"",$G1163/$S1163)</f>
        <v/>
      </c>
      <c r="U1163" s="36">
        <f>IF($T1163="","",IF($T1163&lt;Settings!$B$8,"Critical",IF($T1163&lt;Settings!$B$9,"Semi Critical","Non Critical")))</f>
        <v/>
      </c>
      <c r="V1163" s="28" t="n"/>
      <c r="Z1163">
        <f>IF($B1163="","",IFERROR(VLOOKUP($B1163,'Plan HC for CCA'!$A:$B,2,0),""))</f>
        <v/>
      </c>
      <c r="AA1163">
        <f>IF(OR($B1163="",$Z1163=""),"",IF(N($M1163)&lt;$Z1163,"Delta","No Delta"))</f>
        <v/>
      </c>
      <c r="AB1163">
        <f>IF(OR($B1163="",$Z1163=""),"",MAX(0,$Z1163-N($M1163)))</f>
        <v/>
      </c>
      <c r="AC1163" s="46">
        <f>IF($B1163="","",IFERROR(INDEX('CCA Util %'!$H:$H,MATCH($B1163,'CCA Util %'!$E:$E,0)),""))</f>
        <v/>
      </c>
      <c r="AD1163">
        <f>IF($B1163="","",IFERROR(INDEX('CCA Util %'!$G:$G,MATCH($B1163,'CCA Util %'!$E:$E,0)),""))</f>
        <v/>
      </c>
      <c r="AE1163">
        <f>IF(OR($B1163="",$U1163=""),"",$U1163&amp;" &amp; "&amp;IF(OR($AD1163="",$AD1163=0),"Util NA",$AD1163&amp;" Util"))</f>
        <v/>
      </c>
    </row>
    <row r="1164" ht="15.75" customHeight="1" s="42">
      <c r="A1164" s="41" t="n"/>
      <c r="G1164" s="38" t="n"/>
      <c r="H1164" s="38" t="n"/>
      <c r="I1164" s="38" t="n"/>
      <c r="J1164" s="38" t="n"/>
      <c r="K1164" s="38" t="n"/>
      <c r="L1164" s="38" t="n"/>
      <c r="N1164" s="36">
        <f>IF($B1164="","",IF($C1164="SUPERSTORE","Superstore","DH"))</f>
        <v/>
      </c>
      <c r="O1164" s="36">
        <f>IF($B1164="","",IFERROR(VLOOKUP($B1164,Mapping!$A:$C,2,0),"Not Mapped"))</f>
        <v/>
      </c>
      <c r="P1164" s="36">
        <f>IF($B1164="","",IFERROR(VLOOKUP($B1164,Mapping!$A:$C,3,0),"Not Mapped"))</f>
        <v/>
      </c>
      <c r="Q1164" s="36">
        <f>IF($B1164="","",IFERROR(VLOOKUP($O1164,Leaders!$A:$B,2,0),"Not Mapped"))</f>
        <v/>
      </c>
      <c r="R1164" s="36">
        <f>IF($B1164="","",IF(COUNTIF(Exclusions!$A:$A,$B1164)&gt;0,"Yes","No"))</f>
        <v/>
      </c>
      <c r="S1164" s="38">
        <f>IF($B1164="","",MIN(1,DAY($A1164)/IF($N1164="Superstore",Settings!$B$5,Settings!$B$4)))</f>
        <v/>
      </c>
      <c r="T1164" s="38">
        <f>IF(OR($B1164="",$G1164="",$S1164=0),"",$G1164/$S1164)</f>
        <v/>
      </c>
      <c r="U1164" s="36">
        <f>IF($T1164="","",IF($T1164&lt;Settings!$B$8,"Critical",IF($T1164&lt;Settings!$B$9,"Semi Critical","Non Critical")))</f>
        <v/>
      </c>
      <c r="V1164" s="28" t="n"/>
      <c r="Z1164">
        <f>IF($B1164="","",IFERROR(VLOOKUP($B1164,'Plan HC for CCA'!$A:$B,2,0),""))</f>
        <v/>
      </c>
      <c r="AA1164">
        <f>IF(OR($B1164="",$Z1164=""),"",IF(N($M1164)&lt;$Z1164,"Delta","No Delta"))</f>
        <v/>
      </c>
      <c r="AB1164">
        <f>IF(OR($B1164="",$Z1164=""),"",MAX(0,$Z1164-N($M1164)))</f>
        <v/>
      </c>
      <c r="AC1164" s="46">
        <f>IF($B1164="","",IFERROR(INDEX('CCA Util %'!$H:$H,MATCH($B1164,'CCA Util %'!$E:$E,0)),""))</f>
        <v/>
      </c>
      <c r="AD1164">
        <f>IF($B1164="","",IFERROR(INDEX('CCA Util %'!$G:$G,MATCH($B1164,'CCA Util %'!$E:$E,0)),""))</f>
        <v/>
      </c>
      <c r="AE1164">
        <f>IF(OR($B1164="",$U1164=""),"",$U1164&amp;" &amp; "&amp;IF(OR($AD1164="",$AD1164=0),"Util NA",$AD1164&amp;" Util"))</f>
        <v/>
      </c>
    </row>
    <row r="1165" ht="15.75" customHeight="1" s="42">
      <c r="A1165" s="41" t="n"/>
      <c r="G1165" s="38" t="n"/>
      <c r="H1165" s="38" t="n"/>
      <c r="I1165" s="38" t="n"/>
      <c r="J1165" s="38" t="n"/>
      <c r="K1165" s="38" t="n"/>
      <c r="L1165" s="38" t="n"/>
      <c r="N1165" s="36">
        <f>IF($B1165="","",IF($C1165="SUPERSTORE","Superstore","DH"))</f>
        <v/>
      </c>
      <c r="O1165" s="36">
        <f>IF($B1165="","",IFERROR(VLOOKUP($B1165,Mapping!$A:$C,2,0),"Not Mapped"))</f>
        <v/>
      </c>
      <c r="P1165" s="36">
        <f>IF($B1165="","",IFERROR(VLOOKUP($B1165,Mapping!$A:$C,3,0),"Not Mapped"))</f>
        <v/>
      </c>
      <c r="Q1165" s="36">
        <f>IF($B1165="","",IFERROR(VLOOKUP($O1165,Leaders!$A:$B,2,0),"Not Mapped"))</f>
        <v/>
      </c>
      <c r="R1165" s="36">
        <f>IF($B1165="","",IF(COUNTIF(Exclusions!$A:$A,$B1165)&gt;0,"Yes","No"))</f>
        <v/>
      </c>
      <c r="S1165" s="38">
        <f>IF($B1165="","",MIN(1,DAY($A1165)/IF($N1165="Superstore",Settings!$B$5,Settings!$B$4)))</f>
        <v/>
      </c>
      <c r="T1165" s="38">
        <f>IF(OR($B1165="",$G1165="",$S1165=0),"",$G1165/$S1165)</f>
        <v/>
      </c>
      <c r="U1165" s="36">
        <f>IF($T1165="","",IF($T1165&lt;Settings!$B$8,"Critical",IF($T1165&lt;Settings!$B$9,"Semi Critical","Non Critical")))</f>
        <v/>
      </c>
      <c r="V1165" s="28" t="n"/>
      <c r="Z1165">
        <f>IF($B1165="","",IFERROR(VLOOKUP($B1165,'Plan HC for CCA'!$A:$B,2,0),""))</f>
        <v/>
      </c>
      <c r="AA1165">
        <f>IF(OR($B1165="",$Z1165=""),"",IF(N($M1165)&lt;$Z1165,"Delta","No Delta"))</f>
        <v/>
      </c>
      <c r="AB1165">
        <f>IF(OR($B1165="",$Z1165=""),"",MAX(0,$Z1165-N($M1165)))</f>
        <v/>
      </c>
      <c r="AC1165" s="46">
        <f>IF($B1165="","",IFERROR(INDEX('CCA Util %'!$H:$H,MATCH($B1165,'CCA Util %'!$E:$E,0)),""))</f>
        <v/>
      </c>
      <c r="AD1165">
        <f>IF($B1165="","",IFERROR(INDEX('CCA Util %'!$G:$G,MATCH($B1165,'CCA Util %'!$E:$E,0)),""))</f>
        <v/>
      </c>
      <c r="AE1165">
        <f>IF(OR($B1165="",$U1165=""),"",$U1165&amp;" &amp; "&amp;IF(OR($AD1165="",$AD1165=0),"Util NA",$AD1165&amp;" Util"))</f>
        <v/>
      </c>
    </row>
    <row r="1166" ht="15.75" customHeight="1" s="42">
      <c r="A1166" s="41" t="n"/>
      <c r="G1166" s="38" t="n"/>
      <c r="H1166" s="38" t="n"/>
      <c r="I1166" s="38" t="n"/>
      <c r="J1166" s="38" t="n"/>
      <c r="K1166" s="38" t="n"/>
      <c r="L1166" s="38" t="n"/>
      <c r="N1166" s="36">
        <f>IF($B1166="","",IF($C1166="SUPERSTORE","Superstore","DH"))</f>
        <v/>
      </c>
      <c r="O1166" s="36">
        <f>IF($B1166="","",IFERROR(VLOOKUP($B1166,Mapping!$A:$C,2,0),"Not Mapped"))</f>
        <v/>
      </c>
      <c r="P1166" s="36">
        <f>IF($B1166="","",IFERROR(VLOOKUP($B1166,Mapping!$A:$C,3,0),"Not Mapped"))</f>
        <v/>
      </c>
      <c r="Q1166" s="36">
        <f>IF($B1166="","",IFERROR(VLOOKUP($O1166,Leaders!$A:$B,2,0),"Not Mapped"))</f>
        <v/>
      </c>
      <c r="R1166" s="36">
        <f>IF($B1166="","",IF(COUNTIF(Exclusions!$A:$A,$B1166)&gt;0,"Yes","No"))</f>
        <v/>
      </c>
      <c r="S1166" s="38">
        <f>IF($B1166="","",MIN(1,DAY($A1166)/IF($N1166="Superstore",Settings!$B$5,Settings!$B$4)))</f>
        <v/>
      </c>
      <c r="T1166" s="38">
        <f>IF(OR($B1166="",$G1166="",$S1166=0),"",$G1166/$S1166)</f>
        <v/>
      </c>
      <c r="U1166" s="36">
        <f>IF($T1166="","",IF($T1166&lt;Settings!$B$8,"Critical",IF($T1166&lt;Settings!$B$9,"Semi Critical","Non Critical")))</f>
        <v/>
      </c>
      <c r="V1166" s="28" t="n"/>
      <c r="Z1166">
        <f>IF($B1166="","",IFERROR(VLOOKUP($B1166,'Plan HC for CCA'!$A:$B,2,0),""))</f>
        <v/>
      </c>
      <c r="AA1166">
        <f>IF(OR($B1166="",$Z1166=""),"",IF(N($M1166)&lt;$Z1166,"Delta","No Delta"))</f>
        <v/>
      </c>
      <c r="AB1166">
        <f>IF(OR($B1166="",$Z1166=""),"",MAX(0,$Z1166-N($M1166)))</f>
        <v/>
      </c>
      <c r="AC1166" s="46">
        <f>IF($B1166="","",IFERROR(INDEX('CCA Util %'!$H:$H,MATCH($B1166,'CCA Util %'!$E:$E,0)),""))</f>
        <v/>
      </c>
      <c r="AD1166">
        <f>IF($B1166="","",IFERROR(INDEX('CCA Util %'!$G:$G,MATCH($B1166,'CCA Util %'!$E:$E,0)),""))</f>
        <v/>
      </c>
      <c r="AE1166">
        <f>IF(OR($B1166="",$U1166=""),"",$U1166&amp;" &amp; "&amp;IF(OR($AD1166="",$AD1166=0),"Util NA",$AD1166&amp;" Util"))</f>
        <v/>
      </c>
    </row>
    <row r="1167" ht="15.75" customHeight="1" s="42">
      <c r="A1167" s="41" t="n"/>
      <c r="G1167" s="38" t="n"/>
      <c r="H1167" s="38" t="n"/>
      <c r="I1167" s="38" t="n"/>
      <c r="J1167" s="38" t="n"/>
      <c r="K1167" s="38" t="n"/>
      <c r="L1167" s="38" t="n"/>
      <c r="N1167" s="36">
        <f>IF($B1167="","",IF($C1167="SUPERSTORE","Superstore","DH"))</f>
        <v/>
      </c>
      <c r="O1167" s="36">
        <f>IF($B1167="","",IFERROR(VLOOKUP($B1167,Mapping!$A:$C,2,0),"Not Mapped"))</f>
        <v/>
      </c>
      <c r="P1167" s="36">
        <f>IF($B1167="","",IFERROR(VLOOKUP($B1167,Mapping!$A:$C,3,0),"Not Mapped"))</f>
        <v/>
      </c>
      <c r="Q1167" s="36">
        <f>IF($B1167="","",IFERROR(VLOOKUP($O1167,Leaders!$A:$B,2,0),"Not Mapped"))</f>
        <v/>
      </c>
      <c r="R1167" s="36">
        <f>IF($B1167="","",IF(COUNTIF(Exclusions!$A:$A,$B1167)&gt;0,"Yes","No"))</f>
        <v/>
      </c>
      <c r="S1167" s="38">
        <f>IF($B1167="","",MIN(1,DAY($A1167)/IF($N1167="Superstore",Settings!$B$5,Settings!$B$4)))</f>
        <v/>
      </c>
      <c r="T1167" s="38">
        <f>IF(OR($B1167="",$G1167="",$S1167=0),"",$G1167/$S1167)</f>
        <v/>
      </c>
      <c r="U1167" s="36">
        <f>IF($T1167="","",IF($T1167&lt;Settings!$B$8,"Critical",IF($T1167&lt;Settings!$B$9,"Semi Critical","Non Critical")))</f>
        <v/>
      </c>
      <c r="V1167" s="28" t="n"/>
      <c r="Z1167">
        <f>IF($B1167="","",IFERROR(VLOOKUP($B1167,'Plan HC for CCA'!$A:$B,2,0),""))</f>
        <v/>
      </c>
      <c r="AA1167">
        <f>IF(OR($B1167="",$Z1167=""),"",IF(N($M1167)&lt;$Z1167,"Delta","No Delta"))</f>
        <v/>
      </c>
      <c r="AB1167">
        <f>IF(OR($B1167="",$Z1167=""),"",MAX(0,$Z1167-N($M1167)))</f>
        <v/>
      </c>
      <c r="AC1167" s="46">
        <f>IF($B1167="","",IFERROR(INDEX('CCA Util %'!$H:$H,MATCH($B1167,'CCA Util %'!$E:$E,0)),""))</f>
        <v/>
      </c>
      <c r="AD1167">
        <f>IF($B1167="","",IFERROR(INDEX('CCA Util %'!$G:$G,MATCH($B1167,'CCA Util %'!$E:$E,0)),""))</f>
        <v/>
      </c>
      <c r="AE1167">
        <f>IF(OR($B1167="",$U1167=""),"",$U1167&amp;" &amp; "&amp;IF(OR($AD1167="",$AD1167=0),"Util NA",$AD1167&amp;" Util"))</f>
        <v/>
      </c>
    </row>
    <row r="1168" ht="15.75" customHeight="1" s="42">
      <c r="A1168" s="41" t="n"/>
      <c r="G1168" s="38" t="n"/>
      <c r="H1168" s="38" t="n"/>
      <c r="I1168" s="38" t="n"/>
      <c r="J1168" s="38" t="n"/>
      <c r="K1168" s="38" t="n"/>
      <c r="L1168" s="38" t="n"/>
      <c r="N1168" s="36">
        <f>IF($B1168="","",IF($C1168="SUPERSTORE","Superstore","DH"))</f>
        <v/>
      </c>
      <c r="O1168" s="36">
        <f>IF($B1168="","",IFERROR(VLOOKUP($B1168,Mapping!$A:$C,2,0),"Not Mapped"))</f>
        <v/>
      </c>
      <c r="P1168" s="36">
        <f>IF($B1168="","",IFERROR(VLOOKUP($B1168,Mapping!$A:$C,3,0),"Not Mapped"))</f>
        <v/>
      </c>
      <c r="Q1168" s="36">
        <f>IF($B1168="","",IFERROR(VLOOKUP($O1168,Leaders!$A:$B,2,0),"Not Mapped"))</f>
        <v/>
      </c>
      <c r="R1168" s="36">
        <f>IF($B1168="","",IF(COUNTIF(Exclusions!$A:$A,$B1168)&gt;0,"Yes","No"))</f>
        <v/>
      </c>
      <c r="S1168" s="38">
        <f>IF($B1168="","",MIN(1,DAY($A1168)/IF($N1168="Superstore",Settings!$B$5,Settings!$B$4)))</f>
        <v/>
      </c>
      <c r="T1168" s="38">
        <f>IF(OR($B1168="",$G1168="",$S1168=0),"",$G1168/$S1168)</f>
        <v/>
      </c>
      <c r="U1168" s="36">
        <f>IF($T1168="","",IF($T1168&lt;Settings!$B$8,"Critical",IF($T1168&lt;Settings!$B$9,"Semi Critical","Non Critical")))</f>
        <v/>
      </c>
      <c r="V1168" s="28" t="n"/>
      <c r="Z1168">
        <f>IF($B1168="","",IFERROR(VLOOKUP($B1168,'Plan HC for CCA'!$A:$B,2,0),""))</f>
        <v/>
      </c>
      <c r="AA1168">
        <f>IF(OR($B1168="",$Z1168=""),"",IF(N($M1168)&lt;$Z1168,"Delta","No Delta"))</f>
        <v/>
      </c>
      <c r="AB1168">
        <f>IF(OR($B1168="",$Z1168=""),"",MAX(0,$Z1168-N($M1168)))</f>
        <v/>
      </c>
      <c r="AC1168" s="46">
        <f>IF($B1168="","",IFERROR(INDEX('CCA Util %'!$H:$H,MATCH($B1168,'CCA Util %'!$E:$E,0)),""))</f>
        <v/>
      </c>
      <c r="AD1168">
        <f>IF($B1168="","",IFERROR(INDEX('CCA Util %'!$G:$G,MATCH($B1168,'CCA Util %'!$E:$E,0)),""))</f>
        <v/>
      </c>
      <c r="AE1168">
        <f>IF(OR($B1168="",$U1168=""),"",$U1168&amp;" &amp; "&amp;IF(OR($AD1168="",$AD1168=0),"Util NA",$AD1168&amp;" Util"))</f>
        <v/>
      </c>
    </row>
    <row r="1169" ht="15.75" customHeight="1" s="42">
      <c r="A1169" s="41" t="n"/>
      <c r="G1169" s="38" t="n"/>
      <c r="H1169" s="38" t="n"/>
      <c r="I1169" s="38" t="n"/>
      <c r="J1169" s="38" t="n"/>
      <c r="K1169" s="38" t="n"/>
      <c r="L1169" s="38" t="n"/>
      <c r="N1169" s="36">
        <f>IF($B1169="","",IF($C1169="SUPERSTORE","Superstore","DH"))</f>
        <v/>
      </c>
      <c r="O1169" s="36">
        <f>IF($B1169="","",IFERROR(VLOOKUP($B1169,Mapping!$A:$C,2,0),"Not Mapped"))</f>
        <v/>
      </c>
      <c r="P1169" s="36">
        <f>IF($B1169="","",IFERROR(VLOOKUP($B1169,Mapping!$A:$C,3,0),"Not Mapped"))</f>
        <v/>
      </c>
      <c r="Q1169" s="36">
        <f>IF($B1169="","",IFERROR(VLOOKUP($O1169,Leaders!$A:$B,2,0),"Not Mapped"))</f>
        <v/>
      </c>
      <c r="R1169" s="36">
        <f>IF($B1169="","",IF(COUNTIF(Exclusions!$A:$A,$B1169)&gt;0,"Yes","No"))</f>
        <v/>
      </c>
      <c r="S1169" s="38">
        <f>IF($B1169="","",MIN(1,DAY($A1169)/IF($N1169="Superstore",Settings!$B$5,Settings!$B$4)))</f>
        <v/>
      </c>
      <c r="T1169" s="38">
        <f>IF(OR($B1169="",$G1169="",$S1169=0),"",$G1169/$S1169)</f>
        <v/>
      </c>
      <c r="U1169" s="36">
        <f>IF($T1169="","",IF($T1169&lt;Settings!$B$8,"Critical",IF($T1169&lt;Settings!$B$9,"Semi Critical","Non Critical")))</f>
        <v/>
      </c>
      <c r="V1169" s="28" t="n"/>
      <c r="Z1169">
        <f>IF($B1169="","",IFERROR(VLOOKUP($B1169,'Plan HC for CCA'!$A:$B,2,0),""))</f>
        <v/>
      </c>
      <c r="AA1169">
        <f>IF(OR($B1169="",$Z1169=""),"",IF(N($M1169)&lt;$Z1169,"Delta","No Delta"))</f>
        <v/>
      </c>
      <c r="AB1169">
        <f>IF(OR($B1169="",$Z1169=""),"",MAX(0,$Z1169-N($M1169)))</f>
        <v/>
      </c>
      <c r="AC1169" s="46">
        <f>IF($B1169="","",IFERROR(INDEX('CCA Util %'!$H:$H,MATCH($B1169,'CCA Util %'!$E:$E,0)),""))</f>
        <v/>
      </c>
      <c r="AD1169">
        <f>IF($B1169="","",IFERROR(INDEX('CCA Util %'!$G:$G,MATCH($B1169,'CCA Util %'!$E:$E,0)),""))</f>
        <v/>
      </c>
      <c r="AE1169">
        <f>IF(OR($B1169="",$U1169=""),"",$U1169&amp;" &amp; "&amp;IF(OR($AD1169="",$AD1169=0),"Util NA",$AD1169&amp;" Util"))</f>
        <v/>
      </c>
    </row>
    <row r="1170" ht="15.75" customHeight="1" s="42">
      <c r="A1170" s="41" t="n"/>
      <c r="G1170" s="38" t="n"/>
      <c r="H1170" s="38" t="n"/>
      <c r="I1170" s="38" t="n"/>
      <c r="J1170" s="38" t="n"/>
      <c r="K1170" s="38" t="n"/>
      <c r="L1170" s="38" t="n"/>
      <c r="N1170" s="36">
        <f>IF($B1170="","",IF($C1170="SUPERSTORE","Superstore","DH"))</f>
        <v/>
      </c>
      <c r="O1170" s="36">
        <f>IF($B1170="","",IFERROR(VLOOKUP($B1170,Mapping!$A:$C,2,0),"Not Mapped"))</f>
        <v/>
      </c>
      <c r="P1170" s="36">
        <f>IF($B1170="","",IFERROR(VLOOKUP($B1170,Mapping!$A:$C,3,0),"Not Mapped"))</f>
        <v/>
      </c>
      <c r="Q1170" s="36">
        <f>IF($B1170="","",IFERROR(VLOOKUP($O1170,Leaders!$A:$B,2,0),"Not Mapped"))</f>
        <v/>
      </c>
      <c r="R1170" s="36">
        <f>IF($B1170="","",IF(COUNTIF(Exclusions!$A:$A,$B1170)&gt;0,"Yes","No"))</f>
        <v/>
      </c>
      <c r="S1170" s="38">
        <f>IF($B1170="","",MIN(1,DAY($A1170)/IF($N1170="Superstore",Settings!$B$5,Settings!$B$4)))</f>
        <v/>
      </c>
      <c r="T1170" s="38">
        <f>IF(OR($B1170="",$G1170="",$S1170=0),"",$G1170/$S1170)</f>
        <v/>
      </c>
      <c r="U1170" s="36">
        <f>IF($T1170="","",IF($T1170&lt;Settings!$B$8,"Critical",IF($T1170&lt;Settings!$B$9,"Semi Critical","Non Critical")))</f>
        <v/>
      </c>
      <c r="V1170" s="28" t="n"/>
      <c r="Z1170">
        <f>IF($B1170="","",IFERROR(VLOOKUP($B1170,'Plan HC for CCA'!$A:$B,2,0),""))</f>
        <v/>
      </c>
      <c r="AA1170">
        <f>IF(OR($B1170="",$Z1170=""),"",IF(N($M1170)&lt;$Z1170,"Delta","No Delta"))</f>
        <v/>
      </c>
      <c r="AB1170">
        <f>IF(OR($B1170="",$Z1170=""),"",MAX(0,$Z1170-N($M1170)))</f>
        <v/>
      </c>
      <c r="AC1170" s="46">
        <f>IF($B1170="","",IFERROR(INDEX('CCA Util %'!$H:$H,MATCH($B1170,'CCA Util %'!$E:$E,0)),""))</f>
        <v/>
      </c>
      <c r="AD1170">
        <f>IF($B1170="","",IFERROR(INDEX('CCA Util %'!$G:$G,MATCH($B1170,'CCA Util %'!$E:$E,0)),""))</f>
        <v/>
      </c>
      <c r="AE1170">
        <f>IF(OR($B1170="",$U1170=""),"",$U1170&amp;" &amp; "&amp;IF(OR($AD1170="",$AD1170=0),"Util NA",$AD1170&amp;" Util"))</f>
        <v/>
      </c>
    </row>
    <row r="1171" ht="15.75" customHeight="1" s="42">
      <c r="A1171" s="41" t="n"/>
      <c r="G1171" s="38" t="n"/>
      <c r="H1171" s="38" t="n"/>
      <c r="I1171" s="38" t="n"/>
      <c r="J1171" s="38" t="n"/>
      <c r="K1171" s="38" t="n"/>
      <c r="L1171" s="38" t="n"/>
      <c r="N1171" s="36">
        <f>IF($B1171="","",IF($C1171="SUPERSTORE","Superstore","DH"))</f>
        <v/>
      </c>
      <c r="O1171" s="36">
        <f>IF($B1171="","",IFERROR(VLOOKUP($B1171,Mapping!$A:$C,2,0),"Not Mapped"))</f>
        <v/>
      </c>
      <c r="P1171" s="36">
        <f>IF($B1171="","",IFERROR(VLOOKUP($B1171,Mapping!$A:$C,3,0),"Not Mapped"))</f>
        <v/>
      </c>
      <c r="Q1171" s="36">
        <f>IF($B1171="","",IFERROR(VLOOKUP($O1171,Leaders!$A:$B,2,0),"Not Mapped"))</f>
        <v/>
      </c>
      <c r="R1171" s="36">
        <f>IF($B1171="","",IF(COUNTIF(Exclusions!$A:$A,$B1171)&gt;0,"Yes","No"))</f>
        <v/>
      </c>
      <c r="S1171" s="38">
        <f>IF($B1171="","",MIN(1,DAY($A1171)/IF($N1171="Superstore",Settings!$B$5,Settings!$B$4)))</f>
        <v/>
      </c>
      <c r="T1171" s="38">
        <f>IF(OR($B1171="",$G1171="",$S1171=0),"",$G1171/$S1171)</f>
        <v/>
      </c>
      <c r="U1171" s="36">
        <f>IF($T1171="","",IF($T1171&lt;Settings!$B$8,"Critical",IF($T1171&lt;Settings!$B$9,"Semi Critical","Non Critical")))</f>
        <v/>
      </c>
      <c r="V1171" s="28" t="n"/>
      <c r="Z1171">
        <f>IF($B1171="","",IFERROR(VLOOKUP($B1171,'Plan HC for CCA'!$A:$B,2,0),""))</f>
        <v/>
      </c>
      <c r="AA1171">
        <f>IF(OR($B1171="",$Z1171=""),"",IF(N($M1171)&lt;$Z1171,"Delta","No Delta"))</f>
        <v/>
      </c>
      <c r="AB1171">
        <f>IF(OR($B1171="",$Z1171=""),"",MAX(0,$Z1171-N($M1171)))</f>
        <v/>
      </c>
      <c r="AC1171" s="46">
        <f>IF($B1171="","",IFERROR(INDEX('CCA Util %'!$H:$H,MATCH($B1171,'CCA Util %'!$E:$E,0)),""))</f>
        <v/>
      </c>
      <c r="AD1171">
        <f>IF($B1171="","",IFERROR(INDEX('CCA Util %'!$G:$G,MATCH($B1171,'CCA Util %'!$E:$E,0)),""))</f>
        <v/>
      </c>
      <c r="AE1171">
        <f>IF(OR($B1171="",$U1171=""),"",$U1171&amp;" &amp; "&amp;IF(OR($AD1171="",$AD1171=0),"Util NA",$AD1171&amp;" Util"))</f>
        <v/>
      </c>
    </row>
    <row r="1172" ht="15.75" customHeight="1" s="42">
      <c r="A1172" s="41" t="n"/>
      <c r="G1172" s="38" t="n"/>
      <c r="H1172" s="38" t="n"/>
      <c r="I1172" s="38" t="n"/>
      <c r="J1172" s="38" t="n"/>
      <c r="K1172" s="38" t="n"/>
      <c r="L1172" s="38" t="n"/>
      <c r="N1172" s="36">
        <f>IF($B1172="","",IF($C1172="SUPERSTORE","Superstore","DH"))</f>
        <v/>
      </c>
      <c r="O1172" s="36">
        <f>IF($B1172="","",IFERROR(VLOOKUP($B1172,Mapping!$A:$C,2,0),"Not Mapped"))</f>
        <v/>
      </c>
      <c r="P1172" s="36">
        <f>IF($B1172="","",IFERROR(VLOOKUP($B1172,Mapping!$A:$C,3,0),"Not Mapped"))</f>
        <v/>
      </c>
      <c r="Q1172" s="36">
        <f>IF($B1172="","",IFERROR(VLOOKUP($O1172,Leaders!$A:$B,2,0),"Not Mapped"))</f>
        <v/>
      </c>
      <c r="R1172" s="36">
        <f>IF($B1172="","",IF(COUNTIF(Exclusions!$A:$A,$B1172)&gt;0,"Yes","No"))</f>
        <v/>
      </c>
      <c r="S1172" s="38">
        <f>IF($B1172="","",MIN(1,DAY($A1172)/IF($N1172="Superstore",Settings!$B$5,Settings!$B$4)))</f>
        <v/>
      </c>
      <c r="T1172" s="38">
        <f>IF(OR($B1172="",$G1172="",$S1172=0),"",$G1172/$S1172)</f>
        <v/>
      </c>
      <c r="U1172" s="36">
        <f>IF($T1172="","",IF($T1172&lt;Settings!$B$8,"Critical",IF($T1172&lt;Settings!$B$9,"Semi Critical","Non Critical")))</f>
        <v/>
      </c>
      <c r="V1172" s="28" t="n"/>
      <c r="Z1172">
        <f>IF($B1172="","",IFERROR(VLOOKUP($B1172,'Plan HC for CCA'!$A:$B,2,0),""))</f>
        <v/>
      </c>
      <c r="AA1172">
        <f>IF(OR($B1172="",$Z1172=""),"",IF(N($M1172)&lt;$Z1172,"Delta","No Delta"))</f>
        <v/>
      </c>
      <c r="AB1172">
        <f>IF(OR($B1172="",$Z1172=""),"",MAX(0,$Z1172-N($M1172)))</f>
        <v/>
      </c>
      <c r="AC1172" s="46">
        <f>IF($B1172="","",IFERROR(INDEX('CCA Util %'!$H:$H,MATCH($B1172,'CCA Util %'!$E:$E,0)),""))</f>
        <v/>
      </c>
      <c r="AD1172">
        <f>IF($B1172="","",IFERROR(INDEX('CCA Util %'!$G:$G,MATCH($B1172,'CCA Util %'!$E:$E,0)),""))</f>
        <v/>
      </c>
      <c r="AE1172">
        <f>IF(OR($B1172="",$U1172=""),"",$U1172&amp;" &amp; "&amp;IF(OR($AD1172="",$AD1172=0),"Util NA",$AD1172&amp;" Util"))</f>
        <v/>
      </c>
    </row>
    <row r="1173" ht="15.75" customHeight="1" s="42">
      <c r="A1173" s="41" t="n"/>
      <c r="G1173" s="38" t="n"/>
      <c r="H1173" s="38" t="n"/>
      <c r="I1173" s="38" t="n"/>
      <c r="J1173" s="38" t="n"/>
      <c r="K1173" s="38" t="n"/>
      <c r="L1173" s="38" t="n"/>
      <c r="N1173" s="36">
        <f>IF($B1173="","",IF($C1173="SUPERSTORE","Superstore","DH"))</f>
        <v/>
      </c>
      <c r="O1173" s="36">
        <f>IF($B1173="","",IFERROR(VLOOKUP($B1173,Mapping!$A:$C,2,0),"Not Mapped"))</f>
        <v/>
      </c>
      <c r="P1173" s="36">
        <f>IF($B1173="","",IFERROR(VLOOKUP($B1173,Mapping!$A:$C,3,0),"Not Mapped"))</f>
        <v/>
      </c>
      <c r="Q1173" s="36">
        <f>IF($B1173="","",IFERROR(VLOOKUP($O1173,Leaders!$A:$B,2,0),"Not Mapped"))</f>
        <v/>
      </c>
      <c r="R1173" s="36">
        <f>IF($B1173="","",IF(COUNTIF(Exclusions!$A:$A,$B1173)&gt;0,"Yes","No"))</f>
        <v/>
      </c>
      <c r="S1173" s="38">
        <f>IF($B1173="","",MIN(1,DAY($A1173)/IF($N1173="Superstore",Settings!$B$5,Settings!$B$4)))</f>
        <v/>
      </c>
      <c r="T1173" s="38">
        <f>IF(OR($B1173="",$G1173="",$S1173=0),"",$G1173/$S1173)</f>
        <v/>
      </c>
      <c r="U1173" s="36">
        <f>IF($T1173="","",IF($T1173&lt;Settings!$B$8,"Critical",IF($T1173&lt;Settings!$B$9,"Semi Critical","Non Critical")))</f>
        <v/>
      </c>
      <c r="V1173" s="28" t="n"/>
      <c r="Z1173">
        <f>IF($B1173="","",IFERROR(VLOOKUP($B1173,'Plan HC for CCA'!$A:$B,2,0),""))</f>
        <v/>
      </c>
      <c r="AA1173">
        <f>IF(OR($B1173="",$Z1173=""),"",IF(N($M1173)&lt;$Z1173,"Delta","No Delta"))</f>
        <v/>
      </c>
      <c r="AB1173">
        <f>IF(OR($B1173="",$Z1173=""),"",MAX(0,$Z1173-N($M1173)))</f>
        <v/>
      </c>
      <c r="AC1173" s="46">
        <f>IF($B1173="","",IFERROR(INDEX('CCA Util %'!$H:$H,MATCH($B1173,'CCA Util %'!$E:$E,0)),""))</f>
        <v/>
      </c>
      <c r="AD1173">
        <f>IF($B1173="","",IFERROR(INDEX('CCA Util %'!$G:$G,MATCH($B1173,'CCA Util %'!$E:$E,0)),""))</f>
        <v/>
      </c>
      <c r="AE1173">
        <f>IF(OR($B1173="",$U1173=""),"",$U1173&amp;" &amp; "&amp;IF(OR($AD1173="",$AD1173=0),"Util NA",$AD1173&amp;" Util"))</f>
        <v/>
      </c>
    </row>
    <row r="1174" ht="15.75" customHeight="1" s="42">
      <c r="A1174" s="41" t="n"/>
      <c r="G1174" s="38" t="n"/>
      <c r="H1174" s="38" t="n"/>
      <c r="I1174" s="38" t="n"/>
      <c r="J1174" s="38" t="n"/>
      <c r="K1174" s="38" t="n"/>
      <c r="L1174" s="38" t="n"/>
      <c r="N1174" s="36">
        <f>IF($B1174="","",IF($C1174="SUPERSTORE","Superstore","DH"))</f>
        <v/>
      </c>
      <c r="O1174" s="36">
        <f>IF($B1174="","",IFERROR(VLOOKUP($B1174,Mapping!$A:$C,2,0),"Not Mapped"))</f>
        <v/>
      </c>
      <c r="P1174" s="36">
        <f>IF($B1174="","",IFERROR(VLOOKUP($B1174,Mapping!$A:$C,3,0),"Not Mapped"))</f>
        <v/>
      </c>
      <c r="Q1174" s="36">
        <f>IF($B1174="","",IFERROR(VLOOKUP($O1174,Leaders!$A:$B,2,0),"Not Mapped"))</f>
        <v/>
      </c>
      <c r="R1174" s="36">
        <f>IF($B1174="","",IF(COUNTIF(Exclusions!$A:$A,$B1174)&gt;0,"Yes","No"))</f>
        <v/>
      </c>
      <c r="S1174" s="38">
        <f>IF($B1174="","",MIN(1,DAY($A1174)/IF($N1174="Superstore",Settings!$B$5,Settings!$B$4)))</f>
        <v/>
      </c>
      <c r="T1174" s="38">
        <f>IF(OR($B1174="",$G1174="",$S1174=0),"",$G1174/$S1174)</f>
        <v/>
      </c>
      <c r="U1174" s="36">
        <f>IF($T1174="","",IF($T1174&lt;Settings!$B$8,"Critical",IF($T1174&lt;Settings!$B$9,"Semi Critical","Non Critical")))</f>
        <v/>
      </c>
      <c r="V1174" s="28" t="n"/>
      <c r="Z1174">
        <f>IF($B1174="","",IFERROR(VLOOKUP($B1174,'Plan HC for CCA'!$A:$B,2,0),""))</f>
        <v/>
      </c>
      <c r="AA1174">
        <f>IF(OR($B1174="",$Z1174=""),"",IF(N($M1174)&lt;$Z1174,"Delta","No Delta"))</f>
        <v/>
      </c>
      <c r="AB1174">
        <f>IF(OR($B1174="",$Z1174=""),"",MAX(0,$Z1174-N($M1174)))</f>
        <v/>
      </c>
      <c r="AC1174" s="46">
        <f>IF($B1174="","",IFERROR(INDEX('CCA Util %'!$H:$H,MATCH($B1174,'CCA Util %'!$E:$E,0)),""))</f>
        <v/>
      </c>
      <c r="AD1174">
        <f>IF($B1174="","",IFERROR(INDEX('CCA Util %'!$G:$G,MATCH($B1174,'CCA Util %'!$E:$E,0)),""))</f>
        <v/>
      </c>
      <c r="AE1174">
        <f>IF(OR($B1174="",$U1174=""),"",$U1174&amp;" &amp; "&amp;IF(OR($AD1174="",$AD1174=0),"Util NA",$AD1174&amp;" Util"))</f>
        <v/>
      </c>
    </row>
    <row r="1175" ht="15.75" customHeight="1" s="42">
      <c r="A1175" s="41" t="n"/>
      <c r="G1175" s="38" t="n"/>
      <c r="H1175" s="38" t="n"/>
      <c r="I1175" s="38" t="n"/>
      <c r="J1175" s="38" t="n"/>
      <c r="K1175" s="38" t="n"/>
      <c r="L1175" s="38" t="n"/>
      <c r="N1175" s="36">
        <f>IF($B1175="","",IF($C1175="SUPERSTORE","Superstore","DH"))</f>
        <v/>
      </c>
      <c r="O1175" s="36">
        <f>IF($B1175="","",IFERROR(VLOOKUP($B1175,Mapping!$A:$C,2,0),"Not Mapped"))</f>
        <v/>
      </c>
      <c r="P1175" s="36">
        <f>IF($B1175="","",IFERROR(VLOOKUP($B1175,Mapping!$A:$C,3,0),"Not Mapped"))</f>
        <v/>
      </c>
      <c r="Q1175" s="36">
        <f>IF($B1175="","",IFERROR(VLOOKUP($O1175,Leaders!$A:$B,2,0),"Not Mapped"))</f>
        <v/>
      </c>
      <c r="R1175" s="36">
        <f>IF($B1175="","",IF(COUNTIF(Exclusions!$A:$A,$B1175)&gt;0,"Yes","No"))</f>
        <v/>
      </c>
      <c r="S1175" s="38">
        <f>IF($B1175="","",MIN(1,DAY($A1175)/IF($N1175="Superstore",Settings!$B$5,Settings!$B$4)))</f>
        <v/>
      </c>
      <c r="T1175" s="38">
        <f>IF(OR($B1175="",$G1175="",$S1175=0),"",$G1175/$S1175)</f>
        <v/>
      </c>
      <c r="U1175" s="36">
        <f>IF($T1175="","",IF($T1175&lt;Settings!$B$8,"Critical",IF($T1175&lt;Settings!$B$9,"Semi Critical","Non Critical")))</f>
        <v/>
      </c>
      <c r="V1175" s="28" t="n"/>
      <c r="Z1175">
        <f>IF($B1175="","",IFERROR(VLOOKUP($B1175,'Plan HC for CCA'!$A:$B,2,0),""))</f>
        <v/>
      </c>
      <c r="AA1175">
        <f>IF(OR($B1175="",$Z1175=""),"",IF(N($M1175)&lt;$Z1175,"Delta","No Delta"))</f>
        <v/>
      </c>
      <c r="AB1175">
        <f>IF(OR($B1175="",$Z1175=""),"",MAX(0,$Z1175-N($M1175)))</f>
        <v/>
      </c>
      <c r="AC1175" s="46">
        <f>IF($B1175="","",IFERROR(INDEX('CCA Util %'!$H:$H,MATCH($B1175,'CCA Util %'!$E:$E,0)),""))</f>
        <v/>
      </c>
      <c r="AD1175">
        <f>IF($B1175="","",IFERROR(INDEX('CCA Util %'!$G:$G,MATCH($B1175,'CCA Util %'!$E:$E,0)),""))</f>
        <v/>
      </c>
      <c r="AE1175">
        <f>IF(OR($B1175="",$U1175=""),"",$U1175&amp;" &amp; "&amp;IF(OR($AD1175="",$AD1175=0),"Util NA",$AD1175&amp;" Util"))</f>
        <v/>
      </c>
    </row>
    <row r="1176" ht="15.75" customHeight="1" s="42">
      <c r="A1176" s="41" t="n"/>
      <c r="G1176" s="38" t="n"/>
      <c r="H1176" s="38" t="n"/>
      <c r="I1176" s="38" t="n"/>
      <c r="J1176" s="38" t="n"/>
      <c r="K1176" s="38" t="n"/>
      <c r="L1176" s="38" t="n"/>
      <c r="N1176" s="36">
        <f>IF($B1176="","",IF($C1176="SUPERSTORE","Superstore","DH"))</f>
        <v/>
      </c>
      <c r="O1176" s="36">
        <f>IF($B1176="","",IFERROR(VLOOKUP($B1176,Mapping!$A:$C,2,0),"Not Mapped"))</f>
        <v/>
      </c>
      <c r="P1176" s="36">
        <f>IF($B1176="","",IFERROR(VLOOKUP($B1176,Mapping!$A:$C,3,0),"Not Mapped"))</f>
        <v/>
      </c>
      <c r="Q1176" s="36">
        <f>IF($B1176="","",IFERROR(VLOOKUP($O1176,Leaders!$A:$B,2,0),"Not Mapped"))</f>
        <v/>
      </c>
      <c r="R1176" s="36">
        <f>IF($B1176="","",IF(COUNTIF(Exclusions!$A:$A,$B1176)&gt;0,"Yes","No"))</f>
        <v/>
      </c>
      <c r="S1176" s="38">
        <f>IF($B1176="","",MIN(1,DAY($A1176)/IF($N1176="Superstore",Settings!$B$5,Settings!$B$4)))</f>
        <v/>
      </c>
      <c r="T1176" s="38">
        <f>IF(OR($B1176="",$G1176="",$S1176=0),"",$G1176/$S1176)</f>
        <v/>
      </c>
      <c r="U1176" s="36">
        <f>IF($T1176="","",IF($T1176&lt;Settings!$B$8,"Critical",IF($T1176&lt;Settings!$B$9,"Semi Critical","Non Critical")))</f>
        <v/>
      </c>
      <c r="V1176" s="28" t="n"/>
      <c r="Z1176">
        <f>IF($B1176="","",IFERROR(VLOOKUP($B1176,'Plan HC for CCA'!$A:$B,2,0),""))</f>
        <v/>
      </c>
      <c r="AA1176">
        <f>IF(OR($B1176="",$Z1176=""),"",IF(N($M1176)&lt;$Z1176,"Delta","No Delta"))</f>
        <v/>
      </c>
      <c r="AB1176">
        <f>IF(OR($B1176="",$Z1176=""),"",MAX(0,$Z1176-N($M1176)))</f>
        <v/>
      </c>
      <c r="AC1176" s="46">
        <f>IF($B1176="","",IFERROR(INDEX('CCA Util %'!$H:$H,MATCH($B1176,'CCA Util %'!$E:$E,0)),""))</f>
        <v/>
      </c>
      <c r="AD1176">
        <f>IF($B1176="","",IFERROR(INDEX('CCA Util %'!$G:$G,MATCH($B1176,'CCA Util %'!$E:$E,0)),""))</f>
        <v/>
      </c>
      <c r="AE1176">
        <f>IF(OR($B1176="",$U1176=""),"",$U1176&amp;" &amp; "&amp;IF(OR($AD1176="",$AD1176=0),"Util NA",$AD1176&amp;" Util"))</f>
        <v/>
      </c>
    </row>
    <row r="1177" ht="15.75" customHeight="1" s="42">
      <c r="A1177" s="41" t="n"/>
      <c r="G1177" s="38" t="n"/>
      <c r="H1177" s="38" t="n"/>
      <c r="I1177" s="38" t="n"/>
      <c r="J1177" s="38" t="n"/>
      <c r="K1177" s="38" t="n"/>
      <c r="L1177" s="38" t="n"/>
      <c r="N1177" s="36">
        <f>IF($B1177="","",IF($C1177="SUPERSTORE","Superstore","DH"))</f>
        <v/>
      </c>
      <c r="O1177" s="36">
        <f>IF($B1177="","",IFERROR(VLOOKUP($B1177,Mapping!$A:$C,2,0),"Not Mapped"))</f>
        <v/>
      </c>
      <c r="P1177" s="36">
        <f>IF($B1177="","",IFERROR(VLOOKUP($B1177,Mapping!$A:$C,3,0),"Not Mapped"))</f>
        <v/>
      </c>
      <c r="Q1177" s="36">
        <f>IF($B1177="","",IFERROR(VLOOKUP($O1177,Leaders!$A:$B,2,0),"Not Mapped"))</f>
        <v/>
      </c>
      <c r="R1177" s="36">
        <f>IF($B1177="","",IF(COUNTIF(Exclusions!$A:$A,$B1177)&gt;0,"Yes","No"))</f>
        <v/>
      </c>
      <c r="S1177" s="38">
        <f>IF($B1177="","",MIN(1,DAY($A1177)/IF($N1177="Superstore",Settings!$B$5,Settings!$B$4)))</f>
        <v/>
      </c>
      <c r="T1177" s="38">
        <f>IF(OR($B1177="",$G1177="",$S1177=0),"",$G1177/$S1177)</f>
        <v/>
      </c>
      <c r="U1177" s="36">
        <f>IF($T1177="","",IF($T1177&lt;Settings!$B$8,"Critical",IF($T1177&lt;Settings!$B$9,"Semi Critical","Non Critical")))</f>
        <v/>
      </c>
      <c r="V1177" s="28" t="n"/>
      <c r="Z1177">
        <f>IF($B1177="","",IFERROR(VLOOKUP($B1177,'Plan HC for CCA'!$A:$B,2,0),""))</f>
        <v/>
      </c>
      <c r="AA1177">
        <f>IF(OR($B1177="",$Z1177=""),"",IF(N($M1177)&lt;$Z1177,"Delta","No Delta"))</f>
        <v/>
      </c>
      <c r="AB1177">
        <f>IF(OR($B1177="",$Z1177=""),"",MAX(0,$Z1177-N($M1177)))</f>
        <v/>
      </c>
      <c r="AC1177" s="46">
        <f>IF($B1177="","",IFERROR(INDEX('CCA Util %'!$H:$H,MATCH($B1177,'CCA Util %'!$E:$E,0)),""))</f>
        <v/>
      </c>
      <c r="AD1177">
        <f>IF($B1177="","",IFERROR(INDEX('CCA Util %'!$G:$G,MATCH($B1177,'CCA Util %'!$E:$E,0)),""))</f>
        <v/>
      </c>
      <c r="AE1177">
        <f>IF(OR($B1177="",$U1177=""),"",$U1177&amp;" &amp; "&amp;IF(OR($AD1177="",$AD1177=0),"Util NA",$AD1177&amp;" Util"))</f>
        <v/>
      </c>
    </row>
    <row r="1178" ht="15.75" customHeight="1" s="42">
      <c r="A1178" s="41" t="n"/>
      <c r="G1178" s="38" t="n"/>
      <c r="H1178" s="38" t="n"/>
      <c r="I1178" s="38" t="n"/>
      <c r="J1178" s="38" t="n"/>
      <c r="K1178" s="38" t="n"/>
      <c r="L1178" s="38" t="n"/>
      <c r="N1178" s="36">
        <f>IF($B1178="","",IF($C1178="SUPERSTORE","Superstore","DH"))</f>
        <v/>
      </c>
      <c r="O1178" s="36">
        <f>IF($B1178="","",IFERROR(VLOOKUP($B1178,Mapping!$A:$C,2,0),"Not Mapped"))</f>
        <v/>
      </c>
      <c r="P1178" s="36">
        <f>IF($B1178="","",IFERROR(VLOOKUP($B1178,Mapping!$A:$C,3,0),"Not Mapped"))</f>
        <v/>
      </c>
      <c r="Q1178" s="36">
        <f>IF($B1178="","",IFERROR(VLOOKUP($O1178,Leaders!$A:$B,2,0),"Not Mapped"))</f>
        <v/>
      </c>
      <c r="R1178" s="36">
        <f>IF($B1178="","",IF(COUNTIF(Exclusions!$A:$A,$B1178)&gt;0,"Yes","No"))</f>
        <v/>
      </c>
      <c r="S1178" s="38">
        <f>IF($B1178="","",MIN(1,DAY($A1178)/IF($N1178="Superstore",Settings!$B$5,Settings!$B$4)))</f>
        <v/>
      </c>
      <c r="T1178" s="38">
        <f>IF(OR($B1178="",$G1178="",$S1178=0),"",$G1178/$S1178)</f>
        <v/>
      </c>
      <c r="U1178" s="36">
        <f>IF($T1178="","",IF($T1178&lt;Settings!$B$8,"Critical",IF($T1178&lt;Settings!$B$9,"Semi Critical","Non Critical")))</f>
        <v/>
      </c>
      <c r="V1178" s="28" t="n"/>
      <c r="Z1178">
        <f>IF($B1178="","",IFERROR(VLOOKUP($B1178,'Plan HC for CCA'!$A:$B,2,0),""))</f>
        <v/>
      </c>
      <c r="AA1178">
        <f>IF(OR($B1178="",$Z1178=""),"",IF(N($M1178)&lt;$Z1178,"Delta","No Delta"))</f>
        <v/>
      </c>
      <c r="AB1178">
        <f>IF(OR($B1178="",$Z1178=""),"",MAX(0,$Z1178-N($M1178)))</f>
        <v/>
      </c>
      <c r="AC1178" s="46">
        <f>IF($B1178="","",IFERROR(INDEX('CCA Util %'!$H:$H,MATCH($B1178,'CCA Util %'!$E:$E,0)),""))</f>
        <v/>
      </c>
      <c r="AD1178">
        <f>IF($B1178="","",IFERROR(INDEX('CCA Util %'!$G:$G,MATCH($B1178,'CCA Util %'!$E:$E,0)),""))</f>
        <v/>
      </c>
      <c r="AE1178">
        <f>IF(OR($B1178="",$U1178=""),"",$U1178&amp;" &amp; "&amp;IF(OR($AD1178="",$AD1178=0),"Util NA",$AD1178&amp;" Util"))</f>
        <v/>
      </c>
    </row>
    <row r="1179" ht="15.75" customHeight="1" s="42">
      <c r="A1179" s="41" t="n"/>
      <c r="G1179" s="38" t="n"/>
      <c r="H1179" s="38" t="n"/>
      <c r="I1179" s="38" t="n"/>
      <c r="J1179" s="38" t="n"/>
      <c r="K1179" s="38" t="n"/>
      <c r="L1179" s="38" t="n"/>
      <c r="N1179" s="36">
        <f>IF($B1179="","",IF($C1179="SUPERSTORE","Superstore","DH"))</f>
        <v/>
      </c>
      <c r="O1179" s="36">
        <f>IF($B1179="","",IFERROR(VLOOKUP($B1179,Mapping!$A:$C,2,0),"Not Mapped"))</f>
        <v/>
      </c>
      <c r="P1179" s="36">
        <f>IF($B1179="","",IFERROR(VLOOKUP($B1179,Mapping!$A:$C,3,0),"Not Mapped"))</f>
        <v/>
      </c>
      <c r="Q1179" s="36">
        <f>IF($B1179="","",IFERROR(VLOOKUP($O1179,Leaders!$A:$B,2,0),"Not Mapped"))</f>
        <v/>
      </c>
      <c r="R1179" s="36">
        <f>IF($B1179="","",IF(COUNTIF(Exclusions!$A:$A,$B1179)&gt;0,"Yes","No"))</f>
        <v/>
      </c>
      <c r="S1179" s="38">
        <f>IF($B1179="","",MIN(1,DAY($A1179)/IF($N1179="Superstore",Settings!$B$5,Settings!$B$4)))</f>
        <v/>
      </c>
      <c r="T1179" s="38">
        <f>IF(OR($B1179="",$G1179="",$S1179=0),"",$G1179/$S1179)</f>
        <v/>
      </c>
      <c r="U1179" s="36">
        <f>IF($T1179="","",IF($T1179&lt;Settings!$B$8,"Critical",IF($T1179&lt;Settings!$B$9,"Semi Critical","Non Critical")))</f>
        <v/>
      </c>
      <c r="V1179" s="28" t="n"/>
      <c r="Z1179">
        <f>IF($B1179="","",IFERROR(VLOOKUP($B1179,'Plan HC for CCA'!$A:$B,2,0),""))</f>
        <v/>
      </c>
      <c r="AA1179">
        <f>IF(OR($B1179="",$Z1179=""),"",IF(N($M1179)&lt;$Z1179,"Delta","No Delta"))</f>
        <v/>
      </c>
      <c r="AB1179">
        <f>IF(OR($B1179="",$Z1179=""),"",MAX(0,$Z1179-N($M1179)))</f>
        <v/>
      </c>
      <c r="AC1179" s="46">
        <f>IF($B1179="","",IFERROR(INDEX('CCA Util %'!$H:$H,MATCH($B1179,'CCA Util %'!$E:$E,0)),""))</f>
        <v/>
      </c>
      <c r="AD1179">
        <f>IF($B1179="","",IFERROR(INDEX('CCA Util %'!$G:$G,MATCH($B1179,'CCA Util %'!$E:$E,0)),""))</f>
        <v/>
      </c>
      <c r="AE1179">
        <f>IF(OR($B1179="",$U1179=""),"",$U1179&amp;" &amp; "&amp;IF(OR($AD1179="",$AD1179=0),"Util NA",$AD1179&amp;" Util"))</f>
        <v/>
      </c>
    </row>
    <row r="1180" ht="15.75" customHeight="1" s="42">
      <c r="A1180" s="41" t="n"/>
      <c r="G1180" s="38" t="n"/>
      <c r="H1180" s="38" t="n"/>
      <c r="I1180" s="38" t="n"/>
      <c r="J1180" s="38" t="n"/>
      <c r="K1180" s="38" t="n"/>
      <c r="L1180" s="38" t="n"/>
      <c r="N1180" s="36">
        <f>IF($B1180="","",IF($C1180="SUPERSTORE","Superstore","DH"))</f>
        <v/>
      </c>
      <c r="O1180" s="36">
        <f>IF($B1180="","",IFERROR(VLOOKUP($B1180,Mapping!$A:$C,2,0),"Not Mapped"))</f>
        <v/>
      </c>
      <c r="P1180" s="36">
        <f>IF($B1180="","",IFERROR(VLOOKUP($B1180,Mapping!$A:$C,3,0),"Not Mapped"))</f>
        <v/>
      </c>
      <c r="Q1180" s="36">
        <f>IF($B1180="","",IFERROR(VLOOKUP($O1180,Leaders!$A:$B,2,0),"Not Mapped"))</f>
        <v/>
      </c>
      <c r="R1180" s="36">
        <f>IF($B1180="","",IF(COUNTIF(Exclusions!$A:$A,$B1180)&gt;0,"Yes","No"))</f>
        <v/>
      </c>
      <c r="S1180" s="38">
        <f>IF($B1180="","",MIN(1,DAY($A1180)/IF($N1180="Superstore",Settings!$B$5,Settings!$B$4)))</f>
        <v/>
      </c>
      <c r="T1180" s="38">
        <f>IF(OR($B1180="",$G1180="",$S1180=0),"",$G1180/$S1180)</f>
        <v/>
      </c>
      <c r="U1180" s="36">
        <f>IF($T1180="","",IF($T1180&lt;Settings!$B$8,"Critical",IF($T1180&lt;Settings!$B$9,"Semi Critical","Non Critical")))</f>
        <v/>
      </c>
      <c r="V1180" s="28" t="n"/>
      <c r="Z1180">
        <f>IF($B1180="","",IFERROR(VLOOKUP($B1180,'Plan HC for CCA'!$A:$B,2,0),""))</f>
        <v/>
      </c>
      <c r="AA1180">
        <f>IF(OR($B1180="",$Z1180=""),"",IF(N($M1180)&lt;$Z1180,"Delta","No Delta"))</f>
        <v/>
      </c>
      <c r="AB1180">
        <f>IF(OR($B1180="",$Z1180=""),"",MAX(0,$Z1180-N($M1180)))</f>
        <v/>
      </c>
      <c r="AC1180" s="46">
        <f>IF($B1180="","",IFERROR(INDEX('CCA Util %'!$H:$H,MATCH($B1180,'CCA Util %'!$E:$E,0)),""))</f>
        <v/>
      </c>
      <c r="AD1180">
        <f>IF($B1180="","",IFERROR(INDEX('CCA Util %'!$G:$G,MATCH($B1180,'CCA Util %'!$E:$E,0)),""))</f>
        <v/>
      </c>
      <c r="AE1180">
        <f>IF(OR($B1180="",$U1180=""),"",$U1180&amp;" &amp; "&amp;IF(OR($AD1180="",$AD1180=0),"Util NA",$AD1180&amp;" Util"))</f>
        <v/>
      </c>
    </row>
    <row r="1181" ht="15.75" customHeight="1" s="42">
      <c r="A1181" s="41" t="n"/>
      <c r="G1181" s="38" t="n"/>
      <c r="H1181" s="38" t="n"/>
      <c r="I1181" s="38" t="n"/>
      <c r="J1181" s="38" t="n"/>
      <c r="K1181" s="38" t="n"/>
      <c r="L1181" s="38" t="n"/>
      <c r="N1181" s="36">
        <f>IF($B1181="","",IF($C1181="SUPERSTORE","Superstore","DH"))</f>
        <v/>
      </c>
      <c r="O1181" s="36">
        <f>IF($B1181="","",IFERROR(VLOOKUP($B1181,Mapping!$A:$C,2,0),"Not Mapped"))</f>
        <v/>
      </c>
      <c r="P1181" s="36">
        <f>IF($B1181="","",IFERROR(VLOOKUP($B1181,Mapping!$A:$C,3,0),"Not Mapped"))</f>
        <v/>
      </c>
      <c r="Q1181" s="36">
        <f>IF($B1181="","",IFERROR(VLOOKUP($O1181,Leaders!$A:$B,2,0),"Not Mapped"))</f>
        <v/>
      </c>
      <c r="R1181" s="36">
        <f>IF($B1181="","",IF(COUNTIF(Exclusions!$A:$A,$B1181)&gt;0,"Yes","No"))</f>
        <v/>
      </c>
      <c r="S1181" s="38">
        <f>IF($B1181="","",MIN(1,DAY($A1181)/IF($N1181="Superstore",Settings!$B$5,Settings!$B$4)))</f>
        <v/>
      </c>
      <c r="T1181" s="38">
        <f>IF(OR($B1181="",$G1181="",$S1181=0),"",$G1181/$S1181)</f>
        <v/>
      </c>
      <c r="U1181" s="36">
        <f>IF($T1181="","",IF($T1181&lt;Settings!$B$8,"Critical",IF($T1181&lt;Settings!$B$9,"Semi Critical","Non Critical")))</f>
        <v/>
      </c>
      <c r="V1181" s="28" t="n"/>
      <c r="Z1181">
        <f>IF($B1181="","",IFERROR(VLOOKUP($B1181,'Plan HC for CCA'!$A:$B,2,0),""))</f>
        <v/>
      </c>
      <c r="AA1181">
        <f>IF(OR($B1181="",$Z1181=""),"",IF(N($M1181)&lt;$Z1181,"Delta","No Delta"))</f>
        <v/>
      </c>
      <c r="AB1181">
        <f>IF(OR($B1181="",$Z1181=""),"",MAX(0,$Z1181-N($M1181)))</f>
        <v/>
      </c>
      <c r="AC1181" s="46">
        <f>IF($B1181="","",IFERROR(INDEX('CCA Util %'!$H:$H,MATCH($B1181,'CCA Util %'!$E:$E,0)),""))</f>
        <v/>
      </c>
      <c r="AD1181">
        <f>IF($B1181="","",IFERROR(INDEX('CCA Util %'!$G:$G,MATCH($B1181,'CCA Util %'!$E:$E,0)),""))</f>
        <v/>
      </c>
      <c r="AE1181">
        <f>IF(OR($B1181="",$U1181=""),"",$U1181&amp;" &amp; "&amp;IF(OR($AD1181="",$AD1181=0),"Util NA",$AD1181&amp;" Util"))</f>
        <v/>
      </c>
    </row>
    <row r="1182" ht="15.75" customHeight="1" s="42">
      <c r="A1182" s="41" t="n"/>
      <c r="G1182" s="38" t="n"/>
      <c r="H1182" s="38" t="n"/>
      <c r="I1182" s="38" t="n"/>
      <c r="J1182" s="38" t="n"/>
      <c r="K1182" s="38" t="n"/>
      <c r="L1182" s="38" t="n"/>
      <c r="N1182" s="36">
        <f>IF($B1182="","",IF($C1182="SUPERSTORE","Superstore","DH"))</f>
        <v/>
      </c>
      <c r="O1182" s="36">
        <f>IF($B1182="","",IFERROR(VLOOKUP($B1182,Mapping!$A:$C,2,0),"Not Mapped"))</f>
        <v/>
      </c>
      <c r="P1182" s="36">
        <f>IF($B1182="","",IFERROR(VLOOKUP($B1182,Mapping!$A:$C,3,0),"Not Mapped"))</f>
        <v/>
      </c>
      <c r="Q1182" s="36">
        <f>IF($B1182="","",IFERROR(VLOOKUP($O1182,Leaders!$A:$B,2,0),"Not Mapped"))</f>
        <v/>
      </c>
      <c r="R1182" s="36">
        <f>IF($B1182="","",IF(COUNTIF(Exclusions!$A:$A,$B1182)&gt;0,"Yes","No"))</f>
        <v/>
      </c>
      <c r="S1182" s="38">
        <f>IF($B1182="","",MIN(1,DAY($A1182)/IF($N1182="Superstore",Settings!$B$5,Settings!$B$4)))</f>
        <v/>
      </c>
      <c r="T1182" s="38">
        <f>IF(OR($B1182="",$G1182="",$S1182=0),"",$G1182/$S1182)</f>
        <v/>
      </c>
      <c r="U1182" s="36">
        <f>IF($T1182="","",IF($T1182&lt;Settings!$B$8,"Critical",IF($T1182&lt;Settings!$B$9,"Semi Critical","Non Critical")))</f>
        <v/>
      </c>
      <c r="V1182" s="28" t="n"/>
      <c r="Z1182">
        <f>IF($B1182="","",IFERROR(VLOOKUP($B1182,'Plan HC for CCA'!$A:$B,2,0),""))</f>
        <v/>
      </c>
      <c r="AA1182">
        <f>IF(OR($B1182="",$Z1182=""),"",IF(N($M1182)&lt;$Z1182,"Delta","No Delta"))</f>
        <v/>
      </c>
      <c r="AB1182">
        <f>IF(OR($B1182="",$Z1182=""),"",MAX(0,$Z1182-N($M1182)))</f>
        <v/>
      </c>
      <c r="AC1182" s="46">
        <f>IF($B1182="","",IFERROR(INDEX('CCA Util %'!$H:$H,MATCH($B1182,'CCA Util %'!$E:$E,0)),""))</f>
        <v/>
      </c>
      <c r="AD1182">
        <f>IF($B1182="","",IFERROR(INDEX('CCA Util %'!$G:$G,MATCH($B1182,'CCA Util %'!$E:$E,0)),""))</f>
        <v/>
      </c>
      <c r="AE1182">
        <f>IF(OR($B1182="",$U1182=""),"",$U1182&amp;" &amp; "&amp;IF(OR($AD1182="",$AD1182=0),"Util NA",$AD1182&amp;" Util"))</f>
        <v/>
      </c>
    </row>
    <row r="1183" ht="15.75" customHeight="1" s="42">
      <c r="A1183" s="41" t="n"/>
      <c r="G1183" s="38" t="n"/>
      <c r="H1183" s="38" t="n"/>
      <c r="I1183" s="38" t="n"/>
      <c r="J1183" s="38" t="n"/>
      <c r="K1183" s="38" t="n"/>
      <c r="L1183" s="38" t="n"/>
      <c r="N1183" s="36">
        <f>IF($B1183="","",IF($C1183="SUPERSTORE","Superstore","DH"))</f>
        <v/>
      </c>
      <c r="O1183" s="36">
        <f>IF($B1183="","",IFERROR(VLOOKUP($B1183,Mapping!$A:$C,2,0),"Not Mapped"))</f>
        <v/>
      </c>
      <c r="P1183" s="36">
        <f>IF($B1183="","",IFERROR(VLOOKUP($B1183,Mapping!$A:$C,3,0),"Not Mapped"))</f>
        <v/>
      </c>
      <c r="Q1183" s="36">
        <f>IF($B1183="","",IFERROR(VLOOKUP($O1183,Leaders!$A:$B,2,0),"Not Mapped"))</f>
        <v/>
      </c>
      <c r="R1183" s="36">
        <f>IF($B1183="","",IF(COUNTIF(Exclusions!$A:$A,$B1183)&gt;0,"Yes","No"))</f>
        <v/>
      </c>
      <c r="S1183" s="38">
        <f>IF($B1183="","",MIN(1,DAY($A1183)/IF($N1183="Superstore",Settings!$B$5,Settings!$B$4)))</f>
        <v/>
      </c>
      <c r="T1183" s="38">
        <f>IF(OR($B1183="",$G1183="",$S1183=0),"",$G1183/$S1183)</f>
        <v/>
      </c>
      <c r="U1183" s="36">
        <f>IF($T1183="","",IF($T1183&lt;Settings!$B$8,"Critical",IF($T1183&lt;Settings!$B$9,"Semi Critical","Non Critical")))</f>
        <v/>
      </c>
      <c r="V1183" s="28" t="n"/>
      <c r="Z1183">
        <f>IF($B1183="","",IFERROR(VLOOKUP($B1183,'Plan HC for CCA'!$A:$B,2,0),""))</f>
        <v/>
      </c>
      <c r="AA1183">
        <f>IF(OR($B1183="",$Z1183=""),"",IF(N($M1183)&lt;$Z1183,"Delta","No Delta"))</f>
        <v/>
      </c>
      <c r="AB1183">
        <f>IF(OR($B1183="",$Z1183=""),"",MAX(0,$Z1183-N($M1183)))</f>
        <v/>
      </c>
      <c r="AC1183" s="46">
        <f>IF($B1183="","",IFERROR(INDEX('CCA Util %'!$H:$H,MATCH($B1183,'CCA Util %'!$E:$E,0)),""))</f>
        <v/>
      </c>
      <c r="AD1183">
        <f>IF($B1183="","",IFERROR(INDEX('CCA Util %'!$G:$G,MATCH($B1183,'CCA Util %'!$E:$E,0)),""))</f>
        <v/>
      </c>
      <c r="AE1183">
        <f>IF(OR($B1183="",$U1183=""),"",$U1183&amp;" &amp; "&amp;IF(OR($AD1183="",$AD1183=0),"Util NA",$AD1183&amp;" Util"))</f>
        <v/>
      </c>
    </row>
    <row r="1184" ht="15.75" customHeight="1" s="42">
      <c r="A1184" s="41" t="n"/>
      <c r="G1184" s="38" t="n"/>
      <c r="H1184" s="38" t="n"/>
      <c r="I1184" s="38" t="n"/>
      <c r="J1184" s="38" t="n"/>
      <c r="K1184" s="38" t="n"/>
      <c r="L1184" s="38" t="n"/>
      <c r="N1184" s="36">
        <f>IF($B1184="","",IF($C1184="SUPERSTORE","Superstore","DH"))</f>
        <v/>
      </c>
      <c r="O1184" s="36">
        <f>IF($B1184="","",IFERROR(VLOOKUP($B1184,Mapping!$A:$C,2,0),"Not Mapped"))</f>
        <v/>
      </c>
      <c r="P1184" s="36">
        <f>IF($B1184="","",IFERROR(VLOOKUP($B1184,Mapping!$A:$C,3,0),"Not Mapped"))</f>
        <v/>
      </c>
      <c r="Q1184" s="36">
        <f>IF($B1184="","",IFERROR(VLOOKUP($O1184,Leaders!$A:$B,2,0),"Not Mapped"))</f>
        <v/>
      </c>
      <c r="R1184" s="36">
        <f>IF($B1184="","",IF(COUNTIF(Exclusions!$A:$A,$B1184)&gt;0,"Yes","No"))</f>
        <v/>
      </c>
      <c r="S1184" s="38">
        <f>IF($B1184="","",MIN(1,DAY($A1184)/IF($N1184="Superstore",Settings!$B$5,Settings!$B$4)))</f>
        <v/>
      </c>
      <c r="T1184" s="38">
        <f>IF(OR($B1184="",$G1184="",$S1184=0),"",$G1184/$S1184)</f>
        <v/>
      </c>
      <c r="U1184" s="36">
        <f>IF($T1184="","",IF($T1184&lt;Settings!$B$8,"Critical",IF($T1184&lt;Settings!$B$9,"Semi Critical","Non Critical")))</f>
        <v/>
      </c>
      <c r="V1184" s="28" t="n"/>
      <c r="Z1184">
        <f>IF($B1184="","",IFERROR(VLOOKUP($B1184,'Plan HC for CCA'!$A:$B,2,0),""))</f>
        <v/>
      </c>
      <c r="AA1184">
        <f>IF(OR($B1184="",$Z1184=""),"",IF(N($M1184)&lt;$Z1184,"Delta","No Delta"))</f>
        <v/>
      </c>
      <c r="AB1184">
        <f>IF(OR($B1184="",$Z1184=""),"",MAX(0,$Z1184-N($M1184)))</f>
        <v/>
      </c>
      <c r="AC1184" s="46">
        <f>IF($B1184="","",IFERROR(INDEX('CCA Util %'!$H:$H,MATCH($B1184,'CCA Util %'!$E:$E,0)),""))</f>
        <v/>
      </c>
      <c r="AD1184">
        <f>IF($B1184="","",IFERROR(INDEX('CCA Util %'!$G:$G,MATCH($B1184,'CCA Util %'!$E:$E,0)),""))</f>
        <v/>
      </c>
      <c r="AE1184">
        <f>IF(OR($B1184="",$U1184=""),"",$U1184&amp;" &amp; "&amp;IF(OR($AD1184="",$AD1184=0),"Util NA",$AD1184&amp;" Util"))</f>
        <v/>
      </c>
    </row>
    <row r="1185" ht="15.75" customHeight="1" s="42">
      <c r="A1185" s="41" t="n"/>
      <c r="G1185" s="38" t="n"/>
      <c r="H1185" s="38" t="n"/>
      <c r="I1185" s="38" t="n"/>
      <c r="J1185" s="38" t="n"/>
      <c r="K1185" s="38" t="n"/>
      <c r="L1185" s="38" t="n"/>
      <c r="N1185" s="36">
        <f>IF($B1185="","",IF($C1185="SUPERSTORE","Superstore","DH"))</f>
        <v/>
      </c>
      <c r="O1185" s="36">
        <f>IF($B1185="","",IFERROR(VLOOKUP($B1185,Mapping!$A:$C,2,0),"Not Mapped"))</f>
        <v/>
      </c>
      <c r="P1185" s="36">
        <f>IF($B1185="","",IFERROR(VLOOKUP($B1185,Mapping!$A:$C,3,0),"Not Mapped"))</f>
        <v/>
      </c>
      <c r="Q1185" s="36">
        <f>IF($B1185="","",IFERROR(VLOOKUP($O1185,Leaders!$A:$B,2,0),"Not Mapped"))</f>
        <v/>
      </c>
      <c r="R1185" s="36">
        <f>IF($B1185="","",IF(COUNTIF(Exclusions!$A:$A,$B1185)&gt;0,"Yes","No"))</f>
        <v/>
      </c>
      <c r="S1185" s="38">
        <f>IF($B1185="","",MIN(1,DAY($A1185)/IF($N1185="Superstore",Settings!$B$5,Settings!$B$4)))</f>
        <v/>
      </c>
      <c r="T1185" s="38">
        <f>IF(OR($B1185="",$G1185="",$S1185=0),"",$G1185/$S1185)</f>
        <v/>
      </c>
      <c r="U1185" s="36">
        <f>IF($T1185="","",IF($T1185&lt;Settings!$B$8,"Critical",IF($T1185&lt;Settings!$B$9,"Semi Critical","Non Critical")))</f>
        <v/>
      </c>
      <c r="V1185" s="28" t="n"/>
      <c r="Z1185">
        <f>IF($B1185="","",IFERROR(VLOOKUP($B1185,'Plan HC for CCA'!$A:$B,2,0),""))</f>
        <v/>
      </c>
      <c r="AA1185">
        <f>IF(OR($B1185="",$Z1185=""),"",IF(N($M1185)&lt;$Z1185,"Delta","No Delta"))</f>
        <v/>
      </c>
      <c r="AB1185">
        <f>IF(OR($B1185="",$Z1185=""),"",MAX(0,$Z1185-N($M1185)))</f>
        <v/>
      </c>
      <c r="AC1185" s="46">
        <f>IF($B1185="","",IFERROR(INDEX('CCA Util %'!$H:$H,MATCH($B1185,'CCA Util %'!$E:$E,0)),""))</f>
        <v/>
      </c>
      <c r="AD1185">
        <f>IF($B1185="","",IFERROR(INDEX('CCA Util %'!$G:$G,MATCH($B1185,'CCA Util %'!$E:$E,0)),""))</f>
        <v/>
      </c>
      <c r="AE1185">
        <f>IF(OR($B1185="",$U1185=""),"",$U1185&amp;" &amp; "&amp;IF(OR($AD1185="",$AD1185=0),"Util NA",$AD1185&amp;" Util"))</f>
        <v/>
      </c>
    </row>
    <row r="1186" ht="15.75" customHeight="1" s="42">
      <c r="A1186" s="41" t="n"/>
      <c r="G1186" s="38" t="n"/>
      <c r="H1186" s="38" t="n"/>
      <c r="I1186" s="38" t="n"/>
      <c r="J1186" s="38" t="n"/>
      <c r="K1186" s="38" t="n"/>
      <c r="L1186" s="38" t="n"/>
      <c r="N1186" s="36">
        <f>IF($B1186="","",IF($C1186="SUPERSTORE","Superstore","DH"))</f>
        <v/>
      </c>
      <c r="O1186" s="36">
        <f>IF($B1186="","",IFERROR(VLOOKUP($B1186,Mapping!$A:$C,2,0),"Not Mapped"))</f>
        <v/>
      </c>
      <c r="P1186" s="36">
        <f>IF($B1186="","",IFERROR(VLOOKUP($B1186,Mapping!$A:$C,3,0),"Not Mapped"))</f>
        <v/>
      </c>
      <c r="Q1186" s="36">
        <f>IF($B1186="","",IFERROR(VLOOKUP($O1186,Leaders!$A:$B,2,0),"Not Mapped"))</f>
        <v/>
      </c>
      <c r="R1186" s="36">
        <f>IF($B1186="","",IF(COUNTIF(Exclusions!$A:$A,$B1186)&gt;0,"Yes","No"))</f>
        <v/>
      </c>
      <c r="S1186" s="38">
        <f>IF($B1186="","",MIN(1,DAY($A1186)/IF($N1186="Superstore",Settings!$B$5,Settings!$B$4)))</f>
        <v/>
      </c>
      <c r="T1186" s="38">
        <f>IF(OR($B1186="",$G1186="",$S1186=0),"",$G1186/$S1186)</f>
        <v/>
      </c>
      <c r="U1186" s="36">
        <f>IF($T1186="","",IF($T1186&lt;Settings!$B$8,"Critical",IF($T1186&lt;Settings!$B$9,"Semi Critical","Non Critical")))</f>
        <v/>
      </c>
      <c r="V1186" s="28" t="n"/>
      <c r="Z1186">
        <f>IF($B1186="","",IFERROR(VLOOKUP($B1186,'Plan HC for CCA'!$A:$B,2,0),""))</f>
        <v/>
      </c>
      <c r="AA1186">
        <f>IF(OR($B1186="",$Z1186=""),"",IF(N($M1186)&lt;$Z1186,"Delta","No Delta"))</f>
        <v/>
      </c>
      <c r="AB1186">
        <f>IF(OR($B1186="",$Z1186=""),"",MAX(0,$Z1186-N($M1186)))</f>
        <v/>
      </c>
      <c r="AC1186" s="46">
        <f>IF($B1186="","",IFERROR(INDEX('CCA Util %'!$H:$H,MATCH($B1186,'CCA Util %'!$E:$E,0)),""))</f>
        <v/>
      </c>
      <c r="AD1186">
        <f>IF($B1186="","",IFERROR(INDEX('CCA Util %'!$G:$G,MATCH($B1186,'CCA Util %'!$E:$E,0)),""))</f>
        <v/>
      </c>
      <c r="AE1186">
        <f>IF(OR($B1186="",$U1186=""),"",$U1186&amp;" &amp; "&amp;IF(OR($AD1186="",$AD1186=0),"Util NA",$AD1186&amp;" Util"))</f>
        <v/>
      </c>
    </row>
    <row r="1187" ht="15.75" customHeight="1" s="42">
      <c r="A1187" s="41" t="n"/>
      <c r="G1187" s="38" t="n"/>
      <c r="H1187" s="38" t="n"/>
      <c r="I1187" s="38" t="n"/>
      <c r="J1187" s="38" t="n"/>
      <c r="K1187" s="38" t="n"/>
      <c r="L1187" s="38" t="n"/>
      <c r="N1187" s="36">
        <f>IF($B1187="","",IF($C1187="SUPERSTORE","Superstore","DH"))</f>
        <v/>
      </c>
      <c r="O1187" s="36">
        <f>IF($B1187="","",IFERROR(VLOOKUP($B1187,Mapping!$A:$C,2,0),"Not Mapped"))</f>
        <v/>
      </c>
      <c r="P1187" s="36">
        <f>IF($B1187="","",IFERROR(VLOOKUP($B1187,Mapping!$A:$C,3,0),"Not Mapped"))</f>
        <v/>
      </c>
      <c r="Q1187" s="36">
        <f>IF($B1187="","",IFERROR(VLOOKUP($O1187,Leaders!$A:$B,2,0),"Not Mapped"))</f>
        <v/>
      </c>
      <c r="R1187" s="36">
        <f>IF($B1187="","",IF(COUNTIF(Exclusions!$A:$A,$B1187)&gt;0,"Yes","No"))</f>
        <v/>
      </c>
      <c r="S1187" s="38">
        <f>IF($B1187="","",MIN(1,DAY($A1187)/IF($N1187="Superstore",Settings!$B$5,Settings!$B$4)))</f>
        <v/>
      </c>
      <c r="T1187" s="38">
        <f>IF(OR($B1187="",$G1187="",$S1187=0),"",$G1187/$S1187)</f>
        <v/>
      </c>
      <c r="U1187" s="36">
        <f>IF($T1187="","",IF($T1187&lt;Settings!$B$8,"Critical",IF($T1187&lt;Settings!$B$9,"Semi Critical","Non Critical")))</f>
        <v/>
      </c>
      <c r="V1187" s="28" t="n"/>
      <c r="Z1187">
        <f>IF($B1187="","",IFERROR(VLOOKUP($B1187,'Plan HC for CCA'!$A:$B,2,0),""))</f>
        <v/>
      </c>
      <c r="AA1187">
        <f>IF(OR($B1187="",$Z1187=""),"",IF(N($M1187)&lt;$Z1187,"Delta","No Delta"))</f>
        <v/>
      </c>
      <c r="AB1187">
        <f>IF(OR($B1187="",$Z1187=""),"",MAX(0,$Z1187-N($M1187)))</f>
        <v/>
      </c>
      <c r="AC1187" s="46">
        <f>IF($B1187="","",IFERROR(INDEX('CCA Util %'!$H:$H,MATCH($B1187,'CCA Util %'!$E:$E,0)),""))</f>
        <v/>
      </c>
      <c r="AD1187">
        <f>IF($B1187="","",IFERROR(INDEX('CCA Util %'!$G:$G,MATCH($B1187,'CCA Util %'!$E:$E,0)),""))</f>
        <v/>
      </c>
      <c r="AE1187">
        <f>IF(OR($B1187="",$U1187=""),"",$U1187&amp;" &amp; "&amp;IF(OR($AD1187="",$AD1187=0),"Util NA",$AD1187&amp;" Util"))</f>
        <v/>
      </c>
    </row>
    <row r="1188" ht="15.75" customHeight="1" s="42">
      <c r="A1188" s="41" t="n"/>
      <c r="G1188" s="38" t="n"/>
      <c r="H1188" s="38" t="n"/>
      <c r="I1188" s="38" t="n"/>
      <c r="J1188" s="38" t="n"/>
      <c r="K1188" s="38" t="n"/>
      <c r="L1188" s="38" t="n"/>
      <c r="N1188" s="36">
        <f>IF($B1188="","",IF($C1188="SUPERSTORE","Superstore","DH"))</f>
        <v/>
      </c>
      <c r="O1188" s="36">
        <f>IF($B1188="","",IFERROR(VLOOKUP($B1188,Mapping!$A:$C,2,0),"Not Mapped"))</f>
        <v/>
      </c>
      <c r="P1188" s="36">
        <f>IF($B1188="","",IFERROR(VLOOKUP($B1188,Mapping!$A:$C,3,0),"Not Mapped"))</f>
        <v/>
      </c>
      <c r="Q1188" s="36">
        <f>IF($B1188="","",IFERROR(VLOOKUP($O1188,Leaders!$A:$B,2,0),"Not Mapped"))</f>
        <v/>
      </c>
      <c r="R1188" s="36">
        <f>IF($B1188="","",IF(COUNTIF(Exclusions!$A:$A,$B1188)&gt;0,"Yes","No"))</f>
        <v/>
      </c>
      <c r="S1188" s="38">
        <f>IF($B1188="","",MIN(1,DAY($A1188)/IF($N1188="Superstore",Settings!$B$5,Settings!$B$4)))</f>
        <v/>
      </c>
      <c r="T1188" s="38">
        <f>IF(OR($B1188="",$G1188="",$S1188=0),"",$G1188/$S1188)</f>
        <v/>
      </c>
      <c r="U1188" s="36">
        <f>IF($T1188="","",IF($T1188&lt;Settings!$B$8,"Critical",IF($T1188&lt;Settings!$B$9,"Semi Critical","Non Critical")))</f>
        <v/>
      </c>
      <c r="V1188" s="28" t="n"/>
      <c r="Z1188">
        <f>IF($B1188="","",IFERROR(VLOOKUP($B1188,'Plan HC for CCA'!$A:$B,2,0),""))</f>
        <v/>
      </c>
      <c r="AA1188">
        <f>IF(OR($B1188="",$Z1188=""),"",IF(N($M1188)&lt;$Z1188,"Delta","No Delta"))</f>
        <v/>
      </c>
      <c r="AB1188">
        <f>IF(OR($B1188="",$Z1188=""),"",MAX(0,$Z1188-N($M1188)))</f>
        <v/>
      </c>
      <c r="AC1188" s="46">
        <f>IF($B1188="","",IFERROR(INDEX('CCA Util %'!$H:$H,MATCH($B1188,'CCA Util %'!$E:$E,0)),""))</f>
        <v/>
      </c>
      <c r="AD1188">
        <f>IF($B1188="","",IFERROR(INDEX('CCA Util %'!$G:$G,MATCH($B1188,'CCA Util %'!$E:$E,0)),""))</f>
        <v/>
      </c>
      <c r="AE1188">
        <f>IF(OR($B1188="",$U1188=""),"",$U1188&amp;" &amp; "&amp;IF(OR($AD1188="",$AD1188=0),"Util NA",$AD1188&amp;" Util"))</f>
        <v/>
      </c>
    </row>
    <row r="1189" ht="15.75" customHeight="1" s="42">
      <c r="A1189" s="41" t="n"/>
      <c r="G1189" s="38" t="n"/>
      <c r="H1189" s="38" t="n"/>
      <c r="I1189" s="38" t="n"/>
      <c r="J1189" s="38" t="n"/>
      <c r="K1189" s="38" t="n"/>
      <c r="L1189" s="38" t="n"/>
      <c r="N1189" s="36">
        <f>IF($B1189="","",IF($C1189="SUPERSTORE","Superstore","DH"))</f>
        <v/>
      </c>
      <c r="O1189" s="36">
        <f>IF($B1189="","",IFERROR(VLOOKUP($B1189,Mapping!$A:$C,2,0),"Not Mapped"))</f>
        <v/>
      </c>
      <c r="P1189" s="36">
        <f>IF($B1189="","",IFERROR(VLOOKUP($B1189,Mapping!$A:$C,3,0),"Not Mapped"))</f>
        <v/>
      </c>
      <c r="Q1189" s="36">
        <f>IF($B1189="","",IFERROR(VLOOKUP($O1189,Leaders!$A:$B,2,0),"Not Mapped"))</f>
        <v/>
      </c>
      <c r="R1189" s="36">
        <f>IF($B1189="","",IF(COUNTIF(Exclusions!$A:$A,$B1189)&gt;0,"Yes","No"))</f>
        <v/>
      </c>
      <c r="S1189" s="38">
        <f>IF($B1189="","",MIN(1,DAY($A1189)/IF($N1189="Superstore",Settings!$B$5,Settings!$B$4)))</f>
        <v/>
      </c>
      <c r="T1189" s="38">
        <f>IF(OR($B1189="",$G1189="",$S1189=0),"",$G1189/$S1189)</f>
        <v/>
      </c>
      <c r="U1189" s="36">
        <f>IF($T1189="","",IF($T1189&lt;Settings!$B$8,"Critical",IF($T1189&lt;Settings!$B$9,"Semi Critical","Non Critical")))</f>
        <v/>
      </c>
      <c r="V1189" s="28" t="n"/>
      <c r="Z1189">
        <f>IF($B1189="","",IFERROR(VLOOKUP($B1189,'Plan HC for CCA'!$A:$B,2,0),""))</f>
        <v/>
      </c>
      <c r="AA1189">
        <f>IF(OR($B1189="",$Z1189=""),"",IF(N($M1189)&lt;$Z1189,"Delta","No Delta"))</f>
        <v/>
      </c>
      <c r="AB1189">
        <f>IF(OR($B1189="",$Z1189=""),"",MAX(0,$Z1189-N($M1189)))</f>
        <v/>
      </c>
      <c r="AC1189" s="46">
        <f>IF($B1189="","",IFERROR(INDEX('CCA Util %'!$H:$H,MATCH($B1189,'CCA Util %'!$E:$E,0)),""))</f>
        <v/>
      </c>
      <c r="AD1189">
        <f>IF($B1189="","",IFERROR(INDEX('CCA Util %'!$G:$G,MATCH($B1189,'CCA Util %'!$E:$E,0)),""))</f>
        <v/>
      </c>
      <c r="AE1189">
        <f>IF(OR($B1189="",$U1189=""),"",$U1189&amp;" &amp; "&amp;IF(OR($AD1189="",$AD1189=0),"Util NA",$AD1189&amp;" Util"))</f>
        <v/>
      </c>
    </row>
    <row r="1190" ht="15.75" customHeight="1" s="42">
      <c r="A1190" s="41" t="n"/>
      <c r="G1190" s="38" t="n"/>
      <c r="H1190" s="38" t="n"/>
      <c r="I1190" s="38" t="n"/>
      <c r="J1190" s="38" t="n"/>
      <c r="K1190" s="38" t="n"/>
      <c r="L1190" s="38" t="n"/>
      <c r="N1190" s="36">
        <f>IF($B1190="","",IF($C1190="SUPERSTORE","Superstore","DH"))</f>
        <v/>
      </c>
      <c r="O1190" s="36">
        <f>IF($B1190="","",IFERROR(VLOOKUP($B1190,Mapping!$A:$C,2,0),"Not Mapped"))</f>
        <v/>
      </c>
      <c r="P1190" s="36">
        <f>IF($B1190="","",IFERROR(VLOOKUP($B1190,Mapping!$A:$C,3,0),"Not Mapped"))</f>
        <v/>
      </c>
      <c r="Q1190" s="36">
        <f>IF($B1190="","",IFERROR(VLOOKUP($O1190,Leaders!$A:$B,2,0),"Not Mapped"))</f>
        <v/>
      </c>
      <c r="R1190" s="36">
        <f>IF($B1190="","",IF(COUNTIF(Exclusions!$A:$A,$B1190)&gt;0,"Yes","No"))</f>
        <v/>
      </c>
      <c r="S1190" s="38">
        <f>IF($B1190="","",MIN(1,DAY($A1190)/IF($N1190="Superstore",Settings!$B$5,Settings!$B$4)))</f>
        <v/>
      </c>
      <c r="T1190" s="38">
        <f>IF(OR($B1190="",$G1190="",$S1190=0),"",$G1190/$S1190)</f>
        <v/>
      </c>
      <c r="U1190" s="36">
        <f>IF($T1190="","",IF($T1190&lt;Settings!$B$8,"Critical",IF($T1190&lt;Settings!$B$9,"Semi Critical","Non Critical")))</f>
        <v/>
      </c>
      <c r="V1190" s="28" t="n"/>
      <c r="Z1190">
        <f>IF($B1190="","",IFERROR(VLOOKUP($B1190,'Plan HC for CCA'!$A:$B,2,0),""))</f>
        <v/>
      </c>
      <c r="AA1190">
        <f>IF(OR($B1190="",$Z1190=""),"",IF(N($M1190)&lt;$Z1190,"Delta","No Delta"))</f>
        <v/>
      </c>
      <c r="AB1190">
        <f>IF(OR($B1190="",$Z1190=""),"",MAX(0,$Z1190-N($M1190)))</f>
        <v/>
      </c>
      <c r="AC1190" s="46">
        <f>IF($B1190="","",IFERROR(INDEX('CCA Util %'!$H:$H,MATCH($B1190,'CCA Util %'!$E:$E,0)),""))</f>
        <v/>
      </c>
      <c r="AD1190">
        <f>IF($B1190="","",IFERROR(INDEX('CCA Util %'!$G:$G,MATCH($B1190,'CCA Util %'!$E:$E,0)),""))</f>
        <v/>
      </c>
      <c r="AE1190">
        <f>IF(OR($B1190="",$U1190=""),"",$U1190&amp;" &amp; "&amp;IF(OR($AD1190="",$AD1190=0),"Util NA",$AD1190&amp;" Util"))</f>
        <v/>
      </c>
    </row>
    <row r="1191" ht="15.75" customHeight="1" s="42">
      <c r="A1191" s="41" t="n"/>
      <c r="G1191" s="38" t="n"/>
      <c r="H1191" s="38" t="n"/>
      <c r="I1191" s="38" t="n"/>
      <c r="J1191" s="38" t="n"/>
      <c r="K1191" s="38" t="n"/>
      <c r="L1191" s="38" t="n"/>
      <c r="N1191" s="36">
        <f>IF($B1191="","",IF($C1191="SUPERSTORE","Superstore","DH"))</f>
        <v/>
      </c>
      <c r="O1191" s="36">
        <f>IF($B1191="","",IFERROR(VLOOKUP($B1191,Mapping!$A:$C,2,0),"Not Mapped"))</f>
        <v/>
      </c>
      <c r="P1191" s="36">
        <f>IF($B1191="","",IFERROR(VLOOKUP($B1191,Mapping!$A:$C,3,0),"Not Mapped"))</f>
        <v/>
      </c>
      <c r="Q1191" s="36">
        <f>IF($B1191="","",IFERROR(VLOOKUP($O1191,Leaders!$A:$B,2,0),"Not Mapped"))</f>
        <v/>
      </c>
      <c r="R1191" s="36">
        <f>IF($B1191="","",IF(COUNTIF(Exclusions!$A:$A,$B1191)&gt;0,"Yes","No"))</f>
        <v/>
      </c>
      <c r="S1191" s="38">
        <f>IF($B1191="","",MIN(1,DAY($A1191)/IF($N1191="Superstore",Settings!$B$5,Settings!$B$4)))</f>
        <v/>
      </c>
      <c r="T1191" s="38">
        <f>IF(OR($B1191="",$G1191="",$S1191=0),"",$G1191/$S1191)</f>
        <v/>
      </c>
      <c r="U1191" s="36">
        <f>IF($T1191="","",IF($T1191&lt;Settings!$B$8,"Critical",IF($T1191&lt;Settings!$B$9,"Semi Critical","Non Critical")))</f>
        <v/>
      </c>
      <c r="V1191" s="28" t="n"/>
      <c r="Z1191">
        <f>IF($B1191="","",IFERROR(VLOOKUP($B1191,'Plan HC for CCA'!$A:$B,2,0),""))</f>
        <v/>
      </c>
      <c r="AA1191">
        <f>IF(OR($B1191="",$Z1191=""),"",IF(N($M1191)&lt;$Z1191,"Delta","No Delta"))</f>
        <v/>
      </c>
      <c r="AB1191">
        <f>IF(OR($B1191="",$Z1191=""),"",MAX(0,$Z1191-N($M1191)))</f>
        <v/>
      </c>
      <c r="AC1191" s="46">
        <f>IF($B1191="","",IFERROR(INDEX('CCA Util %'!$H:$H,MATCH($B1191,'CCA Util %'!$E:$E,0)),""))</f>
        <v/>
      </c>
      <c r="AD1191">
        <f>IF($B1191="","",IFERROR(INDEX('CCA Util %'!$G:$G,MATCH($B1191,'CCA Util %'!$E:$E,0)),""))</f>
        <v/>
      </c>
      <c r="AE1191">
        <f>IF(OR($B1191="",$U1191=""),"",$U1191&amp;" &amp; "&amp;IF(OR($AD1191="",$AD1191=0),"Util NA",$AD1191&amp;" Util"))</f>
        <v/>
      </c>
    </row>
    <row r="1192" ht="15.75" customHeight="1" s="42">
      <c r="A1192" s="41" t="n"/>
      <c r="G1192" s="38" t="n"/>
      <c r="H1192" s="38" t="n"/>
      <c r="I1192" s="38" t="n"/>
      <c r="J1192" s="38" t="n"/>
      <c r="K1192" s="38" t="n"/>
      <c r="L1192" s="38" t="n"/>
      <c r="N1192" s="36">
        <f>IF($B1192="","",IF($C1192="SUPERSTORE","Superstore","DH"))</f>
        <v/>
      </c>
      <c r="O1192" s="36">
        <f>IF($B1192="","",IFERROR(VLOOKUP($B1192,Mapping!$A:$C,2,0),"Not Mapped"))</f>
        <v/>
      </c>
      <c r="P1192" s="36">
        <f>IF($B1192="","",IFERROR(VLOOKUP($B1192,Mapping!$A:$C,3,0),"Not Mapped"))</f>
        <v/>
      </c>
      <c r="Q1192" s="36">
        <f>IF($B1192="","",IFERROR(VLOOKUP($O1192,Leaders!$A:$B,2,0),"Not Mapped"))</f>
        <v/>
      </c>
      <c r="R1192" s="36">
        <f>IF($B1192="","",IF(COUNTIF(Exclusions!$A:$A,$B1192)&gt;0,"Yes","No"))</f>
        <v/>
      </c>
      <c r="S1192" s="38">
        <f>IF($B1192="","",MIN(1,DAY($A1192)/IF($N1192="Superstore",Settings!$B$5,Settings!$B$4)))</f>
        <v/>
      </c>
      <c r="T1192" s="38">
        <f>IF(OR($B1192="",$G1192="",$S1192=0),"",$G1192/$S1192)</f>
        <v/>
      </c>
      <c r="U1192" s="36">
        <f>IF($T1192="","",IF($T1192&lt;Settings!$B$8,"Critical",IF($T1192&lt;Settings!$B$9,"Semi Critical","Non Critical")))</f>
        <v/>
      </c>
      <c r="V1192" s="28" t="n"/>
      <c r="Z1192">
        <f>IF($B1192="","",IFERROR(VLOOKUP($B1192,'Plan HC for CCA'!$A:$B,2,0),""))</f>
        <v/>
      </c>
      <c r="AA1192">
        <f>IF(OR($B1192="",$Z1192=""),"",IF(N($M1192)&lt;$Z1192,"Delta","No Delta"))</f>
        <v/>
      </c>
      <c r="AB1192">
        <f>IF(OR($B1192="",$Z1192=""),"",MAX(0,$Z1192-N($M1192)))</f>
        <v/>
      </c>
      <c r="AC1192" s="46">
        <f>IF($B1192="","",IFERROR(INDEX('CCA Util %'!$H:$H,MATCH($B1192,'CCA Util %'!$E:$E,0)),""))</f>
        <v/>
      </c>
      <c r="AD1192">
        <f>IF($B1192="","",IFERROR(INDEX('CCA Util %'!$G:$G,MATCH($B1192,'CCA Util %'!$E:$E,0)),""))</f>
        <v/>
      </c>
      <c r="AE1192">
        <f>IF(OR($B1192="",$U1192=""),"",$U1192&amp;" &amp; "&amp;IF(OR($AD1192="",$AD1192=0),"Util NA",$AD1192&amp;" Util"))</f>
        <v/>
      </c>
    </row>
    <row r="1193" ht="15.75" customHeight="1" s="42">
      <c r="A1193" s="41" t="n"/>
      <c r="G1193" s="38" t="n"/>
      <c r="H1193" s="38" t="n"/>
      <c r="I1193" s="38" t="n"/>
      <c r="J1193" s="38" t="n"/>
      <c r="K1193" s="38" t="n"/>
      <c r="L1193" s="38" t="n"/>
      <c r="N1193" s="36">
        <f>IF($B1193="","",IF($C1193="SUPERSTORE","Superstore","DH"))</f>
        <v/>
      </c>
      <c r="O1193" s="36">
        <f>IF($B1193="","",IFERROR(VLOOKUP($B1193,Mapping!$A:$C,2,0),"Not Mapped"))</f>
        <v/>
      </c>
      <c r="P1193" s="36">
        <f>IF($B1193="","",IFERROR(VLOOKUP($B1193,Mapping!$A:$C,3,0),"Not Mapped"))</f>
        <v/>
      </c>
      <c r="Q1193" s="36">
        <f>IF($B1193="","",IFERROR(VLOOKUP($O1193,Leaders!$A:$B,2,0),"Not Mapped"))</f>
        <v/>
      </c>
      <c r="R1193" s="36">
        <f>IF($B1193="","",IF(COUNTIF(Exclusions!$A:$A,$B1193)&gt;0,"Yes","No"))</f>
        <v/>
      </c>
      <c r="S1193" s="38">
        <f>IF($B1193="","",MIN(1,DAY($A1193)/IF($N1193="Superstore",Settings!$B$5,Settings!$B$4)))</f>
        <v/>
      </c>
      <c r="T1193" s="38">
        <f>IF(OR($B1193="",$G1193="",$S1193=0),"",$G1193/$S1193)</f>
        <v/>
      </c>
      <c r="U1193" s="36">
        <f>IF($T1193="","",IF($T1193&lt;Settings!$B$8,"Critical",IF($T1193&lt;Settings!$B$9,"Semi Critical","Non Critical")))</f>
        <v/>
      </c>
      <c r="V1193" s="28" t="n"/>
      <c r="Z1193">
        <f>IF($B1193="","",IFERROR(VLOOKUP($B1193,'Plan HC for CCA'!$A:$B,2,0),""))</f>
        <v/>
      </c>
      <c r="AA1193">
        <f>IF(OR($B1193="",$Z1193=""),"",IF(N($M1193)&lt;$Z1193,"Delta","No Delta"))</f>
        <v/>
      </c>
      <c r="AB1193">
        <f>IF(OR($B1193="",$Z1193=""),"",MAX(0,$Z1193-N($M1193)))</f>
        <v/>
      </c>
      <c r="AC1193" s="46">
        <f>IF($B1193="","",IFERROR(INDEX('CCA Util %'!$H:$H,MATCH($B1193,'CCA Util %'!$E:$E,0)),""))</f>
        <v/>
      </c>
      <c r="AD1193">
        <f>IF($B1193="","",IFERROR(INDEX('CCA Util %'!$G:$G,MATCH($B1193,'CCA Util %'!$E:$E,0)),""))</f>
        <v/>
      </c>
      <c r="AE1193">
        <f>IF(OR($B1193="",$U1193=""),"",$U1193&amp;" &amp; "&amp;IF(OR($AD1193="",$AD1193=0),"Util NA",$AD1193&amp;" Util"))</f>
        <v/>
      </c>
    </row>
    <row r="1194" ht="15.75" customHeight="1" s="42">
      <c r="A1194" s="41" t="n"/>
      <c r="G1194" s="38" t="n"/>
      <c r="H1194" s="38" t="n"/>
      <c r="I1194" s="38" t="n"/>
      <c r="J1194" s="38" t="n"/>
      <c r="K1194" s="38" t="n"/>
      <c r="L1194" s="38" t="n"/>
      <c r="N1194" s="36">
        <f>IF($B1194="","",IF($C1194="SUPERSTORE","Superstore","DH"))</f>
        <v/>
      </c>
      <c r="O1194" s="36">
        <f>IF($B1194="","",IFERROR(VLOOKUP($B1194,Mapping!$A:$C,2,0),"Not Mapped"))</f>
        <v/>
      </c>
      <c r="P1194" s="36">
        <f>IF($B1194="","",IFERROR(VLOOKUP($B1194,Mapping!$A:$C,3,0),"Not Mapped"))</f>
        <v/>
      </c>
      <c r="Q1194" s="36">
        <f>IF($B1194="","",IFERROR(VLOOKUP($O1194,Leaders!$A:$B,2,0),"Not Mapped"))</f>
        <v/>
      </c>
      <c r="R1194" s="36">
        <f>IF($B1194="","",IF(COUNTIF(Exclusions!$A:$A,$B1194)&gt;0,"Yes","No"))</f>
        <v/>
      </c>
      <c r="S1194" s="38">
        <f>IF($B1194="","",MIN(1,DAY($A1194)/IF($N1194="Superstore",Settings!$B$5,Settings!$B$4)))</f>
        <v/>
      </c>
      <c r="T1194" s="38">
        <f>IF(OR($B1194="",$G1194="",$S1194=0),"",$G1194/$S1194)</f>
        <v/>
      </c>
      <c r="U1194" s="36">
        <f>IF($T1194="","",IF($T1194&lt;Settings!$B$8,"Critical",IF($T1194&lt;Settings!$B$9,"Semi Critical","Non Critical")))</f>
        <v/>
      </c>
      <c r="V1194" s="28" t="n"/>
      <c r="Z1194">
        <f>IF($B1194="","",IFERROR(VLOOKUP($B1194,'Plan HC for CCA'!$A:$B,2,0),""))</f>
        <v/>
      </c>
      <c r="AA1194">
        <f>IF(OR($B1194="",$Z1194=""),"",IF(N($M1194)&lt;$Z1194,"Delta","No Delta"))</f>
        <v/>
      </c>
      <c r="AB1194">
        <f>IF(OR($B1194="",$Z1194=""),"",MAX(0,$Z1194-N($M1194)))</f>
        <v/>
      </c>
      <c r="AC1194" s="46">
        <f>IF($B1194="","",IFERROR(INDEX('CCA Util %'!$H:$H,MATCH($B1194,'CCA Util %'!$E:$E,0)),""))</f>
        <v/>
      </c>
      <c r="AD1194">
        <f>IF($B1194="","",IFERROR(INDEX('CCA Util %'!$G:$G,MATCH($B1194,'CCA Util %'!$E:$E,0)),""))</f>
        <v/>
      </c>
      <c r="AE1194">
        <f>IF(OR($B1194="",$U1194=""),"",$U1194&amp;" &amp; "&amp;IF(OR($AD1194="",$AD1194=0),"Util NA",$AD1194&amp;" Util"))</f>
        <v/>
      </c>
    </row>
    <row r="1195" ht="15.75" customHeight="1" s="42">
      <c r="A1195" s="41" t="n"/>
      <c r="G1195" s="38" t="n"/>
      <c r="H1195" s="38" t="n"/>
      <c r="I1195" s="38" t="n"/>
      <c r="J1195" s="38" t="n"/>
      <c r="K1195" s="38" t="n"/>
      <c r="L1195" s="38" t="n"/>
      <c r="N1195" s="36">
        <f>IF($B1195="","",IF($C1195="SUPERSTORE","Superstore","DH"))</f>
        <v/>
      </c>
      <c r="O1195" s="36">
        <f>IF($B1195="","",IFERROR(VLOOKUP($B1195,Mapping!$A:$C,2,0),"Not Mapped"))</f>
        <v/>
      </c>
      <c r="P1195" s="36">
        <f>IF($B1195="","",IFERROR(VLOOKUP($B1195,Mapping!$A:$C,3,0),"Not Mapped"))</f>
        <v/>
      </c>
      <c r="Q1195" s="36">
        <f>IF($B1195="","",IFERROR(VLOOKUP($O1195,Leaders!$A:$B,2,0),"Not Mapped"))</f>
        <v/>
      </c>
      <c r="R1195" s="36">
        <f>IF($B1195="","",IF(COUNTIF(Exclusions!$A:$A,$B1195)&gt;0,"Yes","No"))</f>
        <v/>
      </c>
      <c r="S1195" s="38">
        <f>IF($B1195="","",MIN(1,DAY($A1195)/IF($N1195="Superstore",Settings!$B$5,Settings!$B$4)))</f>
        <v/>
      </c>
      <c r="T1195" s="38">
        <f>IF(OR($B1195="",$G1195="",$S1195=0),"",$G1195/$S1195)</f>
        <v/>
      </c>
      <c r="U1195" s="36">
        <f>IF($T1195="","",IF($T1195&lt;Settings!$B$8,"Critical",IF($T1195&lt;Settings!$B$9,"Semi Critical","Non Critical")))</f>
        <v/>
      </c>
      <c r="V1195" s="28" t="n"/>
      <c r="Z1195">
        <f>IF($B1195="","",IFERROR(VLOOKUP($B1195,'Plan HC for CCA'!$A:$B,2,0),""))</f>
        <v/>
      </c>
      <c r="AA1195">
        <f>IF(OR($B1195="",$Z1195=""),"",IF(N($M1195)&lt;$Z1195,"Delta","No Delta"))</f>
        <v/>
      </c>
      <c r="AB1195">
        <f>IF(OR($B1195="",$Z1195=""),"",MAX(0,$Z1195-N($M1195)))</f>
        <v/>
      </c>
      <c r="AC1195" s="46">
        <f>IF($B1195="","",IFERROR(INDEX('CCA Util %'!$H:$H,MATCH($B1195,'CCA Util %'!$E:$E,0)),""))</f>
        <v/>
      </c>
      <c r="AD1195">
        <f>IF($B1195="","",IFERROR(INDEX('CCA Util %'!$G:$G,MATCH($B1195,'CCA Util %'!$E:$E,0)),""))</f>
        <v/>
      </c>
      <c r="AE1195">
        <f>IF(OR($B1195="",$U1195=""),"",$U1195&amp;" &amp; "&amp;IF(OR($AD1195="",$AD1195=0),"Util NA",$AD1195&amp;" Util"))</f>
        <v/>
      </c>
    </row>
    <row r="1196" ht="15.75" customHeight="1" s="42">
      <c r="A1196" s="41" t="n"/>
      <c r="G1196" s="38" t="n"/>
      <c r="H1196" s="38" t="n"/>
      <c r="I1196" s="38" t="n"/>
      <c r="J1196" s="38" t="n"/>
      <c r="K1196" s="38" t="n"/>
      <c r="L1196" s="38" t="n"/>
      <c r="N1196" s="36">
        <f>IF($B1196="","",IF($C1196="SUPERSTORE","Superstore","DH"))</f>
        <v/>
      </c>
      <c r="O1196" s="36">
        <f>IF($B1196="","",IFERROR(VLOOKUP($B1196,Mapping!$A:$C,2,0),"Not Mapped"))</f>
        <v/>
      </c>
      <c r="P1196" s="36">
        <f>IF($B1196="","",IFERROR(VLOOKUP($B1196,Mapping!$A:$C,3,0),"Not Mapped"))</f>
        <v/>
      </c>
      <c r="Q1196" s="36">
        <f>IF($B1196="","",IFERROR(VLOOKUP($O1196,Leaders!$A:$B,2,0),"Not Mapped"))</f>
        <v/>
      </c>
      <c r="R1196" s="36">
        <f>IF($B1196="","",IF(COUNTIF(Exclusions!$A:$A,$B1196)&gt;0,"Yes","No"))</f>
        <v/>
      </c>
      <c r="S1196" s="38">
        <f>IF($B1196="","",MIN(1,DAY($A1196)/IF($N1196="Superstore",Settings!$B$5,Settings!$B$4)))</f>
        <v/>
      </c>
      <c r="T1196" s="38">
        <f>IF(OR($B1196="",$G1196="",$S1196=0),"",$G1196/$S1196)</f>
        <v/>
      </c>
      <c r="U1196" s="36">
        <f>IF($T1196="","",IF($T1196&lt;Settings!$B$8,"Critical",IF($T1196&lt;Settings!$B$9,"Semi Critical","Non Critical")))</f>
        <v/>
      </c>
      <c r="V1196" s="28" t="n"/>
      <c r="Z1196">
        <f>IF($B1196="","",IFERROR(VLOOKUP($B1196,'Plan HC for CCA'!$A:$B,2,0),""))</f>
        <v/>
      </c>
      <c r="AA1196">
        <f>IF(OR($B1196="",$Z1196=""),"",IF(N($M1196)&lt;$Z1196,"Delta","No Delta"))</f>
        <v/>
      </c>
      <c r="AB1196">
        <f>IF(OR($B1196="",$Z1196=""),"",MAX(0,$Z1196-N($M1196)))</f>
        <v/>
      </c>
      <c r="AC1196" s="46">
        <f>IF($B1196="","",IFERROR(INDEX('CCA Util %'!$H:$H,MATCH($B1196,'CCA Util %'!$E:$E,0)),""))</f>
        <v/>
      </c>
      <c r="AD1196">
        <f>IF($B1196="","",IFERROR(INDEX('CCA Util %'!$G:$G,MATCH($B1196,'CCA Util %'!$E:$E,0)),""))</f>
        <v/>
      </c>
      <c r="AE1196">
        <f>IF(OR($B1196="",$U1196=""),"",$U1196&amp;" &amp; "&amp;IF(OR($AD1196="",$AD1196=0),"Util NA",$AD1196&amp;" Util"))</f>
        <v/>
      </c>
    </row>
    <row r="1197" ht="15.75" customHeight="1" s="42">
      <c r="A1197" s="41" t="n"/>
      <c r="G1197" s="38" t="n"/>
      <c r="H1197" s="38" t="n"/>
      <c r="I1197" s="38" t="n"/>
      <c r="J1197" s="38" t="n"/>
      <c r="K1197" s="38" t="n"/>
      <c r="L1197" s="38" t="n"/>
      <c r="N1197" s="36">
        <f>IF($B1197="","",IF($C1197="SUPERSTORE","Superstore","DH"))</f>
        <v/>
      </c>
      <c r="O1197" s="36">
        <f>IF($B1197="","",IFERROR(VLOOKUP($B1197,Mapping!$A:$C,2,0),"Not Mapped"))</f>
        <v/>
      </c>
      <c r="P1197" s="36">
        <f>IF($B1197="","",IFERROR(VLOOKUP($B1197,Mapping!$A:$C,3,0),"Not Mapped"))</f>
        <v/>
      </c>
      <c r="Q1197" s="36">
        <f>IF($B1197="","",IFERROR(VLOOKUP($O1197,Leaders!$A:$B,2,0),"Not Mapped"))</f>
        <v/>
      </c>
      <c r="R1197" s="36">
        <f>IF($B1197="","",IF(COUNTIF(Exclusions!$A:$A,$B1197)&gt;0,"Yes","No"))</f>
        <v/>
      </c>
      <c r="S1197" s="38">
        <f>IF($B1197="","",MIN(1,DAY($A1197)/IF($N1197="Superstore",Settings!$B$5,Settings!$B$4)))</f>
        <v/>
      </c>
      <c r="T1197" s="38">
        <f>IF(OR($B1197="",$G1197="",$S1197=0),"",$G1197/$S1197)</f>
        <v/>
      </c>
      <c r="U1197" s="36">
        <f>IF($T1197="","",IF($T1197&lt;Settings!$B$8,"Critical",IF($T1197&lt;Settings!$B$9,"Semi Critical","Non Critical")))</f>
        <v/>
      </c>
      <c r="V1197" s="28" t="n"/>
      <c r="Z1197">
        <f>IF($B1197="","",IFERROR(VLOOKUP($B1197,'Plan HC for CCA'!$A:$B,2,0),""))</f>
        <v/>
      </c>
      <c r="AA1197">
        <f>IF(OR($B1197="",$Z1197=""),"",IF(N($M1197)&lt;$Z1197,"Delta","No Delta"))</f>
        <v/>
      </c>
      <c r="AB1197">
        <f>IF(OR($B1197="",$Z1197=""),"",MAX(0,$Z1197-N($M1197)))</f>
        <v/>
      </c>
      <c r="AC1197" s="46">
        <f>IF($B1197="","",IFERROR(INDEX('CCA Util %'!$H:$H,MATCH($B1197,'CCA Util %'!$E:$E,0)),""))</f>
        <v/>
      </c>
      <c r="AD1197">
        <f>IF($B1197="","",IFERROR(INDEX('CCA Util %'!$G:$G,MATCH($B1197,'CCA Util %'!$E:$E,0)),""))</f>
        <v/>
      </c>
      <c r="AE1197">
        <f>IF(OR($B1197="",$U1197=""),"",$U1197&amp;" &amp; "&amp;IF(OR($AD1197="",$AD1197=0),"Util NA",$AD1197&amp;" Util"))</f>
        <v/>
      </c>
    </row>
    <row r="1198" ht="15.75" customHeight="1" s="42">
      <c r="A1198" s="41" t="n"/>
      <c r="G1198" s="38" t="n"/>
      <c r="H1198" s="38" t="n"/>
      <c r="I1198" s="38" t="n"/>
      <c r="J1198" s="38" t="n"/>
      <c r="K1198" s="38" t="n"/>
      <c r="L1198" s="38" t="n"/>
      <c r="N1198" s="36">
        <f>IF($B1198="","",IF($C1198="SUPERSTORE","Superstore","DH"))</f>
        <v/>
      </c>
      <c r="O1198" s="36">
        <f>IF($B1198="","",IFERROR(VLOOKUP($B1198,Mapping!$A:$C,2,0),"Not Mapped"))</f>
        <v/>
      </c>
      <c r="P1198" s="36">
        <f>IF($B1198="","",IFERROR(VLOOKUP($B1198,Mapping!$A:$C,3,0),"Not Mapped"))</f>
        <v/>
      </c>
      <c r="Q1198" s="36">
        <f>IF($B1198="","",IFERROR(VLOOKUP($O1198,Leaders!$A:$B,2,0),"Not Mapped"))</f>
        <v/>
      </c>
      <c r="R1198" s="36">
        <f>IF($B1198="","",IF(COUNTIF(Exclusions!$A:$A,$B1198)&gt;0,"Yes","No"))</f>
        <v/>
      </c>
      <c r="S1198" s="38">
        <f>IF($B1198="","",MIN(1,DAY($A1198)/IF($N1198="Superstore",Settings!$B$5,Settings!$B$4)))</f>
        <v/>
      </c>
      <c r="T1198" s="38">
        <f>IF(OR($B1198="",$G1198="",$S1198=0),"",$G1198/$S1198)</f>
        <v/>
      </c>
      <c r="U1198" s="36">
        <f>IF($T1198="","",IF($T1198&lt;Settings!$B$8,"Critical",IF($T1198&lt;Settings!$B$9,"Semi Critical","Non Critical")))</f>
        <v/>
      </c>
      <c r="V1198" s="28" t="n"/>
      <c r="Z1198">
        <f>IF($B1198="","",IFERROR(VLOOKUP($B1198,'Plan HC for CCA'!$A:$B,2,0),""))</f>
        <v/>
      </c>
      <c r="AA1198">
        <f>IF(OR($B1198="",$Z1198=""),"",IF(N($M1198)&lt;$Z1198,"Delta","No Delta"))</f>
        <v/>
      </c>
      <c r="AB1198">
        <f>IF(OR($B1198="",$Z1198=""),"",MAX(0,$Z1198-N($M1198)))</f>
        <v/>
      </c>
      <c r="AC1198" s="46">
        <f>IF($B1198="","",IFERROR(INDEX('CCA Util %'!$H:$H,MATCH($B1198,'CCA Util %'!$E:$E,0)),""))</f>
        <v/>
      </c>
      <c r="AD1198">
        <f>IF($B1198="","",IFERROR(INDEX('CCA Util %'!$G:$G,MATCH($B1198,'CCA Util %'!$E:$E,0)),""))</f>
        <v/>
      </c>
      <c r="AE1198">
        <f>IF(OR($B1198="",$U1198=""),"",$U1198&amp;" &amp; "&amp;IF(OR($AD1198="",$AD1198=0),"Util NA",$AD1198&amp;" Util"))</f>
        <v/>
      </c>
    </row>
    <row r="1199" ht="15.75" customHeight="1" s="42">
      <c r="A1199" s="41" t="n"/>
      <c r="G1199" s="38" t="n"/>
      <c r="H1199" s="38" t="n"/>
      <c r="I1199" s="38" t="n"/>
      <c r="J1199" s="38" t="n"/>
      <c r="K1199" s="38" t="n"/>
      <c r="L1199" s="38" t="n"/>
      <c r="N1199" s="36">
        <f>IF($B1199="","",IF($C1199="SUPERSTORE","Superstore","DH"))</f>
        <v/>
      </c>
      <c r="O1199" s="36">
        <f>IF($B1199="","",IFERROR(VLOOKUP($B1199,Mapping!$A:$C,2,0),"Not Mapped"))</f>
        <v/>
      </c>
      <c r="P1199" s="36">
        <f>IF($B1199="","",IFERROR(VLOOKUP($B1199,Mapping!$A:$C,3,0),"Not Mapped"))</f>
        <v/>
      </c>
      <c r="Q1199" s="36">
        <f>IF($B1199="","",IFERROR(VLOOKUP($O1199,Leaders!$A:$B,2,0),"Not Mapped"))</f>
        <v/>
      </c>
      <c r="R1199" s="36">
        <f>IF($B1199="","",IF(COUNTIF(Exclusions!$A:$A,$B1199)&gt;0,"Yes","No"))</f>
        <v/>
      </c>
      <c r="S1199" s="38">
        <f>IF($B1199="","",MIN(1,DAY($A1199)/IF($N1199="Superstore",Settings!$B$5,Settings!$B$4)))</f>
        <v/>
      </c>
      <c r="T1199" s="38">
        <f>IF(OR($B1199="",$G1199="",$S1199=0),"",$G1199/$S1199)</f>
        <v/>
      </c>
      <c r="U1199" s="36">
        <f>IF($T1199="","",IF($T1199&lt;Settings!$B$8,"Critical",IF($T1199&lt;Settings!$B$9,"Semi Critical","Non Critical")))</f>
        <v/>
      </c>
      <c r="V1199" s="28" t="n"/>
      <c r="Z1199">
        <f>IF($B1199="","",IFERROR(VLOOKUP($B1199,'Plan HC for CCA'!$A:$B,2,0),""))</f>
        <v/>
      </c>
      <c r="AA1199">
        <f>IF(OR($B1199="",$Z1199=""),"",IF(N($M1199)&lt;$Z1199,"Delta","No Delta"))</f>
        <v/>
      </c>
      <c r="AB1199">
        <f>IF(OR($B1199="",$Z1199=""),"",MAX(0,$Z1199-N($M1199)))</f>
        <v/>
      </c>
      <c r="AC1199" s="46">
        <f>IF($B1199="","",IFERROR(INDEX('CCA Util %'!$H:$H,MATCH($B1199,'CCA Util %'!$E:$E,0)),""))</f>
        <v/>
      </c>
      <c r="AD1199">
        <f>IF($B1199="","",IFERROR(INDEX('CCA Util %'!$G:$G,MATCH($B1199,'CCA Util %'!$E:$E,0)),""))</f>
        <v/>
      </c>
      <c r="AE1199">
        <f>IF(OR($B1199="",$U1199=""),"",$U1199&amp;" &amp; "&amp;IF(OR($AD1199="",$AD1199=0),"Util NA",$AD1199&amp;" Util"))</f>
        <v/>
      </c>
    </row>
    <row r="1200" ht="15.75" customHeight="1" s="42">
      <c r="A1200" s="41" t="n"/>
      <c r="G1200" s="38" t="n"/>
      <c r="H1200" s="38" t="n"/>
      <c r="I1200" s="38" t="n"/>
      <c r="J1200" s="38" t="n"/>
      <c r="K1200" s="38" t="n"/>
      <c r="L1200" s="38" t="n"/>
      <c r="N1200" s="36">
        <f>IF($B1200="","",IF($C1200="SUPERSTORE","Superstore","DH"))</f>
        <v/>
      </c>
      <c r="O1200" s="36">
        <f>IF($B1200="","",IFERROR(VLOOKUP($B1200,Mapping!$A:$C,2,0),"Not Mapped"))</f>
        <v/>
      </c>
      <c r="P1200" s="36">
        <f>IF($B1200="","",IFERROR(VLOOKUP($B1200,Mapping!$A:$C,3,0),"Not Mapped"))</f>
        <v/>
      </c>
      <c r="Q1200" s="36">
        <f>IF($B1200="","",IFERROR(VLOOKUP($O1200,Leaders!$A:$B,2,0),"Not Mapped"))</f>
        <v/>
      </c>
      <c r="R1200" s="36">
        <f>IF($B1200="","",IF(COUNTIF(Exclusions!$A:$A,$B1200)&gt;0,"Yes","No"))</f>
        <v/>
      </c>
      <c r="S1200" s="38">
        <f>IF($B1200="","",MIN(1,DAY($A1200)/IF($N1200="Superstore",Settings!$B$5,Settings!$B$4)))</f>
        <v/>
      </c>
      <c r="T1200" s="38">
        <f>IF(OR($B1200="",$G1200="",$S1200=0),"",$G1200/$S1200)</f>
        <v/>
      </c>
      <c r="U1200" s="36">
        <f>IF($T1200="","",IF($T1200&lt;Settings!$B$8,"Critical",IF($T1200&lt;Settings!$B$9,"Semi Critical","Non Critical")))</f>
        <v/>
      </c>
      <c r="V1200" s="28" t="n"/>
      <c r="Z1200">
        <f>IF($B1200="","",IFERROR(VLOOKUP($B1200,'Plan HC for CCA'!$A:$B,2,0),""))</f>
        <v/>
      </c>
      <c r="AA1200">
        <f>IF(OR($B1200="",$Z1200=""),"",IF(N($M1200)&lt;$Z1200,"Delta","No Delta"))</f>
        <v/>
      </c>
      <c r="AB1200">
        <f>IF(OR($B1200="",$Z1200=""),"",MAX(0,$Z1200-N($M1200)))</f>
        <v/>
      </c>
      <c r="AC1200" s="46">
        <f>IF($B1200="","",IFERROR(INDEX('CCA Util %'!$H:$H,MATCH($B1200,'CCA Util %'!$E:$E,0)),""))</f>
        <v/>
      </c>
      <c r="AD1200">
        <f>IF($B1200="","",IFERROR(INDEX('CCA Util %'!$G:$G,MATCH($B1200,'CCA Util %'!$E:$E,0)),""))</f>
        <v/>
      </c>
      <c r="AE1200">
        <f>IF(OR($B1200="",$U1200=""),"",$U1200&amp;" &amp; "&amp;IF(OR($AD1200="",$AD1200=0),"Util NA",$AD1200&amp;" Util"))</f>
        <v/>
      </c>
    </row>
    <row r="1201" ht="15.75" customHeight="1" s="42">
      <c r="A1201" s="41" t="n"/>
      <c r="G1201" s="38" t="n"/>
      <c r="H1201" s="38" t="n"/>
      <c r="I1201" s="38" t="n"/>
      <c r="J1201" s="38" t="n"/>
      <c r="K1201" s="38" t="n"/>
      <c r="L1201" s="38" t="n"/>
      <c r="N1201" s="36">
        <f>IF($B1201="","",IF($C1201="SUPERSTORE","Superstore","DH"))</f>
        <v/>
      </c>
      <c r="O1201" s="36">
        <f>IF($B1201="","",IFERROR(VLOOKUP($B1201,Mapping!$A:$C,2,0),"Not Mapped"))</f>
        <v/>
      </c>
      <c r="P1201" s="36">
        <f>IF($B1201="","",IFERROR(VLOOKUP($B1201,Mapping!$A:$C,3,0),"Not Mapped"))</f>
        <v/>
      </c>
      <c r="Q1201" s="36">
        <f>IF($B1201="","",IFERROR(VLOOKUP($O1201,Leaders!$A:$B,2,0),"Not Mapped"))</f>
        <v/>
      </c>
      <c r="R1201" s="36">
        <f>IF($B1201="","",IF(COUNTIF(Exclusions!$A:$A,$B1201)&gt;0,"Yes","No"))</f>
        <v/>
      </c>
      <c r="S1201" s="38">
        <f>IF($B1201="","",MIN(1,DAY($A1201)/IF($N1201="Superstore",Settings!$B$5,Settings!$B$4)))</f>
        <v/>
      </c>
      <c r="T1201" s="38">
        <f>IF(OR($B1201="",$G1201="",$S1201=0),"",$G1201/$S1201)</f>
        <v/>
      </c>
      <c r="U1201" s="36">
        <f>IF($T1201="","",IF($T1201&lt;Settings!$B$8,"Critical",IF($T1201&lt;Settings!$B$9,"Semi Critical","Non Critical")))</f>
        <v/>
      </c>
      <c r="V1201" s="28" t="n"/>
      <c r="Z1201">
        <f>IF($B1201="","",IFERROR(VLOOKUP($B1201,'Plan HC for CCA'!$A:$B,2,0),""))</f>
        <v/>
      </c>
      <c r="AA1201">
        <f>IF(OR($B1201="",$Z1201=""),"",IF(N($M1201)&lt;$Z1201,"Delta","No Delta"))</f>
        <v/>
      </c>
      <c r="AB1201">
        <f>IF(OR($B1201="",$Z1201=""),"",MAX(0,$Z1201-N($M1201)))</f>
        <v/>
      </c>
      <c r="AC1201" s="46">
        <f>IF($B1201="","",IFERROR(INDEX('CCA Util %'!$H:$H,MATCH($B1201,'CCA Util %'!$E:$E,0)),""))</f>
        <v/>
      </c>
      <c r="AD1201">
        <f>IF($B1201="","",IFERROR(INDEX('CCA Util %'!$G:$G,MATCH($B1201,'CCA Util %'!$E:$E,0)),""))</f>
        <v/>
      </c>
      <c r="AE1201">
        <f>IF(OR($B1201="",$U1201=""),"",$U1201&amp;" &amp; "&amp;IF(OR($AD1201="",$AD1201=0),"Util NA",$AD1201&amp;" Util"))</f>
        <v/>
      </c>
    </row>
    <row r="1202" ht="15.75" customHeight="1" s="42">
      <c r="A1202" s="41" t="n"/>
      <c r="G1202" s="38" t="n"/>
      <c r="H1202" s="38" t="n"/>
      <c r="I1202" s="38" t="n"/>
      <c r="J1202" s="38" t="n"/>
      <c r="K1202" s="38" t="n"/>
      <c r="L1202" s="38" t="n"/>
      <c r="N1202" s="36">
        <f>IF($B1202="","",IF($C1202="SUPERSTORE","Superstore","DH"))</f>
        <v/>
      </c>
      <c r="O1202" s="36">
        <f>IF($B1202="","",IFERROR(VLOOKUP($B1202,Mapping!$A:$C,2,0),"Not Mapped"))</f>
        <v/>
      </c>
      <c r="P1202" s="36">
        <f>IF($B1202="","",IFERROR(VLOOKUP($B1202,Mapping!$A:$C,3,0),"Not Mapped"))</f>
        <v/>
      </c>
      <c r="Q1202" s="36">
        <f>IF($B1202="","",IFERROR(VLOOKUP($O1202,Leaders!$A:$B,2,0),"Not Mapped"))</f>
        <v/>
      </c>
      <c r="R1202" s="36">
        <f>IF($B1202="","",IF(COUNTIF(Exclusions!$A:$A,$B1202)&gt;0,"Yes","No"))</f>
        <v/>
      </c>
      <c r="S1202" s="38">
        <f>IF($B1202="","",MIN(1,DAY($A1202)/IF($N1202="Superstore",Settings!$B$5,Settings!$B$4)))</f>
        <v/>
      </c>
      <c r="T1202" s="38">
        <f>IF(OR($B1202="",$G1202="",$S1202=0),"",$G1202/$S1202)</f>
        <v/>
      </c>
      <c r="U1202" s="36">
        <f>IF($T1202="","",IF($T1202&lt;Settings!$B$8,"Critical",IF($T1202&lt;Settings!$B$9,"Semi Critical","Non Critical")))</f>
        <v/>
      </c>
      <c r="V1202" s="28" t="n"/>
      <c r="Z1202">
        <f>IF($B1202="","",IFERROR(VLOOKUP($B1202,'Plan HC for CCA'!$A:$B,2,0),""))</f>
        <v/>
      </c>
      <c r="AA1202">
        <f>IF(OR($B1202="",$Z1202=""),"",IF(N($M1202)&lt;$Z1202,"Delta","No Delta"))</f>
        <v/>
      </c>
      <c r="AB1202">
        <f>IF(OR($B1202="",$Z1202=""),"",MAX(0,$Z1202-N($M1202)))</f>
        <v/>
      </c>
      <c r="AC1202" s="46">
        <f>IF($B1202="","",IFERROR(INDEX('CCA Util %'!$H:$H,MATCH($B1202,'CCA Util %'!$E:$E,0)),""))</f>
        <v/>
      </c>
      <c r="AD1202">
        <f>IF($B1202="","",IFERROR(INDEX('CCA Util %'!$G:$G,MATCH($B1202,'CCA Util %'!$E:$E,0)),""))</f>
        <v/>
      </c>
      <c r="AE1202">
        <f>IF(OR($B1202="",$U1202=""),"",$U1202&amp;" &amp; "&amp;IF(OR($AD1202="",$AD1202=0),"Util NA",$AD1202&amp;" Util"))</f>
        <v/>
      </c>
    </row>
    <row r="1203" ht="15.75" customHeight="1" s="42">
      <c r="A1203" s="41" t="n"/>
      <c r="G1203" s="38" t="n"/>
      <c r="H1203" s="38" t="n"/>
      <c r="I1203" s="38" t="n"/>
      <c r="J1203" s="38" t="n"/>
      <c r="K1203" s="38" t="n"/>
      <c r="L1203" s="38" t="n"/>
      <c r="N1203" s="36">
        <f>IF($B1203="","",IF($C1203="SUPERSTORE","Superstore","DH"))</f>
        <v/>
      </c>
      <c r="O1203" s="36">
        <f>IF($B1203="","",IFERROR(VLOOKUP($B1203,Mapping!$A:$C,2,0),"Not Mapped"))</f>
        <v/>
      </c>
      <c r="P1203" s="36">
        <f>IF($B1203="","",IFERROR(VLOOKUP($B1203,Mapping!$A:$C,3,0),"Not Mapped"))</f>
        <v/>
      </c>
      <c r="Q1203" s="36">
        <f>IF($B1203="","",IFERROR(VLOOKUP($O1203,Leaders!$A:$B,2,0),"Not Mapped"))</f>
        <v/>
      </c>
      <c r="R1203" s="36">
        <f>IF($B1203="","",IF(COUNTIF(Exclusions!$A:$A,$B1203)&gt;0,"Yes","No"))</f>
        <v/>
      </c>
      <c r="S1203" s="38">
        <f>IF($B1203="","",MIN(1,DAY($A1203)/IF($N1203="Superstore",Settings!$B$5,Settings!$B$4)))</f>
        <v/>
      </c>
      <c r="T1203" s="38">
        <f>IF(OR($B1203="",$G1203="",$S1203=0),"",$G1203/$S1203)</f>
        <v/>
      </c>
      <c r="U1203" s="36">
        <f>IF($T1203="","",IF($T1203&lt;Settings!$B$8,"Critical",IF($T1203&lt;Settings!$B$9,"Semi Critical","Non Critical")))</f>
        <v/>
      </c>
      <c r="V1203" s="28" t="n"/>
      <c r="Z1203">
        <f>IF($B1203="","",IFERROR(VLOOKUP($B1203,'Plan HC for CCA'!$A:$B,2,0),""))</f>
        <v/>
      </c>
      <c r="AA1203">
        <f>IF(OR($B1203="",$Z1203=""),"",IF(N($M1203)&lt;$Z1203,"Delta","No Delta"))</f>
        <v/>
      </c>
      <c r="AB1203">
        <f>IF(OR($B1203="",$Z1203=""),"",MAX(0,$Z1203-N($M1203)))</f>
        <v/>
      </c>
      <c r="AC1203" s="46">
        <f>IF($B1203="","",IFERROR(INDEX('CCA Util %'!$H:$H,MATCH($B1203,'CCA Util %'!$E:$E,0)),""))</f>
        <v/>
      </c>
      <c r="AD1203">
        <f>IF($B1203="","",IFERROR(INDEX('CCA Util %'!$G:$G,MATCH($B1203,'CCA Util %'!$E:$E,0)),""))</f>
        <v/>
      </c>
      <c r="AE1203">
        <f>IF(OR($B1203="",$U1203=""),"",$U1203&amp;" &amp; "&amp;IF(OR($AD1203="",$AD1203=0),"Util NA",$AD1203&amp;" Util"))</f>
        <v/>
      </c>
    </row>
    <row r="1204" ht="15.75" customHeight="1" s="42">
      <c r="A1204" s="41" t="n"/>
      <c r="G1204" s="38" t="n"/>
      <c r="H1204" s="38" t="n"/>
      <c r="I1204" s="38" t="n"/>
      <c r="J1204" s="38" t="n"/>
      <c r="K1204" s="38" t="n"/>
      <c r="L1204" s="38" t="n"/>
      <c r="N1204" s="36">
        <f>IF($B1204="","",IF($C1204="SUPERSTORE","Superstore","DH"))</f>
        <v/>
      </c>
      <c r="O1204" s="36">
        <f>IF($B1204="","",IFERROR(VLOOKUP($B1204,Mapping!$A:$C,2,0),"Not Mapped"))</f>
        <v/>
      </c>
      <c r="P1204" s="36">
        <f>IF($B1204="","",IFERROR(VLOOKUP($B1204,Mapping!$A:$C,3,0),"Not Mapped"))</f>
        <v/>
      </c>
      <c r="Q1204" s="36">
        <f>IF($B1204="","",IFERROR(VLOOKUP($O1204,Leaders!$A:$B,2,0),"Not Mapped"))</f>
        <v/>
      </c>
      <c r="R1204" s="36">
        <f>IF($B1204="","",IF(COUNTIF(Exclusions!$A:$A,$B1204)&gt;0,"Yes","No"))</f>
        <v/>
      </c>
      <c r="S1204" s="38">
        <f>IF($B1204="","",MIN(1,DAY($A1204)/IF($N1204="Superstore",Settings!$B$5,Settings!$B$4)))</f>
        <v/>
      </c>
      <c r="T1204" s="38">
        <f>IF(OR($B1204="",$G1204="",$S1204=0),"",$G1204/$S1204)</f>
        <v/>
      </c>
      <c r="U1204" s="36">
        <f>IF($T1204="","",IF($T1204&lt;Settings!$B$8,"Critical",IF($T1204&lt;Settings!$B$9,"Semi Critical","Non Critical")))</f>
        <v/>
      </c>
      <c r="V1204" s="28" t="n"/>
      <c r="Z1204">
        <f>IF($B1204="","",IFERROR(VLOOKUP($B1204,'Plan HC for CCA'!$A:$B,2,0),""))</f>
        <v/>
      </c>
      <c r="AA1204">
        <f>IF(OR($B1204="",$Z1204=""),"",IF(N($M1204)&lt;$Z1204,"Delta","No Delta"))</f>
        <v/>
      </c>
      <c r="AB1204">
        <f>IF(OR($B1204="",$Z1204=""),"",MAX(0,$Z1204-N($M1204)))</f>
        <v/>
      </c>
      <c r="AC1204" s="46">
        <f>IF($B1204="","",IFERROR(INDEX('CCA Util %'!$H:$H,MATCH($B1204,'CCA Util %'!$E:$E,0)),""))</f>
        <v/>
      </c>
      <c r="AD1204">
        <f>IF($B1204="","",IFERROR(INDEX('CCA Util %'!$G:$G,MATCH($B1204,'CCA Util %'!$E:$E,0)),""))</f>
        <v/>
      </c>
      <c r="AE1204">
        <f>IF(OR($B1204="",$U1204=""),"",$U1204&amp;" &amp; "&amp;IF(OR($AD1204="",$AD1204=0),"Util NA",$AD1204&amp;" Util"))</f>
        <v/>
      </c>
    </row>
    <row r="1205" ht="15.75" customHeight="1" s="42">
      <c r="A1205" s="41" t="n"/>
      <c r="G1205" s="38" t="n"/>
      <c r="H1205" s="38" t="n"/>
      <c r="I1205" s="38" t="n"/>
      <c r="J1205" s="38" t="n"/>
      <c r="K1205" s="38" t="n"/>
      <c r="L1205" s="38" t="n"/>
      <c r="N1205" s="36">
        <f>IF($B1205="","",IF($C1205="SUPERSTORE","Superstore","DH"))</f>
        <v/>
      </c>
      <c r="O1205" s="36">
        <f>IF($B1205="","",IFERROR(VLOOKUP($B1205,Mapping!$A:$C,2,0),"Not Mapped"))</f>
        <v/>
      </c>
      <c r="P1205" s="36">
        <f>IF($B1205="","",IFERROR(VLOOKUP($B1205,Mapping!$A:$C,3,0),"Not Mapped"))</f>
        <v/>
      </c>
      <c r="Q1205" s="36">
        <f>IF($B1205="","",IFERROR(VLOOKUP($O1205,Leaders!$A:$B,2,0),"Not Mapped"))</f>
        <v/>
      </c>
      <c r="R1205" s="36">
        <f>IF($B1205="","",IF(COUNTIF(Exclusions!$A:$A,$B1205)&gt;0,"Yes","No"))</f>
        <v/>
      </c>
      <c r="S1205" s="38">
        <f>IF($B1205="","",MIN(1,DAY($A1205)/IF($N1205="Superstore",Settings!$B$5,Settings!$B$4)))</f>
        <v/>
      </c>
      <c r="T1205" s="38">
        <f>IF(OR($B1205="",$G1205="",$S1205=0),"",$G1205/$S1205)</f>
        <v/>
      </c>
      <c r="U1205" s="36">
        <f>IF($T1205="","",IF($T1205&lt;Settings!$B$8,"Critical",IF($T1205&lt;Settings!$B$9,"Semi Critical","Non Critical")))</f>
        <v/>
      </c>
      <c r="V1205" s="28" t="n"/>
      <c r="Z1205">
        <f>IF($B1205="","",IFERROR(VLOOKUP($B1205,'Plan HC for CCA'!$A:$B,2,0),""))</f>
        <v/>
      </c>
      <c r="AA1205">
        <f>IF(OR($B1205="",$Z1205=""),"",IF(N($M1205)&lt;$Z1205,"Delta","No Delta"))</f>
        <v/>
      </c>
      <c r="AB1205">
        <f>IF(OR($B1205="",$Z1205=""),"",MAX(0,$Z1205-N($M1205)))</f>
        <v/>
      </c>
      <c r="AC1205" s="46">
        <f>IF($B1205="","",IFERROR(INDEX('CCA Util %'!$H:$H,MATCH($B1205,'CCA Util %'!$E:$E,0)),""))</f>
        <v/>
      </c>
      <c r="AD1205">
        <f>IF($B1205="","",IFERROR(INDEX('CCA Util %'!$G:$G,MATCH($B1205,'CCA Util %'!$E:$E,0)),""))</f>
        <v/>
      </c>
      <c r="AE1205">
        <f>IF(OR($B1205="",$U1205=""),"",$U1205&amp;" &amp; "&amp;IF(OR($AD1205="",$AD1205=0),"Util NA",$AD1205&amp;" Util"))</f>
        <v/>
      </c>
    </row>
    <row r="1206" ht="15.75" customHeight="1" s="42">
      <c r="A1206" s="41" t="n"/>
      <c r="G1206" s="38" t="n"/>
      <c r="H1206" s="38" t="n"/>
      <c r="I1206" s="38" t="n"/>
      <c r="J1206" s="38" t="n"/>
      <c r="K1206" s="38" t="n"/>
      <c r="L1206" s="38" t="n"/>
      <c r="N1206" s="36">
        <f>IF($B1206="","",IF($C1206="SUPERSTORE","Superstore","DH"))</f>
        <v/>
      </c>
      <c r="O1206" s="36">
        <f>IF($B1206="","",IFERROR(VLOOKUP($B1206,Mapping!$A:$C,2,0),"Not Mapped"))</f>
        <v/>
      </c>
      <c r="P1206" s="36">
        <f>IF($B1206="","",IFERROR(VLOOKUP($B1206,Mapping!$A:$C,3,0),"Not Mapped"))</f>
        <v/>
      </c>
      <c r="Q1206" s="36">
        <f>IF($B1206="","",IFERROR(VLOOKUP($O1206,Leaders!$A:$B,2,0),"Not Mapped"))</f>
        <v/>
      </c>
      <c r="R1206" s="36">
        <f>IF($B1206="","",IF(COUNTIF(Exclusions!$A:$A,$B1206)&gt;0,"Yes","No"))</f>
        <v/>
      </c>
      <c r="S1206" s="38">
        <f>IF($B1206="","",MIN(1,DAY($A1206)/IF($N1206="Superstore",Settings!$B$5,Settings!$B$4)))</f>
        <v/>
      </c>
      <c r="T1206" s="38">
        <f>IF(OR($B1206="",$G1206="",$S1206=0),"",$G1206/$S1206)</f>
        <v/>
      </c>
      <c r="U1206" s="36">
        <f>IF($T1206="","",IF($T1206&lt;Settings!$B$8,"Critical",IF($T1206&lt;Settings!$B$9,"Semi Critical","Non Critical")))</f>
        <v/>
      </c>
      <c r="V1206" s="28" t="n"/>
      <c r="Z1206">
        <f>IF($B1206="","",IFERROR(VLOOKUP($B1206,'Plan HC for CCA'!$A:$B,2,0),""))</f>
        <v/>
      </c>
      <c r="AA1206">
        <f>IF(OR($B1206="",$Z1206=""),"",IF(N($M1206)&lt;$Z1206,"Delta","No Delta"))</f>
        <v/>
      </c>
      <c r="AB1206">
        <f>IF(OR($B1206="",$Z1206=""),"",MAX(0,$Z1206-N($M1206)))</f>
        <v/>
      </c>
      <c r="AC1206" s="46">
        <f>IF($B1206="","",IFERROR(INDEX('CCA Util %'!$H:$H,MATCH($B1206,'CCA Util %'!$E:$E,0)),""))</f>
        <v/>
      </c>
      <c r="AD1206">
        <f>IF($B1206="","",IFERROR(INDEX('CCA Util %'!$G:$G,MATCH($B1206,'CCA Util %'!$E:$E,0)),""))</f>
        <v/>
      </c>
      <c r="AE1206">
        <f>IF(OR($B1206="",$U1206=""),"",$U1206&amp;" &amp; "&amp;IF(OR($AD1206="",$AD1206=0),"Util NA",$AD1206&amp;" Util"))</f>
        <v/>
      </c>
    </row>
    <row r="1207" ht="15.75" customHeight="1" s="42">
      <c r="A1207" s="41" t="n"/>
      <c r="G1207" s="38" t="n"/>
      <c r="H1207" s="38" t="n"/>
      <c r="I1207" s="38" t="n"/>
      <c r="J1207" s="38" t="n"/>
      <c r="K1207" s="38" t="n"/>
      <c r="L1207" s="38" t="n"/>
      <c r="N1207" s="36">
        <f>IF($B1207="","",IF($C1207="SUPERSTORE","Superstore","DH"))</f>
        <v/>
      </c>
      <c r="O1207" s="36">
        <f>IF($B1207="","",IFERROR(VLOOKUP($B1207,Mapping!$A:$C,2,0),"Not Mapped"))</f>
        <v/>
      </c>
      <c r="P1207" s="36">
        <f>IF($B1207="","",IFERROR(VLOOKUP($B1207,Mapping!$A:$C,3,0),"Not Mapped"))</f>
        <v/>
      </c>
      <c r="Q1207" s="36">
        <f>IF($B1207="","",IFERROR(VLOOKUP($O1207,Leaders!$A:$B,2,0),"Not Mapped"))</f>
        <v/>
      </c>
      <c r="R1207" s="36">
        <f>IF($B1207="","",IF(COUNTIF(Exclusions!$A:$A,$B1207)&gt;0,"Yes","No"))</f>
        <v/>
      </c>
      <c r="S1207" s="38">
        <f>IF($B1207="","",MIN(1,DAY($A1207)/IF($N1207="Superstore",Settings!$B$5,Settings!$B$4)))</f>
        <v/>
      </c>
      <c r="T1207" s="38">
        <f>IF(OR($B1207="",$G1207="",$S1207=0),"",$G1207/$S1207)</f>
        <v/>
      </c>
      <c r="U1207" s="36">
        <f>IF($T1207="","",IF($T1207&lt;Settings!$B$8,"Critical",IF($T1207&lt;Settings!$B$9,"Semi Critical","Non Critical")))</f>
        <v/>
      </c>
      <c r="V1207" s="28" t="n"/>
      <c r="Z1207">
        <f>IF($B1207="","",IFERROR(VLOOKUP($B1207,'Plan HC for CCA'!$A:$B,2,0),""))</f>
        <v/>
      </c>
      <c r="AA1207">
        <f>IF(OR($B1207="",$Z1207=""),"",IF(N($M1207)&lt;$Z1207,"Delta","No Delta"))</f>
        <v/>
      </c>
      <c r="AB1207">
        <f>IF(OR($B1207="",$Z1207=""),"",MAX(0,$Z1207-N($M1207)))</f>
        <v/>
      </c>
      <c r="AC1207" s="46">
        <f>IF($B1207="","",IFERROR(INDEX('CCA Util %'!$H:$H,MATCH($B1207,'CCA Util %'!$E:$E,0)),""))</f>
        <v/>
      </c>
      <c r="AD1207">
        <f>IF($B1207="","",IFERROR(INDEX('CCA Util %'!$G:$G,MATCH($B1207,'CCA Util %'!$E:$E,0)),""))</f>
        <v/>
      </c>
      <c r="AE1207">
        <f>IF(OR($B1207="",$U1207=""),"",$U1207&amp;" &amp; "&amp;IF(OR($AD1207="",$AD1207=0),"Util NA",$AD1207&amp;" Util"))</f>
        <v/>
      </c>
    </row>
    <row r="1208" ht="15.75" customHeight="1" s="42">
      <c r="A1208" s="41" t="n"/>
      <c r="G1208" s="38" t="n"/>
      <c r="H1208" s="38" t="n"/>
      <c r="I1208" s="38" t="n"/>
      <c r="J1208" s="38" t="n"/>
      <c r="K1208" s="38" t="n"/>
      <c r="L1208" s="38" t="n"/>
      <c r="N1208" s="36">
        <f>IF($B1208="","",IF($C1208="SUPERSTORE","Superstore","DH"))</f>
        <v/>
      </c>
      <c r="O1208" s="36">
        <f>IF($B1208="","",IFERROR(VLOOKUP($B1208,Mapping!$A:$C,2,0),"Not Mapped"))</f>
        <v/>
      </c>
      <c r="P1208" s="36">
        <f>IF($B1208="","",IFERROR(VLOOKUP($B1208,Mapping!$A:$C,3,0),"Not Mapped"))</f>
        <v/>
      </c>
      <c r="Q1208" s="36">
        <f>IF($B1208="","",IFERROR(VLOOKUP($O1208,Leaders!$A:$B,2,0),"Not Mapped"))</f>
        <v/>
      </c>
      <c r="R1208" s="36">
        <f>IF($B1208="","",IF(COUNTIF(Exclusions!$A:$A,$B1208)&gt;0,"Yes","No"))</f>
        <v/>
      </c>
      <c r="S1208" s="38">
        <f>IF($B1208="","",MIN(1,DAY($A1208)/IF($N1208="Superstore",Settings!$B$5,Settings!$B$4)))</f>
        <v/>
      </c>
      <c r="T1208" s="38">
        <f>IF(OR($B1208="",$G1208="",$S1208=0),"",$G1208/$S1208)</f>
        <v/>
      </c>
      <c r="U1208" s="36">
        <f>IF($T1208="","",IF($T1208&lt;Settings!$B$8,"Critical",IF($T1208&lt;Settings!$B$9,"Semi Critical","Non Critical")))</f>
        <v/>
      </c>
      <c r="V1208" s="28" t="n"/>
      <c r="Z1208">
        <f>IF($B1208="","",IFERROR(VLOOKUP($B1208,'Plan HC for CCA'!$A:$B,2,0),""))</f>
        <v/>
      </c>
      <c r="AA1208">
        <f>IF(OR($B1208="",$Z1208=""),"",IF(N($M1208)&lt;$Z1208,"Delta","No Delta"))</f>
        <v/>
      </c>
      <c r="AB1208">
        <f>IF(OR($B1208="",$Z1208=""),"",MAX(0,$Z1208-N($M1208)))</f>
        <v/>
      </c>
      <c r="AC1208" s="46">
        <f>IF($B1208="","",IFERROR(INDEX('CCA Util %'!$H:$H,MATCH($B1208,'CCA Util %'!$E:$E,0)),""))</f>
        <v/>
      </c>
      <c r="AD1208">
        <f>IF($B1208="","",IFERROR(INDEX('CCA Util %'!$G:$G,MATCH($B1208,'CCA Util %'!$E:$E,0)),""))</f>
        <v/>
      </c>
      <c r="AE1208">
        <f>IF(OR($B1208="",$U1208=""),"",$U1208&amp;" &amp; "&amp;IF(OR($AD1208="",$AD1208=0),"Util NA",$AD1208&amp;" Util"))</f>
        <v/>
      </c>
    </row>
    <row r="1209" ht="15.75" customHeight="1" s="42">
      <c r="A1209" s="41" t="n"/>
      <c r="G1209" s="38" t="n"/>
      <c r="H1209" s="38" t="n"/>
      <c r="I1209" s="38" t="n"/>
      <c r="J1209" s="38" t="n"/>
      <c r="K1209" s="38" t="n"/>
      <c r="L1209" s="38" t="n"/>
      <c r="N1209" s="36">
        <f>IF($B1209="","",IF($C1209="SUPERSTORE","Superstore","DH"))</f>
        <v/>
      </c>
      <c r="O1209" s="36">
        <f>IF($B1209="","",IFERROR(VLOOKUP($B1209,Mapping!$A:$C,2,0),"Not Mapped"))</f>
        <v/>
      </c>
      <c r="P1209" s="36">
        <f>IF($B1209="","",IFERROR(VLOOKUP($B1209,Mapping!$A:$C,3,0),"Not Mapped"))</f>
        <v/>
      </c>
      <c r="Q1209" s="36">
        <f>IF($B1209="","",IFERROR(VLOOKUP($O1209,Leaders!$A:$B,2,0),"Not Mapped"))</f>
        <v/>
      </c>
      <c r="R1209" s="36">
        <f>IF($B1209="","",IF(COUNTIF(Exclusions!$A:$A,$B1209)&gt;0,"Yes","No"))</f>
        <v/>
      </c>
      <c r="S1209" s="38">
        <f>IF($B1209="","",MIN(1,DAY($A1209)/IF($N1209="Superstore",Settings!$B$5,Settings!$B$4)))</f>
        <v/>
      </c>
      <c r="T1209" s="38">
        <f>IF(OR($B1209="",$G1209="",$S1209=0),"",$G1209/$S1209)</f>
        <v/>
      </c>
      <c r="U1209" s="36">
        <f>IF($T1209="","",IF($T1209&lt;Settings!$B$8,"Critical",IF($T1209&lt;Settings!$B$9,"Semi Critical","Non Critical")))</f>
        <v/>
      </c>
      <c r="V1209" s="28" t="n"/>
      <c r="Z1209">
        <f>IF($B1209="","",IFERROR(VLOOKUP($B1209,'Plan HC for CCA'!$A:$B,2,0),""))</f>
        <v/>
      </c>
      <c r="AA1209">
        <f>IF(OR($B1209="",$Z1209=""),"",IF(N($M1209)&lt;$Z1209,"Delta","No Delta"))</f>
        <v/>
      </c>
      <c r="AB1209">
        <f>IF(OR($B1209="",$Z1209=""),"",MAX(0,$Z1209-N($M1209)))</f>
        <v/>
      </c>
      <c r="AC1209" s="46">
        <f>IF($B1209="","",IFERROR(INDEX('CCA Util %'!$H:$H,MATCH($B1209,'CCA Util %'!$E:$E,0)),""))</f>
        <v/>
      </c>
      <c r="AD1209">
        <f>IF($B1209="","",IFERROR(INDEX('CCA Util %'!$G:$G,MATCH($B1209,'CCA Util %'!$E:$E,0)),""))</f>
        <v/>
      </c>
      <c r="AE1209">
        <f>IF(OR($B1209="",$U1209=""),"",$U1209&amp;" &amp; "&amp;IF(OR($AD1209="",$AD1209=0),"Util NA",$AD1209&amp;" Util"))</f>
        <v/>
      </c>
    </row>
    <row r="1210" ht="15.75" customHeight="1" s="42">
      <c r="A1210" s="41" t="n"/>
      <c r="G1210" s="38" t="n"/>
      <c r="H1210" s="38" t="n"/>
      <c r="I1210" s="38" t="n"/>
      <c r="J1210" s="38" t="n"/>
      <c r="K1210" s="38" t="n"/>
      <c r="L1210" s="38" t="n"/>
      <c r="N1210" s="36">
        <f>IF($B1210="","",IF($C1210="SUPERSTORE","Superstore","DH"))</f>
        <v/>
      </c>
      <c r="O1210" s="36">
        <f>IF($B1210="","",IFERROR(VLOOKUP($B1210,Mapping!$A:$C,2,0),"Not Mapped"))</f>
        <v/>
      </c>
      <c r="P1210" s="36">
        <f>IF($B1210="","",IFERROR(VLOOKUP($B1210,Mapping!$A:$C,3,0),"Not Mapped"))</f>
        <v/>
      </c>
      <c r="Q1210" s="36">
        <f>IF($B1210="","",IFERROR(VLOOKUP($O1210,Leaders!$A:$B,2,0),"Not Mapped"))</f>
        <v/>
      </c>
      <c r="R1210" s="36">
        <f>IF($B1210="","",IF(COUNTIF(Exclusions!$A:$A,$B1210)&gt;0,"Yes","No"))</f>
        <v/>
      </c>
      <c r="S1210" s="38">
        <f>IF($B1210="","",MIN(1,DAY($A1210)/IF($N1210="Superstore",Settings!$B$5,Settings!$B$4)))</f>
        <v/>
      </c>
      <c r="T1210" s="38">
        <f>IF(OR($B1210="",$G1210="",$S1210=0),"",$G1210/$S1210)</f>
        <v/>
      </c>
      <c r="U1210" s="36">
        <f>IF($T1210="","",IF($T1210&lt;Settings!$B$8,"Critical",IF($T1210&lt;Settings!$B$9,"Semi Critical","Non Critical")))</f>
        <v/>
      </c>
      <c r="V1210" s="28" t="n"/>
      <c r="Z1210">
        <f>IF($B1210="","",IFERROR(VLOOKUP($B1210,'Plan HC for CCA'!$A:$B,2,0),""))</f>
        <v/>
      </c>
      <c r="AA1210">
        <f>IF(OR($B1210="",$Z1210=""),"",IF(N($M1210)&lt;$Z1210,"Delta","No Delta"))</f>
        <v/>
      </c>
      <c r="AB1210">
        <f>IF(OR($B1210="",$Z1210=""),"",MAX(0,$Z1210-N($M1210)))</f>
        <v/>
      </c>
      <c r="AC1210" s="46">
        <f>IF($B1210="","",IFERROR(INDEX('CCA Util %'!$H:$H,MATCH($B1210,'CCA Util %'!$E:$E,0)),""))</f>
        <v/>
      </c>
      <c r="AD1210">
        <f>IF($B1210="","",IFERROR(INDEX('CCA Util %'!$G:$G,MATCH($B1210,'CCA Util %'!$E:$E,0)),""))</f>
        <v/>
      </c>
      <c r="AE1210">
        <f>IF(OR($B1210="",$U1210=""),"",$U1210&amp;" &amp; "&amp;IF(OR($AD1210="",$AD1210=0),"Util NA",$AD1210&amp;" Util"))</f>
        <v/>
      </c>
    </row>
    <row r="1211" ht="15.75" customHeight="1" s="42">
      <c r="A1211" s="41" t="n"/>
      <c r="G1211" s="38" t="n"/>
      <c r="H1211" s="38" t="n"/>
      <c r="I1211" s="38" t="n"/>
      <c r="J1211" s="38" t="n"/>
      <c r="K1211" s="38" t="n"/>
      <c r="L1211" s="38" t="n"/>
      <c r="N1211" s="36">
        <f>IF($B1211="","",IF($C1211="SUPERSTORE","Superstore","DH"))</f>
        <v/>
      </c>
      <c r="O1211" s="36">
        <f>IF($B1211="","",IFERROR(VLOOKUP($B1211,Mapping!$A:$C,2,0),"Not Mapped"))</f>
        <v/>
      </c>
      <c r="P1211" s="36">
        <f>IF($B1211="","",IFERROR(VLOOKUP($B1211,Mapping!$A:$C,3,0),"Not Mapped"))</f>
        <v/>
      </c>
      <c r="Q1211" s="36">
        <f>IF($B1211="","",IFERROR(VLOOKUP($O1211,Leaders!$A:$B,2,0),"Not Mapped"))</f>
        <v/>
      </c>
      <c r="R1211" s="36">
        <f>IF($B1211="","",IF(COUNTIF(Exclusions!$A:$A,$B1211)&gt;0,"Yes","No"))</f>
        <v/>
      </c>
      <c r="S1211" s="38">
        <f>IF($B1211="","",MIN(1,DAY($A1211)/IF($N1211="Superstore",Settings!$B$5,Settings!$B$4)))</f>
        <v/>
      </c>
      <c r="T1211" s="38">
        <f>IF(OR($B1211="",$G1211="",$S1211=0),"",$G1211/$S1211)</f>
        <v/>
      </c>
      <c r="U1211" s="36">
        <f>IF($T1211="","",IF($T1211&lt;Settings!$B$8,"Critical",IF($T1211&lt;Settings!$B$9,"Semi Critical","Non Critical")))</f>
        <v/>
      </c>
      <c r="V1211" s="28" t="n"/>
      <c r="Z1211">
        <f>IF($B1211="","",IFERROR(VLOOKUP($B1211,'Plan HC for CCA'!$A:$B,2,0),""))</f>
        <v/>
      </c>
      <c r="AA1211">
        <f>IF(OR($B1211="",$Z1211=""),"",IF(N($M1211)&lt;$Z1211,"Delta","No Delta"))</f>
        <v/>
      </c>
      <c r="AB1211">
        <f>IF(OR($B1211="",$Z1211=""),"",MAX(0,$Z1211-N($M1211)))</f>
        <v/>
      </c>
      <c r="AC1211" s="46">
        <f>IF($B1211="","",IFERROR(INDEX('CCA Util %'!$H:$H,MATCH($B1211,'CCA Util %'!$E:$E,0)),""))</f>
        <v/>
      </c>
      <c r="AD1211">
        <f>IF($B1211="","",IFERROR(INDEX('CCA Util %'!$G:$G,MATCH($B1211,'CCA Util %'!$E:$E,0)),""))</f>
        <v/>
      </c>
      <c r="AE1211">
        <f>IF(OR($B1211="",$U1211=""),"",$U1211&amp;" &amp; "&amp;IF(OR($AD1211="",$AD1211=0),"Util NA",$AD1211&amp;" Util"))</f>
        <v/>
      </c>
    </row>
    <row r="1212" ht="15.75" customHeight="1" s="42">
      <c r="A1212" s="41" t="n"/>
      <c r="G1212" s="38" t="n"/>
      <c r="H1212" s="38" t="n"/>
      <c r="I1212" s="38" t="n"/>
      <c r="J1212" s="38" t="n"/>
      <c r="K1212" s="38" t="n"/>
      <c r="L1212" s="38" t="n"/>
      <c r="N1212" s="36">
        <f>IF($B1212="","",IF($C1212="SUPERSTORE","Superstore","DH"))</f>
        <v/>
      </c>
      <c r="O1212" s="36">
        <f>IF($B1212="","",IFERROR(VLOOKUP($B1212,Mapping!$A:$C,2,0),"Not Mapped"))</f>
        <v/>
      </c>
      <c r="P1212" s="36">
        <f>IF($B1212="","",IFERROR(VLOOKUP($B1212,Mapping!$A:$C,3,0),"Not Mapped"))</f>
        <v/>
      </c>
      <c r="Q1212" s="36">
        <f>IF($B1212="","",IFERROR(VLOOKUP($O1212,Leaders!$A:$B,2,0),"Not Mapped"))</f>
        <v/>
      </c>
      <c r="R1212" s="36">
        <f>IF($B1212="","",IF(COUNTIF(Exclusions!$A:$A,$B1212)&gt;0,"Yes","No"))</f>
        <v/>
      </c>
      <c r="S1212" s="38">
        <f>IF($B1212="","",MIN(1,DAY($A1212)/IF($N1212="Superstore",Settings!$B$5,Settings!$B$4)))</f>
        <v/>
      </c>
      <c r="T1212" s="38">
        <f>IF(OR($B1212="",$G1212="",$S1212=0),"",$G1212/$S1212)</f>
        <v/>
      </c>
      <c r="U1212" s="36">
        <f>IF($T1212="","",IF($T1212&lt;Settings!$B$8,"Critical",IF($T1212&lt;Settings!$B$9,"Semi Critical","Non Critical")))</f>
        <v/>
      </c>
      <c r="V1212" s="28" t="n"/>
      <c r="Z1212">
        <f>IF($B1212="","",IFERROR(VLOOKUP($B1212,'Plan HC for CCA'!$A:$B,2,0),""))</f>
        <v/>
      </c>
      <c r="AA1212">
        <f>IF(OR($B1212="",$Z1212=""),"",IF(N($M1212)&lt;$Z1212,"Delta","No Delta"))</f>
        <v/>
      </c>
      <c r="AB1212">
        <f>IF(OR($B1212="",$Z1212=""),"",MAX(0,$Z1212-N($M1212)))</f>
        <v/>
      </c>
      <c r="AC1212" s="46">
        <f>IF($B1212="","",IFERROR(INDEX('CCA Util %'!$H:$H,MATCH($B1212,'CCA Util %'!$E:$E,0)),""))</f>
        <v/>
      </c>
      <c r="AD1212">
        <f>IF($B1212="","",IFERROR(INDEX('CCA Util %'!$G:$G,MATCH($B1212,'CCA Util %'!$E:$E,0)),""))</f>
        <v/>
      </c>
      <c r="AE1212">
        <f>IF(OR($B1212="",$U1212=""),"",$U1212&amp;" &amp; "&amp;IF(OR($AD1212="",$AD1212=0),"Util NA",$AD1212&amp;" Util"))</f>
        <v/>
      </c>
    </row>
    <row r="1213" ht="15.75" customHeight="1" s="42">
      <c r="A1213" s="41" t="n"/>
      <c r="G1213" s="38" t="n"/>
      <c r="H1213" s="38" t="n"/>
      <c r="I1213" s="38" t="n"/>
      <c r="J1213" s="38" t="n"/>
      <c r="K1213" s="38" t="n"/>
      <c r="L1213" s="38" t="n"/>
      <c r="N1213" s="36">
        <f>IF($B1213="","",IF($C1213="SUPERSTORE","Superstore","DH"))</f>
        <v/>
      </c>
      <c r="O1213" s="36">
        <f>IF($B1213="","",IFERROR(VLOOKUP($B1213,Mapping!$A:$C,2,0),"Not Mapped"))</f>
        <v/>
      </c>
      <c r="P1213" s="36">
        <f>IF($B1213="","",IFERROR(VLOOKUP($B1213,Mapping!$A:$C,3,0),"Not Mapped"))</f>
        <v/>
      </c>
      <c r="Q1213" s="36">
        <f>IF($B1213="","",IFERROR(VLOOKUP($O1213,Leaders!$A:$B,2,0),"Not Mapped"))</f>
        <v/>
      </c>
      <c r="R1213" s="36">
        <f>IF($B1213="","",IF(COUNTIF(Exclusions!$A:$A,$B1213)&gt;0,"Yes","No"))</f>
        <v/>
      </c>
      <c r="S1213" s="38">
        <f>IF($B1213="","",MIN(1,DAY($A1213)/IF($N1213="Superstore",Settings!$B$5,Settings!$B$4)))</f>
        <v/>
      </c>
      <c r="T1213" s="38">
        <f>IF(OR($B1213="",$G1213="",$S1213=0),"",$G1213/$S1213)</f>
        <v/>
      </c>
      <c r="U1213" s="36">
        <f>IF($T1213="","",IF($T1213&lt;Settings!$B$8,"Critical",IF($T1213&lt;Settings!$B$9,"Semi Critical","Non Critical")))</f>
        <v/>
      </c>
      <c r="V1213" s="28" t="n"/>
      <c r="Z1213">
        <f>IF($B1213="","",IFERROR(VLOOKUP($B1213,'Plan HC for CCA'!$A:$B,2,0),""))</f>
        <v/>
      </c>
      <c r="AA1213">
        <f>IF(OR($B1213="",$Z1213=""),"",IF(N($M1213)&lt;$Z1213,"Delta","No Delta"))</f>
        <v/>
      </c>
      <c r="AB1213">
        <f>IF(OR($B1213="",$Z1213=""),"",MAX(0,$Z1213-N($M1213)))</f>
        <v/>
      </c>
      <c r="AC1213" s="46">
        <f>IF($B1213="","",IFERROR(INDEX('CCA Util %'!$H:$H,MATCH($B1213,'CCA Util %'!$E:$E,0)),""))</f>
        <v/>
      </c>
      <c r="AD1213">
        <f>IF($B1213="","",IFERROR(INDEX('CCA Util %'!$G:$G,MATCH($B1213,'CCA Util %'!$E:$E,0)),""))</f>
        <v/>
      </c>
      <c r="AE1213">
        <f>IF(OR($B1213="",$U1213=""),"",$U1213&amp;" &amp; "&amp;IF(OR($AD1213="",$AD1213=0),"Util NA",$AD1213&amp;" Util"))</f>
        <v/>
      </c>
    </row>
    <row r="1214" ht="15.75" customHeight="1" s="42">
      <c r="A1214" s="41" t="n"/>
      <c r="G1214" s="38" t="n"/>
      <c r="H1214" s="38" t="n"/>
      <c r="I1214" s="38" t="n"/>
      <c r="J1214" s="38" t="n"/>
      <c r="K1214" s="38" t="n"/>
      <c r="L1214" s="38" t="n"/>
      <c r="N1214" s="36">
        <f>IF($B1214="","",IF($C1214="SUPERSTORE","Superstore","DH"))</f>
        <v/>
      </c>
      <c r="O1214" s="36">
        <f>IF($B1214="","",IFERROR(VLOOKUP($B1214,Mapping!$A:$C,2,0),"Not Mapped"))</f>
        <v/>
      </c>
      <c r="P1214" s="36">
        <f>IF($B1214="","",IFERROR(VLOOKUP($B1214,Mapping!$A:$C,3,0),"Not Mapped"))</f>
        <v/>
      </c>
      <c r="Q1214" s="36">
        <f>IF($B1214="","",IFERROR(VLOOKUP($O1214,Leaders!$A:$B,2,0),"Not Mapped"))</f>
        <v/>
      </c>
      <c r="R1214" s="36">
        <f>IF($B1214="","",IF(COUNTIF(Exclusions!$A:$A,$B1214)&gt;0,"Yes","No"))</f>
        <v/>
      </c>
      <c r="S1214" s="38">
        <f>IF($B1214="","",MIN(1,DAY($A1214)/IF($N1214="Superstore",Settings!$B$5,Settings!$B$4)))</f>
        <v/>
      </c>
      <c r="T1214" s="38">
        <f>IF(OR($B1214="",$G1214="",$S1214=0),"",$G1214/$S1214)</f>
        <v/>
      </c>
      <c r="U1214" s="36">
        <f>IF($T1214="","",IF($T1214&lt;Settings!$B$8,"Critical",IF($T1214&lt;Settings!$B$9,"Semi Critical","Non Critical")))</f>
        <v/>
      </c>
      <c r="V1214" s="28" t="n"/>
      <c r="Z1214">
        <f>IF($B1214="","",IFERROR(VLOOKUP($B1214,'Plan HC for CCA'!$A:$B,2,0),""))</f>
        <v/>
      </c>
      <c r="AA1214">
        <f>IF(OR($B1214="",$Z1214=""),"",IF(N($M1214)&lt;$Z1214,"Delta","No Delta"))</f>
        <v/>
      </c>
      <c r="AB1214">
        <f>IF(OR($B1214="",$Z1214=""),"",MAX(0,$Z1214-N($M1214)))</f>
        <v/>
      </c>
      <c r="AC1214" s="46">
        <f>IF($B1214="","",IFERROR(INDEX('CCA Util %'!$H:$H,MATCH($B1214,'CCA Util %'!$E:$E,0)),""))</f>
        <v/>
      </c>
      <c r="AD1214">
        <f>IF($B1214="","",IFERROR(INDEX('CCA Util %'!$G:$G,MATCH($B1214,'CCA Util %'!$E:$E,0)),""))</f>
        <v/>
      </c>
      <c r="AE1214">
        <f>IF(OR($B1214="",$U1214=""),"",$U1214&amp;" &amp; "&amp;IF(OR($AD1214="",$AD1214=0),"Util NA",$AD1214&amp;" Util"))</f>
        <v/>
      </c>
    </row>
    <row r="1215" ht="15.75" customHeight="1" s="42">
      <c r="A1215" s="41" t="n"/>
      <c r="G1215" s="38" t="n"/>
      <c r="H1215" s="38" t="n"/>
      <c r="I1215" s="38" t="n"/>
      <c r="J1215" s="38" t="n"/>
      <c r="K1215" s="38" t="n"/>
      <c r="L1215" s="38" t="n"/>
      <c r="N1215" s="36">
        <f>IF($B1215="","",IF($C1215="SUPERSTORE","Superstore","DH"))</f>
        <v/>
      </c>
      <c r="O1215" s="36">
        <f>IF($B1215="","",IFERROR(VLOOKUP($B1215,Mapping!$A:$C,2,0),"Not Mapped"))</f>
        <v/>
      </c>
      <c r="P1215" s="36">
        <f>IF($B1215="","",IFERROR(VLOOKUP($B1215,Mapping!$A:$C,3,0),"Not Mapped"))</f>
        <v/>
      </c>
      <c r="Q1215" s="36">
        <f>IF($B1215="","",IFERROR(VLOOKUP($O1215,Leaders!$A:$B,2,0),"Not Mapped"))</f>
        <v/>
      </c>
      <c r="R1215" s="36">
        <f>IF($B1215="","",IF(COUNTIF(Exclusions!$A:$A,$B1215)&gt;0,"Yes","No"))</f>
        <v/>
      </c>
      <c r="S1215" s="38">
        <f>IF($B1215="","",MIN(1,DAY($A1215)/IF($N1215="Superstore",Settings!$B$5,Settings!$B$4)))</f>
        <v/>
      </c>
      <c r="T1215" s="38">
        <f>IF(OR($B1215="",$G1215="",$S1215=0),"",$G1215/$S1215)</f>
        <v/>
      </c>
      <c r="U1215" s="36">
        <f>IF($T1215="","",IF($T1215&lt;Settings!$B$8,"Critical",IF($T1215&lt;Settings!$B$9,"Semi Critical","Non Critical")))</f>
        <v/>
      </c>
      <c r="V1215" s="28" t="n"/>
      <c r="Z1215">
        <f>IF($B1215="","",IFERROR(VLOOKUP($B1215,'Plan HC for CCA'!$A:$B,2,0),""))</f>
        <v/>
      </c>
      <c r="AA1215">
        <f>IF(OR($B1215="",$Z1215=""),"",IF(N($M1215)&lt;$Z1215,"Delta","No Delta"))</f>
        <v/>
      </c>
      <c r="AB1215">
        <f>IF(OR($B1215="",$Z1215=""),"",MAX(0,$Z1215-N($M1215)))</f>
        <v/>
      </c>
      <c r="AC1215" s="46">
        <f>IF($B1215="","",IFERROR(INDEX('CCA Util %'!$H:$H,MATCH($B1215,'CCA Util %'!$E:$E,0)),""))</f>
        <v/>
      </c>
      <c r="AD1215">
        <f>IF($B1215="","",IFERROR(INDEX('CCA Util %'!$G:$G,MATCH($B1215,'CCA Util %'!$E:$E,0)),""))</f>
        <v/>
      </c>
      <c r="AE1215">
        <f>IF(OR($B1215="",$U1215=""),"",$U1215&amp;" &amp; "&amp;IF(OR($AD1215="",$AD1215=0),"Util NA",$AD1215&amp;" Util"))</f>
        <v/>
      </c>
    </row>
    <row r="1216" ht="15.75" customHeight="1" s="42">
      <c r="A1216" s="41" t="n"/>
      <c r="G1216" s="38" t="n"/>
      <c r="H1216" s="38" t="n"/>
      <c r="I1216" s="38" t="n"/>
      <c r="J1216" s="38" t="n"/>
      <c r="K1216" s="38" t="n"/>
      <c r="L1216" s="38" t="n"/>
      <c r="N1216" s="36">
        <f>IF($B1216="","",IF($C1216="SUPERSTORE","Superstore","DH"))</f>
        <v/>
      </c>
      <c r="O1216" s="36">
        <f>IF($B1216="","",IFERROR(VLOOKUP($B1216,Mapping!$A:$C,2,0),"Not Mapped"))</f>
        <v/>
      </c>
      <c r="P1216" s="36">
        <f>IF($B1216="","",IFERROR(VLOOKUP($B1216,Mapping!$A:$C,3,0),"Not Mapped"))</f>
        <v/>
      </c>
      <c r="Q1216" s="36">
        <f>IF($B1216="","",IFERROR(VLOOKUP($O1216,Leaders!$A:$B,2,0),"Not Mapped"))</f>
        <v/>
      </c>
      <c r="R1216" s="36">
        <f>IF($B1216="","",IF(COUNTIF(Exclusions!$A:$A,$B1216)&gt;0,"Yes","No"))</f>
        <v/>
      </c>
      <c r="S1216" s="38">
        <f>IF($B1216="","",MIN(1,DAY($A1216)/IF($N1216="Superstore",Settings!$B$5,Settings!$B$4)))</f>
        <v/>
      </c>
      <c r="T1216" s="38">
        <f>IF(OR($B1216="",$G1216="",$S1216=0),"",$G1216/$S1216)</f>
        <v/>
      </c>
      <c r="U1216" s="36">
        <f>IF($T1216="","",IF($T1216&lt;Settings!$B$8,"Critical",IF($T1216&lt;Settings!$B$9,"Semi Critical","Non Critical")))</f>
        <v/>
      </c>
      <c r="V1216" s="28" t="n"/>
      <c r="Z1216">
        <f>IF($B1216="","",IFERROR(VLOOKUP($B1216,'Plan HC for CCA'!$A:$B,2,0),""))</f>
        <v/>
      </c>
      <c r="AA1216">
        <f>IF(OR($B1216="",$Z1216=""),"",IF(N($M1216)&lt;$Z1216,"Delta","No Delta"))</f>
        <v/>
      </c>
      <c r="AB1216">
        <f>IF(OR($B1216="",$Z1216=""),"",MAX(0,$Z1216-N($M1216)))</f>
        <v/>
      </c>
      <c r="AC1216" s="46">
        <f>IF($B1216="","",IFERROR(INDEX('CCA Util %'!$H:$H,MATCH($B1216,'CCA Util %'!$E:$E,0)),""))</f>
        <v/>
      </c>
      <c r="AD1216">
        <f>IF($B1216="","",IFERROR(INDEX('CCA Util %'!$G:$G,MATCH($B1216,'CCA Util %'!$E:$E,0)),""))</f>
        <v/>
      </c>
      <c r="AE1216">
        <f>IF(OR($B1216="",$U1216=""),"",$U1216&amp;" &amp; "&amp;IF(OR($AD1216="",$AD1216=0),"Util NA",$AD1216&amp;" Util"))</f>
        <v/>
      </c>
    </row>
    <row r="1217" ht="15.75" customHeight="1" s="42">
      <c r="A1217" s="41" t="n"/>
      <c r="G1217" s="38" t="n"/>
      <c r="H1217" s="38" t="n"/>
      <c r="I1217" s="38" t="n"/>
      <c r="J1217" s="38" t="n"/>
      <c r="K1217" s="38" t="n"/>
      <c r="L1217" s="38" t="n"/>
      <c r="N1217" s="36">
        <f>IF($B1217="","",IF($C1217="SUPERSTORE","Superstore","DH"))</f>
        <v/>
      </c>
      <c r="O1217" s="36">
        <f>IF($B1217="","",IFERROR(VLOOKUP($B1217,Mapping!$A:$C,2,0),"Not Mapped"))</f>
        <v/>
      </c>
      <c r="P1217" s="36">
        <f>IF($B1217="","",IFERROR(VLOOKUP($B1217,Mapping!$A:$C,3,0),"Not Mapped"))</f>
        <v/>
      </c>
      <c r="Q1217" s="36">
        <f>IF($B1217="","",IFERROR(VLOOKUP($O1217,Leaders!$A:$B,2,0),"Not Mapped"))</f>
        <v/>
      </c>
      <c r="R1217" s="36">
        <f>IF($B1217="","",IF(COUNTIF(Exclusions!$A:$A,$B1217)&gt;0,"Yes","No"))</f>
        <v/>
      </c>
      <c r="S1217" s="38">
        <f>IF($B1217="","",MIN(1,DAY($A1217)/IF($N1217="Superstore",Settings!$B$5,Settings!$B$4)))</f>
        <v/>
      </c>
      <c r="T1217" s="38">
        <f>IF(OR($B1217="",$G1217="",$S1217=0),"",$G1217/$S1217)</f>
        <v/>
      </c>
      <c r="U1217" s="36">
        <f>IF($T1217="","",IF($T1217&lt;Settings!$B$8,"Critical",IF($T1217&lt;Settings!$B$9,"Semi Critical","Non Critical")))</f>
        <v/>
      </c>
      <c r="V1217" s="28" t="n"/>
      <c r="Z1217">
        <f>IF($B1217="","",IFERROR(VLOOKUP($B1217,'Plan HC for CCA'!$A:$B,2,0),""))</f>
        <v/>
      </c>
      <c r="AA1217">
        <f>IF(OR($B1217="",$Z1217=""),"",IF(N($M1217)&lt;$Z1217,"Delta","No Delta"))</f>
        <v/>
      </c>
      <c r="AB1217">
        <f>IF(OR($B1217="",$Z1217=""),"",MAX(0,$Z1217-N($M1217)))</f>
        <v/>
      </c>
      <c r="AC1217" s="46">
        <f>IF($B1217="","",IFERROR(INDEX('CCA Util %'!$H:$H,MATCH($B1217,'CCA Util %'!$E:$E,0)),""))</f>
        <v/>
      </c>
      <c r="AD1217">
        <f>IF($B1217="","",IFERROR(INDEX('CCA Util %'!$G:$G,MATCH($B1217,'CCA Util %'!$E:$E,0)),""))</f>
        <v/>
      </c>
      <c r="AE1217">
        <f>IF(OR($B1217="",$U1217=""),"",$U1217&amp;" &amp; "&amp;IF(OR($AD1217="",$AD1217=0),"Util NA",$AD1217&amp;" Util"))</f>
        <v/>
      </c>
    </row>
    <row r="1218" ht="15.75" customHeight="1" s="42">
      <c r="A1218" s="41" t="n"/>
      <c r="G1218" s="38" t="n"/>
      <c r="H1218" s="38" t="n"/>
      <c r="I1218" s="38" t="n"/>
      <c r="J1218" s="38" t="n"/>
      <c r="K1218" s="38" t="n"/>
      <c r="L1218" s="38" t="n"/>
      <c r="N1218" s="36">
        <f>IF($B1218="","",IF($C1218="SUPERSTORE","Superstore","DH"))</f>
        <v/>
      </c>
      <c r="O1218" s="36">
        <f>IF($B1218="","",IFERROR(VLOOKUP($B1218,Mapping!$A:$C,2,0),"Not Mapped"))</f>
        <v/>
      </c>
      <c r="P1218" s="36">
        <f>IF($B1218="","",IFERROR(VLOOKUP($B1218,Mapping!$A:$C,3,0),"Not Mapped"))</f>
        <v/>
      </c>
      <c r="Q1218" s="36">
        <f>IF($B1218="","",IFERROR(VLOOKUP($O1218,Leaders!$A:$B,2,0),"Not Mapped"))</f>
        <v/>
      </c>
      <c r="R1218" s="36">
        <f>IF($B1218="","",IF(COUNTIF(Exclusions!$A:$A,$B1218)&gt;0,"Yes","No"))</f>
        <v/>
      </c>
      <c r="S1218" s="38">
        <f>IF($B1218="","",MIN(1,DAY($A1218)/IF($N1218="Superstore",Settings!$B$5,Settings!$B$4)))</f>
        <v/>
      </c>
      <c r="T1218" s="38">
        <f>IF(OR($B1218="",$G1218="",$S1218=0),"",$G1218/$S1218)</f>
        <v/>
      </c>
      <c r="U1218" s="36">
        <f>IF($T1218="","",IF($T1218&lt;Settings!$B$8,"Critical",IF($T1218&lt;Settings!$B$9,"Semi Critical","Non Critical")))</f>
        <v/>
      </c>
      <c r="V1218" s="28" t="n"/>
      <c r="Z1218">
        <f>IF($B1218="","",IFERROR(VLOOKUP($B1218,'Plan HC for CCA'!$A:$B,2,0),""))</f>
        <v/>
      </c>
      <c r="AA1218">
        <f>IF(OR($B1218="",$Z1218=""),"",IF(N($M1218)&lt;$Z1218,"Delta","No Delta"))</f>
        <v/>
      </c>
      <c r="AB1218">
        <f>IF(OR($B1218="",$Z1218=""),"",MAX(0,$Z1218-N($M1218)))</f>
        <v/>
      </c>
      <c r="AC1218" s="46">
        <f>IF($B1218="","",IFERROR(INDEX('CCA Util %'!$H:$H,MATCH($B1218,'CCA Util %'!$E:$E,0)),""))</f>
        <v/>
      </c>
      <c r="AD1218">
        <f>IF($B1218="","",IFERROR(INDEX('CCA Util %'!$G:$G,MATCH($B1218,'CCA Util %'!$E:$E,0)),""))</f>
        <v/>
      </c>
      <c r="AE1218">
        <f>IF(OR($B1218="",$U1218=""),"",$U1218&amp;" &amp; "&amp;IF(OR($AD1218="",$AD1218=0),"Util NA",$AD1218&amp;" Util"))</f>
        <v/>
      </c>
    </row>
    <row r="1219" ht="15.75" customHeight="1" s="42">
      <c r="A1219" s="41" t="n"/>
      <c r="G1219" s="38" t="n"/>
      <c r="H1219" s="38" t="n"/>
      <c r="I1219" s="38" t="n"/>
      <c r="J1219" s="38" t="n"/>
      <c r="K1219" s="38" t="n"/>
      <c r="L1219" s="38" t="n"/>
      <c r="N1219" s="36">
        <f>IF($B1219="","",IF($C1219="SUPERSTORE","Superstore","DH"))</f>
        <v/>
      </c>
      <c r="O1219" s="36">
        <f>IF($B1219="","",IFERROR(VLOOKUP($B1219,Mapping!$A:$C,2,0),"Not Mapped"))</f>
        <v/>
      </c>
      <c r="P1219" s="36">
        <f>IF($B1219="","",IFERROR(VLOOKUP($B1219,Mapping!$A:$C,3,0),"Not Mapped"))</f>
        <v/>
      </c>
      <c r="Q1219" s="36">
        <f>IF($B1219="","",IFERROR(VLOOKUP($O1219,Leaders!$A:$B,2,0),"Not Mapped"))</f>
        <v/>
      </c>
      <c r="R1219" s="36">
        <f>IF($B1219="","",IF(COUNTIF(Exclusions!$A:$A,$B1219)&gt;0,"Yes","No"))</f>
        <v/>
      </c>
      <c r="S1219" s="38">
        <f>IF($B1219="","",MIN(1,DAY($A1219)/IF($N1219="Superstore",Settings!$B$5,Settings!$B$4)))</f>
        <v/>
      </c>
      <c r="T1219" s="38">
        <f>IF(OR($B1219="",$G1219="",$S1219=0),"",$G1219/$S1219)</f>
        <v/>
      </c>
      <c r="U1219" s="36">
        <f>IF($T1219="","",IF($T1219&lt;Settings!$B$8,"Critical",IF($T1219&lt;Settings!$B$9,"Semi Critical","Non Critical")))</f>
        <v/>
      </c>
      <c r="V1219" s="28" t="n"/>
      <c r="Z1219">
        <f>IF($B1219="","",IFERROR(VLOOKUP($B1219,'Plan HC for CCA'!$A:$B,2,0),""))</f>
        <v/>
      </c>
      <c r="AA1219">
        <f>IF(OR($B1219="",$Z1219=""),"",IF(N($M1219)&lt;$Z1219,"Delta","No Delta"))</f>
        <v/>
      </c>
      <c r="AB1219">
        <f>IF(OR($B1219="",$Z1219=""),"",MAX(0,$Z1219-N($M1219)))</f>
        <v/>
      </c>
      <c r="AC1219" s="46">
        <f>IF($B1219="","",IFERROR(INDEX('CCA Util %'!$H:$H,MATCH($B1219,'CCA Util %'!$E:$E,0)),""))</f>
        <v/>
      </c>
      <c r="AD1219">
        <f>IF($B1219="","",IFERROR(INDEX('CCA Util %'!$G:$G,MATCH($B1219,'CCA Util %'!$E:$E,0)),""))</f>
        <v/>
      </c>
      <c r="AE1219">
        <f>IF(OR($B1219="",$U1219=""),"",$U1219&amp;" &amp; "&amp;IF(OR($AD1219="",$AD1219=0),"Util NA",$AD1219&amp;" Util"))</f>
        <v/>
      </c>
    </row>
    <row r="1220" ht="15.75" customHeight="1" s="42">
      <c r="A1220" s="41" t="n"/>
      <c r="G1220" s="38" t="n"/>
      <c r="H1220" s="38" t="n"/>
      <c r="I1220" s="38" t="n"/>
      <c r="J1220" s="38" t="n"/>
      <c r="K1220" s="38" t="n"/>
      <c r="L1220" s="38" t="n"/>
      <c r="N1220" s="36">
        <f>IF($B1220="","",IF($C1220="SUPERSTORE","Superstore","DH"))</f>
        <v/>
      </c>
      <c r="O1220" s="36">
        <f>IF($B1220="","",IFERROR(VLOOKUP($B1220,Mapping!$A:$C,2,0),"Not Mapped"))</f>
        <v/>
      </c>
      <c r="P1220" s="36">
        <f>IF($B1220="","",IFERROR(VLOOKUP($B1220,Mapping!$A:$C,3,0),"Not Mapped"))</f>
        <v/>
      </c>
      <c r="Q1220" s="36">
        <f>IF($B1220="","",IFERROR(VLOOKUP($O1220,Leaders!$A:$B,2,0),"Not Mapped"))</f>
        <v/>
      </c>
      <c r="R1220" s="36">
        <f>IF($B1220="","",IF(COUNTIF(Exclusions!$A:$A,$B1220)&gt;0,"Yes","No"))</f>
        <v/>
      </c>
      <c r="S1220" s="38">
        <f>IF($B1220="","",MIN(1,DAY($A1220)/IF($N1220="Superstore",Settings!$B$5,Settings!$B$4)))</f>
        <v/>
      </c>
      <c r="T1220" s="38">
        <f>IF(OR($B1220="",$G1220="",$S1220=0),"",$G1220/$S1220)</f>
        <v/>
      </c>
      <c r="U1220" s="36">
        <f>IF($T1220="","",IF($T1220&lt;Settings!$B$8,"Critical",IF($T1220&lt;Settings!$B$9,"Semi Critical","Non Critical")))</f>
        <v/>
      </c>
      <c r="V1220" s="28" t="n"/>
      <c r="Z1220">
        <f>IF($B1220="","",IFERROR(VLOOKUP($B1220,'Plan HC for CCA'!$A:$B,2,0),""))</f>
        <v/>
      </c>
      <c r="AA1220">
        <f>IF(OR($B1220="",$Z1220=""),"",IF(N($M1220)&lt;$Z1220,"Delta","No Delta"))</f>
        <v/>
      </c>
      <c r="AB1220">
        <f>IF(OR($B1220="",$Z1220=""),"",MAX(0,$Z1220-N($M1220)))</f>
        <v/>
      </c>
      <c r="AC1220" s="46">
        <f>IF($B1220="","",IFERROR(INDEX('CCA Util %'!$H:$H,MATCH($B1220,'CCA Util %'!$E:$E,0)),""))</f>
        <v/>
      </c>
      <c r="AD1220">
        <f>IF($B1220="","",IFERROR(INDEX('CCA Util %'!$G:$G,MATCH($B1220,'CCA Util %'!$E:$E,0)),""))</f>
        <v/>
      </c>
      <c r="AE1220">
        <f>IF(OR($B1220="",$U1220=""),"",$U1220&amp;" &amp; "&amp;IF(OR($AD1220="",$AD1220=0),"Util NA",$AD1220&amp;" Util"))</f>
        <v/>
      </c>
    </row>
    <row r="1221" ht="15.75" customHeight="1" s="42">
      <c r="A1221" s="41" t="n"/>
      <c r="G1221" s="38" t="n"/>
      <c r="H1221" s="38" t="n"/>
      <c r="I1221" s="38" t="n"/>
      <c r="J1221" s="38" t="n"/>
      <c r="K1221" s="38" t="n"/>
      <c r="L1221" s="38" t="n"/>
      <c r="N1221" s="36">
        <f>IF($B1221="","",IF($C1221="SUPERSTORE","Superstore","DH"))</f>
        <v/>
      </c>
      <c r="O1221" s="36">
        <f>IF($B1221="","",IFERROR(VLOOKUP($B1221,Mapping!$A:$C,2,0),"Not Mapped"))</f>
        <v/>
      </c>
      <c r="P1221" s="36">
        <f>IF($B1221="","",IFERROR(VLOOKUP($B1221,Mapping!$A:$C,3,0),"Not Mapped"))</f>
        <v/>
      </c>
      <c r="Q1221" s="36">
        <f>IF($B1221="","",IFERROR(VLOOKUP($O1221,Leaders!$A:$B,2,0),"Not Mapped"))</f>
        <v/>
      </c>
      <c r="R1221" s="36">
        <f>IF($B1221="","",IF(COUNTIF(Exclusions!$A:$A,$B1221)&gt;0,"Yes","No"))</f>
        <v/>
      </c>
      <c r="S1221" s="38">
        <f>IF($B1221="","",MIN(1,DAY($A1221)/IF($N1221="Superstore",Settings!$B$5,Settings!$B$4)))</f>
        <v/>
      </c>
      <c r="T1221" s="38">
        <f>IF(OR($B1221="",$G1221="",$S1221=0),"",$G1221/$S1221)</f>
        <v/>
      </c>
      <c r="U1221" s="36">
        <f>IF($T1221="","",IF($T1221&lt;Settings!$B$8,"Critical",IF($T1221&lt;Settings!$B$9,"Semi Critical","Non Critical")))</f>
        <v/>
      </c>
      <c r="V1221" s="28" t="n"/>
      <c r="Z1221">
        <f>IF($B1221="","",IFERROR(VLOOKUP($B1221,'Plan HC for CCA'!$A:$B,2,0),""))</f>
        <v/>
      </c>
      <c r="AA1221">
        <f>IF(OR($B1221="",$Z1221=""),"",IF(N($M1221)&lt;$Z1221,"Delta","No Delta"))</f>
        <v/>
      </c>
      <c r="AB1221">
        <f>IF(OR($B1221="",$Z1221=""),"",MAX(0,$Z1221-N($M1221)))</f>
        <v/>
      </c>
      <c r="AC1221" s="46">
        <f>IF($B1221="","",IFERROR(INDEX('CCA Util %'!$H:$H,MATCH($B1221,'CCA Util %'!$E:$E,0)),""))</f>
        <v/>
      </c>
      <c r="AD1221">
        <f>IF($B1221="","",IFERROR(INDEX('CCA Util %'!$G:$G,MATCH($B1221,'CCA Util %'!$E:$E,0)),""))</f>
        <v/>
      </c>
      <c r="AE1221">
        <f>IF(OR($B1221="",$U1221=""),"",$U1221&amp;" &amp; "&amp;IF(OR($AD1221="",$AD1221=0),"Util NA",$AD1221&amp;" Util"))</f>
        <v/>
      </c>
    </row>
    <row r="1222" ht="15.75" customHeight="1" s="42">
      <c r="A1222" s="41" t="n"/>
      <c r="G1222" s="38" t="n"/>
      <c r="H1222" s="38" t="n"/>
      <c r="I1222" s="38" t="n"/>
      <c r="J1222" s="38" t="n"/>
      <c r="K1222" s="38" t="n"/>
      <c r="L1222" s="38" t="n"/>
      <c r="N1222" s="36">
        <f>IF($B1222="","",IF($C1222="SUPERSTORE","Superstore","DH"))</f>
        <v/>
      </c>
      <c r="O1222" s="36">
        <f>IF($B1222="","",IFERROR(VLOOKUP($B1222,Mapping!$A:$C,2,0),"Not Mapped"))</f>
        <v/>
      </c>
      <c r="P1222" s="36">
        <f>IF($B1222="","",IFERROR(VLOOKUP($B1222,Mapping!$A:$C,3,0),"Not Mapped"))</f>
        <v/>
      </c>
      <c r="Q1222" s="36">
        <f>IF($B1222="","",IFERROR(VLOOKUP($O1222,Leaders!$A:$B,2,0),"Not Mapped"))</f>
        <v/>
      </c>
      <c r="R1222" s="36">
        <f>IF($B1222="","",IF(COUNTIF(Exclusions!$A:$A,$B1222)&gt;0,"Yes","No"))</f>
        <v/>
      </c>
      <c r="S1222" s="38">
        <f>IF($B1222="","",MIN(1,DAY($A1222)/IF($N1222="Superstore",Settings!$B$5,Settings!$B$4)))</f>
        <v/>
      </c>
      <c r="T1222" s="38">
        <f>IF(OR($B1222="",$G1222="",$S1222=0),"",$G1222/$S1222)</f>
        <v/>
      </c>
      <c r="U1222" s="36">
        <f>IF($T1222="","",IF($T1222&lt;Settings!$B$8,"Critical",IF($T1222&lt;Settings!$B$9,"Semi Critical","Non Critical")))</f>
        <v/>
      </c>
      <c r="V1222" s="28" t="n"/>
      <c r="Z1222">
        <f>IF($B1222="","",IFERROR(VLOOKUP($B1222,'Plan HC for CCA'!$A:$B,2,0),""))</f>
        <v/>
      </c>
      <c r="AA1222">
        <f>IF(OR($B1222="",$Z1222=""),"",IF(N($M1222)&lt;$Z1222,"Delta","No Delta"))</f>
        <v/>
      </c>
      <c r="AB1222">
        <f>IF(OR($B1222="",$Z1222=""),"",MAX(0,$Z1222-N($M1222)))</f>
        <v/>
      </c>
      <c r="AC1222" s="46">
        <f>IF($B1222="","",IFERROR(INDEX('CCA Util %'!$H:$H,MATCH($B1222,'CCA Util %'!$E:$E,0)),""))</f>
        <v/>
      </c>
      <c r="AD1222">
        <f>IF($B1222="","",IFERROR(INDEX('CCA Util %'!$G:$G,MATCH($B1222,'CCA Util %'!$E:$E,0)),""))</f>
        <v/>
      </c>
      <c r="AE1222">
        <f>IF(OR($B1222="",$U1222=""),"",$U1222&amp;" &amp; "&amp;IF(OR($AD1222="",$AD1222=0),"Util NA",$AD1222&amp;" Util"))</f>
        <v/>
      </c>
    </row>
    <row r="1223" ht="15.75" customHeight="1" s="42">
      <c r="A1223" s="41" t="n"/>
      <c r="G1223" s="38" t="n"/>
      <c r="H1223" s="38" t="n"/>
      <c r="I1223" s="38" t="n"/>
      <c r="J1223" s="38" t="n"/>
      <c r="K1223" s="38" t="n"/>
      <c r="L1223" s="38" t="n"/>
      <c r="N1223" s="36">
        <f>IF($B1223="","",IF($C1223="SUPERSTORE","Superstore","DH"))</f>
        <v/>
      </c>
      <c r="O1223" s="36">
        <f>IF($B1223="","",IFERROR(VLOOKUP($B1223,Mapping!$A:$C,2,0),"Not Mapped"))</f>
        <v/>
      </c>
      <c r="P1223" s="36">
        <f>IF($B1223="","",IFERROR(VLOOKUP($B1223,Mapping!$A:$C,3,0),"Not Mapped"))</f>
        <v/>
      </c>
      <c r="Q1223" s="36">
        <f>IF($B1223="","",IFERROR(VLOOKUP($O1223,Leaders!$A:$B,2,0),"Not Mapped"))</f>
        <v/>
      </c>
      <c r="R1223" s="36">
        <f>IF($B1223="","",IF(COUNTIF(Exclusions!$A:$A,$B1223)&gt;0,"Yes","No"))</f>
        <v/>
      </c>
      <c r="S1223" s="38">
        <f>IF($B1223="","",MIN(1,DAY($A1223)/IF($N1223="Superstore",Settings!$B$5,Settings!$B$4)))</f>
        <v/>
      </c>
      <c r="T1223" s="38">
        <f>IF(OR($B1223="",$G1223="",$S1223=0),"",$G1223/$S1223)</f>
        <v/>
      </c>
      <c r="U1223" s="36">
        <f>IF($T1223="","",IF($T1223&lt;Settings!$B$8,"Critical",IF($T1223&lt;Settings!$B$9,"Semi Critical","Non Critical")))</f>
        <v/>
      </c>
      <c r="V1223" s="28" t="n"/>
      <c r="Z1223">
        <f>IF($B1223="","",IFERROR(VLOOKUP($B1223,'Plan HC for CCA'!$A:$B,2,0),""))</f>
        <v/>
      </c>
      <c r="AA1223">
        <f>IF(OR($B1223="",$Z1223=""),"",IF(N($M1223)&lt;$Z1223,"Delta","No Delta"))</f>
        <v/>
      </c>
      <c r="AB1223">
        <f>IF(OR($B1223="",$Z1223=""),"",MAX(0,$Z1223-N($M1223)))</f>
        <v/>
      </c>
      <c r="AC1223" s="46">
        <f>IF($B1223="","",IFERROR(INDEX('CCA Util %'!$H:$H,MATCH($B1223,'CCA Util %'!$E:$E,0)),""))</f>
        <v/>
      </c>
      <c r="AD1223">
        <f>IF($B1223="","",IFERROR(INDEX('CCA Util %'!$G:$G,MATCH($B1223,'CCA Util %'!$E:$E,0)),""))</f>
        <v/>
      </c>
      <c r="AE1223">
        <f>IF(OR($B1223="",$U1223=""),"",$U1223&amp;" &amp; "&amp;IF(OR($AD1223="",$AD1223=0),"Util NA",$AD1223&amp;" Util"))</f>
        <v/>
      </c>
    </row>
    <row r="1224" ht="15.75" customHeight="1" s="42">
      <c r="A1224" s="41" t="n"/>
      <c r="G1224" s="38" t="n"/>
      <c r="H1224" s="38" t="n"/>
      <c r="I1224" s="38" t="n"/>
      <c r="J1224" s="38" t="n"/>
      <c r="K1224" s="38" t="n"/>
      <c r="L1224" s="38" t="n"/>
      <c r="N1224" s="36">
        <f>IF($B1224="","",IF($C1224="SUPERSTORE","Superstore","DH"))</f>
        <v/>
      </c>
      <c r="O1224" s="36">
        <f>IF($B1224="","",IFERROR(VLOOKUP($B1224,Mapping!$A:$C,2,0),"Not Mapped"))</f>
        <v/>
      </c>
      <c r="P1224" s="36">
        <f>IF($B1224="","",IFERROR(VLOOKUP($B1224,Mapping!$A:$C,3,0),"Not Mapped"))</f>
        <v/>
      </c>
      <c r="Q1224" s="36">
        <f>IF($B1224="","",IFERROR(VLOOKUP($O1224,Leaders!$A:$B,2,0),"Not Mapped"))</f>
        <v/>
      </c>
      <c r="R1224" s="36">
        <f>IF($B1224="","",IF(COUNTIF(Exclusions!$A:$A,$B1224)&gt;0,"Yes","No"))</f>
        <v/>
      </c>
      <c r="S1224" s="38">
        <f>IF($B1224="","",MIN(1,DAY($A1224)/IF($N1224="Superstore",Settings!$B$5,Settings!$B$4)))</f>
        <v/>
      </c>
      <c r="T1224" s="38">
        <f>IF(OR($B1224="",$G1224="",$S1224=0),"",$G1224/$S1224)</f>
        <v/>
      </c>
      <c r="U1224" s="36">
        <f>IF($T1224="","",IF($T1224&lt;Settings!$B$8,"Critical",IF($T1224&lt;Settings!$B$9,"Semi Critical","Non Critical")))</f>
        <v/>
      </c>
      <c r="V1224" s="28" t="n"/>
      <c r="Z1224">
        <f>IF($B1224="","",IFERROR(VLOOKUP($B1224,'Plan HC for CCA'!$A:$B,2,0),""))</f>
        <v/>
      </c>
      <c r="AA1224">
        <f>IF(OR($B1224="",$Z1224=""),"",IF(N($M1224)&lt;$Z1224,"Delta","No Delta"))</f>
        <v/>
      </c>
      <c r="AB1224">
        <f>IF(OR($B1224="",$Z1224=""),"",MAX(0,$Z1224-N($M1224)))</f>
        <v/>
      </c>
      <c r="AC1224" s="46">
        <f>IF($B1224="","",IFERROR(INDEX('CCA Util %'!$H:$H,MATCH($B1224,'CCA Util %'!$E:$E,0)),""))</f>
        <v/>
      </c>
      <c r="AD1224">
        <f>IF($B1224="","",IFERROR(INDEX('CCA Util %'!$G:$G,MATCH($B1224,'CCA Util %'!$E:$E,0)),""))</f>
        <v/>
      </c>
      <c r="AE1224">
        <f>IF(OR($B1224="",$U1224=""),"",$U1224&amp;" &amp; "&amp;IF(OR($AD1224="",$AD1224=0),"Util NA",$AD1224&amp;" Util"))</f>
        <v/>
      </c>
    </row>
    <row r="1225" ht="15.75" customHeight="1" s="42">
      <c r="A1225" s="41" t="n"/>
      <c r="G1225" s="38" t="n"/>
      <c r="H1225" s="38" t="n"/>
      <c r="I1225" s="38" t="n"/>
      <c r="J1225" s="38" t="n"/>
      <c r="K1225" s="38" t="n"/>
      <c r="L1225" s="38" t="n"/>
      <c r="N1225" s="36">
        <f>IF($B1225="","",IF($C1225="SUPERSTORE","Superstore","DH"))</f>
        <v/>
      </c>
      <c r="O1225" s="36">
        <f>IF($B1225="","",IFERROR(VLOOKUP($B1225,Mapping!$A:$C,2,0),"Not Mapped"))</f>
        <v/>
      </c>
      <c r="P1225" s="36">
        <f>IF($B1225="","",IFERROR(VLOOKUP($B1225,Mapping!$A:$C,3,0),"Not Mapped"))</f>
        <v/>
      </c>
      <c r="Q1225" s="36">
        <f>IF($B1225="","",IFERROR(VLOOKUP($O1225,Leaders!$A:$B,2,0),"Not Mapped"))</f>
        <v/>
      </c>
      <c r="R1225" s="36">
        <f>IF($B1225="","",IF(COUNTIF(Exclusions!$A:$A,$B1225)&gt;0,"Yes","No"))</f>
        <v/>
      </c>
      <c r="S1225" s="38">
        <f>IF($B1225="","",MIN(1,DAY($A1225)/IF($N1225="Superstore",Settings!$B$5,Settings!$B$4)))</f>
        <v/>
      </c>
      <c r="T1225" s="38">
        <f>IF(OR($B1225="",$G1225="",$S1225=0),"",$G1225/$S1225)</f>
        <v/>
      </c>
      <c r="U1225" s="36">
        <f>IF($T1225="","",IF($T1225&lt;Settings!$B$8,"Critical",IF($T1225&lt;Settings!$B$9,"Semi Critical","Non Critical")))</f>
        <v/>
      </c>
      <c r="V1225" s="28" t="n"/>
      <c r="Z1225">
        <f>IF($B1225="","",IFERROR(VLOOKUP($B1225,'Plan HC for CCA'!$A:$B,2,0),""))</f>
        <v/>
      </c>
      <c r="AA1225">
        <f>IF(OR($B1225="",$Z1225=""),"",IF(N($M1225)&lt;$Z1225,"Delta","No Delta"))</f>
        <v/>
      </c>
      <c r="AB1225">
        <f>IF(OR($B1225="",$Z1225=""),"",MAX(0,$Z1225-N($M1225)))</f>
        <v/>
      </c>
      <c r="AC1225" s="46">
        <f>IF($B1225="","",IFERROR(INDEX('CCA Util %'!$H:$H,MATCH($B1225,'CCA Util %'!$E:$E,0)),""))</f>
        <v/>
      </c>
      <c r="AD1225">
        <f>IF($B1225="","",IFERROR(INDEX('CCA Util %'!$G:$G,MATCH($B1225,'CCA Util %'!$E:$E,0)),""))</f>
        <v/>
      </c>
      <c r="AE1225">
        <f>IF(OR($B1225="",$U1225=""),"",$U1225&amp;" &amp; "&amp;IF(OR($AD1225="",$AD1225=0),"Util NA",$AD1225&amp;" Util"))</f>
        <v/>
      </c>
    </row>
    <row r="1226" ht="15.75" customHeight="1" s="42">
      <c r="A1226" s="41" t="n"/>
      <c r="G1226" s="38" t="n"/>
      <c r="H1226" s="38" t="n"/>
      <c r="I1226" s="38" t="n"/>
      <c r="J1226" s="38" t="n"/>
      <c r="K1226" s="38" t="n"/>
      <c r="L1226" s="38" t="n"/>
      <c r="N1226" s="36">
        <f>IF($B1226="","",IF($C1226="SUPERSTORE","Superstore","DH"))</f>
        <v/>
      </c>
      <c r="O1226" s="36">
        <f>IF($B1226="","",IFERROR(VLOOKUP($B1226,Mapping!$A:$C,2,0),"Not Mapped"))</f>
        <v/>
      </c>
      <c r="P1226" s="36">
        <f>IF($B1226="","",IFERROR(VLOOKUP($B1226,Mapping!$A:$C,3,0),"Not Mapped"))</f>
        <v/>
      </c>
      <c r="Q1226" s="36">
        <f>IF($B1226="","",IFERROR(VLOOKUP($O1226,Leaders!$A:$B,2,0),"Not Mapped"))</f>
        <v/>
      </c>
      <c r="R1226" s="36">
        <f>IF($B1226="","",IF(COUNTIF(Exclusions!$A:$A,$B1226)&gt;0,"Yes","No"))</f>
        <v/>
      </c>
      <c r="S1226" s="38">
        <f>IF($B1226="","",MIN(1,DAY($A1226)/IF($N1226="Superstore",Settings!$B$5,Settings!$B$4)))</f>
        <v/>
      </c>
      <c r="T1226" s="38">
        <f>IF(OR($B1226="",$G1226="",$S1226=0),"",$G1226/$S1226)</f>
        <v/>
      </c>
      <c r="U1226" s="36">
        <f>IF($T1226="","",IF($T1226&lt;Settings!$B$8,"Critical",IF($T1226&lt;Settings!$B$9,"Semi Critical","Non Critical")))</f>
        <v/>
      </c>
      <c r="V1226" s="28" t="n"/>
      <c r="Z1226">
        <f>IF($B1226="","",IFERROR(VLOOKUP($B1226,'Plan HC for CCA'!$A:$B,2,0),""))</f>
        <v/>
      </c>
      <c r="AA1226">
        <f>IF(OR($B1226="",$Z1226=""),"",IF(N($M1226)&lt;$Z1226,"Delta","No Delta"))</f>
        <v/>
      </c>
      <c r="AB1226">
        <f>IF(OR($B1226="",$Z1226=""),"",MAX(0,$Z1226-N($M1226)))</f>
        <v/>
      </c>
      <c r="AC1226" s="46">
        <f>IF($B1226="","",IFERROR(INDEX('CCA Util %'!$H:$H,MATCH($B1226,'CCA Util %'!$E:$E,0)),""))</f>
        <v/>
      </c>
      <c r="AD1226">
        <f>IF($B1226="","",IFERROR(INDEX('CCA Util %'!$G:$G,MATCH($B1226,'CCA Util %'!$E:$E,0)),""))</f>
        <v/>
      </c>
      <c r="AE1226">
        <f>IF(OR($B1226="",$U1226=""),"",$U1226&amp;" &amp; "&amp;IF(OR($AD1226="",$AD1226=0),"Util NA",$AD1226&amp;" Util"))</f>
        <v/>
      </c>
    </row>
    <row r="1227" ht="15.75" customHeight="1" s="42">
      <c r="A1227" s="41" t="n"/>
      <c r="G1227" s="38" t="n"/>
      <c r="H1227" s="38" t="n"/>
      <c r="I1227" s="38" t="n"/>
      <c r="J1227" s="38" t="n"/>
      <c r="K1227" s="38" t="n"/>
      <c r="L1227" s="38" t="n"/>
      <c r="N1227" s="36">
        <f>IF($B1227="","",IF($C1227="SUPERSTORE","Superstore","DH"))</f>
        <v/>
      </c>
      <c r="O1227" s="36">
        <f>IF($B1227="","",IFERROR(VLOOKUP($B1227,Mapping!$A:$C,2,0),"Not Mapped"))</f>
        <v/>
      </c>
      <c r="P1227" s="36">
        <f>IF($B1227="","",IFERROR(VLOOKUP($B1227,Mapping!$A:$C,3,0),"Not Mapped"))</f>
        <v/>
      </c>
      <c r="Q1227" s="36">
        <f>IF($B1227="","",IFERROR(VLOOKUP($O1227,Leaders!$A:$B,2,0),"Not Mapped"))</f>
        <v/>
      </c>
      <c r="R1227" s="36">
        <f>IF($B1227="","",IF(COUNTIF(Exclusions!$A:$A,$B1227)&gt;0,"Yes","No"))</f>
        <v/>
      </c>
      <c r="S1227" s="38">
        <f>IF($B1227="","",MIN(1,DAY($A1227)/IF($N1227="Superstore",Settings!$B$5,Settings!$B$4)))</f>
        <v/>
      </c>
      <c r="T1227" s="38">
        <f>IF(OR($B1227="",$G1227="",$S1227=0),"",$G1227/$S1227)</f>
        <v/>
      </c>
      <c r="U1227" s="36">
        <f>IF($T1227="","",IF($T1227&lt;Settings!$B$8,"Critical",IF($T1227&lt;Settings!$B$9,"Semi Critical","Non Critical")))</f>
        <v/>
      </c>
      <c r="V1227" s="28" t="n"/>
      <c r="Z1227">
        <f>IF($B1227="","",IFERROR(VLOOKUP($B1227,'Plan HC for CCA'!$A:$B,2,0),""))</f>
        <v/>
      </c>
      <c r="AA1227">
        <f>IF(OR($B1227="",$Z1227=""),"",IF(N($M1227)&lt;$Z1227,"Delta","No Delta"))</f>
        <v/>
      </c>
      <c r="AB1227">
        <f>IF(OR($B1227="",$Z1227=""),"",MAX(0,$Z1227-N($M1227)))</f>
        <v/>
      </c>
      <c r="AC1227" s="46">
        <f>IF($B1227="","",IFERROR(INDEX('CCA Util %'!$H:$H,MATCH($B1227,'CCA Util %'!$E:$E,0)),""))</f>
        <v/>
      </c>
      <c r="AD1227">
        <f>IF($B1227="","",IFERROR(INDEX('CCA Util %'!$G:$G,MATCH($B1227,'CCA Util %'!$E:$E,0)),""))</f>
        <v/>
      </c>
      <c r="AE1227">
        <f>IF(OR($B1227="",$U1227=""),"",$U1227&amp;" &amp; "&amp;IF(OR($AD1227="",$AD1227=0),"Util NA",$AD1227&amp;" Util"))</f>
        <v/>
      </c>
    </row>
    <row r="1228" ht="15.75" customHeight="1" s="42">
      <c r="A1228" s="41" t="n"/>
      <c r="G1228" s="38" t="n"/>
      <c r="H1228" s="38" t="n"/>
      <c r="I1228" s="38" t="n"/>
      <c r="J1228" s="38" t="n"/>
      <c r="K1228" s="38" t="n"/>
      <c r="L1228" s="38" t="n"/>
      <c r="N1228" s="36">
        <f>IF($B1228="","",IF($C1228="SUPERSTORE","Superstore","DH"))</f>
        <v/>
      </c>
      <c r="O1228" s="36">
        <f>IF($B1228="","",IFERROR(VLOOKUP($B1228,Mapping!$A:$C,2,0),"Not Mapped"))</f>
        <v/>
      </c>
      <c r="P1228" s="36">
        <f>IF($B1228="","",IFERROR(VLOOKUP($B1228,Mapping!$A:$C,3,0),"Not Mapped"))</f>
        <v/>
      </c>
      <c r="Q1228" s="36">
        <f>IF($B1228="","",IFERROR(VLOOKUP($O1228,Leaders!$A:$B,2,0),"Not Mapped"))</f>
        <v/>
      </c>
      <c r="R1228" s="36">
        <f>IF($B1228="","",IF(COUNTIF(Exclusions!$A:$A,$B1228)&gt;0,"Yes","No"))</f>
        <v/>
      </c>
      <c r="S1228" s="38">
        <f>IF($B1228="","",MIN(1,DAY($A1228)/IF($N1228="Superstore",Settings!$B$5,Settings!$B$4)))</f>
        <v/>
      </c>
      <c r="T1228" s="38">
        <f>IF(OR($B1228="",$G1228="",$S1228=0),"",$G1228/$S1228)</f>
        <v/>
      </c>
      <c r="U1228" s="36">
        <f>IF($T1228="","",IF($T1228&lt;Settings!$B$8,"Critical",IF($T1228&lt;Settings!$B$9,"Semi Critical","Non Critical")))</f>
        <v/>
      </c>
      <c r="V1228" s="28" t="n"/>
      <c r="Z1228">
        <f>IF($B1228="","",IFERROR(VLOOKUP($B1228,'Plan HC for CCA'!$A:$B,2,0),""))</f>
        <v/>
      </c>
      <c r="AA1228">
        <f>IF(OR($B1228="",$Z1228=""),"",IF(N($M1228)&lt;$Z1228,"Delta","No Delta"))</f>
        <v/>
      </c>
      <c r="AB1228">
        <f>IF(OR($B1228="",$Z1228=""),"",MAX(0,$Z1228-N($M1228)))</f>
        <v/>
      </c>
      <c r="AC1228" s="46">
        <f>IF($B1228="","",IFERROR(INDEX('CCA Util %'!$H:$H,MATCH($B1228,'CCA Util %'!$E:$E,0)),""))</f>
        <v/>
      </c>
      <c r="AD1228">
        <f>IF($B1228="","",IFERROR(INDEX('CCA Util %'!$G:$G,MATCH($B1228,'CCA Util %'!$E:$E,0)),""))</f>
        <v/>
      </c>
      <c r="AE1228">
        <f>IF(OR($B1228="",$U1228=""),"",$U1228&amp;" &amp; "&amp;IF(OR($AD1228="",$AD1228=0),"Util NA",$AD1228&amp;" Util"))</f>
        <v/>
      </c>
    </row>
    <row r="1229" ht="15.75" customHeight="1" s="42">
      <c r="A1229" s="41" t="n"/>
      <c r="G1229" s="38" t="n"/>
      <c r="H1229" s="38" t="n"/>
      <c r="I1229" s="38" t="n"/>
      <c r="J1229" s="38" t="n"/>
      <c r="K1229" s="38" t="n"/>
      <c r="L1229" s="38" t="n"/>
      <c r="N1229" s="36">
        <f>IF($B1229="","",IF($C1229="SUPERSTORE","Superstore","DH"))</f>
        <v/>
      </c>
      <c r="O1229" s="36">
        <f>IF($B1229="","",IFERROR(VLOOKUP($B1229,Mapping!$A:$C,2,0),"Not Mapped"))</f>
        <v/>
      </c>
      <c r="P1229" s="36">
        <f>IF($B1229="","",IFERROR(VLOOKUP($B1229,Mapping!$A:$C,3,0),"Not Mapped"))</f>
        <v/>
      </c>
      <c r="Q1229" s="36">
        <f>IF($B1229="","",IFERROR(VLOOKUP($O1229,Leaders!$A:$B,2,0),"Not Mapped"))</f>
        <v/>
      </c>
      <c r="R1229" s="36">
        <f>IF($B1229="","",IF(COUNTIF(Exclusions!$A:$A,$B1229)&gt;0,"Yes","No"))</f>
        <v/>
      </c>
      <c r="S1229" s="38">
        <f>IF($B1229="","",MIN(1,DAY($A1229)/IF($N1229="Superstore",Settings!$B$5,Settings!$B$4)))</f>
        <v/>
      </c>
      <c r="T1229" s="38">
        <f>IF(OR($B1229="",$G1229="",$S1229=0),"",$G1229/$S1229)</f>
        <v/>
      </c>
      <c r="U1229" s="36">
        <f>IF($T1229="","",IF($T1229&lt;Settings!$B$8,"Critical",IF($T1229&lt;Settings!$B$9,"Semi Critical","Non Critical")))</f>
        <v/>
      </c>
      <c r="V1229" s="28" t="n"/>
      <c r="Z1229">
        <f>IF($B1229="","",IFERROR(VLOOKUP($B1229,'Plan HC for CCA'!$A:$B,2,0),""))</f>
        <v/>
      </c>
      <c r="AA1229">
        <f>IF(OR($B1229="",$Z1229=""),"",IF(N($M1229)&lt;$Z1229,"Delta","No Delta"))</f>
        <v/>
      </c>
      <c r="AB1229">
        <f>IF(OR($B1229="",$Z1229=""),"",MAX(0,$Z1229-N($M1229)))</f>
        <v/>
      </c>
      <c r="AC1229" s="46">
        <f>IF($B1229="","",IFERROR(INDEX('CCA Util %'!$H:$H,MATCH($B1229,'CCA Util %'!$E:$E,0)),""))</f>
        <v/>
      </c>
      <c r="AD1229">
        <f>IF($B1229="","",IFERROR(INDEX('CCA Util %'!$G:$G,MATCH($B1229,'CCA Util %'!$E:$E,0)),""))</f>
        <v/>
      </c>
      <c r="AE1229">
        <f>IF(OR($B1229="",$U1229=""),"",$U1229&amp;" &amp; "&amp;IF(OR($AD1229="",$AD1229=0),"Util NA",$AD1229&amp;" Util"))</f>
        <v/>
      </c>
    </row>
    <row r="1230" ht="15.75" customHeight="1" s="42">
      <c r="A1230" s="41" t="n"/>
      <c r="G1230" s="38" t="n"/>
      <c r="H1230" s="38" t="n"/>
      <c r="I1230" s="38" t="n"/>
      <c r="J1230" s="38" t="n"/>
      <c r="K1230" s="38" t="n"/>
      <c r="L1230" s="38" t="n"/>
      <c r="N1230" s="36">
        <f>IF($B1230="","",IF($C1230="SUPERSTORE","Superstore","DH"))</f>
        <v/>
      </c>
      <c r="O1230" s="36">
        <f>IF($B1230="","",IFERROR(VLOOKUP($B1230,Mapping!$A:$C,2,0),"Not Mapped"))</f>
        <v/>
      </c>
      <c r="P1230" s="36">
        <f>IF($B1230="","",IFERROR(VLOOKUP($B1230,Mapping!$A:$C,3,0),"Not Mapped"))</f>
        <v/>
      </c>
      <c r="Q1230" s="36">
        <f>IF($B1230="","",IFERROR(VLOOKUP($O1230,Leaders!$A:$B,2,0),"Not Mapped"))</f>
        <v/>
      </c>
      <c r="R1230" s="36">
        <f>IF($B1230="","",IF(COUNTIF(Exclusions!$A:$A,$B1230)&gt;0,"Yes","No"))</f>
        <v/>
      </c>
      <c r="S1230" s="38">
        <f>IF($B1230="","",MIN(1,DAY($A1230)/IF($N1230="Superstore",Settings!$B$5,Settings!$B$4)))</f>
        <v/>
      </c>
      <c r="T1230" s="38">
        <f>IF(OR($B1230="",$G1230="",$S1230=0),"",$G1230/$S1230)</f>
        <v/>
      </c>
      <c r="U1230" s="36">
        <f>IF($T1230="","",IF($T1230&lt;Settings!$B$8,"Critical",IF($T1230&lt;Settings!$B$9,"Semi Critical","Non Critical")))</f>
        <v/>
      </c>
      <c r="V1230" s="28" t="n"/>
      <c r="Z1230">
        <f>IF($B1230="","",IFERROR(VLOOKUP($B1230,'Plan HC for CCA'!$A:$B,2,0),""))</f>
        <v/>
      </c>
      <c r="AA1230">
        <f>IF(OR($B1230="",$Z1230=""),"",IF(N($M1230)&lt;$Z1230,"Delta","No Delta"))</f>
        <v/>
      </c>
      <c r="AB1230">
        <f>IF(OR($B1230="",$Z1230=""),"",MAX(0,$Z1230-N($M1230)))</f>
        <v/>
      </c>
      <c r="AC1230" s="46">
        <f>IF($B1230="","",IFERROR(INDEX('CCA Util %'!$H:$H,MATCH($B1230,'CCA Util %'!$E:$E,0)),""))</f>
        <v/>
      </c>
      <c r="AD1230">
        <f>IF($B1230="","",IFERROR(INDEX('CCA Util %'!$G:$G,MATCH($B1230,'CCA Util %'!$E:$E,0)),""))</f>
        <v/>
      </c>
      <c r="AE1230">
        <f>IF(OR($B1230="",$U1230=""),"",$U1230&amp;" &amp; "&amp;IF(OR($AD1230="",$AD1230=0),"Util NA",$AD1230&amp;" Util"))</f>
        <v/>
      </c>
    </row>
    <row r="1231" ht="15.75" customHeight="1" s="42">
      <c r="A1231" s="41" t="n"/>
      <c r="G1231" s="38" t="n"/>
      <c r="H1231" s="38" t="n"/>
      <c r="I1231" s="38" t="n"/>
      <c r="J1231" s="38" t="n"/>
      <c r="K1231" s="38" t="n"/>
      <c r="L1231" s="38" t="n"/>
      <c r="N1231" s="36">
        <f>IF($B1231="","",IF($C1231="SUPERSTORE","Superstore","DH"))</f>
        <v/>
      </c>
      <c r="O1231" s="36">
        <f>IF($B1231="","",IFERROR(VLOOKUP($B1231,Mapping!$A:$C,2,0),"Not Mapped"))</f>
        <v/>
      </c>
      <c r="P1231" s="36">
        <f>IF($B1231="","",IFERROR(VLOOKUP($B1231,Mapping!$A:$C,3,0),"Not Mapped"))</f>
        <v/>
      </c>
      <c r="Q1231" s="36">
        <f>IF($B1231="","",IFERROR(VLOOKUP($O1231,Leaders!$A:$B,2,0),"Not Mapped"))</f>
        <v/>
      </c>
      <c r="R1231" s="36">
        <f>IF($B1231="","",IF(COUNTIF(Exclusions!$A:$A,$B1231)&gt;0,"Yes","No"))</f>
        <v/>
      </c>
      <c r="S1231" s="38">
        <f>IF($B1231="","",MIN(1,DAY($A1231)/IF($N1231="Superstore",Settings!$B$5,Settings!$B$4)))</f>
        <v/>
      </c>
      <c r="T1231" s="38">
        <f>IF(OR($B1231="",$G1231="",$S1231=0),"",$G1231/$S1231)</f>
        <v/>
      </c>
      <c r="U1231" s="36">
        <f>IF($T1231="","",IF($T1231&lt;Settings!$B$8,"Critical",IF($T1231&lt;Settings!$B$9,"Semi Critical","Non Critical")))</f>
        <v/>
      </c>
      <c r="V1231" s="28" t="n"/>
      <c r="Z1231">
        <f>IF($B1231="","",IFERROR(VLOOKUP($B1231,'Plan HC for CCA'!$A:$B,2,0),""))</f>
        <v/>
      </c>
      <c r="AA1231">
        <f>IF(OR($B1231="",$Z1231=""),"",IF(N($M1231)&lt;$Z1231,"Delta","No Delta"))</f>
        <v/>
      </c>
      <c r="AB1231">
        <f>IF(OR($B1231="",$Z1231=""),"",MAX(0,$Z1231-N($M1231)))</f>
        <v/>
      </c>
      <c r="AC1231" s="46">
        <f>IF($B1231="","",IFERROR(INDEX('CCA Util %'!$H:$H,MATCH($B1231,'CCA Util %'!$E:$E,0)),""))</f>
        <v/>
      </c>
      <c r="AD1231">
        <f>IF($B1231="","",IFERROR(INDEX('CCA Util %'!$G:$G,MATCH($B1231,'CCA Util %'!$E:$E,0)),""))</f>
        <v/>
      </c>
      <c r="AE1231">
        <f>IF(OR($B1231="",$U1231=""),"",$U1231&amp;" &amp; "&amp;IF(OR($AD1231="",$AD1231=0),"Util NA",$AD1231&amp;" Util"))</f>
        <v/>
      </c>
    </row>
    <row r="1232" ht="15.75" customHeight="1" s="42">
      <c r="A1232" s="41" t="n"/>
      <c r="G1232" s="38" t="n"/>
      <c r="H1232" s="38" t="n"/>
      <c r="I1232" s="38" t="n"/>
      <c r="J1232" s="38" t="n"/>
      <c r="K1232" s="38" t="n"/>
      <c r="L1232" s="38" t="n"/>
      <c r="N1232" s="36">
        <f>IF($B1232="","",IF($C1232="SUPERSTORE","Superstore","DH"))</f>
        <v/>
      </c>
      <c r="O1232" s="36">
        <f>IF($B1232="","",IFERROR(VLOOKUP($B1232,Mapping!$A:$C,2,0),"Not Mapped"))</f>
        <v/>
      </c>
      <c r="P1232" s="36">
        <f>IF($B1232="","",IFERROR(VLOOKUP($B1232,Mapping!$A:$C,3,0),"Not Mapped"))</f>
        <v/>
      </c>
      <c r="Q1232" s="36">
        <f>IF($B1232="","",IFERROR(VLOOKUP($O1232,Leaders!$A:$B,2,0),"Not Mapped"))</f>
        <v/>
      </c>
      <c r="R1232" s="36">
        <f>IF($B1232="","",IF(COUNTIF(Exclusions!$A:$A,$B1232)&gt;0,"Yes","No"))</f>
        <v/>
      </c>
      <c r="S1232" s="38">
        <f>IF($B1232="","",MIN(1,DAY($A1232)/IF($N1232="Superstore",Settings!$B$5,Settings!$B$4)))</f>
        <v/>
      </c>
      <c r="T1232" s="38">
        <f>IF(OR($B1232="",$G1232="",$S1232=0),"",$G1232/$S1232)</f>
        <v/>
      </c>
      <c r="U1232" s="36">
        <f>IF($T1232="","",IF($T1232&lt;Settings!$B$8,"Critical",IF($T1232&lt;Settings!$B$9,"Semi Critical","Non Critical")))</f>
        <v/>
      </c>
      <c r="V1232" s="28" t="n"/>
      <c r="Z1232">
        <f>IF($B1232="","",IFERROR(VLOOKUP($B1232,'Plan HC for CCA'!$A:$B,2,0),""))</f>
        <v/>
      </c>
      <c r="AA1232">
        <f>IF(OR($B1232="",$Z1232=""),"",IF(N($M1232)&lt;$Z1232,"Delta","No Delta"))</f>
        <v/>
      </c>
      <c r="AB1232">
        <f>IF(OR($B1232="",$Z1232=""),"",MAX(0,$Z1232-N($M1232)))</f>
        <v/>
      </c>
      <c r="AC1232" s="46">
        <f>IF($B1232="","",IFERROR(INDEX('CCA Util %'!$H:$H,MATCH($B1232,'CCA Util %'!$E:$E,0)),""))</f>
        <v/>
      </c>
      <c r="AD1232">
        <f>IF($B1232="","",IFERROR(INDEX('CCA Util %'!$G:$G,MATCH($B1232,'CCA Util %'!$E:$E,0)),""))</f>
        <v/>
      </c>
      <c r="AE1232">
        <f>IF(OR($B1232="",$U1232=""),"",$U1232&amp;" &amp; "&amp;IF(OR($AD1232="",$AD1232=0),"Util NA",$AD1232&amp;" Util"))</f>
        <v/>
      </c>
    </row>
    <row r="1233" ht="15.75" customHeight="1" s="42">
      <c r="A1233" s="41" t="n"/>
      <c r="G1233" s="38" t="n"/>
      <c r="H1233" s="38" t="n"/>
      <c r="I1233" s="38" t="n"/>
      <c r="J1233" s="38" t="n"/>
      <c r="K1233" s="38" t="n"/>
      <c r="L1233" s="38" t="n"/>
      <c r="N1233" s="36">
        <f>IF($B1233="","",IF($C1233="SUPERSTORE","Superstore","DH"))</f>
        <v/>
      </c>
      <c r="O1233" s="36">
        <f>IF($B1233="","",IFERROR(VLOOKUP($B1233,Mapping!$A:$C,2,0),"Not Mapped"))</f>
        <v/>
      </c>
      <c r="P1233" s="36">
        <f>IF($B1233="","",IFERROR(VLOOKUP($B1233,Mapping!$A:$C,3,0),"Not Mapped"))</f>
        <v/>
      </c>
      <c r="Q1233" s="36">
        <f>IF($B1233="","",IFERROR(VLOOKUP($O1233,Leaders!$A:$B,2,0),"Not Mapped"))</f>
        <v/>
      </c>
      <c r="R1233" s="36">
        <f>IF($B1233="","",IF(COUNTIF(Exclusions!$A:$A,$B1233)&gt;0,"Yes","No"))</f>
        <v/>
      </c>
      <c r="S1233" s="38">
        <f>IF($B1233="","",MIN(1,DAY($A1233)/IF($N1233="Superstore",Settings!$B$5,Settings!$B$4)))</f>
        <v/>
      </c>
      <c r="T1233" s="38">
        <f>IF(OR($B1233="",$G1233="",$S1233=0),"",$G1233/$S1233)</f>
        <v/>
      </c>
      <c r="U1233" s="36">
        <f>IF($T1233="","",IF($T1233&lt;Settings!$B$8,"Critical",IF($T1233&lt;Settings!$B$9,"Semi Critical","Non Critical")))</f>
        <v/>
      </c>
      <c r="V1233" s="28" t="n"/>
      <c r="Z1233">
        <f>IF($B1233="","",IFERROR(VLOOKUP($B1233,'Plan HC for CCA'!$A:$B,2,0),""))</f>
        <v/>
      </c>
      <c r="AA1233">
        <f>IF(OR($B1233="",$Z1233=""),"",IF(N($M1233)&lt;$Z1233,"Delta","No Delta"))</f>
        <v/>
      </c>
      <c r="AB1233">
        <f>IF(OR($B1233="",$Z1233=""),"",MAX(0,$Z1233-N($M1233)))</f>
        <v/>
      </c>
      <c r="AC1233" s="46">
        <f>IF($B1233="","",IFERROR(INDEX('CCA Util %'!$H:$H,MATCH($B1233,'CCA Util %'!$E:$E,0)),""))</f>
        <v/>
      </c>
      <c r="AD1233">
        <f>IF($B1233="","",IFERROR(INDEX('CCA Util %'!$G:$G,MATCH($B1233,'CCA Util %'!$E:$E,0)),""))</f>
        <v/>
      </c>
      <c r="AE1233">
        <f>IF(OR($B1233="",$U1233=""),"",$U1233&amp;" &amp; "&amp;IF(OR($AD1233="",$AD1233=0),"Util NA",$AD1233&amp;" Util"))</f>
        <v/>
      </c>
    </row>
    <row r="1234" ht="15.75" customHeight="1" s="42">
      <c r="A1234" s="41" t="n"/>
      <c r="G1234" s="38" t="n"/>
      <c r="H1234" s="38" t="n"/>
      <c r="I1234" s="38" t="n"/>
      <c r="J1234" s="38" t="n"/>
      <c r="K1234" s="38" t="n"/>
      <c r="L1234" s="38" t="n"/>
      <c r="N1234" s="36">
        <f>IF($B1234="","",IF($C1234="SUPERSTORE","Superstore","DH"))</f>
        <v/>
      </c>
      <c r="O1234" s="36">
        <f>IF($B1234="","",IFERROR(VLOOKUP($B1234,Mapping!$A:$C,2,0),"Not Mapped"))</f>
        <v/>
      </c>
      <c r="P1234" s="36">
        <f>IF($B1234="","",IFERROR(VLOOKUP($B1234,Mapping!$A:$C,3,0),"Not Mapped"))</f>
        <v/>
      </c>
      <c r="Q1234" s="36">
        <f>IF($B1234="","",IFERROR(VLOOKUP($O1234,Leaders!$A:$B,2,0),"Not Mapped"))</f>
        <v/>
      </c>
      <c r="R1234" s="36">
        <f>IF($B1234="","",IF(COUNTIF(Exclusions!$A:$A,$B1234)&gt;0,"Yes","No"))</f>
        <v/>
      </c>
      <c r="S1234" s="38">
        <f>IF($B1234="","",MIN(1,DAY($A1234)/IF($N1234="Superstore",Settings!$B$5,Settings!$B$4)))</f>
        <v/>
      </c>
      <c r="T1234" s="38">
        <f>IF(OR($B1234="",$G1234="",$S1234=0),"",$G1234/$S1234)</f>
        <v/>
      </c>
      <c r="U1234" s="36">
        <f>IF($T1234="","",IF($T1234&lt;Settings!$B$8,"Critical",IF($T1234&lt;Settings!$B$9,"Semi Critical","Non Critical")))</f>
        <v/>
      </c>
      <c r="V1234" s="28" t="n"/>
      <c r="Z1234">
        <f>IF($B1234="","",IFERROR(VLOOKUP($B1234,'Plan HC for CCA'!$A:$B,2,0),""))</f>
        <v/>
      </c>
      <c r="AA1234">
        <f>IF(OR($B1234="",$Z1234=""),"",IF(N($M1234)&lt;$Z1234,"Delta","No Delta"))</f>
        <v/>
      </c>
      <c r="AB1234">
        <f>IF(OR($B1234="",$Z1234=""),"",MAX(0,$Z1234-N($M1234)))</f>
        <v/>
      </c>
      <c r="AC1234" s="46">
        <f>IF($B1234="","",IFERROR(INDEX('CCA Util %'!$H:$H,MATCH($B1234,'CCA Util %'!$E:$E,0)),""))</f>
        <v/>
      </c>
      <c r="AD1234">
        <f>IF($B1234="","",IFERROR(INDEX('CCA Util %'!$G:$G,MATCH($B1234,'CCA Util %'!$E:$E,0)),""))</f>
        <v/>
      </c>
      <c r="AE1234">
        <f>IF(OR($B1234="",$U1234=""),"",$U1234&amp;" &amp; "&amp;IF(OR($AD1234="",$AD1234=0),"Util NA",$AD1234&amp;" Util"))</f>
        <v/>
      </c>
    </row>
    <row r="1235" ht="15.75" customHeight="1" s="42">
      <c r="A1235" s="41" t="n"/>
      <c r="G1235" s="38" t="n"/>
      <c r="H1235" s="38" t="n"/>
      <c r="I1235" s="38" t="n"/>
      <c r="J1235" s="38" t="n"/>
      <c r="K1235" s="38" t="n"/>
      <c r="L1235" s="38" t="n"/>
      <c r="N1235" s="36">
        <f>IF($B1235="","",IF($C1235="SUPERSTORE","Superstore","DH"))</f>
        <v/>
      </c>
      <c r="O1235" s="36">
        <f>IF($B1235="","",IFERROR(VLOOKUP($B1235,Mapping!$A:$C,2,0),"Not Mapped"))</f>
        <v/>
      </c>
      <c r="P1235" s="36">
        <f>IF($B1235="","",IFERROR(VLOOKUP($B1235,Mapping!$A:$C,3,0),"Not Mapped"))</f>
        <v/>
      </c>
      <c r="Q1235" s="36">
        <f>IF($B1235="","",IFERROR(VLOOKUP($O1235,Leaders!$A:$B,2,0),"Not Mapped"))</f>
        <v/>
      </c>
      <c r="R1235" s="36">
        <f>IF($B1235="","",IF(COUNTIF(Exclusions!$A:$A,$B1235)&gt;0,"Yes","No"))</f>
        <v/>
      </c>
      <c r="S1235" s="38">
        <f>IF($B1235="","",MIN(1,DAY($A1235)/IF($N1235="Superstore",Settings!$B$5,Settings!$B$4)))</f>
        <v/>
      </c>
      <c r="T1235" s="38">
        <f>IF(OR($B1235="",$G1235="",$S1235=0),"",$G1235/$S1235)</f>
        <v/>
      </c>
      <c r="U1235" s="36">
        <f>IF($T1235="","",IF($T1235&lt;Settings!$B$8,"Critical",IF($T1235&lt;Settings!$B$9,"Semi Critical","Non Critical")))</f>
        <v/>
      </c>
      <c r="V1235" s="28" t="n"/>
      <c r="Z1235">
        <f>IF($B1235="","",IFERROR(VLOOKUP($B1235,'Plan HC for CCA'!$A:$B,2,0),""))</f>
        <v/>
      </c>
      <c r="AA1235">
        <f>IF(OR($B1235="",$Z1235=""),"",IF(N($M1235)&lt;$Z1235,"Delta","No Delta"))</f>
        <v/>
      </c>
      <c r="AB1235">
        <f>IF(OR($B1235="",$Z1235=""),"",MAX(0,$Z1235-N($M1235)))</f>
        <v/>
      </c>
      <c r="AC1235" s="46">
        <f>IF($B1235="","",IFERROR(INDEX('CCA Util %'!$H:$H,MATCH($B1235,'CCA Util %'!$E:$E,0)),""))</f>
        <v/>
      </c>
      <c r="AD1235">
        <f>IF($B1235="","",IFERROR(INDEX('CCA Util %'!$G:$G,MATCH($B1235,'CCA Util %'!$E:$E,0)),""))</f>
        <v/>
      </c>
      <c r="AE1235">
        <f>IF(OR($B1235="",$U1235=""),"",$U1235&amp;" &amp; "&amp;IF(OR($AD1235="",$AD1235=0),"Util NA",$AD1235&amp;" Util"))</f>
        <v/>
      </c>
    </row>
    <row r="1236" ht="15.75" customHeight="1" s="42">
      <c r="A1236" s="41" t="n"/>
      <c r="G1236" s="38" t="n"/>
      <c r="H1236" s="38" t="n"/>
      <c r="I1236" s="38" t="n"/>
      <c r="J1236" s="38" t="n"/>
      <c r="K1236" s="38" t="n"/>
      <c r="L1236" s="38" t="n"/>
      <c r="N1236" s="36">
        <f>IF($B1236="","",IF($C1236="SUPERSTORE","Superstore","DH"))</f>
        <v/>
      </c>
      <c r="O1236" s="36">
        <f>IF($B1236="","",IFERROR(VLOOKUP($B1236,Mapping!$A:$C,2,0),"Not Mapped"))</f>
        <v/>
      </c>
      <c r="P1236" s="36">
        <f>IF($B1236="","",IFERROR(VLOOKUP($B1236,Mapping!$A:$C,3,0),"Not Mapped"))</f>
        <v/>
      </c>
      <c r="Q1236" s="36">
        <f>IF($B1236="","",IFERROR(VLOOKUP($O1236,Leaders!$A:$B,2,0),"Not Mapped"))</f>
        <v/>
      </c>
      <c r="R1236" s="36">
        <f>IF($B1236="","",IF(COUNTIF(Exclusions!$A:$A,$B1236)&gt;0,"Yes","No"))</f>
        <v/>
      </c>
      <c r="S1236" s="38">
        <f>IF($B1236="","",MIN(1,DAY($A1236)/IF($N1236="Superstore",Settings!$B$5,Settings!$B$4)))</f>
        <v/>
      </c>
      <c r="T1236" s="38">
        <f>IF(OR($B1236="",$G1236="",$S1236=0),"",$G1236/$S1236)</f>
        <v/>
      </c>
      <c r="U1236" s="36">
        <f>IF($T1236="","",IF($T1236&lt;Settings!$B$8,"Critical",IF($T1236&lt;Settings!$B$9,"Semi Critical","Non Critical")))</f>
        <v/>
      </c>
      <c r="V1236" s="28" t="n"/>
      <c r="Z1236">
        <f>IF($B1236="","",IFERROR(VLOOKUP($B1236,'Plan HC for CCA'!$A:$B,2,0),""))</f>
        <v/>
      </c>
      <c r="AA1236">
        <f>IF(OR($B1236="",$Z1236=""),"",IF(N($M1236)&lt;$Z1236,"Delta","No Delta"))</f>
        <v/>
      </c>
      <c r="AB1236">
        <f>IF(OR($B1236="",$Z1236=""),"",MAX(0,$Z1236-N($M1236)))</f>
        <v/>
      </c>
      <c r="AC1236" s="46">
        <f>IF($B1236="","",IFERROR(INDEX('CCA Util %'!$H:$H,MATCH($B1236,'CCA Util %'!$E:$E,0)),""))</f>
        <v/>
      </c>
      <c r="AD1236">
        <f>IF($B1236="","",IFERROR(INDEX('CCA Util %'!$G:$G,MATCH($B1236,'CCA Util %'!$E:$E,0)),""))</f>
        <v/>
      </c>
      <c r="AE1236">
        <f>IF(OR($B1236="",$U1236=""),"",$U1236&amp;" &amp; "&amp;IF(OR($AD1236="",$AD1236=0),"Util NA",$AD1236&amp;" Util"))</f>
        <v/>
      </c>
    </row>
    <row r="1237" ht="15.75" customHeight="1" s="42">
      <c r="A1237" s="41" t="n"/>
      <c r="G1237" s="38" t="n"/>
      <c r="H1237" s="38" t="n"/>
      <c r="I1237" s="38" t="n"/>
      <c r="J1237" s="38" t="n"/>
      <c r="K1237" s="38" t="n"/>
      <c r="L1237" s="38" t="n"/>
      <c r="N1237" s="36">
        <f>IF($B1237="","",IF($C1237="SUPERSTORE","Superstore","DH"))</f>
        <v/>
      </c>
      <c r="O1237" s="36">
        <f>IF($B1237="","",IFERROR(VLOOKUP($B1237,Mapping!$A:$C,2,0),"Not Mapped"))</f>
        <v/>
      </c>
      <c r="P1237" s="36">
        <f>IF($B1237="","",IFERROR(VLOOKUP($B1237,Mapping!$A:$C,3,0),"Not Mapped"))</f>
        <v/>
      </c>
      <c r="Q1237" s="36">
        <f>IF($B1237="","",IFERROR(VLOOKUP($O1237,Leaders!$A:$B,2,0),"Not Mapped"))</f>
        <v/>
      </c>
      <c r="R1237" s="36">
        <f>IF($B1237="","",IF(COUNTIF(Exclusions!$A:$A,$B1237)&gt;0,"Yes","No"))</f>
        <v/>
      </c>
      <c r="S1237" s="38">
        <f>IF($B1237="","",MIN(1,DAY($A1237)/IF($N1237="Superstore",Settings!$B$5,Settings!$B$4)))</f>
        <v/>
      </c>
      <c r="T1237" s="38">
        <f>IF(OR($B1237="",$G1237="",$S1237=0),"",$G1237/$S1237)</f>
        <v/>
      </c>
      <c r="U1237" s="36">
        <f>IF($T1237="","",IF($T1237&lt;Settings!$B$8,"Critical",IF($T1237&lt;Settings!$B$9,"Semi Critical","Non Critical")))</f>
        <v/>
      </c>
      <c r="V1237" s="28" t="n"/>
      <c r="Z1237">
        <f>IF($B1237="","",IFERROR(VLOOKUP($B1237,'Plan HC for CCA'!$A:$B,2,0),""))</f>
        <v/>
      </c>
      <c r="AA1237">
        <f>IF(OR($B1237="",$Z1237=""),"",IF(N($M1237)&lt;$Z1237,"Delta","No Delta"))</f>
        <v/>
      </c>
      <c r="AB1237">
        <f>IF(OR($B1237="",$Z1237=""),"",MAX(0,$Z1237-N($M1237)))</f>
        <v/>
      </c>
      <c r="AC1237" s="46">
        <f>IF($B1237="","",IFERROR(INDEX('CCA Util %'!$H:$H,MATCH($B1237,'CCA Util %'!$E:$E,0)),""))</f>
        <v/>
      </c>
      <c r="AD1237">
        <f>IF($B1237="","",IFERROR(INDEX('CCA Util %'!$G:$G,MATCH($B1237,'CCA Util %'!$E:$E,0)),""))</f>
        <v/>
      </c>
      <c r="AE1237">
        <f>IF(OR($B1237="",$U1237=""),"",$U1237&amp;" &amp; "&amp;IF(OR($AD1237="",$AD1237=0),"Util NA",$AD1237&amp;" Util"))</f>
        <v/>
      </c>
    </row>
    <row r="1238" ht="15.75" customHeight="1" s="42">
      <c r="A1238" s="41" t="n"/>
      <c r="G1238" s="38" t="n"/>
      <c r="H1238" s="38" t="n"/>
      <c r="I1238" s="38" t="n"/>
      <c r="J1238" s="38" t="n"/>
      <c r="K1238" s="38" t="n"/>
      <c r="L1238" s="38" t="n"/>
      <c r="N1238" s="36">
        <f>IF($B1238="","",IF($C1238="SUPERSTORE","Superstore","DH"))</f>
        <v/>
      </c>
      <c r="O1238" s="36">
        <f>IF($B1238="","",IFERROR(VLOOKUP($B1238,Mapping!$A:$C,2,0),"Not Mapped"))</f>
        <v/>
      </c>
      <c r="P1238" s="36">
        <f>IF($B1238="","",IFERROR(VLOOKUP($B1238,Mapping!$A:$C,3,0),"Not Mapped"))</f>
        <v/>
      </c>
      <c r="Q1238" s="36">
        <f>IF($B1238="","",IFERROR(VLOOKUP($O1238,Leaders!$A:$B,2,0),"Not Mapped"))</f>
        <v/>
      </c>
      <c r="R1238" s="36">
        <f>IF($B1238="","",IF(COUNTIF(Exclusions!$A:$A,$B1238)&gt;0,"Yes","No"))</f>
        <v/>
      </c>
      <c r="S1238" s="38">
        <f>IF($B1238="","",MIN(1,DAY($A1238)/IF($N1238="Superstore",Settings!$B$5,Settings!$B$4)))</f>
        <v/>
      </c>
      <c r="T1238" s="38">
        <f>IF(OR($B1238="",$G1238="",$S1238=0),"",$G1238/$S1238)</f>
        <v/>
      </c>
      <c r="U1238" s="36">
        <f>IF($T1238="","",IF($T1238&lt;Settings!$B$8,"Critical",IF($T1238&lt;Settings!$B$9,"Semi Critical","Non Critical")))</f>
        <v/>
      </c>
      <c r="V1238" s="28" t="n"/>
      <c r="Z1238">
        <f>IF($B1238="","",IFERROR(VLOOKUP($B1238,'Plan HC for CCA'!$A:$B,2,0),""))</f>
        <v/>
      </c>
      <c r="AA1238">
        <f>IF(OR($B1238="",$Z1238=""),"",IF(N($M1238)&lt;$Z1238,"Delta","No Delta"))</f>
        <v/>
      </c>
      <c r="AB1238">
        <f>IF(OR($B1238="",$Z1238=""),"",MAX(0,$Z1238-N($M1238)))</f>
        <v/>
      </c>
      <c r="AC1238" s="46">
        <f>IF($B1238="","",IFERROR(INDEX('CCA Util %'!$H:$H,MATCH($B1238,'CCA Util %'!$E:$E,0)),""))</f>
        <v/>
      </c>
      <c r="AD1238">
        <f>IF($B1238="","",IFERROR(INDEX('CCA Util %'!$G:$G,MATCH($B1238,'CCA Util %'!$E:$E,0)),""))</f>
        <v/>
      </c>
      <c r="AE1238">
        <f>IF(OR($B1238="",$U1238=""),"",$U1238&amp;" &amp; "&amp;IF(OR($AD1238="",$AD1238=0),"Util NA",$AD1238&amp;" Util"))</f>
        <v/>
      </c>
    </row>
    <row r="1239" ht="15.75" customHeight="1" s="42">
      <c r="A1239" s="41" t="n"/>
      <c r="G1239" s="38" t="n"/>
      <c r="H1239" s="38" t="n"/>
      <c r="I1239" s="38" t="n"/>
      <c r="J1239" s="38" t="n"/>
      <c r="K1239" s="38" t="n"/>
      <c r="L1239" s="38" t="n"/>
      <c r="N1239" s="36">
        <f>IF($B1239="","",IF($C1239="SUPERSTORE","Superstore","DH"))</f>
        <v/>
      </c>
      <c r="O1239" s="36">
        <f>IF($B1239="","",IFERROR(VLOOKUP($B1239,Mapping!$A:$C,2,0),"Not Mapped"))</f>
        <v/>
      </c>
      <c r="P1239" s="36">
        <f>IF($B1239="","",IFERROR(VLOOKUP($B1239,Mapping!$A:$C,3,0),"Not Mapped"))</f>
        <v/>
      </c>
      <c r="Q1239" s="36">
        <f>IF($B1239="","",IFERROR(VLOOKUP($O1239,Leaders!$A:$B,2,0),"Not Mapped"))</f>
        <v/>
      </c>
      <c r="R1239" s="36">
        <f>IF($B1239="","",IF(COUNTIF(Exclusions!$A:$A,$B1239)&gt;0,"Yes","No"))</f>
        <v/>
      </c>
      <c r="S1239" s="38">
        <f>IF($B1239="","",MIN(1,DAY($A1239)/IF($N1239="Superstore",Settings!$B$5,Settings!$B$4)))</f>
        <v/>
      </c>
      <c r="T1239" s="38">
        <f>IF(OR($B1239="",$G1239="",$S1239=0),"",$G1239/$S1239)</f>
        <v/>
      </c>
      <c r="U1239" s="36">
        <f>IF($T1239="","",IF($T1239&lt;Settings!$B$8,"Critical",IF($T1239&lt;Settings!$B$9,"Semi Critical","Non Critical")))</f>
        <v/>
      </c>
      <c r="V1239" s="28" t="n"/>
      <c r="Z1239">
        <f>IF($B1239="","",IFERROR(VLOOKUP($B1239,'Plan HC for CCA'!$A:$B,2,0),""))</f>
        <v/>
      </c>
      <c r="AA1239">
        <f>IF(OR($B1239="",$Z1239=""),"",IF(N($M1239)&lt;$Z1239,"Delta","No Delta"))</f>
        <v/>
      </c>
      <c r="AB1239">
        <f>IF(OR($B1239="",$Z1239=""),"",MAX(0,$Z1239-N($M1239)))</f>
        <v/>
      </c>
      <c r="AC1239" s="46">
        <f>IF($B1239="","",IFERROR(INDEX('CCA Util %'!$H:$H,MATCH($B1239,'CCA Util %'!$E:$E,0)),""))</f>
        <v/>
      </c>
      <c r="AD1239">
        <f>IF($B1239="","",IFERROR(INDEX('CCA Util %'!$G:$G,MATCH($B1239,'CCA Util %'!$E:$E,0)),""))</f>
        <v/>
      </c>
      <c r="AE1239">
        <f>IF(OR($B1239="",$U1239=""),"",$U1239&amp;" &amp; "&amp;IF(OR($AD1239="",$AD1239=0),"Util NA",$AD1239&amp;" Util"))</f>
        <v/>
      </c>
    </row>
    <row r="1240" ht="15.75" customHeight="1" s="42">
      <c r="A1240" s="41" t="n"/>
      <c r="G1240" s="38" t="n"/>
      <c r="H1240" s="38" t="n"/>
      <c r="I1240" s="38" t="n"/>
      <c r="J1240" s="38" t="n"/>
      <c r="K1240" s="38" t="n"/>
      <c r="L1240" s="38" t="n"/>
      <c r="N1240" s="36">
        <f>IF($B1240="","",IF($C1240="SUPERSTORE","Superstore","DH"))</f>
        <v/>
      </c>
      <c r="O1240" s="36">
        <f>IF($B1240="","",IFERROR(VLOOKUP($B1240,Mapping!$A:$C,2,0),"Not Mapped"))</f>
        <v/>
      </c>
      <c r="P1240" s="36">
        <f>IF($B1240="","",IFERROR(VLOOKUP($B1240,Mapping!$A:$C,3,0),"Not Mapped"))</f>
        <v/>
      </c>
      <c r="Q1240" s="36">
        <f>IF($B1240="","",IFERROR(VLOOKUP($O1240,Leaders!$A:$B,2,0),"Not Mapped"))</f>
        <v/>
      </c>
      <c r="R1240" s="36">
        <f>IF($B1240="","",IF(COUNTIF(Exclusions!$A:$A,$B1240)&gt;0,"Yes","No"))</f>
        <v/>
      </c>
      <c r="S1240" s="38">
        <f>IF($B1240="","",MIN(1,DAY($A1240)/IF($N1240="Superstore",Settings!$B$5,Settings!$B$4)))</f>
        <v/>
      </c>
      <c r="T1240" s="38">
        <f>IF(OR($B1240="",$G1240="",$S1240=0),"",$G1240/$S1240)</f>
        <v/>
      </c>
      <c r="U1240" s="36">
        <f>IF($T1240="","",IF($T1240&lt;Settings!$B$8,"Critical",IF($T1240&lt;Settings!$B$9,"Semi Critical","Non Critical")))</f>
        <v/>
      </c>
      <c r="V1240" s="28" t="n"/>
      <c r="Z1240">
        <f>IF($B1240="","",IFERROR(VLOOKUP($B1240,'Plan HC for CCA'!$A:$B,2,0),""))</f>
        <v/>
      </c>
      <c r="AA1240">
        <f>IF(OR($B1240="",$Z1240=""),"",IF(N($M1240)&lt;$Z1240,"Delta","No Delta"))</f>
        <v/>
      </c>
      <c r="AB1240">
        <f>IF(OR($B1240="",$Z1240=""),"",MAX(0,$Z1240-N($M1240)))</f>
        <v/>
      </c>
      <c r="AC1240" s="46">
        <f>IF($B1240="","",IFERROR(INDEX('CCA Util %'!$H:$H,MATCH($B1240,'CCA Util %'!$E:$E,0)),""))</f>
        <v/>
      </c>
      <c r="AD1240">
        <f>IF($B1240="","",IFERROR(INDEX('CCA Util %'!$G:$G,MATCH($B1240,'CCA Util %'!$E:$E,0)),""))</f>
        <v/>
      </c>
      <c r="AE1240">
        <f>IF(OR($B1240="",$U1240=""),"",$U1240&amp;" &amp; "&amp;IF(OR($AD1240="",$AD1240=0),"Util NA",$AD1240&amp;" Util"))</f>
        <v/>
      </c>
    </row>
    <row r="1241" ht="15.75" customHeight="1" s="42">
      <c r="A1241" s="41" t="n"/>
      <c r="G1241" s="38" t="n"/>
      <c r="H1241" s="38" t="n"/>
      <c r="I1241" s="38" t="n"/>
      <c r="J1241" s="38" t="n"/>
      <c r="K1241" s="38" t="n"/>
      <c r="L1241" s="38" t="n"/>
      <c r="N1241" s="36">
        <f>IF($B1241="","",IF($C1241="SUPERSTORE","Superstore","DH"))</f>
        <v/>
      </c>
      <c r="O1241" s="36">
        <f>IF($B1241="","",IFERROR(VLOOKUP($B1241,Mapping!$A:$C,2,0),"Not Mapped"))</f>
        <v/>
      </c>
      <c r="P1241" s="36">
        <f>IF($B1241="","",IFERROR(VLOOKUP($B1241,Mapping!$A:$C,3,0),"Not Mapped"))</f>
        <v/>
      </c>
      <c r="Q1241" s="36">
        <f>IF($B1241="","",IFERROR(VLOOKUP($O1241,Leaders!$A:$B,2,0),"Not Mapped"))</f>
        <v/>
      </c>
      <c r="R1241" s="36">
        <f>IF($B1241="","",IF(COUNTIF(Exclusions!$A:$A,$B1241)&gt;0,"Yes","No"))</f>
        <v/>
      </c>
      <c r="S1241" s="38">
        <f>IF($B1241="","",MIN(1,DAY($A1241)/IF($N1241="Superstore",Settings!$B$5,Settings!$B$4)))</f>
        <v/>
      </c>
      <c r="T1241" s="38">
        <f>IF(OR($B1241="",$G1241="",$S1241=0),"",$G1241/$S1241)</f>
        <v/>
      </c>
      <c r="U1241" s="36">
        <f>IF($T1241="","",IF($T1241&lt;Settings!$B$8,"Critical",IF($T1241&lt;Settings!$B$9,"Semi Critical","Non Critical")))</f>
        <v/>
      </c>
      <c r="V1241" s="28" t="n"/>
      <c r="Z1241">
        <f>IF($B1241="","",IFERROR(VLOOKUP($B1241,'Plan HC for CCA'!$A:$B,2,0),""))</f>
        <v/>
      </c>
      <c r="AA1241">
        <f>IF(OR($B1241="",$Z1241=""),"",IF(N($M1241)&lt;$Z1241,"Delta","No Delta"))</f>
        <v/>
      </c>
      <c r="AB1241">
        <f>IF(OR($B1241="",$Z1241=""),"",MAX(0,$Z1241-N($M1241)))</f>
        <v/>
      </c>
      <c r="AC1241" s="46">
        <f>IF($B1241="","",IFERROR(INDEX('CCA Util %'!$H:$H,MATCH($B1241,'CCA Util %'!$E:$E,0)),""))</f>
        <v/>
      </c>
      <c r="AD1241">
        <f>IF($B1241="","",IFERROR(INDEX('CCA Util %'!$G:$G,MATCH($B1241,'CCA Util %'!$E:$E,0)),""))</f>
        <v/>
      </c>
      <c r="AE1241">
        <f>IF(OR($B1241="",$U1241=""),"",$U1241&amp;" &amp; "&amp;IF(OR($AD1241="",$AD1241=0),"Util NA",$AD1241&amp;" Util"))</f>
        <v/>
      </c>
    </row>
    <row r="1242" ht="15.75" customHeight="1" s="42">
      <c r="A1242" s="41" t="n"/>
      <c r="G1242" s="38" t="n"/>
      <c r="H1242" s="38" t="n"/>
      <c r="I1242" s="38" t="n"/>
      <c r="J1242" s="38" t="n"/>
      <c r="K1242" s="38" t="n"/>
      <c r="L1242" s="38" t="n"/>
      <c r="N1242" s="36">
        <f>IF($B1242="","",IF($C1242="SUPERSTORE","Superstore","DH"))</f>
        <v/>
      </c>
      <c r="O1242" s="36">
        <f>IF($B1242="","",IFERROR(VLOOKUP($B1242,Mapping!$A:$C,2,0),"Not Mapped"))</f>
        <v/>
      </c>
      <c r="P1242" s="36">
        <f>IF($B1242="","",IFERROR(VLOOKUP($B1242,Mapping!$A:$C,3,0),"Not Mapped"))</f>
        <v/>
      </c>
      <c r="Q1242" s="36">
        <f>IF($B1242="","",IFERROR(VLOOKUP($O1242,Leaders!$A:$B,2,0),"Not Mapped"))</f>
        <v/>
      </c>
      <c r="R1242" s="36">
        <f>IF($B1242="","",IF(COUNTIF(Exclusions!$A:$A,$B1242)&gt;0,"Yes","No"))</f>
        <v/>
      </c>
      <c r="S1242" s="38">
        <f>IF($B1242="","",MIN(1,DAY($A1242)/IF($N1242="Superstore",Settings!$B$5,Settings!$B$4)))</f>
        <v/>
      </c>
      <c r="T1242" s="38">
        <f>IF(OR($B1242="",$G1242="",$S1242=0),"",$G1242/$S1242)</f>
        <v/>
      </c>
      <c r="U1242" s="36">
        <f>IF($T1242="","",IF($T1242&lt;Settings!$B$8,"Critical",IF($T1242&lt;Settings!$B$9,"Semi Critical","Non Critical")))</f>
        <v/>
      </c>
      <c r="V1242" s="28" t="n"/>
      <c r="Z1242">
        <f>IF($B1242="","",IFERROR(VLOOKUP($B1242,'Plan HC for CCA'!$A:$B,2,0),""))</f>
        <v/>
      </c>
      <c r="AA1242">
        <f>IF(OR($B1242="",$Z1242=""),"",IF(N($M1242)&lt;$Z1242,"Delta","No Delta"))</f>
        <v/>
      </c>
      <c r="AB1242">
        <f>IF(OR($B1242="",$Z1242=""),"",MAX(0,$Z1242-N($M1242)))</f>
        <v/>
      </c>
      <c r="AC1242" s="46">
        <f>IF($B1242="","",IFERROR(INDEX('CCA Util %'!$H:$H,MATCH($B1242,'CCA Util %'!$E:$E,0)),""))</f>
        <v/>
      </c>
      <c r="AD1242">
        <f>IF($B1242="","",IFERROR(INDEX('CCA Util %'!$G:$G,MATCH($B1242,'CCA Util %'!$E:$E,0)),""))</f>
        <v/>
      </c>
      <c r="AE1242">
        <f>IF(OR($B1242="",$U1242=""),"",$U1242&amp;" &amp; "&amp;IF(OR($AD1242="",$AD1242=0),"Util NA",$AD1242&amp;" Util"))</f>
        <v/>
      </c>
    </row>
    <row r="1243" ht="15.75" customHeight="1" s="42">
      <c r="A1243" s="41" t="n"/>
      <c r="G1243" s="38" t="n"/>
      <c r="H1243" s="38" t="n"/>
      <c r="I1243" s="38" t="n"/>
      <c r="J1243" s="38" t="n"/>
      <c r="K1243" s="38" t="n"/>
      <c r="L1243" s="38" t="n"/>
      <c r="N1243" s="36">
        <f>IF($B1243="","",IF($C1243="SUPERSTORE","Superstore","DH"))</f>
        <v/>
      </c>
      <c r="O1243" s="36">
        <f>IF($B1243="","",IFERROR(VLOOKUP($B1243,Mapping!$A:$C,2,0),"Not Mapped"))</f>
        <v/>
      </c>
      <c r="P1243" s="36">
        <f>IF($B1243="","",IFERROR(VLOOKUP($B1243,Mapping!$A:$C,3,0),"Not Mapped"))</f>
        <v/>
      </c>
      <c r="Q1243" s="36">
        <f>IF($B1243="","",IFERROR(VLOOKUP($O1243,Leaders!$A:$B,2,0),"Not Mapped"))</f>
        <v/>
      </c>
      <c r="R1243" s="36">
        <f>IF($B1243="","",IF(COUNTIF(Exclusions!$A:$A,$B1243)&gt;0,"Yes","No"))</f>
        <v/>
      </c>
      <c r="S1243" s="38">
        <f>IF($B1243="","",MIN(1,DAY($A1243)/IF($N1243="Superstore",Settings!$B$5,Settings!$B$4)))</f>
        <v/>
      </c>
      <c r="T1243" s="38">
        <f>IF(OR($B1243="",$G1243="",$S1243=0),"",$G1243/$S1243)</f>
        <v/>
      </c>
      <c r="U1243" s="36">
        <f>IF($T1243="","",IF($T1243&lt;Settings!$B$8,"Critical",IF($T1243&lt;Settings!$B$9,"Semi Critical","Non Critical")))</f>
        <v/>
      </c>
      <c r="V1243" s="28" t="n"/>
      <c r="Z1243">
        <f>IF($B1243="","",IFERROR(VLOOKUP($B1243,'Plan HC for CCA'!$A:$B,2,0),""))</f>
        <v/>
      </c>
      <c r="AA1243">
        <f>IF(OR($B1243="",$Z1243=""),"",IF(N($M1243)&lt;$Z1243,"Delta","No Delta"))</f>
        <v/>
      </c>
      <c r="AB1243">
        <f>IF(OR($B1243="",$Z1243=""),"",MAX(0,$Z1243-N($M1243)))</f>
        <v/>
      </c>
      <c r="AC1243" s="46">
        <f>IF($B1243="","",IFERROR(INDEX('CCA Util %'!$H:$H,MATCH($B1243,'CCA Util %'!$E:$E,0)),""))</f>
        <v/>
      </c>
      <c r="AD1243">
        <f>IF($B1243="","",IFERROR(INDEX('CCA Util %'!$G:$G,MATCH($B1243,'CCA Util %'!$E:$E,0)),""))</f>
        <v/>
      </c>
      <c r="AE1243">
        <f>IF(OR($B1243="",$U1243=""),"",$U1243&amp;" &amp; "&amp;IF(OR($AD1243="",$AD1243=0),"Util NA",$AD1243&amp;" Util"))</f>
        <v/>
      </c>
    </row>
    <row r="1244" ht="15.75" customHeight="1" s="42">
      <c r="A1244" s="41" t="n"/>
      <c r="G1244" s="38" t="n"/>
      <c r="H1244" s="38" t="n"/>
      <c r="I1244" s="38" t="n"/>
      <c r="J1244" s="38" t="n"/>
      <c r="K1244" s="38" t="n"/>
      <c r="L1244" s="38" t="n"/>
      <c r="N1244" s="36">
        <f>IF($B1244="","",IF($C1244="SUPERSTORE","Superstore","DH"))</f>
        <v/>
      </c>
      <c r="O1244" s="36">
        <f>IF($B1244="","",IFERROR(VLOOKUP($B1244,Mapping!$A:$C,2,0),"Not Mapped"))</f>
        <v/>
      </c>
      <c r="P1244" s="36">
        <f>IF($B1244="","",IFERROR(VLOOKUP($B1244,Mapping!$A:$C,3,0),"Not Mapped"))</f>
        <v/>
      </c>
      <c r="Q1244" s="36">
        <f>IF($B1244="","",IFERROR(VLOOKUP($O1244,Leaders!$A:$B,2,0),"Not Mapped"))</f>
        <v/>
      </c>
      <c r="R1244" s="36">
        <f>IF($B1244="","",IF(COUNTIF(Exclusions!$A:$A,$B1244)&gt;0,"Yes","No"))</f>
        <v/>
      </c>
      <c r="S1244" s="38">
        <f>IF($B1244="","",MIN(1,DAY($A1244)/IF($N1244="Superstore",Settings!$B$5,Settings!$B$4)))</f>
        <v/>
      </c>
      <c r="T1244" s="38">
        <f>IF(OR($B1244="",$G1244="",$S1244=0),"",$G1244/$S1244)</f>
        <v/>
      </c>
      <c r="U1244" s="36">
        <f>IF($T1244="","",IF($T1244&lt;Settings!$B$8,"Critical",IF($T1244&lt;Settings!$B$9,"Semi Critical","Non Critical")))</f>
        <v/>
      </c>
      <c r="V1244" s="28" t="n"/>
      <c r="Z1244">
        <f>IF($B1244="","",IFERROR(VLOOKUP($B1244,'Plan HC for CCA'!$A:$B,2,0),""))</f>
        <v/>
      </c>
      <c r="AA1244">
        <f>IF(OR($B1244="",$Z1244=""),"",IF(N($M1244)&lt;$Z1244,"Delta","No Delta"))</f>
        <v/>
      </c>
      <c r="AB1244">
        <f>IF(OR($B1244="",$Z1244=""),"",MAX(0,$Z1244-N($M1244)))</f>
        <v/>
      </c>
      <c r="AC1244" s="46">
        <f>IF($B1244="","",IFERROR(INDEX('CCA Util %'!$H:$H,MATCH($B1244,'CCA Util %'!$E:$E,0)),""))</f>
        <v/>
      </c>
      <c r="AD1244">
        <f>IF($B1244="","",IFERROR(INDEX('CCA Util %'!$G:$G,MATCH($B1244,'CCA Util %'!$E:$E,0)),""))</f>
        <v/>
      </c>
      <c r="AE1244">
        <f>IF(OR($B1244="",$U1244=""),"",$U1244&amp;" &amp; "&amp;IF(OR($AD1244="",$AD1244=0),"Util NA",$AD1244&amp;" Util"))</f>
        <v/>
      </c>
    </row>
    <row r="1245" ht="15.75" customHeight="1" s="42">
      <c r="A1245" s="41" t="n"/>
      <c r="G1245" s="38" t="n"/>
      <c r="H1245" s="38" t="n"/>
      <c r="I1245" s="38" t="n"/>
      <c r="J1245" s="38" t="n"/>
      <c r="K1245" s="38" t="n"/>
      <c r="L1245" s="38" t="n"/>
      <c r="N1245" s="36">
        <f>IF($B1245="","",IF($C1245="SUPERSTORE","Superstore","DH"))</f>
        <v/>
      </c>
      <c r="O1245" s="36">
        <f>IF($B1245="","",IFERROR(VLOOKUP($B1245,Mapping!$A:$C,2,0),"Not Mapped"))</f>
        <v/>
      </c>
      <c r="P1245" s="36">
        <f>IF($B1245="","",IFERROR(VLOOKUP($B1245,Mapping!$A:$C,3,0),"Not Mapped"))</f>
        <v/>
      </c>
      <c r="Q1245" s="36">
        <f>IF($B1245="","",IFERROR(VLOOKUP($O1245,Leaders!$A:$B,2,0),"Not Mapped"))</f>
        <v/>
      </c>
      <c r="R1245" s="36">
        <f>IF($B1245="","",IF(COUNTIF(Exclusions!$A:$A,$B1245)&gt;0,"Yes","No"))</f>
        <v/>
      </c>
      <c r="S1245" s="38">
        <f>IF($B1245="","",MIN(1,DAY($A1245)/IF($N1245="Superstore",Settings!$B$5,Settings!$B$4)))</f>
        <v/>
      </c>
      <c r="T1245" s="38">
        <f>IF(OR($B1245="",$G1245="",$S1245=0),"",$G1245/$S1245)</f>
        <v/>
      </c>
      <c r="U1245" s="36">
        <f>IF($T1245="","",IF($T1245&lt;Settings!$B$8,"Critical",IF($T1245&lt;Settings!$B$9,"Semi Critical","Non Critical")))</f>
        <v/>
      </c>
      <c r="V1245" s="28" t="n"/>
      <c r="Z1245">
        <f>IF($B1245="","",IFERROR(VLOOKUP($B1245,'Plan HC for CCA'!$A:$B,2,0),""))</f>
        <v/>
      </c>
      <c r="AA1245">
        <f>IF(OR($B1245="",$Z1245=""),"",IF(N($M1245)&lt;$Z1245,"Delta","No Delta"))</f>
        <v/>
      </c>
      <c r="AB1245">
        <f>IF(OR($B1245="",$Z1245=""),"",MAX(0,$Z1245-N($M1245)))</f>
        <v/>
      </c>
      <c r="AC1245" s="46">
        <f>IF($B1245="","",IFERROR(INDEX('CCA Util %'!$H:$H,MATCH($B1245,'CCA Util %'!$E:$E,0)),""))</f>
        <v/>
      </c>
      <c r="AD1245">
        <f>IF($B1245="","",IFERROR(INDEX('CCA Util %'!$G:$G,MATCH($B1245,'CCA Util %'!$E:$E,0)),""))</f>
        <v/>
      </c>
      <c r="AE1245">
        <f>IF(OR($B1245="",$U1245=""),"",$U1245&amp;" &amp; "&amp;IF(OR($AD1245="",$AD1245=0),"Util NA",$AD1245&amp;" Util"))</f>
        <v/>
      </c>
    </row>
    <row r="1246" ht="15.75" customHeight="1" s="42">
      <c r="A1246" s="41" t="n"/>
      <c r="G1246" s="38" t="n"/>
      <c r="H1246" s="38" t="n"/>
      <c r="I1246" s="38" t="n"/>
      <c r="J1246" s="38" t="n"/>
      <c r="K1246" s="38" t="n"/>
      <c r="L1246" s="38" t="n"/>
      <c r="N1246" s="36">
        <f>IF($B1246="","",IF($C1246="SUPERSTORE","Superstore","DH"))</f>
        <v/>
      </c>
      <c r="O1246" s="36">
        <f>IF($B1246="","",IFERROR(VLOOKUP($B1246,Mapping!$A:$C,2,0),"Not Mapped"))</f>
        <v/>
      </c>
      <c r="P1246" s="36">
        <f>IF($B1246="","",IFERROR(VLOOKUP($B1246,Mapping!$A:$C,3,0),"Not Mapped"))</f>
        <v/>
      </c>
      <c r="Q1246" s="36">
        <f>IF($B1246="","",IFERROR(VLOOKUP($O1246,Leaders!$A:$B,2,0),"Not Mapped"))</f>
        <v/>
      </c>
      <c r="R1246" s="36">
        <f>IF($B1246="","",IF(COUNTIF(Exclusions!$A:$A,$B1246)&gt;0,"Yes","No"))</f>
        <v/>
      </c>
      <c r="S1246" s="38">
        <f>IF($B1246="","",MIN(1,DAY($A1246)/IF($N1246="Superstore",Settings!$B$5,Settings!$B$4)))</f>
        <v/>
      </c>
      <c r="T1246" s="38">
        <f>IF(OR($B1246="",$G1246="",$S1246=0),"",$G1246/$S1246)</f>
        <v/>
      </c>
      <c r="U1246" s="36">
        <f>IF($T1246="","",IF($T1246&lt;Settings!$B$8,"Critical",IF($T1246&lt;Settings!$B$9,"Semi Critical","Non Critical")))</f>
        <v/>
      </c>
      <c r="V1246" s="28" t="n"/>
      <c r="Z1246">
        <f>IF($B1246="","",IFERROR(VLOOKUP($B1246,'Plan HC for CCA'!$A:$B,2,0),""))</f>
        <v/>
      </c>
      <c r="AA1246">
        <f>IF(OR($B1246="",$Z1246=""),"",IF(N($M1246)&lt;$Z1246,"Delta","No Delta"))</f>
        <v/>
      </c>
      <c r="AB1246">
        <f>IF(OR($B1246="",$Z1246=""),"",MAX(0,$Z1246-N($M1246)))</f>
        <v/>
      </c>
      <c r="AC1246" s="46">
        <f>IF($B1246="","",IFERROR(INDEX('CCA Util %'!$H:$H,MATCH($B1246,'CCA Util %'!$E:$E,0)),""))</f>
        <v/>
      </c>
      <c r="AD1246">
        <f>IF($B1246="","",IFERROR(INDEX('CCA Util %'!$G:$G,MATCH($B1246,'CCA Util %'!$E:$E,0)),""))</f>
        <v/>
      </c>
      <c r="AE1246">
        <f>IF(OR($B1246="",$U1246=""),"",$U1246&amp;" &amp; "&amp;IF(OR($AD1246="",$AD1246=0),"Util NA",$AD1246&amp;" Util"))</f>
        <v/>
      </c>
    </row>
    <row r="1247" ht="15.75" customHeight="1" s="42">
      <c r="A1247" s="41" t="n"/>
      <c r="G1247" s="38" t="n"/>
      <c r="H1247" s="38" t="n"/>
      <c r="I1247" s="38" t="n"/>
      <c r="J1247" s="38" t="n"/>
      <c r="K1247" s="38" t="n"/>
      <c r="L1247" s="38" t="n"/>
      <c r="N1247" s="36">
        <f>IF($B1247="","",IF($C1247="SUPERSTORE","Superstore","DH"))</f>
        <v/>
      </c>
      <c r="O1247" s="36">
        <f>IF($B1247="","",IFERROR(VLOOKUP($B1247,Mapping!$A:$C,2,0),"Not Mapped"))</f>
        <v/>
      </c>
      <c r="P1247" s="36">
        <f>IF($B1247="","",IFERROR(VLOOKUP($B1247,Mapping!$A:$C,3,0),"Not Mapped"))</f>
        <v/>
      </c>
      <c r="Q1247" s="36">
        <f>IF($B1247="","",IFERROR(VLOOKUP($O1247,Leaders!$A:$B,2,0),"Not Mapped"))</f>
        <v/>
      </c>
      <c r="R1247" s="36">
        <f>IF($B1247="","",IF(COUNTIF(Exclusions!$A:$A,$B1247)&gt;0,"Yes","No"))</f>
        <v/>
      </c>
      <c r="S1247" s="38">
        <f>IF($B1247="","",MIN(1,DAY($A1247)/IF($N1247="Superstore",Settings!$B$5,Settings!$B$4)))</f>
        <v/>
      </c>
      <c r="T1247" s="38">
        <f>IF(OR($B1247="",$G1247="",$S1247=0),"",$G1247/$S1247)</f>
        <v/>
      </c>
      <c r="U1247" s="36">
        <f>IF($T1247="","",IF($T1247&lt;Settings!$B$8,"Critical",IF($T1247&lt;Settings!$B$9,"Semi Critical","Non Critical")))</f>
        <v/>
      </c>
      <c r="V1247" s="28" t="n"/>
      <c r="Z1247">
        <f>IF($B1247="","",IFERROR(VLOOKUP($B1247,'Plan HC for CCA'!$A:$B,2,0),""))</f>
        <v/>
      </c>
      <c r="AA1247">
        <f>IF(OR($B1247="",$Z1247=""),"",IF(N($M1247)&lt;$Z1247,"Delta","No Delta"))</f>
        <v/>
      </c>
      <c r="AB1247">
        <f>IF(OR($B1247="",$Z1247=""),"",MAX(0,$Z1247-N($M1247)))</f>
        <v/>
      </c>
      <c r="AC1247" s="46">
        <f>IF($B1247="","",IFERROR(INDEX('CCA Util %'!$H:$H,MATCH($B1247,'CCA Util %'!$E:$E,0)),""))</f>
        <v/>
      </c>
      <c r="AD1247">
        <f>IF($B1247="","",IFERROR(INDEX('CCA Util %'!$G:$G,MATCH($B1247,'CCA Util %'!$E:$E,0)),""))</f>
        <v/>
      </c>
      <c r="AE1247">
        <f>IF(OR($B1247="",$U1247=""),"",$U1247&amp;" &amp; "&amp;IF(OR($AD1247="",$AD1247=0),"Util NA",$AD1247&amp;" Util"))</f>
        <v/>
      </c>
    </row>
    <row r="1248" ht="15.75" customHeight="1" s="42">
      <c r="A1248" s="41" t="n"/>
      <c r="G1248" s="38" t="n"/>
      <c r="H1248" s="38" t="n"/>
      <c r="I1248" s="38" t="n"/>
      <c r="J1248" s="38" t="n"/>
      <c r="K1248" s="38" t="n"/>
      <c r="L1248" s="38" t="n"/>
      <c r="N1248" s="36">
        <f>IF($B1248="","",IF($C1248="SUPERSTORE","Superstore","DH"))</f>
        <v/>
      </c>
      <c r="O1248" s="36">
        <f>IF($B1248="","",IFERROR(VLOOKUP($B1248,Mapping!$A:$C,2,0),"Not Mapped"))</f>
        <v/>
      </c>
      <c r="P1248" s="36">
        <f>IF($B1248="","",IFERROR(VLOOKUP($B1248,Mapping!$A:$C,3,0),"Not Mapped"))</f>
        <v/>
      </c>
      <c r="Q1248" s="36">
        <f>IF($B1248="","",IFERROR(VLOOKUP($O1248,Leaders!$A:$B,2,0),"Not Mapped"))</f>
        <v/>
      </c>
      <c r="R1248" s="36">
        <f>IF($B1248="","",IF(COUNTIF(Exclusions!$A:$A,$B1248)&gt;0,"Yes","No"))</f>
        <v/>
      </c>
      <c r="S1248" s="38">
        <f>IF($B1248="","",MIN(1,DAY($A1248)/IF($N1248="Superstore",Settings!$B$5,Settings!$B$4)))</f>
        <v/>
      </c>
      <c r="T1248" s="38">
        <f>IF(OR($B1248="",$G1248="",$S1248=0),"",$G1248/$S1248)</f>
        <v/>
      </c>
      <c r="U1248" s="36">
        <f>IF($T1248="","",IF($T1248&lt;Settings!$B$8,"Critical",IF($T1248&lt;Settings!$B$9,"Semi Critical","Non Critical")))</f>
        <v/>
      </c>
      <c r="V1248" s="28" t="n"/>
      <c r="Z1248">
        <f>IF($B1248="","",IFERROR(VLOOKUP($B1248,'Plan HC for CCA'!$A:$B,2,0),""))</f>
        <v/>
      </c>
      <c r="AA1248">
        <f>IF(OR($B1248="",$Z1248=""),"",IF(N($M1248)&lt;$Z1248,"Delta","No Delta"))</f>
        <v/>
      </c>
      <c r="AB1248">
        <f>IF(OR($B1248="",$Z1248=""),"",MAX(0,$Z1248-N($M1248)))</f>
        <v/>
      </c>
      <c r="AC1248" s="46">
        <f>IF($B1248="","",IFERROR(INDEX('CCA Util %'!$H:$H,MATCH($B1248,'CCA Util %'!$E:$E,0)),""))</f>
        <v/>
      </c>
      <c r="AD1248">
        <f>IF($B1248="","",IFERROR(INDEX('CCA Util %'!$G:$G,MATCH($B1248,'CCA Util %'!$E:$E,0)),""))</f>
        <v/>
      </c>
      <c r="AE1248">
        <f>IF(OR($B1248="",$U1248=""),"",$U1248&amp;" &amp; "&amp;IF(OR($AD1248="",$AD1248=0),"Util NA",$AD1248&amp;" Util"))</f>
        <v/>
      </c>
    </row>
    <row r="1249" ht="15.75" customHeight="1" s="42">
      <c r="A1249" s="41" t="n"/>
      <c r="G1249" s="38" t="n"/>
      <c r="H1249" s="38" t="n"/>
      <c r="I1249" s="38" t="n"/>
      <c r="J1249" s="38" t="n"/>
      <c r="K1249" s="38" t="n"/>
      <c r="L1249" s="38" t="n"/>
      <c r="N1249" s="36">
        <f>IF($B1249="","",IF($C1249="SUPERSTORE","Superstore","DH"))</f>
        <v/>
      </c>
      <c r="O1249" s="36">
        <f>IF($B1249="","",IFERROR(VLOOKUP($B1249,Mapping!$A:$C,2,0),"Not Mapped"))</f>
        <v/>
      </c>
      <c r="P1249" s="36">
        <f>IF($B1249="","",IFERROR(VLOOKUP($B1249,Mapping!$A:$C,3,0),"Not Mapped"))</f>
        <v/>
      </c>
      <c r="Q1249" s="36">
        <f>IF($B1249="","",IFERROR(VLOOKUP($O1249,Leaders!$A:$B,2,0),"Not Mapped"))</f>
        <v/>
      </c>
      <c r="R1249" s="36">
        <f>IF($B1249="","",IF(COUNTIF(Exclusions!$A:$A,$B1249)&gt;0,"Yes","No"))</f>
        <v/>
      </c>
      <c r="S1249" s="38">
        <f>IF($B1249="","",MIN(1,DAY($A1249)/IF($N1249="Superstore",Settings!$B$5,Settings!$B$4)))</f>
        <v/>
      </c>
      <c r="T1249" s="38">
        <f>IF(OR($B1249="",$G1249="",$S1249=0),"",$G1249/$S1249)</f>
        <v/>
      </c>
      <c r="U1249" s="36">
        <f>IF($T1249="","",IF($T1249&lt;Settings!$B$8,"Critical",IF($T1249&lt;Settings!$B$9,"Semi Critical","Non Critical")))</f>
        <v/>
      </c>
      <c r="V1249" s="28" t="n"/>
      <c r="Z1249">
        <f>IF($B1249="","",IFERROR(VLOOKUP($B1249,'Plan HC for CCA'!$A:$B,2,0),""))</f>
        <v/>
      </c>
      <c r="AA1249">
        <f>IF(OR($B1249="",$Z1249=""),"",IF(N($M1249)&lt;$Z1249,"Delta","No Delta"))</f>
        <v/>
      </c>
      <c r="AB1249">
        <f>IF(OR($B1249="",$Z1249=""),"",MAX(0,$Z1249-N($M1249)))</f>
        <v/>
      </c>
      <c r="AC1249" s="46">
        <f>IF($B1249="","",IFERROR(INDEX('CCA Util %'!$H:$H,MATCH($B1249,'CCA Util %'!$E:$E,0)),""))</f>
        <v/>
      </c>
      <c r="AD1249">
        <f>IF($B1249="","",IFERROR(INDEX('CCA Util %'!$G:$G,MATCH($B1249,'CCA Util %'!$E:$E,0)),""))</f>
        <v/>
      </c>
      <c r="AE1249">
        <f>IF(OR($B1249="",$U1249=""),"",$U1249&amp;" &amp; "&amp;IF(OR($AD1249="",$AD1249=0),"Util NA",$AD1249&amp;" Util"))</f>
        <v/>
      </c>
    </row>
    <row r="1250" ht="15.75" customHeight="1" s="42">
      <c r="A1250" s="41" t="n"/>
      <c r="G1250" s="38" t="n"/>
      <c r="H1250" s="38" t="n"/>
      <c r="I1250" s="38" t="n"/>
      <c r="J1250" s="38" t="n"/>
      <c r="K1250" s="38" t="n"/>
      <c r="L1250" s="38" t="n"/>
      <c r="N1250" s="36">
        <f>IF($B1250="","",IF($C1250="SUPERSTORE","Superstore","DH"))</f>
        <v/>
      </c>
      <c r="O1250" s="36">
        <f>IF($B1250="","",IFERROR(VLOOKUP($B1250,Mapping!$A:$C,2,0),"Not Mapped"))</f>
        <v/>
      </c>
      <c r="P1250" s="36">
        <f>IF($B1250="","",IFERROR(VLOOKUP($B1250,Mapping!$A:$C,3,0),"Not Mapped"))</f>
        <v/>
      </c>
      <c r="Q1250" s="36">
        <f>IF($B1250="","",IFERROR(VLOOKUP($O1250,Leaders!$A:$B,2,0),"Not Mapped"))</f>
        <v/>
      </c>
      <c r="R1250" s="36">
        <f>IF($B1250="","",IF(COUNTIF(Exclusions!$A:$A,$B1250)&gt;0,"Yes","No"))</f>
        <v/>
      </c>
      <c r="S1250" s="38">
        <f>IF($B1250="","",MIN(1,DAY($A1250)/IF($N1250="Superstore",Settings!$B$5,Settings!$B$4)))</f>
        <v/>
      </c>
      <c r="T1250" s="38">
        <f>IF(OR($B1250="",$G1250="",$S1250=0),"",$G1250/$S1250)</f>
        <v/>
      </c>
      <c r="U1250" s="36">
        <f>IF($T1250="","",IF($T1250&lt;Settings!$B$8,"Critical",IF($T1250&lt;Settings!$B$9,"Semi Critical","Non Critical")))</f>
        <v/>
      </c>
      <c r="V1250" s="28" t="n"/>
      <c r="Z1250">
        <f>IF($B1250="","",IFERROR(VLOOKUP($B1250,'Plan HC for CCA'!$A:$B,2,0),""))</f>
        <v/>
      </c>
      <c r="AA1250">
        <f>IF(OR($B1250="",$Z1250=""),"",IF(N($M1250)&lt;$Z1250,"Delta","No Delta"))</f>
        <v/>
      </c>
      <c r="AB1250">
        <f>IF(OR($B1250="",$Z1250=""),"",MAX(0,$Z1250-N($M1250)))</f>
        <v/>
      </c>
      <c r="AC1250" s="46">
        <f>IF($B1250="","",IFERROR(INDEX('CCA Util %'!$H:$H,MATCH($B1250,'CCA Util %'!$E:$E,0)),""))</f>
        <v/>
      </c>
      <c r="AD1250">
        <f>IF($B1250="","",IFERROR(INDEX('CCA Util %'!$G:$G,MATCH($B1250,'CCA Util %'!$E:$E,0)),""))</f>
        <v/>
      </c>
      <c r="AE1250">
        <f>IF(OR($B1250="",$U1250=""),"",$U1250&amp;" &amp; "&amp;IF(OR($AD1250="",$AD1250=0),"Util NA",$AD1250&amp;" Util"))</f>
        <v/>
      </c>
    </row>
    <row r="1251" ht="15.75" customHeight="1" s="42">
      <c r="A1251" s="41" t="n"/>
      <c r="G1251" s="38" t="n"/>
      <c r="H1251" s="38" t="n"/>
      <c r="I1251" s="38" t="n"/>
      <c r="J1251" s="38" t="n"/>
      <c r="K1251" s="38" t="n"/>
      <c r="L1251" s="38" t="n"/>
      <c r="N1251" s="36">
        <f>IF($B1251="","",IF($C1251="SUPERSTORE","Superstore","DH"))</f>
        <v/>
      </c>
      <c r="O1251" s="36">
        <f>IF($B1251="","",IFERROR(VLOOKUP($B1251,Mapping!$A:$C,2,0),"Not Mapped"))</f>
        <v/>
      </c>
      <c r="P1251" s="36">
        <f>IF($B1251="","",IFERROR(VLOOKUP($B1251,Mapping!$A:$C,3,0),"Not Mapped"))</f>
        <v/>
      </c>
      <c r="Q1251" s="36">
        <f>IF($B1251="","",IFERROR(VLOOKUP($O1251,Leaders!$A:$B,2,0),"Not Mapped"))</f>
        <v/>
      </c>
      <c r="R1251" s="36">
        <f>IF($B1251="","",IF(COUNTIF(Exclusions!$A:$A,$B1251)&gt;0,"Yes","No"))</f>
        <v/>
      </c>
      <c r="S1251" s="38">
        <f>IF($B1251="","",MIN(1,DAY($A1251)/IF($N1251="Superstore",Settings!$B$5,Settings!$B$4)))</f>
        <v/>
      </c>
      <c r="T1251" s="38">
        <f>IF(OR($B1251="",$G1251="",$S1251=0),"",$G1251/$S1251)</f>
        <v/>
      </c>
      <c r="U1251" s="36">
        <f>IF($T1251="","",IF($T1251&lt;Settings!$B$8,"Critical",IF($T1251&lt;Settings!$B$9,"Semi Critical","Non Critical")))</f>
        <v/>
      </c>
      <c r="V1251" s="28" t="n"/>
      <c r="Z1251">
        <f>IF($B1251="","",IFERROR(VLOOKUP($B1251,'Plan HC for CCA'!$A:$B,2,0),""))</f>
        <v/>
      </c>
      <c r="AA1251">
        <f>IF(OR($B1251="",$Z1251=""),"",IF(N($M1251)&lt;$Z1251,"Delta","No Delta"))</f>
        <v/>
      </c>
      <c r="AB1251">
        <f>IF(OR($B1251="",$Z1251=""),"",MAX(0,$Z1251-N($M1251)))</f>
        <v/>
      </c>
      <c r="AC1251" s="46">
        <f>IF($B1251="","",IFERROR(INDEX('CCA Util %'!$H:$H,MATCH($B1251,'CCA Util %'!$E:$E,0)),""))</f>
        <v/>
      </c>
      <c r="AD1251">
        <f>IF($B1251="","",IFERROR(INDEX('CCA Util %'!$G:$G,MATCH($B1251,'CCA Util %'!$E:$E,0)),""))</f>
        <v/>
      </c>
      <c r="AE1251">
        <f>IF(OR($B1251="",$U1251=""),"",$U1251&amp;" &amp; "&amp;IF(OR($AD1251="",$AD1251=0),"Util NA",$AD1251&amp;" Util"))</f>
        <v/>
      </c>
    </row>
    <row r="1252" ht="15.75" customHeight="1" s="42">
      <c r="A1252" s="41" t="n"/>
      <c r="G1252" s="38" t="n"/>
      <c r="H1252" s="38" t="n"/>
      <c r="I1252" s="38" t="n"/>
      <c r="J1252" s="38" t="n"/>
      <c r="K1252" s="38" t="n"/>
      <c r="L1252" s="38" t="n"/>
      <c r="N1252" s="36">
        <f>IF($B1252="","",IF($C1252="SUPERSTORE","Superstore","DH"))</f>
        <v/>
      </c>
      <c r="O1252" s="36">
        <f>IF($B1252="","",IFERROR(VLOOKUP($B1252,Mapping!$A:$C,2,0),"Not Mapped"))</f>
        <v/>
      </c>
      <c r="P1252" s="36">
        <f>IF($B1252="","",IFERROR(VLOOKUP($B1252,Mapping!$A:$C,3,0),"Not Mapped"))</f>
        <v/>
      </c>
      <c r="Q1252" s="36">
        <f>IF($B1252="","",IFERROR(VLOOKUP($O1252,Leaders!$A:$B,2,0),"Not Mapped"))</f>
        <v/>
      </c>
      <c r="R1252" s="36">
        <f>IF($B1252="","",IF(COUNTIF(Exclusions!$A:$A,$B1252)&gt;0,"Yes","No"))</f>
        <v/>
      </c>
      <c r="S1252" s="38">
        <f>IF($B1252="","",MIN(1,DAY($A1252)/IF($N1252="Superstore",Settings!$B$5,Settings!$B$4)))</f>
        <v/>
      </c>
      <c r="T1252" s="38">
        <f>IF(OR($B1252="",$G1252="",$S1252=0),"",$G1252/$S1252)</f>
        <v/>
      </c>
      <c r="U1252" s="36">
        <f>IF($T1252="","",IF($T1252&lt;Settings!$B$8,"Critical",IF($T1252&lt;Settings!$B$9,"Semi Critical","Non Critical")))</f>
        <v/>
      </c>
      <c r="V1252" s="28" t="n"/>
      <c r="Z1252">
        <f>IF($B1252="","",IFERROR(VLOOKUP($B1252,'Plan HC for CCA'!$A:$B,2,0),""))</f>
        <v/>
      </c>
      <c r="AA1252">
        <f>IF(OR($B1252="",$Z1252=""),"",IF(N($M1252)&lt;$Z1252,"Delta","No Delta"))</f>
        <v/>
      </c>
      <c r="AB1252">
        <f>IF(OR($B1252="",$Z1252=""),"",MAX(0,$Z1252-N($M1252)))</f>
        <v/>
      </c>
      <c r="AC1252" s="46">
        <f>IF($B1252="","",IFERROR(INDEX('CCA Util %'!$H:$H,MATCH($B1252,'CCA Util %'!$E:$E,0)),""))</f>
        <v/>
      </c>
      <c r="AD1252">
        <f>IF($B1252="","",IFERROR(INDEX('CCA Util %'!$G:$G,MATCH($B1252,'CCA Util %'!$E:$E,0)),""))</f>
        <v/>
      </c>
      <c r="AE1252">
        <f>IF(OR($B1252="",$U1252=""),"",$U1252&amp;" &amp; "&amp;IF(OR($AD1252="",$AD1252=0),"Util NA",$AD1252&amp;" Util"))</f>
        <v/>
      </c>
    </row>
    <row r="1253" ht="15.75" customHeight="1" s="42">
      <c r="A1253" s="41" t="n"/>
      <c r="G1253" s="38" t="n"/>
      <c r="H1253" s="38" t="n"/>
      <c r="I1253" s="38" t="n"/>
      <c r="J1253" s="38" t="n"/>
      <c r="K1253" s="38" t="n"/>
      <c r="L1253" s="38" t="n"/>
      <c r="N1253" s="36">
        <f>IF($B1253="","",IF($C1253="SUPERSTORE","Superstore","DH"))</f>
        <v/>
      </c>
      <c r="O1253" s="36">
        <f>IF($B1253="","",IFERROR(VLOOKUP($B1253,Mapping!$A:$C,2,0),"Not Mapped"))</f>
        <v/>
      </c>
      <c r="P1253" s="36">
        <f>IF($B1253="","",IFERROR(VLOOKUP($B1253,Mapping!$A:$C,3,0),"Not Mapped"))</f>
        <v/>
      </c>
      <c r="Q1253" s="36">
        <f>IF($B1253="","",IFERROR(VLOOKUP($O1253,Leaders!$A:$B,2,0),"Not Mapped"))</f>
        <v/>
      </c>
      <c r="R1253" s="36">
        <f>IF($B1253="","",IF(COUNTIF(Exclusions!$A:$A,$B1253)&gt;0,"Yes","No"))</f>
        <v/>
      </c>
      <c r="S1253" s="38">
        <f>IF($B1253="","",MIN(1,DAY($A1253)/IF($N1253="Superstore",Settings!$B$5,Settings!$B$4)))</f>
        <v/>
      </c>
      <c r="T1253" s="38">
        <f>IF(OR($B1253="",$G1253="",$S1253=0),"",$G1253/$S1253)</f>
        <v/>
      </c>
      <c r="U1253" s="36">
        <f>IF($T1253="","",IF($T1253&lt;Settings!$B$8,"Critical",IF($T1253&lt;Settings!$B$9,"Semi Critical","Non Critical")))</f>
        <v/>
      </c>
      <c r="V1253" s="28" t="n"/>
      <c r="Z1253">
        <f>IF($B1253="","",IFERROR(VLOOKUP($B1253,'Plan HC for CCA'!$A:$B,2,0),""))</f>
        <v/>
      </c>
      <c r="AA1253">
        <f>IF(OR($B1253="",$Z1253=""),"",IF(N($M1253)&lt;$Z1253,"Delta","No Delta"))</f>
        <v/>
      </c>
      <c r="AB1253">
        <f>IF(OR($B1253="",$Z1253=""),"",MAX(0,$Z1253-N($M1253)))</f>
        <v/>
      </c>
      <c r="AC1253" s="46">
        <f>IF($B1253="","",IFERROR(INDEX('CCA Util %'!$H:$H,MATCH($B1253,'CCA Util %'!$E:$E,0)),""))</f>
        <v/>
      </c>
      <c r="AD1253">
        <f>IF($B1253="","",IFERROR(INDEX('CCA Util %'!$G:$G,MATCH($B1253,'CCA Util %'!$E:$E,0)),""))</f>
        <v/>
      </c>
      <c r="AE1253">
        <f>IF(OR($B1253="",$U1253=""),"",$U1253&amp;" &amp; "&amp;IF(OR($AD1253="",$AD1253=0),"Util NA",$AD1253&amp;" Util"))</f>
        <v/>
      </c>
    </row>
    <row r="1254" ht="15.75" customHeight="1" s="42">
      <c r="A1254" s="41" t="n"/>
      <c r="G1254" s="38" t="n"/>
      <c r="H1254" s="38" t="n"/>
      <c r="I1254" s="38" t="n"/>
      <c r="J1254" s="38" t="n"/>
      <c r="K1254" s="38" t="n"/>
      <c r="L1254" s="38" t="n"/>
      <c r="N1254" s="36">
        <f>IF($B1254="","",IF($C1254="SUPERSTORE","Superstore","DH"))</f>
        <v/>
      </c>
      <c r="O1254" s="36">
        <f>IF($B1254="","",IFERROR(VLOOKUP($B1254,Mapping!$A:$C,2,0),"Not Mapped"))</f>
        <v/>
      </c>
      <c r="P1254" s="36">
        <f>IF($B1254="","",IFERROR(VLOOKUP($B1254,Mapping!$A:$C,3,0),"Not Mapped"))</f>
        <v/>
      </c>
      <c r="Q1254" s="36">
        <f>IF($B1254="","",IFERROR(VLOOKUP($O1254,Leaders!$A:$B,2,0),"Not Mapped"))</f>
        <v/>
      </c>
      <c r="R1254" s="36">
        <f>IF($B1254="","",IF(COUNTIF(Exclusions!$A:$A,$B1254)&gt;0,"Yes","No"))</f>
        <v/>
      </c>
      <c r="S1254" s="38">
        <f>IF($B1254="","",MIN(1,DAY($A1254)/IF($N1254="Superstore",Settings!$B$5,Settings!$B$4)))</f>
        <v/>
      </c>
      <c r="T1254" s="38">
        <f>IF(OR($B1254="",$G1254="",$S1254=0),"",$G1254/$S1254)</f>
        <v/>
      </c>
      <c r="U1254" s="36">
        <f>IF($T1254="","",IF($T1254&lt;Settings!$B$8,"Critical",IF($T1254&lt;Settings!$B$9,"Semi Critical","Non Critical")))</f>
        <v/>
      </c>
      <c r="V1254" s="28" t="n"/>
      <c r="Z1254">
        <f>IF($B1254="","",IFERROR(VLOOKUP($B1254,'Plan HC for CCA'!$A:$B,2,0),""))</f>
        <v/>
      </c>
      <c r="AA1254">
        <f>IF(OR($B1254="",$Z1254=""),"",IF(N($M1254)&lt;$Z1254,"Delta","No Delta"))</f>
        <v/>
      </c>
      <c r="AB1254">
        <f>IF(OR($B1254="",$Z1254=""),"",MAX(0,$Z1254-N($M1254)))</f>
        <v/>
      </c>
      <c r="AC1254" s="46">
        <f>IF($B1254="","",IFERROR(INDEX('CCA Util %'!$H:$H,MATCH($B1254,'CCA Util %'!$E:$E,0)),""))</f>
        <v/>
      </c>
      <c r="AD1254">
        <f>IF($B1254="","",IFERROR(INDEX('CCA Util %'!$G:$G,MATCH($B1254,'CCA Util %'!$E:$E,0)),""))</f>
        <v/>
      </c>
      <c r="AE1254">
        <f>IF(OR($B1254="",$U1254=""),"",$U1254&amp;" &amp; "&amp;IF(OR($AD1254="",$AD1254=0),"Util NA",$AD1254&amp;" Util"))</f>
        <v/>
      </c>
    </row>
    <row r="1255" ht="15.75" customHeight="1" s="42">
      <c r="A1255" s="41" t="n"/>
      <c r="G1255" s="38" t="n"/>
      <c r="H1255" s="38" t="n"/>
      <c r="I1255" s="38" t="n"/>
      <c r="J1255" s="38" t="n"/>
      <c r="K1255" s="38" t="n"/>
      <c r="L1255" s="38" t="n"/>
      <c r="N1255" s="36">
        <f>IF($B1255="","",IF($C1255="SUPERSTORE","Superstore","DH"))</f>
        <v/>
      </c>
      <c r="O1255" s="36">
        <f>IF($B1255="","",IFERROR(VLOOKUP($B1255,Mapping!$A:$C,2,0),"Not Mapped"))</f>
        <v/>
      </c>
      <c r="P1255" s="36">
        <f>IF($B1255="","",IFERROR(VLOOKUP($B1255,Mapping!$A:$C,3,0),"Not Mapped"))</f>
        <v/>
      </c>
      <c r="Q1255" s="36">
        <f>IF($B1255="","",IFERROR(VLOOKUP($O1255,Leaders!$A:$B,2,0),"Not Mapped"))</f>
        <v/>
      </c>
      <c r="R1255" s="36">
        <f>IF($B1255="","",IF(COUNTIF(Exclusions!$A:$A,$B1255)&gt;0,"Yes","No"))</f>
        <v/>
      </c>
      <c r="S1255" s="38">
        <f>IF($B1255="","",MIN(1,DAY($A1255)/IF($N1255="Superstore",Settings!$B$5,Settings!$B$4)))</f>
        <v/>
      </c>
      <c r="T1255" s="38">
        <f>IF(OR($B1255="",$G1255="",$S1255=0),"",$G1255/$S1255)</f>
        <v/>
      </c>
      <c r="U1255" s="36">
        <f>IF($T1255="","",IF($T1255&lt;Settings!$B$8,"Critical",IF($T1255&lt;Settings!$B$9,"Semi Critical","Non Critical")))</f>
        <v/>
      </c>
      <c r="V1255" s="28" t="n"/>
      <c r="Z1255">
        <f>IF($B1255="","",IFERROR(VLOOKUP($B1255,'Plan HC for CCA'!$A:$B,2,0),""))</f>
        <v/>
      </c>
      <c r="AA1255">
        <f>IF(OR($B1255="",$Z1255=""),"",IF(N($M1255)&lt;$Z1255,"Delta","No Delta"))</f>
        <v/>
      </c>
      <c r="AB1255">
        <f>IF(OR($B1255="",$Z1255=""),"",MAX(0,$Z1255-N($M1255)))</f>
        <v/>
      </c>
      <c r="AC1255" s="46">
        <f>IF($B1255="","",IFERROR(INDEX('CCA Util %'!$H:$H,MATCH($B1255,'CCA Util %'!$E:$E,0)),""))</f>
        <v/>
      </c>
      <c r="AD1255">
        <f>IF($B1255="","",IFERROR(INDEX('CCA Util %'!$G:$G,MATCH($B1255,'CCA Util %'!$E:$E,0)),""))</f>
        <v/>
      </c>
      <c r="AE1255">
        <f>IF(OR($B1255="",$U1255=""),"",$U1255&amp;" &amp; "&amp;IF(OR($AD1255="",$AD1255=0),"Util NA",$AD1255&amp;" Util"))</f>
        <v/>
      </c>
    </row>
    <row r="1256" ht="15.75" customHeight="1" s="42">
      <c r="A1256" s="41" t="n"/>
      <c r="G1256" s="38" t="n"/>
      <c r="H1256" s="38" t="n"/>
      <c r="I1256" s="38" t="n"/>
      <c r="J1256" s="38" t="n"/>
      <c r="K1256" s="38" t="n"/>
      <c r="L1256" s="38" t="n"/>
      <c r="N1256" s="36">
        <f>IF($B1256="","",IF($C1256="SUPERSTORE","Superstore","DH"))</f>
        <v/>
      </c>
      <c r="O1256" s="36">
        <f>IF($B1256="","",IFERROR(VLOOKUP($B1256,Mapping!$A:$C,2,0),"Not Mapped"))</f>
        <v/>
      </c>
      <c r="P1256" s="36">
        <f>IF($B1256="","",IFERROR(VLOOKUP($B1256,Mapping!$A:$C,3,0),"Not Mapped"))</f>
        <v/>
      </c>
      <c r="Q1256" s="36">
        <f>IF($B1256="","",IFERROR(VLOOKUP($O1256,Leaders!$A:$B,2,0),"Not Mapped"))</f>
        <v/>
      </c>
      <c r="R1256" s="36">
        <f>IF($B1256="","",IF(COUNTIF(Exclusions!$A:$A,$B1256)&gt;0,"Yes","No"))</f>
        <v/>
      </c>
      <c r="S1256" s="38">
        <f>IF($B1256="","",MIN(1,DAY($A1256)/IF($N1256="Superstore",Settings!$B$5,Settings!$B$4)))</f>
        <v/>
      </c>
      <c r="T1256" s="38">
        <f>IF(OR($B1256="",$G1256="",$S1256=0),"",$G1256/$S1256)</f>
        <v/>
      </c>
      <c r="U1256" s="36">
        <f>IF($T1256="","",IF($T1256&lt;Settings!$B$8,"Critical",IF($T1256&lt;Settings!$B$9,"Semi Critical","Non Critical")))</f>
        <v/>
      </c>
      <c r="V1256" s="28" t="n"/>
      <c r="Z1256">
        <f>IF($B1256="","",IFERROR(VLOOKUP($B1256,'Plan HC for CCA'!$A:$B,2,0),""))</f>
        <v/>
      </c>
      <c r="AA1256">
        <f>IF(OR($B1256="",$Z1256=""),"",IF(N($M1256)&lt;$Z1256,"Delta","No Delta"))</f>
        <v/>
      </c>
      <c r="AB1256">
        <f>IF(OR($B1256="",$Z1256=""),"",MAX(0,$Z1256-N($M1256)))</f>
        <v/>
      </c>
      <c r="AC1256" s="46">
        <f>IF($B1256="","",IFERROR(INDEX('CCA Util %'!$H:$H,MATCH($B1256,'CCA Util %'!$E:$E,0)),""))</f>
        <v/>
      </c>
      <c r="AD1256">
        <f>IF($B1256="","",IFERROR(INDEX('CCA Util %'!$G:$G,MATCH($B1256,'CCA Util %'!$E:$E,0)),""))</f>
        <v/>
      </c>
      <c r="AE1256">
        <f>IF(OR($B1256="",$U1256=""),"",$U1256&amp;" &amp; "&amp;IF(OR($AD1256="",$AD1256=0),"Util NA",$AD1256&amp;" Util"))</f>
        <v/>
      </c>
    </row>
    <row r="1257" ht="15.75" customHeight="1" s="42">
      <c r="A1257" s="41" t="n"/>
      <c r="G1257" s="38" t="n"/>
      <c r="H1257" s="38" t="n"/>
      <c r="I1257" s="38" t="n"/>
      <c r="J1257" s="38" t="n"/>
      <c r="K1257" s="38" t="n"/>
      <c r="L1257" s="38" t="n"/>
      <c r="N1257" s="36">
        <f>IF($B1257="","",IF($C1257="SUPERSTORE","Superstore","DH"))</f>
        <v/>
      </c>
      <c r="O1257" s="36">
        <f>IF($B1257="","",IFERROR(VLOOKUP($B1257,Mapping!$A:$C,2,0),"Not Mapped"))</f>
        <v/>
      </c>
      <c r="P1257" s="36">
        <f>IF($B1257="","",IFERROR(VLOOKUP($B1257,Mapping!$A:$C,3,0),"Not Mapped"))</f>
        <v/>
      </c>
      <c r="Q1257" s="36">
        <f>IF($B1257="","",IFERROR(VLOOKUP($O1257,Leaders!$A:$B,2,0),"Not Mapped"))</f>
        <v/>
      </c>
      <c r="R1257" s="36">
        <f>IF($B1257="","",IF(COUNTIF(Exclusions!$A:$A,$B1257)&gt;0,"Yes","No"))</f>
        <v/>
      </c>
      <c r="S1257" s="38">
        <f>IF($B1257="","",MIN(1,DAY($A1257)/IF($N1257="Superstore",Settings!$B$5,Settings!$B$4)))</f>
        <v/>
      </c>
      <c r="T1257" s="38">
        <f>IF(OR($B1257="",$G1257="",$S1257=0),"",$G1257/$S1257)</f>
        <v/>
      </c>
      <c r="U1257" s="36">
        <f>IF($T1257="","",IF($T1257&lt;Settings!$B$8,"Critical",IF($T1257&lt;Settings!$B$9,"Semi Critical","Non Critical")))</f>
        <v/>
      </c>
      <c r="V1257" s="28" t="n"/>
      <c r="Z1257">
        <f>IF($B1257="","",IFERROR(VLOOKUP($B1257,'Plan HC for CCA'!$A:$B,2,0),""))</f>
        <v/>
      </c>
      <c r="AA1257">
        <f>IF(OR($B1257="",$Z1257=""),"",IF(N($M1257)&lt;$Z1257,"Delta","No Delta"))</f>
        <v/>
      </c>
      <c r="AB1257">
        <f>IF(OR($B1257="",$Z1257=""),"",MAX(0,$Z1257-N($M1257)))</f>
        <v/>
      </c>
      <c r="AC1257" s="46">
        <f>IF($B1257="","",IFERROR(INDEX('CCA Util %'!$H:$H,MATCH($B1257,'CCA Util %'!$E:$E,0)),""))</f>
        <v/>
      </c>
      <c r="AD1257">
        <f>IF($B1257="","",IFERROR(INDEX('CCA Util %'!$G:$G,MATCH($B1257,'CCA Util %'!$E:$E,0)),""))</f>
        <v/>
      </c>
      <c r="AE1257">
        <f>IF(OR($B1257="",$U1257=""),"",$U1257&amp;" &amp; "&amp;IF(OR($AD1257="",$AD1257=0),"Util NA",$AD1257&amp;" Util"))</f>
        <v/>
      </c>
    </row>
    <row r="1258" ht="15.75" customHeight="1" s="42">
      <c r="A1258" s="41" t="n"/>
      <c r="G1258" s="38" t="n"/>
      <c r="H1258" s="38" t="n"/>
      <c r="I1258" s="38" t="n"/>
      <c r="J1258" s="38" t="n"/>
      <c r="K1258" s="38" t="n"/>
      <c r="L1258" s="38" t="n"/>
      <c r="N1258" s="36">
        <f>IF($B1258="","",IF($C1258="SUPERSTORE","Superstore","DH"))</f>
        <v/>
      </c>
      <c r="O1258" s="36">
        <f>IF($B1258="","",IFERROR(VLOOKUP($B1258,Mapping!$A:$C,2,0),"Not Mapped"))</f>
        <v/>
      </c>
      <c r="P1258" s="36">
        <f>IF($B1258="","",IFERROR(VLOOKUP($B1258,Mapping!$A:$C,3,0),"Not Mapped"))</f>
        <v/>
      </c>
      <c r="Q1258" s="36">
        <f>IF($B1258="","",IFERROR(VLOOKUP($O1258,Leaders!$A:$B,2,0),"Not Mapped"))</f>
        <v/>
      </c>
      <c r="R1258" s="36">
        <f>IF($B1258="","",IF(COUNTIF(Exclusions!$A:$A,$B1258)&gt;0,"Yes","No"))</f>
        <v/>
      </c>
      <c r="S1258" s="38">
        <f>IF($B1258="","",MIN(1,DAY($A1258)/IF($N1258="Superstore",Settings!$B$5,Settings!$B$4)))</f>
        <v/>
      </c>
      <c r="T1258" s="38">
        <f>IF(OR($B1258="",$G1258="",$S1258=0),"",$G1258/$S1258)</f>
        <v/>
      </c>
      <c r="U1258" s="36">
        <f>IF($T1258="","",IF($T1258&lt;Settings!$B$8,"Critical",IF($T1258&lt;Settings!$B$9,"Semi Critical","Non Critical")))</f>
        <v/>
      </c>
      <c r="V1258" s="28" t="n"/>
      <c r="Z1258">
        <f>IF($B1258="","",IFERROR(VLOOKUP($B1258,'Plan HC for CCA'!$A:$B,2,0),""))</f>
        <v/>
      </c>
      <c r="AA1258">
        <f>IF(OR($B1258="",$Z1258=""),"",IF(N($M1258)&lt;$Z1258,"Delta","No Delta"))</f>
        <v/>
      </c>
      <c r="AB1258">
        <f>IF(OR($B1258="",$Z1258=""),"",MAX(0,$Z1258-N($M1258)))</f>
        <v/>
      </c>
      <c r="AC1258" s="46">
        <f>IF($B1258="","",IFERROR(INDEX('CCA Util %'!$H:$H,MATCH($B1258,'CCA Util %'!$E:$E,0)),""))</f>
        <v/>
      </c>
      <c r="AD1258">
        <f>IF($B1258="","",IFERROR(INDEX('CCA Util %'!$G:$G,MATCH($B1258,'CCA Util %'!$E:$E,0)),""))</f>
        <v/>
      </c>
      <c r="AE1258">
        <f>IF(OR($B1258="",$U1258=""),"",$U1258&amp;" &amp; "&amp;IF(OR($AD1258="",$AD1258=0),"Util NA",$AD1258&amp;" Util"))</f>
        <v/>
      </c>
    </row>
    <row r="1259" ht="15.75" customHeight="1" s="42">
      <c r="A1259" s="41" t="n"/>
      <c r="G1259" s="38" t="n"/>
      <c r="H1259" s="38" t="n"/>
      <c r="I1259" s="38" t="n"/>
      <c r="J1259" s="38" t="n"/>
      <c r="K1259" s="38" t="n"/>
      <c r="L1259" s="38" t="n"/>
      <c r="N1259" s="36">
        <f>IF($B1259="","",IF($C1259="SUPERSTORE","Superstore","DH"))</f>
        <v/>
      </c>
      <c r="O1259" s="36">
        <f>IF($B1259="","",IFERROR(VLOOKUP($B1259,Mapping!$A:$C,2,0),"Not Mapped"))</f>
        <v/>
      </c>
      <c r="P1259" s="36">
        <f>IF($B1259="","",IFERROR(VLOOKUP($B1259,Mapping!$A:$C,3,0),"Not Mapped"))</f>
        <v/>
      </c>
      <c r="Q1259" s="36">
        <f>IF($B1259="","",IFERROR(VLOOKUP($O1259,Leaders!$A:$B,2,0),"Not Mapped"))</f>
        <v/>
      </c>
      <c r="R1259" s="36">
        <f>IF($B1259="","",IF(COUNTIF(Exclusions!$A:$A,$B1259)&gt;0,"Yes","No"))</f>
        <v/>
      </c>
      <c r="S1259" s="38">
        <f>IF($B1259="","",MIN(1,DAY($A1259)/IF($N1259="Superstore",Settings!$B$5,Settings!$B$4)))</f>
        <v/>
      </c>
      <c r="T1259" s="38">
        <f>IF(OR($B1259="",$G1259="",$S1259=0),"",$G1259/$S1259)</f>
        <v/>
      </c>
      <c r="U1259" s="36">
        <f>IF($T1259="","",IF($T1259&lt;Settings!$B$8,"Critical",IF($T1259&lt;Settings!$B$9,"Semi Critical","Non Critical")))</f>
        <v/>
      </c>
      <c r="V1259" s="28" t="n"/>
      <c r="Z1259">
        <f>IF($B1259="","",IFERROR(VLOOKUP($B1259,'Plan HC for CCA'!$A:$B,2,0),""))</f>
        <v/>
      </c>
      <c r="AA1259">
        <f>IF(OR($B1259="",$Z1259=""),"",IF(N($M1259)&lt;$Z1259,"Delta","No Delta"))</f>
        <v/>
      </c>
      <c r="AB1259">
        <f>IF(OR($B1259="",$Z1259=""),"",MAX(0,$Z1259-N($M1259)))</f>
        <v/>
      </c>
      <c r="AC1259" s="46">
        <f>IF($B1259="","",IFERROR(INDEX('CCA Util %'!$H:$H,MATCH($B1259,'CCA Util %'!$E:$E,0)),""))</f>
        <v/>
      </c>
      <c r="AD1259">
        <f>IF($B1259="","",IFERROR(INDEX('CCA Util %'!$G:$G,MATCH($B1259,'CCA Util %'!$E:$E,0)),""))</f>
        <v/>
      </c>
      <c r="AE1259">
        <f>IF(OR($B1259="",$U1259=""),"",$U1259&amp;" &amp; "&amp;IF(OR($AD1259="",$AD1259=0),"Util NA",$AD1259&amp;" Util"))</f>
        <v/>
      </c>
    </row>
    <row r="1260" ht="15.75" customHeight="1" s="42">
      <c r="A1260" s="41" t="n"/>
      <c r="G1260" s="38" t="n"/>
      <c r="H1260" s="38" t="n"/>
      <c r="I1260" s="38" t="n"/>
      <c r="J1260" s="38" t="n"/>
      <c r="K1260" s="38" t="n"/>
      <c r="L1260" s="38" t="n"/>
      <c r="N1260" s="36">
        <f>IF($B1260="","",IF($C1260="SUPERSTORE","Superstore","DH"))</f>
        <v/>
      </c>
      <c r="O1260" s="36">
        <f>IF($B1260="","",IFERROR(VLOOKUP($B1260,Mapping!$A:$C,2,0),"Not Mapped"))</f>
        <v/>
      </c>
      <c r="P1260" s="36">
        <f>IF($B1260="","",IFERROR(VLOOKUP($B1260,Mapping!$A:$C,3,0),"Not Mapped"))</f>
        <v/>
      </c>
      <c r="Q1260" s="36">
        <f>IF($B1260="","",IFERROR(VLOOKUP($O1260,Leaders!$A:$B,2,0),"Not Mapped"))</f>
        <v/>
      </c>
      <c r="R1260" s="36">
        <f>IF($B1260="","",IF(COUNTIF(Exclusions!$A:$A,$B1260)&gt;0,"Yes","No"))</f>
        <v/>
      </c>
      <c r="S1260" s="38">
        <f>IF($B1260="","",MIN(1,DAY($A1260)/IF($N1260="Superstore",Settings!$B$5,Settings!$B$4)))</f>
        <v/>
      </c>
      <c r="T1260" s="38">
        <f>IF(OR($B1260="",$G1260="",$S1260=0),"",$G1260/$S1260)</f>
        <v/>
      </c>
      <c r="U1260" s="36">
        <f>IF($T1260="","",IF($T1260&lt;Settings!$B$8,"Critical",IF($T1260&lt;Settings!$B$9,"Semi Critical","Non Critical")))</f>
        <v/>
      </c>
      <c r="V1260" s="28" t="n"/>
      <c r="Z1260">
        <f>IF($B1260="","",IFERROR(VLOOKUP($B1260,'Plan HC for CCA'!$A:$B,2,0),""))</f>
        <v/>
      </c>
      <c r="AA1260">
        <f>IF(OR($B1260="",$Z1260=""),"",IF(N($M1260)&lt;$Z1260,"Delta","No Delta"))</f>
        <v/>
      </c>
      <c r="AB1260">
        <f>IF(OR($B1260="",$Z1260=""),"",MAX(0,$Z1260-N($M1260)))</f>
        <v/>
      </c>
      <c r="AC1260" s="46">
        <f>IF($B1260="","",IFERROR(INDEX('CCA Util %'!$H:$H,MATCH($B1260,'CCA Util %'!$E:$E,0)),""))</f>
        <v/>
      </c>
      <c r="AD1260">
        <f>IF($B1260="","",IFERROR(INDEX('CCA Util %'!$G:$G,MATCH($B1260,'CCA Util %'!$E:$E,0)),""))</f>
        <v/>
      </c>
      <c r="AE1260">
        <f>IF(OR($B1260="",$U1260=""),"",$U1260&amp;" &amp; "&amp;IF(OR($AD1260="",$AD1260=0),"Util NA",$AD1260&amp;" Util"))</f>
        <v/>
      </c>
    </row>
    <row r="1261" ht="15.75" customHeight="1" s="42">
      <c r="A1261" s="41" t="n"/>
      <c r="G1261" s="38" t="n"/>
      <c r="H1261" s="38" t="n"/>
      <c r="I1261" s="38" t="n"/>
      <c r="J1261" s="38" t="n"/>
      <c r="K1261" s="38" t="n"/>
      <c r="L1261" s="38" t="n"/>
      <c r="N1261" s="36">
        <f>IF($B1261="","",IF($C1261="SUPERSTORE","Superstore","DH"))</f>
        <v/>
      </c>
      <c r="O1261" s="36">
        <f>IF($B1261="","",IFERROR(VLOOKUP($B1261,Mapping!$A:$C,2,0),"Not Mapped"))</f>
        <v/>
      </c>
      <c r="P1261" s="36">
        <f>IF($B1261="","",IFERROR(VLOOKUP($B1261,Mapping!$A:$C,3,0),"Not Mapped"))</f>
        <v/>
      </c>
      <c r="Q1261" s="36">
        <f>IF($B1261="","",IFERROR(VLOOKUP($O1261,Leaders!$A:$B,2,0),"Not Mapped"))</f>
        <v/>
      </c>
      <c r="R1261" s="36">
        <f>IF($B1261="","",IF(COUNTIF(Exclusions!$A:$A,$B1261)&gt;0,"Yes","No"))</f>
        <v/>
      </c>
      <c r="S1261" s="38">
        <f>IF($B1261="","",MIN(1,DAY($A1261)/IF($N1261="Superstore",Settings!$B$5,Settings!$B$4)))</f>
        <v/>
      </c>
      <c r="T1261" s="38">
        <f>IF(OR($B1261="",$G1261="",$S1261=0),"",$G1261/$S1261)</f>
        <v/>
      </c>
      <c r="U1261" s="36">
        <f>IF($T1261="","",IF($T1261&lt;Settings!$B$8,"Critical",IF($T1261&lt;Settings!$B$9,"Semi Critical","Non Critical")))</f>
        <v/>
      </c>
      <c r="V1261" s="28" t="n"/>
      <c r="Z1261">
        <f>IF($B1261="","",IFERROR(VLOOKUP($B1261,'Plan HC for CCA'!$A:$B,2,0),""))</f>
        <v/>
      </c>
      <c r="AA1261">
        <f>IF(OR($B1261="",$Z1261=""),"",IF(N($M1261)&lt;$Z1261,"Delta","No Delta"))</f>
        <v/>
      </c>
      <c r="AB1261">
        <f>IF(OR($B1261="",$Z1261=""),"",MAX(0,$Z1261-N($M1261)))</f>
        <v/>
      </c>
      <c r="AC1261" s="46">
        <f>IF($B1261="","",IFERROR(INDEX('CCA Util %'!$H:$H,MATCH($B1261,'CCA Util %'!$E:$E,0)),""))</f>
        <v/>
      </c>
      <c r="AD1261">
        <f>IF($B1261="","",IFERROR(INDEX('CCA Util %'!$G:$G,MATCH($B1261,'CCA Util %'!$E:$E,0)),""))</f>
        <v/>
      </c>
      <c r="AE1261">
        <f>IF(OR($B1261="",$U1261=""),"",$U1261&amp;" &amp; "&amp;IF(OR($AD1261="",$AD1261=0),"Util NA",$AD1261&amp;" Util"))</f>
        <v/>
      </c>
    </row>
    <row r="1262" ht="15.75" customHeight="1" s="42">
      <c r="A1262" s="41" t="n"/>
      <c r="G1262" s="38" t="n"/>
      <c r="H1262" s="38" t="n"/>
      <c r="I1262" s="38" t="n"/>
      <c r="J1262" s="38" t="n"/>
      <c r="K1262" s="38" t="n"/>
      <c r="L1262" s="38" t="n"/>
      <c r="N1262" s="36">
        <f>IF($B1262="","",IF($C1262="SUPERSTORE","Superstore","DH"))</f>
        <v/>
      </c>
      <c r="O1262" s="36">
        <f>IF($B1262="","",IFERROR(VLOOKUP($B1262,Mapping!$A:$C,2,0),"Not Mapped"))</f>
        <v/>
      </c>
      <c r="P1262" s="36">
        <f>IF($B1262="","",IFERROR(VLOOKUP($B1262,Mapping!$A:$C,3,0),"Not Mapped"))</f>
        <v/>
      </c>
      <c r="Q1262" s="36">
        <f>IF($B1262="","",IFERROR(VLOOKUP($O1262,Leaders!$A:$B,2,0),"Not Mapped"))</f>
        <v/>
      </c>
      <c r="R1262" s="36">
        <f>IF($B1262="","",IF(COUNTIF(Exclusions!$A:$A,$B1262)&gt;0,"Yes","No"))</f>
        <v/>
      </c>
      <c r="S1262" s="38">
        <f>IF($B1262="","",MIN(1,DAY($A1262)/IF($N1262="Superstore",Settings!$B$5,Settings!$B$4)))</f>
        <v/>
      </c>
      <c r="T1262" s="38">
        <f>IF(OR($B1262="",$G1262="",$S1262=0),"",$G1262/$S1262)</f>
        <v/>
      </c>
      <c r="U1262" s="36">
        <f>IF($T1262="","",IF($T1262&lt;Settings!$B$8,"Critical",IF($T1262&lt;Settings!$B$9,"Semi Critical","Non Critical")))</f>
        <v/>
      </c>
      <c r="V1262" s="28" t="n"/>
      <c r="Z1262">
        <f>IF($B1262="","",IFERROR(VLOOKUP($B1262,'Plan HC for CCA'!$A:$B,2,0),""))</f>
        <v/>
      </c>
      <c r="AA1262">
        <f>IF(OR($B1262="",$Z1262=""),"",IF(N($M1262)&lt;$Z1262,"Delta","No Delta"))</f>
        <v/>
      </c>
      <c r="AB1262">
        <f>IF(OR($B1262="",$Z1262=""),"",MAX(0,$Z1262-N($M1262)))</f>
        <v/>
      </c>
      <c r="AC1262" s="46">
        <f>IF($B1262="","",IFERROR(INDEX('CCA Util %'!$H:$H,MATCH($B1262,'CCA Util %'!$E:$E,0)),""))</f>
        <v/>
      </c>
      <c r="AD1262">
        <f>IF($B1262="","",IFERROR(INDEX('CCA Util %'!$G:$G,MATCH($B1262,'CCA Util %'!$E:$E,0)),""))</f>
        <v/>
      </c>
      <c r="AE1262">
        <f>IF(OR($B1262="",$U1262=""),"",$U1262&amp;" &amp; "&amp;IF(OR($AD1262="",$AD1262=0),"Util NA",$AD1262&amp;" Util"))</f>
        <v/>
      </c>
    </row>
    <row r="1263" ht="15.75" customHeight="1" s="42">
      <c r="A1263" s="41" t="n"/>
      <c r="G1263" s="38" t="n"/>
      <c r="H1263" s="38" t="n"/>
      <c r="I1263" s="38" t="n"/>
      <c r="J1263" s="38" t="n"/>
      <c r="K1263" s="38" t="n"/>
      <c r="L1263" s="38" t="n"/>
      <c r="N1263" s="36">
        <f>IF($B1263="","",IF($C1263="SUPERSTORE","Superstore","DH"))</f>
        <v/>
      </c>
      <c r="O1263" s="36">
        <f>IF($B1263="","",IFERROR(VLOOKUP($B1263,Mapping!$A:$C,2,0),"Not Mapped"))</f>
        <v/>
      </c>
      <c r="P1263" s="36">
        <f>IF($B1263="","",IFERROR(VLOOKUP($B1263,Mapping!$A:$C,3,0),"Not Mapped"))</f>
        <v/>
      </c>
      <c r="Q1263" s="36">
        <f>IF($B1263="","",IFERROR(VLOOKUP($O1263,Leaders!$A:$B,2,0),"Not Mapped"))</f>
        <v/>
      </c>
      <c r="R1263" s="36">
        <f>IF($B1263="","",IF(COUNTIF(Exclusions!$A:$A,$B1263)&gt;0,"Yes","No"))</f>
        <v/>
      </c>
      <c r="S1263" s="38">
        <f>IF($B1263="","",MIN(1,DAY($A1263)/IF($N1263="Superstore",Settings!$B$5,Settings!$B$4)))</f>
        <v/>
      </c>
      <c r="T1263" s="38">
        <f>IF(OR($B1263="",$G1263="",$S1263=0),"",$G1263/$S1263)</f>
        <v/>
      </c>
      <c r="U1263" s="36">
        <f>IF($T1263="","",IF($T1263&lt;Settings!$B$8,"Critical",IF($T1263&lt;Settings!$B$9,"Semi Critical","Non Critical")))</f>
        <v/>
      </c>
      <c r="V1263" s="28" t="n"/>
      <c r="Z1263">
        <f>IF($B1263="","",IFERROR(VLOOKUP($B1263,'Plan HC for CCA'!$A:$B,2,0),""))</f>
        <v/>
      </c>
      <c r="AA1263">
        <f>IF(OR($B1263="",$Z1263=""),"",IF(N($M1263)&lt;$Z1263,"Delta","No Delta"))</f>
        <v/>
      </c>
      <c r="AB1263">
        <f>IF(OR($B1263="",$Z1263=""),"",MAX(0,$Z1263-N($M1263)))</f>
        <v/>
      </c>
      <c r="AC1263" s="46">
        <f>IF($B1263="","",IFERROR(INDEX('CCA Util %'!$H:$H,MATCH($B1263,'CCA Util %'!$E:$E,0)),""))</f>
        <v/>
      </c>
      <c r="AD1263">
        <f>IF($B1263="","",IFERROR(INDEX('CCA Util %'!$G:$G,MATCH($B1263,'CCA Util %'!$E:$E,0)),""))</f>
        <v/>
      </c>
      <c r="AE1263">
        <f>IF(OR($B1263="",$U1263=""),"",$U1263&amp;" &amp; "&amp;IF(OR($AD1263="",$AD1263=0),"Util NA",$AD1263&amp;" Util"))</f>
        <v/>
      </c>
    </row>
    <row r="1264" ht="15.75" customHeight="1" s="42">
      <c r="A1264" s="41" t="n"/>
      <c r="G1264" s="38" t="n"/>
      <c r="H1264" s="38" t="n"/>
      <c r="I1264" s="38" t="n"/>
      <c r="J1264" s="38" t="n"/>
      <c r="K1264" s="38" t="n"/>
      <c r="L1264" s="38" t="n"/>
      <c r="N1264" s="36">
        <f>IF($B1264="","",IF($C1264="SUPERSTORE","Superstore","DH"))</f>
        <v/>
      </c>
      <c r="O1264" s="36">
        <f>IF($B1264="","",IFERROR(VLOOKUP($B1264,Mapping!$A:$C,2,0),"Not Mapped"))</f>
        <v/>
      </c>
      <c r="P1264" s="36">
        <f>IF($B1264="","",IFERROR(VLOOKUP($B1264,Mapping!$A:$C,3,0),"Not Mapped"))</f>
        <v/>
      </c>
      <c r="Q1264" s="36">
        <f>IF($B1264="","",IFERROR(VLOOKUP($O1264,Leaders!$A:$B,2,0),"Not Mapped"))</f>
        <v/>
      </c>
      <c r="R1264" s="36">
        <f>IF($B1264="","",IF(COUNTIF(Exclusions!$A:$A,$B1264)&gt;0,"Yes","No"))</f>
        <v/>
      </c>
      <c r="S1264" s="38">
        <f>IF($B1264="","",MIN(1,DAY($A1264)/IF($N1264="Superstore",Settings!$B$5,Settings!$B$4)))</f>
        <v/>
      </c>
      <c r="T1264" s="38">
        <f>IF(OR($B1264="",$G1264="",$S1264=0),"",$G1264/$S1264)</f>
        <v/>
      </c>
      <c r="U1264" s="36">
        <f>IF($T1264="","",IF($T1264&lt;Settings!$B$8,"Critical",IF($T1264&lt;Settings!$B$9,"Semi Critical","Non Critical")))</f>
        <v/>
      </c>
      <c r="V1264" s="28" t="n"/>
      <c r="Z1264">
        <f>IF($B1264="","",IFERROR(VLOOKUP($B1264,'Plan HC for CCA'!$A:$B,2,0),""))</f>
        <v/>
      </c>
      <c r="AA1264">
        <f>IF(OR($B1264="",$Z1264=""),"",IF(N($M1264)&lt;$Z1264,"Delta","No Delta"))</f>
        <v/>
      </c>
      <c r="AB1264">
        <f>IF(OR($B1264="",$Z1264=""),"",MAX(0,$Z1264-N($M1264)))</f>
        <v/>
      </c>
      <c r="AC1264" s="46">
        <f>IF($B1264="","",IFERROR(INDEX('CCA Util %'!$H:$H,MATCH($B1264,'CCA Util %'!$E:$E,0)),""))</f>
        <v/>
      </c>
      <c r="AD1264">
        <f>IF($B1264="","",IFERROR(INDEX('CCA Util %'!$G:$G,MATCH($B1264,'CCA Util %'!$E:$E,0)),""))</f>
        <v/>
      </c>
      <c r="AE1264">
        <f>IF(OR($B1264="",$U1264=""),"",$U1264&amp;" &amp; "&amp;IF(OR($AD1264="",$AD1264=0),"Util NA",$AD1264&amp;" Util"))</f>
        <v/>
      </c>
    </row>
    <row r="1265" ht="15.75" customHeight="1" s="42">
      <c r="A1265" s="41" t="n"/>
      <c r="G1265" s="38" t="n"/>
      <c r="H1265" s="38" t="n"/>
      <c r="I1265" s="38" t="n"/>
      <c r="J1265" s="38" t="n"/>
      <c r="K1265" s="38" t="n"/>
      <c r="L1265" s="38" t="n"/>
      <c r="N1265" s="36">
        <f>IF($B1265="","",IF($C1265="SUPERSTORE","Superstore","DH"))</f>
        <v/>
      </c>
      <c r="O1265" s="36">
        <f>IF($B1265="","",IFERROR(VLOOKUP($B1265,Mapping!$A:$C,2,0),"Not Mapped"))</f>
        <v/>
      </c>
      <c r="P1265" s="36">
        <f>IF($B1265="","",IFERROR(VLOOKUP($B1265,Mapping!$A:$C,3,0),"Not Mapped"))</f>
        <v/>
      </c>
      <c r="Q1265" s="36">
        <f>IF($B1265="","",IFERROR(VLOOKUP($O1265,Leaders!$A:$B,2,0),"Not Mapped"))</f>
        <v/>
      </c>
      <c r="R1265" s="36">
        <f>IF($B1265="","",IF(COUNTIF(Exclusions!$A:$A,$B1265)&gt;0,"Yes","No"))</f>
        <v/>
      </c>
      <c r="S1265" s="38">
        <f>IF($B1265="","",MIN(1,DAY($A1265)/IF($N1265="Superstore",Settings!$B$5,Settings!$B$4)))</f>
        <v/>
      </c>
      <c r="T1265" s="38">
        <f>IF(OR($B1265="",$G1265="",$S1265=0),"",$G1265/$S1265)</f>
        <v/>
      </c>
      <c r="U1265" s="36">
        <f>IF($T1265="","",IF($T1265&lt;Settings!$B$8,"Critical",IF($T1265&lt;Settings!$B$9,"Semi Critical","Non Critical")))</f>
        <v/>
      </c>
      <c r="V1265" s="28" t="n"/>
      <c r="Z1265">
        <f>IF($B1265="","",IFERROR(VLOOKUP($B1265,'Plan HC for CCA'!$A:$B,2,0),""))</f>
        <v/>
      </c>
      <c r="AA1265">
        <f>IF(OR($B1265="",$Z1265=""),"",IF(N($M1265)&lt;$Z1265,"Delta","No Delta"))</f>
        <v/>
      </c>
      <c r="AB1265">
        <f>IF(OR($B1265="",$Z1265=""),"",MAX(0,$Z1265-N($M1265)))</f>
        <v/>
      </c>
      <c r="AC1265" s="46">
        <f>IF($B1265="","",IFERROR(INDEX('CCA Util %'!$H:$H,MATCH($B1265,'CCA Util %'!$E:$E,0)),""))</f>
        <v/>
      </c>
      <c r="AD1265">
        <f>IF($B1265="","",IFERROR(INDEX('CCA Util %'!$G:$G,MATCH($B1265,'CCA Util %'!$E:$E,0)),""))</f>
        <v/>
      </c>
      <c r="AE1265">
        <f>IF(OR($B1265="",$U1265=""),"",$U1265&amp;" &amp; "&amp;IF(OR($AD1265="",$AD1265=0),"Util NA",$AD1265&amp;" Util"))</f>
        <v/>
      </c>
    </row>
    <row r="1266" ht="15.75" customHeight="1" s="42">
      <c r="A1266" s="41" t="n"/>
      <c r="G1266" s="38" t="n"/>
      <c r="H1266" s="38" t="n"/>
      <c r="I1266" s="38" t="n"/>
      <c r="J1266" s="38" t="n"/>
      <c r="K1266" s="38" t="n"/>
      <c r="L1266" s="38" t="n"/>
      <c r="N1266" s="36">
        <f>IF($B1266="","",IF($C1266="SUPERSTORE","Superstore","DH"))</f>
        <v/>
      </c>
      <c r="O1266" s="36">
        <f>IF($B1266="","",IFERROR(VLOOKUP($B1266,Mapping!$A:$C,2,0),"Not Mapped"))</f>
        <v/>
      </c>
      <c r="P1266" s="36">
        <f>IF($B1266="","",IFERROR(VLOOKUP($B1266,Mapping!$A:$C,3,0),"Not Mapped"))</f>
        <v/>
      </c>
      <c r="Q1266" s="36">
        <f>IF($B1266="","",IFERROR(VLOOKUP($O1266,Leaders!$A:$B,2,0),"Not Mapped"))</f>
        <v/>
      </c>
      <c r="R1266" s="36">
        <f>IF($B1266="","",IF(COUNTIF(Exclusions!$A:$A,$B1266)&gt;0,"Yes","No"))</f>
        <v/>
      </c>
      <c r="S1266" s="38">
        <f>IF($B1266="","",MIN(1,DAY($A1266)/IF($N1266="Superstore",Settings!$B$5,Settings!$B$4)))</f>
        <v/>
      </c>
      <c r="T1266" s="38">
        <f>IF(OR($B1266="",$G1266="",$S1266=0),"",$G1266/$S1266)</f>
        <v/>
      </c>
      <c r="U1266" s="36">
        <f>IF($T1266="","",IF($T1266&lt;Settings!$B$8,"Critical",IF($T1266&lt;Settings!$B$9,"Semi Critical","Non Critical")))</f>
        <v/>
      </c>
      <c r="V1266" s="28" t="n"/>
      <c r="Z1266">
        <f>IF($B1266="","",IFERROR(VLOOKUP($B1266,'Plan HC for CCA'!$A:$B,2,0),""))</f>
        <v/>
      </c>
      <c r="AA1266">
        <f>IF(OR($B1266="",$Z1266=""),"",IF(N($M1266)&lt;$Z1266,"Delta","No Delta"))</f>
        <v/>
      </c>
      <c r="AB1266">
        <f>IF(OR($B1266="",$Z1266=""),"",MAX(0,$Z1266-N($M1266)))</f>
        <v/>
      </c>
      <c r="AC1266" s="46">
        <f>IF($B1266="","",IFERROR(INDEX('CCA Util %'!$H:$H,MATCH($B1266,'CCA Util %'!$E:$E,0)),""))</f>
        <v/>
      </c>
      <c r="AD1266">
        <f>IF($B1266="","",IFERROR(INDEX('CCA Util %'!$G:$G,MATCH($B1266,'CCA Util %'!$E:$E,0)),""))</f>
        <v/>
      </c>
      <c r="AE1266">
        <f>IF(OR($B1266="",$U1266=""),"",$U1266&amp;" &amp; "&amp;IF(OR($AD1266="",$AD1266=0),"Util NA",$AD1266&amp;" Util"))</f>
        <v/>
      </c>
    </row>
    <row r="1267" ht="15.75" customHeight="1" s="42">
      <c r="A1267" s="41" t="n"/>
      <c r="G1267" s="38" t="n"/>
      <c r="H1267" s="38" t="n"/>
      <c r="I1267" s="38" t="n"/>
      <c r="J1267" s="38" t="n"/>
      <c r="K1267" s="38" t="n"/>
      <c r="L1267" s="38" t="n"/>
      <c r="N1267" s="36">
        <f>IF($B1267="","",IF($C1267="SUPERSTORE","Superstore","DH"))</f>
        <v/>
      </c>
      <c r="O1267" s="36">
        <f>IF($B1267="","",IFERROR(VLOOKUP($B1267,Mapping!$A:$C,2,0),"Not Mapped"))</f>
        <v/>
      </c>
      <c r="P1267" s="36">
        <f>IF($B1267="","",IFERROR(VLOOKUP($B1267,Mapping!$A:$C,3,0),"Not Mapped"))</f>
        <v/>
      </c>
      <c r="Q1267" s="36">
        <f>IF($B1267="","",IFERROR(VLOOKUP($O1267,Leaders!$A:$B,2,0),"Not Mapped"))</f>
        <v/>
      </c>
      <c r="R1267" s="36">
        <f>IF($B1267="","",IF(COUNTIF(Exclusions!$A:$A,$B1267)&gt;0,"Yes","No"))</f>
        <v/>
      </c>
      <c r="S1267" s="38">
        <f>IF($B1267="","",MIN(1,DAY($A1267)/IF($N1267="Superstore",Settings!$B$5,Settings!$B$4)))</f>
        <v/>
      </c>
      <c r="T1267" s="38">
        <f>IF(OR($B1267="",$G1267="",$S1267=0),"",$G1267/$S1267)</f>
        <v/>
      </c>
      <c r="U1267" s="36">
        <f>IF($T1267="","",IF($T1267&lt;Settings!$B$8,"Critical",IF($T1267&lt;Settings!$B$9,"Semi Critical","Non Critical")))</f>
        <v/>
      </c>
      <c r="V1267" s="28" t="n"/>
      <c r="Z1267">
        <f>IF($B1267="","",IFERROR(VLOOKUP($B1267,'Plan HC for CCA'!$A:$B,2,0),""))</f>
        <v/>
      </c>
      <c r="AA1267">
        <f>IF(OR($B1267="",$Z1267=""),"",IF(N($M1267)&lt;$Z1267,"Delta","No Delta"))</f>
        <v/>
      </c>
      <c r="AB1267">
        <f>IF(OR($B1267="",$Z1267=""),"",MAX(0,$Z1267-N($M1267)))</f>
        <v/>
      </c>
      <c r="AC1267" s="46">
        <f>IF($B1267="","",IFERROR(INDEX('CCA Util %'!$H:$H,MATCH($B1267,'CCA Util %'!$E:$E,0)),""))</f>
        <v/>
      </c>
      <c r="AD1267">
        <f>IF($B1267="","",IFERROR(INDEX('CCA Util %'!$G:$G,MATCH($B1267,'CCA Util %'!$E:$E,0)),""))</f>
        <v/>
      </c>
      <c r="AE1267">
        <f>IF(OR($B1267="",$U1267=""),"",$U1267&amp;" &amp; "&amp;IF(OR($AD1267="",$AD1267=0),"Util NA",$AD1267&amp;" Util"))</f>
        <v/>
      </c>
    </row>
    <row r="1268" ht="15.75" customHeight="1" s="42">
      <c r="A1268" s="41" t="n"/>
      <c r="G1268" s="38" t="n"/>
      <c r="H1268" s="38" t="n"/>
      <c r="I1268" s="38" t="n"/>
      <c r="J1268" s="38" t="n"/>
      <c r="K1268" s="38" t="n"/>
      <c r="L1268" s="38" t="n"/>
      <c r="N1268" s="36">
        <f>IF($B1268="","",IF($C1268="SUPERSTORE","Superstore","DH"))</f>
        <v/>
      </c>
      <c r="O1268" s="36">
        <f>IF($B1268="","",IFERROR(VLOOKUP($B1268,Mapping!$A:$C,2,0),"Not Mapped"))</f>
        <v/>
      </c>
      <c r="P1268" s="36">
        <f>IF($B1268="","",IFERROR(VLOOKUP($B1268,Mapping!$A:$C,3,0),"Not Mapped"))</f>
        <v/>
      </c>
      <c r="Q1268" s="36">
        <f>IF($B1268="","",IFERROR(VLOOKUP($O1268,Leaders!$A:$B,2,0),"Not Mapped"))</f>
        <v/>
      </c>
      <c r="R1268" s="36">
        <f>IF($B1268="","",IF(COUNTIF(Exclusions!$A:$A,$B1268)&gt;0,"Yes","No"))</f>
        <v/>
      </c>
      <c r="S1268" s="38">
        <f>IF($B1268="","",MIN(1,DAY($A1268)/IF($N1268="Superstore",Settings!$B$5,Settings!$B$4)))</f>
        <v/>
      </c>
      <c r="T1268" s="38">
        <f>IF(OR($B1268="",$G1268="",$S1268=0),"",$G1268/$S1268)</f>
        <v/>
      </c>
      <c r="U1268" s="36">
        <f>IF($T1268="","",IF($T1268&lt;Settings!$B$8,"Critical",IF($T1268&lt;Settings!$B$9,"Semi Critical","Non Critical")))</f>
        <v/>
      </c>
      <c r="V1268" s="28" t="n"/>
      <c r="Z1268">
        <f>IF($B1268="","",IFERROR(VLOOKUP($B1268,'Plan HC for CCA'!$A:$B,2,0),""))</f>
        <v/>
      </c>
      <c r="AA1268">
        <f>IF(OR($B1268="",$Z1268=""),"",IF(N($M1268)&lt;$Z1268,"Delta","No Delta"))</f>
        <v/>
      </c>
      <c r="AB1268">
        <f>IF(OR($B1268="",$Z1268=""),"",MAX(0,$Z1268-N($M1268)))</f>
        <v/>
      </c>
      <c r="AC1268" s="46">
        <f>IF($B1268="","",IFERROR(INDEX('CCA Util %'!$H:$H,MATCH($B1268,'CCA Util %'!$E:$E,0)),""))</f>
        <v/>
      </c>
      <c r="AD1268">
        <f>IF($B1268="","",IFERROR(INDEX('CCA Util %'!$G:$G,MATCH($B1268,'CCA Util %'!$E:$E,0)),""))</f>
        <v/>
      </c>
      <c r="AE1268">
        <f>IF(OR($B1268="",$U1268=""),"",$U1268&amp;" &amp; "&amp;IF(OR($AD1268="",$AD1268=0),"Util NA",$AD1268&amp;" Util"))</f>
        <v/>
      </c>
    </row>
    <row r="1269" ht="15.75" customHeight="1" s="42">
      <c r="A1269" s="41" t="n"/>
      <c r="G1269" s="38" t="n"/>
      <c r="H1269" s="38" t="n"/>
      <c r="I1269" s="38" t="n"/>
      <c r="J1269" s="38" t="n"/>
      <c r="K1269" s="38" t="n"/>
      <c r="L1269" s="38" t="n"/>
      <c r="N1269" s="36">
        <f>IF($B1269="","",IF($C1269="SUPERSTORE","Superstore","DH"))</f>
        <v/>
      </c>
      <c r="O1269" s="36">
        <f>IF($B1269="","",IFERROR(VLOOKUP($B1269,Mapping!$A:$C,2,0),"Not Mapped"))</f>
        <v/>
      </c>
      <c r="P1269" s="36">
        <f>IF($B1269="","",IFERROR(VLOOKUP($B1269,Mapping!$A:$C,3,0),"Not Mapped"))</f>
        <v/>
      </c>
      <c r="Q1269" s="36">
        <f>IF($B1269="","",IFERROR(VLOOKUP($O1269,Leaders!$A:$B,2,0),"Not Mapped"))</f>
        <v/>
      </c>
      <c r="R1269" s="36">
        <f>IF($B1269="","",IF(COUNTIF(Exclusions!$A:$A,$B1269)&gt;0,"Yes","No"))</f>
        <v/>
      </c>
      <c r="S1269" s="38">
        <f>IF($B1269="","",MIN(1,DAY($A1269)/IF($N1269="Superstore",Settings!$B$5,Settings!$B$4)))</f>
        <v/>
      </c>
      <c r="T1269" s="38">
        <f>IF(OR($B1269="",$G1269="",$S1269=0),"",$G1269/$S1269)</f>
        <v/>
      </c>
      <c r="U1269" s="36">
        <f>IF($T1269="","",IF($T1269&lt;Settings!$B$8,"Critical",IF($T1269&lt;Settings!$B$9,"Semi Critical","Non Critical")))</f>
        <v/>
      </c>
      <c r="V1269" s="28" t="n"/>
      <c r="Z1269">
        <f>IF($B1269="","",IFERROR(VLOOKUP($B1269,'Plan HC for CCA'!$A:$B,2,0),""))</f>
        <v/>
      </c>
      <c r="AA1269">
        <f>IF(OR($B1269="",$Z1269=""),"",IF(N($M1269)&lt;$Z1269,"Delta","No Delta"))</f>
        <v/>
      </c>
      <c r="AB1269">
        <f>IF(OR($B1269="",$Z1269=""),"",MAX(0,$Z1269-N($M1269)))</f>
        <v/>
      </c>
      <c r="AC1269" s="46">
        <f>IF($B1269="","",IFERROR(INDEX('CCA Util %'!$H:$H,MATCH($B1269,'CCA Util %'!$E:$E,0)),""))</f>
        <v/>
      </c>
      <c r="AD1269">
        <f>IF($B1269="","",IFERROR(INDEX('CCA Util %'!$G:$G,MATCH($B1269,'CCA Util %'!$E:$E,0)),""))</f>
        <v/>
      </c>
      <c r="AE1269">
        <f>IF(OR($B1269="",$U1269=""),"",$U1269&amp;" &amp; "&amp;IF(OR($AD1269="",$AD1269=0),"Util NA",$AD1269&amp;" Util"))</f>
        <v/>
      </c>
    </row>
    <row r="1270" ht="15.75" customHeight="1" s="42">
      <c r="A1270" s="41" t="n"/>
      <c r="G1270" s="38" t="n"/>
      <c r="H1270" s="38" t="n"/>
      <c r="I1270" s="38" t="n"/>
      <c r="J1270" s="38" t="n"/>
      <c r="K1270" s="38" t="n"/>
      <c r="L1270" s="38" t="n"/>
      <c r="N1270" s="36">
        <f>IF($B1270="","",IF($C1270="SUPERSTORE","Superstore","DH"))</f>
        <v/>
      </c>
      <c r="O1270" s="36">
        <f>IF($B1270="","",IFERROR(VLOOKUP($B1270,Mapping!$A:$C,2,0),"Not Mapped"))</f>
        <v/>
      </c>
      <c r="P1270" s="36">
        <f>IF($B1270="","",IFERROR(VLOOKUP($B1270,Mapping!$A:$C,3,0),"Not Mapped"))</f>
        <v/>
      </c>
      <c r="Q1270" s="36">
        <f>IF($B1270="","",IFERROR(VLOOKUP($O1270,Leaders!$A:$B,2,0),"Not Mapped"))</f>
        <v/>
      </c>
      <c r="R1270" s="36">
        <f>IF($B1270="","",IF(COUNTIF(Exclusions!$A:$A,$B1270)&gt;0,"Yes","No"))</f>
        <v/>
      </c>
      <c r="S1270" s="38">
        <f>IF($B1270="","",MIN(1,DAY($A1270)/IF($N1270="Superstore",Settings!$B$5,Settings!$B$4)))</f>
        <v/>
      </c>
      <c r="T1270" s="38">
        <f>IF(OR($B1270="",$G1270="",$S1270=0),"",$G1270/$S1270)</f>
        <v/>
      </c>
      <c r="U1270" s="36">
        <f>IF($T1270="","",IF($T1270&lt;Settings!$B$8,"Critical",IF($T1270&lt;Settings!$B$9,"Semi Critical","Non Critical")))</f>
        <v/>
      </c>
      <c r="V1270" s="28" t="n"/>
      <c r="Z1270">
        <f>IF($B1270="","",IFERROR(VLOOKUP($B1270,'Plan HC for CCA'!$A:$B,2,0),""))</f>
        <v/>
      </c>
      <c r="AA1270">
        <f>IF(OR($B1270="",$Z1270=""),"",IF(N($M1270)&lt;$Z1270,"Delta","No Delta"))</f>
        <v/>
      </c>
      <c r="AB1270">
        <f>IF(OR($B1270="",$Z1270=""),"",MAX(0,$Z1270-N($M1270)))</f>
        <v/>
      </c>
      <c r="AC1270" s="46">
        <f>IF($B1270="","",IFERROR(INDEX('CCA Util %'!$H:$H,MATCH($B1270,'CCA Util %'!$E:$E,0)),""))</f>
        <v/>
      </c>
      <c r="AD1270">
        <f>IF($B1270="","",IFERROR(INDEX('CCA Util %'!$G:$G,MATCH($B1270,'CCA Util %'!$E:$E,0)),""))</f>
        <v/>
      </c>
      <c r="AE1270">
        <f>IF(OR($B1270="",$U1270=""),"",$U1270&amp;" &amp; "&amp;IF(OR($AD1270="",$AD1270=0),"Util NA",$AD1270&amp;" Util"))</f>
        <v/>
      </c>
    </row>
    <row r="1271" ht="15.75" customHeight="1" s="42">
      <c r="A1271" s="41" t="n"/>
      <c r="G1271" s="38" t="n"/>
      <c r="H1271" s="38" t="n"/>
      <c r="I1271" s="38" t="n"/>
      <c r="J1271" s="38" t="n"/>
      <c r="K1271" s="38" t="n"/>
      <c r="L1271" s="38" t="n"/>
      <c r="N1271" s="36">
        <f>IF($B1271="","",IF($C1271="SUPERSTORE","Superstore","DH"))</f>
        <v/>
      </c>
      <c r="O1271" s="36">
        <f>IF($B1271="","",IFERROR(VLOOKUP($B1271,Mapping!$A:$C,2,0),"Not Mapped"))</f>
        <v/>
      </c>
      <c r="P1271" s="36">
        <f>IF($B1271="","",IFERROR(VLOOKUP($B1271,Mapping!$A:$C,3,0),"Not Mapped"))</f>
        <v/>
      </c>
      <c r="Q1271" s="36">
        <f>IF($B1271="","",IFERROR(VLOOKUP($O1271,Leaders!$A:$B,2,0),"Not Mapped"))</f>
        <v/>
      </c>
      <c r="R1271" s="36">
        <f>IF($B1271="","",IF(COUNTIF(Exclusions!$A:$A,$B1271)&gt;0,"Yes","No"))</f>
        <v/>
      </c>
      <c r="S1271" s="38">
        <f>IF($B1271="","",MIN(1,DAY($A1271)/IF($N1271="Superstore",Settings!$B$5,Settings!$B$4)))</f>
        <v/>
      </c>
      <c r="T1271" s="38">
        <f>IF(OR($B1271="",$G1271="",$S1271=0),"",$G1271/$S1271)</f>
        <v/>
      </c>
      <c r="U1271" s="36">
        <f>IF($T1271="","",IF($T1271&lt;Settings!$B$8,"Critical",IF($T1271&lt;Settings!$B$9,"Semi Critical","Non Critical")))</f>
        <v/>
      </c>
      <c r="V1271" s="28" t="n"/>
      <c r="Z1271">
        <f>IF($B1271="","",IFERROR(VLOOKUP($B1271,'Plan HC for CCA'!$A:$B,2,0),""))</f>
        <v/>
      </c>
      <c r="AA1271">
        <f>IF(OR($B1271="",$Z1271=""),"",IF(N($M1271)&lt;$Z1271,"Delta","No Delta"))</f>
        <v/>
      </c>
      <c r="AB1271">
        <f>IF(OR($B1271="",$Z1271=""),"",MAX(0,$Z1271-N($M1271)))</f>
        <v/>
      </c>
      <c r="AC1271" s="46">
        <f>IF($B1271="","",IFERROR(INDEX('CCA Util %'!$H:$H,MATCH($B1271,'CCA Util %'!$E:$E,0)),""))</f>
        <v/>
      </c>
      <c r="AD1271">
        <f>IF($B1271="","",IFERROR(INDEX('CCA Util %'!$G:$G,MATCH($B1271,'CCA Util %'!$E:$E,0)),""))</f>
        <v/>
      </c>
      <c r="AE1271">
        <f>IF(OR($B1271="",$U1271=""),"",$U1271&amp;" &amp; "&amp;IF(OR($AD1271="",$AD1271=0),"Util NA",$AD1271&amp;" Util"))</f>
        <v/>
      </c>
    </row>
    <row r="1272" ht="15.75" customHeight="1" s="42">
      <c r="A1272" s="41" t="n"/>
      <c r="G1272" s="38" t="n"/>
      <c r="H1272" s="38" t="n"/>
      <c r="I1272" s="38" t="n"/>
      <c r="J1272" s="38" t="n"/>
      <c r="K1272" s="38" t="n"/>
      <c r="L1272" s="38" t="n"/>
      <c r="N1272" s="36">
        <f>IF($B1272="","",IF($C1272="SUPERSTORE","Superstore","DH"))</f>
        <v/>
      </c>
      <c r="O1272" s="36">
        <f>IF($B1272="","",IFERROR(VLOOKUP($B1272,Mapping!$A:$C,2,0),"Not Mapped"))</f>
        <v/>
      </c>
      <c r="P1272" s="36">
        <f>IF($B1272="","",IFERROR(VLOOKUP($B1272,Mapping!$A:$C,3,0),"Not Mapped"))</f>
        <v/>
      </c>
      <c r="Q1272" s="36">
        <f>IF($B1272="","",IFERROR(VLOOKUP($O1272,Leaders!$A:$B,2,0),"Not Mapped"))</f>
        <v/>
      </c>
      <c r="R1272" s="36">
        <f>IF($B1272="","",IF(COUNTIF(Exclusions!$A:$A,$B1272)&gt;0,"Yes","No"))</f>
        <v/>
      </c>
      <c r="S1272" s="38">
        <f>IF($B1272="","",MIN(1,DAY($A1272)/IF($N1272="Superstore",Settings!$B$5,Settings!$B$4)))</f>
        <v/>
      </c>
      <c r="T1272" s="38">
        <f>IF(OR($B1272="",$G1272="",$S1272=0),"",$G1272/$S1272)</f>
        <v/>
      </c>
      <c r="U1272" s="36">
        <f>IF($T1272="","",IF($T1272&lt;Settings!$B$8,"Critical",IF($T1272&lt;Settings!$B$9,"Semi Critical","Non Critical")))</f>
        <v/>
      </c>
      <c r="V1272" s="28" t="n"/>
      <c r="Z1272">
        <f>IF($B1272="","",IFERROR(VLOOKUP($B1272,'Plan HC for CCA'!$A:$B,2,0),""))</f>
        <v/>
      </c>
      <c r="AA1272">
        <f>IF(OR($B1272="",$Z1272=""),"",IF(N($M1272)&lt;$Z1272,"Delta","No Delta"))</f>
        <v/>
      </c>
      <c r="AB1272">
        <f>IF(OR($B1272="",$Z1272=""),"",MAX(0,$Z1272-N($M1272)))</f>
        <v/>
      </c>
      <c r="AC1272" s="46">
        <f>IF($B1272="","",IFERROR(INDEX('CCA Util %'!$H:$H,MATCH($B1272,'CCA Util %'!$E:$E,0)),""))</f>
        <v/>
      </c>
      <c r="AD1272">
        <f>IF($B1272="","",IFERROR(INDEX('CCA Util %'!$G:$G,MATCH($B1272,'CCA Util %'!$E:$E,0)),""))</f>
        <v/>
      </c>
      <c r="AE1272">
        <f>IF(OR($B1272="",$U1272=""),"",$U1272&amp;" &amp; "&amp;IF(OR($AD1272="",$AD1272=0),"Util NA",$AD1272&amp;" Util"))</f>
        <v/>
      </c>
    </row>
    <row r="1273" ht="15.75" customHeight="1" s="42">
      <c r="A1273" s="41" t="n"/>
      <c r="G1273" s="38" t="n"/>
      <c r="H1273" s="38" t="n"/>
      <c r="I1273" s="38" t="n"/>
      <c r="J1273" s="38" t="n"/>
      <c r="K1273" s="38" t="n"/>
      <c r="L1273" s="38" t="n"/>
      <c r="N1273" s="36">
        <f>IF($B1273="","",IF($C1273="SUPERSTORE","Superstore","DH"))</f>
        <v/>
      </c>
      <c r="O1273" s="36">
        <f>IF($B1273="","",IFERROR(VLOOKUP($B1273,Mapping!$A:$C,2,0),"Not Mapped"))</f>
        <v/>
      </c>
      <c r="P1273" s="36">
        <f>IF($B1273="","",IFERROR(VLOOKUP($B1273,Mapping!$A:$C,3,0),"Not Mapped"))</f>
        <v/>
      </c>
      <c r="Q1273" s="36">
        <f>IF($B1273="","",IFERROR(VLOOKUP($O1273,Leaders!$A:$B,2,0),"Not Mapped"))</f>
        <v/>
      </c>
      <c r="R1273" s="36">
        <f>IF($B1273="","",IF(COUNTIF(Exclusions!$A:$A,$B1273)&gt;0,"Yes","No"))</f>
        <v/>
      </c>
      <c r="S1273" s="38">
        <f>IF($B1273="","",MIN(1,DAY($A1273)/IF($N1273="Superstore",Settings!$B$5,Settings!$B$4)))</f>
        <v/>
      </c>
      <c r="T1273" s="38">
        <f>IF(OR($B1273="",$G1273="",$S1273=0),"",$G1273/$S1273)</f>
        <v/>
      </c>
      <c r="U1273" s="36">
        <f>IF($T1273="","",IF($T1273&lt;Settings!$B$8,"Critical",IF($T1273&lt;Settings!$B$9,"Semi Critical","Non Critical")))</f>
        <v/>
      </c>
      <c r="V1273" s="28" t="n"/>
      <c r="Z1273">
        <f>IF($B1273="","",IFERROR(VLOOKUP($B1273,'Plan HC for CCA'!$A:$B,2,0),""))</f>
        <v/>
      </c>
      <c r="AA1273">
        <f>IF(OR($B1273="",$Z1273=""),"",IF(N($M1273)&lt;$Z1273,"Delta","No Delta"))</f>
        <v/>
      </c>
      <c r="AB1273">
        <f>IF(OR($B1273="",$Z1273=""),"",MAX(0,$Z1273-N($M1273)))</f>
        <v/>
      </c>
      <c r="AC1273" s="46">
        <f>IF($B1273="","",IFERROR(INDEX('CCA Util %'!$H:$H,MATCH($B1273,'CCA Util %'!$E:$E,0)),""))</f>
        <v/>
      </c>
      <c r="AD1273">
        <f>IF($B1273="","",IFERROR(INDEX('CCA Util %'!$G:$G,MATCH($B1273,'CCA Util %'!$E:$E,0)),""))</f>
        <v/>
      </c>
      <c r="AE1273">
        <f>IF(OR($B1273="",$U1273=""),"",$U1273&amp;" &amp; "&amp;IF(OR($AD1273="",$AD1273=0),"Util NA",$AD1273&amp;" Util"))</f>
        <v/>
      </c>
    </row>
    <row r="1274" ht="15.75" customHeight="1" s="42">
      <c r="A1274" s="41" t="n"/>
      <c r="G1274" s="38" t="n"/>
      <c r="H1274" s="38" t="n"/>
      <c r="I1274" s="38" t="n"/>
      <c r="J1274" s="38" t="n"/>
      <c r="K1274" s="38" t="n"/>
      <c r="L1274" s="38" t="n"/>
      <c r="N1274" s="36">
        <f>IF($B1274="","",IF($C1274="SUPERSTORE","Superstore","DH"))</f>
        <v/>
      </c>
      <c r="O1274" s="36">
        <f>IF($B1274="","",IFERROR(VLOOKUP($B1274,Mapping!$A:$C,2,0),"Not Mapped"))</f>
        <v/>
      </c>
      <c r="P1274" s="36">
        <f>IF($B1274="","",IFERROR(VLOOKUP($B1274,Mapping!$A:$C,3,0),"Not Mapped"))</f>
        <v/>
      </c>
      <c r="Q1274" s="36">
        <f>IF($B1274="","",IFERROR(VLOOKUP($O1274,Leaders!$A:$B,2,0),"Not Mapped"))</f>
        <v/>
      </c>
      <c r="R1274" s="36">
        <f>IF($B1274="","",IF(COUNTIF(Exclusions!$A:$A,$B1274)&gt;0,"Yes","No"))</f>
        <v/>
      </c>
      <c r="S1274" s="38">
        <f>IF($B1274="","",MIN(1,DAY($A1274)/IF($N1274="Superstore",Settings!$B$5,Settings!$B$4)))</f>
        <v/>
      </c>
      <c r="T1274" s="38">
        <f>IF(OR($B1274="",$G1274="",$S1274=0),"",$G1274/$S1274)</f>
        <v/>
      </c>
      <c r="U1274" s="36">
        <f>IF($T1274="","",IF($T1274&lt;Settings!$B$8,"Critical",IF($T1274&lt;Settings!$B$9,"Semi Critical","Non Critical")))</f>
        <v/>
      </c>
      <c r="V1274" s="28" t="n"/>
      <c r="Z1274">
        <f>IF($B1274="","",IFERROR(VLOOKUP($B1274,'Plan HC for CCA'!$A:$B,2,0),""))</f>
        <v/>
      </c>
      <c r="AA1274">
        <f>IF(OR($B1274="",$Z1274=""),"",IF(N($M1274)&lt;$Z1274,"Delta","No Delta"))</f>
        <v/>
      </c>
      <c r="AB1274">
        <f>IF(OR($B1274="",$Z1274=""),"",MAX(0,$Z1274-N($M1274)))</f>
        <v/>
      </c>
      <c r="AC1274" s="46">
        <f>IF($B1274="","",IFERROR(INDEX('CCA Util %'!$H:$H,MATCH($B1274,'CCA Util %'!$E:$E,0)),""))</f>
        <v/>
      </c>
      <c r="AD1274">
        <f>IF($B1274="","",IFERROR(INDEX('CCA Util %'!$G:$G,MATCH($B1274,'CCA Util %'!$E:$E,0)),""))</f>
        <v/>
      </c>
      <c r="AE1274">
        <f>IF(OR($B1274="",$U1274=""),"",$U1274&amp;" &amp; "&amp;IF(OR($AD1274="",$AD1274=0),"Util NA",$AD1274&amp;" Util"))</f>
        <v/>
      </c>
    </row>
    <row r="1275" ht="15.75" customHeight="1" s="42">
      <c r="A1275" s="41" t="n"/>
      <c r="G1275" s="38" t="n"/>
      <c r="H1275" s="38" t="n"/>
      <c r="I1275" s="38" t="n"/>
      <c r="J1275" s="38" t="n"/>
      <c r="K1275" s="38" t="n"/>
      <c r="L1275" s="38" t="n"/>
      <c r="N1275" s="36">
        <f>IF($B1275="","",IF($C1275="SUPERSTORE","Superstore","DH"))</f>
        <v/>
      </c>
      <c r="O1275" s="36">
        <f>IF($B1275="","",IFERROR(VLOOKUP($B1275,Mapping!$A:$C,2,0),"Not Mapped"))</f>
        <v/>
      </c>
      <c r="P1275" s="36">
        <f>IF($B1275="","",IFERROR(VLOOKUP($B1275,Mapping!$A:$C,3,0),"Not Mapped"))</f>
        <v/>
      </c>
      <c r="Q1275" s="36">
        <f>IF($B1275="","",IFERROR(VLOOKUP($O1275,Leaders!$A:$B,2,0),"Not Mapped"))</f>
        <v/>
      </c>
      <c r="R1275" s="36">
        <f>IF($B1275="","",IF(COUNTIF(Exclusions!$A:$A,$B1275)&gt;0,"Yes","No"))</f>
        <v/>
      </c>
      <c r="S1275" s="38">
        <f>IF($B1275="","",MIN(1,DAY($A1275)/IF($N1275="Superstore",Settings!$B$5,Settings!$B$4)))</f>
        <v/>
      </c>
      <c r="T1275" s="38">
        <f>IF(OR($B1275="",$G1275="",$S1275=0),"",$G1275/$S1275)</f>
        <v/>
      </c>
      <c r="U1275" s="36">
        <f>IF($T1275="","",IF($T1275&lt;Settings!$B$8,"Critical",IF($T1275&lt;Settings!$B$9,"Semi Critical","Non Critical")))</f>
        <v/>
      </c>
      <c r="V1275" s="28" t="n"/>
      <c r="Z1275">
        <f>IF($B1275="","",IFERROR(VLOOKUP($B1275,'Plan HC for CCA'!$A:$B,2,0),""))</f>
        <v/>
      </c>
      <c r="AA1275">
        <f>IF(OR($B1275="",$Z1275=""),"",IF(N($M1275)&lt;$Z1275,"Delta","No Delta"))</f>
        <v/>
      </c>
      <c r="AB1275">
        <f>IF(OR($B1275="",$Z1275=""),"",MAX(0,$Z1275-N($M1275)))</f>
        <v/>
      </c>
      <c r="AC1275" s="46">
        <f>IF($B1275="","",IFERROR(INDEX('CCA Util %'!$H:$H,MATCH($B1275,'CCA Util %'!$E:$E,0)),""))</f>
        <v/>
      </c>
      <c r="AD1275">
        <f>IF($B1275="","",IFERROR(INDEX('CCA Util %'!$G:$G,MATCH($B1275,'CCA Util %'!$E:$E,0)),""))</f>
        <v/>
      </c>
      <c r="AE1275">
        <f>IF(OR($B1275="",$U1275=""),"",$U1275&amp;" &amp; "&amp;IF(OR($AD1275="",$AD1275=0),"Util NA",$AD1275&amp;" Util"))</f>
        <v/>
      </c>
    </row>
    <row r="1276" ht="15.75" customHeight="1" s="42">
      <c r="A1276" s="41" t="n"/>
      <c r="G1276" s="38" t="n"/>
      <c r="H1276" s="38" t="n"/>
      <c r="I1276" s="38" t="n"/>
      <c r="J1276" s="38" t="n"/>
      <c r="K1276" s="38" t="n"/>
      <c r="L1276" s="38" t="n"/>
      <c r="N1276" s="36">
        <f>IF($B1276="","",IF($C1276="SUPERSTORE","Superstore","DH"))</f>
        <v/>
      </c>
      <c r="O1276" s="36">
        <f>IF($B1276="","",IFERROR(VLOOKUP($B1276,Mapping!$A:$C,2,0),"Not Mapped"))</f>
        <v/>
      </c>
      <c r="P1276" s="36">
        <f>IF($B1276="","",IFERROR(VLOOKUP($B1276,Mapping!$A:$C,3,0),"Not Mapped"))</f>
        <v/>
      </c>
      <c r="Q1276" s="36">
        <f>IF($B1276="","",IFERROR(VLOOKUP($O1276,Leaders!$A:$B,2,0),"Not Mapped"))</f>
        <v/>
      </c>
      <c r="R1276" s="36">
        <f>IF($B1276="","",IF(COUNTIF(Exclusions!$A:$A,$B1276)&gt;0,"Yes","No"))</f>
        <v/>
      </c>
      <c r="S1276" s="38">
        <f>IF($B1276="","",MIN(1,DAY($A1276)/IF($N1276="Superstore",Settings!$B$5,Settings!$B$4)))</f>
        <v/>
      </c>
      <c r="T1276" s="38">
        <f>IF(OR($B1276="",$G1276="",$S1276=0),"",$G1276/$S1276)</f>
        <v/>
      </c>
      <c r="U1276" s="36">
        <f>IF($T1276="","",IF($T1276&lt;Settings!$B$8,"Critical",IF($T1276&lt;Settings!$B$9,"Semi Critical","Non Critical")))</f>
        <v/>
      </c>
      <c r="V1276" s="28" t="n"/>
      <c r="Z1276">
        <f>IF($B1276="","",IFERROR(VLOOKUP($B1276,'Plan HC for CCA'!$A:$B,2,0),""))</f>
        <v/>
      </c>
      <c r="AA1276">
        <f>IF(OR($B1276="",$Z1276=""),"",IF(N($M1276)&lt;$Z1276,"Delta","No Delta"))</f>
        <v/>
      </c>
      <c r="AB1276">
        <f>IF(OR($B1276="",$Z1276=""),"",MAX(0,$Z1276-N($M1276)))</f>
        <v/>
      </c>
      <c r="AC1276" s="46">
        <f>IF($B1276="","",IFERROR(INDEX('CCA Util %'!$H:$H,MATCH($B1276,'CCA Util %'!$E:$E,0)),""))</f>
        <v/>
      </c>
      <c r="AD1276">
        <f>IF($B1276="","",IFERROR(INDEX('CCA Util %'!$G:$G,MATCH($B1276,'CCA Util %'!$E:$E,0)),""))</f>
        <v/>
      </c>
      <c r="AE1276">
        <f>IF(OR($B1276="",$U1276=""),"",$U1276&amp;" &amp; "&amp;IF(OR($AD1276="",$AD1276=0),"Util NA",$AD1276&amp;" Util"))</f>
        <v/>
      </c>
    </row>
    <row r="1277" ht="15.75" customHeight="1" s="42">
      <c r="A1277" s="41" t="n"/>
      <c r="G1277" s="38" t="n"/>
      <c r="H1277" s="38" t="n"/>
      <c r="I1277" s="38" t="n"/>
      <c r="J1277" s="38" t="n"/>
      <c r="K1277" s="38" t="n"/>
      <c r="L1277" s="38" t="n"/>
      <c r="N1277" s="36">
        <f>IF($B1277="","",IF($C1277="SUPERSTORE","Superstore","DH"))</f>
        <v/>
      </c>
      <c r="O1277" s="36">
        <f>IF($B1277="","",IFERROR(VLOOKUP($B1277,Mapping!$A:$C,2,0),"Not Mapped"))</f>
        <v/>
      </c>
      <c r="P1277" s="36">
        <f>IF($B1277="","",IFERROR(VLOOKUP($B1277,Mapping!$A:$C,3,0),"Not Mapped"))</f>
        <v/>
      </c>
      <c r="Q1277" s="36">
        <f>IF($B1277="","",IFERROR(VLOOKUP($O1277,Leaders!$A:$B,2,0),"Not Mapped"))</f>
        <v/>
      </c>
      <c r="R1277" s="36">
        <f>IF($B1277="","",IF(COUNTIF(Exclusions!$A:$A,$B1277)&gt;0,"Yes","No"))</f>
        <v/>
      </c>
      <c r="S1277" s="38">
        <f>IF($B1277="","",MIN(1,DAY($A1277)/IF($N1277="Superstore",Settings!$B$5,Settings!$B$4)))</f>
        <v/>
      </c>
      <c r="T1277" s="38">
        <f>IF(OR($B1277="",$G1277="",$S1277=0),"",$G1277/$S1277)</f>
        <v/>
      </c>
      <c r="U1277" s="36">
        <f>IF($T1277="","",IF($T1277&lt;Settings!$B$8,"Critical",IF($T1277&lt;Settings!$B$9,"Semi Critical","Non Critical")))</f>
        <v/>
      </c>
      <c r="V1277" s="28" t="n"/>
      <c r="Z1277">
        <f>IF($B1277="","",IFERROR(VLOOKUP($B1277,'Plan HC for CCA'!$A:$B,2,0),""))</f>
        <v/>
      </c>
      <c r="AA1277">
        <f>IF(OR($B1277="",$Z1277=""),"",IF(N($M1277)&lt;$Z1277,"Delta","No Delta"))</f>
        <v/>
      </c>
      <c r="AB1277">
        <f>IF(OR($B1277="",$Z1277=""),"",MAX(0,$Z1277-N($M1277)))</f>
        <v/>
      </c>
      <c r="AC1277" s="46">
        <f>IF($B1277="","",IFERROR(INDEX('CCA Util %'!$H:$H,MATCH($B1277,'CCA Util %'!$E:$E,0)),""))</f>
        <v/>
      </c>
      <c r="AD1277">
        <f>IF($B1277="","",IFERROR(INDEX('CCA Util %'!$G:$G,MATCH($B1277,'CCA Util %'!$E:$E,0)),""))</f>
        <v/>
      </c>
      <c r="AE1277">
        <f>IF(OR($B1277="",$U1277=""),"",$U1277&amp;" &amp; "&amp;IF(OR($AD1277="",$AD1277=0),"Util NA",$AD1277&amp;" Util"))</f>
        <v/>
      </c>
    </row>
    <row r="1278" ht="15.75" customHeight="1" s="42">
      <c r="A1278" s="41" t="n"/>
      <c r="G1278" s="38" t="n"/>
      <c r="H1278" s="38" t="n"/>
      <c r="I1278" s="38" t="n"/>
      <c r="J1278" s="38" t="n"/>
      <c r="K1278" s="38" t="n"/>
      <c r="L1278" s="38" t="n"/>
      <c r="N1278" s="36">
        <f>IF($B1278="","",IF($C1278="SUPERSTORE","Superstore","DH"))</f>
        <v/>
      </c>
      <c r="O1278" s="36">
        <f>IF($B1278="","",IFERROR(VLOOKUP($B1278,Mapping!$A:$C,2,0),"Not Mapped"))</f>
        <v/>
      </c>
      <c r="P1278" s="36">
        <f>IF($B1278="","",IFERROR(VLOOKUP($B1278,Mapping!$A:$C,3,0),"Not Mapped"))</f>
        <v/>
      </c>
      <c r="Q1278" s="36">
        <f>IF($B1278="","",IFERROR(VLOOKUP($O1278,Leaders!$A:$B,2,0),"Not Mapped"))</f>
        <v/>
      </c>
      <c r="R1278" s="36">
        <f>IF($B1278="","",IF(COUNTIF(Exclusions!$A:$A,$B1278)&gt;0,"Yes","No"))</f>
        <v/>
      </c>
      <c r="S1278" s="38">
        <f>IF($B1278="","",MIN(1,DAY($A1278)/IF($N1278="Superstore",Settings!$B$5,Settings!$B$4)))</f>
        <v/>
      </c>
      <c r="T1278" s="38">
        <f>IF(OR($B1278="",$G1278="",$S1278=0),"",$G1278/$S1278)</f>
        <v/>
      </c>
      <c r="U1278" s="36">
        <f>IF($T1278="","",IF($T1278&lt;Settings!$B$8,"Critical",IF($T1278&lt;Settings!$B$9,"Semi Critical","Non Critical")))</f>
        <v/>
      </c>
      <c r="V1278" s="28" t="n"/>
      <c r="Z1278">
        <f>IF($B1278="","",IFERROR(VLOOKUP($B1278,'Plan HC for CCA'!$A:$B,2,0),""))</f>
        <v/>
      </c>
      <c r="AA1278">
        <f>IF(OR($B1278="",$Z1278=""),"",IF(N($M1278)&lt;$Z1278,"Delta","No Delta"))</f>
        <v/>
      </c>
      <c r="AB1278">
        <f>IF(OR($B1278="",$Z1278=""),"",MAX(0,$Z1278-N($M1278)))</f>
        <v/>
      </c>
      <c r="AC1278" s="46">
        <f>IF($B1278="","",IFERROR(INDEX('CCA Util %'!$H:$H,MATCH($B1278,'CCA Util %'!$E:$E,0)),""))</f>
        <v/>
      </c>
      <c r="AD1278">
        <f>IF($B1278="","",IFERROR(INDEX('CCA Util %'!$G:$G,MATCH($B1278,'CCA Util %'!$E:$E,0)),""))</f>
        <v/>
      </c>
      <c r="AE1278">
        <f>IF(OR($B1278="",$U1278=""),"",$U1278&amp;" &amp; "&amp;IF(OR($AD1278="",$AD1278=0),"Util NA",$AD1278&amp;" Util"))</f>
        <v/>
      </c>
    </row>
    <row r="1279" ht="15.75" customHeight="1" s="42">
      <c r="A1279" s="41" t="n"/>
      <c r="G1279" s="38" t="n"/>
      <c r="H1279" s="38" t="n"/>
      <c r="I1279" s="38" t="n"/>
      <c r="J1279" s="38" t="n"/>
      <c r="K1279" s="38" t="n"/>
      <c r="L1279" s="38" t="n"/>
      <c r="N1279" s="36">
        <f>IF($B1279="","",IF($C1279="SUPERSTORE","Superstore","DH"))</f>
        <v/>
      </c>
      <c r="O1279" s="36">
        <f>IF($B1279="","",IFERROR(VLOOKUP($B1279,Mapping!$A:$C,2,0),"Not Mapped"))</f>
        <v/>
      </c>
      <c r="P1279" s="36">
        <f>IF($B1279="","",IFERROR(VLOOKUP($B1279,Mapping!$A:$C,3,0),"Not Mapped"))</f>
        <v/>
      </c>
      <c r="Q1279" s="36">
        <f>IF($B1279="","",IFERROR(VLOOKUP($O1279,Leaders!$A:$B,2,0),"Not Mapped"))</f>
        <v/>
      </c>
      <c r="R1279" s="36">
        <f>IF($B1279="","",IF(COUNTIF(Exclusions!$A:$A,$B1279)&gt;0,"Yes","No"))</f>
        <v/>
      </c>
      <c r="S1279" s="38">
        <f>IF($B1279="","",MIN(1,DAY($A1279)/IF($N1279="Superstore",Settings!$B$5,Settings!$B$4)))</f>
        <v/>
      </c>
      <c r="T1279" s="38">
        <f>IF(OR($B1279="",$G1279="",$S1279=0),"",$G1279/$S1279)</f>
        <v/>
      </c>
      <c r="U1279" s="36">
        <f>IF($T1279="","",IF($T1279&lt;Settings!$B$8,"Critical",IF($T1279&lt;Settings!$B$9,"Semi Critical","Non Critical")))</f>
        <v/>
      </c>
      <c r="V1279" s="28" t="n"/>
      <c r="Z1279">
        <f>IF($B1279="","",IFERROR(VLOOKUP($B1279,'Plan HC for CCA'!$A:$B,2,0),""))</f>
        <v/>
      </c>
      <c r="AA1279">
        <f>IF(OR($B1279="",$Z1279=""),"",IF(N($M1279)&lt;$Z1279,"Delta","No Delta"))</f>
        <v/>
      </c>
      <c r="AB1279">
        <f>IF(OR($B1279="",$Z1279=""),"",MAX(0,$Z1279-N($M1279)))</f>
        <v/>
      </c>
      <c r="AC1279" s="46">
        <f>IF($B1279="","",IFERROR(INDEX('CCA Util %'!$H:$H,MATCH($B1279,'CCA Util %'!$E:$E,0)),""))</f>
        <v/>
      </c>
      <c r="AD1279">
        <f>IF($B1279="","",IFERROR(INDEX('CCA Util %'!$G:$G,MATCH($B1279,'CCA Util %'!$E:$E,0)),""))</f>
        <v/>
      </c>
      <c r="AE1279">
        <f>IF(OR($B1279="",$U1279=""),"",$U1279&amp;" &amp; "&amp;IF(OR($AD1279="",$AD1279=0),"Util NA",$AD1279&amp;" Util"))</f>
        <v/>
      </c>
    </row>
    <row r="1280" ht="15.75" customHeight="1" s="42">
      <c r="A1280" s="41" t="n"/>
      <c r="G1280" s="38" t="n"/>
      <c r="H1280" s="38" t="n"/>
      <c r="I1280" s="38" t="n"/>
      <c r="J1280" s="38" t="n"/>
      <c r="K1280" s="38" t="n"/>
      <c r="L1280" s="38" t="n"/>
      <c r="N1280" s="36">
        <f>IF($B1280="","",IF($C1280="SUPERSTORE","Superstore","DH"))</f>
        <v/>
      </c>
      <c r="O1280" s="36">
        <f>IF($B1280="","",IFERROR(VLOOKUP($B1280,Mapping!$A:$C,2,0),"Not Mapped"))</f>
        <v/>
      </c>
      <c r="P1280" s="36">
        <f>IF($B1280="","",IFERROR(VLOOKUP($B1280,Mapping!$A:$C,3,0),"Not Mapped"))</f>
        <v/>
      </c>
      <c r="Q1280" s="36">
        <f>IF($B1280="","",IFERROR(VLOOKUP($O1280,Leaders!$A:$B,2,0),"Not Mapped"))</f>
        <v/>
      </c>
      <c r="R1280" s="36">
        <f>IF($B1280="","",IF(COUNTIF(Exclusions!$A:$A,$B1280)&gt;0,"Yes","No"))</f>
        <v/>
      </c>
      <c r="S1280" s="38">
        <f>IF($B1280="","",MIN(1,DAY($A1280)/IF($N1280="Superstore",Settings!$B$5,Settings!$B$4)))</f>
        <v/>
      </c>
      <c r="T1280" s="38">
        <f>IF(OR($B1280="",$G1280="",$S1280=0),"",$G1280/$S1280)</f>
        <v/>
      </c>
      <c r="U1280" s="36">
        <f>IF($T1280="","",IF($T1280&lt;Settings!$B$8,"Critical",IF($T1280&lt;Settings!$B$9,"Semi Critical","Non Critical")))</f>
        <v/>
      </c>
      <c r="V1280" s="28" t="n"/>
      <c r="Z1280">
        <f>IF($B1280="","",IFERROR(VLOOKUP($B1280,'Plan HC for CCA'!$A:$B,2,0),""))</f>
        <v/>
      </c>
      <c r="AA1280">
        <f>IF(OR($B1280="",$Z1280=""),"",IF(N($M1280)&lt;$Z1280,"Delta","No Delta"))</f>
        <v/>
      </c>
      <c r="AB1280">
        <f>IF(OR($B1280="",$Z1280=""),"",MAX(0,$Z1280-N($M1280)))</f>
        <v/>
      </c>
      <c r="AC1280" s="46">
        <f>IF($B1280="","",IFERROR(INDEX('CCA Util %'!$H:$H,MATCH($B1280,'CCA Util %'!$E:$E,0)),""))</f>
        <v/>
      </c>
      <c r="AD1280">
        <f>IF($B1280="","",IFERROR(INDEX('CCA Util %'!$G:$G,MATCH($B1280,'CCA Util %'!$E:$E,0)),""))</f>
        <v/>
      </c>
      <c r="AE1280">
        <f>IF(OR($B1280="",$U1280=""),"",$U1280&amp;" &amp; "&amp;IF(OR($AD1280="",$AD1280=0),"Util NA",$AD1280&amp;" Util"))</f>
        <v/>
      </c>
    </row>
    <row r="1281" ht="15.75" customHeight="1" s="42">
      <c r="A1281" s="41" t="n"/>
      <c r="G1281" s="38" t="n"/>
      <c r="H1281" s="38" t="n"/>
      <c r="I1281" s="38" t="n"/>
      <c r="J1281" s="38" t="n"/>
      <c r="K1281" s="38" t="n"/>
      <c r="L1281" s="38" t="n"/>
      <c r="N1281" s="36">
        <f>IF($B1281="","",IF($C1281="SUPERSTORE","Superstore","DH"))</f>
        <v/>
      </c>
      <c r="O1281" s="36">
        <f>IF($B1281="","",IFERROR(VLOOKUP($B1281,Mapping!$A:$C,2,0),"Not Mapped"))</f>
        <v/>
      </c>
      <c r="P1281" s="36">
        <f>IF($B1281="","",IFERROR(VLOOKUP($B1281,Mapping!$A:$C,3,0),"Not Mapped"))</f>
        <v/>
      </c>
      <c r="Q1281" s="36">
        <f>IF($B1281="","",IFERROR(VLOOKUP($O1281,Leaders!$A:$B,2,0),"Not Mapped"))</f>
        <v/>
      </c>
      <c r="R1281" s="36">
        <f>IF($B1281="","",IF(COUNTIF(Exclusions!$A:$A,$B1281)&gt;0,"Yes","No"))</f>
        <v/>
      </c>
      <c r="S1281" s="38">
        <f>IF($B1281="","",MIN(1,DAY($A1281)/IF($N1281="Superstore",Settings!$B$5,Settings!$B$4)))</f>
        <v/>
      </c>
      <c r="T1281" s="38">
        <f>IF(OR($B1281="",$G1281="",$S1281=0),"",$G1281/$S1281)</f>
        <v/>
      </c>
      <c r="U1281" s="36">
        <f>IF($T1281="","",IF($T1281&lt;Settings!$B$8,"Critical",IF($T1281&lt;Settings!$B$9,"Semi Critical","Non Critical")))</f>
        <v/>
      </c>
      <c r="V1281" s="28" t="n"/>
      <c r="Z1281">
        <f>IF($B1281="","",IFERROR(VLOOKUP($B1281,'Plan HC for CCA'!$A:$B,2,0),""))</f>
        <v/>
      </c>
      <c r="AA1281">
        <f>IF(OR($B1281="",$Z1281=""),"",IF(N($M1281)&lt;$Z1281,"Delta","No Delta"))</f>
        <v/>
      </c>
      <c r="AB1281">
        <f>IF(OR($B1281="",$Z1281=""),"",MAX(0,$Z1281-N($M1281)))</f>
        <v/>
      </c>
      <c r="AC1281" s="46">
        <f>IF($B1281="","",IFERROR(INDEX('CCA Util %'!$H:$H,MATCH($B1281,'CCA Util %'!$E:$E,0)),""))</f>
        <v/>
      </c>
      <c r="AD1281">
        <f>IF($B1281="","",IFERROR(INDEX('CCA Util %'!$G:$G,MATCH($B1281,'CCA Util %'!$E:$E,0)),""))</f>
        <v/>
      </c>
      <c r="AE1281">
        <f>IF(OR($B1281="",$U1281=""),"",$U1281&amp;" &amp; "&amp;IF(OR($AD1281="",$AD1281=0),"Util NA",$AD1281&amp;" Util"))</f>
        <v/>
      </c>
    </row>
    <row r="1282" ht="15.75" customHeight="1" s="42">
      <c r="A1282" s="41" t="n"/>
      <c r="G1282" s="38" t="n"/>
      <c r="H1282" s="38" t="n"/>
      <c r="I1282" s="38" t="n"/>
      <c r="J1282" s="38" t="n"/>
      <c r="K1282" s="38" t="n"/>
      <c r="L1282" s="38" t="n"/>
      <c r="N1282" s="36">
        <f>IF($B1282="","",IF($C1282="SUPERSTORE","Superstore","DH"))</f>
        <v/>
      </c>
      <c r="O1282" s="36">
        <f>IF($B1282="","",IFERROR(VLOOKUP($B1282,Mapping!$A:$C,2,0),"Not Mapped"))</f>
        <v/>
      </c>
      <c r="P1282" s="36">
        <f>IF($B1282="","",IFERROR(VLOOKUP($B1282,Mapping!$A:$C,3,0),"Not Mapped"))</f>
        <v/>
      </c>
      <c r="Q1282" s="36">
        <f>IF($B1282="","",IFERROR(VLOOKUP($O1282,Leaders!$A:$B,2,0),"Not Mapped"))</f>
        <v/>
      </c>
      <c r="R1282" s="36">
        <f>IF($B1282="","",IF(COUNTIF(Exclusions!$A:$A,$B1282)&gt;0,"Yes","No"))</f>
        <v/>
      </c>
      <c r="S1282" s="38">
        <f>IF($B1282="","",MIN(1,DAY($A1282)/IF($N1282="Superstore",Settings!$B$5,Settings!$B$4)))</f>
        <v/>
      </c>
      <c r="T1282" s="38">
        <f>IF(OR($B1282="",$G1282="",$S1282=0),"",$G1282/$S1282)</f>
        <v/>
      </c>
      <c r="U1282" s="36">
        <f>IF($T1282="","",IF($T1282&lt;Settings!$B$8,"Critical",IF($T1282&lt;Settings!$B$9,"Semi Critical","Non Critical")))</f>
        <v/>
      </c>
      <c r="V1282" s="28" t="n"/>
      <c r="Z1282">
        <f>IF($B1282="","",IFERROR(VLOOKUP($B1282,'Plan HC for CCA'!$A:$B,2,0),""))</f>
        <v/>
      </c>
      <c r="AA1282">
        <f>IF(OR($B1282="",$Z1282=""),"",IF(N($M1282)&lt;$Z1282,"Delta","No Delta"))</f>
        <v/>
      </c>
      <c r="AB1282">
        <f>IF(OR($B1282="",$Z1282=""),"",MAX(0,$Z1282-N($M1282)))</f>
        <v/>
      </c>
      <c r="AC1282" s="46">
        <f>IF($B1282="","",IFERROR(INDEX('CCA Util %'!$H:$H,MATCH($B1282,'CCA Util %'!$E:$E,0)),""))</f>
        <v/>
      </c>
      <c r="AD1282">
        <f>IF($B1282="","",IFERROR(INDEX('CCA Util %'!$G:$G,MATCH($B1282,'CCA Util %'!$E:$E,0)),""))</f>
        <v/>
      </c>
      <c r="AE1282">
        <f>IF(OR($B1282="",$U1282=""),"",$U1282&amp;" &amp; "&amp;IF(OR($AD1282="",$AD1282=0),"Util NA",$AD1282&amp;" Util"))</f>
        <v/>
      </c>
    </row>
    <row r="1283" ht="15.75" customHeight="1" s="42">
      <c r="A1283" s="41" t="n"/>
      <c r="G1283" s="38" t="n"/>
      <c r="H1283" s="38" t="n"/>
      <c r="I1283" s="38" t="n"/>
      <c r="J1283" s="38" t="n"/>
      <c r="K1283" s="38" t="n"/>
      <c r="L1283" s="38" t="n"/>
      <c r="N1283" s="36">
        <f>IF($B1283="","",IF($C1283="SUPERSTORE","Superstore","DH"))</f>
        <v/>
      </c>
      <c r="O1283" s="36">
        <f>IF($B1283="","",IFERROR(VLOOKUP($B1283,Mapping!$A:$C,2,0),"Not Mapped"))</f>
        <v/>
      </c>
      <c r="P1283" s="36">
        <f>IF($B1283="","",IFERROR(VLOOKUP($B1283,Mapping!$A:$C,3,0),"Not Mapped"))</f>
        <v/>
      </c>
      <c r="Q1283" s="36">
        <f>IF($B1283="","",IFERROR(VLOOKUP($O1283,Leaders!$A:$B,2,0),"Not Mapped"))</f>
        <v/>
      </c>
      <c r="R1283" s="36">
        <f>IF($B1283="","",IF(COUNTIF(Exclusions!$A:$A,$B1283)&gt;0,"Yes","No"))</f>
        <v/>
      </c>
      <c r="S1283" s="38">
        <f>IF($B1283="","",MIN(1,DAY($A1283)/IF($N1283="Superstore",Settings!$B$5,Settings!$B$4)))</f>
        <v/>
      </c>
      <c r="T1283" s="38">
        <f>IF(OR($B1283="",$G1283="",$S1283=0),"",$G1283/$S1283)</f>
        <v/>
      </c>
      <c r="U1283" s="36">
        <f>IF($T1283="","",IF($T1283&lt;Settings!$B$8,"Critical",IF($T1283&lt;Settings!$B$9,"Semi Critical","Non Critical")))</f>
        <v/>
      </c>
      <c r="V1283" s="28" t="n"/>
      <c r="Z1283">
        <f>IF($B1283="","",IFERROR(VLOOKUP($B1283,'Plan HC for CCA'!$A:$B,2,0),""))</f>
        <v/>
      </c>
      <c r="AA1283">
        <f>IF(OR($B1283="",$Z1283=""),"",IF(N($M1283)&lt;$Z1283,"Delta","No Delta"))</f>
        <v/>
      </c>
      <c r="AB1283">
        <f>IF(OR($B1283="",$Z1283=""),"",MAX(0,$Z1283-N($M1283)))</f>
        <v/>
      </c>
      <c r="AC1283" s="46">
        <f>IF($B1283="","",IFERROR(INDEX('CCA Util %'!$H:$H,MATCH($B1283,'CCA Util %'!$E:$E,0)),""))</f>
        <v/>
      </c>
      <c r="AD1283">
        <f>IF($B1283="","",IFERROR(INDEX('CCA Util %'!$G:$G,MATCH($B1283,'CCA Util %'!$E:$E,0)),""))</f>
        <v/>
      </c>
      <c r="AE1283">
        <f>IF(OR($B1283="",$U1283=""),"",$U1283&amp;" &amp; "&amp;IF(OR($AD1283="",$AD1283=0),"Util NA",$AD1283&amp;" Util"))</f>
        <v/>
      </c>
    </row>
    <row r="1284" ht="15.75" customHeight="1" s="42">
      <c r="A1284" s="41" t="n"/>
      <c r="G1284" s="38" t="n"/>
      <c r="H1284" s="38" t="n"/>
      <c r="I1284" s="38" t="n"/>
      <c r="J1284" s="38" t="n"/>
      <c r="K1284" s="38" t="n"/>
      <c r="L1284" s="38" t="n"/>
      <c r="N1284" s="36">
        <f>IF($B1284="","",IF($C1284="SUPERSTORE","Superstore","DH"))</f>
        <v/>
      </c>
      <c r="O1284" s="36">
        <f>IF($B1284="","",IFERROR(VLOOKUP($B1284,Mapping!$A:$C,2,0),"Not Mapped"))</f>
        <v/>
      </c>
      <c r="P1284" s="36">
        <f>IF($B1284="","",IFERROR(VLOOKUP($B1284,Mapping!$A:$C,3,0),"Not Mapped"))</f>
        <v/>
      </c>
      <c r="Q1284" s="36">
        <f>IF($B1284="","",IFERROR(VLOOKUP($O1284,Leaders!$A:$B,2,0),"Not Mapped"))</f>
        <v/>
      </c>
      <c r="R1284" s="36">
        <f>IF($B1284="","",IF(COUNTIF(Exclusions!$A:$A,$B1284)&gt;0,"Yes","No"))</f>
        <v/>
      </c>
      <c r="S1284" s="38">
        <f>IF($B1284="","",MIN(1,DAY($A1284)/IF($N1284="Superstore",Settings!$B$5,Settings!$B$4)))</f>
        <v/>
      </c>
      <c r="T1284" s="38">
        <f>IF(OR($B1284="",$G1284="",$S1284=0),"",$G1284/$S1284)</f>
        <v/>
      </c>
      <c r="U1284" s="36">
        <f>IF($T1284="","",IF($T1284&lt;Settings!$B$8,"Critical",IF($T1284&lt;Settings!$B$9,"Semi Critical","Non Critical")))</f>
        <v/>
      </c>
      <c r="V1284" s="28" t="n"/>
      <c r="Z1284">
        <f>IF($B1284="","",IFERROR(VLOOKUP($B1284,'Plan HC for CCA'!$A:$B,2,0),""))</f>
        <v/>
      </c>
      <c r="AA1284">
        <f>IF(OR($B1284="",$Z1284=""),"",IF(N($M1284)&lt;$Z1284,"Delta","No Delta"))</f>
        <v/>
      </c>
      <c r="AB1284">
        <f>IF(OR($B1284="",$Z1284=""),"",MAX(0,$Z1284-N($M1284)))</f>
        <v/>
      </c>
      <c r="AC1284" s="46">
        <f>IF($B1284="","",IFERROR(INDEX('CCA Util %'!$H:$H,MATCH($B1284,'CCA Util %'!$E:$E,0)),""))</f>
        <v/>
      </c>
      <c r="AD1284">
        <f>IF($B1284="","",IFERROR(INDEX('CCA Util %'!$G:$G,MATCH($B1284,'CCA Util %'!$E:$E,0)),""))</f>
        <v/>
      </c>
      <c r="AE1284">
        <f>IF(OR($B1284="",$U1284=""),"",$U1284&amp;" &amp; "&amp;IF(OR($AD1284="",$AD1284=0),"Util NA",$AD1284&amp;" Util"))</f>
        <v/>
      </c>
    </row>
    <row r="1285" ht="15.75" customHeight="1" s="42">
      <c r="A1285" s="41" t="n"/>
      <c r="G1285" s="38" t="n"/>
      <c r="H1285" s="38" t="n"/>
      <c r="I1285" s="38" t="n"/>
      <c r="J1285" s="38" t="n"/>
      <c r="K1285" s="38" t="n"/>
      <c r="L1285" s="38" t="n"/>
      <c r="N1285" s="36">
        <f>IF($B1285="","",IF($C1285="SUPERSTORE","Superstore","DH"))</f>
        <v/>
      </c>
      <c r="O1285" s="36">
        <f>IF($B1285="","",IFERROR(VLOOKUP($B1285,Mapping!$A:$C,2,0),"Not Mapped"))</f>
        <v/>
      </c>
      <c r="P1285" s="36">
        <f>IF($B1285="","",IFERROR(VLOOKUP($B1285,Mapping!$A:$C,3,0),"Not Mapped"))</f>
        <v/>
      </c>
      <c r="Q1285" s="36">
        <f>IF($B1285="","",IFERROR(VLOOKUP($O1285,Leaders!$A:$B,2,0),"Not Mapped"))</f>
        <v/>
      </c>
      <c r="R1285" s="36">
        <f>IF($B1285="","",IF(COUNTIF(Exclusions!$A:$A,$B1285)&gt;0,"Yes","No"))</f>
        <v/>
      </c>
      <c r="S1285" s="38">
        <f>IF($B1285="","",MIN(1,DAY($A1285)/IF($N1285="Superstore",Settings!$B$5,Settings!$B$4)))</f>
        <v/>
      </c>
      <c r="T1285" s="38">
        <f>IF(OR($B1285="",$G1285="",$S1285=0),"",$G1285/$S1285)</f>
        <v/>
      </c>
      <c r="U1285" s="36">
        <f>IF($T1285="","",IF($T1285&lt;Settings!$B$8,"Critical",IF($T1285&lt;Settings!$B$9,"Semi Critical","Non Critical")))</f>
        <v/>
      </c>
      <c r="V1285" s="28" t="n"/>
      <c r="Z1285">
        <f>IF($B1285="","",IFERROR(VLOOKUP($B1285,'Plan HC for CCA'!$A:$B,2,0),""))</f>
        <v/>
      </c>
      <c r="AA1285">
        <f>IF(OR($B1285="",$Z1285=""),"",IF(N($M1285)&lt;$Z1285,"Delta","No Delta"))</f>
        <v/>
      </c>
      <c r="AB1285">
        <f>IF(OR($B1285="",$Z1285=""),"",MAX(0,$Z1285-N($M1285)))</f>
        <v/>
      </c>
      <c r="AC1285" s="46">
        <f>IF($B1285="","",IFERROR(INDEX('CCA Util %'!$H:$H,MATCH($B1285,'CCA Util %'!$E:$E,0)),""))</f>
        <v/>
      </c>
      <c r="AD1285">
        <f>IF($B1285="","",IFERROR(INDEX('CCA Util %'!$G:$G,MATCH($B1285,'CCA Util %'!$E:$E,0)),""))</f>
        <v/>
      </c>
      <c r="AE1285">
        <f>IF(OR($B1285="",$U1285=""),"",$U1285&amp;" &amp; "&amp;IF(OR($AD1285="",$AD1285=0),"Util NA",$AD1285&amp;" Util"))</f>
        <v/>
      </c>
    </row>
    <row r="1286" ht="15.75" customHeight="1" s="42">
      <c r="A1286" s="41" t="n"/>
      <c r="G1286" s="38" t="n"/>
      <c r="H1286" s="38" t="n"/>
      <c r="I1286" s="38" t="n"/>
      <c r="J1286" s="38" t="n"/>
      <c r="K1286" s="38" t="n"/>
      <c r="L1286" s="38" t="n"/>
      <c r="N1286" s="36">
        <f>IF($B1286="","",IF($C1286="SUPERSTORE","Superstore","DH"))</f>
        <v/>
      </c>
      <c r="O1286" s="36">
        <f>IF($B1286="","",IFERROR(VLOOKUP($B1286,Mapping!$A:$C,2,0),"Not Mapped"))</f>
        <v/>
      </c>
      <c r="P1286" s="36">
        <f>IF($B1286="","",IFERROR(VLOOKUP($B1286,Mapping!$A:$C,3,0),"Not Mapped"))</f>
        <v/>
      </c>
      <c r="Q1286" s="36">
        <f>IF($B1286="","",IFERROR(VLOOKUP($O1286,Leaders!$A:$B,2,0),"Not Mapped"))</f>
        <v/>
      </c>
      <c r="R1286" s="36">
        <f>IF($B1286="","",IF(COUNTIF(Exclusions!$A:$A,$B1286)&gt;0,"Yes","No"))</f>
        <v/>
      </c>
      <c r="S1286" s="38">
        <f>IF($B1286="","",MIN(1,DAY($A1286)/IF($N1286="Superstore",Settings!$B$5,Settings!$B$4)))</f>
        <v/>
      </c>
      <c r="T1286" s="38">
        <f>IF(OR($B1286="",$G1286="",$S1286=0),"",$G1286/$S1286)</f>
        <v/>
      </c>
      <c r="U1286" s="36">
        <f>IF($T1286="","",IF($T1286&lt;Settings!$B$8,"Critical",IF($T1286&lt;Settings!$B$9,"Semi Critical","Non Critical")))</f>
        <v/>
      </c>
      <c r="V1286" s="28" t="n"/>
      <c r="Z1286">
        <f>IF($B1286="","",IFERROR(VLOOKUP($B1286,'Plan HC for CCA'!$A:$B,2,0),""))</f>
        <v/>
      </c>
      <c r="AA1286">
        <f>IF(OR($B1286="",$Z1286=""),"",IF(N($M1286)&lt;$Z1286,"Delta","No Delta"))</f>
        <v/>
      </c>
      <c r="AB1286">
        <f>IF(OR($B1286="",$Z1286=""),"",MAX(0,$Z1286-N($M1286)))</f>
        <v/>
      </c>
      <c r="AC1286" s="46">
        <f>IF($B1286="","",IFERROR(INDEX('CCA Util %'!$H:$H,MATCH($B1286,'CCA Util %'!$E:$E,0)),""))</f>
        <v/>
      </c>
      <c r="AD1286">
        <f>IF($B1286="","",IFERROR(INDEX('CCA Util %'!$G:$G,MATCH($B1286,'CCA Util %'!$E:$E,0)),""))</f>
        <v/>
      </c>
      <c r="AE1286">
        <f>IF(OR($B1286="",$U1286=""),"",$U1286&amp;" &amp; "&amp;IF(OR($AD1286="",$AD1286=0),"Util NA",$AD1286&amp;" Util"))</f>
        <v/>
      </c>
    </row>
    <row r="1287" ht="15.75" customHeight="1" s="42">
      <c r="A1287" s="41" t="n"/>
      <c r="G1287" s="38" t="n"/>
      <c r="H1287" s="38" t="n"/>
      <c r="I1287" s="38" t="n"/>
      <c r="J1287" s="38" t="n"/>
      <c r="K1287" s="38" t="n"/>
      <c r="L1287" s="38" t="n"/>
      <c r="N1287" s="36">
        <f>IF($B1287="","",IF($C1287="SUPERSTORE","Superstore","DH"))</f>
        <v/>
      </c>
      <c r="O1287" s="36">
        <f>IF($B1287="","",IFERROR(VLOOKUP($B1287,Mapping!$A:$C,2,0),"Not Mapped"))</f>
        <v/>
      </c>
      <c r="P1287" s="36">
        <f>IF($B1287="","",IFERROR(VLOOKUP($B1287,Mapping!$A:$C,3,0),"Not Mapped"))</f>
        <v/>
      </c>
      <c r="Q1287" s="36">
        <f>IF($B1287="","",IFERROR(VLOOKUP($O1287,Leaders!$A:$B,2,0),"Not Mapped"))</f>
        <v/>
      </c>
      <c r="R1287" s="36">
        <f>IF($B1287="","",IF(COUNTIF(Exclusions!$A:$A,$B1287)&gt;0,"Yes","No"))</f>
        <v/>
      </c>
      <c r="S1287" s="38">
        <f>IF($B1287="","",MIN(1,DAY($A1287)/IF($N1287="Superstore",Settings!$B$5,Settings!$B$4)))</f>
        <v/>
      </c>
      <c r="T1287" s="38">
        <f>IF(OR($B1287="",$G1287="",$S1287=0),"",$G1287/$S1287)</f>
        <v/>
      </c>
      <c r="U1287" s="36">
        <f>IF($T1287="","",IF($T1287&lt;Settings!$B$8,"Critical",IF($T1287&lt;Settings!$B$9,"Semi Critical","Non Critical")))</f>
        <v/>
      </c>
      <c r="V1287" s="28" t="n"/>
      <c r="Z1287">
        <f>IF($B1287="","",IFERROR(VLOOKUP($B1287,'Plan HC for CCA'!$A:$B,2,0),""))</f>
        <v/>
      </c>
      <c r="AA1287">
        <f>IF(OR($B1287="",$Z1287=""),"",IF(N($M1287)&lt;$Z1287,"Delta","No Delta"))</f>
        <v/>
      </c>
      <c r="AB1287">
        <f>IF(OR($B1287="",$Z1287=""),"",MAX(0,$Z1287-N($M1287)))</f>
        <v/>
      </c>
      <c r="AC1287" s="46">
        <f>IF($B1287="","",IFERROR(INDEX('CCA Util %'!$H:$H,MATCH($B1287,'CCA Util %'!$E:$E,0)),""))</f>
        <v/>
      </c>
      <c r="AD1287">
        <f>IF($B1287="","",IFERROR(INDEX('CCA Util %'!$G:$G,MATCH($B1287,'CCA Util %'!$E:$E,0)),""))</f>
        <v/>
      </c>
      <c r="AE1287">
        <f>IF(OR($B1287="",$U1287=""),"",$U1287&amp;" &amp; "&amp;IF(OR($AD1287="",$AD1287=0),"Util NA",$AD1287&amp;" Util"))</f>
        <v/>
      </c>
    </row>
    <row r="1288" ht="15.75" customHeight="1" s="42">
      <c r="A1288" s="41" t="n"/>
      <c r="G1288" s="38" t="n"/>
      <c r="H1288" s="38" t="n"/>
      <c r="I1288" s="38" t="n"/>
      <c r="J1288" s="38" t="n"/>
      <c r="K1288" s="38" t="n"/>
      <c r="L1288" s="38" t="n"/>
      <c r="N1288" s="36">
        <f>IF($B1288="","",IF($C1288="SUPERSTORE","Superstore","DH"))</f>
        <v/>
      </c>
      <c r="O1288" s="36">
        <f>IF($B1288="","",IFERROR(VLOOKUP($B1288,Mapping!$A:$C,2,0),"Not Mapped"))</f>
        <v/>
      </c>
      <c r="P1288" s="36">
        <f>IF($B1288="","",IFERROR(VLOOKUP($B1288,Mapping!$A:$C,3,0),"Not Mapped"))</f>
        <v/>
      </c>
      <c r="Q1288" s="36">
        <f>IF($B1288="","",IFERROR(VLOOKUP($O1288,Leaders!$A:$B,2,0),"Not Mapped"))</f>
        <v/>
      </c>
      <c r="R1288" s="36">
        <f>IF($B1288="","",IF(COUNTIF(Exclusions!$A:$A,$B1288)&gt;0,"Yes","No"))</f>
        <v/>
      </c>
      <c r="S1288" s="38">
        <f>IF($B1288="","",MIN(1,DAY($A1288)/IF($N1288="Superstore",Settings!$B$5,Settings!$B$4)))</f>
        <v/>
      </c>
      <c r="T1288" s="38">
        <f>IF(OR($B1288="",$G1288="",$S1288=0),"",$G1288/$S1288)</f>
        <v/>
      </c>
      <c r="U1288" s="36">
        <f>IF($T1288="","",IF($T1288&lt;Settings!$B$8,"Critical",IF($T1288&lt;Settings!$B$9,"Semi Critical","Non Critical")))</f>
        <v/>
      </c>
      <c r="V1288" s="28" t="n"/>
      <c r="Z1288">
        <f>IF($B1288="","",IFERROR(VLOOKUP($B1288,'Plan HC for CCA'!$A:$B,2,0),""))</f>
        <v/>
      </c>
      <c r="AA1288">
        <f>IF(OR($B1288="",$Z1288=""),"",IF(N($M1288)&lt;$Z1288,"Delta","No Delta"))</f>
        <v/>
      </c>
      <c r="AB1288">
        <f>IF(OR($B1288="",$Z1288=""),"",MAX(0,$Z1288-N($M1288)))</f>
        <v/>
      </c>
      <c r="AC1288" s="46">
        <f>IF($B1288="","",IFERROR(INDEX('CCA Util %'!$H:$H,MATCH($B1288,'CCA Util %'!$E:$E,0)),""))</f>
        <v/>
      </c>
      <c r="AD1288">
        <f>IF($B1288="","",IFERROR(INDEX('CCA Util %'!$G:$G,MATCH($B1288,'CCA Util %'!$E:$E,0)),""))</f>
        <v/>
      </c>
      <c r="AE1288">
        <f>IF(OR($B1288="",$U1288=""),"",$U1288&amp;" &amp; "&amp;IF(OR($AD1288="",$AD1288=0),"Util NA",$AD1288&amp;" Util"))</f>
        <v/>
      </c>
    </row>
    <row r="1289" ht="15.75" customHeight="1" s="42">
      <c r="A1289" s="41" t="n"/>
      <c r="G1289" s="38" t="n"/>
      <c r="H1289" s="38" t="n"/>
      <c r="I1289" s="38" t="n"/>
      <c r="J1289" s="38" t="n"/>
      <c r="K1289" s="38" t="n"/>
      <c r="L1289" s="38" t="n"/>
      <c r="N1289" s="36">
        <f>IF($B1289="","",IF($C1289="SUPERSTORE","Superstore","DH"))</f>
        <v/>
      </c>
      <c r="O1289" s="36">
        <f>IF($B1289="","",IFERROR(VLOOKUP($B1289,Mapping!$A:$C,2,0),"Not Mapped"))</f>
        <v/>
      </c>
      <c r="P1289" s="36">
        <f>IF($B1289="","",IFERROR(VLOOKUP($B1289,Mapping!$A:$C,3,0),"Not Mapped"))</f>
        <v/>
      </c>
      <c r="Q1289" s="36">
        <f>IF($B1289="","",IFERROR(VLOOKUP($O1289,Leaders!$A:$B,2,0),"Not Mapped"))</f>
        <v/>
      </c>
      <c r="R1289" s="36">
        <f>IF($B1289="","",IF(COUNTIF(Exclusions!$A:$A,$B1289)&gt;0,"Yes","No"))</f>
        <v/>
      </c>
      <c r="S1289" s="38">
        <f>IF($B1289="","",MIN(1,DAY($A1289)/IF($N1289="Superstore",Settings!$B$5,Settings!$B$4)))</f>
        <v/>
      </c>
      <c r="T1289" s="38">
        <f>IF(OR($B1289="",$G1289="",$S1289=0),"",$G1289/$S1289)</f>
        <v/>
      </c>
      <c r="U1289" s="36">
        <f>IF($T1289="","",IF($T1289&lt;Settings!$B$8,"Critical",IF($T1289&lt;Settings!$B$9,"Semi Critical","Non Critical")))</f>
        <v/>
      </c>
      <c r="V1289" s="28" t="n"/>
      <c r="Z1289">
        <f>IF($B1289="","",IFERROR(VLOOKUP($B1289,'Plan HC for CCA'!$A:$B,2,0),""))</f>
        <v/>
      </c>
      <c r="AA1289">
        <f>IF(OR($B1289="",$Z1289=""),"",IF(N($M1289)&lt;$Z1289,"Delta","No Delta"))</f>
        <v/>
      </c>
      <c r="AB1289">
        <f>IF(OR($B1289="",$Z1289=""),"",MAX(0,$Z1289-N($M1289)))</f>
        <v/>
      </c>
      <c r="AC1289" s="46">
        <f>IF($B1289="","",IFERROR(INDEX('CCA Util %'!$H:$H,MATCH($B1289,'CCA Util %'!$E:$E,0)),""))</f>
        <v/>
      </c>
      <c r="AD1289">
        <f>IF($B1289="","",IFERROR(INDEX('CCA Util %'!$G:$G,MATCH($B1289,'CCA Util %'!$E:$E,0)),""))</f>
        <v/>
      </c>
      <c r="AE1289">
        <f>IF(OR($B1289="",$U1289=""),"",$U1289&amp;" &amp; "&amp;IF(OR($AD1289="",$AD1289=0),"Util NA",$AD1289&amp;" Util"))</f>
        <v/>
      </c>
    </row>
    <row r="1290" ht="15.75" customHeight="1" s="42">
      <c r="A1290" s="41" t="n"/>
      <c r="G1290" s="38" t="n"/>
      <c r="H1290" s="38" t="n"/>
      <c r="I1290" s="38" t="n"/>
      <c r="J1290" s="38" t="n"/>
      <c r="K1290" s="38" t="n"/>
      <c r="L1290" s="38" t="n"/>
      <c r="N1290" s="36">
        <f>IF($B1290="","",IF($C1290="SUPERSTORE","Superstore","DH"))</f>
        <v/>
      </c>
      <c r="O1290" s="36">
        <f>IF($B1290="","",IFERROR(VLOOKUP($B1290,Mapping!$A:$C,2,0),"Not Mapped"))</f>
        <v/>
      </c>
      <c r="P1290" s="36">
        <f>IF($B1290="","",IFERROR(VLOOKUP($B1290,Mapping!$A:$C,3,0),"Not Mapped"))</f>
        <v/>
      </c>
      <c r="Q1290" s="36">
        <f>IF($B1290="","",IFERROR(VLOOKUP($O1290,Leaders!$A:$B,2,0),"Not Mapped"))</f>
        <v/>
      </c>
      <c r="R1290" s="36">
        <f>IF($B1290="","",IF(COUNTIF(Exclusions!$A:$A,$B1290)&gt;0,"Yes","No"))</f>
        <v/>
      </c>
      <c r="S1290" s="38">
        <f>IF($B1290="","",MIN(1,DAY($A1290)/IF($N1290="Superstore",Settings!$B$5,Settings!$B$4)))</f>
        <v/>
      </c>
      <c r="T1290" s="38">
        <f>IF(OR($B1290="",$G1290="",$S1290=0),"",$G1290/$S1290)</f>
        <v/>
      </c>
      <c r="U1290" s="36">
        <f>IF($T1290="","",IF($T1290&lt;Settings!$B$8,"Critical",IF($T1290&lt;Settings!$B$9,"Semi Critical","Non Critical")))</f>
        <v/>
      </c>
      <c r="V1290" s="28" t="n"/>
      <c r="Z1290">
        <f>IF($B1290="","",IFERROR(VLOOKUP($B1290,'Plan HC for CCA'!$A:$B,2,0),""))</f>
        <v/>
      </c>
      <c r="AA1290">
        <f>IF(OR($B1290="",$Z1290=""),"",IF(N($M1290)&lt;$Z1290,"Delta","No Delta"))</f>
        <v/>
      </c>
      <c r="AB1290">
        <f>IF(OR($B1290="",$Z1290=""),"",MAX(0,$Z1290-N($M1290)))</f>
        <v/>
      </c>
      <c r="AC1290" s="46">
        <f>IF($B1290="","",IFERROR(INDEX('CCA Util %'!$H:$H,MATCH($B1290,'CCA Util %'!$E:$E,0)),""))</f>
        <v/>
      </c>
      <c r="AD1290">
        <f>IF($B1290="","",IFERROR(INDEX('CCA Util %'!$G:$G,MATCH($B1290,'CCA Util %'!$E:$E,0)),""))</f>
        <v/>
      </c>
      <c r="AE1290">
        <f>IF(OR($B1290="",$U1290=""),"",$U1290&amp;" &amp; "&amp;IF(OR($AD1290="",$AD1290=0),"Util NA",$AD1290&amp;" Util"))</f>
        <v/>
      </c>
    </row>
    <row r="1291" ht="15.75" customHeight="1" s="42">
      <c r="A1291" s="41" t="n"/>
      <c r="G1291" s="38" t="n"/>
      <c r="H1291" s="38" t="n"/>
      <c r="I1291" s="38" t="n"/>
      <c r="J1291" s="38" t="n"/>
      <c r="K1291" s="38" t="n"/>
      <c r="L1291" s="38" t="n"/>
      <c r="N1291" s="36">
        <f>IF($B1291="","",IF($C1291="SUPERSTORE","Superstore","DH"))</f>
        <v/>
      </c>
      <c r="O1291" s="36">
        <f>IF($B1291="","",IFERROR(VLOOKUP($B1291,Mapping!$A:$C,2,0),"Not Mapped"))</f>
        <v/>
      </c>
      <c r="P1291" s="36">
        <f>IF($B1291="","",IFERROR(VLOOKUP($B1291,Mapping!$A:$C,3,0),"Not Mapped"))</f>
        <v/>
      </c>
      <c r="Q1291" s="36">
        <f>IF($B1291="","",IFERROR(VLOOKUP($O1291,Leaders!$A:$B,2,0),"Not Mapped"))</f>
        <v/>
      </c>
      <c r="R1291" s="36">
        <f>IF($B1291="","",IF(COUNTIF(Exclusions!$A:$A,$B1291)&gt;0,"Yes","No"))</f>
        <v/>
      </c>
      <c r="S1291" s="38">
        <f>IF($B1291="","",MIN(1,DAY($A1291)/IF($N1291="Superstore",Settings!$B$5,Settings!$B$4)))</f>
        <v/>
      </c>
      <c r="T1291" s="38">
        <f>IF(OR($B1291="",$G1291="",$S1291=0),"",$G1291/$S1291)</f>
        <v/>
      </c>
      <c r="U1291" s="36">
        <f>IF($T1291="","",IF($T1291&lt;Settings!$B$8,"Critical",IF($T1291&lt;Settings!$B$9,"Semi Critical","Non Critical")))</f>
        <v/>
      </c>
      <c r="V1291" s="28" t="n"/>
      <c r="Z1291">
        <f>IF($B1291="","",IFERROR(VLOOKUP($B1291,'Plan HC for CCA'!$A:$B,2,0),""))</f>
        <v/>
      </c>
      <c r="AA1291">
        <f>IF(OR($B1291="",$Z1291=""),"",IF(N($M1291)&lt;$Z1291,"Delta","No Delta"))</f>
        <v/>
      </c>
      <c r="AB1291">
        <f>IF(OR($B1291="",$Z1291=""),"",MAX(0,$Z1291-N($M1291)))</f>
        <v/>
      </c>
      <c r="AC1291" s="46">
        <f>IF($B1291="","",IFERROR(INDEX('CCA Util %'!$H:$H,MATCH($B1291,'CCA Util %'!$E:$E,0)),""))</f>
        <v/>
      </c>
      <c r="AD1291">
        <f>IF($B1291="","",IFERROR(INDEX('CCA Util %'!$G:$G,MATCH($B1291,'CCA Util %'!$E:$E,0)),""))</f>
        <v/>
      </c>
      <c r="AE1291">
        <f>IF(OR($B1291="",$U1291=""),"",$U1291&amp;" &amp; "&amp;IF(OR($AD1291="",$AD1291=0),"Util NA",$AD1291&amp;" Util"))</f>
        <v/>
      </c>
    </row>
    <row r="1292" ht="15.75" customHeight="1" s="42">
      <c r="A1292" s="41" t="n"/>
      <c r="G1292" s="38" t="n"/>
      <c r="H1292" s="38" t="n"/>
      <c r="I1292" s="38" t="n"/>
      <c r="J1292" s="38" t="n"/>
      <c r="K1292" s="38" t="n"/>
      <c r="L1292" s="38" t="n"/>
      <c r="N1292" s="36">
        <f>IF($B1292="","",IF($C1292="SUPERSTORE","Superstore","DH"))</f>
        <v/>
      </c>
      <c r="O1292" s="36">
        <f>IF($B1292="","",IFERROR(VLOOKUP($B1292,Mapping!$A:$C,2,0),"Not Mapped"))</f>
        <v/>
      </c>
      <c r="P1292" s="36">
        <f>IF($B1292="","",IFERROR(VLOOKUP($B1292,Mapping!$A:$C,3,0),"Not Mapped"))</f>
        <v/>
      </c>
      <c r="Q1292" s="36">
        <f>IF($B1292="","",IFERROR(VLOOKUP($O1292,Leaders!$A:$B,2,0),"Not Mapped"))</f>
        <v/>
      </c>
      <c r="R1292" s="36">
        <f>IF($B1292="","",IF(COUNTIF(Exclusions!$A:$A,$B1292)&gt;0,"Yes","No"))</f>
        <v/>
      </c>
      <c r="S1292" s="38">
        <f>IF($B1292="","",MIN(1,DAY($A1292)/IF($N1292="Superstore",Settings!$B$5,Settings!$B$4)))</f>
        <v/>
      </c>
      <c r="T1292" s="38">
        <f>IF(OR($B1292="",$G1292="",$S1292=0),"",$G1292/$S1292)</f>
        <v/>
      </c>
      <c r="U1292" s="36">
        <f>IF($T1292="","",IF($T1292&lt;Settings!$B$8,"Critical",IF($T1292&lt;Settings!$B$9,"Semi Critical","Non Critical")))</f>
        <v/>
      </c>
      <c r="V1292" s="28" t="n"/>
      <c r="Z1292">
        <f>IF($B1292="","",IFERROR(VLOOKUP($B1292,'Plan HC for CCA'!$A:$B,2,0),""))</f>
        <v/>
      </c>
      <c r="AA1292">
        <f>IF(OR($B1292="",$Z1292=""),"",IF(N($M1292)&lt;$Z1292,"Delta","No Delta"))</f>
        <v/>
      </c>
      <c r="AB1292">
        <f>IF(OR($B1292="",$Z1292=""),"",MAX(0,$Z1292-N($M1292)))</f>
        <v/>
      </c>
      <c r="AC1292" s="46">
        <f>IF($B1292="","",IFERROR(INDEX('CCA Util %'!$H:$H,MATCH($B1292,'CCA Util %'!$E:$E,0)),""))</f>
        <v/>
      </c>
      <c r="AD1292">
        <f>IF($B1292="","",IFERROR(INDEX('CCA Util %'!$G:$G,MATCH($B1292,'CCA Util %'!$E:$E,0)),""))</f>
        <v/>
      </c>
      <c r="AE1292">
        <f>IF(OR($B1292="",$U1292=""),"",$U1292&amp;" &amp; "&amp;IF(OR($AD1292="",$AD1292=0),"Util NA",$AD1292&amp;" Util"))</f>
        <v/>
      </c>
    </row>
    <row r="1293" ht="15.75" customHeight="1" s="42">
      <c r="A1293" s="41" t="n"/>
      <c r="G1293" s="38" t="n"/>
      <c r="H1293" s="38" t="n"/>
      <c r="I1293" s="38" t="n"/>
      <c r="J1293" s="38" t="n"/>
      <c r="K1293" s="38" t="n"/>
      <c r="L1293" s="38" t="n"/>
      <c r="N1293" s="36">
        <f>IF($B1293="","",IF($C1293="SUPERSTORE","Superstore","DH"))</f>
        <v/>
      </c>
      <c r="O1293" s="36">
        <f>IF($B1293="","",IFERROR(VLOOKUP($B1293,Mapping!$A:$C,2,0),"Not Mapped"))</f>
        <v/>
      </c>
      <c r="P1293" s="36">
        <f>IF($B1293="","",IFERROR(VLOOKUP($B1293,Mapping!$A:$C,3,0),"Not Mapped"))</f>
        <v/>
      </c>
      <c r="Q1293" s="36">
        <f>IF($B1293="","",IFERROR(VLOOKUP($O1293,Leaders!$A:$B,2,0),"Not Mapped"))</f>
        <v/>
      </c>
      <c r="R1293" s="36">
        <f>IF($B1293="","",IF(COUNTIF(Exclusions!$A:$A,$B1293)&gt;0,"Yes","No"))</f>
        <v/>
      </c>
      <c r="S1293" s="38">
        <f>IF($B1293="","",MIN(1,DAY($A1293)/IF($N1293="Superstore",Settings!$B$5,Settings!$B$4)))</f>
        <v/>
      </c>
      <c r="T1293" s="38">
        <f>IF(OR($B1293="",$G1293="",$S1293=0),"",$G1293/$S1293)</f>
        <v/>
      </c>
      <c r="U1293" s="36">
        <f>IF($T1293="","",IF($T1293&lt;Settings!$B$8,"Critical",IF($T1293&lt;Settings!$B$9,"Semi Critical","Non Critical")))</f>
        <v/>
      </c>
      <c r="V1293" s="28" t="n"/>
      <c r="Z1293">
        <f>IF($B1293="","",IFERROR(VLOOKUP($B1293,'Plan HC for CCA'!$A:$B,2,0),""))</f>
        <v/>
      </c>
      <c r="AA1293">
        <f>IF(OR($B1293="",$Z1293=""),"",IF(N($M1293)&lt;$Z1293,"Delta","No Delta"))</f>
        <v/>
      </c>
      <c r="AB1293">
        <f>IF(OR($B1293="",$Z1293=""),"",MAX(0,$Z1293-N($M1293)))</f>
        <v/>
      </c>
      <c r="AC1293" s="46">
        <f>IF($B1293="","",IFERROR(INDEX('CCA Util %'!$H:$H,MATCH($B1293,'CCA Util %'!$E:$E,0)),""))</f>
        <v/>
      </c>
      <c r="AD1293">
        <f>IF($B1293="","",IFERROR(INDEX('CCA Util %'!$G:$G,MATCH($B1293,'CCA Util %'!$E:$E,0)),""))</f>
        <v/>
      </c>
      <c r="AE1293">
        <f>IF(OR($B1293="",$U1293=""),"",$U1293&amp;" &amp; "&amp;IF(OR($AD1293="",$AD1293=0),"Util NA",$AD1293&amp;" Util"))</f>
        <v/>
      </c>
    </row>
    <row r="1294" ht="15.75" customHeight="1" s="42">
      <c r="A1294" s="41" t="n"/>
      <c r="G1294" s="38" t="n"/>
      <c r="H1294" s="38" t="n"/>
      <c r="I1294" s="38" t="n"/>
      <c r="J1294" s="38" t="n"/>
      <c r="K1294" s="38" t="n"/>
      <c r="L1294" s="38" t="n"/>
      <c r="N1294" s="36">
        <f>IF($B1294="","",IF($C1294="SUPERSTORE","Superstore","DH"))</f>
        <v/>
      </c>
      <c r="O1294" s="36">
        <f>IF($B1294="","",IFERROR(VLOOKUP($B1294,Mapping!$A:$C,2,0),"Not Mapped"))</f>
        <v/>
      </c>
      <c r="P1294" s="36">
        <f>IF($B1294="","",IFERROR(VLOOKUP($B1294,Mapping!$A:$C,3,0),"Not Mapped"))</f>
        <v/>
      </c>
      <c r="Q1294" s="36">
        <f>IF($B1294="","",IFERROR(VLOOKUP($O1294,Leaders!$A:$B,2,0),"Not Mapped"))</f>
        <v/>
      </c>
      <c r="R1294" s="36">
        <f>IF($B1294="","",IF(COUNTIF(Exclusions!$A:$A,$B1294)&gt;0,"Yes","No"))</f>
        <v/>
      </c>
      <c r="S1294" s="38">
        <f>IF($B1294="","",MIN(1,DAY($A1294)/IF($N1294="Superstore",Settings!$B$5,Settings!$B$4)))</f>
        <v/>
      </c>
      <c r="T1294" s="38">
        <f>IF(OR($B1294="",$G1294="",$S1294=0),"",$G1294/$S1294)</f>
        <v/>
      </c>
      <c r="U1294" s="36">
        <f>IF($T1294="","",IF($T1294&lt;Settings!$B$8,"Critical",IF($T1294&lt;Settings!$B$9,"Semi Critical","Non Critical")))</f>
        <v/>
      </c>
      <c r="V1294" s="28" t="n"/>
      <c r="Z1294">
        <f>IF($B1294="","",IFERROR(VLOOKUP($B1294,'Plan HC for CCA'!$A:$B,2,0),""))</f>
        <v/>
      </c>
      <c r="AA1294">
        <f>IF(OR($B1294="",$Z1294=""),"",IF(N($M1294)&lt;$Z1294,"Delta","No Delta"))</f>
        <v/>
      </c>
      <c r="AB1294">
        <f>IF(OR($B1294="",$Z1294=""),"",MAX(0,$Z1294-N($M1294)))</f>
        <v/>
      </c>
      <c r="AC1294" s="46">
        <f>IF($B1294="","",IFERROR(INDEX('CCA Util %'!$H:$H,MATCH($B1294,'CCA Util %'!$E:$E,0)),""))</f>
        <v/>
      </c>
      <c r="AD1294">
        <f>IF($B1294="","",IFERROR(INDEX('CCA Util %'!$G:$G,MATCH($B1294,'CCA Util %'!$E:$E,0)),""))</f>
        <v/>
      </c>
      <c r="AE1294">
        <f>IF(OR($B1294="",$U1294=""),"",$U1294&amp;" &amp; "&amp;IF(OR($AD1294="",$AD1294=0),"Util NA",$AD1294&amp;" Util"))</f>
        <v/>
      </c>
    </row>
    <row r="1295" ht="15.75" customHeight="1" s="42">
      <c r="A1295" s="41" t="n"/>
      <c r="G1295" s="38" t="n"/>
      <c r="H1295" s="38" t="n"/>
      <c r="I1295" s="38" t="n"/>
      <c r="J1295" s="38" t="n"/>
      <c r="K1295" s="38" t="n"/>
      <c r="L1295" s="38" t="n"/>
      <c r="N1295" s="36">
        <f>IF($B1295="","",IF($C1295="SUPERSTORE","Superstore","DH"))</f>
        <v/>
      </c>
      <c r="O1295" s="36">
        <f>IF($B1295="","",IFERROR(VLOOKUP($B1295,Mapping!$A:$C,2,0),"Not Mapped"))</f>
        <v/>
      </c>
      <c r="P1295" s="36">
        <f>IF($B1295="","",IFERROR(VLOOKUP($B1295,Mapping!$A:$C,3,0),"Not Mapped"))</f>
        <v/>
      </c>
      <c r="Q1295" s="36">
        <f>IF($B1295="","",IFERROR(VLOOKUP($O1295,Leaders!$A:$B,2,0),"Not Mapped"))</f>
        <v/>
      </c>
      <c r="R1295" s="36">
        <f>IF($B1295="","",IF(COUNTIF(Exclusions!$A:$A,$B1295)&gt;0,"Yes","No"))</f>
        <v/>
      </c>
      <c r="S1295" s="38">
        <f>IF($B1295="","",MIN(1,DAY($A1295)/IF($N1295="Superstore",Settings!$B$5,Settings!$B$4)))</f>
        <v/>
      </c>
      <c r="T1295" s="38">
        <f>IF(OR($B1295="",$G1295="",$S1295=0),"",$G1295/$S1295)</f>
        <v/>
      </c>
      <c r="U1295" s="36">
        <f>IF($T1295="","",IF($T1295&lt;Settings!$B$8,"Critical",IF($T1295&lt;Settings!$B$9,"Semi Critical","Non Critical")))</f>
        <v/>
      </c>
      <c r="V1295" s="28" t="n"/>
      <c r="Z1295">
        <f>IF($B1295="","",IFERROR(VLOOKUP($B1295,'Plan HC for CCA'!$A:$B,2,0),""))</f>
        <v/>
      </c>
      <c r="AA1295">
        <f>IF(OR($B1295="",$Z1295=""),"",IF(N($M1295)&lt;$Z1295,"Delta","No Delta"))</f>
        <v/>
      </c>
      <c r="AB1295">
        <f>IF(OR($B1295="",$Z1295=""),"",MAX(0,$Z1295-N($M1295)))</f>
        <v/>
      </c>
      <c r="AC1295" s="46">
        <f>IF($B1295="","",IFERROR(INDEX('CCA Util %'!$H:$H,MATCH($B1295,'CCA Util %'!$E:$E,0)),""))</f>
        <v/>
      </c>
      <c r="AD1295">
        <f>IF($B1295="","",IFERROR(INDEX('CCA Util %'!$G:$G,MATCH($B1295,'CCA Util %'!$E:$E,0)),""))</f>
        <v/>
      </c>
      <c r="AE1295">
        <f>IF(OR($B1295="",$U1295=""),"",$U1295&amp;" &amp; "&amp;IF(OR($AD1295="",$AD1295=0),"Util NA",$AD1295&amp;" Util"))</f>
        <v/>
      </c>
    </row>
    <row r="1296" ht="15.75" customHeight="1" s="42">
      <c r="A1296" s="41" t="n"/>
      <c r="G1296" s="38" t="n"/>
      <c r="H1296" s="38" t="n"/>
      <c r="I1296" s="38" t="n"/>
      <c r="J1296" s="38" t="n"/>
      <c r="K1296" s="38" t="n"/>
      <c r="L1296" s="38" t="n"/>
      <c r="N1296" s="36">
        <f>IF($B1296="","",IF($C1296="SUPERSTORE","Superstore","DH"))</f>
        <v/>
      </c>
      <c r="O1296" s="36">
        <f>IF($B1296="","",IFERROR(VLOOKUP($B1296,Mapping!$A:$C,2,0),"Not Mapped"))</f>
        <v/>
      </c>
      <c r="P1296" s="36">
        <f>IF($B1296="","",IFERROR(VLOOKUP($B1296,Mapping!$A:$C,3,0),"Not Mapped"))</f>
        <v/>
      </c>
      <c r="Q1296" s="36">
        <f>IF($B1296="","",IFERROR(VLOOKUP($O1296,Leaders!$A:$B,2,0),"Not Mapped"))</f>
        <v/>
      </c>
      <c r="R1296" s="36">
        <f>IF($B1296="","",IF(COUNTIF(Exclusions!$A:$A,$B1296)&gt;0,"Yes","No"))</f>
        <v/>
      </c>
      <c r="S1296" s="38">
        <f>IF($B1296="","",MIN(1,DAY($A1296)/IF($N1296="Superstore",Settings!$B$5,Settings!$B$4)))</f>
        <v/>
      </c>
      <c r="T1296" s="38">
        <f>IF(OR($B1296="",$G1296="",$S1296=0),"",$G1296/$S1296)</f>
        <v/>
      </c>
      <c r="U1296" s="36">
        <f>IF($T1296="","",IF($T1296&lt;Settings!$B$8,"Critical",IF($T1296&lt;Settings!$B$9,"Semi Critical","Non Critical")))</f>
        <v/>
      </c>
      <c r="V1296" s="28" t="n"/>
      <c r="Z1296">
        <f>IF($B1296="","",IFERROR(VLOOKUP($B1296,'Plan HC for CCA'!$A:$B,2,0),""))</f>
        <v/>
      </c>
      <c r="AA1296">
        <f>IF(OR($B1296="",$Z1296=""),"",IF(N($M1296)&lt;$Z1296,"Delta","No Delta"))</f>
        <v/>
      </c>
      <c r="AB1296">
        <f>IF(OR($B1296="",$Z1296=""),"",MAX(0,$Z1296-N($M1296)))</f>
        <v/>
      </c>
      <c r="AC1296" s="46">
        <f>IF($B1296="","",IFERROR(INDEX('CCA Util %'!$H:$H,MATCH($B1296,'CCA Util %'!$E:$E,0)),""))</f>
        <v/>
      </c>
      <c r="AD1296">
        <f>IF($B1296="","",IFERROR(INDEX('CCA Util %'!$G:$G,MATCH($B1296,'CCA Util %'!$E:$E,0)),""))</f>
        <v/>
      </c>
      <c r="AE1296">
        <f>IF(OR($B1296="",$U1296=""),"",$U1296&amp;" &amp; "&amp;IF(OR($AD1296="",$AD1296=0),"Util NA",$AD1296&amp;" Util"))</f>
        <v/>
      </c>
    </row>
    <row r="1297" ht="15.75" customHeight="1" s="42">
      <c r="A1297" s="41" t="n"/>
      <c r="G1297" s="38" t="n"/>
      <c r="H1297" s="38" t="n"/>
      <c r="I1297" s="38" t="n"/>
      <c r="J1297" s="38" t="n"/>
      <c r="K1297" s="38" t="n"/>
      <c r="L1297" s="38" t="n"/>
      <c r="N1297" s="36">
        <f>IF($B1297="","",IF($C1297="SUPERSTORE","Superstore","DH"))</f>
        <v/>
      </c>
      <c r="O1297" s="36">
        <f>IF($B1297="","",IFERROR(VLOOKUP($B1297,Mapping!$A:$C,2,0),"Not Mapped"))</f>
        <v/>
      </c>
      <c r="P1297" s="36">
        <f>IF($B1297="","",IFERROR(VLOOKUP($B1297,Mapping!$A:$C,3,0),"Not Mapped"))</f>
        <v/>
      </c>
      <c r="Q1297" s="36">
        <f>IF($B1297="","",IFERROR(VLOOKUP($O1297,Leaders!$A:$B,2,0),"Not Mapped"))</f>
        <v/>
      </c>
      <c r="R1297" s="36">
        <f>IF($B1297="","",IF(COUNTIF(Exclusions!$A:$A,$B1297)&gt;0,"Yes","No"))</f>
        <v/>
      </c>
      <c r="S1297" s="38">
        <f>IF($B1297="","",MIN(1,DAY($A1297)/IF($N1297="Superstore",Settings!$B$5,Settings!$B$4)))</f>
        <v/>
      </c>
      <c r="T1297" s="38">
        <f>IF(OR($B1297="",$G1297="",$S1297=0),"",$G1297/$S1297)</f>
        <v/>
      </c>
      <c r="U1297" s="36">
        <f>IF($T1297="","",IF($T1297&lt;Settings!$B$8,"Critical",IF($T1297&lt;Settings!$B$9,"Semi Critical","Non Critical")))</f>
        <v/>
      </c>
      <c r="V1297" s="28" t="n"/>
      <c r="Z1297">
        <f>IF($B1297="","",IFERROR(VLOOKUP($B1297,'Plan HC for CCA'!$A:$B,2,0),""))</f>
        <v/>
      </c>
      <c r="AA1297">
        <f>IF(OR($B1297="",$Z1297=""),"",IF(N($M1297)&lt;$Z1297,"Delta","No Delta"))</f>
        <v/>
      </c>
      <c r="AB1297">
        <f>IF(OR($B1297="",$Z1297=""),"",MAX(0,$Z1297-N($M1297)))</f>
        <v/>
      </c>
      <c r="AC1297" s="46">
        <f>IF($B1297="","",IFERROR(INDEX('CCA Util %'!$H:$H,MATCH($B1297,'CCA Util %'!$E:$E,0)),""))</f>
        <v/>
      </c>
      <c r="AD1297">
        <f>IF($B1297="","",IFERROR(INDEX('CCA Util %'!$G:$G,MATCH($B1297,'CCA Util %'!$E:$E,0)),""))</f>
        <v/>
      </c>
      <c r="AE1297">
        <f>IF(OR($B1297="",$U1297=""),"",$U1297&amp;" &amp; "&amp;IF(OR($AD1297="",$AD1297=0),"Util NA",$AD1297&amp;" Util"))</f>
        <v/>
      </c>
    </row>
    <row r="1298" ht="15.75" customHeight="1" s="42">
      <c r="A1298" s="41" t="n"/>
      <c r="G1298" s="38" t="n"/>
      <c r="H1298" s="38" t="n"/>
      <c r="I1298" s="38" t="n"/>
      <c r="J1298" s="38" t="n"/>
      <c r="K1298" s="38" t="n"/>
      <c r="L1298" s="38" t="n"/>
      <c r="N1298" s="36">
        <f>IF($B1298="","",IF($C1298="SUPERSTORE","Superstore","DH"))</f>
        <v/>
      </c>
      <c r="O1298" s="36">
        <f>IF($B1298="","",IFERROR(VLOOKUP($B1298,Mapping!$A:$C,2,0),"Not Mapped"))</f>
        <v/>
      </c>
      <c r="P1298" s="36">
        <f>IF($B1298="","",IFERROR(VLOOKUP($B1298,Mapping!$A:$C,3,0),"Not Mapped"))</f>
        <v/>
      </c>
      <c r="Q1298" s="36">
        <f>IF($B1298="","",IFERROR(VLOOKUP($O1298,Leaders!$A:$B,2,0),"Not Mapped"))</f>
        <v/>
      </c>
      <c r="R1298" s="36">
        <f>IF($B1298="","",IF(COUNTIF(Exclusions!$A:$A,$B1298)&gt;0,"Yes","No"))</f>
        <v/>
      </c>
      <c r="S1298" s="38">
        <f>IF($B1298="","",MIN(1,DAY($A1298)/IF($N1298="Superstore",Settings!$B$5,Settings!$B$4)))</f>
        <v/>
      </c>
      <c r="T1298" s="38">
        <f>IF(OR($B1298="",$G1298="",$S1298=0),"",$G1298/$S1298)</f>
        <v/>
      </c>
      <c r="U1298" s="36">
        <f>IF($T1298="","",IF($T1298&lt;Settings!$B$8,"Critical",IF($T1298&lt;Settings!$B$9,"Semi Critical","Non Critical")))</f>
        <v/>
      </c>
      <c r="V1298" s="28" t="n"/>
      <c r="Z1298">
        <f>IF($B1298="","",IFERROR(VLOOKUP($B1298,'Plan HC for CCA'!$A:$B,2,0),""))</f>
        <v/>
      </c>
      <c r="AA1298">
        <f>IF(OR($B1298="",$Z1298=""),"",IF(N($M1298)&lt;$Z1298,"Delta","No Delta"))</f>
        <v/>
      </c>
      <c r="AB1298">
        <f>IF(OR($B1298="",$Z1298=""),"",MAX(0,$Z1298-N($M1298)))</f>
        <v/>
      </c>
      <c r="AC1298" s="46">
        <f>IF($B1298="","",IFERROR(INDEX('CCA Util %'!$H:$H,MATCH($B1298,'CCA Util %'!$E:$E,0)),""))</f>
        <v/>
      </c>
      <c r="AD1298">
        <f>IF($B1298="","",IFERROR(INDEX('CCA Util %'!$G:$G,MATCH($B1298,'CCA Util %'!$E:$E,0)),""))</f>
        <v/>
      </c>
      <c r="AE1298">
        <f>IF(OR($B1298="",$U1298=""),"",$U1298&amp;" &amp; "&amp;IF(OR($AD1298="",$AD1298=0),"Util NA",$AD1298&amp;" Util"))</f>
        <v/>
      </c>
    </row>
    <row r="1299" ht="15.75" customHeight="1" s="42">
      <c r="A1299" s="41" t="n"/>
      <c r="G1299" s="38" t="n"/>
      <c r="H1299" s="38" t="n"/>
      <c r="I1299" s="38" t="n"/>
      <c r="J1299" s="38" t="n"/>
      <c r="K1299" s="38" t="n"/>
      <c r="L1299" s="38" t="n"/>
      <c r="N1299" s="36">
        <f>IF($B1299="","",IF($C1299="SUPERSTORE","Superstore","DH"))</f>
        <v/>
      </c>
      <c r="O1299" s="36">
        <f>IF($B1299="","",IFERROR(VLOOKUP($B1299,Mapping!$A:$C,2,0),"Not Mapped"))</f>
        <v/>
      </c>
      <c r="P1299" s="36">
        <f>IF($B1299="","",IFERROR(VLOOKUP($B1299,Mapping!$A:$C,3,0),"Not Mapped"))</f>
        <v/>
      </c>
      <c r="Q1299" s="36">
        <f>IF($B1299="","",IFERROR(VLOOKUP($O1299,Leaders!$A:$B,2,0),"Not Mapped"))</f>
        <v/>
      </c>
      <c r="R1299" s="36">
        <f>IF($B1299="","",IF(COUNTIF(Exclusions!$A:$A,$B1299)&gt;0,"Yes","No"))</f>
        <v/>
      </c>
      <c r="S1299" s="38">
        <f>IF($B1299="","",MIN(1,DAY($A1299)/IF($N1299="Superstore",Settings!$B$5,Settings!$B$4)))</f>
        <v/>
      </c>
      <c r="T1299" s="38">
        <f>IF(OR($B1299="",$G1299="",$S1299=0),"",$G1299/$S1299)</f>
        <v/>
      </c>
      <c r="U1299" s="36">
        <f>IF($T1299="","",IF($T1299&lt;Settings!$B$8,"Critical",IF($T1299&lt;Settings!$B$9,"Semi Critical","Non Critical")))</f>
        <v/>
      </c>
      <c r="V1299" s="28" t="n"/>
      <c r="Z1299">
        <f>IF($B1299="","",IFERROR(VLOOKUP($B1299,'Plan HC for CCA'!$A:$B,2,0),""))</f>
        <v/>
      </c>
      <c r="AA1299">
        <f>IF(OR($B1299="",$Z1299=""),"",IF(N($M1299)&lt;$Z1299,"Delta","No Delta"))</f>
        <v/>
      </c>
      <c r="AB1299">
        <f>IF(OR($B1299="",$Z1299=""),"",MAX(0,$Z1299-N($M1299)))</f>
        <v/>
      </c>
      <c r="AC1299" s="46">
        <f>IF($B1299="","",IFERROR(INDEX('CCA Util %'!$H:$H,MATCH($B1299,'CCA Util %'!$E:$E,0)),""))</f>
        <v/>
      </c>
      <c r="AD1299">
        <f>IF($B1299="","",IFERROR(INDEX('CCA Util %'!$G:$G,MATCH($B1299,'CCA Util %'!$E:$E,0)),""))</f>
        <v/>
      </c>
      <c r="AE1299">
        <f>IF(OR($B1299="",$U1299=""),"",$U1299&amp;" &amp; "&amp;IF(OR($AD1299="",$AD1299=0),"Util NA",$AD1299&amp;" Util"))</f>
        <v/>
      </c>
    </row>
    <row r="1300" ht="15.75" customHeight="1" s="42">
      <c r="A1300" s="41" t="n"/>
      <c r="G1300" s="38" t="n"/>
      <c r="H1300" s="38" t="n"/>
      <c r="I1300" s="38" t="n"/>
      <c r="J1300" s="38" t="n"/>
      <c r="K1300" s="38" t="n"/>
      <c r="L1300" s="38" t="n"/>
      <c r="N1300" s="36">
        <f>IF($B1300="","",IF($C1300="SUPERSTORE","Superstore","DH"))</f>
        <v/>
      </c>
      <c r="O1300" s="36">
        <f>IF($B1300="","",IFERROR(VLOOKUP($B1300,Mapping!$A:$C,2,0),"Not Mapped"))</f>
        <v/>
      </c>
      <c r="P1300" s="36">
        <f>IF($B1300="","",IFERROR(VLOOKUP($B1300,Mapping!$A:$C,3,0),"Not Mapped"))</f>
        <v/>
      </c>
      <c r="Q1300" s="36">
        <f>IF($B1300="","",IFERROR(VLOOKUP($O1300,Leaders!$A:$B,2,0),"Not Mapped"))</f>
        <v/>
      </c>
      <c r="R1300" s="36">
        <f>IF($B1300="","",IF(COUNTIF(Exclusions!$A:$A,$B1300)&gt;0,"Yes","No"))</f>
        <v/>
      </c>
      <c r="S1300" s="38">
        <f>IF($B1300="","",MIN(1,DAY($A1300)/IF($N1300="Superstore",Settings!$B$5,Settings!$B$4)))</f>
        <v/>
      </c>
      <c r="T1300" s="38">
        <f>IF(OR($B1300="",$G1300="",$S1300=0),"",$G1300/$S1300)</f>
        <v/>
      </c>
      <c r="U1300" s="36">
        <f>IF($T1300="","",IF($T1300&lt;Settings!$B$8,"Critical",IF($T1300&lt;Settings!$B$9,"Semi Critical","Non Critical")))</f>
        <v/>
      </c>
      <c r="V1300" s="28" t="n"/>
      <c r="Z1300">
        <f>IF($B1300="","",IFERROR(VLOOKUP($B1300,'Plan HC for CCA'!$A:$B,2,0),""))</f>
        <v/>
      </c>
      <c r="AA1300">
        <f>IF(OR($B1300="",$Z1300=""),"",IF(N($M1300)&lt;$Z1300,"Delta","No Delta"))</f>
        <v/>
      </c>
      <c r="AB1300">
        <f>IF(OR($B1300="",$Z1300=""),"",MAX(0,$Z1300-N($M1300)))</f>
        <v/>
      </c>
      <c r="AC1300" s="46">
        <f>IF($B1300="","",IFERROR(INDEX('CCA Util %'!$H:$H,MATCH($B1300,'CCA Util %'!$E:$E,0)),""))</f>
        <v/>
      </c>
      <c r="AD1300">
        <f>IF($B1300="","",IFERROR(INDEX('CCA Util %'!$G:$G,MATCH($B1300,'CCA Util %'!$E:$E,0)),""))</f>
        <v/>
      </c>
      <c r="AE1300">
        <f>IF(OR($B1300="",$U1300=""),"",$U1300&amp;" &amp; "&amp;IF(OR($AD1300="",$AD1300=0),"Util NA",$AD1300&amp;" Util"))</f>
        <v/>
      </c>
    </row>
    <row r="1301" ht="15.75" customHeight="1" s="42">
      <c r="A1301" s="41" t="n"/>
      <c r="G1301" s="38" t="n"/>
      <c r="H1301" s="38" t="n"/>
      <c r="I1301" s="38" t="n"/>
      <c r="J1301" s="38" t="n"/>
      <c r="K1301" s="38" t="n"/>
      <c r="L1301" s="38" t="n"/>
      <c r="N1301" s="36">
        <f>IF($B1301="","",IF($C1301="SUPERSTORE","Superstore","DH"))</f>
        <v/>
      </c>
      <c r="O1301" s="36">
        <f>IF($B1301="","",IFERROR(VLOOKUP($B1301,Mapping!$A:$C,2,0),"Not Mapped"))</f>
        <v/>
      </c>
      <c r="P1301" s="36">
        <f>IF($B1301="","",IFERROR(VLOOKUP($B1301,Mapping!$A:$C,3,0),"Not Mapped"))</f>
        <v/>
      </c>
      <c r="Q1301" s="36">
        <f>IF($B1301="","",IFERROR(VLOOKUP($O1301,Leaders!$A:$B,2,0),"Not Mapped"))</f>
        <v/>
      </c>
      <c r="R1301" s="36">
        <f>IF($B1301="","",IF(COUNTIF(Exclusions!$A:$A,$B1301)&gt;0,"Yes","No"))</f>
        <v/>
      </c>
      <c r="S1301" s="38">
        <f>IF($B1301="","",MIN(1,DAY($A1301)/IF($N1301="Superstore",Settings!$B$5,Settings!$B$4)))</f>
        <v/>
      </c>
      <c r="T1301" s="38">
        <f>IF(OR($B1301="",$G1301="",$S1301=0),"",$G1301/$S1301)</f>
        <v/>
      </c>
      <c r="U1301" s="36">
        <f>IF($T1301="","",IF($T1301&lt;Settings!$B$8,"Critical",IF($T1301&lt;Settings!$B$9,"Semi Critical","Non Critical")))</f>
        <v/>
      </c>
      <c r="V1301" s="28" t="n"/>
      <c r="Z1301">
        <f>IF($B1301="","",IFERROR(VLOOKUP($B1301,'Plan HC for CCA'!$A:$B,2,0),""))</f>
        <v/>
      </c>
      <c r="AA1301">
        <f>IF(OR($B1301="",$Z1301=""),"",IF(N($M1301)&lt;$Z1301,"Delta","No Delta"))</f>
        <v/>
      </c>
      <c r="AB1301">
        <f>IF(OR($B1301="",$Z1301=""),"",MAX(0,$Z1301-N($M1301)))</f>
        <v/>
      </c>
      <c r="AC1301" s="46">
        <f>IF($B1301="","",IFERROR(INDEX('CCA Util %'!$H:$H,MATCH($B1301,'CCA Util %'!$E:$E,0)),""))</f>
        <v/>
      </c>
      <c r="AD1301">
        <f>IF($B1301="","",IFERROR(INDEX('CCA Util %'!$G:$G,MATCH($B1301,'CCA Util %'!$E:$E,0)),""))</f>
        <v/>
      </c>
      <c r="AE1301">
        <f>IF(OR($B1301="",$U1301=""),"",$U1301&amp;" &amp; "&amp;IF(OR($AD1301="",$AD1301=0),"Util NA",$AD1301&amp;" Util"))</f>
        <v/>
      </c>
    </row>
    <row r="1302" ht="15.75" customHeight="1" s="42">
      <c r="A1302" s="41" t="n"/>
      <c r="G1302" s="38" t="n"/>
      <c r="H1302" s="38" t="n"/>
      <c r="I1302" s="38" t="n"/>
      <c r="J1302" s="38" t="n"/>
      <c r="K1302" s="38" t="n"/>
      <c r="L1302" s="38" t="n"/>
      <c r="N1302" s="36">
        <f>IF($B1302="","",IF($C1302="SUPERSTORE","Superstore","DH"))</f>
        <v/>
      </c>
      <c r="O1302" s="36">
        <f>IF($B1302="","",IFERROR(VLOOKUP($B1302,Mapping!$A:$C,2,0),"Not Mapped"))</f>
        <v/>
      </c>
      <c r="P1302" s="36">
        <f>IF($B1302="","",IFERROR(VLOOKUP($B1302,Mapping!$A:$C,3,0),"Not Mapped"))</f>
        <v/>
      </c>
      <c r="Q1302" s="36">
        <f>IF($B1302="","",IFERROR(VLOOKUP($O1302,Leaders!$A:$B,2,0),"Not Mapped"))</f>
        <v/>
      </c>
      <c r="R1302" s="36">
        <f>IF($B1302="","",IF(COUNTIF(Exclusions!$A:$A,$B1302)&gt;0,"Yes","No"))</f>
        <v/>
      </c>
      <c r="S1302" s="38">
        <f>IF($B1302="","",MIN(1,DAY($A1302)/IF($N1302="Superstore",Settings!$B$5,Settings!$B$4)))</f>
        <v/>
      </c>
      <c r="T1302" s="38">
        <f>IF(OR($B1302="",$G1302="",$S1302=0),"",$G1302/$S1302)</f>
        <v/>
      </c>
      <c r="U1302" s="36">
        <f>IF($T1302="","",IF($T1302&lt;Settings!$B$8,"Critical",IF($T1302&lt;Settings!$B$9,"Semi Critical","Non Critical")))</f>
        <v/>
      </c>
      <c r="V1302" s="28" t="n"/>
      <c r="Z1302">
        <f>IF($B1302="","",IFERROR(VLOOKUP($B1302,'Plan HC for CCA'!$A:$B,2,0),""))</f>
        <v/>
      </c>
      <c r="AA1302">
        <f>IF(OR($B1302="",$Z1302=""),"",IF(N($M1302)&lt;$Z1302,"Delta","No Delta"))</f>
        <v/>
      </c>
      <c r="AB1302">
        <f>IF(OR($B1302="",$Z1302=""),"",MAX(0,$Z1302-N($M1302)))</f>
        <v/>
      </c>
      <c r="AC1302" s="46">
        <f>IF($B1302="","",IFERROR(INDEX('CCA Util %'!$H:$H,MATCH($B1302,'CCA Util %'!$E:$E,0)),""))</f>
        <v/>
      </c>
      <c r="AD1302">
        <f>IF($B1302="","",IFERROR(INDEX('CCA Util %'!$G:$G,MATCH($B1302,'CCA Util %'!$E:$E,0)),""))</f>
        <v/>
      </c>
      <c r="AE1302">
        <f>IF(OR($B1302="",$U1302=""),"",$U1302&amp;" &amp; "&amp;IF(OR($AD1302="",$AD1302=0),"Util NA",$AD1302&amp;" Util"))</f>
        <v/>
      </c>
    </row>
    <row r="1303" ht="15.75" customHeight="1" s="42">
      <c r="A1303" s="41" t="n"/>
      <c r="G1303" s="38" t="n"/>
      <c r="H1303" s="38" t="n"/>
      <c r="I1303" s="38" t="n"/>
      <c r="J1303" s="38" t="n"/>
      <c r="K1303" s="38" t="n"/>
      <c r="L1303" s="38" t="n"/>
      <c r="N1303" s="36">
        <f>IF($B1303="","",IF($C1303="SUPERSTORE","Superstore","DH"))</f>
        <v/>
      </c>
      <c r="O1303" s="36">
        <f>IF($B1303="","",IFERROR(VLOOKUP($B1303,Mapping!$A:$C,2,0),"Not Mapped"))</f>
        <v/>
      </c>
      <c r="P1303" s="36">
        <f>IF($B1303="","",IFERROR(VLOOKUP($B1303,Mapping!$A:$C,3,0),"Not Mapped"))</f>
        <v/>
      </c>
      <c r="Q1303" s="36">
        <f>IF($B1303="","",IFERROR(VLOOKUP($O1303,Leaders!$A:$B,2,0),"Not Mapped"))</f>
        <v/>
      </c>
      <c r="R1303" s="36">
        <f>IF($B1303="","",IF(COUNTIF(Exclusions!$A:$A,$B1303)&gt;0,"Yes","No"))</f>
        <v/>
      </c>
      <c r="S1303" s="38">
        <f>IF($B1303="","",MIN(1,DAY($A1303)/IF($N1303="Superstore",Settings!$B$5,Settings!$B$4)))</f>
        <v/>
      </c>
      <c r="T1303" s="38">
        <f>IF(OR($B1303="",$G1303="",$S1303=0),"",$G1303/$S1303)</f>
        <v/>
      </c>
      <c r="U1303" s="36">
        <f>IF($T1303="","",IF($T1303&lt;Settings!$B$8,"Critical",IF($T1303&lt;Settings!$B$9,"Semi Critical","Non Critical")))</f>
        <v/>
      </c>
      <c r="V1303" s="28" t="n"/>
      <c r="Z1303">
        <f>IF($B1303="","",IFERROR(VLOOKUP($B1303,'Plan HC for CCA'!$A:$B,2,0),""))</f>
        <v/>
      </c>
      <c r="AA1303">
        <f>IF(OR($B1303="",$Z1303=""),"",IF(N($M1303)&lt;$Z1303,"Delta","No Delta"))</f>
        <v/>
      </c>
      <c r="AB1303">
        <f>IF(OR($B1303="",$Z1303=""),"",MAX(0,$Z1303-N($M1303)))</f>
        <v/>
      </c>
      <c r="AC1303" s="46">
        <f>IF($B1303="","",IFERROR(INDEX('CCA Util %'!$H:$H,MATCH($B1303,'CCA Util %'!$E:$E,0)),""))</f>
        <v/>
      </c>
      <c r="AD1303">
        <f>IF($B1303="","",IFERROR(INDEX('CCA Util %'!$G:$G,MATCH($B1303,'CCA Util %'!$E:$E,0)),""))</f>
        <v/>
      </c>
      <c r="AE1303">
        <f>IF(OR($B1303="",$U1303=""),"",$U1303&amp;" &amp; "&amp;IF(OR($AD1303="",$AD1303=0),"Util NA",$AD1303&amp;" Util"))</f>
        <v/>
      </c>
    </row>
    <row r="1304" ht="15.75" customHeight="1" s="42">
      <c r="A1304" s="41" t="n"/>
      <c r="G1304" s="38" t="n"/>
      <c r="H1304" s="38" t="n"/>
      <c r="I1304" s="38" t="n"/>
      <c r="J1304" s="38" t="n"/>
      <c r="K1304" s="38" t="n"/>
      <c r="L1304" s="38" t="n"/>
      <c r="N1304" s="36">
        <f>IF($B1304="","",IF($C1304="SUPERSTORE","Superstore","DH"))</f>
        <v/>
      </c>
      <c r="O1304" s="36">
        <f>IF($B1304="","",IFERROR(VLOOKUP($B1304,Mapping!$A:$C,2,0),"Not Mapped"))</f>
        <v/>
      </c>
      <c r="P1304" s="36">
        <f>IF($B1304="","",IFERROR(VLOOKUP($B1304,Mapping!$A:$C,3,0),"Not Mapped"))</f>
        <v/>
      </c>
      <c r="Q1304" s="36">
        <f>IF($B1304="","",IFERROR(VLOOKUP($O1304,Leaders!$A:$B,2,0),"Not Mapped"))</f>
        <v/>
      </c>
      <c r="R1304" s="36">
        <f>IF($B1304="","",IF(COUNTIF(Exclusions!$A:$A,$B1304)&gt;0,"Yes","No"))</f>
        <v/>
      </c>
      <c r="S1304" s="38">
        <f>IF($B1304="","",MIN(1,DAY($A1304)/IF($N1304="Superstore",Settings!$B$5,Settings!$B$4)))</f>
        <v/>
      </c>
      <c r="T1304" s="38">
        <f>IF(OR($B1304="",$G1304="",$S1304=0),"",$G1304/$S1304)</f>
        <v/>
      </c>
      <c r="U1304" s="36">
        <f>IF($T1304="","",IF($T1304&lt;Settings!$B$8,"Critical",IF($T1304&lt;Settings!$B$9,"Semi Critical","Non Critical")))</f>
        <v/>
      </c>
      <c r="V1304" s="28" t="n"/>
      <c r="Z1304">
        <f>IF($B1304="","",IFERROR(VLOOKUP($B1304,'Plan HC for CCA'!$A:$B,2,0),""))</f>
        <v/>
      </c>
      <c r="AA1304">
        <f>IF(OR($B1304="",$Z1304=""),"",IF(N($M1304)&lt;$Z1304,"Delta","No Delta"))</f>
        <v/>
      </c>
      <c r="AB1304">
        <f>IF(OR($B1304="",$Z1304=""),"",MAX(0,$Z1304-N($M1304)))</f>
        <v/>
      </c>
      <c r="AC1304" s="46">
        <f>IF($B1304="","",IFERROR(INDEX('CCA Util %'!$H:$H,MATCH($B1304,'CCA Util %'!$E:$E,0)),""))</f>
        <v/>
      </c>
      <c r="AD1304">
        <f>IF($B1304="","",IFERROR(INDEX('CCA Util %'!$G:$G,MATCH($B1304,'CCA Util %'!$E:$E,0)),""))</f>
        <v/>
      </c>
      <c r="AE1304">
        <f>IF(OR($B1304="",$U1304=""),"",$U1304&amp;" &amp; "&amp;IF(OR($AD1304="",$AD1304=0),"Util NA",$AD1304&amp;" Util"))</f>
        <v/>
      </c>
    </row>
    <row r="1305" ht="15.75" customHeight="1" s="42">
      <c r="A1305" s="41" t="n"/>
      <c r="G1305" s="38" t="n"/>
      <c r="H1305" s="38" t="n"/>
      <c r="I1305" s="38" t="n"/>
      <c r="J1305" s="38" t="n"/>
      <c r="K1305" s="38" t="n"/>
      <c r="L1305" s="38" t="n"/>
      <c r="N1305" s="36">
        <f>IF($B1305="","",IF($C1305="SUPERSTORE","Superstore","DH"))</f>
        <v/>
      </c>
      <c r="O1305" s="36">
        <f>IF($B1305="","",IFERROR(VLOOKUP($B1305,Mapping!$A:$C,2,0),"Not Mapped"))</f>
        <v/>
      </c>
      <c r="P1305" s="36">
        <f>IF($B1305="","",IFERROR(VLOOKUP($B1305,Mapping!$A:$C,3,0),"Not Mapped"))</f>
        <v/>
      </c>
      <c r="Q1305" s="36">
        <f>IF($B1305="","",IFERROR(VLOOKUP($O1305,Leaders!$A:$B,2,0),"Not Mapped"))</f>
        <v/>
      </c>
      <c r="R1305" s="36">
        <f>IF($B1305="","",IF(COUNTIF(Exclusions!$A:$A,$B1305)&gt;0,"Yes","No"))</f>
        <v/>
      </c>
      <c r="S1305" s="38">
        <f>IF($B1305="","",MIN(1,DAY($A1305)/IF($N1305="Superstore",Settings!$B$5,Settings!$B$4)))</f>
        <v/>
      </c>
      <c r="T1305" s="38">
        <f>IF(OR($B1305="",$G1305="",$S1305=0),"",$G1305/$S1305)</f>
        <v/>
      </c>
      <c r="U1305" s="36">
        <f>IF($T1305="","",IF($T1305&lt;Settings!$B$8,"Critical",IF($T1305&lt;Settings!$B$9,"Semi Critical","Non Critical")))</f>
        <v/>
      </c>
      <c r="V1305" s="28" t="n"/>
      <c r="Z1305">
        <f>IF($B1305="","",IFERROR(VLOOKUP($B1305,'Plan HC for CCA'!$A:$B,2,0),""))</f>
        <v/>
      </c>
      <c r="AA1305">
        <f>IF(OR($B1305="",$Z1305=""),"",IF(N($M1305)&lt;$Z1305,"Delta","No Delta"))</f>
        <v/>
      </c>
      <c r="AB1305">
        <f>IF(OR($B1305="",$Z1305=""),"",MAX(0,$Z1305-N($M1305)))</f>
        <v/>
      </c>
      <c r="AC1305" s="46">
        <f>IF($B1305="","",IFERROR(INDEX('CCA Util %'!$H:$H,MATCH($B1305,'CCA Util %'!$E:$E,0)),""))</f>
        <v/>
      </c>
      <c r="AD1305">
        <f>IF($B1305="","",IFERROR(INDEX('CCA Util %'!$G:$G,MATCH($B1305,'CCA Util %'!$E:$E,0)),""))</f>
        <v/>
      </c>
      <c r="AE1305">
        <f>IF(OR($B1305="",$U1305=""),"",$U1305&amp;" &amp; "&amp;IF(OR($AD1305="",$AD1305=0),"Util NA",$AD1305&amp;" Util"))</f>
        <v/>
      </c>
    </row>
    <row r="1306" ht="15.75" customHeight="1" s="42">
      <c r="A1306" s="41" t="n"/>
      <c r="G1306" s="38" t="n"/>
      <c r="H1306" s="38" t="n"/>
      <c r="I1306" s="38" t="n"/>
      <c r="J1306" s="38" t="n"/>
      <c r="K1306" s="38" t="n"/>
      <c r="L1306" s="38" t="n"/>
      <c r="N1306" s="36">
        <f>IF($B1306="","",IF($C1306="SUPERSTORE","Superstore","DH"))</f>
        <v/>
      </c>
      <c r="O1306" s="36">
        <f>IF($B1306="","",IFERROR(VLOOKUP($B1306,Mapping!$A:$C,2,0),"Not Mapped"))</f>
        <v/>
      </c>
      <c r="P1306" s="36">
        <f>IF($B1306="","",IFERROR(VLOOKUP($B1306,Mapping!$A:$C,3,0),"Not Mapped"))</f>
        <v/>
      </c>
      <c r="Q1306" s="36">
        <f>IF($B1306="","",IFERROR(VLOOKUP($O1306,Leaders!$A:$B,2,0),"Not Mapped"))</f>
        <v/>
      </c>
      <c r="R1306" s="36">
        <f>IF($B1306="","",IF(COUNTIF(Exclusions!$A:$A,$B1306)&gt;0,"Yes","No"))</f>
        <v/>
      </c>
      <c r="S1306" s="38">
        <f>IF($B1306="","",MIN(1,DAY($A1306)/IF($N1306="Superstore",Settings!$B$5,Settings!$B$4)))</f>
        <v/>
      </c>
      <c r="T1306" s="38">
        <f>IF(OR($B1306="",$G1306="",$S1306=0),"",$G1306/$S1306)</f>
        <v/>
      </c>
      <c r="U1306" s="36">
        <f>IF($T1306="","",IF($T1306&lt;Settings!$B$8,"Critical",IF($T1306&lt;Settings!$B$9,"Semi Critical","Non Critical")))</f>
        <v/>
      </c>
      <c r="V1306" s="28" t="n"/>
      <c r="Z1306">
        <f>IF($B1306="","",IFERROR(VLOOKUP($B1306,'Plan HC for CCA'!$A:$B,2,0),""))</f>
        <v/>
      </c>
      <c r="AA1306">
        <f>IF(OR($B1306="",$Z1306=""),"",IF(N($M1306)&lt;$Z1306,"Delta","No Delta"))</f>
        <v/>
      </c>
      <c r="AB1306">
        <f>IF(OR($B1306="",$Z1306=""),"",MAX(0,$Z1306-N($M1306)))</f>
        <v/>
      </c>
      <c r="AC1306" s="46">
        <f>IF($B1306="","",IFERROR(INDEX('CCA Util %'!$H:$H,MATCH($B1306,'CCA Util %'!$E:$E,0)),""))</f>
        <v/>
      </c>
      <c r="AD1306">
        <f>IF($B1306="","",IFERROR(INDEX('CCA Util %'!$G:$G,MATCH($B1306,'CCA Util %'!$E:$E,0)),""))</f>
        <v/>
      </c>
      <c r="AE1306">
        <f>IF(OR($B1306="",$U1306=""),"",$U1306&amp;" &amp; "&amp;IF(OR($AD1306="",$AD1306=0),"Util NA",$AD1306&amp;" Util"))</f>
        <v/>
      </c>
    </row>
    <row r="1307" ht="15.75" customHeight="1" s="42">
      <c r="A1307" s="41" t="n"/>
      <c r="G1307" s="38" t="n"/>
      <c r="H1307" s="38" t="n"/>
      <c r="I1307" s="38" t="n"/>
      <c r="J1307" s="38" t="n"/>
      <c r="K1307" s="38" t="n"/>
      <c r="L1307" s="38" t="n"/>
      <c r="N1307" s="36">
        <f>IF($B1307="","",IF($C1307="SUPERSTORE","Superstore","DH"))</f>
        <v/>
      </c>
      <c r="O1307" s="36">
        <f>IF($B1307="","",IFERROR(VLOOKUP($B1307,Mapping!$A:$C,2,0),"Not Mapped"))</f>
        <v/>
      </c>
      <c r="P1307" s="36">
        <f>IF($B1307="","",IFERROR(VLOOKUP($B1307,Mapping!$A:$C,3,0),"Not Mapped"))</f>
        <v/>
      </c>
      <c r="Q1307" s="36">
        <f>IF($B1307="","",IFERROR(VLOOKUP($O1307,Leaders!$A:$B,2,0),"Not Mapped"))</f>
        <v/>
      </c>
      <c r="R1307" s="36">
        <f>IF($B1307="","",IF(COUNTIF(Exclusions!$A:$A,$B1307)&gt;0,"Yes","No"))</f>
        <v/>
      </c>
      <c r="S1307" s="38">
        <f>IF($B1307="","",MIN(1,DAY($A1307)/IF($N1307="Superstore",Settings!$B$5,Settings!$B$4)))</f>
        <v/>
      </c>
      <c r="T1307" s="38">
        <f>IF(OR($B1307="",$G1307="",$S1307=0),"",$G1307/$S1307)</f>
        <v/>
      </c>
      <c r="U1307" s="36">
        <f>IF($T1307="","",IF($T1307&lt;Settings!$B$8,"Critical",IF($T1307&lt;Settings!$B$9,"Semi Critical","Non Critical")))</f>
        <v/>
      </c>
      <c r="V1307" s="28" t="n"/>
      <c r="Z1307">
        <f>IF($B1307="","",IFERROR(VLOOKUP($B1307,'Plan HC for CCA'!$A:$B,2,0),""))</f>
        <v/>
      </c>
      <c r="AA1307">
        <f>IF(OR($B1307="",$Z1307=""),"",IF(N($M1307)&lt;$Z1307,"Delta","No Delta"))</f>
        <v/>
      </c>
      <c r="AB1307">
        <f>IF(OR($B1307="",$Z1307=""),"",MAX(0,$Z1307-N($M1307)))</f>
        <v/>
      </c>
      <c r="AC1307" s="46">
        <f>IF($B1307="","",IFERROR(INDEX('CCA Util %'!$H:$H,MATCH($B1307,'CCA Util %'!$E:$E,0)),""))</f>
        <v/>
      </c>
      <c r="AD1307">
        <f>IF($B1307="","",IFERROR(INDEX('CCA Util %'!$G:$G,MATCH($B1307,'CCA Util %'!$E:$E,0)),""))</f>
        <v/>
      </c>
      <c r="AE1307">
        <f>IF(OR($B1307="",$U1307=""),"",$U1307&amp;" &amp; "&amp;IF(OR($AD1307="",$AD1307=0),"Util NA",$AD1307&amp;" Util"))</f>
        <v/>
      </c>
    </row>
    <row r="1308" ht="15.75" customHeight="1" s="42">
      <c r="A1308" s="41" t="n"/>
      <c r="G1308" s="38" t="n"/>
      <c r="H1308" s="38" t="n"/>
      <c r="I1308" s="38" t="n"/>
      <c r="J1308" s="38" t="n"/>
      <c r="K1308" s="38" t="n"/>
      <c r="L1308" s="38" t="n"/>
      <c r="N1308" s="36">
        <f>IF($B1308="","",IF($C1308="SUPERSTORE","Superstore","DH"))</f>
        <v/>
      </c>
      <c r="O1308" s="36">
        <f>IF($B1308="","",IFERROR(VLOOKUP($B1308,Mapping!$A:$C,2,0),"Not Mapped"))</f>
        <v/>
      </c>
      <c r="P1308" s="36">
        <f>IF($B1308="","",IFERROR(VLOOKUP($B1308,Mapping!$A:$C,3,0),"Not Mapped"))</f>
        <v/>
      </c>
      <c r="Q1308" s="36">
        <f>IF($B1308="","",IFERROR(VLOOKUP($O1308,Leaders!$A:$B,2,0),"Not Mapped"))</f>
        <v/>
      </c>
      <c r="R1308" s="36">
        <f>IF($B1308="","",IF(COUNTIF(Exclusions!$A:$A,$B1308)&gt;0,"Yes","No"))</f>
        <v/>
      </c>
      <c r="S1308" s="38">
        <f>IF($B1308="","",MIN(1,DAY($A1308)/IF($N1308="Superstore",Settings!$B$5,Settings!$B$4)))</f>
        <v/>
      </c>
      <c r="T1308" s="38">
        <f>IF(OR($B1308="",$G1308="",$S1308=0),"",$G1308/$S1308)</f>
        <v/>
      </c>
      <c r="U1308" s="36">
        <f>IF($T1308="","",IF($T1308&lt;Settings!$B$8,"Critical",IF($T1308&lt;Settings!$B$9,"Semi Critical","Non Critical")))</f>
        <v/>
      </c>
      <c r="V1308" s="28" t="n"/>
      <c r="Z1308">
        <f>IF($B1308="","",IFERROR(VLOOKUP($B1308,'Plan HC for CCA'!$A:$B,2,0),""))</f>
        <v/>
      </c>
      <c r="AA1308">
        <f>IF(OR($B1308="",$Z1308=""),"",IF(N($M1308)&lt;$Z1308,"Delta","No Delta"))</f>
        <v/>
      </c>
      <c r="AB1308">
        <f>IF(OR($B1308="",$Z1308=""),"",MAX(0,$Z1308-N($M1308)))</f>
        <v/>
      </c>
      <c r="AC1308" s="46">
        <f>IF($B1308="","",IFERROR(INDEX('CCA Util %'!$H:$H,MATCH($B1308,'CCA Util %'!$E:$E,0)),""))</f>
        <v/>
      </c>
      <c r="AD1308">
        <f>IF($B1308="","",IFERROR(INDEX('CCA Util %'!$G:$G,MATCH($B1308,'CCA Util %'!$E:$E,0)),""))</f>
        <v/>
      </c>
      <c r="AE1308">
        <f>IF(OR($B1308="",$U1308=""),"",$U1308&amp;" &amp; "&amp;IF(OR($AD1308="",$AD1308=0),"Util NA",$AD1308&amp;" Util"))</f>
        <v/>
      </c>
    </row>
    <row r="1309" ht="15.75" customHeight="1" s="42">
      <c r="A1309" s="41" t="n"/>
      <c r="G1309" s="38" t="n"/>
      <c r="H1309" s="38" t="n"/>
      <c r="I1309" s="38" t="n"/>
      <c r="J1309" s="38" t="n"/>
      <c r="K1309" s="38" t="n"/>
      <c r="L1309" s="38" t="n"/>
      <c r="N1309" s="36">
        <f>IF($B1309="","",IF($C1309="SUPERSTORE","Superstore","DH"))</f>
        <v/>
      </c>
      <c r="O1309" s="36">
        <f>IF($B1309="","",IFERROR(VLOOKUP($B1309,Mapping!$A:$C,2,0),"Not Mapped"))</f>
        <v/>
      </c>
      <c r="P1309" s="36">
        <f>IF($B1309="","",IFERROR(VLOOKUP($B1309,Mapping!$A:$C,3,0),"Not Mapped"))</f>
        <v/>
      </c>
      <c r="Q1309" s="36">
        <f>IF($B1309="","",IFERROR(VLOOKUP($O1309,Leaders!$A:$B,2,0),"Not Mapped"))</f>
        <v/>
      </c>
      <c r="R1309" s="36">
        <f>IF($B1309="","",IF(COUNTIF(Exclusions!$A:$A,$B1309)&gt;0,"Yes","No"))</f>
        <v/>
      </c>
      <c r="S1309" s="38">
        <f>IF($B1309="","",MIN(1,DAY($A1309)/IF($N1309="Superstore",Settings!$B$5,Settings!$B$4)))</f>
        <v/>
      </c>
      <c r="T1309" s="38">
        <f>IF(OR($B1309="",$G1309="",$S1309=0),"",$G1309/$S1309)</f>
        <v/>
      </c>
      <c r="U1309" s="36">
        <f>IF($T1309="","",IF($T1309&lt;Settings!$B$8,"Critical",IF($T1309&lt;Settings!$B$9,"Semi Critical","Non Critical")))</f>
        <v/>
      </c>
      <c r="V1309" s="28" t="n"/>
      <c r="Z1309">
        <f>IF($B1309="","",IFERROR(VLOOKUP($B1309,'Plan HC for CCA'!$A:$B,2,0),""))</f>
        <v/>
      </c>
      <c r="AA1309">
        <f>IF(OR($B1309="",$Z1309=""),"",IF(N($M1309)&lt;$Z1309,"Delta","No Delta"))</f>
        <v/>
      </c>
      <c r="AB1309">
        <f>IF(OR($B1309="",$Z1309=""),"",MAX(0,$Z1309-N($M1309)))</f>
        <v/>
      </c>
      <c r="AC1309" s="46">
        <f>IF($B1309="","",IFERROR(INDEX('CCA Util %'!$H:$H,MATCH($B1309,'CCA Util %'!$E:$E,0)),""))</f>
        <v/>
      </c>
      <c r="AD1309">
        <f>IF($B1309="","",IFERROR(INDEX('CCA Util %'!$G:$G,MATCH($B1309,'CCA Util %'!$E:$E,0)),""))</f>
        <v/>
      </c>
      <c r="AE1309">
        <f>IF(OR($B1309="",$U1309=""),"",$U1309&amp;" &amp; "&amp;IF(OR($AD1309="",$AD1309=0),"Util NA",$AD1309&amp;" Util"))</f>
        <v/>
      </c>
    </row>
    <row r="1310" ht="15.75" customHeight="1" s="42">
      <c r="A1310" s="41" t="n"/>
      <c r="G1310" s="38" t="n"/>
      <c r="H1310" s="38" t="n"/>
      <c r="I1310" s="38" t="n"/>
      <c r="J1310" s="38" t="n"/>
      <c r="K1310" s="38" t="n"/>
      <c r="L1310" s="38" t="n"/>
      <c r="N1310" s="36">
        <f>IF($B1310="","",IF($C1310="SUPERSTORE","Superstore","DH"))</f>
        <v/>
      </c>
      <c r="O1310" s="36">
        <f>IF($B1310="","",IFERROR(VLOOKUP($B1310,Mapping!$A:$C,2,0),"Not Mapped"))</f>
        <v/>
      </c>
      <c r="P1310" s="36">
        <f>IF($B1310="","",IFERROR(VLOOKUP($B1310,Mapping!$A:$C,3,0),"Not Mapped"))</f>
        <v/>
      </c>
      <c r="Q1310" s="36">
        <f>IF($B1310="","",IFERROR(VLOOKUP($O1310,Leaders!$A:$B,2,0),"Not Mapped"))</f>
        <v/>
      </c>
      <c r="R1310" s="36">
        <f>IF($B1310="","",IF(COUNTIF(Exclusions!$A:$A,$B1310)&gt;0,"Yes","No"))</f>
        <v/>
      </c>
      <c r="S1310" s="38">
        <f>IF($B1310="","",MIN(1,DAY($A1310)/IF($N1310="Superstore",Settings!$B$5,Settings!$B$4)))</f>
        <v/>
      </c>
      <c r="T1310" s="38">
        <f>IF(OR($B1310="",$G1310="",$S1310=0),"",$G1310/$S1310)</f>
        <v/>
      </c>
      <c r="U1310" s="36">
        <f>IF($T1310="","",IF($T1310&lt;Settings!$B$8,"Critical",IF($T1310&lt;Settings!$B$9,"Semi Critical","Non Critical")))</f>
        <v/>
      </c>
      <c r="V1310" s="28" t="n"/>
      <c r="Z1310">
        <f>IF($B1310="","",IFERROR(VLOOKUP($B1310,'Plan HC for CCA'!$A:$B,2,0),""))</f>
        <v/>
      </c>
      <c r="AA1310">
        <f>IF(OR($B1310="",$Z1310=""),"",IF(N($M1310)&lt;$Z1310,"Delta","No Delta"))</f>
        <v/>
      </c>
      <c r="AB1310">
        <f>IF(OR($B1310="",$Z1310=""),"",MAX(0,$Z1310-N($M1310)))</f>
        <v/>
      </c>
      <c r="AC1310" s="46">
        <f>IF($B1310="","",IFERROR(INDEX('CCA Util %'!$H:$H,MATCH($B1310,'CCA Util %'!$E:$E,0)),""))</f>
        <v/>
      </c>
      <c r="AD1310">
        <f>IF($B1310="","",IFERROR(INDEX('CCA Util %'!$G:$G,MATCH($B1310,'CCA Util %'!$E:$E,0)),""))</f>
        <v/>
      </c>
      <c r="AE1310">
        <f>IF(OR($B1310="",$U1310=""),"",$U1310&amp;" &amp; "&amp;IF(OR($AD1310="",$AD1310=0),"Util NA",$AD1310&amp;" Util"))</f>
        <v/>
      </c>
    </row>
    <row r="1311" ht="15.75" customHeight="1" s="42">
      <c r="A1311" s="41" t="n"/>
      <c r="G1311" s="38" t="n"/>
      <c r="H1311" s="38" t="n"/>
      <c r="I1311" s="38" t="n"/>
      <c r="J1311" s="38" t="n"/>
      <c r="K1311" s="38" t="n"/>
      <c r="L1311" s="38" t="n"/>
      <c r="N1311" s="36">
        <f>IF($B1311="","",IF($C1311="SUPERSTORE","Superstore","DH"))</f>
        <v/>
      </c>
      <c r="O1311" s="36">
        <f>IF($B1311="","",IFERROR(VLOOKUP($B1311,Mapping!$A:$C,2,0),"Not Mapped"))</f>
        <v/>
      </c>
      <c r="P1311" s="36">
        <f>IF($B1311="","",IFERROR(VLOOKUP($B1311,Mapping!$A:$C,3,0),"Not Mapped"))</f>
        <v/>
      </c>
      <c r="Q1311" s="36">
        <f>IF($B1311="","",IFERROR(VLOOKUP($O1311,Leaders!$A:$B,2,0),"Not Mapped"))</f>
        <v/>
      </c>
      <c r="R1311" s="36">
        <f>IF($B1311="","",IF(COUNTIF(Exclusions!$A:$A,$B1311)&gt;0,"Yes","No"))</f>
        <v/>
      </c>
      <c r="S1311" s="38">
        <f>IF($B1311="","",MIN(1,DAY($A1311)/IF($N1311="Superstore",Settings!$B$5,Settings!$B$4)))</f>
        <v/>
      </c>
      <c r="T1311" s="38">
        <f>IF(OR($B1311="",$G1311="",$S1311=0),"",$G1311/$S1311)</f>
        <v/>
      </c>
      <c r="U1311" s="36">
        <f>IF($T1311="","",IF($T1311&lt;Settings!$B$8,"Critical",IF($T1311&lt;Settings!$B$9,"Semi Critical","Non Critical")))</f>
        <v/>
      </c>
      <c r="V1311" s="28" t="n"/>
      <c r="Z1311">
        <f>IF($B1311="","",IFERROR(VLOOKUP($B1311,'Plan HC for CCA'!$A:$B,2,0),""))</f>
        <v/>
      </c>
      <c r="AA1311">
        <f>IF(OR($B1311="",$Z1311=""),"",IF(N($M1311)&lt;$Z1311,"Delta","No Delta"))</f>
        <v/>
      </c>
      <c r="AB1311">
        <f>IF(OR($B1311="",$Z1311=""),"",MAX(0,$Z1311-N($M1311)))</f>
        <v/>
      </c>
      <c r="AC1311" s="46">
        <f>IF($B1311="","",IFERROR(INDEX('CCA Util %'!$H:$H,MATCH($B1311,'CCA Util %'!$E:$E,0)),""))</f>
        <v/>
      </c>
      <c r="AD1311">
        <f>IF($B1311="","",IFERROR(INDEX('CCA Util %'!$G:$G,MATCH($B1311,'CCA Util %'!$E:$E,0)),""))</f>
        <v/>
      </c>
      <c r="AE1311">
        <f>IF(OR($B1311="",$U1311=""),"",$U1311&amp;" &amp; "&amp;IF(OR($AD1311="",$AD1311=0),"Util NA",$AD1311&amp;" Util"))</f>
        <v/>
      </c>
    </row>
    <row r="1312" ht="15.75" customHeight="1" s="42">
      <c r="A1312" s="41" t="n"/>
      <c r="G1312" s="38" t="n"/>
      <c r="H1312" s="38" t="n"/>
      <c r="I1312" s="38" t="n"/>
      <c r="J1312" s="38" t="n"/>
      <c r="K1312" s="38" t="n"/>
      <c r="L1312" s="38" t="n"/>
      <c r="N1312" s="36">
        <f>IF($B1312="","",IF($C1312="SUPERSTORE","Superstore","DH"))</f>
        <v/>
      </c>
      <c r="O1312" s="36">
        <f>IF($B1312="","",IFERROR(VLOOKUP($B1312,Mapping!$A:$C,2,0),"Not Mapped"))</f>
        <v/>
      </c>
      <c r="P1312" s="36">
        <f>IF($B1312="","",IFERROR(VLOOKUP($B1312,Mapping!$A:$C,3,0),"Not Mapped"))</f>
        <v/>
      </c>
      <c r="Q1312" s="36">
        <f>IF($B1312="","",IFERROR(VLOOKUP($O1312,Leaders!$A:$B,2,0),"Not Mapped"))</f>
        <v/>
      </c>
      <c r="R1312" s="36">
        <f>IF($B1312="","",IF(COUNTIF(Exclusions!$A:$A,$B1312)&gt;0,"Yes","No"))</f>
        <v/>
      </c>
      <c r="S1312" s="38">
        <f>IF($B1312="","",MIN(1,DAY($A1312)/IF($N1312="Superstore",Settings!$B$5,Settings!$B$4)))</f>
        <v/>
      </c>
      <c r="T1312" s="38">
        <f>IF(OR($B1312="",$G1312="",$S1312=0),"",$G1312/$S1312)</f>
        <v/>
      </c>
      <c r="U1312" s="36">
        <f>IF($T1312="","",IF($T1312&lt;Settings!$B$8,"Critical",IF($T1312&lt;Settings!$B$9,"Semi Critical","Non Critical")))</f>
        <v/>
      </c>
      <c r="V1312" s="28" t="n"/>
      <c r="Z1312">
        <f>IF($B1312="","",IFERROR(VLOOKUP($B1312,'Plan HC for CCA'!$A:$B,2,0),""))</f>
        <v/>
      </c>
      <c r="AA1312">
        <f>IF(OR($B1312="",$Z1312=""),"",IF(N($M1312)&lt;$Z1312,"Delta","No Delta"))</f>
        <v/>
      </c>
      <c r="AB1312">
        <f>IF(OR($B1312="",$Z1312=""),"",MAX(0,$Z1312-N($M1312)))</f>
        <v/>
      </c>
      <c r="AC1312" s="46">
        <f>IF($B1312="","",IFERROR(INDEX('CCA Util %'!$H:$H,MATCH($B1312,'CCA Util %'!$E:$E,0)),""))</f>
        <v/>
      </c>
      <c r="AD1312">
        <f>IF($B1312="","",IFERROR(INDEX('CCA Util %'!$G:$G,MATCH($B1312,'CCA Util %'!$E:$E,0)),""))</f>
        <v/>
      </c>
      <c r="AE1312">
        <f>IF(OR($B1312="",$U1312=""),"",$U1312&amp;" &amp; "&amp;IF(OR($AD1312="",$AD1312=0),"Util NA",$AD1312&amp;" Util"))</f>
        <v/>
      </c>
    </row>
    <row r="1313" ht="15.75" customHeight="1" s="42">
      <c r="A1313" s="41" t="n"/>
      <c r="G1313" s="38" t="n"/>
      <c r="H1313" s="38" t="n"/>
      <c r="I1313" s="38" t="n"/>
      <c r="J1313" s="38" t="n"/>
      <c r="K1313" s="38" t="n"/>
      <c r="L1313" s="38" t="n"/>
      <c r="N1313" s="36">
        <f>IF($B1313="","",IF($C1313="SUPERSTORE","Superstore","DH"))</f>
        <v/>
      </c>
      <c r="O1313" s="36">
        <f>IF($B1313="","",IFERROR(VLOOKUP($B1313,Mapping!$A:$C,2,0),"Not Mapped"))</f>
        <v/>
      </c>
      <c r="P1313" s="36">
        <f>IF($B1313="","",IFERROR(VLOOKUP($B1313,Mapping!$A:$C,3,0),"Not Mapped"))</f>
        <v/>
      </c>
      <c r="Q1313" s="36">
        <f>IF($B1313="","",IFERROR(VLOOKUP($O1313,Leaders!$A:$B,2,0),"Not Mapped"))</f>
        <v/>
      </c>
      <c r="R1313" s="36">
        <f>IF($B1313="","",IF(COUNTIF(Exclusions!$A:$A,$B1313)&gt;0,"Yes","No"))</f>
        <v/>
      </c>
      <c r="S1313" s="38">
        <f>IF($B1313="","",MIN(1,DAY($A1313)/IF($N1313="Superstore",Settings!$B$5,Settings!$B$4)))</f>
        <v/>
      </c>
      <c r="T1313" s="38">
        <f>IF(OR($B1313="",$G1313="",$S1313=0),"",$G1313/$S1313)</f>
        <v/>
      </c>
      <c r="U1313" s="36">
        <f>IF($T1313="","",IF($T1313&lt;Settings!$B$8,"Critical",IF($T1313&lt;Settings!$B$9,"Semi Critical","Non Critical")))</f>
        <v/>
      </c>
      <c r="V1313" s="28" t="n"/>
      <c r="Z1313">
        <f>IF($B1313="","",IFERROR(VLOOKUP($B1313,'Plan HC for CCA'!$A:$B,2,0),""))</f>
        <v/>
      </c>
      <c r="AA1313">
        <f>IF(OR($B1313="",$Z1313=""),"",IF(N($M1313)&lt;$Z1313,"Delta","No Delta"))</f>
        <v/>
      </c>
      <c r="AB1313">
        <f>IF(OR($B1313="",$Z1313=""),"",MAX(0,$Z1313-N($M1313)))</f>
        <v/>
      </c>
      <c r="AC1313" s="46">
        <f>IF($B1313="","",IFERROR(INDEX('CCA Util %'!$H:$H,MATCH($B1313,'CCA Util %'!$E:$E,0)),""))</f>
        <v/>
      </c>
      <c r="AD1313">
        <f>IF($B1313="","",IFERROR(INDEX('CCA Util %'!$G:$G,MATCH($B1313,'CCA Util %'!$E:$E,0)),""))</f>
        <v/>
      </c>
      <c r="AE1313">
        <f>IF(OR($B1313="",$U1313=""),"",$U1313&amp;" &amp; "&amp;IF(OR($AD1313="",$AD1313=0),"Util NA",$AD1313&amp;" Util"))</f>
        <v/>
      </c>
    </row>
    <row r="1314" ht="15.75" customHeight="1" s="42">
      <c r="A1314" s="41" t="n"/>
      <c r="G1314" s="38" t="n"/>
      <c r="H1314" s="38" t="n"/>
      <c r="I1314" s="38" t="n"/>
      <c r="J1314" s="38" t="n"/>
      <c r="K1314" s="38" t="n"/>
      <c r="L1314" s="38" t="n"/>
      <c r="N1314" s="36">
        <f>IF($B1314="","",IF($C1314="SUPERSTORE","Superstore","DH"))</f>
        <v/>
      </c>
      <c r="O1314" s="36">
        <f>IF($B1314="","",IFERROR(VLOOKUP($B1314,Mapping!$A:$C,2,0),"Not Mapped"))</f>
        <v/>
      </c>
      <c r="P1314" s="36">
        <f>IF($B1314="","",IFERROR(VLOOKUP($B1314,Mapping!$A:$C,3,0),"Not Mapped"))</f>
        <v/>
      </c>
      <c r="Q1314" s="36">
        <f>IF($B1314="","",IFERROR(VLOOKUP($O1314,Leaders!$A:$B,2,0),"Not Mapped"))</f>
        <v/>
      </c>
      <c r="R1314" s="36">
        <f>IF($B1314="","",IF(COUNTIF(Exclusions!$A:$A,$B1314)&gt;0,"Yes","No"))</f>
        <v/>
      </c>
      <c r="S1314" s="38">
        <f>IF($B1314="","",MIN(1,DAY($A1314)/IF($N1314="Superstore",Settings!$B$5,Settings!$B$4)))</f>
        <v/>
      </c>
      <c r="T1314" s="38">
        <f>IF(OR($B1314="",$G1314="",$S1314=0),"",$G1314/$S1314)</f>
        <v/>
      </c>
      <c r="U1314" s="36">
        <f>IF($T1314="","",IF($T1314&lt;Settings!$B$8,"Critical",IF($T1314&lt;Settings!$B$9,"Semi Critical","Non Critical")))</f>
        <v/>
      </c>
      <c r="V1314" s="28" t="n"/>
      <c r="Z1314">
        <f>IF($B1314="","",IFERROR(VLOOKUP($B1314,'Plan HC for CCA'!$A:$B,2,0),""))</f>
        <v/>
      </c>
      <c r="AA1314">
        <f>IF(OR($B1314="",$Z1314=""),"",IF(N($M1314)&lt;$Z1314,"Delta","No Delta"))</f>
        <v/>
      </c>
      <c r="AB1314">
        <f>IF(OR($B1314="",$Z1314=""),"",MAX(0,$Z1314-N($M1314)))</f>
        <v/>
      </c>
      <c r="AC1314" s="46">
        <f>IF($B1314="","",IFERROR(INDEX('CCA Util %'!$H:$H,MATCH($B1314,'CCA Util %'!$E:$E,0)),""))</f>
        <v/>
      </c>
      <c r="AD1314">
        <f>IF($B1314="","",IFERROR(INDEX('CCA Util %'!$G:$G,MATCH($B1314,'CCA Util %'!$E:$E,0)),""))</f>
        <v/>
      </c>
      <c r="AE1314">
        <f>IF(OR($B1314="",$U1314=""),"",$U1314&amp;" &amp; "&amp;IF(OR($AD1314="",$AD1314=0),"Util NA",$AD1314&amp;" Util"))</f>
        <v/>
      </c>
    </row>
    <row r="1315" ht="15.75" customHeight="1" s="42">
      <c r="A1315" s="41" t="n"/>
      <c r="G1315" s="38" t="n"/>
      <c r="H1315" s="38" t="n"/>
      <c r="I1315" s="38" t="n"/>
      <c r="J1315" s="38" t="n"/>
      <c r="K1315" s="38" t="n"/>
      <c r="L1315" s="38" t="n"/>
      <c r="N1315" s="36">
        <f>IF($B1315="","",IF($C1315="SUPERSTORE","Superstore","DH"))</f>
        <v/>
      </c>
      <c r="O1315" s="36">
        <f>IF($B1315="","",IFERROR(VLOOKUP($B1315,Mapping!$A:$C,2,0),"Not Mapped"))</f>
        <v/>
      </c>
      <c r="P1315" s="36">
        <f>IF($B1315="","",IFERROR(VLOOKUP($B1315,Mapping!$A:$C,3,0),"Not Mapped"))</f>
        <v/>
      </c>
      <c r="Q1315" s="36">
        <f>IF($B1315="","",IFERROR(VLOOKUP($O1315,Leaders!$A:$B,2,0),"Not Mapped"))</f>
        <v/>
      </c>
      <c r="R1315" s="36">
        <f>IF($B1315="","",IF(COUNTIF(Exclusions!$A:$A,$B1315)&gt;0,"Yes","No"))</f>
        <v/>
      </c>
      <c r="S1315" s="38">
        <f>IF($B1315="","",MIN(1,DAY($A1315)/IF($N1315="Superstore",Settings!$B$5,Settings!$B$4)))</f>
        <v/>
      </c>
      <c r="T1315" s="38">
        <f>IF(OR($B1315="",$G1315="",$S1315=0),"",$G1315/$S1315)</f>
        <v/>
      </c>
      <c r="U1315" s="36">
        <f>IF($T1315="","",IF($T1315&lt;Settings!$B$8,"Critical",IF($T1315&lt;Settings!$B$9,"Semi Critical","Non Critical")))</f>
        <v/>
      </c>
      <c r="V1315" s="28" t="n"/>
      <c r="Z1315">
        <f>IF($B1315="","",IFERROR(VLOOKUP($B1315,'Plan HC for CCA'!$A:$B,2,0),""))</f>
        <v/>
      </c>
      <c r="AA1315">
        <f>IF(OR($B1315="",$Z1315=""),"",IF(N($M1315)&lt;$Z1315,"Delta","No Delta"))</f>
        <v/>
      </c>
      <c r="AB1315">
        <f>IF(OR($B1315="",$Z1315=""),"",MAX(0,$Z1315-N($M1315)))</f>
        <v/>
      </c>
      <c r="AC1315" s="46">
        <f>IF($B1315="","",IFERROR(INDEX('CCA Util %'!$H:$H,MATCH($B1315,'CCA Util %'!$E:$E,0)),""))</f>
        <v/>
      </c>
      <c r="AD1315">
        <f>IF($B1315="","",IFERROR(INDEX('CCA Util %'!$G:$G,MATCH($B1315,'CCA Util %'!$E:$E,0)),""))</f>
        <v/>
      </c>
      <c r="AE1315">
        <f>IF(OR($B1315="",$U1315=""),"",$U1315&amp;" &amp; "&amp;IF(OR($AD1315="",$AD1315=0),"Util NA",$AD1315&amp;" Util"))</f>
        <v/>
      </c>
    </row>
    <row r="1316" ht="15.75" customHeight="1" s="42">
      <c r="A1316" s="41" t="n"/>
      <c r="G1316" s="38" t="n"/>
      <c r="H1316" s="38" t="n"/>
      <c r="I1316" s="38" t="n"/>
      <c r="J1316" s="38" t="n"/>
      <c r="K1316" s="38" t="n"/>
      <c r="L1316" s="38" t="n"/>
      <c r="N1316" s="36">
        <f>IF($B1316="","",IF($C1316="SUPERSTORE","Superstore","DH"))</f>
        <v/>
      </c>
      <c r="O1316" s="36">
        <f>IF($B1316="","",IFERROR(VLOOKUP($B1316,Mapping!$A:$C,2,0),"Not Mapped"))</f>
        <v/>
      </c>
      <c r="P1316" s="36">
        <f>IF($B1316="","",IFERROR(VLOOKUP($B1316,Mapping!$A:$C,3,0),"Not Mapped"))</f>
        <v/>
      </c>
      <c r="Q1316" s="36">
        <f>IF($B1316="","",IFERROR(VLOOKUP($O1316,Leaders!$A:$B,2,0),"Not Mapped"))</f>
        <v/>
      </c>
      <c r="R1316" s="36">
        <f>IF($B1316="","",IF(COUNTIF(Exclusions!$A:$A,$B1316)&gt;0,"Yes","No"))</f>
        <v/>
      </c>
      <c r="S1316" s="38">
        <f>IF($B1316="","",MIN(1,DAY($A1316)/IF($N1316="Superstore",Settings!$B$5,Settings!$B$4)))</f>
        <v/>
      </c>
      <c r="T1316" s="38">
        <f>IF(OR($B1316="",$G1316="",$S1316=0),"",$G1316/$S1316)</f>
        <v/>
      </c>
      <c r="U1316" s="36">
        <f>IF($T1316="","",IF($T1316&lt;Settings!$B$8,"Critical",IF($T1316&lt;Settings!$B$9,"Semi Critical","Non Critical")))</f>
        <v/>
      </c>
      <c r="V1316" s="28" t="n"/>
      <c r="Z1316">
        <f>IF($B1316="","",IFERROR(VLOOKUP($B1316,'Plan HC for CCA'!$A:$B,2,0),""))</f>
        <v/>
      </c>
      <c r="AA1316">
        <f>IF(OR($B1316="",$Z1316=""),"",IF(N($M1316)&lt;$Z1316,"Delta","No Delta"))</f>
        <v/>
      </c>
      <c r="AB1316">
        <f>IF(OR($B1316="",$Z1316=""),"",MAX(0,$Z1316-N($M1316)))</f>
        <v/>
      </c>
      <c r="AC1316" s="46">
        <f>IF($B1316="","",IFERROR(INDEX('CCA Util %'!$H:$H,MATCH($B1316,'CCA Util %'!$E:$E,0)),""))</f>
        <v/>
      </c>
      <c r="AD1316">
        <f>IF($B1316="","",IFERROR(INDEX('CCA Util %'!$G:$G,MATCH($B1316,'CCA Util %'!$E:$E,0)),""))</f>
        <v/>
      </c>
      <c r="AE1316">
        <f>IF(OR($B1316="",$U1316=""),"",$U1316&amp;" &amp; "&amp;IF(OR($AD1316="",$AD1316=0),"Util NA",$AD1316&amp;" Util"))</f>
        <v/>
      </c>
    </row>
    <row r="1317" ht="15.75" customHeight="1" s="42">
      <c r="A1317" s="41" t="n"/>
      <c r="G1317" s="38" t="n"/>
      <c r="H1317" s="38" t="n"/>
      <c r="I1317" s="38" t="n"/>
      <c r="J1317" s="38" t="n"/>
      <c r="K1317" s="38" t="n"/>
      <c r="L1317" s="38" t="n"/>
      <c r="N1317" s="36">
        <f>IF($B1317="","",IF($C1317="SUPERSTORE","Superstore","DH"))</f>
        <v/>
      </c>
      <c r="O1317" s="36">
        <f>IF($B1317="","",IFERROR(VLOOKUP($B1317,Mapping!$A:$C,2,0),"Not Mapped"))</f>
        <v/>
      </c>
      <c r="P1317" s="36">
        <f>IF($B1317="","",IFERROR(VLOOKUP($B1317,Mapping!$A:$C,3,0),"Not Mapped"))</f>
        <v/>
      </c>
      <c r="Q1317" s="36">
        <f>IF($B1317="","",IFERROR(VLOOKUP($O1317,Leaders!$A:$B,2,0),"Not Mapped"))</f>
        <v/>
      </c>
      <c r="R1317" s="36">
        <f>IF($B1317="","",IF(COUNTIF(Exclusions!$A:$A,$B1317)&gt;0,"Yes","No"))</f>
        <v/>
      </c>
      <c r="S1317" s="38">
        <f>IF($B1317="","",MIN(1,DAY($A1317)/IF($N1317="Superstore",Settings!$B$5,Settings!$B$4)))</f>
        <v/>
      </c>
      <c r="T1317" s="38">
        <f>IF(OR($B1317="",$G1317="",$S1317=0),"",$G1317/$S1317)</f>
        <v/>
      </c>
      <c r="U1317" s="36">
        <f>IF($T1317="","",IF($T1317&lt;Settings!$B$8,"Critical",IF($T1317&lt;Settings!$B$9,"Semi Critical","Non Critical")))</f>
        <v/>
      </c>
      <c r="V1317" s="28" t="n"/>
      <c r="Z1317">
        <f>IF($B1317="","",IFERROR(VLOOKUP($B1317,'Plan HC for CCA'!$A:$B,2,0),""))</f>
        <v/>
      </c>
      <c r="AA1317">
        <f>IF(OR($B1317="",$Z1317=""),"",IF(N($M1317)&lt;$Z1317,"Delta","No Delta"))</f>
        <v/>
      </c>
      <c r="AB1317">
        <f>IF(OR($B1317="",$Z1317=""),"",MAX(0,$Z1317-N($M1317)))</f>
        <v/>
      </c>
      <c r="AC1317" s="46">
        <f>IF($B1317="","",IFERROR(INDEX('CCA Util %'!$H:$H,MATCH($B1317,'CCA Util %'!$E:$E,0)),""))</f>
        <v/>
      </c>
      <c r="AD1317">
        <f>IF($B1317="","",IFERROR(INDEX('CCA Util %'!$G:$G,MATCH($B1317,'CCA Util %'!$E:$E,0)),""))</f>
        <v/>
      </c>
      <c r="AE1317">
        <f>IF(OR($B1317="",$U1317=""),"",$U1317&amp;" &amp; "&amp;IF(OR($AD1317="",$AD1317=0),"Util NA",$AD1317&amp;" Util"))</f>
        <v/>
      </c>
    </row>
    <row r="1318" ht="15.75" customHeight="1" s="42">
      <c r="A1318" s="41" t="n"/>
      <c r="G1318" s="38" t="n"/>
      <c r="H1318" s="38" t="n"/>
      <c r="I1318" s="38" t="n"/>
      <c r="J1318" s="38" t="n"/>
      <c r="K1318" s="38" t="n"/>
      <c r="L1318" s="38" t="n"/>
      <c r="N1318" s="36">
        <f>IF($B1318="","",IF($C1318="SUPERSTORE","Superstore","DH"))</f>
        <v/>
      </c>
      <c r="O1318" s="36">
        <f>IF($B1318="","",IFERROR(VLOOKUP($B1318,Mapping!$A:$C,2,0),"Not Mapped"))</f>
        <v/>
      </c>
      <c r="P1318" s="36">
        <f>IF($B1318="","",IFERROR(VLOOKUP($B1318,Mapping!$A:$C,3,0),"Not Mapped"))</f>
        <v/>
      </c>
      <c r="Q1318" s="36">
        <f>IF($B1318="","",IFERROR(VLOOKUP($O1318,Leaders!$A:$B,2,0),"Not Mapped"))</f>
        <v/>
      </c>
      <c r="R1318" s="36">
        <f>IF($B1318="","",IF(COUNTIF(Exclusions!$A:$A,$B1318)&gt;0,"Yes","No"))</f>
        <v/>
      </c>
      <c r="S1318" s="38">
        <f>IF($B1318="","",MIN(1,DAY($A1318)/IF($N1318="Superstore",Settings!$B$5,Settings!$B$4)))</f>
        <v/>
      </c>
      <c r="T1318" s="38">
        <f>IF(OR($B1318="",$G1318="",$S1318=0),"",$G1318/$S1318)</f>
        <v/>
      </c>
      <c r="U1318" s="36">
        <f>IF($T1318="","",IF($T1318&lt;Settings!$B$8,"Critical",IF($T1318&lt;Settings!$B$9,"Semi Critical","Non Critical")))</f>
        <v/>
      </c>
      <c r="V1318" s="28" t="n"/>
      <c r="Z1318">
        <f>IF($B1318="","",IFERROR(VLOOKUP($B1318,'Plan HC for CCA'!$A:$B,2,0),""))</f>
        <v/>
      </c>
      <c r="AA1318">
        <f>IF(OR($B1318="",$Z1318=""),"",IF(N($M1318)&lt;$Z1318,"Delta","No Delta"))</f>
        <v/>
      </c>
      <c r="AB1318">
        <f>IF(OR($B1318="",$Z1318=""),"",MAX(0,$Z1318-N($M1318)))</f>
        <v/>
      </c>
      <c r="AC1318" s="46">
        <f>IF($B1318="","",IFERROR(INDEX('CCA Util %'!$H:$H,MATCH($B1318,'CCA Util %'!$E:$E,0)),""))</f>
        <v/>
      </c>
      <c r="AD1318">
        <f>IF($B1318="","",IFERROR(INDEX('CCA Util %'!$G:$G,MATCH($B1318,'CCA Util %'!$E:$E,0)),""))</f>
        <v/>
      </c>
      <c r="AE1318">
        <f>IF(OR($B1318="",$U1318=""),"",$U1318&amp;" &amp; "&amp;IF(OR($AD1318="",$AD1318=0),"Util NA",$AD1318&amp;" Util"))</f>
        <v/>
      </c>
    </row>
    <row r="1319" ht="15.75" customHeight="1" s="42">
      <c r="A1319" s="41" t="n"/>
      <c r="G1319" s="38" t="n"/>
      <c r="H1319" s="38" t="n"/>
      <c r="I1319" s="38" t="n"/>
      <c r="J1319" s="38" t="n"/>
      <c r="K1319" s="38" t="n"/>
      <c r="L1319" s="38" t="n"/>
      <c r="N1319" s="36">
        <f>IF($B1319="","",IF($C1319="SUPERSTORE","Superstore","DH"))</f>
        <v/>
      </c>
      <c r="O1319" s="36">
        <f>IF($B1319="","",IFERROR(VLOOKUP($B1319,Mapping!$A:$C,2,0),"Not Mapped"))</f>
        <v/>
      </c>
      <c r="P1319" s="36">
        <f>IF($B1319="","",IFERROR(VLOOKUP($B1319,Mapping!$A:$C,3,0),"Not Mapped"))</f>
        <v/>
      </c>
      <c r="Q1319" s="36">
        <f>IF($B1319="","",IFERROR(VLOOKUP($O1319,Leaders!$A:$B,2,0),"Not Mapped"))</f>
        <v/>
      </c>
      <c r="R1319" s="36">
        <f>IF($B1319="","",IF(COUNTIF(Exclusions!$A:$A,$B1319)&gt;0,"Yes","No"))</f>
        <v/>
      </c>
      <c r="S1319" s="38">
        <f>IF($B1319="","",MIN(1,DAY($A1319)/IF($N1319="Superstore",Settings!$B$5,Settings!$B$4)))</f>
        <v/>
      </c>
      <c r="T1319" s="38">
        <f>IF(OR($B1319="",$G1319="",$S1319=0),"",$G1319/$S1319)</f>
        <v/>
      </c>
      <c r="U1319" s="36">
        <f>IF($T1319="","",IF($T1319&lt;Settings!$B$8,"Critical",IF($T1319&lt;Settings!$B$9,"Semi Critical","Non Critical")))</f>
        <v/>
      </c>
      <c r="V1319" s="28" t="n"/>
      <c r="Z1319">
        <f>IF($B1319="","",IFERROR(VLOOKUP($B1319,'Plan HC for CCA'!$A:$B,2,0),""))</f>
        <v/>
      </c>
      <c r="AA1319">
        <f>IF(OR($B1319="",$Z1319=""),"",IF(N($M1319)&lt;$Z1319,"Delta","No Delta"))</f>
        <v/>
      </c>
      <c r="AB1319">
        <f>IF(OR($B1319="",$Z1319=""),"",MAX(0,$Z1319-N($M1319)))</f>
        <v/>
      </c>
      <c r="AC1319" s="46">
        <f>IF($B1319="","",IFERROR(INDEX('CCA Util %'!$H:$H,MATCH($B1319,'CCA Util %'!$E:$E,0)),""))</f>
        <v/>
      </c>
      <c r="AD1319">
        <f>IF($B1319="","",IFERROR(INDEX('CCA Util %'!$G:$G,MATCH($B1319,'CCA Util %'!$E:$E,0)),""))</f>
        <v/>
      </c>
      <c r="AE1319">
        <f>IF(OR($B1319="",$U1319=""),"",$U1319&amp;" &amp; "&amp;IF(OR($AD1319="",$AD1319=0),"Util NA",$AD1319&amp;" Util"))</f>
        <v/>
      </c>
    </row>
    <row r="1320" ht="15.75" customHeight="1" s="42">
      <c r="A1320" s="41" t="n"/>
      <c r="G1320" s="38" t="n"/>
      <c r="H1320" s="38" t="n"/>
      <c r="I1320" s="38" t="n"/>
      <c r="J1320" s="38" t="n"/>
      <c r="K1320" s="38" t="n"/>
      <c r="L1320" s="38" t="n"/>
      <c r="N1320" s="36">
        <f>IF($B1320="","",IF($C1320="SUPERSTORE","Superstore","DH"))</f>
        <v/>
      </c>
      <c r="O1320" s="36">
        <f>IF($B1320="","",IFERROR(VLOOKUP($B1320,Mapping!$A:$C,2,0),"Not Mapped"))</f>
        <v/>
      </c>
      <c r="P1320" s="36">
        <f>IF($B1320="","",IFERROR(VLOOKUP($B1320,Mapping!$A:$C,3,0),"Not Mapped"))</f>
        <v/>
      </c>
      <c r="Q1320" s="36">
        <f>IF($B1320="","",IFERROR(VLOOKUP($O1320,Leaders!$A:$B,2,0),"Not Mapped"))</f>
        <v/>
      </c>
      <c r="R1320" s="36">
        <f>IF($B1320="","",IF(COUNTIF(Exclusions!$A:$A,$B1320)&gt;0,"Yes","No"))</f>
        <v/>
      </c>
      <c r="S1320" s="38">
        <f>IF($B1320="","",MIN(1,DAY($A1320)/IF($N1320="Superstore",Settings!$B$5,Settings!$B$4)))</f>
        <v/>
      </c>
      <c r="T1320" s="38">
        <f>IF(OR($B1320="",$G1320="",$S1320=0),"",$G1320/$S1320)</f>
        <v/>
      </c>
      <c r="U1320" s="36">
        <f>IF($T1320="","",IF($T1320&lt;Settings!$B$8,"Critical",IF($T1320&lt;Settings!$B$9,"Semi Critical","Non Critical")))</f>
        <v/>
      </c>
      <c r="V1320" s="28" t="n"/>
      <c r="Z1320">
        <f>IF($B1320="","",IFERROR(VLOOKUP($B1320,'Plan HC for CCA'!$A:$B,2,0),""))</f>
        <v/>
      </c>
      <c r="AA1320">
        <f>IF(OR($B1320="",$Z1320=""),"",IF(N($M1320)&lt;$Z1320,"Delta","No Delta"))</f>
        <v/>
      </c>
      <c r="AB1320">
        <f>IF(OR($B1320="",$Z1320=""),"",MAX(0,$Z1320-N($M1320)))</f>
        <v/>
      </c>
      <c r="AC1320" s="46">
        <f>IF($B1320="","",IFERROR(INDEX('CCA Util %'!$H:$H,MATCH($B1320,'CCA Util %'!$E:$E,0)),""))</f>
        <v/>
      </c>
      <c r="AD1320">
        <f>IF($B1320="","",IFERROR(INDEX('CCA Util %'!$G:$G,MATCH($B1320,'CCA Util %'!$E:$E,0)),""))</f>
        <v/>
      </c>
      <c r="AE1320">
        <f>IF(OR($B1320="",$U1320=""),"",$U1320&amp;" &amp; "&amp;IF(OR($AD1320="",$AD1320=0),"Util NA",$AD1320&amp;" Util"))</f>
        <v/>
      </c>
    </row>
    <row r="1321" ht="15.75" customHeight="1" s="42">
      <c r="A1321" s="41" t="n"/>
      <c r="G1321" s="38" t="n"/>
      <c r="H1321" s="38" t="n"/>
      <c r="I1321" s="38" t="n"/>
      <c r="J1321" s="38" t="n"/>
      <c r="K1321" s="38" t="n"/>
      <c r="L1321" s="38" t="n"/>
      <c r="N1321" s="36">
        <f>IF($B1321="","",IF($C1321="SUPERSTORE","Superstore","DH"))</f>
        <v/>
      </c>
      <c r="O1321" s="36">
        <f>IF($B1321="","",IFERROR(VLOOKUP($B1321,Mapping!$A:$C,2,0),"Not Mapped"))</f>
        <v/>
      </c>
      <c r="P1321" s="36">
        <f>IF($B1321="","",IFERROR(VLOOKUP($B1321,Mapping!$A:$C,3,0),"Not Mapped"))</f>
        <v/>
      </c>
      <c r="Q1321" s="36">
        <f>IF($B1321="","",IFERROR(VLOOKUP($O1321,Leaders!$A:$B,2,0),"Not Mapped"))</f>
        <v/>
      </c>
      <c r="R1321" s="36">
        <f>IF($B1321="","",IF(COUNTIF(Exclusions!$A:$A,$B1321)&gt;0,"Yes","No"))</f>
        <v/>
      </c>
      <c r="S1321" s="38">
        <f>IF($B1321="","",MIN(1,DAY($A1321)/IF($N1321="Superstore",Settings!$B$5,Settings!$B$4)))</f>
        <v/>
      </c>
      <c r="T1321" s="38">
        <f>IF(OR($B1321="",$G1321="",$S1321=0),"",$G1321/$S1321)</f>
        <v/>
      </c>
      <c r="U1321" s="36">
        <f>IF($T1321="","",IF($T1321&lt;Settings!$B$8,"Critical",IF($T1321&lt;Settings!$B$9,"Semi Critical","Non Critical")))</f>
        <v/>
      </c>
      <c r="V1321" s="28" t="n"/>
      <c r="Z1321">
        <f>IF($B1321="","",IFERROR(VLOOKUP($B1321,'Plan HC for CCA'!$A:$B,2,0),""))</f>
        <v/>
      </c>
      <c r="AA1321">
        <f>IF(OR($B1321="",$Z1321=""),"",IF(N($M1321)&lt;$Z1321,"Delta","No Delta"))</f>
        <v/>
      </c>
      <c r="AB1321">
        <f>IF(OR($B1321="",$Z1321=""),"",MAX(0,$Z1321-N($M1321)))</f>
        <v/>
      </c>
      <c r="AC1321" s="46">
        <f>IF($B1321="","",IFERROR(INDEX('CCA Util %'!$H:$H,MATCH($B1321,'CCA Util %'!$E:$E,0)),""))</f>
        <v/>
      </c>
      <c r="AD1321">
        <f>IF($B1321="","",IFERROR(INDEX('CCA Util %'!$G:$G,MATCH($B1321,'CCA Util %'!$E:$E,0)),""))</f>
        <v/>
      </c>
      <c r="AE1321">
        <f>IF(OR($B1321="",$U1321=""),"",$U1321&amp;" &amp; "&amp;IF(OR($AD1321="",$AD1321=0),"Util NA",$AD1321&amp;" Util"))</f>
        <v/>
      </c>
    </row>
    <row r="1322" ht="15.75" customHeight="1" s="42">
      <c r="A1322" s="41" t="n"/>
      <c r="G1322" s="38" t="n"/>
      <c r="H1322" s="38" t="n"/>
      <c r="I1322" s="38" t="n"/>
      <c r="J1322" s="38" t="n"/>
      <c r="K1322" s="38" t="n"/>
      <c r="L1322" s="38" t="n"/>
      <c r="N1322" s="36">
        <f>IF($B1322="","",IF($C1322="SUPERSTORE","Superstore","DH"))</f>
        <v/>
      </c>
      <c r="O1322" s="36">
        <f>IF($B1322="","",IFERROR(VLOOKUP($B1322,Mapping!$A:$C,2,0),"Not Mapped"))</f>
        <v/>
      </c>
      <c r="P1322" s="36">
        <f>IF($B1322="","",IFERROR(VLOOKUP($B1322,Mapping!$A:$C,3,0),"Not Mapped"))</f>
        <v/>
      </c>
      <c r="Q1322" s="36">
        <f>IF($B1322="","",IFERROR(VLOOKUP($O1322,Leaders!$A:$B,2,0),"Not Mapped"))</f>
        <v/>
      </c>
      <c r="R1322" s="36">
        <f>IF($B1322="","",IF(COUNTIF(Exclusions!$A:$A,$B1322)&gt;0,"Yes","No"))</f>
        <v/>
      </c>
      <c r="S1322" s="38">
        <f>IF($B1322="","",MIN(1,DAY($A1322)/IF($N1322="Superstore",Settings!$B$5,Settings!$B$4)))</f>
        <v/>
      </c>
      <c r="T1322" s="38">
        <f>IF(OR($B1322="",$G1322="",$S1322=0),"",$G1322/$S1322)</f>
        <v/>
      </c>
      <c r="U1322" s="36">
        <f>IF($T1322="","",IF($T1322&lt;Settings!$B$8,"Critical",IF($T1322&lt;Settings!$B$9,"Semi Critical","Non Critical")))</f>
        <v/>
      </c>
      <c r="V1322" s="28" t="n"/>
      <c r="Z1322">
        <f>IF($B1322="","",IFERROR(VLOOKUP($B1322,'Plan HC for CCA'!$A:$B,2,0),""))</f>
        <v/>
      </c>
      <c r="AA1322">
        <f>IF(OR($B1322="",$Z1322=""),"",IF(N($M1322)&lt;$Z1322,"Delta","No Delta"))</f>
        <v/>
      </c>
      <c r="AB1322">
        <f>IF(OR($B1322="",$Z1322=""),"",MAX(0,$Z1322-N($M1322)))</f>
        <v/>
      </c>
      <c r="AC1322" s="46">
        <f>IF($B1322="","",IFERROR(INDEX('CCA Util %'!$H:$H,MATCH($B1322,'CCA Util %'!$E:$E,0)),""))</f>
        <v/>
      </c>
      <c r="AD1322">
        <f>IF($B1322="","",IFERROR(INDEX('CCA Util %'!$G:$G,MATCH($B1322,'CCA Util %'!$E:$E,0)),""))</f>
        <v/>
      </c>
      <c r="AE1322">
        <f>IF(OR($B1322="",$U1322=""),"",$U1322&amp;" &amp; "&amp;IF(OR($AD1322="",$AD1322=0),"Util NA",$AD1322&amp;" Util"))</f>
        <v/>
      </c>
    </row>
    <row r="1323" ht="15.75" customHeight="1" s="42">
      <c r="A1323" s="41" t="n"/>
      <c r="G1323" s="38" t="n"/>
      <c r="H1323" s="38" t="n"/>
      <c r="I1323" s="38" t="n"/>
      <c r="J1323" s="38" t="n"/>
      <c r="K1323" s="38" t="n"/>
      <c r="L1323" s="38" t="n"/>
      <c r="N1323" s="36">
        <f>IF($B1323="","",IF($C1323="SUPERSTORE","Superstore","DH"))</f>
        <v/>
      </c>
      <c r="O1323" s="36">
        <f>IF($B1323="","",IFERROR(VLOOKUP($B1323,Mapping!$A:$C,2,0),"Not Mapped"))</f>
        <v/>
      </c>
      <c r="P1323" s="36">
        <f>IF($B1323="","",IFERROR(VLOOKUP($B1323,Mapping!$A:$C,3,0),"Not Mapped"))</f>
        <v/>
      </c>
      <c r="Q1323" s="36">
        <f>IF($B1323="","",IFERROR(VLOOKUP($O1323,Leaders!$A:$B,2,0),"Not Mapped"))</f>
        <v/>
      </c>
      <c r="R1323" s="36">
        <f>IF($B1323="","",IF(COUNTIF(Exclusions!$A:$A,$B1323)&gt;0,"Yes","No"))</f>
        <v/>
      </c>
      <c r="S1323" s="38">
        <f>IF($B1323="","",MIN(1,DAY($A1323)/IF($N1323="Superstore",Settings!$B$5,Settings!$B$4)))</f>
        <v/>
      </c>
      <c r="T1323" s="38">
        <f>IF(OR($B1323="",$G1323="",$S1323=0),"",$G1323/$S1323)</f>
        <v/>
      </c>
      <c r="U1323" s="36">
        <f>IF($T1323="","",IF($T1323&lt;Settings!$B$8,"Critical",IF($T1323&lt;Settings!$B$9,"Semi Critical","Non Critical")))</f>
        <v/>
      </c>
      <c r="V1323" s="28" t="n"/>
      <c r="Z1323">
        <f>IF($B1323="","",IFERROR(VLOOKUP($B1323,'Plan HC for CCA'!$A:$B,2,0),""))</f>
        <v/>
      </c>
      <c r="AA1323">
        <f>IF(OR($B1323="",$Z1323=""),"",IF(N($M1323)&lt;$Z1323,"Delta","No Delta"))</f>
        <v/>
      </c>
      <c r="AB1323">
        <f>IF(OR($B1323="",$Z1323=""),"",MAX(0,$Z1323-N($M1323)))</f>
        <v/>
      </c>
      <c r="AC1323" s="46">
        <f>IF($B1323="","",IFERROR(INDEX('CCA Util %'!$H:$H,MATCH($B1323,'CCA Util %'!$E:$E,0)),""))</f>
        <v/>
      </c>
      <c r="AD1323">
        <f>IF($B1323="","",IFERROR(INDEX('CCA Util %'!$G:$G,MATCH($B1323,'CCA Util %'!$E:$E,0)),""))</f>
        <v/>
      </c>
      <c r="AE1323">
        <f>IF(OR($B1323="",$U1323=""),"",$U1323&amp;" &amp; "&amp;IF(OR($AD1323="",$AD1323=0),"Util NA",$AD1323&amp;" Util"))</f>
        <v/>
      </c>
    </row>
    <row r="1324" ht="15.75" customHeight="1" s="42">
      <c r="A1324" s="41" t="n"/>
      <c r="G1324" s="38" t="n"/>
      <c r="H1324" s="38" t="n"/>
      <c r="I1324" s="38" t="n"/>
      <c r="J1324" s="38" t="n"/>
      <c r="K1324" s="38" t="n"/>
      <c r="L1324" s="38" t="n"/>
      <c r="N1324" s="36">
        <f>IF($B1324="","",IF($C1324="SUPERSTORE","Superstore","DH"))</f>
        <v/>
      </c>
      <c r="O1324" s="36">
        <f>IF($B1324="","",IFERROR(VLOOKUP($B1324,Mapping!$A:$C,2,0),"Not Mapped"))</f>
        <v/>
      </c>
      <c r="P1324" s="36">
        <f>IF($B1324="","",IFERROR(VLOOKUP($B1324,Mapping!$A:$C,3,0),"Not Mapped"))</f>
        <v/>
      </c>
      <c r="Q1324" s="36">
        <f>IF($B1324="","",IFERROR(VLOOKUP($O1324,Leaders!$A:$B,2,0),"Not Mapped"))</f>
        <v/>
      </c>
      <c r="R1324" s="36">
        <f>IF($B1324="","",IF(COUNTIF(Exclusions!$A:$A,$B1324)&gt;0,"Yes","No"))</f>
        <v/>
      </c>
      <c r="S1324" s="38">
        <f>IF($B1324="","",MIN(1,DAY($A1324)/IF($N1324="Superstore",Settings!$B$5,Settings!$B$4)))</f>
        <v/>
      </c>
      <c r="T1324" s="38">
        <f>IF(OR($B1324="",$G1324="",$S1324=0),"",$G1324/$S1324)</f>
        <v/>
      </c>
      <c r="U1324" s="36">
        <f>IF($T1324="","",IF($T1324&lt;Settings!$B$8,"Critical",IF($T1324&lt;Settings!$B$9,"Semi Critical","Non Critical")))</f>
        <v/>
      </c>
      <c r="V1324" s="28" t="n"/>
      <c r="Z1324">
        <f>IF($B1324="","",IFERROR(VLOOKUP($B1324,'Plan HC for CCA'!$A:$B,2,0),""))</f>
        <v/>
      </c>
      <c r="AA1324">
        <f>IF(OR($B1324="",$Z1324=""),"",IF(N($M1324)&lt;$Z1324,"Delta","No Delta"))</f>
        <v/>
      </c>
      <c r="AB1324">
        <f>IF(OR($B1324="",$Z1324=""),"",MAX(0,$Z1324-N($M1324)))</f>
        <v/>
      </c>
      <c r="AC1324" s="46">
        <f>IF($B1324="","",IFERROR(INDEX('CCA Util %'!$H:$H,MATCH($B1324,'CCA Util %'!$E:$E,0)),""))</f>
        <v/>
      </c>
      <c r="AD1324">
        <f>IF($B1324="","",IFERROR(INDEX('CCA Util %'!$G:$G,MATCH($B1324,'CCA Util %'!$E:$E,0)),""))</f>
        <v/>
      </c>
      <c r="AE1324">
        <f>IF(OR($B1324="",$U1324=""),"",$U1324&amp;" &amp; "&amp;IF(OR($AD1324="",$AD1324=0),"Util NA",$AD1324&amp;" Util"))</f>
        <v/>
      </c>
    </row>
    <row r="1325" ht="15.75" customHeight="1" s="42">
      <c r="A1325" s="41" t="n"/>
      <c r="G1325" s="38" t="n"/>
      <c r="H1325" s="38" t="n"/>
      <c r="I1325" s="38" t="n"/>
      <c r="J1325" s="38" t="n"/>
      <c r="K1325" s="38" t="n"/>
      <c r="L1325" s="38" t="n"/>
      <c r="N1325" s="36">
        <f>IF($B1325="","",IF($C1325="SUPERSTORE","Superstore","DH"))</f>
        <v/>
      </c>
      <c r="O1325" s="36">
        <f>IF($B1325="","",IFERROR(VLOOKUP($B1325,Mapping!$A:$C,2,0),"Not Mapped"))</f>
        <v/>
      </c>
      <c r="P1325" s="36">
        <f>IF($B1325="","",IFERROR(VLOOKUP($B1325,Mapping!$A:$C,3,0),"Not Mapped"))</f>
        <v/>
      </c>
      <c r="Q1325" s="36">
        <f>IF($B1325="","",IFERROR(VLOOKUP($O1325,Leaders!$A:$B,2,0),"Not Mapped"))</f>
        <v/>
      </c>
      <c r="R1325" s="36">
        <f>IF($B1325="","",IF(COUNTIF(Exclusions!$A:$A,$B1325)&gt;0,"Yes","No"))</f>
        <v/>
      </c>
      <c r="S1325" s="38">
        <f>IF($B1325="","",MIN(1,DAY($A1325)/IF($N1325="Superstore",Settings!$B$5,Settings!$B$4)))</f>
        <v/>
      </c>
      <c r="T1325" s="38">
        <f>IF(OR($B1325="",$G1325="",$S1325=0),"",$G1325/$S1325)</f>
        <v/>
      </c>
      <c r="U1325" s="36">
        <f>IF($T1325="","",IF($T1325&lt;Settings!$B$8,"Critical",IF($T1325&lt;Settings!$B$9,"Semi Critical","Non Critical")))</f>
        <v/>
      </c>
      <c r="V1325" s="28" t="n"/>
      <c r="Z1325">
        <f>IF($B1325="","",IFERROR(VLOOKUP($B1325,'Plan HC for CCA'!$A:$B,2,0),""))</f>
        <v/>
      </c>
      <c r="AA1325">
        <f>IF(OR($B1325="",$Z1325=""),"",IF(N($M1325)&lt;$Z1325,"Delta","No Delta"))</f>
        <v/>
      </c>
      <c r="AB1325">
        <f>IF(OR($B1325="",$Z1325=""),"",MAX(0,$Z1325-N($M1325)))</f>
        <v/>
      </c>
      <c r="AC1325" s="46">
        <f>IF($B1325="","",IFERROR(INDEX('CCA Util %'!$H:$H,MATCH($B1325,'CCA Util %'!$E:$E,0)),""))</f>
        <v/>
      </c>
      <c r="AD1325">
        <f>IF($B1325="","",IFERROR(INDEX('CCA Util %'!$G:$G,MATCH($B1325,'CCA Util %'!$E:$E,0)),""))</f>
        <v/>
      </c>
      <c r="AE1325">
        <f>IF(OR($B1325="",$U1325=""),"",$U1325&amp;" &amp; "&amp;IF(OR($AD1325="",$AD1325=0),"Util NA",$AD1325&amp;" Util"))</f>
        <v/>
      </c>
    </row>
    <row r="1326" ht="15.75" customHeight="1" s="42">
      <c r="A1326" s="41" t="n"/>
      <c r="G1326" s="38" t="n"/>
      <c r="H1326" s="38" t="n"/>
      <c r="I1326" s="38" t="n"/>
      <c r="J1326" s="38" t="n"/>
      <c r="K1326" s="38" t="n"/>
      <c r="L1326" s="38" t="n"/>
      <c r="N1326" s="36">
        <f>IF($B1326="","",IF($C1326="SUPERSTORE","Superstore","DH"))</f>
        <v/>
      </c>
      <c r="O1326" s="36">
        <f>IF($B1326="","",IFERROR(VLOOKUP($B1326,Mapping!$A:$C,2,0),"Not Mapped"))</f>
        <v/>
      </c>
      <c r="P1326" s="36">
        <f>IF($B1326="","",IFERROR(VLOOKUP($B1326,Mapping!$A:$C,3,0),"Not Mapped"))</f>
        <v/>
      </c>
      <c r="Q1326" s="36">
        <f>IF($B1326="","",IFERROR(VLOOKUP($O1326,Leaders!$A:$B,2,0),"Not Mapped"))</f>
        <v/>
      </c>
      <c r="R1326" s="36">
        <f>IF($B1326="","",IF(COUNTIF(Exclusions!$A:$A,$B1326)&gt;0,"Yes","No"))</f>
        <v/>
      </c>
      <c r="S1326" s="38">
        <f>IF($B1326="","",MIN(1,DAY($A1326)/IF($N1326="Superstore",Settings!$B$5,Settings!$B$4)))</f>
        <v/>
      </c>
      <c r="T1326" s="38">
        <f>IF(OR($B1326="",$G1326="",$S1326=0),"",$G1326/$S1326)</f>
        <v/>
      </c>
      <c r="U1326" s="36">
        <f>IF($T1326="","",IF($T1326&lt;Settings!$B$8,"Critical",IF($T1326&lt;Settings!$B$9,"Semi Critical","Non Critical")))</f>
        <v/>
      </c>
      <c r="V1326" s="28" t="n"/>
      <c r="Z1326">
        <f>IF($B1326="","",IFERROR(VLOOKUP($B1326,'Plan HC for CCA'!$A:$B,2,0),""))</f>
        <v/>
      </c>
      <c r="AA1326">
        <f>IF(OR($B1326="",$Z1326=""),"",IF(N($M1326)&lt;$Z1326,"Delta","No Delta"))</f>
        <v/>
      </c>
      <c r="AB1326">
        <f>IF(OR($B1326="",$Z1326=""),"",MAX(0,$Z1326-N($M1326)))</f>
        <v/>
      </c>
      <c r="AC1326" s="46">
        <f>IF($B1326="","",IFERROR(INDEX('CCA Util %'!$H:$H,MATCH($B1326,'CCA Util %'!$E:$E,0)),""))</f>
        <v/>
      </c>
      <c r="AD1326">
        <f>IF($B1326="","",IFERROR(INDEX('CCA Util %'!$G:$G,MATCH($B1326,'CCA Util %'!$E:$E,0)),""))</f>
        <v/>
      </c>
      <c r="AE1326">
        <f>IF(OR($B1326="",$U1326=""),"",$U1326&amp;" &amp; "&amp;IF(OR($AD1326="",$AD1326=0),"Util NA",$AD1326&amp;" Util"))</f>
        <v/>
      </c>
    </row>
    <row r="1327" ht="15.75" customHeight="1" s="42">
      <c r="A1327" s="41" t="n"/>
      <c r="G1327" s="38" t="n"/>
      <c r="H1327" s="38" t="n"/>
      <c r="I1327" s="38" t="n"/>
      <c r="J1327" s="38" t="n"/>
      <c r="K1327" s="38" t="n"/>
      <c r="L1327" s="38" t="n"/>
      <c r="N1327" s="36">
        <f>IF($B1327="","",IF($C1327="SUPERSTORE","Superstore","DH"))</f>
        <v/>
      </c>
      <c r="O1327" s="36">
        <f>IF($B1327="","",IFERROR(VLOOKUP($B1327,Mapping!$A:$C,2,0),"Not Mapped"))</f>
        <v/>
      </c>
      <c r="P1327" s="36">
        <f>IF($B1327="","",IFERROR(VLOOKUP($B1327,Mapping!$A:$C,3,0),"Not Mapped"))</f>
        <v/>
      </c>
      <c r="Q1327" s="36">
        <f>IF($B1327="","",IFERROR(VLOOKUP($O1327,Leaders!$A:$B,2,0),"Not Mapped"))</f>
        <v/>
      </c>
      <c r="R1327" s="36">
        <f>IF($B1327="","",IF(COUNTIF(Exclusions!$A:$A,$B1327)&gt;0,"Yes","No"))</f>
        <v/>
      </c>
      <c r="S1327" s="38">
        <f>IF($B1327="","",MIN(1,DAY($A1327)/IF($N1327="Superstore",Settings!$B$5,Settings!$B$4)))</f>
        <v/>
      </c>
      <c r="T1327" s="38">
        <f>IF(OR($B1327="",$G1327="",$S1327=0),"",$G1327/$S1327)</f>
        <v/>
      </c>
      <c r="U1327" s="36">
        <f>IF($T1327="","",IF($T1327&lt;Settings!$B$8,"Critical",IF($T1327&lt;Settings!$B$9,"Semi Critical","Non Critical")))</f>
        <v/>
      </c>
      <c r="V1327" s="28" t="n"/>
      <c r="Z1327">
        <f>IF($B1327="","",IFERROR(VLOOKUP($B1327,'Plan HC for CCA'!$A:$B,2,0),""))</f>
        <v/>
      </c>
      <c r="AA1327">
        <f>IF(OR($B1327="",$Z1327=""),"",IF(N($M1327)&lt;$Z1327,"Delta","No Delta"))</f>
        <v/>
      </c>
      <c r="AB1327">
        <f>IF(OR($B1327="",$Z1327=""),"",MAX(0,$Z1327-N($M1327)))</f>
        <v/>
      </c>
      <c r="AC1327" s="46">
        <f>IF($B1327="","",IFERROR(INDEX('CCA Util %'!$H:$H,MATCH($B1327,'CCA Util %'!$E:$E,0)),""))</f>
        <v/>
      </c>
      <c r="AD1327">
        <f>IF($B1327="","",IFERROR(INDEX('CCA Util %'!$G:$G,MATCH($B1327,'CCA Util %'!$E:$E,0)),""))</f>
        <v/>
      </c>
      <c r="AE1327">
        <f>IF(OR($B1327="",$U1327=""),"",$U1327&amp;" &amp; "&amp;IF(OR($AD1327="",$AD1327=0),"Util NA",$AD1327&amp;" Util"))</f>
        <v/>
      </c>
    </row>
    <row r="1328" ht="15.75" customHeight="1" s="42">
      <c r="A1328" s="41" t="n"/>
      <c r="G1328" s="38" t="n"/>
      <c r="H1328" s="38" t="n"/>
      <c r="I1328" s="38" t="n"/>
      <c r="J1328" s="38" t="n"/>
      <c r="K1328" s="38" t="n"/>
      <c r="L1328" s="38" t="n"/>
      <c r="N1328" s="36">
        <f>IF($B1328="","",IF($C1328="SUPERSTORE","Superstore","DH"))</f>
        <v/>
      </c>
      <c r="O1328" s="36">
        <f>IF($B1328="","",IFERROR(VLOOKUP($B1328,Mapping!$A:$C,2,0),"Not Mapped"))</f>
        <v/>
      </c>
      <c r="P1328" s="36">
        <f>IF($B1328="","",IFERROR(VLOOKUP($B1328,Mapping!$A:$C,3,0),"Not Mapped"))</f>
        <v/>
      </c>
      <c r="Q1328" s="36">
        <f>IF($B1328="","",IFERROR(VLOOKUP($O1328,Leaders!$A:$B,2,0),"Not Mapped"))</f>
        <v/>
      </c>
      <c r="R1328" s="36">
        <f>IF($B1328="","",IF(COUNTIF(Exclusions!$A:$A,$B1328)&gt;0,"Yes","No"))</f>
        <v/>
      </c>
      <c r="S1328" s="38">
        <f>IF($B1328="","",MIN(1,DAY($A1328)/IF($N1328="Superstore",Settings!$B$5,Settings!$B$4)))</f>
        <v/>
      </c>
      <c r="T1328" s="38">
        <f>IF(OR($B1328="",$G1328="",$S1328=0),"",$G1328/$S1328)</f>
        <v/>
      </c>
      <c r="U1328" s="36">
        <f>IF($T1328="","",IF($T1328&lt;Settings!$B$8,"Critical",IF($T1328&lt;Settings!$B$9,"Semi Critical","Non Critical")))</f>
        <v/>
      </c>
      <c r="V1328" s="28" t="n"/>
      <c r="Z1328">
        <f>IF($B1328="","",IFERROR(VLOOKUP($B1328,'Plan HC for CCA'!$A:$B,2,0),""))</f>
        <v/>
      </c>
      <c r="AA1328">
        <f>IF(OR($B1328="",$Z1328=""),"",IF(N($M1328)&lt;$Z1328,"Delta","No Delta"))</f>
        <v/>
      </c>
      <c r="AB1328">
        <f>IF(OR($B1328="",$Z1328=""),"",MAX(0,$Z1328-N($M1328)))</f>
        <v/>
      </c>
      <c r="AC1328" s="46">
        <f>IF($B1328="","",IFERROR(INDEX('CCA Util %'!$H:$H,MATCH($B1328,'CCA Util %'!$E:$E,0)),""))</f>
        <v/>
      </c>
      <c r="AD1328">
        <f>IF($B1328="","",IFERROR(INDEX('CCA Util %'!$G:$G,MATCH($B1328,'CCA Util %'!$E:$E,0)),""))</f>
        <v/>
      </c>
      <c r="AE1328">
        <f>IF(OR($B1328="",$U1328=""),"",$U1328&amp;" &amp; "&amp;IF(OR($AD1328="",$AD1328=0),"Util NA",$AD1328&amp;" Util"))</f>
        <v/>
      </c>
    </row>
    <row r="1329" ht="15.75" customHeight="1" s="42">
      <c r="A1329" s="41" t="n"/>
      <c r="G1329" s="38" t="n"/>
      <c r="H1329" s="38" t="n"/>
      <c r="I1329" s="38" t="n"/>
      <c r="J1329" s="38" t="n"/>
      <c r="K1329" s="38" t="n"/>
      <c r="L1329" s="38" t="n"/>
      <c r="N1329" s="36">
        <f>IF($B1329="","",IF($C1329="SUPERSTORE","Superstore","DH"))</f>
        <v/>
      </c>
      <c r="O1329" s="36">
        <f>IF($B1329="","",IFERROR(VLOOKUP($B1329,Mapping!$A:$C,2,0),"Not Mapped"))</f>
        <v/>
      </c>
      <c r="P1329" s="36">
        <f>IF($B1329="","",IFERROR(VLOOKUP($B1329,Mapping!$A:$C,3,0),"Not Mapped"))</f>
        <v/>
      </c>
      <c r="Q1329" s="36">
        <f>IF($B1329="","",IFERROR(VLOOKUP($O1329,Leaders!$A:$B,2,0),"Not Mapped"))</f>
        <v/>
      </c>
      <c r="R1329" s="36">
        <f>IF($B1329="","",IF(COUNTIF(Exclusions!$A:$A,$B1329)&gt;0,"Yes","No"))</f>
        <v/>
      </c>
      <c r="S1329" s="38">
        <f>IF($B1329="","",MIN(1,DAY($A1329)/IF($N1329="Superstore",Settings!$B$5,Settings!$B$4)))</f>
        <v/>
      </c>
      <c r="T1329" s="38">
        <f>IF(OR($B1329="",$G1329="",$S1329=0),"",$G1329/$S1329)</f>
        <v/>
      </c>
      <c r="U1329" s="36">
        <f>IF($T1329="","",IF($T1329&lt;Settings!$B$8,"Critical",IF($T1329&lt;Settings!$B$9,"Semi Critical","Non Critical")))</f>
        <v/>
      </c>
      <c r="V1329" s="28" t="n"/>
      <c r="Z1329">
        <f>IF($B1329="","",IFERROR(VLOOKUP($B1329,'Plan HC for CCA'!$A:$B,2,0),""))</f>
        <v/>
      </c>
      <c r="AA1329">
        <f>IF(OR($B1329="",$Z1329=""),"",IF(N($M1329)&lt;$Z1329,"Delta","No Delta"))</f>
        <v/>
      </c>
      <c r="AB1329">
        <f>IF(OR($B1329="",$Z1329=""),"",MAX(0,$Z1329-N($M1329)))</f>
        <v/>
      </c>
      <c r="AC1329" s="46">
        <f>IF($B1329="","",IFERROR(INDEX('CCA Util %'!$H:$H,MATCH($B1329,'CCA Util %'!$E:$E,0)),""))</f>
        <v/>
      </c>
      <c r="AD1329">
        <f>IF($B1329="","",IFERROR(INDEX('CCA Util %'!$G:$G,MATCH($B1329,'CCA Util %'!$E:$E,0)),""))</f>
        <v/>
      </c>
      <c r="AE1329">
        <f>IF(OR($B1329="",$U1329=""),"",$U1329&amp;" &amp; "&amp;IF(OR($AD1329="",$AD1329=0),"Util NA",$AD1329&amp;" Util"))</f>
        <v/>
      </c>
    </row>
    <row r="1330" ht="15.75" customHeight="1" s="42">
      <c r="A1330" s="41" t="n"/>
      <c r="G1330" s="38" t="n"/>
      <c r="H1330" s="38" t="n"/>
      <c r="I1330" s="38" t="n"/>
      <c r="J1330" s="38" t="n"/>
      <c r="K1330" s="38" t="n"/>
      <c r="L1330" s="38" t="n"/>
      <c r="N1330" s="36">
        <f>IF($B1330="","",IF($C1330="SUPERSTORE","Superstore","DH"))</f>
        <v/>
      </c>
      <c r="O1330" s="36">
        <f>IF($B1330="","",IFERROR(VLOOKUP($B1330,Mapping!$A:$C,2,0),"Not Mapped"))</f>
        <v/>
      </c>
      <c r="P1330" s="36">
        <f>IF($B1330="","",IFERROR(VLOOKUP($B1330,Mapping!$A:$C,3,0),"Not Mapped"))</f>
        <v/>
      </c>
      <c r="Q1330" s="36">
        <f>IF($B1330="","",IFERROR(VLOOKUP($O1330,Leaders!$A:$B,2,0),"Not Mapped"))</f>
        <v/>
      </c>
      <c r="R1330" s="36">
        <f>IF($B1330="","",IF(COUNTIF(Exclusions!$A:$A,$B1330)&gt;0,"Yes","No"))</f>
        <v/>
      </c>
      <c r="S1330" s="38">
        <f>IF($B1330="","",MIN(1,DAY($A1330)/IF($N1330="Superstore",Settings!$B$5,Settings!$B$4)))</f>
        <v/>
      </c>
      <c r="T1330" s="38">
        <f>IF(OR($B1330="",$G1330="",$S1330=0),"",$G1330/$S1330)</f>
        <v/>
      </c>
      <c r="U1330" s="36">
        <f>IF($T1330="","",IF($T1330&lt;Settings!$B$8,"Critical",IF($T1330&lt;Settings!$B$9,"Semi Critical","Non Critical")))</f>
        <v/>
      </c>
      <c r="V1330" s="28" t="n"/>
      <c r="Z1330">
        <f>IF($B1330="","",IFERROR(VLOOKUP($B1330,'Plan HC for CCA'!$A:$B,2,0),""))</f>
        <v/>
      </c>
      <c r="AA1330">
        <f>IF(OR($B1330="",$Z1330=""),"",IF(N($M1330)&lt;$Z1330,"Delta","No Delta"))</f>
        <v/>
      </c>
      <c r="AB1330">
        <f>IF(OR($B1330="",$Z1330=""),"",MAX(0,$Z1330-N($M1330)))</f>
        <v/>
      </c>
      <c r="AC1330" s="46">
        <f>IF($B1330="","",IFERROR(INDEX('CCA Util %'!$H:$H,MATCH($B1330,'CCA Util %'!$E:$E,0)),""))</f>
        <v/>
      </c>
      <c r="AD1330">
        <f>IF($B1330="","",IFERROR(INDEX('CCA Util %'!$G:$G,MATCH($B1330,'CCA Util %'!$E:$E,0)),""))</f>
        <v/>
      </c>
      <c r="AE1330">
        <f>IF(OR($B1330="",$U1330=""),"",$U1330&amp;" &amp; "&amp;IF(OR($AD1330="",$AD1330=0),"Util NA",$AD1330&amp;" Util"))</f>
        <v/>
      </c>
    </row>
    <row r="1331" ht="15.75" customHeight="1" s="42">
      <c r="A1331" s="41" t="n"/>
      <c r="G1331" s="38" t="n"/>
      <c r="H1331" s="38" t="n"/>
      <c r="I1331" s="38" t="n"/>
      <c r="J1331" s="38" t="n"/>
      <c r="K1331" s="38" t="n"/>
      <c r="L1331" s="38" t="n"/>
      <c r="N1331" s="36">
        <f>IF($B1331="","",IF($C1331="SUPERSTORE","Superstore","DH"))</f>
        <v/>
      </c>
      <c r="O1331" s="36">
        <f>IF($B1331="","",IFERROR(VLOOKUP($B1331,Mapping!$A:$C,2,0),"Not Mapped"))</f>
        <v/>
      </c>
      <c r="P1331" s="36">
        <f>IF($B1331="","",IFERROR(VLOOKUP($B1331,Mapping!$A:$C,3,0),"Not Mapped"))</f>
        <v/>
      </c>
      <c r="Q1331" s="36">
        <f>IF($B1331="","",IFERROR(VLOOKUP($O1331,Leaders!$A:$B,2,0),"Not Mapped"))</f>
        <v/>
      </c>
      <c r="R1331" s="36">
        <f>IF($B1331="","",IF(COUNTIF(Exclusions!$A:$A,$B1331)&gt;0,"Yes","No"))</f>
        <v/>
      </c>
      <c r="S1331" s="38">
        <f>IF($B1331="","",MIN(1,DAY($A1331)/IF($N1331="Superstore",Settings!$B$5,Settings!$B$4)))</f>
        <v/>
      </c>
      <c r="T1331" s="38">
        <f>IF(OR($B1331="",$G1331="",$S1331=0),"",$G1331/$S1331)</f>
        <v/>
      </c>
      <c r="U1331" s="36">
        <f>IF($T1331="","",IF($T1331&lt;Settings!$B$8,"Critical",IF($T1331&lt;Settings!$B$9,"Semi Critical","Non Critical")))</f>
        <v/>
      </c>
      <c r="V1331" s="28" t="n"/>
      <c r="Z1331">
        <f>IF($B1331="","",IFERROR(VLOOKUP($B1331,'Plan HC for CCA'!$A:$B,2,0),""))</f>
        <v/>
      </c>
      <c r="AA1331">
        <f>IF(OR($B1331="",$Z1331=""),"",IF(N($M1331)&lt;$Z1331,"Delta","No Delta"))</f>
        <v/>
      </c>
      <c r="AB1331">
        <f>IF(OR($B1331="",$Z1331=""),"",MAX(0,$Z1331-N($M1331)))</f>
        <v/>
      </c>
      <c r="AC1331" s="46">
        <f>IF($B1331="","",IFERROR(INDEX('CCA Util %'!$H:$H,MATCH($B1331,'CCA Util %'!$E:$E,0)),""))</f>
        <v/>
      </c>
      <c r="AD1331">
        <f>IF($B1331="","",IFERROR(INDEX('CCA Util %'!$G:$G,MATCH($B1331,'CCA Util %'!$E:$E,0)),""))</f>
        <v/>
      </c>
      <c r="AE1331">
        <f>IF(OR($B1331="",$U1331=""),"",$U1331&amp;" &amp; "&amp;IF(OR($AD1331="",$AD1331=0),"Util NA",$AD1331&amp;" Util"))</f>
        <v/>
      </c>
    </row>
    <row r="1332" ht="15.75" customHeight="1" s="42">
      <c r="A1332" s="41" t="n"/>
      <c r="G1332" s="38" t="n"/>
      <c r="H1332" s="38" t="n"/>
      <c r="I1332" s="38" t="n"/>
      <c r="J1332" s="38" t="n"/>
      <c r="K1332" s="38" t="n"/>
      <c r="L1332" s="38" t="n"/>
      <c r="N1332" s="36">
        <f>IF($B1332="","",IF($C1332="SUPERSTORE","Superstore","DH"))</f>
        <v/>
      </c>
      <c r="O1332" s="36">
        <f>IF($B1332="","",IFERROR(VLOOKUP($B1332,Mapping!$A:$C,2,0),"Not Mapped"))</f>
        <v/>
      </c>
      <c r="P1332" s="36">
        <f>IF($B1332="","",IFERROR(VLOOKUP($B1332,Mapping!$A:$C,3,0),"Not Mapped"))</f>
        <v/>
      </c>
      <c r="Q1332" s="36">
        <f>IF($B1332="","",IFERROR(VLOOKUP($O1332,Leaders!$A:$B,2,0),"Not Mapped"))</f>
        <v/>
      </c>
      <c r="R1332" s="36">
        <f>IF($B1332="","",IF(COUNTIF(Exclusions!$A:$A,$B1332)&gt;0,"Yes","No"))</f>
        <v/>
      </c>
      <c r="S1332" s="38">
        <f>IF($B1332="","",MIN(1,DAY($A1332)/IF($N1332="Superstore",Settings!$B$5,Settings!$B$4)))</f>
        <v/>
      </c>
      <c r="T1332" s="38">
        <f>IF(OR($B1332="",$G1332="",$S1332=0),"",$G1332/$S1332)</f>
        <v/>
      </c>
      <c r="U1332" s="36">
        <f>IF($T1332="","",IF($T1332&lt;Settings!$B$8,"Critical",IF($T1332&lt;Settings!$B$9,"Semi Critical","Non Critical")))</f>
        <v/>
      </c>
      <c r="V1332" s="28" t="n"/>
      <c r="Z1332">
        <f>IF($B1332="","",IFERROR(VLOOKUP($B1332,'Plan HC for CCA'!$A:$B,2,0),""))</f>
        <v/>
      </c>
      <c r="AA1332">
        <f>IF(OR($B1332="",$Z1332=""),"",IF(N($M1332)&lt;$Z1332,"Delta","No Delta"))</f>
        <v/>
      </c>
      <c r="AB1332">
        <f>IF(OR($B1332="",$Z1332=""),"",MAX(0,$Z1332-N($M1332)))</f>
        <v/>
      </c>
      <c r="AC1332" s="46">
        <f>IF($B1332="","",IFERROR(INDEX('CCA Util %'!$H:$H,MATCH($B1332,'CCA Util %'!$E:$E,0)),""))</f>
        <v/>
      </c>
      <c r="AD1332">
        <f>IF($B1332="","",IFERROR(INDEX('CCA Util %'!$G:$G,MATCH($B1332,'CCA Util %'!$E:$E,0)),""))</f>
        <v/>
      </c>
      <c r="AE1332">
        <f>IF(OR($B1332="",$U1332=""),"",$U1332&amp;" &amp; "&amp;IF(OR($AD1332="",$AD1332=0),"Util NA",$AD1332&amp;" Util"))</f>
        <v/>
      </c>
    </row>
    <row r="1333" ht="15.75" customHeight="1" s="42">
      <c r="A1333" s="41" t="n"/>
      <c r="G1333" s="38" t="n"/>
      <c r="H1333" s="38" t="n"/>
      <c r="I1333" s="38" t="n"/>
      <c r="J1333" s="38" t="n"/>
      <c r="K1333" s="38" t="n"/>
      <c r="L1333" s="38" t="n"/>
      <c r="N1333" s="36">
        <f>IF($B1333="","",IF($C1333="SUPERSTORE","Superstore","DH"))</f>
        <v/>
      </c>
      <c r="O1333" s="36">
        <f>IF($B1333="","",IFERROR(VLOOKUP($B1333,Mapping!$A:$C,2,0),"Not Mapped"))</f>
        <v/>
      </c>
      <c r="P1333" s="36">
        <f>IF($B1333="","",IFERROR(VLOOKUP($B1333,Mapping!$A:$C,3,0),"Not Mapped"))</f>
        <v/>
      </c>
      <c r="Q1333" s="36">
        <f>IF($B1333="","",IFERROR(VLOOKUP($O1333,Leaders!$A:$B,2,0),"Not Mapped"))</f>
        <v/>
      </c>
      <c r="R1333" s="36">
        <f>IF($B1333="","",IF(COUNTIF(Exclusions!$A:$A,$B1333)&gt;0,"Yes","No"))</f>
        <v/>
      </c>
      <c r="S1333" s="38">
        <f>IF($B1333="","",MIN(1,DAY($A1333)/IF($N1333="Superstore",Settings!$B$5,Settings!$B$4)))</f>
        <v/>
      </c>
      <c r="T1333" s="38">
        <f>IF(OR($B1333="",$G1333="",$S1333=0),"",$G1333/$S1333)</f>
        <v/>
      </c>
      <c r="U1333" s="36">
        <f>IF($T1333="","",IF($T1333&lt;Settings!$B$8,"Critical",IF($T1333&lt;Settings!$B$9,"Semi Critical","Non Critical")))</f>
        <v/>
      </c>
      <c r="V1333" s="28" t="n"/>
      <c r="Z1333">
        <f>IF($B1333="","",IFERROR(VLOOKUP($B1333,'Plan HC for CCA'!$A:$B,2,0),""))</f>
        <v/>
      </c>
      <c r="AA1333">
        <f>IF(OR($B1333="",$Z1333=""),"",IF(N($M1333)&lt;$Z1333,"Delta","No Delta"))</f>
        <v/>
      </c>
      <c r="AB1333">
        <f>IF(OR($B1333="",$Z1333=""),"",MAX(0,$Z1333-N($M1333)))</f>
        <v/>
      </c>
      <c r="AC1333" s="46">
        <f>IF($B1333="","",IFERROR(INDEX('CCA Util %'!$H:$H,MATCH($B1333,'CCA Util %'!$E:$E,0)),""))</f>
        <v/>
      </c>
      <c r="AD1333">
        <f>IF($B1333="","",IFERROR(INDEX('CCA Util %'!$G:$G,MATCH($B1333,'CCA Util %'!$E:$E,0)),""))</f>
        <v/>
      </c>
      <c r="AE1333">
        <f>IF(OR($B1333="",$U1333=""),"",$U1333&amp;" &amp; "&amp;IF(OR($AD1333="",$AD1333=0),"Util NA",$AD1333&amp;" Util"))</f>
        <v/>
      </c>
    </row>
    <row r="1334" ht="15.75" customHeight="1" s="42">
      <c r="A1334" s="41" t="n"/>
      <c r="G1334" s="38" t="n"/>
      <c r="H1334" s="38" t="n"/>
      <c r="I1334" s="38" t="n"/>
      <c r="J1334" s="38" t="n"/>
      <c r="K1334" s="38" t="n"/>
      <c r="L1334" s="38" t="n"/>
      <c r="N1334" s="36">
        <f>IF($B1334="","",IF($C1334="SUPERSTORE","Superstore","DH"))</f>
        <v/>
      </c>
      <c r="O1334" s="36">
        <f>IF($B1334="","",IFERROR(VLOOKUP($B1334,Mapping!$A:$C,2,0),"Not Mapped"))</f>
        <v/>
      </c>
      <c r="P1334" s="36">
        <f>IF($B1334="","",IFERROR(VLOOKUP($B1334,Mapping!$A:$C,3,0),"Not Mapped"))</f>
        <v/>
      </c>
      <c r="Q1334" s="36">
        <f>IF($B1334="","",IFERROR(VLOOKUP($O1334,Leaders!$A:$B,2,0),"Not Mapped"))</f>
        <v/>
      </c>
      <c r="R1334" s="36">
        <f>IF($B1334="","",IF(COUNTIF(Exclusions!$A:$A,$B1334)&gt;0,"Yes","No"))</f>
        <v/>
      </c>
      <c r="S1334" s="38">
        <f>IF($B1334="","",MIN(1,DAY($A1334)/IF($N1334="Superstore",Settings!$B$5,Settings!$B$4)))</f>
        <v/>
      </c>
      <c r="T1334" s="38">
        <f>IF(OR($B1334="",$G1334="",$S1334=0),"",$G1334/$S1334)</f>
        <v/>
      </c>
      <c r="U1334" s="36">
        <f>IF($T1334="","",IF($T1334&lt;Settings!$B$8,"Critical",IF($T1334&lt;Settings!$B$9,"Semi Critical","Non Critical")))</f>
        <v/>
      </c>
      <c r="V1334" s="28" t="n"/>
      <c r="Z1334">
        <f>IF($B1334="","",IFERROR(VLOOKUP($B1334,'Plan HC for CCA'!$A:$B,2,0),""))</f>
        <v/>
      </c>
      <c r="AA1334">
        <f>IF(OR($B1334="",$Z1334=""),"",IF(N($M1334)&lt;$Z1334,"Delta","No Delta"))</f>
        <v/>
      </c>
      <c r="AB1334">
        <f>IF(OR($B1334="",$Z1334=""),"",MAX(0,$Z1334-N($M1334)))</f>
        <v/>
      </c>
      <c r="AC1334" s="46">
        <f>IF($B1334="","",IFERROR(INDEX('CCA Util %'!$H:$H,MATCH($B1334,'CCA Util %'!$E:$E,0)),""))</f>
        <v/>
      </c>
      <c r="AD1334">
        <f>IF($B1334="","",IFERROR(INDEX('CCA Util %'!$G:$G,MATCH($B1334,'CCA Util %'!$E:$E,0)),""))</f>
        <v/>
      </c>
      <c r="AE1334">
        <f>IF(OR($B1334="",$U1334=""),"",$U1334&amp;" &amp; "&amp;IF(OR($AD1334="",$AD1334=0),"Util NA",$AD1334&amp;" Util"))</f>
        <v/>
      </c>
    </row>
    <row r="1335" ht="15.75" customHeight="1" s="42">
      <c r="A1335" s="41" t="n"/>
      <c r="G1335" s="38" t="n"/>
      <c r="H1335" s="38" t="n"/>
      <c r="I1335" s="38" t="n"/>
      <c r="J1335" s="38" t="n"/>
      <c r="K1335" s="38" t="n"/>
      <c r="L1335" s="38" t="n"/>
      <c r="N1335" s="36">
        <f>IF($B1335="","",IF($C1335="SUPERSTORE","Superstore","DH"))</f>
        <v/>
      </c>
      <c r="O1335" s="36">
        <f>IF($B1335="","",IFERROR(VLOOKUP($B1335,Mapping!$A:$C,2,0),"Not Mapped"))</f>
        <v/>
      </c>
      <c r="P1335" s="36">
        <f>IF($B1335="","",IFERROR(VLOOKUP($B1335,Mapping!$A:$C,3,0),"Not Mapped"))</f>
        <v/>
      </c>
      <c r="Q1335" s="36">
        <f>IF($B1335="","",IFERROR(VLOOKUP($O1335,Leaders!$A:$B,2,0),"Not Mapped"))</f>
        <v/>
      </c>
      <c r="R1335" s="36">
        <f>IF($B1335="","",IF(COUNTIF(Exclusions!$A:$A,$B1335)&gt;0,"Yes","No"))</f>
        <v/>
      </c>
      <c r="S1335" s="38">
        <f>IF($B1335="","",MIN(1,DAY($A1335)/IF($N1335="Superstore",Settings!$B$5,Settings!$B$4)))</f>
        <v/>
      </c>
      <c r="T1335" s="38">
        <f>IF(OR($B1335="",$G1335="",$S1335=0),"",$G1335/$S1335)</f>
        <v/>
      </c>
      <c r="U1335" s="36">
        <f>IF($T1335="","",IF($T1335&lt;Settings!$B$8,"Critical",IF($T1335&lt;Settings!$B$9,"Semi Critical","Non Critical")))</f>
        <v/>
      </c>
      <c r="V1335" s="28" t="n"/>
      <c r="Z1335">
        <f>IF($B1335="","",IFERROR(VLOOKUP($B1335,'Plan HC for CCA'!$A:$B,2,0),""))</f>
        <v/>
      </c>
      <c r="AA1335">
        <f>IF(OR($B1335="",$Z1335=""),"",IF(N($M1335)&lt;$Z1335,"Delta","No Delta"))</f>
        <v/>
      </c>
      <c r="AB1335">
        <f>IF(OR($B1335="",$Z1335=""),"",MAX(0,$Z1335-N($M1335)))</f>
        <v/>
      </c>
      <c r="AC1335" s="46">
        <f>IF($B1335="","",IFERROR(INDEX('CCA Util %'!$H:$H,MATCH($B1335,'CCA Util %'!$E:$E,0)),""))</f>
        <v/>
      </c>
      <c r="AD1335">
        <f>IF($B1335="","",IFERROR(INDEX('CCA Util %'!$G:$G,MATCH($B1335,'CCA Util %'!$E:$E,0)),""))</f>
        <v/>
      </c>
      <c r="AE1335">
        <f>IF(OR($B1335="",$U1335=""),"",$U1335&amp;" &amp; "&amp;IF(OR($AD1335="",$AD1335=0),"Util NA",$AD1335&amp;" Util"))</f>
        <v/>
      </c>
    </row>
    <row r="1336" ht="15.75" customHeight="1" s="42">
      <c r="A1336" s="41" t="n"/>
      <c r="G1336" s="38" t="n"/>
      <c r="H1336" s="38" t="n"/>
      <c r="I1336" s="38" t="n"/>
      <c r="J1336" s="38" t="n"/>
      <c r="K1336" s="38" t="n"/>
      <c r="L1336" s="38" t="n"/>
      <c r="N1336" s="36">
        <f>IF($B1336="","",IF($C1336="SUPERSTORE","Superstore","DH"))</f>
        <v/>
      </c>
      <c r="O1336" s="36">
        <f>IF($B1336="","",IFERROR(VLOOKUP($B1336,Mapping!$A:$C,2,0),"Not Mapped"))</f>
        <v/>
      </c>
      <c r="P1336" s="36">
        <f>IF($B1336="","",IFERROR(VLOOKUP($B1336,Mapping!$A:$C,3,0),"Not Mapped"))</f>
        <v/>
      </c>
      <c r="Q1336" s="36">
        <f>IF($B1336="","",IFERROR(VLOOKUP($O1336,Leaders!$A:$B,2,0),"Not Mapped"))</f>
        <v/>
      </c>
      <c r="R1336" s="36">
        <f>IF($B1336="","",IF(COUNTIF(Exclusions!$A:$A,$B1336)&gt;0,"Yes","No"))</f>
        <v/>
      </c>
      <c r="S1336" s="38">
        <f>IF($B1336="","",MIN(1,DAY($A1336)/IF($N1336="Superstore",Settings!$B$5,Settings!$B$4)))</f>
        <v/>
      </c>
      <c r="T1336" s="38">
        <f>IF(OR($B1336="",$G1336="",$S1336=0),"",$G1336/$S1336)</f>
        <v/>
      </c>
      <c r="U1336" s="36">
        <f>IF($T1336="","",IF($T1336&lt;Settings!$B$8,"Critical",IF($T1336&lt;Settings!$B$9,"Semi Critical","Non Critical")))</f>
        <v/>
      </c>
      <c r="V1336" s="28" t="n"/>
      <c r="Z1336">
        <f>IF($B1336="","",IFERROR(VLOOKUP($B1336,'Plan HC for CCA'!$A:$B,2,0),""))</f>
        <v/>
      </c>
      <c r="AA1336">
        <f>IF(OR($B1336="",$Z1336=""),"",IF(N($M1336)&lt;$Z1336,"Delta","No Delta"))</f>
        <v/>
      </c>
      <c r="AB1336">
        <f>IF(OR($B1336="",$Z1336=""),"",MAX(0,$Z1336-N($M1336)))</f>
        <v/>
      </c>
      <c r="AC1336" s="46">
        <f>IF($B1336="","",IFERROR(INDEX('CCA Util %'!$H:$H,MATCH($B1336,'CCA Util %'!$E:$E,0)),""))</f>
        <v/>
      </c>
      <c r="AD1336">
        <f>IF($B1336="","",IFERROR(INDEX('CCA Util %'!$G:$G,MATCH($B1336,'CCA Util %'!$E:$E,0)),""))</f>
        <v/>
      </c>
      <c r="AE1336">
        <f>IF(OR($B1336="",$U1336=""),"",$U1336&amp;" &amp; "&amp;IF(OR($AD1336="",$AD1336=0),"Util NA",$AD1336&amp;" Util"))</f>
        <v/>
      </c>
    </row>
    <row r="1337" ht="15.75" customHeight="1" s="42">
      <c r="A1337" s="41" t="n"/>
      <c r="G1337" s="38" t="n"/>
      <c r="H1337" s="38" t="n"/>
      <c r="I1337" s="38" t="n"/>
      <c r="J1337" s="38" t="n"/>
      <c r="K1337" s="38" t="n"/>
      <c r="L1337" s="38" t="n"/>
      <c r="N1337" s="36">
        <f>IF($B1337="","",IF($C1337="SUPERSTORE","Superstore","DH"))</f>
        <v/>
      </c>
      <c r="O1337" s="36">
        <f>IF($B1337="","",IFERROR(VLOOKUP($B1337,Mapping!$A:$C,2,0),"Not Mapped"))</f>
        <v/>
      </c>
      <c r="P1337" s="36">
        <f>IF($B1337="","",IFERROR(VLOOKUP($B1337,Mapping!$A:$C,3,0),"Not Mapped"))</f>
        <v/>
      </c>
      <c r="Q1337" s="36">
        <f>IF($B1337="","",IFERROR(VLOOKUP($O1337,Leaders!$A:$B,2,0),"Not Mapped"))</f>
        <v/>
      </c>
      <c r="R1337" s="36">
        <f>IF($B1337="","",IF(COUNTIF(Exclusions!$A:$A,$B1337)&gt;0,"Yes","No"))</f>
        <v/>
      </c>
      <c r="S1337" s="38">
        <f>IF($B1337="","",MIN(1,DAY($A1337)/IF($N1337="Superstore",Settings!$B$5,Settings!$B$4)))</f>
        <v/>
      </c>
      <c r="T1337" s="38">
        <f>IF(OR($B1337="",$G1337="",$S1337=0),"",$G1337/$S1337)</f>
        <v/>
      </c>
      <c r="U1337" s="36">
        <f>IF($T1337="","",IF($T1337&lt;Settings!$B$8,"Critical",IF($T1337&lt;Settings!$B$9,"Semi Critical","Non Critical")))</f>
        <v/>
      </c>
      <c r="V1337" s="28" t="n"/>
      <c r="Z1337">
        <f>IF($B1337="","",IFERROR(VLOOKUP($B1337,'Plan HC for CCA'!$A:$B,2,0),""))</f>
        <v/>
      </c>
      <c r="AA1337">
        <f>IF(OR($B1337="",$Z1337=""),"",IF(N($M1337)&lt;$Z1337,"Delta","No Delta"))</f>
        <v/>
      </c>
      <c r="AB1337">
        <f>IF(OR($B1337="",$Z1337=""),"",MAX(0,$Z1337-N($M1337)))</f>
        <v/>
      </c>
      <c r="AC1337" s="46">
        <f>IF($B1337="","",IFERROR(INDEX('CCA Util %'!$H:$H,MATCH($B1337,'CCA Util %'!$E:$E,0)),""))</f>
        <v/>
      </c>
      <c r="AD1337">
        <f>IF($B1337="","",IFERROR(INDEX('CCA Util %'!$G:$G,MATCH($B1337,'CCA Util %'!$E:$E,0)),""))</f>
        <v/>
      </c>
      <c r="AE1337">
        <f>IF(OR($B1337="",$U1337=""),"",$U1337&amp;" &amp; "&amp;IF(OR($AD1337="",$AD1337=0),"Util NA",$AD1337&amp;" Util"))</f>
        <v/>
      </c>
    </row>
    <row r="1338" ht="15.75" customHeight="1" s="42">
      <c r="A1338" s="41" t="n"/>
      <c r="G1338" s="38" t="n"/>
      <c r="H1338" s="38" t="n"/>
      <c r="I1338" s="38" t="n"/>
      <c r="J1338" s="38" t="n"/>
      <c r="K1338" s="38" t="n"/>
      <c r="L1338" s="38" t="n"/>
      <c r="N1338" s="36">
        <f>IF($B1338="","",IF($C1338="SUPERSTORE","Superstore","DH"))</f>
        <v/>
      </c>
      <c r="O1338" s="36">
        <f>IF($B1338="","",IFERROR(VLOOKUP($B1338,Mapping!$A:$C,2,0),"Not Mapped"))</f>
        <v/>
      </c>
      <c r="P1338" s="36">
        <f>IF($B1338="","",IFERROR(VLOOKUP($B1338,Mapping!$A:$C,3,0),"Not Mapped"))</f>
        <v/>
      </c>
      <c r="Q1338" s="36">
        <f>IF($B1338="","",IFERROR(VLOOKUP($O1338,Leaders!$A:$B,2,0),"Not Mapped"))</f>
        <v/>
      </c>
      <c r="R1338" s="36">
        <f>IF($B1338="","",IF(COUNTIF(Exclusions!$A:$A,$B1338)&gt;0,"Yes","No"))</f>
        <v/>
      </c>
      <c r="S1338" s="38">
        <f>IF($B1338="","",MIN(1,DAY($A1338)/IF($N1338="Superstore",Settings!$B$5,Settings!$B$4)))</f>
        <v/>
      </c>
      <c r="T1338" s="38">
        <f>IF(OR($B1338="",$G1338="",$S1338=0),"",$G1338/$S1338)</f>
        <v/>
      </c>
      <c r="U1338" s="36">
        <f>IF($T1338="","",IF($T1338&lt;Settings!$B$8,"Critical",IF($T1338&lt;Settings!$B$9,"Semi Critical","Non Critical")))</f>
        <v/>
      </c>
      <c r="V1338" s="28" t="n"/>
      <c r="Z1338">
        <f>IF($B1338="","",IFERROR(VLOOKUP($B1338,'Plan HC for CCA'!$A:$B,2,0),""))</f>
        <v/>
      </c>
      <c r="AA1338">
        <f>IF(OR($B1338="",$Z1338=""),"",IF(N($M1338)&lt;$Z1338,"Delta","No Delta"))</f>
        <v/>
      </c>
      <c r="AB1338">
        <f>IF(OR($B1338="",$Z1338=""),"",MAX(0,$Z1338-N($M1338)))</f>
        <v/>
      </c>
      <c r="AC1338" s="46">
        <f>IF($B1338="","",IFERROR(INDEX('CCA Util %'!$H:$H,MATCH($B1338,'CCA Util %'!$E:$E,0)),""))</f>
        <v/>
      </c>
      <c r="AD1338">
        <f>IF($B1338="","",IFERROR(INDEX('CCA Util %'!$G:$G,MATCH($B1338,'CCA Util %'!$E:$E,0)),""))</f>
        <v/>
      </c>
      <c r="AE1338">
        <f>IF(OR($B1338="",$U1338=""),"",$U1338&amp;" &amp; "&amp;IF(OR($AD1338="",$AD1338=0),"Util NA",$AD1338&amp;" Util"))</f>
        <v/>
      </c>
    </row>
    <row r="1339" ht="15.75" customHeight="1" s="42">
      <c r="A1339" s="41" t="n"/>
      <c r="G1339" s="38" t="n"/>
      <c r="H1339" s="38" t="n"/>
      <c r="I1339" s="38" t="n"/>
      <c r="J1339" s="38" t="n"/>
      <c r="K1339" s="38" t="n"/>
      <c r="L1339" s="38" t="n"/>
      <c r="N1339" s="36">
        <f>IF($B1339="","",IF($C1339="SUPERSTORE","Superstore","DH"))</f>
        <v/>
      </c>
      <c r="O1339" s="36">
        <f>IF($B1339="","",IFERROR(VLOOKUP($B1339,Mapping!$A:$C,2,0),"Not Mapped"))</f>
        <v/>
      </c>
      <c r="P1339" s="36">
        <f>IF($B1339="","",IFERROR(VLOOKUP($B1339,Mapping!$A:$C,3,0),"Not Mapped"))</f>
        <v/>
      </c>
      <c r="Q1339" s="36">
        <f>IF($B1339="","",IFERROR(VLOOKUP($O1339,Leaders!$A:$B,2,0),"Not Mapped"))</f>
        <v/>
      </c>
      <c r="R1339" s="36">
        <f>IF($B1339="","",IF(COUNTIF(Exclusions!$A:$A,$B1339)&gt;0,"Yes","No"))</f>
        <v/>
      </c>
      <c r="S1339" s="38">
        <f>IF($B1339="","",MIN(1,DAY($A1339)/IF($N1339="Superstore",Settings!$B$5,Settings!$B$4)))</f>
        <v/>
      </c>
      <c r="T1339" s="38">
        <f>IF(OR($B1339="",$G1339="",$S1339=0),"",$G1339/$S1339)</f>
        <v/>
      </c>
      <c r="U1339" s="36">
        <f>IF($T1339="","",IF($T1339&lt;Settings!$B$8,"Critical",IF($T1339&lt;Settings!$B$9,"Semi Critical","Non Critical")))</f>
        <v/>
      </c>
      <c r="V1339" s="28" t="n"/>
      <c r="Z1339">
        <f>IF($B1339="","",IFERROR(VLOOKUP($B1339,'Plan HC for CCA'!$A:$B,2,0),""))</f>
        <v/>
      </c>
      <c r="AA1339">
        <f>IF(OR($B1339="",$Z1339=""),"",IF(N($M1339)&lt;$Z1339,"Delta","No Delta"))</f>
        <v/>
      </c>
      <c r="AB1339">
        <f>IF(OR($B1339="",$Z1339=""),"",MAX(0,$Z1339-N($M1339)))</f>
        <v/>
      </c>
      <c r="AC1339" s="46">
        <f>IF($B1339="","",IFERROR(INDEX('CCA Util %'!$H:$H,MATCH($B1339,'CCA Util %'!$E:$E,0)),""))</f>
        <v/>
      </c>
      <c r="AD1339">
        <f>IF($B1339="","",IFERROR(INDEX('CCA Util %'!$G:$G,MATCH($B1339,'CCA Util %'!$E:$E,0)),""))</f>
        <v/>
      </c>
      <c r="AE1339">
        <f>IF(OR($B1339="",$U1339=""),"",$U1339&amp;" &amp; "&amp;IF(OR($AD1339="",$AD1339=0),"Util NA",$AD1339&amp;" Util"))</f>
        <v/>
      </c>
    </row>
    <row r="1340" ht="15.75" customHeight="1" s="42">
      <c r="A1340" s="41" t="n"/>
      <c r="G1340" s="38" t="n"/>
      <c r="H1340" s="38" t="n"/>
      <c r="I1340" s="38" t="n"/>
      <c r="J1340" s="38" t="n"/>
      <c r="K1340" s="38" t="n"/>
      <c r="L1340" s="38" t="n"/>
      <c r="N1340" s="36">
        <f>IF($B1340="","",IF($C1340="SUPERSTORE","Superstore","DH"))</f>
        <v/>
      </c>
      <c r="O1340" s="36">
        <f>IF($B1340="","",IFERROR(VLOOKUP($B1340,Mapping!$A:$C,2,0),"Not Mapped"))</f>
        <v/>
      </c>
      <c r="P1340" s="36">
        <f>IF($B1340="","",IFERROR(VLOOKUP($B1340,Mapping!$A:$C,3,0),"Not Mapped"))</f>
        <v/>
      </c>
      <c r="Q1340" s="36">
        <f>IF($B1340="","",IFERROR(VLOOKUP($O1340,Leaders!$A:$B,2,0),"Not Mapped"))</f>
        <v/>
      </c>
      <c r="R1340" s="36">
        <f>IF($B1340="","",IF(COUNTIF(Exclusions!$A:$A,$B1340)&gt;0,"Yes","No"))</f>
        <v/>
      </c>
      <c r="S1340" s="38">
        <f>IF($B1340="","",MIN(1,DAY($A1340)/IF($N1340="Superstore",Settings!$B$5,Settings!$B$4)))</f>
        <v/>
      </c>
      <c r="T1340" s="38">
        <f>IF(OR($B1340="",$G1340="",$S1340=0),"",$G1340/$S1340)</f>
        <v/>
      </c>
      <c r="U1340" s="36">
        <f>IF($T1340="","",IF($T1340&lt;Settings!$B$8,"Critical",IF($T1340&lt;Settings!$B$9,"Semi Critical","Non Critical")))</f>
        <v/>
      </c>
      <c r="V1340" s="28" t="n"/>
      <c r="Z1340">
        <f>IF($B1340="","",IFERROR(VLOOKUP($B1340,'Plan HC for CCA'!$A:$B,2,0),""))</f>
        <v/>
      </c>
      <c r="AA1340">
        <f>IF(OR($B1340="",$Z1340=""),"",IF(N($M1340)&lt;$Z1340,"Delta","No Delta"))</f>
        <v/>
      </c>
      <c r="AB1340">
        <f>IF(OR($B1340="",$Z1340=""),"",MAX(0,$Z1340-N($M1340)))</f>
        <v/>
      </c>
      <c r="AC1340" s="46">
        <f>IF($B1340="","",IFERROR(INDEX('CCA Util %'!$H:$H,MATCH($B1340,'CCA Util %'!$E:$E,0)),""))</f>
        <v/>
      </c>
      <c r="AD1340">
        <f>IF($B1340="","",IFERROR(INDEX('CCA Util %'!$G:$G,MATCH($B1340,'CCA Util %'!$E:$E,0)),""))</f>
        <v/>
      </c>
      <c r="AE1340">
        <f>IF(OR($B1340="",$U1340=""),"",$U1340&amp;" &amp; "&amp;IF(OR($AD1340="",$AD1340=0),"Util NA",$AD1340&amp;" Util"))</f>
        <v/>
      </c>
    </row>
    <row r="1341" ht="15.75" customHeight="1" s="42">
      <c r="A1341" s="41" t="n"/>
      <c r="G1341" s="38" t="n"/>
      <c r="H1341" s="38" t="n"/>
      <c r="I1341" s="38" t="n"/>
      <c r="J1341" s="38" t="n"/>
      <c r="K1341" s="38" t="n"/>
      <c r="L1341" s="38" t="n"/>
      <c r="N1341" s="36">
        <f>IF($B1341="","",IF($C1341="SUPERSTORE","Superstore","DH"))</f>
        <v/>
      </c>
      <c r="O1341" s="36">
        <f>IF($B1341="","",IFERROR(VLOOKUP($B1341,Mapping!$A:$C,2,0),"Not Mapped"))</f>
        <v/>
      </c>
      <c r="P1341" s="36">
        <f>IF($B1341="","",IFERROR(VLOOKUP($B1341,Mapping!$A:$C,3,0),"Not Mapped"))</f>
        <v/>
      </c>
      <c r="Q1341" s="36">
        <f>IF($B1341="","",IFERROR(VLOOKUP($O1341,Leaders!$A:$B,2,0),"Not Mapped"))</f>
        <v/>
      </c>
      <c r="R1341" s="36">
        <f>IF($B1341="","",IF(COUNTIF(Exclusions!$A:$A,$B1341)&gt;0,"Yes","No"))</f>
        <v/>
      </c>
      <c r="S1341" s="38">
        <f>IF($B1341="","",MIN(1,DAY($A1341)/IF($N1341="Superstore",Settings!$B$5,Settings!$B$4)))</f>
        <v/>
      </c>
      <c r="T1341" s="38">
        <f>IF(OR($B1341="",$G1341="",$S1341=0),"",$G1341/$S1341)</f>
        <v/>
      </c>
      <c r="U1341" s="36">
        <f>IF($T1341="","",IF($T1341&lt;Settings!$B$8,"Critical",IF($T1341&lt;Settings!$B$9,"Semi Critical","Non Critical")))</f>
        <v/>
      </c>
      <c r="V1341" s="28" t="n"/>
      <c r="Z1341">
        <f>IF($B1341="","",IFERROR(VLOOKUP($B1341,'Plan HC for CCA'!$A:$B,2,0),""))</f>
        <v/>
      </c>
      <c r="AA1341">
        <f>IF(OR($B1341="",$Z1341=""),"",IF(N($M1341)&lt;$Z1341,"Delta","No Delta"))</f>
        <v/>
      </c>
      <c r="AB1341">
        <f>IF(OR($B1341="",$Z1341=""),"",MAX(0,$Z1341-N($M1341)))</f>
        <v/>
      </c>
      <c r="AC1341" s="46">
        <f>IF($B1341="","",IFERROR(INDEX('CCA Util %'!$H:$H,MATCH($B1341,'CCA Util %'!$E:$E,0)),""))</f>
        <v/>
      </c>
      <c r="AD1341">
        <f>IF($B1341="","",IFERROR(INDEX('CCA Util %'!$G:$G,MATCH($B1341,'CCA Util %'!$E:$E,0)),""))</f>
        <v/>
      </c>
      <c r="AE1341">
        <f>IF(OR($B1341="",$U1341=""),"",$U1341&amp;" &amp; "&amp;IF(OR($AD1341="",$AD1341=0),"Util NA",$AD1341&amp;" Util"))</f>
        <v/>
      </c>
    </row>
    <row r="1342" ht="15.75" customHeight="1" s="42">
      <c r="A1342" s="41" t="n"/>
      <c r="G1342" s="38" t="n"/>
      <c r="H1342" s="38" t="n"/>
      <c r="I1342" s="38" t="n"/>
      <c r="J1342" s="38" t="n"/>
      <c r="K1342" s="38" t="n"/>
      <c r="L1342" s="38" t="n"/>
      <c r="N1342" s="36">
        <f>IF($B1342="","",IF($C1342="SUPERSTORE","Superstore","DH"))</f>
        <v/>
      </c>
      <c r="O1342" s="36">
        <f>IF($B1342="","",IFERROR(VLOOKUP($B1342,Mapping!$A:$C,2,0),"Not Mapped"))</f>
        <v/>
      </c>
      <c r="P1342" s="36">
        <f>IF($B1342="","",IFERROR(VLOOKUP($B1342,Mapping!$A:$C,3,0),"Not Mapped"))</f>
        <v/>
      </c>
      <c r="Q1342" s="36">
        <f>IF($B1342="","",IFERROR(VLOOKUP($O1342,Leaders!$A:$B,2,0),"Not Mapped"))</f>
        <v/>
      </c>
      <c r="R1342" s="36">
        <f>IF($B1342="","",IF(COUNTIF(Exclusions!$A:$A,$B1342)&gt;0,"Yes","No"))</f>
        <v/>
      </c>
      <c r="S1342" s="38">
        <f>IF($B1342="","",MIN(1,DAY($A1342)/IF($N1342="Superstore",Settings!$B$5,Settings!$B$4)))</f>
        <v/>
      </c>
      <c r="T1342" s="38">
        <f>IF(OR($B1342="",$G1342="",$S1342=0),"",$G1342/$S1342)</f>
        <v/>
      </c>
      <c r="U1342" s="36">
        <f>IF($T1342="","",IF($T1342&lt;Settings!$B$8,"Critical",IF($T1342&lt;Settings!$B$9,"Semi Critical","Non Critical")))</f>
        <v/>
      </c>
      <c r="V1342" s="28" t="n"/>
      <c r="Z1342">
        <f>IF($B1342="","",IFERROR(VLOOKUP($B1342,'Plan HC for CCA'!$A:$B,2,0),""))</f>
        <v/>
      </c>
      <c r="AA1342">
        <f>IF(OR($B1342="",$Z1342=""),"",IF(N($M1342)&lt;$Z1342,"Delta","No Delta"))</f>
        <v/>
      </c>
      <c r="AB1342">
        <f>IF(OR($B1342="",$Z1342=""),"",MAX(0,$Z1342-N($M1342)))</f>
        <v/>
      </c>
      <c r="AC1342" s="46">
        <f>IF($B1342="","",IFERROR(INDEX('CCA Util %'!$H:$H,MATCH($B1342,'CCA Util %'!$E:$E,0)),""))</f>
        <v/>
      </c>
      <c r="AD1342">
        <f>IF($B1342="","",IFERROR(INDEX('CCA Util %'!$G:$G,MATCH($B1342,'CCA Util %'!$E:$E,0)),""))</f>
        <v/>
      </c>
      <c r="AE1342">
        <f>IF(OR($B1342="",$U1342=""),"",$U1342&amp;" &amp; "&amp;IF(OR($AD1342="",$AD1342=0),"Util NA",$AD1342&amp;" Util"))</f>
        <v/>
      </c>
    </row>
    <row r="1343" ht="15.75" customHeight="1" s="42">
      <c r="A1343" s="41" t="n"/>
      <c r="G1343" s="38" t="n"/>
      <c r="H1343" s="38" t="n"/>
      <c r="I1343" s="38" t="n"/>
      <c r="J1343" s="38" t="n"/>
      <c r="K1343" s="38" t="n"/>
      <c r="L1343" s="38" t="n"/>
      <c r="N1343" s="36">
        <f>IF($B1343="","",IF($C1343="SUPERSTORE","Superstore","DH"))</f>
        <v/>
      </c>
      <c r="O1343" s="36">
        <f>IF($B1343="","",IFERROR(VLOOKUP($B1343,Mapping!$A:$C,2,0),"Not Mapped"))</f>
        <v/>
      </c>
      <c r="P1343" s="36">
        <f>IF($B1343="","",IFERROR(VLOOKUP($B1343,Mapping!$A:$C,3,0),"Not Mapped"))</f>
        <v/>
      </c>
      <c r="Q1343" s="36">
        <f>IF($B1343="","",IFERROR(VLOOKUP($O1343,Leaders!$A:$B,2,0),"Not Mapped"))</f>
        <v/>
      </c>
      <c r="R1343" s="36">
        <f>IF($B1343="","",IF(COUNTIF(Exclusions!$A:$A,$B1343)&gt;0,"Yes","No"))</f>
        <v/>
      </c>
      <c r="S1343" s="38">
        <f>IF($B1343="","",MIN(1,DAY($A1343)/IF($N1343="Superstore",Settings!$B$5,Settings!$B$4)))</f>
        <v/>
      </c>
      <c r="T1343" s="38">
        <f>IF(OR($B1343="",$G1343="",$S1343=0),"",$G1343/$S1343)</f>
        <v/>
      </c>
      <c r="U1343" s="36">
        <f>IF($T1343="","",IF($T1343&lt;Settings!$B$8,"Critical",IF($T1343&lt;Settings!$B$9,"Semi Critical","Non Critical")))</f>
        <v/>
      </c>
      <c r="V1343" s="28" t="n"/>
      <c r="Z1343">
        <f>IF($B1343="","",IFERROR(VLOOKUP($B1343,'Plan HC for CCA'!$A:$B,2,0),""))</f>
        <v/>
      </c>
      <c r="AA1343">
        <f>IF(OR($B1343="",$Z1343=""),"",IF(N($M1343)&lt;$Z1343,"Delta","No Delta"))</f>
        <v/>
      </c>
      <c r="AB1343">
        <f>IF(OR($B1343="",$Z1343=""),"",MAX(0,$Z1343-N($M1343)))</f>
        <v/>
      </c>
      <c r="AC1343" s="46">
        <f>IF($B1343="","",IFERROR(INDEX('CCA Util %'!$H:$H,MATCH($B1343,'CCA Util %'!$E:$E,0)),""))</f>
        <v/>
      </c>
      <c r="AD1343">
        <f>IF($B1343="","",IFERROR(INDEX('CCA Util %'!$G:$G,MATCH($B1343,'CCA Util %'!$E:$E,0)),""))</f>
        <v/>
      </c>
      <c r="AE1343">
        <f>IF(OR($B1343="",$U1343=""),"",$U1343&amp;" &amp; "&amp;IF(OR($AD1343="",$AD1343=0),"Util NA",$AD1343&amp;" Util"))</f>
        <v/>
      </c>
    </row>
    <row r="1344" ht="15.75" customHeight="1" s="42">
      <c r="A1344" s="41" t="n"/>
      <c r="G1344" s="38" t="n"/>
      <c r="H1344" s="38" t="n"/>
      <c r="I1344" s="38" t="n"/>
      <c r="J1344" s="38" t="n"/>
      <c r="K1344" s="38" t="n"/>
      <c r="L1344" s="38" t="n"/>
      <c r="N1344" s="36">
        <f>IF($B1344="","",IF($C1344="SUPERSTORE","Superstore","DH"))</f>
        <v/>
      </c>
      <c r="O1344" s="36">
        <f>IF($B1344="","",IFERROR(VLOOKUP($B1344,Mapping!$A:$C,2,0),"Not Mapped"))</f>
        <v/>
      </c>
      <c r="P1344" s="36">
        <f>IF($B1344="","",IFERROR(VLOOKUP($B1344,Mapping!$A:$C,3,0),"Not Mapped"))</f>
        <v/>
      </c>
      <c r="Q1344" s="36">
        <f>IF($B1344="","",IFERROR(VLOOKUP($O1344,Leaders!$A:$B,2,0),"Not Mapped"))</f>
        <v/>
      </c>
      <c r="R1344" s="36">
        <f>IF($B1344="","",IF(COUNTIF(Exclusions!$A:$A,$B1344)&gt;0,"Yes","No"))</f>
        <v/>
      </c>
      <c r="S1344" s="38">
        <f>IF($B1344="","",MIN(1,DAY($A1344)/IF($N1344="Superstore",Settings!$B$5,Settings!$B$4)))</f>
        <v/>
      </c>
      <c r="T1344" s="38">
        <f>IF(OR($B1344="",$G1344="",$S1344=0),"",$G1344/$S1344)</f>
        <v/>
      </c>
      <c r="U1344" s="36">
        <f>IF($T1344="","",IF($T1344&lt;Settings!$B$8,"Critical",IF($T1344&lt;Settings!$B$9,"Semi Critical","Non Critical")))</f>
        <v/>
      </c>
      <c r="V1344" s="28" t="n"/>
      <c r="Z1344">
        <f>IF($B1344="","",IFERROR(VLOOKUP($B1344,'Plan HC for CCA'!$A:$B,2,0),""))</f>
        <v/>
      </c>
      <c r="AA1344">
        <f>IF(OR($B1344="",$Z1344=""),"",IF(N($M1344)&lt;$Z1344,"Delta","No Delta"))</f>
        <v/>
      </c>
      <c r="AB1344">
        <f>IF(OR($B1344="",$Z1344=""),"",MAX(0,$Z1344-N($M1344)))</f>
        <v/>
      </c>
      <c r="AC1344" s="46">
        <f>IF($B1344="","",IFERROR(INDEX('CCA Util %'!$H:$H,MATCH($B1344,'CCA Util %'!$E:$E,0)),""))</f>
        <v/>
      </c>
      <c r="AD1344">
        <f>IF($B1344="","",IFERROR(INDEX('CCA Util %'!$G:$G,MATCH($B1344,'CCA Util %'!$E:$E,0)),""))</f>
        <v/>
      </c>
      <c r="AE1344">
        <f>IF(OR($B1344="",$U1344=""),"",$U1344&amp;" &amp; "&amp;IF(OR($AD1344="",$AD1344=0),"Util NA",$AD1344&amp;" Util"))</f>
        <v/>
      </c>
    </row>
    <row r="1345" ht="15.75" customHeight="1" s="42">
      <c r="A1345" s="41" t="n"/>
      <c r="G1345" s="38" t="n"/>
      <c r="H1345" s="38" t="n"/>
      <c r="I1345" s="38" t="n"/>
      <c r="J1345" s="38" t="n"/>
      <c r="K1345" s="38" t="n"/>
      <c r="L1345" s="38" t="n"/>
      <c r="N1345" s="36">
        <f>IF($B1345="","",IF($C1345="SUPERSTORE","Superstore","DH"))</f>
        <v/>
      </c>
      <c r="O1345" s="36">
        <f>IF($B1345="","",IFERROR(VLOOKUP($B1345,Mapping!$A:$C,2,0),"Not Mapped"))</f>
        <v/>
      </c>
      <c r="P1345" s="36">
        <f>IF($B1345="","",IFERROR(VLOOKUP($B1345,Mapping!$A:$C,3,0),"Not Mapped"))</f>
        <v/>
      </c>
      <c r="Q1345" s="36">
        <f>IF($B1345="","",IFERROR(VLOOKUP($O1345,Leaders!$A:$B,2,0),"Not Mapped"))</f>
        <v/>
      </c>
      <c r="R1345" s="36">
        <f>IF($B1345="","",IF(COUNTIF(Exclusions!$A:$A,$B1345)&gt;0,"Yes","No"))</f>
        <v/>
      </c>
      <c r="S1345" s="38">
        <f>IF($B1345="","",MIN(1,DAY($A1345)/IF($N1345="Superstore",Settings!$B$5,Settings!$B$4)))</f>
        <v/>
      </c>
      <c r="T1345" s="38">
        <f>IF(OR($B1345="",$G1345="",$S1345=0),"",$G1345/$S1345)</f>
        <v/>
      </c>
      <c r="U1345" s="36">
        <f>IF($T1345="","",IF($T1345&lt;Settings!$B$8,"Critical",IF($T1345&lt;Settings!$B$9,"Semi Critical","Non Critical")))</f>
        <v/>
      </c>
      <c r="V1345" s="28" t="n"/>
      <c r="Z1345">
        <f>IF($B1345="","",IFERROR(VLOOKUP($B1345,'Plan HC for CCA'!$A:$B,2,0),""))</f>
        <v/>
      </c>
      <c r="AA1345">
        <f>IF(OR($B1345="",$Z1345=""),"",IF(N($M1345)&lt;$Z1345,"Delta","No Delta"))</f>
        <v/>
      </c>
      <c r="AB1345">
        <f>IF(OR($B1345="",$Z1345=""),"",MAX(0,$Z1345-N($M1345)))</f>
        <v/>
      </c>
      <c r="AC1345" s="46">
        <f>IF($B1345="","",IFERROR(INDEX('CCA Util %'!$H:$H,MATCH($B1345,'CCA Util %'!$E:$E,0)),""))</f>
        <v/>
      </c>
      <c r="AD1345">
        <f>IF($B1345="","",IFERROR(INDEX('CCA Util %'!$G:$G,MATCH($B1345,'CCA Util %'!$E:$E,0)),""))</f>
        <v/>
      </c>
      <c r="AE1345">
        <f>IF(OR($B1345="",$U1345=""),"",$U1345&amp;" &amp; "&amp;IF(OR($AD1345="",$AD1345=0),"Util NA",$AD1345&amp;" Util"))</f>
        <v/>
      </c>
    </row>
    <row r="1346" ht="15.75" customHeight="1" s="42">
      <c r="A1346" s="41" t="n"/>
      <c r="G1346" s="38" t="n"/>
      <c r="H1346" s="38" t="n"/>
      <c r="I1346" s="38" t="n"/>
      <c r="J1346" s="38" t="n"/>
      <c r="K1346" s="38" t="n"/>
      <c r="L1346" s="38" t="n"/>
      <c r="N1346" s="36">
        <f>IF($B1346="","",IF($C1346="SUPERSTORE","Superstore","DH"))</f>
        <v/>
      </c>
      <c r="O1346" s="36">
        <f>IF($B1346="","",IFERROR(VLOOKUP($B1346,Mapping!$A:$C,2,0),"Not Mapped"))</f>
        <v/>
      </c>
      <c r="P1346" s="36">
        <f>IF($B1346="","",IFERROR(VLOOKUP($B1346,Mapping!$A:$C,3,0),"Not Mapped"))</f>
        <v/>
      </c>
      <c r="Q1346" s="36">
        <f>IF($B1346="","",IFERROR(VLOOKUP($O1346,Leaders!$A:$B,2,0),"Not Mapped"))</f>
        <v/>
      </c>
      <c r="R1346" s="36">
        <f>IF($B1346="","",IF(COUNTIF(Exclusions!$A:$A,$B1346)&gt;0,"Yes","No"))</f>
        <v/>
      </c>
      <c r="S1346" s="38">
        <f>IF($B1346="","",MIN(1,DAY($A1346)/IF($N1346="Superstore",Settings!$B$5,Settings!$B$4)))</f>
        <v/>
      </c>
      <c r="T1346" s="38">
        <f>IF(OR($B1346="",$G1346="",$S1346=0),"",$G1346/$S1346)</f>
        <v/>
      </c>
      <c r="U1346" s="36">
        <f>IF($T1346="","",IF($T1346&lt;Settings!$B$8,"Critical",IF($T1346&lt;Settings!$B$9,"Semi Critical","Non Critical")))</f>
        <v/>
      </c>
      <c r="V1346" s="28" t="n"/>
      <c r="Z1346">
        <f>IF($B1346="","",IFERROR(VLOOKUP($B1346,'Plan HC for CCA'!$A:$B,2,0),""))</f>
        <v/>
      </c>
      <c r="AA1346">
        <f>IF(OR($B1346="",$Z1346=""),"",IF(N($M1346)&lt;$Z1346,"Delta","No Delta"))</f>
        <v/>
      </c>
      <c r="AB1346">
        <f>IF(OR($B1346="",$Z1346=""),"",MAX(0,$Z1346-N($M1346)))</f>
        <v/>
      </c>
      <c r="AC1346" s="46">
        <f>IF($B1346="","",IFERROR(INDEX('CCA Util %'!$H:$H,MATCH($B1346,'CCA Util %'!$E:$E,0)),""))</f>
        <v/>
      </c>
      <c r="AD1346">
        <f>IF($B1346="","",IFERROR(INDEX('CCA Util %'!$G:$G,MATCH($B1346,'CCA Util %'!$E:$E,0)),""))</f>
        <v/>
      </c>
      <c r="AE1346">
        <f>IF(OR($B1346="",$U1346=""),"",$U1346&amp;" &amp; "&amp;IF(OR($AD1346="",$AD1346=0),"Util NA",$AD1346&amp;" Util"))</f>
        <v/>
      </c>
    </row>
    <row r="1347" ht="15.75" customHeight="1" s="42">
      <c r="A1347" s="41" t="n"/>
      <c r="G1347" s="38" t="n"/>
      <c r="H1347" s="38" t="n"/>
      <c r="I1347" s="38" t="n"/>
      <c r="J1347" s="38" t="n"/>
      <c r="K1347" s="38" t="n"/>
      <c r="L1347" s="38" t="n"/>
      <c r="N1347" s="36">
        <f>IF($B1347="","",IF($C1347="SUPERSTORE","Superstore","DH"))</f>
        <v/>
      </c>
      <c r="O1347" s="36">
        <f>IF($B1347="","",IFERROR(VLOOKUP($B1347,Mapping!$A:$C,2,0),"Not Mapped"))</f>
        <v/>
      </c>
      <c r="P1347" s="36">
        <f>IF($B1347="","",IFERROR(VLOOKUP($B1347,Mapping!$A:$C,3,0),"Not Mapped"))</f>
        <v/>
      </c>
      <c r="Q1347" s="36">
        <f>IF($B1347="","",IFERROR(VLOOKUP($O1347,Leaders!$A:$B,2,0),"Not Mapped"))</f>
        <v/>
      </c>
      <c r="R1347" s="36">
        <f>IF($B1347="","",IF(COUNTIF(Exclusions!$A:$A,$B1347)&gt;0,"Yes","No"))</f>
        <v/>
      </c>
      <c r="S1347" s="38">
        <f>IF($B1347="","",MIN(1,DAY($A1347)/IF($N1347="Superstore",Settings!$B$5,Settings!$B$4)))</f>
        <v/>
      </c>
      <c r="T1347" s="38">
        <f>IF(OR($B1347="",$G1347="",$S1347=0),"",$G1347/$S1347)</f>
        <v/>
      </c>
      <c r="U1347" s="36">
        <f>IF($T1347="","",IF($T1347&lt;Settings!$B$8,"Critical",IF($T1347&lt;Settings!$B$9,"Semi Critical","Non Critical")))</f>
        <v/>
      </c>
      <c r="V1347" s="28" t="n"/>
      <c r="Z1347">
        <f>IF($B1347="","",IFERROR(VLOOKUP($B1347,'Plan HC for CCA'!$A:$B,2,0),""))</f>
        <v/>
      </c>
      <c r="AA1347">
        <f>IF(OR($B1347="",$Z1347=""),"",IF(N($M1347)&lt;$Z1347,"Delta","No Delta"))</f>
        <v/>
      </c>
      <c r="AB1347">
        <f>IF(OR($B1347="",$Z1347=""),"",MAX(0,$Z1347-N($M1347)))</f>
        <v/>
      </c>
      <c r="AC1347" s="46">
        <f>IF($B1347="","",IFERROR(INDEX('CCA Util %'!$H:$H,MATCH($B1347,'CCA Util %'!$E:$E,0)),""))</f>
        <v/>
      </c>
      <c r="AD1347">
        <f>IF($B1347="","",IFERROR(INDEX('CCA Util %'!$G:$G,MATCH($B1347,'CCA Util %'!$E:$E,0)),""))</f>
        <v/>
      </c>
      <c r="AE1347">
        <f>IF(OR($B1347="",$U1347=""),"",$U1347&amp;" &amp; "&amp;IF(OR($AD1347="",$AD1347=0),"Util NA",$AD1347&amp;" Util"))</f>
        <v/>
      </c>
    </row>
    <row r="1348" ht="15.75" customHeight="1" s="42">
      <c r="A1348" s="41" t="n"/>
      <c r="G1348" s="38" t="n"/>
      <c r="H1348" s="38" t="n"/>
      <c r="I1348" s="38" t="n"/>
      <c r="J1348" s="38" t="n"/>
      <c r="K1348" s="38" t="n"/>
      <c r="L1348" s="38" t="n"/>
      <c r="N1348" s="36">
        <f>IF($B1348="","",IF($C1348="SUPERSTORE","Superstore","DH"))</f>
        <v/>
      </c>
      <c r="O1348" s="36">
        <f>IF($B1348="","",IFERROR(VLOOKUP($B1348,Mapping!$A:$C,2,0),"Not Mapped"))</f>
        <v/>
      </c>
      <c r="P1348" s="36">
        <f>IF($B1348="","",IFERROR(VLOOKUP($B1348,Mapping!$A:$C,3,0),"Not Mapped"))</f>
        <v/>
      </c>
      <c r="Q1348" s="36">
        <f>IF($B1348="","",IFERROR(VLOOKUP($O1348,Leaders!$A:$B,2,0),"Not Mapped"))</f>
        <v/>
      </c>
      <c r="R1348" s="36">
        <f>IF($B1348="","",IF(COUNTIF(Exclusions!$A:$A,$B1348)&gt;0,"Yes","No"))</f>
        <v/>
      </c>
      <c r="S1348" s="38">
        <f>IF($B1348="","",MIN(1,DAY($A1348)/IF($N1348="Superstore",Settings!$B$5,Settings!$B$4)))</f>
        <v/>
      </c>
      <c r="T1348" s="38">
        <f>IF(OR($B1348="",$G1348="",$S1348=0),"",$G1348/$S1348)</f>
        <v/>
      </c>
      <c r="U1348" s="36">
        <f>IF($T1348="","",IF($T1348&lt;Settings!$B$8,"Critical",IF($T1348&lt;Settings!$B$9,"Semi Critical","Non Critical")))</f>
        <v/>
      </c>
      <c r="V1348" s="28" t="n"/>
      <c r="Z1348">
        <f>IF($B1348="","",IFERROR(VLOOKUP($B1348,'Plan HC for CCA'!$A:$B,2,0),""))</f>
        <v/>
      </c>
      <c r="AA1348">
        <f>IF(OR($B1348="",$Z1348=""),"",IF(N($M1348)&lt;$Z1348,"Delta","No Delta"))</f>
        <v/>
      </c>
      <c r="AB1348">
        <f>IF(OR($B1348="",$Z1348=""),"",MAX(0,$Z1348-N($M1348)))</f>
        <v/>
      </c>
      <c r="AC1348" s="46">
        <f>IF($B1348="","",IFERROR(INDEX('CCA Util %'!$H:$H,MATCH($B1348,'CCA Util %'!$E:$E,0)),""))</f>
        <v/>
      </c>
      <c r="AD1348">
        <f>IF($B1348="","",IFERROR(INDEX('CCA Util %'!$G:$G,MATCH($B1348,'CCA Util %'!$E:$E,0)),""))</f>
        <v/>
      </c>
      <c r="AE1348">
        <f>IF(OR($B1348="",$U1348=""),"",$U1348&amp;" &amp; "&amp;IF(OR($AD1348="",$AD1348=0),"Util NA",$AD1348&amp;" Util"))</f>
        <v/>
      </c>
    </row>
    <row r="1349" ht="15.75" customHeight="1" s="42">
      <c r="A1349" s="41" t="n"/>
      <c r="G1349" s="38" t="n"/>
      <c r="H1349" s="38" t="n"/>
      <c r="I1349" s="38" t="n"/>
      <c r="J1349" s="38" t="n"/>
      <c r="K1349" s="38" t="n"/>
      <c r="L1349" s="38" t="n"/>
      <c r="N1349" s="36">
        <f>IF($B1349="","",IF($C1349="SUPERSTORE","Superstore","DH"))</f>
        <v/>
      </c>
      <c r="O1349" s="36">
        <f>IF($B1349="","",IFERROR(VLOOKUP($B1349,Mapping!$A:$C,2,0),"Not Mapped"))</f>
        <v/>
      </c>
      <c r="P1349" s="36">
        <f>IF($B1349="","",IFERROR(VLOOKUP($B1349,Mapping!$A:$C,3,0),"Not Mapped"))</f>
        <v/>
      </c>
      <c r="Q1349" s="36">
        <f>IF($B1349="","",IFERROR(VLOOKUP($O1349,Leaders!$A:$B,2,0),"Not Mapped"))</f>
        <v/>
      </c>
      <c r="R1349" s="36">
        <f>IF($B1349="","",IF(COUNTIF(Exclusions!$A:$A,$B1349)&gt;0,"Yes","No"))</f>
        <v/>
      </c>
      <c r="S1349" s="38">
        <f>IF($B1349="","",MIN(1,DAY($A1349)/IF($N1349="Superstore",Settings!$B$5,Settings!$B$4)))</f>
        <v/>
      </c>
      <c r="T1349" s="38">
        <f>IF(OR($B1349="",$G1349="",$S1349=0),"",$G1349/$S1349)</f>
        <v/>
      </c>
      <c r="U1349" s="36">
        <f>IF($T1349="","",IF($T1349&lt;Settings!$B$8,"Critical",IF($T1349&lt;Settings!$B$9,"Semi Critical","Non Critical")))</f>
        <v/>
      </c>
      <c r="V1349" s="28" t="n"/>
      <c r="Z1349">
        <f>IF($B1349="","",IFERROR(VLOOKUP($B1349,'Plan HC for CCA'!$A:$B,2,0),""))</f>
        <v/>
      </c>
      <c r="AA1349">
        <f>IF(OR($B1349="",$Z1349=""),"",IF(N($M1349)&lt;$Z1349,"Delta","No Delta"))</f>
        <v/>
      </c>
      <c r="AB1349">
        <f>IF(OR($B1349="",$Z1349=""),"",MAX(0,$Z1349-N($M1349)))</f>
        <v/>
      </c>
      <c r="AC1349" s="46">
        <f>IF($B1349="","",IFERROR(INDEX('CCA Util %'!$H:$H,MATCH($B1349,'CCA Util %'!$E:$E,0)),""))</f>
        <v/>
      </c>
      <c r="AD1349">
        <f>IF($B1349="","",IFERROR(INDEX('CCA Util %'!$G:$G,MATCH($B1349,'CCA Util %'!$E:$E,0)),""))</f>
        <v/>
      </c>
      <c r="AE1349">
        <f>IF(OR($B1349="",$U1349=""),"",$U1349&amp;" &amp; "&amp;IF(OR($AD1349="",$AD1349=0),"Util NA",$AD1349&amp;" Util"))</f>
        <v/>
      </c>
    </row>
    <row r="1350" ht="15.75" customHeight="1" s="42">
      <c r="A1350" s="41" t="n"/>
      <c r="G1350" s="38" t="n"/>
      <c r="H1350" s="38" t="n"/>
      <c r="I1350" s="38" t="n"/>
      <c r="J1350" s="38" t="n"/>
      <c r="K1350" s="38" t="n"/>
      <c r="L1350" s="38" t="n"/>
      <c r="N1350" s="36">
        <f>IF($B1350="","",IF($C1350="SUPERSTORE","Superstore","DH"))</f>
        <v/>
      </c>
      <c r="O1350" s="36">
        <f>IF($B1350="","",IFERROR(VLOOKUP($B1350,Mapping!$A:$C,2,0),"Not Mapped"))</f>
        <v/>
      </c>
      <c r="P1350" s="36">
        <f>IF($B1350="","",IFERROR(VLOOKUP($B1350,Mapping!$A:$C,3,0),"Not Mapped"))</f>
        <v/>
      </c>
      <c r="Q1350" s="36">
        <f>IF($B1350="","",IFERROR(VLOOKUP($O1350,Leaders!$A:$B,2,0),"Not Mapped"))</f>
        <v/>
      </c>
      <c r="R1350" s="36">
        <f>IF($B1350="","",IF(COUNTIF(Exclusions!$A:$A,$B1350)&gt;0,"Yes","No"))</f>
        <v/>
      </c>
      <c r="S1350" s="38">
        <f>IF($B1350="","",MIN(1,DAY($A1350)/IF($N1350="Superstore",Settings!$B$5,Settings!$B$4)))</f>
        <v/>
      </c>
      <c r="T1350" s="38">
        <f>IF(OR($B1350="",$G1350="",$S1350=0),"",$G1350/$S1350)</f>
        <v/>
      </c>
      <c r="U1350" s="36">
        <f>IF($T1350="","",IF($T1350&lt;Settings!$B$8,"Critical",IF($T1350&lt;Settings!$B$9,"Semi Critical","Non Critical")))</f>
        <v/>
      </c>
      <c r="V1350" s="28" t="n"/>
      <c r="Z1350">
        <f>IF($B1350="","",IFERROR(VLOOKUP($B1350,'Plan HC for CCA'!$A:$B,2,0),""))</f>
        <v/>
      </c>
      <c r="AA1350">
        <f>IF(OR($B1350="",$Z1350=""),"",IF(N($M1350)&lt;$Z1350,"Delta","No Delta"))</f>
        <v/>
      </c>
      <c r="AB1350">
        <f>IF(OR($B1350="",$Z1350=""),"",MAX(0,$Z1350-N($M1350)))</f>
        <v/>
      </c>
      <c r="AC1350" s="46">
        <f>IF($B1350="","",IFERROR(INDEX('CCA Util %'!$H:$H,MATCH($B1350,'CCA Util %'!$E:$E,0)),""))</f>
        <v/>
      </c>
      <c r="AD1350">
        <f>IF($B1350="","",IFERROR(INDEX('CCA Util %'!$G:$G,MATCH($B1350,'CCA Util %'!$E:$E,0)),""))</f>
        <v/>
      </c>
      <c r="AE1350">
        <f>IF(OR($B1350="",$U1350=""),"",$U1350&amp;" &amp; "&amp;IF(OR($AD1350="",$AD1350=0),"Util NA",$AD1350&amp;" Util"))</f>
        <v/>
      </c>
    </row>
    <row r="1351" ht="15.75" customHeight="1" s="42">
      <c r="A1351" s="41" t="n"/>
      <c r="G1351" s="38" t="n"/>
      <c r="H1351" s="38" t="n"/>
      <c r="I1351" s="38" t="n"/>
      <c r="J1351" s="38" t="n"/>
      <c r="K1351" s="38" t="n"/>
      <c r="L1351" s="38" t="n"/>
      <c r="N1351" s="36">
        <f>IF($B1351="","",IF($C1351="SUPERSTORE","Superstore","DH"))</f>
        <v/>
      </c>
      <c r="O1351" s="36">
        <f>IF($B1351="","",IFERROR(VLOOKUP($B1351,Mapping!$A:$C,2,0),"Not Mapped"))</f>
        <v/>
      </c>
      <c r="P1351" s="36">
        <f>IF($B1351="","",IFERROR(VLOOKUP($B1351,Mapping!$A:$C,3,0),"Not Mapped"))</f>
        <v/>
      </c>
      <c r="Q1351" s="36">
        <f>IF($B1351="","",IFERROR(VLOOKUP($O1351,Leaders!$A:$B,2,0),"Not Mapped"))</f>
        <v/>
      </c>
      <c r="R1351" s="36">
        <f>IF($B1351="","",IF(COUNTIF(Exclusions!$A:$A,$B1351)&gt;0,"Yes","No"))</f>
        <v/>
      </c>
      <c r="S1351" s="38">
        <f>IF($B1351="","",MIN(1,DAY($A1351)/IF($N1351="Superstore",Settings!$B$5,Settings!$B$4)))</f>
        <v/>
      </c>
      <c r="T1351" s="38">
        <f>IF(OR($B1351="",$G1351="",$S1351=0),"",$G1351/$S1351)</f>
        <v/>
      </c>
      <c r="U1351" s="36">
        <f>IF($T1351="","",IF($T1351&lt;Settings!$B$8,"Critical",IF($T1351&lt;Settings!$B$9,"Semi Critical","Non Critical")))</f>
        <v/>
      </c>
      <c r="V1351" s="28" t="n"/>
      <c r="Z1351">
        <f>IF($B1351="","",IFERROR(VLOOKUP($B1351,'Plan HC for CCA'!$A:$B,2,0),""))</f>
        <v/>
      </c>
      <c r="AA1351">
        <f>IF(OR($B1351="",$Z1351=""),"",IF(N($M1351)&lt;$Z1351,"Delta","No Delta"))</f>
        <v/>
      </c>
      <c r="AB1351">
        <f>IF(OR($B1351="",$Z1351=""),"",MAX(0,$Z1351-N($M1351)))</f>
        <v/>
      </c>
      <c r="AC1351" s="46">
        <f>IF($B1351="","",IFERROR(INDEX('CCA Util %'!$H:$H,MATCH($B1351,'CCA Util %'!$E:$E,0)),""))</f>
        <v/>
      </c>
      <c r="AD1351">
        <f>IF($B1351="","",IFERROR(INDEX('CCA Util %'!$G:$G,MATCH($B1351,'CCA Util %'!$E:$E,0)),""))</f>
        <v/>
      </c>
      <c r="AE1351">
        <f>IF(OR($B1351="",$U1351=""),"",$U1351&amp;" &amp; "&amp;IF(OR($AD1351="",$AD1351=0),"Util NA",$AD1351&amp;" Util"))</f>
        <v/>
      </c>
    </row>
    <row r="1352" ht="15.75" customHeight="1" s="42">
      <c r="A1352" s="41" t="n"/>
      <c r="G1352" s="38" t="n"/>
      <c r="H1352" s="38" t="n"/>
      <c r="I1352" s="38" t="n"/>
      <c r="J1352" s="38" t="n"/>
      <c r="K1352" s="38" t="n"/>
      <c r="L1352" s="38" t="n"/>
      <c r="N1352" s="36">
        <f>IF($B1352="","",IF($C1352="SUPERSTORE","Superstore","DH"))</f>
        <v/>
      </c>
      <c r="O1352" s="36">
        <f>IF($B1352="","",IFERROR(VLOOKUP($B1352,Mapping!$A:$C,2,0),"Not Mapped"))</f>
        <v/>
      </c>
      <c r="P1352" s="36">
        <f>IF($B1352="","",IFERROR(VLOOKUP($B1352,Mapping!$A:$C,3,0),"Not Mapped"))</f>
        <v/>
      </c>
      <c r="Q1352" s="36">
        <f>IF($B1352="","",IFERROR(VLOOKUP($O1352,Leaders!$A:$B,2,0),"Not Mapped"))</f>
        <v/>
      </c>
      <c r="R1352" s="36">
        <f>IF($B1352="","",IF(COUNTIF(Exclusions!$A:$A,$B1352)&gt;0,"Yes","No"))</f>
        <v/>
      </c>
      <c r="S1352" s="38">
        <f>IF($B1352="","",MIN(1,DAY($A1352)/IF($N1352="Superstore",Settings!$B$5,Settings!$B$4)))</f>
        <v/>
      </c>
      <c r="T1352" s="38">
        <f>IF(OR($B1352="",$G1352="",$S1352=0),"",$G1352/$S1352)</f>
        <v/>
      </c>
      <c r="U1352" s="36">
        <f>IF($T1352="","",IF($T1352&lt;Settings!$B$8,"Critical",IF($T1352&lt;Settings!$B$9,"Semi Critical","Non Critical")))</f>
        <v/>
      </c>
      <c r="V1352" s="28" t="n"/>
      <c r="Z1352">
        <f>IF($B1352="","",IFERROR(VLOOKUP($B1352,'Plan HC for CCA'!$A:$B,2,0),""))</f>
        <v/>
      </c>
      <c r="AA1352">
        <f>IF(OR($B1352="",$Z1352=""),"",IF(N($M1352)&lt;$Z1352,"Delta","No Delta"))</f>
        <v/>
      </c>
      <c r="AB1352">
        <f>IF(OR($B1352="",$Z1352=""),"",MAX(0,$Z1352-N($M1352)))</f>
        <v/>
      </c>
      <c r="AC1352" s="46">
        <f>IF($B1352="","",IFERROR(INDEX('CCA Util %'!$H:$H,MATCH($B1352,'CCA Util %'!$E:$E,0)),""))</f>
        <v/>
      </c>
      <c r="AD1352">
        <f>IF($B1352="","",IFERROR(INDEX('CCA Util %'!$G:$G,MATCH($B1352,'CCA Util %'!$E:$E,0)),""))</f>
        <v/>
      </c>
      <c r="AE1352">
        <f>IF(OR($B1352="",$U1352=""),"",$U1352&amp;" &amp; "&amp;IF(OR($AD1352="",$AD1352=0),"Util NA",$AD1352&amp;" Util"))</f>
        <v/>
      </c>
    </row>
    <row r="1353" ht="15.75" customHeight="1" s="42">
      <c r="A1353" s="41" t="n"/>
      <c r="G1353" s="38" t="n"/>
      <c r="H1353" s="38" t="n"/>
      <c r="I1353" s="38" t="n"/>
      <c r="J1353" s="38" t="n"/>
      <c r="K1353" s="38" t="n"/>
      <c r="L1353" s="38" t="n"/>
      <c r="N1353" s="36">
        <f>IF($B1353="","",IF($C1353="SUPERSTORE","Superstore","DH"))</f>
        <v/>
      </c>
      <c r="O1353" s="36">
        <f>IF($B1353="","",IFERROR(VLOOKUP($B1353,Mapping!$A:$C,2,0),"Not Mapped"))</f>
        <v/>
      </c>
      <c r="P1353" s="36">
        <f>IF($B1353="","",IFERROR(VLOOKUP($B1353,Mapping!$A:$C,3,0),"Not Mapped"))</f>
        <v/>
      </c>
      <c r="Q1353" s="36">
        <f>IF($B1353="","",IFERROR(VLOOKUP($O1353,Leaders!$A:$B,2,0),"Not Mapped"))</f>
        <v/>
      </c>
      <c r="R1353" s="36">
        <f>IF($B1353="","",IF(COUNTIF(Exclusions!$A:$A,$B1353)&gt;0,"Yes","No"))</f>
        <v/>
      </c>
      <c r="S1353" s="38">
        <f>IF($B1353="","",MIN(1,DAY($A1353)/IF($N1353="Superstore",Settings!$B$5,Settings!$B$4)))</f>
        <v/>
      </c>
      <c r="T1353" s="38">
        <f>IF(OR($B1353="",$G1353="",$S1353=0),"",$G1353/$S1353)</f>
        <v/>
      </c>
      <c r="U1353" s="36">
        <f>IF($T1353="","",IF($T1353&lt;Settings!$B$8,"Critical",IF($T1353&lt;Settings!$B$9,"Semi Critical","Non Critical")))</f>
        <v/>
      </c>
      <c r="V1353" s="28" t="n"/>
      <c r="Z1353">
        <f>IF($B1353="","",IFERROR(VLOOKUP($B1353,'Plan HC for CCA'!$A:$B,2,0),""))</f>
        <v/>
      </c>
      <c r="AA1353">
        <f>IF(OR($B1353="",$Z1353=""),"",IF(N($M1353)&lt;$Z1353,"Delta","No Delta"))</f>
        <v/>
      </c>
      <c r="AB1353">
        <f>IF(OR($B1353="",$Z1353=""),"",MAX(0,$Z1353-N($M1353)))</f>
        <v/>
      </c>
      <c r="AC1353" s="46">
        <f>IF($B1353="","",IFERROR(INDEX('CCA Util %'!$H:$H,MATCH($B1353,'CCA Util %'!$E:$E,0)),""))</f>
        <v/>
      </c>
      <c r="AD1353">
        <f>IF($B1353="","",IFERROR(INDEX('CCA Util %'!$G:$G,MATCH($B1353,'CCA Util %'!$E:$E,0)),""))</f>
        <v/>
      </c>
      <c r="AE1353">
        <f>IF(OR($B1353="",$U1353=""),"",$U1353&amp;" &amp; "&amp;IF(OR($AD1353="",$AD1353=0),"Util NA",$AD1353&amp;" Util"))</f>
        <v/>
      </c>
    </row>
    <row r="1354" ht="15.75" customHeight="1" s="42">
      <c r="A1354" s="41" t="n"/>
      <c r="G1354" s="38" t="n"/>
      <c r="H1354" s="38" t="n"/>
      <c r="I1354" s="38" t="n"/>
      <c r="J1354" s="38" t="n"/>
      <c r="K1354" s="38" t="n"/>
      <c r="L1354" s="38" t="n"/>
      <c r="N1354" s="36">
        <f>IF($B1354="","",IF($C1354="SUPERSTORE","Superstore","DH"))</f>
        <v/>
      </c>
      <c r="O1354" s="36">
        <f>IF($B1354="","",IFERROR(VLOOKUP($B1354,Mapping!$A:$C,2,0),"Not Mapped"))</f>
        <v/>
      </c>
      <c r="P1354" s="36">
        <f>IF($B1354="","",IFERROR(VLOOKUP($B1354,Mapping!$A:$C,3,0),"Not Mapped"))</f>
        <v/>
      </c>
      <c r="Q1354" s="36">
        <f>IF($B1354="","",IFERROR(VLOOKUP($O1354,Leaders!$A:$B,2,0),"Not Mapped"))</f>
        <v/>
      </c>
      <c r="R1354" s="36">
        <f>IF($B1354="","",IF(COUNTIF(Exclusions!$A:$A,$B1354)&gt;0,"Yes","No"))</f>
        <v/>
      </c>
      <c r="S1354" s="38">
        <f>IF($B1354="","",MIN(1,DAY($A1354)/IF($N1354="Superstore",Settings!$B$5,Settings!$B$4)))</f>
        <v/>
      </c>
      <c r="T1354" s="38">
        <f>IF(OR($B1354="",$G1354="",$S1354=0),"",$G1354/$S1354)</f>
        <v/>
      </c>
      <c r="U1354" s="36">
        <f>IF($T1354="","",IF($T1354&lt;Settings!$B$8,"Critical",IF($T1354&lt;Settings!$B$9,"Semi Critical","Non Critical")))</f>
        <v/>
      </c>
      <c r="V1354" s="28" t="n"/>
      <c r="Z1354">
        <f>IF($B1354="","",IFERROR(VLOOKUP($B1354,'Plan HC for CCA'!$A:$B,2,0),""))</f>
        <v/>
      </c>
      <c r="AA1354">
        <f>IF(OR($B1354="",$Z1354=""),"",IF(N($M1354)&lt;$Z1354,"Delta","No Delta"))</f>
        <v/>
      </c>
      <c r="AB1354">
        <f>IF(OR($B1354="",$Z1354=""),"",MAX(0,$Z1354-N($M1354)))</f>
        <v/>
      </c>
      <c r="AC1354" s="46">
        <f>IF($B1354="","",IFERROR(INDEX('CCA Util %'!$H:$H,MATCH($B1354,'CCA Util %'!$E:$E,0)),""))</f>
        <v/>
      </c>
      <c r="AD1354">
        <f>IF($B1354="","",IFERROR(INDEX('CCA Util %'!$G:$G,MATCH($B1354,'CCA Util %'!$E:$E,0)),""))</f>
        <v/>
      </c>
      <c r="AE1354">
        <f>IF(OR($B1354="",$U1354=""),"",$U1354&amp;" &amp; "&amp;IF(OR($AD1354="",$AD1354=0),"Util NA",$AD1354&amp;" Util"))</f>
        <v/>
      </c>
    </row>
    <row r="1355" ht="15.75" customHeight="1" s="42">
      <c r="A1355" s="41" t="n"/>
      <c r="G1355" s="38" t="n"/>
      <c r="H1355" s="38" t="n"/>
      <c r="I1355" s="38" t="n"/>
      <c r="J1355" s="38" t="n"/>
      <c r="K1355" s="38" t="n"/>
      <c r="L1355" s="38" t="n"/>
      <c r="N1355" s="36">
        <f>IF($B1355="","",IF($C1355="SUPERSTORE","Superstore","DH"))</f>
        <v/>
      </c>
      <c r="O1355" s="36">
        <f>IF($B1355="","",IFERROR(VLOOKUP($B1355,Mapping!$A:$C,2,0),"Not Mapped"))</f>
        <v/>
      </c>
      <c r="P1355" s="36">
        <f>IF($B1355="","",IFERROR(VLOOKUP($B1355,Mapping!$A:$C,3,0),"Not Mapped"))</f>
        <v/>
      </c>
      <c r="Q1355" s="36">
        <f>IF($B1355="","",IFERROR(VLOOKUP($O1355,Leaders!$A:$B,2,0),"Not Mapped"))</f>
        <v/>
      </c>
      <c r="R1355" s="36">
        <f>IF($B1355="","",IF(COUNTIF(Exclusions!$A:$A,$B1355)&gt;0,"Yes","No"))</f>
        <v/>
      </c>
      <c r="S1355" s="38">
        <f>IF($B1355="","",MIN(1,DAY($A1355)/IF($N1355="Superstore",Settings!$B$5,Settings!$B$4)))</f>
        <v/>
      </c>
      <c r="T1355" s="38">
        <f>IF(OR($B1355="",$G1355="",$S1355=0),"",$G1355/$S1355)</f>
        <v/>
      </c>
      <c r="U1355" s="36">
        <f>IF($T1355="","",IF($T1355&lt;Settings!$B$8,"Critical",IF($T1355&lt;Settings!$B$9,"Semi Critical","Non Critical")))</f>
        <v/>
      </c>
      <c r="V1355" s="28" t="n"/>
      <c r="Z1355">
        <f>IF($B1355="","",IFERROR(VLOOKUP($B1355,'Plan HC for CCA'!$A:$B,2,0),""))</f>
        <v/>
      </c>
      <c r="AA1355">
        <f>IF(OR($B1355="",$Z1355=""),"",IF(N($M1355)&lt;$Z1355,"Delta","No Delta"))</f>
        <v/>
      </c>
      <c r="AB1355">
        <f>IF(OR($B1355="",$Z1355=""),"",MAX(0,$Z1355-N($M1355)))</f>
        <v/>
      </c>
      <c r="AC1355" s="46">
        <f>IF($B1355="","",IFERROR(INDEX('CCA Util %'!$H:$H,MATCH($B1355,'CCA Util %'!$E:$E,0)),""))</f>
        <v/>
      </c>
      <c r="AD1355">
        <f>IF($B1355="","",IFERROR(INDEX('CCA Util %'!$G:$G,MATCH($B1355,'CCA Util %'!$E:$E,0)),""))</f>
        <v/>
      </c>
      <c r="AE1355">
        <f>IF(OR($B1355="",$U1355=""),"",$U1355&amp;" &amp; "&amp;IF(OR($AD1355="",$AD1355=0),"Util NA",$AD1355&amp;" Util"))</f>
        <v/>
      </c>
    </row>
    <row r="1356" ht="15.75" customHeight="1" s="42">
      <c r="A1356" s="41" t="n"/>
      <c r="G1356" s="38" t="n"/>
      <c r="H1356" s="38" t="n"/>
      <c r="I1356" s="38" t="n"/>
      <c r="J1356" s="38" t="n"/>
      <c r="K1356" s="38" t="n"/>
      <c r="L1356" s="38" t="n"/>
      <c r="N1356" s="36">
        <f>IF($B1356="","",IF($C1356="SUPERSTORE","Superstore","DH"))</f>
        <v/>
      </c>
      <c r="O1356" s="36">
        <f>IF($B1356="","",IFERROR(VLOOKUP($B1356,Mapping!$A:$C,2,0),"Not Mapped"))</f>
        <v/>
      </c>
      <c r="P1356" s="36">
        <f>IF($B1356="","",IFERROR(VLOOKUP($B1356,Mapping!$A:$C,3,0),"Not Mapped"))</f>
        <v/>
      </c>
      <c r="Q1356" s="36">
        <f>IF($B1356="","",IFERROR(VLOOKUP($O1356,Leaders!$A:$B,2,0),"Not Mapped"))</f>
        <v/>
      </c>
      <c r="R1356" s="36">
        <f>IF($B1356="","",IF(COUNTIF(Exclusions!$A:$A,$B1356)&gt;0,"Yes","No"))</f>
        <v/>
      </c>
      <c r="S1356" s="38">
        <f>IF($B1356="","",MIN(1,DAY($A1356)/IF($N1356="Superstore",Settings!$B$5,Settings!$B$4)))</f>
        <v/>
      </c>
      <c r="T1356" s="38">
        <f>IF(OR($B1356="",$G1356="",$S1356=0),"",$G1356/$S1356)</f>
        <v/>
      </c>
      <c r="U1356" s="36">
        <f>IF($T1356="","",IF($T1356&lt;Settings!$B$8,"Critical",IF($T1356&lt;Settings!$B$9,"Semi Critical","Non Critical")))</f>
        <v/>
      </c>
      <c r="V1356" s="28" t="n"/>
      <c r="Z1356">
        <f>IF($B1356="","",IFERROR(VLOOKUP($B1356,'Plan HC for CCA'!$A:$B,2,0),""))</f>
        <v/>
      </c>
      <c r="AA1356">
        <f>IF(OR($B1356="",$Z1356=""),"",IF(N($M1356)&lt;$Z1356,"Delta","No Delta"))</f>
        <v/>
      </c>
      <c r="AB1356">
        <f>IF(OR($B1356="",$Z1356=""),"",MAX(0,$Z1356-N($M1356)))</f>
        <v/>
      </c>
      <c r="AC1356" s="46">
        <f>IF($B1356="","",IFERROR(INDEX('CCA Util %'!$H:$H,MATCH($B1356,'CCA Util %'!$E:$E,0)),""))</f>
        <v/>
      </c>
      <c r="AD1356">
        <f>IF($B1356="","",IFERROR(INDEX('CCA Util %'!$G:$G,MATCH($B1356,'CCA Util %'!$E:$E,0)),""))</f>
        <v/>
      </c>
      <c r="AE1356">
        <f>IF(OR($B1356="",$U1356=""),"",$U1356&amp;" &amp; "&amp;IF(OR($AD1356="",$AD1356=0),"Util NA",$AD1356&amp;" Util"))</f>
        <v/>
      </c>
    </row>
    <row r="1357" ht="15.75" customHeight="1" s="42">
      <c r="A1357" s="41" t="n"/>
      <c r="G1357" s="38" t="n"/>
      <c r="H1357" s="38" t="n"/>
      <c r="I1357" s="38" t="n"/>
      <c r="J1357" s="38" t="n"/>
      <c r="K1357" s="38" t="n"/>
      <c r="L1357" s="38" t="n"/>
      <c r="N1357" s="36">
        <f>IF($B1357="","",IF($C1357="SUPERSTORE","Superstore","DH"))</f>
        <v/>
      </c>
      <c r="O1357" s="36">
        <f>IF($B1357="","",IFERROR(VLOOKUP($B1357,Mapping!$A:$C,2,0),"Not Mapped"))</f>
        <v/>
      </c>
      <c r="P1357" s="36">
        <f>IF($B1357="","",IFERROR(VLOOKUP($B1357,Mapping!$A:$C,3,0),"Not Mapped"))</f>
        <v/>
      </c>
      <c r="Q1357" s="36">
        <f>IF($B1357="","",IFERROR(VLOOKUP($O1357,Leaders!$A:$B,2,0),"Not Mapped"))</f>
        <v/>
      </c>
      <c r="R1357" s="36">
        <f>IF($B1357="","",IF(COUNTIF(Exclusions!$A:$A,$B1357)&gt;0,"Yes","No"))</f>
        <v/>
      </c>
      <c r="S1357" s="38">
        <f>IF($B1357="","",MIN(1,DAY($A1357)/IF($N1357="Superstore",Settings!$B$5,Settings!$B$4)))</f>
        <v/>
      </c>
      <c r="T1357" s="38">
        <f>IF(OR($B1357="",$G1357="",$S1357=0),"",$G1357/$S1357)</f>
        <v/>
      </c>
      <c r="U1357" s="36">
        <f>IF($T1357="","",IF($T1357&lt;Settings!$B$8,"Critical",IF($T1357&lt;Settings!$B$9,"Semi Critical","Non Critical")))</f>
        <v/>
      </c>
      <c r="V1357" s="28" t="n"/>
      <c r="Z1357">
        <f>IF($B1357="","",IFERROR(VLOOKUP($B1357,'Plan HC for CCA'!$A:$B,2,0),""))</f>
        <v/>
      </c>
      <c r="AA1357">
        <f>IF(OR($B1357="",$Z1357=""),"",IF(N($M1357)&lt;$Z1357,"Delta","No Delta"))</f>
        <v/>
      </c>
      <c r="AB1357">
        <f>IF(OR($B1357="",$Z1357=""),"",MAX(0,$Z1357-N($M1357)))</f>
        <v/>
      </c>
      <c r="AC1357" s="46">
        <f>IF($B1357="","",IFERROR(INDEX('CCA Util %'!$H:$H,MATCH($B1357,'CCA Util %'!$E:$E,0)),""))</f>
        <v/>
      </c>
      <c r="AD1357">
        <f>IF($B1357="","",IFERROR(INDEX('CCA Util %'!$G:$G,MATCH($B1357,'CCA Util %'!$E:$E,0)),""))</f>
        <v/>
      </c>
      <c r="AE1357">
        <f>IF(OR($B1357="",$U1357=""),"",$U1357&amp;" &amp; "&amp;IF(OR($AD1357="",$AD1357=0),"Util NA",$AD1357&amp;" Util"))</f>
        <v/>
      </c>
    </row>
    <row r="1358" ht="15.75" customHeight="1" s="42">
      <c r="A1358" s="41" t="n"/>
      <c r="G1358" s="38" t="n"/>
      <c r="H1358" s="38" t="n"/>
      <c r="I1358" s="38" t="n"/>
      <c r="J1358" s="38" t="n"/>
      <c r="K1358" s="38" t="n"/>
      <c r="L1358" s="38" t="n"/>
      <c r="N1358" s="36">
        <f>IF($B1358="","",IF($C1358="SUPERSTORE","Superstore","DH"))</f>
        <v/>
      </c>
      <c r="O1358" s="36">
        <f>IF($B1358="","",IFERROR(VLOOKUP($B1358,Mapping!$A:$C,2,0),"Not Mapped"))</f>
        <v/>
      </c>
      <c r="P1358" s="36">
        <f>IF($B1358="","",IFERROR(VLOOKUP($B1358,Mapping!$A:$C,3,0),"Not Mapped"))</f>
        <v/>
      </c>
      <c r="Q1358" s="36">
        <f>IF($B1358="","",IFERROR(VLOOKUP($O1358,Leaders!$A:$B,2,0),"Not Mapped"))</f>
        <v/>
      </c>
      <c r="R1358" s="36">
        <f>IF($B1358="","",IF(COUNTIF(Exclusions!$A:$A,$B1358)&gt;0,"Yes","No"))</f>
        <v/>
      </c>
      <c r="S1358" s="38">
        <f>IF($B1358="","",MIN(1,DAY($A1358)/IF($N1358="Superstore",Settings!$B$5,Settings!$B$4)))</f>
        <v/>
      </c>
      <c r="T1358" s="38">
        <f>IF(OR($B1358="",$G1358="",$S1358=0),"",$G1358/$S1358)</f>
        <v/>
      </c>
      <c r="U1358" s="36">
        <f>IF($T1358="","",IF($T1358&lt;Settings!$B$8,"Critical",IF($T1358&lt;Settings!$B$9,"Semi Critical","Non Critical")))</f>
        <v/>
      </c>
      <c r="V1358" s="28" t="n"/>
      <c r="Z1358">
        <f>IF($B1358="","",IFERROR(VLOOKUP($B1358,'Plan HC for CCA'!$A:$B,2,0),""))</f>
        <v/>
      </c>
      <c r="AA1358">
        <f>IF(OR($B1358="",$Z1358=""),"",IF(N($M1358)&lt;$Z1358,"Delta","No Delta"))</f>
        <v/>
      </c>
      <c r="AB1358">
        <f>IF(OR($B1358="",$Z1358=""),"",MAX(0,$Z1358-N($M1358)))</f>
        <v/>
      </c>
      <c r="AC1358" s="46">
        <f>IF($B1358="","",IFERROR(INDEX('CCA Util %'!$H:$H,MATCH($B1358,'CCA Util %'!$E:$E,0)),""))</f>
        <v/>
      </c>
      <c r="AD1358">
        <f>IF($B1358="","",IFERROR(INDEX('CCA Util %'!$G:$G,MATCH($B1358,'CCA Util %'!$E:$E,0)),""))</f>
        <v/>
      </c>
      <c r="AE1358">
        <f>IF(OR($B1358="",$U1358=""),"",$U1358&amp;" &amp; "&amp;IF(OR($AD1358="",$AD1358=0),"Util NA",$AD1358&amp;" Util"))</f>
        <v/>
      </c>
    </row>
    <row r="1359" ht="15.75" customHeight="1" s="42">
      <c r="A1359" s="41" t="n"/>
      <c r="G1359" s="38" t="n"/>
      <c r="H1359" s="38" t="n"/>
      <c r="I1359" s="38" t="n"/>
      <c r="J1359" s="38" t="n"/>
      <c r="K1359" s="38" t="n"/>
      <c r="L1359" s="38" t="n"/>
      <c r="N1359" s="36">
        <f>IF($B1359="","",IF($C1359="SUPERSTORE","Superstore","DH"))</f>
        <v/>
      </c>
      <c r="O1359" s="36">
        <f>IF($B1359="","",IFERROR(VLOOKUP($B1359,Mapping!$A:$C,2,0),"Not Mapped"))</f>
        <v/>
      </c>
      <c r="P1359" s="36">
        <f>IF($B1359="","",IFERROR(VLOOKUP($B1359,Mapping!$A:$C,3,0),"Not Mapped"))</f>
        <v/>
      </c>
      <c r="Q1359" s="36">
        <f>IF($B1359="","",IFERROR(VLOOKUP($O1359,Leaders!$A:$B,2,0),"Not Mapped"))</f>
        <v/>
      </c>
      <c r="R1359" s="36">
        <f>IF($B1359="","",IF(COUNTIF(Exclusions!$A:$A,$B1359)&gt;0,"Yes","No"))</f>
        <v/>
      </c>
      <c r="S1359" s="38">
        <f>IF($B1359="","",MIN(1,DAY($A1359)/IF($N1359="Superstore",Settings!$B$5,Settings!$B$4)))</f>
        <v/>
      </c>
      <c r="T1359" s="38">
        <f>IF(OR($B1359="",$G1359="",$S1359=0),"",$G1359/$S1359)</f>
        <v/>
      </c>
      <c r="U1359" s="36">
        <f>IF($T1359="","",IF($T1359&lt;Settings!$B$8,"Critical",IF($T1359&lt;Settings!$B$9,"Semi Critical","Non Critical")))</f>
        <v/>
      </c>
      <c r="V1359" s="28" t="n"/>
      <c r="Z1359">
        <f>IF($B1359="","",IFERROR(VLOOKUP($B1359,'Plan HC for CCA'!$A:$B,2,0),""))</f>
        <v/>
      </c>
      <c r="AA1359">
        <f>IF(OR($B1359="",$Z1359=""),"",IF(N($M1359)&lt;$Z1359,"Delta","No Delta"))</f>
        <v/>
      </c>
      <c r="AB1359">
        <f>IF(OR($B1359="",$Z1359=""),"",MAX(0,$Z1359-N($M1359)))</f>
        <v/>
      </c>
      <c r="AC1359" s="46">
        <f>IF($B1359="","",IFERROR(INDEX('CCA Util %'!$H:$H,MATCH($B1359,'CCA Util %'!$E:$E,0)),""))</f>
        <v/>
      </c>
      <c r="AD1359">
        <f>IF($B1359="","",IFERROR(INDEX('CCA Util %'!$G:$G,MATCH($B1359,'CCA Util %'!$E:$E,0)),""))</f>
        <v/>
      </c>
      <c r="AE1359">
        <f>IF(OR($B1359="",$U1359=""),"",$U1359&amp;" &amp; "&amp;IF(OR($AD1359="",$AD1359=0),"Util NA",$AD1359&amp;" Util"))</f>
        <v/>
      </c>
    </row>
    <row r="1360" ht="15.75" customHeight="1" s="42">
      <c r="A1360" s="41" t="n"/>
      <c r="G1360" s="38" t="n"/>
      <c r="H1360" s="38" t="n"/>
      <c r="I1360" s="38" t="n"/>
      <c r="J1360" s="38" t="n"/>
      <c r="K1360" s="38" t="n"/>
      <c r="L1360" s="38" t="n"/>
      <c r="N1360" s="36">
        <f>IF($B1360="","",IF($C1360="SUPERSTORE","Superstore","DH"))</f>
        <v/>
      </c>
      <c r="O1360" s="36">
        <f>IF($B1360="","",IFERROR(VLOOKUP($B1360,Mapping!$A:$C,2,0),"Not Mapped"))</f>
        <v/>
      </c>
      <c r="P1360" s="36">
        <f>IF($B1360="","",IFERROR(VLOOKUP($B1360,Mapping!$A:$C,3,0),"Not Mapped"))</f>
        <v/>
      </c>
      <c r="Q1360" s="36">
        <f>IF($B1360="","",IFERROR(VLOOKUP($O1360,Leaders!$A:$B,2,0),"Not Mapped"))</f>
        <v/>
      </c>
      <c r="R1360" s="36">
        <f>IF($B1360="","",IF(COUNTIF(Exclusions!$A:$A,$B1360)&gt;0,"Yes","No"))</f>
        <v/>
      </c>
      <c r="S1360" s="38">
        <f>IF($B1360="","",MIN(1,DAY($A1360)/IF($N1360="Superstore",Settings!$B$5,Settings!$B$4)))</f>
        <v/>
      </c>
      <c r="T1360" s="38">
        <f>IF(OR($B1360="",$G1360="",$S1360=0),"",$G1360/$S1360)</f>
        <v/>
      </c>
      <c r="U1360" s="36">
        <f>IF($T1360="","",IF($T1360&lt;Settings!$B$8,"Critical",IF($T1360&lt;Settings!$B$9,"Semi Critical","Non Critical")))</f>
        <v/>
      </c>
      <c r="V1360" s="28" t="n"/>
      <c r="Z1360">
        <f>IF($B1360="","",IFERROR(VLOOKUP($B1360,'Plan HC for CCA'!$A:$B,2,0),""))</f>
        <v/>
      </c>
      <c r="AA1360">
        <f>IF(OR($B1360="",$Z1360=""),"",IF(N($M1360)&lt;$Z1360,"Delta","No Delta"))</f>
        <v/>
      </c>
      <c r="AB1360">
        <f>IF(OR($B1360="",$Z1360=""),"",MAX(0,$Z1360-N($M1360)))</f>
        <v/>
      </c>
      <c r="AC1360" s="46">
        <f>IF($B1360="","",IFERROR(INDEX('CCA Util %'!$H:$H,MATCH($B1360,'CCA Util %'!$E:$E,0)),""))</f>
        <v/>
      </c>
      <c r="AD1360">
        <f>IF($B1360="","",IFERROR(INDEX('CCA Util %'!$G:$G,MATCH($B1360,'CCA Util %'!$E:$E,0)),""))</f>
        <v/>
      </c>
      <c r="AE1360">
        <f>IF(OR($B1360="",$U1360=""),"",$U1360&amp;" &amp; "&amp;IF(OR($AD1360="",$AD1360=0),"Util NA",$AD1360&amp;" Util"))</f>
        <v/>
      </c>
    </row>
    <row r="1361" ht="15.75" customHeight="1" s="42">
      <c r="A1361" s="41" t="n"/>
      <c r="G1361" s="38" t="n"/>
      <c r="H1361" s="38" t="n"/>
      <c r="I1361" s="38" t="n"/>
      <c r="J1361" s="38" t="n"/>
      <c r="K1361" s="38" t="n"/>
      <c r="L1361" s="38" t="n"/>
      <c r="N1361" s="36">
        <f>IF($B1361="","",IF($C1361="SUPERSTORE","Superstore","DH"))</f>
        <v/>
      </c>
      <c r="O1361" s="36">
        <f>IF($B1361="","",IFERROR(VLOOKUP($B1361,Mapping!$A:$C,2,0),"Not Mapped"))</f>
        <v/>
      </c>
      <c r="P1361" s="36">
        <f>IF($B1361="","",IFERROR(VLOOKUP($B1361,Mapping!$A:$C,3,0),"Not Mapped"))</f>
        <v/>
      </c>
      <c r="Q1361" s="36">
        <f>IF($B1361="","",IFERROR(VLOOKUP($O1361,Leaders!$A:$B,2,0),"Not Mapped"))</f>
        <v/>
      </c>
      <c r="R1361" s="36">
        <f>IF($B1361="","",IF(COUNTIF(Exclusions!$A:$A,$B1361)&gt;0,"Yes","No"))</f>
        <v/>
      </c>
      <c r="S1361" s="38">
        <f>IF($B1361="","",MIN(1,DAY($A1361)/IF($N1361="Superstore",Settings!$B$5,Settings!$B$4)))</f>
        <v/>
      </c>
      <c r="T1361" s="38">
        <f>IF(OR($B1361="",$G1361="",$S1361=0),"",$G1361/$S1361)</f>
        <v/>
      </c>
      <c r="U1361" s="36">
        <f>IF($T1361="","",IF($T1361&lt;Settings!$B$8,"Critical",IF($T1361&lt;Settings!$B$9,"Semi Critical","Non Critical")))</f>
        <v/>
      </c>
      <c r="V1361" s="28" t="n"/>
      <c r="Z1361">
        <f>IF($B1361="","",IFERROR(VLOOKUP($B1361,'Plan HC for CCA'!$A:$B,2,0),""))</f>
        <v/>
      </c>
      <c r="AA1361">
        <f>IF(OR($B1361="",$Z1361=""),"",IF(N($M1361)&lt;$Z1361,"Delta","No Delta"))</f>
        <v/>
      </c>
      <c r="AB1361">
        <f>IF(OR($B1361="",$Z1361=""),"",MAX(0,$Z1361-N($M1361)))</f>
        <v/>
      </c>
      <c r="AC1361" s="46">
        <f>IF($B1361="","",IFERROR(INDEX('CCA Util %'!$H:$H,MATCH($B1361,'CCA Util %'!$E:$E,0)),""))</f>
        <v/>
      </c>
      <c r="AD1361">
        <f>IF($B1361="","",IFERROR(INDEX('CCA Util %'!$G:$G,MATCH($B1361,'CCA Util %'!$E:$E,0)),""))</f>
        <v/>
      </c>
      <c r="AE1361">
        <f>IF(OR($B1361="",$U1361=""),"",$U1361&amp;" &amp; "&amp;IF(OR($AD1361="",$AD1361=0),"Util NA",$AD1361&amp;" Util"))</f>
        <v/>
      </c>
    </row>
    <row r="1362" ht="15.75" customHeight="1" s="42">
      <c r="A1362" s="41" t="n"/>
      <c r="G1362" s="38" t="n"/>
      <c r="H1362" s="38" t="n"/>
      <c r="I1362" s="38" t="n"/>
      <c r="J1362" s="38" t="n"/>
      <c r="K1362" s="38" t="n"/>
      <c r="L1362" s="38" t="n"/>
      <c r="N1362" s="36">
        <f>IF($B1362="","",IF($C1362="SUPERSTORE","Superstore","DH"))</f>
        <v/>
      </c>
      <c r="O1362" s="36">
        <f>IF($B1362="","",IFERROR(VLOOKUP($B1362,Mapping!$A:$C,2,0),"Not Mapped"))</f>
        <v/>
      </c>
      <c r="P1362" s="36">
        <f>IF($B1362="","",IFERROR(VLOOKUP($B1362,Mapping!$A:$C,3,0),"Not Mapped"))</f>
        <v/>
      </c>
      <c r="Q1362" s="36">
        <f>IF($B1362="","",IFERROR(VLOOKUP($O1362,Leaders!$A:$B,2,0),"Not Mapped"))</f>
        <v/>
      </c>
      <c r="R1362" s="36">
        <f>IF($B1362="","",IF(COUNTIF(Exclusions!$A:$A,$B1362)&gt;0,"Yes","No"))</f>
        <v/>
      </c>
      <c r="S1362" s="38">
        <f>IF($B1362="","",MIN(1,DAY($A1362)/IF($N1362="Superstore",Settings!$B$5,Settings!$B$4)))</f>
        <v/>
      </c>
      <c r="T1362" s="38">
        <f>IF(OR($B1362="",$G1362="",$S1362=0),"",$G1362/$S1362)</f>
        <v/>
      </c>
      <c r="U1362" s="36">
        <f>IF($T1362="","",IF($T1362&lt;Settings!$B$8,"Critical",IF($T1362&lt;Settings!$B$9,"Semi Critical","Non Critical")))</f>
        <v/>
      </c>
      <c r="V1362" s="28" t="n"/>
      <c r="Z1362">
        <f>IF($B1362="","",IFERROR(VLOOKUP($B1362,'Plan HC for CCA'!$A:$B,2,0),""))</f>
        <v/>
      </c>
      <c r="AA1362">
        <f>IF(OR($B1362="",$Z1362=""),"",IF(N($M1362)&lt;$Z1362,"Delta","No Delta"))</f>
        <v/>
      </c>
      <c r="AB1362">
        <f>IF(OR($B1362="",$Z1362=""),"",MAX(0,$Z1362-N($M1362)))</f>
        <v/>
      </c>
      <c r="AC1362" s="46">
        <f>IF($B1362="","",IFERROR(INDEX('CCA Util %'!$H:$H,MATCH($B1362,'CCA Util %'!$E:$E,0)),""))</f>
        <v/>
      </c>
      <c r="AD1362">
        <f>IF($B1362="","",IFERROR(INDEX('CCA Util %'!$G:$G,MATCH($B1362,'CCA Util %'!$E:$E,0)),""))</f>
        <v/>
      </c>
      <c r="AE1362">
        <f>IF(OR($B1362="",$U1362=""),"",$U1362&amp;" &amp; "&amp;IF(OR($AD1362="",$AD1362=0),"Util NA",$AD1362&amp;" Util"))</f>
        <v/>
      </c>
    </row>
    <row r="1363" ht="15.75" customHeight="1" s="42">
      <c r="A1363" s="41" t="n"/>
      <c r="G1363" s="38" t="n"/>
      <c r="H1363" s="38" t="n"/>
      <c r="I1363" s="38" t="n"/>
      <c r="J1363" s="38" t="n"/>
      <c r="K1363" s="38" t="n"/>
      <c r="L1363" s="38" t="n"/>
      <c r="N1363" s="36">
        <f>IF($B1363="","",IF($C1363="SUPERSTORE","Superstore","DH"))</f>
        <v/>
      </c>
      <c r="O1363" s="36">
        <f>IF($B1363="","",IFERROR(VLOOKUP($B1363,Mapping!$A:$C,2,0),"Not Mapped"))</f>
        <v/>
      </c>
      <c r="P1363" s="36">
        <f>IF($B1363="","",IFERROR(VLOOKUP($B1363,Mapping!$A:$C,3,0),"Not Mapped"))</f>
        <v/>
      </c>
      <c r="Q1363" s="36">
        <f>IF($B1363="","",IFERROR(VLOOKUP($O1363,Leaders!$A:$B,2,0),"Not Mapped"))</f>
        <v/>
      </c>
      <c r="R1363" s="36">
        <f>IF($B1363="","",IF(COUNTIF(Exclusions!$A:$A,$B1363)&gt;0,"Yes","No"))</f>
        <v/>
      </c>
      <c r="S1363" s="38">
        <f>IF($B1363="","",MIN(1,DAY($A1363)/IF($N1363="Superstore",Settings!$B$5,Settings!$B$4)))</f>
        <v/>
      </c>
      <c r="T1363" s="38">
        <f>IF(OR($B1363="",$G1363="",$S1363=0),"",$G1363/$S1363)</f>
        <v/>
      </c>
      <c r="U1363" s="36">
        <f>IF($T1363="","",IF($T1363&lt;Settings!$B$8,"Critical",IF($T1363&lt;Settings!$B$9,"Semi Critical","Non Critical")))</f>
        <v/>
      </c>
      <c r="V1363" s="28" t="n"/>
      <c r="Z1363">
        <f>IF($B1363="","",IFERROR(VLOOKUP($B1363,'Plan HC for CCA'!$A:$B,2,0),""))</f>
        <v/>
      </c>
      <c r="AA1363">
        <f>IF(OR($B1363="",$Z1363=""),"",IF(N($M1363)&lt;$Z1363,"Delta","No Delta"))</f>
        <v/>
      </c>
      <c r="AB1363">
        <f>IF(OR($B1363="",$Z1363=""),"",MAX(0,$Z1363-N($M1363)))</f>
        <v/>
      </c>
      <c r="AC1363" s="46">
        <f>IF($B1363="","",IFERROR(INDEX('CCA Util %'!$H:$H,MATCH($B1363,'CCA Util %'!$E:$E,0)),""))</f>
        <v/>
      </c>
      <c r="AD1363">
        <f>IF($B1363="","",IFERROR(INDEX('CCA Util %'!$G:$G,MATCH($B1363,'CCA Util %'!$E:$E,0)),""))</f>
        <v/>
      </c>
      <c r="AE1363">
        <f>IF(OR($B1363="",$U1363=""),"",$U1363&amp;" &amp; "&amp;IF(OR($AD1363="",$AD1363=0),"Util NA",$AD1363&amp;" Util"))</f>
        <v/>
      </c>
    </row>
    <row r="1364" ht="15.75" customHeight="1" s="42">
      <c r="A1364" s="41" t="n"/>
      <c r="G1364" s="38" t="n"/>
      <c r="H1364" s="38" t="n"/>
      <c r="I1364" s="38" t="n"/>
      <c r="J1364" s="38" t="n"/>
      <c r="K1364" s="38" t="n"/>
      <c r="L1364" s="38" t="n"/>
      <c r="N1364" s="36">
        <f>IF($B1364="","",IF($C1364="SUPERSTORE","Superstore","DH"))</f>
        <v/>
      </c>
      <c r="O1364" s="36">
        <f>IF($B1364="","",IFERROR(VLOOKUP($B1364,Mapping!$A:$C,2,0),"Not Mapped"))</f>
        <v/>
      </c>
      <c r="P1364" s="36">
        <f>IF($B1364="","",IFERROR(VLOOKUP($B1364,Mapping!$A:$C,3,0),"Not Mapped"))</f>
        <v/>
      </c>
      <c r="Q1364" s="36">
        <f>IF($B1364="","",IFERROR(VLOOKUP($O1364,Leaders!$A:$B,2,0),"Not Mapped"))</f>
        <v/>
      </c>
      <c r="R1364" s="36">
        <f>IF($B1364="","",IF(COUNTIF(Exclusions!$A:$A,$B1364)&gt;0,"Yes","No"))</f>
        <v/>
      </c>
      <c r="S1364" s="38">
        <f>IF($B1364="","",MIN(1,DAY($A1364)/IF($N1364="Superstore",Settings!$B$5,Settings!$B$4)))</f>
        <v/>
      </c>
      <c r="T1364" s="38">
        <f>IF(OR($B1364="",$G1364="",$S1364=0),"",$G1364/$S1364)</f>
        <v/>
      </c>
      <c r="U1364" s="36">
        <f>IF($T1364="","",IF($T1364&lt;Settings!$B$8,"Critical",IF($T1364&lt;Settings!$B$9,"Semi Critical","Non Critical")))</f>
        <v/>
      </c>
      <c r="V1364" s="28" t="n"/>
      <c r="Z1364">
        <f>IF($B1364="","",IFERROR(VLOOKUP($B1364,'Plan HC for CCA'!$A:$B,2,0),""))</f>
        <v/>
      </c>
      <c r="AA1364">
        <f>IF(OR($B1364="",$Z1364=""),"",IF(N($M1364)&lt;$Z1364,"Delta","No Delta"))</f>
        <v/>
      </c>
      <c r="AB1364">
        <f>IF(OR($B1364="",$Z1364=""),"",MAX(0,$Z1364-N($M1364)))</f>
        <v/>
      </c>
      <c r="AC1364" s="46">
        <f>IF($B1364="","",IFERROR(INDEX('CCA Util %'!$H:$H,MATCH($B1364,'CCA Util %'!$E:$E,0)),""))</f>
        <v/>
      </c>
      <c r="AD1364">
        <f>IF($B1364="","",IFERROR(INDEX('CCA Util %'!$G:$G,MATCH($B1364,'CCA Util %'!$E:$E,0)),""))</f>
        <v/>
      </c>
      <c r="AE1364">
        <f>IF(OR($B1364="",$U1364=""),"",$U1364&amp;" &amp; "&amp;IF(OR($AD1364="",$AD1364=0),"Util NA",$AD1364&amp;" Util"))</f>
        <v/>
      </c>
    </row>
    <row r="1365" ht="15.75" customHeight="1" s="42">
      <c r="A1365" s="41" t="n"/>
      <c r="G1365" s="38" t="n"/>
      <c r="H1365" s="38" t="n"/>
      <c r="I1365" s="38" t="n"/>
      <c r="J1365" s="38" t="n"/>
      <c r="K1365" s="38" t="n"/>
      <c r="L1365" s="38" t="n"/>
      <c r="N1365" s="36">
        <f>IF($B1365="","",IF($C1365="SUPERSTORE","Superstore","DH"))</f>
        <v/>
      </c>
      <c r="O1365" s="36">
        <f>IF($B1365="","",IFERROR(VLOOKUP($B1365,Mapping!$A:$C,2,0),"Not Mapped"))</f>
        <v/>
      </c>
      <c r="P1365" s="36">
        <f>IF($B1365="","",IFERROR(VLOOKUP($B1365,Mapping!$A:$C,3,0),"Not Mapped"))</f>
        <v/>
      </c>
      <c r="Q1365" s="36">
        <f>IF($B1365="","",IFERROR(VLOOKUP($O1365,Leaders!$A:$B,2,0),"Not Mapped"))</f>
        <v/>
      </c>
      <c r="R1365" s="36">
        <f>IF($B1365="","",IF(COUNTIF(Exclusions!$A:$A,$B1365)&gt;0,"Yes","No"))</f>
        <v/>
      </c>
      <c r="S1365" s="38">
        <f>IF($B1365="","",MIN(1,DAY($A1365)/IF($N1365="Superstore",Settings!$B$5,Settings!$B$4)))</f>
        <v/>
      </c>
      <c r="T1365" s="38">
        <f>IF(OR($B1365="",$G1365="",$S1365=0),"",$G1365/$S1365)</f>
        <v/>
      </c>
      <c r="U1365" s="36">
        <f>IF($T1365="","",IF($T1365&lt;Settings!$B$8,"Critical",IF($T1365&lt;Settings!$B$9,"Semi Critical","Non Critical")))</f>
        <v/>
      </c>
      <c r="V1365" s="28" t="n"/>
      <c r="Z1365">
        <f>IF($B1365="","",IFERROR(VLOOKUP($B1365,'Plan HC for CCA'!$A:$B,2,0),""))</f>
        <v/>
      </c>
      <c r="AA1365">
        <f>IF(OR($B1365="",$Z1365=""),"",IF(N($M1365)&lt;$Z1365,"Delta","No Delta"))</f>
        <v/>
      </c>
      <c r="AB1365">
        <f>IF(OR($B1365="",$Z1365=""),"",MAX(0,$Z1365-N($M1365)))</f>
        <v/>
      </c>
      <c r="AC1365" s="46">
        <f>IF($B1365="","",IFERROR(INDEX('CCA Util %'!$H:$H,MATCH($B1365,'CCA Util %'!$E:$E,0)),""))</f>
        <v/>
      </c>
      <c r="AD1365">
        <f>IF($B1365="","",IFERROR(INDEX('CCA Util %'!$G:$G,MATCH($B1365,'CCA Util %'!$E:$E,0)),""))</f>
        <v/>
      </c>
      <c r="AE1365">
        <f>IF(OR($B1365="",$U1365=""),"",$U1365&amp;" &amp; "&amp;IF(OR($AD1365="",$AD1365=0),"Util NA",$AD1365&amp;" Util"))</f>
        <v/>
      </c>
    </row>
    <row r="1366" ht="15.75" customHeight="1" s="42">
      <c r="A1366" s="41" t="n"/>
      <c r="G1366" s="38" t="n"/>
      <c r="H1366" s="38" t="n"/>
      <c r="I1366" s="38" t="n"/>
      <c r="J1366" s="38" t="n"/>
      <c r="K1366" s="38" t="n"/>
      <c r="L1366" s="38" t="n"/>
      <c r="N1366" s="36">
        <f>IF($B1366="","",IF($C1366="SUPERSTORE","Superstore","DH"))</f>
        <v/>
      </c>
      <c r="O1366" s="36">
        <f>IF($B1366="","",IFERROR(VLOOKUP($B1366,Mapping!$A:$C,2,0),"Not Mapped"))</f>
        <v/>
      </c>
      <c r="P1366" s="36">
        <f>IF($B1366="","",IFERROR(VLOOKUP($B1366,Mapping!$A:$C,3,0),"Not Mapped"))</f>
        <v/>
      </c>
      <c r="Q1366" s="36">
        <f>IF($B1366="","",IFERROR(VLOOKUP($O1366,Leaders!$A:$B,2,0),"Not Mapped"))</f>
        <v/>
      </c>
      <c r="R1366" s="36">
        <f>IF($B1366="","",IF(COUNTIF(Exclusions!$A:$A,$B1366)&gt;0,"Yes","No"))</f>
        <v/>
      </c>
      <c r="S1366" s="38">
        <f>IF($B1366="","",MIN(1,DAY($A1366)/IF($N1366="Superstore",Settings!$B$5,Settings!$B$4)))</f>
        <v/>
      </c>
      <c r="T1366" s="38">
        <f>IF(OR($B1366="",$G1366="",$S1366=0),"",$G1366/$S1366)</f>
        <v/>
      </c>
      <c r="U1366" s="36">
        <f>IF($T1366="","",IF($T1366&lt;Settings!$B$8,"Critical",IF($T1366&lt;Settings!$B$9,"Semi Critical","Non Critical")))</f>
        <v/>
      </c>
      <c r="V1366" s="28" t="n"/>
      <c r="Z1366">
        <f>IF($B1366="","",IFERROR(VLOOKUP($B1366,'Plan HC for CCA'!$A:$B,2,0),""))</f>
        <v/>
      </c>
      <c r="AA1366">
        <f>IF(OR($B1366="",$Z1366=""),"",IF(N($M1366)&lt;$Z1366,"Delta","No Delta"))</f>
        <v/>
      </c>
      <c r="AB1366">
        <f>IF(OR($B1366="",$Z1366=""),"",MAX(0,$Z1366-N($M1366)))</f>
        <v/>
      </c>
      <c r="AC1366" s="46">
        <f>IF($B1366="","",IFERROR(INDEX('CCA Util %'!$H:$H,MATCH($B1366,'CCA Util %'!$E:$E,0)),""))</f>
        <v/>
      </c>
      <c r="AD1366">
        <f>IF($B1366="","",IFERROR(INDEX('CCA Util %'!$G:$G,MATCH($B1366,'CCA Util %'!$E:$E,0)),""))</f>
        <v/>
      </c>
      <c r="AE1366">
        <f>IF(OR($B1366="",$U1366=""),"",$U1366&amp;" &amp; "&amp;IF(OR($AD1366="",$AD1366=0),"Util NA",$AD1366&amp;" Util"))</f>
        <v/>
      </c>
    </row>
    <row r="1367" ht="15.75" customHeight="1" s="42">
      <c r="A1367" s="41" t="n"/>
      <c r="G1367" s="38" t="n"/>
      <c r="H1367" s="38" t="n"/>
      <c r="I1367" s="38" t="n"/>
      <c r="J1367" s="38" t="n"/>
      <c r="K1367" s="38" t="n"/>
      <c r="L1367" s="38" t="n"/>
      <c r="N1367" s="36">
        <f>IF($B1367="","",IF($C1367="SUPERSTORE","Superstore","DH"))</f>
        <v/>
      </c>
      <c r="O1367" s="36">
        <f>IF($B1367="","",IFERROR(VLOOKUP($B1367,Mapping!$A:$C,2,0),"Not Mapped"))</f>
        <v/>
      </c>
      <c r="P1367" s="36">
        <f>IF($B1367="","",IFERROR(VLOOKUP($B1367,Mapping!$A:$C,3,0),"Not Mapped"))</f>
        <v/>
      </c>
      <c r="Q1367" s="36">
        <f>IF($B1367="","",IFERROR(VLOOKUP($O1367,Leaders!$A:$B,2,0),"Not Mapped"))</f>
        <v/>
      </c>
      <c r="R1367" s="36">
        <f>IF($B1367="","",IF(COUNTIF(Exclusions!$A:$A,$B1367)&gt;0,"Yes","No"))</f>
        <v/>
      </c>
      <c r="S1367" s="38">
        <f>IF($B1367="","",MIN(1,DAY($A1367)/IF($N1367="Superstore",Settings!$B$5,Settings!$B$4)))</f>
        <v/>
      </c>
      <c r="T1367" s="38">
        <f>IF(OR($B1367="",$G1367="",$S1367=0),"",$G1367/$S1367)</f>
        <v/>
      </c>
      <c r="U1367" s="36">
        <f>IF($T1367="","",IF($T1367&lt;Settings!$B$8,"Critical",IF($T1367&lt;Settings!$B$9,"Semi Critical","Non Critical")))</f>
        <v/>
      </c>
      <c r="V1367" s="28" t="n"/>
      <c r="Z1367">
        <f>IF($B1367="","",IFERROR(VLOOKUP($B1367,'Plan HC for CCA'!$A:$B,2,0),""))</f>
        <v/>
      </c>
      <c r="AA1367">
        <f>IF(OR($B1367="",$Z1367=""),"",IF(N($M1367)&lt;$Z1367,"Delta","No Delta"))</f>
        <v/>
      </c>
      <c r="AB1367">
        <f>IF(OR($B1367="",$Z1367=""),"",MAX(0,$Z1367-N($M1367)))</f>
        <v/>
      </c>
      <c r="AC1367" s="46">
        <f>IF($B1367="","",IFERROR(INDEX('CCA Util %'!$H:$H,MATCH($B1367,'CCA Util %'!$E:$E,0)),""))</f>
        <v/>
      </c>
      <c r="AD1367">
        <f>IF($B1367="","",IFERROR(INDEX('CCA Util %'!$G:$G,MATCH($B1367,'CCA Util %'!$E:$E,0)),""))</f>
        <v/>
      </c>
      <c r="AE1367">
        <f>IF(OR($B1367="",$U1367=""),"",$U1367&amp;" &amp; "&amp;IF(OR($AD1367="",$AD1367=0),"Util NA",$AD1367&amp;" Util"))</f>
        <v/>
      </c>
    </row>
    <row r="1368" ht="15.75" customHeight="1" s="42">
      <c r="A1368" s="41" t="n"/>
      <c r="G1368" s="38" t="n"/>
      <c r="H1368" s="38" t="n"/>
      <c r="I1368" s="38" t="n"/>
      <c r="J1368" s="38" t="n"/>
      <c r="K1368" s="38" t="n"/>
      <c r="L1368" s="38" t="n"/>
      <c r="N1368" s="36">
        <f>IF($B1368="","",IF($C1368="SUPERSTORE","Superstore","DH"))</f>
        <v/>
      </c>
      <c r="O1368" s="36">
        <f>IF($B1368="","",IFERROR(VLOOKUP($B1368,Mapping!$A:$C,2,0),"Not Mapped"))</f>
        <v/>
      </c>
      <c r="P1368" s="36">
        <f>IF($B1368="","",IFERROR(VLOOKUP($B1368,Mapping!$A:$C,3,0),"Not Mapped"))</f>
        <v/>
      </c>
      <c r="Q1368" s="36">
        <f>IF($B1368="","",IFERROR(VLOOKUP($O1368,Leaders!$A:$B,2,0),"Not Mapped"))</f>
        <v/>
      </c>
      <c r="R1368" s="36">
        <f>IF($B1368="","",IF(COUNTIF(Exclusions!$A:$A,$B1368)&gt;0,"Yes","No"))</f>
        <v/>
      </c>
      <c r="S1368" s="38">
        <f>IF($B1368="","",MIN(1,DAY($A1368)/IF($N1368="Superstore",Settings!$B$5,Settings!$B$4)))</f>
        <v/>
      </c>
      <c r="T1368" s="38">
        <f>IF(OR($B1368="",$G1368="",$S1368=0),"",$G1368/$S1368)</f>
        <v/>
      </c>
      <c r="U1368" s="36">
        <f>IF($T1368="","",IF($T1368&lt;Settings!$B$8,"Critical",IF($T1368&lt;Settings!$B$9,"Semi Critical","Non Critical")))</f>
        <v/>
      </c>
      <c r="V1368" s="28" t="n"/>
      <c r="Z1368">
        <f>IF($B1368="","",IFERROR(VLOOKUP($B1368,'Plan HC for CCA'!$A:$B,2,0),""))</f>
        <v/>
      </c>
      <c r="AA1368">
        <f>IF(OR($B1368="",$Z1368=""),"",IF(N($M1368)&lt;$Z1368,"Delta","No Delta"))</f>
        <v/>
      </c>
      <c r="AB1368">
        <f>IF(OR($B1368="",$Z1368=""),"",MAX(0,$Z1368-N($M1368)))</f>
        <v/>
      </c>
      <c r="AC1368" s="46">
        <f>IF($B1368="","",IFERROR(INDEX('CCA Util %'!$H:$H,MATCH($B1368,'CCA Util %'!$E:$E,0)),""))</f>
        <v/>
      </c>
      <c r="AD1368">
        <f>IF($B1368="","",IFERROR(INDEX('CCA Util %'!$G:$G,MATCH($B1368,'CCA Util %'!$E:$E,0)),""))</f>
        <v/>
      </c>
      <c r="AE1368">
        <f>IF(OR($B1368="",$U1368=""),"",$U1368&amp;" &amp; "&amp;IF(OR($AD1368="",$AD1368=0),"Util NA",$AD1368&amp;" Util"))</f>
        <v/>
      </c>
    </row>
    <row r="1369" ht="15.75" customHeight="1" s="42">
      <c r="A1369" s="41" t="n"/>
      <c r="G1369" s="38" t="n"/>
      <c r="H1369" s="38" t="n"/>
      <c r="I1369" s="38" t="n"/>
      <c r="J1369" s="38" t="n"/>
      <c r="K1369" s="38" t="n"/>
      <c r="L1369" s="38" t="n"/>
      <c r="N1369" s="36">
        <f>IF($B1369="","",IF($C1369="SUPERSTORE","Superstore","DH"))</f>
        <v/>
      </c>
      <c r="O1369" s="36">
        <f>IF($B1369="","",IFERROR(VLOOKUP($B1369,Mapping!$A:$C,2,0),"Not Mapped"))</f>
        <v/>
      </c>
      <c r="P1369" s="36">
        <f>IF($B1369="","",IFERROR(VLOOKUP($B1369,Mapping!$A:$C,3,0),"Not Mapped"))</f>
        <v/>
      </c>
      <c r="Q1369" s="36">
        <f>IF($B1369="","",IFERROR(VLOOKUP($O1369,Leaders!$A:$B,2,0),"Not Mapped"))</f>
        <v/>
      </c>
      <c r="R1369" s="36">
        <f>IF($B1369="","",IF(COUNTIF(Exclusions!$A:$A,$B1369)&gt;0,"Yes","No"))</f>
        <v/>
      </c>
      <c r="S1369" s="38">
        <f>IF($B1369="","",MIN(1,DAY($A1369)/IF($N1369="Superstore",Settings!$B$5,Settings!$B$4)))</f>
        <v/>
      </c>
      <c r="T1369" s="38">
        <f>IF(OR($B1369="",$G1369="",$S1369=0),"",$G1369/$S1369)</f>
        <v/>
      </c>
      <c r="U1369" s="36">
        <f>IF($T1369="","",IF($T1369&lt;Settings!$B$8,"Critical",IF($T1369&lt;Settings!$B$9,"Semi Critical","Non Critical")))</f>
        <v/>
      </c>
      <c r="V1369" s="28" t="n"/>
      <c r="Z1369">
        <f>IF($B1369="","",IFERROR(VLOOKUP($B1369,'Plan HC for CCA'!$A:$B,2,0),""))</f>
        <v/>
      </c>
      <c r="AA1369">
        <f>IF(OR($B1369="",$Z1369=""),"",IF(N($M1369)&lt;$Z1369,"Delta","No Delta"))</f>
        <v/>
      </c>
      <c r="AB1369">
        <f>IF(OR($B1369="",$Z1369=""),"",MAX(0,$Z1369-N($M1369)))</f>
        <v/>
      </c>
      <c r="AC1369" s="46">
        <f>IF($B1369="","",IFERROR(INDEX('CCA Util %'!$H:$H,MATCH($B1369,'CCA Util %'!$E:$E,0)),""))</f>
        <v/>
      </c>
      <c r="AD1369">
        <f>IF($B1369="","",IFERROR(INDEX('CCA Util %'!$G:$G,MATCH($B1369,'CCA Util %'!$E:$E,0)),""))</f>
        <v/>
      </c>
      <c r="AE1369">
        <f>IF(OR($B1369="",$U1369=""),"",$U1369&amp;" &amp; "&amp;IF(OR($AD1369="",$AD1369=0),"Util NA",$AD1369&amp;" Util"))</f>
        <v/>
      </c>
    </row>
    <row r="1370" ht="15.75" customHeight="1" s="42">
      <c r="A1370" s="41" t="n"/>
      <c r="G1370" s="38" t="n"/>
      <c r="H1370" s="38" t="n"/>
      <c r="I1370" s="38" t="n"/>
      <c r="J1370" s="38" t="n"/>
      <c r="K1370" s="38" t="n"/>
      <c r="L1370" s="38" t="n"/>
      <c r="N1370" s="36">
        <f>IF($B1370="","",IF($C1370="SUPERSTORE","Superstore","DH"))</f>
        <v/>
      </c>
      <c r="O1370" s="36">
        <f>IF($B1370="","",IFERROR(VLOOKUP($B1370,Mapping!$A:$C,2,0),"Not Mapped"))</f>
        <v/>
      </c>
      <c r="P1370" s="36">
        <f>IF($B1370="","",IFERROR(VLOOKUP($B1370,Mapping!$A:$C,3,0),"Not Mapped"))</f>
        <v/>
      </c>
      <c r="Q1370" s="36">
        <f>IF($B1370="","",IFERROR(VLOOKUP($O1370,Leaders!$A:$B,2,0),"Not Mapped"))</f>
        <v/>
      </c>
      <c r="R1370" s="36">
        <f>IF($B1370="","",IF(COUNTIF(Exclusions!$A:$A,$B1370)&gt;0,"Yes","No"))</f>
        <v/>
      </c>
      <c r="S1370" s="38">
        <f>IF($B1370="","",MIN(1,DAY($A1370)/IF($N1370="Superstore",Settings!$B$5,Settings!$B$4)))</f>
        <v/>
      </c>
      <c r="T1370" s="38">
        <f>IF(OR($B1370="",$G1370="",$S1370=0),"",$G1370/$S1370)</f>
        <v/>
      </c>
      <c r="U1370" s="36">
        <f>IF($T1370="","",IF($T1370&lt;Settings!$B$8,"Critical",IF($T1370&lt;Settings!$B$9,"Semi Critical","Non Critical")))</f>
        <v/>
      </c>
      <c r="V1370" s="28" t="n"/>
      <c r="Z1370">
        <f>IF($B1370="","",IFERROR(VLOOKUP($B1370,'Plan HC for CCA'!$A:$B,2,0),""))</f>
        <v/>
      </c>
      <c r="AA1370">
        <f>IF(OR($B1370="",$Z1370=""),"",IF(N($M1370)&lt;$Z1370,"Delta","No Delta"))</f>
        <v/>
      </c>
      <c r="AB1370">
        <f>IF(OR($B1370="",$Z1370=""),"",MAX(0,$Z1370-N($M1370)))</f>
        <v/>
      </c>
      <c r="AC1370" s="46">
        <f>IF($B1370="","",IFERROR(INDEX('CCA Util %'!$H:$H,MATCH($B1370,'CCA Util %'!$E:$E,0)),""))</f>
        <v/>
      </c>
      <c r="AD1370">
        <f>IF($B1370="","",IFERROR(INDEX('CCA Util %'!$G:$G,MATCH($B1370,'CCA Util %'!$E:$E,0)),""))</f>
        <v/>
      </c>
      <c r="AE1370">
        <f>IF(OR($B1370="",$U1370=""),"",$U1370&amp;" &amp; "&amp;IF(OR($AD1370="",$AD1370=0),"Util NA",$AD1370&amp;" Util"))</f>
        <v/>
      </c>
    </row>
    <row r="1371" ht="15.75" customHeight="1" s="42">
      <c r="A1371" s="41" t="n"/>
      <c r="G1371" s="38" t="n"/>
      <c r="H1371" s="38" t="n"/>
      <c r="I1371" s="38" t="n"/>
      <c r="J1371" s="38" t="n"/>
      <c r="K1371" s="38" t="n"/>
      <c r="L1371" s="38" t="n"/>
      <c r="N1371" s="36">
        <f>IF($B1371="","",IF($C1371="SUPERSTORE","Superstore","DH"))</f>
        <v/>
      </c>
      <c r="O1371" s="36">
        <f>IF($B1371="","",IFERROR(VLOOKUP($B1371,Mapping!$A:$C,2,0),"Not Mapped"))</f>
        <v/>
      </c>
      <c r="P1371" s="36">
        <f>IF($B1371="","",IFERROR(VLOOKUP($B1371,Mapping!$A:$C,3,0),"Not Mapped"))</f>
        <v/>
      </c>
      <c r="Q1371" s="36">
        <f>IF($B1371="","",IFERROR(VLOOKUP($O1371,Leaders!$A:$B,2,0),"Not Mapped"))</f>
        <v/>
      </c>
      <c r="R1371" s="36">
        <f>IF($B1371="","",IF(COUNTIF(Exclusions!$A:$A,$B1371)&gt;0,"Yes","No"))</f>
        <v/>
      </c>
      <c r="S1371" s="38">
        <f>IF($B1371="","",MIN(1,DAY($A1371)/IF($N1371="Superstore",Settings!$B$5,Settings!$B$4)))</f>
        <v/>
      </c>
      <c r="T1371" s="38">
        <f>IF(OR($B1371="",$G1371="",$S1371=0),"",$G1371/$S1371)</f>
        <v/>
      </c>
      <c r="U1371" s="36">
        <f>IF($T1371="","",IF($T1371&lt;Settings!$B$8,"Critical",IF($T1371&lt;Settings!$B$9,"Semi Critical","Non Critical")))</f>
        <v/>
      </c>
      <c r="V1371" s="28" t="n"/>
      <c r="Z1371">
        <f>IF($B1371="","",IFERROR(VLOOKUP($B1371,'Plan HC for CCA'!$A:$B,2,0),""))</f>
        <v/>
      </c>
      <c r="AA1371">
        <f>IF(OR($B1371="",$Z1371=""),"",IF(N($M1371)&lt;$Z1371,"Delta","No Delta"))</f>
        <v/>
      </c>
      <c r="AB1371">
        <f>IF(OR($B1371="",$Z1371=""),"",MAX(0,$Z1371-N($M1371)))</f>
        <v/>
      </c>
      <c r="AC1371" s="46">
        <f>IF($B1371="","",IFERROR(INDEX('CCA Util %'!$H:$H,MATCH($B1371,'CCA Util %'!$E:$E,0)),""))</f>
        <v/>
      </c>
      <c r="AD1371">
        <f>IF($B1371="","",IFERROR(INDEX('CCA Util %'!$G:$G,MATCH($B1371,'CCA Util %'!$E:$E,0)),""))</f>
        <v/>
      </c>
      <c r="AE1371">
        <f>IF(OR($B1371="",$U1371=""),"",$U1371&amp;" &amp; "&amp;IF(OR($AD1371="",$AD1371=0),"Util NA",$AD1371&amp;" Util"))</f>
        <v/>
      </c>
    </row>
    <row r="1372" ht="15.75" customHeight="1" s="42">
      <c r="A1372" s="41" t="n"/>
      <c r="G1372" s="38" t="n"/>
      <c r="H1372" s="38" t="n"/>
      <c r="I1372" s="38" t="n"/>
      <c r="J1372" s="38" t="n"/>
      <c r="K1372" s="38" t="n"/>
      <c r="L1372" s="38" t="n"/>
      <c r="N1372" s="36">
        <f>IF($B1372="","",IF($C1372="SUPERSTORE","Superstore","DH"))</f>
        <v/>
      </c>
      <c r="O1372" s="36">
        <f>IF($B1372="","",IFERROR(VLOOKUP($B1372,Mapping!$A:$C,2,0),"Not Mapped"))</f>
        <v/>
      </c>
      <c r="P1372" s="36">
        <f>IF($B1372="","",IFERROR(VLOOKUP($B1372,Mapping!$A:$C,3,0),"Not Mapped"))</f>
        <v/>
      </c>
      <c r="Q1372" s="36">
        <f>IF($B1372="","",IFERROR(VLOOKUP($O1372,Leaders!$A:$B,2,0),"Not Mapped"))</f>
        <v/>
      </c>
      <c r="R1372" s="36">
        <f>IF($B1372="","",IF(COUNTIF(Exclusions!$A:$A,$B1372)&gt;0,"Yes","No"))</f>
        <v/>
      </c>
      <c r="S1372" s="38">
        <f>IF($B1372="","",MIN(1,DAY($A1372)/IF($N1372="Superstore",Settings!$B$5,Settings!$B$4)))</f>
        <v/>
      </c>
      <c r="T1372" s="38">
        <f>IF(OR($B1372="",$G1372="",$S1372=0),"",$G1372/$S1372)</f>
        <v/>
      </c>
      <c r="U1372" s="36">
        <f>IF($T1372="","",IF($T1372&lt;Settings!$B$8,"Critical",IF($T1372&lt;Settings!$B$9,"Semi Critical","Non Critical")))</f>
        <v/>
      </c>
      <c r="V1372" s="28" t="n"/>
      <c r="Z1372">
        <f>IF($B1372="","",IFERROR(VLOOKUP($B1372,'Plan HC for CCA'!$A:$B,2,0),""))</f>
        <v/>
      </c>
      <c r="AA1372">
        <f>IF(OR($B1372="",$Z1372=""),"",IF(N($M1372)&lt;$Z1372,"Delta","No Delta"))</f>
        <v/>
      </c>
      <c r="AB1372">
        <f>IF(OR($B1372="",$Z1372=""),"",MAX(0,$Z1372-N($M1372)))</f>
        <v/>
      </c>
      <c r="AC1372" s="46">
        <f>IF($B1372="","",IFERROR(INDEX('CCA Util %'!$H:$H,MATCH($B1372,'CCA Util %'!$E:$E,0)),""))</f>
        <v/>
      </c>
      <c r="AD1372">
        <f>IF($B1372="","",IFERROR(INDEX('CCA Util %'!$G:$G,MATCH($B1372,'CCA Util %'!$E:$E,0)),""))</f>
        <v/>
      </c>
      <c r="AE1372">
        <f>IF(OR($B1372="",$U1372=""),"",$U1372&amp;" &amp; "&amp;IF(OR($AD1372="",$AD1372=0),"Util NA",$AD1372&amp;" Util"))</f>
        <v/>
      </c>
    </row>
    <row r="1373" ht="15.75" customHeight="1" s="42">
      <c r="A1373" s="41" t="n"/>
      <c r="G1373" s="38" t="n"/>
      <c r="H1373" s="38" t="n"/>
      <c r="I1373" s="38" t="n"/>
      <c r="J1373" s="38" t="n"/>
      <c r="K1373" s="38" t="n"/>
      <c r="L1373" s="38" t="n"/>
      <c r="N1373" s="36">
        <f>IF($B1373="","",IF($C1373="SUPERSTORE","Superstore","DH"))</f>
        <v/>
      </c>
      <c r="O1373" s="36">
        <f>IF($B1373="","",IFERROR(VLOOKUP($B1373,Mapping!$A:$C,2,0),"Not Mapped"))</f>
        <v/>
      </c>
      <c r="P1373" s="36">
        <f>IF($B1373="","",IFERROR(VLOOKUP($B1373,Mapping!$A:$C,3,0),"Not Mapped"))</f>
        <v/>
      </c>
      <c r="Q1373" s="36">
        <f>IF($B1373="","",IFERROR(VLOOKUP($O1373,Leaders!$A:$B,2,0),"Not Mapped"))</f>
        <v/>
      </c>
      <c r="R1373" s="36">
        <f>IF($B1373="","",IF(COUNTIF(Exclusions!$A:$A,$B1373)&gt;0,"Yes","No"))</f>
        <v/>
      </c>
      <c r="S1373" s="38">
        <f>IF($B1373="","",MIN(1,DAY($A1373)/IF($N1373="Superstore",Settings!$B$5,Settings!$B$4)))</f>
        <v/>
      </c>
      <c r="T1373" s="38">
        <f>IF(OR($B1373="",$G1373="",$S1373=0),"",$G1373/$S1373)</f>
        <v/>
      </c>
      <c r="U1373" s="36">
        <f>IF($T1373="","",IF($T1373&lt;Settings!$B$8,"Critical",IF($T1373&lt;Settings!$B$9,"Semi Critical","Non Critical")))</f>
        <v/>
      </c>
      <c r="V1373" s="28" t="n"/>
      <c r="Z1373">
        <f>IF($B1373="","",IFERROR(VLOOKUP($B1373,'Plan HC for CCA'!$A:$B,2,0),""))</f>
        <v/>
      </c>
      <c r="AA1373">
        <f>IF(OR($B1373="",$Z1373=""),"",IF(N($M1373)&lt;$Z1373,"Delta","No Delta"))</f>
        <v/>
      </c>
      <c r="AB1373">
        <f>IF(OR($B1373="",$Z1373=""),"",MAX(0,$Z1373-N($M1373)))</f>
        <v/>
      </c>
      <c r="AC1373" s="46">
        <f>IF($B1373="","",IFERROR(INDEX('CCA Util %'!$H:$H,MATCH($B1373,'CCA Util %'!$E:$E,0)),""))</f>
        <v/>
      </c>
      <c r="AD1373">
        <f>IF($B1373="","",IFERROR(INDEX('CCA Util %'!$G:$G,MATCH($B1373,'CCA Util %'!$E:$E,0)),""))</f>
        <v/>
      </c>
      <c r="AE1373">
        <f>IF(OR($B1373="",$U1373=""),"",$U1373&amp;" &amp; "&amp;IF(OR($AD1373="",$AD1373=0),"Util NA",$AD1373&amp;" Util"))</f>
        <v/>
      </c>
    </row>
    <row r="1374" ht="15.75" customHeight="1" s="42">
      <c r="A1374" s="41" t="n"/>
      <c r="G1374" s="38" t="n"/>
      <c r="H1374" s="38" t="n"/>
      <c r="I1374" s="38" t="n"/>
      <c r="J1374" s="38" t="n"/>
      <c r="K1374" s="38" t="n"/>
      <c r="L1374" s="38" t="n"/>
      <c r="N1374" s="36">
        <f>IF($B1374="","",IF($C1374="SUPERSTORE","Superstore","DH"))</f>
        <v/>
      </c>
      <c r="O1374" s="36">
        <f>IF($B1374="","",IFERROR(VLOOKUP($B1374,Mapping!$A:$C,2,0),"Not Mapped"))</f>
        <v/>
      </c>
      <c r="P1374" s="36">
        <f>IF($B1374="","",IFERROR(VLOOKUP($B1374,Mapping!$A:$C,3,0),"Not Mapped"))</f>
        <v/>
      </c>
      <c r="Q1374" s="36">
        <f>IF($B1374="","",IFERROR(VLOOKUP($O1374,Leaders!$A:$B,2,0),"Not Mapped"))</f>
        <v/>
      </c>
      <c r="R1374" s="36">
        <f>IF($B1374="","",IF(COUNTIF(Exclusions!$A:$A,$B1374)&gt;0,"Yes","No"))</f>
        <v/>
      </c>
      <c r="S1374" s="38">
        <f>IF($B1374="","",MIN(1,DAY($A1374)/IF($N1374="Superstore",Settings!$B$5,Settings!$B$4)))</f>
        <v/>
      </c>
      <c r="T1374" s="38">
        <f>IF(OR($B1374="",$G1374="",$S1374=0),"",$G1374/$S1374)</f>
        <v/>
      </c>
      <c r="U1374" s="36">
        <f>IF($T1374="","",IF($T1374&lt;Settings!$B$8,"Critical",IF($T1374&lt;Settings!$B$9,"Semi Critical","Non Critical")))</f>
        <v/>
      </c>
      <c r="V1374" s="28" t="n"/>
      <c r="Z1374">
        <f>IF($B1374="","",IFERROR(VLOOKUP($B1374,'Plan HC for CCA'!$A:$B,2,0),""))</f>
        <v/>
      </c>
      <c r="AA1374">
        <f>IF(OR($B1374="",$Z1374=""),"",IF(N($M1374)&lt;$Z1374,"Delta","No Delta"))</f>
        <v/>
      </c>
      <c r="AB1374">
        <f>IF(OR($B1374="",$Z1374=""),"",MAX(0,$Z1374-N($M1374)))</f>
        <v/>
      </c>
      <c r="AC1374" s="46">
        <f>IF($B1374="","",IFERROR(INDEX('CCA Util %'!$H:$H,MATCH($B1374,'CCA Util %'!$E:$E,0)),""))</f>
        <v/>
      </c>
      <c r="AD1374">
        <f>IF($B1374="","",IFERROR(INDEX('CCA Util %'!$G:$G,MATCH($B1374,'CCA Util %'!$E:$E,0)),""))</f>
        <v/>
      </c>
      <c r="AE1374">
        <f>IF(OR($B1374="",$U1374=""),"",$U1374&amp;" &amp; "&amp;IF(OR($AD1374="",$AD1374=0),"Util NA",$AD1374&amp;" Util"))</f>
        <v/>
      </c>
    </row>
    <row r="1375" ht="15.75" customHeight="1" s="42">
      <c r="A1375" s="41" t="n"/>
      <c r="G1375" s="38" t="n"/>
      <c r="H1375" s="38" t="n"/>
      <c r="I1375" s="38" t="n"/>
      <c r="J1375" s="38" t="n"/>
      <c r="K1375" s="38" t="n"/>
      <c r="L1375" s="38" t="n"/>
      <c r="N1375" s="36">
        <f>IF($B1375="","",IF($C1375="SUPERSTORE","Superstore","DH"))</f>
        <v/>
      </c>
      <c r="O1375" s="36">
        <f>IF($B1375="","",IFERROR(VLOOKUP($B1375,Mapping!$A:$C,2,0),"Not Mapped"))</f>
        <v/>
      </c>
      <c r="P1375" s="36">
        <f>IF($B1375="","",IFERROR(VLOOKUP($B1375,Mapping!$A:$C,3,0),"Not Mapped"))</f>
        <v/>
      </c>
      <c r="Q1375" s="36">
        <f>IF($B1375="","",IFERROR(VLOOKUP($O1375,Leaders!$A:$B,2,0),"Not Mapped"))</f>
        <v/>
      </c>
      <c r="R1375" s="36">
        <f>IF($B1375="","",IF(COUNTIF(Exclusions!$A:$A,$B1375)&gt;0,"Yes","No"))</f>
        <v/>
      </c>
      <c r="S1375" s="38">
        <f>IF($B1375="","",MIN(1,DAY($A1375)/IF($N1375="Superstore",Settings!$B$5,Settings!$B$4)))</f>
        <v/>
      </c>
      <c r="T1375" s="38">
        <f>IF(OR($B1375="",$G1375="",$S1375=0),"",$G1375/$S1375)</f>
        <v/>
      </c>
      <c r="U1375" s="36">
        <f>IF($T1375="","",IF($T1375&lt;Settings!$B$8,"Critical",IF($T1375&lt;Settings!$B$9,"Semi Critical","Non Critical")))</f>
        <v/>
      </c>
      <c r="V1375" s="28" t="n"/>
      <c r="Z1375">
        <f>IF($B1375="","",IFERROR(VLOOKUP($B1375,'Plan HC for CCA'!$A:$B,2,0),""))</f>
        <v/>
      </c>
      <c r="AA1375">
        <f>IF(OR($B1375="",$Z1375=""),"",IF(N($M1375)&lt;$Z1375,"Delta","No Delta"))</f>
        <v/>
      </c>
      <c r="AB1375">
        <f>IF(OR($B1375="",$Z1375=""),"",MAX(0,$Z1375-N($M1375)))</f>
        <v/>
      </c>
      <c r="AC1375" s="46">
        <f>IF($B1375="","",IFERROR(INDEX('CCA Util %'!$H:$H,MATCH($B1375,'CCA Util %'!$E:$E,0)),""))</f>
        <v/>
      </c>
      <c r="AD1375">
        <f>IF($B1375="","",IFERROR(INDEX('CCA Util %'!$G:$G,MATCH($B1375,'CCA Util %'!$E:$E,0)),""))</f>
        <v/>
      </c>
      <c r="AE1375">
        <f>IF(OR($B1375="",$U1375=""),"",$U1375&amp;" &amp; "&amp;IF(OR($AD1375="",$AD1375=0),"Util NA",$AD1375&amp;" Util"))</f>
        <v/>
      </c>
    </row>
    <row r="1376" ht="15.75" customHeight="1" s="42">
      <c r="A1376" s="41" t="n"/>
      <c r="G1376" s="38" t="n"/>
      <c r="H1376" s="38" t="n"/>
      <c r="I1376" s="38" t="n"/>
      <c r="J1376" s="38" t="n"/>
      <c r="K1376" s="38" t="n"/>
      <c r="L1376" s="38" t="n"/>
      <c r="N1376" s="36">
        <f>IF($B1376="","",IF($C1376="SUPERSTORE","Superstore","DH"))</f>
        <v/>
      </c>
      <c r="O1376" s="36">
        <f>IF($B1376="","",IFERROR(VLOOKUP($B1376,Mapping!$A:$C,2,0),"Not Mapped"))</f>
        <v/>
      </c>
      <c r="P1376" s="36">
        <f>IF($B1376="","",IFERROR(VLOOKUP($B1376,Mapping!$A:$C,3,0),"Not Mapped"))</f>
        <v/>
      </c>
      <c r="Q1376" s="36">
        <f>IF($B1376="","",IFERROR(VLOOKUP($O1376,Leaders!$A:$B,2,0),"Not Mapped"))</f>
        <v/>
      </c>
      <c r="R1376" s="36">
        <f>IF($B1376="","",IF(COUNTIF(Exclusions!$A:$A,$B1376)&gt;0,"Yes","No"))</f>
        <v/>
      </c>
      <c r="S1376" s="38">
        <f>IF($B1376="","",MIN(1,DAY($A1376)/IF($N1376="Superstore",Settings!$B$5,Settings!$B$4)))</f>
        <v/>
      </c>
      <c r="T1376" s="38">
        <f>IF(OR($B1376="",$G1376="",$S1376=0),"",$G1376/$S1376)</f>
        <v/>
      </c>
      <c r="U1376" s="36">
        <f>IF($T1376="","",IF($T1376&lt;Settings!$B$8,"Critical",IF($T1376&lt;Settings!$B$9,"Semi Critical","Non Critical")))</f>
        <v/>
      </c>
      <c r="V1376" s="28" t="n"/>
      <c r="Z1376">
        <f>IF($B1376="","",IFERROR(VLOOKUP($B1376,'Plan HC for CCA'!$A:$B,2,0),""))</f>
        <v/>
      </c>
      <c r="AA1376">
        <f>IF(OR($B1376="",$Z1376=""),"",IF(N($M1376)&lt;$Z1376,"Delta","No Delta"))</f>
        <v/>
      </c>
      <c r="AB1376">
        <f>IF(OR($B1376="",$Z1376=""),"",MAX(0,$Z1376-N($M1376)))</f>
        <v/>
      </c>
      <c r="AC1376" s="46">
        <f>IF($B1376="","",IFERROR(INDEX('CCA Util %'!$H:$H,MATCH($B1376,'CCA Util %'!$E:$E,0)),""))</f>
        <v/>
      </c>
      <c r="AD1376">
        <f>IF($B1376="","",IFERROR(INDEX('CCA Util %'!$G:$G,MATCH($B1376,'CCA Util %'!$E:$E,0)),""))</f>
        <v/>
      </c>
      <c r="AE1376">
        <f>IF(OR($B1376="",$U1376=""),"",$U1376&amp;" &amp; "&amp;IF(OR($AD1376="",$AD1376=0),"Util NA",$AD1376&amp;" Util"))</f>
        <v/>
      </c>
    </row>
    <row r="1377" ht="15.75" customHeight="1" s="42">
      <c r="A1377" s="41" t="n"/>
      <c r="G1377" s="38" t="n"/>
      <c r="H1377" s="38" t="n"/>
      <c r="I1377" s="38" t="n"/>
      <c r="J1377" s="38" t="n"/>
      <c r="K1377" s="38" t="n"/>
      <c r="L1377" s="38" t="n"/>
      <c r="N1377" s="36">
        <f>IF($B1377="","",IF($C1377="SUPERSTORE","Superstore","DH"))</f>
        <v/>
      </c>
      <c r="O1377" s="36">
        <f>IF($B1377="","",IFERROR(VLOOKUP($B1377,Mapping!$A:$C,2,0),"Not Mapped"))</f>
        <v/>
      </c>
      <c r="P1377" s="36">
        <f>IF($B1377="","",IFERROR(VLOOKUP($B1377,Mapping!$A:$C,3,0),"Not Mapped"))</f>
        <v/>
      </c>
      <c r="Q1377" s="36">
        <f>IF($B1377="","",IFERROR(VLOOKUP($O1377,Leaders!$A:$B,2,0),"Not Mapped"))</f>
        <v/>
      </c>
      <c r="R1377" s="36">
        <f>IF($B1377="","",IF(COUNTIF(Exclusions!$A:$A,$B1377)&gt;0,"Yes","No"))</f>
        <v/>
      </c>
      <c r="S1377" s="38">
        <f>IF($B1377="","",MIN(1,DAY($A1377)/IF($N1377="Superstore",Settings!$B$5,Settings!$B$4)))</f>
        <v/>
      </c>
      <c r="T1377" s="38">
        <f>IF(OR($B1377="",$G1377="",$S1377=0),"",$G1377/$S1377)</f>
        <v/>
      </c>
      <c r="U1377" s="36">
        <f>IF($T1377="","",IF($T1377&lt;Settings!$B$8,"Critical",IF($T1377&lt;Settings!$B$9,"Semi Critical","Non Critical")))</f>
        <v/>
      </c>
      <c r="V1377" s="28" t="n"/>
      <c r="Z1377">
        <f>IF($B1377="","",IFERROR(VLOOKUP($B1377,'Plan HC for CCA'!$A:$B,2,0),""))</f>
        <v/>
      </c>
      <c r="AA1377">
        <f>IF(OR($B1377="",$Z1377=""),"",IF(N($M1377)&lt;$Z1377,"Delta","No Delta"))</f>
        <v/>
      </c>
      <c r="AB1377">
        <f>IF(OR($B1377="",$Z1377=""),"",MAX(0,$Z1377-N($M1377)))</f>
        <v/>
      </c>
      <c r="AC1377" s="46">
        <f>IF($B1377="","",IFERROR(INDEX('CCA Util %'!$H:$H,MATCH($B1377,'CCA Util %'!$E:$E,0)),""))</f>
        <v/>
      </c>
      <c r="AD1377">
        <f>IF($B1377="","",IFERROR(INDEX('CCA Util %'!$G:$G,MATCH($B1377,'CCA Util %'!$E:$E,0)),""))</f>
        <v/>
      </c>
      <c r="AE1377">
        <f>IF(OR($B1377="",$U1377=""),"",$U1377&amp;" &amp; "&amp;IF(OR($AD1377="",$AD1377=0),"Util NA",$AD1377&amp;" Util"))</f>
        <v/>
      </c>
    </row>
    <row r="1378" ht="15.75" customHeight="1" s="42">
      <c r="A1378" s="41" t="n"/>
      <c r="G1378" s="38" t="n"/>
      <c r="H1378" s="38" t="n"/>
      <c r="I1378" s="38" t="n"/>
      <c r="J1378" s="38" t="n"/>
      <c r="K1378" s="38" t="n"/>
      <c r="L1378" s="38" t="n"/>
      <c r="N1378" s="36">
        <f>IF($B1378="","",IF($C1378="SUPERSTORE","Superstore","DH"))</f>
        <v/>
      </c>
      <c r="O1378" s="36">
        <f>IF($B1378="","",IFERROR(VLOOKUP($B1378,Mapping!$A:$C,2,0),"Not Mapped"))</f>
        <v/>
      </c>
      <c r="P1378" s="36">
        <f>IF($B1378="","",IFERROR(VLOOKUP($B1378,Mapping!$A:$C,3,0),"Not Mapped"))</f>
        <v/>
      </c>
      <c r="Q1378" s="36">
        <f>IF($B1378="","",IFERROR(VLOOKUP($O1378,Leaders!$A:$B,2,0),"Not Mapped"))</f>
        <v/>
      </c>
      <c r="R1378" s="36">
        <f>IF($B1378="","",IF(COUNTIF(Exclusions!$A:$A,$B1378)&gt;0,"Yes","No"))</f>
        <v/>
      </c>
      <c r="S1378" s="38">
        <f>IF($B1378="","",MIN(1,DAY($A1378)/IF($N1378="Superstore",Settings!$B$5,Settings!$B$4)))</f>
        <v/>
      </c>
      <c r="T1378" s="38">
        <f>IF(OR($B1378="",$G1378="",$S1378=0),"",$G1378/$S1378)</f>
        <v/>
      </c>
      <c r="U1378" s="36">
        <f>IF($T1378="","",IF($T1378&lt;Settings!$B$8,"Critical",IF($T1378&lt;Settings!$B$9,"Semi Critical","Non Critical")))</f>
        <v/>
      </c>
      <c r="V1378" s="28" t="n"/>
      <c r="Z1378">
        <f>IF($B1378="","",IFERROR(VLOOKUP($B1378,'Plan HC for CCA'!$A:$B,2,0),""))</f>
        <v/>
      </c>
      <c r="AA1378">
        <f>IF(OR($B1378="",$Z1378=""),"",IF(N($M1378)&lt;$Z1378,"Delta","No Delta"))</f>
        <v/>
      </c>
      <c r="AB1378">
        <f>IF(OR($B1378="",$Z1378=""),"",MAX(0,$Z1378-N($M1378)))</f>
        <v/>
      </c>
      <c r="AC1378" s="46">
        <f>IF($B1378="","",IFERROR(INDEX('CCA Util %'!$H:$H,MATCH($B1378,'CCA Util %'!$E:$E,0)),""))</f>
        <v/>
      </c>
      <c r="AD1378">
        <f>IF($B1378="","",IFERROR(INDEX('CCA Util %'!$G:$G,MATCH($B1378,'CCA Util %'!$E:$E,0)),""))</f>
        <v/>
      </c>
      <c r="AE1378">
        <f>IF(OR($B1378="",$U1378=""),"",$U1378&amp;" &amp; "&amp;IF(OR($AD1378="",$AD1378=0),"Util NA",$AD1378&amp;" Util"))</f>
        <v/>
      </c>
    </row>
    <row r="1379" ht="15.75" customHeight="1" s="42">
      <c r="A1379" s="41" t="n"/>
      <c r="G1379" s="38" t="n"/>
      <c r="H1379" s="38" t="n"/>
      <c r="I1379" s="38" t="n"/>
      <c r="J1379" s="38" t="n"/>
      <c r="K1379" s="38" t="n"/>
      <c r="L1379" s="38" t="n"/>
      <c r="N1379" s="36">
        <f>IF($B1379="","",IF($C1379="SUPERSTORE","Superstore","DH"))</f>
        <v/>
      </c>
      <c r="O1379" s="36">
        <f>IF($B1379="","",IFERROR(VLOOKUP($B1379,Mapping!$A:$C,2,0),"Not Mapped"))</f>
        <v/>
      </c>
      <c r="P1379" s="36">
        <f>IF($B1379="","",IFERROR(VLOOKUP($B1379,Mapping!$A:$C,3,0),"Not Mapped"))</f>
        <v/>
      </c>
      <c r="Q1379" s="36">
        <f>IF($B1379="","",IFERROR(VLOOKUP($O1379,Leaders!$A:$B,2,0),"Not Mapped"))</f>
        <v/>
      </c>
      <c r="R1379" s="36">
        <f>IF($B1379="","",IF(COUNTIF(Exclusions!$A:$A,$B1379)&gt;0,"Yes","No"))</f>
        <v/>
      </c>
      <c r="S1379" s="38">
        <f>IF($B1379="","",MIN(1,DAY($A1379)/IF($N1379="Superstore",Settings!$B$5,Settings!$B$4)))</f>
        <v/>
      </c>
      <c r="T1379" s="38">
        <f>IF(OR($B1379="",$G1379="",$S1379=0),"",$G1379/$S1379)</f>
        <v/>
      </c>
      <c r="U1379" s="36">
        <f>IF($T1379="","",IF($T1379&lt;Settings!$B$8,"Critical",IF($T1379&lt;Settings!$B$9,"Semi Critical","Non Critical")))</f>
        <v/>
      </c>
      <c r="V1379" s="28" t="n"/>
      <c r="Z1379">
        <f>IF($B1379="","",IFERROR(VLOOKUP($B1379,'Plan HC for CCA'!$A:$B,2,0),""))</f>
        <v/>
      </c>
      <c r="AA1379">
        <f>IF(OR($B1379="",$Z1379=""),"",IF(N($M1379)&lt;$Z1379,"Delta","No Delta"))</f>
        <v/>
      </c>
      <c r="AB1379">
        <f>IF(OR($B1379="",$Z1379=""),"",MAX(0,$Z1379-N($M1379)))</f>
        <v/>
      </c>
      <c r="AC1379" s="46">
        <f>IF($B1379="","",IFERROR(INDEX('CCA Util %'!$H:$H,MATCH($B1379,'CCA Util %'!$E:$E,0)),""))</f>
        <v/>
      </c>
      <c r="AD1379">
        <f>IF($B1379="","",IFERROR(INDEX('CCA Util %'!$G:$G,MATCH($B1379,'CCA Util %'!$E:$E,0)),""))</f>
        <v/>
      </c>
      <c r="AE1379">
        <f>IF(OR($B1379="",$U1379=""),"",$U1379&amp;" &amp; "&amp;IF(OR($AD1379="",$AD1379=0),"Util NA",$AD1379&amp;" Util"))</f>
        <v/>
      </c>
    </row>
    <row r="1380" ht="15.75" customHeight="1" s="42">
      <c r="A1380" s="41" t="n"/>
      <c r="G1380" s="38" t="n"/>
      <c r="H1380" s="38" t="n"/>
      <c r="I1380" s="38" t="n"/>
      <c r="J1380" s="38" t="n"/>
      <c r="K1380" s="38" t="n"/>
      <c r="L1380" s="38" t="n"/>
      <c r="N1380" s="36">
        <f>IF($B1380="","",IF($C1380="SUPERSTORE","Superstore","DH"))</f>
        <v/>
      </c>
      <c r="O1380" s="36">
        <f>IF($B1380="","",IFERROR(VLOOKUP($B1380,Mapping!$A:$C,2,0),"Not Mapped"))</f>
        <v/>
      </c>
      <c r="P1380" s="36">
        <f>IF($B1380="","",IFERROR(VLOOKUP($B1380,Mapping!$A:$C,3,0),"Not Mapped"))</f>
        <v/>
      </c>
      <c r="Q1380" s="36">
        <f>IF($B1380="","",IFERROR(VLOOKUP($O1380,Leaders!$A:$B,2,0),"Not Mapped"))</f>
        <v/>
      </c>
      <c r="R1380" s="36">
        <f>IF($B1380="","",IF(COUNTIF(Exclusions!$A:$A,$B1380)&gt;0,"Yes","No"))</f>
        <v/>
      </c>
      <c r="S1380" s="38">
        <f>IF($B1380="","",MIN(1,DAY($A1380)/IF($N1380="Superstore",Settings!$B$5,Settings!$B$4)))</f>
        <v/>
      </c>
      <c r="T1380" s="38">
        <f>IF(OR($B1380="",$G1380="",$S1380=0),"",$G1380/$S1380)</f>
        <v/>
      </c>
      <c r="U1380" s="36">
        <f>IF($T1380="","",IF($T1380&lt;Settings!$B$8,"Critical",IF($T1380&lt;Settings!$B$9,"Semi Critical","Non Critical")))</f>
        <v/>
      </c>
      <c r="V1380" s="28" t="n"/>
      <c r="Z1380">
        <f>IF($B1380="","",IFERROR(VLOOKUP($B1380,'Plan HC for CCA'!$A:$B,2,0),""))</f>
        <v/>
      </c>
      <c r="AA1380">
        <f>IF(OR($B1380="",$Z1380=""),"",IF(N($M1380)&lt;$Z1380,"Delta","No Delta"))</f>
        <v/>
      </c>
      <c r="AB1380">
        <f>IF(OR($B1380="",$Z1380=""),"",MAX(0,$Z1380-N($M1380)))</f>
        <v/>
      </c>
      <c r="AC1380" s="46">
        <f>IF($B1380="","",IFERROR(INDEX('CCA Util %'!$H:$H,MATCH($B1380,'CCA Util %'!$E:$E,0)),""))</f>
        <v/>
      </c>
      <c r="AD1380">
        <f>IF($B1380="","",IFERROR(INDEX('CCA Util %'!$G:$G,MATCH($B1380,'CCA Util %'!$E:$E,0)),""))</f>
        <v/>
      </c>
      <c r="AE1380">
        <f>IF(OR($B1380="",$U1380=""),"",$U1380&amp;" &amp; "&amp;IF(OR($AD1380="",$AD1380=0),"Util NA",$AD1380&amp;" Util"))</f>
        <v/>
      </c>
    </row>
    <row r="1381" ht="15.75" customHeight="1" s="42">
      <c r="A1381" s="41" t="n"/>
      <c r="G1381" s="38" t="n"/>
      <c r="H1381" s="38" t="n"/>
      <c r="I1381" s="38" t="n"/>
      <c r="J1381" s="38" t="n"/>
      <c r="K1381" s="38" t="n"/>
      <c r="L1381" s="38" t="n"/>
      <c r="N1381" s="36">
        <f>IF($B1381="","",IF($C1381="SUPERSTORE","Superstore","DH"))</f>
        <v/>
      </c>
      <c r="O1381" s="36">
        <f>IF($B1381="","",IFERROR(VLOOKUP($B1381,Mapping!$A:$C,2,0),"Not Mapped"))</f>
        <v/>
      </c>
      <c r="P1381" s="36">
        <f>IF($B1381="","",IFERROR(VLOOKUP($B1381,Mapping!$A:$C,3,0),"Not Mapped"))</f>
        <v/>
      </c>
      <c r="Q1381" s="36">
        <f>IF($B1381="","",IFERROR(VLOOKUP($O1381,Leaders!$A:$B,2,0),"Not Mapped"))</f>
        <v/>
      </c>
      <c r="R1381" s="36">
        <f>IF($B1381="","",IF(COUNTIF(Exclusions!$A:$A,$B1381)&gt;0,"Yes","No"))</f>
        <v/>
      </c>
      <c r="S1381" s="38">
        <f>IF($B1381="","",MIN(1,DAY($A1381)/IF($N1381="Superstore",Settings!$B$5,Settings!$B$4)))</f>
        <v/>
      </c>
      <c r="T1381" s="38">
        <f>IF(OR($B1381="",$G1381="",$S1381=0),"",$G1381/$S1381)</f>
        <v/>
      </c>
      <c r="U1381" s="36">
        <f>IF($T1381="","",IF($T1381&lt;Settings!$B$8,"Critical",IF($T1381&lt;Settings!$B$9,"Semi Critical","Non Critical")))</f>
        <v/>
      </c>
      <c r="V1381" s="28" t="n"/>
      <c r="Z1381">
        <f>IF($B1381="","",IFERROR(VLOOKUP($B1381,'Plan HC for CCA'!$A:$B,2,0),""))</f>
        <v/>
      </c>
      <c r="AA1381">
        <f>IF(OR($B1381="",$Z1381=""),"",IF(N($M1381)&lt;$Z1381,"Delta","No Delta"))</f>
        <v/>
      </c>
      <c r="AB1381">
        <f>IF(OR($B1381="",$Z1381=""),"",MAX(0,$Z1381-N($M1381)))</f>
        <v/>
      </c>
      <c r="AC1381" s="46">
        <f>IF($B1381="","",IFERROR(INDEX('CCA Util %'!$H:$H,MATCH($B1381,'CCA Util %'!$E:$E,0)),""))</f>
        <v/>
      </c>
      <c r="AD1381">
        <f>IF($B1381="","",IFERROR(INDEX('CCA Util %'!$G:$G,MATCH($B1381,'CCA Util %'!$E:$E,0)),""))</f>
        <v/>
      </c>
      <c r="AE1381">
        <f>IF(OR($B1381="",$U1381=""),"",$U1381&amp;" &amp; "&amp;IF(OR($AD1381="",$AD1381=0),"Util NA",$AD1381&amp;" Util"))</f>
        <v/>
      </c>
    </row>
    <row r="1382" ht="15.75" customHeight="1" s="42">
      <c r="A1382" s="41" t="n"/>
      <c r="G1382" s="38" t="n"/>
      <c r="H1382" s="38" t="n"/>
      <c r="I1382" s="38" t="n"/>
      <c r="J1382" s="38" t="n"/>
      <c r="K1382" s="38" t="n"/>
      <c r="L1382" s="38" t="n"/>
      <c r="N1382" s="36">
        <f>IF($B1382="","",IF($C1382="SUPERSTORE","Superstore","DH"))</f>
        <v/>
      </c>
      <c r="O1382" s="36">
        <f>IF($B1382="","",IFERROR(VLOOKUP($B1382,Mapping!$A:$C,2,0),"Not Mapped"))</f>
        <v/>
      </c>
      <c r="P1382" s="36">
        <f>IF($B1382="","",IFERROR(VLOOKUP($B1382,Mapping!$A:$C,3,0),"Not Mapped"))</f>
        <v/>
      </c>
      <c r="Q1382" s="36">
        <f>IF($B1382="","",IFERROR(VLOOKUP($O1382,Leaders!$A:$B,2,0),"Not Mapped"))</f>
        <v/>
      </c>
      <c r="R1382" s="36">
        <f>IF($B1382="","",IF(COUNTIF(Exclusions!$A:$A,$B1382)&gt;0,"Yes","No"))</f>
        <v/>
      </c>
      <c r="S1382" s="38">
        <f>IF($B1382="","",MIN(1,DAY($A1382)/IF($N1382="Superstore",Settings!$B$5,Settings!$B$4)))</f>
        <v/>
      </c>
      <c r="T1382" s="38">
        <f>IF(OR($B1382="",$G1382="",$S1382=0),"",$G1382/$S1382)</f>
        <v/>
      </c>
      <c r="U1382" s="36">
        <f>IF($T1382="","",IF($T1382&lt;Settings!$B$8,"Critical",IF($T1382&lt;Settings!$B$9,"Semi Critical","Non Critical")))</f>
        <v/>
      </c>
      <c r="V1382" s="28" t="n"/>
      <c r="Z1382">
        <f>IF($B1382="","",IFERROR(VLOOKUP($B1382,'Plan HC for CCA'!$A:$B,2,0),""))</f>
        <v/>
      </c>
      <c r="AA1382">
        <f>IF(OR($B1382="",$Z1382=""),"",IF(N($M1382)&lt;$Z1382,"Delta","No Delta"))</f>
        <v/>
      </c>
      <c r="AB1382">
        <f>IF(OR($B1382="",$Z1382=""),"",MAX(0,$Z1382-N($M1382)))</f>
        <v/>
      </c>
      <c r="AC1382" s="46">
        <f>IF($B1382="","",IFERROR(INDEX('CCA Util %'!$H:$H,MATCH($B1382,'CCA Util %'!$E:$E,0)),""))</f>
        <v/>
      </c>
      <c r="AD1382">
        <f>IF($B1382="","",IFERROR(INDEX('CCA Util %'!$G:$G,MATCH($B1382,'CCA Util %'!$E:$E,0)),""))</f>
        <v/>
      </c>
      <c r="AE1382">
        <f>IF(OR($B1382="",$U1382=""),"",$U1382&amp;" &amp; "&amp;IF(OR($AD1382="",$AD1382=0),"Util NA",$AD1382&amp;" Util"))</f>
        <v/>
      </c>
    </row>
    <row r="1383" ht="15.75" customHeight="1" s="42">
      <c r="A1383" s="41" t="n"/>
      <c r="G1383" s="38" t="n"/>
      <c r="H1383" s="38" t="n"/>
      <c r="I1383" s="38" t="n"/>
      <c r="J1383" s="38" t="n"/>
      <c r="K1383" s="38" t="n"/>
      <c r="L1383" s="38" t="n"/>
      <c r="N1383" s="36">
        <f>IF($B1383="","",IF($C1383="SUPERSTORE","Superstore","DH"))</f>
        <v/>
      </c>
      <c r="O1383" s="36">
        <f>IF($B1383="","",IFERROR(VLOOKUP($B1383,Mapping!$A:$C,2,0),"Not Mapped"))</f>
        <v/>
      </c>
      <c r="P1383" s="36">
        <f>IF($B1383="","",IFERROR(VLOOKUP($B1383,Mapping!$A:$C,3,0),"Not Mapped"))</f>
        <v/>
      </c>
      <c r="Q1383" s="36">
        <f>IF($B1383="","",IFERROR(VLOOKUP($O1383,Leaders!$A:$B,2,0),"Not Mapped"))</f>
        <v/>
      </c>
      <c r="R1383" s="36">
        <f>IF($B1383="","",IF(COUNTIF(Exclusions!$A:$A,$B1383)&gt;0,"Yes","No"))</f>
        <v/>
      </c>
      <c r="S1383" s="38">
        <f>IF($B1383="","",MIN(1,DAY($A1383)/IF($N1383="Superstore",Settings!$B$5,Settings!$B$4)))</f>
        <v/>
      </c>
      <c r="T1383" s="38">
        <f>IF(OR($B1383="",$G1383="",$S1383=0),"",$G1383/$S1383)</f>
        <v/>
      </c>
      <c r="U1383" s="36">
        <f>IF($T1383="","",IF($T1383&lt;Settings!$B$8,"Critical",IF($T1383&lt;Settings!$B$9,"Semi Critical","Non Critical")))</f>
        <v/>
      </c>
      <c r="V1383" s="28" t="n"/>
      <c r="Z1383">
        <f>IF($B1383="","",IFERROR(VLOOKUP($B1383,'Plan HC for CCA'!$A:$B,2,0),""))</f>
        <v/>
      </c>
      <c r="AA1383">
        <f>IF(OR($B1383="",$Z1383=""),"",IF(N($M1383)&lt;$Z1383,"Delta","No Delta"))</f>
        <v/>
      </c>
      <c r="AB1383">
        <f>IF(OR($B1383="",$Z1383=""),"",MAX(0,$Z1383-N($M1383)))</f>
        <v/>
      </c>
      <c r="AC1383" s="46">
        <f>IF($B1383="","",IFERROR(INDEX('CCA Util %'!$H:$H,MATCH($B1383,'CCA Util %'!$E:$E,0)),""))</f>
        <v/>
      </c>
      <c r="AD1383">
        <f>IF($B1383="","",IFERROR(INDEX('CCA Util %'!$G:$G,MATCH($B1383,'CCA Util %'!$E:$E,0)),""))</f>
        <v/>
      </c>
      <c r="AE1383">
        <f>IF(OR($B1383="",$U1383=""),"",$U1383&amp;" &amp; "&amp;IF(OR($AD1383="",$AD1383=0),"Util NA",$AD1383&amp;" Util"))</f>
        <v/>
      </c>
    </row>
    <row r="1384" ht="15.75" customHeight="1" s="42">
      <c r="A1384" s="41" t="n"/>
      <c r="G1384" s="38" t="n"/>
      <c r="H1384" s="38" t="n"/>
      <c r="I1384" s="38" t="n"/>
      <c r="J1384" s="38" t="n"/>
      <c r="K1384" s="38" t="n"/>
      <c r="L1384" s="38" t="n"/>
      <c r="N1384" s="36">
        <f>IF($B1384="","",IF($C1384="SUPERSTORE","Superstore","DH"))</f>
        <v/>
      </c>
      <c r="O1384" s="36">
        <f>IF($B1384="","",IFERROR(VLOOKUP($B1384,Mapping!$A:$C,2,0),"Not Mapped"))</f>
        <v/>
      </c>
      <c r="P1384" s="36">
        <f>IF($B1384="","",IFERROR(VLOOKUP($B1384,Mapping!$A:$C,3,0),"Not Mapped"))</f>
        <v/>
      </c>
      <c r="Q1384" s="36">
        <f>IF($B1384="","",IFERROR(VLOOKUP($O1384,Leaders!$A:$B,2,0),"Not Mapped"))</f>
        <v/>
      </c>
      <c r="R1384" s="36">
        <f>IF($B1384="","",IF(COUNTIF(Exclusions!$A:$A,$B1384)&gt;0,"Yes","No"))</f>
        <v/>
      </c>
      <c r="S1384" s="38">
        <f>IF($B1384="","",MIN(1,DAY($A1384)/IF($N1384="Superstore",Settings!$B$5,Settings!$B$4)))</f>
        <v/>
      </c>
      <c r="T1384" s="38">
        <f>IF(OR($B1384="",$G1384="",$S1384=0),"",$G1384/$S1384)</f>
        <v/>
      </c>
      <c r="U1384" s="36">
        <f>IF($T1384="","",IF($T1384&lt;Settings!$B$8,"Critical",IF($T1384&lt;Settings!$B$9,"Semi Critical","Non Critical")))</f>
        <v/>
      </c>
      <c r="V1384" s="28" t="n"/>
      <c r="Z1384">
        <f>IF($B1384="","",IFERROR(VLOOKUP($B1384,'Plan HC for CCA'!$A:$B,2,0),""))</f>
        <v/>
      </c>
      <c r="AA1384">
        <f>IF(OR($B1384="",$Z1384=""),"",IF(N($M1384)&lt;$Z1384,"Delta","No Delta"))</f>
        <v/>
      </c>
      <c r="AB1384">
        <f>IF(OR($B1384="",$Z1384=""),"",MAX(0,$Z1384-N($M1384)))</f>
        <v/>
      </c>
      <c r="AC1384" s="46">
        <f>IF($B1384="","",IFERROR(INDEX('CCA Util %'!$H:$H,MATCH($B1384,'CCA Util %'!$E:$E,0)),""))</f>
        <v/>
      </c>
      <c r="AD1384">
        <f>IF($B1384="","",IFERROR(INDEX('CCA Util %'!$G:$G,MATCH($B1384,'CCA Util %'!$E:$E,0)),""))</f>
        <v/>
      </c>
      <c r="AE1384">
        <f>IF(OR($B1384="",$U1384=""),"",$U1384&amp;" &amp; "&amp;IF(OR($AD1384="",$AD1384=0),"Util NA",$AD1384&amp;" Util"))</f>
        <v/>
      </c>
    </row>
    <row r="1385" ht="15.75" customHeight="1" s="42">
      <c r="A1385" s="41" t="n"/>
      <c r="G1385" s="38" t="n"/>
      <c r="H1385" s="38" t="n"/>
      <c r="I1385" s="38" t="n"/>
      <c r="J1385" s="38" t="n"/>
      <c r="K1385" s="38" t="n"/>
      <c r="L1385" s="38" t="n"/>
      <c r="N1385" s="36">
        <f>IF($B1385="","",IF($C1385="SUPERSTORE","Superstore","DH"))</f>
        <v/>
      </c>
      <c r="O1385" s="36">
        <f>IF($B1385="","",IFERROR(VLOOKUP($B1385,Mapping!$A:$C,2,0),"Not Mapped"))</f>
        <v/>
      </c>
      <c r="P1385" s="36">
        <f>IF($B1385="","",IFERROR(VLOOKUP($B1385,Mapping!$A:$C,3,0),"Not Mapped"))</f>
        <v/>
      </c>
      <c r="Q1385" s="36">
        <f>IF($B1385="","",IFERROR(VLOOKUP($O1385,Leaders!$A:$B,2,0),"Not Mapped"))</f>
        <v/>
      </c>
      <c r="R1385" s="36">
        <f>IF($B1385="","",IF(COUNTIF(Exclusions!$A:$A,$B1385)&gt;0,"Yes","No"))</f>
        <v/>
      </c>
      <c r="S1385" s="38">
        <f>IF($B1385="","",MIN(1,DAY($A1385)/IF($N1385="Superstore",Settings!$B$5,Settings!$B$4)))</f>
        <v/>
      </c>
      <c r="T1385" s="38">
        <f>IF(OR($B1385="",$G1385="",$S1385=0),"",$G1385/$S1385)</f>
        <v/>
      </c>
      <c r="U1385" s="36">
        <f>IF($T1385="","",IF($T1385&lt;Settings!$B$8,"Critical",IF($T1385&lt;Settings!$B$9,"Semi Critical","Non Critical")))</f>
        <v/>
      </c>
      <c r="V1385" s="28" t="n"/>
      <c r="Z1385">
        <f>IF($B1385="","",IFERROR(VLOOKUP($B1385,'Plan HC for CCA'!$A:$B,2,0),""))</f>
        <v/>
      </c>
      <c r="AA1385">
        <f>IF(OR($B1385="",$Z1385=""),"",IF(N($M1385)&lt;$Z1385,"Delta","No Delta"))</f>
        <v/>
      </c>
      <c r="AB1385">
        <f>IF(OR($B1385="",$Z1385=""),"",MAX(0,$Z1385-N($M1385)))</f>
        <v/>
      </c>
      <c r="AC1385" s="46">
        <f>IF($B1385="","",IFERROR(INDEX('CCA Util %'!$H:$H,MATCH($B1385,'CCA Util %'!$E:$E,0)),""))</f>
        <v/>
      </c>
      <c r="AD1385">
        <f>IF($B1385="","",IFERROR(INDEX('CCA Util %'!$G:$G,MATCH($B1385,'CCA Util %'!$E:$E,0)),""))</f>
        <v/>
      </c>
      <c r="AE1385">
        <f>IF(OR($B1385="",$U1385=""),"",$U1385&amp;" &amp; "&amp;IF(OR($AD1385="",$AD1385=0),"Util NA",$AD1385&amp;" Util"))</f>
        <v/>
      </c>
    </row>
    <row r="1386" ht="15.75" customHeight="1" s="42">
      <c r="A1386" s="41" t="n"/>
      <c r="G1386" s="38" t="n"/>
      <c r="H1386" s="38" t="n"/>
      <c r="I1386" s="38" t="n"/>
      <c r="J1386" s="38" t="n"/>
      <c r="K1386" s="38" t="n"/>
      <c r="L1386" s="38" t="n"/>
      <c r="N1386" s="36">
        <f>IF($B1386="","",IF($C1386="SUPERSTORE","Superstore","DH"))</f>
        <v/>
      </c>
      <c r="O1386" s="36">
        <f>IF($B1386="","",IFERROR(VLOOKUP($B1386,Mapping!$A:$C,2,0),"Not Mapped"))</f>
        <v/>
      </c>
      <c r="P1386" s="36">
        <f>IF($B1386="","",IFERROR(VLOOKUP($B1386,Mapping!$A:$C,3,0),"Not Mapped"))</f>
        <v/>
      </c>
      <c r="Q1386" s="36">
        <f>IF($B1386="","",IFERROR(VLOOKUP($O1386,Leaders!$A:$B,2,0),"Not Mapped"))</f>
        <v/>
      </c>
      <c r="R1386" s="36">
        <f>IF($B1386="","",IF(COUNTIF(Exclusions!$A:$A,$B1386)&gt;0,"Yes","No"))</f>
        <v/>
      </c>
      <c r="S1386" s="38">
        <f>IF($B1386="","",MIN(1,DAY($A1386)/IF($N1386="Superstore",Settings!$B$5,Settings!$B$4)))</f>
        <v/>
      </c>
      <c r="T1386" s="38">
        <f>IF(OR($B1386="",$G1386="",$S1386=0),"",$G1386/$S1386)</f>
        <v/>
      </c>
      <c r="U1386" s="36">
        <f>IF($T1386="","",IF($T1386&lt;Settings!$B$8,"Critical",IF($T1386&lt;Settings!$B$9,"Semi Critical","Non Critical")))</f>
        <v/>
      </c>
      <c r="V1386" s="28" t="n"/>
      <c r="Z1386">
        <f>IF($B1386="","",IFERROR(VLOOKUP($B1386,'Plan HC for CCA'!$A:$B,2,0),""))</f>
        <v/>
      </c>
      <c r="AA1386">
        <f>IF(OR($B1386="",$Z1386=""),"",IF(N($M1386)&lt;$Z1386,"Delta","No Delta"))</f>
        <v/>
      </c>
      <c r="AB1386">
        <f>IF(OR($B1386="",$Z1386=""),"",MAX(0,$Z1386-N($M1386)))</f>
        <v/>
      </c>
      <c r="AC1386" s="46">
        <f>IF($B1386="","",IFERROR(INDEX('CCA Util %'!$H:$H,MATCH($B1386,'CCA Util %'!$E:$E,0)),""))</f>
        <v/>
      </c>
      <c r="AD1386">
        <f>IF($B1386="","",IFERROR(INDEX('CCA Util %'!$G:$G,MATCH($B1386,'CCA Util %'!$E:$E,0)),""))</f>
        <v/>
      </c>
      <c r="AE1386">
        <f>IF(OR($B1386="",$U1386=""),"",$U1386&amp;" &amp; "&amp;IF(OR($AD1386="",$AD1386=0),"Util NA",$AD1386&amp;" Util"))</f>
        <v/>
      </c>
    </row>
    <row r="1387" ht="15.75" customHeight="1" s="42">
      <c r="A1387" s="41" t="n"/>
      <c r="G1387" s="38" t="n"/>
      <c r="H1387" s="38" t="n"/>
      <c r="I1387" s="38" t="n"/>
      <c r="J1387" s="38" t="n"/>
      <c r="K1387" s="38" t="n"/>
      <c r="L1387" s="38" t="n"/>
      <c r="N1387" s="36">
        <f>IF($B1387="","",IF($C1387="SUPERSTORE","Superstore","DH"))</f>
        <v/>
      </c>
      <c r="O1387" s="36">
        <f>IF($B1387="","",IFERROR(VLOOKUP($B1387,Mapping!$A:$C,2,0),"Not Mapped"))</f>
        <v/>
      </c>
      <c r="P1387" s="36">
        <f>IF($B1387="","",IFERROR(VLOOKUP($B1387,Mapping!$A:$C,3,0),"Not Mapped"))</f>
        <v/>
      </c>
      <c r="Q1387" s="36">
        <f>IF($B1387="","",IFERROR(VLOOKUP($O1387,Leaders!$A:$B,2,0),"Not Mapped"))</f>
        <v/>
      </c>
      <c r="R1387" s="36">
        <f>IF($B1387="","",IF(COUNTIF(Exclusions!$A:$A,$B1387)&gt;0,"Yes","No"))</f>
        <v/>
      </c>
      <c r="S1387" s="38">
        <f>IF($B1387="","",MIN(1,DAY($A1387)/IF($N1387="Superstore",Settings!$B$5,Settings!$B$4)))</f>
        <v/>
      </c>
      <c r="T1387" s="38">
        <f>IF(OR($B1387="",$G1387="",$S1387=0),"",$G1387/$S1387)</f>
        <v/>
      </c>
      <c r="U1387" s="36">
        <f>IF($T1387="","",IF($T1387&lt;Settings!$B$8,"Critical",IF($T1387&lt;Settings!$B$9,"Semi Critical","Non Critical")))</f>
        <v/>
      </c>
      <c r="V1387" s="28" t="n"/>
      <c r="Z1387">
        <f>IF($B1387="","",IFERROR(VLOOKUP($B1387,'Plan HC for CCA'!$A:$B,2,0),""))</f>
        <v/>
      </c>
      <c r="AA1387">
        <f>IF(OR($B1387="",$Z1387=""),"",IF(N($M1387)&lt;$Z1387,"Delta","No Delta"))</f>
        <v/>
      </c>
      <c r="AB1387">
        <f>IF(OR($B1387="",$Z1387=""),"",MAX(0,$Z1387-N($M1387)))</f>
        <v/>
      </c>
      <c r="AC1387" s="46">
        <f>IF($B1387="","",IFERROR(INDEX('CCA Util %'!$H:$H,MATCH($B1387,'CCA Util %'!$E:$E,0)),""))</f>
        <v/>
      </c>
      <c r="AD1387">
        <f>IF($B1387="","",IFERROR(INDEX('CCA Util %'!$G:$G,MATCH($B1387,'CCA Util %'!$E:$E,0)),""))</f>
        <v/>
      </c>
      <c r="AE1387">
        <f>IF(OR($B1387="",$U1387=""),"",$U1387&amp;" &amp; "&amp;IF(OR($AD1387="",$AD1387=0),"Util NA",$AD1387&amp;" Util"))</f>
        <v/>
      </c>
    </row>
    <row r="1388" ht="15.75" customHeight="1" s="42">
      <c r="A1388" s="41" t="n"/>
      <c r="G1388" s="38" t="n"/>
      <c r="H1388" s="38" t="n"/>
      <c r="I1388" s="38" t="n"/>
      <c r="J1388" s="38" t="n"/>
      <c r="K1388" s="38" t="n"/>
      <c r="L1388" s="38" t="n"/>
      <c r="N1388" s="36">
        <f>IF($B1388="","",IF($C1388="SUPERSTORE","Superstore","DH"))</f>
        <v/>
      </c>
      <c r="O1388" s="36">
        <f>IF($B1388="","",IFERROR(VLOOKUP($B1388,Mapping!$A:$C,2,0),"Not Mapped"))</f>
        <v/>
      </c>
      <c r="P1388" s="36">
        <f>IF($B1388="","",IFERROR(VLOOKUP($B1388,Mapping!$A:$C,3,0),"Not Mapped"))</f>
        <v/>
      </c>
      <c r="Q1388" s="36">
        <f>IF($B1388="","",IFERROR(VLOOKUP($O1388,Leaders!$A:$B,2,0),"Not Mapped"))</f>
        <v/>
      </c>
      <c r="R1388" s="36">
        <f>IF($B1388="","",IF(COUNTIF(Exclusions!$A:$A,$B1388)&gt;0,"Yes","No"))</f>
        <v/>
      </c>
      <c r="S1388" s="38">
        <f>IF($B1388="","",MIN(1,DAY($A1388)/IF($N1388="Superstore",Settings!$B$5,Settings!$B$4)))</f>
        <v/>
      </c>
      <c r="T1388" s="38">
        <f>IF(OR($B1388="",$G1388="",$S1388=0),"",$G1388/$S1388)</f>
        <v/>
      </c>
      <c r="U1388" s="36">
        <f>IF($T1388="","",IF($T1388&lt;Settings!$B$8,"Critical",IF($T1388&lt;Settings!$B$9,"Semi Critical","Non Critical")))</f>
        <v/>
      </c>
      <c r="V1388" s="28" t="n"/>
      <c r="Z1388">
        <f>IF($B1388="","",IFERROR(VLOOKUP($B1388,'Plan HC for CCA'!$A:$B,2,0),""))</f>
        <v/>
      </c>
      <c r="AA1388">
        <f>IF(OR($B1388="",$Z1388=""),"",IF(N($M1388)&lt;$Z1388,"Delta","No Delta"))</f>
        <v/>
      </c>
      <c r="AB1388">
        <f>IF(OR($B1388="",$Z1388=""),"",MAX(0,$Z1388-N($M1388)))</f>
        <v/>
      </c>
      <c r="AC1388" s="46">
        <f>IF($B1388="","",IFERROR(INDEX('CCA Util %'!$H:$H,MATCH($B1388,'CCA Util %'!$E:$E,0)),""))</f>
        <v/>
      </c>
      <c r="AD1388">
        <f>IF($B1388="","",IFERROR(INDEX('CCA Util %'!$G:$G,MATCH($B1388,'CCA Util %'!$E:$E,0)),""))</f>
        <v/>
      </c>
      <c r="AE1388">
        <f>IF(OR($B1388="",$U1388=""),"",$U1388&amp;" &amp; "&amp;IF(OR($AD1388="",$AD1388=0),"Util NA",$AD1388&amp;" Util"))</f>
        <v/>
      </c>
    </row>
    <row r="1389" ht="15.75" customHeight="1" s="42">
      <c r="A1389" s="41" t="n"/>
      <c r="G1389" s="38" t="n"/>
      <c r="H1389" s="38" t="n"/>
      <c r="I1389" s="38" t="n"/>
      <c r="J1389" s="38" t="n"/>
      <c r="K1389" s="38" t="n"/>
      <c r="L1389" s="38" t="n"/>
      <c r="N1389" s="36">
        <f>IF($B1389="","",IF($C1389="SUPERSTORE","Superstore","DH"))</f>
        <v/>
      </c>
      <c r="O1389" s="36">
        <f>IF($B1389="","",IFERROR(VLOOKUP($B1389,Mapping!$A:$C,2,0),"Not Mapped"))</f>
        <v/>
      </c>
      <c r="P1389" s="36">
        <f>IF($B1389="","",IFERROR(VLOOKUP($B1389,Mapping!$A:$C,3,0),"Not Mapped"))</f>
        <v/>
      </c>
      <c r="Q1389" s="36">
        <f>IF($B1389="","",IFERROR(VLOOKUP($O1389,Leaders!$A:$B,2,0),"Not Mapped"))</f>
        <v/>
      </c>
      <c r="R1389" s="36">
        <f>IF($B1389="","",IF(COUNTIF(Exclusions!$A:$A,$B1389)&gt;0,"Yes","No"))</f>
        <v/>
      </c>
      <c r="S1389" s="38">
        <f>IF($B1389="","",MIN(1,DAY($A1389)/IF($N1389="Superstore",Settings!$B$5,Settings!$B$4)))</f>
        <v/>
      </c>
      <c r="T1389" s="38">
        <f>IF(OR($B1389="",$G1389="",$S1389=0),"",$G1389/$S1389)</f>
        <v/>
      </c>
      <c r="U1389" s="36">
        <f>IF($T1389="","",IF($T1389&lt;Settings!$B$8,"Critical",IF($T1389&lt;Settings!$B$9,"Semi Critical","Non Critical")))</f>
        <v/>
      </c>
      <c r="V1389" s="28" t="n"/>
      <c r="Z1389">
        <f>IF($B1389="","",IFERROR(VLOOKUP($B1389,'Plan HC for CCA'!$A:$B,2,0),""))</f>
        <v/>
      </c>
      <c r="AA1389">
        <f>IF(OR($B1389="",$Z1389=""),"",IF(N($M1389)&lt;$Z1389,"Delta","No Delta"))</f>
        <v/>
      </c>
      <c r="AB1389">
        <f>IF(OR($B1389="",$Z1389=""),"",MAX(0,$Z1389-N($M1389)))</f>
        <v/>
      </c>
      <c r="AC1389" s="46">
        <f>IF($B1389="","",IFERROR(INDEX('CCA Util %'!$H:$H,MATCH($B1389,'CCA Util %'!$E:$E,0)),""))</f>
        <v/>
      </c>
      <c r="AD1389">
        <f>IF($B1389="","",IFERROR(INDEX('CCA Util %'!$G:$G,MATCH($B1389,'CCA Util %'!$E:$E,0)),""))</f>
        <v/>
      </c>
      <c r="AE1389">
        <f>IF(OR($B1389="",$U1389=""),"",$U1389&amp;" &amp; "&amp;IF(OR($AD1389="",$AD1389=0),"Util NA",$AD1389&amp;" Util"))</f>
        <v/>
      </c>
    </row>
    <row r="1390" ht="15.75" customHeight="1" s="42">
      <c r="A1390" s="41" t="n"/>
      <c r="G1390" s="38" t="n"/>
      <c r="H1390" s="38" t="n"/>
      <c r="I1390" s="38" t="n"/>
      <c r="J1390" s="38" t="n"/>
      <c r="K1390" s="38" t="n"/>
      <c r="L1390" s="38" t="n"/>
      <c r="N1390" s="36">
        <f>IF($B1390="","",IF($C1390="SUPERSTORE","Superstore","DH"))</f>
        <v/>
      </c>
      <c r="O1390" s="36">
        <f>IF($B1390="","",IFERROR(VLOOKUP($B1390,Mapping!$A:$C,2,0),"Not Mapped"))</f>
        <v/>
      </c>
      <c r="P1390" s="36">
        <f>IF($B1390="","",IFERROR(VLOOKUP($B1390,Mapping!$A:$C,3,0),"Not Mapped"))</f>
        <v/>
      </c>
      <c r="Q1390" s="36">
        <f>IF($B1390="","",IFERROR(VLOOKUP($O1390,Leaders!$A:$B,2,0),"Not Mapped"))</f>
        <v/>
      </c>
      <c r="R1390" s="36">
        <f>IF($B1390="","",IF(COUNTIF(Exclusions!$A:$A,$B1390)&gt;0,"Yes","No"))</f>
        <v/>
      </c>
      <c r="S1390" s="38">
        <f>IF($B1390="","",MIN(1,DAY($A1390)/IF($N1390="Superstore",Settings!$B$5,Settings!$B$4)))</f>
        <v/>
      </c>
      <c r="T1390" s="38">
        <f>IF(OR($B1390="",$G1390="",$S1390=0),"",$G1390/$S1390)</f>
        <v/>
      </c>
      <c r="U1390" s="36">
        <f>IF($T1390="","",IF($T1390&lt;Settings!$B$8,"Critical",IF($T1390&lt;Settings!$B$9,"Semi Critical","Non Critical")))</f>
        <v/>
      </c>
      <c r="V1390" s="28" t="n"/>
      <c r="Z1390">
        <f>IF($B1390="","",IFERROR(VLOOKUP($B1390,'Plan HC for CCA'!$A:$B,2,0),""))</f>
        <v/>
      </c>
      <c r="AA1390">
        <f>IF(OR($B1390="",$Z1390=""),"",IF(N($M1390)&lt;$Z1390,"Delta","No Delta"))</f>
        <v/>
      </c>
      <c r="AB1390">
        <f>IF(OR($B1390="",$Z1390=""),"",MAX(0,$Z1390-N($M1390)))</f>
        <v/>
      </c>
      <c r="AC1390" s="46">
        <f>IF($B1390="","",IFERROR(INDEX('CCA Util %'!$H:$H,MATCH($B1390,'CCA Util %'!$E:$E,0)),""))</f>
        <v/>
      </c>
      <c r="AD1390">
        <f>IF($B1390="","",IFERROR(INDEX('CCA Util %'!$G:$G,MATCH($B1390,'CCA Util %'!$E:$E,0)),""))</f>
        <v/>
      </c>
      <c r="AE1390">
        <f>IF(OR($B1390="",$U1390=""),"",$U1390&amp;" &amp; "&amp;IF(OR($AD1390="",$AD1390=0),"Util NA",$AD1390&amp;" Util"))</f>
        <v/>
      </c>
    </row>
    <row r="1391" ht="15.75" customHeight="1" s="42">
      <c r="A1391" s="41" t="n"/>
      <c r="G1391" s="38" t="n"/>
      <c r="H1391" s="38" t="n"/>
      <c r="I1391" s="38" t="n"/>
      <c r="J1391" s="38" t="n"/>
      <c r="K1391" s="38" t="n"/>
      <c r="L1391" s="38" t="n"/>
      <c r="N1391" s="36">
        <f>IF($B1391="","",IF($C1391="SUPERSTORE","Superstore","DH"))</f>
        <v/>
      </c>
      <c r="O1391" s="36">
        <f>IF($B1391="","",IFERROR(VLOOKUP($B1391,Mapping!$A:$C,2,0),"Not Mapped"))</f>
        <v/>
      </c>
      <c r="P1391" s="36">
        <f>IF($B1391="","",IFERROR(VLOOKUP($B1391,Mapping!$A:$C,3,0),"Not Mapped"))</f>
        <v/>
      </c>
      <c r="Q1391" s="36">
        <f>IF($B1391="","",IFERROR(VLOOKUP($O1391,Leaders!$A:$B,2,0),"Not Mapped"))</f>
        <v/>
      </c>
      <c r="R1391" s="36">
        <f>IF($B1391="","",IF(COUNTIF(Exclusions!$A:$A,$B1391)&gt;0,"Yes","No"))</f>
        <v/>
      </c>
      <c r="S1391" s="38">
        <f>IF($B1391="","",MIN(1,DAY($A1391)/IF($N1391="Superstore",Settings!$B$5,Settings!$B$4)))</f>
        <v/>
      </c>
      <c r="T1391" s="38">
        <f>IF(OR($B1391="",$G1391="",$S1391=0),"",$G1391/$S1391)</f>
        <v/>
      </c>
      <c r="U1391" s="36">
        <f>IF($T1391="","",IF($T1391&lt;Settings!$B$8,"Critical",IF($T1391&lt;Settings!$B$9,"Semi Critical","Non Critical")))</f>
        <v/>
      </c>
      <c r="V1391" s="28" t="n"/>
      <c r="Z1391">
        <f>IF($B1391="","",IFERROR(VLOOKUP($B1391,'Plan HC for CCA'!$A:$B,2,0),""))</f>
        <v/>
      </c>
      <c r="AA1391">
        <f>IF(OR($B1391="",$Z1391=""),"",IF(N($M1391)&lt;$Z1391,"Delta","No Delta"))</f>
        <v/>
      </c>
      <c r="AB1391">
        <f>IF(OR($B1391="",$Z1391=""),"",MAX(0,$Z1391-N($M1391)))</f>
        <v/>
      </c>
      <c r="AC1391" s="46">
        <f>IF($B1391="","",IFERROR(INDEX('CCA Util %'!$H:$H,MATCH($B1391,'CCA Util %'!$E:$E,0)),""))</f>
        <v/>
      </c>
      <c r="AD1391">
        <f>IF($B1391="","",IFERROR(INDEX('CCA Util %'!$G:$G,MATCH($B1391,'CCA Util %'!$E:$E,0)),""))</f>
        <v/>
      </c>
      <c r="AE1391">
        <f>IF(OR($B1391="",$U1391=""),"",$U1391&amp;" &amp; "&amp;IF(OR($AD1391="",$AD1391=0),"Util NA",$AD1391&amp;" Util"))</f>
        <v/>
      </c>
    </row>
    <row r="1392" ht="15.75" customHeight="1" s="42">
      <c r="A1392" s="41" t="n"/>
      <c r="G1392" s="38" t="n"/>
      <c r="H1392" s="38" t="n"/>
      <c r="I1392" s="38" t="n"/>
      <c r="J1392" s="38" t="n"/>
      <c r="K1392" s="38" t="n"/>
      <c r="L1392" s="38" t="n"/>
      <c r="N1392" s="36">
        <f>IF($B1392="","",IF($C1392="SUPERSTORE","Superstore","DH"))</f>
        <v/>
      </c>
      <c r="O1392" s="36">
        <f>IF($B1392="","",IFERROR(VLOOKUP($B1392,Mapping!$A:$C,2,0),"Not Mapped"))</f>
        <v/>
      </c>
      <c r="P1392" s="36">
        <f>IF($B1392="","",IFERROR(VLOOKUP($B1392,Mapping!$A:$C,3,0),"Not Mapped"))</f>
        <v/>
      </c>
      <c r="Q1392" s="36">
        <f>IF($B1392="","",IFERROR(VLOOKUP($O1392,Leaders!$A:$B,2,0),"Not Mapped"))</f>
        <v/>
      </c>
      <c r="R1392" s="36">
        <f>IF($B1392="","",IF(COUNTIF(Exclusions!$A:$A,$B1392)&gt;0,"Yes","No"))</f>
        <v/>
      </c>
      <c r="S1392" s="38">
        <f>IF($B1392="","",MIN(1,DAY($A1392)/IF($N1392="Superstore",Settings!$B$5,Settings!$B$4)))</f>
        <v/>
      </c>
      <c r="T1392" s="38">
        <f>IF(OR($B1392="",$G1392="",$S1392=0),"",$G1392/$S1392)</f>
        <v/>
      </c>
      <c r="U1392" s="36">
        <f>IF($T1392="","",IF($T1392&lt;Settings!$B$8,"Critical",IF($T1392&lt;Settings!$B$9,"Semi Critical","Non Critical")))</f>
        <v/>
      </c>
      <c r="V1392" s="28" t="n"/>
      <c r="Z1392">
        <f>IF($B1392="","",IFERROR(VLOOKUP($B1392,'Plan HC for CCA'!$A:$B,2,0),""))</f>
        <v/>
      </c>
      <c r="AA1392">
        <f>IF(OR($B1392="",$Z1392=""),"",IF(N($M1392)&lt;$Z1392,"Delta","No Delta"))</f>
        <v/>
      </c>
      <c r="AB1392">
        <f>IF(OR($B1392="",$Z1392=""),"",MAX(0,$Z1392-N($M1392)))</f>
        <v/>
      </c>
      <c r="AC1392" s="46">
        <f>IF($B1392="","",IFERROR(INDEX('CCA Util %'!$H:$H,MATCH($B1392,'CCA Util %'!$E:$E,0)),""))</f>
        <v/>
      </c>
      <c r="AD1392">
        <f>IF($B1392="","",IFERROR(INDEX('CCA Util %'!$G:$G,MATCH($B1392,'CCA Util %'!$E:$E,0)),""))</f>
        <v/>
      </c>
      <c r="AE1392">
        <f>IF(OR($B1392="",$U1392=""),"",$U1392&amp;" &amp; "&amp;IF(OR($AD1392="",$AD1392=0),"Util NA",$AD1392&amp;" Util"))</f>
        <v/>
      </c>
    </row>
    <row r="1393" ht="15.75" customHeight="1" s="42">
      <c r="A1393" s="41" t="n"/>
      <c r="G1393" s="38" t="n"/>
      <c r="H1393" s="38" t="n"/>
      <c r="I1393" s="38" t="n"/>
      <c r="J1393" s="38" t="n"/>
      <c r="K1393" s="38" t="n"/>
      <c r="L1393" s="38" t="n"/>
      <c r="N1393" s="36">
        <f>IF($B1393="","",IF($C1393="SUPERSTORE","Superstore","DH"))</f>
        <v/>
      </c>
      <c r="O1393" s="36">
        <f>IF($B1393="","",IFERROR(VLOOKUP($B1393,Mapping!$A:$C,2,0),"Not Mapped"))</f>
        <v/>
      </c>
      <c r="P1393" s="36">
        <f>IF($B1393="","",IFERROR(VLOOKUP($B1393,Mapping!$A:$C,3,0),"Not Mapped"))</f>
        <v/>
      </c>
      <c r="Q1393" s="36">
        <f>IF($B1393="","",IFERROR(VLOOKUP($O1393,Leaders!$A:$B,2,0),"Not Mapped"))</f>
        <v/>
      </c>
      <c r="R1393" s="36">
        <f>IF($B1393="","",IF(COUNTIF(Exclusions!$A:$A,$B1393)&gt;0,"Yes","No"))</f>
        <v/>
      </c>
      <c r="S1393" s="38">
        <f>IF($B1393="","",MIN(1,DAY($A1393)/IF($N1393="Superstore",Settings!$B$5,Settings!$B$4)))</f>
        <v/>
      </c>
      <c r="T1393" s="38">
        <f>IF(OR($B1393="",$G1393="",$S1393=0),"",$G1393/$S1393)</f>
        <v/>
      </c>
      <c r="U1393" s="36">
        <f>IF($T1393="","",IF($T1393&lt;Settings!$B$8,"Critical",IF($T1393&lt;Settings!$B$9,"Semi Critical","Non Critical")))</f>
        <v/>
      </c>
      <c r="V1393" s="28" t="n"/>
      <c r="Z1393">
        <f>IF($B1393="","",IFERROR(VLOOKUP($B1393,'Plan HC for CCA'!$A:$B,2,0),""))</f>
        <v/>
      </c>
      <c r="AA1393">
        <f>IF(OR($B1393="",$Z1393=""),"",IF(N($M1393)&lt;$Z1393,"Delta","No Delta"))</f>
        <v/>
      </c>
      <c r="AB1393">
        <f>IF(OR($B1393="",$Z1393=""),"",MAX(0,$Z1393-N($M1393)))</f>
        <v/>
      </c>
      <c r="AC1393" s="46">
        <f>IF($B1393="","",IFERROR(INDEX('CCA Util %'!$H:$H,MATCH($B1393,'CCA Util %'!$E:$E,0)),""))</f>
        <v/>
      </c>
      <c r="AD1393">
        <f>IF($B1393="","",IFERROR(INDEX('CCA Util %'!$G:$G,MATCH($B1393,'CCA Util %'!$E:$E,0)),""))</f>
        <v/>
      </c>
      <c r="AE1393">
        <f>IF(OR($B1393="",$U1393=""),"",$U1393&amp;" &amp; "&amp;IF(OR($AD1393="",$AD1393=0),"Util NA",$AD1393&amp;" Util"))</f>
        <v/>
      </c>
    </row>
    <row r="1394" ht="15.75" customHeight="1" s="42">
      <c r="A1394" s="41" t="n"/>
      <c r="G1394" s="38" t="n"/>
      <c r="H1394" s="38" t="n"/>
      <c r="I1394" s="38" t="n"/>
      <c r="J1394" s="38" t="n"/>
      <c r="K1394" s="38" t="n"/>
      <c r="L1394" s="38" t="n"/>
      <c r="N1394" s="36">
        <f>IF($B1394="","",IF($C1394="SUPERSTORE","Superstore","DH"))</f>
        <v/>
      </c>
      <c r="O1394" s="36">
        <f>IF($B1394="","",IFERROR(VLOOKUP($B1394,Mapping!$A:$C,2,0),"Not Mapped"))</f>
        <v/>
      </c>
      <c r="P1394" s="36">
        <f>IF($B1394="","",IFERROR(VLOOKUP($B1394,Mapping!$A:$C,3,0),"Not Mapped"))</f>
        <v/>
      </c>
      <c r="Q1394" s="36">
        <f>IF($B1394="","",IFERROR(VLOOKUP($O1394,Leaders!$A:$B,2,0),"Not Mapped"))</f>
        <v/>
      </c>
      <c r="R1394" s="36">
        <f>IF($B1394="","",IF(COUNTIF(Exclusions!$A:$A,$B1394)&gt;0,"Yes","No"))</f>
        <v/>
      </c>
      <c r="S1394" s="38">
        <f>IF($B1394="","",MIN(1,DAY($A1394)/IF($N1394="Superstore",Settings!$B$5,Settings!$B$4)))</f>
        <v/>
      </c>
      <c r="T1394" s="38">
        <f>IF(OR($B1394="",$G1394="",$S1394=0),"",$G1394/$S1394)</f>
        <v/>
      </c>
      <c r="U1394" s="36">
        <f>IF($T1394="","",IF($T1394&lt;Settings!$B$8,"Critical",IF($T1394&lt;Settings!$B$9,"Semi Critical","Non Critical")))</f>
        <v/>
      </c>
      <c r="V1394" s="28" t="n"/>
      <c r="Z1394">
        <f>IF($B1394="","",IFERROR(VLOOKUP($B1394,'Plan HC for CCA'!$A:$B,2,0),""))</f>
        <v/>
      </c>
      <c r="AA1394">
        <f>IF(OR($B1394="",$Z1394=""),"",IF(N($M1394)&lt;$Z1394,"Delta","No Delta"))</f>
        <v/>
      </c>
      <c r="AB1394">
        <f>IF(OR($B1394="",$Z1394=""),"",MAX(0,$Z1394-N($M1394)))</f>
        <v/>
      </c>
      <c r="AC1394" s="46">
        <f>IF($B1394="","",IFERROR(INDEX('CCA Util %'!$H:$H,MATCH($B1394,'CCA Util %'!$E:$E,0)),""))</f>
        <v/>
      </c>
      <c r="AD1394">
        <f>IF($B1394="","",IFERROR(INDEX('CCA Util %'!$G:$G,MATCH($B1394,'CCA Util %'!$E:$E,0)),""))</f>
        <v/>
      </c>
      <c r="AE1394">
        <f>IF(OR($B1394="",$U1394=""),"",$U1394&amp;" &amp; "&amp;IF(OR($AD1394="",$AD1394=0),"Util NA",$AD1394&amp;" Util"))</f>
        <v/>
      </c>
    </row>
    <row r="1395" ht="15.75" customHeight="1" s="42">
      <c r="A1395" s="41" t="n"/>
      <c r="G1395" s="38" t="n"/>
      <c r="H1395" s="38" t="n"/>
      <c r="I1395" s="38" t="n"/>
      <c r="J1395" s="38" t="n"/>
      <c r="K1395" s="38" t="n"/>
      <c r="L1395" s="38" t="n"/>
      <c r="N1395" s="36">
        <f>IF($B1395="","",IF($C1395="SUPERSTORE","Superstore","DH"))</f>
        <v/>
      </c>
      <c r="O1395" s="36">
        <f>IF($B1395="","",IFERROR(VLOOKUP($B1395,Mapping!$A:$C,2,0),"Not Mapped"))</f>
        <v/>
      </c>
      <c r="P1395" s="36">
        <f>IF($B1395="","",IFERROR(VLOOKUP($B1395,Mapping!$A:$C,3,0),"Not Mapped"))</f>
        <v/>
      </c>
      <c r="Q1395" s="36">
        <f>IF($B1395="","",IFERROR(VLOOKUP($O1395,Leaders!$A:$B,2,0),"Not Mapped"))</f>
        <v/>
      </c>
      <c r="R1395" s="36">
        <f>IF($B1395="","",IF(COUNTIF(Exclusions!$A:$A,$B1395)&gt;0,"Yes","No"))</f>
        <v/>
      </c>
      <c r="S1395" s="38">
        <f>IF($B1395="","",MIN(1,DAY($A1395)/IF($N1395="Superstore",Settings!$B$5,Settings!$B$4)))</f>
        <v/>
      </c>
      <c r="T1395" s="38">
        <f>IF(OR($B1395="",$G1395="",$S1395=0),"",$G1395/$S1395)</f>
        <v/>
      </c>
      <c r="U1395" s="36">
        <f>IF($T1395="","",IF($T1395&lt;Settings!$B$8,"Critical",IF($T1395&lt;Settings!$B$9,"Semi Critical","Non Critical")))</f>
        <v/>
      </c>
      <c r="V1395" s="28" t="n"/>
      <c r="Z1395">
        <f>IF($B1395="","",IFERROR(VLOOKUP($B1395,'Plan HC for CCA'!$A:$B,2,0),""))</f>
        <v/>
      </c>
      <c r="AA1395">
        <f>IF(OR($B1395="",$Z1395=""),"",IF(N($M1395)&lt;$Z1395,"Delta","No Delta"))</f>
        <v/>
      </c>
      <c r="AB1395">
        <f>IF(OR($B1395="",$Z1395=""),"",MAX(0,$Z1395-N($M1395)))</f>
        <v/>
      </c>
      <c r="AC1395" s="46">
        <f>IF($B1395="","",IFERROR(INDEX('CCA Util %'!$H:$H,MATCH($B1395,'CCA Util %'!$E:$E,0)),""))</f>
        <v/>
      </c>
      <c r="AD1395">
        <f>IF($B1395="","",IFERROR(INDEX('CCA Util %'!$G:$G,MATCH($B1395,'CCA Util %'!$E:$E,0)),""))</f>
        <v/>
      </c>
      <c r="AE1395">
        <f>IF(OR($B1395="",$U1395=""),"",$U1395&amp;" &amp; "&amp;IF(OR($AD1395="",$AD1395=0),"Util NA",$AD1395&amp;" Util"))</f>
        <v/>
      </c>
    </row>
    <row r="1396" ht="15.75" customHeight="1" s="42">
      <c r="A1396" s="41" t="n"/>
      <c r="G1396" s="38" t="n"/>
      <c r="H1396" s="38" t="n"/>
      <c r="I1396" s="38" t="n"/>
      <c r="J1396" s="38" t="n"/>
      <c r="K1396" s="38" t="n"/>
      <c r="L1396" s="38" t="n"/>
      <c r="N1396" s="36">
        <f>IF($B1396="","",IF($C1396="SUPERSTORE","Superstore","DH"))</f>
        <v/>
      </c>
      <c r="O1396" s="36">
        <f>IF($B1396="","",IFERROR(VLOOKUP($B1396,Mapping!$A:$C,2,0),"Not Mapped"))</f>
        <v/>
      </c>
      <c r="P1396" s="36">
        <f>IF($B1396="","",IFERROR(VLOOKUP($B1396,Mapping!$A:$C,3,0),"Not Mapped"))</f>
        <v/>
      </c>
      <c r="Q1396" s="36">
        <f>IF($B1396="","",IFERROR(VLOOKUP($O1396,Leaders!$A:$B,2,0),"Not Mapped"))</f>
        <v/>
      </c>
      <c r="R1396" s="36">
        <f>IF($B1396="","",IF(COUNTIF(Exclusions!$A:$A,$B1396)&gt;0,"Yes","No"))</f>
        <v/>
      </c>
      <c r="S1396" s="38">
        <f>IF($B1396="","",MIN(1,DAY($A1396)/IF($N1396="Superstore",Settings!$B$5,Settings!$B$4)))</f>
        <v/>
      </c>
      <c r="T1396" s="38">
        <f>IF(OR($B1396="",$G1396="",$S1396=0),"",$G1396/$S1396)</f>
        <v/>
      </c>
      <c r="U1396" s="36">
        <f>IF($T1396="","",IF($T1396&lt;Settings!$B$8,"Critical",IF($T1396&lt;Settings!$B$9,"Semi Critical","Non Critical")))</f>
        <v/>
      </c>
      <c r="V1396" s="28" t="n"/>
      <c r="Z1396">
        <f>IF($B1396="","",IFERROR(VLOOKUP($B1396,'Plan HC for CCA'!$A:$B,2,0),""))</f>
        <v/>
      </c>
      <c r="AA1396">
        <f>IF(OR($B1396="",$Z1396=""),"",IF(N($M1396)&lt;$Z1396,"Delta","No Delta"))</f>
        <v/>
      </c>
      <c r="AB1396">
        <f>IF(OR($B1396="",$Z1396=""),"",MAX(0,$Z1396-N($M1396)))</f>
        <v/>
      </c>
      <c r="AC1396" s="46">
        <f>IF($B1396="","",IFERROR(INDEX('CCA Util %'!$H:$H,MATCH($B1396,'CCA Util %'!$E:$E,0)),""))</f>
        <v/>
      </c>
      <c r="AD1396">
        <f>IF($B1396="","",IFERROR(INDEX('CCA Util %'!$G:$G,MATCH($B1396,'CCA Util %'!$E:$E,0)),""))</f>
        <v/>
      </c>
      <c r="AE1396">
        <f>IF(OR($B1396="",$U1396=""),"",$U1396&amp;" &amp; "&amp;IF(OR($AD1396="",$AD1396=0),"Util NA",$AD1396&amp;" Util"))</f>
        <v/>
      </c>
    </row>
    <row r="1397" ht="15.75" customHeight="1" s="42">
      <c r="A1397" s="41" t="n"/>
      <c r="G1397" s="38" t="n"/>
      <c r="H1397" s="38" t="n"/>
      <c r="I1397" s="38" t="n"/>
      <c r="J1397" s="38" t="n"/>
      <c r="K1397" s="38" t="n"/>
      <c r="L1397" s="38" t="n"/>
      <c r="N1397" s="36">
        <f>IF($B1397="","",IF($C1397="SUPERSTORE","Superstore","DH"))</f>
        <v/>
      </c>
      <c r="O1397" s="36">
        <f>IF($B1397="","",IFERROR(VLOOKUP($B1397,Mapping!$A:$C,2,0),"Not Mapped"))</f>
        <v/>
      </c>
      <c r="P1397" s="36">
        <f>IF($B1397="","",IFERROR(VLOOKUP($B1397,Mapping!$A:$C,3,0),"Not Mapped"))</f>
        <v/>
      </c>
      <c r="Q1397" s="36">
        <f>IF($B1397="","",IFERROR(VLOOKUP($O1397,Leaders!$A:$B,2,0),"Not Mapped"))</f>
        <v/>
      </c>
      <c r="R1397" s="36">
        <f>IF($B1397="","",IF(COUNTIF(Exclusions!$A:$A,$B1397)&gt;0,"Yes","No"))</f>
        <v/>
      </c>
      <c r="S1397" s="38">
        <f>IF($B1397="","",MIN(1,DAY($A1397)/IF($N1397="Superstore",Settings!$B$5,Settings!$B$4)))</f>
        <v/>
      </c>
      <c r="T1397" s="38">
        <f>IF(OR($B1397="",$G1397="",$S1397=0),"",$G1397/$S1397)</f>
        <v/>
      </c>
      <c r="U1397" s="36">
        <f>IF($T1397="","",IF($T1397&lt;Settings!$B$8,"Critical",IF($T1397&lt;Settings!$B$9,"Semi Critical","Non Critical")))</f>
        <v/>
      </c>
      <c r="V1397" s="28" t="n"/>
      <c r="Z1397">
        <f>IF($B1397="","",IFERROR(VLOOKUP($B1397,'Plan HC for CCA'!$A:$B,2,0),""))</f>
        <v/>
      </c>
      <c r="AA1397">
        <f>IF(OR($B1397="",$Z1397=""),"",IF(N($M1397)&lt;$Z1397,"Delta","No Delta"))</f>
        <v/>
      </c>
      <c r="AB1397">
        <f>IF(OR($B1397="",$Z1397=""),"",MAX(0,$Z1397-N($M1397)))</f>
        <v/>
      </c>
      <c r="AC1397" s="46">
        <f>IF($B1397="","",IFERROR(INDEX('CCA Util %'!$H:$H,MATCH($B1397,'CCA Util %'!$E:$E,0)),""))</f>
        <v/>
      </c>
      <c r="AD1397">
        <f>IF($B1397="","",IFERROR(INDEX('CCA Util %'!$G:$G,MATCH($B1397,'CCA Util %'!$E:$E,0)),""))</f>
        <v/>
      </c>
      <c r="AE1397">
        <f>IF(OR($B1397="",$U1397=""),"",$U1397&amp;" &amp; "&amp;IF(OR($AD1397="",$AD1397=0),"Util NA",$AD1397&amp;" Util"))</f>
        <v/>
      </c>
    </row>
    <row r="1398" ht="15.75" customHeight="1" s="42">
      <c r="A1398" s="41" t="n"/>
      <c r="G1398" s="38" t="n"/>
      <c r="H1398" s="38" t="n"/>
      <c r="I1398" s="38" t="n"/>
      <c r="J1398" s="38" t="n"/>
      <c r="K1398" s="38" t="n"/>
      <c r="L1398" s="38" t="n"/>
      <c r="N1398" s="36">
        <f>IF($B1398="","",IF($C1398="SUPERSTORE","Superstore","DH"))</f>
        <v/>
      </c>
      <c r="O1398" s="36">
        <f>IF($B1398="","",IFERROR(VLOOKUP($B1398,Mapping!$A:$C,2,0),"Not Mapped"))</f>
        <v/>
      </c>
      <c r="P1398" s="36">
        <f>IF($B1398="","",IFERROR(VLOOKUP($B1398,Mapping!$A:$C,3,0),"Not Mapped"))</f>
        <v/>
      </c>
      <c r="Q1398" s="36">
        <f>IF($B1398="","",IFERROR(VLOOKUP($O1398,Leaders!$A:$B,2,0),"Not Mapped"))</f>
        <v/>
      </c>
      <c r="R1398" s="36">
        <f>IF($B1398="","",IF(COUNTIF(Exclusions!$A:$A,$B1398)&gt;0,"Yes","No"))</f>
        <v/>
      </c>
      <c r="S1398" s="38">
        <f>IF($B1398="","",MIN(1,DAY($A1398)/IF($N1398="Superstore",Settings!$B$5,Settings!$B$4)))</f>
        <v/>
      </c>
      <c r="T1398" s="38">
        <f>IF(OR($B1398="",$G1398="",$S1398=0),"",$G1398/$S1398)</f>
        <v/>
      </c>
      <c r="U1398" s="36">
        <f>IF($T1398="","",IF($T1398&lt;Settings!$B$8,"Critical",IF($T1398&lt;Settings!$B$9,"Semi Critical","Non Critical")))</f>
        <v/>
      </c>
      <c r="V1398" s="28" t="n"/>
      <c r="Z1398">
        <f>IF($B1398="","",IFERROR(VLOOKUP($B1398,'Plan HC for CCA'!$A:$B,2,0),""))</f>
        <v/>
      </c>
      <c r="AA1398">
        <f>IF(OR($B1398="",$Z1398=""),"",IF(N($M1398)&lt;$Z1398,"Delta","No Delta"))</f>
        <v/>
      </c>
      <c r="AB1398">
        <f>IF(OR($B1398="",$Z1398=""),"",MAX(0,$Z1398-N($M1398)))</f>
        <v/>
      </c>
      <c r="AC1398" s="46">
        <f>IF($B1398="","",IFERROR(INDEX('CCA Util %'!$H:$H,MATCH($B1398,'CCA Util %'!$E:$E,0)),""))</f>
        <v/>
      </c>
      <c r="AD1398">
        <f>IF($B1398="","",IFERROR(INDEX('CCA Util %'!$G:$G,MATCH($B1398,'CCA Util %'!$E:$E,0)),""))</f>
        <v/>
      </c>
      <c r="AE1398">
        <f>IF(OR($B1398="",$U1398=""),"",$U1398&amp;" &amp; "&amp;IF(OR($AD1398="",$AD1398=0),"Util NA",$AD1398&amp;" Util"))</f>
        <v/>
      </c>
    </row>
    <row r="1399" ht="15.75" customHeight="1" s="42">
      <c r="A1399" s="41" t="n"/>
      <c r="G1399" s="38" t="n"/>
      <c r="H1399" s="38" t="n"/>
      <c r="I1399" s="38" t="n"/>
      <c r="J1399" s="38" t="n"/>
      <c r="K1399" s="38" t="n"/>
      <c r="L1399" s="38" t="n"/>
      <c r="N1399" s="36">
        <f>IF($B1399="","",IF($C1399="SUPERSTORE","Superstore","DH"))</f>
        <v/>
      </c>
      <c r="O1399" s="36">
        <f>IF($B1399="","",IFERROR(VLOOKUP($B1399,Mapping!$A:$C,2,0),"Not Mapped"))</f>
        <v/>
      </c>
      <c r="P1399" s="36">
        <f>IF($B1399="","",IFERROR(VLOOKUP($B1399,Mapping!$A:$C,3,0),"Not Mapped"))</f>
        <v/>
      </c>
      <c r="Q1399" s="36">
        <f>IF($B1399="","",IFERROR(VLOOKUP($O1399,Leaders!$A:$B,2,0),"Not Mapped"))</f>
        <v/>
      </c>
      <c r="R1399" s="36">
        <f>IF($B1399="","",IF(COUNTIF(Exclusions!$A:$A,$B1399)&gt;0,"Yes","No"))</f>
        <v/>
      </c>
      <c r="S1399" s="38">
        <f>IF($B1399="","",MIN(1,DAY($A1399)/IF($N1399="Superstore",Settings!$B$5,Settings!$B$4)))</f>
        <v/>
      </c>
      <c r="T1399" s="38">
        <f>IF(OR($B1399="",$G1399="",$S1399=0),"",$G1399/$S1399)</f>
        <v/>
      </c>
      <c r="U1399" s="36">
        <f>IF($T1399="","",IF($T1399&lt;Settings!$B$8,"Critical",IF($T1399&lt;Settings!$B$9,"Semi Critical","Non Critical")))</f>
        <v/>
      </c>
      <c r="V1399" s="28" t="n"/>
      <c r="Z1399">
        <f>IF($B1399="","",IFERROR(VLOOKUP($B1399,'Plan HC for CCA'!$A:$B,2,0),""))</f>
        <v/>
      </c>
      <c r="AA1399">
        <f>IF(OR($B1399="",$Z1399=""),"",IF(N($M1399)&lt;$Z1399,"Delta","No Delta"))</f>
        <v/>
      </c>
      <c r="AB1399">
        <f>IF(OR($B1399="",$Z1399=""),"",MAX(0,$Z1399-N($M1399)))</f>
        <v/>
      </c>
      <c r="AC1399" s="46">
        <f>IF($B1399="","",IFERROR(INDEX('CCA Util %'!$H:$H,MATCH($B1399,'CCA Util %'!$E:$E,0)),""))</f>
        <v/>
      </c>
      <c r="AD1399">
        <f>IF($B1399="","",IFERROR(INDEX('CCA Util %'!$G:$G,MATCH($B1399,'CCA Util %'!$E:$E,0)),""))</f>
        <v/>
      </c>
      <c r="AE1399">
        <f>IF(OR($B1399="",$U1399=""),"",$U1399&amp;" &amp; "&amp;IF(OR($AD1399="",$AD1399=0),"Util NA",$AD1399&amp;" Util"))</f>
        <v/>
      </c>
    </row>
    <row r="1400" ht="15.75" customHeight="1" s="42">
      <c r="A1400" s="41" t="n"/>
      <c r="G1400" s="38" t="n"/>
      <c r="H1400" s="38" t="n"/>
      <c r="I1400" s="38" t="n"/>
      <c r="J1400" s="38" t="n"/>
      <c r="K1400" s="38" t="n"/>
      <c r="L1400" s="38" t="n"/>
      <c r="N1400" s="36">
        <f>IF($B1400="","",IF($C1400="SUPERSTORE","Superstore","DH"))</f>
        <v/>
      </c>
      <c r="O1400" s="36">
        <f>IF($B1400="","",IFERROR(VLOOKUP($B1400,Mapping!$A:$C,2,0),"Not Mapped"))</f>
        <v/>
      </c>
      <c r="P1400" s="36">
        <f>IF($B1400="","",IFERROR(VLOOKUP($B1400,Mapping!$A:$C,3,0),"Not Mapped"))</f>
        <v/>
      </c>
      <c r="Q1400" s="36">
        <f>IF($B1400="","",IFERROR(VLOOKUP($O1400,Leaders!$A:$B,2,0),"Not Mapped"))</f>
        <v/>
      </c>
      <c r="R1400" s="36">
        <f>IF($B1400="","",IF(COUNTIF(Exclusions!$A:$A,$B1400)&gt;0,"Yes","No"))</f>
        <v/>
      </c>
      <c r="S1400" s="38">
        <f>IF($B1400="","",MIN(1,DAY($A1400)/IF($N1400="Superstore",Settings!$B$5,Settings!$B$4)))</f>
        <v/>
      </c>
      <c r="T1400" s="38">
        <f>IF(OR($B1400="",$G1400="",$S1400=0),"",$G1400/$S1400)</f>
        <v/>
      </c>
      <c r="U1400" s="36">
        <f>IF($T1400="","",IF($T1400&lt;Settings!$B$8,"Critical",IF($T1400&lt;Settings!$B$9,"Semi Critical","Non Critical")))</f>
        <v/>
      </c>
      <c r="V1400" s="28" t="n"/>
      <c r="Z1400">
        <f>IF($B1400="","",IFERROR(VLOOKUP($B1400,'Plan HC for CCA'!$A:$B,2,0),""))</f>
        <v/>
      </c>
      <c r="AA1400">
        <f>IF(OR($B1400="",$Z1400=""),"",IF(N($M1400)&lt;$Z1400,"Delta","No Delta"))</f>
        <v/>
      </c>
      <c r="AB1400">
        <f>IF(OR($B1400="",$Z1400=""),"",MAX(0,$Z1400-N($M1400)))</f>
        <v/>
      </c>
      <c r="AC1400" s="46">
        <f>IF($B1400="","",IFERROR(INDEX('CCA Util %'!$H:$H,MATCH($B1400,'CCA Util %'!$E:$E,0)),""))</f>
        <v/>
      </c>
      <c r="AD1400">
        <f>IF($B1400="","",IFERROR(INDEX('CCA Util %'!$G:$G,MATCH($B1400,'CCA Util %'!$E:$E,0)),""))</f>
        <v/>
      </c>
      <c r="AE1400">
        <f>IF(OR($B1400="",$U1400=""),"",$U1400&amp;" &amp; "&amp;IF(OR($AD1400="",$AD1400=0),"Util NA",$AD1400&amp;" Util"))</f>
        <v/>
      </c>
    </row>
    <row r="1401" ht="15.75" customHeight="1" s="42">
      <c r="A1401" s="41" t="n"/>
      <c r="G1401" s="38" t="n"/>
      <c r="H1401" s="38" t="n"/>
      <c r="I1401" s="38" t="n"/>
      <c r="J1401" s="38" t="n"/>
      <c r="K1401" s="38" t="n"/>
      <c r="L1401" s="38" t="n"/>
      <c r="N1401" s="36">
        <f>IF($B1401="","",IF($C1401="SUPERSTORE","Superstore","DH"))</f>
        <v/>
      </c>
      <c r="O1401" s="36">
        <f>IF($B1401="","",IFERROR(VLOOKUP($B1401,Mapping!$A:$C,2,0),"Not Mapped"))</f>
        <v/>
      </c>
      <c r="P1401" s="36">
        <f>IF($B1401="","",IFERROR(VLOOKUP($B1401,Mapping!$A:$C,3,0),"Not Mapped"))</f>
        <v/>
      </c>
      <c r="Q1401" s="36">
        <f>IF($B1401="","",IFERROR(VLOOKUP($O1401,Leaders!$A:$B,2,0),"Not Mapped"))</f>
        <v/>
      </c>
      <c r="R1401" s="36">
        <f>IF($B1401="","",IF(COUNTIF(Exclusions!$A:$A,$B1401)&gt;0,"Yes","No"))</f>
        <v/>
      </c>
      <c r="S1401" s="38">
        <f>IF($B1401="","",MIN(1,DAY($A1401)/IF($N1401="Superstore",Settings!$B$5,Settings!$B$4)))</f>
        <v/>
      </c>
      <c r="T1401" s="38">
        <f>IF(OR($B1401="",$G1401="",$S1401=0),"",$G1401/$S1401)</f>
        <v/>
      </c>
      <c r="U1401" s="36">
        <f>IF($T1401="","",IF($T1401&lt;Settings!$B$8,"Critical",IF($T1401&lt;Settings!$B$9,"Semi Critical","Non Critical")))</f>
        <v/>
      </c>
      <c r="V1401" s="28" t="n"/>
      <c r="Z1401">
        <f>IF($B1401="","",IFERROR(VLOOKUP($B1401,'Plan HC for CCA'!$A:$B,2,0),""))</f>
        <v/>
      </c>
      <c r="AA1401">
        <f>IF(OR($B1401="",$Z1401=""),"",IF(N($M1401)&lt;$Z1401,"Delta","No Delta"))</f>
        <v/>
      </c>
      <c r="AB1401">
        <f>IF(OR($B1401="",$Z1401=""),"",MAX(0,$Z1401-N($M1401)))</f>
        <v/>
      </c>
      <c r="AC1401" s="46">
        <f>IF($B1401="","",IFERROR(INDEX('CCA Util %'!$H:$H,MATCH($B1401,'CCA Util %'!$E:$E,0)),""))</f>
        <v/>
      </c>
      <c r="AD1401">
        <f>IF($B1401="","",IFERROR(INDEX('CCA Util %'!$G:$G,MATCH($B1401,'CCA Util %'!$E:$E,0)),""))</f>
        <v/>
      </c>
      <c r="AE1401">
        <f>IF(OR($B1401="",$U1401=""),"",$U1401&amp;" &amp; "&amp;IF(OR($AD1401="",$AD1401=0),"Util NA",$AD1401&amp;" Util"))</f>
        <v/>
      </c>
    </row>
    <row r="1402" ht="15.75" customHeight="1" s="42">
      <c r="A1402" s="41" t="n"/>
      <c r="G1402" s="38" t="n"/>
      <c r="H1402" s="38" t="n"/>
      <c r="I1402" s="38" t="n"/>
      <c r="J1402" s="38" t="n"/>
      <c r="K1402" s="38" t="n"/>
      <c r="L1402" s="38" t="n"/>
      <c r="N1402" s="36">
        <f>IF($B1402="","",IF($C1402="SUPERSTORE","Superstore","DH"))</f>
        <v/>
      </c>
      <c r="O1402" s="36">
        <f>IF($B1402="","",IFERROR(VLOOKUP($B1402,Mapping!$A:$C,2,0),"Not Mapped"))</f>
        <v/>
      </c>
      <c r="P1402" s="36">
        <f>IF($B1402="","",IFERROR(VLOOKUP($B1402,Mapping!$A:$C,3,0),"Not Mapped"))</f>
        <v/>
      </c>
      <c r="Q1402" s="36">
        <f>IF($B1402="","",IFERROR(VLOOKUP($O1402,Leaders!$A:$B,2,0),"Not Mapped"))</f>
        <v/>
      </c>
      <c r="R1402" s="36">
        <f>IF($B1402="","",IF(COUNTIF(Exclusions!$A:$A,$B1402)&gt;0,"Yes","No"))</f>
        <v/>
      </c>
      <c r="S1402" s="38">
        <f>IF($B1402="","",MIN(1,DAY($A1402)/IF($N1402="Superstore",Settings!$B$5,Settings!$B$4)))</f>
        <v/>
      </c>
      <c r="T1402" s="38">
        <f>IF(OR($B1402="",$G1402="",$S1402=0),"",$G1402/$S1402)</f>
        <v/>
      </c>
      <c r="U1402" s="36">
        <f>IF($T1402="","",IF($T1402&lt;Settings!$B$8,"Critical",IF($T1402&lt;Settings!$B$9,"Semi Critical","Non Critical")))</f>
        <v/>
      </c>
      <c r="V1402" s="28" t="n"/>
      <c r="Z1402">
        <f>IF($B1402="","",IFERROR(VLOOKUP($B1402,'Plan HC for CCA'!$A:$B,2,0),""))</f>
        <v/>
      </c>
      <c r="AA1402">
        <f>IF(OR($B1402="",$Z1402=""),"",IF(N($M1402)&lt;$Z1402,"Delta","No Delta"))</f>
        <v/>
      </c>
      <c r="AB1402">
        <f>IF(OR($B1402="",$Z1402=""),"",MAX(0,$Z1402-N($M1402)))</f>
        <v/>
      </c>
      <c r="AC1402" s="46">
        <f>IF($B1402="","",IFERROR(INDEX('CCA Util %'!$H:$H,MATCH($B1402,'CCA Util %'!$E:$E,0)),""))</f>
        <v/>
      </c>
      <c r="AD1402">
        <f>IF($B1402="","",IFERROR(INDEX('CCA Util %'!$G:$G,MATCH($B1402,'CCA Util %'!$E:$E,0)),""))</f>
        <v/>
      </c>
      <c r="AE1402">
        <f>IF(OR($B1402="",$U1402=""),"",$U1402&amp;" &amp; "&amp;IF(OR($AD1402="",$AD1402=0),"Util NA",$AD1402&amp;" Util"))</f>
        <v/>
      </c>
    </row>
    <row r="1403" ht="15.75" customHeight="1" s="42">
      <c r="A1403" s="41" t="n"/>
      <c r="G1403" s="38" t="n"/>
      <c r="H1403" s="38" t="n"/>
      <c r="I1403" s="38" t="n"/>
      <c r="J1403" s="38" t="n"/>
      <c r="K1403" s="38" t="n"/>
      <c r="L1403" s="38" t="n"/>
      <c r="N1403" s="36">
        <f>IF($B1403="","",IF($C1403="SUPERSTORE","Superstore","DH"))</f>
        <v/>
      </c>
      <c r="O1403" s="36">
        <f>IF($B1403="","",IFERROR(VLOOKUP($B1403,Mapping!$A:$C,2,0),"Not Mapped"))</f>
        <v/>
      </c>
      <c r="P1403" s="36">
        <f>IF($B1403="","",IFERROR(VLOOKUP($B1403,Mapping!$A:$C,3,0),"Not Mapped"))</f>
        <v/>
      </c>
      <c r="Q1403" s="36">
        <f>IF($B1403="","",IFERROR(VLOOKUP($O1403,Leaders!$A:$B,2,0),"Not Mapped"))</f>
        <v/>
      </c>
      <c r="R1403" s="36">
        <f>IF($B1403="","",IF(COUNTIF(Exclusions!$A:$A,$B1403)&gt;0,"Yes","No"))</f>
        <v/>
      </c>
      <c r="S1403" s="38">
        <f>IF($B1403="","",MIN(1,DAY($A1403)/IF($N1403="Superstore",Settings!$B$5,Settings!$B$4)))</f>
        <v/>
      </c>
      <c r="T1403" s="38">
        <f>IF(OR($B1403="",$G1403="",$S1403=0),"",$G1403/$S1403)</f>
        <v/>
      </c>
      <c r="U1403" s="36">
        <f>IF($T1403="","",IF($T1403&lt;Settings!$B$8,"Critical",IF($T1403&lt;Settings!$B$9,"Semi Critical","Non Critical")))</f>
        <v/>
      </c>
      <c r="V1403" s="28" t="n"/>
      <c r="Z1403">
        <f>IF($B1403="","",IFERROR(VLOOKUP($B1403,'Plan HC for CCA'!$A:$B,2,0),""))</f>
        <v/>
      </c>
      <c r="AA1403">
        <f>IF(OR($B1403="",$Z1403=""),"",IF(N($M1403)&lt;$Z1403,"Delta","No Delta"))</f>
        <v/>
      </c>
      <c r="AB1403">
        <f>IF(OR($B1403="",$Z1403=""),"",MAX(0,$Z1403-N($M1403)))</f>
        <v/>
      </c>
      <c r="AC1403" s="46">
        <f>IF($B1403="","",IFERROR(INDEX('CCA Util %'!$H:$H,MATCH($B1403,'CCA Util %'!$E:$E,0)),""))</f>
        <v/>
      </c>
      <c r="AD1403">
        <f>IF($B1403="","",IFERROR(INDEX('CCA Util %'!$G:$G,MATCH($B1403,'CCA Util %'!$E:$E,0)),""))</f>
        <v/>
      </c>
      <c r="AE1403">
        <f>IF(OR($B1403="",$U1403=""),"",$U1403&amp;" &amp; "&amp;IF(OR($AD1403="",$AD1403=0),"Util NA",$AD1403&amp;" Util"))</f>
        <v/>
      </c>
    </row>
    <row r="1404" ht="15.75" customHeight="1" s="42">
      <c r="A1404" s="41" t="n"/>
      <c r="G1404" s="38" t="n"/>
      <c r="H1404" s="38" t="n"/>
      <c r="I1404" s="38" t="n"/>
      <c r="J1404" s="38" t="n"/>
      <c r="K1404" s="38" t="n"/>
      <c r="L1404" s="38" t="n"/>
      <c r="N1404" s="36">
        <f>IF($B1404="","",IF($C1404="SUPERSTORE","Superstore","DH"))</f>
        <v/>
      </c>
      <c r="O1404" s="36">
        <f>IF($B1404="","",IFERROR(VLOOKUP($B1404,Mapping!$A:$C,2,0),"Not Mapped"))</f>
        <v/>
      </c>
      <c r="P1404" s="36">
        <f>IF($B1404="","",IFERROR(VLOOKUP($B1404,Mapping!$A:$C,3,0),"Not Mapped"))</f>
        <v/>
      </c>
      <c r="Q1404" s="36">
        <f>IF($B1404="","",IFERROR(VLOOKUP($O1404,Leaders!$A:$B,2,0),"Not Mapped"))</f>
        <v/>
      </c>
      <c r="R1404" s="36">
        <f>IF($B1404="","",IF(COUNTIF(Exclusions!$A:$A,$B1404)&gt;0,"Yes","No"))</f>
        <v/>
      </c>
      <c r="S1404" s="38">
        <f>IF($B1404="","",MIN(1,DAY($A1404)/IF($N1404="Superstore",Settings!$B$5,Settings!$B$4)))</f>
        <v/>
      </c>
      <c r="T1404" s="38">
        <f>IF(OR($B1404="",$G1404="",$S1404=0),"",$G1404/$S1404)</f>
        <v/>
      </c>
      <c r="U1404" s="36">
        <f>IF($T1404="","",IF($T1404&lt;Settings!$B$8,"Critical",IF($T1404&lt;Settings!$B$9,"Semi Critical","Non Critical")))</f>
        <v/>
      </c>
      <c r="V1404" s="28" t="n"/>
      <c r="Z1404">
        <f>IF($B1404="","",IFERROR(VLOOKUP($B1404,'Plan HC for CCA'!$A:$B,2,0),""))</f>
        <v/>
      </c>
      <c r="AA1404">
        <f>IF(OR($B1404="",$Z1404=""),"",IF(N($M1404)&lt;$Z1404,"Delta","No Delta"))</f>
        <v/>
      </c>
      <c r="AB1404">
        <f>IF(OR($B1404="",$Z1404=""),"",MAX(0,$Z1404-N($M1404)))</f>
        <v/>
      </c>
      <c r="AC1404" s="46">
        <f>IF($B1404="","",IFERROR(INDEX('CCA Util %'!$H:$H,MATCH($B1404,'CCA Util %'!$E:$E,0)),""))</f>
        <v/>
      </c>
      <c r="AD1404">
        <f>IF($B1404="","",IFERROR(INDEX('CCA Util %'!$G:$G,MATCH($B1404,'CCA Util %'!$E:$E,0)),""))</f>
        <v/>
      </c>
      <c r="AE1404">
        <f>IF(OR($B1404="",$U1404=""),"",$U1404&amp;" &amp; "&amp;IF(OR($AD1404="",$AD1404=0),"Util NA",$AD1404&amp;" Util"))</f>
        <v/>
      </c>
    </row>
    <row r="1405" ht="15.75" customHeight="1" s="42">
      <c r="A1405" s="41" t="n"/>
      <c r="G1405" s="38" t="n"/>
      <c r="H1405" s="38" t="n"/>
      <c r="I1405" s="38" t="n"/>
      <c r="J1405" s="38" t="n"/>
      <c r="K1405" s="38" t="n"/>
      <c r="L1405" s="38" t="n"/>
      <c r="N1405" s="36">
        <f>IF($B1405="","",IF($C1405="SUPERSTORE","Superstore","DH"))</f>
        <v/>
      </c>
      <c r="O1405" s="36">
        <f>IF($B1405="","",IFERROR(VLOOKUP($B1405,Mapping!$A:$C,2,0),"Not Mapped"))</f>
        <v/>
      </c>
      <c r="P1405" s="36">
        <f>IF($B1405="","",IFERROR(VLOOKUP($B1405,Mapping!$A:$C,3,0),"Not Mapped"))</f>
        <v/>
      </c>
      <c r="Q1405" s="36">
        <f>IF($B1405="","",IFERROR(VLOOKUP($O1405,Leaders!$A:$B,2,0),"Not Mapped"))</f>
        <v/>
      </c>
      <c r="R1405" s="36">
        <f>IF($B1405="","",IF(COUNTIF(Exclusions!$A:$A,$B1405)&gt;0,"Yes","No"))</f>
        <v/>
      </c>
      <c r="S1405" s="38">
        <f>IF($B1405="","",MIN(1,DAY($A1405)/IF($N1405="Superstore",Settings!$B$5,Settings!$B$4)))</f>
        <v/>
      </c>
      <c r="T1405" s="38">
        <f>IF(OR($B1405="",$G1405="",$S1405=0),"",$G1405/$S1405)</f>
        <v/>
      </c>
      <c r="U1405" s="36">
        <f>IF($T1405="","",IF($T1405&lt;Settings!$B$8,"Critical",IF($T1405&lt;Settings!$B$9,"Semi Critical","Non Critical")))</f>
        <v/>
      </c>
      <c r="V1405" s="28" t="n"/>
      <c r="Z1405">
        <f>IF($B1405="","",IFERROR(VLOOKUP($B1405,'Plan HC for CCA'!$A:$B,2,0),""))</f>
        <v/>
      </c>
      <c r="AA1405">
        <f>IF(OR($B1405="",$Z1405=""),"",IF(N($M1405)&lt;$Z1405,"Delta","No Delta"))</f>
        <v/>
      </c>
      <c r="AB1405">
        <f>IF(OR($B1405="",$Z1405=""),"",MAX(0,$Z1405-N($M1405)))</f>
        <v/>
      </c>
      <c r="AC1405" s="46">
        <f>IF($B1405="","",IFERROR(INDEX('CCA Util %'!$H:$H,MATCH($B1405,'CCA Util %'!$E:$E,0)),""))</f>
        <v/>
      </c>
      <c r="AD1405">
        <f>IF($B1405="","",IFERROR(INDEX('CCA Util %'!$G:$G,MATCH($B1405,'CCA Util %'!$E:$E,0)),""))</f>
        <v/>
      </c>
      <c r="AE1405">
        <f>IF(OR($B1405="",$U1405=""),"",$U1405&amp;" &amp; "&amp;IF(OR($AD1405="",$AD1405=0),"Util NA",$AD1405&amp;" Util"))</f>
        <v/>
      </c>
    </row>
    <row r="1406" ht="15.75" customHeight="1" s="42">
      <c r="A1406" s="41" t="n"/>
      <c r="G1406" s="38" t="n"/>
      <c r="H1406" s="38" t="n"/>
      <c r="I1406" s="38" t="n"/>
      <c r="J1406" s="38" t="n"/>
      <c r="K1406" s="38" t="n"/>
      <c r="L1406" s="38" t="n"/>
      <c r="N1406" s="36">
        <f>IF($B1406="","",IF($C1406="SUPERSTORE","Superstore","DH"))</f>
        <v/>
      </c>
      <c r="O1406" s="36">
        <f>IF($B1406="","",IFERROR(VLOOKUP($B1406,Mapping!$A:$C,2,0),"Not Mapped"))</f>
        <v/>
      </c>
      <c r="P1406" s="36">
        <f>IF($B1406="","",IFERROR(VLOOKUP($B1406,Mapping!$A:$C,3,0),"Not Mapped"))</f>
        <v/>
      </c>
      <c r="Q1406" s="36">
        <f>IF($B1406="","",IFERROR(VLOOKUP($O1406,Leaders!$A:$B,2,0),"Not Mapped"))</f>
        <v/>
      </c>
      <c r="R1406" s="36">
        <f>IF($B1406="","",IF(COUNTIF(Exclusions!$A:$A,$B1406)&gt;0,"Yes","No"))</f>
        <v/>
      </c>
      <c r="S1406" s="38">
        <f>IF($B1406="","",MIN(1,DAY($A1406)/IF($N1406="Superstore",Settings!$B$5,Settings!$B$4)))</f>
        <v/>
      </c>
      <c r="T1406" s="38">
        <f>IF(OR($B1406="",$G1406="",$S1406=0),"",$G1406/$S1406)</f>
        <v/>
      </c>
      <c r="U1406" s="36">
        <f>IF($T1406="","",IF($T1406&lt;Settings!$B$8,"Critical",IF($T1406&lt;Settings!$B$9,"Semi Critical","Non Critical")))</f>
        <v/>
      </c>
      <c r="V1406" s="28" t="n"/>
      <c r="Z1406">
        <f>IF($B1406="","",IFERROR(VLOOKUP($B1406,'Plan HC for CCA'!$A:$B,2,0),""))</f>
        <v/>
      </c>
      <c r="AA1406">
        <f>IF(OR($B1406="",$Z1406=""),"",IF(N($M1406)&lt;$Z1406,"Delta","No Delta"))</f>
        <v/>
      </c>
      <c r="AB1406">
        <f>IF(OR($B1406="",$Z1406=""),"",MAX(0,$Z1406-N($M1406)))</f>
        <v/>
      </c>
      <c r="AC1406" s="46">
        <f>IF($B1406="","",IFERROR(INDEX('CCA Util %'!$H:$H,MATCH($B1406,'CCA Util %'!$E:$E,0)),""))</f>
        <v/>
      </c>
      <c r="AD1406">
        <f>IF($B1406="","",IFERROR(INDEX('CCA Util %'!$G:$G,MATCH($B1406,'CCA Util %'!$E:$E,0)),""))</f>
        <v/>
      </c>
      <c r="AE1406">
        <f>IF(OR($B1406="",$U1406=""),"",$U1406&amp;" &amp; "&amp;IF(OR($AD1406="",$AD1406=0),"Util NA",$AD1406&amp;" Util"))</f>
        <v/>
      </c>
    </row>
    <row r="1407" ht="15.75" customHeight="1" s="42">
      <c r="A1407" s="41" t="n"/>
      <c r="G1407" s="38" t="n"/>
      <c r="H1407" s="38" t="n"/>
      <c r="I1407" s="38" t="n"/>
      <c r="J1407" s="38" t="n"/>
      <c r="K1407" s="38" t="n"/>
      <c r="L1407" s="38" t="n"/>
      <c r="N1407" s="36">
        <f>IF($B1407="","",IF($C1407="SUPERSTORE","Superstore","DH"))</f>
        <v/>
      </c>
      <c r="O1407" s="36">
        <f>IF($B1407="","",IFERROR(VLOOKUP($B1407,Mapping!$A:$C,2,0),"Not Mapped"))</f>
        <v/>
      </c>
      <c r="P1407" s="36">
        <f>IF($B1407="","",IFERROR(VLOOKUP($B1407,Mapping!$A:$C,3,0),"Not Mapped"))</f>
        <v/>
      </c>
      <c r="Q1407" s="36">
        <f>IF($B1407="","",IFERROR(VLOOKUP($O1407,Leaders!$A:$B,2,0),"Not Mapped"))</f>
        <v/>
      </c>
      <c r="R1407" s="36">
        <f>IF($B1407="","",IF(COUNTIF(Exclusions!$A:$A,$B1407)&gt;0,"Yes","No"))</f>
        <v/>
      </c>
      <c r="S1407" s="38">
        <f>IF($B1407="","",MIN(1,DAY($A1407)/IF($N1407="Superstore",Settings!$B$5,Settings!$B$4)))</f>
        <v/>
      </c>
      <c r="T1407" s="38">
        <f>IF(OR($B1407="",$G1407="",$S1407=0),"",$G1407/$S1407)</f>
        <v/>
      </c>
      <c r="U1407" s="36">
        <f>IF($T1407="","",IF($T1407&lt;Settings!$B$8,"Critical",IF($T1407&lt;Settings!$B$9,"Semi Critical","Non Critical")))</f>
        <v/>
      </c>
      <c r="V1407" s="28" t="n"/>
      <c r="Z1407">
        <f>IF($B1407="","",IFERROR(VLOOKUP($B1407,'Plan HC for CCA'!$A:$B,2,0),""))</f>
        <v/>
      </c>
      <c r="AA1407">
        <f>IF(OR($B1407="",$Z1407=""),"",IF(N($M1407)&lt;$Z1407,"Delta","No Delta"))</f>
        <v/>
      </c>
      <c r="AB1407">
        <f>IF(OR($B1407="",$Z1407=""),"",MAX(0,$Z1407-N($M1407)))</f>
        <v/>
      </c>
      <c r="AC1407" s="46">
        <f>IF($B1407="","",IFERROR(INDEX('CCA Util %'!$H:$H,MATCH($B1407,'CCA Util %'!$E:$E,0)),""))</f>
        <v/>
      </c>
      <c r="AD1407">
        <f>IF($B1407="","",IFERROR(INDEX('CCA Util %'!$G:$G,MATCH($B1407,'CCA Util %'!$E:$E,0)),""))</f>
        <v/>
      </c>
      <c r="AE1407">
        <f>IF(OR($B1407="",$U1407=""),"",$U1407&amp;" &amp; "&amp;IF(OR($AD1407="",$AD1407=0),"Util NA",$AD1407&amp;" Util"))</f>
        <v/>
      </c>
    </row>
    <row r="1408" ht="15.75" customHeight="1" s="42">
      <c r="A1408" s="41" t="n"/>
      <c r="G1408" s="38" t="n"/>
      <c r="H1408" s="38" t="n"/>
      <c r="I1408" s="38" t="n"/>
      <c r="J1408" s="38" t="n"/>
      <c r="K1408" s="38" t="n"/>
      <c r="L1408" s="38" t="n"/>
      <c r="N1408" s="36">
        <f>IF($B1408="","",IF($C1408="SUPERSTORE","Superstore","DH"))</f>
        <v/>
      </c>
      <c r="O1408" s="36">
        <f>IF($B1408="","",IFERROR(VLOOKUP($B1408,Mapping!$A:$C,2,0),"Not Mapped"))</f>
        <v/>
      </c>
      <c r="P1408" s="36">
        <f>IF($B1408="","",IFERROR(VLOOKUP($B1408,Mapping!$A:$C,3,0),"Not Mapped"))</f>
        <v/>
      </c>
      <c r="Q1408" s="36">
        <f>IF($B1408="","",IFERROR(VLOOKUP($O1408,Leaders!$A:$B,2,0),"Not Mapped"))</f>
        <v/>
      </c>
      <c r="R1408" s="36">
        <f>IF($B1408="","",IF(COUNTIF(Exclusions!$A:$A,$B1408)&gt;0,"Yes","No"))</f>
        <v/>
      </c>
      <c r="S1408" s="38">
        <f>IF($B1408="","",MIN(1,DAY($A1408)/IF($N1408="Superstore",Settings!$B$5,Settings!$B$4)))</f>
        <v/>
      </c>
      <c r="T1408" s="38">
        <f>IF(OR($B1408="",$G1408="",$S1408=0),"",$G1408/$S1408)</f>
        <v/>
      </c>
      <c r="U1408" s="36">
        <f>IF($T1408="","",IF($T1408&lt;Settings!$B$8,"Critical",IF($T1408&lt;Settings!$B$9,"Semi Critical","Non Critical")))</f>
        <v/>
      </c>
      <c r="V1408" s="28" t="n"/>
      <c r="Z1408">
        <f>IF($B1408="","",IFERROR(VLOOKUP($B1408,'Plan HC for CCA'!$A:$B,2,0),""))</f>
        <v/>
      </c>
      <c r="AA1408">
        <f>IF(OR($B1408="",$Z1408=""),"",IF(N($M1408)&lt;$Z1408,"Delta","No Delta"))</f>
        <v/>
      </c>
      <c r="AB1408">
        <f>IF(OR($B1408="",$Z1408=""),"",MAX(0,$Z1408-N($M1408)))</f>
        <v/>
      </c>
      <c r="AC1408" s="46">
        <f>IF($B1408="","",IFERROR(INDEX('CCA Util %'!$H:$H,MATCH($B1408,'CCA Util %'!$E:$E,0)),""))</f>
        <v/>
      </c>
      <c r="AD1408">
        <f>IF($B1408="","",IFERROR(INDEX('CCA Util %'!$G:$G,MATCH($B1408,'CCA Util %'!$E:$E,0)),""))</f>
        <v/>
      </c>
      <c r="AE1408">
        <f>IF(OR($B1408="",$U1408=""),"",$U1408&amp;" &amp; "&amp;IF(OR($AD1408="",$AD1408=0),"Util NA",$AD1408&amp;" Util"))</f>
        <v/>
      </c>
    </row>
    <row r="1409" ht="15.75" customHeight="1" s="42">
      <c r="A1409" s="41" t="n"/>
      <c r="G1409" s="38" t="n"/>
      <c r="H1409" s="38" t="n"/>
      <c r="I1409" s="38" t="n"/>
      <c r="J1409" s="38" t="n"/>
      <c r="K1409" s="38" t="n"/>
      <c r="L1409" s="38" t="n"/>
      <c r="N1409" s="36">
        <f>IF($B1409="","",IF($C1409="SUPERSTORE","Superstore","DH"))</f>
        <v/>
      </c>
      <c r="O1409" s="36">
        <f>IF($B1409="","",IFERROR(VLOOKUP($B1409,Mapping!$A:$C,2,0),"Not Mapped"))</f>
        <v/>
      </c>
      <c r="P1409" s="36">
        <f>IF($B1409="","",IFERROR(VLOOKUP($B1409,Mapping!$A:$C,3,0),"Not Mapped"))</f>
        <v/>
      </c>
      <c r="Q1409" s="36">
        <f>IF($B1409="","",IFERROR(VLOOKUP($O1409,Leaders!$A:$B,2,0),"Not Mapped"))</f>
        <v/>
      </c>
      <c r="R1409" s="36">
        <f>IF($B1409="","",IF(COUNTIF(Exclusions!$A:$A,$B1409)&gt;0,"Yes","No"))</f>
        <v/>
      </c>
      <c r="S1409" s="38">
        <f>IF($B1409="","",MIN(1,DAY($A1409)/IF($N1409="Superstore",Settings!$B$5,Settings!$B$4)))</f>
        <v/>
      </c>
      <c r="T1409" s="38">
        <f>IF(OR($B1409="",$G1409="",$S1409=0),"",$G1409/$S1409)</f>
        <v/>
      </c>
      <c r="U1409" s="36">
        <f>IF($T1409="","",IF($T1409&lt;Settings!$B$8,"Critical",IF($T1409&lt;Settings!$B$9,"Semi Critical","Non Critical")))</f>
        <v/>
      </c>
      <c r="V1409" s="28" t="n"/>
      <c r="Z1409">
        <f>IF($B1409="","",IFERROR(VLOOKUP($B1409,'Plan HC for CCA'!$A:$B,2,0),""))</f>
        <v/>
      </c>
      <c r="AA1409">
        <f>IF(OR($B1409="",$Z1409=""),"",IF(N($M1409)&lt;$Z1409,"Delta","No Delta"))</f>
        <v/>
      </c>
      <c r="AB1409">
        <f>IF(OR($B1409="",$Z1409=""),"",MAX(0,$Z1409-N($M1409)))</f>
        <v/>
      </c>
      <c r="AC1409" s="46">
        <f>IF($B1409="","",IFERROR(INDEX('CCA Util %'!$H:$H,MATCH($B1409,'CCA Util %'!$E:$E,0)),""))</f>
        <v/>
      </c>
      <c r="AD1409">
        <f>IF($B1409="","",IFERROR(INDEX('CCA Util %'!$G:$G,MATCH($B1409,'CCA Util %'!$E:$E,0)),""))</f>
        <v/>
      </c>
      <c r="AE1409">
        <f>IF(OR($B1409="",$U1409=""),"",$U1409&amp;" &amp; "&amp;IF(OR($AD1409="",$AD1409=0),"Util NA",$AD1409&amp;" Util"))</f>
        <v/>
      </c>
    </row>
    <row r="1410" ht="15.75" customHeight="1" s="42">
      <c r="A1410" s="41" t="n"/>
      <c r="G1410" s="38" t="n"/>
      <c r="H1410" s="38" t="n"/>
      <c r="I1410" s="38" t="n"/>
      <c r="J1410" s="38" t="n"/>
      <c r="K1410" s="38" t="n"/>
      <c r="L1410" s="38" t="n"/>
      <c r="N1410" s="36">
        <f>IF($B1410="","",IF($C1410="SUPERSTORE","Superstore","DH"))</f>
        <v/>
      </c>
      <c r="O1410" s="36">
        <f>IF($B1410="","",IFERROR(VLOOKUP($B1410,Mapping!$A:$C,2,0),"Not Mapped"))</f>
        <v/>
      </c>
      <c r="P1410" s="36">
        <f>IF($B1410="","",IFERROR(VLOOKUP($B1410,Mapping!$A:$C,3,0),"Not Mapped"))</f>
        <v/>
      </c>
      <c r="Q1410" s="36">
        <f>IF($B1410="","",IFERROR(VLOOKUP($O1410,Leaders!$A:$B,2,0),"Not Mapped"))</f>
        <v/>
      </c>
      <c r="R1410" s="36">
        <f>IF($B1410="","",IF(COUNTIF(Exclusions!$A:$A,$B1410)&gt;0,"Yes","No"))</f>
        <v/>
      </c>
      <c r="S1410" s="38">
        <f>IF($B1410="","",MIN(1,DAY($A1410)/IF($N1410="Superstore",Settings!$B$5,Settings!$B$4)))</f>
        <v/>
      </c>
      <c r="T1410" s="38">
        <f>IF(OR($B1410="",$G1410="",$S1410=0),"",$G1410/$S1410)</f>
        <v/>
      </c>
      <c r="U1410" s="36">
        <f>IF($T1410="","",IF($T1410&lt;Settings!$B$8,"Critical",IF($T1410&lt;Settings!$B$9,"Semi Critical","Non Critical")))</f>
        <v/>
      </c>
      <c r="V1410" s="28" t="n"/>
      <c r="Z1410">
        <f>IF($B1410="","",IFERROR(VLOOKUP($B1410,'Plan HC for CCA'!$A:$B,2,0),""))</f>
        <v/>
      </c>
      <c r="AA1410">
        <f>IF(OR($B1410="",$Z1410=""),"",IF(N($M1410)&lt;$Z1410,"Delta","No Delta"))</f>
        <v/>
      </c>
      <c r="AB1410">
        <f>IF(OR($B1410="",$Z1410=""),"",MAX(0,$Z1410-N($M1410)))</f>
        <v/>
      </c>
      <c r="AC1410" s="46">
        <f>IF($B1410="","",IFERROR(INDEX('CCA Util %'!$H:$H,MATCH($B1410,'CCA Util %'!$E:$E,0)),""))</f>
        <v/>
      </c>
      <c r="AD1410">
        <f>IF($B1410="","",IFERROR(INDEX('CCA Util %'!$G:$G,MATCH($B1410,'CCA Util %'!$E:$E,0)),""))</f>
        <v/>
      </c>
      <c r="AE1410">
        <f>IF(OR($B1410="",$U1410=""),"",$U1410&amp;" &amp; "&amp;IF(OR($AD1410="",$AD1410=0),"Util NA",$AD1410&amp;" Util"))</f>
        <v/>
      </c>
    </row>
    <row r="1411" ht="15.75" customHeight="1" s="42">
      <c r="A1411" s="41" t="n"/>
      <c r="G1411" s="38" t="n"/>
      <c r="H1411" s="38" t="n"/>
      <c r="I1411" s="38" t="n"/>
      <c r="J1411" s="38" t="n"/>
      <c r="K1411" s="38" t="n"/>
      <c r="L1411" s="38" t="n"/>
      <c r="N1411" s="36">
        <f>IF($B1411="","",IF($C1411="SUPERSTORE","Superstore","DH"))</f>
        <v/>
      </c>
      <c r="O1411" s="36">
        <f>IF($B1411="","",IFERROR(VLOOKUP($B1411,Mapping!$A:$C,2,0),"Not Mapped"))</f>
        <v/>
      </c>
      <c r="P1411" s="36">
        <f>IF($B1411="","",IFERROR(VLOOKUP($B1411,Mapping!$A:$C,3,0),"Not Mapped"))</f>
        <v/>
      </c>
      <c r="Q1411" s="36">
        <f>IF($B1411="","",IFERROR(VLOOKUP($O1411,Leaders!$A:$B,2,0),"Not Mapped"))</f>
        <v/>
      </c>
      <c r="R1411" s="36">
        <f>IF($B1411="","",IF(COUNTIF(Exclusions!$A:$A,$B1411)&gt;0,"Yes","No"))</f>
        <v/>
      </c>
      <c r="S1411" s="38">
        <f>IF($B1411="","",MIN(1,DAY($A1411)/IF($N1411="Superstore",Settings!$B$5,Settings!$B$4)))</f>
        <v/>
      </c>
      <c r="T1411" s="38">
        <f>IF(OR($B1411="",$G1411="",$S1411=0),"",$G1411/$S1411)</f>
        <v/>
      </c>
      <c r="U1411" s="36">
        <f>IF($T1411="","",IF($T1411&lt;Settings!$B$8,"Critical",IF($T1411&lt;Settings!$B$9,"Semi Critical","Non Critical")))</f>
        <v/>
      </c>
      <c r="V1411" s="28" t="n"/>
      <c r="Z1411">
        <f>IF($B1411="","",IFERROR(VLOOKUP($B1411,'Plan HC for CCA'!$A:$B,2,0),""))</f>
        <v/>
      </c>
      <c r="AA1411">
        <f>IF(OR($B1411="",$Z1411=""),"",IF(N($M1411)&lt;$Z1411,"Delta","No Delta"))</f>
        <v/>
      </c>
      <c r="AB1411">
        <f>IF(OR($B1411="",$Z1411=""),"",MAX(0,$Z1411-N($M1411)))</f>
        <v/>
      </c>
      <c r="AC1411" s="46">
        <f>IF($B1411="","",IFERROR(INDEX('CCA Util %'!$H:$H,MATCH($B1411,'CCA Util %'!$E:$E,0)),""))</f>
        <v/>
      </c>
      <c r="AD1411">
        <f>IF($B1411="","",IFERROR(INDEX('CCA Util %'!$G:$G,MATCH($B1411,'CCA Util %'!$E:$E,0)),""))</f>
        <v/>
      </c>
      <c r="AE1411">
        <f>IF(OR($B1411="",$U1411=""),"",$U1411&amp;" &amp; "&amp;IF(OR($AD1411="",$AD1411=0),"Util NA",$AD1411&amp;" Util"))</f>
        <v/>
      </c>
    </row>
    <row r="1412" ht="15.75" customHeight="1" s="42">
      <c r="A1412" s="41" t="n"/>
      <c r="G1412" s="38" t="n"/>
      <c r="H1412" s="38" t="n"/>
      <c r="I1412" s="38" t="n"/>
      <c r="J1412" s="38" t="n"/>
      <c r="K1412" s="38" t="n"/>
      <c r="L1412" s="38" t="n"/>
      <c r="N1412" s="36">
        <f>IF($B1412="","",IF($C1412="SUPERSTORE","Superstore","DH"))</f>
        <v/>
      </c>
      <c r="O1412" s="36">
        <f>IF($B1412="","",IFERROR(VLOOKUP($B1412,Mapping!$A:$C,2,0),"Not Mapped"))</f>
        <v/>
      </c>
      <c r="P1412" s="36">
        <f>IF($B1412="","",IFERROR(VLOOKUP($B1412,Mapping!$A:$C,3,0),"Not Mapped"))</f>
        <v/>
      </c>
      <c r="Q1412" s="36">
        <f>IF($B1412="","",IFERROR(VLOOKUP($O1412,Leaders!$A:$B,2,0),"Not Mapped"))</f>
        <v/>
      </c>
      <c r="R1412" s="36">
        <f>IF($B1412="","",IF(COUNTIF(Exclusions!$A:$A,$B1412)&gt;0,"Yes","No"))</f>
        <v/>
      </c>
      <c r="S1412" s="38">
        <f>IF($B1412="","",MIN(1,DAY($A1412)/IF($N1412="Superstore",Settings!$B$5,Settings!$B$4)))</f>
        <v/>
      </c>
      <c r="T1412" s="38">
        <f>IF(OR($B1412="",$G1412="",$S1412=0),"",$G1412/$S1412)</f>
        <v/>
      </c>
      <c r="U1412" s="36">
        <f>IF($T1412="","",IF($T1412&lt;Settings!$B$8,"Critical",IF($T1412&lt;Settings!$B$9,"Semi Critical","Non Critical")))</f>
        <v/>
      </c>
      <c r="V1412" s="28" t="n"/>
      <c r="Z1412">
        <f>IF($B1412="","",IFERROR(VLOOKUP($B1412,'Plan HC for CCA'!$A:$B,2,0),""))</f>
        <v/>
      </c>
      <c r="AA1412">
        <f>IF(OR($B1412="",$Z1412=""),"",IF(N($M1412)&lt;$Z1412,"Delta","No Delta"))</f>
        <v/>
      </c>
      <c r="AB1412">
        <f>IF(OR($B1412="",$Z1412=""),"",MAX(0,$Z1412-N($M1412)))</f>
        <v/>
      </c>
      <c r="AC1412" s="46">
        <f>IF($B1412="","",IFERROR(INDEX('CCA Util %'!$H:$H,MATCH($B1412,'CCA Util %'!$E:$E,0)),""))</f>
        <v/>
      </c>
      <c r="AD1412">
        <f>IF($B1412="","",IFERROR(INDEX('CCA Util %'!$G:$G,MATCH($B1412,'CCA Util %'!$E:$E,0)),""))</f>
        <v/>
      </c>
      <c r="AE1412">
        <f>IF(OR($B1412="",$U1412=""),"",$U1412&amp;" &amp; "&amp;IF(OR($AD1412="",$AD1412=0),"Util NA",$AD1412&amp;" Util"))</f>
        <v/>
      </c>
    </row>
    <row r="1413" ht="15.75" customHeight="1" s="42">
      <c r="A1413" s="41" t="n"/>
      <c r="G1413" s="38" t="n"/>
      <c r="H1413" s="38" t="n"/>
      <c r="I1413" s="38" t="n"/>
      <c r="J1413" s="38" t="n"/>
      <c r="K1413" s="38" t="n"/>
      <c r="L1413" s="38" t="n"/>
      <c r="N1413" s="36">
        <f>IF($B1413="","",IF($C1413="SUPERSTORE","Superstore","DH"))</f>
        <v/>
      </c>
      <c r="O1413" s="36">
        <f>IF($B1413="","",IFERROR(VLOOKUP($B1413,Mapping!$A:$C,2,0),"Not Mapped"))</f>
        <v/>
      </c>
      <c r="P1413" s="36">
        <f>IF($B1413="","",IFERROR(VLOOKUP($B1413,Mapping!$A:$C,3,0),"Not Mapped"))</f>
        <v/>
      </c>
      <c r="Q1413" s="36">
        <f>IF($B1413="","",IFERROR(VLOOKUP($O1413,Leaders!$A:$B,2,0),"Not Mapped"))</f>
        <v/>
      </c>
      <c r="R1413" s="36">
        <f>IF($B1413="","",IF(COUNTIF(Exclusions!$A:$A,$B1413)&gt;0,"Yes","No"))</f>
        <v/>
      </c>
      <c r="S1413" s="38">
        <f>IF($B1413="","",MIN(1,DAY($A1413)/IF($N1413="Superstore",Settings!$B$5,Settings!$B$4)))</f>
        <v/>
      </c>
      <c r="T1413" s="38">
        <f>IF(OR($B1413="",$G1413="",$S1413=0),"",$G1413/$S1413)</f>
        <v/>
      </c>
      <c r="U1413" s="36">
        <f>IF($T1413="","",IF($T1413&lt;Settings!$B$8,"Critical",IF($T1413&lt;Settings!$B$9,"Semi Critical","Non Critical")))</f>
        <v/>
      </c>
      <c r="V1413" s="28" t="n"/>
      <c r="Z1413">
        <f>IF($B1413="","",IFERROR(VLOOKUP($B1413,'Plan HC for CCA'!$A:$B,2,0),""))</f>
        <v/>
      </c>
      <c r="AA1413">
        <f>IF(OR($B1413="",$Z1413=""),"",IF(N($M1413)&lt;$Z1413,"Delta","No Delta"))</f>
        <v/>
      </c>
      <c r="AB1413">
        <f>IF(OR($B1413="",$Z1413=""),"",MAX(0,$Z1413-N($M1413)))</f>
        <v/>
      </c>
      <c r="AC1413" s="46">
        <f>IF($B1413="","",IFERROR(INDEX('CCA Util %'!$H:$H,MATCH($B1413,'CCA Util %'!$E:$E,0)),""))</f>
        <v/>
      </c>
      <c r="AD1413">
        <f>IF($B1413="","",IFERROR(INDEX('CCA Util %'!$G:$G,MATCH($B1413,'CCA Util %'!$E:$E,0)),""))</f>
        <v/>
      </c>
      <c r="AE1413">
        <f>IF(OR($B1413="",$U1413=""),"",$U1413&amp;" &amp; "&amp;IF(OR($AD1413="",$AD1413=0),"Util NA",$AD1413&amp;" Util"))</f>
        <v/>
      </c>
    </row>
    <row r="1414" ht="15.75" customHeight="1" s="42">
      <c r="A1414" s="41" t="n"/>
      <c r="G1414" s="38" t="n"/>
      <c r="H1414" s="38" t="n"/>
      <c r="I1414" s="38" t="n"/>
      <c r="J1414" s="38" t="n"/>
      <c r="K1414" s="38" t="n"/>
      <c r="L1414" s="38" t="n"/>
      <c r="N1414" s="36">
        <f>IF($B1414="","",IF($C1414="SUPERSTORE","Superstore","DH"))</f>
        <v/>
      </c>
      <c r="O1414" s="36">
        <f>IF($B1414="","",IFERROR(VLOOKUP($B1414,Mapping!$A:$C,2,0),"Not Mapped"))</f>
        <v/>
      </c>
      <c r="P1414" s="36">
        <f>IF($B1414="","",IFERROR(VLOOKUP($B1414,Mapping!$A:$C,3,0),"Not Mapped"))</f>
        <v/>
      </c>
      <c r="Q1414" s="36">
        <f>IF($B1414="","",IFERROR(VLOOKUP($O1414,Leaders!$A:$B,2,0),"Not Mapped"))</f>
        <v/>
      </c>
      <c r="R1414" s="36">
        <f>IF($B1414="","",IF(COUNTIF(Exclusions!$A:$A,$B1414)&gt;0,"Yes","No"))</f>
        <v/>
      </c>
      <c r="S1414" s="38">
        <f>IF($B1414="","",MIN(1,DAY($A1414)/IF($N1414="Superstore",Settings!$B$5,Settings!$B$4)))</f>
        <v/>
      </c>
      <c r="T1414" s="38">
        <f>IF(OR($B1414="",$G1414="",$S1414=0),"",$G1414/$S1414)</f>
        <v/>
      </c>
      <c r="U1414" s="36">
        <f>IF($T1414="","",IF($T1414&lt;Settings!$B$8,"Critical",IF($T1414&lt;Settings!$B$9,"Semi Critical","Non Critical")))</f>
        <v/>
      </c>
      <c r="V1414" s="28" t="n"/>
      <c r="Z1414">
        <f>IF($B1414="","",IFERROR(VLOOKUP($B1414,'Plan HC for CCA'!$A:$B,2,0),""))</f>
        <v/>
      </c>
      <c r="AA1414">
        <f>IF(OR($B1414="",$Z1414=""),"",IF(N($M1414)&lt;$Z1414,"Delta","No Delta"))</f>
        <v/>
      </c>
      <c r="AB1414">
        <f>IF(OR($B1414="",$Z1414=""),"",MAX(0,$Z1414-N($M1414)))</f>
        <v/>
      </c>
      <c r="AC1414" s="46">
        <f>IF($B1414="","",IFERROR(INDEX('CCA Util %'!$H:$H,MATCH($B1414,'CCA Util %'!$E:$E,0)),""))</f>
        <v/>
      </c>
      <c r="AD1414">
        <f>IF($B1414="","",IFERROR(INDEX('CCA Util %'!$G:$G,MATCH($B1414,'CCA Util %'!$E:$E,0)),""))</f>
        <v/>
      </c>
      <c r="AE1414">
        <f>IF(OR($B1414="",$U1414=""),"",$U1414&amp;" &amp; "&amp;IF(OR($AD1414="",$AD1414=0),"Util NA",$AD1414&amp;" Util"))</f>
        <v/>
      </c>
    </row>
    <row r="1415" ht="15.75" customHeight="1" s="42">
      <c r="A1415" s="41" t="n"/>
      <c r="G1415" s="38" t="n"/>
      <c r="H1415" s="38" t="n"/>
      <c r="I1415" s="38" t="n"/>
      <c r="J1415" s="38" t="n"/>
      <c r="K1415" s="38" t="n"/>
      <c r="L1415" s="38" t="n"/>
      <c r="N1415" s="36">
        <f>IF($B1415="","",IF($C1415="SUPERSTORE","Superstore","DH"))</f>
        <v/>
      </c>
      <c r="O1415" s="36">
        <f>IF($B1415="","",IFERROR(VLOOKUP($B1415,Mapping!$A:$C,2,0),"Not Mapped"))</f>
        <v/>
      </c>
      <c r="P1415" s="36">
        <f>IF($B1415="","",IFERROR(VLOOKUP($B1415,Mapping!$A:$C,3,0),"Not Mapped"))</f>
        <v/>
      </c>
      <c r="Q1415" s="36">
        <f>IF($B1415="","",IFERROR(VLOOKUP($O1415,Leaders!$A:$B,2,0),"Not Mapped"))</f>
        <v/>
      </c>
      <c r="R1415" s="36">
        <f>IF($B1415="","",IF(COUNTIF(Exclusions!$A:$A,$B1415)&gt;0,"Yes","No"))</f>
        <v/>
      </c>
      <c r="S1415" s="38">
        <f>IF($B1415="","",MIN(1,DAY($A1415)/IF($N1415="Superstore",Settings!$B$5,Settings!$B$4)))</f>
        <v/>
      </c>
      <c r="T1415" s="38">
        <f>IF(OR($B1415="",$G1415="",$S1415=0),"",$G1415/$S1415)</f>
        <v/>
      </c>
      <c r="U1415" s="36">
        <f>IF($T1415="","",IF($T1415&lt;Settings!$B$8,"Critical",IF($T1415&lt;Settings!$B$9,"Semi Critical","Non Critical")))</f>
        <v/>
      </c>
      <c r="V1415" s="28" t="n"/>
      <c r="Z1415">
        <f>IF($B1415="","",IFERROR(VLOOKUP($B1415,'Plan HC for CCA'!$A:$B,2,0),""))</f>
        <v/>
      </c>
      <c r="AA1415">
        <f>IF(OR($B1415="",$Z1415=""),"",IF(N($M1415)&lt;$Z1415,"Delta","No Delta"))</f>
        <v/>
      </c>
      <c r="AB1415">
        <f>IF(OR($B1415="",$Z1415=""),"",MAX(0,$Z1415-N($M1415)))</f>
        <v/>
      </c>
      <c r="AC1415" s="46">
        <f>IF($B1415="","",IFERROR(INDEX('CCA Util %'!$H:$H,MATCH($B1415,'CCA Util %'!$E:$E,0)),""))</f>
        <v/>
      </c>
      <c r="AD1415">
        <f>IF($B1415="","",IFERROR(INDEX('CCA Util %'!$G:$G,MATCH($B1415,'CCA Util %'!$E:$E,0)),""))</f>
        <v/>
      </c>
      <c r="AE1415">
        <f>IF(OR($B1415="",$U1415=""),"",$U1415&amp;" &amp; "&amp;IF(OR($AD1415="",$AD1415=0),"Util NA",$AD1415&amp;" Util"))</f>
        <v/>
      </c>
    </row>
    <row r="1416" ht="15.75" customHeight="1" s="42">
      <c r="A1416" s="41" t="n"/>
      <c r="G1416" s="38" t="n"/>
      <c r="H1416" s="38" t="n"/>
      <c r="I1416" s="38" t="n"/>
      <c r="J1416" s="38" t="n"/>
      <c r="K1416" s="38" t="n"/>
      <c r="L1416" s="38" t="n"/>
      <c r="N1416" s="36">
        <f>IF($B1416="","",IF($C1416="SUPERSTORE","Superstore","DH"))</f>
        <v/>
      </c>
      <c r="O1416" s="36">
        <f>IF($B1416="","",IFERROR(VLOOKUP($B1416,Mapping!$A:$C,2,0),"Not Mapped"))</f>
        <v/>
      </c>
      <c r="P1416" s="36">
        <f>IF($B1416="","",IFERROR(VLOOKUP($B1416,Mapping!$A:$C,3,0),"Not Mapped"))</f>
        <v/>
      </c>
      <c r="Q1416" s="36">
        <f>IF($B1416="","",IFERROR(VLOOKUP($O1416,Leaders!$A:$B,2,0),"Not Mapped"))</f>
        <v/>
      </c>
      <c r="R1416" s="36">
        <f>IF($B1416="","",IF(COUNTIF(Exclusions!$A:$A,$B1416)&gt;0,"Yes","No"))</f>
        <v/>
      </c>
      <c r="S1416" s="38">
        <f>IF($B1416="","",MIN(1,DAY($A1416)/IF($N1416="Superstore",Settings!$B$5,Settings!$B$4)))</f>
        <v/>
      </c>
      <c r="T1416" s="38">
        <f>IF(OR($B1416="",$G1416="",$S1416=0),"",$G1416/$S1416)</f>
        <v/>
      </c>
      <c r="U1416" s="36">
        <f>IF($T1416="","",IF($T1416&lt;Settings!$B$8,"Critical",IF($T1416&lt;Settings!$B$9,"Semi Critical","Non Critical")))</f>
        <v/>
      </c>
      <c r="V1416" s="28" t="n"/>
      <c r="Z1416">
        <f>IF($B1416="","",IFERROR(VLOOKUP($B1416,'Plan HC for CCA'!$A:$B,2,0),""))</f>
        <v/>
      </c>
      <c r="AA1416">
        <f>IF(OR($B1416="",$Z1416=""),"",IF(N($M1416)&lt;$Z1416,"Delta","No Delta"))</f>
        <v/>
      </c>
      <c r="AB1416">
        <f>IF(OR($B1416="",$Z1416=""),"",MAX(0,$Z1416-N($M1416)))</f>
        <v/>
      </c>
      <c r="AC1416" s="46">
        <f>IF($B1416="","",IFERROR(INDEX('CCA Util %'!$H:$H,MATCH($B1416,'CCA Util %'!$E:$E,0)),""))</f>
        <v/>
      </c>
      <c r="AD1416">
        <f>IF($B1416="","",IFERROR(INDEX('CCA Util %'!$G:$G,MATCH($B1416,'CCA Util %'!$E:$E,0)),""))</f>
        <v/>
      </c>
      <c r="AE1416">
        <f>IF(OR($B1416="",$U1416=""),"",$U1416&amp;" &amp; "&amp;IF(OR($AD1416="",$AD1416=0),"Util NA",$AD1416&amp;" Util"))</f>
        <v/>
      </c>
    </row>
    <row r="1417" ht="15.75" customHeight="1" s="42">
      <c r="A1417" s="41" t="n"/>
      <c r="G1417" s="38" t="n"/>
      <c r="H1417" s="38" t="n"/>
      <c r="I1417" s="38" t="n"/>
      <c r="J1417" s="38" t="n"/>
      <c r="K1417" s="38" t="n"/>
      <c r="L1417" s="38" t="n"/>
      <c r="N1417" s="36">
        <f>IF($B1417="","",IF($C1417="SUPERSTORE","Superstore","DH"))</f>
        <v/>
      </c>
      <c r="O1417" s="36">
        <f>IF($B1417="","",IFERROR(VLOOKUP($B1417,Mapping!$A:$C,2,0),"Not Mapped"))</f>
        <v/>
      </c>
      <c r="P1417" s="36">
        <f>IF($B1417="","",IFERROR(VLOOKUP($B1417,Mapping!$A:$C,3,0),"Not Mapped"))</f>
        <v/>
      </c>
      <c r="Q1417" s="36">
        <f>IF($B1417="","",IFERROR(VLOOKUP($O1417,Leaders!$A:$B,2,0),"Not Mapped"))</f>
        <v/>
      </c>
      <c r="R1417" s="36">
        <f>IF($B1417="","",IF(COUNTIF(Exclusions!$A:$A,$B1417)&gt;0,"Yes","No"))</f>
        <v/>
      </c>
      <c r="S1417" s="38">
        <f>IF($B1417="","",MIN(1,DAY($A1417)/IF($N1417="Superstore",Settings!$B$5,Settings!$B$4)))</f>
        <v/>
      </c>
      <c r="T1417" s="38">
        <f>IF(OR($B1417="",$G1417="",$S1417=0),"",$G1417/$S1417)</f>
        <v/>
      </c>
      <c r="U1417" s="36">
        <f>IF($T1417="","",IF($T1417&lt;Settings!$B$8,"Critical",IF($T1417&lt;Settings!$B$9,"Semi Critical","Non Critical")))</f>
        <v/>
      </c>
      <c r="V1417" s="28" t="n"/>
      <c r="Z1417">
        <f>IF($B1417="","",IFERROR(VLOOKUP($B1417,'Plan HC for CCA'!$A:$B,2,0),""))</f>
        <v/>
      </c>
      <c r="AA1417">
        <f>IF(OR($B1417="",$Z1417=""),"",IF(N($M1417)&lt;$Z1417,"Delta","No Delta"))</f>
        <v/>
      </c>
      <c r="AB1417">
        <f>IF(OR($B1417="",$Z1417=""),"",MAX(0,$Z1417-N($M1417)))</f>
        <v/>
      </c>
      <c r="AC1417" s="46">
        <f>IF($B1417="","",IFERROR(INDEX('CCA Util %'!$H:$H,MATCH($B1417,'CCA Util %'!$E:$E,0)),""))</f>
        <v/>
      </c>
      <c r="AD1417">
        <f>IF($B1417="","",IFERROR(INDEX('CCA Util %'!$G:$G,MATCH($B1417,'CCA Util %'!$E:$E,0)),""))</f>
        <v/>
      </c>
      <c r="AE1417">
        <f>IF(OR($B1417="",$U1417=""),"",$U1417&amp;" &amp; "&amp;IF(OR($AD1417="",$AD1417=0),"Util NA",$AD1417&amp;" Util"))</f>
        <v/>
      </c>
    </row>
    <row r="1418" ht="15.75" customHeight="1" s="42">
      <c r="A1418" s="41" t="n"/>
      <c r="G1418" s="38" t="n"/>
      <c r="H1418" s="38" t="n"/>
      <c r="I1418" s="38" t="n"/>
      <c r="J1418" s="38" t="n"/>
      <c r="K1418" s="38" t="n"/>
      <c r="L1418" s="38" t="n"/>
      <c r="N1418" s="36">
        <f>IF($B1418="","",IF($C1418="SUPERSTORE","Superstore","DH"))</f>
        <v/>
      </c>
      <c r="O1418" s="36">
        <f>IF($B1418="","",IFERROR(VLOOKUP($B1418,Mapping!$A:$C,2,0),"Not Mapped"))</f>
        <v/>
      </c>
      <c r="P1418" s="36">
        <f>IF($B1418="","",IFERROR(VLOOKUP($B1418,Mapping!$A:$C,3,0),"Not Mapped"))</f>
        <v/>
      </c>
      <c r="Q1418" s="36">
        <f>IF($B1418="","",IFERROR(VLOOKUP($O1418,Leaders!$A:$B,2,0),"Not Mapped"))</f>
        <v/>
      </c>
      <c r="R1418" s="36">
        <f>IF($B1418="","",IF(COUNTIF(Exclusions!$A:$A,$B1418)&gt;0,"Yes","No"))</f>
        <v/>
      </c>
      <c r="S1418" s="38">
        <f>IF($B1418="","",MIN(1,DAY($A1418)/IF($N1418="Superstore",Settings!$B$5,Settings!$B$4)))</f>
        <v/>
      </c>
      <c r="T1418" s="38">
        <f>IF(OR($B1418="",$G1418="",$S1418=0),"",$G1418/$S1418)</f>
        <v/>
      </c>
      <c r="U1418" s="36">
        <f>IF($T1418="","",IF($T1418&lt;Settings!$B$8,"Critical",IF($T1418&lt;Settings!$B$9,"Semi Critical","Non Critical")))</f>
        <v/>
      </c>
      <c r="V1418" s="28" t="n"/>
      <c r="Z1418">
        <f>IF($B1418="","",IFERROR(VLOOKUP($B1418,'Plan HC for CCA'!$A:$B,2,0),""))</f>
        <v/>
      </c>
      <c r="AA1418">
        <f>IF(OR($B1418="",$Z1418=""),"",IF(N($M1418)&lt;$Z1418,"Delta","No Delta"))</f>
        <v/>
      </c>
      <c r="AB1418">
        <f>IF(OR($B1418="",$Z1418=""),"",MAX(0,$Z1418-N($M1418)))</f>
        <v/>
      </c>
      <c r="AC1418" s="46">
        <f>IF($B1418="","",IFERROR(INDEX('CCA Util %'!$H:$H,MATCH($B1418,'CCA Util %'!$E:$E,0)),""))</f>
        <v/>
      </c>
      <c r="AD1418">
        <f>IF($B1418="","",IFERROR(INDEX('CCA Util %'!$G:$G,MATCH($B1418,'CCA Util %'!$E:$E,0)),""))</f>
        <v/>
      </c>
      <c r="AE1418">
        <f>IF(OR($B1418="",$U1418=""),"",$U1418&amp;" &amp; "&amp;IF(OR($AD1418="",$AD1418=0),"Util NA",$AD1418&amp;" Util"))</f>
        <v/>
      </c>
    </row>
    <row r="1419" ht="15.75" customHeight="1" s="42">
      <c r="A1419" s="41" t="n"/>
      <c r="G1419" s="38" t="n"/>
      <c r="H1419" s="38" t="n"/>
      <c r="I1419" s="38" t="n"/>
      <c r="J1419" s="38" t="n"/>
      <c r="K1419" s="38" t="n"/>
      <c r="L1419" s="38" t="n"/>
      <c r="N1419" s="36">
        <f>IF($B1419="","",IF($C1419="SUPERSTORE","Superstore","DH"))</f>
        <v/>
      </c>
      <c r="O1419" s="36">
        <f>IF($B1419="","",IFERROR(VLOOKUP($B1419,Mapping!$A:$C,2,0),"Not Mapped"))</f>
        <v/>
      </c>
      <c r="P1419" s="36">
        <f>IF($B1419="","",IFERROR(VLOOKUP($B1419,Mapping!$A:$C,3,0),"Not Mapped"))</f>
        <v/>
      </c>
      <c r="Q1419" s="36">
        <f>IF($B1419="","",IFERROR(VLOOKUP($O1419,Leaders!$A:$B,2,0),"Not Mapped"))</f>
        <v/>
      </c>
      <c r="R1419" s="36">
        <f>IF($B1419="","",IF(COUNTIF(Exclusions!$A:$A,$B1419)&gt;0,"Yes","No"))</f>
        <v/>
      </c>
      <c r="S1419" s="38">
        <f>IF($B1419="","",MIN(1,DAY($A1419)/IF($N1419="Superstore",Settings!$B$5,Settings!$B$4)))</f>
        <v/>
      </c>
      <c r="T1419" s="38">
        <f>IF(OR($B1419="",$G1419="",$S1419=0),"",$G1419/$S1419)</f>
        <v/>
      </c>
      <c r="U1419" s="36">
        <f>IF($T1419="","",IF($T1419&lt;Settings!$B$8,"Critical",IF($T1419&lt;Settings!$B$9,"Semi Critical","Non Critical")))</f>
        <v/>
      </c>
      <c r="V1419" s="28" t="n"/>
      <c r="Z1419">
        <f>IF($B1419="","",IFERROR(VLOOKUP($B1419,'Plan HC for CCA'!$A:$B,2,0),""))</f>
        <v/>
      </c>
      <c r="AA1419">
        <f>IF(OR($B1419="",$Z1419=""),"",IF(N($M1419)&lt;$Z1419,"Delta","No Delta"))</f>
        <v/>
      </c>
      <c r="AB1419">
        <f>IF(OR($B1419="",$Z1419=""),"",MAX(0,$Z1419-N($M1419)))</f>
        <v/>
      </c>
      <c r="AC1419" s="46">
        <f>IF($B1419="","",IFERROR(INDEX('CCA Util %'!$H:$H,MATCH($B1419,'CCA Util %'!$E:$E,0)),""))</f>
        <v/>
      </c>
      <c r="AD1419">
        <f>IF($B1419="","",IFERROR(INDEX('CCA Util %'!$G:$G,MATCH($B1419,'CCA Util %'!$E:$E,0)),""))</f>
        <v/>
      </c>
      <c r="AE1419">
        <f>IF(OR($B1419="",$U1419=""),"",$U1419&amp;" &amp; "&amp;IF(OR($AD1419="",$AD1419=0),"Util NA",$AD1419&amp;" Util"))</f>
        <v/>
      </c>
    </row>
    <row r="1420" ht="15.75" customHeight="1" s="42">
      <c r="A1420" s="41" t="n"/>
      <c r="G1420" s="38" t="n"/>
      <c r="H1420" s="38" t="n"/>
      <c r="I1420" s="38" t="n"/>
      <c r="J1420" s="38" t="n"/>
      <c r="K1420" s="38" t="n"/>
      <c r="L1420" s="38" t="n"/>
      <c r="N1420" s="36">
        <f>IF($B1420="","",IF($C1420="SUPERSTORE","Superstore","DH"))</f>
        <v/>
      </c>
      <c r="O1420" s="36">
        <f>IF($B1420="","",IFERROR(VLOOKUP($B1420,Mapping!$A:$C,2,0),"Not Mapped"))</f>
        <v/>
      </c>
      <c r="P1420" s="36">
        <f>IF($B1420="","",IFERROR(VLOOKUP($B1420,Mapping!$A:$C,3,0),"Not Mapped"))</f>
        <v/>
      </c>
      <c r="Q1420" s="36">
        <f>IF($B1420="","",IFERROR(VLOOKUP($O1420,Leaders!$A:$B,2,0),"Not Mapped"))</f>
        <v/>
      </c>
      <c r="R1420" s="36">
        <f>IF($B1420="","",IF(COUNTIF(Exclusions!$A:$A,$B1420)&gt;0,"Yes","No"))</f>
        <v/>
      </c>
      <c r="S1420" s="38">
        <f>IF($B1420="","",MIN(1,DAY($A1420)/IF($N1420="Superstore",Settings!$B$5,Settings!$B$4)))</f>
        <v/>
      </c>
      <c r="T1420" s="38">
        <f>IF(OR($B1420="",$G1420="",$S1420=0),"",$G1420/$S1420)</f>
        <v/>
      </c>
      <c r="U1420" s="36">
        <f>IF($T1420="","",IF($T1420&lt;Settings!$B$8,"Critical",IF($T1420&lt;Settings!$B$9,"Semi Critical","Non Critical")))</f>
        <v/>
      </c>
      <c r="V1420" s="28" t="n"/>
      <c r="Z1420">
        <f>IF($B1420="","",IFERROR(VLOOKUP($B1420,'Plan HC for CCA'!$A:$B,2,0),""))</f>
        <v/>
      </c>
      <c r="AA1420">
        <f>IF(OR($B1420="",$Z1420=""),"",IF(N($M1420)&lt;$Z1420,"Delta","No Delta"))</f>
        <v/>
      </c>
      <c r="AB1420">
        <f>IF(OR($B1420="",$Z1420=""),"",MAX(0,$Z1420-N($M1420)))</f>
        <v/>
      </c>
      <c r="AC1420" s="46">
        <f>IF($B1420="","",IFERROR(INDEX('CCA Util %'!$H:$H,MATCH($B1420,'CCA Util %'!$E:$E,0)),""))</f>
        <v/>
      </c>
      <c r="AD1420">
        <f>IF($B1420="","",IFERROR(INDEX('CCA Util %'!$G:$G,MATCH($B1420,'CCA Util %'!$E:$E,0)),""))</f>
        <v/>
      </c>
      <c r="AE1420">
        <f>IF(OR($B1420="",$U1420=""),"",$U1420&amp;" &amp; "&amp;IF(OR($AD1420="",$AD1420=0),"Util NA",$AD1420&amp;" Util"))</f>
        <v/>
      </c>
    </row>
    <row r="1421" ht="15.75" customHeight="1" s="42">
      <c r="A1421" s="41" t="n"/>
      <c r="G1421" s="38" t="n"/>
      <c r="H1421" s="38" t="n"/>
      <c r="I1421" s="38" t="n"/>
      <c r="J1421" s="38" t="n"/>
      <c r="K1421" s="38" t="n"/>
      <c r="L1421" s="38" t="n"/>
      <c r="N1421" s="36">
        <f>IF($B1421="","",IF($C1421="SUPERSTORE","Superstore","DH"))</f>
        <v/>
      </c>
      <c r="O1421" s="36">
        <f>IF($B1421="","",IFERROR(VLOOKUP($B1421,Mapping!$A:$C,2,0),"Not Mapped"))</f>
        <v/>
      </c>
      <c r="P1421" s="36">
        <f>IF($B1421="","",IFERROR(VLOOKUP($B1421,Mapping!$A:$C,3,0),"Not Mapped"))</f>
        <v/>
      </c>
      <c r="Q1421" s="36">
        <f>IF($B1421="","",IFERROR(VLOOKUP($O1421,Leaders!$A:$B,2,0),"Not Mapped"))</f>
        <v/>
      </c>
      <c r="R1421" s="36">
        <f>IF($B1421="","",IF(COUNTIF(Exclusions!$A:$A,$B1421)&gt;0,"Yes","No"))</f>
        <v/>
      </c>
      <c r="S1421" s="38">
        <f>IF($B1421="","",MIN(1,DAY($A1421)/IF($N1421="Superstore",Settings!$B$5,Settings!$B$4)))</f>
        <v/>
      </c>
      <c r="T1421" s="38">
        <f>IF(OR($B1421="",$G1421="",$S1421=0),"",$G1421/$S1421)</f>
        <v/>
      </c>
      <c r="U1421" s="36">
        <f>IF($T1421="","",IF($T1421&lt;Settings!$B$8,"Critical",IF($T1421&lt;Settings!$B$9,"Semi Critical","Non Critical")))</f>
        <v/>
      </c>
      <c r="V1421" s="28" t="n"/>
      <c r="Z1421">
        <f>IF($B1421="","",IFERROR(VLOOKUP($B1421,'Plan HC for CCA'!$A:$B,2,0),""))</f>
        <v/>
      </c>
      <c r="AA1421">
        <f>IF(OR($B1421="",$Z1421=""),"",IF(N($M1421)&lt;$Z1421,"Delta","No Delta"))</f>
        <v/>
      </c>
      <c r="AB1421">
        <f>IF(OR($B1421="",$Z1421=""),"",MAX(0,$Z1421-N($M1421)))</f>
        <v/>
      </c>
      <c r="AC1421" s="46">
        <f>IF($B1421="","",IFERROR(INDEX('CCA Util %'!$H:$H,MATCH($B1421,'CCA Util %'!$E:$E,0)),""))</f>
        <v/>
      </c>
      <c r="AD1421">
        <f>IF($B1421="","",IFERROR(INDEX('CCA Util %'!$G:$G,MATCH($B1421,'CCA Util %'!$E:$E,0)),""))</f>
        <v/>
      </c>
      <c r="AE1421">
        <f>IF(OR($B1421="",$U1421=""),"",$U1421&amp;" &amp; "&amp;IF(OR($AD1421="",$AD1421=0),"Util NA",$AD1421&amp;" Util"))</f>
        <v/>
      </c>
    </row>
    <row r="1422" ht="15.75" customHeight="1" s="42">
      <c r="A1422" s="41" t="n"/>
      <c r="G1422" s="38" t="n"/>
      <c r="H1422" s="38" t="n"/>
      <c r="I1422" s="38" t="n"/>
      <c r="J1422" s="38" t="n"/>
      <c r="K1422" s="38" t="n"/>
      <c r="L1422" s="38" t="n"/>
      <c r="N1422" s="36">
        <f>IF($B1422="","",IF($C1422="SUPERSTORE","Superstore","DH"))</f>
        <v/>
      </c>
      <c r="O1422" s="36">
        <f>IF($B1422="","",IFERROR(VLOOKUP($B1422,Mapping!$A:$C,2,0),"Not Mapped"))</f>
        <v/>
      </c>
      <c r="P1422" s="36">
        <f>IF($B1422="","",IFERROR(VLOOKUP($B1422,Mapping!$A:$C,3,0),"Not Mapped"))</f>
        <v/>
      </c>
      <c r="Q1422" s="36">
        <f>IF($B1422="","",IFERROR(VLOOKUP($O1422,Leaders!$A:$B,2,0),"Not Mapped"))</f>
        <v/>
      </c>
      <c r="R1422" s="36">
        <f>IF($B1422="","",IF(COUNTIF(Exclusions!$A:$A,$B1422)&gt;0,"Yes","No"))</f>
        <v/>
      </c>
      <c r="S1422" s="38">
        <f>IF($B1422="","",MIN(1,DAY($A1422)/IF($N1422="Superstore",Settings!$B$5,Settings!$B$4)))</f>
        <v/>
      </c>
      <c r="T1422" s="38">
        <f>IF(OR($B1422="",$G1422="",$S1422=0),"",$G1422/$S1422)</f>
        <v/>
      </c>
      <c r="U1422" s="36">
        <f>IF($T1422="","",IF($T1422&lt;Settings!$B$8,"Critical",IF($T1422&lt;Settings!$B$9,"Semi Critical","Non Critical")))</f>
        <v/>
      </c>
      <c r="V1422" s="28" t="n"/>
      <c r="Z1422">
        <f>IF($B1422="","",IFERROR(VLOOKUP($B1422,'Plan HC for CCA'!$A:$B,2,0),""))</f>
        <v/>
      </c>
      <c r="AA1422">
        <f>IF(OR($B1422="",$Z1422=""),"",IF(N($M1422)&lt;$Z1422,"Delta","No Delta"))</f>
        <v/>
      </c>
      <c r="AB1422">
        <f>IF(OR($B1422="",$Z1422=""),"",MAX(0,$Z1422-N($M1422)))</f>
        <v/>
      </c>
      <c r="AC1422" s="46">
        <f>IF($B1422="","",IFERROR(INDEX('CCA Util %'!$H:$H,MATCH($B1422,'CCA Util %'!$E:$E,0)),""))</f>
        <v/>
      </c>
      <c r="AD1422">
        <f>IF($B1422="","",IFERROR(INDEX('CCA Util %'!$G:$G,MATCH($B1422,'CCA Util %'!$E:$E,0)),""))</f>
        <v/>
      </c>
      <c r="AE1422">
        <f>IF(OR($B1422="",$U1422=""),"",$U1422&amp;" &amp; "&amp;IF(OR($AD1422="",$AD1422=0),"Util NA",$AD1422&amp;" Util"))</f>
        <v/>
      </c>
    </row>
    <row r="1423" ht="15.75" customHeight="1" s="42">
      <c r="A1423" s="41" t="n"/>
      <c r="G1423" s="38" t="n"/>
      <c r="H1423" s="38" t="n"/>
      <c r="I1423" s="38" t="n"/>
      <c r="J1423" s="38" t="n"/>
      <c r="K1423" s="38" t="n"/>
      <c r="L1423" s="38" t="n"/>
      <c r="N1423" s="36">
        <f>IF($B1423="","",IF($C1423="SUPERSTORE","Superstore","DH"))</f>
        <v/>
      </c>
      <c r="O1423" s="36">
        <f>IF($B1423="","",IFERROR(VLOOKUP($B1423,Mapping!$A:$C,2,0),"Not Mapped"))</f>
        <v/>
      </c>
      <c r="P1423" s="36">
        <f>IF($B1423="","",IFERROR(VLOOKUP($B1423,Mapping!$A:$C,3,0),"Not Mapped"))</f>
        <v/>
      </c>
      <c r="Q1423" s="36">
        <f>IF($B1423="","",IFERROR(VLOOKUP($O1423,Leaders!$A:$B,2,0),"Not Mapped"))</f>
        <v/>
      </c>
      <c r="R1423" s="36">
        <f>IF($B1423="","",IF(COUNTIF(Exclusions!$A:$A,$B1423)&gt;0,"Yes","No"))</f>
        <v/>
      </c>
      <c r="S1423" s="38">
        <f>IF($B1423="","",MIN(1,DAY($A1423)/IF($N1423="Superstore",Settings!$B$5,Settings!$B$4)))</f>
        <v/>
      </c>
      <c r="T1423" s="38">
        <f>IF(OR($B1423="",$G1423="",$S1423=0),"",$G1423/$S1423)</f>
        <v/>
      </c>
      <c r="U1423" s="36">
        <f>IF($T1423="","",IF($T1423&lt;Settings!$B$8,"Critical",IF($T1423&lt;Settings!$B$9,"Semi Critical","Non Critical")))</f>
        <v/>
      </c>
      <c r="V1423" s="28" t="n"/>
      <c r="Z1423">
        <f>IF($B1423="","",IFERROR(VLOOKUP($B1423,'Plan HC for CCA'!$A:$B,2,0),""))</f>
        <v/>
      </c>
      <c r="AA1423">
        <f>IF(OR($B1423="",$Z1423=""),"",IF(N($M1423)&lt;$Z1423,"Delta","No Delta"))</f>
        <v/>
      </c>
      <c r="AB1423">
        <f>IF(OR($B1423="",$Z1423=""),"",MAX(0,$Z1423-N($M1423)))</f>
        <v/>
      </c>
      <c r="AC1423" s="46">
        <f>IF($B1423="","",IFERROR(INDEX('CCA Util %'!$H:$H,MATCH($B1423,'CCA Util %'!$E:$E,0)),""))</f>
        <v/>
      </c>
      <c r="AD1423">
        <f>IF($B1423="","",IFERROR(INDEX('CCA Util %'!$G:$G,MATCH($B1423,'CCA Util %'!$E:$E,0)),""))</f>
        <v/>
      </c>
      <c r="AE1423">
        <f>IF(OR($B1423="",$U1423=""),"",$U1423&amp;" &amp; "&amp;IF(OR($AD1423="",$AD1423=0),"Util NA",$AD1423&amp;" Util"))</f>
        <v/>
      </c>
    </row>
    <row r="1424" ht="15.75" customHeight="1" s="42">
      <c r="A1424" s="41" t="n"/>
      <c r="G1424" s="38" t="n"/>
      <c r="H1424" s="38" t="n"/>
      <c r="I1424" s="38" t="n"/>
      <c r="J1424" s="38" t="n"/>
      <c r="K1424" s="38" t="n"/>
      <c r="L1424" s="38" t="n"/>
      <c r="N1424" s="36">
        <f>IF($B1424="","",IF($C1424="SUPERSTORE","Superstore","DH"))</f>
        <v/>
      </c>
      <c r="O1424" s="36">
        <f>IF($B1424="","",IFERROR(VLOOKUP($B1424,Mapping!$A:$C,2,0),"Not Mapped"))</f>
        <v/>
      </c>
      <c r="P1424" s="36">
        <f>IF($B1424="","",IFERROR(VLOOKUP($B1424,Mapping!$A:$C,3,0),"Not Mapped"))</f>
        <v/>
      </c>
      <c r="Q1424" s="36">
        <f>IF($B1424="","",IFERROR(VLOOKUP($O1424,Leaders!$A:$B,2,0),"Not Mapped"))</f>
        <v/>
      </c>
      <c r="R1424" s="36">
        <f>IF($B1424="","",IF(COUNTIF(Exclusions!$A:$A,$B1424)&gt;0,"Yes","No"))</f>
        <v/>
      </c>
      <c r="S1424" s="38">
        <f>IF($B1424="","",MIN(1,DAY($A1424)/IF($N1424="Superstore",Settings!$B$5,Settings!$B$4)))</f>
        <v/>
      </c>
      <c r="T1424" s="38">
        <f>IF(OR($B1424="",$G1424="",$S1424=0),"",$G1424/$S1424)</f>
        <v/>
      </c>
      <c r="U1424" s="36">
        <f>IF($T1424="","",IF($T1424&lt;Settings!$B$8,"Critical",IF($T1424&lt;Settings!$B$9,"Semi Critical","Non Critical")))</f>
        <v/>
      </c>
      <c r="V1424" s="28" t="n"/>
      <c r="Z1424">
        <f>IF($B1424="","",IFERROR(VLOOKUP($B1424,'Plan HC for CCA'!$A:$B,2,0),""))</f>
        <v/>
      </c>
      <c r="AA1424">
        <f>IF(OR($B1424="",$Z1424=""),"",IF(N($M1424)&lt;$Z1424,"Delta","No Delta"))</f>
        <v/>
      </c>
      <c r="AB1424">
        <f>IF(OR($B1424="",$Z1424=""),"",MAX(0,$Z1424-N($M1424)))</f>
        <v/>
      </c>
      <c r="AC1424" s="46">
        <f>IF($B1424="","",IFERROR(INDEX('CCA Util %'!$H:$H,MATCH($B1424,'CCA Util %'!$E:$E,0)),""))</f>
        <v/>
      </c>
      <c r="AD1424">
        <f>IF($B1424="","",IFERROR(INDEX('CCA Util %'!$G:$G,MATCH($B1424,'CCA Util %'!$E:$E,0)),""))</f>
        <v/>
      </c>
      <c r="AE1424">
        <f>IF(OR($B1424="",$U1424=""),"",$U1424&amp;" &amp; "&amp;IF(OR($AD1424="",$AD1424=0),"Util NA",$AD1424&amp;" Util"))</f>
        <v/>
      </c>
    </row>
    <row r="1425" ht="15.75" customHeight="1" s="42">
      <c r="A1425" s="41" t="n"/>
      <c r="G1425" s="38" t="n"/>
      <c r="H1425" s="38" t="n"/>
      <c r="I1425" s="38" t="n"/>
      <c r="J1425" s="38" t="n"/>
      <c r="K1425" s="38" t="n"/>
      <c r="L1425" s="38" t="n"/>
      <c r="N1425" s="36">
        <f>IF($B1425="","",IF($C1425="SUPERSTORE","Superstore","DH"))</f>
        <v/>
      </c>
      <c r="O1425" s="36">
        <f>IF($B1425="","",IFERROR(VLOOKUP($B1425,Mapping!$A:$C,2,0),"Not Mapped"))</f>
        <v/>
      </c>
      <c r="P1425" s="36">
        <f>IF($B1425="","",IFERROR(VLOOKUP($B1425,Mapping!$A:$C,3,0),"Not Mapped"))</f>
        <v/>
      </c>
      <c r="Q1425" s="36">
        <f>IF($B1425="","",IFERROR(VLOOKUP($O1425,Leaders!$A:$B,2,0),"Not Mapped"))</f>
        <v/>
      </c>
      <c r="R1425" s="36">
        <f>IF($B1425="","",IF(COUNTIF(Exclusions!$A:$A,$B1425)&gt;0,"Yes","No"))</f>
        <v/>
      </c>
      <c r="S1425" s="38">
        <f>IF($B1425="","",MIN(1,DAY($A1425)/IF($N1425="Superstore",Settings!$B$5,Settings!$B$4)))</f>
        <v/>
      </c>
      <c r="T1425" s="38">
        <f>IF(OR($B1425="",$G1425="",$S1425=0),"",$G1425/$S1425)</f>
        <v/>
      </c>
      <c r="U1425" s="36">
        <f>IF($T1425="","",IF($T1425&lt;Settings!$B$8,"Critical",IF($T1425&lt;Settings!$B$9,"Semi Critical","Non Critical")))</f>
        <v/>
      </c>
      <c r="V1425" s="28" t="n"/>
      <c r="Z1425">
        <f>IF($B1425="","",IFERROR(VLOOKUP($B1425,'Plan HC for CCA'!$A:$B,2,0),""))</f>
        <v/>
      </c>
      <c r="AA1425">
        <f>IF(OR($B1425="",$Z1425=""),"",IF(N($M1425)&lt;$Z1425,"Delta","No Delta"))</f>
        <v/>
      </c>
      <c r="AB1425">
        <f>IF(OR($B1425="",$Z1425=""),"",MAX(0,$Z1425-N($M1425)))</f>
        <v/>
      </c>
      <c r="AC1425" s="46">
        <f>IF($B1425="","",IFERROR(INDEX('CCA Util %'!$H:$H,MATCH($B1425,'CCA Util %'!$E:$E,0)),""))</f>
        <v/>
      </c>
      <c r="AD1425">
        <f>IF($B1425="","",IFERROR(INDEX('CCA Util %'!$G:$G,MATCH($B1425,'CCA Util %'!$E:$E,0)),""))</f>
        <v/>
      </c>
      <c r="AE1425">
        <f>IF(OR($B1425="",$U1425=""),"",$U1425&amp;" &amp; "&amp;IF(OR($AD1425="",$AD1425=0),"Util NA",$AD1425&amp;" Util"))</f>
        <v/>
      </c>
    </row>
    <row r="1426" ht="15.75" customHeight="1" s="42">
      <c r="A1426" s="41" t="n"/>
      <c r="G1426" s="38" t="n"/>
      <c r="H1426" s="38" t="n"/>
      <c r="I1426" s="38" t="n"/>
      <c r="J1426" s="38" t="n"/>
      <c r="K1426" s="38" t="n"/>
      <c r="L1426" s="38" t="n"/>
      <c r="N1426" s="36">
        <f>IF($B1426="","",IF($C1426="SUPERSTORE","Superstore","DH"))</f>
        <v/>
      </c>
      <c r="O1426" s="36">
        <f>IF($B1426="","",IFERROR(VLOOKUP($B1426,Mapping!$A:$C,2,0),"Not Mapped"))</f>
        <v/>
      </c>
      <c r="P1426" s="36">
        <f>IF($B1426="","",IFERROR(VLOOKUP($B1426,Mapping!$A:$C,3,0),"Not Mapped"))</f>
        <v/>
      </c>
      <c r="Q1426" s="36">
        <f>IF($B1426="","",IFERROR(VLOOKUP($O1426,Leaders!$A:$B,2,0),"Not Mapped"))</f>
        <v/>
      </c>
      <c r="R1426" s="36">
        <f>IF($B1426="","",IF(COUNTIF(Exclusions!$A:$A,$B1426)&gt;0,"Yes","No"))</f>
        <v/>
      </c>
      <c r="S1426" s="38">
        <f>IF($B1426="","",MIN(1,DAY($A1426)/IF($N1426="Superstore",Settings!$B$5,Settings!$B$4)))</f>
        <v/>
      </c>
      <c r="T1426" s="38">
        <f>IF(OR($B1426="",$G1426="",$S1426=0),"",$G1426/$S1426)</f>
        <v/>
      </c>
      <c r="U1426" s="36">
        <f>IF($T1426="","",IF($T1426&lt;Settings!$B$8,"Critical",IF($T1426&lt;Settings!$B$9,"Semi Critical","Non Critical")))</f>
        <v/>
      </c>
      <c r="V1426" s="28" t="n"/>
      <c r="Z1426">
        <f>IF($B1426="","",IFERROR(VLOOKUP($B1426,'Plan HC for CCA'!$A:$B,2,0),""))</f>
        <v/>
      </c>
      <c r="AA1426">
        <f>IF(OR($B1426="",$Z1426=""),"",IF(N($M1426)&lt;$Z1426,"Delta","No Delta"))</f>
        <v/>
      </c>
      <c r="AB1426">
        <f>IF(OR($B1426="",$Z1426=""),"",MAX(0,$Z1426-N($M1426)))</f>
        <v/>
      </c>
      <c r="AC1426" s="46">
        <f>IF($B1426="","",IFERROR(INDEX('CCA Util %'!$H:$H,MATCH($B1426,'CCA Util %'!$E:$E,0)),""))</f>
        <v/>
      </c>
      <c r="AD1426">
        <f>IF($B1426="","",IFERROR(INDEX('CCA Util %'!$G:$G,MATCH($B1426,'CCA Util %'!$E:$E,0)),""))</f>
        <v/>
      </c>
      <c r="AE1426">
        <f>IF(OR($B1426="",$U1426=""),"",$U1426&amp;" &amp; "&amp;IF(OR($AD1426="",$AD1426=0),"Util NA",$AD1426&amp;" Util"))</f>
        <v/>
      </c>
    </row>
    <row r="1427" ht="15.75" customHeight="1" s="42">
      <c r="A1427" s="41" t="n"/>
      <c r="G1427" s="38" t="n"/>
      <c r="H1427" s="38" t="n"/>
      <c r="I1427" s="38" t="n"/>
      <c r="J1427" s="38" t="n"/>
      <c r="K1427" s="38" t="n"/>
      <c r="L1427" s="38" t="n"/>
      <c r="N1427" s="36">
        <f>IF($B1427="","",IF($C1427="SUPERSTORE","Superstore","DH"))</f>
        <v/>
      </c>
      <c r="O1427" s="36">
        <f>IF($B1427="","",IFERROR(VLOOKUP($B1427,Mapping!$A:$C,2,0),"Not Mapped"))</f>
        <v/>
      </c>
      <c r="P1427" s="36">
        <f>IF($B1427="","",IFERROR(VLOOKUP($B1427,Mapping!$A:$C,3,0),"Not Mapped"))</f>
        <v/>
      </c>
      <c r="Q1427" s="36">
        <f>IF($B1427="","",IFERROR(VLOOKUP($O1427,Leaders!$A:$B,2,0),"Not Mapped"))</f>
        <v/>
      </c>
      <c r="R1427" s="36">
        <f>IF($B1427="","",IF(COUNTIF(Exclusions!$A:$A,$B1427)&gt;0,"Yes","No"))</f>
        <v/>
      </c>
      <c r="S1427" s="38">
        <f>IF($B1427="","",MIN(1,DAY($A1427)/IF($N1427="Superstore",Settings!$B$5,Settings!$B$4)))</f>
        <v/>
      </c>
      <c r="T1427" s="38">
        <f>IF(OR($B1427="",$G1427="",$S1427=0),"",$G1427/$S1427)</f>
        <v/>
      </c>
      <c r="U1427" s="36">
        <f>IF($T1427="","",IF($T1427&lt;Settings!$B$8,"Critical",IF($T1427&lt;Settings!$B$9,"Semi Critical","Non Critical")))</f>
        <v/>
      </c>
      <c r="V1427" s="28" t="n"/>
      <c r="Z1427">
        <f>IF($B1427="","",IFERROR(VLOOKUP($B1427,'Plan HC for CCA'!$A:$B,2,0),""))</f>
        <v/>
      </c>
      <c r="AA1427">
        <f>IF(OR($B1427="",$Z1427=""),"",IF(N($M1427)&lt;$Z1427,"Delta","No Delta"))</f>
        <v/>
      </c>
      <c r="AB1427">
        <f>IF(OR($B1427="",$Z1427=""),"",MAX(0,$Z1427-N($M1427)))</f>
        <v/>
      </c>
      <c r="AC1427" s="46">
        <f>IF($B1427="","",IFERROR(INDEX('CCA Util %'!$H:$H,MATCH($B1427,'CCA Util %'!$E:$E,0)),""))</f>
        <v/>
      </c>
      <c r="AD1427">
        <f>IF($B1427="","",IFERROR(INDEX('CCA Util %'!$G:$G,MATCH($B1427,'CCA Util %'!$E:$E,0)),""))</f>
        <v/>
      </c>
      <c r="AE1427">
        <f>IF(OR($B1427="",$U1427=""),"",$U1427&amp;" &amp; "&amp;IF(OR($AD1427="",$AD1427=0),"Util NA",$AD1427&amp;" Util"))</f>
        <v/>
      </c>
    </row>
    <row r="1428" ht="15.75" customHeight="1" s="42">
      <c r="A1428" s="41" t="n"/>
      <c r="G1428" s="38" t="n"/>
      <c r="H1428" s="38" t="n"/>
      <c r="I1428" s="38" t="n"/>
      <c r="J1428" s="38" t="n"/>
      <c r="K1428" s="38" t="n"/>
      <c r="L1428" s="38" t="n"/>
      <c r="N1428" s="36">
        <f>IF($B1428="","",IF($C1428="SUPERSTORE","Superstore","DH"))</f>
        <v/>
      </c>
      <c r="O1428" s="36">
        <f>IF($B1428="","",IFERROR(VLOOKUP($B1428,Mapping!$A:$C,2,0),"Not Mapped"))</f>
        <v/>
      </c>
      <c r="P1428" s="36">
        <f>IF($B1428="","",IFERROR(VLOOKUP($B1428,Mapping!$A:$C,3,0),"Not Mapped"))</f>
        <v/>
      </c>
      <c r="Q1428" s="36">
        <f>IF($B1428="","",IFERROR(VLOOKUP($O1428,Leaders!$A:$B,2,0),"Not Mapped"))</f>
        <v/>
      </c>
      <c r="R1428" s="36">
        <f>IF($B1428="","",IF(COUNTIF(Exclusions!$A:$A,$B1428)&gt;0,"Yes","No"))</f>
        <v/>
      </c>
      <c r="S1428" s="38">
        <f>IF($B1428="","",MIN(1,DAY($A1428)/IF($N1428="Superstore",Settings!$B$5,Settings!$B$4)))</f>
        <v/>
      </c>
      <c r="T1428" s="38">
        <f>IF(OR($B1428="",$G1428="",$S1428=0),"",$G1428/$S1428)</f>
        <v/>
      </c>
      <c r="U1428" s="36">
        <f>IF($T1428="","",IF($T1428&lt;Settings!$B$8,"Critical",IF($T1428&lt;Settings!$B$9,"Semi Critical","Non Critical")))</f>
        <v/>
      </c>
      <c r="V1428" s="28" t="n"/>
      <c r="Z1428">
        <f>IF($B1428="","",IFERROR(VLOOKUP($B1428,'Plan HC for CCA'!$A:$B,2,0),""))</f>
        <v/>
      </c>
      <c r="AA1428">
        <f>IF(OR($B1428="",$Z1428=""),"",IF(N($M1428)&lt;$Z1428,"Delta","No Delta"))</f>
        <v/>
      </c>
      <c r="AB1428">
        <f>IF(OR($B1428="",$Z1428=""),"",MAX(0,$Z1428-N($M1428)))</f>
        <v/>
      </c>
      <c r="AC1428" s="46">
        <f>IF($B1428="","",IFERROR(INDEX('CCA Util %'!$H:$H,MATCH($B1428,'CCA Util %'!$E:$E,0)),""))</f>
        <v/>
      </c>
      <c r="AD1428">
        <f>IF($B1428="","",IFERROR(INDEX('CCA Util %'!$G:$G,MATCH($B1428,'CCA Util %'!$E:$E,0)),""))</f>
        <v/>
      </c>
      <c r="AE1428">
        <f>IF(OR($B1428="",$U1428=""),"",$U1428&amp;" &amp; "&amp;IF(OR($AD1428="",$AD1428=0),"Util NA",$AD1428&amp;" Util"))</f>
        <v/>
      </c>
    </row>
    <row r="1429" ht="15.75" customHeight="1" s="42">
      <c r="A1429" s="41" t="n"/>
      <c r="G1429" s="38" t="n"/>
      <c r="H1429" s="38" t="n"/>
      <c r="I1429" s="38" t="n"/>
      <c r="J1429" s="38" t="n"/>
      <c r="K1429" s="38" t="n"/>
      <c r="L1429" s="38" t="n"/>
      <c r="N1429" s="36">
        <f>IF($B1429="","",IF($C1429="SUPERSTORE","Superstore","DH"))</f>
        <v/>
      </c>
      <c r="O1429" s="36">
        <f>IF($B1429="","",IFERROR(VLOOKUP($B1429,Mapping!$A:$C,2,0),"Not Mapped"))</f>
        <v/>
      </c>
      <c r="P1429" s="36">
        <f>IF($B1429="","",IFERROR(VLOOKUP($B1429,Mapping!$A:$C,3,0),"Not Mapped"))</f>
        <v/>
      </c>
      <c r="Q1429" s="36">
        <f>IF($B1429="","",IFERROR(VLOOKUP($O1429,Leaders!$A:$B,2,0),"Not Mapped"))</f>
        <v/>
      </c>
      <c r="R1429" s="36">
        <f>IF($B1429="","",IF(COUNTIF(Exclusions!$A:$A,$B1429)&gt;0,"Yes","No"))</f>
        <v/>
      </c>
      <c r="S1429" s="38">
        <f>IF($B1429="","",MIN(1,DAY($A1429)/IF($N1429="Superstore",Settings!$B$5,Settings!$B$4)))</f>
        <v/>
      </c>
      <c r="T1429" s="38">
        <f>IF(OR($B1429="",$G1429="",$S1429=0),"",$G1429/$S1429)</f>
        <v/>
      </c>
      <c r="U1429" s="36">
        <f>IF($T1429="","",IF($T1429&lt;Settings!$B$8,"Critical",IF($T1429&lt;Settings!$B$9,"Semi Critical","Non Critical")))</f>
        <v/>
      </c>
      <c r="V1429" s="28" t="n"/>
      <c r="Z1429">
        <f>IF($B1429="","",IFERROR(VLOOKUP($B1429,'Plan HC for CCA'!$A:$B,2,0),""))</f>
        <v/>
      </c>
      <c r="AA1429">
        <f>IF(OR($B1429="",$Z1429=""),"",IF(N($M1429)&lt;$Z1429,"Delta","No Delta"))</f>
        <v/>
      </c>
      <c r="AB1429">
        <f>IF(OR($B1429="",$Z1429=""),"",MAX(0,$Z1429-N($M1429)))</f>
        <v/>
      </c>
      <c r="AC1429" s="46">
        <f>IF($B1429="","",IFERROR(INDEX('CCA Util %'!$H:$H,MATCH($B1429,'CCA Util %'!$E:$E,0)),""))</f>
        <v/>
      </c>
      <c r="AD1429">
        <f>IF($B1429="","",IFERROR(INDEX('CCA Util %'!$G:$G,MATCH($B1429,'CCA Util %'!$E:$E,0)),""))</f>
        <v/>
      </c>
      <c r="AE1429">
        <f>IF(OR($B1429="",$U1429=""),"",$U1429&amp;" &amp; "&amp;IF(OR($AD1429="",$AD1429=0),"Util NA",$AD1429&amp;" Util"))</f>
        <v/>
      </c>
    </row>
    <row r="1430" ht="15.75" customHeight="1" s="42">
      <c r="A1430" s="41" t="n"/>
      <c r="G1430" s="38" t="n"/>
      <c r="H1430" s="38" t="n"/>
      <c r="I1430" s="38" t="n"/>
      <c r="J1430" s="38" t="n"/>
      <c r="K1430" s="38" t="n"/>
      <c r="L1430" s="38" t="n"/>
      <c r="N1430" s="36">
        <f>IF($B1430="","",IF($C1430="SUPERSTORE","Superstore","DH"))</f>
        <v/>
      </c>
      <c r="O1430" s="36">
        <f>IF($B1430="","",IFERROR(VLOOKUP($B1430,Mapping!$A:$C,2,0),"Not Mapped"))</f>
        <v/>
      </c>
      <c r="P1430" s="36">
        <f>IF($B1430="","",IFERROR(VLOOKUP($B1430,Mapping!$A:$C,3,0),"Not Mapped"))</f>
        <v/>
      </c>
      <c r="Q1430" s="36">
        <f>IF($B1430="","",IFERROR(VLOOKUP($O1430,Leaders!$A:$B,2,0),"Not Mapped"))</f>
        <v/>
      </c>
      <c r="R1430" s="36">
        <f>IF($B1430="","",IF(COUNTIF(Exclusions!$A:$A,$B1430)&gt;0,"Yes","No"))</f>
        <v/>
      </c>
      <c r="S1430" s="38">
        <f>IF($B1430="","",MIN(1,DAY($A1430)/IF($N1430="Superstore",Settings!$B$5,Settings!$B$4)))</f>
        <v/>
      </c>
      <c r="T1430" s="38">
        <f>IF(OR($B1430="",$G1430="",$S1430=0),"",$G1430/$S1430)</f>
        <v/>
      </c>
      <c r="U1430" s="36">
        <f>IF($T1430="","",IF($T1430&lt;Settings!$B$8,"Critical",IF($T1430&lt;Settings!$B$9,"Semi Critical","Non Critical")))</f>
        <v/>
      </c>
      <c r="V1430" s="28" t="n"/>
      <c r="Z1430">
        <f>IF($B1430="","",IFERROR(VLOOKUP($B1430,'Plan HC for CCA'!$A:$B,2,0),""))</f>
        <v/>
      </c>
      <c r="AA1430">
        <f>IF(OR($B1430="",$Z1430=""),"",IF(N($M1430)&lt;$Z1430,"Delta","No Delta"))</f>
        <v/>
      </c>
      <c r="AB1430">
        <f>IF(OR($B1430="",$Z1430=""),"",MAX(0,$Z1430-N($M1430)))</f>
        <v/>
      </c>
      <c r="AC1430" s="46">
        <f>IF($B1430="","",IFERROR(INDEX('CCA Util %'!$H:$H,MATCH($B1430,'CCA Util %'!$E:$E,0)),""))</f>
        <v/>
      </c>
      <c r="AD1430">
        <f>IF($B1430="","",IFERROR(INDEX('CCA Util %'!$G:$G,MATCH($B1430,'CCA Util %'!$E:$E,0)),""))</f>
        <v/>
      </c>
      <c r="AE1430">
        <f>IF(OR($B1430="",$U1430=""),"",$U1430&amp;" &amp; "&amp;IF(OR($AD1430="",$AD1430=0),"Util NA",$AD1430&amp;" Util"))</f>
        <v/>
      </c>
    </row>
    <row r="1431" ht="15.75" customHeight="1" s="42">
      <c r="A1431" s="41" t="n"/>
      <c r="G1431" s="38" t="n"/>
      <c r="H1431" s="38" t="n"/>
      <c r="I1431" s="38" t="n"/>
      <c r="J1431" s="38" t="n"/>
      <c r="K1431" s="38" t="n"/>
      <c r="L1431" s="38" t="n"/>
      <c r="N1431" s="36">
        <f>IF($B1431="","",IF($C1431="SUPERSTORE","Superstore","DH"))</f>
        <v/>
      </c>
      <c r="O1431" s="36">
        <f>IF($B1431="","",IFERROR(VLOOKUP($B1431,Mapping!$A:$C,2,0),"Not Mapped"))</f>
        <v/>
      </c>
      <c r="P1431" s="36">
        <f>IF($B1431="","",IFERROR(VLOOKUP($B1431,Mapping!$A:$C,3,0),"Not Mapped"))</f>
        <v/>
      </c>
      <c r="Q1431" s="36">
        <f>IF($B1431="","",IFERROR(VLOOKUP($O1431,Leaders!$A:$B,2,0),"Not Mapped"))</f>
        <v/>
      </c>
      <c r="R1431" s="36">
        <f>IF($B1431="","",IF(COUNTIF(Exclusions!$A:$A,$B1431)&gt;0,"Yes","No"))</f>
        <v/>
      </c>
      <c r="S1431" s="38">
        <f>IF($B1431="","",MIN(1,DAY($A1431)/IF($N1431="Superstore",Settings!$B$5,Settings!$B$4)))</f>
        <v/>
      </c>
      <c r="T1431" s="38">
        <f>IF(OR($B1431="",$G1431="",$S1431=0),"",$G1431/$S1431)</f>
        <v/>
      </c>
      <c r="U1431" s="36">
        <f>IF($T1431="","",IF($T1431&lt;Settings!$B$8,"Critical",IF($T1431&lt;Settings!$B$9,"Semi Critical","Non Critical")))</f>
        <v/>
      </c>
      <c r="V1431" s="28" t="n"/>
      <c r="Z1431">
        <f>IF($B1431="","",IFERROR(VLOOKUP($B1431,'Plan HC for CCA'!$A:$B,2,0),""))</f>
        <v/>
      </c>
      <c r="AA1431">
        <f>IF(OR($B1431="",$Z1431=""),"",IF(N($M1431)&lt;$Z1431,"Delta","No Delta"))</f>
        <v/>
      </c>
      <c r="AB1431">
        <f>IF(OR($B1431="",$Z1431=""),"",MAX(0,$Z1431-N($M1431)))</f>
        <v/>
      </c>
      <c r="AC1431" s="46">
        <f>IF($B1431="","",IFERROR(INDEX('CCA Util %'!$H:$H,MATCH($B1431,'CCA Util %'!$E:$E,0)),""))</f>
        <v/>
      </c>
      <c r="AD1431">
        <f>IF($B1431="","",IFERROR(INDEX('CCA Util %'!$G:$G,MATCH($B1431,'CCA Util %'!$E:$E,0)),""))</f>
        <v/>
      </c>
      <c r="AE1431">
        <f>IF(OR($B1431="",$U1431=""),"",$U1431&amp;" &amp; "&amp;IF(OR($AD1431="",$AD1431=0),"Util NA",$AD1431&amp;" Util"))</f>
        <v/>
      </c>
    </row>
    <row r="1432" ht="15.75" customHeight="1" s="42">
      <c r="A1432" s="41" t="n"/>
      <c r="G1432" s="38" t="n"/>
      <c r="H1432" s="38" t="n"/>
      <c r="I1432" s="38" t="n"/>
      <c r="J1432" s="38" t="n"/>
      <c r="K1432" s="38" t="n"/>
      <c r="L1432" s="38" t="n"/>
      <c r="N1432" s="36">
        <f>IF($B1432="","",IF($C1432="SUPERSTORE","Superstore","DH"))</f>
        <v/>
      </c>
      <c r="O1432" s="36">
        <f>IF($B1432="","",IFERROR(VLOOKUP($B1432,Mapping!$A:$C,2,0),"Not Mapped"))</f>
        <v/>
      </c>
      <c r="P1432" s="36">
        <f>IF($B1432="","",IFERROR(VLOOKUP($B1432,Mapping!$A:$C,3,0),"Not Mapped"))</f>
        <v/>
      </c>
      <c r="Q1432" s="36">
        <f>IF($B1432="","",IFERROR(VLOOKUP($O1432,Leaders!$A:$B,2,0),"Not Mapped"))</f>
        <v/>
      </c>
      <c r="R1432" s="36">
        <f>IF($B1432="","",IF(COUNTIF(Exclusions!$A:$A,$B1432)&gt;0,"Yes","No"))</f>
        <v/>
      </c>
      <c r="S1432" s="38">
        <f>IF($B1432="","",MIN(1,DAY($A1432)/IF($N1432="Superstore",Settings!$B$5,Settings!$B$4)))</f>
        <v/>
      </c>
      <c r="T1432" s="38">
        <f>IF(OR($B1432="",$G1432="",$S1432=0),"",$G1432/$S1432)</f>
        <v/>
      </c>
      <c r="U1432" s="36">
        <f>IF($T1432="","",IF($T1432&lt;Settings!$B$8,"Critical",IF($T1432&lt;Settings!$B$9,"Semi Critical","Non Critical")))</f>
        <v/>
      </c>
      <c r="V1432" s="28" t="n"/>
      <c r="Z1432">
        <f>IF($B1432="","",IFERROR(VLOOKUP($B1432,'Plan HC for CCA'!$A:$B,2,0),""))</f>
        <v/>
      </c>
      <c r="AA1432">
        <f>IF(OR($B1432="",$Z1432=""),"",IF(N($M1432)&lt;$Z1432,"Delta","No Delta"))</f>
        <v/>
      </c>
      <c r="AB1432">
        <f>IF(OR($B1432="",$Z1432=""),"",MAX(0,$Z1432-N($M1432)))</f>
        <v/>
      </c>
      <c r="AC1432" s="46">
        <f>IF($B1432="","",IFERROR(INDEX('CCA Util %'!$H:$H,MATCH($B1432,'CCA Util %'!$E:$E,0)),""))</f>
        <v/>
      </c>
      <c r="AD1432">
        <f>IF($B1432="","",IFERROR(INDEX('CCA Util %'!$G:$G,MATCH($B1432,'CCA Util %'!$E:$E,0)),""))</f>
        <v/>
      </c>
      <c r="AE1432">
        <f>IF(OR($B1432="",$U1432=""),"",$U1432&amp;" &amp; "&amp;IF(OR($AD1432="",$AD1432=0),"Util NA",$AD1432&amp;" Util"))</f>
        <v/>
      </c>
    </row>
    <row r="1433" ht="15.75" customHeight="1" s="42">
      <c r="A1433" s="41" t="n"/>
      <c r="G1433" s="38" t="n"/>
      <c r="H1433" s="38" t="n"/>
      <c r="I1433" s="38" t="n"/>
      <c r="J1433" s="38" t="n"/>
      <c r="K1433" s="38" t="n"/>
      <c r="L1433" s="38" t="n"/>
      <c r="N1433" s="36">
        <f>IF($B1433="","",IF($C1433="SUPERSTORE","Superstore","DH"))</f>
        <v/>
      </c>
      <c r="O1433" s="36">
        <f>IF($B1433="","",IFERROR(VLOOKUP($B1433,Mapping!$A:$C,2,0),"Not Mapped"))</f>
        <v/>
      </c>
      <c r="P1433" s="36">
        <f>IF($B1433="","",IFERROR(VLOOKUP($B1433,Mapping!$A:$C,3,0),"Not Mapped"))</f>
        <v/>
      </c>
      <c r="Q1433" s="36">
        <f>IF($B1433="","",IFERROR(VLOOKUP($O1433,Leaders!$A:$B,2,0),"Not Mapped"))</f>
        <v/>
      </c>
      <c r="R1433" s="36">
        <f>IF($B1433="","",IF(COUNTIF(Exclusions!$A:$A,$B1433)&gt;0,"Yes","No"))</f>
        <v/>
      </c>
      <c r="S1433" s="38">
        <f>IF($B1433="","",MIN(1,DAY($A1433)/IF($N1433="Superstore",Settings!$B$5,Settings!$B$4)))</f>
        <v/>
      </c>
      <c r="T1433" s="38">
        <f>IF(OR($B1433="",$G1433="",$S1433=0),"",$G1433/$S1433)</f>
        <v/>
      </c>
      <c r="U1433" s="36">
        <f>IF($T1433="","",IF($T1433&lt;Settings!$B$8,"Critical",IF($T1433&lt;Settings!$B$9,"Semi Critical","Non Critical")))</f>
        <v/>
      </c>
      <c r="V1433" s="28" t="n"/>
      <c r="Z1433">
        <f>IF($B1433="","",IFERROR(VLOOKUP($B1433,'Plan HC for CCA'!$A:$B,2,0),""))</f>
        <v/>
      </c>
      <c r="AA1433">
        <f>IF(OR($B1433="",$Z1433=""),"",IF(N($M1433)&lt;$Z1433,"Delta","No Delta"))</f>
        <v/>
      </c>
      <c r="AB1433">
        <f>IF(OR($B1433="",$Z1433=""),"",MAX(0,$Z1433-N($M1433)))</f>
        <v/>
      </c>
      <c r="AC1433" s="46">
        <f>IF($B1433="","",IFERROR(INDEX('CCA Util %'!$H:$H,MATCH($B1433,'CCA Util %'!$E:$E,0)),""))</f>
        <v/>
      </c>
      <c r="AD1433">
        <f>IF($B1433="","",IFERROR(INDEX('CCA Util %'!$G:$G,MATCH($B1433,'CCA Util %'!$E:$E,0)),""))</f>
        <v/>
      </c>
      <c r="AE1433">
        <f>IF(OR($B1433="",$U1433=""),"",$U1433&amp;" &amp; "&amp;IF(OR($AD1433="",$AD1433=0),"Util NA",$AD1433&amp;" Util"))</f>
        <v/>
      </c>
    </row>
    <row r="1434" ht="15.75" customHeight="1" s="42">
      <c r="A1434" s="41" t="n"/>
      <c r="G1434" s="38" t="n"/>
      <c r="H1434" s="38" t="n"/>
      <c r="I1434" s="38" t="n"/>
      <c r="J1434" s="38" t="n"/>
      <c r="K1434" s="38" t="n"/>
      <c r="L1434" s="38" t="n"/>
      <c r="N1434" s="36">
        <f>IF($B1434="","",IF($C1434="SUPERSTORE","Superstore","DH"))</f>
        <v/>
      </c>
      <c r="O1434" s="36">
        <f>IF($B1434="","",IFERROR(VLOOKUP($B1434,Mapping!$A:$C,2,0),"Not Mapped"))</f>
        <v/>
      </c>
      <c r="P1434" s="36">
        <f>IF($B1434="","",IFERROR(VLOOKUP($B1434,Mapping!$A:$C,3,0),"Not Mapped"))</f>
        <v/>
      </c>
      <c r="Q1434" s="36">
        <f>IF($B1434="","",IFERROR(VLOOKUP($O1434,Leaders!$A:$B,2,0),"Not Mapped"))</f>
        <v/>
      </c>
      <c r="R1434" s="36">
        <f>IF($B1434="","",IF(COUNTIF(Exclusions!$A:$A,$B1434)&gt;0,"Yes","No"))</f>
        <v/>
      </c>
      <c r="S1434" s="38">
        <f>IF($B1434="","",MIN(1,DAY($A1434)/IF($N1434="Superstore",Settings!$B$5,Settings!$B$4)))</f>
        <v/>
      </c>
      <c r="T1434" s="38">
        <f>IF(OR($B1434="",$G1434="",$S1434=0),"",$G1434/$S1434)</f>
        <v/>
      </c>
      <c r="U1434" s="36">
        <f>IF($T1434="","",IF($T1434&lt;Settings!$B$8,"Critical",IF($T1434&lt;Settings!$B$9,"Semi Critical","Non Critical")))</f>
        <v/>
      </c>
      <c r="V1434" s="28" t="n"/>
      <c r="Z1434">
        <f>IF($B1434="","",IFERROR(VLOOKUP($B1434,'Plan HC for CCA'!$A:$B,2,0),""))</f>
        <v/>
      </c>
      <c r="AA1434">
        <f>IF(OR($B1434="",$Z1434=""),"",IF(N($M1434)&lt;$Z1434,"Delta","No Delta"))</f>
        <v/>
      </c>
      <c r="AB1434">
        <f>IF(OR($B1434="",$Z1434=""),"",MAX(0,$Z1434-N($M1434)))</f>
        <v/>
      </c>
      <c r="AC1434" s="46">
        <f>IF($B1434="","",IFERROR(INDEX('CCA Util %'!$H:$H,MATCH($B1434,'CCA Util %'!$E:$E,0)),""))</f>
        <v/>
      </c>
      <c r="AD1434">
        <f>IF($B1434="","",IFERROR(INDEX('CCA Util %'!$G:$G,MATCH($B1434,'CCA Util %'!$E:$E,0)),""))</f>
        <v/>
      </c>
      <c r="AE1434">
        <f>IF(OR($B1434="",$U1434=""),"",$U1434&amp;" &amp; "&amp;IF(OR($AD1434="",$AD1434=0),"Util NA",$AD1434&amp;" Util"))</f>
        <v/>
      </c>
    </row>
    <row r="1435" ht="15.75" customHeight="1" s="42">
      <c r="A1435" s="41" t="n"/>
      <c r="G1435" s="38" t="n"/>
      <c r="H1435" s="38" t="n"/>
      <c r="I1435" s="38" t="n"/>
      <c r="J1435" s="38" t="n"/>
      <c r="K1435" s="38" t="n"/>
      <c r="L1435" s="38" t="n"/>
      <c r="N1435" s="36">
        <f>IF($B1435="","",IF($C1435="SUPERSTORE","Superstore","DH"))</f>
        <v/>
      </c>
      <c r="O1435" s="36">
        <f>IF($B1435="","",IFERROR(VLOOKUP($B1435,Mapping!$A:$C,2,0),"Not Mapped"))</f>
        <v/>
      </c>
      <c r="P1435" s="36">
        <f>IF($B1435="","",IFERROR(VLOOKUP($B1435,Mapping!$A:$C,3,0),"Not Mapped"))</f>
        <v/>
      </c>
      <c r="Q1435" s="36">
        <f>IF($B1435="","",IFERROR(VLOOKUP($O1435,Leaders!$A:$B,2,0),"Not Mapped"))</f>
        <v/>
      </c>
      <c r="R1435" s="36">
        <f>IF($B1435="","",IF(COUNTIF(Exclusions!$A:$A,$B1435)&gt;0,"Yes","No"))</f>
        <v/>
      </c>
      <c r="S1435" s="38">
        <f>IF($B1435="","",MIN(1,DAY($A1435)/IF($N1435="Superstore",Settings!$B$5,Settings!$B$4)))</f>
        <v/>
      </c>
      <c r="T1435" s="38">
        <f>IF(OR($B1435="",$G1435="",$S1435=0),"",$G1435/$S1435)</f>
        <v/>
      </c>
      <c r="U1435" s="36">
        <f>IF($T1435="","",IF($T1435&lt;Settings!$B$8,"Critical",IF($T1435&lt;Settings!$B$9,"Semi Critical","Non Critical")))</f>
        <v/>
      </c>
      <c r="V1435" s="28" t="n"/>
      <c r="Z1435">
        <f>IF($B1435="","",IFERROR(VLOOKUP($B1435,'Plan HC for CCA'!$A:$B,2,0),""))</f>
        <v/>
      </c>
      <c r="AA1435">
        <f>IF(OR($B1435="",$Z1435=""),"",IF(N($M1435)&lt;$Z1435,"Delta","No Delta"))</f>
        <v/>
      </c>
      <c r="AB1435">
        <f>IF(OR($B1435="",$Z1435=""),"",MAX(0,$Z1435-N($M1435)))</f>
        <v/>
      </c>
      <c r="AC1435" s="46">
        <f>IF($B1435="","",IFERROR(INDEX('CCA Util %'!$H:$H,MATCH($B1435,'CCA Util %'!$E:$E,0)),""))</f>
        <v/>
      </c>
      <c r="AD1435">
        <f>IF($B1435="","",IFERROR(INDEX('CCA Util %'!$G:$G,MATCH($B1435,'CCA Util %'!$E:$E,0)),""))</f>
        <v/>
      </c>
      <c r="AE1435">
        <f>IF(OR($B1435="",$U1435=""),"",$U1435&amp;" &amp; "&amp;IF(OR($AD1435="",$AD1435=0),"Util NA",$AD1435&amp;" Util"))</f>
        <v/>
      </c>
    </row>
    <row r="1436" ht="15.75" customHeight="1" s="42">
      <c r="A1436" s="41" t="n"/>
      <c r="G1436" s="38" t="n"/>
      <c r="H1436" s="38" t="n"/>
      <c r="I1436" s="38" t="n"/>
      <c r="J1436" s="38" t="n"/>
      <c r="K1436" s="38" t="n"/>
      <c r="L1436" s="38" t="n"/>
      <c r="N1436" s="36">
        <f>IF($B1436="","",IF($C1436="SUPERSTORE","Superstore","DH"))</f>
        <v/>
      </c>
      <c r="O1436" s="36">
        <f>IF($B1436="","",IFERROR(VLOOKUP($B1436,Mapping!$A:$C,2,0),"Not Mapped"))</f>
        <v/>
      </c>
      <c r="P1436" s="36">
        <f>IF($B1436="","",IFERROR(VLOOKUP($B1436,Mapping!$A:$C,3,0),"Not Mapped"))</f>
        <v/>
      </c>
      <c r="Q1436" s="36">
        <f>IF($B1436="","",IFERROR(VLOOKUP($O1436,Leaders!$A:$B,2,0),"Not Mapped"))</f>
        <v/>
      </c>
      <c r="R1436" s="36">
        <f>IF($B1436="","",IF(COUNTIF(Exclusions!$A:$A,$B1436)&gt;0,"Yes","No"))</f>
        <v/>
      </c>
      <c r="S1436" s="38">
        <f>IF($B1436="","",MIN(1,DAY($A1436)/IF($N1436="Superstore",Settings!$B$5,Settings!$B$4)))</f>
        <v/>
      </c>
      <c r="T1436" s="38">
        <f>IF(OR($B1436="",$G1436="",$S1436=0),"",$G1436/$S1436)</f>
        <v/>
      </c>
      <c r="U1436" s="36">
        <f>IF($T1436="","",IF($T1436&lt;Settings!$B$8,"Critical",IF($T1436&lt;Settings!$B$9,"Semi Critical","Non Critical")))</f>
        <v/>
      </c>
      <c r="V1436" s="28" t="n"/>
      <c r="Z1436">
        <f>IF($B1436="","",IFERROR(VLOOKUP($B1436,'Plan HC for CCA'!$A:$B,2,0),""))</f>
        <v/>
      </c>
      <c r="AA1436">
        <f>IF(OR($B1436="",$Z1436=""),"",IF(N($M1436)&lt;$Z1436,"Delta","No Delta"))</f>
        <v/>
      </c>
      <c r="AB1436">
        <f>IF(OR($B1436="",$Z1436=""),"",MAX(0,$Z1436-N($M1436)))</f>
        <v/>
      </c>
      <c r="AC1436" s="46">
        <f>IF($B1436="","",IFERROR(INDEX('CCA Util %'!$H:$H,MATCH($B1436,'CCA Util %'!$E:$E,0)),""))</f>
        <v/>
      </c>
      <c r="AD1436">
        <f>IF($B1436="","",IFERROR(INDEX('CCA Util %'!$G:$G,MATCH($B1436,'CCA Util %'!$E:$E,0)),""))</f>
        <v/>
      </c>
      <c r="AE1436">
        <f>IF(OR($B1436="",$U1436=""),"",$U1436&amp;" &amp; "&amp;IF(OR($AD1436="",$AD1436=0),"Util NA",$AD1436&amp;" Util"))</f>
        <v/>
      </c>
    </row>
    <row r="1437" ht="15.75" customHeight="1" s="42">
      <c r="A1437" s="41" t="n"/>
      <c r="G1437" s="38" t="n"/>
      <c r="H1437" s="38" t="n"/>
      <c r="I1437" s="38" t="n"/>
      <c r="J1437" s="38" t="n"/>
      <c r="K1437" s="38" t="n"/>
      <c r="L1437" s="38" t="n"/>
      <c r="N1437" s="36">
        <f>IF($B1437="","",IF($C1437="SUPERSTORE","Superstore","DH"))</f>
        <v/>
      </c>
      <c r="O1437" s="36">
        <f>IF($B1437="","",IFERROR(VLOOKUP($B1437,Mapping!$A:$C,2,0),"Not Mapped"))</f>
        <v/>
      </c>
      <c r="P1437" s="36">
        <f>IF($B1437="","",IFERROR(VLOOKUP($B1437,Mapping!$A:$C,3,0),"Not Mapped"))</f>
        <v/>
      </c>
      <c r="Q1437" s="36">
        <f>IF($B1437="","",IFERROR(VLOOKUP($O1437,Leaders!$A:$B,2,0),"Not Mapped"))</f>
        <v/>
      </c>
      <c r="R1437" s="36">
        <f>IF($B1437="","",IF(COUNTIF(Exclusions!$A:$A,$B1437)&gt;0,"Yes","No"))</f>
        <v/>
      </c>
      <c r="S1437" s="38">
        <f>IF($B1437="","",MIN(1,DAY($A1437)/IF($N1437="Superstore",Settings!$B$5,Settings!$B$4)))</f>
        <v/>
      </c>
      <c r="T1437" s="38">
        <f>IF(OR($B1437="",$G1437="",$S1437=0),"",$G1437/$S1437)</f>
        <v/>
      </c>
      <c r="U1437" s="36">
        <f>IF($T1437="","",IF($T1437&lt;Settings!$B$8,"Critical",IF($T1437&lt;Settings!$B$9,"Semi Critical","Non Critical")))</f>
        <v/>
      </c>
      <c r="V1437" s="28" t="n"/>
      <c r="Z1437">
        <f>IF($B1437="","",IFERROR(VLOOKUP($B1437,'Plan HC for CCA'!$A:$B,2,0),""))</f>
        <v/>
      </c>
      <c r="AA1437">
        <f>IF(OR($B1437="",$Z1437=""),"",IF(N($M1437)&lt;$Z1437,"Delta","No Delta"))</f>
        <v/>
      </c>
      <c r="AB1437">
        <f>IF(OR($B1437="",$Z1437=""),"",MAX(0,$Z1437-N($M1437)))</f>
        <v/>
      </c>
      <c r="AC1437" s="46">
        <f>IF($B1437="","",IFERROR(INDEX('CCA Util %'!$H:$H,MATCH($B1437,'CCA Util %'!$E:$E,0)),""))</f>
        <v/>
      </c>
      <c r="AD1437">
        <f>IF($B1437="","",IFERROR(INDEX('CCA Util %'!$G:$G,MATCH($B1437,'CCA Util %'!$E:$E,0)),""))</f>
        <v/>
      </c>
      <c r="AE1437">
        <f>IF(OR($B1437="",$U1437=""),"",$U1437&amp;" &amp; "&amp;IF(OR($AD1437="",$AD1437=0),"Util NA",$AD1437&amp;" Util"))</f>
        <v/>
      </c>
    </row>
    <row r="1438" ht="15.75" customHeight="1" s="42">
      <c r="A1438" s="41" t="n"/>
      <c r="G1438" s="38" t="n"/>
      <c r="H1438" s="38" t="n"/>
      <c r="I1438" s="38" t="n"/>
      <c r="J1438" s="38" t="n"/>
      <c r="K1438" s="38" t="n"/>
      <c r="L1438" s="38" t="n"/>
      <c r="N1438" s="36">
        <f>IF($B1438="","",IF($C1438="SUPERSTORE","Superstore","DH"))</f>
        <v/>
      </c>
      <c r="O1438" s="36">
        <f>IF($B1438="","",IFERROR(VLOOKUP($B1438,Mapping!$A:$C,2,0),"Not Mapped"))</f>
        <v/>
      </c>
      <c r="P1438" s="36">
        <f>IF($B1438="","",IFERROR(VLOOKUP($B1438,Mapping!$A:$C,3,0),"Not Mapped"))</f>
        <v/>
      </c>
      <c r="Q1438" s="36">
        <f>IF($B1438="","",IFERROR(VLOOKUP($O1438,Leaders!$A:$B,2,0),"Not Mapped"))</f>
        <v/>
      </c>
      <c r="R1438" s="36">
        <f>IF($B1438="","",IF(COUNTIF(Exclusions!$A:$A,$B1438)&gt;0,"Yes","No"))</f>
        <v/>
      </c>
      <c r="S1438" s="38">
        <f>IF($B1438="","",MIN(1,DAY($A1438)/IF($N1438="Superstore",Settings!$B$5,Settings!$B$4)))</f>
        <v/>
      </c>
      <c r="T1438" s="38">
        <f>IF(OR($B1438="",$G1438="",$S1438=0),"",$G1438/$S1438)</f>
        <v/>
      </c>
      <c r="U1438" s="36">
        <f>IF($T1438="","",IF($T1438&lt;Settings!$B$8,"Critical",IF($T1438&lt;Settings!$B$9,"Semi Critical","Non Critical")))</f>
        <v/>
      </c>
      <c r="V1438" s="28" t="n"/>
      <c r="Z1438">
        <f>IF($B1438="","",IFERROR(VLOOKUP($B1438,'Plan HC for CCA'!$A:$B,2,0),""))</f>
        <v/>
      </c>
      <c r="AA1438">
        <f>IF(OR($B1438="",$Z1438=""),"",IF(N($M1438)&lt;$Z1438,"Delta","No Delta"))</f>
        <v/>
      </c>
      <c r="AB1438">
        <f>IF(OR($B1438="",$Z1438=""),"",MAX(0,$Z1438-N($M1438)))</f>
        <v/>
      </c>
      <c r="AC1438" s="46">
        <f>IF($B1438="","",IFERROR(INDEX('CCA Util %'!$H:$H,MATCH($B1438,'CCA Util %'!$E:$E,0)),""))</f>
        <v/>
      </c>
      <c r="AD1438">
        <f>IF($B1438="","",IFERROR(INDEX('CCA Util %'!$G:$G,MATCH($B1438,'CCA Util %'!$E:$E,0)),""))</f>
        <v/>
      </c>
      <c r="AE1438">
        <f>IF(OR($B1438="",$U1438=""),"",$U1438&amp;" &amp; "&amp;IF(OR($AD1438="",$AD1438=0),"Util NA",$AD1438&amp;" Util"))</f>
        <v/>
      </c>
    </row>
    <row r="1439" ht="15.75" customHeight="1" s="42">
      <c r="A1439" s="41" t="n"/>
      <c r="G1439" s="38" t="n"/>
      <c r="H1439" s="38" t="n"/>
      <c r="I1439" s="38" t="n"/>
      <c r="J1439" s="38" t="n"/>
      <c r="K1439" s="38" t="n"/>
      <c r="L1439" s="38" t="n"/>
      <c r="N1439" s="36">
        <f>IF($B1439="","",IF($C1439="SUPERSTORE","Superstore","DH"))</f>
        <v/>
      </c>
      <c r="O1439" s="36">
        <f>IF($B1439="","",IFERROR(VLOOKUP($B1439,Mapping!$A:$C,2,0),"Not Mapped"))</f>
        <v/>
      </c>
      <c r="P1439" s="36">
        <f>IF($B1439="","",IFERROR(VLOOKUP($B1439,Mapping!$A:$C,3,0),"Not Mapped"))</f>
        <v/>
      </c>
      <c r="Q1439" s="36">
        <f>IF($B1439="","",IFERROR(VLOOKUP($O1439,Leaders!$A:$B,2,0),"Not Mapped"))</f>
        <v/>
      </c>
      <c r="R1439" s="36">
        <f>IF($B1439="","",IF(COUNTIF(Exclusions!$A:$A,$B1439)&gt;0,"Yes","No"))</f>
        <v/>
      </c>
      <c r="S1439" s="38">
        <f>IF($B1439="","",MIN(1,DAY($A1439)/IF($N1439="Superstore",Settings!$B$5,Settings!$B$4)))</f>
        <v/>
      </c>
      <c r="T1439" s="38">
        <f>IF(OR($B1439="",$G1439="",$S1439=0),"",$G1439/$S1439)</f>
        <v/>
      </c>
      <c r="U1439" s="36">
        <f>IF($T1439="","",IF($T1439&lt;Settings!$B$8,"Critical",IF($T1439&lt;Settings!$B$9,"Semi Critical","Non Critical")))</f>
        <v/>
      </c>
      <c r="V1439" s="28" t="n"/>
      <c r="Z1439">
        <f>IF($B1439="","",IFERROR(VLOOKUP($B1439,'Plan HC for CCA'!$A:$B,2,0),""))</f>
        <v/>
      </c>
      <c r="AA1439">
        <f>IF(OR($B1439="",$Z1439=""),"",IF(N($M1439)&lt;$Z1439,"Delta","No Delta"))</f>
        <v/>
      </c>
      <c r="AB1439">
        <f>IF(OR($B1439="",$Z1439=""),"",MAX(0,$Z1439-N($M1439)))</f>
        <v/>
      </c>
      <c r="AC1439" s="46">
        <f>IF($B1439="","",IFERROR(INDEX('CCA Util %'!$H:$H,MATCH($B1439,'CCA Util %'!$E:$E,0)),""))</f>
        <v/>
      </c>
      <c r="AD1439">
        <f>IF($B1439="","",IFERROR(INDEX('CCA Util %'!$G:$G,MATCH($B1439,'CCA Util %'!$E:$E,0)),""))</f>
        <v/>
      </c>
      <c r="AE1439">
        <f>IF(OR($B1439="",$U1439=""),"",$U1439&amp;" &amp; "&amp;IF(OR($AD1439="",$AD1439=0),"Util NA",$AD1439&amp;" Util"))</f>
        <v/>
      </c>
    </row>
    <row r="1440" ht="15.75" customHeight="1" s="42">
      <c r="A1440" s="41" t="n"/>
      <c r="G1440" s="38" t="n"/>
      <c r="H1440" s="38" t="n"/>
      <c r="I1440" s="38" t="n"/>
      <c r="J1440" s="38" t="n"/>
      <c r="K1440" s="38" t="n"/>
      <c r="L1440" s="38" t="n"/>
      <c r="N1440" s="36">
        <f>IF($B1440="","",IF($C1440="SUPERSTORE","Superstore","DH"))</f>
        <v/>
      </c>
      <c r="O1440" s="36">
        <f>IF($B1440="","",IFERROR(VLOOKUP($B1440,Mapping!$A:$C,2,0),"Not Mapped"))</f>
        <v/>
      </c>
      <c r="P1440" s="36">
        <f>IF($B1440="","",IFERROR(VLOOKUP($B1440,Mapping!$A:$C,3,0),"Not Mapped"))</f>
        <v/>
      </c>
      <c r="Q1440" s="36">
        <f>IF($B1440="","",IFERROR(VLOOKUP($O1440,Leaders!$A:$B,2,0),"Not Mapped"))</f>
        <v/>
      </c>
      <c r="R1440" s="36">
        <f>IF($B1440="","",IF(COUNTIF(Exclusions!$A:$A,$B1440)&gt;0,"Yes","No"))</f>
        <v/>
      </c>
      <c r="S1440" s="38">
        <f>IF($B1440="","",MIN(1,DAY($A1440)/IF($N1440="Superstore",Settings!$B$5,Settings!$B$4)))</f>
        <v/>
      </c>
      <c r="T1440" s="38">
        <f>IF(OR($B1440="",$G1440="",$S1440=0),"",$G1440/$S1440)</f>
        <v/>
      </c>
      <c r="U1440" s="36">
        <f>IF($T1440="","",IF($T1440&lt;Settings!$B$8,"Critical",IF($T1440&lt;Settings!$B$9,"Semi Critical","Non Critical")))</f>
        <v/>
      </c>
      <c r="V1440" s="28" t="n"/>
      <c r="Z1440">
        <f>IF($B1440="","",IFERROR(VLOOKUP($B1440,'Plan HC for CCA'!$A:$B,2,0),""))</f>
        <v/>
      </c>
      <c r="AA1440">
        <f>IF(OR($B1440="",$Z1440=""),"",IF(N($M1440)&lt;$Z1440,"Delta","No Delta"))</f>
        <v/>
      </c>
      <c r="AB1440">
        <f>IF(OR($B1440="",$Z1440=""),"",MAX(0,$Z1440-N($M1440)))</f>
        <v/>
      </c>
      <c r="AC1440" s="46">
        <f>IF($B1440="","",IFERROR(INDEX('CCA Util %'!$H:$H,MATCH($B1440,'CCA Util %'!$E:$E,0)),""))</f>
        <v/>
      </c>
      <c r="AD1440">
        <f>IF($B1440="","",IFERROR(INDEX('CCA Util %'!$G:$G,MATCH($B1440,'CCA Util %'!$E:$E,0)),""))</f>
        <v/>
      </c>
      <c r="AE1440">
        <f>IF(OR($B1440="",$U1440=""),"",$U1440&amp;" &amp; "&amp;IF(OR($AD1440="",$AD1440=0),"Util NA",$AD1440&amp;" Util"))</f>
        <v/>
      </c>
    </row>
    <row r="1441" ht="15.75" customHeight="1" s="42">
      <c r="A1441" s="41" t="n"/>
      <c r="G1441" s="38" t="n"/>
      <c r="H1441" s="38" t="n"/>
      <c r="I1441" s="38" t="n"/>
      <c r="J1441" s="38" t="n"/>
      <c r="K1441" s="38" t="n"/>
      <c r="L1441" s="38" t="n"/>
      <c r="N1441" s="36">
        <f>IF($B1441="","",IF($C1441="SUPERSTORE","Superstore","DH"))</f>
        <v/>
      </c>
      <c r="O1441" s="36">
        <f>IF($B1441="","",IFERROR(VLOOKUP($B1441,Mapping!$A:$C,2,0),"Not Mapped"))</f>
        <v/>
      </c>
      <c r="P1441" s="36">
        <f>IF($B1441="","",IFERROR(VLOOKUP($B1441,Mapping!$A:$C,3,0),"Not Mapped"))</f>
        <v/>
      </c>
      <c r="Q1441" s="36">
        <f>IF($B1441="","",IFERROR(VLOOKUP($O1441,Leaders!$A:$B,2,0),"Not Mapped"))</f>
        <v/>
      </c>
      <c r="R1441" s="36">
        <f>IF($B1441="","",IF(COUNTIF(Exclusions!$A:$A,$B1441)&gt;0,"Yes","No"))</f>
        <v/>
      </c>
      <c r="S1441" s="38">
        <f>IF($B1441="","",MIN(1,DAY($A1441)/IF($N1441="Superstore",Settings!$B$5,Settings!$B$4)))</f>
        <v/>
      </c>
      <c r="T1441" s="38">
        <f>IF(OR($B1441="",$G1441="",$S1441=0),"",$G1441/$S1441)</f>
        <v/>
      </c>
      <c r="U1441" s="36">
        <f>IF($T1441="","",IF($T1441&lt;Settings!$B$8,"Critical",IF($T1441&lt;Settings!$B$9,"Semi Critical","Non Critical")))</f>
        <v/>
      </c>
      <c r="V1441" s="28" t="n"/>
      <c r="Z1441">
        <f>IF($B1441="","",IFERROR(VLOOKUP($B1441,'Plan HC for CCA'!$A:$B,2,0),""))</f>
        <v/>
      </c>
      <c r="AA1441">
        <f>IF(OR($B1441="",$Z1441=""),"",IF(N($M1441)&lt;$Z1441,"Delta","No Delta"))</f>
        <v/>
      </c>
      <c r="AB1441">
        <f>IF(OR($B1441="",$Z1441=""),"",MAX(0,$Z1441-N($M1441)))</f>
        <v/>
      </c>
      <c r="AC1441" s="46">
        <f>IF($B1441="","",IFERROR(INDEX('CCA Util %'!$H:$H,MATCH($B1441,'CCA Util %'!$E:$E,0)),""))</f>
        <v/>
      </c>
      <c r="AD1441">
        <f>IF($B1441="","",IFERROR(INDEX('CCA Util %'!$G:$G,MATCH($B1441,'CCA Util %'!$E:$E,0)),""))</f>
        <v/>
      </c>
      <c r="AE1441">
        <f>IF(OR($B1441="",$U1441=""),"",$U1441&amp;" &amp; "&amp;IF(OR($AD1441="",$AD1441=0),"Util NA",$AD1441&amp;" Util"))</f>
        <v/>
      </c>
    </row>
    <row r="1442" ht="15.75" customHeight="1" s="42">
      <c r="A1442" s="41" t="n"/>
      <c r="G1442" s="38" t="n"/>
      <c r="H1442" s="38" t="n"/>
      <c r="I1442" s="38" t="n"/>
      <c r="J1442" s="38" t="n"/>
      <c r="K1442" s="38" t="n"/>
      <c r="L1442" s="38" t="n"/>
      <c r="N1442" s="36">
        <f>IF($B1442="","",IF($C1442="SUPERSTORE","Superstore","DH"))</f>
        <v/>
      </c>
      <c r="O1442" s="36">
        <f>IF($B1442="","",IFERROR(VLOOKUP($B1442,Mapping!$A:$C,2,0),"Not Mapped"))</f>
        <v/>
      </c>
      <c r="P1442" s="36">
        <f>IF($B1442="","",IFERROR(VLOOKUP($B1442,Mapping!$A:$C,3,0),"Not Mapped"))</f>
        <v/>
      </c>
      <c r="Q1442" s="36">
        <f>IF($B1442="","",IFERROR(VLOOKUP($O1442,Leaders!$A:$B,2,0),"Not Mapped"))</f>
        <v/>
      </c>
      <c r="R1442" s="36">
        <f>IF($B1442="","",IF(COUNTIF(Exclusions!$A:$A,$B1442)&gt;0,"Yes","No"))</f>
        <v/>
      </c>
      <c r="S1442" s="38">
        <f>IF($B1442="","",MIN(1,DAY($A1442)/IF($N1442="Superstore",Settings!$B$5,Settings!$B$4)))</f>
        <v/>
      </c>
      <c r="T1442" s="38">
        <f>IF(OR($B1442="",$G1442="",$S1442=0),"",$G1442/$S1442)</f>
        <v/>
      </c>
      <c r="U1442" s="36">
        <f>IF($T1442="","",IF($T1442&lt;Settings!$B$8,"Critical",IF($T1442&lt;Settings!$B$9,"Semi Critical","Non Critical")))</f>
        <v/>
      </c>
      <c r="V1442" s="28" t="n"/>
      <c r="Z1442">
        <f>IF($B1442="","",IFERROR(VLOOKUP($B1442,'Plan HC for CCA'!$A:$B,2,0),""))</f>
        <v/>
      </c>
      <c r="AA1442">
        <f>IF(OR($B1442="",$Z1442=""),"",IF(N($M1442)&lt;$Z1442,"Delta","No Delta"))</f>
        <v/>
      </c>
      <c r="AB1442">
        <f>IF(OR($B1442="",$Z1442=""),"",MAX(0,$Z1442-N($M1442)))</f>
        <v/>
      </c>
      <c r="AC1442" s="46">
        <f>IF($B1442="","",IFERROR(INDEX('CCA Util %'!$H:$H,MATCH($B1442,'CCA Util %'!$E:$E,0)),""))</f>
        <v/>
      </c>
      <c r="AD1442">
        <f>IF($B1442="","",IFERROR(INDEX('CCA Util %'!$G:$G,MATCH($B1442,'CCA Util %'!$E:$E,0)),""))</f>
        <v/>
      </c>
      <c r="AE1442">
        <f>IF(OR($B1442="",$U1442=""),"",$U1442&amp;" &amp; "&amp;IF(OR($AD1442="",$AD1442=0),"Util NA",$AD1442&amp;" Util"))</f>
        <v/>
      </c>
    </row>
    <row r="1443" ht="15.75" customHeight="1" s="42">
      <c r="A1443" s="41" t="n"/>
      <c r="G1443" s="38" t="n"/>
      <c r="H1443" s="38" t="n"/>
      <c r="I1443" s="38" t="n"/>
      <c r="J1443" s="38" t="n"/>
      <c r="K1443" s="38" t="n"/>
      <c r="L1443" s="38" t="n"/>
      <c r="N1443" s="36">
        <f>IF($B1443="","",IF($C1443="SUPERSTORE","Superstore","DH"))</f>
        <v/>
      </c>
      <c r="O1443" s="36">
        <f>IF($B1443="","",IFERROR(VLOOKUP($B1443,Mapping!$A:$C,2,0),"Not Mapped"))</f>
        <v/>
      </c>
      <c r="P1443" s="36">
        <f>IF($B1443="","",IFERROR(VLOOKUP($B1443,Mapping!$A:$C,3,0),"Not Mapped"))</f>
        <v/>
      </c>
      <c r="Q1443" s="36">
        <f>IF($B1443="","",IFERROR(VLOOKUP($O1443,Leaders!$A:$B,2,0),"Not Mapped"))</f>
        <v/>
      </c>
      <c r="R1443" s="36">
        <f>IF($B1443="","",IF(COUNTIF(Exclusions!$A:$A,$B1443)&gt;0,"Yes","No"))</f>
        <v/>
      </c>
      <c r="S1443" s="38">
        <f>IF($B1443="","",MIN(1,DAY($A1443)/IF($N1443="Superstore",Settings!$B$5,Settings!$B$4)))</f>
        <v/>
      </c>
      <c r="T1443" s="38">
        <f>IF(OR($B1443="",$G1443="",$S1443=0),"",$G1443/$S1443)</f>
        <v/>
      </c>
      <c r="U1443" s="36">
        <f>IF($T1443="","",IF($T1443&lt;Settings!$B$8,"Critical",IF($T1443&lt;Settings!$B$9,"Semi Critical","Non Critical")))</f>
        <v/>
      </c>
      <c r="V1443" s="28" t="n"/>
      <c r="Z1443">
        <f>IF($B1443="","",IFERROR(VLOOKUP($B1443,'Plan HC for CCA'!$A:$B,2,0),""))</f>
        <v/>
      </c>
      <c r="AA1443">
        <f>IF(OR($B1443="",$Z1443=""),"",IF(N($M1443)&lt;$Z1443,"Delta","No Delta"))</f>
        <v/>
      </c>
      <c r="AB1443">
        <f>IF(OR($B1443="",$Z1443=""),"",MAX(0,$Z1443-N($M1443)))</f>
        <v/>
      </c>
      <c r="AC1443" s="46">
        <f>IF($B1443="","",IFERROR(INDEX('CCA Util %'!$H:$H,MATCH($B1443,'CCA Util %'!$E:$E,0)),""))</f>
        <v/>
      </c>
      <c r="AD1443">
        <f>IF($B1443="","",IFERROR(INDEX('CCA Util %'!$G:$G,MATCH($B1443,'CCA Util %'!$E:$E,0)),""))</f>
        <v/>
      </c>
      <c r="AE1443">
        <f>IF(OR($B1443="",$U1443=""),"",$U1443&amp;" &amp; "&amp;IF(OR($AD1443="",$AD1443=0),"Util NA",$AD1443&amp;" Util"))</f>
        <v/>
      </c>
    </row>
    <row r="1444" ht="15.75" customHeight="1" s="42">
      <c r="A1444" s="41" t="n"/>
      <c r="G1444" s="38" t="n"/>
      <c r="H1444" s="38" t="n"/>
      <c r="I1444" s="38" t="n"/>
      <c r="J1444" s="38" t="n"/>
      <c r="K1444" s="38" t="n"/>
      <c r="L1444" s="38" t="n"/>
      <c r="N1444" s="36">
        <f>IF($B1444="","",IF($C1444="SUPERSTORE","Superstore","DH"))</f>
        <v/>
      </c>
      <c r="O1444" s="36">
        <f>IF($B1444="","",IFERROR(VLOOKUP($B1444,Mapping!$A:$C,2,0),"Not Mapped"))</f>
        <v/>
      </c>
      <c r="P1444" s="36">
        <f>IF($B1444="","",IFERROR(VLOOKUP($B1444,Mapping!$A:$C,3,0),"Not Mapped"))</f>
        <v/>
      </c>
      <c r="Q1444" s="36">
        <f>IF($B1444="","",IFERROR(VLOOKUP($O1444,Leaders!$A:$B,2,0),"Not Mapped"))</f>
        <v/>
      </c>
      <c r="R1444" s="36">
        <f>IF($B1444="","",IF(COUNTIF(Exclusions!$A:$A,$B1444)&gt;0,"Yes","No"))</f>
        <v/>
      </c>
      <c r="S1444" s="38">
        <f>IF($B1444="","",MIN(1,DAY($A1444)/IF($N1444="Superstore",Settings!$B$5,Settings!$B$4)))</f>
        <v/>
      </c>
      <c r="T1444" s="38">
        <f>IF(OR($B1444="",$G1444="",$S1444=0),"",$G1444/$S1444)</f>
        <v/>
      </c>
      <c r="U1444" s="36">
        <f>IF($T1444="","",IF($T1444&lt;Settings!$B$8,"Critical",IF($T1444&lt;Settings!$B$9,"Semi Critical","Non Critical")))</f>
        <v/>
      </c>
      <c r="V1444" s="28" t="n"/>
      <c r="Z1444">
        <f>IF($B1444="","",IFERROR(VLOOKUP($B1444,'Plan HC for CCA'!$A:$B,2,0),""))</f>
        <v/>
      </c>
      <c r="AA1444">
        <f>IF(OR($B1444="",$Z1444=""),"",IF(N($M1444)&lt;$Z1444,"Delta","No Delta"))</f>
        <v/>
      </c>
      <c r="AB1444">
        <f>IF(OR($B1444="",$Z1444=""),"",MAX(0,$Z1444-N($M1444)))</f>
        <v/>
      </c>
      <c r="AC1444" s="46">
        <f>IF($B1444="","",IFERROR(INDEX('CCA Util %'!$H:$H,MATCH($B1444,'CCA Util %'!$E:$E,0)),""))</f>
        <v/>
      </c>
      <c r="AD1444">
        <f>IF($B1444="","",IFERROR(INDEX('CCA Util %'!$G:$G,MATCH($B1444,'CCA Util %'!$E:$E,0)),""))</f>
        <v/>
      </c>
      <c r="AE1444">
        <f>IF(OR($B1444="",$U1444=""),"",$U1444&amp;" &amp; "&amp;IF(OR($AD1444="",$AD1444=0),"Util NA",$AD1444&amp;" Util"))</f>
        <v/>
      </c>
    </row>
    <row r="1445" ht="15.75" customHeight="1" s="42">
      <c r="A1445" s="41" t="n"/>
      <c r="G1445" s="38" t="n"/>
      <c r="H1445" s="38" t="n"/>
      <c r="I1445" s="38" t="n"/>
      <c r="J1445" s="38" t="n"/>
      <c r="K1445" s="38" t="n"/>
      <c r="L1445" s="38" t="n"/>
      <c r="N1445" s="36">
        <f>IF($B1445="","",IF($C1445="SUPERSTORE","Superstore","DH"))</f>
        <v/>
      </c>
      <c r="O1445" s="36">
        <f>IF($B1445="","",IFERROR(VLOOKUP($B1445,Mapping!$A:$C,2,0),"Not Mapped"))</f>
        <v/>
      </c>
      <c r="P1445" s="36">
        <f>IF($B1445="","",IFERROR(VLOOKUP($B1445,Mapping!$A:$C,3,0),"Not Mapped"))</f>
        <v/>
      </c>
      <c r="Q1445" s="36">
        <f>IF($B1445="","",IFERROR(VLOOKUP($O1445,Leaders!$A:$B,2,0),"Not Mapped"))</f>
        <v/>
      </c>
      <c r="R1445" s="36">
        <f>IF($B1445="","",IF(COUNTIF(Exclusions!$A:$A,$B1445)&gt;0,"Yes","No"))</f>
        <v/>
      </c>
      <c r="S1445" s="38">
        <f>IF($B1445="","",MIN(1,DAY($A1445)/IF($N1445="Superstore",Settings!$B$5,Settings!$B$4)))</f>
        <v/>
      </c>
      <c r="T1445" s="38">
        <f>IF(OR($B1445="",$G1445="",$S1445=0),"",$G1445/$S1445)</f>
        <v/>
      </c>
      <c r="U1445" s="36">
        <f>IF($T1445="","",IF($T1445&lt;Settings!$B$8,"Critical",IF($T1445&lt;Settings!$B$9,"Semi Critical","Non Critical")))</f>
        <v/>
      </c>
      <c r="V1445" s="28" t="n"/>
      <c r="Z1445">
        <f>IF($B1445="","",IFERROR(VLOOKUP($B1445,'Plan HC for CCA'!$A:$B,2,0),""))</f>
        <v/>
      </c>
      <c r="AA1445">
        <f>IF(OR($B1445="",$Z1445=""),"",IF(N($M1445)&lt;$Z1445,"Delta","No Delta"))</f>
        <v/>
      </c>
      <c r="AB1445">
        <f>IF(OR($B1445="",$Z1445=""),"",MAX(0,$Z1445-N($M1445)))</f>
        <v/>
      </c>
      <c r="AC1445" s="46">
        <f>IF($B1445="","",IFERROR(INDEX('CCA Util %'!$H:$H,MATCH($B1445,'CCA Util %'!$E:$E,0)),""))</f>
        <v/>
      </c>
      <c r="AD1445">
        <f>IF($B1445="","",IFERROR(INDEX('CCA Util %'!$G:$G,MATCH($B1445,'CCA Util %'!$E:$E,0)),""))</f>
        <v/>
      </c>
      <c r="AE1445">
        <f>IF(OR($B1445="",$U1445=""),"",$U1445&amp;" &amp; "&amp;IF(OR($AD1445="",$AD1445=0),"Util NA",$AD1445&amp;" Util"))</f>
        <v/>
      </c>
    </row>
    <row r="1446" ht="15.75" customHeight="1" s="42">
      <c r="A1446" s="41" t="n"/>
      <c r="G1446" s="38" t="n"/>
      <c r="H1446" s="38" t="n"/>
      <c r="I1446" s="38" t="n"/>
      <c r="J1446" s="38" t="n"/>
      <c r="K1446" s="38" t="n"/>
      <c r="L1446" s="38" t="n"/>
      <c r="N1446" s="36">
        <f>IF($B1446="","",IF($C1446="SUPERSTORE","Superstore","DH"))</f>
        <v/>
      </c>
      <c r="O1446" s="36">
        <f>IF($B1446="","",IFERROR(VLOOKUP($B1446,Mapping!$A:$C,2,0),"Not Mapped"))</f>
        <v/>
      </c>
      <c r="P1446" s="36">
        <f>IF($B1446="","",IFERROR(VLOOKUP($B1446,Mapping!$A:$C,3,0),"Not Mapped"))</f>
        <v/>
      </c>
      <c r="Q1446" s="36">
        <f>IF($B1446="","",IFERROR(VLOOKUP($O1446,Leaders!$A:$B,2,0),"Not Mapped"))</f>
        <v/>
      </c>
      <c r="R1446" s="36">
        <f>IF($B1446="","",IF(COUNTIF(Exclusions!$A:$A,$B1446)&gt;0,"Yes","No"))</f>
        <v/>
      </c>
      <c r="S1446" s="38">
        <f>IF($B1446="","",MIN(1,DAY($A1446)/IF($N1446="Superstore",Settings!$B$5,Settings!$B$4)))</f>
        <v/>
      </c>
      <c r="T1446" s="38">
        <f>IF(OR($B1446="",$G1446="",$S1446=0),"",$G1446/$S1446)</f>
        <v/>
      </c>
      <c r="U1446" s="36">
        <f>IF($T1446="","",IF($T1446&lt;Settings!$B$8,"Critical",IF($T1446&lt;Settings!$B$9,"Semi Critical","Non Critical")))</f>
        <v/>
      </c>
      <c r="V1446" s="28" t="n"/>
      <c r="Z1446">
        <f>IF($B1446="","",IFERROR(VLOOKUP($B1446,'Plan HC for CCA'!$A:$B,2,0),""))</f>
        <v/>
      </c>
      <c r="AA1446">
        <f>IF(OR($B1446="",$Z1446=""),"",IF(N($M1446)&lt;$Z1446,"Delta","No Delta"))</f>
        <v/>
      </c>
      <c r="AB1446">
        <f>IF(OR($B1446="",$Z1446=""),"",MAX(0,$Z1446-N($M1446)))</f>
        <v/>
      </c>
      <c r="AC1446" s="46">
        <f>IF($B1446="","",IFERROR(INDEX('CCA Util %'!$H:$H,MATCH($B1446,'CCA Util %'!$E:$E,0)),""))</f>
        <v/>
      </c>
      <c r="AD1446">
        <f>IF($B1446="","",IFERROR(INDEX('CCA Util %'!$G:$G,MATCH($B1446,'CCA Util %'!$E:$E,0)),""))</f>
        <v/>
      </c>
      <c r="AE1446">
        <f>IF(OR($B1446="",$U1446=""),"",$U1446&amp;" &amp; "&amp;IF(OR($AD1446="",$AD1446=0),"Util NA",$AD1446&amp;" Util"))</f>
        <v/>
      </c>
    </row>
    <row r="1447" ht="15.75" customHeight="1" s="42">
      <c r="A1447" s="41" t="n"/>
      <c r="G1447" s="38" t="n"/>
      <c r="H1447" s="38" t="n"/>
      <c r="I1447" s="38" t="n"/>
      <c r="J1447" s="38" t="n"/>
      <c r="K1447" s="38" t="n"/>
      <c r="L1447" s="38" t="n"/>
      <c r="N1447" s="36">
        <f>IF($B1447="","",IF($C1447="SUPERSTORE","Superstore","DH"))</f>
        <v/>
      </c>
      <c r="O1447" s="36">
        <f>IF($B1447="","",IFERROR(VLOOKUP($B1447,Mapping!$A:$C,2,0),"Not Mapped"))</f>
        <v/>
      </c>
      <c r="P1447" s="36">
        <f>IF($B1447="","",IFERROR(VLOOKUP($B1447,Mapping!$A:$C,3,0),"Not Mapped"))</f>
        <v/>
      </c>
      <c r="Q1447" s="36">
        <f>IF($B1447="","",IFERROR(VLOOKUP($O1447,Leaders!$A:$B,2,0),"Not Mapped"))</f>
        <v/>
      </c>
      <c r="R1447" s="36">
        <f>IF($B1447="","",IF(COUNTIF(Exclusions!$A:$A,$B1447)&gt;0,"Yes","No"))</f>
        <v/>
      </c>
      <c r="S1447" s="38">
        <f>IF($B1447="","",MIN(1,DAY($A1447)/IF($N1447="Superstore",Settings!$B$5,Settings!$B$4)))</f>
        <v/>
      </c>
      <c r="T1447" s="38">
        <f>IF(OR($B1447="",$G1447="",$S1447=0),"",$G1447/$S1447)</f>
        <v/>
      </c>
      <c r="U1447" s="36">
        <f>IF($T1447="","",IF($T1447&lt;Settings!$B$8,"Critical",IF($T1447&lt;Settings!$B$9,"Semi Critical","Non Critical")))</f>
        <v/>
      </c>
      <c r="V1447" s="28" t="n"/>
      <c r="Z1447">
        <f>IF($B1447="","",IFERROR(VLOOKUP($B1447,'Plan HC for CCA'!$A:$B,2,0),""))</f>
        <v/>
      </c>
      <c r="AA1447">
        <f>IF(OR($B1447="",$Z1447=""),"",IF(N($M1447)&lt;$Z1447,"Delta","No Delta"))</f>
        <v/>
      </c>
      <c r="AB1447">
        <f>IF(OR($B1447="",$Z1447=""),"",MAX(0,$Z1447-N($M1447)))</f>
        <v/>
      </c>
      <c r="AC1447" s="46">
        <f>IF($B1447="","",IFERROR(INDEX('CCA Util %'!$H:$H,MATCH($B1447,'CCA Util %'!$E:$E,0)),""))</f>
        <v/>
      </c>
      <c r="AD1447">
        <f>IF($B1447="","",IFERROR(INDEX('CCA Util %'!$G:$G,MATCH($B1447,'CCA Util %'!$E:$E,0)),""))</f>
        <v/>
      </c>
      <c r="AE1447">
        <f>IF(OR($B1447="",$U1447=""),"",$U1447&amp;" &amp; "&amp;IF(OR($AD1447="",$AD1447=0),"Util NA",$AD1447&amp;" Util"))</f>
        <v/>
      </c>
    </row>
    <row r="1448" ht="15.75" customHeight="1" s="42">
      <c r="A1448" s="41" t="n"/>
      <c r="G1448" s="38" t="n"/>
      <c r="H1448" s="38" t="n"/>
      <c r="I1448" s="38" t="n"/>
      <c r="J1448" s="38" t="n"/>
      <c r="K1448" s="38" t="n"/>
      <c r="L1448" s="38" t="n"/>
      <c r="N1448" s="36">
        <f>IF($B1448="","",IF($C1448="SUPERSTORE","Superstore","DH"))</f>
        <v/>
      </c>
      <c r="O1448" s="36">
        <f>IF($B1448="","",IFERROR(VLOOKUP($B1448,Mapping!$A:$C,2,0),"Not Mapped"))</f>
        <v/>
      </c>
      <c r="P1448" s="36">
        <f>IF($B1448="","",IFERROR(VLOOKUP($B1448,Mapping!$A:$C,3,0),"Not Mapped"))</f>
        <v/>
      </c>
      <c r="Q1448" s="36">
        <f>IF($B1448="","",IFERROR(VLOOKUP($O1448,Leaders!$A:$B,2,0),"Not Mapped"))</f>
        <v/>
      </c>
      <c r="R1448" s="36">
        <f>IF($B1448="","",IF(COUNTIF(Exclusions!$A:$A,$B1448)&gt;0,"Yes","No"))</f>
        <v/>
      </c>
      <c r="S1448" s="38">
        <f>IF($B1448="","",MIN(1,DAY($A1448)/IF($N1448="Superstore",Settings!$B$5,Settings!$B$4)))</f>
        <v/>
      </c>
      <c r="T1448" s="38">
        <f>IF(OR($B1448="",$G1448="",$S1448=0),"",$G1448/$S1448)</f>
        <v/>
      </c>
      <c r="U1448" s="36">
        <f>IF($T1448="","",IF($T1448&lt;Settings!$B$8,"Critical",IF($T1448&lt;Settings!$B$9,"Semi Critical","Non Critical")))</f>
        <v/>
      </c>
      <c r="V1448" s="28" t="n"/>
      <c r="Z1448">
        <f>IF($B1448="","",IFERROR(VLOOKUP($B1448,'Plan HC for CCA'!$A:$B,2,0),""))</f>
        <v/>
      </c>
      <c r="AA1448">
        <f>IF(OR($B1448="",$Z1448=""),"",IF(N($M1448)&lt;$Z1448,"Delta","No Delta"))</f>
        <v/>
      </c>
      <c r="AB1448">
        <f>IF(OR($B1448="",$Z1448=""),"",MAX(0,$Z1448-N($M1448)))</f>
        <v/>
      </c>
      <c r="AC1448" s="46">
        <f>IF($B1448="","",IFERROR(INDEX('CCA Util %'!$H:$H,MATCH($B1448,'CCA Util %'!$E:$E,0)),""))</f>
        <v/>
      </c>
      <c r="AD1448">
        <f>IF($B1448="","",IFERROR(INDEX('CCA Util %'!$G:$G,MATCH($B1448,'CCA Util %'!$E:$E,0)),""))</f>
        <v/>
      </c>
      <c r="AE1448">
        <f>IF(OR($B1448="",$U1448=""),"",$U1448&amp;" &amp; "&amp;IF(OR($AD1448="",$AD1448=0),"Util NA",$AD1448&amp;" Util"))</f>
        <v/>
      </c>
    </row>
    <row r="1449" ht="15.75" customHeight="1" s="42">
      <c r="A1449" s="41" t="n"/>
      <c r="G1449" s="38" t="n"/>
      <c r="H1449" s="38" t="n"/>
      <c r="I1449" s="38" t="n"/>
      <c r="J1449" s="38" t="n"/>
      <c r="K1449" s="38" t="n"/>
      <c r="L1449" s="38" t="n"/>
      <c r="N1449" s="36">
        <f>IF($B1449="","",IF($C1449="SUPERSTORE","Superstore","DH"))</f>
        <v/>
      </c>
      <c r="O1449" s="36">
        <f>IF($B1449="","",IFERROR(VLOOKUP($B1449,Mapping!$A:$C,2,0),"Not Mapped"))</f>
        <v/>
      </c>
      <c r="P1449" s="36">
        <f>IF($B1449="","",IFERROR(VLOOKUP($B1449,Mapping!$A:$C,3,0),"Not Mapped"))</f>
        <v/>
      </c>
      <c r="Q1449" s="36">
        <f>IF($B1449="","",IFERROR(VLOOKUP($O1449,Leaders!$A:$B,2,0),"Not Mapped"))</f>
        <v/>
      </c>
      <c r="R1449" s="36">
        <f>IF($B1449="","",IF(COUNTIF(Exclusions!$A:$A,$B1449)&gt;0,"Yes","No"))</f>
        <v/>
      </c>
      <c r="S1449" s="38">
        <f>IF($B1449="","",MIN(1,DAY($A1449)/IF($N1449="Superstore",Settings!$B$5,Settings!$B$4)))</f>
        <v/>
      </c>
      <c r="T1449" s="38">
        <f>IF(OR($B1449="",$G1449="",$S1449=0),"",$G1449/$S1449)</f>
        <v/>
      </c>
      <c r="U1449" s="36">
        <f>IF($T1449="","",IF($T1449&lt;Settings!$B$8,"Critical",IF($T1449&lt;Settings!$B$9,"Semi Critical","Non Critical")))</f>
        <v/>
      </c>
      <c r="V1449" s="28" t="n"/>
      <c r="Z1449">
        <f>IF($B1449="","",IFERROR(VLOOKUP($B1449,'Plan HC for CCA'!$A:$B,2,0),""))</f>
        <v/>
      </c>
      <c r="AA1449">
        <f>IF(OR($B1449="",$Z1449=""),"",IF(N($M1449)&lt;$Z1449,"Delta","No Delta"))</f>
        <v/>
      </c>
      <c r="AB1449">
        <f>IF(OR($B1449="",$Z1449=""),"",MAX(0,$Z1449-N($M1449)))</f>
        <v/>
      </c>
      <c r="AC1449" s="46">
        <f>IF($B1449="","",IFERROR(INDEX('CCA Util %'!$H:$H,MATCH($B1449,'CCA Util %'!$E:$E,0)),""))</f>
        <v/>
      </c>
      <c r="AD1449">
        <f>IF($B1449="","",IFERROR(INDEX('CCA Util %'!$G:$G,MATCH($B1449,'CCA Util %'!$E:$E,0)),""))</f>
        <v/>
      </c>
      <c r="AE1449">
        <f>IF(OR($B1449="",$U1449=""),"",$U1449&amp;" &amp; "&amp;IF(OR($AD1449="",$AD1449=0),"Util NA",$AD1449&amp;" Util"))</f>
        <v/>
      </c>
    </row>
    <row r="1450" ht="15.75" customHeight="1" s="42">
      <c r="A1450" s="41" t="n"/>
      <c r="G1450" s="38" t="n"/>
      <c r="H1450" s="38" t="n"/>
      <c r="I1450" s="38" t="n"/>
      <c r="J1450" s="38" t="n"/>
      <c r="K1450" s="38" t="n"/>
      <c r="L1450" s="38" t="n"/>
      <c r="N1450" s="36">
        <f>IF($B1450="","",IF($C1450="SUPERSTORE","Superstore","DH"))</f>
        <v/>
      </c>
      <c r="O1450" s="36">
        <f>IF($B1450="","",IFERROR(VLOOKUP($B1450,Mapping!$A:$C,2,0),"Not Mapped"))</f>
        <v/>
      </c>
      <c r="P1450" s="36">
        <f>IF($B1450="","",IFERROR(VLOOKUP($B1450,Mapping!$A:$C,3,0),"Not Mapped"))</f>
        <v/>
      </c>
      <c r="Q1450" s="36">
        <f>IF($B1450="","",IFERROR(VLOOKUP($O1450,Leaders!$A:$B,2,0),"Not Mapped"))</f>
        <v/>
      </c>
      <c r="R1450" s="36">
        <f>IF($B1450="","",IF(COUNTIF(Exclusions!$A:$A,$B1450)&gt;0,"Yes","No"))</f>
        <v/>
      </c>
      <c r="S1450" s="38">
        <f>IF($B1450="","",MIN(1,DAY($A1450)/IF($N1450="Superstore",Settings!$B$5,Settings!$B$4)))</f>
        <v/>
      </c>
      <c r="T1450" s="38">
        <f>IF(OR($B1450="",$G1450="",$S1450=0),"",$G1450/$S1450)</f>
        <v/>
      </c>
      <c r="U1450" s="36">
        <f>IF($T1450="","",IF($T1450&lt;Settings!$B$8,"Critical",IF($T1450&lt;Settings!$B$9,"Semi Critical","Non Critical")))</f>
        <v/>
      </c>
      <c r="V1450" s="28" t="n"/>
      <c r="Z1450">
        <f>IF($B1450="","",IFERROR(VLOOKUP($B1450,'Plan HC for CCA'!$A:$B,2,0),""))</f>
        <v/>
      </c>
      <c r="AA1450">
        <f>IF(OR($B1450="",$Z1450=""),"",IF(N($M1450)&lt;$Z1450,"Delta","No Delta"))</f>
        <v/>
      </c>
      <c r="AB1450">
        <f>IF(OR($B1450="",$Z1450=""),"",MAX(0,$Z1450-N($M1450)))</f>
        <v/>
      </c>
      <c r="AC1450" s="46">
        <f>IF($B1450="","",IFERROR(INDEX('CCA Util %'!$H:$H,MATCH($B1450,'CCA Util %'!$E:$E,0)),""))</f>
        <v/>
      </c>
      <c r="AD1450">
        <f>IF($B1450="","",IFERROR(INDEX('CCA Util %'!$G:$G,MATCH($B1450,'CCA Util %'!$E:$E,0)),""))</f>
        <v/>
      </c>
      <c r="AE1450">
        <f>IF(OR($B1450="",$U1450=""),"",$U1450&amp;" &amp; "&amp;IF(OR($AD1450="",$AD1450=0),"Util NA",$AD1450&amp;" Util"))</f>
        <v/>
      </c>
    </row>
    <row r="1451" ht="15.75" customHeight="1" s="42">
      <c r="A1451" s="41" t="n"/>
      <c r="G1451" s="38" t="n"/>
      <c r="H1451" s="38" t="n"/>
      <c r="I1451" s="38" t="n"/>
      <c r="J1451" s="38" t="n"/>
      <c r="K1451" s="38" t="n"/>
      <c r="L1451" s="38" t="n"/>
      <c r="N1451" s="36">
        <f>IF($B1451="","",IF($C1451="SUPERSTORE","Superstore","DH"))</f>
        <v/>
      </c>
      <c r="O1451" s="36">
        <f>IF($B1451="","",IFERROR(VLOOKUP($B1451,Mapping!$A:$C,2,0),"Not Mapped"))</f>
        <v/>
      </c>
      <c r="P1451" s="36">
        <f>IF($B1451="","",IFERROR(VLOOKUP($B1451,Mapping!$A:$C,3,0),"Not Mapped"))</f>
        <v/>
      </c>
      <c r="Q1451" s="36">
        <f>IF($B1451="","",IFERROR(VLOOKUP($O1451,Leaders!$A:$B,2,0),"Not Mapped"))</f>
        <v/>
      </c>
      <c r="R1451" s="36">
        <f>IF($B1451="","",IF(COUNTIF(Exclusions!$A:$A,$B1451)&gt;0,"Yes","No"))</f>
        <v/>
      </c>
      <c r="S1451" s="38">
        <f>IF($B1451="","",MIN(1,DAY($A1451)/IF($N1451="Superstore",Settings!$B$5,Settings!$B$4)))</f>
        <v/>
      </c>
      <c r="T1451" s="38">
        <f>IF(OR($B1451="",$G1451="",$S1451=0),"",$G1451/$S1451)</f>
        <v/>
      </c>
      <c r="U1451" s="36">
        <f>IF($T1451="","",IF($T1451&lt;Settings!$B$8,"Critical",IF($T1451&lt;Settings!$B$9,"Semi Critical","Non Critical")))</f>
        <v/>
      </c>
      <c r="V1451" s="28" t="n"/>
      <c r="Z1451">
        <f>IF($B1451="","",IFERROR(VLOOKUP($B1451,'Plan HC for CCA'!$A:$B,2,0),""))</f>
        <v/>
      </c>
      <c r="AA1451">
        <f>IF(OR($B1451="",$Z1451=""),"",IF(N($M1451)&lt;$Z1451,"Delta","No Delta"))</f>
        <v/>
      </c>
      <c r="AB1451">
        <f>IF(OR($B1451="",$Z1451=""),"",MAX(0,$Z1451-N($M1451)))</f>
        <v/>
      </c>
      <c r="AC1451" s="46">
        <f>IF($B1451="","",IFERROR(INDEX('CCA Util %'!$H:$H,MATCH($B1451,'CCA Util %'!$E:$E,0)),""))</f>
        <v/>
      </c>
      <c r="AD1451">
        <f>IF($B1451="","",IFERROR(INDEX('CCA Util %'!$G:$G,MATCH($B1451,'CCA Util %'!$E:$E,0)),""))</f>
        <v/>
      </c>
      <c r="AE1451">
        <f>IF(OR($B1451="",$U1451=""),"",$U1451&amp;" &amp; "&amp;IF(OR($AD1451="",$AD1451=0),"Util NA",$AD1451&amp;" Util"))</f>
        <v/>
      </c>
    </row>
    <row r="1452" ht="15.75" customHeight="1" s="42">
      <c r="A1452" s="41" t="n"/>
      <c r="G1452" s="38" t="n"/>
      <c r="H1452" s="38" t="n"/>
      <c r="I1452" s="38" t="n"/>
      <c r="J1452" s="38" t="n"/>
      <c r="K1452" s="38" t="n"/>
      <c r="L1452" s="38" t="n"/>
      <c r="N1452" s="36">
        <f>IF($B1452="","",IF($C1452="SUPERSTORE","Superstore","DH"))</f>
        <v/>
      </c>
      <c r="O1452" s="36">
        <f>IF($B1452="","",IFERROR(VLOOKUP($B1452,Mapping!$A:$C,2,0),"Not Mapped"))</f>
        <v/>
      </c>
      <c r="P1452" s="36">
        <f>IF($B1452="","",IFERROR(VLOOKUP($B1452,Mapping!$A:$C,3,0),"Not Mapped"))</f>
        <v/>
      </c>
      <c r="Q1452" s="36">
        <f>IF($B1452="","",IFERROR(VLOOKUP($O1452,Leaders!$A:$B,2,0),"Not Mapped"))</f>
        <v/>
      </c>
      <c r="R1452" s="36">
        <f>IF($B1452="","",IF(COUNTIF(Exclusions!$A:$A,$B1452)&gt;0,"Yes","No"))</f>
        <v/>
      </c>
      <c r="S1452" s="38">
        <f>IF($B1452="","",MIN(1,DAY($A1452)/IF($N1452="Superstore",Settings!$B$5,Settings!$B$4)))</f>
        <v/>
      </c>
      <c r="T1452" s="38">
        <f>IF(OR($B1452="",$G1452="",$S1452=0),"",$G1452/$S1452)</f>
        <v/>
      </c>
      <c r="U1452" s="36">
        <f>IF($T1452="","",IF($T1452&lt;Settings!$B$8,"Critical",IF($T1452&lt;Settings!$B$9,"Semi Critical","Non Critical")))</f>
        <v/>
      </c>
      <c r="V1452" s="28" t="n"/>
      <c r="Z1452">
        <f>IF($B1452="","",IFERROR(VLOOKUP($B1452,'Plan HC for CCA'!$A:$B,2,0),""))</f>
        <v/>
      </c>
      <c r="AA1452">
        <f>IF(OR($B1452="",$Z1452=""),"",IF(N($M1452)&lt;$Z1452,"Delta","No Delta"))</f>
        <v/>
      </c>
      <c r="AB1452">
        <f>IF(OR($B1452="",$Z1452=""),"",MAX(0,$Z1452-N($M1452)))</f>
        <v/>
      </c>
      <c r="AC1452" s="46">
        <f>IF($B1452="","",IFERROR(INDEX('CCA Util %'!$H:$H,MATCH($B1452,'CCA Util %'!$E:$E,0)),""))</f>
        <v/>
      </c>
      <c r="AD1452">
        <f>IF($B1452="","",IFERROR(INDEX('CCA Util %'!$G:$G,MATCH($B1452,'CCA Util %'!$E:$E,0)),""))</f>
        <v/>
      </c>
      <c r="AE1452">
        <f>IF(OR($B1452="",$U1452=""),"",$U1452&amp;" &amp; "&amp;IF(OR($AD1452="",$AD1452=0),"Util NA",$AD1452&amp;" Util"))</f>
        <v/>
      </c>
    </row>
    <row r="1453" ht="15.75" customHeight="1" s="42">
      <c r="A1453" s="41" t="n"/>
      <c r="G1453" s="38" t="n"/>
      <c r="H1453" s="38" t="n"/>
      <c r="I1453" s="38" t="n"/>
      <c r="J1453" s="38" t="n"/>
      <c r="K1453" s="38" t="n"/>
      <c r="L1453" s="38" t="n"/>
      <c r="N1453" s="36">
        <f>IF($B1453="","",IF($C1453="SUPERSTORE","Superstore","DH"))</f>
        <v/>
      </c>
      <c r="O1453" s="36">
        <f>IF($B1453="","",IFERROR(VLOOKUP($B1453,Mapping!$A:$C,2,0),"Not Mapped"))</f>
        <v/>
      </c>
      <c r="P1453" s="36">
        <f>IF($B1453="","",IFERROR(VLOOKUP($B1453,Mapping!$A:$C,3,0),"Not Mapped"))</f>
        <v/>
      </c>
      <c r="Q1453" s="36">
        <f>IF($B1453="","",IFERROR(VLOOKUP($O1453,Leaders!$A:$B,2,0),"Not Mapped"))</f>
        <v/>
      </c>
      <c r="R1453" s="36">
        <f>IF($B1453="","",IF(COUNTIF(Exclusions!$A:$A,$B1453)&gt;0,"Yes","No"))</f>
        <v/>
      </c>
      <c r="S1453" s="38">
        <f>IF($B1453="","",MIN(1,DAY($A1453)/IF($N1453="Superstore",Settings!$B$5,Settings!$B$4)))</f>
        <v/>
      </c>
      <c r="T1453" s="38">
        <f>IF(OR($B1453="",$G1453="",$S1453=0),"",$G1453/$S1453)</f>
        <v/>
      </c>
      <c r="U1453" s="36">
        <f>IF($T1453="","",IF($T1453&lt;Settings!$B$8,"Critical",IF($T1453&lt;Settings!$B$9,"Semi Critical","Non Critical")))</f>
        <v/>
      </c>
      <c r="V1453" s="28" t="n"/>
      <c r="Z1453">
        <f>IF($B1453="","",IFERROR(VLOOKUP($B1453,'Plan HC for CCA'!$A:$B,2,0),""))</f>
        <v/>
      </c>
      <c r="AA1453">
        <f>IF(OR($B1453="",$Z1453=""),"",IF(N($M1453)&lt;$Z1453,"Delta","No Delta"))</f>
        <v/>
      </c>
      <c r="AB1453">
        <f>IF(OR($B1453="",$Z1453=""),"",MAX(0,$Z1453-N($M1453)))</f>
        <v/>
      </c>
      <c r="AC1453" s="46">
        <f>IF($B1453="","",IFERROR(INDEX('CCA Util %'!$H:$H,MATCH($B1453,'CCA Util %'!$E:$E,0)),""))</f>
        <v/>
      </c>
      <c r="AD1453">
        <f>IF($B1453="","",IFERROR(INDEX('CCA Util %'!$G:$G,MATCH($B1453,'CCA Util %'!$E:$E,0)),""))</f>
        <v/>
      </c>
      <c r="AE1453">
        <f>IF(OR($B1453="",$U1453=""),"",$U1453&amp;" &amp; "&amp;IF(OR($AD1453="",$AD1453=0),"Util NA",$AD1453&amp;" Util"))</f>
        <v/>
      </c>
    </row>
    <row r="1454" ht="15.75" customHeight="1" s="42">
      <c r="A1454" s="41" t="n"/>
      <c r="G1454" s="38" t="n"/>
      <c r="H1454" s="38" t="n"/>
      <c r="I1454" s="38" t="n"/>
      <c r="J1454" s="38" t="n"/>
      <c r="K1454" s="38" t="n"/>
      <c r="L1454" s="38" t="n"/>
      <c r="N1454" s="36">
        <f>IF($B1454="","",IF($C1454="SUPERSTORE","Superstore","DH"))</f>
        <v/>
      </c>
      <c r="O1454" s="36">
        <f>IF($B1454="","",IFERROR(VLOOKUP($B1454,Mapping!$A:$C,2,0),"Not Mapped"))</f>
        <v/>
      </c>
      <c r="P1454" s="36">
        <f>IF($B1454="","",IFERROR(VLOOKUP($B1454,Mapping!$A:$C,3,0),"Not Mapped"))</f>
        <v/>
      </c>
      <c r="Q1454" s="36">
        <f>IF($B1454="","",IFERROR(VLOOKUP($O1454,Leaders!$A:$B,2,0),"Not Mapped"))</f>
        <v/>
      </c>
      <c r="R1454" s="36">
        <f>IF($B1454="","",IF(COUNTIF(Exclusions!$A:$A,$B1454)&gt;0,"Yes","No"))</f>
        <v/>
      </c>
      <c r="S1454" s="38">
        <f>IF($B1454="","",MIN(1,DAY($A1454)/IF($N1454="Superstore",Settings!$B$5,Settings!$B$4)))</f>
        <v/>
      </c>
      <c r="T1454" s="38">
        <f>IF(OR($B1454="",$G1454="",$S1454=0),"",$G1454/$S1454)</f>
        <v/>
      </c>
      <c r="U1454" s="36">
        <f>IF($T1454="","",IF($T1454&lt;Settings!$B$8,"Critical",IF($T1454&lt;Settings!$B$9,"Semi Critical","Non Critical")))</f>
        <v/>
      </c>
      <c r="V1454" s="28" t="n"/>
      <c r="Z1454">
        <f>IF($B1454="","",IFERROR(VLOOKUP($B1454,'Plan HC for CCA'!$A:$B,2,0),""))</f>
        <v/>
      </c>
      <c r="AA1454">
        <f>IF(OR($B1454="",$Z1454=""),"",IF(N($M1454)&lt;$Z1454,"Delta","No Delta"))</f>
        <v/>
      </c>
      <c r="AB1454">
        <f>IF(OR($B1454="",$Z1454=""),"",MAX(0,$Z1454-N($M1454)))</f>
        <v/>
      </c>
      <c r="AC1454" s="46">
        <f>IF($B1454="","",IFERROR(INDEX('CCA Util %'!$H:$H,MATCH($B1454,'CCA Util %'!$E:$E,0)),""))</f>
        <v/>
      </c>
      <c r="AD1454">
        <f>IF($B1454="","",IFERROR(INDEX('CCA Util %'!$G:$G,MATCH($B1454,'CCA Util %'!$E:$E,0)),""))</f>
        <v/>
      </c>
      <c r="AE1454">
        <f>IF(OR($B1454="",$U1454=""),"",$U1454&amp;" &amp; "&amp;IF(OR($AD1454="",$AD1454=0),"Util NA",$AD1454&amp;" Util"))</f>
        <v/>
      </c>
    </row>
    <row r="1455" ht="15.75" customHeight="1" s="42">
      <c r="A1455" s="41" t="n"/>
      <c r="G1455" s="38" t="n"/>
      <c r="H1455" s="38" t="n"/>
      <c r="I1455" s="38" t="n"/>
      <c r="J1455" s="38" t="n"/>
      <c r="K1455" s="38" t="n"/>
      <c r="L1455" s="38" t="n"/>
      <c r="N1455" s="36">
        <f>IF($B1455="","",IF($C1455="SUPERSTORE","Superstore","DH"))</f>
        <v/>
      </c>
      <c r="O1455" s="36">
        <f>IF($B1455="","",IFERROR(VLOOKUP($B1455,Mapping!$A:$C,2,0),"Not Mapped"))</f>
        <v/>
      </c>
      <c r="P1455" s="36">
        <f>IF($B1455="","",IFERROR(VLOOKUP($B1455,Mapping!$A:$C,3,0),"Not Mapped"))</f>
        <v/>
      </c>
      <c r="Q1455" s="36">
        <f>IF($B1455="","",IFERROR(VLOOKUP($O1455,Leaders!$A:$B,2,0),"Not Mapped"))</f>
        <v/>
      </c>
      <c r="R1455" s="36">
        <f>IF($B1455="","",IF(COUNTIF(Exclusions!$A:$A,$B1455)&gt;0,"Yes","No"))</f>
        <v/>
      </c>
      <c r="S1455" s="38">
        <f>IF($B1455="","",MIN(1,DAY($A1455)/IF($N1455="Superstore",Settings!$B$5,Settings!$B$4)))</f>
        <v/>
      </c>
      <c r="T1455" s="38">
        <f>IF(OR($B1455="",$G1455="",$S1455=0),"",$G1455/$S1455)</f>
        <v/>
      </c>
      <c r="U1455" s="36">
        <f>IF($T1455="","",IF($T1455&lt;Settings!$B$8,"Critical",IF($T1455&lt;Settings!$B$9,"Semi Critical","Non Critical")))</f>
        <v/>
      </c>
      <c r="V1455" s="28" t="n"/>
      <c r="Z1455">
        <f>IF($B1455="","",IFERROR(VLOOKUP($B1455,'Plan HC for CCA'!$A:$B,2,0),""))</f>
        <v/>
      </c>
      <c r="AA1455">
        <f>IF(OR($B1455="",$Z1455=""),"",IF(N($M1455)&lt;$Z1455,"Delta","No Delta"))</f>
        <v/>
      </c>
      <c r="AB1455">
        <f>IF(OR($B1455="",$Z1455=""),"",MAX(0,$Z1455-N($M1455)))</f>
        <v/>
      </c>
      <c r="AC1455" s="46">
        <f>IF($B1455="","",IFERROR(INDEX('CCA Util %'!$H:$H,MATCH($B1455,'CCA Util %'!$E:$E,0)),""))</f>
        <v/>
      </c>
      <c r="AD1455">
        <f>IF($B1455="","",IFERROR(INDEX('CCA Util %'!$G:$G,MATCH($B1455,'CCA Util %'!$E:$E,0)),""))</f>
        <v/>
      </c>
      <c r="AE1455">
        <f>IF(OR($B1455="",$U1455=""),"",$U1455&amp;" &amp; "&amp;IF(OR($AD1455="",$AD1455=0),"Util NA",$AD1455&amp;" Util"))</f>
        <v/>
      </c>
    </row>
    <row r="1456" ht="15.75" customHeight="1" s="42">
      <c r="A1456" s="41" t="n"/>
      <c r="G1456" s="38" t="n"/>
      <c r="H1456" s="38" t="n"/>
      <c r="I1456" s="38" t="n"/>
      <c r="J1456" s="38" t="n"/>
      <c r="K1456" s="38" t="n"/>
      <c r="L1456" s="38" t="n"/>
      <c r="N1456" s="36">
        <f>IF($B1456="","",IF($C1456="SUPERSTORE","Superstore","DH"))</f>
        <v/>
      </c>
      <c r="O1456" s="36">
        <f>IF($B1456="","",IFERROR(VLOOKUP($B1456,Mapping!$A:$C,2,0),"Not Mapped"))</f>
        <v/>
      </c>
      <c r="P1456" s="36">
        <f>IF($B1456="","",IFERROR(VLOOKUP($B1456,Mapping!$A:$C,3,0),"Not Mapped"))</f>
        <v/>
      </c>
      <c r="Q1456" s="36">
        <f>IF($B1456="","",IFERROR(VLOOKUP($O1456,Leaders!$A:$B,2,0),"Not Mapped"))</f>
        <v/>
      </c>
      <c r="R1456" s="36">
        <f>IF($B1456="","",IF(COUNTIF(Exclusions!$A:$A,$B1456)&gt;0,"Yes","No"))</f>
        <v/>
      </c>
      <c r="S1456" s="38">
        <f>IF($B1456="","",MIN(1,DAY($A1456)/IF($N1456="Superstore",Settings!$B$5,Settings!$B$4)))</f>
        <v/>
      </c>
      <c r="T1456" s="38">
        <f>IF(OR($B1456="",$G1456="",$S1456=0),"",$G1456/$S1456)</f>
        <v/>
      </c>
      <c r="U1456" s="36">
        <f>IF($T1456="","",IF($T1456&lt;Settings!$B$8,"Critical",IF($T1456&lt;Settings!$B$9,"Semi Critical","Non Critical")))</f>
        <v/>
      </c>
      <c r="V1456" s="28" t="n"/>
      <c r="Z1456">
        <f>IF($B1456="","",IFERROR(VLOOKUP($B1456,'Plan HC for CCA'!$A:$B,2,0),""))</f>
        <v/>
      </c>
      <c r="AA1456">
        <f>IF(OR($B1456="",$Z1456=""),"",IF(N($M1456)&lt;$Z1456,"Delta","No Delta"))</f>
        <v/>
      </c>
      <c r="AB1456">
        <f>IF(OR($B1456="",$Z1456=""),"",MAX(0,$Z1456-N($M1456)))</f>
        <v/>
      </c>
      <c r="AC1456" s="46">
        <f>IF($B1456="","",IFERROR(INDEX('CCA Util %'!$H:$H,MATCH($B1456,'CCA Util %'!$E:$E,0)),""))</f>
        <v/>
      </c>
      <c r="AD1456">
        <f>IF($B1456="","",IFERROR(INDEX('CCA Util %'!$G:$G,MATCH($B1456,'CCA Util %'!$E:$E,0)),""))</f>
        <v/>
      </c>
      <c r="AE1456">
        <f>IF(OR($B1456="",$U1456=""),"",$U1456&amp;" &amp; "&amp;IF(OR($AD1456="",$AD1456=0),"Util NA",$AD1456&amp;" Util"))</f>
        <v/>
      </c>
    </row>
    <row r="1457" ht="15.75" customHeight="1" s="42">
      <c r="A1457" s="41" t="n"/>
      <c r="G1457" s="38" t="n"/>
      <c r="H1457" s="38" t="n"/>
      <c r="I1457" s="38" t="n"/>
      <c r="J1457" s="38" t="n"/>
      <c r="K1457" s="38" t="n"/>
      <c r="L1457" s="38" t="n"/>
      <c r="N1457" s="36">
        <f>IF($B1457="","",IF($C1457="SUPERSTORE","Superstore","DH"))</f>
        <v/>
      </c>
      <c r="O1457" s="36">
        <f>IF($B1457="","",IFERROR(VLOOKUP($B1457,Mapping!$A:$C,2,0),"Not Mapped"))</f>
        <v/>
      </c>
      <c r="P1457" s="36">
        <f>IF($B1457="","",IFERROR(VLOOKUP($B1457,Mapping!$A:$C,3,0),"Not Mapped"))</f>
        <v/>
      </c>
      <c r="Q1457" s="36">
        <f>IF($B1457="","",IFERROR(VLOOKUP($O1457,Leaders!$A:$B,2,0),"Not Mapped"))</f>
        <v/>
      </c>
      <c r="R1457" s="36">
        <f>IF($B1457="","",IF(COUNTIF(Exclusions!$A:$A,$B1457)&gt;0,"Yes","No"))</f>
        <v/>
      </c>
      <c r="S1457" s="38">
        <f>IF($B1457="","",MIN(1,DAY($A1457)/IF($N1457="Superstore",Settings!$B$5,Settings!$B$4)))</f>
        <v/>
      </c>
      <c r="T1457" s="38">
        <f>IF(OR($B1457="",$G1457="",$S1457=0),"",$G1457/$S1457)</f>
        <v/>
      </c>
      <c r="U1457" s="36">
        <f>IF($T1457="","",IF($T1457&lt;Settings!$B$8,"Critical",IF($T1457&lt;Settings!$B$9,"Semi Critical","Non Critical")))</f>
        <v/>
      </c>
      <c r="V1457" s="28" t="n"/>
      <c r="Z1457">
        <f>IF($B1457="","",IFERROR(VLOOKUP($B1457,'Plan HC for CCA'!$A:$B,2,0),""))</f>
        <v/>
      </c>
      <c r="AA1457">
        <f>IF(OR($B1457="",$Z1457=""),"",IF(N($M1457)&lt;$Z1457,"Delta","No Delta"))</f>
        <v/>
      </c>
      <c r="AB1457">
        <f>IF(OR($B1457="",$Z1457=""),"",MAX(0,$Z1457-N($M1457)))</f>
        <v/>
      </c>
      <c r="AC1457" s="46">
        <f>IF($B1457="","",IFERROR(INDEX('CCA Util %'!$H:$H,MATCH($B1457,'CCA Util %'!$E:$E,0)),""))</f>
        <v/>
      </c>
      <c r="AD1457">
        <f>IF($B1457="","",IFERROR(INDEX('CCA Util %'!$G:$G,MATCH($B1457,'CCA Util %'!$E:$E,0)),""))</f>
        <v/>
      </c>
      <c r="AE1457">
        <f>IF(OR($B1457="",$U1457=""),"",$U1457&amp;" &amp; "&amp;IF(OR($AD1457="",$AD1457=0),"Util NA",$AD1457&amp;" Util"))</f>
        <v/>
      </c>
    </row>
    <row r="1458" ht="15.75" customHeight="1" s="42">
      <c r="A1458" s="41" t="n"/>
      <c r="G1458" s="38" t="n"/>
      <c r="H1458" s="38" t="n"/>
      <c r="I1458" s="38" t="n"/>
      <c r="J1458" s="38" t="n"/>
      <c r="K1458" s="38" t="n"/>
      <c r="L1458" s="38" t="n"/>
      <c r="N1458" s="36">
        <f>IF($B1458="","",IF($C1458="SUPERSTORE","Superstore","DH"))</f>
        <v/>
      </c>
      <c r="O1458" s="36">
        <f>IF($B1458="","",IFERROR(VLOOKUP($B1458,Mapping!$A:$C,2,0),"Not Mapped"))</f>
        <v/>
      </c>
      <c r="P1458" s="36">
        <f>IF($B1458="","",IFERROR(VLOOKUP($B1458,Mapping!$A:$C,3,0),"Not Mapped"))</f>
        <v/>
      </c>
      <c r="Q1458" s="36">
        <f>IF($B1458="","",IFERROR(VLOOKUP($O1458,Leaders!$A:$B,2,0),"Not Mapped"))</f>
        <v/>
      </c>
      <c r="R1458" s="36">
        <f>IF($B1458="","",IF(COUNTIF(Exclusions!$A:$A,$B1458)&gt;0,"Yes","No"))</f>
        <v/>
      </c>
      <c r="S1458" s="38">
        <f>IF($B1458="","",MIN(1,DAY($A1458)/IF($N1458="Superstore",Settings!$B$5,Settings!$B$4)))</f>
        <v/>
      </c>
      <c r="T1458" s="38">
        <f>IF(OR($B1458="",$G1458="",$S1458=0),"",$G1458/$S1458)</f>
        <v/>
      </c>
      <c r="U1458" s="36">
        <f>IF($T1458="","",IF($T1458&lt;Settings!$B$8,"Critical",IF($T1458&lt;Settings!$B$9,"Semi Critical","Non Critical")))</f>
        <v/>
      </c>
      <c r="V1458" s="28" t="n"/>
      <c r="Z1458">
        <f>IF($B1458="","",IFERROR(VLOOKUP($B1458,'Plan HC for CCA'!$A:$B,2,0),""))</f>
        <v/>
      </c>
      <c r="AA1458">
        <f>IF(OR($B1458="",$Z1458=""),"",IF(N($M1458)&lt;$Z1458,"Delta","No Delta"))</f>
        <v/>
      </c>
      <c r="AB1458">
        <f>IF(OR($B1458="",$Z1458=""),"",MAX(0,$Z1458-N($M1458)))</f>
        <v/>
      </c>
      <c r="AC1458" s="46">
        <f>IF($B1458="","",IFERROR(INDEX('CCA Util %'!$H:$H,MATCH($B1458,'CCA Util %'!$E:$E,0)),""))</f>
        <v/>
      </c>
      <c r="AD1458">
        <f>IF($B1458="","",IFERROR(INDEX('CCA Util %'!$G:$G,MATCH($B1458,'CCA Util %'!$E:$E,0)),""))</f>
        <v/>
      </c>
      <c r="AE1458">
        <f>IF(OR($B1458="",$U1458=""),"",$U1458&amp;" &amp; "&amp;IF(OR($AD1458="",$AD1458=0),"Util NA",$AD1458&amp;" Util"))</f>
        <v/>
      </c>
    </row>
    <row r="1459" ht="15.75" customHeight="1" s="42">
      <c r="A1459" s="41" t="n"/>
      <c r="G1459" s="38" t="n"/>
      <c r="H1459" s="38" t="n"/>
      <c r="I1459" s="38" t="n"/>
      <c r="J1459" s="38" t="n"/>
      <c r="K1459" s="38" t="n"/>
      <c r="L1459" s="38" t="n"/>
      <c r="N1459" s="36">
        <f>IF($B1459="","",IF($C1459="SUPERSTORE","Superstore","DH"))</f>
        <v/>
      </c>
      <c r="O1459" s="36">
        <f>IF($B1459="","",IFERROR(VLOOKUP($B1459,Mapping!$A:$C,2,0),"Not Mapped"))</f>
        <v/>
      </c>
      <c r="P1459" s="36">
        <f>IF($B1459="","",IFERROR(VLOOKUP($B1459,Mapping!$A:$C,3,0),"Not Mapped"))</f>
        <v/>
      </c>
      <c r="Q1459" s="36">
        <f>IF($B1459="","",IFERROR(VLOOKUP($O1459,Leaders!$A:$B,2,0),"Not Mapped"))</f>
        <v/>
      </c>
      <c r="R1459" s="36">
        <f>IF($B1459="","",IF(COUNTIF(Exclusions!$A:$A,$B1459)&gt;0,"Yes","No"))</f>
        <v/>
      </c>
      <c r="S1459" s="38">
        <f>IF($B1459="","",MIN(1,DAY($A1459)/IF($N1459="Superstore",Settings!$B$5,Settings!$B$4)))</f>
        <v/>
      </c>
      <c r="T1459" s="38">
        <f>IF(OR($B1459="",$G1459="",$S1459=0),"",$G1459/$S1459)</f>
        <v/>
      </c>
      <c r="U1459" s="36">
        <f>IF($T1459="","",IF($T1459&lt;Settings!$B$8,"Critical",IF($T1459&lt;Settings!$B$9,"Semi Critical","Non Critical")))</f>
        <v/>
      </c>
      <c r="V1459" s="28" t="n"/>
      <c r="Z1459">
        <f>IF($B1459="","",IFERROR(VLOOKUP($B1459,'Plan HC for CCA'!$A:$B,2,0),""))</f>
        <v/>
      </c>
      <c r="AA1459">
        <f>IF(OR($B1459="",$Z1459=""),"",IF(N($M1459)&lt;$Z1459,"Delta","No Delta"))</f>
        <v/>
      </c>
      <c r="AB1459">
        <f>IF(OR($B1459="",$Z1459=""),"",MAX(0,$Z1459-N($M1459)))</f>
        <v/>
      </c>
      <c r="AC1459" s="46">
        <f>IF($B1459="","",IFERROR(INDEX('CCA Util %'!$H:$H,MATCH($B1459,'CCA Util %'!$E:$E,0)),""))</f>
        <v/>
      </c>
      <c r="AD1459">
        <f>IF($B1459="","",IFERROR(INDEX('CCA Util %'!$G:$G,MATCH($B1459,'CCA Util %'!$E:$E,0)),""))</f>
        <v/>
      </c>
      <c r="AE1459">
        <f>IF(OR($B1459="",$U1459=""),"",$U1459&amp;" &amp; "&amp;IF(OR($AD1459="",$AD1459=0),"Util NA",$AD1459&amp;" Util"))</f>
        <v/>
      </c>
    </row>
    <row r="1460" ht="15.75" customHeight="1" s="42">
      <c r="A1460" s="41" t="n"/>
      <c r="G1460" s="38" t="n"/>
      <c r="H1460" s="38" t="n"/>
      <c r="I1460" s="38" t="n"/>
      <c r="J1460" s="38" t="n"/>
      <c r="K1460" s="38" t="n"/>
      <c r="L1460" s="38" t="n"/>
      <c r="N1460" s="36">
        <f>IF($B1460="","",IF($C1460="SUPERSTORE","Superstore","DH"))</f>
        <v/>
      </c>
      <c r="O1460" s="36">
        <f>IF($B1460="","",IFERROR(VLOOKUP($B1460,Mapping!$A:$C,2,0),"Not Mapped"))</f>
        <v/>
      </c>
      <c r="P1460" s="36">
        <f>IF($B1460="","",IFERROR(VLOOKUP($B1460,Mapping!$A:$C,3,0),"Not Mapped"))</f>
        <v/>
      </c>
      <c r="Q1460" s="36">
        <f>IF($B1460="","",IFERROR(VLOOKUP($O1460,Leaders!$A:$B,2,0),"Not Mapped"))</f>
        <v/>
      </c>
      <c r="R1460" s="36">
        <f>IF($B1460="","",IF(COUNTIF(Exclusions!$A:$A,$B1460)&gt;0,"Yes","No"))</f>
        <v/>
      </c>
      <c r="S1460" s="38">
        <f>IF($B1460="","",MIN(1,DAY($A1460)/IF($N1460="Superstore",Settings!$B$5,Settings!$B$4)))</f>
        <v/>
      </c>
      <c r="T1460" s="38">
        <f>IF(OR($B1460="",$G1460="",$S1460=0),"",$G1460/$S1460)</f>
        <v/>
      </c>
      <c r="U1460" s="36">
        <f>IF($T1460="","",IF($T1460&lt;Settings!$B$8,"Critical",IF($T1460&lt;Settings!$B$9,"Semi Critical","Non Critical")))</f>
        <v/>
      </c>
      <c r="V1460" s="28" t="n"/>
      <c r="Z1460">
        <f>IF($B1460="","",IFERROR(VLOOKUP($B1460,'Plan HC for CCA'!$A:$B,2,0),""))</f>
        <v/>
      </c>
      <c r="AA1460">
        <f>IF(OR($B1460="",$Z1460=""),"",IF(N($M1460)&lt;$Z1460,"Delta","No Delta"))</f>
        <v/>
      </c>
      <c r="AB1460">
        <f>IF(OR($B1460="",$Z1460=""),"",MAX(0,$Z1460-N($M1460)))</f>
        <v/>
      </c>
      <c r="AC1460" s="46">
        <f>IF($B1460="","",IFERROR(INDEX('CCA Util %'!$H:$H,MATCH($B1460,'CCA Util %'!$E:$E,0)),""))</f>
        <v/>
      </c>
      <c r="AD1460">
        <f>IF($B1460="","",IFERROR(INDEX('CCA Util %'!$G:$G,MATCH($B1460,'CCA Util %'!$E:$E,0)),""))</f>
        <v/>
      </c>
      <c r="AE1460">
        <f>IF(OR($B1460="",$U1460=""),"",$U1460&amp;" &amp; "&amp;IF(OR($AD1460="",$AD1460=0),"Util NA",$AD1460&amp;" Util"))</f>
        <v/>
      </c>
    </row>
    <row r="1461" ht="15.75" customHeight="1" s="42">
      <c r="A1461" s="41" t="n"/>
      <c r="G1461" s="38" t="n"/>
      <c r="H1461" s="38" t="n"/>
      <c r="I1461" s="38" t="n"/>
      <c r="J1461" s="38" t="n"/>
      <c r="K1461" s="38" t="n"/>
      <c r="L1461" s="38" t="n"/>
      <c r="N1461" s="36">
        <f>IF($B1461="","",IF($C1461="SUPERSTORE","Superstore","DH"))</f>
        <v/>
      </c>
      <c r="O1461" s="36">
        <f>IF($B1461="","",IFERROR(VLOOKUP($B1461,Mapping!$A:$C,2,0),"Not Mapped"))</f>
        <v/>
      </c>
      <c r="P1461" s="36">
        <f>IF($B1461="","",IFERROR(VLOOKUP($B1461,Mapping!$A:$C,3,0),"Not Mapped"))</f>
        <v/>
      </c>
      <c r="Q1461" s="36">
        <f>IF($B1461="","",IFERROR(VLOOKUP($O1461,Leaders!$A:$B,2,0),"Not Mapped"))</f>
        <v/>
      </c>
      <c r="R1461" s="36">
        <f>IF($B1461="","",IF(COUNTIF(Exclusions!$A:$A,$B1461)&gt;0,"Yes","No"))</f>
        <v/>
      </c>
      <c r="S1461" s="38">
        <f>IF($B1461="","",MIN(1,DAY($A1461)/IF($N1461="Superstore",Settings!$B$5,Settings!$B$4)))</f>
        <v/>
      </c>
      <c r="T1461" s="38">
        <f>IF(OR($B1461="",$G1461="",$S1461=0),"",$G1461/$S1461)</f>
        <v/>
      </c>
      <c r="U1461" s="36">
        <f>IF($T1461="","",IF($T1461&lt;Settings!$B$8,"Critical",IF($T1461&lt;Settings!$B$9,"Semi Critical","Non Critical")))</f>
        <v/>
      </c>
      <c r="V1461" s="28" t="n"/>
      <c r="Z1461">
        <f>IF($B1461="","",IFERROR(VLOOKUP($B1461,'Plan HC for CCA'!$A:$B,2,0),""))</f>
        <v/>
      </c>
      <c r="AA1461">
        <f>IF(OR($B1461="",$Z1461=""),"",IF(N($M1461)&lt;$Z1461,"Delta","No Delta"))</f>
        <v/>
      </c>
      <c r="AB1461">
        <f>IF(OR($B1461="",$Z1461=""),"",MAX(0,$Z1461-N($M1461)))</f>
        <v/>
      </c>
      <c r="AC1461" s="46">
        <f>IF($B1461="","",IFERROR(INDEX('CCA Util %'!$H:$H,MATCH($B1461,'CCA Util %'!$E:$E,0)),""))</f>
        <v/>
      </c>
      <c r="AD1461">
        <f>IF($B1461="","",IFERROR(INDEX('CCA Util %'!$G:$G,MATCH($B1461,'CCA Util %'!$E:$E,0)),""))</f>
        <v/>
      </c>
      <c r="AE1461">
        <f>IF(OR($B1461="",$U1461=""),"",$U1461&amp;" &amp; "&amp;IF(OR($AD1461="",$AD1461=0),"Util NA",$AD1461&amp;" Util"))</f>
        <v/>
      </c>
    </row>
    <row r="1462" ht="15.75" customHeight="1" s="42">
      <c r="A1462" s="41" t="n"/>
      <c r="G1462" s="38" t="n"/>
      <c r="H1462" s="38" t="n"/>
      <c r="I1462" s="38" t="n"/>
      <c r="J1462" s="38" t="n"/>
      <c r="K1462" s="38" t="n"/>
      <c r="L1462" s="38" t="n"/>
      <c r="N1462" s="36">
        <f>IF($B1462="","",IF($C1462="SUPERSTORE","Superstore","DH"))</f>
        <v/>
      </c>
      <c r="O1462" s="36">
        <f>IF($B1462="","",IFERROR(VLOOKUP($B1462,Mapping!$A:$C,2,0),"Not Mapped"))</f>
        <v/>
      </c>
      <c r="P1462" s="36">
        <f>IF($B1462="","",IFERROR(VLOOKUP($B1462,Mapping!$A:$C,3,0),"Not Mapped"))</f>
        <v/>
      </c>
      <c r="Q1462" s="36">
        <f>IF($B1462="","",IFERROR(VLOOKUP($O1462,Leaders!$A:$B,2,0),"Not Mapped"))</f>
        <v/>
      </c>
      <c r="R1462" s="36">
        <f>IF($B1462="","",IF(COUNTIF(Exclusions!$A:$A,$B1462)&gt;0,"Yes","No"))</f>
        <v/>
      </c>
      <c r="S1462" s="38">
        <f>IF($B1462="","",MIN(1,DAY($A1462)/IF($N1462="Superstore",Settings!$B$5,Settings!$B$4)))</f>
        <v/>
      </c>
      <c r="T1462" s="38">
        <f>IF(OR($B1462="",$G1462="",$S1462=0),"",$G1462/$S1462)</f>
        <v/>
      </c>
      <c r="U1462" s="36">
        <f>IF($T1462="","",IF($T1462&lt;Settings!$B$8,"Critical",IF($T1462&lt;Settings!$B$9,"Semi Critical","Non Critical")))</f>
        <v/>
      </c>
      <c r="V1462" s="28" t="n"/>
      <c r="Z1462">
        <f>IF($B1462="","",IFERROR(VLOOKUP($B1462,'Plan HC for CCA'!$A:$B,2,0),""))</f>
        <v/>
      </c>
      <c r="AA1462">
        <f>IF(OR($B1462="",$Z1462=""),"",IF(N($M1462)&lt;$Z1462,"Delta","No Delta"))</f>
        <v/>
      </c>
      <c r="AB1462">
        <f>IF(OR($B1462="",$Z1462=""),"",MAX(0,$Z1462-N($M1462)))</f>
        <v/>
      </c>
      <c r="AC1462" s="46">
        <f>IF($B1462="","",IFERROR(INDEX('CCA Util %'!$H:$H,MATCH($B1462,'CCA Util %'!$E:$E,0)),""))</f>
        <v/>
      </c>
      <c r="AD1462">
        <f>IF($B1462="","",IFERROR(INDEX('CCA Util %'!$G:$G,MATCH($B1462,'CCA Util %'!$E:$E,0)),""))</f>
        <v/>
      </c>
      <c r="AE1462">
        <f>IF(OR($B1462="",$U1462=""),"",$U1462&amp;" &amp; "&amp;IF(OR($AD1462="",$AD1462=0),"Util NA",$AD1462&amp;" Util"))</f>
        <v/>
      </c>
    </row>
    <row r="1463" ht="15.75" customHeight="1" s="42">
      <c r="A1463" s="41" t="n"/>
      <c r="G1463" s="38" t="n"/>
      <c r="H1463" s="38" t="n"/>
      <c r="I1463" s="38" t="n"/>
      <c r="J1463" s="38" t="n"/>
      <c r="K1463" s="38" t="n"/>
      <c r="L1463" s="38" t="n"/>
      <c r="N1463" s="36">
        <f>IF($B1463="","",IF($C1463="SUPERSTORE","Superstore","DH"))</f>
        <v/>
      </c>
      <c r="O1463" s="36">
        <f>IF($B1463="","",IFERROR(VLOOKUP($B1463,Mapping!$A:$C,2,0),"Not Mapped"))</f>
        <v/>
      </c>
      <c r="P1463" s="36">
        <f>IF($B1463="","",IFERROR(VLOOKUP($B1463,Mapping!$A:$C,3,0),"Not Mapped"))</f>
        <v/>
      </c>
      <c r="Q1463" s="36">
        <f>IF($B1463="","",IFERROR(VLOOKUP($O1463,Leaders!$A:$B,2,0),"Not Mapped"))</f>
        <v/>
      </c>
      <c r="R1463" s="36">
        <f>IF($B1463="","",IF(COUNTIF(Exclusions!$A:$A,$B1463)&gt;0,"Yes","No"))</f>
        <v/>
      </c>
      <c r="S1463" s="38">
        <f>IF($B1463="","",MIN(1,DAY($A1463)/IF($N1463="Superstore",Settings!$B$5,Settings!$B$4)))</f>
        <v/>
      </c>
      <c r="T1463" s="38">
        <f>IF(OR($B1463="",$G1463="",$S1463=0),"",$G1463/$S1463)</f>
        <v/>
      </c>
      <c r="U1463" s="36">
        <f>IF($T1463="","",IF($T1463&lt;Settings!$B$8,"Critical",IF($T1463&lt;Settings!$B$9,"Semi Critical","Non Critical")))</f>
        <v/>
      </c>
      <c r="V1463" s="28" t="n"/>
      <c r="Z1463">
        <f>IF($B1463="","",IFERROR(VLOOKUP($B1463,'Plan HC for CCA'!$A:$B,2,0),""))</f>
        <v/>
      </c>
      <c r="AA1463">
        <f>IF(OR($B1463="",$Z1463=""),"",IF(N($M1463)&lt;$Z1463,"Delta","No Delta"))</f>
        <v/>
      </c>
      <c r="AB1463">
        <f>IF(OR($B1463="",$Z1463=""),"",MAX(0,$Z1463-N($M1463)))</f>
        <v/>
      </c>
      <c r="AC1463" s="46">
        <f>IF($B1463="","",IFERROR(INDEX('CCA Util %'!$H:$H,MATCH($B1463,'CCA Util %'!$E:$E,0)),""))</f>
        <v/>
      </c>
      <c r="AD1463">
        <f>IF($B1463="","",IFERROR(INDEX('CCA Util %'!$G:$G,MATCH($B1463,'CCA Util %'!$E:$E,0)),""))</f>
        <v/>
      </c>
      <c r="AE1463">
        <f>IF(OR($B1463="",$U1463=""),"",$U1463&amp;" &amp; "&amp;IF(OR($AD1463="",$AD1463=0),"Util NA",$AD1463&amp;" Util"))</f>
        <v/>
      </c>
    </row>
    <row r="1464" ht="15.75" customHeight="1" s="42">
      <c r="A1464" s="41" t="n"/>
      <c r="G1464" s="38" t="n"/>
      <c r="H1464" s="38" t="n"/>
      <c r="I1464" s="38" t="n"/>
      <c r="J1464" s="38" t="n"/>
      <c r="K1464" s="38" t="n"/>
      <c r="L1464" s="38" t="n"/>
      <c r="N1464" s="36">
        <f>IF($B1464="","",IF($C1464="SUPERSTORE","Superstore","DH"))</f>
        <v/>
      </c>
      <c r="O1464" s="36">
        <f>IF($B1464="","",IFERROR(VLOOKUP($B1464,Mapping!$A:$C,2,0),"Not Mapped"))</f>
        <v/>
      </c>
      <c r="P1464" s="36">
        <f>IF($B1464="","",IFERROR(VLOOKUP($B1464,Mapping!$A:$C,3,0),"Not Mapped"))</f>
        <v/>
      </c>
      <c r="Q1464" s="36">
        <f>IF($B1464="","",IFERROR(VLOOKUP($O1464,Leaders!$A:$B,2,0),"Not Mapped"))</f>
        <v/>
      </c>
      <c r="R1464" s="36">
        <f>IF($B1464="","",IF(COUNTIF(Exclusions!$A:$A,$B1464)&gt;0,"Yes","No"))</f>
        <v/>
      </c>
      <c r="S1464" s="38">
        <f>IF($B1464="","",MIN(1,DAY($A1464)/IF($N1464="Superstore",Settings!$B$5,Settings!$B$4)))</f>
        <v/>
      </c>
      <c r="T1464" s="38">
        <f>IF(OR($B1464="",$G1464="",$S1464=0),"",$G1464/$S1464)</f>
        <v/>
      </c>
      <c r="U1464" s="36">
        <f>IF($T1464="","",IF($T1464&lt;Settings!$B$8,"Critical",IF($T1464&lt;Settings!$B$9,"Semi Critical","Non Critical")))</f>
        <v/>
      </c>
      <c r="V1464" s="28" t="n"/>
      <c r="Z1464">
        <f>IF($B1464="","",IFERROR(VLOOKUP($B1464,'Plan HC for CCA'!$A:$B,2,0),""))</f>
        <v/>
      </c>
      <c r="AA1464">
        <f>IF(OR($B1464="",$Z1464=""),"",IF(N($M1464)&lt;$Z1464,"Delta","No Delta"))</f>
        <v/>
      </c>
      <c r="AB1464">
        <f>IF(OR($B1464="",$Z1464=""),"",MAX(0,$Z1464-N($M1464)))</f>
        <v/>
      </c>
      <c r="AC1464" s="46">
        <f>IF($B1464="","",IFERROR(INDEX('CCA Util %'!$H:$H,MATCH($B1464,'CCA Util %'!$E:$E,0)),""))</f>
        <v/>
      </c>
      <c r="AD1464">
        <f>IF($B1464="","",IFERROR(INDEX('CCA Util %'!$G:$G,MATCH($B1464,'CCA Util %'!$E:$E,0)),""))</f>
        <v/>
      </c>
      <c r="AE1464">
        <f>IF(OR($B1464="",$U1464=""),"",$U1464&amp;" &amp; "&amp;IF(OR($AD1464="",$AD1464=0),"Util NA",$AD1464&amp;" Util"))</f>
        <v/>
      </c>
    </row>
    <row r="1465" ht="15.75" customHeight="1" s="42">
      <c r="A1465" s="41" t="n"/>
      <c r="G1465" s="38" t="n"/>
      <c r="H1465" s="38" t="n"/>
      <c r="I1465" s="38" t="n"/>
      <c r="J1465" s="38" t="n"/>
      <c r="K1465" s="38" t="n"/>
      <c r="L1465" s="38" t="n"/>
      <c r="N1465" s="36">
        <f>IF($B1465="","",IF($C1465="SUPERSTORE","Superstore","DH"))</f>
        <v/>
      </c>
      <c r="O1465" s="36">
        <f>IF($B1465="","",IFERROR(VLOOKUP($B1465,Mapping!$A:$C,2,0),"Not Mapped"))</f>
        <v/>
      </c>
      <c r="P1465" s="36">
        <f>IF($B1465="","",IFERROR(VLOOKUP($B1465,Mapping!$A:$C,3,0),"Not Mapped"))</f>
        <v/>
      </c>
      <c r="Q1465" s="36">
        <f>IF($B1465="","",IFERROR(VLOOKUP($O1465,Leaders!$A:$B,2,0),"Not Mapped"))</f>
        <v/>
      </c>
      <c r="R1465" s="36">
        <f>IF($B1465="","",IF(COUNTIF(Exclusions!$A:$A,$B1465)&gt;0,"Yes","No"))</f>
        <v/>
      </c>
      <c r="S1465" s="38">
        <f>IF($B1465="","",MIN(1,DAY($A1465)/IF($N1465="Superstore",Settings!$B$5,Settings!$B$4)))</f>
        <v/>
      </c>
      <c r="T1465" s="38">
        <f>IF(OR($B1465="",$G1465="",$S1465=0),"",$G1465/$S1465)</f>
        <v/>
      </c>
      <c r="U1465" s="36">
        <f>IF($T1465="","",IF($T1465&lt;Settings!$B$8,"Critical",IF($T1465&lt;Settings!$B$9,"Semi Critical","Non Critical")))</f>
        <v/>
      </c>
      <c r="V1465" s="28" t="n"/>
      <c r="Z1465">
        <f>IF($B1465="","",IFERROR(VLOOKUP($B1465,'Plan HC for CCA'!$A:$B,2,0),""))</f>
        <v/>
      </c>
      <c r="AA1465">
        <f>IF(OR($B1465="",$Z1465=""),"",IF(N($M1465)&lt;$Z1465,"Delta","No Delta"))</f>
        <v/>
      </c>
      <c r="AB1465">
        <f>IF(OR($B1465="",$Z1465=""),"",MAX(0,$Z1465-N($M1465)))</f>
        <v/>
      </c>
      <c r="AC1465" s="46">
        <f>IF($B1465="","",IFERROR(INDEX('CCA Util %'!$H:$H,MATCH($B1465,'CCA Util %'!$E:$E,0)),""))</f>
        <v/>
      </c>
      <c r="AD1465">
        <f>IF($B1465="","",IFERROR(INDEX('CCA Util %'!$G:$G,MATCH($B1465,'CCA Util %'!$E:$E,0)),""))</f>
        <v/>
      </c>
      <c r="AE1465">
        <f>IF(OR($B1465="",$U1465=""),"",$U1465&amp;" &amp; "&amp;IF(OR($AD1465="",$AD1465=0),"Util NA",$AD1465&amp;" Util"))</f>
        <v/>
      </c>
    </row>
    <row r="1466" ht="15.75" customHeight="1" s="42">
      <c r="A1466" s="41" t="n"/>
      <c r="G1466" s="38" t="n"/>
      <c r="H1466" s="38" t="n"/>
      <c r="I1466" s="38" t="n"/>
      <c r="J1466" s="38" t="n"/>
      <c r="K1466" s="38" t="n"/>
      <c r="L1466" s="38" t="n"/>
      <c r="N1466" s="36">
        <f>IF($B1466="","",IF($C1466="SUPERSTORE","Superstore","DH"))</f>
        <v/>
      </c>
      <c r="O1466" s="36">
        <f>IF($B1466="","",IFERROR(VLOOKUP($B1466,Mapping!$A:$C,2,0),"Not Mapped"))</f>
        <v/>
      </c>
      <c r="P1466" s="36">
        <f>IF($B1466="","",IFERROR(VLOOKUP($B1466,Mapping!$A:$C,3,0),"Not Mapped"))</f>
        <v/>
      </c>
      <c r="Q1466" s="36">
        <f>IF($B1466="","",IFERROR(VLOOKUP($O1466,Leaders!$A:$B,2,0),"Not Mapped"))</f>
        <v/>
      </c>
      <c r="R1466" s="36">
        <f>IF($B1466="","",IF(COUNTIF(Exclusions!$A:$A,$B1466)&gt;0,"Yes","No"))</f>
        <v/>
      </c>
      <c r="S1466" s="38">
        <f>IF($B1466="","",MIN(1,DAY($A1466)/IF($N1466="Superstore",Settings!$B$5,Settings!$B$4)))</f>
        <v/>
      </c>
      <c r="T1466" s="38">
        <f>IF(OR($B1466="",$G1466="",$S1466=0),"",$G1466/$S1466)</f>
        <v/>
      </c>
      <c r="U1466" s="36">
        <f>IF($T1466="","",IF($T1466&lt;Settings!$B$8,"Critical",IF($T1466&lt;Settings!$B$9,"Semi Critical","Non Critical")))</f>
        <v/>
      </c>
      <c r="V1466" s="28" t="n"/>
      <c r="Z1466">
        <f>IF($B1466="","",IFERROR(VLOOKUP($B1466,'Plan HC for CCA'!$A:$B,2,0),""))</f>
        <v/>
      </c>
      <c r="AA1466">
        <f>IF(OR($B1466="",$Z1466=""),"",IF(N($M1466)&lt;$Z1466,"Delta","No Delta"))</f>
        <v/>
      </c>
      <c r="AB1466">
        <f>IF(OR($B1466="",$Z1466=""),"",MAX(0,$Z1466-N($M1466)))</f>
        <v/>
      </c>
      <c r="AC1466" s="46">
        <f>IF($B1466="","",IFERROR(INDEX('CCA Util %'!$H:$H,MATCH($B1466,'CCA Util %'!$E:$E,0)),""))</f>
        <v/>
      </c>
      <c r="AD1466">
        <f>IF($B1466="","",IFERROR(INDEX('CCA Util %'!$G:$G,MATCH($B1466,'CCA Util %'!$E:$E,0)),""))</f>
        <v/>
      </c>
      <c r="AE1466">
        <f>IF(OR($B1466="",$U1466=""),"",$U1466&amp;" &amp; "&amp;IF(OR($AD1466="",$AD1466=0),"Util NA",$AD1466&amp;" Util"))</f>
        <v/>
      </c>
    </row>
    <row r="1467" ht="15.75" customHeight="1" s="42">
      <c r="A1467" s="41" t="n"/>
      <c r="G1467" s="38" t="n"/>
      <c r="H1467" s="38" t="n"/>
      <c r="I1467" s="38" t="n"/>
      <c r="J1467" s="38" t="n"/>
      <c r="K1467" s="38" t="n"/>
      <c r="L1467" s="38" t="n"/>
      <c r="N1467" s="36">
        <f>IF($B1467="","",IF($C1467="SUPERSTORE","Superstore","DH"))</f>
        <v/>
      </c>
      <c r="O1467" s="36">
        <f>IF($B1467="","",IFERROR(VLOOKUP($B1467,Mapping!$A:$C,2,0),"Not Mapped"))</f>
        <v/>
      </c>
      <c r="P1467" s="36">
        <f>IF($B1467="","",IFERROR(VLOOKUP($B1467,Mapping!$A:$C,3,0),"Not Mapped"))</f>
        <v/>
      </c>
      <c r="Q1467" s="36">
        <f>IF($B1467="","",IFERROR(VLOOKUP($O1467,Leaders!$A:$B,2,0),"Not Mapped"))</f>
        <v/>
      </c>
      <c r="R1467" s="36">
        <f>IF($B1467="","",IF(COUNTIF(Exclusions!$A:$A,$B1467)&gt;0,"Yes","No"))</f>
        <v/>
      </c>
      <c r="S1467" s="38">
        <f>IF($B1467="","",MIN(1,DAY($A1467)/IF($N1467="Superstore",Settings!$B$5,Settings!$B$4)))</f>
        <v/>
      </c>
      <c r="T1467" s="38">
        <f>IF(OR($B1467="",$G1467="",$S1467=0),"",$G1467/$S1467)</f>
        <v/>
      </c>
      <c r="U1467" s="36">
        <f>IF($T1467="","",IF($T1467&lt;Settings!$B$8,"Critical",IF($T1467&lt;Settings!$B$9,"Semi Critical","Non Critical")))</f>
        <v/>
      </c>
      <c r="V1467" s="28" t="n"/>
      <c r="Z1467">
        <f>IF($B1467="","",IFERROR(VLOOKUP($B1467,'Plan HC for CCA'!$A:$B,2,0),""))</f>
        <v/>
      </c>
      <c r="AA1467">
        <f>IF(OR($B1467="",$Z1467=""),"",IF(N($M1467)&lt;$Z1467,"Delta","No Delta"))</f>
        <v/>
      </c>
      <c r="AB1467">
        <f>IF(OR($B1467="",$Z1467=""),"",MAX(0,$Z1467-N($M1467)))</f>
        <v/>
      </c>
      <c r="AC1467" s="46">
        <f>IF($B1467="","",IFERROR(INDEX('CCA Util %'!$H:$H,MATCH($B1467,'CCA Util %'!$E:$E,0)),""))</f>
        <v/>
      </c>
      <c r="AD1467">
        <f>IF($B1467="","",IFERROR(INDEX('CCA Util %'!$G:$G,MATCH($B1467,'CCA Util %'!$E:$E,0)),""))</f>
        <v/>
      </c>
      <c r="AE1467">
        <f>IF(OR($B1467="",$U1467=""),"",$U1467&amp;" &amp; "&amp;IF(OR($AD1467="",$AD1467=0),"Util NA",$AD1467&amp;" Util"))</f>
        <v/>
      </c>
    </row>
    <row r="1468" ht="15.75" customHeight="1" s="42">
      <c r="A1468" s="41" t="n"/>
      <c r="G1468" s="38" t="n"/>
      <c r="H1468" s="38" t="n"/>
      <c r="I1468" s="38" t="n"/>
      <c r="J1468" s="38" t="n"/>
      <c r="K1468" s="38" t="n"/>
      <c r="L1468" s="38" t="n"/>
      <c r="N1468" s="36">
        <f>IF($B1468="","",IF($C1468="SUPERSTORE","Superstore","DH"))</f>
        <v/>
      </c>
      <c r="O1468" s="36">
        <f>IF($B1468="","",IFERROR(VLOOKUP($B1468,Mapping!$A:$C,2,0),"Not Mapped"))</f>
        <v/>
      </c>
      <c r="P1468" s="36">
        <f>IF($B1468="","",IFERROR(VLOOKUP($B1468,Mapping!$A:$C,3,0),"Not Mapped"))</f>
        <v/>
      </c>
      <c r="Q1468" s="36">
        <f>IF($B1468="","",IFERROR(VLOOKUP($O1468,Leaders!$A:$B,2,0),"Not Mapped"))</f>
        <v/>
      </c>
      <c r="R1468" s="36">
        <f>IF($B1468="","",IF(COUNTIF(Exclusions!$A:$A,$B1468)&gt;0,"Yes","No"))</f>
        <v/>
      </c>
      <c r="S1468" s="38">
        <f>IF($B1468="","",MIN(1,DAY($A1468)/IF($N1468="Superstore",Settings!$B$5,Settings!$B$4)))</f>
        <v/>
      </c>
      <c r="T1468" s="38">
        <f>IF(OR($B1468="",$G1468="",$S1468=0),"",$G1468/$S1468)</f>
        <v/>
      </c>
      <c r="U1468" s="36">
        <f>IF($T1468="","",IF($T1468&lt;Settings!$B$8,"Critical",IF($T1468&lt;Settings!$B$9,"Semi Critical","Non Critical")))</f>
        <v/>
      </c>
      <c r="V1468" s="28" t="n"/>
      <c r="Z1468">
        <f>IF($B1468="","",IFERROR(VLOOKUP($B1468,'Plan HC for CCA'!$A:$B,2,0),""))</f>
        <v/>
      </c>
      <c r="AA1468">
        <f>IF(OR($B1468="",$Z1468=""),"",IF(N($M1468)&lt;$Z1468,"Delta","No Delta"))</f>
        <v/>
      </c>
      <c r="AB1468">
        <f>IF(OR($B1468="",$Z1468=""),"",MAX(0,$Z1468-N($M1468)))</f>
        <v/>
      </c>
      <c r="AC1468" s="46">
        <f>IF($B1468="","",IFERROR(INDEX('CCA Util %'!$H:$H,MATCH($B1468,'CCA Util %'!$E:$E,0)),""))</f>
        <v/>
      </c>
      <c r="AD1468">
        <f>IF($B1468="","",IFERROR(INDEX('CCA Util %'!$G:$G,MATCH($B1468,'CCA Util %'!$E:$E,0)),""))</f>
        <v/>
      </c>
      <c r="AE1468">
        <f>IF(OR($B1468="",$U1468=""),"",$U1468&amp;" &amp; "&amp;IF(OR($AD1468="",$AD1468=0),"Util NA",$AD1468&amp;" Util"))</f>
        <v/>
      </c>
    </row>
    <row r="1469" ht="15.75" customHeight="1" s="42">
      <c r="A1469" s="41" t="n"/>
      <c r="G1469" s="38" t="n"/>
      <c r="H1469" s="38" t="n"/>
      <c r="I1469" s="38" t="n"/>
      <c r="J1469" s="38" t="n"/>
      <c r="K1469" s="38" t="n"/>
      <c r="L1469" s="38" t="n"/>
      <c r="N1469" s="36">
        <f>IF($B1469="","",IF($C1469="SUPERSTORE","Superstore","DH"))</f>
        <v/>
      </c>
      <c r="O1469" s="36">
        <f>IF($B1469="","",IFERROR(VLOOKUP($B1469,Mapping!$A:$C,2,0),"Not Mapped"))</f>
        <v/>
      </c>
      <c r="P1469" s="36">
        <f>IF($B1469="","",IFERROR(VLOOKUP($B1469,Mapping!$A:$C,3,0),"Not Mapped"))</f>
        <v/>
      </c>
      <c r="Q1469" s="36">
        <f>IF($B1469="","",IFERROR(VLOOKUP($O1469,Leaders!$A:$B,2,0),"Not Mapped"))</f>
        <v/>
      </c>
      <c r="R1469" s="36">
        <f>IF($B1469="","",IF(COUNTIF(Exclusions!$A:$A,$B1469)&gt;0,"Yes","No"))</f>
        <v/>
      </c>
      <c r="S1469" s="38">
        <f>IF($B1469="","",MIN(1,DAY($A1469)/IF($N1469="Superstore",Settings!$B$5,Settings!$B$4)))</f>
        <v/>
      </c>
      <c r="T1469" s="38">
        <f>IF(OR($B1469="",$G1469="",$S1469=0),"",$G1469/$S1469)</f>
        <v/>
      </c>
      <c r="U1469" s="36">
        <f>IF($T1469="","",IF($T1469&lt;Settings!$B$8,"Critical",IF($T1469&lt;Settings!$B$9,"Semi Critical","Non Critical")))</f>
        <v/>
      </c>
      <c r="V1469" s="28" t="n"/>
      <c r="Z1469">
        <f>IF($B1469="","",IFERROR(VLOOKUP($B1469,'Plan HC for CCA'!$A:$B,2,0),""))</f>
        <v/>
      </c>
      <c r="AA1469">
        <f>IF(OR($B1469="",$Z1469=""),"",IF(N($M1469)&lt;$Z1469,"Delta","No Delta"))</f>
        <v/>
      </c>
      <c r="AB1469">
        <f>IF(OR($B1469="",$Z1469=""),"",MAX(0,$Z1469-N($M1469)))</f>
        <v/>
      </c>
      <c r="AC1469" s="46">
        <f>IF($B1469="","",IFERROR(INDEX('CCA Util %'!$H:$H,MATCH($B1469,'CCA Util %'!$E:$E,0)),""))</f>
        <v/>
      </c>
      <c r="AD1469">
        <f>IF($B1469="","",IFERROR(INDEX('CCA Util %'!$G:$G,MATCH($B1469,'CCA Util %'!$E:$E,0)),""))</f>
        <v/>
      </c>
      <c r="AE1469">
        <f>IF(OR($B1469="",$U1469=""),"",$U1469&amp;" &amp; "&amp;IF(OR($AD1469="",$AD1469=0),"Util NA",$AD1469&amp;" Util"))</f>
        <v/>
      </c>
    </row>
    <row r="1470" ht="15.75" customHeight="1" s="42">
      <c r="A1470" s="41" t="n"/>
      <c r="G1470" s="38" t="n"/>
      <c r="H1470" s="38" t="n"/>
      <c r="I1470" s="38" t="n"/>
      <c r="J1470" s="38" t="n"/>
      <c r="K1470" s="38" t="n"/>
      <c r="L1470" s="38" t="n"/>
      <c r="N1470" s="36">
        <f>IF($B1470="","",IF($C1470="SUPERSTORE","Superstore","DH"))</f>
        <v/>
      </c>
      <c r="O1470" s="36">
        <f>IF($B1470="","",IFERROR(VLOOKUP($B1470,Mapping!$A:$C,2,0),"Not Mapped"))</f>
        <v/>
      </c>
      <c r="P1470" s="36">
        <f>IF($B1470="","",IFERROR(VLOOKUP($B1470,Mapping!$A:$C,3,0),"Not Mapped"))</f>
        <v/>
      </c>
      <c r="Q1470" s="36">
        <f>IF($B1470="","",IFERROR(VLOOKUP($O1470,Leaders!$A:$B,2,0),"Not Mapped"))</f>
        <v/>
      </c>
      <c r="R1470" s="36">
        <f>IF($B1470="","",IF(COUNTIF(Exclusions!$A:$A,$B1470)&gt;0,"Yes","No"))</f>
        <v/>
      </c>
      <c r="S1470" s="38">
        <f>IF($B1470="","",MIN(1,DAY($A1470)/IF($N1470="Superstore",Settings!$B$5,Settings!$B$4)))</f>
        <v/>
      </c>
      <c r="T1470" s="38">
        <f>IF(OR($B1470="",$G1470="",$S1470=0),"",$G1470/$S1470)</f>
        <v/>
      </c>
      <c r="U1470" s="36">
        <f>IF($T1470="","",IF($T1470&lt;Settings!$B$8,"Critical",IF($T1470&lt;Settings!$B$9,"Semi Critical","Non Critical")))</f>
        <v/>
      </c>
      <c r="V1470" s="28" t="n"/>
      <c r="Z1470">
        <f>IF($B1470="","",IFERROR(VLOOKUP($B1470,'Plan HC for CCA'!$A:$B,2,0),""))</f>
        <v/>
      </c>
      <c r="AA1470">
        <f>IF(OR($B1470="",$Z1470=""),"",IF(N($M1470)&lt;$Z1470,"Delta","No Delta"))</f>
        <v/>
      </c>
      <c r="AB1470">
        <f>IF(OR($B1470="",$Z1470=""),"",MAX(0,$Z1470-N($M1470)))</f>
        <v/>
      </c>
      <c r="AC1470" s="46">
        <f>IF($B1470="","",IFERROR(INDEX('CCA Util %'!$H:$H,MATCH($B1470,'CCA Util %'!$E:$E,0)),""))</f>
        <v/>
      </c>
      <c r="AD1470">
        <f>IF($B1470="","",IFERROR(INDEX('CCA Util %'!$G:$G,MATCH($B1470,'CCA Util %'!$E:$E,0)),""))</f>
        <v/>
      </c>
      <c r="AE1470">
        <f>IF(OR($B1470="",$U1470=""),"",$U1470&amp;" &amp; "&amp;IF(OR($AD1470="",$AD1470=0),"Util NA",$AD1470&amp;" Util"))</f>
        <v/>
      </c>
    </row>
    <row r="1471" ht="15.75" customHeight="1" s="42">
      <c r="A1471" s="41" t="n"/>
      <c r="G1471" s="38" t="n"/>
      <c r="H1471" s="38" t="n"/>
      <c r="I1471" s="38" t="n"/>
      <c r="J1471" s="38" t="n"/>
      <c r="K1471" s="38" t="n"/>
      <c r="L1471" s="38" t="n"/>
      <c r="N1471" s="36">
        <f>IF($B1471="","",IF($C1471="SUPERSTORE","Superstore","DH"))</f>
        <v/>
      </c>
      <c r="O1471" s="36">
        <f>IF($B1471="","",IFERROR(VLOOKUP($B1471,Mapping!$A:$C,2,0),"Not Mapped"))</f>
        <v/>
      </c>
      <c r="P1471" s="36">
        <f>IF($B1471="","",IFERROR(VLOOKUP($B1471,Mapping!$A:$C,3,0),"Not Mapped"))</f>
        <v/>
      </c>
      <c r="Q1471" s="36">
        <f>IF($B1471="","",IFERROR(VLOOKUP($O1471,Leaders!$A:$B,2,0),"Not Mapped"))</f>
        <v/>
      </c>
      <c r="R1471" s="36">
        <f>IF($B1471="","",IF(COUNTIF(Exclusions!$A:$A,$B1471)&gt;0,"Yes","No"))</f>
        <v/>
      </c>
      <c r="S1471" s="38">
        <f>IF($B1471="","",MIN(1,DAY($A1471)/IF($N1471="Superstore",Settings!$B$5,Settings!$B$4)))</f>
        <v/>
      </c>
      <c r="T1471" s="38">
        <f>IF(OR($B1471="",$G1471="",$S1471=0),"",$G1471/$S1471)</f>
        <v/>
      </c>
      <c r="U1471" s="36">
        <f>IF($T1471="","",IF($T1471&lt;Settings!$B$8,"Critical",IF($T1471&lt;Settings!$B$9,"Semi Critical","Non Critical")))</f>
        <v/>
      </c>
      <c r="V1471" s="28" t="n"/>
      <c r="Z1471">
        <f>IF($B1471="","",IFERROR(VLOOKUP($B1471,'Plan HC for CCA'!$A:$B,2,0),""))</f>
        <v/>
      </c>
      <c r="AA1471">
        <f>IF(OR($B1471="",$Z1471=""),"",IF(N($M1471)&lt;$Z1471,"Delta","No Delta"))</f>
        <v/>
      </c>
      <c r="AB1471">
        <f>IF(OR($B1471="",$Z1471=""),"",MAX(0,$Z1471-N($M1471)))</f>
        <v/>
      </c>
      <c r="AC1471" s="46">
        <f>IF($B1471="","",IFERROR(INDEX('CCA Util %'!$H:$H,MATCH($B1471,'CCA Util %'!$E:$E,0)),""))</f>
        <v/>
      </c>
      <c r="AD1471">
        <f>IF($B1471="","",IFERROR(INDEX('CCA Util %'!$G:$G,MATCH($B1471,'CCA Util %'!$E:$E,0)),""))</f>
        <v/>
      </c>
      <c r="AE1471">
        <f>IF(OR($B1471="",$U1471=""),"",$U1471&amp;" &amp; "&amp;IF(OR($AD1471="",$AD1471=0),"Util NA",$AD1471&amp;" Util"))</f>
        <v/>
      </c>
    </row>
    <row r="1472" ht="15.75" customHeight="1" s="42">
      <c r="A1472" s="41" t="n"/>
      <c r="G1472" s="38" t="n"/>
      <c r="H1472" s="38" t="n"/>
      <c r="I1472" s="38" t="n"/>
      <c r="J1472" s="38" t="n"/>
      <c r="K1472" s="38" t="n"/>
      <c r="L1472" s="38" t="n"/>
      <c r="N1472" s="36">
        <f>IF($B1472="","",IF($C1472="SUPERSTORE","Superstore","DH"))</f>
        <v/>
      </c>
      <c r="O1472" s="36">
        <f>IF($B1472="","",IFERROR(VLOOKUP($B1472,Mapping!$A:$C,2,0),"Not Mapped"))</f>
        <v/>
      </c>
      <c r="P1472" s="36">
        <f>IF($B1472="","",IFERROR(VLOOKUP($B1472,Mapping!$A:$C,3,0),"Not Mapped"))</f>
        <v/>
      </c>
      <c r="Q1472" s="36">
        <f>IF($B1472="","",IFERROR(VLOOKUP($O1472,Leaders!$A:$B,2,0),"Not Mapped"))</f>
        <v/>
      </c>
      <c r="R1472" s="36">
        <f>IF($B1472="","",IF(COUNTIF(Exclusions!$A:$A,$B1472)&gt;0,"Yes","No"))</f>
        <v/>
      </c>
      <c r="S1472" s="38">
        <f>IF($B1472="","",MIN(1,DAY($A1472)/IF($N1472="Superstore",Settings!$B$5,Settings!$B$4)))</f>
        <v/>
      </c>
      <c r="T1472" s="38">
        <f>IF(OR($B1472="",$G1472="",$S1472=0),"",$G1472/$S1472)</f>
        <v/>
      </c>
      <c r="U1472" s="36">
        <f>IF($T1472="","",IF($T1472&lt;Settings!$B$8,"Critical",IF($T1472&lt;Settings!$B$9,"Semi Critical","Non Critical")))</f>
        <v/>
      </c>
      <c r="V1472" s="28" t="n"/>
      <c r="Z1472">
        <f>IF($B1472="","",IFERROR(VLOOKUP($B1472,'Plan HC for CCA'!$A:$B,2,0),""))</f>
        <v/>
      </c>
      <c r="AA1472">
        <f>IF(OR($B1472="",$Z1472=""),"",IF(N($M1472)&lt;$Z1472,"Delta","No Delta"))</f>
        <v/>
      </c>
      <c r="AB1472">
        <f>IF(OR($B1472="",$Z1472=""),"",MAX(0,$Z1472-N($M1472)))</f>
        <v/>
      </c>
      <c r="AC1472" s="46">
        <f>IF($B1472="","",IFERROR(INDEX('CCA Util %'!$H:$H,MATCH($B1472,'CCA Util %'!$E:$E,0)),""))</f>
        <v/>
      </c>
      <c r="AD1472">
        <f>IF($B1472="","",IFERROR(INDEX('CCA Util %'!$G:$G,MATCH($B1472,'CCA Util %'!$E:$E,0)),""))</f>
        <v/>
      </c>
      <c r="AE1472">
        <f>IF(OR($B1472="",$U1472=""),"",$U1472&amp;" &amp; "&amp;IF(OR($AD1472="",$AD1472=0),"Util NA",$AD1472&amp;" Util"))</f>
        <v/>
      </c>
    </row>
    <row r="1473" ht="15.75" customHeight="1" s="42">
      <c r="A1473" s="41" t="n"/>
      <c r="G1473" s="38" t="n"/>
      <c r="H1473" s="38" t="n"/>
      <c r="I1473" s="38" t="n"/>
      <c r="J1473" s="38" t="n"/>
      <c r="K1473" s="38" t="n"/>
      <c r="L1473" s="38" t="n"/>
      <c r="N1473" s="36">
        <f>IF($B1473="","",IF($C1473="SUPERSTORE","Superstore","DH"))</f>
        <v/>
      </c>
      <c r="O1473" s="36">
        <f>IF($B1473="","",IFERROR(VLOOKUP($B1473,Mapping!$A:$C,2,0),"Not Mapped"))</f>
        <v/>
      </c>
      <c r="P1473" s="36">
        <f>IF($B1473="","",IFERROR(VLOOKUP($B1473,Mapping!$A:$C,3,0),"Not Mapped"))</f>
        <v/>
      </c>
      <c r="Q1473" s="36">
        <f>IF($B1473="","",IFERROR(VLOOKUP($O1473,Leaders!$A:$B,2,0),"Not Mapped"))</f>
        <v/>
      </c>
      <c r="R1473" s="36">
        <f>IF($B1473="","",IF(COUNTIF(Exclusions!$A:$A,$B1473)&gt;0,"Yes","No"))</f>
        <v/>
      </c>
      <c r="S1473" s="38">
        <f>IF($B1473="","",MIN(1,DAY($A1473)/IF($N1473="Superstore",Settings!$B$5,Settings!$B$4)))</f>
        <v/>
      </c>
      <c r="T1473" s="38">
        <f>IF(OR($B1473="",$G1473="",$S1473=0),"",$G1473/$S1473)</f>
        <v/>
      </c>
      <c r="U1473" s="36">
        <f>IF($T1473="","",IF($T1473&lt;Settings!$B$8,"Critical",IF($T1473&lt;Settings!$B$9,"Semi Critical","Non Critical")))</f>
        <v/>
      </c>
      <c r="V1473" s="28" t="n"/>
      <c r="Z1473">
        <f>IF($B1473="","",IFERROR(VLOOKUP($B1473,'Plan HC for CCA'!$A:$B,2,0),""))</f>
        <v/>
      </c>
      <c r="AA1473">
        <f>IF(OR($B1473="",$Z1473=""),"",IF(N($M1473)&lt;$Z1473,"Delta","No Delta"))</f>
        <v/>
      </c>
      <c r="AB1473">
        <f>IF(OR($B1473="",$Z1473=""),"",MAX(0,$Z1473-N($M1473)))</f>
        <v/>
      </c>
      <c r="AC1473" s="46">
        <f>IF($B1473="","",IFERROR(INDEX('CCA Util %'!$H:$H,MATCH($B1473,'CCA Util %'!$E:$E,0)),""))</f>
        <v/>
      </c>
      <c r="AD1473">
        <f>IF($B1473="","",IFERROR(INDEX('CCA Util %'!$G:$G,MATCH($B1473,'CCA Util %'!$E:$E,0)),""))</f>
        <v/>
      </c>
      <c r="AE1473">
        <f>IF(OR($B1473="",$U1473=""),"",$U1473&amp;" &amp; "&amp;IF(OR($AD1473="",$AD1473=0),"Util NA",$AD1473&amp;" Util"))</f>
        <v/>
      </c>
    </row>
    <row r="1474" ht="15.75" customHeight="1" s="42">
      <c r="A1474" s="41" t="n"/>
      <c r="G1474" s="38" t="n"/>
      <c r="H1474" s="38" t="n"/>
      <c r="I1474" s="38" t="n"/>
      <c r="J1474" s="38" t="n"/>
      <c r="K1474" s="38" t="n"/>
      <c r="L1474" s="38" t="n"/>
      <c r="N1474" s="36">
        <f>IF($B1474="","",IF($C1474="SUPERSTORE","Superstore","DH"))</f>
        <v/>
      </c>
      <c r="O1474" s="36">
        <f>IF($B1474="","",IFERROR(VLOOKUP($B1474,Mapping!$A:$C,2,0),"Not Mapped"))</f>
        <v/>
      </c>
      <c r="P1474" s="36">
        <f>IF($B1474="","",IFERROR(VLOOKUP($B1474,Mapping!$A:$C,3,0),"Not Mapped"))</f>
        <v/>
      </c>
      <c r="Q1474" s="36">
        <f>IF($B1474="","",IFERROR(VLOOKUP($O1474,Leaders!$A:$B,2,0),"Not Mapped"))</f>
        <v/>
      </c>
      <c r="R1474" s="36">
        <f>IF($B1474="","",IF(COUNTIF(Exclusions!$A:$A,$B1474)&gt;0,"Yes","No"))</f>
        <v/>
      </c>
      <c r="S1474" s="38">
        <f>IF($B1474="","",MIN(1,DAY($A1474)/IF($N1474="Superstore",Settings!$B$5,Settings!$B$4)))</f>
        <v/>
      </c>
      <c r="T1474" s="38">
        <f>IF(OR($B1474="",$G1474="",$S1474=0),"",$G1474/$S1474)</f>
        <v/>
      </c>
      <c r="U1474" s="36">
        <f>IF($T1474="","",IF($T1474&lt;Settings!$B$8,"Critical",IF($T1474&lt;Settings!$B$9,"Semi Critical","Non Critical")))</f>
        <v/>
      </c>
      <c r="V1474" s="28" t="n"/>
      <c r="Z1474">
        <f>IF($B1474="","",IFERROR(VLOOKUP($B1474,'Plan HC for CCA'!$A:$B,2,0),""))</f>
        <v/>
      </c>
      <c r="AA1474">
        <f>IF(OR($B1474="",$Z1474=""),"",IF(N($M1474)&lt;$Z1474,"Delta","No Delta"))</f>
        <v/>
      </c>
      <c r="AB1474">
        <f>IF(OR($B1474="",$Z1474=""),"",MAX(0,$Z1474-N($M1474)))</f>
        <v/>
      </c>
      <c r="AC1474" s="46">
        <f>IF($B1474="","",IFERROR(INDEX('CCA Util %'!$H:$H,MATCH($B1474,'CCA Util %'!$E:$E,0)),""))</f>
        <v/>
      </c>
      <c r="AD1474">
        <f>IF($B1474="","",IFERROR(INDEX('CCA Util %'!$G:$G,MATCH($B1474,'CCA Util %'!$E:$E,0)),""))</f>
        <v/>
      </c>
      <c r="AE1474">
        <f>IF(OR($B1474="",$U1474=""),"",$U1474&amp;" &amp; "&amp;IF(OR($AD1474="",$AD1474=0),"Util NA",$AD1474&amp;" Util"))</f>
        <v/>
      </c>
    </row>
    <row r="1475" ht="15.75" customHeight="1" s="42">
      <c r="A1475" s="41" t="n"/>
      <c r="G1475" s="38" t="n"/>
      <c r="H1475" s="38" t="n"/>
      <c r="I1475" s="38" t="n"/>
      <c r="J1475" s="38" t="n"/>
      <c r="K1475" s="38" t="n"/>
      <c r="L1475" s="38" t="n"/>
      <c r="N1475" s="36">
        <f>IF($B1475="","",IF($C1475="SUPERSTORE","Superstore","DH"))</f>
        <v/>
      </c>
      <c r="O1475" s="36">
        <f>IF($B1475="","",IFERROR(VLOOKUP($B1475,Mapping!$A:$C,2,0),"Not Mapped"))</f>
        <v/>
      </c>
      <c r="P1475" s="36">
        <f>IF($B1475="","",IFERROR(VLOOKUP($B1475,Mapping!$A:$C,3,0),"Not Mapped"))</f>
        <v/>
      </c>
      <c r="Q1475" s="36">
        <f>IF($B1475="","",IFERROR(VLOOKUP($O1475,Leaders!$A:$B,2,0),"Not Mapped"))</f>
        <v/>
      </c>
      <c r="R1475" s="36">
        <f>IF($B1475="","",IF(COUNTIF(Exclusions!$A:$A,$B1475)&gt;0,"Yes","No"))</f>
        <v/>
      </c>
      <c r="S1475" s="38">
        <f>IF($B1475="","",MIN(1,DAY($A1475)/IF($N1475="Superstore",Settings!$B$5,Settings!$B$4)))</f>
        <v/>
      </c>
      <c r="T1475" s="38">
        <f>IF(OR($B1475="",$G1475="",$S1475=0),"",$G1475/$S1475)</f>
        <v/>
      </c>
      <c r="U1475" s="36">
        <f>IF($T1475="","",IF($T1475&lt;Settings!$B$8,"Critical",IF($T1475&lt;Settings!$B$9,"Semi Critical","Non Critical")))</f>
        <v/>
      </c>
      <c r="V1475" s="28" t="n"/>
      <c r="Z1475">
        <f>IF($B1475="","",IFERROR(VLOOKUP($B1475,'Plan HC for CCA'!$A:$B,2,0),""))</f>
        <v/>
      </c>
      <c r="AA1475">
        <f>IF(OR($B1475="",$Z1475=""),"",IF(N($M1475)&lt;$Z1475,"Delta","No Delta"))</f>
        <v/>
      </c>
      <c r="AB1475">
        <f>IF(OR($B1475="",$Z1475=""),"",MAX(0,$Z1475-N($M1475)))</f>
        <v/>
      </c>
      <c r="AC1475" s="46">
        <f>IF($B1475="","",IFERROR(INDEX('CCA Util %'!$H:$H,MATCH($B1475,'CCA Util %'!$E:$E,0)),""))</f>
        <v/>
      </c>
      <c r="AD1475">
        <f>IF($B1475="","",IFERROR(INDEX('CCA Util %'!$G:$G,MATCH($B1475,'CCA Util %'!$E:$E,0)),""))</f>
        <v/>
      </c>
      <c r="AE1475">
        <f>IF(OR($B1475="",$U1475=""),"",$U1475&amp;" &amp; "&amp;IF(OR($AD1475="",$AD1475=0),"Util NA",$AD1475&amp;" Util"))</f>
        <v/>
      </c>
    </row>
    <row r="1476" ht="15.75" customHeight="1" s="42">
      <c r="A1476" s="41" t="n"/>
      <c r="G1476" s="38" t="n"/>
      <c r="H1476" s="38" t="n"/>
      <c r="I1476" s="38" t="n"/>
      <c r="J1476" s="38" t="n"/>
      <c r="K1476" s="38" t="n"/>
      <c r="L1476" s="38" t="n"/>
      <c r="N1476" s="36">
        <f>IF($B1476="","",IF($C1476="SUPERSTORE","Superstore","DH"))</f>
        <v/>
      </c>
      <c r="O1476" s="36">
        <f>IF($B1476="","",IFERROR(VLOOKUP($B1476,Mapping!$A:$C,2,0),"Not Mapped"))</f>
        <v/>
      </c>
      <c r="P1476" s="36">
        <f>IF($B1476="","",IFERROR(VLOOKUP($B1476,Mapping!$A:$C,3,0),"Not Mapped"))</f>
        <v/>
      </c>
      <c r="Q1476" s="36">
        <f>IF($B1476="","",IFERROR(VLOOKUP($O1476,Leaders!$A:$B,2,0),"Not Mapped"))</f>
        <v/>
      </c>
      <c r="R1476" s="36">
        <f>IF($B1476="","",IF(COUNTIF(Exclusions!$A:$A,$B1476)&gt;0,"Yes","No"))</f>
        <v/>
      </c>
      <c r="S1476" s="38">
        <f>IF($B1476="","",MIN(1,DAY($A1476)/IF($N1476="Superstore",Settings!$B$5,Settings!$B$4)))</f>
        <v/>
      </c>
      <c r="T1476" s="38">
        <f>IF(OR($B1476="",$G1476="",$S1476=0),"",$G1476/$S1476)</f>
        <v/>
      </c>
      <c r="U1476" s="36">
        <f>IF($T1476="","",IF($T1476&lt;Settings!$B$8,"Critical",IF($T1476&lt;Settings!$B$9,"Semi Critical","Non Critical")))</f>
        <v/>
      </c>
      <c r="V1476" s="28" t="n"/>
      <c r="Z1476">
        <f>IF($B1476="","",IFERROR(VLOOKUP($B1476,'Plan HC for CCA'!$A:$B,2,0),""))</f>
        <v/>
      </c>
      <c r="AA1476">
        <f>IF(OR($B1476="",$Z1476=""),"",IF(N($M1476)&lt;$Z1476,"Delta","No Delta"))</f>
        <v/>
      </c>
      <c r="AB1476">
        <f>IF(OR($B1476="",$Z1476=""),"",MAX(0,$Z1476-N($M1476)))</f>
        <v/>
      </c>
      <c r="AC1476" s="46">
        <f>IF($B1476="","",IFERROR(INDEX('CCA Util %'!$H:$H,MATCH($B1476,'CCA Util %'!$E:$E,0)),""))</f>
        <v/>
      </c>
      <c r="AD1476">
        <f>IF($B1476="","",IFERROR(INDEX('CCA Util %'!$G:$G,MATCH($B1476,'CCA Util %'!$E:$E,0)),""))</f>
        <v/>
      </c>
      <c r="AE1476">
        <f>IF(OR($B1476="",$U1476=""),"",$U1476&amp;" &amp; "&amp;IF(OR($AD1476="",$AD1476=0),"Util NA",$AD1476&amp;" Util"))</f>
        <v/>
      </c>
    </row>
    <row r="1477" ht="15.75" customHeight="1" s="42">
      <c r="A1477" s="41" t="n"/>
      <c r="G1477" s="38" t="n"/>
      <c r="H1477" s="38" t="n"/>
      <c r="I1477" s="38" t="n"/>
      <c r="J1477" s="38" t="n"/>
      <c r="K1477" s="38" t="n"/>
      <c r="L1477" s="38" t="n"/>
      <c r="N1477" s="36">
        <f>IF($B1477="","",IF($C1477="SUPERSTORE","Superstore","DH"))</f>
        <v/>
      </c>
      <c r="O1477" s="36">
        <f>IF($B1477="","",IFERROR(VLOOKUP($B1477,Mapping!$A:$C,2,0),"Not Mapped"))</f>
        <v/>
      </c>
      <c r="P1477" s="36">
        <f>IF($B1477="","",IFERROR(VLOOKUP($B1477,Mapping!$A:$C,3,0),"Not Mapped"))</f>
        <v/>
      </c>
      <c r="Q1477" s="36">
        <f>IF($B1477="","",IFERROR(VLOOKUP($O1477,Leaders!$A:$B,2,0),"Not Mapped"))</f>
        <v/>
      </c>
      <c r="R1477" s="36">
        <f>IF($B1477="","",IF(COUNTIF(Exclusions!$A:$A,$B1477)&gt;0,"Yes","No"))</f>
        <v/>
      </c>
      <c r="S1477" s="38">
        <f>IF($B1477="","",MIN(1,DAY($A1477)/IF($N1477="Superstore",Settings!$B$5,Settings!$B$4)))</f>
        <v/>
      </c>
      <c r="T1477" s="38">
        <f>IF(OR($B1477="",$G1477="",$S1477=0),"",$G1477/$S1477)</f>
        <v/>
      </c>
      <c r="U1477" s="36">
        <f>IF($T1477="","",IF($T1477&lt;Settings!$B$8,"Critical",IF($T1477&lt;Settings!$B$9,"Semi Critical","Non Critical")))</f>
        <v/>
      </c>
      <c r="V1477" s="28" t="n"/>
      <c r="Z1477">
        <f>IF($B1477="","",IFERROR(VLOOKUP($B1477,'Plan HC for CCA'!$A:$B,2,0),""))</f>
        <v/>
      </c>
      <c r="AA1477">
        <f>IF(OR($B1477="",$Z1477=""),"",IF(N($M1477)&lt;$Z1477,"Delta","No Delta"))</f>
        <v/>
      </c>
      <c r="AB1477">
        <f>IF(OR($B1477="",$Z1477=""),"",MAX(0,$Z1477-N($M1477)))</f>
        <v/>
      </c>
      <c r="AC1477" s="46">
        <f>IF($B1477="","",IFERROR(INDEX('CCA Util %'!$H:$H,MATCH($B1477,'CCA Util %'!$E:$E,0)),""))</f>
        <v/>
      </c>
      <c r="AD1477">
        <f>IF($B1477="","",IFERROR(INDEX('CCA Util %'!$G:$G,MATCH($B1477,'CCA Util %'!$E:$E,0)),""))</f>
        <v/>
      </c>
      <c r="AE1477">
        <f>IF(OR($B1477="",$U1477=""),"",$U1477&amp;" &amp; "&amp;IF(OR($AD1477="",$AD1477=0),"Util NA",$AD1477&amp;" Util"))</f>
        <v/>
      </c>
    </row>
    <row r="1478" ht="15.75" customHeight="1" s="42">
      <c r="A1478" s="41" t="n"/>
      <c r="G1478" s="38" t="n"/>
      <c r="H1478" s="38" t="n"/>
      <c r="I1478" s="38" t="n"/>
      <c r="J1478" s="38" t="n"/>
      <c r="K1478" s="38" t="n"/>
      <c r="L1478" s="38" t="n"/>
      <c r="N1478" s="36">
        <f>IF($B1478="","",IF($C1478="SUPERSTORE","Superstore","DH"))</f>
        <v/>
      </c>
      <c r="O1478" s="36">
        <f>IF($B1478="","",IFERROR(VLOOKUP($B1478,Mapping!$A:$C,2,0),"Not Mapped"))</f>
        <v/>
      </c>
      <c r="P1478" s="36">
        <f>IF($B1478="","",IFERROR(VLOOKUP($B1478,Mapping!$A:$C,3,0),"Not Mapped"))</f>
        <v/>
      </c>
      <c r="Q1478" s="36">
        <f>IF($B1478="","",IFERROR(VLOOKUP($O1478,Leaders!$A:$B,2,0),"Not Mapped"))</f>
        <v/>
      </c>
      <c r="R1478" s="36">
        <f>IF($B1478="","",IF(COUNTIF(Exclusions!$A:$A,$B1478)&gt;0,"Yes","No"))</f>
        <v/>
      </c>
      <c r="S1478" s="38">
        <f>IF($B1478="","",MIN(1,DAY($A1478)/IF($N1478="Superstore",Settings!$B$5,Settings!$B$4)))</f>
        <v/>
      </c>
      <c r="T1478" s="38">
        <f>IF(OR($B1478="",$G1478="",$S1478=0),"",$G1478/$S1478)</f>
        <v/>
      </c>
      <c r="U1478" s="36">
        <f>IF($T1478="","",IF($T1478&lt;Settings!$B$8,"Critical",IF($T1478&lt;Settings!$B$9,"Semi Critical","Non Critical")))</f>
        <v/>
      </c>
      <c r="V1478" s="28" t="n"/>
      <c r="Z1478">
        <f>IF($B1478="","",IFERROR(VLOOKUP($B1478,'Plan HC for CCA'!$A:$B,2,0),""))</f>
        <v/>
      </c>
      <c r="AA1478">
        <f>IF(OR($B1478="",$Z1478=""),"",IF(N($M1478)&lt;$Z1478,"Delta","No Delta"))</f>
        <v/>
      </c>
      <c r="AB1478">
        <f>IF(OR($B1478="",$Z1478=""),"",MAX(0,$Z1478-N($M1478)))</f>
        <v/>
      </c>
      <c r="AC1478" s="46">
        <f>IF($B1478="","",IFERROR(INDEX('CCA Util %'!$H:$H,MATCH($B1478,'CCA Util %'!$E:$E,0)),""))</f>
        <v/>
      </c>
      <c r="AD1478">
        <f>IF($B1478="","",IFERROR(INDEX('CCA Util %'!$G:$G,MATCH($B1478,'CCA Util %'!$E:$E,0)),""))</f>
        <v/>
      </c>
      <c r="AE1478">
        <f>IF(OR($B1478="",$U1478=""),"",$U1478&amp;" &amp; "&amp;IF(OR($AD1478="",$AD1478=0),"Util NA",$AD1478&amp;" Util"))</f>
        <v/>
      </c>
    </row>
    <row r="1479" ht="15.75" customHeight="1" s="42">
      <c r="A1479" s="41" t="n"/>
      <c r="G1479" s="38" t="n"/>
      <c r="H1479" s="38" t="n"/>
      <c r="I1479" s="38" t="n"/>
      <c r="J1479" s="38" t="n"/>
      <c r="K1479" s="38" t="n"/>
      <c r="L1479" s="38" t="n"/>
      <c r="N1479" s="36">
        <f>IF($B1479="","",IF($C1479="SUPERSTORE","Superstore","DH"))</f>
        <v/>
      </c>
      <c r="O1479" s="36">
        <f>IF($B1479="","",IFERROR(VLOOKUP($B1479,Mapping!$A:$C,2,0),"Not Mapped"))</f>
        <v/>
      </c>
      <c r="P1479" s="36">
        <f>IF($B1479="","",IFERROR(VLOOKUP($B1479,Mapping!$A:$C,3,0),"Not Mapped"))</f>
        <v/>
      </c>
      <c r="Q1479" s="36">
        <f>IF($B1479="","",IFERROR(VLOOKUP($O1479,Leaders!$A:$B,2,0),"Not Mapped"))</f>
        <v/>
      </c>
      <c r="R1479" s="36">
        <f>IF($B1479="","",IF(COUNTIF(Exclusions!$A:$A,$B1479)&gt;0,"Yes","No"))</f>
        <v/>
      </c>
      <c r="S1479" s="38">
        <f>IF($B1479="","",MIN(1,DAY($A1479)/IF($N1479="Superstore",Settings!$B$5,Settings!$B$4)))</f>
        <v/>
      </c>
      <c r="T1479" s="38">
        <f>IF(OR($B1479="",$G1479="",$S1479=0),"",$G1479/$S1479)</f>
        <v/>
      </c>
      <c r="U1479" s="36">
        <f>IF($T1479="","",IF($T1479&lt;Settings!$B$8,"Critical",IF($T1479&lt;Settings!$B$9,"Semi Critical","Non Critical")))</f>
        <v/>
      </c>
      <c r="V1479" s="28" t="n"/>
      <c r="Z1479">
        <f>IF($B1479="","",IFERROR(VLOOKUP($B1479,'Plan HC for CCA'!$A:$B,2,0),""))</f>
        <v/>
      </c>
      <c r="AA1479">
        <f>IF(OR($B1479="",$Z1479=""),"",IF(N($M1479)&lt;$Z1479,"Delta","No Delta"))</f>
        <v/>
      </c>
      <c r="AB1479">
        <f>IF(OR($B1479="",$Z1479=""),"",MAX(0,$Z1479-N($M1479)))</f>
        <v/>
      </c>
      <c r="AC1479" s="46">
        <f>IF($B1479="","",IFERROR(INDEX('CCA Util %'!$H:$H,MATCH($B1479,'CCA Util %'!$E:$E,0)),""))</f>
        <v/>
      </c>
      <c r="AD1479">
        <f>IF($B1479="","",IFERROR(INDEX('CCA Util %'!$G:$G,MATCH($B1479,'CCA Util %'!$E:$E,0)),""))</f>
        <v/>
      </c>
      <c r="AE1479">
        <f>IF(OR($B1479="",$U1479=""),"",$U1479&amp;" &amp; "&amp;IF(OR($AD1479="",$AD1479=0),"Util NA",$AD1479&amp;" Util"))</f>
        <v/>
      </c>
    </row>
    <row r="1480" ht="15.75" customHeight="1" s="42">
      <c r="A1480" s="41" t="n"/>
      <c r="G1480" s="38" t="n"/>
      <c r="H1480" s="38" t="n"/>
      <c r="I1480" s="38" t="n"/>
      <c r="J1480" s="38" t="n"/>
      <c r="K1480" s="38" t="n"/>
      <c r="L1480" s="38" t="n"/>
      <c r="N1480" s="36">
        <f>IF($B1480="","",IF($C1480="SUPERSTORE","Superstore","DH"))</f>
        <v/>
      </c>
      <c r="O1480" s="36">
        <f>IF($B1480="","",IFERROR(VLOOKUP($B1480,Mapping!$A:$C,2,0),"Not Mapped"))</f>
        <v/>
      </c>
      <c r="P1480" s="36">
        <f>IF($B1480="","",IFERROR(VLOOKUP($B1480,Mapping!$A:$C,3,0),"Not Mapped"))</f>
        <v/>
      </c>
      <c r="Q1480" s="36">
        <f>IF($B1480="","",IFERROR(VLOOKUP($O1480,Leaders!$A:$B,2,0),"Not Mapped"))</f>
        <v/>
      </c>
      <c r="R1480" s="36">
        <f>IF($B1480="","",IF(COUNTIF(Exclusions!$A:$A,$B1480)&gt;0,"Yes","No"))</f>
        <v/>
      </c>
      <c r="S1480" s="38">
        <f>IF($B1480="","",MIN(1,DAY($A1480)/IF($N1480="Superstore",Settings!$B$5,Settings!$B$4)))</f>
        <v/>
      </c>
      <c r="T1480" s="38">
        <f>IF(OR($B1480="",$G1480="",$S1480=0),"",$G1480/$S1480)</f>
        <v/>
      </c>
      <c r="U1480" s="36">
        <f>IF($T1480="","",IF($T1480&lt;Settings!$B$8,"Critical",IF($T1480&lt;Settings!$B$9,"Semi Critical","Non Critical")))</f>
        <v/>
      </c>
      <c r="V1480" s="28" t="n"/>
      <c r="Z1480">
        <f>IF($B1480="","",IFERROR(VLOOKUP($B1480,'Plan HC for CCA'!$A:$B,2,0),""))</f>
        <v/>
      </c>
      <c r="AA1480">
        <f>IF(OR($B1480="",$Z1480=""),"",IF(N($M1480)&lt;$Z1480,"Delta","No Delta"))</f>
        <v/>
      </c>
      <c r="AB1480">
        <f>IF(OR($B1480="",$Z1480=""),"",MAX(0,$Z1480-N($M1480)))</f>
        <v/>
      </c>
      <c r="AC1480" s="46">
        <f>IF($B1480="","",IFERROR(INDEX('CCA Util %'!$H:$H,MATCH($B1480,'CCA Util %'!$E:$E,0)),""))</f>
        <v/>
      </c>
      <c r="AD1480">
        <f>IF($B1480="","",IFERROR(INDEX('CCA Util %'!$G:$G,MATCH($B1480,'CCA Util %'!$E:$E,0)),""))</f>
        <v/>
      </c>
      <c r="AE1480">
        <f>IF(OR($B1480="",$U1480=""),"",$U1480&amp;" &amp; "&amp;IF(OR($AD1480="",$AD1480=0),"Util NA",$AD1480&amp;" Util"))</f>
        <v/>
      </c>
    </row>
    <row r="1481" ht="15.75" customHeight="1" s="42">
      <c r="A1481" s="41" t="n"/>
      <c r="G1481" s="38" t="n"/>
      <c r="H1481" s="38" t="n"/>
      <c r="I1481" s="38" t="n"/>
      <c r="J1481" s="38" t="n"/>
      <c r="K1481" s="38" t="n"/>
      <c r="L1481" s="38" t="n"/>
      <c r="N1481" s="36">
        <f>IF($B1481="","",IF($C1481="SUPERSTORE","Superstore","DH"))</f>
        <v/>
      </c>
      <c r="O1481" s="36">
        <f>IF($B1481="","",IFERROR(VLOOKUP($B1481,Mapping!$A:$C,2,0),"Not Mapped"))</f>
        <v/>
      </c>
      <c r="P1481" s="36">
        <f>IF($B1481="","",IFERROR(VLOOKUP($B1481,Mapping!$A:$C,3,0),"Not Mapped"))</f>
        <v/>
      </c>
      <c r="Q1481" s="36">
        <f>IF($B1481="","",IFERROR(VLOOKUP($O1481,Leaders!$A:$B,2,0),"Not Mapped"))</f>
        <v/>
      </c>
      <c r="R1481" s="36">
        <f>IF($B1481="","",IF(COUNTIF(Exclusions!$A:$A,$B1481)&gt;0,"Yes","No"))</f>
        <v/>
      </c>
      <c r="S1481" s="38">
        <f>IF($B1481="","",MIN(1,DAY($A1481)/IF($N1481="Superstore",Settings!$B$5,Settings!$B$4)))</f>
        <v/>
      </c>
      <c r="T1481" s="38">
        <f>IF(OR($B1481="",$G1481="",$S1481=0),"",$G1481/$S1481)</f>
        <v/>
      </c>
      <c r="U1481" s="36">
        <f>IF($T1481="","",IF($T1481&lt;Settings!$B$8,"Critical",IF($T1481&lt;Settings!$B$9,"Semi Critical","Non Critical")))</f>
        <v/>
      </c>
      <c r="V1481" s="28" t="n"/>
      <c r="Z1481">
        <f>IF($B1481="","",IFERROR(VLOOKUP($B1481,'Plan HC for CCA'!$A:$B,2,0),""))</f>
        <v/>
      </c>
      <c r="AA1481">
        <f>IF(OR($B1481="",$Z1481=""),"",IF(N($M1481)&lt;$Z1481,"Delta","No Delta"))</f>
        <v/>
      </c>
      <c r="AB1481">
        <f>IF(OR($B1481="",$Z1481=""),"",MAX(0,$Z1481-N($M1481)))</f>
        <v/>
      </c>
      <c r="AC1481" s="46">
        <f>IF($B1481="","",IFERROR(INDEX('CCA Util %'!$H:$H,MATCH($B1481,'CCA Util %'!$E:$E,0)),""))</f>
        <v/>
      </c>
      <c r="AD1481">
        <f>IF($B1481="","",IFERROR(INDEX('CCA Util %'!$G:$G,MATCH($B1481,'CCA Util %'!$E:$E,0)),""))</f>
        <v/>
      </c>
      <c r="AE1481">
        <f>IF(OR($B1481="",$U1481=""),"",$U1481&amp;" &amp; "&amp;IF(OR($AD1481="",$AD1481=0),"Util NA",$AD1481&amp;" Util"))</f>
        <v/>
      </c>
    </row>
    <row r="1482" ht="15.75" customHeight="1" s="42">
      <c r="A1482" s="41" t="n"/>
      <c r="G1482" s="38" t="n"/>
      <c r="H1482" s="38" t="n"/>
      <c r="I1482" s="38" t="n"/>
      <c r="J1482" s="38" t="n"/>
      <c r="K1482" s="38" t="n"/>
      <c r="L1482" s="38" t="n"/>
      <c r="N1482" s="36">
        <f>IF($B1482="","",IF($C1482="SUPERSTORE","Superstore","DH"))</f>
        <v/>
      </c>
      <c r="O1482" s="36">
        <f>IF($B1482="","",IFERROR(VLOOKUP($B1482,Mapping!$A:$C,2,0),"Not Mapped"))</f>
        <v/>
      </c>
      <c r="P1482" s="36">
        <f>IF($B1482="","",IFERROR(VLOOKUP($B1482,Mapping!$A:$C,3,0),"Not Mapped"))</f>
        <v/>
      </c>
      <c r="Q1482" s="36">
        <f>IF($B1482="","",IFERROR(VLOOKUP($O1482,Leaders!$A:$B,2,0),"Not Mapped"))</f>
        <v/>
      </c>
      <c r="R1482" s="36">
        <f>IF($B1482="","",IF(COUNTIF(Exclusions!$A:$A,$B1482)&gt;0,"Yes","No"))</f>
        <v/>
      </c>
      <c r="S1482" s="38">
        <f>IF($B1482="","",MIN(1,DAY($A1482)/IF($N1482="Superstore",Settings!$B$5,Settings!$B$4)))</f>
        <v/>
      </c>
      <c r="T1482" s="38">
        <f>IF(OR($B1482="",$G1482="",$S1482=0),"",$G1482/$S1482)</f>
        <v/>
      </c>
      <c r="U1482" s="36">
        <f>IF($T1482="","",IF($T1482&lt;Settings!$B$8,"Critical",IF($T1482&lt;Settings!$B$9,"Semi Critical","Non Critical")))</f>
        <v/>
      </c>
      <c r="V1482" s="28" t="n"/>
      <c r="Z1482">
        <f>IF($B1482="","",IFERROR(VLOOKUP($B1482,'Plan HC for CCA'!$A:$B,2,0),""))</f>
        <v/>
      </c>
      <c r="AA1482">
        <f>IF(OR($B1482="",$Z1482=""),"",IF(N($M1482)&lt;$Z1482,"Delta","No Delta"))</f>
        <v/>
      </c>
      <c r="AB1482">
        <f>IF(OR($B1482="",$Z1482=""),"",MAX(0,$Z1482-N($M1482)))</f>
        <v/>
      </c>
      <c r="AC1482" s="46">
        <f>IF($B1482="","",IFERROR(INDEX('CCA Util %'!$H:$H,MATCH($B1482,'CCA Util %'!$E:$E,0)),""))</f>
        <v/>
      </c>
      <c r="AD1482">
        <f>IF($B1482="","",IFERROR(INDEX('CCA Util %'!$G:$G,MATCH($B1482,'CCA Util %'!$E:$E,0)),""))</f>
        <v/>
      </c>
      <c r="AE1482">
        <f>IF(OR($B1482="",$U1482=""),"",$U1482&amp;" &amp; "&amp;IF(OR($AD1482="",$AD1482=0),"Util NA",$AD1482&amp;" Util"))</f>
        <v/>
      </c>
    </row>
    <row r="1483" ht="15.75" customHeight="1" s="42">
      <c r="A1483" s="41" t="n"/>
      <c r="G1483" s="38" t="n"/>
      <c r="H1483" s="38" t="n"/>
      <c r="I1483" s="38" t="n"/>
      <c r="J1483" s="38" t="n"/>
      <c r="K1483" s="38" t="n"/>
      <c r="L1483" s="38" t="n"/>
      <c r="N1483" s="36">
        <f>IF($B1483="","",IF($C1483="SUPERSTORE","Superstore","DH"))</f>
        <v/>
      </c>
      <c r="O1483" s="36">
        <f>IF($B1483="","",IFERROR(VLOOKUP($B1483,Mapping!$A:$C,2,0),"Not Mapped"))</f>
        <v/>
      </c>
      <c r="P1483" s="36">
        <f>IF($B1483="","",IFERROR(VLOOKUP($B1483,Mapping!$A:$C,3,0),"Not Mapped"))</f>
        <v/>
      </c>
      <c r="Q1483" s="36">
        <f>IF($B1483="","",IFERROR(VLOOKUP($O1483,Leaders!$A:$B,2,0),"Not Mapped"))</f>
        <v/>
      </c>
      <c r="R1483" s="36">
        <f>IF($B1483="","",IF(COUNTIF(Exclusions!$A:$A,$B1483)&gt;0,"Yes","No"))</f>
        <v/>
      </c>
      <c r="S1483" s="38">
        <f>IF($B1483="","",MIN(1,DAY($A1483)/IF($N1483="Superstore",Settings!$B$5,Settings!$B$4)))</f>
        <v/>
      </c>
      <c r="T1483" s="38">
        <f>IF(OR($B1483="",$G1483="",$S1483=0),"",$G1483/$S1483)</f>
        <v/>
      </c>
      <c r="U1483" s="36">
        <f>IF($T1483="","",IF($T1483&lt;Settings!$B$8,"Critical",IF($T1483&lt;Settings!$B$9,"Semi Critical","Non Critical")))</f>
        <v/>
      </c>
      <c r="V1483" s="28" t="n"/>
      <c r="Z1483">
        <f>IF($B1483="","",IFERROR(VLOOKUP($B1483,'Plan HC for CCA'!$A:$B,2,0),""))</f>
        <v/>
      </c>
      <c r="AA1483">
        <f>IF(OR($B1483="",$Z1483=""),"",IF(N($M1483)&lt;$Z1483,"Delta","No Delta"))</f>
        <v/>
      </c>
      <c r="AB1483">
        <f>IF(OR($B1483="",$Z1483=""),"",MAX(0,$Z1483-N($M1483)))</f>
        <v/>
      </c>
      <c r="AC1483" s="46">
        <f>IF($B1483="","",IFERROR(INDEX('CCA Util %'!$H:$H,MATCH($B1483,'CCA Util %'!$E:$E,0)),""))</f>
        <v/>
      </c>
      <c r="AD1483">
        <f>IF($B1483="","",IFERROR(INDEX('CCA Util %'!$G:$G,MATCH($B1483,'CCA Util %'!$E:$E,0)),""))</f>
        <v/>
      </c>
      <c r="AE1483">
        <f>IF(OR($B1483="",$U1483=""),"",$U1483&amp;" &amp; "&amp;IF(OR($AD1483="",$AD1483=0),"Util NA",$AD1483&amp;" Util"))</f>
        <v/>
      </c>
    </row>
    <row r="1484" ht="15.75" customHeight="1" s="42">
      <c r="A1484" s="41" t="n"/>
      <c r="G1484" s="38" t="n"/>
      <c r="H1484" s="38" t="n"/>
      <c r="I1484" s="38" t="n"/>
      <c r="J1484" s="38" t="n"/>
      <c r="K1484" s="38" t="n"/>
      <c r="L1484" s="38" t="n"/>
      <c r="N1484" s="36">
        <f>IF($B1484="","",IF($C1484="SUPERSTORE","Superstore","DH"))</f>
        <v/>
      </c>
      <c r="O1484" s="36">
        <f>IF($B1484="","",IFERROR(VLOOKUP($B1484,Mapping!$A:$C,2,0),"Not Mapped"))</f>
        <v/>
      </c>
      <c r="P1484" s="36">
        <f>IF($B1484="","",IFERROR(VLOOKUP($B1484,Mapping!$A:$C,3,0),"Not Mapped"))</f>
        <v/>
      </c>
      <c r="Q1484" s="36">
        <f>IF($B1484="","",IFERROR(VLOOKUP($O1484,Leaders!$A:$B,2,0),"Not Mapped"))</f>
        <v/>
      </c>
      <c r="R1484" s="36">
        <f>IF($B1484="","",IF(COUNTIF(Exclusions!$A:$A,$B1484)&gt;0,"Yes","No"))</f>
        <v/>
      </c>
      <c r="S1484" s="38">
        <f>IF($B1484="","",MIN(1,DAY($A1484)/IF($N1484="Superstore",Settings!$B$5,Settings!$B$4)))</f>
        <v/>
      </c>
      <c r="T1484" s="38">
        <f>IF(OR($B1484="",$G1484="",$S1484=0),"",$G1484/$S1484)</f>
        <v/>
      </c>
      <c r="U1484" s="36">
        <f>IF($T1484="","",IF($T1484&lt;Settings!$B$8,"Critical",IF($T1484&lt;Settings!$B$9,"Semi Critical","Non Critical")))</f>
        <v/>
      </c>
      <c r="V1484" s="28" t="n"/>
      <c r="Z1484">
        <f>IF($B1484="","",IFERROR(VLOOKUP($B1484,'Plan HC for CCA'!$A:$B,2,0),""))</f>
        <v/>
      </c>
      <c r="AA1484">
        <f>IF(OR($B1484="",$Z1484=""),"",IF(N($M1484)&lt;$Z1484,"Delta","No Delta"))</f>
        <v/>
      </c>
      <c r="AB1484">
        <f>IF(OR($B1484="",$Z1484=""),"",MAX(0,$Z1484-N($M1484)))</f>
        <v/>
      </c>
      <c r="AC1484" s="46">
        <f>IF($B1484="","",IFERROR(INDEX('CCA Util %'!$H:$H,MATCH($B1484,'CCA Util %'!$E:$E,0)),""))</f>
        <v/>
      </c>
      <c r="AD1484">
        <f>IF($B1484="","",IFERROR(INDEX('CCA Util %'!$G:$G,MATCH($B1484,'CCA Util %'!$E:$E,0)),""))</f>
        <v/>
      </c>
      <c r="AE1484">
        <f>IF(OR($B1484="",$U1484=""),"",$U1484&amp;" &amp; "&amp;IF(OR($AD1484="",$AD1484=0),"Util NA",$AD1484&amp;" Util"))</f>
        <v/>
      </c>
    </row>
    <row r="1485" ht="15.75" customHeight="1" s="42">
      <c r="A1485" s="41" t="n"/>
      <c r="G1485" s="38" t="n"/>
      <c r="H1485" s="38" t="n"/>
      <c r="I1485" s="38" t="n"/>
      <c r="J1485" s="38" t="n"/>
      <c r="K1485" s="38" t="n"/>
      <c r="L1485" s="38" t="n"/>
      <c r="N1485" s="36">
        <f>IF($B1485="","",IF($C1485="SUPERSTORE","Superstore","DH"))</f>
        <v/>
      </c>
      <c r="O1485" s="36">
        <f>IF($B1485="","",IFERROR(VLOOKUP($B1485,Mapping!$A:$C,2,0),"Not Mapped"))</f>
        <v/>
      </c>
      <c r="P1485" s="36">
        <f>IF($B1485="","",IFERROR(VLOOKUP($B1485,Mapping!$A:$C,3,0),"Not Mapped"))</f>
        <v/>
      </c>
      <c r="Q1485" s="36">
        <f>IF($B1485="","",IFERROR(VLOOKUP($O1485,Leaders!$A:$B,2,0),"Not Mapped"))</f>
        <v/>
      </c>
      <c r="R1485" s="36">
        <f>IF($B1485="","",IF(COUNTIF(Exclusions!$A:$A,$B1485)&gt;0,"Yes","No"))</f>
        <v/>
      </c>
      <c r="S1485" s="38">
        <f>IF($B1485="","",MIN(1,DAY($A1485)/IF($N1485="Superstore",Settings!$B$5,Settings!$B$4)))</f>
        <v/>
      </c>
      <c r="T1485" s="38">
        <f>IF(OR($B1485="",$G1485="",$S1485=0),"",$G1485/$S1485)</f>
        <v/>
      </c>
      <c r="U1485" s="36">
        <f>IF($T1485="","",IF($T1485&lt;Settings!$B$8,"Critical",IF($T1485&lt;Settings!$B$9,"Semi Critical","Non Critical")))</f>
        <v/>
      </c>
      <c r="V1485" s="28" t="n"/>
      <c r="Z1485">
        <f>IF($B1485="","",IFERROR(VLOOKUP($B1485,'Plan HC for CCA'!$A:$B,2,0),""))</f>
        <v/>
      </c>
      <c r="AA1485">
        <f>IF(OR($B1485="",$Z1485=""),"",IF(N($M1485)&lt;$Z1485,"Delta","No Delta"))</f>
        <v/>
      </c>
      <c r="AB1485">
        <f>IF(OR($B1485="",$Z1485=""),"",MAX(0,$Z1485-N($M1485)))</f>
        <v/>
      </c>
      <c r="AC1485" s="46">
        <f>IF($B1485="","",IFERROR(INDEX('CCA Util %'!$H:$H,MATCH($B1485,'CCA Util %'!$E:$E,0)),""))</f>
        <v/>
      </c>
      <c r="AD1485">
        <f>IF($B1485="","",IFERROR(INDEX('CCA Util %'!$G:$G,MATCH($B1485,'CCA Util %'!$E:$E,0)),""))</f>
        <v/>
      </c>
      <c r="AE1485">
        <f>IF(OR($B1485="",$U1485=""),"",$U1485&amp;" &amp; "&amp;IF(OR($AD1485="",$AD1485=0),"Util NA",$AD1485&amp;" Util"))</f>
        <v/>
      </c>
    </row>
    <row r="1486" ht="15.75" customHeight="1" s="42">
      <c r="A1486" s="41" t="n"/>
      <c r="G1486" s="38" t="n"/>
      <c r="H1486" s="38" t="n"/>
      <c r="I1486" s="38" t="n"/>
      <c r="J1486" s="38" t="n"/>
      <c r="K1486" s="38" t="n"/>
      <c r="L1486" s="38" t="n"/>
      <c r="N1486" s="36">
        <f>IF($B1486="","",IF($C1486="SUPERSTORE","Superstore","DH"))</f>
        <v/>
      </c>
      <c r="O1486" s="36">
        <f>IF($B1486="","",IFERROR(VLOOKUP($B1486,Mapping!$A:$C,2,0),"Not Mapped"))</f>
        <v/>
      </c>
      <c r="P1486" s="36">
        <f>IF($B1486="","",IFERROR(VLOOKUP($B1486,Mapping!$A:$C,3,0),"Not Mapped"))</f>
        <v/>
      </c>
      <c r="Q1486" s="36">
        <f>IF($B1486="","",IFERROR(VLOOKUP($O1486,Leaders!$A:$B,2,0),"Not Mapped"))</f>
        <v/>
      </c>
      <c r="R1486" s="36">
        <f>IF($B1486="","",IF(COUNTIF(Exclusions!$A:$A,$B1486)&gt;0,"Yes","No"))</f>
        <v/>
      </c>
      <c r="S1486" s="38">
        <f>IF($B1486="","",MIN(1,DAY($A1486)/IF($N1486="Superstore",Settings!$B$5,Settings!$B$4)))</f>
        <v/>
      </c>
      <c r="T1486" s="38">
        <f>IF(OR($B1486="",$G1486="",$S1486=0),"",$G1486/$S1486)</f>
        <v/>
      </c>
      <c r="U1486" s="36">
        <f>IF($T1486="","",IF($T1486&lt;Settings!$B$8,"Critical",IF($T1486&lt;Settings!$B$9,"Semi Critical","Non Critical")))</f>
        <v/>
      </c>
      <c r="V1486" s="28" t="n"/>
      <c r="Z1486">
        <f>IF($B1486="","",IFERROR(VLOOKUP($B1486,'Plan HC for CCA'!$A:$B,2,0),""))</f>
        <v/>
      </c>
      <c r="AA1486">
        <f>IF(OR($B1486="",$Z1486=""),"",IF(N($M1486)&lt;$Z1486,"Delta","No Delta"))</f>
        <v/>
      </c>
      <c r="AB1486">
        <f>IF(OR($B1486="",$Z1486=""),"",MAX(0,$Z1486-N($M1486)))</f>
        <v/>
      </c>
      <c r="AC1486" s="46">
        <f>IF($B1486="","",IFERROR(INDEX('CCA Util %'!$H:$H,MATCH($B1486,'CCA Util %'!$E:$E,0)),""))</f>
        <v/>
      </c>
      <c r="AD1486">
        <f>IF($B1486="","",IFERROR(INDEX('CCA Util %'!$G:$G,MATCH($B1486,'CCA Util %'!$E:$E,0)),""))</f>
        <v/>
      </c>
      <c r="AE1486">
        <f>IF(OR($B1486="",$U1486=""),"",$U1486&amp;" &amp; "&amp;IF(OR($AD1486="",$AD1486=0),"Util NA",$AD1486&amp;" Util"))</f>
        <v/>
      </c>
    </row>
    <row r="1487" ht="15.75" customHeight="1" s="42">
      <c r="A1487" s="41" t="n"/>
      <c r="G1487" s="38" t="n"/>
      <c r="H1487" s="38" t="n"/>
      <c r="I1487" s="38" t="n"/>
      <c r="J1487" s="38" t="n"/>
      <c r="K1487" s="38" t="n"/>
      <c r="L1487" s="38" t="n"/>
      <c r="N1487" s="36">
        <f>IF($B1487="","",IF($C1487="SUPERSTORE","Superstore","DH"))</f>
        <v/>
      </c>
      <c r="O1487" s="36">
        <f>IF($B1487="","",IFERROR(VLOOKUP($B1487,Mapping!$A:$C,2,0),"Not Mapped"))</f>
        <v/>
      </c>
      <c r="P1487" s="36">
        <f>IF($B1487="","",IFERROR(VLOOKUP($B1487,Mapping!$A:$C,3,0),"Not Mapped"))</f>
        <v/>
      </c>
      <c r="Q1487" s="36">
        <f>IF($B1487="","",IFERROR(VLOOKUP($O1487,Leaders!$A:$B,2,0),"Not Mapped"))</f>
        <v/>
      </c>
      <c r="R1487" s="36">
        <f>IF($B1487="","",IF(COUNTIF(Exclusions!$A:$A,$B1487)&gt;0,"Yes","No"))</f>
        <v/>
      </c>
      <c r="S1487" s="38">
        <f>IF($B1487="","",MIN(1,DAY($A1487)/IF($N1487="Superstore",Settings!$B$5,Settings!$B$4)))</f>
        <v/>
      </c>
      <c r="T1487" s="38">
        <f>IF(OR($B1487="",$G1487="",$S1487=0),"",$G1487/$S1487)</f>
        <v/>
      </c>
      <c r="U1487" s="36">
        <f>IF($T1487="","",IF($T1487&lt;Settings!$B$8,"Critical",IF($T1487&lt;Settings!$B$9,"Semi Critical","Non Critical")))</f>
        <v/>
      </c>
      <c r="V1487" s="28" t="n"/>
      <c r="Z1487">
        <f>IF($B1487="","",IFERROR(VLOOKUP($B1487,'Plan HC for CCA'!$A:$B,2,0),""))</f>
        <v/>
      </c>
      <c r="AA1487">
        <f>IF(OR($B1487="",$Z1487=""),"",IF(N($M1487)&lt;$Z1487,"Delta","No Delta"))</f>
        <v/>
      </c>
      <c r="AB1487">
        <f>IF(OR($B1487="",$Z1487=""),"",MAX(0,$Z1487-N($M1487)))</f>
        <v/>
      </c>
      <c r="AC1487" s="46">
        <f>IF($B1487="","",IFERROR(INDEX('CCA Util %'!$H:$H,MATCH($B1487,'CCA Util %'!$E:$E,0)),""))</f>
        <v/>
      </c>
      <c r="AD1487">
        <f>IF($B1487="","",IFERROR(INDEX('CCA Util %'!$G:$G,MATCH($B1487,'CCA Util %'!$E:$E,0)),""))</f>
        <v/>
      </c>
      <c r="AE1487">
        <f>IF(OR($B1487="",$U1487=""),"",$U1487&amp;" &amp; "&amp;IF(OR($AD1487="",$AD1487=0),"Util NA",$AD1487&amp;" Util"))</f>
        <v/>
      </c>
    </row>
    <row r="1488" ht="15.75" customHeight="1" s="42">
      <c r="A1488" s="41" t="n"/>
      <c r="G1488" s="38" t="n"/>
      <c r="H1488" s="38" t="n"/>
      <c r="I1488" s="38" t="n"/>
      <c r="J1488" s="38" t="n"/>
      <c r="K1488" s="38" t="n"/>
      <c r="L1488" s="38" t="n"/>
      <c r="N1488" s="36">
        <f>IF($B1488="","",IF($C1488="SUPERSTORE","Superstore","DH"))</f>
        <v/>
      </c>
      <c r="O1488" s="36">
        <f>IF($B1488="","",IFERROR(VLOOKUP($B1488,Mapping!$A:$C,2,0),"Not Mapped"))</f>
        <v/>
      </c>
      <c r="P1488" s="36">
        <f>IF($B1488="","",IFERROR(VLOOKUP($B1488,Mapping!$A:$C,3,0),"Not Mapped"))</f>
        <v/>
      </c>
      <c r="Q1488" s="36">
        <f>IF($B1488="","",IFERROR(VLOOKUP($O1488,Leaders!$A:$B,2,0),"Not Mapped"))</f>
        <v/>
      </c>
      <c r="R1488" s="36">
        <f>IF($B1488="","",IF(COUNTIF(Exclusions!$A:$A,$B1488)&gt;0,"Yes","No"))</f>
        <v/>
      </c>
      <c r="S1488" s="38">
        <f>IF($B1488="","",MIN(1,DAY($A1488)/IF($N1488="Superstore",Settings!$B$5,Settings!$B$4)))</f>
        <v/>
      </c>
      <c r="T1488" s="38">
        <f>IF(OR($B1488="",$G1488="",$S1488=0),"",$G1488/$S1488)</f>
        <v/>
      </c>
      <c r="U1488" s="36">
        <f>IF($T1488="","",IF($T1488&lt;Settings!$B$8,"Critical",IF($T1488&lt;Settings!$B$9,"Semi Critical","Non Critical")))</f>
        <v/>
      </c>
      <c r="V1488" s="28" t="n"/>
      <c r="Z1488">
        <f>IF($B1488="","",IFERROR(VLOOKUP($B1488,'Plan HC for CCA'!$A:$B,2,0),""))</f>
        <v/>
      </c>
      <c r="AA1488">
        <f>IF(OR($B1488="",$Z1488=""),"",IF(N($M1488)&lt;$Z1488,"Delta","No Delta"))</f>
        <v/>
      </c>
      <c r="AB1488">
        <f>IF(OR($B1488="",$Z1488=""),"",MAX(0,$Z1488-N($M1488)))</f>
        <v/>
      </c>
      <c r="AC1488" s="46">
        <f>IF($B1488="","",IFERROR(INDEX('CCA Util %'!$H:$H,MATCH($B1488,'CCA Util %'!$E:$E,0)),""))</f>
        <v/>
      </c>
      <c r="AD1488">
        <f>IF($B1488="","",IFERROR(INDEX('CCA Util %'!$G:$G,MATCH($B1488,'CCA Util %'!$E:$E,0)),""))</f>
        <v/>
      </c>
      <c r="AE1488">
        <f>IF(OR($B1488="",$U1488=""),"",$U1488&amp;" &amp; "&amp;IF(OR($AD1488="",$AD1488=0),"Util NA",$AD1488&amp;" Util"))</f>
        <v/>
      </c>
    </row>
    <row r="1489" ht="15.75" customHeight="1" s="42">
      <c r="A1489" s="41" t="n"/>
      <c r="G1489" s="38" t="n"/>
      <c r="H1489" s="38" t="n"/>
      <c r="I1489" s="38" t="n"/>
      <c r="J1489" s="38" t="n"/>
      <c r="K1489" s="38" t="n"/>
      <c r="L1489" s="38" t="n"/>
      <c r="N1489" s="36">
        <f>IF($B1489="","",IF($C1489="SUPERSTORE","Superstore","DH"))</f>
        <v/>
      </c>
      <c r="O1489" s="36">
        <f>IF($B1489="","",IFERROR(VLOOKUP($B1489,Mapping!$A:$C,2,0),"Not Mapped"))</f>
        <v/>
      </c>
      <c r="P1489" s="36">
        <f>IF($B1489="","",IFERROR(VLOOKUP($B1489,Mapping!$A:$C,3,0),"Not Mapped"))</f>
        <v/>
      </c>
      <c r="Q1489" s="36">
        <f>IF($B1489="","",IFERROR(VLOOKUP($O1489,Leaders!$A:$B,2,0),"Not Mapped"))</f>
        <v/>
      </c>
      <c r="R1489" s="36">
        <f>IF($B1489="","",IF(COUNTIF(Exclusions!$A:$A,$B1489)&gt;0,"Yes","No"))</f>
        <v/>
      </c>
      <c r="S1489" s="38">
        <f>IF($B1489="","",MIN(1,DAY($A1489)/IF($N1489="Superstore",Settings!$B$5,Settings!$B$4)))</f>
        <v/>
      </c>
      <c r="T1489" s="38">
        <f>IF(OR($B1489="",$G1489="",$S1489=0),"",$G1489/$S1489)</f>
        <v/>
      </c>
      <c r="U1489" s="36">
        <f>IF($T1489="","",IF($T1489&lt;Settings!$B$8,"Critical",IF($T1489&lt;Settings!$B$9,"Semi Critical","Non Critical")))</f>
        <v/>
      </c>
      <c r="V1489" s="28" t="n"/>
      <c r="Z1489">
        <f>IF($B1489="","",IFERROR(VLOOKUP($B1489,'Plan HC for CCA'!$A:$B,2,0),""))</f>
        <v/>
      </c>
      <c r="AA1489">
        <f>IF(OR($B1489="",$Z1489=""),"",IF(N($M1489)&lt;$Z1489,"Delta","No Delta"))</f>
        <v/>
      </c>
      <c r="AB1489">
        <f>IF(OR($B1489="",$Z1489=""),"",MAX(0,$Z1489-N($M1489)))</f>
        <v/>
      </c>
      <c r="AC1489" s="46">
        <f>IF($B1489="","",IFERROR(INDEX('CCA Util %'!$H:$H,MATCH($B1489,'CCA Util %'!$E:$E,0)),""))</f>
        <v/>
      </c>
      <c r="AD1489">
        <f>IF($B1489="","",IFERROR(INDEX('CCA Util %'!$G:$G,MATCH($B1489,'CCA Util %'!$E:$E,0)),""))</f>
        <v/>
      </c>
      <c r="AE1489">
        <f>IF(OR($B1489="",$U1489=""),"",$U1489&amp;" &amp; "&amp;IF(OR($AD1489="",$AD1489=0),"Util NA",$AD1489&amp;" Util"))</f>
        <v/>
      </c>
    </row>
    <row r="1490" ht="15.75" customHeight="1" s="42">
      <c r="A1490" s="41" t="n"/>
      <c r="G1490" s="38" t="n"/>
      <c r="H1490" s="38" t="n"/>
      <c r="I1490" s="38" t="n"/>
      <c r="J1490" s="38" t="n"/>
      <c r="K1490" s="38" t="n"/>
      <c r="L1490" s="38" t="n"/>
      <c r="N1490" s="36">
        <f>IF($B1490="","",IF($C1490="SUPERSTORE","Superstore","DH"))</f>
        <v/>
      </c>
      <c r="O1490" s="36">
        <f>IF($B1490="","",IFERROR(VLOOKUP($B1490,Mapping!$A:$C,2,0),"Not Mapped"))</f>
        <v/>
      </c>
      <c r="P1490" s="36">
        <f>IF($B1490="","",IFERROR(VLOOKUP($B1490,Mapping!$A:$C,3,0),"Not Mapped"))</f>
        <v/>
      </c>
      <c r="Q1490" s="36">
        <f>IF($B1490="","",IFERROR(VLOOKUP($O1490,Leaders!$A:$B,2,0),"Not Mapped"))</f>
        <v/>
      </c>
      <c r="R1490" s="36">
        <f>IF($B1490="","",IF(COUNTIF(Exclusions!$A:$A,$B1490)&gt;0,"Yes","No"))</f>
        <v/>
      </c>
      <c r="S1490" s="38">
        <f>IF($B1490="","",MIN(1,DAY($A1490)/IF($N1490="Superstore",Settings!$B$5,Settings!$B$4)))</f>
        <v/>
      </c>
      <c r="T1490" s="38">
        <f>IF(OR($B1490="",$G1490="",$S1490=0),"",$G1490/$S1490)</f>
        <v/>
      </c>
      <c r="U1490" s="36">
        <f>IF($T1490="","",IF($T1490&lt;Settings!$B$8,"Critical",IF($T1490&lt;Settings!$B$9,"Semi Critical","Non Critical")))</f>
        <v/>
      </c>
      <c r="V1490" s="28" t="n"/>
      <c r="Z1490">
        <f>IF($B1490="","",IFERROR(VLOOKUP($B1490,'Plan HC for CCA'!$A:$B,2,0),""))</f>
        <v/>
      </c>
      <c r="AA1490">
        <f>IF(OR($B1490="",$Z1490=""),"",IF(N($M1490)&lt;$Z1490,"Delta","No Delta"))</f>
        <v/>
      </c>
      <c r="AB1490">
        <f>IF(OR($B1490="",$Z1490=""),"",MAX(0,$Z1490-N($M1490)))</f>
        <v/>
      </c>
      <c r="AC1490" s="46">
        <f>IF($B1490="","",IFERROR(INDEX('CCA Util %'!$H:$H,MATCH($B1490,'CCA Util %'!$E:$E,0)),""))</f>
        <v/>
      </c>
      <c r="AD1490">
        <f>IF($B1490="","",IFERROR(INDEX('CCA Util %'!$G:$G,MATCH($B1490,'CCA Util %'!$E:$E,0)),""))</f>
        <v/>
      </c>
      <c r="AE1490">
        <f>IF(OR($B1490="",$U1490=""),"",$U1490&amp;" &amp; "&amp;IF(OR($AD1490="",$AD1490=0),"Util NA",$AD1490&amp;" Util"))</f>
        <v/>
      </c>
    </row>
    <row r="1491" ht="15.75" customHeight="1" s="42">
      <c r="A1491" s="41" t="n"/>
      <c r="G1491" s="38" t="n"/>
      <c r="H1491" s="38" t="n"/>
      <c r="I1491" s="38" t="n"/>
      <c r="J1491" s="38" t="n"/>
      <c r="K1491" s="38" t="n"/>
      <c r="L1491" s="38" t="n"/>
      <c r="N1491" s="36">
        <f>IF($B1491="","",IF($C1491="SUPERSTORE","Superstore","DH"))</f>
        <v/>
      </c>
      <c r="O1491" s="36">
        <f>IF($B1491="","",IFERROR(VLOOKUP($B1491,Mapping!$A:$C,2,0),"Not Mapped"))</f>
        <v/>
      </c>
      <c r="P1491" s="36">
        <f>IF($B1491="","",IFERROR(VLOOKUP($B1491,Mapping!$A:$C,3,0),"Not Mapped"))</f>
        <v/>
      </c>
      <c r="Q1491" s="36">
        <f>IF($B1491="","",IFERROR(VLOOKUP($O1491,Leaders!$A:$B,2,0),"Not Mapped"))</f>
        <v/>
      </c>
      <c r="R1491" s="36">
        <f>IF($B1491="","",IF(COUNTIF(Exclusions!$A:$A,$B1491)&gt;0,"Yes","No"))</f>
        <v/>
      </c>
      <c r="S1491" s="38">
        <f>IF($B1491="","",MIN(1,DAY($A1491)/IF($N1491="Superstore",Settings!$B$5,Settings!$B$4)))</f>
        <v/>
      </c>
      <c r="T1491" s="38">
        <f>IF(OR($B1491="",$G1491="",$S1491=0),"",$G1491/$S1491)</f>
        <v/>
      </c>
      <c r="U1491" s="36">
        <f>IF($T1491="","",IF($T1491&lt;Settings!$B$8,"Critical",IF($T1491&lt;Settings!$B$9,"Semi Critical","Non Critical")))</f>
        <v/>
      </c>
      <c r="V1491" s="28" t="n"/>
      <c r="Z1491">
        <f>IF($B1491="","",IFERROR(VLOOKUP($B1491,'Plan HC for CCA'!$A:$B,2,0),""))</f>
        <v/>
      </c>
      <c r="AA1491">
        <f>IF(OR($B1491="",$Z1491=""),"",IF(N($M1491)&lt;$Z1491,"Delta","No Delta"))</f>
        <v/>
      </c>
      <c r="AB1491">
        <f>IF(OR($B1491="",$Z1491=""),"",MAX(0,$Z1491-N($M1491)))</f>
        <v/>
      </c>
      <c r="AC1491" s="46">
        <f>IF($B1491="","",IFERROR(INDEX('CCA Util %'!$H:$H,MATCH($B1491,'CCA Util %'!$E:$E,0)),""))</f>
        <v/>
      </c>
      <c r="AD1491">
        <f>IF($B1491="","",IFERROR(INDEX('CCA Util %'!$G:$G,MATCH($B1491,'CCA Util %'!$E:$E,0)),""))</f>
        <v/>
      </c>
      <c r="AE1491">
        <f>IF(OR($B1491="",$U1491=""),"",$U1491&amp;" &amp; "&amp;IF(OR($AD1491="",$AD1491=0),"Util NA",$AD1491&amp;" Util"))</f>
        <v/>
      </c>
    </row>
    <row r="1492" ht="15.75" customHeight="1" s="42">
      <c r="A1492" s="41" t="n"/>
      <c r="G1492" s="38" t="n"/>
      <c r="H1492" s="38" t="n"/>
      <c r="I1492" s="38" t="n"/>
      <c r="J1492" s="38" t="n"/>
      <c r="K1492" s="38" t="n"/>
      <c r="L1492" s="38" t="n"/>
      <c r="N1492" s="36">
        <f>IF($B1492="","",IF($C1492="SUPERSTORE","Superstore","DH"))</f>
        <v/>
      </c>
      <c r="O1492" s="36">
        <f>IF($B1492="","",IFERROR(VLOOKUP($B1492,Mapping!$A:$C,2,0),"Not Mapped"))</f>
        <v/>
      </c>
      <c r="P1492" s="36">
        <f>IF($B1492="","",IFERROR(VLOOKUP($B1492,Mapping!$A:$C,3,0),"Not Mapped"))</f>
        <v/>
      </c>
      <c r="Q1492" s="36">
        <f>IF($B1492="","",IFERROR(VLOOKUP($O1492,Leaders!$A:$B,2,0),"Not Mapped"))</f>
        <v/>
      </c>
      <c r="R1492" s="36">
        <f>IF($B1492="","",IF(COUNTIF(Exclusions!$A:$A,$B1492)&gt;0,"Yes","No"))</f>
        <v/>
      </c>
      <c r="S1492" s="38">
        <f>IF($B1492="","",MIN(1,DAY($A1492)/IF($N1492="Superstore",Settings!$B$5,Settings!$B$4)))</f>
        <v/>
      </c>
      <c r="T1492" s="38">
        <f>IF(OR($B1492="",$G1492="",$S1492=0),"",$G1492/$S1492)</f>
        <v/>
      </c>
      <c r="U1492" s="36">
        <f>IF($T1492="","",IF($T1492&lt;Settings!$B$8,"Critical",IF($T1492&lt;Settings!$B$9,"Semi Critical","Non Critical")))</f>
        <v/>
      </c>
      <c r="V1492" s="28" t="n"/>
      <c r="Z1492">
        <f>IF($B1492="","",IFERROR(VLOOKUP($B1492,'Plan HC for CCA'!$A:$B,2,0),""))</f>
        <v/>
      </c>
      <c r="AA1492">
        <f>IF(OR($B1492="",$Z1492=""),"",IF(N($M1492)&lt;$Z1492,"Delta","No Delta"))</f>
        <v/>
      </c>
      <c r="AB1492">
        <f>IF(OR($B1492="",$Z1492=""),"",MAX(0,$Z1492-N($M1492)))</f>
        <v/>
      </c>
      <c r="AC1492" s="46">
        <f>IF($B1492="","",IFERROR(INDEX('CCA Util %'!$H:$H,MATCH($B1492,'CCA Util %'!$E:$E,0)),""))</f>
        <v/>
      </c>
      <c r="AD1492">
        <f>IF($B1492="","",IFERROR(INDEX('CCA Util %'!$G:$G,MATCH($B1492,'CCA Util %'!$E:$E,0)),""))</f>
        <v/>
      </c>
      <c r="AE1492">
        <f>IF(OR($B1492="",$U1492=""),"",$U1492&amp;" &amp; "&amp;IF(OR($AD1492="",$AD1492=0),"Util NA",$AD1492&amp;" Util"))</f>
        <v/>
      </c>
    </row>
    <row r="1493" ht="15.75" customHeight="1" s="42">
      <c r="A1493" s="41" t="n"/>
      <c r="G1493" s="38" t="n"/>
      <c r="H1493" s="38" t="n"/>
      <c r="I1493" s="38" t="n"/>
      <c r="J1493" s="38" t="n"/>
      <c r="K1493" s="38" t="n"/>
      <c r="L1493" s="38" t="n"/>
      <c r="N1493" s="36">
        <f>IF($B1493="","",IF($C1493="SUPERSTORE","Superstore","DH"))</f>
        <v/>
      </c>
      <c r="O1493" s="36">
        <f>IF($B1493="","",IFERROR(VLOOKUP($B1493,Mapping!$A:$C,2,0),"Not Mapped"))</f>
        <v/>
      </c>
      <c r="P1493" s="36">
        <f>IF($B1493="","",IFERROR(VLOOKUP($B1493,Mapping!$A:$C,3,0),"Not Mapped"))</f>
        <v/>
      </c>
      <c r="Q1493" s="36">
        <f>IF($B1493="","",IFERROR(VLOOKUP($O1493,Leaders!$A:$B,2,0),"Not Mapped"))</f>
        <v/>
      </c>
      <c r="R1493" s="36">
        <f>IF($B1493="","",IF(COUNTIF(Exclusions!$A:$A,$B1493)&gt;0,"Yes","No"))</f>
        <v/>
      </c>
      <c r="S1493" s="38">
        <f>IF($B1493="","",MIN(1,DAY($A1493)/IF($N1493="Superstore",Settings!$B$5,Settings!$B$4)))</f>
        <v/>
      </c>
      <c r="T1493" s="38">
        <f>IF(OR($B1493="",$G1493="",$S1493=0),"",$G1493/$S1493)</f>
        <v/>
      </c>
      <c r="U1493" s="36">
        <f>IF($T1493="","",IF($T1493&lt;Settings!$B$8,"Critical",IF($T1493&lt;Settings!$B$9,"Semi Critical","Non Critical")))</f>
        <v/>
      </c>
      <c r="V1493" s="28" t="n"/>
      <c r="Z1493">
        <f>IF($B1493="","",IFERROR(VLOOKUP($B1493,'Plan HC for CCA'!$A:$B,2,0),""))</f>
        <v/>
      </c>
      <c r="AA1493">
        <f>IF(OR($B1493="",$Z1493=""),"",IF(N($M1493)&lt;$Z1493,"Delta","No Delta"))</f>
        <v/>
      </c>
      <c r="AB1493">
        <f>IF(OR($B1493="",$Z1493=""),"",MAX(0,$Z1493-N($M1493)))</f>
        <v/>
      </c>
      <c r="AC1493" s="46">
        <f>IF($B1493="","",IFERROR(INDEX('CCA Util %'!$H:$H,MATCH($B1493,'CCA Util %'!$E:$E,0)),""))</f>
        <v/>
      </c>
      <c r="AD1493">
        <f>IF($B1493="","",IFERROR(INDEX('CCA Util %'!$G:$G,MATCH($B1493,'CCA Util %'!$E:$E,0)),""))</f>
        <v/>
      </c>
      <c r="AE1493">
        <f>IF(OR($B1493="",$U1493=""),"",$U1493&amp;" &amp; "&amp;IF(OR($AD1493="",$AD1493=0),"Util NA",$AD1493&amp;" Util"))</f>
        <v/>
      </c>
    </row>
    <row r="1494" ht="15.75" customHeight="1" s="42">
      <c r="A1494" s="41" t="n"/>
      <c r="G1494" s="38" t="n"/>
      <c r="H1494" s="38" t="n"/>
      <c r="I1494" s="38" t="n"/>
      <c r="J1494" s="38" t="n"/>
      <c r="K1494" s="38" t="n"/>
      <c r="L1494" s="38" t="n"/>
      <c r="N1494" s="36">
        <f>IF($B1494="","",IF($C1494="SUPERSTORE","Superstore","DH"))</f>
        <v/>
      </c>
      <c r="O1494" s="36">
        <f>IF($B1494="","",IFERROR(VLOOKUP($B1494,Mapping!$A:$C,2,0),"Not Mapped"))</f>
        <v/>
      </c>
      <c r="P1494" s="36">
        <f>IF($B1494="","",IFERROR(VLOOKUP($B1494,Mapping!$A:$C,3,0),"Not Mapped"))</f>
        <v/>
      </c>
      <c r="Q1494" s="36">
        <f>IF($B1494="","",IFERROR(VLOOKUP($O1494,Leaders!$A:$B,2,0),"Not Mapped"))</f>
        <v/>
      </c>
      <c r="R1494" s="36">
        <f>IF($B1494="","",IF(COUNTIF(Exclusions!$A:$A,$B1494)&gt;0,"Yes","No"))</f>
        <v/>
      </c>
      <c r="S1494" s="38">
        <f>IF($B1494="","",MIN(1,DAY($A1494)/IF($N1494="Superstore",Settings!$B$5,Settings!$B$4)))</f>
        <v/>
      </c>
      <c r="T1494" s="38">
        <f>IF(OR($B1494="",$G1494="",$S1494=0),"",$G1494/$S1494)</f>
        <v/>
      </c>
      <c r="U1494" s="36">
        <f>IF($T1494="","",IF($T1494&lt;Settings!$B$8,"Critical",IF($T1494&lt;Settings!$B$9,"Semi Critical","Non Critical")))</f>
        <v/>
      </c>
      <c r="V1494" s="28" t="n"/>
      <c r="Z1494">
        <f>IF($B1494="","",IFERROR(VLOOKUP($B1494,'Plan HC for CCA'!$A:$B,2,0),""))</f>
        <v/>
      </c>
      <c r="AA1494">
        <f>IF(OR($B1494="",$Z1494=""),"",IF(N($M1494)&lt;$Z1494,"Delta","No Delta"))</f>
        <v/>
      </c>
      <c r="AB1494">
        <f>IF(OR($B1494="",$Z1494=""),"",MAX(0,$Z1494-N($M1494)))</f>
        <v/>
      </c>
      <c r="AC1494" s="46">
        <f>IF($B1494="","",IFERROR(INDEX('CCA Util %'!$H:$H,MATCH($B1494,'CCA Util %'!$E:$E,0)),""))</f>
        <v/>
      </c>
      <c r="AD1494">
        <f>IF($B1494="","",IFERROR(INDEX('CCA Util %'!$G:$G,MATCH($B1494,'CCA Util %'!$E:$E,0)),""))</f>
        <v/>
      </c>
      <c r="AE1494">
        <f>IF(OR($B1494="",$U1494=""),"",$U1494&amp;" &amp; "&amp;IF(OR($AD1494="",$AD1494=0),"Util NA",$AD1494&amp;" Util"))</f>
        <v/>
      </c>
    </row>
    <row r="1495" ht="15.75" customHeight="1" s="42">
      <c r="A1495" s="41" t="n"/>
      <c r="G1495" s="38" t="n"/>
      <c r="H1495" s="38" t="n"/>
      <c r="I1495" s="38" t="n"/>
      <c r="J1495" s="38" t="n"/>
      <c r="K1495" s="38" t="n"/>
      <c r="L1495" s="38" t="n"/>
      <c r="N1495" s="36">
        <f>IF($B1495="","",IF($C1495="SUPERSTORE","Superstore","DH"))</f>
        <v/>
      </c>
      <c r="O1495" s="36">
        <f>IF($B1495="","",IFERROR(VLOOKUP($B1495,Mapping!$A:$C,2,0),"Not Mapped"))</f>
        <v/>
      </c>
      <c r="P1495" s="36">
        <f>IF($B1495="","",IFERROR(VLOOKUP($B1495,Mapping!$A:$C,3,0),"Not Mapped"))</f>
        <v/>
      </c>
      <c r="Q1495" s="36">
        <f>IF($B1495="","",IFERROR(VLOOKUP($O1495,Leaders!$A:$B,2,0),"Not Mapped"))</f>
        <v/>
      </c>
      <c r="R1495" s="36">
        <f>IF($B1495="","",IF(COUNTIF(Exclusions!$A:$A,$B1495)&gt;0,"Yes","No"))</f>
        <v/>
      </c>
      <c r="S1495" s="38">
        <f>IF($B1495="","",MIN(1,DAY($A1495)/IF($N1495="Superstore",Settings!$B$5,Settings!$B$4)))</f>
        <v/>
      </c>
      <c r="T1495" s="38">
        <f>IF(OR($B1495="",$G1495="",$S1495=0),"",$G1495/$S1495)</f>
        <v/>
      </c>
      <c r="U1495" s="36">
        <f>IF($T1495="","",IF($T1495&lt;Settings!$B$8,"Critical",IF($T1495&lt;Settings!$B$9,"Semi Critical","Non Critical")))</f>
        <v/>
      </c>
      <c r="V1495" s="28" t="n"/>
      <c r="Z1495">
        <f>IF($B1495="","",IFERROR(VLOOKUP($B1495,'Plan HC for CCA'!$A:$B,2,0),""))</f>
        <v/>
      </c>
      <c r="AA1495">
        <f>IF(OR($B1495="",$Z1495=""),"",IF(N($M1495)&lt;$Z1495,"Delta","No Delta"))</f>
        <v/>
      </c>
      <c r="AB1495">
        <f>IF(OR($B1495="",$Z1495=""),"",MAX(0,$Z1495-N($M1495)))</f>
        <v/>
      </c>
      <c r="AC1495" s="46">
        <f>IF($B1495="","",IFERROR(INDEX('CCA Util %'!$H:$H,MATCH($B1495,'CCA Util %'!$E:$E,0)),""))</f>
        <v/>
      </c>
      <c r="AD1495">
        <f>IF($B1495="","",IFERROR(INDEX('CCA Util %'!$G:$G,MATCH($B1495,'CCA Util %'!$E:$E,0)),""))</f>
        <v/>
      </c>
      <c r="AE1495">
        <f>IF(OR($B1495="",$U1495=""),"",$U1495&amp;" &amp; "&amp;IF(OR($AD1495="",$AD1495=0),"Util NA",$AD1495&amp;" Util"))</f>
        <v/>
      </c>
    </row>
    <row r="1496" ht="15.75" customHeight="1" s="42">
      <c r="A1496" s="41" t="n"/>
      <c r="G1496" s="38" t="n"/>
      <c r="H1496" s="38" t="n"/>
      <c r="I1496" s="38" t="n"/>
      <c r="J1496" s="38" t="n"/>
      <c r="K1496" s="38" t="n"/>
      <c r="L1496" s="38" t="n"/>
      <c r="N1496" s="36">
        <f>IF($B1496="","",IF($C1496="SUPERSTORE","Superstore","DH"))</f>
        <v/>
      </c>
      <c r="O1496" s="36">
        <f>IF($B1496="","",IFERROR(VLOOKUP($B1496,Mapping!$A:$C,2,0),"Not Mapped"))</f>
        <v/>
      </c>
      <c r="P1496" s="36">
        <f>IF($B1496="","",IFERROR(VLOOKUP($B1496,Mapping!$A:$C,3,0),"Not Mapped"))</f>
        <v/>
      </c>
      <c r="Q1496" s="36">
        <f>IF($B1496="","",IFERROR(VLOOKUP($O1496,Leaders!$A:$B,2,0),"Not Mapped"))</f>
        <v/>
      </c>
      <c r="R1496" s="36">
        <f>IF($B1496="","",IF(COUNTIF(Exclusions!$A:$A,$B1496)&gt;0,"Yes","No"))</f>
        <v/>
      </c>
      <c r="S1496" s="38">
        <f>IF($B1496="","",MIN(1,DAY($A1496)/IF($N1496="Superstore",Settings!$B$5,Settings!$B$4)))</f>
        <v/>
      </c>
      <c r="T1496" s="38">
        <f>IF(OR($B1496="",$G1496="",$S1496=0),"",$G1496/$S1496)</f>
        <v/>
      </c>
      <c r="U1496" s="36">
        <f>IF($T1496="","",IF($T1496&lt;Settings!$B$8,"Critical",IF($T1496&lt;Settings!$B$9,"Semi Critical","Non Critical")))</f>
        <v/>
      </c>
      <c r="V1496" s="28" t="n"/>
      <c r="Z1496">
        <f>IF($B1496="","",IFERROR(VLOOKUP($B1496,'Plan HC for CCA'!$A:$B,2,0),""))</f>
        <v/>
      </c>
      <c r="AA1496">
        <f>IF(OR($B1496="",$Z1496=""),"",IF(N($M1496)&lt;$Z1496,"Delta","No Delta"))</f>
        <v/>
      </c>
      <c r="AB1496">
        <f>IF(OR($B1496="",$Z1496=""),"",MAX(0,$Z1496-N($M1496)))</f>
        <v/>
      </c>
      <c r="AC1496" s="46">
        <f>IF($B1496="","",IFERROR(INDEX('CCA Util %'!$H:$H,MATCH($B1496,'CCA Util %'!$E:$E,0)),""))</f>
        <v/>
      </c>
      <c r="AD1496">
        <f>IF($B1496="","",IFERROR(INDEX('CCA Util %'!$G:$G,MATCH($B1496,'CCA Util %'!$E:$E,0)),""))</f>
        <v/>
      </c>
      <c r="AE1496">
        <f>IF(OR($B1496="",$U1496=""),"",$U1496&amp;" &amp; "&amp;IF(OR($AD1496="",$AD1496=0),"Util NA",$AD1496&amp;" Util"))</f>
        <v/>
      </c>
    </row>
    <row r="1497" ht="15.75" customHeight="1" s="42">
      <c r="A1497" s="41" t="n"/>
      <c r="G1497" s="38" t="n"/>
      <c r="H1497" s="38" t="n"/>
      <c r="I1497" s="38" t="n"/>
      <c r="J1497" s="38" t="n"/>
      <c r="K1497" s="38" t="n"/>
      <c r="L1497" s="38" t="n"/>
      <c r="N1497" s="36">
        <f>IF($B1497="","",IF($C1497="SUPERSTORE","Superstore","DH"))</f>
        <v/>
      </c>
      <c r="O1497" s="36">
        <f>IF($B1497="","",IFERROR(VLOOKUP($B1497,Mapping!$A:$C,2,0),"Not Mapped"))</f>
        <v/>
      </c>
      <c r="P1497" s="36">
        <f>IF($B1497="","",IFERROR(VLOOKUP($B1497,Mapping!$A:$C,3,0),"Not Mapped"))</f>
        <v/>
      </c>
      <c r="Q1497" s="36">
        <f>IF($B1497="","",IFERROR(VLOOKUP($O1497,Leaders!$A:$B,2,0),"Not Mapped"))</f>
        <v/>
      </c>
      <c r="R1497" s="36">
        <f>IF($B1497="","",IF(COUNTIF(Exclusions!$A:$A,$B1497)&gt;0,"Yes","No"))</f>
        <v/>
      </c>
      <c r="S1497" s="38">
        <f>IF($B1497="","",MIN(1,DAY($A1497)/IF($N1497="Superstore",Settings!$B$5,Settings!$B$4)))</f>
        <v/>
      </c>
      <c r="T1497" s="38">
        <f>IF(OR($B1497="",$G1497="",$S1497=0),"",$G1497/$S1497)</f>
        <v/>
      </c>
      <c r="U1497" s="36">
        <f>IF($T1497="","",IF($T1497&lt;Settings!$B$8,"Critical",IF($T1497&lt;Settings!$B$9,"Semi Critical","Non Critical")))</f>
        <v/>
      </c>
      <c r="V1497" s="28" t="n"/>
      <c r="Z1497">
        <f>IF($B1497="","",IFERROR(VLOOKUP($B1497,'Plan HC for CCA'!$A:$B,2,0),""))</f>
        <v/>
      </c>
      <c r="AA1497">
        <f>IF(OR($B1497="",$Z1497=""),"",IF(N($M1497)&lt;$Z1497,"Delta","No Delta"))</f>
        <v/>
      </c>
      <c r="AB1497">
        <f>IF(OR($B1497="",$Z1497=""),"",MAX(0,$Z1497-N($M1497)))</f>
        <v/>
      </c>
      <c r="AC1497" s="46">
        <f>IF($B1497="","",IFERROR(INDEX('CCA Util %'!$H:$H,MATCH($B1497,'CCA Util %'!$E:$E,0)),""))</f>
        <v/>
      </c>
      <c r="AD1497">
        <f>IF($B1497="","",IFERROR(INDEX('CCA Util %'!$G:$G,MATCH($B1497,'CCA Util %'!$E:$E,0)),""))</f>
        <v/>
      </c>
      <c r="AE1497">
        <f>IF(OR($B1497="",$U1497=""),"",$U1497&amp;" &amp; "&amp;IF(OR($AD1497="",$AD1497=0),"Util NA",$AD1497&amp;" Util"))</f>
        <v/>
      </c>
    </row>
    <row r="1498" ht="15.75" customHeight="1" s="42">
      <c r="A1498" s="41" t="n"/>
      <c r="G1498" s="38" t="n"/>
      <c r="H1498" s="38" t="n"/>
      <c r="I1498" s="38" t="n"/>
      <c r="J1498" s="38" t="n"/>
      <c r="K1498" s="38" t="n"/>
      <c r="L1498" s="38" t="n"/>
      <c r="N1498" s="36">
        <f>IF($B1498="","",IF($C1498="SUPERSTORE","Superstore","DH"))</f>
        <v/>
      </c>
      <c r="O1498" s="36">
        <f>IF($B1498="","",IFERROR(VLOOKUP($B1498,Mapping!$A:$C,2,0),"Not Mapped"))</f>
        <v/>
      </c>
      <c r="P1498" s="36">
        <f>IF($B1498="","",IFERROR(VLOOKUP($B1498,Mapping!$A:$C,3,0),"Not Mapped"))</f>
        <v/>
      </c>
      <c r="Q1498" s="36">
        <f>IF($B1498="","",IFERROR(VLOOKUP($O1498,Leaders!$A:$B,2,0),"Not Mapped"))</f>
        <v/>
      </c>
      <c r="R1498" s="36">
        <f>IF($B1498="","",IF(COUNTIF(Exclusions!$A:$A,$B1498)&gt;0,"Yes","No"))</f>
        <v/>
      </c>
      <c r="S1498" s="38">
        <f>IF($B1498="","",MIN(1,DAY($A1498)/IF($N1498="Superstore",Settings!$B$5,Settings!$B$4)))</f>
        <v/>
      </c>
      <c r="T1498" s="38">
        <f>IF(OR($B1498="",$G1498="",$S1498=0),"",$G1498/$S1498)</f>
        <v/>
      </c>
      <c r="U1498" s="36">
        <f>IF($T1498="","",IF($T1498&lt;Settings!$B$8,"Critical",IF($T1498&lt;Settings!$B$9,"Semi Critical","Non Critical")))</f>
        <v/>
      </c>
      <c r="V1498" s="28" t="n"/>
      <c r="Z1498">
        <f>IF($B1498="","",IFERROR(VLOOKUP($B1498,'Plan HC for CCA'!$A:$B,2,0),""))</f>
        <v/>
      </c>
      <c r="AA1498">
        <f>IF(OR($B1498="",$Z1498=""),"",IF(N($M1498)&lt;$Z1498,"Delta","No Delta"))</f>
        <v/>
      </c>
      <c r="AB1498">
        <f>IF(OR($B1498="",$Z1498=""),"",MAX(0,$Z1498-N($M1498)))</f>
        <v/>
      </c>
      <c r="AC1498" s="46">
        <f>IF($B1498="","",IFERROR(INDEX('CCA Util %'!$H:$H,MATCH($B1498,'CCA Util %'!$E:$E,0)),""))</f>
        <v/>
      </c>
      <c r="AD1498">
        <f>IF($B1498="","",IFERROR(INDEX('CCA Util %'!$G:$G,MATCH($B1498,'CCA Util %'!$E:$E,0)),""))</f>
        <v/>
      </c>
      <c r="AE1498">
        <f>IF(OR($B1498="",$U1498=""),"",$U1498&amp;" &amp; "&amp;IF(OR($AD1498="",$AD1498=0),"Util NA",$AD1498&amp;" Util"))</f>
        <v/>
      </c>
    </row>
    <row r="1499" ht="15.75" customHeight="1" s="42">
      <c r="A1499" s="41" t="n"/>
      <c r="G1499" s="38" t="n"/>
      <c r="H1499" s="38" t="n"/>
      <c r="I1499" s="38" t="n"/>
      <c r="J1499" s="38" t="n"/>
      <c r="K1499" s="38" t="n"/>
      <c r="L1499" s="38" t="n"/>
      <c r="N1499" s="36">
        <f>IF($B1499="","",IF($C1499="SUPERSTORE","Superstore","DH"))</f>
        <v/>
      </c>
      <c r="O1499" s="36">
        <f>IF($B1499="","",IFERROR(VLOOKUP($B1499,Mapping!$A:$C,2,0),"Not Mapped"))</f>
        <v/>
      </c>
      <c r="P1499" s="36">
        <f>IF($B1499="","",IFERROR(VLOOKUP($B1499,Mapping!$A:$C,3,0),"Not Mapped"))</f>
        <v/>
      </c>
      <c r="Q1499" s="36">
        <f>IF($B1499="","",IFERROR(VLOOKUP($O1499,Leaders!$A:$B,2,0),"Not Mapped"))</f>
        <v/>
      </c>
      <c r="R1499" s="36">
        <f>IF($B1499="","",IF(COUNTIF(Exclusions!$A:$A,$B1499)&gt;0,"Yes","No"))</f>
        <v/>
      </c>
      <c r="S1499" s="38">
        <f>IF($B1499="","",MIN(1,DAY($A1499)/IF($N1499="Superstore",Settings!$B$5,Settings!$B$4)))</f>
        <v/>
      </c>
      <c r="T1499" s="38">
        <f>IF(OR($B1499="",$G1499="",$S1499=0),"",$G1499/$S1499)</f>
        <v/>
      </c>
      <c r="U1499" s="36">
        <f>IF($T1499="","",IF($T1499&lt;Settings!$B$8,"Critical",IF($T1499&lt;Settings!$B$9,"Semi Critical","Non Critical")))</f>
        <v/>
      </c>
      <c r="V1499" s="28" t="n"/>
      <c r="Z1499">
        <f>IF($B1499="","",IFERROR(VLOOKUP($B1499,'Plan HC for CCA'!$A:$B,2,0),""))</f>
        <v/>
      </c>
      <c r="AA1499">
        <f>IF(OR($B1499="",$Z1499=""),"",IF(N($M1499)&lt;$Z1499,"Delta","No Delta"))</f>
        <v/>
      </c>
      <c r="AB1499">
        <f>IF(OR($B1499="",$Z1499=""),"",MAX(0,$Z1499-N($M1499)))</f>
        <v/>
      </c>
      <c r="AC1499" s="46">
        <f>IF($B1499="","",IFERROR(INDEX('CCA Util %'!$H:$H,MATCH($B1499,'CCA Util %'!$E:$E,0)),""))</f>
        <v/>
      </c>
      <c r="AD1499">
        <f>IF($B1499="","",IFERROR(INDEX('CCA Util %'!$G:$G,MATCH($B1499,'CCA Util %'!$E:$E,0)),""))</f>
        <v/>
      </c>
      <c r="AE1499">
        <f>IF(OR($B1499="",$U1499=""),"",$U1499&amp;" &amp; "&amp;IF(OR($AD1499="",$AD1499=0),"Util NA",$AD1499&amp;" Util"))</f>
        <v/>
      </c>
    </row>
    <row r="1500" ht="15.75" customHeight="1" s="42">
      <c r="A1500" s="41" t="n"/>
      <c r="G1500" s="38" t="n"/>
      <c r="H1500" s="38" t="n"/>
      <c r="I1500" s="38" t="n"/>
      <c r="J1500" s="38" t="n"/>
      <c r="K1500" s="38" t="n"/>
      <c r="L1500" s="38" t="n"/>
      <c r="N1500" s="36">
        <f>IF($B1500="","",IF($C1500="SUPERSTORE","Superstore","DH"))</f>
        <v/>
      </c>
      <c r="O1500" s="36">
        <f>IF($B1500="","",IFERROR(VLOOKUP($B1500,Mapping!$A:$C,2,0),"Not Mapped"))</f>
        <v/>
      </c>
      <c r="P1500" s="36">
        <f>IF($B1500="","",IFERROR(VLOOKUP($B1500,Mapping!$A:$C,3,0),"Not Mapped"))</f>
        <v/>
      </c>
      <c r="Q1500" s="36">
        <f>IF($B1500="","",IFERROR(VLOOKUP($O1500,Leaders!$A:$B,2,0),"Not Mapped"))</f>
        <v/>
      </c>
      <c r="R1500" s="36">
        <f>IF($B1500="","",IF(COUNTIF(Exclusions!$A:$A,$B1500)&gt;0,"Yes","No"))</f>
        <v/>
      </c>
      <c r="S1500" s="38">
        <f>IF($B1500="","",MIN(1,DAY($A1500)/IF($N1500="Superstore",Settings!$B$5,Settings!$B$4)))</f>
        <v/>
      </c>
      <c r="T1500" s="38">
        <f>IF(OR($B1500="",$G1500="",$S1500=0),"",$G1500/$S1500)</f>
        <v/>
      </c>
      <c r="U1500" s="36">
        <f>IF($T1500="","",IF($T1500&lt;Settings!$B$8,"Critical",IF($T1500&lt;Settings!$B$9,"Semi Critical","Non Critical")))</f>
        <v/>
      </c>
      <c r="V1500" s="28" t="n"/>
      <c r="Z1500">
        <f>IF($B1500="","",IFERROR(VLOOKUP($B1500,'Plan HC for CCA'!$A:$B,2,0),""))</f>
        <v/>
      </c>
      <c r="AA1500">
        <f>IF(OR($B1500="",$Z1500=""),"",IF(N($M1500)&lt;$Z1500,"Delta","No Delta"))</f>
        <v/>
      </c>
      <c r="AB1500">
        <f>IF(OR($B1500="",$Z1500=""),"",MAX(0,$Z1500-N($M1500)))</f>
        <v/>
      </c>
      <c r="AC1500" s="46">
        <f>IF($B1500="","",IFERROR(INDEX('CCA Util %'!$H:$H,MATCH($B1500,'CCA Util %'!$E:$E,0)),""))</f>
        <v/>
      </c>
      <c r="AD1500">
        <f>IF($B1500="","",IFERROR(INDEX('CCA Util %'!$G:$G,MATCH($B1500,'CCA Util %'!$E:$E,0)),""))</f>
        <v/>
      </c>
      <c r="AE1500">
        <f>IF(OR($B1500="",$U1500=""),"",$U1500&amp;" &amp; "&amp;IF(OR($AD1500="",$AD1500=0),"Util NA",$AD1500&amp;" Util"))</f>
        <v/>
      </c>
    </row>
    <row r="1501" ht="15.75" customHeight="1" s="42">
      <c r="A1501" s="41" t="n"/>
      <c r="G1501" s="38" t="n"/>
      <c r="H1501" s="38" t="n"/>
      <c r="I1501" s="38" t="n"/>
      <c r="J1501" s="38" t="n"/>
      <c r="K1501" s="38" t="n"/>
      <c r="L1501" s="38" t="n"/>
      <c r="N1501" s="36">
        <f>IF($B1501="","",IF($C1501="SUPERSTORE","Superstore","DH"))</f>
        <v/>
      </c>
      <c r="O1501" s="36">
        <f>IF($B1501="","",IFERROR(VLOOKUP($B1501,Mapping!$A:$C,2,0),"Not Mapped"))</f>
        <v/>
      </c>
      <c r="P1501" s="36">
        <f>IF($B1501="","",IFERROR(VLOOKUP($B1501,Mapping!$A:$C,3,0),"Not Mapped"))</f>
        <v/>
      </c>
      <c r="Q1501" s="36">
        <f>IF($B1501="","",IFERROR(VLOOKUP($O1501,Leaders!$A:$B,2,0),"Not Mapped"))</f>
        <v/>
      </c>
      <c r="R1501" s="36">
        <f>IF($B1501="","",IF(COUNTIF(Exclusions!$A:$A,$B1501)&gt;0,"Yes","No"))</f>
        <v/>
      </c>
      <c r="S1501" s="38">
        <f>IF($B1501="","",MIN(1,DAY($A1501)/IF($N1501="Superstore",Settings!$B$5,Settings!$B$4)))</f>
        <v/>
      </c>
      <c r="T1501" s="38">
        <f>IF(OR($B1501="",$G1501="",$S1501=0),"",$G1501/$S1501)</f>
        <v/>
      </c>
      <c r="U1501" s="36">
        <f>IF($T1501="","",IF($T1501&lt;Settings!$B$8,"Critical",IF($T1501&lt;Settings!$B$9,"Semi Critical","Non Critical")))</f>
        <v/>
      </c>
      <c r="V1501" s="28" t="n"/>
      <c r="Z1501">
        <f>IF($B1501="","",IFERROR(VLOOKUP($B1501,'Plan HC for CCA'!$A:$B,2,0),""))</f>
        <v/>
      </c>
      <c r="AA1501">
        <f>IF(OR($B1501="",$Z1501=""),"",IF(N($M1501)&lt;$Z1501,"Delta","No Delta"))</f>
        <v/>
      </c>
      <c r="AB1501">
        <f>IF(OR($B1501="",$Z1501=""),"",MAX(0,$Z1501-N($M1501)))</f>
        <v/>
      </c>
      <c r="AC1501" s="46">
        <f>IF($B1501="","",IFERROR(INDEX('CCA Util %'!$H:$H,MATCH($B1501,'CCA Util %'!$E:$E,0)),""))</f>
        <v/>
      </c>
      <c r="AD1501">
        <f>IF($B1501="","",IFERROR(INDEX('CCA Util %'!$G:$G,MATCH($B1501,'CCA Util %'!$E:$E,0)),""))</f>
        <v/>
      </c>
      <c r="AE1501">
        <f>IF(OR($B1501="",$U1501=""),"",$U1501&amp;" &amp; "&amp;IF(OR($AD1501="",$AD1501=0),"Util NA",$AD1501&amp;" Util"))</f>
        <v/>
      </c>
    </row>
    <row r="1502" ht="15.75" customHeight="1" s="42">
      <c r="A1502" s="41" t="n"/>
      <c r="G1502" s="38" t="n"/>
      <c r="H1502" s="38" t="n"/>
      <c r="I1502" s="38" t="n"/>
      <c r="J1502" s="38" t="n"/>
      <c r="K1502" s="38" t="n"/>
      <c r="L1502" s="38" t="n"/>
      <c r="N1502" s="36">
        <f>IF($B1502="","",IF($C1502="SUPERSTORE","Superstore","DH"))</f>
        <v/>
      </c>
      <c r="O1502" s="36">
        <f>IF($B1502="","",IFERROR(VLOOKUP($B1502,Mapping!$A:$C,2,0),"Not Mapped"))</f>
        <v/>
      </c>
      <c r="P1502" s="36">
        <f>IF($B1502="","",IFERROR(VLOOKUP($B1502,Mapping!$A:$C,3,0),"Not Mapped"))</f>
        <v/>
      </c>
      <c r="Q1502" s="36">
        <f>IF($B1502="","",IFERROR(VLOOKUP($O1502,Leaders!$A:$B,2,0),"Not Mapped"))</f>
        <v/>
      </c>
      <c r="R1502" s="36">
        <f>IF($B1502="","",IF(COUNTIF(Exclusions!$A:$A,$B1502)&gt;0,"Yes","No"))</f>
        <v/>
      </c>
      <c r="S1502" s="38">
        <f>IF($B1502="","",MIN(1,DAY($A1502)/IF($N1502="Superstore",Settings!$B$5,Settings!$B$4)))</f>
        <v/>
      </c>
      <c r="T1502" s="38">
        <f>IF(OR($B1502="",$G1502="",$S1502=0),"",$G1502/$S1502)</f>
        <v/>
      </c>
      <c r="U1502" s="36">
        <f>IF($T1502="","",IF($T1502&lt;Settings!$B$8,"Critical",IF($T1502&lt;Settings!$B$9,"Semi Critical","Non Critical")))</f>
        <v/>
      </c>
      <c r="V1502" s="28" t="n"/>
      <c r="Z1502">
        <f>IF($B1502="","",IFERROR(VLOOKUP($B1502,'Plan HC for CCA'!$A:$B,2,0),""))</f>
        <v/>
      </c>
      <c r="AA1502">
        <f>IF(OR($B1502="",$Z1502=""),"",IF(N($M1502)&lt;$Z1502,"Delta","No Delta"))</f>
        <v/>
      </c>
      <c r="AB1502">
        <f>IF(OR($B1502="",$Z1502=""),"",MAX(0,$Z1502-N($M1502)))</f>
        <v/>
      </c>
      <c r="AC1502" s="46">
        <f>IF($B1502="","",IFERROR(INDEX('CCA Util %'!$H:$H,MATCH($B1502,'CCA Util %'!$E:$E,0)),""))</f>
        <v/>
      </c>
      <c r="AD1502">
        <f>IF($B1502="","",IFERROR(INDEX('CCA Util %'!$G:$G,MATCH($B1502,'CCA Util %'!$E:$E,0)),""))</f>
        <v/>
      </c>
      <c r="AE1502">
        <f>IF(OR($B1502="",$U1502=""),"",$U1502&amp;" &amp; "&amp;IF(OR($AD1502="",$AD1502=0),"Util NA",$AD1502&amp;" Util"))</f>
        <v/>
      </c>
    </row>
    <row r="1503" ht="15.75" customHeight="1" s="42">
      <c r="A1503" s="41" t="n"/>
      <c r="G1503" s="38" t="n"/>
      <c r="H1503" s="38" t="n"/>
      <c r="I1503" s="38" t="n"/>
      <c r="J1503" s="38" t="n"/>
      <c r="K1503" s="38" t="n"/>
      <c r="L1503" s="38" t="n"/>
      <c r="N1503" s="36">
        <f>IF($B1503="","",IF($C1503="SUPERSTORE","Superstore","DH"))</f>
        <v/>
      </c>
      <c r="O1503" s="36">
        <f>IF($B1503="","",IFERROR(VLOOKUP($B1503,Mapping!$A:$C,2,0),"Not Mapped"))</f>
        <v/>
      </c>
      <c r="P1503" s="36">
        <f>IF($B1503="","",IFERROR(VLOOKUP($B1503,Mapping!$A:$C,3,0),"Not Mapped"))</f>
        <v/>
      </c>
      <c r="Q1503" s="36">
        <f>IF($B1503="","",IFERROR(VLOOKUP($O1503,Leaders!$A:$B,2,0),"Not Mapped"))</f>
        <v/>
      </c>
      <c r="R1503" s="36">
        <f>IF($B1503="","",IF(COUNTIF(Exclusions!$A:$A,$B1503)&gt;0,"Yes","No"))</f>
        <v/>
      </c>
      <c r="S1503" s="38">
        <f>IF($B1503="","",MIN(1,DAY($A1503)/IF($N1503="Superstore",Settings!$B$5,Settings!$B$4)))</f>
        <v/>
      </c>
      <c r="T1503" s="38">
        <f>IF(OR($B1503="",$G1503="",$S1503=0),"",$G1503/$S1503)</f>
        <v/>
      </c>
      <c r="U1503" s="36">
        <f>IF($T1503="","",IF($T1503&lt;Settings!$B$8,"Critical",IF($T1503&lt;Settings!$B$9,"Semi Critical","Non Critical")))</f>
        <v/>
      </c>
      <c r="V1503" s="28" t="n"/>
      <c r="Z1503">
        <f>IF($B1503="","",IFERROR(VLOOKUP($B1503,'Plan HC for CCA'!$A:$B,2,0),""))</f>
        <v/>
      </c>
      <c r="AA1503">
        <f>IF(OR($B1503="",$Z1503=""),"",IF(N($M1503)&lt;$Z1503,"Delta","No Delta"))</f>
        <v/>
      </c>
      <c r="AB1503">
        <f>IF(OR($B1503="",$Z1503=""),"",MAX(0,$Z1503-N($M1503)))</f>
        <v/>
      </c>
      <c r="AC1503" s="46">
        <f>IF($B1503="","",IFERROR(INDEX('CCA Util %'!$H:$H,MATCH($B1503,'CCA Util %'!$E:$E,0)),""))</f>
        <v/>
      </c>
      <c r="AD1503">
        <f>IF($B1503="","",IFERROR(INDEX('CCA Util %'!$G:$G,MATCH($B1503,'CCA Util %'!$E:$E,0)),""))</f>
        <v/>
      </c>
      <c r="AE1503">
        <f>IF(OR($B1503="",$U1503=""),"",$U1503&amp;" &amp; "&amp;IF(OR($AD1503="",$AD1503=0),"Util NA",$AD1503&amp;" Util"))</f>
        <v/>
      </c>
    </row>
    <row r="1504" ht="15.75" customHeight="1" s="42">
      <c r="A1504" s="41" t="n"/>
      <c r="G1504" s="38" t="n"/>
      <c r="H1504" s="38" t="n"/>
      <c r="I1504" s="38" t="n"/>
      <c r="J1504" s="38" t="n"/>
      <c r="K1504" s="38" t="n"/>
      <c r="L1504" s="38" t="n"/>
      <c r="N1504" s="36">
        <f>IF($B1504="","",IF($C1504="SUPERSTORE","Superstore","DH"))</f>
        <v/>
      </c>
      <c r="O1504" s="36">
        <f>IF($B1504="","",IFERROR(VLOOKUP($B1504,Mapping!$A:$C,2,0),"Not Mapped"))</f>
        <v/>
      </c>
      <c r="P1504" s="36">
        <f>IF($B1504="","",IFERROR(VLOOKUP($B1504,Mapping!$A:$C,3,0),"Not Mapped"))</f>
        <v/>
      </c>
      <c r="Q1504" s="36">
        <f>IF($B1504="","",IFERROR(VLOOKUP($O1504,Leaders!$A:$B,2,0),"Not Mapped"))</f>
        <v/>
      </c>
      <c r="R1504" s="36">
        <f>IF($B1504="","",IF(COUNTIF(Exclusions!$A:$A,$B1504)&gt;0,"Yes","No"))</f>
        <v/>
      </c>
      <c r="S1504" s="38">
        <f>IF($B1504="","",MIN(1,DAY($A1504)/IF($N1504="Superstore",Settings!$B$5,Settings!$B$4)))</f>
        <v/>
      </c>
      <c r="T1504" s="38">
        <f>IF(OR($B1504="",$G1504="",$S1504=0),"",$G1504/$S1504)</f>
        <v/>
      </c>
      <c r="U1504" s="36">
        <f>IF($T1504="","",IF($T1504&lt;Settings!$B$8,"Critical",IF($T1504&lt;Settings!$B$9,"Semi Critical","Non Critical")))</f>
        <v/>
      </c>
      <c r="V1504" s="28" t="n"/>
      <c r="Z1504">
        <f>IF($B1504="","",IFERROR(VLOOKUP($B1504,'Plan HC for CCA'!$A:$B,2,0),""))</f>
        <v/>
      </c>
      <c r="AA1504">
        <f>IF(OR($B1504="",$Z1504=""),"",IF(N($M1504)&lt;$Z1504,"Delta","No Delta"))</f>
        <v/>
      </c>
      <c r="AB1504">
        <f>IF(OR($B1504="",$Z1504=""),"",MAX(0,$Z1504-N($M1504)))</f>
        <v/>
      </c>
      <c r="AC1504" s="46">
        <f>IF($B1504="","",IFERROR(INDEX('CCA Util %'!$H:$H,MATCH($B1504,'CCA Util %'!$E:$E,0)),""))</f>
        <v/>
      </c>
      <c r="AD1504">
        <f>IF($B1504="","",IFERROR(INDEX('CCA Util %'!$G:$G,MATCH($B1504,'CCA Util %'!$E:$E,0)),""))</f>
        <v/>
      </c>
      <c r="AE1504">
        <f>IF(OR($B1504="",$U1504=""),"",$U1504&amp;" &amp; "&amp;IF(OR($AD1504="",$AD1504=0),"Util NA",$AD1504&amp;" Util"))</f>
        <v/>
      </c>
    </row>
    <row r="1505" ht="15.75" customHeight="1" s="42">
      <c r="A1505" s="41" t="n"/>
      <c r="G1505" s="38" t="n"/>
      <c r="H1505" s="38" t="n"/>
      <c r="I1505" s="38" t="n"/>
      <c r="J1505" s="38" t="n"/>
      <c r="K1505" s="38" t="n"/>
      <c r="L1505" s="38" t="n"/>
      <c r="N1505" s="36">
        <f>IF($B1505="","",IF($C1505="SUPERSTORE","Superstore","DH"))</f>
        <v/>
      </c>
      <c r="O1505" s="36">
        <f>IF($B1505="","",IFERROR(VLOOKUP($B1505,Mapping!$A:$C,2,0),"Not Mapped"))</f>
        <v/>
      </c>
      <c r="P1505" s="36">
        <f>IF($B1505="","",IFERROR(VLOOKUP($B1505,Mapping!$A:$C,3,0),"Not Mapped"))</f>
        <v/>
      </c>
      <c r="Q1505" s="36">
        <f>IF($B1505="","",IFERROR(VLOOKUP($O1505,Leaders!$A:$B,2,0),"Not Mapped"))</f>
        <v/>
      </c>
      <c r="R1505" s="36">
        <f>IF($B1505="","",IF(COUNTIF(Exclusions!$A:$A,$B1505)&gt;0,"Yes","No"))</f>
        <v/>
      </c>
      <c r="S1505" s="38">
        <f>IF($B1505="","",MIN(1,DAY($A1505)/IF($N1505="Superstore",Settings!$B$5,Settings!$B$4)))</f>
        <v/>
      </c>
      <c r="T1505" s="38">
        <f>IF(OR($B1505="",$G1505="",$S1505=0),"",$G1505/$S1505)</f>
        <v/>
      </c>
      <c r="U1505" s="36">
        <f>IF($T1505="","",IF($T1505&lt;Settings!$B$8,"Critical",IF($T1505&lt;Settings!$B$9,"Semi Critical","Non Critical")))</f>
        <v/>
      </c>
      <c r="V1505" s="28" t="n"/>
      <c r="Z1505">
        <f>IF($B1505="","",IFERROR(VLOOKUP($B1505,'Plan HC for CCA'!$A:$B,2,0),""))</f>
        <v/>
      </c>
      <c r="AA1505">
        <f>IF(OR($B1505="",$Z1505=""),"",IF(N($M1505)&lt;$Z1505,"Delta","No Delta"))</f>
        <v/>
      </c>
      <c r="AB1505">
        <f>IF(OR($B1505="",$Z1505=""),"",MAX(0,$Z1505-N($M1505)))</f>
        <v/>
      </c>
      <c r="AC1505" s="46">
        <f>IF($B1505="","",IFERROR(INDEX('CCA Util %'!$H:$H,MATCH($B1505,'CCA Util %'!$E:$E,0)),""))</f>
        <v/>
      </c>
      <c r="AD1505">
        <f>IF($B1505="","",IFERROR(INDEX('CCA Util %'!$G:$G,MATCH($B1505,'CCA Util %'!$E:$E,0)),""))</f>
        <v/>
      </c>
      <c r="AE1505">
        <f>IF(OR($B1505="",$U1505=""),"",$U1505&amp;" &amp; "&amp;IF(OR($AD1505="",$AD1505=0),"Util NA",$AD1505&amp;" Util"))</f>
        <v/>
      </c>
    </row>
    <row r="1506" ht="15.75" customHeight="1" s="42">
      <c r="A1506" s="41" t="n"/>
      <c r="G1506" s="38" t="n"/>
      <c r="H1506" s="38" t="n"/>
      <c r="I1506" s="38" t="n"/>
      <c r="J1506" s="38" t="n"/>
      <c r="K1506" s="38" t="n"/>
      <c r="L1506" s="38" t="n"/>
      <c r="N1506" s="36">
        <f>IF($B1506="","",IF($C1506="SUPERSTORE","Superstore","DH"))</f>
        <v/>
      </c>
      <c r="O1506" s="36">
        <f>IF($B1506="","",IFERROR(VLOOKUP($B1506,Mapping!$A:$C,2,0),"Not Mapped"))</f>
        <v/>
      </c>
      <c r="P1506" s="36">
        <f>IF($B1506="","",IFERROR(VLOOKUP($B1506,Mapping!$A:$C,3,0),"Not Mapped"))</f>
        <v/>
      </c>
      <c r="Q1506" s="36">
        <f>IF($B1506="","",IFERROR(VLOOKUP($O1506,Leaders!$A:$B,2,0),"Not Mapped"))</f>
        <v/>
      </c>
      <c r="R1506" s="36">
        <f>IF($B1506="","",IF(COUNTIF(Exclusions!$A:$A,$B1506)&gt;0,"Yes","No"))</f>
        <v/>
      </c>
      <c r="S1506" s="38">
        <f>IF($B1506="","",MIN(1,DAY($A1506)/IF($N1506="Superstore",Settings!$B$5,Settings!$B$4)))</f>
        <v/>
      </c>
      <c r="T1506" s="38">
        <f>IF(OR($B1506="",$G1506="",$S1506=0),"",$G1506/$S1506)</f>
        <v/>
      </c>
      <c r="U1506" s="36">
        <f>IF($T1506="","",IF($T1506&lt;Settings!$B$8,"Critical",IF($T1506&lt;Settings!$B$9,"Semi Critical","Non Critical")))</f>
        <v/>
      </c>
      <c r="V1506" s="28" t="n"/>
      <c r="Z1506">
        <f>IF($B1506="","",IFERROR(VLOOKUP($B1506,'Plan HC for CCA'!$A:$B,2,0),""))</f>
        <v/>
      </c>
      <c r="AA1506">
        <f>IF(OR($B1506="",$Z1506=""),"",IF(N($M1506)&lt;$Z1506,"Delta","No Delta"))</f>
        <v/>
      </c>
      <c r="AB1506">
        <f>IF(OR($B1506="",$Z1506=""),"",MAX(0,$Z1506-N($M1506)))</f>
        <v/>
      </c>
      <c r="AC1506" s="46">
        <f>IF($B1506="","",IFERROR(INDEX('CCA Util %'!$H:$H,MATCH($B1506,'CCA Util %'!$E:$E,0)),""))</f>
        <v/>
      </c>
      <c r="AD1506">
        <f>IF($B1506="","",IFERROR(INDEX('CCA Util %'!$G:$G,MATCH($B1506,'CCA Util %'!$E:$E,0)),""))</f>
        <v/>
      </c>
      <c r="AE1506">
        <f>IF(OR($B1506="",$U1506=""),"",$U1506&amp;" &amp; "&amp;IF(OR($AD1506="",$AD1506=0),"Util NA",$AD1506&amp;" Util"))</f>
        <v/>
      </c>
    </row>
    <row r="1507" ht="15.75" customHeight="1" s="42">
      <c r="A1507" s="41" t="n"/>
      <c r="G1507" s="38" t="n"/>
      <c r="H1507" s="38" t="n"/>
      <c r="I1507" s="38" t="n"/>
      <c r="J1507" s="38" t="n"/>
      <c r="K1507" s="38" t="n"/>
      <c r="L1507" s="38" t="n"/>
      <c r="N1507" s="36">
        <f>IF($B1507="","",IF($C1507="SUPERSTORE","Superstore","DH"))</f>
        <v/>
      </c>
      <c r="O1507" s="36">
        <f>IF($B1507="","",IFERROR(VLOOKUP($B1507,Mapping!$A:$C,2,0),"Not Mapped"))</f>
        <v/>
      </c>
      <c r="P1507" s="36">
        <f>IF($B1507="","",IFERROR(VLOOKUP($B1507,Mapping!$A:$C,3,0),"Not Mapped"))</f>
        <v/>
      </c>
      <c r="Q1507" s="36">
        <f>IF($B1507="","",IFERROR(VLOOKUP($O1507,Leaders!$A:$B,2,0),"Not Mapped"))</f>
        <v/>
      </c>
      <c r="R1507" s="36">
        <f>IF($B1507="","",IF(COUNTIF(Exclusions!$A:$A,$B1507)&gt;0,"Yes","No"))</f>
        <v/>
      </c>
      <c r="S1507" s="38">
        <f>IF($B1507="","",MIN(1,DAY($A1507)/IF($N1507="Superstore",Settings!$B$5,Settings!$B$4)))</f>
        <v/>
      </c>
      <c r="T1507" s="38">
        <f>IF(OR($B1507="",$G1507="",$S1507=0),"",$G1507/$S1507)</f>
        <v/>
      </c>
      <c r="U1507" s="36">
        <f>IF($T1507="","",IF($T1507&lt;Settings!$B$8,"Critical",IF($T1507&lt;Settings!$B$9,"Semi Critical","Non Critical")))</f>
        <v/>
      </c>
      <c r="V1507" s="28" t="n"/>
      <c r="Z1507">
        <f>IF($B1507="","",IFERROR(VLOOKUP($B1507,'Plan HC for CCA'!$A:$B,2,0),""))</f>
        <v/>
      </c>
      <c r="AA1507">
        <f>IF(OR($B1507="",$Z1507=""),"",IF(N($M1507)&lt;$Z1507,"Delta","No Delta"))</f>
        <v/>
      </c>
      <c r="AB1507">
        <f>IF(OR($B1507="",$Z1507=""),"",MAX(0,$Z1507-N($M1507)))</f>
        <v/>
      </c>
      <c r="AC1507" s="46">
        <f>IF($B1507="","",IFERROR(INDEX('CCA Util %'!$H:$H,MATCH($B1507,'CCA Util %'!$E:$E,0)),""))</f>
        <v/>
      </c>
      <c r="AD1507">
        <f>IF($B1507="","",IFERROR(INDEX('CCA Util %'!$G:$G,MATCH($B1507,'CCA Util %'!$E:$E,0)),""))</f>
        <v/>
      </c>
      <c r="AE1507">
        <f>IF(OR($B1507="",$U1507=""),"",$U1507&amp;" &amp; "&amp;IF(OR($AD1507="",$AD1507=0),"Util NA",$AD1507&amp;" Util"))</f>
        <v/>
      </c>
    </row>
    <row r="1508" ht="15.75" customHeight="1" s="42">
      <c r="A1508" s="41" t="n"/>
      <c r="G1508" s="38" t="n"/>
      <c r="H1508" s="38" t="n"/>
      <c r="I1508" s="38" t="n"/>
      <c r="J1508" s="38" t="n"/>
      <c r="K1508" s="38" t="n"/>
      <c r="L1508" s="38" t="n"/>
      <c r="N1508" s="36">
        <f>IF($B1508="","",IF($C1508="SUPERSTORE","Superstore","DH"))</f>
        <v/>
      </c>
      <c r="O1508" s="36">
        <f>IF($B1508="","",IFERROR(VLOOKUP($B1508,Mapping!$A:$C,2,0),"Not Mapped"))</f>
        <v/>
      </c>
      <c r="P1508" s="36">
        <f>IF($B1508="","",IFERROR(VLOOKUP($B1508,Mapping!$A:$C,3,0),"Not Mapped"))</f>
        <v/>
      </c>
      <c r="Q1508" s="36">
        <f>IF($B1508="","",IFERROR(VLOOKUP($O1508,Leaders!$A:$B,2,0),"Not Mapped"))</f>
        <v/>
      </c>
      <c r="R1508" s="36">
        <f>IF($B1508="","",IF(COUNTIF(Exclusions!$A:$A,$B1508)&gt;0,"Yes","No"))</f>
        <v/>
      </c>
      <c r="S1508" s="38">
        <f>IF($B1508="","",MIN(1,DAY($A1508)/IF($N1508="Superstore",Settings!$B$5,Settings!$B$4)))</f>
        <v/>
      </c>
      <c r="T1508" s="38">
        <f>IF(OR($B1508="",$G1508="",$S1508=0),"",$G1508/$S1508)</f>
        <v/>
      </c>
      <c r="U1508" s="36">
        <f>IF($T1508="","",IF($T1508&lt;Settings!$B$8,"Critical",IF($T1508&lt;Settings!$B$9,"Semi Critical","Non Critical")))</f>
        <v/>
      </c>
      <c r="V1508" s="28" t="n"/>
      <c r="Z1508">
        <f>IF($B1508="","",IFERROR(VLOOKUP($B1508,'Plan HC for CCA'!$A:$B,2,0),""))</f>
        <v/>
      </c>
      <c r="AA1508">
        <f>IF(OR($B1508="",$Z1508=""),"",IF(N($M1508)&lt;$Z1508,"Delta","No Delta"))</f>
        <v/>
      </c>
      <c r="AB1508">
        <f>IF(OR($B1508="",$Z1508=""),"",MAX(0,$Z1508-N($M1508)))</f>
        <v/>
      </c>
      <c r="AC1508" s="46">
        <f>IF($B1508="","",IFERROR(INDEX('CCA Util %'!$H:$H,MATCH($B1508,'CCA Util %'!$E:$E,0)),""))</f>
        <v/>
      </c>
      <c r="AD1508">
        <f>IF($B1508="","",IFERROR(INDEX('CCA Util %'!$G:$G,MATCH($B1508,'CCA Util %'!$E:$E,0)),""))</f>
        <v/>
      </c>
      <c r="AE1508">
        <f>IF(OR($B1508="",$U1508=""),"",$U1508&amp;" &amp; "&amp;IF(OR($AD1508="",$AD1508=0),"Util NA",$AD1508&amp;" Util"))</f>
        <v/>
      </c>
    </row>
    <row r="1509" ht="15.75" customHeight="1" s="42">
      <c r="A1509" s="41" t="n"/>
      <c r="G1509" s="38" t="n"/>
      <c r="H1509" s="38" t="n"/>
      <c r="I1509" s="38" t="n"/>
      <c r="J1509" s="38" t="n"/>
      <c r="K1509" s="38" t="n"/>
      <c r="L1509" s="38" t="n"/>
      <c r="N1509" s="36">
        <f>IF($B1509="","",IF($C1509="SUPERSTORE","Superstore","DH"))</f>
        <v/>
      </c>
      <c r="O1509" s="36">
        <f>IF($B1509="","",IFERROR(VLOOKUP($B1509,Mapping!$A:$C,2,0),"Not Mapped"))</f>
        <v/>
      </c>
      <c r="P1509" s="36">
        <f>IF($B1509="","",IFERROR(VLOOKUP($B1509,Mapping!$A:$C,3,0),"Not Mapped"))</f>
        <v/>
      </c>
      <c r="Q1509" s="36">
        <f>IF($B1509="","",IFERROR(VLOOKUP($O1509,Leaders!$A:$B,2,0),"Not Mapped"))</f>
        <v/>
      </c>
      <c r="R1509" s="36">
        <f>IF($B1509="","",IF(COUNTIF(Exclusions!$A:$A,$B1509)&gt;0,"Yes","No"))</f>
        <v/>
      </c>
      <c r="S1509" s="38">
        <f>IF($B1509="","",MIN(1,DAY($A1509)/IF($N1509="Superstore",Settings!$B$5,Settings!$B$4)))</f>
        <v/>
      </c>
      <c r="T1509" s="38">
        <f>IF(OR($B1509="",$G1509="",$S1509=0),"",$G1509/$S1509)</f>
        <v/>
      </c>
      <c r="U1509" s="36">
        <f>IF($T1509="","",IF($T1509&lt;Settings!$B$8,"Critical",IF($T1509&lt;Settings!$B$9,"Semi Critical","Non Critical")))</f>
        <v/>
      </c>
      <c r="V1509" s="28" t="n"/>
      <c r="Z1509">
        <f>IF($B1509="","",IFERROR(VLOOKUP($B1509,'Plan HC for CCA'!$A:$B,2,0),""))</f>
        <v/>
      </c>
      <c r="AA1509">
        <f>IF(OR($B1509="",$Z1509=""),"",IF(N($M1509)&lt;$Z1509,"Delta","No Delta"))</f>
        <v/>
      </c>
      <c r="AB1509">
        <f>IF(OR($B1509="",$Z1509=""),"",MAX(0,$Z1509-N($M1509)))</f>
        <v/>
      </c>
      <c r="AC1509" s="46">
        <f>IF($B1509="","",IFERROR(INDEX('CCA Util %'!$H:$H,MATCH($B1509,'CCA Util %'!$E:$E,0)),""))</f>
        <v/>
      </c>
      <c r="AD1509">
        <f>IF($B1509="","",IFERROR(INDEX('CCA Util %'!$G:$G,MATCH($B1509,'CCA Util %'!$E:$E,0)),""))</f>
        <v/>
      </c>
      <c r="AE1509">
        <f>IF(OR($B1509="",$U1509=""),"",$U1509&amp;" &amp; "&amp;IF(OR($AD1509="",$AD1509=0),"Util NA",$AD1509&amp;" Util"))</f>
        <v/>
      </c>
    </row>
    <row r="1510" ht="15.75" customHeight="1" s="42">
      <c r="A1510" s="41" t="n"/>
      <c r="G1510" s="38" t="n"/>
      <c r="H1510" s="38" t="n"/>
      <c r="I1510" s="38" t="n"/>
      <c r="J1510" s="38" t="n"/>
      <c r="K1510" s="38" t="n"/>
      <c r="L1510" s="38" t="n"/>
      <c r="N1510" s="36">
        <f>IF($B1510="","",IF($C1510="SUPERSTORE","Superstore","DH"))</f>
        <v/>
      </c>
      <c r="O1510" s="36">
        <f>IF($B1510="","",IFERROR(VLOOKUP($B1510,Mapping!$A:$C,2,0),"Not Mapped"))</f>
        <v/>
      </c>
      <c r="P1510" s="36">
        <f>IF($B1510="","",IFERROR(VLOOKUP($B1510,Mapping!$A:$C,3,0),"Not Mapped"))</f>
        <v/>
      </c>
      <c r="Q1510" s="36">
        <f>IF($B1510="","",IFERROR(VLOOKUP($O1510,Leaders!$A:$B,2,0),"Not Mapped"))</f>
        <v/>
      </c>
      <c r="R1510" s="36">
        <f>IF($B1510="","",IF(COUNTIF(Exclusions!$A:$A,$B1510)&gt;0,"Yes","No"))</f>
        <v/>
      </c>
      <c r="S1510" s="38">
        <f>IF($B1510="","",MIN(1,DAY($A1510)/IF($N1510="Superstore",Settings!$B$5,Settings!$B$4)))</f>
        <v/>
      </c>
      <c r="T1510" s="38">
        <f>IF(OR($B1510="",$G1510="",$S1510=0),"",$G1510/$S1510)</f>
        <v/>
      </c>
      <c r="U1510" s="36">
        <f>IF($T1510="","",IF($T1510&lt;Settings!$B$8,"Critical",IF($T1510&lt;Settings!$B$9,"Semi Critical","Non Critical")))</f>
        <v/>
      </c>
      <c r="V1510" s="28" t="n"/>
      <c r="Z1510">
        <f>IF($B1510="","",IFERROR(VLOOKUP($B1510,'Plan HC for CCA'!$A:$B,2,0),""))</f>
        <v/>
      </c>
      <c r="AA1510">
        <f>IF(OR($B1510="",$Z1510=""),"",IF(N($M1510)&lt;$Z1510,"Delta","No Delta"))</f>
        <v/>
      </c>
      <c r="AB1510">
        <f>IF(OR($B1510="",$Z1510=""),"",MAX(0,$Z1510-N($M1510)))</f>
        <v/>
      </c>
      <c r="AC1510" s="46">
        <f>IF($B1510="","",IFERROR(INDEX('CCA Util %'!$H:$H,MATCH($B1510,'CCA Util %'!$E:$E,0)),""))</f>
        <v/>
      </c>
      <c r="AD1510">
        <f>IF($B1510="","",IFERROR(INDEX('CCA Util %'!$G:$G,MATCH($B1510,'CCA Util %'!$E:$E,0)),""))</f>
        <v/>
      </c>
      <c r="AE1510">
        <f>IF(OR($B1510="",$U1510=""),"",$U1510&amp;" &amp; "&amp;IF(OR($AD1510="",$AD1510=0),"Util NA",$AD1510&amp;" Util"))</f>
        <v/>
      </c>
    </row>
    <row r="1511" ht="15.75" customHeight="1" s="42">
      <c r="A1511" s="41" t="n"/>
      <c r="G1511" s="38" t="n"/>
      <c r="H1511" s="38" t="n"/>
      <c r="I1511" s="38" t="n"/>
      <c r="J1511" s="38" t="n"/>
      <c r="K1511" s="38" t="n"/>
      <c r="L1511" s="38" t="n"/>
      <c r="N1511" s="36">
        <f>IF($B1511="","",IF($C1511="SUPERSTORE","Superstore","DH"))</f>
        <v/>
      </c>
      <c r="O1511" s="36">
        <f>IF($B1511="","",IFERROR(VLOOKUP($B1511,Mapping!$A:$C,2,0),"Not Mapped"))</f>
        <v/>
      </c>
      <c r="P1511" s="36">
        <f>IF($B1511="","",IFERROR(VLOOKUP($B1511,Mapping!$A:$C,3,0),"Not Mapped"))</f>
        <v/>
      </c>
      <c r="Q1511" s="36">
        <f>IF($B1511="","",IFERROR(VLOOKUP($O1511,Leaders!$A:$B,2,0),"Not Mapped"))</f>
        <v/>
      </c>
      <c r="R1511" s="36">
        <f>IF($B1511="","",IF(COUNTIF(Exclusions!$A:$A,$B1511)&gt;0,"Yes","No"))</f>
        <v/>
      </c>
      <c r="S1511" s="38">
        <f>IF($B1511="","",MIN(1,DAY($A1511)/IF($N1511="Superstore",Settings!$B$5,Settings!$B$4)))</f>
        <v/>
      </c>
      <c r="T1511" s="38">
        <f>IF(OR($B1511="",$G1511="",$S1511=0),"",$G1511/$S1511)</f>
        <v/>
      </c>
      <c r="U1511" s="36">
        <f>IF($T1511="","",IF($T1511&lt;Settings!$B$8,"Critical",IF($T1511&lt;Settings!$B$9,"Semi Critical","Non Critical")))</f>
        <v/>
      </c>
      <c r="V1511" s="28" t="n"/>
      <c r="Z1511">
        <f>IF($B1511="","",IFERROR(VLOOKUP($B1511,'Plan HC for CCA'!$A:$B,2,0),""))</f>
        <v/>
      </c>
      <c r="AA1511">
        <f>IF(OR($B1511="",$Z1511=""),"",IF(N($M1511)&lt;$Z1511,"Delta","No Delta"))</f>
        <v/>
      </c>
      <c r="AB1511">
        <f>IF(OR($B1511="",$Z1511=""),"",MAX(0,$Z1511-N($M1511)))</f>
        <v/>
      </c>
      <c r="AC1511" s="46">
        <f>IF($B1511="","",IFERROR(INDEX('CCA Util %'!$H:$H,MATCH($B1511,'CCA Util %'!$E:$E,0)),""))</f>
        <v/>
      </c>
      <c r="AD1511">
        <f>IF($B1511="","",IFERROR(INDEX('CCA Util %'!$G:$G,MATCH($B1511,'CCA Util %'!$E:$E,0)),""))</f>
        <v/>
      </c>
      <c r="AE1511">
        <f>IF(OR($B1511="",$U1511=""),"",$U1511&amp;" &amp; "&amp;IF(OR($AD1511="",$AD1511=0),"Util NA",$AD1511&amp;" Util"))</f>
        <v/>
      </c>
    </row>
    <row r="1512" ht="15.75" customHeight="1" s="42">
      <c r="A1512" s="41" t="n"/>
      <c r="G1512" s="38" t="n"/>
      <c r="H1512" s="38" t="n"/>
      <c r="I1512" s="38" t="n"/>
      <c r="J1512" s="38" t="n"/>
      <c r="K1512" s="38" t="n"/>
      <c r="L1512" s="38" t="n"/>
      <c r="N1512" s="36">
        <f>IF($B1512="","",IF($C1512="SUPERSTORE","Superstore","DH"))</f>
        <v/>
      </c>
      <c r="O1512" s="36">
        <f>IF($B1512="","",IFERROR(VLOOKUP($B1512,Mapping!$A:$C,2,0),"Not Mapped"))</f>
        <v/>
      </c>
      <c r="P1512" s="36">
        <f>IF($B1512="","",IFERROR(VLOOKUP($B1512,Mapping!$A:$C,3,0),"Not Mapped"))</f>
        <v/>
      </c>
      <c r="Q1512" s="36">
        <f>IF($B1512="","",IFERROR(VLOOKUP($O1512,Leaders!$A:$B,2,0),"Not Mapped"))</f>
        <v/>
      </c>
      <c r="R1512" s="36">
        <f>IF($B1512="","",IF(COUNTIF(Exclusions!$A:$A,$B1512)&gt;0,"Yes","No"))</f>
        <v/>
      </c>
      <c r="S1512" s="38">
        <f>IF($B1512="","",MIN(1,DAY($A1512)/IF($N1512="Superstore",Settings!$B$5,Settings!$B$4)))</f>
        <v/>
      </c>
      <c r="T1512" s="38">
        <f>IF(OR($B1512="",$G1512="",$S1512=0),"",$G1512/$S1512)</f>
        <v/>
      </c>
      <c r="U1512" s="36">
        <f>IF($T1512="","",IF($T1512&lt;Settings!$B$8,"Critical",IF($T1512&lt;Settings!$B$9,"Semi Critical","Non Critical")))</f>
        <v/>
      </c>
      <c r="V1512" s="28" t="n"/>
      <c r="Z1512">
        <f>IF($B1512="","",IFERROR(VLOOKUP($B1512,'Plan HC for CCA'!$A:$B,2,0),""))</f>
        <v/>
      </c>
      <c r="AA1512">
        <f>IF(OR($B1512="",$Z1512=""),"",IF(N($M1512)&lt;$Z1512,"Delta","No Delta"))</f>
        <v/>
      </c>
      <c r="AB1512">
        <f>IF(OR($B1512="",$Z1512=""),"",MAX(0,$Z1512-N($M1512)))</f>
        <v/>
      </c>
      <c r="AC1512" s="46">
        <f>IF($B1512="","",IFERROR(INDEX('CCA Util %'!$H:$H,MATCH($B1512,'CCA Util %'!$E:$E,0)),""))</f>
        <v/>
      </c>
      <c r="AD1512">
        <f>IF($B1512="","",IFERROR(INDEX('CCA Util %'!$G:$G,MATCH($B1512,'CCA Util %'!$E:$E,0)),""))</f>
        <v/>
      </c>
      <c r="AE1512">
        <f>IF(OR($B1512="",$U1512=""),"",$U1512&amp;" &amp; "&amp;IF(OR($AD1512="",$AD1512=0),"Util NA",$AD1512&amp;" Util"))</f>
        <v/>
      </c>
    </row>
    <row r="1513" ht="15.75" customHeight="1" s="42">
      <c r="A1513" s="41" t="n"/>
      <c r="G1513" s="38" t="n"/>
      <c r="H1513" s="38" t="n"/>
      <c r="I1513" s="38" t="n"/>
      <c r="J1513" s="38" t="n"/>
      <c r="K1513" s="38" t="n"/>
      <c r="L1513" s="38" t="n"/>
      <c r="N1513" s="36">
        <f>IF($B1513="","",IF($C1513="SUPERSTORE","Superstore","DH"))</f>
        <v/>
      </c>
      <c r="O1513" s="36">
        <f>IF($B1513="","",IFERROR(VLOOKUP($B1513,Mapping!$A:$C,2,0),"Not Mapped"))</f>
        <v/>
      </c>
      <c r="P1513" s="36">
        <f>IF($B1513="","",IFERROR(VLOOKUP($B1513,Mapping!$A:$C,3,0),"Not Mapped"))</f>
        <v/>
      </c>
      <c r="Q1513" s="36">
        <f>IF($B1513="","",IFERROR(VLOOKUP($O1513,Leaders!$A:$B,2,0),"Not Mapped"))</f>
        <v/>
      </c>
      <c r="R1513" s="36">
        <f>IF($B1513="","",IF(COUNTIF(Exclusions!$A:$A,$B1513)&gt;0,"Yes","No"))</f>
        <v/>
      </c>
      <c r="S1513" s="38">
        <f>IF($B1513="","",MIN(1,DAY($A1513)/IF($N1513="Superstore",Settings!$B$5,Settings!$B$4)))</f>
        <v/>
      </c>
      <c r="T1513" s="38">
        <f>IF(OR($B1513="",$G1513="",$S1513=0),"",$G1513/$S1513)</f>
        <v/>
      </c>
      <c r="U1513" s="36">
        <f>IF($T1513="","",IF($T1513&lt;Settings!$B$8,"Critical",IF($T1513&lt;Settings!$B$9,"Semi Critical","Non Critical")))</f>
        <v/>
      </c>
      <c r="V1513" s="28" t="n"/>
      <c r="Z1513">
        <f>IF($B1513="","",IFERROR(VLOOKUP($B1513,'Plan HC for CCA'!$A:$B,2,0),""))</f>
        <v/>
      </c>
      <c r="AA1513">
        <f>IF(OR($B1513="",$Z1513=""),"",IF(N($M1513)&lt;$Z1513,"Delta","No Delta"))</f>
        <v/>
      </c>
      <c r="AB1513">
        <f>IF(OR($B1513="",$Z1513=""),"",MAX(0,$Z1513-N($M1513)))</f>
        <v/>
      </c>
      <c r="AC1513" s="46">
        <f>IF($B1513="","",IFERROR(INDEX('CCA Util %'!$H:$H,MATCH($B1513,'CCA Util %'!$E:$E,0)),""))</f>
        <v/>
      </c>
      <c r="AD1513">
        <f>IF($B1513="","",IFERROR(INDEX('CCA Util %'!$G:$G,MATCH($B1513,'CCA Util %'!$E:$E,0)),""))</f>
        <v/>
      </c>
      <c r="AE1513">
        <f>IF(OR($B1513="",$U1513=""),"",$U1513&amp;" &amp; "&amp;IF(OR($AD1513="",$AD1513=0),"Util NA",$AD1513&amp;" Util"))</f>
        <v/>
      </c>
    </row>
    <row r="1514" ht="15.75" customHeight="1" s="42">
      <c r="A1514" s="41" t="n"/>
      <c r="G1514" s="38" t="n"/>
      <c r="H1514" s="38" t="n"/>
      <c r="I1514" s="38" t="n"/>
      <c r="J1514" s="38" t="n"/>
      <c r="K1514" s="38" t="n"/>
      <c r="L1514" s="38" t="n"/>
      <c r="N1514" s="36">
        <f>IF($B1514="","",IF($C1514="SUPERSTORE","Superstore","DH"))</f>
        <v/>
      </c>
      <c r="O1514" s="36">
        <f>IF($B1514="","",IFERROR(VLOOKUP($B1514,Mapping!$A:$C,2,0),"Not Mapped"))</f>
        <v/>
      </c>
      <c r="P1514" s="36">
        <f>IF($B1514="","",IFERROR(VLOOKUP($B1514,Mapping!$A:$C,3,0),"Not Mapped"))</f>
        <v/>
      </c>
      <c r="Q1514" s="36">
        <f>IF($B1514="","",IFERROR(VLOOKUP($O1514,Leaders!$A:$B,2,0),"Not Mapped"))</f>
        <v/>
      </c>
      <c r="R1514" s="36">
        <f>IF($B1514="","",IF(COUNTIF(Exclusions!$A:$A,$B1514)&gt;0,"Yes","No"))</f>
        <v/>
      </c>
      <c r="S1514" s="38">
        <f>IF($B1514="","",MIN(1,DAY($A1514)/IF($N1514="Superstore",Settings!$B$5,Settings!$B$4)))</f>
        <v/>
      </c>
      <c r="T1514" s="38">
        <f>IF(OR($B1514="",$G1514="",$S1514=0),"",$G1514/$S1514)</f>
        <v/>
      </c>
      <c r="U1514" s="36">
        <f>IF($T1514="","",IF($T1514&lt;Settings!$B$8,"Critical",IF($T1514&lt;Settings!$B$9,"Semi Critical","Non Critical")))</f>
        <v/>
      </c>
      <c r="V1514" s="28" t="n"/>
      <c r="Z1514">
        <f>IF($B1514="","",IFERROR(VLOOKUP($B1514,'Plan HC for CCA'!$A:$B,2,0),""))</f>
        <v/>
      </c>
      <c r="AA1514">
        <f>IF(OR($B1514="",$Z1514=""),"",IF(N($M1514)&lt;$Z1514,"Delta","No Delta"))</f>
        <v/>
      </c>
      <c r="AB1514">
        <f>IF(OR($B1514="",$Z1514=""),"",MAX(0,$Z1514-N($M1514)))</f>
        <v/>
      </c>
      <c r="AC1514" s="46">
        <f>IF($B1514="","",IFERROR(INDEX('CCA Util %'!$H:$H,MATCH($B1514,'CCA Util %'!$E:$E,0)),""))</f>
        <v/>
      </c>
      <c r="AD1514">
        <f>IF($B1514="","",IFERROR(INDEX('CCA Util %'!$G:$G,MATCH($B1514,'CCA Util %'!$E:$E,0)),""))</f>
        <v/>
      </c>
      <c r="AE1514">
        <f>IF(OR($B1514="",$U1514=""),"",$U1514&amp;" &amp; "&amp;IF(OR($AD1514="",$AD1514=0),"Util NA",$AD1514&amp;" Util"))</f>
        <v/>
      </c>
    </row>
    <row r="1515" ht="15.75" customHeight="1" s="42">
      <c r="A1515" s="41" t="n"/>
      <c r="G1515" s="38" t="n"/>
      <c r="H1515" s="38" t="n"/>
      <c r="I1515" s="38" t="n"/>
      <c r="J1515" s="38" t="n"/>
      <c r="K1515" s="38" t="n"/>
      <c r="L1515" s="38" t="n"/>
      <c r="N1515" s="36">
        <f>IF($B1515="","",IF($C1515="SUPERSTORE","Superstore","DH"))</f>
        <v/>
      </c>
      <c r="O1515" s="36">
        <f>IF($B1515="","",IFERROR(VLOOKUP($B1515,Mapping!$A:$C,2,0),"Not Mapped"))</f>
        <v/>
      </c>
      <c r="P1515" s="36">
        <f>IF($B1515="","",IFERROR(VLOOKUP($B1515,Mapping!$A:$C,3,0),"Not Mapped"))</f>
        <v/>
      </c>
      <c r="Q1515" s="36">
        <f>IF($B1515="","",IFERROR(VLOOKUP($O1515,Leaders!$A:$B,2,0),"Not Mapped"))</f>
        <v/>
      </c>
      <c r="R1515" s="36">
        <f>IF($B1515="","",IF(COUNTIF(Exclusions!$A:$A,$B1515)&gt;0,"Yes","No"))</f>
        <v/>
      </c>
      <c r="S1515" s="38">
        <f>IF($B1515="","",MIN(1,DAY($A1515)/IF($N1515="Superstore",Settings!$B$5,Settings!$B$4)))</f>
        <v/>
      </c>
      <c r="T1515" s="38">
        <f>IF(OR($B1515="",$G1515="",$S1515=0),"",$G1515/$S1515)</f>
        <v/>
      </c>
      <c r="U1515" s="36">
        <f>IF($T1515="","",IF($T1515&lt;Settings!$B$8,"Critical",IF($T1515&lt;Settings!$B$9,"Semi Critical","Non Critical")))</f>
        <v/>
      </c>
      <c r="V1515" s="28" t="n"/>
      <c r="Z1515">
        <f>IF($B1515="","",IFERROR(VLOOKUP($B1515,'Plan HC for CCA'!$A:$B,2,0),""))</f>
        <v/>
      </c>
      <c r="AA1515">
        <f>IF(OR($B1515="",$Z1515=""),"",IF(N($M1515)&lt;$Z1515,"Delta","No Delta"))</f>
        <v/>
      </c>
      <c r="AB1515">
        <f>IF(OR($B1515="",$Z1515=""),"",MAX(0,$Z1515-N($M1515)))</f>
        <v/>
      </c>
      <c r="AC1515" s="46">
        <f>IF($B1515="","",IFERROR(INDEX('CCA Util %'!$H:$H,MATCH($B1515,'CCA Util %'!$E:$E,0)),""))</f>
        <v/>
      </c>
      <c r="AD1515">
        <f>IF($B1515="","",IFERROR(INDEX('CCA Util %'!$G:$G,MATCH($B1515,'CCA Util %'!$E:$E,0)),""))</f>
        <v/>
      </c>
      <c r="AE1515">
        <f>IF(OR($B1515="",$U1515=""),"",$U1515&amp;" &amp; "&amp;IF(OR($AD1515="",$AD1515=0),"Util NA",$AD1515&amp;" Util"))</f>
        <v/>
      </c>
    </row>
    <row r="1516" ht="15.75" customHeight="1" s="42">
      <c r="A1516" s="41" t="n"/>
      <c r="G1516" s="38" t="n"/>
      <c r="H1516" s="38" t="n"/>
      <c r="I1516" s="38" t="n"/>
      <c r="J1516" s="38" t="n"/>
      <c r="K1516" s="38" t="n"/>
      <c r="L1516" s="38" t="n"/>
      <c r="N1516" s="36">
        <f>IF($B1516="","",IF($C1516="SUPERSTORE","Superstore","DH"))</f>
        <v/>
      </c>
      <c r="O1516" s="36">
        <f>IF($B1516="","",IFERROR(VLOOKUP($B1516,Mapping!$A:$C,2,0),"Not Mapped"))</f>
        <v/>
      </c>
      <c r="P1516" s="36">
        <f>IF($B1516="","",IFERROR(VLOOKUP($B1516,Mapping!$A:$C,3,0),"Not Mapped"))</f>
        <v/>
      </c>
      <c r="Q1516" s="36">
        <f>IF($B1516="","",IFERROR(VLOOKUP($O1516,Leaders!$A:$B,2,0),"Not Mapped"))</f>
        <v/>
      </c>
      <c r="R1516" s="36">
        <f>IF($B1516="","",IF(COUNTIF(Exclusions!$A:$A,$B1516)&gt;0,"Yes","No"))</f>
        <v/>
      </c>
      <c r="S1516" s="38">
        <f>IF($B1516="","",MIN(1,DAY($A1516)/IF($N1516="Superstore",Settings!$B$5,Settings!$B$4)))</f>
        <v/>
      </c>
      <c r="T1516" s="38">
        <f>IF(OR($B1516="",$G1516="",$S1516=0),"",$G1516/$S1516)</f>
        <v/>
      </c>
      <c r="U1516" s="36">
        <f>IF($T1516="","",IF($T1516&lt;Settings!$B$8,"Critical",IF($T1516&lt;Settings!$B$9,"Semi Critical","Non Critical")))</f>
        <v/>
      </c>
      <c r="V1516" s="28" t="n"/>
      <c r="Z1516">
        <f>IF($B1516="","",IFERROR(VLOOKUP($B1516,'Plan HC for CCA'!$A:$B,2,0),""))</f>
        <v/>
      </c>
      <c r="AA1516">
        <f>IF(OR($B1516="",$Z1516=""),"",IF(N($M1516)&lt;$Z1516,"Delta","No Delta"))</f>
        <v/>
      </c>
      <c r="AB1516">
        <f>IF(OR($B1516="",$Z1516=""),"",MAX(0,$Z1516-N($M1516)))</f>
        <v/>
      </c>
      <c r="AC1516" s="46">
        <f>IF($B1516="","",IFERROR(INDEX('CCA Util %'!$H:$H,MATCH($B1516,'CCA Util %'!$E:$E,0)),""))</f>
        <v/>
      </c>
      <c r="AD1516">
        <f>IF($B1516="","",IFERROR(INDEX('CCA Util %'!$G:$G,MATCH($B1516,'CCA Util %'!$E:$E,0)),""))</f>
        <v/>
      </c>
      <c r="AE1516">
        <f>IF(OR($B1516="",$U1516=""),"",$U1516&amp;" &amp; "&amp;IF(OR($AD1516="",$AD1516=0),"Util NA",$AD1516&amp;" Util"))</f>
        <v/>
      </c>
    </row>
    <row r="1517" ht="15.75" customHeight="1" s="42">
      <c r="A1517" s="41" t="n"/>
      <c r="G1517" s="38" t="n"/>
      <c r="H1517" s="38" t="n"/>
      <c r="I1517" s="38" t="n"/>
      <c r="J1517" s="38" t="n"/>
      <c r="K1517" s="38" t="n"/>
      <c r="L1517" s="38" t="n"/>
      <c r="N1517" s="36">
        <f>IF($B1517="","",IF($C1517="SUPERSTORE","Superstore","DH"))</f>
        <v/>
      </c>
      <c r="O1517" s="36">
        <f>IF($B1517="","",IFERROR(VLOOKUP($B1517,Mapping!$A:$C,2,0),"Not Mapped"))</f>
        <v/>
      </c>
      <c r="P1517" s="36">
        <f>IF($B1517="","",IFERROR(VLOOKUP($B1517,Mapping!$A:$C,3,0),"Not Mapped"))</f>
        <v/>
      </c>
      <c r="Q1517" s="36">
        <f>IF($B1517="","",IFERROR(VLOOKUP($O1517,Leaders!$A:$B,2,0),"Not Mapped"))</f>
        <v/>
      </c>
      <c r="R1517" s="36">
        <f>IF($B1517="","",IF(COUNTIF(Exclusions!$A:$A,$B1517)&gt;0,"Yes","No"))</f>
        <v/>
      </c>
      <c r="S1517" s="38">
        <f>IF($B1517="","",MIN(1,DAY($A1517)/IF($N1517="Superstore",Settings!$B$5,Settings!$B$4)))</f>
        <v/>
      </c>
      <c r="T1517" s="38">
        <f>IF(OR($B1517="",$G1517="",$S1517=0),"",$G1517/$S1517)</f>
        <v/>
      </c>
      <c r="U1517" s="36">
        <f>IF($T1517="","",IF($T1517&lt;Settings!$B$8,"Critical",IF($T1517&lt;Settings!$B$9,"Semi Critical","Non Critical")))</f>
        <v/>
      </c>
      <c r="V1517" s="28" t="n"/>
      <c r="Z1517">
        <f>IF($B1517="","",IFERROR(VLOOKUP($B1517,'Plan HC for CCA'!$A:$B,2,0),""))</f>
        <v/>
      </c>
      <c r="AA1517">
        <f>IF(OR($B1517="",$Z1517=""),"",IF(N($M1517)&lt;$Z1517,"Delta","No Delta"))</f>
        <v/>
      </c>
      <c r="AB1517">
        <f>IF(OR($B1517="",$Z1517=""),"",MAX(0,$Z1517-N($M1517)))</f>
        <v/>
      </c>
      <c r="AC1517" s="46">
        <f>IF($B1517="","",IFERROR(INDEX('CCA Util %'!$H:$H,MATCH($B1517,'CCA Util %'!$E:$E,0)),""))</f>
        <v/>
      </c>
      <c r="AD1517">
        <f>IF($B1517="","",IFERROR(INDEX('CCA Util %'!$G:$G,MATCH($B1517,'CCA Util %'!$E:$E,0)),""))</f>
        <v/>
      </c>
      <c r="AE1517">
        <f>IF(OR($B1517="",$U1517=""),"",$U1517&amp;" &amp; "&amp;IF(OR($AD1517="",$AD1517=0),"Util NA",$AD1517&amp;" Util"))</f>
        <v/>
      </c>
    </row>
    <row r="1518" ht="15.75" customHeight="1" s="42">
      <c r="A1518" s="41" t="n"/>
      <c r="G1518" s="38" t="n"/>
      <c r="H1518" s="38" t="n"/>
      <c r="I1518" s="38" t="n"/>
      <c r="J1518" s="38" t="n"/>
      <c r="K1518" s="38" t="n"/>
      <c r="L1518" s="38" t="n"/>
      <c r="N1518" s="36">
        <f>IF($B1518="","",IF($C1518="SUPERSTORE","Superstore","DH"))</f>
        <v/>
      </c>
      <c r="O1518" s="36">
        <f>IF($B1518="","",IFERROR(VLOOKUP($B1518,Mapping!$A:$C,2,0),"Not Mapped"))</f>
        <v/>
      </c>
      <c r="P1518" s="36">
        <f>IF($B1518="","",IFERROR(VLOOKUP($B1518,Mapping!$A:$C,3,0),"Not Mapped"))</f>
        <v/>
      </c>
      <c r="Q1518" s="36">
        <f>IF($B1518="","",IFERROR(VLOOKUP($O1518,Leaders!$A:$B,2,0),"Not Mapped"))</f>
        <v/>
      </c>
      <c r="R1518" s="36">
        <f>IF($B1518="","",IF(COUNTIF(Exclusions!$A:$A,$B1518)&gt;0,"Yes","No"))</f>
        <v/>
      </c>
      <c r="S1518" s="38">
        <f>IF($B1518="","",MIN(1,DAY($A1518)/IF($N1518="Superstore",Settings!$B$5,Settings!$B$4)))</f>
        <v/>
      </c>
      <c r="T1518" s="38">
        <f>IF(OR($B1518="",$G1518="",$S1518=0),"",$G1518/$S1518)</f>
        <v/>
      </c>
      <c r="U1518" s="36">
        <f>IF($T1518="","",IF($T1518&lt;Settings!$B$8,"Critical",IF($T1518&lt;Settings!$B$9,"Semi Critical","Non Critical")))</f>
        <v/>
      </c>
      <c r="V1518" s="28" t="n"/>
      <c r="Z1518">
        <f>IF($B1518="","",IFERROR(VLOOKUP($B1518,'Plan HC for CCA'!$A:$B,2,0),""))</f>
        <v/>
      </c>
      <c r="AA1518">
        <f>IF(OR($B1518="",$Z1518=""),"",IF(N($M1518)&lt;$Z1518,"Delta","No Delta"))</f>
        <v/>
      </c>
      <c r="AB1518">
        <f>IF(OR($B1518="",$Z1518=""),"",MAX(0,$Z1518-N($M1518)))</f>
        <v/>
      </c>
      <c r="AC1518" s="46">
        <f>IF($B1518="","",IFERROR(INDEX('CCA Util %'!$H:$H,MATCH($B1518,'CCA Util %'!$E:$E,0)),""))</f>
        <v/>
      </c>
      <c r="AD1518">
        <f>IF($B1518="","",IFERROR(INDEX('CCA Util %'!$G:$G,MATCH($B1518,'CCA Util %'!$E:$E,0)),""))</f>
        <v/>
      </c>
      <c r="AE1518">
        <f>IF(OR($B1518="",$U1518=""),"",$U1518&amp;" &amp; "&amp;IF(OR($AD1518="",$AD1518=0),"Util NA",$AD1518&amp;" Util"))</f>
        <v/>
      </c>
    </row>
    <row r="1519" ht="15.75" customHeight="1" s="42">
      <c r="A1519" s="41" t="n"/>
      <c r="G1519" s="38" t="n"/>
      <c r="H1519" s="38" t="n"/>
      <c r="I1519" s="38" t="n"/>
      <c r="J1519" s="38" t="n"/>
      <c r="K1519" s="38" t="n"/>
      <c r="L1519" s="38" t="n"/>
      <c r="N1519" s="36">
        <f>IF($B1519="","",IF($C1519="SUPERSTORE","Superstore","DH"))</f>
        <v/>
      </c>
      <c r="O1519" s="36">
        <f>IF($B1519="","",IFERROR(VLOOKUP($B1519,Mapping!$A:$C,2,0),"Not Mapped"))</f>
        <v/>
      </c>
      <c r="P1519" s="36">
        <f>IF($B1519="","",IFERROR(VLOOKUP($B1519,Mapping!$A:$C,3,0),"Not Mapped"))</f>
        <v/>
      </c>
      <c r="Q1519" s="36">
        <f>IF($B1519="","",IFERROR(VLOOKUP($O1519,Leaders!$A:$B,2,0),"Not Mapped"))</f>
        <v/>
      </c>
      <c r="R1519" s="36">
        <f>IF($B1519="","",IF(COUNTIF(Exclusions!$A:$A,$B1519)&gt;0,"Yes","No"))</f>
        <v/>
      </c>
      <c r="S1519" s="38">
        <f>IF($B1519="","",MIN(1,DAY($A1519)/IF($N1519="Superstore",Settings!$B$5,Settings!$B$4)))</f>
        <v/>
      </c>
      <c r="T1519" s="38">
        <f>IF(OR($B1519="",$G1519="",$S1519=0),"",$G1519/$S1519)</f>
        <v/>
      </c>
      <c r="U1519" s="36">
        <f>IF($T1519="","",IF($T1519&lt;Settings!$B$8,"Critical",IF($T1519&lt;Settings!$B$9,"Semi Critical","Non Critical")))</f>
        <v/>
      </c>
      <c r="V1519" s="28" t="n"/>
      <c r="Z1519">
        <f>IF($B1519="","",IFERROR(VLOOKUP($B1519,'Plan HC for CCA'!$A:$B,2,0),""))</f>
        <v/>
      </c>
      <c r="AA1519">
        <f>IF(OR($B1519="",$Z1519=""),"",IF(N($M1519)&lt;$Z1519,"Delta","No Delta"))</f>
        <v/>
      </c>
      <c r="AB1519">
        <f>IF(OR($B1519="",$Z1519=""),"",MAX(0,$Z1519-N($M1519)))</f>
        <v/>
      </c>
      <c r="AC1519" s="46">
        <f>IF($B1519="","",IFERROR(INDEX('CCA Util %'!$H:$H,MATCH($B1519,'CCA Util %'!$E:$E,0)),""))</f>
        <v/>
      </c>
      <c r="AD1519">
        <f>IF($B1519="","",IFERROR(INDEX('CCA Util %'!$G:$G,MATCH($B1519,'CCA Util %'!$E:$E,0)),""))</f>
        <v/>
      </c>
      <c r="AE1519">
        <f>IF(OR($B1519="",$U1519=""),"",$U1519&amp;" &amp; "&amp;IF(OR($AD1519="",$AD1519=0),"Util NA",$AD1519&amp;" Util"))</f>
        <v/>
      </c>
    </row>
    <row r="1520" ht="15.75" customHeight="1" s="42">
      <c r="A1520" s="41" t="n"/>
      <c r="G1520" s="38" t="n"/>
      <c r="H1520" s="38" t="n"/>
      <c r="I1520" s="38" t="n"/>
      <c r="J1520" s="38" t="n"/>
      <c r="K1520" s="38" t="n"/>
      <c r="L1520" s="38" t="n"/>
      <c r="N1520" s="36">
        <f>IF($B1520="","",IF($C1520="SUPERSTORE","Superstore","DH"))</f>
        <v/>
      </c>
      <c r="O1520" s="36">
        <f>IF($B1520="","",IFERROR(VLOOKUP($B1520,Mapping!$A:$C,2,0),"Not Mapped"))</f>
        <v/>
      </c>
      <c r="P1520" s="36">
        <f>IF($B1520="","",IFERROR(VLOOKUP($B1520,Mapping!$A:$C,3,0),"Not Mapped"))</f>
        <v/>
      </c>
      <c r="Q1520" s="36">
        <f>IF($B1520="","",IFERROR(VLOOKUP($O1520,Leaders!$A:$B,2,0),"Not Mapped"))</f>
        <v/>
      </c>
      <c r="R1520" s="36">
        <f>IF($B1520="","",IF(COUNTIF(Exclusions!$A:$A,$B1520)&gt;0,"Yes","No"))</f>
        <v/>
      </c>
      <c r="S1520" s="38">
        <f>IF($B1520="","",MIN(1,DAY($A1520)/IF($N1520="Superstore",Settings!$B$5,Settings!$B$4)))</f>
        <v/>
      </c>
      <c r="T1520" s="38">
        <f>IF(OR($B1520="",$G1520="",$S1520=0),"",$G1520/$S1520)</f>
        <v/>
      </c>
      <c r="U1520" s="36">
        <f>IF($T1520="","",IF($T1520&lt;Settings!$B$8,"Critical",IF($T1520&lt;Settings!$B$9,"Semi Critical","Non Critical")))</f>
        <v/>
      </c>
      <c r="V1520" s="28" t="n"/>
      <c r="Z1520">
        <f>IF($B1520="","",IFERROR(VLOOKUP($B1520,'Plan HC for CCA'!$A:$B,2,0),""))</f>
        <v/>
      </c>
      <c r="AA1520">
        <f>IF(OR($B1520="",$Z1520=""),"",IF(N($M1520)&lt;$Z1520,"Delta","No Delta"))</f>
        <v/>
      </c>
      <c r="AB1520">
        <f>IF(OR($B1520="",$Z1520=""),"",MAX(0,$Z1520-N($M1520)))</f>
        <v/>
      </c>
      <c r="AC1520" s="46">
        <f>IF($B1520="","",IFERROR(INDEX('CCA Util %'!$H:$H,MATCH($B1520,'CCA Util %'!$E:$E,0)),""))</f>
        <v/>
      </c>
      <c r="AD1520">
        <f>IF($B1520="","",IFERROR(INDEX('CCA Util %'!$G:$G,MATCH($B1520,'CCA Util %'!$E:$E,0)),""))</f>
        <v/>
      </c>
      <c r="AE1520">
        <f>IF(OR($B1520="",$U1520=""),"",$U1520&amp;" &amp; "&amp;IF(OR($AD1520="",$AD1520=0),"Util NA",$AD1520&amp;" Util"))</f>
        <v/>
      </c>
    </row>
    <row r="1521" ht="15.75" customHeight="1" s="42">
      <c r="A1521" s="41" t="n"/>
      <c r="G1521" s="38" t="n"/>
      <c r="H1521" s="38" t="n"/>
      <c r="I1521" s="38" t="n"/>
      <c r="J1521" s="38" t="n"/>
      <c r="K1521" s="38" t="n"/>
      <c r="L1521" s="38" t="n"/>
      <c r="N1521" s="36">
        <f>IF($B1521="","",IF($C1521="SUPERSTORE","Superstore","DH"))</f>
        <v/>
      </c>
      <c r="O1521" s="36">
        <f>IF($B1521="","",IFERROR(VLOOKUP($B1521,Mapping!$A:$C,2,0),"Not Mapped"))</f>
        <v/>
      </c>
      <c r="P1521" s="36">
        <f>IF($B1521="","",IFERROR(VLOOKUP($B1521,Mapping!$A:$C,3,0),"Not Mapped"))</f>
        <v/>
      </c>
      <c r="Q1521" s="36">
        <f>IF($B1521="","",IFERROR(VLOOKUP($O1521,Leaders!$A:$B,2,0),"Not Mapped"))</f>
        <v/>
      </c>
      <c r="R1521" s="36">
        <f>IF($B1521="","",IF(COUNTIF(Exclusions!$A:$A,$B1521)&gt;0,"Yes","No"))</f>
        <v/>
      </c>
      <c r="S1521" s="38">
        <f>IF($B1521="","",MIN(1,DAY($A1521)/IF($N1521="Superstore",Settings!$B$5,Settings!$B$4)))</f>
        <v/>
      </c>
      <c r="T1521" s="38">
        <f>IF(OR($B1521="",$G1521="",$S1521=0),"",$G1521/$S1521)</f>
        <v/>
      </c>
      <c r="U1521" s="36">
        <f>IF($T1521="","",IF($T1521&lt;Settings!$B$8,"Critical",IF($T1521&lt;Settings!$B$9,"Semi Critical","Non Critical")))</f>
        <v/>
      </c>
      <c r="V1521" s="28" t="n"/>
      <c r="Z1521">
        <f>IF($B1521="","",IFERROR(VLOOKUP($B1521,'Plan HC for CCA'!$A:$B,2,0),""))</f>
        <v/>
      </c>
      <c r="AA1521">
        <f>IF(OR($B1521="",$Z1521=""),"",IF(N($M1521)&lt;$Z1521,"Delta","No Delta"))</f>
        <v/>
      </c>
      <c r="AB1521">
        <f>IF(OR($B1521="",$Z1521=""),"",MAX(0,$Z1521-N($M1521)))</f>
        <v/>
      </c>
      <c r="AC1521" s="46">
        <f>IF($B1521="","",IFERROR(INDEX('CCA Util %'!$H:$H,MATCH($B1521,'CCA Util %'!$E:$E,0)),""))</f>
        <v/>
      </c>
      <c r="AD1521">
        <f>IF($B1521="","",IFERROR(INDEX('CCA Util %'!$G:$G,MATCH($B1521,'CCA Util %'!$E:$E,0)),""))</f>
        <v/>
      </c>
      <c r="AE1521">
        <f>IF(OR($B1521="",$U1521=""),"",$U1521&amp;" &amp; "&amp;IF(OR($AD1521="",$AD1521=0),"Util NA",$AD1521&amp;" Util"))</f>
        <v/>
      </c>
    </row>
    <row r="1522" ht="15.75" customHeight="1" s="42">
      <c r="A1522" s="41" t="n"/>
      <c r="G1522" s="38" t="n"/>
      <c r="H1522" s="38" t="n"/>
      <c r="I1522" s="38" t="n"/>
      <c r="J1522" s="38" t="n"/>
      <c r="K1522" s="38" t="n"/>
      <c r="L1522" s="38" t="n"/>
      <c r="N1522" s="36">
        <f>IF($B1522="","",IF($C1522="SUPERSTORE","Superstore","DH"))</f>
        <v/>
      </c>
      <c r="O1522" s="36">
        <f>IF($B1522="","",IFERROR(VLOOKUP($B1522,Mapping!$A:$C,2,0),"Not Mapped"))</f>
        <v/>
      </c>
      <c r="P1522" s="36">
        <f>IF($B1522="","",IFERROR(VLOOKUP($B1522,Mapping!$A:$C,3,0),"Not Mapped"))</f>
        <v/>
      </c>
      <c r="Q1522" s="36">
        <f>IF($B1522="","",IFERROR(VLOOKUP($O1522,Leaders!$A:$B,2,0),"Not Mapped"))</f>
        <v/>
      </c>
      <c r="R1522" s="36">
        <f>IF($B1522="","",IF(COUNTIF(Exclusions!$A:$A,$B1522)&gt;0,"Yes","No"))</f>
        <v/>
      </c>
      <c r="S1522" s="38">
        <f>IF($B1522="","",MIN(1,DAY($A1522)/IF($N1522="Superstore",Settings!$B$5,Settings!$B$4)))</f>
        <v/>
      </c>
      <c r="T1522" s="38">
        <f>IF(OR($B1522="",$G1522="",$S1522=0),"",$G1522/$S1522)</f>
        <v/>
      </c>
      <c r="U1522" s="36">
        <f>IF($T1522="","",IF($T1522&lt;Settings!$B$8,"Critical",IF($T1522&lt;Settings!$B$9,"Semi Critical","Non Critical")))</f>
        <v/>
      </c>
      <c r="V1522" s="28" t="n"/>
      <c r="Z1522">
        <f>IF($B1522="","",IFERROR(VLOOKUP($B1522,'Plan HC for CCA'!$A:$B,2,0),""))</f>
        <v/>
      </c>
      <c r="AA1522">
        <f>IF(OR($B1522="",$Z1522=""),"",IF(N($M1522)&lt;$Z1522,"Delta","No Delta"))</f>
        <v/>
      </c>
      <c r="AB1522">
        <f>IF(OR($B1522="",$Z1522=""),"",MAX(0,$Z1522-N($M1522)))</f>
        <v/>
      </c>
      <c r="AC1522" s="46">
        <f>IF($B1522="","",IFERROR(INDEX('CCA Util %'!$H:$H,MATCH($B1522,'CCA Util %'!$E:$E,0)),""))</f>
        <v/>
      </c>
      <c r="AD1522">
        <f>IF($B1522="","",IFERROR(INDEX('CCA Util %'!$G:$G,MATCH($B1522,'CCA Util %'!$E:$E,0)),""))</f>
        <v/>
      </c>
      <c r="AE1522">
        <f>IF(OR($B1522="",$U1522=""),"",$U1522&amp;" &amp; "&amp;IF(OR($AD1522="",$AD1522=0),"Util NA",$AD1522&amp;" Util"))</f>
        <v/>
      </c>
    </row>
    <row r="1523" ht="15.75" customHeight="1" s="42">
      <c r="A1523" s="41" t="n"/>
      <c r="G1523" s="38" t="n"/>
      <c r="H1523" s="38" t="n"/>
      <c r="I1523" s="38" t="n"/>
      <c r="J1523" s="38" t="n"/>
      <c r="K1523" s="38" t="n"/>
      <c r="L1523" s="38" t="n"/>
      <c r="N1523" s="36">
        <f>IF($B1523="","",IF($C1523="SUPERSTORE","Superstore","DH"))</f>
        <v/>
      </c>
      <c r="O1523" s="36">
        <f>IF($B1523="","",IFERROR(VLOOKUP($B1523,Mapping!$A:$C,2,0),"Not Mapped"))</f>
        <v/>
      </c>
      <c r="P1523" s="36">
        <f>IF($B1523="","",IFERROR(VLOOKUP($B1523,Mapping!$A:$C,3,0),"Not Mapped"))</f>
        <v/>
      </c>
      <c r="Q1523" s="36">
        <f>IF($B1523="","",IFERROR(VLOOKUP($O1523,Leaders!$A:$B,2,0),"Not Mapped"))</f>
        <v/>
      </c>
      <c r="R1523" s="36">
        <f>IF($B1523="","",IF(COUNTIF(Exclusions!$A:$A,$B1523)&gt;0,"Yes","No"))</f>
        <v/>
      </c>
      <c r="S1523" s="38">
        <f>IF($B1523="","",MIN(1,DAY($A1523)/IF($N1523="Superstore",Settings!$B$5,Settings!$B$4)))</f>
        <v/>
      </c>
      <c r="T1523" s="38">
        <f>IF(OR($B1523="",$G1523="",$S1523=0),"",$G1523/$S1523)</f>
        <v/>
      </c>
      <c r="U1523" s="36">
        <f>IF($T1523="","",IF($T1523&lt;Settings!$B$8,"Critical",IF($T1523&lt;Settings!$B$9,"Semi Critical","Non Critical")))</f>
        <v/>
      </c>
      <c r="V1523" s="28" t="n"/>
      <c r="Z1523">
        <f>IF($B1523="","",IFERROR(VLOOKUP($B1523,'Plan HC for CCA'!$A:$B,2,0),""))</f>
        <v/>
      </c>
      <c r="AA1523">
        <f>IF(OR($B1523="",$Z1523=""),"",IF(N($M1523)&lt;$Z1523,"Delta","No Delta"))</f>
        <v/>
      </c>
      <c r="AB1523">
        <f>IF(OR($B1523="",$Z1523=""),"",MAX(0,$Z1523-N($M1523)))</f>
        <v/>
      </c>
      <c r="AC1523" s="46">
        <f>IF($B1523="","",IFERROR(INDEX('CCA Util %'!$H:$H,MATCH($B1523,'CCA Util %'!$E:$E,0)),""))</f>
        <v/>
      </c>
      <c r="AD1523">
        <f>IF($B1523="","",IFERROR(INDEX('CCA Util %'!$G:$G,MATCH($B1523,'CCA Util %'!$E:$E,0)),""))</f>
        <v/>
      </c>
      <c r="AE1523">
        <f>IF(OR($B1523="",$U1523=""),"",$U1523&amp;" &amp; "&amp;IF(OR($AD1523="",$AD1523=0),"Util NA",$AD1523&amp;" Util"))</f>
        <v/>
      </c>
    </row>
    <row r="1524" ht="15.75" customHeight="1" s="42">
      <c r="A1524" s="41" t="n"/>
      <c r="G1524" s="38" t="n"/>
      <c r="H1524" s="38" t="n"/>
      <c r="I1524" s="38" t="n"/>
      <c r="J1524" s="38" t="n"/>
      <c r="K1524" s="38" t="n"/>
      <c r="L1524" s="38" t="n"/>
      <c r="N1524" s="36">
        <f>IF($B1524="","",IF($C1524="SUPERSTORE","Superstore","DH"))</f>
        <v/>
      </c>
      <c r="O1524" s="36">
        <f>IF($B1524="","",IFERROR(VLOOKUP($B1524,Mapping!$A:$C,2,0),"Not Mapped"))</f>
        <v/>
      </c>
      <c r="P1524" s="36">
        <f>IF($B1524="","",IFERROR(VLOOKUP($B1524,Mapping!$A:$C,3,0),"Not Mapped"))</f>
        <v/>
      </c>
      <c r="Q1524" s="36">
        <f>IF($B1524="","",IFERROR(VLOOKUP($O1524,Leaders!$A:$B,2,0),"Not Mapped"))</f>
        <v/>
      </c>
      <c r="R1524" s="36">
        <f>IF($B1524="","",IF(COUNTIF(Exclusions!$A:$A,$B1524)&gt;0,"Yes","No"))</f>
        <v/>
      </c>
      <c r="S1524" s="38">
        <f>IF($B1524="","",MIN(1,DAY($A1524)/IF($N1524="Superstore",Settings!$B$5,Settings!$B$4)))</f>
        <v/>
      </c>
      <c r="T1524" s="38">
        <f>IF(OR($B1524="",$G1524="",$S1524=0),"",$G1524/$S1524)</f>
        <v/>
      </c>
      <c r="U1524" s="36">
        <f>IF($T1524="","",IF($T1524&lt;Settings!$B$8,"Critical",IF($T1524&lt;Settings!$B$9,"Semi Critical","Non Critical")))</f>
        <v/>
      </c>
      <c r="V1524" s="28" t="n"/>
      <c r="Z1524">
        <f>IF($B1524="","",IFERROR(VLOOKUP($B1524,'Plan HC for CCA'!$A:$B,2,0),""))</f>
        <v/>
      </c>
      <c r="AA1524">
        <f>IF(OR($B1524="",$Z1524=""),"",IF(N($M1524)&lt;$Z1524,"Delta","No Delta"))</f>
        <v/>
      </c>
      <c r="AB1524">
        <f>IF(OR($B1524="",$Z1524=""),"",MAX(0,$Z1524-N($M1524)))</f>
        <v/>
      </c>
      <c r="AC1524" s="46">
        <f>IF($B1524="","",IFERROR(INDEX('CCA Util %'!$H:$H,MATCH($B1524,'CCA Util %'!$E:$E,0)),""))</f>
        <v/>
      </c>
      <c r="AD1524">
        <f>IF($B1524="","",IFERROR(INDEX('CCA Util %'!$G:$G,MATCH($B1524,'CCA Util %'!$E:$E,0)),""))</f>
        <v/>
      </c>
      <c r="AE1524">
        <f>IF(OR($B1524="",$U1524=""),"",$U1524&amp;" &amp; "&amp;IF(OR($AD1524="",$AD1524=0),"Util NA",$AD1524&amp;" Util"))</f>
        <v/>
      </c>
    </row>
    <row r="1525" ht="15.75" customHeight="1" s="42">
      <c r="A1525" s="41" t="n"/>
      <c r="G1525" s="38" t="n"/>
      <c r="H1525" s="38" t="n"/>
      <c r="I1525" s="38" t="n"/>
      <c r="J1525" s="38" t="n"/>
      <c r="K1525" s="38" t="n"/>
      <c r="L1525" s="38" t="n"/>
      <c r="N1525" s="36">
        <f>IF($B1525="","",IF($C1525="SUPERSTORE","Superstore","DH"))</f>
        <v/>
      </c>
      <c r="O1525" s="36">
        <f>IF($B1525="","",IFERROR(VLOOKUP($B1525,Mapping!$A:$C,2,0),"Not Mapped"))</f>
        <v/>
      </c>
      <c r="P1525" s="36">
        <f>IF($B1525="","",IFERROR(VLOOKUP($B1525,Mapping!$A:$C,3,0),"Not Mapped"))</f>
        <v/>
      </c>
      <c r="Q1525" s="36">
        <f>IF($B1525="","",IFERROR(VLOOKUP($O1525,Leaders!$A:$B,2,0),"Not Mapped"))</f>
        <v/>
      </c>
      <c r="R1525" s="36">
        <f>IF($B1525="","",IF(COUNTIF(Exclusions!$A:$A,$B1525)&gt;0,"Yes","No"))</f>
        <v/>
      </c>
      <c r="S1525" s="38">
        <f>IF($B1525="","",MIN(1,DAY($A1525)/IF($N1525="Superstore",Settings!$B$5,Settings!$B$4)))</f>
        <v/>
      </c>
      <c r="T1525" s="38">
        <f>IF(OR($B1525="",$G1525="",$S1525=0),"",$G1525/$S1525)</f>
        <v/>
      </c>
      <c r="U1525" s="36">
        <f>IF($T1525="","",IF($T1525&lt;Settings!$B$8,"Critical",IF($T1525&lt;Settings!$B$9,"Semi Critical","Non Critical")))</f>
        <v/>
      </c>
      <c r="V1525" s="28" t="n"/>
      <c r="Z1525">
        <f>IF($B1525="","",IFERROR(VLOOKUP($B1525,'Plan HC for CCA'!$A:$B,2,0),""))</f>
        <v/>
      </c>
      <c r="AA1525">
        <f>IF(OR($B1525="",$Z1525=""),"",IF(N($M1525)&lt;$Z1525,"Delta","No Delta"))</f>
        <v/>
      </c>
      <c r="AB1525">
        <f>IF(OR($B1525="",$Z1525=""),"",MAX(0,$Z1525-N($M1525)))</f>
        <v/>
      </c>
      <c r="AC1525" s="46">
        <f>IF($B1525="","",IFERROR(INDEX('CCA Util %'!$H:$H,MATCH($B1525,'CCA Util %'!$E:$E,0)),""))</f>
        <v/>
      </c>
      <c r="AD1525">
        <f>IF($B1525="","",IFERROR(INDEX('CCA Util %'!$G:$G,MATCH($B1525,'CCA Util %'!$E:$E,0)),""))</f>
        <v/>
      </c>
      <c r="AE1525">
        <f>IF(OR($B1525="",$U1525=""),"",$U1525&amp;" &amp; "&amp;IF(OR($AD1525="",$AD1525=0),"Util NA",$AD1525&amp;" Util"))</f>
        <v/>
      </c>
    </row>
    <row r="1526" ht="15.75" customHeight="1" s="42">
      <c r="A1526" s="41" t="n"/>
      <c r="G1526" s="38" t="n"/>
      <c r="H1526" s="38" t="n"/>
      <c r="I1526" s="38" t="n"/>
      <c r="J1526" s="38" t="n"/>
      <c r="K1526" s="38" t="n"/>
      <c r="L1526" s="38" t="n"/>
      <c r="N1526" s="36">
        <f>IF($B1526="","",IF($C1526="SUPERSTORE","Superstore","DH"))</f>
        <v/>
      </c>
      <c r="O1526" s="36">
        <f>IF($B1526="","",IFERROR(VLOOKUP($B1526,Mapping!$A:$C,2,0),"Not Mapped"))</f>
        <v/>
      </c>
      <c r="P1526" s="36">
        <f>IF($B1526="","",IFERROR(VLOOKUP($B1526,Mapping!$A:$C,3,0),"Not Mapped"))</f>
        <v/>
      </c>
      <c r="Q1526" s="36">
        <f>IF($B1526="","",IFERROR(VLOOKUP($O1526,Leaders!$A:$B,2,0),"Not Mapped"))</f>
        <v/>
      </c>
      <c r="R1526" s="36">
        <f>IF($B1526="","",IF(COUNTIF(Exclusions!$A:$A,$B1526)&gt;0,"Yes","No"))</f>
        <v/>
      </c>
      <c r="S1526" s="38">
        <f>IF($B1526="","",MIN(1,DAY($A1526)/IF($N1526="Superstore",Settings!$B$5,Settings!$B$4)))</f>
        <v/>
      </c>
      <c r="T1526" s="38">
        <f>IF(OR($B1526="",$G1526="",$S1526=0),"",$G1526/$S1526)</f>
        <v/>
      </c>
      <c r="U1526" s="36">
        <f>IF($T1526="","",IF($T1526&lt;Settings!$B$8,"Critical",IF($T1526&lt;Settings!$B$9,"Semi Critical","Non Critical")))</f>
        <v/>
      </c>
      <c r="V1526" s="28" t="n"/>
      <c r="Z1526">
        <f>IF($B1526="","",IFERROR(VLOOKUP($B1526,'Plan HC for CCA'!$A:$B,2,0),""))</f>
        <v/>
      </c>
      <c r="AA1526">
        <f>IF(OR($B1526="",$Z1526=""),"",IF(N($M1526)&lt;$Z1526,"Delta","No Delta"))</f>
        <v/>
      </c>
      <c r="AB1526">
        <f>IF(OR($B1526="",$Z1526=""),"",MAX(0,$Z1526-N($M1526)))</f>
        <v/>
      </c>
      <c r="AC1526" s="46">
        <f>IF($B1526="","",IFERROR(INDEX('CCA Util %'!$H:$H,MATCH($B1526,'CCA Util %'!$E:$E,0)),""))</f>
        <v/>
      </c>
      <c r="AD1526">
        <f>IF($B1526="","",IFERROR(INDEX('CCA Util %'!$G:$G,MATCH($B1526,'CCA Util %'!$E:$E,0)),""))</f>
        <v/>
      </c>
      <c r="AE1526">
        <f>IF(OR($B1526="",$U1526=""),"",$U1526&amp;" &amp; "&amp;IF(OR($AD1526="",$AD1526=0),"Util NA",$AD1526&amp;" Util"))</f>
        <v/>
      </c>
    </row>
    <row r="1527" ht="15.75" customHeight="1" s="42">
      <c r="A1527" s="41" t="n"/>
      <c r="G1527" s="38" t="n"/>
      <c r="H1527" s="38" t="n"/>
      <c r="I1527" s="38" t="n"/>
      <c r="J1527" s="38" t="n"/>
      <c r="K1527" s="38" t="n"/>
      <c r="L1527" s="38" t="n"/>
      <c r="N1527" s="36">
        <f>IF($B1527="","",IF($C1527="SUPERSTORE","Superstore","DH"))</f>
        <v/>
      </c>
      <c r="O1527" s="36">
        <f>IF($B1527="","",IFERROR(VLOOKUP($B1527,Mapping!$A:$C,2,0),"Not Mapped"))</f>
        <v/>
      </c>
      <c r="P1527" s="36">
        <f>IF($B1527="","",IFERROR(VLOOKUP($B1527,Mapping!$A:$C,3,0),"Not Mapped"))</f>
        <v/>
      </c>
      <c r="Q1527" s="36">
        <f>IF($B1527="","",IFERROR(VLOOKUP($O1527,Leaders!$A:$B,2,0),"Not Mapped"))</f>
        <v/>
      </c>
      <c r="R1527" s="36">
        <f>IF($B1527="","",IF(COUNTIF(Exclusions!$A:$A,$B1527)&gt;0,"Yes","No"))</f>
        <v/>
      </c>
      <c r="S1527" s="38">
        <f>IF($B1527="","",MIN(1,DAY($A1527)/IF($N1527="Superstore",Settings!$B$5,Settings!$B$4)))</f>
        <v/>
      </c>
      <c r="T1527" s="38">
        <f>IF(OR($B1527="",$G1527="",$S1527=0),"",$G1527/$S1527)</f>
        <v/>
      </c>
      <c r="U1527" s="36">
        <f>IF($T1527="","",IF($T1527&lt;Settings!$B$8,"Critical",IF($T1527&lt;Settings!$B$9,"Semi Critical","Non Critical")))</f>
        <v/>
      </c>
      <c r="V1527" s="28" t="n"/>
      <c r="Z1527">
        <f>IF($B1527="","",IFERROR(VLOOKUP($B1527,'Plan HC for CCA'!$A:$B,2,0),""))</f>
        <v/>
      </c>
      <c r="AA1527">
        <f>IF(OR($B1527="",$Z1527=""),"",IF(N($M1527)&lt;$Z1527,"Delta","No Delta"))</f>
        <v/>
      </c>
      <c r="AB1527">
        <f>IF(OR($B1527="",$Z1527=""),"",MAX(0,$Z1527-N($M1527)))</f>
        <v/>
      </c>
      <c r="AC1527" s="46">
        <f>IF($B1527="","",IFERROR(INDEX('CCA Util %'!$H:$H,MATCH($B1527,'CCA Util %'!$E:$E,0)),""))</f>
        <v/>
      </c>
      <c r="AD1527">
        <f>IF($B1527="","",IFERROR(INDEX('CCA Util %'!$G:$G,MATCH($B1527,'CCA Util %'!$E:$E,0)),""))</f>
        <v/>
      </c>
      <c r="AE1527">
        <f>IF(OR($B1527="",$U1527=""),"",$U1527&amp;" &amp; "&amp;IF(OR($AD1527="",$AD1527=0),"Util NA",$AD1527&amp;" Util"))</f>
        <v/>
      </c>
    </row>
    <row r="1528" ht="15.75" customHeight="1" s="42">
      <c r="A1528" s="41" t="n"/>
      <c r="G1528" s="38" t="n"/>
      <c r="H1528" s="38" t="n"/>
      <c r="I1528" s="38" t="n"/>
      <c r="J1528" s="38" t="n"/>
      <c r="K1528" s="38" t="n"/>
      <c r="L1528" s="38" t="n"/>
      <c r="N1528" s="36">
        <f>IF($B1528="","",IF($C1528="SUPERSTORE","Superstore","DH"))</f>
        <v/>
      </c>
      <c r="O1528" s="36">
        <f>IF($B1528="","",IFERROR(VLOOKUP($B1528,Mapping!$A:$C,2,0),"Not Mapped"))</f>
        <v/>
      </c>
      <c r="P1528" s="36">
        <f>IF($B1528="","",IFERROR(VLOOKUP($B1528,Mapping!$A:$C,3,0),"Not Mapped"))</f>
        <v/>
      </c>
      <c r="Q1528" s="36">
        <f>IF($B1528="","",IFERROR(VLOOKUP($O1528,Leaders!$A:$B,2,0),"Not Mapped"))</f>
        <v/>
      </c>
      <c r="R1528" s="36">
        <f>IF($B1528="","",IF(COUNTIF(Exclusions!$A:$A,$B1528)&gt;0,"Yes","No"))</f>
        <v/>
      </c>
      <c r="S1528" s="38">
        <f>IF($B1528="","",MIN(1,DAY($A1528)/IF($N1528="Superstore",Settings!$B$5,Settings!$B$4)))</f>
        <v/>
      </c>
      <c r="T1528" s="38">
        <f>IF(OR($B1528="",$G1528="",$S1528=0),"",$G1528/$S1528)</f>
        <v/>
      </c>
      <c r="U1528" s="36">
        <f>IF($T1528="","",IF($T1528&lt;Settings!$B$8,"Critical",IF($T1528&lt;Settings!$B$9,"Semi Critical","Non Critical")))</f>
        <v/>
      </c>
      <c r="V1528" s="28" t="n"/>
      <c r="Z1528">
        <f>IF($B1528="","",IFERROR(VLOOKUP($B1528,'Plan HC for CCA'!$A:$B,2,0),""))</f>
        <v/>
      </c>
      <c r="AA1528">
        <f>IF(OR($B1528="",$Z1528=""),"",IF(N($M1528)&lt;$Z1528,"Delta","No Delta"))</f>
        <v/>
      </c>
      <c r="AB1528">
        <f>IF(OR($B1528="",$Z1528=""),"",MAX(0,$Z1528-N($M1528)))</f>
        <v/>
      </c>
      <c r="AC1528" s="46">
        <f>IF($B1528="","",IFERROR(INDEX('CCA Util %'!$H:$H,MATCH($B1528,'CCA Util %'!$E:$E,0)),""))</f>
        <v/>
      </c>
      <c r="AD1528">
        <f>IF($B1528="","",IFERROR(INDEX('CCA Util %'!$G:$G,MATCH($B1528,'CCA Util %'!$E:$E,0)),""))</f>
        <v/>
      </c>
      <c r="AE1528">
        <f>IF(OR($B1528="",$U1528=""),"",$U1528&amp;" &amp; "&amp;IF(OR($AD1528="",$AD1528=0),"Util NA",$AD1528&amp;" Util"))</f>
        <v/>
      </c>
    </row>
    <row r="1529" ht="15.75" customHeight="1" s="42">
      <c r="A1529" s="41" t="n"/>
      <c r="G1529" s="38" t="n"/>
      <c r="H1529" s="38" t="n"/>
      <c r="I1529" s="38" t="n"/>
      <c r="J1529" s="38" t="n"/>
      <c r="K1529" s="38" t="n"/>
      <c r="L1529" s="38" t="n"/>
      <c r="N1529" s="36">
        <f>IF($B1529="","",IF($C1529="SUPERSTORE","Superstore","DH"))</f>
        <v/>
      </c>
      <c r="O1529" s="36">
        <f>IF($B1529="","",IFERROR(VLOOKUP($B1529,Mapping!$A:$C,2,0),"Not Mapped"))</f>
        <v/>
      </c>
      <c r="P1529" s="36">
        <f>IF($B1529="","",IFERROR(VLOOKUP($B1529,Mapping!$A:$C,3,0),"Not Mapped"))</f>
        <v/>
      </c>
      <c r="Q1529" s="36">
        <f>IF($B1529="","",IFERROR(VLOOKUP($O1529,Leaders!$A:$B,2,0),"Not Mapped"))</f>
        <v/>
      </c>
      <c r="R1529" s="36">
        <f>IF($B1529="","",IF(COUNTIF(Exclusions!$A:$A,$B1529)&gt;0,"Yes","No"))</f>
        <v/>
      </c>
      <c r="S1529" s="38">
        <f>IF($B1529="","",MIN(1,DAY($A1529)/IF($N1529="Superstore",Settings!$B$5,Settings!$B$4)))</f>
        <v/>
      </c>
      <c r="T1529" s="38">
        <f>IF(OR($B1529="",$G1529="",$S1529=0),"",$G1529/$S1529)</f>
        <v/>
      </c>
      <c r="U1529" s="36">
        <f>IF($T1529="","",IF($T1529&lt;Settings!$B$8,"Critical",IF($T1529&lt;Settings!$B$9,"Semi Critical","Non Critical")))</f>
        <v/>
      </c>
      <c r="V1529" s="28" t="n"/>
      <c r="Z1529">
        <f>IF($B1529="","",IFERROR(VLOOKUP($B1529,'Plan HC for CCA'!$A:$B,2,0),""))</f>
        <v/>
      </c>
      <c r="AA1529">
        <f>IF(OR($B1529="",$Z1529=""),"",IF(N($M1529)&lt;$Z1529,"Delta","No Delta"))</f>
        <v/>
      </c>
      <c r="AB1529">
        <f>IF(OR($B1529="",$Z1529=""),"",MAX(0,$Z1529-N($M1529)))</f>
        <v/>
      </c>
      <c r="AC1529" s="46">
        <f>IF($B1529="","",IFERROR(INDEX('CCA Util %'!$H:$H,MATCH($B1529,'CCA Util %'!$E:$E,0)),""))</f>
        <v/>
      </c>
      <c r="AD1529">
        <f>IF($B1529="","",IFERROR(INDEX('CCA Util %'!$G:$G,MATCH($B1529,'CCA Util %'!$E:$E,0)),""))</f>
        <v/>
      </c>
      <c r="AE1529">
        <f>IF(OR($B1529="",$U1529=""),"",$U1529&amp;" &amp; "&amp;IF(OR($AD1529="",$AD1529=0),"Util NA",$AD1529&amp;" Util"))</f>
        <v/>
      </c>
    </row>
    <row r="1530" ht="15.75" customHeight="1" s="42">
      <c r="A1530" s="41" t="n"/>
      <c r="G1530" s="38" t="n"/>
      <c r="H1530" s="38" t="n"/>
      <c r="I1530" s="38" t="n"/>
      <c r="J1530" s="38" t="n"/>
      <c r="K1530" s="38" t="n"/>
      <c r="L1530" s="38" t="n"/>
      <c r="N1530" s="36">
        <f>IF($B1530="","",IF($C1530="SUPERSTORE","Superstore","DH"))</f>
        <v/>
      </c>
      <c r="O1530" s="36">
        <f>IF($B1530="","",IFERROR(VLOOKUP($B1530,Mapping!$A:$C,2,0),"Not Mapped"))</f>
        <v/>
      </c>
      <c r="P1530" s="36">
        <f>IF($B1530="","",IFERROR(VLOOKUP($B1530,Mapping!$A:$C,3,0),"Not Mapped"))</f>
        <v/>
      </c>
      <c r="Q1530" s="36">
        <f>IF($B1530="","",IFERROR(VLOOKUP($O1530,Leaders!$A:$B,2,0),"Not Mapped"))</f>
        <v/>
      </c>
      <c r="R1530" s="36">
        <f>IF($B1530="","",IF(COUNTIF(Exclusions!$A:$A,$B1530)&gt;0,"Yes","No"))</f>
        <v/>
      </c>
      <c r="S1530" s="38">
        <f>IF($B1530="","",MIN(1,DAY($A1530)/IF($N1530="Superstore",Settings!$B$5,Settings!$B$4)))</f>
        <v/>
      </c>
      <c r="T1530" s="38">
        <f>IF(OR($B1530="",$G1530="",$S1530=0),"",$G1530/$S1530)</f>
        <v/>
      </c>
      <c r="U1530" s="36">
        <f>IF($T1530="","",IF($T1530&lt;Settings!$B$8,"Critical",IF($T1530&lt;Settings!$B$9,"Semi Critical","Non Critical")))</f>
        <v/>
      </c>
      <c r="V1530" s="28" t="n"/>
      <c r="Z1530">
        <f>IF($B1530="","",IFERROR(VLOOKUP($B1530,'Plan HC for CCA'!$A:$B,2,0),""))</f>
        <v/>
      </c>
      <c r="AA1530">
        <f>IF(OR($B1530="",$Z1530=""),"",IF(N($M1530)&lt;$Z1530,"Delta","No Delta"))</f>
        <v/>
      </c>
      <c r="AB1530">
        <f>IF(OR($B1530="",$Z1530=""),"",MAX(0,$Z1530-N($M1530)))</f>
        <v/>
      </c>
      <c r="AC1530" s="46">
        <f>IF($B1530="","",IFERROR(INDEX('CCA Util %'!$H:$H,MATCH($B1530,'CCA Util %'!$E:$E,0)),""))</f>
        <v/>
      </c>
      <c r="AD1530">
        <f>IF($B1530="","",IFERROR(INDEX('CCA Util %'!$G:$G,MATCH($B1530,'CCA Util %'!$E:$E,0)),""))</f>
        <v/>
      </c>
      <c r="AE1530">
        <f>IF(OR($B1530="",$U1530=""),"",$U1530&amp;" &amp; "&amp;IF(OR($AD1530="",$AD1530=0),"Util NA",$AD1530&amp;" Util"))</f>
        <v/>
      </c>
    </row>
    <row r="1531" ht="15.75" customHeight="1" s="42">
      <c r="A1531" s="41" t="n"/>
      <c r="G1531" s="38" t="n"/>
      <c r="H1531" s="38" t="n"/>
      <c r="I1531" s="38" t="n"/>
      <c r="J1531" s="38" t="n"/>
      <c r="K1531" s="38" t="n"/>
      <c r="L1531" s="38" t="n"/>
      <c r="N1531" s="36">
        <f>IF($B1531="","",IF($C1531="SUPERSTORE","Superstore","DH"))</f>
        <v/>
      </c>
      <c r="O1531" s="36">
        <f>IF($B1531="","",IFERROR(VLOOKUP($B1531,Mapping!$A:$C,2,0),"Not Mapped"))</f>
        <v/>
      </c>
      <c r="P1531" s="36">
        <f>IF($B1531="","",IFERROR(VLOOKUP($B1531,Mapping!$A:$C,3,0),"Not Mapped"))</f>
        <v/>
      </c>
      <c r="Q1531" s="36">
        <f>IF($B1531="","",IFERROR(VLOOKUP($O1531,Leaders!$A:$B,2,0),"Not Mapped"))</f>
        <v/>
      </c>
      <c r="R1531" s="36">
        <f>IF($B1531="","",IF(COUNTIF(Exclusions!$A:$A,$B1531)&gt;0,"Yes","No"))</f>
        <v/>
      </c>
      <c r="S1531" s="38">
        <f>IF($B1531="","",MIN(1,DAY($A1531)/IF($N1531="Superstore",Settings!$B$5,Settings!$B$4)))</f>
        <v/>
      </c>
      <c r="T1531" s="38">
        <f>IF(OR($B1531="",$G1531="",$S1531=0),"",$G1531/$S1531)</f>
        <v/>
      </c>
      <c r="U1531" s="36">
        <f>IF($T1531="","",IF($T1531&lt;Settings!$B$8,"Critical",IF($T1531&lt;Settings!$B$9,"Semi Critical","Non Critical")))</f>
        <v/>
      </c>
      <c r="V1531" s="28" t="n"/>
      <c r="Z1531">
        <f>IF($B1531="","",IFERROR(VLOOKUP($B1531,'Plan HC for CCA'!$A:$B,2,0),""))</f>
        <v/>
      </c>
      <c r="AA1531">
        <f>IF(OR($B1531="",$Z1531=""),"",IF(N($M1531)&lt;$Z1531,"Delta","No Delta"))</f>
        <v/>
      </c>
      <c r="AB1531">
        <f>IF(OR($B1531="",$Z1531=""),"",MAX(0,$Z1531-N($M1531)))</f>
        <v/>
      </c>
      <c r="AC1531" s="46">
        <f>IF($B1531="","",IFERROR(INDEX('CCA Util %'!$H:$H,MATCH($B1531,'CCA Util %'!$E:$E,0)),""))</f>
        <v/>
      </c>
      <c r="AD1531">
        <f>IF($B1531="","",IFERROR(INDEX('CCA Util %'!$G:$G,MATCH($B1531,'CCA Util %'!$E:$E,0)),""))</f>
        <v/>
      </c>
      <c r="AE1531">
        <f>IF(OR($B1531="",$U1531=""),"",$U1531&amp;" &amp; "&amp;IF(OR($AD1531="",$AD1531=0),"Util NA",$AD1531&amp;" Util"))</f>
        <v/>
      </c>
    </row>
    <row r="1532" ht="15.75" customHeight="1" s="42">
      <c r="A1532" s="41" t="n"/>
      <c r="G1532" s="38" t="n"/>
      <c r="H1532" s="38" t="n"/>
      <c r="I1532" s="38" t="n"/>
      <c r="J1532" s="38" t="n"/>
      <c r="K1532" s="38" t="n"/>
      <c r="L1532" s="38" t="n"/>
      <c r="N1532" s="36">
        <f>IF($B1532="","",IF($C1532="SUPERSTORE","Superstore","DH"))</f>
        <v/>
      </c>
      <c r="O1532" s="36">
        <f>IF($B1532="","",IFERROR(VLOOKUP($B1532,Mapping!$A:$C,2,0),"Not Mapped"))</f>
        <v/>
      </c>
      <c r="P1532" s="36">
        <f>IF($B1532="","",IFERROR(VLOOKUP($B1532,Mapping!$A:$C,3,0),"Not Mapped"))</f>
        <v/>
      </c>
      <c r="Q1532" s="36">
        <f>IF($B1532="","",IFERROR(VLOOKUP($O1532,Leaders!$A:$B,2,0),"Not Mapped"))</f>
        <v/>
      </c>
      <c r="R1532" s="36">
        <f>IF($B1532="","",IF(COUNTIF(Exclusions!$A:$A,$B1532)&gt;0,"Yes","No"))</f>
        <v/>
      </c>
      <c r="S1532" s="38">
        <f>IF($B1532="","",MIN(1,DAY($A1532)/IF($N1532="Superstore",Settings!$B$5,Settings!$B$4)))</f>
        <v/>
      </c>
      <c r="T1532" s="38">
        <f>IF(OR($B1532="",$G1532="",$S1532=0),"",$G1532/$S1532)</f>
        <v/>
      </c>
      <c r="U1532" s="36">
        <f>IF($T1532="","",IF($T1532&lt;Settings!$B$8,"Critical",IF($T1532&lt;Settings!$B$9,"Semi Critical","Non Critical")))</f>
        <v/>
      </c>
      <c r="V1532" s="28" t="n"/>
      <c r="Z1532">
        <f>IF($B1532="","",IFERROR(VLOOKUP($B1532,'Plan HC for CCA'!$A:$B,2,0),""))</f>
        <v/>
      </c>
      <c r="AA1532">
        <f>IF(OR($B1532="",$Z1532=""),"",IF(N($M1532)&lt;$Z1532,"Delta","No Delta"))</f>
        <v/>
      </c>
      <c r="AB1532">
        <f>IF(OR($B1532="",$Z1532=""),"",MAX(0,$Z1532-N($M1532)))</f>
        <v/>
      </c>
      <c r="AC1532" s="46">
        <f>IF($B1532="","",IFERROR(INDEX('CCA Util %'!$H:$H,MATCH($B1532,'CCA Util %'!$E:$E,0)),""))</f>
        <v/>
      </c>
      <c r="AD1532">
        <f>IF($B1532="","",IFERROR(INDEX('CCA Util %'!$G:$G,MATCH($B1532,'CCA Util %'!$E:$E,0)),""))</f>
        <v/>
      </c>
      <c r="AE1532">
        <f>IF(OR($B1532="",$U1532=""),"",$U1532&amp;" &amp; "&amp;IF(OR($AD1532="",$AD1532=0),"Util NA",$AD1532&amp;" Util"))</f>
        <v/>
      </c>
    </row>
    <row r="1533" ht="15.75" customHeight="1" s="42">
      <c r="A1533" s="41" t="n"/>
      <c r="G1533" s="38" t="n"/>
      <c r="H1533" s="38" t="n"/>
      <c r="I1533" s="38" t="n"/>
      <c r="J1533" s="38" t="n"/>
      <c r="K1533" s="38" t="n"/>
      <c r="L1533" s="38" t="n"/>
      <c r="N1533" s="36">
        <f>IF($B1533="","",IF($C1533="SUPERSTORE","Superstore","DH"))</f>
        <v/>
      </c>
      <c r="O1533" s="36">
        <f>IF($B1533="","",IFERROR(VLOOKUP($B1533,Mapping!$A:$C,2,0),"Not Mapped"))</f>
        <v/>
      </c>
      <c r="P1533" s="36">
        <f>IF($B1533="","",IFERROR(VLOOKUP($B1533,Mapping!$A:$C,3,0),"Not Mapped"))</f>
        <v/>
      </c>
      <c r="Q1533" s="36">
        <f>IF($B1533="","",IFERROR(VLOOKUP($O1533,Leaders!$A:$B,2,0),"Not Mapped"))</f>
        <v/>
      </c>
      <c r="R1533" s="36">
        <f>IF($B1533="","",IF(COUNTIF(Exclusions!$A:$A,$B1533)&gt;0,"Yes","No"))</f>
        <v/>
      </c>
      <c r="S1533" s="38">
        <f>IF($B1533="","",MIN(1,DAY($A1533)/IF($N1533="Superstore",Settings!$B$5,Settings!$B$4)))</f>
        <v/>
      </c>
      <c r="T1533" s="38">
        <f>IF(OR($B1533="",$G1533="",$S1533=0),"",$G1533/$S1533)</f>
        <v/>
      </c>
      <c r="U1533" s="36">
        <f>IF($T1533="","",IF($T1533&lt;Settings!$B$8,"Critical",IF($T1533&lt;Settings!$B$9,"Semi Critical","Non Critical")))</f>
        <v/>
      </c>
      <c r="V1533" s="28" t="n"/>
      <c r="Z1533">
        <f>IF($B1533="","",IFERROR(VLOOKUP($B1533,'Plan HC for CCA'!$A:$B,2,0),""))</f>
        <v/>
      </c>
      <c r="AA1533">
        <f>IF(OR($B1533="",$Z1533=""),"",IF(N($M1533)&lt;$Z1533,"Delta","No Delta"))</f>
        <v/>
      </c>
      <c r="AB1533">
        <f>IF(OR($B1533="",$Z1533=""),"",MAX(0,$Z1533-N($M1533)))</f>
        <v/>
      </c>
      <c r="AC1533" s="46">
        <f>IF($B1533="","",IFERROR(INDEX('CCA Util %'!$H:$H,MATCH($B1533,'CCA Util %'!$E:$E,0)),""))</f>
        <v/>
      </c>
      <c r="AD1533">
        <f>IF($B1533="","",IFERROR(INDEX('CCA Util %'!$G:$G,MATCH($B1533,'CCA Util %'!$E:$E,0)),""))</f>
        <v/>
      </c>
      <c r="AE1533">
        <f>IF(OR($B1533="",$U1533=""),"",$U1533&amp;" &amp; "&amp;IF(OR($AD1533="",$AD1533=0),"Util NA",$AD1533&amp;" Util"))</f>
        <v/>
      </c>
    </row>
    <row r="1534" ht="15.75" customHeight="1" s="42">
      <c r="A1534" s="41" t="n"/>
      <c r="G1534" s="38" t="n"/>
      <c r="H1534" s="38" t="n"/>
      <c r="I1534" s="38" t="n"/>
      <c r="J1534" s="38" t="n"/>
      <c r="K1534" s="38" t="n"/>
      <c r="L1534" s="38" t="n"/>
      <c r="N1534" s="36">
        <f>IF($B1534="","",IF($C1534="SUPERSTORE","Superstore","DH"))</f>
        <v/>
      </c>
      <c r="O1534" s="36">
        <f>IF($B1534="","",IFERROR(VLOOKUP($B1534,Mapping!$A:$C,2,0),"Not Mapped"))</f>
        <v/>
      </c>
      <c r="P1534" s="36">
        <f>IF($B1534="","",IFERROR(VLOOKUP($B1534,Mapping!$A:$C,3,0),"Not Mapped"))</f>
        <v/>
      </c>
      <c r="Q1534" s="36">
        <f>IF($B1534="","",IFERROR(VLOOKUP($O1534,Leaders!$A:$B,2,0),"Not Mapped"))</f>
        <v/>
      </c>
      <c r="R1534" s="36">
        <f>IF($B1534="","",IF(COUNTIF(Exclusions!$A:$A,$B1534)&gt;0,"Yes","No"))</f>
        <v/>
      </c>
      <c r="S1534" s="38">
        <f>IF($B1534="","",MIN(1,DAY($A1534)/IF($N1534="Superstore",Settings!$B$5,Settings!$B$4)))</f>
        <v/>
      </c>
      <c r="T1534" s="38">
        <f>IF(OR($B1534="",$G1534="",$S1534=0),"",$G1534/$S1534)</f>
        <v/>
      </c>
      <c r="U1534" s="36">
        <f>IF($T1534="","",IF($T1534&lt;Settings!$B$8,"Critical",IF($T1534&lt;Settings!$B$9,"Semi Critical","Non Critical")))</f>
        <v/>
      </c>
      <c r="V1534" s="28" t="n"/>
      <c r="Z1534">
        <f>IF($B1534="","",IFERROR(VLOOKUP($B1534,'Plan HC for CCA'!$A:$B,2,0),""))</f>
        <v/>
      </c>
      <c r="AA1534">
        <f>IF(OR($B1534="",$Z1534=""),"",IF(N($M1534)&lt;$Z1534,"Delta","No Delta"))</f>
        <v/>
      </c>
      <c r="AB1534">
        <f>IF(OR($B1534="",$Z1534=""),"",MAX(0,$Z1534-N($M1534)))</f>
        <v/>
      </c>
      <c r="AC1534" s="46">
        <f>IF($B1534="","",IFERROR(INDEX('CCA Util %'!$H:$H,MATCH($B1534,'CCA Util %'!$E:$E,0)),""))</f>
        <v/>
      </c>
      <c r="AD1534">
        <f>IF($B1534="","",IFERROR(INDEX('CCA Util %'!$G:$G,MATCH($B1534,'CCA Util %'!$E:$E,0)),""))</f>
        <v/>
      </c>
      <c r="AE1534">
        <f>IF(OR($B1534="",$U1534=""),"",$U1534&amp;" &amp; "&amp;IF(OR($AD1534="",$AD1534=0),"Util NA",$AD1534&amp;" Util"))</f>
        <v/>
      </c>
    </row>
    <row r="1535" ht="15.75" customHeight="1" s="42">
      <c r="A1535" s="41" t="n"/>
      <c r="G1535" s="38" t="n"/>
      <c r="H1535" s="38" t="n"/>
      <c r="I1535" s="38" t="n"/>
      <c r="J1535" s="38" t="n"/>
      <c r="K1535" s="38" t="n"/>
      <c r="L1535" s="38" t="n"/>
      <c r="N1535" s="36">
        <f>IF($B1535="","",IF($C1535="SUPERSTORE","Superstore","DH"))</f>
        <v/>
      </c>
      <c r="O1535" s="36">
        <f>IF($B1535="","",IFERROR(VLOOKUP($B1535,Mapping!$A:$C,2,0),"Not Mapped"))</f>
        <v/>
      </c>
      <c r="P1535" s="36">
        <f>IF($B1535="","",IFERROR(VLOOKUP($B1535,Mapping!$A:$C,3,0),"Not Mapped"))</f>
        <v/>
      </c>
      <c r="Q1535" s="36">
        <f>IF($B1535="","",IFERROR(VLOOKUP($O1535,Leaders!$A:$B,2,0),"Not Mapped"))</f>
        <v/>
      </c>
      <c r="R1535" s="36">
        <f>IF($B1535="","",IF(COUNTIF(Exclusions!$A:$A,$B1535)&gt;0,"Yes","No"))</f>
        <v/>
      </c>
      <c r="S1535" s="38">
        <f>IF($B1535="","",MIN(1,DAY($A1535)/IF($N1535="Superstore",Settings!$B$5,Settings!$B$4)))</f>
        <v/>
      </c>
      <c r="T1535" s="38">
        <f>IF(OR($B1535="",$G1535="",$S1535=0),"",$G1535/$S1535)</f>
        <v/>
      </c>
      <c r="U1535" s="36">
        <f>IF($T1535="","",IF($T1535&lt;Settings!$B$8,"Critical",IF($T1535&lt;Settings!$B$9,"Semi Critical","Non Critical")))</f>
        <v/>
      </c>
      <c r="V1535" s="28" t="n"/>
      <c r="Z1535">
        <f>IF($B1535="","",IFERROR(VLOOKUP($B1535,'Plan HC for CCA'!$A:$B,2,0),""))</f>
        <v/>
      </c>
      <c r="AA1535">
        <f>IF(OR($B1535="",$Z1535=""),"",IF(N($M1535)&lt;$Z1535,"Delta","No Delta"))</f>
        <v/>
      </c>
      <c r="AB1535">
        <f>IF(OR($B1535="",$Z1535=""),"",MAX(0,$Z1535-N($M1535)))</f>
        <v/>
      </c>
      <c r="AC1535" s="46">
        <f>IF($B1535="","",IFERROR(INDEX('CCA Util %'!$H:$H,MATCH($B1535,'CCA Util %'!$E:$E,0)),""))</f>
        <v/>
      </c>
      <c r="AD1535">
        <f>IF($B1535="","",IFERROR(INDEX('CCA Util %'!$G:$G,MATCH($B1535,'CCA Util %'!$E:$E,0)),""))</f>
        <v/>
      </c>
      <c r="AE1535">
        <f>IF(OR($B1535="",$U1535=""),"",$U1535&amp;" &amp; "&amp;IF(OR($AD1535="",$AD1535=0),"Util NA",$AD1535&amp;" Util"))</f>
        <v/>
      </c>
    </row>
    <row r="1536" ht="15.75" customHeight="1" s="42">
      <c r="A1536" s="41" t="n"/>
      <c r="G1536" s="38" t="n"/>
      <c r="H1536" s="38" t="n"/>
      <c r="I1536" s="38" t="n"/>
      <c r="J1536" s="38" t="n"/>
      <c r="K1536" s="38" t="n"/>
      <c r="L1536" s="38" t="n"/>
      <c r="N1536" s="36">
        <f>IF($B1536="","",IF($C1536="SUPERSTORE","Superstore","DH"))</f>
        <v/>
      </c>
      <c r="O1536" s="36">
        <f>IF($B1536="","",IFERROR(VLOOKUP($B1536,Mapping!$A:$C,2,0),"Not Mapped"))</f>
        <v/>
      </c>
      <c r="P1536" s="36">
        <f>IF($B1536="","",IFERROR(VLOOKUP($B1536,Mapping!$A:$C,3,0),"Not Mapped"))</f>
        <v/>
      </c>
      <c r="Q1536" s="36">
        <f>IF($B1536="","",IFERROR(VLOOKUP($O1536,Leaders!$A:$B,2,0),"Not Mapped"))</f>
        <v/>
      </c>
      <c r="R1536" s="36">
        <f>IF($B1536="","",IF(COUNTIF(Exclusions!$A:$A,$B1536)&gt;0,"Yes","No"))</f>
        <v/>
      </c>
      <c r="S1536" s="38">
        <f>IF($B1536="","",MIN(1,DAY($A1536)/IF($N1536="Superstore",Settings!$B$5,Settings!$B$4)))</f>
        <v/>
      </c>
      <c r="T1536" s="38">
        <f>IF(OR($B1536="",$G1536="",$S1536=0),"",$G1536/$S1536)</f>
        <v/>
      </c>
      <c r="U1536" s="36">
        <f>IF($T1536="","",IF($T1536&lt;Settings!$B$8,"Critical",IF($T1536&lt;Settings!$B$9,"Semi Critical","Non Critical")))</f>
        <v/>
      </c>
      <c r="V1536" s="28" t="n"/>
      <c r="Z1536">
        <f>IF($B1536="","",IFERROR(VLOOKUP($B1536,'Plan HC for CCA'!$A:$B,2,0),""))</f>
        <v/>
      </c>
      <c r="AA1536">
        <f>IF(OR($B1536="",$Z1536=""),"",IF(N($M1536)&lt;$Z1536,"Delta","No Delta"))</f>
        <v/>
      </c>
      <c r="AB1536">
        <f>IF(OR($B1536="",$Z1536=""),"",MAX(0,$Z1536-N($M1536)))</f>
        <v/>
      </c>
      <c r="AC1536" s="46">
        <f>IF($B1536="","",IFERROR(INDEX('CCA Util %'!$H:$H,MATCH($B1536,'CCA Util %'!$E:$E,0)),""))</f>
        <v/>
      </c>
      <c r="AD1536">
        <f>IF($B1536="","",IFERROR(INDEX('CCA Util %'!$G:$G,MATCH($B1536,'CCA Util %'!$E:$E,0)),""))</f>
        <v/>
      </c>
      <c r="AE1536">
        <f>IF(OR($B1536="",$U1536=""),"",$U1536&amp;" &amp; "&amp;IF(OR($AD1536="",$AD1536=0),"Util NA",$AD1536&amp;" Util"))</f>
        <v/>
      </c>
    </row>
    <row r="1537" ht="15.75" customHeight="1" s="42">
      <c r="A1537" s="41" t="n"/>
      <c r="G1537" s="38" t="n"/>
      <c r="H1537" s="38" t="n"/>
      <c r="I1537" s="38" t="n"/>
      <c r="J1537" s="38" t="n"/>
      <c r="K1537" s="38" t="n"/>
      <c r="L1537" s="38" t="n"/>
      <c r="N1537" s="36">
        <f>IF($B1537="","",IF($C1537="SUPERSTORE","Superstore","DH"))</f>
        <v/>
      </c>
      <c r="O1537" s="36">
        <f>IF($B1537="","",IFERROR(VLOOKUP($B1537,Mapping!$A:$C,2,0),"Not Mapped"))</f>
        <v/>
      </c>
      <c r="P1537" s="36">
        <f>IF($B1537="","",IFERROR(VLOOKUP($B1537,Mapping!$A:$C,3,0),"Not Mapped"))</f>
        <v/>
      </c>
      <c r="Q1537" s="36">
        <f>IF($B1537="","",IFERROR(VLOOKUP($O1537,Leaders!$A:$B,2,0),"Not Mapped"))</f>
        <v/>
      </c>
      <c r="R1537" s="36">
        <f>IF($B1537="","",IF(COUNTIF(Exclusions!$A:$A,$B1537)&gt;0,"Yes","No"))</f>
        <v/>
      </c>
      <c r="S1537" s="38">
        <f>IF($B1537="","",MIN(1,DAY($A1537)/IF($N1537="Superstore",Settings!$B$5,Settings!$B$4)))</f>
        <v/>
      </c>
      <c r="T1537" s="38">
        <f>IF(OR($B1537="",$G1537="",$S1537=0),"",$G1537/$S1537)</f>
        <v/>
      </c>
      <c r="U1537" s="36">
        <f>IF($T1537="","",IF($T1537&lt;Settings!$B$8,"Critical",IF($T1537&lt;Settings!$B$9,"Semi Critical","Non Critical")))</f>
        <v/>
      </c>
      <c r="V1537" s="28" t="n"/>
      <c r="Z1537">
        <f>IF($B1537="","",IFERROR(VLOOKUP($B1537,'Plan HC for CCA'!$A:$B,2,0),""))</f>
        <v/>
      </c>
      <c r="AA1537">
        <f>IF(OR($B1537="",$Z1537=""),"",IF(N($M1537)&lt;$Z1537,"Delta","No Delta"))</f>
        <v/>
      </c>
      <c r="AB1537">
        <f>IF(OR($B1537="",$Z1537=""),"",MAX(0,$Z1537-N($M1537)))</f>
        <v/>
      </c>
      <c r="AC1537" s="46">
        <f>IF($B1537="","",IFERROR(INDEX('CCA Util %'!$H:$H,MATCH($B1537,'CCA Util %'!$E:$E,0)),""))</f>
        <v/>
      </c>
      <c r="AD1537">
        <f>IF($B1537="","",IFERROR(INDEX('CCA Util %'!$G:$G,MATCH($B1537,'CCA Util %'!$E:$E,0)),""))</f>
        <v/>
      </c>
      <c r="AE1537">
        <f>IF(OR($B1537="",$U1537=""),"",$U1537&amp;" &amp; "&amp;IF(OR($AD1537="",$AD1537=0),"Util NA",$AD1537&amp;" Util"))</f>
        <v/>
      </c>
    </row>
    <row r="1538" ht="15.75" customHeight="1" s="42">
      <c r="A1538" s="41" t="n"/>
      <c r="G1538" s="38" t="n"/>
      <c r="H1538" s="38" t="n"/>
      <c r="I1538" s="38" t="n"/>
      <c r="J1538" s="38" t="n"/>
      <c r="K1538" s="38" t="n"/>
      <c r="L1538" s="38" t="n"/>
      <c r="N1538" s="36">
        <f>IF($B1538="","",IF($C1538="SUPERSTORE","Superstore","DH"))</f>
        <v/>
      </c>
      <c r="O1538" s="36">
        <f>IF($B1538="","",IFERROR(VLOOKUP($B1538,Mapping!$A:$C,2,0),"Not Mapped"))</f>
        <v/>
      </c>
      <c r="P1538" s="36">
        <f>IF($B1538="","",IFERROR(VLOOKUP($B1538,Mapping!$A:$C,3,0),"Not Mapped"))</f>
        <v/>
      </c>
      <c r="Q1538" s="36">
        <f>IF($B1538="","",IFERROR(VLOOKUP($O1538,Leaders!$A:$B,2,0),"Not Mapped"))</f>
        <v/>
      </c>
      <c r="R1538" s="36">
        <f>IF($B1538="","",IF(COUNTIF(Exclusions!$A:$A,$B1538)&gt;0,"Yes","No"))</f>
        <v/>
      </c>
      <c r="S1538" s="38">
        <f>IF($B1538="","",MIN(1,DAY($A1538)/IF($N1538="Superstore",Settings!$B$5,Settings!$B$4)))</f>
        <v/>
      </c>
      <c r="T1538" s="38">
        <f>IF(OR($B1538="",$G1538="",$S1538=0),"",$G1538/$S1538)</f>
        <v/>
      </c>
      <c r="U1538" s="36">
        <f>IF($T1538="","",IF($T1538&lt;Settings!$B$8,"Critical",IF($T1538&lt;Settings!$B$9,"Semi Critical","Non Critical")))</f>
        <v/>
      </c>
      <c r="V1538" s="28" t="n"/>
      <c r="Z1538">
        <f>IF($B1538="","",IFERROR(VLOOKUP($B1538,'Plan HC for CCA'!$A:$B,2,0),""))</f>
        <v/>
      </c>
      <c r="AA1538">
        <f>IF(OR($B1538="",$Z1538=""),"",IF(N($M1538)&lt;$Z1538,"Delta","No Delta"))</f>
        <v/>
      </c>
      <c r="AB1538">
        <f>IF(OR($B1538="",$Z1538=""),"",MAX(0,$Z1538-N($M1538)))</f>
        <v/>
      </c>
      <c r="AC1538" s="46">
        <f>IF($B1538="","",IFERROR(INDEX('CCA Util %'!$H:$H,MATCH($B1538,'CCA Util %'!$E:$E,0)),""))</f>
        <v/>
      </c>
      <c r="AD1538">
        <f>IF($B1538="","",IFERROR(INDEX('CCA Util %'!$G:$G,MATCH($B1538,'CCA Util %'!$E:$E,0)),""))</f>
        <v/>
      </c>
      <c r="AE1538">
        <f>IF(OR($B1538="",$U1538=""),"",$U1538&amp;" &amp; "&amp;IF(OR($AD1538="",$AD1538=0),"Util NA",$AD1538&amp;" Util"))</f>
        <v/>
      </c>
    </row>
    <row r="1539" ht="15.75" customHeight="1" s="42">
      <c r="A1539" s="41" t="n"/>
      <c r="G1539" s="38" t="n"/>
      <c r="H1539" s="38" t="n"/>
      <c r="I1539" s="38" t="n"/>
      <c r="J1539" s="38" t="n"/>
      <c r="K1539" s="38" t="n"/>
      <c r="L1539" s="38" t="n"/>
      <c r="N1539" s="36">
        <f>IF($B1539="","",IF($C1539="SUPERSTORE","Superstore","DH"))</f>
        <v/>
      </c>
      <c r="O1539" s="36">
        <f>IF($B1539="","",IFERROR(VLOOKUP($B1539,Mapping!$A:$C,2,0),"Not Mapped"))</f>
        <v/>
      </c>
      <c r="P1539" s="36">
        <f>IF($B1539="","",IFERROR(VLOOKUP($B1539,Mapping!$A:$C,3,0),"Not Mapped"))</f>
        <v/>
      </c>
      <c r="Q1539" s="36">
        <f>IF($B1539="","",IFERROR(VLOOKUP($O1539,Leaders!$A:$B,2,0),"Not Mapped"))</f>
        <v/>
      </c>
      <c r="R1539" s="36">
        <f>IF($B1539="","",IF(COUNTIF(Exclusions!$A:$A,$B1539)&gt;0,"Yes","No"))</f>
        <v/>
      </c>
      <c r="S1539" s="38">
        <f>IF($B1539="","",MIN(1,DAY($A1539)/IF($N1539="Superstore",Settings!$B$5,Settings!$B$4)))</f>
        <v/>
      </c>
      <c r="T1539" s="38">
        <f>IF(OR($B1539="",$G1539="",$S1539=0),"",$G1539/$S1539)</f>
        <v/>
      </c>
      <c r="U1539" s="36">
        <f>IF($T1539="","",IF($T1539&lt;Settings!$B$8,"Critical",IF($T1539&lt;Settings!$B$9,"Semi Critical","Non Critical")))</f>
        <v/>
      </c>
      <c r="V1539" s="28" t="n"/>
      <c r="Z1539">
        <f>IF($B1539="","",IFERROR(VLOOKUP($B1539,'Plan HC for CCA'!$A:$B,2,0),""))</f>
        <v/>
      </c>
      <c r="AA1539">
        <f>IF(OR($B1539="",$Z1539=""),"",IF(N($M1539)&lt;$Z1539,"Delta","No Delta"))</f>
        <v/>
      </c>
      <c r="AB1539">
        <f>IF(OR($B1539="",$Z1539=""),"",MAX(0,$Z1539-N($M1539)))</f>
        <v/>
      </c>
      <c r="AC1539" s="46">
        <f>IF($B1539="","",IFERROR(INDEX('CCA Util %'!$H:$H,MATCH($B1539,'CCA Util %'!$E:$E,0)),""))</f>
        <v/>
      </c>
      <c r="AD1539">
        <f>IF($B1539="","",IFERROR(INDEX('CCA Util %'!$G:$G,MATCH($B1539,'CCA Util %'!$E:$E,0)),""))</f>
        <v/>
      </c>
      <c r="AE1539">
        <f>IF(OR($B1539="",$U1539=""),"",$U1539&amp;" &amp; "&amp;IF(OR($AD1539="",$AD1539=0),"Util NA",$AD1539&amp;" Util"))</f>
        <v/>
      </c>
    </row>
    <row r="1540" ht="15.75" customHeight="1" s="42">
      <c r="A1540" s="41" t="n"/>
      <c r="G1540" s="38" t="n"/>
      <c r="H1540" s="38" t="n"/>
      <c r="I1540" s="38" t="n"/>
      <c r="J1540" s="38" t="n"/>
      <c r="K1540" s="38" t="n"/>
      <c r="L1540" s="38" t="n"/>
      <c r="N1540" s="36">
        <f>IF($B1540="","",IF($C1540="SUPERSTORE","Superstore","DH"))</f>
        <v/>
      </c>
      <c r="O1540" s="36">
        <f>IF($B1540="","",IFERROR(VLOOKUP($B1540,Mapping!$A:$C,2,0),"Not Mapped"))</f>
        <v/>
      </c>
      <c r="P1540" s="36">
        <f>IF($B1540="","",IFERROR(VLOOKUP($B1540,Mapping!$A:$C,3,0),"Not Mapped"))</f>
        <v/>
      </c>
      <c r="Q1540" s="36">
        <f>IF($B1540="","",IFERROR(VLOOKUP($O1540,Leaders!$A:$B,2,0),"Not Mapped"))</f>
        <v/>
      </c>
      <c r="R1540" s="36">
        <f>IF($B1540="","",IF(COUNTIF(Exclusions!$A:$A,$B1540)&gt;0,"Yes","No"))</f>
        <v/>
      </c>
      <c r="S1540" s="38">
        <f>IF($B1540="","",MIN(1,DAY($A1540)/IF($N1540="Superstore",Settings!$B$5,Settings!$B$4)))</f>
        <v/>
      </c>
      <c r="T1540" s="38">
        <f>IF(OR($B1540="",$G1540="",$S1540=0),"",$G1540/$S1540)</f>
        <v/>
      </c>
      <c r="U1540" s="36">
        <f>IF($T1540="","",IF($T1540&lt;Settings!$B$8,"Critical",IF($T1540&lt;Settings!$B$9,"Semi Critical","Non Critical")))</f>
        <v/>
      </c>
      <c r="V1540" s="28" t="n"/>
      <c r="Z1540">
        <f>IF($B1540="","",IFERROR(VLOOKUP($B1540,'Plan HC for CCA'!$A:$B,2,0),""))</f>
        <v/>
      </c>
      <c r="AA1540">
        <f>IF(OR($B1540="",$Z1540=""),"",IF(N($M1540)&lt;$Z1540,"Delta","No Delta"))</f>
        <v/>
      </c>
      <c r="AB1540">
        <f>IF(OR($B1540="",$Z1540=""),"",MAX(0,$Z1540-N($M1540)))</f>
        <v/>
      </c>
      <c r="AC1540" s="46">
        <f>IF($B1540="","",IFERROR(INDEX('CCA Util %'!$H:$H,MATCH($B1540,'CCA Util %'!$E:$E,0)),""))</f>
        <v/>
      </c>
      <c r="AD1540">
        <f>IF($B1540="","",IFERROR(INDEX('CCA Util %'!$G:$G,MATCH($B1540,'CCA Util %'!$E:$E,0)),""))</f>
        <v/>
      </c>
      <c r="AE1540">
        <f>IF(OR($B1540="",$U1540=""),"",$U1540&amp;" &amp; "&amp;IF(OR($AD1540="",$AD1540=0),"Util NA",$AD1540&amp;" Util"))</f>
        <v/>
      </c>
    </row>
    <row r="1541" ht="15.75" customHeight="1" s="42">
      <c r="A1541" s="41" t="n"/>
      <c r="G1541" s="38" t="n"/>
      <c r="H1541" s="38" t="n"/>
      <c r="I1541" s="38" t="n"/>
      <c r="J1541" s="38" t="n"/>
      <c r="K1541" s="38" t="n"/>
      <c r="L1541" s="38" t="n"/>
      <c r="N1541" s="36">
        <f>IF($B1541="","",IF($C1541="SUPERSTORE","Superstore","DH"))</f>
        <v/>
      </c>
      <c r="O1541" s="36">
        <f>IF($B1541="","",IFERROR(VLOOKUP($B1541,Mapping!$A:$C,2,0),"Not Mapped"))</f>
        <v/>
      </c>
      <c r="P1541" s="36">
        <f>IF($B1541="","",IFERROR(VLOOKUP($B1541,Mapping!$A:$C,3,0),"Not Mapped"))</f>
        <v/>
      </c>
      <c r="Q1541" s="36">
        <f>IF($B1541="","",IFERROR(VLOOKUP($O1541,Leaders!$A:$B,2,0),"Not Mapped"))</f>
        <v/>
      </c>
      <c r="R1541" s="36">
        <f>IF($B1541="","",IF(COUNTIF(Exclusions!$A:$A,$B1541)&gt;0,"Yes","No"))</f>
        <v/>
      </c>
      <c r="S1541" s="38">
        <f>IF($B1541="","",MIN(1,DAY($A1541)/IF($N1541="Superstore",Settings!$B$5,Settings!$B$4)))</f>
        <v/>
      </c>
      <c r="T1541" s="38">
        <f>IF(OR($B1541="",$G1541="",$S1541=0),"",$G1541/$S1541)</f>
        <v/>
      </c>
      <c r="U1541" s="36">
        <f>IF($T1541="","",IF($T1541&lt;Settings!$B$8,"Critical",IF($T1541&lt;Settings!$B$9,"Semi Critical","Non Critical")))</f>
        <v/>
      </c>
      <c r="V1541" s="28" t="n"/>
      <c r="Z1541">
        <f>IF($B1541="","",IFERROR(VLOOKUP($B1541,'Plan HC for CCA'!$A:$B,2,0),""))</f>
        <v/>
      </c>
      <c r="AA1541">
        <f>IF(OR($B1541="",$Z1541=""),"",IF(N($M1541)&lt;$Z1541,"Delta","No Delta"))</f>
        <v/>
      </c>
      <c r="AB1541">
        <f>IF(OR($B1541="",$Z1541=""),"",MAX(0,$Z1541-N($M1541)))</f>
        <v/>
      </c>
      <c r="AC1541" s="46">
        <f>IF($B1541="","",IFERROR(INDEX('CCA Util %'!$H:$H,MATCH($B1541,'CCA Util %'!$E:$E,0)),""))</f>
        <v/>
      </c>
      <c r="AD1541">
        <f>IF($B1541="","",IFERROR(INDEX('CCA Util %'!$G:$G,MATCH($B1541,'CCA Util %'!$E:$E,0)),""))</f>
        <v/>
      </c>
      <c r="AE1541">
        <f>IF(OR($B1541="",$U1541=""),"",$U1541&amp;" &amp; "&amp;IF(OR($AD1541="",$AD1541=0),"Util NA",$AD1541&amp;" Util"))</f>
        <v/>
      </c>
    </row>
    <row r="1542" ht="15.75" customHeight="1" s="42">
      <c r="A1542" s="41" t="n"/>
      <c r="G1542" s="38" t="n"/>
      <c r="H1542" s="38" t="n"/>
      <c r="I1542" s="38" t="n"/>
      <c r="J1542" s="38" t="n"/>
      <c r="K1542" s="38" t="n"/>
      <c r="L1542" s="38" t="n"/>
      <c r="N1542" s="36">
        <f>IF($B1542="","",IF($C1542="SUPERSTORE","Superstore","DH"))</f>
        <v/>
      </c>
      <c r="O1542" s="36">
        <f>IF($B1542="","",IFERROR(VLOOKUP($B1542,Mapping!$A:$C,2,0),"Not Mapped"))</f>
        <v/>
      </c>
      <c r="P1542" s="36">
        <f>IF($B1542="","",IFERROR(VLOOKUP($B1542,Mapping!$A:$C,3,0),"Not Mapped"))</f>
        <v/>
      </c>
      <c r="Q1542" s="36">
        <f>IF($B1542="","",IFERROR(VLOOKUP($O1542,Leaders!$A:$B,2,0),"Not Mapped"))</f>
        <v/>
      </c>
      <c r="R1542" s="36">
        <f>IF($B1542="","",IF(COUNTIF(Exclusions!$A:$A,$B1542)&gt;0,"Yes","No"))</f>
        <v/>
      </c>
      <c r="S1542" s="38">
        <f>IF($B1542="","",MIN(1,DAY($A1542)/IF($N1542="Superstore",Settings!$B$5,Settings!$B$4)))</f>
        <v/>
      </c>
      <c r="T1542" s="38">
        <f>IF(OR($B1542="",$G1542="",$S1542=0),"",$G1542/$S1542)</f>
        <v/>
      </c>
      <c r="U1542" s="36">
        <f>IF($T1542="","",IF($T1542&lt;Settings!$B$8,"Critical",IF($T1542&lt;Settings!$B$9,"Semi Critical","Non Critical")))</f>
        <v/>
      </c>
      <c r="V1542" s="28" t="n"/>
      <c r="Z1542">
        <f>IF($B1542="","",IFERROR(VLOOKUP($B1542,'Plan HC for CCA'!$A:$B,2,0),""))</f>
        <v/>
      </c>
      <c r="AA1542">
        <f>IF(OR($B1542="",$Z1542=""),"",IF(N($M1542)&lt;$Z1542,"Delta","No Delta"))</f>
        <v/>
      </c>
      <c r="AB1542">
        <f>IF(OR($B1542="",$Z1542=""),"",MAX(0,$Z1542-N($M1542)))</f>
        <v/>
      </c>
      <c r="AC1542" s="46">
        <f>IF($B1542="","",IFERROR(INDEX('CCA Util %'!$H:$H,MATCH($B1542,'CCA Util %'!$E:$E,0)),""))</f>
        <v/>
      </c>
      <c r="AD1542">
        <f>IF($B1542="","",IFERROR(INDEX('CCA Util %'!$G:$G,MATCH($B1542,'CCA Util %'!$E:$E,0)),""))</f>
        <v/>
      </c>
      <c r="AE1542">
        <f>IF(OR($B1542="",$U1542=""),"",$U1542&amp;" &amp; "&amp;IF(OR($AD1542="",$AD1542=0),"Util NA",$AD1542&amp;" Util"))</f>
        <v/>
      </c>
    </row>
    <row r="1543" ht="15.75" customHeight="1" s="42">
      <c r="A1543" s="41" t="n"/>
      <c r="G1543" s="38" t="n"/>
      <c r="H1543" s="38" t="n"/>
      <c r="I1543" s="38" t="n"/>
      <c r="J1543" s="38" t="n"/>
      <c r="K1543" s="38" t="n"/>
      <c r="L1543" s="38" t="n"/>
      <c r="N1543" s="36">
        <f>IF($B1543="","",IF($C1543="SUPERSTORE","Superstore","DH"))</f>
        <v/>
      </c>
      <c r="O1543" s="36">
        <f>IF($B1543="","",IFERROR(VLOOKUP($B1543,Mapping!$A:$C,2,0),"Not Mapped"))</f>
        <v/>
      </c>
      <c r="P1543" s="36">
        <f>IF($B1543="","",IFERROR(VLOOKUP($B1543,Mapping!$A:$C,3,0),"Not Mapped"))</f>
        <v/>
      </c>
      <c r="Q1543" s="36">
        <f>IF($B1543="","",IFERROR(VLOOKUP($O1543,Leaders!$A:$B,2,0),"Not Mapped"))</f>
        <v/>
      </c>
      <c r="R1543" s="36">
        <f>IF($B1543="","",IF(COUNTIF(Exclusions!$A:$A,$B1543)&gt;0,"Yes","No"))</f>
        <v/>
      </c>
      <c r="S1543" s="38">
        <f>IF($B1543="","",MIN(1,DAY($A1543)/IF($N1543="Superstore",Settings!$B$5,Settings!$B$4)))</f>
        <v/>
      </c>
      <c r="T1543" s="38">
        <f>IF(OR($B1543="",$G1543="",$S1543=0),"",$G1543/$S1543)</f>
        <v/>
      </c>
      <c r="U1543" s="36">
        <f>IF($T1543="","",IF($T1543&lt;Settings!$B$8,"Critical",IF($T1543&lt;Settings!$B$9,"Semi Critical","Non Critical")))</f>
        <v/>
      </c>
      <c r="V1543" s="28" t="n"/>
      <c r="Z1543">
        <f>IF($B1543="","",IFERROR(VLOOKUP($B1543,'Plan HC for CCA'!$A:$B,2,0),""))</f>
        <v/>
      </c>
      <c r="AA1543">
        <f>IF(OR($B1543="",$Z1543=""),"",IF(N($M1543)&lt;$Z1543,"Delta","No Delta"))</f>
        <v/>
      </c>
      <c r="AB1543">
        <f>IF(OR($B1543="",$Z1543=""),"",MAX(0,$Z1543-N($M1543)))</f>
        <v/>
      </c>
      <c r="AC1543" s="46">
        <f>IF($B1543="","",IFERROR(INDEX('CCA Util %'!$H:$H,MATCH($B1543,'CCA Util %'!$E:$E,0)),""))</f>
        <v/>
      </c>
      <c r="AD1543">
        <f>IF($B1543="","",IFERROR(INDEX('CCA Util %'!$G:$G,MATCH($B1543,'CCA Util %'!$E:$E,0)),""))</f>
        <v/>
      </c>
      <c r="AE1543">
        <f>IF(OR($B1543="",$U1543=""),"",$U1543&amp;" &amp; "&amp;IF(OR($AD1543="",$AD1543=0),"Util NA",$AD1543&amp;" Util"))</f>
        <v/>
      </c>
    </row>
    <row r="1544" ht="15.75" customHeight="1" s="42">
      <c r="A1544" s="41" t="n"/>
      <c r="G1544" s="38" t="n"/>
      <c r="H1544" s="38" t="n"/>
      <c r="I1544" s="38" t="n"/>
      <c r="J1544" s="38" t="n"/>
      <c r="K1544" s="38" t="n"/>
      <c r="L1544" s="38" t="n"/>
      <c r="N1544" s="36">
        <f>IF($B1544="","",IF($C1544="SUPERSTORE","Superstore","DH"))</f>
        <v/>
      </c>
      <c r="O1544" s="36">
        <f>IF($B1544="","",IFERROR(VLOOKUP($B1544,Mapping!$A:$C,2,0),"Not Mapped"))</f>
        <v/>
      </c>
      <c r="P1544" s="36">
        <f>IF($B1544="","",IFERROR(VLOOKUP($B1544,Mapping!$A:$C,3,0),"Not Mapped"))</f>
        <v/>
      </c>
      <c r="Q1544" s="36">
        <f>IF($B1544="","",IFERROR(VLOOKUP($O1544,Leaders!$A:$B,2,0),"Not Mapped"))</f>
        <v/>
      </c>
      <c r="R1544" s="36">
        <f>IF($B1544="","",IF(COUNTIF(Exclusions!$A:$A,$B1544)&gt;0,"Yes","No"))</f>
        <v/>
      </c>
      <c r="S1544" s="38">
        <f>IF($B1544="","",MIN(1,DAY($A1544)/IF($N1544="Superstore",Settings!$B$5,Settings!$B$4)))</f>
        <v/>
      </c>
      <c r="T1544" s="38">
        <f>IF(OR($B1544="",$G1544="",$S1544=0),"",$G1544/$S1544)</f>
        <v/>
      </c>
      <c r="U1544" s="36">
        <f>IF($T1544="","",IF($T1544&lt;Settings!$B$8,"Critical",IF($T1544&lt;Settings!$B$9,"Semi Critical","Non Critical")))</f>
        <v/>
      </c>
      <c r="V1544" s="28" t="n"/>
      <c r="Z1544">
        <f>IF($B1544="","",IFERROR(VLOOKUP($B1544,'Plan HC for CCA'!$A:$B,2,0),""))</f>
        <v/>
      </c>
      <c r="AA1544">
        <f>IF(OR($B1544="",$Z1544=""),"",IF(N($M1544)&lt;$Z1544,"Delta","No Delta"))</f>
        <v/>
      </c>
      <c r="AB1544">
        <f>IF(OR($B1544="",$Z1544=""),"",MAX(0,$Z1544-N($M1544)))</f>
        <v/>
      </c>
      <c r="AC1544" s="46">
        <f>IF($B1544="","",IFERROR(INDEX('CCA Util %'!$H:$H,MATCH($B1544,'CCA Util %'!$E:$E,0)),""))</f>
        <v/>
      </c>
      <c r="AD1544">
        <f>IF($B1544="","",IFERROR(INDEX('CCA Util %'!$G:$G,MATCH($B1544,'CCA Util %'!$E:$E,0)),""))</f>
        <v/>
      </c>
      <c r="AE1544">
        <f>IF(OR($B1544="",$U1544=""),"",$U1544&amp;" &amp; "&amp;IF(OR($AD1544="",$AD1544=0),"Util NA",$AD1544&amp;" Util"))</f>
        <v/>
      </c>
    </row>
    <row r="1545" ht="15.75" customHeight="1" s="42">
      <c r="A1545" s="41" t="n"/>
      <c r="G1545" s="38" t="n"/>
      <c r="H1545" s="38" t="n"/>
      <c r="I1545" s="38" t="n"/>
      <c r="J1545" s="38" t="n"/>
      <c r="K1545" s="38" t="n"/>
      <c r="L1545" s="38" t="n"/>
      <c r="N1545" s="36">
        <f>IF($B1545="","",IF($C1545="SUPERSTORE","Superstore","DH"))</f>
        <v/>
      </c>
      <c r="O1545" s="36">
        <f>IF($B1545="","",IFERROR(VLOOKUP($B1545,Mapping!$A:$C,2,0),"Not Mapped"))</f>
        <v/>
      </c>
      <c r="P1545" s="36">
        <f>IF($B1545="","",IFERROR(VLOOKUP($B1545,Mapping!$A:$C,3,0),"Not Mapped"))</f>
        <v/>
      </c>
      <c r="Q1545" s="36">
        <f>IF($B1545="","",IFERROR(VLOOKUP($O1545,Leaders!$A:$B,2,0),"Not Mapped"))</f>
        <v/>
      </c>
      <c r="R1545" s="36">
        <f>IF($B1545="","",IF(COUNTIF(Exclusions!$A:$A,$B1545)&gt;0,"Yes","No"))</f>
        <v/>
      </c>
      <c r="S1545" s="38">
        <f>IF($B1545="","",MIN(1,DAY($A1545)/IF($N1545="Superstore",Settings!$B$5,Settings!$B$4)))</f>
        <v/>
      </c>
      <c r="T1545" s="38">
        <f>IF(OR($B1545="",$G1545="",$S1545=0),"",$G1545/$S1545)</f>
        <v/>
      </c>
      <c r="U1545" s="36">
        <f>IF($T1545="","",IF($T1545&lt;Settings!$B$8,"Critical",IF($T1545&lt;Settings!$B$9,"Semi Critical","Non Critical")))</f>
        <v/>
      </c>
      <c r="V1545" s="28" t="n"/>
      <c r="Z1545">
        <f>IF($B1545="","",IFERROR(VLOOKUP($B1545,'Plan HC for CCA'!$A:$B,2,0),""))</f>
        <v/>
      </c>
      <c r="AA1545">
        <f>IF(OR($B1545="",$Z1545=""),"",IF(N($M1545)&lt;$Z1545,"Delta","No Delta"))</f>
        <v/>
      </c>
      <c r="AB1545">
        <f>IF(OR($B1545="",$Z1545=""),"",MAX(0,$Z1545-N($M1545)))</f>
        <v/>
      </c>
      <c r="AC1545" s="46">
        <f>IF($B1545="","",IFERROR(INDEX('CCA Util %'!$H:$H,MATCH($B1545,'CCA Util %'!$E:$E,0)),""))</f>
        <v/>
      </c>
      <c r="AD1545">
        <f>IF($B1545="","",IFERROR(INDEX('CCA Util %'!$G:$G,MATCH($B1545,'CCA Util %'!$E:$E,0)),""))</f>
        <v/>
      </c>
      <c r="AE1545">
        <f>IF(OR($B1545="",$U1545=""),"",$U1545&amp;" &amp; "&amp;IF(OR($AD1545="",$AD1545=0),"Util NA",$AD1545&amp;" Util"))</f>
        <v/>
      </c>
    </row>
    <row r="1546" ht="15.75" customHeight="1" s="42">
      <c r="A1546" s="41" t="n"/>
      <c r="G1546" s="38" t="n"/>
      <c r="H1546" s="38" t="n"/>
      <c r="I1546" s="38" t="n"/>
      <c r="J1546" s="38" t="n"/>
      <c r="K1546" s="38" t="n"/>
      <c r="L1546" s="38" t="n"/>
      <c r="N1546" s="36">
        <f>IF($B1546="","",IF($C1546="SUPERSTORE","Superstore","DH"))</f>
        <v/>
      </c>
      <c r="O1546" s="36">
        <f>IF($B1546="","",IFERROR(VLOOKUP($B1546,Mapping!$A:$C,2,0),"Not Mapped"))</f>
        <v/>
      </c>
      <c r="P1546" s="36">
        <f>IF($B1546="","",IFERROR(VLOOKUP($B1546,Mapping!$A:$C,3,0),"Not Mapped"))</f>
        <v/>
      </c>
      <c r="Q1546" s="36">
        <f>IF($B1546="","",IFERROR(VLOOKUP($O1546,Leaders!$A:$B,2,0),"Not Mapped"))</f>
        <v/>
      </c>
      <c r="R1546" s="36">
        <f>IF($B1546="","",IF(COUNTIF(Exclusions!$A:$A,$B1546)&gt;0,"Yes","No"))</f>
        <v/>
      </c>
      <c r="S1546" s="38">
        <f>IF($B1546="","",MIN(1,DAY($A1546)/IF($N1546="Superstore",Settings!$B$5,Settings!$B$4)))</f>
        <v/>
      </c>
      <c r="T1546" s="38">
        <f>IF(OR($B1546="",$G1546="",$S1546=0),"",$G1546/$S1546)</f>
        <v/>
      </c>
      <c r="U1546" s="36">
        <f>IF($T1546="","",IF($T1546&lt;Settings!$B$8,"Critical",IF($T1546&lt;Settings!$B$9,"Semi Critical","Non Critical")))</f>
        <v/>
      </c>
      <c r="V1546" s="28" t="n"/>
      <c r="Z1546">
        <f>IF($B1546="","",IFERROR(VLOOKUP($B1546,'Plan HC for CCA'!$A:$B,2,0),""))</f>
        <v/>
      </c>
      <c r="AA1546">
        <f>IF(OR($B1546="",$Z1546=""),"",IF(N($M1546)&lt;$Z1546,"Delta","No Delta"))</f>
        <v/>
      </c>
      <c r="AB1546">
        <f>IF(OR($B1546="",$Z1546=""),"",MAX(0,$Z1546-N($M1546)))</f>
        <v/>
      </c>
      <c r="AC1546" s="46">
        <f>IF($B1546="","",IFERROR(INDEX('CCA Util %'!$H:$H,MATCH($B1546,'CCA Util %'!$E:$E,0)),""))</f>
        <v/>
      </c>
      <c r="AD1546">
        <f>IF($B1546="","",IFERROR(INDEX('CCA Util %'!$G:$G,MATCH($B1546,'CCA Util %'!$E:$E,0)),""))</f>
        <v/>
      </c>
      <c r="AE1546">
        <f>IF(OR($B1546="",$U1546=""),"",$U1546&amp;" &amp; "&amp;IF(OR($AD1546="",$AD1546=0),"Util NA",$AD1546&amp;" Util"))</f>
        <v/>
      </c>
    </row>
    <row r="1547" ht="15.75" customHeight="1" s="42">
      <c r="A1547" s="41" t="n"/>
      <c r="G1547" s="38" t="n"/>
      <c r="H1547" s="38" t="n"/>
      <c r="I1547" s="38" t="n"/>
      <c r="J1547" s="38" t="n"/>
      <c r="K1547" s="38" t="n"/>
      <c r="L1547" s="38" t="n"/>
      <c r="N1547" s="36">
        <f>IF($B1547="","",IF($C1547="SUPERSTORE","Superstore","DH"))</f>
        <v/>
      </c>
      <c r="O1547" s="36">
        <f>IF($B1547="","",IFERROR(VLOOKUP($B1547,Mapping!$A:$C,2,0),"Not Mapped"))</f>
        <v/>
      </c>
      <c r="P1547" s="36">
        <f>IF($B1547="","",IFERROR(VLOOKUP($B1547,Mapping!$A:$C,3,0),"Not Mapped"))</f>
        <v/>
      </c>
      <c r="Q1547" s="36">
        <f>IF($B1547="","",IFERROR(VLOOKUP($O1547,Leaders!$A:$B,2,0),"Not Mapped"))</f>
        <v/>
      </c>
      <c r="R1547" s="36">
        <f>IF($B1547="","",IF(COUNTIF(Exclusions!$A:$A,$B1547)&gt;0,"Yes","No"))</f>
        <v/>
      </c>
      <c r="S1547" s="38">
        <f>IF($B1547="","",MIN(1,DAY($A1547)/IF($N1547="Superstore",Settings!$B$5,Settings!$B$4)))</f>
        <v/>
      </c>
      <c r="T1547" s="38">
        <f>IF(OR($B1547="",$G1547="",$S1547=0),"",$G1547/$S1547)</f>
        <v/>
      </c>
      <c r="U1547" s="36">
        <f>IF($T1547="","",IF($T1547&lt;Settings!$B$8,"Critical",IF($T1547&lt;Settings!$B$9,"Semi Critical","Non Critical")))</f>
        <v/>
      </c>
      <c r="V1547" s="28" t="n"/>
      <c r="Z1547">
        <f>IF($B1547="","",IFERROR(VLOOKUP($B1547,'Plan HC for CCA'!$A:$B,2,0),""))</f>
        <v/>
      </c>
      <c r="AA1547">
        <f>IF(OR($B1547="",$Z1547=""),"",IF(N($M1547)&lt;$Z1547,"Delta","No Delta"))</f>
        <v/>
      </c>
      <c r="AB1547">
        <f>IF(OR($B1547="",$Z1547=""),"",MAX(0,$Z1547-N($M1547)))</f>
        <v/>
      </c>
      <c r="AC1547" s="46">
        <f>IF($B1547="","",IFERROR(INDEX('CCA Util %'!$H:$H,MATCH($B1547,'CCA Util %'!$E:$E,0)),""))</f>
        <v/>
      </c>
      <c r="AD1547">
        <f>IF($B1547="","",IFERROR(INDEX('CCA Util %'!$G:$G,MATCH($B1547,'CCA Util %'!$E:$E,0)),""))</f>
        <v/>
      </c>
      <c r="AE1547">
        <f>IF(OR($B1547="",$U1547=""),"",$U1547&amp;" &amp; "&amp;IF(OR($AD1547="",$AD1547=0),"Util NA",$AD1547&amp;" Util"))</f>
        <v/>
      </c>
    </row>
    <row r="1548" ht="15.75" customHeight="1" s="42">
      <c r="A1548" s="41" t="n"/>
      <c r="G1548" s="38" t="n"/>
      <c r="H1548" s="38" t="n"/>
      <c r="I1548" s="38" t="n"/>
      <c r="J1548" s="38" t="n"/>
      <c r="K1548" s="38" t="n"/>
      <c r="L1548" s="38" t="n"/>
      <c r="N1548" s="36">
        <f>IF($B1548="","",IF($C1548="SUPERSTORE","Superstore","DH"))</f>
        <v/>
      </c>
      <c r="O1548" s="36">
        <f>IF($B1548="","",IFERROR(VLOOKUP($B1548,Mapping!$A:$C,2,0),"Not Mapped"))</f>
        <v/>
      </c>
      <c r="P1548" s="36">
        <f>IF($B1548="","",IFERROR(VLOOKUP($B1548,Mapping!$A:$C,3,0),"Not Mapped"))</f>
        <v/>
      </c>
      <c r="Q1548" s="36">
        <f>IF($B1548="","",IFERROR(VLOOKUP($O1548,Leaders!$A:$B,2,0),"Not Mapped"))</f>
        <v/>
      </c>
      <c r="R1548" s="36">
        <f>IF($B1548="","",IF(COUNTIF(Exclusions!$A:$A,$B1548)&gt;0,"Yes","No"))</f>
        <v/>
      </c>
      <c r="S1548" s="38">
        <f>IF($B1548="","",MIN(1,DAY($A1548)/IF($N1548="Superstore",Settings!$B$5,Settings!$B$4)))</f>
        <v/>
      </c>
      <c r="T1548" s="38">
        <f>IF(OR($B1548="",$G1548="",$S1548=0),"",$G1548/$S1548)</f>
        <v/>
      </c>
      <c r="U1548" s="36">
        <f>IF($T1548="","",IF($T1548&lt;Settings!$B$8,"Critical",IF($T1548&lt;Settings!$B$9,"Semi Critical","Non Critical")))</f>
        <v/>
      </c>
      <c r="V1548" s="28" t="n"/>
      <c r="Z1548">
        <f>IF($B1548="","",IFERROR(VLOOKUP($B1548,'Plan HC for CCA'!$A:$B,2,0),""))</f>
        <v/>
      </c>
      <c r="AA1548">
        <f>IF(OR($B1548="",$Z1548=""),"",IF(N($M1548)&lt;$Z1548,"Delta","No Delta"))</f>
        <v/>
      </c>
      <c r="AB1548">
        <f>IF(OR($B1548="",$Z1548=""),"",MAX(0,$Z1548-N($M1548)))</f>
        <v/>
      </c>
      <c r="AC1548" s="46">
        <f>IF($B1548="","",IFERROR(INDEX('CCA Util %'!$H:$H,MATCH($B1548,'CCA Util %'!$E:$E,0)),""))</f>
        <v/>
      </c>
      <c r="AD1548">
        <f>IF($B1548="","",IFERROR(INDEX('CCA Util %'!$G:$G,MATCH($B1548,'CCA Util %'!$E:$E,0)),""))</f>
        <v/>
      </c>
      <c r="AE1548">
        <f>IF(OR($B1548="",$U1548=""),"",$U1548&amp;" &amp; "&amp;IF(OR($AD1548="",$AD1548=0),"Util NA",$AD1548&amp;" Util"))</f>
        <v/>
      </c>
    </row>
    <row r="1549" ht="15.75" customHeight="1" s="42">
      <c r="A1549" s="41" t="n"/>
      <c r="G1549" s="38" t="n"/>
      <c r="H1549" s="38" t="n"/>
      <c r="I1549" s="38" t="n"/>
      <c r="J1549" s="38" t="n"/>
      <c r="K1549" s="38" t="n"/>
      <c r="L1549" s="38" t="n"/>
      <c r="N1549" s="36">
        <f>IF($B1549="","",IF($C1549="SUPERSTORE","Superstore","DH"))</f>
        <v/>
      </c>
      <c r="O1549" s="36">
        <f>IF($B1549="","",IFERROR(VLOOKUP($B1549,Mapping!$A:$C,2,0),"Not Mapped"))</f>
        <v/>
      </c>
      <c r="P1549" s="36">
        <f>IF($B1549="","",IFERROR(VLOOKUP($B1549,Mapping!$A:$C,3,0),"Not Mapped"))</f>
        <v/>
      </c>
      <c r="Q1549" s="36">
        <f>IF($B1549="","",IFERROR(VLOOKUP($O1549,Leaders!$A:$B,2,0),"Not Mapped"))</f>
        <v/>
      </c>
      <c r="R1549" s="36">
        <f>IF($B1549="","",IF(COUNTIF(Exclusions!$A:$A,$B1549)&gt;0,"Yes","No"))</f>
        <v/>
      </c>
      <c r="S1549" s="38">
        <f>IF($B1549="","",MIN(1,DAY($A1549)/IF($N1549="Superstore",Settings!$B$5,Settings!$B$4)))</f>
        <v/>
      </c>
      <c r="T1549" s="38">
        <f>IF(OR($B1549="",$G1549="",$S1549=0),"",$G1549/$S1549)</f>
        <v/>
      </c>
      <c r="U1549" s="36">
        <f>IF($T1549="","",IF($T1549&lt;Settings!$B$8,"Critical",IF($T1549&lt;Settings!$B$9,"Semi Critical","Non Critical")))</f>
        <v/>
      </c>
      <c r="V1549" s="28" t="n"/>
      <c r="Z1549">
        <f>IF($B1549="","",IFERROR(VLOOKUP($B1549,'Plan HC for CCA'!$A:$B,2,0),""))</f>
        <v/>
      </c>
      <c r="AA1549">
        <f>IF(OR($B1549="",$Z1549=""),"",IF(N($M1549)&lt;$Z1549,"Delta","No Delta"))</f>
        <v/>
      </c>
      <c r="AB1549">
        <f>IF(OR($B1549="",$Z1549=""),"",MAX(0,$Z1549-N($M1549)))</f>
        <v/>
      </c>
      <c r="AC1549" s="46">
        <f>IF($B1549="","",IFERROR(INDEX('CCA Util %'!$H:$H,MATCH($B1549,'CCA Util %'!$E:$E,0)),""))</f>
        <v/>
      </c>
      <c r="AD1549">
        <f>IF($B1549="","",IFERROR(INDEX('CCA Util %'!$G:$G,MATCH($B1549,'CCA Util %'!$E:$E,0)),""))</f>
        <v/>
      </c>
      <c r="AE1549">
        <f>IF(OR($B1549="",$U1549=""),"",$U1549&amp;" &amp; "&amp;IF(OR($AD1549="",$AD1549=0),"Util NA",$AD1549&amp;" Util"))</f>
        <v/>
      </c>
    </row>
    <row r="1550" ht="15.75" customHeight="1" s="42">
      <c r="A1550" s="41" t="n"/>
      <c r="G1550" s="38" t="n"/>
      <c r="H1550" s="38" t="n"/>
      <c r="I1550" s="38" t="n"/>
      <c r="J1550" s="38" t="n"/>
      <c r="K1550" s="38" t="n"/>
      <c r="L1550" s="38" t="n"/>
      <c r="N1550" s="36">
        <f>IF($B1550="","",IF($C1550="SUPERSTORE","Superstore","DH"))</f>
        <v/>
      </c>
      <c r="O1550" s="36">
        <f>IF($B1550="","",IFERROR(VLOOKUP($B1550,Mapping!$A:$C,2,0),"Not Mapped"))</f>
        <v/>
      </c>
      <c r="P1550" s="36">
        <f>IF($B1550="","",IFERROR(VLOOKUP($B1550,Mapping!$A:$C,3,0),"Not Mapped"))</f>
        <v/>
      </c>
      <c r="Q1550" s="36">
        <f>IF($B1550="","",IFERROR(VLOOKUP($O1550,Leaders!$A:$B,2,0),"Not Mapped"))</f>
        <v/>
      </c>
      <c r="R1550" s="36">
        <f>IF($B1550="","",IF(COUNTIF(Exclusions!$A:$A,$B1550)&gt;0,"Yes","No"))</f>
        <v/>
      </c>
      <c r="S1550" s="38">
        <f>IF($B1550="","",MIN(1,DAY($A1550)/IF($N1550="Superstore",Settings!$B$5,Settings!$B$4)))</f>
        <v/>
      </c>
      <c r="T1550" s="38">
        <f>IF(OR($B1550="",$G1550="",$S1550=0),"",$G1550/$S1550)</f>
        <v/>
      </c>
      <c r="U1550" s="36">
        <f>IF($T1550="","",IF($T1550&lt;Settings!$B$8,"Critical",IF($T1550&lt;Settings!$B$9,"Semi Critical","Non Critical")))</f>
        <v/>
      </c>
      <c r="V1550" s="28" t="n"/>
      <c r="Z1550">
        <f>IF($B1550="","",IFERROR(VLOOKUP($B1550,'Plan HC for CCA'!$A:$B,2,0),""))</f>
        <v/>
      </c>
      <c r="AA1550">
        <f>IF(OR($B1550="",$Z1550=""),"",IF(N($M1550)&lt;$Z1550,"Delta","No Delta"))</f>
        <v/>
      </c>
      <c r="AB1550">
        <f>IF(OR($B1550="",$Z1550=""),"",MAX(0,$Z1550-N($M1550)))</f>
        <v/>
      </c>
      <c r="AC1550" s="46">
        <f>IF($B1550="","",IFERROR(INDEX('CCA Util %'!$H:$H,MATCH($B1550,'CCA Util %'!$E:$E,0)),""))</f>
        <v/>
      </c>
      <c r="AD1550">
        <f>IF($B1550="","",IFERROR(INDEX('CCA Util %'!$G:$G,MATCH($B1550,'CCA Util %'!$E:$E,0)),""))</f>
        <v/>
      </c>
      <c r="AE1550">
        <f>IF(OR($B1550="",$U1550=""),"",$U1550&amp;" &amp; "&amp;IF(OR($AD1550="",$AD1550=0),"Util NA",$AD1550&amp;" Util"))</f>
        <v/>
      </c>
    </row>
    <row r="1551" ht="15.75" customHeight="1" s="42">
      <c r="A1551" s="41" t="n"/>
      <c r="G1551" s="38" t="n"/>
      <c r="H1551" s="38" t="n"/>
      <c r="I1551" s="38" t="n"/>
      <c r="J1551" s="38" t="n"/>
      <c r="K1551" s="38" t="n"/>
      <c r="L1551" s="38" t="n"/>
      <c r="N1551" s="36">
        <f>IF($B1551="","",IF($C1551="SUPERSTORE","Superstore","DH"))</f>
        <v/>
      </c>
      <c r="O1551" s="36">
        <f>IF($B1551="","",IFERROR(VLOOKUP($B1551,Mapping!$A:$C,2,0),"Not Mapped"))</f>
        <v/>
      </c>
      <c r="P1551" s="36">
        <f>IF($B1551="","",IFERROR(VLOOKUP($B1551,Mapping!$A:$C,3,0),"Not Mapped"))</f>
        <v/>
      </c>
      <c r="Q1551" s="36">
        <f>IF($B1551="","",IFERROR(VLOOKUP($O1551,Leaders!$A:$B,2,0),"Not Mapped"))</f>
        <v/>
      </c>
      <c r="R1551" s="36">
        <f>IF($B1551="","",IF(COUNTIF(Exclusions!$A:$A,$B1551)&gt;0,"Yes","No"))</f>
        <v/>
      </c>
      <c r="S1551" s="38">
        <f>IF($B1551="","",MIN(1,DAY($A1551)/IF($N1551="Superstore",Settings!$B$5,Settings!$B$4)))</f>
        <v/>
      </c>
      <c r="T1551" s="38">
        <f>IF(OR($B1551="",$G1551="",$S1551=0),"",$G1551/$S1551)</f>
        <v/>
      </c>
      <c r="U1551" s="36">
        <f>IF($T1551="","",IF($T1551&lt;Settings!$B$8,"Critical",IF($T1551&lt;Settings!$B$9,"Semi Critical","Non Critical")))</f>
        <v/>
      </c>
      <c r="V1551" s="28" t="n"/>
      <c r="Z1551">
        <f>IF($B1551="","",IFERROR(VLOOKUP($B1551,'Plan HC for CCA'!$A:$B,2,0),""))</f>
        <v/>
      </c>
      <c r="AA1551">
        <f>IF(OR($B1551="",$Z1551=""),"",IF(N($M1551)&lt;$Z1551,"Delta","No Delta"))</f>
        <v/>
      </c>
      <c r="AB1551">
        <f>IF(OR($B1551="",$Z1551=""),"",MAX(0,$Z1551-N($M1551)))</f>
        <v/>
      </c>
      <c r="AC1551" s="46">
        <f>IF($B1551="","",IFERROR(INDEX('CCA Util %'!$H:$H,MATCH($B1551,'CCA Util %'!$E:$E,0)),""))</f>
        <v/>
      </c>
      <c r="AD1551">
        <f>IF($B1551="","",IFERROR(INDEX('CCA Util %'!$G:$G,MATCH($B1551,'CCA Util %'!$E:$E,0)),""))</f>
        <v/>
      </c>
      <c r="AE1551">
        <f>IF(OR($B1551="",$U1551=""),"",$U1551&amp;" &amp; "&amp;IF(OR($AD1551="",$AD1551=0),"Util NA",$AD1551&amp;" Util"))</f>
        <v/>
      </c>
    </row>
    <row r="1552" ht="15.75" customHeight="1" s="42">
      <c r="A1552" s="41" t="n"/>
      <c r="G1552" s="38" t="n"/>
      <c r="H1552" s="38" t="n"/>
      <c r="I1552" s="38" t="n"/>
      <c r="J1552" s="38" t="n"/>
      <c r="K1552" s="38" t="n"/>
      <c r="L1552" s="38" t="n"/>
      <c r="N1552" s="36">
        <f>IF($B1552="","",IF($C1552="SUPERSTORE","Superstore","DH"))</f>
        <v/>
      </c>
      <c r="O1552" s="36">
        <f>IF($B1552="","",IFERROR(VLOOKUP($B1552,Mapping!$A:$C,2,0),"Not Mapped"))</f>
        <v/>
      </c>
      <c r="P1552" s="36">
        <f>IF($B1552="","",IFERROR(VLOOKUP($B1552,Mapping!$A:$C,3,0),"Not Mapped"))</f>
        <v/>
      </c>
      <c r="Q1552" s="36">
        <f>IF($B1552="","",IFERROR(VLOOKUP($O1552,Leaders!$A:$B,2,0),"Not Mapped"))</f>
        <v/>
      </c>
      <c r="R1552" s="36">
        <f>IF($B1552="","",IF(COUNTIF(Exclusions!$A:$A,$B1552)&gt;0,"Yes","No"))</f>
        <v/>
      </c>
      <c r="S1552" s="38">
        <f>IF($B1552="","",MIN(1,DAY($A1552)/IF($N1552="Superstore",Settings!$B$5,Settings!$B$4)))</f>
        <v/>
      </c>
      <c r="T1552" s="38">
        <f>IF(OR($B1552="",$G1552="",$S1552=0),"",$G1552/$S1552)</f>
        <v/>
      </c>
      <c r="U1552" s="36">
        <f>IF($T1552="","",IF($T1552&lt;Settings!$B$8,"Critical",IF($T1552&lt;Settings!$B$9,"Semi Critical","Non Critical")))</f>
        <v/>
      </c>
      <c r="V1552" s="28" t="n"/>
      <c r="Z1552">
        <f>IF($B1552="","",IFERROR(VLOOKUP($B1552,'Plan HC for CCA'!$A:$B,2,0),""))</f>
        <v/>
      </c>
      <c r="AA1552">
        <f>IF(OR($B1552="",$Z1552=""),"",IF(N($M1552)&lt;$Z1552,"Delta","No Delta"))</f>
        <v/>
      </c>
      <c r="AB1552">
        <f>IF(OR($B1552="",$Z1552=""),"",MAX(0,$Z1552-N($M1552)))</f>
        <v/>
      </c>
      <c r="AC1552" s="46">
        <f>IF($B1552="","",IFERROR(INDEX('CCA Util %'!$H:$H,MATCH($B1552,'CCA Util %'!$E:$E,0)),""))</f>
        <v/>
      </c>
      <c r="AD1552">
        <f>IF($B1552="","",IFERROR(INDEX('CCA Util %'!$G:$G,MATCH($B1552,'CCA Util %'!$E:$E,0)),""))</f>
        <v/>
      </c>
      <c r="AE1552">
        <f>IF(OR($B1552="",$U1552=""),"",$U1552&amp;" &amp; "&amp;IF(OR($AD1552="",$AD1552=0),"Util NA",$AD1552&amp;" Util"))</f>
        <v/>
      </c>
    </row>
    <row r="1553" ht="15.75" customHeight="1" s="42">
      <c r="A1553" s="41" t="n"/>
      <c r="G1553" s="38" t="n"/>
      <c r="H1553" s="38" t="n"/>
      <c r="I1553" s="38" t="n"/>
      <c r="J1553" s="38" t="n"/>
      <c r="K1553" s="38" t="n"/>
      <c r="L1553" s="38" t="n"/>
      <c r="N1553" s="36">
        <f>IF($B1553="","",IF($C1553="SUPERSTORE","Superstore","DH"))</f>
        <v/>
      </c>
      <c r="O1553" s="36">
        <f>IF($B1553="","",IFERROR(VLOOKUP($B1553,Mapping!$A:$C,2,0),"Not Mapped"))</f>
        <v/>
      </c>
      <c r="P1553" s="36">
        <f>IF($B1553="","",IFERROR(VLOOKUP($B1553,Mapping!$A:$C,3,0),"Not Mapped"))</f>
        <v/>
      </c>
      <c r="Q1553" s="36">
        <f>IF($B1553="","",IFERROR(VLOOKUP($O1553,Leaders!$A:$B,2,0),"Not Mapped"))</f>
        <v/>
      </c>
      <c r="R1553" s="36">
        <f>IF($B1553="","",IF(COUNTIF(Exclusions!$A:$A,$B1553)&gt;0,"Yes","No"))</f>
        <v/>
      </c>
      <c r="S1553" s="38">
        <f>IF($B1553="","",MIN(1,DAY($A1553)/IF($N1553="Superstore",Settings!$B$5,Settings!$B$4)))</f>
        <v/>
      </c>
      <c r="T1553" s="38">
        <f>IF(OR($B1553="",$G1553="",$S1553=0),"",$G1553/$S1553)</f>
        <v/>
      </c>
      <c r="U1553" s="36">
        <f>IF($T1553="","",IF($T1553&lt;Settings!$B$8,"Critical",IF($T1553&lt;Settings!$B$9,"Semi Critical","Non Critical")))</f>
        <v/>
      </c>
      <c r="V1553" s="28" t="n"/>
      <c r="Z1553">
        <f>IF($B1553="","",IFERROR(VLOOKUP($B1553,'Plan HC for CCA'!$A:$B,2,0),""))</f>
        <v/>
      </c>
      <c r="AA1553">
        <f>IF(OR($B1553="",$Z1553=""),"",IF(N($M1553)&lt;$Z1553,"Delta","No Delta"))</f>
        <v/>
      </c>
      <c r="AB1553">
        <f>IF(OR($B1553="",$Z1553=""),"",MAX(0,$Z1553-N($M1553)))</f>
        <v/>
      </c>
      <c r="AC1553" s="46">
        <f>IF($B1553="","",IFERROR(INDEX('CCA Util %'!$H:$H,MATCH($B1553,'CCA Util %'!$E:$E,0)),""))</f>
        <v/>
      </c>
      <c r="AD1553">
        <f>IF($B1553="","",IFERROR(INDEX('CCA Util %'!$G:$G,MATCH($B1553,'CCA Util %'!$E:$E,0)),""))</f>
        <v/>
      </c>
      <c r="AE1553">
        <f>IF(OR($B1553="",$U1553=""),"",$U1553&amp;" &amp; "&amp;IF(OR($AD1553="",$AD1553=0),"Util NA",$AD1553&amp;" Util"))</f>
        <v/>
      </c>
    </row>
    <row r="1554" ht="15.75" customHeight="1" s="42">
      <c r="A1554" s="41" t="n"/>
      <c r="G1554" s="38" t="n"/>
      <c r="H1554" s="38" t="n"/>
      <c r="I1554" s="38" t="n"/>
      <c r="J1554" s="38" t="n"/>
      <c r="K1554" s="38" t="n"/>
      <c r="L1554" s="38" t="n"/>
      <c r="N1554" s="36">
        <f>IF($B1554="","",IF($C1554="SUPERSTORE","Superstore","DH"))</f>
        <v/>
      </c>
      <c r="O1554" s="36">
        <f>IF($B1554="","",IFERROR(VLOOKUP($B1554,Mapping!$A:$C,2,0),"Not Mapped"))</f>
        <v/>
      </c>
      <c r="P1554" s="36">
        <f>IF($B1554="","",IFERROR(VLOOKUP($B1554,Mapping!$A:$C,3,0),"Not Mapped"))</f>
        <v/>
      </c>
      <c r="Q1554" s="36">
        <f>IF($B1554="","",IFERROR(VLOOKUP($O1554,Leaders!$A:$B,2,0),"Not Mapped"))</f>
        <v/>
      </c>
      <c r="R1554" s="36">
        <f>IF($B1554="","",IF(COUNTIF(Exclusions!$A:$A,$B1554)&gt;0,"Yes","No"))</f>
        <v/>
      </c>
      <c r="S1554" s="38">
        <f>IF($B1554="","",MIN(1,DAY($A1554)/IF($N1554="Superstore",Settings!$B$5,Settings!$B$4)))</f>
        <v/>
      </c>
      <c r="T1554" s="38">
        <f>IF(OR($B1554="",$G1554="",$S1554=0),"",$G1554/$S1554)</f>
        <v/>
      </c>
      <c r="U1554" s="36">
        <f>IF($T1554="","",IF($T1554&lt;Settings!$B$8,"Critical",IF($T1554&lt;Settings!$B$9,"Semi Critical","Non Critical")))</f>
        <v/>
      </c>
      <c r="V1554" s="28" t="n"/>
      <c r="Z1554">
        <f>IF($B1554="","",IFERROR(VLOOKUP($B1554,'Plan HC for CCA'!$A:$B,2,0),""))</f>
        <v/>
      </c>
      <c r="AA1554">
        <f>IF(OR($B1554="",$Z1554=""),"",IF(N($M1554)&lt;$Z1554,"Delta","No Delta"))</f>
        <v/>
      </c>
      <c r="AB1554">
        <f>IF(OR($B1554="",$Z1554=""),"",MAX(0,$Z1554-N($M1554)))</f>
        <v/>
      </c>
      <c r="AC1554" s="46">
        <f>IF($B1554="","",IFERROR(INDEX('CCA Util %'!$H:$H,MATCH($B1554,'CCA Util %'!$E:$E,0)),""))</f>
        <v/>
      </c>
      <c r="AD1554">
        <f>IF($B1554="","",IFERROR(INDEX('CCA Util %'!$G:$G,MATCH($B1554,'CCA Util %'!$E:$E,0)),""))</f>
        <v/>
      </c>
      <c r="AE1554">
        <f>IF(OR($B1554="",$U1554=""),"",$U1554&amp;" &amp; "&amp;IF(OR($AD1554="",$AD1554=0),"Util NA",$AD1554&amp;" Util"))</f>
        <v/>
      </c>
    </row>
    <row r="1555" ht="15.75" customHeight="1" s="42">
      <c r="A1555" s="41" t="n"/>
      <c r="G1555" s="38" t="n"/>
      <c r="H1555" s="38" t="n"/>
      <c r="I1555" s="38" t="n"/>
      <c r="J1555" s="38" t="n"/>
      <c r="K1555" s="38" t="n"/>
      <c r="L1555" s="38" t="n"/>
      <c r="N1555" s="36">
        <f>IF($B1555="","",IF($C1555="SUPERSTORE","Superstore","DH"))</f>
        <v/>
      </c>
      <c r="O1555" s="36">
        <f>IF($B1555="","",IFERROR(VLOOKUP($B1555,Mapping!$A:$C,2,0),"Not Mapped"))</f>
        <v/>
      </c>
      <c r="P1555" s="36">
        <f>IF($B1555="","",IFERROR(VLOOKUP($B1555,Mapping!$A:$C,3,0),"Not Mapped"))</f>
        <v/>
      </c>
      <c r="Q1555" s="36">
        <f>IF($B1555="","",IFERROR(VLOOKUP($O1555,Leaders!$A:$B,2,0),"Not Mapped"))</f>
        <v/>
      </c>
      <c r="R1555" s="36">
        <f>IF($B1555="","",IF(COUNTIF(Exclusions!$A:$A,$B1555)&gt;0,"Yes","No"))</f>
        <v/>
      </c>
      <c r="S1555" s="38">
        <f>IF($B1555="","",MIN(1,DAY($A1555)/IF($N1555="Superstore",Settings!$B$5,Settings!$B$4)))</f>
        <v/>
      </c>
      <c r="T1555" s="38">
        <f>IF(OR($B1555="",$G1555="",$S1555=0),"",$G1555/$S1555)</f>
        <v/>
      </c>
      <c r="U1555" s="36">
        <f>IF($T1555="","",IF($T1555&lt;Settings!$B$8,"Critical",IF($T1555&lt;Settings!$B$9,"Semi Critical","Non Critical")))</f>
        <v/>
      </c>
      <c r="V1555" s="28" t="n"/>
      <c r="Z1555">
        <f>IF($B1555="","",IFERROR(VLOOKUP($B1555,'Plan HC for CCA'!$A:$B,2,0),""))</f>
        <v/>
      </c>
      <c r="AA1555">
        <f>IF(OR($B1555="",$Z1555=""),"",IF(N($M1555)&lt;$Z1555,"Delta","No Delta"))</f>
        <v/>
      </c>
      <c r="AB1555">
        <f>IF(OR($B1555="",$Z1555=""),"",MAX(0,$Z1555-N($M1555)))</f>
        <v/>
      </c>
      <c r="AC1555" s="46">
        <f>IF($B1555="","",IFERROR(INDEX('CCA Util %'!$H:$H,MATCH($B1555,'CCA Util %'!$E:$E,0)),""))</f>
        <v/>
      </c>
      <c r="AD1555">
        <f>IF($B1555="","",IFERROR(INDEX('CCA Util %'!$G:$G,MATCH($B1555,'CCA Util %'!$E:$E,0)),""))</f>
        <v/>
      </c>
      <c r="AE1555">
        <f>IF(OR($B1555="",$U1555=""),"",$U1555&amp;" &amp; "&amp;IF(OR($AD1555="",$AD1555=0),"Util NA",$AD1555&amp;" Util"))</f>
        <v/>
      </c>
    </row>
    <row r="1556" ht="15.75" customHeight="1" s="42">
      <c r="A1556" s="41" t="n"/>
      <c r="G1556" s="38" t="n"/>
      <c r="H1556" s="38" t="n"/>
      <c r="I1556" s="38" t="n"/>
      <c r="J1556" s="38" t="n"/>
      <c r="K1556" s="38" t="n"/>
      <c r="L1556" s="38" t="n"/>
      <c r="N1556" s="36">
        <f>IF($B1556="","",IF($C1556="SUPERSTORE","Superstore","DH"))</f>
        <v/>
      </c>
      <c r="O1556" s="36">
        <f>IF($B1556="","",IFERROR(VLOOKUP($B1556,Mapping!$A:$C,2,0),"Not Mapped"))</f>
        <v/>
      </c>
      <c r="P1556" s="36">
        <f>IF($B1556="","",IFERROR(VLOOKUP($B1556,Mapping!$A:$C,3,0),"Not Mapped"))</f>
        <v/>
      </c>
      <c r="Q1556" s="36">
        <f>IF($B1556="","",IFERROR(VLOOKUP($O1556,Leaders!$A:$B,2,0),"Not Mapped"))</f>
        <v/>
      </c>
      <c r="R1556" s="36">
        <f>IF($B1556="","",IF(COUNTIF(Exclusions!$A:$A,$B1556)&gt;0,"Yes","No"))</f>
        <v/>
      </c>
      <c r="S1556" s="38">
        <f>IF($B1556="","",MIN(1,DAY($A1556)/IF($N1556="Superstore",Settings!$B$5,Settings!$B$4)))</f>
        <v/>
      </c>
      <c r="T1556" s="38">
        <f>IF(OR($B1556="",$G1556="",$S1556=0),"",$G1556/$S1556)</f>
        <v/>
      </c>
      <c r="U1556" s="36">
        <f>IF($T1556="","",IF($T1556&lt;Settings!$B$8,"Critical",IF($T1556&lt;Settings!$B$9,"Semi Critical","Non Critical")))</f>
        <v/>
      </c>
      <c r="V1556" s="28" t="n"/>
      <c r="Z1556">
        <f>IF($B1556="","",IFERROR(VLOOKUP($B1556,'Plan HC for CCA'!$A:$B,2,0),""))</f>
        <v/>
      </c>
      <c r="AA1556">
        <f>IF(OR($B1556="",$Z1556=""),"",IF(N($M1556)&lt;$Z1556,"Delta","No Delta"))</f>
        <v/>
      </c>
      <c r="AB1556">
        <f>IF(OR($B1556="",$Z1556=""),"",MAX(0,$Z1556-N($M1556)))</f>
        <v/>
      </c>
      <c r="AC1556" s="46">
        <f>IF($B1556="","",IFERROR(INDEX('CCA Util %'!$H:$H,MATCH($B1556,'CCA Util %'!$E:$E,0)),""))</f>
        <v/>
      </c>
      <c r="AD1556">
        <f>IF($B1556="","",IFERROR(INDEX('CCA Util %'!$G:$G,MATCH($B1556,'CCA Util %'!$E:$E,0)),""))</f>
        <v/>
      </c>
      <c r="AE1556">
        <f>IF(OR($B1556="",$U1556=""),"",$U1556&amp;" &amp; "&amp;IF(OR($AD1556="",$AD1556=0),"Util NA",$AD1556&amp;" Util"))</f>
        <v/>
      </c>
    </row>
    <row r="1557" ht="15.75" customHeight="1" s="42">
      <c r="A1557" s="41" t="n"/>
      <c r="G1557" s="38" t="n"/>
      <c r="H1557" s="38" t="n"/>
      <c r="I1557" s="38" t="n"/>
      <c r="J1557" s="38" t="n"/>
      <c r="K1557" s="38" t="n"/>
      <c r="L1557" s="38" t="n"/>
      <c r="N1557" s="36">
        <f>IF($B1557="","",IF($C1557="SUPERSTORE","Superstore","DH"))</f>
        <v/>
      </c>
      <c r="O1557" s="36">
        <f>IF($B1557="","",IFERROR(VLOOKUP($B1557,Mapping!$A:$C,2,0),"Not Mapped"))</f>
        <v/>
      </c>
      <c r="P1557" s="36">
        <f>IF($B1557="","",IFERROR(VLOOKUP($B1557,Mapping!$A:$C,3,0),"Not Mapped"))</f>
        <v/>
      </c>
      <c r="Q1557" s="36">
        <f>IF($B1557="","",IFERROR(VLOOKUP($O1557,Leaders!$A:$B,2,0),"Not Mapped"))</f>
        <v/>
      </c>
      <c r="R1557" s="36">
        <f>IF($B1557="","",IF(COUNTIF(Exclusions!$A:$A,$B1557)&gt;0,"Yes","No"))</f>
        <v/>
      </c>
      <c r="S1557" s="38">
        <f>IF($B1557="","",MIN(1,DAY($A1557)/IF($N1557="Superstore",Settings!$B$5,Settings!$B$4)))</f>
        <v/>
      </c>
      <c r="T1557" s="38">
        <f>IF(OR($B1557="",$G1557="",$S1557=0),"",$G1557/$S1557)</f>
        <v/>
      </c>
      <c r="U1557" s="36">
        <f>IF($T1557="","",IF($T1557&lt;Settings!$B$8,"Critical",IF($T1557&lt;Settings!$B$9,"Semi Critical","Non Critical")))</f>
        <v/>
      </c>
      <c r="V1557" s="28" t="n"/>
      <c r="Z1557">
        <f>IF($B1557="","",IFERROR(VLOOKUP($B1557,'Plan HC for CCA'!$A:$B,2,0),""))</f>
        <v/>
      </c>
      <c r="AA1557">
        <f>IF(OR($B1557="",$Z1557=""),"",IF(N($M1557)&lt;$Z1557,"Delta","No Delta"))</f>
        <v/>
      </c>
      <c r="AB1557">
        <f>IF(OR($B1557="",$Z1557=""),"",MAX(0,$Z1557-N($M1557)))</f>
        <v/>
      </c>
      <c r="AC1557" s="46">
        <f>IF($B1557="","",IFERROR(INDEX('CCA Util %'!$H:$H,MATCH($B1557,'CCA Util %'!$E:$E,0)),""))</f>
        <v/>
      </c>
      <c r="AD1557">
        <f>IF($B1557="","",IFERROR(INDEX('CCA Util %'!$G:$G,MATCH($B1557,'CCA Util %'!$E:$E,0)),""))</f>
        <v/>
      </c>
      <c r="AE1557">
        <f>IF(OR($B1557="",$U1557=""),"",$U1557&amp;" &amp; "&amp;IF(OR($AD1557="",$AD1557=0),"Util NA",$AD1557&amp;" Util"))</f>
        <v/>
      </c>
    </row>
    <row r="1558" ht="15.75" customHeight="1" s="42">
      <c r="A1558" s="41" t="n"/>
      <c r="G1558" s="38" t="n"/>
      <c r="H1558" s="38" t="n"/>
      <c r="I1558" s="38" t="n"/>
      <c r="J1558" s="38" t="n"/>
      <c r="K1558" s="38" t="n"/>
      <c r="L1558" s="38" t="n"/>
      <c r="N1558" s="36">
        <f>IF($B1558="","",IF($C1558="SUPERSTORE","Superstore","DH"))</f>
        <v/>
      </c>
      <c r="O1558" s="36">
        <f>IF($B1558="","",IFERROR(VLOOKUP($B1558,Mapping!$A:$C,2,0),"Not Mapped"))</f>
        <v/>
      </c>
      <c r="P1558" s="36">
        <f>IF($B1558="","",IFERROR(VLOOKUP($B1558,Mapping!$A:$C,3,0),"Not Mapped"))</f>
        <v/>
      </c>
      <c r="Q1558" s="36">
        <f>IF($B1558="","",IFERROR(VLOOKUP($O1558,Leaders!$A:$B,2,0),"Not Mapped"))</f>
        <v/>
      </c>
      <c r="R1558" s="36">
        <f>IF($B1558="","",IF(COUNTIF(Exclusions!$A:$A,$B1558)&gt;0,"Yes","No"))</f>
        <v/>
      </c>
      <c r="S1558" s="38">
        <f>IF($B1558="","",MIN(1,DAY($A1558)/IF($N1558="Superstore",Settings!$B$5,Settings!$B$4)))</f>
        <v/>
      </c>
      <c r="T1558" s="38">
        <f>IF(OR($B1558="",$G1558="",$S1558=0),"",$G1558/$S1558)</f>
        <v/>
      </c>
      <c r="U1558" s="36">
        <f>IF($T1558="","",IF($T1558&lt;Settings!$B$8,"Critical",IF($T1558&lt;Settings!$B$9,"Semi Critical","Non Critical")))</f>
        <v/>
      </c>
      <c r="V1558" s="28" t="n"/>
      <c r="Z1558">
        <f>IF($B1558="","",IFERROR(VLOOKUP($B1558,'Plan HC for CCA'!$A:$B,2,0),""))</f>
        <v/>
      </c>
      <c r="AA1558">
        <f>IF(OR($B1558="",$Z1558=""),"",IF(N($M1558)&lt;$Z1558,"Delta","No Delta"))</f>
        <v/>
      </c>
      <c r="AB1558">
        <f>IF(OR($B1558="",$Z1558=""),"",MAX(0,$Z1558-N($M1558)))</f>
        <v/>
      </c>
      <c r="AC1558" s="46">
        <f>IF($B1558="","",IFERROR(INDEX('CCA Util %'!$H:$H,MATCH($B1558,'CCA Util %'!$E:$E,0)),""))</f>
        <v/>
      </c>
      <c r="AD1558">
        <f>IF($B1558="","",IFERROR(INDEX('CCA Util %'!$G:$G,MATCH($B1558,'CCA Util %'!$E:$E,0)),""))</f>
        <v/>
      </c>
      <c r="AE1558">
        <f>IF(OR($B1558="",$U1558=""),"",$U1558&amp;" &amp; "&amp;IF(OR($AD1558="",$AD1558=0),"Util NA",$AD1558&amp;" Util"))</f>
        <v/>
      </c>
    </row>
    <row r="1559" ht="15.75" customHeight="1" s="42">
      <c r="A1559" s="41" t="n"/>
      <c r="G1559" s="38" t="n"/>
      <c r="H1559" s="38" t="n"/>
      <c r="I1559" s="38" t="n"/>
      <c r="J1559" s="38" t="n"/>
      <c r="K1559" s="38" t="n"/>
      <c r="L1559" s="38" t="n"/>
      <c r="N1559" s="36">
        <f>IF($B1559="","",IF($C1559="SUPERSTORE","Superstore","DH"))</f>
        <v/>
      </c>
      <c r="O1559" s="36">
        <f>IF($B1559="","",IFERROR(VLOOKUP($B1559,Mapping!$A:$C,2,0),"Not Mapped"))</f>
        <v/>
      </c>
      <c r="P1559" s="36">
        <f>IF($B1559="","",IFERROR(VLOOKUP($B1559,Mapping!$A:$C,3,0),"Not Mapped"))</f>
        <v/>
      </c>
      <c r="Q1559" s="36">
        <f>IF($B1559="","",IFERROR(VLOOKUP($O1559,Leaders!$A:$B,2,0),"Not Mapped"))</f>
        <v/>
      </c>
      <c r="R1559" s="36">
        <f>IF($B1559="","",IF(COUNTIF(Exclusions!$A:$A,$B1559)&gt;0,"Yes","No"))</f>
        <v/>
      </c>
      <c r="S1559" s="38">
        <f>IF($B1559="","",MIN(1,DAY($A1559)/IF($N1559="Superstore",Settings!$B$5,Settings!$B$4)))</f>
        <v/>
      </c>
      <c r="T1559" s="38">
        <f>IF(OR($B1559="",$G1559="",$S1559=0),"",$G1559/$S1559)</f>
        <v/>
      </c>
      <c r="U1559" s="36">
        <f>IF($T1559="","",IF($T1559&lt;Settings!$B$8,"Critical",IF($T1559&lt;Settings!$B$9,"Semi Critical","Non Critical")))</f>
        <v/>
      </c>
      <c r="V1559" s="28" t="n"/>
      <c r="Z1559">
        <f>IF($B1559="","",IFERROR(VLOOKUP($B1559,'Plan HC for CCA'!$A:$B,2,0),""))</f>
        <v/>
      </c>
      <c r="AA1559">
        <f>IF(OR($B1559="",$Z1559=""),"",IF(N($M1559)&lt;$Z1559,"Delta","No Delta"))</f>
        <v/>
      </c>
      <c r="AB1559">
        <f>IF(OR($B1559="",$Z1559=""),"",MAX(0,$Z1559-N($M1559)))</f>
        <v/>
      </c>
      <c r="AC1559" s="46">
        <f>IF($B1559="","",IFERROR(INDEX('CCA Util %'!$H:$H,MATCH($B1559,'CCA Util %'!$E:$E,0)),""))</f>
        <v/>
      </c>
      <c r="AD1559">
        <f>IF($B1559="","",IFERROR(INDEX('CCA Util %'!$G:$G,MATCH($B1559,'CCA Util %'!$E:$E,0)),""))</f>
        <v/>
      </c>
      <c r="AE1559">
        <f>IF(OR($B1559="",$U1559=""),"",$U1559&amp;" &amp; "&amp;IF(OR($AD1559="",$AD1559=0),"Util NA",$AD1559&amp;" Util"))</f>
        <v/>
      </c>
    </row>
    <row r="1560" ht="15.75" customHeight="1" s="42">
      <c r="A1560" s="41" t="n"/>
      <c r="G1560" s="38" t="n"/>
      <c r="H1560" s="38" t="n"/>
      <c r="I1560" s="38" t="n"/>
      <c r="J1560" s="38" t="n"/>
      <c r="K1560" s="38" t="n"/>
      <c r="L1560" s="38" t="n"/>
      <c r="N1560" s="36">
        <f>IF($B1560="","",IF($C1560="SUPERSTORE","Superstore","DH"))</f>
        <v/>
      </c>
      <c r="O1560" s="36">
        <f>IF($B1560="","",IFERROR(VLOOKUP($B1560,Mapping!$A:$C,2,0),"Not Mapped"))</f>
        <v/>
      </c>
      <c r="P1560" s="36">
        <f>IF($B1560="","",IFERROR(VLOOKUP($B1560,Mapping!$A:$C,3,0),"Not Mapped"))</f>
        <v/>
      </c>
      <c r="Q1560" s="36">
        <f>IF($B1560="","",IFERROR(VLOOKUP($O1560,Leaders!$A:$B,2,0),"Not Mapped"))</f>
        <v/>
      </c>
      <c r="R1560" s="36">
        <f>IF($B1560="","",IF(COUNTIF(Exclusions!$A:$A,$B1560)&gt;0,"Yes","No"))</f>
        <v/>
      </c>
      <c r="S1560" s="38">
        <f>IF($B1560="","",MIN(1,DAY($A1560)/IF($N1560="Superstore",Settings!$B$5,Settings!$B$4)))</f>
        <v/>
      </c>
      <c r="T1560" s="38">
        <f>IF(OR($B1560="",$G1560="",$S1560=0),"",$G1560/$S1560)</f>
        <v/>
      </c>
      <c r="U1560" s="36">
        <f>IF($T1560="","",IF($T1560&lt;Settings!$B$8,"Critical",IF($T1560&lt;Settings!$B$9,"Semi Critical","Non Critical")))</f>
        <v/>
      </c>
      <c r="V1560" s="28" t="n"/>
      <c r="Z1560">
        <f>IF($B1560="","",IFERROR(VLOOKUP($B1560,'Plan HC for CCA'!$A:$B,2,0),""))</f>
        <v/>
      </c>
      <c r="AA1560">
        <f>IF(OR($B1560="",$Z1560=""),"",IF(N($M1560)&lt;$Z1560,"Delta","No Delta"))</f>
        <v/>
      </c>
      <c r="AB1560">
        <f>IF(OR($B1560="",$Z1560=""),"",MAX(0,$Z1560-N($M1560)))</f>
        <v/>
      </c>
      <c r="AC1560" s="46">
        <f>IF($B1560="","",IFERROR(INDEX('CCA Util %'!$H:$H,MATCH($B1560,'CCA Util %'!$E:$E,0)),""))</f>
        <v/>
      </c>
      <c r="AD1560">
        <f>IF($B1560="","",IFERROR(INDEX('CCA Util %'!$G:$G,MATCH($B1560,'CCA Util %'!$E:$E,0)),""))</f>
        <v/>
      </c>
      <c r="AE1560">
        <f>IF(OR($B1560="",$U1560=""),"",$U1560&amp;" &amp; "&amp;IF(OR($AD1560="",$AD1560=0),"Util NA",$AD1560&amp;" Util"))</f>
        <v/>
      </c>
    </row>
    <row r="1561" ht="15.75" customHeight="1" s="42">
      <c r="A1561" s="41" t="n"/>
      <c r="G1561" s="38" t="n"/>
      <c r="H1561" s="38" t="n"/>
      <c r="I1561" s="38" t="n"/>
      <c r="J1561" s="38" t="n"/>
      <c r="K1561" s="38" t="n"/>
      <c r="L1561" s="38" t="n"/>
      <c r="N1561" s="36">
        <f>IF($B1561="","",IF($C1561="SUPERSTORE","Superstore","DH"))</f>
        <v/>
      </c>
      <c r="O1561" s="36">
        <f>IF($B1561="","",IFERROR(VLOOKUP($B1561,Mapping!$A:$C,2,0),"Not Mapped"))</f>
        <v/>
      </c>
      <c r="P1561" s="36">
        <f>IF($B1561="","",IFERROR(VLOOKUP($B1561,Mapping!$A:$C,3,0),"Not Mapped"))</f>
        <v/>
      </c>
      <c r="Q1561" s="36">
        <f>IF($B1561="","",IFERROR(VLOOKUP($O1561,Leaders!$A:$B,2,0),"Not Mapped"))</f>
        <v/>
      </c>
      <c r="R1561" s="36">
        <f>IF($B1561="","",IF(COUNTIF(Exclusions!$A:$A,$B1561)&gt;0,"Yes","No"))</f>
        <v/>
      </c>
      <c r="S1561" s="38">
        <f>IF($B1561="","",MIN(1,DAY($A1561)/IF($N1561="Superstore",Settings!$B$5,Settings!$B$4)))</f>
        <v/>
      </c>
      <c r="T1561" s="38">
        <f>IF(OR($B1561="",$G1561="",$S1561=0),"",$G1561/$S1561)</f>
        <v/>
      </c>
      <c r="U1561" s="36">
        <f>IF($T1561="","",IF($T1561&lt;Settings!$B$8,"Critical",IF($T1561&lt;Settings!$B$9,"Semi Critical","Non Critical")))</f>
        <v/>
      </c>
      <c r="V1561" s="28" t="n"/>
      <c r="Z1561">
        <f>IF($B1561="","",IFERROR(VLOOKUP($B1561,'Plan HC for CCA'!$A:$B,2,0),""))</f>
        <v/>
      </c>
      <c r="AA1561">
        <f>IF(OR($B1561="",$Z1561=""),"",IF(N($M1561)&lt;$Z1561,"Delta","No Delta"))</f>
        <v/>
      </c>
      <c r="AB1561">
        <f>IF(OR($B1561="",$Z1561=""),"",MAX(0,$Z1561-N($M1561)))</f>
        <v/>
      </c>
      <c r="AC1561" s="46">
        <f>IF($B1561="","",IFERROR(INDEX('CCA Util %'!$H:$H,MATCH($B1561,'CCA Util %'!$E:$E,0)),""))</f>
        <v/>
      </c>
      <c r="AD1561">
        <f>IF($B1561="","",IFERROR(INDEX('CCA Util %'!$G:$G,MATCH($B1561,'CCA Util %'!$E:$E,0)),""))</f>
        <v/>
      </c>
      <c r="AE1561">
        <f>IF(OR($B1561="",$U1561=""),"",$U1561&amp;" &amp; "&amp;IF(OR($AD1561="",$AD1561=0),"Util NA",$AD1561&amp;" Util"))</f>
        <v/>
      </c>
    </row>
    <row r="1562" ht="15.75" customHeight="1" s="42">
      <c r="A1562" s="41" t="n"/>
      <c r="G1562" s="38" t="n"/>
      <c r="H1562" s="38" t="n"/>
      <c r="I1562" s="38" t="n"/>
      <c r="J1562" s="38" t="n"/>
      <c r="K1562" s="38" t="n"/>
      <c r="L1562" s="38" t="n"/>
      <c r="N1562" s="36">
        <f>IF($B1562="","",IF($C1562="SUPERSTORE","Superstore","DH"))</f>
        <v/>
      </c>
      <c r="O1562" s="36">
        <f>IF($B1562="","",IFERROR(VLOOKUP($B1562,Mapping!$A:$C,2,0),"Not Mapped"))</f>
        <v/>
      </c>
      <c r="P1562" s="36">
        <f>IF($B1562="","",IFERROR(VLOOKUP($B1562,Mapping!$A:$C,3,0),"Not Mapped"))</f>
        <v/>
      </c>
      <c r="Q1562" s="36">
        <f>IF($B1562="","",IFERROR(VLOOKUP($O1562,Leaders!$A:$B,2,0),"Not Mapped"))</f>
        <v/>
      </c>
      <c r="R1562" s="36">
        <f>IF($B1562="","",IF(COUNTIF(Exclusions!$A:$A,$B1562)&gt;0,"Yes","No"))</f>
        <v/>
      </c>
      <c r="S1562" s="38">
        <f>IF($B1562="","",MIN(1,DAY($A1562)/IF($N1562="Superstore",Settings!$B$5,Settings!$B$4)))</f>
        <v/>
      </c>
      <c r="T1562" s="38">
        <f>IF(OR($B1562="",$G1562="",$S1562=0),"",$G1562/$S1562)</f>
        <v/>
      </c>
      <c r="U1562" s="36">
        <f>IF($T1562="","",IF($T1562&lt;Settings!$B$8,"Critical",IF($T1562&lt;Settings!$B$9,"Semi Critical","Non Critical")))</f>
        <v/>
      </c>
      <c r="V1562" s="28" t="n"/>
      <c r="Z1562">
        <f>IF($B1562="","",IFERROR(VLOOKUP($B1562,'Plan HC for CCA'!$A:$B,2,0),""))</f>
        <v/>
      </c>
      <c r="AA1562">
        <f>IF(OR($B1562="",$Z1562=""),"",IF(N($M1562)&lt;$Z1562,"Delta","No Delta"))</f>
        <v/>
      </c>
      <c r="AB1562">
        <f>IF(OR($B1562="",$Z1562=""),"",MAX(0,$Z1562-N($M1562)))</f>
        <v/>
      </c>
      <c r="AC1562" s="46">
        <f>IF($B1562="","",IFERROR(INDEX('CCA Util %'!$H:$H,MATCH($B1562,'CCA Util %'!$E:$E,0)),""))</f>
        <v/>
      </c>
      <c r="AD1562">
        <f>IF($B1562="","",IFERROR(INDEX('CCA Util %'!$G:$G,MATCH($B1562,'CCA Util %'!$E:$E,0)),""))</f>
        <v/>
      </c>
      <c r="AE1562">
        <f>IF(OR($B1562="",$U1562=""),"",$U1562&amp;" &amp; "&amp;IF(OR($AD1562="",$AD1562=0),"Util NA",$AD1562&amp;" Util"))</f>
        <v/>
      </c>
    </row>
    <row r="1563" ht="15.75" customHeight="1" s="42">
      <c r="A1563" s="41" t="n"/>
      <c r="G1563" s="38" t="n"/>
      <c r="H1563" s="38" t="n"/>
      <c r="I1563" s="38" t="n"/>
      <c r="J1563" s="38" t="n"/>
      <c r="K1563" s="38" t="n"/>
      <c r="L1563" s="38" t="n"/>
      <c r="N1563" s="36">
        <f>IF($B1563="","",IF($C1563="SUPERSTORE","Superstore","DH"))</f>
        <v/>
      </c>
      <c r="O1563" s="36">
        <f>IF($B1563="","",IFERROR(VLOOKUP($B1563,Mapping!$A:$C,2,0),"Not Mapped"))</f>
        <v/>
      </c>
      <c r="P1563" s="36">
        <f>IF($B1563="","",IFERROR(VLOOKUP($B1563,Mapping!$A:$C,3,0),"Not Mapped"))</f>
        <v/>
      </c>
      <c r="Q1563" s="36">
        <f>IF($B1563="","",IFERROR(VLOOKUP($O1563,Leaders!$A:$B,2,0),"Not Mapped"))</f>
        <v/>
      </c>
      <c r="R1563" s="36">
        <f>IF($B1563="","",IF(COUNTIF(Exclusions!$A:$A,$B1563)&gt;0,"Yes","No"))</f>
        <v/>
      </c>
      <c r="S1563" s="38">
        <f>IF($B1563="","",MIN(1,DAY($A1563)/IF($N1563="Superstore",Settings!$B$5,Settings!$B$4)))</f>
        <v/>
      </c>
      <c r="T1563" s="38">
        <f>IF(OR($B1563="",$G1563="",$S1563=0),"",$G1563/$S1563)</f>
        <v/>
      </c>
      <c r="U1563" s="36">
        <f>IF($T1563="","",IF($T1563&lt;Settings!$B$8,"Critical",IF($T1563&lt;Settings!$B$9,"Semi Critical","Non Critical")))</f>
        <v/>
      </c>
      <c r="V1563" s="28" t="n"/>
      <c r="Z1563">
        <f>IF($B1563="","",IFERROR(VLOOKUP($B1563,'Plan HC for CCA'!$A:$B,2,0),""))</f>
        <v/>
      </c>
      <c r="AA1563">
        <f>IF(OR($B1563="",$Z1563=""),"",IF(N($M1563)&lt;$Z1563,"Delta","No Delta"))</f>
        <v/>
      </c>
      <c r="AB1563">
        <f>IF(OR($B1563="",$Z1563=""),"",MAX(0,$Z1563-N($M1563)))</f>
        <v/>
      </c>
      <c r="AC1563" s="46">
        <f>IF($B1563="","",IFERROR(INDEX('CCA Util %'!$H:$H,MATCH($B1563,'CCA Util %'!$E:$E,0)),""))</f>
        <v/>
      </c>
      <c r="AD1563">
        <f>IF($B1563="","",IFERROR(INDEX('CCA Util %'!$G:$G,MATCH($B1563,'CCA Util %'!$E:$E,0)),""))</f>
        <v/>
      </c>
      <c r="AE1563">
        <f>IF(OR($B1563="",$U1563=""),"",$U1563&amp;" &amp; "&amp;IF(OR($AD1563="",$AD1563=0),"Util NA",$AD1563&amp;" Util"))</f>
        <v/>
      </c>
    </row>
    <row r="1564" ht="15.75" customHeight="1" s="42">
      <c r="A1564" s="41" t="n"/>
      <c r="G1564" s="38" t="n"/>
      <c r="H1564" s="38" t="n"/>
      <c r="I1564" s="38" t="n"/>
      <c r="J1564" s="38" t="n"/>
      <c r="K1564" s="38" t="n"/>
      <c r="L1564" s="38" t="n"/>
      <c r="N1564" s="36">
        <f>IF($B1564="","",IF($C1564="SUPERSTORE","Superstore","DH"))</f>
        <v/>
      </c>
      <c r="O1564" s="36">
        <f>IF($B1564="","",IFERROR(VLOOKUP($B1564,Mapping!$A:$C,2,0),"Not Mapped"))</f>
        <v/>
      </c>
      <c r="P1564" s="36">
        <f>IF($B1564="","",IFERROR(VLOOKUP($B1564,Mapping!$A:$C,3,0),"Not Mapped"))</f>
        <v/>
      </c>
      <c r="Q1564" s="36">
        <f>IF($B1564="","",IFERROR(VLOOKUP($O1564,Leaders!$A:$B,2,0),"Not Mapped"))</f>
        <v/>
      </c>
      <c r="R1564" s="36">
        <f>IF($B1564="","",IF(COUNTIF(Exclusions!$A:$A,$B1564)&gt;0,"Yes","No"))</f>
        <v/>
      </c>
      <c r="S1564" s="38">
        <f>IF($B1564="","",MIN(1,DAY($A1564)/IF($N1564="Superstore",Settings!$B$5,Settings!$B$4)))</f>
        <v/>
      </c>
      <c r="T1564" s="38">
        <f>IF(OR($B1564="",$G1564="",$S1564=0),"",$G1564/$S1564)</f>
        <v/>
      </c>
      <c r="U1564" s="36">
        <f>IF($T1564="","",IF($T1564&lt;Settings!$B$8,"Critical",IF($T1564&lt;Settings!$B$9,"Semi Critical","Non Critical")))</f>
        <v/>
      </c>
      <c r="V1564" s="28" t="n"/>
      <c r="Z1564">
        <f>IF($B1564="","",IFERROR(VLOOKUP($B1564,'Plan HC for CCA'!$A:$B,2,0),""))</f>
        <v/>
      </c>
      <c r="AA1564">
        <f>IF(OR($B1564="",$Z1564=""),"",IF(N($M1564)&lt;$Z1564,"Delta","No Delta"))</f>
        <v/>
      </c>
      <c r="AB1564">
        <f>IF(OR($B1564="",$Z1564=""),"",MAX(0,$Z1564-N($M1564)))</f>
        <v/>
      </c>
      <c r="AC1564" s="46">
        <f>IF($B1564="","",IFERROR(INDEX('CCA Util %'!$H:$H,MATCH($B1564,'CCA Util %'!$E:$E,0)),""))</f>
        <v/>
      </c>
      <c r="AD1564">
        <f>IF($B1564="","",IFERROR(INDEX('CCA Util %'!$G:$G,MATCH($B1564,'CCA Util %'!$E:$E,0)),""))</f>
        <v/>
      </c>
      <c r="AE1564">
        <f>IF(OR($B1564="",$U1564=""),"",$U1564&amp;" &amp; "&amp;IF(OR($AD1564="",$AD1564=0),"Util NA",$AD1564&amp;" Util"))</f>
        <v/>
      </c>
    </row>
    <row r="1565" ht="15.75" customHeight="1" s="42">
      <c r="A1565" s="41" t="n"/>
      <c r="G1565" s="38" t="n"/>
      <c r="H1565" s="38" t="n"/>
      <c r="I1565" s="38" t="n"/>
      <c r="J1565" s="38" t="n"/>
      <c r="K1565" s="38" t="n"/>
      <c r="L1565" s="38" t="n"/>
      <c r="N1565" s="36">
        <f>IF($B1565="","",IF($C1565="SUPERSTORE","Superstore","DH"))</f>
        <v/>
      </c>
      <c r="O1565" s="36">
        <f>IF($B1565="","",IFERROR(VLOOKUP($B1565,Mapping!$A:$C,2,0),"Not Mapped"))</f>
        <v/>
      </c>
      <c r="P1565" s="36">
        <f>IF($B1565="","",IFERROR(VLOOKUP($B1565,Mapping!$A:$C,3,0),"Not Mapped"))</f>
        <v/>
      </c>
      <c r="Q1565" s="36">
        <f>IF($B1565="","",IFERROR(VLOOKUP($O1565,Leaders!$A:$B,2,0),"Not Mapped"))</f>
        <v/>
      </c>
      <c r="R1565" s="36">
        <f>IF($B1565="","",IF(COUNTIF(Exclusions!$A:$A,$B1565)&gt;0,"Yes","No"))</f>
        <v/>
      </c>
      <c r="S1565" s="38">
        <f>IF($B1565="","",MIN(1,DAY($A1565)/IF($N1565="Superstore",Settings!$B$5,Settings!$B$4)))</f>
        <v/>
      </c>
      <c r="T1565" s="38">
        <f>IF(OR($B1565="",$G1565="",$S1565=0),"",$G1565/$S1565)</f>
        <v/>
      </c>
      <c r="U1565" s="36">
        <f>IF($T1565="","",IF($T1565&lt;Settings!$B$8,"Critical",IF($T1565&lt;Settings!$B$9,"Semi Critical","Non Critical")))</f>
        <v/>
      </c>
      <c r="V1565" s="28" t="n"/>
      <c r="Z1565">
        <f>IF($B1565="","",IFERROR(VLOOKUP($B1565,'Plan HC for CCA'!$A:$B,2,0),""))</f>
        <v/>
      </c>
      <c r="AA1565">
        <f>IF(OR($B1565="",$Z1565=""),"",IF(N($M1565)&lt;$Z1565,"Delta","No Delta"))</f>
        <v/>
      </c>
      <c r="AB1565">
        <f>IF(OR($B1565="",$Z1565=""),"",MAX(0,$Z1565-N($M1565)))</f>
        <v/>
      </c>
      <c r="AC1565" s="46">
        <f>IF($B1565="","",IFERROR(INDEX('CCA Util %'!$H:$H,MATCH($B1565,'CCA Util %'!$E:$E,0)),""))</f>
        <v/>
      </c>
      <c r="AD1565">
        <f>IF($B1565="","",IFERROR(INDEX('CCA Util %'!$G:$G,MATCH($B1565,'CCA Util %'!$E:$E,0)),""))</f>
        <v/>
      </c>
      <c r="AE1565">
        <f>IF(OR($B1565="",$U1565=""),"",$U1565&amp;" &amp; "&amp;IF(OR($AD1565="",$AD1565=0),"Util NA",$AD1565&amp;" Util"))</f>
        <v/>
      </c>
    </row>
    <row r="1566" ht="15.75" customHeight="1" s="42">
      <c r="A1566" s="41" t="n"/>
      <c r="G1566" s="38" t="n"/>
      <c r="H1566" s="38" t="n"/>
      <c r="I1566" s="38" t="n"/>
      <c r="J1566" s="38" t="n"/>
      <c r="K1566" s="38" t="n"/>
      <c r="L1566" s="38" t="n"/>
      <c r="N1566" s="36">
        <f>IF($B1566="","",IF($C1566="SUPERSTORE","Superstore","DH"))</f>
        <v/>
      </c>
      <c r="O1566" s="36">
        <f>IF($B1566="","",IFERROR(VLOOKUP($B1566,Mapping!$A:$C,2,0),"Not Mapped"))</f>
        <v/>
      </c>
      <c r="P1566" s="36">
        <f>IF($B1566="","",IFERROR(VLOOKUP($B1566,Mapping!$A:$C,3,0),"Not Mapped"))</f>
        <v/>
      </c>
      <c r="Q1566" s="36">
        <f>IF($B1566="","",IFERROR(VLOOKUP($O1566,Leaders!$A:$B,2,0),"Not Mapped"))</f>
        <v/>
      </c>
      <c r="R1566" s="36">
        <f>IF($B1566="","",IF(COUNTIF(Exclusions!$A:$A,$B1566)&gt;0,"Yes","No"))</f>
        <v/>
      </c>
      <c r="S1566" s="38">
        <f>IF($B1566="","",MIN(1,DAY($A1566)/IF($N1566="Superstore",Settings!$B$5,Settings!$B$4)))</f>
        <v/>
      </c>
      <c r="T1566" s="38">
        <f>IF(OR($B1566="",$G1566="",$S1566=0),"",$G1566/$S1566)</f>
        <v/>
      </c>
      <c r="U1566" s="36">
        <f>IF($T1566="","",IF($T1566&lt;Settings!$B$8,"Critical",IF($T1566&lt;Settings!$B$9,"Semi Critical","Non Critical")))</f>
        <v/>
      </c>
      <c r="V1566" s="28" t="n"/>
      <c r="Z1566">
        <f>IF($B1566="","",IFERROR(VLOOKUP($B1566,'Plan HC for CCA'!$A:$B,2,0),""))</f>
        <v/>
      </c>
      <c r="AA1566">
        <f>IF(OR($B1566="",$Z1566=""),"",IF(N($M1566)&lt;$Z1566,"Delta","No Delta"))</f>
        <v/>
      </c>
      <c r="AB1566">
        <f>IF(OR($B1566="",$Z1566=""),"",MAX(0,$Z1566-N($M1566)))</f>
        <v/>
      </c>
      <c r="AC1566" s="46">
        <f>IF($B1566="","",IFERROR(INDEX('CCA Util %'!$H:$H,MATCH($B1566,'CCA Util %'!$E:$E,0)),""))</f>
        <v/>
      </c>
      <c r="AD1566">
        <f>IF($B1566="","",IFERROR(INDEX('CCA Util %'!$G:$G,MATCH($B1566,'CCA Util %'!$E:$E,0)),""))</f>
        <v/>
      </c>
      <c r="AE1566">
        <f>IF(OR($B1566="",$U1566=""),"",$U1566&amp;" &amp; "&amp;IF(OR($AD1566="",$AD1566=0),"Util NA",$AD1566&amp;" Util"))</f>
        <v/>
      </c>
    </row>
    <row r="1567" ht="15.75" customHeight="1" s="42">
      <c r="A1567" s="41" t="n"/>
      <c r="G1567" s="38" t="n"/>
      <c r="H1567" s="38" t="n"/>
      <c r="I1567" s="38" t="n"/>
      <c r="J1567" s="38" t="n"/>
      <c r="K1567" s="38" t="n"/>
      <c r="L1567" s="38" t="n"/>
      <c r="N1567" s="36">
        <f>IF($B1567="","",IF($C1567="SUPERSTORE","Superstore","DH"))</f>
        <v/>
      </c>
      <c r="O1567" s="36">
        <f>IF($B1567="","",IFERROR(VLOOKUP($B1567,Mapping!$A:$C,2,0),"Not Mapped"))</f>
        <v/>
      </c>
      <c r="P1567" s="36">
        <f>IF($B1567="","",IFERROR(VLOOKUP($B1567,Mapping!$A:$C,3,0),"Not Mapped"))</f>
        <v/>
      </c>
      <c r="Q1567" s="36">
        <f>IF($B1567="","",IFERROR(VLOOKUP($O1567,Leaders!$A:$B,2,0),"Not Mapped"))</f>
        <v/>
      </c>
      <c r="R1567" s="36">
        <f>IF($B1567="","",IF(COUNTIF(Exclusions!$A:$A,$B1567)&gt;0,"Yes","No"))</f>
        <v/>
      </c>
      <c r="S1567" s="38">
        <f>IF($B1567="","",MIN(1,DAY($A1567)/IF($N1567="Superstore",Settings!$B$5,Settings!$B$4)))</f>
        <v/>
      </c>
      <c r="T1567" s="38">
        <f>IF(OR($B1567="",$G1567="",$S1567=0),"",$G1567/$S1567)</f>
        <v/>
      </c>
      <c r="U1567" s="36">
        <f>IF($T1567="","",IF($T1567&lt;Settings!$B$8,"Critical",IF($T1567&lt;Settings!$B$9,"Semi Critical","Non Critical")))</f>
        <v/>
      </c>
      <c r="V1567" s="28" t="n"/>
      <c r="Z1567">
        <f>IF($B1567="","",IFERROR(VLOOKUP($B1567,'Plan HC for CCA'!$A:$B,2,0),""))</f>
        <v/>
      </c>
      <c r="AA1567">
        <f>IF(OR($B1567="",$Z1567=""),"",IF(N($M1567)&lt;$Z1567,"Delta","No Delta"))</f>
        <v/>
      </c>
      <c r="AB1567">
        <f>IF(OR($B1567="",$Z1567=""),"",MAX(0,$Z1567-N($M1567)))</f>
        <v/>
      </c>
      <c r="AC1567" s="46">
        <f>IF($B1567="","",IFERROR(INDEX('CCA Util %'!$H:$H,MATCH($B1567,'CCA Util %'!$E:$E,0)),""))</f>
        <v/>
      </c>
      <c r="AD1567">
        <f>IF($B1567="","",IFERROR(INDEX('CCA Util %'!$G:$G,MATCH($B1567,'CCA Util %'!$E:$E,0)),""))</f>
        <v/>
      </c>
      <c r="AE1567">
        <f>IF(OR($B1567="",$U1567=""),"",$U1567&amp;" &amp; "&amp;IF(OR($AD1567="",$AD1567=0),"Util NA",$AD1567&amp;" Util"))</f>
        <v/>
      </c>
    </row>
    <row r="1568" ht="15.75" customHeight="1" s="42">
      <c r="A1568" s="41" t="n"/>
      <c r="G1568" s="38" t="n"/>
      <c r="H1568" s="38" t="n"/>
      <c r="I1568" s="38" t="n"/>
      <c r="J1568" s="38" t="n"/>
      <c r="K1568" s="38" t="n"/>
      <c r="L1568" s="38" t="n"/>
      <c r="N1568" s="36">
        <f>IF($B1568="","",IF($C1568="SUPERSTORE","Superstore","DH"))</f>
        <v/>
      </c>
      <c r="O1568" s="36">
        <f>IF($B1568="","",IFERROR(VLOOKUP($B1568,Mapping!$A:$C,2,0),"Not Mapped"))</f>
        <v/>
      </c>
      <c r="P1568" s="36">
        <f>IF($B1568="","",IFERROR(VLOOKUP($B1568,Mapping!$A:$C,3,0),"Not Mapped"))</f>
        <v/>
      </c>
      <c r="Q1568" s="36">
        <f>IF($B1568="","",IFERROR(VLOOKUP($O1568,Leaders!$A:$B,2,0),"Not Mapped"))</f>
        <v/>
      </c>
      <c r="R1568" s="36">
        <f>IF($B1568="","",IF(COUNTIF(Exclusions!$A:$A,$B1568)&gt;0,"Yes","No"))</f>
        <v/>
      </c>
      <c r="S1568" s="38">
        <f>IF($B1568="","",MIN(1,DAY($A1568)/IF($N1568="Superstore",Settings!$B$5,Settings!$B$4)))</f>
        <v/>
      </c>
      <c r="T1568" s="38">
        <f>IF(OR($B1568="",$G1568="",$S1568=0),"",$G1568/$S1568)</f>
        <v/>
      </c>
      <c r="U1568" s="36">
        <f>IF($T1568="","",IF($T1568&lt;Settings!$B$8,"Critical",IF($T1568&lt;Settings!$B$9,"Semi Critical","Non Critical")))</f>
        <v/>
      </c>
      <c r="V1568" s="28" t="n"/>
      <c r="Z1568">
        <f>IF($B1568="","",IFERROR(VLOOKUP($B1568,'Plan HC for CCA'!$A:$B,2,0),""))</f>
        <v/>
      </c>
      <c r="AA1568">
        <f>IF(OR($B1568="",$Z1568=""),"",IF(N($M1568)&lt;$Z1568,"Delta","No Delta"))</f>
        <v/>
      </c>
      <c r="AB1568">
        <f>IF(OR($B1568="",$Z1568=""),"",MAX(0,$Z1568-N($M1568)))</f>
        <v/>
      </c>
      <c r="AC1568" s="46">
        <f>IF($B1568="","",IFERROR(INDEX('CCA Util %'!$H:$H,MATCH($B1568,'CCA Util %'!$E:$E,0)),""))</f>
        <v/>
      </c>
      <c r="AD1568">
        <f>IF($B1568="","",IFERROR(INDEX('CCA Util %'!$G:$G,MATCH($B1568,'CCA Util %'!$E:$E,0)),""))</f>
        <v/>
      </c>
      <c r="AE1568">
        <f>IF(OR($B1568="",$U1568=""),"",$U1568&amp;" &amp; "&amp;IF(OR($AD1568="",$AD1568=0),"Util NA",$AD1568&amp;" Util"))</f>
        <v/>
      </c>
    </row>
    <row r="1569" ht="15.75" customHeight="1" s="42">
      <c r="A1569" s="41" t="n"/>
      <c r="G1569" s="38" t="n"/>
      <c r="H1569" s="38" t="n"/>
      <c r="I1569" s="38" t="n"/>
      <c r="J1569" s="38" t="n"/>
      <c r="K1569" s="38" t="n"/>
      <c r="L1569" s="38" t="n"/>
      <c r="N1569" s="36">
        <f>IF($B1569="","",IF($C1569="SUPERSTORE","Superstore","DH"))</f>
        <v/>
      </c>
      <c r="O1569" s="36">
        <f>IF($B1569="","",IFERROR(VLOOKUP($B1569,Mapping!$A:$C,2,0),"Not Mapped"))</f>
        <v/>
      </c>
      <c r="P1569" s="36">
        <f>IF($B1569="","",IFERROR(VLOOKUP($B1569,Mapping!$A:$C,3,0),"Not Mapped"))</f>
        <v/>
      </c>
      <c r="Q1569" s="36">
        <f>IF($B1569="","",IFERROR(VLOOKUP($O1569,Leaders!$A:$B,2,0),"Not Mapped"))</f>
        <v/>
      </c>
      <c r="R1569" s="36">
        <f>IF($B1569="","",IF(COUNTIF(Exclusions!$A:$A,$B1569)&gt;0,"Yes","No"))</f>
        <v/>
      </c>
      <c r="S1569" s="38">
        <f>IF($B1569="","",MIN(1,DAY($A1569)/IF($N1569="Superstore",Settings!$B$5,Settings!$B$4)))</f>
        <v/>
      </c>
      <c r="T1569" s="38">
        <f>IF(OR($B1569="",$G1569="",$S1569=0),"",$G1569/$S1569)</f>
        <v/>
      </c>
      <c r="U1569" s="36">
        <f>IF($T1569="","",IF($T1569&lt;Settings!$B$8,"Critical",IF($T1569&lt;Settings!$B$9,"Semi Critical","Non Critical")))</f>
        <v/>
      </c>
      <c r="V1569" s="28" t="n"/>
      <c r="Z1569">
        <f>IF($B1569="","",IFERROR(VLOOKUP($B1569,'Plan HC for CCA'!$A:$B,2,0),""))</f>
        <v/>
      </c>
      <c r="AA1569">
        <f>IF(OR($B1569="",$Z1569=""),"",IF(N($M1569)&lt;$Z1569,"Delta","No Delta"))</f>
        <v/>
      </c>
      <c r="AB1569">
        <f>IF(OR($B1569="",$Z1569=""),"",MAX(0,$Z1569-N($M1569)))</f>
        <v/>
      </c>
      <c r="AC1569" s="46">
        <f>IF($B1569="","",IFERROR(INDEX('CCA Util %'!$H:$H,MATCH($B1569,'CCA Util %'!$E:$E,0)),""))</f>
        <v/>
      </c>
      <c r="AD1569">
        <f>IF($B1569="","",IFERROR(INDEX('CCA Util %'!$G:$G,MATCH($B1569,'CCA Util %'!$E:$E,0)),""))</f>
        <v/>
      </c>
      <c r="AE1569">
        <f>IF(OR($B1569="",$U1569=""),"",$U1569&amp;" &amp; "&amp;IF(OR($AD1569="",$AD1569=0),"Util NA",$AD1569&amp;" Util"))</f>
        <v/>
      </c>
    </row>
    <row r="1570" ht="15.75" customHeight="1" s="42">
      <c r="A1570" s="41" t="n"/>
      <c r="G1570" s="38" t="n"/>
      <c r="H1570" s="38" t="n"/>
      <c r="I1570" s="38" t="n"/>
      <c r="J1570" s="38" t="n"/>
      <c r="K1570" s="38" t="n"/>
      <c r="L1570" s="38" t="n"/>
      <c r="N1570" s="36">
        <f>IF($B1570="","",IF($C1570="SUPERSTORE","Superstore","DH"))</f>
        <v/>
      </c>
      <c r="O1570" s="36">
        <f>IF($B1570="","",IFERROR(VLOOKUP($B1570,Mapping!$A:$C,2,0),"Not Mapped"))</f>
        <v/>
      </c>
      <c r="P1570" s="36">
        <f>IF($B1570="","",IFERROR(VLOOKUP($B1570,Mapping!$A:$C,3,0),"Not Mapped"))</f>
        <v/>
      </c>
      <c r="Q1570" s="36">
        <f>IF($B1570="","",IFERROR(VLOOKUP($O1570,Leaders!$A:$B,2,0),"Not Mapped"))</f>
        <v/>
      </c>
      <c r="R1570" s="36">
        <f>IF($B1570="","",IF(COUNTIF(Exclusions!$A:$A,$B1570)&gt;0,"Yes","No"))</f>
        <v/>
      </c>
      <c r="S1570" s="38">
        <f>IF($B1570="","",MIN(1,DAY($A1570)/IF($N1570="Superstore",Settings!$B$5,Settings!$B$4)))</f>
        <v/>
      </c>
      <c r="T1570" s="38">
        <f>IF(OR($B1570="",$G1570="",$S1570=0),"",$G1570/$S1570)</f>
        <v/>
      </c>
      <c r="U1570" s="36">
        <f>IF($T1570="","",IF($T1570&lt;Settings!$B$8,"Critical",IF($T1570&lt;Settings!$B$9,"Semi Critical","Non Critical")))</f>
        <v/>
      </c>
      <c r="V1570" s="28" t="n"/>
      <c r="Z1570">
        <f>IF($B1570="","",IFERROR(VLOOKUP($B1570,'Plan HC for CCA'!$A:$B,2,0),""))</f>
        <v/>
      </c>
      <c r="AA1570">
        <f>IF(OR($B1570="",$Z1570=""),"",IF(N($M1570)&lt;$Z1570,"Delta","No Delta"))</f>
        <v/>
      </c>
      <c r="AB1570">
        <f>IF(OR($B1570="",$Z1570=""),"",MAX(0,$Z1570-N($M1570)))</f>
        <v/>
      </c>
      <c r="AC1570" s="46">
        <f>IF($B1570="","",IFERROR(INDEX('CCA Util %'!$H:$H,MATCH($B1570,'CCA Util %'!$E:$E,0)),""))</f>
        <v/>
      </c>
      <c r="AD1570">
        <f>IF($B1570="","",IFERROR(INDEX('CCA Util %'!$G:$G,MATCH($B1570,'CCA Util %'!$E:$E,0)),""))</f>
        <v/>
      </c>
      <c r="AE1570">
        <f>IF(OR($B1570="",$U1570=""),"",$U1570&amp;" &amp; "&amp;IF(OR($AD1570="",$AD1570=0),"Util NA",$AD1570&amp;" Util"))</f>
        <v/>
      </c>
    </row>
    <row r="1571" ht="15.75" customHeight="1" s="42">
      <c r="A1571" s="41" t="n"/>
      <c r="G1571" s="38" t="n"/>
      <c r="H1571" s="38" t="n"/>
      <c r="I1571" s="38" t="n"/>
      <c r="J1571" s="38" t="n"/>
      <c r="K1571" s="38" t="n"/>
      <c r="L1571" s="38" t="n"/>
      <c r="N1571" s="36">
        <f>IF($B1571="","",IF($C1571="SUPERSTORE","Superstore","DH"))</f>
        <v/>
      </c>
      <c r="O1571" s="36">
        <f>IF($B1571="","",IFERROR(VLOOKUP($B1571,Mapping!$A:$C,2,0),"Not Mapped"))</f>
        <v/>
      </c>
      <c r="P1571" s="36">
        <f>IF($B1571="","",IFERROR(VLOOKUP($B1571,Mapping!$A:$C,3,0),"Not Mapped"))</f>
        <v/>
      </c>
      <c r="Q1571" s="36">
        <f>IF($B1571="","",IFERROR(VLOOKUP($O1571,Leaders!$A:$B,2,0),"Not Mapped"))</f>
        <v/>
      </c>
      <c r="R1571" s="36">
        <f>IF($B1571="","",IF(COUNTIF(Exclusions!$A:$A,$B1571)&gt;0,"Yes","No"))</f>
        <v/>
      </c>
      <c r="S1571" s="38">
        <f>IF($B1571="","",MIN(1,DAY($A1571)/IF($N1571="Superstore",Settings!$B$5,Settings!$B$4)))</f>
        <v/>
      </c>
      <c r="T1571" s="38">
        <f>IF(OR($B1571="",$G1571="",$S1571=0),"",$G1571/$S1571)</f>
        <v/>
      </c>
      <c r="U1571" s="36">
        <f>IF($T1571="","",IF($T1571&lt;Settings!$B$8,"Critical",IF($T1571&lt;Settings!$B$9,"Semi Critical","Non Critical")))</f>
        <v/>
      </c>
      <c r="V1571" s="28" t="n"/>
      <c r="Z1571">
        <f>IF($B1571="","",IFERROR(VLOOKUP($B1571,'Plan HC for CCA'!$A:$B,2,0),""))</f>
        <v/>
      </c>
      <c r="AA1571">
        <f>IF(OR($B1571="",$Z1571=""),"",IF(N($M1571)&lt;$Z1571,"Delta","No Delta"))</f>
        <v/>
      </c>
      <c r="AB1571">
        <f>IF(OR($B1571="",$Z1571=""),"",MAX(0,$Z1571-N($M1571)))</f>
        <v/>
      </c>
      <c r="AC1571" s="46">
        <f>IF($B1571="","",IFERROR(INDEX('CCA Util %'!$H:$H,MATCH($B1571,'CCA Util %'!$E:$E,0)),""))</f>
        <v/>
      </c>
      <c r="AD1571">
        <f>IF($B1571="","",IFERROR(INDEX('CCA Util %'!$G:$G,MATCH($B1571,'CCA Util %'!$E:$E,0)),""))</f>
        <v/>
      </c>
      <c r="AE1571">
        <f>IF(OR($B1571="",$U1571=""),"",$U1571&amp;" &amp; "&amp;IF(OR($AD1571="",$AD1571=0),"Util NA",$AD1571&amp;" Util"))</f>
        <v/>
      </c>
    </row>
    <row r="1572" ht="15.75" customHeight="1" s="42">
      <c r="A1572" s="41" t="n"/>
      <c r="G1572" s="38" t="n"/>
      <c r="H1572" s="38" t="n"/>
      <c r="I1572" s="38" t="n"/>
      <c r="J1572" s="38" t="n"/>
      <c r="K1572" s="38" t="n"/>
      <c r="L1572" s="38" t="n"/>
      <c r="N1572" s="36">
        <f>IF($B1572="","",IF($C1572="SUPERSTORE","Superstore","DH"))</f>
        <v/>
      </c>
      <c r="O1572" s="36">
        <f>IF($B1572="","",IFERROR(VLOOKUP($B1572,Mapping!$A:$C,2,0),"Not Mapped"))</f>
        <v/>
      </c>
      <c r="P1572" s="36">
        <f>IF($B1572="","",IFERROR(VLOOKUP($B1572,Mapping!$A:$C,3,0),"Not Mapped"))</f>
        <v/>
      </c>
      <c r="Q1572" s="36">
        <f>IF($B1572="","",IFERROR(VLOOKUP($O1572,Leaders!$A:$B,2,0),"Not Mapped"))</f>
        <v/>
      </c>
      <c r="R1572" s="36">
        <f>IF($B1572="","",IF(COUNTIF(Exclusions!$A:$A,$B1572)&gt;0,"Yes","No"))</f>
        <v/>
      </c>
      <c r="S1572" s="38">
        <f>IF($B1572="","",MIN(1,DAY($A1572)/IF($N1572="Superstore",Settings!$B$5,Settings!$B$4)))</f>
        <v/>
      </c>
      <c r="T1572" s="38">
        <f>IF(OR($B1572="",$G1572="",$S1572=0),"",$G1572/$S1572)</f>
        <v/>
      </c>
      <c r="U1572" s="36">
        <f>IF($T1572="","",IF($T1572&lt;Settings!$B$8,"Critical",IF($T1572&lt;Settings!$B$9,"Semi Critical","Non Critical")))</f>
        <v/>
      </c>
      <c r="V1572" s="28" t="n"/>
      <c r="Z1572">
        <f>IF($B1572="","",IFERROR(VLOOKUP($B1572,'Plan HC for CCA'!$A:$B,2,0),""))</f>
        <v/>
      </c>
      <c r="AA1572">
        <f>IF(OR($B1572="",$Z1572=""),"",IF(N($M1572)&lt;$Z1572,"Delta","No Delta"))</f>
        <v/>
      </c>
      <c r="AB1572">
        <f>IF(OR($B1572="",$Z1572=""),"",MAX(0,$Z1572-N($M1572)))</f>
        <v/>
      </c>
      <c r="AC1572" s="46">
        <f>IF($B1572="","",IFERROR(INDEX('CCA Util %'!$H:$H,MATCH($B1572,'CCA Util %'!$E:$E,0)),""))</f>
        <v/>
      </c>
      <c r="AD1572">
        <f>IF($B1572="","",IFERROR(INDEX('CCA Util %'!$G:$G,MATCH($B1572,'CCA Util %'!$E:$E,0)),""))</f>
        <v/>
      </c>
      <c r="AE1572">
        <f>IF(OR($B1572="",$U1572=""),"",$U1572&amp;" &amp; "&amp;IF(OR($AD1572="",$AD1572=0),"Util NA",$AD1572&amp;" Util"))</f>
        <v/>
      </c>
    </row>
    <row r="1573" ht="15.75" customHeight="1" s="42">
      <c r="A1573" s="41" t="n"/>
      <c r="G1573" s="38" t="n"/>
      <c r="H1573" s="38" t="n"/>
      <c r="I1573" s="38" t="n"/>
      <c r="J1573" s="38" t="n"/>
      <c r="K1573" s="38" t="n"/>
      <c r="L1573" s="38" t="n"/>
      <c r="N1573" s="36">
        <f>IF($B1573="","",IF($C1573="SUPERSTORE","Superstore","DH"))</f>
        <v/>
      </c>
      <c r="O1573" s="36">
        <f>IF($B1573="","",IFERROR(VLOOKUP($B1573,Mapping!$A:$C,2,0),"Not Mapped"))</f>
        <v/>
      </c>
      <c r="P1573" s="36">
        <f>IF($B1573="","",IFERROR(VLOOKUP($B1573,Mapping!$A:$C,3,0),"Not Mapped"))</f>
        <v/>
      </c>
      <c r="Q1573" s="36">
        <f>IF($B1573="","",IFERROR(VLOOKUP($O1573,Leaders!$A:$B,2,0),"Not Mapped"))</f>
        <v/>
      </c>
      <c r="R1573" s="36">
        <f>IF($B1573="","",IF(COUNTIF(Exclusions!$A:$A,$B1573)&gt;0,"Yes","No"))</f>
        <v/>
      </c>
      <c r="S1573" s="38">
        <f>IF($B1573="","",MIN(1,DAY($A1573)/IF($N1573="Superstore",Settings!$B$5,Settings!$B$4)))</f>
        <v/>
      </c>
      <c r="T1573" s="38">
        <f>IF(OR($B1573="",$G1573="",$S1573=0),"",$G1573/$S1573)</f>
        <v/>
      </c>
      <c r="U1573" s="36">
        <f>IF($T1573="","",IF($T1573&lt;Settings!$B$8,"Critical",IF($T1573&lt;Settings!$B$9,"Semi Critical","Non Critical")))</f>
        <v/>
      </c>
      <c r="V1573" s="28" t="n"/>
      <c r="Z1573">
        <f>IF($B1573="","",IFERROR(VLOOKUP($B1573,'Plan HC for CCA'!$A:$B,2,0),""))</f>
        <v/>
      </c>
      <c r="AA1573">
        <f>IF(OR($B1573="",$Z1573=""),"",IF(N($M1573)&lt;$Z1573,"Delta","No Delta"))</f>
        <v/>
      </c>
      <c r="AB1573">
        <f>IF(OR($B1573="",$Z1573=""),"",MAX(0,$Z1573-N($M1573)))</f>
        <v/>
      </c>
      <c r="AC1573" s="46">
        <f>IF($B1573="","",IFERROR(INDEX('CCA Util %'!$H:$H,MATCH($B1573,'CCA Util %'!$E:$E,0)),""))</f>
        <v/>
      </c>
      <c r="AD1573">
        <f>IF($B1573="","",IFERROR(INDEX('CCA Util %'!$G:$G,MATCH($B1573,'CCA Util %'!$E:$E,0)),""))</f>
        <v/>
      </c>
      <c r="AE1573">
        <f>IF(OR($B1573="",$U1573=""),"",$U1573&amp;" &amp; "&amp;IF(OR($AD1573="",$AD1573=0),"Util NA",$AD1573&amp;" Util"))</f>
        <v/>
      </c>
    </row>
    <row r="1574" ht="15.75" customHeight="1" s="42">
      <c r="A1574" s="41" t="n"/>
      <c r="G1574" s="38" t="n"/>
      <c r="H1574" s="38" t="n"/>
      <c r="I1574" s="38" t="n"/>
      <c r="J1574" s="38" t="n"/>
      <c r="K1574" s="38" t="n"/>
      <c r="L1574" s="38" t="n"/>
      <c r="N1574" s="36">
        <f>IF($B1574="","",IF($C1574="SUPERSTORE","Superstore","DH"))</f>
        <v/>
      </c>
      <c r="O1574" s="36">
        <f>IF($B1574="","",IFERROR(VLOOKUP($B1574,Mapping!$A:$C,2,0),"Not Mapped"))</f>
        <v/>
      </c>
      <c r="P1574" s="36">
        <f>IF($B1574="","",IFERROR(VLOOKUP($B1574,Mapping!$A:$C,3,0),"Not Mapped"))</f>
        <v/>
      </c>
      <c r="Q1574" s="36">
        <f>IF($B1574="","",IFERROR(VLOOKUP($O1574,Leaders!$A:$B,2,0),"Not Mapped"))</f>
        <v/>
      </c>
      <c r="R1574" s="36">
        <f>IF($B1574="","",IF(COUNTIF(Exclusions!$A:$A,$B1574)&gt;0,"Yes","No"))</f>
        <v/>
      </c>
      <c r="S1574" s="38">
        <f>IF($B1574="","",MIN(1,DAY($A1574)/IF($N1574="Superstore",Settings!$B$5,Settings!$B$4)))</f>
        <v/>
      </c>
      <c r="T1574" s="38">
        <f>IF(OR($B1574="",$G1574="",$S1574=0),"",$G1574/$S1574)</f>
        <v/>
      </c>
      <c r="U1574" s="36">
        <f>IF($T1574="","",IF($T1574&lt;Settings!$B$8,"Critical",IF($T1574&lt;Settings!$B$9,"Semi Critical","Non Critical")))</f>
        <v/>
      </c>
      <c r="V1574" s="28" t="n"/>
      <c r="Z1574">
        <f>IF($B1574="","",IFERROR(VLOOKUP($B1574,'Plan HC for CCA'!$A:$B,2,0),""))</f>
        <v/>
      </c>
      <c r="AA1574">
        <f>IF(OR($B1574="",$Z1574=""),"",IF(N($M1574)&lt;$Z1574,"Delta","No Delta"))</f>
        <v/>
      </c>
      <c r="AB1574">
        <f>IF(OR($B1574="",$Z1574=""),"",MAX(0,$Z1574-N($M1574)))</f>
        <v/>
      </c>
      <c r="AC1574" s="46">
        <f>IF($B1574="","",IFERROR(INDEX('CCA Util %'!$H:$H,MATCH($B1574,'CCA Util %'!$E:$E,0)),""))</f>
        <v/>
      </c>
      <c r="AD1574">
        <f>IF($B1574="","",IFERROR(INDEX('CCA Util %'!$G:$G,MATCH($B1574,'CCA Util %'!$E:$E,0)),""))</f>
        <v/>
      </c>
      <c r="AE1574">
        <f>IF(OR($B1574="",$U1574=""),"",$U1574&amp;" &amp; "&amp;IF(OR($AD1574="",$AD1574=0),"Util NA",$AD1574&amp;" Util"))</f>
        <v/>
      </c>
    </row>
    <row r="1575" ht="15.75" customHeight="1" s="42">
      <c r="A1575" s="41" t="n"/>
      <c r="G1575" s="38" t="n"/>
      <c r="H1575" s="38" t="n"/>
      <c r="I1575" s="38" t="n"/>
      <c r="J1575" s="38" t="n"/>
      <c r="K1575" s="38" t="n"/>
      <c r="L1575" s="38" t="n"/>
      <c r="N1575" s="36">
        <f>IF($B1575="","",IF($C1575="SUPERSTORE","Superstore","DH"))</f>
        <v/>
      </c>
      <c r="O1575" s="36">
        <f>IF($B1575="","",IFERROR(VLOOKUP($B1575,Mapping!$A:$C,2,0),"Not Mapped"))</f>
        <v/>
      </c>
      <c r="P1575" s="36">
        <f>IF($B1575="","",IFERROR(VLOOKUP($B1575,Mapping!$A:$C,3,0),"Not Mapped"))</f>
        <v/>
      </c>
      <c r="Q1575" s="36">
        <f>IF($B1575="","",IFERROR(VLOOKUP($O1575,Leaders!$A:$B,2,0),"Not Mapped"))</f>
        <v/>
      </c>
      <c r="R1575" s="36">
        <f>IF($B1575="","",IF(COUNTIF(Exclusions!$A:$A,$B1575)&gt;0,"Yes","No"))</f>
        <v/>
      </c>
      <c r="S1575" s="38">
        <f>IF($B1575="","",MIN(1,DAY($A1575)/IF($N1575="Superstore",Settings!$B$5,Settings!$B$4)))</f>
        <v/>
      </c>
      <c r="T1575" s="38">
        <f>IF(OR($B1575="",$G1575="",$S1575=0),"",$G1575/$S1575)</f>
        <v/>
      </c>
      <c r="U1575" s="36">
        <f>IF($T1575="","",IF($T1575&lt;Settings!$B$8,"Critical",IF($T1575&lt;Settings!$B$9,"Semi Critical","Non Critical")))</f>
        <v/>
      </c>
      <c r="V1575" s="28" t="n"/>
      <c r="Z1575">
        <f>IF($B1575="","",IFERROR(VLOOKUP($B1575,'Plan HC for CCA'!$A:$B,2,0),""))</f>
        <v/>
      </c>
      <c r="AA1575">
        <f>IF(OR($B1575="",$Z1575=""),"",IF(N($M1575)&lt;$Z1575,"Delta","No Delta"))</f>
        <v/>
      </c>
      <c r="AB1575">
        <f>IF(OR($B1575="",$Z1575=""),"",MAX(0,$Z1575-N($M1575)))</f>
        <v/>
      </c>
      <c r="AC1575" s="46">
        <f>IF($B1575="","",IFERROR(INDEX('CCA Util %'!$H:$H,MATCH($B1575,'CCA Util %'!$E:$E,0)),""))</f>
        <v/>
      </c>
      <c r="AD1575">
        <f>IF($B1575="","",IFERROR(INDEX('CCA Util %'!$G:$G,MATCH($B1575,'CCA Util %'!$E:$E,0)),""))</f>
        <v/>
      </c>
      <c r="AE1575">
        <f>IF(OR($B1575="",$U1575=""),"",$U1575&amp;" &amp; "&amp;IF(OR($AD1575="",$AD1575=0),"Util NA",$AD1575&amp;" Util"))</f>
        <v/>
      </c>
    </row>
    <row r="1576" ht="15.75" customHeight="1" s="42">
      <c r="A1576" s="41" t="n"/>
      <c r="G1576" s="38" t="n"/>
      <c r="H1576" s="38" t="n"/>
      <c r="I1576" s="38" t="n"/>
      <c r="J1576" s="38" t="n"/>
      <c r="K1576" s="38" t="n"/>
      <c r="L1576" s="38" t="n"/>
      <c r="N1576" s="36">
        <f>IF($B1576="","",IF($C1576="SUPERSTORE","Superstore","DH"))</f>
        <v/>
      </c>
      <c r="O1576" s="36">
        <f>IF($B1576="","",IFERROR(VLOOKUP($B1576,Mapping!$A:$C,2,0),"Not Mapped"))</f>
        <v/>
      </c>
      <c r="P1576" s="36">
        <f>IF($B1576="","",IFERROR(VLOOKUP($B1576,Mapping!$A:$C,3,0),"Not Mapped"))</f>
        <v/>
      </c>
      <c r="Q1576" s="36">
        <f>IF($B1576="","",IFERROR(VLOOKUP($O1576,Leaders!$A:$B,2,0),"Not Mapped"))</f>
        <v/>
      </c>
      <c r="R1576" s="36">
        <f>IF($B1576="","",IF(COUNTIF(Exclusions!$A:$A,$B1576)&gt;0,"Yes","No"))</f>
        <v/>
      </c>
      <c r="S1576" s="38">
        <f>IF($B1576="","",MIN(1,DAY($A1576)/IF($N1576="Superstore",Settings!$B$5,Settings!$B$4)))</f>
        <v/>
      </c>
      <c r="T1576" s="38">
        <f>IF(OR($B1576="",$G1576="",$S1576=0),"",$G1576/$S1576)</f>
        <v/>
      </c>
      <c r="U1576" s="36">
        <f>IF($T1576="","",IF($T1576&lt;Settings!$B$8,"Critical",IF($T1576&lt;Settings!$B$9,"Semi Critical","Non Critical")))</f>
        <v/>
      </c>
      <c r="V1576" s="28" t="n"/>
      <c r="Z1576">
        <f>IF($B1576="","",IFERROR(VLOOKUP($B1576,'Plan HC for CCA'!$A:$B,2,0),""))</f>
        <v/>
      </c>
      <c r="AA1576">
        <f>IF(OR($B1576="",$Z1576=""),"",IF(N($M1576)&lt;$Z1576,"Delta","No Delta"))</f>
        <v/>
      </c>
      <c r="AB1576">
        <f>IF(OR($B1576="",$Z1576=""),"",MAX(0,$Z1576-N($M1576)))</f>
        <v/>
      </c>
      <c r="AC1576" s="46">
        <f>IF($B1576="","",IFERROR(INDEX('CCA Util %'!$H:$H,MATCH($B1576,'CCA Util %'!$E:$E,0)),""))</f>
        <v/>
      </c>
      <c r="AD1576">
        <f>IF($B1576="","",IFERROR(INDEX('CCA Util %'!$G:$G,MATCH($B1576,'CCA Util %'!$E:$E,0)),""))</f>
        <v/>
      </c>
      <c r="AE1576">
        <f>IF(OR($B1576="",$U1576=""),"",$U1576&amp;" &amp; "&amp;IF(OR($AD1576="",$AD1576=0),"Util NA",$AD1576&amp;" Util"))</f>
        <v/>
      </c>
    </row>
    <row r="1577" ht="15.75" customHeight="1" s="42">
      <c r="A1577" s="41" t="n"/>
      <c r="G1577" s="38" t="n"/>
      <c r="H1577" s="38" t="n"/>
      <c r="I1577" s="38" t="n"/>
      <c r="J1577" s="38" t="n"/>
      <c r="K1577" s="38" t="n"/>
      <c r="L1577" s="38" t="n"/>
      <c r="N1577" s="36">
        <f>IF($B1577="","",IF($C1577="SUPERSTORE","Superstore","DH"))</f>
        <v/>
      </c>
      <c r="O1577" s="36">
        <f>IF($B1577="","",IFERROR(VLOOKUP($B1577,Mapping!$A:$C,2,0),"Not Mapped"))</f>
        <v/>
      </c>
      <c r="P1577" s="36">
        <f>IF($B1577="","",IFERROR(VLOOKUP($B1577,Mapping!$A:$C,3,0),"Not Mapped"))</f>
        <v/>
      </c>
      <c r="Q1577" s="36">
        <f>IF($B1577="","",IFERROR(VLOOKUP($O1577,Leaders!$A:$B,2,0),"Not Mapped"))</f>
        <v/>
      </c>
      <c r="R1577" s="36">
        <f>IF($B1577="","",IF(COUNTIF(Exclusions!$A:$A,$B1577)&gt;0,"Yes","No"))</f>
        <v/>
      </c>
      <c r="S1577" s="38">
        <f>IF($B1577="","",MIN(1,DAY($A1577)/IF($N1577="Superstore",Settings!$B$5,Settings!$B$4)))</f>
        <v/>
      </c>
      <c r="T1577" s="38">
        <f>IF(OR($B1577="",$G1577="",$S1577=0),"",$G1577/$S1577)</f>
        <v/>
      </c>
      <c r="U1577" s="36">
        <f>IF($T1577="","",IF($T1577&lt;Settings!$B$8,"Critical",IF($T1577&lt;Settings!$B$9,"Semi Critical","Non Critical")))</f>
        <v/>
      </c>
      <c r="V1577" s="28" t="n"/>
      <c r="Z1577">
        <f>IF($B1577="","",IFERROR(VLOOKUP($B1577,'Plan HC for CCA'!$A:$B,2,0),""))</f>
        <v/>
      </c>
      <c r="AA1577">
        <f>IF(OR($B1577="",$Z1577=""),"",IF(N($M1577)&lt;$Z1577,"Delta","No Delta"))</f>
        <v/>
      </c>
      <c r="AB1577">
        <f>IF(OR($B1577="",$Z1577=""),"",MAX(0,$Z1577-N($M1577)))</f>
        <v/>
      </c>
      <c r="AC1577" s="46">
        <f>IF($B1577="","",IFERROR(INDEX('CCA Util %'!$H:$H,MATCH($B1577,'CCA Util %'!$E:$E,0)),""))</f>
        <v/>
      </c>
      <c r="AD1577">
        <f>IF($B1577="","",IFERROR(INDEX('CCA Util %'!$G:$G,MATCH($B1577,'CCA Util %'!$E:$E,0)),""))</f>
        <v/>
      </c>
      <c r="AE1577">
        <f>IF(OR($B1577="",$U1577=""),"",$U1577&amp;" &amp; "&amp;IF(OR($AD1577="",$AD1577=0),"Util NA",$AD1577&amp;" Util"))</f>
        <v/>
      </c>
    </row>
    <row r="1578" ht="15.75" customHeight="1" s="42">
      <c r="A1578" s="41" t="n"/>
      <c r="G1578" s="38" t="n"/>
      <c r="H1578" s="38" t="n"/>
      <c r="I1578" s="38" t="n"/>
      <c r="J1578" s="38" t="n"/>
      <c r="K1578" s="38" t="n"/>
      <c r="L1578" s="38" t="n"/>
      <c r="N1578" s="36">
        <f>IF($B1578="","",IF($C1578="SUPERSTORE","Superstore","DH"))</f>
        <v/>
      </c>
      <c r="O1578" s="36">
        <f>IF($B1578="","",IFERROR(VLOOKUP($B1578,Mapping!$A:$C,2,0),"Not Mapped"))</f>
        <v/>
      </c>
      <c r="P1578" s="36">
        <f>IF($B1578="","",IFERROR(VLOOKUP($B1578,Mapping!$A:$C,3,0),"Not Mapped"))</f>
        <v/>
      </c>
      <c r="Q1578" s="36">
        <f>IF($B1578="","",IFERROR(VLOOKUP($O1578,Leaders!$A:$B,2,0),"Not Mapped"))</f>
        <v/>
      </c>
      <c r="R1578" s="36">
        <f>IF($B1578="","",IF(COUNTIF(Exclusions!$A:$A,$B1578)&gt;0,"Yes","No"))</f>
        <v/>
      </c>
      <c r="S1578" s="38">
        <f>IF($B1578="","",MIN(1,DAY($A1578)/IF($N1578="Superstore",Settings!$B$5,Settings!$B$4)))</f>
        <v/>
      </c>
      <c r="T1578" s="38">
        <f>IF(OR($B1578="",$G1578="",$S1578=0),"",$G1578/$S1578)</f>
        <v/>
      </c>
      <c r="U1578" s="36">
        <f>IF($T1578="","",IF($T1578&lt;Settings!$B$8,"Critical",IF($T1578&lt;Settings!$B$9,"Semi Critical","Non Critical")))</f>
        <v/>
      </c>
      <c r="V1578" s="28" t="n"/>
      <c r="Z1578">
        <f>IF($B1578="","",IFERROR(VLOOKUP($B1578,'Plan HC for CCA'!$A:$B,2,0),""))</f>
        <v/>
      </c>
      <c r="AA1578">
        <f>IF(OR($B1578="",$Z1578=""),"",IF(N($M1578)&lt;$Z1578,"Delta","No Delta"))</f>
        <v/>
      </c>
      <c r="AB1578">
        <f>IF(OR($B1578="",$Z1578=""),"",MAX(0,$Z1578-N($M1578)))</f>
        <v/>
      </c>
      <c r="AC1578" s="46">
        <f>IF($B1578="","",IFERROR(INDEX('CCA Util %'!$H:$H,MATCH($B1578,'CCA Util %'!$E:$E,0)),""))</f>
        <v/>
      </c>
      <c r="AD1578">
        <f>IF($B1578="","",IFERROR(INDEX('CCA Util %'!$G:$G,MATCH($B1578,'CCA Util %'!$E:$E,0)),""))</f>
        <v/>
      </c>
      <c r="AE1578">
        <f>IF(OR($B1578="",$U1578=""),"",$U1578&amp;" &amp; "&amp;IF(OR($AD1578="",$AD1578=0),"Util NA",$AD1578&amp;" Util"))</f>
        <v/>
      </c>
    </row>
    <row r="1579" ht="15.75" customHeight="1" s="42">
      <c r="A1579" s="41" t="n"/>
      <c r="G1579" s="38" t="n"/>
      <c r="H1579" s="38" t="n"/>
      <c r="I1579" s="38" t="n"/>
      <c r="J1579" s="38" t="n"/>
      <c r="K1579" s="38" t="n"/>
      <c r="L1579" s="38" t="n"/>
      <c r="N1579" s="36">
        <f>IF($B1579="","",IF($C1579="SUPERSTORE","Superstore","DH"))</f>
        <v/>
      </c>
      <c r="O1579" s="36">
        <f>IF($B1579="","",IFERROR(VLOOKUP($B1579,Mapping!$A:$C,2,0),"Not Mapped"))</f>
        <v/>
      </c>
      <c r="P1579" s="36">
        <f>IF($B1579="","",IFERROR(VLOOKUP($B1579,Mapping!$A:$C,3,0),"Not Mapped"))</f>
        <v/>
      </c>
      <c r="Q1579" s="36">
        <f>IF($B1579="","",IFERROR(VLOOKUP($O1579,Leaders!$A:$B,2,0),"Not Mapped"))</f>
        <v/>
      </c>
      <c r="R1579" s="36">
        <f>IF($B1579="","",IF(COUNTIF(Exclusions!$A:$A,$B1579)&gt;0,"Yes","No"))</f>
        <v/>
      </c>
      <c r="S1579" s="38">
        <f>IF($B1579="","",MIN(1,DAY($A1579)/IF($N1579="Superstore",Settings!$B$5,Settings!$B$4)))</f>
        <v/>
      </c>
      <c r="T1579" s="38">
        <f>IF(OR($B1579="",$G1579="",$S1579=0),"",$G1579/$S1579)</f>
        <v/>
      </c>
      <c r="U1579" s="36">
        <f>IF($T1579="","",IF($T1579&lt;Settings!$B$8,"Critical",IF($T1579&lt;Settings!$B$9,"Semi Critical","Non Critical")))</f>
        <v/>
      </c>
      <c r="V1579" s="28" t="n"/>
      <c r="Z1579">
        <f>IF($B1579="","",IFERROR(VLOOKUP($B1579,'Plan HC for CCA'!$A:$B,2,0),""))</f>
        <v/>
      </c>
      <c r="AA1579">
        <f>IF(OR($B1579="",$Z1579=""),"",IF(N($M1579)&lt;$Z1579,"Delta","No Delta"))</f>
        <v/>
      </c>
      <c r="AB1579">
        <f>IF(OR($B1579="",$Z1579=""),"",MAX(0,$Z1579-N($M1579)))</f>
        <v/>
      </c>
      <c r="AC1579" s="46">
        <f>IF($B1579="","",IFERROR(INDEX('CCA Util %'!$H:$H,MATCH($B1579,'CCA Util %'!$E:$E,0)),""))</f>
        <v/>
      </c>
      <c r="AD1579">
        <f>IF($B1579="","",IFERROR(INDEX('CCA Util %'!$G:$G,MATCH($B1579,'CCA Util %'!$E:$E,0)),""))</f>
        <v/>
      </c>
      <c r="AE1579">
        <f>IF(OR($B1579="",$U1579=""),"",$U1579&amp;" &amp; "&amp;IF(OR($AD1579="",$AD1579=0),"Util NA",$AD1579&amp;" Util"))</f>
        <v/>
      </c>
    </row>
    <row r="1580" ht="15.75" customHeight="1" s="42">
      <c r="A1580" s="41" t="n"/>
      <c r="G1580" s="38" t="n"/>
      <c r="H1580" s="38" t="n"/>
      <c r="I1580" s="38" t="n"/>
      <c r="J1580" s="38" t="n"/>
      <c r="K1580" s="38" t="n"/>
      <c r="L1580" s="38" t="n"/>
      <c r="N1580" s="36">
        <f>IF($B1580="","",IF($C1580="SUPERSTORE","Superstore","DH"))</f>
        <v/>
      </c>
      <c r="O1580" s="36">
        <f>IF($B1580="","",IFERROR(VLOOKUP($B1580,Mapping!$A:$C,2,0),"Not Mapped"))</f>
        <v/>
      </c>
      <c r="P1580" s="36">
        <f>IF($B1580="","",IFERROR(VLOOKUP($B1580,Mapping!$A:$C,3,0),"Not Mapped"))</f>
        <v/>
      </c>
      <c r="Q1580" s="36">
        <f>IF($B1580="","",IFERROR(VLOOKUP($O1580,Leaders!$A:$B,2,0),"Not Mapped"))</f>
        <v/>
      </c>
      <c r="R1580" s="36">
        <f>IF($B1580="","",IF(COUNTIF(Exclusions!$A:$A,$B1580)&gt;0,"Yes","No"))</f>
        <v/>
      </c>
      <c r="S1580" s="38">
        <f>IF($B1580="","",MIN(1,DAY($A1580)/IF($N1580="Superstore",Settings!$B$5,Settings!$B$4)))</f>
        <v/>
      </c>
      <c r="T1580" s="38">
        <f>IF(OR($B1580="",$G1580="",$S1580=0),"",$G1580/$S1580)</f>
        <v/>
      </c>
      <c r="U1580" s="36">
        <f>IF($T1580="","",IF($T1580&lt;Settings!$B$8,"Critical",IF($T1580&lt;Settings!$B$9,"Semi Critical","Non Critical")))</f>
        <v/>
      </c>
      <c r="V1580" s="28" t="n"/>
      <c r="Z1580">
        <f>IF($B1580="","",IFERROR(VLOOKUP($B1580,'Plan HC for CCA'!$A:$B,2,0),""))</f>
        <v/>
      </c>
      <c r="AA1580">
        <f>IF(OR($B1580="",$Z1580=""),"",IF(N($M1580)&lt;$Z1580,"Delta","No Delta"))</f>
        <v/>
      </c>
      <c r="AB1580">
        <f>IF(OR($B1580="",$Z1580=""),"",MAX(0,$Z1580-N($M1580)))</f>
        <v/>
      </c>
      <c r="AC1580" s="46">
        <f>IF($B1580="","",IFERROR(INDEX('CCA Util %'!$H:$H,MATCH($B1580,'CCA Util %'!$E:$E,0)),""))</f>
        <v/>
      </c>
      <c r="AD1580">
        <f>IF($B1580="","",IFERROR(INDEX('CCA Util %'!$G:$G,MATCH($B1580,'CCA Util %'!$E:$E,0)),""))</f>
        <v/>
      </c>
      <c r="AE1580">
        <f>IF(OR($B1580="",$U1580=""),"",$U1580&amp;" &amp; "&amp;IF(OR($AD1580="",$AD1580=0),"Util NA",$AD1580&amp;" Util"))</f>
        <v/>
      </c>
    </row>
    <row r="1581" ht="15.75" customHeight="1" s="42">
      <c r="A1581" s="41" t="n"/>
      <c r="G1581" s="38" t="n"/>
      <c r="H1581" s="38" t="n"/>
      <c r="I1581" s="38" t="n"/>
      <c r="J1581" s="38" t="n"/>
      <c r="K1581" s="38" t="n"/>
      <c r="L1581" s="38" t="n"/>
      <c r="N1581" s="36">
        <f>IF($B1581="","",IF($C1581="SUPERSTORE","Superstore","DH"))</f>
        <v/>
      </c>
      <c r="O1581" s="36">
        <f>IF($B1581="","",IFERROR(VLOOKUP($B1581,Mapping!$A:$C,2,0),"Not Mapped"))</f>
        <v/>
      </c>
      <c r="P1581" s="36">
        <f>IF($B1581="","",IFERROR(VLOOKUP($B1581,Mapping!$A:$C,3,0),"Not Mapped"))</f>
        <v/>
      </c>
      <c r="Q1581" s="36">
        <f>IF($B1581="","",IFERROR(VLOOKUP($O1581,Leaders!$A:$B,2,0),"Not Mapped"))</f>
        <v/>
      </c>
      <c r="R1581" s="36">
        <f>IF($B1581="","",IF(COUNTIF(Exclusions!$A:$A,$B1581)&gt;0,"Yes","No"))</f>
        <v/>
      </c>
      <c r="S1581" s="38">
        <f>IF($B1581="","",MIN(1,DAY($A1581)/IF($N1581="Superstore",Settings!$B$5,Settings!$B$4)))</f>
        <v/>
      </c>
      <c r="T1581" s="38">
        <f>IF(OR($B1581="",$G1581="",$S1581=0),"",$G1581/$S1581)</f>
        <v/>
      </c>
      <c r="U1581" s="36">
        <f>IF($T1581="","",IF($T1581&lt;Settings!$B$8,"Critical",IF($T1581&lt;Settings!$B$9,"Semi Critical","Non Critical")))</f>
        <v/>
      </c>
      <c r="V1581" s="28" t="n"/>
      <c r="Z1581">
        <f>IF($B1581="","",IFERROR(VLOOKUP($B1581,'Plan HC for CCA'!$A:$B,2,0),""))</f>
        <v/>
      </c>
      <c r="AA1581">
        <f>IF(OR($B1581="",$Z1581=""),"",IF(N($M1581)&lt;$Z1581,"Delta","No Delta"))</f>
        <v/>
      </c>
      <c r="AB1581">
        <f>IF(OR($B1581="",$Z1581=""),"",MAX(0,$Z1581-N($M1581)))</f>
        <v/>
      </c>
      <c r="AC1581" s="46">
        <f>IF($B1581="","",IFERROR(INDEX('CCA Util %'!$H:$H,MATCH($B1581,'CCA Util %'!$E:$E,0)),""))</f>
        <v/>
      </c>
      <c r="AD1581">
        <f>IF($B1581="","",IFERROR(INDEX('CCA Util %'!$G:$G,MATCH($B1581,'CCA Util %'!$E:$E,0)),""))</f>
        <v/>
      </c>
      <c r="AE1581">
        <f>IF(OR($B1581="",$U1581=""),"",$U1581&amp;" &amp; "&amp;IF(OR($AD1581="",$AD1581=0),"Util NA",$AD1581&amp;" Util"))</f>
        <v/>
      </c>
    </row>
    <row r="1582" ht="15.75" customHeight="1" s="42">
      <c r="A1582" s="41" t="n"/>
      <c r="G1582" s="38" t="n"/>
      <c r="H1582" s="38" t="n"/>
      <c r="I1582" s="38" t="n"/>
      <c r="J1582" s="38" t="n"/>
      <c r="K1582" s="38" t="n"/>
      <c r="L1582" s="38" t="n"/>
      <c r="N1582" s="36">
        <f>IF($B1582="","",IF($C1582="SUPERSTORE","Superstore","DH"))</f>
        <v/>
      </c>
      <c r="O1582" s="36">
        <f>IF($B1582="","",IFERROR(VLOOKUP($B1582,Mapping!$A:$C,2,0),"Not Mapped"))</f>
        <v/>
      </c>
      <c r="P1582" s="36">
        <f>IF($B1582="","",IFERROR(VLOOKUP($B1582,Mapping!$A:$C,3,0),"Not Mapped"))</f>
        <v/>
      </c>
      <c r="Q1582" s="36">
        <f>IF($B1582="","",IFERROR(VLOOKUP($O1582,Leaders!$A:$B,2,0),"Not Mapped"))</f>
        <v/>
      </c>
      <c r="R1582" s="36">
        <f>IF($B1582="","",IF(COUNTIF(Exclusions!$A:$A,$B1582)&gt;0,"Yes","No"))</f>
        <v/>
      </c>
      <c r="S1582" s="38">
        <f>IF($B1582="","",MIN(1,DAY($A1582)/IF($N1582="Superstore",Settings!$B$5,Settings!$B$4)))</f>
        <v/>
      </c>
      <c r="T1582" s="38">
        <f>IF(OR($B1582="",$G1582="",$S1582=0),"",$G1582/$S1582)</f>
        <v/>
      </c>
      <c r="U1582" s="36">
        <f>IF($T1582="","",IF($T1582&lt;Settings!$B$8,"Critical",IF($T1582&lt;Settings!$B$9,"Semi Critical","Non Critical")))</f>
        <v/>
      </c>
      <c r="V1582" s="28" t="n"/>
      <c r="Z1582">
        <f>IF($B1582="","",IFERROR(VLOOKUP($B1582,'Plan HC for CCA'!$A:$B,2,0),""))</f>
        <v/>
      </c>
      <c r="AA1582">
        <f>IF(OR($B1582="",$Z1582=""),"",IF(N($M1582)&lt;$Z1582,"Delta","No Delta"))</f>
        <v/>
      </c>
      <c r="AB1582">
        <f>IF(OR($B1582="",$Z1582=""),"",MAX(0,$Z1582-N($M1582)))</f>
        <v/>
      </c>
      <c r="AC1582" s="46">
        <f>IF($B1582="","",IFERROR(INDEX('CCA Util %'!$H:$H,MATCH($B1582,'CCA Util %'!$E:$E,0)),""))</f>
        <v/>
      </c>
      <c r="AD1582">
        <f>IF($B1582="","",IFERROR(INDEX('CCA Util %'!$G:$G,MATCH($B1582,'CCA Util %'!$E:$E,0)),""))</f>
        <v/>
      </c>
      <c r="AE1582">
        <f>IF(OR($B1582="",$U1582=""),"",$U1582&amp;" &amp; "&amp;IF(OR($AD1582="",$AD1582=0),"Util NA",$AD1582&amp;" Util"))</f>
        <v/>
      </c>
    </row>
    <row r="1583" ht="15.75" customHeight="1" s="42">
      <c r="A1583" s="41" t="n"/>
      <c r="G1583" s="38" t="n"/>
      <c r="H1583" s="38" t="n"/>
      <c r="I1583" s="38" t="n"/>
      <c r="J1583" s="38" t="n"/>
      <c r="K1583" s="38" t="n"/>
      <c r="L1583" s="38" t="n"/>
      <c r="N1583" s="36">
        <f>IF($B1583="","",IF($C1583="SUPERSTORE","Superstore","DH"))</f>
        <v/>
      </c>
      <c r="O1583" s="36">
        <f>IF($B1583="","",IFERROR(VLOOKUP($B1583,Mapping!$A:$C,2,0),"Not Mapped"))</f>
        <v/>
      </c>
      <c r="P1583" s="36">
        <f>IF($B1583="","",IFERROR(VLOOKUP($B1583,Mapping!$A:$C,3,0),"Not Mapped"))</f>
        <v/>
      </c>
      <c r="Q1583" s="36">
        <f>IF($B1583="","",IFERROR(VLOOKUP($O1583,Leaders!$A:$B,2,0),"Not Mapped"))</f>
        <v/>
      </c>
      <c r="R1583" s="36">
        <f>IF($B1583="","",IF(COUNTIF(Exclusions!$A:$A,$B1583)&gt;0,"Yes","No"))</f>
        <v/>
      </c>
      <c r="S1583" s="38">
        <f>IF($B1583="","",MIN(1,DAY($A1583)/IF($N1583="Superstore",Settings!$B$5,Settings!$B$4)))</f>
        <v/>
      </c>
      <c r="T1583" s="38">
        <f>IF(OR($B1583="",$G1583="",$S1583=0),"",$G1583/$S1583)</f>
        <v/>
      </c>
      <c r="U1583" s="36">
        <f>IF($T1583="","",IF($T1583&lt;Settings!$B$8,"Critical",IF($T1583&lt;Settings!$B$9,"Semi Critical","Non Critical")))</f>
        <v/>
      </c>
      <c r="V1583" s="28" t="n"/>
      <c r="Z1583">
        <f>IF($B1583="","",IFERROR(VLOOKUP($B1583,'Plan HC for CCA'!$A:$B,2,0),""))</f>
        <v/>
      </c>
      <c r="AA1583">
        <f>IF(OR($B1583="",$Z1583=""),"",IF(N($M1583)&lt;$Z1583,"Delta","No Delta"))</f>
        <v/>
      </c>
      <c r="AB1583">
        <f>IF(OR($B1583="",$Z1583=""),"",MAX(0,$Z1583-N($M1583)))</f>
        <v/>
      </c>
      <c r="AC1583" s="46">
        <f>IF($B1583="","",IFERROR(INDEX('CCA Util %'!$H:$H,MATCH($B1583,'CCA Util %'!$E:$E,0)),""))</f>
        <v/>
      </c>
      <c r="AD1583">
        <f>IF($B1583="","",IFERROR(INDEX('CCA Util %'!$G:$G,MATCH($B1583,'CCA Util %'!$E:$E,0)),""))</f>
        <v/>
      </c>
      <c r="AE1583">
        <f>IF(OR($B1583="",$U1583=""),"",$U1583&amp;" &amp; "&amp;IF(OR($AD1583="",$AD1583=0),"Util NA",$AD1583&amp;" Util"))</f>
        <v/>
      </c>
    </row>
    <row r="1584" ht="15.75" customHeight="1" s="42">
      <c r="A1584" s="41" t="n"/>
      <c r="G1584" s="38" t="n"/>
      <c r="H1584" s="38" t="n"/>
      <c r="I1584" s="38" t="n"/>
      <c r="J1584" s="38" t="n"/>
      <c r="K1584" s="38" t="n"/>
      <c r="L1584" s="38" t="n"/>
      <c r="N1584" s="36">
        <f>IF($B1584="","",IF($C1584="SUPERSTORE","Superstore","DH"))</f>
        <v/>
      </c>
      <c r="O1584" s="36">
        <f>IF($B1584="","",IFERROR(VLOOKUP($B1584,Mapping!$A:$C,2,0),"Not Mapped"))</f>
        <v/>
      </c>
      <c r="P1584" s="36">
        <f>IF($B1584="","",IFERROR(VLOOKUP($B1584,Mapping!$A:$C,3,0),"Not Mapped"))</f>
        <v/>
      </c>
      <c r="Q1584" s="36">
        <f>IF($B1584="","",IFERROR(VLOOKUP($O1584,Leaders!$A:$B,2,0),"Not Mapped"))</f>
        <v/>
      </c>
      <c r="R1584" s="36">
        <f>IF($B1584="","",IF(COUNTIF(Exclusions!$A:$A,$B1584)&gt;0,"Yes","No"))</f>
        <v/>
      </c>
      <c r="S1584" s="38">
        <f>IF($B1584="","",MIN(1,DAY($A1584)/IF($N1584="Superstore",Settings!$B$5,Settings!$B$4)))</f>
        <v/>
      </c>
      <c r="T1584" s="38">
        <f>IF(OR($B1584="",$G1584="",$S1584=0),"",$G1584/$S1584)</f>
        <v/>
      </c>
      <c r="U1584" s="36">
        <f>IF($T1584="","",IF($T1584&lt;Settings!$B$8,"Critical",IF($T1584&lt;Settings!$B$9,"Semi Critical","Non Critical")))</f>
        <v/>
      </c>
      <c r="V1584" s="28" t="n"/>
      <c r="Z1584">
        <f>IF($B1584="","",IFERROR(VLOOKUP($B1584,'Plan HC for CCA'!$A:$B,2,0),""))</f>
        <v/>
      </c>
      <c r="AA1584">
        <f>IF(OR($B1584="",$Z1584=""),"",IF(N($M1584)&lt;$Z1584,"Delta","No Delta"))</f>
        <v/>
      </c>
      <c r="AB1584">
        <f>IF(OR($B1584="",$Z1584=""),"",MAX(0,$Z1584-N($M1584)))</f>
        <v/>
      </c>
      <c r="AC1584" s="46">
        <f>IF($B1584="","",IFERROR(INDEX('CCA Util %'!$H:$H,MATCH($B1584,'CCA Util %'!$E:$E,0)),""))</f>
        <v/>
      </c>
      <c r="AD1584">
        <f>IF($B1584="","",IFERROR(INDEX('CCA Util %'!$G:$G,MATCH($B1584,'CCA Util %'!$E:$E,0)),""))</f>
        <v/>
      </c>
      <c r="AE1584">
        <f>IF(OR($B1584="",$U1584=""),"",$U1584&amp;" &amp; "&amp;IF(OR($AD1584="",$AD1584=0),"Util NA",$AD1584&amp;" Util"))</f>
        <v/>
      </c>
    </row>
    <row r="1585" ht="15.75" customHeight="1" s="42">
      <c r="A1585" s="41" t="n"/>
      <c r="G1585" s="38" t="n"/>
      <c r="H1585" s="38" t="n"/>
      <c r="I1585" s="38" t="n"/>
      <c r="J1585" s="38" t="n"/>
      <c r="K1585" s="38" t="n"/>
      <c r="L1585" s="38" t="n"/>
      <c r="N1585" s="36">
        <f>IF($B1585="","",IF($C1585="SUPERSTORE","Superstore","DH"))</f>
        <v/>
      </c>
      <c r="O1585" s="36">
        <f>IF($B1585="","",IFERROR(VLOOKUP($B1585,Mapping!$A:$C,2,0),"Not Mapped"))</f>
        <v/>
      </c>
      <c r="P1585" s="36">
        <f>IF($B1585="","",IFERROR(VLOOKUP($B1585,Mapping!$A:$C,3,0),"Not Mapped"))</f>
        <v/>
      </c>
      <c r="Q1585" s="36">
        <f>IF($B1585="","",IFERROR(VLOOKUP($O1585,Leaders!$A:$B,2,0),"Not Mapped"))</f>
        <v/>
      </c>
      <c r="R1585" s="36">
        <f>IF($B1585="","",IF(COUNTIF(Exclusions!$A:$A,$B1585)&gt;0,"Yes","No"))</f>
        <v/>
      </c>
      <c r="S1585" s="38">
        <f>IF($B1585="","",MIN(1,DAY($A1585)/IF($N1585="Superstore",Settings!$B$5,Settings!$B$4)))</f>
        <v/>
      </c>
      <c r="T1585" s="38">
        <f>IF(OR($B1585="",$G1585="",$S1585=0),"",$G1585/$S1585)</f>
        <v/>
      </c>
      <c r="U1585" s="36">
        <f>IF($T1585="","",IF($T1585&lt;Settings!$B$8,"Critical",IF($T1585&lt;Settings!$B$9,"Semi Critical","Non Critical")))</f>
        <v/>
      </c>
      <c r="V1585" s="28" t="n"/>
      <c r="Z1585">
        <f>IF($B1585="","",IFERROR(VLOOKUP($B1585,'Plan HC for CCA'!$A:$B,2,0),""))</f>
        <v/>
      </c>
      <c r="AA1585">
        <f>IF(OR($B1585="",$Z1585=""),"",IF(N($M1585)&lt;$Z1585,"Delta","No Delta"))</f>
        <v/>
      </c>
      <c r="AB1585">
        <f>IF(OR($B1585="",$Z1585=""),"",MAX(0,$Z1585-N($M1585)))</f>
        <v/>
      </c>
      <c r="AC1585" s="46">
        <f>IF($B1585="","",IFERROR(INDEX('CCA Util %'!$H:$H,MATCH($B1585,'CCA Util %'!$E:$E,0)),""))</f>
        <v/>
      </c>
      <c r="AD1585">
        <f>IF($B1585="","",IFERROR(INDEX('CCA Util %'!$G:$G,MATCH($B1585,'CCA Util %'!$E:$E,0)),""))</f>
        <v/>
      </c>
      <c r="AE1585">
        <f>IF(OR($B1585="",$U1585=""),"",$U1585&amp;" &amp; "&amp;IF(OR($AD1585="",$AD1585=0),"Util NA",$AD1585&amp;" Util"))</f>
        <v/>
      </c>
    </row>
    <row r="1586" ht="15.75" customHeight="1" s="42">
      <c r="A1586" s="41" t="n"/>
      <c r="G1586" s="38" t="n"/>
      <c r="H1586" s="38" t="n"/>
      <c r="I1586" s="38" t="n"/>
      <c r="J1586" s="38" t="n"/>
      <c r="K1586" s="38" t="n"/>
      <c r="L1586" s="38" t="n"/>
      <c r="N1586" s="36">
        <f>IF($B1586="","",IF($C1586="SUPERSTORE","Superstore","DH"))</f>
        <v/>
      </c>
      <c r="O1586" s="36">
        <f>IF($B1586="","",IFERROR(VLOOKUP($B1586,Mapping!$A:$C,2,0),"Not Mapped"))</f>
        <v/>
      </c>
      <c r="P1586" s="36">
        <f>IF($B1586="","",IFERROR(VLOOKUP($B1586,Mapping!$A:$C,3,0),"Not Mapped"))</f>
        <v/>
      </c>
      <c r="Q1586" s="36">
        <f>IF($B1586="","",IFERROR(VLOOKUP($O1586,Leaders!$A:$B,2,0),"Not Mapped"))</f>
        <v/>
      </c>
      <c r="R1586" s="36">
        <f>IF($B1586="","",IF(COUNTIF(Exclusions!$A:$A,$B1586)&gt;0,"Yes","No"))</f>
        <v/>
      </c>
      <c r="S1586" s="38">
        <f>IF($B1586="","",MIN(1,DAY($A1586)/IF($N1586="Superstore",Settings!$B$5,Settings!$B$4)))</f>
        <v/>
      </c>
      <c r="T1586" s="38">
        <f>IF(OR($B1586="",$G1586="",$S1586=0),"",$G1586/$S1586)</f>
        <v/>
      </c>
      <c r="U1586" s="36">
        <f>IF($T1586="","",IF($T1586&lt;Settings!$B$8,"Critical",IF($T1586&lt;Settings!$B$9,"Semi Critical","Non Critical")))</f>
        <v/>
      </c>
      <c r="V1586" s="28" t="n"/>
      <c r="Z1586">
        <f>IF($B1586="","",IFERROR(VLOOKUP($B1586,'Plan HC for CCA'!$A:$B,2,0),""))</f>
        <v/>
      </c>
      <c r="AA1586">
        <f>IF(OR($B1586="",$Z1586=""),"",IF(N($M1586)&lt;$Z1586,"Delta","No Delta"))</f>
        <v/>
      </c>
      <c r="AB1586">
        <f>IF(OR($B1586="",$Z1586=""),"",MAX(0,$Z1586-N($M1586)))</f>
        <v/>
      </c>
      <c r="AC1586" s="46">
        <f>IF($B1586="","",IFERROR(INDEX('CCA Util %'!$H:$H,MATCH($B1586,'CCA Util %'!$E:$E,0)),""))</f>
        <v/>
      </c>
      <c r="AD1586">
        <f>IF($B1586="","",IFERROR(INDEX('CCA Util %'!$G:$G,MATCH($B1586,'CCA Util %'!$E:$E,0)),""))</f>
        <v/>
      </c>
      <c r="AE1586">
        <f>IF(OR($B1586="",$U1586=""),"",$U1586&amp;" &amp; "&amp;IF(OR($AD1586="",$AD1586=0),"Util NA",$AD1586&amp;" Util"))</f>
        <v/>
      </c>
    </row>
    <row r="1587" ht="15.75" customHeight="1" s="42">
      <c r="A1587" s="41" t="n"/>
      <c r="G1587" s="38" t="n"/>
      <c r="H1587" s="38" t="n"/>
      <c r="I1587" s="38" t="n"/>
      <c r="J1587" s="38" t="n"/>
      <c r="K1587" s="38" t="n"/>
      <c r="L1587" s="38" t="n"/>
      <c r="N1587" s="36">
        <f>IF($B1587="","",IF($C1587="SUPERSTORE","Superstore","DH"))</f>
        <v/>
      </c>
      <c r="O1587" s="36">
        <f>IF($B1587="","",IFERROR(VLOOKUP($B1587,Mapping!$A:$C,2,0),"Not Mapped"))</f>
        <v/>
      </c>
      <c r="P1587" s="36">
        <f>IF($B1587="","",IFERROR(VLOOKUP($B1587,Mapping!$A:$C,3,0),"Not Mapped"))</f>
        <v/>
      </c>
      <c r="Q1587" s="36">
        <f>IF($B1587="","",IFERROR(VLOOKUP($O1587,Leaders!$A:$B,2,0),"Not Mapped"))</f>
        <v/>
      </c>
      <c r="R1587" s="36">
        <f>IF($B1587="","",IF(COUNTIF(Exclusions!$A:$A,$B1587)&gt;0,"Yes","No"))</f>
        <v/>
      </c>
      <c r="S1587" s="38">
        <f>IF($B1587="","",MIN(1,DAY($A1587)/IF($N1587="Superstore",Settings!$B$5,Settings!$B$4)))</f>
        <v/>
      </c>
      <c r="T1587" s="38">
        <f>IF(OR($B1587="",$G1587="",$S1587=0),"",$G1587/$S1587)</f>
        <v/>
      </c>
      <c r="U1587" s="36">
        <f>IF($T1587="","",IF($T1587&lt;Settings!$B$8,"Critical",IF($T1587&lt;Settings!$B$9,"Semi Critical","Non Critical")))</f>
        <v/>
      </c>
      <c r="V1587" s="28" t="n"/>
      <c r="Z1587">
        <f>IF($B1587="","",IFERROR(VLOOKUP($B1587,'Plan HC for CCA'!$A:$B,2,0),""))</f>
        <v/>
      </c>
      <c r="AA1587">
        <f>IF(OR($B1587="",$Z1587=""),"",IF(N($M1587)&lt;$Z1587,"Delta","No Delta"))</f>
        <v/>
      </c>
      <c r="AB1587">
        <f>IF(OR($B1587="",$Z1587=""),"",MAX(0,$Z1587-N($M1587)))</f>
        <v/>
      </c>
      <c r="AC1587" s="46">
        <f>IF($B1587="","",IFERROR(INDEX('CCA Util %'!$H:$H,MATCH($B1587,'CCA Util %'!$E:$E,0)),""))</f>
        <v/>
      </c>
      <c r="AD1587">
        <f>IF($B1587="","",IFERROR(INDEX('CCA Util %'!$G:$G,MATCH($B1587,'CCA Util %'!$E:$E,0)),""))</f>
        <v/>
      </c>
      <c r="AE1587">
        <f>IF(OR($B1587="",$U1587=""),"",$U1587&amp;" &amp; "&amp;IF(OR($AD1587="",$AD1587=0),"Util NA",$AD1587&amp;" Util"))</f>
        <v/>
      </c>
    </row>
    <row r="1588" ht="15.75" customHeight="1" s="42">
      <c r="A1588" s="41" t="n"/>
      <c r="G1588" s="38" t="n"/>
      <c r="H1588" s="38" t="n"/>
      <c r="I1588" s="38" t="n"/>
      <c r="J1588" s="38" t="n"/>
      <c r="K1588" s="38" t="n"/>
      <c r="L1588" s="38" t="n"/>
      <c r="N1588" s="36">
        <f>IF($B1588="","",IF($C1588="SUPERSTORE","Superstore","DH"))</f>
        <v/>
      </c>
      <c r="O1588" s="36">
        <f>IF($B1588="","",IFERROR(VLOOKUP($B1588,Mapping!$A:$C,2,0),"Not Mapped"))</f>
        <v/>
      </c>
      <c r="P1588" s="36">
        <f>IF($B1588="","",IFERROR(VLOOKUP($B1588,Mapping!$A:$C,3,0),"Not Mapped"))</f>
        <v/>
      </c>
      <c r="Q1588" s="36">
        <f>IF($B1588="","",IFERROR(VLOOKUP($O1588,Leaders!$A:$B,2,0),"Not Mapped"))</f>
        <v/>
      </c>
      <c r="R1588" s="36">
        <f>IF($B1588="","",IF(COUNTIF(Exclusions!$A:$A,$B1588)&gt;0,"Yes","No"))</f>
        <v/>
      </c>
      <c r="S1588" s="38">
        <f>IF($B1588="","",MIN(1,DAY($A1588)/IF($N1588="Superstore",Settings!$B$5,Settings!$B$4)))</f>
        <v/>
      </c>
      <c r="T1588" s="38">
        <f>IF(OR($B1588="",$G1588="",$S1588=0),"",$G1588/$S1588)</f>
        <v/>
      </c>
      <c r="U1588" s="36">
        <f>IF($T1588="","",IF($T1588&lt;Settings!$B$8,"Critical",IF($T1588&lt;Settings!$B$9,"Semi Critical","Non Critical")))</f>
        <v/>
      </c>
      <c r="V1588" s="28" t="n"/>
      <c r="Z1588">
        <f>IF($B1588="","",IFERROR(VLOOKUP($B1588,'Plan HC for CCA'!$A:$B,2,0),""))</f>
        <v/>
      </c>
      <c r="AA1588">
        <f>IF(OR($B1588="",$Z1588=""),"",IF(N($M1588)&lt;$Z1588,"Delta","No Delta"))</f>
        <v/>
      </c>
      <c r="AB1588">
        <f>IF(OR($B1588="",$Z1588=""),"",MAX(0,$Z1588-N($M1588)))</f>
        <v/>
      </c>
      <c r="AC1588" s="46">
        <f>IF($B1588="","",IFERROR(INDEX('CCA Util %'!$H:$H,MATCH($B1588,'CCA Util %'!$E:$E,0)),""))</f>
        <v/>
      </c>
      <c r="AD1588">
        <f>IF($B1588="","",IFERROR(INDEX('CCA Util %'!$G:$G,MATCH($B1588,'CCA Util %'!$E:$E,0)),""))</f>
        <v/>
      </c>
      <c r="AE1588">
        <f>IF(OR($B1588="",$U1588=""),"",$U1588&amp;" &amp; "&amp;IF(OR($AD1588="",$AD1588=0),"Util NA",$AD1588&amp;" Util"))</f>
        <v/>
      </c>
    </row>
    <row r="1589" ht="15.75" customHeight="1" s="42">
      <c r="A1589" s="41" t="n"/>
      <c r="G1589" s="38" t="n"/>
      <c r="H1589" s="38" t="n"/>
      <c r="I1589" s="38" t="n"/>
      <c r="J1589" s="38" t="n"/>
      <c r="K1589" s="38" t="n"/>
      <c r="L1589" s="38" t="n"/>
      <c r="N1589" s="36">
        <f>IF($B1589="","",IF($C1589="SUPERSTORE","Superstore","DH"))</f>
        <v/>
      </c>
      <c r="O1589" s="36">
        <f>IF($B1589="","",IFERROR(VLOOKUP($B1589,Mapping!$A:$C,2,0),"Not Mapped"))</f>
        <v/>
      </c>
      <c r="P1589" s="36">
        <f>IF($B1589="","",IFERROR(VLOOKUP($B1589,Mapping!$A:$C,3,0),"Not Mapped"))</f>
        <v/>
      </c>
      <c r="Q1589" s="36">
        <f>IF($B1589="","",IFERROR(VLOOKUP($O1589,Leaders!$A:$B,2,0),"Not Mapped"))</f>
        <v/>
      </c>
      <c r="R1589" s="36">
        <f>IF($B1589="","",IF(COUNTIF(Exclusions!$A:$A,$B1589)&gt;0,"Yes","No"))</f>
        <v/>
      </c>
      <c r="S1589" s="38">
        <f>IF($B1589="","",MIN(1,DAY($A1589)/IF($N1589="Superstore",Settings!$B$5,Settings!$B$4)))</f>
        <v/>
      </c>
      <c r="T1589" s="38">
        <f>IF(OR($B1589="",$G1589="",$S1589=0),"",$G1589/$S1589)</f>
        <v/>
      </c>
      <c r="U1589" s="36">
        <f>IF($T1589="","",IF($T1589&lt;Settings!$B$8,"Critical",IF($T1589&lt;Settings!$B$9,"Semi Critical","Non Critical")))</f>
        <v/>
      </c>
      <c r="V1589" s="28" t="n"/>
      <c r="Z1589">
        <f>IF($B1589="","",IFERROR(VLOOKUP($B1589,'Plan HC for CCA'!$A:$B,2,0),""))</f>
        <v/>
      </c>
      <c r="AA1589">
        <f>IF(OR($B1589="",$Z1589=""),"",IF(N($M1589)&lt;$Z1589,"Delta","No Delta"))</f>
        <v/>
      </c>
      <c r="AB1589">
        <f>IF(OR($B1589="",$Z1589=""),"",MAX(0,$Z1589-N($M1589)))</f>
        <v/>
      </c>
      <c r="AC1589" s="46">
        <f>IF($B1589="","",IFERROR(INDEX('CCA Util %'!$H:$H,MATCH($B1589,'CCA Util %'!$E:$E,0)),""))</f>
        <v/>
      </c>
      <c r="AD1589">
        <f>IF($B1589="","",IFERROR(INDEX('CCA Util %'!$G:$G,MATCH($B1589,'CCA Util %'!$E:$E,0)),""))</f>
        <v/>
      </c>
      <c r="AE1589">
        <f>IF(OR($B1589="",$U1589=""),"",$U1589&amp;" &amp; "&amp;IF(OR($AD1589="",$AD1589=0),"Util NA",$AD1589&amp;" Util"))</f>
        <v/>
      </c>
    </row>
    <row r="1590" ht="15.75" customHeight="1" s="42">
      <c r="A1590" s="41" t="n"/>
      <c r="G1590" s="38" t="n"/>
      <c r="H1590" s="38" t="n"/>
      <c r="I1590" s="38" t="n"/>
      <c r="J1590" s="38" t="n"/>
      <c r="K1590" s="38" t="n"/>
      <c r="L1590" s="38" t="n"/>
      <c r="N1590" s="36">
        <f>IF($B1590="","",IF($C1590="SUPERSTORE","Superstore","DH"))</f>
        <v/>
      </c>
      <c r="O1590" s="36">
        <f>IF($B1590="","",IFERROR(VLOOKUP($B1590,Mapping!$A:$C,2,0),"Not Mapped"))</f>
        <v/>
      </c>
      <c r="P1590" s="36">
        <f>IF($B1590="","",IFERROR(VLOOKUP($B1590,Mapping!$A:$C,3,0),"Not Mapped"))</f>
        <v/>
      </c>
      <c r="Q1590" s="36">
        <f>IF($B1590="","",IFERROR(VLOOKUP($O1590,Leaders!$A:$B,2,0),"Not Mapped"))</f>
        <v/>
      </c>
      <c r="R1590" s="36">
        <f>IF($B1590="","",IF(COUNTIF(Exclusions!$A:$A,$B1590)&gt;0,"Yes","No"))</f>
        <v/>
      </c>
      <c r="S1590" s="38">
        <f>IF($B1590="","",MIN(1,DAY($A1590)/IF($N1590="Superstore",Settings!$B$5,Settings!$B$4)))</f>
        <v/>
      </c>
      <c r="T1590" s="38">
        <f>IF(OR($B1590="",$G1590="",$S1590=0),"",$G1590/$S1590)</f>
        <v/>
      </c>
      <c r="U1590" s="36">
        <f>IF($T1590="","",IF($T1590&lt;Settings!$B$8,"Critical",IF($T1590&lt;Settings!$B$9,"Semi Critical","Non Critical")))</f>
        <v/>
      </c>
      <c r="V1590" s="28" t="n"/>
      <c r="Z1590">
        <f>IF($B1590="","",IFERROR(VLOOKUP($B1590,'Plan HC for CCA'!$A:$B,2,0),""))</f>
        <v/>
      </c>
      <c r="AA1590">
        <f>IF(OR($B1590="",$Z1590=""),"",IF(N($M1590)&lt;$Z1590,"Delta","No Delta"))</f>
        <v/>
      </c>
      <c r="AB1590">
        <f>IF(OR($B1590="",$Z1590=""),"",MAX(0,$Z1590-N($M1590)))</f>
        <v/>
      </c>
      <c r="AC1590" s="46">
        <f>IF($B1590="","",IFERROR(INDEX('CCA Util %'!$H:$H,MATCH($B1590,'CCA Util %'!$E:$E,0)),""))</f>
        <v/>
      </c>
      <c r="AD1590">
        <f>IF($B1590="","",IFERROR(INDEX('CCA Util %'!$G:$G,MATCH($B1590,'CCA Util %'!$E:$E,0)),""))</f>
        <v/>
      </c>
      <c r="AE1590">
        <f>IF(OR($B1590="",$U1590=""),"",$U1590&amp;" &amp; "&amp;IF(OR($AD1590="",$AD1590=0),"Util NA",$AD1590&amp;" Util"))</f>
        <v/>
      </c>
    </row>
    <row r="1591" ht="15.75" customHeight="1" s="42">
      <c r="A1591" s="41" t="n"/>
      <c r="G1591" s="38" t="n"/>
      <c r="H1591" s="38" t="n"/>
      <c r="I1591" s="38" t="n"/>
      <c r="J1591" s="38" t="n"/>
      <c r="K1591" s="38" t="n"/>
      <c r="L1591" s="38" t="n"/>
      <c r="N1591" s="36">
        <f>IF($B1591="","",IF($C1591="SUPERSTORE","Superstore","DH"))</f>
        <v/>
      </c>
      <c r="O1591" s="36">
        <f>IF($B1591="","",IFERROR(VLOOKUP($B1591,Mapping!$A:$C,2,0),"Not Mapped"))</f>
        <v/>
      </c>
      <c r="P1591" s="36">
        <f>IF($B1591="","",IFERROR(VLOOKUP($B1591,Mapping!$A:$C,3,0),"Not Mapped"))</f>
        <v/>
      </c>
      <c r="Q1591" s="36">
        <f>IF($B1591="","",IFERROR(VLOOKUP($O1591,Leaders!$A:$B,2,0),"Not Mapped"))</f>
        <v/>
      </c>
      <c r="R1591" s="36">
        <f>IF($B1591="","",IF(COUNTIF(Exclusions!$A:$A,$B1591)&gt;0,"Yes","No"))</f>
        <v/>
      </c>
      <c r="S1591" s="38">
        <f>IF($B1591="","",MIN(1,DAY($A1591)/IF($N1591="Superstore",Settings!$B$5,Settings!$B$4)))</f>
        <v/>
      </c>
      <c r="T1591" s="38">
        <f>IF(OR($B1591="",$G1591="",$S1591=0),"",$G1591/$S1591)</f>
        <v/>
      </c>
      <c r="U1591" s="36">
        <f>IF($T1591="","",IF($T1591&lt;Settings!$B$8,"Critical",IF($T1591&lt;Settings!$B$9,"Semi Critical","Non Critical")))</f>
        <v/>
      </c>
      <c r="V1591" s="28" t="n"/>
      <c r="Z1591">
        <f>IF($B1591="","",IFERROR(VLOOKUP($B1591,'Plan HC for CCA'!$A:$B,2,0),""))</f>
        <v/>
      </c>
      <c r="AA1591">
        <f>IF(OR($B1591="",$Z1591=""),"",IF(N($M1591)&lt;$Z1591,"Delta","No Delta"))</f>
        <v/>
      </c>
      <c r="AB1591">
        <f>IF(OR($B1591="",$Z1591=""),"",MAX(0,$Z1591-N($M1591)))</f>
        <v/>
      </c>
      <c r="AC1591" s="46">
        <f>IF($B1591="","",IFERROR(INDEX('CCA Util %'!$H:$H,MATCH($B1591,'CCA Util %'!$E:$E,0)),""))</f>
        <v/>
      </c>
      <c r="AD1591">
        <f>IF($B1591="","",IFERROR(INDEX('CCA Util %'!$G:$G,MATCH($B1591,'CCA Util %'!$E:$E,0)),""))</f>
        <v/>
      </c>
      <c r="AE1591">
        <f>IF(OR($B1591="",$U1591=""),"",$U1591&amp;" &amp; "&amp;IF(OR($AD1591="",$AD1591=0),"Util NA",$AD1591&amp;" Util"))</f>
        <v/>
      </c>
    </row>
    <row r="1592" ht="15.75" customHeight="1" s="42">
      <c r="A1592" s="41" t="n"/>
      <c r="G1592" s="38" t="n"/>
      <c r="H1592" s="38" t="n"/>
      <c r="I1592" s="38" t="n"/>
      <c r="J1592" s="38" t="n"/>
      <c r="K1592" s="38" t="n"/>
      <c r="L1592" s="38" t="n"/>
      <c r="N1592" s="36">
        <f>IF($B1592="","",IF($C1592="SUPERSTORE","Superstore","DH"))</f>
        <v/>
      </c>
      <c r="O1592" s="36">
        <f>IF($B1592="","",IFERROR(VLOOKUP($B1592,Mapping!$A:$C,2,0),"Not Mapped"))</f>
        <v/>
      </c>
      <c r="P1592" s="36">
        <f>IF($B1592="","",IFERROR(VLOOKUP($B1592,Mapping!$A:$C,3,0),"Not Mapped"))</f>
        <v/>
      </c>
      <c r="Q1592" s="36">
        <f>IF($B1592="","",IFERROR(VLOOKUP($O1592,Leaders!$A:$B,2,0),"Not Mapped"))</f>
        <v/>
      </c>
      <c r="R1592" s="36">
        <f>IF($B1592="","",IF(COUNTIF(Exclusions!$A:$A,$B1592)&gt;0,"Yes","No"))</f>
        <v/>
      </c>
      <c r="S1592" s="38">
        <f>IF($B1592="","",MIN(1,DAY($A1592)/IF($N1592="Superstore",Settings!$B$5,Settings!$B$4)))</f>
        <v/>
      </c>
      <c r="T1592" s="38">
        <f>IF(OR($B1592="",$G1592="",$S1592=0),"",$G1592/$S1592)</f>
        <v/>
      </c>
      <c r="U1592" s="36">
        <f>IF($T1592="","",IF($T1592&lt;Settings!$B$8,"Critical",IF($T1592&lt;Settings!$B$9,"Semi Critical","Non Critical")))</f>
        <v/>
      </c>
      <c r="V1592" s="28" t="n"/>
      <c r="Z1592">
        <f>IF($B1592="","",IFERROR(VLOOKUP($B1592,'Plan HC for CCA'!$A:$B,2,0),""))</f>
        <v/>
      </c>
      <c r="AA1592">
        <f>IF(OR($B1592="",$Z1592=""),"",IF(N($M1592)&lt;$Z1592,"Delta","No Delta"))</f>
        <v/>
      </c>
      <c r="AB1592">
        <f>IF(OR($B1592="",$Z1592=""),"",MAX(0,$Z1592-N($M1592)))</f>
        <v/>
      </c>
      <c r="AC1592" s="46">
        <f>IF($B1592="","",IFERROR(INDEX('CCA Util %'!$H:$H,MATCH($B1592,'CCA Util %'!$E:$E,0)),""))</f>
        <v/>
      </c>
      <c r="AD1592">
        <f>IF($B1592="","",IFERROR(INDEX('CCA Util %'!$G:$G,MATCH($B1592,'CCA Util %'!$E:$E,0)),""))</f>
        <v/>
      </c>
      <c r="AE1592">
        <f>IF(OR($B1592="",$U1592=""),"",$U1592&amp;" &amp; "&amp;IF(OR($AD1592="",$AD1592=0),"Util NA",$AD1592&amp;" Util"))</f>
        <v/>
      </c>
    </row>
    <row r="1593" ht="15.75" customHeight="1" s="42">
      <c r="A1593" s="41" t="n"/>
      <c r="G1593" s="38" t="n"/>
      <c r="H1593" s="38" t="n"/>
      <c r="I1593" s="38" t="n"/>
      <c r="J1593" s="38" t="n"/>
      <c r="K1593" s="38" t="n"/>
      <c r="L1593" s="38" t="n"/>
      <c r="N1593" s="36">
        <f>IF($B1593="","",IF($C1593="SUPERSTORE","Superstore","DH"))</f>
        <v/>
      </c>
      <c r="O1593" s="36">
        <f>IF($B1593="","",IFERROR(VLOOKUP($B1593,Mapping!$A:$C,2,0),"Not Mapped"))</f>
        <v/>
      </c>
      <c r="P1593" s="36">
        <f>IF($B1593="","",IFERROR(VLOOKUP($B1593,Mapping!$A:$C,3,0),"Not Mapped"))</f>
        <v/>
      </c>
      <c r="Q1593" s="36">
        <f>IF($B1593="","",IFERROR(VLOOKUP($O1593,Leaders!$A:$B,2,0),"Not Mapped"))</f>
        <v/>
      </c>
      <c r="R1593" s="36">
        <f>IF($B1593="","",IF(COUNTIF(Exclusions!$A:$A,$B1593)&gt;0,"Yes","No"))</f>
        <v/>
      </c>
      <c r="S1593" s="38">
        <f>IF($B1593="","",MIN(1,DAY($A1593)/IF($N1593="Superstore",Settings!$B$5,Settings!$B$4)))</f>
        <v/>
      </c>
      <c r="T1593" s="38">
        <f>IF(OR($B1593="",$G1593="",$S1593=0),"",$G1593/$S1593)</f>
        <v/>
      </c>
      <c r="U1593" s="36">
        <f>IF($T1593="","",IF($T1593&lt;Settings!$B$8,"Critical",IF($T1593&lt;Settings!$B$9,"Semi Critical","Non Critical")))</f>
        <v/>
      </c>
      <c r="V1593" s="28" t="n"/>
      <c r="Z1593">
        <f>IF($B1593="","",IFERROR(VLOOKUP($B1593,'Plan HC for CCA'!$A:$B,2,0),""))</f>
        <v/>
      </c>
      <c r="AA1593">
        <f>IF(OR($B1593="",$Z1593=""),"",IF(N($M1593)&lt;$Z1593,"Delta","No Delta"))</f>
        <v/>
      </c>
      <c r="AB1593">
        <f>IF(OR($B1593="",$Z1593=""),"",MAX(0,$Z1593-N($M1593)))</f>
        <v/>
      </c>
      <c r="AC1593" s="46">
        <f>IF($B1593="","",IFERROR(INDEX('CCA Util %'!$H:$H,MATCH($B1593,'CCA Util %'!$E:$E,0)),""))</f>
        <v/>
      </c>
      <c r="AD1593">
        <f>IF($B1593="","",IFERROR(INDEX('CCA Util %'!$G:$G,MATCH($B1593,'CCA Util %'!$E:$E,0)),""))</f>
        <v/>
      </c>
      <c r="AE1593">
        <f>IF(OR($B1593="",$U1593=""),"",$U1593&amp;" &amp; "&amp;IF(OR($AD1593="",$AD1593=0),"Util NA",$AD1593&amp;" Util"))</f>
        <v/>
      </c>
    </row>
    <row r="1594" ht="15.75" customHeight="1" s="42">
      <c r="A1594" s="41" t="n"/>
      <c r="G1594" s="38" t="n"/>
      <c r="H1594" s="38" t="n"/>
      <c r="I1594" s="38" t="n"/>
      <c r="J1594" s="38" t="n"/>
      <c r="K1594" s="38" t="n"/>
      <c r="L1594" s="38" t="n"/>
      <c r="N1594" s="36">
        <f>IF($B1594="","",IF($C1594="SUPERSTORE","Superstore","DH"))</f>
        <v/>
      </c>
      <c r="O1594" s="36">
        <f>IF($B1594="","",IFERROR(VLOOKUP($B1594,Mapping!$A:$C,2,0),"Not Mapped"))</f>
        <v/>
      </c>
      <c r="P1594" s="36">
        <f>IF($B1594="","",IFERROR(VLOOKUP($B1594,Mapping!$A:$C,3,0),"Not Mapped"))</f>
        <v/>
      </c>
      <c r="Q1594" s="36">
        <f>IF($B1594="","",IFERROR(VLOOKUP($O1594,Leaders!$A:$B,2,0),"Not Mapped"))</f>
        <v/>
      </c>
      <c r="R1594" s="36">
        <f>IF($B1594="","",IF(COUNTIF(Exclusions!$A:$A,$B1594)&gt;0,"Yes","No"))</f>
        <v/>
      </c>
      <c r="S1594" s="38">
        <f>IF($B1594="","",MIN(1,DAY($A1594)/IF($N1594="Superstore",Settings!$B$5,Settings!$B$4)))</f>
        <v/>
      </c>
      <c r="T1594" s="38">
        <f>IF(OR($B1594="",$G1594="",$S1594=0),"",$G1594/$S1594)</f>
        <v/>
      </c>
      <c r="U1594" s="36">
        <f>IF($T1594="","",IF($T1594&lt;Settings!$B$8,"Critical",IF($T1594&lt;Settings!$B$9,"Semi Critical","Non Critical")))</f>
        <v/>
      </c>
      <c r="V1594" s="28" t="n"/>
      <c r="Z1594">
        <f>IF($B1594="","",IFERROR(VLOOKUP($B1594,'Plan HC for CCA'!$A:$B,2,0),""))</f>
        <v/>
      </c>
      <c r="AA1594">
        <f>IF(OR($B1594="",$Z1594=""),"",IF(N($M1594)&lt;$Z1594,"Delta","No Delta"))</f>
        <v/>
      </c>
      <c r="AB1594">
        <f>IF(OR($B1594="",$Z1594=""),"",MAX(0,$Z1594-N($M1594)))</f>
        <v/>
      </c>
      <c r="AC1594" s="46">
        <f>IF($B1594="","",IFERROR(INDEX('CCA Util %'!$H:$H,MATCH($B1594,'CCA Util %'!$E:$E,0)),""))</f>
        <v/>
      </c>
      <c r="AD1594">
        <f>IF($B1594="","",IFERROR(INDEX('CCA Util %'!$G:$G,MATCH($B1594,'CCA Util %'!$E:$E,0)),""))</f>
        <v/>
      </c>
      <c r="AE1594">
        <f>IF(OR($B1594="",$U1594=""),"",$U1594&amp;" &amp; "&amp;IF(OR($AD1594="",$AD1594=0),"Util NA",$AD1594&amp;" Util"))</f>
        <v/>
      </c>
    </row>
    <row r="1595" ht="15.75" customHeight="1" s="42">
      <c r="A1595" s="41" t="n"/>
      <c r="G1595" s="38" t="n"/>
      <c r="H1595" s="38" t="n"/>
      <c r="I1595" s="38" t="n"/>
      <c r="J1595" s="38" t="n"/>
      <c r="K1595" s="38" t="n"/>
      <c r="L1595" s="38" t="n"/>
      <c r="N1595" s="36">
        <f>IF($B1595="","",IF($C1595="SUPERSTORE","Superstore","DH"))</f>
        <v/>
      </c>
      <c r="O1595" s="36">
        <f>IF($B1595="","",IFERROR(VLOOKUP($B1595,Mapping!$A:$C,2,0),"Not Mapped"))</f>
        <v/>
      </c>
      <c r="P1595" s="36">
        <f>IF($B1595="","",IFERROR(VLOOKUP($B1595,Mapping!$A:$C,3,0),"Not Mapped"))</f>
        <v/>
      </c>
      <c r="Q1595" s="36">
        <f>IF($B1595="","",IFERROR(VLOOKUP($O1595,Leaders!$A:$B,2,0),"Not Mapped"))</f>
        <v/>
      </c>
      <c r="R1595" s="36">
        <f>IF($B1595="","",IF(COUNTIF(Exclusions!$A:$A,$B1595)&gt;0,"Yes","No"))</f>
        <v/>
      </c>
      <c r="S1595" s="38">
        <f>IF($B1595="","",MIN(1,DAY($A1595)/IF($N1595="Superstore",Settings!$B$5,Settings!$B$4)))</f>
        <v/>
      </c>
      <c r="T1595" s="38">
        <f>IF(OR($B1595="",$G1595="",$S1595=0),"",$G1595/$S1595)</f>
        <v/>
      </c>
      <c r="U1595" s="36">
        <f>IF($T1595="","",IF($T1595&lt;Settings!$B$8,"Critical",IF($T1595&lt;Settings!$B$9,"Semi Critical","Non Critical")))</f>
        <v/>
      </c>
      <c r="V1595" s="28" t="n"/>
      <c r="Z1595">
        <f>IF($B1595="","",IFERROR(VLOOKUP($B1595,'Plan HC for CCA'!$A:$B,2,0),""))</f>
        <v/>
      </c>
      <c r="AA1595">
        <f>IF(OR($B1595="",$Z1595=""),"",IF(N($M1595)&lt;$Z1595,"Delta","No Delta"))</f>
        <v/>
      </c>
      <c r="AB1595">
        <f>IF(OR($B1595="",$Z1595=""),"",MAX(0,$Z1595-N($M1595)))</f>
        <v/>
      </c>
      <c r="AC1595" s="46">
        <f>IF($B1595="","",IFERROR(INDEX('CCA Util %'!$H:$H,MATCH($B1595,'CCA Util %'!$E:$E,0)),""))</f>
        <v/>
      </c>
      <c r="AD1595">
        <f>IF($B1595="","",IFERROR(INDEX('CCA Util %'!$G:$G,MATCH($B1595,'CCA Util %'!$E:$E,0)),""))</f>
        <v/>
      </c>
      <c r="AE1595">
        <f>IF(OR($B1595="",$U1595=""),"",$U1595&amp;" &amp; "&amp;IF(OR($AD1595="",$AD1595=0),"Util NA",$AD1595&amp;" Util"))</f>
        <v/>
      </c>
    </row>
    <row r="1596" ht="15.75" customHeight="1" s="42">
      <c r="A1596" s="41" t="n"/>
      <c r="G1596" s="38" t="n"/>
      <c r="H1596" s="38" t="n"/>
      <c r="I1596" s="38" t="n"/>
      <c r="J1596" s="38" t="n"/>
      <c r="K1596" s="38" t="n"/>
      <c r="L1596" s="38" t="n"/>
      <c r="N1596" s="36">
        <f>IF($B1596="","",IF($C1596="SUPERSTORE","Superstore","DH"))</f>
        <v/>
      </c>
      <c r="O1596" s="36">
        <f>IF($B1596="","",IFERROR(VLOOKUP($B1596,Mapping!$A:$C,2,0),"Not Mapped"))</f>
        <v/>
      </c>
      <c r="P1596" s="36">
        <f>IF($B1596="","",IFERROR(VLOOKUP($B1596,Mapping!$A:$C,3,0),"Not Mapped"))</f>
        <v/>
      </c>
      <c r="Q1596" s="36">
        <f>IF($B1596="","",IFERROR(VLOOKUP($O1596,Leaders!$A:$B,2,0),"Not Mapped"))</f>
        <v/>
      </c>
      <c r="R1596" s="36">
        <f>IF($B1596="","",IF(COUNTIF(Exclusions!$A:$A,$B1596)&gt;0,"Yes","No"))</f>
        <v/>
      </c>
      <c r="S1596" s="38">
        <f>IF($B1596="","",MIN(1,DAY($A1596)/IF($N1596="Superstore",Settings!$B$5,Settings!$B$4)))</f>
        <v/>
      </c>
      <c r="T1596" s="38">
        <f>IF(OR($B1596="",$G1596="",$S1596=0),"",$G1596/$S1596)</f>
        <v/>
      </c>
      <c r="U1596" s="36">
        <f>IF($T1596="","",IF($T1596&lt;Settings!$B$8,"Critical",IF($T1596&lt;Settings!$B$9,"Semi Critical","Non Critical")))</f>
        <v/>
      </c>
      <c r="V1596" s="28" t="n"/>
      <c r="Z1596">
        <f>IF($B1596="","",IFERROR(VLOOKUP($B1596,'Plan HC for CCA'!$A:$B,2,0),""))</f>
        <v/>
      </c>
      <c r="AA1596">
        <f>IF(OR($B1596="",$Z1596=""),"",IF(N($M1596)&lt;$Z1596,"Delta","No Delta"))</f>
        <v/>
      </c>
      <c r="AB1596">
        <f>IF(OR($B1596="",$Z1596=""),"",MAX(0,$Z1596-N($M1596)))</f>
        <v/>
      </c>
      <c r="AC1596" s="46">
        <f>IF($B1596="","",IFERROR(INDEX('CCA Util %'!$H:$H,MATCH($B1596,'CCA Util %'!$E:$E,0)),""))</f>
        <v/>
      </c>
      <c r="AD1596">
        <f>IF($B1596="","",IFERROR(INDEX('CCA Util %'!$G:$G,MATCH($B1596,'CCA Util %'!$E:$E,0)),""))</f>
        <v/>
      </c>
      <c r="AE1596">
        <f>IF(OR($B1596="",$U1596=""),"",$U1596&amp;" &amp; "&amp;IF(OR($AD1596="",$AD1596=0),"Util NA",$AD1596&amp;" Util"))</f>
        <v/>
      </c>
    </row>
    <row r="1597" ht="15.75" customHeight="1" s="42">
      <c r="A1597" s="41" t="n"/>
      <c r="G1597" s="38" t="n"/>
      <c r="H1597" s="38" t="n"/>
      <c r="I1597" s="38" t="n"/>
      <c r="J1597" s="38" t="n"/>
      <c r="K1597" s="38" t="n"/>
      <c r="L1597" s="38" t="n"/>
      <c r="N1597" s="36">
        <f>IF($B1597="","",IF($C1597="SUPERSTORE","Superstore","DH"))</f>
        <v/>
      </c>
      <c r="O1597" s="36">
        <f>IF($B1597="","",IFERROR(VLOOKUP($B1597,Mapping!$A:$C,2,0),"Not Mapped"))</f>
        <v/>
      </c>
      <c r="P1597" s="36">
        <f>IF($B1597="","",IFERROR(VLOOKUP($B1597,Mapping!$A:$C,3,0),"Not Mapped"))</f>
        <v/>
      </c>
      <c r="Q1597" s="36">
        <f>IF($B1597="","",IFERROR(VLOOKUP($O1597,Leaders!$A:$B,2,0),"Not Mapped"))</f>
        <v/>
      </c>
      <c r="R1597" s="36">
        <f>IF($B1597="","",IF(COUNTIF(Exclusions!$A:$A,$B1597)&gt;0,"Yes","No"))</f>
        <v/>
      </c>
      <c r="S1597" s="38">
        <f>IF($B1597="","",MIN(1,DAY($A1597)/IF($N1597="Superstore",Settings!$B$5,Settings!$B$4)))</f>
        <v/>
      </c>
      <c r="T1597" s="38">
        <f>IF(OR($B1597="",$G1597="",$S1597=0),"",$G1597/$S1597)</f>
        <v/>
      </c>
      <c r="U1597" s="36">
        <f>IF($T1597="","",IF($T1597&lt;Settings!$B$8,"Critical",IF($T1597&lt;Settings!$B$9,"Semi Critical","Non Critical")))</f>
        <v/>
      </c>
      <c r="V1597" s="28" t="n"/>
      <c r="Z1597">
        <f>IF($B1597="","",IFERROR(VLOOKUP($B1597,'Plan HC for CCA'!$A:$B,2,0),""))</f>
        <v/>
      </c>
      <c r="AA1597">
        <f>IF(OR($B1597="",$Z1597=""),"",IF(N($M1597)&lt;$Z1597,"Delta","No Delta"))</f>
        <v/>
      </c>
      <c r="AB1597">
        <f>IF(OR($B1597="",$Z1597=""),"",MAX(0,$Z1597-N($M1597)))</f>
        <v/>
      </c>
      <c r="AC1597" s="46">
        <f>IF($B1597="","",IFERROR(INDEX('CCA Util %'!$H:$H,MATCH($B1597,'CCA Util %'!$E:$E,0)),""))</f>
        <v/>
      </c>
      <c r="AD1597">
        <f>IF($B1597="","",IFERROR(INDEX('CCA Util %'!$G:$G,MATCH($B1597,'CCA Util %'!$E:$E,0)),""))</f>
        <v/>
      </c>
      <c r="AE1597">
        <f>IF(OR($B1597="",$U1597=""),"",$U1597&amp;" &amp; "&amp;IF(OR($AD1597="",$AD1597=0),"Util NA",$AD1597&amp;" Util"))</f>
        <v/>
      </c>
    </row>
    <row r="1598" ht="15.75" customHeight="1" s="42">
      <c r="A1598" s="41" t="n"/>
      <c r="G1598" s="38" t="n"/>
      <c r="H1598" s="38" t="n"/>
      <c r="I1598" s="38" t="n"/>
      <c r="J1598" s="38" t="n"/>
      <c r="K1598" s="38" t="n"/>
      <c r="L1598" s="38" t="n"/>
      <c r="N1598" s="36">
        <f>IF($B1598="","",IF($C1598="SUPERSTORE","Superstore","DH"))</f>
        <v/>
      </c>
      <c r="O1598" s="36">
        <f>IF($B1598="","",IFERROR(VLOOKUP($B1598,Mapping!$A:$C,2,0),"Not Mapped"))</f>
        <v/>
      </c>
      <c r="P1598" s="36">
        <f>IF($B1598="","",IFERROR(VLOOKUP($B1598,Mapping!$A:$C,3,0),"Not Mapped"))</f>
        <v/>
      </c>
      <c r="Q1598" s="36">
        <f>IF($B1598="","",IFERROR(VLOOKUP($O1598,Leaders!$A:$B,2,0),"Not Mapped"))</f>
        <v/>
      </c>
      <c r="R1598" s="36">
        <f>IF($B1598="","",IF(COUNTIF(Exclusions!$A:$A,$B1598)&gt;0,"Yes","No"))</f>
        <v/>
      </c>
      <c r="S1598" s="38">
        <f>IF($B1598="","",MIN(1,DAY($A1598)/IF($N1598="Superstore",Settings!$B$5,Settings!$B$4)))</f>
        <v/>
      </c>
      <c r="T1598" s="38">
        <f>IF(OR($B1598="",$G1598="",$S1598=0),"",$G1598/$S1598)</f>
        <v/>
      </c>
      <c r="U1598" s="36">
        <f>IF($T1598="","",IF($T1598&lt;Settings!$B$8,"Critical",IF($T1598&lt;Settings!$B$9,"Semi Critical","Non Critical")))</f>
        <v/>
      </c>
      <c r="V1598" s="28" t="n"/>
      <c r="Z1598">
        <f>IF($B1598="","",IFERROR(VLOOKUP($B1598,'Plan HC for CCA'!$A:$B,2,0),""))</f>
        <v/>
      </c>
      <c r="AA1598">
        <f>IF(OR($B1598="",$Z1598=""),"",IF(N($M1598)&lt;$Z1598,"Delta","No Delta"))</f>
        <v/>
      </c>
      <c r="AB1598">
        <f>IF(OR($B1598="",$Z1598=""),"",MAX(0,$Z1598-N($M1598)))</f>
        <v/>
      </c>
      <c r="AC1598" s="46">
        <f>IF($B1598="","",IFERROR(INDEX('CCA Util %'!$H:$H,MATCH($B1598,'CCA Util %'!$E:$E,0)),""))</f>
        <v/>
      </c>
      <c r="AD1598">
        <f>IF($B1598="","",IFERROR(INDEX('CCA Util %'!$G:$G,MATCH($B1598,'CCA Util %'!$E:$E,0)),""))</f>
        <v/>
      </c>
      <c r="AE1598">
        <f>IF(OR($B1598="",$U1598=""),"",$U1598&amp;" &amp; "&amp;IF(OR($AD1598="",$AD1598=0),"Util NA",$AD1598&amp;" Util"))</f>
        <v/>
      </c>
    </row>
    <row r="1599" ht="15.75" customHeight="1" s="42">
      <c r="A1599" s="41" t="n"/>
      <c r="G1599" s="38" t="n"/>
      <c r="H1599" s="38" t="n"/>
      <c r="I1599" s="38" t="n"/>
      <c r="J1599" s="38" t="n"/>
      <c r="K1599" s="38" t="n"/>
      <c r="L1599" s="38" t="n"/>
      <c r="N1599" s="36">
        <f>IF($B1599="","",IF($C1599="SUPERSTORE","Superstore","DH"))</f>
        <v/>
      </c>
      <c r="O1599" s="36">
        <f>IF($B1599="","",IFERROR(VLOOKUP($B1599,Mapping!$A:$C,2,0),"Not Mapped"))</f>
        <v/>
      </c>
      <c r="P1599" s="36">
        <f>IF($B1599="","",IFERROR(VLOOKUP($B1599,Mapping!$A:$C,3,0),"Not Mapped"))</f>
        <v/>
      </c>
      <c r="Q1599" s="36">
        <f>IF($B1599="","",IFERROR(VLOOKUP($O1599,Leaders!$A:$B,2,0),"Not Mapped"))</f>
        <v/>
      </c>
      <c r="R1599" s="36">
        <f>IF($B1599="","",IF(COUNTIF(Exclusions!$A:$A,$B1599)&gt;0,"Yes","No"))</f>
        <v/>
      </c>
      <c r="S1599" s="38">
        <f>IF($B1599="","",MIN(1,DAY($A1599)/IF($N1599="Superstore",Settings!$B$5,Settings!$B$4)))</f>
        <v/>
      </c>
      <c r="T1599" s="38">
        <f>IF(OR($B1599="",$G1599="",$S1599=0),"",$G1599/$S1599)</f>
        <v/>
      </c>
      <c r="U1599" s="36">
        <f>IF($T1599="","",IF($T1599&lt;Settings!$B$8,"Critical",IF($T1599&lt;Settings!$B$9,"Semi Critical","Non Critical")))</f>
        <v/>
      </c>
      <c r="V1599" s="28" t="n"/>
      <c r="Z1599">
        <f>IF($B1599="","",IFERROR(VLOOKUP($B1599,'Plan HC for CCA'!$A:$B,2,0),""))</f>
        <v/>
      </c>
      <c r="AA1599">
        <f>IF(OR($B1599="",$Z1599=""),"",IF(N($M1599)&lt;$Z1599,"Delta","No Delta"))</f>
        <v/>
      </c>
      <c r="AB1599">
        <f>IF(OR($B1599="",$Z1599=""),"",MAX(0,$Z1599-N($M1599)))</f>
        <v/>
      </c>
      <c r="AC1599" s="46">
        <f>IF($B1599="","",IFERROR(INDEX('CCA Util %'!$H:$H,MATCH($B1599,'CCA Util %'!$E:$E,0)),""))</f>
        <v/>
      </c>
      <c r="AD1599">
        <f>IF($B1599="","",IFERROR(INDEX('CCA Util %'!$G:$G,MATCH($B1599,'CCA Util %'!$E:$E,0)),""))</f>
        <v/>
      </c>
      <c r="AE1599">
        <f>IF(OR($B1599="",$U1599=""),"",$U1599&amp;" &amp; "&amp;IF(OR($AD1599="",$AD1599=0),"Util NA",$AD1599&amp;" Util"))</f>
        <v/>
      </c>
    </row>
    <row r="1600" ht="15.75" customHeight="1" s="42">
      <c r="A1600" s="41" t="n"/>
      <c r="G1600" s="38" t="n"/>
      <c r="H1600" s="38" t="n"/>
      <c r="I1600" s="38" t="n"/>
      <c r="J1600" s="38" t="n"/>
      <c r="K1600" s="38" t="n"/>
      <c r="L1600" s="38" t="n"/>
      <c r="N1600" s="36">
        <f>IF($B1600="","",IF($C1600="SUPERSTORE","Superstore","DH"))</f>
        <v/>
      </c>
      <c r="O1600" s="36">
        <f>IF($B1600="","",IFERROR(VLOOKUP($B1600,Mapping!$A:$C,2,0),"Not Mapped"))</f>
        <v/>
      </c>
      <c r="P1600" s="36">
        <f>IF($B1600="","",IFERROR(VLOOKUP($B1600,Mapping!$A:$C,3,0),"Not Mapped"))</f>
        <v/>
      </c>
      <c r="Q1600" s="36">
        <f>IF($B1600="","",IFERROR(VLOOKUP($O1600,Leaders!$A:$B,2,0),"Not Mapped"))</f>
        <v/>
      </c>
      <c r="R1600" s="36">
        <f>IF($B1600="","",IF(COUNTIF(Exclusions!$A:$A,$B1600)&gt;0,"Yes","No"))</f>
        <v/>
      </c>
      <c r="S1600" s="38">
        <f>IF($B1600="","",MIN(1,DAY($A1600)/IF($N1600="Superstore",Settings!$B$5,Settings!$B$4)))</f>
        <v/>
      </c>
      <c r="T1600" s="38">
        <f>IF(OR($B1600="",$G1600="",$S1600=0),"",$G1600/$S1600)</f>
        <v/>
      </c>
      <c r="U1600" s="36">
        <f>IF($T1600="","",IF($T1600&lt;Settings!$B$8,"Critical",IF($T1600&lt;Settings!$B$9,"Semi Critical","Non Critical")))</f>
        <v/>
      </c>
      <c r="V1600" s="28" t="n"/>
      <c r="Z1600">
        <f>IF($B1600="","",IFERROR(VLOOKUP($B1600,'Plan HC for CCA'!$A:$B,2,0),""))</f>
        <v/>
      </c>
      <c r="AA1600">
        <f>IF(OR($B1600="",$Z1600=""),"",IF(N($M1600)&lt;$Z1600,"Delta","No Delta"))</f>
        <v/>
      </c>
      <c r="AB1600">
        <f>IF(OR($B1600="",$Z1600=""),"",MAX(0,$Z1600-N($M1600)))</f>
        <v/>
      </c>
      <c r="AC1600" s="46">
        <f>IF($B1600="","",IFERROR(INDEX('CCA Util %'!$H:$H,MATCH($B1600,'CCA Util %'!$E:$E,0)),""))</f>
        <v/>
      </c>
      <c r="AD1600">
        <f>IF($B1600="","",IFERROR(INDEX('CCA Util %'!$G:$G,MATCH($B1600,'CCA Util %'!$E:$E,0)),""))</f>
        <v/>
      </c>
      <c r="AE1600">
        <f>IF(OR($B1600="",$U1600=""),"",$U1600&amp;" &amp; "&amp;IF(OR($AD1600="",$AD1600=0),"Util NA",$AD1600&amp;" Util"))</f>
        <v/>
      </c>
    </row>
    <row r="1601" ht="15.75" customHeight="1" s="42">
      <c r="A1601" s="41" t="n"/>
      <c r="G1601" s="38" t="n"/>
      <c r="H1601" s="38" t="n"/>
      <c r="I1601" s="38" t="n"/>
      <c r="J1601" s="38" t="n"/>
      <c r="K1601" s="38" t="n"/>
      <c r="L1601" s="38" t="n"/>
      <c r="N1601" s="36">
        <f>IF($B1601="","",IF($C1601="SUPERSTORE","Superstore","DH"))</f>
        <v/>
      </c>
      <c r="O1601" s="36">
        <f>IF($B1601="","",IFERROR(VLOOKUP($B1601,Mapping!$A:$C,2,0),"Not Mapped"))</f>
        <v/>
      </c>
      <c r="P1601" s="36">
        <f>IF($B1601="","",IFERROR(VLOOKUP($B1601,Mapping!$A:$C,3,0),"Not Mapped"))</f>
        <v/>
      </c>
      <c r="Q1601" s="36">
        <f>IF($B1601="","",IFERROR(VLOOKUP($O1601,Leaders!$A:$B,2,0),"Not Mapped"))</f>
        <v/>
      </c>
      <c r="R1601" s="36">
        <f>IF($B1601="","",IF(COUNTIF(Exclusions!$A:$A,$B1601)&gt;0,"Yes","No"))</f>
        <v/>
      </c>
      <c r="S1601" s="38">
        <f>IF($B1601="","",MIN(1,DAY($A1601)/IF($N1601="Superstore",Settings!$B$5,Settings!$B$4)))</f>
        <v/>
      </c>
      <c r="T1601" s="38">
        <f>IF(OR($B1601="",$G1601="",$S1601=0),"",$G1601/$S1601)</f>
        <v/>
      </c>
      <c r="U1601" s="36">
        <f>IF($T1601="","",IF($T1601&lt;Settings!$B$8,"Critical",IF($T1601&lt;Settings!$B$9,"Semi Critical","Non Critical")))</f>
        <v/>
      </c>
      <c r="V1601" s="28" t="n"/>
      <c r="Z1601">
        <f>IF($B1601="","",IFERROR(VLOOKUP($B1601,'Plan HC for CCA'!$A:$B,2,0),""))</f>
        <v/>
      </c>
      <c r="AA1601">
        <f>IF(OR($B1601="",$Z1601=""),"",IF(N($M1601)&lt;$Z1601,"Delta","No Delta"))</f>
        <v/>
      </c>
      <c r="AB1601">
        <f>IF(OR($B1601="",$Z1601=""),"",MAX(0,$Z1601-N($M1601)))</f>
        <v/>
      </c>
      <c r="AC1601" s="46">
        <f>IF($B1601="","",IFERROR(INDEX('CCA Util %'!$H:$H,MATCH($B1601,'CCA Util %'!$E:$E,0)),""))</f>
        <v/>
      </c>
      <c r="AD1601">
        <f>IF($B1601="","",IFERROR(INDEX('CCA Util %'!$G:$G,MATCH($B1601,'CCA Util %'!$E:$E,0)),""))</f>
        <v/>
      </c>
      <c r="AE1601">
        <f>IF(OR($B1601="",$U1601=""),"",$U1601&amp;" &amp; "&amp;IF(OR($AD1601="",$AD1601=0),"Util NA",$AD1601&amp;" Util"))</f>
        <v/>
      </c>
    </row>
    <row r="1602" ht="15.75" customHeight="1" s="42">
      <c r="A1602" s="41" t="n"/>
      <c r="G1602" s="38" t="n"/>
      <c r="H1602" s="38" t="n"/>
      <c r="I1602" s="38" t="n"/>
      <c r="J1602" s="38" t="n"/>
      <c r="K1602" s="38" t="n"/>
      <c r="L1602" s="38" t="n"/>
      <c r="N1602" s="36">
        <f>IF($B1602="","",IF($C1602="SUPERSTORE","Superstore","DH"))</f>
        <v/>
      </c>
      <c r="O1602" s="36">
        <f>IF($B1602="","",IFERROR(VLOOKUP($B1602,Mapping!$A:$C,2,0),"Not Mapped"))</f>
        <v/>
      </c>
      <c r="P1602" s="36">
        <f>IF($B1602="","",IFERROR(VLOOKUP($B1602,Mapping!$A:$C,3,0),"Not Mapped"))</f>
        <v/>
      </c>
      <c r="Q1602" s="36">
        <f>IF($B1602="","",IFERROR(VLOOKUP($O1602,Leaders!$A:$B,2,0),"Not Mapped"))</f>
        <v/>
      </c>
      <c r="R1602" s="36">
        <f>IF($B1602="","",IF(COUNTIF(Exclusions!$A:$A,$B1602)&gt;0,"Yes","No"))</f>
        <v/>
      </c>
      <c r="S1602" s="38">
        <f>IF($B1602="","",MIN(1,DAY($A1602)/IF($N1602="Superstore",Settings!$B$5,Settings!$B$4)))</f>
        <v/>
      </c>
      <c r="T1602" s="38">
        <f>IF(OR($B1602="",$G1602="",$S1602=0),"",$G1602/$S1602)</f>
        <v/>
      </c>
      <c r="U1602" s="36">
        <f>IF($T1602="","",IF($T1602&lt;Settings!$B$8,"Critical",IF($T1602&lt;Settings!$B$9,"Semi Critical","Non Critical")))</f>
        <v/>
      </c>
      <c r="V1602" s="28" t="n"/>
      <c r="Z1602">
        <f>IF($B1602="","",IFERROR(VLOOKUP($B1602,'Plan HC for CCA'!$A:$B,2,0),""))</f>
        <v/>
      </c>
      <c r="AA1602">
        <f>IF(OR($B1602="",$Z1602=""),"",IF(N($M1602)&lt;$Z1602,"Delta","No Delta"))</f>
        <v/>
      </c>
      <c r="AB1602">
        <f>IF(OR($B1602="",$Z1602=""),"",MAX(0,$Z1602-N($M1602)))</f>
        <v/>
      </c>
      <c r="AC1602" s="46">
        <f>IF($B1602="","",IFERROR(INDEX('CCA Util %'!$H:$H,MATCH($B1602,'CCA Util %'!$E:$E,0)),""))</f>
        <v/>
      </c>
      <c r="AD1602">
        <f>IF($B1602="","",IFERROR(INDEX('CCA Util %'!$G:$G,MATCH($B1602,'CCA Util %'!$E:$E,0)),""))</f>
        <v/>
      </c>
      <c r="AE1602">
        <f>IF(OR($B1602="",$U1602=""),"",$U1602&amp;" &amp; "&amp;IF(OR($AD1602="",$AD1602=0),"Util NA",$AD1602&amp;" Util"))</f>
        <v/>
      </c>
    </row>
    <row r="1603" ht="15.75" customHeight="1" s="42">
      <c r="A1603" s="41" t="n"/>
      <c r="G1603" s="38" t="n"/>
      <c r="H1603" s="38" t="n"/>
      <c r="I1603" s="38" t="n"/>
      <c r="J1603" s="38" t="n"/>
      <c r="K1603" s="38" t="n"/>
      <c r="L1603" s="38" t="n"/>
      <c r="N1603" s="36">
        <f>IF($B1603="","",IF($C1603="SUPERSTORE","Superstore","DH"))</f>
        <v/>
      </c>
      <c r="O1603" s="36">
        <f>IF($B1603="","",IFERROR(VLOOKUP($B1603,Mapping!$A:$C,2,0),"Not Mapped"))</f>
        <v/>
      </c>
      <c r="P1603" s="36">
        <f>IF($B1603="","",IFERROR(VLOOKUP($B1603,Mapping!$A:$C,3,0),"Not Mapped"))</f>
        <v/>
      </c>
      <c r="Q1603" s="36">
        <f>IF($B1603="","",IFERROR(VLOOKUP($O1603,Leaders!$A:$B,2,0),"Not Mapped"))</f>
        <v/>
      </c>
      <c r="R1603" s="36">
        <f>IF($B1603="","",IF(COUNTIF(Exclusions!$A:$A,$B1603)&gt;0,"Yes","No"))</f>
        <v/>
      </c>
      <c r="S1603" s="38">
        <f>IF($B1603="","",MIN(1,DAY($A1603)/IF($N1603="Superstore",Settings!$B$5,Settings!$B$4)))</f>
        <v/>
      </c>
      <c r="T1603" s="38">
        <f>IF(OR($B1603="",$G1603="",$S1603=0),"",$G1603/$S1603)</f>
        <v/>
      </c>
      <c r="U1603" s="36">
        <f>IF($T1603="","",IF($T1603&lt;Settings!$B$8,"Critical",IF($T1603&lt;Settings!$B$9,"Semi Critical","Non Critical")))</f>
        <v/>
      </c>
      <c r="V1603" s="28" t="n"/>
      <c r="Z1603">
        <f>IF($B1603="","",IFERROR(VLOOKUP($B1603,'Plan HC for CCA'!$A:$B,2,0),""))</f>
        <v/>
      </c>
      <c r="AA1603">
        <f>IF(OR($B1603="",$Z1603=""),"",IF(N($M1603)&lt;$Z1603,"Delta","No Delta"))</f>
        <v/>
      </c>
      <c r="AB1603">
        <f>IF(OR($B1603="",$Z1603=""),"",MAX(0,$Z1603-N($M1603)))</f>
        <v/>
      </c>
      <c r="AC1603" s="46">
        <f>IF($B1603="","",IFERROR(INDEX('CCA Util %'!$H:$H,MATCH($B1603,'CCA Util %'!$E:$E,0)),""))</f>
        <v/>
      </c>
      <c r="AD1603">
        <f>IF($B1603="","",IFERROR(INDEX('CCA Util %'!$G:$G,MATCH($B1603,'CCA Util %'!$E:$E,0)),""))</f>
        <v/>
      </c>
      <c r="AE1603">
        <f>IF(OR($B1603="",$U1603=""),"",$U1603&amp;" &amp; "&amp;IF(OR($AD1603="",$AD1603=0),"Util NA",$AD1603&amp;" Util"))</f>
        <v/>
      </c>
    </row>
    <row r="1604" ht="15.75" customHeight="1" s="42">
      <c r="A1604" s="41" t="n"/>
      <c r="G1604" s="38" t="n"/>
      <c r="H1604" s="38" t="n"/>
      <c r="I1604" s="38" t="n"/>
      <c r="J1604" s="38" t="n"/>
      <c r="K1604" s="38" t="n"/>
      <c r="L1604" s="38" t="n"/>
      <c r="N1604" s="36">
        <f>IF($B1604="","",IF($C1604="SUPERSTORE","Superstore","DH"))</f>
        <v/>
      </c>
      <c r="O1604" s="36">
        <f>IF($B1604="","",IFERROR(VLOOKUP($B1604,Mapping!$A:$C,2,0),"Not Mapped"))</f>
        <v/>
      </c>
      <c r="P1604" s="36">
        <f>IF($B1604="","",IFERROR(VLOOKUP($B1604,Mapping!$A:$C,3,0),"Not Mapped"))</f>
        <v/>
      </c>
      <c r="Q1604" s="36">
        <f>IF($B1604="","",IFERROR(VLOOKUP($O1604,Leaders!$A:$B,2,0),"Not Mapped"))</f>
        <v/>
      </c>
      <c r="R1604" s="36">
        <f>IF($B1604="","",IF(COUNTIF(Exclusions!$A:$A,$B1604)&gt;0,"Yes","No"))</f>
        <v/>
      </c>
      <c r="S1604" s="38">
        <f>IF($B1604="","",MIN(1,DAY($A1604)/IF($N1604="Superstore",Settings!$B$5,Settings!$B$4)))</f>
        <v/>
      </c>
      <c r="T1604" s="38">
        <f>IF(OR($B1604="",$G1604="",$S1604=0),"",$G1604/$S1604)</f>
        <v/>
      </c>
      <c r="U1604" s="36">
        <f>IF($T1604="","",IF($T1604&lt;Settings!$B$8,"Critical",IF($T1604&lt;Settings!$B$9,"Semi Critical","Non Critical")))</f>
        <v/>
      </c>
      <c r="V1604" s="28" t="n"/>
      <c r="Z1604">
        <f>IF($B1604="","",IFERROR(VLOOKUP($B1604,'Plan HC for CCA'!$A:$B,2,0),""))</f>
        <v/>
      </c>
      <c r="AA1604">
        <f>IF(OR($B1604="",$Z1604=""),"",IF(N($M1604)&lt;$Z1604,"Delta","No Delta"))</f>
        <v/>
      </c>
      <c r="AB1604">
        <f>IF(OR($B1604="",$Z1604=""),"",MAX(0,$Z1604-N($M1604)))</f>
        <v/>
      </c>
      <c r="AC1604" s="46">
        <f>IF($B1604="","",IFERROR(INDEX('CCA Util %'!$H:$H,MATCH($B1604,'CCA Util %'!$E:$E,0)),""))</f>
        <v/>
      </c>
      <c r="AD1604">
        <f>IF($B1604="","",IFERROR(INDEX('CCA Util %'!$G:$G,MATCH($B1604,'CCA Util %'!$E:$E,0)),""))</f>
        <v/>
      </c>
      <c r="AE1604">
        <f>IF(OR($B1604="",$U1604=""),"",$U1604&amp;" &amp; "&amp;IF(OR($AD1604="",$AD1604=0),"Util NA",$AD1604&amp;" Util"))</f>
        <v/>
      </c>
    </row>
    <row r="1605" ht="15.75" customHeight="1" s="42">
      <c r="A1605" s="41" t="n"/>
      <c r="G1605" s="38" t="n"/>
      <c r="H1605" s="38" t="n"/>
      <c r="I1605" s="38" t="n"/>
      <c r="J1605" s="38" t="n"/>
      <c r="K1605" s="38" t="n"/>
      <c r="L1605" s="38" t="n"/>
      <c r="N1605" s="36">
        <f>IF($B1605="","",IF($C1605="SUPERSTORE","Superstore","DH"))</f>
        <v/>
      </c>
      <c r="O1605" s="36">
        <f>IF($B1605="","",IFERROR(VLOOKUP($B1605,Mapping!$A:$C,2,0),"Not Mapped"))</f>
        <v/>
      </c>
      <c r="P1605" s="36">
        <f>IF($B1605="","",IFERROR(VLOOKUP($B1605,Mapping!$A:$C,3,0),"Not Mapped"))</f>
        <v/>
      </c>
      <c r="Q1605" s="36">
        <f>IF($B1605="","",IFERROR(VLOOKUP($O1605,Leaders!$A:$B,2,0),"Not Mapped"))</f>
        <v/>
      </c>
      <c r="R1605" s="36">
        <f>IF($B1605="","",IF(COUNTIF(Exclusions!$A:$A,$B1605)&gt;0,"Yes","No"))</f>
        <v/>
      </c>
      <c r="S1605" s="38">
        <f>IF($B1605="","",MIN(1,DAY($A1605)/IF($N1605="Superstore",Settings!$B$5,Settings!$B$4)))</f>
        <v/>
      </c>
      <c r="T1605" s="38">
        <f>IF(OR($B1605="",$G1605="",$S1605=0),"",$G1605/$S1605)</f>
        <v/>
      </c>
      <c r="U1605" s="36">
        <f>IF($T1605="","",IF($T1605&lt;Settings!$B$8,"Critical",IF($T1605&lt;Settings!$B$9,"Semi Critical","Non Critical")))</f>
        <v/>
      </c>
      <c r="V1605" s="28" t="n"/>
      <c r="Z1605">
        <f>IF($B1605="","",IFERROR(VLOOKUP($B1605,'Plan HC for CCA'!$A:$B,2,0),""))</f>
        <v/>
      </c>
      <c r="AA1605">
        <f>IF(OR($B1605="",$Z1605=""),"",IF(N($M1605)&lt;$Z1605,"Delta","No Delta"))</f>
        <v/>
      </c>
      <c r="AB1605">
        <f>IF(OR($B1605="",$Z1605=""),"",MAX(0,$Z1605-N($M1605)))</f>
        <v/>
      </c>
      <c r="AC1605" s="46">
        <f>IF($B1605="","",IFERROR(INDEX('CCA Util %'!$H:$H,MATCH($B1605,'CCA Util %'!$E:$E,0)),""))</f>
        <v/>
      </c>
      <c r="AD1605">
        <f>IF($B1605="","",IFERROR(INDEX('CCA Util %'!$G:$G,MATCH($B1605,'CCA Util %'!$E:$E,0)),""))</f>
        <v/>
      </c>
      <c r="AE1605">
        <f>IF(OR($B1605="",$U1605=""),"",$U1605&amp;" &amp; "&amp;IF(OR($AD1605="",$AD1605=0),"Util NA",$AD1605&amp;" Util"))</f>
        <v/>
      </c>
    </row>
    <row r="1606" ht="15.75" customHeight="1" s="42">
      <c r="A1606" s="41" t="n"/>
      <c r="G1606" s="38" t="n"/>
      <c r="H1606" s="38" t="n"/>
      <c r="I1606" s="38" t="n"/>
      <c r="J1606" s="38" t="n"/>
      <c r="K1606" s="38" t="n"/>
      <c r="L1606" s="38" t="n"/>
      <c r="N1606" s="36">
        <f>IF($B1606="","",IF($C1606="SUPERSTORE","Superstore","DH"))</f>
        <v/>
      </c>
      <c r="O1606" s="36">
        <f>IF($B1606="","",IFERROR(VLOOKUP($B1606,Mapping!$A:$C,2,0),"Not Mapped"))</f>
        <v/>
      </c>
      <c r="P1606" s="36">
        <f>IF($B1606="","",IFERROR(VLOOKUP($B1606,Mapping!$A:$C,3,0),"Not Mapped"))</f>
        <v/>
      </c>
      <c r="Q1606" s="36">
        <f>IF($B1606="","",IFERROR(VLOOKUP($O1606,Leaders!$A:$B,2,0),"Not Mapped"))</f>
        <v/>
      </c>
      <c r="R1606" s="36">
        <f>IF($B1606="","",IF(COUNTIF(Exclusions!$A:$A,$B1606)&gt;0,"Yes","No"))</f>
        <v/>
      </c>
      <c r="S1606" s="38">
        <f>IF($B1606="","",MIN(1,DAY($A1606)/IF($N1606="Superstore",Settings!$B$5,Settings!$B$4)))</f>
        <v/>
      </c>
      <c r="T1606" s="38">
        <f>IF(OR($B1606="",$G1606="",$S1606=0),"",$G1606/$S1606)</f>
        <v/>
      </c>
      <c r="U1606" s="36">
        <f>IF($T1606="","",IF($T1606&lt;Settings!$B$8,"Critical",IF($T1606&lt;Settings!$B$9,"Semi Critical","Non Critical")))</f>
        <v/>
      </c>
      <c r="V1606" s="28" t="n"/>
      <c r="Z1606">
        <f>IF($B1606="","",IFERROR(VLOOKUP($B1606,'Plan HC for CCA'!$A:$B,2,0),""))</f>
        <v/>
      </c>
      <c r="AA1606">
        <f>IF(OR($B1606="",$Z1606=""),"",IF(N($M1606)&lt;$Z1606,"Delta","No Delta"))</f>
        <v/>
      </c>
      <c r="AB1606">
        <f>IF(OR($B1606="",$Z1606=""),"",MAX(0,$Z1606-N($M1606)))</f>
        <v/>
      </c>
      <c r="AC1606" s="46">
        <f>IF($B1606="","",IFERROR(INDEX('CCA Util %'!$H:$H,MATCH($B1606,'CCA Util %'!$E:$E,0)),""))</f>
        <v/>
      </c>
      <c r="AD1606">
        <f>IF($B1606="","",IFERROR(INDEX('CCA Util %'!$G:$G,MATCH($B1606,'CCA Util %'!$E:$E,0)),""))</f>
        <v/>
      </c>
      <c r="AE1606">
        <f>IF(OR($B1606="",$U1606=""),"",$U1606&amp;" &amp; "&amp;IF(OR($AD1606="",$AD1606=0),"Util NA",$AD1606&amp;" Util"))</f>
        <v/>
      </c>
    </row>
    <row r="1607" ht="15.75" customHeight="1" s="42">
      <c r="A1607" s="41" t="n"/>
      <c r="G1607" s="38" t="n"/>
      <c r="H1607" s="38" t="n"/>
      <c r="I1607" s="38" t="n"/>
      <c r="J1607" s="38" t="n"/>
      <c r="K1607" s="38" t="n"/>
      <c r="L1607" s="38" t="n"/>
      <c r="N1607" s="36">
        <f>IF($B1607="","",IF($C1607="SUPERSTORE","Superstore","DH"))</f>
        <v/>
      </c>
      <c r="O1607" s="36">
        <f>IF($B1607="","",IFERROR(VLOOKUP($B1607,Mapping!$A:$C,2,0),"Not Mapped"))</f>
        <v/>
      </c>
      <c r="P1607" s="36">
        <f>IF($B1607="","",IFERROR(VLOOKUP($B1607,Mapping!$A:$C,3,0),"Not Mapped"))</f>
        <v/>
      </c>
      <c r="Q1607" s="36">
        <f>IF($B1607="","",IFERROR(VLOOKUP($O1607,Leaders!$A:$B,2,0),"Not Mapped"))</f>
        <v/>
      </c>
      <c r="R1607" s="36">
        <f>IF($B1607="","",IF(COUNTIF(Exclusions!$A:$A,$B1607)&gt;0,"Yes","No"))</f>
        <v/>
      </c>
      <c r="S1607" s="38">
        <f>IF($B1607="","",MIN(1,DAY($A1607)/IF($N1607="Superstore",Settings!$B$5,Settings!$B$4)))</f>
        <v/>
      </c>
      <c r="T1607" s="38">
        <f>IF(OR($B1607="",$G1607="",$S1607=0),"",$G1607/$S1607)</f>
        <v/>
      </c>
      <c r="U1607" s="36">
        <f>IF($T1607="","",IF($T1607&lt;Settings!$B$8,"Critical",IF($T1607&lt;Settings!$B$9,"Semi Critical","Non Critical")))</f>
        <v/>
      </c>
      <c r="V1607" s="28" t="n"/>
      <c r="Z1607">
        <f>IF($B1607="","",IFERROR(VLOOKUP($B1607,'Plan HC for CCA'!$A:$B,2,0),""))</f>
        <v/>
      </c>
      <c r="AA1607">
        <f>IF(OR($B1607="",$Z1607=""),"",IF(N($M1607)&lt;$Z1607,"Delta","No Delta"))</f>
        <v/>
      </c>
      <c r="AB1607">
        <f>IF(OR($B1607="",$Z1607=""),"",MAX(0,$Z1607-N($M1607)))</f>
        <v/>
      </c>
      <c r="AC1607" s="46">
        <f>IF($B1607="","",IFERROR(INDEX('CCA Util %'!$H:$H,MATCH($B1607,'CCA Util %'!$E:$E,0)),""))</f>
        <v/>
      </c>
      <c r="AD1607">
        <f>IF($B1607="","",IFERROR(INDEX('CCA Util %'!$G:$G,MATCH($B1607,'CCA Util %'!$E:$E,0)),""))</f>
        <v/>
      </c>
      <c r="AE1607">
        <f>IF(OR($B1607="",$U1607=""),"",$U1607&amp;" &amp; "&amp;IF(OR($AD1607="",$AD1607=0),"Util NA",$AD1607&amp;" Util"))</f>
        <v/>
      </c>
    </row>
    <row r="1608" ht="15.75" customHeight="1" s="42">
      <c r="A1608" s="41" t="n"/>
      <c r="G1608" s="38" t="n"/>
      <c r="H1608" s="38" t="n"/>
      <c r="I1608" s="38" t="n"/>
      <c r="J1608" s="38" t="n"/>
      <c r="K1608" s="38" t="n"/>
      <c r="L1608" s="38" t="n"/>
      <c r="N1608" s="36">
        <f>IF($B1608="","",IF($C1608="SUPERSTORE","Superstore","DH"))</f>
        <v/>
      </c>
      <c r="O1608" s="36">
        <f>IF($B1608="","",IFERROR(VLOOKUP($B1608,Mapping!$A:$C,2,0),"Not Mapped"))</f>
        <v/>
      </c>
      <c r="P1608" s="36">
        <f>IF($B1608="","",IFERROR(VLOOKUP($B1608,Mapping!$A:$C,3,0),"Not Mapped"))</f>
        <v/>
      </c>
      <c r="Q1608" s="36">
        <f>IF($B1608="","",IFERROR(VLOOKUP($O1608,Leaders!$A:$B,2,0),"Not Mapped"))</f>
        <v/>
      </c>
      <c r="R1608" s="36">
        <f>IF($B1608="","",IF(COUNTIF(Exclusions!$A:$A,$B1608)&gt;0,"Yes","No"))</f>
        <v/>
      </c>
      <c r="S1608" s="38">
        <f>IF($B1608="","",MIN(1,DAY($A1608)/IF($N1608="Superstore",Settings!$B$5,Settings!$B$4)))</f>
        <v/>
      </c>
      <c r="T1608" s="38">
        <f>IF(OR($B1608="",$G1608="",$S1608=0),"",$G1608/$S1608)</f>
        <v/>
      </c>
      <c r="U1608" s="36">
        <f>IF($T1608="","",IF($T1608&lt;Settings!$B$8,"Critical",IF($T1608&lt;Settings!$B$9,"Semi Critical","Non Critical")))</f>
        <v/>
      </c>
      <c r="V1608" s="28" t="n"/>
      <c r="Z1608">
        <f>IF($B1608="","",IFERROR(VLOOKUP($B1608,'Plan HC for CCA'!$A:$B,2,0),""))</f>
        <v/>
      </c>
      <c r="AA1608">
        <f>IF(OR($B1608="",$Z1608=""),"",IF(N($M1608)&lt;$Z1608,"Delta","No Delta"))</f>
        <v/>
      </c>
      <c r="AB1608">
        <f>IF(OR($B1608="",$Z1608=""),"",MAX(0,$Z1608-N($M1608)))</f>
        <v/>
      </c>
      <c r="AC1608" s="46">
        <f>IF($B1608="","",IFERROR(INDEX('CCA Util %'!$H:$H,MATCH($B1608,'CCA Util %'!$E:$E,0)),""))</f>
        <v/>
      </c>
      <c r="AD1608">
        <f>IF($B1608="","",IFERROR(INDEX('CCA Util %'!$G:$G,MATCH($B1608,'CCA Util %'!$E:$E,0)),""))</f>
        <v/>
      </c>
      <c r="AE1608">
        <f>IF(OR($B1608="",$U1608=""),"",$U1608&amp;" &amp; "&amp;IF(OR($AD1608="",$AD1608=0),"Util NA",$AD1608&amp;" Util"))</f>
        <v/>
      </c>
    </row>
    <row r="1609" ht="15.75" customHeight="1" s="42">
      <c r="A1609" s="41" t="n"/>
      <c r="G1609" s="38" t="n"/>
      <c r="H1609" s="38" t="n"/>
      <c r="I1609" s="38" t="n"/>
      <c r="J1609" s="38" t="n"/>
      <c r="K1609" s="38" t="n"/>
      <c r="L1609" s="38" t="n"/>
      <c r="N1609" s="36">
        <f>IF($B1609="","",IF($C1609="SUPERSTORE","Superstore","DH"))</f>
        <v/>
      </c>
      <c r="O1609" s="36">
        <f>IF($B1609="","",IFERROR(VLOOKUP($B1609,Mapping!$A:$C,2,0),"Not Mapped"))</f>
        <v/>
      </c>
      <c r="P1609" s="36">
        <f>IF($B1609="","",IFERROR(VLOOKUP($B1609,Mapping!$A:$C,3,0),"Not Mapped"))</f>
        <v/>
      </c>
      <c r="Q1609" s="36">
        <f>IF($B1609="","",IFERROR(VLOOKUP($O1609,Leaders!$A:$B,2,0),"Not Mapped"))</f>
        <v/>
      </c>
      <c r="R1609" s="36">
        <f>IF($B1609="","",IF(COUNTIF(Exclusions!$A:$A,$B1609)&gt;0,"Yes","No"))</f>
        <v/>
      </c>
      <c r="S1609" s="38">
        <f>IF($B1609="","",MIN(1,DAY($A1609)/IF($N1609="Superstore",Settings!$B$5,Settings!$B$4)))</f>
        <v/>
      </c>
      <c r="T1609" s="38">
        <f>IF(OR($B1609="",$G1609="",$S1609=0),"",$G1609/$S1609)</f>
        <v/>
      </c>
      <c r="U1609" s="36">
        <f>IF($T1609="","",IF($T1609&lt;Settings!$B$8,"Critical",IF($T1609&lt;Settings!$B$9,"Semi Critical","Non Critical")))</f>
        <v/>
      </c>
      <c r="V1609" s="28" t="n"/>
      <c r="Z1609">
        <f>IF($B1609="","",IFERROR(VLOOKUP($B1609,'Plan HC for CCA'!$A:$B,2,0),""))</f>
        <v/>
      </c>
      <c r="AA1609">
        <f>IF(OR($B1609="",$Z1609=""),"",IF(N($M1609)&lt;$Z1609,"Delta","No Delta"))</f>
        <v/>
      </c>
      <c r="AB1609">
        <f>IF(OR($B1609="",$Z1609=""),"",MAX(0,$Z1609-N($M1609)))</f>
        <v/>
      </c>
      <c r="AC1609" s="46">
        <f>IF($B1609="","",IFERROR(INDEX('CCA Util %'!$H:$H,MATCH($B1609,'CCA Util %'!$E:$E,0)),""))</f>
        <v/>
      </c>
      <c r="AD1609">
        <f>IF($B1609="","",IFERROR(INDEX('CCA Util %'!$G:$G,MATCH($B1609,'CCA Util %'!$E:$E,0)),""))</f>
        <v/>
      </c>
      <c r="AE1609">
        <f>IF(OR($B1609="",$U1609=""),"",$U1609&amp;" &amp; "&amp;IF(OR($AD1609="",$AD1609=0),"Util NA",$AD1609&amp;" Util"))</f>
        <v/>
      </c>
    </row>
    <row r="1610" ht="15.75" customHeight="1" s="42">
      <c r="A1610" s="41" t="n"/>
      <c r="G1610" s="38" t="n"/>
      <c r="H1610" s="38" t="n"/>
      <c r="I1610" s="38" t="n"/>
      <c r="J1610" s="38" t="n"/>
      <c r="K1610" s="38" t="n"/>
      <c r="L1610" s="38" t="n"/>
      <c r="N1610" s="36">
        <f>IF($B1610="","",IF($C1610="SUPERSTORE","Superstore","DH"))</f>
        <v/>
      </c>
      <c r="O1610" s="36">
        <f>IF($B1610="","",IFERROR(VLOOKUP($B1610,Mapping!$A:$C,2,0),"Not Mapped"))</f>
        <v/>
      </c>
      <c r="P1610" s="36">
        <f>IF($B1610="","",IFERROR(VLOOKUP($B1610,Mapping!$A:$C,3,0),"Not Mapped"))</f>
        <v/>
      </c>
      <c r="Q1610" s="36">
        <f>IF($B1610="","",IFERROR(VLOOKUP($O1610,Leaders!$A:$B,2,0),"Not Mapped"))</f>
        <v/>
      </c>
      <c r="R1610" s="36">
        <f>IF($B1610="","",IF(COUNTIF(Exclusions!$A:$A,$B1610)&gt;0,"Yes","No"))</f>
        <v/>
      </c>
      <c r="S1610" s="38">
        <f>IF($B1610="","",MIN(1,DAY($A1610)/IF($N1610="Superstore",Settings!$B$5,Settings!$B$4)))</f>
        <v/>
      </c>
      <c r="T1610" s="38">
        <f>IF(OR($B1610="",$G1610="",$S1610=0),"",$G1610/$S1610)</f>
        <v/>
      </c>
      <c r="U1610" s="36">
        <f>IF($T1610="","",IF($T1610&lt;Settings!$B$8,"Critical",IF($T1610&lt;Settings!$B$9,"Semi Critical","Non Critical")))</f>
        <v/>
      </c>
      <c r="V1610" s="28" t="n"/>
      <c r="Z1610">
        <f>IF($B1610="","",IFERROR(VLOOKUP($B1610,'Plan HC for CCA'!$A:$B,2,0),""))</f>
        <v/>
      </c>
      <c r="AA1610">
        <f>IF(OR($B1610="",$Z1610=""),"",IF(N($M1610)&lt;$Z1610,"Delta","No Delta"))</f>
        <v/>
      </c>
      <c r="AB1610">
        <f>IF(OR($B1610="",$Z1610=""),"",MAX(0,$Z1610-N($M1610)))</f>
        <v/>
      </c>
      <c r="AC1610" s="46">
        <f>IF($B1610="","",IFERROR(INDEX('CCA Util %'!$H:$H,MATCH($B1610,'CCA Util %'!$E:$E,0)),""))</f>
        <v/>
      </c>
      <c r="AD1610">
        <f>IF($B1610="","",IFERROR(INDEX('CCA Util %'!$G:$G,MATCH($B1610,'CCA Util %'!$E:$E,0)),""))</f>
        <v/>
      </c>
      <c r="AE1610">
        <f>IF(OR($B1610="",$U1610=""),"",$U1610&amp;" &amp; "&amp;IF(OR($AD1610="",$AD1610=0),"Util NA",$AD1610&amp;" Util"))</f>
        <v/>
      </c>
    </row>
    <row r="1611" ht="15.75" customHeight="1" s="42">
      <c r="A1611" s="41" t="n"/>
      <c r="G1611" s="38" t="n"/>
      <c r="H1611" s="38" t="n"/>
      <c r="I1611" s="38" t="n"/>
      <c r="J1611" s="38" t="n"/>
      <c r="K1611" s="38" t="n"/>
      <c r="L1611" s="38" t="n"/>
      <c r="N1611" s="36">
        <f>IF($B1611="","",IF($C1611="SUPERSTORE","Superstore","DH"))</f>
        <v/>
      </c>
      <c r="O1611" s="36">
        <f>IF($B1611="","",IFERROR(VLOOKUP($B1611,Mapping!$A:$C,2,0),"Not Mapped"))</f>
        <v/>
      </c>
      <c r="P1611" s="36">
        <f>IF($B1611="","",IFERROR(VLOOKUP($B1611,Mapping!$A:$C,3,0),"Not Mapped"))</f>
        <v/>
      </c>
      <c r="Q1611" s="36">
        <f>IF($B1611="","",IFERROR(VLOOKUP($O1611,Leaders!$A:$B,2,0),"Not Mapped"))</f>
        <v/>
      </c>
      <c r="R1611" s="36">
        <f>IF($B1611="","",IF(COUNTIF(Exclusions!$A:$A,$B1611)&gt;0,"Yes","No"))</f>
        <v/>
      </c>
      <c r="S1611" s="38">
        <f>IF($B1611="","",MIN(1,DAY($A1611)/IF($N1611="Superstore",Settings!$B$5,Settings!$B$4)))</f>
        <v/>
      </c>
      <c r="T1611" s="38">
        <f>IF(OR($B1611="",$G1611="",$S1611=0),"",$G1611/$S1611)</f>
        <v/>
      </c>
      <c r="U1611" s="36">
        <f>IF($T1611="","",IF($T1611&lt;Settings!$B$8,"Critical",IF($T1611&lt;Settings!$B$9,"Semi Critical","Non Critical")))</f>
        <v/>
      </c>
      <c r="V1611" s="28" t="n"/>
      <c r="Z1611">
        <f>IF($B1611="","",IFERROR(VLOOKUP($B1611,'Plan HC for CCA'!$A:$B,2,0),""))</f>
        <v/>
      </c>
      <c r="AA1611">
        <f>IF(OR($B1611="",$Z1611=""),"",IF(N($M1611)&lt;$Z1611,"Delta","No Delta"))</f>
        <v/>
      </c>
      <c r="AB1611">
        <f>IF(OR($B1611="",$Z1611=""),"",MAX(0,$Z1611-N($M1611)))</f>
        <v/>
      </c>
      <c r="AC1611" s="46">
        <f>IF($B1611="","",IFERROR(INDEX('CCA Util %'!$H:$H,MATCH($B1611,'CCA Util %'!$E:$E,0)),""))</f>
        <v/>
      </c>
      <c r="AD1611">
        <f>IF($B1611="","",IFERROR(INDEX('CCA Util %'!$G:$G,MATCH($B1611,'CCA Util %'!$E:$E,0)),""))</f>
        <v/>
      </c>
      <c r="AE1611">
        <f>IF(OR($B1611="",$U1611=""),"",$U1611&amp;" &amp; "&amp;IF(OR($AD1611="",$AD1611=0),"Util NA",$AD1611&amp;" Util"))</f>
        <v/>
      </c>
    </row>
    <row r="1612" ht="15.75" customHeight="1" s="42">
      <c r="A1612" s="41" t="n"/>
      <c r="G1612" s="38" t="n"/>
      <c r="H1612" s="38" t="n"/>
      <c r="I1612" s="38" t="n"/>
      <c r="J1612" s="38" t="n"/>
      <c r="K1612" s="38" t="n"/>
      <c r="L1612" s="38" t="n"/>
      <c r="N1612" s="36">
        <f>IF($B1612="","",IF($C1612="SUPERSTORE","Superstore","DH"))</f>
        <v/>
      </c>
      <c r="O1612" s="36">
        <f>IF($B1612="","",IFERROR(VLOOKUP($B1612,Mapping!$A:$C,2,0),"Not Mapped"))</f>
        <v/>
      </c>
      <c r="P1612" s="36">
        <f>IF($B1612="","",IFERROR(VLOOKUP($B1612,Mapping!$A:$C,3,0),"Not Mapped"))</f>
        <v/>
      </c>
      <c r="Q1612" s="36">
        <f>IF($B1612="","",IFERROR(VLOOKUP($O1612,Leaders!$A:$B,2,0),"Not Mapped"))</f>
        <v/>
      </c>
      <c r="R1612" s="36">
        <f>IF($B1612="","",IF(COUNTIF(Exclusions!$A:$A,$B1612)&gt;0,"Yes","No"))</f>
        <v/>
      </c>
      <c r="S1612" s="38">
        <f>IF($B1612="","",MIN(1,DAY($A1612)/IF($N1612="Superstore",Settings!$B$5,Settings!$B$4)))</f>
        <v/>
      </c>
      <c r="T1612" s="38">
        <f>IF(OR($B1612="",$G1612="",$S1612=0),"",$G1612/$S1612)</f>
        <v/>
      </c>
      <c r="U1612" s="36">
        <f>IF($T1612="","",IF($T1612&lt;Settings!$B$8,"Critical",IF($T1612&lt;Settings!$B$9,"Semi Critical","Non Critical")))</f>
        <v/>
      </c>
      <c r="V1612" s="28" t="n"/>
      <c r="Z1612">
        <f>IF($B1612="","",IFERROR(VLOOKUP($B1612,'Plan HC for CCA'!$A:$B,2,0),""))</f>
        <v/>
      </c>
      <c r="AA1612">
        <f>IF(OR($B1612="",$Z1612=""),"",IF(N($M1612)&lt;$Z1612,"Delta","No Delta"))</f>
        <v/>
      </c>
      <c r="AB1612">
        <f>IF(OR($B1612="",$Z1612=""),"",MAX(0,$Z1612-N($M1612)))</f>
        <v/>
      </c>
      <c r="AC1612" s="46">
        <f>IF($B1612="","",IFERROR(INDEX('CCA Util %'!$H:$H,MATCH($B1612,'CCA Util %'!$E:$E,0)),""))</f>
        <v/>
      </c>
      <c r="AD1612">
        <f>IF($B1612="","",IFERROR(INDEX('CCA Util %'!$G:$G,MATCH($B1612,'CCA Util %'!$E:$E,0)),""))</f>
        <v/>
      </c>
      <c r="AE1612">
        <f>IF(OR($B1612="",$U1612=""),"",$U1612&amp;" &amp; "&amp;IF(OR($AD1612="",$AD1612=0),"Util NA",$AD1612&amp;" Util"))</f>
        <v/>
      </c>
    </row>
    <row r="1613" ht="15.75" customHeight="1" s="42">
      <c r="A1613" s="41" t="n"/>
      <c r="G1613" s="38" t="n"/>
      <c r="H1613" s="38" t="n"/>
      <c r="I1613" s="38" t="n"/>
      <c r="J1613" s="38" t="n"/>
      <c r="K1613" s="38" t="n"/>
      <c r="L1613" s="38" t="n"/>
      <c r="N1613" s="36">
        <f>IF($B1613="","",IF($C1613="SUPERSTORE","Superstore","DH"))</f>
        <v/>
      </c>
      <c r="O1613" s="36">
        <f>IF($B1613="","",IFERROR(VLOOKUP($B1613,Mapping!$A:$C,2,0),"Not Mapped"))</f>
        <v/>
      </c>
      <c r="P1613" s="36">
        <f>IF($B1613="","",IFERROR(VLOOKUP($B1613,Mapping!$A:$C,3,0),"Not Mapped"))</f>
        <v/>
      </c>
      <c r="Q1613" s="36">
        <f>IF($B1613="","",IFERROR(VLOOKUP($O1613,Leaders!$A:$B,2,0),"Not Mapped"))</f>
        <v/>
      </c>
      <c r="R1613" s="36">
        <f>IF($B1613="","",IF(COUNTIF(Exclusions!$A:$A,$B1613)&gt;0,"Yes","No"))</f>
        <v/>
      </c>
      <c r="S1613" s="38">
        <f>IF($B1613="","",MIN(1,DAY($A1613)/IF($N1613="Superstore",Settings!$B$5,Settings!$B$4)))</f>
        <v/>
      </c>
      <c r="T1613" s="38">
        <f>IF(OR($B1613="",$G1613="",$S1613=0),"",$G1613/$S1613)</f>
        <v/>
      </c>
      <c r="U1613" s="36">
        <f>IF($T1613="","",IF($T1613&lt;Settings!$B$8,"Critical",IF($T1613&lt;Settings!$B$9,"Semi Critical","Non Critical")))</f>
        <v/>
      </c>
      <c r="V1613" s="28" t="n"/>
      <c r="Z1613">
        <f>IF($B1613="","",IFERROR(VLOOKUP($B1613,'Plan HC for CCA'!$A:$B,2,0),""))</f>
        <v/>
      </c>
      <c r="AA1613">
        <f>IF(OR($B1613="",$Z1613=""),"",IF(N($M1613)&lt;$Z1613,"Delta","No Delta"))</f>
        <v/>
      </c>
      <c r="AB1613">
        <f>IF(OR($B1613="",$Z1613=""),"",MAX(0,$Z1613-N($M1613)))</f>
        <v/>
      </c>
      <c r="AC1613" s="46">
        <f>IF($B1613="","",IFERROR(INDEX('CCA Util %'!$H:$H,MATCH($B1613,'CCA Util %'!$E:$E,0)),""))</f>
        <v/>
      </c>
      <c r="AD1613">
        <f>IF($B1613="","",IFERROR(INDEX('CCA Util %'!$G:$G,MATCH($B1613,'CCA Util %'!$E:$E,0)),""))</f>
        <v/>
      </c>
      <c r="AE1613">
        <f>IF(OR($B1613="",$U1613=""),"",$U1613&amp;" &amp; "&amp;IF(OR($AD1613="",$AD1613=0),"Util NA",$AD1613&amp;" Util"))</f>
        <v/>
      </c>
    </row>
    <row r="1614" ht="15.75" customHeight="1" s="42">
      <c r="A1614" s="41" t="n"/>
      <c r="G1614" s="38" t="n"/>
      <c r="H1614" s="38" t="n"/>
      <c r="I1614" s="38" t="n"/>
      <c r="J1614" s="38" t="n"/>
      <c r="K1614" s="38" t="n"/>
      <c r="L1614" s="38" t="n"/>
      <c r="N1614" s="36">
        <f>IF($B1614="","",IF($C1614="SUPERSTORE","Superstore","DH"))</f>
        <v/>
      </c>
      <c r="O1614" s="36">
        <f>IF($B1614="","",IFERROR(VLOOKUP($B1614,Mapping!$A:$C,2,0),"Not Mapped"))</f>
        <v/>
      </c>
      <c r="P1614" s="36">
        <f>IF($B1614="","",IFERROR(VLOOKUP($B1614,Mapping!$A:$C,3,0),"Not Mapped"))</f>
        <v/>
      </c>
      <c r="Q1614" s="36">
        <f>IF($B1614="","",IFERROR(VLOOKUP($O1614,Leaders!$A:$B,2,0),"Not Mapped"))</f>
        <v/>
      </c>
      <c r="R1614" s="36">
        <f>IF($B1614="","",IF(COUNTIF(Exclusions!$A:$A,$B1614)&gt;0,"Yes","No"))</f>
        <v/>
      </c>
      <c r="S1614" s="38">
        <f>IF($B1614="","",MIN(1,DAY($A1614)/IF($N1614="Superstore",Settings!$B$5,Settings!$B$4)))</f>
        <v/>
      </c>
      <c r="T1614" s="38">
        <f>IF(OR($B1614="",$G1614="",$S1614=0),"",$G1614/$S1614)</f>
        <v/>
      </c>
      <c r="U1614" s="36">
        <f>IF($T1614="","",IF($T1614&lt;Settings!$B$8,"Critical",IF($T1614&lt;Settings!$B$9,"Semi Critical","Non Critical")))</f>
        <v/>
      </c>
      <c r="V1614" s="28" t="n"/>
      <c r="Z1614">
        <f>IF($B1614="","",IFERROR(VLOOKUP($B1614,'Plan HC for CCA'!$A:$B,2,0),""))</f>
        <v/>
      </c>
      <c r="AA1614">
        <f>IF(OR($B1614="",$Z1614=""),"",IF(N($M1614)&lt;$Z1614,"Delta","No Delta"))</f>
        <v/>
      </c>
      <c r="AB1614">
        <f>IF(OR($B1614="",$Z1614=""),"",MAX(0,$Z1614-N($M1614)))</f>
        <v/>
      </c>
      <c r="AC1614" s="46">
        <f>IF($B1614="","",IFERROR(INDEX('CCA Util %'!$H:$H,MATCH($B1614,'CCA Util %'!$E:$E,0)),""))</f>
        <v/>
      </c>
      <c r="AD1614">
        <f>IF($B1614="","",IFERROR(INDEX('CCA Util %'!$G:$G,MATCH($B1614,'CCA Util %'!$E:$E,0)),""))</f>
        <v/>
      </c>
      <c r="AE1614">
        <f>IF(OR($B1614="",$U1614=""),"",$U1614&amp;" &amp; "&amp;IF(OR($AD1614="",$AD1614=0),"Util NA",$AD1614&amp;" Util"))</f>
        <v/>
      </c>
    </row>
    <row r="1615" ht="15.75" customHeight="1" s="42">
      <c r="A1615" s="41" t="n"/>
      <c r="G1615" s="38" t="n"/>
      <c r="H1615" s="38" t="n"/>
      <c r="I1615" s="38" t="n"/>
      <c r="J1615" s="38" t="n"/>
      <c r="K1615" s="38" t="n"/>
      <c r="L1615" s="38" t="n"/>
      <c r="N1615" s="36">
        <f>IF($B1615="","",IF($C1615="SUPERSTORE","Superstore","DH"))</f>
        <v/>
      </c>
      <c r="O1615" s="36">
        <f>IF($B1615="","",IFERROR(VLOOKUP($B1615,Mapping!$A:$C,2,0),"Not Mapped"))</f>
        <v/>
      </c>
      <c r="P1615" s="36">
        <f>IF($B1615="","",IFERROR(VLOOKUP($B1615,Mapping!$A:$C,3,0),"Not Mapped"))</f>
        <v/>
      </c>
      <c r="Q1615" s="36">
        <f>IF($B1615="","",IFERROR(VLOOKUP($O1615,Leaders!$A:$B,2,0),"Not Mapped"))</f>
        <v/>
      </c>
      <c r="R1615" s="36">
        <f>IF($B1615="","",IF(COUNTIF(Exclusions!$A:$A,$B1615)&gt;0,"Yes","No"))</f>
        <v/>
      </c>
      <c r="S1615" s="38">
        <f>IF($B1615="","",MIN(1,DAY($A1615)/IF($N1615="Superstore",Settings!$B$5,Settings!$B$4)))</f>
        <v/>
      </c>
      <c r="T1615" s="38">
        <f>IF(OR($B1615="",$G1615="",$S1615=0),"",$G1615/$S1615)</f>
        <v/>
      </c>
      <c r="U1615" s="36">
        <f>IF($T1615="","",IF($T1615&lt;Settings!$B$8,"Critical",IF($T1615&lt;Settings!$B$9,"Semi Critical","Non Critical")))</f>
        <v/>
      </c>
      <c r="V1615" s="28" t="n"/>
      <c r="Z1615">
        <f>IF($B1615="","",IFERROR(VLOOKUP($B1615,'Plan HC for CCA'!$A:$B,2,0),""))</f>
        <v/>
      </c>
      <c r="AA1615">
        <f>IF(OR($B1615="",$Z1615=""),"",IF(N($M1615)&lt;$Z1615,"Delta","No Delta"))</f>
        <v/>
      </c>
      <c r="AB1615">
        <f>IF(OR($B1615="",$Z1615=""),"",MAX(0,$Z1615-N($M1615)))</f>
        <v/>
      </c>
      <c r="AC1615" s="46">
        <f>IF($B1615="","",IFERROR(INDEX('CCA Util %'!$H:$H,MATCH($B1615,'CCA Util %'!$E:$E,0)),""))</f>
        <v/>
      </c>
      <c r="AD1615">
        <f>IF($B1615="","",IFERROR(INDEX('CCA Util %'!$G:$G,MATCH($B1615,'CCA Util %'!$E:$E,0)),""))</f>
        <v/>
      </c>
      <c r="AE1615">
        <f>IF(OR($B1615="",$U1615=""),"",$U1615&amp;" &amp; "&amp;IF(OR($AD1615="",$AD1615=0),"Util NA",$AD1615&amp;" Util"))</f>
        <v/>
      </c>
    </row>
    <row r="1616" ht="15.75" customHeight="1" s="42">
      <c r="A1616" s="41" t="n"/>
      <c r="G1616" s="38" t="n"/>
      <c r="H1616" s="38" t="n"/>
      <c r="I1616" s="38" t="n"/>
      <c r="J1616" s="38" t="n"/>
      <c r="K1616" s="38" t="n"/>
      <c r="L1616" s="38" t="n"/>
      <c r="N1616" s="36">
        <f>IF($B1616="","",IF($C1616="SUPERSTORE","Superstore","DH"))</f>
        <v/>
      </c>
      <c r="O1616" s="36">
        <f>IF($B1616="","",IFERROR(VLOOKUP($B1616,Mapping!$A:$C,2,0),"Not Mapped"))</f>
        <v/>
      </c>
      <c r="P1616" s="36">
        <f>IF($B1616="","",IFERROR(VLOOKUP($B1616,Mapping!$A:$C,3,0),"Not Mapped"))</f>
        <v/>
      </c>
      <c r="Q1616" s="36">
        <f>IF($B1616="","",IFERROR(VLOOKUP($O1616,Leaders!$A:$B,2,0),"Not Mapped"))</f>
        <v/>
      </c>
      <c r="R1616" s="36">
        <f>IF($B1616="","",IF(COUNTIF(Exclusions!$A:$A,$B1616)&gt;0,"Yes","No"))</f>
        <v/>
      </c>
      <c r="S1616" s="38">
        <f>IF($B1616="","",MIN(1,DAY($A1616)/IF($N1616="Superstore",Settings!$B$5,Settings!$B$4)))</f>
        <v/>
      </c>
      <c r="T1616" s="38">
        <f>IF(OR($B1616="",$G1616="",$S1616=0),"",$G1616/$S1616)</f>
        <v/>
      </c>
      <c r="U1616" s="36">
        <f>IF($T1616="","",IF($T1616&lt;Settings!$B$8,"Critical",IF($T1616&lt;Settings!$B$9,"Semi Critical","Non Critical")))</f>
        <v/>
      </c>
      <c r="V1616" s="28" t="n"/>
      <c r="Z1616">
        <f>IF($B1616="","",IFERROR(VLOOKUP($B1616,'Plan HC for CCA'!$A:$B,2,0),""))</f>
        <v/>
      </c>
      <c r="AA1616">
        <f>IF(OR($B1616="",$Z1616=""),"",IF(N($M1616)&lt;$Z1616,"Delta","No Delta"))</f>
        <v/>
      </c>
      <c r="AB1616">
        <f>IF(OR($B1616="",$Z1616=""),"",MAX(0,$Z1616-N($M1616)))</f>
        <v/>
      </c>
      <c r="AC1616" s="46">
        <f>IF($B1616="","",IFERROR(INDEX('CCA Util %'!$H:$H,MATCH($B1616,'CCA Util %'!$E:$E,0)),""))</f>
        <v/>
      </c>
      <c r="AD1616">
        <f>IF($B1616="","",IFERROR(INDEX('CCA Util %'!$G:$G,MATCH($B1616,'CCA Util %'!$E:$E,0)),""))</f>
        <v/>
      </c>
      <c r="AE1616">
        <f>IF(OR($B1616="",$U1616=""),"",$U1616&amp;" &amp; "&amp;IF(OR($AD1616="",$AD1616=0),"Util NA",$AD1616&amp;" Util"))</f>
        <v/>
      </c>
    </row>
    <row r="1617" ht="15.75" customHeight="1" s="42">
      <c r="A1617" s="41" t="n"/>
      <c r="G1617" s="38" t="n"/>
      <c r="H1617" s="38" t="n"/>
      <c r="I1617" s="38" t="n"/>
      <c r="J1617" s="38" t="n"/>
      <c r="K1617" s="38" t="n"/>
      <c r="L1617" s="38" t="n"/>
      <c r="N1617" s="36">
        <f>IF($B1617="","",IF($C1617="SUPERSTORE","Superstore","DH"))</f>
        <v/>
      </c>
      <c r="O1617" s="36">
        <f>IF($B1617="","",IFERROR(VLOOKUP($B1617,Mapping!$A:$C,2,0),"Not Mapped"))</f>
        <v/>
      </c>
      <c r="P1617" s="36">
        <f>IF($B1617="","",IFERROR(VLOOKUP($B1617,Mapping!$A:$C,3,0),"Not Mapped"))</f>
        <v/>
      </c>
      <c r="Q1617" s="36">
        <f>IF($B1617="","",IFERROR(VLOOKUP($O1617,Leaders!$A:$B,2,0),"Not Mapped"))</f>
        <v/>
      </c>
      <c r="R1617" s="36">
        <f>IF($B1617="","",IF(COUNTIF(Exclusions!$A:$A,$B1617)&gt;0,"Yes","No"))</f>
        <v/>
      </c>
      <c r="S1617" s="38">
        <f>IF($B1617="","",MIN(1,DAY($A1617)/IF($N1617="Superstore",Settings!$B$5,Settings!$B$4)))</f>
        <v/>
      </c>
      <c r="T1617" s="38">
        <f>IF(OR($B1617="",$G1617="",$S1617=0),"",$G1617/$S1617)</f>
        <v/>
      </c>
      <c r="U1617" s="36">
        <f>IF($T1617="","",IF($T1617&lt;Settings!$B$8,"Critical",IF($T1617&lt;Settings!$B$9,"Semi Critical","Non Critical")))</f>
        <v/>
      </c>
      <c r="V1617" s="28" t="n"/>
      <c r="Z1617">
        <f>IF($B1617="","",IFERROR(VLOOKUP($B1617,'Plan HC for CCA'!$A:$B,2,0),""))</f>
        <v/>
      </c>
      <c r="AA1617">
        <f>IF(OR($B1617="",$Z1617=""),"",IF(N($M1617)&lt;$Z1617,"Delta","No Delta"))</f>
        <v/>
      </c>
      <c r="AB1617">
        <f>IF(OR($B1617="",$Z1617=""),"",MAX(0,$Z1617-N($M1617)))</f>
        <v/>
      </c>
      <c r="AC1617" s="46">
        <f>IF($B1617="","",IFERROR(INDEX('CCA Util %'!$H:$H,MATCH($B1617,'CCA Util %'!$E:$E,0)),""))</f>
        <v/>
      </c>
      <c r="AD1617">
        <f>IF($B1617="","",IFERROR(INDEX('CCA Util %'!$G:$G,MATCH($B1617,'CCA Util %'!$E:$E,0)),""))</f>
        <v/>
      </c>
      <c r="AE1617">
        <f>IF(OR($B1617="",$U1617=""),"",$U1617&amp;" &amp; "&amp;IF(OR($AD1617="",$AD1617=0),"Util NA",$AD1617&amp;" Util"))</f>
        <v/>
      </c>
    </row>
    <row r="1618" ht="15.75" customHeight="1" s="42">
      <c r="A1618" s="41" t="n"/>
      <c r="G1618" s="38" t="n"/>
      <c r="H1618" s="38" t="n"/>
      <c r="I1618" s="38" t="n"/>
      <c r="J1618" s="38" t="n"/>
      <c r="K1618" s="38" t="n"/>
      <c r="L1618" s="38" t="n"/>
      <c r="N1618" s="36">
        <f>IF($B1618="","",IF($C1618="SUPERSTORE","Superstore","DH"))</f>
        <v/>
      </c>
      <c r="O1618" s="36">
        <f>IF($B1618="","",IFERROR(VLOOKUP($B1618,Mapping!$A:$C,2,0),"Not Mapped"))</f>
        <v/>
      </c>
      <c r="P1618" s="36">
        <f>IF($B1618="","",IFERROR(VLOOKUP($B1618,Mapping!$A:$C,3,0),"Not Mapped"))</f>
        <v/>
      </c>
      <c r="Q1618" s="36">
        <f>IF($B1618="","",IFERROR(VLOOKUP($O1618,Leaders!$A:$B,2,0),"Not Mapped"))</f>
        <v/>
      </c>
      <c r="R1618" s="36">
        <f>IF($B1618="","",IF(COUNTIF(Exclusions!$A:$A,$B1618)&gt;0,"Yes","No"))</f>
        <v/>
      </c>
      <c r="S1618" s="38">
        <f>IF($B1618="","",MIN(1,DAY($A1618)/IF($N1618="Superstore",Settings!$B$5,Settings!$B$4)))</f>
        <v/>
      </c>
      <c r="T1618" s="38">
        <f>IF(OR($B1618="",$G1618="",$S1618=0),"",$G1618/$S1618)</f>
        <v/>
      </c>
      <c r="U1618" s="36">
        <f>IF($T1618="","",IF($T1618&lt;Settings!$B$8,"Critical",IF($T1618&lt;Settings!$B$9,"Semi Critical","Non Critical")))</f>
        <v/>
      </c>
      <c r="V1618" s="28" t="n"/>
      <c r="Z1618">
        <f>IF($B1618="","",IFERROR(VLOOKUP($B1618,'Plan HC for CCA'!$A:$B,2,0),""))</f>
        <v/>
      </c>
      <c r="AA1618">
        <f>IF(OR($B1618="",$Z1618=""),"",IF(N($M1618)&lt;$Z1618,"Delta","No Delta"))</f>
        <v/>
      </c>
      <c r="AB1618">
        <f>IF(OR($B1618="",$Z1618=""),"",MAX(0,$Z1618-N($M1618)))</f>
        <v/>
      </c>
      <c r="AC1618" s="46">
        <f>IF($B1618="","",IFERROR(INDEX('CCA Util %'!$H:$H,MATCH($B1618,'CCA Util %'!$E:$E,0)),""))</f>
        <v/>
      </c>
      <c r="AD1618">
        <f>IF($B1618="","",IFERROR(INDEX('CCA Util %'!$G:$G,MATCH($B1618,'CCA Util %'!$E:$E,0)),""))</f>
        <v/>
      </c>
      <c r="AE1618">
        <f>IF(OR($B1618="",$U1618=""),"",$U1618&amp;" &amp; "&amp;IF(OR($AD1618="",$AD1618=0),"Util NA",$AD1618&amp;" Util"))</f>
        <v/>
      </c>
    </row>
    <row r="1619" ht="15.75" customHeight="1" s="42">
      <c r="A1619" s="41" t="n"/>
      <c r="G1619" s="38" t="n"/>
      <c r="H1619" s="38" t="n"/>
      <c r="I1619" s="38" t="n"/>
      <c r="J1619" s="38" t="n"/>
      <c r="K1619" s="38" t="n"/>
      <c r="L1619" s="38" t="n"/>
      <c r="N1619" s="36">
        <f>IF($B1619="","",IF($C1619="SUPERSTORE","Superstore","DH"))</f>
        <v/>
      </c>
      <c r="O1619" s="36">
        <f>IF($B1619="","",IFERROR(VLOOKUP($B1619,Mapping!$A:$C,2,0),"Not Mapped"))</f>
        <v/>
      </c>
      <c r="P1619" s="36">
        <f>IF($B1619="","",IFERROR(VLOOKUP($B1619,Mapping!$A:$C,3,0),"Not Mapped"))</f>
        <v/>
      </c>
      <c r="Q1619" s="36">
        <f>IF($B1619="","",IFERROR(VLOOKUP($O1619,Leaders!$A:$B,2,0),"Not Mapped"))</f>
        <v/>
      </c>
      <c r="R1619" s="36">
        <f>IF($B1619="","",IF(COUNTIF(Exclusions!$A:$A,$B1619)&gt;0,"Yes","No"))</f>
        <v/>
      </c>
      <c r="S1619" s="38">
        <f>IF($B1619="","",MIN(1,DAY($A1619)/IF($N1619="Superstore",Settings!$B$5,Settings!$B$4)))</f>
        <v/>
      </c>
      <c r="T1619" s="38">
        <f>IF(OR($B1619="",$G1619="",$S1619=0),"",$G1619/$S1619)</f>
        <v/>
      </c>
      <c r="U1619" s="36">
        <f>IF($T1619="","",IF($T1619&lt;Settings!$B$8,"Critical",IF($T1619&lt;Settings!$B$9,"Semi Critical","Non Critical")))</f>
        <v/>
      </c>
      <c r="V1619" s="28" t="n"/>
      <c r="Z1619">
        <f>IF($B1619="","",IFERROR(VLOOKUP($B1619,'Plan HC for CCA'!$A:$B,2,0),""))</f>
        <v/>
      </c>
      <c r="AA1619">
        <f>IF(OR($B1619="",$Z1619=""),"",IF(N($M1619)&lt;$Z1619,"Delta","No Delta"))</f>
        <v/>
      </c>
      <c r="AB1619">
        <f>IF(OR($B1619="",$Z1619=""),"",MAX(0,$Z1619-N($M1619)))</f>
        <v/>
      </c>
      <c r="AC1619" s="46">
        <f>IF($B1619="","",IFERROR(INDEX('CCA Util %'!$H:$H,MATCH($B1619,'CCA Util %'!$E:$E,0)),""))</f>
        <v/>
      </c>
      <c r="AD1619">
        <f>IF($B1619="","",IFERROR(INDEX('CCA Util %'!$G:$G,MATCH($B1619,'CCA Util %'!$E:$E,0)),""))</f>
        <v/>
      </c>
      <c r="AE1619">
        <f>IF(OR($B1619="",$U1619=""),"",$U1619&amp;" &amp; "&amp;IF(OR($AD1619="",$AD1619=0),"Util NA",$AD1619&amp;" Util"))</f>
        <v/>
      </c>
    </row>
    <row r="1620" ht="15.75" customHeight="1" s="42">
      <c r="A1620" s="41" t="n"/>
      <c r="G1620" s="38" t="n"/>
      <c r="H1620" s="38" t="n"/>
      <c r="I1620" s="38" t="n"/>
      <c r="J1620" s="38" t="n"/>
      <c r="K1620" s="38" t="n"/>
      <c r="L1620" s="38" t="n"/>
      <c r="N1620" s="36">
        <f>IF($B1620="","",IF($C1620="SUPERSTORE","Superstore","DH"))</f>
        <v/>
      </c>
      <c r="O1620" s="36">
        <f>IF($B1620="","",IFERROR(VLOOKUP($B1620,Mapping!$A:$C,2,0),"Not Mapped"))</f>
        <v/>
      </c>
      <c r="P1620" s="36">
        <f>IF($B1620="","",IFERROR(VLOOKUP($B1620,Mapping!$A:$C,3,0),"Not Mapped"))</f>
        <v/>
      </c>
      <c r="Q1620" s="36">
        <f>IF($B1620="","",IFERROR(VLOOKUP($O1620,Leaders!$A:$B,2,0),"Not Mapped"))</f>
        <v/>
      </c>
      <c r="R1620" s="36">
        <f>IF($B1620="","",IF(COUNTIF(Exclusions!$A:$A,$B1620)&gt;0,"Yes","No"))</f>
        <v/>
      </c>
      <c r="S1620" s="38">
        <f>IF($B1620="","",MIN(1,DAY($A1620)/IF($N1620="Superstore",Settings!$B$5,Settings!$B$4)))</f>
        <v/>
      </c>
      <c r="T1620" s="38">
        <f>IF(OR($B1620="",$G1620="",$S1620=0),"",$G1620/$S1620)</f>
        <v/>
      </c>
      <c r="U1620" s="36">
        <f>IF($T1620="","",IF($T1620&lt;Settings!$B$8,"Critical",IF($T1620&lt;Settings!$B$9,"Semi Critical","Non Critical")))</f>
        <v/>
      </c>
      <c r="V1620" s="28" t="n"/>
      <c r="Z1620">
        <f>IF($B1620="","",IFERROR(VLOOKUP($B1620,'Plan HC for CCA'!$A:$B,2,0),""))</f>
        <v/>
      </c>
      <c r="AA1620">
        <f>IF(OR($B1620="",$Z1620=""),"",IF(N($M1620)&lt;$Z1620,"Delta","No Delta"))</f>
        <v/>
      </c>
      <c r="AB1620">
        <f>IF(OR($B1620="",$Z1620=""),"",MAX(0,$Z1620-N($M1620)))</f>
        <v/>
      </c>
      <c r="AC1620" s="46">
        <f>IF($B1620="","",IFERROR(INDEX('CCA Util %'!$H:$H,MATCH($B1620,'CCA Util %'!$E:$E,0)),""))</f>
        <v/>
      </c>
      <c r="AD1620">
        <f>IF($B1620="","",IFERROR(INDEX('CCA Util %'!$G:$G,MATCH($B1620,'CCA Util %'!$E:$E,0)),""))</f>
        <v/>
      </c>
      <c r="AE1620">
        <f>IF(OR($B1620="",$U1620=""),"",$U1620&amp;" &amp; "&amp;IF(OR($AD1620="",$AD1620=0),"Util NA",$AD1620&amp;" Util"))</f>
        <v/>
      </c>
    </row>
    <row r="1621" ht="15.75" customHeight="1" s="42">
      <c r="A1621" s="41" t="n"/>
      <c r="G1621" s="38" t="n"/>
      <c r="H1621" s="38" t="n"/>
      <c r="I1621" s="38" t="n"/>
      <c r="J1621" s="38" t="n"/>
      <c r="K1621" s="38" t="n"/>
      <c r="L1621" s="38" t="n"/>
      <c r="N1621" s="36">
        <f>IF($B1621="","",IF($C1621="SUPERSTORE","Superstore","DH"))</f>
        <v/>
      </c>
      <c r="O1621" s="36">
        <f>IF($B1621="","",IFERROR(VLOOKUP($B1621,Mapping!$A:$C,2,0),"Not Mapped"))</f>
        <v/>
      </c>
      <c r="P1621" s="36">
        <f>IF($B1621="","",IFERROR(VLOOKUP($B1621,Mapping!$A:$C,3,0),"Not Mapped"))</f>
        <v/>
      </c>
      <c r="Q1621" s="36">
        <f>IF($B1621="","",IFERROR(VLOOKUP($O1621,Leaders!$A:$B,2,0),"Not Mapped"))</f>
        <v/>
      </c>
      <c r="R1621" s="36">
        <f>IF($B1621="","",IF(COUNTIF(Exclusions!$A:$A,$B1621)&gt;0,"Yes","No"))</f>
        <v/>
      </c>
      <c r="S1621" s="38">
        <f>IF($B1621="","",MIN(1,DAY($A1621)/IF($N1621="Superstore",Settings!$B$5,Settings!$B$4)))</f>
        <v/>
      </c>
      <c r="T1621" s="38">
        <f>IF(OR($B1621="",$G1621="",$S1621=0),"",$G1621/$S1621)</f>
        <v/>
      </c>
      <c r="U1621" s="36">
        <f>IF($T1621="","",IF($T1621&lt;Settings!$B$8,"Critical",IF($T1621&lt;Settings!$B$9,"Semi Critical","Non Critical")))</f>
        <v/>
      </c>
      <c r="V1621" s="28" t="n"/>
      <c r="Z1621">
        <f>IF($B1621="","",IFERROR(VLOOKUP($B1621,'Plan HC for CCA'!$A:$B,2,0),""))</f>
        <v/>
      </c>
      <c r="AA1621">
        <f>IF(OR($B1621="",$Z1621=""),"",IF(N($M1621)&lt;$Z1621,"Delta","No Delta"))</f>
        <v/>
      </c>
      <c r="AB1621">
        <f>IF(OR($B1621="",$Z1621=""),"",MAX(0,$Z1621-N($M1621)))</f>
        <v/>
      </c>
      <c r="AC1621" s="46">
        <f>IF($B1621="","",IFERROR(INDEX('CCA Util %'!$H:$H,MATCH($B1621,'CCA Util %'!$E:$E,0)),""))</f>
        <v/>
      </c>
      <c r="AD1621">
        <f>IF($B1621="","",IFERROR(INDEX('CCA Util %'!$G:$G,MATCH($B1621,'CCA Util %'!$E:$E,0)),""))</f>
        <v/>
      </c>
      <c r="AE1621">
        <f>IF(OR($B1621="",$U1621=""),"",$U1621&amp;" &amp; "&amp;IF(OR($AD1621="",$AD1621=0),"Util NA",$AD1621&amp;" Util"))</f>
        <v/>
      </c>
    </row>
    <row r="1622" ht="15.75" customHeight="1" s="42">
      <c r="A1622" s="41" t="n"/>
      <c r="G1622" s="38" t="n"/>
      <c r="H1622" s="38" t="n"/>
      <c r="I1622" s="38" t="n"/>
      <c r="J1622" s="38" t="n"/>
      <c r="K1622" s="38" t="n"/>
      <c r="L1622" s="38" t="n"/>
      <c r="N1622" s="36">
        <f>IF($B1622="","",IF($C1622="SUPERSTORE","Superstore","DH"))</f>
        <v/>
      </c>
      <c r="O1622" s="36">
        <f>IF($B1622="","",IFERROR(VLOOKUP($B1622,Mapping!$A:$C,2,0),"Not Mapped"))</f>
        <v/>
      </c>
      <c r="P1622" s="36">
        <f>IF($B1622="","",IFERROR(VLOOKUP($B1622,Mapping!$A:$C,3,0),"Not Mapped"))</f>
        <v/>
      </c>
      <c r="Q1622" s="36">
        <f>IF($B1622="","",IFERROR(VLOOKUP($O1622,Leaders!$A:$B,2,0),"Not Mapped"))</f>
        <v/>
      </c>
      <c r="R1622" s="36">
        <f>IF($B1622="","",IF(COUNTIF(Exclusions!$A:$A,$B1622)&gt;0,"Yes","No"))</f>
        <v/>
      </c>
      <c r="S1622" s="38">
        <f>IF($B1622="","",MIN(1,DAY($A1622)/IF($N1622="Superstore",Settings!$B$5,Settings!$B$4)))</f>
        <v/>
      </c>
      <c r="T1622" s="38">
        <f>IF(OR($B1622="",$G1622="",$S1622=0),"",$G1622/$S1622)</f>
        <v/>
      </c>
      <c r="U1622" s="36">
        <f>IF($T1622="","",IF($T1622&lt;Settings!$B$8,"Critical",IF($T1622&lt;Settings!$B$9,"Semi Critical","Non Critical")))</f>
        <v/>
      </c>
      <c r="V1622" s="28" t="n"/>
      <c r="Z1622">
        <f>IF($B1622="","",IFERROR(VLOOKUP($B1622,'Plan HC for CCA'!$A:$B,2,0),""))</f>
        <v/>
      </c>
      <c r="AA1622">
        <f>IF(OR($B1622="",$Z1622=""),"",IF(N($M1622)&lt;$Z1622,"Delta","No Delta"))</f>
        <v/>
      </c>
      <c r="AB1622">
        <f>IF(OR($B1622="",$Z1622=""),"",MAX(0,$Z1622-N($M1622)))</f>
        <v/>
      </c>
      <c r="AC1622" s="46">
        <f>IF($B1622="","",IFERROR(INDEX('CCA Util %'!$H:$H,MATCH($B1622,'CCA Util %'!$E:$E,0)),""))</f>
        <v/>
      </c>
      <c r="AD1622">
        <f>IF($B1622="","",IFERROR(INDEX('CCA Util %'!$G:$G,MATCH($B1622,'CCA Util %'!$E:$E,0)),""))</f>
        <v/>
      </c>
      <c r="AE1622">
        <f>IF(OR($B1622="",$U1622=""),"",$U1622&amp;" &amp; "&amp;IF(OR($AD1622="",$AD1622=0),"Util NA",$AD1622&amp;" Util"))</f>
        <v/>
      </c>
    </row>
    <row r="1623" ht="15.75" customHeight="1" s="42">
      <c r="A1623" s="41" t="n"/>
      <c r="G1623" s="38" t="n"/>
      <c r="H1623" s="38" t="n"/>
      <c r="I1623" s="38" t="n"/>
      <c r="J1623" s="38" t="n"/>
      <c r="K1623" s="38" t="n"/>
      <c r="L1623" s="38" t="n"/>
      <c r="N1623" s="36">
        <f>IF($B1623="","",IF($C1623="SUPERSTORE","Superstore","DH"))</f>
        <v/>
      </c>
      <c r="O1623" s="36">
        <f>IF($B1623="","",IFERROR(VLOOKUP($B1623,Mapping!$A:$C,2,0),"Not Mapped"))</f>
        <v/>
      </c>
      <c r="P1623" s="36">
        <f>IF($B1623="","",IFERROR(VLOOKUP($B1623,Mapping!$A:$C,3,0),"Not Mapped"))</f>
        <v/>
      </c>
      <c r="Q1623" s="36">
        <f>IF($B1623="","",IFERROR(VLOOKUP($O1623,Leaders!$A:$B,2,0),"Not Mapped"))</f>
        <v/>
      </c>
      <c r="R1623" s="36">
        <f>IF($B1623="","",IF(COUNTIF(Exclusions!$A:$A,$B1623)&gt;0,"Yes","No"))</f>
        <v/>
      </c>
      <c r="S1623" s="38">
        <f>IF($B1623="","",MIN(1,DAY($A1623)/IF($N1623="Superstore",Settings!$B$5,Settings!$B$4)))</f>
        <v/>
      </c>
      <c r="T1623" s="38">
        <f>IF(OR($B1623="",$G1623="",$S1623=0),"",$G1623/$S1623)</f>
        <v/>
      </c>
      <c r="U1623" s="36">
        <f>IF($T1623="","",IF($T1623&lt;Settings!$B$8,"Critical",IF($T1623&lt;Settings!$B$9,"Semi Critical","Non Critical")))</f>
        <v/>
      </c>
      <c r="V1623" s="28" t="n"/>
      <c r="Z1623">
        <f>IF($B1623="","",IFERROR(VLOOKUP($B1623,'Plan HC for CCA'!$A:$B,2,0),""))</f>
        <v/>
      </c>
      <c r="AA1623">
        <f>IF(OR($B1623="",$Z1623=""),"",IF(N($M1623)&lt;$Z1623,"Delta","No Delta"))</f>
        <v/>
      </c>
      <c r="AB1623">
        <f>IF(OR($B1623="",$Z1623=""),"",MAX(0,$Z1623-N($M1623)))</f>
        <v/>
      </c>
      <c r="AC1623" s="46">
        <f>IF($B1623="","",IFERROR(INDEX('CCA Util %'!$H:$H,MATCH($B1623,'CCA Util %'!$E:$E,0)),""))</f>
        <v/>
      </c>
      <c r="AD1623">
        <f>IF($B1623="","",IFERROR(INDEX('CCA Util %'!$G:$G,MATCH($B1623,'CCA Util %'!$E:$E,0)),""))</f>
        <v/>
      </c>
      <c r="AE1623">
        <f>IF(OR($B1623="",$U1623=""),"",$U1623&amp;" &amp; "&amp;IF(OR($AD1623="",$AD1623=0),"Util NA",$AD1623&amp;" Util"))</f>
        <v/>
      </c>
    </row>
    <row r="1624" ht="15.75" customHeight="1" s="42">
      <c r="A1624" s="41" t="n"/>
      <c r="G1624" s="38" t="n"/>
      <c r="H1624" s="38" t="n"/>
      <c r="I1624" s="38" t="n"/>
      <c r="J1624" s="38" t="n"/>
      <c r="K1624" s="38" t="n"/>
      <c r="L1624" s="38" t="n"/>
      <c r="N1624" s="36">
        <f>IF($B1624="","",IF($C1624="SUPERSTORE","Superstore","DH"))</f>
        <v/>
      </c>
      <c r="O1624" s="36">
        <f>IF($B1624="","",IFERROR(VLOOKUP($B1624,Mapping!$A:$C,2,0),"Not Mapped"))</f>
        <v/>
      </c>
      <c r="P1624" s="36">
        <f>IF($B1624="","",IFERROR(VLOOKUP($B1624,Mapping!$A:$C,3,0),"Not Mapped"))</f>
        <v/>
      </c>
      <c r="Q1624" s="36">
        <f>IF($B1624="","",IFERROR(VLOOKUP($O1624,Leaders!$A:$B,2,0),"Not Mapped"))</f>
        <v/>
      </c>
      <c r="R1624" s="36">
        <f>IF($B1624="","",IF(COUNTIF(Exclusions!$A:$A,$B1624)&gt;0,"Yes","No"))</f>
        <v/>
      </c>
      <c r="S1624" s="38">
        <f>IF($B1624="","",MIN(1,DAY($A1624)/IF($N1624="Superstore",Settings!$B$5,Settings!$B$4)))</f>
        <v/>
      </c>
      <c r="T1624" s="38">
        <f>IF(OR($B1624="",$G1624="",$S1624=0),"",$G1624/$S1624)</f>
        <v/>
      </c>
      <c r="U1624" s="36">
        <f>IF($T1624="","",IF($T1624&lt;Settings!$B$8,"Critical",IF($T1624&lt;Settings!$B$9,"Semi Critical","Non Critical")))</f>
        <v/>
      </c>
      <c r="V1624" s="28" t="n"/>
      <c r="Z1624">
        <f>IF($B1624="","",IFERROR(VLOOKUP($B1624,'Plan HC for CCA'!$A:$B,2,0),""))</f>
        <v/>
      </c>
      <c r="AA1624">
        <f>IF(OR($B1624="",$Z1624=""),"",IF(N($M1624)&lt;$Z1624,"Delta","No Delta"))</f>
        <v/>
      </c>
      <c r="AB1624">
        <f>IF(OR($B1624="",$Z1624=""),"",MAX(0,$Z1624-N($M1624)))</f>
        <v/>
      </c>
      <c r="AC1624" s="46">
        <f>IF($B1624="","",IFERROR(INDEX('CCA Util %'!$H:$H,MATCH($B1624,'CCA Util %'!$E:$E,0)),""))</f>
        <v/>
      </c>
      <c r="AD1624">
        <f>IF($B1624="","",IFERROR(INDEX('CCA Util %'!$G:$G,MATCH($B1624,'CCA Util %'!$E:$E,0)),""))</f>
        <v/>
      </c>
      <c r="AE1624">
        <f>IF(OR($B1624="",$U1624=""),"",$U1624&amp;" &amp; "&amp;IF(OR($AD1624="",$AD1624=0),"Util NA",$AD1624&amp;" Util"))</f>
        <v/>
      </c>
    </row>
    <row r="1625" ht="15.75" customHeight="1" s="42">
      <c r="A1625" s="41" t="n"/>
      <c r="G1625" s="38" t="n"/>
      <c r="H1625" s="38" t="n"/>
      <c r="I1625" s="38" t="n"/>
      <c r="J1625" s="38" t="n"/>
      <c r="K1625" s="38" t="n"/>
      <c r="L1625" s="38" t="n"/>
      <c r="N1625" s="36">
        <f>IF($B1625="","",IF($C1625="SUPERSTORE","Superstore","DH"))</f>
        <v/>
      </c>
      <c r="O1625" s="36">
        <f>IF($B1625="","",IFERROR(VLOOKUP($B1625,Mapping!$A:$C,2,0),"Not Mapped"))</f>
        <v/>
      </c>
      <c r="P1625" s="36">
        <f>IF($B1625="","",IFERROR(VLOOKUP($B1625,Mapping!$A:$C,3,0),"Not Mapped"))</f>
        <v/>
      </c>
      <c r="Q1625" s="36">
        <f>IF($B1625="","",IFERROR(VLOOKUP($O1625,Leaders!$A:$B,2,0),"Not Mapped"))</f>
        <v/>
      </c>
      <c r="R1625" s="36">
        <f>IF($B1625="","",IF(COUNTIF(Exclusions!$A:$A,$B1625)&gt;0,"Yes","No"))</f>
        <v/>
      </c>
      <c r="S1625" s="38">
        <f>IF($B1625="","",MIN(1,DAY($A1625)/IF($N1625="Superstore",Settings!$B$5,Settings!$B$4)))</f>
        <v/>
      </c>
      <c r="T1625" s="38">
        <f>IF(OR($B1625="",$G1625="",$S1625=0),"",$G1625/$S1625)</f>
        <v/>
      </c>
      <c r="U1625" s="36">
        <f>IF($T1625="","",IF($T1625&lt;Settings!$B$8,"Critical",IF($T1625&lt;Settings!$B$9,"Semi Critical","Non Critical")))</f>
        <v/>
      </c>
      <c r="V1625" s="28" t="n"/>
      <c r="Z1625">
        <f>IF($B1625="","",IFERROR(VLOOKUP($B1625,'Plan HC for CCA'!$A:$B,2,0),""))</f>
        <v/>
      </c>
      <c r="AA1625">
        <f>IF(OR($B1625="",$Z1625=""),"",IF(N($M1625)&lt;$Z1625,"Delta","No Delta"))</f>
        <v/>
      </c>
      <c r="AB1625">
        <f>IF(OR($B1625="",$Z1625=""),"",MAX(0,$Z1625-N($M1625)))</f>
        <v/>
      </c>
      <c r="AC1625" s="46">
        <f>IF($B1625="","",IFERROR(INDEX('CCA Util %'!$H:$H,MATCH($B1625,'CCA Util %'!$E:$E,0)),""))</f>
        <v/>
      </c>
      <c r="AD1625">
        <f>IF($B1625="","",IFERROR(INDEX('CCA Util %'!$G:$G,MATCH($B1625,'CCA Util %'!$E:$E,0)),""))</f>
        <v/>
      </c>
      <c r="AE1625">
        <f>IF(OR($B1625="",$U1625=""),"",$U1625&amp;" &amp; "&amp;IF(OR($AD1625="",$AD1625=0),"Util NA",$AD1625&amp;" Util"))</f>
        <v/>
      </c>
    </row>
    <row r="1626" ht="15.75" customHeight="1" s="42">
      <c r="A1626" s="41" t="n"/>
      <c r="G1626" s="38" t="n"/>
      <c r="H1626" s="38" t="n"/>
      <c r="I1626" s="38" t="n"/>
      <c r="J1626" s="38" t="n"/>
      <c r="K1626" s="38" t="n"/>
      <c r="L1626" s="38" t="n"/>
      <c r="N1626" s="36">
        <f>IF($B1626="","",IF($C1626="SUPERSTORE","Superstore","DH"))</f>
        <v/>
      </c>
      <c r="O1626" s="36">
        <f>IF($B1626="","",IFERROR(VLOOKUP($B1626,Mapping!$A:$C,2,0),"Not Mapped"))</f>
        <v/>
      </c>
      <c r="P1626" s="36">
        <f>IF($B1626="","",IFERROR(VLOOKUP($B1626,Mapping!$A:$C,3,0),"Not Mapped"))</f>
        <v/>
      </c>
      <c r="Q1626" s="36">
        <f>IF($B1626="","",IFERROR(VLOOKUP($O1626,Leaders!$A:$B,2,0),"Not Mapped"))</f>
        <v/>
      </c>
      <c r="R1626" s="36">
        <f>IF($B1626="","",IF(COUNTIF(Exclusions!$A:$A,$B1626)&gt;0,"Yes","No"))</f>
        <v/>
      </c>
      <c r="S1626" s="38">
        <f>IF($B1626="","",MIN(1,DAY($A1626)/IF($N1626="Superstore",Settings!$B$5,Settings!$B$4)))</f>
        <v/>
      </c>
      <c r="T1626" s="38">
        <f>IF(OR($B1626="",$G1626="",$S1626=0),"",$G1626/$S1626)</f>
        <v/>
      </c>
      <c r="U1626" s="36">
        <f>IF($T1626="","",IF($T1626&lt;Settings!$B$8,"Critical",IF($T1626&lt;Settings!$B$9,"Semi Critical","Non Critical")))</f>
        <v/>
      </c>
      <c r="V1626" s="28" t="n"/>
      <c r="Z1626">
        <f>IF($B1626="","",IFERROR(VLOOKUP($B1626,'Plan HC for CCA'!$A:$B,2,0),""))</f>
        <v/>
      </c>
      <c r="AA1626">
        <f>IF(OR($B1626="",$Z1626=""),"",IF(N($M1626)&lt;$Z1626,"Delta","No Delta"))</f>
        <v/>
      </c>
      <c r="AB1626">
        <f>IF(OR($B1626="",$Z1626=""),"",MAX(0,$Z1626-N($M1626)))</f>
        <v/>
      </c>
      <c r="AC1626" s="46">
        <f>IF($B1626="","",IFERROR(INDEX('CCA Util %'!$H:$H,MATCH($B1626,'CCA Util %'!$E:$E,0)),""))</f>
        <v/>
      </c>
      <c r="AD1626">
        <f>IF($B1626="","",IFERROR(INDEX('CCA Util %'!$G:$G,MATCH($B1626,'CCA Util %'!$E:$E,0)),""))</f>
        <v/>
      </c>
      <c r="AE1626">
        <f>IF(OR($B1626="",$U1626=""),"",$U1626&amp;" &amp; "&amp;IF(OR($AD1626="",$AD1626=0),"Util NA",$AD1626&amp;" Util"))</f>
        <v/>
      </c>
    </row>
    <row r="1627" ht="15.75" customHeight="1" s="42">
      <c r="A1627" s="41" t="n"/>
      <c r="G1627" s="38" t="n"/>
      <c r="H1627" s="38" t="n"/>
      <c r="I1627" s="38" t="n"/>
      <c r="J1627" s="38" t="n"/>
      <c r="K1627" s="38" t="n"/>
      <c r="L1627" s="38" t="n"/>
      <c r="N1627" s="36">
        <f>IF($B1627="","",IF($C1627="SUPERSTORE","Superstore","DH"))</f>
        <v/>
      </c>
      <c r="O1627" s="36">
        <f>IF($B1627="","",IFERROR(VLOOKUP($B1627,Mapping!$A:$C,2,0),"Not Mapped"))</f>
        <v/>
      </c>
      <c r="P1627" s="36">
        <f>IF($B1627="","",IFERROR(VLOOKUP($B1627,Mapping!$A:$C,3,0),"Not Mapped"))</f>
        <v/>
      </c>
      <c r="Q1627" s="36">
        <f>IF($B1627="","",IFERROR(VLOOKUP($O1627,Leaders!$A:$B,2,0),"Not Mapped"))</f>
        <v/>
      </c>
      <c r="R1627" s="36">
        <f>IF($B1627="","",IF(COUNTIF(Exclusions!$A:$A,$B1627)&gt;0,"Yes","No"))</f>
        <v/>
      </c>
      <c r="S1627" s="38">
        <f>IF($B1627="","",MIN(1,DAY($A1627)/IF($N1627="Superstore",Settings!$B$5,Settings!$B$4)))</f>
        <v/>
      </c>
      <c r="T1627" s="38">
        <f>IF(OR($B1627="",$G1627="",$S1627=0),"",$G1627/$S1627)</f>
        <v/>
      </c>
      <c r="U1627" s="36">
        <f>IF($T1627="","",IF($T1627&lt;Settings!$B$8,"Critical",IF($T1627&lt;Settings!$B$9,"Semi Critical","Non Critical")))</f>
        <v/>
      </c>
      <c r="V1627" s="28" t="n"/>
      <c r="Z1627">
        <f>IF($B1627="","",IFERROR(VLOOKUP($B1627,'Plan HC for CCA'!$A:$B,2,0),""))</f>
        <v/>
      </c>
      <c r="AA1627">
        <f>IF(OR($B1627="",$Z1627=""),"",IF(N($M1627)&lt;$Z1627,"Delta","No Delta"))</f>
        <v/>
      </c>
      <c r="AB1627">
        <f>IF(OR($B1627="",$Z1627=""),"",MAX(0,$Z1627-N($M1627)))</f>
        <v/>
      </c>
      <c r="AC1627" s="46">
        <f>IF($B1627="","",IFERROR(INDEX('CCA Util %'!$H:$H,MATCH($B1627,'CCA Util %'!$E:$E,0)),""))</f>
        <v/>
      </c>
      <c r="AD1627">
        <f>IF($B1627="","",IFERROR(INDEX('CCA Util %'!$G:$G,MATCH($B1627,'CCA Util %'!$E:$E,0)),""))</f>
        <v/>
      </c>
      <c r="AE1627">
        <f>IF(OR($B1627="",$U1627=""),"",$U1627&amp;" &amp; "&amp;IF(OR($AD1627="",$AD1627=0),"Util NA",$AD1627&amp;" Util"))</f>
        <v/>
      </c>
    </row>
    <row r="1628" ht="15.75" customHeight="1" s="42">
      <c r="A1628" s="41" t="n"/>
      <c r="G1628" s="38" t="n"/>
      <c r="H1628" s="38" t="n"/>
      <c r="I1628" s="38" t="n"/>
      <c r="J1628" s="38" t="n"/>
      <c r="K1628" s="38" t="n"/>
      <c r="L1628" s="38" t="n"/>
      <c r="N1628" s="36">
        <f>IF($B1628="","",IF($C1628="SUPERSTORE","Superstore","DH"))</f>
        <v/>
      </c>
      <c r="O1628" s="36">
        <f>IF($B1628="","",IFERROR(VLOOKUP($B1628,Mapping!$A:$C,2,0),"Not Mapped"))</f>
        <v/>
      </c>
      <c r="P1628" s="36">
        <f>IF($B1628="","",IFERROR(VLOOKUP($B1628,Mapping!$A:$C,3,0),"Not Mapped"))</f>
        <v/>
      </c>
      <c r="Q1628" s="36">
        <f>IF($B1628="","",IFERROR(VLOOKUP($O1628,Leaders!$A:$B,2,0),"Not Mapped"))</f>
        <v/>
      </c>
      <c r="R1628" s="36">
        <f>IF($B1628="","",IF(COUNTIF(Exclusions!$A:$A,$B1628)&gt;0,"Yes","No"))</f>
        <v/>
      </c>
      <c r="S1628" s="38">
        <f>IF($B1628="","",MIN(1,DAY($A1628)/IF($N1628="Superstore",Settings!$B$5,Settings!$B$4)))</f>
        <v/>
      </c>
      <c r="T1628" s="38">
        <f>IF(OR($B1628="",$G1628="",$S1628=0),"",$G1628/$S1628)</f>
        <v/>
      </c>
      <c r="U1628" s="36">
        <f>IF($T1628="","",IF($T1628&lt;Settings!$B$8,"Critical",IF($T1628&lt;Settings!$B$9,"Semi Critical","Non Critical")))</f>
        <v/>
      </c>
      <c r="V1628" s="28" t="n"/>
      <c r="Z1628">
        <f>IF($B1628="","",IFERROR(VLOOKUP($B1628,'Plan HC for CCA'!$A:$B,2,0),""))</f>
        <v/>
      </c>
      <c r="AA1628">
        <f>IF(OR($B1628="",$Z1628=""),"",IF(N($M1628)&lt;$Z1628,"Delta","No Delta"))</f>
        <v/>
      </c>
      <c r="AB1628">
        <f>IF(OR($B1628="",$Z1628=""),"",MAX(0,$Z1628-N($M1628)))</f>
        <v/>
      </c>
      <c r="AC1628" s="46">
        <f>IF($B1628="","",IFERROR(INDEX('CCA Util %'!$H:$H,MATCH($B1628,'CCA Util %'!$E:$E,0)),""))</f>
        <v/>
      </c>
      <c r="AD1628">
        <f>IF($B1628="","",IFERROR(INDEX('CCA Util %'!$G:$G,MATCH($B1628,'CCA Util %'!$E:$E,0)),""))</f>
        <v/>
      </c>
      <c r="AE1628">
        <f>IF(OR($B1628="",$U1628=""),"",$U1628&amp;" &amp; "&amp;IF(OR($AD1628="",$AD1628=0),"Util NA",$AD1628&amp;" Util"))</f>
        <v/>
      </c>
    </row>
    <row r="1629" ht="15.75" customHeight="1" s="42">
      <c r="A1629" s="41" t="n"/>
      <c r="G1629" s="38" t="n"/>
      <c r="H1629" s="38" t="n"/>
      <c r="I1629" s="38" t="n"/>
      <c r="J1629" s="38" t="n"/>
      <c r="K1629" s="38" t="n"/>
      <c r="L1629" s="38" t="n"/>
      <c r="N1629" s="36">
        <f>IF($B1629="","",IF($C1629="SUPERSTORE","Superstore","DH"))</f>
        <v/>
      </c>
      <c r="O1629" s="36">
        <f>IF($B1629="","",IFERROR(VLOOKUP($B1629,Mapping!$A:$C,2,0),"Not Mapped"))</f>
        <v/>
      </c>
      <c r="P1629" s="36">
        <f>IF($B1629="","",IFERROR(VLOOKUP($B1629,Mapping!$A:$C,3,0),"Not Mapped"))</f>
        <v/>
      </c>
      <c r="Q1629" s="36">
        <f>IF($B1629="","",IFERROR(VLOOKUP($O1629,Leaders!$A:$B,2,0),"Not Mapped"))</f>
        <v/>
      </c>
      <c r="R1629" s="36">
        <f>IF($B1629="","",IF(COUNTIF(Exclusions!$A:$A,$B1629)&gt;0,"Yes","No"))</f>
        <v/>
      </c>
      <c r="S1629" s="38">
        <f>IF($B1629="","",MIN(1,DAY($A1629)/IF($N1629="Superstore",Settings!$B$5,Settings!$B$4)))</f>
        <v/>
      </c>
      <c r="T1629" s="38">
        <f>IF(OR($B1629="",$G1629="",$S1629=0),"",$G1629/$S1629)</f>
        <v/>
      </c>
      <c r="U1629" s="36">
        <f>IF($T1629="","",IF($T1629&lt;Settings!$B$8,"Critical",IF($T1629&lt;Settings!$B$9,"Semi Critical","Non Critical")))</f>
        <v/>
      </c>
      <c r="V1629" s="28" t="n"/>
      <c r="Z1629">
        <f>IF($B1629="","",IFERROR(VLOOKUP($B1629,'Plan HC for CCA'!$A:$B,2,0),""))</f>
        <v/>
      </c>
      <c r="AA1629">
        <f>IF(OR($B1629="",$Z1629=""),"",IF(N($M1629)&lt;$Z1629,"Delta","No Delta"))</f>
        <v/>
      </c>
      <c r="AB1629">
        <f>IF(OR($B1629="",$Z1629=""),"",MAX(0,$Z1629-N($M1629)))</f>
        <v/>
      </c>
      <c r="AC1629" s="46">
        <f>IF($B1629="","",IFERROR(INDEX('CCA Util %'!$H:$H,MATCH($B1629,'CCA Util %'!$E:$E,0)),""))</f>
        <v/>
      </c>
      <c r="AD1629">
        <f>IF($B1629="","",IFERROR(INDEX('CCA Util %'!$G:$G,MATCH($B1629,'CCA Util %'!$E:$E,0)),""))</f>
        <v/>
      </c>
      <c r="AE1629">
        <f>IF(OR($B1629="",$U1629=""),"",$U1629&amp;" &amp; "&amp;IF(OR($AD1629="",$AD1629=0),"Util NA",$AD1629&amp;" Util"))</f>
        <v/>
      </c>
    </row>
    <row r="1630" ht="15.75" customHeight="1" s="42">
      <c r="A1630" s="41" t="n"/>
      <c r="G1630" s="38" t="n"/>
      <c r="H1630" s="38" t="n"/>
      <c r="I1630" s="38" t="n"/>
      <c r="J1630" s="38" t="n"/>
      <c r="K1630" s="38" t="n"/>
      <c r="L1630" s="38" t="n"/>
      <c r="N1630" s="36">
        <f>IF($B1630="","",IF($C1630="SUPERSTORE","Superstore","DH"))</f>
        <v/>
      </c>
      <c r="O1630" s="36">
        <f>IF($B1630="","",IFERROR(VLOOKUP($B1630,Mapping!$A:$C,2,0),"Not Mapped"))</f>
        <v/>
      </c>
      <c r="P1630" s="36">
        <f>IF($B1630="","",IFERROR(VLOOKUP($B1630,Mapping!$A:$C,3,0),"Not Mapped"))</f>
        <v/>
      </c>
      <c r="Q1630" s="36">
        <f>IF($B1630="","",IFERROR(VLOOKUP($O1630,Leaders!$A:$B,2,0),"Not Mapped"))</f>
        <v/>
      </c>
      <c r="R1630" s="36">
        <f>IF($B1630="","",IF(COUNTIF(Exclusions!$A:$A,$B1630)&gt;0,"Yes","No"))</f>
        <v/>
      </c>
      <c r="S1630" s="38">
        <f>IF($B1630="","",MIN(1,DAY($A1630)/IF($N1630="Superstore",Settings!$B$5,Settings!$B$4)))</f>
        <v/>
      </c>
      <c r="T1630" s="38">
        <f>IF(OR($B1630="",$G1630="",$S1630=0),"",$G1630/$S1630)</f>
        <v/>
      </c>
      <c r="U1630" s="36">
        <f>IF($T1630="","",IF($T1630&lt;Settings!$B$8,"Critical",IF($T1630&lt;Settings!$B$9,"Semi Critical","Non Critical")))</f>
        <v/>
      </c>
      <c r="V1630" s="28" t="n"/>
      <c r="Z1630">
        <f>IF($B1630="","",IFERROR(VLOOKUP($B1630,'Plan HC for CCA'!$A:$B,2,0),""))</f>
        <v/>
      </c>
      <c r="AA1630">
        <f>IF(OR($B1630="",$Z1630=""),"",IF(N($M1630)&lt;$Z1630,"Delta","No Delta"))</f>
        <v/>
      </c>
      <c r="AB1630">
        <f>IF(OR($B1630="",$Z1630=""),"",MAX(0,$Z1630-N($M1630)))</f>
        <v/>
      </c>
      <c r="AC1630" s="46">
        <f>IF($B1630="","",IFERROR(INDEX('CCA Util %'!$H:$H,MATCH($B1630,'CCA Util %'!$E:$E,0)),""))</f>
        <v/>
      </c>
      <c r="AD1630">
        <f>IF($B1630="","",IFERROR(INDEX('CCA Util %'!$G:$G,MATCH($B1630,'CCA Util %'!$E:$E,0)),""))</f>
        <v/>
      </c>
      <c r="AE1630">
        <f>IF(OR($B1630="",$U1630=""),"",$U1630&amp;" &amp; "&amp;IF(OR($AD1630="",$AD1630=0),"Util NA",$AD1630&amp;" Util"))</f>
        <v/>
      </c>
    </row>
    <row r="1631" ht="15.75" customHeight="1" s="42">
      <c r="A1631" s="41" t="n"/>
      <c r="G1631" s="38" t="n"/>
      <c r="H1631" s="38" t="n"/>
      <c r="I1631" s="38" t="n"/>
      <c r="J1631" s="38" t="n"/>
      <c r="K1631" s="38" t="n"/>
      <c r="L1631" s="38" t="n"/>
      <c r="N1631" s="36">
        <f>IF($B1631="","",IF($C1631="SUPERSTORE","Superstore","DH"))</f>
        <v/>
      </c>
      <c r="O1631" s="36">
        <f>IF($B1631="","",IFERROR(VLOOKUP($B1631,Mapping!$A:$C,2,0),"Not Mapped"))</f>
        <v/>
      </c>
      <c r="P1631" s="36">
        <f>IF($B1631="","",IFERROR(VLOOKUP($B1631,Mapping!$A:$C,3,0),"Not Mapped"))</f>
        <v/>
      </c>
      <c r="Q1631" s="36">
        <f>IF($B1631="","",IFERROR(VLOOKUP($O1631,Leaders!$A:$B,2,0),"Not Mapped"))</f>
        <v/>
      </c>
      <c r="R1631" s="36">
        <f>IF($B1631="","",IF(COUNTIF(Exclusions!$A:$A,$B1631)&gt;0,"Yes","No"))</f>
        <v/>
      </c>
      <c r="S1631" s="38">
        <f>IF($B1631="","",MIN(1,DAY($A1631)/IF($N1631="Superstore",Settings!$B$5,Settings!$B$4)))</f>
        <v/>
      </c>
      <c r="T1631" s="38">
        <f>IF(OR($B1631="",$G1631="",$S1631=0),"",$G1631/$S1631)</f>
        <v/>
      </c>
      <c r="U1631" s="36">
        <f>IF($T1631="","",IF($T1631&lt;Settings!$B$8,"Critical",IF($T1631&lt;Settings!$B$9,"Semi Critical","Non Critical")))</f>
        <v/>
      </c>
      <c r="V1631" s="28" t="n"/>
      <c r="Z1631">
        <f>IF($B1631="","",IFERROR(VLOOKUP($B1631,'Plan HC for CCA'!$A:$B,2,0),""))</f>
        <v/>
      </c>
      <c r="AA1631">
        <f>IF(OR($B1631="",$Z1631=""),"",IF(N($M1631)&lt;$Z1631,"Delta","No Delta"))</f>
        <v/>
      </c>
      <c r="AB1631">
        <f>IF(OR($B1631="",$Z1631=""),"",MAX(0,$Z1631-N($M1631)))</f>
        <v/>
      </c>
      <c r="AC1631" s="46">
        <f>IF($B1631="","",IFERROR(INDEX('CCA Util %'!$H:$H,MATCH($B1631,'CCA Util %'!$E:$E,0)),""))</f>
        <v/>
      </c>
      <c r="AD1631">
        <f>IF($B1631="","",IFERROR(INDEX('CCA Util %'!$G:$G,MATCH($B1631,'CCA Util %'!$E:$E,0)),""))</f>
        <v/>
      </c>
      <c r="AE1631">
        <f>IF(OR($B1631="",$U1631=""),"",$U1631&amp;" &amp; "&amp;IF(OR($AD1631="",$AD1631=0),"Util NA",$AD1631&amp;" Util"))</f>
        <v/>
      </c>
    </row>
    <row r="1632" ht="15.75" customHeight="1" s="42">
      <c r="A1632" s="41" t="n"/>
      <c r="G1632" s="38" t="n"/>
      <c r="H1632" s="38" t="n"/>
      <c r="I1632" s="38" t="n"/>
      <c r="J1632" s="38" t="n"/>
      <c r="K1632" s="38" t="n"/>
      <c r="L1632" s="38" t="n"/>
      <c r="N1632" s="36">
        <f>IF($B1632="","",IF($C1632="SUPERSTORE","Superstore","DH"))</f>
        <v/>
      </c>
      <c r="O1632" s="36">
        <f>IF($B1632="","",IFERROR(VLOOKUP($B1632,Mapping!$A:$C,2,0),"Not Mapped"))</f>
        <v/>
      </c>
      <c r="P1632" s="36">
        <f>IF($B1632="","",IFERROR(VLOOKUP($B1632,Mapping!$A:$C,3,0),"Not Mapped"))</f>
        <v/>
      </c>
      <c r="Q1632" s="36">
        <f>IF($B1632="","",IFERROR(VLOOKUP($O1632,Leaders!$A:$B,2,0),"Not Mapped"))</f>
        <v/>
      </c>
      <c r="R1632" s="36">
        <f>IF($B1632="","",IF(COUNTIF(Exclusions!$A:$A,$B1632)&gt;0,"Yes","No"))</f>
        <v/>
      </c>
      <c r="S1632" s="38">
        <f>IF($B1632="","",MIN(1,DAY($A1632)/IF($N1632="Superstore",Settings!$B$5,Settings!$B$4)))</f>
        <v/>
      </c>
      <c r="T1632" s="38">
        <f>IF(OR($B1632="",$G1632="",$S1632=0),"",$G1632/$S1632)</f>
        <v/>
      </c>
      <c r="U1632" s="36">
        <f>IF($T1632="","",IF($T1632&lt;Settings!$B$8,"Critical",IF($T1632&lt;Settings!$B$9,"Semi Critical","Non Critical")))</f>
        <v/>
      </c>
      <c r="V1632" s="28" t="n"/>
      <c r="Z1632">
        <f>IF($B1632="","",IFERROR(VLOOKUP($B1632,'Plan HC for CCA'!$A:$B,2,0),""))</f>
        <v/>
      </c>
      <c r="AA1632">
        <f>IF(OR($B1632="",$Z1632=""),"",IF(N($M1632)&lt;$Z1632,"Delta","No Delta"))</f>
        <v/>
      </c>
      <c r="AB1632">
        <f>IF(OR($B1632="",$Z1632=""),"",MAX(0,$Z1632-N($M1632)))</f>
        <v/>
      </c>
      <c r="AC1632" s="46">
        <f>IF($B1632="","",IFERROR(INDEX('CCA Util %'!$H:$H,MATCH($B1632,'CCA Util %'!$E:$E,0)),""))</f>
        <v/>
      </c>
      <c r="AD1632">
        <f>IF($B1632="","",IFERROR(INDEX('CCA Util %'!$G:$G,MATCH($B1632,'CCA Util %'!$E:$E,0)),""))</f>
        <v/>
      </c>
      <c r="AE1632">
        <f>IF(OR($B1632="",$U1632=""),"",$U1632&amp;" &amp; "&amp;IF(OR($AD1632="",$AD1632=0),"Util NA",$AD1632&amp;" Util"))</f>
        <v/>
      </c>
    </row>
    <row r="1633" ht="15.75" customHeight="1" s="42">
      <c r="A1633" s="41" t="n"/>
      <c r="G1633" s="38" t="n"/>
      <c r="H1633" s="38" t="n"/>
      <c r="I1633" s="38" t="n"/>
      <c r="J1633" s="38" t="n"/>
      <c r="K1633" s="38" t="n"/>
      <c r="L1633" s="38" t="n"/>
      <c r="N1633" s="36">
        <f>IF($B1633="","",IF($C1633="SUPERSTORE","Superstore","DH"))</f>
        <v/>
      </c>
      <c r="O1633" s="36">
        <f>IF($B1633="","",IFERROR(VLOOKUP($B1633,Mapping!$A:$C,2,0),"Not Mapped"))</f>
        <v/>
      </c>
      <c r="P1633" s="36">
        <f>IF($B1633="","",IFERROR(VLOOKUP($B1633,Mapping!$A:$C,3,0),"Not Mapped"))</f>
        <v/>
      </c>
      <c r="Q1633" s="36">
        <f>IF($B1633="","",IFERROR(VLOOKUP($O1633,Leaders!$A:$B,2,0),"Not Mapped"))</f>
        <v/>
      </c>
      <c r="R1633" s="36">
        <f>IF($B1633="","",IF(COUNTIF(Exclusions!$A:$A,$B1633)&gt;0,"Yes","No"))</f>
        <v/>
      </c>
      <c r="S1633" s="38">
        <f>IF($B1633="","",MIN(1,DAY($A1633)/IF($N1633="Superstore",Settings!$B$5,Settings!$B$4)))</f>
        <v/>
      </c>
      <c r="T1633" s="38">
        <f>IF(OR($B1633="",$G1633="",$S1633=0),"",$G1633/$S1633)</f>
        <v/>
      </c>
      <c r="U1633" s="36">
        <f>IF($T1633="","",IF($T1633&lt;Settings!$B$8,"Critical",IF($T1633&lt;Settings!$B$9,"Semi Critical","Non Critical")))</f>
        <v/>
      </c>
      <c r="V1633" s="28" t="n"/>
      <c r="Z1633">
        <f>IF($B1633="","",IFERROR(VLOOKUP($B1633,'Plan HC for CCA'!$A:$B,2,0),""))</f>
        <v/>
      </c>
      <c r="AA1633">
        <f>IF(OR($B1633="",$Z1633=""),"",IF(N($M1633)&lt;$Z1633,"Delta","No Delta"))</f>
        <v/>
      </c>
      <c r="AB1633">
        <f>IF(OR($B1633="",$Z1633=""),"",MAX(0,$Z1633-N($M1633)))</f>
        <v/>
      </c>
      <c r="AC1633" s="46">
        <f>IF($B1633="","",IFERROR(INDEX('CCA Util %'!$H:$H,MATCH($B1633,'CCA Util %'!$E:$E,0)),""))</f>
        <v/>
      </c>
      <c r="AD1633">
        <f>IF($B1633="","",IFERROR(INDEX('CCA Util %'!$G:$G,MATCH($B1633,'CCA Util %'!$E:$E,0)),""))</f>
        <v/>
      </c>
      <c r="AE1633">
        <f>IF(OR($B1633="",$U1633=""),"",$U1633&amp;" &amp; "&amp;IF(OR($AD1633="",$AD1633=0),"Util NA",$AD1633&amp;" Util"))</f>
        <v/>
      </c>
    </row>
    <row r="1634" ht="15.75" customHeight="1" s="42">
      <c r="A1634" s="41" t="n"/>
      <c r="G1634" s="38" t="n"/>
      <c r="H1634" s="38" t="n"/>
      <c r="I1634" s="38" t="n"/>
      <c r="J1634" s="38" t="n"/>
      <c r="K1634" s="38" t="n"/>
      <c r="L1634" s="38" t="n"/>
      <c r="N1634" s="36">
        <f>IF($B1634="","",IF($C1634="SUPERSTORE","Superstore","DH"))</f>
        <v/>
      </c>
      <c r="O1634" s="36">
        <f>IF($B1634="","",IFERROR(VLOOKUP($B1634,Mapping!$A:$C,2,0),"Not Mapped"))</f>
        <v/>
      </c>
      <c r="P1634" s="36">
        <f>IF($B1634="","",IFERROR(VLOOKUP($B1634,Mapping!$A:$C,3,0),"Not Mapped"))</f>
        <v/>
      </c>
      <c r="Q1634" s="36">
        <f>IF($B1634="","",IFERROR(VLOOKUP($O1634,Leaders!$A:$B,2,0),"Not Mapped"))</f>
        <v/>
      </c>
      <c r="R1634" s="36">
        <f>IF($B1634="","",IF(COUNTIF(Exclusions!$A:$A,$B1634)&gt;0,"Yes","No"))</f>
        <v/>
      </c>
      <c r="S1634" s="38">
        <f>IF($B1634="","",MIN(1,DAY($A1634)/IF($N1634="Superstore",Settings!$B$5,Settings!$B$4)))</f>
        <v/>
      </c>
      <c r="T1634" s="38">
        <f>IF(OR($B1634="",$G1634="",$S1634=0),"",$G1634/$S1634)</f>
        <v/>
      </c>
      <c r="U1634" s="36">
        <f>IF($T1634="","",IF($T1634&lt;Settings!$B$8,"Critical",IF($T1634&lt;Settings!$B$9,"Semi Critical","Non Critical")))</f>
        <v/>
      </c>
      <c r="V1634" s="28" t="n"/>
      <c r="Z1634">
        <f>IF($B1634="","",IFERROR(VLOOKUP($B1634,'Plan HC for CCA'!$A:$B,2,0),""))</f>
        <v/>
      </c>
      <c r="AA1634">
        <f>IF(OR($B1634="",$Z1634=""),"",IF(N($M1634)&lt;$Z1634,"Delta","No Delta"))</f>
        <v/>
      </c>
      <c r="AB1634">
        <f>IF(OR($B1634="",$Z1634=""),"",MAX(0,$Z1634-N($M1634)))</f>
        <v/>
      </c>
      <c r="AC1634" s="46">
        <f>IF($B1634="","",IFERROR(INDEX('CCA Util %'!$H:$H,MATCH($B1634,'CCA Util %'!$E:$E,0)),""))</f>
        <v/>
      </c>
      <c r="AD1634">
        <f>IF($B1634="","",IFERROR(INDEX('CCA Util %'!$G:$G,MATCH($B1634,'CCA Util %'!$E:$E,0)),""))</f>
        <v/>
      </c>
      <c r="AE1634">
        <f>IF(OR($B1634="",$U1634=""),"",$U1634&amp;" &amp; "&amp;IF(OR($AD1634="",$AD1634=0),"Util NA",$AD1634&amp;" Util"))</f>
        <v/>
      </c>
    </row>
    <row r="1635" ht="15.75" customHeight="1" s="42">
      <c r="A1635" s="41" t="n"/>
      <c r="G1635" s="38" t="n"/>
      <c r="H1635" s="38" t="n"/>
      <c r="I1635" s="38" t="n"/>
      <c r="J1635" s="38" t="n"/>
      <c r="K1635" s="38" t="n"/>
      <c r="L1635" s="38" t="n"/>
      <c r="N1635" s="36">
        <f>IF($B1635="","",IF($C1635="SUPERSTORE","Superstore","DH"))</f>
        <v/>
      </c>
      <c r="O1635" s="36">
        <f>IF($B1635="","",IFERROR(VLOOKUP($B1635,Mapping!$A:$C,2,0),"Not Mapped"))</f>
        <v/>
      </c>
      <c r="P1635" s="36">
        <f>IF($B1635="","",IFERROR(VLOOKUP($B1635,Mapping!$A:$C,3,0),"Not Mapped"))</f>
        <v/>
      </c>
      <c r="Q1635" s="36">
        <f>IF($B1635="","",IFERROR(VLOOKUP($O1635,Leaders!$A:$B,2,0),"Not Mapped"))</f>
        <v/>
      </c>
      <c r="R1635" s="36">
        <f>IF($B1635="","",IF(COUNTIF(Exclusions!$A:$A,$B1635)&gt;0,"Yes","No"))</f>
        <v/>
      </c>
      <c r="S1635" s="38">
        <f>IF($B1635="","",MIN(1,DAY($A1635)/IF($N1635="Superstore",Settings!$B$5,Settings!$B$4)))</f>
        <v/>
      </c>
      <c r="T1635" s="38">
        <f>IF(OR($B1635="",$G1635="",$S1635=0),"",$G1635/$S1635)</f>
        <v/>
      </c>
      <c r="U1635" s="36">
        <f>IF($T1635="","",IF($T1635&lt;Settings!$B$8,"Critical",IF($T1635&lt;Settings!$B$9,"Semi Critical","Non Critical")))</f>
        <v/>
      </c>
      <c r="V1635" s="28" t="n"/>
      <c r="Z1635">
        <f>IF($B1635="","",IFERROR(VLOOKUP($B1635,'Plan HC for CCA'!$A:$B,2,0),""))</f>
        <v/>
      </c>
      <c r="AA1635">
        <f>IF(OR($B1635="",$Z1635=""),"",IF(N($M1635)&lt;$Z1635,"Delta","No Delta"))</f>
        <v/>
      </c>
      <c r="AB1635">
        <f>IF(OR($B1635="",$Z1635=""),"",MAX(0,$Z1635-N($M1635)))</f>
        <v/>
      </c>
      <c r="AC1635" s="46">
        <f>IF($B1635="","",IFERROR(INDEX('CCA Util %'!$H:$H,MATCH($B1635,'CCA Util %'!$E:$E,0)),""))</f>
        <v/>
      </c>
      <c r="AD1635">
        <f>IF($B1635="","",IFERROR(INDEX('CCA Util %'!$G:$G,MATCH($B1635,'CCA Util %'!$E:$E,0)),""))</f>
        <v/>
      </c>
      <c r="AE1635">
        <f>IF(OR($B1635="",$U1635=""),"",$U1635&amp;" &amp; "&amp;IF(OR($AD1635="",$AD1635=0),"Util NA",$AD1635&amp;" Util"))</f>
        <v/>
      </c>
    </row>
    <row r="1636" ht="15.75" customHeight="1" s="42">
      <c r="A1636" s="41" t="n"/>
      <c r="G1636" s="38" t="n"/>
      <c r="H1636" s="38" t="n"/>
      <c r="I1636" s="38" t="n"/>
      <c r="J1636" s="38" t="n"/>
      <c r="K1636" s="38" t="n"/>
      <c r="L1636" s="38" t="n"/>
      <c r="N1636" s="36">
        <f>IF($B1636="","",IF($C1636="SUPERSTORE","Superstore","DH"))</f>
        <v/>
      </c>
      <c r="O1636" s="36">
        <f>IF($B1636="","",IFERROR(VLOOKUP($B1636,Mapping!$A:$C,2,0),"Not Mapped"))</f>
        <v/>
      </c>
      <c r="P1636" s="36">
        <f>IF($B1636="","",IFERROR(VLOOKUP($B1636,Mapping!$A:$C,3,0),"Not Mapped"))</f>
        <v/>
      </c>
      <c r="Q1636" s="36">
        <f>IF($B1636="","",IFERROR(VLOOKUP($O1636,Leaders!$A:$B,2,0),"Not Mapped"))</f>
        <v/>
      </c>
      <c r="R1636" s="36">
        <f>IF($B1636="","",IF(COUNTIF(Exclusions!$A:$A,$B1636)&gt;0,"Yes","No"))</f>
        <v/>
      </c>
      <c r="S1636" s="38">
        <f>IF($B1636="","",MIN(1,DAY($A1636)/IF($N1636="Superstore",Settings!$B$5,Settings!$B$4)))</f>
        <v/>
      </c>
      <c r="T1636" s="38">
        <f>IF(OR($B1636="",$G1636="",$S1636=0),"",$G1636/$S1636)</f>
        <v/>
      </c>
      <c r="U1636" s="36">
        <f>IF($T1636="","",IF($T1636&lt;Settings!$B$8,"Critical",IF($T1636&lt;Settings!$B$9,"Semi Critical","Non Critical")))</f>
        <v/>
      </c>
      <c r="V1636" s="28" t="n"/>
      <c r="Z1636">
        <f>IF($B1636="","",IFERROR(VLOOKUP($B1636,'Plan HC for CCA'!$A:$B,2,0),""))</f>
        <v/>
      </c>
      <c r="AA1636">
        <f>IF(OR($B1636="",$Z1636=""),"",IF(N($M1636)&lt;$Z1636,"Delta","No Delta"))</f>
        <v/>
      </c>
      <c r="AB1636">
        <f>IF(OR($B1636="",$Z1636=""),"",MAX(0,$Z1636-N($M1636)))</f>
        <v/>
      </c>
      <c r="AC1636" s="46">
        <f>IF($B1636="","",IFERROR(INDEX('CCA Util %'!$H:$H,MATCH($B1636,'CCA Util %'!$E:$E,0)),""))</f>
        <v/>
      </c>
      <c r="AD1636">
        <f>IF($B1636="","",IFERROR(INDEX('CCA Util %'!$G:$G,MATCH($B1636,'CCA Util %'!$E:$E,0)),""))</f>
        <v/>
      </c>
      <c r="AE1636">
        <f>IF(OR($B1636="",$U1636=""),"",$U1636&amp;" &amp; "&amp;IF(OR($AD1636="",$AD1636=0),"Util NA",$AD1636&amp;" Util"))</f>
        <v/>
      </c>
    </row>
    <row r="1637" ht="15.75" customHeight="1" s="42">
      <c r="A1637" s="41" t="n"/>
      <c r="G1637" s="38" t="n"/>
      <c r="H1637" s="38" t="n"/>
      <c r="I1637" s="38" t="n"/>
      <c r="J1637" s="38" t="n"/>
      <c r="K1637" s="38" t="n"/>
      <c r="L1637" s="38" t="n"/>
      <c r="N1637" s="36">
        <f>IF($B1637="","",IF($C1637="SUPERSTORE","Superstore","DH"))</f>
        <v/>
      </c>
      <c r="O1637" s="36">
        <f>IF($B1637="","",IFERROR(VLOOKUP($B1637,Mapping!$A:$C,2,0),"Not Mapped"))</f>
        <v/>
      </c>
      <c r="P1637" s="36">
        <f>IF($B1637="","",IFERROR(VLOOKUP($B1637,Mapping!$A:$C,3,0),"Not Mapped"))</f>
        <v/>
      </c>
      <c r="Q1637" s="36">
        <f>IF($B1637="","",IFERROR(VLOOKUP($O1637,Leaders!$A:$B,2,0),"Not Mapped"))</f>
        <v/>
      </c>
      <c r="R1637" s="36">
        <f>IF($B1637="","",IF(COUNTIF(Exclusions!$A:$A,$B1637)&gt;0,"Yes","No"))</f>
        <v/>
      </c>
      <c r="S1637" s="38">
        <f>IF($B1637="","",MIN(1,DAY($A1637)/IF($N1637="Superstore",Settings!$B$5,Settings!$B$4)))</f>
        <v/>
      </c>
      <c r="T1637" s="38">
        <f>IF(OR($B1637="",$G1637="",$S1637=0),"",$G1637/$S1637)</f>
        <v/>
      </c>
      <c r="U1637" s="36">
        <f>IF($T1637="","",IF($T1637&lt;Settings!$B$8,"Critical",IF($T1637&lt;Settings!$B$9,"Semi Critical","Non Critical")))</f>
        <v/>
      </c>
      <c r="V1637" s="28" t="n"/>
      <c r="Z1637">
        <f>IF($B1637="","",IFERROR(VLOOKUP($B1637,'Plan HC for CCA'!$A:$B,2,0),""))</f>
        <v/>
      </c>
      <c r="AA1637">
        <f>IF(OR($B1637="",$Z1637=""),"",IF(N($M1637)&lt;$Z1637,"Delta","No Delta"))</f>
        <v/>
      </c>
      <c r="AB1637">
        <f>IF(OR($B1637="",$Z1637=""),"",MAX(0,$Z1637-N($M1637)))</f>
        <v/>
      </c>
      <c r="AC1637" s="46">
        <f>IF($B1637="","",IFERROR(INDEX('CCA Util %'!$H:$H,MATCH($B1637,'CCA Util %'!$E:$E,0)),""))</f>
        <v/>
      </c>
      <c r="AD1637">
        <f>IF($B1637="","",IFERROR(INDEX('CCA Util %'!$G:$G,MATCH($B1637,'CCA Util %'!$E:$E,0)),""))</f>
        <v/>
      </c>
      <c r="AE1637">
        <f>IF(OR($B1637="",$U1637=""),"",$U1637&amp;" &amp; "&amp;IF(OR($AD1637="",$AD1637=0),"Util NA",$AD1637&amp;" Util"))</f>
        <v/>
      </c>
    </row>
    <row r="1638" ht="15.75" customHeight="1" s="42">
      <c r="A1638" s="41" t="n"/>
      <c r="G1638" s="38" t="n"/>
      <c r="H1638" s="38" t="n"/>
      <c r="I1638" s="38" t="n"/>
      <c r="J1638" s="38" t="n"/>
      <c r="K1638" s="38" t="n"/>
      <c r="L1638" s="38" t="n"/>
      <c r="N1638" s="36">
        <f>IF($B1638="","",IF($C1638="SUPERSTORE","Superstore","DH"))</f>
        <v/>
      </c>
      <c r="O1638" s="36">
        <f>IF($B1638="","",IFERROR(VLOOKUP($B1638,Mapping!$A:$C,2,0),"Not Mapped"))</f>
        <v/>
      </c>
      <c r="P1638" s="36">
        <f>IF($B1638="","",IFERROR(VLOOKUP($B1638,Mapping!$A:$C,3,0),"Not Mapped"))</f>
        <v/>
      </c>
      <c r="Q1638" s="36">
        <f>IF($B1638="","",IFERROR(VLOOKUP($O1638,Leaders!$A:$B,2,0),"Not Mapped"))</f>
        <v/>
      </c>
      <c r="R1638" s="36">
        <f>IF($B1638="","",IF(COUNTIF(Exclusions!$A:$A,$B1638)&gt;0,"Yes","No"))</f>
        <v/>
      </c>
      <c r="S1638" s="38">
        <f>IF($B1638="","",MIN(1,DAY($A1638)/IF($N1638="Superstore",Settings!$B$5,Settings!$B$4)))</f>
        <v/>
      </c>
      <c r="T1638" s="38">
        <f>IF(OR($B1638="",$G1638="",$S1638=0),"",$G1638/$S1638)</f>
        <v/>
      </c>
      <c r="U1638" s="36">
        <f>IF($T1638="","",IF($T1638&lt;Settings!$B$8,"Critical",IF($T1638&lt;Settings!$B$9,"Semi Critical","Non Critical")))</f>
        <v/>
      </c>
      <c r="V1638" s="28" t="n"/>
      <c r="Z1638">
        <f>IF($B1638="","",IFERROR(VLOOKUP($B1638,'Plan HC for CCA'!$A:$B,2,0),""))</f>
        <v/>
      </c>
      <c r="AA1638">
        <f>IF(OR($B1638="",$Z1638=""),"",IF(N($M1638)&lt;$Z1638,"Delta","No Delta"))</f>
        <v/>
      </c>
      <c r="AB1638">
        <f>IF(OR($B1638="",$Z1638=""),"",MAX(0,$Z1638-N($M1638)))</f>
        <v/>
      </c>
      <c r="AC1638" s="46">
        <f>IF($B1638="","",IFERROR(INDEX('CCA Util %'!$H:$H,MATCH($B1638,'CCA Util %'!$E:$E,0)),""))</f>
        <v/>
      </c>
      <c r="AD1638">
        <f>IF($B1638="","",IFERROR(INDEX('CCA Util %'!$G:$G,MATCH($B1638,'CCA Util %'!$E:$E,0)),""))</f>
        <v/>
      </c>
      <c r="AE1638">
        <f>IF(OR($B1638="",$U1638=""),"",$U1638&amp;" &amp; "&amp;IF(OR($AD1638="",$AD1638=0),"Util NA",$AD1638&amp;" Util"))</f>
        <v/>
      </c>
    </row>
    <row r="1639" ht="15.75" customHeight="1" s="42">
      <c r="A1639" s="41" t="n"/>
      <c r="G1639" s="38" t="n"/>
      <c r="H1639" s="38" t="n"/>
      <c r="I1639" s="38" t="n"/>
      <c r="J1639" s="38" t="n"/>
      <c r="K1639" s="38" t="n"/>
      <c r="L1639" s="38" t="n"/>
      <c r="N1639" s="36">
        <f>IF($B1639="","",IF($C1639="SUPERSTORE","Superstore","DH"))</f>
        <v/>
      </c>
      <c r="O1639" s="36">
        <f>IF($B1639="","",IFERROR(VLOOKUP($B1639,Mapping!$A:$C,2,0),"Not Mapped"))</f>
        <v/>
      </c>
      <c r="P1639" s="36">
        <f>IF($B1639="","",IFERROR(VLOOKUP($B1639,Mapping!$A:$C,3,0),"Not Mapped"))</f>
        <v/>
      </c>
      <c r="Q1639" s="36">
        <f>IF($B1639="","",IFERROR(VLOOKUP($O1639,Leaders!$A:$B,2,0),"Not Mapped"))</f>
        <v/>
      </c>
      <c r="R1639" s="36">
        <f>IF($B1639="","",IF(COUNTIF(Exclusions!$A:$A,$B1639)&gt;0,"Yes","No"))</f>
        <v/>
      </c>
      <c r="S1639" s="38">
        <f>IF($B1639="","",MIN(1,DAY($A1639)/IF($N1639="Superstore",Settings!$B$5,Settings!$B$4)))</f>
        <v/>
      </c>
      <c r="T1639" s="38">
        <f>IF(OR($B1639="",$G1639="",$S1639=0),"",$G1639/$S1639)</f>
        <v/>
      </c>
      <c r="U1639" s="36">
        <f>IF($T1639="","",IF($T1639&lt;Settings!$B$8,"Critical",IF($T1639&lt;Settings!$B$9,"Semi Critical","Non Critical")))</f>
        <v/>
      </c>
      <c r="V1639" s="28" t="n"/>
      <c r="Z1639">
        <f>IF($B1639="","",IFERROR(VLOOKUP($B1639,'Plan HC for CCA'!$A:$B,2,0),""))</f>
        <v/>
      </c>
      <c r="AA1639">
        <f>IF(OR($B1639="",$Z1639=""),"",IF(N($M1639)&lt;$Z1639,"Delta","No Delta"))</f>
        <v/>
      </c>
      <c r="AB1639">
        <f>IF(OR($B1639="",$Z1639=""),"",MAX(0,$Z1639-N($M1639)))</f>
        <v/>
      </c>
      <c r="AC1639" s="46">
        <f>IF($B1639="","",IFERROR(INDEX('CCA Util %'!$H:$H,MATCH($B1639,'CCA Util %'!$E:$E,0)),""))</f>
        <v/>
      </c>
      <c r="AD1639">
        <f>IF($B1639="","",IFERROR(INDEX('CCA Util %'!$G:$G,MATCH($B1639,'CCA Util %'!$E:$E,0)),""))</f>
        <v/>
      </c>
      <c r="AE1639">
        <f>IF(OR($B1639="",$U1639=""),"",$U1639&amp;" &amp; "&amp;IF(OR($AD1639="",$AD1639=0),"Util NA",$AD1639&amp;" Util"))</f>
        <v/>
      </c>
    </row>
    <row r="1640" ht="15.75" customHeight="1" s="42">
      <c r="A1640" s="41" t="n"/>
      <c r="G1640" s="38" t="n"/>
      <c r="H1640" s="38" t="n"/>
      <c r="I1640" s="38" t="n"/>
      <c r="J1640" s="38" t="n"/>
      <c r="K1640" s="38" t="n"/>
      <c r="L1640" s="38" t="n"/>
      <c r="N1640" s="36">
        <f>IF($B1640="","",IF($C1640="SUPERSTORE","Superstore","DH"))</f>
        <v/>
      </c>
      <c r="O1640" s="36">
        <f>IF($B1640="","",IFERROR(VLOOKUP($B1640,Mapping!$A:$C,2,0),"Not Mapped"))</f>
        <v/>
      </c>
      <c r="P1640" s="36">
        <f>IF($B1640="","",IFERROR(VLOOKUP($B1640,Mapping!$A:$C,3,0),"Not Mapped"))</f>
        <v/>
      </c>
      <c r="Q1640" s="36">
        <f>IF($B1640="","",IFERROR(VLOOKUP($O1640,Leaders!$A:$B,2,0),"Not Mapped"))</f>
        <v/>
      </c>
      <c r="R1640" s="36">
        <f>IF($B1640="","",IF(COUNTIF(Exclusions!$A:$A,$B1640)&gt;0,"Yes","No"))</f>
        <v/>
      </c>
      <c r="S1640" s="38">
        <f>IF($B1640="","",MIN(1,DAY($A1640)/IF($N1640="Superstore",Settings!$B$5,Settings!$B$4)))</f>
        <v/>
      </c>
      <c r="T1640" s="38">
        <f>IF(OR($B1640="",$G1640="",$S1640=0),"",$G1640/$S1640)</f>
        <v/>
      </c>
      <c r="U1640" s="36">
        <f>IF($T1640="","",IF($T1640&lt;Settings!$B$8,"Critical",IF($T1640&lt;Settings!$B$9,"Semi Critical","Non Critical")))</f>
        <v/>
      </c>
      <c r="V1640" s="28" t="n"/>
      <c r="Z1640">
        <f>IF($B1640="","",IFERROR(VLOOKUP($B1640,'Plan HC for CCA'!$A:$B,2,0),""))</f>
        <v/>
      </c>
      <c r="AA1640">
        <f>IF(OR($B1640="",$Z1640=""),"",IF(N($M1640)&lt;$Z1640,"Delta","No Delta"))</f>
        <v/>
      </c>
      <c r="AB1640">
        <f>IF(OR($B1640="",$Z1640=""),"",MAX(0,$Z1640-N($M1640)))</f>
        <v/>
      </c>
      <c r="AC1640" s="46">
        <f>IF($B1640="","",IFERROR(INDEX('CCA Util %'!$H:$H,MATCH($B1640,'CCA Util %'!$E:$E,0)),""))</f>
        <v/>
      </c>
      <c r="AD1640">
        <f>IF($B1640="","",IFERROR(INDEX('CCA Util %'!$G:$G,MATCH($B1640,'CCA Util %'!$E:$E,0)),""))</f>
        <v/>
      </c>
      <c r="AE1640">
        <f>IF(OR($B1640="",$U1640=""),"",$U1640&amp;" &amp; "&amp;IF(OR($AD1640="",$AD1640=0),"Util NA",$AD1640&amp;" Util"))</f>
        <v/>
      </c>
    </row>
    <row r="1641" ht="15.75" customHeight="1" s="42">
      <c r="A1641" s="41" t="n"/>
      <c r="G1641" s="38" t="n"/>
      <c r="H1641" s="38" t="n"/>
      <c r="I1641" s="38" t="n"/>
      <c r="J1641" s="38" t="n"/>
      <c r="K1641" s="38" t="n"/>
      <c r="L1641" s="38" t="n"/>
      <c r="N1641" s="36">
        <f>IF($B1641="","",IF($C1641="SUPERSTORE","Superstore","DH"))</f>
        <v/>
      </c>
      <c r="O1641" s="36">
        <f>IF($B1641="","",IFERROR(VLOOKUP($B1641,Mapping!$A:$C,2,0),"Not Mapped"))</f>
        <v/>
      </c>
      <c r="P1641" s="36">
        <f>IF($B1641="","",IFERROR(VLOOKUP($B1641,Mapping!$A:$C,3,0),"Not Mapped"))</f>
        <v/>
      </c>
      <c r="Q1641" s="36">
        <f>IF($B1641="","",IFERROR(VLOOKUP($O1641,Leaders!$A:$B,2,0),"Not Mapped"))</f>
        <v/>
      </c>
      <c r="R1641" s="36">
        <f>IF($B1641="","",IF(COUNTIF(Exclusions!$A:$A,$B1641)&gt;0,"Yes","No"))</f>
        <v/>
      </c>
      <c r="S1641" s="38">
        <f>IF($B1641="","",MIN(1,DAY($A1641)/IF($N1641="Superstore",Settings!$B$5,Settings!$B$4)))</f>
        <v/>
      </c>
      <c r="T1641" s="38">
        <f>IF(OR($B1641="",$G1641="",$S1641=0),"",$G1641/$S1641)</f>
        <v/>
      </c>
      <c r="U1641" s="36">
        <f>IF($T1641="","",IF($T1641&lt;Settings!$B$8,"Critical",IF($T1641&lt;Settings!$B$9,"Semi Critical","Non Critical")))</f>
        <v/>
      </c>
      <c r="V1641" s="28" t="n"/>
      <c r="Z1641">
        <f>IF($B1641="","",IFERROR(VLOOKUP($B1641,'Plan HC for CCA'!$A:$B,2,0),""))</f>
        <v/>
      </c>
      <c r="AA1641">
        <f>IF(OR($B1641="",$Z1641=""),"",IF(N($M1641)&lt;$Z1641,"Delta","No Delta"))</f>
        <v/>
      </c>
      <c r="AB1641">
        <f>IF(OR($B1641="",$Z1641=""),"",MAX(0,$Z1641-N($M1641)))</f>
        <v/>
      </c>
      <c r="AC1641" s="46">
        <f>IF($B1641="","",IFERROR(INDEX('CCA Util %'!$H:$H,MATCH($B1641,'CCA Util %'!$E:$E,0)),""))</f>
        <v/>
      </c>
      <c r="AD1641">
        <f>IF($B1641="","",IFERROR(INDEX('CCA Util %'!$G:$G,MATCH($B1641,'CCA Util %'!$E:$E,0)),""))</f>
        <v/>
      </c>
      <c r="AE1641">
        <f>IF(OR($B1641="",$U1641=""),"",$U1641&amp;" &amp; "&amp;IF(OR($AD1641="",$AD1641=0),"Util NA",$AD1641&amp;" Util"))</f>
        <v/>
      </c>
    </row>
    <row r="1642" ht="15.75" customHeight="1" s="42">
      <c r="A1642" s="41" t="n"/>
      <c r="G1642" s="38" t="n"/>
      <c r="H1642" s="38" t="n"/>
      <c r="I1642" s="38" t="n"/>
      <c r="J1642" s="38" t="n"/>
      <c r="K1642" s="38" t="n"/>
      <c r="L1642" s="38" t="n"/>
      <c r="N1642" s="36">
        <f>IF($B1642="","",IF($C1642="SUPERSTORE","Superstore","DH"))</f>
        <v/>
      </c>
      <c r="O1642" s="36">
        <f>IF($B1642="","",IFERROR(VLOOKUP($B1642,Mapping!$A:$C,2,0),"Not Mapped"))</f>
        <v/>
      </c>
      <c r="P1642" s="36">
        <f>IF($B1642="","",IFERROR(VLOOKUP($B1642,Mapping!$A:$C,3,0),"Not Mapped"))</f>
        <v/>
      </c>
      <c r="Q1642" s="36">
        <f>IF($B1642="","",IFERROR(VLOOKUP($O1642,Leaders!$A:$B,2,0),"Not Mapped"))</f>
        <v/>
      </c>
      <c r="R1642" s="36">
        <f>IF($B1642="","",IF(COUNTIF(Exclusions!$A:$A,$B1642)&gt;0,"Yes","No"))</f>
        <v/>
      </c>
      <c r="S1642" s="38">
        <f>IF($B1642="","",MIN(1,DAY($A1642)/IF($N1642="Superstore",Settings!$B$5,Settings!$B$4)))</f>
        <v/>
      </c>
      <c r="T1642" s="38">
        <f>IF(OR($B1642="",$G1642="",$S1642=0),"",$G1642/$S1642)</f>
        <v/>
      </c>
      <c r="U1642" s="36">
        <f>IF($T1642="","",IF($T1642&lt;Settings!$B$8,"Critical",IF($T1642&lt;Settings!$B$9,"Semi Critical","Non Critical")))</f>
        <v/>
      </c>
      <c r="V1642" s="28" t="n"/>
      <c r="Z1642">
        <f>IF($B1642="","",IFERROR(VLOOKUP($B1642,'Plan HC for CCA'!$A:$B,2,0),""))</f>
        <v/>
      </c>
      <c r="AA1642">
        <f>IF(OR($B1642="",$Z1642=""),"",IF(N($M1642)&lt;$Z1642,"Delta","No Delta"))</f>
        <v/>
      </c>
      <c r="AB1642">
        <f>IF(OR($B1642="",$Z1642=""),"",MAX(0,$Z1642-N($M1642)))</f>
        <v/>
      </c>
      <c r="AC1642" s="46">
        <f>IF($B1642="","",IFERROR(INDEX('CCA Util %'!$H:$H,MATCH($B1642,'CCA Util %'!$E:$E,0)),""))</f>
        <v/>
      </c>
      <c r="AD1642">
        <f>IF($B1642="","",IFERROR(INDEX('CCA Util %'!$G:$G,MATCH($B1642,'CCA Util %'!$E:$E,0)),""))</f>
        <v/>
      </c>
      <c r="AE1642">
        <f>IF(OR($B1642="",$U1642=""),"",$U1642&amp;" &amp; "&amp;IF(OR($AD1642="",$AD1642=0),"Util NA",$AD1642&amp;" Util"))</f>
        <v/>
      </c>
    </row>
    <row r="1643" ht="15.75" customHeight="1" s="42">
      <c r="A1643" s="41" t="n"/>
      <c r="G1643" s="38" t="n"/>
      <c r="H1643" s="38" t="n"/>
      <c r="I1643" s="38" t="n"/>
      <c r="J1643" s="38" t="n"/>
      <c r="K1643" s="38" t="n"/>
      <c r="L1643" s="38" t="n"/>
      <c r="N1643" s="36">
        <f>IF($B1643="","",IF($C1643="SUPERSTORE","Superstore","DH"))</f>
        <v/>
      </c>
      <c r="O1643" s="36">
        <f>IF($B1643="","",IFERROR(VLOOKUP($B1643,Mapping!$A:$C,2,0),"Not Mapped"))</f>
        <v/>
      </c>
      <c r="P1643" s="36">
        <f>IF($B1643="","",IFERROR(VLOOKUP($B1643,Mapping!$A:$C,3,0),"Not Mapped"))</f>
        <v/>
      </c>
      <c r="Q1643" s="36">
        <f>IF($B1643="","",IFERROR(VLOOKUP($O1643,Leaders!$A:$B,2,0),"Not Mapped"))</f>
        <v/>
      </c>
      <c r="R1643" s="36">
        <f>IF($B1643="","",IF(COUNTIF(Exclusions!$A:$A,$B1643)&gt;0,"Yes","No"))</f>
        <v/>
      </c>
      <c r="S1643" s="38">
        <f>IF($B1643="","",MIN(1,DAY($A1643)/IF($N1643="Superstore",Settings!$B$5,Settings!$B$4)))</f>
        <v/>
      </c>
      <c r="T1643" s="38">
        <f>IF(OR($B1643="",$G1643="",$S1643=0),"",$G1643/$S1643)</f>
        <v/>
      </c>
      <c r="U1643" s="36">
        <f>IF($T1643="","",IF($T1643&lt;Settings!$B$8,"Critical",IF($T1643&lt;Settings!$B$9,"Semi Critical","Non Critical")))</f>
        <v/>
      </c>
      <c r="V1643" s="28" t="n"/>
      <c r="Z1643">
        <f>IF($B1643="","",IFERROR(VLOOKUP($B1643,'Plan HC for CCA'!$A:$B,2,0),""))</f>
        <v/>
      </c>
      <c r="AA1643">
        <f>IF(OR($B1643="",$Z1643=""),"",IF(N($M1643)&lt;$Z1643,"Delta","No Delta"))</f>
        <v/>
      </c>
      <c r="AB1643">
        <f>IF(OR($B1643="",$Z1643=""),"",MAX(0,$Z1643-N($M1643)))</f>
        <v/>
      </c>
      <c r="AC1643" s="46">
        <f>IF($B1643="","",IFERROR(INDEX('CCA Util %'!$H:$H,MATCH($B1643,'CCA Util %'!$E:$E,0)),""))</f>
        <v/>
      </c>
      <c r="AD1643">
        <f>IF($B1643="","",IFERROR(INDEX('CCA Util %'!$G:$G,MATCH($B1643,'CCA Util %'!$E:$E,0)),""))</f>
        <v/>
      </c>
      <c r="AE1643">
        <f>IF(OR($B1643="",$U1643=""),"",$U1643&amp;" &amp; "&amp;IF(OR($AD1643="",$AD1643=0),"Util NA",$AD1643&amp;" Util"))</f>
        <v/>
      </c>
    </row>
    <row r="1644" ht="15.75" customHeight="1" s="42">
      <c r="A1644" s="41" t="n"/>
      <c r="G1644" s="38" t="n"/>
      <c r="H1644" s="38" t="n"/>
      <c r="I1644" s="38" t="n"/>
      <c r="J1644" s="38" t="n"/>
      <c r="K1644" s="38" t="n"/>
      <c r="L1644" s="38" t="n"/>
      <c r="N1644" s="36">
        <f>IF($B1644="","",IF($C1644="SUPERSTORE","Superstore","DH"))</f>
        <v/>
      </c>
      <c r="O1644" s="36">
        <f>IF($B1644="","",IFERROR(VLOOKUP($B1644,Mapping!$A:$C,2,0),"Not Mapped"))</f>
        <v/>
      </c>
      <c r="P1644" s="36">
        <f>IF($B1644="","",IFERROR(VLOOKUP($B1644,Mapping!$A:$C,3,0),"Not Mapped"))</f>
        <v/>
      </c>
      <c r="Q1644" s="36">
        <f>IF($B1644="","",IFERROR(VLOOKUP($O1644,Leaders!$A:$B,2,0),"Not Mapped"))</f>
        <v/>
      </c>
      <c r="R1644" s="36">
        <f>IF($B1644="","",IF(COUNTIF(Exclusions!$A:$A,$B1644)&gt;0,"Yes","No"))</f>
        <v/>
      </c>
      <c r="S1644" s="38">
        <f>IF($B1644="","",MIN(1,DAY($A1644)/IF($N1644="Superstore",Settings!$B$5,Settings!$B$4)))</f>
        <v/>
      </c>
      <c r="T1644" s="38">
        <f>IF(OR($B1644="",$G1644="",$S1644=0),"",$G1644/$S1644)</f>
        <v/>
      </c>
      <c r="U1644" s="36">
        <f>IF($T1644="","",IF($T1644&lt;Settings!$B$8,"Critical",IF($T1644&lt;Settings!$B$9,"Semi Critical","Non Critical")))</f>
        <v/>
      </c>
      <c r="V1644" s="28" t="n"/>
      <c r="Z1644">
        <f>IF($B1644="","",IFERROR(VLOOKUP($B1644,'Plan HC for CCA'!$A:$B,2,0),""))</f>
        <v/>
      </c>
      <c r="AA1644">
        <f>IF(OR($B1644="",$Z1644=""),"",IF(N($M1644)&lt;$Z1644,"Delta","No Delta"))</f>
        <v/>
      </c>
      <c r="AB1644">
        <f>IF(OR($B1644="",$Z1644=""),"",MAX(0,$Z1644-N($M1644)))</f>
        <v/>
      </c>
      <c r="AC1644" s="46">
        <f>IF($B1644="","",IFERROR(INDEX('CCA Util %'!$H:$H,MATCH($B1644,'CCA Util %'!$E:$E,0)),""))</f>
        <v/>
      </c>
      <c r="AD1644">
        <f>IF($B1644="","",IFERROR(INDEX('CCA Util %'!$G:$G,MATCH($B1644,'CCA Util %'!$E:$E,0)),""))</f>
        <v/>
      </c>
      <c r="AE1644">
        <f>IF(OR($B1644="",$U1644=""),"",$U1644&amp;" &amp; "&amp;IF(OR($AD1644="",$AD1644=0),"Util NA",$AD1644&amp;" Util"))</f>
        <v/>
      </c>
    </row>
    <row r="1645" ht="15.75" customHeight="1" s="42">
      <c r="A1645" s="41" t="n"/>
      <c r="G1645" s="38" t="n"/>
      <c r="H1645" s="38" t="n"/>
      <c r="I1645" s="38" t="n"/>
      <c r="J1645" s="38" t="n"/>
      <c r="K1645" s="38" t="n"/>
      <c r="L1645" s="38" t="n"/>
      <c r="N1645" s="36">
        <f>IF($B1645="","",IF($C1645="SUPERSTORE","Superstore","DH"))</f>
        <v/>
      </c>
      <c r="O1645" s="36">
        <f>IF($B1645="","",IFERROR(VLOOKUP($B1645,Mapping!$A:$C,2,0),"Not Mapped"))</f>
        <v/>
      </c>
      <c r="P1645" s="36">
        <f>IF($B1645="","",IFERROR(VLOOKUP($B1645,Mapping!$A:$C,3,0),"Not Mapped"))</f>
        <v/>
      </c>
      <c r="Q1645" s="36">
        <f>IF($B1645="","",IFERROR(VLOOKUP($O1645,Leaders!$A:$B,2,0),"Not Mapped"))</f>
        <v/>
      </c>
      <c r="R1645" s="36">
        <f>IF($B1645="","",IF(COUNTIF(Exclusions!$A:$A,$B1645)&gt;0,"Yes","No"))</f>
        <v/>
      </c>
      <c r="S1645" s="38">
        <f>IF($B1645="","",MIN(1,DAY($A1645)/IF($N1645="Superstore",Settings!$B$5,Settings!$B$4)))</f>
        <v/>
      </c>
      <c r="T1645" s="38">
        <f>IF(OR($B1645="",$G1645="",$S1645=0),"",$G1645/$S1645)</f>
        <v/>
      </c>
      <c r="U1645" s="36">
        <f>IF($T1645="","",IF($T1645&lt;Settings!$B$8,"Critical",IF($T1645&lt;Settings!$B$9,"Semi Critical","Non Critical")))</f>
        <v/>
      </c>
      <c r="V1645" s="28" t="n"/>
      <c r="Z1645">
        <f>IF($B1645="","",IFERROR(VLOOKUP($B1645,'Plan HC for CCA'!$A:$B,2,0),""))</f>
        <v/>
      </c>
      <c r="AA1645">
        <f>IF(OR($B1645="",$Z1645=""),"",IF(N($M1645)&lt;$Z1645,"Delta","No Delta"))</f>
        <v/>
      </c>
      <c r="AB1645">
        <f>IF(OR($B1645="",$Z1645=""),"",MAX(0,$Z1645-N($M1645)))</f>
        <v/>
      </c>
      <c r="AC1645" s="46">
        <f>IF($B1645="","",IFERROR(INDEX('CCA Util %'!$H:$H,MATCH($B1645,'CCA Util %'!$E:$E,0)),""))</f>
        <v/>
      </c>
      <c r="AD1645">
        <f>IF($B1645="","",IFERROR(INDEX('CCA Util %'!$G:$G,MATCH($B1645,'CCA Util %'!$E:$E,0)),""))</f>
        <v/>
      </c>
      <c r="AE1645">
        <f>IF(OR($B1645="",$U1645=""),"",$U1645&amp;" &amp; "&amp;IF(OR($AD1645="",$AD1645=0),"Util NA",$AD1645&amp;" Util"))</f>
        <v/>
      </c>
    </row>
    <row r="1646" ht="15.75" customHeight="1" s="42">
      <c r="A1646" s="41" t="n"/>
      <c r="G1646" s="38" t="n"/>
      <c r="H1646" s="38" t="n"/>
      <c r="I1646" s="38" t="n"/>
      <c r="J1646" s="38" t="n"/>
      <c r="K1646" s="38" t="n"/>
      <c r="L1646" s="38" t="n"/>
      <c r="N1646" s="36">
        <f>IF($B1646="","",IF($C1646="SUPERSTORE","Superstore","DH"))</f>
        <v/>
      </c>
      <c r="O1646" s="36">
        <f>IF($B1646="","",IFERROR(VLOOKUP($B1646,Mapping!$A:$C,2,0),"Not Mapped"))</f>
        <v/>
      </c>
      <c r="P1646" s="36">
        <f>IF($B1646="","",IFERROR(VLOOKUP($B1646,Mapping!$A:$C,3,0),"Not Mapped"))</f>
        <v/>
      </c>
      <c r="Q1646" s="36">
        <f>IF($B1646="","",IFERROR(VLOOKUP($O1646,Leaders!$A:$B,2,0),"Not Mapped"))</f>
        <v/>
      </c>
      <c r="R1646" s="36">
        <f>IF($B1646="","",IF(COUNTIF(Exclusions!$A:$A,$B1646)&gt;0,"Yes","No"))</f>
        <v/>
      </c>
      <c r="S1646" s="38">
        <f>IF($B1646="","",MIN(1,DAY($A1646)/IF($N1646="Superstore",Settings!$B$5,Settings!$B$4)))</f>
        <v/>
      </c>
      <c r="T1646" s="38">
        <f>IF(OR($B1646="",$G1646="",$S1646=0),"",$G1646/$S1646)</f>
        <v/>
      </c>
      <c r="U1646" s="36">
        <f>IF($T1646="","",IF($T1646&lt;Settings!$B$8,"Critical",IF($T1646&lt;Settings!$B$9,"Semi Critical","Non Critical")))</f>
        <v/>
      </c>
      <c r="V1646" s="28" t="n"/>
      <c r="Z1646">
        <f>IF($B1646="","",IFERROR(VLOOKUP($B1646,'Plan HC for CCA'!$A:$B,2,0),""))</f>
        <v/>
      </c>
      <c r="AA1646">
        <f>IF(OR($B1646="",$Z1646=""),"",IF(N($M1646)&lt;$Z1646,"Delta","No Delta"))</f>
        <v/>
      </c>
      <c r="AB1646">
        <f>IF(OR($B1646="",$Z1646=""),"",MAX(0,$Z1646-N($M1646)))</f>
        <v/>
      </c>
      <c r="AC1646" s="46">
        <f>IF($B1646="","",IFERROR(INDEX('CCA Util %'!$H:$H,MATCH($B1646,'CCA Util %'!$E:$E,0)),""))</f>
        <v/>
      </c>
      <c r="AD1646">
        <f>IF($B1646="","",IFERROR(INDEX('CCA Util %'!$G:$G,MATCH($B1646,'CCA Util %'!$E:$E,0)),""))</f>
        <v/>
      </c>
      <c r="AE1646">
        <f>IF(OR($B1646="",$U1646=""),"",$U1646&amp;" &amp; "&amp;IF(OR($AD1646="",$AD1646=0),"Util NA",$AD1646&amp;" Util"))</f>
        <v/>
      </c>
    </row>
    <row r="1647" ht="15.75" customHeight="1" s="42">
      <c r="A1647" s="41" t="n"/>
      <c r="G1647" s="38" t="n"/>
      <c r="H1647" s="38" t="n"/>
      <c r="I1647" s="38" t="n"/>
      <c r="J1647" s="38" t="n"/>
      <c r="K1647" s="38" t="n"/>
      <c r="L1647" s="38" t="n"/>
      <c r="N1647" s="36">
        <f>IF($B1647="","",IF($C1647="SUPERSTORE","Superstore","DH"))</f>
        <v/>
      </c>
      <c r="O1647" s="36">
        <f>IF($B1647="","",IFERROR(VLOOKUP($B1647,Mapping!$A:$C,2,0),"Not Mapped"))</f>
        <v/>
      </c>
      <c r="P1647" s="36">
        <f>IF($B1647="","",IFERROR(VLOOKUP($B1647,Mapping!$A:$C,3,0),"Not Mapped"))</f>
        <v/>
      </c>
      <c r="Q1647" s="36">
        <f>IF($B1647="","",IFERROR(VLOOKUP($O1647,Leaders!$A:$B,2,0),"Not Mapped"))</f>
        <v/>
      </c>
      <c r="R1647" s="36">
        <f>IF($B1647="","",IF(COUNTIF(Exclusions!$A:$A,$B1647)&gt;0,"Yes","No"))</f>
        <v/>
      </c>
      <c r="S1647" s="38">
        <f>IF($B1647="","",MIN(1,DAY($A1647)/IF($N1647="Superstore",Settings!$B$5,Settings!$B$4)))</f>
        <v/>
      </c>
      <c r="T1647" s="38">
        <f>IF(OR($B1647="",$G1647="",$S1647=0),"",$G1647/$S1647)</f>
        <v/>
      </c>
      <c r="U1647" s="36">
        <f>IF($T1647="","",IF($T1647&lt;Settings!$B$8,"Critical",IF($T1647&lt;Settings!$B$9,"Semi Critical","Non Critical")))</f>
        <v/>
      </c>
      <c r="V1647" s="28" t="n"/>
      <c r="Z1647">
        <f>IF($B1647="","",IFERROR(VLOOKUP($B1647,'Plan HC for CCA'!$A:$B,2,0),""))</f>
        <v/>
      </c>
      <c r="AA1647">
        <f>IF(OR($B1647="",$Z1647=""),"",IF(N($M1647)&lt;$Z1647,"Delta","No Delta"))</f>
        <v/>
      </c>
      <c r="AB1647">
        <f>IF(OR($B1647="",$Z1647=""),"",MAX(0,$Z1647-N($M1647)))</f>
        <v/>
      </c>
      <c r="AC1647" s="46">
        <f>IF($B1647="","",IFERROR(INDEX('CCA Util %'!$H:$H,MATCH($B1647,'CCA Util %'!$E:$E,0)),""))</f>
        <v/>
      </c>
      <c r="AD1647">
        <f>IF($B1647="","",IFERROR(INDEX('CCA Util %'!$G:$G,MATCH($B1647,'CCA Util %'!$E:$E,0)),""))</f>
        <v/>
      </c>
      <c r="AE1647">
        <f>IF(OR($B1647="",$U1647=""),"",$U1647&amp;" &amp; "&amp;IF(OR($AD1647="",$AD1647=0),"Util NA",$AD1647&amp;" Util"))</f>
        <v/>
      </c>
    </row>
    <row r="1648" ht="15.75" customHeight="1" s="42">
      <c r="A1648" s="41" t="n"/>
      <c r="G1648" s="38" t="n"/>
      <c r="H1648" s="38" t="n"/>
      <c r="I1648" s="38" t="n"/>
      <c r="J1648" s="38" t="n"/>
      <c r="K1648" s="38" t="n"/>
      <c r="L1648" s="38" t="n"/>
      <c r="N1648" s="36">
        <f>IF($B1648="","",IF($C1648="SUPERSTORE","Superstore","DH"))</f>
        <v/>
      </c>
      <c r="O1648" s="36">
        <f>IF($B1648="","",IFERROR(VLOOKUP($B1648,Mapping!$A:$C,2,0),"Not Mapped"))</f>
        <v/>
      </c>
      <c r="P1648" s="36">
        <f>IF($B1648="","",IFERROR(VLOOKUP($B1648,Mapping!$A:$C,3,0),"Not Mapped"))</f>
        <v/>
      </c>
      <c r="Q1648" s="36">
        <f>IF($B1648="","",IFERROR(VLOOKUP($O1648,Leaders!$A:$B,2,0),"Not Mapped"))</f>
        <v/>
      </c>
      <c r="R1648" s="36">
        <f>IF($B1648="","",IF(COUNTIF(Exclusions!$A:$A,$B1648)&gt;0,"Yes","No"))</f>
        <v/>
      </c>
      <c r="S1648" s="38">
        <f>IF($B1648="","",MIN(1,DAY($A1648)/IF($N1648="Superstore",Settings!$B$5,Settings!$B$4)))</f>
        <v/>
      </c>
      <c r="T1648" s="38">
        <f>IF(OR($B1648="",$G1648="",$S1648=0),"",$G1648/$S1648)</f>
        <v/>
      </c>
      <c r="U1648" s="36">
        <f>IF($T1648="","",IF($T1648&lt;Settings!$B$8,"Critical",IF($T1648&lt;Settings!$B$9,"Semi Critical","Non Critical")))</f>
        <v/>
      </c>
      <c r="V1648" s="28" t="n"/>
      <c r="Z1648">
        <f>IF($B1648="","",IFERROR(VLOOKUP($B1648,'Plan HC for CCA'!$A:$B,2,0),""))</f>
        <v/>
      </c>
      <c r="AA1648">
        <f>IF(OR($B1648="",$Z1648=""),"",IF(N($M1648)&lt;$Z1648,"Delta","No Delta"))</f>
        <v/>
      </c>
      <c r="AB1648">
        <f>IF(OR($B1648="",$Z1648=""),"",MAX(0,$Z1648-N($M1648)))</f>
        <v/>
      </c>
      <c r="AC1648" s="46">
        <f>IF($B1648="","",IFERROR(INDEX('CCA Util %'!$H:$H,MATCH($B1648,'CCA Util %'!$E:$E,0)),""))</f>
        <v/>
      </c>
      <c r="AD1648">
        <f>IF($B1648="","",IFERROR(INDEX('CCA Util %'!$G:$G,MATCH($B1648,'CCA Util %'!$E:$E,0)),""))</f>
        <v/>
      </c>
      <c r="AE1648">
        <f>IF(OR($B1648="",$U1648=""),"",$U1648&amp;" &amp; "&amp;IF(OR($AD1648="",$AD1648=0),"Util NA",$AD1648&amp;" Util"))</f>
        <v/>
      </c>
    </row>
    <row r="1649" ht="15.75" customHeight="1" s="42">
      <c r="A1649" s="41" t="n"/>
      <c r="G1649" s="38" t="n"/>
      <c r="H1649" s="38" t="n"/>
      <c r="I1649" s="38" t="n"/>
      <c r="J1649" s="38" t="n"/>
      <c r="K1649" s="38" t="n"/>
      <c r="L1649" s="38" t="n"/>
      <c r="N1649" s="36">
        <f>IF($B1649="","",IF($C1649="SUPERSTORE","Superstore","DH"))</f>
        <v/>
      </c>
      <c r="O1649" s="36">
        <f>IF($B1649="","",IFERROR(VLOOKUP($B1649,Mapping!$A:$C,2,0),"Not Mapped"))</f>
        <v/>
      </c>
      <c r="P1649" s="36">
        <f>IF($B1649="","",IFERROR(VLOOKUP($B1649,Mapping!$A:$C,3,0),"Not Mapped"))</f>
        <v/>
      </c>
      <c r="Q1649" s="36">
        <f>IF($B1649="","",IFERROR(VLOOKUP($O1649,Leaders!$A:$B,2,0),"Not Mapped"))</f>
        <v/>
      </c>
      <c r="R1649" s="36">
        <f>IF($B1649="","",IF(COUNTIF(Exclusions!$A:$A,$B1649)&gt;0,"Yes","No"))</f>
        <v/>
      </c>
      <c r="S1649" s="38">
        <f>IF($B1649="","",MIN(1,DAY($A1649)/IF($N1649="Superstore",Settings!$B$5,Settings!$B$4)))</f>
        <v/>
      </c>
      <c r="T1649" s="38">
        <f>IF(OR($B1649="",$G1649="",$S1649=0),"",$G1649/$S1649)</f>
        <v/>
      </c>
      <c r="U1649" s="36">
        <f>IF($T1649="","",IF($T1649&lt;Settings!$B$8,"Critical",IF($T1649&lt;Settings!$B$9,"Semi Critical","Non Critical")))</f>
        <v/>
      </c>
      <c r="V1649" s="28" t="n"/>
      <c r="Z1649">
        <f>IF($B1649="","",IFERROR(VLOOKUP($B1649,'Plan HC for CCA'!$A:$B,2,0),""))</f>
        <v/>
      </c>
      <c r="AA1649">
        <f>IF(OR($B1649="",$Z1649=""),"",IF(N($M1649)&lt;$Z1649,"Delta","No Delta"))</f>
        <v/>
      </c>
      <c r="AB1649">
        <f>IF(OR($B1649="",$Z1649=""),"",MAX(0,$Z1649-N($M1649)))</f>
        <v/>
      </c>
      <c r="AC1649" s="46">
        <f>IF($B1649="","",IFERROR(INDEX('CCA Util %'!$H:$H,MATCH($B1649,'CCA Util %'!$E:$E,0)),""))</f>
        <v/>
      </c>
      <c r="AD1649">
        <f>IF($B1649="","",IFERROR(INDEX('CCA Util %'!$G:$G,MATCH($B1649,'CCA Util %'!$E:$E,0)),""))</f>
        <v/>
      </c>
      <c r="AE1649">
        <f>IF(OR($B1649="",$U1649=""),"",$U1649&amp;" &amp; "&amp;IF(OR($AD1649="",$AD1649=0),"Util NA",$AD1649&amp;" Util"))</f>
        <v/>
      </c>
    </row>
    <row r="1650" ht="15.75" customHeight="1" s="42">
      <c r="A1650" s="41" t="n"/>
      <c r="G1650" s="38" t="n"/>
      <c r="H1650" s="38" t="n"/>
      <c r="I1650" s="38" t="n"/>
      <c r="J1650" s="38" t="n"/>
      <c r="K1650" s="38" t="n"/>
      <c r="L1650" s="38" t="n"/>
      <c r="N1650" s="36">
        <f>IF($B1650="","",IF($C1650="SUPERSTORE","Superstore","DH"))</f>
        <v/>
      </c>
      <c r="O1650" s="36">
        <f>IF($B1650="","",IFERROR(VLOOKUP($B1650,Mapping!$A:$C,2,0),"Not Mapped"))</f>
        <v/>
      </c>
      <c r="P1650" s="36">
        <f>IF($B1650="","",IFERROR(VLOOKUP($B1650,Mapping!$A:$C,3,0),"Not Mapped"))</f>
        <v/>
      </c>
      <c r="Q1650" s="36">
        <f>IF($B1650="","",IFERROR(VLOOKUP($O1650,Leaders!$A:$B,2,0),"Not Mapped"))</f>
        <v/>
      </c>
      <c r="R1650" s="36">
        <f>IF($B1650="","",IF(COUNTIF(Exclusions!$A:$A,$B1650)&gt;0,"Yes","No"))</f>
        <v/>
      </c>
      <c r="S1650" s="38">
        <f>IF($B1650="","",MIN(1,DAY($A1650)/IF($N1650="Superstore",Settings!$B$5,Settings!$B$4)))</f>
        <v/>
      </c>
      <c r="T1650" s="38">
        <f>IF(OR($B1650="",$G1650="",$S1650=0),"",$G1650/$S1650)</f>
        <v/>
      </c>
      <c r="U1650" s="36">
        <f>IF($T1650="","",IF($T1650&lt;Settings!$B$8,"Critical",IF($T1650&lt;Settings!$B$9,"Semi Critical","Non Critical")))</f>
        <v/>
      </c>
      <c r="V1650" s="28" t="n"/>
      <c r="Z1650">
        <f>IF($B1650="","",IFERROR(VLOOKUP($B1650,'Plan HC for CCA'!$A:$B,2,0),""))</f>
        <v/>
      </c>
      <c r="AA1650">
        <f>IF(OR($B1650="",$Z1650=""),"",IF(N($M1650)&lt;$Z1650,"Delta","No Delta"))</f>
        <v/>
      </c>
      <c r="AB1650">
        <f>IF(OR($B1650="",$Z1650=""),"",MAX(0,$Z1650-N($M1650)))</f>
        <v/>
      </c>
      <c r="AC1650" s="46">
        <f>IF($B1650="","",IFERROR(INDEX('CCA Util %'!$H:$H,MATCH($B1650,'CCA Util %'!$E:$E,0)),""))</f>
        <v/>
      </c>
      <c r="AD1650">
        <f>IF($B1650="","",IFERROR(INDEX('CCA Util %'!$G:$G,MATCH($B1650,'CCA Util %'!$E:$E,0)),""))</f>
        <v/>
      </c>
      <c r="AE1650">
        <f>IF(OR($B1650="",$U1650=""),"",$U1650&amp;" &amp; "&amp;IF(OR($AD1650="",$AD1650=0),"Util NA",$AD1650&amp;" Util"))</f>
        <v/>
      </c>
    </row>
    <row r="1651" ht="15.75" customHeight="1" s="42">
      <c r="A1651" s="41" t="n"/>
      <c r="G1651" s="38" t="n"/>
      <c r="H1651" s="38" t="n"/>
      <c r="I1651" s="38" t="n"/>
      <c r="J1651" s="38" t="n"/>
      <c r="K1651" s="38" t="n"/>
      <c r="L1651" s="38" t="n"/>
      <c r="N1651" s="36">
        <f>IF($B1651="","",IF($C1651="SUPERSTORE","Superstore","DH"))</f>
        <v/>
      </c>
      <c r="O1651" s="36">
        <f>IF($B1651="","",IFERROR(VLOOKUP($B1651,Mapping!$A:$C,2,0),"Not Mapped"))</f>
        <v/>
      </c>
      <c r="P1651" s="36">
        <f>IF($B1651="","",IFERROR(VLOOKUP($B1651,Mapping!$A:$C,3,0),"Not Mapped"))</f>
        <v/>
      </c>
      <c r="Q1651" s="36">
        <f>IF($B1651="","",IFERROR(VLOOKUP($O1651,Leaders!$A:$B,2,0),"Not Mapped"))</f>
        <v/>
      </c>
      <c r="R1651" s="36">
        <f>IF($B1651="","",IF(COUNTIF(Exclusions!$A:$A,$B1651)&gt;0,"Yes","No"))</f>
        <v/>
      </c>
      <c r="S1651" s="38">
        <f>IF($B1651="","",MIN(1,DAY($A1651)/IF($N1651="Superstore",Settings!$B$5,Settings!$B$4)))</f>
        <v/>
      </c>
      <c r="T1651" s="38">
        <f>IF(OR($B1651="",$G1651="",$S1651=0),"",$G1651/$S1651)</f>
        <v/>
      </c>
      <c r="U1651" s="36">
        <f>IF($T1651="","",IF($T1651&lt;Settings!$B$8,"Critical",IF($T1651&lt;Settings!$B$9,"Semi Critical","Non Critical")))</f>
        <v/>
      </c>
      <c r="V1651" s="28" t="n"/>
      <c r="Z1651">
        <f>IF($B1651="","",IFERROR(VLOOKUP($B1651,'Plan HC for CCA'!$A:$B,2,0),""))</f>
        <v/>
      </c>
      <c r="AA1651">
        <f>IF(OR($B1651="",$Z1651=""),"",IF(N($M1651)&lt;$Z1651,"Delta","No Delta"))</f>
        <v/>
      </c>
      <c r="AB1651">
        <f>IF(OR($B1651="",$Z1651=""),"",MAX(0,$Z1651-N($M1651)))</f>
        <v/>
      </c>
      <c r="AC1651" s="46">
        <f>IF($B1651="","",IFERROR(INDEX('CCA Util %'!$H:$H,MATCH($B1651,'CCA Util %'!$E:$E,0)),""))</f>
        <v/>
      </c>
      <c r="AD1651">
        <f>IF($B1651="","",IFERROR(INDEX('CCA Util %'!$G:$G,MATCH($B1651,'CCA Util %'!$E:$E,0)),""))</f>
        <v/>
      </c>
      <c r="AE1651">
        <f>IF(OR($B1651="",$U1651=""),"",$U1651&amp;" &amp; "&amp;IF(OR($AD1651="",$AD1651=0),"Util NA",$AD1651&amp;" Util"))</f>
        <v/>
      </c>
    </row>
    <row r="1652" ht="15.75" customHeight="1" s="42">
      <c r="A1652" s="41" t="n"/>
      <c r="G1652" s="38" t="n"/>
      <c r="H1652" s="38" t="n"/>
      <c r="I1652" s="38" t="n"/>
      <c r="J1652" s="38" t="n"/>
      <c r="K1652" s="38" t="n"/>
      <c r="L1652" s="38" t="n"/>
      <c r="N1652" s="36">
        <f>IF($B1652="","",IF($C1652="SUPERSTORE","Superstore","DH"))</f>
        <v/>
      </c>
      <c r="O1652" s="36">
        <f>IF($B1652="","",IFERROR(VLOOKUP($B1652,Mapping!$A:$C,2,0),"Not Mapped"))</f>
        <v/>
      </c>
      <c r="P1652" s="36">
        <f>IF($B1652="","",IFERROR(VLOOKUP($B1652,Mapping!$A:$C,3,0),"Not Mapped"))</f>
        <v/>
      </c>
      <c r="Q1652" s="36">
        <f>IF($B1652="","",IFERROR(VLOOKUP($O1652,Leaders!$A:$B,2,0),"Not Mapped"))</f>
        <v/>
      </c>
      <c r="R1652" s="36">
        <f>IF($B1652="","",IF(COUNTIF(Exclusions!$A:$A,$B1652)&gt;0,"Yes","No"))</f>
        <v/>
      </c>
      <c r="S1652" s="38">
        <f>IF($B1652="","",MIN(1,DAY($A1652)/IF($N1652="Superstore",Settings!$B$5,Settings!$B$4)))</f>
        <v/>
      </c>
      <c r="T1652" s="38">
        <f>IF(OR($B1652="",$G1652="",$S1652=0),"",$G1652/$S1652)</f>
        <v/>
      </c>
      <c r="U1652" s="36">
        <f>IF($T1652="","",IF($T1652&lt;Settings!$B$8,"Critical",IF($T1652&lt;Settings!$B$9,"Semi Critical","Non Critical")))</f>
        <v/>
      </c>
      <c r="V1652" s="28" t="n"/>
      <c r="Z1652">
        <f>IF($B1652="","",IFERROR(VLOOKUP($B1652,'Plan HC for CCA'!$A:$B,2,0),""))</f>
        <v/>
      </c>
      <c r="AA1652">
        <f>IF(OR($B1652="",$Z1652=""),"",IF(N($M1652)&lt;$Z1652,"Delta","No Delta"))</f>
        <v/>
      </c>
      <c r="AB1652">
        <f>IF(OR($B1652="",$Z1652=""),"",MAX(0,$Z1652-N($M1652)))</f>
        <v/>
      </c>
      <c r="AC1652" s="46">
        <f>IF($B1652="","",IFERROR(INDEX('CCA Util %'!$H:$H,MATCH($B1652,'CCA Util %'!$E:$E,0)),""))</f>
        <v/>
      </c>
      <c r="AD1652">
        <f>IF($B1652="","",IFERROR(INDEX('CCA Util %'!$G:$G,MATCH($B1652,'CCA Util %'!$E:$E,0)),""))</f>
        <v/>
      </c>
      <c r="AE1652">
        <f>IF(OR($B1652="",$U1652=""),"",$U1652&amp;" &amp; "&amp;IF(OR($AD1652="",$AD1652=0),"Util NA",$AD1652&amp;" Util"))</f>
        <v/>
      </c>
    </row>
    <row r="1653" ht="15.75" customHeight="1" s="42">
      <c r="A1653" s="41" t="n"/>
      <c r="G1653" s="38" t="n"/>
      <c r="H1653" s="38" t="n"/>
      <c r="I1653" s="38" t="n"/>
      <c r="J1653" s="38" t="n"/>
      <c r="K1653" s="38" t="n"/>
      <c r="L1653" s="38" t="n"/>
      <c r="N1653" s="36">
        <f>IF($B1653="","",IF($C1653="SUPERSTORE","Superstore","DH"))</f>
        <v/>
      </c>
      <c r="O1653" s="36">
        <f>IF($B1653="","",IFERROR(VLOOKUP($B1653,Mapping!$A:$C,2,0),"Not Mapped"))</f>
        <v/>
      </c>
      <c r="P1653" s="36">
        <f>IF($B1653="","",IFERROR(VLOOKUP($B1653,Mapping!$A:$C,3,0),"Not Mapped"))</f>
        <v/>
      </c>
      <c r="Q1653" s="36">
        <f>IF($B1653="","",IFERROR(VLOOKUP($O1653,Leaders!$A:$B,2,0),"Not Mapped"))</f>
        <v/>
      </c>
      <c r="R1653" s="36">
        <f>IF($B1653="","",IF(COUNTIF(Exclusions!$A:$A,$B1653)&gt;0,"Yes","No"))</f>
        <v/>
      </c>
      <c r="S1653" s="38">
        <f>IF($B1653="","",MIN(1,DAY($A1653)/IF($N1653="Superstore",Settings!$B$5,Settings!$B$4)))</f>
        <v/>
      </c>
      <c r="T1653" s="38">
        <f>IF(OR($B1653="",$G1653="",$S1653=0),"",$G1653/$S1653)</f>
        <v/>
      </c>
      <c r="U1653" s="36">
        <f>IF($T1653="","",IF($T1653&lt;Settings!$B$8,"Critical",IF($T1653&lt;Settings!$B$9,"Semi Critical","Non Critical")))</f>
        <v/>
      </c>
      <c r="V1653" s="28" t="n"/>
      <c r="Z1653">
        <f>IF($B1653="","",IFERROR(VLOOKUP($B1653,'Plan HC for CCA'!$A:$B,2,0),""))</f>
        <v/>
      </c>
      <c r="AA1653">
        <f>IF(OR($B1653="",$Z1653=""),"",IF(N($M1653)&lt;$Z1653,"Delta","No Delta"))</f>
        <v/>
      </c>
      <c r="AB1653">
        <f>IF(OR($B1653="",$Z1653=""),"",MAX(0,$Z1653-N($M1653)))</f>
        <v/>
      </c>
      <c r="AC1653" s="46">
        <f>IF($B1653="","",IFERROR(INDEX('CCA Util %'!$H:$H,MATCH($B1653,'CCA Util %'!$E:$E,0)),""))</f>
        <v/>
      </c>
      <c r="AD1653">
        <f>IF($B1653="","",IFERROR(INDEX('CCA Util %'!$G:$G,MATCH($B1653,'CCA Util %'!$E:$E,0)),""))</f>
        <v/>
      </c>
      <c r="AE1653">
        <f>IF(OR($B1653="",$U1653=""),"",$U1653&amp;" &amp; "&amp;IF(OR($AD1653="",$AD1653=0),"Util NA",$AD1653&amp;" Util"))</f>
        <v/>
      </c>
    </row>
    <row r="1654" ht="15.75" customHeight="1" s="42">
      <c r="A1654" s="41" t="n"/>
      <c r="G1654" s="38" t="n"/>
      <c r="H1654" s="38" t="n"/>
      <c r="I1654" s="38" t="n"/>
      <c r="J1654" s="38" t="n"/>
      <c r="K1654" s="38" t="n"/>
      <c r="L1654" s="38" t="n"/>
      <c r="N1654" s="36">
        <f>IF($B1654="","",IF($C1654="SUPERSTORE","Superstore","DH"))</f>
        <v/>
      </c>
      <c r="O1654" s="36">
        <f>IF($B1654="","",IFERROR(VLOOKUP($B1654,Mapping!$A:$C,2,0),"Not Mapped"))</f>
        <v/>
      </c>
      <c r="P1654" s="36">
        <f>IF($B1654="","",IFERROR(VLOOKUP($B1654,Mapping!$A:$C,3,0),"Not Mapped"))</f>
        <v/>
      </c>
      <c r="Q1654" s="36">
        <f>IF($B1654="","",IFERROR(VLOOKUP($O1654,Leaders!$A:$B,2,0),"Not Mapped"))</f>
        <v/>
      </c>
      <c r="R1654" s="36">
        <f>IF($B1654="","",IF(COUNTIF(Exclusions!$A:$A,$B1654)&gt;0,"Yes","No"))</f>
        <v/>
      </c>
      <c r="S1654" s="38">
        <f>IF($B1654="","",MIN(1,DAY($A1654)/IF($N1654="Superstore",Settings!$B$5,Settings!$B$4)))</f>
        <v/>
      </c>
      <c r="T1654" s="38">
        <f>IF(OR($B1654="",$G1654="",$S1654=0),"",$G1654/$S1654)</f>
        <v/>
      </c>
      <c r="U1654" s="36">
        <f>IF($T1654="","",IF($T1654&lt;Settings!$B$8,"Critical",IF($T1654&lt;Settings!$B$9,"Semi Critical","Non Critical")))</f>
        <v/>
      </c>
      <c r="V1654" s="28" t="n"/>
      <c r="Z1654">
        <f>IF($B1654="","",IFERROR(VLOOKUP($B1654,'Plan HC for CCA'!$A:$B,2,0),""))</f>
        <v/>
      </c>
      <c r="AA1654">
        <f>IF(OR($B1654="",$Z1654=""),"",IF(N($M1654)&lt;$Z1654,"Delta","No Delta"))</f>
        <v/>
      </c>
      <c r="AB1654">
        <f>IF(OR($B1654="",$Z1654=""),"",MAX(0,$Z1654-N($M1654)))</f>
        <v/>
      </c>
      <c r="AC1654" s="46">
        <f>IF($B1654="","",IFERROR(INDEX('CCA Util %'!$H:$H,MATCH($B1654,'CCA Util %'!$E:$E,0)),""))</f>
        <v/>
      </c>
      <c r="AD1654">
        <f>IF($B1654="","",IFERROR(INDEX('CCA Util %'!$G:$G,MATCH($B1654,'CCA Util %'!$E:$E,0)),""))</f>
        <v/>
      </c>
      <c r="AE1654">
        <f>IF(OR($B1654="",$U1654=""),"",$U1654&amp;" &amp; "&amp;IF(OR($AD1654="",$AD1654=0),"Util NA",$AD1654&amp;" Util"))</f>
        <v/>
      </c>
    </row>
    <row r="1655" ht="15.75" customHeight="1" s="42">
      <c r="A1655" s="41" t="n"/>
      <c r="G1655" s="38" t="n"/>
      <c r="H1655" s="38" t="n"/>
      <c r="I1655" s="38" t="n"/>
      <c r="J1655" s="38" t="n"/>
      <c r="K1655" s="38" t="n"/>
      <c r="L1655" s="38" t="n"/>
      <c r="N1655" s="36">
        <f>IF($B1655="","",IF($C1655="SUPERSTORE","Superstore","DH"))</f>
        <v/>
      </c>
      <c r="O1655" s="36">
        <f>IF($B1655="","",IFERROR(VLOOKUP($B1655,Mapping!$A:$C,2,0),"Not Mapped"))</f>
        <v/>
      </c>
      <c r="P1655" s="36">
        <f>IF($B1655="","",IFERROR(VLOOKUP($B1655,Mapping!$A:$C,3,0),"Not Mapped"))</f>
        <v/>
      </c>
      <c r="Q1655" s="36">
        <f>IF($B1655="","",IFERROR(VLOOKUP($O1655,Leaders!$A:$B,2,0),"Not Mapped"))</f>
        <v/>
      </c>
      <c r="R1655" s="36">
        <f>IF($B1655="","",IF(COUNTIF(Exclusions!$A:$A,$B1655)&gt;0,"Yes","No"))</f>
        <v/>
      </c>
      <c r="S1655" s="38">
        <f>IF($B1655="","",MIN(1,DAY($A1655)/IF($N1655="Superstore",Settings!$B$5,Settings!$B$4)))</f>
        <v/>
      </c>
      <c r="T1655" s="38">
        <f>IF(OR($B1655="",$G1655="",$S1655=0),"",$G1655/$S1655)</f>
        <v/>
      </c>
      <c r="U1655" s="36">
        <f>IF($T1655="","",IF($T1655&lt;Settings!$B$8,"Critical",IF($T1655&lt;Settings!$B$9,"Semi Critical","Non Critical")))</f>
        <v/>
      </c>
      <c r="V1655" s="28" t="n"/>
      <c r="Z1655">
        <f>IF($B1655="","",IFERROR(VLOOKUP($B1655,'Plan HC for CCA'!$A:$B,2,0),""))</f>
        <v/>
      </c>
      <c r="AA1655">
        <f>IF(OR($B1655="",$Z1655=""),"",IF(N($M1655)&lt;$Z1655,"Delta","No Delta"))</f>
        <v/>
      </c>
      <c r="AB1655">
        <f>IF(OR($B1655="",$Z1655=""),"",MAX(0,$Z1655-N($M1655)))</f>
        <v/>
      </c>
      <c r="AC1655" s="46">
        <f>IF($B1655="","",IFERROR(INDEX('CCA Util %'!$H:$H,MATCH($B1655,'CCA Util %'!$E:$E,0)),""))</f>
        <v/>
      </c>
      <c r="AD1655">
        <f>IF($B1655="","",IFERROR(INDEX('CCA Util %'!$G:$G,MATCH($B1655,'CCA Util %'!$E:$E,0)),""))</f>
        <v/>
      </c>
      <c r="AE1655">
        <f>IF(OR($B1655="",$U1655=""),"",$U1655&amp;" &amp; "&amp;IF(OR($AD1655="",$AD1655=0),"Util NA",$AD1655&amp;" Util"))</f>
        <v/>
      </c>
    </row>
    <row r="1656" ht="15.75" customHeight="1" s="42">
      <c r="A1656" s="41" t="n"/>
      <c r="G1656" s="38" t="n"/>
      <c r="H1656" s="38" t="n"/>
      <c r="I1656" s="38" t="n"/>
      <c r="J1656" s="38" t="n"/>
      <c r="K1656" s="38" t="n"/>
      <c r="L1656" s="38" t="n"/>
      <c r="N1656" s="36">
        <f>IF($B1656="","",IF($C1656="SUPERSTORE","Superstore","DH"))</f>
        <v/>
      </c>
      <c r="O1656" s="36">
        <f>IF($B1656="","",IFERROR(VLOOKUP($B1656,Mapping!$A:$C,2,0),"Not Mapped"))</f>
        <v/>
      </c>
      <c r="P1656" s="36">
        <f>IF($B1656="","",IFERROR(VLOOKUP($B1656,Mapping!$A:$C,3,0),"Not Mapped"))</f>
        <v/>
      </c>
      <c r="Q1656" s="36">
        <f>IF($B1656="","",IFERROR(VLOOKUP($O1656,Leaders!$A:$B,2,0),"Not Mapped"))</f>
        <v/>
      </c>
      <c r="R1656" s="36">
        <f>IF($B1656="","",IF(COUNTIF(Exclusions!$A:$A,$B1656)&gt;0,"Yes","No"))</f>
        <v/>
      </c>
      <c r="S1656" s="38">
        <f>IF($B1656="","",MIN(1,DAY($A1656)/IF($N1656="Superstore",Settings!$B$5,Settings!$B$4)))</f>
        <v/>
      </c>
      <c r="T1656" s="38">
        <f>IF(OR($B1656="",$G1656="",$S1656=0),"",$G1656/$S1656)</f>
        <v/>
      </c>
      <c r="U1656" s="36">
        <f>IF($T1656="","",IF($T1656&lt;Settings!$B$8,"Critical",IF($T1656&lt;Settings!$B$9,"Semi Critical","Non Critical")))</f>
        <v/>
      </c>
      <c r="V1656" s="28" t="n"/>
      <c r="Z1656">
        <f>IF($B1656="","",IFERROR(VLOOKUP($B1656,'Plan HC for CCA'!$A:$B,2,0),""))</f>
        <v/>
      </c>
      <c r="AA1656">
        <f>IF(OR($B1656="",$Z1656=""),"",IF(N($M1656)&lt;$Z1656,"Delta","No Delta"))</f>
        <v/>
      </c>
      <c r="AB1656">
        <f>IF(OR($B1656="",$Z1656=""),"",MAX(0,$Z1656-N($M1656)))</f>
        <v/>
      </c>
      <c r="AC1656" s="46">
        <f>IF($B1656="","",IFERROR(INDEX('CCA Util %'!$H:$H,MATCH($B1656,'CCA Util %'!$E:$E,0)),""))</f>
        <v/>
      </c>
      <c r="AD1656">
        <f>IF($B1656="","",IFERROR(INDEX('CCA Util %'!$G:$G,MATCH($B1656,'CCA Util %'!$E:$E,0)),""))</f>
        <v/>
      </c>
      <c r="AE1656">
        <f>IF(OR($B1656="",$U1656=""),"",$U1656&amp;" &amp; "&amp;IF(OR($AD1656="",$AD1656=0),"Util NA",$AD1656&amp;" Util"))</f>
        <v/>
      </c>
    </row>
    <row r="1657" ht="15.75" customHeight="1" s="42">
      <c r="A1657" s="41" t="n"/>
      <c r="G1657" s="38" t="n"/>
      <c r="H1657" s="38" t="n"/>
      <c r="I1657" s="38" t="n"/>
      <c r="J1657" s="38" t="n"/>
      <c r="K1657" s="38" t="n"/>
      <c r="L1657" s="38" t="n"/>
      <c r="N1657" s="36">
        <f>IF($B1657="","",IF($C1657="SUPERSTORE","Superstore","DH"))</f>
        <v/>
      </c>
      <c r="O1657" s="36">
        <f>IF($B1657="","",IFERROR(VLOOKUP($B1657,Mapping!$A:$C,2,0),"Not Mapped"))</f>
        <v/>
      </c>
      <c r="P1657" s="36">
        <f>IF($B1657="","",IFERROR(VLOOKUP($B1657,Mapping!$A:$C,3,0),"Not Mapped"))</f>
        <v/>
      </c>
      <c r="Q1657" s="36">
        <f>IF($B1657="","",IFERROR(VLOOKUP($O1657,Leaders!$A:$B,2,0),"Not Mapped"))</f>
        <v/>
      </c>
      <c r="R1657" s="36">
        <f>IF($B1657="","",IF(COUNTIF(Exclusions!$A:$A,$B1657)&gt;0,"Yes","No"))</f>
        <v/>
      </c>
      <c r="S1657" s="38">
        <f>IF($B1657="","",MIN(1,DAY($A1657)/IF($N1657="Superstore",Settings!$B$5,Settings!$B$4)))</f>
        <v/>
      </c>
      <c r="T1657" s="38">
        <f>IF(OR($B1657="",$G1657="",$S1657=0),"",$G1657/$S1657)</f>
        <v/>
      </c>
      <c r="U1657" s="36">
        <f>IF($T1657="","",IF($T1657&lt;Settings!$B$8,"Critical",IF($T1657&lt;Settings!$B$9,"Semi Critical","Non Critical")))</f>
        <v/>
      </c>
      <c r="V1657" s="28" t="n"/>
      <c r="Z1657">
        <f>IF($B1657="","",IFERROR(VLOOKUP($B1657,'Plan HC for CCA'!$A:$B,2,0),""))</f>
        <v/>
      </c>
      <c r="AA1657">
        <f>IF(OR($B1657="",$Z1657=""),"",IF(N($M1657)&lt;$Z1657,"Delta","No Delta"))</f>
        <v/>
      </c>
      <c r="AB1657">
        <f>IF(OR($B1657="",$Z1657=""),"",MAX(0,$Z1657-N($M1657)))</f>
        <v/>
      </c>
      <c r="AC1657" s="46">
        <f>IF($B1657="","",IFERROR(INDEX('CCA Util %'!$H:$H,MATCH($B1657,'CCA Util %'!$E:$E,0)),""))</f>
        <v/>
      </c>
      <c r="AD1657">
        <f>IF($B1657="","",IFERROR(INDEX('CCA Util %'!$G:$G,MATCH($B1657,'CCA Util %'!$E:$E,0)),""))</f>
        <v/>
      </c>
      <c r="AE1657">
        <f>IF(OR($B1657="",$U1657=""),"",$U1657&amp;" &amp; "&amp;IF(OR($AD1657="",$AD1657=0),"Util NA",$AD1657&amp;" Util"))</f>
        <v/>
      </c>
    </row>
    <row r="1658" ht="15.75" customHeight="1" s="42">
      <c r="A1658" s="41" t="n"/>
      <c r="G1658" s="38" t="n"/>
      <c r="H1658" s="38" t="n"/>
      <c r="I1658" s="38" t="n"/>
      <c r="J1658" s="38" t="n"/>
      <c r="K1658" s="38" t="n"/>
      <c r="L1658" s="38" t="n"/>
      <c r="N1658" s="36">
        <f>IF($B1658="","",IF($C1658="SUPERSTORE","Superstore","DH"))</f>
        <v/>
      </c>
      <c r="O1658" s="36">
        <f>IF($B1658="","",IFERROR(VLOOKUP($B1658,Mapping!$A:$C,2,0),"Not Mapped"))</f>
        <v/>
      </c>
      <c r="P1658" s="36">
        <f>IF($B1658="","",IFERROR(VLOOKUP($B1658,Mapping!$A:$C,3,0),"Not Mapped"))</f>
        <v/>
      </c>
      <c r="Q1658" s="36">
        <f>IF($B1658="","",IFERROR(VLOOKUP($O1658,Leaders!$A:$B,2,0),"Not Mapped"))</f>
        <v/>
      </c>
      <c r="R1658" s="36">
        <f>IF($B1658="","",IF(COUNTIF(Exclusions!$A:$A,$B1658)&gt;0,"Yes","No"))</f>
        <v/>
      </c>
      <c r="S1658" s="38">
        <f>IF($B1658="","",MIN(1,DAY($A1658)/IF($N1658="Superstore",Settings!$B$5,Settings!$B$4)))</f>
        <v/>
      </c>
      <c r="T1658" s="38">
        <f>IF(OR($B1658="",$G1658="",$S1658=0),"",$G1658/$S1658)</f>
        <v/>
      </c>
      <c r="U1658" s="36">
        <f>IF($T1658="","",IF($T1658&lt;Settings!$B$8,"Critical",IF($T1658&lt;Settings!$B$9,"Semi Critical","Non Critical")))</f>
        <v/>
      </c>
      <c r="V1658" s="28" t="n"/>
      <c r="Z1658">
        <f>IF($B1658="","",IFERROR(VLOOKUP($B1658,'Plan HC for CCA'!$A:$B,2,0),""))</f>
        <v/>
      </c>
      <c r="AA1658">
        <f>IF(OR($B1658="",$Z1658=""),"",IF(N($M1658)&lt;$Z1658,"Delta","No Delta"))</f>
        <v/>
      </c>
      <c r="AB1658">
        <f>IF(OR($B1658="",$Z1658=""),"",MAX(0,$Z1658-N($M1658)))</f>
        <v/>
      </c>
      <c r="AC1658" s="46">
        <f>IF($B1658="","",IFERROR(INDEX('CCA Util %'!$H:$H,MATCH($B1658,'CCA Util %'!$E:$E,0)),""))</f>
        <v/>
      </c>
      <c r="AD1658">
        <f>IF($B1658="","",IFERROR(INDEX('CCA Util %'!$G:$G,MATCH($B1658,'CCA Util %'!$E:$E,0)),""))</f>
        <v/>
      </c>
      <c r="AE1658">
        <f>IF(OR($B1658="",$U1658=""),"",$U1658&amp;" &amp; "&amp;IF(OR($AD1658="",$AD1658=0),"Util NA",$AD1658&amp;" Util"))</f>
        <v/>
      </c>
    </row>
    <row r="1659" ht="15.75" customHeight="1" s="42">
      <c r="A1659" s="41" t="n"/>
      <c r="G1659" s="38" t="n"/>
      <c r="H1659" s="38" t="n"/>
      <c r="I1659" s="38" t="n"/>
      <c r="J1659" s="38" t="n"/>
      <c r="K1659" s="38" t="n"/>
      <c r="L1659" s="38" t="n"/>
      <c r="N1659" s="36">
        <f>IF($B1659="","",IF($C1659="SUPERSTORE","Superstore","DH"))</f>
        <v/>
      </c>
      <c r="O1659" s="36">
        <f>IF($B1659="","",IFERROR(VLOOKUP($B1659,Mapping!$A:$C,2,0),"Not Mapped"))</f>
        <v/>
      </c>
      <c r="P1659" s="36">
        <f>IF($B1659="","",IFERROR(VLOOKUP($B1659,Mapping!$A:$C,3,0),"Not Mapped"))</f>
        <v/>
      </c>
      <c r="Q1659" s="36">
        <f>IF($B1659="","",IFERROR(VLOOKUP($O1659,Leaders!$A:$B,2,0),"Not Mapped"))</f>
        <v/>
      </c>
      <c r="R1659" s="36">
        <f>IF($B1659="","",IF(COUNTIF(Exclusions!$A:$A,$B1659)&gt;0,"Yes","No"))</f>
        <v/>
      </c>
      <c r="S1659" s="38">
        <f>IF($B1659="","",MIN(1,DAY($A1659)/IF($N1659="Superstore",Settings!$B$5,Settings!$B$4)))</f>
        <v/>
      </c>
      <c r="T1659" s="38">
        <f>IF(OR($B1659="",$G1659="",$S1659=0),"",$G1659/$S1659)</f>
        <v/>
      </c>
      <c r="U1659" s="36">
        <f>IF($T1659="","",IF($T1659&lt;Settings!$B$8,"Critical",IF($T1659&lt;Settings!$B$9,"Semi Critical","Non Critical")))</f>
        <v/>
      </c>
      <c r="V1659" s="28" t="n"/>
      <c r="Z1659">
        <f>IF($B1659="","",IFERROR(VLOOKUP($B1659,'Plan HC for CCA'!$A:$B,2,0),""))</f>
        <v/>
      </c>
      <c r="AA1659">
        <f>IF(OR($B1659="",$Z1659=""),"",IF(N($M1659)&lt;$Z1659,"Delta","No Delta"))</f>
        <v/>
      </c>
      <c r="AB1659">
        <f>IF(OR($B1659="",$Z1659=""),"",MAX(0,$Z1659-N($M1659)))</f>
        <v/>
      </c>
      <c r="AC1659" s="46">
        <f>IF($B1659="","",IFERROR(INDEX('CCA Util %'!$H:$H,MATCH($B1659,'CCA Util %'!$E:$E,0)),""))</f>
        <v/>
      </c>
      <c r="AD1659">
        <f>IF($B1659="","",IFERROR(INDEX('CCA Util %'!$G:$G,MATCH($B1659,'CCA Util %'!$E:$E,0)),""))</f>
        <v/>
      </c>
      <c r="AE1659">
        <f>IF(OR($B1659="",$U1659=""),"",$U1659&amp;" &amp; "&amp;IF(OR($AD1659="",$AD1659=0),"Util NA",$AD1659&amp;" Util"))</f>
        <v/>
      </c>
    </row>
    <row r="1660" ht="15.75" customHeight="1" s="42">
      <c r="A1660" s="41" t="n"/>
      <c r="G1660" s="38" t="n"/>
      <c r="H1660" s="38" t="n"/>
      <c r="I1660" s="38" t="n"/>
      <c r="J1660" s="38" t="n"/>
      <c r="K1660" s="38" t="n"/>
      <c r="L1660" s="38" t="n"/>
      <c r="N1660" s="36">
        <f>IF($B1660="","",IF($C1660="SUPERSTORE","Superstore","DH"))</f>
        <v/>
      </c>
      <c r="O1660" s="36">
        <f>IF($B1660="","",IFERROR(VLOOKUP($B1660,Mapping!$A:$C,2,0),"Not Mapped"))</f>
        <v/>
      </c>
      <c r="P1660" s="36">
        <f>IF($B1660="","",IFERROR(VLOOKUP($B1660,Mapping!$A:$C,3,0),"Not Mapped"))</f>
        <v/>
      </c>
      <c r="Q1660" s="36">
        <f>IF($B1660="","",IFERROR(VLOOKUP($O1660,Leaders!$A:$B,2,0),"Not Mapped"))</f>
        <v/>
      </c>
      <c r="R1660" s="36">
        <f>IF($B1660="","",IF(COUNTIF(Exclusions!$A:$A,$B1660)&gt;0,"Yes","No"))</f>
        <v/>
      </c>
      <c r="S1660" s="38">
        <f>IF($B1660="","",MIN(1,DAY($A1660)/IF($N1660="Superstore",Settings!$B$5,Settings!$B$4)))</f>
        <v/>
      </c>
      <c r="T1660" s="38">
        <f>IF(OR($B1660="",$G1660="",$S1660=0),"",$G1660/$S1660)</f>
        <v/>
      </c>
      <c r="U1660" s="36">
        <f>IF($T1660="","",IF($T1660&lt;Settings!$B$8,"Critical",IF($T1660&lt;Settings!$B$9,"Semi Critical","Non Critical")))</f>
        <v/>
      </c>
      <c r="V1660" s="28" t="n"/>
      <c r="Z1660">
        <f>IF($B1660="","",IFERROR(VLOOKUP($B1660,'Plan HC for CCA'!$A:$B,2,0),""))</f>
        <v/>
      </c>
      <c r="AA1660">
        <f>IF(OR($B1660="",$Z1660=""),"",IF(N($M1660)&lt;$Z1660,"Delta","No Delta"))</f>
        <v/>
      </c>
      <c r="AB1660">
        <f>IF(OR($B1660="",$Z1660=""),"",MAX(0,$Z1660-N($M1660)))</f>
        <v/>
      </c>
      <c r="AC1660" s="46">
        <f>IF($B1660="","",IFERROR(INDEX('CCA Util %'!$H:$H,MATCH($B1660,'CCA Util %'!$E:$E,0)),""))</f>
        <v/>
      </c>
      <c r="AD1660">
        <f>IF($B1660="","",IFERROR(INDEX('CCA Util %'!$G:$G,MATCH($B1660,'CCA Util %'!$E:$E,0)),""))</f>
        <v/>
      </c>
      <c r="AE1660">
        <f>IF(OR($B1660="",$U1660=""),"",$U1660&amp;" &amp; "&amp;IF(OR($AD1660="",$AD1660=0),"Util NA",$AD1660&amp;" Util"))</f>
        <v/>
      </c>
    </row>
    <row r="1661" ht="15.75" customHeight="1" s="42">
      <c r="A1661" s="41" t="n"/>
      <c r="G1661" s="38" t="n"/>
      <c r="H1661" s="38" t="n"/>
      <c r="I1661" s="38" t="n"/>
      <c r="J1661" s="38" t="n"/>
      <c r="K1661" s="38" t="n"/>
      <c r="L1661" s="38" t="n"/>
      <c r="N1661" s="36">
        <f>IF($B1661="","",IF($C1661="SUPERSTORE","Superstore","DH"))</f>
        <v/>
      </c>
      <c r="O1661" s="36">
        <f>IF($B1661="","",IFERROR(VLOOKUP($B1661,Mapping!$A:$C,2,0),"Not Mapped"))</f>
        <v/>
      </c>
      <c r="P1661" s="36">
        <f>IF($B1661="","",IFERROR(VLOOKUP($B1661,Mapping!$A:$C,3,0),"Not Mapped"))</f>
        <v/>
      </c>
      <c r="Q1661" s="36">
        <f>IF($B1661="","",IFERROR(VLOOKUP($O1661,Leaders!$A:$B,2,0),"Not Mapped"))</f>
        <v/>
      </c>
      <c r="R1661" s="36">
        <f>IF($B1661="","",IF(COUNTIF(Exclusions!$A:$A,$B1661)&gt;0,"Yes","No"))</f>
        <v/>
      </c>
      <c r="S1661" s="38">
        <f>IF($B1661="","",MIN(1,DAY($A1661)/IF($N1661="Superstore",Settings!$B$5,Settings!$B$4)))</f>
        <v/>
      </c>
      <c r="T1661" s="38">
        <f>IF(OR($B1661="",$G1661="",$S1661=0),"",$G1661/$S1661)</f>
        <v/>
      </c>
      <c r="U1661" s="36">
        <f>IF($T1661="","",IF($T1661&lt;Settings!$B$8,"Critical",IF($T1661&lt;Settings!$B$9,"Semi Critical","Non Critical")))</f>
        <v/>
      </c>
      <c r="V1661" s="28" t="n"/>
      <c r="Z1661">
        <f>IF($B1661="","",IFERROR(VLOOKUP($B1661,'Plan HC for CCA'!$A:$B,2,0),""))</f>
        <v/>
      </c>
      <c r="AA1661">
        <f>IF(OR($B1661="",$Z1661=""),"",IF(N($M1661)&lt;$Z1661,"Delta","No Delta"))</f>
        <v/>
      </c>
      <c r="AB1661">
        <f>IF(OR($B1661="",$Z1661=""),"",MAX(0,$Z1661-N($M1661)))</f>
        <v/>
      </c>
      <c r="AC1661" s="46">
        <f>IF($B1661="","",IFERROR(INDEX('CCA Util %'!$H:$H,MATCH($B1661,'CCA Util %'!$E:$E,0)),""))</f>
        <v/>
      </c>
      <c r="AD1661">
        <f>IF($B1661="","",IFERROR(INDEX('CCA Util %'!$G:$G,MATCH($B1661,'CCA Util %'!$E:$E,0)),""))</f>
        <v/>
      </c>
      <c r="AE1661">
        <f>IF(OR($B1661="",$U1661=""),"",$U1661&amp;" &amp; "&amp;IF(OR($AD1661="",$AD1661=0),"Util NA",$AD1661&amp;" Util"))</f>
        <v/>
      </c>
    </row>
    <row r="1662" ht="15.75" customHeight="1" s="42">
      <c r="A1662" s="41" t="n"/>
      <c r="G1662" s="38" t="n"/>
      <c r="H1662" s="38" t="n"/>
      <c r="I1662" s="38" t="n"/>
      <c r="J1662" s="38" t="n"/>
      <c r="K1662" s="38" t="n"/>
      <c r="L1662" s="38" t="n"/>
      <c r="N1662" s="36">
        <f>IF($B1662="","",IF($C1662="SUPERSTORE","Superstore","DH"))</f>
        <v/>
      </c>
      <c r="O1662" s="36">
        <f>IF($B1662="","",IFERROR(VLOOKUP($B1662,Mapping!$A:$C,2,0),"Not Mapped"))</f>
        <v/>
      </c>
      <c r="P1662" s="36">
        <f>IF($B1662="","",IFERROR(VLOOKUP($B1662,Mapping!$A:$C,3,0),"Not Mapped"))</f>
        <v/>
      </c>
      <c r="Q1662" s="36">
        <f>IF($B1662="","",IFERROR(VLOOKUP($O1662,Leaders!$A:$B,2,0),"Not Mapped"))</f>
        <v/>
      </c>
      <c r="R1662" s="36">
        <f>IF($B1662="","",IF(COUNTIF(Exclusions!$A:$A,$B1662)&gt;0,"Yes","No"))</f>
        <v/>
      </c>
      <c r="S1662" s="38">
        <f>IF($B1662="","",MIN(1,DAY($A1662)/IF($N1662="Superstore",Settings!$B$5,Settings!$B$4)))</f>
        <v/>
      </c>
      <c r="T1662" s="38">
        <f>IF(OR($B1662="",$G1662="",$S1662=0),"",$G1662/$S1662)</f>
        <v/>
      </c>
      <c r="U1662" s="36">
        <f>IF($T1662="","",IF($T1662&lt;Settings!$B$8,"Critical",IF($T1662&lt;Settings!$B$9,"Semi Critical","Non Critical")))</f>
        <v/>
      </c>
      <c r="V1662" s="28" t="n"/>
      <c r="Z1662">
        <f>IF($B1662="","",IFERROR(VLOOKUP($B1662,'Plan HC for CCA'!$A:$B,2,0),""))</f>
        <v/>
      </c>
      <c r="AA1662">
        <f>IF(OR($B1662="",$Z1662=""),"",IF(N($M1662)&lt;$Z1662,"Delta","No Delta"))</f>
        <v/>
      </c>
      <c r="AB1662">
        <f>IF(OR($B1662="",$Z1662=""),"",MAX(0,$Z1662-N($M1662)))</f>
        <v/>
      </c>
      <c r="AC1662" s="46">
        <f>IF($B1662="","",IFERROR(INDEX('CCA Util %'!$H:$H,MATCH($B1662,'CCA Util %'!$E:$E,0)),""))</f>
        <v/>
      </c>
      <c r="AD1662">
        <f>IF($B1662="","",IFERROR(INDEX('CCA Util %'!$G:$G,MATCH($B1662,'CCA Util %'!$E:$E,0)),""))</f>
        <v/>
      </c>
      <c r="AE1662">
        <f>IF(OR($B1662="",$U1662=""),"",$U1662&amp;" &amp; "&amp;IF(OR($AD1662="",$AD1662=0),"Util NA",$AD1662&amp;" Util"))</f>
        <v/>
      </c>
    </row>
    <row r="1663" ht="15.75" customHeight="1" s="42">
      <c r="A1663" s="41" t="n"/>
      <c r="G1663" s="38" t="n"/>
      <c r="H1663" s="38" t="n"/>
      <c r="I1663" s="38" t="n"/>
      <c r="J1663" s="38" t="n"/>
      <c r="K1663" s="38" t="n"/>
      <c r="L1663" s="38" t="n"/>
      <c r="N1663" s="36">
        <f>IF($B1663="","",IF($C1663="SUPERSTORE","Superstore","DH"))</f>
        <v/>
      </c>
      <c r="O1663" s="36">
        <f>IF($B1663="","",IFERROR(VLOOKUP($B1663,Mapping!$A:$C,2,0),"Not Mapped"))</f>
        <v/>
      </c>
      <c r="P1663" s="36">
        <f>IF($B1663="","",IFERROR(VLOOKUP($B1663,Mapping!$A:$C,3,0),"Not Mapped"))</f>
        <v/>
      </c>
      <c r="Q1663" s="36">
        <f>IF($B1663="","",IFERROR(VLOOKUP($O1663,Leaders!$A:$B,2,0),"Not Mapped"))</f>
        <v/>
      </c>
      <c r="R1663" s="36">
        <f>IF($B1663="","",IF(COUNTIF(Exclusions!$A:$A,$B1663)&gt;0,"Yes","No"))</f>
        <v/>
      </c>
      <c r="S1663" s="38">
        <f>IF($B1663="","",MIN(1,DAY($A1663)/IF($N1663="Superstore",Settings!$B$5,Settings!$B$4)))</f>
        <v/>
      </c>
      <c r="T1663" s="38">
        <f>IF(OR($B1663="",$G1663="",$S1663=0),"",$G1663/$S1663)</f>
        <v/>
      </c>
      <c r="U1663" s="36">
        <f>IF($T1663="","",IF($T1663&lt;Settings!$B$8,"Critical",IF($T1663&lt;Settings!$B$9,"Semi Critical","Non Critical")))</f>
        <v/>
      </c>
      <c r="V1663" s="28" t="n"/>
      <c r="Z1663">
        <f>IF($B1663="","",IFERROR(VLOOKUP($B1663,'Plan HC for CCA'!$A:$B,2,0),""))</f>
        <v/>
      </c>
      <c r="AA1663">
        <f>IF(OR($B1663="",$Z1663=""),"",IF(N($M1663)&lt;$Z1663,"Delta","No Delta"))</f>
        <v/>
      </c>
      <c r="AB1663">
        <f>IF(OR($B1663="",$Z1663=""),"",MAX(0,$Z1663-N($M1663)))</f>
        <v/>
      </c>
      <c r="AC1663" s="46">
        <f>IF($B1663="","",IFERROR(INDEX('CCA Util %'!$H:$H,MATCH($B1663,'CCA Util %'!$E:$E,0)),""))</f>
        <v/>
      </c>
      <c r="AD1663">
        <f>IF($B1663="","",IFERROR(INDEX('CCA Util %'!$G:$G,MATCH($B1663,'CCA Util %'!$E:$E,0)),""))</f>
        <v/>
      </c>
      <c r="AE1663">
        <f>IF(OR($B1663="",$U1663=""),"",$U1663&amp;" &amp; "&amp;IF(OR($AD1663="",$AD1663=0),"Util NA",$AD1663&amp;" Util"))</f>
        <v/>
      </c>
    </row>
    <row r="1664" ht="15.75" customHeight="1" s="42">
      <c r="A1664" s="41" t="n"/>
      <c r="G1664" s="38" t="n"/>
      <c r="H1664" s="38" t="n"/>
      <c r="I1664" s="38" t="n"/>
      <c r="J1664" s="38" t="n"/>
      <c r="K1664" s="38" t="n"/>
      <c r="L1664" s="38" t="n"/>
      <c r="N1664" s="36">
        <f>IF($B1664="","",IF($C1664="SUPERSTORE","Superstore","DH"))</f>
        <v/>
      </c>
      <c r="O1664" s="36">
        <f>IF($B1664="","",IFERROR(VLOOKUP($B1664,Mapping!$A:$C,2,0),"Not Mapped"))</f>
        <v/>
      </c>
      <c r="P1664" s="36">
        <f>IF($B1664="","",IFERROR(VLOOKUP($B1664,Mapping!$A:$C,3,0),"Not Mapped"))</f>
        <v/>
      </c>
      <c r="Q1664" s="36">
        <f>IF($B1664="","",IFERROR(VLOOKUP($O1664,Leaders!$A:$B,2,0),"Not Mapped"))</f>
        <v/>
      </c>
      <c r="R1664" s="36">
        <f>IF($B1664="","",IF(COUNTIF(Exclusions!$A:$A,$B1664)&gt;0,"Yes","No"))</f>
        <v/>
      </c>
      <c r="S1664" s="38">
        <f>IF($B1664="","",MIN(1,DAY($A1664)/IF($N1664="Superstore",Settings!$B$5,Settings!$B$4)))</f>
        <v/>
      </c>
      <c r="T1664" s="38">
        <f>IF(OR($B1664="",$G1664="",$S1664=0),"",$G1664/$S1664)</f>
        <v/>
      </c>
      <c r="U1664" s="36">
        <f>IF($T1664="","",IF($T1664&lt;Settings!$B$8,"Critical",IF($T1664&lt;Settings!$B$9,"Semi Critical","Non Critical")))</f>
        <v/>
      </c>
      <c r="V1664" s="28" t="n"/>
      <c r="Z1664">
        <f>IF($B1664="","",IFERROR(VLOOKUP($B1664,'Plan HC for CCA'!$A:$B,2,0),""))</f>
        <v/>
      </c>
      <c r="AA1664">
        <f>IF(OR($B1664="",$Z1664=""),"",IF(N($M1664)&lt;$Z1664,"Delta","No Delta"))</f>
        <v/>
      </c>
      <c r="AB1664">
        <f>IF(OR($B1664="",$Z1664=""),"",MAX(0,$Z1664-N($M1664)))</f>
        <v/>
      </c>
      <c r="AC1664" s="46">
        <f>IF($B1664="","",IFERROR(INDEX('CCA Util %'!$H:$H,MATCH($B1664,'CCA Util %'!$E:$E,0)),""))</f>
        <v/>
      </c>
      <c r="AD1664">
        <f>IF($B1664="","",IFERROR(INDEX('CCA Util %'!$G:$G,MATCH($B1664,'CCA Util %'!$E:$E,0)),""))</f>
        <v/>
      </c>
      <c r="AE1664">
        <f>IF(OR($B1664="",$U1664=""),"",$U1664&amp;" &amp; "&amp;IF(OR($AD1664="",$AD1664=0),"Util NA",$AD1664&amp;" Util"))</f>
        <v/>
      </c>
    </row>
    <row r="1665" ht="15.75" customHeight="1" s="42">
      <c r="A1665" s="41" t="n"/>
      <c r="G1665" s="38" t="n"/>
      <c r="H1665" s="38" t="n"/>
      <c r="I1665" s="38" t="n"/>
      <c r="J1665" s="38" t="n"/>
      <c r="K1665" s="38" t="n"/>
      <c r="L1665" s="38" t="n"/>
      <c r="N1665" s="36">
        <f>IF($B1665="","",IF($C1665="SUPERSTORE","Superstore","DH"))</f>
        <v/>
      </c>
      <c r="O1665" s="36">
        <f>IF($B1665="","",IFERROR(VLOOKUP($B1665,Mapping!$A:$C,2,0),"Not Mapped"))</f>
        <v/>
      </c>
      <c r="P1665" s="36">
        <f>IF($B1665="","",IFERROR(VLOOKUP($B1665,Mapping!$A:$C,3,0),"Not Mapped"))</f>
        <v/>
      </c>
      <c r="Q1665" s="36">
        <f>IF($B1665="","",IFERROR(VLOOKUP($O1665,Leaders!$A:$B,2,0),"Not Mapped"))</f>
        <v/>
      </c>
      <c r="R1665" s="36">
        <f>IF($B1665="","",IF(COUNTIF(Exclusions!$A:$A,$B1665)&gt;0,"Yes","No"))</f>
        <v/>
      </c>
      <c r="S1665" s="38">
        <f>IF($B1665="","",MIN(1,DAY($A1665)/IF($N1665="Superstore",Settings!$B$5,Settings!$B$4)))</f>
        <v/>
      </c>
      <c r="T1665" s="38">
        <f>IF(OR($B1665="",$G1665="",$S1665=0),"",$G1665/$S1665)</f>
        <v/>
      </c>
      <c r="U1665" s="36">
        <f>IF($T1665="","",IF($T1665&lt;Settings!$B$8,"Critical",IF($T1665&lt;Settings!$B$9,"Semi Critical","Non Critical")))</f>
        <v/>
      </c>
      <c r="V1665" s="28" t="n"/>
      <c r="Z1665">
        <f>IF($B1665="","",IFERROR(VLOOKUP($B1665,'Plan HC for CCA'!$A:$B,2,0),""))</f>
        <v/>
      </c>
      <c r="AA1665">
        <f>IF(OR($B1665="",$Z1665=""),"",IF(N($M1665)&lt;$Z1665,"Delta","No Delta"))</f>
        <v/>
      </c>
      <c r="AB1665">
        <f>IF(OR($B1665="",$Z1665=""),"",MAX(0,$Z1665-N($M1665)))</f>
        <v/>
      </c>
      <c r="AC1665" s="46">
        <f>IF($B1665="","",IFERROR(INDEX('CCA Util %'!$H:$H,MATCH($B1665,'CCA Util %'!$E:$E,0)),""))</f>
        <v/>
      </c>
      <c r="AD1665">
        <f>IF($B1665="","",IFERROR(INDEX('CCA Util %'!$G:$G,MATCH($B1665,'CCA Util %'!$E:$E,0)),""))</f>
        <v/>
      </c>
      <c r="AE1665">
        <f>IF(OR($B1665="",$U1665=""),"",$U1665&amp;" &amp; "&amp;IF(OR($AD1665="",$AD1665=0),"Util NA",$AD1665&amp;" Util"))</f>
        <v/>
      </c>
    </row>
    <row r="1666" ht="15.75" customHeight="1" s="42">
      <c r="A1666" s="41" t="n"/>
      <c r="G1666" s="38" t="n"/>
      <c r="H1666" s="38" t="n"/>
      <c r="I1666" s="38" t="n"/>
      <c r="J1666" s="38" t="n"/>
      <c r="K1666" s="38" t="n"/>
      <c r="L1666" s="38" t="n"/>
      <c r="N1666" s="36">
        <f>IF($B1666="","",IF($C1666="SUPERSTORE","Superstore","DH"))</f>
        <v/>
      </c>
      <c r="O1666" s="36">
        <f>IF($B1666="","",IFERROR(VLOOKUP($B1666,Mapping!$A:$C,2,0),"Not Mapped"))</f>
        <v/>
      </c>
      <c r="P1666" s="36">
        <f>IF($B1666="","",IFERROR(VLOOKUP($B1666,Mapping!$A:$C,3,0),"Not Mapped"))</f>
        <v/>
      </c>
      <c r="Q1666" s="36">
        <f>IF($B1666="","",IFERROR(VLOOKUP($O1666,Leaders!$A:$B,2,0),"Not Mapped"))</f>
        <v/>
      </c>
      <c r="R1666" s="36">
        <f>IF($B1666="","",IF(COUNTIF(Exclusions!$A:$A,$B1666)&gt;0,"Yes","No"))</f>
        <v/>
      </c>
      <c r="S1666" s="38">
        <f>IF($B1666="","",MIN(1,DAY($A1666)/IF($N1666="Superstore",Settings!$B$5,Settings!$B$4)))</f>
        <v/>
      </c>
      <c r="T1666" s="38">
        <f>IF(OR($B1666="",$G1666="",$S1666=0),"",$G1666/$S1666)</f>
        <v/>
      </c>
      <c r="U1666" s="36">
        <f>IF($T1666="","",IF($T1666&lt;Settings!$B$8,"Critical",IF($T1666&lt;Settings!$B$9,"Semi Critical","Non Critical")))</f>
        <v/>
      </c>
      <c r="V1666" s="28" t="n"/>
      <c r="Z1666">
        <f>IF($B1666="","",IFERROR(VLOOKUP($B1666,'Plan HC for CCA'!$A:$B,2,0),""))</f>
        <v/>
      </c>
      <c r="AA1666">
        <f>IF(OR($B1666="",$Z1666=""),"",IF(N($M1666)&lt;$Z1666,"Delta","No Delta"))</f>
        <v/>
      </c>
      <c r="AB1666">
        <f>IF(OR($B1666="",$Z1666=""),"",MAX(0,$Z1666-N($M1666)))</f>
        <v/>
      </c>
      <c r="AC1666" s="46">
        <f>IF($B1666="","",IFERROR(INDEX('CCA Util %'!$H:$H,MATCH($B1666,'CCA Util %'!$E:$E,0)),""))</f>
        <v/>
      </c>
      <c r="AD1666">
        <f>IF($B1666="","",IFERROR(INDEX('CCA Util %'!$G:$G,MATCH($B1666,'CCA Util %'!$E:$E,0)),""))</f>
        <v/>
      </c>
      <c r="AE1666">
        <f>IF(OR($B1666="",$U1666=""),"",$U1666&amp;" &amp; "&amp;IF(OR($AD1666="",$AD1666=0),"Util NA",$AD1666&amp;" Util"))</f>
        <v/>
      </c>
    </row>
    <row r="1667" ht="15.75" customHeight="1" s="42">
      <c r="A1667" s="41" t="n"/>
      <c r="G1667" s="38" t="n"/>
      <c r="H1667" s="38" t="n"/>
      <c r="I1667" s="38" t="n"/>
      <c r="J1667" s="38" t="n"/>
      <c r="K1667" s="38" t="n"/>
      <c r="L1667" s="38" t="n"/>
      <c r="N1667" s="36">
        <f>IF($B1667="","",IF($C1667="SUPERSTORE","Superstore","DH"))</f>
        <v/>
      </c>
      <c r="O1667" s="36">
        <f>IF($B1667="","",IFERROR(VLOOKUP($B1667,Mapping!$A:$C,2,0),"Not Mapped"))</f>
        <v/>
      </c>
      <c r="P1667" s="36">
        <f>IF($B1667="","",IFERROR(VLOOKUP($B1667,Mapping!$A:$C,3,0),"Not Mapped"))</f>
        <v/>
      </c>
      <c r="Q1667" s="36">
        <f>IF($B1667="","",IFERROR(VLOOKUP($O1667,Leaders!$A:$B,2,0),"Not Mapped"))</f>
        <v/>
      </c>
      <c r="R1667" s="36">
        <f>IF($B1667="","",IF(COUNTIF(Exclusions!$A:$A,$B1667)&gt;0,"Yes","No"))</f>
        <v/>
      </c>
      <c r="S1667" s="38">
        <f>IF($B1667="","",MIN(1,DAY($A1667)/IF($N1667="Superstore",Settings!$B$5,Settings!$B$4)))</f>
        <v/>
      </c>
      <c r="T1667" s="38">
        <f>IF(OR($B1667="",$G1667="",$S1667=0),"",$G1667/$S1667)</f>
        <v/>
      </c>
      <c r="U1667" s="36">
        <f>IF($T1667="","",IF($T1667&lt;Settings!$B$8,"Critical",IF($T1667&lt;Settings!$B$9,"Semi Critical","Non Critical")))</f>
        <v/>
      </c>
      <c r="V1667" s="28" t="n"/>
      <c r="Z1667">
        <f>IF($B1667="","",IFERROR(VLOOKUP($B1667,'Plan HC for CCA'!$A:$B,2,0),""))</f>
        <v/>
      </c>
      <c r="AA1667">
        <f>IF(OR($B1667="",$Z1667=""),"",IF(N($M1667)&lt;$Z1667,"Delta","No Delta"))</f>
        <v/>
      </c>
      <c r="AB1667">
        <f>IF(OR($B1667="",$Z1667=""),"",MAX(0,$Z1667-N($M1667)))</f>
        <v/>
      </c>
      <c r="AC1667" s="46">
        <f>IF($B1667="","",IFERROR(INDEX('CCA Util %'!$H:$H,MATCH($B1667,'CCA Util %'!$E:$E,0)),""))</f>
        <v/>
      </c>
      <c r="AD1667">
        <f>IF($B1667="","",IFERROR(INDEX('CCA Util %'!$G:$G,MATCH($B1667,'CCA Util %'!$E:$E,0)),""))</f>
        <v/>
      </c>
      <c r="AE1667">
        <f>IF(OR($B1667="",$U1667=""),"",$U1667&amp;" &amp; "&amp;IF(OR($AD1667="",$AD1667=0),"Util NA",$AD1667&amp;" Util"))</f>
        <v/>
      </c>
    </row>
    <row r="1668" ht="15.75" customHeight="1" s="42">
      <c r="A1668" s="41" t="n"/>
      <c r="G1668" s="38" t="n"/>
      <c r="H1668" s="38" t="n"/>
      <c r="I1668" s="38" t="n"/>
      <c r="J1668" s="38" t="n"/>
      <c r="K1668" s="38" t="n"/>
      <c r="L1668" s="38" t="n"/>
      <c r="N1668" s="36">
        <f>IF($B1668="","",IF($C1668="SUPERSTORE","Superstore","DH"))</f>
        <v/>
      </c>
      <c r="O1668" s="36">
        <f>IF($B1668="","",IFERROR(VLOOKUP($B1668,Mapping!$A:$C,2,0),"Not Mapped"))</f>
        <v/>
      </c>
      <c r="P1668" s="36">
        <f>IF($B1668="","",IFERROR(VLOOKUP($B1668,Mapping!$A:$C,3,0),"Not Mapped"))</f>
        <v/>
      </c>
      <c r="Q1668" s="36">
        <f>IF($B1668="","",IFERROR(VLOOKUP($O1668,Leaders!$A:$B,2,0),"Not Mapped"))</f>
        <v/>
      </c>
      <c r="R1668" s="36">
        <f>IF($B1668="","",IF(COUNTIF(Exclusions!$A:$A,$B1668)&gt;0,"Yes","No"))</f>
        <v/>
      </c>
      <c r="S1668" s="38">
        <f>IF($B1668="","",MIN(1,DAY($A1668)/IF($N1668="Superstore",Settings!$B$5,Settings!$B$4)))</f>
        <v/>
      </c>
      <c r="T1668" s="38">
        <f>IF(OR($B1668="",$G1668="",$S1668=0),"",$G1668/$S1668)</f>
        <v/>
      </c>
      <c r="U1668" s="36">
        <f>IF($T1668="","",IF($T1668&lt;Settings!$B$8,"Critical",IF($T1668&lt;Settings!$B$9,"Semi Critical","Non Critical")))</f>
        <v/>
      </c>
      <c r="V1668" s="28" t="n"/>
      <c r="Z1668">
        <f>IF($B1668="","",IFERROR(VLOOKUP($B1668,'Plan HC for CCA'!$A:$B,2,0),""))</f>
        <v/>
      </c>
      <c r="AA1668">
        <f>IF(OR($B1668="",$Z1668=""),"",IF(N($M1668)&lt;$Z1668,"Delta","No Delta"))</f>
        <v/>
      </c>
      <c r="AB1668">
        <f>IF(OR($B1668="",$Z1668=""),"",MAX(0,$Z1668-N($M1668)))</f>
        <v/>
      </c>
      <c r="AC1668" s="46">
        <f>IF($B1668="","",IFERROR(INDEX('CCA Util %'!$H:$H,MATCH($B1668,'CCA Util %'!$E:$E,0)),""))</f>
        <v/>
      </c>
      <c r="AD1668">
        <f>IF($B1668="","",IFERROR(INDEX('CCA Util %'!$G:$G,MATCH($B1668,'CCA Util %'!$E:$E,0)),""))</f>
        <v/>
      </c>
      <c r="AE1668">
        <f>IF(OR($B1668="",$U1668=""),"",$U1668&amp;" &amp; "&amp;IF(OR($AD1668="",$AD1668=0),"Util NA",$AD1668&amp;" Util"))</f>
        <v/>
      </c>
    </row>
    <row r="1669" ht="15.75" customHeight="1" s="42">
      <c r="A1669" s="41" t="n"/>
      <c r="G1669" s="38" t="n"/>
      <c r="H1669" s="38" t="n"/>
      <c r="I1669" s="38" t="n"/>
      <c r="J1669" s="38" t="n"/>
      <c r="K1669" s="38" t="n"/>
      <c r="L1669" s="38" t="n"/>
      <c r="N1669" s="36">
        <f>IF($B1669="","",IF($C1669="SUPERSTORE","Superstore","DH"))</f>
        <v/>
      </c>
      <c r="O1669" s="36">
        <f>IF($B1669="","",IFERROR(VLOOKUP($B1669,Mapping!$A:$C,2,0),"Not Mapped"))</f>
        <v/>
      </c>
      <c r="P1669" s="36">
        <f>IF($B1669="","",IFERROR(VLOOKUP($B1669,Mapping!$A:$C,3,0),"Not Mapped"))</f>
        <v/>
      </c>
      <c r="Q1669" s="36">
        <f>IF($B1669="","",IFERROR(VLOOKUP($O1669,Leaders!$A:$B,2,0),"Not Mapped"))</f>
        <v/>
      </c>
      <c r="R1669" s="36">
        <f>IF($B1669="","",IF(COUNTIF(Exclusions!$A:$A,$B1669)&gt;0,"Yes","No"))</f>
        <v/>
      </c>
      <c r="S1669" s="38">
        <f>IF($B1669="","",MIN(1,DAY($A1669)/IF($N1669="Superstore",Settings!$B$5,Settings!$B$4)))</f>
        <v/>
      </c>
      <c r="T1669" s="38">
        <f>IF(OR($B1669="",$G1669="",$S1669=0),"",$G1669/$S1669)</f>
        <v/>
      </c>
      <c r="U1669" s="36">
        <f>IF($T1669="","",IF($T1669&lt;Settings!$B$8,"Critical",IF($T1669&lt;Settings!$B$9,"Semi Critical","Non Critical")))</f>
        <v/>
      </c>
      <c r="V1669" s="28" t="n"/>
      <c r="Z1669">
        <f>IF($B1669="","",IFERROR(VLOOKUP($B1669,'Plan HC for CCA'!$A:$B,2,0),""))</f>
        <v/>
      </c>
      <c r="AA1669">
        <f>IF(OR($B1669="",$Z1669=""),"",IF(N($M1669)&lt;$Z1669,"Delta","No Delta"))</f>
        <v/>
      </c>
      <c r="AB1669">
        <f>IF(OR($B1669="",$Z1669=""),"",MAX(0,$Z1669-N($M1669)))</f>
        <v/>
      </c>
      <c r="AC1669" s="46">
        <f>IF($B1669="","",IFERROR(INDEX('CCA Util %'!$H:$H,MATCH($B1669,'CCA Util %'!$E:$E,0)),""))</f>
        <v/>
      </c>
      <c r="AD1669">
        <f>IF($B1669="","",IFERROR(INDEX('CCA Util %'!$G:$G,MATCH($B1669,'CCA Util %'!$E:$E,0)),""))</f>
        <v/>
      </c>
      <c r="AE1669">
        <f>IF(OR($B1669="",$U1669=""),"",$U1669&amp;" &amp; "&amp;IF(OR($AD1669="",$AD1669=0),"Util NA",$AD1669&amp;" Util"))</f>
        <v/>
      </c>
    </row>
    <row r="1670" ht="15.75" customHeight="1" s="42">
      <c r="A1670" s="41" t="n"/>
      <c r="G1670" s="38" t="n"/>
      <c r="H1670" s="38" t="n"/>
      <c r="I1670" s="38" t="n"/>
      <c r="J1670" s="38" t="n"/>
      <c r="K1670" s="38" t="n"/>
      <c r="L1670" s="38" t="n"/>
      <c r="N1670" s="36">
        <f>IF($B1670="","",IF($C1670="SUPERSTORE","Superstore","DH"))</f>
        <v/>
      </c>
      <c r="O1670" s="36">
        <f>IF($B1670="","",IFERROR(VLOOKUP($B1670,Mapping!$A:$C,2,0),"Not Mapped"))</f>
        <v/>
      </c>
      <c r="P1670" s="36">
        <f>IF($B1670="","",IFERROR(VLOOKUP($B1670,Mapping!$A:$C,3,0),"Not Mapped"))</f>
        <v/>
      </c>
      <c r="Q1670" s="36">
        <f>IF($B1670="","",IFERROR(VLOOKUP($O1670,Leaders!$A:$B,2,0),"Not Mapped"))</f>
        <v/>
      </c>
      <c r="R1670" s="36">
        <f>IF($B1670="","",IF(COUNTIF(Exclusions!$A:$A,$B1670)&gt;0,"Yes","No"))</f>
        <v/>
      </c>
      <c r="S1670" s="38">
        <f>IF($B1670="","",MIN(1,DAY($A1670)/IF($N1670="Superstore",Settings!$B$5,Settings!$B$4)))</f>
        <v/>
      </c>
      <c r="T1670" s="38">
        <f>IF(OR($B1670="",$G1670="",$S1670=0),"",$G1670/$S1670)</f>
        <v/>
      </c>
      <c r="U1670" s="36">
        <f>IF($T1670="","",IF($T1670&lt;Settings!$B$8,"Critical",IF($T1670&lt;Settings!$B$9,"Semi Critical","Non Critical")))</f>
        <v/>
      </c>
      <c r="V1670" s="28" t="n"/>
      <c r="Z1670">
        <f>IF($B1670="","",IFERROR(VLOOKUP($B1670,'Plan HC for CCA'!$A:$B,2,0),""))</f>
        <v/>
      </c>
      <c r="AA1670">
        <f>IF(OR($B1670="",$Z1670=""),"",IF(N($M1670)&lt;$Z1670,"Delta","No Delta"))</f>
        <v/>
      </c>
      <c r="AB1670">
        <f>IF(OR($B1670="",$Z1670=""),"",MAX(0,$Z1670-N($M1670)))</f>
        <v/>
      </c>
      <c r="AC1670" s="46">
        <f>IF($B1670="","",IFERROR(INDEX('CCA Util %'!$H:$H,MATCH($B1670,'CCA Util %'!$E:$E,0)),""))</f>
        <v/>
      </c>
      <c r="AD1670">
        <f>IF($B1670="","",IFERROR(INDEX('CCA Util %'!$G:$G,MATCH($B1670,'CCA Util %'!$E:$E,0)),""))</f>
        <v/>
      </c>
      <c r="AE1670">
        <f>IF(OR($B1670="",$U1670=""),"",$U1670&amp;" &amp; "&amp;IF(OR($AD1670="",$AD1670=0),"Util NA",$AD1670&amp;" Util"))</f>
        <v/>
      </c>
    </row>
    <row r="1671" ht="15.75" customHeight="1" s="42">
      <c r="A1671" s="41" t="n"/>
      <c r="G1671" s="38" t="n"/>
      <c r="H1671" s="38" t="n"/>
      <c r="I1671" s="38" t="n"/>
      <c r="J1671" s="38" t="n"/>
      <c r="K1671" s="38" t="n"/>
      <c r="L1671" s="38" t="n"/>
      <c r="N1671" s="36">
        <f>IF($B1671="","",IF($C1671="SUPERSTORE","Superstore","DH"))</f>
        <v/>
      </c>
      <c r="O1671" s="36">
        <f>IF($B1671="","",IFERROR(VLOOKUP($B1671,Mapping!$A:$C,2,0),"Not Mapped"))</f>
        <v/>
      </c>
      <c r="P1671" s="36">
        <f>IF($B1671="","",IFERROR(VLOOKUP($B1671,Mapping!$A:$C,3,0),"Not Mapped"))</f>
        <v/>
      </c>
      <c r="Q1671" s="36">
        <f>IF($B1671="","",IFERROR(VLOOKUP($O1671,Leaders!$A:$B,2,0),"Not Mapped"))</f>
        <v/>
      </c>
      <c r="R1671" s="36">
        <f>IF($B1671="","",IF(COUNTIF(Exclusions!$A:$A,$B1671)&gt;0,"Yes","No"))</f>
        <v/>
      </c>
      <c r="S1671" s="38">
        <f>IF($B1671="","",MIN(1,DAY($A1671)/IF($N1671="Superstore",Settings!$B$5,Settings!$B$4)))</f>
        <v/>
      </c>
      <c r="T1671" s="38">
        <f>IF(OR($B1671="",$G1671="",$S1671=0),"",$G1671/$S1671)</f>
        <v/>
      </c>
      <c r="U1671" s="36">
        <f>IF($T1671="","",IF($T1671&lt;Settings!$B$8,"Critical",IF($T1671&lt;Settings!$B$9,"Semi Critical","Non Critical")))</f>
        <v/>
      </c>
      <c r="V1671" s="28" t="n"/>
      <c r="Z1671">
        <f>IF($B1671="","",IFERROR(VLOOKUP($B1671,'Plan HC for CCA'!$A:$B,2,0),""))</f>
        <v/>
      </c>
      <c r="AA1671">
        <f>IF(OR($B1671="",$Z1671=""),"",IF(N($M1671)&lt;$Z1671,"Delta","No Delta"))</f>
        <v/>
      </c>
      <c r="AB1671">
        <f>IF(OR($B1671="",$Z1671=""),"",MAX(0,$Z1671-N($M1671)))</f>
        <v/>
      </c>
      <c r="AC1671" s="46">
        <f>IF($B1671="","",IFERROR(INDEX('CCA Util %'!$H:$H,MATCH($B1671,'CCA Util %'!$E:$E,0)),""))</f>
        <v/>
      </c>
      <c r="AD1671">
        <f>IF($B1671="","",IFERROR(INDEX('CCA Util %'!$G:$G,MATCH($B1671,'CCA Util %'!$E:$E,0)),""))</f>
        <v/>
      </c>
      <c r="AE1671">
        <f>IF(OR($B1671="",$U1671=""),"",$U1671&amp;" &amp; "&amp;IF(OR($AD1671="",$AD1671=0),"Util NA",$AD1671&amp;" Util"))</f>
        <v/>
      </c>
    </row>
    <row r="1672" ht="15.75" customHeight="1" s="42">
      <c r="A1672" s="41" t="n"/>
      <c r="G1672" s="38" t="n"/>
      <c r="H1672" s="38" t="n"/>
      <c r="I1672" s="38" t="n"/>
      <c r="J1672" s="38" t="n"/>
      <c r="K1672" s="38" t="n"/>
      <c r="L1672" s="38" t="n"/>
      <c r="N1672" s="36">
        <f>IF($B1672="","",IF($C1672="SUPERSTORE","Superstore","DH"))</f>
        <v/>
      </c>
      <c r="O1672" s="36">
        <f>IF($B1672="","",IFERROR(VLOOKUP($B1672,Mapping!$A:$C,2,0),"Not Mapped"))</f>
        <v/>
      </c>
      <c r="P1672" s="36">
        <f>IF($B1672="","",IFERROR(VLOOKUP($B1672,Mapping!$A:$C,3,0),"Not Mapped"))</f>
        <v/>
      </c>
      <c r="Q1672" s="36">
        <f>IF($B1672="","",IFERROR(VLOOKUP($O1672,Leaders!$A:$B,2,0),"Not Mapped"))</f>
        <v/>
      </c>
      <c r="R1672" s="36">
        <f>IF($B1672="","",IF(COUNTIF(Exclusions!$A:$A,$B1672)&gt;0,"Yes","No"))</f>
        <v/>
      </c>
      <c r="S1672" s="38">
        <f>IF($B1672="","",MIN(1,DAY($A1672)/IF($N1672="Superstore",Settings!$B$5,Settings!$B$4)))</f>
        <v/>
      </c>
      <c r="T1672" s="38">
        <f>IF(OR($B1672="",$G1672="",$S1672=0),"",$G1672/$S1672)</f>
        <v/>
      </c>
      <c r="U1672" s="36">
        <f>IF($T1672="","",IF($T1672&lt;Settings!$B$8,"Critical",IF($T1672&lt;Settings!$B$9,"Semi Critical","Non Critical")))</f>
        <v/>
      </c>
      <c r="V1672" s="28" t="n"/>
      <c r="Z1672">
        <f>IF($B1672="","",IFERROR(VLOOKUP($B1672,'Plan HC for CCA'!$A:$B,2,0),""))</f>
        <v/>
      </c>
      <c r="AA1672">
        <f>IF(OR($B1672="",$Z1672=""),"",IF(N($M1672)&lt;$Z1672,"Delta","No Delta"))</f>
        <v/>
      </c>
      <c r="AB1672">
        <f>IF(OR($B1672="",$Z1672=""),"",MAX(0,$Z1672-N($M1672)))</f>
        <v/>
      </c>
      <c r="AC1672" s="46">
        <f>IF($B1672="","",IFERROR(INDEX('CCA Util %'!$H:$H,MATCH($B1672,'CCA Util %'!$E:$E,0)),""))</f>
        <v/>
      </c>
      <c r="AD1672">
        <f>IF($B1672="","",IFERROR(INDEX('CCA Util %'!$G:$G,MATCH($B1672,'CCA Util %'!$E:$E,0)),""))</f>
        <v/>
      </c>
      <c r="AE1672">
        <f>IF(OR($B1672="",$U1672=""),"",$U1672&amp;" &amp; "&amp;IF(OR($AD1672="",$AD1672=0),"Util NA",$AD1672&amp;" Util"))</f>
        <v/>
      </c>
    </row>
    <row r="1673" ht="15.75" customHeight="1" s="42">
      <c r="A1673" s="41" t="n"/>
      <c r="G1673" s="38" t="n"/>
      <c r="H1673" s="38" t="n"/>
      <c r="I1673" s="38" t="n"/>
      <c r="J1673" s="38" t="n"/>
      <c r="K1673" s="38" t="n"/>
      <c r="L1673" s="38" t="n"/>
      <c r="N1673" s="36">
        <f>IF($B1673="","",IF($C1673="SUPERSTORE","Superstore","DH"))</f>
        <v/>
      </c>
      <c r="O1673" s="36">
        <f>IF($B1673="","",IFERROR(VLOOKUP($B1673,Mapping!$A:$C,2,0),"Not Mapped"))</f>
        <v/>
      </c>
      <c r="P1673" s="36">
        <f>IF($B1673="","",IFERROR(VLOOKUP($B1673,Mapping!$A:$C,3,0),"Not Mapped"))</f>
        <v/>
      </c>
      <c r="Q1673" s="36">
        <f>IF($B1673="","",IFERROR(VLOOKUP($O1673,Leaders!$A:$B,2,0),"Not Mapped"))</f>
        <v/>
      </c>
      <c r="R1673" s="36">
        <f>IF($B1673="","",IF(COUNTIF(Exclusions!$A:$A,$B1673)&gt;0,"Yes","No"))</f>
        <v/>
      </c>
      <c r="S1673" s="38">
        <f>IF($B1673="","",MIN(1,DAY($A1673)/IF($N1673="Superstore",Settings!$B$5,Settings!$B$4)))</f>
        <v/>
      </c>
      <c r="T1673" s="38">
        <f>IF(OR($B1673="",$G1673="",$S1673=0),"",$G1673/$S1673)</f>
        <v/>
      </c>
      <c r="U1673" s="36">
        <f>IF($T1673="","",IF($T1673&lt;Settings!$B$8,"Critical",IF($T1673&lt;Settings!$B$9,"Semi Critical","Non Critical")))</f>
        <v/>
      </c>
      <c r="V1673" s="28" t="n"/>
      <c r="Z1673">
        <f>IF($B1673="","",IFERROR(VLOOKUP($B1673,'Plan HC for CCA'!$A:$B,2,0),""))</f>
        <v/>
      </c>
      <c r="AA1673">
        <f>IF(OR($B1673="",$Z1673=""),"",IF(N($M1673)&lt;$Z1673,"Delta","No Delta"))</f>
        <v/>
      </c>
      <c r="AB1673">
        <f>IF(OR($B1673="",$Z1673=""),"",MAX(0,$Z1673-N($M1673)))</f>
        <v/>
      </c>
      <c r="AC1673" s="46">
        <f>IF($B1673="","",IFERROR(INDEX('CCA Util %'!$H:$H,MATCH($B1673,'CCA Util %'!$E:$E,0)),""))</f>
        <v/>
      </c>
      <c r="AD1673">
        <f>IF($B1673="","",IFERROR(INDEX('CCA Util %'!$G:$G,MATCH($B1673,'CCA Util %'!$E:$E,0)),""))</f>
        <v/>
      </c>
      <c r="AE1673">
        <f>IF(OR($B1673="",$U1673=""),"",$U1673&amp;" &amp; "&amp;IF(OR($AD1673="",$AD1673=0),"Util NA",$AD1673&amp;" Util"))</f>
        <v/>
      </c>
    </row>
    <row r="1674" ht="15.75" customHeight="1" s="42">
      <c r="A1674" s="41" t="n"/>
      <c r="G1674" s="38" t="n"/>
      <c r="H1674" s="38" t="n"/>
      <c r="I1674" s="38" t="n"/>
      <c r="J1674" s="38" t="n"/>
      <c r="K1674" s="38" t="n"/>
      <c r="L1674" s="38" t="n"/>
      <c r="N1674" s="36">
        <f>IF($B1674="","",IF($C1674="SUPERSTORE","Superstore","DH"))</f>
        <v/>
      </c>
      <c r="O1674" s="36">
        <f>IF($B1674="","",IFERROR(VLOOKUP($B1674,Mapping!$A:$C,2,0),"Not Mapped"))</f>
        <v/>
      </c>
      <c r="P1674" s="36">
        <f>IF($B1674="","",IFERROR(VLOOKUP($B1674,Mapping!$A:$C,3,0),"Not Mapped"))</f>
        <v/>
      </c>
      <c r="Q1674" s="36">
        <f>IF($B1674="","",IFERROR(VLOOKUP($O1674,Leaders!$A:$B,2,0),"Not Mapped"))</f>
        <v/>
      </c>
      <c r="R1674" s="36">
        <f>IF($B1674="","",IF(COUNTIF(Exclusions!$A:$A,$B1674)&gt;0,"Yes","No"))</f>
        <v/>
      </c>
      <c r="S1674" s="38">
        <f>IF($B1674="","",MIN(1,DAY($A1674)/IF($N1674="Superstore",Settings!$B$5,Settings!$B$4)))</f>
        <v/>
      </c>
      <c r="T1674" s="38">
        <f>IF(OR($B1674="",$G1674="",$S1674=0),"",$G1674/$S1674)</f>
        <v/>
      </c>
      <c r="U1674" s="36">
        <f>IF($T1674="","",IF($T1674&lt;Settings!$B$8,"Critical",IF($T1674&lt;Settings!$B$9,"Semi Critical","Non Critical")))</f>
        <v/>
      </c>
      <c r="V1674" s="28" t="n"/>
      <c r="Z1674">
        <f>IF($B1674="","",IFERROR(VLOOKUP($B1674,'Plan HC for CCA'!$A:$B,2,0),""))</f>
        <v/>
      </c>
      <c r="AA1674">
        <f>IF(OR($B1674="",$Z1674=""),"",IF(N($M1674)&lt;$Z1674,"Delta","No Delta"))</f>
        <v/>
      </c>
      <c r="AB1674">
        <f>IF(OR($B1674="",$Z1674=""),"",MAX(0,$Z1674-N($M1674)))</f>
        <v/>
      </c>
      <c r="AC1674" s="46">
        <f>IF($B1674="","",IFERROR(INDEX('CCA Util %'!$H:$H,MATCH($B1674,'CCA Util %'!$E:$E,0)),""))</f>
        <v/>
      </c>
      <c r="AD1674">
        <f>IF($B1674="","",IFERROR(INDEX('CCA Util %'!$G:$G,MATCH($B1674,'CCA Util %'!$E:$E,0)),""))</f>
        <v/>
      </c>
      <c r="AE1674">
        <f>IF(OR($B1674="",$U1674=""),"",$U1674&amp;" &amp; "&amp;IF(OR($AD1674="",$AD1674=0),"Util NA",$AD1674&amp;" Util"))</f>
        <v/>
      </c>
    </row>
    <row r="1675" ht="15.75" customHeight="1" s="42">
      <c r="A1675" s="41" t="n"/>
      <c r="G1675" s="38" t="n"/>
      <c r="H1675" s="38" t="n"/>
      <c r="I1675" s="38" t="n"/>
      <c r="J1675" s="38" t="n"/>
      <c r="K1675" s="38" t="n"/>
      <c r="L1675" s="38" t="n"/>
      <c r="N1675" s="36">
        <f>IF($B1675="","",IF($C1675="SUPERSTORE","Superstore","DH"))</f>
        <v/>
      </c>
      <c r="O1675" s="36">
        <f>IF($B1675="","",IFERROR(VLOOKUP($B1675,Mapping!$A:$C,2,0),"Not Mapped"))</f>
        <v/>
      </c>
      <c r="P1675" s="36">
        <f>IF($B1675="","",IFERROR(VLOOKUP($B1675,Mapping!$A:$C,3,0),"Not Mapped"))</f>
        <v/>
      </c>
      <c r="Q1675" s="36">
        <f>IF($B1675="","",IFERROR(VLOOKUP($O1675,Leaders!$A:$B,2,0),"Not Mapped"))</f>
        <v/>
      </c>
      <c r="R1675" s="36">
        <f>IF($B1675="","",IF(COUNTIF(Exclusions!$A:$A,$B1675)&gt;0,"Yes","No"))</f>
        <v/>
      </c>
      <c r="S1675" s="38">
        <f>IF($B1675="","",MIN(1,DAY($A1675)/IF($N1675="Superstore",Settings!$B$5,Settings!$B$4)))</f>
        <v/>
      </c>
      <c r="T1675" s="38">
        <f>IF(OR($B1675="",$G1675="",$S1675=0),"",$G1675/$S1675)</f>
        <v/>
      </c>
      <c r="U1675" s="36">
        <f>IF($T1675="","",IF($T1675&lt;Settings!$B$8,"Critical",IF($T1675&lt;Settings!$B$9,"Semi Critical","Non Critical")))</f>
        <v/>
      </c>
      <c r="V1675" s="28" t="n"/>
      <c r="Z1675">
        <f>IF($B1675="","",IFERROR(VLOOKUP($B1675,'Plan HC for CCA'!$A:$B,2,0),""))</f>
        <v/>
      </c>
      <c r="AA1675">
        <f>IF(OR($B1675="",$Z1675=""),"",IF(N($M1675)&lt;$Z1675,"Delta","No Delta"))</f>
        <v/>
      </c>
      <c r="AB1675">
        <f>IF(OR($B1675="",$Z1675=""),"",MAX(0,$Z1675-N($M1675)))</f>
        <v/>
      </c>
      <c r="AC1675" s="46">
        <f>IF($B1675="","",IFERROR(INDEX('CCA Util %'!$H:$H,MATCH($B1675,'CCA Util %'!$E:$E,0)),""))</f>
        <v/>
      </c>
      <c r="AD1675">
        <f>IF($B1675="","",IFERROR(INDEX('CCA Util %'!$G:$G,MATCH($B1675,'CCA Util %'!$E:$E,0)),""))</f>
        <v/>
      </c>
      <c r="AE1675">
        <f>IF(OR($B1675="",$U1675=""),"",$U1675&amp;" &amp; "&amp;IF(OR($AD1675="",$AD1675=0),"Util NA",$AD1675&amp;" Util"))</f>
        <v/>
      </c>
    </row>
    <row r="1676" ht="15.75" customHeight="1" s="42">
      <c r="A1676" s="41" t="n"/>
      <c r="G1676" s="38" t="n"/>
      <c r="H1676" s="38" t="n"/>
      <c r="I1676" s="38" t="n"/>
      <c r="J1676" s="38" t="n"/>
      <c r="K1676" s="38" t="n"/>
      <c r="L1676" s="38" t="n"/>
      <c r="N1676" s="36">
        <f>IF($B1676="","",IF($C1676="SUPERSTORE","Superstore","DH"))</f>
        <v/>
      </c>
      <c r="O1676" s="36">
        <f>IF($B1676="","",IFERROR(VLOOKUP($B1676,Mapping!$A:$C,2,0),"Not Mapped"))</f>
        <v/>
      </c>
      <c r="P1676" s="36">
        <f>IF($B1676="","",IFERROR(VLOOKUP($B1676,Mapping!$A:$C,3,0),"Not Mapped"))</f>
        <v/>
      </c>
      <c r="Q1676" s="36">
        <f>IF($B1676="","",IFERROR(VLOOKUP($O1676,Leaders!$A:$B,2,0),"Not Mapped"))</f>
        <v/>
      </c>
      <c r="R1676" s="36">
        <f>IF($B1676="","",IF(COUNTIF(Exclusions!$A:$A,$B1676)&gt;0,"Yes","No"))</f>
        <v/>
      </c>
      <c r="S1676" s="38">
        <f>IF($B1676="","",MIN(1,DAY($A1676)/IF($N1676="Superstore",Settings!$B$5,Settings!$B$4)))</f>
        <v/>
      </c>
      <c r="T1676" s="38">
        <f>IF(OR($B1676="",$G1676="",$S1676=0),"",$G1676/$S1676)</f>
        <v/>
      </c>
      <c r="U1676" s="36">
        <f>IF($T1676="","",IF($T1676&lt;Settings!$B$8,"Critical",IF($T1676&lt;Settings!$B$9,"Semi Critical","Non Critical")))</f>
        <v/>
      </c>
      <c r="V1676" s="28" t="n"/>
      <c r="Z1676">
        <f>IF($B1676="","",IFERROR(VLOOKUP($B1676,'Plan HC for CCA'!$A:$B,2,0),""))</f>
        <v/>
      </c>
      <c r="AA1676">
        <f>IF(OR($B1676="",$Z1676=""),"",IF(N($M1676)&lt;$Z1676,"Delta","No Delta"))</f>
        <v/>
      </c>
      <c r="AB1676">
        <f>IF(OR($B1676="",$Z1676=""),"",MAX(0,$Z1676-N($M1676)))</f>
        <v/>
      </c>
      <c r="AC1676" s="46">
        <f>IF($B1676="","",IFERROR(INDEX('CCA Util %'!$H:$H,MATCH($B1676,'CCA Util %'!$E:$E,0)),""))</f>
        <v/>
      </c>
      <c r="AD1676">
        <f>IF($B1676="","",IFERROR(INDEX('CCA Util %'!$G:$G,MATCH($B1676,'CCA Util %'!$E:$E,0)),""))</f>
        <v/>
      </c>
      <c r="AE1676">
        <f>IF(OR($B1676="",$U1676=""),"",$U1676&amp;" &amp; "&amp;IF(OR($AD1676="",$AD1676=0),"Util NA",$AD1676&amp;" Util"))</f>
        <v/>
      </c>
    </row>
    <row r="1677" ht="15.75" customHeight="1" s="42">
      <c r="A1677" s="41" t="n"/>
      <c r="G1677" s="38" t="n"/>
      <c r="H1677" s="38" t="n"/>
      <c r="I1677" s="38" t="n"/>
      <c r="J1677" s="38" t="n"/>
      <c r="K1677" s="38" t="n"/>
      <c r="L1677" s="38" t="n"/>
      <c r="N1677" s="36">
        <f>IF($B1677="","",IF($C1677="SUPERSTORE","Superstore","DH"))</f>
        <v/>
      </c>
      <c r="O1677" s="36">
        <f>IF($B1677="","",IFERROR(VLOOKUP($B1677,Mapping!$A:$C,2,0),"Not Mapped"))</f>
        <v/>
      </c>
      <c r="P1677" s="36">
        <f>IF($B1677="","",IFERROR(VLOOKUP($B1677,Mapping!$A:$C,3,0),"Not Mapped"))</f>
        <v/>
      </c>
      <c r="Q1677" s="36">
        <f>IF($B1677="","",IFERROR(VLOOKUP($O1677,Leaders!$A:$B,2,0),"Not Mapped"))</f>
        <v/>
      </c>
      <c r="R1677" s="36">
        <f>IF($B1677="","",IF(COUNTIF(Exclusions!$A:$A,$B1677)&gt;0,"Yes","No"))</f>
        <v/>
      </c>
      <c r="S1677" s="38">
        <f>IF($B1677="","",MIN(1,DAY($A1677)/IF($N1677="Superstore",Settings!$B$5,Settings!$B$4)))</f>
        <v/>
      </c>
      <c r="T1677" s="38">
        <f>IF(OR($B1677="",$G1677="",$S1677=0),"",$G1677/$S1677)</f>
        <v/>
      </c>
      <c r="U1677" s="36">
        <f>IF($T1677="","",IF($T1677&lt;Settings!$B$8,"Critical",IF($T1677&lt;Settings!$B$9,"Semi Critical","Non Critical")))</f>
        <v/>
      </c>
      <c r="V1677" s="28" t="n"/>
      <c r="Z1677">
        <f>IF($B1677="","",IFERROR(VLOOKUP($B1677,'Plan HC for CCA'!$A:$B,2,0),""))</f>
        <v/>
      </c>
      <c r="AA1677">
        <f>IF(OR($B1677="",$Z1677=""),"",IF(N($M1677)&lt;$Z1677,"Delta","No Delta"))</f>
        <v/>
      </c>
      <c r="AB1677">
        <f>IF(OR($B1677="",$Z1677=""),"",MAX(0,$Z1677-N($M1677)))</f>
        <v/>
      </c>
      <c r="AC1677" s="46">
        <f>IF($B1677="","",IFERROR(INDEX('CCA Util %'!$H:$H,MATCH($B1677,'CCA Util %'!$E:$E,0)),""))</f>
        <v/>
      </c>
      <c r="AD1677">
        <f>IF($B1677="","",IFERROR(INDEX('CCA Util %'!$G:$G,MATCH($B1677,'CCA Util %'!$E:$E,0)),""))</f>
        <v/>
      </c>
      <c r="AE1677">
        <f>IF(OR($B1677="",$U1677=""),"",$U1677&amp;" &amp; "&amp;IF(OR($AD1677="",$AD1677=0),"Util NA",$AD1677&amp;" Util"))</f>
        <v/>
      </c>
    </row>
    <row r="1678" ht="15.75" customHeight="1" s="42">
      <c r="A1678" s="41" t="n"/>
      <c r="G1678" s="38" t="n"/>
      <c r="H1678" s="38" t="n"/>
      <c r="I1678" s="38" t="n"/>
      <c r="J1678" s="38" t="n"/>
      <c r="K1678" s="38" t="n"/>
      <c r="L1678" s="38" t="n"/>
      <c r="N1678" s="36">
        <f>IF($B1678="","",IF($C1678="SUPERSTORE","Superstore","DH"))</f>
        <v/>
      </c>
      <c r="O1678" s="36">
        <f>IF($B1678="","",IFERROR(VLOOKUP($B1678,Mapping!$A:$C,2,0),"Not Mapped"))</f>
        <v/>
      </c>
      <c r="P1678" s="36">
        <f>IF($B1678="","",IFERROR(VLOOKUP($B1678,Mapping!$A:$C,3,0),"Not Mapped"))</f>
        <v/>
      </c>
      <c r="Q1678" s="36">
        <f>IF($B1678="","",IFERROR(VLOOKUP($O1678,Leaders!$A:$B,2,0),"Not Mapped"))</f>
        <v/>
      </c>
      <c r="R1678" s="36">
        <f>IF($B1678="","",IF(COUNTIF(Exclusions!$A:$A,$B1678)&gt;0,"Yes","No"))</f>
        <v/>
      </c>
      <c r="S1678" s="38">
        <f>IF($B1678="","",MIN(1,DAY($A1678)/IF($N1678="Superstore",Settings!$B$5,Settings!$B$4)))</f>
        <v/>
      </c>
      <c r="T1678" s="38">
        <f>IF(OR($B1678="",$G1678="",$S1678=0),"",$G1678/$S1678)</f>
        <v/>
      </c>
      <c r="U1678" s="36">
        <f>IF($T1678="","",IF($T1678&lt;Settings!$B$8,"Critical",IF($T1678&lt;Settings!$B$9,"Semi Critical","Non Critical")))</f>
        <v/>
      </c>
      <c r="V1678" s="28" t="n"/>
      <c r="Z1678">
        <f>IF($B1678="","",IFERROR(VLOOKUP($B1678,'Plan HC for CCA'!$A:$B,2,0),""))</f>
        <v/>
      </c>
      <c r="AA1678">
        <f>IF(OR($B1678="",$Z1678=""),"",IF(N($M1678)&lt;$Z1678,"Delta","No Delta"))</f>
        <v/>
      </c>
      <c r="AB1678">
        <f>IF(OR($B1678="",$Z1678=""),"",MAX(0,$Z1678-N($M1678)))</f>
        <v/>
      </c>
      <c r="AC1678" s="46">
        <f>IF($B1678="","",IFERROR(INDEX('CCA Util %'!$H:$H,MATCH($B1678,'CCA Util %'!$E:$E,0)),""))</f>
        <v/>
      </c>
      <c r="AD1678">
        <f>IF($B1678="","",IFERROR(INDEX('CCA Util %'!$G:$G,MATCH($B1678,'CCA Util %'!$E:$E,0)),""))</f>
        <v/>
      </c>
      <c r="AE1678">
        <f>IF(OR($B1678="",$U1678=""),"",$U1678&amp;" &amp; "&amp;IF(OR($AD1678="",$AD1678=0),"Util NA",$AD1678&amp;" Util"))</f>
        <v/>
      </c>
    </row>
    <row r="1679" ht="15.75" customHeight="1" s="42">
      <c r="A1679" s="41" t="n"/>
      <c r="G1679" s="38" t="n"/>
      <c r="H1679" s="38" t="n"/>
      <c r="I1679" s="38" t="n"/>
      <c r="J1679" s="38" t="n"/>
      <c r="K1679" s="38" t="n"/>
      <c r="L1679" s="38" t="n"/>
      <c r="N1679" s="36">
        <f>IF($B1679="","",IF($C1679="SUPERSTORE","Superstore","DH"))</f>
        <v/>
      </c>
      <c r="O1679" s="36">
        <f>IF($B1679="","",IFERROR(VLOOKUP($B1679,Mapping!$A:$C,2,0),"Not Mapped"))</f>
        <v/>
      </c>
      <c r="P1679" s="36">
        <f>IF($B1679="","",IFERROR(VLOOKUP($B1679,Mapping!$A:$C,3,0),"Not Mapped"))</f>
        <v/>
      </c>
      <c r="Q1679" s="36">
        <f>IF($B1679="","",IFERROR(VLOOKUP($O1679,Leaders!$A:$B,2,0),"Not Mapped"))</f>
        <v/>
      </c>
      <c r="R1679" s="36">
        <f>IF($B1679="","",IF(COUNTIF(Exclusions!$A:$A,$B1679)&gt;0,"Yes","No"))</f>
        <v/>
      </c>
      <c r="S1679" s="38">
        <f>IF($B1679="","",MIN(1,DAY($A1679)/IF($N1679="Superstore",Settings!$B$5,Settings!$B$4)))</f>
        <v/>
      </c>
      <c r="T1679" s="38">
        <f>IF(OR($B1679="",$G1679="",$S1679=0),"",$G1679/$S1679)</f>
        <v/>
      </c>
      <c r="U1679" s="36">
        <f>IF($T1679="","",IF($T1679&lt;Settings!$B$8,"Critical",IF($T1679&lt;Settings!$B$9,"Semi Critical","Non Critical")))</f>
        <v/>
      </c>
      <c r="V1679" s="28" t="n"/>
      <c r="Z1679">
        <f>IF($B1679="","",IFERROR(VLOOKUP($B1679,'Plan HC for CCA'!$A:$B,2,0),""))</f>
        <v/>
      </c>
      <c r="AA1679">
        <f>IF(OR($B1679="",$Z1679=""),"",IF(N($M1679)&lt;$Z1679,"Delta","No Delta"))</f>
        <v/>
      </c>
      <c r="AB1679">
        <f>IF(OR($B1679="",$Z1679=""),"",MAX(0,$Z1679-N($M1679)))</f>
        <v/>
      </c>
      <c r="AC1679" s="46">
        <f>IF($B1679="","",IFERROR(INDEX('CCA Util %'!$H:$H,MATCH($B1679,'CCA Util %'!$E:$E,0)),""))</f>
        <v/>
      </c>
      <c r="AD1679">
        <f>IF($B1679="","",IFERROR(INDEX('CCA Util %'!$G:$G,MATCH($B1679,'CCA Util %'!$E:$E,0)),""))</f>
        <v/>
      </c>
      <c r="AE1679">
        <f>IF(OR($B1679="",$U1679=""),"",$U1679&amp;" &amp; "&amp;IF(OR($AD1679="",$AD1679=0),"Util NA",$AD1679&amp;" Util"))</f>
        <v/>
      </c>
    </row>
    <row r="1680" ht="15.75" customHeight="1" s="42">
      <c r="A1680" s="41" t="n"/>
      <c r="G1680" s="38" t="n"/>
      <c r="H1680" s="38" t="n"/>
      <c r="I1680" s="38" t="n"/>
      <c r="J1680" s="38" t="n"/>
      <c r="K1680" s="38" t="n"/>
      <c r="L1680" s="38" t="n"/>
      <c r="N1680" s="36">
        <f>IF($B1680="","",IF($C1680="SUPERSTORE","Superstore","DH"))</f>
        <v/>
      </c>
      <c r="O1680" s="36">
        <f>IF($B1680="","",IFERROR(VLOOKUP($B1680,Mapping!$A:$C,2,0),"Not Mapped"))</f>
        <v/>
      </c>
      <c r="P1680" s="36">
        <f>IF($B1680="","",IFERROR(VLOOKUP($B1680,Mapping!$A:$C,3,0),"Not Mapped"))</f>
        <v/>
      </c>
      <c r="Q1680" s="36">
        <f>IF($B1680="","",IFERROR(VLOOKUP($O1680,Leaders!$A:$B,2,0),"Not Mapped"))</f>
        <v/>
      </c>
      <c r="R1680" s="36">
        <f>IF($B1680="","",IF(COUNTIF(Exclusions!$A:$A,$B1680)&gt;0,"Yes","No"))</f>
        <v/>
      </c>
      <c r="S1680" s="38">
        <f>IF($B1680="","",MIN(1,DAY($A1680)/IF($N1680="Superstore",Settings!$B$5,Settings!$B$4)))</f>
        <v/>
      </c>
      <c r="T1680" s="38">
        <f>IF(OR($B1680="",$G1680="",$S1680=0),"",$G1680/$S1680)</f>
        <v/>
      </c>
      <c r="U1680" s="36">
        <f>IF($T1680="","",IF($T1680&lt;Settings!$B$8,"Critical",IF($T1680&lt;Settings!$B$9,"Semi Critical","Non Critical")))</f>
        <v/>
      </c>
      <c r="V1680" s="28" t="n"/>
      <c r="Z1680">
        <f>IF($B1680="","",IFERROR(VLOOKUP($B1680,'Plan HC for CCA'!$A:$B,2,0),""))</f>
        <v/>
      </c>
      <c r="AA1680">
        <f>IF(OR($B1680="",$Z1680=""),"",IF(N($M1680)&lt;$Z1680,"Delta","No Delta"))</f>
        <v/>
      </c>
      <c r="AB1680">
        <f>IF(OR($B1680="",$Z1680=""),"",MAX(0,$Z1680-N($M1680)))</f>
        <v/>
      </c>
      <c r="AC1680" s="46">
        <f>IF($B1680="","",IFERROR(INDEX('CCA Util %'!$H:$H,MATCH($B1680,'CCA Util %'!$E:$E,0)),""))</f>
        <v/>
      </c>
      <c r="AD1680">
        <f>IF($B1680="","",IFERROR(INDEX('CCA Util %'!$G:$G,MATCH($B1680,'CCA Util %'!$E:$E,0)),""))</f>
        <v/>
      </c>
      <c r="AE1680">
        <f>IF(OR($B1680="",$U1680=""),"",$U1680&amp;" &amp; "&amp;IF(OR($AD1680="",$AD1680=0),"Util NA",$AD1680&amp;" Util"))</f>
        <v/>
      </c>
    </row>
    <row r="1681" ht="15.75" customHeight="1" s="42">
      <c r="A1681" s="41" t="n"/>
      <c r="G1681" s="38" t="n"/>
      <c r="H1681" s="38" t="n"/>
      <c r="I1681" s="38" t="n"/>
      <c r="J1681" s="38" t="n"/>
      <c r="K1681" s="38" t="n"/>
      <c r="L1681" s="38" t="n"/>
      <c r="N1681" s="36">
        <f>IF($B1681="","",IF($C1681="SUPERSTORE","Superstore","DH"))</f>
        <v/>
      </c>
      <c r="O1681" s="36">
        <f>IF($B1681="","",IFERROR(VLOOKUP($B1681,Mapping!$A:$C,2,0),"Not Mapped"))</f>
        <v/>
      </c>
      <c r="P1681" s="36">
        <f>IF($B1681="","",IFERROR(VLOOKUP($B1681,Mapping!$A:$C,3,0),"Not Mapped"))</f>
        <v/>
      </c>
      <c r="Q1681" s="36">
        <f>IF($B1681="","",IFERROR(VLOOKUP($O1681,Leaders!$A:$B,2,0),"Not Mapped"))</f>
        <v/>
      </c>
      <c r="R1681" s="36">
        <f>IF($B1681="","",IF(COUNTIF(Exclusions!$A:$A,$B1681)&gt;0,"Yes","No"))</f>
        <v/>
      </c>
      <c r="S1681" s="38">
        <f>IF($B1681="","",MIN(1,DAY($A1681)/IF($N1681="Superstore",Settings!$B$5,Settings!$B$4)))</f>
        <v/>
      </c>
      <c r="T1681" s="38">
        <f>IF(OR($B1681="",$G1681="",$S1681=0),"",$G1681/$S1681)</f>
        <v/>
      </c>
      <c r="U1681" s="36">
        <f>IF($T1681="","",IF($T1681&lt;Settings!$B$8,"Critical",IF($T1681&lt;Settings!$B$9,"Semi Critical","Non Critical")))</f>
        <v/>
      </c>
      <c r="V1681" s="28" t="n"/>
      <c r="Z1681">
        <f>IF($B1681="","",IFERROR(VLOOKUP($B1681,'Plan HC for CCA'!$A:$B,2,0),""))</f>
        <v/>
      </c>
      <c r="AA1681">
        <f>IF(OR($B1681="",$Z1681=""),"",IF(N($M1681)&lt;$Z1681,"Delta","No Delta"))</f>
        <v/>
      </c>
      <c r="AB1681">
        <f>IF(OR($B1681="",$Z1681=""),"",MAX(0,$Z1681-N($M1681)))</f>
        <v/>
      </c>
      <c r="AC1681" s="46">
        <f>IF($B1681="","",IFERROR(INDEX('CCA Util %'!$H:$H,MATCH($B1681,'CCA Util %'!$E:$E,0)),""))</f>
        <v/>
      </c>
      <c r="AD1681">
        <f>IF($B1681="","",IFERROR(INDEX('CCA Util %'!$G:$G,MATCH($B1681,'CCA Util %'!$E:$E,0)),""))</f>
        <v/>
      </c>
      <c r="AE1681">
        <f>IF(OR($B1681="",$U1681=""),"",$U1681&amp;" &amp; "&amp;IF(OR($AD1681="",$AD1681=0),"Util NA",$AD1681&amp;" Util"))</f>
        <v/>
      </c>
    </row>
    <row r="1682" ht="15.75" customHeight="1" s="42">
      <c r="A1682" s="41" t="n"/>
      <c r="G1682" s="38" t="n"/>
      <c r="H1682" s="38" t="n"/>
      <c r="I1682" s="38" t="n"/>
      <c r="J1682" s="38" t="n"/>
      <c r="K1682" s="38" t="n"/>
      <c r="L1682" s="38" t="n"/>
      <c r="N1682" s="36">
        <f>IF($B1682="","",IF($C1682="SUPERSTORE","Superstore","DH"))</f>
        <v/>
      </c>
      <c r="O1682" s="36">
        <f>IF($B1682="","",IFERROR(VLOOKUP($B1682,Mapping!$A:$C,2,0),"Not Mapped"))</f>
        <v/>
      </c>
      <c r="P1682" s="36">
        <f>IF($B1682="","",IFERROR(VLOOKUP($B1682,Mapping!$A:$C,3,0),"Not Mapped"))</f>
        <v/>
      </c>
      <c r="Q1682" s="36">
        <f>IF($B1682="","",IFERROR(VLOOKUP($O1682,Leaders!$A:$B,2,0),"Not Mapped"))</f>
        <v/>
      </c>
      <c r="R1682" s="36">
        <f>IF($B1682="","",IF(COUNTIF(Exclusions!$A:$A,$B1682)&gt;0,"Yes","No"))</f>
        <v/>
      </c>
      <c r="S1682" s="38">
        <f>IF($B1682="","",MIN(1,DAY($A1682)/IF($N1682="Superstore",Settings!$B$5,Settings!$B$4)))</f>
        <v/>
      </c>
      <c r="T1682" s="38">
        <f>IF(OR($B1682="",$G1682="",$S1682=0),"",$G1682/$S1682)</f>
        <v/>
      </c>
      <c r="U1682" s="36">
        <f>IF($T1682="","",IF($T1682&lt;Settings!$B$8,"Critical",IF($T1682&lt;Settings!$B$9,"Semi Critical","Non Critical")))</f>
        <v/>
      </c>
      <c r="V1682" s="28" t="n"/>
      <c r="Z1682">
        <f>IF($B1682="","",IFERROR(VLOOKUP($B1682,'Plan HC for CCA'!$A:$B,2,0),""))</f>
        <v/>
      </c>
      <c r="AA1682">
        <f>IF(OR($B1682="",$Z1682=""),"",IF(N($M1682)&lt;$Z1682,"Delta","No Delta"))</f>
        <v/>
      </c>
      <c r="AB1682">
        <f>IF(OR($B1682="",$Z1682=""),"",MAX(0,$Z1682-N($M1682)))</f>
        <v/>
      </c>
      <c r="AC1682" s="46">
        <f>IF($B1682="","",IFERROR(INDEX('CCA Util %'!$H:$H,MATCH($B1682,'CCA Util %'!$E:$E,0)),""))</f>
        <v/>
      </c>
      <c r="AD1682">
        <f>IF($B1682="","",IFERROR(INDEX('CCA Util %'!$G:$G,MATCH($B1682,'CCA Util %'!$E:$E,0)),""))</f>
        <v/>
      </c>
      <c r="AE1682">
        <f>IF(OR($B1682="",$U1682=""),"",$U1682&amp;" &amp; "&amp;IF(OR($AD1682="",$AD1682=0),"Util NA",$AD1682&amp;" Util"))</f>
        <v/>
      </c>
    </row>
    <row r="1683" ht="15.75" customHeight="1" s="42">
      <c r="A1683" s="41" t="n"/>
      <c r="G1683" s="38" t="n"/>
      <c r="H1683" s="38" t="n"/>
      <c r="I1683" s="38" t="n"/>
      <c r="J1683" s="38" t="n"/>
      <c r="K1683" s="38" t="n"/>
      <c r="L1683" s="38" t="n"/>
      <c r="N1683" s="36">
        <f>IF($B1683="","",IF($C1683="SUPERSTORE","Superstore","DH"))</f>
        <v/>
      </c>
      <c r="O1683" s="36">
        <f>IF($B1683="","",IFERROR(VLOOKUP($B1683,Mapping!$A:$C,2,0),"Not Mapped"))</f>
        <v/>
      </c>
      <c r="P1683" s="36">
        <f>IF($B1683="","",IFERROR(VLOOKUP($B1683,Mapping!$A:$C,3,0),"Not Mapped"))</f>
        <v/>
      </c>
      <c r="Q1683" s="36">
        <f>IF($B1683="","",IFERROR(VLOOKUP($O1683,Leaders!$A:$B,2,0),"Not Mapped"))</f>
        <v/>
      </c>
      <c r="R1683" s="36">
        <f>IF($B1683="","",IF(COUNTIF(Exclusions!$A:$A,$B1683)&gt;0,"Yes","No"))</f>
        <v/>
      </c>
      <c r="S1683" s="38">
        <f>IF($B1683="","",MIN(1,DAY($A1683)/IF($N1683="Superstore",Settings!$B$5,Settings!$B$4)))</f>
        <v/>
      </c>
      <c r="T1683" s="38">
        <f>IF(OR($B1683="",$G1683="",$S1683=0),"",$G1683/$S1683)</f>
        <v/>
      </c>
      <c r="U1683" s="36">
        <f>IF($T1683="","",IF($T1683&lt;Settings!$B$8,"Critical",IF($T1683&lt;Settings!$B$9,"Semi Critical","Non Critical")))</f>
        <v/>
      </c>
      <c r="V1683" s="28" t="n"/>
      <c r="Z1683">
        <f>IF($B1683="","",IFERROR(VLOOKUP($B1683,'Plan HC for CCA'!$A:$B,2,0),""))</f>
        <v/>
      </c>
      <c r="AA1683">
        <f>IF(OR($B1683="",$Z1683=""),"",IF(N($M1683)&lt;$Z1683,"Delta","No Delta"))</f>
        <v/>
      </c>
      <c r="AB1683">
        <f>IF(OR($B1683="",$Z1683=""),"",MAX(0,$Z1683-N($M1683)))</f>
        <v/>
      </c>
      <c r="AC1683" s="46">
        <f>IF($B1683="","",IFERROR(INDEX('CCA Util %'!$H:$H,MATCH($B1683,'CCA Util %'!$E:$E,0)),""))</f>
        <v/>
      </c>
      <c r="AD1683">
        <f>IF($B1683="","",IFERROR(INDEX('CCA Util %'!$G:$G,MATCH($B1683,'CCA Util %'!$E:$E,0)),""))</f>
        <v/>
      </c>
      <c r="AE1683">
        <f>IF(OR($B1683="",$U1683=""),"",$U1683&amp;" &amp; "&amp;IF(OR($AD1683="",$AD1683=0),"Util NA",$AD1683&amp;" Util"))</f>
        <v/>
      </c>
    </row>
    <row r="1684" ht="15.75" customHeight="1" s="42">
      <c r="A1684" s="41" t="n"/>
      <c r="G1684" s="38" t="n"/>
      <c r="H1684" s="38" t="n"/>
      <c r="I1684" s="38" t="n"/>
      <c r="J1684" s="38" t="n"/>
      <c r="K1684" s="38" t="n"/>
      <c r="L1684" s="38" t="n"/>
      <c r="N1684" s="36">
        <f>IF($B1684="","",IF($C1684="SUPERSTORE","Superstore","DH"))</f>
        <v/>
      </c>
      <c r="O1684" s="36">
        <f>IF($B1684="","",IFERROR(VLOOKUP($B1684,Mapping!$A:$C,2,0),"Not Mapped"))</f>
        <v/>
      </c>
      <c r="P1684" s="36">
        <f>IF($B1684="","",IFERROR(VLOOKUP($B1684,Mapping!$A:$C,3,0),"Not Mapped"))</f>
        <v/>
      </c>
      <c r="Q1684" s="36">
        <f>IF($B1684="","",IFERROR(VLOOKUP($O1684,Leaders!$A:$B,2,0),"Not Mapped"))</f>
        <v/>
      </c>
      <c r="R1684" s="36">
        <f>IF($B1684="","",IF(COUNTIF(Exclusions!$A:$A,$B1684)&gt;0,"Yes","No"))</f>
        <v/>
      </c>
      <c r="S1684" s="38">
        <f>IF($B1684="","",MIN(1,DAY($A1684)/IF($N1684="Superstore",Settings!$B$5,Settings!$B$4)))</f>
        <v/>
      </c>
      <c r="T1684" s="38">
        <f>IF(OR($B1684="",$G1684="",$S1684=0),"",$G1684/$S1684)</f>
        <v/>
      </c>
      <c r="U1684" s="36">
        <f>IF($T1684="","",IF($T1684&lt;Settings!$B$8,"Critical",IF($T1684&lt;Settings!$B$9,"Semi Critical","Non Critical")))</f>
        <v/>
      </c>
      <c r="V1684" s="28" t="n"/>
      <c r="Z1684">
        <f>IF($B1684="","",IFERROR(VLOOKUP($B1684,'Plan HC for CCA'!$A:$B,2,0),""))</f>
        <v/>
      </c>
      <c r="AA1684">
        <f>IF(OR($B1684="",$Z1684=""),"",IF(N($M1684)&lt;$Z1684,"Delta","No Delta"))</f>
        <v/>
      </c>
      <c r="AB1684">
        <f>IF(OR($B1684="",$Z1684=""),"",MAX(0,$Z1684-N($M1684)))</f>
        <v/>
      </c>
      <c r="AC1684" s="46">
        <f>IF($B1684="","",IFERROR(INDEX('CCA Util %'!$H:$H,MATCH($B1684,'CCA Util %'!$E:$E,0)),""))</f>
        <v/>
      </c>
      <c r="AD1684">
        <f>IF($B1684="","",IFERROR(INDEX('CCA Util %'!$G:$G,MATCH($B1684,'CCA Util %'!$E:$E,0)),""))</f>
        <v/>
      </c>
      <c r="AE1684">
        <f>IF(OR($B1684="",$U1684=""),"",$U1684&amp;" &amp; "&amp;IF(OR($AD1684="",$AD1684=0),"Util NA",$AD1684&amp;" Util"))</f>
        <v/>
      </c>
    </row>
    <row r="1685" ht="15.75" customHeight="1" s="42">
      <c r="A1685" s="41" t="n"/>
      <c r="G1685" s="38" t="n"/>
      <c r="H1685" s="38" t="n"/>
      <c r="I1685" s="38" t="n"/>
      <c r="J1685" s="38" t="n"/>
      <c r="K1685" s="38" t="n"/>
      <c r="L1685" s="38" t="n"/>
      <c r="N1685" s="36">
        <f>IF($B1685="","",IF($C1685="SUPERSTORE","Superstore","DH"))</f>
        <v/>
      </c>
      <c r="O1685" s="36">
        <f>IF($B1685="","",IFERROR(VLOOKUP($B1685,Mapping!$A:$C,2,0),"Not Mapped"))</f>
        <v/>
      </c>
      <c r="P1685" s="36">
        <f>IF($B1685="","",IFERROR(VLOOKUP($B1685,Mapping!$A:$C,3,0),"Not Mapped"))</f>
        <v/>
      </c>
      <c r="Q1685" s="36">
        <f>IF($B1685="","",IFERROR(VLOOKUP($O1685,Leaders!$A:$B,2,0),"Not Mapped"))</f>
        <v/>
      </c>
      <c r="R1685" s="36">
        <f>IF($B1685="","",IF(COUNTIF(Exclusions!$A:$A,$B1685)&gt;0,"Yes","No"))</f>
        <v/>
      </c>
      <c r="S1685" s="38">
        <f>IF($B1685="","",MIN(1,DAY($A1685)/IF($N1685="Superstore",Settings!$B$5,Settings!$B$4)))</f>
        <v/>
      </c>
      <c r="T1685" s="38">
        <f>IF(OR($B1685="",$G1685="",$S1685=0),"",$G1685/$S1685)</f>
        <v/>
      </c>
      <c r="U1685" s="36">
        <f>IF($T1685="","",IF($T1685&lt;Settings!$B$8,"Critical",IF($T1685&lt;Settings!$B$9,"Semi Critical","Non Critical")))</f>
        <v/>
      </c>
      <c r="V1685" s="28" t="n"/>
      <c r="Z1685">
        <f>IF($B1685="","",IFERROR(VLOOKUP($B1685,'Plan HC for CCA'!$A:$B,2,0),""))</f>
        <v/>
      </c>
      <c r="AA1685">
        <f>IF(OR($B1685="",$Z1685=""),"",IF(N($M1685)&lt;$Z1685,"Delta","No Delta"))</f>
        <v/>
      </c>
      <c r="AB1685">
        <f>IF(OR($B1685="",$Z1685=""),"",MAX(0,$Z1685-N($M1685)))</f>
        <v/>
      </c>
      <c r="AC1685" s="46">
        <f>IF($B1685="","",IFERROR(INDEX('CCA Util %'!$H:$H,MATCH($B1685,'CCA Util %'!$E:$E,0)),""))</f>
        <v/>
      </c>
      <c r="AD1685">
        <f>IF($B1685="","",IFERROR(INDEX('CCA Util %'!$G:$G,MATCH($B1685,'CCA Util %'!$E:$E,0)),""))</f>
        <v/>
      </c>
      <c r="AE1685">
        <f>IF(OR($B1685="",$U1685=""),"",$U1685&amp;" &amp; "&amp;IF(OR($AD1685="",$AD1685=0),"Util NA",$AD1685&amp;" Util"))</f>
        <v/>
      </c>
    </row>
    <row r="1686" ht="15.75" customHeight="1" s="42">
      <c r="A1686" s="41" t="n"/>
      <c r="G1686" s="38" t="n"/>
      <c r="H1686" s="38" t="n"/>
      <c r="I1686" s="38" t="n"/>
      <c r="J1686" s="38" t="n"/>
      <c r="K1686" s="38" t="n"/>
      <c r="L1686" s="38" t="n"/>
      <c r="N1686" s="36">
        <f>IF($B1686="","",IF($C1686="SUPERSTORE","Superstore","DH"))</f>
        <v/>
      </c>
      <c r="O1686" s="36">
        <f>IF($B1686="","",IFERROR(VLOOKUP($B1686,Mapping!$A:$C,2,0),"Not Mapped"))</f>
        <v/>
      </c>
      <c r="P1686" s="36">
        <f>IF($B1686="","",IFERROR(VLOOKUP($B1686,Mapping!$A:$C,3,0),"Not Mapped"))</f>
        <v/>
      </c>
      <c r="Q1686" s="36">
        <f>IF($B1686="","",IFERROR(VLOOKUP($O1686,Leaders!$A:$B,2,0),"Not Mapped"))</f>
        <v/>
      </c>
      <c r="R1686" s="36">
        <f>IF($B1686="","",IF(COUNTIF(Exclusions!$A:$A,$B1686)&gt;0,"Yes","No"))</f>
        <v/>
      </c>
      <c r="S1686" s="38">
        <f>IF($B1686="","",MIN(1,DAY($A1686)/IF($N1686="Superstore",Settings!$B$5,Settings!$B$4)))</f>
        <v/>
      </c>
      <c r="T1686" s="38">
        <f>IF(OR($B1686="",$G1686="",$S1686=0),"",$G1686/$S1686)</f>
        <v/>
      </c>
      <c r="U1686" s="36">
        <f>IF($T1686="","",IF($T1686&lt;Settings!$B$8,"Critical",IF($T1686&lt;Settings!$B$9,"Semi Critical","Non Critical")))</f>
        <v/>
      </c>
      <c r="V1686" s="28" t="n"/>
      <c r="Z1686">
        <f>IF($B1686="","",IFERROR(VLOOKUP($B1686,'Plan HC for CCA'!$A:$B,2,0),""))</f>
        <v/>
      </c>
      <c r="AA1686">
        <f>IF(OR($B1686="",$Z1686=""),"",IF(N($M1686)&lt;$Z1686,"Delta","No Delta"))</f>
        <v/>
      </c>
      <c r="AB1686">
        <f>IF(OR($B1686="",$Z1686=""),"",MAX(0,$Z1686-N($M1686)))</f>
        <v/>
      </c>
      <c r="AC1686" s="46">
        <f>IF($B1686="","",IFERROR(INDEX('CCA Util %'!$H:$H,MATCH($B1686,'CCA Util %'!$E:$E,0)),""))</f>
        <v/>
      </c>
      <c r="AD1686">
        <f>IF($B1686="","",IFERROR(INDEX('CCA Util %'!$G:$G,MATCH($B1686,'CCA Util %'!$E:$E,0)),""))</f>
        <v/>
      </c>
      <c r="AE1686">
        <f>IF(OR($B1686="",$U1686=""),"",$U1686&amp;" &amp; "&amp;IF(OR($AD1686="",$AD1686=0),"Util NA",$AD1686&amp;" Util"))</f>
        <v/>
      </c>
    </row>
    <row r="1687" ht="15.75" customHeight="1" s="42">
      <c r="A1687" s="41" t="n"/>
      <c r="G1687" s="38" t="n"/>
      <c r="H1687" s="38" t="n"/>
      <c r="I1687" s="38" t="n"/>
      <c r="J1687" s="38" t="n"/>
      <c r="K1687" s="38" t="n"/>
      <c r="L1687" s="38" t="n"/>
      <c r="N1687" s="36">
        <f>IF($B1687="","",IF($C1687="SUPERSTORE","Superstore","DH"))</f>
        <v/>
      </c>
      <c r="O1687" s="36">
        <f>IF($B1687="","",IFERROR(VLOOKUP($B1687,Mapping!$A:$C,2,0),"Not Mapped"))</f>
        <v/>
      </c>
      <c r="P1687" s="36">
        <f>IF($B1687="","",IFERROR(VLOOKUP($B1687,Mapping!$A:$C,3,0),"Not Mapped"))</f>
        <v/>
      </c>
      <c r="Q1687" s="36">
        <f>IF($B1687="","",IFERROR(VLOOKUP($O1687,Leaders!$A:$B,2,0),"Not Mapped"))</f>
        <v/>
      </c>
      <c r="R1687" s="36">
        <f>IF($B1687="","",IF(COUNTIF(Exclusions!$A:$A,$B1687)&gt;0,"Yes","No"))</f>
        <v/>
      </c>
      <c r="S1687" s="38">
        <f>IF($B1687="","",MIN(1,DAY($A1687)/IF($N1687="Superstore",Settings!$B$5,Settings!$B$4)))</f>
        <v/>
      </c>
      <c r="T1687" s="38">
        <f>IF(OR($B1687="",$G1687="",$S1687=0),"",$G1687/$S1687)</f>
        <v/>
      </c>
      <c r="U1687" s="36">
        <f>IF($T1687="","",IF($T1687&lt;Settings!$B$8,"Critical",IF($T1687&lt;Settings!$B$9,"Semi Critical","Non Critical")))</f>
        <v/>
      </c>
      <c r="V1687" s="28" t="n"/>
      <c r="Z1687">
        <f>IF($B1687="","",IFERROR(VLOOKUP($B1687,'Plan HC for CCA'!$A:$B,2,0),""))</f>
        <v/>
      </c>
      <c r="AA1687">
        <f>IF(OR($B1687="",$Z1687=""),"",IF(N($M1687)&lt;$Z1687,"Delta","No Delta"))</f>
        <v/>
      </c>
      <c r="AB1687">
        <f>IF(OR($B1687="",$Z1687=""),"",MAX(0,$Z1687-N($M1687)))</f>
        <v/>
      </c>
      <c r="AC1687" s="46">
        <f>IF($B1687="","",IFERROR(INDEX('CCA Util %'!$H:$H,MATCH($B1687,'CCA Util %'!$E:$E,0)),""))</f>
        <v/>
      </c>
      <c r="AD1687">
        <f>IF($B1687="","",IFERROR(INDEX('CCA Util %'!$G:$G,MATCH($B1687,'CCA Util %'!$E:$E,0)),""))</f>
        <v/>
      </c>
      <c r="AE1687">
        <f>IF(OR($B1687="",$U1687=""),"",$U1687&amp;" &amp; "&amp;IF(OR($AD1687="",$AD1687=0),"Util NA",$AD1687&amp;" Util"))</f>
        <v/>
      </c>
    </row>
    <row r="1688" ht="15.75" customHeight="1" s="42">
      <c r="A1688" s="41" t="n"/>
      <c r="G1688" s="38" t="n"/>
      <c r="H1688" s="38" t="n"/>
      <c r="I1688" s="38" t="n"/>
      <c r="J1688" s="38" t="n"/>
      <c r="K1688" s="38" t="n"/>
      <c r="L1688" s="38" t="n"/>
      <c r="N1688" s="36">
        <f>IF($B1688="","",IF($C1688="SUPERSTORE","Superstore","DH"))</f>
        <v/>
      </c>
      <c r="O1688" s="36">
        <f>IF($B1688="","",IFERROR(VLOOKUP($B1688,Mapping!$A:$C,2,0),"Not Mapped"))</f>
        <v/>
      </c>
      <c r="P1688" s="36">
        <f>IF($B1688="","",IFERROR(VLOOKUP($B1688,Mapping!$A:$C,3,0),"Not Mapped"))</f>
        <v/>
      </c>
      <c r="Q1688" s="36">
        <f>IF($B1688="","",IFERROR(VLOOKUP($O1688,Leaders!$A:$B,2,0),"Not Mapped"))</f>
        <v/>
      </c>
      <c r="R1688" s="36">
        <f>IF($B1688="","",IF(COUNTIF(Exclusions!$A:$A,$B1688)&gt;0,"Yes","No"))</f>
        <v/>
      </c>
      <c r="S1688" s="38">
        <f>IF($B1688="","",MIN(1,DAY($A1688)/IF($N1688="Superstore",Settings!$B$5,Settings!$B$4)))</f>
        <v/>
      </c>
      <c r="T1688" s="38">
        <f>IF(OR($B1688="",$G1688="",$S1688=0),"",$G1688/$S1688)</f>
        <v/>
      </c>
      <c r="U1688" s="36">
        <f>IF($T1688="","",IF($T1688&lt;Settings!$B$8,"Critical",IF($T1688&lt;Settings!$B$9,"Semi Critical","Non Critical")))</f>
        <v/>
      </c>
      <c r="V1688" s="28" t="n"/>
      <c r="Z1688">
        <f>IF($B1688="","",IFERROR(VLOOKUP($B1688,'Plan HC for CCA'!$A:$B,2,0),""))</f>
        <v/>
      </c>
      <c r="AA1688">
        <f>IF(OR($B1688="",$Z1688=""),"",IF(N($M1688)&lt;$Z1688,"Delta","No Delta"))</f>
        <v/>
      </c>
      <c r="AB1688">
        <f>IF(OR($B1688="",$Z1688=""),"",MAX(0,$Z1688-N($M1688)))</f>
        <v/>
      </c>
      <c r="AC1688" s="46">
        <f>IF($B1688="","",IFERROR(INDEX('CCA Util %'!$H:$H,MATCH($B1688,'CCA Util %'!$E:$E,0)),""))</f>
        <v/>
      </c>
      <c r="AD1688">
        <f>IF($B1688="","",IFERROR(INDEX('CCA Util %'!$G:$G,MATCH($B1688,'CCA Util %'!$E:$E,0)),""))</f>
        <v/>
      </c>
      <c r="AE1688">
        <f>IF(OR($B1688="",$U1688=""),"",$U1688&amp;" &amp; "&amp;IF(OR($AD1688="",$AD1688=0),"Util NA",$AD1688&amp;" Util"))</f>
        <v/>
      </c>
    </row>
    <row r="1689" ht="15.75" customHeight="1" s="42">
      <c r="A1689" s="41" t="n"/>
      <c r="G1689" s="38" t="n"/>
      <c r="H1689" s="38" t="n"/>
      <c r="I1689" s="38" t="n"/>
      <c r="J1689" s="38" t="n"/>
      <c r="K1689" s="38" t="n"/>
      <c r="L1689" s="38" t="n"/>
      <c r="N1689" s="36">
        <f>IF($B1689="","",IF($C1689="SUPERSTORE","Superstore","DH"))</f>
        <v/>
      </c>
      <c r="O1689" s="36">
        <f>IF($B1689="","",IFERROR(VLOOKUP($B1689,Mapping!$A:$C,2,0),"Not Mapped"))</f>
        <v/>
      </c>
      <c r="P1689" s="36">
        <f>IF($B1689="","",IFERROR(VLOOKUP($B1689,Mapping!$A:$C,3,0),"Not Mapped"))</f>
        <v/>
      </c>
      <c r="Q1689" s="36">
        <f>IF($B1689="","",IFERROR(VLOOKUP($O1689,Leaders!$A:$B,2,0),"Not Mapped"))</f>
        <v/>
      </c>
      <c r="R1689" s="36">
        <f>IF($B1689="","",IF(COUNTIF(Exclusions!$A:$A,$B1689)&gt;0,"Yes","No"))</f>
        <v/>
      </c>
      <c r="S1689" s="38">
        <f>IF($B1689="","",MIN(1,DAY($A1689)/IF($N1689="Superstore",Settings!$B$5,Settings!$B$4)))</f>
        <v/>
      </c>
      <c r="T1689" s="38">
        <f>IF(OR($B1689="",$G1689="",$S1689=0),"",$G1689/$S1689)</f>
        <v/>
      </c>
      <c r="U1689" s="36">
        <f>IF($T1689="","",IF($T1689&lt;Settings!$B$8,"Critical",IF($T1689&lt;Settings!$B$9,"Semi Critical","Non Critical")))</f>
        <v/>
      </c>
      <c r="V1689" s="28" t="n"/>
      <c r="Z1689">
        <f>IF($B1689="","",IFERROR(VLOOKUP($B1689,'Plan HC for CCA'!$A:$B,2,0),""))</f>
        <v/>
      </c>
      <c r="AA1689">
        <f>IF(OR($B1689="",$Z1689=""),"",IF(N($M1689)&lt;$Z1689,"Delta","No Delta"))</f>
        <v/>
      </c>
      <c r="AB1689">
        <f>IF(OR($B1689="",$Z1689=""),"",MAX(0,$Z1689-N($M1689)))</f>
        <v/>
      </c>
      <c r="AC1689" s="46">
        <f>IF($B1689="","",IFERROR(INDEX('CCA Util %'!$H:$H,MATCH($B1689,'CCA Util %'!$E:$E,0)),""))</f>
        <v/>
      </c>
      <c r="AD1689">
        <f>IF($B1689="","",IFERROR(INDEX('CCA Util %'!$G:$G,MATCH($B1689,'CCA Util %'!$E:$E,0)),""))</f>
        <v/>
      </c>
      <c r="AE1689">
        <f>IF(OR($B1689="",$U1689=""),"",$U1689&amp;" &amp; "&amp;IF(OR($AD1689="",$AD1689=0),"Util NA",$AD1689&amp;" Util"))</f>
        <v/>
      </c>
    </row>
    <row r="1690" ht="15.75" customHeight="1" s="42">
      <c r="A1690" s="41" t="n"/>
      <c r="G1690" s="38" t="n"/>
      <c r="H1690" s="38" t="n"/>
      <c r="I1690" s="38" t="n"/>
      <c r="J1690" s="38" t="n"/>
      <c r="K1690" s="38" t="n"/>
      <c r="L1690" s="38" t="n"/>
      <c r="N1690" s="36">
        <f>IF($B1690="","",IF($C1690="SUPERSTORE","Superstore","DH"))</f>
        <v/>
      </c>
      <c r="O1690" s="36">
        <f>IF($B1690="","",IFERROR(VLOOKUP($B1690,Mapping!$A:$C,2,0),"Not Mapped"))</f>
        <v/>
      </c>
      <c r="P1690" s="36">
        <f>IF($B1690="","",IFERROR(VLOOKUP($B1690,Mapping!$A:$C,3,0),"Not Mapped"))</f>
        <v/>
      </c>
      <c r="Q1690" s="36">
        <f>IF($B1690="","",IFERROR(VLOOKUP($O1690,Leaders!$A:$B,2,0),"Not Mapped"))</f>
        <v/>
      </c>
      <c r="R1690" s="36">
        <f>IF($B1690="","",IF(COUNTIF(Exclusions!$A:$A,$B1690)&gt;0,"Yes","No"))</f>
        <v/>
      </c>
      <c r="S1690" s="38">
        <f>IF($B1690="","",MIN(1,DAY($A1690)/IF($N1690="Superstore",Settings!$B$5,Settings!$B$4)))</f>
        <v/>
      </c>
      <c r="T1690" s="38">
        <f>IF(OR($B1690="",$G1690="",$S1690=0),"",$G1690/$S1690)</f>
        <v/>
      </c>
      <c r="U1690" s="36">
        <f>IF($T1690="","",IF($T1690&lt;Settings!$B$8,"Critical",IF($T1690&lt;Settings!$B$9,"Semi Critical","Non Critical")))</f>
        <v/>
      </c>
      <c r="V1690" s="28" t="n"/>
      <c r="Z1690">
        <f>IF($B1690="","",IFERROR(VLOOKUP($B1690,'Plan HC for CCA'!$A:$B,2,0),""))</f>
        <v/>
      </c>
      <c r="AA1690">
        <f>IF(OR($B1690="",$Z1690=""),"",IF(N($M1690)&lt;$Z1690,"Delta","No Delta"))</f>
        <v/>
      </c>
      <c r="AB1690">
        <f>IF(OR($B1690="",$Z1690=""),"",MAX(0,$Z1690-N($M1690)))</f>
        <v/>
      </c>
      <c r="AC1690" s="46">
        <f>IF($B1690="","",IFERROR(INDEX('CCA Util %'!$H:$H,MATCH($B1690,'CCA Util %'!$E:$E,0)),""))</f>
        <v/>
      </c>
      <c r="AD1690">
        <f>IF($B1690="","",IFERROR(INDEX('CCA Util %'!$G:$G,MATCH($B1690,'CCA Util %'!$E:$E,0)),""))</f>
        <v/>
      </c>
      <c r="AE1690">
        <f>IF(OR($B1690="",$U1690=""),"",$U1690&amp;" &amp; "&amp;IF(OR($AD1690="",$AD1690=0),"Util NA",$AD1690&amp;" Util"))</f>
        <v/>
      </c>
    </row>
    <row r="1691" ht="15.75" customHeight="1" s="42">
      <c r="A1691" s="41" t="n"/>
      <c r="G1691" s="38" t="n"/>
      <c r="H1691" s="38" t="n"/>
      <c r="I1691" s="38" t="n"/>
      <c r="J1691" s="38" t="n"/>
      <c r="K1691" s="38" t="n"/>
      <c r="L1691" s="38" t="n"/>
      <c r="N1691" s="36">
        <f>IF($B1691="","",IF($C1691="SUPERSTORE","Superstore","DH"))</f>
        <v/>
      </c>
      <c r="O1691" s="36">
        <f>IF($B1691="","",IFERROR(VLOOKUP($B1691,Mapping!$A:$C,2,0),"Not Mapped"))</f>
        <v/>
      </c>
      <c r="P1691" s="36">
        <f>IF($B1691="","",IFERROR(VLOOKUP($B1691,Mapping!$A:$C,3,0),"Not Mapped"))</f>
        <v/>
      </c>
      <c r="Q1691" s="36">
        <f>IF($B1691="","",IFERROR(VLOOKUP($O1691,Leaders!$A:$B,2,0),"Not Mapped"))</f>
        <v/>
      </c>
      <c r="R1691" s="36">
        <f>IF($B1691="","",IF(COUNTIF(Exclusions!$A:$A,$B1691)&gt;0,"Yes","No"))</f>
        <v/>
      </c>
      <c r="S1691" s="38">
        <f>IF($B1691="","",MIN(1,DAY($A1691)/IF($N1691="Superstore",Settings!$B$5,Settings!$B$4)))</f>
        <v/>
      </c>
      <c r="T1691" s="38">
        <f>IF(OR($B1691="",$G1691="",$S1691=0),"",$G1691/$S1691)</f>
        <v/>
      </c>
      <c r="U1691" s="36">
        <f>IF($T1691="","",IF($T1691&lt;Settings!$B$8,"Critical",IF($T1691&lt;Settings!$B$9,"Semi Critical","Non Critical")))</f>
        <v/>
      </c>
      <c r="V1691" s="28" t="n"/>
      <c r="Z1691">
        <f>IF($B1691="","",IFERROR(VLOOKUP($B1691,'Plan HC for CCA'!$A:$B,2,0),""))</f>
        <v/>
      </c>
      <c r="AA1691">
        <f>IF(OR($B1691="",$Z1691=""),"",IF(N($M1691)&lt;$Z1691,"Delta","No Delta"))</f>
        <v/>
      </c>
      <c r="AB1691">
        <f>IF(OR($B1691="",$Z1691=""),"",MAX(0,$Z1691-N($M1691)))</f>
        <v/>
      </c>
      <c r="AC1691" s="46">
        <f>IF($B1691="","",IFERROR(INDEX('CCA Util %'!$H:$H,MATCH($B1691,'CCA Util %'!$E:$E,0)),""))</f>
        <v/>
      </c>
      <c r="AD1691">
        <f>IF($B1691="","",IFERROR(INDEX('CCA Util %'!$G:$G,MATCH($B1691,'CCA Util %'!$E:$E,0)),""))</f>
        <v/>
      </c>
      <c r="AE1691">
        <f>IF(OR($B1691="",$U1691=""),"",$U1691&amp;" &amp; "&amp;IF(OR($AD1691="",$AD1691=0),"Util NA",$AD1691&amp;" Util"))</f>
        <v/>
      </c>
    </row>
    <row r="1692" ht="15.75" customHeight="1" s="42">
      <c r="A1692" s="41" t="n"/>
      <c r="G1692" s="38" t="n"/>
      <c r="H1692" s="38" t="n"/>
      <c r="I1692" s="38" t="n"/>
      <c r="J1692" s="38" t="n"/>
      <c r="K1692" s="38" t="n"/>
      <c r="L1692" s="38" t="n"/>
      <c r="N1692" s="36">
        <f>IF($B1692="","",IF($C1692="SUPERSTORE","Superstore","DH"))</f>
        <v/>
      </c>
      <c r="O1692" s="36">
        <f>IF($B1692="","",IFERROR(VLOOKUP($B1692,Mapping!$A:$C,2,0),"Not Mapped"))</f>
        <v/>
      </c>
      <c r="P1692" s="36">
        <f>IF($B1692="","",IFERROR(VLOOKUP($B1692,Mapping!$A:$C,3,0),"Not Mapped"))</f>
        <v/>
      </c>
      <c r="Q1692" s="36">
        <f>IF($B1692="","",IFERROR(VLOOKUP($O1692,Leaders!$A:$B,2,0),"Not Mapped"))</f>
        <v/>
      </c>
      <c r="R1692" s="36">
        <f>IF($B1692="","",IF(COUNTIF(Exclusions!$A:$A,$B1692)&gt;0,"Yes","No"))</f>
        <v/>
      </c>
      <c r="S1692" s="38">
        <f>IF($B1692="","",MIN(1,DAY($A1692)/IF($N1692="Superstore",Settings!$B$5,Settings!$B$4)))</f>
        <v/>
      </c>
      <c r="T1692" s="38">
        <f>IF(OR($B1692="",$G1692="",$S1692=0),"",$G1692/$S1692)</f>
        <v/>
      </c>
      <c r="U1692" s="36">
        <f>IF($T1692="","",IF($T1692&lt;Settings!$B$8,"Critical",IF($T1692&lt;Settings!$B$9,"Semi Critical","Non Critical")))</f>
        <v/>
      </c>
      <c r="V1692" s="28" t="n"/>
      <c r="Z1692">
        <f>IF($B1692="","",IFERROR(VLOOKUP($B1692,'Plan HC for CCA'!$A:$B,2,0),""))</f>
        <v/>
      </c>
      <c r="AA1692">
        <f>IF(OR($B1692="",$Z1692=""),"",IF(N($M1692)&lt;$Z1692,"Delta","No Delta"))</f>
        <v/>
      </c>
      <c r="AB1692">
        <f>IF(OR($B1692="",$Z1692=""),"",MAX(0,$Z1692-N($M1692)))</f>
        <v/>
      </c>
      <c r="AC1692" s="46">
        <f>IF($B1692="","",IFERROR(INDEX('CCA Util %'!$H:$H,MATCH($B1692,'CCA Util %'!$E:$E,0)),""))</f>
        <v/>
      </c>
      <c r="AD1692">
        <f>IF($B1692="","",IFERROR(INDEX('CCA Util %'!$G:$G,MATCH($B1692,'CCA Util %'!$E:$E,0)),""))</f>
        <v/>
      </c>
      <c r="AE1692">
        <f>IF(OR($B1692="",$U1692=""),"",$U1692&amp;" &amp; "&amp;IF(OR($AD1692="",$AD1692=0),"Util NA",$AD1692&amp;" Util"))</f>
        <v/>
      </c>
    </row>
    <row r="1693" ht="15.75" customHeight="1" s="42">
      <c r="A1693" s="41" t="n"/>
      <c r="G1693" s="38" t="n"/>
      <c r="H1693" s="38" t="n"/>
      <c r="I1693" s="38" t="n"/>
      <c r="J1693" s="38" t="n"/>
      <c r="K1693" s="38" t="n"/>
      <c r="L1693" s="38" t="n"/>
      <c r="N1693" s="36">
        <f>IF($B1693="","",IF($C1693="SUPERSTORE","Superstore","DH"))</f>
        <v/>
      </c>
      <c r="O1693" s="36">
        <f>IF($B1693="","",IFERROR(VLOOKUP($B1693,Mapping!$A:$C,2,0),"Not Mapped"))</f>
        <v/>
      </c>
      <c r="P1693" s="36">
        <f>IF($B1693="","",IFERROR(VLOOKUP($B1693,Mapping!$A:$C,3,0),"Not Mapped"))</f>
        <v/>
      </c>
      <c r="Q1693" s="36">
        <f>IF($B1693="","",IFERROR(VLOOKUP($O1693,Leaders!$A:$B,2,0),"Not Mapped"))</f>
        <v/>
      </c>
      <c r="R1693" s="36">
        <f>IF($B1693="","",IF(COUNTIF(Exclusions!$A:$A,$B1693)&gt;0,"Yes","No"))</f>
        <v/>
      </c>
      <c r="S1693" s="38">
        <f>IF($B1693="","",MIN(1,DAY($A1693)/IF($N1693="Superstore",Settings!$B$5,Settings!$B$4)))</f>
        <v/>
      </c>
      <c r="T1693" s="38">
        <f>IF(OR($B1693="",$G1693="",$S1693=0),"",$G1693/$S1693)</f>
        <v/>
      </c>
      <c r="U1693" s="36">
        <f>IF($T1693="","",IF($T1693&lt;Settings!$B$8,"Critical",IF($T1693&lt;Settings!$B$9,"Semi Critical","Non Critical")))</f>
        <v/>
      </c>
      <c r="V1693" s="28" t="n"/>
      <c r="Z1693">
        <f>IF($B1693="","",IFERROR(VLOOKUP($B1693,'Plan HC for CCA'!$A:$B,2,0),""))</f>
        <v/>
      </c>
      <c r="AA1693">
        <f>IF(OR($B1693="",$Z1693=""),"",IF(N($M1693)&lt;$Z1693,"Delta","No Delta"))</f>
        <v/>
      </c>
      <c r="AB1693">
        <f>IF(OR($B1693="",$Z1693=""),"",MAX(0,$Z1693-N($M1693)))</f>
        <v/>
      </c>
      <c r="AC1693" s="46">
        <f>IF($B1693="","",IFERROR(INDEX('CCA Util %'!$H:$H,MATCH($B1693,'CCA Util %'!$E:$E,0)),""))</f>
        <v/>
      </c>
      <c r="AD1693">
        <f>IF($B1693="","",IFERROR(INDEX('CCA Util %'!$G:$G,MATCH($B1693,'CCA Util %'!$E:$E,0)),""))</f>
        <v/>
      </c>
      <c r="AE1693">
        <f>IF(OR($B1693="",$U1693=""),"",$U1693&amp;" &amp; "&amp;IF(OR($AD1693="",$AD1693=0),"Util NA",$AD1693&amp;" Util"))</f>
        <v/>
      </c>
    </row>
    <row r="1694" ht="15.75" customHeight="1" s="42">
      <c r="A1694" s="41" t="n"/>
      <c r="G1694" s="38" t="n"/>
      <c r="H1694" s="38" t="n"/>
      <c r="I1694" s="38" t="n"/>
      <c r="J1694" s="38" t="n"/>
      <c r="K1694" s="38" t="n"/>
      <c r="L1694" s="38" t="n"/>
      <c r="N1694" s="36">
        <f>IF($B1694="","",IF($C1694="SUPERSTORE","Superstore","DH"))</f>
        <v/>
      </c>
      <c r="O1694" s="36">
        <f>IF($B1694="","",IFERROR(VLOOKUP($B1694,Mapping!$A:$C,2,0),"Not Mapped"))</f>
        <v/>
      </c>
      <c r="P1694" s="36">
        <f>IF($B1694="","",IFERROR(VLOOKUP($B1694,Mapping!$A:$C,3,0),"Not Mapped"))</f>
        <v/>
      </c>
      <c r="Q1694" s="36">
        <f>IF($B1694="","",IFERROR(VLOOKUP($O1694,Leaders!$A:$B,2,0),"Not Mapped"))</f>
        <v/>
      </c>
      <c r="R1694" s="36">
        <f>IF($B1694="","",IF(COUNTIF(Exclusions!$A:$A,$B1694)&gt;0,"Yes","No"))</f>
        <v/>
      </c>
      <c r="S1694" s="38">
        <f>IF($B1694="","",MIN(1,DAY($A1694)/IF($N1694="Superstore",Settings!$B$5,Settings!$B$4)))</f>
        <v/>
      </c>
      <c r="T1694" s="38">
        <f>IF(OR($B1694="",$G1694="",$S1694=0),"",$G1694/$S1694)</f>
        <v/>
      </c>
      <c r="U1694" s="36">
        <f>IF($T1694="","",IF($T1694&lt;Settings!$B$8,"Critical",IF($T1694&lt;Settings!$B$9,"Semi Critical","Non Critical")))</f>
        <v/>
      </c>
      <c r="V1694" s="28" t="n"/>
      <c r="Z1694">
        <f>IF($B1694="","",IFERROR(VLOOKUP($B1694,'Plan HC for CCA'!$A:$B,2,0),""))</f>
        <v/>
      </c>
      <c r="AA1694">
        <f>IF(OR($B1694="",$Z1694=""),"",IF(N($M1694)&lt;$Z1694,"Delta","No Delta"))</f>
        <v/>
      </c>
      <c r="AB1694">
        <f>IF(OR($B1694="",$Z1694=""),"",MAX(0,$Z1694-N($M1694)))</f>
        <v/>
      </c>
      <c r="AC1694" s="46">
        <f>IF($B1694="","",IFERROR(INDEX('CCA Util %'!$H:$H,MATCH($B1694,'CCA Util %'!$E:$E,0)),""))</f>
        <v/>
      </c>
      <c r="AD1694">
        <f>IF($B1694="","",IFERROR(INDEX('CCA Util %'!$G:$G,MATCH($B1694,'CCA Util %'!$E:$E,0)),""))</f>
        <v/>
      </c>
      <c r="AE1694">
        <f>IF(OR($B1694="",$U1694=""),"",$U1694&amp;" &amp; "&amp;IF(OR($AD1694="",$AD1694=0),"Util NA",$AD1694&amp;" Util"))</f>
        <v/>
      </c>
    </row>
    <row r="1695" ht="15.75" customHeight="1" s="42">
      <c r="A1695" s="41" t="n"/>
      <c r="G1695" s="38" t="n"/>
      <c r="H1695" s="38" t="n"/>
      <c r="I1695" s="38" t="n"/>
      <c r="J1695" s="38" t="n"/>
      <c r="K1695" s="38" t="n"/>
      <c r="L1695" s="38" t="n"/>
      <c r="N1695" s="36">
        <f>IF($B1695="","",IF($C1695="SUPERSTORE","Superstore","DH"))</f>
        <v/>
      </c>
      <c r="O1695" s="36">
        <f>IF($B1695="","",IFERROR(VLOOKUP($B1695,Mapping!$A:$C,2,0),"Not Mapped"))</f>
        <v/>
      </c>
      <c r="P1695" s="36">
        <f>IF($B1695="","",IFERROR(VLOOKUP($B1695,Mapping!$A:$C,3,0),"Not Mapped"))</f>
        <v/>
      </c>
      <c r="Q1695" s="36">
        <f>IF($B1695="","",IFERROR(VLOOKUP($O1695,Leaders!$A:$B,2,0),"Not Mapped"))</f>
        <v/>
      </c>
      <c r="R1695" s="36">
        <f>IF($B1695="","",IF(COUNTIF(Exclusions!$A:$A,$B1695)&gt;0,"Yes","No"))</f>
        <v/>
      </c>
      <c r="S1695" s="38">
        <f>IF($B1695="","",MIN(1,DAY($A1695)/IF($N1695="Superstore",Settings!$B$5,Settings!$B$4)))</f>
        <v/>
      </c>
      <c r="T1695" s="38">
        <f>IF(OR($B1695="",$G1695="",$S1695=0),"",$G1695/$S1695)</f>
        <v/>
      </c>
      <c r="U1695" s="36">
        <f>IF($T1695="","",IF($T1695&lt;Settings!$B$8,"Critical",IF($T1695&lt;Settings!$B$9,"Semi Critical","Non Critical")))</f>
        <v/>
      </c>
      <c r="V1695" s="28" t="n"/>
      <c r="Z1695">
        <f>IF($B1695="","",IFERROR(VLOOKUP($B1695,'Plan HC for CCA'!$A:$B,2,0),""))</f>
        <v/>
      </c>
      <c r="AA1695">
        <f>IF(OR($B1695="",$Z1695=""),"",IF(N($M1695)&lt;$Z1695,"Delta","No Delta"))</f>
        <v/>
      </c>
      <c r="AB1695">
        <f>IF(OR($B1695="",$Z1695=""),"",MAX(0,$Z1695-N($M1695)))</f>
        <v/>
      </c>
      <c r="AC1695" s="46">
        <f>IF($B1695="","",IFERROR(INDEX('CCA Util %'!$H:$H,MATCH($B1695,'CCA Util %'!$E:$E,0)),""))</f>
        <v/>
      </c>
      <c r="AD1695">
        <f>IF($B1695="","",IFERROR(INDEX('CCA Util %'!$G:$G,MATCH($B1695,'CCA Util %'!$E:$E,0)),""))</f>
        <v/>
      </c>
      <c r="AE1695">
        <f>IF(OR($B1695="",$U1695=""),"",$U1695&amp;" &amp; "&amp;IF(OR($AD1695="",$AD1695=0),"Util NA",$AD1695&amp;" Util"))</f>
        <v/>
      </c>
    </row>
    <row r="1696" ht="15.75" customHeight="1" s="42">
      <c r="A1696" s="41" t="n"/>
      <c r="G1696" s="38" t="n"/>
      <c r="H1696" s="38" t="n"/>
      <c r="I1696" s="38" t="n"/>
      <c r="J1696" s="38" t="n"/>
      <c r="K1696" s="38" t="n"/>
      <c r="L1696" s="38" t="n"/>
      <c r="N1696" s="36">
        <f>IF($B1696="","",IF($C1696="SUPERSTORE","Superstore","DH"))</f>
        <v/>
      </c>
      <c r="O1696" s="36">
        <f>IF($B1696="","",IFERROR(VLOOKUP($B1696,Mapping!$A:$C,2,0),"Not Mapped"))</f>
        <v/>
      </c>
      <c r="P1696" s="36">
        <f>IF($B1696="","",IFERROR(VLOOKUP($B1696,Mapping!$A:$C,3,0),"Not Mapped"))</f>
        <v/>
      </c>
      <c r="Q1696" s="36">
        <f>IF($B1696="","",IFERROR(VLOOKUP($O1696,Leaders!$A:$B,2,0),"Not Mapped"))</f>
        <v/>
      </c>
      <c r="R1696" s="36">
        <f>IF($B1696="","",IF(COUNTIF(Exclusions!$A:$A,$B1696)&gt;0,"Yes","No"))</f>
        <v/>
      </c>
      <c r="S1696" s="38">
        <f>IF($B1696="","",MIN(1,DAY($A1696)/IF($N1696="Superstore",Settings!$B$5,Settings!$B$4)))</f>
        <v/>
      </c>
      <c r="T1696" s="38">
        <f>IF(OR($B1696="",$G1696="",$S1696=0),"",$G1696/$S1696)</f>
        <v/>
      </c>
      <c r="U1696" s="36">
        <f>IF($T1696="","",IF($T1696&lt;Settings!$B$8,"Critical",IF($T1696&lt;Settings!$B$9,"Semi Critical","Non Critical")))</f>
        <v/>
      </c>
      <c r="V1696" s="28" t="n"/>
      <c r="Z1696">
        <f>IF($B1696="","",IFERROR(VLOOKUP($B1696,'Plan HC for CCA'!$A:$B,2,0),""))</f>
        <v/>
      </c>
      <c r="AA1696">
        <f>IF(OR($B1696="",$Z1696=""),"",IF(N($M1696)&lt;$Z1696,"Delta","No Delta"))</f>
        <v/>
      </c>
      <c r="AB1696">
        <f>IF(OR($B1696="",$Z1696=""),"",MAX(0,$Z1696-N($M1696)))</f>
        <v/>
      </c>
      <c r="AC1696" s="46">
        <f>IF($B1696="","",IFERROR(INDEX('CCA Util %'!$H:$H,MATCH($B1696,'CCA Util %'!$E:$E,0)),""))</f>
        <v/>
      </c>
      <c r="AD1696">
        <f>IF($B1696="","",IFERROR(INDEX('CCA Util %'!$G:$G,MATCH($B1696,'CCA Util %'!$E:$E,0)),""))</f>
        <v/>
      </c>
      <c r="AE1696">
        <f>IF(OR($B1696="",$U1696=""),"",$U1696&amp;" &amp; "&amp;IF(OR($AD1696="",$AD1696=0),"Util NA",$AD1696&amp;" Util"))</f>
        <v/>
      </c>
    </row>
    <row r="1697" ht="15.75" customHeight="1" s="42">
      <c r="A1697" s="41" t="n"/>
      <c r="G1697" s="38" t="n"/>
      <c r="H1697" s="38" t="n"/>
      <c r="I1697" s="38" t="n"/>
      <c r="J1697" s="38" t="n"/>
      <c r="K1697" s="38" t="n"/>
      <c r="L1697" s="38" t="n"/>
      <c r="N1697" s="36">
        <f>IF($B1697="","",IF($C1697="SUPERSTORE","Superstore","DH"))</f>
        <v/>
      </c>
      <c r="O1697" s="36">
        <f>IF($B1697="","",IFERROR(VLOOKUP($B1697,Mapping!$A:$C,2,0),"Not Mapped"))</f>
        <v/>
      </c>
      <c r="P1697" s="36">
        <f>IF($B1697="","",IFERROR(VLOOKUP($B1697,Mapping!$A:$C,3,0),"Not Mapped"))</f>
        <v/>
      </c>
      <c r="Q1697" s="36">
        <f>IF($B1697="","",IFERROR(VLOOKUP($O1697,Leaders!$A:$B,2,0),"Not Mapped"))</f>
        <v/>
      </c>
      <c r="R1697" s="36">
        <f>IF($B1697="","",IF(COUNTIF(Exclusions!$A:$A,$B1697)&gt;0,"Yes","No"))</f>
        <v/>
      </c>
      <c r="S1697" s="38">
        <f>IF($B1697="","",MIN(1,DAY($A1697)/IF($N1697="Superstore",Settings!$B$5,Settings!$B$4)))</f>
        <v/>
      </c>
      <c r="T1697" s="38">
        <f>IF(OR($B1697="",$G1697="",$S1697=0),"",$G1697/$S1697)</f>
        <v/>
      </c>
      <c r="U1697" s="36">
        <f>IF($T1697="","",IF($T1697&lt;Settings!$B$8,"Critical",IF($T1697&lt;Settings!$B$9,"Semi Critical","Non Critical")))</f>
        <v/>
      </c>
      <c r="V1697" s="28" t="n"/>
      <c r="Z1697">
        <f>IF($B1697="","",IFERROR(VLOOKUP($B1697,'Plan HC for CCA'!$A:$B,2,0),""))</f>
        <v/>
      </c>
      <c r="AA1697">
        <f>IF(OR($B1697="",$Z1697=""),"",IF(N($M1697)&lt;$Z1697,"Delta","No Delta"))</f>
        <v/>
      </c>
      <c r="AB1697">
        <f>IF(OR($B1697="",$Z1697=""),"",MAX(0,$Z1697-N($M1697)))</f>
        <v/>
      </c>
      <c r="AC1697" s="46">
        <f>IF($B1697="","",IFERROR(INDEX('CCA Util %'!$H:$H,MATCH($B1697,'CCA Util %'!$E:$E,0)),""))</f>
        <v/>
      </c>
      <c r="AD1697">
        <f>IF($B1697="","",IFERROR(INDEX('CCA Util %'!$G:$G,MATCH($B1697,'CCA Util %'!$E:$E,0)),""))</f>
        <v/>
      </c>
      <c r="AE1697">
        <f>IF(OR($B1697="",$U1697=""),"",$U1697&amp;" &amp; "&amp;IF(OR($AD1697="",$AD1697=0),"Util NA",$AD1697&amp;" Util"))</f>
        <v/>
      </c>
    </row>
    <row r="1698" ht="15.75" customHeight="1" s="42">
      <c r="A1698" s="41" t="n"/>
      <c r="G1698" s="38" t="n"/>
      <c r="H1698" s="38" t="n"/>
      <c r="I1698" s="38" t="n"/>
      <c r="J1698" s="38" t="n"/>
      <c r="K1698" s="38" t="n"/>
      <c r="L1698" s="38" t="n"/>
      <c r="N1698" s="36">
        <f>IF($B1698="","",IF($C1698="SUPERSTORE","Superstore","DH"))</f>
        <v/>
      </c>
      <c r="O1698" s="36">
        <f>IF($B1698="","",IFERROR(VLOOKUP($B1698,Mapping!$A:$C,2,0),"Not Mapped"))</f>
        <v/>
      </c>
      <c r="P1698" s="36">
        <f>IF($B1698="","",IFERROR(VLOOKUP($B1698,Mapping!$A:$C,3,0),"Not Mapped"))</f>
        <v/>
      </c>
      <c r="Q1698" s="36">
        <f>IF($B1698="","",IFERROR(VLOOKUP($O1698,Leaders!$A:$B,2,0),"Not Mapped"))</f>
        <v/>
      </c>
      <c r="R1698" s="36">
        <f>IF($B1698="","",IF(COUNTIF(Exclusions!$A:$A,$B1698)&gt;0,"Yes","No"))</f>
        <v/>
      </c>
      <c r="S1698" s="38">
        <f>IF($B1698="","",MIN(1,DAY($A1698)/IF($N1698="Superstore",Settings!$B$5,Settings!$B$4)))</f>
        <v/>
      </c>
      <c r="T1698" s="38">
        <f>IF(OR($B1698="",$G1698="",$S1698=0),"",$G1698/$S1698)</f>
        <v/>
      </c>
      <c r="U1698" s="36">
        <f>IF($T1698="","",IF($T1698&lt;Settings!$B$8,"Critical",IF($T1698&lt;Settings!$B$9,"Semi Critical","Non Critical")))</f>
        <v/>
      </c>
      <c r="V1698" s="28" t="n"/>
      <c r="Z1698">
        <f>IF($B1698="","",IFERROR(VLOOKUP($B1698,'Plan HC for CCA'!$A:$B,2,0),""))</f>
        <v/>
      </c>
      <c r="AA1698">
        <f>IF(OR($B1698="",$Z1698=""),"",IF(N($M1698)&lt;$Z1698,"Delta","No Delta"))</f>
        <v/>
      </c>
      <c r="AB1698">
        <f>IF(OR($B1698="",$Z1698=""),"",MAX(0,$Z1698-N($M1698)))</f>
        <v/>
      </c>
      <c r="AC1698" s="46">
        <f>IF($B1698="","",IFERROR(INDEX('CCA Util %'!$H:$H,MATCH($B1698,'CCA Util %'!$E:$E,0)),""))</f>
        <v/>
      </c>
      <c r="AD1698">
        <f>IF($B1698="","",IFERROR(INDEX('CCA Util %'!$G:$G,MATCH($B1698,'CCA Util %'!$E:$E,0)),""))</f>
        <v/>
      </c>
      <c r="AE1698">
        <f>IF(OR($B1698="",$U1698=""),"",$U1698&amp;" &amp; "&amp;IF(OR($AD1698="",$AD1698=0),"Util NA",$AD1698&amp;" Util"))</f>
        <v/>
      </c>
    </row>
    <row r="1699" ht="15.75" customHeight="1" s="42">
      <c r="A1699" s="41" t="n"/>
      <c r="G1699" s="38" t="n"/>
      <c r="H1699" s="38" t="n"/>
      <c r="I1699" s="38" t="n"/>
      <c r="J1699" s="38" t="n"/>
      <c r="K1699" s="38" t="n"/>
      <c r="L1699" s="38" t="n"/>
      <c r="N1699" s="36">
        <f>IF($B1699="","",IF($C1699="SUPERSTORE","Superstore","DH"))</f>
        <v/>
      </c>
      <c r="O1699" s="36">
        <f>IF($B1699="","",IFERROR(VLOOKUP($B1699,Mapping!$A:$C,2,0),"Not Mapped"))</f>
        <v/>
      </c>
      <c r="P1699" s="36">
        <f>IF($B1699="","",IFERROR(VLOOKUP($B1699,Mapping!$A:$C,3,0),"Not Mapped"))</f>
        <v/>
      </c>
      <c r="Q1699" s="36">
        <f>IF($B1699="","",IFERROR(VLOOKUP($O1699,Leaders!$A:$B,2,0),"Not Mapped"))</f>
        <v/>
      </c>
      <c r="R1699" s="36">
        <f>IF($B1699="","",IF(COUNTIF(Exclusions!$A:$A,$B1699)&gt;0,"Yes","No"))</f>
        <v/>
      </c>
      <c r="S1699" s="38">
        <f>IF($B1699="","",MIN(1,DAY($A1699)/IF($N1699="Superstore",Settings!$B$5,Settings!$B$4)))</f>
        <v/>
      </c>
      <c r="T1699" s="38">
        <f>IF(OR($B1699="",$G1699="",$S1699=0),"",$G1699/$S1699)</f>
        <v/>
      </c>
      <c r="U1699" s="36">
        <f>IF($T1699="","",IF($T1699&lt;Settings!$B$8,"Critical",IF($T1699&lt;Settings!$B$9,"Semi Critical","Non Critical")))</f>
        <v/>
      </c>
      <c r="V1699" s="28" t="n"/>
      <c r="Z1699">
        <f>IF($B1699="","",IFERROR(VLOOKUP($B1699,'Plan HC for CCA'!$A:$B,2,0),""))</f>
        <v/>
      </c>
      <c r="AA1699">
        <f>IF(OR($B1699="",$Z1699=""),"",IF(N($M1699)&lt;$Z1699,"Delta","No Delta"))</f>
        <v/>
      </c>
      <c r="AB1699">
        <f>IF(OR($B1699="",$Z1699=""),"",MAX(0,$Z1699-N($M1699)))</f>
        <v/>
      </c>
      <c r="AC1699" s="46">
        <f>IF($B1699="","",IFERROR(INDEX('CCA Util %'!$H:$H,MATCH($B1699,'CCA Util %'!$E:$E,0)),""))</f>
        <v/>
      </c>
      <c r="AD1699">
        <f>IF($B1699="","",IFERROR(INDEX('CCA Util %'!$G:$G,MATCH($B1699,'CCA Util %'!$E:$E,0)),""))</f>
        <v/>
      </c>
      <c r="AE1699">
        <f>IF(OR($B1699="",$U1699=""),"",$U1699&amp;" &amp; "&amp;IF(OR($AD1699="",$AD1699=0),"Util NA",$AD1699&amp;" Util"))</f>
        <v/>
      </c>
    </row>
    <row r="1700" ht="15.75" customHeight="1" s="42">
      <c r="A1700" s="41" t="n"/>
      <c r="G1700" s="38" t="n"/>
      <c r="H1700" s="38" t="n"/>
      <c r="I1700" s="38" t="n"/>
      <c r="J1700" s="38" t="n"/>
      <c r="K1700" s="38" t="n"/>
      <c r="L1700" s="38" t="n"/>
      <c r="N1700" s="36">
        <f>IF($B1700="","",IF($C1700="SUPERSTORE","Superstore","DH"))</f>
        <v/>
      </c>
      <c r="O1700" s="36">
        <f>IF($B1700="","",IFERROR(VLOOKUP($B1700,Mapping!$A:$C,2,0),"Not Mapped"))</f>
        <v/>
      </c>
      <c r="P1700" s="36">
        <f>IF($B1700="","",IFERROR(VLOOKUP($B1700,Mapping!$A:$C,3,0),"Not Mapped"))</f>
        <v/>
      </c>
      <c r="Q1700" s="36">
        <f>IF($B1700="","",IFERROR(VLOOKUP($O1700,Leaders!$A:$B,2,0),"Not Mapped"))</f>
        <v/>
      </c>
      <c r="R1700" s="36">
        <f>IF($B1700="","",IF(COUNTIF(Exclusions!$A:$A,$B1700)&gt;0,"Yes","No"))</f>
        <v/>
      </c>
      <c r="S1700" s="38">
        <f>IF($B1700="","",MIN(1,DAY($A1700)/IF($N1700="Superstore",Settings!$B$5,Settings!$B$4)))</f>
        <v/>
      </c>
      <c r="T1700" s="38">
        <f>IF(OR($B1700="",$G1700="",$S1700=0),"",$G1700/$S1700)</f>
        <v/>
      </c>
      <c r="U1700" s="36">
        <f>IF($T1700="","",IF($T1700&lt;Settings!$B$8,"Critical",IF($T1700&lt;Settings!$B$9,"Semi Critical","Non Critical")))</f>
        <v/>
      </c>
      <c r="V1700" s="28" t="n"/>
      <c r="Z1700">
        <f>IF($B1700="","",IFERROR(VLOOKUP($B1700,'Plan HC for CCA'!$A:$B,2,0),""))</f>
        <v/>
      </c>
      <c r="AA1700">
        <f>IF(OR($B1700="",$Z1700=""),"",IF(N($M1700)&lt;$Z1700,"Delta","No Delta"))</f>
        <v/>
      </c>
      <c r="AB1700">
        <f>IF(OR($B1700="",$Z1700=""),"",MAX(0,$Z1700-N($M1700)))</f>
        <v/>
      </c>
      <c r="AC1700" s="46">
        <f>IF($B1700="","",IFERROR(INDEX('CCA Util %'!$H:$H,MATCH($B1700,'CCA Util %'!$E:$E,0)),""))</f>
        <v/>
      </c>
      <c r="AD1700">
        <f>IF($B1700="","",IFERROR(INDEX('CCA Util %'!$G:$G,MATCH($B1700,'CCA Util %'!$E:$E,0)),""))</f>
        <v/>
      </c>
      <c r="AE1700">
        <f>IF(OR($B1700="",$U1700=""),"",$U1700&amp;" &amp; "&amp;IF(OR($AD1700="",$AD1700=0),"Util NA",$AD1700&amp;" Util"))</f>
        <v/>
      </c>
    </row>
    <row r="1701" ht="15.75" customHeight="1" s="42">
      <c r="A1701" s="41" t="n"/>
      <c r="G1701" s="38" t="n"/>
      <c r="H1701" s="38" t="n"/>
      <c r="I1701" s="38" t="n"/>
      <c r="J1701" s="38" t="n"/>
      <c r="K1701" s="38" t="n"/>
      <c r="L1701" s="38" t="n"/>
      <c r="N1701" s="36">
        <f>IF($B1701="","",IF($C1701="SUPERSTORE","Superstore","DH"))</f>
        <v/>
      </c>
      <c r="O1701" s="36">
        <f>IF($B1701="","",IFERROR(VLOOKUP($B1701,Mapping!$A:$C,2,0),"Not Mapped"))</f>
        <v/>
      </c>
      <c r="P1701" s="36">
        <f>IF($B1701="","",IFERROR(VLOOKUP($B1701,Mapping!$A:$C,3,0),"Not Mapped"))</f>
        <v/>
      </c>
      <c r="Q1701" s="36">
        <f>IF($B1701="","",IFERROR(VLOOKUP($O1701,Leaders!$A:$B,2,0),"Not Mapped"))</f>
        <v/>
      </c>
      <c r="R1701" s="36">
        <f>IF($B1701="","",IF(COUNTIF(Exclusions!$A:$A,$B1701)&gt;0,"Yes","No"))</f>
        <v/>
      </c>
      <c r="S1701" s="38">
        <f>IF($B1701="","",MIN(1,DAY($A1701)/IF($N1701="Superstore",Settings!$B$5,Settings!$B$4)))</f>
        <v/>
      </c>
      <c r="T1701" s="38">
        <f>IF(OR($B1701="",$G1701="",$S1701=0),"",$G1701/$S1701)</f>
        <v/>
      </c>
      <c r="U1701" s="36">
        <f>IF($T1701="","",IF($T1701&lt;Settings!$B$8,"Critical",IF($T1701&lt;Settings!$B$9,"Semi Critical","Non Critical")))</f>
        <v/>
      </c>
      <c r="V1701" s="28" t="n"/>
      <c r="Z1701">
        <f>IF($B1701="","",IFERROR(VLOOKUP($B1701,'Plan HC for CCA'!$A:$B,2,0),""))</f>
        <v/>
      </c>
      <c r="AA1701">
        <f>IF(OR($B1701="",$Z1701=""),"",IF(N($M1701)&lt;$Z1701,"Delta","No Delta"))</f>
        <v/>
      </c>
      <c r="AB1701">
        <f>IF(OR($B1701="",$Z1701=""),"",MAX(0,$Z1701-N($M1701)))</f>
        <v/>
      </c>
      <c r="AC1701" s="46">
        <f>IF($B1701="","",IFERROR(INDEX('CCA Util %'!$H:$H,MATCH($B1701,'CCA Util %'!$E:$E,0)),""))</f>
        <v/>
      </c>
      <c r="AD1701">
        <f>IF($B1701="","",IFERROR(INDEX('CCA Util %'!$G:$G,MATCH($B1701,'CCA Util %'!$E:$E,0)),""))</f>
        <v/>
      </c>
      <c r="AE1701">
        <f>IF(OR($B1701="",$U1701=""),"",$U1701&amp;" &amp; "&amp;IF(OR($AD1701="",$AD1701=0),"Util NA",$AD1701&amp;" Util"))</f>
        <v/>
      </c>
    </row>
    <row r="1702" ht="15.75" customHeight="1" s="42">
      <c r="A1702" s="41" t="n"/>
      <c r="G1702" s="38" t="n"/>
      <c r="H1702" s="38" t="n"/>
      <c r="I1702" s="38" t="n"/>
      <c r="J1702" s="38" t="n"/>
      <c r="K1702" s="38" t="n"/>
      <c r="L1702" s="38" t="n"/>
      <c r="N1702" s="36">
        <f>IF($B1702="","",IF($C1702="SUPERSTORE","Superstore","DH"))</f>
        <v/>
      </c>
      <c r="O1702" s="36">
        <f>IF($B1702="","",IFERROR(VLOOKUP($B1702,Mapping!$A:$C,2,0),"Not Mapped"))</f>
        <v/>
      </c>
      <c r="P1702" s="36">
        <f>IF($B1702="","",IFERROR(VLOOKUP($B1702,Mapping!$A:$C,3,0),"Not Mapped"))</f>
        <v/>
      </c>
      <c r="Q1702" s="36">
        <f>IF($B1702="","",IFERROR(VLOOKUP($O1702,Leaders!$A:$B,2,0),"Not Mapped"))</f>
        <v/>
      </c>
      <c r="R1702" s="36">
        <f>IF($B1702="","",IF(COUNTIF(Exclusions!$A:$A,$B1702)&gt;0,"Yes","No"))</f>
        <v/>
      </c>
      <c r="S1702" s="38">
        <f>IF($B1702="","",MIN(1,DAY($A1702)/IF($N1702="Superstore",Settings!$B$5,Settings!$B$4)))</f>
        <v/>
      </c>
      <c r="T1702" s="38">
        <f>IF(OR($B1702="",$G1702="",$S1702=0),"",$G1702/$S1702)</f>
        <v/>
      </c>
      <c r="U1702" s="36">
        <f>IF($T1702="","",IF($T1702&lt;Settings!$B$8,"Critical",IF($T1702&lt;Settings!$B$9,"Semi Critical","Non Critical")))</f>
        <v/>
      </c>
      <c r="V1702" s="28" t="n"/>
      <c r="Z1702">
        <f>IF($B1702="","",IFERROR(VLOOKUP($B1702,'Plan HC for CCA'!$A:$B,2,0),""))</f>
        <v/>
      </c>
      <c r="AA1702">
        <f>IF(OR($B1702="",$Z1702=""),"",IF(N($M1702)&lt;$Z1702,"Delta","No Delta"))</f>
        <v/>
      </c>
      <c r="AB1702">
        <f>IF(OR($B1702="",$Z1702=""),"",MAX(0,$Z1702-N($M1702)))</f>
        <v/>
      </c>
      <c r="AC1702" s="46">
        <f>IF($B1702="","",IFERROR(INDEX('CCA Util %'!$H:$H,MATCH($B1702,'CCA Util %'!$E:$E,0)),""))</f>
        <v/>
      </c>
      <c r="AD1702">
        <f>IF($B1702="","",IFERROR(INDEX('CCA Util %'!$G:$G,MATCH($B1702,'CCA Util %'!$E:$E,0)),""))</f>
        <v/>
      </c>
      <c r="AE1702">
        <f>IF(OR($B1702="",$U1702=""),"",$U1702&amp;" &amp; "&amp;IF(OR($AD1702="",$AD1702=0),"Util NA",$AD1702&amp;" Util"))</f>
        <v/>
      </c>
    </row>
    <row r="1703" ht="15.75" customHeight="1" s="42">
      <c r="A1703" s="41" t="n"/>
      <c r="G1703" s="38" t="n"/>
      <c r="H1703" s="38" t="n"/>
      <c r="I1703" s="38" t="n"/>
      <c r="J1703" s="38" t="n"/>
      <c r="K1703" s="38" t="n"/>
      <c r="L1703" s="38" t="n"/>
      <c r="N1703" s="36">
        <f>IF($B1703="","",IF($C1703="SUPERSTORE","Superstore","DH"))</f>
        <v/>
      </c>
      <c r="O1703" s="36">
        <f>IF($B1703="","",IFERROR(VLOOKUP($B1703,Mapping!$A:$C,2,0),"Not Mapped"))</f>
        <v/>
      </c>
      <c r="P1703" s="36">
        <f>IF($B1703="","",IFERROR(VLOOKUP($B1703,Mapping!$A:$C,3,0),"Not Mapped"))</f>
        <v/>
      </c>
      <c r="Q1703" s="36">
        <f>IF($B1703="","",IFERROR(VLOOKUP($O1703,Leaders!$A:$B,2,0),"Not Mapped"))</f>
        <v/>
      </c>
      <c r="R1703" s="36">
        <f>IF($B1703="","",IF(COUNTIF(Exclusions!$A:$A,$B1703)&gt;0,"Yes","No"))</f>
        <v/>
      </c>
      <c r="S1703" s="38">
        <f>IF($B1703="","",MIN(1,DAY($A1703)/IF($N1703="Superstore",Settings!$B$5,Settings!$B$4)))</f>
        <v/>
      </c>
      <c r="T1703" s="38">
        <f>IF(OR($B1703="",$G1703="",$S1703=0),"",$G1703/$S1703)</f>
        <v/>
      </c>
      <c r="U1703" s="36">
        <f>IF($T1703="","",IF($T1703&lt;Settings!$B$8,"Critical",IF($T1703&lt;Settings!$B$9,"Semi Critical","Non Critical")))</f>
        <v/>
      </c>
      <c r="V1703" s="28" t="n"/>
      <c r="Z1703">
        <f>IF($B1703="","",IFERROR(VLOOKUP($B1703,'Plan HC for CCA'!$A:$B,2,0),""))</f>
        <v/>
      </c>
      <c r="AA1703">
        <f>IF(OR($B1703="",$Z1703=""),"",IF(N($M1703)&lt;$Z1703,"Delta","No Delta"))</f>
        <v/>
      </c>
      <c r="AB1703">
        <f>IF(OR($B1703="",$Z1703=""),"",MAX(0,$Z1703-N($M1703)))</f>
        <v/>
      </c>
      <c r="AC1703" s="46">
        <f>IF($B1703="","",IFERROR(INDEX('CCA Util %'!$H:$H,MATCH($B1703,'CCA Util %'!$E:$E,0)),""))</f>
        <v/>
      </c>
      <c r="AD1703">
        <f>IF($B1703="","",IFERROR(INDEX('CCA Util %'!$G:$G,MATCH($B1703,'CCA Util %'!$E:$E,0)),""))</f>
        <v/>
      </c>
      <c r="AE1703">
        <f>IF(OR($B1703="",$U1703=""),"",$U1703&amp;" &amp; "&amp;IF(OR($AD1703="",$AD1703=0),"Util NA",$AD1703&amp;" Util"))</f>
        <v/>
      </c>
    </row>
    <row r="1704" ht="15.75" customHeight="1" s="42">
      <c r="A1704" s="41" t="n"/>
      <c r="G1704" s="38" t="n"/>
      <c r="H1704" s="38" t="n"/>
      <c r="I1704" s="38" t="n"/>
      <c r="J1704" s="38" t="n"/>
      <c r="K1704" s="38" t="n"/>
      <c r="L1704" s="38" t="n"/>
      <c r="N1704" s="36">
        <f>IF($B1704="","",IF($C1704="SUPERSTORE","Superstore","DH"))</f>
        <v/>
      </c>
      <c r="O1704" s="36">
        <f>IF($B1704="","",IFERROR(VLOOKUP($B1704,Mapping!$A:$C,2,0),"Not Mapped"))</f>
        <v/>
      </c>
      <c r="P1704" s="36">
        <f>IF($B1704="","",IFERROR(VLOOKUP($B1704,Mapping!$A:$C,3,0),"Not Mapped"))</f>
        <v/>
      </c>
      <c r="Q1704" s="36">
        <f>IF($B1704="","",IFERROR(VLOOKUP($O1704,Leaders!$A:$B,2,0),"Not Mapped"))</f>
        <v/>
      </c>
      <c r="R1704" s="36">
        <f>IF($B1704="","",IF(COUNTIF(Exclusions!$A:$A,$B1704)&gt;0,"Yes","No"))</f>
        <v/>
      </c>
      <c r="S1704" s="38">
        <f>IF($B1704="","",MIN(1,DAY($A1704)/IF($N1704="Superstore",Settings!$B$5,Settings!$B$4)))</f>
        <v/>
      </c>
      <c r="T1704" s="38">
        <f>IF(OR($B1704="",$G1704="",$S1704=0),"",$G1704/$S1704)</f>
        <v/>
      </c>
      <c r="U1704" s="36">
        <f>IF($T1704="","",IF($T1704&lt;Settings!$B$8,"Critical",IF($T1704&lt;Settings!$B$9,"Semi Critical","Non Critical")))</f>
        <v/>
      </c>
      <c r="V1704" s="28" t="n"/>
      <c r="Z1704">
        <f>IF($B1704="","",IFERROR(VLOOKUP($B1704,'Plan HC for CCA'!$A:$B,2,0),""))</f>
        <v/>
      </c>
      <c r="AA1704">
        <f>IF(OR($B1704="",$Z1704=""),"",IF(N($M1704)&lt;$Z1704,"Delta","No Delta"))</f>
        <v/>
      </c>
      <c r="AB1704">
        <f>IF(OR($B1704="",$Z1704=""),"",MAX(0,$Z1704-N($M1704)))</f>
        <v/>
      </c>
      <c r="AC1704" s="46">
        <f>IF($B1704="","",IFERROR(INDEX('CCA Util %'!$H:$H,MATCH($B1704,'CCA Util %'!$E:$E,0)),""))</f>
        <v/>
      </c>
      <c r="AD1704">
        <f>IF($B1704="","",IFERROR(INDEX('CCA Util %'!$G:$G,MATCH($B1704,'CCA Util %'!$E:$E,0)),""))</f>
        <v/>
      </c>
      <c r="AE1704">
        <f>IF(OR($B1704="",$U1704=""),"",$U1704&amp;" &amp; "&amp;IF(OR($AD1704="",$AD1704=0),"Util NA",$AD1704&amp;" Util"))</f>
        <v/>
      </c>
    </row>
    <row r="1705" ht="15.75" customHeight="1" s="42">
      <c r="A1705" s="41" t="n"/>
      <c r="G1705" s="38" t="n"/>
      <c r="H1705" s="38" t="n"/>
      <c r="I1705" s="38" t="n"/>
      <c r="J1705" s="38" t="n"/>
      <c r="K1705" s="38" t="n"/>
      <c r="L1705" s="38" t="n"/>
      <c r="N1705" s="36">
        <f>IF($B1705="","",IF($C1705="SUPERSTORE","Superstore","DH"))</f>
        <v/>
      </c>
      <c r="O1705" s="36">
        <f>IF($B1705="","",IFERROR(VLOOKUP($B1705,Mapping!$A:$C,2,0),"Not Mapped"))</f>
        <v/>
      </c>
      <c r="P1705" s="36">
        <f>IF($B1705="","",IFERROR(VLOOKUP($B1705,Mapping!$A:$C,3,0),"Not Mapped"))</f>
        <v/>
      </c>
      <c r="Q1705" s="36">
        <f>IF($B1705="","",IFERROR(VLOOKUP($O1705,Leaders!$A:$B,2,0),"Not Mapped"))</f>
        <v/>
      </c>
      <c r="R1705" s="36">
        <f>IF($B1705="","",IF(COUNTIF(Exclusions!$A:$A,$B1705)&gt;0,"Yes","No"))</f>
        <v/>
      </c>
      <c r="S1705" s="38">
        <f>IF($B1705="","",MIN(1,DAY($A1705)/IF($N1705="Superstore",Settings!$B$5,Settings!$B$4)))</f>
        <v/>
      </c>
      <c r="T1705" s="38">
        <f>IF(OR($B1705="",$G1705="",$S1705=0),"",$G1705/$S1705)</f>
        <v/>
      </c>
      <c r="U1705" s="36">
        <f>IF($T1705="","",IF($T1705&lt;Settings!$B$8,"Critical",IF($T1705&lt;Settings!$B$9,"Semi Critical","Non Critical")))</f>
        <v/>
      </c>
      <c r="V1705" s="28" t="n"/>
      <c r="Z1705">
        <f>IF($B1705="","",IFERROR(VLOOKUP($B1705,'Plan HC for CCA'!$A:$B,2,0),""))</f>
        <v/>
      </c>
      <c r="AA1705">
        <f>IF(OR($B1705="",$Z1705=""),"",IF(N($M1705)&lt;$Z1705,"Delta","No Delta"))</f>
        <v/>
      </c>
      <c r="AB1705">
        <f>IF(OR($B1705="",$Z1705=""),"",MAX(0,$Z1705-N($M1705)))</f>
        <v/>
      </c>
      <c r="AC1705" s="46">
        <f>IF($B1705="","",IFERROR(INDEX('CCA Util %'!$H:$H,MATCH($B1705,'CCA Util %'!$E:$E,0)),""))</f>
        <v/>
      </c>
      <c r="AD1705">
        <f>IF($B1705="","",IFERROR(INDEX('CCA Util %'!$G:$G,MATCH($B1705,'CCA Util %'!$E:$E,0)),""))</f>
        <v/>
      </c>
      <c r="AE1705">
        <f>IF(OR($B1705="",$U1705=""),"",$U1705&amp;" &amp; "&amp;IF(OR($AD1705="",$AD1705=0),"Util NA",$AD1705&amp;" Util"))</f>
        <v/>
      </c>
    </row>
    <row r="1706" ht="15.75" customHeight="1" s="42">
      <c r="A1706" s="41" t="n"/>
      <c r="G1706" s="38" t="n"/>
      <c r="H1706" s="38" t="n"/>
      <c r="I1706" s="38" t="n"/>
      <c r="J1706" s="38" t="n"/>
      <c r="K1706" s="38" t="n"/>
      <c r="L1706" s="38" t="n"/>
      <c r="N1706" s="36">
        <f>IF($B1706="","",IF($C1706="SUPERSTORE","Superstore","DH"))</f>
        <v/>
      </c>
      <c r="O1706" s="36">
        <f>IF($B1706="","",IFERROR(VLOOKUP($B1706,Mapping!$A:$C,2,0),"Not Mapped"))</f>
        <v/>
      </c>
      <c r="P1706" s="36">
        <f>IF($B1706="","",IFERROR(VLOOKUP($B1706,Mapping!$A:$C,3,0),"Not Mapped"))</f>
        <v/>
      </c>
      <c r="Q1706" s="36">
        <f>IF($B1706="","",IFERROR(VLOOKUP($O1706,Leaders!$A:$B,2,0),"Not Mapped"))</f>
        <v/>
      </c>
      <c r="R1706" s="36">
        <f>IF($B1706="","",IF(COUNTIF(Exclusions!$A:$A,$B1706)&gt;0,"Yes","No"))</f>
        <v/>
      </c>
      <c r="S1706" s="38">
        <f>IF($B1706="","",MIN(1,DAY($A1706)/IF($N1706="Superstore",Settings!$B$5,Settings!$B$4)))</f>
        <v/>
      </c>
      <c r="T1706" s="38">
        <f>IF(OR($B1706="",$G1706="",$S1706=0),"",$G1706/$S1706)</f>
        <v/>
      </c>
      <c r="U1706" s="36">
        <f>IF($T1706="","",IF($T1706&lt;Settings!$B$8,"Critical",IF($T1706&lt;Settings!$B$9,"Semi Critical","Non Critical")))</f>
        <v/>
      </c>
      <c r="V1706" s="28" t="n"/>
      <c r="Z1706">
        <f>IF($B1706="","",IFERROR(VLOOKUP($B1706,'Plan HC for CCA'!$A:$B,2,0),""))</f>
        <v/>
      </c>
      <c r="AA1706">
        <f>IF(OR($B1706="",$Z1706=""),"",IF(N($M1706)&lt;$Z1706,"Delta","No Delta"))</f>
        <v/>
      </c>
      <c r="AB1706">
        <f>IF(OR($B1706="",$Z1706=""),"",MAX(0,$Z1706-N($M1706)))</f>
        <v/>
      </c>
      <c r="AC1706" s="46">
        <f>IF($B1706="","",IFERROR(INDEX('CCA Util %'!$H:$H,MATCH($B1706,'CCA Util %'!$E:$E,0)),""))</f>
        <v/>
      </c>
      <c r="AD1706">
        <f>IF($B1706="","",IFERROR(INDEX('CCA Util %'!$G:$G,MATCH($B1706,'CCA Util %'!$E:$E,0)),""))</f>
        <v/>
      </c>
      <c r="AE1706">
        <f>IF(OR($B1706="",$U1706=""),"",$U1706&amp;" &amp; "&amp;IF(OR($AD1706="",$AD1706=0),"Util NA",$AD1706&amp;" Util"))</f>
        <v/>
      </c>
    </row>
    <row r="1707" ht="15.75" customHeight="1" s="42">
      <c r="A1707" s="41" t="n"/>
      <c r="G1707" s="38" t="n"/>
      <c r="H1707" s="38" t="n"/>
      <c r="I1707" s="38" t="n"/>
      <c r="J1707" s="38" t="n"/>
      <c r="K1707" s="38" t="n"/>
      <c r="L1707" s="38" t="n"/>
      <c r="N1707" s="36">
        <f>IF($B1707="","",IF($C1707="SUPERSTORE","Superstore","DH"))</f>
        <v/>
      </c>
      <c r="O1707" s="36">
        <f>IF($B1707="","",IFERROR(VLOOKUP($B1707,Mapping!$A:$C,2,0),"Not Mapped"))</f>
        <v/>
      </c>
      <c r="P1707" s="36">
        <f>IF($B1707="","",IFERROR(VLOOKUP($B1707,Mapping!$A:$C,3,0),"Not Mapped"))</f>
        <v/>
      </c>
      <c r="Q1707" s="36">
        <f>IF($B1707="","",IFERROR(VLOOKUP($O1707,Leaders!$A:$B,2,0),"Not Mapped"))</f>
        <v/>
      </c>
      <c r="R1707" s="36">
        <f>IF($B1707="","",IF(COUNTIF(Exclusions!$A:$A,$B1707)&gt;0,"Yes","No"))</f>
        <v/>
      </c>
      <c r="S1707" s="38">
        <f>IF($B1707="","",MIN(1,DAY($A1707)/IF($N1707="Superstore",Settings!$B$5,Settings!$B$4)))</f>
        <v/>
      </c>
      <c r="T1707" s="38">
        <f>IF(OR($B1707="",$G1707="",$S1707=0),"",$G1707/$S1707)</f>
        <v/>
      </c>
      <c r="U1707" s="36">
        <f>IF($T1707="","",IF($T1707&lt;Settings!$B$8,"Critical",IF($T1707&lt;Settings!$B$9,"Semi Critical","Non Critical")))</f>
        <v/>
      </c>
      <c r="V1707" s="28" t="n"/>
      <c r="Z1707">
        <f>IF($B1707="","",IFERROR(VLOOKUP($B1707,'Plan HC for CCA'!$A:$B,2,0),""))</f>
        <v/>
      </c>
      <c r="AA1707">
        <f>IF(OR($B1707="",$Z1707=""),"",IF(N($M1707)&lt;$Z1707,"Delta","No Delta"))</f>
        <v/>
      </c>
      <c r="AB1707">
        <f>IF(OR($B1707="",$Z1707=""),"",MAX(0,$Z1707-N($M1707)))</f>
        <v/>
      </c>
      <c r="AC1707" s="46">
        <f>IF($B1707="","",IFERROR(INDEX('CCA Util %'!$H:$H,MATCH($B1707,'CCA Util %'!$E:$E,0)),""))</f>
        <v/>
      </c>
      <c r="AD1707">
        <f>IF($B1707="","",IFERROR(INDEX('CCA Util %'!$G:$G,MATCH($B1707,'CCA Util %'!$E:$E,0)),""))</f>
        <v/>
      </c>
      <c r="AE1707">
        <f>IF(OR($B1707="",$U1707=""),"",$U1707&amp;" &amp; "&amp;IF(OR($AD1707="",$AD1707=0),"Util NA",$AD1707&amp;" Util"))</f>
        <v/>
      </c>
    </row>
    <row r="1708" ht="15.75" customHeight="1" s="42">
      <c r="A1708" s="41" t="n"/>
      <c r="G1708" s="38" t="n"/>
      <c r="H1708" s="38" t="n"/>
      <c r="I1708" s="38" t="n"/>
      <c r="J1708" s="38" t="n"/>
      <c r="K1708" s="38" t="n"/>
      <c r="L1708" s="38" t="n"/>
      <c r="N1708" s="36">
        <f>IF($B1708="","",IF($C1708="SUPERSTORE","Superstore","DH"))</f>
        <v/>
      </c>
      <c r="O1708" s="36">
        <f>IF($B1708="","",IFERROR(VLOOKUP($B1708,Mapping!$A:$C,2,0),"Not Mapped"))</f>
        <v/>
      </c>
      <c r="P1708" s="36">
        <f>IF($B1708="","",IFERROR(VLOOKUP($B1708,Mapping!$A:$C,3,0),"Not Mapped"))</f>
        <v/>
      </c>
      <c r="Q1708" s="36">
        <f>IF($B1708="","",IFERROR(VLOOKUP($O1708,Leaders!$A:$B,2,0),"Not Mapped"))</f>
        <v/>
      </c>
      <c r="R1708" s="36">
        <f>IF($B1708="","",IF(COUNTIF(Exclusions!$A:$A,$B1708)&gt;0,"Yes","No"))</f>
        <v/>
      </c>
      <c r="S1708" s="38">
        <f>IF($B1708="","",MIN(1,DAY($A1708)/IF($N1708="Superstore",Settings!$B$5,Settings!$B$4)))</f>
        <v/>
      </c>
      <c r="T1708" s="38">
        <f>IF(OR($B1708="",$G1708="",$S1708=0),"",$G1708/$S1708)</f>
        <v/>
      </c>
      <c r="U1708" s="36">
        <f>IF($T1708="","",IF($T1708&lt;Settings!$B$8,"Critical",IF($T1708&lt;Settings!$B$9,"Semi Critical","Non Critical")))</f>
        <v/>
      </c>
      <c r="V1708" s="28" t="n"/>
      <c r="Z1708">
        <f>IF($B1708="","",IFERROR(VLOOKUP($B1708,'Plan HC for CCA'!$A:$B,2,0),""))</f>
        <v/>
      </c>
      <c r="AA1708">
        <f>IF(OR($B1708="",$Z1708=""),"",IF(N($M1708)&lt;$Z1708,"Delta","No Delta"))</f>
        <v/>
      </c>
      <c r="AB1708">
        <f>IF(OR($B1708="",$Z1708=""),"",MAX(0,$Z1708-N($M1708)))</f>
        <v/>
      </c>
      <c r="AC1708" s="46">
        <f>IF($B1708="","",IFERROR(INDEX('CCA Util %'!$H:$H,MATCH($B1708,'CCA Util %'!$E:$E,0)),""))</f>
        <v/>
      </c>
      <c r="AD1708">
        <f>IF($B1708="","",IFERROR(INDEX('CCA Util %'!$G:$G,MATCH($B1708,'CCA Util %'!$E:$E,0)),""))</f>
        <v/>
      </c>
      <c r="AE1708">
        <f>IF(OR($B1708="",$U1708=""),"",$U1708&amp;" &amp; "&amp;IF(OR($AD1708="",$AD1708=0),"Util NA",$AD1708&amp;" Util"))</f>
        <v/>
      </c>
    </row>
    <row r="1709" ht="15.75" customHeight="1" s="42">
      <c r="A1709" s="41" t="n"/>
      <c r="G1709" s="38" t="n"/>
      <c r="H1709" s="38" t="n"/>
      <c r="I1709" s="38" t="n"/>
      <c r="J1709" s="38" t="n"/>
      <c r="K1709" s="38" t="n"/>
      <c r="L1709" s="38" t="n"/>
      <c r="N1709" s="36">
        <f>IF($B1709="","",IF($C1709="SUPERSTORE","Superstore","DH"))</f>
        <v/>
      </c>
      <c r="O1709" s="36">
        <f>IF($B1709="","",IFERROR(VLOOKUP($B1709,Mapping!$A:$C,2,0),"Not Mapped"))</f>
        <v/>
      </c>
      <c r="P1709" s="36">
        <f>IF($B1709="","",IFERROR(VLOOKUP($B1709,Mapping!$A:$C,3,0),"Not Mapped"))</f>
        <v/>
      </c>
      <c r="Q1709" s="36">
        <f>IF($B1709="","",IFERROR(VLOOKUP($O1709,Leaders!$A:$B,2,0),"Not Mapped"))</f>
        <v/>
      </c>
      <c r="R1709" s="36">
        <f>IF($B1709="","",IF(COUNTIF(Exclusions!$A:$A,$B1709)&gt;0,"Yes","No"))</f>
        <v/>
      </c>
      <c r="S1709" s="38">
        <f>IF($B1709="","",MIN(1,DAY($A1709)/IF($N1709="Superstore",Settings!$B$5,Settings!$B$4)))</f>
        <v/>
      </c>
      <c r="T1709" s="38">
        <f>IF(OR($B1709="",$G1709="",$S1709=0),"",$G1709/$S1709)</f>
        <v/>
      </c>
      <c r="U1709" s="36">
        <f>IF($T1709="","",IF($T1709&lt;Settings!$B$8,"Critical",IF($T1709&lt;Settings!$B$9,"Semi Critical","Non Critical")))</f>
        <v/>
      </c>
      <c r="V1709" s="28" t="n"/>
      <c r="Z1709">
        <f>IF($B1709="","",IFERROR(VLOOKUP($B1709,'Plan HC for CCA'!$A:$B,2,0),""))</f>
        <v/>
      </c>
      <c r="AA1709">
        <f>IF(OR($B1709="",$Z1709=""),"",IF(N($M1709)&lt;$Z1709,"Delta","No Delta"))</f>
        <v/>
      </c>
      <c r="AB1709">
        <f>IF(OR($B1709="",$Z1709=""),"",MAX(0,$Z1709-N($M1709)))</f>
        <v/>
      </c>
      <c r="AC1709" s="46">
        <f>IF($B1709="","",IFERROR(INDEX('CCA Util %'!$H:$H,MATCH($B1709,'CCA Util %'!$E:$E,0)),""))</f>
        <v/>
      </c>
      <c r="AD1709">
        <f>IF($B1709="","",IFERROR(INDEX('CCA Util %'!$G:$G,MATCH($B1709,'CCA Util %'!$E:$E,0)),""))</f>
        <v/>
      </c>
      <c r="AE1709">
        <f>IF(OR($B1709="",$U1709=""),"",$U1709&amp;" &amp; "&amp;IF(OR($AD1709="",$AD1709=0),"Util NA",$AD1709&amp;" Util"))</f>
        <v/>
      </c>
    </row>
    <row r="1710" ht="15.75" customHeight="1" s="42">
      <c r="A1710" s="41" t="n"/>
      <c r="G1710" s="38" t="n"/>
      <c r="H1710" s="38" t="n"/>
      <c r="I1710" s="38" t="n"/>
      <c r="J1710" s="38" t="n"/>
      <c r="K1710" s="38" t="n"/>
      <c r="L1710" s="38" t="n"/>
      <c r="N1710" s="36">
        <f>IF($B1710="","",IF($C1710="SUPERSTORE","Superstore","DH"))</f>
        <v/>
      </c>
      <c r="O1710" s="36">
        <f>IF($B1710="","",IFERROR(VLOOKUP($B1710,Mapping!$A:$C,2,0),"Not Mapped"))</f>
        <v/>
      </c>
      <c r="P1710" s="36">
        <f>IF($B1710="","",IFERROR(VLOOKUP($B1710,Mapping!$A:$C,3,0),"Not Mapped"))</f>
        <v/>
      </c>
      <c r="Q1710" s="36">
        <f>IF($B1710="","",IFERROR(VLOOKUP($O1710,Leaders!$A:$B,2,0),"Not Mapped"))</f>
        <v/>
      </c>
      <c r="R1710" s="36">
        <f>IF($B1710="","",IF(COUNTIF(Exclusions!$A:$A,$B1710)&gt;0,"Yes","No"))</f>
        <v/>
      </c>
      <c r="S1710" s="38">
        <f>IF($B1710="","",MIN(1,DAY($A1710)/IF($N1710="Superstore",Settings!$B$5,Settings!$B$4)))</f>
        <v/>
      </c>
      <c r="T1710" s="38">
        <f>IF(OR($B1710="",$G1710="",$S1710=0),"",$G1710/$S1710)</f>
        <v/>
      </c>
      <c r="U1710" s="36">
        <f>IF($T1710="","",IF($T1710&lt;Settings!$B$8,"Critical",IF($T1710&lt;Settings!$B$9,"Semi Critical","Non Critical")))</f>
        <v/>
      </c>
      <c r="V1710" s="28" t="n"/>
      <c r="Z1710">
        <f>IF($B1710="","",IFERROR(VLOOKUP($B1710,'Plan HC for CCA'!$A:$B,2,0),""))</f>
        <v/>
      </c>
      <c r="AA1710">
        <f>IF(OR($B1710="",$Z1710=""),"",IF(N($M1710)&lt;$Z1710,"Delta","No Delta"))</f>
        <v/>
      </c>
      <c r="AB1710">
        <f>IF(OR($B1710="",$Z1710=""),"",MAX(0,$Z1710-N($M1710)))</f>
        <v/>
      </c>
      <c r="AC1710" s="46">
        <f>IF($B1710="","",IFERROR(INDEX('CCA Util %'!$H:$H,MATCH($B1710,'CCA Util %'!$E:$E,0)),""))</f>
        <v/>
      </c>
      <c r="AD1710">
        <f>IF($B1710="","",IFERROR(INDEX('CCA Util %'!$G:$G,MATCH($B1710,'CCA Util %'!$E:$E,0)),""))</f>
        <v/>
      </c>
      <c r="AE1710">
        <f>IF(OR($B1710="",$U1710=""),"",$U1710&amp;" &amp; "&amp;IF(OR($AD1710="",$AD1710=0),"Util NA",$AD1710&amp;" Util"))</f>
        <v/>
      </c>
    </row>
    <row r="1711" ht="15.75" customHeight="1" s="42">
      <c r="A1711" s="41" t="n"/>
      <c r="G1711" s="38" t="n"/>
      <c r="H1711" s="38" t="n"/>
      <c r="I1711" s="38" t="n"/>
      <c r="J1711" s="38" t="n"/>
      <c r="K1711" s="38" t="n"/>
      <c r="L1711" s="38" t="n"/>
      <c r="N1711" s="36">
        <f>IF($B1711="","",IF($C1711="SUPERSTORE","Superstore","DH"))</f>
        <v/>
      </c>
      <c r="O1711" s="36">
        <f>IF($B1711="","",IFERROR(VLOOKUP($B1711,Mapping!$A:$C,2,0),"Not Mapped"))</f>
        <v/>
      </c>
      <c r="P1711" s="36">
        <f>IF($B1711="","",IFERROR(VLOOKUP($B1711,Mapping!$A:$C,3,0),"Not Mapped"))</f>
        <v/>
      </c>
      <c r="Q1711" s="36">
        <f>IF($B1711="","",IFERROR(VLOOKUP($O1711,Leaders!$A:$B,2,0),"Not Mapped"))</f>
        <v/>
      </c>
      <c r="R1711" s="36">
        <f>IF($B1711="","",IF(COUNTIF(Exclusions!$A:$A,$B1711)&gt;0,"Yes","No"))</f>
        <v/>
      </c>
      <c r="S1711" s="38">
        <f>IF($B1711="","",MIN(1,DAY($A1711)/IF($N1711="Superstore",Settings!$B$5,Settings!$B$4)))</f>
        <v/>
      </c>
      <c r="T1711" s="38">
        <f>IF(OR($B1711="",$G1711="",$S1711=0),"",$G1711/$S1711)</f>
        <v/>
      </c>
      <c r="U1711" s="36">
        <f>IF($T1711="","",IF($T1711&lt;Settings!$B$8,"Critical",IF($T1711&lt;Settings!$B$9,"Semi Critical","Non Critical")))</f>
        <v/>
      </c>
      <c r="V1711" s="28" t="n"/>
      <c r="Z1711">
        <f>IF($B1711="","",IFERROR(VLOOKUP($B1711,'Plan HC for CCA'!$A:$B,2,0),""))</f>
        <v/>
      </c>
      <c r="AA1711">
        <f>IF(OR($B1711="",$Z1711=""),"",IF(N($M1711)&lt;$Z1711,"Delta","No Delta"))</f>
        <v/>
      </c>
      <c r="AB1711">
        <f>IF(OR($B1711="",$Z1711=""),"",MAX(0,$Z1711-N($M1711)))</f>
        <v/>
      </c>
      <c r="AC1711" s="46">
        <f>IF($B1711="","",IFERROR(INDEX('CCA Util %'!$H:$H,MATCH($B1711,'CCA Util %'!$E:$E,0)),""))</f>
        <v/>
      </c>
      <c r="AD1711">
        <f>IF($B1711="","",IFERROR(INDEX('CCA Util %'!$G:$G,MATCH($B1711,'CCA Util %'!$E:$E,0)),""))</f>
        <v/>
      </c>
      <c r="AE1711">
        <f>IF(OR($B1711="",$U1711=""),"",$U1711&amp;" &amp; "&amp;IF(OR($AD1711="",$AD1711=0),"Util NA",$AD1711&amp;" Util"))</f>
        <v/>
      </c>
    </row>
    <row r="1712" ht="15.75" customHeight="1" s="42">
      <c r="A1712" s="41" t="n"/>
      <c r="G1712" s="38" t="n"/>
      <c r="H1712" s="38" t="n"/>
      <c r="I1712" s="38" t="n"/>
      <c r="J1712" s="38" t="n"/>
      <c r="K1712" s="38" t="n"/>
      <c r="L1712" s="38" t="n"/>
      <c r="N1712" s="36">
        <f>IF($B1712="","",IF($C1712="SUPERSTORE","Superstore","DH"))</f>
        <v/>
      </c>
      <c r="O1712" s="36">
        <f>IF($B1712="","",IFERROR(VLOOKUP($B1712,Mapping!$A:$C,2,0),"Not Mapped"))</f>
        <v/>
      </c>
      <c r="P1712" s="36">
        <f>IF($B1712="","",IFERROR(VLOOKUP($B1712,Mapping!$A:$C,3,0),"Not Mapped"))</f>
        <v/>
      </c>
      <c r="Q1712" s="36">
        <f>IF($B1712="","",IFERROR(VLOOKUP($O1712,Leaders!$A:$B,2,0),"Not Mapped"))</f>
        <v/>
      </c>
      <c r="R1712" s="36">
        <f>IF($B1712="","",IF(COUNTIF(Exclusions!$A:$A,$B1712)&gt;0,"Yes","No"))</f>
        <v/>
      </c>
      <c r="S1712" s="38">
        <f>IF($B1712="","",MIN(1,DAY($A1712)/IF($N1712="Superstore",Settings!$B$5,Settings!$B$4)))</f>
        <v/>
      </c>
      <c r="T1712" s="38">
        <f>IF(OR($B1712="",$G1712="",$S1712=0),"",$G1712/$S1712)</f>
        <v/>
      </c>
      <c r="U1712" s="36">
        <f>IF($T1712="","",IF($T1712&lt;Settings!$B$8,"Critical",IF($T1712&lt;Settings!$B$9,"Semi Critical","Non Critical")))</f>
        <v/>
      </c>
      <c r="V1712" s="28" t="n"/>
      <c r="Z1712">
        <f>IF($B1712="","",IFERROR(VLOOKUP($B1712,'Plan HC for CCA'!$A:$B,2,0),""))</f>
        <v/>
      </c>
      <c r="AA1712">
        <f>IF(OR($B1712="",$Z1712=""),"",IF(N($M1712)&lt;$Z1712,"Delta","No Delta"))</f>
        <v/>
      </c>
      <c r="AB1712">
        <f>IF(OR($B1712="",$Z1712=""),"",MAX(0,$Z1712-N($M1712)))</f>
        <v/>
      </c>
      <c r="AC1712" s="46">
        <f>IF($B1712="","",IFERROR(INDEX('CCA Util %'!$H:$H,MATCH($B1712,'CCA Util %'!$E:$E,0)),""))</f>
        <v/>
      </c>
      <c r="AD1712">
        <f>IF($B1712="","",IFERROR(INDEX('CCA Util %'!$G:$G,MATCH($B1712,'CCA Util %'!$E:$E,0)),""))</f>
        <v/>
      </c>
      <c r="AE1712">
        <f>IF(OR($B1712="",$U1712=""),"",$U1712&amp;" &amp; "&amp;IF(OR($AD1712="",$AD1712=0),"Util NA",$AD1712&amp;" Util"))</f>
        <v/>
      </c>
    </row>
    <row r="1713" ht="15.75" customHeight="1" s="42">
      <c r="A1713" s="41" t="n"/>
      <c r="G1713" s="38" t="n"/>
      <c r="H1713" s="38" t="n"/>
      <c r="I1713" s="38" t="n"/>
      <c r="J1713" s="38" t="n"/>
      <c r="K1713" s="38" t="n"/>
      <c r="L1713" s="38" t="n"/>
      <c r="N1713" s="36">
        <f>IF($B1713="","",IF($C1713="SUPERSTORE","Superstore","DH"))</f>
        <v/>
      </c>
      <c r="O1713" s="36">
        <f>IF($B1713="","",IFERROR(VLOOKUP($B1713,Mapping!$A:$C,2,0),"Not Mapped"))</f>
        <v/>
      </c>
      <c r="P1713" s="36">
        <f>IF($B1713="","",IFERROR(VLOOKUP($B1713,Mapping!$A:$C,3,0),"Not Mapped"))</f>
        <v/>
      </c>
      <c r="Q1713" s="36">
        <f>IF($B1713="","",IFERROR(VLOOKUP($O1713,Leaders!$A:$B,2,0),"Not Mapped"))</f>
        <v/>
      </c>
      <c r="R1713" s="36">
        <f>IF($B1713="","",IF(COUNTIF(Exclusions!$A:$A,$B1713)&gt;0,"Yes","No"))</f>
        <v/>
      </c>
      <c r="S1713" s="38">
        <f>IF($B1713="","",MIN(1,DAY($A1713)/IF($N1713="Superstore",Settings!$B$5,Settings!$B$4)))</f>
        <v/>
      </c>
      <c r="T1713" s="38">
        <f>IF(OR($B1713="",$G1713="",$S1713=0),"",$G1713/$S1713)</f>
        <v/>
      </c>
      <c r="U1713" s="36">
        <f>IF($T1713="","",IF($T1713&lt;Settings!$B$8,"Critical",IF($T1713&lt;Settings!$B$9,"Semi Critical","Non Critical")))</f>
        <v/>
      </c>
      <c r="V1713" s="28" t="n"/>
      <c r="Z1713">
        <f>IF($B1713="","",IFERROR(VLOOKUP($B1713,'Plan HC for CCA'!$A:$B,2,0),""))</f>
        <v/>
      </c>
      <c r="AA1713">
        <f>IF(OR($B1713="",$Z1713=""),"",IF(N($M1713)&lt;$Z1713,"Delta","No Delta"))</f>
        <v/>
      </c>
      <c r="AB1713">
        <f>IF(OR($B1713="",$Z1713=""),"",MAX(0,$Z1713-N($M1713)))</f>
        <v/>
      </c>
      <c r="AC1713" s="46">
        <f>IF($B1713="","",IFERROR(INDEX('CCA Util %'!$H:$H,MATCH($B1713,'CCA Util %'!$E:$E,0)),""))</f>
        <v/>
      </c>
      <c r="AD1713">
        <f>IF($B1713="","",IFERROR(INDEX('CCA Util %'!$G:$G,MATCH($B1713,'CCA Util %'!$E:$E,0)),""))</f>
        <v/>
      </c>
      <c r="AE1713">
        <f>IF(OR($B1713="",$U1713=""),"",$U1713&amp;" &amp; "&amp;IF(OR($AD1713="",$AD1713=0),"Util NA",$AD1713&amp;" Util"))</f>
        <v/>
      </c>
    </row>
    <row r="1714" ht="15.75" customHeight="1" s="42">
      <c r="A1714" s="41" t="n"/>
      <c r="G1714" s="38" t="n"/>
      <c r="H1714" s="38" t="n"/>
      <c r="I1714" s="38" t="n"/>
      <c r="J1714" s="38" t="n"/>
      <c r="K1714" s="38" t="n"/>
      <c r="L1714" s="38" t="n"/>
      <c r="N1714" s="36">
        <f>IF($B1714="","",IF($C1714="SUPERSTORE","Superstore","DH"))</f>
        <v/>
      </c>
      <c r="O1714" s="36">
        <f>IF($B1714="","",IFERROR(VLOOKUP($B1714,Mapping!$A:$C,2,0),"Not Mapped"))</f>
        <v/>
      </c>
      <c r="P1714" s="36">
        <f>IF($B1714="","",IFERROR(VLOOKUP($B1714,Mapping!$A:$C,3,0),"Not Mapped"))</f>
        <v/>
      </c>
      <c r="Q1714" s="36">
        <f>IF($B1714="","",IFERROR(VLOOKUP($O1714,Leaders!$A:$B,2,0),"Not Mapped"))</f>
        <v/>
      </c>
      <c r="R1714" s="36">
        <f>IF($B1714="","",IF(COUNTIF(Exclusions!$A:$A,$B1714)&gt;0,"Yes","No"))</f>
        <v/>
      </c>
      <c r="S1714" s="38">
        <f>IF($B1714="","",MIN(1,DAY($A1714)/IF($N1714="Superstore",Settings!$B$5,Settings!$B$4)))</f>
        <v/>
      </c>
      <c r="T1714" s="38">
        <f>IF(OR($B1714="",$G1714="",$S1714=0),"",$G1714/$S1714)</f>
        <v/>
      </c>
      <c r="U1714" s="36">
        <f>IF($T1714="","",IF($T1714&lt;Settings!$B$8,"Critical",IF($T1714&lt;Settings!$B$9,"Semi Critical","Non Critical")))</f>
        <v/>
      </c>
      <c r="V1714" s="28" t="n"/>
      <c r="Z1714">
        <f>IF($B1714="","",IFERROR(VLOOKUP($B1714,'Plan HC for CCA'!$A:$B,2,0),""))</f>
        <v/>
      </c>
      <c r="AA1714">
        <f>IF(OR($B1714="",$Z1714=""),"",IF(N($M1714)&lt;$Z1714,"Delta","No Delta"))</f>
        <v/>
      </c>
      <c r="AB1714">
        <f>IF(OR($B1714="",$Z1714=""),"",MAX(0,$Z1714-N($M1714)))</f>
        <v/>
      </c>
      <c r="AC1714" s="46">
        <f>IF($B1714="","",IFERROR(INDEX('CCA Util %'!$H:$H,MATCH($B1714,'CCA Util %'!$E:$E,0)),""))</f>
        <v/>
      </c>
      <c r="AD1714">
        <f>IF($B1714="","",IFERROR(INDEX('CCA Util %'!$G:$G,MATCH($B1714,'CCA Util %'!$E:$E,0)),""))</f>
        <v/>
      </c>
      <c r="AE1714">
        <f>IF(OR($B1714="",$U1714=""),"",$U1714&amp;" &amp; "&amp;IF(OR($AD1714="",$AD1714=0),"Util NA",$AD1714&amp;" Util"))</f>
        <v/>
      </c>
    </row>
    <row r="1715" ht="15.75" customHeight="1" s="42">
      <c r="A1715" s="41" t="n"/>
      <c r="G1715" s="38" t="n"/>
      <c r="H1715" s="38" t="n"/>
      <c r="I1715" s="38" t="n"/>
      <c r="J1715" s="38" t="n"/>
      <c r="K1715" s="38" t="n"/>
      <c r="L1715" s="38" t="n"/>
      <c r="N1715" s="36">
        <f>IF($B1715="","",IF($C1715="SUPERSTORE","Superstore","DH"))</f>
        <v/>
      </c>
      <c r="O1715" s="36">
        <f>IF($B1715="","",IFERROR(VLOOKUP($B1715,Mapping!$A:$C,2,0),"Not Mapped"))</f>
        <v/>
      </c>
      <c r="P1715" s="36">
        <f>IF($B1715="","",IFERROR(VLOOKUP($B1715,Mapping!$A:$C,3,0),"Not Mapped"))</f>
        <v/>
      </c>
      <c r="Q1715" s="36">
        <f>IF($B1715="","",IFERROR(VLOOKUP($O1715,Leaders!$A:$B,2,0),"Not Mapped"))</f>
        <v/>
      </c>
      <c r="R1715" s="36">
        <f>IF($B1715="","",IF(COUNTIF(Exclusions!$A:$A,$B1715)&gt;0,"Yes","No"))</f>
        <v/>
      </c>
      <c r="S1715" s="38">
        <f>IF($B1715="","",MIN(1,DAY($A1715)/IF($N1715="Superstore",Settings!$B$5,Settings!$B$4)))</f>
        <v/>
      </c>
      <c r="T1715" s="38">
        <f>IF(OR($B1715="",$G1715="",$S1715=0),"",$G1715/$S1715)</f>
        <v/>
      </c>
      <c r="U1715" s="36">
        <f>IF($T1715="","",IF($T1715&lt;Settings!$B$8,"Critical",IF($T1715&lt;Settings!$B$9,"Semi Critical","Non Critical")))</f>
        <v/>
      </c>
      <c r="V1715" s="28" t="n"/>
      <c r="Z1715">
        <f>IF($B1715="","",IFERROR(VLOOKUP($B1715,'Plan HC for CCA'!$A:$B,2,0),""))</f>
        <v/>
      </c>
      <c r="AA1715">
        <f>IF(OR($B1715="",$Z1715=""),"",IF(N($M1715)&lt;$Z1715,"Delta","No Delta"))</f>
        <v/>
      </c>
      <c r="AB1715">
        <f>IF(OR($B1715="",$Z1715=""),"",MAX(0,$Z1715-N($M1715)))</f>
        <v/>
      </c>
      <c r="AC1715" s="46">
        <f>IF($B1715="","",IFERROR(INDEX('CCA Util %'!$H:$H,MATCH($B1715,'CCA Util %'!$E:$E,0)),""))</f>
        <v/>
      </c>
      <c r="AD1715">
        <f>IF($B1715="","",IFERROR(INDEX('CCA Util %'!$G:$G,MATCH($B1715,'CCA Util %'!$E:$E,0)),""))</f>
        <v/>
      </c>
      <c r="AE1715">
        <f>IF(OR($B1715="",$U1715=""),"",$U1715&amp;" &amp; "&amp;IF(OR($AD1715="",$AD1715=0),"Util NA",$AD1715&amp;" Util"))</f>
        <v/>
      </c>
    </row>
    <row r="1716" ht="15.75" customHeight="1" s="42">
      <c r="A1716" s="41" t="n"/>
      <c r="G1716" s="38" t="n"/>
      <c r="H1716" s="38" t="n"/>
      <c r="I1716" s="38" t="n"/>
      <c r="J1716" s="38" t="n"/>
      <c r="K1716" s="38" t="n"/>
      <c r="L1716" s="38" t="n"/>
      <c r="N1716" s="36">
        <f>IF($B1716="","",IF($C1716="SUPERSTORE","Superstore","DH"))</f>
        <v/>
      </c>
      <c r="O1716" s="36">
        <f>IF($B1716="","",IFERROR(VLOOKUP($B1716,Mapping!$A:$C,2,0),"Not Mapped"))</f>
        <v/>
      </c>
      <c r="P1716" s="36">
        <f>IF($B1716="","",IFERROR(VLOOKUP($B1716,Mapping!$A:$C,3,0),"Not Mapped"))</f>
        <v/>
      </c>
      <c r="Q1716" s="36">
        <f>IF($B1716="","",IFERROR(VLOOKUP($O1716,Leaders!$A:$B,2,0),"Not Mapped"))</f>
        <v/>
      </c>
      <c r="R1716" s="36">
        <f>IF($B1716="","",IF(COUNTIF(Exclusions!$A:$A,$B1716)&gt;0,"Yes","No"))</f>
        <v/>
      </c>
      <c r="S1716" s="38">
        <f>IF($B1716="","",MIN(1,DAY($A1716)/IF($N1716="Superstore",Settings!$B$5,Settings!$B$4)))</f>
        <v/>
      </c>
      <c r="T1716" s="38">
        <f>IF(OR($B1716="",$G1716="",$S1716=0),"",$G1716/$S1716)</f>
        <v/>
      </c>
      <c r="U1716" s="36">
        <f>IF($T1716="","",IF($T1716&lt;Settings!$B$8,"Critical",IF($T1716&lt;Settings!$B$9,"Semi Critical","Non Critical")))</f>
        <v/>
      </c>
      <c r="V1716" s="28" t="n"/>
      <c r="Z1716">
        <f>IF($B1716="","",IFERROR(VLOOKUP($B1716,'Plan HC for CCA'!$A:$B,2,0),""))</f>
        <v/>
      </c>
      <c r="AA1716">
        <f>IF(OR($B1716="",$Z1716=""),"",IF(N($M1716)&lt;$Z1716,"Delta","No Delta"))</f>
        <v/>
      </c>
      <c r="AB1716">
        <f>IF(OR($B1716="",$Z1716=""),"",MAX(0,$Z1716-N($M1716)))</f>
        <v/>
      </c>
      <c r="AC1716" s="46">
        <f>IF($B1716="","",IFERROR(INDEX('CCA Util %'!$H:$H,MATCH($B1716,'CCA Util %'!$E:$E,0)),""))</f>
        <v/>
      </c>
      <c r="AD1716">
        <f>IF($B1716="","",IFERROR(INDEX('CCA Util %'!$G:$G,MATCH($B1716,'CCA Util %'!$E:$E,0)),""))</f>
        <v/>
      </c>
      <c r="AE1716">
        <f>IF(OR($B1716="",$U1716=""),"",$U1716&amp;" &amp; "&amp;IF(OR($AD1716="",$AD1716=0),"Util NA",$AD1716&amp;" Util"))</f>
        <v/>
      </c>
    </row>
    <row r="1717" ht="15.75" customHeight="1" s="42">
      <c r="A1717" s="41" t="n"/>
      <c r="G1717" s="38" t="n"/>
      <c r="H1717" s="38" t="n"/>
      <c r="I1717" s="38" t="n"/>
      <c r="J1717" s="38" t="n"/>
      <c r="K1717" s="38" t="n"/>
      <c r="L1717" s="38" t="n"/>
      <c r="N1717" s="36">
        <f>IF($B1717="","",IF($C1717="SUPERSTORE","Superstore","DH"))</f>
        <v/>
      </c>
      <c r="O1717" s="36">
        <f>IF($B1717="","",IFERROR(VLOOKUP($B1717,Mapping!$A:$C,2,0),"Not Mapped"))</f>
        <v/>
      </c>
      <c r="P1717" s="36">
        <f>IF($B1717="","",IFERROR(VLOOKUP($B1717,Mapping!$A:$C,3,0),"Not Mapped"))</f>
        <v/>
      </c>
      <c r="Q1717" s="36">
        <f>IF($B1717="","",IFERROR(VLOOKUP($O1717,Leaders!$A:$B,2,0),"Not Mapped"))</f>
        <v/>
      </c>
      <c r="R1717" s="36">
        <f>IF($B1717="","",IF(COUNTIF(Exclusions!$A:$A,$B1717)&gt;0,"Yes","No"))</f>
        <v/>
      </c>
      <c r="S1717" s="38">
        <f>IF($B1717="","",MIN(1,DAY($A1717)/IF($N1717="Superstore",Settings!$B$5,Settings!$B$4)))</f>
        <v/>
      </c>
      <c r="T1717" s="38">
        <f>IF(OR($B1717="",$G1717="",$S1717=0),"",$G1717/$S1717)</f>
        <v/>
      </c>
      <c r="U1717" s="36">
        <f>IF($T1717="","",IF($T1717&lt;Settings!$B$8,"Critical",IF($T1717&lt;Settings!$B$9,"Semi Critical","Non Critical")))</f>
        <v/>
      </c>
      <c r="V1717" s="28" t="n"/>
      <c r="Z1717">
        <f>IF($B1717="","",IFERROR(VLOOKUP($B1717,'Plan HC for CCA'!$A:$B,2,0),""))</f>
        <v/>
      </c>
      <c r="AA1717">
        <f>IF(OR($B1717="",$Z1717=""),"",IF(N($M1717)&lt;$Z1717,"Delta","No Delta"))</f>
        <v/>
      </c>
      <c r="AB1717">
        <f>IF(OR($B1717="",$Z1717=""),"",MAX(0,$Z1717-N($M1717)))</f>
        <v/>
      </c>
      <c r="AC1717" s="46">
        <f>IF($B1717="","",IFERROR(INDEX('CCA Util %'!$H:$H,MATCH($B1717,'CCA Util %'!$E:$E,0)),""))</f>
        <v/>
      </c>
      <c r="AD1717">
        <f>IF($B1717="","",IFERROR(INDEX('CCA Util %'!$G:$G,MATCH($B1717,'CCA Util %'!$E:$E,0)),""))</f>
        <v/>
      </c>
      <c r="AE1717">
        <f>IF(OR($B1717="",$U1717=""),"",$U1717&amp;" &amp; "&amp;IF(OR($AD1717="",$AD1717=0),"Util NA",$AD1717&amp;" Util"))</f>
        <v/>
      </c>
    </row>
    <row r="1718" ht="15.75" customHeight="1" s="42">
      <c r="A1718" s="41" t="n"/>
      <c r="G1718" s="38" t="n"/>
      <c r="H1718" s="38" t="n"/>
      <c r="I1718" s="38" t="n"/>
      <c r="J1718" s="38" t="n"/>
      <c r="K1718" s="38" t="n"/>
      <c r="L1718" s="38" t="n"/>
      <c r="N1718" s="36">
        <f>IF($B1718="","",IF($C1718="SUPERSTORE","Superstore","DH"))</f>
        <v/>
      </c>
      <c r="O1718" s="36">
        <f>IF($B1718="","",IFERROR(VLOOKUP($B1718,Mapping!$A:$C,2,0),"Not Mapped"))</f>
        <v/>
      </c>
      <c r="P1718" s="36">
        <f>IF($B1718="","",IFERROR(VLOOKUP($B1718,Mapping!$A:$C,3,0),"Not Mapped"))</f>
        <v/>
      </c>
      <c r="Q1718" s="36">
        <f>IF($B1718="","",IFERROR(VLOOKUP($O1718,Leaders!$A:$B,2,0),"Not Mapped"))</f>
        <v/>
      </c>
      <c r="R1718" s="36">
        <f>IF($B1718="","",IF(COUNTIF(Exclusions!$A:$A,$B1718)&gt;0,"Yes","No"))</f>
        <v/>
      </c>
      <c r="S1718" s="38">
        <f>IF($B1718="","",MIN(1,DAY($A1718)/IF($N1718="Superstore",Settings!$B$5,Settings!$B$4)))</f>
        <v/>
      </c>
      <c r="T1718" s="38">
        <f>IF(OR($B1718="",$G1718="",$S1718=0),"",$G1718/$S1718)</f>
        <v/>
      </c>
      <c r="U1718" s="36">
        <f>IF($T1718="","",IF($T1718&lt;Settings!$B$8,"Critical",IF($T1718&lt;Settings!$B$9,"Semi Critical","Non Critical")))</f>
        <v/>
      </c>
      <c r="V1718" s="28" t="n"/>
      <c r="Z1718">
        <f>IF($B1718="","",IFERROR(VLOOKUP($B1718,'Plan HC for CCA'!$A:$B,2,0),""))</f>
        <v/>
      </c>
      <c r="AA1718">
        <f>IF(OR($B1718="",$Z1718=""),"",IF(N($M1718)&lt;$Z1718,"Delta","No Delta"))</f>
        <v/>
      </c>
      <c r="AB1718">
        <f>IF(OR($B1718="",$Z1718=""),"",MAX(0,$Z1718-N($M1718)))</f>
        <v/>
      </c>
      <c r="AC1718" s="46">
        <f>IF($B1718="","",IFERROR(INDEX('CCA Util %'!$H:$H,MATCH($B1718,'CCA Util %'!$E:$E,0)),""))</f>
        <v/>
      </c>
      <c r="AD1718">
        <f>IF($B1718="","",IFERROR(INDEX('CCA Util %'!$G:$G,MATCH($B1718,'CCA Util %'!$E:$E,0)),""))</f>
        <v/>
      </c>
      <c r="AE1718">
        <f>IF(OR($B1718="",$U1718=""),"",$U1718&amp;" &amp; "&amp;IF(OR($AD1718="",$AD1718=0),"Util NA",$AD1718&amp;" Util"))</f>
        <v/>
      </c>
    </row>
    <row r="1719" ht="15.75" customHeight="1" s="42">
      <c r="A1719" s="41" t="n"/>
      <c r="G1719" s="38" t="n"/>
      <c r="H1719" s="38" t="n"/>
      <c r="I1719" s="38" t="n"/>
      <c r="J1719" s="38" t="n"/>
      <c r="K1719" s="38" t="n"/>
      <c r="L1719" s="38" t="n"/>
      <c r="N1719" s="36">
        <f>IF($B1719="","",IF($C1719="SUPERSTORE","Superstore","DH"))</f>
        <v/>
      </c>
      <c r="O1719" s="36">
        <f>IF($B1719="","",IFERROR(VLOOKUP($B1719,Mapping!$A:$C,2,0),"Not Mapped"))</f>
        <v/>
      </c>
      <c r="P1719" s="36">
        <f>IF($B1719="","",IFERROR(VLOOKUP($B1719,Mapping!$A:$C,3,0),"Not Mapped"))</f>
        <v/>
      </c>
      <c r="Q1719" s="36">
        <f>IF($B1719="","",IFERROR(VLOOKUP($O1719,Leaders!$A:$B,2,0),"Not Mapped"))</f>
        <v/>
      </c>
      <c r="R1719" s="36">
        <f>IF($B1719="","",IF(COUNTIF(Exclusions!$A:$A,$B1719)&gt;0,"Yes","No"))</f>
        <v/>
      </c>
      <c r="S1719" s="38">
        <f>IF($B1719="","",MIN(1,DAY($A1719)/IF($N1719="Superstore",Settings!$B$5,Settings!$B$4)))</f>
        <v/>
      </c>
      <c r="T1719" s="38">
        <f>IF(OR($B1719="",$G1719="",$S1719=0),"",$G1719/$S1719)</f>
        <v/>
      </c>
      <c r="U1719" s="36">
        <f>IF($T1719="","",IF($T1719&lt;Settings!$B$8,"Critical",IF($T1719&lt;Settings!$B$9,"Semi Critical","Non Critical")))</f>
        <v/>
      </c>
      <c r="V1719" s="28" t="n"/>
      <c r="Z1719">
        <f>IF($B1719="","",IFERROR(VLOOKUP($B1719,'Plan HC for CCA'!$A:$B,2,0),""))</f>
        <v/>
      </c>
      <c r="AA1719">
        <f>IF(OR($B1719="",$Z1719=""),"",IF(N($M1719)&lt;$Z1719,"Delta","No Delta"))</f>
        <v/>
      </c>
      <c r="AB1719">
        <f>IF(OR($B1719="",$Z1719=""),"",MAX(0,$Z1719-N($M1719)))</f>
        <v/>
      </c>
      <c r="AC1719" s="46">
        <f>IF($B1719="","",IFERROR(INDEX('CCA Util %'!$H:$H,MATCH($B1719,'CCA Util %'!$E:$E,0)),""))</f>
        <v/>
      </c>
      <c r="AD1719">
        <f>IF($B1719="","",IFERROR(INDEX('CCA Util %'!$G:$G,MATCH($B1719,'CCA Util %'!$E:$E,0)),""))</f>
        <v/>
      </c>
      <c r="AE1719">
        <f>IF(OR($B1719="",$U1719=""),"",$U1719&amp;" &amp; "&amp;IF(OR($AD1719="",$AD1719=0),"Util NA",$AD1719&amp;" Util"))</f>
        <v/>
      </c>
    </row>
    <row r="1720" ht="15.75" customHeight="1" s="42">
      <c r="A1720" s="41" t="n"/>
      <c r="G1720" s="38" t="n"/>
      <c r="H1720" s="38" t="n"/>
      <c r="I1720" s="38" t="n"/>
      <c r="J1720" s="38" t="n"/>
      <c r="K1720" s="38" t="n"/>
      <c r="L1720" s="38" t="n"/>
      <c r="N1720" s="36">
        <f>IF($B1720="","",IF($C1720="SUPERSTORE","Superstore","DH"))</f>
        <v/>
      </c>
      <c r="O1720" s="36">
        <f>IF($B1720="","",IFERROR(VLOOKUP($B1720,Mapping!$A:$C,2,0),"Not Mapped"))</f>
        <v/>
      </c>
      <c r="P1720" s="36">
        <f>IF($B1720="","",IFERROR(VLOOKUP($B1720,Mapping!$A:$C,3,0),"Not Mapped"))</f>
        <v/>
      </c>
      <c r="Q1720" s="36">
        <f>IF($B1720="","",IFERROR(VLOOKUP($O1720,Leaders!$A:$B,2,0),"Not Mapped"))</f>
        <v/>
      </c>
      <c r="R1720" s="36">
        <f>IF($B1720="","",IF(COUNTIF(Exclusions!$A:$A,$B1720)&gt;0,"Yes","No"))</f>
        <v/>
      </c>
      <c r="S1720" s="38">
        <f>IF($B1720="","",MIN(1,DAY($A1720)/IF($N1720="Superstore",Settings!$B$5,Settings!$B$4)))</f>
        <v/>
      </c>
      <c r="T1720" s="38">
        <f>IF(OR($B1720="",$G1720="",$S1720=0),"",$G1720/$S1720)</f>
        <v/>
      </c>
      <c r="U1720" s="36">
        <f>IF($T1720="","",IF($T1720&lt;Settings!$B$8,"Critical",IF($T1720&lt;Settings!$B$9,"Semi Critical","Non Critical")))</f>
        <v/>
      </c>
      <c r="V1720" s="28" t="n"/>
      <c r="Z1720">
        <f>IF($B1720="","",IFERROR(VLOOKUP($B1720,'Plan HC for CCA'!$A:$B,2,0),""))</f>
        <v/>
      </c>
      <c r="AA1720">
        <f>IF(OR($B1720="",$Z1720=""),"",IF(N($M1720)&lt;$Z1720,"Delta","No Delta"))</f>
        <v/>
      </c>
      <c r="AB1720">
        <f>IF(OR($B1720="",$Z1720=""),"",MAX(0,$Z1720-N($M1720)))</f>
        <v/>
      </c>
      <c r="AC1720" s="46">
        <f>IF($B1720="","",IFERROR(INDEX('CCA Util %'!$H:$H,MATCH($B1720,'CCA Util %'!$E:$E,0)),""))</f>
        <v/>
      </c>
      <c r="AD1720">
        <f>IF($B1720="","",IFERROR(INDEX('CCA Util %'!$G:$G,MATCH($B1720,'CCA Util %'!$E:$E,0)),""))</f>
        <v/>
      </c>
      <c r="AE1720">
        <f>IF(OR($B1720="",$U1720=""),"",$U1720&amp;" &amp; "&amp;IF(OR($AD1720="",$AD1720=0),"Util NA",$AD1720&amp;" Util"))</f>
        <v/>
      </c>
    </row>
    <row r="1721" ht="15.75" customHeight="1" s="42">
      <c r="A1721" s="41" t="n"/>
      <c r="G1721" s="38" t="n"/>
      <c r="H1721" s="38" t="n"/>
      <c r="I1721" s="38" t="n"/>
      <c r="J1721" s="38" t="n"/>
      <c r="K1721" s="38" t="n"/>
      <c r="L1721" s="38" t="n"/>
      <c r="N1721" s="36">
        <f>IF($B1721="","",IF($C1721="SUPERSTORE","Superstore","DH"))</f>
        <v/>
      </c>
      <c r="O1721" s="36">
        <f>IF($B1721="","",IFERROR(VLOOKUP($B1721,Mapping!$A:$C,2,0),"Not Mapped"))</f>
        <v/>
      </c>
      <c r="P1721" s="36">
        <f>IF($B1721="","",IFERROR(VLOOKUP($B1721,Mapping!$A:$C,3,0),"Not Mapped"))</f>
        <v/>
      </c>
      <c r="Q1721" s="36">
        <f>IF($B1721="","",IFERROR(VLOOKUP($O1721,Leaders!$A:$B,2,0),"Not Mapped"))</f>
        <v/>
      </c>
      <c r="R1721" s="36">
        <f>IF($B1721="","",IF(COUNTIF(Exclusions!$A:$A,$B1721)&gt;0,"Yes","No"))</f>
        <v/>
      </c>
      <c r="S1721" s="38">
        <f>IF($B1721="","",MIN(1,DAY($A1721)/IF($N1721="Superstore",Settings!$B$5,Settings!$B$4)))</f>
        <v/>
      </c>
      <c r="T1721" s="38">
        <f>IF(OR($B1721="",$G1721="",$S1721=0),"",$G1721/$S1721)</f>
        <v/>
      </c>
      <c r="U1721" s="36">
        <f>IF($T1721="","",IF($T1721&lt;Settings!$B$8,"Critical",IF($T1721&lt;Settings!$B$9,"Semi Critical","Non Critical")))</f>
        <v/>
      </c>
      <c r="V1721" s="28" t="n"/>
      <c r="Z1721">
        <f>IF($B1721="","",IFERROR(VLOOKUP($B1721,'Plan HC for CCA'!$A:$B,2,0),""))</f>
        <v/>
      </c>
      <c r="AA1721">
        <f>IF(OR($B1721="",$Z1721=""),"",IF(N($M1721)&lt;$Z1721,"Delta","No Delta"))</f>
        <v/>
      </c>
      <c r="AB1721">
        <f>IF(OR($B1721="",$Z1721=""),"",MAX(0,$Z1721-N($M1721)))</f>
        <v/>
      </c>
      <c r="AC1721" s="46">
        <f>IF($B1721="","",IFERROR(INDEX('CCA Util %'!$H:$H,MATCH($B1721,'CCA Util %'!$E:$E,0)),""))</f>
        <v/>
      </c>
      <c r="AD1721">
        <f>IF($B1721="","",IFERROR(INDEX('CCA Util %'!$G:$G,MATCH($B1721,'CCA Util %'!$E:$E,0)),""))</f>
        <v/>
      </c>
      <c r="AE1721">
        <f>IF(OR($B1721="",$U1721=""),"",$U1721&amp;" &amp; "&amp;IF(OR($AD1721="",$AD1721=0),"Util NA",$AD1721&amp;" Util"))</f>
        <v/>
      </c>
    </row>
    <row r="1722" ht="15.75" customHeight="1" s="42">
      <c r="A1722" s="41" t="n"/>
      <c r="G1722" s="38" t="n"/>
      <c r="H1722" s="38" t="n"/>
      <c r="I1722" s="38" t="n"/>
      <c r="J1722" s="38" t="n"/>
      <c r="K1722" s="38" t="n"/>
      <c r="L1722" s="38" t="n"/>
      <c r="N1722" s="36">
        <f>IF($B1722="","",IF($C1722="SUPERSTORE","Superstore","DH"))</f>
        <v/>
      </c>
      <c r="O1722" s="36">
        <f>IF($B1722="","",IFERROR(VLOOKUP($B1722,Mapping!$A:$C,2,0),"Not Mapped"))</f>
        <v/>
      </c>
      <c r="P1722" s="36">
        <f>IF($B1722="","",IFERROR(VLOOKUP($B1722,Mapping!$A:$C,3,0),"Not Mapped"))</f>
        <v/>
      </c>
      <c r="Q1722" s="36">
        <f>IF($B1722="","",IFERROR(VLOOKUP($O1722,Leaders!$A:$B,2,0),"Not Mapped"))</f>
        <v/>
      </c>
      <c r="R1722" s="36">
        <f>IF($B1722="","",IF(COUNTIF(Exclusions!$A:$A,$B1722)&gt;0,"Yes","No"))</f>
        <v/>
      </c>
      <c r="S1722" s="38">
        <f>IF($B1722="","",MIN(1,DAY($A1722)/IF($N1722="Superstore",Settings!$B$5,Settings!$B$4)))</f>
        <v/>
      </c>
      <c r="T1722" s="38">
        <f>IF(OR($B1722="",$G1722="",$S1722=0),"",$G1722/$S1722)</f>
        <v/>
      </c>
      <c r="U1722" s="36">
        <f>IF($T1722="","",IF($T1722&lt;Settings!$B$8,"Critical",IF($T1722&lt;Settings!$B$9,"Semi Critical","Non Critical")))</f>
        <v/>
      </c>
      <c r="V1722" s="28" t="n"/>
      <c r="Z1722">
        <f>IF($B1722="","",IFERROR(VLOOKUP($B1722,'Plan HC for CCA'!$A:$B,2,0),""))</f>
        <v/>
      </c>
      <c r="AA1722">
        <f>IF(OR($B1722="",$Z1722=""),"",IF(N($M1722)&lt;$Z1722,"Delta","No Delta"))</f>
        <v/>
      </c>
      <c r="AB1722">
        <f>IF(OR($B1722="",$Z1722=""),"",MAX(0,$Z1722-N($M1722)))</f>
        <v/>
      </c>
      <c r="AC1722" s="46">
        <f>IF($B1722="","",IFERROR(INDEX('CCA Util %'!$H:$H,MATCH($B1722,'CCA Util %'!$E:$E,0)),""))</f>
        <v/>
      </c>
      <c r="AD1722">
        <f>IF($B1722="","",IFERROR(INDEX('CCA Util %'!$G:$G,MATCH($B1722,'CCA Util %'!$E:$E,0)),""))</f>
        <v/>
      </c>
      <c r="AE1722">
        <f>IF(OR($B1722="",$U1722=""),"",$U1722&amp;" &amp; "&amp;IF(OR($AD1722="",$AD1722=0),"Util NA",$AD1722&amp;" Util"))</f>
        <v/>
      </c>
    </row>
    <row r="1723" ht="15.75" customHeight="1" s="42">
      <c r="A1723" s="41" t="n"/>
      <c r="G1723" s="38" t="n"/>
      <c r="H1723" s="38" t="n"/>
      <c r="I1723" s="38" t="n"/>
      <c r="J1723" s="38" t="n"/>
      <c r="K1723" s="38" t="n"/>
      <c r="L1723" s="38" t="n"/>
      <c r="N1723" s="36">
        <f>IF($B1723="","",IF($C1723="SUPERSTORE","Superstore","DH"))</f>
        <v/>
      </c>
      <c r="O1723" s="36">
        <f>IF($B1723="","",IFERROR(VLOOKUP($B1723,Mapping!$A:$C,2,0),"Not Mapped"))</f>
        <v/>
      </c>
      <c r="P1723" s="36">
        <f>IF($B1723="","",IFERROR(VLOOKUP($B1723,Mapping!$A:$C,3,0),"Not Mapped"))</f>
        <v/>
      </c>
      <c r="Q1723" s="36">
        <f>IF($B1723="","",IFERROR(VLOOKUP($O1723,Leaders!$A:$B,2,0),"Not Mapped"))</f>
        <v/>
      </c>
      <c r="R1723" s="36">
        <f>IF($B1723="","",IF(COUNTIF(Exclusions!$A:$A,$B1723)&gt;0,"Yes","No"))</f>
        <v/>
      </c>
      <c r="S1723" s="38">
        <f>IF($B1723="","",MIN(1,DAY($A1723)/IF($N1723="Superstore",Settings!$B$5,Settings!$B$4)))</f>
        <v/>
      </c>
      <c r="T1723" s="38">
        <f>IF(OR($B1723="",$G1723="",$S1723=0),"",$G1723/$S1723)</f>
        <v/>
      </c>
      <c r="U1723" s="36">
        <f>IF($T1723="","",IF($T1723&lt;Settings!$B$8,"Critical",IF($T1723&lt;Settings!$B$9,"Semi Critical","Non Critical")))</f>
        <v/>
      </c>
      <c r="V1723" s="28" t="n"/>
      <c r="Z1723">
        <f>IF($B1723="","",IFERROR(VLOOKUP($B1723,'Plan HC for CCA'!$A:$B,2,0),""))</f>
        <v/>
      </c>
      <c r="AA1723">
        <f>IF(OR($B1723="",$Z1723=""),"",IF(N($M1723)&lt;$Z1723,"Delta","No Delta"))</f>
        <v/>
      </c>
      <c r="AB1723">
        <f>IF(OR($B1723="",$Z1723=""),"",MAX(0,$Z1723-N($M1723)))</f>
        <v/>
      </c>
      <c r="AC1723" s="46">
        <f>IF($B1723="","",IFERROR(INDEX('CCA Util %'!$H:$H,MATCH($B1723,'CCA Util %'!$E:$E,0)),""))</f>
        <v/>
      </c>
      <c r="AD1723">
        <f>IF($B1723="","",IFERROR(INDEX('CCA Util %'!$G:$G,MATCH($B1723,'CCA Util %'!$E:$E,0)),""))</f>
        <v/>
      </c>
      <c r="AE1723">
        <f>IF(OR($B1723="",$U1723=""),"",$U1723&amp;" &amp; "&amp;IF(OR($AD1723="",$AD1723=0),"Util NA",$AD1723&amp;" Util"))</f>
        <v/>
      </c>
    </row>
    <row r="1724" ht="15.75" customHeight="1" s="42">
      <c r="A1724" s="41" t="n"/>
      <c r="G1724" s="38" t="n"/>
      <c r="H1724" s="38" t="n"/>
      <c r="I1724" s="38" t="n"/>
      <c r="J1724" s="38" t="n"/>
      <c r="K1724" s="38" t="n"/>
      <c r="L1724" s="38" t="n"/>
      <c r="N1724" s="36">
        <f>IF($B1724="","",IF($C1724="SUPERSTORE","Superstore","DH"))</f>
        <v/>
      </c>
      <c r="O1724" s="36">
        <f>IF($B1724="","",IFERROR(VLOOKUP($B1724,Mapping!$A:$C,2,0),"Not Mapped"))</f>
        <v/>
      </c>
      <c r="P1724" s="36">
        <f>IF($B1724="","",IFERROR(VLOOKUP($B1724,Mapping!$A:$C,3,0),"Not Mapped"))</f>
        <v/>
      </c>
      <c r="Q1724" s="36">
        <f>IF($B1724="","",IFERROR(VLOOKUP($O1724,Leaders!$A:$B,2,0),"Not Mapped"))</f>
        <v/>
      </c>
      <c r="R1724" s="36">
        <f>IF($B1724="","",IF(COUNTIF(Exclusions!$A:$A,$B1724)&gt;0,"Yes","No"))</f>
        <v/>
      </c>
      <c r="S1724" s="38">
        <f>IF($B1724="","",MIN(1,DAY($A1724)/IF($N1724="Superstore",Settings!$B$5,Settings!$B$4)))</f>
        <v/>
      </c>
      <c r="T1724" s="38">
        <f>IF(OR($B1724="",$G1724="",$S1724=0),"",$G1724/$S1724)</f>
        <v/>
      </c>
      <c r="U1724" s="36">
        <f>IF($T1724="","",IF($T1724&lt;Settings!$B$8,"Critical",IF($T1724&lt;Settings!$B$9,"Semi Critical","Non Critical")))</f>
        <v/>
      </c>
      <c r="V1724" s="28" t="n"/>
      <c r="Z1724">
        <f>IF($B1724="","",IFERROR(VLOOKUP($B1724,'Plan HC for CCA'!$A:$B,2,0),""))</f>
        <v/>
      </c>
      <c r="AA1724">
        <f>IF(OR($B1724="",$Z1724=""),"",IF(N($M1724)&lt;$Z1724,"Delta","No Delta"))</f>
        <v/>
      </c>
      <c r="AB1724">
        <f>IF(OR($B1724="",$Z1724=""),"",MAX(0,$Z1724-N($M1724)))</f>
        <v/>
      </c>
      <c r="AC1724" s="46">
        <f>IF($B1724="","",IFERROR(INDEX('CCA Util %'!$H:$H,MATCH($B1724,'CCA Util %'!$E:$E,0)),""))</f>
        <v/>
      </c>
      <c r="AD1724">
        <f>IF($B1724="","",IFERROR(INDEX('CCA Util %'!$G:$G,MATCH($B1724,'CCA Util %'!$E:$E,0)),""))</f>
        <v/>
      </c>
      <c r="AE1724">
        <f>IF(OR($B1724="",$U1724=""),"",$U1724&amp;" &amp; "&amp;IF(OR($AD1724="",$AD1724=0),"Util NA",$AD1724&amp;" Util"))</f>
        <v/>
      </c>
    </row>
    <row r="1725" ht="15.75" customHeight="1" s="42">
      <c r="A1725" s="41" t="n"/>
      <c r="G1725" s="38" t="n"/>
      <c r="H1725" s="38" t="n"/>
      <c r="I1725" s="38" t="n"/>
      <c r="J1725" s="38" t="n"/>
      <c r="K1725" s="38" t="n"/>
      <c r="L1725" s="38" t="n"/>
      <c r="N1725" s="36">
        <f>IF($B1725="","",IF($C1725="SUPERSTORE","Superstore","DH"))</f>
        <v/>
      </c>
      <c r="O1725" s="36">
        <f>IF($B1725="","",IFERROR(VLOOKUP($B1725,Mapping!$A:$C,2,0),"Not Mapped"))</f>
        <v/>
      </c>
      <c r="P1725" s="36">
        <f>IF($B1725="","",IFERROR(VLOOKUP($B1725,Mapping!$A:$C,3,0),"Not Mapped"))</f>
        <v/>
      </c>
      <c r="Q1725" s="36">
        <f>IF($B1725="","",IFERROR(VLOOKUP($O1725,Leaders!$A:$B,2,0),"Not Mapped"))</f>
        <v/>
      </c>
      <c r="R1725" s="36">
        <f>IF($B1725="","",IF(COUNTIF(Exclusions!$A:$A,$B1725)&gt;0,"Yes","No"))</f>
        <v/>
      </c>
      <c r="S1725" s="38">
        <f>IF($B1725="","",MIN(1,DAY($A1725)/IF($N1725="Superstore",Settings!$B$5,Settings!$B$4)))</f>
        <v/>
      </c>
      <c r="T1725" s="38">
        <f>IF(OR($B1725="",$G1725="",$S1725=0),"",$G1725/$S1725)</f>
        <v/>
      </c>
      <c r="U1725" s="36">
        <f>IF($T1725="","",IF($T1725&lt;Settings!$B$8,"Critical",IF($T1725&lt;Settings!$B$9,"Semi Critical","Non Critical")))</f>
        <v/>
      </c>
      <c r="V1725" s="28" t="n"/>
      <c r="Z1725">
        <f>IF($B1725="","",IFERROR(VLOOKUP($B1725,'Plan HC for CCA'!$A:$B,2,0),""))</f>
        <v/>
      </c>
      <c r="AA1725">
        <f>IF(OR($B1725="",$Z1725=""),"",IF(N($M1725)&lt;$Z1725,"Delta","No Delta"))</f>
        <v/>
      </c>
      <c r="AB1725">
        <f>IF(OR($B1725="",$Z1725=""),"",MAX(0,$Z1725-N($M1725)))</f>
        <v/>
      </c>
      <c r="AC1725" s="46">
        <f>IF($B1725="","",IFERROR(INDEX('CCA Util %'!$H:$H,MATCH($B1725,'CCA Util %'!$E:$E,0)),""))</f>
        <v/>
      </c>
      <c r="AD1725">
        <f>IF($B1725="","",IFERROR(INDEX('CCA Util %'!$G:$G,MATCH($B1725,'CCA Util %'!$E:$E,0)),""))</f>
        <v/>
      </c>
      <c r="AE1725">
        <f>IF(OR($B1725="",$U1725=""),"",$U1725&amp;" &amp; "&amp;IF(OR($AD1725="",$AD1725=0),"Util NA",$AD1725&amp;" Util"))</f>
        <v/>
      </c>
    </row>
    <row r="1726" ht="15.75" customHeight="1" s="42">
      <c r="A1726" s="41" t="n"/>
      <c r="G1726" s="38" t="n"/>
      <c r="H1726" s="38" t="n"/>
      <c r="I1726" s="38" t="n"/>
      <c r="J1726" s="38" t="n"/>
      <c r="K1726" s="38" t="n"/>
      <c r="L1726" s="38" t="n"/>
      <c r="N1726" s="36">
        <f>IF($B1726="","",IF($C1726="SUPERSTORE","Superstore","DH"))</f>
        <v/>
      </c>
      <c r="O1726" s="36">
        <f>IF($B1726="","",IFERROR(VLOOKUP($B1726,Mapping!$A:$C,2,0),"Not Mapped"))</f>
        <v/>
      </c>
      <c r="P1726" s="36">
        <f>IF($B1726="","",IFERROR(VLOOKUP($B1726,Mapping!$A:$C,3,0),"Not Mapped"))</f>
        <v/>
      </c>
      <c r="Q1726" s="36">
        <f>IF($B1726="","",IFERROR(VLOOKUP($O1726,Leaders!$A:$B,2,0),"Not Mapped"))</f>
        <v/>
      </c>
      <c r="R1726" s="36">
        <f>IF($B1726="","",IF(COUNTIF(Exclusions!$A:$A,$B1726)&gt;0,"Yes","No"))</f>
        <v/>
      </c>
      <c r="S1726" s="38">
        <f>IF($B1726="","",MIN(1,DAY($A1726)/IF($N1726="Superstore",Settings!$B$5,Settings!$B$4)))</f>
        <v/>
      </c>
      <c r="T1726" s="38">
        <f>IF(OR($B1726="",$G1726="",$S1726=0),"",$G1726/$S1726)</f>
        <v/>
      </c>
      <c r="U1726" s="36">
        <f>IF($T1726="","",IF($T1726&lt;Settings!$B$8,"Critical",IF($T1726&lt;Settings!$B$9,"Semi Critical","Non Critical")))</f>
        <v/>
      </c>
      <c r="V1726" s="28" t="n"/>
      <c r="Z1726">
        <f>IF($B1726="","",IFERROR(VLOOKUP($B1726,'Plan HC for CCA'!$A:$B,2,0),""))</f>
        <v/>
      </c>
      <c r="AA1726">
        <f>IF(OR($B1726="",$Z1726=""),"",IF(N($M1726)&lt;$Z1726,"Delta","No Delta"))</f>
        <v/>
      </c>
      <c r="AB1726">
        <f>IF(OR($B1726="",$Z1726=""),"",MAX(0,$Z1726-N($M1726)))</f>
        <v/>
      </c>
      <c r="AC1726" s="46">
        <f>IF($B1726="","",IFERROR(INDEX('CCA Util %'!$H:$H,MATCH($B1726,'CCA Util %'!$E:$E,0)),""))</f>
        <v/>
      </c>
      <c r="AD1726">
        <f>IF($B1726="","",IFERROR(INDEX('CCA Util %'!$G:$G,MATCH($B1726,'CCA Util %'!$E:$E,0)),""))</f>
        <v/>
      </c>
      <c r="AE1726">
        <f>IF(OR($B1726="",$U1726=""),"",$U1726&amp;" &amp; "&amp;IF(OR($AD1726="",$AD1726=0),"Util NA",$AD1726&amp;" Util"))</f>
        <v/>
      </c>
    </row>
    <row r="1727" ht="15.75" customHeight="1" s="42">
      <c r="A1727" s="41" t="n"/>
      <c r="G1727" s="38" t="n"/>
      <c r="H1727" s="38" t="n"/>
      <c r="I1727" s="38" t="n"/>
      <c r="J1727" s="38" t="n"/>
      <c r="K1727" s="38" t="n"/>
      <c r="L1727" s="38" t="n"/>
      <c r="N1727" s="36">
        <f>IF($B1727="","",IF($C1727="SUPERSTORE","Superstore","DH"))</f>
        <v/>
      </c>
      <c r="O1727" s="36">
        <f>IF($B1727="","",IFERROR(VLOOKUP($B1727,Mapping!$A:$C,2,0),"Not Mapped"))</f>
        <v/>
      </c>
      <c r="P1727" s="36">
        <f>IF($B1727="","",IFERROR(VLOOKUP($B1727,Mapping!$A:$C,3,0),"Not Mapped"))</f>
        <v/>
      </c>
      <c r="Q1727" s="36">
        <f>IF($B1727="","",IFERROR(VLOOKUP($O1727,Leaders!$A:$B,2,0),"Not Mapped"))</f>
        <v/>
      </c>
      <c r="R1727" s="36">
        <f>IF($B1727="","",IF(COUNTIF(Exclusions!$A:$A,$B1727)&gt;0,"Yes","No"))</f>
        <v/>
      </c>
      <c r="S1727" s="38">
        <f>IF($B1727="","",MIN(1,DAY($A1727)/IF($N1727="Superstore",Settings!$B$5,Settings!$B$4)))</f>
        <v/>
      </c>
      <c r="T1727" s="38">
        <f>IF(OR($B1727="",$G1727="",$S1727=0),"",$G1727/$S1727)</f>
        <v/>
      </c>
      <c r="U1727" s="36">
        <f>IF($T1727="","",IF($T1727&lt;Settings!$B$8,"Critical",IF($T1727&lt;Settings!$B$9,"Semi Critical","Non Critical")))</f>
        <v/>
      </c>
      <c r="V1727" s="28" t="n"/>
      <c r="Z1727">
        <f>IF($B1727="","",IFERROR(VLOOKUP($B1727,'Plan HC for CCA'!$A:$B,2,0),""))</f>
        <v/>
      </c>
      <c r="AA1727">
        <f>IF(OR($B1727="",$Z1727=""),"",IF(N($M1727)&lt;$Z1727,"Delta","No Delta"))</f>
        <v/>
      </c>
      <c r="AB1727">
        <f>IF(OR($B1727="",$Z1727=""),"",MAX(0,$Z1727-N($M1727)))</f>
        <v/>
      </c>
      <c r="AC1727" s="46">
        <f>IF($B1727="","",IFERROR(INDEX('CCA Util %'!$H:$H,MATCH($B1727,'CCA Util %'!$E:$E,0)),""))</f>
        <v/>
      </c>
      <c r="AD1727">
        <f>IF($B1727="","",IFERROR(INDEX('CCA Util %'!$G:$G,MATCH($B1727,'CCA Util %'!$E:$E,0)),""))</f>
        <v/>
      </c>
      <c r="AE1727">
        <f>IF(OR($B1727="",$U1727=""),"",$U1727&amp;" &amp; "&amp;IF(OR($AD1727="",$AD1727=0),"Util NA",$AD1727&amp;" Util"))</f>
        <v/>
      </c>
    </row>
    <row r="1728" ht="15.75" customHeight="1" s="42">
      <c r="A1728" s="41" t="n"/>
      <c r="G1728" s="38" t="n"/>
      <c r="H1728" s="38" t="n"/>
      <c r="I1728" s="38" t="n"/>
      <c r="J1728" s="38" t="n"/>
      <c r="K1728" s="38" t="n"/>
      <c r="L1728" s="38" t="n"/>
      <c r="N1728" s="36">
        <f>IF($B1728="","",IF($C1728="SUPERSTORE","Superstore","DH"))</f>
        <v/>
      </c>
      <c r="O1728" s="36">
        <f>IF($B1728="","",IFERROR(VLOOKUP($B1728,Mapping!$A:$C,2,0),"Not Mapped"))</f>
        <v/>
      </c>
      <c r="P1728" s="36">
        <f>IF($B1728="","",IFERROR(VLOOKUP($B1728,Mapping!$A:$C,3,0),"Not Mapped"))</f>
        <v/>
      </c>
      <c r="Q1728" s="36">
        <f>IF($B1728="","",IFERROR(VLOOKUP($O1728,Leaders!$A:$B,2,0),"Not Mapped"))</f>
        <v/>
      </c>
      <c r="R1728" s="36">
        <f>IF($B1728="","",IF(COUNTIF(Exclusions!$A:$A,$B1728)&gt;0,"Yes","No"))</f>
        <v/>
      </c>
      <c r="S1728" s="38">
        <f>IF($B1728="","",MIN(1,DAY($A1728)/IF($N1728="Superstore",Settings!$B$5,Settings!$B$4)))</f>
        <v/>
      </c>
      <c r="T1728" s="38">
        <f>IF(OR($B1728="",$G1728="",$S1728=0),"",$G1728/$S1728)</f>
        <v/>
      </c>
      <c r="U1728" s="36">
        <f>IF($T1728="","",IF($T1728&lt;Settings!$B$8,"Critical",IF($T1728&lt;Settings!$B$9,"Semi Critical","Non Critical")))</f>
        <v/>
      </c>
      <c r="V1728" s="28" t="n"/>
      <c r="Z1728">
        <f>IF($B1728="","",IFERROR(VLOOKUP($B1728,'Plan HC for CCA'!$A:$B,2,0),""))</f>
        <v/>
      </c>
      <c r="AA1728">
        <f>IF(OR($B1728="",$Z1728=""),"",IF(N($M1728)&lt;$Z1728,"Delta","No Delta"))</f>
        <v/>
      </c>
      <c r="AB1728">
        <f>IF(OR($B1728="",$Z1728=""),"",MAX(0,$Z1728-N($M1728)))</f>
        <v/>
      </c>
      <c r="AC1728" s="46">
        <f>IF($B1728="","",IFERROR(INDEX('CCA Util %'!$H:$H,MATCH($B1728,'CCA Util %'!$E:$E,0)),""))</f>
        <v/>
      </c>
      <c r="AD1728">
        <f>IF($B1728="","",IFERROR(INDEX('CCA Util %'!$G:$G,MATCH($B1728,'CCA Util %'!$E:$E,0)),""))</f>
        <v/>
      </c>
      <c r="AE1728">
        <f>IF(OR($B1728="",$U1728=""),"",$U1728&amp;" &amp; "&amp;IF(OR($AD1728="",$AD1728=0),"Util NA",$AD1728&amp;" Util"))</f>
        <v/>
      </c>
    </row>
    <row r="1729" ht="15.75" customHeight="1" s="42">
      <c r="A1729" s="41" t="n"/>
      <c r="G1729" s="38" t="n"/>
      <c r="H1729" s="38" t="n"/>
      <c r="I1729" s="38" t="n"/>
      <c r="J1729" s="38" t="n"/>
      <c r="K1729" s="38" t="n"/>
      <c r="L1729" s="38" t="n"/>
      <c r="N1729" s="36">
        <f>IF($B1729="","",IF($C1729="SUPERSTORE","Superstore","DH"))</f>
        <v/>
      </c>
      <c r="O1729" s="36">
        <f>IF($B1729="","",IFERROR(VLOOKUP($B1729,Mapping!$A:$C,2,0),"Not Mapped"))</f>
        <v/>
      </c>
      <c r="P1729" s="36">
        <f>IF($B1729="","",IFERROR(VLOOKUP($B1729,Mapping!$A:$C,3,0),"Not Mapped"))</f>
        <v/>
      </c>
      <c r="Q1729" s="36">
        <f>IF($B1729="","",IFERROR(VLOOKUP($O1729,Leaders!$A:$B,2,0),"Not Mapped"))</f>
        <v/>
      </c>
      <c r="R1729" s="36">
        <f>IF($B1729="","",IF(COUNTIF(Exclusions!$A:$A,$B1729)&gt;0,"Yes","No"))</f>
        <v/>
      </c>
      <c r="S1729" s="38">
        <f>IF($B1729="","",MIN(1,DAY($A1729)/IF($N1729="Superstore",Settings!$B$5,Settings!$B$4)))</f>
        <v/>
      </c>
      <c r="T1729" s="38">
        <f>IF(OR($B1729="",$G1729="",$S1729=0),"",$G1729/$S1729)</f>
        <v/>
      </c>
      <c r="U1729" s="36">
        <f>IF($T1729="","",IF($T1729&lt;Settings!$B$8,"Critical",IF($T1729&lt;Settings!$B$9,"Semi Critical","Non Critical")))</f>
        <v/>
      </c>
      <c r="V1729" s="28" t="n"/>
      <c r="Z1729">
        <f>IF($B1729="","",IFERROR(VLOOKUP($B1729,'Plan HC for CCA'!$A:$B,2,0),""))</f>
        <v/>
      </c>
      <c r="AA1729">
        <f>IF(OR($B1729="",$Z1729=""),"",IF(N($M1729)&lt;$Z1729,"Delta","No Delta"))</f>
        <v/>
      </c>
      <c r="AB1729">
        <f>IF(OR($B1729="",$Z1729=""),"",MAX(0,$Z1729-N($M1729)))</f>
        <v/>
      </c>
      <c r="AC1729" s="46">
        <f>IF($B1729="","",IFERROR(INDEX('CCA Util %'!$H:$H,MATCH($B1729,'CCA Util %'!$E:$E,0)),""))</f>
        <v/>
      </c>
      <c r="AD1729">
        <f>IF($B1729="","",IFERROR(INDEX('CCA Util %'!$G:$G,MATCH($B1729,'CCA Util %'!$E:$E,0)),""))</f>
        <v/>
      </c>
      <c r="AE1729">
        <f>IF(OR($B1729="",$U1729=""),"",$U1729&amp;" &amp; "&amp;IF(OR($AD1729="",$AD1729=0),"Util NA",$AD1729&amp;" Util"))</f>
        <v/>
      </c>
    </row>
    <row r="1730" ht="15.75" customHeight="1" s="42">
      <c r="A1730" s="41" t="n"/>
      <c r="G1730" s="38" t="n"/>
      <c r="H1730" s="38" t="n"/>
      <c r="I1730" s="38" t="n"/>
      <c r="J1730" s="38" t="n"/>
      <c r="K1730" s="38" t="n"/>
      <c r="L1730" s="38" t="n"/>
      <c r="N1730" s="36">
        <f>IF($B1730="","",IF($C1730="SUPERSTORE","Superstore","DH"))</f>
        <v/>
      </c>
      <c r="O1730" s="36">
        <f>IF($B1730="","",IFERROR(VLOOKUP($B1730,Mapping!$A:$C,2,0),"Not Mapped"))</f>
        <v/>
      </c>
      <c r="P1730" s="36">
        <f>IF($B1730="","",IFERROR(VLOOKUP($B1730,Mapping!$A:$C,3,0),"Not Mapped"))</f>
        <v/>
      </c>
      <c r="Q1730" s="36">
        <f>IF($B1730="","",IFERROR(VLOOKUP($O1730,Leaders!$A:$B,2,0),"Not Mapped"))</f>
        <v/>
      </c>
      <c r="R1730" s="36">
        <f>IF($B1730="","",IF(COUNTIF(Exclusions!$A:$A,$B1730)&gt;0,"Yes","No"))</f>
        <v/>
      </c>
      <c r="S1730" s="38">
        <f>IF($B1730="","",MIN(1,DAY($A1730)/IF($N1730="Superstore",Settings!$B$5,Settings!$B$4)))</f>
        <v/>
      </c>
      <c r="T1730" s="38">
        <f>IF(OR($B1730="",$G1730="",$S1730=0),"",$G1730/$S1730)</f>
        <v/>
      </c>
      <c r="U1730" s="36">
        <f>IF($T1730="","",IF($T1730&lt;Settings!$B$8,"Critical",IF($T1730&lt;Settings!$B$9,"Semi Critical","Non Critical")))</f>
        <v/>
      </c>
      <c r="V1730" s="28" t="n"/>
      <c r="Z1730">
        <f>IF($B1730="","",IFERROR(VLOOKUP($B1730,'Plan HC for CCA'!$A:$B,2,0),""))</f>
        <v/>
      </c>
      <c r="AA1730">
        <f>IF(OR($B1730="",$Z1730=""),"",IF(N($M1730)&lt;$Z1730,"Delta","No Delta"))</f>
        <v/>
      </c>
      <c r="AB1730">
        <f>IF(OR($B1730="",$Z1730=""),"",MAX(0,$Z1730-N($M1730)))</f>
        <v/>
      </c>
      <c r="AC1730" s="46">
        <f>IF($B1730="","",IFERROR(INDEX('CCA Util %'!$H:$H,MATCH($B1730,'CCA Util %'!$E:$E,0)),""))</f>
        <v/>
      </c>
      <c r="AD1730">
        <f>IF($B1730="","",IFERROR(INDEX('CCA Util %'!$G:$G,MATCH($B1730,'CCA Util %'!$E:$E,0)),""))</f>
        <v/>
      </c>
      <c r="AE1730">
        <f>IF(OR($B1730="",$U1730=""),"",$U1730&amp;" &amp; "&amp;IF(OR($AD1730="",$AD1730=0),"Util NA",$AD1730&amp;" Util"))</f>
        <v/>
      </c>
    </row>
    <row r="1731" ht="15.75" customHeight="1" s="42">
      <c r="A1731" s="41" t="n"/>
      <c r="G1731" s="38" t="n"/>
      <c r="H1731" s="38" t="n"/>
      <c r="I1731" s="38" t="n"/>
      <c r="J1731" s="38" t="n"/>
      <c r="K1731" s="38" t="n"/>
      <c r="L1731" s="38" t="n"/>
      <c r="N1731" s="36">
        <f>IF($B1731="","",IF($C1731="SUPERSTORE","Superstore","DH"))</f>
        <v/>
      </c>
      <c r="O1731" s="36">
        <f>IF($B1731="","",IFERROR(VLOOKUP($B1731,Mapping!$A:$C,2,0),"Not Mapped"))</f>
        <v/>
      </c>
      <c r="P1731" s="36">
        <f>IF($B1731="","",IFERROR(VLOOKUP($B1731,Mapping!$A:$C,3,0),"Not Mapped"))</f>
        <v/>
      </c>
      <c r="Q1731" s="36">
        <f>IF($B1731="","",IFERROR(VLOOKUP($O1731,Leaders!$A:$B,2,0),"Not Mapped"))</f>
        <v/>
      </c>
      <c r="R1731" s="36">
        <f>IF($B1731="","",IF(COUNTIF(Exclusions!$A:$A,$B1731)&gt;0,"Yes","No"))</f>
        <v/>
      </c>
      <c r="S1731" s="38">
        <f>IF($B1731="","",MIN(1,DAY($A1731)/IF($N1731="Superstore",Settings!$B$5,Settings!$B$4)))</f>
        <v/>
      </c>
      <c r="T1731" s="38">
        <f>IF(OR($B1731="",$G1731="",$S1731=0),"",$G1731/$S1731)</f>
        <v/>
      </c>
      <c r="U1731" s="36">
        <f>IF($T1731="","",IF($T1731&lt;Settings!$B$8,"Critical",IF($T1731&lt;Settings!$B$9,"Semi Critical","Non Critical")))</f>
        <v/>
      </c>
      <c r="V1731" s="28" t="n"/>
      <c r="Z1731">
        <f>IF($B1731="","",IFERROR(VLOOKUP($B1731,'Plan HC for CCA'!$A:$B,2,0),""))</f>
        <v/>
      </c>
      <c r="AA1731">
        <f>IF(OR($B1731="",$Z1731=""),"",IF(N($M1731)&lt;$Z1731,"Delta","No Delta"))</f>
        <v/>
      </c>
      <c r="AB1731">
        <f>IF(OR($B1731="",$Z1731=""),"",MAX(0,$Z1731-N($M1731)))</f>
        <v/>
      </c>
      <c r="AC1731" s="46">
        <f>IF($B1731="","",IFERROR(INDEX('CCA Util %'!$H:$H,MATCH($B1731,'CCA Util %'!$E:$E,0)),""))</f>
        <v/>
      </c>
      <c r="AD1731">
        <f>IF($B1731="","",IFERROR(INDEX('CCA Util %'!$G:$G,MATCH($B1731,'CCA Util %'!$E:$E,0)),""))</f>
        <v/>
      </c>
      <c r="AE1731">
        <f>IF(OR($B1731="",$U1731=""),"",$U1731&amp;" &amp; "&amp;IF(OR($AD1731="",$AD1731=0),"Util NA",$AD1731&amp;" Util"))</f>
        <v/>
      </c>
    </row>
    <row r="1732" ht="15.75" customHeight="1" s="42">
      <c r="A1732" s="41" t="n"/>
      <c r="G1732" s="38" t="n"/>
      <c r="H1732" s="38" t="n"/>
      <c r="I1732" s="38" t="n"/>
      <c r="J1732" s="38" t="n"/>
      <c r="K1732" s="38" t="n"/>
      <c r="L1732" s="38" t="n"/>
      <c r="N1732" s="36">
        <f>IF($B1732="","",IF($C1732="SUPERSTORE","Superstore","DH"))</f>
        <v/>
      </c>
      <c r="O1732" s="36">
        <f>IF($B1732="","",IFERROR(VLOOKUP($B1732,Mapping!$A:$C,2,0),"Not Mapped"))</f>
        <v/>
      </c>
      <c r="P1732" s="36">
        <f>IF($B1732="","",IFERROR(VLOOKUP($B1732,Mapping!$A:$C,3,0),"Not Mapped"))</f>
        <v/>
      </c>
      <c r="Q1732" s="36">
        <f>IF($B1732="","",IFERROR(VLOOKUP($O1732,Leaders!$A:$B,2,0),"Not Mapped"))</f>
        <v/>
      </c>
      <c r="R1732" s="36">
        <f>IF($B1732="","",IF(COUNTIF(Exclusions!$A:$A,$B1732)&gt;0,"Yes","No"))</f>
        <v/>
      </c>
      <c r="S1732" s="38">
        <f>IF($B1732="","",MIN(1,DAY($A1732)/IF($N1732="Superstore",Settings!$B$5,Settings!$B$4)))</f>
        <v/>
      </c>
      <c r="T1732" s="38">
        <f>IF(OR($B1732="",$G1732="",$S1732=0),"",$G1732/$S1732)</f>
        <v/>
      </c>
      <c r="U1732" s="36">
        <f>IF($T1732="","",IF($T1732&lt;Settings!$B$8,"Critical",IF($T1732&lt;Settings!$B$9,"Semi Critical","Non Critical")))</f>
        <v/>
      </c>
      <c r="V1732" s="28" t="n"/>
      <c r="Z1732">
        <f>IF($B1732="","",IFERROR(VLOOKUP($B1732,'Plan HC for CCA'!$A:$B,2,0),""))</f>
        <v/>
      </c>
      <c r="AA1732">
        <f>IF(OR($B1732="",$Z1732=""),"",IF(N($M1732)&lt;$Z1732,"Delta","No Delta"))</f>
        <v/>
      </c>
      <c r="AB1732">
        <f>IF(OR($B1732="",$Z1732=""),"",MAX(0,$Z1732-N($M1732)))</f>
        <v/>
      </c>
      <c r="AC1732" s="46">
        <f>IF($B1732="","",IFERROR(INDEX('CCA Util %'!$H:$H,MATCH($B1732,'CCA Util %'!$E:$E,0)),""))</f>
        <v/>
      </c>
      <c r="AD1732">
        <f>IF($B1732="","",IFERROR(INDEX('CCA Util %'!$G:$G,MATCH($B1732,'CCA Util %'!$E:$E,0)),""))</f>
        <v/>
      </c>
      <c r="AE1732">
        <f>IF(OR($B1732="",$U1732=""),"",$U1732&amp;" &amp; "&amp;IF(OR($AD1732="",$AD1732=0),"Util NA",$AD1732&amp;" Util"))</f>
        <v/>
      </c>
    </row>
    <row r="1733" ht="15.75" customHeight="1" s="42">
      <c r="A1733" s="41" t="n"/>
      <c r="G1733" s="38" t="n"/>
      <c r="H1733" s="38" t="n"/>
      <c r="I1733" s="38" t="n"/>
      <c r="J1733" s="38" t="n"/>
      <c r="K1733" s="38" t="n"/>
      <c r="L1733" s="38" t="n"/>
      <c r="N1733" s="36">
        <f>IF($B1733="","",IF($C1733="SUPERSTORE","Superstore","DH"))</f>
        <v/>
      </c>
      <c r="O1733" s="36">
        <f>IF($B1733="","",IFERROR(VLOOKUP($B1733,Mapping!$A:$C,2,0),"Not Mapped"))</f>
        <v/>
      </c>
      <c r="P1733" s="36">
        <f>IF($B1733="","",IFERROR(VLOOKUP($B1733,Mapping!$A:$C,3,0),"Not Mapped"))</f>
        <v/>
      </c>
      <c r="Q1733" s="36">
        <f>IF($B1733="","",IFERROR(VLOOKUP($O1733,Leaders!$A:$B,2,0),"Not Mapped"))</f>
        <v/>
      </c>
      <c r="R1733" s="36">
        <f>IF($B1733="","",IF(COUNTIF(Exclusions!$A:$A,$B1733)&gt;0,"Yes","No"))</f>
        <v/>
      </c>
      <c r="S1733" s="38">
        <f>IF($B1733="","",MIN(1,DAY($A1733)/IF($N1733="Superstore",Settings!$B$5,Settings!$B$4)))</f>
        <v/>
      </c>
      <c r="T1733" s="38">
        <f>IF(OR($B1733="",$G1733="",$S1733=0),"",$G1733/$S1733)</f>
        <v/>
      </c>
      <c r="U1733" s="36">
        <f>IF($T1733="","",IF($T1733&lt;Settings!$B$8,"Critical",IF($T1733&lt;Settings!$B$9,"Semi Critical","Non Critical")))</f>
        <v/>
      </c>
      <c r="V1733" s="28" t="n"/>
      <c r="Z1733">
        <f>IF($B1733="","",IFERROR(VLOOKUP($B1733,'Plan HC for CCA'!$A:$B,2,0),""))</f>
        <v/>
      </c>
      <c r="AA1733">
        <f>IF(OR($B1733="",$Z1733=""),"",IF(N($M1733)&lt;$Z1733,"Delta","No Delta"))</f>
        <v/>
      </c>
      <c r="AB1733">
        <f>IF(OR($B1733="",$Z1733=""),"",MAX(0,$Z1733-N($M1733)))</f>
        <v/>
      </c>
      <c r="AC1733" s="46">
        <f>IF($B1733="","",IFERROR(INDEX('CCA Util %'!$H:$H,MATCH($B1733,'CCA Util %'!$E:$E,0)),""))</f>
        <v/>
      </c>
      <c r="AD1733">
        <f>IF($B1733="","",IFERROR(INDEX('CCA Util %'!$G:$G,MATCH($B1733,'CCA Util %'!$E:$E,0)),""))</f>
        <v/>
      </c>
      <c r="AE1733">
        <f>IF(OR($B1733="",$U1733=""),"",$U1733&amp;" &amp; "&amp;IF(OR($AD1733="",$AD1733=0),"Util NA",$AD1733&amp;" Util"))</f>
        <v/>
      </c>
    </row>
    <row r="1734" ht="15.75" customHeight="1" s="42">
      <c r="A1734" s="41" t="n"/>
      <c r="G1734" s="38" t="n"/>
      <c r="H1734" s="38" t="n"/>
      <c r="I1734" s="38" t="n"/>
      <c r="J1734" s="38" t="n"/>
      <c r="K1734" s="38" t="n"/>
      <c r="L1734" s="38" t="n"/>
      <c r="N1734" s="36">
        <f>IF($B1734="","",IF($C1734="SUPERSTORE","Superstore","DH"))</f>
        <v/>
      </c>
      <c r="O1734" s="36">
        <f>IF($B1734="","",IFERROR(VLOOKUP($B1734,Mapping!$A:$C,2,0),"Not Mapped"))</f>
        <v/>
      </c>
      <c r="P1734" s="36">
        <f>IF($B1734="","",IFERROR(VLOOKUP($B1734,Mapping!$A:$C,3,0),"Not Mapped"))</f>
        <v/>
      </c>
      <c r="Q1734" s="36">
        <f>IF($B1734="","",IFERROR(VLOOKUP($O1734,Leaders!$A:$B,2,0),"Not Mapped"))</f>
        <v/>
      </c>
      <c r="R1734" s="36">
        <f>IF($B1734="","",IF(COUNTIF(Exclusions!$A:$A,$B1734)&gt;0,"Yes","No"))</f>
        <v/>
      </c>
      <c r="S1734" s="38">
        <f>IF($B1734="","",MIN(1,DAY($A1734)/IF($N1734="Superstore",Settings!$B$5,Settings!$B$4)))</f>
        <v/>
      </c>
      <c r="T1734" s="38">
        <f>IF(OR($B1734="",$G1734="",$S1734=0),"",$G1734/$S1734)</f>
        <v/>
      </c>
      <c r="U1734" s="36">
        <f>IF($T1734="","",IF($T1734&lt;Settings!$B$8,"Critical",IF($T1734&lt;Settings!$B$9,"Semi Critical","Non Critical")))</f>
        <v/>
      </c>
      <c r="V1734" s="28" t="n"/>
      <c r="Z1734">
        <f>IF($B1734="","",IFERROR(VLOOKUP($B1734,'Plan HC for CCA'!$A:$B,2,0),""))</f>
        <v/>
      </c>
      <c r="AA1734">
        <f>IF(OR($B1734="",$Z1734=""),"",IF(N($M1734)&lt;$Z1734,"Delta","No Delta"))</f>
        <v/>
      </c>
      <c r="AB1734">
        <f>IF(OR($B1734="",$Z1734=""),"",MAX(0,$Z1734-N($M1734)))</f>
        <v/>
      </c>
      <c r="AC1734" s="46">
        <f>IF($B1734="","",IFERROR(INDEX('CCA Util %'!$H:$H,MATCH($B1734,'CCA Util %'!$E:$E,0)),""))</f>
        <v/>
      </c>
      <c r="AD1734">
        <f>IF($B1734="","",IFERROR(INDEX('CCA Util %'!$G:$G,MATCH($B1734,'CCA Util %'!$E:$E,0)),""))</f>
        <v/>
      </c>
      <c r="AE1734">
        <f>IF(OR($B1734="",$U1734=""),"",$U1734&amp;" &amp; "&amp;IF(OR($AD1734="",$AD1734=0),"Util NA",$AD1734&amp;" Util"))</f>
        <v/>
      </c>
    </row>
    <row r="1735" ht="15.75" customHeight="1" s="42">
      <c r="A1735" s="41" t="n"/>
      <c r="G1735" s="38" t="n"/>
      <c r="H1735" s="38" t="n"/>
      <c r="I1735" s="38" t="n"/>
      <c r="J1735" s="38" t="n"/>
      <c r="K1735" s="38" t="n"/>
      <c r="L1735" s="38" t="n"/>
      <c r="N1735" s="36">
        <f>IF($B1735="","",IF($C1735="SUPERSTORE","Superstore","DH"))</f>
        <v/>
      </c>
      <c r="O1735" s="36">
        <f>IF($B1735="","",IFERROR(VLOOKUP($B1735,Mapping!$A:$C,2,0),"Not Mapped"))</f>
        <v/>
      </c>
      <c r="P1735" s="36">
        <f>IF($B1735="","",IFERROR(VLOOKUP($B1735,Mapping!$A:$C,3,0),"Not Mapped"))</f>
        <v/>
      </c>
      <c r="Q1735" s="36">
        <f>IF($B1735="","",IFERROR(VLOOKUP($O1735,Leaders!$A:$B,2,0),"Not Mapped"))</f>
        <v/>
      </c>
      <c r="R1735" s="36">
        <f>IF($B1735="","",IF(COUNTIF(Exclusions!$A:$A,$B1735)&gt;0,"Yes","No"))</f>
        <v/>
      </c>
      <c r="S1735" s="38">
        <f>IF($B1735="","",MIN(1,DAY($A1735)/IF($N1735="Superstore",Settings!$B$5,Settings!$B$4)))</f>
        <v/>
      </c>
      <c r="T1735" s="38">
        <f>IF(OR($B1735="",$G1735="",$S1735=0),"",$G1735/$S1735)</f>
        <v/>
      </c>
      <c r="U1735" s="36">
        <f>IF($T1735="","",IF($T1735&lt;Settings!$B$8,"Critical",IF($T1735&lt;Settings!$B$9,"Semi Critical","Non Critical")))</f>
        <v/>
      </c>
      <c r="V1735" s="28" t="n"/>
      <c r="Z1735">
        <f>IF($B1735="","",IFERROR(VLOOKUP($B1735,'Plan HC for CCA'!$A:$B,2,0),""))</f>
        <v/>
      </c>
      <c r="AA1735">
        <f>IF(OR($B1735="",$Z1735=""),"",IF(N($M1735)&lt;$Z1735,"Delta","No Delta"))</f>
        <v/>
      </c>
      <c r="AB1735">
        <f>IF(OR($B1735="",$Z1735=""),"",MAX(0,$Z1735-N($M1735)))</f>
        <v/>
      </c>
      <c r="AC1735" s="46">
        <f>IF($B1735="","",IFERROR(INDEX('CCA Util %'!$H:$H,MATCH($B1735,'CCA Util %'!$E:$E,0)),""))</f>
        <v/>
      </c>
      <c r="AD1735">
        <f>IF($B1735="","",IFERROR(INDEX('CCA Util %'!$G:$G,MATCH($B1735,'CCA Util %'!$E:$E,0)),""))</f>
        <v/>
      </c>
      <c r="AE1735">
        <f>IF(OR($B1735="",$U1735=""),"",$U1735&amp;" &amp; "&amp;IF(OR($AD1735="",$AD1735=0),"Util NA",$AD1735&amp;" Util"))</f>
        <v/>
      </c>
    </row>
    <row r="1736" ht="15.75" customHeight="1" s="42">
      <c r="A1736" s="41" t="n"/>
      <c r="G1736" s="38" t="n"/>
      <c r="H1736" s="38" t="n"/>
      <c r="I1736" s="38" t="n"/>
      <c r="J1736" s="38" t="n"/>
      <c r="K1736" s="38" t="n"/>
      <c r="L1736" s="38" t="n"/>
      <c r="N1736" s="36">
        <f>IF($B1736="","",IF($C1736="SUPERSTORE","Superstore","DH"))</f>
        <v/>
      </c>
      <c r="O1736" s="36">
        <f>IF($B1736="","",IFERROR(VLOOKUP($B1736,Mapping!$A:$C,2,0),"Not Mapped"))</f>
        <v/>
      </c>
      <c r="P1736" s="36">
        <f>IF($B1736="","",IFERROR(VLOOKUP($B1736,Mapping!$A:$C,3,0),"Not Mapped"))</f>
        <v/>
      </c>
      <c r="Q1736" s="36">
        <f>IF($B1736="","",IFERROR(VLOOKUP($O1736,Leaders!$A:$B,2,0),"Not Mapped"))</f>
        <v/>
      </c>
      <c r="R1736" s="36">
        <f>IF($B1736="","",IF(COUNTIF(Exclusions!$A:$A,$B1736)&gt;0,"Yes","No"))</f>
        <v/>
      </c>
      <c r="S1736" s="38">
        <f>IF($B1736="","",MIN(1,DAY($A1736)/IF($N1736="Superstore",Settings!$B$5,Settings!$B$4)))</f>
        <v/>
      </c>
      <c r="T1736" s="38">
        <f>IF(OR($B1736="",$G1736="",$S1736=0),"",$G1736/$S1736)</f>
        <v/>
      </c>
      <c r="U1736" s="36">
        <f>IF($T1736="","",IF($T1736&lt;Settings!$B$8,"Critical",IF($T1736&lt;Settings!$B$9,"Semi Critical","Non Critical")))</f>
        <v/>
      </c>
      <c r="V1736" s="28" t="n"/>
      <c r="Z1736">
        <f>IF($B1736="","",IFERROR(VLOOKUP($B1736,'Plan HC for CCA'!$A:$B,2,0),""))</f>
        <v/>
      </c>
      <c r="AA1736">
        <f>IF(OR($B1736="",$Z1736=""),"",IF(N($M1736)&lt;$Z1736,"Delta","No Delta"))</f>
        <v/>
      </c>
      <c r="AB1736">
        <f>IF(OR($B1736="",$Z1736=""),"",MAX(0,$Z1736-N($M1736)))</f>
        <v/>
      </c>
      <c r="AC1736" s="46">
        <f>IF($B1736="","",IFERROR(INDEX('CCA Util %'!$H:$H,MATCH($B1736,'CCA Util %'!$E:$E,0)),""))</f>
        <v/>
      </c>
      <c r="AD1736">
        <f>IF($B1736="","",IFERROR(INDEX('CCA Util %'!$G:$G,MATCH($B1736,'CCA Util %'!$E:$E,0)),""))</f>
        <v/>
      </c>
      <c r="AE1736">
        <f>IF(OR($B1736="",$U1736=""),"",$U1736&amp;" &amp; "&amp;IF(OR($AD1736="",$AD1736=0),"Util NA",$AD1736&amp;" Util"))</f>
        <v/>
      </c>
    </row>
    <row r="1737" ht="15.75" customHeight="1" s="42">
      <c r="A1737" s="41" t="n"/>
      <c r="G1737" s="38" t="n"/>
      <c r="H1737" s="38" t="n"/>
      <c r="I1737" s="38" t="n"/>
      <c r="J1737" s="38" t="n"/>
      <c r="K1737" s="38" t="n"/>
      <c r="L1737" s="38" t="n"/>
      <c r="N1737" s="36">
        <f>IF($B1737="","",IF($C1737="SUPERSTORE","Superstore","DH"))</f>
        <v/>
      </c>
      <c r="O1737" s="36">
        <f>IF($B1737="","",IFERROR(VLOOKUP($B1737,Mapping!$A:$C,2,0),"Not Mapped"))</f>
        <v/>
      </c>
      <c r="P1737" s="36">
        <f>IF($B1737="","",IFERROR(VLOOKUP($B1737,Mapping!$A:$C,3,0),"Not Mapped"))</f>
        <v/>
      </c>
      <c r="Q1737" s="36">
        <f>IF($B1737="","",IFERROR(VLOOKUP($O1737,Leaders!$A:$B,2,0),"Not Mapped"))</f>
        <v/>
      </c>
      <c r="R1737" s="36">
        <f>IF($B1737="","",IF(COUNTIF(Exclusions!$A:$A,$B1737)&gt;0,"Yes","No"))</f>
        <v/>
      </c>
      <c r="S1737" s="38">
        <f>IF($B1737="","",MIN(1,DAY($A1737)/IF($N1737="Superstore",Settings!$B$5,Settings!$B$4)))</f>
        <v/>
      </c>
      <c r="T1737" s="38">
        <f>IF(OR($B1737="",$G1737="",$S1737=0),"",$G1737/$S1737)</f>
        <v/>
      </c>
      <c r="U1737" s="36">
        <f>IF($T1737="","",IF($T1737&lt;Settings!$B$8,"Critical",IF($T1737&lt;Settings!$B$9,"Semi Critical","Non Critical")))</f>
        <v/>
      </c>
      <c r="V1737" s="28" t="n"/>
      <c r="Z1737">
        <f>IF($B1737="","",IFERROR(VLOOKUP($B1737,'Plan HC for CCA'!$A:$B,2,0),""))</f>
        <v/>
      </c>
      <c r="AA1737">
        <f>IF(OR($B1737="",$Z1737=""),"",IF(N($M1737)&lt;$Z1737,"Delta","No Delta"))</f>
        <v/>
      </c>
      <c r="AB1737">
        <f>IF(OR($B1737="",$Z1737=""),"",MAX(0,$Z1737-N($M1737)))</f>
        <v/>
      </c>
      <c r="AC1737" s="46">
        <f>IF($B1737="","",IFERROR(INDEX('CCA Util %'!$H:$H,MATCH($B1737,'CCA Util %'!$E:$E,0)),""))</f>
        <v/>
      </c>
      <c r="AD1737">
        <f>IF($B1737="","",IFERROR(INDEX('CCA Util %'!$G:$G,MATCH($B1737,'CCA Util %'!$E:$E,0)),""))</f>
        <v/>
      </c>
      <c r="AE1737">
        <f>IF(OR($B1737="",$U1737=""),"",$U1737&amp;" &amp; "&amp;IF(OR($AD1737="",$AD1737=0),"Util NA",$AD1737&amp;" Util"))</f>
        <v/>
      </c>
    </row>
    <row r="1738" ht="15.75" customHeight="1" s="42">
      <c r="A1738" s="41" t="n"/>
      <c r="G1738" s="38" t="n"/>
      <c r="H1738" s="38" t="n"/>
      <c r="I1738" s="38" t="n"/>
      <c r="J1738" s="38" t="n"/>
      <c r="K1738" s="38" t="n"/>
      <c r="L1738" s="38" t="n"/>
      <c r="N1738" s="36">
        <f>IF($B1738="","",IF($C1738="SUPERSTORE","Superstore","DH"))</f>
        <v/>
      </c>
      <c r="O1738" s="36">
        <f>IF($B1738="","",IFERROR(VLOOKUP($B1738,Mapping!$A:$C,2,0),"Not Mapped"))</f>
        <v/>
      </c>
      <c r="P1738" s="36">
        <f>IF($B1738="","",IFERROR(VLOOKUP($B1738,Mapping!$A:$C,3,0),"Not Mapped"))</f>
        <v/>
      </c>
      <c r="Q1738" s="36">
        <f>IF($B1738="","",IFERROR(VLOOKUP($O1738,Leaders!$A:$B,2,0),"Not Mapped"))</f>
        <v/>
      </c>
      <c r="R1738" s="36">
        <f>IF($B1738="","",IF(COUNTIF(Exclusions!$A:$A,$B1738)&gt;0,"Yes","No"))</f>
        <v/>
      </c>
      <c r="S1738" s="38">
        <f>IF($B1738="","",MIN(1,DAY($A1738)/IF($N1738="Superstore",Settings!$B$5,Settings!$B$4)))</f>
        <v/>
      </c>
      <c r="T1738" s="38">
        <f>IF(OR($B1738="",$G1738="",$S1738=0),"",$G1738/$S1738)</f>
        <v/>
      </c>
      <c r="U1738" s="36">
        <f>IF($T1738="","",IF($T1738&lt;Settings!$B$8,"Critical",IF($T1738&lt;Settings!$B$9,"Semi Critical","Non Critical")))</f>
        <v/>
      </c>
      <c r="V1738" s="28" t="n"/>
      <c r="Z1738">
        <f>IF($B1738="","",IFERROR(VLOOKUP($B1738,'Plan HC for CCA'!$A:$B,2,0),""))</f>
        <v/>
      </c>
      <c r="AA1738">
        <f>IF(OR($B1738="",$Z1738=""),"",IF(N($M1738)&lt;$Z1738,"Delta","No Delta"))</f>
        <v/>
      </c>
      <c r="AB1738">
        <f>IF(OR($B1738="",$Z1738=""),"",MAX(0,$Z1738-N($M1738)))</f>
        <v/>
      </c>
      <c r="AC1738" s="46">
        <f>IF($B1738="","",IFERROR(INDEX('CCA Util %'!$H:$H,MATCH($B1738,'CCA Util %'!$E:$E,0)),""))</f>
        <v/>
      </c>
      <c r="AD1738">
        <f>IF($B1738="","",IFERROR(INDEX('CCA Util %'!$G:$G,MATCH($B1738,'CCA Util %'!$E:$E,0)),""))</f>
        <v/>
      </c>
      <c r="AE1738">
        <f>IF(OR($B1738="",$U1738=""),"",$U1738&amp;" &amp; "&amp;IF(OR($AD1738="",$AD1738=0),"Util NA",$AD1738&amp;" Util"))</f>
        <v/>
      </c>
    </row>
    <row r="1739" ht="15.75" customHeight="1" s="42">
      <c r="A1739" s="41" t="n"/>
      <c r="G1739" s="38" t="n"/>
      <c r="H1739" s="38" t="n"/>
      <c r="I1739" s="38" t="n"/>
      <c r="J1739" s="38" t="n"/>
      <c r="K1739" s="38" t="n"/>
      <c r="L1739" s="38" t="n"/>
      <c r="N1739" s="36">
        <f>IF($B1739="","",IF($C1739="SUPERSTORE","Superstore","DH"))</f>
        <v/>
      </c>
      <c r="O1739" s="36">
        <f>IF($B1739="","",IFERROR(VLOOKUP($B1739,Mapping!$A:$C,2,0),"Not Mapped"))</f>
        <v/>
      </c>
      <c r="P1739" s="36">
        <f>IF($B1739="","",IFERROR(VLOOKUP($B1739,Mapping!$A:$C,3,0),"Not Mapped"))</f>
        <v/>
      </c>
      <c r="Q1739" s="36">
        <f>IF($B1739="","",IFERROR(VLOOKUP($O1739,Leaders!$A:$B,2,0),"Not Mapped"))</f>
        <v/>
      </c>
      <c r="R1739" s="36">
        <f>IF($B1739="","",IF(COUNTIF(Exclusions!$A:$A,$B1739)&gt;0,"Yes","No"))</f>
        <v/>
      </c>
      <c r="S1739" s="38">
        <f>IF($B1739="","",MIN(1,DAY($A1739)/IF($N1739="Superstore",Settings!$B$5,Settings!$B$4)))</f>
        <v/>
      </c>
      <c r="T1739" s="38">
        <f>IF(OR($B1739="",$G1739="",$S1739=0),"",$G1739/$S1739)</f>
        <v/>
      </c>
      <c r="U1739" s="36">
        <f>IF($T1739="","",IF($T1739&lt;Settings!$B$8,"Critical",IF($T1739&lt;Settings!$B$9,"Semi Critical","Non Critical")))</f>
        <v/>
      </c>
      <c r="V1739" s="28" t="n"/>
      <c r="Z1739">
        <f>IF($B1739="","",IFERROR(VLOOKUP($B1739,'Plan HC for CCA'!$A:$B,2,0),""))</f>
        <v/>
      </c>
      <c r="AA1739">
        <f>IF(OR($B1739="",$Z1739=""),"",IF(N($M1739)&lt;$Z1739,"Delta","No Delta"))</f>
        <v/>
      </c>
      <c r="AB1739">
        <f>IF(OR($B1739="",$Z1739=""),"",MAX(0,$Z1739-N($M1739)))</f>
        <v/>
      </c>
      <c r="AC1739" s="46">
        <f>IF($B1739="","",IFERROR(INDEX('CCA Util %'!$H:$H,MATCH($B1739,'CCA Util %'!$E:$E,0)),""))</f>
        <v/>
      </c>
      <c r="AD1739">
        <f>IF($B1739="","",IFERROR(INDEX('CCA Util %'!$G:$G,MATCH($B1739,'CCA Util %'!$E:$E,0)),""))</f>
        <v/>
      </c>
      <c r="AE1739">
        <f>IF(OR($B1739="",$U1739=""),"",$U1739&amp;" &amp; "&amp;IF(OR($AD1739="",$AD1739=0),"Util NA",$AD1739&amp;" Util"))</f>
        <v/>
      </c>
    </row>
    <row r="1740" ht="15.75" customHeight="1" s="42">
      <c r="A1740" s="41" t="n"/>
      <c r="G1740" s="38" t="n"/>
      <c r="H1740" s="38" t="n"/>
      <c r="I1740" s="38" t="n"/>
      <c r="J1740" s="38" t="n"/>
      <c r="K1740" s="38" t="n"/>
      <c r="L1740" s="38" t="n"/>
      <c r="N1740" s="36">
        <f>IF($B1740="","",IF($C1740="SUPERSTORE","Superstore","DH"))</f>
        <v/>
      </c>
      <c r="O1740" s="36">
        <f>IF($B1740="","",IFERROR(VLOOKUP($B1740,Mapping!$A:$C,2,0),"Not Mapped"))</f>
        <v/>
      </c>
      <c r="P1740" s="36">
        <f>IF($B1740="","",IFERROR(VLOOKUP($B1740,Mapping!$A:$C,3,0),"Not Mapped"))</f>
        <v/>
      </c>
      <c r="Q1740" s="36">
        <f>IF($B1740="","",IFERROR(VLOOKUP($O1740,Leaders!$A:$B,2,0),"Not Mapped"))</f>
        <v/>
      </c>
      <c r="R1740" s="36">
        <f>IF($B1740="","",IF(COUNTIF(Exclusions!$A:$A,$B1740)&gt;0,"Yes","No"))</f>
        <v/>
      </c>
      <c r="S1740" s="38">
        <f>IF($B1740="","",MIN(1,DAY($A1740)/IF($N1740="Superstore",Settings!$B$5,Settings!$B$4)))</f>
        <v/>
      </c>
      <c r="T1740" s="38">
        <f>IF(OR($B1740="",$G1740="",$S1740=0),"",$G1740/$S1740)</f>
        <v/>
      </c>
      <c r="U1740" s="36">
        <f>IF($T1740="","",IF($T1740&lt;Settings!$B$8,"Critical",IF($T1740&lt;Settings!$B$9,"Semi Critical","Non Critical")))</f>
        <v/>
      </c>
      <c r="V1740" s="28" t="n"/>
      <c r="Z1740">
        <f>IF($B1740="","",IFERROR(VLOOKUP($B1740,'Plan HC for CCA'!$A:$B,2,0),""))</f>
        <v/>
      </c>
      <c r="AA1740">
        <f>IF(OR($B1740="",$Z1740=""),"",IF(N($M1740)&lt;$Z1740,"Delta","No Delta"))</f>
        <v/>
      </c>
      <c r="AB1740">
        <f>IF(OR($B1740="",$Z1740=""),"",MAX(0,$Z1740-N($M1740)))</f>
        <v/>
      </c>
      <c r="AC1740" s="46">
        <f>IF($B1740="","",IFERROR(INDEX('CCA Util %'!$H:$H,MATCH($B1740,'CCA Util %'!$E:$E,0)),""))</f>
        <v/>
      </c>
      <c r="AD1740">
        <f>IF($B1740="","",IFERROR(INDEX('CCA Util %'!$G:$G,MATCH($B1740,'CCA Util %'!$E:$E,0)),""))</f>
        <v/>
      </c>
      <c r="AE1740">
        <f>IF(OR($B1740="",$U1740=""),"",$U1740&amp;" &amp; "&amp;IF(OR($AD1740="",$AD1740=0),"Util NA",$AD1740&amp;" Util"))</f>
        <v/>
      </c>
    </row>
    <row r="1741" ht="15.75" customHeight="1" s="42">
      <c r="A1741" s="41" t="n"/>
      <c r="G1741" s="38" t="n"/>
      <c r="H1741" s="38" t="n"/>
      <c r="I1741" s="38" t="n"/>
      <c r="J1741" s="38" t="n"/>
      <c r="K1741" s="38" t="n"/>
      <c r="L1741" s="38" t="n"/>
      <c r="N1741" s="36">
        <f>IF($B1741="","",IF($C1741="SUPERSTORE","Superstore","DH"))</f>
        <v/>
      </c>
      <c r="O1741" s="36">
        <f>IF($B1741="","",IFERROR(VLOOKUP($B1741,Mapping!$A:$C,2,0),"Not Mapped"))</f>
        <v/>
      </c>
      <c r="P1741" s="36">
        <f>IF($B1741="","",IFERROR(VLOOKUP($B1741,Mapping!$A:$C,3,0),"Not Mapped"))</f>
        <v/>
      </c>
      <c r="Q1741" s="36">
        <f>IF($B1741="","",IFERROR(VLOOKUP($O1741,Leaders!$A:$B,2,0),"Not Mapped"))</f>
        <v/>
      </c>
      <c r="R1741" s="36">
        <f>IF($B1741="","",IF(COUNTIF(Exclusions!$A:$A,$B1741)&gt;0,"Yes","No"))</f>
        <v/>
      </c>
      <c r="S1741" s="38">
        <f>IF($B1741="","",MIN(1,DAY($A1741)/IF($N1741="Superstore",Settings!$B$5,Settings!$B$4)))</f>
        <v/>
      </c>
      <c r="T1741" s="38">
        <f>IF(OR($B1741="",$G1741="",$S1741=0),"",$G1741/$S1741)</f>
        <v/>
      </c>
      <c r="U1741" s="36">
        <f>IF($T1741="","",IF($T1741&lt;Settings!$B$8,"Critical",IF($T1741&lt;Settings!$B$9,"Semi Critical","Non Critical")))</f>
        <v/>
      </c>
      <c r="V1741" s="28" t="n"/>
      <c r="Z1741">
        <f>IF($B1741="","",IFERROR(VLOOKUP($B1741,'Plan HC for CCA'!$A:$B,2,0),""))</f>
        <v/>
      </c>
      <c r="AA1741">
        <f>IF(OR($B1741="",$Z1741=""),"",IF(N($M1741)&lt;$Z1741,"Delta","No Delta"))</f>
        <v/>
      </c>
      <c r="AB1741">
        <f>IF(OR($B1741="",$Z1741=""),"",MAX(0,$Z1741-N($M1741)))</f>
        <v/>
      </c>
      <c r="AC1741" s="46">
        <f>IF($B1741="","",IFERROR(INDEX('CCA Util %'!$H:$H,MATCH($B1741,'CCA Util %'!$E:$E,0)),""))</f>
        <v/>
      </c>
      <c r="AD1741">
        <f>IF($B1741="","",IFERROR(INDEX('CCA Util %'!$G:$G,MATCH($B1741,'CCA Util %'!$E:$E,0)),""))</f>
        <v/>
      </c>
      <c r="AE1741">
        <f>IF(OR($B1741="",$U1741=""),"",$U1741&amp;" &amp; "&amp;IF(OR($AD1741="",$AD1741=0),"Util NA",$AD1741&amp;" Util"))</f>
        <v/>
      </c>
    </row>
    <row r="1742" ht="15.75" customHeight="1" s="42">
      <c r="A1742" s="41" t="n"/>
      <c r="G1742" s="38" t="n"/>
      <c r="H1742" s="38" t="n"/>
      <c r="I1742" s="38" t="n"/>
      <c r="J1742" s="38" t="n"/>
      <c r="K1742" s="38" t="n"/>
      <c r="L1742" s="38" t="n"/>
      <c r="N1742" s="36">
        <f>IF($B1742="","",IF($C1742="SUPERSTORE","Superstore","DH"))</f>
        <v/>
      </c>
      <c r="O1742" s="36">
        <f>IF($B1742="","",IFERROR(VLOOKUP($B1742,Mapping!$A:$C,2,0),"Not Mapped"))</f>
        <v/>
      </c>
      <c r="P1742" s="36">
        <f>IF($B1742="","",IFERROR(VLOOKUP($B1742,Mapping!$A:$C,3,0),"Not Mapped"))</f>
        <v/>
      </c>
      <c r="Q1742" s="36">
        <f>IF($B1742="","",IFERROR(VLOOKUP($O1742,Leaders!$A:$B,2,0),"Not Mapped"))</f>
        <v/>
      </c>
      <c r="R1742" s="36">
        <f>IF($B1742="","",IF(COUNTIF(Exclusions!$A:$A,$B1742)&gt;0,"Yes","No"))</f>
        <v/>
      </c>
      <c r="S1742" s="38">
        <f>IF($B1742="","",MIN(1,DAY($A1742)/IF($N1742="Superstore",Settings!$B$5,Settings!$B$4)))</f>
        <v/>
      </c>
      <c r="T1742" s="38">
        <f>IF(OR($B1742="",$G1742="",$S1742=0),"",$G1742/$S1742)</f>
        <v/>
      </c>
      <c r="U1742" s="36">
        <f>IF($T1742="","",IF($T1742&lt;Settings!$B$8,"Critical",IF($T1742&lt;Settings!$B$9,"Semi Critical","Non Critical")))</f>
        <v/>
      </c>
      <c r="V1742" s="28" t="n"/>
      <c r="Z1742">
        <f>IF($B1742="","",IFERROR(VLOOKUP($B1742,'Plan HC for CCA'!$A:$B,2,0),""))</f>
        <v/>
      </c>
      <c r="AA1742">
        <f>IF(OR($B1742="",$Z1742=""),"",IF(N($M1742)&lt;$Z1742,"Delta","No Delta"))</f>
        <v/>
      </c>
      <c r="AB1742">
        <f>IF(OR($B1742="",$Z1742=""),"",MAX(0,$Z1742-N($M1742)))</f>
        <v/>
      </c>
      <c r="AC1742" s="46">
        <f>IF($B1742="","",IFERROR(INDEX('CCA Util %'!$H:$H,MATCH($B1742,'CCA Util %'!$E:$E,0)),""))</f>
        <v/>
      </c>
      <c r="AD1742">
        <f>IF($B1742="","",IFERROR(INDEX('CCA Util %'!$G:$G,MATCH($B1742,'CCA Util %'!$E:$E,0)),""))</f>
        <v/>
      </c>
      <c r="AE1742">
        <f>IF(OR($B1742="",$U1742=""),"",$U1742&amp;" &amp; "&amp;IF(OR($AD1742="",$AD1742=0),"Util NA",$AD1742&amp;" Util"))</f>
        <v/>
      </c>
    </row>
    <row r="1743" ht="15.75" customHeight="1" s="42">
      <c r="A1743" s="41" t="n"/>
      <c r="G1743" s="38" t="n"/>
      <c r="H1743" s="38" t="n"/>
      <c r="I1743" s="38" t="n"/>
      <c r="J1743" s="38" t="n"/>
      <c r="K1743" s="38" t="n"/>
      <c r="L1743" s="38" t="n"/>
      <c r="N1743" s="36">
        <f>IF($B1743="","",IF($C1743="SUPERSTORE","Superstore","DH"))</f>
        <v/>
      </c>
      <c r="O1743" s="36">
        <f>IF($B1743="","",IFERROR(VLOOKUP($B1743,Mapping!$A:$C,2,0),"Not Mapped"))</f>
        <v/>
      </c>
      <c r="P1743" s="36">
        <f>IF($B1743="","",IFERROR(VLOOKUP($B1743,Mapping!$A:$C,3,0),"Not Mapped"))</f>
        <v/>
      </c>
      <c r="Q1743" s="36">
        <f>IF($B1743="","",IFERROR(VLOOKUP($O1743,Leaders!$A:$B,2,0),"Not Mapped"))</f>
        <v/>
      </c>
      <c r="R1743" s="36">
        <f>IF($B1743="","",IF(COUNTIF(Exclusions!$A:$A,$B1743)&gt;0,"Yes","No"))</f>
        <v/>
      </c>
      <c r="S1743" s="38">
        <f>IF($B1743="","",MIN(1,DAY($A1743)/IF($N1743="Superstore",Settings!$B$5,Settings!$B$4)))</f>
        <v/>
      </c>
      <c r="T1743" s="38">
        <f>IF(OR($B1743="",$G1743="",$S1743=0),"",$G1743/$S1743)</f>
        <v/>
      </c>
      <c r="U1743" s="36">
        <f>IF($T1743="","",IF($T1743&lt;Settings!$B$8,"Critical",IF($T1743&lt;Settings!$B$9,"Semi Critical","Non Critical")))</f>
        <v/>
      </c>
      <c r="V1743" s="28" t="n"/>
      <c r="Z1743">
        <f>IF($B1743="","",IFERROR(VLOOKUP($B1743,'Plan HC for CCA'!$A:$B,2,0),""))</f>
        <v/>
      </c>
      <c r="AA1743">
        <f>IF(OR($B1743="",$Z1743=""),"",IF(N($M1743)&lt;$Z1743,"Delta","No Delta"))</f>
        <v/>
      </c>
      <c r="AB1743">
        <f>IF(OR($B1743="",$Z1743=""),"",MAX(0,$Z1743-N($M1743)))</f>
        <v/>
      </c>
      <c r="AC1743" s="46">
        <f>IF($B1743="","",IFERROR(INDEX('CCA Util %'!$H:$H,MATCH($B1743,'CCA Util %'!$E:$E,0)),""))</f>
        <v/>
      </c>
      <c r="AD1743">
        <f>IF($B1743="","",IFERROR(INDEX('CCA Util %'!$G:$G,MATCH($B1743,'CCA Util %'!$E:$E,0)),""))</f>
        <v/>
      </c>
      <c r="AE1743">
        <f>IF(OR($B1743="",$U1743=""),"",$U1743&amp;" &amp; "&amp;IF(OR($AD1743="",$AD1743=0),"Util NA",$AD1743&amp;" Util"))</f>
        <v/>
      </c>
    </row>
    <row r="1744" ht="15.75" customHeight="1" s="42">
      <c r="A1744" s="41" t="n"/>
      <c r="G1744" s="38" t="n"/>
      <c r="H1744" s="38" t="n"/>
      <c r="I1744" s="38" t="n"/>
      <c r="J1744" s="38" t="n"/>
      <c r="K1744" s="38" t="n"/>
      <c r="L1744" s="38" t="n"/>
      <c r="N1744" s="36">
        <f>IF($B1744="","",IF($C1744="SUPERSTORE","Superstore","DH"))</f>
        <v/>
      </c>
      <c r="O1744" s="36">
        <f>IF($B1744="","",IFERROR(VLOOKUP($B1744,Mapping!$A:$C,2,0),"Not Mapped"))</f>
        <v/>
      </c>
      <c r="P1744" s="36">
        <f>IF($B1744="","",IFERROR(VLOOKUP($B1744,Mapping!$A:$C,3,0),"Not Mapped"))</f>
        <v/>
      </c>
      <c r="Q1744" s="36">
        <f>IF($B1744="","",IFERROR(VLOOKUP($O1744,Leaders!$A:$B,2,0),"Not Mapped"))</f>
        <v/>
      </c>
      <c r="R1744" s="36">
        <f>IF($B1744="","",IF(COUNTIF(Exclusions!$A:$A,$B1744)&gt;0,"Yes","No"))</f>
        <v/>
      </c>
      <c r="S1744" s="38">
        <f>IF($B1744="","",MIN(1,DAY($A1744)/IF($N1744="Superstore",Settings!$B$5,Settings!$B$4)))</f>
        <v/>
      </c>
      <c r="T1744" s="38">
        <f>IF(OR($B1744="",$G1744="",$S1744=0),"",$G1744/$S1744)</f>
        <v/>
      </c>
      <c r="U1744" s="36">
        <f>IF($T1744="","",IF($T1744&lt;Settings!$B$8,"Critical",IF($T1744&lt;Settings!$B$9,"Semi Critical","Non Critical")))</f>
        <v/>
      </c>
      <c r="V1744" s="28" t="n"/>
      <c r="Z1744">
        <f>IF($B1744="","",IFERROR(VLOOKUP($B1744,'Plan HC for CCA'!$A:$B,2,0),""))</f>
        <v/>
      </c>
      <c r="AA1744">
        <f>IF(OR($B1744="",$Z1744=""),"",IF(N($M1744)&lt;$Z1744,"Delta","No Delta"))</f>
        <v/>
      </c>
      <c r="AB1744">
        <f>IF(OR($B1744="",$Z1744=""),"",MAX(0,$Z1744-N($M1744)))</f>
        <v/>
      </c>
      <c r="AC1744" s="46">
        <f>IF($B1744="","",IFERROR(INDEX('CCA Util %'!$H:$H,MATCH($B1744,'CCA Util %'!$E:$E,0)),""))</f>
        <v/>
      </c>
      <c r="AD1744">
        <f>IF($B1744="","",IFERROR(INDEX('CCA Util %'!$G:$G,MATCH($B1744,'CCA Util %'!$E:$E,0)),""))</f>
        <v/>
      </c>
      <c r="AE1744">
        <f>IF(OR($B1744="",$U1744=""),"",$U1744&amp;" &amp; "&amp;IF(OR($AD1744="",$AD1744=0),"Util NA",$AD1744&amp;" Util"))</f>
        <v/>
      </c>
    </row>
    <row r="1745" ht="15.75" customHeight="1" s="42">
      <c r="A1745" s="41" t="n"/>
      <c r="G1745" s="38" t="n"/>
      <c r="H1745" s="38" t="n"/>
      <c r="I1745" s="38" t="n"/>
      <c r="J1745" s="38" t="n"/>
      <c r="K1745" s="38" t="n"/>
      <c r="L1745" s="38" t="n"/>
      <c r="N1745" s="36">
        <f>IF($B1745="","",IF($C1745="SUPERSTORE","Superstore","DH"))</f>
        <v/>
      </c>
      <c r="O1745" s="36">
        <f>IF($B1745="","",IFERROR(VLOOKUP($B1745,Mapping!$A:$C,2,0),"Not Mapped"))</f>
        <v/>
      </c>
      <c r="P1745" s="36">
        <f>IF($B1745="","",IFERROR(VLOOKUP($B1745,Mapping!$A:$C,3,0),"Not Mapped"))</f>
        <v/>
      </c>
      <c r="Q1745" s="36">
        <f>IF($B1745="","",IFERROR(VLOOKUP($O1745,Leaders!$A:$B,2,0),"Not Mapped"))</f>
        <v/>
      </c>
      <c r="R1745" s="36">
        <f>IF($B1745="","",IF(COUNTIF(Exclusions!$A:$A,$B1745)&gt;0,"Yes","No"))</f>
        <v/>
      </c>
      <c r="S1745" s="38">
        <f>IF($B1745="","",MIN(1,DAY($A1745)/IF($N1745="Superstore",Settings!$B$5,Settings!$B$4)))</f>
        <v/>
      </c>
      <c r="T1745" s="38">
        <f>IF(OR($B1745="",$G1745="",$S1745=0),"",$G1745/$S1745)</f>
        <v/>
      </c>
      <c r="U1745" s="36">
        <f>IF($T1745="","",IF($T1745&lt;Settings!$B$8,"Critical",IF($T1745&lt;Settings!$B$9,"Semi Critical","Non Critical")))</f>
        <v/>
      </c>
      <c r="V1745" s="28" t="n"/>
      <c r="Z1745">
        <f>IF($B1745="","",IFERROR(VLOOKUP($B1745,'Plan HC for CCA'!$A:$B,2,0),""))</f>
        <v/>
      </c>
      <c r="AA1745">
        <f>IF(OR($B1745="",$Z1745=""),"",IF(N($M1745)&lt;$Z1745,"Delta","No Delta"))</f>
        <v/>
      </c>
      <c r="AB1745">
        <f>IF(OR($B1745="",$Z1745=""),"",MAX(0,$Z1745-N($M1745)))</f>
        <v/>
      </c>
      <c r="AC1745" s="46">
        <f>IF($B1745="","",IFERROR(INDEX('CCA Util %'!$H:$H,MATCH($B1745,'CCA Util %'!$E:$E,0)),""))</f>
        <v/>
      </c>
      <c r="AD1745">
        <f>IF($B1745="","",IFERROR(INDEX('CCA Util %'!$G:$G,MATCH($B1745,'CCA Util %'!$E:$E,0)),""))</f>
        <v/>
      </c>
      <c r="AE1745">
        <f>IF(OR($B1745="",$U1745=""),"",$U1745&amp;" &amp; "&amp;IF(OR($AD1745="",$AD1745=0),"Util NA",$AD1745&amp;" Util"))</f>
        <v/>
      </c>
    </row>
    <row r="1746" ht="15.75" customHeight="1" s="42">
      <c r="A1746" s="41" t="n"/>
      <c r="G1746" s="38" t="n"/>
      <c r="H1746" s="38" t="n"/>
      <c r="I1746" s="38" t="n"/>
      <c r="J1746" s="38" t="n"/>
      <c r="K1746" s="38" t="n"/>
      <c r="L1746" s="38" t="n"/>
      <c r="N1746" s="36">
        <f>IF($B1746="","",IF($C1746="SUPERSTORE","Superstore","DH"))</f>
        <v/>
      </c>
      <c r="O1746" s="36">
        <f>IF($B1746="","",IFERROR(VLOOKUP($B1746,Mapping!$A:$C,2,0),"Not Mapped"))</f>
        <v/>
      </c>
      <c r="P1746" s="36">
        <f>IF($B1746="","",IFERROR(VLOOKUP($B1746,Mapping!$A:$C,3,0),"Not Mapped"))</f>
        <v/>
      </c>
      <c r="Q1746" s="36">
        <f>IF($B1746="","",IFERROR(VLOOKUP($O1746,Leaders!$A:$B,2,0),"Not Mapped"))</f>
        <v/>
      </c>
      <c r="R1746" s="36">
        <f>IF($B1746="","",IF(COUNTIF(Exclusions!$A:$A,$B1746)&gt;0,"Yes","No"))</f>
        <v/>
      </c>
      <c r="S1746" s="38">
        <f>IF($B1746="","",MIN(1,DAY($A1746)/IF($N1746="Superstore",Settings!$B$5,Settings!$B$4)))</f>
        <v/>
      </c>
      <c r="T1746" s="38">
        <f>IF(OR($B1746="",$G1746="",$S1746=0),"",$G1746/$S1746)</f>
        <v/>
      </c>
      <c r="U1746" s="36">
        <f>IF($T1746="","",IF($T1746&lt;Settings!$B$8,"Critical",IF($T1746&lt;Settings!$B$9,"Semi Critical","Non Critical")))</f>
        <v/>
      </c>
      <c r="V1746" s="28" t="n"/>
      <c r="Z1746">
        <f>IF($B1746="","",IFERROR(VLOOKUP($B1746,'Plan HC for CCA'!$A:$B,2,0),""))</f>
        <v/>
      </c>
      <c r="AA1746">
        <f>IF(OR($B1746="",$Z1746=""),"",IF(N($M1746)&lt;$Z1746,"Delta","No Delta"))</f>
        <v/>
      </c>
      <c r="AB1746">
        <f>IF(OR($B1746="",$Z1746=""),"",MAX(0,$Z1746-N($M1746)))</f>
        <v/>
      </c>
      <c r="AC1746" s="46">
        <f>IF($B1746="","",IFERROR(INDEX('CCA Util %'!$H:$H,MATCH($B1746,'CCA Util %'!$E:$E,0)),""))</f>
        <v/>
      </c>
      <c r="AD1746">
        <f>IF($B1746="","",IFERROR(INDEX('CCA Util %'!$G:$G,MATCH($B1746,'CCA Util %'!$E:$E,0)),""))</f>
        <v/>
      </c>
      <c r="AE1746">
        <f>IF(OR($B1746="",$U1746=""),"",$U1746&amp;" &amp; "&amp;IF(OR($AD1746="",$AD1746=0),"Util NA",$AD1746&amp;" Util"))</f>
        <v/>
      </c>
    </row>
    <row r="1747" ht="15.75" customHeight="1" s="42">
      <c r="A1747" s="41" t="n"/>
      <c r="G1747" s="38" t="n"/>
      <c r="H1747" s="38" t="n"/>
      <c r="I1747" s="38" t="n"/>
      <c r="J1747" s="38" t="n"/>
      <c r="K1747" s="38" t="n"/>
      <c r="L1747" s="38" t="n"/>
      <c r="N1747" s="36">
        <f>IF($B1747="","",IF($C1747="SUPERSTORE","Superstore","DH"))</f>
        <v/>
      </c>
      <c r="O1747" s="36">
        <f>IF($B1747="","",IFERROR(VLOOKUP($B1747,Mapping!$A:$C,2,0),"Not Mapped"))</f>
        <v/>
      </c>
      <c r="P1747" s="36">
        <f>IF($B1747="","",IFERROR(VLOOKUP($B1747,Mapping!$A:$C,3,0),"Not Mapped"))</f>
        <v/>
      </c>
      <c r="Q1747" s="36">
        <f>IF($B1747="","",IFERROR(VLOOKUP($O1747,Leaders!$A:$B,2,0),"Not Mapped"))</f>
        <v/>
      </c>
      <c r="R1747" s="36">
        <f>IF($B1747="","",IF(COUNTIF(Exclusions!$A:$A,$B1747)&gt;0,"Yes","No"))</f>
        <v/>
      </c>
      <c r="S1747" s="38">
        <f>IF($B1747="","",MIN(1,DAY($A1747)/IF($N1747="Superstore",Settings!$B$5,Settings!$B$4)))</f>
        <v/>
      </c>
      <c r="T1747" s="38">
        <f>IF(OR($B1747="",$G1747="",$S1747=0),"",$G1747/$S1747)</f>
        <v/>
      </c>
      <c r="U1747" s="36">
        <f>IF($T1747="","",IF($T1747&lt;Settings!$B$8,"Critical",IF($T1747&lt;Settings!$B$9,"Semi Critical","Non Critical")))</f>
        <v/>
      </c>
      <c r="V1747" s="28" t="n"/>
      <c r="Z1747">
        <f>IF($B1747="","",IFERROR(VLOOKUP($B1747,'Plan HC for CCA'!$A:$B,2,0),""))</f>
        <v/>
      </c>
      <c r="AA1747">
        <f>IF(OR($B1747="",$Z1747=""),"",IF(N($M1747)&lt;$Z1747,"Delta","No Delta"))</f>
        <v/>
      </c>
      <c r="AB1747">
        <f>IF(OR($B1747="",$Z1747=""),"",MAX(0,$Z1747-N($M1747)))</f>
        <v/>
      </c>
      <c r="AC1747" s="46">
        <f>IF($B1747="","",IFERROR(INDEX('CCA Util %'!$H:$H,MATCH($B1747,'CCA Util %'!$E:$E,0)),""))</f>
        <v/>
      </c>
      <c r="AD1747">
        <f>IF($B1747="","",IFERROR(INDEX('CCA Util %'!$G:$G,MATCH($B1747,'CCA Util %'!$E:$E,0)),""))</f>
        <v/>
      </c>
      <c r="AE1747">
        <f>IF(OR($B1747="",$U1747=""),"",$U1747&amp;" &amp; "&amp;IF(OR($AD1747="",$AD1747=0),"Util NA",$AD1747&amp;" Util"))</f>
        <v/>
      </c>
    </row>
    <row r="1748" ht="15.75" customHeight="1" s="42">
      <c r="A1748" s="41" t="n"/>
      <c r="G1748" s="38" t="n"/>
      <c r="H1748" s="38" t="n"/>
      <c r="I1748" s="38" t="n"/>
      <c r="J1748" s="38" t="n"/>
      <c r="K1748" s="38" t="n"/>
      <c r="L1748" s="38" t="n"/>
      <c r="N1748" s="36">
        <f>IF($B1748="","",IF($C1748="SUPERSTORE","Superstore","DH"))</f>
        <v/>
      </c>
      <c r="O1748" s="36">
        <f>IF($B1748="","",IFERROR(VLOOKUP($B1748,Mapping!$A:$C,2,0),"Not Mapped"))</f>
        <v/>
      </c>
      <c r="P1748" s="36">
        <f>IF($B1748="","",IFERROR(VLOOKUP($B1748,Mapping!$A:$C,3,0),"Not Mapped"))</f>
        <v/>
      </c>
      <c r="Q1748" s="36">
        <f>IF($B1748="","",IFERROR(VLOOKUP($O1748,Leaders!$A:$B,2,0),"Not Mapped"))</f>
        <v/>
      </c>
      <c r="R1748" s="36">
        <f>IF($B1748="","",IF(COUNTIF(Exclusions!$A:$A,$B1748)&gt;0,"Yes","No"))</f>
        <v/>
      </c>
      <c r="S1748" s="38">
        <f>IF($B1748="","",MIN(1,DAY($A1748)/IF($N1748="Superstore",Settings!$B$5,Settings!$B$4)))</f>
        <v/>
      </c>
      <c r="T1748" s="38">
        <f>IF(OR($B1748="",$G1748="",$S1748=0),"",$G1748/$S1748)</f>
        <v/>
      </c>
      <c r="U1748" s="36">
        <f>IF($T1748="","",IF($T1748&lt;Settings!$B$8,"Critical",IF($T1748&lt;Settings!$B$9,"Semi Critical","Non Critical")))</f>
        <v/>
      </c>
      <c r="V1748" s="28" t="n"/>
      <c r="Z1748">
        <f>IF($B1748="","",IFERROR(VLOOKUP($B1748,'Plan HC for CCA'!$A:$B,2,0),""))</f>
        <v/>
      </c>
      <c r="AA1748">
        <f>IF(OR($B1748="",$Z1748=""),"",IF(N($M1748)&lt;$Z1748,"Delta","No Delta"))</f>
        <v/>
      </c>
      <c r="AB1748">
        <f>IF(OR($B1748="",$Z1748=""),"",MAX(0,$Z1748-N($M1748)))</f>
        <v/>
      </c>
      <c r="AC1748" s="46">
        <f>IF($B1748="","",IFERROR(INDEX('CCA Util %'!$H:$H,MATCH($B1748,'CCA Util %'!$E:$E,0)),""))</f>
        <v/>
      </c>
      <c r="AD1748">
        <f>IF($B1748="","",IFERROR(INDEX('CCA Util %'!$G:$G,MATCH($B1748,'CCA Util %'!$E:$E,0)),""))</f>
        <v/>
      </c>
      <c r="AE1748">
        <f>IF(OR($B1748="",$U1748=""),"",$U1748&amp;" &amp; "&amp;IF(OR($AD1748="",$AD1748=0),"Util NA",$AD1748&amp;" Util"))</f>
        <v/>
      </c>
    </row>
    <row r="1749" ht="15.75" customHeight="1" s="42">
      <c r="A1749" s="41" t="n"/>
      <c r="G1749" s="38" t="n"/>
      <c r="H1749" s="38" t="n"/>
      <c r="I1749" s="38" t="n"/>
      <c r="J1749" s="38" t="n"/>
      <c r="K1749" s="38" t="n"/>
      <c r="L1749" s="38" t="n"/>
      <c r="N1749" s="36">
        <f>IF($B1749="","",IF($C1749="SUPERSTORE","Superstore","DH"))</f>
        <v/>
      </c>
      <c r="O1749" s="36">
        <f>IF($B1749="","",IFERROR(VLOOKUP($B1749,Mapping!$A:$C,2,0),"Not Mapped"))</f>
        <v/>
      </c>
      <c r="P1749" s="36">
        <f>IF($B1749="","",IFERROR(VLOOKUP($B1749,Mapping!$A:$C,3,0),"Not Mapped"))</f>
        <v/>
      </c>
      <c r="Q1749" s="36">
        <f>IF($B1749="","",IFERROR(VLOOKUP($O1749,Leaders!$A:$B,2,0),"Not Mapped"))</f>
        <v/>
      </c>
      <c r="R1749" s="36">
        <f>IF($B1749="","",IF(COUNTIF(Exclusions!$A:$A,$B1749)&gt;0,"Yes","No"))</f>
        <v/>
      </c>
      <c r="S1749" s="38">
        <f>IF($B1749="","",MIN(1,DAY($A1749)/IF($N1749="Superstore",Settings!$B$5,Settings!$B$4)))</f>
        <v/>
      </c>
      <c r="T1749" s="38">
        <f>IF(OR($B1749="",$G1749="",$S1749=0),"",$G1749/$S1749)</f>
        <v/>
      </c>
      <c r="U1749" s="36">
        <f>IF($T1749="","",IF($T1749&lt;Settings!$B$8,"Critical",IF($T1749&lt;Settings!$B$9,"Semi Critical","Non Critical")))</f>
        <v/>
      </c>
      <c r="V1749" s="28" t="n"/>
      <c r="Z1749">
        <f>IF($B1749="","",IFERROR(VLOOKUP($B1749,'Plan HC for CCA'!$A:$B,2,0),""))</f>
        <v/>
      </c>
      <c r="AA1749">
        <f>IF(OR($B1749="",$Z1749=""),"",IF(N($M1749)&lt;$Z1749,"Delta","No Delta"))</f>
        <v/>
      </c>
      <c r="AB1749">
        <f>IF(OR($B1749="",$Z1749=""),"",MAX(0,$Z1749-N($M1749)))</f>
        <v/>
      </c>
      <c r="AC1749" s="46">
        <f>IF($B1749="","",IFERROR(INDEX('CCA Util %'!$H:$H,MATCH($B1749,'CCA Util %'!$E:$E,0)),""))</f>
        <v/>
      </c>
      <c r="AD1749">
        <f>IF($B1749="","",IFERROR(INDEX('CCA Util %'!$G:$G,MATCH($B1749,'CCA Util %'!$E:$E,0)),""))</f>
        <v/>
      </c>
      <c r="AE1749">
        <f>IF(OR($B1749="",$U1749=""),"",$U1749&amp;" &amp; "&amp;IF(OR($AD1749="",$AD1749=0),"Util NA",$AD1749&amp;" Util"))</f>
        <v/>
      </c>
    </row>
    <row r="1750" ht="15.75" customHeight="1" s="42">
      <c r="A1750" s="41" t="n"/>
      <c r="G1750" s="38" t="n"/>
      <c r="H1750" s="38" t="n"/>
      <c r="I1750" s="38" t="n"/>
      <c r="J1750" s="38" t="n"/>
      <c r="K1750" s="38" t="n"/>
      <c r="L1750" s="38" t="n"/>
      <c r="N1750" s="36">
        <f>IF($B1750="","",IF($C1750="SUPERSTORE","Superstore","DH"))</f>
        <v/>
      </c>
      <c r="O1750" s="36">
        <f>IF($B1750="","",IFERROR(VLOOKUP($B1750,Mapping!$A:$C,2,0),"Not Mapped"))</f>
        <v/>
      </c>
      <c r="P1750" s="36">
        <f>IF($B1750="","",IFERROR(VLOOKUP($B1750,Mapping!$A:$C,3,0),"Not Mapped"))</f>
        <v/>
      </c>
      <c r="Q1750" s="36">
        <f>IF($B1750="","",IFERROR(VLOOKUP($O1750,Leaders!$A:$B,2,0),"Not Mapped"))</f>
        <v/>
      </c>
      <c r="R1750" s="36">
        <f>IF($B1750="","",IF(COUNTIF(Exclusions!$A:$A,$B1750)&gt;0,"Yes","No"))</f>
        <v/>
      </c>
      <c r="S1750" s="38">
        <f>IF($B1750="","",MIN(1,DAY($A1750)/IF($N1750="Superstore",Settings!$B$5,Settings!$B$4)))</f>
        <v/>
      </c>
      <c r="T1750" s="38">
        <f>IF(OR($B1750="",$G1750="",$S1750=0),"",$G1750/$S1750)</f>
        <v/>
      </c>
      <c r="U1750" s="36">
        <f>IF($T1750="","",IF($T1750&lt;Settings!$B$8,"Critical",IF($T1750&lt;Settings!$B$9,"Semi Critical","Non Critical")))</f>
        <v/>
      </c>
      <c r="V1750" s="28" t="n"/>
      <c r="Z1750">
        <f>IF($B1750="","",IFERROR(VLOOKUP($B1750,'Plan HC for CCA'!$A:$B,2,0),""))</f>
        <v/>
      </c>
      <c r="AA1750">
        <f>IF(OR($B1750="",$Z1750=""),"",IF(N($M1750)&lt;$Z1750,"Delta","No Delta"))</f>
        <v/>
      </c>
      <c r="AB1750">
        <f>IF(OR($B1750="",$Z1750=""),"",MAX(0,$Z1750-N($M1750)))</f>
        <v/>
      </c>
      <c r="AC1750" s="46">
        <f>IF($B1750="","",IFERROR(INDEX('CCA Util %'!$H:$H,MATCH($B1750,'CCA Util %'!$E:$E,0)),""))</f>
        <v/>
      </c>
      <c r="AD1750">
        <f>IF($B1750="","",IFERROR(INDEX('CCA Util %'!$G:$G,MATCH($B1750,'CCA Util %'!$E:$E,0)),""))</f>
        <v/>
      </c>
      <c r="AE1750">
        <f>IF(OR($B1750="",$U1750=""),"",$U1750&amp;" &amp; "&amp;IF(OR($AD1750="",$AD1750=0),"Util NA",$AD1750&amp;" Util"))</f>
        <v/>
      </c>
    </row>
    <row r="1751" ht="15.75" customHeight="1" s="42">
      <c r="A1751" s="41" t="n"/>
      <c r="G1751" s="38" t="n"/>
      <c r="H1751" s="38" t="n"/>
      <c r="I1751" s="38" t="n"/>
      <c r="J1751" s="38" t="n"/>
      <c r="K1751" s="38" t="n"/>
      <c r="L1751" s="38" t="n"/>
      <c r="N1751" s="36">
        <f>IF($B1751="","",IF($C1751="SUPERSTORE","Superstore","DH"))</f>
        <v/>
      </c>
      <c r="O1751" s="36">
        <f>IF($B1751="","",IFERROR(VLOOKUP($B1751,Mapping!$A:$C,2,0),"Not Mapped"))</f>
        <v/>
      </c>
      <c r="P1751" s="36">
        <f>IF($B1751="","",IFERROR(VLOOKUP($B1751,Mapping!$A:$C,3,0),"Not Mapped"))</f>
        <v/>
      </c>
      <c r="Q1751" s="36">
        <f>IF($B1751="","",IFERROR(VLOOKUP($O1751,Leaders!$A:$B,2,0),"Not Mapped"))</f>
        <v/>
      </c>
      <c r="R1751" s="36">
        <f>IF($B1751="","",IF(COUNTIF(Exclusions!$A:$A,$B1751)&gt;0,"Yes","No"))</f>
        <v/>
      </c>
      <c r="S1751" s="38">
        <f>IF($B1751="","",MIN(1,DAY($A1751)/IF($N1751="Superstore",Settings!$B$5,Settings!$B$4)))</f>
        <v/>
      </c>
      <c r="T1751" s="38">
        <f>IF(OR($B1751="",$G1751="",$S1751=0),"",$G1751/$S1751)</f>
        <v/>
      </c>
      <c r="U1751" s="36">
        <f>IF($T1751="","",IF($T1751&lt;Settings!$B$8,"Critical",IF($T1751&lt;Settings!$B$9,"Semi Critical","Non Critical")))</f>
        <v/>
      </c>
      <c r="V1751" s="28" t="n"/>
      <c r="Z1751">
        <f>IF($B1751="","",IFERROR(VLOOKUP($B1751,'Plan HC for CCA'!$A:$B,2,0),""))</f>
        <v/>
      </c>
      <c r="AA1751">
        <f>IF(OR($B1751="",$Z1751=""),"",IF(N($M1751)&lt;$Z1751,"Delta","No Delta"))</f>
        <v/>
      </c>
      <c r="AB1751">
        <f>IF(OR($B1751="",$Z1751=""),"",MAX(0,$Z1751-N($M1751)))</f>
        <v/>
      </c>
      <c r="AC1751" s="46">
        <f>IF($B1751="","",IFERROR(INDEX('CCA Util %'!$H:$H,MATCH($B1751,'CCA Util %'!$E:$E,0)),""))</f>
        <v/>
      </c>
      <c r="AD1751">
        <f>IF($B1751="","",IFERROR(INDEX('CCA Util %'!$G:$G,MATCH($B1751,'CCA Util %'!$E:$E,0)),""))</f>
        <v/>
      </c>
      <c r="AE1751">
        <f>IF(OR($B1751="",$U1751=""),"",$U1751&amp;" &amp; "&amp;IF(OR($AD1751="",$AD1751=0),"Util NA",$AD1751&amp;" Util"))</f>
        <v/>
      </c>
    </row>
    <row r="1752" ht="15.75" customHeight="1" s="42">
      <c r="A1752" s="41" t="n"/>
      <c r="G1752" s="38" t="n"/>
      <c r="H1752" s="38" t="n"/>
      <c r="I1752" s="38" t="n"/>
      <c r="J1752" s="38" t="n"/>
      <c r="K1752" s="38" t="n"/>
      <c r="L1752" s="38" t="n"/>
      <c r="N1752" s="36">
        <f>IF($B1752="","",IF($C1752="SUPERSTORE","Superstore","DH"))</f>
        <v/>
      </c>
      <c r="O1752" s="36">
        <f>IF($B1752="","",IFERROR(VLOOKUP($B1752,Mapping!$A:$C,2,0),"Not Mapped"))</f>
        <v/>
      </c>
      <c r="P1752" s="36">
        <f>IF($B1752="","",IFERROR(VLOOKUP($B1752,Mapping!$A:$C,3,0),"Not Mapped"))</f>
        <v/>
      </c>
      <c r="Q1752" s="36">
        <f>IF($B1752="","",IFERROR(VLOOKUP($O1752,Leaders!$A:$B,2,0),"Not Mapped"))</f>
        <v/>
      </c>
      <c r="R1752" s="36">
        <f>IF($B1752="","",IF(COUNTIF(Exclusions!$A:$A,$B1752)&gt;0,"Yes","No"))</f>
        <v/>
      </c>
      <c r="S1752" s="38">
        <f>IF($B1752="","",MIN(1,DAY($A1752)/IF($N1752="Superstore",Settings!$B$5,Settings!$B$4)))</f>
        <v/>
      </c>
      <c r="T1752" s="38">
        <f>IF(OR($B1752="",$G1752="",$S1752=0),"",$G1752/$S1752)</f>
        <v/>
      </c>
      <c r="U1752" s="36">
        <f>IF($T1752="","",IF($T1752&lt;Settings!$B$8,"Critical",IF($T1752&lt;Settings!$B$9,"Semi Critical","Non Critical")))</f>
        <v/>
      </c>
      <c r="V1752" s="28" t="n"/>
      <c r="Z1752">
        <f>IF($B1752="","",IFERROR(VLOOKUP($B1752,'Plan HC for CCA'!$A:$B,2,0),""))</f>
        <v/>
      </c>
      <c r="AA1752">
        <f>IF(OR($B1752="",$Z1752=""),"",IF(N($M1752)&lt;$Z1752,"Delta","No Delta"))</f>
        <v/>
      </c>
      <c r="AB1752">
        <f>IF(OR($B1752="",$Z1752=""),"",MAX(0,$Z1752-N($M1752)))</f>
        <v/>
      </c>
      <c r="AC1752" s="46">
        <f>IF($B1752="","",IFERROR(INDEX('CCA Util %'!$H:$H,MATCH($B1752,'CCA Util %'!$E:$E,0)),""))</f>
        <v/>
      </c>
      <c r="AD1752">
        <f>IF($B1752="","",IFERROR(INDEX('CCA Util %'!$G:$G,MATCH($B1752,'CCA Util %'!$E:$E,0)),""))</f>
        <v/>
      </c>
      <c r="AE1752">
        <f>IF(OR($B1752="",$U1752=""),"",$U1752&amp;" &amp; "&amp;IF(OR($AD1752="",$AD1752=0),"Util NA",$AD1752&amp;" Util"))</f>
        <v/>
      </c>
    </row>
    <row r="1753" ht="15.75" customHeight="1" s="42">
      <c r="A1753" s="41" t="n"/>
      <c r="G1753" s="38" t="n"/>
      <c r="H1753" s="38" t="n"/>
      <c r="I1753" s="38" t="n"/>
      <c r="J1753" s="38" t="n"/>
      <c r="K1753" s="38" t="n"/>
      <c r="L1753" s="38" t="n"/>
      <c r="N1753" s="36">
        <f>IF($B1753="","",IF($C1753="SUPERSTORE","Superstore","DH"))</f>
        <v/>
      </c>
      <c r="O1753" s="36">
        <f>IF($B1753="","",IFERROR(VLOOKUP($B1753,Mapping!$A:$C,2,0),"Not Mapped"))</f>
        <v/>
      </c>
      <c r="P1753" s="36">
        <f>IF($B1753="","",IFERROR(VLOOKUP($B1753,Mapping!$A:$C,3,0),"Not Mapped"))</f>
        <v/>
      </c>
      <c r="Q1753" s="36">
        <f>IF($B1753="","",IFERROR(VLOOKUP($O1753,Leaders!$A:$B,2,0),"Not Mapped"))</f>
        <v/>
      </c>
      <c r="R1753" s="36">
        <f>IF($B1753="","",IF(COUNTIF(Exclusions!$A:$A,$B1753)&gt;0,"Yes","No"))</f>
        <v/>
      </c>
      <c r="S1753" s="38">
        <f>IF($B1753="","",MIN(1,DAY($A1753)/IF($N1753="Superstore",Settings!$B$5,Settings!$B$4)))</f>
        <v/>
      </c>
      <c r="T1753" s="38">
        <f>IF(OR($B1753="",$G1753="",$S1753=0),"",$G1753/$S1753)</f>
        <v/>
      </c>
      <c r="U1753" s="36">
        <f>IF($T1753="","",IF($T1753&lt;Settings!$B$8,"Critical",IF($T1753&lt;Settings!$B$9,"Semi Critical","Non Critical")))</f>
        <v/>
      </c>
      <c r="V1753" s="28" t="n"/>
      <c r="Z1753">
        <f>IF($B1753="","",IFERROR(VLOOKUP($B1753,'Plan HC for CCA'!$A:$B,2,0),""))</f>
        <v/>
      </c>
      <c r="AA1753">
        <f>IF(OR($B1753="",$Z1753=""),"",IF(N($M1753)&lt;$Z1753,"Delta","No Delta"))</f>
        <v/>
      </c>
      <c r="AB1753">
        <f>IF(OR($B1753="",$Z1753=""),"",MAX(0,$Z1753-N($M1753)))</f>
        <v/>
      </c>
      <c r="AC1753" s="46">
        <f>IF($B1753="","",IFERROR(INDEX('CCA Util %'!$H:$H,MATCH($B1753,'CCA Util %'!$E:$E,0)),""))</f>
        <v/>
      </c>
      <c r="AD1753">
        <f>IF($B1753="","",IFERROR(INDEX('CCA Util %'!$G:$G,MATCH($B1753,'CCA Util %'!$E:$E,0)),""))</f>
        <v/>
      </c>
      <c r="AE1753">
        <f>IF(OR($B1753="",$U1753=""),"",$U1753&amp;" &amp; "&amp;IF(OR($AD1753="",$AD1753=0),"Util NA",$AD1753&amp;" Util"))</f>
        <v/>
      </c>
    </row>
    <row r="1754" ht="15.75" customHeight="1" s="42">
      <c r="A1754" s="41" t="n"/>
      <c r="G1754" s="38" t="n"/>
      <c r="H1754" s="38" t="n"/>
      <c r="I1754" s="38" t="n"/>
      <c r="J1754" s="38" t="n"/>
      <c r="K1754" s="38" t="n"/>
      <c r="L1754" s="38" t="n"/>
      <c r="N1754" s="36">
        <f>IF($B1754="","",IF($C1754="SUPERSTORE","Superstore","DH"))</f>
        <v/>
      </c>
      <c r="O1754" s="36">
        <f>IF($B1754="","",IFERROR(VLOOKUP($B1754,Mapping!$A:$C,2,0),"Not Mapped"))</f>
        <v/>
      </c>
      <c r="P1754" s="36">
        <f>IF($B1754="","",IFERROR(VLOOKUP($B1754,Mapping!$A:$C,3,0),"Not Mapped"))</f>
        <v/>
      </c>
      <c r="Q1754" s="36">
        <f>IF($B1754="","",IFERROR(VLOOKUP($O1754,Leaders!$A:$B,2,0),"Not Mapped"))</f>
        <v/>
      </c>
      <c r="R1754" s="36">
        <f>IF($B1754="","",IF(COUNTIF(Exclusions!$A:$A,$B1754)&gt;0,"Yes","No"))</f>
        <v/>
      </c>
      <c r="S1754" s="38">
        <f>IF($B1754="","",MIN(1,DAY($A1754)/IF($N1754="Superstore",Settings!$B$5,Settings!$B$4)))</f>
        <v/>
      </c>
      <c r="T1754" s="38">
        <f>IF(OR($B1754="",$G1754="",$S1754=0),"",$G1754/$S1754)</f>
        <v/>
      </c>
      <c r="U1754" s="36">
        <f>IF($T1754="","",IF($T1754&lt;Settings!$B$8,"Critical",IF($T1754&lt;Settings!$B$9,"Semi Critical","Non Critical")))</f>
        <v/>
      </c>
      <c r="V1754" s="28" t="n"/>
      <c r="Z1754">
        <f>IF($B1754="","",IFERROR(VLOOKUP($B1754,'Plan HC for CCA'!$A:$B,2,0),""))</f>
        <v/>
      </c>
      <c r="AA1754">
        <f>IF(OR($B1754="",$Z1754=""),"",IF(N($M1754)&lt;$Z1754,"Delta","No Delta"))</f>
        <v/>
      </c>
      <c r="AB1754">
        <f>IF(OR($B1754="",$Z1754=""),"",MAX(0,$Z1754-N($M1754)))</f>
        <v/>
      </c>
      <c r="AC1754" s="46">
        <f>IF($B1754="","",IFERROR(INDEX('CCA Util %'!$H:$H,MATCH($B1754,'CCA Util %'!$E:$E,0)),""))</f>
        <v/>
      </c>
      <c r="AD1754">
        <f>IF($B1754="","",IFERROR(INDEX('CCA Util %'!$G:$G,MATCH($B1754,'CCA Util %'!$E:$E,0)),""))</f>
        <v/>
      </c>
      <c r="AE1754">
        <f>IF(OR($B1754="",$U1754=""),"",$U1754&amp;" &amp; "&amp;IF(OR($AD1754="",$AD1754=0),"Util NA",$AD1754&amp;" Util"))</f>
        <v/>
      </c>
    </row>
    <row r="1755" ht="15.75" customHeight="1" s="42">
      <c r="A1755" s="41" t="n"/>
      <c r="G1755" s="38" t="n"/>
      <c r="H1755" s="38" t="n"/>
      <c r="I1755" s="38" t="n"/>
      <c r="J1755" s="38" t="n"/>
      <c r="K1755" s="38" t="n"/>
      <c r="L1755" s="38" t="n"/>
      <c r="N1755" s="36">
        <f>IF($B1755="","",IF($C1755="SUPERSTORE","Superstore","DH"))</f>
        <v/>
      </c>
      <c r="O1755" s="36">
        <f>IF($B1755="","",IFERROR(VLOOKUP($B1755,Mapping!$A:$C,2,0),"Not Mapped"))</f>
        <v/>
      </c>
      <c r="P1755" s="36">
        <f>IF($B1755="","",IFERROR(VLOOKUP($B1755,Mapping!$A:$C,3,0),"Not Mapped"))</f>
        <v/>
      </c>
      <c r="Q1755" s="36">
        <f>IF($B1755="","",IFERROR(VLOOKUP($O1755,Leaders!$A:$B,2,0),"Not Mapped"))</f>
        <v/>
      </c>
      <c r="R1755" s="36">
        <f>IF($B1755="","",IF(COUNTIF(Exclusions!$A:$A,$B1755)&gt;0,"Yes","No"))</f>
        <v/>
      </c>
      <c r="S1755" s="38">
        <f>IF($B1755="","",MIN(1,DAY($A1755)/IF($N1755="Superstore",Settings!$B$5,Settings!$B$4)))</f>
        <v/>
      </c>
      <c r="T1755" s="38">
        <f>IF(OR($B1755="",$G1755="",$S1755=0),"",$G1755/$S1755)</f>
        <v/>
      </c>
      <c r="U1755" s="36">
        <f>IF($T1755="","",IF($T1755&lt;Settings!$B$8,"Critical",IF($T1755&lt;Settings!$B$9,"Semi Critical","Non Critical")))</f>
        <v/>
      </c>
      <c r="V1755" s="28" t="n"/>
      <c r="Z1755">
        <f>IF($B1755="","",IFERROR(VLOOKUP($B1755,'Plan HC for CCA'!$A:$B,2,0),""))</f>
        <v/>
      </c>
      <c r="AA1755">
        <f>IF(OR($B1755="",$Z1755=""),"",IF(N($M1755)&lt;$Z1755,"Delta","No Delta"))</f>
        <v/>
      </c>
      <c r="AB1755">
        <f>IF(OR($B1755="",$Z1755=""),"",MAX(0,$Z1755-N($M1755)))</f>
        <v/>
      </c>
      <c r="AC1755" s="46">
        <f>IF($B1755="","",IFERROR(INDEX('CCA Util %'!$H:$H,MATCH($B1755,'CCA Util %'!$E:$E,0)),""))</f>
        <v/>
      </c>
      <c r="AD1755">
        <f>IF($B1755="","",IFERROR(INDEX('CCA Util %'!$G:$G,MATCH($B1755,'CCA Util %'!$E:$E,0)),""))</f>
        <v/>
      </c>
      <c r="AE1755">
        <f>IF(OR($B1755="",$U1755=""),"",$U1755&amp;" &amp; "&amp;IF(OR($AD1755="",$AD1755=0),"Util NA",$AD1755&amp;" Util"))</f>
        <v/>
      </c>
    </row>
    <row r="1756" ht="15.75" customHeight="1" s="42">
      <c r="A1756" s="41" t="n"/>
      <c r="G1756" s="38" t="n"/>
      <c r="H1756" s="38" t="n"/>
      <c r="I1756" s="38" t="n"/>
      <c r="J1756" s="38" t="n"/>
      <c r="K1756" s="38" t="n"/>
      <c r="L1756" s="38" t="n"/>
      <c r="N1756" s="36">
        <f>IF($B1756="","",IF($C1756="SUPERSTORE","Superstore","DH"))</f>
        <v/>
      </c>
      <c r="O1756" s="36">
        <f>IF($B1756="","",IFERROR(VLOOKUP($B1756,Mapping!$A:$C,2,0),"Not Mapped"))</f>
        <v/>
      </c>
      <c r="P1756" s="36">
        <f>IF($B1756="","",IFERROR(VLOOKUP($B1756,Mapping!$A:$C,3,0),"Not Mapped"))</f>
        <v/>
      </c>
      <c r="Q1756" s="36">
        <f>IF($B1756="","",IFERROR(VLOOKUP($O1756,Leaders!$A:$B,2,0),"Not Mapped"))</f>
        <v/>
      </c>
      <c r="R1756" s="36">
        <f>IF($B1756="","",IF(COUNTIF(Exclusions!$A:$A,$B1756)&gt;0,"Yes","No"))</f>
        <v/>
      </c>
      <c r="S1756" s="38">
        <f>IF($B1756="","",MIN(1,DAY($A1756)/IF($N1756="Superstore",Settings!$B$5,Settings!$B$4)))</f>
        <v/>
      </c>
      <c r="T1756" s="38">
        <f>IF(OR($B1756="",$G1756="",$S1756=0),"",$G1756/$S1756)</f>
        <v/>
      </c>
      <c r="U1756" s="36">
        <f>IF($T1756="","",IF($T1756&lt;Settings!$B$8,"Critical",IF($T1756&lt;Settings!$B$9,"Semi Critical","Non Critical")))</f>
        <v/>
      </c>
      <c r="V1756" s="28" t="n"/>
      <c r="Z1756">
        <f>IF($B1756="","",IFERROR(VLOOKUP($B1756,'Plan HC for CCA'!$A:$B,2,0),""))</f>
        <v/>
      </c>
      <c r="AA1756">
        <f>IF(OR($B1756="",$Z1756=""),"",IF(N($M1756)&lt;$Z1756,"Delta","No Delta"))</f>
        <v/>
      </c>
      <c r="AB1756">
        <f>IF(OR($B1756="",$Z1756=""),"",MAX(0,$Z1756-N($M1756)))</f>
        <v/>
      </c>
      <c r="AC1756" s="46">
        <f>IF($B1756="","",IFERROR(INDEX('CCA Util %'!$H:$H,MATCH($B1756,'CCA Util %'!$E:$E,0)),""))</f>
        <v/>
      </c>
      <c r="AD1756">
        <f>IF($B1756="","",IFERROR(INDEX('CCA Util %'!$G:$G,MATCH($B1756,'CCA Util %'!$E:$E,0)),""))</f>
        <v/>
      </c>
      <c r="AE1756">
        <f>IF(OR($B1756="",$U1756=""),"",$U1756&amp;" &amp; "&amp;IF(OR($AD1756="",$AD1756=0),"Util NA",$AD1756&amp;" Util"))</f>
        <v/>
      </c>
    </row>
    <row r="1757" ht="15.75" customHeight="1" s="42">
      <c r="A1757" s="41" t="n"/>
      <c r="G1757" s="38" t="n"/>
      <c r="H1757" s="38" t="n"/>
      <c r="I1757" s="38" t="n"/>
      <c r="J1757" s="38" t="n"/>
      <c r="K1757" s="38" t="n"/>
      <c r="L1757" s="38" t="n"/>
      <c r="N1757" s="36">
        <f>IF($B1757="","",IF($C1757="SUPERSTORE","Superstore","DH"))</f>
        <v/>
      </c>
      <c r="O1757" s="36">
        <f>IF($B1757="","",IFERROR(VLOOKUP($B1757,Mapping!$A:$C,2,0),"Not Mapped"))</f>
        <v/>
      </c>
      <c r="P1757" s="36">
        <f>IF($B1757="","",IFERROR(VLOOKUP($B1757,Mapping!$A:$C,3,0),"Not Mapped"))</f>
        <v/>
      </c>
      <c r="Q1757" s="36">
        <f>IF($B1757="","",IFERROR(VLOOKUP($O1757,Leaders!$A:$B,2,0),"Not Mapped"))</f>
        <v/>
      </c>
      <c r="R1757" s="36">
        <f>IF($B1757="","",IF(COUNTIF(Exclusions!$A:$A,$B1757)&gt;0,"Yes","No"))</f>
        <v/>
      </c>
      <c r="S1757" s="38">
        <f>IF($B1757="","",MIN(1,DAY($A1757)/IF($N1757="Superstore",Settings!$B$5,Settings!$B$4)))</f>
        <v/>
      </c>
      <c r="T1757" s="38">
        <f>IF(OR($B1757="",$G1757="",$S1757=0),"",$G1757/$S1757)</f>
        <v/>
      </c>
      <c r="U1757" s="36">
        <f>IF($T1757="","",IF($T1757&lt;Settings!$B$8,"Critical",IF($T1757&lt;Settings!$B$9,"Semi Critical","Non Critical")))</f>
        <v/>
      </c>
      <c r="V1757" s="28" t="n"/>
      <c r="Z1757">
        <f>IF($B1757="","",IFERROR(VLOOKUP($B1757,'Plan HC for CCA'!$A:$B,2,0),""))</f>
        <v/>
      </c>
      <c r="AA1757">
        <f>IF(OR($B1757="",$Z1757=""),"",IF(N($M1757)&lt;$Z1757,"Delta","No Delta"))</f>
        <v/>
      </c>
      <c r="AB1757">
        <f>IF(OR($B1757="",$Z1757=""),"",MAX(0,$Z1757-N($M1757)))</f>
        <v/>
      </c>
      <c r="AC1757" s="46">
        <f>IF($B1757="","",IFERROR(INDEX('CCA Util %'!$H:$H,MATCH($B1757,'CCA Util %'!$E:$E,0)),""))</f>
        <v/>
      </c>
      <c r="AD1757">
        <f>IF($B1757="","",IFERROR(INDEX('CCA Util %'!$G:$G,MATCH($B1757,'CCA Util %'!$E:$E,0)),""))</f>
        <v/>
      </c>
      <c r="AE1757">
        <f>IF(OR($B1757="",$U1757=""),"",$U1757&amp;" &amp; "&amp;IF(OR($AD1757="",$AD1757=0),"Util NA",$AD1757&amp;" Util"))</f>
        <v/>
      </c>
    </row>
    <row r="1758" ht="15.75" customHeight="1" s="42">
      <c r="A1758" s="41" t="n"/>
      <c r="G1758" s="38" t="n"/>
      <c r="H1758" s="38" t="n"/>
      <c r="I1758" s="38" t="n"/>
      <c r="J1758" s="38" t="n"/>
      <c r="K1758" s="38" t="n"/>
      <c r="L1758" s="38" t="n"/>
      <c r="N1758" s="36">
        <f>IF($B1758="","",IF($C1758="SUPERSTORE","Superstore","DH"))</f>
        <v/>
      </c>
      <c r="O1758" s="36">
        <f>IF($B1758="","",IFERROR(VLOOKUP($B1758,Mapping!$A:$C,2,0),"Not Mapped"))</f>
        <v/>
      </c>
      <c r="P1758" s="36">
        <f>IF($B1758="","",IFERROR(VLOOKUP($B1758,Mapping!$A:$C,3,0),"Not Mapped"))</f>
        <v/>
      </c>
      <c r="Q1758" s="36">
        <f>IF($B1758="","",IFERROR(VLOOKUP($O1758,Leaders!$A:$B,2,0),"Not Mapped"))</f>
        <v/>
      </c>
      <c r="R1758" s="36">
        <f>IF($B1758="","",IF(COUNTIF(Exclusions!$A:$A,$B1758)&gt;0,"Yes","No"))</f>
        <v/>
      </c>
      <c r="S1758" s="38">
        <f>IF($B1758="","",MIN(1,DAY($A1758)/IF($N1758="Superstore",Settings!$B$5,Settings!$B$4)))</f>
        <v/>
      </c>
      <c r="T1758" s="38">
        <f>IF(OR($B1758="",$G1758="",$S1758=0),"",$G1758/$S1758)</f>
        <v/>
      </c>
      <c r="U1758" s="36">
        <f>IF($T1758="","",IF($T1758&lt;Settings!$B$8,"Critical",IF($T1758&lt;Settings!$B$9,"Semi Critical","Non Critical")))</f>
        <v/>
      </c>
      <c r="V1758" s="28" t="n"/>
      <c r="Z1758">
        <f>IF($B1758="","",IFERROR(VLOOKUP($B1758,'Plan HC for CCA'!$A:$B,2,0),""))</f>
        <v/>
      </c>
      <c r="AA1758">
        <f>IF(OR($B1758="",$Z1758=""),"",IF(N($M1758)&lt;$Z1758,"Delta","No Delta"))</f>
        <v/>
      </c>
      <c r="AB1758">
        <f>IF(OR($B1758="",$Z1758=""),"",MAX(0,$Z1758-N($M1758)))</f>
        <v/>
      </c>
      <c r="AC1758" s="46">
        <f>IF($B1758="","",IFERROR(INDEX('CCA Util %'!$H:$H,MATCH($B1758,'CCA Util %'!$E:$E,0)),""))</f>
        <v/>
      </c>
      <c r="AD1758">
        <f>IF($B1758="","",IFERROR(INDEX('CCA Util %'!$G:$G,MATCH($B1758,'CCA Util %'!$E:$E,0)),""))</f>
        <v/>
      </c>
      <c r="AE1758">
        <f>IF(OR($B1758="",$U1758=""),"",$U1758&amp;" &amp; "&amp;IF(OR($AD1758="",$AD1758=0),"Util NA",$AD1758&amp;" Util"))</f>
        <v/>
      </c>
    </row>
    <row r="1759" ht="15.75" customHeight="1" s="42">
      <c r="A1759" s="41" t="n"/>
      <c r="G1759" s="38" t="n"/>
      <c r="H1759" s="38" t="n"/>
      <c r="I1759" s="38" t="n"/>
      <c r="J1759" s="38" t="n"/>
      <c r="K1759" s="38" t="n"/>
      <c r="L1759" s="38" t="n"/>
      <c r="N1759" s="36">
        <f>IF($B1759="","",IF($C1759="SUPERSTORE","Superstore","DH"))</f>
        <v/>
      </c>
      <c r="O1759" s="36">
        <f>IF($B1759="","",IFERROR(VLOOKUP($B1759,Mapping!$A:$C,2,0),"Not Mapped"))</f>
        <v/>
      </c>
      <c r="P1759" s="36">
        <f>IF($B1759="","",IFERROR(VLOOKUP($B1759,Mapping!$A:$C,3,0),"Not Mapped"))</f>
        <v/>
      </c>
      <c r="Q1759" s="36">
        <f>IF($B1759="","",IFERROR(VLOOKUP($O1759,Leaders!$A:$B,2,0),"Not Mapped"))</f>
        <v/>
      </c>
      <c r="R1759" s="36">
        <f>IF($B1759="","",IF(COUNTIF(Exclusions!$A:$A,$B1759)&gt;0,"Yes","No"))</f>
        <v/>
      </c>
      <c r="S1759" s="38">
        <f>IF($B1759="","",MIN(1,DAY($A1759)/IF($N1759="Superstore",Settings!$B$5,Settings!$B$4)))</f>
        <v/>
      </c>
      <c r="T1759" s="38">
        <f>IF(OR($B1759="",$G1759="",$S1759=0),"",$G1759/$S1759)</f>
        <v/>
      </c>
      <c r="U1759" s="36">
        <f>IF($T1759="","",IF($T1759&lt;Settings!$B$8,"Critical",IF($T1759&lt;Settings!$B$9,"Semi Critical","Non Critical")))</f>
        <v/>
      </c>
      <c r="V1759" s="28" t="n"/>
      <c r="Z1759">
        <f>IF($B1759="","",IFERROR(VLOOKUP($B1759,'Plan HC for CCA'!$A:$B,2,0),""))</f>
        <v/>
      </c>
      <c r="AA1759">
        <f>IF(OR($B1759="",$Z1759=""),"",IF(N($M1759)&lt;$Z1759,"Delta","No Delta"))</f>
        <v/>
      </c>
      <c r="AB1759">
        <f>IF(OR($B1759="",$Z1759=""),"",MAX(0,$Z1759-N($M1759)))</f>
        <v/>
      </c>
      <c r="AC1759" s="46">
        <f>IF($B1759="","",IFERROR(INDEX('CCA Util %'!$H:$H,MATCH($B1759,'CCA Util %'!$E:$E,0)),""))</f>
        <v/>
      </c>
      <c r="AD1759">
        <f>IF($B1759="","",IFERROR(INDEX('CCA Util %'!$G:$G,MATCH($B1759,'CCA Util %'!$E:$E,0)),""))</f>
        <v/>
      </c>
      <c r="AE1759">
        <f>IF(OR($B1759="",$U1759=""),"",$U1759&amp;" &amp; "&amp;IF(OR($AD1759="",$AD1759=0),"Util NA",$AD1759&amp;" Util"))</f>
        <v/>
      </c>
    </row>
    <row r="1760" ht="15.75" customHeight="1" s="42">
      <c r="A1760" s="41" t="n"/>
      <c r="G1760" s="38" t="n"/>
      <c r="H1760" s="38" t="n"/>
      <c r="I1760" s="38" t="n"/>
      <c r="J1760" s="38" t="n"/>
      <c r="K1760" s="38" t="n"/>
      <c r="L1760" s="38" t="n"/>
      <c r="N1760" s="36">
        <f>IF($B1760="","",IF($C1760="SUPERSTORE","Superstore","DH"))</f>
        <v/>
      </c>
      <c r="O1760" s="36">
        <f>IF($B1760="","",IFERROR(VLOOKUP($B1760,Mapping!$A:$C,2,0),"Not Mapped"))</f>
        <v/>
      </c>
      <c r="P1760" s="36">
        <f>IF($B1760="","",IFERROR(VLOOKUP($B1760,Mapping!$A:$C,3,0),"Not Mapped"))</f>
        <v/>
      </c>
      <c r="Q1760" s="36">
        <f>IF($B1760="","",IFERROR(VLOOKUP($O1760,Leaders!$A:$B,2,0),"Not Mapped"))</f>
        <v/>
      </c>
      <c r="R1760" s="36">
        <f>IF($B1760="","",IF(COUNTIF(Exclusions!$A:$A,$B1760)&gt;0,"Yes","No"))</f>
        <v/>
      </c>
      <c r="S1760" s="38">
        <f>IF($B1760="","",MIN(1,DAY($A1760)/IF($N1760="Superstore",Settings!$B$5,Settings!$B$4)))</f>
        <v/>
      </c>
      <c r="T1760" s="38">
        <f>IF(OR($B1760="",$G1760="",$S1760=0),"",$G1760/$S1760)</f>
        <v/>
      </c>
      <c r="U1760" s="36">
        <f>IF($T1760="","",IF($T1760&lt;Settings!$B$8,"Critical",IF($T1760&lt;Settings!$B$9,"Semi Critical","Non Critical")))</f>
        <v/>
      </c>
      <c r="V1760" s="28" t="n"/>
      <c r="Z1760">
        <f>IF($B1760="","",IFERROR(VLOOKUP($B1760,'Plan HC for CCA'!$A:$B,2,0),""))</f>
        <v/>
      </c>
      <c r="AA1760">
        <f>IF(OR($B1760="",$Z1760=""),"",IF(N($M1760)&lt;$Z1760,"Delta","No Delta"))</f>
        <v/>
      </c>
      <c r="AB1760">
        <f>IF(OR($B1760="",$Z1760=""),"",MAX(0,$Z1760-N($M1760)))</f>
        <v/>
      </c>
      <c r="AC1760" s="46">
        <f>IF($B1760="","",IFERROR(INDEX('CCA Util %'!$H:$H,MATCH($B1760,'CCA Util %'!$E:$E,0)),""))</f>
        <v/>
      </c>
      <c r="AD1760">
        <f>IF($B1760="","",IFERROR(INDEX('CCA Util %'!$G:$G,MATCH($B1760,'CCA Util %'!$E:$E,0)),""))</f>
        <v/>
      </c>
      <c r="AE1760">
        <f>IF(OR($B1760="",$U1760=""),"",$U1760&amp;" &amp; "&amp;IF(OR($AD1760="",$AD1760=0),"Util NA",$AD1760&amp;" Util"))</f>
        <v/>
      </c>
    </row>
    <row r="1761" ht="15.75" customHeight="1" s="42">
      <c r="A1761" s="41" t="n"/>
      <c r="G1761" s="38" t="n"/>
      <c r="H1761" s="38" t="n"/>
      <c r="I1761" s="38" t="n"/>
      <c r="J1761" s="38" t="n"/>
      <c r="K1761" s="38" t="n"/>
      <c r="L1761" s="38" t="n"/>
      <c r="N1761" s="36">
        <f>IF($B1761="","",IF($C1761="SUPERSTORE","Superstore","DH"))</f>
        <v/>
      </c>
      <c r="O1761" s="36">
        <f>IF($B1761="","",IFERROR(VLOOKUP($B1761,Mapping!$A:$C,2,0),"Not Mapped"))</f>
        <v/>
      </c>
      <c r="P1761" s="36">
        <f>IF($B1761="","",IFERROR(VLOOKUP($B1761,Mapping!$A:$C,3,0),"Not Mapped"))</f>
        <v/>
      </c>
      <c r="Q1761" s="36">
        <f>IF($B1761="","",IFERROR(VLOOKUP($O1761,Leaders!$A:$B,2,0),"Not Mapped"))</f>
        <v/>
      </c>
      <c r="R1761" s="36">
        <f>IF($B1761="","",IF(COUNTIF(Exclusions!$A:$A,$B1761)&gt;0,"Yes","No"))</f>
        <v/>
      </c>
      <c r="S1761" s="38">
        <f>IF($B1761="","",MIN(1,DAY($A1761)/IF($N1761="Superstore",Settings!$B$5,Settings!$B$4)))</f>
        <v/>
      </c>
      <c r="T1761" s="38">
        <f>IF(OR($B1761="",$G1761="",$S1761=0),"",$G1761/$S1761)</f>
        <v/>
      </c>
      <c r="U1761" s="36">
        <f>IF($T1761="","",IF($T1761&lt;Settings!$B$8,"Critical",IF($T1761&lt;Settings!$B$9,"Semi Critical","Non Critical")))</f>
        <v/>
      </c>
      <c r="V1761" s="28" t="n"/>
      <c r="Z1761">
        <f>IF($B1761="","",IFERROR(VLOOKUP($B1761,'Plan HC for CCA'!$A:$B,2,0),""))</f>
        <v/>
      </c>
      <c r="AA1761">
        <f>IF(OR($B1761="",$Z1761=""),"",IF(N($M1761)&lt;$Z1761,"Delta","No Delta"))</f>
        <v/>
      </c>
      <c r="AB1761">
        <f>IF(OR($B1761="",$Z1761=""),"",MAX(0,$Z1761-N($M1761)))</f>
        <v/>
      </c>
      <c r="AC1761" s="46">
        <f>IF($B1761="","",IFERROR(INDEX('CCA Util %'!$H:$H,MATCH($B1761,'CCA Util %'!$E:$E,0)),""))</f>
        <v/>
      </c>
      <c r="AD1761">
        <f>IF($B1761="","",IFERROR(INDEX('CCA Util %'!$G:$G,MATCH($B1761,'CCA Util %'!$E:$E,0)),""))</f>
        <v/>
      </c>
      <c r="AE1761">
        <f>IF(OR($B1761="",$U1761=""),"",$U1761&amp;" &amp; "&amp;IF(OR($AD1761="",$AD1761=0),"Util NA",$AD1761&amp;" Util"))</f>
        <v/>
      </c>
    </row>
    <row r="1762" ht="15.75" customHeight="1" s="42">
      <c r="A1762" s="41" t="n"/>
      <c r="G1762" s="38" t="n"/>
      <c r="H1762" s="38" t="n"/>
      <c r="I1762" s="38" t="n"/>
      <c r="J1762" s="38" t="n"/>
      <c r="K1762" s="38" t="n"/>
      <c r="L1762" s="38" t="n"/>
      <c r="N1762" s="36">
        <f>IF($B1762="","",IF($C1762="SUPERSTORE","Superstore","DH"))</f>
        <v/>
      </c>
      <c r="O1762" s="36">
        <f>IF($B1762="","",IFERROR(VLOOKUP($B1762,Mapping!$A:$C,2,0),"Not Mapped"))</f>
        <v/>
      </c>
      <c r="P1762" s="36">
        <f>IF($B1762="","",IFERROR(VLOOKUP($B1762,Mapping!$A:$C,3,0),"Not Mapped"))</f>
        <v/>
      </c>
      <c r="Q1762" s="36">
        <f>IF($B1762="","",IFERROR(VLOOKUP($O1762,Leaders!$A:$B,2,0),"Not Mapped"))</f>
        <v/>
      </c>
      <c r="R1762" s="36">
        <f>IF($B1762="","",IF(COUNTIF(Exclusions!$A:$A,$B1762)&gt;0,"Yes","No"))</f>
        <v/>
      </c>
      <c r="S1762" s="38">
        <f>IF($B1762="","",MIN(1,DAY($A1762)/IF($N1762="Superstore",Settings!$B$5,Settings!$B$4)))</f>
        <v/>
      </c>
      <c r="T1762" s="38">
        <f>IF(OR($B1762="",$G1762="",$S1762=0),"",$G1762/$S1762)</f>
        <v/>
      </c>
      <c r="U1762" s="36">
        <f>IF($T1762="","",IF($T1762&lt;Settings!$B$8,"Critical",IF($T1762&lt;Settings!$B$9,"Semi Critical","Non Critical")))</f>
        <v/>
      </c>
      <c r="V1762" s="28" t="n"/>
      <c r="Z1762">
        <f>IF($B1762="","",IFERROR(VLOOKUP($B1762,'Plan HC for CCA'!$A:$B,2,0),""))</f>
        <v/>
      </c>
      <c r="AA1762">
        <f>IF(OR($B1762="",$Z1762=""),"",IF(N($M1762)&lt;$Z1762,"Delta","No Delta"))</f>
        <v/>
      </c>
      <c r="AB1762">
        <f>IF(OR($B1762="",$Z1762=""),"",MAX(0,$Z1762-N($M1762)))</f>
        <v/>
      </c>
      <c r="AC1762" s="46">
        <f>IF($B1762="","",IFERROR(INDEX('CCA Util %'!$H:$H,MATCH($B1762,'CCA Util %'!$E:$E,0)),""))</f>
        <v/>
      </c>
      <c r="AD1762">
        <f>IF($B1762="","",IFERROR(INDEX('CCA Util %'!$G:$G,MATCH($B1762,'CCA Util %'!$E:$E,0)),""))</f>
        <v/>
      </c>
      <c r="AE1762">
        <f>IF(OR($B1762="",$U1762=""),"",$U1762&amp;" &amp; "&amp;IF(OR($AD1762="",$AD1762=0),"Util NA",$AD1762&amp;" Util"))</f>
        <v/>
      </c>
    </row>
    <row r="1763" ht="15.75" customHeight="1" s="42">
      <c r="A1763" s="41" t="n"/>
      <c r="G1763" s="38" t="n"/>
      <c r="H1763" s="38" t="n"/>
      <c r="I1763" s="38" t="n"/>
      <c r="J1763" s="38" t="n"/>
      <c r="K1763" s="38" t="n"/>
      <c r="L1763" s="38" t="n"/>
      <c r="N1763" s="36">
        <f>IF($B1763="","",IF($C1763="SUPERSTORE","Superstore","DH"))</f>
        <v/>
      </c>
      <c r="O1763" s="36">
        <f>IF($B1763="","",IFERROR(VLOOKUP($B1763,Mapping!$A:$C,2,0),"Not Mapped"))</f>
        <v/>
      </c>
      <c r="P1763" s="36">
        <f>IF($B1763="","",IFERROR(VLOOKUP($B1763,Mapping!$A:$C,3,0),"Not Mapped"))</f>
        <v/>
      </c>
      <c r="Q1763" s="36">
        <f>IF($B1763="","",IFERROR(VLOOKUP($O1763,Leaders!$A:$B,2,0),"Not Mapped"))</f>
        <v/>
      </c>
      <c r="R1763" s="36">
        <f>IF($B1763="","",IF(COUNTIF(Exclusions!$A:$A,$B1763)&gt;0,"Yes","No"))</f>
        <v/>
      </c>
      <c r="S1763" s="38">
        <f>IF($B1763="","",MIN(1,DAY($A1763)/IF($N1763="Superstore",Settings!$B$5,Settings!$B$4)))</f>
        <v/>
      </c>
      <c r="T1763" s="38">
        <f>IF(OR($B1763="",$G1763="",$S1763=0),"",$G1763/$S1763)</f>
        <v/>
      </c>
      <c r="U1763" s="36">
        <f>IF($T1763="","",IF($T1763&lt;Settings!$B$8,"Critical",IF($T1763&lt;Settings!$B$9,"Semi Critical","Non Critical")))</f>
        <v/>
      </c>
      <c r="V1763" s="28" t="n"/>
      <c r="Z1763">
        <f>IF($B1763="","",IFERROR(VLOOKUP($B1763,'Plan HC for CCA'!$A:$B,2,0),""))</f>
        <v/>
      </c>
      <c r="AA1763">
        <f>IF(OR($B1763="",$Z1763=""),"",IF(N($M1763)&lt;$Z1763,"Delta","No Delta"))</f>
        <v/>
      </c>
      <c r="AB1763">
        <f>IF(OR($B1763="",$Z1763=""),"",MAX(0,$Z1763-N($M1763)))</f>
        <v/>
      </c>
      <c r="AC1763" s="46">
        <f>IF($B1763="","",IFERROR(INDEX('CCA Util %'!$H:$H,MATCH($B1763,'CCA Util %'!$E:$E,0)),""))</f>
        <v/>
      </c>
      <c r="AD1763">
        <f>IF($B1763="","",IFERROR(INDEX('CCA Util %'!$G:$G,MATCH($B1763,'CCA Util %'!$E:$E,0)),""))</f>
        <v/>
      </c>
      <c r="AE1763">
        <f>IF(OR($B1763="",$U1763=""),"",$U1763&amp;" &amp; "&amp;IF(OR($AD1763="",$AD1763=0),"Util NA",$AD1763&amp;" Util"))</f>
        <v/>
      </c>
    </row>
    <row r="1764" ht="15.75" customHeight="1" s="42">
      <c r="A1764" s="41" t="n"/>
      <c r="G1764" s="38" t="n"/>
      <c r="H1764" s="38" t="n"/>
      <c r="I1764" s="38" t="n"/>
      <c r="J1764" s="38" t="n"/>
      <c r="K1764" s="38" t="n"/>
      <c r="L1764" s="38" t="n"/>
      <c r="N1764" s="36">
        <f>IF($B1764="","",IF($C1764="SUPERSTORE","Superstore","DH"))</f>
        <v/>
      </c>
      <c r="O1764" s="36">
        <f>IF($B1764="","",IFERROR(VLOOKUP($B1764,Mapping!$A:$C,2,0),"Not Mapped"))</f>
        <v/>
      </c>
      <c r="P1764" s="36">
        <f>IF($B1764="","",IFERROR(VLOOKUP($B1764,Mapping!$A:$C,3,0),"Not Mapped"))</f>
        <v/>
      </c>
      <c r="Q1764" s="36">
        <f>IF($B1764="","",IFERROR(VLOOKUP($O1764,Leaders!$A:$B,2,0),"Not Mapped"))</f>
        <v/>
      </c>
      <c r="R1764" s="36">
        <f>IF($B1764="","",IF(COUNTIF(Exclusions!$A:$A,$B1764)&gt;0,"Yes","No"))</f>
        <v/>
      </c>
      <c r="S1764" s="38">
        <f>IF($B1764="","",MIN(1,DAY($A1764)/IF($N1764="Superstore",Settings!$B$5,Settings!$B$4)))</f>
        <v/>
      </c>
      <c r="T1764" s="38">
        <f>IF(OR($B1764="",$G1764="",$S1764=0),"",$G1764/$S1764)</f>
        <v/>
      </c>
      <c r="U1764" s="36">
        <f>IF($T1764="","",IF($T1764&lt;Settings!$B$8,"Critical",IF($T1764&lt;Settings!$B$9,"Semi Critical","Non Critical")))</f>
        <v/>
      </c>
      <c r="V1764" s="28" t="n"/>
      <c r="Z1764">
        <f>IF($B1764="","",IFERROR(VLOOKUP($B1764,'Plan HC for CCA'!$A:$B,2,0),""))</f>
        <v/>
      </c>
      <c r="AA1764">
        <f>IF(OR($B1764="",$Z1764=""),"",IF(N($M1764)&lt;$Z1764,"Delta","No Delta"))</f>
        <v/>
      </c>
      <c r="AB1764">
        <f>IF(OR($B1764="",$Z1764=""),"",MAX(0,$Z1764-N($M1764)))</f>
        <v/>
      </c>
      <c r="AC1764" s="46">
        <f>IF($B1764="","",IFERROR(INDEX('CCA Util %'!$H:$H,MATCH($B1764,'CCA Util %'!$E:$E,0)),""))</f>
        <v/>
      </c>
      <c r="AD1764">
        <f>IF($B1764="","",IFERROR(INDEX('CCA Util %'!$G:$G,MATCH($B1764,'CCA Util %'!$E:$E,0)),""))</f>
        <v/>
      </c>
      <c r="AE1764">
        <f>IF(OR($B1764="",$U1764=""),"",$U1764&amp;" &amp; "&amp;IF(OR($AD1764="",$AD1764=0),"Util NA",$AD1764&amp;" Util"))</f>
        <v/>
      </c>
    </row>
    <row r="1765" ht="15.75" customHeight="1" s="42">
      <c r="A1765" s="41" t="n"/>
      <c r="G1765" s="38" t="n"/>
      <c r="H1765" s="38" t="n"/>
      <c r="I1765" s="38" t="n"/>
      <c r="J1765" s="38" t="n"/>
      <c r="K1765" s="38" t="n"/>
      <c r="L1765" s="38" t="n"/>
      <c r="N1765" s="36">
        <f>IF($B1765="","",IF($C1765="SUPERSTORE","Superstore","DH"))</f>
        <v/>
      </c>
      <c r="O1765" s="36">
        <f>IF($B1765="","",IFERROR(VLOOKUP($B1765,Mapping!$A:$C,2,0),"Not Mapped"))</f>
        <v/>
      </c>
      <c r="P1765" s="36">
        <f>IF($B1765="","",IFERROR(VLOOKUP($B1765,Mapping!$A:$C,3,0),"Not Mapped"))</f>
        <v/>
      </c>
      <c r="Q1765" s="36">
        <f>IF($B1765="","",IFERROR(VLOOKUP($O1765,Leaders!$A:$B,2,0),"Not Mapped"))</f>
        <v/>
      </c>
      <c r="R1765" s="36">
        <f>IF($B1765="","",IF(COUNTIF(Exclusions!$A:$A,$B1765)&gt;0,"Yes","No"))</f>
        <v/>
      </c>
      <c r="S1765" s="38">
        <f>IF($B1765="","",MIN(1,DAY($A1765)/IF($N1765="Superstore",Settings!$B$5,Settings!$B$4)))</f>
        <v/>
      </c>
      <c r="T1765" s="38">
        <f>IF(OR($B1765="",$G1765="",$S1765=0),"",$G1765/$S1765)</f>
        <v/>
      </c>
      <c r="U1765" s="36">
        <f>IF($T1765="","",IF($T1765&lt;Settings!$B$8,"Critical",IF($T1765&lt;Settings!$B$9,"Semi Critical","Non Critical")))</f>
        <v/>
      </c>
      <c r="V1765" s="28" t="n"/>
      <c r="Z1765">
        <f>IF($B1765="","",IFERROR(VLOOKUP($B1765,'Plan HC for CCA'!$A:$B,2,0),""))</f>
        <v/>
      </c>
      <c r="AA1765">
        <f>IF(OR($B1765="",$Z1765=""),"",IF(N($M1765)&lt;$Z1765,"Delta","No Delta"))</f>
        <v/>
      </c>
      <c r="AB1765">
        <f>IF(OR($B1765="",$Z1765=""),"",MAX(0,$Z1765-N($M1765)))</f>
        <v/>
      </c>
      <c r="AC1765" s="46">
        <f>IF($B1765="","",IFERROR(INDEX('CCA Util %'!$H:$H,MATCH($B1765,'CCA Util %'!$E:$E,0)),""))</f>
        <v/>
      </c>
      <c r="AD1765">
        <f>IF($B1765="","",IFERROR(INDEX('CCA Util %'!$G:$G,MATCH($B1765,'CCA Util %'!$E:$E,0)),""))</f>
        <v/>
      </c>
      <c r="AE1765">
        <f>IF(OR($B1765="",$U1765=""),"",$U1765&amp;" &amp; "&amp;IF(OR($AD1765="",$AD1765=0),"Util NA",$AD1765&amp;" Util"))</f>
        <v/>
      </c>
    </row>
    <row r="1766" ht="15.75" customHeight="1" s="42">
      <c r="A1766" s="41" t="n"/>
      <c r="G1766" s="38" t="n"/>
      <c r="H1766" s="38" t="n"/>
      <c r="I1766" s="38" t="n"/>
      <c r="J1766" s="38" t="n"/>
      <c r="K1766" s="38" t="n"/>
      <c r="L1766" s="38" t="n"/>
      <c r="N1766" s="36">
        <f>IF($B1766="","",IF($C1766="SUPERSTORE","Superstore","DH"))</f>
        <v/>
      </c>
      <c r="O1766" s="36">
        <f>IF($B1766="","",IFERROR(VLOOKUP($B1766,Mapping!$A:$C,2,0),"Not Mapped"))</f>
        <v/>
      </c>
      <c r="P1766" s="36">
        <f>IF($B1766="","",IFERROR(VLOOKUP($B1766,Mapping!$A:$C,3,0),"Not Mapped"))</f>
        <v/>
      </c>
      <c r="Q1766" s="36">
        <f>IF($B1766="","",IFERROR(VLOOKUP($O1766,Leaders!$A:$B,2,0),"Not Mapped"))</f>
        <v/>
      </c>
      <c r="R1766" s="36">
        <f>IF($B1766="","",IF(COUNTIF(Exclusions!$A:$A,$B1766)&gt;0,"Yes","No"))</f>
        <v/>
      </c>
      <c r="S1766" s="38">
        <f>IF($B1766="","",MIN(1,DAY($A1766)/IF($N1766="Superstore",Settings!$B$5,Settings!$B$4)))</f>
        <v/>
      </c>
      <c r="T1766" s="38">
        <f>IF(OR($B1766="",$G1766="",$S1766=0),"",$G1766/$S1766)</f>
        <v/>
      </c>
      <c r="U1766" s="36">
        <f>IF($T1766="","",IF($T1766&lt;Settings!$B$8,"Critical",IF($T1766&lt;Settings!$B$9,"Semi Critical","Non Critical")))</f>
        <v/>
      </c>
      <c r="V1766" s="28" t="n"/>
      <c r="Z1766">
        <f>IF($B1766="","",IFERROR(VLOOKUP($B1766,'Plan HC for CCA'!$A:$B,2,0),""))</f>
        <v/>
      </c>
      <c r="AA1766">
        <f>IF(OR($B1766="",$Z1766=""),"",IF(N($M1766)&lt;$Z1766,"Delta","No Delta"))</f>
        <v/>
      </c>
      <c r="AB1766">
        <f>IF(OR($B1766="",$Z1766=""),"",MAX(0,$Z1766-N($M1766)))</f>
        <v/>
      </c>
      <c r="AC1766" s="46">
        <f>IF($B1766="","",IFERROR(INDEX('CCA Util %'!$H:$H,MATCH($B1766,'CCA Util %'!$E:$E,0)),""))</f>
        <v/>
      </c>
      <c r="AD1766">
        <f>IF($B1766="","",IFERROR(INDEX('CCA Util %'!$G:$G,MATCH($B1766,'CCA Util %'!$E:$E,0)),""))</f>
        <v/>
      </c>
      <c r="AE1766">
        <f>IF(OR($B1766="",$U1766=""),"",$U1766&amp;" &amp; "&amp;IF(OR($AD1766="",$AD1766=0),"Util NA",$AD1766&amp;" Util"))</f>
        <v/>
      </c>
    </row>
    <row r="1767" ht="15.75" customHeight="1" s="42">
      <c r="A1767" s="41" t="n"/>
      <c r="G1767" s="38" t="n"/>
      <c r="H1767" s="38" t="n"/>
      <c r="I1767" s="38" t="n"/>
      <c r="J1767" s="38" t="n"/>
      <c r="K1767" s="38" t="n"/>
      <c r="L1767" s="38" t="n"/>
      <c r="N1767" s="36">
        <f>IF($B1767="","",IF($C1767="SUPERSTORE","Superstore","DH"))</f>
        <v/>
      </c>
      <c r="O1767" s="36">
        <f>IF($B1767="","",IFERROR(VLOOKUP($B1767,Mapping!$A:$C,2,0),"Not Mapped"))</f>
        <v/>
      </c>
      <c r="P1767" s="36">
        <f>IF($B1767="","",IFERROR(VLOOKUP($B1767,Mapping!$A:$C,3,0),"Not Mapped"))</f>
        <v/>
      </c>
      <c r="Q1767" s="36">
        <f>IF($B1767="","",IFERROR(VLOOKUP($O1767,Leaders!$A:$B,2,0),"Not Mapped"))</f>
        <v/>
      </c>
      <c r="R1767" s="36">
        <f>IF($B1767="","",IF(COUNTIF(Exclusions!$A:$A,$B1767)&gt;0,"Yes","No"))</f>
        <v/>
      </c>
      <c r="S1767" s="38">
        <f>IF($B1767="","",MIN(1,DAY($A1767)/IF($N1767="Superstore",Settings!$B$5,Settings!$B$4)))</f>
        <v/>
      </c>
      <c r="T1767" s="38">
        <f>IF(OR($B1767="",$G1767="",$S1767=0),"",$G1767/$S1767)</f>
        <v/>
      </c>
      <c r="U1767" s="36">
        <f>IF($T1767="","",IF($T1767&lt;Settings!$B$8,"Critical",IF($T1767&lt;Settings!$B$9,"Semi Critical","Non Critical")))</f>
        <v/>
      </c>
      <c r="V1767" s="28" t="n"/>
      <c r="Z1767">
        <f>IF($B1767="","",IFERROR(VLOOKUP($B1767,'Plan HC for CCA'!$A:$B,2,0),""))</f>
        <v/>
      </c>
      <c r="AA1767">
        <f>IF(OR($B1767="",$Z1767=""),"",IF(N($M1767)&lt;$Z1767,"Delta","No Delta"))</f>
        <v/>
      </c>
      <c r="AB1767">
        <f>IF(OR($B1767="",$Z1767=""),"",MAX(0,$Z1767-N($M1767)))</f>
        <v/>
      </c>
      <c r="AC1767" s="46">
        <f>IF($B1767="","",IFERROR(INDEX('CCA Util %'!$H:$H,MATCH($B1767,'CCA Util %'!$E:$E,0)),""))</f>
        <v/>
      </c>
      <c r="AD1767">
        <f>IF($B1767="","",IFERROR(INDEX('CCA Util %'!$G:$G,MATCH($B1767,'CCA Util %'!$E:$E,0)),""))</f>
        <v/>
      </c>
      <c r="AE1767">
        <f>IF(OR($B1767="",$U1767=""),"",$U1767&amp;" &amp; "&amp;IF(OR($AD1767="",$AD1767=0),"Util NA",$AD1767&amp;" Util"))</f>
        <v/>
      </c>
    </row>
    <row r="1768" ht="15.75" customHeight="1" s="42">
      <c r="A1768" s="41" t="n"/>
      <c r="G1768" s="38" t="n"/>
      <c r="H1768" s="38" t="n"/>
      <c r="I1768" s="38" t="n"/>
      <c r="J1768" s="38" t="n"/>
      <c r="K1768" s="38" t="n"/>
      <c r="L1768" s="38" t="n"/>
      <c r="N1768" s="36">
        <f>IF($B1768="","",IF($C1768="SUPERSTORE","Superstore","DH"))</f>
        <v/>
      </c>
      <c r="O1768" s="36">
        <f>IF($B1768="","",IFERROR(VLOOKUP($B1768,Mapping!$A:$C,2,0),"Not Mapped"))</f>
        <v/>
      </c>
      <c r="P1768" s="36">
        <f>IF($B1768="","",IFERROR(VLOOKUP($B1768,Mapping!$A:$C,3,0),"Not Mapped"))</f>
        <v/>
      </c>
      <c r="Q1768" s="36">
        <f>IF($B1768="","",IFERROR(VLOOKUP($O1768,Leaders!$A:$B,2,0),"Not Mapped"))</f>
        <v/>
      </c>
      <c r="R1768" s="36">
        <f>IF($B1768="","",IF(COUNTIF(Exclusions!$A:$A,$B1768)&gt;0,"Yes","No"))</f>
        <v/>
      </c>
      <c r="S1768" s="38">
        <f>IF($B1768="","",MIN(1,DAY($A1768)/IF($N1768="Superstore",Settings!$B$5,Settings!$B$4)))</f>
        <v/>
      </c>
      <c r="T1768" s="38">
        <f>IF(OR($B1768="",$G1768="",$S1768=0),"",$G1768/$S1768)</f>
        <v/>
      </c>
      <c r="U1768" s="36">
        <f>IF($T1768="","",IF($T1768&lt;Settings!$B$8,"Critical",IF($T1768&lt;Settings!$B$9,"Semi Critical","Non Critical")))</f>
        <v/>
      </c>
      <c r="V1768" s="28" t="n"/>
      <c r="Z1768">
        <f>IF($B1768="","",IFERROR(VLOOKUP($B1768,'Plan HC for CCA'!$A:$B,2,0),""))</f>
        <v/>
      </c>
      <c r="AA1768">
        <f>IF(OR($B1768="",$Z1768=""),"",IF(N($M1768)&lt;$Z1768,"Delta","No Delta"))</f>
        <v/>
      </c>
      <c r="AB1768">
        <f>IF(OR($B1768="",$Z1768=""),"",MAX(0,$Z1768-N($M1768)))</f>
        <v/>
      </c>
      <c r="AC1768" s="46">
        <f>IF($B1768="","",IFERROR(INDEX('CCA Util %'!$H:$H,MATCH($B1768,'CCA Util %'!$E:$E,0)),""))</f>
        <v/>
      </c>
      <c r="AD1768">
        <f>IF($B1768="","",IFERROR(INDEX('CCA Util %'!$G:$G,MATCH($B1768,'CCA Util %'!$E:$E,0)),""))</f>
        <v/>
      </c>
      <c r="AE1768">
        <f>IF(OR($B1768="",$U1768=""),"",$U1768&amp;" &amp; "&amp;IF(OR($AD1768="",$AD1768=0),"Util NA",$AD1768&amp;" Util"))</f>
        <v/>
      </c>
    </row>
    <row r="1769" ht="15.75" customHeight="1" s="42">
      <c r="A1769" s="41" t="n"/>
      <c r="G1769" s="38" t="n"/>
      <c r="H1769" s="38" t="n"/>
      <c r="I1769" s="38" t="n"/>
      <c r="J1769" s="38" t="n"/>
      <c r="K1769" s="38" t="n"/>
      <c r="L1769" s="38" t="n"/>
      <c r="N1769" s="36">
        <f>IF($B1769="","",IF($C1769="SUPERSTORE","Superstore","DH"))</f>
        <v/>
      </c>
      <c r="O1769" s="36">
        <f>IF($B1769="","",IFERROR(VLOOKUP($B1769,Mapping!$A:$C,2,0),"Not Mapped"))</f>
        <v/>
      </c>
      <c r="P1769" s="36">
        <f>IF($B1769="","",IFERROR(VLOOKUP($B1769,Mapping!$A:$C,3,0),"Not Mapped"))</f>
        <v/>
      </c>
      <c r="Q1769" s="36">
        <f>IF($B1769="","",IFERROR(VLOOKUP($O1769,Leaders!$A:$B,2,0),"Not Mapped"))</f>
        <v/>
      </c>
      <c r="R1769" s="36">
        <f>IF($B1769="","",IF(COUNTIF(Exclusions!$A:$A,$B1769)&gt;0,"Yes","No"))</f>
        <v/>
      </c>
      <c r="S1769" s="38">
        <f>IF($B1769="","",MIN(1,DAY($A1769)/IF($N1769="Superstore",Settings!$B$5,Settings!$B$4)))</f>
        <v/>
      </c>
      <c r="T1769" s="38">
        <f>IF(OR($B1769="",$G1769="",$S1769=0),"",$G1769/$S1769)</f>
        <v/>
      </c>
      <c r="U1769" s="36">
        <f>IF($T1769="","",IF($T1769&lt;Settings!$B$8,"Critical",IF($T1769&lt;Settings!$B$9,"Semi Critical","Non Critical")))</f>
        <v/>
      </c>
      <c r="V1769" s="28" t="n"/>
      <c r="Z1769">
        <f>IF($B1769="","",IFERROR(VLOOKUP($B1769,'Plan HC for CCA'!$A:$B,2,0),""))</f>
        <v/>
      </c>
      <c r="AA1769">
        <f>IF(OR($B1769="",$Z1769=""),"",IF(N($M1769)&lt;$Z1769,"Delta","No Delta"))</f>
        <v/>
      </c>
      <c r="AB1769">
        <f>IF(OR($B1769="",$Z1769=""),"",MAX(0,$Z1769-N($M1769)))</f>
        <v/>
      </c>
      <c r="AC1769" s="46">
        <f>IF($B1769="","",IFERROR(INDEX('CCA Util %'!$H:$H,MATCH($B1769,'CCA Util %'!$E:$E,0)),""))</f>
        <v/>
      </c>
      <c r="AD1769">
        <f>IF($B1769="","",IFERROR(INDEX('CCA Util %'!$G:$G,MATCH($B1769,'CCA Util %'!$E:$E,0)),""))</f>
        <v/>
      </c>
      <c r="AE1769">
        <f>IF(OR($B1769="",$U1769=""),"",$U1769&amp;" &amp; "&amp;IF(OR($AD1769="",$AD1769=0),"Util NA",$AD1769&amp;" Util"))</f>
        <v/>
      </c>
    </row>
    <row r="1770" ht="15.75" customHeight="1" s="42">
      <c r="A1770" s="41" t="n"/>
      <c r="G1770" s="38" t="n"/>
      <c r="H1770" s="38" t="n"/>
      <c r="I1770" s="38" t="n"/>
      <c r="J1770" s="38" t="n"/>
      <c r="K1770" s="38" t="n"/>
      <c r="L1770" s="38" t="n"/>
      <c r="N1770" s="36">
        <f>IF($B1770="","",IF($C1770="SUPERSTORE","Superstore","DH"))</f>
        <v/>
      </c>
      <c r="O1770" s="36">
        <f>IF($B1770="","",IFERROR(VLOOKUP($B1770,Mapping!$A:$C,2,0),"Not Mapped"))</f>
        <v/>
      </c>
      <c r="P1770" s="36">
        <f>IF($B1770="","",IFERROR(VLOOKUP($B1770,Mapping!$A:$C,3,0),"Not Mapped"))</f>
        <v/>
      </c>
      <c r="Q1770" s="36">
        <f>IF($B1770="","",IFERROR(VLOOKUP($O1770,Leaders!$A:$B,2,0),"Not Mapped"))</f>
        <v/>
      </c>
      <c r="R1770" s="36">
        <f>IF($B1770="","",IF(COUNTIF(Exclusions!$A:$A,$B1770)&gt;0,"Yes","No"))</f>
        <v/>
      </c>
      <c r="S1770" s="38">
        <f>IF($B1770="","",MIN(1,DAY($A1770)/IF($N1770="Superstore",Settings!$B$5,Settings!$B$4)))</f>
        <v/>
      </c>
      <c r="T1770" s="38">
        <f>IF(OR($B1770="",$G1770="",$S1770=0),"",$G1770/$S1770)</f>
        <v/>
      </c>
      <c r="U1770" s="36">
        <f>IF($T1770="","",IF($T1770&lt;Settings!$B$8,"Critical",IF($T1770&lt;Settings!$B$9,"Semi Critical","Non Critical")))</f>
        <v/>
      </c>
      <c r="V1770" s="28" t="n"/>
      <c r="Z1770">
        <f>IF($B1770="","",IFERROR(VLOOKUP($B1770,'Plan HC for CCA'!$A:$B,2,0),""))</f>
        <v/>
      </c>
      <c r="AA1770">
        <f>IF(OR($B1770="",$Z1770=""),"",IF(N($M1770)&lt;$Z1770,"Delta","No Delta"))</f>
        <v/>
      </c>
      <c r="AB1770">
        <f>IF(OR($B1770="",$Z1770=""),"",MAX(0,$Z1770-N($M1770)))</f>
        <v/>
      </c>
      <c r="AC1770" s="46">
        <f>IF($B1770="","",IFERROR(INDEX('CCA Util %'!$H:$H,MATCH($B1770,'CCA Util %'!$E:$E,0)),""))</f>
        <v/>
      </c>
      <c r="AD1770">
        <f>IF($B1770="","",IFERROR(INDEX('CCA Util %'!$G:$G,MATCH($B1770,'CCA Util %'!$E:$E,0)),""))</f>
        <v/>
      </c>
      <c r="AE1770">
        <f>IF(OR($B1770="",$U1770=""),"",$U1770&amp;" &amp; "&amp;IF(OR($AD1770="",$AD1770=0),"Util NA",$AD1770&amp;" Util"))</f>
        <v/>
      </c>
    </row>
    <row r="1771" ht="15.75" customHeight="1" s="42">
      <c r="A1771" s="41" t="n"/>
      <c r="G1771" s="38" t="n"/>
      <c r="H1771" s="38" t="n"/>
      <c r="I1771" s="38" t="n"/>
      <c r="J1771" s="38" t="n"/>
      <c r="K1771" s="38" t="n"/>
      <c r="L1771" s="38" t="n"/>
      <c r="N1771" s="36">
        <f>IF($B1771="","",IF($C1771="SUPERSTORE","Superstore","DH"))</f>
        <v/>
      </c>
      <c r="O1771" s="36">
        <f>IF($B1771="","",IFERROR(VLOOKUP($B1771,Mapping!$A:$C,2,0),"Not Mapped"))</f>
        <v/>
      </c>
      <c r="P1771" s="36">
        <f>IF($B1771="","",IFERROR(VLOOKUP($B1771,Mapping!$A:$C,3,0),"Not Mapped"))</f>
        <v/>
      </c>
      <c r="Q1771" s="36">
        <f>IF($B1771="","",IFERROR(VLOOKUP($O1771,Leaders!$A:$B,2,0),"Not Mapped"))</f>
        <v/>
      </c>
      <c r="R1771" s="36">
        <f>IF($B1771="","",IF(COUNTIF(Exclusions!$A:$A,$B1771)&gt;0,"Yes","No"))</f>
        <v/>
      </c>
      <c r="S1771" s="38">
        <f>IF($B1771="","",MIN(1,DAY($A1771)/IF($N1771="Superstore",Settings!$B$5,Settings!$B$4)))</f>
        <v/>
      </c>
      <c r="T1771" s="38">
        <f>IF(OR($B1771="",$G1771="",$S1771=0),"",$G1771/$S1771)</f>
        <v/>
      </c>
      <c r="U1771" s="36">
        <f>IF($T1771="","",IF($T1771&lt;Settings!$B$8,"Critical",IF($T1771&lt;Settings!$B$9,"Semi Critical","Non Critical")))</f>
        <v/>
      </c>
      <c r="V1771" s="28" t="n"/>
      <c r="Z1771">
        <f>IF($B1771="","",IFERROR(VLOOKUP($B1771,'Plan HC for CCA'!$A:$B,2,0),""))</f>
        <v/>
      </c>
      <c r="AA1771">
        <f>IF(OR($B1771="",$Z1771=""),"",IF(N($M1771)&lt;$Z1771,"Delta","No Delta"))</f>
        <v/>
      </c>
      <c r="AB1771">
        <f>IF(OR($B1771="",$Z1771=""),"",MAX(0,$Z1771-N($M1771)))</f>
        <v/>
      </c>
      <c r="AC1771" s="46">
        <f>IF($B1771="","",IFERROR(INDEX('CCA Util %'!$H:$H,MATCH($B1771,'CCA Util %'!$E:$E,0)),""))</f>
        <v/>
      </c>
      <c r="AD1771">
        <f>IF($B1771="","",IFERROR(INDEX('CCA Util %'!$G:$G,MATCH($B1771,'CCA Util %'!$E:$E,0)),""))</f>
        <v/>
      </c>
      <c r="AE1771">
        <f>IF(OR($B1771="",$U1771=""),"",$U1771&amp;" &amp; "&amp;IF(OR($AD1771="",$AD1771=0),"Util NA",$AD1771&amp;" Util"))</f>
        <v/>
      </c>
    </row>
    <row r="1772" ht="15.75" customHeight="1" s="42">
      <c r="A1772" s="41" t="n"/>
      <c r="G1772" s="38" t="n"/>
      <c r="H1772" s="38" t="n"/>
      <c r="I1772" s="38" t="n"/>
      <c r="J1772" s="38" t="n"/>
      <c r="K1772" s="38" t="n"/>
      <c r="L1772" s="38" t="n"/>
      <c r="N1772" s="36">
        <f>IF($B1772="","",IF($C1772="SUPERSTORE","Superstore","DH"))</f>
        <v/>
      </c>
      <c r="O1772" s="36">
        <f>IF($B1772="","",IFERROR(VLOOKUP($B1772,Mapping!$A:$C,2,0),"Not Mapped"))</f>
        <v/>
      </c>
      <c r="P1772" s="36">
        <f>IF($B1772="","",IFERROR(VLOOKUP($B1772,Mapping!$A:$C,3,0),"Not Mapped"))</f>
        <v/>
      </c>
      <c r="Q1772" s="36">
        <f>IF($B1772="","",IFERROR(VLOOKUP($O1772,Leaders!$A:$B,2,0),"Not Mapped"))</f>
        <v/>
      </c>
      <c r="R1772" s="36">
        <f>IF($B1772="","",IF(COUNTIF(Exclusions!$A:$A,$B1772)&gt;0,"Yes","No"))</f>
        <v/>
      </c>
      <c r="S1772" s="38">
        <f>IF($B1772="","",MIN(1,DAY($A1772)/IF($N1772="Superstore",Settings!$B$5,Settings!$B$4)))</f>
        <v/>
      </c>
      <c r="T1772" s="38">
        <f>IF(OR($B1772="",$G1772="",$S1772=0),"",$G1772/$S1772)</f>
        <v/>
      </c>
      <c r="U1772" s="36">
        <f>IF($T1772="","",IF($T1772&lt;Settings!$B$8,"Critical",IF($T1772&lt;Settings!$B$9,"Semi Critical","Non Critical")))</f>
        <v/>
      </c>
      <c r="V1772" s="28" t="n"/>
      <c r="Z1772">
        <f>IF($B1772="","",IFERROR(VLOOKUP($B1772,'Plan HC for CCA'!$A:$B,2,0),""))</f>
        <v/>
      </c>
      <c r="AA1772">
        <f>IF(OR($B1772="",$Z1772=""),"",IF(N($M1772)&lt;$Z1772,"Delta","No Delta"))</f>
        <v/>
      </c>
      <c r="AB1772">
        <f>IF(OR($B1772="",$Z1772=""),"",MAX(0,$Z1772-N($M1772)))</f>
        <v/>
      </c>
      <c r="AC1772" s="46">
        <f>IF($B1772="","",IFERROR(INDEX('CCA Util %'!$H:$H,MATCH($B1772,'CCA Util %'!$E:$E,0)),""))</f>
        <v/>
      </c>
      <c r="AD1772">
        <f>IF($B1772="","",IFERROR(INDEX('CCA Util %'!$G:$G,MATCH($B1772,'CCA Util %'!$E:$E,0)),""))</f>
        <v/>
      </c>
      <c r="AE1772">
        <f>IF(OR($B1772="",$U1772=""),"",$U1772&amp;" &amp; "&amp;IF(OR($AD1772="",$AD1772=0),"Util NA",$AD1772&amp;" Util"))</f>
        <v/>
      </c>
    </row>
    <row r="1773" ht="15.75" customHeight="1" s="42">
      <c r="A1773" s="41" t="n"/>
      <c r="G1773" s="38" t="n"/>
      <c r="H1773" s="38" t="n"/>
      <c r="I1773" s="38" t="n"/>
      <c r="J1773" s="38" t="n"/>
      <c r="K1773" s="38" t="n"/>
      <c r="L1773" s="38" t="n"/>
      <c r="N1773" s="36">
        <f>IF($B1773="","",IF($C1773="SUPERSTORE","Superstore","DH"))</f>
        <v/>
      </c>
      <c r="O1773" s="36">
        <f>IF($B1773="","",IFERROR(VLOOKUP($B1773,Mapping!$A:$C,2,0),"Not Mapped"))</f>
        <v/>
      </c>
      <c r="P1773" s="36">
        <f>IF($B1773="","",IFERROR(VLOOKUP($B1773,Mapping!$A:$C,3,0),"Not Mapped"))</f>
        <v/>
      </c>
      <c r="Q1773" s="36">
        <f>IF($B1773="","",IFERROR(VLOOKUP($O1773,Leaders!$A:$B,2,0),"Not Mapped"))</f>
        <v/>
      </c>
      <c r="R1773" s="36">
        <f>IF($B1773="","",IF(COUNTIF(Exclusions!$A:$A,$B1773)&gt;0,"Yes","No"))</f>
        <v/>
      </c>
      <c r="S1773" s="38">
        <f>IF($B1773="","",MIN(1,DAY($A1773)/IF($N1773="Superstore",Settings!$B$5,Settings!$B$4)))</f>
        <v/>
      </c>
      <c r="T1773" s="38">
        <f>IF(OR($B1773="",$G1773="",$S1773=0),"",$G1773/$S1773)</f>
        <v/>
      </c>
      <c r="U1773" s="36">
        <f>IF($T1773="","",IF($T1773&lt;Settings!$B$8,"Critical",IF($T1773&lt;Settings!$B$9,"Semi Critical","Non Critical")))</f>
        <v/>
      </c>
      <c r="V1773" s="28" t="n"/>
      <c r="Z1773">
        <f>IF($B1773="","",IFERROR(VLOOKUP($B1773,'Plan HC for CCA'!$A:$B,2,0),""))</f>
        <v/>
      </c>
      <c r="AA1773">
        <f>IF(OR($B1773="",$Z1773=""),"",IF(N($M1773)&lt;$Z1773,"Delta","No Delta"))</f>
        <v/>
      </c>
      <c r="AB1773">
        <f>IF(OR($B1773="",$Z1773=""),"",MAX(0,$Z1773-N($M1773)))</f>
        <v/>
      </c>
      <c r="AC1773" s="46">
        <f>IF($B1773="","",IFERROR(INDEX('CCA Util %'!$H:$H,MATCH($B1773,'CCA Util %'!$E:$E,0)),""))</f>
        <v/>
      </c>
      <c r="AD1773">
        <f>IF($B1773="","",IFERROR(INDEX('CCA Util %'!$G:$G,MATCH($B1773,'CCA Util %'!$E:$E,0)),""))</f>
        <v/>
      </c>
      <c r="AE1773">
        <f>IF(OR($B1773="",$U1773=""),"",$U1773&amp;" &amp; "&amp;IF(OR($AD1773="",$AD1773=0),"Util NA",$AD1773&amp;" Util"))</f>
        <v/>
      </c>
    </row>
    <row r="1774" ht="15.75" customHeight="1" s="42">
      <c r="A1774" s="41" t="n"/>
      <c r="G1774" s="38" t="n"/>
      <c r="H1774" s="38" t="n"/>
      <c r="I1774" s="38" t="n"/>
      <c r="J1774" s="38" t="n"/>
      <c r="K1774" s="38" t="n"/>
      <c r="L1774" s="38" t="n"/>
      <c r="N1774" s="36">
        <f>IF($B1774="","",IF($C1774="SUPERSTORE","Superstore","DH"))</f>
        <v/>
      </c>
      <c r="O1774" s="36">
        <f>IF($B1774="","",IFERROR(VLOOKUP($B1774,Mapping!$A:$C,2,0),"Not Mapped"))</f>
        <v/>
      </c>
      <c r="P1774" s="36">
        <f>IF($B1774="","",IFERROR(VLOOKUP($B1774,Mapping!$A:$C,3,0),"Not Mapped"))</f>
        <v/>
      </c>
      <c r="Q1774" s="36">
        <f>IF($B1774="","",IFERROR(VLOOKUP($O1774,Leaders!$A:$B,2,0),"Not Mapped"))</f>
        <v/>
      </c>
      <c r="R1774" s="36">
        <f>IF($B1774="","",IF(COUNTIF(Exclusions!$A:$A,$B1774)&gt;0,"Yes","No"))</f>
        <v/>
      </c>
      <c r="S1774" s="38">
        <f>IF($B1774="","",MIN(1,DAY($A1774)/IF($N1774="Superstore",Settings!$B$5,Settings!$B$4)))</f>
        <v/>
      </c>
      <c r="T1774" s="38">
        <f>IF(OR($B1774="",$G1774="",$S1774=0),"",$G1774/$S1774)</f>
        <v/>
      </c>
      <c r="U1774" s="36">
        <f>IF($T1774="","",IF($T1774&lt;Settings!$B$8,"Critical",IF($T1774&lt;Settings!$B$9,"Semi Critical","Non Critical")))</f>
        <v/>
      </c>
      <c r="V1774" s="28" t="n"/>
      <c r="Z1774">
        <f>IF($B1774="","",IFERROR(VLOOKUP($B1774,'Plan HC for CCA'!$A:$B,2,0),""))</f>
        <v/>
      </c>
      <c r="AA1774">
        <f>IF(OR($B1774="",$Z1774=""),"",IF(N($M1774)&lt;$Z1774,"Delta","No Delta"))</f>
        <v/>
      </c>
      <c r="AB1774">
        <f>IF(OR($B1774="",$Z1774=""),"",MAX(0,$Z1774-N($M1774)))</f>
        <v/>
      </c>
      <c r="AC1774" s="46">
        <f>IF($B1774="","",IFERROR(INDEX('CCA Util %'!$H:$H,MATCH($B1774,'CCA Util %'!$E:$E,0)),""))</f>
        <v/>
      </c>
      <c r="AD1774">
        <f>IF($B1774="","",IFERROR(INDEX('CCA Util %'!$G:$G,MATCH($B1774,'CCA Util %'!$E:$E,0)),""))</f>
        <v/>
      </c>
      <c r="AE1774">
        <f>IF(OR($B1774="",$U1774=""),"",$U1774&amp;" &amp; "&amp;IF(OR($AD1774="",$AD1774=0),"Util NA",$AD1774&amp;" Util"))</f>
        <v/>
      </c>
    </row>
    <row r="1775" ht="15.75" customHeight="1" s="42">
      <c r="A1775" s="41" t="n"/>
      <c r="G1775" s="38" t="n"/>
      <c r="H1775" s="38" t="n"/>
      <c r="I1775" s="38" t="n"/>
      <c r="J1775" s="38" t="n"/>
      <c r="K1775" s="38" t="n"/>
      <c r="L1775" s="38" t="n"/>
      <c r="N1775" s="36">
        <f>IF($B1775="","",IF($C1775="SUPERSTORE","Superstore","DH"))</f>
        <v/>
      </c>
      <c r="O1775" s="36">
        <f>IF($B1775="","",IFERROR(VLOOKUP($B1775,Mapping!$A:$C,2,0),"Not Mapped"))</f>
        <v/>
      </c>
      <c r="P1775" s="36">
        <f>IF($B1775="","",IFERROR(VLOOKUP($B1775,Mapping!$A:$C,3,0),"Not Mapped"))</f>
        <v/>
      </c>
      <c r="Q1775" s="36">
        <f>IF($B1775="","",IFERROR(VLOOKUP($O1775,Leaders!$A:$B,2,0),"Not Mapped"))</f>
        <v/>
      </c>
      <c r="R1775" s="36">
        <f>IF($B1775="","",IF(COUNTIF(Exclusions!$A:$A,$B1775)&gt;0,"Yes","No"))</f>
        <v/>
      </c>
      <c r="S1775" s="38">
        <f>IF($B1775="","",MIN(1,DAY($A1775)/IF($N1775="Superstore",Settings!$B$5,Settings!$B$4)))</f>
        <v/>
      </c>
      <c r="T1775" s="38">
        <f>IF(OR($B1775="",$G1775="",$S1775=0),"",$G1775/$S1775)</f>
        <v/>
      </c>
      <c r="U1775" s="36">
        <f>IF($T1775="","",IF($T1775&lt;Settings!$B$8,"Critical",IF($T1775&lt;Settings!$B$9,"Semi Critical","Non Critical")))</f>
        <v/>
      </c>
      <c r="V1775" s="28" t="n"/>
      <c r="Z1775">
        <f>IF($B1775="","",IFERROR(VLOOKUP($B1775,'Plan HC for CCA'!$A:$B,2,0),""))</f>
        <v/>
      </c>
      <c r="AA1775">
        <f>IF(OR($B1775="",$Z1775=""),"",IF(N($M1775)&lt;$Z1775,"Delta","No Delta"))</f>
        <v/>
      </c>
      <c r="AB1775">
        <f>IF(OR($B1775="",$Z1775=""),"",MAX(0,$Z1775-N($M1775)))</f>
        <v/>
      </c>
      <c r="AC1775" s="46">
        <f>IF($B1775="","",IFERROR(INDEX('CCA Util %'!$H:$H,MATCH($B1775,'CCA Util %'!$E:$E,0)),""))</f>
        <v/>
      </c>
      <c r="AD1775">
        <f>IF($B1775="","",IFERROR(INDEX('CCA Util %'!$G:$G,MATCH($B1775,'CCA Util %'!$E:$E,0)),""))</f>
        <v/>
      </c>
      <c r="AE1775">
        <f>IF(OR($B1775="",$U1775=""),"",$U1775&amp;" &amp; "&amp;IF(OR($AD1775="",$AD1775=0),"Util NA",$AD1775&amp;" Util"))</f>
        <v/>
      </c>
    </row>
    <row r="1776" ht="15.75" customHeight="1" s="42">
      <c r="A1776" s="41" t="n"/>
      <c r="G1776" s="38" t="n"/>
      <c r="H1776" s="38" t="n"/>
      <c r="I1776" s="38" t="n"/>
      <c r="J1776" s="38" t="n"/>
      <c r="K1776" s="38" t="n"/>
      <c r="L1776" s="38" t="n"/>
      <c r="N1776" s="36">
        <f>IF($B1776="","",IF($C1776="SUPERSTORE","Superstore","DH"))</f>
        <v/>
      </c>
      <c r="O1776" s="36">
        <f>IF($B1776="","",IFERROR(VLOOKUP($B1776,Mapping!$A:$C,2,0),"Not Mapped"))</f>
        <v/>
      </c>
      <c r="P1776" s="36">
        <f>IF($B1776="","",IFERROR(VLOOKUP($B1776,Mapping!$A:$C,3,0),"Not Mapped"))</f>
        <v/>
      </c>
      <c r="Q1776" s="36">
        <f>IF($B1776="","",IFERROR(VLOOKUP($O1776,Leaders!$A:$B,2,0),"Not Mapped"))</f>
        <v/>
      </c>
      <c r="R1776" s="36">
        <f>IF($B1776="","",IF(COUNTIF(Exclusions!$A:$A,$B1776)&gt;0,"Yes","No"))</f>
        <v/>
      </c>
      <c r="S1776" s="38">
        <f>IF($B1776="","",MIN(1,DAY($A1776)/IF($N1776="Superstore",Settings!$B$5,Settings!$B$4)))</f>
        <v/>
      </c>
      <c r="T1776" s="38">
        <f>IF(OR($B1776="",$G1776="",$S1776=0),"",$G1776/$S1776)</f>
        <v/>
      </c>
      <c r="U1776" s="36">
        <f>IF($T1776="","",IF($T1776&lt;Settings!$B$8,"Critical",IF($T1776&lt;Settings!$B$9,"Semi Critical","Non Critical")))</f>
        <v/>
      </c>
      <c r="V1776" s="28" t="n"/>
      <c r="Z1776">
        <f>IF($B1776="","",IFERROR(VLOOKUP($B1776,'Plan HC for CCA'!$A:$B,2,0),""))</f>
        <v/>
      </c>
      <c r="AA1776">
        <f>IF(OR($B1776="",$Z1776=""),"",IF(N($M1776)&lt;$Z1776,"Delta","No Delta"))</f>
        <v/>
      </c>
      <c r="AB1776">
        <f>IF(OR($B1776="",$Z1776=""),"",MAX(0,$Z1776-N($M1776)))</f>
        <v/>
      </c>
      <c r="AC1776" s="46">
        <f>IF($B1776="","",IFERROR(INDEX('CCA Util %'!$H:$H,MATCH($B1776,'CCA Util %'!$E:$E,0)),""))</f>
        <v/>
      </c>
      <c r="AD1776">
        <f>IF($B1776="","",IFERROR(INDEX('CCA Util %'!$G:$G,MATCH($B1776,'CCA Util %'!$E:$E,0)),""))</f>
        <v/>
      </c>
      <c r="AE1776">
        <f>IF(OR($B1776="",$U1776=""),"",$U1776&amp;" &amp; "&amp;IF(OR($AD1776="",$AD1776=0),"Util NA",$AD1776&amp;" Util"))</f>
        <v/>
      </c>
    </row>
    <row r="1777" ht="15.75" customHeight="1" s="42">
      <c r="A1777" s="41" t="n"/>
      <c r="G1777" s="38" t="n"/>
      <c r="H1777" s="38" t="n"/>
      <c r="I1777" s="38" t="n"/>
      <c r="J1777" s="38" t="n"/>
      <c r="K1777" s="38" t="n"/>
      <c r="L1777" s="38" t="n"/>
      <c r="N1777" s="36">
        <f>IF($B1777="","",IF($C1777="SUPERSTORE","Superstore","DH"))</f>
        <v/>
      </c>
      <c r="O1777" s="36">
        <f>IF($B1777="","",IFERROR(VLOOKUP($B1777,Mapping!$A:$C,2,0),"Not Mapped"))</f>
        <v/>
      </c>
      <c r="P1777" s="36">
        <f>IF($B1777="","",IFERROR(VLOOKUP($B1777,Mapping!$A:$C,3,0),"Not Mapped"))</f>
        <v/>
      </c>
      <c r="Q1777" s="36">
        <f>IF($B1777="","",IFERROR(VLOOKUP($O1777,Leaders!$A:$B,2,0),"Not Mapped"))</f>
        <v/>
      </c>
      <c r="R1777" s="36">
        <f>IF($B1777="","",IF(COUNTIF(Exclusions!$A:$A,$B1777)&gt;0,"Yes","No"))</f>
        <v/>
      </c>
      <c r="S1777" s="38">
        <f>IF($B1777="","",MIN(1,DAY($A1777)/IF($N1777="Superstore",Settings!$B$5,Settings!$B$4)))</f>
        <v/>
      </c>
      <c r="T1777" s="38">
        <f>IF(OR($B1777="",$G1777="",$S1777=0),"",$G1777/$S1777)</f>
        <v/>
      </c>
      <c r="U1777" s="36">
        <f>IF($T1777="","",IF($T1777&lt;Settings!$B$8,"Critical",IF($T1777&lt;Settings!$B$9,"Semi Critical","Non Critical")))</f>
        <v/>
      </c>
      <c r="V1777" s="28" t="n"/>
      <c r="Z1777">
        <f>IF($B1777="","",IFERROR(VLOOKUP($B1777,'Plan HC for CCA'!$A:$B,2,0),""))</f>
        <v/>
      </c>
      <c r="AA1777">
        <f>IF(OR($B1777="",$Z1777=""),"",IF(N($M1777)&lt;$Z1777,"Delta","No Delta"))</f>
        <v/>
      </c>
      <c r="AB1777">
        <f>IF(OR($B1777="",$Z1777=""),"",MAX(0,$Z1777-N($M1777)))</f>
        <v/>
      </c>
      <c r="AC1777" s="46">
        <f>IF($B1777="","",IFERROR(INDEX('CCA Util %'!$H:$H,MATCH($B1777,'CCA Util %'!$E:$E,0)),""))</f>
        <v/>
      </c>
      <c r="AD1777">
        <f>IF($B1777="","",IFERROR(INDEX('CCA Util %'!$G:$G,MATCH($B1777,'CCA Util %'!$E:$E,0)),""))</f>
        <v/>
      </c>
      <c r="AE1777">
        <f>IF(OR($B1777="",$U1777=""),"",$U1777&amp;" &amp; "&amp;IF(OR($AD1777="",$AD1777=0),"Util NA",$AD1777&amp;" Util"))</f>
        <v/>
      </c>
    </row>
    <row r="1778" ht="15.75" customHeight="1" s="42">
      <c r="A1778" s="41" t="n"/>
      <c r="G1778" s="38" t="n"/>
      <c r="H1778" s="38" t="n"/>
      <c r="I1778" s="38" t="n"/>
      <c r="J1778" s="38" t="n"/>
      <c r="K1778" s="38" t="n"/>
      <c r="L1778" s="38" t="n"/>
      <c r="N1778" s="36">
        <f>IF($B1778="","",IF($C1778="SUPERSTORE","Superstore","DH"))</f>
        <v/>
      </c>
      <c r="O1778" s="36">
        <f>IF($B1778="","",IFERROR(VLOOKUP($B1778,Mapping!$A:$C,2,0),"Not Mapped"))</f>
        <v/>
      </c>
      <c r="P1778" s="36">
        <f>IF($B1778="","",IFERROR(VLOOKUP($B1778,Mapping!$A:$C,3,0),"Not Mapped"))</f>
        <v/>
      </c>
      <c r="Q1778" s="36">
        <f>IF($B1778="","",IFERROR(VLOOKUP($O1778,Leaders!$A:$B,2,0),"Not Mapped"))</f>
        <v/>
      </c>
      <c r="R1778" s="36">
        <f>IF($B1778="","",IF(COUNTIF(Exclusions!$A:$A,$B1778)&gt;0,"Yes","No"))</f>
        <v/>
      </c>
      <c r="S1778" s="38">
        <f>IF($B1778="","",MIN(1,DAY($A1778)/IF($N1778="Superstore",Settings!$B$5,Settings!$B$4)))</f>
        <v/>
      </c>
      <c r="T1778" s="38">
        <f>IF(OR($B1778="",$G1778="",$S1778=0),"",$G1778/$S1778)</f>
        <v/>
      </c>
      <c r="U1778" s="36">
        <f>IF($T1778="","",IF($T1778&lt;Settings!$B$8,"Critical",IF($T1778&lt;Settings!$B$9,"Semi Critical","Non Critical")))</f>
        <v/>
      </c>
      <c r="V1778" s="28" t="n"/>
      <c r="Z1778">
        <f>IF($B1778="","",IFERROR(VLOOKUP($B1778,'Plan HC for CCA'!$A:$B,2,0),""))</f>
        <v/>
      </c>
      <c r="AA1778">
        <f>IF(OR($B1778="",$Z1778=""),"",IF(N($M1778)&lt;$Z1778,"Delta","No Delta"))</f>
        <v/>
      </c>
      <c r="AB1778">
        <f>IF(OR($B1778="",$Z1778=""),"",MAX(0,$Z1778-N($M1778)))</f>
        <v/>
      </c>
      <c r="AC1778" s="46">
        <f>IF($B1778="","",IFERROR(INDEX('CCA Util %'!$H:$H,MATCH($B1778,'CCA Util %'!$E:$E,0)),""))</f>
        <v/>
      </c>
      <c r="AD1778">
        <f>IF($B1778="","",IFERROR(INDEX('CCA Util %'!$G:$G,MATCH($B1778,'CCA Util %'!$E:$E,0)),""))</f>
        <v/>
      </c>
      <c r="AE1778">
        <f>IF(OR($B1778="",$U1778=""),"",$U1778&amp;" &amp; "&amp;IF(OR($AD1778="",$AD1778=0),"Util NA",$AD1778&amp;" Util"))</f>
        <v/>
      </c>
    </row>
    <row r="1779" ht="15.75" customHeight="1" s="42">
      <c r="A1779" s="41" t="n"/>
      <c r="G1779" s="38" t="n"/>
      <c r="H1779" s="38" t="n"/>
      <c r="I1779" s="38" t="n"/>
      <c r="J1779" s="38" t="n"/>
      <c r="K1779" s="38" t="n"/>
      <c r="L1779" s="38" t="n"/>
      <c r="N1779" s="36">
        <f>IF($B1779="","",IF($C1779="SUPERSTORE","Superstore","DH"))</f>
        <v/>
      </c>
      <c r="O1779" s="36">
        <f>IF($B1779="","",IFERROR(VLOOKUP($B1779,Mapping!$A:$C,2,0),"Not Mapped"))</f>
        <v/>
      </c>
      <c r="P1779" s="36">
        <f>IF($B1779="","",IFERROR(VLOOKUP($B1779,Mapping!$A:$C,3,0),"Not Mapped"))</f>
        <v/>
      </c>
      <c r="Q1779" s="36">
        <f>IF($B1779="","",IFERROR(VLOOKUP($O1779,Leaders!$A:$B,2,0),"Not Mapped"))</f>
        <v/>
      </c>
      <c r="R1779" s="36">
        <f>IF($B1779="","",IF(COUNTIF(Exclusions!$A:$A,$B1779)&gt;0,"Yes","No"))</f>
        <v/>
      </c>
      <c r="S1779" s="38">
        <f>IF($B1779="","",MIN(1,DAY($A1779)/IF($N1779="Superstore",Settings!$B$5,Settings!$B$4)))</f>
        <v/>
      </c>
      <c r="T1779" s="38">
        <f>IF(OR($B1779="",$G1779="",$S1779=0),"",$G1779/$S1779)</f>
        <v/>
      </c>
      <c r="U1779" s="36">
        <f>IF($T1779="","",IF($T1779&lt;Settings!$B$8,"Critical",IF($T1779&lt;Settings!$B$9,"Semi Critical","Non Critical")))</f>
        <v/>
      </c>
      <c r="V1779" s="28" t="n"/>
      <c r="Z1779">
        <f>IF($B1779="","",IFERROR(VLOOKUP($B1779,'Plan HC for CCA'!$A:$B,2,0),""))</f>
        <v/>
      </c>
      <c r="AA1779">
        <f>IF(OR($B1779="",$Z1779=""),"",IF(N($M1779)&lt;$Z1779,"Delta","No Delta"))</f>
        <v/>
      </c>
      <c r="AB1779">
        <f>IF(OR($B1779="",$Z1779=""),"",MAX(0,$Z1779-N($M1779)))</f>
        <v/>
      </c>
      <c r="AC1779" s="46">
        <f>IF($B1779="","",IFERROR(INDEX('CCA Util %'!$H:$H,MATCH($B1779,'CCA Util %'!$E:$E,0)),""))</f>
        <v/>
      </c>
      <c r="AD1779">
        <f>IF($B1779="","",IFERROR(INDEX('CCA Util %'!$G:$G,MATCH($B1779,'CCA Util %'!$E:$E,0)),""))</f>
        <v/>
      </c>
      <c r="AE1779">
        <f>IF(OR($B1779="",$U1779=""),"",$U1779&amp;" &amp; "&amp;IF(OR($AD1779="",$AD1779=0),"Util NA",$AD1779&amp;" Util"))</f>
        <v/>
      </c>
    </row>
    <row r="1780" ht="15.75" customHeight="1" s="42">
      <c r="A1780" s="41" t="n"/>
      <c r="G1780" s="38" t="n"/>
      <c r="H1780" s="38" t="n"/>
      <c r="I1780" s="38" t="n"/>
      <c r="J1780" s="38" t="n"/>
      <c r="K1780" s="38" t="n"/>
      <c r="L1780" s="38" t="n"/>
      <c r="N1780" s="36">
        <f>IF($B1780="","",IF($C1780="SUPERSTORE","Superstore","DH"))</f>
        <v/>
      </c>
      <c r="O1780" s="36">
        <f>IF($B1780="","",IFERROR(VLOOKUP($B1780,Mapping!$A:$C,2,0),"Not Mapped"))</f>
        <v/>
      </c>
      <c r="P1780" s="36">
        <f>IF($B1780="","",IFERROR(VLOOKUP($B1780,Mapping!$A:$C,3,0),"Not Mapped"))</f>
        <v/>
      </c>
      <c r="Q1780" s="36">
        <f>IF($B1780="","",IFERROR(VLOOKUP($O1780,Leaders!$A:$B,2,0),"Not Mapped"))</f>
        <v/>
      </c>
      <c r="R1780" s="36">
        <f>IF($B1780="","",IF(COUNTIF(Exclusions!$A:$A,$B1780)&gt;0,"Yes","No"))</f>
        <v/>
      </c>
      <c r="S1780" s="38">
        <f>IF($B1780="","",MIN(1,DAY($A1780)/IF($N1780="Superstore",Settings!$B$5,Settings!$B$4)))</f>
        <v/>
      </c>
      <c r="T1780" s="38">
        <f>IF(OR($B1780="",$G1780="",$S1780=0),"",$G1780/$S1780)</f>
        <v/>
      </c>
      <c r="U1780" s="36">
        <f>IF($T1780="","",IF($T1780&lt;Settings!$B$8,"Critical",IF($T1780&lt;Settings!$B$9,"Semi Critical","Non Critical")))</f>
        <v/>
      </c>
      <c r="V1780" s="28" t="n"/>
      <c r="Z1780">
        <f>IF($B1780="","",IFERROR(VLOOKUP($B1780,'Plan HC for CCA'!$A:$B,2,0),""))</f>
        <v/>
      </c>
      <c r="AA1780">
        <f>IF(OR($B1780="",$Z1780=""),"",IF(N($M1780)&lt;$Z1780,"Delta","No Delta"))</f>
        <v/>
      </c>
      <c r="AB1780">
        <f>IF(OR($B1780="",$Z1780=""),"",MAX(0,$Z1780-N($M1780)))</f>
        <v/>
      </c>
      <c r="AC1780" s="46">
        <f>IF($B1780="","",IFERROR(INDEX('CCA Util %'!$H:$H,MATCH($B1780,'CCA Util %'!$E:$E,0)),""))</f>
        <v/>
      </c>
      <c r="AD1780">
        <f>IF($B1780="","",IFERROR(INDEX('CCA Util %'!$G:$G,MATCH($B1780,'CCA Util %'!$E:$E,0)),""))</f>
        <v/>
      </c>
      <c r="AE1780">
        <f>IF(OR($B1780="",$U1780=""),"",$U1780&amp;" &amp; "&amp;IF(OR($AD1780="",$AD1780=0),"Util NA",$AD1780&amp;" Util"))</f>
        <v/>
      </c>
    </row>
    <row r="1781" ht="15.75" customHeight="1" s="42">
      <c r="A1781" s="41" t="n"/>
      <c r="G1781" s="38" t="n"/>
      <c r="H1781" s="38" t="n"/>
      <c r="I1781" s="38" t="n"/>
      <c r="J1781" s="38" t="n"/>
      <c r="K1781" s="38" t="n"/>
      <c r="L1781" s="38" t="n"/>
      <c r="N1781" s="36">
        <f>IF($B1781="","",IF($C1781="SUPERSTORE","Superstore","DH"))</f>
        <v/>
      </c>
      <c r="O1781" s="36">
        <f>IF($B1781="","",IFERROR(VLOOKUP($B1781,Mapping!$A:$C,2,0),"Not Mapped"))</f>
        <v/>
      </c>
      <c r="P1781" s="36">
        <f>IF($B1781="","",IFERROR(VLOOKUP($B1781,Mapping!$A:$C,3,0),"Not Mapped"))</f>
        <v/>
      </c>
      <c r="Q1781" s="36">
        <f>IF($B1781="","",IFERROR(VLOOKUP($O1781,Leaders!$A:$B,2,0),"Not Mapped"))</f>
        <v/>
      </c>
      <c r="R1781" s="36">
        <f>IF($B1781="","",IF(COUNTIF(Exclusions!$A:$A,$B1781)&gt;0,"Yes","No"))</f>
        <v/>
      </c>
      <c r="S1781" s="38">
        <f>IF($B1781="","",MIN(1,DAY($A1781)/IF($N1781="Superstore",Settings!$B$5,Settings!$B$4)))</f>
        <v/>
      </c>
      <c r="T1781" s="38">
        <f>IF(OR($B1781="",$G1781="",$S1781=0),"",$G1781/$S1781)</f>
        <v/>
      </c>
      <c r="U1781" s="36">
        <f>IF($T1781="","",IF($T1781&lt;Settings!$B$8,"Critical",IF($T1781&lt;Settings!$B$9,"Semi Critical","Non Critical")))</f>
        <v/>
      </c>
      <c r="V1781" s="28" t="n"/>
      <c r="Z1781">
        <f>IF($B1781="","",IFERROR(VLOOKUP($B1781,'Plan HC for CCA'!$A:$B,2,0),""))</f>
        <v/>
      </c>
      <c r="AA1781">
        <f>IF(OR($B1781="",$Z1781=""),"",IF(N($M1781)&lt;$Z1781,"Delta","No Delta"))</f>
        <v/>
      </c>
      <c r="AB1781">
        <f>IF(OR($B1781="",$Z1781=""),"",MAX(0,$Z1781-N($M1781)))</f>
        <v/>
      </c>
      <c r="AC1781" s="46">
        <f>IF($B1781="","",IFERROR(INDEX('CCA Util %'!$H:$H,MATCH($B1781,'CCA Util %'!$E:$E,0)),""))</f>
        <v/>
      </c>
      <c r="AD1781">
        <f>IF($B1781="","",IFERROR(INDEX('CCA Util %'!$G:$G,MATCH($B1781,'CCA Util %'!$E:$E,0)),""))</f>
        <v/>
      </c>
      <c r="AE1781">
        <f>IF(OR($B1781="",$U1781=""),"",$U1781&amp;" &amp; "&amp;IF(OR($AD1781="",$AD1781=0),"Util NA",$AD1781&amp;" Util"))</f>
        <v/>
      </c>
    </row>
    <row r="1782" ht="15.75" customHeight="1" s="42">
      <c r="A1782" s="41" t="n"/>
      <c r="G1782" s="38" t="n"/>
      <c r="H1782" s="38" t="n"/>
      <c r="I1782" s="38" t="n"/>
      <c r="J1782" s="38" t="n"/>
      <c r="K1782" s="38" t="n"/>
      <c r="L1782" s="38" t="n"/>
      <c r="N1782" s="36">
        <f>IF($B1782="","",IF($C1782="SUPERSTORE","Superstore","DH"))</f>
        <v/>
      </c>
      <c r="O1782" s="36">
        <f>IF($B1782="","",IFERROR(VLOOKUP($B1782,Mapping!$A:$C,2,0),"Not Mapped"))</f>
        <v/>
      </c>
      <c r="P1782" s="36">
        <f>IF($B1782="","",IFERROR(VLOOKUP($B1782,Mapping!$A:$C,3,0),"Not Mapped"))</f>
        <v/>
      </c>
      <c r="Q1782" s="36">
        <f>IF($B1782="","",IFERROR(VLOOKUP($O1782,Leaders!$A:$B,2,0),"Not Mapped"))</f>
        <v/>
      </c>
      <c r="R1782" s="36">
        <f>IF($B1782="","",IF(COUNTIF(Exclusions!$A:$A,$B1782)&gt;0,"Yes","No"))</f>
        <v/>
      </c>
      <c r="S1782" s="38">
        <f>IF($B1782="","",MIN(1,DAY($A1782)/IF($N1782="Superstore",Settings!$B$5,Settings!$B$4)))</f>
        <v/>
      </c>
      <c r="T1782" s="38">
        <f>IF(OR($B1782="",$G1782="",$S1782=0),"",$G1782/$S1782)</f>
        <v/>
      </c>
      <c r="U1782" s="36">
        <f>IF($T1782="","",IF($T1782&lt;Settings!$B$8,"Critical",IF($T1782&lt;Settings!$B$9,"Semi Critical","Non Critical")))</f>
        <v/>
      </c>
      <c r="V1782" s="28" t="n"/>
      <c r="Z1782">
        <f>IF($B1782="","",IFERROR(VLOOKUP($B1782,'Plan HC for CCA'!$A:$B,2,0),""))</f>
        <v/>
      </c>
      <c r="AA1782">
        <f>IF(OR($B1782="",$Z1782=""),"",IF(N($M1782)&lt;$Z1782,"Delta","No Delta"))</f>
        <v/>
      </c>
      <c r="AB1782">
        <f>IF(OR($B1782="",$Z1782=""),"",MAX(0,$Z1782-N($M1782)))</f>
        <v/>
      </c>
      <c r="AC1782" s="46">
        <f>IF($B1782="","",IFERROR(INDEX('CCA Util %'!$H:$H,MATCH($B1782,'CCA Util %'!$E:$E,0)),""))</f>
        <v/>
      </c>
      <c r="AD1782">
        <f>IF($B1782="","",IFERROR(INDEX('CCA Util %'!$G:$G,MATCH($B1782,'CCA Util %'!$E:$E,0)),""))</f>
        <v/>
      </c>
      <c r="AE1782">
        <f>IF(OR($B1782="",$U1782=""),"",$U1782&amp;" &amp; "&amp;IF(OR($AD1782="",$AD1782=0),"Util NA",$AD1782&amp;" Util"))</f>
        <v/>
      </c>
    </row>
    <row r="1783" ht="15.75" customHeight="1" s="42">
      <c r="A1783" s="41" t="n"/>
      <c r="G1783" s="38" t="n"/>
      <c r="H1783" s="38" t="n"/>
      <c r="I1783" s="38" t="n"/>
      <c r="J1783" s="38" t="n"/>
      <c r="K1783" s="38" t="n"/>
      <c r="L1783" s="38" t="n"/>
      <c r="N1783" s="36">
        <f>IF($B1783="","",IF($C1783="SUPERSTORE","Superstore","DH"))</f>
        <v/>
      </c>
      <c r="O1783" s="36">
        <f>IF($B1783="","",IFERROR(VLOOKUP($B1783,Mapping!$A:$C,2,0),"Not Mapped"))</f>
        <v/>
      </c>
      <c r="P1783" s="36">
        <f>IF($B1783="","",IFERROR(VLOOKUP($B1783,Mapping!$A:$C,3,0),"Not Mapped"))</f>
        <v/>
      </c>
      <c r="Q1783" s="36">
        <f>IF($B1783="","",IFERROR(VLOOKUP($O1783,Leaders!$A:$B,2,0),"Not Mapped"))</f>
        <v/>
      </c>
      <c r="R1783" s="36">
        <f>IF($B1783="","",IF(COUNTIF(Exclusions!$A:$A,$B1783)&gt;0,"Yes","No"))</f>
        <v/>
      </c>
      <c r="S1783" s="38">
        <f>IF($B1783="","",MIN(1,DAY($A1783)/IF($N1783="Superstore",Settings!$B$5,Settings!$B$4)))</f>
        <v/>
      </c>
      <c r="T1783" s="38">
        <f>IF(OR($B1783="",$G1783="",$S1783=0),"",$G1783/$S1783)</f>
        <v/>
      </c>
      <c r="U1783" s="36">
        <f>IF($T1783="","",IF($T1783&lt;Settings!$B$8,"Critical",IF($T1783&lt;Settings!$B$9,"Semi Critical","Non Critical")))</f>
        <v/>
      </c>
      <c r="V1783" s="28" t="n"/>
      <c r="Z1783">
        <f>IF($B1783="","",IFERROR(VLOOKUP($B1783,'Plan HC for CCA'!$A:$B,2,0),""))</f>
        <v/>
      </c>
      <c r="AA1783">
        <f>IF(OR($B1783="",$Z1783=""),"",IF(N($M1783)&lt;$Z1783,"Delta","No Delta"))</f>
        <v/>
      </c>
      <c r="AB1783">
        <f>IF(OR($B1783="",$Z1783=""),"",MAX(0,$Z1783-N($M1783)))</f>
        <v/>
      </c>
      <c r="AC1783" s="46">
        <f>IF($B1783="","",IFERROR(INDEX('CCA Util %'!$H:$H,MATCH($B1783,'CCA Util %'!$E:$E,0)),""))</f>
        <v/>
      </c>
      <c r="AD1783">
        <f>IF($B1783="","",IFERROR(INDEX('CCA Util %'!$G:$G,MATCH($B1783,'CCA Util %'!$E:$E,0)),""))</f>
        <v/>
      </c>
      <c r="AE1783">
        <f>IF(OR($B1783="",$U1783=""),"",$U1783&amp;" &amp; "&amp;IF(OR($AD1783="",$AD1783=0),"Util NA",$AD1783&amp;" Util"))</f>
        <v/>
      </c>
    </row>
    <row r="1784" ht="15.75" customHeight="1" s="42">
      <c r="A1784" s="41" t="n"/>
      <c r="G1784" s="38" t="n"/>
      <c r="H1784" s="38" t="n"/>
      <c r="I1784" s="38" t="n"/>
      <c r="J1784" s="38" t="n"/>
      <c r="K1784" s="38" t="n"/>
      <c r="L1784" s="38" t="n"/>
      <c r="N1784" s="36">
        <f>IF($B1784="","",IF($C1784="SUPERSTORE","Superstore","DH"))</f>
        <v/>
      </c>
      <c r="O1784" s="36">
        <f>IF($B1784="","",IFERROR(VLOOKUP($B1784,Mapping!$A:$C,2,0),"Not Mapped"))</f>
        <v/>
      </c>
      <c r="P1784" s="36">
        <f>IF($B1784="","",IFERROR(VLOOKUP($B1784,Mapping!$A:$C,3,0),"Not Mapped"))</f>
        <v/>
      </c>
      <c r="Q1784" s="36">
        <f>IF($B1784="","",IFERROR(VLOOKUP($O1784,Leaders!$A:$B,2,0),"Not Mapped"))</f>
        <v/>
      </c>
      <c r="R1784" s="36">
        <f>IF($B1784="","",IF(COUNTIF(Exclusions!$A:$A,$B1784)&gt;0,"Yes","No"))</f>
        <v/>
      </c>
      <c r="S1784" s="38">
        <f>IF($B1784="","",MIN(1,DAY($A1784)/IF($N1784="Superstore",Settings!$B$5,Settings!$B$4)))</f>
        <v/>
      </c>
      <c r="T1784" s="38">
        <f>IF(OR($B1784="",$G1784="",$S1784=0),"",$G1784/$S1784)</f>
        <v/>
      </c>
      <c r="U1784" s="36">
        <f>IF($T1784="","",IF($T1784&lt;Settings!$B$8,"Critical",IF($T1784&lt;Settings!$B$9,"Semi Critical","Non Critical")))</f>
        <v/>
      </c>
      <c r="V1784" s="28" t="n"/>
      <c r="Z1784">
        <f>IF($B1784="","",IFERROR(VLOOKUP($B1784,'Plan HC for CCA'!$A:$B,2,0),""))</f>
        <v/>
      </c>
      <c r="AA1784">
        <f>IF(OR($B1784="",$Z1784=""),"",IF(N($M1784)&lt;$Z1784,"Delta","No Delta"))</f>
        <v/>
      </c>
      <c r="AB1784">
        <f>IF(OR($B1784="",$Z1784=""),"",MAX(0,$Z1784-N($M1784)))</f>
        <v/>
      </c>
      <c r="AC1784" s="46">
        <f>IF($B1784="","",IFERROR(INDEX('CCA Util %'!$H:$H,MATCH($B1784,'CCA Util %'!$E:$E,0)),""))</f>
        <v/>
      </c>
      <c r="AD1784">
        <f>IF($B1784="","",IFERROR(INDEX('CCA Util %'!$G:$G,MATCH($B1784,'CCA Util %'!$E:$E,0)),""))</f>
        <v/>
      </c>
      <c r="AE1784">
        <f>IF(OR($B1784="",$U1784=""),"",$U1784&amp;" &amp; "&amp;IF(OR($AD1784="",$AD1784=0),"Util NA",$AD1784&amp;" Util"))</f>
        <v/>
      </c>
    </row>
    <row r="1785" ht="15.75" customHeight="1" s="42">
      <c r="A1785" s="41" t="n"/>
      <c r="G1785" s="38" t="n"/>
      <c r="H1785" s="38" t="n"/>
      <c r="I1785" s="38" t="n"/>
      <c r="J1785" s="38" t="n"/>
      <c r="K1785" s="38" t="n"/>
      <c r="L1785" s="38" t="n"/>
      <c r="N1785" s="36">
        <f>IF($B1785="","",IF($C1785="SUPERSTORE","Superstore","DH"))</f>
        <v/>
      </c>
      <c r="O1785" s="36">
        <f>IF($B1785="","",IFERROR(VLOOKUP($B1785,Mapping!$A:$C,2,0),"Not Mapped"))</f>
        <v/>
      </c>
      <c r="P1785" s="36">
        <f>IF($B1785="","",IFERROR(VLOOKUP($B1785,Mapping!$A:$C,3,0),"Not Mapped"))</f>
        <v/>
      </c>
      <c r="Q1785" s="36">
        <f>IF($B1785="","",IFERROR(VLOOKUP($O1785,Leaders!$A:$B,2,0),"Not Mapped"))</f>
        <v/>
      </c>
      <c r="R1785" s="36">
        <f>IF($B1785="","",IF(COUNTIF(Exclusions!$A:$A,$B1785)&gt;0,"Yes","No"))</f>
        <v/>
      </c>
      <c r="S1785" s="38">
        <f>IF($B1785="","",MIN(1,DAY($A1785)/IF($N1785="Superstore",Settings!$B$5,Settings!$B$4)))</f>
        <v/>
      </c>
      <c r="T1785" s="38">
        <f>IF(OR($B1785="",$G1785="",$S1785=0),"",$G1785/$S1785)</f>
        <v/>
      </c>
      <c r="U1785" s="36">
        <f>IF($T1785="","",IF($T1785&lt;Settings!$B$8,"Critical",IF($T1785&lt;Settings!$B$9,"Semi Critical","Non Critical")))</f>
        <v/>
      </c>
      <c r="V1785" s="28" t="n"/>
      <c r="Z1785">
        <f>IF($B1785="","",IFERROR(VLOOKUP($B1785,'Plan HC for CCA'!$A:$B,2,0),""))</f>
        <v/>
      </c>
      <c r="AA1785">
        <f>IF(OR($B1785="",$Z1785=""),"",IF(N($M1785)&lt;$Z1785,"Delta","No Delta"))</f>
        <v/>
      </c>
      <c r="AB1785">
        <f>IF(OR($B1785="",$Z1785=""),"",MAX(0,$Z1785-N($M1785)))</f>
        <v/>
      </c>
      <c r="AC1785" s="46">
        <f>IF($B1785="","",IFERROR(INDEX('CCA Util %'!$H:$H,MATCH($B1785,'CCA Util %'!$E:$E,0)),""))</f>
        <v/>
      </c>
      <c r="AD1785">
        <f>IF($B1785="","",IFERROR(INDEX('CCA Util %'!$G:$G,MATCH($B1785,'CCA Util %'!$E:$E,0)),""))</f>
        <v/>
      </c>
      <c r="AE1785">
        <f>IF(OR($B1785="",$U1785=""),"",$U1785&amp;" &amp; "&amp;IF(OR($AD1785="",$AD1785=0),"Util NA",$AD1785&amp;" Util"))</f>
        <v/>
      </c>
    </row>
    <row r="1786" ht="15.75" customHeight="1" s="42">
      <c r="A1786" s="41" t="n"/>
      <c r="G1786" s="38" t="n"/>
      <c r="H1786" s="38" t="n"/>
      <c r="I1786" s="38" t="n"/>
      <c r="J1786" s="38" t="n"/>
      <c r="K1786" s="38" t="n"/>
      <c r="L1786" s="38" t="n"/>
      <c r="N1786" s="36">
        <f>IF($B1786="","",IF($C1786="SUPERSTORE","Superstore","DH"))</f>
        <v/>
      </c>
      <c r="O1786" s="36">
        <f>IF($B1786="","",IFERROR(VLOOKUP($B1786,Mapping!$A:$C,2,0),"Not Mapped"))</f>
        <v/>
      </c>
      <c r="P1786" s="36">
        <f>IF($B1786="","",IFERROR(VLOOKUP($B1786,Mapping!$A:$C,3,0),"Not Mapped"))</f>
        <v/>
      </c>
      <c r="Q1786" s="36">
        <f>IF($B1786="","",IFERROR(VLOOKUP($O1786,Leaders!$A:$B,2,0),"Not Mapped"))</f>
        <v/>
      </c>
      <c r="R1786" s="36">
        <f>IF($B1786="","",IF(COUNTIF(Exclusions!$A:$A,$B1786)&gt;0,"Yes","No"))</f>
        <v/>
      </c>
      <c r="S1786" s="38">
        <f>IF($B1786="","",MIN(1,DAY($A1786)/IF($N1786="Superstore",Settings!$B$5,Settings!$B$4)))</f>
        <v/>
      </c>
      <c r="T1786" s="38">
        <f>IF(OR($B1786="",$G1786="",$S1786=0),"",$G1786/$S1786)</f>
        <v/>
      </c>
      <c r="U1786" s="36">
        <f>IF($T1786="","",IF($T1786&lt;Settings!$B$8,"Critical",IF($T1786&lt;Settings!$B$9,"Semi Critical","Non Critical")))</f>
        <v/>
      </c>
      <c r="V1786" s="28" t="n"/>
      <c r="Z1786">
        <f>IF($B1786="","",IFERROR(VLOOKUP($B1786,'Plan HC for CCA'!$A:$B,2,0),""))</f>
        <v/>
      </c>
      <c r="AA1786">
        <f>IF(OR($B1786="",$Z1786=""),"",IF(N($M1786)&lt;$Z1786,"Delta","No Delta"))</f>
        <v/>
      </c>
      <c r="AB1786">
        <f>IF(OR($B1786="",$Z1786=""),"",MAX(0,$Z1786-N($M1786)))</f>
        <v/>
      </c>
      <c r="AC1786" s="46">
        <f>IF($B1786="","",IFERROR(INDEX('CCA Util %'!$H:$H,MATCH($B1786,'CCA Util %'!$E:$E,0)),""))</f>
        <v/>
      </c>
      <c r="AD1786">
        <f>IF($B1786="","",IFERROR(INDEX('CCA Util %'!$G:$G,MATCH($B1786,'CCA Util %'!$E:$E,0)),""))</f>
        <v/>
      </c>
      <c r="AE1786">
        <f>IF(OR($B1786="",$U1786=""),"",$U1786&amp;" &amp; "&amp;IF(OR($AD1786="",$AD1786=0),"Util NA",$AD1786&amp;" Util"))</f>
        <v/>
      </c>
    </row>
    <row r="1787" ht="15.75" customHeight="1" s="42">
      <c r="A1787" s="41" t="n"/>
      <c r="G1787" s="38" t="n"/>
      <c r="H1787" s="38" t="n"/>
      <c r="I1787" s="38" t="n"/>
      <c r="J1787" s="38" t="n"/>
      <c r="K1787" s="38" t="n"/>
      <c r="L1787" s="38" t="n"/>
      <c r="N1787" s="36">
        <f>IF($B1787="","",IF($C1787="SUPERSTORE","Superstore","DH"))</f>
        <v/>
      </c>
      <c r="O1787" s="36">
        <f>IF($B1787="","",IFERROR(VLOOKUP($B1787,Mapping!$A:$C,2,0),"Not Mapped"))</f>
        <v/>
      </c>
      <c r="P1787" s="36">
        <f>IF($B1787="","",IFERROR(VLOOKUP($B1787,Mapping!$A:$C,3,0),"Not Mapped"))</f>
        <v/>
      </c>
      <c r="Q1787" s="36">
        <f>IF($B1787="","",IFERROR(VLOOKUP($O1787,Leaders!$A:$B,2,0),"Not Mapped"))</f>
        <v/>
      </c>
      <c r="R1787" s="36">
        <f>IF($B1787="","",IF(COUNTIF(Exclusions!$A:$A,$B1787)&gt;0,"Yes","No"))</f>
        <v/>
      </c>
      <c r="S1787" s="38">
        <f>IF($B1787="","",MIN(1,DAY($A1787)/IF($N1787="Superstore",Settings!$B$5,Settings!$B$4)))</f>
        <v/>
      </c>
      <c r="T1787" s="38">
        <f>IF(OR($B1787="",$G1787="",$S1787=0),"",$G1787/$S1787)</f>
        <v/>
      </c>
      <c r="U1787" s="36">
        <f>IF($T1787="","",IF($T1787&lt;Settings!$B$8,"Critical",IF($T1787&lt;Settings!$B$9,"Semi Critical","Non Critical")))</f>
        <v/>
      </c>
      <c r="V1787" s="28" t="n"/>
      <c r="Z1787">
        <f>IF($B1787="","",IFERROR(VLOOKUP($B1787,'Plan HC for CCA'!$A:$B,2,0),""))</f>
        <v/>
      </c>
      <c r="AA1787">
        <f>IF(OR($B1787="",$Z1787=""),"",IF(N($M1787)&lt;$Z1787,"Delta","No Delta"))</f>
        <v/>
      </c>
      <c r="AB1787">
        <f>IF(OR($B1787="",$Z1787=""),"",MAX(0,$Z1787-N($M1787)))</f>
        <v/>
      </c>
      <c r="AC1787" s="46">
        <f>IF($B1787="","",IFERROR(INDEX('CCA Util %'!$H:$H,MATCH($B1787,'CCA Util %'!$E:$E,0)),""))</f>
        <v/>
      </c>
      <c r="AD1787">
        <f>IF($B1787="","",IFERROR(INDEX('CCA Util %'!$G:$G,MATCH($B1787,'CCA Util %'!$E:$E,0)),""))</f>
        <v/>
      </c>
      <c r="AE1787">
        <f>IF(OR($B1787="",$U1787=""),"",$U1787&amp;" &amp; "&amp;IF(OR($AD1787="",$AD1787=0),"Util NA",$AD1787&amp;" Util"))</f>
        <v/>
      </c>
    </row>
    <row r="1788" ht="15.75" customHeight="1" s="42">
      <c r="A1788" s="41" t="n"/>
      <c r="G1788" s="38" t="n"/>
      <c r="H1788" s="38" t="n"/>
      <c r="I1788" s="38" t="n"/>
      <c r="J1788" s="38" t="n"/>
      <c r="K1788" s="38" t="n"/>
      <c r="L1788" s="38" t="n"/>
      <c r="N1788" s="36">
        <f>IF($B1788="","",IF($C1788="SUPERSTORE","Superstore","DH"))</f>
        <v/>
      </c>
      <c r="O1788" s="36">
        <f>IF($B1788="","",IFERROR(VLOOKUP($B1788,Mapping!$A:$C,2,0),"Not Mapped"))</f>
        <v/>
      </c>
      <c r="P1788" s="36">
        <f>IF($B1788="","",IFERROR(VLOOKUP($B1788,Mapping!$A:$C,3,0),"Not Mapped"))</f>
        <v/>
      </c>
      <c r="Q1788" s="36">
        <f>IF($B1788="","",IFERROR(VLOOKUP($O1788,Leaders!$A:$B,2,0),"Not Mapped"))</f>
        <v/>
      </c>
      <c r="R1788" s="36">
        <f>IF($B1788="","",IF(COUNTIF(Exclusions!$A:$A,$B1788)&gt;0,"Yes","No"))</f>
        <v/>
      </c>
      <c r="S1788" s="38">
        <f>IF($B1788="","",MIN(1,DAY($A1788)/IF($N1788="Superstore",Settings!$B$5,Settings!$B$4)))</f>
        <v/>
      </c>
      <c r="T1788" s="38">
        <f>IF(OR($B1788="",$G1788="",$S1788=0),"",$G1788/$S1788)</f>
        <v/>
      </c>
      <c r="U1788" s="36">
        <f>IF($T1788="","",IF($T1788&lt;Settings!$B$8,"Critical",IF($T1788&lt;Settings!$B$9,"Semi Critical","Non Critical")))</f>
        <v/>
      </c>
      <c r="V1788" s="28" t="n"/>
      <c r="Z1788">
        <f>IF($B1788="","",IFERROR(VLOOKUP($B1788,'Plan HC for CCA'!$A:$B,2,0),""))</f>
        <v/>
      </c>
      <c r="AA1788">
        <f>IF(OR($B1788="",$Z1788=""),"",IF(N($M1788)&lt;$Z1788,"Delta","No Delta"))</f>
        <v/>
      </c>
      <c r="AB1788">
        <f>IF(OR($B1788="",$Z1788=""),"",MAX(0,$Z1788-N($M1788)))</f>
        <v/>
      </c>
      <c r="AC1788" s="46">
        <f>IF($B1788="","",IFERROR(INDEX('CCA Util %'!$H:$H,MATCH($B1788,'CCA Util %'!$E:$E,0)),""))</f>
        <v/>
      </c>
      <c r="AD1788">
        <f>IF($B1788="","",IFERROR(INDEX('CCA Util %'!$G:$G,MATCH($B1788,'CCA Util %'!$E:$E,0)),""))</f>
        <v/>
      </c>
      <c r="AE1788">
        <f>IF(OR($B1788="",$U1788=""),"",$U1788&amp;" &amp; "&amp;IF(OR($AD1788="",$AD1788=0),"Util NA",$AD1788&amp;" Util"))</f>
        <v/>
      </c>
    </row>
    <row r="1789" ht="15.75" customHeight="1" s="42">
      <c r="A1789" s="41" t="n"/>
      <c r="G1789" s="38" t="n"/>
      <c r="H1789" s="38" t="n"/>
      <c r="I1789" s="38" t="n"/>
      <c r="J1789" s="38" t="n"/>
      <c r="K1789" s="38" t="n"/>
      <c r="L1789" s="38" t="n"/>
      <c r="N1789" s="36">
        <f>IF($B1789="","",IF($C1789="SUPERSTORE","Superstore","DH"))</f>
        <v/>
      </c>
      <c r="O1789" s="36">
        <f>IF($B1789="","",IFERROR(VLOOKUP($B1789,Mapping!$A:$C,2,0),"Not Mapped"))</f>
        <v/>
      </c>
      <c r="P1789" s="36">
        <f>IF($B1789="","",IFERROR(VLOOKUP($B1789,Mapping!$A:$C,3,0),"Not Mapped"))</f>
        <v/>
      </c>
      <c r="Q1789" s="36">
        <f>IF($B1789="","",IFERROR(VLOOKUP($O1789,Leaders!$A:$B,2,0),"Not Mapped"))</f>
        <v/>
      </c>
      <c r="R1789" s="36">
        <f>IF($B1789="","",IF(COUNTIF(Exclusions!$A:$A,$B1789)&gt;0,"Yes","No"))</f>
        <v/>
      </c>
      <c r="S1789" s="38">
        <f>IF($B1789="","",MIN(1,DAY($A1789)/IF($N1789="Superstore",Settings!$B$5,Settings!$B$4)))</f>
        <v/>
      </c>
      <c r="T1789" s="38">
        <f>IF(OR($B1789="",$G1789="",$S1789=0),"",$G1789/$S1789)</f>
        <v/>
      </c>
      <c r="U1789" s="36">
        <f>IF($T1789="","",IF($T1789&lt;Settings!$B$8,"Critical",IF($T1789&lt;Settings!$B$9,"Semi Critical","Non Critical")))</f>
        <v/>
      </c>
      <c r="V1789" s="28" t="n"/>
      <c r="Z1789">
        <f>IF($B1789="","",IFERROR(VLOOKUP($B1789,'Plan HC for CCA'!$A:$B,2,0),""))</f>
        <v/>
      </c>
      <c r="AA1789">
        <f>IF(OR($B1789="",$Z1789=""),"",IF(N($M1789)&lt;$Z1789,"Delta","No Delta"))</f>
        <v/>
      </c>
      <c r="AB1789">
        <f>IF(OR($B1789="",$Z1789=""),"",MAX(0,$Z1789-N($M1789)))</f>
        <v/>
      </c>
      <c r="AC1789" s="46">
        <f>IF($B1789="","",IFERROR(INDEX('CCA Util %'!$H:$H,MATCH($B1789,'CCA Util %'!$E:$E,0)),""))</f>
        <v/>
      </c>
      <c r="AD1789">
        <f>IF($B1789="","",IFERROR(INDEX('CCA Util %'!$G:$G,MATCH($B1789,'CCA Util %'!$E:$E,0)),""))</f>
        <v/>
      </c>
      <c r="AE1789">
        <f>IF(OR($B1789="",$U1789=""),"",$U1789&amp;" &amp; "&amp;IF(OR($AD1789="",$AD1789=0),"Util NA",$AD1789&amp;" Util"))</f>
        <v/>
      </c>
    </row>
    <row r="1790" ht="15.75" customHeight="1" s="42">
      <c r="A1790" s="41" t="n"/>
      <c r="G1790" s="38" t="n"/>
      <c r="H1790" s="38" t="n"/>
      <c r="I1790" s="38" t="n"/>
      <c r="J1790" s="38" t="n"/>
      <c r="K1790" s="38" t="n"/>
      <c r="L1790" s="38" t="n"/>
      <c r="N1790" s="36">
        <f>IF($B1790="","",IF($C1790="SUPERSTORE","Superstore","DH"))</f>
        <v/>
      </c>
      <c r="O1790" s="36">
        <f>IF($B1790="","",IFERROR(VLOOKUP($B1790,Mapping!$A:$C,2,0),"Not Mapped"))</f>
        <v/>
      </c>
      <c r="P1790" s="36">
        <f>IF($B1790="","",IFERROR(VLOOKUP($B1790,Mapping!$A:$C,3,0),"Not Mapped"))</f>
        <v/>
      </c>
      <c r="Q1790" s="36">
        <f>IF($B1790="","",IFERROR(VLOOKUP($O1790,Leaders!$A:$B,2,0),"Not Mapped"))</f>
        <v/>
      </c>
      <c r="R1790" s="36">
        <f>IF($B1790="","",IF(COUNTIF(Exclusions!$A:$A,$B1790)&gt;0,"Yes","No"))</f>
        <v/>
      </c>
      <c r="S1790" s="38">
        <f>IF($B1790="","",MIN(1,DAY($A1790)/IF($N1790="Superstore",Settings!$B$5,Settings!$B$4)))</f>
        <v/>
      </c>
      <c r="T1790" s="38">
        <f>IF(OR($B1790="",$G1790="",$S1790=0),"",$G1790/$S1790)</f>
        <v/>
      </c>
      <c r="U1790" s="36">
        <f>IF($T1790="","",IF($T1790&lt;Settings!$B$8,"Critical",IF($T1790&lt;Settings!$B$9,"Semi Critical","Non Critical")))</f>
        <v/>
      </c>
      <c r="V1790" s="28" t="n"/>
      <c r="Z1790">
        <f>IF($B1790="","",IFERROR(VLOOKUP($B1790,'Plan HC for CCA'!$A:$B,2,0),""))</f>
        <v/>
      </c>
      <c r="AA1790">
        <f>IF(OR($B1790="",$Z1790=""),"",IF(N($M1790)&lt;$Z1790,"Delta","No Delta"))</f>
        <v/>
      </c>
      <c r="AB1790">
        <f>IF(OR($B1790="",$Z1790=""),"",MAX(0,$Z1790-N($M1790)))</f>
        <v/>
      </c>
      <c r="AC1790" s="46">
        <f>IF($B1790="","",IFERROR(INDEX('CCA Util %'!$H:$H,MATCH($B1790,'CCA Util %'!$E:$E,0)),""))</f>
        <v/>
      </c>
      <c r="AD1790">
        <f>IF($B1790="","",IFERROR(INDEX('CCA Util %'!$G:$G,MATCH($B1790,'CCA Util %'!$E:$E,0)),""))</f>
        <v/>
      </c>
      <c r="AE1790">
        <f>IF(OR($B1790="",$U1790=""),"",$U1790&amp;" &amp; "&amp;IF(OR($AD1790="",$AD1790=0),"Util NA",$AD1790&amp;" Util"))</f>
        <v/>
      </c>
    </row>
    <row r="1791" ht="15.75" customHeight="1" s="42">
      <c r="A1791" s="41" t="n"/>
      <c r="G1791" s="38" t="n"/>
      <c r="H1791" s="38" t="n"/>
      <c r="I1791" s="38" t="n"/>
      <c r="J1791" s="38" t="n"/>
      <c r="K1791" s="38" t="n"/>
      <c r="L1791" s="38" t="n"/>
      <c r="N1791" s="36">
        <f>IF($B1791="","",IF($C1791="SUPERSTORE","Superstore","DH"))</f>
        <v/>
      </c>
      <c r="O1791" s="36">
        <f>IF($B1791="","",IFERROR(VLOOKUP($B1791,Mapping!$A:$C,2,0),"Not Mapped"))</f>
        <v/>
      </c>
      <c r="P1791" s="36">
        <f>IF($B1791="","",IFERROR(VLOOKUP($B1791,Mapping!$A:$C,3,0),"Not Mapped"))</f>
        <v/>
      </c>
      <c r="Q1791" s="36">
        <f>IF($B1791="","",IFERROR(VLOOKUP($O1791,Leaders!$A:$B,2,0),"Not Mapped"))</f>
        <v/>
      </c>
      <c r="R1791" s="36">
        <f>IF($B1791="","",IF(COUNTIF(Exclusions!$A:$A,$B1791)&gt;0,"Yes","No"))</f>
        <v/>
      </c>
      <c r="S1791" s="38">
        <f>IF($B1791="","",MIN(1,DAY($A1791)/IF($N1791="Superstore",Settings!$B$5,Settings!$B$4)))</f>
        <v/>
      </c>
      <c r="T1791" s="38">
        <f>IF(OR($B1791="",$G1791="",$S1791=0),"",$G1791/$S1791)</f>
        <v/>
      </c>
      <c r="U1791" s="36">
        <f>IF($T1791="","",IF($T1791&lt;Settings!$B$8,"Critical",IF($T1791&lt;Settings!$B$9,"Semi Critical","Non Critical")))</f>
        <v/>
      </c>
      <c r="V1791" s="28" t="n"/>
      <c r="Z1791">
        <f>IF($B1791="","",IFERROR(VLOOKUP($B1791,'Plan HC for CCA'!$A:$B,2,0),""))</f>
        <v/>
      </c>
      <c r="AA1791">
        <f>IF(OR($B1791="",$Z1791=""),"",IF(N($M1791)&lt;$Z1791,"Delta","No Delta"))</f>
        <v/>
      </c>
      <c r="AB1791">
        <f>IF(OR($B1791="",$Z1791=""),"",MAX(0,$Z1791-N($M1791)))</f>
        <v/>
      </c>
      <c r="AC1791" s="46">
        <f>IF($B1791="","",IFERROR(INDEX('CCA Util %'!$H:$H,MATCH($B1791,'CCA Util %'!$E:$E,0)),""))</f>
        <v/>
      </c>
      <c r="AD1791">
        <f>IF($B1791="","",IFERROR(INDEX('CCA Util %'!$G:$G,MATCH($B1791,'CCA Util %'!$E:$E,0)),""))</f>
        <v/>
      </c>
      <c r="AE1791">
        <f>IF(OR($B1791="",$U1791=""),"",$U1791&amp;" &amp; "&amp;IF(OR($AD1791="",$AD1791=0),"Util NA",$AD1791&amp;" Util"))</f>
        <v/>
      </c>
    </row>
    <row r="1792" ht="15.75" customHeight="1" s="42">
      <c r="A1792" s="41" t="n"/>
      <c r="G1792" s="38" t="n"/>
      <c r="H1792" s="38" t="n"/>
      <c r="I1792" s="38" t="n"/>
      <c r="J1792" s="38" t="n"/>
      <c r="K1792" s="38" t="n"/>
      <c r="L1792" s="38" t="n"/>
      <c r="N1792" s="36">
        <f>IF($B1792="","",IF($C1792="SUPERSTORE","Superstore","DH"))</f>
        <v/>
      </c>
      <c r="O1792" s="36">
        <f>IF($B1792="","",IFERROR(VLOOKUP($B1792,Mapping!$A:$C,2,0),"Not Mapped"))</f>
        <v/>
      </c>
      <c r="P1792" s="36">
        <f>IF($B1792="","",IFERROR(VLOOKUP($B1792,Mapping!$A:$C,3,0),"Not Mapped"))</f>
        <v/>
      </c>
      <c r="Q1792" s="36">
        <f>IF($B1792="","",IFERROR(VLOOKUP($O1792,Leaders!$A:$B,2,0),"Not Mapped"))</f>
        <v/>
      </c>
      <c r="R1792" s="36">
        <f>IF($B1792="","",IF(COUNTIF(Exclusions!$A:$A,$B1792)&gt;0,"Yes","No"))</f>
        <v/>
      </c>
      <c r="S1792" s="38">
        <f>IF($B1792="","",MIN(1,DAY($A1792)/IF($N1792="Superstore",Settings!$B$5,Settings!$B$4)))</f>
        <v/>
      </c>
      <c r="T1792" s="38">
        <f>IF(OR($B1792="",$G1792="",$S1792=0),"",$G1792/$S1792)</f>
        <v/>
      </c>
      <c r="U1792" s="36">
        <f>IF($T1792="","",IF($T1792&lt;Settings!$B$8,"Critical",IF($T1792&lt;Settings!$B$9,"Semi Critical","Non Critical")))</f>
        <v/>
      </c>
      <c r="V1792" s="28" t="n"/>
      <c r="Z1792">
        <f>IF($B1792="","",IFERROR(VLOOKUP($B1792,'Plan HC for CCA'!$A:$B,2,0),""))</f>
        <v/>
      </c>
      <c r="AA1792">
        <f>IF(OR($B1792="",$Z1792=""),"",IF(N($M1792)&lt;$Z1792,"Delta","No Delta"))</f>
        <v/>
      </c>
      <c r="AB1792">
        <f>IF(OR($B1792="",$Z1792=""),"",MAX(0,$Z1792-N($M1792)))</f>
        <v/>
      </c>
      <c r="AC1792" s="46">
        <f>IF($B1792="","",IFERROR(INDEX('CCA Util %'!$H:$H,MATCH($B1792,'CCA Util %'!$E:$E,0)),""))</f>
        <v/>
      </c>
      <c r="AD1792">
        <f>IF($B1792="","",IFERROR(INDEX('CCA Util %'!$G:$G,MATCH($B1792,'CCA Util %'!$E:$E,0)),""))</f>
        <v/>
      </c>
      <c r="AE1792">
        <f>IF(OR($B1792="",$U1792=""),"",$U1792&amp;" &amp; "&amp;IF(OR($AD1792="",$AD1792=0),"Util NA",$AD1792&amp;" Util"))</f>
        <v/>
      </c>
    </row>
    <row r="1793" ht="15.75" customHeight="1" s="42">
      <c r="A1793" s="41" t="n"/>
      <c r="G1793" s="38" t="n"/>
      <c r="H1793" s="38" t="n"/>
      <c r="I1793" s="38" t="n"/>
      <c r="J1793" s="38" t="n"/>
      <c r="K1793" s="38" t="n"/>
      <c r="L1793" s="38" t="n"/>
      <c r="N1793" s="36">
        <f>IF($B1793="","",IF($C1793="SUPERSTORE","Superstore","DH"))</f>
        <v/>
      </c>
      <c r="O1793" s="36">
        <f>IF($B1793="","",IFERROR(VLOOKUP($B1793,Mapping!$A:$C,2,0),"Not Mapped"))</f>
        <v/>
      </c>
      <c r="P1793" s="36">
        <f>IF($B1793="","",IFERROR(VLOOKUP($B1793,Mapping!$A:$C,3,0),"Not Mapped"))</f>
        <v/>
      </c>
      <c r="Q1793" s="36">
        <f>IF($B1793="","",IFERROR(VLOOKUP($O1793,Leaders!$A:$B,2,0),"Not Mapped"))</f>
        <v/>
      </c>
      <c r="R1793" s="36">
        <f>IF($B1793="","",IF(COUNTIF(Exclusions!$A:$A,$B1793)&gt;0,"Yes","No"))</f>
        <v/>
      </c>
      <c r="S1793" s="38">
        <f>IF($B1793="","",MIN(1,DAY($A1793)/IF($N1793="Superstore",Settings!$B$5,Settings!$B$4)))</f>
        <v/>
      </c>
      <c r="T1793" s="38">
        <f>IF(OR($B1793="",$G1793="",$S1793=0),"",$G1793/$S1793)</f>
        <v/>
      </c>
      <c r="U1793" s="36">
        <f>IF($T1793="","",IF($T1793&lt;Settings!$B$8,"Critical",IF($T1793&lt;Settings!$B$9,"Semi Critical","Non Critical")))</f>
        <v/>
      </c>
      <c r="V1793" s="28" t="n"/>
      <c r="Z1793">
        <f>IF($B1793="","",IFERROR(VLOOKUP($B1793,'Plan HC for CCA'!$A:$B,2,0),""))</f>
        <v/>
      </c>
      <c r="AA1793">
        <f>IF(OR($B1793="",$Z1793=""),"",IF(N($M1793)&lt;$Z1793,"Delta","No Delta"))</f>
        <v/>
      </c>
      <c r="AB1793">
        <f>IF(OR($B1793="",$Z1793=""),"",MAX(0,$Z1793-N($M1793)))</f>
        <v/>
      </c>
      <c r="AC1793" s="46">
        <f>IF($B1793="","",IFERROR(INDEX('CCA Util %'!$H:$H,MATCH($B1793,'CCA Util %'!$E:$E,0)),""))</f>
        <v/>
      </c>
      <c r="AD1793">
        <f>IF($B1793="","",IFERROR(INDEX('CCA Util %'!$G:$G,MATCH($B1793,'CCA Util %'!$E:$E,0)),""))</f>
        <v/>
      </c>
      <c r="AE1793">
        <f>IF(OR($B1793="",$U1793=""),"",$U1793&amp;" &amp; "&amp;IF(OR($AD1793="",$AD1793=0),"Util NA",$AD1793&amp;" Util"))</f>
        <v/>
      </c>
    </row>
    <row r="1794" ht="15.75" customHeight="1" s="42">
      <c r="A1794" s="41" t="n"/>
      <c r="G1794" s="38" t="n"/>
      <c r="H1794" s="38" t="n"/>
      <c r="I1794" s="38" t="n"/>
      <c r="J1794" s="38" t="n"/>
      <c r="K1794" s="38" t="n"/>
      <c r="L1794" s="38" t="n"/>
      <c r="N1794" s="36">
        <f>IF($B1794="","",IF($C1794="SUPERSTORE","Superstore","DH"))</f>
        <v/>
      </c>
      <c r="O1794" s="36">
        <f>IF($B1794="","",IFERROR(VLOOKUP($B1794,Mapping!$A:$C,2,0),"Not Mapped"))</f>
        <v/>
      </c>
      <c r="P1794" s="36">
        <f>IF($B1794="","",IFERROR(VLOOKUP($B1794,Mapping!$A:$C,3,0),"Not Mapped"))</f>
        <v/>
      </c>
      <c r="Q1794" s="36">
        <f>IF($B1794="","",IFERROR(VLOOKUP($O1794,Leaders!$A:$B,2,0),"Not Mapped"))</f>
        <v/>
      </c>
      <c r="R1794" s="36">
        <f>IF($B1794="","",IF(COUNTIF(Exclusions!$A:$A,$B1794)&gt;0,"Yes","No"))</f>
        <v/>
      </c>
      <c r="S1794" s="38">
        <f>IF($B1794="","",MIN(1,DAY($A1794)/IF($N1794="Superstore",Settings!$B$5,Settings!$B$4)))</f>
        <v/>
      </c>
      <c r="T1794" s="38">
        <f>IF(OR($B1794="",$G1794="",$S1794=0),"",$G1794/$S1794)</f>
        <v/>
      </c>
      <c r="U1794" s="36">
        <f>IF($T1794="","",IF($T1794&lt;Settings!$B$8,"Critical",IF($T1794&lt;Settings!$B$9,"Semi Critical","Non Critical")))</f>
        <v/>
      </c>
      <c r="V1794" s="28" t="n"/>
      <c r="Z1794">
        <f>IF($B1794="","",IFERROR(VLOOKUP($B1794,'Plan HC for CCA'!$A:$B,2,0),""))</f>
        <v/>
      </c>
      <c r="AA1794">
        <f>IF(OR($B1794="",$Z1794=""),"",IF(N($M1794)&lt;$Z1794,"Delta","No Delta"))</f>
        <v/>
      </c>
      <c r="AB1794">
        <f>IF(OR($B1794="",$Z1794=""),"",MAX(0,$Z1794-N($M1794)))</f>
        <v/>
      </c>
      <c r="AC1794" s="46">
        <f>IF($B1794="","",IFERROR(INDEX('CCA Util %'!$H:$H,MATCH($B1794,'CCA Util %'!$E:$E,0)),""))</f>
        <v/>
      </c>
      <c r="AD1794">
        <f>IF($B1794="","",IFERROR(INDEX('CCA Util %'!$G:$G,MATCH($B1794,'CCA Util %'!$E:$E,0)),""))</f>
        <v/>
      </c>
      <c r="AE1794">
        <f>IF(OR($B1794="",$U1794=""),"",$U1794&amp;" &amp; "&amp;IF(OR($AD1794="",$AD1794=0),"Util NA",$AD1794&amp;" Util"))</f>
        <v/>
      </c>
    </row>
    <row r="1795" ht="15.75" customHeight="1" s="42">
      <c r="A1795" s="41" t="n"/>
      <c r="G1795" s="38" t="n"/>
      <c r="H1795" s="38" t="n"/>
      <c r="I1795" s="38" t="n"/>
      <c r="J1795" s="38" t="n"/>
      <c r="K1795" s="38" t="n"/>
      <c r="L1795" s="38" t="n"/>
      <c r="N1795" s="36">
        <f>IF($B1795="","",IF($C1795="SUPERSTORE","Superstore","DH"))</f>
        <v/>
      </c>
      <c r="O1795" s="36">
        <f>IF($B1795="","",IFERROR(VLOOKUP($B1795,Mapping!$A:$C,2,0),"Not Mapped"))</f>
        <v/>
      </c>
      <c r="P1795" s="36">
        <f>IF($B1795="","",IFERROR(VLOOKUP($B1795,Mapping!$A:$C,3,0),"Not Mapped"))</f>
        <v/>
      </c>
      <c r="Q1795" s="36">
        <f>IF($B1795="","",IFERROR(VLOOKUP($O1795,Leaders!$A:$B,2,0),"Not Mapped"))</f>
        <v/>
      </c>
      <c r="R1795" s="36">
        <f>IF($B1795="","",IF(COUNTIF(Exclusions!$A:$A,$B1795)&gt;0,"Yes","No"))</f>
        <v/>
      </c>
      <c r="S1795" s="38">
        <f>IF($B1795="","",MIN(1,DAY($A1795)/IF($N1795="Superstore",Settings!$B$5,Settings!$B$4)))</f>
        <v/>
      </c>
      <c r="T1795" s="38">
        <f>IF(OR($B1795="",$G1795="",$S1795=0),"",$G1795/$S1795)</f>
        <v/>
      </c>
      <c r="U1795" s="36">
        <f>IF($T1795="","",IF($T1795&lt;Settings!$B$8,"Critical",IF($T1795&lt;Settings!$B$9,"Semi Critical","Non Critical")))</f>
        <v/>
      </c>
      <c r="V1795" s="28" t="n"/>
      <c r="Z1795">
        <f>IF($B1795="","",IFERROR(VLOOKUP($B1795,'Plan HC for CCA'!$A:$B,2,0),""))</f>
        <v/>
      </c>
      <c r="AA1795">
        <f>IF(OR($B1795="",$Z1795=""),"",IF(N($M1795)&lt;$Z1795,"Delta","No Delta"))</f>
        <v/>
      </c>
      <c r="AB1795">
        <f>IF(OR($B1795="",$Z1795=""),"",MAX(0,$Z1795-N($M1795)))</f>
        <v/>
      </c>
      <c r="AC1795" s="46">
        <f>IF($B1795="","",IFERROR(INDEX('CCA Util %'!$H:$H,MATCH($B1795,'CCA Util %'!$E:$E,0)),""))</f>
        <v/>
      </c>
      <c r="AD1795">
        <f>IF($B1795="","",IFERROR(INDEX('CCA Util %'!$G:$G,MATCH($B1795,'CCA Util %'!$E:$E,0)),""))</f>
        <v/>
      </c>
      <c r="AE1795">
        <f>IF(OR($B1795="",$U1795=""),"",$U1795&amp;" &amp; "&amp;IF(OR($AD1795="",$AD1795=0),"Util NA",$AD1795&amp;" Util"))</f>
        <v/>
      </c>
    </row>
    <row r="1796" ht="15.75" customHeight="1" s="42">
      <c r="A1796" s="41" t="n"/>
      <c r="G1796" s="38" t="n"/>
      <c r="H1796" s="38" t="n"/>
      <c r="I1796" s="38" t="n"/>
      <c r="J1796" s="38" t="n"/>
      <c r="K1796" s="38" t="n"/>
      <c r="L1796" s="38" t="n"/>
      <c r="N1796" s="36">
        <f>IF($B1796="","",IF($C1796="SUPERSTORE","Superstore","DH"))</f>
        <v/>
      </c>
      <c r="O1796" s="36">
        <f>IF($B1796="","",IFERROR(VLOOKUP($B1796,Mapping!$A:$C,2,0),"Not Mapped"))</f>
        <v/>
      </c>
      <c r="P1796" s="36">
        <f>IF($B1796="","",IFERROR(VLOOKUP($B1796,Mapping!$A:$C,3,0),"Not Mapped"))</f>
        <v/>
      </c>
      <c r="Q1796" s="36">
        <f>IF($B1796="","",IFERROR(VLOOKUP($O1796,Leaders!$A:$B,2,0),"Not Mapped"))</f>
        <v/>
      </c>
      <c r="R1796" s="36">
        <f>IF($B1796="","",IF(COUNTIF(Exclusions!$A:$A,$B1796)&gt;0,"Yes","No"))</f>
        <v/>
      </c>
      <c r="S1796" s="38">
        <f>IF($B1796="","",MIN(1,DAY($A1796)/IF($N1796="Superstore",Settings!$B$5,Settings!$B$4)))</f>
        <v/>
      </c>
      <c r="T1796" s="38">
        <f>IF(OR($B1796="",$G1796="",$S1796=0),"",$G1796/$S1796)</f>
        <v/>
      </c>
      <c r="U1796" s="36">
        <f>IF($T1796="","",IF($T1796&lt;Settings!$B$8,"Critical",IF($T1796&lt;Settings!$B$9,"Semi Critical","Non Critical")))</f>
        <v/>
      </c>
      <c r="V1796" s="28" t="n"/>
      <c r="Z1796">
        <f>IF($B1796="","",IFERROR(VLOOKUP($B1796,'Plan HC for CCA'!$A:$B,2,0),""))</f>
        <v/>
      </c>
      <c r="AA1796">
        <f>IF(OR($B1796="",$Z1796=""),"",IF(N($M1796)&lt;$Z1796,"Delta","No Delta"))</f>
        <v/>
      </c>
      <c r="AB1796">
        <f>IF(OR($B1796="",$Z1796=""),"",MAX(0,$Z1796-N($M1796)))</f>
        <v/>
      </c>
      <c r="AC1796" s="46">
        <f>IF($B1796="","",IFERROR(INDEX('CCA Util %'!$H:$H,MATCH($B1796,'CCA Util %'!$E:$E,0)),""))</f>
        <v/>
      </c>
      <c r="AD1796">
        <f>IF($B1796="","",IFERROR(INDEX('CCA Util %'!$G:$G,MATCH($B1796,'CCA Util %'!$E:$E,0)),""))</f>
        <v/>
      </c>
      <c r="AE1796">
        <f>IF(OR($B1796="",$U1796=""),"",$U1796&amp;" &amp; "&amp;IF(OR($AD1796="",$AD1796=0),"Util NA",$AD1796&amp;" Util"))</f>
        <v/>
      </c>
    </row>
    <row r="1797" ht="15.75" customHeight="1" s="42">
      <c r="A1797" s="41" t="n"/>
      <c r="G1797" s="38" t="n"/>
      <c r="H1797" s="38" t="n"/>
      <c r="I1797" s="38" t="n"/>
      <c r="J1797" s="38" t="n"/>
      <c r="K1797" s="38" t="n"/>
      <c r="L1797" s="38" t="n"/>
      <c r="N1797" s="36">
        <f>IF($B1797="","",IF($C1797="SUPERSTORE","Superstore","DH"))</f>
        <v/>
      </c>
      <c r="O1797" s="36">
        <f>IF($B1797="","",IFERROR(VLOOKUP($B1797,Mapping!$A:$C,2,0),"Not Mapped"))</f>
        <v/>
      </c>
      <c r="P1797" s="36">
        <f>IF($B1797="","",IFERROR(VLOOKUP($B1797,Mapping!$A:$C,3,0),"Not Mapped"))</f>
        <v/>
      </c>
      <c r="Q1797" s="36">
        <f>IF($B1797="","",IFERROR(VLOOKUP($O1797,Leaders!$A:$B,2,0),"Not Mapped"))</f>
        <v/>
      </c>
      <c r="R1797" s="36">
        <f>IF($B1797="","",IF(COUNTIF(Exclusions!$A:$A,$B1797)&gt;0,"Yes","No"))</f>
        <v/>
      </c>
      <c r="S1797" s="38">
        <f>IF($B1797="","",MIN(1,DAY($A1797)/IF($N1797="Superstore",Settings!$B$5,Settings!$B$4)))</f>
        <v/>
      </c>
      <c r="T1797" s="38">
        <f>IF(OR($B1797="",$G1797="",$S1797=0),"",$G1797/$S1797)</f>
        <v/>
      </c>
      <c r="U1797" s="36">
        <f>IF($T1797="","",IF($T1797&lt;Settings!$B$8,"Critical",IF($T1797&lt;Settings!$B$9,"Semi Critical","Non Critical")))</f>
        <v/>
      </c>
      <c r="V1797" s="28" t="n"/>
      <c r="Z1797">
        <f>IF($B1797="","",IFERROR(VLOOKUP($B1797,'Plan HC for CCA'!$A:$B,2,0),""))</f>
        <v/>
      </c>
      <c r="AA1797">
        <f>IF(OR($B1797="",$Z1797=""),"",IF(N($M1797)&lt;$Z1797,"Delta","No Delta"))</f>
        <v/>
      </c>
      <c r="AB1797">
        <f>IF(OR($B1797="",$Z1797=""),"",MAX(0,$Z1797-N($M1797)))</f>
        <v/>
      </c>
      <c r="AC1797" s="46">
        <f>IF($B1797="","",IFERROR(INDEX('CCA Util %'!$H:$H,MATCH($B1797,'CCA Util %'!$E:$E,0)),""))</f>
        <v/>
      </c>
      <c r="AD1797">
        <f>IF($B1797="","",IFERROR(INDEX('CCA Util %'!$G:$G,MATCH($B1797,'CCA Util %'!$E:$E,0)),""))</f>
        <v/>
      </c>
      <c r="AE1797">
        <f>IF(OR($B1797="",$U1797=""),"",$U1797&amp;" &amp; "&amp;IF(OR($AD1797="",$AD1797=0),"Util NA",$AD1797&amp;" Util"))</f>
        <v/>
      </c>
    </row>
    <row r="1798" ht="15.75" customHeight="1" s="42">
      <c r="A1798" s="41" t="n"/>
      <c r="G1798" s="38" t="n"/>
      <c r="H1798" s="38" t="n"/>
      <c r="I1798" s="38" t="n"/>
      <c r="J1798" s="38" t="n"/>
      <c r="K1798" s="38" t="n"/>
      <c r="L1798" s="38" t="n"/>
      <c r="N1798" s="36">
        <f>IF($B1798="","",IF($C1798="SUPERSTORE","Superstore","DH"))</f>
        <v/>
      </c>
      <c r="O1798" s="36">
        <f>IF($B1798="","",IFERROR(VLOOKUP($B1798,Mapping!$A:$C,2,0),"Not Mapped"))</f>
        <v/>
      </c>
      <c r="P1798" s="36">
        <f>IF($B1798="","",IFERROR(VLOOKUP($B1798,Mapping!$A:$C,3,0),"Not Mapped"))</f>
        <v/>
      </c>
      <c r="Q1798" s="36">
        <f>IF($B1798="","",IFERROR(VLOOKUP($O1798,Leaders!$A:$B,2,0),"Not Mapped"))</f>
        <v/>
      </c>
      <c r="R1798" s="36">
        <f>IF($B1798="","",IF(COUNTIF(Exclusions!$A:$A,$B1798)&gt;0,"Yes","No"))</f>
        <v/>
      </c>
      <c r="S1798" s="38">
        <f>IF($B1798="","",MIN(1,DAY($A1798)/IF($N1798="Superstore",Settings!$B$5,Settings!$B$4)))</f>
        <v/>
      </c>
      <c r="T1798" s="38">
        <f>IF(OR($B1798="",$G1798="",$S1798=0),"",$G1798/$S1798)</f>
        <v/>
      </c>
      <c r="U1798" s="36">
        <f>IF($T1798="","",IF($T1798&lt;Settings!$B$8,"Critical",IF($T1798&lt;Settings!$B$9,"Semi Critical","Non Critical")))</f>
        <v/>
      </c>
      <c r="V1798" s="28" t="n"/>
      <c r="Z1798">
        <f>IF($B1798="","",IFERROR(VLOOKUP($B1798,'Plan HC for CCA'!$A:$B,2,0),""))</f>
        <v/>
      </c>
      <c r="AA1798">
        <f>IF(OR($B1798="",$Z1798=""),"",IF(N($M1798)&lt;$Z1798,"Delta","No Delta"))</f>
        <v/>
      </c>
      <c r="AB1798">
        <f>IF(OR($B1798="",$Z1798=""),"",MAX(0,$Z1798-N($M1798)))</f>
        <v/>
      </c>
      <c r="AC1798" s="46">
        <f>IF($B1798="","",IFERROR(INDEX('CCA Util %'!$H:$H,MATCH($B1798,'CCA Util %'!$E:$E,0)),""))</f>
        <v/>
      </c>
      <c r="AD1798">
        <f>IF($B1798="","",IFERROR(INDEX('CCA Util %'!$G:$G,MATCH($B1798,'CCA Util %'!$E:$E,0)),""))</f>
        <v/>
      </c>
      <c r="AE1798">
        <f>IF(OR($B1798="",$U1798=""),"",$U1798&amp;" &amp; "&amp;IF(OR($AD1798="",$AD1798=0),"Util NA",$AD1798&amp;" Util"))</f>
        <v/>
      </c>
    </row>
    <row r="1799" ht="15.75" customHeight="1" s="42">
      <c r="A1799" s="41" t="n"/>
      <c r="G1799" s="38" t="n"/>
      <c r="H1799" s="38" t="n"/>
      <c r="I1799" s="38" t="n"/>
      <c r="J1799" s="38" t="n"/>
      <c r="K1799" s="38" t="n"/>
      <c r="L1799" s="38" t="n"/>
      <c r="N1799" s="36">
        <f>IF($B1799="","",IF($C1799="SUPERSTORE","Superstore","DH"))</f>
        <v/>
      </c>
      <c r="O1799" s="36">
        <f>IF($B1799="","",IFERROR(VLOOKUP($B1799,Mapping!$A:$C,2,0),"Not Mapped"))</f>
        <v/>
      </c>
      <c r="P1799" s="36">
        <f>IF($B1799="","",IFERROR(VLOOKUP($B1799,Mapping!$A:$C,3,0),"Not Mapped"))</f>
        <v/>
      </c>
      <c r="Q1799" s="36">
        <f>IF($B1799="","",IFERROR(VLOOKUP($O1799,Leaders!$A:$B,2,0),"Not Mapped"))</f>
        <v/>
      </c>
      <c r="R1799" s="36">
        <f>IF($B1799="","",IF(COUNTIF(Exclusions!$A:$A,$B1799)&gt;0,"Yes","No"))</f>
        <v/>
      </c>
      <c r="S1799" s="38">
        <f>IF($B1799="","",MIN(1,DAY($A1799)/IF($N1799="Superstore",Settings!$B$5,Settings!$B$4)))</f>
        <v/>
      </c>
      <c r="T1799" s="38">
        <f>IF(OR($B1799="",$G1799="",$S1799=0),"",$G1799/$S1799)</f>
        <v/>
      </c>
      <c r="U1799" s="36">
        <f>IF($T1799="","",IF($T1799&lt;Settings!$B$8,"Critical",IF($T1799&lt;Settings!$B$9,"Semi Critical","Non Critical")))</f>
        <v/>
      </c>
      <c r="V1799" s="28" t="n"/>
      <c r="Z1799">
        <f>IF($B1799="","",IFERROR(VLOOKUP($B1799,'Plan HC for CCA'!$A:$B,2,0),""))</f>
        <v/>
      </c>
      <c r="AA1799">
        <f>IF(OR($B1799="",$Z1799=""),"",IF(N($M1799)&lt;$Z1799,"Delta","No Delta"))</f>
        <v/>
      </c>
      <c r="AB1799">
        <f>IF(OR($B1799="",$Z1799=""),"",MAX(0,$Z1799-N($M1799)))</f>
        <v/>
      </c>
      <c r="AC1799" s="46">
        <f>IF($B1799="","",IFERROR(INDEX('CCA Util %'!$H:$H,MATCH($B1799,'CCA Util %'!$E:$E,0)),""))</f>
        <v/>
      </c>
      <c r="AD1799">
        <f>IF($B1799="","",IFERROR(INDEX('CCA Util %'!$G:$G,MATCH($B1799,'CCA Util %'!$E:$E,0)),""))</f>
        <v/>
      </c>
      <c r="AE1799">
        <f>IF(OR($B1799="",$U1799=""),"",$U1799&amp;" &amp; "&amp;IF(OR($AD1799="",$AD1799=0),"Util NA",$AD1799&amp;" Util"))</f>
        <v/>
      </c>
    </row>
    <row r="1800" ht="15.75" customHeight="1" s="42">
      <c r="A1800" s="41" t="n"/>
      <c r="G1800" s="38" t="n"/>
      <c r="H1800" s="38" t="n"/>
      <c r="I1800" s="38" t="n"/>
      <c r="J1800" s="38" t="n"/>
      <c r="K1800" s="38" t="n"/>
      <c r="L1800" s="38" t="n"/>
      <c r="N1800" s="36">
        <f>IF($B1800="","",IF($C1800="SUPERSTORE","Superstore","DH"))</f>
        <v/>
      </c>
      <c r="O1800" s="36">
        <f>IF($B1800="","",IFERROR(VLOOKUP($B1800,Mapping!$A:$C,2,0),"Not Mapped"))</f>
        <v/>
      </c>
      <c r="P1800" s="36">
        <f>IF($B1800="","",IFERROR(VLOOKUP($B1800,Mapping!$A:$C,3,0),"Not Mapped"))</f>
        <v/>
      </c>
      <c r="Q1800" s="36">
        <f>IF($B1800="","",IFERROR(VLOOKUP($O1800,Leaders!$A:$B,2,0),"Not Mapped"))</f>
        <v/>
      </c>
      <c r="R1800" s="36">
        <f>IF($B1800="","",IF(COUNTIF(Exclusions!$A:$A,$B1800)&gt;0,"Yes","No"))</f>
        <v/>
      </c>
      <c r="S1800" s="38">
        <f>IF($B1800="","",MIN(1,DAY($A1800)/IF($N1800="Superstore",Settings!$B$5,Settings!$B$4)))</f>
        <v/>
      </c>
      <c r="T1800" s="38">
        <f>IF(OR($B1800="",$G1800="",$S1800=0),"",$G1800/$S1800)</f>
        <v/>
      </c>
      <c r="U1800" s="36">
        <f>IF($T1800="","",IF($T1800&lt;Settings!$B$8,"Critical",IF($T1800&lt;Settings!$B$9,"Semi Critical","Non Critical")))</f>
        <v/>
      </c>
      <c r="V1800" s="28" t="n"/>
      <c r="Z1800">
        <f>IF($B1800="","",IFERROR(VLOOKUP($B1800,'Plan HC for CCA'!$A:$B,2,0),""))</f>
        <v/>
      </c>
      <c r="AA1800">
        <f>IF(OR($B1800="",$Z1800=""),"",IF(N($M1800)&lt;$Z1800,"Delta","No Delta"))</f>
        <v/>
      </c>
      <c r="AB1800">
        <f>IF(OR($B1800="",$Z1800=""),"",MAX(0,$Z1800-N($M1800)))</f>
        <v/>
      </c>
      <c r="AC1800" s="46">
        <f>IF($B1800="","",IFERROR(INDEX('CCA Util %'!$H:$H,MATCH($B1800,'CCA Util %'!$E:$E,0)),""))</f>
        <v/>
      </c>
      <c r="AD1800">
        <f>IF($B1800="","",IFERROR(INDEX('CCA Util %'!$G:$G,MATCH($B1800,'CCA Util %'!$E:$E,0)),""))</f>
        <v/>
      </c>
      <c r="AE1800">
        <f>IF(OR($B1800="",$U1800=""),"",$U1800&amp;" &amp; "&amp;IF(OR($AD1800="",$AD1800=0),"Util NA",$AD1800&amp;" Util"))</f>
        <v/>
      </c>
    </row>
    <row r="1801" ht="15.75" customHeight="1" s="42">
      <c r="A1801" s="41" t="n"/>
      <c r="G1801" s="38" t="n"/>
      <c r="H1801" s="38" t="n"/>
      <c r="I1801" s="38" t="n"/>
      <c r="J1801" s="38" t="n"/>
      <c r="K1801" s="38" t="n"/>
      <c r="L1801" s="38" t="n"/>
      <c r="N1801" s="36">
        <f>IF($B1801="","",IF($C1801="SUPERSTORE","Superstore","DH"))</f>
        <v/>
      </c>
      <c r="O1801" s="36">
        <f>IF($B1801="","",IFERROR(VLOOKUP($B1801,Mapping!$A:$C,2,0),"Not Mapped"))</f>
        <v/>
      </c>
      <c r="P1801" s="36">
        <f>IF($B1801="","",IFERROR(VLOOKUP($B1801,Mapping!$A:$C,3,0),"Not Mapped"))</f>
        <v/>
      </c>
      <c r="Q1801" s="36">
        <f>IF($B1801="","",IFERROR(VLOOKUP($O1801,Leaders!$A:$B,2,0),"Not Mapped"))</f>
        <v/>
      </c>
      <c r="R1801" s="36">
        <f>IF($B1801="","",IF(COUNTIF(Exclusions!$A:$A,$B1801)&gt;0,"Yes","No"))</f>
        <v/>
      </c>
      <c r="S1801" s="38">
        <f>IF($B1801="","",MIN(1,DAY($A1801)/IF($N1801="Superstore",Settings!$B$5,Settings!$B$4)))</f>
        <v/>
      </c>
      <c r="T1801" s="38">
        <f>IF(OR($B1801="",$G1801="",$S1801=0),"",$G1801/$S1801)</f>
        <v/>
      </c>
      <c r="U1801" s="36">
        <f>IF($T1801="","",IF($T1801&lt;Settings!$B$8,"Critical",IF($T1801&lt;Settings!$B$9,"Semi Critical","Non Critical")))</f>
        <v/>
      </c>
      <c r="V1801" s="28" t="n"/>
      <c r="Z1801">
        <f>IF($B1801="","",IFERROR(VLOOKUP($B1801,'Plan HC for CCA'!$A:$B,2,0),""))</f>
        <v/>
      </c>
      <c r="AA1801">
        <f>IF(OR($B1801="",$Z1801=""),"",IF(N($M1801)&lt;$Z1801,"Delta","No Delta"))</f>
        <v/>
      </c>
      <c r="AB1801">
        <f>IF(OR($B1801="",$Z1801=""),"",MAX(0,$Z1801-N($M1801)))</f>
        <v/>
      </c>
      <c r="AC1801" s="46">
        <f>IF($B1801="","",IFERROR(INDEX('CCA Util %'!$H:$H,MATCH($B1801,'CCA Util %'!$E:$E,0)),""))</f>
        <v/>
      </c>
      <c r="AD1801">
        <f>IF($B1801="","",IFERROR(INDEX('CCA Util %'!$G:$G,MATCH($B1801,'CCA Util %'!$E:$E,0)),""))</f>
        <v/>
      </c>
      <c r="AE1801">
        <f>IF(OR($B1801="",$U1801=""),"",$U1801&amp;" &amp; "&amp;IF(OR($AD1801="",$AD1801=0),"Util NA",$AD1801&amp;" Util"))</f>
        <v/>
      </c>
    </row>
    <row r="1802" ht="15.75" customHeight="1" s="42">
      <c r="A1802" s="41" t="n"/>
      <c r="G1802" s="38" t="n"/>
      <c r="H1802" s="38" t="n"/>
      <c r="I1802" s="38" t="n"/>
      <c r="J1802" s="38" t="n"/>
      <c r="K1802" s="38" t="n"/>
      <c r="L1802" s="38" t="n"/>
      <c r="N1802" s="36">
        <f>IF($B1802="","",IF($C1802="SUPERSTORE","Superstore","DH"))</f>
        <v/>
      </c>
      <c r="O1802" s="36">
        <f>IF($B1802="","",IFERROR(VLOOKUP($B1802,Mapping!$A:$C,2,0),"Not Mapped"))</f>
        <v/>
      </c>
      <c r="P1802" s="36">
        <f>IF($B1802="","",IFERROR(VLOOKUP($B1802,Mapping!$A:$C,3,0),"Not Mapped"))</f>
        <v/>
      </c>
      <c r="Q1802" s="36">
        <f>IF($B1802="","",IFERROR(VLOOKUP($O1802,Leaders!$A:$B,2,0),"Not Mapped"))</f>
        <v/>
      </c>
      <c r="R1802" s="36">
        <f>IF($B1802="","",IF(COUNTIF(Exclusions!$A:$A,$B1802)&gt;0,"Yes","No"))</f>
        <v/>
      </c>
      <c r="S1802" s="38">
        <f>IF($B1802="","",MIN(1,DAY($A1802)/IF($N1802="Superstore",Settings!$B$5,Settings!$B$4)))</f>
        <v/>
      </c>
      <c r="T1802" s="38">
        <f>IF(OR($B1802="",$G1802="",$S1802=0),"",$G1802/$S1802)</f>
        <v/>
      </c>
      <c r="U1802" s="36">
        <f>IF($T1802="","",IF($T1802&lt;Settings!$B$8,"Critical",IF($T1802&lt;Settings!$B$9,"Semi Critical","Non Critical")))</f>
        <v/>
      </c>
      <c r="V1802" s="28" t="n"/>
      <c r="Z1802">
        <f>IF($B1802="","",IFERROR(VLOOKUP($B1802,'Plan HC for CCA'!$A:$B,2,0),""))</f>
        <v/>
      </c>
      <c r="AA1802">
        <f>IF(OR($B1802="",$Z1802=""),"",IF(N($M1802)&lt;$Z1802,"Delta","No Delta"))</f>
        <v/>
      </c>
      <c r="AB1802">
        <f>IF(OR($B1802="",$Z1802=""),"",MAX(0,$Z1802-N($M1802)))</f>
        <v/>
      </c>
      <c r="AC1802" s="46">
        <f>IF($B1802="","",IFERROR(INDEX('CCA Util %'!$H:$H,MATCH($B1802,'CCA Util %'!$E:$E,0)),""))</f>
        <v/>
      </c>
      <c r="AD1802">
        <f>IF($B1802="","",IFERROR(INDEX('CCA Util %'!$G:$G,MATCH($B1802,'CCA Util %'!$E:$E,0)),""))</f>
        <v/>
      </c>
      <c r="AE1802">
        <f>IF(OR($B1802="",$U1802=""),"",$U1802&amp;" &amp; "&amp;IF(OR($AD1802="",$AD1802=0),"Util NA",$AD1802&amp;" Util"))</f>
        <v/>
      </c>
    </row>
    <row r="1803" ht="15.75" customHeight="1" s="42">
      <c r="A1803" s="41" t="n"/>
      <c r="G1803" s="38" t="n"/>
      <c r="H1803" s="38" t="n"/>
      <c r="I1803" s="38" t="n"/>
      <c r="J1803" s="38" t="n"/>
      <c r="K1803" s="38" t="n"/>
      <c r="L1803" s="38" t="n"/>
      <c r="N1803" s="36">
        <f>IF($B1803="","",IF($C1803="SUPERSTORE","Superstore","DH"))</f>
        <v/>
      </c>
      <c r="O1803" s="36">
        <f>IF($B1803="","",IFERROR(VLOOKUP($B1803,Mapping!$A:$C,2,0),"Not Mapped"))</f>
        <v/>
      </c>
      <c r="P1803" s="36">
        <f>IF($B1803="","",IFERROR(VLOOKUP($B1803,Mapping!$A:$C,3,0),"Not Mapped"))</f>
        <v/>
      </c>
      <c r="Q1803" s="36">
        <f>IF($B1803="","",IFERROR(VLOOKUP($O1803,Leaders!$A:$B,2,0),"Not Mapped"))</f>
        <v/>
      </c>
      <c r="R1803" s="36">
        <f>IF($B1803="","",IF(COUNTIF(Exclusions!$A:$A,$B1803)&gt;0,"Yes","No"))</f>
        <v/>
      </c>
      <c r="S1803" s="38">
        <f>IF($B1803="","",MIN(1,DAY($A1803)/IF($N1803="Superstore",Settings!$B$5,Settings!$B$4)))</f>
        <v/>
      </c>
      <c r="T1803" s="38">
        <f>IF(OR($B1803="",$G1803="",$S1803=0),"",$G1803/$S1803)</f>
        <v/>
      </c>
      <c r="U1803" s="36">
        <f>IF($T1803="","",IF($T1803&lt;Settings!$B$8,"Critical",IF($T1803&lt;Settings!$B$9,"Semi Critical","Non Critical")))</f>
        <v/>
      </c>
      <c r="V1803" s="28" t="n"/>
      <c r="Z1803">
        <f>IF($B1803="","",IFERROR(VLOOKUP($B1803,'Plan HC for CCA'!$A:$B,2,0),""))</f>
        <v/>
      </c>
      <c r="AA1803">
        <f>IF(OR($B1803="",$Z1803=""),"",IF(N($M1803)&lt;$Z1803,"Delta","No Delta"))</f>
        <v/>
      </c>
      <c r="AB1803">
        <f>IF(OR($B1803="",$Z1803=""),"",MAX(0,$Z1803-N($M1803)))</f>
        <v/>
      </c>
      <c r="AC1803" s="46">
        <f>IF($B1803="","",IFERROR(INDEX('CCA Util %'!$H:$H,MATCH($B1803,'CCA Util %'!$E:$E,0)),""))</f>
        <v/>
      </c>
      <c r="AD1803">
        <f>IF($B1803="","",IFERROR(INDEX('CCA Util %'!$G:$G,MATCH($B1803,'CCA Util %'!$E:$E,0)),""))</f>
        <v/>
      </c>
      <c r="AE1803">
        <f>IF(OR($B1803="",$U1803=""),"",$U1803&amp;" &amp; "&amp;IF(OR($AD1803="",$AD1803=0),"Util NA",$AD1803&amp;" Util"))</f>
        <v/>
      </c>
    </row>
    <row r="1804" ht="15.75" customHeight="1" s="42">
      <c r="A1804" s="41" t="n"/>
      <c r="G1804" s="38" t="n"/>
      <c r="H1804" s="38" t="n"/>
      <c r="I1804" s="38" t="n"/>
      <c r="J1804" s="38" t="n"/>
      <c r="K1804" s="38" t="n"/>
      <c r="L1804" s="38" t="n"/>
      <c r="N1804" s="36">
        <f>IF($B1804="","",IF($C1804="SUPERSTORE","Superstore","DH"))</f>
        <v/>
      </c>
      <c r="O1804" s="36">
        <f>IF($B1804="","",IFERROR(VLOOKUP($B1804,Mapping!$A:$C,2,0),"Not Mapped"))</f>
        <v/>
      </c>
      <c r="P1804" s="36">
        <f>IF($B1804="","",IFERROR(VLOOKUP($B1804,Mapping!$A:$C,3,0),"Not Mapped"))</f>
        <v/>
      </c>
      <c r="Q1804" s="36">
        <f>IF($B1804="","",IFERROR(VLOOKUP($O1804,Leaders!$A:$B,2,0),"Not Mapped"))</f>
        <v/>
      </c>
      <c r="R1804" s="36">
        <f>IF($B1804="","",IF(COUNTIF(Exclusions!$A:$A,$B1804)&gt;0,"Yes","No"))</f>
        <v/>
      </c>
      <c r="S1804" s="38">
        <f>IF($B1804="","",MIN(1,DAY($A1804)/IF($N1804="Superstore",Settings!$B$5,Settings!$B$4)))</f>
        <v/>
      </c>
      <c r="T1804" s="38">
        <f>IF(OR($B1804="",$G1804="",$S1804=0),"",$G1804/$S1804)</f>
        <v/>
      </c>
      <c r="U1804" s="36">
        <f>IF($T1804="","",IF($T1804&lt;Settings!$B$8,"Critical",IF($T1804&lt;Settings!$B$9,"Semi Critical","Non Critical")))</f>
        <v/>
      </c>
      <c r="V1804" s="28" t="n"/>
      <c r="Z1804">
        <f>IF($B1804="","",IFERROR(VLOOKUP($B1804,'Plan HC for CCA'!$A:$B,2,0),""))</f>
        <v/>
      </c>
      <c r="AA1804">
        <f>IF(OR($B1804="",$Z1804=""),"",IF(N($M1804)&lt;$Z1804,"Delta","No Delta"))</f>
        <v/>
      </c>
      <c r="AB1804">
        <f>IF(OR($B1804="",$Z1804=""),"",MAX(0,$Z1804-N($M1804)))</f>
        <v/>
      </c>
      <c r="AC1804" s="46">
        <f>IF($B1804="","",IFERROR(INDEX('CCA Util %'!$H:$H,MATCH($B1804,'CCA Util %'!$E:$E,0)),""))</f>
        <v/>
      </c>
      <c r="AD1804">
        <f>IF($B1804="","",IFERROR(INDEX('CCA Util %'!$G:$G,MATCH($B1804,'CCA Util %'!$E:$E,0)),""))</f>
        <v/>
      </c>
      <c r="AE1804">
        <f>IF(OR($B1804="",$U1804=""),"",$U1804&amp;" &amp; "&amp;IF(OR($AD1804="",$AD1804=0),"Util NA",$AD1804&amp;" Util"))</f>
        <v/>
      </c>
    </row>
    <row r="1805" ht="15.75" customHeight="1" s="42">
      <c r="A1805" s="41" t="n"/>
      <c r="G1805" s="38" t="n"/>
      <c r="H1805" s="38" t="n"/>
      <c r="I1805" s="38" t="n"/>
      <c r="J1805" s="38" t="n"/>
      <c r="K1805" s="38" t="n"/>
      <c r="L1805" s="38" t="n"/>
      <c r="N1805" s="36">
        <f>IF($B1805="","",IF($C1805="SUPERSTORE","Superstore","DH"))</f>
        <v/>
      </c>
      <c r="O1805" s="36">
        <f>IF($B1805="","",IFERROR(VLOOKUP($B1805,Mapping!$A:$C,2,0),"Not Mapped"))</f>
        <v/>
      </c>
      <c r="P1805" s="36">
        <f>IF($B1805="","",IFERROR(VLOOKUP($B1805,Mapping!$A:$C,3,0),"Not Mapped"))</f>
        <v/>
      </c>
      <c r="Q1805" s="36">
        <f>IF($B1805="","",IFERROR(VLOOKUP($O1805,Leaders!$A:$B,2,0),"Not Mapped"))</f>
        <v/>
      </c>
      <c r="R1805" s="36">
        <f>IF($B1805="","",IF(COUNTIF(Exclusions!$A:$A,$B1805)&gt;0,"Yes","No"))</f>
        <v/>
      </c>
      <c r="S1805" s="38">
        <f>IF($B1805="","",MIN(1,DAY($A1805)/IF($N1805="Superstore",Settings!$B$5,Settings!$B$4)))</f>
        <v/>
      </c>
      <c r="T1805" s="38">
        <f>IF(OR($B1805="",$G1805="",$S1805=0),"",$G1805/$S1805)</f>
        <v/>
      </c>
      <c r="U1805" s="36">
        <f>IF($T1805="","",IF($T1805&lt;Settings!$B$8,"Critical",IF($T1805&lt;Settings!$B$9,"Semi Critical","Non Critical")))</f>
        <v/>
      </c>
      <c r="V1805" s="28" t="n"/>
      <c r="Z1805">
        <f>IF($B1805="","",IFERROR(VLOOKUP($B1805,'Plan HC for CCA'!$A:$B,2,0),""))</f>
        <v/>
      </c>
      <c r="AA1805">
        <f>IF(OR($B1805="",$Z1805=""),"",IF(N($M1805)&lt;$Z1805,"Delta","No Delta"))</f>
        <v/>
      </c>
      <c r="AB1805">
        <f>IF(OR($B1805="",$Z1805=""),"",MAX(0,$Z1805-N($M1805)))</f>
        <v/>
      </c>
      <c r="AC1805" s="46">
        <f>IF($B1805="","",IFERROR(INDEX('CCA Util %'!$H:$H,MATCH($B1805,'CCA Util %'!$E:$E,0)),""))</f>
        <v/>
      </c>
      <c r="AD1805">
        <f>IF($B1805="","",IFERROR(INDEX('CCA Util %'!$G:$G,MATCH($B1805,'CCA Util %'!$E:$E,0)),""))</f>
        <v/>
      </c>
      <c r="AE1805">
        <f>IF(OR($B1805="",$U1805=""),"",$U1805&amp;" &amp; "&amp;IF(OR($AD1805="",$AD1805=0),"Util NA",$AD1805&amp;" Util"))</f>
        <v/>
      </c>
    </row>
    <row r="1806" ht="15.75" customHeight="1" s="42">
      <c r="A1806" s="41" t="n"/>
      <c r="G1806" s="38" t="n"/>
      <c r="H1806" s="38" t="n"/>
      <c r="I1806" s="38" t="n"/>
      <c r="J1806" s="38" t="n"/>
      <c r="K1806" s="38" t="n"/>
      <c r="L1806" s="38" t="n"/>
      <c r="N1806" s="36">
        <f>IF($B1806="","",IF($C1806="SUPERSTORE","Superstore","DH"))</f>
        <v/>
      </c>
      <c r="O1806" s="36">
        <f>IF($B1806="","",IFERROR(VLOOKUP($B1806,Mapping!$A:$C,2,0),"Not Mapped"))</f>
        <v/>
      </c>
      <c r="P1806" s="36">
        <f>IF($B1806="","",IFERROR(VLOOKUP($B1806,Mapping!$A:$C,3,0),"Not Mapped"))</f>
        <v/>
      </c>
      <c r="Q1806" s="36">
        <f>IF($B1806="","",IFERROR(VLOOKUP($O1806,Leaders!$A:$B,2,0),"Not Mapped"))</f>
        <v/>
      </c>
      <c r="R1806" s="36">
        <f>IF($B1806="","",IF(COUNTIF(Exclusions!$A:$A,$B1806)&gt;0,"Yes","No"))</f>
        <v/>
      </c>
      <c r="S1806" s="38">
        <f>IF($B1806="","",MIN(1,DAY($A1806)/IF($N1806="Superstore",Settings!$B$5,Settings!$B$4)))</f>
        <v/>
      </c>
      <c r="T1806" s="38">
        <f>IF(OR($B1806="",$G1806="",$S1806=0),"",$G1806/$S1806)</f>
        <v/>
      </c>
      <c r="U1806" s="36">
        <f>IF($T1806="","",IF($T1806&lt;Settings!$B$8,"Critical",IF($T1806&lt;Settings!$B$9,"Semi Critical","Non Critical")))</f>
        <v/>
      </c>
      <c r="V1806" s="28" t="n"/>
      <c r="Z1806">
        <f>IF($B1806="","",IFERROR(VLOOKUP($B1806,'Plan HC for CCA'!$A:$B,2,0),""))</f>
        <v/>
      </c>
      <c r="AA1806">
        <f>IF(OR($B1806="",$Z1806=""),"",IF(N($M1806)&lt;$Z1806,"Delta","No Delta"))</f>
        <v/>
      </c>
      <c r="AB1806">
        <f>IF(OR($B1806="",$Z1806=""),"",MAX(0,$Z1806-N($M1806)))</f>
        <v/>
      </c>
      <c r="AC1806" s="46">
        <f>IF($B1806="","",IFERROR(INDEX('CCA Util %'!$H:$H,MATCH($B1806,'CCA Util %'!$E:$E,0)),""))</f>
        <v/>
      </c>
      <c r="AD1806">
        <f>IF($B1806="","",IFERROR(INDEX('CCA Util %'!$G:$G,MATCH($B1806,'CCA Util %'!$E:$E,0)),""))</f>
        <v/>
      </c>
      <c r="AE1806">
        <f>IF(OR($B1806="",$U1806=""),"",$U1806&amp;" &amp; "&amp;IF(OR($AD1806="",$AD1806=0),"Util NA",$AD1806&amp;" Util"))</f>
        <v/>
      </c>
    </row>
    <row r="1807" ht="15.75" customHeight="1" s="42">
      <c r="A1807" s="41" t="n"/>
      <c r="G1807" s="38" t="n"/>
      <c r="H1807" s="38" t="n"/>
      <c r="I1807" s="38" t="n"/>
      <c r="J1807" s="38" t="n"/>
      <c r="K1807" s="38" t="n"/>
      <c r="L1807" s="38" t="n"/>
      <c r="N1807" s="36">
        <f>IF($B1807="","",IF($C1807="SUPERSTORE","Superstore","DH"))</f>
        <v/>
      </c>
      <c r="O1807" s="36">
        <f>IF($B1807="","",IFERROR(VLOOKUP($B1807,Mapping!$A:$C,2,0),"Not Mapped"))</f>
        <v/>
      </c>
      <c r="P1807" s="36">
        <f>IF($B1807="","",IFERROR(VLOOKUP($B1807,Mapping!$A:$C,3,0),"Not Mapped"))</f>
        <v/>
      </c>
      <c r="Q1807" s="36">
        <f>IF($B1807="","",IFERROR(VLOOKUP($O1807,Leaders!$A:$B,2,0),"Not Mapped"))</f>
        <v/>
      </c>
      <c r="R1807" s="36">
        <f>IF($B1807="","",IF(COUNTIF(Exclusions!$A:$A,$B1807)&gt;0,"Yes","No"))</f>
        <v/>
      </c>
      <c r="S1807" s="38">
        <f>IF($B1807="","",MIN(1,DAY($A1807)/IF($N1807="Superstore",Settings!$B$5,Settings!$B$4)))</f>
        <v/>
      </c>
      <c r="T1807" s="38">
        <f>IF(OR($B1807="",$G1807="",$S1807=0),"",$G1807/$S1807)</f>
        <v/>
      </c>
      <c r="U1807" s="36">
        <f>IF($T1807="","",IF($T1807&lt;Settings!$B$8,"Critical",IF($T1807&lt;Settings!$B$9,"Semi Critical","Non Critical")))</f>
        <v/>
      </c>
      <c r="V1807" s="28" t="n"/>
      <c r="Z1807">
        <f>IF($B1807="","",IFERROR(VLOOKUP($B1807,'Plan HC for CCA'!$A:$B,2,0),""))</f>
        <v/>
      </c>
      <c r="AA1807">
        <f>IF(OR($B1807="",$Z1807=""),"",IF(N($M1807)&lt;$Z1807,"Delta","No Delta"))</f>
        <v/>
      </c>
      <c r="AB1807">
        <f>IF(OR($B1807="",$Z1807=""),"",MAX(0,$Z1807-N($M1807)))</f>
        <v/>
      </c>
      <c r="AC1807" s="46">
        <f>IF($B1807="","",IFERROR(INDEX('CCA Util %'!$H:$H,MATCH($B1807,'CCA Util %'!$E:$E,0)),""))</f>
        <v/>
      </c>
      <c r="AD1807">
        <f>IF($B1807="","",IFERROR(INDEX('CCA Util %'!$G:$G,MATCH($B1807,'CCA Util %'!$E:$E,0)),""))</f>
        <v/>
      </c>
      <c r="AE1807">
        <f>IF(OR($B1807="",$U1807=""),"",$U1807&amp;" &amp; "&amp;IF(OR($AD1807="",$AD1807=0),"Util NA",$AD1807&amp;" Util"))</f>
        <v/>
      </c>
    </row>
    <row r="1808" ht="15.75" customHeight="1" s="42">
      <c r="A1808" s="41" t="n"/>
      <c r="G1808" s="38" t="n"/>
      <c r="H1808" s="38" t="n"/>
      <c r="I1808" s="38" t="n"/>
      <c r="J1808" s="38" t="n"/>
      <c r="K1808" s="38" t="n"/>
      <c r="L1808" s="38" t="n"/>
      <c r="N1808" s="36">
        <f>IF($B1808="","",IF($C1808="SUPERSTORE","Superstore","DH"))</f>
        <v/>
      </c>
      <c r="O1808" s="36">
        <f>IF($B1808="","",IFERROR(VLOOKUP($B1808,Mapping!$A:$C,2,0),"Not Mapped"))</f>
        <v/>
      </c>
      <c r="P1808" s="36">
        <f>IF($B1808="","",IFERROR(VLOOKUP($B1808,Mapping!$A:$C,3,0),"Not Mapped"))</f>
        <v/>
      </c>
      <c r="Q1808" s="36">
        <f>IF($B1808="","",IFERROR(VLOOKUP($O1808,Leaders!$A:$B,2,0),"Not Mapped"))</f>
        <v/>
      </c>
      <c r="R1808" s="36">
        <f>IF($B1808="","",IF(COUNTIF(Exclusions!$A:$A,$B1808)&gt;0,"Yes","No"))</f>
        <v/>
      </c>
      <c r="S1808" s="38">
        <f>IF($B1808="","",MIN(1,DAY($A1808)/IF($N1808="Superstore",Settings!$B$5,Settings!$B$4)))</f>
        <v/>
      </c>
      <c r="T1808" s="38">
        <f>IF(OR($B1808="",$G1808="",$S1808=0),"",$G1808/$S1808)</f>
        <v/>
      </c>
      <c r="U1808" s="36">
        <f>IF($T1808="","",IF($T1808&lt;Settings!$B$8,"Critical",IF($T1808&lt;Settings!$B$9,"Semi Critical","Non Critical")))</f>
        <v/>
      </c>
      <c r="V1808" s="28" t="n"/>
      <c r="Z1808">
        <f>IF($B1808="","",IFERROR(VLOOKUP($B1808,'Plan HC for CCA'!$A:$B,2,0),""))</f>
        <v/>
      </c>
      <c r="AA1808">
        <f>IF(OR($B1808="",$Z1808=""),"",IF(N($M1808)&lt;$Z1808,"Delta","No Delta"))</f>
        <v/>
      </c>
      <c r="AB1808">
        <f>IF(OR($B1808="",$Z1808=""),"",MAX(0,$Z1808-N($M1808)))</f>
        <v/>
      </c>
      <c r="AC1808" s="46">
        <f>IF($B1808="","",IFERROR(INDEX('CCA Util %'!$H:$H,MATCH($B1808,'CCA Util %'!$E:$E,0)),""))</f>
        <v/>
      </c>
      <c r="AD1808">
        <f>IF($B1808="","",IFERROR(INDEX('CCA Util %'!$G:$G,MATCH($B1808,'CCA Util %'!$E:$E,0)),""))</f>
        <v/>
      </c>
      <c r="AE1808">
        <f>IF(OR($B1808="",$U1808=""),"",$U1808&amp;" &amp; "&amp;IF(OR($AD1808="",$AD1808=0),"Util NA",$AD1808&amp;" Util"))</f>
        <v/>
      </c>
    </row>
    <row r="1809" ht="15.75" customHeight="1" s="42">
      <c r="A1809" s="41" t="n"/>
      <c r="G1809" s="38" t="n"/>
      <c r="H1809" s="38" t="n"/>
      <c r="I1809" s="38" t="n"/>
      <c r="J1809" s="38" t="n"/>
      <c r="K1809" s="38" t="n"/>
      <c r="L1809" s="38" t="n"/>
      <c r="N1809" s="36">
        <f>IF($B1809="","",IF($C1809="SUPERSTORE","Superstore","DH"))</f>
        <v/>
      </c>
      <c r="O1809" s="36">
        <f>IF($B1809="","",IFERROR(VLOOKUP($B1809,Mapping!$A:$C,2,0),"Not Mapped"))</f>
        <v/>
      </c>
      <c r="P1809" s="36">
        <f>IF($B1809="","",IFERROR(VLOOKUP($B1809,Mapping!$A:$C,3,0),"Not Mapped"))</f>
        <v/>
      </c>
      <c r="Q1809" s="36">
        <f>IF($B1809="","",IFERROR(VLOOKUP($O1809,Leaders!$A:$B,2,0),"Not Mapped"))</f>
        <v/>
      </c>
      <c r="R1809" s="36">
        <f>IF($B1809="","",IF(COUNTIF(Exclusions!$A:$A,$B1809)&gt;0,"Yes","No"))</f>
        <v/>
      </c>
      <c r="S1809" s="38">
        <f>IF($B1809="","",MIN(1,DAY($A1809)/IF($N1809="Superstore",Settings!$B$5,Settings!$B$4)))</f>
        <v/>
      </c>
      <c r="T1809" s="38">
        <f>IF(OR($B1809="",$G1809="",$S1809=0),"",$G1809/$S1809)</f>
        <v/>
      </c>
      <c r="U1809" s="36">
        <f>IF($T1809="","",IF($T1809&lt;Settings!$B$8,"Critical",IF($T1809&lt;Settings!$B$9,"Semi Critical","Non Critical")))</f>
        <v/>
      </c>
      <c r="V1809" s="28" t="n"/>
      <c r="Z1809">
        <f>IF($B1809="","",IFERROR(VLOOKUP($B1809,'Plan HC for CCA'!$A:$B,2,0),""))</f>
        <v/>
      </c>
      <c r="AA1809">
        <f>IF(OR($B1809="",$Z1809=""),"",IF(N($M1809)&lt;$Z1809,"Delta","No Delta"))</f>
        <v/>
      </c>
      <c r="AB1809">
        <f>IF(OR($B1809="",$Z1809=""),"",MAX(0,$Z1809-N($M1809)))</f>
        <v/>
      </c>
      <c r="AC1809" s="46">
        <f>IF($B1809="","",IFERROR(INDEX('CCA Util %'!$H:$H,MATCH($B1809,'CCA Util %'!$E:$E,0)),""))</f>
        <v/>
      </c>
      <c r="AD1809">
        <f>IF($B1809="","",IFERROR(INDEX('CCA Util %'!$G:$G,MATCH($B1809,'CCA Util %'!$E:$E,0)),""))</f>
        <v/>
      </c>
      <c r="AE1809">
        <f>IF(OR($B1809="",$U1809=""),"",$U1809&amp;" &amp; "&amp;IF(OR($AD1809="",$AD1809=0),"Util NA",$AD1809&amp;" Util"))</f>
        <v/>
      </c>
    </row>
    <row r="1810" ht="15.75" customHeight="1" s="42">
      <c r="A1810" s="41" t="n"/>
      <c r="G1810" s="38" t="n"/>
      <c r="H1810" s="38" t="n"/>
      <c r="I1810" s="38" t="n"/>
      <c r="J1810" s="38" t="n"/>
      <c r="K1810" s="38" t="n"/>
      <c r="L1810" s="38" t="n"/>
      <c r="N1810" s="36">
        <f>IF($B1810="","",IF($C1810="SUPERSTORE","Superstore","DH"))</f>
        <v/>
      </c>
      <c r="O1810" s="36">
        <f>IF($B1810="","",IFERROR(VLOOKUP($B1810,Mapping!$A:$C,2,0),"Not Mapped"))</f>
        <v/>
      </c>
      <c r="P1810" s="36">
        <f>IF($B1810="","",IFERROR(VLOOKUP($B1810,Mapping!$A:$C,3,0),"Not Mapped"))</f>
        <v/>
      </c>
      <c r="Q1810" s="36">
        <f>IF($B1810="","",IFERROR(VLOOKUP($O1810,Leaders!$A:$B,2,0),"Not Mapped"))</f>
        <v/>
      </c>
      <c r="R1810" s="36">
        <f>IF($B1810="","",IF(COUNTIF(Exclusions!$A:$A,$B1810)&gt;0,"Yes","No"))</f>
        <v/>
      </c>
      <c r="S1810" s="38">
        <f>IF($B1810="","",MIN(1,DAY($A1810)/IF($N1810="Superstore",Settings!$B$5,Settings!$B$4)))</f>
        <v/>
      </c>
      <c r="T1810" s="38">
        <f>IF(OR($B1810="",$G1810="",$S1810=0),"",$G1810/$S1810)</f>
        <v/>
      </c>
      <c r="U1810" s="36">
        <f>IF($T1810="","",IF($T1810&lt;Settings!$B$8,"Critical",IF($T1810&lt;Settings!$B$9,"Semi Critical","Non Critical")))</f>
        <v/>
      </c>
      <c r="V1810" s="28" t="n"/>
      <c r="Z1810">
        <f>IF($B1810="","",IFERROR(VLOOKUP($B1810,'Plan HC for CCA'!$A:$B,2,0),""))</f>
        <v/>
      </c>
      <c r="AA1810">
        <f>IF(OR($B1810="",$Z1810=""),"",IF(N($M1810)&lt;$Z1810,"Delta","No Delta"))</f>
        <v/>
      </c>
      <c r="AB1810">
        <f>IF(OR($B1810="",$Z1810=""),"",MAX(0,$Z1810-N($M1810)))</f>
        <v/>
      </c>
      <c r="AC1810" s="46">
        <f>IF($B1810="","",IFERROR(INDEX('CCA Util %'!$H:$H,MATCH($B1810,'CCA Util %'!$E:$E,0)),""))</f>
        <v/>
      </c>
      <c r="AD1810">
        <f>IF($B1810="","",IFERROR(INDEX('CCA Util %'!$G:$G,MATCH($B1810,'CCA Util %'!$E:$E,0)),""))</f>
        <v/>
      </c>
      <c r="AE1810">
        <f>IF(OR($B1810="",$U1810=""),"",$U1810&amp;" &amp; "&amp;IF(OR($AD1810="",$AD1810=0),"Util NA",$AD1810&amp;" Util"))</f>
        <v/>
      </c>
    </row>
    <row r="1811" ht="15.75" customHeight="1" s="42">
      <c r="A1811" s="41" t="n"/>
      <c r="G1811" s="38" t="n"/>
      <c r="H1811" s="38" t="n"/>
      <c r="I1811" s="38" t="n"/>
      <c r="J1811" s="38" t="n"/>
      <c r="K1811" s="38" t="n"/>
      <c r="L1811" s="38" t="n"/>
      <c r="N1811" s="36">
        <f>IF($B1811="","",IF($C1811="SUPERSTORE","Superstore","DH"))</f>
        <v/>
      </c>
      <c r="O1811" s="36">
        <f>IF($B1811="","",IFERROR(VLOOKUP($B1811,Mapping!$A:$C,2,0),"Not Mapped"))</f>
        <v/>
      </c>
      <c r="P1811" s="36">
        <f>IF($B1811="","",IFERROR(VLOOKUP($B1811,Mapping!$A:$C,3,0),"Not Mapped"))</f>
        <v/>
      </c>
      <c r="Q1811" s="36">
        <f>IF($B1811="","",IFERROR(VLOOKUP($O1811,Leaders!$A:$B,2,0),"Not Mapped"))</f>
        <v/>
      </c>
      <c r="R1811" s="36">
        <f>IF($B1811="","",IF(COUNTIF(Exclusions!$A:$A,$B1811)&gt;0,"Yes","No"))</f>
        <v/>
      </c>
      <c r="S1811" s="38">
        <f>IF($B1811="","",MIN(1,DAY($A1811)/IF($N1811="Superstore",Settings!$B$5,Settings!$B$4)))</f>
        <v/>
      </c>
      <c r="T1811" s="38">
        <f>IF(OR($B1811="",$G1811="",$S1811=0),"",$G1811/$S1811)</f>
        <v/>
      </c>
      <c r="U1811" s="36">
        <f>IF($T1811="","",IF($T1811&lt;Settings!$B$8,"Critical",IF($T1811&lt;Settings!$B$9,"Semi Critical","Non Critical")))</f>
        <v/>
      </c>
      <c r="V1811" s="28" t="n"/>
      <c r="Z1811">
        <f>IF($B1811="","",IFERROR(VLOOKUP($B1811,'Plan HC for CCA'!$A:$B,2,0),""))</f>
        <v/>
      </c>
      <c r="AA1811">
        <f>IF(OR($B1811="",$Z1811=""),"",IF(N($M1811)&lt;$Z1811,"Delta","No Delta"))</f>
        <v/>
      </c>
      <c r="AB1811">
        <f>IF(OR($B1811="",$Z1811=""),"",MAX(0,$Z1811-N($M1811)))</f>
        <v/>
      </c>
      <c r="AC1811" s="46">
        <f>IF($B1811="","",IFERROR(INDEX('CCA Util %'!$H:$H,MATCH($B1811,'CCA Util %'!$E:$E,0)),""))</f>
        <v/>
      </c>
      <c r="AD1811">
        <f>IF($B1811="","",IFERROR(INDEX('CCA Util %'!$G:$G,MATCH($B1811,'CCA Util %'!$E:$E,0)),""))</f>
        <v/>
      </c>
      <c r="AE1811">
        <f>IF(OR($B1811="",$U1811=""),"",$U1811&amp;" &amp; "&amp;IF(OR($AD1811="",$AD1811=0),"Util NA",$AD1811&amp;" Util"))</f>
        <v/>
      </c>
    </row>
    <row r="1812" ht="15.75" customHeight="1" s="42">
      <c r="A1812" s="41" t="n"/>
      <c r="G1812" s="38" t="n"/>
      <c r="H1812" s="38" t="n"/>
      <c r="I1812" s="38" t="n"/>
      <c r="J1812" s="38" t="n"/>
      <c r="K1812" s="38" t="n"/>
      <c r="L1812" s="38" t="n"/>
      <c r="N1812" s="36">
        <f>IF($B1812="","",IF($C1812="SUPERSTORE","Superstore","DH"))</f>
        <v/>
      </c>
      <c r="O1812" s="36">
        <f>IF($B1812="","",IFERROR(VLOOKUP($B1812,Mapping!$A:$C,2,0),"Not Mapped"))</f>
        <v/>
      </c>
      <c r="P1812" s="36">
        <f>IF($B1812="","",IFERROR(VLOOKUP($B1812,Mapping!$A:$C,3,0),"Not Mapped"))</f>
        <v/>
      </c>
      <c r="Q1812" s="36">
        <f>IF($B1812="","",IFERROR(VLOOKUP($O1812,Leaders!$A:$B,2,0),"Not Mapped"))</f>
        <v/>
      </c>
      <c r="R1812" s="36">
        <f>IF($B1812="","",IF(COUNTIF(Exclusions!$A:$A,$B1812)&gt;0,"Yes","No"))</f>
        <v/>
      </c>
      <c r="S1812" s="38">
        <f>IF($B1812="","",MIN(1,DAY($A1812)/IF($N1812="Superstore",Settings!$B$5,Settings!$B$4)))</f>
        <v/>
      </c>
      <c r="T1812" s="38">
        <f>IF(OR($B1812="",$G1812="",$S1812=0),"",$G1812/$S1812)</f>
        <v/>
      </c>
      <c r="U1812" s="36">
        <f>IF($T1812="","",IF($T1812&lt;Settings!$B$8,"Critical",IF($T1812&lt;Settings!$B$9,"Semi Critical","Non Critical")))</f>
        <v/>
      </c>
      <c r="V1812" s="28" t="n"/>
      <c r="Z1812">
        <f>IF($B1812="","",IFERROR(VLOOKUP($B1812,'Plan HC for CCA'!$A:$B,2,0),""))</f>
        <v/>
      </c>
      <c r="AA1812">
        <f>IF(OR($B1812="",$Z1812=""),"",IF(N($M1812)&lt;$Z1812,"Delta","No Delta"))</f>
        <v/>
      </c>
      <c r="AB1812">
        <f>IF(OR($B1812="",$Z1812=""),"",MAX(0,$Z1812-N($M1812)))</f>
        <v/>
      </c>
      <c r="AC1812" s="46">
        <f>IF($B1812="","",IFERROR(INDEX('CCA Util %'!$H:$H,MATCH($B1812,'CCA Util %'!$E:$E,0)),""))</f>
        <v/>
      </c>
      <c r="AD1812">
        <f>IF($B1812="","",IFERROR(INDEX('CCA Util %'!$G:$G,MATCH($B1812,'CCA Util %'!$E:$E,0)),""))</f>
        <v/>
      </c>
      <c r="AE1812">
        <f>IF(OR($B1812="",$U1812=""),"",$U1812&amp;" &amp; "&amp;IF(OR($AD1812="",$AD1812=0),"Util NA",$AD1812&amp;" Util"))</f>
        <v/>
      </c>
    </row>
    <row r="1813" ht="15.75" customHeight="1" s="42">
      <c r="A1813" s="41" t="n"/>
      <c r="G1813" s="38" t="n"/>
      <c r="H1813" s="38" t="n"/>
      <c r="I1813" s="38" t="n"/>
      <c r="J1813" s="38" t="n"/>
      <c r="K1813" s="38" t="n"/>
      <c r="L1813" s="38" t="n"/>
      <c r="N1813" s="36">
        <f>IF($B1813="","",IF($C1813="SUPERSTORE","Superstore","DH"))</f>
        <v/>
      </c>
      <c r="O1813" s="36">
        <f>IF($B1813="","",IFERROR(VLOOKUP($B1813,Mapping!$A:$C,2,0),"Not Mapped"))</f>
        <v/>
      </c>
      <c r="P1813" s="36">
        <f>IF($B1813="","",IFERROR(VLOOKUP($B1813,Mapping!$A:$C,3,0),"Not Mapped"))</f>
        <v/>
      </c>
      <c r="Q1813" s="36">
        <f>IF($B1813="","",IFERROR(VLOOKUP($O1813,Leaders!$A:$B,2,0),"Not Mapped"))</f>
        <v/>
      </c>
      <c r="R1813" s="36">
        <f>IF($B1813="","",IF(COUNTIF(Exclusions!$A:$A,$B1813)&gt;0,"Yes","No"))</f>
        <v/>
      </c>
      <c r="S1813" s="38">
        <f>IF($B1813="","",MIN(1,DAY($A1813)/IF($N1813="Superstore",Settings!$B$5,Settings!$B$4)))</f>
        <v/>
      </c>
      <c r="T1813" s="38">
        <f>IF(OR($B1813="",$G1813="",$S1813=0),"",$G1813/$S1813)</f>
        <v/>
      </c>
      <c r="U1813" s="36">
        <f>IF($T1813="","",IF($T1813&lt;Settings!$B$8,"Critical",IF($T1813&lt;Settings!$B$9,"Semi Critical","Non Critical")))</f>
        <v/>
      </c>
      <c r="V1813" s="28" t="n"/>
      <c r="Z1813">
        <f>IF($B1813="","",IFERROR(VLOOKUP($B1813,'Plan HC for CCA'!$A:$B,2,0),""))</f>
        <v/>
      </c>
      <c r="AA1813">
        <f>IF(OR($B1813="",$Z1813=""),"",IF(N($M1813)&lt;$Z1813,"Delta","No Delta"))</f>
        <v/>
      </c>
      <c r="AB1813">
        <f>IF(OR($B1813="",$Z1813=""),"",MAX(0,$Z1813-N($M1813)))</f>
        <v/>
      </c>
      <c r="AC1813" s="46">
        <f>IF($B1813="","",IFERROR(INDEX('CCA Util %'!$H:$H,MATCH($B1813,'CCA Util %'!$E:$E,0)),""))</f>
        <v/>
      </c>
      <c r="AD1813">
        <f>IF($B1813="","",IFERROR(INDEX('CCA Util %'!$G:$G,MATCH($B1813,'CCA Util %'!$E:$E,0)),""))</f>
        <v/>
      </c>
      <c r="AE1813">
        <f>IF(OR($B1813="",$U1813=""),"",$U1813&amp;" &amp; "&amp;IF(OR($AD1813="",$AD1813=0),"Util NA",$AD1813&amp;" Util"))</f>
        <v/>
      </c>
    </row>
    <row r="1814" ht="15.75" customHeight="1" s="42">
      <c r="A1814" s="41" t="n"/>
      <c r="G1814" s="38" t="n"/>
      <c r="H1814" s="38" t="n"/>
      <c r="I1814" s="38" t="n"/>
      <c r="J1814" s="38" t="n"/>
      <c r="K1814" s="38" t="n"/>
      <c r="L1814" s="38" t="n"/>
      <c r="N1814" s="36">
        <f>IF($B1814="","",IF($C1814="SUPERSTORE","Superstore","DH"))</f>
        <v/>
      </c>
      <c r="O1814" s="36">
        <f>IF($B1814="","",IFERROR(VLOOKUP($B1814,Mapping!$A:$C,2,0),"Not Mapped"))</f>
        <v/>
      </c>
      <c r="P1814" s="36">
        <f>IF($B1814="","",IFERROR(VLOOKUP($B1814,Mapping!$A:$C,3,0),"Not Mapped"))</f>
        <v/>
      </c>
      <c r="Q1814" s="36">
        <f>IF($B1814="","",IFERROR(VLOOKUP($O1814,Leaders!$A:$B,2,0),"Not Mapped"))</f>
        <v/>
      </c>
      <c r="R1814" s="36">
        <f>IF($B1814="","",IF(COUNTIF(Exclusions!$A:$A,$B1814)&gt;0,"Yes","No"))</f>
        <v/>
      </c>
      <c r="S1814" s="38">
        <f>IF($B1814="","",MIN(1,DAY($A1814)/IF($N1814="Superstore",Settings!$B$5,Settings!$B$4)))</f>
        <v/>
      </c>
      <c r="T1814" s="38">
        <f>IF(OR($B1814="",$G1814="",$S1814=0),"",$G1814/$S1814)</f>
        <v/>
      </c>
      <c r="U1814" s="36">
        <f>IF($T1814="","",IF($T1814&lt;Settings!$B$8,"Critical",IF($T1814&lt;Settings!$B$9,"Semi Critical","Non Critical")))</f>
        <v/>
      </c>
      <c r="V1814" s="28" t="n"/>
      <c r="Z1814">
        <f>IF($B1814="","",IFERROR(VLOOKUP($B1814,'Plan HC for CCA'!$A:$B,2,0),""))</f>
        <v/>
      </c>
      <c r="AA1814">
        <f>IF(OR($B1814="",$Z1814=""),"",IF(N($M1814)&lt;$Z1814,"Delta","No Delta"))</f>
        <v/>
      </c>
      <c r="AB1814">
        <f>IF(OR($B1814="",$Z1814=""),"",MAX(0,$Z1814-N($M1814)))</f>
        <v/>
      </c>
      <c r="AC1814" s="46">
        <f>IF($B1814="","",IFERROR(INDEX('CCA Util %'!$H:$H,MATCH($B1814,'CCA Util %'!$E:$E,0)),""))</f>
        <v/>
      </c>
      <c r="AD1814">
        <f>IF($B1814="","",IFERROR(INDEX('CCA Util %'!$G:$G,MATCH($B1814,'CCA Util %'!$E:$E,0)),""))</f>
        <v/>
      </c>
      <c r="AE1814">
        <f>IF(OR($B1814="",$U1814=""),"",$U1814&amp;" &amp; "&amp;IF(OR($AD1814="",$AD1814=0),"Util NA",$AD1814&amp;" Util"))</f>
        <v/>
      </c>
    </row>
    <row r="1815" ht="15.75" customHeight="1" s="42">
      <c r="A1815" s="41" t="n"/>
      <c r="G1815" s="38" t="n"/>
      <c r="H1815" s="38" t="n"/>
      <c r="I1815" s="38" t="n"/>
      <c r="J1815" s="38" t="n"/>
      <c r="K1815" s="38" t="n"/>
      <c r="L1815" s="38" t="n"/>
      <c r="N1815" s="36">
        <f>IF($B1815="","",IF($C1815="SUPERSTORE","Superstore","DH"))</f>
        <v/>
      </c>
      <c r="O1815" s="36">
        <f>IF($B1815="","",IFERROR(VLOOKUP($B1815,Mapping!$A:$C,2,0),"Not Mapped"))</f>
        <v/>
      </c>
      <c r="P1815" s="36">
        <f>IF($B1815="","",IFERROR(VLOOKUP($B1815,Mapping!$A:$C,3,0),"Not Mapped"))</f>
        <v/>
      </c>
      <c r="Q1815" s="36">
        <f>IF($B1815="","",IFERROR(VLOOKUP($O1815,Leaders!$A:$B,2,0),"Not Mapped"))</f>
        <v/>
      </c>
      <c r="R1815" s="36">
        <f>IF($B1815="","",IF(COUNTIF(Exclusions!$A:$A,$B1815)&gt;0,"Yes","No"))</f>
        <v/>
      </c>
      <c r="S1815" s="38">
        <f>IF($B1815="","",MIN(1,DAY($A1815)/IF($N1815="Superstore",Settings!$B$5,Settings!$B$4)))</f>
        <v/>
      </c>
      <c r="T1815" s="38">
        <f>IF(OR($B1815="",$G1815="",$S1815=0),"",$G1815/$S1815)</f>
        <v/>
      </c>
      <c r="U1815" s="36">
        <f>IF($T1815="","",IF($T1815&lt;Settings!$B$8,"Critical",IF($T1815&lt;Settings!$B$9,"Semi Critical","Non Critical")))</f>
        <v/>
      </c>
      <c r="V1815" s="28" t="n"/>
      <c r="Z1815">
        <f>IF($B1815="","",IFERROR(VLOOKUP($B1815,'Plan HC for CCA'!$A:$B,2,0),""))</f>
        <v/>
      </c>
      <c r="AA1815">
        <f>IF(OR($B1815="",$Z1815=""),"",IF(N($M1815)&lt;$Z1815,"Delta","No Delta"))</f>
        <v/>
      </c>
      <c r="AB1815">
        <f>IF(OR($B1815="",$Z1815=""),"",MAX(0,$Z1815-N($M1815)))</f>
        <v/>
      </c>
      <c r="AC1815" s="46">
        <f>IF($B1815="","",IFERROR(INDEX('CCA Util %'!$H:$H,MATCH($B1815,'CCA Util %'!$E:$E,0)),""))</f>
        <v/>
      </c>
      <c r="AD1815">
        <f>IF($B1815="","",IFERROR(INDEX('CCA Util %'!$G:$G,MATCH($B1815,'CCA Util %'!$E:$E,0)),""))</f>
        <v/>
      </c>
      <c r="AE1815">
        <f>IF(OR($B1815="",$U1815=""),"",$U1815&amp;" &amp; "&amp;IF(OR($AD1815="",$AD1815=0),"Util NA",$AD1815&amp;" Util"))</f>
        <v/>
      </c>
    </row>
    <row r="1816" ht="15.75" customHeight="1" s="42">
      <c r="A1816" s="41" t="n"/>
      <c r="G1816" s="38" t="n"/>
      <c r="H1816" s="38" t="n"/>
      <c r="I1816" s="38" t="n"/>
      <c r="J1816" s="38" t="n"/>
      <c r="K1816" s="38" t="n"/>
      <c r="L1816" s="38" t="n"/>
      <c r="N1816" s="36">
        <f>IF($B1816="","",IF($C1816="SUPERSTORE","Superstore","DH"))</f>
        <v/>
      </c>
      <c r="O1816" s="36">
        <f>IF($B1816="","",IFERROR(VLOOKUP($B1816,Mapping!$A:$C,2,0),"Not Mapped"))</f>
        <v/>
      </c>
      <c r="P1816" s="36">
        <f>IF($B1816="","",IFERROR(VLOOKUP($B1816,Mapping!$A:$C,3,0),"Not Mapped"))</f>
        <v/>
      </c>
      <c r="Q1816" s="36">
        <f>IF($B1816="","",IFERROR(VLOOKUP($O1816,Leaders!$A:$B,2,0),"Not Mapped"))</f>
        <v/>
      </c>
      <c r="R1816" s="36">
        <f>IF($B1816="","",IF(COUNTIF(Exclusions!$A:$A,$B1816)&gt;0,"Yes","No"))</f>
        <v/>
      </c>
      <c r="S1816" s="38">
        <f>IF($B1816="","",MIN(1,DAY($A1816)/IF($N1816="Superstore",Settings!$B$5,Settings!$B$4)))</f>
        <v/>
      </c>
      <c r="T1816" s="38">
        <f>IF(OR($B1816="",$G1816="",$S1816=0),"",$G1816/$S1816)</f>
        <v/>
      </c>
      <c r="U1816" s="36">
        <f>IF($T1816="","",IF($T1816&lt;Settings!$B$8,"Critical",IF($T1816&lt;Settings!$B$9,"Semi Critical","Non Critical")))</f>
        <v/>
      </c>
      <c r="V1816" s="28" t="n"/>
      <c r="Z1816">
        <f>IF($B1816="","",IFERROR(VLOOKUP($B1816,'Plan HC for CCA'!$A:$B,2,0),""))</f>
        <v/>
      </c>
      <c r="AA1816">
        <f>IF(OR($B1816="",$Z1816=""),"",IF(N($M1816)&lt;$Z1816,"Delta","No Delta"))</f>
        <v/>
      </c>
      <c r="AB1816">
        <f>IF(OR($B1816="",$Z1816=""),"",MAX(0,$Z1816-N($M1816)))</f>
        <v/>
      </c>
      <c r="AC1816" s="46">
        <f>IF($B1816="","",IFERROR(INDEX('CCA Util %'!$H:$H,MATCH($B1816,'CCA Util %'!$E:$E,0)),""))</f>
        <v/>
      </c>
      <c r="AD1816">
        <f>IF($B1816="","",IFERROR(INDEX('CCA Util %'!$G:$G,MATCH($B1816,'CCA Util %'!$E:$E,0)),""))</f>
        <v/>
      </c>
      <c r="AE1816">
        <f>IF(OR($B1816="",$U1816=""),"",$U1816&amp;" &amp; "&amp;IF(OR($AD1816="",$AD1816=0),"Util NA",$AD1816&amp;" Util"))</f>
        <v/>
      </c>
    </row>
    <row r="1817" ht="15.75" customHeight="1" s="42">
      <c r="A1817" s="41" t="n"/>
      <c r="G1817" s="38" t="n"/>
      <c r="H1817" s="38" t="n"/>
      <c r="I1817" s="38" t="n"/>
      <c r="J1817" s="38" t="n"/>
      <c r="K1817" s="38" t="n"/>
      <c r="L1817" s="38" t="n"/>
      <c r="N1817" s="36">
        <f>IF($B1817="","",IF($C1817="SUPERSTORE","Superstore","DH"))</f>
        <v/>
      </c>
      <c r="O1817" s="36">
        <f>IF($B1817="","",IFERROR(VLOOKUP($B1817,Mapping!$A:$C,2,0),"Not Mapped"))</f>
        <v/>
      </c>
      <c r="P1817" s="36">
        <f>IF($B1817="","",IFERROR(VLOOKUP($B1817,Mapping!$A:$C,3,0),"Not Mapped"))</f>
        <v/>
      </c>
      <c r="Q1817" s="36">
        <f>IF($B1817="","",IFERROR(VLOOKUP($O1817,Leaders!$A:$B,2,0),"Not Mapped"))</f>
        <v/>
      </c>
      <c r="R1817" s="36">
        <f>IF($B1817="","",IF(COUNTIF(Exclusions!$A:$A,$B1817)&gt;0,"Yes","No"))</f>
        <v/>
      </c>
      <c r="S1817" s="38">
        <f>IF($B1817="","",MIN(1,DAY($A1817)/IF($N1817="Superstore",Settings!$B$5,Settings!$B$4)))</f>
        <v/>
      </c>
      <c r="T1817" s="38">
        <f>IF(OR($B1817="",$G1817="",$S1817=0),"",$G1817/$S1817)</f>
        <v/>
      </c>
      <c r="U1817" s="36">
        <f>IF($T1817="","",IF($T1817&lt;Settings!$B$8,"Critical",IF($T1817&lt;Settings!$B$9,"Semi Critical","Non Critical")))</f>
        <v/>
      </c>
      <c r="V1817" s="28" t="n"/>
      <c r="Z1817">
        <f>IF($B1817="","",IFERROR(VLOOKUP($B1817,'Plan HC for CCA'!$A:$B,2,0),""))</f>
        <v/>
      </c>
      <c r="AA1817">
        <f>IF(OR($B1817="",$Z1817=""),"",IF(N($M1817)&lt;$Z1817,"Delta","No Delta"))</f>
        <v/>
      </c>
      <c r="AB1817">
        <f>IF(OR($B1817="",$Z1817=""),"",MAX(0,$Z1817-N($M1817)))</f>
        <v/>
      </c>
      <c r="AC1817" s="46">
        <f>IF($B1817="","",IFERROR(INDEX('CCA Util %'!$H:$H,MATCH($B1817,'CCA Util %'!$E:$E,0)),""))</f>
        <v/>
      </c>
      <c r="AD1817">
        <f>IF($B1817="","",IFERROR(INDEX('CCA Util %'!$G:$G,MATCH($B1817,'CCA Util %'!$E:$E,0)),""))</f>
        <v/>
      </c>
      <c r="AE1817">
        <f>IF(OR($B1817="",$U1817=""),"",$U1817&amp;" &amp; "&amp;IF(OR($AD1817="",$AD1817=0),"Util NA",$AD1817&amp;" Util"))</f>
        <v/>
      </c>
    </row>
    <row r="1818" ht="15.75" customHeight="1" s="42">
      <c r="A1818" s="41" t="n"/>
      <c r="G1818" s="38" t="n"/>
      <c r="H1818" s="38" t="n"/>
      <c r="I1818" s="38" t="n"/>
      <c r="J1818" s="38" t="n"/>
      <c r="K1818" s="38" t="n"/>
      <c r="L1818" s="38" t="n"/>
      <c r="N1818" s="36">
        <f>IF($B1818="","",IF($C1818="SUPERSTORE","Superstore","DH"))</f>
        <v/>
      </c>
      <c r="O1818" s="36">
        <f>IF($B1818="","",IFERROR(VLOOKUP($B1818,Mapping!$A:$C,2,0),"Not Mapped"))</f>
        <v/>
      </c>
      <c r="P1818" s="36">
        <f>IF($B1818="","",IFERROR(VLOOKUP($B1818,Mapping!$A:$C,3,0),"Not Mapped"))</f>
        <v/>
      </c>
      <c r="Q1818" s="36">
        <f>IF($B1818="","",IFERROR(VLOOKUP($O1818,Leaders!$A:$B,2,0),"Not Mapped"))</f>
        <v/>
      </c>
      <c r="R1818" s="36">
        <f>IF($B1818="","",IF(COUNTIF(Exclusions!$A:$A,$B1818)&gt;0,"Yes","No"))</f>
        <v/>
      </c>
      <c r="S1818" s="38">
        <f>IF($B1818="","",MIN(1,DAY($A1818)/IF($N1818="Superstore",Settings!$B$5,Settings!$B$4)))</f>
        <v/>
      </c>
      <c r="T1818" s="38">
        <f>IF(OR($B1818="",$G1818="",$S1818=0),"",$G1818/$S1818)</f>
        <v/>
      </c>
      <c r="U1818" s="36">
        <f>IF($T1818="","",IF($T1818&lt;Settings!$B$8,"Critical",IF($T1818&lt;Settings!$B$9,"Semi Critical","Non Critical")))</f>
        <v/>
      </c>
      <c r="V1818" s="28" t="n"/>
      <c r="Z1818">
        <f>IF($B1818="","",IFERROR(VLOOKUP($B1818,'Plan HC for CCA'!$A:$B,2,0),""))</f>
        <v/>
      </c>
      <c r="AA1818">
        <f>IF(OR($B1818="",$Z1818=""),"",IF(N($M1818)&lt;$Z1818,"Delta","No Delta"))</f>
        <v/>
      </c>
      <c r="AB1818">
        <f>IF(OR($B1818="",$Z1818=""),"",MAX(0,$Z1818-N($M1818)))</f>
        <v/>
      </c>
      <c r="AC1818" s="46">
        <f>IF($B1818="","",IFERROR(INDEX('CCA Util %'!$H:$H,MATCH($B1818,'CCA Util %'!$E:$E,0)),""))</f>
        <v/>
      </c>
      <c r="AD1818">
        <f>IF($B1818="","",IFERROR(INDEX('CCA Util %'!$G:$G,MATCH($B1818,'CCA Util %'!$E:$E,0)),""))</f>
        <v/>
      </c>
      <c r="AE1818">
        <f>IF(OR($B1818="",$U1818=""),"",$U1818&amp;" &amp; "&amp;IF(OR($AD1818="",$AD1818=0),"Util NA",$AD1818&amp;" Util"))</f>
        <v/>
      </c>
    </row>
    <row r="1819" ht="15.75" customHeight="1" s="42">
      <c r="A1819" s="41" t="n"/>
      <c r="G1819" s="38" t="n"/>
      <c r="H1819" s="38" t="n"/>
      <c r="I1819" s="38" t="n"/>
      <c r="J1819" s="38" t="n"/>
      <c r="K1819" s="38" t="n"/>
      <c r="L1819" s="38" t="n"/>
      <c r="N1819" s="36">
        <f>IF($B1819="","",IF($C1819="SUPERSTORE","Superstore","DH"))</f>
        <v/>
      </c>
      <c r="O1819" s="36">
        <f>IF($B1819="","",IFERROR(VLOOKUP($B1819,Mapping!$A:$C,2,0),"Not Mapped"))</f>
        <v/>
      </c>
      <c r="P1819" s="36">
        <f>IF($B1819="","",IFERROR(VLOOKUP($B1819,Mapping!$A:$C,3,0),"Not Mapped"))</f>
        <v/>
      </c>
      <c r="Q1819" s="36">
        <f>IF($B1819="","",IFERROR(VLOOKUP($O1819,Leaders!$A:$B,2,0),"Not Mapped"))</f>
        <v/>
      </c>
      <c r="R1819" s="36">
        <f>IF($B1819="","",IF(COUNTIF(Exclusions!$A:$A,$B1819)&gt;0,"Yes","No"))</f>
        <v/>
      </c>
      <c r="S1819" s="38">
        <f>IF($B1819="","",MIN(1,DAY($A1819)/IF($N1819="Superstore",Settings!$B$5,Settings!$B$4)))</f>
        <v/>
      </c>
      <c r="T1819" s="38">
        <f>IF(OR($B1819="",$G1819="",$S1819=0),"",$G1819/$S1819)</f>
        <v/>
      </c>
      <c r="U1819" s="36">
        <f>IF($T1819="","",IF($T1819&lt;Settings!$B$8,"Critical",IF($T1819&lt;Settings!$B$9,"Semi Critical","Non Critical")))</f>
        <v/>
      </c>
      <c r="V1819" s="28" t="n"/>
      <c r="Z1819">
        <f>IF($B1819="","",IFERROR(VLOOKUP($B1819,'Plan HC for CCA'!$A:$B,2,0),""))</f>
        <v/>
      </c>
      <c r="AA1819">
        <f>IF(OR($B1819="",$Z1819=""),"",IF(N($M1819)&lt;$Z1819,"Delta","No Delta"))</f>
        <v/>
      </c>
      <c r="AB1819">
        <f>IF(OR($B1819="",$Z1819=""),"",MAX(0,$Z1819-N($M1819)))</f>
        <v/>
      </c>
      <c r="AC1819" s="46">
        <f>IF($B1819="","",IFERROR(INDEX('CCA Util %'!$H:$H,MATCH($B1819,'CCA Util %'!$E:$E,0)),""))</f>
        <v/>
      </c>
      <c r="AD1819">
        <f>IF($B1819="","",IFERROR(INDEX('CCA Util %'!$G:$G,MATCH($B1819,'CCA Util %'!$E:$E,0)),""))</f>
        <v/>
      </c>
      <c r="AE1819">
        <f>IF(OR($B1819="",$U1819=""),"",$U1819&amp;" &amp; "&amp;IF(OR($AD1819="",$AD1819=0),"Util NA",$AD1819&amp;" Util"))</f>
        <v/>
      </c>
    </row>
    <row r="1820" ht="15.75" customHeight="1" s="42">
      <c r="A1820" s="41" t="n"/>
      <c r="G1820" s="38" t="n"/>
      <c r="H1820" s="38" t="n"/>
      <c r="I1820" s="38" t="n"/>
      <c r="J1820" s="38" t="n"/>
      <c r="K1820" s="38" t="n"/>
      <c r="L1820" s="38" t="n"/>
      <c r="N1820" s="36">
        <f>IF($B1820="","",IF($C1820="SUPERSTORE","Superstore","DH"))</f>
        <v/>
      </c>
      <c r="O1820" s="36">
        <f>IF($B1820="","",IFERROR(VLOOKUP($B1820,Mapping!$A:$C,2,0),"Not Mapped"))</f>
        <v/>
      </c>
      <c r="P1820" s="36">
        <f>IF($B1820="","",IFERROR(VLOOKUP($B1820,Mapping!$A:$C,3,0),"Not Mapped"))</f>
        <v/>
      </c>
      <c r="Q1820" s="36">
        <f>IF($B1820="","",IFERROR(VLOOKUP($O1820,Leaders!$A:$B,2,0),"Not Mapped"))</f>
        <v/>
      </c>
      <c r="R1820" s="36">
        <f>IF($B1820="","",IF(COUNTIF(Exclusions!$A:$A,$B1820)&gt;0,"Yes","No"))</f>
        <v/>
      </c>
      <c r="S1820" s="38">
        <f>IF($B1820="","",MIN(1,DAY($A1820)/IF($N1820="Superstore",Settings!$B$5,Settings!$B$4)))</f>
        <v/>
      </c>
      <c r="T1820" s="38">
        <f>IF(OR($B1820="",$G1820="",$S1820=0),"",$G1820/$S1820)</f>
        <v/>
      </c>
      <c r="U1820" s="36">
        <f>IF($T1820="","",IF($T1820&lt;Settings!$B$8,"Critical",IF($T1820&lt;Settings!$B$9,"Semi Critical","Non Critical")))</f>
        <v/>
      </c>
      <c r="V1820" s="28" t="n"/>
      <c r="Z1820">
        <f>IF($B1820="","",IFERROR(VLOOKUP($B1820,'Plan HC for CCA'!$A:$B,2,0),""))</f>
        <v/>
      </c>
      <c r="AA1820">
        <f>IF(OR($B1820="",$Z1820=""),"",IF(N($M1820)&lt;$Z1820,"Delta","No Delta"))</f>
        <v/>
      </c>
      <c r="AB1820">
        <f>IF(OR($B1820="",$Z1820=""),"",MAX(0,$Z1820-N($M1820)))</f>
        <v/>
      </c>
      <c r="AC1820" s="46">
        <f>IF($B1820="","",IFERROR(INDEX('CCA Util %'!$H:$H,MATCH($B1820,'CCA Util %'!$E:$E,0)),""))</f>
        <v/>
      </c>
      <c r="AD1820">
        <f>IF($B1820="","",IFERROR(INDEX('CCA Util %'!$G:$G,MATCH($B1820,'CCA Util %'!$E:$E,0)),""))</f>
        <v/>
      </c>
      <c r="AE1820">
        <f>IF(OR($B1820="",$U1820=""),"",$U1820&amp;" &amp; "&amp;IF(OR($AD1820="",$AD1820=0),"Util NA",$AD1820&amp;" Util"))</f>
        <v/>
      </c>
    </row>
    <row r="1821" ht="15.75" customHeight="1" s="42">
      <c r="A1821" s="41" t="n"/>
      <c r="G1821" s="38" t="n"/>
      <c r="H1821" s="38" t="n"/>
      <c r="I1821" s="38" t="n"/>
      <c r="J1821" s="38" t="n"/>
      <c r="K1821" s="38" t="n"/>
      <c r="L1821" s="38" t="n"/>
      <c r="N1821" s="36">
        <f>IF($B1821="","",IF($C1821="SUPERSTORE","Superstore","DH"))</f>
        <v/>
      </c>
      <c r="O1821" s="36">
        <f>IF($B1821="","",IFERROR(VLOOKUP($B1821,Mapping!$A:$C,2,0),"Not Mapped"))</f>
        <v/>
      </c>
      <c r="P1821" s="36">
        <f>IF($B1821="","",IFERROR(VLOOKUP($B1821,Mapping!$A:$C,3,0),"Not Mapped"))</f>
        <v/>
      </c>
      <c r="Q1821" s="36">
        <f>IF($B1821="","",IFERROR(VLOOKUP($O1821,Leaders!$A:$B,2,0),"Not Mapped"))</f>
        <v/>
      </c>
      <c r="R1821" s="36">
        <f>IF($B1821="","",IF(COUNTIF(Exclusions!$A:$A,$B1821)&gt;0,"Yes","No"))</f>
        <v/>
      </c>
      <c r="S1821" s="38">
        <f>IF($B1821="","",MIN(1,DAY($A1821)/IF($N1821="Superstore",Settings!$B$5,Settings!$B$4)))</f>
        <v/>
      </c>
      <c r="T1821" s="38">
        <f>IF(OR($B1821="",$G1821="",$S1821=0),"",$G1821/$S1821)</f>
        <v/>
      </c>
      <c r="U1821" s="36">
        <f>IF($T1821="","",IF($T1821&lt;Settings!$B$8,"Critical",IF($T1821&lt;Settings!$B$9,"Semi Critical","Non Critical")))</f>
        <v/>
      </c>
      <c r="V1821" s="28" t="n"/>
      <c r="Z1821">
        <f>IF($B1821="","",IFERROR(VLOOKUP($B1821,'Plan HC for CCA'!$A:$B,2,0),""))</f>
        <v/>
      </c>
      <c r="AA1821">
        <f>IF(OR($B1821="",$Z1821=""),"",IF(N($M1821)&lt;$Z1821,"Delta","No Delta"))</f>
        <v/>
      </c>
      <c r="AB1821">
        <f>IF(OR($B1821="",$Z1821=""),"",MAX(0,$Z1821-N($M1821)))</f>
        <v/>
      </c>
      <c r="AC1821" s="46">
        <f>IF($B1821="","",IFERROR(INDEX('CCA Util %'!$H:$H,MATCH($B1821,'CCA Util %'!$E:$E,0)),""))</f>
        <v/>
      </c>
      <c r="AD1821">
        <f>IF($B1821="","",IFERROR(INDEX('CCA Util %'!$G:$G,MATCH($B1821,'CCA Util %'!$E:$E,0)),""))</f>
        <v/>
      </c>
      <c r="AE1821">
        <f>IF(OR($B1821="",$U1821=""),"",$U1821&amp;" &amp; "&amp;IF(OR($AD1821="",$AD1821=0),"Util NA",$AD1821&amp;" Util"))</f>
        <v/>
      </c>
    </row>
    <row r="1822" ht="15.75" customHeight="1" s="42">
      <c r="A1822" s="41" t="n"/>
      <c r="G1822" s="38" t="n"/>
      <c r="H1822" s="38" t="n"/>
      <c r="I1822" s="38" t="n"/>
      <c r="J1822" s="38" t="n"/>
      <c r="K1822" s="38" t="n"/>
      <c r="L1822" s="38" t="n"/>
      <c r="N1822" s="36">
        <f>IF($B1822="","",IF($C1822="SUPERSTORE","Superstore","DH"))</f>
        <v/>
      </c>
      <c r="O1822" s="36">
        <f>IF($B1822="","",IFERROR(VLOOKUP($B1822,Mapping!$A:$C,2,0),"Not Mapped"))</f>
        <v/>
      </c>
      <c r="P1822" s="36">
        <f>IF($B1822="","",IFERROR(VLOOKUP($B1822,Mapping!$A:$C,3,0),"Not Mapped"))</f>
        <v/>
      </c>
      <c r="Q1822" s="36">
        <f>IF($B1822="","",IFERROR(VLOOKUP($O1822,Leaders!$A:$B,2,0),"Not Mapped"))</f>
        <v/>
      </c>
      <c r="R1822" s="36">
        <f>IF($B1822="","",IF(COUNTIF(Exclusions!$A:$A,$B1822)&gt;0,"Yes","No"))</f>
        <v/>
      </c>
      <c r="S1822" s="38">
        <f>IF($B1822="","",MIN(1,DAY($A1822)/IF($N1822="Superstore",Settings!$B$5,Settings!$B$4)))</f>
        <v/>
      </c>
      <c r="T1822" s="38">
        <f>IF(OR($B1822="",$G1822="",$S1822=0),"",$G1822/$S1822)</f>
        <v/>
      </c>
      <c r="U1822" s="36">
        <f>IF($T1822="","",IF($T1822&lt;Settings!$B$8,"Critical",IF($T1822&lt;Settings!$B$9,"Semi Critical","Non Critical")))</f>
        <v/>
      </c>
      <c r="V1822" s="28" t="n"/>
      <c r="Z1822">
        <f>IF($B1822="","",IFERROR(VLOOKUP($B1822,'Plan HC for CCA'!$A:$B,2,0),""))</f>
        <v/>
      </c>
      <c r="AA1822">
        <f>IF(OR($B1822="",$Z1822=""),"",IF(N($M1822)&lt;$Z1822,"Delta","No Delta"))</f>
        <v/>
      </c>
      <c r="AB1822">
        <f>IF(OR($B1822="",$Z1822=""),"",MAX(0,$Z1822-N($M1822)))</f>
        <v/>
      </c>
      <c r="AC1822" s="46">
        <f>IF($B1822="","",IFERROR(INDEX('CCA Util %'!$H:$H,MATCH($B1822,'CCA Util %'!$E:$E,0)),""))</f>
        <v/>
      </c>
      <c r="AD1822">
        <f>IF($B1822="","",IFERROR(INDEX('CCA Util %'!$G:$G,MATCH($B1822,'CCA Util %'!$E:$E,0)),""))</f>
        <v/>
      </c>
      <c r="AE1822">
        <f>IF(OR($B1822="",$U1822=""),"",$U1822&amp;" &amp; "&amp;IF(OR($AD1822="",$AD1822=0),"Util NA",$AD1822&amp;" Util"))</f>
        <v/>
      </c>
    </row>
    <row r="1823" ht="15.75" customHeight="1" s="42">
      <c r="A1823" s="41" t="n"/>
      <c r="G1823" s="38" t="n"/>
      <c r="H1823" s="38" t="n"/>
      <c r="I1823" s="38" t="n"/>
      <c r="J1823" s="38" t="n"/>
      <c r="K1823" s="38" t="n"/>
      <c r="L1823" s="38" t="n"/>
      <c r="N1823" s="36">
        <f>IF($B1823="","",IF($C1823="SUPERSTORE","Superstore","DH"))</f>
        <v/>
      </c>
      <c r="O1823" s="36">
        <f>IF($B1823="","",IFERROR(VLOOKUP($B1823,Mapping!$A:$C,2,0),"Not Mapped"))</f>
        <v/>
      </c>
      <c r="P1823" s="36">
        <f>IF($B1823="","",IFERROR(VLOOKUP($B1823,Mapping!$A:$C,3,0),"Not Mapped"))</f>
        <v/>
      </c>
      <c r="Q1823" s="36">
        <f>IF($B1823="","",IFERROR(VLOOKUP($O1823,Leaders!$A:$B,2,0),"Not Mapped"))</f>
        <v/>
      </c>
      <c r="R1823" s="36">
        <f>IF($B1823="","",IF(COUNTIF(Exclusions!$A:$A,$B1823)&gt;0,"Yes","No"))</f>
        <v/>
      </c>
      <c r="S1823" s="38">
        <f>IF($B1823="","",MIN(1,DAY($A1823)/IF($N1823="Superstore",Settings!$B$5,Settings!$B$4)))</f>
        <v/>
      </c>
      <c r="T1823" s="38">
        <f>IF(OR($B1823="",$G1823="",$S1823=0),"",$G1823/$S1823)</f>
        <v/>
      </c>
      <c r="U1823" s="36">
        <f>IF($T1823="","",IF($T1823&lt;Settings!$B$8,"Critical",IF($T1823&lt;Settings!$B$9,"Semi Critical","Non Critical")))</f>
        <v/>
      </c>
      <c r="V1823" s="28" t="n"/>
      <c r="Z1823">
        <f>IF($B1823="","",IFERROR(VLOOKUP($B1823,'Plan HC for CCA'!$A:$B,2,0),""))</f>
        <v/>
      </c>
      <c r="AA1823">
        <f>IF(OR($B1823="",$Z1823=""),"",IF(N($M1823)&lt;$Z1823,"Delta","No Delta"))</f>
        <v/>
      </c>
      <c r="AB1823">
        <f>IF(OR($B1823="",$Z1823=""),"",MAX(0,$Z1823-N($M1823)))</f>
        <v/>
      </c>
      <c r="AC1823" s="46">
        <f>IF($B1823="","",IFERROR(INDEX('CCA Util %'!$H:$H,MATCH($B1823,'CCA Util %'!$E:$E,0)),""))</f>
        <v/>
      </c>
      <c r="AD1823">
        <f>IF($B1823="","",IFERROR(INDEX('CCA Util %'!$G:$G,MATCH($B1823,'CCA Util %'!$E:$E,0)),""))</f>
        <v/>
      </c>
      <c r="AE1823">
        <f>IF(OR($B1823="",$U1823=""),"",$U1823&amp;" &amp; "&amp;IF(OR($AD1823="",$AD1823=0),"Util NA",$AD1823&amp;" Util"))</f>
        <v/>
      </c>
    </row>
    <row r="1824" ht="15.75" customHeight="1" s="42">
      <c r="A1824" s="41" t="n"/>
      <c r="G1824" s="38" t="n"/>
      <c r="H1824" s="38" t="n"/>
      <c r="I1824" s="38" t="n"/>
      <c r="J1824" s="38" t="n"/>
      <c r="K1824" s="38" t="n"/>
      <c r="L1824" s="38" t="n"/>
      <c r="N1824" s="36">
        <f>IF($B1824="","",IF($C1824="SUPERSTORE","Superstore","DH"))</f>
        <v/>
      </c>
      <c r="O1824" s="36">
        <f>IF($B1824="","",IFERROR(VLOOKUP($B1824,Mapping!$A:$C,2,0),"Not Mapped"))</f>
        <v/>
      </c>
      <c r="P1824" s="36">
        <f>IF($B1824="","",IFERROR(VLOOKUP($B1824,Mapping!$A:$C,3,0),"Not Mapped"))</f>
        <v/>
      </c>
      <c r="Q1824" s="36">
        <f>IF($B1824="","",IFERROR(VLOOKUP($O1824,Leaders!$A:$B,2,0),"Not Mapped"))</f>
        <v/>
      </c>
      <c r="R1824" s="36">
        <f>IF($B1824="","",IF(COUNTIF(Exclusions!$A:$A,$B1824)&gt;0,"Yes","No"))</f>
        <v/>
      </c>
      <c r="S1824" s="38">
        <f>IF($B1824="","",MIN(1,DAY($A1824)/IF($N1824="Superstore",Settings!$B$5,Settings!$B$4)))</f>
        <v/>
      </c>
      <c r="T1824" s="38">
        <f>IF(OR($B1824="",$G1824="",$S1824=0),"",$G1824/$S1824)</f>
        <v/>
      </c>
      <c r="U1824" s="36">
        <f>IF($T1824="","",IF($T1824&lt;Settings!$B$8,"Critical",IF($T1824&lt;Settings!$B$9,"Semi Critical","Non Critical")))</f>
        <v/>
      </c>
      <c r="V1824" s="28" t="n"/>
      <c r="Z1824">
        <f>IF($B1824="","",IFERROR(VLOOKUP($B1824,'Plan HC for CCA'!$A:$B,2,0),""))</f>
        <v/>
      </c>
      <c r="AA1824">
        <f>IF(OR($B1824="",$Z1824=""),"",IF(N($M1824)&lt;$Z1824,"Delta","No Delta"))</f>
        <v/>
      </c>
      <c r="AB1824">
        <f>IF(OR($B1824="",$Z1824=""),"",MAX(0,$Z1824-N($M1824)))</f>
        <v/>
      </c>
      <c r="AC1824" s="46">
        <f>IF($B1824="","",IFERROR(INDEX('CCA Util %'!$H:$H,MATCH($B1824,'CCA Util %'!$E:$E,0)),""))</f>
        <v/>
      </c>
      <c r="AD1824">
        <f>IF($B1824="","",IFERROR(INDEX('CCA Util %'!$G:$G,MATCH($B1824,'CCA Util %'!$E:$E,0)),""))</f>
        <v/>
      </c>
      <c r="AE1824">
        <f>IF(OR($B1824="",$U1824=""),"",$U1824&amp;" &amp; "&amp;IF(OR($AD1824="",$AD1824=0),"Util NA",$AD1824&amp;" Util"))</f>
        <v/>
      </c>
    </row>
    <row r="1825" ht="15.75" customHeight="1" s="42">
      <c r="A1825" s="41" t="n"/>
      <c r="G1825" s="38" t="n"/>
      <c r="H1825" s="38" t="n"/>
      <c r="I1825" s="38" t="n"/>
      <c r="J1825" s="38" t="n"/>
      <c r="K1825" s="38" t="n"/>
      <c r="L1825" s="38" t="n"/>
      <c r="N1825" s="36">
        <f>IF($B1825="","",IF($C1825="SUPERSTORE","Superstore","DH"))</f>
        <v/>
      </c>
      <c r="O1825" s="36">
        <f>IF($B1825="","",IFERROR(VLOOKUP($B1825,Mapping!$A:$C,2,0),"Not Mapped"))</f>
        <v/>
      </c>
      <c r="P1825" s="36">
        <f>IF($B1825="","",IFERROR(VLOOKUP($B1825,Mapping!$A:$C,3,0),"Not Mapped"))</f>
        <v/>
      </c>
      <c r="Q1825" s="36">
        <f>IF($B1825="","",IFERROR(VLOOKUP($O1825,Leaders!$A:$B,2,0),"Not Mapped"))</f>
        <v/>
      </c>
      <c r="R1825" s="36">
        <f>IF($B1825="","",IF(COUNTIF(Exclusions!$A:$A,$B1825)&gt;0,"Yes","No"))</f>
        <v/>
      </c>
      <c r="S1825" s="38">
        <f>IF($B1825="","",MIN(1,DAY($A1825)/IF($N1825="Superstore",Settings!$B$5,Settings!$B$4)))</f>
        <v/>
      </c>
      <c r="T1825" s="38">
        <f>IF(OR($B1825="",$G1825="",$S1825=0),"",$G1825/$S1825)</f>
        <v/>
      </c>
      <c r="U1825" s="36">
        <f>IF($T1825="","",IF($T1825&lt;Settings!$B$8,"Critical",IF($T1825&lt;Settings!$B$9,"Semi Critical","Non Critical")))</f>
        <v/>
      </c>
      <c r="V1825" s="28" t="n"/>
      <c r="Z1825">
        <f>IF($B1825="","",IFERROR(VLOOKUP($B1825,'Plan HC for CCA'!$A:$B,2,0),""))</f>
        <v/>
      </c>
      <c r="AA1825">
        <f>IF(OR($B1825="",$Z1825=""),"",IF(N($M1825)&lt;$Z1825,"Delta","No Delta"))</f>
        <v/>
      </c>
      <c r="AB1825">
        <f>IF(OR($B1825="",$Z1825=""),"",MAX(0,$Z1825-N($M1825)))</f>
        <v/>
      </c>
      <c r="AC1825" s="46">
        <f>IF($B1825="","",IFERROR(INDEX('CCA Util %'!$H:$H,MATCH($B1825,'CCA Util %'!$E:$E,0)),""))</f>
        <v/>
      </c>
      <c r="AD1825">
        <f>IF($B1825="","",IFERROR(INDEX('CCA Util %'!$G:$G,MATCH($B1825,'CCA Util %'!$E:$E,0)),""))</f>
        <v/>
      </c>
      <c r="AE1825">
        <f>IF(OR($B1825="",$U1825=""),"",$U1825&amp;" &amp; "&amp;IF(OR($AD1825="",$AD1825=0),"Util NA",$AD1825&amp;" Util"))</f>
        <v/>
      </c>
    </row>
    <row r="1826" ht="15.75" customHeight="1" s="42">
      <c r="A1826" s="41" t="n"/>
      <c r="G1826" s="38" t="n"/>
      <c r="H1826" s="38" t="n"/>
      <c r="I1826" s="38" t="n"/>
      <c r="J1826" s="38" t="n"/>
      <c r="K1826" s="38" t="n"/>
      <c r="L1826" s="38" t="n"/>
      <c r="N1826" s="36">
        <f>IF($B1826="","",IF($C1826="SUPERSTORE","Superstore","DH"))</f>
        <v/>
      </c>
      <c r="O1826" s="36">
        <f>IF($B1826="","",IFERROR(VLOOKUP($B1826,Mapping!$A:$C,2,0),"Not Mapped"))</f>
        <v/>
      </c>
      <c r="P1826" s="36">
        <f>IF($B1826="","",IFERROR(VLOOKUP($B1826,Mapping!$A:$C,3,0),"Not Mapped"))</f>
        <v/>
      </c>
      <c r="Q1826" s="36">
        <f>IF($B1826="","",IFERROR(VLOOKUP($O1826,Leaders!$A:$B,2,0),"Not Mapped"))</f>
        <v/>
      </c>
      <c r="R1826" s="36">
        <f>IF($B1826="","",IF(COUNTIF(Exclusions!$A:$A,$B1826)&gt;0,"Yes","No"))</f>
        <v/>
      </c>
      <c r="S1826" s="38">
        <f>IF($B1826="","",MIN(1,DAY($A1826)/IF($N1826="Superstore",Settings!$B$5,Settings!$B$4)))</f>
        <v/>
      </c>
      <c r="T1826" s="38">
        <f>IF(OR($B1826="",$G1826="",$S1826=0),"",$G1826/$S1826)</f>
        <v/>
      </c>
      <c r="U1826" s="36">
        <f>IF($T1826="","",IF($T1826&lt;Settings!$B$8,"Critical",IF($T1826&lt;Settings!$B$9,"Semi Critical","Non Critical")))</f>
        <v/>
      </c>
      <c r="V1826" s="28" t="n"/>
      <c r="Z1826">
        <f>IF($B1826="","",IFERROR(VLOOKUP($B1826,'Plan HC for CCA'!$A:$B,2,0),""))</f>
        <v/>
      </c>
      <c r="AA1826">
        <f>IF(OR($B1826="",$Z1826=""),"",IF(N($M1826)&lt;$Z1826,"Delta","No Delta"))</f>
        <v/>
      </c>
      <c r="AB1826">
        <f>IF(OR($B1826="",$Z1826=""),"",MAX(0,$Z1826-N($M1826)))</f>
        <v/>
      </c>
      <c r="AC1826" s="46">
        <f>IF($B1826="","",IFERROR(INDEX('CCA Util %'!$H:$H,MATCH($B1826,'CCA Util %'!$E:$E,0)),""))</f>
        <v/>
      </c>
      <c r="AD1826">
        <f>IF($B1826="","",IFERROR(INDEX('CCA Util %'!$G:$G,MATCH($B1826,'CCA Util %'!$E:$E,0)),""))</f>
        <v/>
      </c>
      <c r="AE1826">
        <f>IF(OR($B1826="",$U1826=""),"",$U1826&amp;" &amp; "&amp;IF(OR($AD1826="",$AD1826=0),"Util NA",$AD1826&amp;" Util"))</f>
        <v/>
      </c>
    </row>
    <row r="1827" ht="15.75" customHeight="1" s="42">
      <c r="A1827" s="41" t="n"/>
      <c r="G1827" s="38" t="n"/>
      <c r="H1827" s="38" t="n"/>
      <c r="I1827" s="38" t="n"/>
      <c r="J1827" s="38" t="n"/>
      <c r="K1827" s="38" t="n"/>
      <c r="L1827" s="38" t="n"/>
      <c r="N1827" s="36">
        <f>IF($B1827="","",IF($C1827="SUPERSTORE","Superstore","DH"))</f>
        <v/>
      </c>
      <c r="O1827" s="36">
        <f>IF($B1827="","",IFERROR(VLOOKUP($B1827,Mapping!$A:$C,2,0),"Not Mapped"))</f>
        <v/>
      </c>
      <c r="P1827" s="36">
        <f>IF($B1827="","",IFERROR(VLOOKUP($B1827,Mapping!$A:$C,3,0),"Not Mapped"))</f>
        <v/>
      </c>
      <c r="Q1827" s="36">
        <f>IF($B1827="","",IFERROR(VLOOKUP($O1827,Leaders!$A:$B,2,0),"Not Mapped"))</f>
        <v/>
      </c>
      <c r="R1827" s="36">
        <f>IF($B1827="","",IF(COUNTIF(Exclusions!$A:$A,$B1827)&gt;0,"Yes","No"))</f>
        <v/>
      </c>
      <c r="S1827" s="38">
        <f>IF($B1827="","",MIN(1,DAY($A1827)/IF($N1827="Superstore",Settings!$B$5,Settings!$B$4)))</f>
        <v/>
      </c>
      <c r="T1827" s="38">
        <f>IF(OR($B1827="",$G1827="",$S1827=0),"",$G1827/$S1827)</f>
        <v/>
      </c>
      <c r="U1827" s="36">
        <f>IF($T1827="","",IF($T1827&lt;Settings!$B$8,"Critical",IF($T1827&lt;Settings!$B$9,"Semi Critical","Non Critical")))</f>
        <v/>
      </c>
      <c r="V1827" s="28" t="n"/>
      <c r="Z1827">
        <f>IF($B1827="","",IFERROR(VLOOKUP($B1827,'Plan HC for CCA'!$A:$B,2,0),""))</f>
        <v/>
      </c>
      <c r="AA1827">
        <f>IF(OR($B1827="",$Z1827=""),"",IF(N($M1827)&lt;$Z1827,"Delta","No Delta"))</f>
        <v/>
      </c>
      <c r="AB1827">
        <f>IF(OR($B1827="",$Z1827=""),"",MAX(0,$Z1827-N($M1827)))</f>
        <v/>
      </c>
      <c r="AC1827" s="46">
        <f>IF($B1827="","",IFERROR(INDEX('CCA Util %'!$H:$H,MATCH($B1827,'CCA Util %'!$E:$E,0)),""))</f>
        <v/>
      </c>
      <c r="AD1827">
        <f>IF($B1827="","",IFERROR(INDEX('CCA Util %'!$G:$G,MATCH($B1827,'CCA Util %'!$E:$E,0)),""))</f>
        <v/>
      </c>
      <c r="AE1827">
        <f>IF(OR($B1827="",$U1827=""),"",$U1827&amp;" &amp; "&amp;IF(OR($AD1827="",$AD1827=0),"Util NA",$AD1827&amp;" Util"))</f>
        <v/>
      </c>
    </row>
    <row r="1828" ht="15.75" customHeight="1" s="42">
      <c r="A1828" s="41" t="n"/>
      <c r="G1828" s="38" t="n"/>
      <c r="H1828" s="38" t="n"/>
      <c r="I1828" s="38" t="n"/>
      <c r="J1828" s="38" t="n"/>
      <c r="K1828" s="38" t="n"/>
      <c r="L1828" s="38" t="n"/>
      <c r="N1828" s="36">
        <f>IF($B1828="","",IF($C1828="SUPERSTORE","Superstore","DH"))</f>
        <v/>
      </c>
      <c r="O1828" s="36">
        <f>IF($B1828="","",IFERROR(VLOOKUP($B1828,Mapping!$A:$C,2,0),"Not Mapped"))</f>
        <v/>
      </c>
      <c r="P1828" s="36">
        <f>IF($B1828="","",IFERROR(VLOOKUP($B1828,Mapping!$A:$C,3,0),"Not Mapped"))</f>
        <v/>
      </c>
      <c r="Q1828" s="36">
        <f>IF($B1828="","",IFERROR(VLOOKUP($O1828,Leaders!$A:$B,2,0),"Not Mapped"))</f>
        <v/>
      </c>
      <c r="R1828" s="36">
        <f>IF($B1828="","",IF(COUNTIF(Exclusions!$A:$A,$B1828)&gt;0,"Yes","No"))</f>
        <v/>
      </c>
      <c r="S1828" s="38">
        <f>IF($B1828="","",MIN(1,DAY($A1828)/IF($N1828="Superstore",Settings!$B$5,Settings!$B$4)))</f>
        <v/>
      </c>
      <c r="T1828" s="38">
        <f>IF(OR($B1828="",$G1828="",$S1828=0),"",$G1828/$S1828)</f>
        <v/>
      </c>
      <c r="U1828" s="36">
        <f>IF($T1828="","",IF($T1828&lt;Settings!$B$8,"Critical",IF($T1828&lt;Settings!$B$9,"Semi Critical","Non Critical")))</f>
        <v/>
      </c>
      <c r="V1828" s="28" t="n"/>
      <c r="Z1828">
        <f>IF($B1828="","",IFERROR(VLOOKUP($B1828,'Plan HC for CCA'!$A:$B,2,0),""))</f>
        <v/>
      </c>
      <c r="AA1828">
        <f>IF(OR($B1828="",$Z1828=""),"",IF(N($M1828)&lt;$Z1828,"Delta","No Delta"))</f>
        <v/>
      </c>
      <c r="AB1828">
        <f>IF(OR($B1828="",$Z1828=""),"",MAX(0,$Z1828-N($M1828)))</f>
        <v/>
      </c>
      <c r="AC1828" s="46">
        <f>IF($B1828="","",IFERROR(INDEX('CCA Util %'!$H:$H,MATCH($B1828,'CCA Util %'!$E:$E,0)),""))</f>
        <v/>
      </c>
      <c r="AD1828">
        <f>IF($B1828="","",IFERROR(INDEX('CCA Util %'!$G:$G,MATCH($B1828,'CCA Util %'!$E:$E,0)),""))</f>
        <v/>
      </c>
      <c r="AE1828">
        <f>IF(OR($B1828="",$U1828=""),"",$U1828&amp;" &amp; "&amp;IF(OR($AD1828="",$AD1828=0),"Util NA",$AD1828&amp;" Util"))</f>
        <v/>
      </c>
    </row>
    <row r="1829" ht="15.75" customHeight="1" s="42">
      <c r="A1829" s="41" t="n"/>
      <c r="G1829" s="38" t="n"/>
      <c r="H1829" s="38" t="n"/>
      <c r="I1829" s="38" t="n"/>
      <c r="J1829" s="38" t="n"/>
      <c r="K1829" s="38" t="n"/>
      <c r="L1829" s="38" t="n"/>
      <c r="N1829" s="36">
        <f>IF($B1829="","",IF($C1829="SUPERSTORE","Superstore","DH"))</f>
        <v/>
      </c>
      <c r="O1829" s="36">
        <f>IF($B1829="","",IFERROR(VLOOKUP($B1829,Mapping!$A:$C,2,0),"Not Mapped"))</f>
        <v/>
      </c>
      <c r="P1829" s="36">
        <f>IF($B1829="","",IFERROR(VLOOKUP($B1829,Mapping!$A:$C,3,0),"Not Mapped"))</f>
        <v/>
      </c>
      <c r="Q1829" s="36">
        <f>IF($B1829="","",IFERROR(VLOOKUP($O1829,Leaders!$A:$B,2,0),"Not Mapped"))</f>
        <v/>
      </c>
      <c r="R1829" s="36">
        <f>IF($B1829="","",IF(COUNTIF(Exclusions!$A:$A,$B1829)&gt;0,"Yes","No"))</f>
        <v/>
      </c>
      <c r="S1829" s="38">
        <f>IF($B1829="","",MIN(1,DAY($A1829)/IF($N1829="Superstore",Settings!$B$5,Settings!$B$4)))</f>
        <v/>
      </c>
      <c r="T1829" s="38">
        <f>IF(OR($B1829="",$G1829="",$S1829=0),"",$G1829/$S1829)</f>
        <v/>
      </c>
      <c r="U1829" s="36">
        <f>IF($T1829="","",IF($T1829&lt;Settings!$B$8,"Critical",IF($T1829&lt;Settings!$B$9,"Semi Critical","Non Critical")))</f>
        <v/>
      </c>
      <c r="V1829" s="28" t="n"/>
      <c r="Z1829">
        <f>IF($B1829="","",IFERROR(VLOOKUP($B1829,'Plan HC for CCA'!$A:$B,2,0),""))</f>
        <v/>
      </c>
      <c r="AA1829">
        <f>IF(OR($B1829="",$Z1829=""),"",IF(N($M1829)&lt;$Z1829,"Delta","No Delta"))</f>
        <v/>
      </c>
      <c r="AB1829">
        <f>IF(OR($B1829="",$Z1829=""),"",MAX(0,$Z1829-N($M1829)))</f>
        <v/>
      </c>
      <c r="AC1829" s="46">
        <f>IF($B1829="","",IFERROR(INDEX('CCA Util %'!$H:$H,MATCH($B1829,'CCA Util %'!$E:$E,0)),""))</f>
        <v/>
      </c>
      <c r="AD1829">
        <f>IF($B1829="","",IFERROR(INDEX('CCA Util %'!$G:$G,MATCH($B1829,'CCA Util %'!$E:$E,0)),""))</f>
        <v/>
      </c>
      <c r="AE1829">
        <f>IF(OR($B1829="",$U1829=""),"",$U1829&amp;" &amp; "&amp;IF(OR($AD1829="",$AD1829=0),"Util NA",$AD1829&amp;" Util"))</f>
        <v/>
      </c>
    </row>
    <row r="1830" ht="15.75" customHeight="1" s="42">
      <c r="A1830" s="41" t="n"/>
      <c r="G1830" s="38" t="n"/>
      <c r="H1830" s="38" t="n"/>
      <c r="I1830" s="38" t="n"/>
      <c r="J1830" s="38" t="n"/>
      <c r="K1830" s="38" t="n"/>
      <c r="L1830" s="38" t="n"/>
      <c r="N1830" s="36">
        <f>IF($B1830="","",IF($C1830="SUPERSTORE","Superstore","DH"))</f>
        <v/>
      </c>
      <c r="O1830" s="36">
        <f>IF($B1830="","",IFERROR(VLOOKUP($B1830,Mapping!$A:$C,2,0),"Not Mapped"))</f>
        <v/>
      </c>
      <c r="P1830" s="36">
        <f>IF($B1830="","",IFERROR(VLOOKUP($B1830,Mapping!$A:$C,3,0),"Not Mapped"))</f>
        <v/>
      </c>
      <c r="Q1830" s="36">
        <f>IF($B1830="","",IFERROR(VLOOKUP($O1830,Leaders!$A:$B,2,0),"Not Mapped"))</f>
        <v/>
      </c>
      <c r="R1830" s="36">
        <f>IF($B1830="","",IF(COUNTIF(Exclusions!$A:$A,$B1830)&gt;0,"Yes","No"))</f>
        <v/>
      </c>
      <c r="S1830" s="38">
        <f>IF($B1830="","",MIN(1,DAY($A1830)/IF($N1830="Superstore",Settings!$B$5,Settings!$B$4)))</f>
        <v/>
      </c>
      <c r="T1830" s="38">
        <f>IF(OR($B1830="",$G1830="",$S1830=0),"",$G1830/$S1830)</f>
        <v/>
      </c>
      <c r="U1830" s="36">
        <f>IF($T1830="","",IF($T1830&lt;Settings!$B$8,"Critical",IF($T1830&lt;Settings!$B$9,"Semi Critical","Non Critical")))</f>
        <v/>
      </c>
      <c r="V1830" s="28" t="n"/>
      <c r="Z1830">
        <f>IF($B1830="","",IFERROR(VLOOKUP($B1830,'Plan HC for CCA'!$A:$B,2,0),""))</f>
        <v/>
      </c>
      <c r="AA1830">
        <f>IF(OR($B1830="",$Z1830=""),"",IF(N($M1830)&lt;$Z1830,"Delta","No Delta"))</f>
        <v/>
      </c>
      <c r="AB1830">
        <f>IF(OR($B1830="",$Z1830=""),"",MAX(0,$Z1830-N($M1830)))</f>
        <v/>
      </c>
      <c r="AC1830" s="46">
        <f>IF($B1830="","",IFERROR(INDEX('CCA Util %'!$H:$H,MATCH($B1830,'CCA Util %'!$E:$E,0)),""))</f>
        <v/>
      </c>
      <c r="AD1830">
        <f>IF($B1830="","",IFERROR(INDEX('CCA Util %'!$G:$G,MATCH($B1830,'CCA Util %'!$E:$E,0)),""))</f>
        <v/>
      </c>
      <c r="AE1830">
        <f>IF(OR($B1830="",$U1830=""),"",$U1830&amp;" &amp; "&amp;IF(OR($AD1830="",$AD1830=0),"Util NA",$AD1830&amp;" Util"))</f>
        <v/>
      </c>
    </row>
    <row r="1831" ht="15.75" customHeight="1" s="42">
      <c r="A1831" s="41" t="n"/>
      <c r="G1831" s="38" t="n"/>
      <c r="H1831" s="38" t="n"/>
      <c r="I1831" s="38" t="n"/>
      <c r="J1831" s="38" t="n"/>
      <c r="K1831" s="38" t="n"/>
      <c r="L1831" s="38" t="n"/>
      <c r="N1831" s="36">
        <f>IF($B1831="","",IF($C1831="SUPERSTORE","Superstore","DH"))</f>
        <v/>
      </c>
      <c r="O1831" s="36">
        <f>IF($B1831="","",IFERROR(VLOOKUP($B1831,Mapping!$A:$C,2,0),"Not Mapped"))</f>
        <v/>
      </c>
      <c r="P1831" s="36">
        <f>IF($B1831="","",IFERROR(VLOOKUP($B1831,Mapping!$A:$C,3,0),"Not Mapped"))</f>
        <v/>
      </c>
      <c r="Q1831" s="36">
        <f>IF($B1831="","",IFERROR(VLOOKUP($O1831,Leaders!$A:$B,2,0),"Not Mapped"))</f>
        <v/>
      </c>
      <c r="R1831" s="36">
        <f>IF($B1831="","",IF(COUNTIF(Exclusions!$A:$A,$B1831)&gt;0,"Yes","No"))</f>
        <v/>
      </c>
      <c r="S1831" s="38">
        <f>IF($B1831="","",MIN(1,DAY($A1831)/IF($N1831="Superstore",Settings!$B$5,Settings!$B$4)))</f>
        <v/>
      </c>
      <c r="T1831" s="38">
        <f>IF(OR($B1831="",$G1831="",$S1831=0),"",$G1831/$S1831)</f>
        <v/>
      </c>
      <c r="U1831" s="36">
        <f>IF($T1831="","",IF($T1831&lt;Settings!$B$8,"Critical",IF($T1831&lt;Settings!$B$9,"Semi Critical","Non Critical")))</f>
        <v/>
      </c>
      <c r="V1831" s="28" t="n"/>
      <c r="Z1831">
        <f>IF($B1831="","",IFERROR(VLOOKUP($B1831,'Plan HC for CCA'!$A:$B,2,0),""))</f>
        <v/>
      </c>
      <c r="AA1831">
        <f>IF(OR($B1831="",$Z1831=""),"",IF(N($M1831)&lt;$Z1831,"Delta","No Delta"))</f>
        <v/>
      </c>
      <c r="AB1831">
        <f>IF(OR($B1831="",$Z1831=""),"",MAX(0,$Z1831-N($M1831)))</f>
        <v/>
      </c>
      <c r="AC1831" s="46">
        <f>IF($B1831="","",IFERROR(INDEX('CCA Util %'!$H:$H,MATCH($B1831,'CCA Util %'!$E:$E,0)),""))</f>
        <v/>
      </c>
      <c r="AD1831">
        <f>IF($B1831="","",IFERROR(INDEX('CCA Util %'!$G:$G,MATCH($B1831,'CCA Util %'!$E:$E,0)),""))</f>
        <v/>
      </c>
      <c r="AE1831">
        <f>IF(OR($B1831="",$U1831=""),"",$U1831&amp;" &amp; "&amp;IF(OR($AD1831="",$AD1831=0),"Util NA",$AD1831&amp;" Util"))</f>
        <v/>
      </c>
    </row>
    <row r="1832" ht="15.75" customHeight="1" s="42">
      <c r="A1832" s="41" t="n"/>
      <c r="G1832" s="38" t="n"/>
      <c r="H1832" s="38" t="n"/>
      <c r="I1832" s="38" t="n"/>
      <c r="J1832" s="38" t="n"/>
      <c r="K1832" s="38" t="n"/>
      <c r="L1832" s="38" t="n"/>
      <c r="N1832" s="36">
        <f>IF($B1832="","",IF($C1832="SUPERSTORE","Superstore","DH"))</f>
        <v/>
      </c>
      <c r="O1832" s="36">
        <f>IF($B1832="","",IFERROR(VLOOKUP($B1832,Mapping!$A:$C,2,0),"Not Mapped"))</f>
        <v/>
      </c>
      <c r="P1832" s="36">
        <f>IF($B1832="","",IFERROR(VLOOKUP($B1832,Mapping!$A:$C,3,0),"Not Mapped"))</f>
        <v/>
      </c>
      <c r="Q1832" s="36">
        <f>IF($B1832="","",IFERROR(VLOOKUP($O1832,Leaders!$A:$B,2,0),"Not Mapped"))</f>
        <v/>
      </c>
      <c r="R1832" s="36">
        <f>IF($B1832="","",IF(COUNTIF(Exclusions!$A:$A,$B1832)&gt;0,"Yes","No"))</f>
        <v/>
      </c>
      <c r="S1832" s="38">
        <f>IF($B1832="","",MIN(1,DAY($A1832)/IF($N1832="Superstore",Settings!$B$5,Settings!$B$4)))</f>
        <v/>
      </c>
      <c r="T1832" s="38">
        <f>IF(OR($B1832="",$G1832="",$S1832=0),"",$G1832/$S1832)</f>
        <v/>
      </c>
      <c r="U1832" s="36">
        <f>IF($T1832="","",IF($T1832&lt;Settings!$B$8,"Critical",IF($T1832&lt;Settings!$B$9,"Semi Critical","Non Critical")))</f>
        <v/>
      </c>
      <c r="V1832" s="28" t="n"/>
      <c r="Z1832">
        <f>IF($B1832="","",IFERROR(VLOOKUP($B1832,'Plan HC for CCA'!$A:$B,2,0),""))</f>
        <v/>
      </c>
      <c r="AA1832">
        <f>IF(OR($B1832="",$Z1832=""),"",IF(N($M1832)&lt;$Z1832,"Delta","No Delta"))</f>
        <v/>
      </c>
      <c r="AB1832">
        <f>IF(OR($B1832="",$Z1832=""),"",MAX(0,$Z1832-N($M1832)))</f>
        <v/>
      </c>
      <c r="AC1832" s="46">
        <f>IF($B1832="","",IFERROR(INDEX('CCA Util %'!$H:$H,MATCH($B1832,'CCA Util %'!$E:$E,0)),""))</f>
        <v/>
      </c>
      <c r="AD1832">
        <f>IF($B1832="","",IFERROR(INDEX('CCA Util %'!$G:$G,MATCH($B1832,'CCA Util %'!$E:$E,0)),""))</f>
        <v/>
      </c>
      <c r="AE1832">
        <f>IF(OR($B1832="",$U1832=""),"",$U1832&amp;" &amp; "&amp;IF(OR($AD1832="",$AD1832=0),"Util NA",$AD1832&amp;" Util"))</f>
        <v/>
      </c>
    </row>
    <row r="1833" ht="15.75" customHeight="1" s="42">
      <c r="A1833" s="41" t="n"/>
      <c r="G1833" s="38" t="n"/>
      <c r="H1833" s="38" t="n"/>
      <c r="I1833" s="38" t="n"/>
      <c r="J1833" s="38" t="n"/>
      <c r="K1833" s="38" t="n"/>
      <c r="L1833" s="38" t="n"/>
      <c r="N1833" s="36">
        <f>IF($B1833="","",IF($C1833="SUPERSTORE","Superstore","DH"))</f>
        <v/>
      </c>
      <c r="O1833" s="36">
        <f>IF($B1833="","",IFERROR(VLOOKUP($B1833,Mapping!$A:$C,2,0),"Not Mapped"))</f>
        <v/>
      </c>
      <c r="P1833" s="36">
        <f>IF($B1833="","",IFERROR(VLOOKUP($B1833,Mapping!$A:$C,3,0),"Not Mapped"))</f>
        <v/>
      </c>
      <c r="Q1833" s="36">
        <f>IF($B1833="","",IFERROR(VLOOKUP($O1833,Leaders!$A:$B,2,0),"Not Mapped"))</f>
        <v/>
      </c>
      <c r="R1833" s="36">
        <f>IF($B1833="","",IF(COUNTIF(Exclusions!$A:$A,$B1833)&gt;0,"Yes","No"))</f>
        <v/>
      </c>
      <c r="S1833" s="38">
        <f>IF($B1833="","",MIN(1,DAY($A1833)/IF($N1833="Superstore",Settings!$B$5,Settings!$B$4)))</f>
        <v/>
      </c>
      <c r="T1833" s="38">
        <f>IF(OR($B1833="",$G1833="",$S1833=0),"",$G1833/$S1833)</f>
        <v/>
      </c>
      <c r="U1833" s="36">
        <f>IF($T1833="","",IF($T1833&lt;Settings!$B$8,"Critical",IF($T1833&lt;Settings!$B$9,"Semi Critical","Non Critical")))</f>
        <v/>
      </c>
      <c r="V1833" s="28" t="n"/>
      <c r="Z1833">
        <f>IF($B1833="","",IFERROR(VLOOKUP($B1833,'Plan HC for CCA'!$A:$B,2,0),""))</f>
        <v/>
      </c>
      <c r="AA1833">
        <f>IF(OR($B1833="",$Z1833=""),"",IF(N($M1833)&lt;$Z1833,"Delta","No Delta"))</f>
        <v/>
      </c>
      <c r="AB1833">
        <f>IF(OR($B1833="",$Z1833=""),"",MAX(0,$Z1833-N($M1833)))</f>
        <v/>
      </c>
      <c r="AC1833" s="46">
        <f>IF($B1833="","",IFERROR(INDEX('CCA Util %'!$H:$H,MATCH($B1833,'CCA Util %'!$E:$E,0)),""))</f>
        <v/>
      </c>
      <c r="AD1833">
        <f>IF($B1833="","",IFERROR(INDEX('CCA Util %'!$G:$G,MATCH($B1833,'CCA Util %'!$E:$E,0)),""))</f>
        <v/>
      </c>
      <c r="AE1833">
        <f>IF(OR($B1833="",$U1833=""),"",$U1833&amp;" &amp; "&amp;IF(OR($AD1833="",$AD1833=0),"Util NA",$AD1833&amp;" Util"))</f>
        <v/>
      </c>
    </row>
    <row r="1834" ht="15.75" customHeight="1" s="42">
      <c r="A1834" s="41" t="n"/>
      <c r="G1834" s="38" t="n"/>
      <c r="H1834" s="38" t="n"/>
      <c r="I1834" s="38" t="n"/>
      <c r="J1834" s="38" t="n"/>
      <c r="K1834" s="38" t="n"/>
      <c r="L1834" s="38" t="n"/>
      <c r="N1834" s="36">
        <f>IF($B1834="","",IF($C1834="SUPERSTORE","Superstore","DH"))</f>
        <v/>
      </c>
      <c r="O1834" s="36">
        <f>IF($B1834="","",IFERROR(VLOOKUP($B1834,Mapping!$A:$C,2,0),"Not Mapped"))</f>
        <v/>
      </c>
      <c r="P1834" s="36">
        <f>IF($B1834="","",IFERROR(VLOOKUP($B1834,Mapping!$A:$C,3,0),"Not Mapped"))</f>
        <v/>
      </c>
      <c r="Q1834" s="36">
        <f>IF($B1834="","",IFERROR(VLOOKUP($O1834,Leaders!$A:$B,2,0),"Not Mapped"))</f>
        <v/>
      </c>
      <c r="R1834" s="36">
        <f>IF($B1834="","",IF(COUNTIF(Exclusions!$A:$A,$B1834)&gt;0,"Yes","No"))</f>
        <v/>
      </c>
      <c r="S1834" s="38">
        <f>IF($B1834="","",MIN(1,DAY($A1834)/IF($N1834="Superstore",Settings!$B$5,Settings!$B$4)))</f>
        <v/>
      </c>
      <c r="T1834" s="38">
        <f>IF(OR($B1834="",$G1834="",$S1834=0),"",$G1834/$S1834)</f>
        <v/>
      </c>
      <c r="U1834" s="36">
        <f>IF($T1834="","",IF($T1834&lt;Settings!$B$8,"Critical",IF($T1834&lt;Settings!$B$9,"Semi Critical","Non Critical")))</f>
        <v/>
      </c>
      <c r="V1834" s="28" t="n"/>
      <c r="Z1834">
        <f>IF($B1834="","",IFERROR(VLOOKUP($B1834,'Plan HC for CCA'!$A:$B,2,0),""))</f>
        <v/>
      </c>
      <c r="AA1834">
        <f>IF(OR($B1834="",$Z1834=""),"",IF(N($M1834)&lt;$Z1834,"Delta","No Delta"))</f>
        <v/>
      </c>
      <c r="AB1834">
        <f>IF(OR($B1834="",$Z1834=""),"",MAX(0,$Z1834-N($M1834)))</f>
        <v/>
      </c>
      <c r="AC1834" s="46">
        <f>IF($B1834="","",IFERROR(INDEX('CCA Util %'!$H:$H,MATCH($B1834,'CCA Util %'!$E:$E,0)),""))</f>
        <v/>
      </c>
      <c r="AD1834">
        <f>IF($B1834="","",IFERROR(INDEX('CCA Util %'!$G:$G,MATCH($B1834,'CCA Util %'!$E:$E,0)),""))</f>
        <v/>
      </c>
      <c r="AE1834">
        <f>IF(OR($B1834="",$U1834=""),"",$U1834&amp;" &amp; "&amp;IF(OR($AD1834="",$AD1834=0),"Util NA",$AD1834&amp;" Util"))</f>
        <v/>
      </c>
    </row>
    <row r="1835" ht="15.75" customHeight="1" s="42">
      <c r="A1835" s="41" t="n"/>
      <c r="G1835" s="38" t="n"/>
      <c r="H1835" s="38" t="n"/>
      <c r="I1835" s="38" t="n"/>
      <c r="J1835" s="38" t="n"/>
      <c r="K1835" s="38" t="n"/>
      <c r="L1835" s="38" t="n"/>
      <c r="N1835" s="36">
        <f>IF($B1835="","",IF($C1835="SUPERSTORE","Superstore","DH"))</f>
        <v/>
      </c>
      <c r="O1835" s="36">
        <f>IF($B1835="","",IFERROR(VLOOKUP($B1835,Mapping!$A:$C,2,0),"Not Mapped"))</f>
        <v/>
      </c>
      <c r="P1835" s="36">
        <f>IF($B1835="","",IFERROR(VLOOKUP($B1835,Mapping!$A:$C,3,0),"Not Mapped"))</f>
        <v/>
      </c>
      <c r="Q1835" s="36">
        <f>IF($B1835="","",IFERROR(VLOOKUP($O1835,Leaders!$A:$B,2,0),"Not Mapped"))</f>
        <v/>
      </c>
      <c r="R1835" s="36">
        <f>IF($B1835="","",IF(COUNTIF(Exclusions!$A:$A,$B1835)&gt;0,"Yes","No"))</f>
        <v/>
      </c>
      <c r="S1835" s="38">
        <f>IF($B1835="","",MIN(1,DAY($A1835)/IF($N1835="Superstore",Settings!$B$5,Settings!$B$4)))</f>
        <v/>
      </c>
      <c r="T1835" s="38">
        <f>IF(OR($B1835="",$G1835="",$S1835=0),"",$G1835/$S1835)</f>
        <v/>
      </c>
      <c r="U1835" s="36">
        <f>IF($T1835="","",IF($T1835&lt;Settings!$B$8,"Critical",IF($T1835&lt;Settings!$B$9,"Semi Critical","Non Critical")))</f>
        <v/>
      </c>
      <c r="V1835" s="28" t="n"/>
      <c r="Z1835">
        <f>IF($B1835="","",IFERROR(VLOOKUP($B1835,'Plan HC for CCA'!$A:$B,2,0),""))</f>
        <v/>
      </c>
      <c r="AA1835">
        <f>IF(OR($B1835="",$Z1835=""),"",IF(N($M1835)&lt;$Z1835,"Delta","No Delta"))</f>
        <v/>
      </c>
      <c r="AB1835">
        <f>IF(OR($B1835="",$Z1835=""),"",MAX(0,$Z1835-N($M1835)))</f>
        <v/>
      </c>
      <c r="AC1835" s="46">
        <f>IF($B1835="","",IFERROR(INDEX('CCA Util %'!$H:$H,MATCH($B1835,'CCA Util %'!$E:$E,0)),""))</f>
        <v/>
      </c>
      <c r="AD1835">
        <f>IF($B1835="","",IFERROR(INDEX('CCA Util %'!$G:$G,MATCH($B1835,'CCA Util %'!$E:$E,0)),""))</f>
        <v/>
      </c>
      <c r="AE1835">
        <f>IF(OR($B1835="",$U1835=""),"",$U1835&amp;" &amp; "&amp;IF(OR($AD1835="",$AD1835=0),"Util NA",$AD1835&amp;" Util"))</f>
        <v/>
      </c>
    </row>
    <row r="1836" ht="15.75" customHeight="1" s="42">
      <c r="A1836" s="41" t="n"/>
      <c r="G1836" s="38" t="n"/>
      <c r="H1836" s="38" t="n"/>
      <c r="I1836" s="38" t="n"/>
      <c r="J1836" s="38" t="n"/>
      <c r="K1836" s="38" t="n"/>
      <c r="L1836" s="38" t="n"/>
      <c r="N1836" s="36">
        <f>IF($B1836="","",IF($C1836="SUPERSTORE","Superstore","DH"))</f>
        <v/>
      </c>
      <c r="O1836" s="36">
        <f>IF($B1836="","",IFERROR(VLOOKUP($B1836,Mapping!$A:$C,2,0),"Not Mapped"))</f>
        <v/>
      </c>
      <c r="P1836" s="36">
        <f>IF($B1836="","",IFERROR(VLOOKUP($B1836,Mapping!$A:$C,3,0),"Not Mapped"))</f>
        <v/>
      </c>
      <c r="Q1836" s="36">
        <f>IF($B1836="","",IFERROR(VLOOKUP($O1836,Leaders!$A:$B,2,0),"Not Mapped"))</f>
        <v/>
      </c>
      <c r="R1836" s="36">
        <f>IF($B1836="","",IF(COUNTIF(Exclusions!$A:$A,$B1836)&gt;0,"Yes","No"))</f>
        <v/>
      </c>
      <c r="S1836" s="38">
        <f>IF($B1836="","",MIN(1,DAY($A1836)/IF($N1836="Superstore",Settings!$B$5,Settings!$B$4)))</f>
        <v/>
      </c>
      <c r="T1836" s="38">
        <f>IF(OR($B1836="",$G1836="",$S1836=0),"",$G1836/$S1836)</f>
        <v/>
      </c>
      <c r="U1836" s="36">
        <f>IF($T1836="","",IF($T1836&lt;Settings!$B$8,"Critical",IF($T1836&lt;Settings!$B$9,"Semi Critical","Non Critical")))</f>
        <v/>
      </c>
      <c r="V1836" s="28" t="n"/>
      <c r="Z1836">
        <f>IF($B1836="","",IFERROR(VLOOKUP($B1836,'Plan HC for CCA'!$A:$B,2,0),""))</f>
        <v/>
      </c>
      <c r="AA1836">
        <f>IF(OR($B1836="",$Z1836=""),"",IF(N($M1836)&lt;$Z1836,"Delta","No Delta"))</f>
        <v/>
      </c>
      <c r="AB1836">
        <f>IF(OR($B1836="",$Z1836=""),"",MAX(0,$Z1836-N($M1836)))</f>
        <v/>
      </c>
      <c r="AC1836" s="46">
        <f>IF($B1836="","",IFERROR(INDEX('CCA Util %'!$H:$H,MATCH($B1836,'CCA Util %'!$E:$E,0)),""))</f>
        <v/>
      </c>
      <c r="AD1836">
        <f>IF($B1836="","",IFERROR(INDEX('CCA Util %'!$G:$G,MATCH($B1836,'CCA Util %'!$E:$E,0)),""))</f>
        <v/>
      </c>
      <c r="AE1836">
        <f>IF(OR($B1836="",$U1836=""),"",$U1836&amp;" &amp; "&amp;IF(OR($AD1836="",$AD1836=0),"Util NA",$AD1836&amp;" Util"))</f>
        <v/>
      </c>
    </row>
    <row r="1837" ht="15.75" customHeight="1" s="42">
      <c r="A1837" s="41" t="n"/>
      <c r="G1837" s="38" t="n"/>
      <c r="H1837" s="38" t="n"/>
      <c r="I1837" s="38" t="n"/>
      <c r="J1837" s="38" t="n"/>
      <c r="K1837" s="38" t="n"/>
      <c r="L1837" s="38" t="n"/>
      <c r="N1837" s="36">
        <f>IF($B1837="","",IF($C1837="SUPERSTORE","Superstore","DH"))</f>
        <v/>
      </c>
      <c r="O1837" s="36">
        <f>IF($B1837="","",IFERROR(VLOOKUP($B1837,Mapping!$A:$C,2,0),"Not Mapped"))</f>
        <v/>
      </c>
      <c r="P1837" s="36">
        <f>IF($B1837="","",IFERROR(VLOOKUP($B1837,Mapping!$A:$C,3,0),"Not Mapped"))</f>
        <v/>
      </c>
      <c r="Q1837" s="36">
        <f>IF($B1837="","",IFERROR(VLOOKUP($O1837,Leaders!$A:$B,2,0),"Not Mapped"))</f>
        <v/>
      </c>
      <c r="R1837" s="36">
        <f>IF($B1837="","",IF(COUNTIF(Exclusions!$A:$A,$B1837)&gt;0,"Yes","No"))</f>
        <v/>
      </c>
      <c r="S1837" s="38">
        <f>IF($B1837="","",MIN(1,DAY($A1837)/IF($N1837="Superstore",Settings!$B$5,Settings!$B$4)))</f>
        <v/>
      </c>
      <c r="T1837" s="38">
        <f>IF(OR($B1837="",$G1837="",$S1837=0),"",$G1837/$S1837)</f>
        <v/>
      </c>
      <c r="U1837" s="36">
        <f>IF($T1837="","",IF($T1837&lt;Settings!$B$8,"Critical",IF($T1837&lt;Settings!$B$9,"Semi Critical","Non Critical")))</f>
        <v/>
      </c>
      <c r="V1837" s="28" t="n"/>
      <c r="Z1837">
        <f>IF($B1837="","",IFERROR(VLOOKUP($B1837,'Plan HC for CCA'!$A:$B,2,0),""))</f>
        <v/>
      </c>
      <c r="AA1837">
        <f>IF(OR($B1837="",$Z1837=""),"",IF(N($M1837)&lt;$Z1837,"Delta","No Delta"))</f>
        <v/>
      </c>
      <c r="AB1837">
        <f>IF(OR($B1837="",$Z1837=""),"",MAX(0,$Z1837-N($M1837)))</f>
        <v/>
      </c>
      <c r="AC1837" s="46">
        <f>IF($B1837="","",IFERROR(INDEX('CCA Util %'!$H:$H,MATCH($B1837,'CCA Util %'!$E:$E,0)),""))</f>
        <v/>
      </c>
      <c r="AD1837">
        <f>IF($B1837="","",IFERROR(INDEX('CCA Util %'!$G:$G,MATCH($B1837,'CCA Util %'!$E:$E,0)),""))</f>
        <v/>
      </c>
      <c r="AE1837">
        <f>IF(OR($B1837="",$U1837=""),"",$U1837&amp;" &amp; "&amp;IF(OR($AD1837="",$AD1837=0),"Util NA",$AD1837&amp;" Util"))</f>
        <v/>
      </c>
    </row>
    <row r="1838" ht="15.75" customHeight="1" s="42">
      <c r="A1838" s="41" t="n"/>
      <c r="G1838" s="38" t="n"/>
      <c r="H1838" s="38" t="n"/>
      <c r="I1838" s="38" t="n"/>
      <c r="J1838" s="38" t="n"/>
      <c r="K1838" s="38" t="n"/>
      <c r="L1838" s="38" t="n"/>
      <c r="N1838" s="36">
        <f>IF($B1838="","",IF($C1838="SUPERSTORE","Superstore","DH"))</f>
        <v/>
      </c>
      <c r="O1838" s="36">
        <f>IF($B1838="","",IFERROR(VLOOKUP($B1838,Mapping!$A:$C,2,0),"Not Mapped"))</f>
        <v/>
      </c>
      <c r="P1838" s="36">
        <f>IF($B1838="","",IFERROR(VLOOKUP($B1838,Mapping!$A:$C,3,0),"Not Mapped"))</f>
        <v/>
      </c>
      <c r="Q1838" s="36">
        <f>IF($B1838="","",IFERROR(VLOOKUP($O1838,Leaders!$A:$B,2,0),"Not Mapped"))</f>
        <v/>
      </c>
      <c r="R1838" s="36">
        <f>IF($B1838="","",IF(COUNTIF(Exclusions!$A:$A,$B1838)&gt;0,"Yes","No"))</f>
        <v/>
      </c>
      <c r="S1838" s="38">
        <f>IF($B1838="","",MIN(1,DAY($A1838)/IF($N1838="Superstore",Settings!$B$5,Settings!$B$4)))</f>
        <v/>
      </c>
      <c r="T1838" s="38">
        <f>IF(OR($B1838="",$G1838="",$S1838=0),"",$G1838/$S1838)</f>
        <v/>
      </c>
      <c r="U1838" s="36">
        <f>IF($T1838="","",IF($T1838&lt;Settings!$B$8,"Critical",IF($T1838&lt;Settings!$B$9,"Semi Critical","Non Critical")))</f>
        <v/>
      </c>
      <c r="V1838" s="28" t="n"/>
      <c r="Z1838">
        <f>IF($B1838="","",IFERROR(VLOOKUP($B1838,'Plan HC for CCA'!$A:$B,2,0),""))</f>
        <v/>
      </c>
      <c r="AA1838">
        <f>IF(OR($B1838="",$Z1838=""),"",IF(N($M1838)&lt;$Z1838,"Delta","No Delta"))</f>
        <v/>
      </c>
      <c r="AB1838">
        <f>IF(OR($B1838="",$Z1838=""),"",MAX(0,$Z1838-N($M1838)))</f>
        <v/>
      </c>
      <c r="AC1838" s="46">
        <f>IF($B1838="","",IFERROR(INDEX('CCA Util %'!$H:$H,MATCH($B1838,'CCA Util %'!$E:$E,0)),""))</f>
        <v/>
      </c>
      <c r="AD1838">
        <f>IF($B1838="","",IFERROR(INDEX('CCA Util %'!$G:$G,MATCH($B1838,'CCA Util %'!$E:$E,0)),""))</f>
        <v/>
      </c>
      <c r="AE1838">
        <f>IF(OR($B1838="",$U1838=""),"",$U1838&amp;" &amp; "&amp;IF(OR($AD1838="",$AD1838=0),"Util NA",$AD1838&amp;" Util"))</f>
        <v/>
      </c>
    </row>
    <row r="1839" ht="15.75" customHeight="1" s="42">
      <c r="A1839" s="41" t="n"/>
      <c r="G1839" s="38" t="n"/>
      <c r="H1839" s="38" t="n"/>
      <c r="I1839" s="38" t="n"/>
      <c r="J1839" s="38" t="n"/>
      <c r="K1839" s="38" t="n"/>
      <c r="L1839" s="38" t="n"/>
      <c r="N1839" s="36">
        <f>IF($B1839="","",IF($C1839="SUPERSTORE","Superstore","DH"))</f>
        <v/>
      </c>
      <c r="O1839" s="36">
        <f>IF($B1839="","",IFERROR(VLOOKUP($B1839,Mapping!$A:$C,2,0),"Not Mapped"))</f>
        <v/>
      </c>
      <c r="P1839" s="36">
        <f>IF($B1839="","",IFERROR(VLOOKUP($B1839,Mapping!$A:$C,3,0),"Not Mapped"))</f>
        <v/>
      </c>
      <c r="Q1839" s="36">
        <f>IF($B1839="","",IFERROR(VLOOKUP($O1839,Leaders!$A:$B,2,0),"Not Mapped"))</f>
        <v/>
      </c>
      <c r="R1839" s="36">
        <f>IF($B1839="","",IF(COUNTIF(Exclusions!$A:$A,$B1839)&gt;0,"Yes","No"))</f>
        <v/>
      </c>
      <c r="S1839" s="38">
        <f>IF($B1839="","",MIN(1,DAY($A1839)/IF($N1839="Superstore",Settings!$B$5,Settings!$B$4)))</f>
        <v/>
      </c>
      <c r="T1839" s="38">
        <f>IF(OR($B1839="",$G1839="",$S1839=0),"",$G1839/$S1839)</f>
        <v/>
      </c>
      <c r="U1839" s="36">
        <f>IF($T1839="","",IF($T1839&lt;Settings!$B$8,"Critical",IF($T1839&lt;Settings!$B$9,"Semi Critical","Non Critical")))</f>
        <v/>
      </c>
      <c r="V1839" s="28" t="n"/>
      <c r="Z1839">
        <f>IF($B1839="","",IFERROR(VLOOKUP($B1839,'Plan HC for CCA'!$A:$B,2,0),""))</f>
        <v/>
      </c>
      <c r="AA1839">
        <f>IF(OR($B1839="",$Z1839=""),"",IF(N($M1839)&lt;$Z1839,"Delta","No Delta"))</f>
        <v/>
      </c>
      <c r="AB1839">
        <f>IF(OR($B1839="",$Z1839=""),"",MAX(0,$Z1839-N($M1839)))</f>
        <v/>
      </c>
      <c r="AC1839" s="46">
        <f>IF($B1839="","",IFERROR(INDEX('CCA Util %'!$H:$H,MATCH($B1839,'CCA Util %'!$E:$E,0)),""))</f>
        <v/>
      </c>
      <c r="AD1839">
        <f>IF($B1839="","",IFERROR(INDEX('CCA Util %'!$G:$G,MATCH($B1839,'CCA Util %'!$E:$E,0)),""))</f>
        <v/>
      </c>
      <c r="AE1839">
        <f>IF(OR($B1839="",$U1839=""),"",$U1839&amp;" &amp; "&amp;IF(OR($AD1839="",$AD1839=0),"Util NA",$AD1839&amp;" Util"))</f>
        <v/>
      </c>
    </row>
    <row r="1840" ht="15.75" customHeight="1" s="42">
      <c r="A1840" s="41" t="n"/>
      <c r="G1840" s="38" t="n"/>
      <c r="H1840" s="38" t="n"/>
      <c r="I1840" s="38" t="n"/>
      <c r="J1840" s="38" t="n"/>
      <c r="K1840" s="38" t="n"/>
      <c r="L1840" s="38" t="n"/>
      <c r="N1840" s="36">
        <f>IF($B1840="","",IF($C1840="SUPERSTORE","Superstore","DH"))</f>
        <v/>
      </c>
      <c r="O1840" s="36">
        <f>IF($B1840="","",IFERROR(VLOOKUP($B1840,Mapping!$A:$C,2,0),"Not Mapped"))</f>
        <v/>
      </c>
      <c r="P1840" s="36">
        <f>IF($B1840="","",IFERROR(VLOOKUP($B1840,Mapping!$A:$C,3,0),"Not Mapped"))</f>
        <v/>
      </c>
      <c r="Q1840" s="36">
        <f>IF($B1840="","",IFERROR(VLOOKUP($O1840,Leaders!$A:$B,2,0),"Not Mapped"))</f>
        <v/>
      </c>
      <c r="R1840" s="36">
        <f>IF($B1840="","",IF(COUNTIF(Exclusions!$A:$A,$B1840)&gt;0,"Yes","No"))</f>
        <v/>
      </c>
      <c r="S1840" s="38">
        <f>IF($B1840="","",MIN(1,DAY($A1840)/IF($N1840="Superstore",Settings!$B$5,Settings!$B$4)))</f>
        <v/>
      </c>
      <c r="T1840" s="38">
        <f>IF(OR($B1840="",$G1840="",$S1840=0),"",$G1840/$S1840)</f>
        <v/>
      </c>
      <c r="U1840" s="36">
        <f>IF($T1840="","",IF($T1840&lt;Settings!$B$8,"Critical",IF($T1840&lt;Settings!$B$9,"Semi Critical","Non Critical")))</f>
        <v/>
      </c>
      <c r="V1840" s="28" t="n"/>
      <c r="Z1840">
        <f>IF($B1840="","",IFERROR(VLOOKUP($B1840,'Plan HC for CCA'!$A:$B,2,0),""))</f>
        <v/>
      </c>
      <c r="AA1840">
        <f>IF(OR($B1840="",$Z1840=""),"",IF(N($M1840)&lt;$Z1840,"Delta","No Delta"))</f>
        <v/>
      </c>
      <c r="AB1840">
        <f>IF(OR($B1840="",$Z1840=""),"",MAX(0,$Z1840-N($M1840)))</f>
        <v/>
      </c>
      <c r="AC1840" s="46">
        <f>IF($B1840="","",IFERROR(INDEX('CCA Util %'!$H:$H,MATCH($B1840,'CCA Util %'!$E:$E,0)),""))</f>
        <v/>
      </c>
      <c r="AD1840">
        <f>IF($B1840="","",IFERROR(INDEX('CCA Util %'!$G:$G,MATCH($B1840,'CCA Util %'!$E:$E,0)),""))</f>
        <v/>
      </c>
      <c r="AE1840">
        <f>IF(OR($B1840="",$U1840=""),"",$U1840&amp;" &amp; "&amp;IF(OR($AD1840="",$AD1840=0),"Util NA",$AD1840&amp;" Util"))</f>
        <v/>
      </c>
    </row>
    <row r="1841" ht="15.75" customHeight="1" s="42">
      <c r="A1841" s="41" t="n"/>
      <c r="G1841" s="38" t="n"/>
      <c r="H1841" s="38" t="n"/>
      <c r="I1841" s="38" t="n"/>
      <c r="J1841" s="38" t="n"/>
      <c r="K1841" s="38" t="n"/>
      <c r="L1841" s="38" t="n"/>
      <c r="N1841" s="36">
        <f>IF($B1841="","",IF($C1841="SUPERSTORE","Superstore","DH"))</f>
        <v/>
      </c>
      <c r="O1841" s="36">
        <f>IF($B1841="","",IFERROR(VLOOKUP($B1841,Mapping!$A:$C,2,0),"Not Mapped"))</f>
        <v/>
      </c>
      <c r="P1841" s="36">
        <f>IF($B1841="","",IFERROR(VLOOKUP($B1841,Mapping!$A:$C,3,0),"Not Mapped"))</f>
        <v/>
      </c>
      <c r="Q1841" s="36">
        <f>IF($B1841="","",IFERROR(VLOOKUP($O1841,Leaders!$A:$B,2,0),"Not Mapped"))</f>
        <v/>
      </c>
      <c r="R1841" s="36">
        <f>IF($B1841="","",IF(COUNTIF(Exclusions!$A:$A,$B1841)&gt;0,"Yes","No"))</f>
        <v/>
      </c>
      <c r="S1841" s="38">
        <f>IF($B1841="","",MIN(1,DAY($A1841)/IF($N1841="Superstore",Settings!$B$5,Settings!$B$4)))</f>
        <v/>
      </c>
      <c r="T1841" s="38">
        <f>IF(OR($B1841="",$G1841="",$S1841=0),"",$G1841/$S1841)</f>
        <v/>
      </c>
      <c r="U1841" s="36">
        <f>IF($T1841="","",IF($T1841&lt;Settings!$B$8,"Critical",IF($T1841&lt;Settings!$B$9,"Semi Critical","Non Critical")))</f>
        <v/>
      </c>
      <c r="V1841" s="28" t="n"/>
      <c r="Z1841">
        <f>IF($B1841="","",IFERROR(VLOOKUP($B1841,'Plan HC for CCA'!$A:$B,2,0),""))</f>
        <v/>
      </c>
      <c r="AA1841">
        <f>IF(OR($B1841="",$Z1841=""),"",IF(N($M1841)&lt;$Z1841,"Delta","No Delta"))</f>
        <v/>
      </c>
      <c r="AB1841">
        <f>IF(OR($B1841="",$Z1841=""),"",MAX(0,$Z1841-N($M1841)))</f>
        <v/>
      </c>
      <c r="AC1841" s="46">
        <f>IF($B1841="","",IFERROR(INDEX('CCA Util %'!$H:$H,MATCH($B1841,'CCA Util %'!$E:$E,0)),""))</f>
        <v/>
      </c>
      <c r="AD1841">
        <f>IF($B1841="","",IFERROR(INDEX('CCA Util %'!$G:$G,MATCH($B1841,'CCA Util %'!$E:$E,0)),""))</f>
        <v/>
      </c>
      <c r="AE1841">
        <f>IF(OR($B1841="",$U1841=""),"",$U1841&amp;" &amp; "&amp;IF(OR($AD1841="",$AD1841=0),"Util NA",$AD1841&amp;" Util"))</f>
        <v/>
      </c>
    </row>
    <row r="1842" ht="15.75" customHeight="1" s="42">
      <c r="A1842" s="41" t="n"/>
      <c r="G1842" s="38" t="n"/>
      <c r="H1842" s="38" t="n"/>
      <c r="I1842" s="38" t="n"/>
      <c r="J1842" s="38" t="n"/>
      <c r="K1842" s="38" t="n"/>
      <c r="L1842" s="38" t="n"/>
      <c r="N1842" s="36">
        <f>IF($B1842="","",IF($C1842="SUPERSTORE","Superstore","DH"))</f>
        <v/>
      </c>
      <c r="O1842" s="36">
        <f>IF($B1842="","",IFERROR(VLOOKUP($B1842,Mapping!$A:$C,2,0),"Not Mapped"))</f>
        <v/>
      </c>
      <c r="P1842" s="36">
        <f>IF($B1842="","",IFERROR(VLOOKUP($B1842,Mapping!$A:$C,3,0),"Not Mapped"))</f>
        <v/>
      </c>
      <c r="Q1842" s="36">
        <f>IF($B1842="","",IFERROR(VLOOKUP($O1842,Leaders!$A:$B,2,0),"Not Mapped"))</f>
        <v/>
      </c>
      <c r="R1842" s="36">
        <f>IF($B1842="","",IF(COUNTIF(Exclusions!$A:$A,$B1842)&gt;0,"Yes","No"))</f>
        <v/>
      </c>
      <c r="S1842" s="38">
        <f>IF($B1842="","",MIN(1,DAY($A1842)/IF($N1842="Superstore",Settings!$B$5,Settings!$B$4)))</f>
        <v/>
      </c>
      <c r="T1842" s="38">
        <f>IF(OR($B1842="",$G1842="",$S1842=0),"",$G1842/$S1842)</f>
        <v/>
      </c>
      <c r="U1842" s="36">
        <f>IF($T1842="","",IF($T1842&lt;Settings!$B$8,"Critical",IF($T1842&lt;Settings!$B$9,"Semi Critical","Non Critical")))</f>
        <v/>
      </c>
      <c r="V1842" s="28" t="n"/>
      <c r="Z1842">
        <f>IF($B1842="","",IFERROR(VLOOKUP($B1842,'Plan HC for CCA'!$A:$B,2,0),""))</f>
        <v/>
      </c>
      <c r="AA1842">
        <f>IF(OR($B1842="",$Z1842=""),"",IF(N($M1842)&lt;$Z1842,"Delta","No Delta"))</f>
        <v/>
      </c>
      <c r="AB1842">
        <f>IF(OR($B1842="",$Z1842=""),"",MAX(0,$Z1842-N($M1842)))</f>
        <v/>
      </c>
      <c r="AC1842" s="46">
        <f>IF($B1842="","",IFERROR(INDEX('CCA Util %'!$H:$H,MATCH($B1842,'CCA Util %'!$E:$E,0)),""))</f>
        <v/>
      </c>
      <c r="AD1842">
        <f>IF($B1842="","",IFERROR(INDEX('CCA Util %'!$G:$G,MATCH($B1842,'CCA Util %'!$E:$E,0)),""))</f>
        <v/>
      </c>
      <c r="AE1842">
        <f>IF(OR($B1842="",$U1842=""),"",$U1842&amp;" &amp; "&amp;IF(OR($AD1842="",$AD1842=0),"Util NA",$AD1842&amp;" Util"))</f>
        <v/>
      </c>
    </row>
    <row r="1843" ht="15.75" customHeight="1" s="42">
      <c r="A1843" s="41" t="n"/>
      <c r="G1843" s="38" t="n"/>
      <c r="H1843" s="38" t="n"/>
      <c r="I1843" s="38" t="n"/>
      <c r="J1843" s="38" t="n"/>
      <c r="K1843" s="38" t="n"/>
      <c r="L1843" s="38" t="n"/>
      <c r="N1843" s="36">
        <f>IF($B1843="","",IF($C1843="SUPERSTORE","Superstore","DH"))</f>
        <v/>
      </c>
      <c r="O1843" s="36">
        <f>IF($B1843="","",IFERROR(VLOOKUP($B1843,Mapping!$A:$C,2,0),"Not Mapped"))</f>
        <v/>
      </c>
      <c r="P1843" s="36">
        <f>IF($B1843="","",IFERROR(VLOOKUP($B1843,Mapping!$A:$C,3,0),"Not Mapped"))</f>
        <v/>
      </c>
      <c r="Q1843" s="36">
        <f>IF($B1843="","",IFERROR(VLOOKUP($O1843,Leaders!$A:$B,2,0),"Not Mapped"))</f>
        <v/>
      </c>
      <c r="R1843" s="36">
        <f>IF($B1843="","",IF(COUNTIF(Exclusions!$A:$A,$B1843)&gt;0,"Yes","No"))</f>
        <v/>
      </c>
      <c r="S1843" s="38">
        <f>IF($B1843="","",MIN(1,DAY($A1843)/IF($N1843="Superstore",Settings!$B$5,Settings!$B$4)))</f>
        <v/>
      </c>
      <c r="T1843" s="38">
        <f>IF(OR($B1843="",$G1843="",$S1843=0),"",$G1843/$S1843)</f>
        <v/>
      </c>
      <c r="U1843" s="36">
        <f>IF($T1843="","",IF($T1843&lt;Settings!$B$8,"Critical",IF($T1843&lt;Settings!$B$9,"Semi Critical","Non Critical")))</f>
        <v/>
      </c>
      <c r="V1843" s="28" t="n"/>
      <c r="Z1843">
        <f>IF($B1843="","",IFERROR(VLOOKUP($B1843,'Plan HC for CCA'!$A:$B,2,0),""))</f>
        <v/>
      </c>
      <c r="AA1843">
        <f>IF(OR($B1843="",$Z1843=""),"",IF(N($M1843)&lt;$Z1843,"Delta","No Delta"))</f>
        <v/>
      </c>
      <c r="AB1843">
        <f>IF(OR($B1843="",$Z1843=""),"",MAX(0,$Z1843-N($M1843)))</f>
        <v/>
      </c>
      <c r="AC1843" s="46">
        <f>IF($B1843="","",IFERROR(INDEX('CCA Util %'!$H:$H,MATCH($B1843,'CCA Util %'!$E:$E,0)),""))</f>
        <v/>
      </c>
      <c r="AD1843">
        <f>IF($B1843="","",IFERROR(INDEX('CCA Util %'!$G:$G,MATCH($B1843,'CCA Util %'!$E:$E,0)),""))</f>
        <v/>
      </c>
      <c r="AE1843">
        <f>IF(OR($B1843="",$U1843=""),"",$U1843&amp;" &amp; "&amp;IF(OR($AD1843="",$AD1843=0),"Util NA",$AD1843&amp;" Util"))</f>
        <v/>
      </c>
    </row>
    <row r="1844" ht="15.75" customHeight="1" s="42">
      <c r="A1844" s="41" t="n"/>
      <c r="G1844" s="38" t="n"/>
      <c r="H1844" s="38" t="n"/>
      <c r="I1844" s="38" t="n"/>
      <c r="J1844" s="38" t="n"/>
      <c r="K1844" s="38" t="n"/>
      <c r="L1844" s="38" t="n"/>
      <c r="N1844" s="36">
        <f>IF($B1844="","",IF($C1844="SUPERSTORE","Superstore","DH"))</f>
        <v/>
      </c>
      <c r="O1844" s="36">
        <f>IF($B1844="","",IFERROR(VLOOKUP($B1844,Mapping!$A:$C,2,0),"Not Mapped"))</f>
        <v/>
      </c>
      <c r="P1844" s="36">
        <f>IF($B1844="","",IFERROR(VLOOKUP($B1844,Mapping!$A:$C,3,0),"Not Mapped"))</f>
        <v/>
      </c>
      <c r="Q1844" s="36">
        <f>IF($B1844="","",IFERROR(VLOOKUP($O1844,Leaders!$A:$B,2,0),"Not Mapped"))</f>
        <v/>
      </c>
      <c r="R1844" s="36">
        <f>IF($B1844="","",IF(COUNTIF(Exclusions!$A:$A,$B1844)&gt;0,"Yes","No"))</f>
        <v/>
      </c>
      <c r="S1844" s="38">
        <f>IF($B1844="","",MIN(1,DAY($A1844)/IF($N1844="Superstore",Settings!$B$5,Settings!$B$4)))</f>
        <v/>
      </c>
      <c r="T1844" s="38">
        <f>IF(OR($B1844="",$G1844="",$S1844=0),"",$G1844/$S1844)</f>
        <v/>
      </c>
      <c r="U1844" s="36">
        <f>IF($T1844="","",IF($T1844&lt;Settings!$B$8,"Critical",IF($T1844&lt;Settings!$B$9,"Semi Critical","Non Critical")))</f>
        <v/>
      </c>
      <c r="V1844" s="28" t="n"/>
      <c r="Z1844">
        <f>IF($B1844="","",IFERROR(VLOOKUP($B1844,'Plan HC for CCA'!$A:$B,2,0),""))</f>
        <v/>
      </c>
      <c r="AA1844">
        <f>IF(OR($B1844="",$Z1844=""),"",IF(N($M1844)&lt;$Z1844,"Delta","No Delta"))</f>
        <v/>
      </c>
      <c r="AB1844">
        <f>IF(OR($B1844="",$Z1844=""),"",MAX(0,$Z1844-N($M1844)))</f>
        <v/>
      </c>
      <c r="AC1844" s="46">
        <f>IF($B1844="","",IFERROR(INDEX('CCA Util %'!$H:$H,MATCH($B1844,'CCA Util %'!$E:$E,0)),""))</f>
        <v/>
      </c>
      <c r="AD1844">
        <f>IF($B1844="","",IFERROR(INDEX('CCA Util %'!$G:$G,MATCH($B1844,'CCA Util %'!$E:$E,0)),""))</f>
        <v/>
      </c>
      <c r="AE1844">
        <f>IF(OR($B1844="",$U1844=""),"",$U1844&amp;" &amp; "&amp;IF(OR($AD1844="",$AD1844=0),"Util NA",$AD1844&amp;" Util"))</f>
        <v/>
      </c>
    </row>
    <row r="1845" ht="15.75" customHeight="1" s="42">
      <c r="A1845" s="41" t="n"/>
      <c r="G1845" s="38" t="n"/>
      <c r="H1845" s="38" t="n"/>
      <c r="I1845" s="38" t="n"/>
      <c r="J1845" s="38" t="n"/>
      <c r="K1845" s="38" t="n"/>
      <c r="L1845" s="38" t="n"/>
      <c r="N1845" s="36">
        <f>IF($B1845="","",IF($C1845="SUPERSTORE","Superstore","DH"))</f>
        <v/>
      </c>
      <c r="O1845" s="36">
        <f>IF($B1845="","",IFERROR(VLOOKUP($B1845,Mapping!$A:$C,2,0),"Not Mapped"))</f>
        <v/>
      </c>
      <c r="P1845" s="36">
        <f>IF($B1845="","",IFERROR(VLOOKUP($B1845,Mapping!$A:$C,3,0),"Not Mapped"))</f>
        <v/>
      </c>
      <c r="Q1845" s="36">
        <f>IF($B1845="","",IFERROR(VLOOKUP($O1845,Leaders!$A:$B,2,0),"Not Mapped"))</f>
        <v/>
      </c>
      <c r="R1845" s="36">
        <f>IF($B1845="","",IF(COUNTIF(Exclusions!$A:$A,$B1845)&gt;0,"Yes","No"))</f>
        <v/>
      </c>
      <c r="S1845" s="38">
        <f>IF($B1845="","",MIN(1,DAY($A1845)/IF($N1845="Superstore",Settings!$B$5,Settings!$B$4)))</f>
        <v/>
      </c>
      <c r="T1845" s="38">
        <f>IF(OR($B1845="",$G1845="",$S1845=0),"",$G1845/$S1845)</f>
        <v/>
      </c>
      <c r="U1845" s="36">
        <f>IF($T1845="","",IF($T1845&lt;Settings!$B$8,"Critical",IF($T1845&lt;Settings!$B$9,"Semi Critical","Non Critical")))</f>
        <v/>
      </c>
      <c r="V1845" s="28" t="n"/>
      <c r="Z1845">
        <f>IF($B1845="","",IFERROR(VLOOKUP($B1845,'Plan HC for CCA'!$A:$B,2,0),""))</f>
        <v/>
      </c>
      <c r="AA1845">
        <f>IF(OR($B1845="",$Z1845=""),"",IF(N($M1845)&lt;$Z1845,"Delta","No Delta"))</f>
        <v/>
      </c>
      <c r="AB1845">
        <f>IF(OR($B1845="",$Z1845=""),"",MAX(0,$Z1845-N($M1845)))</f>
        <v/>
      </c>
      <c r="AC1845" s="46">
        <f>IF($B1845="","",IFERROR(INDEX('CCA Util %'!$H:$H,MATCH($B1845,'CCA Util %'!$E:$E,0)),""))</f>
        <v/>
      </c>
      <c r="AD1845">
        <f>IF($B1845="","",IFERROR(INDEX('CCA Util %'!$G:$G,MATCH($B1845,'CCA Util %'!$E:$E,0)),""))</f>
        <v/>
      </c>
      <c r="AE1845">
        <f>IF(OR($B1845="",$U1845=""),"",$U1845&amp;" &amp; "&amp;IF(OR($AD1845="",$AD1845=0),"Util NA",$AD1845&amp;" Util"))</f>
        <v/>
      </c>
    </row>
    <row r="1846" ht="15.75" customHeight="1" s="42">
      <c r="A1846" s="41" t="n"/>
      <c r="G1846" s="38" t="n"/>
      <c r="H1846" s="38" t="n"/>
      <c r="I1846" s="38" t="n"/>
      <c r="J1846" s="38" t="n"/>
      <c r="K1846" s="38" t="n"/>
      <c r="L1846" s="38" t="n"/>
      <c r="N1846" s="36">
        <f>IF($B1846="","",IF($C1846="SUPERSTORE","Superstore","DH"))</f>
        <v/>
      </c>
      <c r="O1846" s="36">
        <f>IF($B1846="","",IFERROR(VLOOKUP($B1846,Mapping!$A:$C,2,0),"Not Mapped"))</f>
        <v/>
      </c>
      <c r="P1846" s="36">
        <f>IF($B1846="","",IFERROR(VLOOKUP($B1846,Mapping!$A:$C,3,0),"Not Mapped"))</f>
        <v/>
      </c>
      <c r="Q1846" s="36">
        <f>IF($B1846="","",IFERROR(VLOOKUP($O1846,Leaders!$A:$B,2,0),"Not Mapped"))</f>
        <v/>
      </c>
      <c r="R1846" s="36">
        <f>IF($B1846="","",IF(COUNTIF(Exclusions!$A:$A,$B1846)&gt;0,"Yes","No"))</f>
        <v/>
      </c>
      <c r="S1846" s="38">
        <f>IF($B1846="","",MIN(1,DAY($A1846)/IF($N1846="Superstore",Settings!$B$5,Settings!$B$4)))</f>
        <v/>
      </c>
      <c r="T1846" s="38">
        <f>IF(OR($B1846="",$G1846="",$S1846=0),"",$G1846/$S1846)</f>
        <v/>
      </c>
      <c r="U1846" s="36">
        <f>IF($T1846="","",IF($T1846&lt;Settings!$B$8,"Critical",IF($T1846&lt;Settings!$B$9,"Semi Critical","Non Critical")))</f>
        <v/>
      </c>
      <c r="V1846" s="28" t="n"/>
      <c r="Z1846">
        <f>IF($B1846="","",IFERROR(VLOOKUP($B1846,'Plan HC for CCA'!$A:$B,2,0),""))</f>
        <v/>
      </c>
      <c r="AA1846">
        <f>IF(OR($B1846="",$Z1846=""),"",IF(N($M1846)&lt;$Z1846,"Delta","No Delta"))</f>
        <v/>
      </c>
      <c r="AB1846">
        <f>IF(OR($B1846="",$Z1846=""),"",MAX(0,$Z1846-N($M1846)))</f>
        <v/>
      </c>
      <c r="AC1846" s="46">
        <f>IF($B1846="","",IFERROR(INDEX('CCA Util %'!$H:$H,MATCH($B1846,'CCA Util %'!$E:$E,0)),""))</f>
        <v/>
      </c>
      <c r="AD1846">
        <f>IF($B1846="","",IFERROR(INDEX('CCA Util %'!$G:$G,MATCH($B1846,'CCA Util %'!$E:$E,0)),""))</f>
        <v/>
      </c>
      <c r="AE1846">
        <f>IF(OR($B1846="",$U1846=""),"",$U1846&amp;" &amp; "&amp;IF(OR($AD1846="",$AD1846=0),"Util NA",$AD1846&amp;" Util"))</f>
        <v/>
      </c>
    </row>
    <row r="1847" ht="15.75" customHeight="1" s="42">
      <c r="A1847" s="41" t="n"/>
      <c r="G1847" s="38" t="n"/>
      <c r="H1847" s="38" t="n"/>
      <c r="I1847" s="38" t="n"/>
      <c r="J1847" s="38" t="n"/>
      <c r="K1847" s="38" t="n"/>
      <c r="L1847" s="38" t="n"/>
      <c r="N1847" s="36">
        <f>IF($B1847="","",IF($C1847="SUPERSTORE","Superstore","DH"))</f>
        <v/>
      </c>
      <c r="O1847" s="36">
        <f>IF($B1847="","",IFERROR(VLOOKUP($B1847,Mapping!$A:$C,2,0),"Not Mapped"))</f>
        <v/>
      </c>
      <c r="P1847" s="36">
        <f>IF($B1847="","",IFERROR(VLOOKUP($B1847,Mapping!$A:$C,3,0),"Not Mapped"))</f>
        <v/>
      </c>
      <c r="Q1847" s="36">
        <f>IF($B1847="","",IFERROR(VLOOKUP($O1847,Leaders!$A:$B,2,0),"Not Mapped"))</f>
        <v/>
      </c>
      <c r="R1847" s="36">
        <f>IF($B1847="","",IF(COUNTIF(Exclusions!$A:$A,$B1847)&gt;0,"Yes","No"))</f>
        <v/>
      </c>
      <c r="S1847" s="38">
        <f>IF($B1847="","",MIN(1,DAY($A1847)/IF($N1847="Superstore",Settings!$B$5,Settings!$B$4)))</f>
        <v/>
      </c>
      <c r="T1847" s="38">
        <f>IF(OR($B1847="",$G1847="",$S1847=0),"",$G1847/$S1847)</f>
        <v/>
      </c>
      <c r="U1847" s="36">
        <f>IF($T1847="","",IF($T1847&lt;Settings!$B$8,"Critical",IF($T1847&lt;Settings!$B$9,"Semi Critical","Non Critical")))</f>
        <v/>
      </c>
      <c r="V1847" s="28" t="n"/>
      <c r="Z1847">
        <f>IF($B1847="","",IFERROR(VLOOKUP($B1847,'Plan HC for CCA'!$A:$B,2,0),""))</f>
        <v/>
      </c>
      <c r="AA1847">
        <f>IF(OR($B1847="",$Z1847=""),"",IF(N($M1847)&lt;$Z1847,"Delta","No Delta"))</f>
        <v/>
      </c>
      <c r="AB1847">
        <f>IF(OR($B1847="",$Z1847=""),"",MAX(0,$Z1847-N($M1847)))</f>
        <v/>
      </c>
      <c r="AC1847" s="46">
        <f>IF($B1847="","",IFERROR(INDEX('CCA Util %'!$H:$H,MATCH($B1847,'CCA Util %'!$E:$E,0)),""))</f>
        <v/>
      </c>
      <c r="AD1847">
        <f>IF($B1847="","",IFERROR(INDEX('CCA Util %'!$G:$G,MATCH($B1847,'CCA Util %'!$E:$E,0)),""))</f>
        <v/>
      </c>
      <c r="AE1847">
        <f>IF(OR($B1847="",$U1847=""),"",$U1847&amp;" &amp; "&amp;IF(OR($AD1847="",$AD1847=0),"Util NA",$AD1847&amp;" Util"))</f>
        <v/>
      </c>
    </row>
    <row r="1848" ht="15.75" customHeight="1" s="42">
      <c r="A1848" s="41" t="n"/>
      <c r="G1848" s="38" t="n"/>
      <c r="H1848" s="38" t="n"/>
      <c r="I1848" s="38" t="n"/>
      <c r="J1848" s="38" t="n"/>
      <c r="K1848" s="38" t="n"/>
      <c r="L1848" s="38" t="n"/>
      <c r="N1848" s="36">
        <f>IF($B1848="","",IF($C1848="SUPERSTORE","Superstore","DH"))</f>
        <v/>
      </c>
      <c r="O1848" s="36">
        <f>IF($B1848="","",IFERROR(VLOOKUP($B1848,Mapping!$A:$C,2,0),"Not Mapped"))</f>
        <v/>
      </c>
      <c r="P1848" s="36">
        <f>IF($B1848="","",IFERROR(VLOOKUP($B1848,Mapping!$A:$C,3,0),"Not Mapped"))</f>
        <v/>
      </c>
      <c r="Q1848" s="36">
        <f>IF($B1848="","",IFERROR(VLOOKUP($O1848,Leaders!$A:$B,2,0),"Not Mapped"))</f>
        <v/>
      </c>
      <c r="R1848" s="36">
        <f>IF($B1848="","",IF(COUNTIF(Exclusions!$A:$A,$B1848)&gt;0,"Yes","No"))</f>
        <v/>
      </c>
      <c r="S1848" s="38">
        <f>IF($B1848="","",MIN(1,DAY($A1848)/IF($N1848="Superstore",Settings!$B$5,Settings!$B$4)))</f>
        <v/>
      </c>
      <c r="T1848" s="38">
        <f>IF(OR($B1848="",$G1848="",$S1848=0),"",$G1848/$S1848)</f>
        <v/>
      </c>
      <c r="U1848" s="36">
        <f>IF($T1848="","",IF($T1848&lt;Settings!$B$8,"Critical",IF($T1848&lt;Settings!$B$9,"Semi Critical","Non Critical")))</f>
        <v/>
      </c>
      <c r="V1848" s="28" t="n"/>
      <c r="Z1848">
        <f>IF($B1848="","",IFERROR(VLOOKUP($B1848,'Plan HC for CCA'!$A:$B,2,0),""))</f>
        <v/>
      </c>
      <c r="AA1848">
        <f>IF(OR($B1848="",$Z1848=""),"",IF(N($M1848)&lt;$Z1848,"Delta","No Delta"))</f>
        <v/>
      </c>
      <c r="AB1848">
        <f>IF(OR($B1848="",$Z1848=""),"",MAX(0,$Z1848-N($M1848)))</f>
        <v/>
      </c>
      <c r="AC1848" s="46">
        <f>IF($B1848="","",IFERROR(INDEX('CCA Util %'!$H:$H,MATCH($B1848,'CCA Util %'!$E:$E,0)),""))</f>
        <v/>
      </c>
      <c r="AD1848">
        <f>IF($B1848="","",IFERROR(INDEX('CCA Util %'!$G:$G,MATCH($B1848,'CCA Util %'!$E:$E,0)),""))</f>
        <v/>
      </c>
      <c r="AE1848">
        <f>IF(OR($B1848="",$U1848=""),"",$U1848&amp;" &amp; "&amp;IF(OR($AD1848="",$AD1848=0),"Util NA",$AD1848&amp;" Util"))</f>
        <v/>
      </c>
    </row>
    <row r="1849" ht="15.75" customHeight="1" s="42">
      <c r="A1849" s="41" t="n"/>
      <c r="G1849" s="38" t="n"/>
      <c r="H1849" s="38" t="n"/>
      <c r="I1849" s="38" t="n"/>
      <c r="J1849" s="38" t="n"/>
      <c r="K1849" s="38" t="n"/>
      <c r="L1849" s="38" t="n"/>
      <c r="N1849" s="36">
        <f>IF($B1849="","",IF($C1849="SUPERSTORE","Superstore","DH"))</f>
        <v/>
      </c>
      <c r="O1849" s="36">
        <f>IF($B1849="","",IFERROR(VLOOKUP($B1849,Mapping!$A:$C,2,0),"Not Mapped"))</f>
        <v/>
      </c>
      <c r="P1849" s="36">
        <f>IF($B1849="","",IFERROR(VLOOKUP($B1849,Mapping!$A:$C,3,0),"Not Mapped"))</f>
        <v/>
      </c>
      <c r="Q1849" s="36">
        <f>IF($B1849="","",IFERROR(VLOOKUP($O1849,Leaders!$A:$B,2,0),"Not Mapped"))</f>
        <v/>
      </c>
      <c r="R1849" s="36">
        <f>IF($B1849="","",IF(COUNTIF(Exclusions!$A:$A,$B1849)&gt;0,"Yes","No"))</f>
        <v/>
      </c>
      <c r="S1849" s="38">
        <f>IF($B1849="","",MIN(1,DAY($A1849)/IF($N1849="Superstore",Settings!$B$5,Settings!$B$4)))</f>
        <v/>
      </c>
      <c r="T1849" s="38">
        <f>IF(OR($B1849="",$G1849="",$S1849=0),"",$G1849/$S1849)</f>
        <v/>
      </c>
      <c r="U1849" s="36">
        <f>IF($T1849="","",IF($T1849&lt;Settings!$B$8,"Critical",IF($T1849&lt;Settings!$B$9,"Semi Critical","Non Critical")))</f>
        <v/>
      </c>
      <c r="V1849" s="28" t="n"/>
      <c r="Z1849">
        <f>IF($B1849="","",IFERROR(VLOOKUP($B1849,'Plan HC for CCA'!$A:$B,2,0),""))</f>
        <v/>
      </c>
      <c r="AA1849">
        <f>IF(OR($B1849="",$Z1849=""),"",IF(N($M1849)&lt;$Z1849,"Delta","No Delta"))</f>
        <v/>
      </c>
      <c r="AB1849">
        <f>IF(OR($B1849="",$Z1849=""),"",MAX(0,$Z1849-N($M1849)))</f>
        <v/>
      </c>
      <c r="AC1849" s="46">
        <f>IF($B1849="","",IFERROR(INDEX('CCA Util %'!$H:$H,MATCH($B1849,'CCA Util %'!$E:$E,0)),""))</f>
        <v/>
      </c>
      <c r="AD1849">
        <f>IF($B1849="","",IFERROR(INDEX('CCA Util %'!$G:$G,MATCH($B1849,'CCA Util %'!$E:$E,0)),""))</f>
        <v/>
      </c>
      <c r="AE1849">
        <f>IF(OR($B1849="",$U1849=""),"",$U1849&amp;" &amp; "&amp;IF(OR($AD1849="",$AD1849=0),"Util NA",$AD1849&amp;" Util"))</f>
        <v/>
      </c>
    </row>
    <row r="1850" ht="15.75" customHeight="1" s="42">
      <c r="A1850" s="41" t="n"/>
      <c r="G1850" s="38" t="n"/>
      <c r="H1850" s="38" t="n"/>
      <c r="I1850" s="38" t="n"/>
      <c r="J1850" s="38" t="n"/>
      <c r="K1850" s="38" t="n"/>
      <c r="L1850" s="38" t="n"/>
      <c r="N1850" s="36">
        <f>IF($B1850="","",IF($C1850="SUPERSTORE","Superstore","DH"))</f>
        <v/>
      </c>
      <c r="O1850" s="36">
        <f>IF($B1850="","",IFERROR(VLOOKUP($B1850,Mapping!$A:$C,2,0),"Not Mapped"))</f>
        <v/>
      </c>
      <c r="P1850" s="36">
        <f>IF($B1850="","",IFERROR(VLOOKUP($B1850,Mapping!$A:$C,3,0),"Not Mapped"))</f>
        <v/>
      </c>
      <c r="Q1850" s="36">
        <f>IF($B1850="","",IFERROR(VLOOKUP($O1850,Leaders!$A:$B,2,0),"Not Mapped"))</f>
        <v/>
      </c>
      <c r="R1850" s="36">
        <f>IF($B1850="","",IF(COUNTIF(Exclusions!$A:$A,$B1850)&gt;0,"Yes","No"))</f>
        <v/>
      </c>
      <c r="S1850" s="38">
        <f>IF($B1850="","",MIN(1,DAY($A1850)/IF($N1850="Superstore",Settings!$B$5,Settings!$B$4)))</f>
        <v/>
      </c>
      <c r="T1850" s="38">
        <f>IF(OR($B1850="",$G1850="",$S1850=0),"",$G1850/$S1850)</f>
        <v/>
      </c>
      <c r="U1850" s="36">
        <f>IF($T1850="","",IF($T1850&lt;Settings!$B$8,"Critical",IF($T1850&lt;Settings!$B$9,"Semi Critical","Non Critical")))</f>
        <v/>
      </c>
      <c r="V1850" s="28" t="n"/>
      <c r="Z1850">
        <f>IF($B1850="","",IFERROR(VLOOKUP($B1850,'Plan HC for CCA'!$A:$B,2,0),""))</f>
        <v/>
      </c>
      <c r="AA1850">
        <f>IF(OR($B1850="",$Z1850=""),"",IF(N($M1850)&lt;$Z1850,"Delta","No Delta"))</f>
        <v/>
      </c>
      <c r="AB1850">
        <f>IF(OR($B1850="",$Z1850=""),"",MAX(0,$Z1850-N($M1850)))</f>
        <v/>
      </c>
      <c r="AC1850" s="46">
        <f>IF($B1850="","",IFERROR(INDEX('CCA Util %'!$H:$H,MATCH($B1850,'CCA Util %'!$E:$E,0)),""))</f>
        <v/>
      </c>
      <c r="AD1850">
        <f>IF($B1850="","",IFERROR(INDEX('CCA Util %'!$G:$G,MATCH($B1850,'CCA Util %'!$E:$E,0)),""))</f>
        <v/>
      </c>
      <c r="AE1850">
        <f>IF(OR($B1850="",$U1850=""),"",$U1850&amp;" &amp; "&amp;IF(OR($AD1850="",$AD1850=0),"Util NA",$AD1850&amp;" Util"))</f>
        <v/>
      </c>
    </row>
    <row r="1851" ht="15.75" customHeight="1" s="42">
      <c r="A1851" s="41" t="n"/>
      <c r="G1851" s="38" t="n"/>
      <c r="H1851" s="38" t="n"/>
      <c r="I1851" s="38" t="n"/>
      <c r="J1851" s="38" t="n"/>
      <c r="K1851" s="38" t="n"/>
      <c r="L1851" s="38" t="n"/>
      <c r="N1851" s="36">
        <f>IF($B1851="","",IF($C1851="SUPERSTORE","Superstore","DH"))</f>
        <v/>
      </c>
      <c r="O1851" s="36">
        <f>IF($B1851="","",IFERROR(VLOOKUP($B1851,Mapping!$A:$C,2,0),"Not Mapped"))</f>
        <v/>
      </c>
      <c r="P1851" s="36">
        <f>IF($B1851="","",IFERROR(VLOOKUP($B1851,Mapping!$A:$C,3,0),"Not Mapped"))</f>
        <v/>
      </c>
      <c r="Q1851" s="36">
        <f>IF($B1851="","",IFERROR(VLOOKUP($O1851,Leaders!$A:$B,2,0),"Not Mapped"))</f>
        <v/>
      </c>
      <c r="R1851" s="36">
        <f>IF($B1851="","",IF(COUNTIF(Exclusions!$A:$A,$B1851)&gt;0,"Yes","No"))</f>
        <v/>
      </c>
      <c r="S1851" s="38">
        <f>IF($B1851="","",MIN(1,DAY($A1851)/IF($N1851="Superstore",Settings!$B$5,Settings!$B$4)))</f>
        <v/>
      </c>
      <c r="T1851" s="38">
        <f>IF(OR($B1851="",$G1851="",$S1851=0),"",$G1851/$S1851)</f>
        <v/>
      </c>
      <c r="U1851" s="36">
        <f>IF($T1851="","",IF($T1851&lt;Settings!$B$8,"Critical",IF($T1851&lt;Settings!$B$9,"Semi Critical","Non Critical")))</f>
        <v/>
      </c>
      <c r="V1851" s="28" t="n"/>
      <c r="Z1851">
        <f>IF($B1851="","",IFERROR(VLOOKUP($B1851,'Plan HC for CCA'!$A:$B,2,0),""))</f>
        <v/>
      </c>
      <c r="AA1851">
        <f>IF(OR($B1851="",$Z1851=""),"",IF(N($M1851)&lt;$Z1851,"Delta","No Delta"))</f>
        <v/>
      </c>
      <c r="AB1851">
        <f>IF(OR($B1851="",$Z1851=""),"",MAX(0,$Z1851-N($M1851)))</f>
        <v/>
      </c>
      <c r="AC1851" s="46">
        <f>IF($B1851="","",IFERROR(INDEX('CCA Util %'!$H:$H,MATCH($B1851,'CCA Util %'!$E:$E,0)),""))</f>
        <v/>
      </c>
      <c r="AD1851">
        <f>IF($B1851="","",IFERROR(INDEX('CCA Util %'!$G:$G,MATCH($B1851,'CCA Util %'!$E:$E,0)),""))</f>
        <v/>
      </c>
      <c r="AE1851">
        <f>IF(OR($B1851="",$U1851=""),"",$U1851&amp;" &amp; "&amp;IF(OR($AD1851="",$AD1851=0),"Util NA",$AD1851&amp;" Util"))</f>
        <v/>
      </c>
    </row>
    <row r="1852" ht="15.75" customHeight="1" s="42">
      <c r="A1852" s="41" t="n"/>
      <c r="G1852" s="38" t="n"/>
      <c r="H1852" s="38" t="n"/>
      <c r="I1852" s="38" t="n"/>
      <c r="J1852" s="38" t="n"/>
      <c r="K1852" s="38" t="n"/>
      <c r="L1852" s="38" t="n"/>
      <c r="N1852" s="36">
        <f>IF($B1852="","",IF($C1852="SUPERSTORE","Superstore","DH"))</f>
        <v/>
      </c>
      <c r="O1852" s="36">
        <f>IF($B1852="","",IFERROR(VLOOKUP($B1852,Mapping!$A:$C,2,0),"Not Mapped"))</f>
        <v/>
      </c>
      <c r="P1852" s="36">
        <f>IF($B1852="","",IFERROR(VLOOKUP($B1852,Mapping!$A:$C,3,0),"Not Mapped"))</f>
        <v/>
      </c>
      <c r="Q1852" s="36">
        <f>IF($B1852="","",IFERROR(VLOOKUP($O1852,Leaders!$A:$B,2,0),"Not Mapped"))</f>
        <v/>
      </c>
      <c r="R1852" s="36">
        <f>IF($B1852="","",IF(COUNTIF(Exclusions!$A:$A,$B1852)&gt;0,"Yes","No"))</f>
        <v/>
      </c>
      <c r="S1852" s="38">
        <f>IF($B1852="","",MIN(1,DAY($A1852)/IF($N1852="Superstore",Settings!$B$5,Settings!$B$4)))</f>
        <v/>
      </c>
      <c r="T1852" s="38">
        <f>IF(OR($B1852="",$G1852="",$S1852=0),"",$G1852/$S1852)</f>
        <v/>
      </c>
      <c r="U1852" s="36">
        <f>IF($T1852="","",IF($T1852&lt;Settings!$B$8,"Critical",IF($T1852&lt;Settings!$B$9,"Semi Critical","Non Critical")))</f>
        <v/>
      </c>
      <c r="V1852" s="28" t="n"/>
      <c r="Z1852">
        <f>IF($B1852="","",IFERROR(VLOOKUP($B1852,'Plan HC for CCA'!$A:$B,2,0),""))</f>
        <v/>
      </c>
      <c r="AA1852">
        <f>IF(OR($B1852="",$Z1852=""),"",IF(N($M1852)&lt;$Z1852,"Delta","No Delta"))</f>
        <v/>
      </c>
      <c r="AB1852">
        <f>IF(OR($B1852="",$Z1852=""),"",MAX(0,$Z1852-N($M1852)))</f>
        <v/>
      </c>
      <c r="AC1852" s="46">
        <f>IF($B1852="","",IFERROR(INDEX('CCA Util %'!$H:$H,MATCH($B1852,'CCA Util %'!$E:$E,0)),""))</f>
        <v/>
      </c>
      <c r="AD1852">
        <f>IF($B1852="","",IFERROR(INDEX('CCA Util %'!$G:$G,MATCH($B1852,'CCA Util %'!$E:$E,0)),""))</f>
        <v/>
      </c>
      <c r="AE1852">
        <f>IF(OR($B1852="",$U1852=""),"",$U1852&amp;" &amp; "&amp;IF(OR($AD1852="",$AD1852=0),"Util NA",$AD1852&amp;" Util"))</f>
        <v/>
      </c>
    </row>
    <row r="1853" ht="15.75" customHeight="1" s="42">
      <c r="A1853" s="41" t="n"/>
      <c r="G1853" s="38" t="n"/>
      <c r="H1853" s="38" t="n"/>
      <c r="I1853" s="38" t="n"/>
      <c r="J1853" s="38" t="n"/>
      <c r="K1853" s="38" t="n"/>
      <c r="L1853" s="38" t="n"/>
      <c r="N1853" s="36">
        <f>IF($B1853="","",IF($C1853="SUPERSTORE","Superstore","DH"))</f>
        <v/>
      </c>
      <c r="O1853" s="36">
        <f>IF($B1853="","",IFERROR(VLOOKUP($B1853,Mapping!$A:$C,2,0),"Not Mapped"))</f>
        <v/>
      </c>
      <c r="P1853" s="36">
        <f>IF($B1853="","",IFERROR(VLOOKUP($B1853,Mapping!$A:$C,3,0),"Not Mapped"))</f>
        <v/>
      </c>
      <c r="Q1853" s="36">
        <f>IF($B1853="","",IFERROR(VLOOKUP($O1853,Leaders!$A:$B,2,0),"Not Mapped"))</f>
        <v/>
      </c>
      <c r="R1853" s="36">
        <f>IF($B1853="","",IF(COUNTIF(Exclusions!$A:$A,$B1853)&gt;0,"Yes","No"))</f>
        <v/>
      </c>
      <c r="S1853" s="38">
        <f>IF($B1853="","",MIN(1,DAY($A1853)/IF($N1853="Superstore",Settings!$B$5,Settings!$B$4)))</f>
        <v/>
      </c>
      <c r="T1853" s="38">
        <f>IF(OR($B1853="",$G1853="",$S1853=0),"",$G1853/$S1853)</f>
        <v/>
      </c>
      <c r="U1853" s="36">
        <f>IF($T1853="","",IF($T1853&lt;Settings!$B$8,"Critical",IF($T1853&lt;Settings!$B$9,"Semi Critical","Non Critical")))</f>
        <v/>
      </c>
      <c r="V1853" s="28" t="n"/>
      <c r="Z1853">
        <f>IF($B1853="","",IFERROR(VLOOKUP($B1853,'Plan HC for CCA'!$A:$B,2,0),""))</f>
        <v/>
      </c>
      <c r="AA1853">
        <f>IF(OR($B1853="",$Z1853=""),"",IF(N($M1853)&lt;$Z1853,"Delta","No Delta"))</f>
        <v/>
      </c>
      <c r="AB1853">
        <f>IF(OR($B1853="",$Z1853=""),"",MAX(0,$Z1853-N($M1853)))</f>
        <v/>
      </c>
      <c r="AC1853" s="46">
        <f>IF($B1853="","",IFERROR(INDEX('CCA Util %'!$H:$H,MATCH($B1853,'CCA Util %'!$E:$E,0)),""))</f>
        <v/>
      </c>
      <c r="AD1853">
        <f>IF($B1853="","",IFERROR(INDEX('CCA Util %'!$G:$G,MATCH($B1853,'CCA Util %'!$E:$E,0)),""))</f>
        <v/>
      </c>
      <c r="AE1853">
        <f>IF(OR($B1853="",$U1853=""),"",$U1853&amp;" &amp; "&amp;IF(OR($AD1853="",$AD1853=0),"Util NA",$AD1853&amp;" Util"))</f>
        <v/>
      </c>
    </row>
    <row r="1854" ht="15.75" customHeight="1" s="42">
      <c r="A1854" s="41" t="n"/>
      <c r="G1854" s="38" t="n"/>
      <c r="H1854" s="38" t="n"/>
      <c r="I1854" s="38" t="n"/>
      <c r="J1854" s="38" t="n"/>
      <c r="K1854" s="38" t="n"/>
      <c r="L1854" s="38" t="n"/>
      <c r="N1854" s="36">
        <f>IF($B1854="","",IF($C1854="SUPERSTORE","Superstore","DH"))</f>
        <v/>
      </c>
      <c r="O1854" s="36">
        <f>IF($B1854="","",IFERROR(VLOOKUP($B1854,Mapping!$A:$C,2,0),"Not Mapped"))</f>
        <v/>
      </c>
      <c r="P1854" s="36">
        <f>IF($B1854="","",IFERROR(VLOOKUP($B1854,Mapping!$A:$C,3,0),"Not Mapped"))</f>
        <v/>
      </c>
      <c r="Q1854" s="36">
        <f>IF($B1854="","",IFERROR(VLOOKUP($O1854,Leaders!$A:$B,2,0),"Not Mapped"))</f>
        <v/>
      </c>
      <c r="R1854" s="36">
        <f>IF($B1854="","",IF(COUNTIF(Exclusions!$A:$A,$B1854)&gt;0,"Yes","No"))</f>
        <v/>
      </c>
      <c r="S1854" s="38">
        <f>IF($B1854="","",MIN(1,DAY($A1854)/IF($N1854="Superstore",Settings!$B$5,Settings!$B$4)))</f>
        <v/>
      </c>
      <c r="T1854" s="38">
        <f>IF(OR($B1854="",$G1854="",$S1854=0),"",$G1854/$S1854)</f>
        <v/>
      </c>
      <c r="U1854" s="36">
        <f>IF($T1854="","",IF($T1854&lt;Settings!$B$8,"Critical",IF($T1854&lt;Settings!$B$9,"Semi Critical","Non Critical")))</f>
        <v/>
      </c>
      <c r="V1854" s="28" t="n"/>
      <c r="Z1854">
        <f>IF($B1854="","",IFERROR(VLOOKUP($B1854,'Plan HC for CCA'!$A:$B,2,0),""))</f>
        <v/>
      </c>
      <c r="AA1854">
        <f>IF(OR($B1854="",$Z1854=""),"",IF(N($M1854)&lt;$Z1854,"Delta","No Delta"))</f>
        <v/>
      </c>
      <c r="AB1854">
        <f>IF(OR($B1854="",$Z1854=""),"",MAX(0,$Z1854-N($M1854)))</f>
        <v/>
      </c>
      <c r="AC1854" s="46">
        <f>IF($B1854="","",IFERROR(INDEX('CCA Util %'!$H:$H,MATCH($B1854,'CCA Util %'!$E:$E,0)),""))</f>
        <v/>
      </c>
      <c r="AD1854">
        <f>IF($B1854="","",IFERROR(INDEX('CCA Util %'!$G:$G,MATCH($B1854,'CCA Util %'!$E:$E,0)),""))</f>
        <v/>
      </c>
      <c r="AE1854">
        <f>IF(OR($B1854="",$U1854=""),"",$U1854&amp;" &amp; "&amp;IF(OR($AD1854="",$AD1854=0),"Util NA",$AD1854&amp;" Util"))</f>
        <v/>
      </c>
    </row>
    <row r="1855" ht="15.75" customHeight="1" s="42">
      <c r="A1855" s="41" t="n"/>
      <c r="G1855" s="38" t="n"/>
      <c r="H1855" s="38" t="n"/>
      <c r="I1855" s="38" t="n"/>
      <c r="J1855" s="38" t="n"/>
      <c r="K1855" s="38" t="n"/>
      <c r="L1855" s="38" t="n"/>
      <c r="N1855" s="36">
        <f>IF($B1855="","",IF($C1855="SUPERSTORE","Superstore","DH"))</f>
        <v/>
      </c>
      <c r="O1855" s="36">
        <f>IF($B1855="","",IFERROR(VLOOKUP($B1855,Mapping!$A:$C,2,0),"Not Mapped"))</f>
        <v/>
      </c>
      <c r="P1855" s="36">
        <f>IF($B1855="","",IFERROR(VLOOKUP($B1855,Mapping!$A:$C,3,0),"Not Mapped"))</f>
        <v/>
      </c>
      <c r="Q1855" s="36">
        <f>IF($B1855="","",IFERROR(VLOOKUP($O1855,Leaders!$A:$B,2,0),"Not Mapped"))</f>
        <v/>
      </c>
      <c r="R1855" s="36">
        <f>IF($B1855="","",IF(COUNTIF(Exclusions!$A:$A,$B1855)&gt;0,"Yes","No"))</f>
        <v/>
      </c>
      <c r="S1855" s="38">
        <f>IF($B1855="","",MIN(1,DAY($A1855)/IF($N1855="Superstore",Settings!$B$5,Settings!$B$4)))</f>
        <v/>
      </c>
      <c r="T1855" s="38">
        <f>IF(OR($B1855="",$G1855="",$S1855=0),"",$G1855/$S1855)</f>
        <v/>
      </c>
      <c r="U1855" s="36">
        <f>IF($T1855="","",IF($T1855&lt;Settings!$B$8,"Critical",IF($T1855&lt;Settings!$B$9,"Semi Critical","Non Critical")))</f>
        <v/>
      </c>
      <c r="V1855" s="28" t="n"/>
      <c r="Z1855">
        <f>IF($B1855="","",IFERROR(VLOOKUP($B1855,'Plan HC for CCA'!$A:$B,2,0),""))</f>
        <v/>
      </c>
      <c r="AA1855">
        <f>IF(OR($B1855="",$Z1855=""),"",IF(N($M1855)&lt;$Z1855,"Delta","No Delta"))</f>
        <v/>
      </c>
      <c r="AB1855">
        <f>IF(OR($B1855="",$Z1855=""),"",MAX(0,$Z1855-N($M1855)))</f>
        <v/>
      </c>
      <c r="AC1855" s="46">
        <f>IF($B1855="","",IFERROR(INDEX('CCA Util %'!$H:$H,MATCH($B1855,'CCA Util %'!$E:$E,0)),""))</f>
        <v/>
      </c>
      <c r="AD1855">
        <f>IF($B1855="","",IFERROR(INDEX('CCA Util %'!$G:$G,MATCH($B1855,'CCA Util %'!$E:$E,0)),""))</f>
        <v/>
      </c>
      <c r="AE1855">
        <f>IF(OR($B1855="",$U1855=""),"",$U1855&amp;" &amp; "&amp;IF(OR($AD1855="",$AD1855=0),"Util NA",$AD1855&amp;" Util"))</f>
        <v/>
      </c>
    </row>
    <row r="1856" ht="15.75" customHeight="1" s="42">
      <c r="A1856" s="41" t="n"/>
      <c r="G1856" s="38" t="n"/>
      <c r="H1856" s="38" t="n"/>
      <c r="I1856" s="38" t="n"/>
      <c r="J1856" s="38" t="n"/>
      <c r="K1856" s="38" t="n"/>
      <c r="L1856" s="38" t="n"/>
      <c r="N1856" s="36">
        <f>IF($B1856="","",IF($C1856="SUPERSTORE","Superstore","DH"))</f>
        <v/>
      </c>
      <c r="O1856" s="36">
        <f>IF($B1856="","",IFERROR(VLOOKUP($B1856,Mapping!$A:$C,2,0),"Not Mapped"))</f>
        <v/>
      </c>
      <c r="P1856" s="36">
        <f>IF($B1856="","",IFERROR(VLOOKUP($B1856,Mapping!$A:$C,3,0),"Not Mapped"))</f>
        <v/>
      </c>
      <c r="Q1856" s="36">
        <f>IF($B1856="","",IFERROR(VLOOKUP($O1856,Leaders!$A:$B,2,0),"Not Mapped"))</f>
        <v/>
      </c>
      <c r="R1856" s="36">
        <f>IF($B1856="","",IF(COUNTIF(Exclusions!$A:$A,$B1856)&gt;0,"Yes","No"))</f>
        <v/>
      </c>
      <c r="S1856" s="38">
        <f>IF($B1856="","",MIN(1,DAY($A1856)/IF($N1856="Superstore",Settings!$B$5,Settings!$B$4)))</f>
        <v/>
      </c>
      <c r="T1856" s="38">
        <f>IF(OR($B1856="",$G1856="",$S1856=0),"",$G1856/$S1856)</f>
        <v/>
      </c>
      <c r="U1856" s="36">
        <f>IF($T1856="","",IF($T1856&lt;Settings!$B$8,"Critical",IF($T1856&lt;Settings!$B$9,"Semi Critical","Non Critical")))</f>
        <v/>
      </c>
      <c r="V1856" s="28" t="n"/>
      <c r="Z1856">
        <f>IF($B1856="","",IFERROR(VLOOKUP($B1856,'Plan HC for CCA'!$A:$B,2,0),""))</f>
        <v/>
      </c>
      <c r="AA1856">
        <f>IF(OR($B1856="",$Z1856=""),"",IF(N($M1856)&lt;$Z1856,"Delta","No Delta"))</f>
        <v/>
      </c>
      <c r="AB1856">
        <f>IF(OR($B1856="",$Z1856=""),"",MAX(0,$Z1856-N($M1856)))</f>
        <v/>
      </c>
      <c r="AC1856" s="46">
        <f>IF($B1856="","",IFERROR(INDEX('CCA Util %'!$H:$H,MATCH($B1856,'CCA Util %'!$E:$E,0)),""))</f>
        <v/>
      </c>
      <c r="AD1856">
        <f>IF($B1856="","",IFERROR(INDEX('CCA Util %'!$G:$G,MATCH($B1856,'CCA Util %'!$E:$E,0)),""))</f>
        <v/>
      </c>
      <c r="AE1856">
        <f>IF(OR($B1856="",$U1856=""),"",$U1856&amp;" &amp; "&amp;IF(OR($AD1856="",$AD1856=0),"Util NA",$AD1856&amp;" Util"))</f>
        <v/>
      </c>
    </row>
    <row r="1857" ht="15.75" customHeight="1" s="42">
      <c r="A1857" s="41" t="n"/>
      <c r="G1857" s="38" t="n"/>
      <c r="H1857" s="38" t="n"/>
      <c r="I1857" s="38" t="n"/>
      <c r="J1857" s="38" t="n"/>
      <c r="K1857" s="38" t="n"/>
      <c r="L1857" s="38" t="n"/>
      <c r="N1857" s="36">
        <f>IF($B1857="","",IF($C1857="SUPERSTORE","Superstore","DH"))</f>
        <v/>
      </c>
      <c r="O1857" s="36">
        <f>IF($B1857="","",IFERROR(VLOOKUP($B1857,Mapping!$A:$C,2,0),"Not Mapped"))</f>
        <v/>
      </c>
      <c r="P1857" s="36">
        <f>IF($B1857="","",IFERROR(VLOOKUP($B1857,Mapping!$A:$C,3,0),"Not Mapped"))</f>
        <v/>
      </c>
      <c r="Q1857" s="36">
        <f>IF($B1857="","",IFERROR(VLOOKUP($O1857,Leaders!$A:$B,2,0),"Not Mapped"))</f>
        <v/>
      </c>
      <c r="R1857" s="36">
        <f>IF($B1857="","",IF(COUNTIF(Exclusions!$A:$A,$B1857)&gt;0,"Yes","No"))</f>
        <v/>
      </c>
      <c r="S1857" s="38">
        <f>IF($B1857="","",MIN(1,DAY($A1857)/IF($N1857="Superstore",Settings!$B$5,Settings!$B$4)))</f>
        <v/>
      </c>
      <c r="T1857" s="38">
        <f>IF(OR($B1857="",$G1857="",$S1857=0),"",$G1857/$S1857)</f>
        <v/>
      </c>
      <c r="U1857" s="36">
        <f>IF($T1857="","",IF($T1857&lt;Settings!$B$8,"Critical",IF($T1857&lt;Settings!$B$9,"Semi Critical","Non Critical")))</f>
        <v/>
      </c>
      <c r="V1857" s="28" t="n"/>
      <c r="Z1857">
        <f>IF($B1857="","",IFERROR(VLOOKUP($B1857,'Plan HC for CCA'!$A:$B,2,0),""))</f>
        <v/>
      </c>
      <c r="AA1857">
        <f>IF(OR($B1857="",$Z1857=""),"",IF(N($M1857)&lt;$Z1857,"Delta","No Delta"))</f>
        <v/>
      </c>
      <c r="AB1857">
        <f>IF(OR($B1857="",$Z1857=""),"",MAX(0,$Z1857-N($M1857)))</f>
        <v/>
      </c>
      <c r="AC1857" s="46">
        <f>IF($B1857="","",IFERROR(INDEX('CCA Util %'!$H:$H,MATCH($B1857,'CCA Util %'!$E:$E,0)),""))</f>
        <v/>
      </c>
      <c r="AD1857">
        <f>IF($B1857="","",IFERROR(INDEX('CCA Util %'!$G:$G,MATCH($B1857,'CCA Util %'!$E:$E,0)),""))</f>
        <v/>
      </c>
      <c r="AE1857">
        <f>IF(OR($B1857="",$U1857=""),"",$U1857&amp;" &amp; "&amp;IF(OR($AD1857="",$AD1857=0),"Util NA",$AD1857&amp;" Util"))</f>
        <v/>
      </c>
    </row>
    <row r="1858" ht="15.75" customHeight="1" s="42">
      <c r="A1858" s="41" t="n"/>
      <c r="G1858" s="38" t="n"/>
      <c r="H1858" s="38" t="n"/>
      <c r="I1858" s="38" t="n"/>
      <c r="J1858" s="38" t="n"/>
      <c r="K1858" s="38" t="n"/>
      <c r="L1858" s="38" t="n"/>
      <c r="N1858" s="36">
        <f>IF($B1858="","",IF($C1858="SUPERSTORE","Superstore","DH"))</f>
        <v/>
      </c>
      <c r="O1858" s="36">
        <f>IF($B1858="","",IFERROR(VLOOKUP($B1858,Mapping!$A:$C,2,0),"Not Mapped"))</f>
        <v/>
      </c>
      <c r="P1858" s="36">
        <f>IF($B1858="","",IFERROR(VLOOKUP($B1858,Mapping!$A:$C,3,0),"Not Mapped"))</f>
        <v/>
      </c>
      <c r="Q1858" s="36">
        <f>IF($B1858="","",IFERROR(VLOOKUP($O1858,Leaders!$A:$B,2,0),"Not Mapped"))</f>
        <v/>
      </c>
      <c r="R1858" s="36">
        <f>IF($B1858="","",IF(COUNTIF(Exclusions!$A:$A,$B1858)&gt;0,"Yes","No"))</f>
        <v/>
      </c>
      <c r="S1858" s="38">
        <f>IF($B1858="","",MIN(1,DAY($A1858)/IF($N1858="Superstore",Settings!$B$5,Settings!$B$4)))</f>
        <v/>
      </c>
      <c r="T1858" s="38">
        <f>IF(OR($B1858="",$G1858="",$S1858=0),"",$G1858/$S1858)</f>
        <v/>
      </c>
      <c r="U1858" s="36">
        <f>IF($T1858="","",IF($T1858&lt;Settings!$B$8,"Critical",IF($T1858&lt;Settings!$B$9,"Semi Critical","Non Critical")))</f>
        <v/>
      </c>
      <c r="V1858" s="28" t="n"/>
      <c r="Z1858">
        <f>IF($B1858="","",IFERROR(VLOOKUP($B1858,'Plan HC for CCA'!$A:$B,2,0),""))</f>
        <v/>
      </c>
      <c r="AA1858">
        <f>IF(OR($B1858="",$Z1858=""),"",IF(N($M1858)&lt;$Z1858,"Delta","No Delta"))</f>
        <v/>
      </c>
      <c r="AB1858">
        <f>IF(OR($B1858="",$Z1858=""),"",MAX(0,$Z1858-N($M1858)))</f>
        <v/>
      </c>
      <c r="AC1858" s="46">
        <f>IF($B1858="","",IFERROR(INDEX('CCA Util %'!$H:$H,MATCH($B1858,'CCA Util %'!$E:$E,0)),""))</f>
        <v/>
      </c>
      <c r="AD1858">
        <f>IF($B1858="","",IFERROR(INDEX('CCA Util %'!$G:$G,MATCH($B1858,'CCA Util %'!$E:$E,0)),""))</f>
        <v/>
      </c>
      <c r="AE1858">
        <f>IF(OR($B1858="",$U1858=""),"",$U1858&amp;" &amp; "&amp;IF(OR($AD1858="",$AD1858=0),"Util NA",$AD1858&amp;" Util"))</f>
        <v/>
      </c>
    </row>
    <row r="1859" ht="15.75" customHeight="1" s="42">
      <c r="A1859" s="41" t="n"/>
      <c r="G1859" s="38" t="n"/>
      <c r="H1859" s="38" t="n"/>
      <c r="I1859" s="38" t="n"/>
      <c r="J1859" s="38" t="n"/>
      <c r="K1859" s="38" t="n"/>
      <c r="L1859" s="38" t="n"/>
      <c r="N1859" s="36">
        <f>IF($B1859="","",IF($C1859="SUPERSTORE","Superstore","DH"))</f>
        <v/>
      </c>
      <c r="O1859" s="36">
        <f>IF($B1859="","",IFERROR(VLOOKUP($B1859,Mapping!$A:$C,2,0),"Not Mapped"))</f>
        <v/>
      </c>
      <c r="P1859" s="36">
        <f>IF($B1859="","",IFERROR(VLOOKUP($B1859,Mapping!$A:$C,3,0),"Not Mapped"))</f>
        <v/>
      </c>
      <c r="Q1859" s="36">
        <f>IF($B1859="","",IFERROR(VLOOKUP($O1859,Leaders!$A:$B,2,0),"Not Mapped"))</f>
        <v/>
      </c>
      <c r="R1859" s="36">
        <f>IF($B1859="","",IF(COUNTIF(Exclusions!$A:$A,$B1859)&gt;0,"Yes","No"))</f>
        <v/>
      </c>
      <c r="S1859" s="38">
        <f>IF($B1859="","",MIN(1,DAY($A1859)/IF($N1859="Superstore",Settings!$B$5,Settings!$B$4)))</f>
        <v/>
      </c>
      <c r="T1859" s="38">
        <f>IF(OR($B1859="",$G1859="",$S1859=0),"",$G1859/$S1859)</f>
        <v/>
      </c>
      <c r="U1859" s="36">
        <f>IF($T1859="","",IF($T1859&lt;Settings!$B$8,"Critical",IF($T1859&lt;Settings!$B$9,"Semi Critical","Non Critical")))</f>
        <v/>
      </c>
      <c r="V1859" s="28" t="n"/>
      <c r="Z1859">
        <f>IF($B1859="","",IFERROR(VLOOKUP($B1859,'Plan HC for CCA'!$A:$B,2,0),""))</f>
        <v/>
      </c>
      <c r="AA1859">
        <f>IF(OR($B1859="",$Z1859=""),"",IF(N($M1859)&lt;$Z1859,"Delta","No Delta"))</f>
        <v/>
      </c>
      <c r="AB1859">
        <f>IF(OR($B1859="",$Z1859=""),"",MAX(0,$Z1859-N($M1859)))</f>
        <v/>
      </c>
      <c r="AC1859" s="46">
        <f>IF($B1859="","",IFERROR(INDEX('CCA Util %'!$H:$H,MATCH($B1859,'CCA Util %'!$E:$E,0)),""))</f>
        <v/>
      </c>
      <c r="AD1859">
        <f>IF($B1859="","",IFERROR(INDEX('CCA Util %'!$G:$G,MATCH($B1859,'CCA Util %'!$E:$E,0)),""))</f>
        <v/>
      </c>
      <c r="AE1859">
        <f>IF(OR($B1859="",$U1859=""),"",$U1859&amp;" &amp; "&amp;IF(OR($AD1859="",$AD1859=0),"Util NA",$AD1859&amp;" Util"))</f>
        <v/>
      </c>
    </row>
    <row r="1860" ht="15.75" customHeight="1" s="42">
      <c r="A1860" s="41" t="n"/>
      <c r="G1860" s="38" t="n"/>
      <c r="H1860" s="38" t="n"/>
      <c r="I1860" s="38" t="n"/>
      <c r="J1860" s="38" t="n"/>
      <c r="K1860" s="38" t="n"/>
      <c r="L1860" s="38" t="n"/>
      <c r="N1860" s="36">
        <f>IF($B1860="","",IF($C1860="SUPERSTORE","Superstore","DH"))</f>
        <v/>
      </c>
      <c r="O1860" s="36">
        <f>IF($B1860="","",IFERROR(VLOOKUP($B1860,Mapping!$A:$C,2,0),"Not Mapped"))</f>
        <v/>
      </c>
      <c r="P1860" s="36">
        <f>IF($B1860="","",IFERROR(VLOOKUP($B1860,Mapping!$A:$C,3,0),"Not Mapped"))</f>
        <v/>
      </c>
      <c r="Q1860" s="36">
        <f>IF($B1860="","",IFERROR(VLOOKUP($O1860,Leaders!$A:$B,2,0),"Not Mapped"))</f>
        <v/>
      </c>
      <c r="R1860" s="36">
        <f>IF($B1860="","",IF(COUNTIF(Exclusions!$A:$A,$B1860)&gt;0,"Yes","No"))</f>
        <v/>
      </c>
      <c r="S1860" s="38">
        <f>IF($B1860="","",MIN(1,DAY($A1860)/IF($N1860="Superstore",Settings!$B$5,Settings!$B$4)))</f>
        <v/>
      </c>
      <c r="T1860" s="38">
        <f>IF(OR($B1860="",$G1860="",$S1860=0),"",$G1860/$S1860)</f>
        <v/>
      </c>
      <c r="U1860" s="36">
        <f>IF($T1860="","",IF($T1860&lt;Settings!$B$8,"Critical",IF($T1860&lt;Settings!$B$9,"Semi Critical","Non Critical")))</f>
        <v/>
      </c>
      <c r="V1860" s="28" t="n"/>
      <c r="Z1860">
        <f>IF($B1860="","",IFERROR(VLOOKUP($B1860,'Plan HC for CCA'!$A:$B,2,0),""))</f>
        <v/>
      </c>
      <c r="AA1860">
        <f>IF(OR($B1860="",$Z1860=""),"",IF(N($M1860)&lt;$Z1860,"Delta","No Delta"))</f>
        <v/>
      </c>
      <c r="AB1860">
        <f>IF(OR($B1860="",$Z1860=""),"",MAX(0,$Z1860-N($M1860)))</f>
        <v/>
      </c>
      <c r="AC1860" s="46">
        <f>IF($B1860="","",IFERROR(INDEX('CCA Util %'!$H:$H,MATCH($B1860,'CCA Util %'!$E:$E,0)),""))</f>
        <v/>
      </c>
      <c r="AD1860">
        <f>IF($B1860="","",IFERROR(INDEX('CCA Util %'!$G:$G,MATCH($B1860,'CCA Util %'!$E:$E,0)),""))</f>
        <v/>
      </c>
      <c r="AE1860">
        <f>IF(OR($B1860="",$U1860=""),"",$U1860&amp;" &amp; "&amp;IF(OR($AD1860="",$AD1860=0),"Util NA",$AD1860&amp;" Util"))</f>
        <v/>
      </c>
    </row>
    <row r="1861" ht="15.75" customHeight="1" s="42">
      <c r="A1861" s="41" t="n"/>
      <c r="G1861" s="38" t="n"/>
      <c r="H1861" s="38" t="n"/>
      <c r="I1861" s="38" t="n"/>
      <c r="J1861" s="38" t="n"/>
      <c r="K1861" s="38" t="n"/>
      <c r="L1861" s="38" t="n"/>
      <c r="N1861" s="36">
        <f>IF($B1861="","",IF($C1861="SUPERSTORE","Superstore","DH"))</f>
        <v/>
      </c>
      <c r="O1861" s="36">
        <f>IF($B1861="","",IFERROR(VLOOKUP($B1861,Mapping!$A:$C,2,0),"Not Mapped"))</f>
        <v/>
      </c>
      <c r="P1861" s="36">
        <f>IF($B1861="","",IFERROR(VLOOKUP($B1861,Mapping!$A:$C,3,0),"Not Mapped"))</f>
        <v/>
      </c>
      <c r="Q1861" s="36">
        <f>IF($B1861="","",IFERROR(VLOOKUP($O1861,Leaders!$A:$B,2,0),"Not Mapped"))</f>
        <v/>
      </c>
      <c r="R1861" s="36">
        <f>IF($B1861="","",IF(COUNTIF(Exclusions!$A:$A,$B1861)&gt;0,"Yes","No"))</f>
        <v/>
      </c>
      <c r="S1861" s="38">
        <f>IF($B1861="","",MIN(1,DAY($A1861)/IF($N1861="Superstore",Settings!$B$5,Settings!$B$4)))</f>
        <v/>
      </c>
      <c r="T1861" s="38">
        <f>IF(OR($B1861="",$G1861="",$S1861=0),"",$G1861/$S1861)</f>
        <v/>
      </c>
      <c r="U1861" s="36">
        <f>IF($T1861="","",IF($T1861&lt;Settings!$B$8,"Critical",IF($T1861&lt;Settings!$B$9,"Semi Critical","Non Critical")))</f>
        <v/>
      </c>
      <c r="V1861" s="28" t="n"/>
      <c r="Z1861">
        <f>IF($B1861="","",IFERROR(VLOOKUP($B1861,'Plan HC for CCA'!$A:$B,2,0),""))</f>
        <v/>
      </c>
      <c r="AA1861">
        <f>IF(OR($B1861="",$Z1861=""),"",IF(N($M1861)&lt;$Z1861,"Delta","No Delta"))</f>
        <v/>
      </c>
      <c r="AB1861">
        <f>IF(OR($B1861="",$Z1861=""),"",MAX(0,$Z1861-N($M1861)))</f>
        <v/>
      </c>
      <c r="AC1861" s="46">
        <f>IF($B1861="","",IFERROR(INDEX('CCA Util %'!$H:$H,MATCH($B1861,'CCA Util %'!$E:$E,0)),""))</f>
        <v/>
      </c>
      <c r="AD1861">
        <f>IF($B1861="","",IFERROR(INDEX('CCA Util %'!$G:$G,MATCH($B1861,'CCA Util %'!$E:$E,0)),""))</f>
        <v/>
      </c>
      <c r="AE1861">
        <f>IF(OR($B1861="",$U1861=""),"",$U1861&amp;" &amp; "&amp;IF(OR($AD1861="",$AD1861=0),"Util NA",$AD1861&amp;" Util"))</f>
        <v/>
      </c>
    </row>
    <row r="1862" ht="15.75" customHeight="1" s="42">
      <c r="A1862" s="41" t="n"/>
      <c r="G1862" s="38" t="n"/>
      <c r="H1862" s="38" t="n"/>
      <c r="I1862" s="38" t="n"/>
      <c r="J1862" s="38" t="n"/>
      <c r="K1862" s="38" t="n"/>
      <c r="L1862" s="38" t="n"/>
      <c r="N1862" s="36">
        <f>IF($B1862="","",IF($C1862="SUPERSTORE","Superstore","DH"))</f>
        <v/>
      </c>
      <c r="O1862" s="36">
        <f>IF($B1862="","",IFERROR(VLOOKUP($B1862,Mapping!$A:$C,2,0),"Not Mapped"))</f>
        <v/>
      </c>
      <c r="P1862" s="36">
        <f>IF($B1862="","",IFERROR(VLOOKUP($B1862,Mapping!$A:$C,3,0),"Not Mapped"))</f>
        <v/>
      </c>
      <c r="Q1862" s="36">
        <f>IF($B1862="","",IFERROR(VLOOKUP($O1862,Leaders!$A:$B,2,0),"Not Mapped"))</f>
        <v/>
      </c>
      <c r="R1862" s="36">
        <f>IF($B1862="","",IF(COUNTIF(Exclusions!$A:$A,$B1862)&gt;0,"Yes","No"))</f>
        <v/>
      </c>
      <c r="S1862" s="38">
        <f>IF($B1862="","",MIN(1,DAY($A1862)/IF($N1862="Superstore",Settings!$B$5,Settings!$B$4)))</f>
        <v/>
      </c>
      <c r="T1862" s="38">
        <f>IF(OR($B1862="",$G1862="",$S1862=0),"",$G1862/$S1862)</f>
        <v/>
      </c>
      <c r="U1862" s="36">
        <f>IF($T1862="","",IF($T1862&lt;Settings!$B$8,"Critical",IF($T1862&lt;Settings!$B$9,"Semi Critical","Non Critical")))</f>
        <v/>
      </c>
      <c r="V1862" s="28" t="n"/>
      <c r="Z1862">
        <f>IF($B1862="","",IFERROR(VLOOKUP($B1862,'Plan HC for CCA'!$A:$B,2,0),""))</f>
        <v/>
      </c>
      <c r="AA1862">
        <f>IF(OR($B1862="",$Z1862=""),"",IF(N($M1862)&lt;$Z1862,"Delta","No Delta"))</f>
        <v/>
      </c>
      <c r="AB1862">
        <f>IF(OR($B1862="",$Z1862=""),"",MAX(0,$Z1862-N($M1862)))</f>
        <v/>
      </c>
      <c r="AC1862" s="46">
        <f>IF($B1862="","",IFERROR(INDEX('CCA Util %'!$H:$H,MATCH($B1862,'CCA Util %'!$E:$E,0)),""))</f>
        <v/>
      </c>
      <c r="AD1862">
        <f>IF($B1862="","",IFERROR(INDEX('CCA Util %'!$G:$G,MATCH($B1862,'CCA Util %'!$E:$E,0)),""))</f>
        <v/>
      </c>
      <c r="AE1862">
        <f>IF(OR($B1862="",$U1862=""),"",$U1862&amp;" &amp; "&amp;IF(OR($AD1862="",$AD1862=0),"Util NA",$AD1862&amp;" Util"))</f>
        <v/>
      </c>
    </row>
    <row r="1863" ht="15.75" customHeight="1" s="42">
      <c r="A1863" s="41" t="n"/>
      <c r="G1863" s="38" t="n"/>
      <c r="H1863" s="38" t="n"/>
      <c r="I1863" s="38" t="n"/>
      <c r="J1863" s="38" t="n"/>
      <c r="K1863" s="38" t="n"/>
      <c r="L1863" s="38" t="n"/>
      <c r="N1863" s="36">
        <f>IF($B1863="","",IF($C1863="SUPERSTORE","Superstore","DH"))</f>
        <v/>
      </c>
      <c r="O1863" s="36">
        <f>IF($B1863="","",IFERROR(VLOOKUP($B1863,Mapping!$A:$C,2,0),"Not Mapped"))</f>
        <v/>
      </c>
      <c r="P1863" s="36">
        <f>IF($B1863="","",IFERROR(VLOOKUP($B1863,Mapping!$A:$C,3,0),"Not Mapped"))</f>
        <v/>
      </c>
      <c r="Q1863" s="36">
        <f>IF($B1863="","",IFERROR(VLOOKUP($O1863,Leaders!$A:$B,2,0),"Not Mapped"))</f>
        <v/>
      </c>
      <c r="R1863" s="36">
        <f>IF($B1863="","",IF(COUNTIF(Exclusions!$A:$A,$B1863)&gt;0,"Yes","No"))</f>
        <v/>
      </c>
      <c r="S1863" s="38">
        <f>IF($B1863="","",MIN(1,DAY($A1863)/IF($N1863="Superstore",Settings!$B$5,Settings!$B$4)))</f>
        <v/>
      </c>
      <c r="T1863" s="38">
        <f>IF(OR($B1863="",$G1863="",$S1863=0),"",$G1863/$S1863)</f>
        <v/>
      </c>
      <c r="U1863" s="36">
        <f>IF($T1863="","",IF($T1863&lt;Settings!$B$8,"Critical",IF($T1863&lt;Settings!$B$9,"Semi Critical","Non Critical")))</f>
        <v/>
      </c>
      <c r="V1863" s="28" t="n"/>
      <c r="Z1863">
        <f>IF($B1863="","",IFERROR(VLOOKUP($B1863,'Plan HC for CCA'!$A:$B,2,0),""))</f>
        <v/>
      </c>
      <c r="AA1863">
        <f>IF(OR($B1863="",$Z1863=""),"",IF(N($M1863)&lt;$Z1863,"Delta","No Delta"))</f>
        <v/>
      </c>
      <c r="AB1863">
        <f>IF(OR($B1863="",$Z1863=""),"",MAX(0,$Z1863-N($M1863)))</f>
        <v/>
      </c>
      <c r="AC1863" s="46">
        <f>IF($B1863="","",IFERROR(INDEX('CCA Util %'!$H:$H,MATCH($B1863,'CCA Util %'!$E:$E,0)),""))</f>
        <v/>
      </c>
      <c r="AD1863">
        <f>IF($B1863="","",IFERROR(INDEX('CCA Util %'!$G:$G,MATCH($B1863,'CCA Util %'!$E:$E,0)),""))</f>
        <v/>
      </c>
      <c r="AE1863">
        <f>IF(OR($B1863="",$U1863=""),"",$U1863&amp;" &amp; "&amp;IF(OR($AD1863="",$AD1863=0),"Util NA",$AD1863&amp;" Util"))</f>
        <v/>
      </c>
    </row>
    <row r="1864" ht="15.75" customHeight="1" s="42">
      <c r="A1864" s="41" t="n"/>
      <c r="G1864" s="38" t="n"/>
      <c r="H1864" s="38" t="n"/>
      <c r="I1864" s="38" t="n"/>
      <c r="J1864" s="38" t="n"/>
      <c r="K1864" s="38" t="n"/>
      <c r="L1864" s="38" t="n"/>
      <c r="N1864" s="36">
        <f>IF($B1864="","",IF($C1864="SUPERSTORE","Superstore","DH"))</f>
        <v/>
      </c>
      <c r="O1864" s="36">
        <f>IF($B1864="","",IFERROR(VLOOKUP($B1864,Mapping!$A:$C,2,0),"Not Mapped"))</f>
        <v/>
      </c>
      <c r="P1864" s="36">
        <f>IF($B1864="","",IFERROR(VLOOKUP($B1864,Mapping!$A:$C,3,0),"Not Mapped"))</f>
        <v/>
      </c>
      <c r="Q1864" s="36">
        <f>IF($B1864="","",IFERROR(VLOOKUP($O1864,Leaders!$A:$B,2,0),"Not Mapped"))</f>
        <v/>
      </c>
      <c r="R1864" s="36">
        <f>IF($B1864="","",IF(COUNTIF(Exclusions!$A:$A,$B1864)&gt;0,"Yes","No"))</f>
        <v/>
      </c>
      <c r="S1864" s="38">
        <f>IF($B1864="","",MIN(1,DAY($A1864)/IF($N1864="Superstore",Settings!$B$5,Settings!$B$4)))</f>
        <v/>
      </c>
      <c r="T1864" s="38">
        <f>IF(OR($B1864="",$G1864="",$S1864=0),"",$G1864/$S1864)</f>
        <v/>
      </c>
      <c r="U1864" s="36">
        <f>IF($T1864="","",IF($T1864&lt;Settings!$B$8,"Critical",IF($T1864&lt;Settings!$B$9,"Semi Critical","Non Critical")))</f>
        <v/>
      </c>
      <c r="V1864" s="28" t="n"/>
      <c r="Z1864">
        <f>IF($B1864="","",IFERROR(VLOOKUP($B1864,'Plan HC for CCA'!$A:$B,2,0),""))</f>
        <v/>
      </c>
      <c r="AA1864">
        <f>IF(OR($B1864="",$Z1864=""),"",IF(N($M1864)&lt;$Z1864,"Delta","No Delta"))</f>
        <v/>
      </c>
      <c r="AB1864">
        <f>IF(OR($B1864="",$Z1864=""),"",MAX(0,$Z1864-N($M1864)))</f>
        <v/>
      </c>
      <c r="AC1864" s="46">
        <f>IF($B1864="","",IFERROR(INDEX('CCA Util %'!$H:$H,MATCH($B1864,'CCA Util %'!$E:$E,0)),""))</f>
        <v/>
      </c>
      <c r="AD1864">
        <f>IF($B1864="","",IFERROR(INDEX('CCA Util %'!$G:$G,MATCH($B1864,'CCA Util %'!$E:$E,0)),""))</f>
        <v/>
      </c>
      <c r="AE1864">
        <f>IF(OR($B1864="",$U1864=""),"",$U1864&amp;" &amp; "&amp;IF(OR($AD1864="",$AD1864=0),"Util NA",$AD1864&amp;" Util"))</f>
        <v/>
      </c>
    </row>
    <row r="1865" ht="15.75" customHeight="1" s="42">
      <c r="A1865" s="41" t="n"/>
      <c r="G1865" s="38" t="n"/>
      <c r="H1865" s="38" t="n"/>
      <c r="I1865" s="38" t="n"/>
      <c r="J1865" s="38" t="n"/>
      <c r="K1865" s="38" t="n"/>
      <c r="L1865" s="38" t="n"/>
      <c r="N1865" s="36">
        <f>IF($B1865="","",IF($C1865="SUPERSTORE","Superstore","DH"))</f>
        <v/>
      </c>
      <c r="O1865" s="36">
        <f>IF($B1865="","",IFERROR(VLOOKUP($B1865,Mapping!$A:$C,2,0),"Not Mapped"))</f>
        <v/>
      </c>
      <c r="P1865" s="36">
        <f>IF($B1865="","",IFERROR(VLOOKUP($B1865,Mapping!$A:$C,3,0),"Not Mapped"))</f>
        <v/>
      </c>
      <c r="Q1865" s="36">
        <f>IF($B1865="","",IFERROR(VLOOKUP($O1865,Leaders!$A:$B,2,0),"Not Mapped"))</f>
        <v/>
      </c>
      <c r="R1865" s="36">
        <f>IF($B1865="","",IF(COUNTIF(Exclusions!$A:$A,$B1865)&gt;0,"Yes","No"))</f>
        <v/>
      </c>
      <c r="S1865" s="38">
        <f>IF($B1865="","",MIN(1,DAY($A1865)/IF($N1865="Superstore",Settings!$B$5,Settings!$B$4)))</f>
        <v/>
      </c>
      <c r="T1865" s="38">
        <f>IF(OR($B1865="",$G1865="",$S1865=0),"",$G1865/$S1865)</f>
        <v/>
      </c>
      <c r="U1865" s="36">
        <f>IF($T1865="","",IF($T1865&lt;Settings!$B$8,"Critical",IF($T1865&lt;Settings!$B$9,"Semi Critical","Non Critical")))</f>
        <v/>
      </c>
      <c r="V1865" s="28" t="n"/>
      <c r="Z1865">
        <f>IF($B1865="","",IFERROR(VLOOKUP($B1865,'Plan HC for CCA'!$A:$B,2,0),""))</f>
        <v/>
      </c>
      <c r="AA1865">
        <f>IF(OR($B1865="",$Z1865=""),"",IF(N($M1865)&lt;$Z1865,"Delta","No Delta"))</f>
        <v/>
      </c>
      <c r="AB1865">
        <f>IF(OR($B1865="",$Z1865=""),"",MAX(0,$Z1865-N($M1865)))</f>
        <v/>
      </c>
      <c r="AC1865" s="46">
        <f>IF($B1865="","",IFERROR(INDEX('CCA Util %'!$H:$H,MATCH($B1865,'CCA Util %'!$E:$E,0)),""))</f>
        <v/>
      </c>
      <c r="AD1865">
        <f>IF($B1865="","",IFERROR(INDEX('CCA Util %'!$G:$G,MATCH($B1865,'CCA Util %'!$E:$E,0)),""))</f>
        <v/>
      </c>
      <c r="AE1865">
        <f>IF(OR($B1865="",$U1865=""),"",$U1865&amp;" &amp; "&amp;IF(OR($AD1865="",$AD1865=0),"Util NA",$AD1865&amp;" Util"))</f>
        <v/>
      </c>
    </row>
    <row r="1866" ht="15.75" customHeight="1" s="42">
      <c r="A1866" s="41" t="n"/>
      <c r="G1866" s="38" t="n"/>
      <c r="H1866" s="38" t="n"/>
      <c r="I1866" s="38" t="n"/>
      <c r="J1866" s="38" t="n"/>
      <c r="K1866" s="38" t="n"/>
      <c r="L1866" s="38" t="n"/>
      <c r="N1866" s="36">
        <f>IF($B1866="","",IF($C1866="SUPERSTORE","Superstore","DH"))</f>
        <v/>
      </c>
      <c r="O1866" s="36">
        <f>IF($B1866="","",IFERROR(VLOOKUP($B1866,Mapping!$A:$C,2,0),"Not Mapped"))</f>
        <v/>
      </c>
      <c r="P1866" s="36">
        <f>IF($B1866="","",IFERROR(VLOOKUP($B1866,Mapping!$A:$C,3,0),"Not Mapped"))</f>
        <v/>
      </c>
      <c r="Q1866" s="36">
        <f>IF($B1866="","",IFERROR(VLOOKUP($O1866,Leaders!$A:$B,2,0),"Not Mapped"))</f>
        <v/>
      </c>
      <c r="R1866" s="36">
        <f>IF($B1866="","",IF(COUNTIF(Exclusions!$A:$A,$B1866)&gt;0,"Yes","No"))</f>
        <v/>
      </c>
      <c r="S1866" s="38">
        <f>IF($B1866="","",MIN(1,DAY($A1866)/IF($N1866="Superstore",Settings!$B$5,Settings!$B$4)))</f>
        <v/>
      </c>
      <c r="T1866" s="38">
        <f>IF(OR($B1866="",$G1866="",$S1866=0),"",$G1866/$S1866)</f>
        <v/>
      </c>
      <c r="U1866" s="36">
        <f>IF($T1866="","",IF($T1866&lt;Settings!$B$8,"Critical",IF($T1866&lt;Settings!$B$9,"Semi Critical","Non Critical")))</f>
        <v/>
      </c>
      <c r="V1866" s="28" t="n"/>
      <c r="Z1866">
        <f>IF($B1866="","",IFERROR(VLOOKUP($B1866,'Plan HC for CCA'!$A:$B,2,0),""))</f>
        <v/>
      </c>
      <c r="AA1866">
        <f>IF(OR($B1866="",$Z1866=""),"",IF(N($M1866)&lt;$Z1866,"Delta","No Delta"))</f>
        <v/>
      </c>
      <c r="AB1866">
        <f>IF(OR($B1866="",$Z1866=""),"",MAX(0,$Z1866-N($M1866)))</f>
        <v/>
      </c>
      <c r="AC1866" s="46">
        <f>IF($B1866="","",IFERROR(INDEX('CCA Util %'!$H:$H,MATCH($B1866,'CCA Util %'!$E:$E,0)),""))</f>
        <v/>
      </c>
      <c r="AD1866">
        <f>IF($B1866="","",IFERROR(INDEX('CCA Util %'!$G:$G,MATCH($B1866,'CCA Util %'!$E:$E,0)),""))</f>
        <v/>
      </c>
      <c r="AE1866">
        <f>IF(OR($B1866="",$U1866=""),"",$U1866&amp;" &amp; "&amp;IF(OR($AD1866="",$AD1866=0),"Util NA",$AD1866&amp;" Util"))</f>
        <v/>
      </c>
    </row>
    <row r="1867" ht="15.75" customHeight="1" s="42">
      <c r="A1867" s="41" t="n"/>
      <c r="G1867" s="38" t="n"/>
      <c r="H1867" s="38" t="n"/>
      <c r="I1867" s="38" t="n"/>
      <c r="J1867" s="38" t="n"/>
      <c r="K1867" s="38" t="n"/>
      <c r="L1867" s="38" t="n"/>
      <c r="N1867" s="36">
        <f>IF($B1867="","",IF($C1867="SUPERSTORE","Superstore","DH"))</f>
        <v/>
      </c>
      <c r="O1867" s="36">
        <f>IF($B1867="","",IFERROR(VLOOKUP($B1867,Mapping!$A:$C,2,0),"Not Mapped"))</f>
        <v/>
      </c>
      <c r="P1867" s="36">
        <f>IF($B1867="","",IFERROR(VLOOKUP($B1867,Mapping!$A:$C,3,0),"Not Mapped"))</f>
        <v/>
      </c>
      <c r="Q1867" s="36">
        <f>IF($B1867="","",IFERROR(VLOOKUP($O1867,Leaders!$A:$B,2,0),"Not Mapped"))</f>
        <v/>
      </c>
      <c r="R1867" s="36">
        <f>IF($B1867="","",IF(COUNTIF(Exclusions!$A:$A,$B1867)&gt;0,"Yes","No"))</f>
        <v/>
      </c>
      <c r="S1867" s="38">
        <f>IF($B1867="","",MIN(1,DAY($A1867)/IF($N1867="Superstore",Settings!$B$5,Settings!$B$4)))</f>
        <v/>
      </c>
      <c r="T1867" s="38">
        <f>IF(OR($B1867="",$G1867="",$S1867=0),"",$G1867/$S1867)</f>
        <v/>
      </c>
      <c r="U1867" s="36">
        <f>IF($T1867="","",IF($T1867&lt;Settings!$B$8,"Critical",IF($T1867&lt;Settings!$B$9,"Semi Critical","Non Critical")))</f>
        <v/>
      </c>
      <c r="V1867" s="28" t="n"/>
      <c r="Z1867">
        <f>IF($B1867="","",IFERROR(VLOOKUP($B1867,'Plan HC for CCA'!$A:$B,2,0),""))</f>
        <v/>
      </c>
      <c r="AA1867">
        <f>IF(OR($B1867="",$Z1867=""),"",IF(N($M1867)&lt;$Z1867,"Delta","No Delta"))</f>
        <v/>
      </c>
      <c r="AB1867">
        <f>IF(OR($B1867="",$Z1867=""),"",MAX(0,$Z1867-N($M1867)))</f>
        <v/>
      </c>
      <c r="AC1867" s="46">
        <f>IF($B1867="","",IFERROR(INDEX('CCA Util %'!$H:$H,MATCH($B1867,'CCA Util %'!$E:$E,0)),""))</f>
        <v/>
      </c>
      <c r="AD1867">
        <f>IF($B1867="","",IFERROR(INDEX('CCA Util %'!$G:$G,MATCH($B1867,'CCA Util %'!$E:$E,0)),""))</f>
        <v/>
      </c>
      <c r="AE1867">
        <f>IF(OR($B1867="",$U1867=""),"",$U1867&amp;" &amp; "&amp;IF(OR($AD1867="",$AD1867=0),"Util NA",$AD1867&amp;" Util"))</f>
        <v/>
      </c>
    </row>
    <row r="1868" ht="15.75" customHeight="1" s="42">
      <c r="A1868" s="41" t="n"/>
      <c r="G1868" s="38" t="n"/>
      <c r="H1868" s="38" t="n"/>
      <c r="I1868" s="38" t="n"/>
      <c r="J1868" s="38" t="n"/>
      <c r="K1868" s="38" t="n"/>
      <c r="L1868" s="38" t="n"/>
      <c r="N1868" s="36">
        <f>IF($B1868="","",IF($C1868="SUPERSTORE","Superstore","DH"))</f>
        <v/>
      </c>
      <c r="O1868" s="36">
        <f>IF($B1868="","",IFERROR(VLOOKUP($B1868,Mapping!$A:$C,2,0),"Not Mapped"))</f>
        <v/>
      </c>
      <c r="P1868" s="36">
        <f>IF($B1868="","",IFERROR(VLOOKUP($B1868,Mapping!$A:$C,3,0),"Not Mapped"))</f>
        <v/>
      </c>
      <c r="Q1868" s="36">
        <f>IF($B1868="","",IFERROR(VLOOKUP($O1868,Leaders!$A:$B,2,0),"Not Mapped"))</f>
        <v/>
      </c>
      <c r="R1868" s="36">
        <f>IF($B1868="","",IF(COUNTIF(Exclusions!$A:$A,$B1868)&gt;0,"Yes","No"))</f>
        <v/>
      </c>
      <c r="S1868" s="38">
        <f>IF($B1868="","",MIN(1,DAY($A1868)/IF($N1868="Superstore",Settings!$B$5,Settings!$B$4)))</f>
        <v/>
      </c>
      <c r="T1868" s="38">
        <f>IF(OR($B1868="",$G1868="",$S1868=0),"",$G1868/$S1868)</f>
        <v/>
      </c>
      <c r="U1868" s="36">
        <f>IF($T1868="","",IF($T1868&lt;Settings!$B$8,"Critical",IF($T1868&lt;Settings!$B$9,"Semi Critical","Non Critical")))</f>
        <v/>
      </c>
      <c r="V1868" s="28" t="n"/>
      <c r="Z1868">
        <f>IF($B1868="","",IFERROR(VLOOKUP($B1868,'Plan HC for CCA'!$A:$B,2,0),""))</f>
        <v/>
      </c>
      <c r="AA1868">
        <f>IF(OR($B1868="",$Z1868=""),"",IF(N($M1868)&lt;$Z1868,"Delta","No Delta"))</f>
        <v/>
      </c>
      <c r="AB1868">
        <f>IF(OR($B1868="",$Z1868=""),"",MAX(0,$Z1868-N($M1868)))</f>
        <v/>
      </c>
      <c r="AC1868" s="46">
        <f>IF($B1868="","",IFERROR(INDEX('CCA Util %'!$H:$H,MATCH($B1868,'CCA Util %'!$E:$E,0)),""))</f>
        <v/>
      </c>
      <c r="AD1868">
        <f>IF($B1868="","",IFERROR(INDEX('CCA Util %'!$G:$G,MATCH($B1868,'CCA Util %'!$E:$E,0)),""))</f>
        <v/>
      </c>
      <c r="AE1868">
        <f>IF(OR($B1868="",$U1868=""),"",$U1868&amp;" &amp; "&amp;IF(OR($AD1868="",$AD1868=0),"Util NA",$AD1868&amp;" Util"))</f>
        <v/>
      </c>
    </row>
    <row r="1869" ht="15.75" customHeight="1" s="42">
      <c r="A1869" s="41" t="n"/>
      <c r="G1869" s="38" t="n"/>
      <c r="H1869" s="38" t="n"/>
      <c r="I1869" s="38" t="n"/>
      <c r="J1869" s="38" t="n"/>
      <c r="K1869" s="38" t="n"/>
      <c r="L1869" s="38" t="n"/>
      <c r="N1869" s="36">
        <f>IF($B1869="","",IF($C1869="SUPERSTORE","Superstore","DH"))</f>
        <v/>
      </c>
      <c r="O1869" s="36">
        <f>IF($B1869="","",IFERROR(VLOOKUP($B1869,Mapping!$A:$C,2,0),"Not Mapped"))</f>
        <v/>
      </c>
      <c r="P1869" s="36">
        <f>IF($B1869="","",IFERROR(VLOOKUP($B1869,Mapping!$A:$C,3,0),"Not Mapped"))</f>
        <v/>
      </c>
      <c r="Q1869" s="36">
        <f>IF($B1869="","",IFERROR(VLOOKUP($O1869,Leaders!$A:$B,2,0),"Not Mapped"))</f>
        <v/>
      </c>
      <c r="R1869" s="36">
        <f>IF($B1869="","",IF(COUNTIF(Exclusions!$A:$A,$B1869)&gt;0,"Yes","No"))</f>
        <v/>
      </c>
      <c r="S1869" s="38">
        <f>IF($B1869="","",MIN(1,DAY($A1869)/IF($N1869="Superstore",Settings!$B$5,Settings!$B$4)))</f>
        <v/>
      </c>
      <c r="T1869" s="38">
        <f>IF(OR($B1869="",$G1869="",$S1869=0),"",$G1869/$S1869)</f>
        <v/>
      </c>
      <c r="U1869" s="36">
        <f>IF($T1869="","",IF($T1869&lt;Settings!$B$8,"Critical",IF($T1869&lt;Settings!$B$9,"Semi Critical","Non Critical")))</f>
        <v/>
      </c>
      <c r="V1869" s="28" t="n"/>
      <c r="Z1869">
        <f>IF($B1869="","",IFERROR(VLOOKUP($B1869,'Plan HC for CCA'!$A:$B,2,0),""))</f>
        <v/>
      </c>
      <c r="AA1869">
        <f>IF(OR($B1869="",$Z1869=""),"",IF(N($M1869)&lt;$Z1869,"Delta","No Delta"))</f>
        <v/>
      </c>
      <c r="AB1869">
        <f>IF(OR($B1869="",$Z1869=""),"",MAX(0,$Z1869-N($M1869)))</f>
        <v/>
      </c>
      <c r="AC1869" s="46">
        <f>IF($B1869="","",IFERROR(INDEX('CCA Util %'!$H:$H,MATCH($B1869,'CCA Util %'!$E:$E,0)),""))</f>
        <v/>
      </c>
      <c r="AD1869">
        <f>IF($B1869="","",IFERROR(INDEX('CCA Util %'!$G:$G,MATCH($B1869,'CCA Util %'!$E:$E,0)),""))</f>
        <v/>
      </c>
      <c r="AE1869">
        <f>IF(OR($B1869="",$U1869=""),"",$U1869&amp;" &amp; "&amp;IF(OR($AD1869="",$AD1869=0),"Util NA",$AD1869&amp;" Util"))</f>
        <v/>
      </c>
    </row>
    <row r="1870" ht="15.75" customHeight="1" s="42">
      <c r="A1870" s="41" t="n"/>
      <c r="G1870" s="38" t="n"/>
      <c r="H1870" s="38" t="n"/>
      <c r="I1870" s="38" t="n"/>
      <c r="J1870" s="38" t="n"/>
      <c r="K1870" s="38" t="n"/>
      <c r="L1870" s="38" t="n"/>
      <c r="N1870" s="36">
        <f>IF($B1870="","",IF($C1870="SUPERSTORE","Superstore","DH"))</f>
        <v/>
      </c>
      <c r="O1870" s="36">
        <f>IF($B1870="","",IFERROR(VLOOKUP($B1870,Mapping!$A:$C,2,0),"Not Mapped"))</f>
        <v/>
      </c>
      <c r="P1870" s="36">
        <f>IF($B1870="","",IFERROR(VLOOKUP($B1870,Mapping!$A:$C,3,0),"Not Mapped"))</f>
        <v/>
      </c>
      <c r="Q1870" s="36">
        <f>IF($B1870="","",IFERROR(VLOOKUP($O1870,Leaders!$A:$B,2,0),"Not Mapped"))</f>
        <v/>
      </c>
      <c r="R1870" s="36">
        <f>IF($B1870="","",IF(COUNTIF(Exclusions!$A:$A,$B1870)&gt;0,"Yes","No"))</f>
        <v/>
      </c>
      <c r="S1870" s="38">
        <f>IF($B1870="","",MIN(1,DAY($A1870)/IF($N1870="Superstore",Settings!$B$5,Settings!$B$4)))</f>
        <v/>
      </c>
      <c r="T1870" s="38">
        <f>IF(OR($B1870="",$G1870="",$S1870=0),"",$G1870/$S1870)</f>
        <v/>
      </c>
      <c r="U1870" s="36">
        <f>IF($T1870="","",IF($T1870&lt;Settings!$B$8,"Critical",IF($T1870&lt;Settings!$B$9,"Semi Critical","Non Critical")))</f>
        <v/>
      </c>
      <c r="V1870" s="28" t="n"/>
      <c r="Z1870">
        <f>IF($B1870="","",IFERROR(VLOOKUP($B1870,'Plan HC for CCA'!$A:$B,2,0),""))</f>
        <v/>
      </c>
      <c r="AA1870">
        <f>IF(OR($B1870="",$Z1870=""),"",IF(N($M1870)&lt;$Z1870,"Delta","No Delta"))</f>
        <v/>
      </c>
      <c r="AB1870">
        <f>IF(OR($B1870="",$Z1870=""),"",MAX(0,$Z1870-N($M1870)))</f>
        <v/>
      </c>
      <c r="AC1870" s="46">
        <f>IF($B1870="","",IFERROR(INDEX('CCA Util %'!$H:$H,MATCH($B1870,'CCA Util %'!$E:$E,0)),""))</f>
        <v/>
      </c>
      <c r="AD1870">
        <f>IF($B1870="","",IFERROR(INDEX('CCA Util %'!$G:$G,MATCH($B1870,'CCA Util %'!$E:$E,0)),""))</f>
        <v/>
      </c>
      <c r="AE1870">
        <f>IF(OR($B1870="",$U1870=""),"",$U1870&amp;" &amp; "&amp;IF(OR($AD1870="",$AD1870=0),"Util NA",$AD1870&amp;" Util"))</f>
        <v/>
      </c>
    </row>
    <row r="1871" ht="15.75" customHeight="1" s="42">
      <c r="A1871" s="41" t="n"/>
      <c r="G1871" s="38" t="n"/>
      <c r="H1871" s="38" t="n"/>
      <c r="I1871" s="38" t="n"/>
      <c r="J1871" s="38" t="n"/>
      <c r="K1871" s="38" t="n"/>
      <c r="L1871" s="38" t="n"/>
      <c r="N1871" s="36">
        <f>IF($B1871="","",IF($C1871="SUPERSTORE","Superstore","DH"))</f>
        <v/>
      </c>
      <c r="O1871" s="36">
        <f>IF($B1871="","",IFERROR(VLOOKUP($B1871,Mapping!$A:$C,2,0),"Not Mapped"))</f>
        <v/>
      </c>
      <c r="P1871" s="36">
        <f>IF($B1871="","",IFERROR(VLOOKUP($B1871,Mapping!$A:$C,3,0),"Not Mapped"))</f>
        <v/>
      </c>
      <c r="Q1871" s="36">
        <f>IF($B1871="","",IFERROR(VLOOKUP($O1871,Leaders!$A:$B,2,0),"Not Mapped"))</f>
        <v/>
      </c>
      <c r="R1871" s="36">
        <f>IF($B1871="","",IF(COUNTIF(Exclusions!$A:$A,$B1871)&gt;0,"Yes","No"))</f>
        <v/>
      </c>
      <c r="S1871" s="38">
        <f>IF($B1871="","",MIN(1,DAY($A1871)/IF($N1871="Superstore",Settings!$B$5,Settings!$B$4)))</f>
        <v/>
      </c>
      <c r="T1871" s="38">
        <f>IF(OR($B1871="",$G1871="",$S1871=0),"",$G1871/$S1871)</f>
        <v/>
      </c>
      <c r="U1871" s="36">
        <f>IF($T1871="","",IF($T1871&lt;Settings!$B$8,"Critical",IF($T1871&lt;Settings!$B$9,"Semi Critical","Non Critical")))</f>
        <v/>
      </c>
      <c r="V1871" s="28" t="n"/>
      <c r="Z1871">
        <f>IF($B1871="","",IFERROR(VLOOKUP($B1871,'Plan HC for CCA'!$A:$B,2,0),""))</f>
        <v/>
      </c>
      <c r="AA1871">
        <f>IF(OR($B1871="",$Z1871=""),"",IF(N($M1871)&lt;$Z1871,"Delta","No Delta"))</f>
        <v/>
      </c>
      <c r="AB1871">
        <f>IF(OR($B1871="",$Z1871=""),"",MAX(0,$Z1871-N($M1871)))</f>
        <v/>
      </c>
      <c r="AC1871" s="46">
        <f>IF($B1871="","",IFERROR(INDEX('CCA Util %'!$H:$H,MATCH($B1871,'CCA Util %'!$E:$E,0)),""))</f>
        <v/>
      </c>
      <c r="AD1871">
        <f>IF($B1871="","",IFERROR(INDEX('CCA Util %'!$G:$G,MATCH($B1871,'CCA Util %'!$E:$E,0)),""))</f>
        <v/>
      </c>
      <c r="AE1871">
        <f>IF(OR($B1871="",$U1871=""),"",$U1871&amp;" &amp; "&amp;IF(OR($AD1871="",$AD1871=0),"Util NA",$AD1871&amp;" Util"))</f>
        <v/>
      </c>
    </row>
    <row r="1872" ht="15.75" customHeight="1" s="42">
      <c r="A1872" s="41" t="n"/>
      <c r="G1872" s="38" t="n"/>
      <c r="H1872" s="38" t="n"/>
      <c r="I1872" s="38" t="n"/>
      <c r="J1872" s="38" t="n"/>
      <c r="K1872" s="38" t="n"/>
      <c r="L1872" s="38" t="n"/>
      <c r="N1872" s="36">
        <f>IF($B1872="","",IF($C1872="SUPERSTORE","Superstore","DH"))</f>
        <v/>
      </c>
      <c r="O1872" s="36">
        <f>IF($B1872="","",IFERROR(VLOOKUP($B1872,Mapping!$A:$C,2,0),"Not Mapped"))</f>
        <v/>
      </c>
      <c r="P1872" s="36">
        <f>IF($B1872="","",IFERROR(VLOOKUP($B1872,Mapping!$A:$C,3,0),"Not Mapped"))</f>
        <v/>
      </c>
      <c r="Q1872" s="36">
        <f>IF($B1872="","",IFERROR(VLOOKUP($O1872,Leaders!$A:$B,2,0),"Not Mapped"))</f>
        <v/>
      </c>
      <c r="R1872" s="36">
        <f>IF($B1872="","",IF(COUNTIF(Exclusions!$A:$A,$B1872)&gt;0,"Yes","No"))</f>
        <v/>
      </c>
      <c r="S1872" s="38">
        <f>IF($B1872="","",MIN(1,DAY($A1872)/IF($N1872="Superstore",Settings!$B$5,Settings!$B$4)))</f>
        <v/>
      </c>
      <c r="T1872" s="38">
        <f>IF(OR($B1872="",$G1872="",$S1872=0),"",$G1872/$S1872)</f>
        <v/>
      </c>
      <c r="U1872" s="36">
        <f>IF($T1872="","",IF($T1872&lt;Settings!$B$8,"Critical",IF($T1872&lt;Settings!$B$9,"Semi Critical","Non Critical")))</f>
        <v/>
      </c>
      <c r="V1872" s="28" t="n"/>
      <c r="Z1872">
        <f>IF($B1872="","",IFERROR(VLOOKUP($B1872,'Plan HC for CCA'!$A:$B,2,0),""))</f>
        <v/>
      </c>
      <c r="AA1872">
        <f>IF(OR($B1872="",$Z1872=""),"",IF(N($M1872)&lt;$Z1872,"Delta","No Delta"))</f>
        <v/>
      </c>
      <c r="AB1872">
        <f>IF(OR($B1872="",$Z1872=""),"",MAX(0,$Z1872-N($M1872)))</f>
        <v/>
      </c>
      <c r="AC1872" s="46">
        <f>IF($B1872="","",IFERROR(INDEX('CCA Util %'!$H:$H,MATCH($B1872,'CCA Util %'!$E:$E,0)),""))</f>
        <v/>
      </c>
      <c r="AD1872">
        <f>IF($B1872="","",IFERROR(INDEX('CCA Util %'!$G:$G,MATCH($B1872,'CCA Util %'!$E:$E,0)),""))</f>
        <v/>
      </c>
      <c r="AE1872">
        <f>IF(OR($B1872="",$U1872=""),"",$U1872&amp;" &amp; "&amp;IF(OR($AD1872="",$AD1872=0),"Util NA",$AD1872&amp;" Util"))</f>
        <v/>
      </c>
    </row>
    <row r="1873" ht="15.75" customHeight="1" s="42">
      <c r="A1873" s="41" t="n"/>
      <c r="G1873" s="38" t="n"/>
      <c r="H1873" s="38" t="n"/>
      <c r="I1873" s="38" t="n"/>
      <c r="J1873" s="38" t="n"/>
      <c r="K1873" s="38" t="n"/>
      <c r="L1873" s="38" t="n"/>
      <c r="N1873" s="36">
        <f>IF($B1873="","",IF($C1873="SUPERSTORE","Superstore","DH"))</f>
        <v/>
      </c>
      <c r="O1873" s="36">
        <f>IF($B1873="","",IFERROR(VLOOKUP($B1873,Mapping!$A:$C,2,0),"Not Mapped"))</f>
        <v/>
      </c>
      <c r="P1873" s="36">
        <f>IF($B1873="","",IFERROR(VLOOKUP($B1873,Mapping!$A:$C,3,0),"Not Mapped"))</f>
        <v/>
      </c>
      <c r="Q1873" s="36">
        <f>IF($B1873="","",IFERROR(VLOOKUP($O1873,Leaders!$A:$B,2,0),"Not Mapped"))</f>
        <v/>
      </c>
      <c r="R1873" s="36">
        <f>IF($B1873="","",IF(COUNTIF(Exclusions!$A:$A,$B1873)&gt;0,"Yes","No"))</f>
        <v/>
      </c>
      <c r="S1873" s="38">
        <f>IF($B1873="","",MIN(1,DAY($A1873)/IF($N1873="Superstore",Settings!$B$5,Settings!$B$4)))</f>
        <v/>
      </c>
      <c r="T1873" s="38">
        <f>IF(OR($B1873="",$G1873="",$S1873=0),"",$G1873/$S1873)</f>
        <v/>
      </c>
      <c r="U1873" s="36">
        <f>IF($T1873="","",IF($T1873&lt;Settings!$B$8,"Critical",IF($T1873&lt;Settings!$B$9,"Semi Critical","Non Critical")))</f>
        <v/>
      </c>
      <c r="V1873" s="28" t="n"/>
      <c r="Z1873">
        <f>IF($B1873="","",IFERROR(VLOOKUP($B1873,'Plan HC for CCA'!$A:$B,2,0),""))</f>
        <v/>
      </c>
      <c r="AA1873">
        <f>IF(OR($B1873="",$Z1873=""),"",IF(N($M1873)&lt;$Z1873,"Delta","No Delta"))</f>
        <v/>
      </c>
      <c r="AB1873">
        <f>IF(OR($B1873="",$Z1873=""),"",MAX(0,$Z1873-N($M1873)))</f>
        <v/>
      </c>
      <c r="AC1873" s="46">
        <f>IF($B1873="","",IFERROR(INDEX('CCA Util %'!$H:$H,MATCH($B1873,'CCA Util %'!$E:$E,0)),""))</f>
        <v/>
      </c>
      <c r="AD1873">
        <f>IF($B1873="","",IFERROR(INDEX('CCA Util %'!$G:$G,MATCH($B1873,'CCA Util %'!$E:$E,0)),""))</f>
        <v/>
      </c>
      <c r="AE1873">
        <f>IF(OR($B1873="",$U1873=""),"",$U1873&amp;" &amp; "&amp;IF(OR($AD1873="",$AD1873=0),"Util NA",$AD1873&amp;" Util"))</f>
        <v/>
      </c>
    </row>
    <row r="1874" ht="15.75" customHeight="1" s="42">
      <c r="A1874" s="41" t="n"/>
      <c r="G1874" s="38" t="n"/>
      <c r="H1874" s="38" t="n"/>
      <c r="I1874" s="38" t="n"/>
      <c r="J1874" s="38" t="n"/>
      <c r="K1874" s="38" t="n"/>
      <c r="L1874" s="38" t="n"/>
      <c r="N1874" s="36">
        <f>IF($B1874="","",IF($C1874="SUPERSTORE","Superstore","DH"))</f>
        <v/>
      </c>
      <c r="O1874" s="36">
        <f>IF($B1874="","",IFERROR(VLOOKUP($B1874,Mapping!$A:$C,2,0),"Not Mapped"))</f>
        <v/>
      </c>
      <c r="P1874" s="36">
        <f>IF($B1874="","",IFERROR(VLOOKUP($B1874,Mapping!$A:$C,3,0),"Not Mapped"))</f>
        <v/>
      </c>
      <c r="Q1874" s="36">
        <f>IF($B1874="","",IFERROR(VLOOKUP($O1874,Leaders!$A:$B,2,0),"Not Mapped"))</f>
        <v/>
      </c>
      <c r="R1874" s="36">
        <f>IF($B1874="","",IF(COUNTIF(Exclusions!$A:$A,$B1874)&gt;0,"Yes","No"))</f>
        <v/>
      </c>
      <c r="S1874" s="38">
        <f>IF($B1874="","",MIN(1,DAY($A1874)/IF($N1874="Superstore",Settings!$B$5,Settings!$B$4)))</f>
        <v/>
      </c>
      <c r="T1874" s="38">
        <f>IF(OR($B1874="",$G1874="",$S1874=0),"",$G1874/$S1874)</f>
        <v/>
      </c>
      <c r="U1874" s="36">
        <f>IF($T1874="","",IF($T1874&lt;Settings!$B$8,"Critical",IF($T1874&lt;Settings!$B$9,"Semi Critical","Non Critical")))</f>
        <v/>
      </c>
      <c r="V1874" s="28" t="n"/>
      <c r="Z1874">
        <f>IF($B1874="","",IFERROR(VLOOKUP($B1874,'Plan HC for CCA'!$A:$B,2,0),""))</f>
        <v/>
      </c>
      <c r="AA1874">
        <f>IF(OR($B1874="",$Z1874=""),"",IF(N($M1874)&lt;$Z1874,"Delta","No Delta"))</f>
        <v/>
      </c>
      <c r="AB1874">
        <f>IF(OR($B1874="",$Z1874=""),"",MAX(0,$Z1874-N($M1874)))</f>
        <v/>
      </c>
      <c r="AC1874" s="46">
        <f>IF($B1874="","",IFERROR(INDEX('CCA Util %'!$H:$H,MATCH($B1874,'CCA Util %'!$E:$E,0)),""))</f>
        <v/>
      </c>
      <c r="AD1874">
        <f>IF($B1874="","",IFERROR(INDEX('CCA Util %'!$G:$G,MATCH($B1874,'CCA Util %'!$E:$E,0)),""))</f>
        <v/>
      </c>
      <c r="AE1874">
        <f>IF(OR($B1874="",$U1874=""),"",$U1874&amp;" &amp; "&amp;IF(OR($AD1874="",$AD1874=0),"Util NA",$AD1874&amp;" Util"))</f>
        <v/>
      </c>
    </row>
    <row r="1875" ht="15.75" customHeight="1" s="42">
      <c r="A1875" s="41" t="n"/>
      <c r="G1875" s="38" t="n"/>
      <c r="H1875" s="38" t="n"/>
      <c r="I1875" s="38" t="n"/>
      <c r="J1875" s="38" t="n"/>
      <c r="K1875" s="38" t="n"/>
      <c r="L1875" s="38" t="n"/>
      <c r="N1875" s="36">
        <f>IF($B1875="","",IF($C1875="SUPERSTORE","Superstore","DH"))</f>
        <v/>
      </c>
      <c r="O1875" s="36">
        <f>IF($B1875="","",IFERROR(VLOOKUP($B1875,Mapping!$A:$C,2,0),"Not Mapped"))</f>
        <v/>
      </c>
      <c r="P1875" s="36">
        <f>IF($B1875="","",IFERROR(VLOOKUP($B1875,Mapping!$A:$C,3,0),"Not Mapped"))</f>
        <v/>
      </c>
      <c r="Q1875" s="36">
        <f>IF($B1875="","",IFERROR(VLOOKUP($O1875,Leaders!$A:$B,2,0),"Not Mapped"))</f>
        <v/>
      </c>
      <c r="R1875" s="36">
        <f>IF($B1875="","",IF(COUNTIF(Exclusions!$A:$A,$B1875)&gt;0,"Yes","No"))</f>
        <v/>
      </c>
      <c r="S1875" s="38">
        <f>IF($B1875="","",MIN(1,DAY($A1875)/IF($N1875="Superstore",Settings!$B$5,Settings!$B$4)))</f>
        <v/>
      </c>
      <c r="T1875" s="38">
        <f>IF(OR($B1875="",$G1875="",$S1875=0),"",$G1875/$S1875)</f>
        <v/>
      </c>
      <c r="U1875" s="36">
        <f>IF($T1875="","",IF($T1875&lt;Settings!$B$8,"Critical",IF($T1875&lt;Settings!$B$9,"Semi Critical","Non Critical")))</f>
        <v/>
      </c>
      <c r="V1875" s="28" t="n"/>
      <c r="Z1875">
        <f>IF($B1875="","",IFERROR(VLOOKUP($B1875,'Plan HC for CCA'!$A:$B,2,0),""))</f>
        <v/>
      </c>
      <c r="AA1875">
        <f>IF(OR($B1875="",$Z1875=""),"",IF(N($M1875)&lt;$Z1875,"Delta","No Delta"))</f>
        <v/>
      </c>
      <c r="AB1875">
        <f>IF(OR($B1875="",$Z1875=""),"",MAX(0,$Z1875-N($M1875)))</f>
        <v/>
      </c>
      <c r="AC1875" s="46">
        <f>IF($B1875="","",IFERROR(INDEX('CCA Util %'!$H:$H,MATCH($B1875,'CCA Util %'!$E:$E,0)),""))</f>
        <v/>
      </c>
      <c r="AD1875">
        <f>IF($B1875="","",IFERROR(INDEX('CCA Util %'!$G:$G,MATCH($B1875,'CCA Util %'!$E:$E,0)),""))</f>
        <v/>
      </c>
      <c r="AE1875">
        <f>IF(OR($B1875="",$U1875=""),"",$U1875&amp;" &amp; "&amp;IF(OR($AD1875="",$AD1875=0),"Util NA",$AD1875&amp;" Util"))</f>
        <v/>
      </c>
    </row>
    <row r="1876" ht="15.75" customHeight="1" s="42">
      <c r="A1876" s="41" t="n"/>
      <c r="G1876" s="38" t="n"/>
      <c r="H1876" s="38" t="n"/>
      <c r="I1876" s="38" t="n"/>
      <c r="J1876" s="38" t="n"/>
      <c r="K1876" s="38" t="n"/>
      <c r="L1876" s="38" t="n"/>
      <c r="N1876" s="36">
        <f>IF($B1876="","",IF($C1876="SUPERSTORE","Superstore","DH"))</f>
        <v/>
      </c>
      <c r="O1876" s="36">
        <f>IF($B1876="","",IFERROR(VLOOKUP($B1876,Mapping!$A:$C,2,0),"Not Mapped"))</f>
        <v/>
      </c>
      <c r="P1876" s="36">
        <f>IF($B1876="","",IFERROR(VLOOKUP($B1876,Mapping!$A:$C,3,0),"Not Mapped"))</f>
        <v/>
      </c>
      <c r="Q1876" s="36">
        <f>IF($B1876="","",IFERROR(VLOOKUP($O1876,Leaders!$A:$B,2,0),"Not Mapped"))</f>
        <v/>
      </c>
      <c r="R1876" s="36">
        <f>IF($B1876="","",IF(COUNTIF(Exclusions!$A:$A,$B1876)&gt;0,"Yes","No"))</f>
        <v/>
      </c>
      <c r="S1876" s="38">
        <f>IF($B1876="","",MIN(1,DAY($A1876)/IF($N1876="Superstore",Settings!$B$5,Settings!$B$4)))</f>
        <v/>
      </c>
      <c r="T1876" s="38">
        <f>IF(OR($B1876="",$G1876="",$S1876=0),"",$G1876/$S1876)</f>
        <v/>
      </c>
      <c r="U1876" s="36">
        <f>IF($T1876="","",IF($T1876&lt;Settings!$B$8,"Critical",IF($T1876&lt;Settings!$B$9,"Semi Critical","Non Critical")))</f>
        <v/>
      </c>
      <c r="V1876" s="28" t="n"/>
      <c r="Z1876">
        <f>IF($B1876="","",IFERROR(VLOOKUP($B1876,'Plan HC for CCA'!$A:$B,2,0),""))</f>
        <v/>
      </c>
      <c r="AA1876">
        <f>IF(OR($B1876="",$Z1876=""),"",IF(N($M1876)&lt;$Z1876,"Delta","No Delta"))</f>
        <v/>
      </c>
      <c r="AB1876">
        <f>IF(OR($B1876="",$Z1876=""),"",MAX(0,$Z1876-N($M1876)))</f>
        <v/>
      </c>
      <c r="AC1876" s="46">
        <f>IF($B1876="","",IFERROR(INDEX('CCA Util %'!$H:$H,MATCH($B1876,'CCA Util %'!$E:$E,0)),""))</f>
        <v/>
      </c>
      <c r="AD1876">
        <f>IF($B1876="","",IFERROR(INDEX('CCA Util %'!$G:$G,MATCH($B1876,'CCA Util %'!$E:$E,0)),""))</f>
        <v/>
      </c>
      <c r="AE1876">
        <f>IF(OR($B1876="",$U1876=""),"",$U1876&amp;" &amp; "&amp;IF(OR($AD1876="",$AD1876=0),"Util NA",$AD1876&amp;" Util"))</f>
        <v/>
      </c>
    </row>
    <row r="1877" ht="15.75" customHeight="1" s="42">
      <c r="A1877" s="41" t="n"/>
      <c r="G1877" s="38" t="n"/>
      <c r="H1877" s="38" t="n"/>
      <c r="I1877" s="38" t="n"/>
      <c r="J1877" s="38" t="n"/>
      <c r="K1877" s="38" t="n"/>
      <c r="L1877" s="38" t="n"/>
      <c r="N1877" s="36">
        <f>IF($B1877="","",IF($C1877="SUPERSTORE","Superstore","DH"))</f>
        <v/>
      </c>
      <c r="O1877" s="36">
        <f>IF($B1877="","",IFERROR(VLOOKUP($B1877,Mapping!$A:$C,2,0),"Not Mapped"))</f>
        <v/>
      </c>
      <c r="P1877" s="36">
        <f>IF($B1877="","",IFERROR(VLOOKUP($B1877,Mapping!$A:$C,3,0),"Not Mapped"))</f>
        <v/>
      </c>
      <c r="Q1877" s="36">
        <f>IF($B1877="","",IFERROR(VLOOKUP($O1877,Leaders!$A:$B,2,0),"Not Mapped"))</f>
        <v/>
      </c>
      <c r="R1877" s="36">
        <f>IF($B1877="","",IF(COUNTIF(Exclusions!$A:$A,$B1877)&gt;0,"Yes","No"))</f>
        <v/>
      </c>
      <c r="S1877" s="38">
        <f>IF($B1877="","",MIN(1,DAY($A1877)/IF($N1877="Superstore",Settings!$B$5,Settings!$B$4)))</f>
        <v/>
      </c>
      <c r="T1877" s="38">
        <f>IF(OR($B1877="",$G1877="",$S1877=0),"",$G1877/$S1877)</f>
        <v/>
      </c>
      <c r="U1877" s="36">
        <f>IF($T1877="","",IF($T1877&lt;Settings!$B$8,"Critical",IF($T1877&lt;Settings!$B$9,"Semi Critical","Non Critical")))</f>
        <v/>
      </c>
      <c r="V1877" s="28" t="n"/>
      <c r="Z1877">
        <f>IF($B1877="","",IFERROR(VLOOKUP($B1877,'Plan HC for CCA'!$A:$B,2,0),""))</f>
        <v/>
      </c>
      <c r="AA1877">
        <f>IF(OR($B1877="",$Z1877=""),"",IF(N($M1877)&lt;$Z1877,"Delta","No Delta"))</f>
        <v/>
      </c>
      <c r="AB1877">
        <f>IF(OR($B1877="",$Z1877=""),"",MAX(0,$Z1877-N($M1877)))</f>
        <v/>
      </c>
      <c r="AC1877" s="46">
        <f>IF($B1877="","",IFERROR(INDEX('CCA Util %'!$H:$H,MATCH($B1877,'CCA Util %'!$E:$E,0)),""))</f>
        <v/>
      </c>
      <c r="AD1877">
        <f>IF($B1877="","",IFERROR(INDEX('CCA Util %'!$G:$G,MATCH($B1877,'CCA Util %'!$E:$E,0)),""))</f>
        <v/>
      </c>
      <c r="AE1877">
        <f>IF(OR($B1877="",$U1877=""),"",$U1877&amp;" &amp; "&amp;IF(OR($AD1877="",$AD1877=0),"Util NA",$AD1877&amp;" Util"))</f>
        <v/>
      </c>
    </row>
    <row r="1878" ht="15.75" customHeight="1" s="42">
      <c r="A1878" s="41" t="n"/>
      <c r="G1878" s="38" t="n"/>
      <c r="H1878" s="38" t="n"/>
      <c r="I1878" s="38" t="n"/>
      <c r="J1878" s="38" t="n"/>
      <c r="K1878" s="38" t="n"/>
      <c r="L1878" s="38" t="n"/>
      <c r="N1878" s="36">
        <f>IF($B1878="","",IF($C1878="SUPERSTORE","Superstore","DH"))</f>
        <v/>
      </c>
      <c r="O1878" s="36">
        <f>IF($B1878="","",IFERROR(VLOOKUP($B1878,Mapping!$A:$C,2,0),"Not Mapped"))</f>
        <v/>
      </c>
      <c r="P1878" s="36">
        <f>IF($B1878="","",IFERROR(VLOOKUP($B1878,Mapping!$A:$C,3,0),"Not Mapped"))</f>
        <v/>
      </c>
      <c r="Q1878" s="36">
        <f>IF($B1878="","",IFERROR(VLOOKUP($O1878,Leaders!$A:$B,2,0),"Not Mapped"))</f>
        <v/>
      </c>
      <c r="R1878" s="36">
        <f>IF($B1878="","",IF(COUNTIF(Exclusions!$A:$A,$B1878)&gt;0,"Yes","No"))</f>
        <v/>
      </c>
      <c r="S1878" s="38">
        <f>IF($B1878="","",MIN(1,DAY($A1878)/IF($N1878="Superstore",Settings!$B$5,Settings!$B$4)))</f>
        <v/>
      </c>
      <c r="T1878" s="38">
        <f>IF(OR($B1878="",$G1878="",$S1878=0),"",$G1878/$S1878)</f>
        <v/>
      </c>
      <c r="U1878" s="36">
        <f>IF($T1878="","",IF($T1878&lt;Settings!$B$8,"Critical",IF($T1878&lt;Settings!$B$9,"Semi Critical","Non Critical")))</f>
        <v/>
      </c>
      <c r="V1878" s="28" t="n"/>
      <c r="Z1878">
        <f>IF($B1878="","",IFERROR(VLOOKUP($B1878,'Plan HC for CCA'!$A:$B,2,0),""))</f>
        <v/>
      </c>
      <c r="AA1878">
        <f>IF(OR($B1878="",$Z1878=""),"",IF(N($M1878)&lt;$Z1878,"Delta","No Delta"))</f>
        <v/>
      </c>
      <c r="AB1878">
        <f>IF(OR($B1878="",$Z1878=""),"",MAX(0,$Z1878-N($M1878)))</f>
        <v/>
      </c>
      <c r="AC1878" s="46">
        <f>IF($B1878="","",IFERROR(INDEX('CCA Util %'!$H:$H,MATCH($B1878,'CCA Util %'!$E:$E,0)),""))</f>
        <v/>
      </c>
      <c r="AD1878">
        <f>IF($B1878="","",IFERROR(INDEX('CCA Util %'!$G:$G,MATCH($B1878,'CCA Util %'!$E:$E,0)),""))</f>
        <v/>
      </c>
      <c r="AE1878">
        <f>IF(OR($B1878="",$U1878=""),"",$U1878&amp;" &amp; "&amp;IF(OR($AD1878="",$AD1878=0),"Util NA",$AD1878&amp;" Util"))</f>
        <v/>
      </c>
    </row>
    <row r="1879" ht="15.75" customHeight="1" s="42">
      <c r="A1879" s="41" t="n"/>
      <c r="G1879" s="38" t="n"/>
      <c r="H1879" s="38" t="n"/>
      <c r="I1879" s="38" t="n"/>
      <c r="J1879" s="38" t="n"/>
      <c r="K1879" s="38" t="n"/>
      <c r="L1879" s="38" t="n"/>
      <c r="N1879" s="36">
        <f>IF($B1879="","",IF($C1879="SUPERSTORE","Superstore","DH"))</f>
        <v/>
      </c>
      <c r="O1879" s="36">
        <f>IF($B1879="","",IFERROR(VLOOKUP($B1879,Mapping!$A:$C,2,0),"Not Mapped"))</f>
        <v/>
      </c>
      <c r="P1879" s="36">
        <f>IF($B1879="","",IFERROR(VLOOKUP($B1879,Mapping!$A:$C,3,0),"Not Mapped"))</f>
        <v/>
      </c>
      <c r="Q1879" s="36">
        <f>IF($B1879="","",IFERROR(VLOOKUP($O1879,Leaders!$A:$B,2,0),"Not Mapped"))</f>
        <v/>
      </c>
      <c r="R1879" s="36">
        <f>IF($B1879="","",IF(COUNTIF(Exclusions!$A:$A,$B1879)&gt;0,"Yes","No"))</f>
        <v/>
      </c>
      <c r="S1879" s="38">
        <f>IF($B1879="","",MIN(1,DAY($A1879)/IF($N1879="Superstore",Settings!$B$5,Settings!$B$4)))</f>
        <v/>
      </c>
      <c r="T1879" s="38">
        <f>IF(OR($B1879="",$G1879="",$S1879=0),"",$G1879/$S1879)</f>
        <v/>
      </c>
      <c r="U1879" s="36">
        <f>IF($T1879="","",IF($T1879&lt;Settings!$B$8,"Critical",IF($T1879&lt;Settings!$B$9,"Semi Critical","Non Critical")))</f>
        <v/>
      </c>
      <c r="V1879" s="28" t="n"/>
      <c r="Z1879">
        <f>IF($B1879="","",IFERROR(VLOOKUP($B1879,'Plan HC for CCA'!$A:$B,2,0),""))</f>
        <v/>
      </c>
      <c r="AA1879">
        <f>IF(OR($B1879="",$Z1879=""),"",IF(N($M1879)&lt;$Z1879,"Delta","No Delta"))</f>
        <v/>
      </c>
      <c r="AB1879">
        <f>IF(OR($B1879="",$Z1879=""),"",MAX(0,$Z1879-N($M1879)))</f>
        <v/>
      </c>
      <c r="AC1879" s="46">
        <f>IF($B1879="","",IFERROR(INDEX('CCA Util %'!$H:$H,MATCH($B1879,'CCA Util %'!$E:$E,0)),""))</f>
        <v/>
      </c>
      <c r="AD1879">
        <f>IF($B1879="","",IFERROR(INDEX('CCA Util %'!$G:$G,MATCH($B1879,'CCA Util %'!$E:$E,0)),""))</f>
        <v/>
      </c>
      <c r="AE1879">
        <f>IF(OR($B1879="",$U1879=""),"",$U1879&amp;" &amp; "&amp;IF(OR($AD1879="",$AD1879=0),"Util NA",$AD1879&amp;" Util"))</f>
        <v/>
      </c>
    </row>
    <row r="1880" ht="15.75" customHeight="1" s="42">
      <c r="A1880" s="41" t="n"/>
      <c r="G1880" s="38" t="n"/>
      <c r="H1880" s="38" t="n"/>
      <c r="I1880" s="38" t="n"/>
      <c r="J1880" s="38" t="n"/>
      <c r="K1880" s="38" t="n"/>
      <c r="L1880" s="38" t="n"/>
      <c r="N1880" s="36">
        <f>IF($B1880="","",IF($C1880="SUPERSTORE","Superstore","DH"))</f>
        <v/>
      </c>
      <c r="O1880" s="36">
        <f>IF($B1880="","",IFERROR(VLOOKUP($B1880,Mapping!$A:$C,2,0),"Not Mapped"))</f>
        <v/>
      </c>
      <c r="P1880" s="36">
        <f>IF($B1880="","",IFERROR(VLOOKUP($B1880,Mapping!$A:$C,3,0),"Not Mapped"))</f>
        <v/>
      </c>
      <c r="Q1880" s="36">
        <f>IF($B1880="","",IFERROR(VLOOKUP($O1880,Leaders!$A:$B,2,0),"Not Mapped"))</f>
        <v/>
      </c>
      <c r="R1880" s="36">
        <f>IF($B1880="","",IF(COUNTIF(Exclusions!$A:$A,$B1880)&gt;0,"Yes","No"))</f>
        <v/>
      </c>
      <c r="S1880" s="38">
        <f>IF($B1880="","",MIN(1,DAY($A1880)/IF($N1880="Superstore",Settings!$B$5,Settings!$B$4)))</f>
        <v/>
      </c>
      <c r="T1880" s="38">
        <f>IF(OR($B1880="",$G1880="",$S1880=0),"",$G1880/$S1880)</f>
        <v/>
      </c>
      <c r="U1880" s="36">
        <f>IF($T1880="","",IF($T1880&lt;Settings!$B$8,"Critical",IF($T1880&lt;Settings!$B$9,"Semi Critical","Non Critical")))</f>
        <v/>
      </c>
      <c r="V1880" s="28" t="n"/>
      <c r="Z1880">
        <f>IF($B1880="","",IFERROR(VLOOKUP($B1880,'Plan HC for CCA'!$A:$B,2,0),""))</f>
        <v/>
      </c>
      <c r="AA1880">
        <f>IF(OR($B1880="",$Z1880=""),"",IF(N($M1880)&lt;$Z1880,"Delta","No Delta"))</f>
        <v/>
      </c>
      <c r="AB1880">
        <f>IF(OR($B1880="",$Z1880=""),"",MAX(0,$Z1880-N($M1880)))</f>
        <v/>
      </c>
      <c r="AC1880" s="46">
        <f>IF($B1880="","",IFERROR(INDEX('CCA Util %'!$H:$H,MATCH($B1880,'CCA Util %'!$E:$E,0)),""))</f>
        <v/>
      </c>
      <c r="AD1880">
        <f>IF($B1880="","",IFERROR(INDEX('CCA Util %'!$G:$G,MATCH($B1880,'CCA Util %'!$E:$E,0)),""))</f>
        <v/>
      </c>
      <c r="AE1880">
        <f>IF(OR($B1880="",$U1880=""),"",$U1880&amp;" &amp; "&amp;IF(OR($AD1880="",$AD1880=0),"Util NA",$AD1880&amp;" Util"))</f>
        <v/>
      </c>
    </row>
    <row r="1881" ht="15.75" customHeight="1" s="42">
      <c r="A1881" s="41" t="n"/>
      <c r="G1881" s="38" t="n"/>
      <c r="H1881" s="38" t="n"/>
      <c r="I1881" s="38" t="n"/>
      <c r="J1881" s="38" t="n"/>
      <c r="K1881" s="38" t="n"/>
      <c r="L1881" s="38" t="n"/>
      <c r="N1881" s="36">
        <f>IF($B1881="","",IF($C1881="SUPERSTORE","Superstore","DH"))</f>
        <v/>
      </c>
      <c r="O1881" s="36">
        <f>IF($B1881="","",IFERROR(VLOOKUP($B1881,Mapping!$A:$C,2,0),"Not Mapped"))</f>
        <v/>
      </c>
      <c r="P1881" s="36">
        <f>IF($B1881="","",IFERROR(VLOOKUP($B1881,Mapping!$A:$C,3,0),"Not Mapped"))</f>
        <v/>
      </c>
      <c r="Q1881" s="36">
        <f>IF($B1881="","",IFERROR(VLOOKUP($O1881,Leaders!$A:$B,2,0),"Not Mapped"))</f>
        <v/>
      </c>
      <c r="R1881" s="36">
        <f>IF($B1881="","",IF(COUNTIF(Exclusions!$A:$A,$B1881)&gt;0,"Yes","No"))</f>
        <v/>
      </c>
      <c r="S1881" s="38">
        <f>IF($B1881="","",MIN(1,DAY($A1881)/IF($N1881="Superstore",Settings!$B$5,Settings!$B$4)))</f>
        <v/>
      </c>
      <c r="T1881" s="38">
        <f>IF(OR($B1881="",$G1881="",$S1881=0),"",$G1881/$S1881)</f>
        <v/>
      </c>
      <c r="U1881" s="36">
        <f>IF($T1881="","",IF($T1881&lt;Settings!$B$8,"Critical",IF($T1881&lt;Settings!$B$9,"Semi Critical","Non Critical")))</f>
        <v/>
      </c>
      <c r="V1881" s="28" t="n"/>
      <c r="Z1881">
        <f>IF($B1881="","",IFERROR(VLOOKUP($B1881,'Plan HC for CCA'!$A:$B,2,0),""))</f>
        <v/>
      </c>
      <c r="AA1881">
        <f>IF(OR($B1881="",$Z1881=""),"",IF(N($M1881)&lt;$Z1881,"Delta","No Delta"))</f>
        <v/>
      </c>
      <c r="AB1881">
        <f>IF(OR($B1881="",$Z1881=""),"",MAX(0,$Z1881-N($M1881)))</f>
        <v/>
      </c>
      <c r="AC1881" s="46">
        <f>IF($B1881="","",IFERROR(INDEX('CCA Util %'!$H:$H,MATCH($B1881,'CCA Util %'!$E:$E,0)),""))</f>
        <v/>
      </c>
      <c r="AD1881">
        <f>IF($B1881="","",IFERROR(INDEX('CCA Util %'!$G:$G,MATCH($B1881,'CCA Util %'!$E:$E,0)),""))</f>
        <v/>
      </c>
      <c r="AE1881">
        <f>IF(OR($B1881="",$U1881=""),"",$U1881&amp;" &amp; "&amp;IF(OR($AD1881="",$AD1881=0),"Util NA",$AD1881&amp;" Util"))</f>
        <v/>
      </c>
    </row>
    <row r="1882" ht="15.75" customHeight="1" s="42">
      <c r="A1882" s="41" t="n"/>
      <c r="G1882" s="38" t="n"/>
      <c r="H1882" s="38" t="n"/>
      <c r="I1882" s="38" t="n"/>
      <c r="J1882" s="38" t="n"/>
      <c r="K1882" s="38" t="n"/>
      <c r="L1882" s="38" t="n"/>
      <c r="N1882" s="36">
        <f>IF($B1882="","",IF($C1882="SUPERSTORE","Superstore","DH"))</f>
        <v/>
      </c>
      <c r="O1882" s="36">
        <f>IF($B1882="","",IFERROR(VLOOKUP($B1882,Mapping!$A:$C,2,0),"Not Mapped"))</f>
        <v/>
      </c>
      <c r="P1882" s="36">
        <f>IF($B1882="","",IFERROR(VLOOKUP($B1882,Mapping!$A:$C,3,0),"Not Mapped"))</f>
        <v/>
      </c>
      <c r="Q1882" s="36">
        <f>IF($B1882="","",IFERROR(VLOOKUP($O1882,Leaders!$A:$B,2,0),"Not Mapped"))</f>
        <v/>
      </c>
      <c r="R1882" s="36">
        <f>IF($B1882="","",IF(COUNTIF(Exclusions!$A:$A,$B1882)&gt;0,"Yes","No"))</f>
        <v/>
      </c>
      <c r="S1882" s="38">
        <f>IF($B1882="","",MIN(1,DAY($A1882)/IF($N1882="Superstore",Settings!$B$5,Settings!$B$4)))</f>
        <v/>
      </c>
      <c r="T1882" s="38">
        <f>IF(OR($B1882="",$G1882="",$S1882=0),"",$G1882/$S1882)</f>
        <v/>
      </c>
      <c r="U1882" s="36">
        <f>IF($T1882="","",IF($T1882&lt;Settings!$B$8,"Critical",IF($T1882&lt;Settings!$B$9,"Semi Critical","Non Critical")))</f>
        <v/>
      </c>
      <c r="V1882" s="28" t="n"/>
      <c r="Z1882">
        <f>IF($B1882="","",IFERROR(VLOOKUP($B1882,'Plan HC for CCA'!$A:$B,2,0),""))</f>
        <v/>
      </c>
      <c r="AA1882">
        <f>IF(OR($B1882="",$Z1882=""),"",IF(N($M1882)&lt;$Z1882,"Delta","No Delta"))</f>
        <v/>
      </c>
      <c r="AB1882">
        <f>IF(OR($B1882="",$Z1882=""),"",MAX(0,$Z1882-N($M1882)))</f>
        <v/>
      </c>
      <c r="AC1882" s="46">
        <f>IF($B1882="","",IFERROR(INDEX('CCA Util %'!$H:$H,MATCH($B1882,'CCA Util %'!$E:$E,0)),""))</f>
        <v/>
      </c>
      <c r="AD1882">
        <f>IF($B1882="","",IFERROR(INDEX('CCA Util %'!$G:$G,MATCH($B1882,'CCA Util %'!$E:$E,0)),""))</f>
        <v/>
      </c>
      <c r="AE1882">
        <f>IF(OR($B1882="",$U1882=""),"",$U1882&amp;" &amp; "&amp;IF(OR($AD1882="",$AD1882=0),"Util NA",$AD1882&amp;" Util"))</f>
        <v/>
      </c>
    </row>
    <row r="1883" ht="15.75" customHeight="1" s="42">
      <c r="A1883" s="41" t="n"/>
      <c r="G1883" s="38" t="n"/>
      <c r="H1883" s="38" t="n"/>
      <c r="I1883" s="38" t="n"/>
      <c r="J1883" s="38" t="n"/>
      <c r="K1883" s="38" t="n"/>
      <c r="L1883" s="38" t="n"/>
      <c r="N1883" s="36">
        <f>IF($B1883="","",IF($C1883="SUPERSTORE","Superstore","DH"))</f>
        <v/>
      </c>
      <c r="O1883" s="36">
        <f>IF($B1883="","",IFERROR(VLOOKUP($B1883,Mapping!$A:$C,2,0),"Not Mapped"))</f>
        <v/>
      </c>
      <c r="P1883" s="36">
        <f>IF($B1883="","",IFERROR(VLOOKUP($B1883,Mapping!$A:$C,3,0),"Not Mapped"))</f>
        <v/>
      </c>
      <c r="Q1883" s="36">
        <f>IF($B1883="","",IFERROR(VLOOKUP($O1883,Leaders!$A:$B,2,0),"Not Mapped"))</f>
        <v/>
      </c>
      <c r="R1883" s="36">
        <f>IF($B1883="","",IF(COUNTIF(Exclusions!$A:$A,$B1883)&gt;0,"Yes","No"))</f>
        <v/>
      </c>
      <c r="S1883" s="38">
        <f>IF($B1883="","",MIN(1,DAY($A1883)/IF($N1883="Superstore",Settings!$B$5,Settings!$B$4)))</f>
        <v/>
      </c>
      <c r="T1883" s="38">
        <f>IF(OR($B1883="",$G1883="",$S1883=0),"",$G1883/$S1883)</f>
        <v/>
      </c>
      <c r="U1883" s="36">
        <f>IF($T1883="","",IF($T1883&lt;Settings!$B$8,"Critical",IF($T1883&lt;Settings!$B$9,"Semi Critical","Non Critical")))</f>
        <v/>
      </c>
      <c r="V1883" s="28" t="n"/>
      <c r="Z1883">
        <f>IF($B1883="","",IFERROR(VLOOKUP($B1883,'Plan HC for CCA'!$A:$B,2,0),""))</f>
        <v/>
      </c>
      <c r="AA1883">
        <f>IF(OR($B1883="",$Z1883=""),"",IF(N($M1883)&lt;$Z1883,"Delta","No Delta"))</f>
        <v/>
      </c>
      <c r="AB1883">
        <f>IF(OR($B1883="",$Z1883=""),"",MAX(0,$Z1883-N($M1883)))</f>
        <v/>
      </c>
      <c r="AC1883" s="46">
        <f>IF($B1883="","",IFERROR(INDEX('CCA Util %'!$H:$H,MATCH($B1883,'CCA Util %'!$E:$E,0)),""))</f>
        <v/>
      </c>
      <c r="AD1883">
        <f>IF($B1883="","",IFERROR(INDEX('CCA Util %'!$G:$G,MATCH($B1883,'CCA Util %'!$E:$E,0)),""))</f>
        <v/>
      </c>
      <c r="AE1883">
        <f>IF(OR($B1883="",$U1883=""),"",$U1883&amp;" &amp; "&amp;IF(OR($AD1883="",$AD1883=0),"Util NA",$AD1883&amp;" Util"))</f>
        <v/>
      </c>
    </row>
    <row r="1884" ht="15.75" customHeight="1" s="42">
      <c r="A1884" s="41" t="n"/>
      <c r="G1884" s="38" t="n"/>
      <c r="H1884" s="38" t="n"/>
      <c r="I1884" s="38" t="n"/>
      <c r="J1884" s="38" t="n"/>
      <c r="K1884" s="38" t="n"/>
      <c r="L1884" s="38" t="n"/>
      <c r="N1884" s="36">
        <f>IF($B1884="","",IF($C1884="SUPERSTORE","Superstore","DH"))</f>
        <v/>
      </c>
      <c r="O1884" s="36">
        <f>IF($B1884="","",IFERROR(VLOOKUP($B1884,Mapping!$A:$C,2,0),"Not Mapped"))</f>
        <v/>
      </c>
      <c r="P1884" s="36">
        <f>IF($B1884="","",IFERROR(VLOOKUP($B1884,Mapping!$A:$C,3,0),"Not Mapped"))</f>
        <v/>
      </c>
      <c r="Q1884" s="36">
        <f>IF($B1884="","",IFERROR(VLOOKUP($O1884,Leaders!$A:$B,2,0),"Not Mapped"))</f>
        <v/>
      </c>
      <c r="R1884" s="36">
        <f>IF($B1884="","",IF(COUNTIF(Exclusions!$A:$A,$B1884)&gt;0,"Yes","No"))</f>
        <v/>
      </c>
      <c r="S1884" s="38">
        <f>IF($B1884="","",MIN(1,DAY($A1884)/IF($N1884="Superstore",Settings!$B$5,Settings!$B$4)))</f>
        <v/>
      </c>
      <c r="T1884" s="38">
        <f>IF(OR($B1884="",$G1884="",$S1884=0),"",$G1884/$S1884)</f>
        <v/>
      </c>
      <c r="U1884" s="36">
        <f>IF($T1884="","",IF($T1884&lt;Settings!$B$8,"Critical",IF($T1884&lt;Settings!$B$9,"Semi Critical","Non Critical")))</f>
        <v/>
      </c>
      <c r="V1884" s="28" t="n"/>
      <c r="Z1884">
        <f>IF($B1884="","",IFERROR(VLOOKUP($B1884,'Plan HC for CCA'!$A:$B,2,0),""))</f>
        <v/>
      </c>
      <c r="AA1884">
        <f>IF(OR($B1884="",$Z1884=""),"",IF(N($M1884)&lt;$Z1884,"Delta","No Delta"))</f>
        <v/>
      </c>
      <c r="AB1884">
        <f>IF(OR($B1884="",$Z1884=""),"",MAX(0,$Z1884-N($M1884)))</f>
        <v/>
      </c>
      <c r="AC1884" s="46">
        <f>IF($B1884="","",IFERROR(INDEX('CCA Util %'!$H:$H,MATCH($B1884,'CCA Util %'!$E:$E,0)),""))</f>
        <v/>
      </c>
      <c r="AD1884">
        <f>IF($B1884="","",IFERROR(INDEX('CCA Util %'!$G:$G,MATCH($B1884,'CCA Util %'!$E:$E,0)),""))</f>
        <v/>
      </c>
      <c r="AE1884">
        <f>IF(OR($B1884="",$U1884=""),"",$U1884&amp;" &amp; "&amp;IF(OR($AD1884="",$AD1884=0),"Util NA",$AD1884&amp;" Util"))</f>
        <v/>
      </c>
    </row>
    <row r="1885" ht="15.75" customHeight="1" s="42">
      <c r="A1885" s="41" t="n"/>
      <c r="G1885" s="38" t="n"/>
      <c r="H1885" s="38" t="n"/>
      <c r="I1885" s="38" t="n"/>
      <c r="J1885" s="38" t="n"/>
      <c r="K1885" s="38" t="n"/>
      <c r="L1885" s="38" t="n"/>
      <c r="N1885" s="36">
        <f>IF($B1885="","",IF($C1885="SUPERSTORE","Superstore","DH"))</f>
        <v/>
      </c>
      <c r="O1885" s="36">
        <f>IF($B1885="","",IFERROR(VLOOKUP($B1885,Mapping!$A:$C,2,0),"Not Mapped"))</f>
        <v/>
      </c>
      <c r="P1885" s="36">
        <f>IF($B1885="","",IFERROR(VLOOKUP($B1885,Mapping!$A:$C,3,0),"Not Mapped"))</f>
        <v/>
      </c>
      <c r="Q1885" s="36">
        <f>IF($B1885="","",IFERROR(VLOOKUP($O1885,Leaders!$A:$B,2,0),"Not Mapped"))</f>
        <v/>
      </c>
      <c r="R1885" s="36">
        <f>IF($B1885="","",IF(COUNTIF(Exclusions!$A:$A,$B1885)&gt;0,"Yes","No"))</f>
        <v/>
      </c>
      <c r="S1885" s="38">
        <f>IF($B1885="","",MIN(1,DAY($A1885)/IF($N1885="Superstore",Settings!$B$5,Settings!$B$4)))</f>
        <v/>
      </c>
      <c r="T1885" s="38">
        <f>IF(OR($B1885="",$G1885="",$S1885=0),"",$G1885/$S1885)</f>
        <v/>
      </c>
      <c r="U1885" s="36">
        <f>IF($T1885="","",IF($T1885&lt;Settings!$B$8,"Critical",IF($T1885&lt;Settings!$B$9,"Semi Critical","Non Critical")))</f>
        <v/>
      </c>
      <c r="V1885" s="28" t="n"/>
      <c r="Z1885">
        <f>IF($B1885="","",IFERROR(VLOOKUP($B1885,'Plan HC for CCA'!$A:$B,2,0),""))</f>
        <v/>
      </c>
      <c r="AA1885">
        <f>IF(OR($B1885="",$Z1885=""),"",IF(N($M1885)&lt;$Z1885,"Delta","No Delta"))</f>
        <v/>
      </c>
      <c r="AB1885">
        <f>IF(OR($B1885="",$Z1885=""),"",MAX(0,$Z1885-N($M1885)))</f>
        <v/>
      </c>
      <c r="AC1885" s="46">
        <f>IF($B1885="","",IFERROR(INDEX('CCA Util %'!$H:$H,MATCH($B1885,'CCA Util %'!$E:$E,0)),""))</f>
        <v/>
      </c>
      <c r="AD1885">
        <f>IF($B1885="","",IFERROR(INDEX('CCA Util %'!$G:$G,MATCH($B1885,'CCA Util %'!$E:$E,0)),""))</f>
        <v/>
      </c>
      <c r="AE1885">
        <f>IF(OR($B1885="",$U1885=""),"",$U1885&amp;" &amp; "&amp;IF(OR($AD1885="",$AD1885=0),"Util NA",$AD1885&amp;" Util"))</f>
        <v/>
      </c>
    </row>
    <row r="1886" ht="15.75" customHeight="1" s="42">
      <c r="A1886" s="41" t="n"/>
      <c r="G1886" s="38" t="n"/>
      <c r="H1886" s="38" t="n"/>
      <c r="I1886" s="38" t="n"/>
      <c r="J1886" s="38" t="n"/>
      <c r="K1886" s="38" t="n"/>
      <c r="L1886" s="38" t="n"/>
      <c r="N1886" s="36">
        <f>IF($B1886="","",IF($C1886="SUPERSTORE","Superstore","DH"))</f>
        <v/>
      </c>
      <c r="O1886" s="36">
        <f>IF($B1886="","",IFERROR(VLOOKUP($B1886,Mapping!$A:$C,2,0),"Not Mapped"))</f>
        <v/>
      </c>
      <c r="P1886" s="36">
        <f>IF($B1886="","",IFERROR(VLOOKUP($B1886,Mapping!$A:$C,3,0),"Not Mapped"))</f>
        <v/>
      </c>
      <c r="Q1886" s="36">
        <f>IF($B1886="","",IFERROR(VLOOKUP($O1886,Leaders!$A:$B,2,0),"Not Mapped"))</f>
        <v/>
      </c>
      <c r="R1886" s="36">
        <f>IF($B1886="","",IF(COUNTIF(Exclusions!$A:$A,$B1886)&gt;0,"Yes","No"))</f>
        <v/>
      </c>
      <c r="S1886" s="38">
        <f>IF($B1886="","",MIN(1,DAY($A1886)/IF($N1886="Superstore",Settings!$B$5,Settings!$B$4)))</f>
        <v/>
      </c>
      <c r="T1886" s="38">
        <f>IF(OR($B1886="",$G1886="",$S1886=0),"",$G1886/$S1886)</f>
        <v/>
      </c>
      <c r="U1886" s="36">
        <f>IF($T1886="","",IF($T1886&lt;Settings!$B$8,"Critical",IF($T1886&lt;Settings!$B$9,"Semi Critical","Non Critical")))</f>
        <v/>
      </c>
      <c r="V1886" s="28" t="n"/>
      <c r="Z1886">
        <f>IF($B1886="","",IFERROR(VLOOKUP($B1886,'Plan HC for CCA'!$A:$B,2,0),""))</f>
        <v/>
      </c>
      <c r="AA1886">
        <f>IF(OR($B1886="",$Z1886=""),"",IF(N($M1886)&lt;$Z1886,"Delta","No Delta"))</f>
        <v/>
      </c>
      <c r="AB1886">
        <f>IF(OR($B1886="",$Z1886=""),"",MAX(0,$Z1886-N($M1886)))</f>
        <v/>
      </c>
      <c r="AC1886" s="46">
        <f>IF($B1886="","",IFERROR(INDEX('CCA Util %'!$H:$H,MATCH($B1886,'CCA Util %'!$E:$E,0)),""))</f>
        <v/>
      </c>
      <c r="AD1886">
        <f>IF($B1886="","",IFERROR(INDEX('CCA Util %'!$G:$G,MATCH($B1886,'CCA Util %'!$E:$E,0)),""))</f>
        <v/>
      </c>
      <c r="AE1886">
        <f>IF(OR($B1886="",$U1886=""),"",$U1886&amp;" &amp; "&amp;IF(OR($AD1886="",$AD1886=0),"Util NA",$AD1886&amp;" Util"))</f>
        <v/>
      </c>
    </row>
    <row r="1887" ht="15.75" customHeight="1" s="42">
      <c r="A1887" s="41" t="n"/>
      <c r="G1887" s="38" t="n"/>
      <c r="H1887" s="38" t="n"/>
      <c r="I1887" s="38" t="n"/>
      <c r="J1887" s="38" t="n"/>
      <c r="K1887" s="38" t="n"/>
      <c r="L1887" s="38" t="n"/>
      <c r="N1887" s="36">
        <f>IF($B1887="","",IF($C1887="SUPERSTORE","Superstore","DH"))</f>
        <v/>
      </c>
      <c r="O1887" s="36">
        <f>IF($B1887="","",IFERROR(VLOOKUP($B1887,Mapping!$A:$C,2,0),"Not Mapped"))</f>
        <v/>
      </c>
      <c r="P1887" s="36">
        <f>IF($B1887="","",IFERROR(VLOOKUP($B1887,Mapping!$A:$C,3,0),"Not Mapped"))</f>
        <v/>
      </c>
      <c r="Q1887" s="36">
        <f>IF($B1887="","",IFERROR(VLOOKUP($O1887,Leaders!$A:$B,2,0),"Not Mapped"))</f>
        <v/>
      </c>
      <c r="R1887" s="36">
        <f>IF($B1887="","",IF(COUNTIF(Exclusions!$A:$A,$B1887)&gt;0,"Yes","No"))</f>
        <v/>
      </c>
      <c r="S1887" s="38">
        <f>IF($B1887="","",MIN(1,DAY($A1887)/IF($N1887="Superstore",Settings!$B$5,Settings!$B$4)))</f>
        <v/>
      </c>
      <c r="T1887" s="38">
        <f>IF(OR($B1887="",$G1887="",$S1887=0),"",$G1887/$S1887)</f>
        <v/>
      </c>
      <c r="U1887" s="36">
        <f>IF($T1887="","",IF($T1887&lt;Settings!$B$8,"Critical",IF($T1887&lt;Settings!$B$9,"Semi Critical","Non Critical")))</f>
        <v/>
      </c>
      <c r="V1887" s="28" t="n"/>
      <c r="Z1887">
        <f>IF($B1887="","",IFERROR(VLOOKUP($B1887,'Plan HC for CCA'!$A:$B,2,0),""))</f>
        <v/>
      </c>
      <c r="AA1887">
        <f>IF(OR($B1887="",$Z1887=""),"",IF(N($M1887)&lt;$Z1887,"Delta","No Delta"))</f>
        <v/>
      </c>
      <c r="AB1887">
        <f>IF(OR($B1887="",$Z1887=""),"",MAX(0,$Z1887-N($M1887)))</f>
        <v/>
      </c>
      <c r="AC1887" s="46">
        <f>IF($B1887="","",IFERROR(INDEX('CCA Util %'!$H:$H,MATCH($B1887,'CCA Util %'!$E:$E,0)),""))</f>
        <v/>
      </c>
      <c r="AD1887">
        <f>IF($B1887="","",IFERROR(INDEX('CCA Util %'!$G:$G,MATCH($B1887,'CCA Util %'!$E:$E,0)),""))</f>
        <v/>
      </c>
      <c r="AE1887">
        <f>IF(OR($B1887="",$U1887=""),"",$U1887&amp;" &amp; "&amp;IF(OR($AD1887="",$AD1887=0),"Util NA",$AD1887&amp;" Util"))</f>
        <v/>
      </c>
    </row>
    <row r="1888" ht="15.75" customHeight="1" s="42">
      <c r="A1888" s="41" t="n"/>
      <c r="G1888" s="38" t="n"/>
      <c r="H1888" s="38" t="n"/>
      <c r="I1888" s="38" t="n"/>
      <c r="J1888" s="38" t="n"/>
      <c r="K1888" s="38" t="n"/>
      <c r="L1888" s="38" t="n"/>
      <c r="N1888" s="36">
        <f>IF($B1888="","",IF($C1888="SUPERSTORE","Superstore","DH"))</f>
        <v/>
      </c>
      <c r="O1888" s="36">
        <f>IF($B1888="","",IFERROR(VLOOKUP($B1888,Mapping!$A:$C,2,0),"Not Mapped"))</f>
        <v/>
      </c>
      <c r="P1888" s="36">
        <f>IF($B1888="","",IFERROR(VLOOKUP($B1888,Mapping!$A:$C,3,0),"Not Mapped"))</f>
        <v/>
      </c>
      <c r="Q1888" s="36">
        <f>IF($B1888="","",IFERROR(VLOOKUP($O1888,Leaders!$A:$B,2,0),"Not Mapped"))</f>
        <v/>
      </c>
      <c r="R1888" s="36">
        <f>IF($B1888="","",IF(COUNTIF(Exclusions!$A:$A,$B1888)&gt;0,"Yes","No"))</f>
        <v/>
      </c>
      <c r="S1888" s="38">
        <f>IF($B1888="","",MIN(1,DAY($A1888)/IF($N1888="Superstore",Settings!$B$5,Settings!$B$4)))</f>
        <v/>
      </c>
      <c r="T1888" s="38">
        <f>IF(OR($B1888="",$G1888="",$S1888=0),"",$G1888/$S1888)</f>
        <v/>
      </c>
      <c r="U1888" s="36">
        <f>IF($T1888="","",IF($T1888&lt;Settings!$B$8,"Critical",IF($T1888&lt;Settings!$B$9,"Semi Critical","Non Critical")))</f>
        <v/>
      </c>
      <c r="V1888" s="28" t="n"/>
      <c r="Z1888">
        <f>IF($B1888="","",IFERROR(VLOOKUP($B1888,'Plan HC for CCA'!$A:$B,2,0),""))</f>
        <v/>
      </c>
      <c r="AA1888">
        <f>IF(OR($B1888="",$Z1888=""),"",IF(N($M1888)&lt;$Z1888,"Delta","No Delta"))</f>
        <v/>
      </c>
      <c r="AB1888">
        <f>IF(OR($B1888="",$Z1888=""),"",MAX(0,$Z1888-N($M1888)))</f>
        <v/>
      </c>
      <c r="AC1888" s="46">
        <f>IF($B1888="","",IFERROR(INDEX('CCA Util %'!$H:$H,MATCH($B1888,'CCA Util %'!$E:$E,0)),""))</f>
        <v/>
      </c>
      <c r="AD1888">
        <f>IF($B1888="","",IFERROR(INDEX('CCA Util %'!$G:$G,MATCH($B1888,'CCA Util %'!$E:$E,0)),""))</f>
        <v/>
      </c>
      <c r="AE1888">
        <f>IF(OR($B1888="",$U1888=""),"",$U1888&amp;" &amp; "&amp;IF(OR($AD1888="",$AD1888=0),"Util NA",$AD1888&amp;" Util"))</f>
        <v/>
      </c>
    </row>
    <row r="1889" ht="15.75" customHeight="1" s="42">
      <c r="A1889" s="41" t="n"/>
      <c r="G1889" s="38" t="n"/>
      <c r="H1889" s="38" t="n"/>
      <c r="I1889" s="38" t="n"/>
      <c r="J1889" s="38" t="n"/>
      <c r="K1889" s="38" t="n"/>
      <c r="L1889" s="38" t="n"/>
      <c r="N1889" s="36">
        <f>IF($B1889="","",IF($C1889="SUPERSTORE","Superstore","DH"))</f>
        <v/>
      </c>
      <c r="O1889" s="36">
        <f>IF($B1889="","",IFERROR(VLOOKUP($B1889,Mapping!$A:$C,2,0),"Not Mapped"))</f>
        <v/>
      </c>
      <c r="P1889" s="36">
        <f>IF($B1889="","",IFERROR(VLOOKUP($B1889,Mapping!$A:$C,3,0),"Not Mapped"))</f>
        <v/>
      </c>
      <c r="Q1889" s="36">
        <f>IF($B1889="","",IFERROR(VLOOKUP($O1889,Leaders!$A:$B,2,0),"Not Mapped"))</f>
        <v/>
      </c>
      <c r="R1889" s="36">
        <f>IF($B1889="","",IF(COUNTIF(Exclusions!$A:$A,$B1889)&gt;0,"Yes","No"))</f>
        <v/>
      </c>
      <c r="S1889" s="38">
        <f>IF($B1889="","",MIN(1,DAY($A1889)/IF($N1889="Superstore",Settings!$B$5,Settings!$B$4)))</f>
        <v/>
      </c>
      <c r="T1889" s="38">
        <f>IF(OR($B1889="",$G1889="",$S1889=0),"",$G1889/$S1889)</f>
        <v/>
      </c>
      <c r="U1889" s="36">
        <f>IF($T1889="","",IF($T1889&lt;Settings!$B$8,"Critical",IF($T1889&lt;Settings!$B$9,"Semi Critical","Non Critical")))</f>
        <v/>
      </c>
      <c r="V1889" s="28" t="n"/>
      <c r="Z1889">
        <f>IF($B1889="","",IFERROR(VLOOKUP($B1889,'Plan HC for CCA'!$A:$B,2,0),""))</f>
        <v/>
      </c>
      <c r="AA1889">
        <f>IF(OR($B1889="",$Z1889=""),"",IF(N($M1889)&lt;$Z1889,"Delta","No Delta"))</f>
        <v/>
      </c>
      <c r="AB1889">
        <f>IF(OR($B1889="",$Z1889=""),"",MAX(0,$Z1889-N($M1889)))</f>
        <v/>
      </c>
      <c r="AC1889" s="46">
        <f>IF($B1889="","",IFERROR(INDEX('CCA Util %'!$H:$H,MATCH($B1889,'CCA Util %'!$E:$E,0)),""))</f>
        <v/>
      </c>
      <c r="AD1889">
        <f>IF($B1889="","",IFERROR(INDEX('CCA Util %'!$G:$G,MATCH($B1889,'CCA Util %'!$E:$E,0)),""))</f>
        <v/>
      </c>
      <c r="AE1889">
        <f>IF(OR($B1889="",$U1889=""),"",$U1889&amp;" &amp; "&amp;IF(OR($AD1889="",$AD1889=0),"Util NA",$AD1889&amp;" Util"))</f>
        <v/>
      </c>
    </row>
    <row r="1890" ht="15.75" customHeight="1" s="42">
      <c r="A1890" s="41" t="n"/>
      <c r="G1890" s="38" t="n"/>
      <c r="H1890" s="38" t="n"/>
      <c r="I1890" s="38" t="n"/>
      <c r="J1890" s="38" t="n"/>
      <c r="K1890" s="38" t="n"/>
      <c r="L1890" s="38" t="n"/>
      <c r="N1890" s="36">
        <f>IF($B1890="","",IF($C1890="SUPERSTORE","Superstore","DH"))</f>
        <v/>
      </c>
      <c r="O1890" s="36">
        <f>IF($B1890="","",IFERROR(VLOOKUP($B1890,Mapping!$A:$C,2,0),"Not Mapped"))</f>
        <v/>
      </c>
      <c r="P1890" s="36">
        <f>IF($B1890="","",IFERROR(VLOOKUP($B1890,Mapping!$A:$C,3,0),"Not Mapped"))</f>
        <v/>
      </c>
      <c r="Q1890" s="36">
        <f>IF($B1890="","",IFERROR(VLOOKUP($O1890,Leaders!$A:$B,2,0),"Not Mapped"))</f>
        <v/>
      </c>
      <c r="R1890" s="36">
        <f>IF($B1890="","",IF(COUNTIF(Exclusions!$A:$A,$B1890)&gt;0,"Yes","No"))</f>
        <v/>
      </c>
      <c r="S1890" s="38">
        <f>IF($B1890="","",MIN(1,DAY($A1890)/IF($N1890="Superstore",Settings!$B$5,Settings!$B$4)))</f>
        <v/>
      </c>
      <c r="T1890" s="38">
        <f>IF(OR($B1890="",$G1890="",$S1890=0),"",$G1890/$S1890)</f>
        <v/>
      </c>
      <c r="U1890" s="36">
        <f>IF($T1890="","",IF($T1890&lt;Settings!$B$8,"Critical",IF($T1890&lt;Settings!$B$9,"Semi Critical","Non Critical")))</f>
        <v/>
      </c>
      <c r="V1890" s="28" t="n"/>
      <c r="Z1890">
        <f>IF($B1890="","",IFERROR(VLOOKUP($B1890,'Plan HC for CCA'!$A:$B,2,0),""))</f>
        <v/>
      </c>
      <c r="AA1890">
        <f>IF(OR($B1890="",$Z1890=""),"",IF(N($M1890)&lt;$Z1890,"Delta","No Delta"))</f>
        <v/>
      </c>
      <c r="AB1890">
        <f>IF(OR($B1890="",$Z1890=""),"",MAX(0,$Z1890-N($M1890)))</f>
        <v/>
      </c>
      <c r="AC1890" s="46">
        <f>IF($B1890="","",IFERROR(INDEX('CCA Util %'!$H:$H,MATCH($B1890,'CCA Util %'!$E:$E,0)),""))</f>
        <v/>
      </c>
      <c r="AD1890">
        <f>IF($B1890="","",IFERROR(INDEX('CCA Util %'!$G:$G,MATCH($B1890,'CCA Util %'!$E:$E,0)),""))</f>
        <v/>
      </c>
      <c r="AE1890">
        <f>IF(OR($B1890="",$U1890=""),"",$U1890&amp;" &amp; "&amp;IF(OR($AD1890="",$AD1890=0),"Util NA",$AD1890&amp;" Util"))</f>
        <v/>
      </c>
    </row>
    <row r="1891" ht="15.75" customHeight="1" s="42">
      <c r="A1891" s="41" t="n"/>
      <c r="G1891" s="38" t="n"/>
      <c r="H1891" s="38" t="n"/>
      <c r="I1891" s="38" t="n"/>
      <c r="J1891" s="38" t="n"/>
      <c r="K1891" s="38" t="n"/>
      <c r="L1891" s="38" t="n"/>
      <c r="N1891" s="36">
        <f>IF($B1891="","",IF($C1891="SUPERSTORE","Superstore","DH"))</f>
        <v/>
      </c>
      <c r="O1891" s="36">
        <f>IF($B1891="","",IFERROR(VLOOKUP($B1891,Mapping!$A:$C,2,0),"Not Mapped"))</f>
        <v/>
      </c>
      <c r="P1891" s="36">
        <f>IF($B1891="","",IFERROR(VLOOKUP($B1891,Mapping!$A:$C,3,0),"Not Mapped"))</f>
        <v/>
      </c>
      <c r="Q1891" s="36">
        <f>IF($B1891="","",IFERROR(VLOOKUP($O1891,Leaders!$A:$B,2,0),"Not Mapped"))</f>
        <v/>
      </c>
      <c r="R1891" s="36">
        <f>IF($B1891="","",IF(COUNTIF(Exclusions!$A:$A,$B1891)&gt;0,"Yes","No"))</f>
        <v/>
      </c>
      <c r="S1891" s="38">
        <f>IF($B1891="","",MIN(1,DAY($A1891)/IF($N1891="Superstore",Settings!$B$5,Settings!$B$4)))</f>
        <v/>
      </c>
      <c r="T1891" s="38">
        <f>IF(OR($B1891="",$G1891="",$S1891=0),"",$G1891/$S1891)</f>
        <v/>
      </c>
      <c r="U1891" s="36">
        <f>IF($T1891="","",IF($T1891&lt;Settings!$B$8,"Critical",IF($T1891&lt;Settings!$B$9,"Semi Critical","Non Critical")))</f>
        <v/>
      </c>
      <c r="V1891" s="28" t="n"/>
      <c r="Z1891">
        <f>IF($B1891="","",IFERROR(VLOOKUP($B1891,'Plan HC for CCA'!$A:$B,2,0),""))</f>
        <v/>
      </c>
      <c r="AA1891">
        <f>IF(OR($B1891="",$Z1891=""),"",IF(N($M1891)&lt;$Z1891,"Delta","No Delta"))</f>
        <v/>
      </c>
      <c r="AB1891">
        <f>IF(OR($B1891="",$Z1891=""),"",MAX(0,$Z1891-N($M1891)))</f>
        <v/>
      </c>
      <c r="AC1891" s="46">
        <f>IF($B1891="","",IFERROR(INDEX('CCA Util %'!$H:$H,MATCH($B1891,'CCA Util %'!$E:$E,0)),""))</f>
        <v/>
      </c>
      <c r="AD1891">
        <f>IF($B1891="","",IFERROR(INDEX('CCA Util %'!$G:$G,MATCH($B1891,'CCA Util %'!$E:$E,0)),""))</f>
        <v/>
      </c>
      <c r="AE1891">
        <f>IF(OR($B1891="",$U1891=""),"",$U1891&amp;" &amp; "&amp;IF(OR($AD1891="",$AD1891=0),"Util NA",$AD1891&amp;" Util"))</f>
        <v/>
      </c>
    </row>
    <row r="1892" ht="15.75" customHeight="1" s="42">
      <c r="A1892" s="41" t="n"/>
      <c r="G1892" s="38" t="n"/>
      <c r="H1892" s="38" t="n"/>
      <c r="I1892" s="38" t="n"/>
      <c r="J1892" s="38" t="n"/>
      <c r="K1892" s="38" t="n"/>
      <c r="L1892" s="38" t="n"/>
      <c r="N1892" s="36">
        <f>IF($B1892="","",IF($C1892="SUPERSTORE","Superstore","DH"))</f>
        <v/>
      </c>
      <c r="O1892" s="36">
        <f>IF($B1892="","",IFERROR(VLOOKUP($B1892,Mapping!$A:$C,2,0),"Not Mapped"))</f>
        <v/>
      </c>
      <c r="P1892" s="36">
        <f>IF($B1892="","",IFERROR(VLOOKUP($B1892,Mapping!$A:$C,3,0),"Not Mapped"))</f>
        <v/>
      </c>
      <c r="Q1892" s="36">
        <f>IF($B1892="","",IFERROR(VLOOKUP($O1892,Leaders!$A:$B,2,0),"Not Mapped"))</f>
        <v/>
      </c>
      <c r="R1892" s="36">
        <f>IF($B1892="","",IF(COUNTIF(Exclusions!$A:$A,$B1892)&gt;0,"Yes","No"))</f>
        <v/>
      </c>
      <c r="S1892" s="38">
        <f>IF($B1892="","",MIN(1,DAY($A1892)/IF($N1892="Superstore",Settings!$B$5,Settings!$B$4)))</f>
        <v/>
      </c>
      <c r="T1892" s="38">
        <f>IF(OR($B1892="",$G1892="",$S1892=0),"",$G1892/$S1892)</f>
        <v/>
      </c>
      <c r="U1892" s="36">
        <f>IF($T1892="","",IF($T1892&lt;Settings!$B$8,"Critical",IF($T1892&lt;Settings!$B$9,"Semi Critical","Non Critical")))</f>
        <v/>
      </c>
      <c r="V1892" s="28" t="n"/>
      <c r="Z1892">
        <f>IF($B1892="","",IFERROR(VLOOKUP($B1892,'Plan HC for CCA'!$A:$B,2,0),""))</f>
        <v/>
      </c>
      <c r="AA1892">
        <f>IF(OR($B1892="",$Z1892=""),"",IF(N($M1892)&lt;$Z1892,"Delta","No Delta"))</f>
        <v/>
      </c>
      <c r="AB1892">
        <f>IF(OR($B1892="",$Z1892=""),"",MAX(0,$Z1892-N($M1892)))</f>
        <v/>
      </c>
      <c r="AC1892" s="46">
        <f>IF($B1892="","",IFERROR(INDEX('CCA Util %'!$H:$H,MATCH($B1892,'CCA Util %'!$E:$E,0)),""))</f>
        <v/>
      </c>
      <c r="AD1892">
        <f>IF($B1892="","",IFERROR(INDEX('CCA Util %'!$G:$G,MATCH($B1892,'CCA Util %'!$E:$E,0)),""))</f>
        <v/>
      </c>
      <c r="AE1892">
        <f>IF(OR($B1892="",$U1892=""),"",$U1892&amp;" &amp; "&amp;IF(OR($AD1892="",$AD1892=0),"Util NA",$AD1892&amp;" Util"))</f>
        <v/>
      </c>
    </row>
    <row r="1893" ht="15.75" customHeight="1" s="42">
      <c r="A1893" s="41" t="n"/>
      <c r="G1893" s="38" t="n"/>
      <c r="H1893" s="38" t="n"/>
      <c r="I1893" s="38" t="n"/>
      <c r="J1893" s="38" t="n"/>
      <c r="K1893" s="38" t="n"/>
      <c r="L1893" s="38" t="n"/>
      <c r="N1893" s="36">
        <f>IF($B1893="","",IF($C1893="SUPERSTORE","Superstore","DH"))</f>
        <v/>
      </c>
      <c r="O1893" s="36">
        <f>IF($B1893="","",IFERROR(VLOOKUP($B1893,Mapping!$A:$C,2,0),"Not Mapped"))</f>
        <v/>
      </c>
      <c r="P1893" s="36">
        <f>IF($B1893="","",IFERROR(VLOOKUP($B1893,Mapping!$A:$C,3,0),"Not Mapped"))</f>
        <v/>
      </c>
      <c r="Q1893" s="36">
        <f>IF($B1893="","",IFERROR(VLOOKUP($O1893,Leaders!$A:$B,2,0),"Not Mapped"))</f>
        <v/>
      </c>
      <c r="R1893" s="36">
        <f>IF($B1893="","",IF(COUNTIF(Exclusions!$A:$A,$B1893)&gt;0,"Yes","No"))</f>
        <v/>
      </c>
      <c r="S1893" s="38">
        <f>IF($B1893="","",MIN(1,DAY($A1893)/IF($N1893="Superstore",Settings!$B$5,Settings!$B$4)))</f>
        <v/>
      </c>
      <c r="T1893" s="38">
        <f>IF(OR($B1893="",$G1893="",$S1893=0),"",$G1893/$S1893)</f>
        <v/>
      </c>
      <c r="U1893" s="36">
        <f>IF($T1893="","",IF($T1893&lt;Settings!$B$8,"Critical",IF($T1893&lt;Settings!$B$9,"Semi Critical","Non Critical")))</f>
        <v/>
      </c>
      <c r="V1893" s="28" t="n"/>
      <c r="Z1893">
        <f>IF($B1893="","",IFERROR(VLOOKUP($B1893,'Plan HC for CCA'!$A:$B,2,0),""))</f>
        <v/>
      </c>
      <c r="AA1893">
        <f>IF(OR($B1893="",$Z1893=""),"",IF(N($M1893)&lt;$Z1893,"Delta","No Delta"))</f>
        <v/>
      </c>
      <c r="AB1893">
        <f>IF(OR($B1893="",$Z1893=""),"",MAX(0,$Z1893-N($M1893)))</f>
        <v/>
      </c>
      <c r="AC1893" s="46">
        <f>IF($B1893="","",IFERROR(INDEX('CCA Util %'!$H:$H,MATCH($B1893,'CCA Util %'!$E:$E,0)),""))</f>
        <v/>
      </c>
      <c r="AD1893">
        <f>IF($B1893="","",IFERROR(INDEX('CCA Util %'!$G:$G,MATCH($B1893,'CCA Util %'!$E:$E,0)),""))</f>
        <v/>
      </c>
      <c r="AE1893">
        <f>IF(OR($B1893="",$U1893=""),"",$U1893&amp;" &amp; "&amp;IF(OR($AD1893="",$AD1893=0),"Util NA",$AD1893&amp;" Util"))</f>
        <v/>
      </c>
    </row>
    <row r="1894" ht="15.75" customHeight="1" s="42">
      <c r="A1894" s="41" t="n"/>
      <c r="G1894" s="38" t="n"/>
      <c r="H1894" s="38" t="n"/>
      <c r="I1894" s="38" t="n"/>
      <c r="J1894" s="38" t="n"/>
      <c r="K1894" s="38" t="n"/>
      <c r="L1894" s="38" t="n"/>
      <c r="N1894" s="36">
        <f>IF($B1894="","",IF($C1894="SUPERSTORE","Superstore","DH"))</f>
        <v/>
      </c>
      <c r="O1894" s="36">
        <f>IF($B1894="","",IFERROR(VLOOKUP($B1894,Mapping!$A:$C,2,0),"Not Mapped"))</f>
        <v/>
      </c>
      <c r="P1894" s="36">
        <f>IF($B1894="","",IFERROR(VLOOKUP($B1894,Mapping!$A:$C,3,0),"Not Mapped"))</f>
        <v/>
      </c>
      <c r="Q1894" s="36">
        <f>IF($B1894="","",IFERROR(VLOOKUP($O1894,Leaders!$A:$B,2,0),"Not Mapped"))</f>
        <v/>
      </c>
      <c r="R1894" s="36">
        <f>IF($B1894="","",IF(COUNTIF(Exclusions!$A:$A,$B1894)&gt;0,"Yes","No"))</f>
        <v/>
      </c>
      <c r="S1894" s="38">
        <f>IF($B1894="","",MIN(1,DAY($A1894)/IF($N1894="Superstore",Settings!$B$5,Settings!$B$4)))</f>
        <v/>
      </c>
      <c r="T1894" s="38">
        <f>IF(OR($B1894="",$G1894="",$S1894=0),"",$G1894/$S1894)</f>
        <v/>
      </c>
      <c r="U1894" s="36">
        <f>IF($T1894="","",IF($T1894&lt;Settings!$B$8,"Critical",IF($T1894&lt;Settings!$B$9,"Semi Critical","Non Critical")))</f>
        <v/>
      </c>
      <c r="V1894" s="28" t="n"/>
      <c r="Z1894">
        <f>IF($B1894="","",IFERROR(VLOOKUP($B1894,'Plan HC for CCA'!$A:$B,2,0),""))</f>
        <v/>
      </c>
      <c r="AA1894">
        <f>IF(OR($B1894="",$Z1894=""),"",IF(N($M1894)&lt;$Z1894,"Delta","No Delta"))</f>
        <v/>
      </c>
      <c r="AB1894">
        <f>IF(OR($B1894="",$Z1894=""),"",MAX(0,$Z1894-N($M1894)))</f>
        <v/>
      </c>
      <c r="AC1894" s="46">
        <f>IF($B1894="","",IFERROR(INDEX('CCA Util %'!$H:$H,MATCH($B1894,'CCA Util %'!$E:$E,0)),""))</f>
        <v/>
      </c>
      <c r="AD1894">
        <f>IF($B1894="","",IFERROR(INDEX('CCA Util %'!$G:$G,MATCH($B1894,'CCA Util %'!$E:$E,0)),""))</f>
        <v/>
      </c>
      <c r="AE1894">
        <f>IF(OR($B1894="",$U1894=""),"",$U1894&amp;" &amp; "&amp;IF(OR($AD1894="",$AD1894=0),"Util NA",$AD1894&amp;" Util"))</f>
        <v/>
      </c>
    </row>
    <row r="1895" ht="15.75" customHeight="1" s="42">
      <c r="A1895" s="41" t="n"/>
      <c r="G1895" s="38" t="n"/>
      <c r="H1895" s="38" t="n"/>
      <c r="I1895" s="38" t="n"/>
      <c r="J1895" s="38" t="n"/>
      <c r="K1895" s="38" t="n"/>
      <c r="L1895" s="38" t="n"/>
      <c r="N1895" s="36">
        <f>IF($B1895="","",IF($C1895="SUPERSTORE","Superstore","DH"))</f>
        <v/>
      </c>
      <c r="O1895" s="36">
        <f>IF($B1895="","",IFERROR(VLOOKUP($B1895,Mapping!$A:$C,2,0),"Not Mapped"))</f>
        <v/>
      </c>
      <c r="P1895" s="36">
        <f>IF($B1895="","",IFERROR(VLOOKUP($B1895,Mapping!$A:$C,3,0),"Not Mapped"))</f>
        <v/>
      </c>
      <c r="Q1895" s="36">
        <f>IF($B1895="","",IFERROR(VLOOKUP($O1895,Leaders!$A:$B,2,0),"Not Mapped"))</f>
        <v/>
      </c>
      <c r="R1895" s="36">
        <f>IF($B1895="","",IF(COUNTIF(Exclusions!$A:$A,$B1895)&gt;0,"Yes","No"))</f>
        <v/>
      </c>
      <c r="S1895" s="38">
        <f>IF($B1895="","",MIN(1,DAY($A1895)/IF($N1895="Superstore",Settings!$B$5,Settings!$B$4)))</f>
        <v/>
      </c>
      <c r="T1895" s="38">
        <f>IF(OR($B1895="",$G1895="",$S1895=0),"",$G1895/$S1895)</f>
        <v/>
      </c>
      <c r="U1895" s="36">
        <f>IF($T1895="","",IF($T1895&lt;Settings!$B$8,"Critical",IF($T1895&lt;Settings!$B$9,"Semi Critical","Non Critical")))</f>
        <v/>
      </c>
      <c r="V1895" s="28" t="n"/>
      <c r="Z1895">
        <f>IF($B1895="","",IFERROR(VLOOKUP($B1895,'Plan HC for CCA'!$A:$B,2,0),""))</f>
        <v/>
      </c>
      <c r="AA1895">
        <f>IF(OR($B1895="",$Z1895=""),"",IF(N($M1895)&lt;$Z1895,"Delta","No Delta"))</f>
        <v/>
      </c>
      <c r="AB1895">
        <f>IF(OR($B1895="",$Z1895=""),"",MAX(0,$Z1895-N($M1895)))</f>
        <v/>
      </c>
      <c r="AC1895" s="46">
        <f>IF($B1895="","",IFERROR(INDEX('CCA Util %'!$H:$H,MATCH($B1895,'CCA Util %'!$E:$E,0)),""))</f>
        <v/>
      </c>
      <c r="AD1895">
        <f>IF($B1895="","",IFERROR(INDEX('CCA Util %'!$G:$G,MATCH($B1895,'CCA Util %'!$E:$E,0)),""))</f>
        <v/>
      </c>
      <c r="AE1895">
        <f>IF(OR($B1895="",$U1895=""),"",$U1895&amp;" &amp; "&amp;IF(OR($AD1895="",$AD1895=0),"Util NA",$AD1895&amp;" Util"))</f>
        <v/>
      </c>
    </row>
    <row r="1896" ht="15.75" customHeight="1" s="42">
      <c r="A1896" s="41" t="n"/>
      <c r="G1896" s="38" t="n"/>
      <c r="H1896" s="38" t="n"/>
      <c r="I1896" s="38" t="n"/>
      <c r="J1896" s="38" t="n"/>
      <c r="K1896" s="38" t="n"/>
      <c r="L1896" s="38" t="n"/>
      <c r="N1896" s="36">
        <f>IF($B1896="","",IF($C1896="SUPERSTORE","Superstore","DH"))</f>
        <v/>
      </c>
      <c r="O1896" s="36">
        <f>IF($B1896="","",IFERROR(VLOOKUP($B1896,Mapping!$A:$C,2,0),"Not Mapped"))</f>
        <v/>
      </c>
      <c r="P1896" s="36">
        <f>IF($B1896="","",IFERROR(VLOOKUP($B1896,Mapping!$A:$C,3,0),"Not Mapped"))</f>
        <v/>
      </c>
      <c r="Q1896" s="36">
        <f>IF($B1896="","",IFERROR(VLOOKUP($O1896,Leaders!$A:$B,2,0),"Not Mapped"))</f>
        <v/>
      </c>
      <c r="R1896" s="36">
        <f>IF($B1896="","",IF(COUNTIF(Exclusions!$A:$A,$B1896)&gt;0,"Yes","No"))</f>
        <v/>
      </c>
      <c r="S1896" s="38">
        <f>IF($B1896="","",MIN(1,DAY($A1896)/IF($N1896="Superstore",Settings!$B$5,Settings!$B$4)))</f>
        <v/>
      </c>
      <c r="T1896" s="38">
        <f>IF(OR($B1896="",$G1896="",$S1896=0),"",$G1896/$S1896)</f>
        <v/>
      </c>
      <c r="U1896" s="36">
        <f>IF($T1896="","",IF($T1896&lt;Settings!$B$8,"Critical",IF($T1896&lt;Settings!$B$9,"Semi Critical","Non Critical")))</f>
        <v/>
      </c>
      <c r="V1896" s="28" t="n"/>
      <c r="Z1896">
        <f>IF($B1896="","",IFERROR(VLOOKUP($B1896,'Plan HC for CCA'!$A:$B,2,0),""))</f>
        <v/>
      </c>
      <c r="AA1896">
        <f>IF(OR($B1896="",$Z1896=""),"",IF(N($M1896)&lt;$Z1896,"Delta","No Delta"))</f>
        <v/>
      </c>
      <c r="AB1896">
        <f>IF(OR($B1896="",$Z1896=""),"",MAX(0,$Z1896-N($M1896)))</f>
        <v/>
      </c>
      <c r="AC1896" s="46">
        <f>IF($B1896="","",IFERROR(INDEX('CCA Util %'!$H:$H,MATCH($B1896,'CCA Util %'!$E:$E,0)),""))</f>
        <v/>
      </c>
      <c r="AD1896">
        <f>IF($B1896="","",IFERROR(INDEX('CCA Util %'!$G:$G,MATCH($B1896,'CCA Util %'!$E:$E,0)),""))</f>
        <v/>
      </c>
      <c r="AE1896">
        <f>IF(OR($B1896="",$U1896=""),"",$U1896&amp;" &amp; "&amp;IF(OR($AD1896="",$AD1896=0),"Util NA",$AD1896&amp;" Util"))</f>
        <v/>
      </c>
    </row>
    <row r="1897" ht="15.75" customHeight="1" s="42">
      <c r="A1897" s="41" t="n"/>
      <c r="G1897" s="38" t="n"/>
      <c r="H1897" s="38" t="n"/>
      <c r="I1897" s="38" t="n"/>
      <c r="J1897" s="38" t="n"/>
      <c r="K1897" s="38" t="n"/>
      <c r="L1897" s="38" t="n"/>
      <c r="N1897" s="36">
        <f>IF($B1897="","",IF($C1897="SUPERSTORE","Superstore","DH"))</f>
        <v/>
      </c>
      <c r="O1897" s="36">
        <f>IF($B1897="","",IFERROR(VLOOKUP($B1897,Mapping!$A:$C,2,0),"Not Mapped"))</f>
        <v/>
      </c>
      <c r="P1897" s="36">
        <f>IF($B1897="","",IFERROR(VLOOKUP($B1897,Mapping!$A:$C,3,0),"Not Mapped"))</f>
        <v/>
      </c>
      <c r="Q1897" s="36">
        <f>IF($B1897="","",IFERROR(VLOOKUP($O1897,Leaders!$A:$B,2,0),"Not Mapped"))</f>
        <v/>
      </c>
      <c r="R1897" s="36">
        <f>IF($B1897="","",IF(COUNTIF(Exclusions!$A:$A,$B1897)&gt;0,"Yes","No"))</f>
        <v/>
      </c>
      <c r="S1897" s="38">
        <f>IF($B1897="","",MIN(1,DAY($A1897)/IF($N1897="Superstore",Settings!$B$5,Settings!$B$4)))</f>
        <v/>
      </c>
      <c r="T1897" s="38">
        <f>IF(OR($B1897="",$G1897="",$S1897=0),"",$G1897/$S1897)</f>
        <v/>
      </c>
      <c r="U1897" s="36">
        <f>IF($T1897="","",IF($T1897&lt;Settings!$B$8,"Critical",IF($T1897&lt;Settings!$B$9,"Semi Critical","Non Critical")))</f>
        <v/>
      </c>
      <c r="V1897" s="28" t="n"/>
      <c r="Z1897">
        <f>IF($B1897="","",IFERROR(VLOOKUP($B1897,'Plan HC for CCA'!$A:$B,2,0),""))</f>
        <v/>
      </c>
      <c r="AA1897">
        <f>IF(OR($B1897="",$Z1897=""),"",IF(N($M1897)&lt;$Z1897,"Delta","No Delta"))</f>
        <v/>
      </c>
      <c r="AB1897">
        <f>IF(OR($B1897="",$Z1897=""),"",MAX(0,$Z1897-N($M1897)))</f>
        <v/>
      </c>
      <c r="AC1897" s="46">
        <f>IF($B1897="","",IFERROR(INDEX('CCA Util %'!$H:$H,MATCH($B1897,'CCA Util %'!$E:$E,0)),""))</f>
        <v/>
      </c>
      <c r="AD1897">
        <f>IF($B1897="","",IFERROR(INDEX('CCA Util %'!$G:$G,MATCH($B1897,'CCA Util %'!$E:$E,0)),""))</f>
        <v/>
      </c>
      <c r="AE1897">
        <f>IF(OR($B1897="",$U1897=""),"",$U1897&amp;" &amp; "&amp;IF(OR($AD1897="",$AD1897=0),"Util NA",$AD1897&amp;" Util"))</f>
        <v/>
      </c>
    </row>
    <row r="1898" ht="15.75" customHeight="1" s="42">
      <c r="A1898" s="41" t="n"/>
      <c r="G1898" s="38" t="n"/>
      <c r="H1898" s="38" t="n"/>
      <c r="I1898" s="38" t="n"/>
      <c r="J1898" s="38" t="n"/>
      <c r="K1898" s="38" t="n"/>
      <c r="L1898" s="38" t="n"/>
      <c r="N1898" s="36">
        <f>IF($B1898="","",IF($C1898="SUPERSTORE","Superstore","DH"))</f>
        <v/>
      </c>
      <c r="O1898" s="36">
        <f>IF($B1898="","",IFERROR(VLOOKUP($B1898,Mapping!$A:$C,2,0),"Not Mapped"))</f>
        <v/>
      </c>
      <c r="P1898" s="36">
        <f>IF($B1898="","",IFERROR(VLOOKUP($B1898,Mapping!$A:$C,3,0),"Not Mapped"))</f>
        <v/>
      </c>
      <c r="Q1898" s="36">
        <f>IF($B1898="","",IFERROR(VLOOKUP($O1898,Leaders!$A:$B,2,0),"Not Mapped"))</f>
        <v/>
      </c>
      <c r="R1898" s="36">
        <f>IF($B1898="","",IF(COUNTIF(Exclusions!$A:$A,$B1898)&gt;0,"Yes","No"))</f>
        <v/>
      </c>
      <c r="S1898" s="38">
        <f>IF($B1898="","",MIN(1,DAY($A1898)/IF($N1898="Superstore",Settings!$B$5,Settings!$B$4)))</f>
        <v/>
      </c>
      <c r="T1898" s="38">
        <f>IF(OR($B1898="",$G1898="",$S1898=0),"",$G1898/$S1898)</f>
        <v/>
      </c>
      <c r="U1898" s="36">
        <f>IF($T1898="","",IF($T1898&lt;Settings!$B$8,"Critical",IF($T1898&lt;Settings!$B$9,"Semi Critical","Non Critical")))</f>
        <v/>
      </c>
      <c r="V1898" s="28" t="n"/>
      <c r="Z1898">
        <f>IF($B1898="","",IFERROR(VLOOKUP($B1898,'Plan HC for CCA'!$A:$B,2,0),""))</f>
        <v/>
      </c>
      <c r="AA1898">
        <f>IF(OR($B1898="",$Z1898=""),"",IF(N($M1898)&lt;$Z1898,"Delta","No Delta"))</f>
        <v/>
      </c>
      <c r="AB1898">
        <f>IF(OR($B1898="",$Z1898=""),"",MAX(0,$Z1898-N($M1898)))</f>
        <v/>
      </c>
      <c r="AC1898" s="46">
        <f>IF($B1898="","",IFERROR(INDEX('CCA Util %'!$H:$H,MATCH($B1898,'CCA Util %'!$E:$E,0)),""))</f>
        <v/>
      </c>
      <c r="AD1898">
        <f>IF($B1898="","",IFERROR(INDEX('CCA Util %'!$G:$G,MATCH($B1898,'CCA Util %'!$E:$E,0)),""))</f>
        <v/>
      </c>
      <c r="AE1898">
        <f>IF(OR($B1898="",$U1898=""),"",$U1898&amp;" &amp; "&amp;IF(OR($AD1898="",$AD1898=0),"Util NA",$AD1898&amp;" Util"))</f>
        <v/>
      </c>
    </row>
    <row r="1899" ht="15.75" customHeight="1" s="42">
      <c r="A1899" s="41" t="n"/>
      <c r="G1899" s="38" t="n"/>
      <c r="H1899" s="38" t="n"/>
      <c r="I1899" s="38" t="n"/>
      <c r="J1899" s="38" t="n"/>
      <c r="K1899" s="38" t="n"/>
      <c r="L1899" s="38" t="n"/>
      <c r="N1899" s="36">
        <f>IF($B1899="","",IF($C1899="SUPERSTORE","Superstore","DH"))</f>
        <v/>
      </c>
      <c r="O1899" s="36">
        <f>IF($B1899="","",IFERROR(VLOOKUP($B1899,Mapping!$A:$C,2,0),"Not Mapped"))</f>
        <v/>
      </c>
      <c r="P1899" s="36">
        <f>IF($B1899="","",IFERROR(VLOOKUP($B1899,Mapping!$A:$C,3,0),"Not Mapped"))</f>
        <v/>
      </c>
      <c r="Q1899" s="36">
        <f>IF($B1899="","",IFERROR(VLOOKUP($O1899,Leaders!$A:$B,2,0),"Not Mapped"))</f>
        <v/>
      </c>
      <c r="R1899" s="36">
        <f>IF($B1899="","",IF(COUNTIF(Exclusions!$A:$A,$B1899)&gt;0,"Yes","No"))</f>
        <v/>
      </c>
      <c r="S1899" s="38">
        <f>IF($B1899="","",MIN(1,DAY($A1899)/IF($N1899="Superstore",Settings!$B$5,Settings!$B$4)))</f>
        <v/>
      </c>
      <c r="T1899" s="38">
        <f>IF(OR($B1899="",$G1899="",$S1899=0),"",$G1899/$S1899)</f>
        <v/>
      </c>
      <c r="U1899" s="36">
        <f>IF($T1899="","",IF($T1899&lt;Settings!$B$8,"Critical",IF($T1899&lt;Settings!$B$9,"Semi Critical","Non Critical")))</f>
        <v/>
      </c>
      <c r="V1899" s="28" t="n"/>
      <c r="Z1899">
        <f>IF($B1899="","",IFERROR(VLOOKUP($B1899,'Plan HC for CCA'!$A:$B,2,0),""))</f>
        <v/>
      </c>
      <c r="AA1899">
        <f>IF(OR($B1899="",$Z1899=""),"",IF(N($M1899)&lt;$Z1899,"Delta","No Delta"))</f>
        <v/>
      </c>
      <c r="AB1899">
        <f>IF(OR($B1899="",$Z1899=""),"",MAX(0,$Z1899-N($M1899)))</f>
        <v/>
      </c>
      <c r="AC1899" s="46">
        <f>IF($B1899="","",IFERROR(INDEX('CCA Util %'!$H:$H,MATCH($B1899,'CCA Util %'!$E:$E,0)),""))</f>
        <v/>
      </c>
      <c r="AD1899">
        <f>IF($B1899="","",IFERROR(INDEX('CCA Util %'!$G:$G,MATCH($B1899,'CCA Util %'!$E:$E,0)),""))</f>
        <v/>
      </c>
      <c r="AE1899">
        <f>IF(OR($B1899="",$U1899=""),"",$U1899&amp;" &amp; "&amp;IF(OR($AD1899="",$AD1899=0),"Util NA",$AD1899&amp;" Util"))</f>
        <v/>
      </c>
    </row>
    <row r="1900" ht="15.75" customHeight="1" s="42">
      <c r="A1900" s="41" t="n"/>
      <c r="G1900" s="38" t="n"/>
      <c r="H1900" s="38" t="n"/>
      <c r="I1900" s="38" t="n"/>
      <c r="J1900" s="38" t="n"/>
      <c r="K1900" s="38" t="n"/>
      <c r="L1900" s="38" t="n"/>
      <c r="N1900" s="36">
        <f>IF($B1900="","",IF($C1900="SUPERSTORE","Superstore","DH"))</f>
        <v/>
      </c>
      <c r="O1900" s="36">
        <f>IF($B1900="","",IFERROR(VLOOKUP($B1900,Mapping!$A:$C,2,0),"Not Mapped"))</f>
        <v/>
      </c>
      <c r="P1900" s="36">
        <f>IF($B1900="","",IFERROR(VLOOKUP($B1900,Mapping!$A:$C,3,0),"Not Mapped"))</f>
        <v/>
      </c>
      <c r="Q1900" s="36">
        <f>IF($B1900="","",IFERROR(VLOOKUP($O1900,Leaders!$A:$B,2,0),"Not Mapped"))</f>
        <v/>
      </c>
      <c r="R1900" s="36">
        <f>IF($B1900="","",IF(COUNTIF(Exclusions!$A:$A,$B1900)&gt;0,"Yes","No"))</f>
        <v/>
      </c>
      <c r="S1900" s="38">
        <f>IF($B1900="","",MIN(1,DAY($A1900)/IF($N1900="Superstore",Settings!$B$5,Settings!$B$4)))</f>
        <v/>
      </c>
      <c r="T1900" s="38">
        <f>IF(OR($B1900="",$G1900="",$S1900=0),"",$G1900/$S1900)</f>
        <v/>
      </c>
      <c r="U1900" s="36">
        <f>IF($T1900="","",IF($T1900&lt;Settings!$B$8,"Critical",IF($T1900&lt;Settings!$B$9,"Semi Critical","Non Critical")))</f>
        <v/>
      </c>
      <c r="V1900" s="28" t="n"/>
      <c r="Z1900">
        <f>IF($B1900="","",IFERROR(VLOOKUP($B1900,'Plan HC for CCA'!$A:$B,2,0),""))</f>
        <v/>
      </c>
      <c r="AA1900">
        <f>IF(OR($B1900="",$Z1900=""),"",IF(N($M1900)&lt;$Z1900,"Delta","No Delta"))</f>
        <v/>
      </c>
      <c r="AB1900">
        <f>IF(OR($B1900="",$Z1900=""),"",MAX(0,$Z1900-N($M1900)))</f>
        <v/>
      </c>
      <c r="AC1900" s="46">
        <f>IF($B1900="","",IFERROR(INDEX('CCA Util %'!$H:$H,MATCH($B1900,'CCA Util %'!$E:$E,0)),""))</f>
        <v/>
      </c>
      <c r="AD1900">
        <f>IF($B1900="","",IFERROR(INDEX('CCA Util %'!$G:$G,MATCH($B1900,'CCA Util %'!$E:$E,0)),""))</f>
        <v/>
      </c>
      <c r="AE1900">
        <f>IF(OR($B1900="",$U1900=""),"",$U1900&amp;" &amp; "&amp;IF(OR($AD1900="",$AD1900=0),"Util NA",$AD1900&amp;" Util"))</f>
        <v/>
      </c>
    </row>
    <row r="1901" ht="15.75" customHeight="1" s="42">
      <c r="A1901" s="41" t="n"/>
      <c r="G1901" s="38" t="n"/>
      <c r="H1901" s="38" t="n"/>
      <c r="I1901" s="38" t="n"/>
      <c r="J1901" s="38" t="n"/>
      <c r="K1901" s="38" t="n"/>
      <c r="L1901" s="38" t="n"/>
      <c r="N1901" s="36">
        <f>IF($B1901="","",IF($C1901="SUPERSTORE","Superstore","DH"))</f>
        <v/>
      </c>
      <c r="O1901" s="36">
        <f>IF($B1901="","",IFERROR(VLOOKUP($B1901,Mapping!$A:$C,2,0),"Not Mapped"))</f>
        <v/>
      </c>
      <c r="P1901" s="36">
        <f>IF($B1901="","",IFERROR(VLOOKUP($B1901,Mapping!$A:$C,3,0),"Not Mapped"))</f>
        <v/>
      </c>
      <c r="Q1901" s="36">
        <f>IF($B1901="","",IFERROR(VLOOKUP($O1901,Leaders!$A:$B,2,0),"Not Mapped"))</f>
        <v/>
      </c>
      <c r="R1901" s="36">
        <f>IF($B1901="","",IF(COUNTIF(Exclusions!$A:$A,$B1901)&gt;0,"Yes","No"))</f>
        <v/>
      </c>
      <c r="S1901" s="38">
        <f>IF($B1901="","",MIN(1,DAY($A1901)/IF($N1901="Superstore",Settings!$B$5,Settings!$B$4)))</f>
        <v/>
      </c>
      <c r="T1901" s="38">
        <f>IF(OR($B1901="",$G1901="",$S1901=0),"",$G1901/$S1901)</f>
        <v/>
      </c>
      <c r="U1901" s="36">
        <f>IF($T1901="","",IF($T1901&lt;Settings!$B$8,"Critical",IF($T1901&lt;Settings!$B$9,"Semi Critical","Non Critical")))</f>
        <v/>
      </c>
      <c r="V1901" s="28" t="n"/>
      <c r="Z1901">
        <f>IF($B1901="","",IFERROR(VLOOKUP($B1901,'Plan HC for CCA'!$A:$B,2,0),""))</f>
        <v/>
      </c>
      <c r="AA1901">
        <f>IF(OR($B1901="",$Z1901=""),"",IF(N($M1901)&lt;$Z1901,"Delta","No Delta"))</f>
        <v/>
      </c>
      <c r="AB1901">
        <f>IF(OR($B1901="",$Z1901=""),"",MAX(0,$Z1901-N($M1901)))</f>
        <v/>
      </c>
      <c r="AC1901" s="46">
        <f>IF($B1901="","",IFERROR(INDEX('CCA Util %'!$H:$H,MATCH($B1901,'CCA Util %'!$E:$E,0)),""))</f>
        <v/>
      </c>
      <c r="AD1901">
        <f>IF($B1901="","",IFERROR(INDEX('CCA Util %'!$G:$G,MATCH($B1901,'CCA Util %'!$E:$E,0)),""))</f>
        <v/>
      </c>
      <c r="AE1901">
        <f>IF(OR($B1901="",$U1901=""),"",$U1901&amp;" &amp; "&amp;IF(OR($AD1901="",$AD1901=0),"Util NA",$AD1901&amp;" Util"))</f>
        <v/>
      </c>
    </row>
    <row r="1902" ht="15.75" customHeight="1" s="42">
      <c r="A1902" s="41" t="n"/>
      <c r="G1902" s="38" t="n"/>
      <c r="H1902" s="38" t="n"/>
      <c r="I1902" s="38" t="n"/>
      <c r="J1902" s="38" t="n"/>
      <c r="K1902" s="38" t="n"/>
      <c r="L1902" s="38" t="n"/>
      <c r="N1902" s="36">
        <f>IF($B1902="","",IF($C1902="SUPERSTORE","Superstore","DH"))</f>
        <v/>
      </c>
      <c r="O1902" s="36">
        <f>IF($B1902="","",IFERROR(VLOOKUP($B1902,Mapping!$A:$C,2,0),"Not Mapped"))</f>
        <v/>
      </c>
      <c r="P1902" s="36">
        <f>IF($B1902="","",IFERROR(VLOOKUP($B1902,Mapping!$A:$C,3,0),"Not Mapped"))</f>
        <v/>
      </c>
      <c r="Q1902" s="36">
        <f>IF($B1902="","",IFERROR(VLOOKUP($O1902,Leaders!$A:$B,2,0),"Not Mapped"))</f>
        <v/>
      </c>
      <c r="R1902" s="36">
        <f>IF($B1902="","",IF(COUNTIF(Exclusions!$A:$A,$B1902)&gt;0,"Yes","No"))</f>
        <v/>
      </c>
      <c r="S1902" s="38">
        <f>IF($B1902="","",MIN(1,DAY($A1902)/IF($N1902="Superstore",Settings!$B$5,Settings!$B$4)))</f>
        <v/>
      </c>
      <c r="T1902" s="38">
        <f>IF(OR($B1902="",$G1902="",$S1902=0),"",$G1902/$S1902)</f>
        <v/>
      </c>
      <c r="U1902" s="36">
        <f>IF($T1902="","",IF($T1902&lt;Settings!$B$8,"Critical",IF($T1902&lt;Settings!$B$9,"Semi Critical","Non Critical")))</f>
        <v/>
      </c>
      <c r="V1902" s="28" t="n"/>
      <c r="Z1902">
        <f>IF($B1902="","",IFERROR(VLOOKUP($B1902,'Plan HC for CCA'!$A:$B,2,0),""))</f>
        <v/>
      </c>
      <c r="AA1902">
        <f>IF(OR($B1902="",$Z1902=""),"",IF(N($M1902)&lt;$Z1902,"Delta","No Delta"))</f>
        <v/>
      </c>
      <c r="AB1902">
        <f>IF(OR($B1902="",$Z1902=""),"",MAX(0,$Z1902-N($M1902)))</f>
        <v/>
      </c>
      <c r="AC1902" s="46">
        <f>IF($B1902="","",IFERROR(INDEX('CCA Util %'!$H:$H,MATCH($B1902,'CCA Util %'!$E:$E,0)),""))</f>
        <v/>
      </c>
      <c r="AD1902">
        <f>IF($B1902="","",IFERROR(INDEX('CCA Util %'!$G:$G,MATCH($B1902,'CCA Util %'!$E:$E,0)),""))</f>
        <v/>
      </c>
      <c r="AE1902">
        <f>IF(OR($B1902="",$U1902=""),"",$U1902&amp;" &amp; "&amp;IF(OR($AD1902="",$AD1902=0),"Util NA",$AD1902&amp;" Util"))</f>
        <v/>
      </c>
    </row>
    <row r="1903" ht="15.75" customHeight="1" s="42">
      <c r="A1903" s="41" t="n"/>
      <c r="G1903" s="38" t="n"/>
      <c r="H1903" s="38" t="n"/>
      <c r="I1903" s="38" t="n"/>
      <c r="J1903" s="38" t="n"/>
      <c r="K1903" s="38" t="n"/>
      <c r="L1903" s="38" t="n"/>
      <c r="N1903" s="36">
        <f>IF($B1903="","",IF($C1903="SUPERSTORE","Superstore","DH"))</f>
        <v/>
      </c>
      <c r="O1903" s="36">
        <f>IF($B1903="","",IFERROR(VLOOKUP($B1903,Mapping!$A:$C,2,0),"Not Mapped"))</f>
        <v/>
      </c>
      <c r="P1903" s="36">
        <f>IF($B1903="","",IFERROR(VLOOKUP($B1903,Mapping!$A:$C,3,0),"Not Mapped"))</f>
        <v/>
      </c>
      <c r="Q1903" s="36">
        <f>IF($B1903="","",IFERROR(VLOOKUP($O1903,Leaders!$A:$B,2,0),"Not Mapped"))</f>
        <v/>
      </c>
      <c r="R1903" s="36">
        <f>IF($B1903="","",IF(COUNTIF(Exclusions!$A:$A,$B1903)&gt;0,"Yes","No"))</f>
        <v/>
      </c>
      <c r="S1903" s="38">
        <f>IF($B1903="","",MIN(1,DAY($A1903)/IF($N1903="Superstore",Settings!$B$5,Settings!$B$4)))</f>
        <v/>
      </c>
      <c r="T1903" s="38">
        <f>IF(OR($B1903="",$G1903="",$S1903=0),"",$G1903/$S1903)</f>
        <v/>
      </c>
      <c r="U1903" s="36">
        <f>IF($T1903="","",IF($T1903&lt;Settings!$B$8,"Critical",IF($T1903&lt;Settings!$B$9,"Semi Critical","Non Critical")))</f>
        <v/>
      </c>
      <c r="V1903" s="28" t="n"/>
      <c r="Z1903">
        <f>IF($B1903="","",IFERROR(VLOOKUP($B1903,'Plan HC for CCA'!$A:$B,2,0),""))</f>
        <v/>
      </c>
      <c r="AA1903">
        <f>IF(OR($B1903="",$Z1903=""),"",IF(N($M1903)&lt;$Z1903,"Delta","No Delta"))</f>
        <v/>
      </c>
      <c r="AB1903">
        <f>IF(OR($B1903="",$Z1903=""),"",MAX(0,$Z1903-N($M1903)))</f>
        <v/>
      </c>
      <c r="AC1903" s="46">
        <f>IF($B1903="","",IFERROR(INDEX('CCA Util %'!$H:$H,MATCH($B1903,'CCA Util %'!$E:$E,0)),""))</f>
        <v/>
      </c>
      <c r="AD1903">
        <f>IF($B1903="","",IFERROR(INDEX('CCA Util %'!$G:$G,MATCH($B1903,'CCA Util %'!$E:$E,0)),""))</f>
        <v/>
      </c>
      <c r="AE1903">
        <f>IF(OR($B1903="",$U1903=""),"",$U1903&amp;" &amp; "&amp;IF(OR($AD1903="",$AD1903=0),"Util NA",$AD1903&amp;" Util"))</f>
        <v/>
      </c>
    </row>
    <row r="1904" ht="15.75" customHeight="1" s="42">
      <c r="A1904" s="41" t="n"/>
      <c r="G1904" s="38" t="n"/>
      <c r="H1904" s="38" t="n"/>
      <c r="I1904" s="38" t="n"/>
      <c r="J1904" s="38" t="n"/>
      <c r="K1904" s="38" t="n"/>
      <c r="L1904" s="38" t="n"/>
      <c r="N1904" s="36">
        <f>IF($B1904="","",IF($C1904="SUPERSTORE","Superstore","DH"))</f>
        <v/>
      </c>
      <c r="O1904" s="36">
        <f>IF($B1904="","",IFERROR(VLOOKUP($B1904,Mapping!$A:$C,2,0),"Not Mapped"))</f>
        <v/>
      </c>
      <c r="P1904" s="36">
        <f>IF($B1904="","",IFERROR(VLOOKUP($B1904,Mapping!$A:$C,3,0),"Not Mapped"))</f>
        <v/>
      </c>
      <c r="Q1904" s="36">
        <f>IF($B1904="","",IFERROR(VLOOKUP($O1904,Leaders!$A:$B,2,0),"Not Mapped"))</f>
        <v/>
      </c>
      <c r="R1904" s="36">
        <f>IF($B1904="","",IF(COUNTIF(Exclusions!$A:$A,$B1904)&gt;0,"Yes","No"))</f>
        <v/>
      </c>
      <c r="S1904" s="38">
        <f>IF($B1904="","",MIN(1,DAY($A1904)/IF($N1904="Superstore",Settings!$B$5,Settings!$B$4)))</f>
        <v/>
      </c>
      <c r="T1904" s="38">
        <f>IF(OR($B1904="",$G1904="",$S1904=0),"",$G1904/$S1904)</f>
        <v/>
      </c>
      <c r="U1904" s="36">
        <f>IF($T1904="","",IF($T1904&lt;Settings!$B$8,"Critical",IF($T1904&lt;Settings!$B$9,"Semi Critical","Non Critical")))</f>
        <v/>
      </c>
      <c r="V1904" s="28" t="n"/>
      <c r="Z1904">
        <f>IF($B1904="","",IFERROR(VLOOKUP($B1904,'Plan HC for CCA'!$A:$B,2,0),""))</f>
        <v/>
      </c>
      <c r="AA1904">
        <f>IF(OR($B1904="",$Z1904=""),"",IF(N($M1904)&lt;$Z1904,"Delta","No Delta"))</f>
        <v/>
      </c>
      <c r="AB1904">
        <f>IF(OR($B1904="",$Z1904=""),"",MAX(0,$Z1904-N($M1904)))</f>
        <v/>
      </c>
      <c r="AC1904" s="46">
        <f>IF($B1904="","",IFERROR(INDEX('CCA Util %'!$H:$H,MATCH($B1904,'CCA Util %'!$E:$E,0)),""))</f>
        <v/>
      </c>
      <c r="AD1904">
        <f>IF($B1904="","",IFERROR(INDEX('CCA Util %'!$G:$G,MATCH($B1904,'CCA Util %'!$E:$E,0)),""))</f>
        <v/>
      </c>
      <c r="AE1904">
        <f>IF(OR($B1904="",$U1904=""),"",$U1904&amp;" &amp; "&amp;IF(OR($AD1904="",$AD1904=0),"Util NA",$AD1904&amp;" Util"))</f>
        <v/>
      </c>
    </row>
    <row r="1905" ht="15.75" customHeight="1" s="42">
      <c r="A1905" s="41" t="n"/>
      <c r="G1905" s="38" t="n"/>
      <c r="H1905" s="38" t="n"/>
      <c r="I1905" s="38" t="n"/>
      <c r="J1905" s="38" t="n"/>
      <c r="K1905" s="38" t="n"/>
      <c r="L1905" s="38" t="n"/>
      <c r="N1905" s="36">
        <f>IF($B1905="","",IF($C1905="SUPERSTORE","Superstore","DH"))</f>
        <v/>
      </c>
      <c r="O1905" s="36">
        <f>IF($B1905="","",IFERROR(VLOOKUP($B1905,Mapping!$A:$C,2,0),"Not Mapped"))</f>
        <v/>
      </c>
      <c r="P1905" s="36">
        <f>IF($B1905="","",IFERROR(VLOOKUP($B1905,Mapping!$A:$C,3,0),"Not Mapped"))</f>
        <v/>
      </c>
      <c r="Q1905" s="36">
        <f>IF($B1905="","",IFERROR(VLOOKUP($O1905,Leaders!$A:$B,2,0),"Not Mapped"))</f>
        <v/>
      </c>
      <c r="R1905" s="36">
        <f>IF($B1905="","",IF(COUNTIF(Exclusions!$A:$A,$B1905)&gt;0,"Yes","No"))</f>
        <v/>
      </c>
      <c r="S1905" s="38">
        <f>IF($B1905="","",MIN(1,DAY($A1905)/IF($N1905="Superstore",Settings!$B$5,Settings!$B$4)))</f>
        <v/>
      </c>
      <c r="T1905" s="38">
        <f>IF(OR($B1905="",$G1905="",$S1905=0),"",$G1905/$S1905)</f>
        <v/>
      </c>
      <c r="U1905" s="36">
        <f>IF($T1905="","",IF($T1905&lt;Settings!$B$8,"Critical",IF($T1905&lt;Settings!$B$9,"Semi Critical","Non Critical")))</f>
        <v/>
      </c>
      <c r="V1905" s="28" t="n"/>
      <c r="Z1905">
        <f>IF($B1905="","",IFERROR(VLOOKUP($B1905,'Plan HC for CCA'!$A:$B,2,0),""))</f>
        <v/>
      </c>
      <c r="AA1905">
        <f>IF(OR($B1905="",$Z1905=""),"",IF(N($M1905)&lt;$Z1905,"Delta","No Delta"))</f>
        <v/>
      </c>
      <c r="AB1905">
        <f>IF(OR($B1905="",$Z1905=""),"",MAX(0,$Z1905-N($M1905)))</f>
        <v/>
      </c>
      <c r="AC1905" s="46">
        <f>IF($B1905="","",IFERROR(INDEX('CCA Util %'!$H:$H,MATCH($B1905,'CCA Util %'!$E:$E,0)),""))</f>
        <v/>
      </c>
      <c r="AD1905">
        <f>IF($B1905="","",IFERROR(INDEX('CCA Util %'!$G:$G,MATCH($B1905,'CCA Util %'!$E:$E,0)),""))</f>
        <v/>
      </c>
      <c r="AE1905">
        <f>IF(OR($B1905="",$U1905=""),"",$U1905&amp;" &amp; "&amp;IF(OR($AD1905="",$AD1905=0),"Util NA",$AD1905&amp;" Util"))</f>
        <v/>
      </c>
    </row>
    <row r="1906" ht="15.75" customHeight="1" s="42">
      <c r="A1906" s="41" t="n"/>
      <c r="G1906" s="38" t="n"/>
      <c r="H1906" s="38" t="n"/>
      <c r="I1906" s="38" t="n"/>
      <c r="J1906" s="38" t="n"/>
      <c r="K1906" s="38" t="n"/>
      <c r="L1906" s="38" t="n"/>
      <c r="N1906" s="36">
        <f>IF($B1906="","",IF($C1906="SUPERSTORE","Superstore","DH"))</f>
        <v/>
      </c>
      <c r="O1906" s="36">
        <f>IF($B1906="","",IFERROR(VLOOKUP($B1906,Mapping!$A:$C,2,0),"Not Mapped"))</f>
        <v/>
      </c>
      <c r="P1906" s="36">
        <f>IF($B1906="","",IFERROR(VLOOKUP($B1906,Mapping!$A:$C,3,0),"Not Mapped"))</f>
        <v/>
      </c>
      <c r="Q1906" s="36">
        <f>IF($B1906="","",IFERROR(VLOOKUP($O1906,Leaders!$A:$B,2,0),"Not Mapped"))</f>
        <v/>
      </c>
      <c r="R1906" s="36">
        <f>IF($B1906="","",IF(COUNTIF(Exclusions!$A:$A,$B1906)&gt;0,"Yes","No"))</f>
        <v/>
      </c>
      <c r="S1906" s="38">
        <f>IF($B1906="","",MIN(1,DAY($A1906)/IF($N1906="Superstore",Settings!$B$5,Settings!$B$4)))</f>
        <v/>
      </c>
      <c r="T1906" s="38">
        <f>IF(OR($B1906="",$G1906="",$S1906=0),"",$G1906/$S1906)</f>
        <v/>
      </c>
      <c r="U1906" s="36">
        <f>IF($T1906="","",IF($T1906&lt;Settings!$B$8,"Critical",IF($T1906&lt;Settings!$B$9,"Semi Critical","Non Critical")))</f>
        <v/>
      </c>
      <c r="V1906" s="28" t="n"/>
      <c r="Z1906">
        <f>IF($B1906="","",IFERROR(VLOOKUP($B1906,'Plan HC for CCA'!$A:$B,2,0),""))</f>
        <v/>
      </c>
      <c r="AA1906">
        <f>IF(OR($B1906="",$Z1906=""),"",IF(N($M1906)&lt;$Z1906,"Delta","No Delta"))</f>
        <v/>
      </c>
      <c r="AB1906">
        <f>IF(OR($B1906="",$Z1906=""),"",MAX(0,$Z1906-N($M1906)))</f>
        <v/>
      </c>
      <c r="AC1906" s="46">
        <f>IF($B1906="","",IFERROR(INDEX('CCA Util %'!$H:$H,MATCH($B1906,'CCA Util %'!$E:$E,0)),""))</f>
        <v/>
      </c>
      <c r="AD1906">
        <f>IF($B1906="","",IFERROR(INDEX('CCA Util %'!$G:$G,MATCH($B1906,'CCA Util %'!$E:$E,0)),""))</f>
        <v/>
      </c>
      <c r="AE1906">
        <f>IF(OR($B1906="",$U1906=""),"",$U1906&amp;" &amp; "&amp;IF(OR($AD1906="",$AD1906=0),"Util NA",$AD1906&amp;" Util"))</f>
        <v/>
      </c>
    </row>
    <row r="1907" ht="15.75" customHeight="1" s="42">
      <c r="A1907" s="41" t="n"/>
      <c r="G1907" s="38" t="n"/>
      <c r="H1907" s="38" t="n"/>
      <c r="I1907" s="38" t="n"/>
      <c r="J1907" s="38" t="n"/>
      <c r="K1907" s="38" t="n"/>
      <c r="L1907" s="38" t="n"/>
      <c r="N1907" s="36">
        <f>IF($B1907="","",IF($C1907="SUPERSTORE","Superstore","DH"))</f>
        <v/>
      </c>
      <c r="O1907" s="36">
        <f>IF($B1907="","",IFERROR(VLOOKUP($B1907,Mapping!$A:$C,2,0),"Not Mapped"))</f>
        <v/>
      </c>
      <c r="P1907" s="36">
        <f>IF($B1907="","",IFERROR(VLOOKUP($B1907,Mapping!$A:$C,3,0),"Not Mapped"))</f>
        <v/>
      </c>
      <c r="Q1907" s="36">
        <f>IF($B1907="","",IFERROR(VLOOKUP($O1907,Leaders!$A:$B,2,0),"Not Mapped"))</f>
        <v/>
      </c>
      <c r="R1907" s="36">
        <f>IF($B1907="","",IF(COUNTIF(Exclusions!$A:$A,$B1907)&gt;0,"Yes","No"))</f>
        <v/>
      </c>
      <c r="S1907" s="38">
        <f>IF($B1907="","",MIN(1,DAY($A1907)/IF($N1907="Superstore",Settings!$B$5,Settings!$B$4)))</f>
        <v/>
      </c>
      <c r="T1907" s="38">
        <f>IF(OR($B1907="",$G1907="",$S1907=0),"",$G1907/$S1907)</f>
        <v/>
      </c>
      <c r="U1907" s="36">
        <f>IF($T1907="","",IF($T1907&lt;Settings!$B$8,"Critical",IF($T1907&lt;Settings!$B$9,"Semi Critical","Non Critical")))</f>
        <v/>
      </c>
      <c r="V1907" s="28" t="n"/>
      <c r="Z1907">
        <f>IF($B1907="","",IFERROR(VLOOKUP($B1907,'Plan HC for CCA'!$A:$B,2,0),""))</f>
        <v/>
      </c>
      <c r="AA1907">
        <f>IF(OR($B1907="",$Z1907=""),"",IF(N($M1907)&lt;$Z1907,"Delta","No Delta"))</f>
        <v/>
      </c>
      <c r="AB1907">
        <f>IF(OR($B1907="",$Z1907=""),"",MAX(0,$Z1907-N($M1907)))</f>
        <v/>
      </c>
      <c r="AC1907" s="46">
        <f>IF($B1907="","",IFERROR(INDEX('CCA Util %'!$H:$H,MATCH($B1907,'CCA Util %'!$E:$E,0)),""))</f>
        <v/>
      </c>
      <c r="AD1907">
        <f>IF($B1907="","",IFERROR(INDEX('CCA Util %'!$G:$G,MATCH($B1907,'CCA Util %'!$E:$E,0)),""))</f>
        <v/>
      </c>
      <c r="AE1907">
        <f>IF(OR($B1907="",$U1907=""),"",$U1907&amp;" &amp; "&amp;IF(OR($AD1907="",$AD1907=0),"Util NA",$AD1907&amp;" Util"))</f>
        <v/>
      </c>
    </row>
    <row r="1908" ht="15.75" customHeight="1" s="42">
      <c r="A1908" s="41" t="n"/>
      <c r="G1908" s="38" t="n"/>
      <c r="H1908" s="38" t="n"/>
      <c r="I1908" s="38" t="n"/>
      <c r="J1908" s="38" t="n"/>
      <c r="K1908" s="38" t="n"/>
      <c r="L1908" s="38" t="n"/>
      <c r="N1908" s="36">
        <f>IF($B1908="","",IF($C1908="SUPERSTORE","Superstore","DH"))</f>
        <v/>
      </c>
      <c r="O1908" s="36">
        <f>IF($B1908="","",IFERROR(VLOOKUP($B1908,Mapping!$A:$C,2,0),"Not Mapped"))</f>
        <v/>
      </c>
      <c r="P1908" s="36">
        <f>IF($B1908="","",IFERROR(VLOOKUP($B1908,Mapping!$A:$C,3,0),"Not Mapped"))</f>
        <v/>
      </c>
      <c r="Q1908" s="36">
        <f>IF($B1908="","",IFERROR(VLOOKUP($O1908,Leaders!$A:$B,2,0),"Not Mapped"))</f>
        <v/>
      </c>
      <c r="R1908" s="36">
        <f>IF($B1908="","",IF(COUNTIF(Exclusions!$A:$A,$B1908)&gt;0,"Yes","No"))</f>
        <v/>
      </c>
      <c r="S1908" s="38">
        <f>IF($B1908="","",MIN(1,DAY($A1908)/IF($N1908="Superstore",Settings!$B$5,Settings!$B$4)))</f>
        <v/>
      </c>
      <c r="T1908" s="38">
        <f>IF(OR($B1908="",$G1908="",$S1908=0),"",$G1908/$S1908)</f>
        <v/>
      </c>
      <c r="U1908" s="36">
        <f>IF($T1908="","",IF($T1908&lt;Settings!$B$8,"Critical",IF($T1908&lt;Settings!$B$9,"Semi Critical","Non Critical")))</f>
        <v/>
      </c>
      <c r="V1908" s="28" t="n"/>
      <c r="Z1908">
        <f>IF($B1908="","",IFERROR(VLOOKUP($B1908,'Plan HC for CCA'!$A:$B,2,0),""))</f>
        <v/>
      </c>
      <c r="AA1908">
        <f>IF(OR($B1908="",$Z1908=""),"",IF(N($M1908)&lt;$Z1908,"Delta","No Delta"))</f>
        <v/>
      </c>
      <c r="AB1908">
        <f>IF(OR($B1908="",$Z1908=""),"",MAX(0,$Z1908-N($M1908)))</f>
        <v/>
      </c>
      <c r="AC1908" s="46">
        <f>IF($B1908="","",IFERROR(INDEX('CCA Util %'!$H:$H,MATCH($B1908,'CCA Util %'!$E:$E,0)),""))</f>
        <v/>
      </c>
      <c r="AD1908">
        <f>IF($B1908="","",IFERROR(INDEX('CCA Util %'!$G:$G,MATCH($B1908,'CCA Util %'!$E:$E,0)),""))</f>
        <v/>
      </c>
      <c r="AE1908">
        <f>IF(OR($B1908="",$U1908=""),"",$U1908&amp;" &amp; "&amp;IF(OR($AD1908="",$AD1908=0),"Util NA",$AD1908&amp;" Util"))</f>
        <v/>
      </c>
    </row>
    <row r="1909" ht="15.75" customHeight="1" s="42">
      <c r="A1909" s="41" t="n"/>
      <c r="G1909" s="38" t="n"/>
      <c r="H1909" s="38" t="n"/>
      <c r="I1909" s="38" t="n"/>
      <c r="J1909" s="38" t="n"/>
      <c r="K1909" s="38" t="n"/>
      <c r="L1909" s="38" t="n"/>
      <c r="N1909" s="36">
        <f>IF($B1909="","",IF($C1909="SUPERSTORE","Superstore","DH"))</f>
        <v/>
      </c>
      <c r="O1909" s="36">
        <f>IF($B1909="","",IFERROR(VLOOKUP($B1909,Mapping!$A:$C,2,0),"Not Mapped"))</f>
        <v/>
      </c>
      <c r="P1909" s="36">
        <f>IF($B1909="","",IFERROR(VLOOKUP($B1909,Mapping!$A:$C,3,0),"Not Mapped"))</f>
        <v/>
      </c>
      <c r="Q1909" s="36">
        <f>IF($B1909="","",IFERROR(VLOOKUP($O1909,Leaders!$A:$B,2,0),"Not Mapped"))</f>
        <v/>
      </c>
      <c r="R1909" s="36">
        <f>IF($B1909="","",IF(COUNTIF(Exclusions!$A:$A,$B1909)&gt;0,"Yes","No"))</f>
        <v/>
      </c>
      <c r="S1909" s="38">
        <f>IF($B1909="","",MIN(1,DAY($A1909)/IF($N1909="Superstore",Settings!$B$5,Settings!$B$4)))</f>
        <v/>
      </c>
      <c r="T1909" s="38">
        <f>IF(OR($B1909="",$G1909="",$S1909=0),"",$G1909/$S1909)</f>
        <v/>
      </c>
      <c r="U1909" s="36">
        <f>IF($T1909="","",IF($T1909&lt;Settings!$B$8,"Critical",IF($T1909&lt;Settings!$B$9,"Semi Critical","Non Critical")))</f>
        <v/>
      </c>
      <c r="V1909" s="28" t="n"/>
      <c r="Z1909">
        <f>IF($B1909="","",IFERROR(VLOOKUP($B1909,'Plan HC for CCA'!$A:$B,2,0),""))</f>
        <v/>
      </c>
      <c r="AA1909">
        <f>IF(OR($B1909="",$Z1909=""),"",IF(N($M1909)&lt;$Z1909,"Delta","No Delta"))</f>
        <v/>
      </c>
      <c r="AB1909">
        <f>IF(OR($B1909="",$Z1909=""),"",MAX(0,$Z1909-N($M1909)))</f>
        <v/>
      </c>
      <c r="AC1909" s="46">
        <f>IF($B1909="","",IFERROR(INDEX('CCA Util %'!$H:$H,MATCH($B1909,'CCA Util %'!$E:$E,0)),""))</f>
        <v/>
      </c>
      <c r="AD1909">
        <f>IF($B1909="","",IFERROR(INDEX('CCA Util %'!$G:$G,MATCH($B1909,'CCA Util %'!$E:$E,0)),""))</f>
        <v/>
      </c>
      <c r="AE1909">
        <f>IF(OR($B1909="",$U1909=""),"",$U1909&amp;" &amp; "&amp;IF(OR($AD1909="",$AD1909=0),"Util NA",$AD1909&amp;" Util"))</f>
        <v/>
      </c>
    </row>
    <row r="1910" ht="15.75" customHeight="1" s="42">
      <c r="A1910" s="41" t="n"/>
      <c r="G1910" s="38" t="n"/>
      <c r="H1910" s="38" t="n"/>
      <c r="I1910" s="38" t="n"/>
      <c r="J1910" s="38" t="n"/>
      <c r="K1910" s="38" t="n"/>
      <c r="L1910" s="38" t="n"/>
      <c r="N1910" s="36">
        <f>IF($B1910="","",IF($C1910="SUPERSTORE","Superstore","DH"))</f>
        <v/>
      </c>
      <c r="O1910" s="36">
        <f>IF($B1910="","",IFERROR(VLOOKUP($B1910,Mapping!$A:$C,2,0),"Not Mapped"))</f>
        <v/>
      </c>
      <c r="P1910" s="36">
        <f>IF($B1910="","",IFERROR(VLOOKUP($B1910,Mapping!$A:$C,3,0),"Not Mapped"))</f>
        <v/>
      </c>
      <c r="Q1910" s="36">
        <f>IF($B1910="","",IFERROR(VLOOKUP($O1910,Leaders!$A:$B,2,0),"Not Mapped"))</f>
        <v/>
      </c>
      <c r="R1910" s="36">
        <f>IF($B1910="","",IF(COUNTIF(Exclusions!$A:$A,$B1910)&gt;0,"Yes","No"))</f>
        <v/>
      </c>
      <c r="S1910" s="38">
        <f>IF($B1910="","",MIN(1,DAY($A1910)/IF($N1910="Superstore",Settings!$B$5,Settings!$B$4)))</f>
        <v/>
      </c>
      <c r="T1910" s="38">
        <f>IF(OR($B1910="",$G1910="",$S1910=0),"",$G1910/$S1910)</f>
        <v/>
      </c>
      <c r="U1910" s="36">
        <f>IF($T1910="","",IF($T1910&lt;Settings!$B$8,"Critical",IF($T1910&lt;Settings!$B$9,"Semi Critical","Non Critical")))</f>
        <v/>
      </c>
      <c r="V1910" s="28" t="n"/>
      <c r="Z1910">
        <f>IF($B1910="","",IFERROR(VLOOKUP($B1910,'Plan HC for CCA'!$A:$B,2,0),""))</f>
        <v/>
      </c>
      <c r="AA1910">
        <f>IF(OR($B1910="",$Z1910=""),"",IF(N($M1910)&lt;$Z1910,"Delta","No Delta"))</f>
        <v/>
      </c>
      <c r="AB1910">
        <f>IF(OR($B1910="",$Z1910=""),"",MAX(0,$Z1910-N($M1910)))</f>
        <v/>
      </c>
      <c r="AC1910" s="46">
        <f>IF($B1910="","",IFERROR(INDEX('CCA Util %'!$H:$H,MATCH($B1910,'CCA Util %'!$E:$E,0)),""))</f>
        <v/>
      </c>
      <c r="AD1910">
        <f>IF($B1910="","",IFERROR(INDEX('CCA Util %'!$G:$G,MATCH($B1910,'CCA Util %'!$E:$E,0)),""))</f>
        <v/>
      </c>
      <c r="AE1910">
        <f>IF(OR($B1910="",$U1910=""),"",$U1910&amp;" &amp; "&amp;IF(OR($AD1910="",$AD1910=0),"Util NA",$AD1910&amp;" Util"))</f>
        <v/>
      </c>
    </row>
    <row r="1911" ht="15.75" customHeight="1" s="42">
      <c r="A1911" s="41" t="n"/>
      <c r="G1911" s="38" t="n"/>
      <c r="H1911" s="38" t="n"/>
      <c r="I1911" s="38" t="n"/>
      <c r="J1911" s="38" t="n"/>
      <c r="K1911" s="38" t="n"/>
      <c r="L1911" s="38" t="n"/>
      <c r="N1911" s="36">
        <f>IF($B1911="","",IF($C1911="SUPERSTORE","Superstore","DH"))</f>
        <v/>
      </c>
      <c r="O1911" s="36">
        <f>IF($B1911="","",IFERROR(VLOOKUP($B1911,Mapping!$A:$C,2,0),"Not Mapped"))</f>
        <v/>
      </c>
      <c r="P1911" s="36">
        <f>IF($B1911="","",IFERROR(VLOOKUP($B1911,Mapping!$A:$C,3,0),"Not Mapped"))</f>
        <v/>
      </c>
      <c r="Q1911" s="36">
        <f>IF($B1911="","",IFERROR(VLOOKUP($O1911,Leaders!$A:$B,2,0),"Not Mapped"))</f>
        <v/>
      </c>
      <c r="R1911" s="36">
        <f>IF($B1911="","",IF(COUNTIF(Exclusions!$A:$A,$B1911)&gt;0,"Yes","No"))</f>
        <v/>
      </c>
      <c r="S1911" s="38">
        <f>IF($B1911="","",MIN(1,DAY($A1911)/IF($N1911="Superstore",Settings!$B$5,Settings!$B$4)))</f>
        <v/>
      </c>
      <c r="T1911" s="38">
        <f>IF(OR($B1911="",$G1911="",$S1911=0),"",$G1911/$S1911)</f>
        <v/>
      </c>
      <c r="U1911" s="36">
        <f>IF($T1911="","",IF($T1911&lt;Settings!$B$8,"Critical",IF($T1911&lt;Settings!$B$9,"Semi Critical","Non Critical")))</f>
        <v/>
      </c>
      <c r="V1911" s="28" t="n"/>
      <c r="Z1911">
        <f>IF($B1911="","",IFERROR(VLOOKUP($B1911,'Plan HC for CCA'!$A:$B,2,0),""))</f>
        <v/>
      </c>
      <c r="AA1911">
        <f>IF(OR($B1911="",$Z1911=""),"",IF(N($M1911)&lt;$Z1911,"Delta","No Delta"))</f>
        <v/>
      </c>
      <c r="AB1911">
        <f>IF(OR($B1911="",$Z1911=""),"",MAX(0,$Z1911-N($M1911)))</f>
        <v/>
      </c>
      <c r="AC1911" s="46">
        <f>IF($B1911="","",IFERROR(INDEX('CCA Util %'!$H:$H,MATCH($B1911,'CCA Util %'!$E:$E,0)),""))</f>
        <v/>
      </c>
      <c r="AD1911">
        <f>IF($B1911="","",IFERROR(INDEX('CCA Util %'!$G:$G,MATCH($B1911,'CCA Util %'!$E:$E,0)),""))</f>
        <v/>
      </c>
      <c r="AE1911">
        <f>IF(OR($B1911="",$U1911=""),"",$U1911&amp;" &amp; "&amp;IF(OR($AD1911="",$AD1911=0),"Util NA",$AD1911&amp;" Util"))</f>
        <v/>
      </c>
    </row>
    <row r="1912" ht="15.75" customHeight="1" s="42">
      <c r="A1912" s="41" t="n"/>
      <c r="G1912" s="38" t="n"/>
      <c r="H1912" s="38" t="n"/>
      <c r="I1912" s="38" t="n"/>
      <c r="J1912" s="38" t="n"/>
      <c r="K1912" s="38" t="n"/>
      <c r="L1912" s="38" t="n"/>
      <c r="N1912" s="36">
        <f>IF($B1912="","",IF($C1912="SUPERSTORE","Superstore","DH"))</f>
        <v/>
      </c>
      <c r="O1912" s="36">
        <f>IF($B1912="","",IFERROR(VLOOKUP($B1912,Mapping!$A:$C,2,0),"Not Mapped"))</f>
        <v/>
      </c>
      <c r="P1912" s="36">
        <f>IF($B1912="","",IFERROR(VLOOKUP($B1912,Mapping!$A:$C,3,0),"Not Mapped"))</f>
        <v/>
      </c>
      <c r="Q1912" s="36">
        <f>IF($B1912="","",IFERROR(VLOOKUP($O1912,Leaders!$A:$B,2,0),"Not Mapped"))</f>
        <v/>
      </c>
      <c r="R1912" s="36">
        <f>IF($B1912="","",IF(COUNTIF(Exclusions!$A:$A,$B1912)&gt;0,"Yes","No"))</f>
        <v/>
      </c>
      <c r="S1912" s="38">
        <f>IF($B1912="","",MIN(1,DAY($A1912)/IF($N1912="Superstore",Settings!$B$5,Settings!$B$4)))</f>
        <v/>
      </c>
      <c r="T1912" s="38">
        <f>IF(OR($B1912="",$G1912="",$S1912=0),"",$G1912/$S1912)</f>
        <v/>
      </c>
      <c r="U1912" s="36">
        <f>IF($T1912="","",IF($T1912&lt;Settings!$B$8,"Critical",IF($T1912&lt;Settings!$B$9,"Semi Critical","Non Critical")))</f>
        <v/>
      </c>
      <c r="V1912" s="28" t="n"/>
      <c r="Z1912">
        <f>IF($B1912="","",IFERROR(VLOOKUP($B1912,'Plan HC for CCA'!$A:$B,2,0),""))</f>
        <v/>
      </c>
      <c r="AA1912">
        <f>IF(OR($B1912="",$Z1912=""),"",IF(N($M1912)&lt;$Z1912,"Delta","No Delta"))</f>
        <v/>
      </c>
      <c r="AB1912">
        <f>IF(OR($B1912="",$Z1912=""),"",MAX(0,$Z1912-N($M1912)))</f>
        <v/>
      </c>
      <c r="AC1912" s="46">
        <f>IF($B1912="","",IFERROR(INDEX('CCA Util %'!$H:$H,MATCH($B1912,'CCA Util %'!$E:$E,0)),""))</f>
        <v/>
      </c>
      <c r="AD1912">
        <f>IF($B1912="","",IFERROR(INDEX('CCA Util %'!$G:$G,MATCH($B1912,'CCA Util %'!$E:$E,0)),""))</f>
        <v/>
      </c>
      <c r="AE1912">
        <f>IF(OR($B1912="",$U1912=""),"",$U1912&amp;" &amp; "&amp;IF(OR($AD1912="",$AD1912=0),"Util NA",$AD1912&amp;" Util"))</f>
        <v/>
      </c>
    </row>
    <row r="1913" ht="15.75" customHeight="1" s="42">
      <c r="A1913" s="41" t="n"/>
      <c r="G1913" s="38" t="n"/>
      <c r="H1913" s="38" t="n"/>
      <c r="I1913" s="38" t="n"/>
      <c r="J1913" s="38" t="n"/>
      <c r="K1913" s="38" t="n"/>
      <c r="L1913" s="38" t="n"/>
      <c r="N1913" s="36">
        <f>IF($B1913="","",IF($C1913="SUPERSTORE","Superstore","DH"))</f>
        <v/>
      </c>
      <c r="O1913" s="36">
        <f>IF($B1913="","",IFERROR(VLOOKUP($B1913,Mapping!$A:$C,2,0),"Not Mapped"))</f>
        <v/>
      </c>
      <c r="P1913" s="36">
        <f>IF($B1913="","",IFERROR(VLOOKUP($B1913,Mapping!$A:$C,3,0),"Not Mapped"))</f>
        <v/>
      </c>
      <c r="Q1913" s="36">
        <f>IF($B1913="","",IFERROR(VLOOKUP($O1913,Leaders!$A:$B,2,0),"Not Mapped"))</f>
        <v/>
      </c>
      <c r="R1913" s="36">
        <f>IF($B1913="","",IF(COUNTIF(Exclusions!$A:$A,$B1913)&gt;0,"Yes","No"))</f>
        <v/>
      </c>
      <c r="S1913" s="38">
        <f>IF($B1913="","",MIN(1,DAY($A1913)/IF($N1913="Superstore",Settings!$B$5,Settings!$B$4)))</f>
        <v/>
      </c>
      <c r="T1913" s="38">
        <f>IF(OR($B1913="",$G1913="",$S1913=0),"",$G1913/$S1913)</f>
        <v/>
      </c>
      <c r="U1913" s="36">
        <f>IF($T1913="","",IF($T1913&lt;Settings!$B$8,"Critical",IF($T1913&lt;Settings!$B$9,"Semi Critical","Non Critical")))</f>
        <v/>
      </c>
      <c r="V1913" s="28" t="n"/>
      <c r="Z1913">
        <f>IF($B1913="","",IFERROR(VLOOKUP($B1913,'Plan HC for CCA'!$A:$B,2,0),""))</f>
        <v/>
      </c>
      <c r="AA1913">
        <f>IF(OR($B1913="",$Z1913=""),"",IF(N($M1913)&lt;$Z1913,"Delta","No Delta"))</f>
        <v/>
      </c>
      <c r="AB1913">
        <f>IF(OR($B1913="",$Z1913=""),"",MAX(0,$Z1913-N($M1913)))</f>
        <v/>
      </c>
      <c r="AC1913" s="46">
        <f>IF($B1913="","",IFERROR(INDEX('CCA Util %'!$H:$H,MATCH($B1913,'CCA Util %'!$E:$E,0)),""))</f>
        <v/>
      </c>
      <c r="AD1913">
        <f>IF($B1913="","",IFERROR(INDEX('CCA Util %'!$G:$G,MATCH($B1913,'CCA Util %'!$E:$E,0)),""))</f>
        <v/>
      </c>
      <c r="AE1913">
        <f>IF(OR($B1913="",$U1913=""),"",$U1913&amp;" &amp; "&amp;IF(OR($AD1913="",$AD1913=0),"Util NA",$AD1913&amp;" Util"))</f>
        <v/>
      </c>
    </row>
    <row r="1914" ht="15.75" customHeight="1" s="42">
      <c r="A1914" s="41" t="n"/>
      <c r="G1914" s="38" t="n"/>
      <c r="H1914" s="38" t="n"/>
      <c r="I1914" s="38" t="n"/>
      <c r="J1914" s="38" t="n"/>
      <c r="K1914" s="38" t="n"/>
      <c r="L1914" s="38" t="n"/>
      <c r="N1914" s="36">
        <f>IF($B1914="","",IF($C1914="SUPERSTORE","Superstore","DH"))</f>
        <v/>
      </c>
      <c r="O1914" s="36">
        <f>IF($B1914="","",IFERROR(VLOOKUP($B1914,Mapping!$A:$C,2,0),"Not Mapped"))</f>
        <v/>
      </c>
      <c r="P1914" s="36">
        <f>IF($B1914="","",IFERROR(VLOOKUP($B1914,Mapping!$A:$C,3,0),"Not Mapped"))</f>
        <v/>
      </c>
      <c r="Q1914" s="36">
        <f>IF($B1914="","",IFERROR(VLOOKUP($O1914,Leaders!$A:$B,2,0),"Not Mapped"))</f>
        <v/>
      </c>
      <c r="R1914" s="36">
        <f>IF($B1914="","",IF(COUNTIF(Exclusions!$A:$A,$B1914)&gt;0,"Yes","No"))</f>
        <v/>
      </c>
      <c r="S1914" s="38">
        <f>IF($B1914="","",MIN(1,DAY($A1914)/IF($N1914="Superstore",Settings!$B$5,Settings!$B$4)))</f>
        <v/>
      </c>
      <c r="T1914" s="38">
        <f>IF(OR($B1914="",$G1914="",$S1914=0),"",$G1914/$S1914)</f>
        <v/>
      </c>
      <c r="U1914" s="36">
        <f>IF($T1914="","",IF($T1914&lt;Settings!$B$8,"Critical",IF($T1914&lt;Settings!$B$9,"Semi Critical","Non Critical")))</f>
        <v/>
      </c>
      <c r="V1914" s="28" t="n"/>
      <c r="Z1914">
        <f>IF($B1914="","",IFERROR(VLOOKUP($B1914,'Plan HC for CCA'!$A:$B,2,0),""))</f>
        <v/>
      </c>
      <c r="AA1914">
        <f>IF(OR($B1914="",$Z1914=""),"",IF(N($M1914)&lt;$Z1914,"Delta","No Delta"))</f>
        <v/>
      </c>
      <c r="AB1914">
        <f>IF(OR($B1914="",$Z1914=""),"",MAX(0,$Z1914-N($M1914)))</f>
        <v/>
      </c>
      <c r="AC1914" s="46">
        <f>IF($B1914="","",IFERROR(INDEX('CCA Util %'!$H:$H,MATCH($B1914,'CCA Util %'!$E:$E,0)),""))</f>
        <v/>
      </c>
      <c r="AD1914">
        <f>IF($B1914="","",IFERROR(INDEX('CCA Util %'!$G:$G,MATCH($B1914,'CCA Util %'!$E:$E,0)),""))</f>
        <v/>
      </c>
      <c r="AE1914">
        <f>IF(OR($B1914="",$U1914=""),"",$U1914&amp;" &amp; "&amp;IF(OR($AD1914="",$AD1914=0),"Util NA",$AD1914&amp;" Util"))</f>
        <v/>
      </c>
    </row>
    <row r="1915" ht="15.75" customHeight="1" s="42">
      <c r="A1915" s="41" t="n"/>
      <c r="G1915" s="38" t="n"/>
      <c r="H1915" s="38" t="n"/>
      <c r="I1915" s="38" t="n"/>
      <c r="J1915" s="38" t="n"/>
      <c r="K1915" s="38" t="n"/>
      <c r="L1915" s="38" t="n"/>
      <c r="N1915" s="36">
        <f>IF($B1915="","",IF($C1915="SUPERSTORE","Superstore","DH"))</f>
        <v/>
      </c>
      <c r="O1915" s="36">
        <f>IF($B1915="","",IFERROR(VLOOKUP($B1915,Mapping!$A:$C,2,0),"Not Mapped"))</f>
        <v/>
      </c>
      <c r="P1915" s="36">
        <f>IF($B1915="","",IFERROR(VLOOKUP($B1915,Mapping!$A:$C,3,0),"Not Mapped"))</f>
        <v/>
      </c>
      <c r="Q1915" s="36">
        <f>IF($B1915="","",IFERROR(VLOOKUP($O1915,Leaders!$A:$B,2,0),"Not Mapped"))</f>
        <v/>
      </c>
      <c r="R1915" s="36">
        <f>IF($B1915="","",IF(COUNTIF(Exclusions!$A:$A,$B1915)&gt;0,"Yes","No"))</f>
        <v/>
      </c>
      <c r="S1915" s="38">
        <f>IF($B1915="","",MIN(1,DAY($A1915)/IF($N1915="Superstore",Settings!$B$5,Settings!$B$4)))</f>
        <v/>
      </c>
      <c r="T1915" s="38">
        <f>IF(OR($B1915="",$G1915="",$S1915=0),"",$G1915/$S1915)</f>
        <v/>
      </c>
      <c r="U1915" s="36">
        <f>IF($T1915="","",IF($T1915&lt;Settings!$B$8,"Critical",IF($T1915&lt;Settings!$B$9,"Semi Critical","Non Critical")))</f>
        <v/>
      </c>
      <c r="V1915" s="28" t="n"/>
      <c r="Z1915">
        <f>IF($B1915="","",IFERROR(VLOOKUP($B1915,'Plan HC for CCA'!$A:$B,2,0),""))</f>
        <v/>
      </c>
      <c r="AA1915">
        <f>IF(OR($B1915="",$Z1915=""),"",IF(N($M1915)&lt;$Z1915,"Delta","No Delta"))</f>
        <v/>
      </c>
      <c r="AB1915">
        <f>IF(OR($B1915="",$Z1915=""),"",MAX(0,$Z1915-N($M1915)))</f>
        <v/>
      </c>
      <c r="AC1915" s="46">
        <f>IF($B1915="","",IFERROR(INDEX('CCA Util %'!$H:$H,MATCH($B1915,'CCA Util %'!$E:$E,0)),""))</f>
        <v/>
      </c>
      <c r="AD1915">
        <f>IF($B1915="","",IFERROR(INDEX('CCA Util %'!$G:$G,MATCH($B1915,'CCA Util %'!$E:$E,0)),""))</f>
        <v/>
      </c>
      <c r="AE1915">
        <f>IF(OR($B1915="",$U1915=""),"",$U1915&amp;" &amp; "&amp;IF(OR($AD1915="",$AD1915=0),"Util NA",$AD1915&amp;" Util"))</f>
        <v/>
      </c>
    </row>
    <row r="1916" ht="15.75" customHeight="1" s="42">
      <c r="A1916" s="41" t="n"/>
      <c r="G1916" s="38" t="n"/>
      <c r="H1916" s="38" t="n"/>
      <c r="I1916" s="38" t="n"/>
      <c r="J1916" s="38" t="n"/>
      <c r="K1916" s="38" t="n"/>
      <c r="L1916" s="38" t="n"/>
      <c r="N1916" s="36">
        <f>IF($B1916="","",IF($C1916="SUPERSTORE","Superstore","DH"))</f>
        <v/>
      </c>
      <c r="O1916" s="36">
        <f>IF($B1916="","",IFERROR(VLOOKUP($B1916,Mapping!$A:$C,2,0),"Not Mapped"))</f>
        <v/>
      </c>
      <c r="P1916" s="36">
        <f>IF($B1916="","",IFERROR(VLOOKUP($B1916,Mapping!$A:$C,3,0),"Not Mapped"))</f>
        <v/>
      </c>
      <c r="Q1916" s="36">
        <f>IF($B1916="","",IFERROR(VLOOKUP($O1916,Leaders!$A:$B,2,0),"Not Mapped"))</f>
        <v/>
      </c>
      <c r="R1916" s="36">
        <f>IF($B1916="","",IF(COUNTIF(Exclusions!$A:$A,$B1916)&gt;0,"Yes","No"))</f>
        <v/>
      </c>
      <c r="S1916" s="38">
        <f>IF($B1916="","",MIN(1,DAY($A1916)/IF($N1916="Superstore",Settings!$B$5,Settings!$B$4)))</f>
        <v/>
      </c>
      <c r="T1916" s="38">
        <f>IF(OR($B1916="",$G1916="",$S1916=0),"",$G1916/$S1916)</f>
        <v/>
      </c>
      <c r="U1916" s="36">
        <f>IF($T1916="","",IF($T1916&lt;Settings!$B$8,"Critical",IF($T1916&lt;Settings!$B$9,"Semi Critical","Non Critical")))</f>
        <v/>
      </c>
      <c r="V1916" s="28" t="n"/>
      <c r="Z1916">
        <f>IF($B1916="","",IFERROR(VLOOKUP($B1916,'Plan HC for CCA'!$A:$B,2,0),""))</f>
        <v/>
      </c>
      <c r="AA1916">
        <f>IF(OR($B1916="",$Z1916=""),"",IF(N($M1916)&lt;$Z1916,"Delta","No Delta"))</f>
        <v/>
      </c>
      <c r="AB1916">
        <f>IF(OR($B1916="",$Z1916=""),"",MAX(0,$Z1916-N($M1916)))</f>
        <v/>
      </c>
      <c r="AC1916" s="46">
        <f>IF($B1916="","",IFERROR(INDEX('CCA Util %'!$H:$H,MATCH($B1916,'CCA Util %'!$E:$E,0)),""))</f>
        <v/>
      </c>
      <c r="AD1916">
        <f>IF($B1916="","",IFERROR(INDEX('CCA Util %'!$G:$G,MATCH($B1916,'CCA Util %'!$E:$E,0)),""))</f>
        <v/>
      </c>
      <c r="AE1916">
        <f>IF(OR($B1916="",$U1916=""),"",$U1916&amp;" &amp; "&amp;IF(OR($AD1916="",$AD1916=0),"Util NA",$AD1916&amp;" Util"))</f>
        <v/>
      </c>
    </row>
    <row r="1917" ht="15.75" customHeight="1" s="42">
      <c r="A1917" s="41" t="n"/>
      <c r="G1917" s="38" t="n"/>
      <c r="H1917" s="38" t="n"/>
      <c r="I1917" s="38" t="n"/>
      <c r="J1917" s="38" t="n"/>
      <c r="K1917" s="38" t="n"/>
      <c r="L1917" s="38" t="n"/>
      <c r="N1917" s="36">
        <f>IF($B1917="","",IF($C1917="SUPERSTORE","Superstore","DH"))</f>
        <v/>
      </c>
      <c r="O1917" s="36">
        <f>IF($B1917="","",IFERROR(VLOOKUP($B1917,Mapping!$A:$C,2,0),"Not Mapped"))</f>
        <v/>
      </c>
      <c r="P1917" s="36">
        <f>IF($B1917="","",IFERROR(VLOOKUP($B1917,Mapping!$A:$C,3,0),"Not Mapped"))</f>
        <v/>
      </c>
      <c r="Q1917" s="36">
        <f>IF($B1917="","",IFERROR(VLOOKUP($O1917,Leaders!$A:$B,2,0),"Not Mapped"))</f>
        <v/>
      </c>
      <c r="R1917" s="36">
        <f>IF($B1917="","",IF(COUNTIF(Exclusions!$A:$A,$B1917)&gt;0,"Yes","No"))</f>
        <v/>
      </c>
      <c r="S1917" s="38">
        <f>IF($B1917="","",MIN(1,DAY($A1917)/IF($N1917="Superstore",Settings!$B$5,Settings!$B$4)))</f>
        <v/>
      </c>
      <c r="T1917" s="38">
        <f>IF(OR($B1917="",$G1917="",$S1917=0),"",$G1917/$S1917)</f>
        <v/>
      </c>
      <c r="U1917" s="36">
        <f>IF($T1917="","",IF($T1917&lt;Settings!$B$8,"Critical",IF($T1917&lt;Settings!$B$9,"Semi Critical","Non Critical")))</f>
        <v/>
      </c>
      <c r="V1917" s="28" t="n"/>
      <c r="Z1917">
        <f>IF($B1917="","",IFERROR(VLOOKUP($B1917,'Plan HC for CCA'!$A:$B,2,0),""))</f>
        <v/>
      </c>
      <c r="AA1917">
        <f>IF(OR($B1917="",$Z1917=""),"",IF(N($M1917)&lt;$Z1917,"Delta","No Delta"))</f>
        <v/>
      </c>
      <c r="AB1917">
        <f>IF(OR($B1917="",$Z1917=""),"",MAX(0,$Z1917-N($M1917)))</f>
        <v/>
      </c>
      <c r="AC1917" s="46">
        <f>IF($B1917="","",IFERROR(INDEX('CCA Util %'!$H:$H,MATCH($B1917,'CCA Util %'!$E:$E,0)),""))</f>
        <v/>
      </c>
      <c r="AD1917">
        <f>IF($B1917="","",IFERROR(INDEX('CCA Util %'!$G:$G,MATCH($B1917,'CCA Util %'!$E:$E,0)),""))</f>
        <v/>
      </c>
      <c r="AE1917">
        <f>IF(OR($B1917="",$U1917=""),"",$U1917&amp;" &amp; "&amp;IF(OR($AD1917="",$AD1917=0),"Util NA",$AD1917&amp;" Util"))</f>
        <v/>
      </c>
    </row>
    <row r="1918" ht="15.75" customHeight="1" s="42">
      <c r="A1918" s="41" t="n"/>
      <c r="G1918" s="38" t="n"/>
      <c r="H1918" s="38" t="n"/>
      <c r="I1918" s="38" t="n"/>
      <c r="J1918" s="38" t="n"/>
      <c r="K1918" s="38" t="n"/>
      <c r="L1918" s="38" t="n"/>
      <c r="N1918" s="36">
        <f>IF($B1918="","",IF($C1918="SUPERSTORE","Superstore","DH"))</f>
        <v/>
      </c>
      <c r="O1918" s="36">
        <f>IF($B1918="","",IFERROR(VLOOKUP($B1918,Mapping!$A:$C,2,0),"Not Mapped"))</f>
        <v/>
      </c>
      <c r="P1918" s="36">
        <f>IF($B1918="","",IFERROR(VLOOKUP($B1918,Mapping!$A:$C,3,0),"Not Mapped"))</f>
        <v/>
      </c>
      <c r="Q1918" s="36">
        <f>IF($B1918="","",IFERROR(VLOOKUP($O1918,Leaders!$A:$B,2,0),"Not Mapped"))</f>
        <v/>
      </c>
      <c r="R1918" s="36">
        <f>IF($B1918="","",IF(COUNTIF(Exclusions!$A:$A,$B1918)&gt;0,"Yes","No"))</f>
        <v/>
      </c>
      <c r="S1918" s="38">
        <f>IF($B1918="","",MIN(1,DAY($A1918)/IF($N1918="Superstore",Settings!$B$5,Settings!$B$4)))</f>
        <v/>
      </c>
      <c r="T1918" s="38">
        <f>IF(OR($B1918="",$G1918="",$S1918=0),"",$G1918/$S1918)</f>
        <v/>
      </c>
      <c r="U1918" s="36">
        <f>IF($T1918="","",IF($T1918&lt;Settings!$B$8,"Critical",IF($T1918&lt;Settings!$B$9,"Semi Critical","Non Critical")))</f>
        <v/>
      </c>
      <c r="V1918" s="28" t="n"/>
      <c r="Z1918">
        <f>IF($B1918="","",IFERROR(VLOOKUP($B1918,'Plan HC for CCA'!$A:$B,2,0),""))</f>
        <v/>
      </c>
      <c r="AA1918">
        <f>IF(OR($B1918="",$Z1918=""),"",IF(N($M1918)&lt;$Z1918,"Delta","No Delta"))</f>
        <v/>
      </c>
      <c r="AB1918">
        <f>IF(OR($B1918="",$Z1918=""),"",MAX(0,$Z1918-N($M1918)))</f>
        <v/>
      </c>
      <c r="AC1918" s="46">
        <f>IF($B1918="","",IFERROR(INDEX('CCA Util %'!$H:$H,MATCH($B1918,'CCA Util %'!$E:$E,0)),""))</f>
        <v/>
      </c>
      <c r="AD1918">
        <f>IF($B1918="","",IFERROR(INDEX('CCA Util %'!$G:$G,MATCH($B1918,'CCA Util %'!$E:$E,0)),""))</f>
        <v/>
      </c>
      <c r="AE1918">
        <f>IF(OR($B1918="",$U1918=""),"",$U1918&amp;" &amp; "&amp;IF(OR($AD1918="",$AD1918=0),"Util NA",$AD1918&amp;" Util"))</f>
        <v/>
      </c>
    </row>
    <row r="1919" ht="15.75" customHeight="1" s="42">
      <c r="A1919" s="41" t="n"/>
      <c r="G1919" s="38" t="n"/>
      <c r="H1919" s="38" t="n"/>
      <c r="I1919" s="38" t="n"/>
      <c r="J1919" s="38" t="n"/>
      <c r="K1919" s="38" t="n"/>
      <c r="L1919" s="38" t="n"/>
      <c r="N1919" s="36">
        <f>IF($B1919="","",IF($C1919="SUPERSTORE","Superstore","DH"))</f>
        <v/>
      </c>
      <c r="O1919" s="36">
        <f>IF($B1919="","",IFERROR(VLOOKUP($B1919,Mapping!$A:$C,2,0),"Not Mapped"))</f>
        <v/>
      </c>
      <c r="P1919" s="36">
        <f>IF($B1919="","",IFERROR(VLOOKUP($B1919,Mapping!$A:$C,3,0),"Not Mapped"))</f>
        <v/>
      </c>
      <c r="Q1919" s="36">
        <f>IF($B1919="","",IFERROR(VLOOKUP($O1919,Leaders!$A:$B,2,0),"Not Mapped"))</f>
        <v/>
      </c>
      <c r="R1919" s="36">
        <f>IF($B1919="","",IF(COUNTIF(Exclusions!$A:$A,$B1919)&gt;0,"Yes","No"))</f>
        <v/>
      </c>
      <c r="S1919" s="38">
        <f>IF($B1919="","",MIN(1,DAY($A1919)/IF($N1919="Superstore",Settings!$B$5,Settings!$B$4)))</f>
        <v/>
      </c>
      <c r="T1919" s="38">
        <f>IF(OR($B1919="",$G1919="",$S1919=0),"",$G1919/$S1919)</f>
        <v/>
      </c>
      <c r="U1919" s="36">
        <f>IF($T1919="","",IF($T1919&lt;Settings!$B$8,"Critical",IF($T1919&lt;Settings!$B$9,"Semi Critical","Non Critical")))</f>
        <v/>
      </c>
      <c r="V1919" s="28" t="n"/>
      <c r="Z1919">
        <f>IF($B1919="","",IFERROR(VLOOKUP($B1919,'Plan HC for CCA'!$A:$B,2,0),""))</f>
        <v/>
      </c>
      <c r="AA1919">
        <f>IF(OR($B1919="",$Z1919=""),"",IF(N($M1919)&lt;$Z1919,"Delta","No Delta"))</f>
        <v/>
      </c>
      <c r="AB1919">
        <f>IF(OR($B1919="",$Z1919=""),"",MAX(0,$Z1919-N($M1919)))</f>
        <v/>
      </c>
      <c r="AC1919" s="46">
        <f>IF($B1919="","",IFERROR(INDEX('CCA Util %'!$H:$H,MATCH($B1919,'CCA Util %'!$E:$E,0)),""))</f>
        <v/>
      </c>
      <c r="AD1919">
        <f>IF($B1919="","",IFERROR(INDEX('CCA Util %'!$G:$G,MATCH($B1919,'CCA Util %'!$E:$E,0)),""))</f>
        <v/>
      </c>
      <c r="AE1919">
        <f>IF(OR($B1919="",$U1919=""),"",$U1919&amp;" &amp; "&amp;IF(OR($AD1919="",$AD1919=0),"Util NA",$AD1919&amp;" Util"))</f>
        <v/>
      </c>
    </row>
    <row r="1920" ht="15.75" customHeight="1" s="42">
      <c r="A1920" s="41" t="n"/>
      <c r="G1920" s="38" t="n"/>
      <c r="H1920" s="38" t="n"/>
      <c r="I1920" s="38" t="n"/>
      <c r="J1920" s="38" t="n"/>
      <c r="K1920" s="38" t="n"/>
      <c r="L1920" s="38" t="n"/>
      <c r="N1920" s="36">
        <f>IF($B1920="","",IF($C1920="SUPERSTORE","Superstore","DH"))</f>
        <v/>
      </c>
      <c r="O1920" s="36">
        <f>IF($B1920="","",IFERROR(VLOOKUP($B1920,Mapping!$A:$C,2,0),"Not Mapped"))</f>
        <v/>
      </c>
      <c r="P1920" s="36">
        <f>IF($B1920="","",IFERROR(VLOOKUP($B1920,Mapping!$A:$C,3,0),"Not Mapped"))</f>
        <v/>
      </c>
      <c r="Q1920" s="36">
        <f>IF($B1920="","",IFERROR(VLOOKUP($O1920,Leaders!$A:$B,2,0),"Not Mapped"))</f>
        <v/>
      </c>
      <c r="R1920" s="36">
        <f>IF($B1920="","",IF(COUNTIF(Exclusions!$A:$A,$B1920)&gt;0,"Yes","No"))</f>
        <v/>
      </c>
      <c r="S1920" s="38">
        <f>IF($B1920="","",MIN(1,DAY($A1920)/IF($N1920="Superstore",Settings!$B$5,Settings!$B$4)))</f>
        <v/>
      </c>
      <c r="T1920" s="38">
        <f>IF(OR($B1920="",$G1920="",$S1920=0),"",$G1920/$S1920)</f>
        <v/>
      </c>
      <c r="U1920" s="36">
        <f>IF($T1920="","",IF($T1920&lt;Settings!$B$8,"Critical",IF($T1920&lt;Settings!$B$9,"Semi Critical","Non Critical")))</f>
        <v/>
      </c>
      <c r="V1920" s="28" t="n"/>
      <c r="Z1920">
        <f>IF($B1920="","",IFERROR(VLOOKUP($B1920,'Plan HC for CCA'!$A:$B,2,0),""))</f>
        <v/>
      </c>
      <c r="AA1920">
        <f>IF(OR($B1920="",$Z1920=""),"",IF(N($M1920)&lt;$Z1920,"Delta","No Delta"))</f>
        <v/>
      </c>
      <c r="AB1920">
        <f>IF(OR($B1920="",$Z1920=""),"",MAX(0,$Z1920-N($M1920)))</f>
        <v/>
      </c>
      <c r="AC1920" s="46">
        <f>IF($B1920="","",IFERROR(INDEX('CCA Util %'!$H:$H,MATCH($B1920,'CCA Util %'!$E:$E,0)),""))</f>
        <v/>
      </c>
      <c r="AD1920">
        <f>IF($B1920="","",IFERROR(INDEX('CCA Util %'!$G:$G,MATCH($B1920,'CCA Util %'!$E:$E,0)),""))</f>
        <v/>
      </c>
      <c r="AE1920">
        <f>IF(OR($B1920="",$U1920=""),"",$U1920&amp;" &amp; "&amp;IF(OR($AD1920="",$AD1920=0),"Util NA",$AD1920&amp;" Util"))</f>
        <v/>
      </c>
    </row>
    <row r="1921" ht="15.75" customHeight="1" s="42">
      <c r="A1921" s="41" t="n"/>
      <c r="G1921" s="38" t="n"/>
      <c r="H1921" s="38" t="n"/>
      <c r="I1921" s="38" t="n"/>
      <c r="J1921" s="38" t="n"/>
      <c r="K1921" s="38" t="n"/>
      <c r="L1921" s="38" t="n"/>
      <c r="N1921" s="36">
        <f>IF($B1921="","",IF($C1921="SUPERSTORE","Superstore","DH"))</f>
        <v/>
      </c>
      <c r="O1921" s="36">
        <f>IF($B1921="","",IFERROR(VLOOKUP($B1921,Mapping!$A:$C,2,0),"Not Mapped"))</f>
        <v/>
      </c>
      <c r="P1921" s="36">
        <f>IF($B1921="","",IFERROR(VLOOKUP($B1921,Mapping!$A:$C,3,0),"Not Mapped"))</f>
        <v/>
      </c>
      <c r="Q1921" s="36">
        <f>IF($B1921="","",IFERROR(VLOOKUP($O1921,Leaders!$A:$B,2,0),"Not Mapped"))</f>
        <v/>
      </c>
      <c r="R1921" s="36">
        <f>IF($B1921="","",IF(COUNTIF(Exclusions!$A:$A,$B1921)&gt;0,"Yes","No"))</f>
        <v/>
      </c>
      <c r="S1921" s="38">
        <f>IF($B1921="","",MIN(1,DAY($A1921)/IF($N1921="Superstore",Settings!$B$5,Settings!$B$4)))</f>
        <v/>
      </c>
      <c r="T1921" s="38">
        <f>IF(OR($B1921="",$G1921="",$S1921=0),"",$G1921/$S1921)</f>
        <v/>
      </c>
      <c r="U1921" s="36">
        <f>IF($T1921="","",IF($T1921&lt;Settings!$B$8,"Critical",IF($T1921&lt;Settings!$B$9,"Semi Critical","Non Critical")))</f>
        <v/>
      </c>
      <c r="V1921" s="28" t="n"/>
      <c r="Z1921">
        <f>IF($B1921="","",IFERROR(VLOOKUP($B1921,'Plan HC for CCA'!$A:$B,2,0),""))</f>
        <v/>
      </c>
      <c r="AA1921">
        <f>IF(OR($B1921="",$Z1921=""),"",IF(N($M1921)&lt;$Z1921,"Delta","No Delta"))</f>
        <v/>
      </c>
      <c r="AB1921">
        <f>IF(OR($B1921="",$Z1921=""),"",MAX(0,$Z1921-N($M1921)))</f>
        <v/>
      </c>
      <c r="AC1921" s="46">
        <f>IF($B1921="","",IFERROR(INDEX('CCA Util %'!$H:$H,MATCH($B1921,'CCA Util %'!$E:$E,0)),""))</f>
        <v/>
      </c>
      <c r="AD1921">
        <f>IF($B1921="","",IFERROR(INDEX('CCA Util %'!$G:$G,MATCH($B1921,'CCA Util %'!$E:$E,0)),""))</f>
        <v/>
      </c>
      <c r="AE1921">
        <f>IF(OR($B1921="",$U1921=""),"",$U1921&amp;" &amp; "&amp;IF(OR($AD1921="",$AD1921=0),"Util NA",$AD1921&amp;" Util"))</f>
        <v/>
      </c>
    </row>
    <row r="1922" ht="15.75" customHeight="1" s="42">
      <c r="A1922" s="41" t="n"/>
      <c r="G1922" s="38" t="n"/>
      <c r="H1922" s="38" t="n"/>
      <c r="I1922" s="38" t="n"/>
      <c r="J1922" s="38" t="n"/>
      <c r="K1922" s="38" t="n"/>
      <c r="L1922" s="38" t="n"/>
      <c r="N1922" s="36">
        <f>IF($B1922="","",IF($C1922="SUPERSTORE","Superstore","DH"))</f>
        <v/>
      </c>
      <c r="O1922" s="36">
        <f>IF($B1922="","",IFERROR(VLOOKUP($B1922,Mapping!$A:$C,2,0),"Not Mapped"))</f>
        <v/>
      </c>
      <c r="P1922" s="36">
        <f>IF($B1922="","",IFERROR(VLOOKUP($B1922,Mapping!$A:$C,3,0),"Not Mapped"))</f>
        <v/>
      </c>
      <c r="Q1922" s="36">
        <f>IF($B1922="","",IFERROR(VLOOKUP($O1922,Leaders!$A:$B,2,0),"Not Mapped"))</f>
        <v/>
      </c>
      <c r="R1922" s="36">
        <f>IF($B1922="","",IF(COUNTIF(Exclusions!$A:$A,$B1922)&gt;0,"Yes","No"))</f>
        <v/>
      </c>
      <c r="S1922" s="38">
        <f>IF($B1922="","",MIN(1,DAY($A1922)/IF($N1922="Superstore",Settings!$B$5,Settings!$B$4)))</f>
        <v/>
      </c>
      <c r="T1922" s="38">
        <f>IF(OR($B1922="",$G1922="",$S1922=0),"",$G1922/$S1922)</f>
        <v/>
      </c>
      <c r="U1922" s="36">
        <f>IF($T1922="","",IF($T1922&lt;Settings!$B$8,"Critical",IF($T1922&lt;Settings!$B$9,"Semi Critical","Non Critical")))</f>
        <v/>
      </c>
      <c r="V1922" s="28" t="n"/>
      <c r="Z1922">
        <f>IF($B1922="","",IFERROR(VLOOKUP($B1922,'Plan HC for CCA'!$A:$B,2,0),""))</f>
        <v/>
      </c>
      <c r="AA1922">
        <f>IF(OR($B1922="",$Z1922=""),"",IF(N($M1922)&lt;$Z1922,"Delta","No Delta"))</f>
        <v/>
      </c>
      <c r="AB1922">
        <f>IF(OR($B1922="",$Z1922=""),"",MAX(0,$Z1922-N($M1922)))</f>
        <v/>
      </c>
      <c r="AC1922" s="46">
        <f>IF($B1922="","",IFERROR(INDEX('CCA Util %'!$H:$H,MATCH($B1922,'CCA Util %'!$E:$E,0)),""))</f>
        <v/>
      </c>
      <c r="AD1922">
        <f>IF($B1922="","",IFERROR(INDEX('CCA Util %'!$G:$G,MATCH($B1922,'CCA Util %'!$E:$E,0)),""))</f>
        <v/>
      </c>
      <c r="AE1922">
        <f>IF(OR($B1922="",$U1922=""),"",$U1922&amp;" &amp; "&amp;IF(OR($AD1922="",$AD1922=0),"Util NA",$AD1922&amp;" Util"))</f>
        <v/>
      </c>
    </row>
    <row r="1923" ht="15.75" customHeight="1" s="42">
      <c r="A1923" s="41" t="n"/>
      <c r="G1923" s="38" t="n"/>
      <c r="H1923" s="38" t="n"/>
      <c r="I1923" s="38" t="n"/>
      <c r="J1923" s="38" t="n"/>
      <c r="K1923" s="38" t="n"/>
      <c r="L1923" s="38" t="n"/>
      <c r="N1923" s="36">
        <f>IF($B1923="","",IF($C1923="SUPERSTORE","Superstore","DH"))</f>
        <v/>
      </c>
      <c r="O1923" s="36">
        <f>IF($B1923="","",IFERROR(VLOOKUP($B1923,Mapping!$A:$C,2,0),"Not Mapped"))</f>
        <v/>
      </c>
      <c r="P1923" s="36">
        <f>IF($B1923="","",IFERROR(VLOOKUP($B1923,Mapping!$A:$C,3,0),"Not Mapped"))</f>
        <v/>
      </c>
      <c r="Q1923" s="36">
        <f>IF($B1923="","",IFERROR(VLOOKUP($O1923,Leaders!$A:$B,2,0),"Not Mapped"))</f>
        <v/>
      </c>
      <c r="R1923" s="36">
        <f>IF($B1923="","",IF(COUNTIF(Exclusions!$A:$A,$B1923)&gt;0,"Yes","No"))</f>
        <v/>
      </c>
      <c r="S1923" s="38">
        <f>IF($B1923="","",MIN(1,DAY($A1923)/IF($N1923="Superstore",Settings!$B$5,Settings!$B$4)))</f>
        <v/>
      </c>
      <c r="T1923" s="38">
        <f>IF(OR($B1923="",$G1923="",$S1923=0),"",$G1923/$S1923)</f>
        <v/>
      </c>
      <c r="U1923" s="36">
        <f>IF($T1923="","",IF($T1923&lt;Settings!$B$8,"Critical",IF($T1923&lt;Settings!$B$9,"Semi Critical","Non Critical")))</f>
        <v/>
      </c>
      <c r="V1923" s="28" t="n"/>
      <c r="Z1923">
        <f>IF($B1923="","",IFERROR(VLOOKUP($B1923,'Plan HC for CCA'!$A:$B,2,0),""))</f>
        <v/>
      </c>
      <c r="AA1923">
        <f>IF(OR($B1923="",$Z1923=""),"",IF(N($M1923)&lt;$Z1923,"Delta","No Delta"))</f>
        <v/>
      </c>
      <c r="AB1923">
        <f>IF(OR($B1923="",$Z1923=""),"",MAX(0,$Z1923-N($M1923)))</f>
        <v/>
      </c>
      <c r="AC1923" s="46">
        <f>IF($B1923="","",IFERROR(INDEX('CCA Util %'!$H:$H,MATCH($B1923,'CCA Util %'!$E:$E,0)),""))</f>
        <v/>
      </c>
      <c r="AD1923">
        <f>IF($B1923="","",IFERROR(INDEX('CCA Util %'!$G:$G,MATCH($B1923,'CCA Util %'!$E:$E,0)),""))</f>
        <v/>
      </c>
      <c r="AE1923">
        <f>IF(OR($B1923="",$U1923=""),"",$U1923&amp;" &amp; "&amp;IF(OR($AD1923="",$AD1923=0),"Util NA",$AD1923&amp;" Util"))</f>
        <v/>
      </c>
    </row>
    <row r="1924" ht="15.75" customHeight="1" s="42">
      <c r="A1924" s="41" t="n"/>
      <c r="G1924" s="38" t="n"/>
      <c r="H1924" s="38" t="n"/>
      <c r="I1924" s="38" t="n"/>
      <c r="J1924" s="38" t="n"/>
      <c r="K1924" s="38" t="n"/>
      <c r="L1924" s="38" t="n"/>
      <c r="N1924" s="36">
        <f>IF($B1924="","",IF($C1924="SUPERSTORE","Superstore","DH"))</f>
        <v/>
      </c>
      <c r="O1924" s="36">
        <f>IF($B1924="","",IFERROR(VLOOKUP($B1924,Mapping!$A:$C,2,0),"Not Mapped"))</f>
        <v/>
      </c>
      <c r="P1924" s="36">
        <f>IF($B1924="","",IFERROR(VLOOKUP($B1924,Mapping!$A:$C,3,0),"Not Mapped"))</f>
        <v/>
      </c>
      <c r="Q1924" s="36">
        <f>IF($B1924="","",IFERROR(VLOOKUP($O1924,Leaders!$A:$B,2,0),"Not Mapped"))</f>
        <v/>
      </c>
      <c r="R1924" s="36">
        <f>IF($B1924="","",IF(COUNTIF(Exclusions!$A:$A,$B1924)&gt;0,"Yes","No"))</f>
        <v/>
      </c>
      <c r="S1924" s="38">
        <f>IF($B1924="","",MIN(1,DAY($A1924)/IF($N1924="Superstore",Settings!$B$5,Settings!$B$4)))</f>
        <v/>
      </c>
      <c r="T1924" s="38">
        <f>IF(OR($B1924="",$G1924="",$S1924=0),"",$G1924/$S1924)</f>
        <v/>
      </c>
      <c r="U1924" s="36">
        <f>IF($T1924="","",IF($T1924&lt;Settings!$B$8,"Critical",IF($T1924&lt;Settings!$B$9,"Semi Critical","Non Critical")))</f>
        <v/>
      </c>
      <c r="V1924" s="28" t="n"/>
      <c r="Z1924">
        <f>IF($B1924="","",IFERROR(VLOOKUP($B1924,'Plan HC for CCA'!$A:$B,2,0),""))</f>
        <v/>
      </c>
      <c r="AA1924">
        <f>IF(OR($B1924="",$Z1924=""),"",IF(N($M1924)&lt;$Z1924,"Delta","No Delta"))</f>
        <v/>
      </c>
      <c r="AB1924">
        <f>IF(OR($B1924="",$Z1924=""),"",MAX(0,$Z1924-N($M1924)))</f>
        <v/>
      </c>
      <c r="AC1924" s="46">
        <f>IF($B1924="","",IFERROR(INDEX('CCA Util %'!$H:$H,MATCH($B1924,'CCA Util %'!$E:$E,0)),""))</f>
        <v/>
      </c>
      <c r="AD1924">
        <f>IF($B1924="","",IFERROR(INDEX('CCA Util %'!$G:$G,MATCH($B1924,'CCA Util %'!$E:$E,0)),""))</f>
        <v/>
      </c>
      <c r="AE1924">
        <f>IF(OR($B1924="",$U1924=""),"",$U1924&amp;" &amp; "&amp;IF(OR($AD1924="",$AD1924=0),"Util NA",$AD1924&amp;" Util"))</f>
        <v/>
      </c>
    </row>
    <row r="1925" ht="15.75" customHeight="1" s="42">
      <c r="A1925" s="41" t="n"/>
      <c r="G1925" s="38" t="n"/>
      <c r="H1925" s="38" t="n"/>
      <c r="I1925" s="38" t="n"/>
      <c r="J1925" s="38" t="n"/>
      <c r="K1925" s="38" t="n"/>
      <c r="L1925" s="38" t="n"/>
      <c r="N1925" s="36">
        <f>IF($B1925="","",IF($C1925="SUPERSTORE","Superstore","DH"))</f>
        <v/>
      </c>
      <c r="O1925" s="36">
        <f>IF($B1925="","",IFERROR(VLOOKUP($B1925,Mapping!$A:$C,2,0),"Not Mapped"))</f>
        <v/>
      </c>
      <c r="P1925" s="36">
        <f>IF($B1925="","",IFERROR(VLOOKUP($B1925,Mapping!$A:$C,3,0),"Not Mapped"))</f>
        <v/>
      </c>
      <c r="Q1925" s="36">
        <f>IF($B1925="","",IFERROR(VLOOKUP($O1925,Leaders!$A:$B,2,0),"Not Mapped"))</f>
        <v/>
      </c>
      <c r="R1925" s="36">
        <f>IF($B1925="","",IF(COUNTIF(Exclusions!$A:$A,$B1925)&gt;0,"Yes","No"))</f>
        <v/>
      </c>
      <c r="S1925" s="38">
        <f>IF($B1925="","",MIN(1,DAY($A1925)/IF($N1925="Superstore",Settings!$B$5,Settings!$B$4)))</f>
        <v/>
      </c>
      <c r="T1925" s="38">
        <f>IF(OR($B1925="",$G1925="",$S1925=0),"",$G1925/$S1925)</f>
        <v/>
      </c>
      <c r="U1925" s="36">
        <f>IF($T1925="","",IF($T1925&lt;Settings!$B$8,"Critical",IF($T1925&lt;Settings!$B$9,"Semi Critical","Non Critical")))</f>
        <v/>
      </c>
      <c r="V1925" s="28" t="n"/>
      <c r="Z1925">
        <f>IF($B1925="","",IFERROR(VLOOKUP($B1925,'Plan HC for CCA'!$A:$B,2,0),""))</f>
        <v/>
      </c>
      <c r="AA1925">
        <f>IF(OR($B1925="",$Z1925=""),"",IF(N($M1925)&lt;$Z1925,"Delta","No Delta"))</f>
        <v/>
      </c>
      <c r="AB1925">
        <f>IF(OR($B1925="",$Z1925=""),"",MAX(0,$Z1925-N($M1925)))</f>
        <v/>
      </c>
      <c r="AC1925" s="46">
        <f>IF($B1925="","",IFERROR(INDEX('CCA Util %'!$H:$H,MATCH($B1925,'CCA Util %'!$E:$E,0)),""))</f>
        <v/>
      </c>
      <c r="AD1925">
        <f>IF($B1925="","",IFERROR(INDEX('CCA Util %'!$G:$G,MATCH($B1925,'CCA Util %'!$E:$E,0)),""))</f>
        <v/>
      </c>
      <c r="AE1925">
        <f>IF(OR($B1925="",$U1925=""),"",$U1925&amp;" &amp; "&amp;IF(OR($AD1925="",$AD1925=0),"Util NA",$AD1925&amp;" Util"))</f>
        <v/>
      </c>
    </row>
    <row r="1926" ht="15.75" customHeight="1" s="42">
      <c r="A1926" s="41" t="n"/>
      <c r="G1926" s="38" t="n"/>
      <c r="H1926" s="38" t="n"/>
      <c r="I1926" s="38" t="n"/>
      <c r="J1926" s="38" t="n"/>
      <c r="K1926" s="38" t="n"/>
      <c r="L1926" s="38" t="n"/>
      <c r="N1926" s="36">
        <f>IF($B1926="","",IF($C1926="SUPERSTORE","Superstore","DH"))</f>
        <v/>
      </c>
      <c r="O1926" s="36">
        <f>IF($B1926="","",IFERROR(VLOOKUP($B1926,Mapping!$A:$C,2,0),"Not Mapped"))</f>
        <v/>
      </c>
      <c r="P1926" s="36">
        <f>IF($B1926="","",IFERROR(VLOOKUP($B1926,Mapping!$A:$C,3,0),"Not Mapped"))</f>
        <v/>
      </c>
      <c r="Q1926" s="36">
        <f>IF($B1926="","",IFERROR(VLOOKUP($O1926,Leaders!$A:$B,2,0),"Not Mapped"))</f>
        <v/>
      </c>
      <c r="R1926" s="36">
        <f>IF($B1926="","",IF(COUNTIF(Exclusions!$A:$A,$B1926)&gt;0,"Yes","No"))</f>
        <v/>
      </c>
      <c r="S1926" s="38">
        <f>IF($B1926="","",MIN(1,DAY($A1926)/IF($N1926="Superstore",Settings!$B$5,Settings!$B$4)))</f>
        <v/>
      </c>
      <c r="T1926" s="38">
        <f>IF(OR($B1926="",$G1926="",$S1926=0),"",$G1926/$S1926)</f>
        <v/>
      </c>
      <c r="U1926" s="36">
        <f>IF($T1926="","",IF($T1926&lt;Settings!$B$8,"Critical",IF($T1926&lt;Settings!$B$9,"Semi Critical","Non Critical")))</f>
        <v/>
      </c>
      <c r="V1926" s="28" t="n"/>
      <c r="Z1926">
        <f>IF($B1926="","",IFERROR(VLOOKUP($B1926,'Plan HC for CCA'!$A:$B,2,0),""))</f>
        <v/>
      </c>
      <c r="AA1926">
        <f>IF(OR($B1926="",$Z1926=""),"",IF(N($M1926)&lt;$Z1926,"Delta","No Delta"))</f>
        <v/>
      </c>
      <c r="AB1926">
        <f>IF(OR($B1926="",$Z1926=""),"",MAX(0,$Z1926-N($M1926)))</f>
        <v/>
      </c>
      <c r="AC1926" s="46">
        <f>IF($B1926="","",IFERROR(INDEX('CCA Util %'!$H:$H,MATCH($B1926,'CCA Util %'!$E:$E,0)),""))</f>
        <v/>
      </c>
      <c r="AD1926">
        <f>IF($B1926="","",IFERROR(INDEX('CCA Util %'!$G:$G,MATCH($B1926,'CCA Util %'!$E:$E,0)),""))</f>
        <v/>
      </c>
      <c r="AE1926">
        <f>IF(OR($B1926="",$U1926=""),"",$U1926&amp;" &amp; "&amp;IF(OR($AD1926="",$AD1926=0),"Util NA",$AD1926&amp;" Util"))</f>
        <v/>
      </c>
    </row>
    <row r="1927" ht="15.75" customHeight="1" s="42">
      <c r="A1927" s="41" t="n"/>
      <c r="G1927" s="38" t="n"/>
      <c r="H1927" s="38" t="n"/>
      <c r="I1927" s="38" t="n"/>
      <c r="J1927" s="38" t="n"/>
      <c r="K1927" s="38" t="n"/>
      <c r="L1927" s="38" t="n"/>
      <c r="N1927" s="36">
        <f>IF($B1927="","",IF($C1927="SUPERSTORE","Superstore","DH"))</f>
        <v/>
      </c>
      <c r="O1927" s="36">
        <f>IF($B1927="","",IFERROR(VLOOKUP($B1927,Mapping!$A:$C,2,0),"Not Mapped"))</f>
        <v/>
      </c>
      <c r="P1927" s="36">
        <f>IF($B1927="","",IFERROR(VLOOKUP($B1927,Mapping!$A:$C,3,0),"Not Mapped"))</f>
        <v/>
      </c>
      <c r="Q1927" s="36">
        <f>IF($B1927="","",IFERROR(VLOOKUP($O1927,Leaders!$A:$B,2,0),"Not Mapped"))</f>
        <v/>
      </c>
      <c r="R1927" s="36">
        <f>IF($B1927="","",IF(COUNTIF(Exclusions!$A:$A,$B1927)&gt;0,"Yes","No"))</f>
        <v/>
      </c>
      <c r="S1927" s="38">
        <f>IF($B1927="","",MIN(1,DAY($A1927)/IF($N1927="Superstore",Settings!$B$5,Settings!$B$4)))</f>
        <v/>
      </c>
      <c r="T1927" s="38">
        <f>IF(OR($B1927="",$G1927="",$S1927=0),"",$G1927/$S1927)</f>
        <v/>
      </c>
      <c r="U1927" s="36">
        <f>IF($T1927="","",IF($T1927&lt;Settings!$B$8,"Critical",IF($T1927&lt;Settings!$B$9,"Semi Critical","Non Critical")))</f>
        <v/>
      </c>
      <c r="V1927" s="28" t="n"/>
      <c r="Z1927">
        <f>IF($B1927="","",IFERROR(VLOOKUP($B1927,'Plan HC for CCA'!$A:$B,2,0),""))</f>
        <v/>
      </c>
      <c r="AA1927">
        <f>IF(OR($B1927="",$Z1927=""),"",IF(N($M1927)&lt;$Z1927,"Delta","No Delta"))</f>
        <v/>
      </c>
      <c r="AB1927">
        <f>IF(OR($B1927="",$Z1927=""),"",MAX(0,$Z1927-N($M1927)))</f>
        <v/>
      </c>
      <c r="AC1927" s="46">
        <f>IF($B1927="","",IFERROR(INDEX('CCA Util %'!$H:$H,MATCH($B1927,'CCA Util %'!$E:$E,0)),""))</f>
        <v/>
      </c>
      <c r="AD1927">
        <f>IF($B1927="","",IFERROR(INDEX('CCA Util %'!$G:$G,MATCH($B1927,'CCA Util %'!$E:$E,0)),""))</f>
        <v/>
      </c>
      <c r="AE1927">
        <f>IF(OR($B1927="",$U1927=""),"",$U1927&amp;" &amp; "&amp;IF(OR($AD1927="",$AD1927=0),"Util NA",$AD1927&amp;" Util"))</f>
        <v/>
      </c>
    </row>
    <row r="1928" ht="15.75" customHeight="1" s="42">
      <c r="A1928" s="41" t="n"/>
      <c r="G1928" s="38" t="n"/>
      <c r="H1928" s="38" t="n"/>
      <c r="I1928" s="38" t="n"/>
      <c r="J1928" s="38" t="n"/>
      <c r="K1928" s="38" t="n"/>
      <c r="L1928" s="38" t="n"/>
      <c r="N1928" s="36">
        <f>IF($B1928="","",IF($C1928="SUPERSTORE","Superstore","DH"))</f>
        <v/>
      </c>
      <c r="O1928" s="36">
        <f>IF($B1928="","",IFERROR(VLOOKUP($B1928,Mapping!$A:$C,2,0),"Not Mapped"))</f>
        <v/>
      </c>
      <c r="P1928" s="36">
        <f>IF($B1928="","",IFERROR(VLOOKUP($B1928,Mapping!$A:$C,3,0),"Not Mapped"))</f>
        <v/>
      </c>
      <c r="Q1928" s="36">
        <f>IF($B1928="","",IFERROR(VLOOKUP($O1928,Leaders!$A:$B,2,0),"Not Mapped"))</f>
        <v/>
      </c>
      <c r="R1928" s="36">
        <f>IF($B1928="","",IF(COUNTIF(Exclusions!$A:$A,$B1928)&gt;0,"Yes","No"))</f>
        <v/>
      </c>
      <c r="S1928" s="38">
        <f>IF($B1928="","",MIN(1,DAY($A1928)/IF($N1928="Superstore",Settings!$B$5,Settings!$B$4)))</f>
        <v/>
      </c>
      <c r="T1928" s="38">
        <f>IF(OR($B1928="",$G1928="",$S1928=0),"",$G1928/$S1928)</f>
        <v/>
      </c>
      <c r="U1928" s="36">
        <f>IF($T1928="","",IF($T1928&lt;Settings!$B$8,"Critical",IF($T1928&lt;Settings!$B$9,"Semi Critical","Non Critical")))</f>
        <v/>
      </c>
      <c r="V1928" s="28" t="n"/>
      <c r="Z1928">
        <f>IF($B1928="","",IFERROR(VLOOKUP($B1928,'Plan HC for CCA'!$A:$B,2,0),""))</f>
        <v/>
      </c>
      <c r="AA1928">
        <f>IF(OR($B1928="",$Z1928=""),"",IF(N($M1928)&lt;$Z1928,"Delta","No Delta"))</f>
        <v/>
      </c>
      <c r="AB1928">
        <f>IF(OR($B1928="",$Z1928=""),"",MAX(0,$Z1928-N($M1928)))</f>
        <v/>
      </c>
      <c r="AC1928" s="46">
        <f>IF($B1928="","",IFERROR(INDEX('CCA Util %'!$H:$H,MATCH($B1928,'CCA Util %'!$E:$E,0)),""))</f>
        <v/>
      </c>
      <c r="AD1928">
        <f>IF($B1928="","",IFERROR(INDEX('CCA Util %'!$G:$G,MATCH($B1928,'CCA Util %'!$E:$E,0)),""))</f>
        <v/>
      </c>
      <c r="AE1928">
        <f>IF(OR($B1928="",$U1928=""),"",$U1928&amp;" &amp; "&amp;IF(OR($AD1928="",$AD1928=0),"Util NA",$AD1928&amp;" Util"))</f>
        <v/>
      </c>
    </row>
    <row r="1929" ht="15.75" customHeight="1" s="42">
      <c r="A1929" s="41" t="n"/>
      <c r="G1929" s="38" t="n"/>
      <c r="H1929" s="38" t="n"/>
      <c r="I1929" s="38" t="n"/>
      <c r="J1929" s="38" t="n"/>
      <c r="K1929" s="38" t="n"/>
      <c r="L1929" s="38" t="n"/>
      <c r="N1929" s="36">
        <f>IF($B1929="","",IF($C1929="SUPERSTORE","Superstore","DH"))</f>
        <v/>
      </c>
      <c r="O1929" s="36">
        <f>IF($B1929="","",IFERROR(VLOOKUP($B1929,Mapping!$A:$C,2,0),"Not Mapped"))</f>
        <v/>
      </c>
      <c r="P1929" s="36">
        <f>IF($B1929="","",IFERROR(VLOOKUP($B1929,Mapping!$A:$C,3,0),"Not Mapped"))</f>
        <v/>
      </c>
      <c r="Q1929" s="36">
        <f>IF($B1929="","",IFERROR(VLOOKUP($O1929,Leaders!$A:$B,2,0),"Not Mapped"))</f>
        <v/>
      </c>
      <c r="R1929" s="36">
        <f>IF($B1929="","",IF(COUNTIF(Exclusions!$A:$A,$B1929)&gt;0,"Yes","No"))</f>
        <v/>
      </c>
      <c r="S1929" s="38">
        <f>IF($B1929="","",MIN(1,DAY($A1929)/IF($N1929="Superstore",Settings!$B$5,Settings!$B$4)))</f>
        <v/>
      </c>
      <c r="T1929" s="38">
        <f>IF(OR($B1929="",$G1929="",$S1929=0),"",$G1929/$S1929)</f>
        <v/>
      </c>
      <c r="U1929" s="36">
        <f>IF($T1929="","",IF($T1929&lt;Settings!$B$8,"Critical",IF($T1929&lt;Settings!$B$9,"Semi Critical","Non Critical")))</f>
        <v/>
      </c>
      <c r="V1929" s="28" t="n"/>
      <c r="Z1929">
        <f>IF($B1929="","",IFERROR(VLOOKUP($B1929,'Plan HC for CCA'!$A:$B,2,0),""))</f>
        <v/>
      </c>
      <c r="AA1929">
        <f>IF(OR($B1929="",$Z1929=""),"",IF(N($M1929)&lt;$Z1929,"Delta","No Delta"))</f>
        <v/>
      </c>
      <c r="AB1929">
        <f>IF(OR($B1929="",$Z1929=""),"",MAX(0,$Z1929-N($M1929)))</f>
        <v/>
      </c>
      <c r="AC1929" s="46">
        <f>IF($B1929="","",IFERROR(INDEX('CCA Util %'!$H:$H,MATCH($B1929,'CCA Util %'!$E:$E,0)),""))</f>
        <v/>
      </c>
      <c r="AD1929">
        <f>IF($B1929="","",IFERROR(INDEX('CCA Util %'!$G:$G,MATCH($B1929,'CCA Util %'!$E:$E,0)),""))</f>
        <v/>
      </c>
      <c r="AE1929">
        <f>IF(OR($B1929="",$U1929=""),"",$U1929&amp;" &amp; "&amp;IF(OR($AD1929="",$AD1929=0),"Util NA",$AD1929&amp;" Util"))</f>
        <v/>
      </c>
    </row>
    <row r="1930" ht="15.75" customHeight="1" s="42">
      <c r="A1930" s="41" t="n"/>
      <c r="G1930" s="38" t="n"/>
      <c r="H1930" s="38" t="n"/>
      <c r="I1930" s="38" t="n"/>
      <c r="J1930" s="38" t="n"/>
      <c r="K1930" s="38" t="n"/>
      <c r="L1930" s="38" t="n"/>
      <c r="N1930" s="36">
        <f>IF($B1930="","",IF($C1930="SUPERSTORE","Superstore","DH"))</f>
        <v/>
      </c>
      <c r="O1930" s="36">
        <f>IF($B1930="","",IFERROR(VLOOKUP($B1930,Mapping!$A:$C,2,0),"Not Mapped"))</f>
        <v/>
      </c>
      <c r="P1930" s="36">
        <f>IF($B1930="","",IFERROR(VLOOKUP($B1930,Mapping!$A:$C,3,0),"Not Mapped"))</f>
        <v/>
      </c>
      <c r="Q1930" s="36">
        <f>IF($B1930="","",IFERROR(VLOOKUP($O1930,Leaders!$A:$B,2,0),"Not Mapped"))</f>
        <v/>
      </c>
      <c r="R1930" s="36">
        <f>IF($B1930="","",IF(COUNTIF(Exclusions!$A:$A,$B1930)&gt;0,"Yes","No"))</f>
        <v/>
      </c>
      <c r="S1930" s="38">
        <f>IF($B1930="","",MIN(1,DAY($A1930)/IF($N1930="Superstore",Settings!$B$5,Settings!$B$4)))</f>
        <v/>
      </c>
      <c r="T1930" s="38">
        <f>IF(OR($B1930="",$G1930="",$S1930=0),"",$G1930/$S1930)</f>
        <v/>
      </c>
      <c r="U1930" s="36">
        <f>IF($T1930="","",IF($T1930&lt;Settings!$B$8,"Critical",IF($T1930&lt;Settings!$B$9,"Semi Critical","Non Critical")))</f>
        <v/>
      </c>
      <c r="V1930" s="28" t="n"/>
      <c r="Z1930">
        <f>IF($B1930="","",IFERROR(VLOOKUP($B1930,'Plan HC for CCA'!$A:$B,2,0),""))</f>
        <v/>
      </c>
      <c r="AA1930">
        <f>IF(OR($B1930="",$Z1930=""),"",IF(N($M1930)&lt;$Z1930,"Delta","No Delta"))</f>
        <v/>
      </c>
      <c r="AB1930">
        <f>IF(OR($B1930="",$Z1930=""),"",MAX(0,$Z1930-N($M1930)))</f>
        <v/>
      </c>
      <c r="AC1930" s="46">
        <f>IF($B1930="","",IFERROR(INDEX('CCA Util %'!$H:$H,MATCH($B1930,'CCA Util %'!$E:$E,0)),""))</f>
        <v/>
      </c>
      <c r="AD1930">
        <f>IF($B1930="","",IFERROR(INDEX('CCA Util %'!$G:$G,MATCH($B1930,'CCA Util %'!$E:$E,0)),""))</f>
        <v/>
      </c>
      <c r="AE1930">
        <f>IF(OR($B1930="",$U1930=""),"",$U1930&amp;" &amp; "&amp;IF(OR($AD1930="",$AD1930=0),"Util NA",$AD1930&amp;" Util"))</f>
        <v/>
      </c>
    </row>
    <row r="1931" ht="15.75" customHeight="1" s="42">
      <c r="A1931" s="41" t="n"/>
      <c r="G1931" s="38" t="n"/>
      <c r="H1931" s="38" t="n"/>
      <c r="I1931" s="38" t="n"/>
      <c r="J1931" s="38" t="n"/>
      <c r="K1931" s="38" t="n"/>
      <c r="L1931" s="38" t="n"/>
      <c r="N1931" s="36">
        <f>IF($B1931="","",IF($C1931="SUPERSTORE","Superstore","DH"))</f>
        <v/>
      </c>
      <c r="O1931" s="36">
        <f>IF($B1931="","",IFERROR(VLOOKUP($B1931,Mapping!$A:$C,2,0),"Not Mapped"))</f>
        <v/>
      </c>
      <c r="P1931" s="36">
        <f>IF($B1931="","",IFERROR(VLOOKUP($B1931,Mapping!$A:$C,3,0),"Not Mapped"))</f>
        <v/>
      </c>
      <c r="Q1931" s="36">
        <f>IF($B1931="","",IFERROR(VLOOKUP($O1931,Leaders!$A:$B,2,0),"Not Mapped"))</f>
        <v/>
      </c>
      <c r="R1931" s="36">
        <f>IF($B1931="","",IF(COUNTIF(Exclusions!$A:$A,$B1931)&gt;0,"Yes","No"))</f>
        <v/>
      </c>
      <c r="S1931" s="38">
        <f>IF($B1931="","",MIN(1,DAY($A1931)/IF($N1931="Superstore",Settings!$B$5,Settings!$B$4)))</f>
        <v/>
      </c>
      <c r="T1931" s="38">
        <f>IF(OR($B1931="",$G1931="",$S1931=0),"",$G1931/$S1931)</f>
        <v/>
      </c>
      <c r="U1931" s="36">
        <f>IF($T1931="","",IF($T1931&lt;Settings!$B$8,"Critical",IF($T1931&lt;Settings!$B$9,"Semi Critical","Non Critical")))</f>
        <v/>
      </c>
      <c r="V1931" s="28" t="n"/>
      <c r="Z1931">
        <f>IF($B1931="","",IFERROR(VLOOKUP($B1931,'Plan HC for CCA'!$A:$B,2,0),""))</f>
        <v/>
      </c>
      <c r="AA1931">
        <f>IF(OR($B1931="",$Z1931=""),"",IF(N($M1931)&lt;$Z1931,"Delta","No Delta"))</f>
        <v/>
      </c>
      <c r="AB1931">
        <f>IF(OR($B1931="",$Z1931=""),"",MAX(0,$Z1931-N($M1931)))</f>
        <v/>
      </c>
      <c r="AC1931" s="46">
        <f>IF($B1931="","",IFERROR(INDEX('CCA Util %'!$H:$H,MATCH($B1931,'CCA Util %'!$E:$E,0)),""))</f>
        <v/>
      </c>
      <c r="AD1931">
        <f>IF($B1931="","",IFERROR(INDEX('CCA Util %'!$G:$G,MATCH($B1931,'CCA Util %'!$E:$E,0)),""))</f>
        <v/>
      </c>
      <c r="AE1931">
        <f>IF(OR($B1931="",$U1931=""),"",$U1931&amp;" &amp; "&amp;IF(OR($AD1931="",$AD1931=0),"Util NA",$AD1931&amp;" Util"))</f>
        <v/>
      </c>
    </row>
    <row r="1932" ht="15.75" customHeight="1" s="42">
      <c r="A1932" s="41" t="n"/>
      <c r="G1932" s="38" t="n"/>
      <c r="H1932" s="38" t="n"/>
      <c r="I1932" s="38" t="n"/>
      <c r="J1932" s="38" t="n"/>
      <c r="K1932" s="38" t="n"/>
      <c r="L1932" s="38" t="n"/>
      <c r="N1932" s="36">
        <f>IF($B1932="","",IF($C1932="SUPERSTORE","Superstore","DH"))</f>
        <v/>
      </c>
      <c r="O1932" s="36">
        <f>IF($B1932="","",IFERROR(VLOOKUP($B1932,Mapping!$A:$C,2,0),"Not Mapped"))</f>
        <v/>
      </c>
      <c r="P1932" s="36">
        <f>IF($B1932="","",IFERROR(VLOOKUP($B1932,Mapping!$A:$C,3,0),"Not Mapped"))</f>
        <v/>
      </c>
      <c r="Q1932" s="36">
        <f>IF($B1932="","",IFERROR(VLOOKUP($O1932,Leaders!$A:$B,2,0),"Not Mapped"))</f>
        <v/>
      </c>
      <c r="R1932" s="36">
        <f>IF($B1932="","",IF(COUNTIF(Exclusions!$A:$A,$B1932)&gt;0,"Yes","No"))</f>
        <v/>
      </c>
      <c r="S1932" s="38">
        <f>IF($B1932="","",MIN(1,DAY($A1932)/IF($N1932="Superstore",Settings!$B$5,Settings!$B$4)))</f>
        <v/>
      </c>
      <c r="T1932" s="38">
        <f>IF(OR($B1932="",$G1932="",$S1932=0),"",$G1932/$S1932)</f>
        <v/>
      </c>
      <c r="U1932" s="36">
        <f>IF($T1932="","",IF($T1932&lt;Settings!$B$8,"Critical",IF($T1932&lt;Settings!$B$9,"Semi Critical","Non Critical")))</f>
        <v/>
      </c>
      <c r="V1932" s="28" t="n"/>
      <c r="Z1932">
        <f>IF($B1932="","",IFERROR(VLOOKUP($B1932,'Plan HC for CCA'!$A:$B,2,0),""))</f>
        <v/>
      </c>
      <c r="AA1932">
        <f>IF(OR($B1932="",$Z1932=""),"",IF(N($M1932)&lt;$Z1932,"Delta","No Delta"))</f>
        <v/>
      </c>
      <c r="AB1932">
        <f>IF(OR($B1932="",$Z1932=""),"",MAX(0,$Z1932-N($M1932)))</f>
        <v/>
      </c>
      <c r="AC1932" s="46">
        <f>IF($B1932="","",IFERROR(INDEX('CCA Util %'!$H:$H,MATCH($B1932,'CCA Util %'!$E:$E,0)),""))</f>
        <v/>
      </c>
      <c r="AD1932">
        <f>IF($B1932="","",IFERROR(INDEX('CCA Util %'!$G:$G,MATCH($B1932,'CCA Util %'!$E:$E,0)),""))</f>
        <v/>
      </c>
      <c r="AE1932">
        <f>IF(OR($B1932="",$U1932=""),"",$U1932&amp;" &amp; "&amp;IF(OR($AD1932="",$AD1932=0),"Util NA",$AD1932&amp;" Util"))</f>
        <v/>
      </c>
    </row>
    <row r="1933" ht="15.75" customHeight="1" s="42">
      <c r="A1933" s="41" t="n"/>
      <c r="G1933" s="38" t="n"/>
      <c r="H1933" s="38" t="n"/>
      <c r="I1933" s="38" t="n"/>
      <c r="J1933" s="38" t="n"/>
      <c r="K1933" s="38" t="n"/>
      <c r="L1933" s="38" t="n"/>
      <c r="N1933" s="36">
        <f>IF($B1933="","",IF($C1933="SUPERSTORE","Superstore","DH"))</f>
        <v/>
      </c>
      <c r="O1933" s="36">
        <f>IF($B1933="","",IFERROR(VLOOKUP($B1933,Mapping!$A:$C,2,0),"Not Mapped"))</f>
        <v/>
      </c>
      <c r="P1933" s="36">
        <f>IF($B1933="","",IFERROR(VLOOKUP($B1933,Mapping!$A:$C,3,0),"Not Mapped"))</f>
        <v/>
      </c>
      <c r="Q1933" s="36">
        <f>IF($B1933="","",IFERROR(VLOOKUP($O1933,Leaders!$A:$B,2,0),"Not Mapped"))</f>
        <v/>
      </c>
      <c r="R1933" s="36">
        <f>IF($B1933="","",IF(COUNTIF(Exclusions!$A:$A,$B1933)&gt;0,"Yes","No"))</f>
        <v/>
      </c>
      <c r="S1933" s="38">
        <f>IF($B1933="","",MIN(1,DAY($A1933)/IF($N1933="Superstore",Settings!$B$5,Settings!$B$4)))</f>
        <v/>
      </c>
      <c r="T1933" s="38">
        <f>IF(OR($B1933="",$G1933="",$S1933=0),"",$G1933/$S1933)</f>
        <v/>
      </c>
      <c r="U1933" s="36">
        <f>IF($T1933="","",IF($T1933&lt;Settings!$B$8,"Critical",IF($T1933&lt;Settings!$B$9,"Semi Critical","Non Critical")))</f>
        <v/>
      </c>
      <c r="V1933" s="28" t="n"/>
      <c r="Z1933">
        <f>IF($B1933="","",IFERROR(VLOOKUP($B1933,'Plan HC for CCA'!$A:$B,2,0),""))</f>
        <v/>
      </c>
      <c r="AA1933">
        <f>IF(OR($B1933="",$Z1933=""),"",IF(N($M1933)&lt;$Z1933,"Delta","No Delta"))</f>
        <v/>
      </c>
      <c r="AB1933">
        <f>IF(OR($B1933="",$Z1933=""),"",MAX(0,$Z1933-N($M1933)))</f>
        <v/>
      </c>
      <c r="AC1933" s="46">
        <f>IF($B1933="","",IFERROR(INDEX('CCA Util %'!$H:$H,MATCH($B1933,'CCA Util %'!$E:$E,0)),""))</f>
        <v/>
      </c>
      <c r="AD1933">
        <f>IF($B1933="","",IFERROR(INDEX('CCA Util %'!$G:$G,MATCH($B1933,'CCA Util %'!$E:$E,0)),""))</f>
        <v/>
      </c>
      <c r="AE1933">
        <f>IF(OR($B1933="",$U1933=""),"",$U1933&amp;" &amp; "&amp;IF(OR($AD1933="",$AD1933=0),"Util NA",$AD1933&amp;" Util"))</f>
        <v/>
      </c>
    </row>
    <row r="1934" ht="15.75" customHeight="1" s="42">
      <c r="A1934" s="41" t="n"/>
      <c r="G1934" s="38" t="n"/>
      <c r="H1934" s="38" t="n"/>
      <c r="I1934" s="38" t="n"/>
      <c r="J1934" s="38" t="n"/>
      <c r="K1934" s="38" t="n"/>
      <c r="L1934" s="38" t="n"/>
      <c r="N1934" s="36">
        <f>IF($B1934="","",IF($C1934="SUPERSTORE","Superstore","DH"))</f>
        <v/>
      </c>
      <c r="O1934" s="36">
        <f>IF($B1934="","",IFERROR(VLOOKUP($B1934,Mapping!$A:$C,2,0),"Not Mapped"))</f>
        <v/>
      </c>
      <c r="P1934" s="36">
        <f>IF($B1934="","",IFERROR(VLOOKUP($B1934,Mapping!$A:$C,3,0),"Not Mapped"))</f>
        <v/>
      </c>
      <c r="Q1934" s="36">
        <f>IF($B1934="","",IFERROR(VLOOKUP($O1934,Leaders!$A:$B,2,0),"Not Mapped"))</f>
        <v/>
      </c>
      <c r="R1934" s="36">
        <f>IF($B1934="","",IF(COUNTIF(Exclusions!$A:$A,$B1934)&gt;0,"Yes","No"))</f>
        <v/>
      </c>
      <c r="S1934" s="38">
        <f>IF($B1934="","",MIN(1,DAY($A1934)/IF($N1934="Superstore",Settings!$B$5,Settings!$B$4)))</f>
        <v/>
      </c>
      <c r="T1934" s="38">
        <f>IF(OR($B1934="",$G1934="",$S1934=0),"",$G1934/$S1934)</f>
        <v/>
      </c>
      <c r="U1934" s="36">
        <f>IF($T1934="","",IF($T1934&lt;Settings!$B$8,"Critical",IF($T1934&lt;Settings!$B$9,"Semi Critical","Non Critical")))</f>
        <v/>
      </c>
      <c r="V1934" s="28" t="n"/>
      <c r="Z1934">
        <f>IF($B1934="","",IFERROR(VLOOKUP($B1934,'Plan HC for CCA'!$A:$B,2,0),""))</f>
        <v/>
      </c>
      <c r="AA1934">
        <f>IF(OR($B1934="",$Z1934=""),"",IF(N($M1934)&lt;$Z1934,"Delta","No Delta"))</f>
        <v/>
      </c>
      <c r="AB1934">
        <f>IF(OR($B1934="",$Z1934=""),"",MAX(0,$Z1934-N($M1934)))</f>
        <v/>
      </c>
      <c r="AC1934" s="46">
        <f>IF($B1934="","",IFERROR(INDEX('CCA Util %'!$H:$H,MATCH($B1934,'CCA Util %'!$E:$E,0)),""))</f>
        <v/>
      </c>
      <c r="AD1934">
        <f>IF($B1934="","",IFERROR(INDEX('CCA Util %'!$G:$G,MATCH($B1934,'CCA Util %'!$E:$E,0)),""))</f>
        <v/>
      </c>
      <c r="AE1934">
        <f>IF(OR($B1934="",$U1934=""),"",$U1934&amp;" &amp; "&amp;IF(OR($AD1934="",$AD1934=0),"Util NA",$AD1934&amp;" Util"))</f>
        <v/>
      </c>
    </row>
    <row r="1935" ht="15.75" customHeight="1" s="42">
      <c r="A1935" s="41" t="n"/>
      <c r="G1935" s="38" t="n"/>
      <c r="H1935" s="38" t="n"/>
      <c r="I1935" s="38" t="n"/>
      <c r="J1935" s="38" t="n"/>
      <c r="K1935" s="38" t="n"/>
      <c r="L1935" s="38" t="n"/>
      <c r="N1935" s="36">
        <f>IF($B1935="","",IF($C1935="SUPERSTORE","Superstore","DH"))</f>
        <v/>
      </c>
      <c r="O1935" s="36">
        <f>IF($B1935="","",IFERROR(VLOOKUP($B1935,Mapping!$A:$C,2,0),"Not Mapped"))</f>
        <v/>
      </c>
      <c r="P1935" s="36">
        <f>IF($B1935="","",IFERROR(VLOOKUP($B1935,Mapping!$A:$C,3,0),"Not Mapped"))</f>
        <v/>
      </c>
      <c r="Q1935" s="36">
        <f>IF($B1935="","",IFERROR(VLOOKUP($O1935,Leaders!$A:$B,2,0),"Not Mapped"))</f>
        <v/>
      </c>
      <c r="R1935" s="36">
        <f>IF($B1935="","",IF(COUNTIF(Exclusions!$A:$A,$B1935)&gt;0,"Yes","No"))</f>
        <v/>
      </c>
      <c r="S1935" s="38">
        <f>IF($B1935="","",MIN(1,DAY($A1935)/IF($N1935="Superstore",Settings!$B$5,Settings!$B$4)))</f>
        <v/>
      </c>
      <c r="T1935" s="38">
        <f>IF(OR($B1935="",$G1935="",$S1935=0),"",$G1935/$S1935)</f>
        <v/>
      </c>
      <c r="U1935" s="36">
        <f>IF($T1935="","",IF($T1935&lt;Settings!$B$8,"Critical",IF($T1935&lt;Settings!$B$9,"Semi Critical","Non Critical")))</f>
        <v/>
      </c>
      <c r="V1935" s="28" t="n"/>
      <c r="Z1935">
        <f>IF($B1935="","",IFERROR(VLOOKUP($B1935,'Plan HC for CCA'!$A:$B,2,0),""))</f>
        <v/>
      </c>
      <c r="AA1935">
        <f>IF(OR($B1935="",$Z1935=""),"",IF(N($M1935)&lt;$Z1935,"Delta","No Delta"))</f>
        <v/>
      </c>
      <c r="AB1935">
        <f>IF(OR($B1935="",$Z1935=""),"",MAX(0,$Z1935-N($M1935)))</f>
        <v/>
      </c>
      <c r="AC1935" s="46">
        <f>IF($B1935="","",IFERROR(INDEX('CCA Util %'!$H:$H,MATCH($B1935,'CCA Util %'!$E:$E,0)),""))</f>
        <v/>
      </c>
      <c r="AD1935">
        <f>IF($B1935="","",IFERROR(INDEX('CCA Util %'!$G:$G,MATCH($B1935,'CCA Util %'!$E:$E,0)),""))</f>
        <v/>
      </c>
      <c r="AE1935">
        <f>IF(OR($B1935="",$U1935=""),"",$U1935&amp;" &amp; "&amp;IF(OR($AD1935="",$AD1935=0),"Util NA",$AD1935&amp;" Util"))</f>
        <v/>
      </c>
    </row>
    <row r="1936" ht="15.75" customHeight="1" s="42">
      <c r="A1936" s="41" t="n"/>
      <c r="G1936" s="38" t="n"/>
      <c r="H1936" s="38" t="n"/>
      <c r="I1936" s="38" t="n"/>
      <c r="J1936" s="38" t="n"/>
      <c r="K1936" s="38" t="n"/>
      <c r="L1936" s="38" t="n"/>
      <c r="N1936" s="36">
        <f>IF($B1936="","",IF($C1936="SUPERSTORE","Superstore","DH"))</f>
        <v/>
      </c>
      <c r="O1936" s="36">
        <f>IF($B1936="","",IFERROR(VLOOKUP($B1936,Mapping!$A:$C,2,0),"Not Mapped"))</f>
        <v/>
      </c>
      <c r="P1936" s="36">
        <f>IF($B1936="","",IFERROR(VLOOKUP($B1936,Mapping!$A:$C,3,0),"Not Mapped"))</f>
        <v/>
      </c>
      <c r="Q1936" s="36">
        <f>IF($B1936="","",IFERROR(VLOOKUP($O1936,Leaders!$A:$B,2,0),"Not Mapped"))</f>
        <v/>
      </c>
      <c r="R1936" s="36">
        <f>IF($B1936="","",IF(COUNTIF(Exclusions!$A:$A,$B1936)&gt;0,"Yes","No"))</f>
        <v/>
      </c>
      <c r="S1936" s="38">
        <f>IF($B1936="","",MIN(1,DAY($A1936)/IF($N1936="Superstore",Settings!$B$5,Settings!$B$4)))</f>
        <v/>
      </c>
      <c r="T1936" s="38">
        <f>IF(OR($B1936="",$G1936="",$S1936=0),"",$G1936/$S1936)</f>
        <v/>
      </c>
      <c r="U1936" s="36">
        <f>IF($T1936="","",IF($T1936&lt;Settings!$B$8,"Critical",IF($T1936&lt;Settings!$B$9,"Semi Critical","Non Critical")))</f>
        <v/>
      </c>
      <c r="V1936" s="28" t="n"/>
      <c r="Z1936">
        <f>IF($B1936="","",IFERROR(VLOOKUP($B1936,'Plan HC for CCA'!$A:$B,2,0),""))</f>
        <v/>
      </c>
      <c r="AA1936">
        <f>IF(OR($B1936="",$Z1936=""),"",IF(N($M1936)&lt;$Z1936,"Delta","No Delta"))</f>
        <v/>
      </c>
      <c r="AB1936">
        <f>IF(OR($B1936="",$Z1936=""),"",MAX(0,$Z1936-N($M1936)))</f>
        <v/>
      </c>
      <c r="AC1936" s="46">
        <f>IF($B1936="","",IFERROR(INDEX('CCA Util %'!$H:$H,MATCH($B1936,'CCA Util %'!$E:$E,0)),""))</f>
        <v/>
      </c>
      <c r="AD1936">
        <f>IF($B1936="","",IFERROR(INDEX('CCA Util %'!$G:$G,MATCH($B1936,'CCA Util %'!$E:$E,0)),""))</f>
        <v/>
      </c>
      <c r="AE1936">
        <f>IF(OR($B1936="",$U1936=""),"",$U1936&amp;" &amp; "&amp;IF(OR($AD1936="",$AD1936=0),"Util NA",$AD1936&amp;" Util"))</f>
        <v/>
      </c>
    </row>
    <row r="1937" ht="15.75" customHeight="1" s="42">
      <c r="A1937" s="41" t="n"/>
      <c r="G1937" s="38" t="n"/>
      <c r="H1937" s="38" t="n"/>
      <c r="I1937" s="38" t="n"/>
      <c r="J1937" s="38" t="n"/>
      <c r="K1937" s="38" t="n"/>
      <c r="L1937" s="38" t="n"/>
      <c r="N1937" s="36">
        <f>IF($B1937="","",IF($C1937="SUPERSTORE","Superstore","DH"))</f>
        <v/>
      </c>
      <c r="O1937" s="36">
        <f>IF($B1937="","",IFERROR(VLOOKUP($B1937,Mapping!$A:$C,2,0),"Not Mapped"))</f>
        <v/>
      </c>
      <c r="P1937" s="36">
        <f>IF($B1937="","",IFERROR(VLOOKUP($B1937,Mapping!$A:$C,3,0),"Not Mapped"))</f>
        <v/>
      </c>
      <c r="Q1937" s="36">
        <f>IF($B1937="","",IFERROR(VLOOKUP($O1937,Leaders!$A:$B,2,0),"Not Mapped"))</f>
        <v/>
      </c>
      <c r="R1937" s="36">
        <f>IF($B1937="","",IF(COUNTIF(Exclusions!$A:$A,$B1937)&gt;0,"Yes","No"))</f>
        <v/>
      </c>
      <c r="S1937" s="38">
        <f>IF($B1937="","",MIN(1,DAY($A1937)/IF($N1937="Superstore",Settings!$B$5,Settings!$B$4)))</f>
        <v/>
      </c>
      <c r="T1937" s="38">
        <f>IF(OR($B1937="",$G1937="",$S1937=0),"",$G1937/$S1937)</f>
        <v/>
      </c>
      <c r="U1937" s="36">
        <f>IF($T1937="","",IF($T1937&lt;Settings!$B$8,"Critical",IF($T1937&lt;Settings!$B$9,"Semi Critical","Non Critical")))</f>
        <v/>
      </c>
      <c r="V1937" s="28" t="n"/>
      <c r="Z1937">
        <f>IF($B1937="","",IFERROR(VLOOKUP($B1937,'Plan HC for CCA'!$A:$B,2,0),""))</f>
        <v/>
      </c>
      <c r="AA1937">
        <f>IF(OR($B1937="",$Z1937=""),"",IF(N($M1937)&lt;$Z1937,"Delta","No Delta"))</f>
        <v/>
      </c>
      <c r="AB1937">
        <f>IF(OR($B1937="",$Z1937=""),"",MAX(0,$Z1937-N($M1937)))</f>
        <v/>
      </c>
      <c r="AC1937" s="46">
        <f>IF($B1937="","",IFERROR(INDEX('CCA Util %'!$H:$H,MATCH($B1937,'CCA Util %'!$E:$E,0)),""))</f>
        <v/>
      </c>
      <c r="AD1937">
        <f>IF($B1937="","",IFERROR(INDEX('CCA Util %'!$G:$G,MATCH($B1937,'CCA Util %'!$E:$E,0)),""))</f>
        <v/>
      </c>
      <c r="AE1937">
        <f>IF(OR($B1937="",$U1937=""),"",$U1937&amp;" &amp; "&amp;IF(OR($AD1937="",$AD1937=0),"Util NA",$AD1937&amp;" Util"))</f>
        <v/>
      </c>
    </row>
    <row r="1938" ht="15.75" customHeight="1" s="42">
      <c r="A1938" s="41" t="n"/>
      <c r="G1938" s="38" t="n"/>
      <c r="H1938" s="38" t="n"/>
      <c r="I1938" s="38" t="n"/>
      <c r="J1938" s="38" t="n"/>
      <c r="K1938" s="38" t="n"/>
      <c r="L1938" s="38" t="n"/>
      <c r="N1938" s="36">
        <f>IF($B1938="","",IF($C1938="SUPERSTORE","Superstore","DH"))</f>
        <v/>
      </c>
      <c r="O1938" s="36">
        <f>IF($B1938="","",IFERROR(VLOOKUP($B1938,Mapping!$A:$C,2,0),"Not Mapped"))</f>
        <v/>
      </c>
      <c r="P1938" s="36">
        <f>IF($B1938="","",IFERROR(VLOOKUP($B1938,Mapping!$A:$C,3,0),"Not Mapped"))</f>
        <v/>
      </c>
      <c r="Q1938" s="36">
        <f>IF($B1938="","",IFERROR(VLOOKUP($O1938,Leaders!$A:$B,2,0),"Not Mapped"))</f>
        <v/>
      </c>
      <c r="R1938" s="36">
        <f>IF($B1938="","",IF(COUNTIF(Exclusions!$A:$A,$B1938)&gt;0,"Yes","No"))</f>
        <v/>
      </c>
      <c r="S1938" s="38">
        <f>IF($B1938="","",MIN(1,DAY($A1938)/IF($N1938="Superstore",Settings!$B$5,Settings!$B$4)))</f>
        <v/>
      </c>
      <c r="T1938" s="38">
        <f>IF(OR($B1938="",$G1938="",$S1938=0),"",$G1938/$S1938)</f>
        <v/>
      </c>
      <c r="U1938" s="36">
        <f>IF($T1938="","",IF($T1938&lt;Settings!$B$8,"Critical",IF($T1938&lt;Settings!$B$9,"Semi Critical","Non Critical")))</f>
        <v/>
      </c>
      <c r="V1938" s="28" t="n"/>
      <c r="Z1938">
        <f>IF($B1938="","",IFERROR(VLOOKUP($B1938,'Plan HC for CCA'!$A:$B,2,0),""))</f>
        <v/>
      </c>
      <c r="AA1938">
        <f>IF(OR($B1938="",$Z1938=""),"",IF(N($M1938)&lt;$Z1938,"Delta","No Delta"))</f>
        <v/>
      </c>
      <c r="AB1938">
        <f>IF(OR($B1938="",$Z1938=""),"",MAX(0,$Z1938-N($M1938)))</f>
        <v/>
      </c>
      <c r="AC1938" s="46">
        <f>IF($B1938="","",IFERROR(INDEX('CCA Util %'!$H:$H,MATCH($B1938,'CCA Util %'!$E:$E,0)),""))</f>
        <v/>
      </c>
      <c r="AD1938">
        <f>IF($B1938="","",IFERROR(INDEX('CCA Util %'!$G:$G,MATCH($B1938,'CCA Util %'!$E:$E,0)),""))</f>
        <v/>
      </c>
      <c r="AE1938">
        <f>IF(OR($B1938="",$U1938=""),"",$U1938&amp;" &amp; "&amp;IF(OR($AD1938="",$AD1938=0),"Util NA",$AD1938&amp;" Util"))</f>
        <v/>
      </c>
    </row>
    <row r="1939" ht="15.75" customHeight="1" s="42">
      <c r="A1939" s="41" t="n"/>
      <c r="G1939" s="38" t="n"/>
      <c r="H1939" s="38" t="n"/>
      <c r="I1939" s="38" t="n"/>
      <c r="J1939" s="38" t="n"/>
      <c r="K1939" s="38" t="n"/>
      <c r="L1939" s="38" t="n"/>
      <c r="N1939" s="36">
        <f>IF($B1939="","",IF($C1939="SUPERSTORE","Superstore","DH"))</f>
        <v/>
      </c>
      <c r="O1939" s="36">
        <f>IF($B1939="","",IFERROR(VLOOKUP($B1939,Mapping!$A:$C,2,0),"Not Mapped"))</f>
        <v/>
      </c>
      <c r="P1939" s="36">
        <f>IF($B1939="","",IFERROR(VLOOKUP($B1939,Mapping!$A:$C,3,0),"Not Mapped"))</f>
        <v/>
      </c>
      <c r="Q1939" s="36">
        <f>IF($B1939="","",IFERROR(VLOOKUP($O1939,Leaders!$A:$B,2,0),"Not Mapped"))</f>
        <v/>
      </c>
      <c r="R1939" s="36">
        <f>IF($B1939="","",IF(COUNTIF(Exclusions!$A:$A,$B1939)&gt;0,"Yes","No"))</f>
        <v/>
      </c>
      <c r="S1939" s="38">
        <f>IF($B1939="","",MIN(1,DAY($A1939)/IF($N1939="Superstore",Settings!$B$5,Settings!$B$4)))</f>
        <v/>
      </c>
      <c r="T1939" s="38">
        <f>IF(OR($B1939="",$G1939="",$S1939=0),"",$G1939/$S1939)</f>
        <v/>
      </c>
      <c r="U1939" s="36">
        <f>IF($T1939="","",IF($T1939&lt;Settings!$B$8,"Critical",IF($T1939&lt;Settings!$B$9,"Semi Critical","Non Critical")))</f>
        <v/>
      </c>
      <c r="V1939" s="28" t="n"/>
      <c r="Z1939">
        <f>IF($B1939="","",IFERROR(VLOOKUP($B1939,'Plan HC for CCA'!$A:$B,2,0),""))</f>
        <v/>
      </c>
      <c r="AA1939">
        <f>IF(OR($B1939="",$Z1939=""),"",IF(N($M1939)&lt;$Z1939,"Delta","No Delta"))</f>
        <v/>
      </c>
      <c r="AB1939">
        <f>IF(OR($B1939="",$Z1939=""),"",MAX(0,$Z1939-N($M1939)))</f>
        <v/>
      </c>
      <c r="AC1939" s="46">
        <f>IF($B1939="","",IFERROR(INDEX('CCA Util %'!$H:$H,MATCH($B1939,'CCA Util %'!$E:$E,0)),""))</f>
        <v/>
      </c>
      <c r="AD1939">
        <f>IF($B1939="","",IFERROR(INDEX('CCA Util %'!$G:$G,MATCH($B1939,'CCA Util %'!$E:$E,0)),""))</f>
        <v/>
      </c>
      <c r="AE1939">
        <f>IF(OR($B1939="",$U1939=""),"",$U1939&amp;" &amp; "&amp;IF(OR($AD1939="",$AD1939=0),"Util NA",$AD1939&amp;" Util"))</f>
        <v/>
      </c>
    </row>
    <row r="1940" ht="15.75" customHeight="1" s="42">
      <c r="A1940" s="41" t="n"/>
      <c r="G1940" s="38" t="n"/>
      <c r="H1940" s="38" t="n"/>
      <c r="I1940" s="38" t="n"/>
      <c r="J1940" s="38" t="n"/>
      <c r="K1940" s="38" t="n"/>
      <c r="L1940" s="38" t="n"/>
      <c r="N1940" s="36">
        <f>IF($B1940="","",IF($C1940="SUPERSTORE","Superstore","DH"))</f>
        <v/>
      </c>
      <c r="O1940" s="36">
        <f>IF($B1940="","",IFERROR(VLOOKUP($B1940,Mapping!$A:$C,2,0),"Not Mapped"))</f>
        <v/>
      </c>
      <c r="P1940" s="36">
        <f>IF($B1940="","",IFERROR(VLOOKUP($B1940,Mapping!$A:$C,3,0),"Not Mapped"))</f>
        <v/>
      </c>
      <c r="Q1940" s="36">
        <f>IF($B1940="","",IFERROR(VLOOKUP($O1940,Leaders!$A:$B,2,0),"Not Mapped"))</f>
        <v/>
      </c>
      <c r="R1940" s="36">
        <f>IF($B1940="","",IF(COUNTIF(Exclusions!$A:$A,$B1940)&gt;0,"Yes","No"))</f>
        <v/>
      </c>
      <c r="S1940" s="38">
        <f>IF($B1940="","",MIN(1,DAY($A1940)/IF($N1940="Superstore",Settings!$B$5,Settings!$B$4)))</f>
        <v/>
      </c>
      <c r="T1940" s="38">
        <f>IF(OR($B1940="",$G1940="",$S1940=0),"",$G1940/$S1940)</f>
        <v/>
      </c>
      <c r="U1940" s="36">
        <f>IF($T1940="","",IF($T1940&lt;Settings!$B$8,"Critical",IF($T1940&lt;Settings!$B$9,"Semi Critical","Non Critical")))</f>
        <v/>
      </c>
      <c r="V1940" s="28" t="n"/>
      <c r="Z1940">
        <f>IF($B1940="","",IFERROR(VLOOKUP($B1940,'Plan HC for CCA'!$A:$B,2,0),""))</f>
        <v/>
      </c>
      <c r="AA1940">
        <f>IF(OR($B1940="",$Z1940=""),"",IF(N($M1940)&lt;$Z1940,"Delta","No Delta"))</f>
        <v/>
      </c>
      <c r="AB1940">
        <f>IF(OR($B1940="",$Z1940=""),"",MAX(0,$Z1940-N($M1940)))</f>
        <v/>
      </c>
      <c r="AC1940" s="46">
        <f>IF($B1940="","",IFERROR(INDEX('CCA Util %'!$H:$H,MATCH($B1940,'CCA Util %'!$E:$E,0)),""))</f>
        <v/>
      </c>
      <c r="AD1940">
        <f>IF($B1940="","",IFERROR(INDEX('CCA Util %'!$G:$G,MATCH($B1940,'CCA Util %'!$E:$E,0)),""))</f>
        <v/>
      </c>
      <c r="AE1940">
        <f>IF(OR($B1940="",$U1940=""),"",$U1940&amp;" &amp; "&amp;IF(OR($AD1940="",$AD1940=0),"Util NA",$AD1940&amp;" Util"))</f>
        <v/>
      </c>
    </row>
    <row r="1941" ht="15.75" customHeight="1" s="42">
      <c r="A1941" s="41" t="n"/>
      <c r="G1941" s="38" t="n"/>
      <c r="H1941" s="38" t="n"/>
      <c r="I1941" s="38" t="n"/>
      <c r="J1941" s="38" t="n"/>
      <c r="K1941" s="38" t="n"/>
      <c r="L1941" s="38" t="n"/>
      <c r="N1941" s="36">
        <f>IF($B1941="","",IF($C1941="SUPERSTORE","Superstore","DH"))</f>
        <v/>
      </c>
      <c r="O1941" s="36">
        <f>IF($B1941="","",IFERROR(VLOOKUP($B1941,Mapping!$A:$C,2,0),"Not Mapped"))</f>
        <v/>
      </c>
      <c r="P1941" s="36">
        <f>IF($B1941="","",IFERROR(VLOOKUP($B1941,Mapping!$A:$C,3,0),"Not Mapped"))</f>
        <v/>
      </c>
      <c r="Q1941" s="36">
        <f>IF($B1941="","",IFERROR(VLOOKUP($O1941,Leaders!$A:$B,2,0),"Not Mapped"))</f>
        <v/>
      </c>
      <c r="R1941" s="36">
        <f>IF($B1941="","",IF(COUNTIF(Exclusions!$A:$A,$B1941)&gt;0,"Yes","No"))</f>
        <v/>
      </c>
      <c r="S1941" s="38">
        <f>IF($B1941="","",MIN(1,DAY($A1941)/IF($N1941="Superstore",Settings!$B$5,Settings!$B$4)))</f>
        <v/>
      </c>
      <c r="T1941" s="38">
        <f>IF(OR($B1941="",$G1941="",$S1941=0),"",$G1941/$S1941)</f>
        <v/>
      </c>
      <c r="U1941" s="36">
        <f>IF($T1941="","",IF($T1941&lt;Settings!$B$8,"Critical",IF($T1941&lt;Settings!$B$9,"Semi Critical","Non Critical")))</f>
        <v/>
      </c>
      <c r="V1941" s="28" t="n"/>
      <c r="Z1941">
        <f>IF($B1941="","",IFERROR(VLOOKUP($B1941,'Plan HC for CCA'!$A:$B,2,0),""))</f>
        <v/>
      </c>
      <c r="AA1941">
        <f>IF(OR($B1941="",$Z1941=""),"",IF(N($M1941)&lt;$Z1941,"Delta","No Delta"))</f>
        <v/>
      </c>
      <c r="AB1941">
        <f>IF(OR($B1941="",$Z1941=""),"",MAX(0,$Z1941-N($M1941)))</f>
        <v/>
      </c>
      <c r="AC1941" s="46">
        <f>IF($B1941="","",IFERROR(INDEX('CCA Util %'!$H:$H,MATCH($B1941,'CCA Util %'!$E:$E,0)),""))</f>
        <v/>
      </c>
      <c r="AD1941">
        <f>IF($B1941="","",IFERROR(INDEX('CCA Util %'!$G:$G,MATCH($B1941,'CCA Util %'!$E:$E,0)),""))</f>
        <v/>
      </c>
      <c r="AE1941">
        <f>IF(OR($B1941="",$U1941=""),"",$U1941&amp;" &amp; "&amp;IF(OR($AD1941="",$AD1941=0),"Util NA",$AD1941&amp;" Util"))</f>
        <v/>
      </c>
    </row>
    <row r="1942" ht="15.75" customHeight="1" s="42">
      <c r="A1942" s="41" t="n"/>
      <c r="G1942" s="38" t="n"/>
      <c r="H1942" s="38" t="n"/>
      <c r="I1942" s="38" t="n"/>
      <c r="J1942" s="38" t="n"/>
      <c r="K1942" s="38" t="n"/>
      <c r="L1942" s="38" t="n"/>
      <c r="N1942" s="36">
        <f>IF($B1942="","",IF($C1942="SUPERSTORE","Superstore","DH"))</f>
        <v/>
      </c>
      <c r="O1942" s="36">
        <f>IF($B1942="","",IFERROR(VLOOKUP($B1942,Mapping!$A:$C,2,0),"Not Mapped"))</f>
        <v/>
      </c>
      <c r="P1942" s="36">
        <f>IF($B1942="","",IFERROR(VLOOKUP($B1942,Mapping!$A:$C,3,0),"Not Mapped"))</f>
        <v/>
      </c>
      <c r="Q1942" s="36">
        <f>IF($B1942="","",IFERROR(VLOOKUP($O1942,Leaders!$A:$B,2,0),"Not Mapped"))</f>
        <v/>
      </c>
      <c r="R1942" s="36">
        <f>IF($B1942="","",IF(COUNTIF(Exclusions!$A:$A,$B1942)&gt;0,"Yes","No"))</f>
        <v/>
      </c>
      <c r="S1942" s="38">
        <f>IF($B1942="","",MIN(1,DAY($A1942)/IF($N1942="Superstore",Settings!$B$5,Settings!$B$4)))</f>
        <v/>
      </c>
      <c r="T1942" s="38">
        <f>IF(OR($B1942="",$G1942="",$S1942=0),"",$G1942/$S1942)</f>
        <v/>
      </c>
      <c r="U1942" s="36">
        <f>IF($T1942="","",IF($T1942&lt;Settings!$B$8,"Critical",IF($T1942&lt;Settings!$B$9,"Semi Critical","Non Critical")))</f>
        <v/>
      </c>
      <c r="V1942" s="28" t="n"/>
      <c r="Z1942">
        <f>IF($B1942="","",IFERROR(VLOOKUP($B1942,'Plan HC for CCA'!$A:$B,2,0),""))</f>
        <v/>
      </c>
      <c r="AA1942">
        <f>IF(OR($B1942="",$Z1942=""),"",IF(N($M1942)&lt;$Z1942,"Delta","No Delta"))</f>
        <v/>
      </c>
      <c r="AB1942">
        <f>IF(OR($B1942="",$Z1942=""),"",MAX(0,$Z1942-N($M1942)))</f>
        <v/>
      </c>
      <c r="AC1942" s="46">
        <f>IF($B1942="","",IFERROR(INDEX('CCA Util %'!$H:$H,MATCH($B1942,'CCA Util %'!$E:$E,0)),""))</f>
        <v/>
      </c>
      <c r="AD1942">
        <f>IF($B1942="","",IFERROR(INDEX('CCA Util %'!$G:$G,MATCH($B1942,'CCA Util %'!$E:$E,0)),""))</f>
        <v/>
      </c>
      <c r="AE1942">
        <f>IF(OR($B1942="",$U1942=""),"",$U1942&amp;" &amp; "&amp;IF(OR($AD1942="",$AD1942=0),"Util NA",$AD1942&amp;" Util"))</f>
        <v/>
      </c>
    </row>
    <row r="1943" ht="15.75" customHeight="1" s="42">
      <c r="A1943" s="41" t="n"/>
      <c r="G1943" s="38" t="n"/>
      <c r="H1943" s="38" t="n"/>
      <c r="I1943" s="38" t="n"/>
      <c r="J1943" s="38" t="n"/>
      <c r="K1943" s="38" t="n"/>
      <c r="L1943" s="38" t="n"/>
      <c r="N1943" s="36">
        <f>IF($B1943="","",IF($C1943="SUPERSTORE","Superstore","DH"))</f>
        <v/>
      </c>
      <c r="O1943" s="36">
        <f>IF($B1943="","",IFERROR(VLOOKUP($B1943,Mapping!$A:$C,2,0),"Not Mapped"))</f>
        <v/>
      </c>
      <c r="P1943" s="36">
        <f>IF($B1943="","",IFERROR(VLOOKUP($B1943,Mapping!$A:$C,3,0),"Not Mapped"))</f>
        <v/>
      </c>
      <c r="Q1943" s="36">
        <f>IF($B1943="","",IFERROR(VLOOKUP($O1943,Leaders!$A:$B,2,0),"Not Mapped"))</f>
        <v/>
      </c>
      <c r="R1943" s="36">
        <f>IF($B1943="","",IF(COUNTIF(Exclusions!$A:$A,$B1943)&gt;0,"Yes","No"))</f>
        <v/>
      </c>
      <c r="S1943" s="38">
        <f>IF($B1943="","",MIN(1,DAY($A1943)/IF($N1943="Superstore",Settings!$B$5,Settings!$B$4)))</f>
        <v/>
      </c>
      <c r="T1943" s="38">
        <f>IF(OR($B1943="",$G1943="",$S1943=0),"",$G1943/$S1943)</f>
        <v/>
      </c>
      <c r="U1943" s="36">
        <f>IF($T1943="","",IF($T1943&lt;Settings!$B$8,"Critical",IF($T1943&lt;Settings!$B$9,"Semi Critical","Non Critical")))</f>
        <v/>
      </c>
      <c r="V1943" s="28" t="n"/>
      <c r="Z1943">
        <f>IF($B1943="","",IFERROR(VLOOKUP($B1943,'Plan HC for CCA'!$A:$B,2,0),""))</f>
        <v/>
      </c>
      <c r="AA1943">
        <f>IF(OR($B1943="",$Z1943=""),"",IF(N($M1943)&lt;$Z1943,"Delta","No Delta"))</f>
        <v/>
      </c>
      <c r="AB1943">
        <f>IF(OR($B1943="",$Z1943=""),"",MAX(0,$Z1943-N($M1943)))</f>
        <v/>
      </c>
      <c r="AC1943" s="46">
        <f>IF($B1943="","",IFERROR(INDEX('CCA Util %'!$H:$H,MATCH($B1943,'CCA Util %'!$E:$E,0)),""))</f>
        <v/>
      </c>
      <c r="AD1943">
        <f>IF($B1943="","",IFERROR(INDEX('CCA Util %'!$G:$G,MATCH($B1943,'CCA Util %'!$E:$E,0)),""))</f>
        <v/>
      </c>
      <c r="AE1943">
        <f>IF(OR($B1943="",$U1943=""),"",$U1943&amp;" &amp; "&amp;IF(OR($AD1943="",$AD1943=0),"Util NA",$AD1943&amp;" Util"))</f>
        <v/>
      </c>
    </row>
    <row r="1944" ht="15.75" customHeight="1" s="42">
      <c r="A1944" s="41" t="n"/>
      <c r="G1944" s="38" t="n"/>
      <c r="H1944" s="38" t="n"/>
      <c r="I1944" s="38" t="n"/>
      <c r="J1944" s="38" t="n"/>
      <c r="K1944" s="38" t="n"/>
      <c r="L1944" s="38" t="n"/>
      <c r="N1944" s="36">
        <f>IF($B1944="","",IF($C1944="SUPERSTORE","Superstore","DH"))</f>
        <v/>
      </c>
      <c r="O1944" s="36">
        <f>IF($B1944="","",IFERROR(VLOOKUP($B1944,Mapping!$A:$C,2,0),"Not Mapped"))</f>
        <v/>
      </c>
      <c r="P1944" s="36">
        <f>IF($B1944="","",IFERROR(VLOOKUP($B1944,Mapping!$A:$C,3,0),"Not Mapped"))</f>
        <v/>
      </c>
      <c r="Q1944" s="36">
        <f>IF($B1944="","",IFERROR(VLOOKUP($O1944,Leaders!$A:$B,2,0),"Not Mapped"))</f>
        <v/>
      </c>
      <c r="R1944" s="36">
        <f>IF($B1944="","",IF(COUNTIF(Exclusions!$A:$A,$B1944)&gt;0,"Yes","No"))</f>
        <v/>
      </c>
      <c r="S1944" s="38">
        <f>IF($B1944="","",MIN(1,DAY($A1944)/IF($N1944="Superstore",Settings!$B$5,Settings!$B$4)))</f>
        <v/>
      </c>
      <c r="T1944" s="38">
        <f>IF(OR($B1944="",$G1944="",$S1944=0),"",$G1944/$S1944)</f>
        <v/>
      </c>
      <c r="U1944" s="36">
        <f>IF($T1944="","",IF($T1944&lt;Settings!$B$8,"Critical",IF($T1944&lt;Settings!$B$9,"Semi Critical","Non Critical")))</f>
        <v/>
      </c>
      <c r="V1944" s="28" t="n"/>
      <c r="Z1944">
        <f>IF($B1944="","",IFERROR(VLOOKUP($B1944,'Plan HC for CCA'!$A:$B,2,0),""))</f>
        <v/>
      </c>
      <c r="AA1944">
        <f>IF(OR($B1944="",$Z1944=""),"",IF(N($M1944)&lt;$Z1944,"Delta","No Delta"))</f>
        <v/>
      </c>
      <c r="AB1944">
        <f>IF(OR($B1944="",$Z1944=""),"",MAX(0,$Z1944-N($M1944)))</f>
        <v/>
      </c>
      <c r="AC1944" s="46">
        <f>IF($B1944="","",IFERROR(INDEX('CCA Util %'!$H:$H,MATCH($B1944,'CCA Util %'!$E:$E,0)),""))</f>
        <v/>
      </c>
      <c r="AD1944">
        <f>IF($B1944="","",IFERROR(INDEX('CCA Util %'!$G:$G,MATCH($B1944,'CCA Util %'!$E:$E,0)),""))</f>
        <v/>
      </c>
      <c r="AE1944">
        <f>IF(OR($B1944="",$U1944=""),"",$U1944&amp;" &amp; "&amp;IF(OR($AD1944="",$AD1944=0),"Util NA",$AD1944&amp;" Util"))</f>
        <v/>
      </c>
    </row>
    <row r="1945" ht="15.75" customHeight="1" s="42">
      <c r="A1945" s="41" t="n"/>
      <c r="G1945" s="38" t="n"/>
      <c r="H1945" s="38" t="n"/>
      <c r="I1945" s="38" t="n"/>
      <c r="J1945" s="38" t="n"/>
      <c r="K1945" s="38" t="n"/>
      <c r="L1945" s="38" t="n"/>
      <c r="N1945" s="36">
        <f>IF($B1945="","",IF($C1945="SUPERSTORE","Superstore","DH"))</f>
        <v/>
      </c>
      <c r="O1945" s="36">
        <f>IF($B1945="","",IFERROR(VLOOKUP($B1945,Mapping!$A:$C,2,0),"Not Mapped"))</f>
        <v/>
      </c>
      <c r="P1945" s="36">
        <f>IF($B1945="","",IFERROR(VLOOKUP($B1945,Mapping!$A:$C,3,0),"Not Mapped"))</f>
        <v/>
      </c>
      <c r="Q1945" s="36">
        <f>IF($B1945="","",IFERROR(VLOOKUP($O1945,Leaders!$A:$B,2,0),"Not Mapped"))</f>
        <v/>
      </c>
      <c r="R1945" s="36">
        <f>IF($B1945="","",IF(COUNTIF(Exclusions!$A:$A,$B1945)&gt;0,"Yes","No"))</f>
        <v/>
      </c>
      <c r="S1945" s="38">
        <f>IF($B1945="","",MIN(1,DAY($A1945)/IF($N1945="Superstore",Settings!$B$5,Settings!$B$4)))</f>
        <v/>
      </c>
      <c r="T1945" s="38">
        <f>IF(OR($B1945="",$G1945="",$S1945=0),"",$G1945/$S1945)</f>
        <v/>
      </c>
      <c r="U1945" s="36">
        <f>IF($T1945="","",IF($T1945&lt;Settings!$B$8,"Critical",IF($T1945&lt;Settings!$B$9,"Semi Critical","Non Critical")))</f>
        <v/>
      </c>
      <c r="V1945" s="28" t="n"/>
      <c r="Z1945">
        <f>IF($B1945="","",IFERROR(VLOOKUP($B1945,'Plan HC for CCA'!$A:$B,2,0),""))</f>
        <v/>
      </c>
      <c r="AA1945">
        <f>IF(OR($B1945="",$Z1945=""),"",IF(N($M1945)&lt;$Z1945,"Delta","No Delta"))</f>
        <v/>
      </c>
      <c r="AB1945">
        <f>IF(OR($B1945="",$Z1945=""),"",MAX(0,$Z1945-N($M1945)))</f>
        <v/>
      </c>
      <c r="AC1945" s="46">
        <f>IF($B1945="","",IFERROR(INDEX('CCA Util %'!$H:$H,MATCH($B1945,'CCA Util %'!$E:$E,0)),""))</f>
        <v/>
      </c>
      <c r="AD1945">
        <f>IF($B1945="","",IFERROR(INDEX('CCA Util %'!$G:$G,MATCH($B1945,'CCA Util %'!$E:$E,0)),""))</f>
        <v/>
      </c>
      <c r="AE1945">
        <f>IF(OR($B1945="",$U1945=""),"",$U1945&amp;" &amp; "&amp;IF(OR($AD1945="",$AD1945=0),"Util NA",$AD1945&amp;" Util"))</f>
        <v/>
      </c>
    </row>
    <row r="1946" ht="15.75" customHeight="1" s="42">
      <c r="A1946" s="41" t="n"/>
      <c r="G1946" s="38" t="n"/>
      <c r="H1946" s="38" t="n"/>
      <c r="I1946" s="38" t="n"/>
      <c r="J1946" s="38" t="n"/>
      <c r="K1946" s="38" t="n"/>
      <c r="L1946" s="38" t="n"/>
      <c r="N1946" s="36">
        <f>IF($B1946="","",IF($C1946="SUPERSTORE","Superstore","DH"))</f>
        <v/>
      </c>
      <c r="O1946" s="36">
        <f>IF($B1946="","",IFERROR(VLOOKUP($B1946,Mapping!$A:$C,2,0),"Not Mapped"))</f>
        <v/>
      </c>
      <c r="P1946" s="36">
        <f>IF($B1946="","",IFERROR(VLOOKUP($B1946,Mapping!$A:$C,3,0),"Not Mapped"))</f>
        <v/>
      </c>
      <c r="Q1946" s="36">
        <f>IF($B1946="","",IFERROR(VLOOKUP($O1946,Leaders!$A:$B,2,0),"Not Mapped"))</f>
        <v/>
      </c>
      <c r="R1946" s="36">
        <f>IF($B1946="","",IF(COUNTIF(Exclusions!$A:$A,$B1946)&gt;0,"Yes","No"))</f>
        <v/>
      </c>
      <c r="S1946" s="38">
        <f>IF($B1946="","",MIN(1,DAY($A1946)/IF($N1946="Superstore",Settings!$B$5,Settings!$B$4)))</f>
        <v/>
      </c>
      <c r="T1946" s="38">
        <f>IF(OR($B1946="",$G1946="",$S1946=0),"",$G1946/$S1946)</f>
        <v/>
      </c>
      <c r="U1946" s="36">
        <f>IF($T1946="","",IF($T1946&lt;Settings!$B$8,"Critical",IF($T1946&lt;Settings!$B$9,"Semi Critical","Non Critical")))</f>
        <v/>
      </c>
      <c r="V1946" s="28" t="n"/>
      <c r="Z1946">
        <f>IF($B1946="","",IFERROR(VLOOKUP($B1946,'Plan HC for CCA'!$A:$B,2,0),""))</f>
        <v/>
      </c>
      <c r="AA1946">
        <f>IF(OR($B1946="",$Z1946=""),"",IF(N($M1946)&lt;$Z1946,"Delta","No Delta"))</f>
        <v/>
      </c>
      <c r="AB1946">
        <f>IF(OR($B1946="",$Z1946=""),"",MAX(0,$Z1946-N($M1946)))</f>
        <v/>
      </c>
      <c r="AC1946" s="46">
        <f>IF($B1946="","",IFERROR(INDEX('CCA Util %'!$H:$H,MATCH($B1946,'CCA Util %'!$E:$E,0)),""))</f>
        <v/>
      </c>
      <c r="AD1946">
        <f>IF($B1946="","",IFERROR(INDEX('CCA Util %'!$G:$G,MATCH($B1946,'CCA Util %'!$E:$E,0)),""))</f>
        <v/>
      </c>
      <c r="AE1946">
        <f>IF(OR($B1946="",$U1946=""),"",$U1946&amp;" &amp; "&amp;IF(OR($AD1946="",$AD1946=0),"Util NA",$AD1946&amp;" Util"))</f>
        <v/>
      </c>
    </row>
    <row r="1947" ht="15.75" customHeight="1" s="42">
      <c r="A1947" s="41" t="n"/>
      <c r="G1947" s="38" t="n"/>
      <c r="H1947" s="38" t="n"/>
      <c r="I1947" s="38" t="n"/>
      <c r="J1947" s="38" t="n"/>
      <c r="K1947" s="38" t="n"/>
      <c r="L1947" s="38" t="n"/>
      <c r="N1947" s="36">
        <f>IF($B1947="","",IF($C1947="SUPERSTORE","Superstore","DH"))</f>
        <v/>
      </c>
      <c r="O1947" s="36">
        <f>IF($B1947="","",IFERROR(VLOOKUP($B1947,Mapping!$A:$C,2,0),"Not Mapped"))</f>
        <v/>
      </c>
      <c r="P1947" s="36">
        <f>IF($B1947="","",IFERROR(VLOOKUP($B1947,Mapping!$A:$C,3,0),"Not Mapped"))</f>
        <v/>
      </c>
      <c r="Q1947" s="36">
        <f>IF($B1947="","",IFERROR(VLOOKUP($O1947,Leaders!$A:$B,2,0),"Not Mapped"))</f>
        <v/>
      </c>
      <c r="R1947" s="36">
        <f>IF($B1947="","",IF(COUNTIF(Exclusions!$A:$A,$B1947)&gt;0,"Yes","No"))</f>
        <v/>
      </c>
      <c r="S1947" s="38">
        <f>IF($B1947="","",MIN(1,DAY($A1947)/IF($N1947="Superstore",Settings!$B$5,Settings!$B$4)))</f>
        <v/>
      </c>
      <c r="T1947" s="38">
        <f>IF(OR($B1947="",$G1947="",$S1947=0),"",$G1947/$S1947)</f>
        <v/>
      </c>
      <c r="U1947" s="36">
        <f>IF($T1947="","",IF($T1947&lt;Settings!$B$8,"Critical",IF($T1947&lt;Settings!$B$9,"Semi Critical","Non Critical")))</f>
        <v/>
      </c>
      <c r="V1947" s="28" t="n"/>
      <c r="Z1947">
        <f>IF($B1947="","",IFERROR(VLOOKUP($B1947,'Plan HC for CCA'!$A:$B,2,0),""))</f>
        <v/>
      </c>
      <c r="AA1947">
        <f>IF(OR($B1947="",$Z1947=""),"",IF(N($M1947)&lt;$Z1947,"Delta","No Delta"))</f>
        <v/>
      </c>
      <c r="AB1947">
        <f>IF(OR($B1947="",$Z1947=""),"",MAX(0,$Z1947-N($M1947)))</f>
        <v/>
      </c>
      <c r="AC1947" s="46">
        <f>IF($B1947="","",IFERROR(INDEX('CCA Util %'!$H:$H,MATCH($B1947,'CCA Util %'!$E:$E,0)),""))</f>
        <v/>
      </c>
      <c r="AD1947">
        <f>IF($B1947="","",IFERROR(INDEX('CCA Util %'!$G:$G,MATCH($B1947,'CCA Util %'!$E:$E,0)),""))</f>
        <v/>
      </c>
      <c r="AE1947">
        <f>IF(OR($B1947="",$U1947=""),"",$U1947&amp;" &amp; "&amp;IF(OR($AD1947="",$AD1947=0),"Util NA",$AD1947&amp;" Util"))</f>
        <v/>
      </c>
    </row>
    <row r="1948" ht="15.75" customHeight="1" s="42">
      <c r="A1948" s="41" t="n"/>
      <c r="G1948" s="38" t="n"/>
      <c r="H1948" s="38" t="n"/>
      <c r="I1948" s="38" t="n"/>
      <c r="J1948" s="38" t="n"/>
      <c r="K1948" s="38" t="n"/>
      <c r="L1948" s="38" t="n"/>
      <c r="N1948" s="36">
        <f>IF($B1948="","",IF($C1948="SUPERSTORE","Superstore","DH"))</f>
        <v/>
      </c>
      <c r="O1948" s="36">
        <f>IF($B1948="","",IFERROR(VLOOKUP($B1948,Mapping!$A:$C,2,0),"Not Mapped"))</f>
        <v/>
      </c>
      <c r="P1948" s="36">
        <f>IF($B1948="","",IFERROR(VLOOKUP($B1948,Mapping!$A:$C,3,0),"Not Mapped"))</f>
        <v/>
      </c>
      <c r="Q1948" s="36">
        <f>IF($B1948="","",IFERROR(VLOOKUP($O1948,Leaders!$A:$B,2,0),"Not Mapped"))</f>
        <v/>
      </c>
      <c r="R1948" s="36">
        <f>IF($B1948="","",IF(COUNTIF(Exclusions!$A:$A,$B1948)&gt;0,"Yes","No"))</f>
        <v/>
      </c>
      <c r="S1948" s="38">
        <f>IF($B1948="","",MIN(1,DAY($A1948)/IF($N1948="Superstore",Settings!$B$5,Settings!$B$4)))</f>
        <v/>
      </c>
      <c r="T1948" s="38">
        <f>IF(OR($B1948="",$G1948="",$S1948=0),"",$G1948/$S1948)</f>
        <v/>
      </c>
      <c r="U1948" s="36">
        <f>IF($T1948="","",IF($T1948&lt;Settings!$B$8,"Critical",IF($T1948&lt;Settings!$B$9,"Semi Critical","Non Critical")))</f>
        <v/>
      </c>
      <c r="V1948" s="28" t="n"/>
      <c r="Z1948">
        <f>IF($B1948="","",IFERROR(VLOOKUP($B1948,'Plan HC for CCA'!$A:$B,2,0),""))</f>
        <v/>
      </c>
      <c r="AA1948">
        <f>IF(OR($B1948="",$Z1948=""),"",IF(N($M1948)&lt;$Z1948,"Delta","No Delta"))</f>
        <v/>
      </c>
      <c r="AB1948">
        <f>IF(OR($B1948="",$Z1948=""),"",MAX(0,$Z1948-N($M1948)))</f>
        <v/>
      </c>
      <c r="AC1948" s="46">
        <f>IF($B1948="","",IFERROR(INDEX('CCA Util %'!$H:$H,MATCH($B1948,'CCA Util %'!$E:$E,0)),""))</f>
        <v/>
      </c>
      <c r="AD1948">
        <f>IF($B1948="","",IFERROR(INDEX('CCA Util %'!$G:$G,MATCH($B1948,'CCA Util %'!$E:$E,0)),""))</f>
        <v/>
      </c>
      <c r="AE1948">
        <f>IF(OR($B1948="",$U1948=""),"",$U1948&amp;" &amp; "&amp;IF(OR($AD1948="",$AD1948=0),"Util NA",$AD1948&amp;" Util"))</f>
        <v/>
      </c>
    </row>
    <row r="1949" ht="15.75" customHeight="1" s="42">
      <c r="A1949" s="41" t="n"/>
      <c r="G1949" s="38" t="n"/>
      <c r="H1949" s="38" t="n"/>
      <c r="I1949" s="38" t="n"/>
      <c r="J1949" s="38" t="n"/>
      <c r="K1949" s="38" t="n"/>
      <c r="L1949" s="38" t="n"/>
      <c r="N1949" s="36">
        <f>IF($B1949="","",IF($C1949="SUPERSTORE","Superstore","DH"))</f>
        <v/>
      </c>
      <c r="O1949" s="36">
        <f>IF($B1949="","",IFERROR(VLOOKUP($B1949,Mapping!$A:$C,2,0),"Not Mapped"))</f>
        <v/>
      </c>
      <c r="P1949" s="36">
        <f>IF($B1949="","",IFERROR(VLOOKUP($B1949,Mapping!$A:$C,3,0),"Not Mapped"))</f>
        <v/>
      </c>
      <c r="Q1949" s="36">
        <f>IF($B1949="","",IFERROR(VLOOKUP($O1949,Leaders!$A:$B,2,0),"Not Mapped"))</f>
        <v/>
      </c>
      <c r="R1949" s="36">
        <f>IF($B1949="","",IF(COUNTIF(Exclusions!$A:$A,$B1949)&gt;0,"Yes","No"))</f>
        <v/>
      </c>
      <c r="S1949" s="38">
        <f>IF($B1949="","",MIN(1,DAY($A1949)/IF($N1949="Superstore",Settings!$B$5,Settings!$B$4)))</f>
        <v/>
      </c>
      <c r="T1949" s="38">
        <f>IF(OR($B1949="",$G1949="",$S1949=0),"",$G1949/$S1949)</f>
        <v/>
      </c>
      <c r="U1949" s="36">
        <f>IF($T1949="","",IF($T1949&lt;Settings!$B$8,"Critical",IF($T1949&lt;Settings!$B$9,"Semi Critical","Non Critical")))</f>
        <v/>
      </c>
      <c r="V1949" s="28" t="n"/>
      <c r="Z1949">
        <f>IF($B1949="","",IFERROR(VLOOKUP($B1949,'Plan HC for CCA'!$A:$B,2,0),""))</f>
        <v/>
      </c>
      <c r="AA1949">
        <f>IF(OR($B1949="",$Z1949=""),"",IF(N($M1949)&lt;$Z1949,"Delta","No Delta"))</f>
        <v/>
      </c>
      <c r="AB1949">
        <f>IF(OR($B1949="",$Z1949=""),"",MAX(0,$Z1949-N($M1949)))</f>
        <v/>
      </c>
      <c r="AC1949" s="46">
        <f>IF($B1949="","",IFERROR(INDEX('CCA Util %'!$H:$H,MATCH($B1949,'CCA Util %'!$E:$E,0)),""))</f>
        <v/>
      </c>
      <c r="AD1949">
        <f>IF($B1949="","",IFERROR(INDEX('CCA Util %'!$G:$G,MATCH($B1949,'CCA Util %'!$E:$E,0)),""))</f>
        <v/>
      </c>
      <c r="AE1949">
        <f>IF(OR($B1949="",$U1949=""),"",$U1949&amp;" &amp; "&amp;IF(OR($AD1949="",$AD1949=0),"Util NA",$AD1949&amp;" Util"))</f>
        <v/>
      </c>
    </row>
    <row r="1950" ht="15.75" customHeight="1" s="42">
      <c r="A1950" s="41" t="n"/>
      <c r="G1950" s="38" t="n"/>
      <c r="H1950" s="38" t="n"/>
      <c r="I1950" s="38" t="n"/>
      <c r="J1950" s="38" t="n"/>
      <c r="K1950" s="38" t="n"/>
      <c r="L1950" s="38" t="n"/>
      <c r="N1950" s="36">
        <f>IF($B1950="","",IF($C1950="SUPERSTORE","Superstore","DH"))</f>
        <v/>
      </c>
      <c r="O1950" s="36">
        <f>IF($B1950="","",IFERROR(VLOOKUP($B1950,Mapping!$A:$C,2,0),"Not Mapped"))</f>
        <v/>
      </c>
      <c r="P1950" s="36">
        <f>IF($B1950="","",IFERROR(VLOOKUP($B1950,Mapping!$A:$C,3,0),"Not Mapped"))</f>
        <v/>
      </c>
      <c r="Q1950" s="36">
        <f>IF($B1950="","",IFERROR(VLOOKUP($O1950,Leaders!$A:$B,2,0),"Not Mapped"))</f>
        <v/>
      </c>
      <c r="R1950" s="36">
        <f>IF($B1950="","",IF(COUNTIF(Exclusions!$A:$A,$B1950)&gt;0,"Yes","No"))</f>
        <v/>
      </c>
      <c r="S1950" s="38">
        <f>IF($B1950="","",MIN(1,DAY($A1950)/IF($N1950="Superstore",Settings!$B$5,Settings!$B$4)))</f>
        <v/>
      </c>
      <c r="T1950" s="38">
        <f>IF(OR($B1950="",$G1950="",$S1950=0),"",$G1950/$S1950)</f>
        <v/>
      </c>
      <c r="U1950" s="36">
        <f>IF($T1950="","",IF($T1950&lt;Settings!$B$8,"Critical",IF($T1950&lt;Settings!$B$9,"Semi Critical","Non Critical")))</f>
        <v/>
      </c>
      <c r="V1950" s="28" t="n"/>
      <c r="Z1950">
        <f>IF($B1950="","",IFERROR(VLOOKUP($B1950,'Plan HC for CCA'!$A:$B,2,0),""))</f>
        <v/>
      </c>
      <c r="AA1950">
        <f>IF(OR($B1950="",$Z1950=""),"",IF(N($M1950)&lt;$Z1950,"Delta","No Delta"))</f>
        <v/>
      </c>
      <c r="AB1950">
        <f>IF(OR($B1950="",$Z1950=""),"",MAX(0,$Z1950-N($M1950)))</f>
        <v/>
      </c>
      <c r="AC1950" s="46">
        <f>IF($B1950="","",IFERROR(INDEX('CCA Util %'!$H:$H,MATCH($B1950,'CCA Util %'!$E:$E,0)),""))</f>
        <v/>
      </c>
      <c r="AD1950">
        <f>IF($B1950="","",IFERROR(INDEX('CCA Util %'!$G:$G,MATCH($B1950,'CCA Util %'!$E:$E,0)),""))</f>
        <v/>
      </c>
      <c r="AE1950">
        <f>IF(OR($B1950="",$U1950=""),"",$U1950&amp;" &amp; "&amp;IF(OR($AD1950="",$AD1950=0),"Util NA",$AD1950&amp;" Util"))</f>
        <v/>
      </c>
    </row>
    <row r="1951" ht="15.75" customHeight="1" s="42">
      <c r="A1951" s="41" t="n"/>
      <c r="G1951" s="38" t="n"/>
      <c r="H1951" s="38" t="n"/>
      <c r="I1951" s="38" t="n"/>
      <c r="J1951" s="38" t="n"/>
      <c r="K1951" s="38" t="n"/>
      <c r="L1951" s="38" t="n"/>
      <c r="N1951" s="36">
        <f>IF($B1951="","",IF($C1951="SUPERSTORE","Superstore","DH"))</f>
        <v/>
      </c>
      <c r="O1951" s="36">
        <f>IF($B1951="","",IFERROR(VLOOKUP($B1951,Mapping!$A:$C,2,0),"Not Mapped"))</f>
        <v/>
      </c>
      <c r="P1951" s="36">
        <f>IF($B1951="","",IFERROR(VLOOKUP($B1951,Mapping!$A:$C,3,0),"Not Mapped"))</f>
        <v/>
      </c>
      <c r="Q1951" s="36">
        <f>IF($B1951="","",IFERROR(VLOOKUP($O1951,Leaders!$A:$B,2,0),"Not Mapped"))</f>
        <v/>
      </c>
      <c r="R1951" s="36">
        <f>IF($B1951="","",IF(COUNTIF(Exclusions!$A:$A,$B1951)&gt;0,"Yes","No"))</f>
        <v/>
      </c>
      <c r="S1951" s="38">
        <f>IF($B1951="","",MIN(1,DAY($A1951)/IF($N1951="Superstore",Settings!$B$5,Settings!$B$4)))</f>
        <v/>
      </c>
      <c r="T1951" s="38">
        <f>IF(OR($B1951="",$G1951="",$S1951=0),"",$G1951/$S1951)</f>
        <v/>
      </c>
      <c r="U1951" s="36">
        <f>IF($T1951="","",IF($T1951&lt;Settings!$B$8,"Critical",IF($T1951&lt;Settings!$B$9,"Semi Critical","Non Critical")))</f>
        <v/>
      </c>
      <c r="V1951" s="28" t="n"/>
      <c r="Z1951">
        <f>IF($B1951="","",IFERROR(VLOOKUP($B1951,'Plan HC for CCA'!$A:$B,2,0),""))</f>
        <v/>
      </c>
      <c r="AA1951">
        <f>IF(OR($B1951="",$Z1951=""),"",IF(N($M1951)&lt;$Z1951,"Delta","No Delta"))</f>
        <v/>
      </c>
      <c r="AB1951">
        <f>IF(OR($B1951="",$Z1951=""),"",MAX(0,$Z1951-N($M1951)))</f>
        <v/>
      </c>
      <c r="AC1951" s="46">
        <f>IF($B1951="","",IFERROR(INDEX('CCA Util %'!$H:$H,MATCH($B1951,'CCA Util %'!$E:$E,0)),""))</f>
        <v/>
      </c>
      <c r="AD1951">
        <f>IF($B1951="","",IFERROR(INDEX('CCA Util %'!$G:$G,MATCH($B1951,'CCA Util %'!$E:$E,0)),""))</f>
        <v/>
      </c>
      <c r="AE1951">
        <f>IF(OR($B1951="",$U1951=""),"",$U1951&amp;" &amp; "&amp;IF(OR($AD1951="",$AD1951=0),"Util NA",$AD1951&amp;" Util"))</f>
        <v/>
      </c>
    </row>
    <row r="1952" ht="15.75" customHeight="1" s="42">
      <c r="A1952" s="41" t="n"/>
      <c r="G1952" s="38" t="n"/>
      <c r="H1952" s="38" t="n"/>
      <c r="I1952" s="38" t="n"/>
      <c r="J1952" s="38" t="n"/>
      <c r="K1952" s="38" t="n"/>
      <c r="L1952" s="38" t="n"/>
      <c r="N1952" s="36">
        <f>IF($B1952="","",IF($C1952="SUPERSTORE","Superstore","DH"))</f>
        <v/>
      </c>
      <c r="O1952" s="36">
        <f>IF($B1952="","",IFERROR(VLOOKUP($B1952,Mapping!$A:$C,2,0),"Not Mapped"))</f>
        <v/>
      </c>
      <c r="P1952" s="36">
        <f>IF($B1952="","",IFERROR(VLOOKUP($B1952,Mapping!$A:$C,3,0),"Not Mapped"))</f>
        <v/>
      </c>
      <c r="Q1952" s="36">
        <f>IF($B1952="","",IFERROR(VLOOKUP($O1952,Leaders!$A:$B,2,0),"Not Mapped"))</f>
        <v/>
      </c>
      <c r="R1952" s="36">
        <f>IF($B1952="","",IF(COUNTIF(Exclusions!$A:$A,$B1952)&gt;0,"Yes","No"))</f>
        <v/>
      </c>
      <c r="S1952" s="38">
        <f>IF($B1952="","",MIN(1,DAY($A1952)/IF($N1952="Superstore",Settings!$B$5,Settings!$B$4)))</f>
        <v/>
      </c>
      <c r="T1952" s="38">
        <f>IF(OR($B1952="",$G1952="",$S1952=0),"",$G1952/$S1952)</f>
        <v/>
      </c>
      <c r="U1952" s="36">
        <f>IF($T1952="","",IF($T1952&lt;Settings!$B$8,"Critical",IF($T1952&lt;Settings!$B$9,"Semi Critical","Non Critical")))</f>
        <v/>
      </c>
      <c r="V1952" s="28" t="n"/>
      <c r="Z1952">
        <f>IF($B1952="","",IFERROR(VLOOKUP($B1952,'Plan HC for CCA'!$A:$B,2,0),""))</f>
        <v/>
      </c>
      <c r="AA1952">
        <f>IF(OR($B1952="",$Z1952=""),"",IF(N($M1952)&lt;$Z1952,"Delta","No Delta"))</f>
        <v/>
      </c>
      <c r="AB1952">
        <f>IF(OR($B1952="",$Z1952=""),"",MAX(0,$Z1952-N($M1952)))</f>
        <v/>
      </c>
      <c r="AC1952" s="46">
        <f>IF($B1952="","",IFERROR(INDEX('CCA Util %'!$H:$H,MATCH($B1952,'CCA Util %'!$E:$E,0)),""))</f>
        <v/>
      </c>
      <c r="AD1952">
        <f>IF($B1952="","",IFERROR(INDEX('CCA Util %'!$G:$G,MATCH($B1952,'CCA Util %'!$E:$E,0)),""))</f>
        <v/>
      </c>
      <c r="AE1952">
        <f>IF(OR($B1952="",$U1952=""),"",$U1952&amp;" &amp; "&amp;IF(OR($AD1952="",$AD1952=0),"Util NA",$AD1952&amp;" Util"))</f>
        <v/>
      </c>
    </row>
    <row r="1953" ht="15.75" customHeight="1" s="42">
      <c r="A1953" s="41" t="n"/>
      <c r="G1953" s="38" t="n"/>
      <c r="H1953" s="38" t="n"/>
      <c r="I1953" s="38" t="n"/>
      <c r="J1953" s="38" t="n"/>
      <c r="K1953" s="38" t="n"/>
      <c r="L1953" s="38" t="n"/>
      <c r="N1953" s="36">
        <f>IF($B1953="","",IF($C1953="SUPERSTORE","Superstore","DH"))</f>
        <v/>
      </c>
      <c r="O1953" s="36">
        <f>IF($B1953="","",IFERROR(VLOOKUP($B1953,Mapping!$A:$C,2,0),"Not Mapped"))</f>
        <v/>
      </c>
      <c r="P1953" s="36">
        <f>IF($B1953="","",IFERROR(VLOOKUP($B1953,Mapping!$A:$C,3,0),"Not Mapped"))</f>
        <v/>
      </c>
      <c r="Q1953" s="36">
        <f>IF($B1953="","",IFERROR(VLOOKUP($O1953,Leaders!$A:$B,2,0),"Not Mapped"))</f>
        <v/>
      </c>
      <c r="R1953" s="36">
        <f>IF($B1953="","",IF(COUNTIF(Exclusions!$A:$A,$B1953)&gt;0,"Yes","No"))</f>
        <v/>
      </c>
      <c r="S1953" s="38">
        <f>IF($B1953="","",MIN(1,DAY($A1953)/IF($N1953="Superstore",Settings!$B$5,Settings!$B$4)))</f>
        <v/>
      </c>
      <c r="T1953" s="38">
        <f>IF(OR($B1953="",$G1953="",$S1953=0),"",$G1953/$S1953)</f>
        <v/>
      </c>
      <c r="U1953" s="36">
        <f>IF($T1953="","",IF($T1953&lt;Settings!$B$8,"Critical",IF($T1953&lt;Settings!$B$9,"Semi Critical","Non Critical")))</f>
        <v/>
      </c>
      <c r="V1953" s="28" t="n"/>
      <c r="Z1953">
        <f>IF($B1953="","",IFERROR(VLOOKUP($B1953,'Plan HC for CCA'!$A:$B,2,0),""))</f>
        <v/>
      </c>
      <c r="AA1953">
        <f>IF(OR($B1953="",$Z1953=""),"",IF(N($M1953)&lt;$Z1953,"Delta","No Delta"))</f>
        <v/>
      </c>
      <c r="AB1953">
        <f>IF(OR($B1953="",$Z1953=""),"",MAX(0,$Z1953-N($M1953)))</f>
        <v/>
      </c>
      <c r="AC1953" s="46">
        <f>IF($B1953="","",IFERROR(INDEX('CCA Util %'!$H:$H,MATCH($B1953,'CCA Util %'!$E:$E,0)),""))</f>
        <v/>
      </c>
      <c r="AD1953">
        <f>IF($B1953="","",IFERROR(INDEX('CCA Util %'!$G:$G,MATCH($B1953,'CCA Util %'!$E:$E,0)),""))</f>
        <v/>
      </c>
      <c r="AE1953">
        <f>IF(OR($B1953="",$U1953=""),"",$U1953&amp;" &amp; "&amp;IF(OR($AD1953="",$AD1953=0),"Util NA",$AD1953&amp;" Util"))</f>
        <v/>
      </c>
    </row>
    <row r="1954" ht="15.75" customHeight="1" s="42">
      <c r="A1954" s="41" t="n"/>
      <c r="G1954" s="38" t="n"/>
      <c r="H1954" s="38" t="n"/>
      <c r="I1954" s="38" t="n"/>
      <c r="J1954" s="38" t="n"/>
      <c r="K1954" s="38" t="n"/>
      <c r="L1954" s="38" t="n"/>
      <c r="N1954" s="36">
        <f>IF($B1954="","",IF($C1954="SUPERSTORE","Superstore","DH"))</f>
        <v/>
      </c>
      <c r="O1954" s="36">
        <f>IF($B1954="","",IFERROR(VLOOKUP($B1954,Mapping!$A:$C,2,0),"Not Mapped"))</f>
        <v/>
      </c>
      <c r="P1954" s="36">
        <f>IF($B1954="","",IFERROR(VLOOKUP($B1954,Mapping!$A:$C,3,0),"Not Mapped"))</f>
        <v/>
      </c>
      <c r="Q1954" s="36">
        <f>IF($B1954="","",IFERROR(VLOOKUP($O1954,Leaders!$A:$B,2,0),"Not Mapped"))</f>
        <v/>
      </c>
      <c r="R1954" s="36">
        <f>IF($B1954="","",IF(COUNTIF(Exclusions!$A:$A,$B1954)&gt;0,"Yes","No"))</f>
        <v/>
      </c>
      <c r="S1954" s="38">
        <f>IF($B1954="","",MIN(1,DAY($A1954)/IF($N1954="Superstore",Settings!$B$5,Settings!$B$4)))</f>
        <v/>
      </c>
      <c r="T1954" s="38">
        <f>IF(OR($B1954="",$G1954="",$S1954=0),"",$G1954/$S1954)</f>
        <v/>
      </c>
      <c r="U1954" s="36">
        <f>IF($T1954="","",IF($T1954&lt;Settings!$B$8,"Critical",IF($T1954&lt;Settings!$B$9,"Semi Critical","Non Critical")))</f>
        <v/>
      </c>
      <c r="V1954" s="28" t="n"/>
      <c r="Z1954">
        <f>IF($B1954="","",IFERROR(VLOOKUP($B1954,'Plan HC for CCA'!$A:$B,2,0),""))</f>
        <v/>
      </c>
      <c r="AA1954">
        <f>IF(OR($B1954="",$Z1954=""),"",IF(N($M1954)&lt;$Z1954,"Delta","No Delta"))</f>
        <v/>
      </c>
      <c r="AB1954">
        <f>IF(OR($B1954="",$Z1954=""),"",MAX(0,$Z1954-N($M1954)))</f>
        <v/>
      </c>
      <c r="AC1954" s="46">
        <f>IF($B1954="","",IFERROR(INDEX('CCA Util %'!$H:$H,MATCH($B1954,'CCA Util %'!$E:$E,0)),""))</f>
        <v/>
      </c>
      <c r="AD1954">
        <f>IF($B1954="","",IFERROR(INDEX('CCA Util %'!$G:$G,MATCH($B1954,'CCA Util %'!$E:$E,0)),""))</f>
        <v/>
      </c>
      <c r="AE1954">
        <f>IF(OR($B1954="",$U1954=""),"",$U1954&amp;" &amp; "&amp;IF(OR($AD1954="",$AD1954=0),"Util NA",$AD1954&amp;" Util"))</f>
        <v/>
      </c>
    </row>
    <row r="1955" ht="15.75" customHeight="1" s="42">
      <c r="A1955" s="41" t="n"/>
      <c r="G1955" s="38" t="n"/>
      <c r="H1955" s="38" t="n"/>
      <c r="I1955" s="38" t="n"/>
      <c r="J1955" s="38" t="n"/>
      <c r="K1955" s="38" t="n"/>
      <c r="L1955" s="38" t="n"/>
      <c r="N1955" s="36">
        <f>IF($B1955="","",IF($C1955="SUPERSTORE","Superstore","DH"))</f>
        <v/>
      </c>
      <c r="O1955" s="36">
        <f>IF($B1955="","",IFERROR(VLOOKUP($B1955,Mapping!$A:$C,2,0),"Not Mapped"))</f>
        <v/>
      </c>
      <c r="P1955" s="36">
        <f>IF($B1955="","",IFERROR(VLOOKUP($B1955,Mapping!$A:$C,3,0),"Not Mapped"))</f>
        <v/>
      </c>
      <c r="Q1955" s="36">
        <f>IF($B1955="","",IFERROR(VLOOKUP($O1955,Leaders!$A:$B,2,0),"Not Mapped"))</f>
        <v/>
      </c>
      <c r="R1955" s="36">
        <f>IF($B1955="","",IF(COUNTIF(Exclusions!$A:$A,$B1955)&gt;0,"Yes","No"))</f>
        <v/>
      </c>
      <c r="S1955" s="38">
        <f>IF($B1955="","",MIN(1,DAY($A1955)/IF($N1955="Superstore",Settings!$B$5,Settings!$B$4)))</f>
        <v/>
      </c>
      <c r="T1955" s="38">
        <f>IF(OR($B1955="",$G1955="",$S1955=0),"",$G1955/$S1955)</f>
        <v/>
      </c>
      <c r="U1955" s="36">
        <f>IF($T1955="","",IF($T1955&lt;Settings!$B$8,"Critical",IF($T1955&lt;Settings!$B$9,"Semi Critical","Non Critical")))</f>
        <v/>
      </c>
      <c r="V1955" s="28" t="n"/>
      <c r="Z1955">
        <f>IF($B1955="","",IFERROR(VLOOKUP($B1955,'Plan HC for CCA'!$A:$B,2,0),""))</f>
        <v/>
      </c>
      <c r="AA1955">
        <f>IF(OR($B1955="",$Z1955=""),"",IF(N($M1955)&lt;$Z1955,"Delta","No Delta"))</f>
        <v/>
      </c>
      <c r="AB1955">
        <f>IF(OR($B1955="",$Z1955=""),"",MAX(0,$Z1955-N($M1955)))</f>
        <v/>
      </c>
      <c r="AC1955" s="46">
        <f>IF($B1955="","",IFERROR(INDEX('CCA Util %'!$H:$H,MATCH($B1955,'CCA Util %'!$E:$E,0)),""))</f>
        <v/>
      </c>
      <c r="AD1955">
        <f>IF($B1955="","",IFERROR(INDEX('CCA Util %'!$G:$G,MATCH($B1955,'CCA Util %'!$E:$E,0)),""))</f>
        <v/>
      </c>
      <c r="AE1955">
        <f>IF(OR($B1955="",$U1955=""),"",$U1955&amp;" &amp; "&amp;IF(OR($AD1955="",$AD1955=0),"Util NA",$AD1955&amp;" Util"))</f>
        <v/>
      </c>
    </row>
    <row r="1956" ht="15.75" customHeight="1" s="42">
      <c r="A1956" s="41" t="n"/>
      <c r="G1956" s="38" t="n"/>
      <c r="H1956" s="38" t="n"/>
      <c r="I1956" s="38" t="n"/>
      <c r="J1956" s="38" t="n"/>
      <c r="K1956" s="38" t="n"/>
      <c r="L1956" s="38" t="n"/>
      <c r="N1956" s="36">
        <f>IF($B1956="","",IF($C1956="SUPERSTORE","Superstore","DH"))</f>
        <v/>
      </c>
      <c r="O1956" s="36">
        <f>IF($B1956="","",IFERROR(VLOOKUP($B1956,Mapping!$A:$C,2,0),"Not Mapped"))</f>
        <v/>
      </c>
      <c r="P1956" s="36">
        <f>IF($B1956="","",IFERROR(VLOOKUP($B1956,Mapping!$A:$C,3,0),"Not Mapped"))</f>
        <v/>
      </c>
      <c r="Q1956" s="36">
        <f>IF($B1956="","",IFERROR(VLOOKUP($O1956,Leaders!$A:$B,2,0),"Not Mapped"))</f>
        <v/>
      </c>
      <c r="R1956" s="36">
        <f>IF($B1956="","",IF(COUNTIF(Exclusions!$A:$A,$B1956)&gt;0,"Yes","No"))</f>
        <v/>
      </c>
      <c r="S1956" s="38">
        <f>IF($B1956="","",MIN(1,DAY($A1956)/IF($N1956="Superstore",Settings!$B$5,Settings!$B$4)))</f>
        <v/>
      </c>
      <c r="T1956" s="38">
        <f>IF(OR($B1956="",$G1956="",$S1956=0),"",$G1956/$S1956)</f>
        <v/>
      </c>
      <c r="U1956" s="36">
        <f>IF($T1956="","",IF($T1956&lt;Settings!$B$8,"Critical",IF($T1956&lt;Settings!$B$9,"Semi Critical","Non Critical")))</f>
        <v/>
      </c>
      <c r="V1956" s="28" t="n"/>
      <c r="Z1956">
        <f>IF($B1956="","",IFERROR(VLOOKUP($B1956,'Plan HC for CCA'!$A:$B,2,0),""))</f>
        <v/>
      </c>
      <c r="AA1956">
        <f>IF(OR($B1956="",$Z1956=""),"",IF(N($M1956)&lt;$Z1956,"Delta","No Delta"))</f>
        <v/>
      </c>
      <c r="AB1956">
        <f>IF(OR($B1956="",$Z1956=""),"",MAX(0,$Z1956-N($M1956)))</f>
        <v/>
      </c>
      <c r="AC1956" s="46">
        <f>IF($B1956="","",IFERROR(INDEX('CCA Util %'!$H:$H,MATCH($B1956,'CCA Util %'!$E:$E,0)),""))</f>
        <v/>
      </c>
      <c r="AD1956">
        <f>IF($B1956="","",IFERROR(INDEX('CCA Util %'!$G:$G,MATCH($B1956,'CCA Util %'!$E:$E,0)),""))</f>
        <v/>
      </c>
      <c r="AE1956">
        <f>IF(OR($B1956="",$U1956=""),"",$U1956&amp;" &amp; "&amp;IF(OR($AD1956="",$AD1956=0),"Util NA",$AD1956&amp;" Util"))</f>
        <v/>
      </c>
    </row>
    <row r="1957" ht="15.75" customHeight="1" s="42">
      <c r="A1957" s="41" t="n"/>
      <c r="G1957" s="38" t="n"/>
      <c r="H1957" s="38" t="n"/>
      <c r="I1957" s="38" t="n"/>
      <c r="J1957" s="38" t="n"/>
      <c r="K1957" s="38" t="n"/>
      <c r="L1957" s="38" t="n"/>
      <c r="N1957" s="36">
        <f>IF($B1957="","",IF($C1957="SUPERSTORE","Superstore","DH"))</f>
        <v/>
      </c>
      <c r="O1957" s="36">
        <f>IF($B1957="","",IFERROR(VLOOKUP($B1957,Mapping!$A:$C,2,0),"Not Mapped"))</f>
        <v/>
      </c>
      <c r="P1957" s="36">
        <f>IF($B1957="","",IFERROR(VLOOKUP($B1957,Mapping!$A:$C,3,0),"Not Mapped"))</f>
        <v/>
      </c>
      <c r="Q1957" s="36">
        <f>IF($B1957="","",IFERROR(VLOOKUP($O1957,Leaders!$A:$B,2,0),"Not Mapped"))</f>
        <v/>
      </c>
      <c r="R1957" s="36">
        <f>IF($B1957="","",IF(COUNTIF(Exclusions!$A:$A,$B1957)&gt;0,"Yes","No"))</f>
        <v/>
      </c>
      <c r="S1957" s="38">
        <f>IF($B1957="","",MIN(1,DAY($A1957)/IF($N1957="Superstore",Settings!$B$5,Settings!$B$4)))</f>
        <v/>
      </c>
      <c r="T1957" s="38">
        <f>IF(OR($B1957="",$G1957="",$S1957=0),"",$G1957/$S1957)</f>
        <v/>
      </c>
      <c r="U1957" s="36">
        <f>IF($T1957="","",IF($T1957&lt;Settings!$B$8,"Critical",IF($T1957&lt;Settings!$B$9,"Semi Critical","Non Critical")))</f>
        <v/>
      </c>
      <c r="V1957" s="28" t="n"/>
      <c r="Z1957">
        <f>IF($B1957="","",IFERROR(VLOOKUP($B1957,'Plan HC for CCA'!$A:$B,2,0),""))</f>
        <v/>
      </c>
      <c r="AA1957">
        <f>IF(OR($B1957="",$Z1957=""),"",IF(N($M1957)&lt;$Z1957,"Delta","No Delta"))</f>
        <v/>
      </c>
      <c r="AB1957">
        <f>IF(OR($B1957="",$Z1957=""),"",MAX(0,$Z1957-N($M1957)))</f>
        <v/>
      </c>
      <c r="AC1957" s="46">
        <f>IF($B1957="","",IFERROR(INDEX('CCA Util %'!$H:$H,MATCH($B1957,'CCA Util %'!$E:$E,0)),""))</f>
        <v/>
      </c>
      <c r="AD1957">
        <f>IF($B1957="","",IFERROR(INDEX('CCA Util %'!$G:$G,MATCH($B1957,'CCA Util %'!$E:$E,0)),""))</f>
        <v/>
      </c>
      <c r="AE1957">
        <f>IF(OR($B1957="",$U1957=""),"",$U1957&amp;" &amp; "&amp;IF(OR($AD1957="",$AD1957=0),"Util NA",$AD1957&amp;" Util"))</f>
        <v/>
      </c>
    </row>
    <row r="1958" ht="15.75" customHeight="1" s="42">
      <c r="A1958" s="41" t="n"/>
      <c r="G1958" s="38" t="n"/>
      <c r="H1958" s="38" t="n"/>
      <c r="I1958" s="38" t="n"/>
      <c r="J1958" s="38" t="n"/>
      <c r="K1958" s="38" t="n"/>
      <c r="L1958" s="38" t="n"/>
      <c r="N1958" s="36">
        <f>IF($B1958="","",IF($C1958="SUPERSTORE","Superstore","DH"))</f>
        <v/>
      </c>
      <c r="O1958" s="36">
        <f>IF($B1958="","",IFERROR(VLOOKUP($B1958,Mapping!$A:$C,2,0),"Not Mapped"))</f>
        <v/>
      </c>
      <c r="P1958" s="36">
        <f>IF($B1958="","",IFERROR(VLOOKUP($B1958,Mapping!$A:$C,3,0),"Not Mapped"))</f>
        <v/>
      </c>
      <c r="Q1958" s="36">
        <f>IF($B1958="","",IFERROR(VLOOKUP($O1958,Leaders!$A:$B,2,0),"Not Mapped"))</f>
        <v/>
      </c>
      <c r="R1958" s="36">
        <f>IF($B1958="","",IF(COUNTIF(Exclusions!$A:$A,$B1958)&gt;0,"Yes","No"))</f>
        <v/>
      </c>
      <c r="S1958" s="38">
        <f>IF($B1958="","",MIN(1,DAY($A1958)/IF($N1958="Superstore",Settings!$B$5,Settings!$B$4)))</f>
        <v/>
      </c>
      <c r="T1958" s="38">
        <f>IF(OR($B1958="",$G1958="",$S1958=0),"",$G1958/$S1958)</f>
        <v/>
      </c>
      <c r="U1958" s="36">
        <f>IF($T1958="","",IF($T1958&lt;Settings!$B$8,"Critical",IF($T1958&lt;Settings!$B$9,"Semi Critical","Non Critical")))</f>
        <v/>
      </c>
      <c r="V1958" s="28" t="n"/>
      <c r="Z1958">
        <f>IF($B1958="","",IFERROR(VLOOKUP($B1958,'Plan HC for CCA'!$A:$B,2,0),""))</f>
        <v/>
      </c>
      <c r="AA1958">
        <f>IF(OR($B1958="",$Z1958=""),"",IF(N($M1958)&lt;$Z1958,"Delta","No Delta"))</f>
        <v/>
      </c>
      <c r="AB1958">
        <f>IF(OR($B1958="",$Z1958=""),"",MAX(0,$Z1958-N($M1958)))</f>
        <v/>
      </c>
      <c r="AC1958" s="46">
        <f>IF($B1958="","",IFERROR(INDEX('CCA Util %'!$H:$H,MATCH($B1958,'CCA Util %'!$E:$E,0)),""))</f>
        <v/>
      </c>
      <c r="AD1958">
        <f>IF($B1958="","",IFERROR(INDEX('CCA Util %'!$G:$G,MATCH($B1958,'CCA Util %'!$E:$E,0)),""))</f>
        <v/>
      </c>
      <c r="AE1958">
        <f>IF(OR($B1958="",$U1958=""),"",$U1958&amp;" &amp; "&amp;IF(OR($AD1958="",$AD1958=0),"Util NA",$AD1958&amp;" Util"))</f>
        <v/>
      </c>
    </row>
    <row r="1959" ht="15.75" customHeight="1" s="42">
      <c r="A1959" s="41" t="n"/>
      <c r="G1959" s="38" t="n"/>
      <c r="H1959" s="38" t="n"/>
      <c r="I1959" s="38" t="n"/>
      <c r="J1959" s="38" t="n"/>
      <c r="K1959" s="38" t="n"/>
      <c r="L1959" s="38" t="n"/>
      <c r="N1959" s="36">
        <f>IF($B1959="","",IF($C1959="SUPERSTORE","Superstore","DH"))</f>
        <v/>
      </c>
      <c r="O1959" s="36">
        <f>IF($B1959="","",IFERROR(VLOOKUP($B1959,Mapping!$A:$C,2,0),"Not Mapped"))</f>
        <v/>
      </c>
      <c r="P1959" s="36">
        <f>IF($B1959="","",IFERROR(VLOOKUP($B1959,Mapping!$A:$C,3,0),"Not Mapped"))</f>
        <v/>
      </c>
      <c r="Q1959" s="36">
        <f>IF($B1959="","",IFERROR(VLOOKUP($O1959,Leaders!$A:$B,2,0),"Not Mapped"))</f>
        <v/>
      </c>
      <c r="R1959" s="36">
        <f>IF($B1959="","",IF(COUNTIF(Exclusions!$A:$A,$B1959)&gt;0,"Yes","No"))</f>
        <v/>
      </c>
      <c r="S1959" s="38">
        <f>IF($B1959="","",MIN(1,DAY($A1959)/IF($N1959="Superstore",Settings!$B$5,Settings!$B$4)))</f>
        <v/>
      </c>
      <c r="T1959" s="38">
        <f>IF(OR($B1959="",$G1959="",$S1959=0),"",$G1959/$S1959)</f>
        <v/>
      </c>
      <c r="U1959" s="36">
        <f>IF($T1959="","",IF($T1959&lt;Settings!$B$8,"Critical",IF($T1959&lt;Settings!$B$9,"Semi Critical","Non Critical")))</f>
        <v/>
      </c>
      <c r="V1959" s="28" t="n"/>
      <c r="Z1959">
        <f>IF($B1959="","",IFERROR(VLOOKUP($B1959,'Plan HC for CCA'!$A:$B,2,0),""))</f>
        <v/>
      </c>
      <c r="AA1959">
        <f>IF(OR($B1959="",$Z1959=""),"",IF(N($M1959)&lt;$Z1959,"Delta","No Delta"))</f>
        <v/>
      </c>
      <c r="AB1959">
        <f>IF(OR($B1959="",$Z1959=""),"",MAX(0,$Z1959-N($M1959)))</f>
        <v/>
      </c>
      <c r="AC1959" s="46">
        <f>IF($B1959="","",IFERROR(INDEX('CCA Util %'!$H:$H,MATCH($B1959,'CCA Util %'!$E:$E,0)),""))</f>
        <v/>
      </c>
      <c r="AD1959">
        <f>IF($B1959="","",IFERROR(INDEX('CCA Util %'!$G:$G,MATCH($B1959,'CCA Util %'!$E:$E,0)),""))</f>
        <v/>
      </c>
      <c r="AE1959">
        <f>IF(OR($B1959="",$U1959=""),"",$U1959&amp;" &amp; "&amp;IF(OR($AD1959="",$AD1959=0),"Util NA",$AD1959&amp;" Util"))</f>
        <v/>
      </c>
    </row>
    <row r="1960" ht="15.75" customHeight="1" s="42">
      <c r="A1960" s="41" t="n"/>
      <c r="G1960" s="38" t="n"/>
      <c r="H1960" s="38" t="n"/>
      <c r="I1960" s="38" t="n"/>
      <c r="J1960" s="38" t="n"/>
      <c r="K1960" s="38" t="n"/>
      <c r="L1960" s="38" t="n"/>
      <c r="N1960" s="36">
        <f>IF($B1960="","",IF($C1960="SUPERSTORE","Superstore","DH"))</f>
        <v/>
      </c>
      <c r="O1960" s="36">
        <f>IF($B1960="","",IFERROR(VLOOKUP($B1960,Mapping!$A:$C,2,0),"Not Mapped"))</f>
        <v/>
      </c>
      <c r="P1960" s="36">
        <f>IF($B1960="","",IFERROR(VLOOKUP($B1960,Mapping!$A:$C,3,0),"Not Mapped"))</f>
        <v/>
      </c>
      <c r="Q1960" s="36">
        <f>IF($B1960="","",IFERROR(VLOOKUP($O1960,Leaders!$A:$B,2,0),"Not Mapped"))</f>
        <v/>
      </c>
      <c r="R1960" s="36">
        <f>IF($B1960="","",IF(COUNTIF(Exclusions!$A:$A,$B1960)&gt;0,"Yes","No"))</f>
        <v/>
      </c>
      <c r="S1960" s="38">
        <f>IF($B1960="","",MIN(1,DAY($A1960)/IF($N1960="Superstore",Settings!$B$5,Settings!$B$4)))</f>
        <v/>
      </c>
      <c r="T1960" s="38">
        <f>IF(OR($B1960="",$G1960="",$S1960=0),"",$G1960/$S1960)</f>
        <v/>
      </c>
      <c r="U1960" s="36">
        <f>IF($T1960="","",IF($T1960&lt;Settings!$B$8,"Critical",IF($T1960&lt;Settings!$B$9,"Semi Critical","Non Critical")))</f>
        <v/>
      </c>
      <c r="V1960" s="28" t="n"/>
      <c r="Z1960">
        <f>IF($B1960="","",IFERROR(VLOOKUP($B1960,'Plan HC for CCA'!$A:$B,2,0),""))</f>
        <v/>
      </c>
      <c r="AA1960">
        <f>IF(OR($B1960="",$Z1960=""),"",IF(N($M1960)&lt;$Z1960,"Delta","No Delta"))</f>
        <v/>
      </c>
      <c r="AB1960">
        <f>IF(OR($B1960="",$Z1960=""),"",MAX(0,$Z1960-N($M1960)))</f>
        <v/>
      </c>
      <c r="AC1960" s="46">
        <f>IF($B1960="","",IFERROR(INDEX('CCA Util %'!$H:$H,MATCH($B1960,'CCA Util %'!$E:$E,0)),""))</f>
        <v/>
      </c>
      <c r="AD1960">
        <f>IF($B1960="","",IFERROR(INDEX('CCA Util %'!$G:$G,MATCH($B1960,'CCA Util %'!$E:$E,0)),""))</f>
        <v/>
      </c>
      <c r="AE1960">
        <f>IF(OR($B1960="",$U1960=""),"",$U1960&amp;" &amp; "&amp;IF(OR($AD1960="",$AD1960=0),"Util NA",$AD1960&amp;" Util"))</f>
        <v/>
      </c>
    </row>
    <row r="1961" ht="15.75" customHeight="1" s="42">
      <c r="A1961" s="41" t="n"/>
      <c r="G1961" s="38" t="n"/>
      <c r="H1961" s="38" t="n"/>
      <c r="I1961" s="38" t="n"/>
      <c r="J1961" s="38" t="n"/>
      <c r="K1961" s="38" t="n"/>
      <c r="L1961" s="38" t="n"/>
      <c r="N1961" s="36">
        <f>IF($B1961="","",IF($C1961="SUPERSTORE","Superstore","DH"))</f>
        <v/>
      </c>
      <c r="O1961" s="36">
        <f>IF($B1961="","",IFERROR(VLOOKUP($B1961,Mapping!$A:$C,2,0),"Not Mapped"))</f>
        <v/>
      </c>
      <c r="P1961" s="36">
        <f>IF($B1961="","",IFERROR(VLOOKUP($B1961,Mapping!$A:$C,3,0),"Not Mapped"))</f>
        <v/>
      </c>
      <c r="Q1961" s="36">
        <f>IF($B1961="","",IFERROR(VLOOKUP($O1961,Leaders!$A:$B,2,0),"Not Mapped"))</f>
        <v/>
      </c>
      <c r="R1961" s="36">
        <f>IF($B1961="","",IF(COUNTIF(Exclusions!$A:$A,$B1961)&gt;0,"Yes","No"))</f>
        <v/>
      </c>
      <c r="S1961" s="38">
        <f>IF($B1961="","",MIN(1,DAY($A1961)/IF($N1961="Superstore",Settings!$B$5,Settings!$B$4)))</f>
        <v/>
      </c>
      <c r="T1961" s="38">
        <f>IF(OR($B1961="",$G1961="",$S1961=0),"",$G1961/$S1961)</f>
        <v/>
      </c>
      <c r="U1961" s="36">
        <f>IF($T1961="","",IF($T1961&lt;Settings!$B$8,"Critical",IF($T1961&lt;Settings!$B$9,"Semi Critical","Non Critical")))</f>
        <v/>
      </c>
      <c r="V1961" s="28" t="n"/>
      <c r="Z1961">
        <f>IF($B1961="","",IFERROR(VLOOKUP($B1961,'Plan HC for CCA'!$A:$B,2,0),""))</f>
        <v/>
      </c>
      <c r="AA1961">
        <f>IF(OR($B1961="",$Z1961=""),"",IF(N($M1961)&lt;$Z1961,"Delta","No Delta"))</f>
        <v/>
      </c>
      <c r="AB1961">
        <f>IF(OR($B1961="",$Z1961=""),"",MAX(0,$Z1961-N($M1961)))</f>
        <v/>
      </c>
      <c r="AC1961" s="46">
        <f>IF($B1961="","",IFERROR(INDEX('CCA Util %'!$H:$H,MATCH($B1961,'CCA Util %'!$E:$E,0)),""))</f>
        <v/>
      </c>
      <c r="AD1961">
        <f>IF($B1961="","",IFERROR(INDEX('CCA Util %'!$G:$G,MATCH($B1961,'CCA Util %'!$E:$E,0)),""))</f>
        <v/>
      </c>
      <c r="AE1961">
        <f>IF(OR($B1961="",$U1961=""),"",$U1961&amp;" &amp; "&amp;IF(OR($AD1961="",$AD1961=0),"Util NA",$AD1961&amp;" Util"))</f>
        <v/>
      </c>
    </row>
    <row r="1962" ht="15.75" customHeight="1" s="42">
      <c r="A1962" s="41" t="n"/>
      <c r="G1962" s="38" t="n"/>
      <c r="H1962" s="38" t="n"/>
      <c r="I1962" s="38" t="n"/>
      <c r="J1962" s="38" t="n"/>
      <c r="K1962" s="38" t="n"/>
      <c r="L1962" s="38" t="n"/>
      <c r="N1962" s="36">
        <f>IF($B1962="","",IF($C1962="SUPERSTORE","Superstore","DH"))</f>
        <v/>
      </c>
      <c r="O1962" s="36">
        <f>IF($B1962="","",IFERROR(VLOOKUP($B1962,Mapping!$A:$C,2,0),"Not Mapped"))</f>
        <v/>
      </c>
      <c r="P1962" s="36">
        <f>IF($B1962="","",IFERROR(VLOOKUP($B1962,Mapping!$A:$C,3,0),"Not Mapped"))</f>
        <v/>
      </c>
      <c r="Q1962" s="36">
        <f>IF($B1962="","",IFERROR(VLOOKUP($O1962,Leaders!$A:$B,2,0),"Not Mapped"))</f>
        <v/>
      </c>
      <c r="R1962" s="36">
        <f>IF($B1962="","",IF(COUNTIF(Exclusions!$A:$A,$B1962)&gt;0,"Yes","No"))</f>
        <v/>
      </c>
      <c r="S1962" s="38">
        <f>IF($B1962="","",MIN(1,DAY($A1962)/IF($N1962="Superstore",Settings!$B$5,Settings!$B$4)))</f>
        <v/>
      </c>
      <c r="T1962" s="38">
        <f>IF(OR($B1962="",$G1962="",$S1962=0),"",$G1962/$S1962)</f>
        <v/>
      </c>
      <c r="U1962" s="36">
        <f>IF($T1962="","",IF($T1962&lt;Settings!$B$8,"Critical",IF($T1962&lt;Settings!$B$9,"Semi Critical","Non Critical")))</f>
        <v/>
      </c>
      <c r="V1962" s="28" t="n"/>
      <c r="Z1962">
        <f>IF($B1962="","",IFERROR(VLOOKUP($B1962,'Plan HC for CCA'!$A:$B,2,0),""))</f>
        <v/>
      </c>
      <c r="AA1962">
        <f>IF(OR($B1962="",$Z1962=""),"",IF(N($M1962)&lt;$Z1962,"Delta","No Delta"))</f>
        <v/>
      </c>
      <c r="AB1962">
        <f>IF(OR($B1962="",$Z1962=""),"",MAX(0,$Z1962-N($M1962)))</f>
        <v/>
      </c>
      <c r="AC1962" s="46">
        <f>IF($B1962="","",IFERROR(INDEX('CCA Util %'!$H:$H,MATCH($B1962,'CCA Util %'!$E:$E,0)),""))</f>
        <v/>
      </c>
      <c r="AD1962">
        <f>IF($B1962="","",IFERROR(INDEX('CCA Util %'!$G:$G,MATCH($B1962,'CCA Util %'!$E:$E,0)),""))</f>
        <v/>
      </c>
      <c r="AE1962">
        <f>IF(OR($B1962="",$U1962=""),"",$U1962&amp;" &amp; "&amp;IF(OR($AD1962="",$AD1962=0),"Util NA",$AD1962&amp;" Util"))</f>
        <v/>
      </c>
    </row>
    <row r="1963" ht="15.75" customHeight="1" s="42">
      <c r="A1963" s="41" t="n"/>
      <c r="G1963" s="38" t="n"/>
      <c r="H1963" s="38" t="n"/>
      <c r="I1963" s="38" t="n"/>
      <c r="J1963" s="38" t="n"/>
      <c r="K1963" s="38" t="n"/>
      <c r="L1963" s="38" t="n"/>
      <c r="N1963" s="36">
        <f>IF($B1963="","",IF($C1963="SUPERSTORE","Superstore","DH"))</f>
        <v/>
      </c>
      <c r="O1963" s="36">
        <f>IF($B1963="","",IFERROR(VLOOKUP($B1963,Mapping!$A:$C,2,0),"Not Mapped"))</f>
        <v/>
      </c>
      <c r="P1963" s="36">
        <f>IF($B1963="","",IFERROR(VLOOKUP($B1963,Mapping!$A:$C,3,0),"Not Mapped"))</f>
        <v/>
      </c>
      <c r="Q1963" s="36">
        <f>IF($B1963="","",IFERROR(VLOOKUP($O1963,Leaders!$A:$B,2,0),"Not Mapped"))</f>
        <v/>
      </c>
      <c r="R1963" s="36">
        <f>IF($B1963="","",IF(COUNTIF(Exclusions!$A:$A,$B1963)&gt;0,"Yes","No"))</f>
        <v/>
      </c>
      <c r="S1963" s="38">
        <f>IF($B1963="","",MIN(1,DAY($A1963)/IF($N1963="Superstore",Settings!$B$5,Settings!$B$4)))</f>
        <v/>
      </c>
      <c r="T1963" s="38">
        <f>IF(OR($B1963="",$G1963="",$S1963=0),"",$G1963/$S1963)</f>
        <v/>
      </c>
      <c r="U1963" s="36">
        <f>IF($T1963="","",IF($T1963&lt;Settings!$B$8,"Critical",IF($T1963&lt;Settings!$B$9,"Semi Critical","Non Critical")))</f>
        <v/>
      </c>
      <c r="V1963" s="28" t="n"/>
      <c r="Z1963">
        <f>IF($B1963="","",IFERROR(VLOOKUP($B1963,'Plan HC for CCA'!$A:$B,2,0),""))</f>
        <v/>
      </c>
      <c r="AA1963">
        <f>IF(OR($B1963="",$Z1963=""),"",IF(N($M1963)&lt;$Z1963,"Delta","No Delta"))</f>
        <v/>
      </c>
      <c r="AB1963">
        <f>IF(OR($B1963="",$Z1963=""),"",MAX(0,$Z1963-N($M1963)))</f>
        <v/>
      </c>
      <c r="AC1963" s="46">
        <f>IF($B1963="","",IFERROR(INDEX('CCA Util %'!$H:$H,MATCH($B1963,'CCA Util %'!$E:$E,0)),""))</f>
        <v/>
      </c>
      <c r="AD1963">
        <f>IF($B1963="","",IFERROR(INDEX('CCA Util %'!$G:$G,MATCH($B1963,'CCA Util %'!$E:$E,0)),""))</f>
        <v/>
      </c>
      <c r="AE1963">
        <f>IF(OR($B1963="",$U1963=""),"",$U1963&amp;" &amp; "&amp;IF(OR($AD1963="",$AD1963=0),"Util NA",$AD1963&amp;" Util"))</f>
        <v/>
      </c>
    </row>
    <row r="1964" ht="15.75" customHeight="1" s="42">
      <c r="A1964" s="41" t="n"/>
      <c r="G1964" s="38" t="n"/>
      <c r="H1964" s="38" t="n"/>
      <c r="I1964" s="38" t="n"/>
      <c r="J1964" s="38" t="n"/>
      <c r="K1964" s="38" t="n"/>
      <c r="L1964" s="38" t="n"/>
      <c r="N1964" s="36">
        <f>IF($B1964="","",IF($C1964="SUPERSTORE","Superstore","DH"))</f>
        <v/>
      </c>
      <c r="O1964" s="36">
        <f>IF($B1964="","",IFERROR(VLOOKUP($B1964,Mapping!$A:$C,2,0),"Not Mapped"))</f>
        <v/>
      </c>
      <c r="P1964" s="36">
        <f>IF($B1964="","",IFERROR(VLOOKUP($B1964,Mapping!$A:$C,3,0),"Not Mapped"))</f>
        <v/>
      </c>
      <c r="Q1964" s="36">
        <f>IF($B1964="","",IFERROR(VLOOKUP($O1964,Leaders!$A:$B,2,0),"Not Mapped"))</f>
        <v/>
      </c>
      <c r="R1964" s="36">
        <f>IF($B1964="","",IF(COUNTIF(Exclusions!$A:$A,$B1964)&gt;0,"Yes","No"))</f>
        <v/>
      </c>
      <c r="S1964" s="38">
        <f>IF($B1964="","",MIN(1,DAY($A1964)/IF($N1964="Superstore",Settings!$B$5,Settings!$B$4)))</f>
        <v/>
      </c>
      <c r="T1964" s="38">
        <f>IF(OR($B1964="",$G1964="",$S1964=0),"",$G1964/$S1964)</f>
        <v/>
      </c>
      <c r="U1964" s="36">
        <f>IF($T1964="","",IF($T1964&lt;Settings!$B$8,"Critical",IF($T1964&lt;Settings!$B$9,"Semi Critical","Non Critical")))</f>
        <v/>
      </c>
      <c r="V1964" s="28" t="n"/>
      <c r="Z1964">
        <f>IF($B1964="","",IFERROR(VLOOKUP($B1964,'Plan HC for CCA'!$A:$B,2,0),""))</f>
        <v/>
      </c>
      <c r="AA1964">
        <f>IF(OR($B1964="",$Z1964=""),"",IF(N($M1964)&lt;$Z1964,"Delta","No Delta"))</f>
        <v/>
      </c>
      <c r="AB1964">
        <f>IF(OR($B1964="",$Z1964=""),"",MAX(0,$Z1964-N($M1964)))</f>
        <v/>
      </c>
      <c r="AC1964" s="46">
        <f>IF($B1964="","",IFERROR(INDEX('CCA Util %'!$H:$H,MATCH($B1964,'CCA Util %'!$E:$E,0)),""))</f>
        <v/>
      </c>
      <c r="AD1964">
        <f>IF($B1964="","",IFERROR(INDEX('CCA Util %'!$G:$G,MATCH($B1964,'CCA Util %'!$E:$E,0)),""))</f>
        <v/>
      </c>
      <c r="AE1964">
        <f>IF(OR($B1964="",$U1964=""),"",$U1964&amp;" &amp; "&amp;IF(OR($AD1964="",$AD1964=0),"Util NA",$AD1964&amp;" Util"))</f>
        <v/>
      </c>
    </row>
    <row r="1965" ht="15.75" customHeight="1" s="42">
      <c r="A1965" s="41" t="n"/>
      <c r="G1965" s="38" t="n"/>
      <c r="H1965" s="38" t="n"/>
      <c r="I1965" s="38" t="n"/>
      <c r="J1965" s="38" t="n"/>
      <c r="K1965" s="38" t="n"/>
      <c r="L1965" s="38" t="n"/>
      <c r="N1965" s="36">
        <f>IF($B1965="","",IF($C1965="SUPERSTORE","Superstore","DH"))</f>
        <v/>
      </c>
      <c r="O1965" s="36">
        <f>IF($B1965="","",IFERROR(VLOOKUP($B1965,Mapping!$A:$C,2,0),"Not Mapped"))</f>
        <v/>
      </c>
      <c r="P1965" s="36">
        <f>IF($B1965="","",IFERROR(VLOOKUP($B1965,Mapping!$A:$C,3,0),"Not Mapped"))</f>
        <v/>
      </c>
      <c r="Q1965" s="36">
        <f>IF($B1965="","",IFERROR(VLOOKUP($O1965,Leaders!$A:$B,2,0),"Not Mapped"))</f>
        <v/>
      </c>
      <c r="R1965" s="36">
        <f>IF($B1965="","",IF(COUNTIF(Exclusions!$A:$A,$B1965)&gt;0,"Yes","No"))</f>
        <v/>
      </c>
      <c r="S1965" s="38">
        <f>IF($B1965="","",MIN(1,DAY($A1965)/IF($N1965="Superstore",Settings!$B$5,Settings!$B$4)))</f>
        <v/>
      </c>
      <c r="T1965" s="38">
        <f>IF(OR($B1965="",$G1965="",$S1965=0),"",$G1965/$S1965)</f>
        <v/>
      </c>
      <c r="U1965" s="36">
        <f>IF($T1965="","",IF($T1965&lt;Settings!$B$8,"Critical",IF($T1965&lt;Settings!$B$9,"Semi Critical","Non Critical")))</f>
        <v/>
      </c>
      <c r="V1965" s="28" t="n"/>
      <c r="Z1965">
        <f>IF($B1965="","",IFERROR(VLOOKUP($B1965,'Plan HC for CCA'!$A:$B,2,0),""))</f>
        <v/>
      </c>
      <c r="AA1965">
        <f>IF(OR($B1965="",$Z1965=""),"",IF(N($M1965)&lt;$Z1965,"Delta","No Delta"))</f>
        <v/>
      </c>
      <c r="AB1965">
        <f>IF(OR($B1965="",$Z1965=""),"",MAX(0,$Z1965-N($M1965)))</f>
        <v/>
      </c>
      <c r="AC1965" s="46">
        <f>IF($B1965="","",IFERROR(INDEX('CCA Util %'!$H:$H,MATCH($B1965,'CCA Util %'!$E:$E,0)),""))</f>
        <v/>
      </c>
      <c r="AD1965">
        <f>IF($B1965="","",IFERROR(INDEX('CCA Util %'!$G:$G,MATCH($B1965,'CCA Util %'!$E:$E,0)),""))</f>
        <v/>
      </c>
      <c r="AE1965">
        <f>IF(OR($B1965="",$U1965=""),"",$U1965&amp;" &amp; "&amp;IF(OR($AD1965="",$AD1965=0),"Util NA",$AD1965&amp;" Util"))</f>
        <v/>
      </c>
    </row>
    <row r="1966" ht="15.75" customHeight="1" s="42">
      <c r="A1966" s="41" t="n"/>
      <c r="G1966" s="38" t="n"/>
      <c r="H1966" s="38" t="n"/>
      <c r="I1966" s="38" t="n"/>
      <c r="J1966" s="38" t="n"/>
      <c r="K1966" s="38" t="n"/>
      <c r="L1966" s="38" t="n"/>
      <c r="N1966" s="36">
        <f>IF($B1966="","",IF($C1966="SUPERSTORE","Superstore","DH"))</f>
        <v/>
      </c>
      <c r="O1966" s="36">
        <f>IF($B1966="","",IFERROR(VLOOKUP($B1966,Mapping!$A:$C,2,0),"Not Mapped"))</f>
        <v/>
      </c>
      <c r="P1966" s="36">
        <f>IF($B1966="","",IFERROR(VLOOKUP($B1966,Mapping!$A:$C,3,0),"Not Mapped"))</f>
        <v/>
      </c>
      <c r="Q1966" s="36">
        <f>IF($B1966="","",IFERROR(VLOOKUP($O1966,Leaders!$A:$B,2,0),"Not Mapped"))</f>
        <v/>
      </c>
      <c r="R1966" s="36">
        <f>IF($B1966="","",IF(COUNTIF(Exclusions!$A:$A,$B1966)&gt;0,"Yes","No"))</f>
        <v/>
      </c>
      <c r="S1966" s="38">
        <f>IF($B1966="","",MIN(1,DAY($A1966)/IF($N1966="Superstore",Settings!$B$5,Settings!$B$4)))</f>
        <v/>
      </c>
      <c r="T1966" s="38">
        <f>IF(OR($B1966="",$G1966="",$S1966=0),"",$G1966/$S1966)</f>
        <v/>
      </c>
      <c r="U1966" s="36">
        <f>IF($T1966="","",IF($T1966&lt;Settings!$B$8,"Critical",IF($T1966&lt;Settings!$B$9,"Semi Critical","Non Critical")))</f>
        <v/>
      </c>
      <c r="V1966" s="28" t="n"/>
      <c r="Z1966">
        <f>IF($B1966="","",IFERROR(VLOOKUP($B1966,'Plan HC for CCA'!$A:$B,2,0),""))</f>
        <v/>
      </c>
      <c r="AA1966">
        <f>IF(OR($B1966="",$Z1966=""),"",IF(N($M1966)&lt;$Z1966,"Delta","No Delta"))</f>
        <v/>
      </c>
      <c r="AB1966">
        <f>IF(OR($B1966="",$Z1966=""),"",MAX(0,$Z1966-N($M1966)))</f>
        <v/>
      </c>
      <c r="AC1966" s="46">
        <f>IF($B1966="","",IFERROR(INDEX('CCA Util %'!$H:$H,MATCH($B1966,'CCA Util %'!$E:$E,0)),""))</f>
        <v/>
      </c>
      <c r="AD1966">
        <f>IF($B1966="","",IFERROR(INDEX('CCA Util %'!$G:$G,MATCH($B1966,'CCA Util %'!$E:$E,0)),""))</f>
        <v/>
      </c>
      <c r="AE1966">
        <f>IF(OR($B1966="",$U1966=""),"",$U1966&amp;" &amp; "&amp;IF(OR($AD1966="",$AD1966=0),"Util NA",$AD1966&amp;" Util"))</f>
        <v/>
      </c>
    </row>
    <row r="1967" ht="15.75" customHeight="1" s="42">
      <c r="A1967" s="41" t="n"/>
      <c r="G1967" s="38" t="n"/>
      <c r="H1967" s="38" t="n"/>
      <c r="I1967" s="38" t="n"/>
      <c r="J1967" s="38" t="n"/>
      <c r="K1967" s="38" t="n"/>
      <c r="L1967" s="38" t="n"/>
      <c r="N1967" s="36">
        <f>IF($B1967="","",IF($C1967="SUPERSTORE","Superstore","DH"))</f>
        <v/>
      </c>
      <c r="O1967" s="36">
        <f>IF($B1967="","",IFERROR(VLOOKUP($B1967,Mapping!$A:$C,2,0),"Not Mapped"))</f>
        <v/>
      </c>
      <c r="P1967" s="36">
        <f>IF($B1967="","",IFERROR(VLOOKUP($B1967,Mapping!$A:$C,3,0),"Not Mapped"))</f>
        <v/>
      </c>
      <c r="Q1967" s="36">
        <f>IF($B1967="","",IFERROR(VLOOKUP($O1967,Leaders!$A:$B,2,0),"Not Mapped"))</f>
        <v/>
      </c>
      <c r="R1967" s="36">
        <f>IF($B1967="","",IF(COUNTIF(Exclusions!$A:$A,$B1967)&gt;0,"Yes","No"))</f>
        <v/>
      </c>
      <c r="S1967" s="38">
        <f>IF($B1967="","",MIN(1,DAY($A1967)/IF($N1967="Superstore",Settings!$B$5,Settings!$B$4)))</f>
        <v/>
      </c>
      <c r="T1967" s="38">
        <f>IF(OR($B1967="",$G1967="",$S1967=0),"",$G1967/$S1967)</f>
        <v/>
      </c>
      <c r="U1967" s="36">
        <f>IF($T1967="","",IF($T1967&lt;Settings!$B$8,"Critical",IF($T1967&lt;Settings!$B$9,"Semi Critical","Non Critical")))</f>
        <v/>
      </c>
      <c r="V1967" s="28" t="n"/>
      <c r="Z1967">
        <f>IF($B1967="","",IFERROR(VLOOKUP($B1967,'Plan HC for CCA'!$A:$B,2,0),""))</f>
        <v/>
      </c>
      <c r="AA1967">
        <f>IF(OR($B1967="",$Z1967=""),"",IF(N($M1967)&lt;$Z1967,"Delta","No Delta"))</f>
        <v/>
      </c>
      <c r="AB1967">
        <f>IF(OR($B1967="",$Z1967=""),"",MAX(0,$Z1967-N($M1967)))</f>
        <v/>
      </c>
      <c r="AC1967" s="46">
        <f>IF($B1967="","",IFERROR(INDEX('CCA Util %'!$H:$H,MATCH($B1967,'CCA Util %'!$E:$E,0)),""))</f>
        <v/>
      </c>
      <c r="AD1967">
        <f>IF($B1967="","",IFERROR(INDEX('CCA Util %'!$G:$G,MATCH($B1967,'CCA Util %'!$E:$E,0)),""))</f>
        <v/>
      </c>
      <c r="AE1967">
        <f>IF(OR($B1967="",$U1967=""),"",$U1967&amp;" &amp; "&amp;IF(OR($AD1967="",$AD1967=0),"Util NA",$AD1967&amp;" Util"))</f>
        <v/>
      </c>
    </row>
    <row r="1968" ht="15.75" customHeight="1" s="42">
      <c r="A1968" s="41" t="n"/>
      <c r="G1968" s="38" t="n"/>
      <c r="H1968" s="38" t="n"/>
      <c r="I1968" s="38" t="n"/>
      <c r="J1968" s="38" t="n"/>
      <c r="K1968" s="38" t="n"/>
      <c r="L1968" s="38" t="n"/>
      <c r="N1968" s="36">
        <f>IF($B1968="","",IF($C1968="SUPERSTORE","Superstore","DH"))</f>
        <v/>
      </c>
      <c r="O1968" s="36">
        <f>IF($B1968="","",IFERROR(VLOOKUP($B1968,Mapping!$A:$C,2,0),"Not Mapped"))</f>
        <v/>
      </c>
      <c r="P1968" s="36">
        <f>IF($B1968="","",IFERROR(VLOOKUP($B1968,Mapping!$A:$C,3,0),"Not Mapped"))</f>
        <v/>
      </c>
      <c r="Q1968" s="36">
        <f>IF($B1968="","",IFERROR(VLOOKUP($O1968,Leaders!$A:$B,2,0),"Not Mapped"))</f>
        <v/>
      </c>
      <c r="R1968" s="36">
        <f>IF($B1968="","",IF(COUNTIF(Exclusions!$A:$A,$B1968)&gt;0,"Yes","No"))</f>
        <v/>
      </c>
      <c r="S1968" s="38">
        <f>IF($B1968="","",MIN(1,DAY($A1968)/IF($N1968="Superstore",Settings!$B$5,Settings!$B$4)))</f>
        <v/>
      </c>
      <c r="T1968" s="38">
        <f>IF(OR($B1968="",$G1968="",$S1968=0),"",$G1968/$S1968)</f>
        <v/>
      </c>
      <c r="U1968" s="36">
        <f>IF($T1968="","",IF($T1968&lt;Settings!$B$8,"Critical",IF($T1968&lt;Settings!$B$9,"Semi Critical","Non Critical")))</f>
        <v/>
      </c>
      <c r="V1968" s="28" t="n"/>
      <c r="Z1968">
        <f>IF($B1968="","",IFERROR(VLOOKUP($B1968,'Plan HC for CCA'!$A:$B,2,0),""))</f>
        <v/>
      </c>
      <c r="AA1968">
        <f>IF(OR($B1968="",$Z1968=""),"",IF(N($M1968)&lt;$Z1968,"Delta","No Delta"))</f>
        <v/>
      </c>
      <c r="AB1968">
        <f>IF(OR($B1968="",$Z1968=""),"",MAX(0,$Z1968-N($M1968)))</f>
        <v/>
      </c>
      <c r="AC1968" s="46">
        <f>IF($B1968="","",IFERROR(INDEX('CCA Util %'!$H:$H,MATCH($B1968,'CCA Util %'!$E:$E,0)),""))</f>
        <v/>
      </c>
      <c r="AD1968">
        <f>IF($B1968="","",IFERROR(INDEX('CCA Util %'!$G:$G,MATCH($B1968,'CCA Util %'!$E:$E,0)),""))</f>
        <v/>
      </c>
      <c r="AE1968">
        <f>IF(OR($B1968="",$U1968=""),"",$U1968&amp;" &amp; "&amp;IF(OR($AD1968="",$AD1968=0),"Util NA",$AD1968&amp;" Util"))</f>
        <v/>
      </c>
    </row>
    <row r="1969" ht="15.75" customHeight="1" s="42">
      <c r="A1969" s="41" t="n"/>
      <c r="G1969" s="38" t="n"/>
      <c r="H1969" s="38" t="n"/>
      <c r="I1969" s="38" t="n"/>
      <c r="J1969" s="38" t="n"/>
      <c r="K1969" s="38" t="n"/>
      <c r="L1969" s="38" t="n"/>
      <c r="N1969" s="36">
        <f>IF($B1969="","",IF($C1969="SUPERSTORE","Superstore","DH"))</f>
        <v/>
      </c>
      <c r="O1969" s="36">
        <f>IF($B1969="","",IFERROR(VLOOKUP($B1969,Mapping!$A:$C,2,0),"Not Mapped"))</f>
        <v/>
      </c>
      <c r="P1969" s="36">
        <f>IF($B1969="","",IFERROR(VLOOKUP($B1969,Mapping!$A:$C,3,0),"Not Mapped"))</f>
        <v/>
      </c>
      <c r="Q1969" s="36">
        <f>IF($B1969="","",IFERROR(VLOOKUP($O1969,Leaders!$A:$B,2,0),"Not Mapped"))</f>
        <v/>
      </c>
      <c r="R1969" s="36">
        <f>IF($B1969="","",IF(COUNTIF(Exclusions!$A:$A,$B1969)&gt;0,"Yes","No"))</f>
        <v/>
      </c>
      <c r="S1969" s="38">
        <f>IF($B1969="","",MIN(1,DAY($A1969)/IF($N1969="Superstore",Settings!$B$5,Settings!$B$4)))</f>
        <v/>
      </c>
      <c r="T1969" s="38">
        <f>IF(OR($B1969="",$G1969="",$S1969=0),"",$G1969/$S1969)</f>
        <v/>
      </c>
      <c r="U1969" s="36">
        <f>IF($T1969="","",IF($T1969&lt;Settings!$B$8,"Critical",IF($T1969&lt;Settings!$B$9,"Semi Critical","Non Critical")))</f>
        <v/>
      </c>
      <c r="V1969" s="28" t="n"/>
      <c r="Z1969">
        <f>IF($B1969="","",IFERROR(VLOOKUP($B1969,'Plan HC for CCA'!$A:$B,2,0),""))</f>
        <v/>
      </c>
      <c r="AA1969">
        <f>IF(OR($B1969="",$Z1969=""),"",IF(N($M1969)&lt;$Z1969,"Delta","No Delta"))</f>
        <v/>
      </c>
      <c r="AB1969">
        <f>IF(OR($B1969="",$Z1969=""),"",MAX(0,$Z1969-N($M1969)))</f>
        <v/>
      </c>
      <c r="AC1969" s="46">
        <f>IF($B1969="","",IFERROR(INDEX('CCA Util %'!$H:$H,MATCH($B1969,'CCA Util %'!$E:$E,0)),""))</f>
        <v/>
      </c>
      <c r="AD1969">
        <f>IF($B1969="","",IFERROR(INDEX('CCA Util %'!$G:$G,MATCH($B1969,'CCA Util %'!$E:$E,0)),""))</f>
        <v/>
      </c>
      <c r="AE1969">
        <f>IF(OR($B1969="",$U1969=""),"",$U1969&amp;" &amp; "&amp;IF(OR($AD1969="",$AD1969=0),"Util NA",$AD1969&amp;" Util"))</f>
        <v/>
      </c>
    </row>
    <row r="1970" ht="15.75" customHeight="1" s="42">
      <c r="A1970" s="41" t="n"/>
      <c r="G1970" s="38" t="n"/>
      <c r="H1970" s="38" t="n"/>
      <c r="I1970" s="38" t="n"/>
      <c r="J1970" s="38" t="n"/>
      <c r="K1970" s="38" t="n"/>
      <c r="L1970" s="38" t="n"/>
      <c r="N1970" s="36">
        <f>IF($B1970="","",IF($C1970="SUPERSTORE","Superstore","DH"))</f>
        <v/>
      </c>
      <c r="O1970" s="36">
        <f>IF($B1970="","",IFERROR(VLOOKUP($B1970,Mapping!$A:$C,2,0),"Not Mapped"))</f>
        <v/>
      </c>
      <c r="P1970" s="36">
        <f>IF($B1970="","",IFERROR(VLOOKUP($B1970,Mapping!$A:$C,3,0),"Not Mapped"))</f>
        <v/>
      </c>
      <c r="Q1970" s="36">
        <f>IF($B1970="","",IFERROR(VLOOKUP($O1970,Leaders!$A:$B,2,0),"Not Mapped"))</f>
        <v/>
      </c>
      <c r="R1970" s="36">
        <f>IF($B1970="","",IF(COUNTIF(Exclusions!$A:$A,$B1970)&gt;0,"Yes","No"))</f>
        <v/>
      </c>
      <c r="S1970" s="38">
        <f>IF($B1970="","",MIN(1,DAY($A1970)/IF($N1970="Superstore",Settings!$B$5,Settings!$B$4)))</f>
        <v/>
      </c>
      <c r="T1970" s="38">
        <f>IF(OR($B1970="",$G1970="",$S1970=0),"",$G1970/$S1970)</f>
        <v/>
      </c>
      <c r="U1970" s="36">
        <f>IF($T1970="","",IF($T1970&lt;Settings!$B$8,"Critical",IF($T1970&lt;Settings!$B$9,"Semi Critical","Non Critical")))</f>
        <v/>
      </c>
      <c r="V1970" s="28" t="n"/>
      <c r="Z1970">
        <f>IF($B1970="","",IFERROR(VLOOKUP($B1970,'Plan HC for CCA'!$A:$B,2,0),""))</f>
        <v/>
      </c>
      <c r="AA1970">
        <f>IF(OR($B1970="",$Z1970=""),"",IF(N($M1970)&lt;$Z1970,"Delta","No Delta"))</f>
        <v/>
      </c>
      <c r="AB1970">
        <f>IF(OR($B1970="",$Z1970=""),"",MAX(0,$Z1970-N($M1970)))</f>
        <v/>
      </c>
      <c r="AC1970" s="46">
        <f>IF($B1970="","",IFERROR(INDEX('CCA Util %'!$H:$H,MATCH($B1970,'CCA Util %'!$E:$E,0)),""))</f>
        <v/>
      </c>
      <c r="AD1970">
        <f>IF($B1970="","",IFERROR(INDEX('CCA Util %'!$G:$G,MATCH($B1970,'CCA Util %'!$E:$E,0)),""))</f>
        <v/>
      </c>
      <c r="AE1970">
        <f>IF(OR($B1970="",$U1970=""),"",$U1970&amp;" &amp; "&amp;IF(OR($AD1970="",$AD1970=0),"Util NA",$AD1970&amp;" Util"))</f>
        <v/>
      </c>
    </row>
    <row r="1971" ht="15.75" customHeight="1" s="42">
      <c r="A1971" s="41" t="n"/>
      <c r="G1971" s="38" t="n"/>
      <c r="H1971" s="38" t="n"/>
      <c r="I1971" s="38" t="n"/>
      <c r="J1971" s="38" t="n"/>
      <c r="K1971" s="38" t="n"/>
      <c r="L1971" s="38" t="n"/>
      <c r="N1971" s="36">
        <f>IF($B1971="","",IF($C1971="SUPERSTORE","Superstore","DH"))</f>
        <v/>
      </c>
      <c r="O1971" s="36">
        <f>IF($B1971="","",IFERROR(VLOOKUP($B1971,Mapping!$A:$C,2,0),"Not Mapped"))</f>
        <v/>
      </c>
      <c r="P1971" s="36">
        <f>IF($B1971="","",IFERROR(VLOOKUP($B1971,Mapping!$A:$C,3,0),"Not Mapped"))</f>
        <v/>
      </c>
      <c r="Q1971" s="36">
        <f>IF($B1971="","",IFERROR(VLOOKUP($O1971,Leaders!$A:$B,2,0),"Not Mapped"))</f>
        <v/>
      </c>
      <c r="R1971" s="36">
        <f>IF($B1971="","",IF(COUNTIF(Exclusions!$A:$A,$B1971)&gt;0,"Yes","No"))</f>
        <v/>
      </c>
      <c r="S1971" s="38">
        <f>IF($B1971="","",MIN(1,DAY($A1971)/IF($N1971="Superstore",Settings!$B$5,Settings!$B$4)))</f>
        <v/>
      </c>
      <c r="T1971" s="38">
        <f>IF(OR($B1971="",$G1971="",$S1971=0),"",$G1971/$S1971)</f>
        <v/>
      </c>
      <c r="U1971" s="36">
        <f>IF($T1971="","",IF($T1971&lt;Settings!$B$8,"Critical",IF($T1971&lt;Settings!$B$9,"Semi Critical","Non Critical")))</f>
        <v/>
      </c>
      <c r="V1971" s="28" t="n"/>
      <c r="Z1971">
        <f>IF($B1971="","",IFERROR(VLOOKUP($B1971,'Plan HC for CCA'!$A:$B,2,0),""))</f>
        <v/>
      </c>
      <c r="AA1971">
        <f>IF(OR($B1971="",$Z1971=""),"",IF(N($M1971)&lt;$Z1971,"Delta","No Delta"))</f>
        <v/>
      </c>
      <c r="AB1971">
        <f>IF(OR($B1971="",$Z1971=""),"",MAX(0,$Z1971-N($M1971)))</f>
        <v/>
      </c>
      <c r="AC1971" s="46">
        <f>IF($B1971="","",IFERROR(INDEX('CCA Util %'!$H:$H,MATCH($B1971,'CCA Util %'!$E:$E,0)),""))</f>
        <v/>
      </c>
      <c r="AD1971">
        <f>IF($B1971="","",IFERROR(INDEX('CCA Util %'!$G:$G,MATCH($B1971,'CCA Util %'!$E:$E,0)),""))</f>
        <v/>
      </c>
      <c r="AE1971">
        <f>IF(OR($B1971="",$U1971=""),"",$U1971&amp;" &amp; "&amp;IF(OR($AD1971="",$AD1971=0),"Util NA",$AD1971&amp;" Util"))</f>
        <v/>
      </c>
    </row>
    <row r="1972" ht="15.75" customHeight="1" s="42">
      <c r="A1972" s="41" t="n"/>
      <c r="G1972" s="38" t="n"/>
      <c r="H1972" s="38" t="n"/>
      <c r="I1972" s="38" t="n"/>
      <c r="J1972" s="38" t="n"/>
      <c r="K1972" s="38" t="n"/>
      <c r="L1972" s="38" t="n"/>
      <c r="N1972" s="36">
        <f>IF($B1972="","",IF($C1972="SUPERSTORE","Superstore","DH"))</f>
        <v/>
      </c>
      <c r="O1972" s="36">
        <f>IF($B1972="","",IFERROR(VLOOKUP($B1972,Mapping!$A:$C,2,0),"Not Mapped"))</f>
        <v/>
      </c>
      <c r="P1972" s="36">
        <f>IF($B1972="","",IFERROR(VLOOKUP($B1972,Mapping!$A:$C,3,0),"Not Mapped"))</f>
        <v/>
      </c>
      <c r="Q1972" s="36">
        <f>IF($B1972="","",IFERROR(VLOOKUP($O1972,Leaders!$A:$B,2,0),"Not Mapped"))</f>
        <v/>
      </c>
      <c r="R1972" s="36">
        <f>IF($B1972="","",IF(COUNTIF(Exclusions!$A:$A,$B1972)&gt;0,"Yes","No"))</f>
        <v/>
      </c>
      <c r="S1972" s="38">
        <f>IF($B1972="","",MIN(1,DAY($A1972)/IF($N1972="Superstore",Settings!$B$5,Settings!$B$4)))</f>
        <v/>
      </c>
      <c r="T1972" s="38">
        <f>IF(OR($B1972="",$G1972="",$S1972=0),"",$G1972/$S1972)</f>
        <v/>
      </c>
      <c r="U1972" s="36">
        <f>IF($T1972="","",IF($T1972&lt;Settings!$B$8,"Critical",IF($T1972&lt;Settings!$B$9,"Semi Critical","Non Critical")))</f>
        <v/>
      </c>
      <c r="V1972" s="28" t="n"/>
      <c r="Z1972">
        <f>IF($B1972="","",IFERROR(VLOOKUP($B1972,'Plan HC for CCA'!$A:$B,2,0),""))</f>
        <v/>
      </c>
      <c r="AA1972">
        <f>IF(OR($B1972="",$Z1972=""),"",IF(N($M1972)&lt;$Z1972,"Delta","No Delta"))</f>
        <v/>
      </c>
      <c r="AB1972">
        <f>IF(OR($B1972="",$Z1972=""),"",MAX(0,$Z1972-N($M1972)))</f>
        <v/>
      </c>
      <c r="AC1972" s="46">
        <f>IF($B1972="","",IFERROR(INDEX('CCA Util %'!$H:$H,MATCH($B1972,'CCA Util %'!$E:$E,0)),""))</f>
        <v/>
      </c>
      <c r="AD1972">
        <f>IF($B1972="","",IFERROR(INDEX('CCA Util %'!$G:$G,MATCH($B1972,'CCA Util %'!$E:$E,0)),""))</f>
        <v/>
      </c>
      <c r="AE1972">
        <f>IF(OR($B1972="",$U1972=""),"",$U1972&amp;" &amp; "&amp;IF(OR($AD1972="",$AD1972=0),"Util NA",$AD1972&amp;" Util"))</f>
        <v/>
      </c>
    </row>
    <row r="1973" ht="15.75" customHeight="1" s="42">
      <c r="A1973" s="41" t="n"/>
      <c r="G1973" s="38" t="n"/>
      <c r="H1973" s="38" t="n"/>
      <c r="I1973" s="38" t="n"/>
      <c r="J1973" s="38" t="n"/>
      <c r="K1973" s="38" t="n"/>
      <c r="L1973" s="38" t="n"/>
      <c r="N1973" s="36">
        <f>IF($B1973="","",IF($C1973="SUPERSTORE","Superstore","DH"))</f>
        <v/>
      </c>
      <c r="O1973" s="36">
        <f>IF($B1973="","",IFERROR(VLOOKUP($B1973,Mapping!$A:$C,2,0),"Not Mapped"))</f>
        <v/>
      </c>
      <c r="P1973" s="36">
        <f>IF($B1973="","",IFERROR(VLOOKUP($B1973,Mapping!$A:$C,3,0),"Not Mapped"))</f>
        <v/>
      </c>
      <c r="Q1973" s="36">
        <f>IF($B1973="","",IFERROR(VLOOKUP($O1973,Leaders!$A:$B,2,0),"Not Mapped"))</f>
        <v/>
      </c>
      <c r="R1973" s="36">
        <f>IF($B1973="","",IF(COUNTIF(Exclusions!$A:$A,$B1973)&gt;0,"Yes","No"))</f>
        <v/>
      </c>
      <c r="S1973" s="38">
        <f>IF($B1973="","",MIN(1,DAY($A1973)/IF($N1973="Superstore",Settings!$B$5,Settings!$B$4)))</f>
        <v/>
      </c>
      <c r="T1973" s="38">
        <f>IF(OR($B1973="",$G1973="",$S1973=0),"",$G1973/$S1973)</f>
        <v/>
      </c>
      <c r="U1973" s="36">
        <f>IF($T1973="","",IF($T1973&lt;Settings!$B$8,"Critical",IF($T1973&lt;Settings!$B$9,"Semi Critical","Non Critical")))</f>
        <v/>
      </c>
      <c r="V1973" s="28" t="n"/>
      <c r="Z1973">
        <f>IF($B1973="","",IFERROR(VLOOKUP($B1973,'Plan HC for CCA'!$A:$B,2,0),""))</f>
        <v/>
      </c>
      <c r="AA1973">
        <f>IF(OR($B1973="",$Z1973=""),"",IF(N($M1973)&lt;$Z1973,"Delta","No Delta"))</f>
        <v/>
      </c>
      <c r="AB1973">
        <f>IF(OR($B1973="",$Z1973=""),"",MAX(0,$Z1973-N($M1973)))</f>
        <v/>
      </c>
      <c r="AC1973" s="46">
        <f>IF($B1973="","",IFERROR(INDEX('CCA Util %'!$H:$H,MATCH($B1973,'CCA Util %'!$E:$E,0)),""))</f>
        <v/>
      </c>
      <c r="AD1973">
        <f>IF($B1973="","",IFERROR(INDEX('CCA Util %'!$G:$G,MATCH($B1973,'CCA Util %'!$E:$E,0)),""))</f>
        <v/>
      </c>
      <c r="AE1973">
        <f>IF(OR($B1973="",$U1973=""),"",$U1973&amp;" &amp; "&amp;IF(OR($AD1973="",$AD1973=0),"Util NA",$AD1973&amp;" Util"))</f>
        <v/>
      </c>
    </row>
    <row r="1974" ht="15.75" customHeight="1" s="42">
      <c r="A1974" s="41" t="n"/>
      <c r="G1974" s="38" t="n"/>
      <c r="H1974" s="38" t="n"/>
      <c r="I1974" s="38" t="n"/>
      <c r="J1974" s="38" t="n"/>
      <c r="K1974" s="38" t="n"/>
      <c r="L1974" s="38" t="n"/>
      <c r="N1974" s="36">
        <f>IF($B1974="","",IF($C1974="SUPERSTORE","Superstore","DH"))</f>
        <v/>
      </c>
      <c r="O1974" s="36">
        <f>IF($B1974="","",IFERROR(VLOOKUP($B1974,Mapping!$A:$C,2,0),"Not Mapped"))</f>
        <v/>
      </c>
      <c r="P1974" s="36">
        <f>IF($B1974="","",IFERROR(VLOOKUP($B1974,Mapping!$A:$C,3,0),"Not Mapped"))</f>
        <v/>
      </c>
      <c r="Q1974" s="36">
        <f>IF($B1974="","",IFERROR(VLOOKUP($O1974,Leaders!$A:$B,2,0),"Not Mapped"))</f>
        <v/>
      </c>
      <c r="R1974" s="36">
        <f>IF($B1974="","",IF(COUNTIF(Exclusions!$A:$A,$B1974)&gt;0,"Yes","No"))</f>
        <v/>
      </c>
      <c r="S1974" s="38">
        <f>IF($B1974="","",MIN(1,DAY($A1974)/IF($N1974="Superstore",Settings!$B$5,Settings!$B$4)))</f>
        <v/>
      </c>
      <c r="T1974" s="38">
        <f>IF(OR($B1974="",$G1974="",$S1974=0),"",$G1974/$S1974)</f>
        <v/>
      </c>
      <c r="U1974" s="36">
        <f>IF($T1974="","",IF($T1974&lt;Settings!$B$8,"Critical",IF($T1974&lt;Settings!$B$9,"Semi Critical","Non Critical")))</f>
        <v/>
      </c>
      <c r="V1974" s="28" t="n"/>
      <c r="Z1974">
        <f>IF($B1974="","",IFERROR(VLOOKUP($B1974,'Plan HC for CCA'!$A:$B,2,0),""))</f>
        <v/>
      </c>
      <c r="AA1974">
        <f>IF(OR($B1974="",$Z1974=""),"",IF(N($M1974)&lt;$Z1974,"Delta","No Delta"))</f>
        <v/>
      </c>
      <c r="AB1974">
        <f>IF(OR($B1974="",$Z1974=""),"",MAX(0,$Z1974-N($M1974)))</f>
        <v/>
      </c>
      <c r="AC1974" s="46">
        <f>IF($B1974="","",IFERROR(INDEX('CCA Util %'!$H:$H,MATCH($B1974,'CCA Util %'!$E:$E,0)),""))</f>
        <v/>
      </c>
      <c r="AD1974">
        <f>IF($B1974="","",IFERROR(INDEX('CCA Util %'!$G:$G,MATCH($B1974,'CCA Util %'!$E:$E,0)),""))</f>
        <v/>
      </c>
      <c r="AE1974">
        <f>IF(OR($B1974="",$U1974=""),"",$U1974&amp;" &amp; "&amp;IF(OR($AD1974="",$AD1974=0),"Util NA",$AD1974&amp;" Util"))</f>
        <v/>
      </c>
    </row>
    <row r="1975" ht="15.75" customHeight="1" s="42">
      <c r="A1975" s="41" t="n"/>
      <c r="G1975" s="38" t="n"/>
      <c r="H1975" s="38" t="n"/>
      <c r="I1975" s="38" t="n"/>
      <c r="J1975" s="38" t="n"/>
      <c r="K1975" s="38" t="n"/>
      <c r="L1975" s="38" t="n"/>
      <c r="N1975" s="36">
        <f>IF($B1975="","",IF($C1975="SUPERSTORE","Superstore","DH"))</f>
        <v/>
      </c>
      <c r="O1975" s="36">
        <f>IF($B1975="","",IFERROR(VLOOKUP($B1975,Mapping!$A:$C,2,0),"Not Mapped"))</f>
        <v/>
      </c>
      <c r="P1975" s="36">
        <f>IF($B1975="","",IFERROR(VLOOKUP($B1975,Mapping!$A:$C,3,0),"Not Mapped"))</f>
        <v/>
      </c>
      <c r="Q1975" s="36">
        <f>IF($B1975="","",IFERROR(VLOOKUP($O1975,Leaders!$A:$B,2,0),"Not Mapped"))</f>
        <v/>
      </c>
      <c r="R1975" s="36">
        <f>IF($B1975="","",IF(COUNTIF(Exclusions!$A:$A,$B1975)&gt;0,"Yes","No"))</f>
        <v/>
      </c>
      <c r="S1975" s="38">
        <f>IF($B1975="","",MIN(1,DAY($A1975)/IF($N1975="Superstore",Settings!$B$5,Settings!$B$4)))</f>
        <v/>
      </c>
      <c r="T1975" s="38">
        <f>IF(OR($B1975="",$G1975="",$S1975=0),"",$G1975/$S1975)</f>
        <v/>
      </c>
      <c r="U1975" s="36">
        <f>IF($T1975="","",IF($T1975&lt;Settings!$B$8,"Critical",IF($T1975&lt;Settings!$B$9,"Semi Critical","Non Critical")))</f>
        <v/>
      </c>
      <c r="V1975" s="28" t="n"/>
      <c r="Z1975">
        <f>IF($B1975="","",IFERROR(VLOOKUP($B1975,'Plan HC for CCA'!$A:$B,2,0),""))</f>
        <v/>
      </c>
      <c r="AA1975">
        <f>IF(OR($B1975="",$Z1975=""),"",IF(N($M1975)&lt;$Z1975,"Delta","No Delta"))</f>
        <v/>
      </c>
      <c r="AB1975">
        <f>IF(OR($B1975="",$Z1975=""),"",MAX(0,$Z1975-N($M1975)))</f>
        <v/>
      </c>
      <c r="AC1975" s="46">
        <f>IF($B1975="","",IFERROR(INDEX('CCA Util %'!$H:$H,MATCH($B1975,'CCA Util %'!$E:$E,0)),""))</f>
        <v/>
      </c>
      <c r="AD1975">
        <f>IF($B1975="","",IFERROR(INDEX('CCA Util %'!$G:$G,MATCH($B1975,'CCA Util %'!$E:$E,0)),""))</f>
        <v/>
      </c>
      <c r="AE1975">
        <f>IF(OR($B1975="",$U1975=""),"",$U1975&amp;" &amp; "&amp;IF(OR($AD1975="",$AD1975=0),"Util NA",$AD1975&amp;" Util"))</f>
        <v/>
      </c>
    </row>
    <row r="1976" ht="15.75" customHeight="1" s="42">
      <c r="A1976" s="41" t="n"/>
      <c r="G1976" s="38" t="n"/>
      <c r="H1976" s="38" t="n"/>
      <c r="I1976" s="38" t="n"/>
      <c r="J1976" s="38" t="n"/>
      <c r="K1976" s="38" t="n"/>
      <c r="L1976" s="38" t="n"/>
      <c r="N1976" s="36">
        <f>IF($B1976="","",IF($C1976="SUPERSTORE","Superstore","DH"))</f>
        <v/>
      </c>
      <c r="O1976" s="36">
        <f>IF($B1976="","",IFERROR(VLOOKUP($B1976,Mapping!$A:$C,2,0),"Not Mapped"))</f>
        <v/>
      </c>
      <c r="P1976" s="36">
        <f>IF($B1976="","",IFERROR(VLOOKUP($B1976,Mapping!$A:$C,3,0),"Not Mapped"))</f>
        <v/>
      </c>
      <c r="Q1976" s="36">
        <f>IF($B1976="","",IFERROR(VLOOKUP($O1976,Leaders!$A:$B,2,0),"Not Mapped"))</f>
        <v/>
      </c>
      <c r="R1976" s="36">
        <f>IF($B1976="","",IF(COUNTIF(Exclusions!$A:$A,$B1976)&gt;0,"Yes","No"))</f>
        <v/>
      </c>
      <c r="S1976" s="38">
        <f>IF($B1976="","",MIN(1,DAY($A1976)/IF($N1976="Superstore",Settings!$B$5,Settings!$B$4)))</f>
        <v/>
      </c>
      <c r="T1976" s="38">
        <f>IF(OR($B1976="",$G1976="",$S1976=0),"",$G1976/$S1976)</f>
        <v/>
      </c>
      <c r="U1976" s="36">
        <f>IF($T1976="","",IF($T1976&lt;Settings!$B$8,"Critical",IF($T1976&lt;Settings!$B$9,"Semi Critical","Non Critical")))</f>
        <v/>
      </c>
      <c r="V1976" s="28" t="n"/>
      <c r="Z1976">
        <f>IF($B1976="","",IFERROR(VLOOKUP($B1976,'Plan HC for CCA'!$A:$B,2,0),""))</f>
        <v/>
      </c>
      <c r="AA1976">
        <f>IF(OR($B1976="",$Z1976=""),"",IF(N($M1976)&lt;$Z1976,"Delta","No Delta"))</f>
        <v/>
      </c>
      <c r="AB1976">
        <f>IF(OR($B1976="",$Z1976=""),"",MAX(0,$Z1976-N($M1976)))</f>
        <v/>
      </c>
      <c r="AC1976" s="46">
        <f>IF($B1976="","",IFERROR(INDEX('CCA Util %'!$H:$H,MATCH($B1976,'CCA Util %'!$E:$E,0)),""))</f>
        <v/>
      </c>
      <c r="AD1976">
        <f>IF($B1976="","",IFERROR(INDEX('CCA Util %'!$G:$G,MATCH($B1976,'CCA Util %'!$E:$E,0)),""))</f>
        <v/>
      </c>
      <c r="AE1976">
        <f>IF(OR($B1976="",$U1976=""),"",$U1976&amp;" &amp; "&amp;IF(OR($AD1976="",$AD1976=0),"Util NA",$AD1976&amp;" Util"))</f>
        <v/>
      </c>
    </row>
    <row r="1977" ht="15.75" customHeight="1" s="42">
      <c r="A1977" s="41" t="n"/>
      <c r="G1977" s="38" t="n"/>
      <c r="H1977" s="38" t="n"/>
      <c r="I1977" s="38" t="n"/>
      <c r="J1977" s="38" t="n"/>
      <c r="K1977" s="38" t="n"/>
      <c r="L1977" s="38" t="n"/>
      <c r="N1977" s="36">
        <f>IF($B1977="","",IF($C1977="SUPERSTORE","Superstore","DH"))</f>
        <v/>
      </c>
      <c r="O1977" s="36">
        <f>IF($B1977="","",IFERROR(VLOOKUP($B1977,Mapping!$A:$C,2,0),"Not Mapped"))</f>
        <v/>
      </c>
      <c r="P1977" s="36">
        <f>IF($B1977="","",IFERROR(VLOOKUP($B1977,Mapping!$A:$C,3,0),"Not Mapped"))</f>
        <v/>
      </c>
      <c r="Q1977" s="36">
        <f>IF($B1977="","",IFERROR(VLOOKUP($O1977,Leaders!$A:$B,2,0),"Not Mapped"))</f>
        <v/>
      </c>
      <c r="R1977" s="36">
        <f>IF($B1977="","",IF(COUNTIF(Exclusions!$A:$A,$B1977)&gt;0,"Yes","No"))</f>
        <v/>
      </c>
      <c r="S1977" s="38">
        <f>IF($B1977="","",MIN(1,DAY($A1977)/IF($N1977="Superstore",Settings!$B$5,Settings!$B$4)))</f>
        <v/>
      </c>
      <c r="T1977" s="38">
        <f>IF(OR($B1977="",$G1977="",$S1977=0),"",$G1977/$S1977)</f>
        <v/>
      </c>
      <c r="U1977" s="36">
        <f>IF($T1977="","",IF($T1977&lt;Settings!$B$8,"Critical",IF($T1977&lt;Settings!$B$9,"Semi Critical","Non Critical")))</f>
        <v/>
      </c>
      <c r="V1977" s="28" t="n"/>
      <c r="Z1977">
        <f>IF($B1977="","",IFERROR(VLOOKUP($B1977,'Plan HC for CCA'!$A:$B,2,0),""))</f>
        <v/>
      </c>
      <c r="AA1977">
        <f>IF(OR($B1977="",$Z1977=""),"",IF(N($M1977)&lt;$Z1977,"Delta","No Delta"))</f>
        <v/>
      </c>
      <c r="AB1977">
        <f>IF(OR($B1977="",$Z1977=""),"",MAX(0,$Z1977-N($M1977)))</f>
        <v/>
      </c>
      <c r="AC1977" s="46">
        <f>IF($B1977="","",IFERROR(INDEX('CCA Util %'!$H:$H,MATCH($B1977,'CCA Util %'!$E:$E,0)),""))</f>
        <v/>
      </c>
      <c r="AD1977">
        <f>IF($B1977="","",IFERROR(INDEX('CCA Util %'!$G:$G,MATCH($B1977,'CCA Util %'!$E:$E,0)),""))</f>
        <v/>
      </c>
      <c r="AE1977">
        <f>IF(OR($B1977="",$U1977=""),"",$U1977&amp;" &amp; "&amp;IF(OR($AD1977="",$AD1977=0),"Util NA",$AD1977&amp;" Util"))</f>
        <v/>
      </c>
    </row>
    <row r="1978" ht="15.75" customHeight="1" s="42">
      <c r="A1978" s="41" t="n"/>
      <c r="G1978" s="38" t="n"/>
      <c r="H1978" s="38" t="n"/>
      <c r="I1978" s="38" t="n"/>
      <c r="J1978" s="38" t="n"/>
      <c r="K1978" s="38" t="n"/>
      <c r="L1978" s="38" t="n"/>
      <c r="N1978" s="36">
        <f>IF($B1978="","",IF($C1978="SUPERSTORE","Superstore","DH"))</f>
        <v/>
      </c>
      <c r="O1978" s="36">
        <f>IF($B1978="","",IFERROR(VLOOKUP($B1978,Mapping!$A:$C,2,0),"Not Mapped"))</f>
        <v/>
      </c>
      <c r="P1978" s="36">
        <f>IF($B1978="","",IFERROR(VLOOKUP($B1978,Mapping!$A:$C,3,0),"Not Mapped"))</f>
        <v/>
      </c>
      <c r="Q1978" s="36">
        <f>IF($B1978="","",IFERROR(VLOOKUP($O1978,Leaders!$A:$B,2,0),"Not Mapped"))</f>
        <v/>
      </c>
      <c r="R1978" s="36">
        <f>IF($B1978="","",IF(COUNTIF(Exclusions!$A:$A,$B1978)&gt;0,"Yes","No"))</f>
        <v/>
      </c>
      <c r="S1978" s="38">
        <f>IF($B1978="","",MIN(1,DAY($A1978)/IF($N1978="Superstore",Settings!$B$5,Settings!$B$4)))</f>
        <v/>
      </c>
      <c r="T1978" s="38">
        <f>IF(OR($B1978="",$G1978="",$S1978=0),"",$G1978/$S1978)</f>
        <v/>
      </c>
      <c r="U1978" s="36">
        <f>IF($T1978="","",IF($T1978&lt;Settings!$B$8,"Critical",IF($T1978&lt;Settings!$B$9,"Semi Critical","Non Critical")))</f>
        <v/>
      </c>
      <c r="V1978" s="28" t="n"/>
      <c r="Z1978">
        <f>IF($B1978="","",IFERROR(VLOOKUP($B1978,'Plan HC for CCA'!$A:$B,2,0),""))</f>
        <v/>
      </c>
      <c r="AA1978">
        <f>IF(OR($B1978="",$Z1978=""),"",IF(N($M1978)&lt;$Z1978,"Delta","No Delta"))</f>
        <v/>
      </c>
      <c r="AB1978">
        <f>IF(OR($B1978="",$Z1978=""),"",MAX(0,$Z1978-N($M1978)))</f>
        <v/>
      </c>
      <c r="AC1978" s="46">
        <f>IF($B1978="","",IFERROR(INDEX('CCA Util %'!$H:$H,MATCH($B1978,'CCA Util %'!$E:$E,0)),""))</f>
        <v/>
      </c>
      <c r="AD1978">
        <f>IF($B1978="","",IFERROR(INDEX('CCA Util %'!$G:$G,MATCH($B1978,'CCA Util %'!$E:$E,0)),""))</f>
        <v/>
      </c>
      <c r="AE1978">
        <f>IF(OR($B1978="",$U1978=""),"",$U1978&amp;" &amp; "&amp;IF(OR($AD1978="",$AD1978=0),"Util NA",$AD1978&amp;" Util"))</f>
        <v/>
      </c>
    </row>
    <row r="1979" ht="15.75" customHeight="1" s="42">
      <c r="A1979" s="41" t="n"/>
      <c r="G1979" s="38" t="n"/>
      <c r="H1979" s="38" t="n"/>
      <c r="I1979" s="38" t="n"/>
      <c r="J1979" s="38" t="n"/>
      <c r="K1979" s="38" t="n"/>
      <c r="L1979" s="38" t="n"/>
      <c r="N1979" s="36">
        <f>IF($B1979="","",IF($C1979="SUPERSTORE","Superstore","DH"))</f>
        <v/>
      </c>
      <c r="O1979" s="36">
        <f>IF($B1979="","",IFERROR(VLOOKUP($B1979,Mapping!$A:$C,2,0),"Not Mapped"))</f>
        <v/>
      </c>
      <c r="P1979" s="36">
        <f>IF($B1979="","",IFERROR(VLOOKUP($B1979,Mapping!$A:$C,3,0),"Not Mapped"))</f>
        <v/>
      </c>
      <c r="Q1979" s="36">
        <f>IF($B1979="","",IFERROR(VLOOKUP($O1979,Leaders!$A:$B,2,0),"Not Mapped"))</f>
        <v/>
      </c>
      <c r="R1979" s="36">
        <f>IF($B1979="","",IF(COUNTIF(Exclusions!$A:$A,$B1979)&gt;0,"Yes","No"))</f>
        <v/>
      </c>
      <c r="S1979" s="38">
        <f>IF($B1979="","",MIN(1,DAY($A1979)/IF($N1979="Superstore",Settings!$B$5,Settings!$B$4)))</f>
        <v/>
      </c>
      <c r="T1979" s="38">
        <f>IF(OR($B1979="",$G1979="",$S1979=0),"",$G1979/$S1979)</f>
        <v/>
      </c>
      <c r="U1979" s="36">
        <f>IF($T1979="","",IF($T1979&lt;Settings!$B$8,"Critical",IF($T1979&lt;Settings!$B$9,"Semi Critical","Non Critical")))</f>
        <v/>
      </c>
      <c r="V1979" s="28" t="n"/>
      <c r="Z1979">
        <f>IF($B1979="","",IFERROR(VLOOKUP($B1979,'Plan HC for CCA'!$A:$B,2,0),""))</f>
        <v/>
      </c>
      <c r="AA1979">
        <f>IF(OR($B1979="",$Z1979=""),"",IF(N($M1979)&lt;$Z1979,"Delta","No Delta"))</f>
        <v/>
      </c>
      <c r="AB1979">
        <f>IF(OR($B1979="",$Z1979=""),"",MAX(0,$Z1979-N($M1979)))</f>
        <v/>
      </c>
      <c r="AC1979" s="46">
        <f>IF($B1979="","",IFERROR(INDEX('CCA Util %'!$H:$H,MATCH($B1979,'CCA Util %'!$E:$E,0)),""))</f>
        <v/>
      </c>
      <c r="AD1979">
        <f>IF($B1979="","",IFERROR(INDEX('CCA Util %'!$G:$G,MATCH($B1979,'CCA Util %'!$E:$E,0)),""))</f>
        <v/>
      </c>
      <c r="AE1979">
        <f>IF(OR($B1979="",$U1979=""),"",$U1979&amp;" &amp; "&amp;IF(OR($AD1979="",$AD1979=0),"Util NA",$AD1979&amp;" Util"))</f>
        <v/>
      </c>
    </row>
    <row r="1980" ht="15.75" customHeight="1" s="42">
      <c r="A1980" s="41" t="n"/>
      <c r="G1980" s="38" t="n"/>
      <c r="H1980" s="38" t="n"/>
      <c r="I1980" s="38" t="n"/>
      <c r="J1980" s="38" t="n"/>
      <c r="K1980" s="38" t="n"/>
      <c r="L1980" s="38" t="n"/>
      <c r="N1980" s="36">
        <f>IF($B1980="","",IF($C1980="SUPERSTORE","Superstore","DH"))</f>
        <v/>
      </c>
      <c r="O1980" s="36">
        <f>IF($B1980="","",IFERROR(VLOOKUP($B1980,Mapping!$A:$C,2,0),"Not Mapped"))</f>
        <v/>
      </c>
      <c r="P1980" s="36">
        <f>IF($B1980="","",IFERROR(VLOOKUP($B1980,Mapping!$A:$C,3,0),"Not Mapped"))</f>
        <v/>
      </c>
      <c r="Q1980" s="36">
        <f>IF($B1980="","",IFERROR(VLOOKUP($O1980,Leaders!$A:$B,2,0),"Not Mapped"))</f>
        <v/>
      </c>
      <c r="R1980" s="36">
        <f>IF($B1980="","",IF(COUNTIF(Exclusions!$A:$A,$B1980)&gt;0,"Yes","No"))</f>
        <v/>
      </c>
      <c r="S1980" s="38">
        <f>IF($B1980="","",MIN(1,DAY($A1980)/IF($N1980="Superstore",Settings!$B$5,Settings!$B$4)))</f>
        <v/>
      </c>
      <c r="T1980" s="38">
        <f>IF(OR($B1980="",$G1980="",$S1980=0),"",$G1980/$S1980)</f>
        <v/>
      </c>
      <c r="U1980" s="36">
        <f>IF($T1980="","",IF($T1980&lt;Settings!$B$8,"Critical",IF($T1980&lt;Settings!$B$9,"Semi Critical","Non Critical")))</f>
        <v/>
      </c>
      <c r="V1980" s="28" t="n"/>
      <c r="Z1980">
        <f>IF($B1980="","",IFERROR(VLOOKUP($B1980,'Plan HC for CCA'!$A:$B,2,0),""))</f>
        <v/>
      </c>
      <c r="AA1980">
        <f>IF(OR($B1980="",$Z1980=""),"",IF(N($M1980)&lt;$Z1980,"Delta","No Delta"))</f>
        <v/>
      </c>
      <c r="AB1980">
        <f>IF(OR($B1980="",$Z1980=""),"",MAX(0,$Z1980-N($M1980)))</f>
        <v/>
      </c>
      <c r="AC1980" s="46">
        <f>IF($B1980="","",IFERROR(INDEX('CCA Util %'!$H:$H,MATCH($B1980,'CCA Util %'!$E:$E,0)),""))</f>
        <v/>
      </c>
      <c r="AD1980">
        <f>IF($B1980="","",IFERROR(INDEX('CCA Util %'!$G:$G,MATCH($B1980,'CCA Util %'!$E:$E,0)),""))</f>
        <v/>
      </c>
      <c r="AE1980">
        <f>IF(OR($B1980="",$U1980=""),"",$U1980&amp;" &amp; "&amp;IF(OR($AD1980="",$AD1980=0),"Util NA",$AD1980&amp;" Util"))</f>
        <v/>
      </c>
    </row>
    <row r="1981" ht="15.75" customHeight="1" s="42">
      <c r="A1981" s="41" t="n"/>
      <c r="G1981" s="38" t="n"/>
      <c r="H1981" s="38" t="n"/>
      <c r="I1981" s="38" t="n"/>
      <c r="J1981" s="38" t="n"/>
      <c r="K1981" s="38" t="n"/>
      <c r="L1981" s="38" t="n"/>
      <c r="N1981" s="36">
        <f>IF($B1981="","",IF($C1981="SUPERSTORE","Superstore","DH"))</f>
        <v/>
      </c>
      <c r="O1981" s="36">
        <f>IF($B1981="","",IFERROR(VLOOKUP($B1981,Mapping!$A:$C,2,0),"Not Mapped"))</f>
        <v/>
      </c>
      <c r="P1981" s="36">
        <f>IF($B1981="","",IFERROR(VLOOKUP($B1981,Mapping!$A:$C,3,0),"Not Mapped"))</f>
        <v/>
      </c>
      <c r="Q1981" s="36">
        <f>IF($B1981="","",IFERROR(VLOOKUP($O1981,Leaders!$A:$B,2,0),"Not Mapped"))</f>
        <v/>
      </c>
      <c r="R1981" s="36">
        <f>IF($B1981="","",IF(COUNTIF(Exclusions!$A:$A,$B1981)&gt;0,"Yes","No"))</f>
        <v/>
      </c>
      <c r="S1981" s="38">
        <f>IF($B1981="","",MIN(1,DAY($A1981)/IF($N1981="Superstore",Settings!$B$5,Settings!$B$4)))</f>
        <v/>
      </c>
      <c r="T1981" s="38">
        <f>IF(OR($B1981="",$G1981="",$S1981=0),"",$G1981/$S1981)</f>
        <v/>
      </c>
      <c r="U1981" s="36">
        <f>IF($T1981="","",IF($T1981&lt;Settings!$B$8,"Critical",IF($T1981&lt;Settings!$B$9,"Semi Critical","Non Critical")))</f>
        <v/>
      </c>
      <c r="V1981" s="28" t="n"/>
      <c r="Z1981">
        <f>IF($B1981="","",IFERROR(VLOOKUP($B1981,'Plan HC for CCA'!$A:$B,2,0),""))</f>
        <v/>
      </c>
      <c r="AA1981">
        <f>IF(OR($B1981="",$Z1981=""),"",IF(N($M1981)&lt;$Z1981,"Delta","No Delta"))</f>
        <v/>
      </c>
      <c r="AB1981">
        <f>IF(OR($B1981="",$Z1981=""),"",MAX(0,$Z1981-N($M1981)))</f>
        <v/>
      </c>
      <c r="AC1981" s="46">
        <f>IF($B1981="","",IFERROR(INDEX('CCA Util %'!$H:$H,MATCH($B1981,'CCA Util %'!$E:$E,0)),""))</f>
        <v/>
      </c>
      <c r="AD1981">
        <f>IF($B1981="","",IFERROR(INDEX('CCA Util %'!$G:$G,MATCH($B1981,'CCA Util %'!$E:$E,0)),""))</f>
        <v/>
      </c>
      <c r="AE1981">
        <f>IF(OR($B1981="",$U1981=""),"",$U1981&amp;" &amp; "&amp;IF(OR($AD1981="",$AD1981=0),"Util NA",$AD1981&amp;" Util"))</f>
        <v/>
      </c>
    </row>
    <row r="1982" ht="15.75" customHeight="1" s="42">
      <c r="A1982" s="41" t="n"/>
      <c r="G1982" s="38" t="n"/>
      <c r="H1982" s="38" t="n"/>
      <c r="I1982" s="38" t="n"/>
      <c r="J1982" s="38" t="n"/>
      <c r="K1982" s="38" t="n"/>
      <c r="L1982" s="38" t="n"/>
      <c r="N1982" s="36">
        <f>IF($B1982="","",IF($C1982="SUPERSTORE","Superstore","DH"))</f>
        <v/>
      </c>
      <c r="O1982" s="36">
        <f>IF($B1982="","",IFERROR(VLOOKUP($B1982,Mapping!$A:$C,2,0),"Not Mapped"))</f>
        <v/>
      </c>
      <c r="P1982" s="36">
        <f>IF($B1982="","",IFERROR(VLOOKUP($B1982,Mapping!$A:$C,3,0),"Not Mapped"))</f>
        <v/>
      </c>
      <c r="Q1982" s="36">
        <f>IF($B1982="","",IFERROR(VLOOKUP($O1982,Leaders!$A:$B,2,0),"Not Mapped"))</f>
        <v/>
      </c>
      <c r="R1982" s="36">
        <f>IF($B1982="","",IF(COUNTIF(Exclusions!$A:$A,$B1982)&gt;0,"Yes","No"))</f>
        <v/>
      </c>
      <c r="S1982" s="38">
        <f>IF($B1982="","",MIN(1,DAY($A1982)/IF($N1982="Superstore",Settings!$B$5,Settings!$B$4)))</f>
        <v/>
      </c>
      <c r="T1982" s="38">
        <f>IF(OR($B1982="",$G1982="",$S1982=0),"",$G1982/$S1982)</f>
        <v/>
      </c>
      <c r="U1982" s="36">
        <f>IF($T1982="","",IF($T1982&lt;Settings!$B$8,"Critical",IF($T1982&lt;Settings!$B$9,"Semi Critical","Non Critical")))</f>
        <v/>
      </c>
      <c r="V1982" s="28" t="n"/>
      <c r="Z1982">
        <f>IF($B1982="","",IFERROR(VLOOKUP($B1982,'Plan HC for CCA'!$A:$B,2,0),""))</f>
        <v/>
      </c>
      <c r="AA1982">
        <f>IF(OR($B1982="",$Z1982=""),"",IF(N($M1982)&lt;$Z1982,"Delta","No Delta"))</f>
        <v/>
      </c>
      <c r="AB1982">
        <f>IF(OR($B1982="",$Z1982=""),"",MAX(0,$Z1982-N($M1982)))</f>
        <v/>
      </c>
      <c r="AC1982" s="46">
        <f>IF($B1982="","",IFERROR(INDEX('CCA Util %'!$H:$H,MATCH($B1982,'CCA Util %'!$E:$E,0)),""))</f>
        <v/>
      </c>
      <c r="AD1982">
        <f>IF($B1982="","",IFERROR(INDEX('CCA Util %'!$G:$G,MATCH($B1982,'CCA Util %'!$E:$E,0)),""))</f>
        <v/>
      </c>
      <c r="AE1982">
        <f>IF(OR($B1982="",$U1982=""),"",$U1982&amp;" &amp; "&amp;IF(OR($AD1982="",$AD1982=0),"Util NA",$AD1982&amp;" Util"))</f>
        <v/>
      </c>
    </row>
    <row r="1983" ht="15.75" customHeight="1" s="42">
      <c r="A1983" s="41" t="n"/>
      <c r="G1983" s="38" t="n"/>
      <c r="H1983" s="38" t="n"/>
      <c r="I1983" s="38" t="n"/>
      <c r="J1983" s="38" t="n"/>
      <c r="K1983" s="38" t="n"/>
      <c r="L1983" s="38" t="n"/>
      <c r="N1983" s="36">
        <f>IF($B1983="","",IF($C1983="SUPERSTORE","Superstore","DH"))</f>
        <v/>
      </c>
      <c r="O1983" s="36">
        <f>IF($B1983="","",IFERROR(VLOOKUP($B1983,Mapping!$A:$C,2,0),"Not Mapped"))</f>
        <v/>
      </c>
      <c r="P1983" s="36">
        <f>IF($B1983="","",IFERROR(VLOOKUP($B1983,Mapping!$A:$C,3,0),"Not Mapped"))</f>
        <v/>
      </c>
      <c r="Q1983" s="36">
        <f>IF($B1983="","",IFERROR(VLOOKUP($O1983,Leaders!$A:$B,2,0),"Not Mapped"))</f>
        <v/>
      </c>
      <c r="R1983" s="36">
        <f>IF($B1983="","",IF(COUNTIF(Exclusions!$A:$A,$B1983)&gt;0,"Yes","No"))</f>
        <v/>
      </c>
      <c r="S1983" s="38">
        <f>IF($B1983="","",MIN(1,DAY($A1983)/IF($N1983="Superstore",Settings!$B$5,Settings!$B$4)))</f>
        <v/>
      </c>
      <c r="T1983" s="38">
        <f>IF(OR($B1983="",$G1983="",$S1983=0),"",$G1983/$S1983)</f>
        <v/>
      </c>
      <c r="U1983" s="36">
        <f>IF($T1983="","",IF($T1983&lt;Settings!$B$8,"Critical",IF($T1983&lt;Settings!$B$9,"Semi Critical","Non Critical")))</f>
        <v/>
      </c>
      <c r="V1983" s="28" t="n"/>
      <c r="Z1983">
        <f>IF($B1983="","",IFERROR(VLOOKUP($B1983,'Plan HC for CCA'!$A:$B,2,0),""))</f>
        <v/>
      </c>
      <c r="AA1983">
        <f>IF(OR($B1983="",$Z1983=""),"",IF(N($M1983)&lt;$Z1983,"Delta","No Delta"))</f>
        <v/>
      </c>
      <c r="AB1983">
        <f>IF(OR($B1983="",$Z1983=""),"",MAX(0,$Z1983-N($M1983)))</f>
        <v/>
      </c>
      <c r="AC1983" s="46">
        <f>IF($B1983="","",IFERROR(INDEX('CCA Util %'!$H:$H,MATCH($B1983,'CCA Util %'!$E:$E,0)),""))</f>
        <v/>
      </c>
      <c r="AD1983">
        <f>IF($B1983="","",IFERROR(INDEX('CCA Util %'!$G:$G,MATCH($B1983,'CCA Util %'!$E:$E,0)),""))</f>
        <v/>
      </c>
      <c r="AE1983">
        <f>IF(OR($B1983="",$U1983=""),"",$U1983&amp;" &amp; "&amp;IF(OR($AD1983="",$AD1983=0),"Util NA",$AD1983&amp;" Util"))</f>
        <v/>
      </c>
    </row>
    <row r="1984" ht="15.75" customHeight="1" s="42">
      <c r="A1984" s="41" t="n"/>
      <c r="G1984" s="38" t="n"/>
      <c r="H1984" s="38" t="n"/>
      <c r="I1984" s="38" t="n"/>
      <c r="J1984" s="38" t="n"/>
      <c r="K1984" s="38" t="n"/>
      <c r="L1984" s="38" t="n"/>
      <c r="N1984" s="36">
        <f>IF($B1984="","",IF($C1984="SUPERSTORE","Superstore","DH"))</f>
        <v/>
      </c>
      <c r="O1984" s="36">
        <f>IF($B1984="","",IFERROR(VLOOKUP($B1984,Mapping!$A:$C,2,0),"Not Mapped"))</f>
        <v/>
      </c>
      <c r="P1984" s="36">
        <f>IF($B1984="","",IFERROR(VLOOKUP($B1984,Mapping!$A:$C,3,0),"Not Mapped"))</f>
        <v/>
      </c>
      <c r="Q1984" s="36">
        <f>IF($B1984="","",IFERROR(VLOOKUP($O1984,Leaders!$A:$B,2,0),"Not Mapped"))</f>
        <v/>
      </c>
      <c r="R1984" s="36">
        <f>IF($B1984="","",IF(COUNTIF(Exclusions!$A:$A,$B1984)&gt;0,"Yes","No"))</f>
        <v/>
      </c>
      <c r="S1984" s="38">
        <f>IF($B1984="","",MIN(1,DAY($A1984)/IF($N1984="Superstore",Settings!$B$5,Settings!$B$4)))</f>
        <v/>
      </c>
      <c r="T1984" s="38">
        <f>IF(OR($B1984="",$G1984="",$S1984=0),"",$G1984/$S1984)</f>
        <v/>
      </c>
      <c r="U1984" s="36">
        <f>IF($T1984="","",IF($T1984&lt;Settings!$B$8,"Critical",IF($T1984&lt;Settings!$B$9,"Semi Critical","Non Critical")))</f>
        <v/>
      </c>
      <c r="V1984" s="28" t="n"/>
      <c r="Z1984">
        <f>IF($B1984="","",IFERROR(VLOOKUP($B1984,'Plan HC for CCA'!$A:$B,2,0),""))</f>
        <v/>
      </c>
      <c r="AA1984">
        <f>IF(OR($B1984="",$Z1984=""),"",IF(N($M1984)&lt;$Z1984,"Delta","No Delta"))</f>
        <v/>
      </c>
      <c r="AB1984">
        <f>IF(OR($B1984="",$Z1984=""),"",MAX(0,$Z1984-N($M1984)))</f>
        <v/>
      </c>
      <c r="AC1984" s="46">
        <f>IF($B1984="","",IFERROR(INDEX('CCA Util %'!$H:$H,MATCH($B1984,'CCA Util %'!$E:$E,0)),""))</f>
        <v/>
      </c>
      <c r="AD1984">
        <f>IF($B1984="","",IFERROR(INDEX('CCA Util %'!$G:$G,MATCH($B1984,'CCA Util %'!$E:$E,0)),""))</f>
        <v/>
      </c>
      <c r="AE1984">
        <f>IF(OR($B1984="",$U1984=""),"",$U1984&amp;" &amp; "&amp;IF(OR($AD1984="",$AD1984=0),"Util NA",$AD1984&amp;" Util"))</f>
        <v/>
      </c>
    </row>
    <row r="1985" ht="15.75" customHeight="1" s="42">
      <c r="A1985" s="41" t="n"/>
      <c r="G1985" s="38" t="n"/>
      <c r="H1985" s="38" t="n"/>
      <c r="I1985" s="38" t="n"/>
      <c r="J1985" s="38" t="n"/>
      <c r="K1985" s="38" t="n"/>
      <c r="L1985" s="38" t="n"/>
      <c r="N1985" s="36">
        <f>IF($B1985="","",IF($C1985="SUPERSTORE","Superstore","DH"))</f>
        <v/>
      </c>
      <c r="O1985" s="36">
        <f>IF($B1985="","",IFERROR(VLOOKUP($B1985,Mapping!$A:$C,2,0),"Not Mapped"))</f>
        <v/>
      </c>
      <c r="P1985" s="36">
        <f>IF($B1985="","",IFERROR(VLOOKUP($B1985,Mapping!$A:$C,3,0),"Not Mapped"))</f>
        <v/>
      </c>
      <c r="Q1985" s="36">
        <f>IF($B1985="","",IFERROR(VLOOKUP($O1985,Leaders!$A:$B,2,0),"Not Mapped"))</f>
        <v/>
      </c>
      <c r="R1985" s="36">
        <f>IF($B1985="","",IF(COUNTIF(Exclusions!$A:$A,$B1985)&gt;0,"Yes","No"))</f>
        <v/>
      </c>
      <c r="S1985" s="38">
        <f>IF($B1985="","",MIN(1,DAY($A1985)/IF($N1985="Superstore",Settings!$B$5,Settings!$B$4)))</f>
        <v/>
      </c>
      <c r="T1985" s="38">
        <f>IF(OR($B1985="",$G1985="",$S1985=0),"",$G1985/$S1985)</f>
        <v/>
      </c>
      <c r="U1985" s="36">
        <f>IF($T1985="","",IF($T1985&lt;Settings!$B$8,"Critical",IF($T1985&lt;Settings!$B$9,"Semi Critical","Non Critical")))</f>
        <v/>
      </c>
      <c r="V1985" s="28" t="n"/>
      <c r="Z1985">
        <f>IF($B1985="","",IFERROR(VLOOKUP($B1985,'Plan HC for CCA'!$A:$B,2,0),""))</f>
        <v/>
      </c>
      <c r="AA1985">
        <f>IF(OR($B1985="",$Z1985=""),"",IF(N($M1985)&lt;$Z1985,"Delta","No Delta"))</f>
        <v/>
      </c>
      <c r="AB1985">
        <f>IF(OR($B1985="",$Z1985=""),"",MAX(0,$Z1985-N($M1985)))</f>
        <v/>
      </c>
      <c r="AC1985" s="46">
        <f>IF($B1985="","",IFERROR(INDEX('CCA Util %'!$H:$H,MATCH($B1985,'CCA Util %'!$E:$E,0)),""))</f>
        <v/>
      </c>
      <c r="AD1985">
        <f>IF($B1985="","",IFERROR(INDEX('CCA Util %'!$G:$G,MATCH($B1985,'CCA Util %'!$E:$E,0)),""))</f>
        <v/>
      </c>
      <c r="AE1985">
        <f>IF(OR($B1985="",$U1985=""),"",$U1985&amp;" &amp; "&amp;IF(OR($AD1985="",$AD1985=0),"Util NA",$AD1985&amp;" Util"))</f>
        <v/>
      </c>
    </row>
    <row r="1986" ht="15.75" customHeight="1" s="42">
      <c r="A1986" s="41" t="n"/>
      <c r="G1986" s="38" t="n"/>
      <c r="H1986" s="38" t="n"/>
      <c r="I1986" s="38" t="n"/>
      <c r="J1986" s="38" t="n"/>
      <c r="K1986" s="38" t="n"/>
      <c r="L1986" s="38" t="n"/>
      <c r="N1986" s="36">
        <f>IF($B1986="","",IF($C1986="SUPERSTORE","Superstore","DH"))</f>
        <v/>
      </c>
      <c r="O1986" s="36">
        <f>IF($B1986="","",IFERROR(VLOOKUP($B1986,Mapping!$A:$C,2,0),"Not Mapped"))</f>
        <v/>
      </c>
      <c r="P1986" s="36">
        <f>IF($B1986="","",IFERROR(VLOOKUP($B1986,Mapping!$A:$C,3,0),"Not Mapped"))</f>
        <v/>
      </c>
      <c r="Q1986" s="36">
        <f>IF($B1986="","",IFERROR(VLOOKUP($O1986,Leaders!$A:$B,2,0),"Not Mapped"))</f>
        <v/>
      </c>
      <c r="R1986" s="36">
        <f>IF($B1986="","",IF(COUNTIF(Exclusions!$A:$A,$B1986)&gt;0,"Yes","No"))</f>
        <v/>
      </c>
      <c r="S1986" s="38">
        <f>IF($B1986="","",MIN(1,DAY($A1986)/IF($N1986="Superstore",Settings!$B$5,Settings!$B$4)))</f>
        <v/>
      </c>
      <c r="T1986" s="38">
        <f>IF(OR($B1986="",$G1986="",$S1986=0),"",$G1986/$S1986)</f>
        <v/>
      </c>
      <c r="U1986" s="36">
        <f>IF($T1986="","",IF($T1986&lt;Settings!$B$8,"Critical",IF($T1986&lt;Settings!$B$9,"Semi Critical","Non Critical")))</f>
        <v/>
      </c>
      <c r="V1986" s="28" t="n"/>
      <c r="Z1986">
        <f>IF($B1986="","",IFERROR(VLOOKUP($B1986,'Plan HC for CCA'!$A:$B,2,0),""))</f>
        <v/>
      </c>
      <c r="AA1986">
        <f>IF(OR($B1986="",$Z1986=""),"",IF(N($M1986)&lt;$Z1986,"Delta","No Delta"))</f>
        <v/>
      </c>
      <c r="AB1986">
        <f>IF(OR($B1986="",$Z1986=""),"",MAX(0,$Z1986-N($M1986)))</f>
        <v/>
      </c>
      <c r="AC1986" s="46">
        <f>IF($B1986="","",IFERROR(INDEX('CCA Util %'!$H:$H,MATCH($B1986,'CCA Util %'!$E:$E,0)),""))</f>
        <v/>
      </c>
      <c r="AD1986">
        <f>IF($B1986="","",IFERROR(INDEX('CCA Util %'!$G:$G,MATCH($B1986,'CCA Util %'!$E:$E,0)),""))</f>
        <v/>
      </c>
      <c r="AE1986">
        <f>IF(OR($B1986="",$U1986=""),"",$U1986&amp;" &amp; "&amp;IF(OR($AD1986="",$AD1986=0),"Util NA",$AD1986&amp;" Util"))</f>
        <v/>
      </c>
    </row>
    <row r="1987" ht="15.75" customHeight="1" s="42">
      <c r="A1987" s="41" t="n"/>
      <c r="G1987" s="38" t="n"/>
      <c r="H1987" s="38" t="n"/>
      <c r="I1987" s="38" t="n"/>
      <c r="J1987" s="38" t="n"/>
      <c r="K1987" s="38" t="n"/>
      <c r="L1987" s="38" t="n"/>
      <c r="N1987" s="36">
        <f>IF($B1987="","",IF($C1987="SUPERSTORE","Superstore","DH"))</f>
        <v/>
      </c>
      <c r="O1987" s="36">
        <f>IF($B1987="","",IFERROR(VLOOKUP($B1987,Mapping!$A:$C,2,0),"Not Mapped"))</f>
        <v/>
      </c>
      <c r="P1987" s="36">
        <f>IF($B1987="","",IFERROR(VLOOKUP($B1987,Mapping!$A:$C,3,0),"Not Mapped"))</f>
        <v/>
      </c>
      <c r="Q1987" s="36">
        <f>IF($B1987="","",IFERROR(VLOOKUP($O1987,Leaders!$A:$B,2,0),"Not Mapped"))</f>
        <v/>
      </c>
      <c r="R1987" s="36">
        <f>IF($B1987="","",IF(COUNTIF(Exclusions!$A:$A,$B1987)&gt;0,"Yes","No"))</f>
        <v/>
      </c>
      <c r="S1987" s="38">
        <f>IF($B1987="","",MIN(1,DAY($A1987)/IF($N1987="Superstore",Settings!$B$5,Settings!$B$4)))</f>
        <v/>
      </c>
      <c r="T1987" s="38">
        <f>IF(OR($B1987="",$G1987="",$S1987=0),"",$G1987/$S1987)</f>
        <v/>
      </c>
      <c r="U1987" s="36">
        <f>IF($T1987="","",IF($T1987&lt;Settings!$B$8,"Critical",IF($T1987&lt;Settings!$B$9,"Semi Critical","Non Critical")))</f>
        <v/>
      </c>
      <c r="V1987" s="28" t="n"/>
      <c r="Z1987">
        <f>IF($B1987="","",IFERROR(VLOOKUP($B1987,'Plan HC for CCA'!$A:$B,2,0),""))</f>
        <v/>
      </c>
      <c r="AA1987">
        <f>IF(OR($B1987="",$Z1987=""),"",IF(N($M1987)&lt;$Z1987,"Delta","No Delta"))</f>
        <v/>
      </c>
      <c r="AB1987">
        <f>IF(OR($B1987="",$Z1987=""),"",MAX(0,$Z1987-N($M1987)))</f>
        <v/>
      </c>
      <c r="AC1987" s="46">
        <f>IF($B1987="","",IFERROR(INDEX('CCA Util %'!$H:$H,MATCH($B1987,'CCA Util %'!$E:$E,0)),""))</f>
        <v/>
      </c>
      <c r="AD1987">
        <f>IF($B1987="","",IFERROR(INDEX('CCA Util %'!$G:$G,MATCH($B1987,'CCA Util %'!$E:$E,0)),""))</f>
        <v/>
      </c>
      <c r="AE1987">
        <f>IF(OR($B1987="",$U1987=""),"",$U1987&amp;" &amp; "&amp;IF(OR($AD1987="",$AD1987=0),"Util NA",$AD1987&amp;" Util"))</f>
        <v/>
      </c>
    </row>
    <row r="1988" ht="15.75" customHeight="1" s="42">
      <c r="A1988" s="41" t="n"/>
      <c r="G1988" s="38" t="n"/>
      <c r="H1988" s="38" t="n"/>
      <c r="I1988" s="38" t="n"/>
      <c r="J1988" s="38" t="n"/>
      <c r="K1988" s="38" t="n"/>
      <c r="L1988" s="38" t="n"/>
      <c r="N1988" s="36">
        <f>IF($B1988="","",IF($C1988="SUPERSTORE","Superstore","DH"))</f>
        <v/>
      </c>
      <c r="O1988" s="36">
        <f>IF($B1988="","",IFERROR(VLOOKUP($B1988,Mapping!$A:$C,2,0),"Not Mapped"))</f>
        <v/>
      </c>
      <c r="P1988" s="36">
        <f>IF($B1988="","",IFERROR(VLOOKUP($B1988,Mapping!$A:$C,3,0),"Not Mapped"))</f>
        <v/>
      </c>
      <c r="Q1988" s="36">
        <f>IF($B1988="","",IFERROR(VLOOKUP($O1988,Leaders!$A:$B,2,0),"Not Mapped"))</f>
        <v/>
      </c>
      <c r="R1988" s="36">
        <f>IF($B1988="","",IF(COUNTIF(Exclusions!$A:$A,$B1988)&gt;0,"Yes","No"))</f>
        <v/>
      </c>
      <c r="S1988" s="38">
        <f>IF($B1988="","",MIN(1,DAY($A1988)/IF($N1988="Superstore",Settings!$B$5,Settings!$B$4)))</f>
        <v/>
      </c>
      <c r="T1988" s="38">
        <f>IF(OR($B1988="",$G1988="",$S1988=0),"",$G1988/$S1988)</f>
        <v/>
      </c>
      <c r="U1988" s="36">
        <f>IF($T1988="","",IF($T1988&lt;Settings!$B$8,"Critical",IF($T1988&lt;Settings!$B$9,"Semi Critical","Non Critical")))</f>
        <v/>
      </c>
      <c r="V1988" s="28" t="n"/>
      <c r="Z1988">
        <f>IF($B1988="","",IFERROR(VLOOKUP($B1988,'Plan HC for CCA'!$A:$B,2,0),""))</f>
        <v/>
      </c>
      <c r="AA1988">
        <f>IF(OR($B1988="",$Z1988=""),"",IF(N($M1988)&lt;$Z1988,"Delta","No Delta"))</f>
        <v/>
      </c>
      <c r="AB1988">
        <f>IF(OR($B1988="",$Z1988=""),"",MAX(0,$Z1988-N($M1988)))</f>
        <v/>
      </c>
      <c r="AC1988" s="46">
        <f>IF($B1988="","",IFERROR(INDEX('CCA Util %'!$H:$H,MATCH($B1988,'CCA Util %'!$E:$E,0)),""))</f>
        <v/>
      </c>
      <c r="AD1988">
        <f>IF($B1988="","",IFERROR(INDEX('CCA Util %'!$G:$G,MATCH($B1988,'CCA Util %'!$E:$E,0)),""))</f>
        <v/>
      </c>
      <c r="AE1988">
        <f>IF(OR($B1988="",$U1988=""),"",$U1988&amp;" &amp; "&amp;IF(OR($AD1988="",$AD1988=0),"Util NA",$AD1988&amp;" Util"))</f>
        <v/>
      </c>
    </row>
    <row r="1989" ht="15.75" customHeight="1" s="42">
      <c r="A1989" s="41" t="n"/>
      <c r="G1989" s="38" t="n"/>
      <c r="H1989" s="38" t="n"/>
      <c r="I1989" s="38" t="n"/>
      <c r="J1989" s="38" t="n"/>
      <c r="K1989" s="38" t="n"/>
      <c r="L1989" s="38" t="n"/>
      <c r="N1989" s="36">
        <f>IF($B1989="","",IF($C1989="SUPERSTORE","Superstore","DH"))</f>
        <v/>
      </c>
      <c r="O1989" s="36">
        <f>IF($B1989="","",IFERROR(VLOOKUP($B1989,Mapping!$A:$C,2,0),"Not Mapped"))</f>
        <v/>
      </c>
      <c r="P1989" s="36">
        <f>IF($B1989="","",IFERROR(VLOOKUP($B1989,Mapping!$A:$C,3,0),"Not Mapped"))</f>
        <v/>
      </c>
      <c r="Q1989" s="36">
        <f>IF($B1989="","",IFERROR(VLOOKUP($O1989,Leaders!$A:$B,2,0),"Not Mapped"))</f>
        <v/>
      </c>
      <c r="R1989" s="36">
        <f>IF($B1989="","",IF(COUNTIF(Exclusions!$A:$A,$B1989)&gt;0,"Yes","No"))</f>
        <v/>
      </c>
      <c r="S1989" s="38">
        <f>IF($B1989="","",MIN(1,DAY($A1989)/IF($N1989="Superstore",Settings!$B$5,Settings!$B$4)))</f>
        <v/>
      </c>
      <c r="T1989" s="38">
        <f>IF(OR($B1989="",$G1989="",$S1989=0),"",$G1989/$S1989)</f>
        <v/>
      </c>
      <c r="U1989" s="36">
        <f>IF($T1989="","",IF($T1989&lt;Settings!$B$8,"Critical",IF($T1989&lt;Settings!$B$9,"Semi Critical","Non Critical")))</f>
        <v/>
      </c>
      <c r="V1989" s="28" t="n"/>
      <c r="Z1989">
        <f>IF($B1989="","",IFERROR(VLOOKUP($B1989,'Plan HC for CCA'!$A:$B,2,0),""))</f>
        <v/>
      </c>
      <c r="AA1989">
        <f>IF(OR($B1989="",$Z1989=""),"",IF(N($M1989)&lt;$Z1989,"Delta","No Delta"))</f>
        <v/>
      </c>
      <c r="AB1989">
        <f>IF(OR($B1989="",$Z1989=""),"",MAX(0,$Z1989-N($M1989)))</f>
        <v/>
      </c>
      <c r="AC1989" s="46">
        <f>IF($B1989="","",IFERROR(INDEX('CCA Util %'!$H:$H,MATCH($B1989,'CCA Util %'!$E:$E,0)),""))</f>
        <v/>
      </c>
      <c r="AD1989">
        <f>IF($B1989="","",IFERROR(INDEX('CCA Util %'!$G:$G,MATCH($B1989,'CCA Util %'!$E:$E,0)),""))</f>
        <v/>
      </c>
      <c r="AE1989">
        <f>IF(OR($B1989="",$U1989=""),"",$U1989&amp;" &amp; "&amp;IF(OR($AD1989="",$AD1989=0),"Util NA",$AD1989&amp;" Util"))</f>
        <v/>
      </c>
    </row>
    <row r="1990" ht="15.75" customHeight="1" s="42">
      <c r="A1990" s="41" t="n"/>
      <c r="G1990" s="38" t="n"/>
      <c r="H1990" s="38" t="n"/>
      <c r="I1990" s="38" t="n"/>
      <c r="J1990" s="38" t="n"/>
      <c r="K1990" s="38" t="n"/>
      <c r="L1990" s="38" t="n"/>
      <c r="N1990" s="36">
        <f>IF($B1990="","",IF($C1990="SUPERSTORE","Superstore","DH"))</f>
        <v/>
      </c>
      <c r="O1990" s="36">
        <f>IF($B1990="","",IFERROR(VLOOKUP($B1990,Mapping!$A:$C,2,0),"Not Mapped"))</f>
        <v/>
      </c>
      <c r="P1990" s="36">
        <f>IF($B1990="","",IFERROR(VLOOKUP($B1990,Mapping!$A:$C,3,0),"Not Mapped"))</f>
        <v/>
      </c>
      <c r="Q1990" s="36">
        <f>IF($B1990="","",IFERROR(VLOOKUP($O1990,Leaders!$A:$B,2,0),"Not Mapped"))</f>
        <v/>
      </c>
      <c r="R1990" s="36">
        <f>IF($B1990="","",IF(COUNTIF(Exclusions!$A:$A,$B1990)&gt;0,"Yes","No"))</f>
        <v/>
      </c>
      <c r="S1990" s="38">
        <f>IF($B1990="","",MIN(1,DAY($A1990)/IF($N1990="Superstore",Settings!$B$5,Settings!$B$4)))</f>
        <v/>
      </c>
      <c r="T1990" s="38">
        <f>IF(OR($B1990="",$G1990="",$S1990=0),"",$G1990/$S1990)</f>
        <v/>
      </c>
      <c r="U1990" s="36">
        <f>IF($T1990="","",IF($T1990&lt;Settings!$B$8,"Critical",IF($T1990&lt;Settings!$B$9,"Semi Critical","Non Critical")))</f>
        <v/>
      </c>
      <c r="V1990" s="28" t="n"/>
      <c r="Z1990">
        <f>IF($B1990="","",IFERROR(VLOOKUP($B1990,'Plan HC for CCA'!$A:$B,2,0),""))</f>
        <v/>
      </c>
      <c r="AA1990">
        <f>IF(OR($B1990="",$Z1990=""),"",IF(N($M1990)&lt;$Z1990,"Delta","No Delta"))</f>
        <v/>
      </c>
      <c r="AB1990">
        <f>IF(OR($B1990="",$Z1990=""),"",MAX(0,$Z1990-N($M1990)))</f>
        <v/>
      </c>
      <c r="AC1990" s="46">
        <f>IF($B1990="","",IFERROR(INDEX('CCA Util %'!$H:$H,MATCH($B1990,'CCA Util %'!$E:$E,0)),""))</f>
        <v/>
      </c>
      <c r="AD1990">
        <f>IF($B1990="","",IFERROR(INDEX('CCA Util %'!$G:$G,MATCH($B1990,'CCA Util %'!$E:$E,0)),""))</f>
        <v/>
      </c>
      <c r="AE1990">
        <f>IF(OR($B1990="",$U1990=""),"",$U1990&amp;" &amp; "&amp;IF(OR($AD1990="",$AD1990=0),"Util NA",$AD1990&amp;" Util"))</f>
        <v/>
      </c>
    </row>
    <row r="1991" ht="15.75" customHeight="1" s="42">
      <c r="A1991" s="41" t="n"/>
      <c r="G1991" s="38" t="n"/>
      <c r="H1991" s="38" t="n"/>
      <c r="I1991" s="38" t="n"/>
      <c r="J1991" s="38" t="n"/>
      <c r="K1991" s="38" t="n"/>
      <c r="L1991" s="38" t="n"/>
      <c r="N1991" s="36">
        <f>IF($B1991="","",IF($C1991="SUPERSTORE","Superstore","DH"))</f>
        <v/>
      </c>
      <c r="O1991" s="36">
        <f>IF($B1991="","",IFERROR(VLOOKUP($B1991,Mapping!$A:$C,2,0),"Not Mapped"))</f>
        <v/>
      </c>
      <c r="P1991" s="36">
        <f>IF($B1991="","",IFERROR(VLOOKUP($B1991,Mapping!$A:$C,3,0),"Not Mapped"))</f>
        <v/>
      </c>
      <c r="Q1991" s="36">
        <f>IF($B1991="","",IFERROR(VLOOKUP($O1991,Leaders!$A:$B,2,0),"Not Mapped"))</f>
        <v/>
      </c>
      <c r="R1991" s="36">
        <f>IF($B1991="","",IF(COUNTIF(Exclusions!$A:$A,$B1991)&gt;0,"Yes","No"))</f>
        <v/>
      </c>
      <c r="S1991" s="38">
        <f>IF($B1991="","",MIN(1,DAY($A1991)/IF($N1991="Superstore",Settings!$B$5,Settings!$B$4)))</f>
        <v/>
      </c>
      <c r="T1991" s="38">
        <f>IF(OR($B1991="",$G1991="",$S1991=0),"",$G1991/$S1991)</f>
        <v/>
      </c>
      <c r="U1991" s="36">
        <f>IF($T1991="","",IF($T1991&lt;Settings!$B$8,"Critical",IF($T1991&lt;Settings!$B$9,"Semi Critical","Non Critical")))</f>
        <v/>
      </c>
      <c r="V1991" s="28" t="n"/>
      <c r="Z1991">
        <f>IF($B1991="","",IFERROR(VLOOKUP($B1991,'Plan HC for CCA'!$A:$B,2,0),""))</f>
        <v/>
      </c>
      <c r="AA1991">
        <f>IF(OR($B1991="",$Z1991=""),"",IF(N($M1991)&lt;$Z1991,"Delta","No Delta"))</f>
        <v/>
      </c>
      <c r="AB1991">
        <f>IF(OR($B1991="",$Z1991=""),"",MAX(0,$Z1991-N($M1991)))</f>
        <v/>
      </c>
      <c r="AC1991" s="46">
        <f>IF($B1991="","",IFERROR(INDEX('CCA Util %'!$H:$H,MATCH($B1991,'CCA Util %'!$E:$E,0)),""))</f>
        <v/>
      </c>
      <c r="AD1991">
        <f>IF($B1991="","",IFERROR(INDEX('CCA Util %'!$G:$G,MATCH($B1991,'CCA Util %'!$E:$E,0)),""))</f>
        <v/>
      </c>
      <c r="AE1991">
        <f>IF(OR($B1991="",$U1991=""),"",$U1991&amp;" &amp; "&amp;IF(OR($AD1991="",$AD1991=0),"Util NA",$AD1991&amp;" Util"))</f>
        <v/>
      </c>
    </row>
    <row r="1992" ht="15.75" customHeight="1" s="42">
      <c r="A1992" s="41" t="n"/>
      <c r="G1992" s="38" t="n"/>
      <c r="H1992" s="38" t="n"/>
      <c r="I1992" s="38" t="n"/>
      <c r="J1992" s="38" t="n"/>
      <c r="K1992" s="38" t="n"/>
      <c r="L1992" s="38" t="n"/>
      <c r="N1992" s="36">
        <f>IF($B1992="","",IF($C1992="SUPERSTORE","Superstore","DH"))</f>
        <v/>
      </c>
      <c r="O1992" s="36">
        <f>IF($B1992="","",IFERROR(VLOOKUP($B1992,Mapping!$A:$C,2,0),"Not Mapped"))</f>
        <v/>
      </c>
      <c r="P1992" s="36">
        <f>IF($B1992="","",IFERROR(VLOOKUP($B1992,Mapping!$A:$C,3,0),"Not Mapped"))</f>
        <v/>
      </c>
      <c r="Q1992" s="36">
        <f>IF($B1992="","",IFERROR(VLOOKUP($O1992,Leaders!$A:$B,2,0),"Not Mapped"))</f>
        <v/>
      </c>
      <c r="R1992" s="36">
        <f>IF($B1992="","",IF(COUNTIF(Exclusions!$A:$A,$B1992)&gt;0,"Yes","No"))</f>
        <v/>
      </c>
      <c r="S1992" s="38">
        <f>IF($B1992="","",MIN(1,DAY($A1992)/IF($N1992="Superstore",Settings!$B$5,Settings!$B$4)))</f>
        <v/>
      </c>
      <c r="T1992" s="38">
        <f>IF(OR($B1992="",$G1992="",$S1992=0),"",$G1992/$S1992)</f>
        <v/>
      </c>
      <c r="U1992" s="36">
        <f>IF($T1992="","",IF($T1992&lt;Settings!$B$8,"Critical",IF($T1992&lt;Settings!$B$9,"Semi Critical","Non Critical")))</f>
        <v/>
      </c>
      <c r="V1992" s="28" t="n"/>
      <c r="Z1992">
        <f>IF($B1992="","",IFERROR(VLOOKUP($B1992,'Plan HC for CCA'!$A:$B,2,0),""))</f>
        <v/>
      </c>
      <c r="AA1992">
        <f>IF(OR($B1992="",$Z1992=""),"",IF(N($M1992)&lt;$Z1992,"Delta","No Delta"))</f>
        <v/>
      </c>
      <c r="AB1992">
        <f>IF(OR($B1992="",$Z1992=""),"",MAX(0,$Z1992-N($M1992)))</f>
        <v/>
      </c>
      <c r="AC1992" s="46">
        <f>IF($B1992="","",IFERROR(INDEX('CCA Util %'!$H:$H,MATCH($B1992,'CCA Util %'!$E:$E,0)),""))</f>
        <v/>
      </c>
      <c r="AD1992">
        <f>IF($B1992="","",IFERROR(INDEX('CCA Util %'!$G:$G,MATCH($B1992,'CCA Util %'!$E:$E,0)),""))</f>
        <v/>
      </c>
      <c r="AE1992">
        <f>IF(OR($B1992="",$U1992=""),"",$U1992&amp;" &amp; "&amp;IF(OR($AD1992="",$AD1992=0),"Util NA",$AD1992&amp;" Util"))</f>
        <v/>
      </c>
    </row>
    <row r="1993" ht="15.75" customHeight="1" s="42">
      <c r="A1993" s="41" t="n"/>
      <c r="G1993" s="38" t="n"/>
      <c r="H1993" s="38" t="n"/>
      <c r="I1993" s="38" t="n"/>
      <c r="J1993" s="38" t="n"/>
      <c r="K1993" s="38" t="n"/>
      <c r="L1993" s="38" t="n"/>
      <c r="N1993" s="36">
        <f>IF($B1993="","",IF($C1993="SUPERSTORE","Superstore","DH"))</f>
        <v/>
      </c>
      <c r="O1993" s="36">
        <f>IF($B1993="","",IFERROR(VLOOKUP($B1993,Mapping!$A:$C,2,0),"Not Mapped"))</f>
        <v/>
      </c>
      <c r="P1993" s="36">
        <f>IF($B1993="","",IFERROR(VLOOKUP($B1993,Mapping!$A:$C,3,0),"Not Mapped"))</f>
        <v/>
      </c>
      <c r="Q1993" s="36">
        <f>IF($B1993="","",IFERROR(VLOOKUP($O1993,Leaders!$A:$B,2,0),"Not Mapped"))</f>
        <v/>
      </c>
      <c r="R1993" s="36">
        <f>IF($B1993="","",IF(COUNTIF(Exclusions!$A:$A,$B1993)&gt;0,"Yes","No"))</f>
        <v/>
      </c>
      <c r="S1993" s="38">
        <f>IF($B1993="","",MIN(1,DAY($A1993)/IF($N1993="Superstore",Settings!$B$5,Settings!$B$4)))</f>
        <v/>
      </c>
      <c r="T1993" s="38">
        <f>IF(OR($B1993="",$G1993="",$S1993=0),"",$G1993/$S1993)</f>
        <v/>
      </c>
      <c r="U1993" s="36">
        <f>IF($T1993="","",IF($T1993&lt;Settings!$B$8,"Critical",IF($T1993&lt;Settings!$B$9,"Semi Critical","Non Critical")))</f>
        <v/>
      </c>
      <c r="V1993" s="28" t="n"/>
      <c r="Z1993">
        <f>IF($B1993="","",IFERROR(VLOOKUP($B1993,'Plan HC for CCA'!$A:$B,2,0),""))</f>
        <v/>
      </c>
      <c r="AA1993">
        <f>IF(OR($B1993="",$Z1993=""),"",IF(N($M1993)&lt;$Z1993,"Delta","No Delta"))</f>
        <v/>
      </c>
      <c r="AB1993">
        <f>IF(OR($B1993="",$Z1993=""),"",MAX(0,$Z1993-N($M1993)))</f>
        <v/>
      </c>
      <c r="AC1993" s="46">
        <f>IF($B1993="","",IFERROR(INDEX('CCA Util %'!$H:$H,MATCH($B1993,'CCA Util %'!$E:$E,0)),""))</f>
        <v/>
      </c>
      <c r="AD1993">
        <f>IF($B1993="","",IFERROR(INDEX('CCA Util %'!$G:$G,MATCH($B1993,'CCA Util %'!$E:$E,0)),""))</f>
        <v/>
      </c>
      <c r="AE1993">
        <f>IF(OR($B1993="",$U1993=""),"",$U1993&amp;" &amp; "&amp;IF(OR($AD1993="",$AD1993=0),"Util NA",$AD1993&amp;" Util"))</f>
        <v/>
      </c>
    </row>
    <row r="1994" ht="15.75" customHeight="1" s="42">
      <c r="A1994" s="41" t="n"/>
      <c r="G1994" s="38" t="n"/>
      <c r="H1994" s="38" t="n"/>
      <c r="I1994" s="38" t="n"/>
      <c r="J1994" s="38" t="n"/>
      <c r="K1994" s="38" t="n"/>
      <c r="L1994" s="38" t="n"/>
      <c r="N1994" s="36">
        <f>IF($B1994="","",IF($C1994="SUPERSTORE","Superstore","DH"))</f>
        <v/>
      </c>
      <c r="O1994" s="36">
        <f>IF($B1994="","",IFERROR(VLOOKUP($B1994,Mapping!$A:$C,2,0),"Not Mapped"))</f>
        <v/>
      </c>
      <c r="P1994" s="36">
        <f>IF($B1994="","",IFERROR(VLOOKUP($B1994,Mapping!$A:$C,3,0),"Not Mapped"))</f>
        <v/>
      </c>
      <c r="Q1994" s="36">
        <f>IF($B1994="","",IFERROR(VLOOKUP($O1994,Leaders!$A:$B,2,0),"Not Mapped"))</f>
        <v/>
      </c>
      <c r="R1994" s="36">
        <f>IF($B1994="","",IF(COUNTIF(Exclusions!$A:$A,$B1994)&gt;0,"Yes","No"))</f>
        <v/>
      </c>
      <c r="S1994" s="38">
        <f>IF($B1994="","",MIN(1,DAY($A1994)/IF($N1994="Superstore",Settings!$B$5,Settings!$B$4)))</f>
        <v/>
      </c>
      <c r="T1994" s="38">
        <f>IF(OR($B1994="",$G1994="",$S1994=0),"",$G1994/$S1994)</f>
        <v/>
      </c>
      <c r="U1994" s="36">
        <f>IF($T1994="","",IF($T1994&lt;Settings!$B$8,"Critical",IF($T1994&lt;Settings!$B$9,"Semi Critical","Non Critical")))</f>
        <v/>
      </c>
      <c r="V1994" s="28" t="n"/>
      <c r="Z1994">
        <f>IF($B1994="","",IFERROR(VLOOKUP($B1994,'Plan HC for CCA'!$A:$B,2,0),""))</f>
        <v/>
      </c>
      <c r="AA1994">
        <f>IF(OR($B1994="",$Z1994=""),"",IF(N($M1994)&lt;$Z1994,"Delta","No Delta"))</f>
        <v/>
      </c>
      <c r="AB1994">
        <f>IF(OR($B1994="",$Z1994=""),"",MAX(0,$Z1994-N($M1994)))</f>
        <v/>
      </c>
      <c r="AC1994" s="46">
        <f>IF($B1994="","",IFERROR(INDEX('CCA Util %'!$H:$H,MATCH($B1994,'CCA Util %'!$E:$E,0)),""))</f>
        <v/>
      </c>
      <c r="AD1994">
        <f>IF($B1994="","",IFERROR(INDEX('CCA Util %'!$G:$G,MATCH($B1994,'CCA Util %'!$E:$E,0)),""))</f>
        <v/>
      </c>
      <c r="AE1994">
        <f>IF(OR($B1994="",$U1994=""),"",$U1994&amp;" &amp; "&amp;IF(OR($AD1994="",$AD1994=0),"Util NA",$AD1994&amp;" Util"))</f>
        <v/>
      </c>
    </row>
    <row r="1995" ht="15.75" customHeight="1" s="42">
      <c r="A1995" s="41" t="n"/>
      <c r="G1995" s="38" t="n"/>
      <c r="H1995" s="38" t="n"/>
      <c r="I1995" s="38" t="n"/>
      <c r="J1995" s="38" t="n"/>
      <c r="K1995" s="38" t="n"/>
      <c r="L1995" s="38" t="n"/>
      <c r="N1995" s="36">
        <f>IF($B1995="","",IF($C1995="SUPERSTORE","Superstore","DH"))</f>
        <v/>
      </c>
      <c r="O1995" s="36">
        <f>IF($B1995="","",IFERROR(VLOOKUP($B1995,Mapping!$A:$C,2,0),"Not Mapped"))</f>
        <v/>
      </c>
      <c r="P1995" s="36">
        <f>IF($B1995="","",IFERROR(VLOOKUP($B1995,Mapping!$A:$C,3,0),"Not Mapped"))</f>
        <v/>
      </c>
      <c r="Q1995" s="36">
        <f>IF($B1995="","",IFERROR(VLOOKUP($O1995,Leaders!$A:$B,2,0),"Not Mapped"))</f>
        <v/>
      </c>
      <c r="R1995" s="36">
        <f>IF($B1995="","",IF(COUNTIF(Exclusions!$A:$A,$B1995)&gt;0,"Yes","No"))</f>
        <v/>
      </c>
      <c r="S1995" s="38">
        <f>IF($B1995="","",MIN(1,DAY($A1995)/IF($N1995="Superstore",Settings!$B$5,Settings!$B$4)))</f>
        <v/>
      </c>
      <c r="T1995" s="38">
        <f>IF(OR($B1995="",$G1995="",$S1995=0),"",$G1995/$S1995)</f>
        <v/>
      </c>
      <c r="U1995" s="36">
        <f>IF($T1995="","",IF($T1995&lt;Settings!$B$8,"Critical",IF($T1995&lt;Settings!$B$9,"Semi Critical","Non Critical")))</f>
        <v/>
      </c>
      <c r="V1995" s="28" t="n"/>
      <c r="Z1995">
        <f>IF($B1995="","",IFERROR(VLOOKUP($B1995,'Plan HC for CCA'!$A:$B,2,0),""))</f>
        <v/>
      </c>
      <c r="AA1995">
        <f>IF(OR($B1995="",$Z1995=""),"",IF(N($M1995)&lt;$Z1995,"Delta","No Delta"))</f>
        <v/>
      </c>
      <c r="AB1995">
        <f>IF(OR($B1995="",$Z1995=""),"",MAX(0,$Z1995-N($M1995)))</f>
        <v/>
      </c>
      <c r="AC1995" s="46">
        <f>IF($B1995="","",IFERROR(INDEX('CCA Util %'!$H:$H,MATCH($B1995,'CCA Util %'!$E:$E,0)),""))</f>
        <v/>
      </c>
      <c r="AD1995">
        <f>IF($B1995="","",IFERROR(INDEX('CCA Util %'!$G:$G,MATCH($B1995,'CCA Util %'!$E:$E,0)),""))</f>
        <v/>
      </c>
      <c r="AE1995">
        <f>IF(OR($B1995="",$U1995=""),"",$U1995&amp;" &amp; "&amp;IF(OR($AD1995="",$AD1995=0),"Util NA",$AD1995&amp;" Util"))</f>
        <v/>
      </c>
    </row>
    <row r="1996" ht="15.75" customHeight="1" s="42">
      <c r="A1996" s="41" t="n"/>
      <c r="G1996" s="38" t="n"/>
      <c r="H1996" s="38" t="n"/>
      <c r="I1996" s="38" t="n"/>
      <c r="J1996" s="38" t="n"/>
      <c r="K1996" s="38" t="n"/>
      <c r="L1996" s="38" t="n"/>
      <c r="N1996" s="36">
        <f>IF($B1996="","",IF($C1996="SUPERSTORE","Superstore","DH"))</f>
        <v/>
      </c>
      <c r="O1996" s="36">
        <f>IF($B1996="","",IFERROR(VLOOKUP($B1996,Mapping!$A:$C,2,0),"Not Mapped"))</f>
        <v/>
      </c>
      <c r="P1996" s="36">
        <f>IF($B1996="","",IFERROR(VLOOKUP($B1996,Mapping!$A:$C,3,0),"Not Mapped"))</f>
        <v/>
      </c>
      <c r="Q1996" s="36">
        <f>IF($B1996="","",IFERROR(VLOOKUP($O1996,Leaders!$A:$B,2,0),"Not Mapped"))</f>
        <v/>
      </c>
      <c r="R1996" s="36">
        <f>IF($B1996="","",IF(COUNTIF(Exclusions!$A:$A,$B1996)&gt;0,"Yes","No"))</f>
        <v/>
      </c>
      <c r="S1996" s="38">
        <f>IF($B1996="","",MIN(1,DAY($A1996)/IF($N1996="Superstore",Settings!$B$5,Settings!$B$4)))</f>
        <v/>
      </c>
      <c r="T1996" s="38">
        <f>IF(OR($B1996="",$G1996="",$S1996=0),"",$G1996/$S1996)</f>
        <v/>
      </c>
      <c r="U1996" s="36">
        <f>IF($T1996="","",IF($T1996&lt;Settings!$B$8,"Critical",IF($T1996&lt;Settings!$B$9,"Semi Critical","Non Critical")))</f>
        <v/>
      </c>
      <c r="V1996" s="28" t="n"/>
      <c r="Z1996">
        <f>IF($B1996="","",IFERROR(VLOOKUP($B1996,'Plan HC for CCA'!$A:$B,2,0),""))</f>
        <v/>
      </c>
      <c r="AA1996">
        <f>IF(OR($B1996="",$Z1996=""),"",IF(N($M1996)&lt;$Z1996,"Delta","No Delta"))</f>
        <v/>
      </c>
      <c r="AB1996">
        <f>IF(OR($B1996="",$Z1996=""),"",MAX(0,$Z1996-N($M1996)))</f>
        <v/>
      </c>
      <c r="AC1996" s="46">
        <f>IF($B1996="","",IFERROR(INDEX('CCA Util %'!$H:$H,MATCH($B1996,'CCA Util %'!$E:$E,0)),""))</f>
        <v/>
      </c>
      <c r="AD1996">
        <f>IF($B1996="","",IFERROR(INDEX('CCA Util %'!$G:$G,MATCH($B1996,'CCA Util %'!$E:$E,0)),""))</f>
        <v/>
      </c>
      <c r="AE1996">
        <f>IF(OR($B1996="",$U1996=""),"",$U1996&amp;" &amp; "&amp;IF(OR($AD1996="",$AD1996=0),"Util NA",$AD1996&amp;" Util"))</f>
        <v/>
      </c>
    </row>
    <row r="1997" ht="15.75" customHeight="1" s="42">
      <c r="A1997" s="41" t="n"/>
      <c r="G1997" s="38" t="n"/>
      <c r="H1997" s="38" t="n"/>
      <c r="I1997" s="38" t="n"/>
      <c r="J1997" s="38" t="n"/>
      <c r="K1997" s="38" t="n"/>
      <c r="L1997" s="38" t="n"/>
      <c r="N1997" s="36">
        <f>IF($B1997="","",IF($C1997="SUPERSTORE","Superstore","DH"))</f>
        <v/>
      </c>
      <c r="O1997" s="36">
        <f>IF($B1997="","",IFERROR(VLOOKUP($B1997,Mapping!$A:$C,2,0),"Not Mapped"))</f>
        <v/>
      </c>
      <c r="P1997" s="36">
        <f>IF($B1997="","",IFERROR(VLOOKUP($B1997,Mapping!$A:$C,3,0),"Not Mapped"))</f>
        <v/>
      </c>
      <c r="Q1997" s="36">
        <f>IF($B1997="","",IFERROR(VLOOKUP($O1997,Leaders!$A:$B,2,0),"Not Mapped"))</f>
        <v/>
      </c>
      <c r="R1997" s="36">
        <f>IF($B1997="","",IF(COUNTIF(Exclusions!$A:$A,$B1997)&gt;0,"Yes","No"))</f>
        <v/>
      </c>
      <c r="S1997" s="38">
        <f>IF($B1997="","",MIN(1,DAY($A1997)/IF($N1997="Superstore",Settings!$B$5,Settings!$B$4)))</f>
        <v/>
      </c>
      <c r="T1997" s="38">
        <f>IF(OR($B1997="",$G1997="",$S1997=0),"",$G1997/$S1997)</f>
        <v/>
      </c>
      <c r="U1997" s="36">
        <f>IF($T1997="","",IF($T1997&lt;Settings!$B$8,"Critical",IF($T1997&lt;Settings!$B$9,"Semi Critical","Non Critical")))</f>
        <v/>
      </c>
      <c r="V1997" s="28" t="n"/>
      <c r="Z1997">
        <f>IF($B1997="","",IFERROR(VLOOKUP($B1997,'Plan HC for CCA'!$A:$B,2,0),""))</f>
        <v/>
      </c>
      <c r="AA1997">
        <f>IF(OR($B1997="",$Z1997=""),"",IF(N($M1997)&lt;$Z1997,"Delta","No Delta"))</f>
        <v/>
      </c>
      <c r="AB1997">
        <f>IF(OR($B1997="",$Z1997=""),"",MAX(0,$Z1997-N($M1997)))</f>
        <v/>
      </c>
      <c r="AC1997" s="46">
        <f>IF($B1997="","",IFERROR(INDEX('CCA Util %'!$H:$H,MATCH($B1997,'CCA Util %'!$E:$E,0)),""))</f>
        <v/>
      </c>
      <c r="AD1997">
        <f>IF($B1997="","",IFERROR(INDEX('CCA Util %'!$G:$G,MATCH($B1997,'CCA Util %'!$E:$E,0)),""))</f>
        <v/>
      </c>
      <c r="AE1997">
        <f>IF(OR($B1997="",$U1997=""),"",$U1997&amp;" &amp; "&amp;IF(OR($AD1997="",$AD1997=0),"Util NA",$AD1997&amp;" Util"))</f>
        <v/>
      </c>
    </row>
    <row r="1998" ht="15.75" customHeight="1" s="42">
      <c r="A1998" s="41" t="n"/>
      <c r="G1998" s="38" t="n"/>
      <c r="H1998" s="38" t="n"/>
      <c r="I1998" s="38" t="n"/>
      <c r="J1998" s="38" t="n"/>
      <c r="K1998" s="38" t="n"/>
      <c r="L1998" s="38" t="n"/>
      <c r="N1998" s="36">
        <f>IF($B1998="","",IF($C1998="SUPERSTORE","Superstore","DH"))</f>
        <v/>
      </c>
      <c r="O1998" s="36">
        <f>IF($B1998="","",IFERROR(VLOOKUP($B1998,Mapping!$A:$C,2,0),"Not Mapped"))</f>
        <v/>
      </c>
      <c r="P1998" s="36">
        <f>IF($B1998="","",IFERROR(VLOOKUP($B1998,Mapping!$A:$C,3,0),"Not Mapped"))</f>
        <v/>
      </c>
      <c r="Q1998" s="36">
        <f>IF($B1998="","",IFERROR(VLOOKUP($O1998,Leaders!$A:$B,2,0),"Not Mapped"))</f>
        <v/>
      </c>
      <c r="R1998" s="36">
        <f>IF($B1998="","",IF(COUNTIF(Exclusions!$A:$A,$B1998)&gt;0,"Yes","No"))</f>
        <v/>
      </c>
      <c r="S1998" s="38">
        <f>IF($B1998="","",MIN(1,DAY($A1998)/IF($N1998="Superstore",Settings!$B$5,Settings!$B$4)))</f>
        <v/>
      </c>
      <c r="T1998" s="38">
        <f>IF(OR($B1998="",$G1998="",$S1998=0),"",$G1998/$S1998)</f>
        <v/>
      </c>
      <c r="U1998" s="36">
        <f>IF($T1998="","",IF($T1998&lt;Settings!$B$8,"Critical",IF($T1998&lt;Settings!$B$9,"Semi Critical","Non Critical")))</f>
        <v/>
      </c>
      <c r="V1998" s="28" t="n"/>
      <c r="Z1998">
        <f>IF($B1998="","",IFERROR(VLOOKUP($B1998,'Plan HC for CCA'!$A:$B,2,0),""))</f>
        <v/>
      </c>
      <c r="AA1998">
        <f>IF(OR($B1998="",$Z1998=""),"",IF(N($M1998)&lt;$Z1998,"Delta","No Delta"))</f>
        <v/>
      </c>
      <c r="AB1998">
        <f>IF(OR($B1998="",$Z1998=""),"",MAX(0,$Z1998-N($M1998)))</f>
        <v/>
      </c>
      <c r="AC1998" s="46">
        <f>IF($B1998="","",IFERROR(INDEX('CCA Util %'!$H:$H,MATCH($B1998,'CCA Util %'!$E:$E,0)),""))</f>
        <v/>
      </c>
      <c r="AD1998">
        <f>IF($B1998="","",IFERROR(INDEX('CCA Util %'!$G:$G,MATCH($B1998,'CCA Util %'!$E:$E,0)),""))</f>
        <v/>
      </c>
      <c r="AE1998">
        <f>IF(OR($B1998="",$U1998=""),"",$U1998&amp;" &amp; "&amp;IF(OR($AD1998="",$AD1998=0),"Util NA",$AD1998&amp;" Util"))</f>
        <v/>
      </c>
    </row>
    <row r="1999" ht="15.75" customHeight="1" s="42">
      <c r="A1999" s="41" t="n"/>
      <c r="G1999" s="38" t="n"/>
      <c r="H1999" s="38" t="n"/>
      <c r="I1999" s="38" t="n"/>
      <c r="J1999" s="38" t="n"/>
      <c r="K1999" s="38" t="n"/>
      <c r="L1999" s="38" t="n"/>
      <c r="N1999" s="36">
        <f>IF($B1999="","",IF($C1999="SUPERSTORE","Superstore","DH"))</f>
        <v/>
      </c>
      <c r="O1999" s="36">
        <f>IF($B1999="","",IFERROR(VLOOKUP($B1999,Mapping!$A:$C,2,0),"Not Mapped"))</f>
        <v/>
      </c>
      <c r="P1999" s="36">
        <f>IF($B1999="","",IFERROR(VLOOKUP($B1999,Mapping!$A:$C,3,0),"Not Mapped"))</f>
        <v/>
      </c>
      <c r="Q1999" s="36">
        <f>IF($B1999="","",IFERROR(VLOOKUP($O1999,Leaders!$A:$B,2,0),"Not Mapped"))</f>
        <v/>
      </c>
      <c r="R1999" s="36">
        <f>IF($B1999="","",IF(COUNTIF(Exclusions!$A:$A,$B1999)&gt;0,"Yes","No"))</f>
        <v/>
      </c>
      <c r="S1999" s="38">
        <f>IF($B1999="","",MIN(1,DAY($A1999)/IF($N1999="Superstore",Settings!$B$5,Settings!$B$4)))</f>
        <v/>
      </c>
      <c r="T1999" s="38">
        <f>IF(OR($B1999="",$G1999="",$S1999=0),"",$G1999/$S1999)</f>
        <v/>
      </c>
      <c r="U1999" s="36">
        <f>IF($T1999="","",IF($T1999&lt;Settings!$B$8,"Critical",IF($T1999&lt;Settings!$B$9,"Semi Critical","Non Critical")))</f>
        <v/>
      </c>
      <c r="V1999" s="28" t="n"/>
      <c r="Z1999">
        <f>IF($B1999="","",IFERROR(VLOOKUP($B1999,'Plan HC for CCA'!$A:$B,2,0),""))</f>
        <v/>
      </c>
      <c r="AA1999">
        <f>IF(OR($B1999="",$Z1999=""),"",IF(N($M1999)&lt;$Z1999,"Delta","No Delta"))</f>
        <v/>
      </c>
      <c r="AB1999">
        <f>IF(OR($B1999="",$Z1999=""),"",MAX(0,$Z1999-N($M1999)))</f>
        <v/>
      </c>
      <c r="AC1999" s="46">
        <f>IF($B1999="","",IFERROR(INDEX('CCA Util %'!$H:$H,MATCH($B1999,'CCA Util %'!$E:$E,0)),""))</f>
        <v/>
      </c>
      <c r="AD1999">
        <f>IF($B1999="","",IFERROR(INDEX('CCA Util %'!$G:$G,MATCH($B1999,'CCA Util %'!$E:$E,0)),""))</f>
        <v/>
      </c>
      <c r="AE1999">
        <f>IF(OR($B1999="",$U1999=""),"",$U1999&amp;" &amp; "&amp;IF(OR($AD1999="",$AD1999=0),"Util NA",$AD1999&amp;" Util"))</f>
        <v/>
      </c>
    </row>
    <row r="2000" ht="15.75" customHeight="1" s="42">
      <c r="A2000" s="41" t="n"/>
      <c r="G2000" s="38" t="n"/>
      <c r="H2000" s="38" t="n"/>
      <c r="I2000" s="38" t="n"/>
      <c r="J2000" s="38" t="n"/>
      <c r="K2000" s="38" t="n"/>
      <c r="L2000" s="38" t="n"/>
      <c r="N2000" s="36">
        <f>IF($B2000="","",IF($C2000="SUPERSTORE","Superstore","DH"))</f>
        <v/>
      </c>
      <c r="O2000" s="36">
        <f>IF($B2000="","",IFERROR(VLOOKUP($B2000,Mapping!$A:$C,2,0),"Not Mapped"))</f>
        <v/>
      </c>
      <c r="P2000" s="36">
        <f>IF($B2000="","",IFERROR(VLOOKUP($B2000,Mapping!$A:$C,3,0),"Not Mapped"))</f>
        <v/>
      </c>
      <c r="Q2000" s="36">
        <f>IF($B2000="","",IFERROR(VLOOKUP($O2000,Leaders!$A:$B,2,0),"Not Mapped"))</f>
        <v/>
      </c>
      <c r="R2000" s="36">
        <f>IF($B2000="","",IF(COUNTIF(Exclusions!$A:$A,$B2000)&gt;0,"Yes","No"))</f>
        <v/>
      </c>
      <c r="S2000" s="38">
        <f>IF($B2000="","",MIN(1,DAY($A2000)/IF($N2000="Superstore",Settings!$B$5,Settings!$B$4)))</f>
        <v/>
      </c>
      <c r="T2000" s="38">
        <f>IF(OR($B2000="",$G2000="",$S2000=0),"",$G2000/$S2000)</f>
        <v/>
      </c>
      <c r="U2000" s="36">
        <f>IF($T2000="","",IF($T2000&lt;Settings!$B$8,"Critical",IF($T2000&lt;Settings!$B$9,"Semi Critical","Non Critical")))</f>
        <v/>
      </c>
      <c r="V2000" s="28" t="n"/>
      <c r="Z2000">
        <f>IF($B2000="","",IFERROR(VLOOKUP($B2000,'Plan HC for CCA'!$A:$B,2,0),""))</f>
        <v/>
      </c>
      <c r="AA2000">
        <f>IF(OR($B2000="",$Z2000=""),"",IF(N($M2000)&lt;$Z2000,"Delta","No Delta"))</f>
        <v/>
      </c>
      <c r="AB2000">
        <f>IF(OR($B2000="",$Z2000=""),"",MAX(0,$Z2000-N($M2000)))</f>
        <v/>
      </c>
      <c r="AC2000" s="46">
        <f>IF($B2000="","",IFERROR(INDEX('CCA Util %'!$H:$H,MATCH($B2000,'CCA Util %'!$E:$E,0)),""))</f>
        <v/>
      </c>
      <c r="AD2000">
        <f>IF($B2000="","",IFERROR(INDEX('CCA Util %'!$G:$G,MATCH($B2000,'CCA Util %'!$E:$E,0)),""))</f>
        <v/>
      </c>
      <c r="AE2000">
        <f>IF(OR($B2000="",$U2000=""),"",$U2000&amp;" &amp; "&amp;IF(OR($AD2000="",$AD2000=0),"Util NA",$AD2000&amp;" Util"))</f>
        <v/>
      </c>
    </row>
    <row r="2001" ht="15.75" customHeight="1" s="42">
      <c r="A2001" s="41" t="n"/>
      <c r="G2001" s="38" t="n"/>
      <c r="H2001" s="38" t="n"/>
      <c r="I2001" s="38" t="n"/>
      <c r="J2001" s="38" t="n"/>
      <c r="K2001" s="38" t="n"/>
      <c r="L2001" s="38" t="n"/>
      <c r="N2001" s="36">
        <f>IF($B2001="","",IF($C2001="SUPERSTORE","Superstore","DH"))</f>
        <v/>
      </c>
      <c r="O2001" s="36">
        <f>IF($B2001="","",IFERROR(VLOOKUP($B2001,Mapping!$A:$C,2,0),"Not Mapped"))</f>
        <v/>
      </c>
      <c r="P2001" s="36">
        <f>IF($B2001="","",IFERROR(VLOOKUP($B2001,Mapping!$A:$C,3,0),"Not Mapped"))</f>
        <v/>
      </c>
      <c r="Q2001" s="36">
        <f>IF($B2001="","",IFERROR(VLOOKUP($O2001,Leaders!$A:$B,2,0),"Not Mapped"))</f>
        <v/>
      </c>
      <c r="R2001" s="36">
        <f>IF($B2001="","",IF(COUNTIF(Exclusions!$A:$A,$B2001)&gt;0,"Yes","No"))</f>
        <v/>
      </c>
      <c r="S2001" s="38">
        <f>IF($B2001="","",MIN(1,DAY($A2001)/IF($N2001="Superstore",Settings!$B$5,Settings!$B$4)))</f>
        <v/>
      </c>
      <c r="T2001" s="38">
        <f>IF(OR($B2001="",$G2001="",$S2001=0),"",$G2001/$S2001)</f>
        <v/>
      </c>
      <c r="U2001" s="36">
        <f>IF($T2001="","",IF($T2001&lt;Settings!$B$8,"Critical",IF($T2001&lt;Settings!$B$9,"Semi Critical","Non Critical")))</f>
        <v/>
      </c>
      <c r="V2001" s="28" t="n"/>
      <c r="Z2001">
        <f>IF($B2001="","",IFERROR(VLOOKUP($B2001,'Plan HC for CCA'!$A:$B,2,0),""))</f>
        <v/>
      </c>
      <c r="AA2001">
        <f>IF(OR($B2001="",$Z2001=""),"",IF(N($M2001)&lt;$Z2001,"Delta","No Delta"))</f>
        <v/>
      </c>
      <c r="AB2001">
        <f>IF(OR($B2001="",$Z2001=""),"",MAX(0,$Z2001-N($M2001)))</f>
        <v/>
      </c>
      <c r="AC2001" s="46">
        <f>IF($B2001="","",IFERROR(INDEX('CCA Util %'!$H:$H,MATCH($B2001,'CCA Util %'!$E:$E,0)),""))</f>
        <v/>
      </c>
      <c r="AD2001">
        <f>IF($B2001="","",IFERROR(INDEX('CCA Util %'!$G:$G,MATCH($B2001,'CCA Util %'!$E:$E,0)),""))</f>
        <v/>
      </c>
      <c r="AE2001">
        <f>IF(OR($B2001="",$U2001=""),"",$U2001&amp;" &amp; "&amp;IF(OR($AD2001="",$AD2001=0),"Util NA",$AD2001&amp;" Util"))</f>
        <v/>
      </c>
    </row>
    <row r="2002" ht="15.75" customHeight="1" s="42">
      <c r="A2002" s="41" t="n"/>
      <c r="G2002" s="38" t="n"/>
      <c r="H2002" s="38" t="n"/>
      <c r="I2002" s="38" t="n"/>
      <c r="J2002" s="38" t="n"/>
      <c r="K2002" s="38" t="n"/>
      <c r="L2002" s="38" t="n"/>
      <c r="N2002" s="36">
        <f>IF($B2002="","",IF($C2002="SUPERSTORE","Superstore","DH"))</f>
        <v/>
      </c>
      <c r="O2002" s="36">
        <f>IF($B2002="","",IFERROR(VLOOKUP($B2002,Mapping!$A:$C,2,0),"Not Mapped"))</f>
        <v/>
      </c>
      <c r="P2002" s="36">
        <f>IF($B2002="","",IFERROR(VLOOKUP($B2002,Mapping!$A:$C,3,0),"Not Mapped"))</f>
        <v/>
      </c>
      <c r="Q2002" s="36">
        <f>IF($B2002="","",IFERROR(VLOOKUP($O2002,Leaders!$A:$B,2,0),"Not Mapped"))</f>
        <v/>
      </c>
      <c r="R2002" s="36">
        <f>IF($B2002="","",IF(COUNTIF(Exclusions!$A:$A,$B2002)&gt;0,"Yes","No"))</f>
        <v/>
      </c>
      <c r="S2002" s="38">
        <f>IF($B2002="","",MIN(1,DAY($A2002)/IF($N2002="Superstore",Settings!$B$5,Settings!$B$4)))</f>
        <v/>
      </c>
      <c r="T2002" s="38">
        <f>IF(OR($B2002="",$G2002="",$S2002=0),"",$G2002/$S2002)</f>
        <v/>
      </c>
      <c r="U2002" s="36">
        <f>IF($T2002="","",IF($T2002&lt;Settings!$B$8,"Critical",IF($T2002&lt;Settings!$B$9,"Semi Critical","Non Critical")))</f>
        <v/>
      </c>
      <c r="V2002" s="28" t="n"/>
      <c r="Z2002">
        <f>IF($B2002="","",IFERROR(VLOOKUP($B2002,'Plan HC for CCA'!$A:$B,2,0),""))</f>
        <v/>
      </c>
      <c r="AA2002">
        <f>IF(OR($B2002="",$Z2002=""),"",IF(N($M2002)&lt;$Z2002,"Delta","No Delta"))</f>
        <v/>
      </c>
      <c r="AB2002">
        <f>IF(OR($B2002="",$Z2002=""),"",MAX(0,$Z2002-N($M2002)))</f>
        <v/>
      </c>
      <c r="AC2002" s="46">
        <f>IF($B2002="","",IFERROR(INDEX('CCA Util %'!$H:$H,MATCH($B2002,'CCA Util %'!$E:$E,0)),""))</f>
        <v/>
      </c>
      <c r="AD2002">
        <f>IF($B2002="","",IFERROR(INDEX('CCA Util %'!$G:$G,MATCH($B2002,'CCA Util %'!$E:$E,0)),""))</f>
        <v/>
      </c>
      <c r="AE2002">
        <f>IF(OR($B2002="",$U2002=""),"",$U2002&amp;" &amp; "&amp;IF(OR($AD2002="",$AD2002=0),"Util NA",$AD2002&amp;" Util"))</f>
        <v/>
      </c>
    </row>
    <row r="2003" ht="15.75" customHeight="1" s="42">
      <c r="A2003" s="41" t="n"/>
      <c r="G2003" s="38" t="n"/>
      <c r="H2003" s="38" t="n"/>
      <c r="I2003" s="38" t="n"/>
      <c r="J2003" s="38" t="n"/>
      <c r="K2003" s="38" t="n"/>
      <c r="L2003" s="38" t="n"/>
      <c r="N2003" s="36">
        <f>IF($B2003="","",IF($C2003="SUPERSTORE","Superstore","DH"))</f>
        <v/>
      </c>
      <c r="O2003" s="36">
        <f>IF($B2003="","",IFERROR(VLOOKUP($B2003,Mapping!$A:$C,2,0),"Not Mapped"))</f>
        <v/>
      </c>
      <c r="P2003" s="36">
        <f>IF($B2003="","",IFERROR(VLOOKUP($B2003,Mapping!$A:$C,3,0),"Not Mapped"))</f>
        <v/>
      </c>
      <c r="Q2003" s="36">
        <f>IF($B2003="","",IFERROR(VLOOKUP($O2003,Leaders!$A:$B,2,0),"Not Mapped"))</f>
        <v/>
      </c>
      <c r="R2003" s="36">
        <f>IF($B2003="","",IF(COUNTIF(Exclusions!$A:$A,$B2003)&gt;0,"Yes","No"))</f>
        <v/>
      </c>
      <c r="S2003" s="38">
        <f>IF($B2003="","",MIN(1,DAY($A2003)/IF($N2003="Superstore",Settings!$B$5,Settings!$B$4)))</f>
        <v/>
      </c>
      <c r="T2003" s="38">
        <f>IF(OR($B2003="",$G2003="",$S2003=0),"",$G2003/$S2003)</f>
        <v/>
      </c>
      <c r="U2003" s="36">
        <f>IF($T2003="","",IF($T2003&lt;Settings!$B$8,"Critical",IF($T2003&lt;Settings!$B$9,"Semi Critical","Non Critical")))</f>
        <v/>
      </c>
      <c r="V2003" s="28" t="n"/>
      <c r="Z2003">
        <f>IF($B2003="","",IFERROR(VLOOKUP($B2003,'Plan HC for CCA'!$A:$B,2,0),""))</f>
        <v/>
      </c>
      <c r="AA2003">
        <f>IF(OR($B2003="",$Z2003=""),"",IF(N($M2003)&lt;$Z2003,"Delta","No Delta"))</f>
        <v/>
      </c>
      <c r="AB2003">
        <f>IF(OR($B2003="",$Z2003=""),"",MAX(0,$Z2003-N($M2003)))</f>
        <v/>
      </c>
      <c r="AC2003" s="46">
        <f>IF($B2003="","",IFERROR(INDEX('CCA Util %'!$H:$H,MATCH($B2003,'CCA Util %'!$E:$E,0)),""))</f>
        <v/>
      </c>
      <c r="AD2003">
        <f>IF($B2003="","",IFERROR(INDEX('CCA Util %'!$G:$G,MATCH($B2003,'CCA Util %'!$E:$E,0)),""))</f>
        <v/>
      </c>
      <c r="AE2003">
        <f>IF(OR($B2003="",$U2003=""),"",$U2003&amp;" &amp; "&amp;IF(OR($AD2003="",$AD2003=0),"Util NA",$AD2003&amp;" Util"))</f>
        <v/>
      </c>
    </row>
    <row r="2004" ht="15.75" customHeight="1" s="42">
      <c r="A2004" s="41" t="n"/>
      <c r="G2004" s="38" t="n"/>
      <c r="H2004" s="38" t="n"/>
      <c r="I2004" s="38" t="n"/>
      <c r="J2004" s="38" t="n"/>
      <c r="K2004" s="38" t="n"/>
      <c r="L2004" s="38" t="n"/>
      <c r="N2004" s="36">
        <f>IF($B2004="","",IF($C2004="SUPERSTORE","Superstore","DH"))</f>
        <v/>
      </c>
      <c r="O2004" s="36">
        <f>IF($B2004="","",IFERROR(VLOOKUP($B2004,Mapping!$A:$C,2,0),"Not Mapped"))</f>
        <v/>
      </c>
      <c r="P2004" s="36">
        <f>IF($B2004="","",IFERROR(VLOOKUP($B2004,Mapping!$A:$C,3,0),"Not Mapped"))</f>
        <v/>
      </c>
      <c r="Q2004" s="36">
        <f>IF($B2004="","",IFERROR(VLOOKUP($O2004,Leaders!$A:$B,2,0),"Not Mapped"))</f>
        <v/>
      </c>
      <c r="R2004" s="36">
        <f>IF($B2004="","",IF(COUNTIF(Exclusions!$A:$A,$B2004)&gt;0,"Yes","No"))</f>
        <v/>
      </c>
      <c r="S2004" s="38">
        <f>IF($B2004="","",MIN(1,DAY($A2004)/IF($N2004="Superstore",Settings!$B$5,Settings!$B$4)))</f>
        <v/>
      </c>
      <c r="T2004" s="38">
        <f>IF(OR($B2004="",$G2004="",$S2004=0),"",$G2004/$S2004)</f>
        <v/>
      </c>
      <c r="U2004" s="36">
        <f>IF($T2004="","",IF($T2004&lt;Settings!$B$8,"Critical",IF($T2004&lt;Settings!$B$9,"Semi Critical","Non Critical")))</f>
        <v/>
      </c>
      <c r="V2004" s="28" t="n"/>
      <c r="Z2004">
        <f>IF($B2004="","",IFERROR(VLOOKUP($B2004,'Plan HC for CCA'!$A:$B,2,0),""))</f>
        <v/>
      </c>
      <c r="AA2004">
        <f>IF(OR($B2004="",$Z2004=""),"",IF(N($M2004)&lt;$Z2004,"Delta","No Delta"))</f>
        <v/>
      </c>
      <c r="AB2004">
        <f>IF(OR($B2004="",$Z2004=""),"",MAX(0,$Z2004-N($M2004)))</f>
        <v/>
      </c>
      <c r="AC2004" s="46">
        <f>IF($B2004="","",IFERROR(INDEX('CCA Util %'!$H:$H,MATCH($B2004,'CCA Util %'!$E:$E,0)),""))</f>
        <v/>
      </c>
      <c r="AD2004">
        <f>IF($B2004="","",IFERROR(INDEX('CCA Util %'!$G:$G,MATCH($B2004,'CCA Util %'!$E:$E,0)),""))</f>
        <v/>
      </c>
      <c r="AE2004">
        <f>IF(OR($B2004="",$U2004=""),"",$U2004&amp;" &amp; "&amp;IF(OR($AD2004="",$AD2004=0),"Util NA",$AD2004&amp;" Util"))</f>
        <v/>
      </c>
    </row>
    <row r="2005" ht="15.75" customHeight="1" s="42">
      <c r="A2005" s="41" t="n"/>
      <c r="G2005" s="38" t="n"/>
      <c r="H2005" s="38" t="n"/>
      <c r="I2005" s="38" t="n"/>
      <c r="J2005" s="38" t="n"/>
      <c r="K2005" s="38" t="n"/>
      <c r="L2005" s="38" t="n"/>
      <c r="N2005" s="36">
        <f>IF($B2005="","",IF($C2005="SUPERSTORE","Superstore","DH"))</f>
        <v/>
      </c>
      <c r="O2005" s="36">
        <f>IF($B2005="","",IFERROR(VLOOKUP($B2005,Mapping!$A:$C,2,0),"Not Mapped"))</f>
        <v/>
      </c>
      <c r="P2005" s="36">
        <f>IF($B2005="","",IFERROR(VLOOKUP($B2005,Mapping!$A:$C,3,0),"Not Mapped"))</f>
        <v/>
      </c>
      <c r="Q2005" s="36">
        <f>IF($B2005="","",IFERROR(VLOOKUP($O2005,Leaders!$A:$B,2,0),"Not Mapped"))</f>
        <v/>
      </c>
      <c r="R2005" s="36">
        <f>IF($B2005="","",IF(COUNTIF(Exclusions!$A:$A,$B2005)&gt;0,"Yes","No"))</f>
        <v/>
      </c>
      <c r="S2005" s="38">
        <f>IF($B2005="","",MIN(1,DAY($A2005)/IF($N2005="Superstore",Settings!$B$5,Settings!$B$4)))</f>
        <v/>
      </c>
      <c r="T2005" s="38">
        <f>IF(OR($B2005="",$G2005="",$S2005=0),"",$G2005/$S2005)</f>
        <v/>
      </c>
      <c r="U2005" s="36">
        <f>IF($T2005="","",IF($T2005&lt;Settings!$B$8,"Critical",IF($T2005&lt;Settings!$B$9,"Semi Critical","Non Critical")))</f>
        <v/>
      </c>
      <c r="V2005" s="28" t="n"/>
      <c r="Z2005">
        <f>IF($B2005="","",IFERROR(VLOOKUP($B2005,'Plan HC for CCA'!$A:$B,2,0),""))</f>
        <v/>
      </c>
      <c r="AA2005">
        <f>IF(OR($B2005="",$Z2005=""),"",IF(N($M2005)&lt;$Z2005,"Delta","No Delta"))</f>
        <v/>
      </c>
      <c r="AB2005">
        <f>IF(OR($B2005="",$Z2005=""),"",MAX(0,$Z2005-N($M2005)))</f>
        <v/>
      </c>
      <c r="AC2005" s="46">
        <f>IF($B2005="","",IFERROR(INDEX('CCA Util %'!$H:$H,MATCH($B2005,'CCA Util %'!$E:$E,0)),""))</f>
        <v/>
      </c>
      <c r="AD2005">
        <f>IF($B2005="","",IFERROR(INDEX('CCA Util %'!$G:$G,MATCH($B2005,'CCA Util %'!$E:$E,0)),""))</f>
        <v/>
      </c>
      <c r="AE2005">
        <f>IF(OR($B2005="",$U2005=""),"",$U2005&amp;" &amp; "&amp;IF(OR($AD2005="",$AD2005=0),"Util NA",$AD2005&amp;" Util"))</f>
        <v/>
      </c>
    </row>
    <row r="2006" ht="15.75" customHeight="1" s="42">
      <c r="A2006" s="41" t="n"/>
      <c r="G2006" s="38" t="n"/>
      <c r="H2006" s="38" t="n"/>
      <c r="I2006" s="38" t="n"/>
      <c r="J2006" s="38" t="n"/>
      <c r="K2006" s="38" t="n"/>
      <c r="L2006" s="38" t="n"/>
      <c r="N2006" s="36">
        <f>IF($B2006="","",IF($C2006="SUPERSTORE","Superstore","DH"))</f>
        <v/>
      </c>
      <c r="O2006" s="36">
        <f>IF($B2006="","",IFERROR(VLOOKUP($B2006,Mapping!$A:$C,2,0),"Not Mapped"))</f>
        <v/>
      </c>
      <c r="P2006" s="36">
        <f>IF($B2006="","",IFERROR(VLOOKUP($B2006,Mapping!$A:$C,3,0),"Not Mapped"))</f>
        <v/>
      </c>
      <c r="Q2006" s="36">
        <f>IF($B2006="","",IFERROR(VLOOKUP($O2006,Leaders!$A:$B,2,0),"Not Mapped"))</f>
        <v/>
      </c>
      <c r="R2006" s="36">
        <f>IF($B2006="","",IF(COUNTIF(Exclusions!$A:$A,$B2006)&gt;0,"Yes","No"))</f>
        <v/>
      </c>
      <c r="S2006" s="38">
        <f>IF($B2006="","",MIN(1,DAY($A2006)/IF($N2006="Superstore",Settings!$B$5,Settings!$B$4)))</f>
        <v/>
      </c>
      <c r="T2006" s="38">
        <f>IF(OR($B2006="",$G2006="",$S2006=0),"",$G2006/$S2006)</f>
        <v/>
      </c>
      <c r="U2006" s="36">
        <f>IF($T2006="","",IF($T2006&lt;Settings!$B$8,"Critical",IF($T2006&lt;Settings!$B$9,"Semi Critical","Non Critical")))</f>
        <v/>
      </c>
      <c r="V2006" s="28" t="n"/>
      <c r="Z2006">
        <f>IF($B2006="","",IFERROR(VLOOKUP($B2006,'Plan HC for CCA'!$A:$B,2,0),""))</f>
        <v/>
      </c>
      <c r="AA2006">
        <f>IF(OR($B2006="",$Z2006=""),"",IF(N($M2006)&lt;$Z2006,"Delta","No Delta"))</f>
        <v/>
      </c>
      <c r="AB2006">
        <f>IF(OR($B2006="",$Z2006=""),"",MAX(0,$Z2006-N($M2006)))</f>
        <v/>
      </c>
      <c r="AC2006" s="46">
        <f>IF($B2006="","",IFERROR(INDEX('CCA Util %'!$H:$H,MATCH($B2006,'CCA Util %'!$E:$E,0)),""))</f>
        <v/>
      </c>
      <c r="AD2006">
        <f>IF($B2006="","",IFERROR(INDEX('CCA Util %'!$G:$G,MATCH($B2006,'CCA Util %'!$E:$E,0)),""))</f>
        <v/>
      </c>
      <c r="AE2006">
        <f>IF(OR($B2006="",$U2006=""),"",$U2006&amp;" &amp; "&amp;IF(OR($AD2006="",$AD2006=0),"Util NA",$AD2006&amp;" Util"))</f>
        <v/>
      </c>
    </row>
    <row r="2007" ht="15.75" customHeight="1" s="42">
      <c r="A2007" s="41" t="n"/>
      <c r="G2007" s="38" t="n"/>
      <c r="H2007" s="38" t="n"/>
      <c r="I2007" s="38" t="n"/>
      <c r="J2007" s="38" t="n"/>
      <c r="K2007" s="38" t="n"/>
      <c r="L2007" s="38" t="n"/>
      <c r="N2007" s="36">
        <f>IF($B2007="","",IF($C2007="SUPERSTORE","Superstore","DH"))</f>
        <v/>
      </c>
      <c r="O2007" s="36">
        <f>IF($B2007="","",IFERROR(VLOOKUP($B2007,Mapping!$A:$C,2,0),"Not Mapped"))</f>
        <v/>
      </c>
      <c r="P2007" s="36">
        <f>IF($B2007="","",IFERROR(VLOOKUP($B2007,Mapping!$A:$C,3,0),"Not Mapped"))</f>
        <v/>
      </c>
      <c r="Q2007" s="36">
        <f>IF($B2007="","",IFERROR(VLOOKUP($O2007,Leaders!$A:$B,2,0),"Not Mapped"))</f>
        <v/>
      </c>
      <c r="R2007" s="36">
        <f>IF($B2007="","",IF(COUNTIF(Exclusions!$A:$A,$B2007)&gt;0,"Yes","No"))</f>
        <v/>
      </c>
      <c r="S2007" s="38">
        <f>IF($B2007="","",MIN(1,DAY($A2007)/IF($N2007="Superstore",Settings!$B$5,Settings!$B$4)))</f>
        <v/>
      </c>
      <c r="T2007" s="38">
        <f>IF(OR($B2007="",$G2007="",$S2007=0),"",$G2007/$S2007)</f>
        <v/>
      </c>
      <c r="U2007" s="36">
        <f>IF($T2007="","",IF($T2007&lt;Settings!$B$8,"Critical",IF($T2007&lt;Settings!$B$9,"Semi Critical","Non Critical")))</f>
        <v/>
      </c>
      <c r="V2007" s="28" t="n"/>
      <c r="Z2007">
        <f>IF($B2007="","",IFERROR(VLOOKUP($B2007,'Plan HC for CCA'!$A:$B,2,0),""))</f>
        <v/>
      </c>
      <c r="AA2007">
        <f>IF(OR($B2007="",$Z2007=""),"",IF(N($M2007)&lt;$Z2007,"Delta","No Delta"))</f>
        <v/>
      </c>
      <c r="AB2007">
        <f>IF(OR($B2007="",$Z2007=""),"",MAX(0,$Z2007-N($M2007)))</f>
        <v/>
      </c>
      <c r="AC2007" s="46">
        <f>IF($B2007="","",IFERROR(INDEX('CCA Util %'!$H:$H,MATCH($B2007,'CCA Util %'!$E:$E,0)),""))</f>
        <v/>
      </c>
      <c r="AD2007">
        <f>IF($B2007="","",IFERROR(INDEX('CCA Util %'!$G:$G,MATCH($B2007,'CCA Util %'!$E:$E,0)),""))</f>
        <v/>
      </c>
      <c r="AE2007">
        <f>IF(OR($B2007="",$U2007=""),"",$U2007&amp;" &amp; "&amp;IF(OR($AD2007="",$AD2007=0),"Util NA",$AD2007&amp;" Util"))</f>
        <v/>
      </c>
    </row>
    <row r="2008" ht="15.75" customHeight="1" s="42">
      <c r="A2008" s="41" t="n"/>
      <c r="G2008" s="38" t="n"/>
      <c r="H2008" s="38" t="n"/>
      <c r="I2008" s="38" t="n"/>
      <c r="J2008" s="38" t="n"/>
      <c r="K2008" s="38" t="n"/>
      <c r="L2008" s="38" t="n"/>
      <c r="N2008" s="36">
        <f>IF($B2008="","",IF($C2008="SUPERSTORE","Superstore","DH"))</f>
        <v/>
      </c>
      <c r="O2008" s="36">
        <f>IF($B2008="","",IFERROR(VLOOKUP($B2008,Mapping!$A:$C,2,0),"Not Mapped"))</f>
        <v/>
      </c>
      <c r="P2008" s="36">
        <f>IF($B2008="","",IFERROR(VLOOKUP($B2008,Mapping!$A:$C,3,0),"Not Mapped"))</f>
        <v/>
      </c>
      <c r="Q2008" s="36">
        <f>IF($B2008="","",IFERROR(VLOOKUP($O2008,Leaders!$A:$B,2,0),"Not Mapped"))</f>
        <v/>
      </c>
      <c r="R2008" s="36">
        <f>IF($B2008="","",IF(COUNTIF(Exclusions!$A:$A,$B2008)&gt;0,"Yes","No"))</f>
        <v/>
      </c>
      <c r="S2008" s="38">
        <f>IF($B2008="","",MIN(1,DAY($A2008)/IF($N2008="Superstore",Settings!$B$5,Settings!$B$4)))</f>
        <v/>
      </c>
      <c r="T2008" s="38">
        <f>IF(OR($B2008="",$G2008="",$S2008=0),"",$G2008/$S2008)</f>
        <v/>
      </c>
      <c r="U2008" s="36">
        <f>IF($T2008="","",IF($T2008&lt;Settings!$B$8,"Critical",IF($T2008&lt;Settings!$B$9,"Semi Critical","Non Critical")))</f>
        <v/>
      </c>
      <c r="V2008" s="28" t="n"/>
      <c r="Z2008">
        <f>IF($B2008="","",IFERROR(VLOOKUP($B2008,'Plan HC for CCA'!$A:$B,2,0),""))</f>
        <v/>
      </c>
      <c r="AA2008">
        <f>IF(OR($B2008="",$Z2008=""),"",IF(N($M2008)&lt;$Z2008,"Delta","No Delta"))</f>
        <v/>
      </c>
      <c r="AB2008">
        <f>IF(OR($B2008="",$Z2008=""),"",MAX(0,$Z2008-N($M2008)))</f>
        <v/>
      </c>
      <c r="AC2008" s="46">
        <f>IF($B2008="","",IFERROR(INDEX('CCA Util %'!$H:$H,MATCH($B2008,'CCA Util %'!$E:$E,0)),""))</f>
        <v/>
      </c>
      <c r="AD2008">
        <f>IF($B2008="","",IFERROR(INDEX('CCA Util %'!$G:$G,MATCH($B2008,'CCA Util %'!$E:$E,0)),""))</f>
        <v/>
      </c>
      <c r="AE2008">
        <f>IF(OR($B2008="",$U2008=""),"",$U2008&amp;" &amp; "&amp;IF(OR($AD2008="",$AD2008=0),"Util NA",$AD2008&amp;" Util"))</f>
        <v/>
      </c>
    </row>
    <row r="2009" ht="15.75" customHeight="1" s="42">
      <c r="A2009" s="41" t="n"/>
      <c r="G2009" s="38" t="n"/>
      <c r="H2009" s="38" t="n"/>
      <c r="I2009" s="38" t="n"/>
      <c r="J2009" s="38" t="n"/>
      <c r="K2009" s="38" t="n"/>
      <c r="L2009" s="38" t="n"/>
      <c r="N2009" s="36">
        <f>IF($B2009="","",IF($C2009="SUPERSTORE","Superstore","DH"))</f>
        <v/>
      </c>
      <c r="O2009" s="36">
        <f>IF($B2009="","",IFERROR(VLOOKUP($B2009,Mapping!$A:$C,2,0),"Not Mapped"))</f>
        <v/>
      </c>
      <c r="P2009" s="36">
        <f>IF($B2009="","",IFERROR(VLOOKUP($B2009,Mapping!$A:$C,3,0),"Not Mapped"))</f>
        <v/>
      </c>
      <c r="Q2009" s="36">
        <f>IF($B2009="","",IFERROR(VLOOKUP($O2009,Leaders!$A:$B,2,0),"Not Mapped"))</f>
        <v/>
      </c>
      <c r="R2009" s="36">
        <f>IF($B2009="","",IF(COUNTIF(Exclusions!$A:$A,$B2009)&gt;0,"Yes","No"))</f>
        <v/>
      </c>
      <c r="S2009" s="38">
        <f>IF($B2009="","",MIN(1,DAY($A2009)/IF($N2009="Superstore",Settings!$B$5,Settings!$B$4)))</f>
        <v/>
      </c>
      <c r="T2009" s="38">
        <f>IF(OR($B2009="",$G2009="",$S2009=0),"",$G2009/$S2009)</f>
        <v/>
      </c>
      <c r="U2009" s="36">
        <f>IF($T2009="","",IF($T2009&lt;Settings!$B$8,"Critical",IF($T2009&lt;Settings!$B$9,"Semi Critical","Non Critical")))</f>
        <v/>
      </c>
      <c r="V2009" s="28" t="n"/>
      <c r="Z2009">
        <f>IF($B2009="","",IFERROR(VLOOKUP($B2009,'Plan HC for CCA'!$A:$B,2,0),""))</f>
        <v/>
      </c>
      <c r="AA2009">
        <f>IF(OR($B2009="",$Z2009=""),"",IF(N($M2009)&lt;$Z2009,"Delta","No Delta"))</f>
        <v/>
      </c>
      <c r="AB2009">
        <f>IF(OR($B2009="",$Z2009=""),"",MAX(0,$Z2009-N($M2009)))</f>
        <v/>
      </c>
      <c r="AC2009" s="46">
        <f>IF($B2009="","",IFERROR(INDEX('CCA Util %'!$H:$H,MATCH($B2009,'CCA Util %'!$E:$E,0)),""))</f>
        <v/>
      </c>
      <c r="AD2009">
        <f>IF($B2009="","",IFERROR(INDEX('CCA Util %'!$G:$G,MATCH($B2009,'CCA Util %'!$E:$E,0)),""))</f>
        <v/>
      </c>
      <c r="AE2009">
        <f>IF(OR($B2009="",$U2009=""),"",$U2009&amp;" &amp; "&amp;IF(OR($AD2009="",$AD2009=0),"Util NA",$AD2009&amp;" Util"))</f>
        <v/>
      </c>
    </row>
    <row r="2010" ht="15.75" customHeight="1" s="42">
      <c r="A2010" s="41" t="n"/>
      <c r="G2010" s="38" t="n"/>
      <c r="H2010" s="38" t="n"/>
      <c r="I2010" s="38" t="n"/>
      <c r="J2010" s="38" t="n"/>
      <c r="K2010" s="38" t="n"/>
      <c r="L2010" s="38" t="n"/>
      <c r="N2010" s="36">
        <f>IF($B2010="","",IF($C2010="SUPERSTORE","Superstore","DH"))</f>
        <v/>
      </c>
      <c r="O2010" s="36">
        <f>IF($B2010="","",IFERROR(VLOOKUP($B2010,Mapping!$A:$C,2,0),"Not Mapped"))</f>
        <v/>
      </c>
      <c r="P2010" s="36">
        <f>IF($B2010="","",IFERROR(VLOOKUP($B2010,Mapping!$A:$C,3,0),"Not Mapped"))</f>
        <v/>
      </c>
      <c r="Q2010" s="36">
        <f>IF($B2010="","",IFERROR(VLOOKUP($O2010,Leaders!$A:$B,2,0),"Not Mapped"))</f>
        <v/>
      </c>
      <c r="R2010" s="36">
        <f>IF($B2010="","",IF(COUNTIF(Exclusions!$A:$A,$B2010)&gt;0,"Yes","No"))</f>
        <v/>
      </c>
      <c r="S2010" s="38">
        <f>IF($B2010="","",MIN(1,DAY($A2010)/IF($N2010="Superstore",Settings!$B$5,Settings!$B$4)))</f>
        <v/>
      </c>
      <c r="T2010" s="38">
        <f>IF(OR($B2010="",$G2010="",$S2010=0),"",$G2010/$S2010)</f>
        <v/>
      </c>
      <c r="U2010" s="36">
        <f>IF($T2010="","",IF($T2010&lt;Settings!$B$8,"Critical",IF($T2010&lt;Settings!$B$9,"Semi Critical","Non Critical")))</f>
        <v/>
      </c>
      <c r="V2010" s="28" t="n"/>
      <c r="Z2010">
        <f>IF($B2010="","",IFERROR(VLOOKUP($B2010,'Plan HC for CCA'!$A:$B,2,0),""))</f>
        <v/>
      </c>
      <c r="AA2010">
        <f>IF(OR($B2010="",$Z2010=""),"",IF(N($M2010)&lt;$Z2010,"Delta","No Delta"))</f>
        <v/>
      </c>
      <c r="AB2010">
        <f>IF(OR($B2010="",$Z2010=""),"",MAX(0,$Z2010-N($M2010)))</f>
        <v/>
      </c>
      <c r="AC2010" s="46">
        <f>IF($B2010="","",IFERROR(INDEX('CCA Util %'!$H:$H,MATCH($B2010,'CCA Util %'!$E:$E,0)),""))</f>
        <v/>
      </c>
      <c r="AD2010">
        <f>IF($B2010="","",IFERROR(INDEX('CCA Util %'!$G:$G,MATCH($B2010,'CCA Util %'!$E:$E,0)),""))</f>
        <v/>
      </c>
      <c r="AE2010">
        <f>IF(OR($B2010="",$U2010=""),"",$U2010&amp;" &amp; "&amp;IF(OR($AD2010="",$AD2010=0),"Util NA",$AD2010&amp;" Util"))</f>
        <v/>
      </c>
    </row>
    <row r="2011" ht="15.75" customHeight="1" s="42">
      <c r="A2011" s="41" t="n"/>
      <c r="G2011" s="38" t="n"/>
      <c r="H2011" s="38" t="n"/>
      <c r="I2011" s="38" t="n"/>
      <c r="J2011" s="38" t="n"/>
      <c r="K2011" s="38" t="n"/>
      <c r="L2011" s="38" t="n"/>
      <c r="N2011" s="36">
        <f>IF($B2011="","",IF($C2011="SUPERSTORE","Superstore","DH"))</f>
        <v/>
      </c>
      <c r="O2011" s="36">
        <f>IF($B2011="","",IFERROR(VLOOKUP($B2011,Mapping!$A:$C,2,0),"Not Mapped"))</f>
        <v/>
      </c>
      <c r="P2011" s="36">
        <f>IF($B2011="","",IFERROR(VLOOKUP($B2011,Mapping!$A:$C,3,0),"Not Mapped"))</f>
        <v/>
      </c>
      <c r="Q2011" s="36">
        <f>IF($B2011="","",IFERROR(VLOOKUP($O2011,Leaders!$A:$B,2,0),"Not Mapped"))</f>
        <v/>
      </c>
      <c r="R2011" s="36">
        <f>IF($B2011="","",IF(COUNTIF(Exclusions!$A:$A,$B2011)&gt;0,"Yes","No"))</f>
        <v/>
      </c>
      <c r="S2011" s="38">
        <f>IF($B2011="","",MIN(1,DAY($A2011)/IF($N2011="Superstore",Settings!$B$5,Settings!$B$4)))</f>
        <v/>
      </c>
      <c r="T2011" s="38">
        <f>IF(OR($B2011="",$G2011="",$S2011=0),"",$G2011/$S2011)</f>
        <v/>
      </c>
      <c r="U2011" s="36">
        <f>IF($T2011="","",IF($T2011&lt;Settings!$B$8,"Critical",IF($T2011&lt;Settings!$B$9,"Semi Critical","Non Critical")))</f>
        <v/>
      </c>
      <c r="V2011" s="28" t="n"/>
      <c r="Z2011">
        <f>IF($B2011="","",IFERROR(VLOOKUP($B2011,'Plan HC for CCA'!$A:$B,2,0),""))</f>
        <v/>
      </c>
      <c r="AA2011">
        <f>IF(OR($B2011="",$Z2011=""),"",IF(N($M2011)&lt;$Z2011,"Delta","No Delta"))</f>
        <v/>
      </c>
      <c r="AB2011">
        <f>IF(OR($B2011="",$Z2011=""),"",MAX(0,$Z2011-N($M2011)))</f>
        <v/>
      </c>
      <c r="AC2011" s="46">
        <f>IF($B2011="","",IFERROR(INDEX('CCA Util %'!$H:$H,MATCH($B2011,'CCA Util %'!$E:$E,0)),""))</f>
        <v/>
      </c>
      <c r="AD2011">
        <f>IF($B2011="","",IFERROR(INDEX('CCA Util %'!$G:$G,MATCH($B2011,'CCA Util %'!$E:$E,0)),""))</f>
        <v/>
      </c>
      <c r="AE2011">
        <f>IF(OR($B2011="",$U2011=""),"",$U2011&amp;" &amp; "&amp;IF(OR($AD2011="",$AD2011=0),"Util NA",$AD2011&amp;" Util"))</f>
        <v/>
      </c>
    </row>
    <row r="2012" ht="15.75" customHeight="1" s="42">
      <c r="A2012" s="41" t="n"/>
      <c r="G2012" s="38" t="n"/>
      <c r="H2012" s="38" t="n"/>
      <c r="I2012" s="38" t="n"/>
      <c r="J2012" s="38" t="n"/>
      <c r="K2012" s="38" t="n"/>
      <c r="L2012" s="38" t="n"/>
      <c r="N2012" s="36">
        <f>IF($B2012="","",IF($C2012="SUPERSTORE","Superstore","DH"))</f>
        <v/>
      </c>
      <c r="O2012" s="36">
        <f>IF($B2012="","",IFERROR(VLOOKUP($B2012,Mapping!$A:$C,2,0),"Not Mapped"))</f>
        <v/>
      </c>
      <c r="P2012" s="36">
        <f>IF($B2012="","",IFERROR(VLOOKUP($B2012,Mapping!$A:$C,3,0),"Not Mapped"))</f>
        <v/>
      </c>
      <c r="Q2012" s="36">
        <f>IF($B2012="","",IFERROR(VLOOKUP($O2012,Leaders!$A:$B,2,0),"Not Mapped"))</f>
        <v/>
      </c>
      <c r="R2012" s="36">
        <f>IF($B2012="","",IF(COUNTIF(Exclusions!$A:$A,$B2012)&gt;0,"Yes","No"))</f>
        <v/>
      </c>
      <c r="S2012" s="38">
        <f>IF($B2012="","",MIN(1,DAY($A2012)/IF($N2012="Superstore",Settings!$B$5,Settings!$B$4)))</f>
        <v/>
      </c>
      <c r="T2012" s="38">
        <f>IF(OR($B2012="",$G2012="",$S2012=0),"",$G2012/$S2012)</f>
        <v/>
      </c>
      <c r="U2012" s="36">
        <f>IF($T2012="","",IF($T2012&lt;Settings!$B$8,"Critical",IF($T2012&lt;Settings!$B$9,"Semi Critical","Non Critical")))</f>
        <v/>
      </c>
      <c r="V2012" s="28" t="n"/>
      <c r="Z2012">
        <f>IF($B2012="","",IFERROR(VLOOKUP($B2012,'Plan HC for CCA'!$A:$B,2,0),""))</f>
        <v/>
      </c>
      <c r="AA2012">
        <f>IF(OR($B2012="",$Z2012=""),"",IF(N($M2012)&lt;$Z2012,"Delta","No Delta"))</f>
        <v/>
      </c>
      <c r="AB2012">
        <f>IF(OR($B2012="",$Z2012=""),"",MAX(0,$Z2012-N($M2012)))</f>
        <v/>
      </c>
      <c r="AC2012" s="46">
        <f>IF($B2012="","",IFERROR(INDEX('CCA Util %'!$H:$H,MATCH($B2012,'CCA Util %'!$E:$E,0)),""))</f>
        <v/>
      </c>
      <c r="AD2012">
        <f>IF($B2012="","",IFERROR(INDEX('CCA Util %'!$G:$G,MATCH($B2012,'CCA Util %'!$E:$E,0)),""))</f>
        <v/>
      </c>
      <c r="AE2012">
        <f>IF(OR($B2012="",$U2012=""),"",$U2012&amp;" &amp; "&amp;IF(OR($AD2012="",$AD2012=0),"Util NA",$AD2012&amp;" Util"))</f>
        <v/>
      </c>
    </row>
    <row r="2013" ht="15.75" customHeight="1" s="42">
      <c r="A2013" s="41" t="n"/>
      <c r="G2013" s="38" t="n"/>
      <c r="H2013" s="38" t="n"/>
      <c r="I2013" s="38" t="n"/>
      <c r="J2013" s="38" t="n"/>
      <c r="K2013" s="38" t="n"/>
      <c r="L2013" s="38" t="n"/>
      <c r="N2013" s="36">
        <f>IF($B2013="","",IF($C2013="SUPERSTORE","Superstore","DH"))</f>
        <v/>
      </c>
      <c r="O2013" s="36">
        <f>IF($B2013="","",IFERROR(VLOOKUP($B2013,Mapping!$A:$C,2,0),"Not Mapped"))</f>
        <v/>
      </c>
      <c r="P2013" s="36">
        <f>IF($B2013="","",IFERROR(VLOOKUP($B2013,Mapping!$A:$C,3,0),"Not Mapped"))</f>
        <v/>
      </c>
      <c r="Q2013" s="36">
        <f>IF($B2013="","",IFERROR(VLOOKUP($O2013,Leaders!$A:$B,2,0),"Not Mapped"))</f>
        <v/>
      </c>
      <c r="R2013" s="36">
        <f>IF($B2013="","",IF(COUNTIF(Exclusions!$A:$A,$B2013)&gt;0,"Yes","No"))</f>
        <v/>
      </c>
      <c r="S2013" s="38">
        <f>IF($B2013="","",MIN(1,DAY($A2013)/IF($N2013="Superstore",Settings!$B$5,Settings!$B$4)))</f>
        <v/>
      </c>
      <c r="T2013" s="38">
        <f>IF(OR($B2013="",$G2013="",$S2013=0),"",$G2013/$S2013)</f>
        <v/>
      </c>
      <c r="U2013" s="36">
        <f>IF($T2013="","",IF($T2013&lt;Settings!$B$8,"Critical",IF($T2013&lt;Settings!$B$9,"Semi Critical","Non Critical")))</f>
        <v/>
      </c>
      <c r="V2013" s="28" t="n"/>
      <c r="Z2013">
        <f>IF($B2013="","",IFERROR(VLOOKUP($B2013,'Plan HC for CCA'!$A:$B,2,0),""))</f>
        <v/>
      </c>
      <c r="AA2013">
        <f>IF(OR($B2013="",$Z2013=""),"",IF(N($M2013)&lt;$Z2013,"Delta","No Delta"))</f>
        <v/>
      </c>
      <c r="AB2013">
        <f>IF(OR($B2013="",$Z2013=""),"",MAX(0,$Z2013-N($M2013)))</f>
        <v/>
      </c>
      <c r="AC2013" s="46">
        <f>IF($B2013="","",IFERROR(INDEX('CCA Util %'!$H:$H,MATCH($B2013,'CCA Util %'!$E:$E,0)),""))</f>
        <v/>
      </c>
      <c r="AD2013">
        <f>IF($B2013="","",IFERROR(INDEX('CCA Util %'!$G:$G,MATCH($B2013,'CCA Util %'!$E:$E,0)),""))</f>
        <v/>
      </c>
      <c r="AE2013">
        <f>IF(OR($B2013="",$U2013=""),"",$U2013&amp;" &amp; "&amp;IF(OR($AD2013="",$AD2013=0),"Util NA",$AD2013&amp;" Util"))</f>
        <v/>
      </c>
    </row>
    <row r="2014" ht="15.75" customHeight="1" s="42">
      <c r="A2014" s="41" t="n"/>
      <c r="G2014" s="38" t="n"/>
      <c r="H2014" s="38" t="n"/>
      <c r="I2014" s="38" t="n"/>
      <c r="J2014" s="38" t="n"/>
      <c r="K2014" s="38" t="n"/>
      <c r="L2014" s="38" t="n"/>
      <c r="N2014" s="36">
        <f>IF($B2014="","",IF($C2014="SUPERSTORE","Superstore","DH"))</f>
        <v/>
      </c>
      <c r="O2014" s="36">
        <f>IF($B2014="","",IFERROR(VLOOKUP($B2014,Mapping!$A:$C,2,0),"Not Mapped"))</f>
        <v/>
      </c>
      <c r="P2014" s="36">
        <f>IF($B2014="","",IFERROR(VLOOKUP($B2014,Mapping!$A:$C,3,0),"Not Mapped"))</f>
        <v/>
      </c>
      <c r="Q2014" s="36">
        <f>IF($B2014="","",IFERROR(VLOOKUP($O2014,Leaders!$A:$B,2,0),"Not Mapped"))</f>
        <v/>
      </c>
      <c r="R2014" s="36">
        <f>IF($B2014="","",IF(COUNTIF(Exclusions!$A:$A,$B2014)&gt;0,"Yes","No"))</f>
        <v/>
      </c>
      <c r="S2014" s="38">
        <f>IF($B2014="","",MIN(1,DAY($A2014)/IF($N2014="Superstore",Settings!$B$5,Settings!$B$4)))</f>
        <v/>
      </c>
      <c r="T2014" s="38">
        <f>IF(OR($B2014="",$G2014="",$S2014=0),"",$G2014/$S2014)</f>
        <v/>
      </c>
      <c r="U2014" s="36">
        <f>IF($T2014="","",IF($T2014&lt;Settings!$B$8,"Critical",IF($T2014&lt;Settings!$B$9,"Semi Critical","Non Critical")))</f>
        <v/>
      </c>
      <c r="V2014" s="28" t="n"/>
      <c r="Z2014">
        <f>IF($B2014="","",IFERROR(VLOOKUP($B2014,'Plan HC for CCA'!$A:$B,2,0),""))</f>
        <v/>
      </c>
      <c r="AA2014">
        <f>IF(OR($B2014="",$Z2014=""),"",IF(N($M2014)&lt;$Z2014,"Delta","No Delta"))</f>
        <v/>
      </c>
      <c r="AB2014">
        <f>IF(OR($B2014="",$Z2014=""),"",MAX(0,$Z2014-N($M2014)))</f>
        <v/>
      </c>
      <c r="AC2014" s="46">
        <f>IF($B2014="","",IFERROR(INDEX('CCA Util %'!$H:$H,MATCH($B2014,'CCA Util %'!$E:$E,0)),""))</f>
        <v/>
      </c>
      <c r="AD2014">
        <f>IF($B2014="","",IFERROR(INDEX('CCA Util %'!$G:$G,MATCH($B2014,'CCA Util %'!$E:$E,0)),""))</f>
        <v/>
      </c>
      <c r="AE2014">
        <f>IF(OR($B2014="",$U2014=""),"",$U2014&amp;" &amp; "&amp;IF(OR($AD2014="",$AD2014=0),"Util NA",$AD2014&amp;" Util"))</f>
        <v/>
      </c>
    </row>
    <row r="2015" ht="15.75" customHeight="1" s="42">
      <c r="A2015" s="41" t="n"/>
      <c r="G2015" s="38" t="n"/>
      <c r="H2015" s="38" t="n"/>
      <c r="I2015" s="38" t="n"/>
      <c r="J2015" s="38" t="n"/>
      <c r="K2015" s="38" t="n"/>
      <c r="L2015" s="38" t="n"/>
      <c r="N2015" s="36">
        <f>IF($B2015="","",IF($C2015="SUPERSTORE","Superstore","DH"))</f>
        <v/>
      </c>
      <c r="O2015" s="36">
        <f>IF($B2015="","",IFERROR(VLOOKUP($B2015,Mapping!$A:$C,2,0),"Not Mapped"))</f>
        <v/>
      </c>
      <c r="P2015" s="36">
        <f>IF($B2015="","",IFERROR(VLOOKUP($B2015,Mapping!$A:$C,3,0),"Not Mapped"))</f>
        <v/>
      </c>
      <c r="Q2015" s="36">
        <f>IF($B2015="","",IFERROR(VLOOKUP($O2015,Leaders!$A:$B,2,0),"Not Mapped"))</f>
        <v/>
      </c>
      <c r="R2015" s="36">
        <f>IF($B2015="","",IF(COUNTIF(Exclusions!$A:$A,$B2015)&gt;0,"Yes","No"))</f>
        <v/>
      </c>
      <c r="S2015" s="38">
        <f>IF($B2015="","",MIN(1,DAY($A2015)/IF($N2015="Superstore",Settings!$B$5,Settings!$B$4)))</f>
        <v/>
      </c>
      <c r="T2015" s="38">
        <f>IF(OR($B2015="",$G2015="",$S2015=0),"",$G2015/$S2015)</f>
        <v/>
      </c>
      <c r="U2015" s="36">
        <f>IF($T2015="","",IF($T2015&lt;Settings!$B$8,"Critical",IF($T2015&lt;Settings!$B$9,"Semi Critical","Non Critical")))</f>
        <v/>
      </c>
      <c r="V2015" s="28" t="n"/>
      <c r="Z2015">
        <f>IF($B2015="","",IFERROR(VLOOKUP($B2015,'Plan HC for CCA'!$A:$B,2,0),""))</f>
        <v/>
      </c>
      <c r="AA2015">
        <f>IF(OR($B2015="",$Z2015=""),"",IF(N($M2015)&lt;$Z2015,"Delta","No Delta"))</f>
        <v/>
      </c>
      <c r="AB2015">
        <f>IF(OR($B2015="",$Z2015=""),"",MAX(0,$Z2015-N($M2015)))</f>
        <v/>
      </c>
      <c r="AC2015" s="46">
        <f>IF($B2015="","",IFERROR(INDEX('CCA Util %'!$H:$H,MATCH($B2015,'CCA Util %'!$E:$E,0)),""))</f>
        <v/>
      </c>
      <c r="AD2015">
        <f>IF($B2015="","",IFERROR(INDEX('CCA Util %'!$G:$G,MATCH($B2015,'CCA Util %'!$E:$E,0)),""))</f>
        <v/>
      </c>
      <c r="AE2015">
        <f>IF(OR($B2015="",$U2015=""),"",$U2015&amp;" &amp; "&amp;IF(OR($AD2015="",$AD2015=0),"Util NA",$AD2015&amp;" Util"))</f>
        <v/>
      </c>
    </row>
    <row r="2016" ht="15.75" customHeight="1" s="42">
      <c r="A2016" s="41" t="n"/>
      <c r="G2016" s="38" t="n"/>
      <c r="H2016" s="38" t="n"/>
      <c r="I2016" s="38" t="n"/>
      <c r="J2016" s="38" t="n"/>
      <c r="K2016" s="38" t="n"/>
      <c r="L2016" s="38" t="n"/>
      <c r="N2016" s="36">
        <f>IF($B2016="","",IF($C2016="SUPERSTORE","Superstore","DH"))</f>
        <v/>
      </c>
      <c r="O2016" s="36">
        <f>IF($B2016="","",IFERROR(VLOOKUP($B2016,Mapping!$A:$C,2,0),"Not Mapped"))</f>
        <v/>
      </c>
      <c r="P2016" s="36">
        <f>IF($B2016="","",IFERROR(VLOOKUP($B2016,Mapping!$A:$C,3,0),"Not Mapped"))</f>
        <v/>
      </c>
      <c r="Q2016" s="36">
        <f>IF($B2016="","",IFERROR(VLOOKUP($O2016,Leaders!$A:$B,2,0),"Not Mapped"))</f>
        <v/>
      </c>
      <c r="R2016" s="36">
        <f>IF($B2016="","",IF(COUNTIF(Exclusions!$A:$A,$B2016)&gt;0,"Yes","No"))</f>
        <v/>
      </c>
      <c r="S2016" s="38">
        <f>IF($B2016="","",MIN(1,DAY($A2016)/IF($N2016="Superstore",Settings!$B$5,Settings!$B$4)))</f>
        <v/>
      </c>
      <c r="T2016" s="38">
        <f>IF(OR($B2016="",$G2016="",$S2016=0),"",$G2016/$S2016)</f>
        <v/>
      </c>
      <c r="U2016" s="36">
        <f>IF($T2016="","",IF($T2016&lt;Settings!$B$8,"Critical",IF($T2016&lt;Settings!$B$9,"Semi Critical","Non Critical")))</f>
        <v/>
      </c>
      <c r="V2016" s="28" t="n"/>
      <c r="Z2016">
        <f>IF($B2016="","",IFERROR(VLOOKUP($B2016,'Plan HC for CCA'!$A:$B,2,0),""))</f>
        <v/>
      </c>
      <c r="AA2016">
        <f>IF(OR($B2016="",$Z2016=""),"",IF(N($M2016)&lt;$Z2016,"Delta","No Delta"))</f>
        <v/>
      </c>
      <c r="AB2016">
        <f>IF(OR($B2016="",$Z2016=""),"",MAX(0,$Z2016-N($M2016)))</f>
        <v/>
      </c>
      <c r="AC2016" s="46">
        <f>IF($B2016="","",IFERROR(INDEX('CCA Util %'!$H:$H,MATCH($B2016,'CCA Util %'!$E:$E,0)),""))</f>
        <v/>
      </c>
      <c r="AD2016">
        <f>IF($B2016="","",IFERROR(INDEX('CCA Util %'!$G:$G,MATCH($B2016,'CCA Util %'!$E:$E,0)),""))</f>
        <v/>
      </c>
      <c r="AE2016">
        <f>IF(OR($B2016="",$U2016=""),"",$U2016&amp;" &amp; "&amp;IF(OR($AD2016="",$AD2016=0),"Util NA",$AD2016&amp;" Util"))</f>
        <v/>
      </c>
    </row>
    <row r="2017" ht="15.75" customHeight="1" s="42">
      <c r="A2017" s="41" t="n"/>
      <c r="G2017" s="38" t="n"/>
      <c r="H2017" s="38" t="n"/>
      <c r="I2017" s="38" t="n"/>
      <c r="J2017" s="38" t="n"/>
      <c r="K2017" s="38" t="n"/>
      <c r="L2017" s="38" t="n"/>
      <c r="N2017" s="36">
        <f>IF($B2017="","",IF($C2017="SUPERSTORE","Superstore","DH"))</f>
        <v/>
      </c>
      <c r="O2017" s="36">
        <f>IF($B2017="","",IFERROR(VLOOKUP($B2017,Mapping!$A:$C,2,0),"Not Mapped"))</f>
        <v/>
      </c>
      <c r="P2017" s="36">
        <f>IF($B2017="","",IFERROR(VLOOKUP($B2017,Mapping!$A:$C,3,0),"Not Mapped"))</f>
        <v/>
      </c>
      <c r="Q2017" s="36">
        <f>IF($B2017="","",IFERROR(VLOOKUP($O2017,Leaders!$A:$B,2,0),"Not Mapped"))</f>
        <v/>
      </c>
      <c r="R2017" s="36">
        <f>IF($B2017="","",IF(COUNTIF(Exclusions!$A:$A,$B2017)&gt;0,"Yes","No"))</f>
        <v/>
      </c>
      <c r="S2017" s="38">
        <f>IF($B2017="","",MIN(1,DAY($A2017)/IF($N2017="Superstore",Settings!$B$5,Settings!$B$4)))</f>
        <v/>
      </c>
      <c r="T2017" s="38">
        <f>IF(OR($B2017="",$G2017="",$S2017=0),"",$G2017/$S2017)</f>
        <v/>
      </c>
      <c r="U2017" s="36">
        <f>IF($T2017="","",IF($T2017&lt;Settings!$B$8,"Critical",IF($T2017&lt;Settings!$B$9,"Semi Critical","Non Critical")))</f>
        <v/>
      </c>
      <c r="V2017" s="28" t="n"/>
      <c r="Z2017">
        <f>IF($B2017="","",IFERROR(VLOOKUP($B2017,'Plan HC for CCA'!$A:$B,2,0),""))</f>
        <v/>
      </c>
      <c r="AA2017">
        <f>IF(OR($B2017="",$Z2017=""),"",IF(N($M2017)&lt;$Z2017,"Delta","No Delta"))</f>
        <v/>
      </c>
      <c r="AB2017">
        <f>IF(OR($B2017="",$Z2017=""),"",MAX(0,$Z2017-N($M2017)))</f>
        <v/>
      </c>
      <c r="AC2017" s="46">
        <f>IF($B2017="","",IFERROR(INDEX('CCA Util %'!$H:$H,MATCH($B2017,'CCA Util %'!$E:$E,0)),""))</f>
        <v/>
      </c>
      <c r="AD2017">
        <f>IF($B2017="","",IFERROR(INDEX('CCA Util %'!$G:$G,MATCH($B2017,'CCA Util %'!$E:$E,0)),""))</f>
        <v/>
      </c>
      <c r="AE2017">
        <f>IF(OR($B2017="",$U2017=""),"",$U2017&amp;" &amp; "&amp;IF(OR($AD2017="",$AD2017=0),"Util NA",$AD2017&amp;" Util"))</f>
        <v/>
      </c>
    </row>
    <row r="2018" ht="15.75" customHeight="1" s="42">
      <c r="A2018" s="41" t="n"/>
      <c r="G2018" s="38" t="n"/>
      <c r="H2018" s="38" t="n"/>
      <c r="I2018" s="38" t="n"/>
      <c r="J2018" s="38" t="n"/>
      <c r="K2018" s="38" t="n"/>
      <c r="L2018" s="38" t="n"/>
      <c r="N2018" s="36">
        <f>IF($B2018="","",IF($C2018="SUPERSTORE","Superstore","DH"))</f>
        <v/>
      </c>
      <c r="O2018" s="36">
        <f>IF($B2018="","",IFERROR(VLOOKUP($B2018,Mapping!$A:$C,2,0),"Not Mapped"))</f>
        <v/>
      </c>
      <c r="P2018" s="36">
        <f>IF($B2018="","",IFERROR(VLOOKUP($B2018,Mapping!$A:$C,3,0),"Not Mapped"))</f>
        <v/>
      </c>
      <c r="Q2018" s="36">
        <f>IF($B2018="","",IFERROR(VLOOKUP($O2018,Leaders!$A:$B,2,0),"Not Mapped"))</f>
        <v/>
      </c>
      <c r="R2018" s="36">
        <f>IF($B2018="","",IF(COUNTIF(Exclusions!$A:$A,$B2018)&gt;0,"Yes","No"))</f>
        <v/>
      </c>
      <c r="S2018" s="38">
        <f>IF($B2018="","",MIN(1,DAY($A2018)/IF($N2018="Superstore",Settings!$B$5,Settings!$B$4)))</f>
        <v/>
      </c>
      <c r="T2018" s="38">
        <f>IF(OR($B2018="",$G2018="",$S2018=0),"",$G2018/$S2018)</f>
        <v/>
      </c>
      <c r="U2018" s="36">
        <f>IF($T2018="","",IF($T2018&lt;Settings!$B$8,"Critical",IF($T2018&lt;Settings!$B$9,"Semi Critical","Non Critical")))</f>
        <v/>
      </c>
      <c r="V2018" s="28" t="n"/>
      <c r="Z2018">
        <f>IF($B2018="","",IFERROR(VLOOKUP($B2018,'Plan HC for CCA'!$A:$B,2,0),""))</f>
        <v/>
      </c>
      <c r="AA2018">
        <f>IF(OR($B2018="",$Z2018=""),"",IF(N($M2018)&lt;$Z2018,"Delta","No Delta"))</f>
        <v/>
      </c>
      <c r="AB2018">
        <f>IF(OR($B2018="",$Z2018=""),"",MAX(0,$Z2018-N($M2018)))</f>
        <v/>
      </c>
      <c r="AC2018" s="46">
        <f>IF($B2018="","",IFERROR(INDEX('CCA Util %'!$H:$H,MATCH($B2018,'CCA Util %'!$E:$E,0)),""))</f>
        <v/>
      </c>
      <c r="AD2018">
        <f>IF($B2018="","",IFERROR(INDEX('CCA Util %'!$G:$G,MATCH($B2018,'CCA Util %'!$E:$E,0)),""))</f>
        <v/>
      </c>
      <c r="AE2018">
        <f>IF(OR($B2018="",$U2018=""),"",$U2018&amp;" &amp; "&amp;IF(OR($AD2018="",$AD2018=0),"Util NA",$AD2018&amp;" Util"))</f>
        <v/>
      </c>
    </row>
    <row r="2019" ht="15.75" customHeight="1" s="42">
      <c r="A2019" s="41" t="n"/>
      <c r="G2019" s="38" t="n"/>
      <c r="H2019" s="38" t="n"/>
      <c r="I2019" s="38" t="n"/>
      <c r="J2019" s="38" t="n"/>
      <c r="K2019" s="38" t="n"/>
      <c r="L2019" s="38" t="n"/>
      <c r="N2019" s="36">
        <f>IF($B2019="","",IF($C2019="SUPERSTORE","Superstore","DH"))</f>
        <v/>
      </c>
      <c r="O2019" s="36">
        <f>IF($B2019="","",IFERROR(VLOOKUP($B2019,Mapping!$A:$C,2,0),"Not Mapped"))</f>
        <v/>
      </c>
      <c r="P2019" s="36">
        <f>IF($B2019="","",IFERROR(VLOOKUP($B2019,Mapping!$A:$C,3,0),"Not Mapped"))</f>
        <v/>
      </c>
      <c r="Q2019" s="36">
        <f>IF($B2019="","",IFERROR(VLOOKUP($O2019,Leaders!$A:$B,2,0),"Not Mapped"))</f>
        <v/>
      </c>
      <c r="R2019" s="36">
        <f>IF($B2019="","",IF(COUNTIF(Exclusions!$A:$A,$B2019)&gt;0,"Yes","No"))</f>
        <v/>
      </c>
      <c r="S2019" s="38">
        <f>IF($B2019="","",MIN(1,DAY($A2019)/IF($N2019="Superstore",Settings!$B$5,Settings!$B$4)))</f>
        <v/>
      </c>
      <c r="T2019" s="38">
        <f>IF(OR($B2019="",$G2019="",$S2019=0),"",$G2019/$S2019)</f>
        <v/>
      </c>
      <c r="U2019" s="36">
        <f>IF($T2019="","",IF($T2019&lt;Settings!$B$8,"Critical",IF($T2019&lt;Settings!$B$9,"Semi Critical","Non Critical")))</f>
        <v/>
      </c>
      <c r="V2019" s="28" t="n"/>
      <c r="Z2019">
        <f>IF($B2019="","",IFERROR(VLOOKUP($B2019,'Plan HC for CCA'!$A:$B,2,0),""))</f>
        <v/>
      </c>
      <c r="AA2019">
        <f>IF(OR($B2019="",$Z2019=""),"",IF(N($M2019)&lt;$Z2019,"Delta","No Delta"))</f>
        <v/>
      </c>
      <c r="AB2019">
        <f>IF(OR($B2019="",$Z2019=""),"",MAX(0,$Z2019-N($M2019)))</f>
        <v/>
      </c>
      <c r="AC2019" s="46">
        <f>IF($B2019="","",IFERROR(INDEX('CCA Util %'!$H:$H,MATCH($B2019,'CCA Util %'!$E:$E,0)),""))</f>
        <v/>
      </c>
      <c r="AD2019">
        <f>IF($B2019="","",IFERROR(INDEX('CCA Util %'!$G:$G,MATCH($B2019,'CCA Util %'!$E:$E,0)),""))</f>
        <v/>
      </c>
      <c r="AE2019">
        <f>IF(OR($B2019="",$U2019=""),"",$U2019&amp;" &amp; "&amp;IF(OR($AD2019="",$AD2019=0),"Util NA",$AD2019&amp;" Util"))</f>
        <v/>
      </c>
    </row>
    <row r="2020" ht="15.75" customHeight="1" s="42">
      <c r="A2020" s="41" t="n"/>
      <c r="G2020" s="38" t="n"/>
      <c r="H2020" s="38" t="n"/>
      <c r="I2020" s="38" t="n"/>
      <c r="J2020" s="38" t="n"/>
      <c r="K2020" s="38" t="n"/>
      <c r="L2020" s="38" t="n"/>
      <c r="N2020" s="36">
        <f>IF($B2020="","",IF($C2020="SUPERSTORE","Superstore","DH"))</f>
        <v/>
      </c>
      <c r="O2020" s="36">
        <f>IF($B2020="","",IFERROR(VLOOKUP($B2020,Mapping!$A:$C,2,0),"Not Mapped"))</f>
        <v/>
      </c>
      <c r="P2020" s="36">
        <f>IF($B2020="","",IFERROR(VLOOKUP($B2020,Mapping!$A:$C,3,0),"Not Mapped"))</f>
        <v/>
      </c>
      <c r="Q2020" s="36">
        <f>IF($B2020="","",IFERROR(VLOOKUP($O2020,Leaders!$A:$B,2,0),"Not Mapped"))</f>
        <v/>
      </c>
      <c r="R2020" s="36">
        <f>IF($B2020="","",IF(COUNTIF(Exclusions!$A:$A,$B2020)&gt;0,"Yes","No"))</f>
        <v/>
      </c>
      <c r="S2020" s="38">
        <f>IF($B2020="","",MIN(1,DAY($A2020)/IF($N2020="Superstore",Settings!$B$5,Settings!$B$4)))</f>
        <v/>
      </c>
      <c r="T2020" s="38">
        <f>IF(OR($B2020="",$G2020="",$S2020=0),"",$G2020/$S2020)</f>
        <v/>
      </c>
      <c r="U2020" s="36">
        <f>IF($T2020="","",IF($T2020&lt;Settings!$B$8,"Critical",IF($T2020&lt;Settings!$B$9,"Semi Critical","Non Critical")))</f>
        <v/>
      </c>
      <c r="V2020" s="28" t="n"/>
      <c r="Z2020">
        <f>IF($B2020="","",IFERROR(VLOOKUP($B2020,'Plan HC for CCA'!$A:$B,2,0),""))</f>
        <v/>
      </c>
      <c r="AA2020">
        <f>IF(OR($B2020="",$Z2020=""),"",IF(N($M2020)&lt;$Z2020,"Delta","No Delta"))</f>
        <v/>
      </c>
      <c r="AB2020">
        <f>IF(OR($B2020="",$Z2020=""),"",MAX(0,$Z2020-N($M2020)))</f>
        <v/>
      </c>
      <c r="AC2020" s="46">
        <f>IF($B2020="","",IFERROR(INDEX('CCA Util %'!$H:$H,MATCH($B2020,'CCA Util %'!$E:$E,0)),""))</f>
        <v/>
      </c>
      <c r="AD2020">
        <f>IF($B2020="","",IFERROR(INDEX('CCA Util %'!$G:$G,MATCH($B2020,'CCA Util %'!$E:$E,0)),""))</f>
        <v/>
      </c>
      <c r="AE2020">
        <f>IF(OR($B2020="",$U2020=""),"",$U2020&amp;" &amp; "&amp;IF(OR($AD2020="",$AD2020=0),"Util NA",$AD2020&amp;" Util"))</f>
        <v/>
      </c>
    </row>
    <row r="2021" ht="15.75" customHeight="1" s="42">
      <c r="A2021" s="41" t="n"/>
      <c r="G2021" s="38" t="n"/>
      <c r="H2021" s="38" t="n"/>
      <c r="I2021" s="38" t="n"/>
      <c r="J2021" s="38" t="n"/>
      <c r="K2021" s="38" t="n"/>
      <c r="L2021" s="38" t="n"/>
      <c r="N2021" s="36">
        <f>IF($B2021="","",IF($C2021="SUPERSTORE","Superstore","DH"))</f>
        <v/>
      </c>
      <c r="O2021" s="36">
        <f>IF($B2021="","",IFERROR(VLOOKUP($B2021,Mapping!$A:$C,2,0),"Not Mapped"))</f>
        <v/>
      </c>
      <c r="P2021" s="36">
        <f>IF($B2021="","",IFERROR(VLOOKUP($B2021,Mapping!$A:$C,3,0),"Not Mapped"))</f>
        <v/>
      </c>
      <c r="Q2021" s="36">
        <f>IF($B2021="","",IFERROR(VLOOKUP($O2021,Leaders!$A:$B,2,0),"Not Mapped"))</f>
        <v/>
      </c>
      <c r="R2021" s="36">
        <f>IF($B2021="","",IF(COUNTIF(Exclusions!$A:$A,$B2021)&gt;0,"Yes","No"))</f>
        <v/>
      </c>
      <c r="S2021" s="38">
        <f>IF($B2021="","",MIN(1,DAY($A2021)/IF($N2021="Superstore",Settings!$B$5,Settings!$B$4)))</f>
        <v/>
      </c>
      <c r="T2021" s="38">
        <f>IF(OR($B2021="",$G2021="",$S2021=0),"",$G2021/$S2021)</f>
        <v/>
      </c>
      <c r="U2021" s="36">
        <f>IF($T2021="","",IF($T2021&lt;Settings!$B$8,"Critical",IF($T2021&lt;Settings!$B$9,"Semi Critical","Non Critical")))</f>
        <v/>
      </c>
      <c r="V2021" s="28" t="n"/>
      <c r="Z2021">
        <f>IF($B2021="","",IFERROR(VLOOKUP($B2021,'Plan HC for CCA'!$A:$B,2,0),""))</f>
        <v/>
      </c>
      <c r="AA2021">
        <f>IF(OR($B2021="",$Z2021=""),"",IF(N($M2021)&lt;$Z2021,"Delta","No Delta"))</f>
        <v/>
      </c>
      <c r="AB2021">
        <f>IF(OR($B2021="",$Z2021=""),"",MAX(0,$Z2021-N($M2021)))</f>
        <v/>
      </c>
      <c r="AC2021" s="46">
        <f>IF($B2021="","",IFERROR(INDEX('CCA Util %'!$H:$H,MATCH($B2021,'CCA Util %'!$E:$E,0)),""))</f>
        <v/>
      </c>
      <c r="AD2021">
        <f>IF($B2021="","",IFERROR(INDEX('CCA Util %'!$G:$G,MATCH($B2021,'CCA Util %'!$E:$E,0)),""))</f>
        <v/>
      </c>
      <c r="AE2021">
        <f>IF(OR($B2021="",$U2021=""),"",$U2021&amp;" &amp; "&amp;IF(OR($AD2021="",$AD2021=0),"Util NA",$AD2021&amp;" Util"))</f>
        <v/>
      </c>
    </row>
    <row r="2022" ht="15.75" customHeight="1" s="42">
      <c r="A2022" s="41" t="n"/>
      <c r="G2022" s="38" t="n"/>
      <c r="H2022" s="38" t="n"/>
      <c r="I2022" s="38" t="n"/>
      <c r="J2022" s="38" t="n"/>
      <c r="K2022" s="38" t="n"/>
      <c r="L2022" s="38" t="n"/>
      <c r="N2022" s="36">
        <f>IF($B2022="","",IF($C2022="SUPERSTORE","Superstore","DH"))</f>
        <v/>
      </c>
      <c r="O2022" s="36">
        <f>IF($B2022="","",IFERROR(VLOOKUP($B2022,Mapping!$A:$C,2,0),"Not Mapped"))</f>
        <v/>
      </c>
      <c r="P2022" s="36">
        <f>IF($B2022="","",IFERROR(VLOOKUP($B2022,Mapping!$A:$C,3,0),"Not Mapped"))</f>
        <v/>
      </c>
      <c r="Q2022" s="36">
        <f>IF($B2022="","",IFERROR(VLOOKUP($O2022,Leaders!$A:$B,2,0),"Not Mapped"))</f>
        <v/>
      </c>
      <c r="R2022" s="36">
        <f>IF($B2022="","",IF(COUNTIF(Exclusions!$A:$A,$B2022)&gt;0,"Yes","No"))</f>
        <v/>
      </c>
      <c r="S2022" s="38">
        <f>IF($B2022="","",MIN(1,DAY($A2022)/IF($N2022="Superstore",Settings!$B$5,Settings!$B$4)))</f>
        <v/>
      </c>
      <c r="T2022" s="38">
        <f>IF(OR($B2022="",$G2022="",$S2022=0),"",$G2022/$S2022)</f>
        <v/>
      </c>
      <c r="U2022" s="36">
        <f>IF($T2022="","",IF($T2022&lt;Settings!$B$8,"Critical",IF($T2022&lt;Settings!$B$9,"Semi Critical","Non Critical")))</f>
        <v/>
      </c>
      <c r="V2022" s="28" t="n"/>
      <c r="Z2022">
        <f>IF($B2022="","",IFERROR(VLOOKUP($B2022,'Plan HC for CCA'!$A:$B,2,0),""))</f>
        <v/>
      </c>
      <c r="AA2022">
        <f>IF(OR($B2022="",$Z2022=""),"",IF(N($M2022)&lt;$Z2022,"Delta","No Delta"))</f>
        <v/>
      </c>
      <c r="AB2022">
        <f>IF(OR($B2022="",$Z2022=""),"",MAX(0,$Z2022-N($M2022)))</f>
        <v/>
      </c>
      <c r="AC2022" s="46">
        <f>IF($B2022="","",IFERROR(INDEX('CCA Util %'!$H:$H,MATCH($B2022,'CCA Util %'!$E:$E,0)),""))</f>
        <v/>
      </c>
      <c r="AD2022">
        <f>IF($B2022="","",IFERROR(INDEX('CCA Util %'!$G:$G,MATCH($B2022,'CCA Util %'!$E:$E,0)),""))</f>
        <v/>
      </c>
      <c r="AE2022">
        <f>IF(OR($B2022="",$U2022=""),"",$U2022&amp;" &amp; "&amp;IF(OR($AD2022="",$AD2022=0),"Util NA",$AD2022&amp;" Util"))</f>
        <v/>
      </c>
    </row>
    <row r="2023" ht="15.75" customHeight="1" s="42">
      <c r="A2023" s="41" t="n"/>
      <c r="G2023" s="38" t="n"/>
      <c r="H2023" s="38" t="n"/>
      <c r="I2023" s="38" t="n"/>
      <c r="J2023" s="38" t="n"/>
      <c r="K2023" s="38" t="n"/>
      <c r="L2023" s="38" t="n"/>
      <c r="N2023" s="36">
        <f>IF($B2023="","",IF($C2023="SUPERSTORE","Superstore","DH"))</f>
        <v/>
      </c>
      <c r="O2023" s="36">
        <f>IF($B2023="","",IFERROR(VLOOKUP($B2023,Mapping!$A:$C,2,0),"Not Mapped"))</f>
        <v/>
      </c>
      <c r="P2023" s="36">
        <f>IF($B2023="","",IFERROR(VLOOKUP($B2023,Mapping!$A:$C,3,0),"Not Mapped"))</f>
        <v/>
      </c>
      <c r="Q2023" s="36">
        <f>IF($B2023="","",IFERROR(VLOOKUP($O2023,Leaders!$A:$B,2,0),"Not Mapped"))</f>
        <v/>
      </c>
      <c r="R2023" s="36">
        <f>IF($B2023="","",IF(COUNTIF(Exclusions!$A:$A,$B2023)&gt;0,"Yes","No"))</f>
        <v/>
      </c>
      <c r="S2023" s="38">
        <f>IF($B2023="","",MIN(1,DAY($A2023)/IF($N2023="Superstore",Settings!$B$5,Settings!$B$4)))</f>
        <v/>
      </c>
      <c r="T2023" s="38">
        <f>IF(OR($B2023="",$G2023="",$S2023=0),"",$G2023/$S2023)</f>
        <v/>
      </c>
      <c r="U2023" s="36">
        <f>IF($T2023="","",IF($T2023&lt;Settings!$B$8,"Critical",IF($T2023&lt;Settings!$B$9,"Semi Critical","Non Critical")))</f>
        <v/>
      </c>
      <c r="V2023" s="28" t="n"/>
      <c r="Z2023">
        <f>IF($B2023="","",IFERROR(VLOOKUP($B2023,'Plan HC for CCA'!$A:$B,2,0),""))</f>
        <v/>
      </c>
      <c r="AA2023">
        <f>IF(OR($B2023="",$Z2023=""),"",IF(N($M2023)&lt;$Z2023,"Delta","No Delta"))</f>
        <v/>
      </c>
      <c r="AB2023">
        <f>IF(OR($B2023="",$Z2023=""),"",MAX(0,$Z2023-N($M2023)))</f>
        <v/>
      </c>
      <c r="AC2023" s="46">
        <f>IF($B2023="","",IFERROR(INDEX('CCA Util %'!$H:$H,MATCH($B2023,'CCA Util %'!$E:$E,0)),""))</f>
        <v/>
      </c>
      <c r="AD2023">
        <f>IF($B2023="","",IFERROR(INDEX('CCA Util %'!$G:$G,MATCH($B2023,'CCA Util %'!$E:$E,0)),""))</f>
        <v/>
      </c>
      <c r="AE2023">
        <f>IF(OR($B2023="",$U2023=""),"",$U2023&amp;" &amp; "&amp;IF(OR($AD2023="",$AD2023=0),"Util NA",$AD2023&amp;" Util"))</f>
        <v/>
      </c>
    </row>
    <row r="2024" ht="15.75" customHeight="1" s="42">
      <c r="A2024" s="41" t="n"/>
      <c r="G2024" s="38" t="n"/>
      <c r="H2024" s="38" t="n"/>
      <c r="I2024" s="38" t="n"/>
      <c r="J2024" s="38" t="n"/>
      <c r="K2024" s="38" t="n"/>
      <c r="L2024" s="38" t="n"/>
      <c r="N2024" s="36">
        <f>IF($B2024="","",IF($C2024="SUPERSTORE","Superstore","DH"))</f>
        <v/>
      </c>
      <c r="O2024" s="36">
        <f>IF($B2024="","",IFERROR(VLOOKUP($B2024,Mapping!$A:$C,2,0),"Not Mapped"))</f>
        <v/>
      </c>
      <c r="P2024" s="36">
        <f>IF($B2024="","",IFERROR(VLOOKUP($B2024,Mapping!$A:$C,3,0),"Not Mapped"))</f>
        <v/>
      </c>
      <c r="Q2024" s="36">
        <f>IF($B2024="","",IFERROR(VLOOKUP($O2024,Leaders!$A:$B,2,0),"Not Mapped"))</f>
        <v/>
      </c>
      <c r="R2024" s="36">
        <f>IF($B2024="","",IF(COUNTIF(Exclusions!$A:$A,$B2024)&gt;0,"Yes","No"))</f>
        <v/>
      </c>
      <c r="S2024" s="38">
        <f>IF($B2024="","",MIN(1,DAY($A2024)/IF($N2024="Superstore",Settings!$B$5,Settings!$B$4)))</f>
        <v/>
      </c>
      <c r="T2024" s="38">
        <f>IF(OR($B2024="",$G2024="",$S2024=0),"",$G2024/$S2024)</f>
        <v/>
      </c>
      <c r="U2024" s="36">
        <f>IF($T2024="","",IF($T2024&lt;Settings!$B$8,"Critical",IF($T2024&lt;Settings!$B$9,"Semi Critical","Non Critical")))</f>
        <v/>
      </c>
      <c r="V2024" s="28" t="n"/>
      <c r="Z2024">
        <f>IF($B2024="","",IFERROR(VLOOKUP($B2024,'Plan HC for CCA'!$A:$B,2,0),""))</f>
        <v/>
      </c>
      <c r="AA2024">
        <f>IF(OR($B2024="",$Z2024=""),"",IF(N($M2024)&lt;$Z2024,"Delta","No Delta"))</f>
        <v/>
      </c>
      <c r="AB2024">
        <f>IF(OR($B2024="",$Z2024=""),"",MAX(0,$Z2024-N($M2024)))</f>
        <v/>
      </c>
      <c r="AC2024" s="46">
        <f>IF($B2024="","",IFERROR(INDEX('CCA Util %'!$H:$H,MATCH($B2024,'CCA Util %'!$E:$E,0)),""))</f>
        <v/>
      </c>
      <c r="AD2024">
        <f>IF($B2024="","",IFERROR(INDEX('CCA Util %'!$G:$G,MATCH($B2024,'CCA Util %'!$E:$E,0)),""))</f>
        <v/>
      </c>
      <c r="AE2024">
        <f>IF(OR($B2024="",$U2024=""),"",$U2024&amp;" &amp; "&amp;IF(OR($AD2024="",$AD2024=0),"Util NA",$AD2024&amp;" Util"))</f>
        <v/>
      </c>
    </row>
    <row r="2025" ht="15.75" customHeight="1" s="42">
      <c r="A2025" s="41" t="n"/>
      <c r="G2025" s="38" t="n"/>
      <c r="H2025" s="38" t="n"/>
      <c r="I2025" s="38" t="n"/>
      <c r="J2025" s="38" t="n"/>
      <c r="K2025" s="38" t="n"/>
      <c r="L2025" s="38" t="n"/>
      <c r="N2025" s="36">
        <f>IF($B2025="","",IF($C2025="SUPERSTORE","Superstore","DH"))</f>
        <v/>
      </c>
      <c r="O2025" s="36">
        <f>IF($B2025="","",IFERROR(VLOOKUP($B2025,Mapping!$A:$C,2,0),"Not Mapped"))</f>
        <v/>
      </c>
      <c r="P2025" s="36">
        <f>IF($B2025="","",IFERROR(VLOOKUP($B2025,Mapping!$A:$C,3,0),"Not Mapped"))</f>
        <v/>
      </c>
      <c r="Q2025" s="36">
        <f>IF($B2025="","",IFERROR(VLOOKUP($O2025,Leaders!$A:$B,2,0),"Not Mapped"))</f>
        <v/>
      </c>
      <c r="R2025" s="36">
        <f>IF($B2025="","",IF(COUNTIF(Exclusions!$A:$A,$B2025)&gt;0,"Yes","No"))</f>
        <v/>
      </c>
      <c r="S2025" s="38">
        <f>IF($B2025="","",MIN(1,DAY($A2025)/IF($N2025="Superstore",Settings!$B$5,Settings!$B$4)))</f>
        <v/>
      </c>
      <c r="T2025" s="38">
        <f>IF(OR($B2025="",$G2025="",$S2025=0),"",$G2025/$S2025)</f>
        <v/>
      </c>
      <c r="U2025" s="36">
        <f>IF($T2025="","",IF($T2025&lt;Settings!$B$8,"Critical",IF($T2025&lt;Settings!$B$9,"Semi Critical","Non Critical")))</f>
        <v/>
      </c>
      <c r="V2025" s="28" t="n"/>
      <c r="Z2025">
        <f>IF($B2025="","",IFERROR(VLOOKUP($B2025,'Plan HC for CCA'!$A:$B,2,0),""))</f>
        <v/>
      </c>
      <c r="AA2025">
        <f>IF(OR($B2025="",$Z2025=""),"",IF(N($M2025)&lt;$Z2025,"Delta","No Delta"))</f>
        <v/>
      </c>
      <c r="AB2025">
        <f>IF(OR($B2025="",$Z2025=""),"",MAX(0,$Z2025-N($M2025)))</f>
        <v/>
      </c>
      <c r="AC2025" s="46">
        <f>IF($B2025="","",IFERROR(INDEX('CCA Util %'!$H:$H,MATCH($B2025,'CCA Util %'!$E:$E,0)),""))</f>
        <v/>
      </c>
      <c r="AD2025">
        <f>IF($B2025="","",IFERROR(INDEX('CCA Util %'!$G:$G,MATCH($B2025,'CCA Util %'!$E:$E,0)),""))</f>
        <v/>
      </c>
      <c r="AE2025">
        <f>IF(OR($B2025="",$U2025=""),"",$U2025&amp;" &amp; "&amp;IF(OR($AD2025="",$AD2025=0),"Util NA",$AD2025&amp;" Util"))</f>
        <v/>
      </c>
    </row>
    <row r="2026" ht="15.75" customHeight="1" s="42">
      <c r="A2026" s="41" t="n"/>
      <c r="G2026" s="38" t="n"/>
      <c r="H2026" s="38" t="n"/>
      <c r="I2026" s="38" t="n"/>
      <c r="J2026" s="38" t="n"/>
      <c r="K2026" s="38" t="n"/>
      <c r="L2026" s="38" t="n"/>
      <c r="N2026" s="36">
        <f>IF($B2026="","",IF($C2026="SUPERSTORE","Superstore","DH"))</f>
        <v/>
      </c>
      <c r="O2026" s="36">
        <f>IF($B2026="","",IFERROR(VLOOKUP($B2026,Mapping!$A:$C,2,0),"Not Mapped"))</f>
        <v/>
      </c>
      <c r="P2026" s="36">
        <f>IF($B2026="","",IFERROR(VLOOKUP($B2026,Mapping!$A:$C,3,0),"Not Mapped"))</f>
        <v/>
      </c>
      <c r="Q2026" s="36">
        <f>IF($B2026="","",IFERROR(VLOOKUP($O2026,Leaders!$A:$B,2,0),"Not Mapped"))</f>
        <v/>
      </c>
      <c r="R2026" s="36">
        <f>IF($B2026="","",IF(COUNTIF(Exclusions!$A:$A,$B2026)&gt;0,"Yes","No"))</f>
        <v/>
      </c>
      <c r="S2026" s="38">
        <f>IF($B2026="","",MIN(1,DAY($A2026)/IF($N2026="Superstore",Settings!$B$5,Settings!$B$4)))</f>
        <v/>
      </c>
      <c r="T2026" s="38">
        <f>IF(OR($B2026="",$G2026="",$S2026=0),"",$G2026/$S2026)</f>
        <v/>
      </c>
      <c r="U2026" s="36">
        <f>IF($T2026="","",IF($T2026&lt;Settings!$B$8,"Critical",IF($T2026&lt;Settings!$B$9,"Semi Critical","Non Critical")))</f>
        <v/>
      </c>
      <c r="V2026" s="28" t="n"/>
      <c r="Z2026">
        <f>IF($B2026="","",IFERROR(VLOOKUP($B2026,'Plan HC for CCA'!$A:$B,2,0),""))</f>
        <v/>
      </c>
      <c r="AA2026">
        <f>IF(OR($B2026="",$Z2026=""),"",IF(N($M2026)&lt;$Z2026,"Delta","No Delta"))</f>
        <v/>
      </c>
      <c r="AB2026">
        <f>IF(OR($B2026="",$Z2026=""),"",MAX(0,$Z2026-N($M2026)))</f>
        <v/>
      </c>
      <c r="AC2026" s="46">
        <f>IF($B2026="","",IFERROR(INDEX('CCA Util %'!$H:$H,MATCH($B2026,'CCA Util %'!$E:$E,0)),""))</f>
        <v/>
      </c>
      <c r="AD2026">
        <f>IF($B2026="","",IFERROR(INDEX('CCA Util %'!$G:$G,MATCH($B2026,'CCA Util %'!$E:$E,0)),""))</f>
        <v/>
      </c>
      <c r="AE2026">
        <f>IF(OR($B2026="",$U2026=""),"",$U2026&amp;" &amp; "&amp;IF(OR($AD2026="",$AD2026=0),"Util NA",$AD2026&amp;" Util"))</f>
        <v/>
      </c>
    </row>
    <row r="2027" ht="15.75" customHeight="1" s="42">
      <c r="A2027" s="41" t="n"/>
      <c r="G2027" s="38" t="n"/>
      <c r="H2027" s="38" t="n"/>
      <c r="I2027" s="38" t="n"/>
      <c r="J2027" s="38" t="n"/>
      <c r="K2027" s="38" t="n"/>
      <c r="L2027" s="38" t="n"/>
      <c r="N2027" s="36">
        <f>IF($B2027="","",IF($C2027="SUPERSTORE","Superstore","DH"))</f>
        <v/>
      </c>
      <c r="O2027" s="36">
        <f>IF($B2027="","",IFERROR(VLOOKUP($B2027,Mapping!$A:$C,2,0),"Not Mapped"))</f>
        <v/>
      </c>
      <c r="P2027" s="36">
        <f>IF($B2027="","",IFERROR(VLOOKUP($B2027,Mapping!$A:$C,3,0),"Not Mapped"))</f>
        <v/>
      </c>
      <c r="Q2027" s="36">
        <f>IF($B2027="","",IFERROR(VLOOKUP($O2027,Leaders!$A:$B,2,0),"Not Mapped"))</f>
        <v/>
      </c>
      <c r="R2027" s="36">
        <f>IF($B2027="","",IF(COUNTIF(Exclusions!$A:$A,$B2027)&gt;0,"Yes","No"))</f>
        <v/>
      </c>
      <c r="S2027" s="38">
        <f>IF($B2027="","",MIN(1,DAY($A2027)/IF($N2027="Superstore",Settings!$B$5,Settings!$B$4)))</f>
        <v/>
      </c>
      <c r="T2027" s="38">
        <f>IF(OR($B2027="",$G2027="",$S2027=0),"",$G2027/$S2027)</f>
        <v/>
      </c>
      <c r="U2027" s="36">
        <f>IF($T2027="","",IF($T2027&lt;Settings!$B$8,"Critical",IF($T2027&lt;Settings!$B$9,"Semi Critical","Non Critical")))</f>
        <v/>
      </c>
      <c r="V2027" s="28" t="n"/>
      <c r="Z2027">
        <f>IF($B2027="","",IFERROR(VLOOKUP($B2027,'Plan HC for CCA'!$A:$B,2,0),""))</f>
        <v/>
      </c>
      <c r="AA2027">
        <f>IF(OR($B2027="",$Z2027=""),"",IF(N($M2027)&lt;$Z2027,"Delta","No Delta"))</f>
        <v/>
      </c>
      <c r="AB2027">
        <f>IF(OR($B2027="",$Z2027=""),"",MAX(0,$Z2027-N($M2027)))</f>
        <v/>
      </c>
      <c r="AC2027" s="46">
        <f>IF($B2027="","",IFERROR(INDEX('CCA Util %'!$H:$H,MATCH($B2027,'CCA Util %'!$E:$E,0)),""))</f>
        <v/>
      </c>
      <c r="AD2027">
        <f>IF($B2027="","",IFERROR(INDEX('CCA Util %'!$G:$G,MATCH($B2027,'CCA Util %'!$E:$E,0)),""))</f>
        <v/>
      </c>
      <c r="AE2027">
        <f>IF(OR($B2027="",$U2027=""),"",$U2027&amp;" &amp; "&amp;IF(OR($AD2027="",$AD2027=0),"Util NA",$AD2027&amp;" Util"))</f>
        <v/>
      </c>
    </row>
    <row r="2028" ht="15.75" customHeight="1" s="42">
      <c r="A2028" s="41" t="n"/>
      <c r="G2028" s="38" t="n"/>
      <c r="H2028" s="38" t="n"/>
      <c r="I2028" s="38" t="n"/>
      <c r="J2028" s="38" t="n"/>
      <c r="K2028" s="38" t="n"/>
      <c r="L2028" s="38" t="n"/>
      <c r="N2028" s="36">
        <f>IF($B2028="","",IF($C2028="SUPERSTORE","Superstore","DH"))</f>
        <v/>
      </c>
      <c r="O2028" s="36">
        <f>IF($B2028="","",IFERROR(VLOOKUP($B2028,Mapping!$A:$C,2,0),"Not Mapped"))</f>
        <v/>
      </c>
      <c r="P2028" s="36">
        <f>IF($B2028="","",IFERROR(VLOOKUP($B2028,Mapping!$A:$C,3,0),"Not Mapped"))</f>
        <v/>
      </c>
      <c r="Q2028" s="36">
        <f>IF($B2028="","",IFERROR(VLOOKUP($O2028,Leaders!$A:$B,2,0),"Not Mapped"))</f>
        <v/>
      </c>
      <c r="R2028" s="36">
        <f>IF($B2028="","",IF(COUNTIF(Exclusions!$A:$A,$B2028)&gt;0,"Yes","No"))</f>
        <v/>
      </c>
      <c r="S2028" s="38">
        <f>IF($B2028="","",MIN(1,DAY($A2028)/IF($N2028="Superstore",Settings!$B$5,Settings!$B$4)))</f>
        <v/>
      </c>
      <c r="T2028" s="38">
        <f>IF(OR($B2028="",$G2028="",$S2028=0),"",$G2028/$S2028)</f>
        <v/>
      </c>
      <c r="U2028" s="36">
        <f>IF($T2028="","",IF($T2028&lt;Settings!$B$8,"Critical",IF($T2028&lt;Settings!$B$9,"Semi Critical","Non Critical")))</f>
        <v/>
      </c>
      <c r="V2028" s="28" t="n"/>
      <c r="Z2028">
        <f>IF($B2028="","",IFERROR(VLOOKUP($B2028,'Plan HC for CCA'!$A:$B,2,0),""))</f>
        <v/>
      </c>
      <c r="AA2028">
        <f>IF(OR($B2028="",$Z2028=""),"",IF(N($M2028)&lt;$Z2028,"Delta","No Delta"))</f>
        <v/>
      </c>
      <c r="AB2028">
        <f>IF(OR($B2028="",$Z2028=""),"",MAX(0,$Z2028-N($M2028)))</f>
        <v/>
      </c>
      <c r="AC2028" s="46">
        <f>IF($B2028="","",IFERROR(INDEX('CCA Util %'!$H:$H,MATCH($B2028,'CCA Util %'!$E:$E,0)),""))</f>
        <v/>
      </c>
      <c r="AD2028">
        <f>IF($B2028="","",IFERROR(INDEX('CCA Util %'!$G:$G,MATCH($B2028,'CCA Util %'!$E:$E,0)),""))</f>
        <v/>
      </c>
      <c r="AE2028">
        <f>IF(OR($B2028="",$U2028=""),"",$U2028&amp;" &amp; "&amp;IF(OR($AD2028="",$AD2028=0),"Util NA",$AD2028&amp;" Util"))</f>
        <v/>
      </c>
    </row>
    <row r="2029" ht="15.75" customHeight="1" s="42">
      <c r="A2029" s="41" t="n"/>
      <c r="G2029" s="38" t="n"/>
      <c r="H2029" s="38" t="n"/>
      <c r="I2029" s="38" t="n"/>
      <c r="J2029" s="38" t="n"/>
      <c r="K2029" s="38" t="n"/>
      <c r="L2029" s="38" t="n"/>
      <c r="N2029" s="36">
        <f>IF($B2029="","",IF($C2029="SUPERSTORE","Superstore","DH"))</f>
        <v/>
      </c>
      <c r="O2029" s="36">
        <f>IF($B2029="","",IFERROR(VLOOKUP($B2029,Mapping!$A:$C,2,0),"Not Mapped"))</f>
        <v/>
      </c>
      <c r="P2029" s="36">
        <f>IF($B2029="","",IFERROR(VLOOKUP($B2029,Mapping!$A:$C,3,0),"Not Mapped"))</f>
        <v/>
      </c>
      <c r="Q2029" s="36">
        <f>IF($B2029="","",IFERROR(VLOOKUP($O2029,Leaders!$A:$B,2,0),"Not Mapped"))</f>
        <v/>
      </c>
      <c r="R2029" s="36">
        <f>IF($B2029="","",IF(COUNTIF(Exclusions!$A:$A,$B2029)&gt;0,"Yes","No"))</f>
        <v/>
      </c>
      <c r="S2029" s="38">
        <f>IF($B2029="","",MIN(1,DAY($A2029)/IF($N2029="Superstore",Settings!$B$5,Settings!$B$4)))</f>
        <v/>
      </c>
      <c r="T2029" s="38">
        <f>IF(OR($B2029="",$G2029="",$S2029=0),"",$G2029/$S2029)</f>
        <v/>
      </c>
      <c r="U2029" s="36">
        <f>IF($T2029="","",IF($T2029&lt;Settings!$B$8,"Critical",IF($T2029&lt;Settings!$B$9,"Semi Critical","Non Critical")))</f>
        <v/>
      </c>
      <c r="V2029" s="28" t="n"/>
      <c r="Z2029">
        <f>IF($B2029="","",IFERROR(VLOOKUP($B2029,'Plan HC for CCA'!$A:$B,2,0),""))</f>
        <v/>
      </c>
      <c r="AA2029">
        <f>IF(OR($B2029="",$Z2029=""),"",IF(N($M2029)&lt;$Z2029,"Delta","No Delta"))</f>
        <v/>
      </c>
      <c r="AB2029">
        <f>IF(OR($B2029="",$Z2029=""),"",MAX(0,$Z2029-N($M2029)))</f>
        <v/>
      </c>
      <c r="AC2029" s="46">
        <f>IF($B2029="","",IFERROR(INDEX('CCA Util %'!$H:$H,MATCH($B2029,'CCA Util %'!$E:$E,0)),""))</f>
        <v/>
      </c>
      <c r="AD2029">
        <f>IF($B2029="","",IFERROR(INDEX('CCA Util %'!$G:$G,MATCH($B2029,'CCA Util %'!$E:$E,0)),""))</f>
        <v/>
      </c>
      <c r="AE2029">
        <f>IF(OR($B2029="",$U2029=""),"",$U2029&amp;" &amp; "&amp;IF(OR($AD2029="",$AD2029=0),"Util NA",$AD2029&amp;" Util"))</f>
        <v/>
      </c>
    </row>
    <row r="2030" ht="15.75" customHeight="1" s="42">
      <c r="A2030" s="41" t="n"/>
      <c r="G2030" s="38" t="n"/>
      <c r="H2030" s="38" t="n"/>
      <c r="I2030" s="38" t="n"/>
      <c r="J2030" s="38" t="n"/>
      <c r="K2030" s="38" t="n"/>
      <c r="L2030" s="38" t="n"/>
      <c r="N2030" s="36">
        <f>IF($B2030="","",IF($C2030="SUPERSTORE","Superstore","DH"))</f>
        <v/>
      </c>
      <c r="O2030" s="36">
        <f>IF($B2030="","",IFERROR(VLOOKUP($B2030,Mapping!$A:$C,2,0),"Not Mapped"))</f>
        <v/>
      </c>
      <c r="P2030" s="36">
        <f>IF($B2030="","",IFERROR(VLOOKUP($B2030,Mapping!$A:$C,3,0),"Not Mapped"))</f>
        <v/>
      </c>
      <c r="Q2030" s="36">
        <f>IF($B2030="","",IFERROR(VLOOKUP($O2030,Leaders!$A:$B,2,0),"Not Mapped"))</f>
        <v/>
      </c>
      <c r="R2030" s="36">
        <f>IF($B2030="","",IF(COUNTIF(Exclusions!$A:$A,$B2030)&gt;0,"Yes","No"))</f>
        <v/>
      </c>
      <c r="S2030" s="38">
        <f>IF($B2030="","",MIN(1,DAY($A2030)/IF($N2030="Superstore",Settings!$B$5,Settings!$B$4)))</f>
        <v/>
      </c>
      <c r="T2030" s="38">
        <f>IF(OR($B2030="",$G2030="",$S2030=0),"",$G2030/$S2030)</f>
        <v/>
      </c>
      <c r="U2030" s="36">
        <f>IF($T2030="","",IF($T2030&lt;Settings!$B$8,"Critical",IF($T2030&lt;Settings!$B$9,"Semi Critical","Non Critical")))</f>
        <v/>
      </c>
      <c r="V2030" s="28" t="n"/>
      <c r="Z2030">
        <f>IF($B2030="","",IFERROR(VLOOKUP($B2030,'Plan HC for CCA'!$A:$B,2,0),""))</f>
        <v/>
      </c>
      <c r="AA2030">
        <f>IF(OR($B2030="",$Z2030=""),"",IF(N($M2030)&lt;$Z2030,"Delta","No Delta"))</f>
        <v/>
      </c>
      <c r="AB2030">
        <f>IF(OR($B2030="",$Z2030=""),"",MAX(0,$Z2030-N($M2030)))</f>
        <v/>
      </c>
      <c r="AC2030" s="46">
        <f>IF($B2030="","",IFERROR(INDEX('CCA Util %'!$H:$H,MATCH($B2030,'CCA Util %'!$E:$E,0)),""))</f>
        <v/>
      </c>
      <c r="AD2030">
        <f>IF($B2030="","",IFERROR(INDEX('CCA Util %'!$G:$G,MATCH($B2030,'CCA Util %'!$E:$E,0)),""))</f>
        <v/>
      </c>
      <c r="AE2030">
        <f>IF(OR($B2030="",$U2030=""),"",$U2030&amp;" &amp; "&amp;IF(OR($AD2030="",$AD2030=0),"Util NA",$AD2030&amp;" Util"))</f>
        <v/>
      </c>
    </row>
    <row r="2031" ht="15.75" customHeight="1" s="42">
      <c r="A2031" s="41" t="n"/>
      <c r="G2031" s="38" t="n"/>
      <c r="H2031" s="38" t="n"/>
      <c r="I2031" s="38" t="n"/>
      <c r="J2031" s="38" t="n"/>
      <c r="K2031" s="38" t="n"/>
      <c r="L2031" s="38" t="n"/>
      <c r="N2031" s="36">
        <f>IF($B2031="","",IF($C2031="SUPERSTORE","Superstore","DH"))</f>
        <v/>
      </c>
      <c r="O2031" s="36">
        <f>IF($B2031="","",IFERROR(VLOOKUP($B2031,Mapping!$A:$C,2,0),"Not Mapped"))</f>
        <v/>
      </c>
      <c r="P2031" s="36">
        <f>IF($B2031="","",IFERROR(VLOOKUP($B2031,Mapping!$A:$C,3,0),"Not Mapped"))</f>
        <v/>
      </c>
      <c r="Q2031" s="36">
        <f>IF($B2031="","",IFERROR(VLOOKUP($O2031,Leaders!$A:$B,2,0),"Not Mapped"))</f>
        <v/>
      </c>
      <c r="R2031" s="36">
        <f>IF($B2031="","",IF(COUNTIF(Exclusions!$A:$A,$B2031)&gt;0,"Yes","No"))</f>
        <v/>
      </c>
      <c r="S2031" s="38">
        <f>IF($B2031="","",MIN(1,DAY($A2031)/IF($N2031="Superstore",Settings!$B$5,Settings!$B$4)))</f>
        <v/>
      </c>
      <c r="T2031" s="38">
        <f>IF(OR($B2031="",$G2031="",$S2031=0),"",$G2031/$S2031)</f>
        <v/>
      </c>
      <c r="U2031" s="36">
        <f>IF($T2031="","",IF($T2031&lt;Settings!$B$8,"Critical",IF($T2031&lt;Settings!$B$9,"Semi Critical","Non Critical")))</f>
        <v/>
      </c>
      <c r="V2031" s="28" t="n"/>
      <c r="Z2031">
        <f>IF($B2031="","",IFERROR(VLOOKUP($B2031,'Plan HC for CCA'!$A:$B,2,0),""))</f>
        <v/>
      </c>
      <c r="AA2031">
        <f>IF(OR($B2031="",$Z2031=""),"",IF(N($M2031)&lt;$Z2031,"Delta","No Delta"))</f>
        <v/>
      </c>
      <c r="AB2031">
        <f>IF(OR($B2031="",$Z2031=""),"",MAX(0,$Z2031-N($M2031)))</f>
        <v/>
      </c>
      <c r="AC2031" s="46">
        <f>IF($B2031="","",IFERROR(INDEX('CCA Util %'!$H:$H,MATCH($B2031,'CCA Util %'!$E:$E,0)),""))</f>
        <v/>
      </c>
      <c r="AD2031">
        <f>IF($B2031="","",IFERROR(INDEX('CCA Util %'!$G:$G,MATCH($B2031,'CCA Util %'!$E:$E,0)),""))</f>
        <v/>
      </c>
      <c r="AE2031">
        <f>IF(OR($B2031="",$U2031=""),"",$U2031&amp;" &amp; "&amp;IF(OR($AD2031="",$AD2031=0),"Util NA",$AD2031&amp;" Util"))</f>
        <v/>
      </c>
    </row>
    <row r="2032" ht="15.75" customHeight="1" s="42">
      <c r="A2032" s="41" t="n"/>
      <c r="G2032" s="38" t="n"/>
      <c r="H2032" s="38" t="n"/>
      <c r="I2032" s="38" t="n"/>
      <c r="J2032" s="38" t="n"/>
      <c r="K2032" s="38" t="n"/>
      <c r="L2032" s="38" t="n"/>
      <c r="N2032" s="36">
        <f>IF($B2032="","",IF($C2032="SUPERSTORE","Superstore","DH"))</f>
        <v/>
      </c>
      <c r="O2032" s="36">
        <f>IF($B2032="","",IFERROR(VLOOKUP($B2032,Mapping!$A:$C,2,0),"Not Mapped"))</f>
        <v/>
      </c>
      <c r="P2032" s="36">
        <f>IF($B2032="","",IFERROR(VLOOKUP($B2032,Mapping!$A:$C,3,0),"Not Mapped"))</f>
        <v/>
      </c>
      <c r="Q2032" s="36">
        <f>IF($B2032="","",IFERROR(VLOOKUP($O2032,Leaders!$A:$B,2,0),"Not Mapped"))</f>
        <v/>
      </c>
      <c r="R2032" s="36">
        <f>IF($B2032="","",IF(COUNTIF(Exclusions!$A:$A,$B2032)&gt;0,"Yes","No"))</f>
        <v/>
      </c>
      <c r="S2032" s="38">
        <f>IF($B2032="","",MIN(1,DAY($A2032)/IF($N2032="Superstore",Settings!$B$5,Settings!$B$4)))</f>
        <v/>
      </c>
      <c r="T2032" s="38">
        <f>IF(OR($B2032="",$G2032="",$S2032=0),"",$G2032/$S2032)</f>
        <v/>
      </c>
      <c r="U2032" s="36">
        <f>IF($T2032="","",IF($T2032&lt;Settings!$B$8,"Critical",IF($T2032&lt;Settings!$B$9,"Semi Critical","Non Critical")))</f>
        <v/>
      </c>
      <c r="V2032" s="28" t="n"/>
      <c r="Z2032">
        <f>IF($B2032="","",IFERROR(VLOOKUP($B2032,'Plan HC for CCA'!$A:$B,2,0),""))</f>
        <v/>
      </c>
      <c r="AA2032">
        <f>IF(OR($B2032="",$Z2032=""),"",IF(N($M2032)&lt;$Z2032,"Delta","No Delta"))</f>
        <v/>
      </c>
      <c r="AB2032">
        <f>IF(OR($B2032="",$Z2032=""),"",MAX(0,$Z2032-N($M2032)))</f>
        <v/>
      </c>
      <c r="AC2032" s="46">
        <f>IF($B2032="","",IFERROR(INDEX('CCA Util %'!$H:$H,MATCH($B2032,'CCA Util %'!$E:$E,0)),""))</f>
        <v/>
      </c>
      <c r="AD2032">
        <f>IF($B2032="","",IFERROR(INDEX('CCA Util %'!$G:$G,MATCH($B2032,'CCA Util %'!$E:$E,0)),""))</f>
        <v/>
      </c>
      <c r="AE2032">
        <f>IF(OR($B2032="",$U2032=""),"",$U2032&amp;" &amp; "&amp;IF(OR($AD2032="",$AD2032=0),"Util NA",$AD2032&amp;" Util"))</f>
        <v/>
      </c>
    </row>
    <row r="2033" ht="15.75" customHeight="1" s="42">
      <c r="A2033" s="41" t="n"/>
      <c r="G2033" s="38" t="n"/>
      <c r="H2033" s="38" t="n"/>
      <c r="I2033" s="38" t="n"/>
      <c r="J2033" s="38" t="n"/>
      <c r="K2033" s="38" t="n"/>
      <c r="L2033" s="38" t="n"/>
      <c r="N2033" s="36">
        <f>IF($B2033="","",IF($C2033="SUPERSTORE","Superstore","DH"))</f>
        <v/>
      </c>
      <c r="O2033" s="36">
        <f>IF($B2033="","",IFERROR(VLOOKUP($B2033,Mapping!$A:$C,2,0),"Not Mapped"))</f>
        <v/>
      </c>
      <c r="P2033" s="36">
        <f>IF($B2033="","",IFERROR(VLOOKUP($B2033,Mapping!$A:$C,3,0),"Not Mapped"))</f>
        <v/>
      </c>
      <c r="Q2033" s="36">
        <f>IF($B2033="","",IFERROR(VLOOKUP($O2033,Leaders!$A:$B,2,0),"Not Mapped"))</f>
        <v/>
      </c>
      <c r="R2033" s="36">
        <f>IF($B2033="","",IF(COUNTIF(Exclusions!$A:$A,$B2033)&gt;0,"Yes","No"))</f>
        <v/>
      </c>
      <c r="S2033" s="38">
        <f>IF($B2033="","",MIN(1,DAY($A2033)/IF($N2033="Superstore",Settings!$B$5,Settings!$B$4)))</f>
        <v/>
      </c>
      <c r="T2033" s="38">
        <f>IF(OR($B2033="",$G2033="",$S2033=0),"",$G2033/$S2033)</f>
        <v/>
      </c>
      <c r="U2033" s="36">
        <f>IF($T2033="","",IF($T2033&lt;Settings!$B$8,"Critical",IF($T2033&lt;Settings!$B$9,"Semi Critical","Non Critical")))</f>
        <v/>
      </c>
      <c r="V2033" s="28" t="n"/>
      <c r="Z2033">
        <f>IF($B2033="","",IFERROR(VLOOKUP($B2033,'Plan HC for CCA'!$A:$B,2,0),""))</f>
        <v/>
      </c>
      <c r="AA2033">
        <f>IF(OR($B2033="",$Z2033=""),"",IF(N($M2033)&lt;$Z2033,"Delta","No Delta"))</f>
        <v/>
      </c>
      <c r="AB2033">
        <f>IF(OR($B2033="",$Z2033=""),"",MAX(0,$Z2033-N($M2033)))</f>
        <v/>
      </c>
      <c r="AC2033" s="46">
        <f>IF($B2033="","",IFERROR(INDEX('CCA Util %'!$H:$H,MATCH($B2033,'CCA Util %'!$E:$E,0)),""))</f>
        <v/>
      </c>
      <c r="AD2033">
        <f>IF($B2033="","",IFERROR(INDEX('CCA Util %'!$G:$G,MATCH($B2033,'CCA Util %'!$E:$E,0)),""))</f>
        <v/>
      </c>
      <c r="AE2033">
        <f>IF(OR($B2033="",$U2033=""),"",$U2033&amp;" &amp; "&amp;IF(OR($AD2033="",$AD2033=0),"Util NA",$AD2033&amp;" Util"))</f>
        <v/>
      </c>
    </row>
    <row r="2034" ht="15.75" customHeight="1" s="42">
      <c r="A2034" s="41" t="n"/>
      <c r="G2034" s="38" t="n"/>
      <c r="H2034" s="38" t="n"/>
      <c r="I2034" s="38" t="n"/>
      <c r="J2034" s="38" t="n"/>
      <c r="K2034" s="38" t="n"/>
      <c r="L2034" s="38" t="n"/>
      <c r="N2034" s="36">
        <f>IF($B2034="","",IF($C2034="SUPERSTORE","Superstore","DH"))</f>
        <v/>
      </c>
      <c r="O2034" s="36">
        <f>IF($B2034="","",IFERROR(VLOOKUP($B2034,Mapping!$A:$C,2,0),"Not Mapped"))</f>
        <v/>
      </c>
      <c r="P2034" s="36">
        <f>IF($B2034="","",IFERROR(VLOOKUP($B2034,Mapping!$A:$C,3,0),"Not Mapped"))</f>
        <v/>
      </c>
      <c r="Q2034" s="36">
        <f>IF($B2034="","",IFERROR(VLOOKUP($O2034,Leaders!$A:$B,2,0),"Not Mapped"))</f>
        <v/>
      </c>
      <c r="R2034" s="36">
        <f>IF($B2034="","",IF(COUNTIF(Exclusions!$A:$A,$B2034)&gt;0,"Yes","No"))</f>
        <v/>
      </c>
      <c r="S2034" s="38">
        <f>IF($B2034="","",MIN(1,DAY($A2034)/IF($N2034="Superstore",Settings!$B$5,Settings!$B$4)))</f>
        <v/>
      </c>
      <c r="T2034" s="38">
        <f>IF(OR($B2034="",$G2034="",$S2034=0),"",$G2034/$S2034)</f>
        <v/>
      </c>
      <c r="U2034" s="36">
        <f>IF($T2034="","",IF($T2034&lt;Settings!$B$8,"Critical",IF($T2034&lt;Settings!$B$9,"Semi Critical","Non Critical")))</f>
        <v/>
      </c>
      <c r="V2034" s="28" t="n"/>
      <c r="Z2034">
        <f>IF($B2034="","",IFERROR(VLOOKUP($B2034,'Plan HC for CCA'!$A:$B,2,0),""))</f>
        <v/>
      </c>
      <c r="AA2034">
        <f>IF(OR($B2034="",$Z2034=""),"",IF(N($M2034)&lt;$Z2034,"Delta","No Delta"))</f>
        <v/>
      </c>
      <c r="AB2034">
        <f>IF(OR($B2034="",$Z2034=""),"",MAX(0,$Z2034-N($M2034)))</f>
        <v/>
      </c>
      <c r="AC2034" s="46">
        <f>IF($B2034="","",IFERROR(INDEX('CCA Util %'!$H:$H,MATCH($B2034,'CCA Util %'!$E:$E,0)),""))</f>
        <v/>
      </c>
      <c r="AD2034">
        <f>IF($B2034="","",IFERROR(INDEX('CCA Util %'!$G:$G,MATCH($B2034,'CCA Util %'!$E:$E,0)),""))</f>
        <v/>
      </c>
      <c r="AE2034">
        <f>IF(OR($B2034="",$U2034=""),"",$U2034&amp;" &amp; "&amp;IF(OR($AD2034="",$AD2034=0),"Util NA",$AD2034&amp;" Util"))</f>
        <v/>
      </c>
    </row>
    <row r="2035" ht="15.75" customHeight="1" s="42">
      <c r="A2035" s="41" t="n"/>
      <c r="G2035" s="38" t="n"/>
      <c r="H2035" s="38" t="n"/>
      <c r="I2035" s="38" t="n"/>
      <c r="J2035" s="38" t="n"/>
      <c r="K2035" s="38" t="n"/>
      <c r="L2035" s="38" t="n"/>
      <c r="N2035" s="36">
        <f>IF($B2035="","",IF($C2035="SUPERSTORE","Superstore","DH"))</f>
        <v/>
      </c>
      <c r="O2035" s="36">
        <f>IF($B2035="","",IFERROR(VLOOKUP($B2035,Mapping!$A:$C,2,0),"Not Mapped"))</f>
        <v/>
      </c>
      <c r="P2035" s="36">
        <f>IF($B2035="","",IFERROR(VLOOKUP($B2035,Mapping!$A:$C,3,0),"Not Mapped"))</f>
        <v/>
      </c>
      <c r="Q2035" s="36">
        <f>IF($B2035="","",IFERROR(VLOOKUP($O2035,Leaders!$A:$B,2,0),"Not Mapped"))</f>
        <v/>
      </c>
      <c r="R2035" s="36">
        <f>IF($B2035="","",IF(COUNTIF(Exclusions!$A:$A,$B2035)&gt;0,"Yes","No"))</f>
        <v/>
      </c>
      <c r="S2035" s="38">
        <f>IF($B2035="","",MIN(1,DAY($A2035)/IF($N2035="Superstore",Settings!$B$5,Settings!$B$4)))</f>
        <v/>
      </c>
      <c r="T2035" s="38">
        <f>IF(OR($B2035="",$G2035="",$S2035=0),"",$G2035/$S2035)</f>
        <v/>
      </c>
      <c r="U2035" s="36">
        <f>IF($T2035="","",IF($T2035&lt;Settings!$B$8,"Critical",IF($T2035&lt;Settings!$B$9,"Semi Critical","Non Critical")))</f>
        <v/>
      </c>
      <c r="V2035" s="28" t="n"/>
      <c r="Z2035">
        <f>IF($B2035="","",IFERROR(VLOOKUP($B2035,'Plan HC for CCA'!$A:$B,2,0),""))</f>
        <v/>
      </c>
      <c r="AA2035">
        <f>IF(OR($B2035="",$Z2035=""),"",IF(N($M2035)&lt;$Z2035,"Delta","No Delta"))</f>
        <v/>
      </c>
      <c r="AB2035">
        <f>IF(OR($B2035="",$Z2035=""),"",MAX(0,$Z2035-N($M2035)))</f>
        <v/>
      </c>
      <c r="AC2035" s="46">
        <f>IF($B2035="","",IFERROR(INDEX('CCA Util %'!$H:$H,MATCH($B2035,'CCA Util %'!$E:$E,0)),""))</f>
        <v/>
      </c>
      <c r="AD2035">
        <f>IF($B2035="","",IFERROR(INDEX('CCA Util %'!$G:$G,MATCH($B2035,'CCA Util %'!$E:$E,0)),""))</f>
        <v/>
      </c>
      <c r="AE2035">
        <f>IF(OR($B2035="",$U2035=""),"",$U2035&amp;" &amp; "&amp;IF(OR($AD2035="",$AD2035=0),"Util NA",$AD2035&amp;" Util"))</f>
        <v/>
      </c>
    </row>
    <row r="2036" ht="15.75" customHeight="1" s="42">
      <c r="A2036" s="41" t="n"/>
      <c r="G2036" s="38" t="n"/>
      <c r="H2036" s="38" t="n"/>
      <c r="I2036" s="38" t="n"/>
      <c r="J2036" s="38" t="n"/>
      <c r="K2036" s="38" t="n"/>
      <c r="L2036" s="38" t="n"/>
      <c r="N2036" s="36">
        <f>IF($B2036="","",IF($C2036="SUPERSTORE","Superstore","DH"))</f>
        <v/>
      </c>
      <c r="O2036" s="36">
        <f>IF($B2036="","",IFERROR(VLOOKUP($B2036,Mapping!$A:$C,2,0),"Not Mapped"))</f>
        <v/>
      </c>
      <c r="P2036" s="36">
        <f>IF($B2036="","",IFERROR(VLOOKUP($B2036,Mapping!$A:$C,3,0),"Not Mapped"))</f>
        <v/>
      </c>
      <c r="Q2036" s="36">
        <f>IF($B2036="","",IFERROR(VLOOKUP($O2036,Leaders!$A:$B,2,0),"Not Mapped"))</f>
        <v/>
      </c>
      <c r="R2036" s="36">
        <f>IF($B2036="","",IF(COUNTIF(Exclusions!$A:$A,$B2036)&gt;0,"Yes","No"))</f>
        <v/>
      </c>
      <c r="S2036" s="38">
        <f>IF($B2036="","",MIN(1,DAY($A2036)/IF($N2036="Superstore",Settings!$B$5,Settings!$B$4)))</f>
        <v/>
      </c>
      <c r="T2036" s="38">
        <f>IF(OR($B2036="",$G2036="",$S2036=0),"",$G2036/$S2036)</f>
        <v/>
      </c>
      <c r="U2036" s="36">
        <f>IF($T2036="","",IF($T2036&lt;Settings!$B$8,"Critical",IF($T2036&lt;Settings!$B$9,"Semi Critical","Non Critical")))</f>
        <v/>
      </c>
      <c r="V2036" s="28" t="n"/>
      <c r="Z2036">
        <f>IF($B2036="","",IFERROR(VLOOKUP($B2036,'Plan HC for CCA'!$A:$B,2,0),""))</f>
        <v/>
      </c>
      <c r="AA2036">
        <f>IF(OR($B2036="",$Z2036=""),"",IF(N($M2036)&lt;$Z2036,"Delta","No Delta"))</f>
        <v/>
      </c>
      <c r="AB2036">
        <f>IF(OR($B2036="",$Z2036=""),"",MAX(0,$Z2036-N($M2036)))</f>
        <v/>
      </c>
      <c r="AC2036" s="46">
        <f>IF($B2036="","",IFERROR(INDEX('CCA Util %'!$H:$H,MATCH($B2036,'CCA Util %'!$E:$E,0)),""))</f>
        <v/>
      </c>
      <c r="AD2036">
        <f>IF($B2036="","",IFERROR(INDEX('CCA Util %'!$G:$G,MATCH($B2036,'CCA Util %'!$E:$E,0)),""))</f>
        <v/>
      </c>
      <c r="AE2036">
        <f>IF(OR($B2036="",$U2036=""),"",$U2036&amp;" &amp; "&amp;IF(OR($AD2036="",$AD2036=0),"Util NA",$AD2036&amp;" Util"))</f>
        <v/>
      </c>
    </row>
    <row r="2037" ht="15.75" customHeight="1" s="42">
      <c r="A2037" s="41" t="n"/>
      <c r="G2037" s="38" t="n"/>
      <c r="H2037" s="38" t="n"/>
      <c r="I2037" s="38" t="n"/>
      <c r="J2037" s="38" t="n"/>
      <c r="K2037" s="38" t="n"/>
      <c r="L2037" s="38" t="n"/>
      <c r="N2037" s="36">
        <f>IF($B2037="","",IF($C2037="SUPERSTORE","Superstore","DH"))</f>
        <v/>
      </c>
      <c r="O2037" s="36">
        <f>IF($B2037="","",IFERROR(VLOOKUP($B2037,Mapping!$A:$C,2,0),"Not Mapped"))</f>
        <v/>
      </c>
      <c r="P2037" s="36">
        <f>IF($B2037="","",IFERROR(VLOOKUP($B2037,Mapping!$A:$C,3,0),"Not Mapped"))</f>
        <v/>
      </c>
      <c r="Q2037" s="36">
        <f>IF($B2037="","",IFERROR(VLOOKUP($O2037,Leaders!$A:$B,2,0),"Not Mapped"))</f>
        <v/>
      </c>
      <c r="R2037" s="36">
        <f>IF($B2037="","",IF(COUNTIF(Exclusions!$A:$A,$B2037)&gt;0,"Yes","No"))</f>
        <v/>
      </c>
      <c r="S2037" s="38">
        <f>IF($B2037="","",MIN(1,DAY($A2037)/IF($N2037="Superstore",Settings!$B$5,Settings!$B$4)))</f>
        <v/>
      </c>
      <c r="T2037" s="38">
        <f>IF(OR($B2037="",$G2037="",$S2037=0),"",$G2037/$S2037)</f>
        <v/>
      </c>
      <c r="U2037" s="36">
        <f>IF($T2037="","",IF($T2037&lt;Settings!$B$8,"Critical",IF($T2037&lt;Settings!$B$9,"Semi Critical","Non Critical")))</f>
        <v/>
      </c>
      <c r="V2037" s="28" t="n"/>
      <c r="Z2037">
        <f>IF($B2037="","",IFERROR(VLOOKUP($B2037,'Plan HC for CCA'!$A:$B,2,0),""))</f>
        <v/>
      </c>
      <c r="AA2037">
        <f>IF(OR($B2037="",$Z2037=""),"",IF(N($M2037)&lt;$Z2037,"Delta","No Delta"))</f>
        <v/>
      </c>
      <c r="AB2037">
        <f>IF(OR($B2037="",$Z2037=""),"",MAX(0,$Z2037-N($M2037)))</f>
        <v/>
      </c>
      <c r="AC2037" s="46">
        <f>IF($B2037="","",IFERROR(INDEX('CCA Util %'!$H:$H,MATCH($B2037,'CCA Util %'!$E:$E,0)),""))</f>
        <v/>
      </c>
      <c r="AD2037">
        <f>IF($B2037="","",IFERROR(INDEX('CCA Util %'!$G:$G,MATCH($B2037,'CCA Util %'!$E:$E,0)),""))</f>
        <v/>
      </c>
      <c r="AE2037">
        <f>IF(OR($B2037="",$U2037=""),"",$U2037&amp;" &amp; "&amp;IF(OR($AD2037="",$AD2037=0),"Util NA",$AD2037&amp;" Util"))</f>
        <v/>
      </c>
    </row>
    <row r="2038" ht="15.75" customHeight="1" s="42">
      <c r="A2038" s="41" t="n"/>
      <c r="G2038" s="38" t="n"/>
      <c r="H2038" s="38" t="n"/>
      <c r="I2038" s="38" t="n"/>
      <c r="J2038" s="38" t="n"/>
      <c r="K2038" s="38" t="n"/>
      <c r="L2038" s="38" t="n"/>
      <c r="N2038" s="36">
        <f>IF($B2038="","",IF($C2038="SUPERSTORE","Superstore","DH"))</f>
        <v/>
      </c>
      <c r="O2038" s="36">
        <f>IF($B2038="","",IFERROR(VLOOKUP($B2038,Mapping!$A:$C,2,0),"Not Mapped"))</f>
        <v/>
      </c>
      <c r="P2038" s="36">
        <f>IF($B2038="","",IFERROR(VLOOKUP($B2038,Mapping!$A:$C,3,0),"Not Mapped"))</f>
        <v/>
      </c>
      <c r="Q2038" s="36">
        <f>IF($B2038="","",IFERROR(VLOOKUP($O2038,Leaders!$A:$B,2,0),"Not Mapped"))</f>
        <v/>
      </c>
      <c r="R2038" s="36">
        <f>IF($B2038="","",IF(COUNTIF(Exclusions!$A:$A,$B2038)&gt;0,"Yes","No"))</f>
        <v/>
      </c>
      <c r="S2038" s="38">
        <f>IF($B2038="","",MIN(1,DAY($A2038)/IF($N2038="Superstore",Settings!$B$5,Settings!$B$4)))</f>
        <v/>
      </c>
      <c r="T2038" s="38">
        <f>IF(OR($B2038="",$G2038="",$S2038=0),"",$G2038/$S2038)</f>
        <v/>
      </c>
      <c r="U2038" s="36">
        <f>IF($T2038="","",IF($T2038&lt;Settings!$B$8,"Critical",IF($T2038&lt;Settings!$B$9,"Semi Critical","Non Critical")))</f>
        <v/>
      </c>
      <c r="V2038" s="28" t="n"/>
      <c r="Z2038">
        <f>IF($B2038="","",IFERROR(VLOOKUP($B2038,'Plan HC for CCA'!$A:$B,2,0),""))</f>
        <v/>
      </c>
      <c r="AA2038">
        <f>IF(OR($B2038="",$Z2038=""),"",IF(N($M2038)&lt;$Z2038,"Delta","No Delta"))</f>
        <v/>
      </c>
      <c r="AB2038">
        <f>IF(OR($B2038="",$Z2038=""),"",MAX(0,$Z2038-N($M2038)))</f>
        <v/>
      </c>
      <c r="AC2038" s="46">
        <f>IF($B2038="","",IFERROR(INDEX('CCA Util %'!$H:$H,MATCH($B2038,'CCA Util %'!$E:$E,0)),""))</f>
        <v/>
      </c>
      <c r="AD2038">
        <f>IF($B2038="","",IFERROR(INDEX('CCA Util %'!$G:$G,MATCH($B2038,'CCA Util %'!$E:$E,0)),""))</f>
        <v/>
      </c>
      <c r="AE2038">
        <f>IF(OR($B2038="",$U2038=""),"",$U2038&amp;" &amp; "&amp;IF(OR($AD2038="",$AD2038=0),"Util NA",$AD2038&amp;" Util"))</f>
        <v/>
      </c>
    </row>
    <row r="2039" ht="15.75" customHeight="1" s="42">
      <c r="A2039" s="41" t="n"/>
      <c r="G2039" s="38" t="n"/>
      <c r="H2039" s="38" t="n"/>
      <c r="I2039" s="38" t="n"/>
      <c r="J2039" s="38" t="n"/>
      <c r="K2039" s="38" t="n"/>
      <c r="L2039" s="38" t="n"/>
      <c r="N2039" s="36">
        <f>IF($B2039="","",IF($C2039="SUPERSTORE","Superstore","DH"))</f>
        <v/>
      </c>
      <c r="O2039" s="36">
        <f>IF($B2039="","",IFERROR(VLOOKUP($B2039,Mapping!$A:$C,2,0),"Not Mapped"))</f>
        <v/>
      </c>
      <c r="P2039" s="36">
        <f>IF($B2039="","",IFERROR(VLOOKUP($B2039,Mapping!$A:$C,3,0),"Not Mapped"))</f>
        <v/>
      </c>
      <c r="Q2039" s="36">
        <f>IF($B2039="","",IFERROR(VLOOKUP($O2039,Leaders!$A:$B,2,0),"Not Mapped"))</f>
        <v/>
      </c>
      <c r="R2039" s="36">
        <f>IF($B2039="","",IF(COUNTIF(Exclusions!$A:$A,$B2039)&gt;0,"Yes","No"))</f>
        <v/>
      </c>
      <c r="S2039" s="38">
        <f>IF($B2039="","",MIN(1,DAY($A2039)/IF($N2039="Superstore",Settings!$B$5,Settings!$B$4)))</f>
        <v/>
      </c>
      <c r="T2039" s="38">
        <f>IF(OR($B2039="",$G2039="",$S2039=0),"",$G2039/$S2039)</f>
        <v/>
      </c>
      <c r="U2039" s="36">
        <f>IF($T2039="","",IF($T2039&lt;Settings!$B$8,"Critical",IF($T2039&lt;Settings!$B$9,"Semi Critical","Non Critical")))</f>
        <v/>
      </c>
      <c r="V2039" s="28" t="n"/>
      <c r="Z2039">
        <f>IF($B2039="","",IFERROR(VLOOKUP($B2039,'Plan HC for CCA'!$A:$B,2,0),""))</f>
        <v/>
      </c>
      <c r="AA2039">
        <f>IF(OR($B2039="",$Z2039=""),"",IF(N($M2039)&lt;$Z2039,"Delta","No Delta"))</f>
        <v/>
      </c>
      <c r="AB2039">
        <f>IF(OR($B2039="",$Z2039=""),"",MAX(0,$Z2039-N($M2039)))</f>
        <v/>
      </c>
      <c r="AC2039" s="46">
        <f>IF($B2039="","",IFERROR(INDEX('CCA Util %'!$H:$H,MATCH($B2039,'CCA Util %'!$E:$E,0)),""))</f>
        <v/>
      </c>
      <c r="AD2039">
        <f>IF($B2039="","",IFERROR(INDEX('CCA Util %'!$G:$G,MATCH($B2039,'CCA Util %'!$E:$E,0)),""))</f>
        <v/>
      </c>
      <c r="AE2039">
        <f>IF(OR($B2039="",$U2039=""),"",$U2039&amp;" &amp; "&amp;IF(OR($AD2039="",$AD2039=0),"Util NA",$AD2039&amp;" Util"))</f>
        <v/>
      </c>
    </row>
    <row r="2040" ht="15.75" customHeight="1" s="42">
      <c r="A2040" s="41" t="n"/>
      <c r="G2040" s="38" t="n"/>
      <c r="H2040" s="38" t="n"/>
      <c r="I2040" s="38" t="n"/>
      <c r="J2040" s="38" t="n"/>
      <c r="K2040" s="38" t="n"/>
      <c r="L2040" s="38" t="n"/>
      <c r="N2040" s="36">
        <f>IF($B2040="","",IF($C2040="SUPERSTORE","Superstore","DH"))</f>
        <v/>
      </c>
      <c r="O2040" s="36">
        <f>IF($B2040="","",IFERROR(VLOOKUP($B2040,Mapping!$A:$C,2,0),"Not Mapped"))</f>
        <v/>
      </c>
      <c r="P2040" s="36">
        <f>IF($B2040="","",IFERROR(VLOOKUP($B2040,Mapping!$A:$C,3,0),"Not Mapped"))</f>
        <v/>
      </c>
      <c r="Q2040" s="36">
        <f>IF($B2040="","",IFERROR(VLOOKUP($O2040,Leaders!$A:$B,2,0),"Not Mapped"))</f>
        <v/>
      </c>
      <c r="R2040" s="36">
        <f>IF($B2040="","",IF(COUNTIF(Exclusions!$A:$A,$B2040)&gt;0,"Yes","No"))</f>
        <v/>
      </c>
      <c r="S2040" s="38">
        <f>IF($B2040="","",MIN(1,DAY($A2040)/IF($N2040="Superstore",Settings!$B$5,Settings!$B$4)))</f>
        <v/>
      </c>
      <c r="T2040" s="38">
        <f>IF(OR($B2040="",$G2040="",$S2040=0),"",$G2040/$S2040)</f>
        <v/>
      </c>
      <c r="U2040" s="36">
        <f>IF($T2040="","",IF($T2040&lt;Settings!$B$8,"Critical",IF($T2040&lt;Settings!$B$9,"Semi Critical","Non Critical")))</f>
        <v/>
      </c>
      <c r="V2040" s="28" t="n"/>
      <c r="Z2040">
        <f>IF($B2040="","",IFERROR(VLOOKUP($B2040,'Plan HC for CCA'!$A:$B,2,0),""))</f>
        <v/>
      </c>
      <c r="AA2040">
        <f>IF(OR($B2040="",$Z2040=""),"",IF(N($M2040)&lt;$Z2040,"Delta","No Delta"))</f>
        <v/>
      </c>
      <c r="AB2040">
        <f>IF(OR($B2040="",$Z2040=""),"",MAX(0,$Z2040-N($M2040)))</f>
        <v/>
      </c>
      <c r="AC2040" s="46">
        <f>IF($B2040="","",IFERROR(INDEX('CCA Util %'!$H:$H,MATCH($B2040,'CCA Util %'!$E:$E,0)),""))</f>
        <v/>
      </c>
      <c r="AD2040">
        <f>IF($B2040="","",IFERROR(INDEX('CCA Util %'!$G:$G,MATCH($B2040,'CCA Util %'!$E:$E,0)),""))</f>
        <v/>
      </c>
      <c r="AE2040">
        <f>IF(OR($B2040="",$U2040=""),"",$U2040&amp;" &amp; "&amp;IF(OR($AD2040="",$AD2040=0),"Util NA",$AD2040&amp;" Util"))</f>
        <v/>
      </c>
    </row>
    <row r="2041" ht="15.75" customHeight="1" s="42">
      <c r="A2041" s="41" t="n"/>
      <c r="G2041" s="38" t="n"/>
      <c r="H2041" s="38" t="n"/>
      <c r="I2041" s="38" t="n"/>
      <c r="J2041" s="38" t="n"/>
      <c r="K2041" s="38" t="n"/>
      <c r="L2041" s="38" t="n"/>
      <c r="N2041" s="36">
        <f>IF($B2041="","",IF($C2041="SUPERSTORE","Superstore","DH"))</f>
        <v/>
      </c>
      <c r="O2041" s="36">
        <f>IF($B2041="","",IFERROR(VLOOKUP($B2041,Mapping!$A:$C,2,0),"Not Mapped"))</f>
        <v/>
      </c>
      <c r="P2041" s="36">
        <f>IF($B2041="","",IFERROR(VLOOKUP($B2041,Mapping!$A:$C,3,0),"Not Mapped"))</f>
        <v/>
      </c>
      <c r="Q2041" s="36">
        <f>IF($B2041="","",IFERROR(VLOOKUP($O2041,Leaders!$A:$B,2,0),"Not Mapped"))</f>
        <v/>
      </c>
      <c r="R2041" s="36">
        <f>IF($B2041="","",IF(COUNTIF(Exclusions!$A:$A,$B2041)&gt;0,"Yes","No"))</f>
        <v/>
      </c>
      <c r="S2041" s="38">
        <f>IF($B2041="","",MIN(1,DAY($A2041)/IF($N2041="Superstore",Settings!$B$5,Settings!$B$4)))</f>
        <v/>
      </c>
      <c r="T2041" s="38">
        <f>IF(OR($B2041="",$G2041="",$S2041=0),"",$G2041/$S2041)</f>
        <v/>
      </c>
      <c r="U2041" s="36">
        <f>IF($T2041="","",IF($T2041&lt;Settings!$B$8,"Critical",IF($T2041&lt;Settings!$B$9,"Semi Critical","Non Critical")))</f>
        <v/>
      </c>
      <c r="V2041" s="28" t="n"/>
      <c r="Z2041">
        <f>IF($B2041="","",IFERROR(VLOOKUP($B2041,'Plan HC for CCA'!$A:$B,2,0),""))</f>
        <v/>
      </c>
      <c r="AA2041">
        <f>IF(OR($B2041="",$Z2041=""),"",IF(N($M2041)&lt;$Z2041,"Delta","No Delta"))</f>
        <v/>
      </c>
      <c r="AB2041">
        <f>IF(OR($B2041="",$Z2041=""),"",MAX(0,$Z2041-N($M2041)))</f>
        <v/>
      </c>
      <c r="AC2041" s="46">
        <f>IF($B2041="","",IFERROR(INDEX('CCA Util %'!$H:$H,MATCH($B2041,'CCA Util %'!$E:$E,0)),""))</f>
        <v/>
      </c>
      <c r="AD2041">
        <f>IF($B2041="","",IFERROR(INDEX('CCA Util %'!$G:$G,MATCH($B2041,'CCA Util %'!$E:$E,0)),""))</f>
        <v/>
      </c>
      <c r="AE2041">
        <f>IF(OR($B2041="",$U2041=""),"",$U2041&amp;" &amp; "&amp;IF(OR($AD2041="",$AD2041=0),"Util NA",$AD2041&amp;" Util"))</f>
        <v/>
      </c>
    </row>
    <row r="2042" ht="15.75" customHeight="1" s="42">
      <c r="A2042" s="41" t="n"/>
      <c r="G2042" s="38" t="n"/>
      <c r="H2042" s="38" t="n"/>
      <c r="I2042" s="38" t="n"/>
      <c r="J2042" s="38" t="n"/>
      <c r="K2042" s="38" t="n"/>
      <c r="L2042" s="38" t="n"/>
      <c r="N2042" s="36">
        <f>IF($B2042="","",IF($C2042="SUPERSTORE","Superstore","DH"))</f>
        <v/>
      </c>
      <c r="O2042" s="36">
        <f>IF($B2042="","",IFERROR(VLOOKUP($B2042,Mapping!$A:$C,2,0),"Not Mapped"))</f>
        <v/>
      </c>
      <c r="P2042" s="36">
        <f>IF($B2042="","",IFERROR(VLOOKUP($B2042,Mapping!$A:$C,3,0),"Not Mapped"))</f>
        <v/>
      </c>
      <c r="Q2042" s="36">
        <f>IF($B2042="","",IFERROR(VLOOKUP($O2042,Leaders!$A:$B,2,0),"Not Mapped"))</f>
        <v/>
      </c>
      <c r="R2042" s="36">
        <f>IF($B2042="","",IF(COUNTIF(Exclusions!$A:$A,$B2042)&gt;0,"Yes","No"))</f>
        <v/>
      </c>
      <c r="S2042" s="38">
        <f>IF($B2042="","",MIN(1,DAY($A2042)/IF($N2042="Superstore",Settings!$B$5,Settings!$B$4)))</f>
        <v/>
      </c>
      <c r="T2042" s="38">
        <f>IF(OR($B2042="",$G2042="",$S2042=0),"",$G2042/$S2042)</f>
        <v/>
      </c>
      <c r="U2042" s="36">
        <f>IF($T2042="","",IF($T2042&lt;Settings!$B$8,"Critical",IF($T2042&lt;Settings!$B$9,"Semi Critical","Non Critical")))</f>
        <v/>
      </c>
      <c r="V2042" s="28" t="n"/>
      <c r="Z2042">
        <f>IF($B2042="","",IFERROR(VLOOKUP($B2042,'Plan HC for CCA'!$A:$B,2,0),""))</f>
        <v/>
      </c>
      <c r="AA2042">
        <f>IF(OR($B2042="",$Z2042=""),"",IF(N($M2042)&lt;$Z2042,"Delta","No Delta"))</f>
        <v/>
      </c>
      <c r="AB2042">
        <f>IF(OR($B2042="",$Z2042=""),"",MAX(0,$Z2042-N($M2042)))</f>
        <v/>
      </c>
      <c r="AC2042" s="46">
        <f>IF($B2042="","",IFERROR(INDEX('CCA Util %'!$H:$H,MATCH($B2042,'CCA Util %'!$E:$E,0)),""))</f>
        <v/>
      </c>
      <c r="AD2042">
        <f>IF($B2042="","",IFERROR(INDEX('CCA Util %'!$G:$G,MATCH($B2042,'CCA Util %'!$E:$E,0)),""))</f>
        <v/>
      </c>
      <c r="AE2042">
        <f>IF(OR($B2042="",$U2042=""),"",$U2042&amp;" &amp; "&amp;IF(OR($AD2042="",$AD2042=0),"Util NA",$AD2042&amp;" Util"))</f>
        <v/>
      </c>
    </row>
    <row r="2043" ht="15.75" customHeight="1" s="42">
      <c r="A2043" s="41" t="n"/>
      <c r="G2043" s="38" t="n"/>
      <c r="H2043" s="38" t="n"/>
      <c r="I2043" s="38" t="n"/>
      <c r="J2043" s="38" t="n"/>
      <c r="K2043" s="38" t="n"/>
      <c r="L2043" s="38" t="n"/>
      <c r="N2043" s="36">
        <f>IF($B2043="","",IF($C2043="SUPERSTORE","Superstore","DH"))</f>
        <v/>
      </c>
      <c r="O2043" s="36">
        <f>IF($B2043="","",IFERROR(VLOOKUP($B2043,Mapping!$A:$C,2,0),"Not Mapped"))</f>
        <v/>
      </c>
      <c r="P2043" s="36">
        <f>IF($B2043="","",IFERROR(VLOOKUP($B2043,Mapping!$A:$C,3,0),"Not Mapped"))</f>
        <v/>
      </c>
      <c r="Q2043" s="36">
        <f>IF($B2043="","",IFERROR(VLOOKUP($O2043,Leaders!$A:$B,2,0),"Not Mapped"))</f>
        <v/>
      </c>
      <c r="R2043" s="36">
        <f>IF($B2043="","",IF(COUNTIF(Exclusions!$A:$A,$B2043)&gt;0,"Yes","No"))</f>
        <v/>
      </c>
      <c r="S2043" s="38">
        <f>IF($B2043="","",MIN(1,DAY($A2043)/IF($N2043="Superstore",Settings!$B$5,Settings!$B$4)))</f>
        <v/>
      </c>
      <c r="T2043" s="38">
        <f>IF(OR($B2043="",$G2043="",$S2043=0),"",$G2043/$S2043)</f>
        <v/>
      </c>
      <c r="U2043" s="36">
        <f>IF($T2043="","",IF($T2043&lt;Settings!$B$8,"Critical",IF($T2043&lt;Settings!$B$9,"Semi Critical","Non Critical")))</f>
        <v/>
      </c>
      <c r="V2043" s="28" t="n"/>
      <c r="Z2043">
        <f>IF($B2043="","",IFERROR(VLOOKUP($B2043,'Plan HC for CCA'!$A:$B,2,0),""))</f>
        <v/>
      </c>
      <c r="AA2043">
        <f>IF(OR($B2043="",$Z2043=""),"",IF(N($M2043)&lt;$Z2043,"Delta","No Delta"))</f>
        <v/>
      </c>
      <c r="AB2043">
        <f>IF(OR($B2043="",$Z2043=""),"",MAX(0,$Z2043-N($M2043)))</f>
        <v/>
      </c>
      <c r="AC2043" s="46">
        <f>IF($B2043="","",IFERROR(INDEX('CCA Util %'!$H:$H,MATCH($B2043,'CCA Util %'!$E:$E,0)),""))</f>
        <v/>
      </c>
      <c r="AD2043">
        <f>IF($B2043="","",IFERROR(INDEX('CCA Util %'!$G:$G,MATCH($B2043,'CCA Util %'!$E:$E,0)),""))</f>
        <v/>
      </c>
      <c r="AE2043">
        <f>IF(OR($B2043="",$U2043=""),"",$U2043&amp;" &amp; "&amp;IF(OR($AD2043="",$AD2043=0),"Util NA",$AD2043&amp;" Util"))</f>
        <v/>
      </c>
    </row>
    <row r="2044" ht="15.75" customHeight="1" s="42">
      <c r="A2044" s="41" t="n"/>
      <c r="G2044" s="38" t="n"/>
      <c r="H2044" s="38" t="n"/>
      <c r="I2044" s="38" t="n"/>
      <c r="J2044" s="38" t="n"/>
      <c r="K2044" s="38" t="n"/>
      <c r="L2044" s="38" t="n"/>
      <c r="N2044" s="36">
        <f>IF($B2044="","",IF($C2044="SUPERSTORE","Superstore","DH"))</f>
        <v/>
      </c>
      <c r="O2044" s="36">
        <f>IF($B2044="","",IFERROR(VLOOKUP($B2044,Mapping!$A:$C,2,0),"Not Mapped"))</f>
        <v/>
      </c>
      <c r="P2044" s="36">
        <f>IF($B2044="","",IFERROR(VLOOKUP($B2044,Mapping!$A:$C,3,0),"Not Mapped"))</f>
        <v/>
      </c>
      <c r="Q2044" s="36">
        <f>IF($B2044="","",IFERROR(VLOOKUP($O2044,Leaders!$A:$B,2,0),"Not Mapped"))</f>
        <v/>
      </c>
      <c r="R2044" s="36">
        <f>IF($B2044="","",IF(COUNTIF(Exclusions!$A:$A,$B2044)&gt;0,"Yes","No"))</f>
        <v/>
      </c>
      <c r="S2044" s="38">
        <f>IF($B2044="","",MIN(1,DAY($A2044)/IF($N2044="Superstore",Settings!$B$5,Settings!$B$4)))</f>
        <v/>
      </c>
      <c r="T2044" s="38">
        <f>IF(OR($B2044="",$G2044="",$S2044=0),"",$G2044/$S2044)</f>
        <v/>
      </c>
      <c r="U2044" s="36">
        <f>IF($T2044="","",IF($T2044&lt;Settings!$B$8,"Critical",IF($T2044&lt;Settings!$B$9,"Semi Critical","Non Critical")))</f>
        <v/>
      </c>
      <c r="V2044" s="28" t="n"/>
      <c r="Z2044">
        <f>IF($B2044="","",IFERROR(VLOOKUP($B2044,'Plan HC for CCA'!$A:$B,2,0),""))</f>
        <v/>
      </c>
      <c r="AA2044">
        <f>IF(OR($B2044="",$Z2044=""),"",IF(N($M2044)&lt;$Z2044,"Delta","No Delta"))</f>
        <v/>
      </c>
      <c r="AB2044">
        <f>IF(OR($B2044="",$Z2044=""),"",MAX(0,$Z2044-N($M2044)))</f>
        <v/>
      </c>
      <c r="AC2044" s="46">
        <f>IF($B2044="","",IFERROR(INDEX('CCA Util %'!$H:$H,MATCH($B2044,'CCA Util %'!$E:$E,0)),""))</f>
        <v/>
      </c>
      <c r="AD2044">
        <f>IF($B2044="","",IFERROR(INDEX('CCA Util %'!$G:$G,MATCH($B2044,'CCA Util %'!$E:$E,0)),""))</f>
        <v/>
      </c>
      <c r="AE2044">
        <f>IF(OR($B2044="",$U2044=""),"",$U2044&amp;" &amp; "&amp;IF(OR($AD2044="",$AD2044=0),"Util NA",$AD2044&amp;" Util"))</f>
        <v/>
      </c>
    </row>
    <row r="2045" ht="15.75" customHeight="1" s="42">
      <c r="A2045" s="41" t="n"/>
      <c r="G2045" s="38" t="n"/>
      <c r="H2045" s="38" t="n"/>
      <c r="I2045" s="38" t="n"/>
      <c r="J2045" s="38" t="n"/>
      <c r="K2045" s="38" t="n"/>
      <c r="L2045" s="38" t="n"/>
      <c r="N2045" s="36">
        <f>IF($B2045="","",IF($C2045="SUPERSTORE","Superstore","DH"))</f>
        <v/>
      </c>
      <c r="O2045" s="36">
        <f>IF($B2045="","",IFERROR(VLOOKUP($B2045,Mapping!$A:$C,2,0),"Not Mapped"))</f>
        <v/>
      </c>
      <c r="P2045" s="36">
        <f>IF($B2045="","",IFERROR(VLOOKUP($B2045,Mapping!$A:$C,3,0),"Not Mapped"))</f>
        <v/>
      </c>
      <c r="Q2045" s="36">
        <f>IF($B2045="","",IFERROR(VLOOKUP($O2045,Leaders!$A:$B,2,0),"Not Mapped"))</f>
        <v/>
      </c>
      <c r="R2045" s="36">
        <f>IF($B2045="","",IF(COUNTIF(Exclusions!$A:$A,$B2045)&gt;0,"Yes","No"))</f>
        <v/>
      </c>
      <c r="S2045" s="38">
        <f>IF($B2045="","",MIN(1,DAY($A2045)/IF($N2045="Superstore",Settings!$B$5,Settings!$B$4)))</f>
        <v/>
      </c>
      <c r="T2045" s="38">
        <f>IF(OR($B2045="",$G2045="",$S2045=0),"",$G2045/$S2045)</f>
        <v/>
      </c>
      <c r="U2045" s="36">
        <f>IF($T2045="","",IF($T2045&lt;Settings!$B$8,"Critical",IF($T2045&lt;Settings!$B$9,"Semi Critical","Non Critical")))</f>
        <v/>
      </c>
      <c r="V2045" s="28" t="n"/>
      <c r="Z2045">
        <f>IF($B2045="","",IFERROR(VLOOKUP($B2045,'Plan HC for CCA'!$A:$B,2,0),""))</f>
        <v/>
      </c>
      <c r="AA2045">
        <f>IF(OR($B2045="",$Z2045=""),"",IF(N($M2045)&lt;$Z2045,"Delta","No Delta"))</f>
        <v/>
      </c>
      <c r="AB2045">
        <f>IF(OR($B2045="",$Z2045=""),"",MAX(0,$Z2045-N($M2045)))</f>
        <v/>
      </c>
      <c r="AC2045" s="46">
        <f>IF($B2045="","",IFERROR(INDEX('CCA Util %'!$H:$H,MATCH($B2045,'CCA Util %'!$E:$E,0)),""))</f>
        <v/>
      </c>
      <c r="AD2045">
        <f>IF($B2045="","",IFERROR(INDEX('CCA Util %'!$G:$G,MATCH($B2045,'CCA Util %'!$E:$E,0)),""))</f>
        <v/>
      </c>
      <c r="AE2045">
        <f>IF(OR($B2045="",$U2045=""),"",$U2045&amp;" &amp; "&amp;IF(OR($AD2045="",$AD2045=0),"Util NA",$AD2045&amp;" Util"))</f>
        <v/>
      </c>
    </row>
    <row r="2046" ht="15.75" customHeight="1" s="42">
      <c r="A2046" s="41" t="n"/>
      <c r="G2046" s="38" t="n"/>
      <c r="H2046" s="38" t="n"/>
      <c r="I2046" s="38" t="n"/>
      <c r="J2046" s="38" t="n"/>
      <c r="K2046" s="38" t="n"/>
      <c r="L2046" s="38" t="n"/>
      <c r="N2046" s="36">
        <f>IF($B2046="","",IF($C2046="SUPERSTORE","Superstore","DH"))</f>
        <v/>
      </c>
      <c r="O2046" s="36">
        <f>IF($B2046="","",IFERROR(VLOOKUP($B2046,Mapping!$A:$C,2,0),"Not Mapped"))</f>
        <v/>
      </c>
      <c r="P2046" s="36">
        <f>IF($B2046="","",IFERROR(VLOOKUP($B2046,Mapping!$A:$C,3,0),"Not Mapped"))</f>
        <v/>
      </c>
      <c r="Q2046" s="36">
        <f>IF($B2046="","",IFERROR(VLOOKUP($O2046,Leaders!$A:$B,2,0),"Not Mapped"))</f>
        <v/>
      </c>
      <c r="R2046" s="36">
        <f>IF($B2046="","",IF(COUNTIF(Exclusions!$A:$A,$B2046)&gt;0,"Yes","No"))</f>
        <v/>
      </c>
      <c r="S2046" s="38">
        <f>IF($B2046="","",MIN(1,DAY($A2046)/IF($N2046="Superstore",Settings!$B$5,Settings!$B$4)))</f>
        <v/>
      </c>
      <c r="T2046" s="38">
        <f>IF(OR($B2046="",$G2046="",$S2046=0),"",$G2046/$S2046)</f>
        <v/>
      </c>
      <c r="U2046" s="36">
        <f>IF($T2046="","",IF($T2046&lt;Settings!$B$8,"Critical",IF($T2046&lt;Settings!$B$9,"Semi Critical","Non Critical")))</f>
        <v/>
      </c>
      <c r="V2046" s="28" t="n"/>
      <c r="Z2046">
        <f>IF($B2046="","",IFERROR(VLOOKUP($B2046,'Plan HC for CCA'!$A:$B,2,0),""))</f>
        <v/>
      </c>
      <c r="AA2046">
        <f>IF(OR($B2046="",$Z2046=""),"",IF(N($M2046)&lt;$Z2046,"Delta","No Delta"))</f>
        <v/>
      </c>
      <c r="AB2046">
        <f>IF(OR($B2046="",$Z2046=""),"",MAX(0,$Z2046-N($M2046)))</f>
        <v/>
      </c>
      <c r="AC2046" s="46">
        <f>IF($B2046="","",IFERROR(INDEX('CCA Util %'!$H:$H,MATCH($B2046,'CCA Util %'!$E:$E,0)),""))</f>
        <v/>
      </c>
      <c r="AD2046">
        <f>IF($B2046="","",IFERROR(INDEX('CCA Util %'!$G:$G,MATCH($B2046,'CCA Util %'!$E:$E,0)),""))</f>
        <v/>
      </c>
      <c r="AE2046">
        <f>IF(OR($B2046="",$U2046=""),"",$U2046&amp;" &amp; "&amp;IF(OR($AD2046="",$AD2046=0),"Util NA",$AD2046&amp;" Util"))</f>
        <v/>
      </c>
    </row>
    <row r="2047" ht="15.75" customHeight="1" s="42">
      <c r="A2047" s="41" t="n"/>
      <c r="G2047" s="38" t="n"/>
      <c r="H2047" s="38" t="n"/>
      <c r="I2047" s="38" t="n"/>
      <c r="J2047" s="38" t="n"/>
      <c r="K2047" s="38" t="n"/>
      <c r="L2047" s="38" t="n"/>
      <c r="N2047" s="36">
        <f>IF($B2047="","",IF($C2047="SUPERSTORE","Superstore","DH"))</f>
        <v/>
      </c>
      <c r="O2047" s="36">
        <f>IF($B2047="","",IFERROR(VLOOKUP($B2047,Mapping!$A:$C,2,0),"Not Mapped"))</f>
        <v/>
      </c>
      <c r="P2047" s="36">
        <f>IF($B2047="","",IFERROR(VLOOKUP($B2047,Mapping!$A:$C,3,0),"Not Mapped"))</f>
        <v/>
      </c>
      <c r="Q2047" s="36">
        <f>IF($B2047="","",IFERROR(VLOOKUP($O2047,Leaders!$A:$B,2,0),"Not Mapped"))</f>
        <v/>
      </c>
      <c r="R2047" s="36">
        <f>IF($B2047="","",IF(COUNTIF(Exclusions!$A:$A,$B2047)&gt;0,"Yes","No"))</f>
        <v/>
      </c>
      <c r="S2047" s="38">
        <f>IF($B2047="","",MIN(1,DAY($A2047)/IF($N2047="Superstore",Settings!$B$5,Settings!$B$4)))</f>
        <v/>
      </c>
      <c r="T2047" s="38">
        <f>IF(OR($B2047="",$G2047="",$S2047=0),"",$G2047/$S2047)</f>
        <v/>
      </c>
      <c r="U2047" s="36">
        <f>IF($T2047="","",IF($T2047&lt;Settings!$B$8,"Critical",IF($T2047&lt;Settings!$B$9,"Semi Critical","Non Critical")))</f>
        <v/>
      </c>
      <c r="V2047" s="28" t="n"/>
      <c r="Z2047">
        <f>IF($B2047="","",IFERROR(VLOOKUP($B2047,'Plan HC for CCA'!$A:$B,2,0),""))</f>
        <v/>
      </c>
      <c r="AA2047">
        <f>IF(OR($B2047="",$Z2047=""),"",IF(N($M2047)&lt;$Z2047,"Delta","No Delta"))</f>
        <v/>
      </c>
      <c r="AB2047">
        <f>IF(OR($B2047="",$Z2047=""),"",MAX(0,$Z2047-N($M2047)))</f>
        <v/>
      </c>
      <c r="AC2047" s="46">
        <f>IF($B2047="","",IFERROR(INDEX('CCA Util %'!$H:$H,MATCH($B2047,'CCA Util %'!$E:$E,0)),""))</f>
        <v/>
      </c>
      <c r="AD2047">
        <f>IF($B2047="","",IFERROR(INDEX('CCA Util %'!$G:$G,MATCH($B2047,'CCA Util %'!$E:$E,0)),""))</f>
        <v/>
      </c>
      <c r="AE2047">
        <f>IF(OR($B2047="",$U2047=""),"",$U2047&amp;" &amp; "&amp;IF(OR($AD2047="",$AD2047=0),"Util NA",$AD2047&amp;" Util"))</f>
        <v/>
      </c>
    </row>
    <row r="2048" ht="15.75" customHeight="1" s="42">
      <c r="A2048" s="41" t="n"/>
      <c r="G2048" s="38" t="n"/>
      <c r="H2048" s="38" t="n"/>
      <c r="I2048" s="38" t="n"/>
      <c r="J2048" s="38" t="n"/>
      <c r="K2048" s="38" t="n"/>
      <c r="L2048" s="38" t="n"/>
      <c r="N2048" s="36">
        <f>IF($B2048="","",IF($C2048="SUPERSTORE","Superstore","DH"))</f>
        <v/>
      </c>
      <c r="O2048" s="36">
        <f>IF($B2048="","",IFERROR(VLOOKUP($B2048,Mapping!$A:$C,2,0),"Not Mapped"))</f>
        <v/>
      </c>
      <c r="P2048" s="36">
        <f>IF($B2048="","",IFERROR(VLOOKUP($B2048,Mapping!$A:$C,3,0),"Not Mapped"))</f>
        <v/>
      </c>
      <c r="Q2048" s="36">
        <f>IF($B2048="","",IFERROR(VLOOKUP($O2048,Leaders!$A:$B,2,0),"Not Mapped"))</f>
        <v/>
      </c>
      <c r="R2048" s="36">
        <f>IF($B2048="","",IF(COUNTIF(Exclusions!$A:$A,$B2048)&gt;0,"Yes","No"))</f>
        <v/>
      </c>
      <c r="S2048" s="38">
        <f>IF($B2048="","",MIN(1,DAY($A2048)/IF($N2048="Superstore",Settings!$B$5,Settings!$B$4)))</f>
        <v/>
      </c>
      <c r="T2048" s="38">
        <f>IF(OR($B2048="",$G2048="",$S2048=0),"",$G2048/$S2048)</f>
        <v/>
      </c>
      <c r="U2048" s="36">
        <f>IF($T2048="","",IF($T2048&lt;Settings!$B$8,"Critical",IF($T2048&lt;Settings!$B$9,"Semi Critical","Non Critical")))</f>
        <v/>
      </c>
      <c r="V2048" s="28" t="n"/>
      <c r="Z2048">
        <f>IF($B2048="","",IFERROR(VLOOKUP($B2048,'Plan HC for CCA'!$A:$B,2,0),""))</f>
        <v/>
      </c>
      <c r="AA2048">
        <f>IF(OR($B2048="",$Z2048=""),"",IF(N($M2048)&lt;$Z2048,"Delta","No Delta"))</f>
        <v/>
      </c>
      <c r="AB2048">
        <f>IF(OR($B2048="",$Z2048=""),"",MAX(0,$Z2048-N($M2048)))</f>
        <v/>
      </c>
      <c r="AC2048" s="46">
        <f>IF($B2048="","",IFERROR(INDEX('CCA Util %'!$H:$H,MATCH($B2048,'CCA Util %'!$E:$E,0)),""))</f>
        <v/>
      </c>
      <c r="AD2048">
        <f>IF($B2048="","",IFERROR(INDEX('CCA Util %'!$G:$G,MATCH($B2048,'CCA Util %'!$E:$E,0)),""))</f>
        <v/>
      </c>
      <c r="AE2048">
        <f>IF(OR($B2048="",$U2048=""),"",$U2048&amp;" &amp; "&amp;IF(OR($AD2048="",$AD2048=0),"Util NA",$AD2048&amp;" Util"))</f>
        <v/>
      </c>
    </row>
    <row r="2049" ht="15.75" customHeight="1" s="42">
      <c r="A2049" s="41" t="n"/>
      <c r="G2049" s="38" t="n"/>
      <c r="H2049" s="38" t="n"/>
      <c r="I2049" s="38" t="n"/>
      <c r="J2049" s="38" t="n"/>
      <c r="K2049" s="38" t="n"/>
      <c r="L2049" s="38" t="n"/>
      <c r="N2049" s="36">
        <f>IF($B2049="","",IF($C2049="SUPERSTORE","Superstore","DH"))</f>
        <v/>
      </c>
      <c r="O2049" s="36">
        <f>IF($B2049="","",IFERROR(VLOOKUP($B2049,Mapping!$A:$C,2,0),"Not Mapped"))</f>
        <v/>
      </c>
      <c r="P2049" s="36">
        <f>IF($B2049="","",IFERROR(VLOOKUP($B2049,Mapping!$A:$C,3,0),"Not Mapped"))</f>
        <v/>
      </c>
      <c r="Q2049" s="36">
        <f>IF($B2049="","",IFERROR(VLOOKUP($O2049,Leaders!$A:$B,2,0),"Not Mapped"))</f>
        <v/>
      </c>
      <c r="R2049" s="36">
        <f>IF($B2049="","",IF(COUNTIF(Exclusions!$A:$A,$B2049)&gt;0,"Yes","No"))</f>
        <v/>
      </c>
      <c r="S2049" s="38">
        <f>IF($B2049="","",MIN(1,DAY($A2049)/IF($N2049="Superstore",Settings!$B$5,Settings!$B$4)))</f>
        <v/>
      </c>
      <c r="T2049" s="38">
        <f>IF(OR($B2049="",$G2049="",$S2049=0),"",$G2049/$S2049)</f>
        <v/>
      </c>
      <c r="U2049" s="36">
        <f>IF($T2049="","",IF($T2049&lt;Settings!$B$8,"Critical",IF($T2049&lt;Settings!$B$9,"Semi Critical","Non Critical")))</f>
        <v/>
      </c>
      <c r="V2049" s="28" t="n"/>
      <c r="Z2049">
        <f>IF($B2049="","",IFERROR(VLOOKUP($B2049,'Plan HC for CCA'!$A:$B,2,0),""))</f>
        <v/>
      </c>
      <c r="AA2049">
        <f>IF(OR($B2049="",$Z2049=""),"",IF(N($M2049)&lt;$Z2049,"Delta","No Delta"))</f>
        <v/>
      </c>
      <c r="AB2049">
        <f>IF(OR($B2049="",$Z2049=""),"",MAX(0,$Z2049-N($M2049)))</f>
        <v/>
      </c>
      <c r="AC2049" s="46">
        <f>IF($B2049="","",IFERROR(INDEX('CCA Util %'!$H:$H,MATCH($B2049,'CCA Util %'!$E:$E,0)),""))</f>
        <v/>
      </c>
      <c r="AD2049">
        <f>IF($B2049="","",IFERROR(INDEX('CCA Util %'!$G:$G,MATCH($B2049,'CCA Util %'!$E:$E,0)),""))</f>
        <v/>
      </c>
      <c r="AE2049">
        <f>IF(OR($B2049="",$U2049=""),"",$U2049&amp;" &amp; "&amp;IF(OR($AD2049="",$AD2049=0),"Util NA",$AD2049&amp;" Util"))</f>
        <v/>
      </c>
    </row>
    <row r="2050" ht="15.75" customHeight="1" s="42">
      <c r="A2050" s="41" t="n"/>
      <c r="G2050" s="38" t="n"/>
      <c r="H2050" s="38" t="n"/>
      <c r="I2050" s="38" t="n"/>
      <c r="J2050" s="38" t="n"/>
      <c r="K2050" s="38" t="n"/>
      <c r="L2050" s="38" t="n"/>
      <c r="N2050" s="36">
        <f>IF($B2050="","",IF($C2050="SUPERSTORE","Superstore","DH"))</f>
        <v/>
      </c>
      <c r="O2050" s="36">
        <f>IF($B2050="","",IFERROR(VLOOKUP($B2050,Mapping!$A:$C,2,0),"Not Mapped"))</f>
        <v/>
      </c>
      <c r="P2050" s="36">
        <f>IF($B2050="","",IFERROR(VLOOKUP($B2050,Mapping!$A:$C,3,0),"Not Mapped"))</f>
        <v/>
      </c>
      <c r="Q2050" s="36">
        <f>IF($B2050="","",IFERROR(VLOOKUP($O2050,Leaders!$A:$B,2,0),"Not Mapped"))</f>
        <v/>
      </c>
      <c r="R2050" s="36">
        <f>IF($B2050="","",IF(COUNTIF(Exclusions!$A:$A,$B2050)&gt;0,"Yes","No"))</f>
        <v/>
      </c>
      <c r="S2050" s="38">
        <f>IF($B2050="","",MIN(1,DAY($A2050)/IF($N2050="Superstore",Settings!$B$5,Settings!$B$4)))</f>
        <v/>
      </c>
      <c r="T2050" s="38">
        <f>IF(OR($B2050="",$G2050="",$S2050=0),"",$G2050/$S2050)</f>
        <v/>
      </c>
      <c r="U2050" s="36">
        <f>IF($T2050="","",IF($T2050&lt;Settings!$B$8,"Critical",IF($T2050&lt;Settings!$B$9,"Semi Critical","Non Critical")))</f>
        <v/>
      </c>
      <c r="V2050" s="28" t="n"/>
      <c r="Z2050">
        <f>IF($B2050="","",IFERROR(VLOOKUP($B2050,'Plan HC for CCA'!$A:$B,2,0),""))</f>
        <v/>
      </c>
      <c r="AA2050">
        <f>IF(OR($B2050="",$Z2050=""),"",IF(N($M2050)&lt;$Z2050,"Delta","No Delta"))</f>
        <v/>
      </c>
      <c r="AB2050">
        <f>IF(OR($B2050="",$Z2050=""),"",MAX(0,$Z2050-N($M2050)))</f>
        <v/>
      </c>
      <c r="AC2050" s="46">
        <f>IF($B2050="","",IFERROR(INDEX('CCA Util %'!$H:$H,MATCH($B2050,'CCA Util %'!$E:$E,0)),""))</f>
        <v/>
      </c>
      <c r="AD2050">
        <f>IF($B2050="","",IFERROR(INDEX('CCA Util %'!$G:$G,MATCH($B2050,'CCA Util %'!$E:$E,0)),""))</f>
        <v/>
      </c>
      <c r="AE2050">
        <f>IF(OR($B2050="",$U2050=""),"",$U2050&amp;" &amp; "&amp;IF(OR($AD2050="",$AD2050=0),"Util NA",$AD2050&amp;" Util"))</f>
        <v/>
      </c>
    </row>
    <row r="2051" ht="15.75" customHeight="1" s="42">
      <c r="A2051" s="41" t="n"/>
      <c r="G2051" s="38" t="n"/>
      <c r="H2051" s="38" t="n"/>
      <c r="I2051" s="38" t="n"/>
      <c r="J2051" s="38" t="n"/>
      <c r="K2051" s="38" t="n"/>
      <c r="L2051" s="38" t="n"/>
      <c r="N2051" s="36">
        <f>IF($B2051="","",IF($C2051="SUPERSTORE","Superstore","DH"))</f>
        <v/>
      </c>
      <c r="O2051" s="36">
        <f>IF($B2051="","",IFERROR(VLOOKUP($B2051,Mapping!$A:$C,2,0),"Not Mapped"))</f>
        <v/>
      </c>
      <c r="P2051" s="36">
        <f>IF($B2051="","",IFERROR(VLOOKUP($B2051,Mapping!$A:$C,3,0),"Not Mapped"))</f>
        <v/>
      </c>
      <c r="Q2051" s="36">
        <f>IF($B2051="","",IFERROR(VLOOKUP($O2051,Leaders!$A:$B,2,0),"Not Mapped"))</f>
        <v/>
      </c>
      <c r="R2051" s="36">
        <f>IF($B2051="","",IF(COUNTIF(Exclusions!$A:$A,$B2051)&gt;0,"Yes","No"))</f>
        <v/>
      </c>
      <c r="S2051" s="38">
        <f>IF($B2051="","",MIN(1,DAY($A2051)/IF($N2051="Superstore",Settings!$B$5,Settings!$B$4)))</f>
        <v/>
      </c>
      <c r="T2051" s="38">
        <f>IF(OR($B2051="",$G2051="",$S2051=0),"",$G2051/$S2051)</f>
        <v/>
      </c>
      <c r="U2051" s="36">
        <f>IF($T2051="","",IF($T2051&lt;Settings!$B$8,"Critical",IF($T2051&lt;Settings!$B$9,"Semi Critical","Non Critical")))</f>
        <v/>
      </c>
      <c r="V2051" s="28" t="n"/>
      <c r="Z2051">
        <f>IF($B2051="","",IFERROR(VLOOKUP($B2051,'Plan HC for CCA'!$A:$B,2,0),""))</f>
        <v/>
      </c>
      <c r="AA2051">
        <f>IF(OR($B2051="",$Z2051=""),"",IF(N($M2051)&lt;$Z2051,"Delta","No Delta"))</f>
        <v/>
      </c>
      <c r="AB2051">
        <f>IF(OR($B2051="",$Z2051=""),"",MAX(0,$Z2051-N($M2051)))</f>
        <v/>
      </c>
      <c r="AC2051" s="46">
        <f>IF($B2051="","",IFERROR(INDEX('CCA Util %'!$H:$H,MATCH($B2051,'CCA Util %'!$E:$E,0)),""))</f>
        <v/>
      </c>
      <c r="AD2051">
        <f>IF($B2051="","",IFERROR(INDEX('CCA Util %'!$G:$G,MATCH($B2051,'CCA Util %'!$E:$E,0)),""))</f>
        <v/>
      </c>
      <c r="AE2051">
        <f>IF(OR($B2051="",$U2051=""),"",$U2051&amp;" &amp; "&amp;IF(OR($AD2051="",$AD2051=0),"Util NA",$AD2051&amp;" Util"))</f>
        <v/>
      </c>
    </row>
    <row r="2052" ht="15.75" customHeight="1" s="42">
      <c r="A2052" s="41" t="n"/>
      <c r="G2052" s="38" t="n"/>
      <c r="H2052" s="38" t="n"/>
      <c r="I2052" s="38" t="n"/>
      <c r="J2052" s="38" t="n"/>
      <c r="K2052" s="38" t="n"/>
      <c r="L2052" s="38" t="n"/>
      <c r="N2052" s="36">
        <f>IF($B2052="","",IF($C2052="SUPERSTORE","Superstore","DH"))</f>
        <v/>
      </c>
      <c r="O2052" s="36">
        <f>IF($B2052="","",IFERROR(VLOOKUP($B2052,Mapping!$A:$C,2,0),"Not Mapped"))</f>
        <v/>
      </c>
      <c r="P2052" s="36">
        <f>IF($B2052="","",IFERROR(VLOOKUP($B2052,Mapping!$A:$C,3,0),"Not Mapped"))</f>
        <v/>
      </c>
      <c r="Q2052" s="36">
        <f>IF($B2052="","",IFERROR(VLOOKUP($O2052,Leaders!$A:$B,2,0),"Not Mapped"))</f>
        <v/>
      </c>
      <c r="R2052" s="36">
        <f>IF($B2052="","",IF(COUNTIF(Exclusions!$A:$A,$B2052)&gt;0,"Yes","No"))</f>
        <v/>
      </c>
      <c r="S2052" s="38">
        <f>IF($B2052="","",MIN(1,DAY($A2052)/IF($N2052="Superstore",Settings!$B$5,Settings!$B$4)))</f>
        <v/>
      </c>
      <c r="T2052" s="38">
        <f>IF(OR($B2052="",$G2052="",$S2052=0),"",$G2052/$S2052)</f>
        <v/>
      </c>
      <c r="U2052" s="36">
        <f>IF($T2052="","",IF($T2052&lt;Settings!$B$8,"Critical",IF($T2052&lt;Settings!$B$9,"Semi Critical","Non Critical")))</f>
        <v/>
      </c>
      <c r="V2052" s="28" t="n"/>
      <c r="Z2052">
        <f>IF($B2052="","",IFERROR(VLOOKUP($B2052,'Plan HC for CCA'!$A:$B,2,0),""))</f>
        <v/>
      </c>
      <c r="AA2052">
        <f>IF(OR($B2052="",$Z2052=""),"",IF(N($M2052)&lt;$Z2052,"Delta","No Delta"))</f>
        <v/>
      </c>
      <c r="AB2052">
        <f>IF(OR($B2052="",$Z2052=""),"",MAX(0,$Z2052-N($M2052)))</f>
        <v/>
      </c>
      <c r="AC2052" s="46">
        <f>IF($B2052="","",IFERROR(INDEX('CCA Util %'!$H:$H,MATCH($B2052,'CCA Util %'!$E:$E,0)),""))</f>
        <v/>
      </c>
      <c r="AD2052">
        <f>IF($B2052="","",IFERROR(INDEX('CCA Util %'!$G:$G,MATCH($B2052,'CCA Util %'!$E:$E,0)),""))</f>
        <v/>
      </c>
      <c r="AE2052">
        <f>IF(OR($B2052="",$U2052=""),"",$U2052&amp;" &amp; "&amp;IF(OR($AD2052="",$AD2052=0),"Util NA",$AD2052&amp;" Util"))</f>
        <v/>
      </c>
    </row>
    <row r="2053" ht="15.75" customHeight="1" s="42">
      <c r="A2053" s="41" t="n"/>
      <c r="G2053" s="38" t="n"/>
      <c r="H2053" s="38" t="n"/>
      <c r="I2053" s="38" t="n"/>
      <c r="J2053" s="38" t="n"/>
      <c r="K2053" s="38" t="n"/>
      <c r="L2053" s="38" t="n"/>
      <c r="N2053" s="36">
        <f>IF($B2053="","",IF($C2053="SUPERSTORE","Superstore","DH"))</f>
        <v/>
      </c>
      <c r="O2053" s="36">
        <f>IF($B2053="","",IFERROR(VLOOKUP($B2053,Mapping!$A:$C,2,0),"Not Mapped"))</f>
        <v/>
      </c>
      <c r="P2053" s="36">
        <f>IF($B2053="","",IFERROR(VLOOKUP($B2053,Mapping!$A:$C,3,0),"Not Mapped"))</f>
        <v/>
      </c>
      <c r="Q2053" s="36">
        <f>IF($B2053="","",IFERROR(VLOOKUP($O2053,Leaders!$A:$B,2,0),"Not Mapped"))</f>
        <v/>
      </c>
      <c r="R2053" s="36">
        <f>IF($B2053="","",IF(COUNTIF(Exclusions!$A:$A,$B2053)&gt;0,"Yes","No"))</f>
        <v/>
      </c>
      <c r="S2053" s="38">
        <f>IF($B2053="","",MIN(1,DAY($A2053)/IF($N2053="Superstore",Settings!$B$5,Settings!$B$4)))</f>
        <v/>
      </c>
      <c r="T2053" s="38">
        <f>IF(OR($B2053="",$G2053="",$S2053=0),"",$G2053/$S2053)</f>
        <v/>
      </c>
      <c r="U2053" s="36">
        <f>IF($T2053="","",IF($T2053&lt;Settings!$B$8,"Critical",IF($T2053&lt;Settings!$B$9,"Semi Critical","Non Critical")))</f>
        <v/>
      </c>
      <c r="V2053" s="28" t="n"/>
      <c r="Z2053">
        <f>IF($B2053="","",IFERROR(VLOOKUP($B2053,'Plan HC for CCA'!$A:$B,2,0),""))</f>
        <v/>
      </c>
      <c r="AA2053">
        <f>IF(OR($B2053="",$Z2053=""),"",IF(N($M2053)&lt;$Z2053,"Delta","No Delta"))</f>
        <v/>
      </c>
      <c r="AB2053">
        <f>IF(OR($B2053="",$Z2053=""),"",MAX(0,$Z2053-N($M2053)))</f>
        <v/>
      </c>
      <c r="AC2053" s="46">
        <f>IF($B2053="","",IFERROR(INDEX('CCA Util %'!$H:$H,MATCH($B2053,'CCA Util %'!$E:$E,0)),""))</f>
        <v/>
      </c>
      <c r="AD2053">
        <f>IF($B2053="","",IFERROR(INDEX('CCA Util %'!$G:$G,MATCH($B2053,'CCA Util %'!$E:$E,0)),""))</f>
        <v/>
      </c>
      <c r="AE2053">
        <f>IF(OR($B2053="",$U2053=""),"",$U2053&amp;" &amp; "&amp;IF(OR($AD2053="",$AD2053=0),"Util NA",$AD2053&amp;" Util"))</f>
        <v/>
      </c>
    </row>
    <row r="2054" ht="15.75" customHeight="1" s="42">
      <c r="A2054" s="41" t="n"/>
      <c r="G2054" s="38" t="n"/>
      <c r="H2054" s="38" t="n"/>
      <c r="I2054" s="38" t="n"/>
      <c r="J2054" s="38" t="n"/>
      <c r="K2054" s="38" t="n"/>
      <c r="L2054" s="38" t="n"/>
      <c r="N2054" s="36">
        <f>IF($B2054="","",IF($C2054="SUPERSTORE","Superstore","DH"))</f>
        <v/>
      </c>
      <c r="O2054" s="36">
        <f>IF($B2054="","",IFERROR(VLOOKUP($B2054,Mapping!$A:$C,2,0),"Not Mapped"))</f>
        <v/>
      </c>
      <c r="P2054" s="36">
        <f>IF($B2054="","",IFERROR(VLOOKUP($B2054,Mapping!$A:$C,3,0),"Not Mapped"))</f>
        <v/>
      </c>
      <c r="Q2054" s="36">
        <f>IF($B2054="","",IFERROR(VLOOKUP($O2054,Leaders!$A:$B,2,0),"Not Mapped"))</f>
        <v/>
      </c>
      <c r="R2054" s="36">
        <f>IF($B2054="","",IF(COUNTIF(Exclusions!$A:$A,$B2054)&gt;0,"Yes","No"))</f>
        <v/>
      </c>
      <c r="S2054" s="38">
        <f>IF($B2054="","",MIN(1,DAY($A2054)/IF($N2054="Superstore",Settings!$B$5,Settings!$B$4)))</f>
        <v/>
      </c>
      <c r="T2054" s="38">
        <f>IF(OR($B2054="",$G2054="",$S2054=0),"",$G2054/$S2054)</f>
        <v/>
      </c>
      <c r="U2054" s="36">
        <f>IF($T2054="","",IF($T2054&lt;Settings!$B$8,"Critical",IF($T2054&lt;Settings!$B$9,"Semi Critical","Non Critical")))</f>
        <v/>
      </c>
      <c r="V2054" s="28" t="n"/>
      <c r="Z2054">
        <f>IF($B2054="","",IFERROR(VLOOKUP($B2054,'Plan HC for CCA'!$A:$B,2,0),""))</f>
        <v/>
      </c>
      <c r="AA2054">
        <f>IF(OR($B2054="",$Z2054=""),"",IF(N($M2054)&lt;$Z2054,"Delta","No Delta"))</f>
        <v/>
      </c>
      <c r="AB2054">
        <f>IF(OR($B2054="",$Z2054=""),"",MAX(0,$Z2054-N($M2054)))</f>
        <v/>
      </c>
      <c r="AC2054" s="46">
        <f>IF($B2054="","",IFERROR(INDEX('CCA Util %'!$H:$H,MATCH($B2054,'CCA Util %'!$E:$E,0)),""))</f>
        <v/>
      </c>
      <c r="AD2054">
        <f>IF($B2054="","",IFERROR(INDEX('CCA Util %'!$G:$G,MATCH($B2054,'CCA Util %'!$E:$E,0)),""))</f>
        <v/>
      </c>
      <c r="AE2054">
        <f>IF(OR($B2054="",$U2054=""),"",$U2054&amp;" &amp; "&amp;IF(OR($AD2054="",$AD2054=0),"Util NA",$AD2054&amp;" Util"))</f>
        <v/>
      </c>
    </row>
    <row r="2055" ht="15.75" customHeight="1" s="42">
      <c r="A2055" s="41" t="n"/>
      <c r="G2055" s="38" t="n"/>
      <c r="H2055" s="38" t="n"/>
      <c r="I2055" s="38" t="n"/>
      <c r="J2055" s="38" t="n"/>
      <c r="K2055" s="38" t="n"/>
      <c r="L2055" s="38" t="n"/>
      <c r="N2055" s="36">
        <f>IF($B2055="","",IF($C2055="SUPERSTORE","Superstore","DH"))</f>
        <v/>
      </c>
      <c r="O2055" s="36">
        <f>IF($B2055="","",IFERROR(VLOOKUP($B2055,Mapping!$A:$C,2,0),"Not Mapped"))</f>
        <v/>
      </c>
      <c r="P2055" s="36">
        <f>IF($B2055="","",IFERROR(VLOOKUP($B2055,Mapping!$A:$C,3,0),"Not Mapped"))</f>
        <v/>
      </c>
      <c r="Q2055" s="36">
        <f>IF($B2055="","",IFERROR(VLOOKUP($O2055,Leaders!$A:$B,2,0),"Not Mapped"))</f>
        <v/>
      </c>
      <c r="R2055" s="36">
        <f>IF($B2055="","",IF(COUNTIF(Exclusions!$A:$A,$B2055)&gt;0,"Yes","No"))</f>
        <v/>
      </c>
      <c r="S2055" s="38">
        <f>IF($B2055="","",MIN(1,DAY($A2055)/IF($N2055="Superstore",Settings!$B$5,Settings!$B$4)))</f>
        <v/>
      </c>
      <c r="T2055" s="38">
        <f>IF(OR($B2055="",$G2055="",$S2055=0),"",$G2055/$S2055)</f>
        <v/>
      </c>
      <c r="U2055" s="36">
        <f>IF($T2055="","",IF($T2055&lt;Settings!$B$8,"Critical",IF($T2055&lt;Settings!$B$9,"Semi Critical","Non Critical")))</f>
        <v/>
      </c>
      <c r="V2055" s="28" t="n"/>
      <c r="Z2055">
        <f>IF($B2055="","",IFERROR(VLOOKUP($B2055,'Plan HC for CCA'!$A:$B,2,0),""))</f>
        <v/>
      </c>
      <c r="AA2055">
        <f>IF(OR($B2055="",$Z2055=""),"",IF(N($M2055)&lt;$Z2055,"Delta","No Delta"))</f>
        <v/>
      </c>
      <c r="AB2055">
        <f>IF(OR($B2055="",$Z2055=""),"",MAX(0,$Z2055-N($M2055)))</f>
        <v/>
      </c>
      <c r="AC2055" s="46">
        <f>IF($B2055="","",IFERROR(INDEX('CCA Util %'!$H:$H,MATCH($B2055,'CCA Util %'!$E:$E,0)),""))</f>
        <v/>
      </c>
      <c r="AD2055">
        <f>IF($B2055="","",IFERROR(INDEX('CCA Util %'!$G:$G,MATCH($B2055,'CCA Util %'!$E:$E,0)),""))</f>
        <v/>
      </c>
      <c r="AE2055">
        <f>IF(OR($B2055="",$U2055=""),"",$U2055&amp;" &amp; "&amp;IF(OR($AD2055="",$AD2055=0),"Util NA",$AD2055&amp;" Util"))</f>
        <v/>
      </c>
    </row>
    <row r="2056" ht="15.75" customHeight="1" s="42">
      <c r="A2056" s="41" t="n"/>
      <c r="G2056" s="38" t="n"/>
      <c r="H2056" s="38" t="n"/>
      <c r="I2056" s="38" t="n"/>
      <c r="J2056" s="38" t="n"/>
      <c r="K2056" s="38" t="n"/>
      <c r="L2056" s="38" t="n"/>
      <c r="N2056" s="36">
        <f>IF($B2056="","",IF($C2056="SUPERSTORE","Superstore","DH"))</f>
        <v/>
      </c>
      <c r="O2056" s="36">
        <f>IF($B2056="","",IFERROR(VLOOKUP($B2056,Mapping!$A:$C,2,0),"Not Mapped"))</f>
        <v/>
      </c>
      <c r="P2056" s="36">
        <f>IF($B2056="","",IFERROR(VLOOKUP($B2056,Mapping!$A:$C,3,0),"Not Mapped"))</f>
        <v/>
      </c>
      <c r="Q2056" s="36">
        <f>IF($B2056="","",IFERROR(VLOOKUP($O2056,Leaders!$A:$B,2,0),"Not Mapped"))</f>
        <v/>
      </c>
      <c r="R2056" s="36">
        <f>IF($B2056="","",IF(COUNTIF(Exclusions!$A:$A,$B2056)&gt;0,"Yes","No"))</f>
        <v/>
      </c>
      <c r="S2056" s="38">
        <f>IF($B2056="","",MIN(1,DAY($A2056)/IF($N2056="Superstore",Settings!$B$5,Settings!$B$4)))</f>
        <v/>
      </c>
      <c r="T2056" s="38">
        <f>IF(OR($B2056="",$G2056="",$S2056=0),"",$G2056/$S2056)</f>
        <v/>
      </c>
      <c r="U2056" s="36">
        <f>IF($T2056="","",IF($T2056&lt;Settings!$B$8,"Critical",IF($T2056&lt;Settings!$B$9,"Semi Critical","Non Critical")))</f>
        <v/>
      </c>
      <c r="V2056" s="28" t="n"/>
      <c r="Z2056">
        <f>IF($B2056="","",IFERROR(VLOOKUP($B2056,'Plan HC for CCA'!$A:$B,2,0),""))</f>
        <v/>
      </c>
      <c r="AA2056">
        <f>IF(OR($B2056="",$Z2056=""),"",IF(N($M2056)&lt;$Z2056,"Delta","No Delta"))</f>
        <v/>
      </c>
      <c r="AB2056">
        <f>IF(OR($B2056="",$Z2056=""),"",MAX(0,$Z2056-N($M2056)))</f>
        <v/>
      </c>
      <c r="AC2056" s="46">
        <f>IF($B2056="","",IFERROR(INDEX('CCA Util %'!$H:$H,MATCH($B2056,'CCA Util %'!$E:$E,0)),""))</f>
        <v/>
      </c>
      <c r="AD2056">
        <f>IF($B2056="","",IFERROR(INDEX('CCA Util %'!$G:$G,MATCH($B2056,'CCA Util %'!$E:$E,0)),""))</f>
        <v/>
      </c>
      <c r="AE2056">
        <f>IF(OR($B2056="",$U2056=""),"",$U2056&amp;" &amp; "&amp;IF(OR($AD2056="",$AD2056=0),"Util NA",$AD2056&amp;" Util"))</f>
        <v/>
      </c>
    </row>
    <row r="2057" ht="15.75" customHeight="1" s="42">
      <c r="A2057" s="41" t="n"/>
      <c r="G2057" s="38" t="n"/>
      <c r="H2057" s="38" t="n"/>
      <c r="I2057" s="38" t="n"/>
      <c r="J2057" s="38" t="n"/>
      <c r="K2057" s="38" t="n"/>
      <c r="L2057" s="38" t="n"/>
      <c r="N2057" s="36">
        <f>IF($B2057="","",IF($C2057="SUPERSTORE","Superstore","DH"))</f>
        <v/>
      </c>
      <c r="O2057" s="36">
        <f>IF($B2057="","",IFERROR(VLOOKUP($B2057,Mapping!$A:$C,2,0),"Not Mapped"))</f>
        <v/>
      </c>
      <c r="P2057" s="36">
        <f>IF($B2057="","",IFERROR(VLOOKUP($B2057,Mapping!$A:$C,3,0),"Not Mapped"))</f>
        <v/>
      </c>
      <c r="Q2057" s="36">
        <f>IF($B2057="","",IFERROR(VLOOKUP($O2057,Leaders!$A:$B,2,0),"Not Mapped"))</f>
        <v/>
      </c>
      <c r="R2057" s="36">
        <f>IF($B2057="","",IF(COUNTIF(Exclusions!$A:$A,$B2057)&gt;0,"Yes","No"))</f>
        <v/>
      </c>
      <c r="S2057" s="38">
        <f>IF($B2057="","",MIN(1,DAY($A2057)/IF($N2057="Superstore",Settings!$B$5,Settings!$B$4)))</f>
        <v/>
      </c>
      <c r="T2057" s="38">
        <f>IF(OR($B2057="",$G2057="",$S2057=0),"",$G2057/$S2057)</f>
        <v/>
      </c>
      <c r="U2057" s="36">
        <f>IF($T2057="","",IF($T2057&lt;Settings!$B$8,"Critical",IF($T2057&lt;Settings!$B$9,"Semi Critical","Non Critical")))</f>
        <v/>
      </c>
      <c r="V2057" s="28" t="n"/>
      <c r="Z2057">
        <f>IF($B2057="","",IFERROR(VLOOKUP($B2057,'Plan HC for CCA'!$A:$B,2,0),""))</f>
        <v/>
      </c>
      <c r="AA2057">
        <f>IF(OR($B2057="",$Z2057=""),"",IF(N($M2057)&lt;$Z2057,"Delta","No Delta"))</f>
        <v/>
      </c>
      <c r="AB2057">
        <f>IF(OR($B2057="",$Z2057=""),"",MAX(0,$Z2057-N($M2057)))</f>
        <v/>
      </c>
      <c r="AC2057" s="46">
        <f>IF($B2057="","",IFERROR(INDEX('CCA Util %'!$H:$H,MATCH($B2057,'CCA Util %'!$E:$E,0)),""))</f>
        <v/>
      </c>
      <c r="AD2057">
        <f>IF($B2057="","",IFERROR(INDEX('CCA Util %'!$G:$G,MATCH($B2057,'CCA Util %'!$E:$E,0)),""))</f>
        <v/>
      </c>
      <c r="AE2057">
        <f>IF(OR($B2057="",$U2057=""),"",$U2057&amp;" &amp; "&amp;IF(OR($AD2057="",$AD2057=0),"Util NA",$AD2057&amp;" Util"))</f>
        <v/>
      </c>
    </row>
    <row r="2058" ht="15.75" customHeight="1" s="42">
      <c r="A2058" s="41" t="n"/>
      <c r="G2058" s="38" t="n"/>
      <c r="H2058" s="38" t="n"/>
      <c r="I2058" s="38" t="n"/>
      <c r="J2058" s="38" t="n"/>
      <c r="K2058" s="38" t="n"/>
      <c r="L2058" s="38" t="n"/>
      <c r="N2058" s="36">
        <f>IF($B2058="","",IF($C2058="SUPERSTORE","Superstore","DH"))</f>
        <v/>
      </c>
      <c r="O2058" s="36">
        <f>IF($B2058="","",IFERROR(VLOOKUP($B2058,Mapping!$A:$C,2,0),"Not Mapped"))</f>
        <v/>
      </c>
      <c r="P2058" s="36">
        <f>IF($B2058="","",IFERROR(VLOOKUP($B2058,Mapping!$A:$C,3,0),"Not Mapped"))</f>
        <v/>
      </c>
      <c r="Q2058" s="36">
        <f>IF($B2058="","",IFERROR(VLOOKUP($O2058,Leaders!$A:$B,2,0),"Not Mapped"))</f>
        <v/>
      </c>
      <c r="R2058" s="36">
        <f>IF($B2058="","",IF(COUNTIF(Exclusions!$A:$A,$B2058)&gt;0,"Yes","No"))</f>
        <v/>
      </c>
      <c r="S2058" s="38">
        <f>IF($B2058="","",MIN(1,DAY($A2058)/IF($N2058="Superstore",Settings!$B$5,Settings!$B$4)))</f>
        <v/>
      </c>
      <c r="T2058" s="38">
        <f>IF(OR($B2058="",$G2058="",$S2058=0),"",$G2058/$S2058)</f>
        <v/>
      </c>
      <c r="U2058" s="36">
        <f>IF($T2058="","",IF($T2058&lt;Settings!$B$8,"Critical",IF($T2058&lt;Settings!$B$9,"Semi Critical","Non Critical")))</f>
        <v/>
      </c>
      <c r="V2058" s="28" t="n"/>
      <c r="Z2058">
        <f>IF($B2058="","",IFERROR(VLOOKUP($B2058,'Plan HC for CCA'!$A:$B,2,0),""))</f>
        <v/>
      </c>
      <c r="AA2058">
        <f>IF(OR($B2058="",$Z2058=""),"",IF(N($M2058)&lt;$Z2058,"Delta","No Delta"))</f>
        <v/>
      </c>
      <c r="AB2058">
        <f>IF(OR($B2058="",$Z2058=""),"",MAX(0,$Z2058-N($M2058)))</f>
        <v/>
      </c>
      <c r="AC2058" s="46">
        <f>IF($B2058="","",IFERROR(INDEX('CCA Util %'!$H:$H,MATCH($B2058,'CCA Util %'!$E:$E,0)),""))</f>
        <v/>
      </c>
      <c r="AD2058">
        <f>IF($B2058="","",IFERROR(INDEX('CCA Util %'!$G:$G,MATCH($B2058,'CCA Util %'!$E:$E,0)),""))</f>
        <v/>
      </c>
      <c r="AE2058">
        <f>IF(OR($B2058="",$U2058=""),"",$U2058&amp;" &amp; "&amp;IF(OR($AD2058="",$AD2058=0),"Util NA",$AD2058&amp;" Util"))</f>
        <v/>
      </c>
    </row>
    <row r="2059" ht="15.75" customHeight="1" s="42">
      <c r="A2059" s="41" t="n"/>
      <c r="G2059" s="38" t="n"/>
      <c r="H2059" s="38" t="n"/>
      <c r="I2059" s="38" t="n"/>
      <c r="J2059" s="38" t="n"/>
      <c r="K2059" s="38" t="n"/>
      <c r="L2059" s="38" t="n"/>
      <c r="N2059" s="36">
        <f>IF($B2059="","",IF($C2059="SUPERSTORE","Superstore","DH"))</f>
        <v/>
      </c>
      <c r="O2059" s="36">
        <f>IF($B2059="","",IFERROR(VLOOKUP($B2059,Mapping!$A:$C,2,0),"Not Mapped"))</f>
        <v/>
      </c>
      <c r="P2059" s="36">
        <f>IF($B2059="","",IFERROR(VLOOKUP($B2059,Mapping!$A:$C,3,0),"Not Mapped"))</f>
        <v/>
      </c>
      <c r="Q2059" s="36">
        <f>IF($B2059="","",IFERROR(VLOOKUP($O2059,Leaders!$A:$B,2,0),"Not Mapped"))</f>
        <v/>
      </c>
      <c r="R2059" s="36">
        <f>IF($B2059="","",IF(COUNTIF(Exclusions!$A:$A,$B2059)&gt;0,"Yes","No"))</f>
        <v/>
      </c>
      <c r="S2059" s="38">
        <f>IF($B2059="","",MIN(1,DAY($A2059)/IF($N2059="Superstore",Settings!$B$5,Settings!$B$4)))</f>
        <v/>
      </c>
      <c r="T2059" s="38">
        <f>IF(OR($B2059="",$G2059="",$S2059=0),"",$G2059/$S2059)</f>
        <v/>
      </c>
      <c r="U2059" s="36">
        <f>IF($T2059="","",IF($T2059&lt;Settings!$B$8,"Critical",IF($T2059&lt;Settings!$B$9,"Semi Critical","Non Critical")))</f>
        <v/>
      </c>
      <c r="V2059" s="28" t="n"/>
      <c r="Z2059">
        <f>IF($B2059="","",IFERROR(VLOOKUP($B2059,'Plan HC for CCA'!$A:$B,2,0),""))</f>
        <v/>
      </c>
      <c r="AA2059">
        <f>IF(OR($B2059="",$Z2059=""),"",IF(N($M2059)&lt;$Z2059,"Delta","No Delta"))</f>
        <v/>
      </c>
      <c r="AB2059">
        <f>IF(OR($B2059="",$Z2059=""),"",MAX(0,$Z2059-N($M2059)))</f>
        <v/>
      </c>
      <c r="AC2059" s="46">
        <f>IF($B2059="","",IFERROR(INDEX('CCA Util %'!$H:$H,MATCH($B2059,'CCA Util %'!$E:$E,0)),""))</f>
        <v/>
      </c>
      <c r="AD2059">
        <f>IF($B2059="","",IFERROR(INDEX('CCA Util %'!$G:$G,MATCH($B2059,'CCA Util %'!$E:$E,0)),""))</f>
        <v/>
      </c>
      <c r="AE2059">
        <f>IF(OR($B2059="",$U2059=""),"",$U2059&amp;" &amp; "&amp;IF(OR($AD2059="",$AD2059=0),"Util NA",$AD2059&amp;" Util"))</f>
        <v/>
      </c>
    </row>
    <row r="2060" ht="15.75" customHeight="1" s="42">
      <c r="A2060" s="41" t="n"/>
      <c r="G2060" s="38" t="n"/>
      <c r="H2060" s="38" t="n"/>
      <c r="I2060" s="38" t="n"/>
      <c r="J2060" s="38" t="n"/>
      <c r="K2060" s="38" t="n"/>
      <c r="L2060" s="38" t="n"/>
      <c r="N2060" s="36">
        <f>IF($B2060="","",IF($C2060="SUPERSTORE","Superstore","DH"))</f>
        <v/>
      </c>
      <c r="O2060" s="36">
        <f>IF($B2060="","",IFERROR(VLOOKUP($B2060,Mapping!$A:$C,2,0),"Not Mapped"))</f>
        <v/>
      </c>
      <c r="P2060" s="36">
        <f>IF($B2060="","",IFERROR(VLOOKUP($B2060,Mapping!$A:$C,3,0),"Not Mapped"))</f>
        <v/>
      </c>
      <c r="Q2060" s="36">
        <f>IF($B2060="","",IFERROR(VLOOKUP($O2060,Leaders!$A:$B,2,0),"Not Mapped"))</f>
        <v/>
      </c>
      <c r="R2060" s="36">
        <f>IF($B2060="","",IF(COUNTIF(Exclusions!$A:$A,$B2060)&gt;0,"Yes","No"))</f>
        <v/>
      </c>
      <c r="S2060" s="38">
        <f>IF($B2060="","",MIN(1,DAY($A2060)/IF($N2060="Superstore",Settings!$B$5,Settings!$B$4)))</f>
        <v/>
      </c>
      <c r="T2060" s="38">
        <f>IF(OR($B2060="",$G2060="",$S2060=0),"",$G2060/$S2060)</f>
        <v/>
      </c>
      <c r="U2060" s="36">
        <f>IF($T2060="","",IF($T2060&lt;Settings!$B$8,"Critical",IF($T2060&lt;Settings!$B$9,"Semi Critical","Non Critical")))</f>
        <v/>
      </c>
      <c r="V2060" s="28" t="n"/>
      <c r="Z2060">
        <f>IF($B2060="","",IFERROR(VLOOKUP($B2060,'Plan HC for CCA'!$A:$B,2,0),""))</f>
        <v/>
      </c>
      <c r="AA2060">
        <f>IF(OR($B2060="",$Z2060=""),"",IF(N($M2060)&lt;$Z2060,"Delta","No Delta"))</f>
        <v/>
      </c>
      <c r="AB2060">
        <f>IF(OR($B2060="",$Z2060=""),"",MAX(0,$Z2060-N($M2060)))</f>
        <v/>
      </c>
      <c r="AC2060" s="46">
        <f>IF($B2060="","",IFERROR(INDEX('CCA Util %'!$H:$H,MATCH($B2060,'CCA Util %'!$E:$E,0)),""))</f>
        <v/>
      </c>
      <c r="AD2060">
        <f>IF($B2060="","",IFERROR(INDEX('CCA Util %'!$G:$G,MATCH($B2060,'CCA Util %'!$E:$E,0)),""))</f>
        <v/>
      </c>
      <c r="AE2060">
        <f>IF(OR($B2060="",$U2060=""),"",$U2060&amp;" &amp; "&amp;IF(OR($AD2060="",$AD2060=0),"Util NA",$AD2060&amp;" Util"))</f>
        <v/>
      </c>
    </row>
    <row r="2061" ht="15.75" customHeight="1" s="42">
      <c r="A2061" s="41" t="n"/>
      <c r="G2061" s="38" t="n"/>
      <c r="H2061" s="38" t="n"/>
      <c r="I2061" s="38" t="n"/>
      <c r="J2061" s="38" t="n"/>
      <c r="K2061" s="38" t="n"/>
      <c r="L2061" s="38" t="n"/>
      <c r="N2061" s="36">
        <f>IF($B2061="","",IF($C2061="SUPERSTORE","Superstore","DH"))</f>
        <v/>
      </c>
      <c r="O2061" s="36">
        <f>IF($B2061="","",IFERROR(VLOOKUP($B2061,Mapping!$A:$C,2,0),"Not Mapped"))</f>
        <v/>
      </c>
      <c r="P2061" s="36">
        <f>IF($B2061="","",IFERROR(VLOOKUP($B2061,Mapping!$A:$C,3,0),"Not Mapped"))</f>
        <v/>
      </c>
      <c r="Q2061" s="36">
        <f>IF($B2061="","",IFERROR(VLOOKUP($O2061,Leaders!$A:$B,2,0),"Not Mapped"))</f>
        <v/>
      </c>
      <c r="R2061" s="36">
        <f>IF($B2061="","",IF(COUNTIF(Exclusions!$A:$A,$B2061)&gt;0,"Yes","No"))</f>
        <v/>
      </c>
      <c r="S2061" s="38">
        <f>IF($B2061="","",MIN(1,DAY($A2061)/IF($N2061="Superstore",Settings!$B$5,Settings!$B$4)))</f>
        <v/>
      </c>
      <c r="T2061" s="38">
        <f>IF(OR($B2061="",$G2061="",$S2061=0),"",$G2061/$S2061)</f>
        <v/>
      </c>
      <c r="U2061" s="36">
        <f>IF($T2061="","",IF($T2061&lt;Settings!$B$8,"Critical",IF($T2061&lt;Settings!$B$9,"Semi Critical","Non Critical")))</f>
        <v/>
      </c>
      <c r="V2061" s="28" t="n"/>
      <c r="Z2061">
        <f>IF($B2061="","",IFERROR(VLOOKUP($B2061,'Plan HC for CCA'!$A:$B,2,0),""))</f>
        <v/>
      </c>
      <c r="AA2061">
        <f>IF(OR($B2061="",$Z2061=""),"",IF(N($M2061)&lt;$Z2061,"Delta","No Delta"))</f>
        <v/>
      </c>
      <c r="AB2061">
        <f>IF(OR($B2061="",$Z2061=""),"",MAX(0,$Z2061-N($M2061)))</f>
        <v/>
      </c>
      <c r="AC2061" s="46">
        <f>IF($B2061="","",IFERROR(INDEX('CCA Util %'!$H:$H,MATCH($B2061,'CCA Util %'!$E:$E,0)),""))</f>
        <v/>
      </c>
      <c r="AD2061">
        <f>IF($B2061="","",IFERROR(INDEX('CCA Util %'!$G:$G,MATCH($B2061,'CCA Util %'!$E:$E,0)),""))</f>
        <v/>
      </c>
      <c r="AE2061">
        <f>IF(OR($B2061="",$U2061=""),"",$U2061&amp;" &amp; "&amp;IF(OR($AD2061="",$AD2061=0),"Util NA",$AD2061&amp;" Util"))</f>
        <v/>
      </c>
    </row>
    <row r="2062" ht="15.75" customHeight="1" s="42">
      <c r="A2062" s="41" t="n"/>
      <c r="G2062" s="38" t="n"/>
      <c r="H2062" s="38" t="n"/>
      <c r="I2062" s="38" t="n"/>
      <c r="J2062" s="38" t="n"/>
      <c r="K2062" s="38" t="n"/>
      <c r="L2062" s="38" t="n"/>
      <c r="N2062" s="36">
        <f>IF($B2062="","",IF($C2062="SUPERSTORE","Superstore","DH"))</f>
        <v/>
      </c>
      <c r="O2062" s="36">
        <f>IF($B2062="","",IFERROR(VLOOKUP($B2062,Mapping!$A:$C,2,0),"Not Mapped"))</f>
        <v/>
      </c>
      <c r="P2062" s="36">
        <f>IF($B2062="","",IFERROR(VLOOKUP($B2062,Mapping!$A:$C,3,0),"Not Mapped"))</f>
        <v/>
      </c>
      <c r="Q2062" s="36">
        <f>IF($B2062="","",IFERROR(VLOOKUP($O2062,Leaders!$A:$B,2,0),"Not Mapped"))</f>
        <v/>
      </c>
      <c r="R2062" s="36">
        <f>IF($B2062="","",IF(COUNTIF(Exclusions!$A:$A,$B2062)&gt;0,"Yes","No"))</f>
        <v/>
      </c>
      <c r="S2062" s="38">
        <f>IF($B2062="","",MIN(1,DAY($A2062)/IF($N2062="Superstore",Settings!$B$5,Settings!$B$4)))</f>
        <v/>
      </c>
      <c r="T2062" s="38">
        <f>IF(OR($B2062="",$G2062="",$S2062=0),"",$G2062/$S2062)</f>
        <v/>
      </c>
      <c r="U2062" s="36">
        <f>IF($T2062="","",IF($T2062&lt;Settings!$B$8,"Critical",IF($T2062&lt;Settings!$B$9,"Semi Critical","Non Critical")))</f>
        <v/>
      </c>
      <c r="V2062" s="28" t="n"/>
      <c r="Z2062">
        <f>IF($B2062="","",IFERROR(VLOOKUP($B2062,'Plan HC for CCA'!$A:$B,2,0),""))</f>
        <v/>
      </c>
      <c r="AA2062">
        <f>IF(OR($B2062="",$Z2062=""),"",IF(N($M2062)&lt;$Z2062,"Delta","No Delta"))</f>
        <v/>
      </c>
      <c r="AB2062">
        <f>IF(OR($B2062="",$Z2062=""),"",MAX(0,$Z2062-N($M2062)))</f>
        <v/>
      </c>
      <c r="AC2062" s="46">
        <f>IF($B2062="","",IFERROR(INDEX('CCA Util %'!$H:$H,MATCH($B2062,'CCA Util %'!$E:$E,0)),""))</f>
        <v/>
      </c>
      <c r="AD2062">
        <f>IF($B2062="","",IFERROR(INDEX('CCA Util %'!$G:$G,MATCH($B2062,'CCA Util %'!$E:$E,0)),""))</f>
        <v/>
      </c>
      <c r="AE2062">
        <f>IF(OR($B2062="",$U2062=""),"",$U2062&amp;" &amp; "&amp;IF(OR($AD2062="",$AD2062=0),"Util NA",$AD2062&amp;" Util"))</f>
        <v/>
      </c>
    </row>
    <row r="2063" ht="15.75" customHeight="1" s="42">
      <c r="A2063" s="41" t="n"/>
      <c r="G2063" s="38" t="n"/>
      <c r="H2063" s="38" t="n"/>
      <c r="I2063" s="38" t="n"/>
      <c r="J2063" s="38" t="n"/>
      <c r="K2063" s="38" t="n"/>
      <c r="L2063" s="38" t="n"/>
      <c r="N2063" s="36">
        <f>IF($B2063="","",IF($C2063="SUPERSTORE","Superstore","DH"))</f>
        <v/>
      </c>
      <c r="O2063" s="36">
        <f>IF($B2063="","",IFERROR(VLOOKUP($B2063,Mapping!$A:$C,2,0),"Not Mapped"))</f>
        <v/>
      </c>
      <c r="P2063" s="36">
        <f>IF($B2063="","",IFERROR(VLOOKUP($B2063,Mapping!$A:$C,3,0),"Not Mapped"))</f>
        <v/>
      </c>
      <c r="Q2063" s="36">
        <f>IF($B2063="","",IFERROR(VLOOKUP($O2063,Leaders!$A:$B,2,0),"Not Mapped"))</f>
        <v/>
      </c>
      <c r="R2063" s="36">
        <f>IF($B2063="","",IF(COUNTIF(Exclusions!$A:$A,$B2063)&gt;0,"Yes","No"))</f>
        <v/>
      </c>
      <c r="S2063" s="38">
        <f>IF($B2063="","",MIN(1,DAY($A2063)/IF($N2063="Superstore",Settings!$B$5,Settings!$B$4)))</f>
        <v/>
      </c>
      <c r="T2063" s="38">
        <f>IF(OR($B2063="",$G2063="",$S2063=0),"",$G2063/$S2063)</f>
        <v/>
      </c>
      <c r="U2063" s="36">
        <f>IF($T2063="","",IF($T2063&lt;Settings!$B$8,"Critical",IF($T2063&lt;Settings!$B$9,"Semi Critical","Non Critical")))</f>
        <v/>
      </c>
      <c r="V2063" s="28" t="n"/>
      <c r="Z2063">
        <f>IF($B2063="","",IFERROR(VLOOKUP($B2063,'Plan HC for CCA'!$A:$B,2,0),""))</f>
        <v/>
      </c>
      <c r="AA2063">
        <f>IF(OR($B2063="",$Z2063=""),"",IF(N($M2063)&lt;$Z2063,"Delta","No Delta"))</f>
        <v/>
      </c>
      <c r="AB2063">
        <f>IF(OR($B2063="",$Z2063=""),"",MAX(0,$Z2063-N($M2063)))</f>
        <v/>
      </c>
      <c r="AC2063" s="46">
        <f>IF($B2063="","",IFERROR(INDEX('CCA Util %'!$H:$H,MATCH($B2063,'CCA Util %'!$E:$E,0)),""))</f>
        <v/>
      </c>
      <c r="AD2063">
        <f>IF($B2063="","",IFERROR(INDEX('CCA Util %'!$G:$G,MATCH($B2063,'CCA Util %'!$E:$E,0)),""))</f>
        <v/>
      </c>
      <c r="AE2063">
        <f>IF(OR($B2063="",$U2063=""),"",$U2063&amp;" &amp; "&amp;IF(OR($AD2063="",$AD2063=0),"Util NA",$AD2063&amp;" Util"))</f>
        <v/>
      </c>
    </row>
    <row r="2064" ht="15.75" customHeight="1" s="42">
      <c r="A2064" s="41" t="n"/>
      <c r="G2064" s="38" t="n"/>
      <c r="H2064" s="38" t="n"/>
      <c r="I2064" s="38" t="n"/>
      <c r="J2064" s="38" t="n"/>
      <c r="K2064" s="38" t="n"/>
      <c r="L2064" s="38" t="n"/>
      <c r="N2064" s="36">
        <f>IF($B2064="","",IF($C2064="SUPERSTORE","Superstore","DH"))</f>
        <v/>
      </c>
      <c r="O2064" s="36">
        <f>IF($B2064="","",IFERROR(VLOOKUP($B2064,Mapping!$A:$C,2,0),"Not Mapped"))</f>
        <v/>
      </c>
      <c r="P2064" s="36">
        <f>IF($B2064="","",IFERROR(VLOOKUP($B2064,Mapping!$A:$C,3,0),"Not Mapped"))</f>
        <v/>
      </c>
      <c r="Q2064" s="36">
        <f>IF($B2064="","",IFERROR(VLOOKUP($O2064,Leaders!$A:$B,2,0),"Not Mapped"))</f>
        <v/>
      </c>
      <c r="R2064" s="36">
        <f>IF($B2064="","",IF(COUNTIF(Exclusions!$A:$A,$B2064)&gt;0,"Yes","No"))</f>
        <v/>
      </c>
      <c r="S2064" s="38">
        <f>IF($B2064="","",MIN(1,DAY($A2064)/IF($N2064="Superstore",Settings!$B$5,Settings!$B$4)))</f>
        <v/>
      </c>
      <c r="T2064" s="38">
        <f>IF(OR($B2064="",$G2064="",$S2064=0),"",$G2064/$S2064)</f>
        <v/>
      </c>
      <c r="U2064" s="36">
        <f>IF($T2064="","",IF($T2064&lt;Settings!$B$8,"Critical",IF($T2064&lt;Settings!$B$9,"Semi Critical","Non Critical")))</f>
        <v/>
      </c>
      <c r="V2064" s="28" t="n"/>
      <c r="Z2064">
        <f>IF($B2064="","",IFERROR(VLOOKUP($B2064,'Plan HC for CCA'!$A:$B,2,0),""))</f>
        <v/>
      </c>
      <c r="AA2064">
        <f>IF(OR($B2064="",$Z2064=""),"",IF(N($M2064)&lt;$Z2064,"Delta","No Delta"))</f>
        <v/>
      </c>
      <c r="AB2064">
        <f>IF(OR($B2064="",$Z2064=""),"",MAX(0,$Z2064-N($M2064)))</f>
        <v/>
      </c>
      <c r="AC2064" s="46">
        <f>IF($B2064="","",IFERROR(INDEX('CCA Util %'!$H:$H,MATCH($B2064,'CCA Util %'!$E:$E,0)),""))</f>
        <v/>
      </c>
      <c r="AD2064">
        <f>IF($B2064="","",IFERROR(INDEX('CCA Util %'!$G:$G,MATCH($B2064,'CCA Util %'!$E:$E,0)),""))</f>
        <v/>
      </c>
      <c r="AE2064">
        <f>IF(OR($B2064="",$U2064=""),"",$U2064&amp;" &amp; "&amp;IF(OR($AD2064="",$AD2064=0),"Util NA",$AD2064&amp;" Util"))</f>
        <v/>
      </c>
    </row>
    <row r="2065" ht="15.75" customHeight="1" s="42">
      <c r="A2065" s="41" t="n"/>
      <c r="G2065" s="38" t="n"/>
      <c r="H2065" s="38" t="n"/>
      <c r="I2065" s="38" t="n"/>
      <c r="J2065" s="38" t="n"/>
      <c r="K2065" s="38" t="n"/>
      <c r="L2065" s="38" t="n"/>
      <c r="N2065" s="36">
        <f>IF($B2065="","",IF($C2065="SUPERSTORE","Superstore","DH"))</f>
        <v/>
      </c>
      <c r="O2065" s="36">
        <f>IF($B2065="","",IFERROR(VLOOKUP($B2065,Mapping!$A:$C,2,0),"Not Mapped"))</f>
        <v/>
      </c>
      <c r="P2065" s="36">
        <f>IF($B2065="","",IFERROR(VLOOKUP($B2065,Mapping!$A:$C,3,0),"Not Mapped"))</f>
        <v/>
      </c>
      <c r="Q2065" s="36">
        <f>IF($B2065="","",IFERROR(VLOOKUP($O2065,Leaders!$A:$B,2,0),"Not Mapped"))</f>
        <v/>
      </c>
      <c r="R2065" s="36">
        <f>IF($B2065="","",IF(COUNTIF(Exclusions!$A:$A,$B2065)&gt;0,"Yes","No"))</f>
        <v/>
      </c>
      <c r="S2065" s="38">
        <f>IF($B2065="","",MIN(1,DAY($A2065)/IF($N2065="Superstore",Settings!$B$5,Settings!$B$4)))</f>
        <v/>
      </c>
      <c r="T2065" s="38">
        <f>IF(OR($B2065="",$G2065="",$S2065=0),"",$G2065/$S2065)</f>
        <v/>
      </c>
      <c r="U2065" s="36">
        <f>IF($T2065="","",IF($T2065&lt;Settings!$B$8,"Critical",IF($T2065&lt;Settings!$B$9,"Semi Critical","Non Critical")))</f>
        <v/>
      </c>
      <c r="V2065" s="28" t="n"/>
      <c r="Z2065">
        <f>IF($B2065="","",IFERROR(VLOOKUP($B2065,'Plan HC for CCA'!$A:$B,2,0),""))</f>
        <v/>
      </c>
      <c r="AA2065">
        <f>IF(OR($B2065="",$Z2065=""),"",IF(N($M2065)&lt;$Z2065,"Delta","No Delta"))</f>
        <v/>
      </c>
      <c r="AB2065">
        <f>IF(OR($B2065="",$Z2065=""),"",MAX(0,$Z2065-N($M2065)))</f>
        <v/>
      </c>
      <c r="AC2065" s="46">
        <f>IF($B2065="","",IFERROR(INDEX('CCA Util %'!$H:$H,MATCH($B2065,'CCA Util %'!$E:$E,0)),""))</f>
        <v/>
      </c>
      <c r="AD2065">
        <f>IF($B2065="","",IFERROR(INDEX('CCA Util %'!$G:$G,MATCH($B2065,'CCA Util %'!$E:$E,0)),""))</f>
        <v/>
      </c>
      <c r="AE2065">
        <f>IF(OR($B2065="",$U2065=""),"",$U2065&amp;" &amp; "&amp;IF(OR($AD2065="",$AD2065=0),"Util NA",$AD2065&amp;" Util"))</f>
        <v/>
      </c>
    </row>
    <row r="2066" ht="15.75" customHeight="1" s="42">
      <c r="A2066" s="41" t="n"/>
      <c r="G2066" s="38" t="n"/>
      <c r="H2066" s="38" t="n"/>
      <c r="I2066" s="38" t="n"/>
      <c r="J2066" s="38" t="n"/>
      <c r="K2066" s="38" t="n"/>
      <c r="L2066" s="38" t="n"/>
      <c r="N2066" s="36">
        <f>IF($B2066="","",IF($C2066="SUPERSTORE","Superstore","DH"))</f>
        <v/>
      </c>
      <c r="O2066" s="36">
        <f>IF($B2066="","",IFERROR(VLOOKUP($B2066,Mapping!$A:$C,2,0),"Not Mapped"))</f>
        <v/>
      </c>
      <c r="P2066" s="36">
        <f>IF($B2066="","",IFERROR(VLOOKUP($B2066,Mapping!$A:$C,3,0),"Not Mapped"))</f>
        <v/>
      </c>
      <c r="Q2066" s="36">
        <f>IF($B2066="","",IFERROR(VLOOKUP($O2066,Leaders!$A:$B,2,0),"Not Mapped"))</f>
        <v/>
      </c>
      <c r="R2066" s="36">
        <f>IF($B2066="","",IF(COUNTIF(Exclusions!$A:$A,$B2066)&gt;0,"Yes","No"))</f>
        <v/>
      </c>
      <c r="S2066" s="38">
        <f>IF($B2066="","",MIN(1,DAY($A2066)/IF($N2066="Superstore",Settings!$B$5,Settings!$B$4)))</f>
        <v/>
      </c>
      <c r="T2066" s="38">
        <f>IF(OR($B2066="",$G2066="",$S2066=0),"",$G2066/$S2066)</f>
        <v/>
      </c>
      <c r="U2066" s="36">
        <f>IF($T2066="","",IF($T2066&lt;Settings!$B$8,"Critical",IF($T2066&lt;Settings!$B$9,"Semi Critical","Non Critical")))</f>
        <v/>
      </c>
      <c r="V2066" s="28" t="n"/>
      <c r="Z2066">
        <f>IF($B2066="","",IFERROR(VLOOKUP($B2066,'Plan HC for CCA'!$A:$B,2,0),""))</f>
        <v/>
      </c>
      <c r="AA2066">
        <f>IF(OR($B2066="",$Z2066=""),"",IF(N($M2066)&lt;$Z2066,"Delta","No Delta"))</f>
        <v/>
      </c>
      <c r="AB2066">
        <f>IF(OR($B2066="",$Z2066=""),"",MAX(0,$Z2066-N($M2066)))</f>
        <v/>
      </c>
      <c r="AC2066" s="46">
        <f>IF($B2066="","",IFERROR(INDEX('CCA Util %'!$H:$H,MATCH($B2066,'CCA Util %'!$E:$E,0)),""))</f>
        <v/>
      </c>
      <c r="AD2066">
        <f>IF($B2066="","",IFERROR(INDEX('CCA Util %'!$G:$G,MATCH($B2066,'CCA Util %'!$E:$E,0)),""))</f>
        <v/>
      </c>
      <c r="AE2066">
        <f>IF(OR($B2066="",$U2066=""),"",$U2066&amp;" &amp; "&amp;IF(OR($AD2066="",$AD2066=0),"Util NA",$AD2066&amp;" Util"))</f>
        <v/>
      </c>
    </row>
    <row r="2067" ht="15.75" customHeight="1" s="42">
      <c r="A2067" s="41" t="n"/>
      <c r="G2067" s="38" t="n"/>
      <c r="H2067" s="38" t="n"/>
      <c r="I2067" s="38" t="n"/>
      <c r="J2067" s="38" t="n"/>
      <c r="K2067" s="38" t="n"/>
      <c r="L2067" s="38" t="n"/>
      <c r="N2067" s="36">
        <f>IF($B2067="","",IF($C2067="SUPERSTORE","Superstore","DH"))</f>
        <v/>
      </c>
      <c r="O2067" s="36">
        <f>IF($B2067="","",IFERROR(VLOOKUP($B2067,Mapping!$A:$C,2,0),"Not Mapped"))</f>
        <v/>
      </c>
      <c r="P2067" s="36">
        <f>IF($B2067="","",IFERROR(VLOOKUP($B2067,Mapping!$A:$C,3,0),"Not Mapped"))</f>
        <v/>
      </c>
      <c r="Q2067" s="36">
        <f>IF($B2067="","",IFERROR(VLOOKUP($O2067,Leaders!$A:$B,2,0),"Not Mapped"))</f>
        <v/>
      </c>
      <c r="R2067" s="36">
        <f>IF($B2067="","",IF(COUNTIF(Exclusions!$A:$A,$B2067)&gt;0,"Yes","No"))</f>
        <v/>
      </c>
      <c r="S2067" s="38">
        <f>IF($B2067="","",MIN(1,DAY($A2067)/IF($N2067="Superstore",Settings!$B$5,Settings!$B$4)))</f>
        <v/>
      </c>
      <c r="T2067" s="38">
        <f>IF(OR($B2067="",$G2067="",$S2067=0),"",$G2067/$S2067)</f>
        <v/>
      </c>
      <c r="U2067" s="36">
        <f>IF($T2067="","",IF($T2067&lt;Settings!$B$8,"Critical",IF($T2067&lt;Settings!$B$9,"Semi Critical","Non Critical")))</f>
        <v/>
      </c>
      <c r="V2067" s="28" t="n"/>
      <c r="Z2067">
        <f>IF($B2067="","",IFERROR(VLOOKUP($B2067,'Plan HC for CCA'!$A:$B,2,0),""))</f>
        <v/>
      </c>
      <c r="AA2067">
        <f>IF(OR($B2067="",$Z2067=""),"",IF(N($M2067)&lt;$Z2067,"Delta","No Delta"))</f>
        <v/>
      </c>
      <c r="AB2067">
        <f>IF(OR($B2067="",$Z2067=""),"",MAX(0,$Z2067-N($M2067)))</f>
        <v/>
      </c>
      <c r="AC2067" s="46">
        <f>IF($B2067="","",IFERROR(INDEX('CCA Util %'!$H:$H,MATCH($B2067,'CCA Util %'!$E:$E,0)),""))</f>
        <v/>
      </c>
      <c r="AD2067">
        <f>IF($B2067="","",IFERROR(INDEX('CCA Util %'!$G:$G,MATCH($B2067,'CCA Util %'!$E:$E,0)),""))</f>
        <v/>
      </c>
      <c r="AE2067">
        <f>IF(OR($B2067="",$U2067=""),"",$U2067&amp;" &amp; "&amp;IF(OR($AD2067="",$AD2067=0),"Util NA",$AD2067&amp;" Util"))</f>
        <v/>
      </c>
    </row>
    <row r="2068" ht="15.75" customHeight="1" s="42">
      <c r="A2068" s="41" t="n"/>
      <c r="G2068" s="38" t="n"/>
      <c r="H2068" s="38" t="n"/>
      <c r="I2068" s="38" t="n"/>
      <c r="J2068" s="38" t="n"/>
      <c r="K2068" s="38" t="n"/>
      <c r="L2068" s="38" t="n"/>
      <c r="N2068" s="36">
        <f>IF($B2068="","",IF($C2068="SUPERSTORE","Superstore","DH"))</f>
        <v/>
      </c>
      <c r="O2068" s="36">
        <f>IF($B2068="","",IFERROR(VLOOKUP($B2068,Mapping!$A:$C,2,0),"Not Mapped"))</f>
        <v/>
      </c>
      <c r="P2068" s="36">
        <f>IF($B2068="","",IFERROR(VLOOKUP($B2068,Mapping!$A:$C,3,0),"Not Mapped"))</f>
        <v/>
      </c>
      <c r="Q2068" s="36">
        <f>IF($B2068="","",IFERROR(VLOOKUP($O2068,Leaders!$A:$B,2,0),"Not Mapped"))</f>
        <v/>
      </c>
      <c r="R2068" s="36">
        <f>IF($B2068="","",IF(COUNTIF(Exclusions!$A:$A,$B2068)&gt;0,"Yes","No"))</f>
        <v/>
      </c>
      <c r="S2068" s="38">
        <f>IF($B2068="","",MIN(1,DAY($A2068)/IF($N2068="Superstore",Settings!$B$5,Settings!$B$4)))</f>
        <v/>
      </c>
      <c r="T2068" s="38">
        <f>IF(OR($B2068="",$G2068="",$S2068=0),"",$G2068/$S2068)</f>
        <v/>
      </c>
      <c r="U2068" s="36">
        <f>IF($T2068="","",IF($T2068&lt;Settings!$B$8,"Critical",IF($T2068&lt;Settings!$B$9,"Semi Critical","Non Critical")))</f>
        <v/>
      </c>
      <c r="V2068" s="28" t="n"/>
      <c r="Z2068">
        <f>IF($B2068="","",IFERROR(VLOOKUP($B2068,'Plan HC for CCA'!$A:$B,2,0),""))</f>
        <v/>
      </c>
      <c r="AA2068">
        <f>IF(OR($B2068="",$Z2068=""),"",IF(N($M2068)&lt;$Z2068,"Delta","No Delta"))</f>
        <v/>
      </c>
      <c r="AB2068">
        <f>IF(OR($B2068="",$Z2068=""),"",MAX(0,$Z2068-N($M2068)))</f>
        <v/>
      </c>
      <c r="AC2068" s="46">
        <f>IF($B2068="","",IFERROR(INDEX('CCA Util %'!$H:$H,MATCH($B2068,'CCA Util %'!$E:$E,0)),""))</f>
        <v/>
      </c>
      <c r="AD2068">
        <f>IF($B2068="","",IFERROR(INDEX('CCA Util %'!$G:$G,MATCH($B2068,'CCA Util %'!$E:$E,0)),""))</f>
        <v/>
      </c>
      <c r="AE2068">
        <f>IF(OR($B2068="",$U2068=""),"",$U2068&amp;" &amp; "&amp;IF(OR($AD2068="",$AD2068=0),"Util NA",$AD2068&amp;" Util"))</f>
        <v/>
      </c>
    </row>
    <row r="2069" ht="15.75" customHeight="1" s="42">
      <c r="A2069" s="41" t="n"/>
      <c r="G2069" s="38" t="n"/>
      <c r="H2069" s="38" t="n"/>
      <c r="I2069" s="38" t="n"/>
      <c r="J2069" s="38" t="n"/>
      <c r="K2069" s="38" t="n"/>
      <c r="L2069" s="38" t="n"/>
      <c r="N2069" s="36">
        <f>IF($B2069="","",IF($C2069="SUPERSTORE","Superstore","DH"))</f>
        <v/>
      </c>
      <c r="O2069" s="36">
        <f>IF($B2069="","",IFERROR(VLOOKUP($B2069,Mapping!$A:$C,2,0),"Not Mapped"))</f>
        <v/>
      </c>
      <c r="P2069" s="36">
        <f>IF($B2069="","",IFERROR(VLOOKUP($B2069,Mapping!$A:$C,3,0),"Not Mapped"))</f>
        <v/>
      </c>
      <c r="Q2069" s="36">
        <f>IF($B2069="","",IFERROR(VLOOKUP($O2069,Leaders!$A:$B,2,0),"Not Mapped"))</f>
        <v/>
      </c>
      <c r="R2069" s="36">
        <f>IF($B2069="","",IF(COUNTIF(Exclusions!$A:$A,$B2069)&gt;0,"Yes","No"))</f>
        <v/>
      </c>
      <c r="S2069" s="38">
        <f>IF($B2069="","",MIN(1,DAY($A2069)/IF($N2069="Superstore",Settings!$B$5,Settings!$B$4)))</f>
        <v/>
      </c>
      <c r="T2069" s="38">
        <f>IF(OR($B2069="",$G2069="",$S2069=0),"",$G2069/$S2069)</f>
        <v/>
      </c>
      <c r="U2069" s="36">
        <f>IF($T2069="","",IF($T2069&lt;Settings!$B$8,"Critical",IF($T2069&lt;Settings!$B$9,"Semi Critical","Non Critical")))</f>
        <v/>
      </c>
      <c r="V2069" s="28" t="n"/>
      <c r="Z2069">
        <f>IF($B2069="","",IFERROR(VLOOKUP($B2069,'Plan HC for CCA'!$A:$B,2,0),""))</f>
        <v/>
      </c>
      <c r="AA2069">
        <f>IF(OR($B2069="",$Z2069=""),"",IF(N($M2069)&lt;$Z2069,"Delta","No Delta"))</f>
        <v/>
      </c>
      <c r="AB2069">
        <f>IF(OR($B2069="",$Z2069=""),"",MAX(0,$Z2069-N($M2069)))</f>
        <v/>
      </c>
      <c r="AC2069" s="46">
        <f>IF($B2069="","",IFERROR(INDEX('CCA Util %'!$H:$H,MATCH($B2069,'CCA Util %'!$E:$E,0)),""))</f>
        <v/>
      </c>
      <c r="AD2069">
        <f>IF($B2069="","",IFERROR(INDEX('CCA Util %'!$G:$G,MATCH($B2069,'CCA Util %'!$E:$E,0)),""))</f>
        <v/>
      </c>
      <c r="AE2069">
        <f>IF(OR($B2069="",$U2069=""),"",$U2069&amp;" &amp; "&amp;IF(OR($AD2069="",$AD2069=0),"Util NA",$AD2069&amp;" Util"))</f>
        <v/>
      </c>
    </row>
    <row r="2070" ht="15.75" customHeight="1" s="42">
      <c r="A2070" s="41" t="n"/>
      <c r="G2070" s="38" t="n"/>
      <c r="H2070" s="38" t="n"/>
      <c r="I2070" s="38" t="n"/>
      <c r="J2070" s="38" t="n"/>
      <c r="K2070" s="38" t="n"/>
      <c r="L2070" s="38" t="n"/>
      <c r="N2070" s="36">
        <f>IF($B2070="","",IF($C2070="SUPERSTORE","Superstore","DH"))</f>
        <v/>
      </c>
      <c r="O2070" s="36">
        <f>IF($B2070="","",IFERROR(VLOOKUP($B2070,Mapping!$A:$C,2,0),"Not Mapped"))</f>
        <v/>
      </c>
      <c r="P2070" s="36">
        <f>IF($B2070="","",IFERROR(VLOOKUP($B2070,Mapping!$A:$C,3,0),"Not Mapped"))</f>
        <v/>
      </c>
      <c r="Q2070" s="36">
        <f>IF($B2070="","",IFERROR(VLOOKUP($O2070,Leaders!$A:$B,2,0),"Not Mapped"))</f>
        <v/>
      </c>
      <c r="R2070" s="36">
        <f>IF($B2070="","",IF(COUNTIF(Exclusions!$A:$A,$B2070)&gt;0,"Yes","No"))</f>
        <v/>
      </c>
      <c r="S2070" s="38">
        <f>IF($B2070="","",MIN(1,DAY($A2070)/IF($N2070="Superstore",Settings!$B$5,Settings!$B$4)))</f>
        <v/>
      </c>
      <c r="T2070" s="38">
        <f>IF(OR($B2070="",$G2070="",$S2070=0),"",$G2070/$S2070)</f>
        <v/>
      </c>
      <c r="U2070" s="36">
        <f>IF($T2070="","",IF($T2070&lt;Settings!$B$8,"Critical",IF($T2070&lt;Settings!$B$9,"Semi Critical","Non Critical")))</f>
        <v/>
      </c>
      <c r="V2070" s="28" t="n"/>
      <c r="Z2070">
        <f>IF($B2070="","",IFERROR(VLOOKUP($B2070,'Plan HC for CCA'!$A:$B,2,0),""))</f>
        <v/>
      </c>
      <c r="AA2070">
        <f>IF(OR($B2070="",$Z2070=""),"",IF(N($M2070)&lt;$Z2070,"Delta","No Delta"))</f>
        <v/>
      </c>
      <c r="AB2070">
        <f>IF(OR($B2070="",$Z2070=""),"",MAX(0,$Z2070-N($M2070)))</f>
        <v/>
      </c>
      <c r="AC2070" s="46">
        <f>IF($B2070="","",IFERROR(INDEX('CCA Util %'!$H:$H,MATCH($B2070,'CCA Util %'!$E:$E,0)),""))</f>
        <v/>
      </c>
      <c r="AD2070">
        <f>IF($B2070="","",IFERROR(INDEX('CCA Util %'!$G:$G,MATCH($B2070,'CCA Util %'!$E:$E,0)),""))</f>
        <v/>
      </c>
      <c r="AE2070">
        <f>IF(OR($B2070="",$U2070=""),"",$U2070&amp;" &amp; "&amp;IF(OR($AD2070="",$AD2070=0),"Util NA",$AD2070&amp;" Util"))</f>
        <v/>
      </c>
    </row>
    <row r="2071" ht="15.75" customHeight="1" s="42">
      <c r="A2071" s="41" t="n"/>
      <c r="G2071" s="38" t="n"/>
      <c r="H2071" s="38" t="n"/>
      <c r="I2071" s="38" t="n"/>
      <c r="J2071" s="38" t="n"/>
      <c r="K2071" s="38" t="n"/>
      <c r="L2071" s="38" t="n"/>
      <c r="N2071" s="36">
        <f>IF($B2071="","",IF($C2071="SUPERSTORE","Superstore","DH"))</f>
        <v/>
      </c>
      <c r="O2071" s="36">
        <f>IF($B2071="","",IFERROR(VLOOKUP($B2071,Mapping!$A:$C,2,0),"Not Mapped"))</f>
        <v/>
      </c>
      <c r="P2071" s="36">
        <f>IF($B2071="","",IFERROR(VLOOKUP($B2071,Mapping!$A:$C,3,0),"Not Mapped"))</f>
        <v/>
      </c>
      <c r="Q2071" s="36">
        <f>IF($B2071="","",IFERROR(VLOOKUP($O2071,Leaders!$A:$B,2,0),"Not Mapped"))</f>
        <v/>
      </c>
      <c r="R2071" s="36">
        <f>IF($B2071="","",IF(COUNTIF(Exclusions!$A:$A,$B2071)&gt;0,"Yes","No"))</f>
        <v/>
      </c>
      <c r="S2071" s="38">
        <f>IF($B2071="","",MIN(1,DAY($A2071)/IF($N2071="Superstore",Settings!$B$5,Settings!$B$4)))</f>
        <v/>
      </c>
      <c r="T2071" s="38">
        <f>IF(OR($B2071="",$G2071="",$S2071=0),"",$G2071/$S2071)</f>
        <v/>
      </c>
      <c r="U2071" s="36">
        <f>IF($T2071="","",IF($T2071&lt;Settings!$B$8,"Critical",IF($T2071&lt;Settings!$B$9,"Semi Critical","Non Critical")))</f>
        <v/>
      </c>
      <c r="V2071" s="28" t="n"/>
      <c r="Z2071">
        <f>IF($B2071="","",IFERROR(VLOOKUP($B2071,'Plan HC for CCA'!$A:$B,2,0),""))</f>
        <v/>
      </c>
      <c r="AA2071">
        <f>IF(OR($B2071="",$Z2071=""),"",IF(N($M2071)&lt;$Z2071,"Delta","No Delta"))</f>
        <v/>
      </c>
      <c r="AB2071">
        <f>IF(OR($B2071="",$Z2071=""),"",MAX(0,$Z2071-N($M2071)))</f>
        <v/>
      </c>
      <c r="AC2071" s="46">
        <f>IF($B2071="","",IFERROR(INDEX('CCA Util %'!$H:$H,MATCH($B2071,'CCA Util %'!$E:$E,0)),""))</f>
        <v/>
      </c>
      <c r="AD2071">
        <f>IF($B2071="","",IFERROR(INDEX('CCA Util %'!$G:$G,MATCH($B2071,'CCA Util %'!$E:$E,0)),""))</f>
        <v/>
      </c>
      <c r="AE2071">
        <f>IF(OR($B2071="",$U2071=""),"",$U2071&amp;" &amp; "&amp;IF(OR($AD2071="",$AD2071=0),"Util NA",$AD2071&amp;" Util"))</f>
        <v/>
      </c>
    </row>
    <row r="2072" ht="15.75" customHeight="1" s="42">
      <c r="A2072" s="41" t="n"/>
      <c r="G2072" s="38" t="n"/>
      <c r="H2072" s="38" t="n"/>
      <c r="I2072" s="38" t="n"/>
      <c r="J2072" s="38" t="n"/>
      <c r="K2072" s="38" t="n"/>
      <c r="L2072" s="38" t="n"/>
      <c r="N2072" s="36">
        <f>IF($B2072="","",IF($C2072="SUPERSTORE","Superstore","DH"))</f>
        <v/>
      </c>
      <c r="O2072" s="36">
        <f>IF($B2072="","",IFERROR(VLOOKUP($B2072,Mapping!$A:$C,2,0),"Not Mapped"))</f>
        <v/>
      </c>
      <c r="P2072" s="36">
        <f>IF($B2072="","",IFERROR(VLOOKUP($B2072,Mapping!$A:$C,3,0),"Not Mapped"))</f>
        <v/>
      </c>
      <c r="Q2072" s="36">
        <f>IF($B2072="","",IFERROR(VLOOKUP($O2072,Leaders!$A:$B,2,0),"Not Mapped"))</f>
        <v/>
      </c>
      <c r="R2072" s="36">
        <f>IF($B2072="","",IF(COUNTIF(Exclusions!$A:$A,$B2072)&gt;0,"Yes","No"))</f>
        <v/>
      </c>
      <c r="S2072" s="38">
        <f>IF($B2072="","",MIN(1,DAY($A2072)/IF($N2072="Superstore",Settings!$B$5,Settings!$B$4)))</f>
        <v/>
      </c>
      <c r="T2072" s="38">
        <f>IF(OR($B2072="",$G2072="",$S2072=0),"",$G2072/$S2072)</f>
        <v/>
      </c>
      <c r="U2072" s="36">
        <f>IF($T2072="","",IF($T2072&lt;Settings!$B$8,"Critical",IF($T2072&lt;Settings!$B$9,"Semi Critical","Non Critical")))</f>
        <v/>
      </c>
      <c r="V2072" s="28" t="n"/>
      <c r="Z2072">
        <f>IF($B2072="","",IFERROR(VLOOKUP($B2072,'Plan HC for CCA'!$A:$B,2,0),""))</f>
        <v/>
      </c>
      <c r="AA2072">
        <f>IF(OR($B2072="",$Z2072=""),"",IF(N($M2072)&lt;$Z2072,"Delta","No Delta"))</f>
        <v/>
      </c>
      <c r="AB2072">
        <f>IF(OR($B2072="",$Z2072=""),"",MAX(0,$Z2072-N($M2072)))</f>
        <v/>
      </c>
      <c r="AC2072" s="46">
        <f>IF($B2072="","",IFERROR(INDEX('CCA Util %'!$H:$H,MATCH($B2072,'CCA Util %'!$E:$E,0)),""))</f>
        <v/>
      </c>
      <c r="AD2072">
        <f>IF($B2072="","",IFERROR(INDEX('CCA Util %'!$G:$G,MATCH($B2072,'CCA Util %'!$E:$E,0)),""))</f>
        <v/>
      </c>
      <c r="AE2072">
        <f>IF(OR($B2072="",$U2072=""),"",$U2072&amp;" &amp; "&amp;IF(OR($AD2072="",$AD2072=0),"Util NA",$AD2072&amp;" Util"))</f>
        <v/>
      </c>
    </row>
    <row r="2073" ht="15.75" customHeight="1" s="42">
      <c r="A2073" s="41" t="n"/>
      <c r="G2073" s="38" t="n"/>
      <c r="H2073" s="38" t="n"/>
      <c r="I2073" s="38" t="n"/>
      <c r="J2073" s="38" t="n"/>
      <c r="K2073" s="38" t="n"/>
      <c r="L2073" s="38" t="n"/>
      <c r="N2073" s="36">
        <f>IF($B2073="","",IF($C2073="SUPERSTORE","Superstore","DH"))</f>
        <v/>
      </c>
      <c r="O2073" s="36">
        <f>IF($B2073="","",IFERROR(VLOOKUP($B2073,Mapping!$A:$C,2,0),"Not Mapped"))</f>
        <v/>
      </c>
      <c r="P2073" s="36">
        <f>IF($B2073="","",IFERROR(VLOOKUP($B2073,Mapping!$A:$C,3,0),"Not Mapped"))</f>
        <v/>
      </c>
      <c r="Q2073" s="36">
        <f>IF($B2073="","",IFERROR(VLOOKUP($O2073,Leaders!$A:$B,2,0),"Not Mapped"))</f>
        <v/>
      </c>
      <c r="R2073" s="36">
        <f>IF($B2073="","",IF(COUNTIF(Exclusions!$A:$A,$B2073)&gt;0,"Yes","No"))</f>
        <v/>
      </c>
      <c r="S2073" s="38">
        <f>IF($B2073="","",MIN(1,DAY($A2073)/IF($N2073="Superstore",Settings!$B$5,Settings!$B$4)))</f>
        <v/>
      </c>
      <c r="T2073" s="38">
        <f>IF(OR($B2073="",$G2073="",$S2073=0),"",$G2073/$S2073)</f>
        <v/>
      </c>
      <c r="U2073" s="36">
        <f>IF($T2073="","",IF($T2073&lt;Settings!$B$8,"Critical",IF($T2073&lt;Settings!$B$9,"Semi Critical","Non Critical")))</f>
        <v/>
      </c>
      <c r="V2073" s="28" t="n"/>
      <c r="Z2073">
        <f>IF($B2073="","",IFERROR(VLOOKUP($B2073,'Plan HC for CCA'!$A:$B,2,0),""))</f>
        <v/>
      </c>
      <c r="AA2073">
        <f>IF(OR($B2073="",$Z2073=""),"",IF(N($M2073)&lt;$Z2073,"Delta","No Delta"))</f>
        <v/>
      </c>
      <c r="AB2073">
        <f>IF(OR($B2073="",$Z2073=""),"",MAX(0,$Z2073-N($M2073)))</f>
        <v/>
      </c>
      <c r="AC2073" s="46">
        <f>IF($B2073="","",IFERROR(INDEX('CCA Util %'!$H:$H,MATCH($B2073,'CCA Util %'!$E:$E,0)),""))</f>
        <v/>
      </c>
      <c r="AD2073">
        <f>IF($B2073="","",IFERROR(INDEX('CCA Util %'!$G:$G,MATCH($B2073,'CCA Util %'!$E:$E,0)),""))</f>
        <v/>
      </c>
      <c r="AE2073">
        <f>IF(OR($B2073="",$U2073=""),"",$U2073&amp;" &amp; "&amp;IF(OR($AD2073="",$AD2073=0),"Util NA",$AD2073&amp;" Util"))</f>
        <v/>
      </c>
    </row>
    <row r="2074" ht="15.75" customHeight="1" s="42">
      <c r="A2074" s="41" t="n"/>
      <c r="G2074" s="38" t="n"/>
      <c r="H2074" s="38" t="n"/>
      <c r="I2074" s="38" t="n"/>
      <c r="J2074" s="38" t="n"/>
      <c r="K2074" s="38" t="n"/>
      <c r="L2074" s="38" t="n"/>
      <c r="N2074" s="36">
        <f>IF($B2074="","",IF($C2074="SUPERSTORE","Superstore","DH"))</f>
        <v/>
      </c>
      <c r="O2074" s="36">
        <f>IF($B2074="","",IFERROR(VLOOKUP($B2074,Mapping!$A:$C,2,0),"Not Mapped"))</f>
        <v/>
      </c>
      <c r="P2074" s="36">
        <f>IF($B2074="","",IFERROR(VLOOKUP($B2074,Mapping!$A:$C,3,0),"Not Mapped"))</f>
        <v/>
      </c>
      <c r="Q2074" s="36">
        <f>IF($B2074="","",IFERROR(VLOOKUP($O2074,Leaders!$A:$B,2,0),"Not Mapped"))</f>
        <v/>
      </c>
      <c r="R2074" s="36">
        <f>IF($B2074="","",IF(COUNTIF(Exclusions!$A:$A,$B2074)&gt;0,"Yes","No"))</f>
        <v/>
      </c>
      <c r="S2074" s="38">
        <f>IF($B2074="","",MIN(1,DAY($A2074)/IF($N2074="Superstore",Settings!$B$5,Settings!$B$4)))</f>
        <v/>
      </c>
      <c r="T2074" s="38">
        <f>IF(OR($B2074="",$G2074="",$S2074=0),"",$G2074/$S2074)</f>
        <v/>
      </c>
      <c r="U2074" s="36">
        <f>IF($T2074="","",IF($T2074&lt;Settings!$B$8,"Critical",IF($T2074&lt;Settings!$B$9,"Semi Critical","Non Critical")))</f>
        <v/>
      </c>
      <c r="V2074" s="28" t="n"/>
      <c r="Z2074">
        <f>IF($B2074="","",IFERROR(VLOOKUP($B2074,'Plan HC for CCA'!$A:$B,2,0),""))</f>
        <v/>
      </c>
      <c r="AA2074">
        <f>IF(OR($B2074="",$Z2074=""),"",IF(N($M2074)&lt;$Z2074,"Delta","No Delta"))</f>
        <v/>
      </c>
      <c r="AB2074">
        <f>IF(OR($B2074="",$Z2074=""),"",MAX(0,$Z2074-N($M2074)))</f>
        <v/>
      </c>
      <c r="AC2074" s="46">
        <f>IF($B2074="","",IFERROR(INDEX('CCA Util %'!$H:$H,MATCH($B2074,'CCA Util %'!$E:$E,0)),""))</f>
        <v/>
      </c>
      <c r="AD2074">
        <f>IF($B2074="","",IFERROR(INDEX('CCA Util %'!$G:$G,MATCH($B2074,'CCA Util %'!$E:$E,0)),""))</f>
        <v/>
      </c>
      <c r="AE2074">
        <f>IF(OR($B2074="",$U2074=""),"",$U2074&amp;" &amp; "&amp;IF(OR($AD2074="",$AD2074=0),"Util NA",$AD2074&amp;" Util"))</f>
        <v/>
      </c>
    </row>
    <row r="2075" ht="15.75" customHeight="1" s="42">
      <c r="A2075" s="41" t="n"/>
      <c r="G2075" s="38" t="n"/>
      <c r="H2075" s="38" t="n"/>
      <c r="I2075" s="38" t="n"/>
      <c r="J2075" s="38" t="n"/>
      <c r="K2075" s="38" t="n"/>
      <c r="L2075" s="38" t="n"/>
      <c r="N2075" s="36">
        <f>IF($B2075="","",IF($C2075="SUPERSTORE","Superstore","DH"))</f>
        <v/>
      </c>
      <c r="O2075" s="36">
        <f>IF($B2075="","",IFERROR(VLOOKUP($B2075,Mapping!$A:$C,2,0),"Not Mapped"))</f>
        <v/>
      </c>
      <c r="P2075" s="36">
        <f>IF($B2075="","",IFERROR(VLOOKUP($B2075,Mapping!$A:$C,3,0),"Not Mapped"))</f>
        <v/>
      </c>
      <c r="Q2075" s="36">
        <f>IF($B2075="","",IFERROR(VLOOKUP($O2075,Leaders!$A:$B,2,0),"Not Mapped"))</f>
        <v/>
      </c>
      <c r="R2075" s="36">
        <f>IF($B2075="","",IF(COUNTIF(Exclusions!$A:$A,$B2075)&gt;0,"Yes","No"))</f>
        <v/>
      </c>
      <c r="S2075" s="38">
        <f>IF($B2075="","",MIN(1,DAY($A2075)/IF($N2075="Superstore",Settings!$B$5,Settings!$B$4)))</f>
        <v/>
      </c>
      <c r="T2075" s="38">
        <f>IF(OR($B2075="",$G2075="",$S2075=0),"",$G2075/$S2075)</f>
        <v/>
      </c>
      <c r="U2075" s="36">
        <f>IF($T2075="","",IF($T2075&lt;Settings!$B$8,"Critical",IF($T2075&lt;Settings!$B$9,"Semi Critical","Non Critical")))</f>
        <v/>
      </c>
      <c r="V2075" s="28" t="n"/>
      <c r="Z2075">
        <f>IF($B2075="","",IFERROR(VLOOKUP($B2075,'Plan HC for CCA'!$A:$B,2,0),""))</f>
        <v/>
      </c>
      <c r="AA2075">
        <f>IF(OR($B2075="",$Z2075=""),"",IF(N($M2075)&lt;$Z2075,"Delta","No Delta"))</f>
        <v/>
      </c>
      <c r="AB2075">
        <f>IF(OR($B2075="",$Z2075=""),"",MAX(0,$Z2075-N($M2075)))</f>
        <v/>
      </c>
      <c r="AC2075" s="46">
        <f>IF($B2075="","",IFERROR(INDEX('CCA Util %'!$H:$H,MATCH($B2075,'CCA Util %'!$E:$E,0)),""))</f>
        <v/>
      </c>
      <c r="AD2075">
        <f>IF($B2075="","",IFERROR(INDEX('CCA Util %'!$G:$G,MATCH($B2075,'CCA Util %'!$E:$E,0)),""))</f>
        <v/>
      </c>
      <c r="AE2075">
        <f>IF(OR($B2075="",$U2075=""),"",$U2075&amp;" &amp; "&amp;IF(OR($AD2075="",$AD2075=0),"Util NA",$AD2075&amp;" Util"))</f>
        <v/>
      </c>
    </row>
    <row r="2076" ht="15.75" customHeight="1" s="42">
      <c r="A2076" s="41" t="n"/>
      <c r="G2076" s="38" t="n"/>
      <c r="H2076" s="38" t="n"/>
      <c r="I2076" s="38" t="n"/>
      <c r="J2076" s="38" t="n"/>
      <c r="K2076" s="38" t="n"/>
      <c r="L2076" s="38" t="n"/>
      <c r="N2076" s="36">
        <f>IF($B2076="","",IF($C2076="SUPERSTORE","Superstore","DH"))</f>
        <v/>
      </c>
      <c r="O2076" s="36">
        <f>IF($B2076="","",IFERROR(VLOOKUP($B2076,Mapping!$A:$C,2,0),"Not Mapped"))</f>
        <v/>
      </c>
      <c r="P2076" s="36">
        <f>IF($B2076="","",IFERROR(VLOOKUP($B2076,Mapping!$A:$C,3,0),"Not Mapped"))</f>
        <v/>
      </c>
      <c r="Q2076" s="36">
        <f>IF($B2076="","",IFERROR(VLOOKUP($O2076,Leaders!$A:$B,2,0),"Not Mapped"))</f>
        <v/>
      </c>
      <c r="R2076" s="36">
        <f>IF($B2076="","",IF(COUNTIF(Exclusions!$A:$A,$B2076)&gt;0,"Yes","No"))</f>
        <v/>
      </c>
      <c r="S2076" s="38">
        <f>IF($B2076="","",MIN(1,DAY($A2076)/IF($N2076="Superstore",Settings!$B$5,Settings!$B$4)))</f>
        <v/>
      </c>
      <c r="T2076" s="38">
        <f>IF(OR($B2076="",$G2076="",$S2076=0),"",$G2076/$S2076)</f>
        <v/>
      </c>
      <c r="U2076" s="36">
        <f>IF($T2076="","",IF($T2076&lt;Settings!$B$8,"Critical",IF($T2076&lt;Settings!$B$9,"Semi Critical","Non Critical")))</f>
        <v/>
      </c>
      <c r="V2076" s="28" t="n"/>
      <c r="Z2076">
        <f>IF($B2076="","",IFERROR(VLOOKUP($B2076,'Plan HC for CCA'!$A:$B,2,0),""))</f>
        <v/>
      </c>
      <c r="AA2076">
        <f>IF(OR($B2076="",$Z2076=""),"",IF(N($M2076)&lt;$Z2076,"Delta","No Delta"))</f>
        <v/>
      </c>
      <c r="AB2076">
        <f>IF(OR($B2076="",$Z2076=""),"",MAX(0,$Z2076-N($M2076)))</f>
        <v/>
      </c>
      <c r="AC2076" s="46">
        <f>IF($B2076="","",IFERROR(INDEX('CCA Util %'!$H:$H,MATCH($B2076,'CCA Util %'!$E:$E,0)),""))</f>
        <v/>
      </c>
      <c r="AD2076">
        <f>IF($B2076="","",IFERROR(INDEX('CCA Util %'!$G:$G,MATCH($B2076,'CCA Util %'!$E:$E,0)),""))</f>
        <v/>
      </c>
      <c r="AE2076">
        <f>IF(OR($B2076="",$U2076=""),"",$U2076&amp;" &amp; "&amp;IF(OR($AD2076="",$AD2076=0),"Util NA",$AD2076&amp;" Util"))</f>
        <v/>
      </c>
    </row>
    <row r="2077" ht="15.75" customHeight="1" s="42">
      <c r="A2077" s="41" t="n"/>
      <c r="G2077" s="38" t="n"/>
      <c r="H2077" s="38" t="n"/>
      <c r="I2077" s="38" t="n"/>
      <c r="J2077" s="38" t="n"/>
      <c r="K2077" s="38" t="n"/>
      <c r="L2077" s="38" t="n"/>
      <c r="N2077" s="36">
        <f>IF($B2077="","",IF($C2077="SUPERSTORE","Superstore","DH"))</f>
        <v/>
      </c>
      <c r="O2077" s="36">
        <f>IF($B2077="","",IFERROR(VLOOKUP($B2077,Mapping!$A:$C,2,0),"Not Mapped"))</f>
        <v/>
      </c>
      <c r="P2077" s="36">
        <f>IF($B2077="","",IFERROR(VLOOKUP($B2077,Mapping!$A:$C,3,0),"Not Mapped"))</f>
        <v/>
      </c>
      <c r="Q2077" s="36">
        <f>IF($B2077="","",IFERROR(VLOOKUP($O2077,Leaders!$A:$B,2,0),"Not Mapped"))</f>
        <v/>
      </c>
      <c r="R2077" s="36">
        <f>IF($B2077="","",IF(COUNTIF(Exclusions!$A:$A,$B2077)&gt;0,"Yes","No"))</f>
        <v/>
      </c>
      <c r="S2077" s="38">
        <f>IF($B2077="","",MIN(1,DAY($A2077)/IF($N2077="Superstore",Settings!$B$5,Settings!$B$4)))</f>
        <v/>
      </c>
      <c r="T2077" s="38">
        <f>IF(OR($B2077="",$G2077="",$S2077=0),"",$G2077/$S2077)</f>
        <v/>
      </c>
      <c r="U2077" s="36">
        <f>IF($T2077="","",IF($T2077&lt;Settings!$B$8,"Critical",IF($T2077&lt;Settings!$B$9,"Semi Critical","Non Critical")))</f>
        <v/>
      </c>
      <c r="V2077" s="28" t="n"/>
      <c r="Z2077">
        <f>IF($B2077="","",IFERROR(VLOOKUP($B2077,'Plan HC for CCA'!$A:$B,2,0),""))</f>
        <v/>
      </c>
      <c r="AA2077">
        <f>IF(OR($B2077="",$Z2077=""),"",IF(N($M2077)&lt;$Z2077,"Delta","No Delta"))</f>
        <v/>
      </c>
      <c r="AB2077">
        <f>IF(OR($B2077="",$Z2077=""),"",MAX(0,$Z2077-N($M2077)))</f>
        <v/>
      </c>
      <c r="AC2077" s="46">
        <f>IF($B2077="","",IFERROR(INDEX('CCA Util %'!$H:$H,MATCH($B2077,'CCA Util %'!$E:$E,0)),""))</f>
        <v/>
      </c>
      <c r="AD2077">
        <f>IF($B2077="","",IFERROR(INDEX('CCA Util %'!$G:$G,MATCH($B2077,'CCA Util %'!$E:$E,0)),""))</f>
        <v/>
      </c>
      <c r="AE2077">
        <f>IF(OR($B2077="",$U2077=""),"",$U2077&amp;" &amp; "&amp;IF(OR($AD2077="",$AD2077=0),"Util NA",$AD2077&amp;" Util"))</f>
        <v/>
      </c>
    </row>
    <row r="2078" ht="15.75" customHeight="1" s="42">
      <c r="A2078" s="41" t="n"/>
      <c r="G2078" s="38" t="n"/>
      <c r="H2078" s="38" t="n"/>
      <c r="I2078" s="38" t="n"/>
      <c r="J2078" s="38" t="n"/>
      <c r="K2078" s="38" t="n"/>
      <c r="L2078" s="38" t="n"/>
      <c r="N2078" s="36">
        <f>IF($B2078="","",IF($C2078="SUPERSTORE","Superstore","DH"))</f>
        <v/>
      </c>
      <c r="O2078" s="36">
        <f>IF($B2078="","",IFERROR(VLOOKUP($B2078,Mapping!$A:$C,2,0),"Not Mapped"))</f>
        <v/>
      </c>
      <c r="P2078" s="36">
        <f>IF($B2078="","",IFERROR(VLOOKUP($B2078,Mapping!$A:$C,3,0),"Not Mapped"))</f>
        <v/>
      </c>
      <c r="Q2078" s="36">
        <f>IF($B2078="","",IFERROR(VLOOKUP($O2078,Leaders!$A:$B,2,0),"Not Mapped"))</f>
        <v/>
      </c>
      <c r="R2078" s="36">
        <f>IF($B2078="","",IF(COUNTIF(Exclusions!$A:$A,$B2078)&gt;0,"Yes","No"))</f>
        <v/>
      </c>
      <c r="S2078" s="38">
        <f>IF($B2078="","",MIN(1,DAY($A2078)/IF($N2078="Superstore",Settings!$B$5,Settings!$B$4)))</f>
        <v/>
      </c>
      <c r="T2078" s="38">
        <f>IF(OR($B2078="",$G2078="",$S2078=0),"",$G2078/$S2078)</f>
        <v/>
      </c>
      <c r="U2078" s="36">
        <f>IF($T2078="","",IF($T2078&lt;Settings!$B$8,"Critical",IF($T2078&lt;Settings!$B$9,"Semi Critical","Non Critical")))</f>
        <v/>
      </c>
      <c r="V2078" s="28" t="n"/>
      <c r="Z2078">
        <f>IF($B2078="","",IFERROR(VLOOKUP($B2078,'Plan HC for CCA'!$A:$B,2,0),""))</f>
        <v/>
      </c>
      <c r="AA2078">
        <f>IF(OR($B2078="",$Z2078=""),"",IF(N($M2078)&lt;$Z2078,"Delta","No Delta"))</f>
        <v/>
      </c>
      <c r="AB2078">
        <f>IF(OR($B2078="",$Z2078=""),"",MAX(0,$Z2078-N($M2078)))</f>
        <v/>
      </c>
      <c r="AC2078" s="46">
        <f>IF($B2078="","",IFERROR(INDEX('CCA Util %'!$H:$H,MATCH($B2078,'CCA Util %'!$E:$E,0)),""))</f>
        <v/>
      </c>
      <c r="AD2078">
        <f>IF($B2078="","",IFERROR(INDEX('CCA Util %'!$G:$G,MATCH($B2078,'CCA Util %'!$E:$E,0)),""))</f>
        <v/>
      </c>
      <c r="AE2078">
        <f>IF(OR($B2078="",$U2078=""),"",$U2078&amp;" &amp; "&amp;IF(OR($AD2078="",$AD2078=0),"Util NA",$AD2078&amp;" Util"))</f>
        <v/>
      </c>
    </row>
    <row r="2079" ht="15.75" customHeight="1" s="42">
      <c r="A2079" s="41" t="n"/>
      <c r="G2079" s="38" t="n"/>
      <c r="H2079" s="38" t="n"/>
      <c r="I2079" s="38" t="n"/>
      <c r="J2079" s="38" t="n"/>
      <c r="K2079" s="38" t="n"/>
      <c r="L2079" s="38" t="n"/>
      <c r="N2079" s="36">
        <f>IF($B2079="","",IF($C2079="SUPERSTORE","Superstore","DH"))</f>
        <v/>
      </c>
      <c r="O2079" s="36">
        <f>IF($B2079="","",IFERROR(VLOOKUP($B2079,Mapping!$A:$C,2,0),"Not Mapped"))</f>
        <v/>
      </c>
      <c r="P2079" s="36">
        <f>IF($B2079="","",IFERROR(VLOOKUP($B2079,Mapping!$A:$C,3,0),"Not Mapped"))</f>
        <v/>
      </c>
      <c r="Q2079" s="36">
        <f>IF($B2079="","",IFERROR(VLOOKUP($O2079,Leaders!$A:$B,2,0),"Not Mapped"))</f>
        <v/>
      </c>
      <c r="R2079" s="36">
        <f>IF($B2079="","",IF(COUNTIF(Exclusions!$A:$A,$B2079)&gt;0,"Yes","No"))</f>
        <v/>
      </c>
      <c r="S2079" s="38">
        <f>IF($B2079="","",MIN(1,DAY($A2079)/IF($N2079="Superstore",Settings!$B$5,Settings!$B$4)))</f>
        <v/>
      </c>
      <c r="T2079" s="38">
        <f>IF(OR($B2079="",$G2079="",$S2079=0),"",$G2079/$S2079)</f>
        <v/>
      </c>
      <c r="U2079" s="36">
        <f>IF($T2079="","",IF($T2079&lt;Settings!$B$8,"Critical",IF($T2079&lt;Settings!$B$9,"Semi Critical","Non Critical")))</f>
        <v/>
      </c>
      <c r="V2079" s="28" t="n"/>
      <c r="Z2079">
        <f>IF($B2079="","",IFERROR(VLOOKUP($B2079,'Plan HC for CCA'!$A:$B,2,0),""))</f>
        <v/>
      </c>
      <c r="AA2079">
        <f>IF(OR($B2079="",$Z2079=""),"",IF(N($M2079)&lt;$Z2079,"Delta","No Delta"))</f>
        <v/>
      </c>
      <c r="AB2079">
        <f>IF(OR($B2079="",$Z2079=""),"",MAX(0,$Z2079-N($M2079)))</f>
        <v/>
      </c>
      <c r="AC2079" s="46">
        <f>IF($B2079="","",IFERROR(INDEX('CCA Util %'!$H:$H,MATCH($B2079,'CCA Util %'!$E:$E,0)),""))</f>
        <v/>
      </c>
      <c r="AD2079">
        <f>IF($B2079="","",IFERROR(INDEX('CCA Util %'!$G:$G,MATCH($B2079,'CCA Util %'!$E:$E,0)),""))</f>
        <v/>
      </c>
      <c r="AE2079">
        <f>IF(OR($B2079="",$U2079=""),"",$U2079&amp;" &amp; "&amp;IF(OR($AD2079="",$AD2079=0),"Util NA",$AD2079&amp;" Util"))</f>
        <v/>
      </c>
    </row>
    <row r="2080" ht="15.75" customHeight="1" s="42">
      <c r="A2080" s="41" t="n"/>
      <c r="G2080" s="38" t="n"/>
      <c r="H2080" s="38" t="n"/>
      <c r="I2080" s="38" t="n"/>
      <c r="J2080" s="38" t="n"/>
      <c r="K2080" s="38" t="n"/>
      <c r="L2080" s="38" t="n"/>
      <c r="N2080" s="36">
        <f>IF($B2080="","",IF($C2080="SUPERSTORE","Superstore","DH"))</f>
        <v/>
      </c>
      <c r="O2080" s="36">
        <f>IF($B2080="","",IFERROR(VLOOKUP($B2080,Mapping!$A:$C,2,0),"Not Mapped"))</f>
        <v/>
      </c>
      <c r="P2080" s="36">
        <f>IF($B2080="","",IFERROR(VLOOKUP($B2080,Mapping!$A:$C,3,0),"Not Mapped"))</f>
        <v/>
      </c>
      <c r="Q2080" s="36">
        <f>IF($B2080="","",IFERROR(VLOOKUP($O2080,Leaders!$A:$B,2,0),"Not Mapped"))</f>
        <v/>
      </c>
      <c r="R2080" s="36">
        <f>IF($B2080="","",IF(COUNTIF(Exclusions!$A:$A,$B2080)&gt;0,"Yes","No"))</f>
        <v/>
      </c>
      <c r="S2080" s="38">
        <f>IF($B2080="","",MIN(1,DAY($A2080)/IF($N2080="Superstore",Settings!$B$5,Settings!$B$4)))</f>
        <v/>
      </c>
      <c r="T2080" s="38">
        <f>IF(OR($B2080="",$G2080="",$S2080=0),"",$G2080/$S2080)</f>
        <v/>
      </c>
      <c r="U2080" s="36">
        <f>IF($T2080="","",IF($T2080&lt;Settings!$B$8,"Critical",IF($T2080&lt;Settings!$B$9,"Semi Critical","Non Critical")))</f>
        <v/>
      </c>
      <c r="V2080" s="28" t="n"/>
      <c r="Z2080">
        <f>IF($B2080="","",IFERROR(VLOOKUP($B2080,'Plan HC for CCA'!$A:$B,2,0),""))</f>
        <v/>
      </c>
      <c r="AA2080">
        <f>IF(OR($B2080="",$Z2080=""),"",IF(N($M2080)&lt;$Z2080,"Delta","No Delta"))</f>
        <v/>
      </c>
      <c r="AB2080">
        <f>IF(OR($B2080="",$Z2080=""),"",MAX(0,$Z2080-N($M2080)))</f>
        <v/>
      </c>
      <c r="AC2080" s="46">
        <f>IF($B2080="","",IFERROR(INDEX('CCA Util %'!$H:$H,MATCH($B2080,'CCA Util %'!$E:$E,0)),""))</f>
        <v/>
      </c>
      <c r="AD2080">
        <f>IF($B2080="","",IFERROR(INDEX('CCA Util %'!$G:$G,MATCH($B2080,'CCA Util %'!$E:$E,0)),""))</f>
        <v/>
      </c>
      <c r="AE2080">
        <f>IF(OR($B2080="",$U2080=""),"",$U2080&amp;" &amp; "&amp;IF(OR($AD2080="",$AD2080=0),"Util NA",$AD2080&amp;" Util"))</f>
        <v/>
      </c>
    </row>
    <row r="2081" ht="15.75" customHeight="1" s="42">
      <c r="A2081" s="41" t="n"/>
      <c r="G2081" s="38" t="n"/>
      <c r="H2081" s="38" t="n"/>
      <c r="I2081" s="38" t="n"/>
      <c r="J2081" s="38" t="n"/>
      <c r="K2081" s="38" t="n"/>
      <c r="L2081" s="38" t="n"/>
      <c r="N2081" s="36">
        <f>IF($B2081="","",IF($C2081="SUPERSTORE","Superstore","DH"))</f>
        <v/>
      </c>
      <c r="O2081" s="36">
        <f>IF($B2081="","",IFERROR(VLOOKUP($B2081,Mapping!$A:$C,2,0),"Not Mapped"))</f>
        <v/>
      </c>
      <c r="P2081" s="36">
        <f>IF($B2081="","",IFERROR(VLOOKUP($B2081,Mapping!$A:$C,3,0),"Not Mapped"))</f>
        <v/>
      </c>
      <c r="Q2081" s="36">
        <f>IF($B2081="","",IFERROR(VLOOKUP($O2081,Leaders!$A:$B,2,0),"Not Mapped"))</f>
        <v/>
      </c>
      <c r="R2081" s="36">
        <f>IF($B2081="","",IF(COUNTIF(Exclusions!$A:$A,$B2081)&gt;0,"Yes","No"))</f>
        <v/>
      </c>
      <c r="S2081" s="38">
        <f>IF($B2081="","",MIN(1,DAY($A2081)/IF($N2081="Superstore",Settings!$B$5,Settings!$B$4)))</f>
        <v/>
      </c>
      <c r="T2081" s="38">
        <f>IF(OR($B2081="",$G2081="",$S2081=0),"",$G2081/$S2081)</f>
        <v/>
      </c>
      <c r="U2081" s="36">
        <f>IF($T2081="","",IF($T2081&lt;Settings!$B$8,"Critical",IF($T2081&lt;Settings!$B$9,"Semi Critical","Non Critical")))</f>
        <v/>
      </c>
      <c r="V2081" s="28" t="n"/>
      <c r="Z2081">
        <f>IF($B2081="","",IFERROR(VLOOKUP($B2081,'Plan HC for CCA'!$A:$B,2,0),""))</f>
        <v/>
      </c>
      <c r="AA2081">
        <f>IF(OR($B2081="",$Z2081=""),"",IF(N($M2081)&lt;$Z2081,"Delta","No Delta"))</f>
        <v/>
      </c>
      <c r="AB2081">
        <f>IF(OR($B2081="",$Z2081=""),"",MAX(0,$Z2081-N($M2081)))</f>
        <v/>
      </c>
      <c r="AC2081" s="46">
        <f>IF($B2081="","",IFERROR(INDEX('CCA Util %'!$H:$H,MATCH($B2081,'CCA Util %'!$E:$E,0)),""))</f>
        <v/>
      </c>
      <c r="AD2081">
        <f>IF($B2081="","",IFERROR(INDEX('CCA Util %'!$G:$G,MATCH($B2081,'CCA Util %'!$E:$E,0)),""))</f>
        <v/>
      </c>
      <c r="AE2081">
        <f>IF(OR($B2081="",$U2081=""),"",$U2081&amp;" &amp; "&amp;IF(OR($AD2081="",$AD2081=0),"Util NA",$AD2081&amp;" Util"))</f>
        <v/>
      </c>
    </row>
    <row r="2082" ht="15.75" customHeight="1" s="42">
      <c r="A2082" s="41" t="n"/>
      <c r="G2082" s="38" t="n"/>
      <c r="H2082" s="38" t="n"/>
      <c r="I2082" s="38" t="n"/>
      <c r="J2082" s="38" t="n"/>
      <c r="K2082" s="38" t="n"/>
      <c r="L2082" s="38" t="n"/>
      <c r="N2082" s="36">
        <f>IF($B2082="","",IF($C2082="SUPERSTORE","Superstore","DH"))</f>
        <v/>
      </c>
      <c r="O2082" s="36">
        <f>IF($B2082="","",IFERROR(VLOOKUP($B2082,Mapping!$A:$C,2,0),"Not Mapped"))</f>
        <v/>
      </c>
      <c r="P2082" s="36">
        <f>IF($B2082="","",IFERROR(VLOOKUP($B2082,Mapping!$A:$C,3,0),"Not Mapped"))</f>
        <v/>
      </c>
      <c r="Q2082" s="36">
        <f>IF($B2082="","",IFERROR(VLOOKUP($O2082,Leaders!$A:$B,2,0),"Not Mapped"))</f>
        <v/>
      </c>
      <c r="R2082" s="36">
        <f>IF($B2082="","",IF(COUNTIF(Exclusions!$A:$A,$B2082)&gt;0,"Yes","No"))</f>
        <v/>
      </c>
      <c r="S2082" s="38">
        <f>IF($B2082="","",MIN(1,DAY($A2082)/IF($N2082="Superstore",Settings!$B$5,Settings!$B$4)))</f>
        <v/>
      </c>
      <c r="T2082" s="38">
        <f>IF(OR($B2082="",$G2082="",$S2082=0),"",$G2082/$S2082)</f>
        <v/>
      </c>
      <c r="U2082" s="36">
        <f>IF($T2082="","",IF($T2082&lt;Settings!$B$8,"Critical",IF($T2082&lt;Settings!$B$9,"Semi Critical","Non Critical")))</f>
        <v/>
      </c>
      <c r="V2082" s="28" t="n"/>
      <c r="Z2082">
        <f>IF($B2082="","",IFERROR(VLOOKUP($B2082,'Plan HC for CCA'!$A:$B,2,0),""))</f>
        <v/>
      </c>
      <c r="AA2082">
        <f>IF(OR($B2082="",$Z2082=""),"",IF(N($M2082)&lt;$Z2082,"Delta","No Delta"))</f>
        <v/>
      </c>
      <c r="AB2082">
        <f>IF(OR($B2082="",$Z2082=""),"",MAX(0,$Z2082-N($M2082)))</f>
        <v/>
      </c>
      <c r="AC2082" s="46">
        <f>IF($B2082="","",IFERROR(INDEX('CCA Util %'!$H:$H,MATCH($B2082,'CCA Util %'!$E:$E,0)),""))</f>
        <v/>
      </c>
      <c r="AD2082">
        <f>IF($B2082="","",IFERROR(INDEX('CCA Util %'!$G:$G,MATCH($B2082,'CCA Util %'!$E:$E,0)),""))</f>
        <v/>
      </c>
      <c r="AE2082">
        <f>IF(OR($B2082="",$U2082=""),"",$U2082&amp;" &amp; "&amp;IF(OR($AD2082="",$AD2082=0),"Util NA",$AD2082&amp;" Util"))</f>
        <v/>
      </c>
    </row>
    <row r="2083" ht="15.75" customHeight="1" s="42">
      <c r="A2083" s="41" t="n"/>
      <c r="G2083" s="38" t="n"/>
      <c r="H2083" s="38" t="n"/>
      <c r="I2083" s="38" t="n"/>
      <c r="J2083" s="38" t="n"/>
      <c r="K2083" s="38" t="n"/>
      <c r="L2083" s="38" t="n"/>
      <c r="N2083" s="36">
        <f>IF($B2083="","",IF($C2083="SUPERSTORE","Superstore","DH"))</f>
        <v/>
      </c>
      <c r="O2083" s="36">
        <f>IF($B2083="","",IFERROR(VLOOKUP($B2083,Mapping!$A:$C,2,0),"Not Mapped"))</f>
        <v/>
      </c>
      <c r="P2083" s="36">
        <f>IF($B2083="","",IFERROR(VLOOKUP($B2083,Mapping!$A:$C,3,0),"Not Mapped"))</f>
        <v/>
      </c>
      <c r="Q2083" s="36">
        <f>IF($B2083="","",IFERROR(VLOOKUP($O2083,Leaders!$A:$B,2,0),"Not Mapped"))</f>
        <v/>
      </c>
      <c r="R2083" s="36">
        <f>IF($B2083="","",IF(COUNTIF(Exclusions!$A:$A,$B2083)&gt;0,"Yes","No"))</f>
        <v/>
      </c>
      <c r="S2083" s="38">
        <f>IF($B2083="","",MIN(1,DAY($A2083)/IF($N2083="Superstore",Settings!$B$5,Settings!$B$4)))</f>
        <v/>
      </c>
      <c r="T2083" s="38">
        <f>IF(OR($B2083="",$G2083="",$S2083=0),"",$G2083/$S2083)</f>
        <v/>
      </c>
      <c r="U2083" s="36">
        <f>IF($T2083="","",IF($T2083&lt;Settings!$B$8,"Critical",IF($T2083&lt;Settings!$B$9,"Semi Critical","Non Critical")))</f>
        <v/>
      </c>
      <c r="V2083" s="28" t="n"/>
      <c r="Z2083">
        <f>IF($B2083="","",IFERROR(VLOOKUP($B2083,'Plan HC for CCA'!$A:$B,2,0),""))</f>
        <v/>
      </c>
      <c r="AA2083">
        <f>IF(OR($B2083="",$Z2083=""),"",IF(N($M2083)&lt;$Z2083,"Delta","No Delta"))</f>
        <v/>
      </c>
      <c r="AB2083">
        <f>IF(OR($B2083="",$Z2083=""),"",MAX(0,$Z2083-N($M2083)))</f>
        <v/>
      </c>
      <c r="AC2083" s="46">
        <f>IF($B2083="","",IFERROR(INDEX('CCA Util %'!$H:$H,MATCH($B2083,'CCA Util %'!$E:$E,0)),""))</f>
        <v/>
      </c>
      <c r="AD2083">
        <f>IF($B2083="","",IFERROR(INDEX('CCA Util %'!$G:$G,MATCH($B2083,'CCA Util %'!$E:$E,0)),""))</f>
        <v/>
      </c>
      <c r="AE2083">
        <f>IF(OR($B2083="",$U2083=""),"",$U2083&amp;" &amp; "&amp;IF(OR($AD2083="",$AD2083=0),"Util NA",$AD2083&amp;" Util"))</f>
        <v/>
      </c>
    </row>
    <row r="2084" ht="15.75" customHeight="1" s="42">
      <c r="A2084" s="41" t="n"/>
      <c r="G2084" s="38" t="n"/>
      <c r="H2084" s="38" t="n"/>
      <c r="I2084" s="38" t="n"/>
      <c r="J2084" s="38" t="n"/>
      <c r="K2084" s="38" t="n"/>
      <c r="L2084" s="38" t="n"/>
      <c r="N2084" s="36">
        <f>IF($B2084="","",IF($C2084="SUPERSTORE","Superstore","DH"))</f>
        <v/>
      </c>
      <c r="O2084" s="36">
        <f>IF($B2084="","",IFERROR(VLOOKUP($B2084,Mapping!$A:$C,2,0),"Not Mapped"))</f>
        <v/>
      </c>
      <c r="P2084" s="36">
        <f>IF($B2084="","",IFERROR(VLOOKUP($B2084,Mapping!$A:$C,3,0),"Not Mapped"))</f>
        <v/>
      </c>
      <c r="Q2084" s="36">
        <f>IF($B2084="","",IFERROR(VLOOKUP($O2084,Leaders!$A:$B,2,0),"Not Mapped"))</f>
        <v/>
      </c>
      <c r="R2084" s="36">
        <f>IF($B2084="","",IF(COUNTIF(Exclusions!$A:$A,$B2084)&gt;0,"Yes","No"))</f>
        <v/>
      </c>
      <c r="S2084" s="38">
        <f>IF($B2084="","",MIN(1,DAY($A2084)/IF($N2084="Superstore",Settings!$B$5,Settings!$B$4)))</f>
        <v/>
      </c>
      <c r="T2084" s="38">
        <f>IF(OR($B2084="",$G2084="",$S2084=0),"",$G2084/$S2084)</f>
        <v/>
      </c>
      <c r="U2084" s="36">
        <f>IF($T2084="","",IF($T2084&lt;Settings!$B$8,"Critical",IF($T2084&lt;Settings!$B$9,"Semi Critical","Non Critical")))</f>
        <v/>
      </c>
      <c r="V2084" s="28" t="n"/>
      <c r="Z2084">
        <f>IF($B2084="","",IFERROR(VLOOKUP($B2084,'Plan HC for CCA'!$A:$B,2,0),""))</f>
        <v/>
      </c>
      <c r="AA2084">
        <f>IF(OR($B2084="",$Z2084=""),"",IF(N($M2084)&lt;$Z2084,"Delta","No Delta"))</f>
        <v/>
      </c>
      <c r="AB2084">
        <f>IF(OR($B2084="",$Z2084=""),"",MAX(0,$Z2084-N($M2084)))</f>
        <v/>
      </c>
      <c r="AC2084" s="46">
        <f>IF($B2084="","",IFERROR(INDEX('CCA Util %'!$H:$H,MATCH($B2084,'CCA Util %'!$E:$E,0)),""))</f>
        <v/>
      </c>
      <c r="AD2084">
        <f>IF($B2084="","",IFERROR(INDEX('CCA Util %'!$G:$G,MATCH($B2084,'CCA Util %'!$E:$E,0)),""))</f>
        <v/>
      </c>
      <c r="AE2084">
        <f>IF(OR($B2084="",$U2084=""),"",$U2084&amp;" &amp; "&amp;IF(OR($AD2084="",$AD2084=0),"Util NA",$AD2084&amp;" Util"))</f>
        <v/>
      </c>
    </row>
    <row r="2085" ht="15.75" customHeight="1" s="42">
      <c r="A2085" s="41" t="n"/>
      <c r="G2085" s="38" t="n"/>
      <c r="H2085" s="38" t="n"/>
      <c r="I2085" s="38" t="n"/>
      <c r="J2085" s="38" t="n"/>
      <c r="K2085" s="38" t="n"/>
      <c r="L2085" s="38" t="n"/>
      <c r="N2085" s="36">
        <f>IF($B2085="","",IF($C2085="SUPERSTORE","Superstore","DH"))</f>
        <v/>
      </c>
      <c r="O2085" s="36">
        <f>IF($B2085="","",IFERROR(VLOOKUP($B2085,Mapping!$A:$C,2,0),"Not Mapped"))</f>
        <v/>
      </c>
      <c r="P2085" s="36">
        <f>IF($B2085="","",IFERROR(VLOOKUP($B2085,Mapping!$A:$C,3,0),"Not Mapped"))</f>
        <v/>
      </c>
      <c r="Q2085" s="36">
        <f>IF($B2085="","",IFERROR(VLOOKUP($O2085,Leaders!$A:$B,2,0),"Not Mapped"))</f>
        <v/>
      </c>
      <c r="R2085" s="36">
        <f>IF($B2085="","",IF(COUNTIF(Exclusions!$A:$A,$B2085)&gt;0,"Yes","No"))</f>
        <v/>
      </c>
      <c r="S2085" s="38">
        <f>IF($B2085="","",MIN(1,DAY($A2085)/IF($N2085="Superstore",Settings!$B$5,Settings!$B$4)))</f>
        <v/>
      </c>
      <c r="T2085" s="38">
        <f>IF(OR($B2085="",$G2085="",$S2085=0),"",$G2085/$S2085)</f>
        <v/>
      </c>
      <c r="U2085" s="36">
        <f>IF($T2085="","",IF($T2085&lt;Settings!$B$8,"Critical",IF($T2085&lt;Settings!$B$9,"Semi Critical","Non Critical")))</f>
        <v/>
      </c>
      <c r="V2085" s="28" t="n"/>
      <c r="Z2085">
        <f>IF($B2085="","",IFERROR(VLOOKUP($B2085,'Plan HC for CCA'!$A:$B,2,0),""))</f>
        <v/>
      </c>
      <c r="AA2085">
        <f>IF(OR($B2085="",$Z2085=""),"",IF(N($M2085)&lt;$Z2085,"Delta","No Delta"))</f>
        <v/>
      </c>
      <c r="AB2085">
        <f>IF(OR($B2085="",$Z2085=""),"",MAX(0,$Z2085-N($M2085)))</f>
        <v/>
      </c>
      <c r="AC2085" s="46">
        <f>IF($B2085="","",IFERROR(INDEX('CCA Util %'!$H:$H,MATCH($B2085,'CCA Util %'!$E:$E,0)),""))</f>
        <v/>
      </c>
      <c r="AD2085">
        <f>IF($B2085="","",IFERROR(INDEX('CCA Util %'!$G:$G,MATCH($B2085,'CCA Util %'!$E:$E,0)),""))</f>
        <v/>
      </c>
      <c r="AE2085">
        <f>IF(OR($B2085="",$U2085=""),"",$U2085&amp;" &amp; "&amp;IF(OR($AD2085="",$AD2085=0),"Util NA",$AD2085&amp;" Util"))</f>
        <v/>
      </c>
    </row>
    <row r="2086" ht="15.75" customHeight="1" s="42">
      <c r="A2086" s="41" t="n"/>
      <c r="G2086" s="38" t="n"/>
      <c r="H2086" s="38" t="n"/>
      <c r="I2086" s="38" t="n"/>
      <c r="J2086" s="38" t="n"/>
      <c r="K2086" s="38" t="n"/>
      <c r="L2086" s="38" t="n"/>
      <c r="N2086" s="36">
        <f>IF($B2086="","",IF($C2086="SUPERSTORE","Superstore","DH"))</f>
        <v/>
      </c>
      <c r="O2086" s="36">
        <f>IF($B2086="","",IFERROR(VLOOKUP($B2086,Mapping!$A:$C,2,0),"Not Mapped"))</f>
        <v/>
      </c>
      <c r="P2086" s="36">
        <f>IF($B2086="","",IFERROR(VLOOKUP($B2086,Mapping!$A:$C,3,0),"Not Mapped"))</f>
        <v/>
      </c>
      <c r="Q2086" s="36">
        <f>IF($B2086="","",IFERROR(VLOOKUP($O2086,Leaders!$A:$B,2,0),"Not Mapped"))</f>
        <v/>
      </c>
      <c r="R2086" s="36">
        <f>IF($B2086="","",IF(COUNTIF(Exclusions!$A:$A,$B2086)&gt;0,"Yes","No"))</f>
        <v/>
      </c>
      <c r="S2086" s="38">
        <f>IF($B2086="","",MIN(1,DAY($A2086)/IF($N2086="Superstore",Settings!$B$5,Settings!$B$4)))</f>
        <v/>
      </c>
      <c r="T2086" s="38">
        <f>IF(OR($B2086="",$G2086="",$S2086=0),"",$G2086/$S2086)</f>
        <v/>
      </c>
      <c r="U2086" s="36">
        <f>IF($T2086="","",IF($T2086&lt;Settings!$B$8,"Critical",IF($T2086&lt;Settings!$B$9,"Semi Critical","Non Critical")))</f>
        <v/>
      </c>
      <c r="V2086" s="28" t="n"/>
      <c r="Z2086">
        <f>IF($B2086="","",IFERROR(VLOOKUP($B2086,'Plan HC for CCA'!$A:$B,2,0),""))</f>
        <v/>
      </c>
      <c r="AA2086">
        <f>IF(OR($B2086="",$Z2086=""),"",IF(N($M2086)&lt;$Z2086,"Delta","No Delta"))</f>
        <v/>
      </c>
      <c r="AB2086">
        <f>IF(OR($B2086="",$Z2086=""),"",MAX(0,$Z2086-N($M2086)))</f>
        <v/>
      </c>
      <c r="AC2086" s="46">
        <f>IF($B2086="","",IFERROR(INDEX('CCA Util %'!$H:$H,MATCH($B2086,'CCA Util %'!$E:$E,0)),""))</f>
        <v/>
      </c>
      <c r="AD2086">
        <f>IF($B2086="","",IFERROR(INDEX('CCA Util %'!$G:$G,MATCH($B2086,'CCA Util %'!$E:$E,0)),""))</f>
        <v/>
      </c>
      <c r="AE2086">
        <f>IF(OR($B2086="",$U2086=""),"",$U2086&amp;" &amp; "&amp;IF(OR($AD2086="",$AD2086=0),"Util NA",$AD2086&amp;" Util"))</f>
        <v/>
      </c>
    </row>
    <row r="2087" ht="15.75" customHeight="1" s="42">
      <c r="A2087" s="41" t="n"/>
      <c r="G2087" s="38" t="n"/>
      <c r="H2087" s="38" t="n"/>
      <c r="I2087" s="38" t="n"/>
      <c r="J2087" s="38" t="n"/>
      <c r="K2087" s="38" t="n"/>
      <c r="L2087" s="38" t="n"/>
      <c r="N2087" s="36">
        <f>IF($B2087="","",IF($C2087="SUPERSTORE","Superstore","DH"))</f>
        <v/>
      </c>
      <c r="O2087" s="36">
        <f>IF($B2087="","",IFERROR(VLOOKUP($B2087,Mapping!$A:$C,2,0),"Not Mapped"))</f>
        <v/>
      </c>
      <c r="P2087" s="36">
        <f>IF($B2087="","",IFERROR(VLOOKUP($B2087,Mapping!$A:$C,3,0),"Not Mapped"))</f>
        <v/>
      </c>
      <c r="Q2087" s="36">
        <f>IF($B2087="","",IFERROR(VLOOKUP($O2087,Leaders!$A:$B,2,0),"Not Mapped"))</f>
        <v/>
      </c>
      <c r="R2087" s="36">
        <f>IF($B2087="","",IF(COUNTIF(Exclusions!$A:$A,$B2087)&gt;0,"Yes","No"))</f>
        <v/>
      </c>
      <c r="S2087" s="38">
        <f>IF($B2087="","",MIN(1,DAY($A2087)/IF($N2087="Superstore",Settings!$B$5,Settings!$B$4)))</f>
        <v/>
      </c>
      <c r="T2087" s="38">
        <f>IF(OR($B2087="",$G2087="",$S2087=0),"",$G2087/$S2087)</f>
        <v/>
      </c>
      <c r="U2087" s="36">
        <f>IF($T2087="","",IF($T2087&lt;Settings!$B$8,"Critical",IF($T2087&lt;Settings!$B$9,"Semi Critical","Non Critical")))</f>
        <v/>
      </c>
      <c r="V2087" s="28" t="n"/>
      <c r="Z2087">
        <f>IF($B2087="","",IFERROR(VLOOKUP($B2087,'Plan HC for CCA'!$A:$B,2,0),""))</f>
        <v/>
      </c>
      <c r="AA2087">
        <f>IF(OR($B2087="",$Z2087=""),"",IF(N($M2087)&lt;$Z2087,"Delta","No Delta"))</f>
        <v/>
      </c>
      <c r="AB2087">
        <f>IF(OR($B2087="",$Z2087=""),"",MAX(0,$Z2087-N($M2087)))</f>
        <v/>
      </c>
      <c r="AC2087" s="46">
        <f>IF($B2087="","",IFERROR(INDEX('CCA Util %'!$H:$H,MATCH($B2087,'CCA Util %'!$E:$E,0)),""))</f>
        <v/>
      </c>
      <c r="AD2087">
        <f>IF($B2087="","",IFERROR(INDEX('CCA Util %'!$G:$G,MATCH($B2087,'CCA Util %'!$E:$E,0)),""))</f>
        <v/>
      </c>
      <c r="AE2087">
        <f>IF(OR($B2087="",$U2087=""),"",$U2087&amp;" &amp; "&amp;IF(OR($AD2087="",$AD2087=0),"Util NA",$AD2087&amp;" Util"))</f>
        <v/>
      </c>
    </row>
    <row r="2088" ht="15.75" customHeight="1" s="42">
      <c r="A2088" s="41" t="n"/>
      <c r="G2088" s="38" t="n"/>
      <c r="H2088" s="38" t="n"/>
      <c r="I2088" s="38" t="n"/>
      <c r="J2088" s="38" t="n"/>
      <c r="K2088" s="38" t="n"/>
      <c r="L2088" s="38" t="n"/>
      <c r="N2088" s="36">
        <f>IF($B2088="","",IF($C2088="SUPERSTORE","Superstore","DH"))</f>
        <v/>
      </c>
      <c r="O2088" s="36">
        <f>IF($B2088="","",IFERROR(VLOOKUP($B2088,Mapping!$A:$C,2,0),"Not Mapped"))</f>
        <v/>
      </c>
      <c r="P2088" s="36">
        <f>IF($B2088="","",IFERROR(VLOOKUP($B2088,Mapping!$A:$C,3,0),"Not Mapped"))</f>
        <v/>
      </c>
      <c r="Q2088" s="36">
        <f>IF($B2088="","",IFERROR(VLOOKUP($O2088,Leaders!$A:$B,2,0),"Not Mapped"))</f>
        <v/>
      </c>
      <c r="R2088" s="36">
        <f>IF($B2088="","",IF(COUNTIF(Exclusions!$A:$A,$B2088)&gt;0,"Yes","No"))</f>
        <v/>
      </c>
      <c r="S2088" s="38">
        <f>IF($B2088="","",MIN(1,DAY($A2088)/IF($N2088="Superstore",Settings!$B$5,Settings!$B$4)))</f>
        <v/>
      </c>
      <c r="T2088" s="38">
        <f>IF(OR($B2088="",$G2088="",$S2088=0),"",$G2088/$S2088)</f>
        <v/>
      </c>
      <c r="U2088" s="36">
        <f>IF($T2088="","",IF($T2088&lt;Settings!$B$8,"Critical",IF($T2088&lt;Settings!$B$9,"Semi Critical","Non Critical")))</f>
        <v/>
      </c>
      <c r="V2088" s="28" t="n"/>
      <c r="Z2088">
        <f>IF($B2088="","",IFERROR(VLOOKUP($B2088,'Plan HC for CCA'!$A:$B,2,0),""))</f>
        <v/>
      </c>
      <c r="AA2088">
        <f>IF(OR($B2088="",$Z2088=""),"",IF(N($M2088)&lt;$Z2088,"Delta","No Delta"))</f>
        <v/>
      </c>
      <c r="AB2088">
        <f>IF(OR($B2088="",$Z2088=""),"",MAX(0,$Z2088-N($M2088)))</f>
        <v/>
      </c>
      <c r="AC2088" s="46">
        <f>IF($B2088="","",IFERROR(INDEX('CCA Util %'!$H:$H,MATCH($B2088,'CCA Util %'!$E:$E,0)),""))</f>
        <v/>
      </c>
      <c r="AD2088">
        <f>IF($B2088="","",IFERROR(INDEX('CCA Util %'!$G:$G,MATCH($B2088,'CCA Util %'!$E:$E,0)),""))</f>
        <v/>
      </c>
      <c r="AE2088">
        <f>IF(OR($B2088="",$U2088=""),"",$U2088&amp;" &amp; "&amp;IF(OR($AD2088="",$AD2088=0),"Util NA",$AD2088&amp;" Util"))</f>
        <v/>
      </c>
    </row>
    <row r="2089" ht="15.75" customHeight="1" s="42">
      <c r="A2089" s="41" t="n"/>
      <c r="G2089" s="38" t="n"/>
      <c r="H2089" s="38" t="n"/>
      <c r="I2089" s="38" t="n"/>
      <c r="J2089" s="38" t="n"/>
      <c r="K2089" s="38" t="n"/>
      <c r="L2089" s="38" t="n"/>
      <c r="N2089" s="36">
        <f>IF($B2089="","",IF($C2089="SUPERSTORE","Superstore","DH"))</f>
        <v/>
      </c>
      <c r="O2089" s="36">
        <f>IF($B2089="","",IFERROR(VLOOKUP($B2089,Mapping!$A:$C,2,0),"Not Mapped"))</f>
        <v/>
      </c>
      <c r="P2089" s="36">
        <f>IF($B2089="","",IFERROR(VLOOKUP($B2089,Mapping!$A:$C,3,0),"Not Mapped"))</f>
        <v/>
      </c>
      <c r="Q2089" s="36">
        <f>IF($B2089="","",IFERROR(VLOOKUP($O2089,Leaders!$A:$B,2,0),"Not Mapped"))</f>
        <v/>
      </c>
      <c r="R2089" s="36">
        <f>IF($B2089="","",IF(COUNTIF(Exclusions!$A:$A,$B2089)&gt;0,"Yes","No"))</f>
        <v/>
      </c>
      <c r="S2089" s="38">
        <f>IF($B2089="","",MIN(1,DAY($A2089)/IF($N2089="Superstore",Settings!$B$5,Settings!$B$4)))</f>
        <v/>
      </c>
      <c r="T2089" s="38">
        <f>IF(OR($B2089="",$G2089="",$S2089=0),"",$G2089/$S2089)</f>
        <v/>
      </c>
      <c r="U2089" s="36">
        <f>IF($T2089="","",IF($T2089&lt;Settings!$B$8,"Critical",IF($T2089&lt;Settings!$B$9,"Semi Critical","Non Critical")))</f>
        <v/>
      </c>
      <c r="V2089" s="28" t="n"/>
      <c r="Z2089">
        <f>IF($B2089="","",IFERROR(VLOOKUP($B2089,'Plan HC for CCA'!$A:$B,2,0),""))</f>
        <v/>
      </c>
      <c r="AA2089">
        <f>IF(OR($B2089="",$Z2089=""),"",IF(N($M2089)&lt;$Z2089,"Delta","No Delta"))</f>
        <v/>
      </c>
      <c r="AB2089">
        <f>IF(OR($B2089="",$Z2089=""),"",MAX(0,$Z2089-N($M2089)))</f>
        <v/>
      </c>
      <c r="AC2089" s="46">
        <f>IF($B2089="","",IFERROR(INDEX('CCA Util %'!$H:$H,MATCH($B2089,'CCA Util %'!$E:$E,0)),""))</f>
        <v/>
      </c>
      <c r="AD2089">
        <f>IF($B2089="","",IFERROR(INDEX('CCA Util %'!$G:$G,MATCH($B2089,'CCA Util %'!$E:$E,0)),""))</f>
        <v/>
      </c>
      <c r="AE2089">
        <f>IF(OR($B2089="",$U2089=""),"",$U2089&amp;" &amp; "&amp;IF(OR($AD2089="",$AD2089=0),"Util NA",$AD2089&amp;" Util"))</f>
        <v/>
      </c>
    </row>
    <row r="2090" ht="15.75" customHeight="1" s="42">
      <c r="A2090" s="41" t="n"/>
      <c r="G2090" s="38" t="n"/>
      <c r="H2090" s="38" t="n"/>
      <c r="I2090" s="38" t="n"/>
      <c r="J2090" s="38" t="n"/>
      <c r="K2090" s="38" t="n"/>
      <c r="L2090" s="38" t="n"/>
      <c r="N2090" s="36">
        <f>IF($B2090="","",IF($C2090="SUPERSTORE","Superstore","DH"))</f>
        <v/>
      </c>
      <c r="O2090" s="36">
        <f>IF($B2090="","",IFERROR(VLOOKUP($B2090,Mapping!$A:$C,2,0),"Not Mapped"))</f>
        <v/>
      </c>
      <c r="P2090" s="36">
        <f>IF($B2090="","",IFERROR(VLOOKUP($B2090,Mapping!$A:$C,3,0),"Not Mapped"))</f>
        <v/>
      </c>
      <c r="Q2090" s="36">
        <f>IF($B2090="","",IFERROR(VLOOKUP($O2090,Leaders!$A:$B,2,0),"Not Mapped"))</f>
        <v/>
      </c>
      <c r="R2090" s="36">
        <f>IF($B2090="","",IF(COUNTIF(Exclusions!$A:$A,$B2090)&gt;0,"Yes","No"))</f>
        <v/>
      </c>
      <c r="S2090" s="38">
        <f>IF($B2090="","",MIN(1,DAY($A2090)/IF($N2090="Superstore",Settings!$B$5,Settings!$B$4)))</f>
        <v/>
      </c>
      <c r="T2090" s="38">
        <f>IF(OR($B2090="",$G2090="",$S2090=0),"",$G2090/$S2090)</f>
        <v/>
      </c>
      <c r="U2090" s="36">
        <f>IF($T2090="","",IF($T2090&lt;Settings!$B$8,"Critical",IF($T2090&lt;Settings!$B$9,"Semi Critical","Non Critical")))</f>
        <v/>
      </c>
      <c r="V2090" s="28" t="n"/>
      <c r="Z2090">
        <f>IF($B2090="","",IFERROR(VLOOKUP($B2090,'Plan HC for CCA'!$A:$B,2,0),""))</f>
        <v/>
      </c>
      <c r="AA2090">
        <f>IF(OR($B2090="",$Z2090=""),"",IF(N($M2090)&lt;$Z2090,"Delta","No Delta"))</f>
        <v/>
      </c>
      <c r="AB2090">
        <f>IF(OR($B2090="",$Z2090=""),"",MAX(0,$Z2090-N($M2090)))</f>
        <v/>
      </c>
      <c r="AC2090" s="46">
        <f>IF($B2090="","",IFERROR(INDEX('CCA Util %'!$H:$H,MATCH($B2090,'CCA Util %'!$E:$E,0)),""))</f>
        <v/>
      </c>
      <c r="AD2090">
        <f>IF($B2090="","",IFERROR(INDEX('CCA Util %'!$G:$G,MATCH($B2090,'CCA Util %'!$E:$E,0)),""))</f>
        <v/>
      </c>
      <c r="AE2090">
        <f>IF(OR($B2090="",$U2090=""),"",$U2090&amp;" &amp; "&amp;IF(OR($AD2090="",$AD2090=0),"Util NA",$AD2090&amp;" Util"))</f>
        <v/>
      </c>
    </row>
    <row r="2091" ht="15.75" customHeight="1" s="42">
      <c r="A2091" s="41" t="n"/>
      <c r="G2091" s="38" t="n"/>
      <c r="H2091" s="38" t="n"/>
      <c r="I2091" s="38" t="n"/>
      <c r="J2091" s="38" t="n"/>
      <c r="K2091" s="38" t="n"/>
      <c r="L2091" s="38" t="n"/>
      <c r="N2091" s="36">
        <f>IF($B2091="","",IF($C2091="SUPERSTORE","Superstore","DH"))</f>
        <v/>
      </c>
      <c r="O2091" s="36">
        <f>IF($B2091="","",IFERROR(VLOOKUP($B2091,Mapping!$A:$C,2,0),"Not Mapped"))</f>
        <v/>
      </c>
      <c r="P2091" s="36">
        <f>IF($B2091="","",IFERROR(VLOOKUP($B2091,Mapping!$A:$C,3,0),"Not Mapped"))</f>
        <v/>
      </c>
      <c r="Q2091" s="36">
        <f>IF($B2091="","",IFERROR(VLOOKUP($O2091,Leaders!$A:$B,2,0),"Not Mapped"))</f>
        <v/>
      </c>
      <c r="R2091" s="36">
        <f>IF($B2091="","",IF(COUNTIF(Exclusions!$A:$A,$B2091)&gt;0,"Yes","No"))</f>
        <v/>
      </c>
      <c r="S2091" s="38">
        <f>IF($B2091="","",MIN(1,DAY($A2091)/IF($N2091="Superstore",Settings!$B$5,Settings!$B$4)))</f>
        <v/>
      </c>
      <c r="T2091" s="38">
        <f>IF(OR($B2091="",$G2091="",$S2091=0),"",$G2091/$S2091)</f>
        <v/>
      </c>
      <c r="U2091" s="36">
        <f>IF($T2091="","",IF($T2091&lt;Settings!$B$8,"Critical",IF($T2091&lt;Settings!$B$9,"Semi Critical","Non Critical")))</f>
        <v/>
      </c>
      <c r="V2091" s="28" t="n"/>
      <c r="Z2091">
        <f>IF($B2091="","",IFERROR(VLOOKUP($B2091,'Plan HC for CCA'!$A:$B,2,0),""))</f>
        <v/>
      </c>
      <c r="AA2091">
        <f>IF(OR($B2091="",$Z2091=""),"",IF(N($M2091)&lt;$Z2091,"Delta","No Delta"))</f>
        <v/>
      </c>
      <c r="AB2091">
        <f>IF(OR($B2091="",$Z2091=""),"",MAX(0,$Z2091-N($M2091)))</f>
        <v/>
      </c>
      <c r="AC2091" s="46">
        <f>IF($B2091="","",IFERROR(INDEX('CCA Util %'!$H:$H,MATCH($B2091,'CCA Util %'!$E:$E,0)),""))</f>
        <v/>
      </c>
      <c r="AD2091">
        <f>IF($B2091="","",IFERROR(INDEX('CCA Util %'!$G:$G,MATCH($B2091,'CCA Util %'!$E:$E,0)),""))</f>
        <v/>
      </c>
      <c r="AE2091">
        <f>IF(OR($B2091="",$U2091=""),"",$U2091&amp;" &amp; "&amp;IF(OR($AD2091="",$AD2091=0),"Util NA",$AD2091&amp;" Util"))</f>
        <v/>
      </c>
    </row>
    <row r="2092" ht="15.75" customHeight="1" s="42">
      <c r="A2092" s="41" t="n"/>
      <c r="G2092" s="38" t="n"/>
      <c r="H2092" s="38" t="n"/>
      <c r="I2092" s="38" t="n"/>
      <c r="J2092" s="38" t="n"/>
      <c r="K2092" s="38" t="n"/>
      <c r="L2092" s="38" t="n"/>
      <c r="N2092" s="36">
        <f>IF($B2092="","",IF($C2092="SUPERSTORE","Superstore","DH"))</f>
        <v/>
      </c>
      <c r="O2092" s="36">
        <f>IF($B2092="","",IFERROR(VLOOKUP($B2092,Mapping!$A:$C,2,0),"Not Mapped"))</f>
        <v/>
      </c>
      <c r="P2092" s="36">
        <f>IF($B2092="","",IFERROR(VLOOKUP($B2092,Mapping!$A:$C,3,0),"Not Mapped"))</f>
        <v/>
      </c>
      <c r="Q2092" s="36">
        <f>IF($B2092="","",IFERROR(VLOOKUP($O2092,Leaders!$A:$B,2,0),"Not Mapped"))</f>
        <v/>
      </c>
      <c r="R2092" s="36">
        <f>IF($B2092="","",IF(COUNTIF(Exclusions!$A:$A,$B2092)&gt;0,"Yes","No"))</f>
        <v/>
      </c>
      <c r="S2092" s="38">
        <f>IF($B2092="","",MIN(1,DAY($A2092)/IF($N2092="Superstore",Settings!$B$5,Settings!$B$4)))</f>
        <v/>
      </c>
      <c r="T2092" s="38">
        <f>IF(OR($B2092="",$G2092="",$S2092=0),"",$G2092/$S2092)</f>
        <v/>
      </c>
      <c r="U2092" s="36">
        <f>IF($T2092="","",IF($T2092&lt;Settings!$B$8,"Critical",IF($T2092&lt;Settings!$B$9,"Semi Critical","Non Critical")))</f>
        <v/>
      </c>
      <c r="V2092" s="28" t="n"/>
      <c r="Z2092">
        <f>IF($B2092="","",IFERROR(VLOOKUP($B2092,'Plan HC for CCA'!$A:$B,2,0),""))</f>
        <v/>
      </c>
      <c r="AA2092">
        <f>IF(OR($B2092="",$Z2092=""),"",IF(N($M2092)&lt;$Z2092,"Delta","No Delta"))</f>
        <v/>
      </c>
      <c r="AB2092">
        <f>IF(OR($B2092="",$Z2092=""),"",MAX(0,$Z2092-N($M2092)))</f>
        <v/>
      </c>
      <c r="AC2092" s="46">
        <f>IF($B2092="","",IFERROR(INDEX('CCA Util %'!$H:$H,MATCH($B2092,'CCA Util %'!$E:$E,0)),""))</f>
        <v/>
      </c>
      <c r="AD2092">
        <f>IF($B2092="","",IFERROR(INDEX('CCA Util %'!$G:$G,MATCH($B2092,'CCA Util %'!$E:$E,0)),""))</f>
        <v/>
      </c>
      <c r="AE2092">
        <f>IF(OR($B2092="",$U2092=""),"",$U2092&amp;" &amp; "&amp;IF(OR($AD2092="",$AD2092=0),"Util NA",$AD2092&amp;" Util"))</f>
        <v/>
      </c>
    </row>
    <row r="2093" ht="15.75" customHeight="1" s="42">
      <c r="A2093" s="41" t="n"/>
      <c r="G2093" s="38" t="n"/>
      <c r="H2093" s="38" t="n"/>
      <c r="I2093" s="38" t="n"/>
      <c r="J2093" s="38" t="n"/>
      <c r="K2093" s="38" t="n"/>
      <c r="L2093" s="38" t="n"/>
      <c r="N2093" s="36">
        <f>IF($B2093="","",IF($C2093="SUPERSTORE","Superstore","DH"))</f>
        <v/>
      </c>
      <c r="O2093" s="36">
        <f>IF($B2093="","",IFERROR(VLOOKUP($B2093,Mapping!$A:$C,2,0),"Not Mapped"))</f>
        <v/>
      </c>
      <c r="P2093" s="36">
        <f>IF($B2093="","",IFERROR(VLOOKUP($B2093,Mapping!$A:$C,3,0),"Not Mapped"))</f>
        <v/>
      </c>
      <c r="Q2093" s="36">
        <f>IF($B2093="","",IFERROR(VLOOKUP($O2093,Leaders!$A:$B,2,0),"Not Mapped"))</f>
        <v/>
      </c>
      <c r="R2093" s="36">
        <f>IF($B2093="","",IF(COUNTIF(Exclusions!$A:$A,$B2093)&gt;0,"Yes","No"))</f>
        <v/>
      </c>
      <c r="S2093" s="38">
        <f>IF($B2093="","",MIN(1,DAY($A2093)/IF($N2093="Superstore",Settings!$B$5,Settings!$B$4)))</f>
        <v/>
      </c>
      <c r="T2093" s="38">
        <f>IF(OR($B2093="",$G2093="",$S2093=0),"",$G2093/$S2093)</f>
        <v/>
      </c>
      <c r="U2093" s="36">
        <f>IF($T2093="","",IF($T2093&lt;Settings!$B$8,"Critical",IF($T2093&lt;Settings!$B$9,"Semi Critical","Non Critical")))</f>
        <v/>
      </c>
      <c r="V2093" s="28" t="n"/>
      <c r="Z2093">
        <f>IF($B2093="","",IFERROR(VLOOKUP($B2093,'Plan HC for CCA'!$A:$B,2,0),""))</f>
        <v/>
      </c>
      <c r="AA2093">
        <f>IF(OR($B2093="",$Z2093=""),"",IF(N($M2093)&lt;$Z2093,"Delta","No Delta"))</f>
        <v/>
      </c>
      <c r="AB2093">
        <f>IF(OR($B2093="",$Z2093=""),"",MAX(0,$Z2093-N($M2093)))</f>
        <v/>
      </c>
      <c r="AC2093" s="46">
        <f>IF($B2093="","",IFERROR(INDEX('CCA Util %'!$H:$H,MATCH($B2093,'CCA Util %'!$E:$E,0)),""))</f>
        <v/>
      </c>
      <c r="AD2093">
        <f>IF($B2093="","",IFERROR(INDEX('CCA Util %'!$G:$G,MATCH($B2093,'CCA Util %'!$E:$E,0)),""))</f>
        <v/>
      </c>
      <c r="AE2093">
        <f>IF(OR($B2093="",$U2093=""),"",$U2093&amp;" &amp; "&amp;IF(OR($AD2093="",$AD2093=0),"Util NA",$AD2093&amp;" Util"))</f>
        <v/>
      </c>
    </row>
    <row r="2094" ht="15.75" customHeight="1" s="42">
      <c r="A2094" s="41" t="n"/>
      <c r="G2094" s="38" t="n"/>
      <c r="H2094" s="38" t="n"/>
      <c r="I2094" s="38" t="n"/>
      <c r="J2094" s="38" t="n"/>
      <c r="K2094" s="38" t="n"/>
      <c r="L2094" s="38" t="n"/>
      <c r="N2094" s="36">
        <f>IF($B2094="","",IF($C2094="SUPERSTORE","Superstore","DH"))</f>
        <v/>
      </c>
      <c r="O2094" s="36">
        <f>IF($B2094="","",IFERROR(VLOOKUP($B2094,Mapping!$A:$C,2,0),"Not Mapped"))</f>
        <v/>
      </c>
      <c r="P2094" s="36">
        <f>IF($B2094="","",IFERROR(VLOOKUP($B2094,Mapping!$A:$C,3,0),"Not Mapped"))</f>
        <v/>
      </c>
      <c r="Q2094" s="36">
        <f>IF($B2094="","",IFERROR(VLOOKUP($O2094,Leaders!$A:$B,2,0),"Not Mapped"))</f>
        <v/>
      </c>
      <c r="R2094" s="36">
        <f>IF($B2094="","",IF(COUNTIF(Exclusions!$A:$A,$B2094)&gt;0,"Yes","No"))</f>
        <v/>
      </c>
      <c r="S2094" s="38">
        <f>IF($B2094="","",MIN(1,DAY($A2094)/IF($N2094="Superstore",Settings!$B$5,Settings!$B$4)))</f>
        <v/>
      </c>
      <c r="T2094" s="38">
        <f>IF(OR($B2094="",$G2094="",$S2094=0),"",$G2094/$S2094)</f>
        <v/>
      </c>
      <c r="U2094" s="36">
        <f>IF($T2094="","",IF($T2094&lt;Settings!$B$8,"Critical",IF($T2094&lt;Settings!$B$9,"Semi Critical","Non Critical")))</f>
        <v/>
      </c>
      <c r="V2094" s="28" t="n"/>
      <c r="Z2094">
        <f>IF($B2094="","",IFERROR(VLOOKUP($B2094,'Plan HC for CCA'!$A:$B,2,0),""))</f>
        <v/>
      </c>
      <c r="AA2094">
        <f>IF(OR($B2094="",$Z2094=""),"",IF(N($M2094)&lt;$Z2094,"Delta","No Delta"))</f>
        <v/>
      </c>
      <c r="AB2094">
        <f>IF(OR($B2094="",$Z2094=""),"",MAX(0,$Z2094-N($M2094)))</f>
        <v/>
      </c>
      <c r="AC2094" s="46">
        <f>IF($B2094="","",IFERROR(INDEX('CCA Util %'!$H:$H,MATCH($B2094,'CCA Util %'!$E:$E,0)),""))</f>
        <v/>
      </c>
      <c r="AD2094">
        <f>IF($B2094="","",IFERROR(INDEX('CCA Util %'!$G:$G,MATCH($B2094,'CCA Util %'!$E:$E,0)),""))</f>
        <v/>
      </c>
      <c r="AE2094">
        <f>IF(OR($B2094="",$U2094=""),"",$U2094&amp;" &amp; "&amp;IF(OR($AD2094="",$AD2094=0),"Util NA",$AD2094&amp;" Util"))</f>
        <v/>
      </c>
    </row>
    <row r="2095" ht="15.75" customHeight="1" s="42">
      <c r="A2095" s="41" t="n"/>
      <c r="G2095" s="38" t="n"/>
      <c r="H2095" s="38" t="n"/>
      <c r="I2095" s="38" t="n"/>
      <c r="J2095" s="38" t="n"/>
      <c r="K2095" s="38" t="n"/>
      <c r="L2095" s="38" t="n"/>
      <c r="N2095" s="36">
        <f>IF($B2095="","",IF($C2095="SUPERSTORE","Superstore","DH"))</f>
        <v/>
      </c>
      <c r="O2095" s="36">
        <f>IF($B2095="","",IFERROR(VLOOKUP($B2095,Mapping!$A:$C,2,0),"Not Mapped"))</f>
        <v/>
      </c>
      <c r="P2095" s="36">
        <f>IF($B2095="","",IFERROR(VLOOKUP($B2095,Mapping!$A:$C,3,0),"Not Mapped"))</f>
        <v/>
      </c>
      <c r="Q2095" s="36">
        <f>IF($B2095="","",IFERROR(VLOOKUP($O2095,Leaders!$A:$B,2,0),"Not Mapped"))</f>
        <v/>
      </c>
      <c r="R2095" s="36">
        <f>IF($B2095="","",IF(COUNTIF(Exclusions!$A:$A,$B2095)&gt;0,"Yes","No"))</f>
        <v/>
      </c>
      <c r="S2095" s="38">
        <f>IF($B2095="","",MIN(1,DAY($A2095)/IF($N2095="Superstore",Settings!$B$5,Settings!$B$4)))</f>
        <v/>
      </c>
      <c r="T2095" s="38">
        <f>IF(OR($B2095="",$G2095="",$S2095=0),"",$G2095/$S2095)</f>
        <v/>
      </c>
      <c r="U2095" s="36">
        <f>IF($T2095="","",IF($T2095&lt;Settings!$B$8,"Critical",IF($T2095&lt;Settings!$B$9,"Semi Critical","Non Critical")))</f>
        <v/>
      </c>
      <c r="V2095" s="28" t="n"/>
      <c r="Z2095">
        <f>IF($B2095="","",IFERROR(VLOOKUP($B2095,'Plan HC for CCA'!$A:$B,2,0),""))</f>
        <v/>
      </c>
      <c r="AA2095">
        <f>IF(OR($B2095="",$Z2095=""),"",IF(N($M2095)&lt;$Z2095,"Delta","No Delta"))</f>
        <v/>
      </c>
      <c r="AB2095">
        <f>IF(OR($B2095="",$Z2095=""),"",MAX(0,$Z2095-N($M2095)))</f>
        <v/>
      </c>
      <c r="AC2095" s="46">
        <f>IF($B2095="","",IFERROR(INDEX('CCA Util %'!$H:$H,MATCH($B2095,'CCA Util %'!$E:$E,0)),""))</f>
        <v/>
      </c>
      <c r="AD2095">
        <f>IF($B2095="","",IFERROR(INDEX('CCA Util %'!$G:$G,MATCH($B2095,'CCA Util %'!$E:$E,0)),""))</f>
        <v/>
      </c>
      <c r="AE2095">
        <f>IF(OR($B2095="",$U2095=""),"",$U2095&amp;" &amp; "&amp;IF(OR($AD2095="",$AD2095=0),"Util NA",$AD2095&amp;" Util"))</f>
        <v/>
      </c>
    </row>
    <row r="2096" ht="15.75" customHeight="1" s="42">
      <c r="A2096" s="41" t="n"/>
      <c r="G2096" s="38" t="n"/>
      <c r="H2096" s="38" t="n"/>
      <c r="I2096" s="38" t="n"/>
      <c r="J2096" s="38" t="n"/>
      <c r="K2096" s="38" t="n"/>
      <c r="L2096" s="38" t="n"/>
      <c r="N2096" s="36">
        <f>IF($B2096="","",IF($C2096="SUPERSTORE","Superstore","DH"))</f>
        <v/>
      </c>
      <c r="O2096" s="36">
        <f>IF($B2096="","",IFERROR(VLOOKUP($B2096,Mapping!$A:$C,2,0),"Not Mapped"))</f>
        <v/>
      </c>
      <c r="P2096" s="36">
        <f>IF($B2096="","",IFERROR(VLOOKUP($B2096,Mapping!$A:$C,3,0),"Not Mapped"))</f>
        <v/>
      </c>
      <c r="Q2096" s="36">
        <f>IF($B2096="","",IFERROR(VLOOKUP($O2096,Leaders!$A:$B,2,0),"Not Mapped"))</f>
        <v/>
      </c>
      <c r="R2096" s="36">
        <f>IF($B2096="","",IF(COUNTIF(Exclusions!$A:$A,$B2096)&gt;0,"Yes","No"))</f>
        <v/>
      </c>
      <c r="S2096" s="38">
        <f>IF($B2096="","",MIN(1,DAY($A2096)/IF($N2096="Superstore",Settings!$B$5,Settings!$B$4)))</f>
        <v/>
      </c>
      <c r="T2096" s="38">
        <f>IF(OR($B2096="",$G2096="",$S2096=0),"",$G2096/$S2096)</f>
        <v/>
      </c>
      <c r="U2096" s="36">
        <f>IF($T2096="","",IF($T2096&lt;Settings!$B$8,"Critical",IF($T2096&lt;Settings!$B$9,"Semi Critical","Non Critical")))</f>
        <v/>
      </c>
      <c r="V2096" s="28" t="n"/>
      <c r="Z2096">
        <f>IF($B2096="","",IFERROR(VLOOKUP($B2096,'Plan HC for CCA'!$A:$B,2,0),""))</f>
        <v/>
      </c>
      <c r="AA2096">
        <f>IF(OR($B2096="",$Z2096=""),"",IF(N($M2096)&lt;$Z2096,"Delta","No Delta"))</f>
        <v/>
      </c>
      <c r="AB2096">
        <f>IF(OR($B2096="",$Z2096=""),"",MAX(0,$Z2096-N($M2096)))</f>
        <v/>
      </c>
      <c r="AC2096" s="46">
        <f>IF($B2096="","",IFERROR(INDEX('CCA Util %'!$H:$H,MATCH($B2096,'CCA Util %'!$E:$E,0)),""))</f>
        <v/>
      </c>
      <c r="AD2096">
        <f>IF($B2096="","",IFERROR(INDEX('CCA Util %'!$G:$G,MATCH($B2096,'CCA Util %'!$E:$E,0)),""))</f>
        <v/>
      </c>
      <c r="AE2096">
        <f>IF(OR($B2096="",$U2096=""),"",$U2096&amp;" &amp; "&amp;IF(OR($AD2096="",$AD2096=0),"Util NA",$AD2096&amp;" Util"))</f>
        <v/>
      </c>
    </row>
    <row r="2097" ht="15.75" customHeight="1" s="42">
      <c r="A2097" s="41" t="n"/>
      <c r="G2097" s="38" t="n"/>
      <c r="H2097" s="38" t="n"/>
      <c r="I2097" s="38" t="n"/>
      <c r="J2097" s="38" t="n"/>
      <c r="K2097" s="38" t="n"/>
      <c r="L2097" s="38" t="n"/>
      <c r="N2097" s="36">
        <f>IF($B2097="","",IF($C2097="SUPERSTORE","Superstore","DH"))</f>
        <v/>
      </c>
      <c r="O2097" s="36">
        <f>IF($B2097="","",IFERROR(VLOOKUP($B2097,Mapping!$A:$C,2,0),"Not Mapped"))</f>
        <v/>
      </c>
      <c r="P2097" s="36">
        <f>IF($B2097="","",IFERROR(VLOOKUP($B2097,Mapping!$A:$C,3,0),"Not Mapped"))</f>
        <v/>
      </c>
      <c r="Q2097" s="36">
        <f>IF($B2097="","",IFERROR(VLOOKUP($O2097,Leaders!$A:$B,2,0),"Not Mapped"))</f>
        <v/>
      </c>
      <c r="R2097" s="36">
        <f>IF($B2097="","",IF(COUNTIF(Exclusions!$A:$A,$B2097)&gt;0,"Yes","No"))</f>
        <v/>
      </c>
      <c r="S2097" s="38">
        <f>IF($B2097="","",MIN(1,DAY($A2097)/IF($N2097="Superstore",Settings!$B$5,Settings!$B$4)))</f>
        <v/>
      </c>
      <c r="T2097" s="38">
        <f>IF(OR($B2097="",$G2097="",$S2097=0),"",$G2097/$S2097)</f>
        <v/>
      </c>
      <c r="U2097" s="36">
        <f>IF($T2097="","",IF($T2097&lt;Settings!$B$8,"Critical",IF($T2097&lt;Settings!$B$9,"Semi Critical","Non Critical")))</f>
        <v/>
      </c>
      <c r="V2097" s="28" t="n"/>
      <c r="Z2097">
        <f>IF($B2097="","",IFERROR(VLOOKUP($B2097,'Plan HC for CCA'!$A:$B,2,0),""))</f>
        <v/>
      </c>
      <c r="AA2097">
        <f>IF(OR($B2097="",$Z2097=""),"",IF(N($M2097)&lt;$Z2097,"Delta","No Delta"))</f>
        <v/>
      </c>
      <c r="AB2097">
        <f>IF(OR($B2097="",$Z2097=""),"",MAX(0,$Z2097-N($M2097)))</f>
        <v/>
      </c>
      <c r="AC2097" s="46">
        <f>IF($B2097="","",IFERROR(INDEX('CCA Util %'!$H:$H,MATCH($B2097,'CCA Util %'!$E:$E,0)),""))</f>
        <v/>
      </c>
      <c r="AD2097">
        <f>IF($B2097="","",IFERROR(INDEX('CCA Util %'!$G:$G,MATCH($B2097,'CCA Util %'!$E:$E,0)),""))</f>
        <v/>
      </c>
      <c r="AE2097">
        <f>IF(OR($B2097="",$U2097=""),"",$U2097&amp;" &amp; "&amp;IF(OR($AD2097="",$AD2097=0),"Util NA",$AD2097&amp;" Util"))</f>
        <v/>
      </c>
    </row>
    <row r="2098" ht="15.75" customHeight="1" s="42">
      <c r="A2098" s="41" t="n"/>
      <c r="G2098" s="38" t="n"/>
      <c r="H2098" s="38" t="n"/>
      <c r="I2098" s="38" t="n"/>
      <c r="J2098" s="38" t="n"/>
      <c r="K2098" s="38" t="n"/>
      <c r="L2098" s="38" t="n"/>
      <c r="N2098" s="36">
        <f>IF($B2098="","",IF($C2098="SUPERSTORE","Superstore","DH"))</f>
        <v/>
      </c>
      <c r="O2098" s="36">
        <f>IF($B2098="","",IFERROR(VLOOKUP($B2098,Mapping!$A:$C,2,0),"Not Mapped"))</f>
        <v/>
      </c>
      <c r="P2098" s="36">
        <f>IF($B2098="","",IFERROR(VLOOKUP($B2098,Mapping!$A:$C,3,0),"Not Mapped"))</f>
        <v/>
      </c>
      <c r="Q2098" s="36">
        <f>IF($B2098="","",IFERROR(VLOOKUP($O2098,Leaders!$A:$B,2,0),"Not Mapped"))</f>
        <v/>
      </c>
      <c r="R2098" s="36">
        <f>IF($B2098="","",IF(COUNTIF(Exclusions!$A:$A,$B2098)&gt;0,"Yes","No"))</f>
        <v/>
      </c>
      <c r="S2098" s="38">
        <f>IF($B2098="","",MIN(1,DAY($A2098)/IF($N2098="Superstore",Settings!$B$5,Settings!$B$4)))</f>
        <v/>
      </c>
      <c r="T2098" s="38">
        <f>IF(OR($B2098="",$G2098="",$S2098=0),"",$G2098/$S2098)</f>
        <v/>
      </c>
      <c r="U2098" s="36">
        <f>IF($T2098="","",IF($T2098&lt;Settings!$B$8,"Critical",IF($T2098&lt;Settings!$B$9,"Semi Critical","Non Critical")))</f>
        <v/>
      </c>
      <c r="V2098" s="28" t="n"/>
      <c r="Z2098">
        <f>IF($B2098="","",IFERROR(VLOOKUP($B2098,'Plan HC for CCA'!$A:$B,2,0),""))</f>
        <v/>
      </c>
      <c r="AA2098">
        <f>IF(OR($B2098="",$Z2098=""),"",IF(N($M2098)&lt;$Z2098,"Delta","No Delta"))</f>
        <v/>
      </c>
      <c r="AB2098">
        <f>IF(OR($B2098="",$Z2098=""),"",MAX(0,$Z2098-N($M2098)))</f>
        <v/>
      </c>
      <c r="AC2098" s="46">
        <f>IF($B2098="","",IFERROR(INDEX('CCA Util %'!$H:$H,MATCH($B2098,'CCA Util %'!$E:$E,0)),""))</f>
        <v/>
      </c>
      <c r="AD2098">
        <f>IF($B2098="","",IFERROR(INDEX('CCA Util %'!$G:$G,MATCH($B2098,'CCA Util %'!$E:$E,0)),""))</f>
        <v/>
      </c>
      <c r="AE2098">
        <f>IF(OR($B2098="",$U2098=""),"",$U2098&amp;" &amp; "&amp;IF(OR($AD2098="",$AD2098=0),"Util NA",$AD2098&amp;" Util"))</f>
        <v/>
      </c>
    </row>
    <row r="2099" ht="15.75" customHeight="1" s="42">
      <c r="A2099" s="41" t="n"/>
      <c r="G2099" s="38" t="n"/>
      <c r="H2099" s="38" t="n"/>
      <c r="I2099" s="38" t="n"/>
      <c r="J2099" s="38" t="n"/>
      <c r="K2099" s="38" t="n"/>
      <c r="L2099" s="38" t="n"/>
      <c r="N2099" s="36">
        <f>IF($B2099="","",IF($C2099="SUPERSTORE","Superstore","DH"))</f>
        <v/>
      </c>
      <c r="O2099" s="36">
        <f>IF($B2099="","",IFERROR(VLOOKUP($B2099,Mapping!$A:$C,2,0),"Not Mapped"))</f>
        <v/>
      </c>
      <c r="P2099" s="36">
        <f>IF($B2099="","",IFERROR(VLOOKUP($B2099,Mapping!$A:$C,3,0),"Not Mapped"))</f>
        <v/>
      </c>
      <c r="Q2099" s="36">
        <f>IF($B2099="","",IFERROR(VLOOKUP($O2099,Leaders!$A:$B,2,0),"Not Mapped"))</f>
        <v/>
      </c>
      <c r="R2099" s="36">
        <f>IF($B2099="","",IF(COUNTIF(Exclusions!$A:$A,$B2099)&gt;0,"Yes","No"))</f>
        <v/>
      </c>
      <c r="S2099" s="38">
        <f>IF($B2099="","",MIN(1,DAY($A2099)/IF($N2099="Superstore",Settings!$B$5,Settings!$B$4)))</f>
        <v/>
      </c>
      <c r="T2099" s="38">
        <f>IF(OR($B2099="",$G2099="",$S2099=0),"",$G2099/$S2099)</f>
        <v/>
      </c>
      <c r="U2099" s="36">
        <f>IF($T2099="","",IF($T2099&lt;Settings!$B$8,"Critical",IF($T2099&lt;Settings!$B$9,"Semi Critical","Non Critical")))</f>
        <v/>
      </c>
      <c r="V2099" s="28" t="n"/>
      <c r="Z2099">
        <f>IF($B2099="","",IFERROR(VLOOKUP($B2099,'Plan HC for CCA'!$A:$B,2,0),""))</f>
        <v/>
      </c>
      <c r="AA2099">
        <f>IF(OR($B2099="",$Z2099=""),"",IF(N($M2099)&lt;$Z2099,"Delta","No Delta"))</f>
        <v/>
      </c>
      <c r="AB2099">
        <f>IF(OR($B2099="",$Z2099=""),"",MAX(0,$Z2099-N($M2099)))</f>
        <v/>
      </c>
      <c r="AC2099" s="46">
        <f>IF($B2099="","",IFERROR(INDEX('CCA Util %'!$H:$H,MATCH($B2099,'CCA Util %'!$E:$E,0)),""))</f>
        <v/>
      </c>
      <c r="AD2099">
        <f>IF($B2099="","",IFERROR(INDEX('CCA Util %'!$G:$G,MATCH($B2099,'CCA Util %'!$E:$E,0)),""))</f>
        <v/>
      </c>
      <c r="AE2099">
        <f>IF(OR($B2099="",$U2099=""),"",$U2099&amp;" &amp; "&amp;IF(OR($AD2099="",$AD2099=0),"Util NA",$AD2099&amp;" Util"))</f>
        <v/>
      </c>
    </row>
    <row r="2100" ht="15.75" customHeight="1" s="42">
      <c r="A2100" s="41" t="n"/>
      <c r="G2100" s="38" t="n"/>
      <c r="H2100" s="38" t="n"/>
      <c r="I2100" s="38" t="n"/>
      <c r="J2100" s="38" t="n"/>
      <c r="K2100" s="38" t="n"/>
      <c r="L2100" s="38" t="n"/>
      <c r="N2100" s="36">
        <f>IF($B2100="","",IF($C2100="SUPERSTORE","Superstore","DH"))</f>
        <v/>
      </c>
      <c r="O2100" s="36">
        <f>IF($B2100="","",IFERROR(VLOOKUP($B2100,Mapping!$A:$C,2,0),"Not Mapped"))</f>
        <v/>
      </c>
      <c r="P2100" s="36">
        <f>IF($B2100="","",IFERROR(VLOOKUP($B2100,Mapping!$A:$C,3,0),"Not Mapped"))</f>
        <v/>
      </c>
      <c r="Q2100" s="36">
        <f>IF($B2100="","",IFERROR(VLOOKUP($O2100,Leaders!$A:$B,2,0),"Not Mapped"))</f>
        <v/>
      </c>
      <c r="R2100" s="36">
        <f>IF($B2100="","",IF(COUNTIF(Exclusions!$A:$A,$B2100)&gt;0,"Yes","No"))</f>
        <v/>
      </c>
      <c r="S2100" s="38">
        <f>IF($B2100="","",MIN(1,DAY($A2100)/IF($N2100="Superstore",Settings!$B$5,Settings!$B$4)))</f>
        <v/>
      </c>
      <c r="T2100" s="38">
        <f>IF(OR($B2100="",$G2100="",$S2100=0),"",$G2100/$S2100)</f>
        <v/>
      </c>
      <c r="U2100" s="36">
        <f>IF($T2100="","",IF($T2100&lt;Settings!$B$8,"Critical",IF($T2100&lt;Settings!$B$9,"Semi Critical","Non Critical")))</f>
        <v/>
      </c>
      <c r="V2100" s="28" t="n"/>
      <c r="Z2100">
        <f>IF($B2100="","",IFERROR(VLOOKUP($B2100,'Plan HC for CCA'!$A:$B,2,0),""))</f>
        <v/>
      </c>
      <c r="AA2100">
        <f>IF(OR($B2100="",$Z2100=""),"",IF(N($M2100)&lt;$Z2100,"Delta","No Delta"))</f>
        <v/>
      </c>
      <c r="AB2100">
        <f>IF(OR($B2100="",$Z2100=""),"",MAX(0,$Z2100-N($M2100)))</f>
        <v/>
      </c>
      <c r="AC2100" s="46">
        <f>IF($B2100="","",IFERROR(INDEX('CCA Util %'!$H:$H,MATCH($B2100,'CCA Util %'!$E:$E,0)),""))</f>
        <v/>
      </c>
      <c r="AD2100">
        <f>IF($B2100="","",IFERROR(INDEX('CCA Util %'!$G:$G,MATCH($B2100,'CCA Util %'!$E:$E,0)),""))</f>
        <v/>
      </c>
      <c r="AE2100">
        <f>IF(OR($B2100="",$U2100=""),"",$U2100&amp;" &amp; "&amp;IF(OR($AD2100="",$AD2100=0),"Util NA",$AD2100&amp;" Util"))</f>
        <v/>
      </c>
    </row>
    <row r="2101" ht="15.75" customHeight="1" s="42">
      <c r="A2101" s="41" t="n"/>
      <c r="G2101" s="38" t="n"/>
      <c r="H2101" s="38" t="n"/>
      <c r="I2101" s="38" t="n"/>
      <c r="J2101" s="38" t="n"/>
      <c r="K2101" s="38" t="n"/>
      <c r="L2101" s="38" t="n"/>
      <c r="N2101" s="36">
        <f>IF($B2101="","",IF($C2101="SUPERSTORE","Superstore","DH"))</f>
        <v/>
      </c>
      <c r="O2101" s="36">
        <f>IF($B2101="","",IFERROR(VLOOKUP($B2101,Mapping!$A:$C,2,0),"Not Mapped"))</f>
        <v/>
      </c>
      <c r="P2101" s="36">
        <f>IF($B2101="","",IFERROR(VLOOKUP($B2101,Mapping!$A:$C,3,0),"Not Mapped"))</f>
        <v/>
      </c>
      <c r="Q2101" s="36">
        <f>IF($B2101="","",IFERROR(VLOOKUP($O2101,Leaders!$A:$B,2,0),"Not Mapped"))</f>
        <v/>
      </c>
      <c r="R2101" s="36">
        <f>IF($B2101="","",IF(COUNTIF(Exclusions!$A:$A,$B2101)&gt;0,"Yes","No"))</f>
        <v/>
      </c>
      <c r="S2101" s="38">
        <f>IF($B2101="","",MIN(1,DAY($A2101)/IF($N2101="Superstore",Settings!$B$5,Settings!$B$4)))</f>
        <v/>
      </c>
      <c r="T2101" s="38">
        <f>IF(OR($B2101="",$G2101="",$S2101=0),"",$G2101/$S2101)</f>
        <v/>
      </c>
      <c r="U2101" s="36">
        <f>IF($T2101="","",IF($T2101&lt;Settings!$B$8,"Critical",IF($T2101&lt;Settings!$B$9,"Semi Critical","Non Critical")))</f>
        <v/>
      </c>
      <c r="V2101" s="28" t="n"/>
      <c r="Z2101">
        <f>IF($B2101="","",IFERROR(VLOOKUP($B2101,'Plan HC for CCA'!$A:$B,2,0),""))</f>
        <v/>
      </c>
      <c r="AA2101">
        <f>IF(OR($B2101="",$Z2101=""),"",IF(N($M2101)&lt;$Z2101,"Delta","No Delta"))</f>
        <v/>
      </c>
      <c r="AB2101">
        <f>IF(OR($B2101="",$Z2101=""),"",MAX(0,$Z2101-N($M2101)))</f>
        <v/>
      </c>
      <c r="AC2101" s="46">
        <f>IF($B2101="","",IFERROR(INDEX('CCA Util %'!$H:$H,MATCH($B2101,'CCA Util %'!$E:$E,0)),""))</f>
        <v/>
      </c>
      <c r="AD2101">
        <f>IF($B2101="","",IFERROR(INDEX('CCA Util %'!$G:$G,MATCH($B2101,'CCA Util %'!$E:$E,0)),""))</f>
        <v/>
      </c>
      <c r="AE2101">
        <f>IF(OR($B2101="",$U2101=""),"",$U2101&amp;" &amp; "&amp;IF(OR($AD2101="",$AD2101=0),"Util NA",$AD2101&amp;" Util"))</f>
        <v/>
      </c>
    </row>
    <row r="2102" ht="15.75" customHeight="1" s="42">
      <c r="A2102" s="41" t="n"/>
      <c r="G2102" s="38" t="n"/>
      <c r="H2102" s="38" t="n"/>
      <c r="I2102" s="38" t="n"/>
      <c r="J2102" s="38" t="n"/>
      <c r="K2102" s="38" t="n"/>
      <c r="L2102" s="38" t="n"/>
      <c r="N2102" s="36">
        <f>IF($B2102="","",IF($C2102="SUPERSTORE","Superstore","DH"))</f>
        <v/>
      </c>
      <c r="O2102" s="36">
        <f>IF($B2102="","",IFERROR(VLOOKUP($B2102,Mapping!$A:$C,2,0),"Not Mapped"))</f>
        <v/>
      </c>
      <c r="P2102" s="36">
        <f>IF($B2102="","",IFERROR(VLOOKUP($B2102,Mapping!$A:$C,3,0),"Not Mapped"))</f>
        <v/>
      </c>
      <c r="Q2102" s="36">
        <f>IF($B2102="","",IFERROR(VLOOKUP($O2102,Leaders!$A:$B,2,0),"Not Mapped"))</f>
        <v/>
      </c>
      <c r="R2102" s="36">
        <f>IF($B2102="","",IF(COUNTIF(Exclusions!$A:$A,$B2102)&gt;0,"Yes","No"))</f>
        <v/>
      </c>
      <c r="S2102" s="38">
        <f>IF($B2102="","",MIN(1,DAY($A2102)/IF($N2102="Superstore",Settings!$B$5,Settings!$B$4)))</f>
        <v/>
      </c>
      <c r="T2102" s="38">
        <f>IF(OR($B2102="",$G2102="",$S2102=0),"",$G2102/$S2102)</f>
        <v/>
      </c>
      <c r="U2102" s="36">
        <f>IF($T2102="","",IF($T2102&lt;Settings!$B$8,"Critical",IF($T2102&lt;Settings!$B$9,"Semi Critical","Non Critical")))</f>
        <v/>
      </c>
      <c r="V2102" s="28" t="n"/>
      <c r="Z2102">
        <f>IF($B2102="","",IFERROR(VLOOKUP($B2102,'Plan HC for CCA'!$A:$B,2,0),""))</f>
        <v/>
      </c>
      <c r="AA2102">
        <f>IF(OR($B2102="",$Z2102=""),"",IF(N($M2102)&lt;$Z2102,"Delta","No Delta"))</f>
        <v/>
      </c>
      <c r="AB2102">
        <f>IF(OR($B2102="",$Z2102=""),"",MAX(0,$Z2102-N($M2102)))</f>
        <v/>
      </c>
      <c r="AC2102" s="46">
        <f>IF($B2102="","",IFERROR(INDEX('CCA Util %'!$H:$H,MATCH($B2102,'CCA Util %'!$E:$E,0)),""))</f>
        <v/>
      </c>
      <c r="AD2102">
        <f>IF($B2102="","",IFERROR(INDEX('CCA Util %'!$G:$G,MATCH($B2102,'CCA Util %'!$E:$E,0)),""))</f>
        <v/>
      </c>
      <c r="AE2102">
        <f>IF(OR($B2102="",$U2102=""),"",$U2102&amp;" &amp; "&amp;IF(OR($AD2102="",$AD2102=0),"Util NA",$AD2102&amp;" Util"))</f>
        <v/>
      </c>
    </row>
    <row r="2103" ht="15.75" customHeight="1" s="42">
      <c r="A2103" s="41" t="n"/>
      <c r="G2103" s="38" t="n"/>
      <c r="H2103" s="38" t="n"/>
      <c r="I2103" s="38" t="n"/>
      <c r="J2103" s="38" t="n"/>
      <c r="K2103" s="38" t="n"/>
      <c r="L2103" s="38" t="n"/>
      <c r="N2103" s="36">
        <f>IF($B2103="","",IF($C2103="SUPERSTORE","Superstore","DH"))</f>
        <v/>
      </c>
      <c r="O2103" s="36">
        <f>IF($B2103="","",IFERROR(VLOOKUP($B2103,Mapping!$A:$C,2,0),"Not Mapped"))</f>
        <v/>
      </c>
      <c r="P2103" s="36">
        <f>IF($B2103="","",IFERROR(VLOOKUP($B2103,Mapping!$A:$C,3,0),"Not Mapped"))</f>
        <v/>
      </c>
      <c r="Q2103" s="36">
        <f>IF($B2103="","",IFERROR(VLOOKUP($O2103,Leaders!$A:$B,2,0),"Not Mapped"))</f>
        <v/>
      </c>
      <c r="R2103" s="36">
        <f>IF($B2103="","",IF(COUNTIF(Exclusions!$A:$A,$B2103)&gt;0,"Yes","No"))</f>
        <v/>
      </c>
      <c r="S2103" s="38">
        <f>IF($B2103="","",MIN(1,DAY($A2103)/IF($N2103="Superstore",Settings!$B$5,Settings!$B$4)))</f>
        <v/>
      </c>
      <c r="T2103" s="38">
        <f>IF(OR($B2103="",$G2103="",$S2103=0),"",$G2103/$S2103)</f>
        <v/>
      </c>
      <c r="U2103" s="36">
        <f>IF($T2103="","",IF($T2103&lt;Settings!$B$8,"Critical",IF($T2103&lt;Settings!$B$9,"Semi Critical","Non Critical")))</f>
        <v/>
      </c>
      <c r="V2103" s="28" t="n"/>
      <c r="Z2103">
        <f>IF($B2103="","",IFERROR(VLOOKUP($B2103,'Plan HC for CCA'!$A:$B,2,0),""))</f>
        <v/>
      </c>
      <c r="AA2103">
        <f>IF(OR($B2103="",$Z2103=""),"",IF(N($M2103)&lt;$Z2103,"Delta","No Delta"))</f>
        <v/>
      </c>
      <c r="AB2103">
        <f>IF(OR($B2103="",$Z2103=""),"",MAX(0,$Z2103-N($M2103)))</f>
        <v/>
      </c>
      <c r="AC2103" s="46">
        <f>IF($B2103="","",IFERROR(INDEX('CCA Util %'!$H:$H,MATCH($B2103,'CCA Util %'!$E:$E,0)),""))</f>
        <v/>
      </c>
      <c r="AD2103">
        <f>IF($B2103="","",IFERROR(INDEX('CCA Util %'!$G:$G,MATCH($B2103,'CCA Util %'!$E:$E,0)),""))</f>
        <v/>
      </c>
      <c r="AE2103">
        <f>IF(OR($B2103="",$U2103=""),"",$U2103&amp;" &amp; "&amp;IF(OR($AD2103="",$AD2103=0),"Util NA",$AD2103&amp;" Util"))</f>
        <v/>
      </c>
    </row>
    <row r="2104" ht="15.75" customHeight="1" s="42">
      <c r="A2104" s="41" t="n"/>
      <c r="G2104" s="38" t="n"/>
      <c r="H2104" s="38" t="n"/>
      <c r="I2104" s="38" t="n"/>
      <c r="J2104" s="38" t="n"/>
      <c r="K2104" s="38" t="n"/>
      <c r="L2104" s="38" t="n"/>
      <c r="N2104" s="36">
        <f>IF($B2104="","",IF($C2104="SUPERSTORE","Superstore","DH"))</f>
        <v/>
      </c>
      <c r="O2104" s="36">
        <f>IF($B2104="","",IFERROR(VLOOKUP($B2104,Mapping!$A:$C,2,0),"Not Mapped"))</f>
        <v/>
      </c>
      <c r="P2104" s="36">
        <f>IF($B2104="","",IFERROR(VLOOKUP($B2104,Mapping!$A:$C,3,0),"Not Mapped"))</f>
        <v/>
      </c>
      <c r="Q2104" s="36">
        <f>IF($B2104="","",IFERROR(VLOOKUP($O2104,Leaders!$A:$B,2,0),"Not Mapped"))</f>
        <v/>
      </c>
      <c r="R2104" s="36">
        <f>IF($B2104="","",IF(COUNTIF(Exclusions!$A:$A,$B2104)&gt;0,"Yes","No"))</f>
        <v/>
      </c>
      <c r="S2104" s="38">
        <f>IF($B2104="","",MIN(1,DAY($A2104)/IF($N2104="Superstore",Settings!$B$5,Settings!$B$4)))</f>
        <v/>
      </c>
      <c r="T2104" s="38">
        <f>IF(OR($B2104="",$G2104="",$S2104=0),"",$G2104/$S2104)</f>
        <v/>
      </c>
      <c r="U2104" s="36">
        <f>IF($T2104="","",IF($T2104&lt;Settings!$B$8,"Critical",IF($T2104&lt;Settings!$B$9,"Semi Critical","Non Critical")))</f>
        <v/>
      </c>
      <c r="V2104" s="28" t="n"/>
      <c r="Z2104">
        <f>IF($B2104="","",IFERROR(VLOOKUP($B2104,'Plan HC for CCA'!$A:$B,2,0),""))</f>
        <v/>
      </c>
      <c r="AA2104">
        <f>IF(OR($B2104="",$Z2104=""),"",IF(N($M2104)&lt;$Z2104,"Delta","No Delta"))</f>
        <v/>
      </c>
      <c r="AB2104">
        <f>IF(OR($B2104="",$Z2104=""),"",MAX(0,$Z2104-N($M2104)))</f>
        <v/>
      </c>
      <c r="AC2104" s="46">
        <f>IF($B2104="","",IFERROR(INDEX('CCA Util %'!$H:$H,MATCH($B2104,'CCA Util %'!$E:$E,0)),""))</f>
        <v/>
      </c>
      <c r="AD2104">
        <f>IF($B2104="","",IFERROR(INDEX('CCA Util %'!$G:$G,MATCH($B2104,'CCA Util %'!$E:$E,0)),""))</f>
        <v/>
      </c>
      <c r="AE2104">
        <f>IF(OR($B2104="",$U2104=""),"",$U2104&amp;" &amp; "&amp;IF(OR($AD2104="",$AD2104=0),"Util NA",$AD2104&amp;" Util"))</f>
        <v/>
      </c>
    </row>
    <row r="2105" ht="15.75" customHeight="1" s="42">
      <c r="A2105" s="41" t="n"/>
      <c r="G2105" s="38" t="n"/>
      <c r="H2105" s="38" t="n"/>
      <c r="I2105" s="38" t="n"/>
      <c r="J2105" s="38" t="n"/>
      <c r="K2105" s="38" t="n"/>
      <c r="L2105" s="38" t="n"/>
      <c r="N2105" s="36">
        <f>IF($B2105="","",IF($C2105="SUPERSTORE","Superstore","DH"))</f>
        <v/>
      </c>
      <c r="O2105" s="36">
        <f>IF($B2105="","",IFERROR(VLOOKUP($B2105,Mapping!$A:$C,2,0),"Not Mapped"))</f>
        <v/>
      </c>
      <c r="P2105" s="36">
        <f>IF($B2105="","",IFERROR(VLOOKUP($B2105,Mapping!$A:$C,3,0),"Not Mapped"))</f>
        <v/>
      </c>
      <c r="Q2105" s="36">
        <f>IF($B2105="","",IFERROR(VLOOKUP($O2105,Leaders!$A:$B,2,0),"Not Mapped"))</f>
        <v/>
      </c>
      <c r="R2105" s="36">
        <f>IF($B2105="","",IF(COUNTIF(Exclusions!$A:$A,$B2105)&gt;0,"Yes","No"))</f>
        <v/>
      </c>
      <c r="S2105" s="38">
        <f>IF($B2105="","",MIN(1,DAY($A2105)/IF($N2105="Superstore",Settings!$B$5,Settings!$B$4)))</f>
        <v/>
      </c>
      <c r="T2105" s="38">
        <f>IF(OR($B2105="",$G2105="",$S2105=0),"",$G2105/$S2105)</f>
        <v/>
      </c>
      <c r="U2105" s="36">
        <f>IF($T2105="","",IF($T2105&lt;Settings!$B$8,"Critical",IF($T2105&lt;Settings!$B$9,"Semi Critical","Non Critical")))</f>
        <v/>
      </c>
      <c r="V2105" s="28" t="n"/>
      <c r="Z2105">
        <f>IF($B2105="","",IFERROR(VLOOKUP($B2105,'Plan HC for CCA'!$A:$B,2,0),""))</f>
        <v/>
      </c>
      <c r="AA2105">
        <f>IF(OR($B2105="",$Z2105=""),"",IF(N($M2105)&lt;$Z2105,"Delta","No Delta"))</f>
        <v/>
      </c>
      <c r="AB2105">
        <f>IF(OR($B2105="",$Z2105=""),"",MAX(0,$Z2105-N($M2105)))</f>
        <v/>
      </c>
      <c r="AC2105" s="46">
        <f>IF($B2105="","",IFERROR(INDEX('CCA Util %'!$H:$H,MATCH($B2105,'CCA Util %'!$E:$E,0)),""))</f>
        <v/>
      </c>
      <c r="AD2105">
        <f>IF($B2105="","",IFERROR(INDEX('CCA Util %'!$G:$G,MATCH($B2105,'CCA Util %'!$E:$E,0)),""))</f>
        <v/>
      </c>
      <c r="AE2105">
        <f>IF(OR($B2105="",$U2105=""),"",$U2105&amp;" &amp; "&amp;IF(OR($AD2105="",$AD2105=0),"Util NA",$AD2105&amp;" Util"))</f>
        <v/>
      </c>
    </row>
    <row r="2106" ht="15.75" customHeight="1" s="42">
      <c r="A2106" s="41" t="n"/>
      <c r="G2106" s="38" t="n"/>
      <c r="H2106" s="38" t="n"/>
      <c r="I2106" s="38" t="n"/>
      <c r="J2106" s="38" t="n"/>
      <c r="K2106" s="38" t="n"/>
      <c r="L2106" s="38" t="n"/>
      <c r="N2106" s="36">
        <f>IF($B2106="","",IF($C2106="SUPERSTORE","Superstore","DH"))</f>
        <v/>
      </c>
      <c r="O2106" s="36">
        <f>IF($B2106="","",IFERROR(VLOOKUP($B2106,Mapping!$A:$C,2,0),"Not Mapped"))</f>
        <v/>
      </c>
      <c r="P2106" s="36">
        <f>IF($B2106="","",IFERROR(VLOOKUP($B2106,Mapping!$A:$C,3,0),"Not Mapped"))</f>
        <v/>
      </c>
      <c r="Q2106" s="36">
        <f>IF($B2106="","",IFERROR(VLOOKUP($O2106,Leaders!$A:$B,2,0),"Not Mapped"))</f>
        <v/>
      </c>
      <c r="R2106" s="36">
        <f>IF($B2106="","",IF(COUNTIF(Exclusions!$A:$A,$B2106)&gt;0,"Yes","No"))</f>
        <v/>
      </c>
      <c r="S2106" s="38">
        <f>IF($B2106="","",MIN(1,DAY($A2106)/IF($N2106="Superstore",Settings!$B$5,Settings!$B$4)))</f>
        <v/>
      </c>
      <c r="T2106" s="38">
        <f>IF(OR($B2106="",$G2106="",$S2106=0),"",$G2106/$S2106)</f>
        <v/>
      </c>
      <c r="U2106" s="36">
        <f>IF($T2106="","",IF($T2106&lt;Settings!$B$8,"Critical",IF($T2106&lt;Settings!$B$9,"Semi Critical","Non Critical")))</f>
        <v/>
      </c>
      <c r="V2106" s="28" t="n"/>
      <c r="Z2106">
        <f>IF($B2106="","",IFERROR(VLOOKUP($B2106,'Plan HC for CCA'!$A:$B,2,0),""))</f>
        <v/>
      </c>
      <c r="AA2106">
        <f>IF(OR($B2106="",$Z2106=""),"",IF(N($M2106)&lt;$Z2106,"Delta","No Delta"))</f>
        <v/>
      </c>
      <c r="AB2106">
        <f>IF(OR($B2106="",$Z2106=""),"",MAX(0,$Z2106-N($M2106)))</f>
        <v/>
      </c>
      <c r="AC2106" s="46">
        <f>IF($B2106="","",IFERROR(INDEX('CCA Util %'!$H:$H,MATCH($B2106,'CCA Util %'!$E:$E,0)),""))</f>
        <v/>
      </c>
      <c r="AD2106">
        <f>IF($B2106="","",IFERROR(INDEX('CCA Util %'!$G:$G,MATCH($B2106,'CCA Util %'!$E:$E,0)),""))</f>
        <v/>
      </c>
      <c r="AE2106">
        <f>IF(OR($B2106="",$U2106=""),"",$U2106&amp;" &amp; "&amp;IF(OR($AD2106="",$AD2106=0),"Util NA",$AD2106&amp;" Util"))</f>
        <v/>
      </c>
    </row>
    <row r="2107" ht="15.75" customHeight="1" s="42">
      <c r="A2107" s="41" t="n"/>
      <c r="G2107" s="38" t="n"/>
      <c r="H2107" s="38" t="n"/>
      <c r="I2107" s="38" t="n"/>
      <c r="J2107" s="38" t="n"/>
      <c r="K2107" s="38" t="n"/>
      <c r="L2107" s="38" t="n"/>
      <c r="N2107" s="36">
        <f>IF($B2107="","",IF($C2107="SUPERSTORE","Superstore","DH"))</f>
        <v/>
      </c>
      <c r="O2107" s="36">
        <f>IF($B2107="","",IFERROR(VLOOKUP($B2107,Mapping!$A:$C,2,0),"Not Mapped"))</f>
        <v/>
      </c>
      <c r="P2107" s="36">
        <f>IF($B2107="","",IFERROR(VLOOKUP($B2107,Mapping!$A:$C,3,0),"Not Mapped"))</f>
        <v/>
      </c>
      <c r="Q2107" s="36">
        <f>IF($B2107="","",IFERROR(VLOOKUP($O2107,Leaders!$A:$B,2,0),"Not Mapped"))</f>
        <v/>
      </c>
      <c r="R2107" s="36">
        <f>IF($B2107="","",IF(COUNTIF(Exclusions!$A:$A,$B2107)&gt;0,"Yes","No"))</f>
        <v/>
      </c>
      <c r="S2107" s="38">
        <f>IF($B2107="","",MIN(1,DAY($A2107)/IF($N2107="Superstore",Settings!$B$5,Settings!$B$4)))</f>
        <v/>
      </c>
      <c r="T2107" s="38">
        <f>IF(OR($B2107="",$G2107="",$S2107=0),"",$G2107/$S2107)</f>
        <v/>
      </c>
      <c r="U2107" s="36">
        <f>IF($T2107="","",IF($T2107&lt;Settings!$B$8,"Critical",IF($T2107&lt;Settings!$B$9,"Semi Critical","Non Critical")))</f>
        <v/>
      </c>
      <c r="V2107" s="28" t="n"/>
      <c r="Z2107">
        <f>IF($B2107="","",IFERROR(VLOOKUP($B2107,'Plan HC for CCA'!$A:$B,2,0),""))</f>
        <v/>
      </c>
      <c r="AA2107">
        <f>IF(OR($B2107="",$Z2107=""),"",IF(N($M2107)&lt;$Z2107,"Delta","No Delta"))</f>
        <v/>
      </c>
      <c r="AB2107">
        <f>IF(OR($B2107="",$Z2107=""),"",MAX(0,$Z2107-N($M2107)))</f>
        <v/>
      </c>
      <c r="AC2107" s="46">
        <f>IF($B2107="","",IFERROR(INDEX('CCA Util %'!$H:$H,MATCH($B2107,'CCA Util %'!$E:$E,0)),""))</f>
        <v/>
      </c>
      <c r="AD2107">
        <f>IF($B2107="","",IFERROR(INDEX('CCA Util %'!$G:$G,MATCH($B2107,'CCA Util %'!$E:$E,0)),""))</f>
        <v/>
      </c>
      <c r="AE2107">
        <f>IF(OR($B2107="",$U2107=""),"",$U2107&amp;" &amp; "&amp;IF(OR($AD2107="",$AD2107=0),"Util NA",$AD2107&amp;" Util"))</f>
        <v/>
      </c>
    </row>
    <row r="2108" ht="15.75" customHeight="1" s="42">
      <c r="A2108" s="41" t="n"/>
      <c r="G2108" s="38" t="n"/>
      <c r="H2108" s="38" t="n"/>
      <c r="I2108" s="38" t="n"/>
      <c r="J2108" s="38" t="n"/>
      <c r="K2108" s="38" t="n"/>
      <c r="L2108" s="38" t="n"/>
      <c r="N2108" s="36">
        <f>IF($B2108="","",IF($C2108="SUPERSTORE","Superstore","DH"))</f>
        <v/>
      </c>
      <c r="O2108" s="36">
        <f>IF($B2108="","",IFERROR(VLOOKUP($B2108,Mapping!$A:$C,2,0),"Not Mapped"))</f>
        <v/>
      </c>
      <c r="P2108" s="36">
        <f>IF($B2108="","",IFERROR(VLOOKUP($B2108,Mapping!$A:$C,3,0),"Not Mapped"))</f>
        <v/>
      </c>
      <c r="Q2108" s="36">
        <f>IF($B2108="","",IFERROR(VLOOKUP($O2108,Leaders!$A:$B,2,0),"Not Mapped"))</f>
        <v/>
      </c>
      <c r="R2108" s="36">
        <f>IF($B2108="","",IF(COUNTIF(Exclusions!$A:$A,$B2108)&gt;0,"Yes","No"))</f>
        <v/>
      </c>
      <c r="S2108" s="38">
        <f>IF($B2108="","",MIN(1,DAY($A2108)/IF($N2108="Superstore",Settings!$B$5,Settings!$B$4)))</f>
        <v/>
      </c>
      <c r="T2108" s="38">
        <f>IF(OR($B2108="",$G2108="",$S2108=0),"",$G2108/$S2108)</f>
        <v/>
      </c>
      <c r="U2108" s="36">
        <f>IF($T2108="","",IF($T2108&lt;Settings!$B$8,"Critical",IF($T2108&lt;Settings!$B$9,"Semi Critical","Non Critical")))</f>
        <v/>
      </c>
      <c r="V2108" s="28" t="n"/>
      <c r="Z2108">
        <f>IF($B2108="","",IFERROR(VLOOKUP($B2108,'Plan HC for CCA'!$A:$B,2,0),""))</f>
        <v/>
      </c>
      <c r="AA2108">
        <f>IF(OR($B2108="",$Z2108=""),"",IF(N($M2108)&lt;$Z2108,"Delta","No Delta"))</f>
        <v/>
      </c>
      <c r="AB2108">
        <f>IF(OR($B2108="",$Z2108=""),"",MAX(0,$Z2108-N($M2108)))</f>
        <v/>
      </c>
      <c r="AC2108" s="46">
        <f>IF($B2108="","",IFERROR(INDEX('CCA Util %'!$H:$H,MATCH($B2108,'CCA Util %'!$E:$E,0)),""))</f>
        <v/>
      </c>
      <c r="AD2108">
        <f>IF($B2108="","",IFERROR(INDEX('CCA Util %'!$G:$G,MATCH($B2108,'CCA Util %'!$E:$E,0)),""))</f>
        <v/>
      </c>
      <c r="AE2108">
        <f>IF(OR($B2108="",$U2108=""),"",$U2108&amp;" &amp; "&amp;IF(OR($AD2108="",$AD2108=0),"Util NA",$AD2108&amp;" Util"))</f>
        <v/>
      </c>
    </row>
    <row r="2109" ht="15.75" customHeight="1" s="42">
      <c r="A2109" s="41" t="n"/>
      <c r="G2109" s="38" t="n"/>
      <c r="H2109" s="38" t="n"/>
      <c r="I2109" s="38" t="n"/>
      <c r="J2109" s="38" t="n"/>
      <c r="K2109" s="38" t="n"/>
      <c r="L2109" s="38" t="n"/>
      <c r="N2109" s="36">
        <f>IF($B2109="","",IF($C2109="SUPERSTORE","Superstore","DH"))</f>
        <v/>
      </c>
      <c r="O2109" s="36">
        <f>IF($B2109="","",IFERROR(VLOOKUP($B2109,Mapping!$A:$C,2,0),"Not Mapped"))</f>
        <v/>
      </c>
      <c r="P2109" s="36">
        <f>IF($B2109="","",IFERROR(VLOOKUP($B2109,Mapping!$A:$C,3,0),"Not Mapped"))</f>
        <v/>
      </c>
      <c r="Q2109" s="36">
        <f>IF($B2109="","",IFERROR(VLOOKUP($O2109,Leaders!$A:$B,2,0),"Not Mapped"))</f>
        <v/>
      </c>
      <c r="R2109" s="36">
        <f>IF($B2109="","",IF(COUNTIF(Exclusions!$A:$A,$B2109)&gt;0,"Yes","No"))</f>
        <v/>
      </c>
      <c r="S2109" s="38">
        <f>IF($B2109="","",MIN(1,DAY($A2109)/IF($N2109="Superstore",Settings!$B$5,Settings!$B$4)))</f>
        <v/>
      </c>
      <c r="T2109" s="38">
        <f>IF(OR($B2109="",$G2109="",$S2109=0),"",$G2109/$S2109)</f>
        <v/>
      </c>
      <c r="U2109" s="36">
        <f>IF($T2109="","",IF($T2109&lt;Settings!$B$8,"Critical",IF($T2109&lt;Settings!$B$9,"Semi Critical","Non Critical")))</f>
        <v/>
      </c>
      <c r="V2109" s="28" t="n"/>
      <c r="Z2109">
        <f>IF($B2109="","",IFERROR(VLOOKUP($B2109,'Plan HC for CCA'!$A:$B,2,0),""))</f>
        <v/>
      </c>
      <c r="AA2109">
        <f>IF(OR($B2109="",$Z2109=""),"",IF(N($M2109)&lt;$Z2109,"Delta","No Delta"))</f>
        <v/>
      </c>
      <c r="AB2109">
        <f>IF(OR($B2109="",$Z2109=""),"",MAX(0,$Z2109-N($M2109)))</f>
        <v/>
      </c>
      <c r="AC2109" s="46">
        <f>IF($B2109="","",IFERROR(INDEX('CCA Util %'!$H:$H,MATCH($B2109,'CCA Util %'!$E:$E,0)),""))</f>
        <v/>
      </c>
      <c r="AD2109">
        <f>IF($B2109="","",IFERROR(INDEX('CCA Util %'!$G:$G,MATCH($B2109,'CCA Util %'!$E:$E,0)),""))</f>
        <v/>
      </c>
      <c r="AE2109">
        <f>IF(OR($B2109="",$U2109=""),"",$U2109&amp;" &amp; "&amp;IF(OR($AD2109="",$AD2109=0),"Util NA",$AD2109&amp;" Util"))</f>
        <v/>
      </c>
    </row>
    <row r="2110" ht="15.75" customHeight="1" s="42">
      <c r="A2110" s="41" t="n"/>
      <c r="G2110" s="38" t="n"/>
      <c r="H2110" s="38" t="n"/>
      <c r="I2110" s="38" t="n"/>
      <c r="J2110" s="38" t="n"/>
      <c r="K2110" s="38" t="n"/>
      <c r="L2110" s="38" t="n"/>
      <c r="N2110" s="36">
        <f>IF($B2110="","",IF($C2110="SUPERSTORE","Superstore","DH"))</f>
        <v/>
      </c>
      <c r="O2110" s="36">
        <f>IF($B2110="","",IFERROR(VLOOKUP($B2110,Mapping!$A:$C,2,0),"Not Mapped"))</f>
        <v/>
      </c>
      <c r="P2110" s="36">
        <f>IF($B2110="","",IFERROR(VLOOKUP($B2110,Mapping!$A:$C,3,0),"Not Mapped"))</f>
        <v/>
      </c>
      <c r="Q2110" s="36">
        <f>IF($B2110="","",IFERROR(VLOOKUP($O2110,Leaders!$A:$B,2,0),"Not Mapped"))</f>
        <v/>
      </c>
      <c r="R2110" s="36">
        <f>IF($B2110="","",IF(COUNTIF(Exclusions!$A:$A,$B2110)&gt;0,"Yes","No"))</f>
        <v/>
      </c>
      <c r="S2110" s="38">
        <f>IF($B2110="","",MIN(1,DAY($A2110)/IF($N2110="Superstore",Settings!$B$5,Settings!$B$4)))</f>
        <v/>
      </c>
      <c r="T2110" s="38">
        <f>IF(OR($B2110="",$G2110="",$S2110=0),"",$G2110/$S2110)</f>
        <v/>
      </c>
      <c r="U2110" s="36">
        <f>IF($T2110="","",IF($T2110&lt;Settings!$B$8,"Critical",IF($T2110&lt;Settings!$B$9,"Semi Critical","Non Critical")))</f>
        <v/>
      </c>
      <c r="V2110" s="28" t="n"/>
      <c r="Z2110">
        <f>IF($B2110="","",IFERROR(VLOOKUP($B2110,'Plan HC for CCA'!$A:$B,2,0),""))</f>
        <v/>
      </c>
      <c r="AA2110">
        <f>IF(OR($B2110="",$Z2110=""),"",IF(N($M2110)&lt;$Z2110,"Delta","No Delta"))</f>
        <v/>
      </c>
      <c r="AB2110">
        <f>IF(OR($B2110="",$Z2110=""),"",MAX(0,$Z2110-N($M2110)))</f>
        <v/>
      </c>
      <c r="AC2110" s="46">
        <f>IF($B2110="","",IFERROR(INDEX('CCA Util %'!$H:$H,MATCH($B2110,'CCA Util %'!$E:$E,0)),""))</f>
        <v/>
      </c>
      <c r="AD2110">
        <f>IF($B2110="","",IFERROR(INDEX('CCA Util %'!$G:$G,MATCH($B2110,'CCA Util %'!$E:$E,0)),""))</f>
        <v/>
      </c>
      <c r="AE2110">
        <f>IF(OR($B2110="",$U2110=""),"",$U2110&amp;" &amp; "&amp;IF(OR($AD2110="",$AD2110=0),"Util NA",$AD2110&amp;" Util"))</f>
        <v/>
      </c>
    </row>
    <row r="2111" ht="15.75" customHeight="1" s="42">
      <c r="A2111" s="41" t="n"/>
      <c r="G2111" s="38" t="n"/>
      <c r="H2111" s="38" t="n"/>
      <c r="I2111" s="38" t="n"/>
      <c r="J2111" s="38" t="n"/>
      <c r="K2111" s="38" t="n"/>
      <c r="L2111" s="38" t="n"/>
      <c r="N2111" s="36">
        <f>IF($B2111="","",IF($C2111="SUPERSTORE","Superstore","DH"))</f>
        <v/>
      </c>
      <c r="O2111" s="36">
        <f>IF($B2111="","",IFERROR(VLOOKUP($B2111,Mapping!$A:$C,2,0),"Not Mapped"))</f>
        <v/>
      </c>
      <c r="P2111" s="36">
        <f>IF($B2111="","",IFERROR(VLOOKUP($B2111,Mapping!$A:$C,3,0),"Not Mapped"))</f>
        <v/>
      </c>
      <c r="Q2111" s="36">
        <f>IF($B2111="","",IFERROR(VLOOKUP($O2111,Leaders!$A:$B,2,0),"Not Mapped"))</f>
        <v/>
      </c>
      <c r="R2111" s="36">
        <f>IF($B2111="","",IF(COUNTIF(Exclusions!$A:$A,$B2111)&gt;0,"Yes","No"))</f>
        <v/>
      </c>
      <c r="S2111" s="38">
        <f>IF($B2111="","",MIN(1,DAY($A2111)/IF($N2111="Superstore",Settings!$B$5,Settings!$B$4)))</f>
        <v/>
      </c>
      <c r="T2111" s="38">
        <f>IF(OR($B2111="",$G2111="",$S2111=0),"",$G2111/$S2111)</f>
        <v/>
      </c>
      <c r="U2111" s="36">
        <f>IF($T2111="","",IF($T2111&lt;Settings!$B$8,"Critical",IF($T2111&lt;Settings!$B$9,"Semi Critical","Non Critical")))</f>
        <v/>
      </c>
      <c r="V2111" s="28" t="n"/>
      <c r="Z2111">
        <f>IF($B2111="","",IFERROR(VLOOKUP($B2111,'Plan HC for CCA'!$A:$B,2,0),""))</f>
        <v/>
      </c>
      <c r="AA2111">
        <f>IF(OR($B2111="",$Z2111=""),"",IF(N($M2111)&lt;$Z2111,"Delta","No Delta"))</f>
        <v/>
      </c>
      <c r="AB2111">
        <f>IF(OR($B2111="",$Z2111=""),"",MAX(0,$Z2111-N($M2111)))</f>
        <v/>
      </c>
      <c r="AC2111" s="46">
        <f>IF($B2111="","",IFERROR(INDEX('CCA Util %'!$H:$H,MATCH($B2111,'CCA Util %'!$E:$E,0)),""))</f>
        <v/>
      </c>
      <c r="AD2111">
        <f>IF($B2111="","",IFERROR(INDEX('CCA Util %'!$G:$G,MATCH($B2111,'CCA Util %'!$E:$E,0)),""))</f>
        <v/>
      </c>
      <c r="AE2111">
        <f>IF(OR($B2111="",$U2111=""),"",$U2111&amp;" &amp; "&amp;IF(OR($AD2111="",$AD2111=0),"Util NA",$AD2111&amp;" Util"))</f>
        <v/>
      </c>
    </row>
    <row r="2112" ht="15.75" customHeight="1" s="42">
      <c r="A2112" s="41" t="n"/>
      <c r="G2112" s="38" t="n"/>
      <c r="H2112" s="38" t="n"/>
      <c r="I2112" s="38" t="n"/>
      <c r="J2112" s="38" t="n"/>
      <c r="K2112" s="38" t="n"/>
      <c r="L2112" s="38" t="n"/>
      <c r="N2112" s="36">
        <f>IF($B2112="","",IF($C2112="SUPERSTORE","Superstore","DH"))</f>
        <v/>
      </c>
      <c r="O2112" s="36">
        <f>IF($B2112="","",IFERROR(VLOOKUP($B2112,Mapping!$A:$C,2,0),"Not Mapped"))</f>
        <v/>
      </c>
      <c r="P2112" s="36">
        <f>IF($B2112="","",IFERROR(VLOOKUP($B2112,Mapping!$A:$C,3,0),"Not Mapped"))</f>
        <v/>
      </c>
      <c r="Q2112" s="36">
        <f>IF($B2112="","",IFERROR(VLOOKUP($O2112,Leaders!$A:$B,2,0),"Not Mapped"))</f>
        <v/>
      </c>
      <c r="R2112" s="36">
        <f>IF($B2112="","",IF(COUNTIF(Exclusions!$A:$A,$B2112)&gt;0,"Yes","No"))</f>
        <v/>
      </c>
      <c r="S2112" s="38">
        <f>IF($B2112="","",MIN(1,DAY($A2112)/IF($N2112="Superstore",Settings!$B$5,Settings!$B$4)))</f>
        <v/>
      </c>
      <c r="T2112" s="38">
        <f>IF(OR($B2112="",$G2112="",$S2112=0),"",$G2112/$S2112)</f>
        <v/>
      </c>
      <c r="U2112" s="36">
        <f>IF($T2112="","",IF($T2112&lt;Settings!$B$8,"Critical",IF($T2112&lt;Settings!$B$9,"Semi Critical","Non Critical")))</f>
        <v/>
      </c>
      <c r="V2112" s="28" t="n"/>
      <c r="Z2112">
        <f>IF($B2112="","",IFERROR(VLOOKUP($B2112,'Plan HC for CCA'!$A:$B,2,0),""))</f>
        <v/>
      </c>
      <c r="AA2112">
        <f>IF(OR($B2112="",$Z2112=""),"",IF(N($M2112)&lt;$Z2112,"Delta","No Delta"))</f>
        <v/>
      </c>
      <c r="AB2112">
        <f>IF(OR($B2112="",$Z2112=""),"",MAX(0,$Z2112-N($M2112)))</f>
        <v/>
      </c>
      <c r="AC2112" s="46">
        <f>IF($B2112="","",IFERROR(INDEX('CCA Util %'!$H:$H,MATCH($B2112,'CCA Util %'!$E:$E,0)),""))</f>
        <v/>
      </c>
      <c r="AD2112">
        <f>IF($B2112="","",IFERROR(INDEX('CCA Util %'!$G:$G,MATCH($B2112,'CCA Util %'!$E:$E,0)),""))</f>
        <v/>
      </c>
      <c r="AE2112">
        <f>IF(OR($B2112="",$U2112=""),"",$U2112&amp;" &amp; "&amp;IF(OR($AD2112="",$AD2112=0),"Util NA",$AD2112&amp;" Util"))</f>
        <v/>
      </c>
    </row>
    <row r="2113" ht="15.75" customHeight="1" s="42">
      <c r="A2113" s="41" t="n"/>
      <c r="G2113" s="38" t="n"/>
      <c r="H2113" s="38" t="n"/>
      <c r="I2113" s="38" t="n"/>
      <c r="J2113" s="38" t="n"/>
      <c r="K2113" s="38" t="n"/>
      <c r="L2113" s="38" t="n"/>
      <c r="N2113" s="36">
        <f>IF($B2113="","",IF($C2113="SUPERSTORE","Superstore","DH"))</f>
        <v/>
      </c>
      <c r="O2113" s="36">
        <f>IF($B2113="","",IFERROR(VLOOKUP($B2113,Mapping!$A:$C,2,0),"Not Mapped"))</f>
        <v/>
      </c>
      <c r="P2113" s="36">
        <f>IF($B2113="","",IFERROR(VLOOKUP($B2113,Mapping!$A:$C,3,0),"Not Mapped"))</f>
        <v/>
      </c>
      <c r="Q2113" s="36">
        <f>IF($B2113="","",IFERROR(VLOOKUP($O2113,Leaders!$A:$B,2,0),"Not Mapped"))</f>
        <v/>
      </c>
      <c r="R2113" s="36">
        <f>IF($B2113="","",IF(COUNTIF(Exclusions!$A:$A,$B2113)&gt;0,"Yes","No"))</f>
        <v/>
      </c>
      <c r="S2113" s="38">
        <f>IF($B2113="","",MIN(1,DAY($A2113)/IF($N2113="Superstore",Settings!$B$5,Settings!$B$4)))</f>
        <v/>
      </c>
      <c r="T2113" s="38">
        <f>IF(OR($B2113="",$G2113="",$S2113=0),"",$G2113/$S2113)</f>
        <v/>
      </c>
      <c r="U2113" s="36">
        <f>IF($T2113="","",IF($T2113&lt;Settings!$B$8,"Critical",IF($T2113&lt;Settings!$B$9,"Semi Critical","Non Critical")))</f>
        <v/>
      </c>
      <c r="V2113" s="28" t="n"/>
      <c r="Z2113">
        <f>IF($B2113="","",IFERROR(VLOOKUP($B2113,'Plan HC for CCA'!$A:$B,2,0),""))</f>
        <v/>
      </c>
      <c r="AA2113">
        <f>IF(OR($B2113="",$Z2113=""),"",IF(N($M2113)&lt;$Z2113,"Delta","No Delta"))</f>
        <v/>
      </c>
      <c r="AB2113">
        <f>IF(OR($B2113="",$Z2113=""),"",MAX(0,$Z2113-N($M2113)))</f>
        <v/>
      </c>
      <c r="AC2113" s="46">
        <f>IF($B2113="","",IFERROR(INDEX('CCA Util %'!$H:$H,MATCH($B2113,'CCA Util %'!$E:$E,0)),""))</f>
        <v/>
      </c>
      <c r="AD2113">
        <f>IF($B2113="","",IFERROR(INDEX('CCA Util %'!$G:$G,MATCH($B2113,'CCA Util %'!$E:$E,0)),""))</f>
        <v/>
      </c>
      <c r="AE2113">
        <f>IF(OR($B2113="",$U2113=""),"",$U2113&amp;" &amp; "&amp;IF(OR($AD2113="",$AD2113=0),"Util NA",$AD2113&amp;" Util"))</f>
        <v/>
      </c>
    </row>
    <row r="2114" ht="15.75" customHeight="1" s="42">
      <c r="A2114" s="41" t="n"/>
      <c r="G2114" s="38" t="n"/>
      <c r="H2114" s="38" t="n"/>
      <c r="I2114" s="38" t="n"/>
      <c r="J2114" s="38" t="n"/>
      <c r="K2114" s="38" t="n"/>
      <c r="L2114" s="38" t="n"/>
      <c r="N2114" s="36">
        <f>IF($B2114="","",IF($C2114="SUPERSTORE","Superstore","DH"))</f>
        <v/>
      </c>
      <c r="O2114" s="36">
        <f>IF($B2114="","",IFERROR(VLOOKUP($B2114,Mapping!$A:$C,2,0),"Not Mapped"))</f>
        <v/>
      </c>
      <c r="P2114" s="36">
        <f>IF($B2114="","",IFERROR(VLOOKUP($B2114,Mapping!$A:$C,3,0),"Not Mapped"))</f>
        <v/>
      </c>
      <c r="Q2114" s="36">
        <f>IF($B2114="","",IFERROR(VLOOKUP($O2114,Leaders!$A:$B,2,0),"Not Mapped"))</f>
        <v/>
      </c>
      <c r="R2114" s="36">
        <f>IF($B2114="","",IF(COUNTIF(Exclusions!$A:$A,$B2114)&gt;0,"Yes","No"))</f>
        <v/>
      </c>
      <c r="S2114" s="38">
        <f>IF($B2114="","",MIN(1,DAY($A2114)/IF($N2114="Superstore",Settings!$B$5,Settings!$B$4)))</f>
        <v/>
      </c>
      <c r="T2114" s="38">
        <f>IF(OR($B2114="",$G2114="",$S2114=0),"",$G2114/$S2114)</f>
        <v/>
      </c>
      <c r="U2114" s="36">
        <f>IF($T2114="","",IF($T2114&lt;Settings!$B$8,"Critical",IF($T2114&lt;Settings!$B$9,"Semi Critical","Non Critical")))</f>
        <v/>
      </c>
      <c r="V2114" s="28" t="n"/>
      <c r="Z2114">
        <f>IF($B2114="","",IFERROR(VLOOKUP($B2114,'Plan HC for CCA'!$A:$B,2,0),""))</f>
        <v/>
      </c>
      <c r="AA2114">
        <f>IF(OR($B2114="",$Z2114=""),"",IF(N($M2114)&lt;$Z2114,"Delta","No Delta"))</f>
        <v/>
      </c>
      <c r="AB2114">
        <f>IF(OR($B2114="",$Z2114=""),"",MAX(0,$Z2114-N($M2114)))</f>
        <v/>
      </c>
      <c r="AC2114" s="46">
        <f>IF($B2114="","",IFERROR(INDEX('CCA Util %'!$H:$H,MATCH($B2114,'CCA Util %'!$E:$E,0)),""))</f>
        <v/>
      </c>
      <c r="AD2114">
        <f>IF($B2114="","",IFERROR(INDEX('CCA Util %'!$G:$G,MATCH($B2114,'CCA Util %'!$E:$E,0)),""))</f>
        <v/>
      </c>
      <c r="AE2114">
        <f>IF(OR($B2114="",$U2114=""),"",$U2114&amp;" &amp; "&amp;IF(OR($AD2114="",$AD2114=0),"Util NA",$AD2114&amp;" Util"))</f>
        <v/>
      </c>
    </row>
    <row r="2115" ht="15.75" customHeight="1" s="42">
      <c r="A2115" s="41" t="n"/>
      <c r="G2115" s="38" t="n"/>
      <c r="H2115" s="38" t="n"/>
      <c r="I2115" s="38" t="n"/>
      <c r="J2115" s="38" t="n"/>
      <c r="K2115" s="38" t="n"/>
      <c r="L2115" s="38" t="n"/>
      <c r="N2115" s="36">
        <f>IF($B2115="","",IF($C2115="SUPERSTORE","Superstore","DH"))</f>
        <v/>
      </c>
      <c r="O2115" s="36">
        <f>IF($B2115="","",IFERROR(VLOOKUP($B2115,Mapping!$A:$C,2,0),"Not Mapped"))</f>
        <v/>
      </c>
      <c r="P2115" s="36">
        <f>IF($B2115="","",IFERROR(VLOOKUP($B2115,Mapping!$A:$C,3,0),"Not Mapped"))</f>
        <v/>
      </c>
      <c r="Q2115" s="36">
        <f>IF($B2115="","",IFERROR(VLOOKUP($O2115,Leaders!$A:$B,2,0),"Not Mapped"))</f>
        <v/>
      </c>
      <c r="R2115" s="36">
        <f>IF($B2115="","",IF(COUNTIF(Exclusions!$A:$A,$B2115)&gt;0,"Yes","No"))</f>
        <v/>
      </c>
      <c r="S2115" s="38">
        <f>IF($B2115="","",MIN(1,DAY($A2115)/IF($N2115="Superstore",Settings!$B$5,Settings!$B$4)))</f>
        <v/>
      </c>
      <c r="T2115" s="38">
        <f>IF(OR($B2115="",$G2115="",$S2115=0),"",$G2115/$S2115)</f>
        <v/>
      </c>
      <c r="U2115" s="36">
        <f>IF($T2115="","",IF($T2115&lt;Settings!$B$8,"Critical",IF($T2115&lt;Settings!$B$9,"Semi Critical","Non Critical")))</f>
        <v/>
      </c>
      <c r="V2115" s="28" t="n"/>
      <c r="Z2115">
        <f>IF($B2115="","",IFERROR(VLOOKUP($B2115,'Plan HC for CCA'!$A:$B,2,0),""))</f>
        <v/>
      </c>
      <c r="AA2115">
        <f>IF(OR($B2115="",$Z2115=""),"",IF(N($M2115)&lt;$Z2115,"Delta","No Delta"))</f>
        <v/>
      </c>
      <c r="AB2115">
        <f>IF(OR($B2115="",$Z2115=""),"",MAX(0,$Z2115-N($M2115)))</f>
        <v/>
      </c>
      <c r="AC2115" s="46">
        <f>IF($B2115="","",IFERROR(INDEX('CCA Util %'!$H:$H,MATCH($B2115,'CCA Util %'!$E:$E,0)),""))</f>
        <v/>
      </c>
      <c r="AD2115">
        <f>IF($B2115="","",IFERROR(INDEX('CCA Util %'!$G:$G,MATCH($B2115,'CCA Util %'!$E:$E,0)),""))</f>
        <v/>
      </c>
      <c r="AE2115">
        <f>IF(OR($B2115="",$U2115=""),"",$U2115&amp;" &amp; "&amp;IF(OR($AD2115="",$AD2115=0),"Util NA",$AD2115&amp;" Util"))</f>
        <v/>
      </c>
    </row>
    <row r="2116" ht="15.75" customHeight="1" s="42">
      <c r="A2116" s="41" t="n"/>
      <c r="G2116" s="38" t="n"/>
      <c r="H2116" s="38" t="n"/>
      <c r="I2116" s="38" t="n"/>
      <c r="J2116" s="38" t="n"/>
      <c r="K2116" s="38" t="n"/>
      <c r="L2116" s="38" t="n"/>
      <c r="N2116" s="36">
        <f>IF($B2116="","",IF($C2116="SUPERSTORE","Superstore","DH"))</f>
        <v/>
      </c>
      <c r="O2116" s="36">
        <f>IF($B2116="","",IFERROR(VLOOKUP($B2116,Mapping!$A:$C,2,0),"Not Mapped"))</f>
        <v/>
      </c>
      <c r="P2116" s="36">
        <f>IF($B2116="","",IFERROR(VLOOKUP($B2116,Mapping!$A:$C,3,0),"Not Mapped"))</f>
        <v/>
      </c>
      <c r="Q2116" s="36">
        <f>IF($B2116="","",IFERROR(VLOOKUP($O2116,Leaders!$A:$B,2,0),"Not Mapped"))</f>
        <v/>
      </c>
      <c r="R2116" s="36">
        <f>IF($B2116="","",IF(COUNTIF(Exclusions!$A:$A,$B2116)&gt;0,"Yes","No"))</f>
        <v/>
      </c>
      <c r="S2116" s="38">
        <f>IF($B2116="","",MIN(1,DAY($A2116)/IF($N2116="Superstore",Settings!$B$5,Settings!$B$4)))</f>
        <v/>
      </c>
      <c r="T2116" s="38">
        <f>IF(OR($B2116="",$G2116="",$S2116=0),"",$G2116/$S2116)</f>
        <v/>
      </c>
      <c r="U2116" s="36">
        <f>IF($T2116="","",IF($T2116&lt;Settings!$B$8,"Critical",IF($T2116&lt;Settings!$B$9,"Semi Critical","Non Critical")))</f>
        <v/>
      </c>
      <c r="V2116" s="28" t="n"/>
      <c r="Z2116">
        <f>IF($B2116="","",IFERROR(VLOOKUP($B2116,'Plan HC for CCA'!$A:$B,2,0),""))</f>
        <v/>
      </c>
      <c r="AA2116">
        <f>IF(OR($B2116="",$Z2116=""),"",IF(N($M2116)&lt;$Z2116,"Delta","No Delta"))</f>
        <v/>
      </c>
      <c r="AB2116">
        <f>IF(OR($B2116="",$Z2116=""),"",MAX(0,$Z2116-N($M2116)))</f>
        <v/>
      </c>
      <c r="AC2116" s="46">
        <f>IF($B2116="","",IFERROR(INDEX('CCA Util %'!$H:$H,MATCH($B2116,'CCA Util %'!$E:$E,0)),""))</f>
        <v/>
      </c>
      <c r="AD2116">
        <f>IF($B2116="","",IFERROR(INDEX('CCA Util %'!$G:$G,MATCH($B2116,'CCA Util %'!$E:$E,0)),""))</f>
        <v/>
      </c>
      <c r="AE2116">
        <f>IF(OR($B2116="",$U2116=""),"",$U2116&amp;" &amp; "&amp;IF(OR($AD2116="",$AD2116=0),"Util NA",$AD2116&amp;" Util"))</f>
        <v/>
      </c>
    </row>
    <row r="2117" ht="15.75" customHeight="1" s="42">
      <c r="A2117" s="41" t="n"/>
      <c r="G2117" s="38" t="n"/>
      <c r="H2117" s="38" t="n"/>
      <c r="I2117" s="38" t="n"/>
      <c r="J2117" s="38" t="n"/>
      <c r="K2117" s="38" t="n"/>
      <c r="L2117" s="38" t="n"/>
      <c r="N2117" s="36">
        <f>IF($B2117="","",IF($C2117="SUPERSTORE","Superstore","DH"))</f>
        <v/>
      </c>
      <c r="O2117" s="36">
        <f>IF($B2117="","",IFERROR(VLOOKUP($B2117,Mapping!$A:$C,2,0),"Not Mapped"))</f>
        <v/>
      </c>
      <c r="P2117" s="36">
        <f>IF($B2117="","",IFERROR(VLOOKUP($B2117,Mapping!$A:$C,3,0),"Not Mapped"))</f>
        <v/>
      </c>
      <c r="Q2117" s="36">
        <f>IF($B2117="","",IFERROR(VLOOKUP($O2117,Leaders!$A:$B,2,0),"Not Mapped"))</f>
        <v/>
      </c>
      <c r="R2117" s="36">
        <f>IF($B2117="","",IF(COUNTIF(Exclusions!$A:$A,$B2117)&gt;0,"Yes","No"))</f>
        <v/>
      </c>
      <c r="S2117" s="38">
        <f>IF($B2117="","",MIN(1,DAY($A2117)/IF($N2117="Superstore",Settings!$B$5,Settings!$B$4)))</f>
        <v/>
      </c>
      <c r="T2117" s="38">
        <f>IF(OR($B2117="",$G2117="",$S2117=0),"",$G2117/$S2117)</f>
        <v/>
      </c>
      <c r="U2117" s="36">
        <f>IF($T2117="","",IF($T2117&lt;Settings!$B$8,"Critical",IF($T2117&lt;Settings!$B$9,"Semi Critical","Non Critical")))</f>
        <v/>
      </c>
      <c r="V2117" s="28" t="n"/>
      <c r="Z2117">
        <f>IF($B2117="","",IFERROR(VLOOKUP($B2117,'Plan HC for CCA'!$A:$B,2,0),""))</f>
        <v/>
      </c>
      <c r="AA2117">
        <f>IF(OR($B2117="",$Z2117=""),"",IF(N($M2117)&lt;$Z2117,"Delta","No Delta"))</f>
        <v/>
      </c>
      <c r="AB2117">
        <f>IF(OR($B2117="",$Z2117=""),"",MAX(0,$Z2117-N($M2117)))</f>
        <v/>
      </c>
      <c r="AC2117" s="46">
        <f>IF($B2117="","",IFERROR(INDEX('CCA Util %'!$H:$H,MATCH($B2117,'CCA Util %'!$E:$E,0)),""))</f>
        <v/>
      </c>
      <c r="AD2117">
        <f>IF($B2117="","",IFERROR(INDEX('CCA Util %'!$G:$G,MATCH($B2117,'CCA Util %'!$E:$E,0)),""))</f>
        <v/>
      </c>
      <c r="AE2117">
        <f>IF(OR($B2117="",$U2117=""),"",$U2117&amp;" &amp; "&amp;IF(OR($AD2117="",$AD2117=0),"Util NA",$AD2117&amp;" Util"))</f>
        <v/>
      </c>
    </row>
    <row r="2118" ht="15.75" customHeight="1" s="42">
      <c r="A2118" s="41" t="n"/>
      <c r="G2118" s="38" t="n"/>
      <c r="H2118" s="38" t="n"/>
      <c r="I2118" s="38" t="n"/>
      <c r="J2118" s="38" t="n"/>
      <c r="K2118" s="38" t="n"/>
      <c r="L2118" s="38" t="n"/>
      <c r="N2118" s="36">
        <f>IF($B2118="","",IF($C2118="SUPERSTORE","Superstore","DH"))</f>
        <v/>
      </c>
      <c r="O2118" s="36">
        <f>IF($B2118="","",IFERROR(VLOOKUP($B2118,Mapping!$A:$C,2,0),"Not Mapped"))</f>
        <v/>
      </c>
      <c r="P2118" s="36">
        <f>IF($B2118="","",IFERROR(VLOOKUP($B2118,Mapping!$A:$C,3,0),"Not Mapped"))</f>
        <v/>
      </c>
      <c r="Q2118" s="36">
        <f>IF($B2118="","",IFERROR(VLOOKUP($O2118,Leaders!$A:$B,2,0),"Not Mapped"))</f>
        <v/>
      </c>
      <c r="R2118" s="36">
        <f>IF($B2118="","",IF(COUNTIF(Exclusions!$A:$A,$B2118)&gt;0,"Yes","No"))</f>
        <v/>
      </c>
      <c r="S2118" s="38">
        <f>IF($B2118="","",MIN(1,DAY($A2118)/IF($N2118="Superstore",Settings!$B$5,Settings!$B$4)))</f>
        <v/>
      </c>
      <c r="T2118" s="38">
        <f>IF(OR($B2118="",$G2118="",$S2118=0),"",$G2118/$S2118)</f>
        <v/>
      </c>
      <c r="U2118" s="36">
        <f>IF($T2118="","",IF($T2118&lt;Settings!$B$8,"Critical",IF($T2118&lt;Settings!$B$9,"Semi Critical","Non Critical")))</f>
        <v/>
      </c>
      <c r="V2118" s="28" t="n"/>
      <c r="Z2118">
        <f>IF($B2118="","",IFERROR(VLOOKUP($B2118,'Plan HC for CCA'!$A:$B,2,0),""))</f>
        <v/>
      </c>
      <c r="AA2118">
        <f>IF(OR($B2118="",$Z2118=""),"",IF(N($M2118)&lt;$Z2118,"Delta","No Delta"))</f>
        <v/>
      </c>
      <c r="AB2118">
        <f>IF(OR($B2118="",$Z2118=""),"",MAX(0,$Z2118-N($M2118)))</f>
        <v/>
      </c>
      <c r="AC2118" s="46">
        <f>IF($B2118="","",IFERROR(INDEX('CCA Util %'!$H:$H,MATCH($B2118,'CCA Util %'!$E:$E,0)),""))</f>
        <v/>
      </c>
      <c r="AD2118">
        <f>IF($B2118="","",IFERROR(INDEX('CCA Util %'!$G:$G,MATCH($B2118,'CCA Util %'!$E:$E,0)),""))</f>
        <v/>
      </c>
      <c r="AE2118">
        <f>IF(OR($B2118="",$U2118=""),"",$U2118&amp;" &amp; "&amp;IF(OR($AD2118="",$AD2118=0),"Util NA",$AD2118&amp;" Util"))</f>
        <v/>
      </c>
    </row>
    <row r="2119" ht="15.75" customHeight="1" s="42">
      <c r="A2119" s="41" t="n"/>
      <c r="G2119" s="38" t="n"/>
      <c r="H2119" s="38" t="n"/>
      <c r="I2119" s="38" t="n"/>
      <c r="J2119" s="38" t="n"/>
      <c r="K2119" s="38" t="n"/>
      <c r="L2119" s="38" t="n"/>
      <c r="N2119" s="36">
        <f>IF($B2119="","",IF($C2119="SUPERSTORE","Superstore","DH"))</f>
        <v/>
      </c>
      <c r="O2119" s="36">
        <f>IF($B2119="","",IFERROR(VLOOKUP($B2119,Mapping!$A:$C,2,0),"Not Mapped"))</f>
        <v/>
      </c>
      <c r="P2119" s="36">
        <f>IF($B2119="","",IFERROR(VLOOKUP($B2119,Mapping!$A:$C,3,0),"Not Mapped"))</f>
        <v/>
      </c>
      <c r="Q2119" s="36">
        <f>IF($B2119="","",IFERROR(VLOOKUP($O2119,Leaders!$A:$B,2,0),"Not Mapped"))</f>
        <v/>
      </c>
      <c r="R2119" s="36">
        <f>IF($B2119="","",IF(COUNTIF(Exclusions!$A:$A,$B2119)&gt;0,"Yes","No"))</f>
        <v/>
      </c>
      <c r="S2119" s="38">
        <f>IF($B2119="","",MIN(1,DAY($A2119)/IF($N2119="Superstore",Settings!$B$5,Settings!$B$4)))</f>
        <v/>
      </c>
      <c r="T2119" s="38">
        <f>IF(OR($B2119="",$G2119="",$S2119=0),"",$G2119/$S2119)</f>
        <v/>
      </c>
      <c r="U2119" s="36">
        <f>IF($T2119="","",IF($T2119&lt;Settings!$B$8,"Critical",IF($T2119&lt;Settings!$B$9,"Semi Critical","Non Critical")))</f>
        <v/>
      </c>
      <c r="V2119" s="28" t="n"/>
      <c r="Z2119">
        <f>IF($B2119="","",IFERROR(VLOOKUP($B2119,'Plan HC for CCA'!$A:$B,2,0),""))</f>
        <v/>
      </c>
      <c r="AA2119">
        <f>IF(OR($B2119="",$Z2119=""),"",IF(N($M2119)&lt;$Z2119,"Delta","No Delta"))</f>
        <v/>
      </c>
      <c r="AB2119">
        <f>IF(OR($B2119="",$Z2119=""),"",MAX(0,$Z2119-N($M2119)))</f>
        <v/>
      </c>
      <c r="AC2119" s="46">
        <f>IF($B2119="","",IFERROR(INDEX('CCA Util %'!$H:$H,MATCH($B2119,'CCA Util %'!$E:$E,0)),""))</f>
        <v/>
      </c>
      <c r="AD2119">
        <f>IF($B2119="","",IFERROR(INDEX('CCA Util %'!$G:$G,MATCH($B2119,'CCA Util %'!$E:$E,0)),""))</f>
        <v/>
      </c>
      <c r="AE2119">
        <f>IF(OR($B2119="",$U2119=""),"",$U2119&amp;" &amp; "&amp;IF(OR($AD2119="",$AD2119=0),"Util NA",$AD2119&amp;" Util"))</f>
        <v/>
      </c>
    </row>
    <row r="2120" ht="15.75" customHeight="1" s="42">
      <c r="A2120" s="41" t="n"/>
      <c r="G2120" s="38" t="n"/>
      <c r="H2120" s="38" t="n"/>
      <c r="I2120" s="38" t="n"/>
      <c r="J2120" s="38" t="n"/>
      <c r="K2120" s="38" t="n"/>
      <c r="L2120" s="38" t="n"/>
      <c r="N2120" s="36">
        <f>IF($B2120="","",IF($C2120="SUPERSTORE","Superstore","DH"))</f>
        <v/>
      </c>
      <c r="O2120" s="36">
        <f>IF($B2120="","",IFERROR(VLOOKUP($B2120,Mapping!$A:$C,2,0),"Not Mapped"))</f>
        <v/>
      </c>
      <c r="P2120" s="36">
        <f>IF($B2120="","",IFERROR(VLOOKUP($B2120,Mapping!$A:$C,3,0),"Not Mapped"))</f>
        <v/>
      </c>
      <c r="Q2120" s="36">
        <f>IF($B2120="","",IFERROR(VLOOKUP($O2120,Leaders!$A:$B,2,0),"Not Mapped"))</f>
        <v/>
      </c>
      <c r="R2120" s="36">
        <f>IF($B2120="","",IF(COUNTIF(Exclusions!$A:$A,$B2120)&gt;0,"Yes","No"))</f>
        <v/>
      </c>
      <c r="S2120" s="38">
        <f>IF($B2120="","",MIN(1,DAY($A2120)/IF($N2120="Superstore",Settings!$B$5,Settings!$B$4)))</f>
        <v/>
      </c>
      <c r="T2120" s="38">
        <f>IF(OR($B2120="",$G2120="",$S2120=0),"",$G2120/$S2120)</f>
        <v/>
      </c>
      <c r="U2120" s="36">
        <f>IF($T2120="","",IF($T2120&lt;Settings!$B$8,"Critical",IF($T2120&lt;Settings!$B$9,"Semi Critical","Non Critical")))</f>
        <v/>
      </c>
      <c r="V2120" s="28" t="n"/>
      <c r="Z2120">
        <f>IF($B2120="","",IFERROR(VLOOKUP($B2120,'Plan HC for CCA'!$A:$B,2,0),""))</f>
        <v/>
      </c>
      <c r="AA2120">
        <f>IF(OR($B2120="",$Z2120=""),"",IF(N($M2120)&lt;$Z2120,"Delta","No Delta"))</f>
        <v/>
      </c>
      <c r="AB2120">
        <f>IF(OR($B2120="",$Z2120=""),"",MAX(0,$Z2120-N($M2120)))</f>
        <v/>
      </c>
      <c r="AC2120" s="46">
        <f>IF($B2120="","",IFERROR(INDEX('CCA Util %'!$H:$H,MATCH($B2120,'CCA Util %'!$E:$E,0)),""))</f>
        <v/>
      </c>
      <c r="AD2120">
        <f>IF($B2120="","",IFERROR(INDEX('CCA Util %'!$G:$G,MATCH($B2120,'CCA Util %'!$E:$E,0)),""))</f>
        <v/>
      </c>
      <c r="AE2120">
        <f>IF(OR($B2120="",$U2120=""),"",$U2120&amp;" &amp; "&amp;IF(OR($AD2120="",$AD2120=0),"Util NA",$AD2120&amp;" Util"))</f>
        <v/>
      </c>
    </row>
    <row r="2121" ht="15.75" customHeight="1" s="42">
      <c r="A2121" s="41" t="n"/>
      <c r="G2121" s="38" t="n"/>
      <c r="H2121" s="38" t="n"/>
      <c r="I2121" s="38" t="n"/>
      <c r="J2121" s="38" t="n"/>
      <c r="K2121" s="38" t="n"/>
      <c r="L2121" s="38" t="n"/>
      <c r="N2121" s="36">
        <f>IF($B2121="","",IF($C2121="SUPERSTORE","Superstore","DH"))</f>
        <v/>
      </c>
      <c r="O2121" s="36">
        <f>IF($B2121="","",IFERROR(VLOOKUP($B2121,Mapping!$A:$C,2,0),"Not Mapped"))</f>
        <v/>
      </c>
      <c r="P2121" s="36">
        <f>IF($B2121="","",IFERROR(VLOOKUP($B2121,Mapping!$A:$C,3,0),"Not Mapped"))</f>
        <v/>
      </c>
      <c r="Q2121" s="36">
        <f>IF($B2121="","",IFERROR(VLOOKUP($O2121,Leaders!$A:$B,2,0),"Not Mapped"))</f>
        <v/>
      </c>
      <c r="R2121" s="36">
        <f>IF($B2121="","",IF(COUNTIF(Exclusions!$A:$A,$B2121)&gt;0,"Yes","No"))</f>
        <v/>
      </c>
      <c r="S2121" s="38">
        <f>IF($B2121="","",MIN(1,DAY($A2121)/IF($N2121="Superstore",Settings!$B$5,Settings!$B$4)))</f>
        <v/>
      </c>
      <c r="T2121" s="38">
        <f>IF(OR($B2121="",$G2121="",$S2121=0),"",$G2121/$S2121)</f>
        <v/>
      </c>
      <c r="U2121" s="36">
        <f>IF($T2121="","",IF($T2121&lt;Settings!$B$8,"Critical",IF($T2121&lt;Settings!$B$9,"Semi Critical","Non Critical")))</f>
        <v/>
      </c>
      <c r="V2121" s="28" t="n"/>
      <c r="Z2121">
        <f>IF($B2121="","",IFERROR(VLOOKUP($B2121,'Plan HC for CCA'!$A:$B,2,0),""))</f>
        <v/>
      </c>
      <c r="AA2121">
        <f>IF(OR($B2121="",$Z2121=""),"",IF(N($M2121)&lt;$Z2121,"Delta","No Delta"))</f>
        <v/>
      </c>
      <c r="AB2121">
        <f>IF(OR($B2121="",$Z2121=""),"",MAX(0,$Z2121-N($M2121)))</f>
        <v/>
      </c>
      <c r="AC2121" s="46">
        <f>IF($B2121="","",IFERROR(INDEX('CCA Util %'!$H:$H,MATCH($B2121,'CCA Util %'!$E:$E,0)),""))</f>
        <v/>
      </c>
      <c r="AD2121">
        <f>IF($B2121="","",IFERROR(INDEX('CCA Util %'!$G:$G,MATCH($B2121,'CCA Util %'!$E:$E,0)),""))</f>
        <v/>
      </c>
      <c r="AE2121">
        <f>IF(OR($B2121="",$U2121=""),"",$U2121&amp;" &amp; "&amp;IF(OR($AD2121="",$AD2121=0),"Util NA",$AD2121&amp;" Util"))</f>
        <v/>
      </c>
    </row>
    <row r="2122" ht="15.75" customHeight="1" s="42">
      <c r="A2122" s="41" t="n"/>
      <c r="G2122" s="38" t="n"/>
      <c r="H2122" s="38" t="n"/>
      <c r="I2122" s="38" t="n"/>
      <c r="J2122" s="38" t="n"/>
      <c r="K2122" s="38" t="n"/>
      <c r="L2122" s="38" t="n"/>
      <c r="N2122" s="36">
        <f>IF($B2122="","",IF($C2122="SUPERSTORE","Superstore","DH"))</f>
        <v/>
      </c>
      <c r="O2122" s="36">
        <f>IF($B2122="","",IFERROR(VLOOKUP($B2122,Mapping!$A:$C,2,0),"Not Mapped"))</f>
        <v/>
      </c>
      <c r="P2122" s="36">
        <f>IF($B2122="","",IFERROR(VLOOKUP($B2122,Mapping!$A:$C,3,0),"Not Mapped"))</f>
        <v/>
      </c>
      <c r="Q2122" s="36">
        <f>IF($B2122="","",IFERROR(VLOOKUP($O2122,Leaders!$A:$B,2,0),"Not Mapped"))</f>
        <v/>
      </c>
      <c r="R2122" s="36">
        <f>IF($B2122="","",IF(COUNTIF(Exclusions!$A:$A,$B2122)&gt;0,"Yes","No"))</f>
        <v/>
      </c>
      <c r="S2122" s="38">
        <f>IF($B2122="","",MIN(1,DAY($A2122)/IF($N2122="Superstore",Settings!$B$5,Settings!$B$4)))</f>
        <v/>
      </c>
      <c r="T2122" s="38">
        <f>IF(OR($B2122="",$G2122="",$S2122=0),"",$G2122/$S2122)</f>
        <v/>
      </c>
      <c r="U2122" s="36">
        <f>IF($T2122="","",IF($T2122&lt;Settings!$B$8,"Critical",IF($T2122&lt;Settings!$B$9,"Semi Critical","Non Critical")))</f>
        <v/>
      </c>
      <c r="V2122" s="28" t="n"/>
      <c r="Z2122">
        <f>IF($B2122="","",IFERROR(VLOOKUP($B2122,'Plan HC for CCA'!$A:$B,2,0),""))</f>
        <v/>
      </c>
      <c r="AA2122">
        <f>IF(OR($B2122="",$Z2122=""),"",IF(N($M2122)&lt;$Z2122,"Delta","No Delta"))</f>
        <v/>
      </c>
      <c r="AB2122">
        <f>IF(OR($B2122="",$Z2122=""),"",MAX(0,$Z2122-N($M2122)))</f>
        <v/>
      </c>
      <c r="AC2122" s="46">
        <f>IF($B2122="","",IFERROR(INDEX('CCA Util %'!$H:$H,MATCH($B2122,'CCA Util %'!$E:$E,0)),""))</f>
        <v/>
      </c>
      <c r="AD2122">
        <f>IF($B2122="","",IFERROR(INDEX('CCA Util %'!$G:$G,MATCH($B2122,'CCA Util %'!$E:$E,0)),""))</f>
        <v/>
      </c>
      <c r="AE2122">
        <f>IF(OR($B2122="",$U2122=""),"",$U2122&amp;" &amp; "&amp;IF(OR($AD2122="",$AD2122=0),"Util NA",$AD2122&amp;" Util"))</f>
        <v/>
      </c>
    </row>
    <row r="2123" ht="15.75" customHeight="1" s="42">
      <c r="A2123" s="41" t="n"/>
      <c r="G2123" s="38" t="n"/>
      <c r="H2123" s="38" t="n"/>
      <c r="I2123" s="38" t="n"/>
      <c r="J2123" s="38" t="n"/>
      <c r="K2123" s="38" t="n"/>
      <c r="L2123" s="38" t="n"/>
      <c r="N2123" s="36">
        <f>IF($B2123="","",IF($C2123="SUPERSTORE","Superstore","DH"))</f>
        <v/>
      </c>
      <c r="O2123" s="36">
        <f>IF($B2123="","",IFERROR(VLOOKUP($B2123,Mapping!$A:$C,2,0),"Not Mapped"))</f>
        <v/>
      </c>
      <c r="P2123" s="36">
        <f>IF($B2123="","",IFERROR(VLOOKUP($B2123,Mapping!$A:$C,3,0),"Not Mapped"))</f>
        <v/>
      </c>
      <c r="Q2123" s="36">
        <f>IF($B2123="","",IFERROR(VLOOKUP($O2123,Leaders!$A:$B,2,0),"Not Mapped"))</f>
        <v/>
      </c>
      <c r="R2123" s="36">
        <f>IF($B2123="","",IF(COUNTIF(Exclusions!$A:$A,$B2123)&gt;0,"Yes","No"))</f>
        <v/>
      </c>
      <c r="S2123" s="38">
        <f>IF($B2123="","",MIN(1,DAY($A2123)/IF($N2123="Superstore",Settings!$B$5,Settings!$B$4)))</f>
        <v/>
      </c>
      <c r="T2123" s="38">
        <f>IF(OR($B2123="",$G2123="",$S2123=0),"",$G2123/$S2123)</f>
        <v/>
      </c>
      <c r="U2123" s="36">
        <f>IF($T2123="","",IF($T2123&lt;Settings!$B$8,"Critical",IF($T2123&lt;Settings!$B$9,"Semi Critical","Non Critical")))</f>
        <v/>
      </c>
      <c r="V2123" s="28" t="n"/>
      <c r="Z2123">
        <f>IF($B2123="","",IFERROR(VLOOKUP($B2123,'Plan HC for CCA'!$A:$B,2,0),""))</f>
        <v/>
      </c>
      <c r="AA2123">
        <f>IF(OR($B2123="",$Z2123=""),"",IF(N($M2123)&lt;$Z2123,"Delta","No Delta"))</f>
        <v/>
      </c>
      <c r="AB2123">
        <f>IF(OR($B2123="",$Z2123=""),"",MAX(0,$Z2123-N($M2123)))</f>
        <v/>
      </c>
      <c r="AC2123" s="46">
        <f>IF($B2123="","",IFERROR(INDEX('CCA Util %'!$H:$H,MATCH($B2123,'CCA Util %'!$E:$E,0)),""))</f>
        <v/>
      </c>
      <c r="AD2123">
        <f>IF($B2123="","",IFERROR(INDEX('CCA Util %'!$G:$G,MATCH($B2123,'CCA Util %'!$E:$E,0)),""))</f>
        <v/>
      </c>
      <c r="AE2123">
        <f>IF(OR($B2123="",$U2123=""),"",$U2123&amp;" &amp; "&amp;IF(OR($AD2123="",$AD2123=0),"Util NA",$AD2123&amp;" Util"))</f>
        <v/>
      </c>
    </row>
    <row r="2124" ht="15.75" customHeight="1" s="42">
      <c r="A2124" s="41" t="n"/>
      <c r="G2124" s="38" t="n"/>
      <c r="H2124" s="38" t="n"/>
      <c r="I2124" s="38" t="n"/>
      <c r="J2124" s="38" t="n"/>
      <c r="K2124" s="38" t="n"/>
      <c r="L2124" s="38" t="n"/>
      <c r="N2124" s="36">
        <f>IF($B2124="","",IF($C2124="SUPERSTORE","Superstore","DH"))</f>
        <v/>
      </c>
      <c r="O2124" s="36">
        <f>IF($B2124="","",IFERROR(VLOOKUP($B2124,Mapping!$A:$C,2,0),"Not Mapped"))</f>
        <v/>
      </c>
      <c r="P2124" s="36">
        <f>IF($B2124="","",IFERROR(VLOOKUP($B2124,Mapping!$A:$C,3,0),"Not Mapped"))</f>
        <v/>
      </c>
      <c r="Q2124" s="36">
        <f>IF($B2124="","",IFERROR(VLOOKUP($O2124,Leaders!$A:$B,2,0),"Not Mapped"))</f>
        <v/>
      </c>
      <c r="R2124" s="36">
        <f>IF($B2124="","",IF(COUNTIF(Exclusions!$A:$A,$B2124)&gt;0,"Yes","No"))</f>
        <v/>
      </c>
      <c r="S2124" s="38">
        <f>IF($B2124="","",MIN(1,DAY($A2124)/IF($N2124="Superstore",Settings!$B$5,Settings!$B$4)))</f>
        <v/>
      </c>
      <c r="T2124" s="38">
        <f>IF(OR($B2124="",$G2124="",$S2124=0),"",$G2124/$S2124)</f>
        <v/>
      </c>
      <c r="U2124" s="36">
        <f>IF($T2124="","",IF($T2124&lt;Settings!$B$8,"Critical",IF($T2124&lt;Settings!$B$9,"Semi Critical","Non Critical")))</f>
        <v/>
      </c>
      <c r="V2124" s="28" t="n"/>
      <c r="Z2124">
        <f>IF($B2124="","",IFERROR(VLOOKUP($B2124,'Plan HC for CCA'!$A:$B,2,0),""))</f>
        <v/>
      </c>
      <c r="AA2124">
        <f>IF(OR($B2124="",$Z2124=""),"",IF(N($M2124)&lt;$Z2124,"Delta","No Delta"))</f>
        <v/>
      </c>
      <c r="AB2124">
        <f>IF(OR($B2124="",$Z2124=""),"",MAX(0,$Z2124-N($M2124)))</f>
        <v/>
      </c>
      <c r="AC2124" s="46">
        <f>IF($B2124="","",IFERROR(INDEX('CCA Util %'!$H:$H,MATCH($B2124,'CCA Util %'!$E:$E,0)),""))</f>
        <v/>
      </c>
      <c r="AD2124">
        <f>IF($B2124="","",IFERROR(INDEX('CCA Util %'!$G:$G,MATCH($B2124,'CCA Util %'!$E:$E,0)),""))</f>
        <v/>
      </c>
      <c r="AE2124">
        <f>IF(OR($B2124="",$U2124=""),"",$U2124&amp;" &amp; "&amp;IF(OR($AD2124="",$AD2124=0),"Util NA",$AD2124&amp;" Util"))</f>
        <v/>
      </c>
    </row>
    <row r="2125" ht="15.75" customHeight="1" s="42">
      <c r="A2125" s="41" t="n"/>
      <c r="G2125" s="38" t="n"/>
      <c r="H2125" s="38" t="n"/>
      <c r="I2125" s="38" t="n"/>
      <c r="J2125" s="38" t="n"/>
      <c r="K2125" s="38" t="n"/>
      <c r="L2125" s="38" t="n"/>
      <c r="N2125" s="36">
        <f>IF($B2125="","",IF($C2125="SUPERSTORE","Superstore","DH"))</f>
        <v/>
      </c>
      <c r="O2125" s="36">
        <f>IF($B2125="","",IFERROR(VLOOKUP($B2125,Mapping!$A:$C,2,0),"Not Mapped"))</f>
        <v/>
      </c>
      <c r="P2125" s="36">
        <f>IF($B2125="","",IFERROR(VLOOKUP($B2125,Mapping!$A:$C,3,0),"Not Mapped"))</f>
        <v/>
      </c>
      <c r="Q2125" s="36">
        <f>IF($B2125="","",IFERROR(VLOOKUP($O2125,Leaders!$A:$B,2,0),"Not Mapped"))</f>
        <v/>
      </c>
      <c r="R2125" s="36">
        <f>IF($B2125="","",IF(COUNTIF(Exclusions!$A:$A,$B2125)&gt;0,"Yes","No"))</f>
        <v/>
      </c>
      <c r="S2125" s="38">
        <f>IF($B2125="","",MIN(1,DAY($A2125)/IF($N2125="Superstore",Settings!$B$5,Settings!$B$4)))</f>
        <v/>
      </c>
      <c r="T2125" s="38">
        <f>IF(OR($B2125="",$G2125="",$S2125=0),"",$G2125/$S2125)</f>
        <v/>
      </c>
      <c r="U2125" s="36">
        <f>IF($T2125="","",IF($T2125&lt;Settings!$B$8,"Critical",IF($T2125&lt;Settings!$B$9,"Semi Critical","Non Critical")))</f>
        <v/>
      </c>
      <c r="V2125" s="28" t="n"/>
      <c r="Z2125">
        <f>IF($B2125="","",IFERROR(VLOOKUP($B2125,'Plan HC for CCA'!$A:$B,2,0),""))</f>
        <v/>
      </c>
      <c r="AA2125">
        <f>IF(OR($B2125="",$Z2125=""),"",IF(N($M2125)&lt;$Z2125,"Delta","No Delta"))</f>
        <v/>
      </c>
      <c r="AB2125">
        <f>IF(OR($B2125="",$Z2125=""),"",MAX(0,$Z2125-N($M2125)))</f>
        <v/>
      </c>
      <c r="AC2125" s="46">
        <f>IF($B2125="","",IFERROR(INDEX('CCA Util %'!$H:$H,MATCH($B2125,'CCA Util %'!$E:$E,0)),""))</f>
        <v/>
      </c>
      <c r="AD2125">
        <f>IF($B2125="","",IFERROR(INDEX('CCA Util %'!$G:$G,MATCH($B2125,'CCA Util %'!$E:$E,0)),""))</f>
        <v/>
      </c>
      <c r="AE2125">
        <f>IF(OR($B2125="",$U2125=""),"",$U2125&amp;" &amp; "&amp;IF(OR($AD2125="",$AD2125=0),"Util NA",$AD2125&amp;" Util"))</f>
        <v/>
      </c>
    </row>
    <row r="2126" ht="15.75" customHeight="1" s="42">
      <c r="A2126" s="41" t="n"/>
      <c r="G2126" s="38" t="n"/>
      <c r="H2126" s="38" t="n"/>
      <c r="I2126" s="38" t="n"/>
      <c r="J2126" s="38" t="n"/>
      <c r="K2126" s="38" t="n"/>
      <c r="L2126" s="38" t="n"/>
      <c r="N2126" s="36">
        <f>IF($B2126="","",IF($C2126="SUPERSTORE","Superstore","DH"))</f>
        <v/>
      </c>
      <c r="O2126" s="36">
        <f>IF($B2126="","",IFERROR(VLOOKUP($B2126,Mapping!$A:$C,2,0),"Not Mapped"))</f>
        <v/>
      </c>
      <c r="P2126" s="36">
        <f>IF($B2126="","",IFERROR(VLOOKUP($B2126,Mapping!$A:$C,3,0),"Not Mapped"))</f>
        <v/>
      </c>
      <c r="Q2126" s="36">
        <f>IF($B2126="","",IFERROR(VLOOKUP($O2126,Leaders!$A:$B,2,0),"Not Mapped"))</f>
        <v/>
      </c>
      <c r="R2126" s="36">
        <f>IF($B2126="","",IF(COUNTIF(Exclusions!$A:$A,$B2126)&gt;0,"Yes","No"))</f>
        <v/>
      </c>
      <c r="S2126" s="38">
        <f>IF($B2126="","",MIN(1,DAY($A2126)/IF($N2126="Superstore",Settings!$B$5,Settings!$B$4)))</f>
        <v/>
      </c>
      <c r="T2126" s="38">
        <f>IF(OR($B2126="",$G2126="",$S2126=0),"",$G2126/$S2126)</f>
        <v/>
      </c>
      <c r="U2126" s="36">
        <f>IF($T2126="","",IF($T2126&lt;Settings!$B$8,"Critical",IF($T2126&lt;Settings!$B$9,"Semi Critical","Non Critical")))</f>
        <v/>
      </c>
      <c r="V2126" s="28" t="n"/>
      <c r="Z2126">
        <f>IF($B2126="","",IFERROR(VLOOKUP($B2126,'Plan HC for CCA'!$A:$B,2,0),""))</f>
        <v/>
      </c>
      <c r="AA2126">
        <f>IF(OR($B2126="",$Z2126=""),"",IF(N($M2126)&lt;$Z2126,"Delta","No Delta"))</f>
        <v/>
      </c>
      <c r="AB2126">
        <f>IF(OR($B2126="",$Z2126=""),"",MAX(0,$Z2126-N($M2126)))</f>
        <v/>
      </c>
      <c r="AC2126" s="46">
        <f>IF($B2126="","",IFERROR(INDEX('CCA Util %'!$H:$H,MATCH($B2126,'CCA Util %'!$E:$E,0)),""))</f>
        <v/>
      </c>
      <c r="AD2126">
        <f>IF($B2126="","",IFERROR(INDEX('CCA Util %'!$G:$G,MATCH($B2126,'CCA Util %'!$E:$E,0)),""))</f>
        <v/>
      </c>
      <c r="AE2126">
        <f>IF(OR($B2126="",$U2126=""),"",$U2126&amp;" &amp; "&amp;IF(OR($AD2126="",$AD2126=0),"Util NA",$AD2126&amp;" Util"))</f>
        <v/>
      </c>
    </row>
    <row r="2127" ht="15.75" customHeight="1" s="42">
      <c r="A2127" s="41" t="n"/>
      <c r="G2127" s="38" t="n"/>
      <c r="H2127" s="38" t="n"/>
      <c r="I2127" s="38" t="n"/>
      <c r="J2127" s="38" t="n"/>
      <c r="K2127" s="38" t="n"/>
      <c r="L2127" s="38" t="n"/>
      <c r="N2127" s="36">
        <f>IF($B2127="","",IF($C2127="SUPERSTORE","Superstore","DH"))</f>
        <v/>
      </c>
      <c r="O2127" s="36">
        <f>IF($B2127="","",IFERROR(VLOOKUP($B2127,Mapping!$A:$C,2,0),"Not Mapped"))</f>
        <v/>
      </c>
      <c r="P2127" s="36">
        <f>IF($B2127="","",IFERROR(VLOOKUP($B2127,Mapping!$A:$C,3,0),"Not Mapped"))</f>
        <v/>
      </c>
      <c r="Q2127" s="36">
        <f>IF($B2127="","",IFERROR(VLOOKUP($O2127,Leaders!$A:$B,2,0),"Not Mapped"))</f>
        <v/>
      </c>
      <c r="R2127" s="36">
        <f>IF($B2127="","",IF(COUNTIF(Exclusions!$A:$A,$B2127)&gt;0,"Yes","No"))</f>
        <v/>
      </c>
      <c r="S2127" s="38">
        <f>IF($B2127="","",MIN(1,DAY($A2127)/IF($N2127="Superstore",Settings!$B$5,Settings!$B$4)))</f>
        <v/>
      </c>
      <c r="T2127" s="38">
        <f>IF(OR($B2127="",$G2127="",$S2127=0),"",$G2127/$S2127)</f>
        <v/>
      </c>
      <c r="U2127" s="36">
        <f>IF($T2127="","",IF($T2127&lt;Settings!$B$8,"Critical",IF($T2127&lt;Settings!$B$9,"Semi Critical","Non Critical")))</f>
        <v/>
      </c>
      <c r="V2127" s="28" t="n"/>
      <c r="Z2127">
        <f>IF($B2127="","",IFERROR(VLOOKUP($B2127,'Plan HC for CCA'!$A:$B,2,0),""))</f>
        <v/>
      </c>
      <c r="AA2127">
        <f>IF(OR($B2127="",$Z2127=""),"",IF(N($M2127)&lt;$Z2127,"Delta","No Delta"))</f>
        <v/>
      </c>
      <c r="AB2127">
        <f>IF(OR($B2127="",$Z2127=""),"",MAX(0,$Z2127-N($M2127)))</f>
        <v/>
      </c>
      <c r="AC2127" s="46">
        <f>IF($B2127="","",IFERROR(INDEX('CCA Util %'!$H:$H,MATCH($B2127,'CCA Util %'!$E:$E,0)),""))</f>
        <v/>
      </c>
      <c r="AD2127">
        <f>IF($B2127="","",IFERROR(INDEX('CCA Util %'!$G:$G,MATCH($B2127,'CCA Util %'!$E:$E,0)),""))</f>
        <v/>
      </c>
      <c r="AE2127">
        <f>IF(OR($B2127="",$U2127=""),"",$U2127&amp;" &amp; "&amp;IF(OR($AD2127="",$AD2127=0),"Util NA",$AD2127&amp;" Util"))</f>
        <v/>
      </c>
    </row>
    <row r="2128" ht="15.75" customHeight="1" s="42">
      <c r="A2128" s="41" t="n"/>
      <c r="G2128" s="38" t="n"/>
      <c r="H2128" s="38" t="n"/>
      <c r="I2128" s="38" t="n"/>
      <c r="J2128" s="38" t="n"/>
      <c r="K2128" s="38" t="n"/>
      <c r="L2128" s="38" t="n"/>
      <c r="N2128" s="36">
        <f>IF($B2128="","",IF($C2128="SUPERSTORE","Superstore","DH"))</f>
        <v/>
      </c>
      <c r="O2128" s="36">
        <f>IF($B2128="","",IFERROR(VLOOKUP($B2128,Mapping!$A:$C,2,0),"Not Mapped"))</f>
        <v/>
      </c>
      <c r="P2128" s="36">
        <f>IF($B2128="","",IFERROR(VLOOKUP($B2128,Mapping!$A:$C,3,0),"Not Mapped"))</f>
        <v/>
      </c>
      <c r="Q2128" s="36">
        <f>IF($B2128="","",IFERROR(VLOOKUP($O2128,Leaders!$A:$B,2,0),"Not Mapped"))</f>
        <v/>
      </c>
      <c r="R2128" s="36">
        <f>IF($B2128="","",IF(COUNTIF(Exclusions!$A:$A,$B2128)&gt;0,"Yes","No"))</f>
        <v/>
      </c>
      <c r="S2128" s="38">
        <f>IF($B2128="","",MIN(1,DAY($A2128)/IF($N2128="Superstore",Settings!$B$5,Settings!$B$4)))</f>
        <v/>
      </c>
      <c r="T2128" s="38">
        <f>IF(OR($B2128="",$G2128="",$S2128=0),"",$G2128/$S2128)</f>
        <v/>
      </c>
      <c r="U2128" s="36">
        <f>IF($T2128="","",IF($T2128&lt;Settings!$B$8,"Critical",IF($T2128&lt;Settings!$B$9,"Semi Critical","Non Critical")))</f>
        <v/>
      </c>
      <c r="V2128" s="28" t="n"/>
      <c r="Z2128">
        <f>IF($B2128="","",IFERROR(VLOOKUP($B2128,'Plan HC for CCA'!$A:$B,2,0),""))</f>
        <v/>
      </c>
      <c r="AA2128">
        <f>IF(OR($B2128="",$Z2128=""),"",IF(N($M2128)&lt;$Z2128,"Delta","No Delta"))</f>
        <v/>
      </c>
      <c r="AB2128">
        <f>IF(OR($B2128="",$Z2128=""),"",MAX(0,$Z2128-N($M2128)))</f>
        <v/>
      </c>
      <c r="AC2128" s="46">
        <f>IF($B2128="","",IFERROR(INDEX('CCA Util %'!$H:$H,MATCH($B2128,'CCA Util %'!$E:$E,0)),""))</f>
        <v/>
      </c>
      <c r="AD2128">
        <f>IF($B2128="","",IFERROR(INDEX('CCA Util %'!$G:$G,MATCH($B2128,'CCA Util %'!$E:$E,0)),""))</f>
        <v/>
      </c>
      <c r="AE2128">
        <f>IF(OR($B2128="",$U2128=""),"",$U2128&amp;" &amp; "&amp;IF(OR($AD2128="",$AD2128=0),"Util NA",$AD2128&amp;" Util"))</f>
        <v/>
      </c>
    </row>
    <row r="2129" ht="15.75" customHeight="1" s="42">
      <c r="A2129" s="41" t="n"/>
      <c r="G2129" s="38" t="n"/>
      <c r="H2129" s="38" t="n"/>
      <c r="I2129" s="38" t="n"/>
      <c r="J2129" s="38" t="n"/>
      <c r="K2129" s="38" t="n"/>
      <c r="L2129" s="38" t="n"/>
      <c r="N2129" s="36">
        <f>IF($B2129="","",IF($C2129="SUPERSTORE","Superstore","DH"))</f>
        <v/>
      </c>
      <c r="O2129" s="36">
        <f>IF($B2129="","",IFERROR(VLOOKUP($B2129,Mapping!$A:$C,2,0),"Not Mapped"))</f>
        <v/>
      </c>
      <c r="P2129" s="36">
        <f>IF($B2129="","",IFERROR(VLOOKUP($B2129,Mapping!$A:$C,3,0),"Not Mapped"))</f>
        <v/>
      </c>
      <c r="Q2129" s="36">
        <f>IF($B2129="","",IFERROR(VLOOKUP($O2129,Leaders!$A:$B,2,0),"Not Mapped"))</f>
        <v/>
      </c>
      <c r="R2129" s="36">
        <f>IF($B2129="","",IF(COUNTIF(Exclusions!$A:$A,$B2129)&gt;0,"Yes","No"))</f>
        <v/>
      </c>
      <c r="S2129" s="38">
        <f>IF($B2129="","",MIN(1,DAY($A2129)/IF($N2129="Superstore",Settings!$B$5,Settings!$B$4)))</f>
        <v/>
      </c>
      <c r="T2129" s="38">
        <f>IF(OR($B2129="",$G2129="",$S2129=0),"",$G2129/$S2129)</f>
        <v/>
      </c>
      <c r="U2129" s="36">
        <f>IF($T2129="","",IF($T2129&lt;Settings!$B$8,"Critical",IF($T2129&lt;Settings!$B$9,"Semi Critical","Non Critical")))</f>
        <v/>
      </c>
      <c r="V2129" s="28" t="n"/>
      <c r="Z2129">
        <f>IF($B2129="","",IFERROR(VLOOKUP($B2129,'Plan HC for CCA'!$A:$B,2,0),""))</f>
        <v/>
      </c>
      <c r="AA2129">
        <f>IF(OR($B2129="",$Z2129=""),"",IF(N($M2129)&lt;$Z2129,"Delta","No Delta"))</f>
        <v/>
      </c>
      <c r="AB2129">
        <f>IF(OR($B2129="",$Z2129=""),"",MAX(0,$Z2129-N($M2129)))</f>
        <v/>
      </c>
      <c r="AC2129" s="46">
        <f>IF($B2129="","",IFERROR(INDEX('CCA Util %'!$H:$H,MATCH($B2129,'CCA Util %'!$E:$E,0)),""))</f>
        <v/>
      </c>
      <c r="AD2129">
        <f>IF($B2129="","",IFERROR(INDEX('CCA Util %'!$G:$G,MATCH($B2129,'CCA Util %'!$E:$E,0)),""))</f>
        <v/>
      </c>
      <c r="AE2129">
        <f>IF(OR($B2129="",$U2129=""),"",$U2129&amp;" &amp; "&amp;IF(OR($AD2129="",$AD2129=0),"Util NA",$AD2129&amp;" Util"))</f>
        <v/>
      </c>
    </row>
    <row r="2130" ht="15.75" customHeight="1" s="42">
      <c r="A2130" s="41" t="n"/>
      <c r="G2130" s="38" t="n"/>
      <c r="H2130" s="38" t="n"/>
      <c r="I2130" s="38" t="n"/>
      <c r="J2130" s="38" t="n"/>
      <c r="K2130" s="38" t="n"/>
      <c r="L2130" s="38" t="n"/>
      <c r="N2130" s="36">
        <f>IF($B2130="","",IF($C2130="SUPERSTORE","Superstore","DH"))</f>
        <v/>
      </c>
      <c r="O2130" s="36">
        <f>IF($B2130="","",IFERROR(VLOOKUP($B2130,Mapping!$A:$C,2,0),"Not Mapped"))</f>
        <v/>
      </c>
      <c r="P2130" s="36">
        <f>IF($B2130="","",IFERROR(VLOOKUP($B2130,Mapping!$A:$C,3,0),"Not Mapped"))</f>
        <v/>
      </c>
      <c r="Q2130" s="36">
        <f>IF($B2130="","",IFERROR(VLOOKUP($O2130,Leaders!$A:$B,2,0),"Not Mapped"))</f>
        <v/>
      </c>
      <c r="R2130" s="36">
        <f>IF($B2130="","",IF(COUNTIF(Exclusions!$A:$A,$B2130)&gt;0,"Yes","No"))</f>
        <v/>
      </c>
      <c r="S2130" s="38">
        <f>IF($B2130="","",MIN(1,DAY($A2130)/IF($N2130="Superstore",Settings!$B$5,Settings!$B$4)))</f>
        <v/>
      </c>
      <c r="T2130" s="38">
        <f>IF(OR($B2130="",$G2130="",$S2130=0),"",$G2130/$S2130)</f>
        <v/>
      </c>
      <c r="U2130" s="36">
        <f>IF($T2130="","",IF($T2130&lt;Settings!$B$8,"Critical",IF($T2130&lt;Settings!$B$9,"Semi Critical","Non Critical")))</f>
        <v/>
      </c>
      <c r="V2130" s="28" t="n"/>
      <c r="Z2130">
        <f>IF($B2130="","",IFERROR(VLOOKUP($B2130,'Plan HC for CCA'!$A:$B,2,0),""))</f>
        <v/>
      </c>
      <c r="AA2130">
        <f>IF(OR($B2130="",$Z2130=""),"",IF(N($M2130)&lt;$Z2130,"Delta","No Delta"))</f>
        <v/>
      </c>
      <c r="AB2130">
        <f>IF(OR($B2130="",$Z2130=""),"",MAX(0,$Z2130-N($M2130)))</f>
        <v/>
      </c>
      <c r="AC2130" s="46">
        <f>IF($B2130="","",IFERROR(INDEX('CCA Util %'!$H:$H,MATCH($B2130,'CCA Util %'!$E:$E,0)),""))</f>
        <v/>
      </c>
      <c r="AD2130">
        <f>IF($B2130="","",IFERROR(INDEX('CCA Util %'!$G:$G,MATCH($B2130,'CCA Util %'!$E:$E,0)),""))</f>
        <v/>
      </c>
      <c r="AE2130">
        <f>IF(OR($B2130="",$U2130=""),"",$U2130&amp;" &amp; "&amp;IF(OR($AD2130="",$AD2130=0),"Util NA",$AD2130&amp;" Util"))</f>
        <v/>
      </c>
    </row>
    <row r="2131" ht="15.75" customHeight="1" s="42">
      <c r="A2131" s="41" t="n"/>
      <c r="G2131" s="38" t="n"/>
      <c r="H2131" s="38" t="n"/>
      <c r="I2131" s="38" t="n"/>
      <c r="J2131" s="38" t="n"/>
      <c r="K2131" s="38" t="n"/>
      <c r="L2131" s="38" t="n"/>
      <c r="N2131" s="36">
        <f>IF($B2131="","",IF($C2131="SUPERSTORE","Superstore","DH"))</f>
        <v/>
      </c>
      <c r="O2131" s="36">
        <f>IF($B2131="","",IFERROR(VLOOKUP($B2131,Mapping!$A:$C,2,0),"Not Mapped"))</f>
        <v/>
      </c>
      <c r="P2131" s="36">
        <f>IF($B2131="","",IFERROR(VLOOKUP($B2131,Mapping!$A:$C,3,0),"Not Mapped"))</f>
        <v/>
      </c>
      <c r="Q2131" s="36">
        <f>IF($B2131="","",IFERROR(VLOOKUP($O2131,Leaders!$A:$B,2,0),"Not Mapped"))</f>
        <v/>
      </c>
      <c r="R2131" s="36">
        <f>IF($B2131="","",IF(COUNTIF(Exclusions!$A:$A,$B2131)&gt;0,"Yes","No"))</f>
        <v/>
      </c>
      <c r="S2131" s="38">
        <f>IF($B2131="","",MIN(1,DAY($A2131)/IF($N2131="Superstore",Settings!$B$5,Settings!$B$4)))</f>
        <v/>
      </c>
      <c r="T2131" s="38">
        <f>IF(OR($B2131="",$G2131="",$S2131=0),"",$G2131/$S2131)</f>
        <v/>
      </c>
      <c r="U2131" s="36">
        <f>IF($T2131="","",IF($T2131&lt;Settings!$B$8,"Critical",IF($T2131&lt;Settings!$B$9,"Semi Critical","Non Critical")))</f>
        <v/>
      </c>
      <c r="V2131" s="28" t="n"/>
      <c r="Z2131">
        <f>IF($B2131="","",IFERROR(VLOOKUP($B2131,'Plan HC for CCA'!$A:$B,2,0),""))</f>
        <v/>
      </c>
      <c r="AA2131">
        <f>IF(OR($B2131="",$Z2131=""),"",IF(N($M2131)&lt;$Z2131,"Delta","No Delta"))</f>
        <v/>
      </c>
      <c r="AB2131">
        <f>IF(OR($B2131="",$Z2131=""),"",MAX(0,$Z2131-N($M2131)))</f>
        <v/>
      </c>
      <c r="AC2131" s="46">
        <f>IF($B2131="","",IFERROR(INDEX('CCA Util %'!$H:$H,MATCH($B2131,'CCA Util %'!$E:$E,0)),""))</f>
        <v/>
      </c>
      <c r="AD2131">
        <f>IF($B2131="","",IFERROR(INDEX('CCA Util %'!$G:$G,MATCH($B2131,'CCA Util %'!$E:$E,0)),""))</f>
        <v/>
      </c>
      <c r="AE2131">
        <f>IF(OR($B2131="",$U2131=""),"",$U2131&amp;" &amp; "&amp;IF(OR($AD2131="",$AD2131=0),"Util NA",$AD2131&amp;" Util"))</f>
        <v/>
      </c>
    </row>
    <row r="2132" ht="15.75" customHeight="1" s="42">
      <c r="A2132" s="41" t="n"/>
      <c r="G2132" s="38" t="n"/>
      <c r="H2132" s="38" t="n"/>
      <c r="I2132" s="38" t="n"/>
      <c r="J2132" s="38" t="n"/>
      <c r="K2132" s="38" t="n"/>
      <c r="L2132" s="38" t="n"/>
      <c r="N2132" s="36">
        <f>IF($B2132="","",IF($C2132="SUPERSTORE","Superstore","DH"))</f>
        <v/>
      </c>
      <c r="O2132" s="36">
        <f>IF($B2132="","",IFERROR(VLOOKUP($B2132,Mapping!$A:$C,2,0),"Not Mapped"))</f>
        <v/>
      </c>
      <c r="P2132" s="36">
        <f>IF($B2132="","",IFERROR(VLOOKUP($B2132,Mapping!$A:$C,3,0),"Not Mapped"))</f>
        <v/>
      </c>
      <c r="Q2132" s="36">
        <f>IF($B2132="","",IFERROR(VLOOKUP($O2132,Leaders!$A:$B,2,0),"Not Mapped"))</f>
        <v/>
      </c>
      <c r="R2132" s="36">
        <f>IF($B2132="","",IF(COUNTIF(Exclusions!$A:$A,$B2132)&gt;0,"Yes","No"))</f>
        <v/>
      </c>
      <c r="S2132" s="38">
        <f>IF($B2132="","",MIN(1,DAY($A2132)/IF($N2132="Superstore",Settings!$B$5,Settings!$B$4)))</f>
        <v/>
      </c>
      <c r="T2132" s="38">
        <f>IF(OR($B2132="",$G2132="",$S2132=0),"",$G2132/$S2132)</f>
        <v/>
      </c>
      <c r="U2132" s="36">
        <f>IF($T2132="","",IF($T2132&lt;Settings!$B$8,"Critical",IF($T2132&lt;Settings!$B$9,"Semi Critical","Non Critical")))</f>
        <v/>
      </c>
      <c r="V2132" s="28" t="n"/>
      <c r="Z2132">
        <f>IF($B2132="","",IFERROR(VLOOKUP($B2132,'Plan HC for CCA'!$A:$B,2,0),""))</f>
        <v/>
      </c>
      <c r="AA2132">
        <f>IF(OR($B2132="",$Z2132=""),"",IF(N($M2132)&lt;$Z2132,"Delta","No Delta"))</f>
        <v/>
      </c>
      <c r="AB2132">
        <f>IF(OR($B2132="",$Z2132=""),"",MAX(0,$Z2132-N($M2132)))</f>
        <v/>
      </c>
      <c r="AC2132" s="46">
        <f>IF($B2132="","",IFERROR(INDEX('CCA Util %'!$H:$H,MATCH($B2132,'CCA Util %'!$E:$E,0)),""))</f>
        <v/>
      </c>
      <c r="AD2132">
        <f>IF($B2132="","",IFERROR(INDEX('CCA Util %'!$G:$G,MATCH($B2132,'CCA Util %'!$E:$E,0)),""))</f>
        <v/>
      </c>
      <c r="AE2132">
        <f>IF(OR($B2132="",$U2132=""),"",$U2132&amp;" &amp; "&amp;IF(OR($AD2132="",$AD2132=0),"Util NA",$AD2132&amp;" Util"))</f>
        <v/>
      </c>
    </row>
    <row r="2133" ht="15.75" customHeight="1" s="42">
      <c r="A2133" s="41" t="n"/>
      <c r="G2133" s="38" t="n"/>
      <c r="H2133" s="38" t="n"/>
      <c r="I2133" s="38" t="n"/>
      <c r="J2133" s="38" t="n"/>
      <c r="K2133" s="38" t="n"/>
      <c r="L2133" s="38" t="n"/>
      <c r="N2133" s="36">
        <f>IF($B2133="","",IF($C2133="SUPERSTORE","Superstore","DH"))</f>
        <v/>
      </c>
      <c r="O2133" s="36">
        <f>IF($B2133="","",IFERROR(VLOOKUP($B2133,Mapping!$A:$C,2,0),"Not Mapped"))</f>
        <v/>
      </c>
      <c r="P2133" s="36">
        <f>IF($B2133="","",IFERROR(VLOOKUP($B2133,Mapping!$A:$C,3,0),"Not Mapped"))</f>
        <v/>
      </c>
      <c r="Q2133" s="36">
        <f>IF($B2133="","",IFERROR(VLOOKUP($O2133,Leaders!$A:$B,2,0),"Not Mapped"))</f>
        <v/>
      </c>
      <c r="R2133" s="36">
        <f>IF($B2133="","",IF(COUNTIF(Exclusions!$A:$A,$B2133)&gt;0,"Yes","No"))</f>
        <v/>
      </c>
      <c r="S2133" s="38">
        <f>IF($B2133="","",MIN(1,DAY($A2133)/IF($N2133="Superstore",Settings!$B$5,Settings!$B$4)))</f>
        <v/>
      </c>
      <c r="T2133" s="38">
        <f>IF(OR($B2133="",$G2133="",$S2133=0),"",$G2133/$S2133)</f>
        <v/>
      </c>
      <c r="U2133" s="36">
        <f>IF($T2133="","",IF($T2133&lt;Settings!$B$8,"Critical",IF($T2133&lt;Settings!$B$9,"Semi Critical","Non Critical")))</f>
        <v/>
      </c>
      <c r="V2133" s="28" t="n"/>
      <c r="Z2133">
        <f>IF($B2133="","",IFERROR(VLOOKUP($B2133,'Plan HC for CCA'!$A:$B,2,0),""))</f>
        <v/>
      </c>
      <c r="AA2133">
        <f>IF(OR($B2133="",$Z2133=""),"",IF(N($M2133)&lt;$Z2133,"Delta","No Delta"))</f>
        <v/>
      </c>
      <c r="AB2133">
        <f>IF(OR($B2133="",$Z2133=""),"",MAX(0,$Z2133-N($M2133)))</f>
        <v/>
      </c>
      <c r="AC2133" s="46">
        <f>IF($B2133="","",IFERROR(INDEX('CCA Util %'!$H:$H,MATCH($B2133,'CCA Util %'!$E:$E,0)),""))</f>
        <v/>
      </c>
      <c r="AD2133">
        <f>IF($B2133="","",IFERROR(INDEX('CCA Util %'!$G:$G,MATCH($B2133,'CCA Util %'!$E:$E,0)),""))</f>
        <v/>
      </c>
      <c r="AE2133">
        <f>IF(OR($B2133="",$U2133=""),"",$U2133&amp;" &amp; "&amp;IF(OR($AD2133="",$AD2133=0),"Util NA",$AD2133&amp;" Util"))</f>
        <v/>
      </c>
    </row>
    <row r="2134" ht="15.75" customHeight="1" s="42">
      <c r="A2134" s="41" t="n"/>
      <c r="G2134" s="38" t="n"/>
      <c r="H2134" s="38" t="n"/>
      <c r="I2134" s="38" t="n"/>
      <c r="J2134" s="38" t="n"/>
      <c r="K2134" s="38" t="n"/>
      <c r="L2134" s="38" t="n"/>
      <c r="N2134" s="36">
        <f>IF($B2134="","",IF($C2134="SUPERSTORE","Superstore","DH"))</f>
        <v/>
      </c>
      <c r="O2134" s="36">
        <f>IF($B2134="","",IFERROR(VLOOKUP($B2134,Mapping!$A:$C,2,0),"Not Mapped"))</f>
        <v/>
      </c>
      <c r="P2134" s="36">
        <f>IF($B2134="","",IFERROR(VLOOKUP($B2134,Mapping!$A:$C,3,0),"Not Mapped"))</f>
        <v/>
      </c>
      <c r="Q2134" s="36">
        <f>IF($B2134="","",IFERROR(VLOOKUP($O2134,Leaders!$A:$B,2,0),"Not Mapped"))</f>
        <v/>
      </c>
      <c r="R2134" s="36">
        <f>IF($B2134="","",IF(COUNTIF(Exclusions!$A:$A,$B2134)&gt;0,"Yes","No"))</f>
        <v/>
      </c>
      <c r="S2134" s="38">
        <f>IF($B2134="","",MIN(1,DAY($A2134)/IF($N2134="Superstore",Settings!$B$5,Settings!$B$4)))</f>
        <v/>
      </c>
      <c r="T2134" s="38">
        <f>IF(OR($B2134="",$G2134="",$S2134=0),"",$G2134/$S2134)</f>
        <v/>
      </c>
      <c r="U2134" s="36">
        <f>IF($T2134="","",IF($T2134&lt;Settings!$B$8,"Critical",IF($T2134&lt;Settings!$B$9,"Semi Critical","Non Critical")))</f>
        <v/>
      </c>
      <c r="V2134" s="28" t="n"/>
      <c r="Z2134">
        <f>IF($B2134="","",IFERROR(VLOOKUP($B2134,'Plan HC for CCA'!$A:$B,2,0),""))</f>
        <v/>
      </c>
      <c r="AA2134">
        <f>IF(OR($B2134="",$Z2134=""),"",IF(N($M2134)&lt;$Z2134,"Delta","No Delta"))</f>
        <v/>
      </c>
      <c r="AB2134">
        <f>IF(OR($B2134="",$Z2134=""),"",MAX(0,$Z2134-N($M2134)))</f>
        <v/>
      </c>
      <c r="AC2134" s="46">
        <f>IF($B2134="","",IFERROR(INDEX('CCA Util %'!$H:$H,MATCH($B2134,'CCA Util %'!$E:$E,0)),""))</f>
        <v/>
      </c>
      <c r="AD2134">
        <f>IF($B2134="","",IFERROR(INDEX('CCA Util %'!$G:$G,MATCH($B2134,'CCA Util %'!$E:$E,0)),""))</f>
        <v/>
      </c>
      <c r="AE2134">
        <f>IF(OR($B2134="",$U2134=""),"",$U2134&amp;" &amp; "&amp;IF(OR($AD2134="",$AD2134=0),"Util NA",$AD2134&amp;" Util"))</f>
        <v/>
      </c>
    </row>
    <row r="2135" ht="15.75" customHeight="1" s="42">
      <c r="A2135" s="41" t="n"/>
      <c r="G2135" s="38" t="n"/>
      <c r="H2135" s="38" t="n"/>
      <c r="I2135" s="38" t="n"/>
      <c r="J2135" s="38" t="n"/>
      <c r="K2135" s="38" t="n"/>
      <c r="L2135" s="38" t="n"/>
      <c r="N2135" s="36">
        <f>IF($B2135="","",IF($C2135="SUPERSTORE","Superstore","DH"))</f>
        <v/>
      </c>
      <c r="O2135" s="36">
        <f>IF($B2135="","",IFERROR(VLOOKUP($B2135,Mapping!$A:$C,2,0),"Not Mapped"))</f>
        <v/>
      </c>
      <c r="P2135" s="36">
        <f>IF($B2135="","",IFERROR(VLOOKUP($B2135,Mapping!$A:$C,3,0),"Not Mapped"))</f>
        <v/>
      </c>
      <c r="Q2135" s="36">
        <f>IF($B2135="","",IFERROR(VLOOKUP($O2135,Leaders!$A:$B,2,0),"Not Mapped"))</f>
        <v/>
      </c>
      <c r="R2135" s="36">
        <f>IF($B2135="","",IF(COUNTIF(Exclusions!$A:$A,$B2135)&gt;0,"Yes","No"))</f>
        <v/>
      </c>
      <c r="S2135" s="38">
        <f>IF($B2135="","",MIN(1,DAY($A2135)/IF($N2135="Superstore",Settings!$B$5,Settings!$B$4)))</f>
        <v/>
      </c>
      <c r="T2135" s="38">
        <f>IF(OR($B2135="",$G2135="",$S2135=0),"",$G2135/$S2135)</f>
        <v/>
      </c>
      <c r="U2135" s="36">
        <f>IF($T2135="","",IF($T2135&lt;Settings!$B$8,"Critical",IF($T2135&lt;Settings!$B$9,"Semi Critical","Non Critical")))</f>
        <v/>
      </c>
      <c r="V2135" s="28" t="n"/>
      <c r="Z2135">
        <f>IF($B2135="","",IFERROR(VLOOKUP($B2135,'Plan HC for CCA'!$A:$B,2,0),""))</f>
        <v/>
      </c>
      <c r="AA2135">
        <f>IF(OR($B2135="",$Z2135=""),"",IF(N($M2135)&lt;$Z2135,"Delta","No Delta"))</f>
        <v/>
      </c>
      <c r="AB2135">
        <f>IF(OR($B2135="",$Z2135=""),"",MAX(0,$Z2135-N($M2135)))</f>
        <v/>
      </c>
      <c r="AC2135" s="46">
        <f>IF($B2135="","",IFERROR(INDEX('CCA Util %'!$H:$H,MATCH($B2135,'CCA Util %'!$E:$E,0)),""))</f>
        <v/>
      </c>
      <c r="AD2135">
        <f>IF($B2135="","",IFERROR(INDEX('CCA Util %'!$G:$G,MATCH($B2135,'CCA Util %'!$E:$E,0)),""))</f>
        <v/>
      </c>
      <c r="AE2135">
        <f>IF(OR($B2135="",$U2135=""),"",$U2135&amp;" &amp; "&amp;IF(OR($AD2135="",$AD2135=0),"Util NA",$AD2135&amp;" Util"))</f>
        <v/>
      </c>
    </row>
    <row r="2136" ht="15.75" customHeight="1" s="42">
      <c r="A2136" s="41" t="n"/>
      <c r="G2136" s="38" t="n"/>
      <c r="H2136" s="38" t="n"/>
      <c r="I2136" s="38" t="n"/>
      <c r="J2136" s="38" t="n"/>
      <c r="K2136" s="38" t="n"/>
      <c r="L2136" s="38" t="n"/>
      <c r="N2136" s="36">
        <f>IF($B2136="","",IF($C2136="SUPERSTORE","Superstore","DH"))</f>
        <v/>
      </c>
      <c r="O2136" s="36">
        <f>IF($B2136="","",IFERROR(VLOOKUP($B2136,Mapping!$A:$C,2,0),"Not Mapped"))</f>
        <v/>
      </c>
      <c r="P2136" s="36">
        <f>IF($B2136="","",IFERROR(VLOOKUP($B2136,Mapping!$A:$C,3,0),"Not Mapped"))</f>
        <v/>
      </c>
      <c r="Q2136" s="36">
        <f>IF($B2136="","",IFERROR(VLOOKUP($O2136,Leaders!$A:$B,2,0),"Not Mapped"))</f>
        <v/>
      </c>
      <c r="R2136" s="36">
        <f>IF($B2136="","",IF(COUNTIF(Exclusions!$A:$A,$B2136)&gt;0,"Yes","No"))</f>
        <v/>
      </c>
      <c r="S2136" s="38">
        <f>IF($B2136="","",MIN(1,DAY($A2136)/IF($N2136="Superstore",Settings!$B$5,Settings!$B$4)))</f>
        <v/>
      </c>
      <c r="T2136" s="38">
        <f>IF(OR($B2136="",$G2136="",$S2136=0),"",$G2136/$S2136)</f>
        <v/>
      </c>
      <c r="U2136" s="36">
        <f>IF($T2136="","",IF($T2136&lt;Settings!$B$8,"Critical",IF($T2136&lt;Settings!$B$9,"Semi Critical","Non Critical")))</f>
        <v/>
      </c>
      <c r="V2136" s="28" t="n"/>
      <c r="Z2136">
        <f>IF($B2136="","",IFERROR(VLOOKUP($B2136,'Plan HC for CCA'!$A:$B,2,0),""))</f>
        <v/>
      </c>
      <c r="AA2136">
        <f>IF(OR($B2136="",$Z2136=""),"",IF(N($M2136)&lt;$Z2136,"Delta","No Delta"))</f>
        <v/>
      </c>
      <c r="AB2136">
        <f>IF(OR($B2136="",$Z2136=""),"",MAX(0,$Z2136-N($M2136)))</f>
        <v/>
      </c>
      <c r="AC2136" s="46">
        <f>IF($B2136="","",IFERROR(INDEX('CCA Util %'!$H:$H,MATCH($B2136,'CCA Util %'!$E:$E,0)),""))</f>
        <v/>
      </c>
      <c r="AD2136">
        <f>IF($B2136="","",IFERROR(INDEX('CCA Util %'!$G:$G,MATCH($B2136,'CCA Util %'!$E:$E,0)),""))</f>
        <v/>
      </c>
      <c r="AE2136">
        <f>IF(OR($B2136="",$U2136=""),"",$U2136&amp;" &amp; "&amp;IF(OR($AD2136="",$AD2136=0),"Util NA",$AD2136&amp;" Util"))</f>
        <v/>
      </c>
    </row>
    <row r="2137" ht="15.75" customHeight="1" s="42">
      <c r="A2137" s="41" t="n"/>
      <c r="G2137" s="38" t="n"/>
      <c r="H2137" s="38" t="n"/>
      <c r="I2137" s="38" t="n"/>
      <c r="J2137" s="38" t="n"/>
      <c r="K2137" s="38" t="n"/>
      <c r="L2137" s="38" t="n"/>
      <c r="N2137" s="36">
        <f>IF($B2137="","",IF($C2137="SUPERSTORE","Superstore","DH"))</f>
        <v/>
      </c>
      <c r="O2137" s="36">
        <f>IF($B2137="","",IFERROR(VLOOKUP($B2137,Mapping!$A:$C,2,0),"Not Mapped"))</f>
        <v/>
      </c>
      <c r="P2137" s="36">
        <f>IF($B2137="","",IFERROR(VLOOKUP($B2137,Mapping!$A:$C,3,0),"Not Mapped"))</f>
        <v/>
      </c>
      <c r="Q2137" s="36">
        <f>IF($B2137="","",IFERROR(VLOOKUP($O2137,Leaders!$A:$B,2,0),"Not Mapped"))</f>
        <v/>
      </c>
      <c r="R2137" s="36">
        <f>IF($B2137="","",IF(COUNTIF(Exclusions!$A:$A,$B2137)&gt;0,"Yes","No"))</f>
        <v/>
      </c>
      <c r="S2137" s="38">
        <f>IF($B2137="","",MIN(1,DAY($A2137)/IF($N2137="Superstore",Settings!$B$5,Settings!$B$4)))</f>
        <v/>
      </c>
      <c r="T2137" s="38">
        <f>IF(OR($B2137="",$G2137="",$S2137=0),"",$G2137/$S2137)</f>
        <v/>
      </c>
      <c r="U2137" s="36">
        <f>IF($T2137="","",IF($T2137&lt;Settings!$B$8,"Critical",IF($T2137&lt;Settings!$B$9,"Semi Critical","Non Critical")))</f>
        <v/>
      </c>
      <c r="V2137" s="28" t="n"/>
      <c r="Z2137">
        <f>IF($B2137="","",IFERROR(VLOOKUP($B2137,'Plan HC for CCA'!$A:$B,2,0),""))</f>
        <v/>
      </c>
      <c r="AA2137">
        <f>IF(OR($B2137="",$Z2137=""),"",IF(N($M2137)&lt;$Z2137,"Delta","No Delta"))</f>
        <v/>
      </c>
      <c r="AB2137">
        <f>IF(OR($B2137="",$Z2137=""),"",MAX(0,$Z2137-N($M2137)))</f>
        <v/>
      </c>
      <c r="AC2137" s="46">
        <f>IF($B2137="","",IFERROR(INDEX('CCA Util %'!$H:$H,MATCH($B2137,'CCA Util %'!$E:$E,0)),""))</f>
        <v/>
      </c>
      <c r="AD2137">
        <f>IF($B2137="","",IFERROR(INDEX('CCA Util %'!$G:$G,MATCH($B2137,'CCA Util %'!$E:$E,0)),""))</f>
        <v/>
      </c>
      <c r="AE2137">
        <f>IF(OR($B2137="",$U2137=""),"",$U2137&amp;" &amp; "&amp;IF(OR($AD2137="",$AD2137=0),"Util NA",$AD2137&amp;" Util"))</f>
        <v/>
      </c>
    </row>
    <row r="2138" ht="15.75" customHeight="1" s="42">
      <c r="A2138" s="41" t="n"/>
      <c r="G2138" s="38" t="n"/>
      <c r="H2138" s="38" t="n"/>
      <c r="I2138" s="38" t="n"/>
      <c r="J2138" s="38" t="n"/>
      <c r="K2138" s="38" t="n"/>
      <c r="L2138" s="38" t="n"/>
      <c r="N2138" s="36">
        <f>IF($B2138="","",IF($C2138="SUPERSTORE","Superstore","DH"))</f>
        <v/>
      </c>
      <c r="O2138" s="36">
        <f>IF($B2138="","",IFERROR(VLOOKUP($B2138,Mapping!$A:$C,2,0),"Not Mapped"))</f>
        <v/>
      </c>
      <c r="P2138" s="36">
        <f>IF($B2138="","",IFERROR(VLOOKUP($B2138,Mapping!$A:$C,3,0),"Not Mapped"))</f>
        <v/>
      </c>
      <c r="Q2138" s="36">
        <f>IF($B2138="","",IFERROR(VLOOKUP($O2138,Leaders!$A:$B,2,0),"Not Mapped"))</f>
        <v/>
      </c>
      <c r="R2138" s="36">
        <f>IF($B2138="","",IF(COUNTIF(Exclusions!$A:$A,$B2138)&gt;0,"Yes","No"))</f>
        <v/>
      </c>
      <c r="S2138" s="38">
        <f>IF($B2138="","",MIN(1,DAY($A2138)/IF($N2138="Superstore",Settings!$B$5,Settings!$B$4)))</f>
        <v/>
      </c>
      <c r="T2138" s="38">
        <f>IF(OR($B2138="",$G2138="",$S2138=0),"",$G2138/$S2138)</f>
        <v/>
      </c>
      <c r="U2138" s="36">
        <f>IF($T2138="","",IF($T2138&lt;Settings!$B$8,"Critical",IF($T2138&lt;Settings!$B$9,"Semi Critical","Non Critical")))</f>
        <v/>
      </c>
      <c r="V2138" s="28" t="n"/>
      <c r="Z2138">
        <f>IF($B2138="","",IFERROR(VLOOKUP($B2138,'Plan HC for CCA'!$A:$B,2,0),""))</f>
        <v/>
      </c>
      <c r="AA2138">
        <f>IF(OR($B2138="",$Z2138=""),"",IF(N($M2138)&lt;$Z2138,"Delta","No Delta"))</f>
        <v/>
      </c>
      <c r="AB2138">
        <f>IF(OR($B2138="",$Z2138=""),"",MAX(0,$Z2138-N($M2138)))</f>
        <v/>
      </c>
      <c r="AC2138" s="46">
        <f>IF($B2138="","",IFERROR(INDEX('CCA Util %'!$H:$H,MATCH($B2138,'CCA Util %'!$E:$E,0)),""))</f>
        <v/>
      </c>
      <c r="AD2138">
        <f>IF($B2138="","",IFERROR(INDEX('CCA Util %'!$G:$G,MATCH($B2138,'CCA Util %'!$E:$E,0)),""))</f>
        <v/>
      </c>
      <c r="AE2138">
        <f>IF(OR($B2138="",$U2138=""),"",$U2138&amp;" &amp; "&amp;IF(OR($AD2138="",$AD2138=0),"Util NA",$AD2138&amp;" Util"))</f>
        <v/>
      </c>
    </row>
    <row r="2139" ht="15.75" customHeight="1" s="42">
      <c r="A2139" s="41" t="n"/>
      <c r="G2139" s="38" t="n"/>
      <c r="H2139" s="38" t="n"/>
      <c r="I2139" s="38" t="n"/>
      <c r="J2139" s="38" t="n"/>
      <c r="K2139" s="38" t="n"/>
      <c r="L2139" s="38" t="n"/>
      <c r="N2139" s="36">
        <f>IF($B2139="","",IF($C2139="SUPERSTORE","Superstore","DH"))</f>
        <v/>
      </c>
      <c r="O2139" s="36">
        <f>IF($B2139="","",IFERROR(VLOOKUP($B2139,Mapping!$A:$C,2,0),"Not Mapped"))</f>
        <v/>
      </c>
      <c r="P2139" s="36">
        <f>IF($B2139="","",IFERROR(VLOOKUP($B2139,Mapping!$A:$C,3,0),"Not Mapped"))</f>
        <v/>
      </c>
      <c r="Q2139" s="36">
        <f>IF($B2139="","",IFERROR(VLOOKUP($O2139,Leaders!$A:$B,2,0),"Not Mapped"))</f>
        <v/>
      </c>
      <c r="R2139" s="36">
        <f>IF($B2139="","",IF(COUNTIF(Exclusions!$A:$A,$B2139)&gt;0,"Yes","No"))</f>
        <v/>
      </c>
      <c r="S2139" s="38">
        <f>IF($B2139="","",MIN(1,DAY($A2139)/IF($N2139="Superstore",Settings!$B$5,Settings!$B$4)))</f>
        <v/>
      </c>
      <c r="T2139" s="38">
        <f>IF(OR($B2139="",$G2139="",$S2139=0),"",$G2139/$S2139)</f>
        <v/>
      </c>
      <c r="U2139" s="36">
        <f>IF($T2139="","",IF($T2139&lt;Settings!$B$8,"Critical",IF($T2139&lt;Settings!$B$9,"Semi Critical","Non Critical")))</f>
        <v/>
      </c>
      <c r="V2139" s="28" t="n"/>
      <c r="Z2139">
        <f>IF($B2139="","",IFERROR(VLOOKUP($B2139,'Plan HC for CCA'!$A:$B,2,0),""))</f>
        <v/>
      </c>
      <c r="AA2139">
        <f>IF(OR($B2139="",$Z2139=""),"",IF(N($M2139)&lt;$Z2139,"Delta","No Delta"))</f>
        <v/>
      </c>
      <c r="AB2139">
        <f>IF(OR($B2139="",$Z2139=""),"",MAX(0,$Z2139-N($M2139)))</f>
        <v/>
      </c>
      <c r="AC2139" s="46">
        <f>IF($B2139="","",IFERROR(INDEX('CCA Util %'!$H:$H,MATCH($B2139,'CCA Util %'!$E:$E,0)),""))</f>
        <v/>
      </c>
      <c r="AD2139">
        <f>IF($B2139="","",IFERROR(INDEX('CCA Util %'!$G:$G,MATCH($B2139,'CCA Util %'!$E:$E,0)),""))</f>
        <v/>
      </c>
      <c r="AE2139">
        <f>IF(OR($B2139="",$U2139=""),"",$U2139&amp;" &amp; "&amp;IF(OR($AD2139="",$AD2139=0),"Util NA",$AD2139&amp;" Util"))</f>
        <v/>
      </c>
    </row>
    <row r="2140" ht="15.75" customHeight="1" s="42">
      <c r="A2140" s="41" t="n"/>
      <c r="G2140" s="38" t="n"/>
      <c r="H2140" s="38" t="n"/>
      <c r="I2140" s="38" t="n"/>
      <c r="J2140" s="38" t="n"/>
      <c r="K2140" s="38" t="n"/>
      <c r="L2140" s="38" t="n"/>
      <c r="N2140" s="36">
        <f>IF($B2140="","",IF($C2140="SUPERSTORE","Superstore","DH"))</f>
        <v/>
      </c>
      <c r="O2140" s="36">
        <f>IF($B2140="","",IFERROR(VLOOKUP($B2140,Mapping!$A:$C,2,0),"Not Mapped"))</f>
        <v/>
      </c>
      <c r="P2140" s="36">
        <f>IF($B2140="","",IFERROR(VLOOKUP($B2140,Mapping!$A:$C,3,0),"Not Mapped"))</f>
        <v/>
      </c>
      <c r="Q2140" s="36">
        <f>IF($B2140="","",IFERROR(VLOOKUP($O2140,Leaders!$A:$B,2,0),"Not Mapped"))</f>
        <v/>
      </c>
      <c r="R2140" s="36">
        <f>IF($B2140="","",IF(COUNTIF(Exclusions!$A:$A,$B2140)&gt;0,"Yes","No"))</f>
        <v/>
      </c>
      <c r="S2140" s="38">
        <f>IF($B2140="","",MIN(1,DAY($A2140)/IF($N2140="Superstore",Settings!$B$5,Settings!$B$4)))</f>
        <v/>
      </c>
      <c r="T2140" s="38">
        <f>IF(OR($B2140="",$G2140="",$S2140=0),"",$G2140/$S2140)</f>
        <v/>
      </c>
      <c r="U2140" s="36">
        <f>IF($T2140="","",IF($T2140&lt;Settings!$B$8,"Critical",IF($T2140&lt;Settings!$B$9,"Semi Critical","Non Critical")))</f>
        <v/>
      </c>
      <c r="V2140" s="28" t="n"/>
      <c r="Z2140">
        <f>IF($B2140="","",IFERROR(VLOOKUP($B2140,'Plan HC for CCA'!$A:$B,2,0),""))</f>
        <v/>
      </c>
      <c r="AA2140">
        <f>IF(OR($B2140="",$Z2140=""),"",IF(N($M2140)&lt;$Z2140,"Delta","No Delta"))</f>
        <v/>
      </c>
      <c r="AB2140">
        <f>IF(OR($B2140="",$Z2140=""),"",MAX(0,$Z2140-N($M2140)))</f>
        <v/>
      </c>
      <c r="AC2140" s="46">
        <f>IF($B2140="","",IFERROR(INDEX('CCA Util %'!$H:$H,MATCH($B2140,'CCA Util %'!$E:$E,0)),""))</f>
        <v/>
      </c>
      <c r="AD2140">
        <f>IF($B2140="","",IFERROR(INDEX('CCA Util %'!$G:$G,MATCH($B2140,'CCA Util %'!$E:$E,0)),""))</f>
        <v/>
      </c>
      <c r="AE2140">
        <f>IF(OR($B2140="",$U2140=""),"",$U2140&amp;" &amp; "&amp;IF(OR($AD2140="",$AD2140=0),"Util NA",$AD2140&amp;" Util"))</f>
        <v/>
      </c>
    </row>
    <row r="2141" ht="15.75" customHeight="1" s="42">
      <c r="A2141" s="41" t="n"/>
      <c r="G2141" s="38" t="n"/>
      <c r="H2141" s="38" t="n"/>
      <c r="I2141" s="38" t="n"/>
      <c r="J2141" s="38" t="n"/>
      <c r="K2141" s="38" t="n"/>
      <c r="L2141" s="38" t="n"/>
      <c r="N2141" s="36">
        <f>IF($B2141="","",IF($C2141="SUPERSTORE","Superstore","DH"))</f>
        <v/>
      </c>
      <c r="O2141" s="36">
        <f>IF($B2141="","",IFERROR(VLOOKUP($B2141,Mapping!$A:$C,2,0),"Not Mapped"))</f>
        <v/>
      </c>
      <c r="P2141" s="36">
        <f>IF($B2141="","",IFERROR(VLOOKUP($B2141,Mapping!$A:$C,3,0),"Not Mapped"))</f>
        <v/>
      </c>
      <c r="Q2141" s="36">
        <f>IF($B2141="","",IFERROR(VLOOKUP($O2141,Leaders!$A:$B,2,0),"Not Mapped"))</f>
        <v/>
      </c>
      <c r="R2141" s="36">
        <f>IF($B2141="","",IF(COUNTIF(Exclusions!$A:$A,$B2141)&gt;0,"Yes","No"))</f>
        <v/>
      </c>
      <c r="S2141" s="38">
        <f>IF($B2141="","",MIN(1,DAY($A2141)/IF($N2141="Superstore",Settings!$B$5,Settings!$B$4)))</f>
        <v/>
      </c>
      <c r="T2141" s="38">
        <f>IF(OR($B2141="",$G2141="",$S2141=0),"",$G2141/$S2141)</f>
        <v/>
      </c>
      <c r="U2141" s="36">
        <f>IF($T2141="","",IF($T2141&lt;Settings!$B$8,"Critical",IF($T2141&lt;Settings!$B$9,"Semi Critical","Non Critical")))</f>
        <v/>
      </c>
      <c r="V2141" s="28" t="n"/>
      <c r="Z2141">
        <f>IF($B2141="","",IFERROR(VLOOKUP($B2141,'Plan HC for CCA'!$A:$B,2,0),""))</f>
        <v/>
      </c>
      <c r="AA2141">
        <f>IF(OR($B2141="",$Z2141=""),"",IF(N($M2141)&lt;$Z2141,"Delta","No Delta"))</f>
        <v/>
      </c>
      <c r="AB2141">
        <f>IF(OR($B2141="",$Z2141=""),"",MAX(0,$Z2141-N($M2141)))</f>
        <v/>
      </c>
      <c r="AC2141" s="46">
        <f>IF($B2141="","",IFERROR(INDEX('CCA Util %'!$H:$H,MATCH($B2141,'CCA Util %'!$E:$E,0)),""))</f>
        <v/>
      </c>
      <c r="AD2141">
        <f>IF($B2141="","",IFERROR(INDEX('CCA Util %'!$G:$G,MATCH($B2141,'CCA Util %'!$E:$E,0)),""))</f>
        <v/>
      </c>
      <c r="AE2141">
        <f>IF(OR($B2141="",$U2141=""),"",$U2141&amp;" &amp; "&amp;IF(OR($AD2141="",$AD2141=0),"Util NA",$AD2141&amp;" Util"))</f>
        <v/>
      </c>
    </row>
    <row r="2142" ht="15.75" customHeight="1" s="42">
      <c r="A2142" s="41" t="n"/>
      <c r="G2142" s="38" t="n"/>
      <c r="H2142" s="38" t="n"/>
      <c r="I2142" s="38" t="n"/>
      <c r="J2142" s="38" t="n"/>
      <c r="K2142" s="38" t="n"/>
      <c r="L2142" s="38" t="n"/>
      <c r="N2142" s="36">
        <f>IF($B2142="","",IF($C2142="SUPERSTORE","Superstore","DH"))</f>
        <v/>
      </c>
      <c r="O2142" s="36">
        <f>IF($B2142="","",IFERROR(VLOOKUP($B2142,Mapping!$A:$C,2,0),"Not Mapped"))</f>
        <v/>
      </c>
      <c r="P2142" s="36">
        <f>IF($B2142="","",IFERROR(VLOOKUP($B2142,Mapping!$A:$C,3,0),"Not Mapped"))</f>
        <v/>
      </c>
      <c r="Q2142" s="36">
        <f>IF($B2142="","",IFERROR(VLOOKUP($O2142,Leaders!$A:$B,2,0),"Not Mapped"))</f>
        <v/>
      </c>
      <c r="R2142" s="36">
        <f>IF($B2142="","",IF(COUNTIF(Exclusions!$A:$A,$B2142)&gt;0,"Yes","No"))</f>
        <v/>
      </c>
      <c r="S2142" s="38">
        <f>IF($B2142="","",MIN(1,DAY($A2142)/IF($N2142="Superstore",Settings!$B$5,Settings!$B$4)))</f>
        <v/>
      </c>
      <c r="T2142" s="38">
        <f>IF(OR($B2142="",$G2142="",$S2142=0),"",$G2142/$S2142)</f>
        <v/>
      </c>
      <c r="U2142" s="36">
        <f>IF($T2142="","",IF($T2142&lt;Settings!$B$8,"Critical",IF($T2142&lt;Settings!$B$9,"Semi Critical","Non Critical")))</f>
        <v/>
      </c>
      <c r="V2142" s="28" t="n"/>
      <c r="Z2142">
        <f>IF($B2142="","",IFERROR(VLOOKUP($B2142,'Plan HC for CCA'!$A:$B,2,0),""))</f>
        <v/>
      </c>
      <c r="AA2142">
        <f>IF(OR($B2142="",$Z2142=""),"",IF(N($M2142)&lt;$Z2142,"Delta","No Delta"))</f>
        <v/>
      </c>
      <c r="AB2142">
        <f>IF(OR($B2142="",$Z2142=""),"",MAX(0,$Z2142-N($M2142)))</f>
        <v/>
      </c>
      <c r="AC2142" s="46">
        <f>IF($B2142="","",IFERROR(INDEX('CCA Util %'!$H:$H,MATCH($B2142,'CCA Util %'!$E:$E,0)),""))</f>
        <v/>
      </c>
      <c r="AD2142">
        <f>IF($B2142="","",IFERROR(INDEX('CCA Util %'!$G:$G,MATCH($B2142,'CCA Util %'!$E:$E,0)),""))</f>
        <v/>
      </c>
      <c r="AE2142">
        <f>IF(OR($B2142="",$U2142=""),"",$U2142&amp;" &amp; "&amp;IF(OR($AD2142="",$AD2142=0),"Util NA",$AD2142&amp;" Util"))</f>
        <v/>
      </c>
    </row>
    <row r="2143" ht="15.75" customHeight="1" s="42">
      <c r="A2143" s="41" t="n"/>
      <c r="G2143" s="38" t="n"/>
      <c r="H2143" s="38" t="n"/>
      <c r="I2143" s="38" t="n"/>
      <c r="J2143" s="38" t="n"/>
      <c r="K2143" s="38" t="n"/>
      <c r="L2143" s="38" t="n"/>
      <c r="N2143" s="36">
        <f>IF($B2143="","",IF($C2143="SUPERSTORE","Superstore","DH"))</f>
        <v/>
      </c>
      <c r="O2143" s="36">
        <f>IF($B2143="","",IFERROR(VLOOKUP($B2143,Mapping!$A:$C,2,0),"Not Mapped"))</f>
        <v/>
      </c>
      <c r="P2143" s="36">
        <f>IF($B2143="","",IFERROR(VLOOKUP($B2143,Mapping!$A:$C,3,0),"Not Mapped"))</f>
        <v/>
      </c>
      <c r="Q2143" s="36">
        <f>IF($B2143="","",IFERROR(VLOOKUP($O2143,Leaders!$A:$B,2,0),"Not Mapped"))</f>
        <v/>
      </c>
      <c r="R2143" s="36">
        <f>IF($B2143="","",IF(COUNTIF(Exclusions!$A:$A,$B2143)&gt;0,"Yes","No"))</f>
        <v/>
      </c>
      <c r="S2143" s="38">
        <f>IF($B2143="","",MIN(1,DAY($A2143)/IF($N2143="Superstore",Settings!$B$5,Settings!$B$4)))</f>
        <v/>
      </c>
      <c r="T2143" s="38">
        <f>IF(OR($B2143="",$G2143="",$S2143=0),"",$G2143/$S2143)</f>
        <v/>
      </c>
      <c r="U2143" s="36">
        <f>IF($T2143="","",IF($T2143&lt;Settings!$B$8,"Critical",IF($T2143&lt;Settings!$B$9,"Semi Critical","Non Critical")))</f>
        <v/>
      </c>
      <c r="V2143" s="28" t="n"/>
      <c r="Z2143">
        <f>IF($B2143="","",IFERROR(VLOOKUP($B2143,'Plan HC for CCA'!$A:$B,2,0),""))</f>
        <v/>
      </c>
      <c r="AA2143">
        <f>IF(OR($B2143="",$Z2143=""),"",IF(N($M2143)&lt;$Z2143,"Delta","No Delta"))</f>
        <v/>
      </c>
      <c r="AB2143">
        <f>IF(OR($B2143="",$Z2143=""),"",MAX(0,$Z2143-N($M2143)))</f>
        <v/>
      </c>
      <c r="AC2143" s="46">
        <f>IF($B2143="","",IFERROR(INDEX('CCA Util %'!$H:$H,MATCH($B2143,'CCA Util %'!$E:$E,0)),""))</f>
        <v/>
      </c>
      <c r="AD2143">
        <f>IF($B2143="","",IFERROR(INDEX('CCA Util %'!$G:$G,MATCH($B2143,'CCA Util %'!$E:$E,0)),""))</f>
        <v/>
      </c>
      <c r="AE2143">
        <f>IF(OR($B2143="",$U2143=""),"",$U2143&amp;" &amp; "&amp;IF(OR($AD2143="",$AD2143=0),"Util NA",$AD2143&amp;" Util"))</f>
        <v/>
      </c>
    </row>
    <row r="2144" ht="15.75" customHeight="1" s="42">
      <c r="A2144" s="41" t="n"/>
      <c r="G2144" s="38" t="n"/>
      <c r="H2144" s="38" t="n"/>
      <c r="I2144" s="38" t="n"/>
      <c r="J2144" s="38" t="n"/>
      <c r="K2144" s="38" t="n"/>
      <c r="L2144" s="38" t="n"/>
      <c r="N2144" s="36">
        <f>IF($B2144="","",IF($C2144="SUPERSTORE","Superstore","DH"))</f>
        <v/>
      </c>
      <c r="O2144" s="36">
        <f>IF($B2144="","",IFERROR(VLOOKUP($B2144,Mapping!$A:$C,2,0),"Not Mapped"))</f>
        <v/>
      </c>
      <c r="P2144" s="36">
        <f>IF($B2144="","",IFERROR(VLOOKUP($B2144,Mapping!$A:$C,3,0),"Not Mapped"))</f>
        <v/>
      </c>
      <c r="Q2144" s="36">
        <f>IF($B2144="","",IFERROR(VLOOKUP($O2144,Leaders!$A:$B,2,0),"Not Mapped"))</f>
        <v/>
      </c>
      <c r="R2144" s="36">
        <f>IF($B2144="","",IF(COUNTIF(Exclusions!$A:$A,$B2144)&gt;0,"Yes","No"))</f>
        <v/>
      </c>
      <c r="S2144" s="38">
        <f>IF($B2144="","",MIN(1,DAY($A2144)/IF($N2144="Superstore",Settings!$B$5,Settings!$B$4)))</f>
        <v/>
      </c>
      <c r="T2144" s="38">
        <f>IF(OR($B2144="",$G2144="",$S2144=0),"",$G2144/$S2144)</f>
        <v/>
      </c>
      <c r="U2144" s="36">
        <f>IF($T2144="","",IF($T2144&lt;Settings!$B$8,"Critical",IF($T2144&lt;Settings!$B$9,"Semi Critical","Non Critical")))</f>
        <v/>
      </c>
      <c r="V2144" s="28" t="n"/>
      <c r="Z2144">
        <f>IF($B2144="","",IFERROR(VLOOKUP($B2144,'Plan HC for CCA'!$A:$B,2,0),""))</f>
        <v/>
      </c>
      <c r="AA2144">
        <f>IF(OR($B2144="",$Z2144=""),"",IF(N($M2144)&lt;$Z2144,"Delta","No Delta"))</f>
        <v/>
      </c>
      <c r="AB2144">
        <f>IF(OR($B2144="",$Z2144=""),"",MAX(0,$Z2144-N($M2144)))</f>
        <v/>
      </c>
      <c r="AC2144" s="46">
        <f>IF($B2144="","",IFERROR(INDEX('CCA Util %'!$H:$H,MATCH($B2144,'CCA Util %'!$E:$E,0)),""))</f>
        <v/>
      </c>
      <c r="AD2144">
        <f>IF($B2144="","",IFERROR(INDEX('CCA Util %'!$G:$G,MATCH($B2144,'CCA Util %'!$E:$E,0)),""))</f>
        <v/>
      </c>
      <c r="AE2144">
        <f>IF(OR($B2144="",$U2144=""),"",$U2144&amp;" &amp; "&amp;IF(OR($AD2144="",$AD2144=0),"Util NA",$AD2144&amp;" Util"))</f>
        <v/>
      </c>
    </row>
    <row r="2145" ht="15.75" customHeight="1" s="42">
      <c r="A2145" s="41" t="n"/>
      <c r="G2145" s="38" t="n"/>
      <c r="H2145" s="38" t="n"/>
      <c r="I2145" s="38" t="n"/>
      <c r="J2145" s="38" t="n"/>
      <c r="K2145" s="38" t="n"/>
      <c r="L2145" s="38" t="n"/>
      <c r="N2145" s="36">
        <f>IF($B2145="","",IF($C2145="SUPERSTORE","Superstore","DH"))</f>
        <v/>
      </c>
      <c r="O2145" s="36">
        <f>IF($B2145="","",IFERROR(VLOOKUP($B2145,Mapping!$A:$C,2,0),"Not Mapped"))</f>
        <v/>
      </c>
      <c r="P2145" s="36">
        <f>IF($B2145="","",IFERROR(VLOOKUP($B2145,Mapping!$A:$C,3,0),"Not Mapped"))</f>
        <v/>
      </c>
      <c r="Q2145" s="36">
        <f>IF($B2145="","",IFERROR(VLOOKUP($O2145,Leaders!$A:$B,2,0),"Not Mapped"))</f>
        <v/>
      </c>
      <c r="R2145" s="36">
        <f>IF($B2145="","",IF(COUNTIF(Exclusions!$A:$A,$B2145)&gt;0,"Yes","No"))</f>
        <v/>
      </c>
      <c r="S2145" s="38">
        <f>IF($B2145="","",MIN(1,DAY($A2145)/IF($N2145="Superstore",Settings!$B$5,Settings!$B$4)))</f>
        <v/>
      </c>
      <c r="T2145" s="38">
        <f>IF(OR($B2145="",$G2145="",$S2145=0),"",$G2145/$S2145)</f>
        <v/>
      </c>
      <c r="U2145" s="36">
        <f>IF($T2145="","",IF($T2145&lt;Settings!$B$8,"Critical",IF($T2145&lt;Settings!$B$9,"Semi Critical","Non Critical")))</f>
        <v/>
      </c>
      <c r="V2145" s="28" t="n"/>
      <c r="Z2145">
        <f>IF($B2145="","",IFERROR(VLOOKUP($B2145,'Plan HC for CCA'!$A:$B,2,0),""))</f>
        <v/>
      </c>
      <c r="AA2145">
        <f>IF(OR($B2145="",$Z2145=""),"",IF(N($M2145)&lt;$Z2145,"Delta","No Delta"))</f>
        <v/>
      </c>
      <c r="AB2145">
        <f>IF(OR($B2145="",$Z2145=""),"",MAX(0,$Z2145-N($M2145)))</f>
        <v/>
      </c>
      <c r="AC2145" s="46">
        <f>IF($B2145="","",IFERROR(INDEX('CCA Util %'!$H:$H,MATCH($B2145,'CCA Util %'!$E:$E,0)),""))</f>
        <v/>
      </c>
      <c r="AD2145">
        <f>IF($B2145="","",IFERROR(INDEX('CCA Util %'!$G:$G,MATCH($B2145,'CCA Util %'!$E:$E,0)),""))</f>
        <v/>
      </c>
      <c r="AE2145">
        <f>IF(OR($B2145="",$U2145=""),"",$U2145&amp;" &amp; "&amp;IF(OR($AD2145="",$AD2145=0),"Util NA",$AD2145&amp;" Util"))</f>
        <v/>
      </c>
    </row>
    <row r="2146" ht="15.75" customHeight="1" s="42">
      <c r="A2146" s="41" t="n"/>
      <c r="G2146" s="38" t="n"/>
      <c r="H2146" s="38" t="n"/>
      <c r="I2146" s="38" t="n"/>
      <c r="J2146" s="38" t="n"/>
      <c r="K2146" s="38" t="n"/>
      <c r="L2146" s="38" t="n"/>
      <c r="N2146" s="36">
        <f>IF($B2146="","",IF($C2146="SUPERSTORE","Superstore","DH"))</f>
        <v/>
      </c>
      <c r="O2146" s="36">
        <f>IF($B2146="","",IFERROR(VLOOKUP($B2146,Mapping!$A:$C,2,0),"Not Mapped"))</f>
        <v/>
      </c>
      <c r="P2146" s="36">
        <f>IF($B2146="","",IFERROR(VLOOKUP($B2146,Mapping!$A:$C,3,0),"Not Mapped"))</f>
        <v/>
      </c>
      <c r="Q2146" s="36">
        <f>IF($B2146="","",IFERROR(VLOOKUP($O2146,Leaders!$A:$B,2,0),"Not Mapped"))</f>
        <v/>
      </c>
      <c r="R2146" s="36">
        <f>IF($B2146="","",IF(COUNTIF(Exclusions!$A:$A,$B2146)&gt;0,"Yes","No"))</f>
        <v/>
      </c>
      <c r="S2146" s="38">
        <f>IF($B2146="","",MIN(1,DAY($A2146)/IF($N2146="Superstore",Settings!$B$5,Settings!$B$4)))</f>
        <v/>
      </c>
      <c r="T2146" s="38">
        <f>IF(OR($B2146="",$G2146="",$S2146=0),"",$G2146/$S2146)</f>
        <v/>
      </c>
      <c r="U2146" s="36">
        <f>IF($T2146="","",IF($T2146&lt;Settings!$B$8,"Critical",IF($T2146&lt;Settings!$B$9,"Semi Critical","Non Critical")))</f>
        <v/>
      </c>
      <c r="V2146" s="28" t="n"/>
      <c r="Z2146">
        <f>IF($B2146="","",IFERROR(VLOOKUP($B2146,'Plan HC for CCA'!$A:$B,2,0),""))</f>
        <v/>
      </c>
      <c r="AA2146">
        <f>IF(OR($B2146="",$Z2146=""),"",IF(N($M2146)&lt;$Z2146,"Delta","No Delta"))</f>
        <v/>
      </c>
      <c r="AB2146">
        <f>IF(OR($B2146="",$Z2146=""),"",MAX(0,$Z2146-N($M2146)))</f>
        <v/>
      </c>
      <c r="AC2146" s="46">
        <f>IF($B2146="","",IFERROR(INDEX('CCA Util %'!$H:$H,MATCH($B2146,'CCA Util %'!$E:$E,0)),""))</f>
        <v/>
      </c>
      <c r="AD2146">
        <f>IF($B2146="","",IFERROR(INDEX('CCA Util %'!$G:$G,MATCH($B2146,'CCA Util %'!$E:$E,0)),""))</f>
        <v/>
      </c>
      <c r="AE2146">
        <f>IF(OR($B2146="",$U2146=""),"",$U2146&amp;" &amp; "&amp;IF(OR($AD2146="",$AD2146=0),"Util NA",$AD2146&amp;" Util"))</f>
        <v/>
      </c>
    </row>
    <row r="2147" ht="15.75" customHeight="1" s="42">
      <c r="A2147" s="41" t="n"/>
      <c r="G2147" s="38" t="n"/>
      <c r="H2147" s="38" t="n"/>
      <c r="I2147" s="38" t="n"/>
      <c r="J2147" s="38" t="n"/>
      <c r="K2147" s="38" t="n"/>
      <c r="L2147" s="38" t="n"/>
      <c r="N2147" s="36">
        <f>IF($B2147="","",IF($C2147="SUPERSTORE","Superstore","DH"))</f>
        <v/>
      </c>
      <c r="O2147" s="36">
        <f>IF($B2147="","",IFERROR(VLOOKUP($B2147,Mapping!$A:$C,2,0),"Not Mapped"))</f>
        <v/>
      </c>
      <c r="P2147" s="36">
        <f>IF($B2147="","",IFERROR(VLOOKUP($B2147,Mapping!$A:$C,3,0),"Not Mapped"))</f>
        <v/>
      </c>
      <c r="Q2147" s="36">
        <f>IF($B2147="","",IFERROR(VLOOKUP($O2147,Leaders!$A:$B,2,0),"Not Mapped"))</f>
        <v/>
      </c>
      <c r="R2147" s="36">
        <f>IF($B2147="","",IF(COUNTIF(Exclusions!$A:$A,$B2147)&gt;0,"Yes","No"))</f>
        <v/>
      </c>
      <c r="S2147" s="38">
        <f>IF($B2147="","",MIN(1,DAY($A2147)/IF($N2147="Superstore",Settings!$B$5,Settings!$B$4)))</f>
        <v/>
      </c>
      <c r="T2147" s="38">
        <f>IF(OR($B2147="",$G2147="",$S2147=0),"",$G2147/$S2147)</f>
        <v/>
      </c>
      <c r="U2147" s="36">
        <f>IF($T2147="","",IF($T2147&lt;Settings!$B$8,"Critical",IF($T2147&lt;Settings!$B$9,"Semi Critical","Non Critical")))</f>
        <v/>
      </c>
      <c r="V2147" s="28" t="n"/>
      <c r="Z2147">
        <f>IF($B2147="","",IFERROR(VLOOKUP($B2147,'Plan HC for CCA'!$A:$B,2,0),""))</f>
        <v/>
      </c>
      <c r="AA2147">
        <f>IF(OR($B2147="",$Z2147=""),"",IF(N($M2147)&lt;$Z2147,"Delta","No Delta"))</f>
        <v/>
      </c>
      <c r="AB2147">
        <f>IF(OR($B2147="",$Z2147=""),"",MAX(0,$Z2147-N($M2147)))</f>
        <v/>
      </c>
      <c r="AC2147" s="46">
        <f>IF($B2147="","",IFERROR(INDEX('CCA Util %'!$H:$H,MATCH($B2147,'CCA Util %'!$E:$E,0)),""))</f>
        <v/>
      </c>
      <c r="AD2147">
        <f>IF($B2147="","",IFERROR(INDEX('CCA Util %'!$G:$G,MATCH($B2147,'CCA Util %'!$E:$E,0)),""))</f>
        <v/>
      </c>
      <c r="AE2147">
        <f>IF(OR($B2147="",$U2147=""),"",$U2147&amp;" &amp; "&amp;IF(OR($AD2147="",$AD2147=0),"Util NA",$AD2147&amp;" Util"))</f>
        <v/>
      </c>
    </row>
    <row r="2148" ht="15.75" customHeight="1" s="42">
      <c r="A2148" s="41" t="n"/>
      <c r="G2148" s="38" t="n"/>
      <c r="H2148" s="38" t="n"/>
      <c r="I2148" s="38" t="n"/>
      <c r="J2148" s="38" t="n"/>
      <c r="K2148" s="38" t="n"/>
      <c r="L2148" s="38" t="n"/>
      <c r="N2148" s="36">
        <f>IF($B2148="","",IF($C2148="SUPERSTORE","Superstore","DH"))</f>
        <v/>
      </c>
      <c r="O2148" s="36">
        <f>IF($B2148="","",IFERROR(VLOOKUP($B2148,Mapping!$A:$C,2,0),"Not Mapped"))</f>
        <v/>
      </c>
      <c r="P2148" s="36">
        <f>IF($B2148="","",IFERROR(VLOOKUP($B2148,Mapping!$A:$C,3,0),"Not Mapped"))</f>
        <v/>
      </c>
      <c r="Q2148" s="36">
        <f>IF($B2148="","",IFERROR(VLOOKUP($O2148,Leaders!$A:$B,2,0),"Not Mapped"))</f>
        <v/>
      </c>
      <c r="R2148" s="36">
        <f>IF($B2148="","",IF(COUNTIF(Exclusions!$A:$A,$B2148)&gt;0,"Yes","No"))</f>
        <v/>
      </c>
      <c r="S2148" s="38">
        <f>IF($B2148="","",MIN(1,DAY($A2148)/IF($N2148="Superstore",Settings!$B$5,Settings!$B$4)))</f>
        <v/>
      </c>
      <c r="T2148" s="38">
        <f>IF(OR($B2148="",$G2148="",$S2148=0),"",$G2148/$S2148)</f>
        <v/>
      </c>
      <c r="U2148" s="36">
        <f>IF($T2148="","",IF($T2148&lt;Settings!$B$8,"Critical",IF($T2148&lt;Settings!$B$9,"Semi Critical","Non Critical")))</f>
        <v/>
      </c>
      <c r="V2148" s="28" t="n"/>
      <c r="Z2148">
        <f>IF($B2148="","",IFERROR(VLOOKUP($B2148,'Plan HC for CCA'!$A:$B,2,0),""))</f>
        <v/>
      </c>
      <c r="AA2148">
        <f>IF(OR($B2148="",$Z2148=""),"",IF(N($M2148)&lt;$Z2148,"Delta","No Delta"))</f>
        <v/>
      </c>
      <c r="AB2148">
        <f>IF(OR($B2148="",$Z2148=""),"",MAX(0,$Z2148-N($M2148)))</f>
        <v/>
      </c>
      <c r="AC2148" s="46">
        <f>IF($B2148="","",IFERROR(INDEX('CCA Util %'!$H:$H,MATCH($B2148,'CCA Util %'!$E:$E,0)),""))</f>
        <v/>
      </c>
      <c r="AD2148">
        <f>IF($B2148="","",IFERROR(INDEX('CCA Util %'!$G:$G,MATCH($B2148,'CCA Util %'!$E:$E,0)),""))</f>
        <v/>
      </c>
      <c r="AE2148">
        <f>IF(OR($B2148="",$U2148=""),"",$U2148&amp;" &amp; "&amp;IF(OR($AD2148="",$AD2148=0),"Util NA",$AD2148&amp;" Util"))</f>
        <v/>
      </c>
    </row>
    <row r="2149" ht="15.75" customHeight="1" s="42">
      <c r="A2149" s="41" t="n"/>
      <c r="G2149" s="38" t="n"/>
      <c r="H2149" s="38" t="n"/>
      <c r="I2149" s="38" t="n"/>
      <c r="J2149" s="38" t="n"/>
      <c r="K2149" s="38" t="n"/>
      <c r="L2149" s="38" t="n"/>
      <c r="N2149" s="36">
        <f>IF($B2149="","",IF($C2149="SUPERSTORE","Superstore","DH"))</f>
        <v/>
      </c>
      <c r="O2149" s="36">
        <f>IF($B2149="","",IFERROR(VLOOKUP($B2149,Mapping!$A:$C,2,0),"Not Mapped"))</f>
        <v/>
      </c>
      <c r="P2149" s="36">
        <f>IF($B2149="","",IFERROR(VLOOKUP($B2149,Mapping!$A:$C,3,0),"Not Mapped"))</f>
        <v/>
      </c>
      <c r="Q2149" s="36">
        <f>IF($B2149="","",IFERROR(VLOOKUP($O2149,Leaders!$A:$B,2,0),"Not Mapped"))</f>
        <v/>
      </c>
      <c r="R2149" s="36">
        <f>IF($B2149="","",IF(COUNTIF(Exclusions!$A:$A,$B2149)&gt;0,"Yes","No"))</f>
        <v/>
      </c>
      <c r="S2149" s="38">
        <f>IF($B2149="","",MIN(1,DAY($A2149)/IF($N2149="Superstore",Settings!$B$5,Settings!$B$4)))</f>
        <v/>
      </c>
      <c r="T2149" s="38">
        <f>IF(OR($B2149="",$G2149="",$S2149=0),"",$G2149/$S2149)</f>
        <v/>
      </c>
      <c r="U2149" s="36">
        <f>IF($T2149="","",IF($T2149&lt;Settings!$B$8,"Critical",IF($T2149&lt;Settings!$B$9,"Semi Critical","Non Critical")))</f>
        <v/>
      </c>
      <c r="V2149" s="28" t="n"/>
      <c r="Z2149">
        <f>IF($B2149="","",IFERROR(VLOOKUP($B2149,'Plan HC for CCA'!$A:$B,2,0),""))</f>
        <v/>
      </c>
      <c r="AA2149">
        <f>IF(OR($B2149="",$Z2149=""),"",IF(N($M2149)&lt;$Z2149,"Delta","No Delta"))</f>
        <v/>
      </c>
      <c r="AB2149">
        <f>IF(OR($B2149="",$Z2149=""),"",MAX(0,$Z2149-N($M2149)))</f>
        <v/>
      </c>
      <c r="AC2149" s="46">
        <f>IF($B2149="","",IFERROR(INDEX('CCA Util %'!$H:$H,MATCH($B2149,'CCA Util %'!$E:$E,0)),""))</f>
        <v/>
      </c>
      <c r="AD2149">
        <f>IF($B2149="","",IFERROR(INDEX('CCA Util %'!$G:$G,MATCH($B2149,'CCA Util %'!$E:$E,0)),""))</f>
        <v/>
      </c>
      <c r="AE2149">
        <f>IF(OR($B2149="",$U2149=""),"",$U2149&amp;" &amp; "&amp;IF(OR($AD2149="",$AD2149=0),"Util NA",$AD2149&amp;" Util"))</f>
        <v/>
      </c>
    </row>
    <row r="2150" ht="15.75" customHeight="1" s="42">
      <c r="A2150" s="41" t="n"/>
      <c r="G2150" s="38" t="n"/>
      <c r="H2150" s="38" t="n"/>
      <c r="I2150" s="38" t="n"/>
      <c r="J2150" s="38" t="n"/>
      <c r="K2150" s="38" t="n"/>
      <c r="L2150" s="38" t="n"/>
      <c r="N2150" s="36">
        <f>IF($B2150="","",IF($C2150="SUPERSTORE","Superstore","DH"))</f>
        <v/>
      </c>
      <c r="O2150" s="36">
        <f>IF($B2150="","",IFERROR(VLOOKUP($B2150,Mapping!$A:$C,2,0),"Not Mapped"))</f>
        <v/>
      </c>
      <c r="P2150" s="36">
        <f>IF($B2150="","",IFERROR(VLOOKUP($B2150,Mapping!$A:$C,3,0),"Not Mapped"))</f>
        <v/>
      </c>
      <c r="Q2150" s="36">
        <f>IF($B2150="","",IFERROR(VLOOKUP($O2150,Leaders!$A:$B,2,0),"Not Mapped"))</f>
        <v/>
      </c>
      <c r="R2150" s="36">
        <f>IF($B2150="","",IF(COUNTIF(Exclusions!$A:$A,$B2150)&gt;0,"Yes","No"))</f>
        <v/>
      </c>
      <c r="S2150" s="38">
        <f>IF($B2150="","",MIN(1,DAY($A2150)/IF($N2150="Superstore",Settings!$B$5,Settings!$B$4)))</f>
        <v/>
      </c>
      <c r="T2150" s="38">
        <f>IF(OR($B2150="",$G2150="",$S2150=0),"",$G2150/$S2150)</f>
        <v/>
      </c>
      <c r="U2150" s="36">
        <f>IF($T2150="","",IF($T2150&lt;Settings!$B$8,"Critical",IF($T2150&lt;Settings!$B$9,"Semi Critical","Non Critical")))</f>
        <v/>
      </c>
      <c r="V2150" s="28" t="n"/>
      <c r="Z2150">
        <f>IF($B2150="","",IFERROR(VLOOKUP($B2150,'Plan HC for CCA'!$A:$B,2,0),""))</f>
        <v/>
      </c>
      <c r="AA2150">
        <f>IF(OR($B2150="",$Z2150=""),"",IF(N($M2150)&lt;$Z2150,"Delta","No Delta"))</f>
        <v/>
      </c>
      <c r="AB2150">
        <f>IF(OR($B2150="",$Z2150=""),"",MAX(0,$Z2150-N($M2150)))</f>
        <v/>
      </c>
      <c r="AC2150" s="46">
        <f>IF($B2150="","",IFERROR(INDEX('CCA Util %'!$H:$H,MATCH($B2150,'CCA Util %'!$E:$E,0)),""))</f>
        <v/>
      </c>
      <c r="AD2150">
        <f>IF($B2150="","",IFERROR(INDEX('CCA Util %'!$G:$G,MATCH($B2150,'CCA Util %'!$E:$E,0)),""))</f>
        <v/>
      </c>
      <c r="AE2150">
        <f>IF(OR($B2150="",$U2150=""),"",$U2150&amp;" &amp; "&amp;IF(OR($AD2150="",$AD2150=0),"Util NA",$AD2150&amp;" Util"))</f>
        <v/>
      </c>
    </row>
    <row r="2151" ht="15.75" customHeight="1" s="42">
      <c r="A2151" s="41" t="n"/>
      <c r="G2151" s="38" t="n"/>
      <c r="H2151" s="38" t="n"/>
      <c r="I2151" s="38" t="n"/>
      <c r="J2151" s="38" t="n"/>
      <c r="K2151" s="38" t="n"/>
      <c r="L2151" s="38" t="n"/>
      <c r="N2151" s="36">
        <f>IF($B2151="","",IF($C2151="SUPERSTORE","Superstore","DH"))</f>
        <v/>
      </c>
      <c r="O2151" s="36">
        <f>IF($B2151="","",IFERROR(VLOOKUP($B2151,Mapping!$A:$C,2,0),"Not Mapped"))</f>
        <v/>
      </c>
      <c r="P2151" s="36">
        <f>IF($B2151="","",IFERROR(VLOOKUP($B2151,Mapping!$A:$C,3,0),"Not Mapped"))</f>
        <v/>
      </c>
      <c r="Q2151" s="36">
        <f>IF($B2151="","",IFERROR(VLOOKUP($O2151,Leaders!$A:$B,2,0),"Not Mapped"))</f>
        <v/>
      </c>
      <c r="R2151" s="36">
        <f>IF($B2151="","",IF(COUNTIF(Exclusions!$A:$A,$B2151)&gt;0,"Yes","No"))</f>
        <v/>
      </c>
      <c r="S2151" s="38">
        <f>IF($B2151="","",MIN(1,DAY($A2151)/IF($N2151="Superstore",Settings!$B$5,Settings!$B$4)))</f>
        <v/>
      </c>
      <c r="T2151" s="38">
        <f>IF(OR($B2151="",$G2151="",$S2151=0),"",$G2151/$S2151)</f>
        <v/>
      </c>
      <c r="U2151" s="36">
        <f>IF($T2151="","",IF($T2151&lt;Settings!$B$8,"Critical",IF($T2151&lt;Settings!$B$9,"Semi Critical","Non Critical")))</f>
        <v/>
      </c>
      <c r="V2151" s="28" t="n"/>
      <c r="Z2151">
        <f>IF($B2151="","",IFERROR(VLOOKUP($B2151,'Plan HC for CCA'!$A:$B,2,0),""))</f>
        <v/>
      </c>
      <c r="AA2151">
        <f>IF(OR($B2151="",$Z2151=""),"",IF(N($M2151)&lt;$Z2151,"Delta","No Delta"))</f>
        <v/>
      </c>
      <c r="AB2151">
        <f>IF(OR($B2151="",$Z2151=""),"",MAX(0,$Z2151-N($M2151)))</f>
        <v/>
      </c>
      <c r="AC2151" s="46">
        <f>IF($B2151="","",IFERROR(INDEX('CCA Util %'!$H:$H,MATCH($B2151,'CCA Util %'!$E:$E,0)),""))</f>
        <v/>
      </c>
      <c r="AD2151">
        <f>IF($B2151="","",IFERROR(INDEX('CCA Util %'!$G:$G,MATCH($B2151,'CCA Util %'!$E:$E,0)),""))</f>
        <v/>
      </c>
      <c r="AE2151">
        <f>IF(OR($B2151="",$U2151=""),"",$U2151&amp;" &amp; "&amp;IF(OR($AD2151="",$AD2151=0),"Util NA",$AD2151&amp;" Util"))</f>
        <v/>
      </c>
    </row>
    <row r="2152" ht="15.75" customHeight="1" s="42">
      <c r="A2152" s="41" t="n"/>
      <c r="G2152" s="38" t="n"/>
      <c r="H2152" s="38" t="n"/>
      <c r="I2152" s="38" t="n"/>
      <c r="J2152" s="38" t="n"/>
      <c r="K2152" s="38" t="n"/>
      <c r="L2152" s="38" t="n"/>
      <c r="N2152" s="36">
        <f>IF($B2152="","",IF($C2152="SUPERSTORE","Superstore","DH"))</f>
        <v/>
      </c>
      <c r="O2152" s="36">
        <f>IF($B2152="","",IFERROR(VLOOKUP($B2152,Mapping!$A:$C,2,0),"Not Mapped"))</f>
        <v/>
      </c>
      <c r="P2152" s="36">
        <f>IF($B2152="","",IFERROR(VLOOKUP($B2152,Mapping!$A:$C,3,0),"Not Mapped"))</f>
        <v/>
      </c>
      <c r="Q2152" s="36">
        <f>IF($B2152="","",IFERROR(VLOOKUP($O2152,Leaders!$A:$B,2,0),"Not Mapped"))</f>
        <v/>
      </c>
      <c r="R2152" s="36">
        <f>IF($B2152="","",IF(COUNTIF(Exclusions!$A:$A,$B2152)&gt;0,"Yes","No"))</f>
        <v/>
      </c>
      <c r="S2152" s="38">
        <f>IF($B2152="","",MIN(1,DAY($A2152)/IF($N2152="Superstore",Settings!$B$5,Settings!$B$4)))</f>
        <v/>
      </c>
      <c r="T2152" s="38">
        <f>IF(OR($B2152="",$G2152="",$S2152=0),"",$G2152/$S2152)</f>
        <v/>
      </c>
      <c r="U2152" s="36">
        <f>IF($T2152="","",IF($T2152&lt;Settings!$B$8,"Critical",IF($T2152&lt;Settings!$B$9,"Semi Critical","Non Critical")))</f>
        <v/>
      </c>
      <c r="V2152" s="28" t="n"/>
      <c r="Z2152">
        <f>IF($B2152="","",IFERROR(VLOOKUP($B2152,'Plan HC for CCA'!$A:$B,2,0),""))</f>
        <v/>
      </c>
      <c r="AA2152">
        <f>IF(OR($B2152="",$Z2152=""),"",IF(N($M2152)&lt;$Z2152,"Delta","No Delta"))</f>
        <v/>
      </c>
      <c r="AB2152">
        <f>IF(OR($B2152="",$Z2152=""),"",MAX(0,$Z2152-N($M2152)))</f>
        <v/>
      </c>
      <c r="AC2152" s="46">
        <f>IF($B2152="","",IFERROR(INDEX('CCA Util %'!$H:$H,MATCH($B2152,'CCA Util %'!$E:$E,0)),""))</f>
        <v/>
      </c>
      <c r="AD2152">
        <f>IF($B2152="","",IFERROR(INDEX('CCA Util %'!$G:$G,MATCH($B2152,'CCA Util %'!$E:$E,0)),""))</f>
        <v/>
      </c>
      <c r="AE2152">
        <f>IF(OR($B2152="",$U2152=""),"",$U2152&amp;" &amp; "&amp;IF(OR($AD2152="",$AD2152=0),"Util NA",$AD2152&amp;" Util"))</f>
        <v/>
      </c>
    </row>
    <row r="2153" ht="15.75" customHeight="1" s="42">
      <c r="A2153" s="41" t="n"/>
      <c r="G2153" s="38" t="n"/>
      <c r="H2153" s="38" t="n"/>
      <c r="I2153" s="38" t="n"/>
      <c r="J2153" s="38" t="n"/>
      <c r="K2153" s="38" t="n"/>
      <c r="L2153" s="38" t="n"/>
      <c r="N2153" s="36">
        <f>IF($B2153="","",IF($C2153="SUPERSTORE","Superstore","DH"))</f>
        <v/>
      </c>
      <c r="O2153" s="36">
        <f>IF($B2153="","",IFERROR(VLOOKUP($B2153,Mapping!$A:$C,2,0),"Not Mapped"))</f>
        <v/>
      </c>
      <c r="P2153" s="36">
        <f>IF($B2153="","",IFERROR(VLOOKUP($B2153,Mapping!$A:$C,3,0),"Not Mapped"))</f>
        <v/>
      </c>
      <c r="Q2153" s="36">
        <f>IF($B2153="","",IFERROR(VLOOKUP($O2153,Leaders!$A:$B,2,0),"Not Mapped"))</f>
        <v/>
      </c>
      <c r="R2153" s="36">
        <f>IF($B2153="","",IF(COUNTIF(Exclusions!$A:$A,$B2153)&gt;0,"Yes","No"))</f>
        <v/>
      </c>
      <c r="S2153" s="38">
        <f>IF($B2153="","",MIN(1,DAY($A2153)/IF($N2153="Superstore",Settings!$B$5,Settings!$B$4)))</f>
        <v/>
      </c>
      <c r="T2153" s="38">
        <f>IF(OR($B2153="",$G2153="",$S2153=0),"",$G2153/$S2153)</f>
        <v/>
      </c>
      <c r="U2153" s="36">
        <f>IF($T2153="","",IF($T2153&lt;Settings!$B$8,"Critical",IF($T2153&lt;Settings!$B$9,"Semi Critical","Non Critical")))</f>
        <v/>
      </c>
      <c r="V2153" s="28" t="n"/>
      <c r="Z2153">
        <f>IF($B2153="","",IFERROR(VLOOKUP($B2153,'Plan HC for CCA'!$A:$B,2,0),""))</f>
        <v/>
      </c>
      <c r="AA2153">
        <f>IF(OR($B2153="",$Z2153=""),"",IF(N($M2153)&lt;$Z2153,"Delta","No Delta"))</f>
        <v/>
      </c>
      <c r="AB2153">
        <f>IF(OR($B2153="",$Z2153=""),"",MAX(0,$Z2153-N($M2153)))</f>
        <v/>
      </c>
      <c r="AC2153" s="46">
        <f>IF($B2153="","",IFERROR(INDEX('CCA Util %'!$H:$H,MATCH($B2153,'CCA Util %'!$E:$E,0)),""))</f>
        <v/>
      </c>
      <c r="AD2153">
        <f>IF($B2153="","",IFERROR(INDEX('CCA Util %'!$G:$G,MATCH($B2153,'CCA Util %'!$E:$E,0)),""))</f>
        <v/>
      </c>
      <c r="AE2153">
        <f>IF(OR($B2153="",$U2153=""),"",$U2153&amp;" &amp; "&amp;IF(OR($AD2153="",$AD2153=0),"Util NA",$AD2153&amp;" Util"))</f>
        <v/>
      </c>
    </row>
    <row r="2154" ht="15.75" customHeight="1" s="42">
      <c r="A2154" s="41" t="n"/>
      <c r="G2154" s="38" t="n"/>
      <c r="H2154" s="38" t="n"/>
      <c r="I2154" s="38" t="n"/>
      <c r="J2154" s="38" t="n"/>
      <c r="K2154" s="38" t="n"/>
      <c r="L2154" s="38" t="n"/>
      <c r="N2154" s="36">
        <f>IF($B2154="","",IF($C2154="SUPERSTORE","Superstore","DH"))</f>
        <v/>
      </c>
      <c r="O2154" s="36">
        <f>IF($B2154="","",IFERROR(VLOOKUP($B2154,Mapping!$A:$C,2,0),"Not Mapped"))</f>
        <v/>
      </c>
      <c r="P2154" s="36">
        <f>IF($B2154="","",IFERROR(VLOOKUP($B2154,Mapping!$A:$C,3,0),"Not Mapped"))</f>
        <v/>
      </c>
      <c r="Q2154" s="36">
        <f>IF($B2154="","",IFERROR(VLOOKUP($O2154,Leaders!$A:$B,2,0),"Not Mapped"))</f>
        <v/>
      </c>
      <c r="R2154" s="36">
        <f>IF($B2154="","",IF(COUNTIF(Exclusions!$A:$A,$B2154)&gt;0,"Yes","No"))</f>
        <v/>
      </c>
      <c r="S2154" s="38">
        <f>IF($B2154="","",MIN(1,DAY($A2154)/IF($N2154="Superstore",Settings!$B$5,Settings!$B$4)))</f>
        <v/>
      </c>
      <c r="T2154" s="38">
        <f>IF(OR($B2154="",$G2154="",$S2154=0),"",$G2154/$S2154)</f>
        <v/>
      </c>
      <c r="U2154" s="36">
        <f>IF($T2154="","",IF($T2154&lt;Settings!$B$8,"Critical",IF($T2154&lt;Settings!$B$9,"Semi Critical","Non Critical")))</f>
        <v/>
      </c>
      <c r="V2154" s="28" t="n"/>
      <c r="Z2154">
        <f>IF($B2154="","",IFERROR(VLOOKUP($B2154,'Plan HC for CCA'!$A:$B,2,0),""))</f>
        <v/>
      </c>
      <c r="AA2154">
        <f>IF(OR($B2154="",$Z2154=""),"",IF(N($M2154)&lt;$Z2154,"Delta","No Delta"))</f>
        <v/>
      </c>
      <c r="AB2154">
        <f>IF(OR($B2154="",$Z2154=""),"",MAX(0,$Z2154-N($M2154)))</f>
        <v/>
      </c>
      <c r="AC2154" s="46">
        <f>IF($B2154="","",IFERROR(INDEX('CCA Util %'!$H:$H,MATCH($B2154,'CCA Util %'!$E:$E,0)),""))</f>
        <v/>
      </c>
      <c r="AD2154">
        <f>IF($B2154="","",IFERROR(INDEX('CCA Util %'!$G:$G,MATCH($B2154,'CCA Util %'!$E:$E,0)),""))</f>
        <v/>
      </c>
      <c r="AE2154">
        <f>IF(OR($B2154="",$U2154=""),"",$U2154&amp;" &amp; "&amp;IF(OR($AD2154="",$AD2154=0),"Util NA",$AD2154&amp;" Util"))</f>
        <v/>
      </c>
    </row>
    <row r="2155" ht="15.75" customHeight="1" s="42">
      <c r="A2155" s="41" t="n"/>
      <c r="G2155" s="38" t="n"/>
      <c r="H2155" s="38" t="n"/>
      <c r="I2155" s="38" t="n"/>
      <c r="J2155" s="38" t="n"/>
      <c r="K2155" s="38" t="n"/>
      <c r="L2155" s="38" t="n"/>
      <c r="N2155" s="36">
        <f>IF($B2155="","",IF($C2155="SUPERSTORE","Superstore","DH"))</f>
        <v/>
      </c>
      <c r="O2155" s="36">
        <f>IF($B2155="","",IFERROR(VLOOKUP($B2155,Mapping!$A:$C,2,0),"Not Mapped"))</f>
        <v/>
      </c>
      <c r="P2155" s="36">
        <f>IF($B2155="","",IFERROR(VLOOKUP($B2155,Mapping!$A:$C,3,0),"Not Mapped"))</f>
        <v/>
      </c>
      <c r="Q2155" s="36">
        <f>IF($B2155="","",IFERROR(VLOOKUP($O2155,Leaders!$A:$B,2,0),"Not Mapped"))</f>
        <v/>
      </c>
      <c r="R2155" s="36">
        <f>IF($B2155="","",IF(COUNTIF(Exclusions!$A:$A,$B2155)&gt;0,"Yes","No"))</f>
        <v/>
      </c>
      <c r="S2155" s="38">
        <f>IF($B2155="","",MIN(1,DAY($A2155)/IF($N2155="Superstore",Settings!$B$5,Settings!$B$4)))</f>
        <v/>
      </c>
      <c r="T2155" s="38">
        <f>IF(OR($B2155="",$G2155="",$S2155=0),"",$G2155/$S2155)</f>
        <v/>
      </c>
      <c r="U2155" s="36">
        <f>IF($T2155="","",IF($T2155&lt;Settings!$B$8,"Critical",IF($T2155&lt;Settings!$B$9,"Semi Critical","Non Critical")))</f>
        <v/>
      </c>
      <c r="V2155" s="28" t="n"/>
      <c r="Z2155">
        <f>IF($B2155="","",IFERROR(VLOOKUP($B2155,'Plan HC for CCA'!$A:$B,2,0),""))</f>
        <v/>
      </c>
      <c r="AA2155">
        <f>IF(OR($B2155="",$Z2155=""),"",IF(N($M2155)&lt;$Z2155,"Delta","No Delta"))</f>
        <v/>
      </c>
      <c r="AB2155">
        <f>IF(OR($B2155="",$Z2155=""),"",MAX(0,$Z2155-N($M2155)))</f>
        <v/>
      </c>
      <c r="AC2155" s="46">
        <f>IF($B2155="","",IFERROR(INDEX('CCA Util %'!$H:$H,MATCH($B2155,'CCA Util %'!$E:$E,0)),""))</f>
        <v/>
      </c>
      <c r="AD2155">
        <f>IF($B2155="","",IFERROR(INDEX('CCA Util %'!$G:$G,MATCH($B2155,'CCA Util %'!$E:$E,0)),""))</f>
        <v/>
      </c>
      <c r="AE2155">
        <f>IF(OR($B2155="",$U2155=""),"",$U2155&amp;" &amp; "&amp;IF(OR($AD2155="",$AD2155=0),"Util NA",$AD2155&amp;" Util"))</f>
        <v/>
      </c>
    </row>
    <row r="2156" ht="15.75" customHeight="1" s="42">
      <c r="A2156" s="41" t="n"/>
      <c r="G2156" s="38" t="n"/>
      <c r="H2156" s="38" t="n"/>
      <c r="I2156" s="38" t="n"/>
      <c r="J2156" s="38" t="n"/>
      <c r="K2156" s="38" t="n"/>
      <c r="L2156" s="38" t="n"/>
      <c r="N2156" s="36">
        <f>IF($B2156="","",IF($C2156="SUPERSTORE","Superstore","DH"))</f>
        <v/>
      </c>
      <c r="O2156" s="36">
        <f>IF($B2156="","",IFERROR(VLOOKUP($B2156,Mapping!$A:$C,2,0),"Not Mapped"))</f>
        <v/>
      </c>
      <c r="P2156" s="36">
        <f>IF($B2156="","",IFERROR(VLOOKUP($B2156,Mapping!$A:$C,3,0),"Not Mapped"))</f>
        <v/>
      </c>
      <c r="Q2156" s="36">
        <f>IF($B2156="","",IFERROR(VLOOKUP($O2156,Leaders!$A:$B,2,0),"Not Mapped"))</f>
        <v/>
      </c>
      <c r="R2156" s="36">
        <f>IF($B2156="","",IF(COUNTIF(Exclusions!$A:$A,$B2156)&gt;0,"Yes","No"))</f>
        <v/>
      </c>
      <c r="S2156" s="38">
        <f>IF($B2156="","",MIN(1,DAY($A2156)/IF($N2156="Superstore",Settings!$B$5,Settings!$B$4)))</f>
        <v/>
      </c>
      <c r="T2156" s="38">
        <f>IF(OR($B2156="",$G2156="",$S2156=0),"",$G2156/$S2156)</f>
        <v/>
      </c>
      <c r="U2156" s="36">
        <f>IF($T2156="","",IF($T2156&lt;Settings!$B$8,"Critical",IF($T2156&lt;Settings!$B$9,"Semi Critical","Non Critical")))</f>
        <v/>
      </c>
      <c r="V2156" s="28" t="n"/>
      <c r="Z2156">
        <f>IF($B2156="","",IFERROR(VLOOKUP($B2156,'Plan HC for CCA'!$A:$B,2,0),""))</f>
        <v/>
      </c>
      <c r="AA2156">
        <f>IF(OR($B2156="",$Z2156=""),"",IF(N($M2156)&lt;$Z2156,"Delta","No Delta"))</f>
        <v/>
      </c>
      <c r="AB2156">
        <f>IF(OR($B2156="",$Z2156=""),"",MAX(0,$Z2156-N($M2156)))</f>
        <v/>
      </c>
      <c r="AC2156" s="46">
        <f>IF($B2156="","",IFERROR(INDEX('CCA Util %'!$H:$H,MATCH($B2156,'CCA Util %'!$E:$E,0)),""))</f>
        <v/>
      </c>
      <c r="AD2156">
        <f>IF($B2156="","",IFERROR(INDEX('CCA Util %'!$G:$G,MATCH($B2156,'CCA Util %'!$E:$E,0)),""))</f>
        <v/>
      </c>
      <c r="AE2156">
        <f>IF(OR($B2156="",$U2156=""),"",$U2156&amp;" &amp; "&amp;IF(OR($AD2156="",$AD2156=0),"Util NA",$AD2156&amp;" Util"))</f>
        <v/>
      </c>
    </row>
    <row r="2157" ht="15.75" customHeight="1" s="42">
      <c r="A2157" s="41" t="n"/>
      <c r="G2157" s="38" t="n"/>
      <c r="H2157" s="38" t="n"/>
      <c r="I2157" s="38" t="n"/>
      <c r="J2157" s="38" t="n"/>
      <c r="K2157" s="38" t="n"/>
      <c r="L2157" s="38" t="n"/>
      <c r="N2157" s="36">
        <f>IF($B2157="","",IF($C2157="SUPERSTORE","Superstore","DH"))</f>
        <v/>
      </c>
      <c r="O2157" s="36">
        <f>IF($B2157="","",IFERROR(VLOOKUP($B2157,Mapping!$A:$C,2,0),"Not Mapped"))</f>
        <v/>
      </c>
      <c r="P2157" s="36">
        <f>IF($B2157="","",IFERROR(VLOOKUP($B2157,Mapping!$A:$C,3,0),"Not Mapped"))</f>
        <v/>
      </c>
      <c r="Q2157" s="36">
        <f>IF($B2157="","",IFERROR(VLOOKUP($O2157,Leaders!$A:$B,2,0),"Not Mapped"))</f>
        <v/>
      </c>
      <c r="R2157" s="36">
        <f>IF($B2157="","",IF(COUNTIF(Exclusions!$A:$A,$B2157)&gt;0,"Yes","No"))</f>
        <v/>
      </c>
      <c r="S2157" s="38">
        <f>IF($B2157="","",MIN(1,DAY($A2157)/IF($N2157="Superstore",Settings!$B$5,Settings!$B$4)))</f>
        <v/>
      </c>
      <c r="T2157" s="38">
        <f>IF(OR($B2157="",$G2157="",$S2157=0),"",$G2157/$S2157)</f>
        <v/>
      </c>
      <c r="U2157" s="36">
        <f>IF($T2157="","",IF($T2157&lt;Settings!$B$8,"Critical",IF($T2157&lt;Settings!$B$9,"Semi Critical","Non Critical")))</f>
        <v/>
      </c>
      <c r="V2157" s="28" t="n"/>
      <c r="Z2157">
        <f>IF($B2157="","",IFERROR(VLOOKUP($B2157,'Plan HC for CCA'!$A:$B,2,0),""))</f>
        <v/>
      </c>
      <c r="AA2157">
        <f>IF(OR($B2157="",$Z2157=""),"",IF(N($M2157)&lt;$Z2157,"Delta","No Delta"))</f>
        <v/>
      </c>
      <c r="AB2157">
        <f>IF(OR($B2157="",$Z2157=""),"",MAX(0,$Z2157-N($M2157)))</f>
        <v/>
      </c>
      <c r="AC2157" s="46">
        <f>IF($B2157="","",IFERROR(INDEX('CCA Util %'!$H:$H,MATCH($B2157,'CCA Util %'!$E:$E,0)),""))</f>
        <v/>
      </c>
      <c r="AD2157">
        <f>IF($B2157="","",IFERROR(INDEX('CCA Util %'!$G:$G,MATCH($B2157,'CCA Util %'!$E:$E,0)),""))</f>
        <v/>
      </c>
      <c r="AE2157">
        <f>IF(OR($B2157="",$U2157=""),"",$U2157&amp;" &amp; "&amp;IF(OR($AD2157="",$AD2157=0),"Util NA",$AD2157&amp;" Util"))</f>
        <v/>
      </c>
    </row>
    <row r="2158" ht="15.75" customHeight="1" s="42">
      <c r="A2158" s="41" t="n"/>
      <c r="G2158" s="38" t="n"/>
      <c r="H2158" s="38" t="n"/>
      <c r="I2158" s="38" t="n"/>
      <c r="J2158" s="38" t="n"/>
      <c r="K2158" s="38" t="n"/>
      <c r="L2158" s="38" t="n"/>
      <c r="N2158" s="36">
        <f>IF($B2158="","",IF($C2158="SUPERSTORE","Superstore","DH"))</f>
        <v/>
      </c>
      <c r="O2158" s="36">
        <f>IF($B2158="","",IFERROR(VLOOKUP($B2158,Mapping!$A:$C,2,0),"Not Mapped"))</f>
        <v/>
      </c>
      <c r="P2158" s="36">
        <f>IF($B2158="","",IFERROR(VLOOKUP($B2158,Mapping!$A:$C,3,0),"Not Mapped"))</f>
        <v/>
      </c>
      <c r="Q2158" s="36">
        <f>IF($B2158="","",IFERROR(VLOOKUP($O2158,Leaders!$A:$B,2,0),"Not Mapped"))</f>
        <v/>
      </c>
      <c r="R2158" s="36">
        <f>IF($B2158="","",IF(COUNTIF(Exclusions!$A:$A,$B2158)&gt;0,"Yes","No"))</f>
        <v/>
      </c>
      <c r="S2158" s="38">
        <f>IF($B2158="","",MIN(1,DAY($A2158)/IF($N2158="Superstore",Settings!$B$5,Settings!$B$4)))</f>
        <v/>
      </c>
      <c r="T2158" s="38">
        <f>IF(OR($B2158="",$G2158="",$S2158=0),"",$G2158/$S2158)</f>
        <v/>
      </c>
      <c r="U2158" s="36">
        <f>IF($T2158="","",IF($T2158&lt;Settings!$B$8,"Critical",IF($T2158&lt;Settings!$B$9,"Semi Critical","Non Critical")))</f>
        <v/>
      </c>
      <c r="V2158" s="28" t="n"/>
      <c r="Z2158">
        <f>IF($B2158="","",IFERROR(VLOOKUP($B2158,'Plan HC for CCA'!$A:$B,2,0),""))</f>
        <v/>
      </c>
      <c r="AA2158">
        <f>IF(OR($B2158="",$Z2158=""),"",IF(N($M2158)&lt;$Z2158,"Delta","No Delta"))</f>
        <v/>
      </c>
      <c r="AB2158">
        <f>IF(OR($B2158="",$Z2158=""),"",MAX(0,$Z2158-N($M2158)))</f>
        <v/>
      </c>
      <c r="AC2158" s="46">
        <f>IF($B2158="","",IFERROR(INDEX('CCA Util %'!$H:$H,MATCH($B2158,'CCA Util %'!$E:$E,0)),""))</f>
        <v/>
      </c>
      <c r="AD2158">
        <f>IF($B2158="","",IFERROR(INDEX('CCA Util %'!$G:$G,MATCH($B2158,'CCA Util %'!$E:$E,0)),""))</f>
        <v/>
      </c>
      <c r="AE2158">
        <f>IF(OR($B2158="",$U2158=""),"",$U2158&amp;" &amp; "&amp;IF(OR($AD2158="",$AD2158=0),"Util NA",$AD2158&amp;" Util"))</f>
        <v/>
      </c>
    </row>
    <row r="2159" ht="15.75" customHeight="1" s="42">
      <c r="A2159" s="41" t="n"/>
      <c r="G2159" s="38" t="n"/>
      <c r="H2159" s="38" t="n"/>
      <c r="I2159" s="38" t="n"/>
      <c r="J2159" s="38" t="n"/>
      <c r="K2159" s="38" t="n"/>
      <c r="L2159" s="38" t="n"/>
      <c r="N2159" s="36">
        <f>IF($B2159="","",IF($C2159="SUPERSTORE","Superstore","DH"))</f>
        <v/>
      </c>
      <c r="O2159" s="36">
        <f>IF($B2159="","",IFERROR(VLOOKUP($B2159,Mapping!$A:$C,2,0),"Not Mapped"))</f>
        <v/>
      </c>
      <c r="P2159" s="36">
        <f>IF($B2159="","",IFERROR(VLOOKUP($B2159,Mapping!$A:$C,3,0),"Not Mapped"))</f>
        <v/>
      </c>
      <c r="Q2159" s="36">
        <f>IF($B2159="","",IFERROR(VLOOKUP($O2159,Leaders!$A:$B,2,0),"Not Mapped"))</f>
        <v/>
      </c>
      <c r="R2159" s="36">
        <f>IF($B2159="","",IF(COUNTIF(Exclusions!$A:$A,$B2159)&gt;0,"Yes","No"))</f>
        <v/>
      </c>
      <c r="S2159" s="38">
        <f>IF($B2159="","",MIN(1,DAY($A2159)/IF($N2159="Superstore",Settings!$B$5,Settings!$B$4)))</f>
        <v/>
      </c>
      <c r="T2159" s="38">
        <f>IF(OR($B2159="",$G2159="",$S2159=0),"",$G2159/$S2159)</f>
        <v/>
      </c>
      <c r="U2159" s="36">
        <f>IF($T2159="","",IF($T2159&lt;Settings!$B$8,"Critical",IF($T2159&lt;Settings!$B$9,"Semi Critical","Non Critical")))</f>
        <v/>
      </c>
      <c r="V2159" s="28" t="n"/>
      <c r="Z2159">
        <f>IF($B2159="","",IFERROR(VLOOKUP($B2159,'Plan HC for CCA'!$A:$B,2,0),""))</f>
        <v/>
      </c>
      <c r="AA2159">
        <f>IF(OR($B2159="",$Z2159=""),"",IF(N($M2159)&lt;$Z2159,"Delta","No Delta"))</f>
        <v/>
      </c>
      <c r="AB2159">
        <f>IF(OR($B2159="",$Z2159=""),"",MAX(0,$Z2159-N($M2159)))</f>
        <v/>
      </c>
      <c r="AC2159" s="46">
        <f>IF($B2159="","",IFERROR(INDEX('CCA Util %'!$H:$H,MATCH($B2159,'CCA Util %'!$E:$E,0)),""))</f>
        <v/>
      </c>
      <c r="AD2159">
        <f>IF($B2159="","",IFERROR(INDEX('CCA Util %'!$G:$G,MATCH($B2159,'CCA Util %'!$E:$E,0)),""))</f>
        <v/>
      </c>
      <c r="AE2159">
        <f>IF(OR($B2159="",$U2159=""),"",$U2159&amp;" &amp; "&amp;IF(OR($AD2159="",$AD2159=0),"Util NA",$AD2159&amp;" Util"))</f>
        <v/>
      </c>
    </row>
    <row r="2160" ht="15.75" customHeight="1" s="42">
      <c r="A2160" s="41" t="n"/>
      <c r="G2160" s="38" t="n"/>
      <c r="H2160" s="38" t="n"/>
      <c r="I2160" s="38" t="n"/>
      <c r="J2160" s="38" t="n"/>
      <c r="K2160" s="38" t="n"/>
      <c r="L2160" s="38" t="n"/>
      <c r="N2160" s="36">
        <f>IF($B2160="","",IF($C2160="SUPERSTORE","Superstore","DH"))</f>
        <v/>
      </c>
      <c r="O2160" s="36">
        <f>IF($B2160="","",IFERROR(VLOOKUP($B2160,Mapping!$A:$C,2,0),"Not Mapped"))</f>
        <v/>
      </c>
      <c r="P2160" s="36">
        <f>IF($B2160="","",IFERROR(VLOOKUP($B2160,Mapping!$A:$C,3,0),"Not Mapped"))</f>
        <v/>
      </c>
      <c r="Q2160" s="36">
        <f>IF($B2160="","",IFERROR(VLOOKUP($O2160,Leaders!$A:$B,2,0),"Not Mapped"))</f>
        <v/>
      </c>
      <c r="R2160" s="36">
        <f>IF($B2160="","",IF(COUNTIF(Exclusions!$A:$A,$B2160)&gt;0,"Yes","No"))</f>
        <v/>
      </c>
      <c r="S2160" s="38">
        <f>IF($B2160="","",MIN(1,DAY($A2160)/IF($N2160="Superstore",Settings!$B$5,Settings!$B$4)))</f>
        <v/>
      </c>
      <c r="T2160" s="38">
        <f>IF(OR($B2160="",$G2160="",$S2160=0),"",$G2160/$S2160)</f>
        <v/>
      </c>
      <c r="U2160" s="36">
        <f>IF($T2160="","",IF($T2160&lt;Settings!$B$8,"Critical",IF($T2160&lt;Settings!$B$9,"Semi Critical","Non Critical")))</f>
        <v/>
      </c>
      <c r="V2160" s="28" t="n"/>
      <c r="Z2160">
        <f>IF($B2160="","",IFERROR(VLOOKUP($B2160,'Plan HC for CCA'!$A:$B,2,0),""))</f>
        <v/>
      </c>
      <c r="AA2160">
        <f>IF(OR($B2160="",$Z2160=""),"",IF(N($M2160)&lt;$Z2160,"Delta","No Delta"))</f>
        <v/>
      </c>
      <c r="AB2160">
        <f>IF(OR($B2160="",$Z2160=""),"",MAX(0,$Z2160-N($M2160)))</f>
        <v/>
      </c>
      <c r="AC2160" s="46">
        <f>IF($B2160="","",IFERROR(INDEX('CCA Util %'!$H:$H,MATCH($B2160,'CCA Util %'!$E:$E,0)),""))</f>
        <v/>
      </c>
      <c r="AD2160">
        <f>IF($B2160="","",IFERROR(INDEX('CCA Util %'!$G:$G,MATCH($B2160,'CCA Util %'!$E:$E,0)),""))</f>
        <v/>
      </c>
      <c r="AE2160">
        <f>IF(OR($B2160="",$U2160=""),"",$U2160&amp;" &amp; "&amp;IF(OR($AD2160="",$AD2160=0),"Util NA",$AD2160&amp;" Util"))</f>
        <v/>
      </c>
    </row>
    <row r="2161" ht="15.75" customHeight="1" s="42">
      <c r="A2161" s="41" t="n"/>
      <c r="G2161" s="38" t="n"/>
      <c r="H2161" s="38" t="n"/>
      <c r="I2161" s="38" t="n"/>
      <c r="J2161" s="38" t="n"/>
      <c r="K2161" s="38" t="n"/>
      <c r="L2161" s="38" t="n"/>
      <c r="N2161" s="36">
        <f>IF($B2161="","",IF($C2161="SUPERSTORE","Superstore","DH"))</f>
        <v/>
      </c>
      <c r="O2161" s="36">
        <f>IF($B2161="","",IFERROR(VLOOKUP($B2161,Mapping!$A:$C,2,0),"Not Mapped"))</f>
        <v/>
      </c>
      <c r="P2161" s="36">
        <f>IF($B2161="","",IFERROR(VLOOKUP($B2161,Mapping!$A:$C,3,0),"Not Mapped"))</f>
        <v/>
      </c>
      <c r="Q2161" s="36">
        <f>IF($B2161="","",IFERROR(VLOOKUP($O2161,Leaders!$A:$B,2,0),"Not Mapped"))</f>
        <v/>
      </c>
      <c r="R2161" s="36">
        <f>IF($B2161="","",IF(COUNTIF(Exclusions!$A:$A,$B2161)&gt;0,"Yes","No"))</f>
        <v/>
      </c>
      <c r="S2161" s="38">
        <f>IF($B2161="","",MIN(1,DAY($A2161)/IF($N2161="Superstore",Settings!$B$5,Settings!$B$4)))</f>
        <v/>
      </c>
      <c r="T2161" s="38">
        <f>IF(OR($B2161="",$G2161="",$S2161=0),"",$G2161/$S2161)</f>
        <v/>
      </c>
      <c r="U2161" s="36">
        <f>IF($T2161="","",IF($T2161&lt;Settings!$B$8,"Critical",IF($T2161&lt;Settings!$B$9,"Semi Critical","Non Critical")))</f>
        <v/>
      </c>
      <c r="V2161" s="28" t="n"/>
      <c r="Z2161">
        <f>IF($B2161="","",IFERROR(VLOOKUP($B2161,'Plan HC for CCA'!$A:$B,2,0),""))</f>
        <v/>
      </c>
      <c r="AA2161">
        <f>IF(OR($B2161="",$Z2161=""),"",IF(N($M2161)&lt;$Z2161,"Delta","No Delta"))</f>
        <v/>
      </c>
      <c r="AB2161">
        <f>IF(OR($B2161="",$Z2161=""),"",MAX(0,$Z2161-N($M2161)))</f>
        <v/>
      </c>
      <c r="AC2161" s="46">
        <f>IF($B2161="","",IFERROR(INDEX('CCA Util %'!$H:$H,MATCH($B2161,'CCA Util %'!$E:$E,0)),""))</f>
        <v/>
      </c>
      <c r="AD2161">
        <f>IF($B2161="","",IFERROR(INDEX('CCA Util %'!$G:$G,MATCH($B2161,'CCA Util %'!$E:$E,0)),""))</f>
        <v/>
      </c>
      <c r="AE2161">
        <f>IF(OR($B2161="",$U2161=""),"",$U2161&amp;" &amp; "&amp;IF(OR($AD2161="",$AD2161=0),"Util NA",$AD2161&amp;" Util"))</f>
        <v/>
      </c>
    </row>
    <row r="2162" ht="15.75" customHeight="1" s="42">
      <c r="A2162" s="41" t="n"/>
      <c r="G2162" s="38" t="n"/>
      <c r="H2162" s="38" t="n"/>
      <c r="I2162" s="38" t="n"/>
      <c r="J2162" s="38" t="n"/>
      <c r="K2162" s="38" t="n"/>
      <c r="L2162" s="38" t="n"/>
      <c r="N2162" s="36">
        <f>IF($B2162="","",IF($C2162="SUPERSTORE","Superstore","DH"))</f>
        <v/>
      </c>
      <c r="O2162" s="36">
        <f>IF($B2162="","",IFERROR(VLOOKUP($B2162,Mapping!$A:$C,2,0),"Not Mapped"))</f>
        <v/>
      </c>
      <c r="P2162" s="36">
        <f>IF($B2162="","",IFERROR(VLOOKUP($B2162,Mapping!$A:$C,3,0),"Not Mapped"))</f>
        <v/>
      </c>
      <c r="Q2162" s="36">
        <f>IF($B2162="","",IFERROR(VLOOKUP($O2162,Leaders!$A:$B,2,0),"Not Mapped"))</f>
        <v/>
      </c>
      <c r="R2162" s="36">
        <f>IF($B2162="","",IF(COUNTIF(Exclusions!$A:$A,$B2162)&gt;0,"Yes","No"))</f>
        <v/>
      </c>
      <c r="S2162" s="38">
        <f>IF($B2162="","",MIN(1,DAY($A2162)/IF($N2162="Superstore",Settings!$B$5,Settings!$B$4)))</f>
        <v/>
      </c>
      <c r="T2162" s="38">
        <f>IF(OR($B2162="",$G2162="",$S2162=0),"",$G2162/$S2162)</f>
        <v/>
      </c>
      <c r="U2162" s="36">
        <f>IF($T2162="","",IF($T2162&lt;Settings!$B$8,"Critical",IF($T2162&lt;Settings!$B$9,"Semi Critical","Non Critical")))</f>
        <v/>
      </c>
      <c r="V2162" s="28" t="n"/>
      <c r="Z2162">
        <f>IF($B2162="","",IFERROR(VLOOKUP($B2162,'Plan HC for CCA'!$A:$B,2,0),""))</f>
        <v/>
      </c>
      <c r="AA2162">
        <f>IF(OR($B2162="",$Z2162=""),"",IF(N($M2162)&lt;$Z2162,"Delta","No Delta"))</f>
        <v/>
      </c>
      <c r="AB2162">
        <f>IF(OR($B2162="",$Z2162=""),"",MAX(0,$Z2162-N($M2162)))</f>
        <v/>
      </c>
      <c r="AC2162" s="46">
        <f>IF($B2162="","",IFERROR(INDEX('CCA Util %'!$H:$H,MATCH($B2162,'CCA Util %'!$E:$E,0)),""))</f>
        <v/>
      </c>
      <c r="AD2162">
        <f>IF($B2162="","",IFERROR(INDEX('CCA Util %'!$G:$G,MATCH($B2162,'CCA Util %'!$E:$E,0)),""))</f>
        <v/>
      </c>
      <c r="AE2162">
        <f>IF(OR($B2162="",$U2162=""),"",$U2162&amp;" &amp; "&amp;IF(OR($AD2162="",$AD2162=0),"Util NA",$AD2162&amp;" Util"))</f>
        <v/>
      </c>
    </row>
    <row r="2163" ht="15.75" customHeight="1" s="42">
      <c r="A2163" s="41" t="n"/>
      <c r="G2163" s="38" t="n"/>
      <c r="H2163" s="38" t="n"/>
      <c r="I2163" s="38" t="n"/>
      <c r="J2163" s="38" t="n"/>
      <c r="K2163" s="38" t="n"/>
      <c r="L2163" s="38" t="n"/>
      <c r="N2163" s="36">
        <f>IF($B2163="","",IF($C2163="SUPERSTORE","Superstore","DH"))</f>
        <v/>
      </c>
      <c r="O2163" s="36">
        <f>IF($B2163="","",IFERROR(VLOOKUP($B2163,Mapping!$A:$C,2,0),"Not Mapped"))</f>
        <v/>
      </c>
      <c r="P2163" s="36">
        <f>IF($B2163="","",IFERROR(VLOOKUP($B2163,Mapping!$A:$C,3,0),"Not Mapped"))</f>
        <v/>
      </c>
      <c r="Q2163" s="36">
        <f>IF($B2163="","",IFERROR(VLOOKUP($O2163,Leaders!$A:$B,2,0),"Not Mapped"))</f>
        <v/>
      </c>
      <c r="R2163" s="36">
        <f>IF($B2163="","",IF(COUNTIF(Exclusions!$A:$A,$B2163)&gt;0,"Yes","No"))</f>
        <v/>
      </c>
      <c r="S2163" s="38">
        <f>IF($B2163="","",MIN(1,DAY($A2163)/IF($N2163="Superstore",Settings!$B$5,Settings!$B$4)))</f>
        <v/>
      </c>
      <c r="T2163" s="38">
        <f>IF(OR($B2163="",$G2163="",$S2163=0),"",$G2163/$S2163)</f>
        <v/>
      </c>
      <c r="U2163" s="36">
        <f>IF($T2163="","",IF($T2163&lt;Settings!$B$8,"Critical",IF($T2163&lt;Settings!$B$9,"Semi Critical","Non Critical")))</f>
        <v/>
      </c>
      <c r="V2163" s="28" t="n"/>
      <c r="Z2163">
        <f>IF($B2163="","",IFERROR(VLOOKUP($B2163,'Plan HC for CCA'!$A:$B,2,0),""))</f>
        <v/>
      </c>
      <c r="AA2163">
        <f>IF(OR($B2163="",$Z2163=""),"",IF(N($M2163)&lt;$Z2163,"Delta","No Delta"))</f>
        <v/>
      </c>
      <c r="AB2163">
        <f>IF(OR($B2163="",$Z2163=""),"",MAX(0,$Z2163-N($M2163)))</f>
        <v/>
      </c>
      <c r="AC2163" s="46">
        <f>IF($B2163="","",IFERROR(INDEX('CCA Util %'!$H:$H,MATCH($B2163,'CCA Util %'!$E:$E,0)),""))</f>
        <v/>
      </c>
      <c r="AD2163">
        <f>IF($B2163="","",IFERROR(INDEX('CCA Util %'!$G:$G,MATCH($B2163,'CCA Util %'!$E:$E,0)),""))</f>
        <v/>
      </c>
      <c r="AE2163">
        <f>IF(OR($B2163="",$U2163=""),"",$U2163&amp;" &amp; "&amp;IF(OR($AD2163="",$AD2163=0),"Util NA",$AD2163&amp;" Util"))</f>
        <v/>
      </c>
    </row>
    <row r="2164" ht="15.75" customHeight="1" s="42">
      <c r="A2164" s="41" t="n"/>
      <c r="G2164" s="38" t="n"/>
      <c r="H2164" s="38" t="n"/>
      <c r="I2164" s="38" t="n"/>
      <c r="J2164" s="38" t="n"/>
      <c r="K2164" s="38" t="n"/>
      <c r="L2164" s="38" t="n"/>
      <c r="N2164" s="36">
        <f>IF($B2164="","",IF($C2164="SUPERSTORE","Superstore","DH"))</f>
        <v/>
      </c>
      <c r="O2164" s="36">
        <f>IF($B2164="","",IFERROR(VLOOKUP($B2164,Mapping!$A:$C,2,0),"Not Mapped"))</f>
        <v/>
      </c>
      <c r="P2164" s="36">
        <f>IF($B2164="","",IFERROR(VLOOKUP($B2164,Mapping!$A:$C,3,0),"Not Mapped"))</f>
        <v/>
      </c>
      <c r="Q2164" s="36">
        <f>IF($B2164="","",IFERROR(VLOOKUP($O2164,Leaders!$A:$B,2,0),"Not Mapped"))</f>
        <v/>
      </c>
      <c r="R2164" s="36">
        <f>IF($B2164="","",IF(COUNTIF(Exclusions!$A:$A,$B2164)&gt;0,"Yes","No"))</f>
        <v/>
      </c>
      <c r="S2164" s="38">
        <f>IF($B2164="","",MIN(1,DAY($A2164)/IF($N2164="Superstore",Settings!$B$5,Settings!$B$4)))</f>
        <v/>
      </c>
      <c r="T2164" s="38">
        <f>IF(OR($B2164="",$G2164="",$S2164=0),"",$G2164/$S2164)</f>
        <v/>
      </c>
      <c r="U2164" s="36">
        <f>IF($T2164="","",IF($T2164&lt;Settings!$B$8,"Critical",IF($T2164&lt;Settings!$B$9,"Semi Critical","Non Critical")))</f>
        <v/>
      </c>
      <c r="V2164" s="28" t="n"/>
      <c r="Z2164">
        <f>IF($B2164="","",IFERROR(VLOOKUP($B2164,'Plan HC for CCA'!$A:$B,2,0),""))</f>
        <v/>
      </c>
      <c r="AA2164">
        <f>IF(OR($B2164="",$Z2164=""),"",IF(N($M2164)&lt;$Z2164,"Delta","No Delta"))</f>
        <v/>
      </c>
      <c r="AB2164">
        <f>IF(OR($B2164="",$Z2164=""),"",MAX(0,$Z2164-N($M2164)))</f>
        <v/>
      </c>
      <c r="AC2164" s="46">
        <f>IF($B2164="","",IFERROR(INDEX('CCA Util %'!$H:$H,MATCH($B2164,'CCA Util %'!$E:$E,0)),""))</f>
        <v/>
      </c>
      <c r="AD2164">
        <f>IF($B2164="","",IFERROR(INDEX('CCA Util %'!$G:$G,MATCH($B2164,'CCA Util %'!$E:$E,0)),""))</f>
        <v/>
      </c>
      <c r="AE2164">
        <f>IF(OR($B2164="",$U2164=""),"",$U2164&amp;" &amp; "&amp;IF(OR($AD2164="",$AD2164=0),"Util NA",$AD2164&amp;" Util"))</f>
        <v/>
      </c>
    </row>
    <row r="2165" ht="15.75" customHeight="1" s="42">
      <c r="A2165" s="41" t="n"/>
      <c r="G2165" s="38" t="n"/>
      <c r="H2165" s="38" t="n"/>
      <c r="I2165" s="38" t="n"/>
      <c r="J2165" s="38" t="n"/>
      <c r="K2165" s="38" t="n"/>
      <c r="L2165" s="38" t="n"/>
      <c r="N2165" s="36">
        <f>IF($B2165="","",IF($C2165="SUPERSTORE","Superstore","DH"))</f>
        <v/>
      </c>
      <c r="O2165" s="36">
        <f>IF($B2165="","",IFERROR(VLOOKUP($B2165,Mapping!$A:$C,2,0),"Not Mapped"))</f>
        <v/>
      </c>
      <c r="P2165" s="36">
        <f>IF($B2165="","",IFERROR(VLOOKUP($B2165,Mapping!$A:$C,3,0),"Not Mapped"))</f>
        <v/>
      </c>
      <c r="Q2165" s="36">
        <f>IF($B2165="","",IFERROR(VLOOKUP($O2165,Leaders!$A:$B,2,0),"Not Mapped"))</f>
        <v/>
      </c>
      <c r="R2165" s="36">
        <f>IF($B2165="","",IF(COUNTIF(Exclusions!$A:$A,$B2165)&gt;0,"Yes","No"))</f>
        <v/>
      </c>
      <c r="S2165" s="38">
        <f>IF($B2165="","",MIN(1,DAY($A2165)/IF($N2165="Superstore",Settings!$B$5,Settings!$B$4)))</f>
        <v/>
      </c>
      <c r="T2165" s="38">
        <f>IF(OR($B2165="",$G2165="",$S2165=0),"",$G2165/$S2165)</f>
        <v/>
      </c>
      <c r="U2165" s="36">
        <f>IF($T2165="","",IF($T2165&lt;Settings!$B$8,"Critical",IF($T2165&lt;Settings!$B$9,"Semi Critical","Non Critical")))</f>
        <v/>
      </c>
      <c r="V2165" s="28" t="n"/>
      <c r="Z2165">
        <f>IF($B2165="","",IFERROR(VLOOKUP($B2165,'Plan HC for CCA'!$A:$B,2,0),""))</f>
        <v/>
      </c>
      <c r="AA2165">
        <f>IF(OR($B2165="",$Z2165=""),"",IF(N($M2165)&lt;$Z2165,"Delta","No Delta"))</f>
        <v/>
      </c>
      <c r="AB2165">
        <f>IF(OR($B2165="",$Z2165=""),"",MAX(0,$Z2165-N($M2165)))</f>
        <v/>
      </c>
      <c r="AC2165" s="46">
        <f>IF($B2165="","",IFERROR(INDEX('CCA Util %'!$H:$H,MATCH($B2165,'CCA Util %'!$E:$E,0)),""))</f>
        <v/>
      </c>
      <c r="AD2165">
        <f>IF($B2165="","",IFERROR(INDEX('CCA Util %'!$G:$G,MATCH($B2165,'CCA Util %'!$E:$E,0)),""))</f>
        <v/>
      </c>
      <c r="AE2165">
        <f>IF(OR($B2165="",$U2165=""),"",$U2165&amp;" &amp; "&amp;IF(OR($AD2165="",$AD2165=0),"Util NA",$AD2165&amp;" Util"))</f>
        <v/>
      </c>
    </row>
    <row r="2166" ht="15.75" customHeight="1" s="42">
      <c r="A2166" s="41" t="n"/>
      <c r="G2166" s="38" t="n"/>
      <c r="H2166" s="38" t="n"/>
      <c r="I2166" s="38" t="n"/>
      <c r="J2166" s="38" t="n"/>
      <c r="K2166" s="38" t="n"/>
      <c r="L2166" s="38" t="n"/>
      <c r="N2166" s="36">
        <f>IF($B2166="","",IF($C2166="SUPERSTORE","Superstore","DH"))</f>
        <v/>
      </c>
      <c r="O2166" s="36">
        <f>IF($B2166="","",IFERROR(VLOOKUP($B2166,Mapping!$A:$C,2,0),"Not Mapped"))</f>
        <v/>
      </c>
      <c r="P2166" s="36">
        <f>IF($B2166="","",IFERROR(VLOOKUP($B2166,Mapping!$A:$C,3,0),"Not Mapped"))</f>
        <v/>
      </c>
      <c r="Q2166" s="36">
        <f>IF($B2166="","",IFERROR(VLOOKUP($O2166,Leaders!$A:$B,2,0),"Not Mapped"))</f>
        <v/>
      </c>
      <c r="R2166" s="36">
        <f>IF($B2166="","",IF(COUNTIF(Exclusions!$A:$A,$B2166)&gt;0,"Yes","No"))</f>
        <v/>
      </c>
      <c r="S2166" s="38">
        <f>IF($B2166="","",MIN(1,DAY($A2166)/IF($N2166="Superstore",Settings!$B$5,Settings!$B$4)))</f>
        <v/>
      </c>
      <c r="T2166" s="38">
        <f>IF(OR($B2166="",$G2166="",$S2166=0),"",$G2166/$S2166)</f>
        <v/>
      </c>
      <c r="U2166" s="36">
        <f>IF($T2166="","",IF($T2166&lt;Settings!$B$8,"Critical",IF($T2166&lt;Settings!$B$9,"Semi Critical","Non Critical")))</f>
        <v/>
      </c>
      <c r="V2166" s="28" t="n"/>
      <c r="Z2166">
        <f>IF($B2166="","",IFERROR(VLOOKUP($B2166,'Plan HC for CCA'!$A:$B,2,0),""))</f>
        <v/>
      </c>
      <c r="AA2166">
        <f>IF(OR($B2166="",$Z2166=""),"",IF(N($M2166)&lt;$Z2166,"Delta","No Delta"))</f>
        <v/>
      </c>
      <c r="AB2166">
        <f>IF(OR($B2166="",$Z2166=""),"",MAX(0,$Z2166-N($M2166)))</f>
        <v/>
      </c>
      <c r="AC2166" s="46">
        <f>IF($B2166="","",IFERROR(INDEX('CCA Util %'!$H:$H,MATCH($B2166,'CCA Util %'!$E:$E,0)),""))</f>
        <v/>
      </c>
      <c r="AD2166">
        <f>IF($B2166="","",IFERROR(INDEX('CCA Util %'!$G:$G,MATCH($B2166,'CCA Util %'!$E:$E,0)),""))</f>
        <v/>
      </c>
      <c r="AE2166">
        <f>IF(OR($B2166="",$U2166=""),"",$U2166&amp;" &amp; "&amp;IF(OR($AD2166="",$AD2166=0),"Util NA",$AD2166&amp;" Util"))</f>
        <v/>
      </c>
    </row>
    <row r="2167" ht="15.75" customHeight="1" s="42">
      <c r="A2167" s="41" t="n"/>
      <c r="G2167" s="38" t="n"/>
      <c r="H2167" s="38" t="n"/>
      <c r="I2167" s="38" t="n"/>
      <c r="J2167" s="38" t="n"/>
      <c r="K2167" s="38" t="n"/>
      <c r="L2167" s="38" t="n"/>
      <c r="N2167" s="36">
        <f>IF($B2167="","",IF($C2167="SUPERSTORE","Superstore","DH"))</f>
        <v/>
      </c>
      <c r="O2167" s="36">
        <f>IF($B2167="","",IFERROR(VLOOKUP($B2167,Mapping!$A:$C,2,0),"Not Mapped"))</f>
        <v/>
      </c>
      <c r="P2167" s="36">
        <f>IF($B2167="","",IFERROR(VLOOKUP($B2167,Mapping!$A:$C,3,0),"Not Mapped"))</f>
        <v/>
      </c>
      <c r="Q2167" s="36">
        <f>IF($B2167="","",IFERROR(VLOOKUP($O2167,Leaders!$A:$B,2,0),"Not Mapped"))</f>
        <v/>
      </c>
      <c r="R2167" s="36">
        <f>IF($B2167="","",IF(COUNTIF(Exclusions!$A:$A,$B2167)&gt;0,"Yes","No"))</f>
        <v/>
      </c>
      <c r="S2167" s="38">
        <f>IF($B2167="","",MIN(1,DAY($A2167)/IF($N2167="Superstore",Settings!$B$5,Settings!$B$4)))</f>
        <v/>
      </c>
      <c r="T2167" s="38">
        <f>IF(OR($B2167="",$G2167="",$S2167=0),"",$G2167/$S2167)</f>
        <v/>
      </c>
      <c r="U2167" s="36">
        <f>IF($T2167="","",IF($T2167&lt;Settings!$B$8,"Critical",IF($T2167&lt;Settings!$B$9,"Semi Critical","Non Critical")))</f>
        <v/>
      </c>
      <c r="V2167" s="28" t="n"/>
      <c r="Z2167">
        <f>IF($B2167="","",IFERROR(VLOOKUP($B2167,'Plan HC for CCA'!$A:$B,2,0),""))</f>
        <v/>
      </c>
      <c r="AA2167">
        <f>IF(OR($B2167="",$Z2167=""),"",IF(N($M2167)&lt;$Z2167,"Delta","No Delta"))</f>
        <v/>
      </c>
      <c r="AB2167">
        <f>IF(OR($B2167="",$Z2167=""),"",MAX(0,$Z2167-N($M2167)))</f>
        <v/>
      </c>
      <c r="AC2167" s="46">
        <f>IF($B2167="","",IFERROR(INDEX('CCA Util %'!$H:$H,MATCH($B2167,'CCA Util %'!$E:$E,0)),""))</f>
        <v/>
      </c>
      <c r="AD2167">
        <f>IF($B2167="","",IFERROR(INDEX('CCA Util %'!$G:$G,MATCH($B2167,'CCA Util %'!$E:$E,0)),""))</f>
        <v/>
      </c>
      <c r="AE2167">
        <f>IF(OR($B2167="",$U2167=""),"",$U2167&amp;" &amp; "&amp;IF(OR($AD2167="",$AD2167=0),"Util NA",$AD2167&amp;" Util"))</f>
        <v/>
      </c>
    </row>
    <row r="2168" ht="15.75" customHeight="1" s="42">
      <c r="A2168" s="41" t="n"/>
      <c r="G2168" s="38" t="n"/>
      <c r="H2168" s="38" t="n"/>
      <c r="I2168" s="38" t="n"/>
      <c r="J2168" s="38" t="n"/>
      <c r="K2168" s="38" t="n"/>
      <c r="L2168" s="38" t="n"/>
      <c r="N2168" s="36">
        <f>IF($B2168="","",IF($C2168="SUPERSTORE","Superstore","DH"))</f>
        <v/>
      </c>
      <c r="O2168" s="36">
        <f>IF($B2168="","",IFERROR(VLOOKUP($B2168,Mapping!$A:$C,2,0),"Not Mapped"))</f>
        <v/>
      </c>
      <c r="P2168" s="36">
        <f>IF($B2168="","",IFERROR(VLOOKUP($B2168,Mapping!$A:$C,3,0),"Not Mapped"))</f>
        <v/>
      </c>
      <c r="Q2168" s="36">
        <f>IF($B2168="","",IFERROR(VLOOKUP($O2168,Leaders!$A:$B,2,0),"Not Mapped"))</f>
        <v/>
      </c>
      <c r="R2168" s="36">
        <f>IF($B2168="","",IF(COUNTIF(Exclusions!$A:$A,$B2168)&gt;0,"Yes","No"))</f>
        <v/>
      </c>
      <c r="S2168" s="38">
        <f>IF($B2168="","",MIN(1,DAY($A2168)/IF($N2168="Superstore",Settings!$B$5,Settings!$B$4)))</f>
        <v/>
      </c>
      <c r="T2168" s="38">
        <f>IF(OR($B2168="",$G2168="",$S2168=0),"",$G2168/$S2168)</f>
        <v/>
      </c>
      <c r="U2168" s="36">
        <f>IF($T2168="","",IF($T2168&lt;Settings!$B$8,"Critical",IF($T2168&lt;Settings!$B$9,"Semi Critical","Non Critical")))</f>
        <v/>
      </c>
      <c r="V2168" s="28" t="n"/>
      <c r="Z2168">
        <f>IF($B2168="","",IFERROR(VLOOKUP($B2168,'Plan HC for CCA'!$A:$B,2,0),""))</f>
        <v/>
      </c>
      <c r="AA2168">
        <f>IF(OR($B2168="",$Z2168=""),"",IF(N($M2168)&lt;$Z2168,"Delta","No Delta"))</f>
        <v/>
      </c>
      <c r="AB2168">
        <f>IF(OR($B2168="",$Z2168=""),"",MAX(0,$Z2168-N($M2168)))</f>
        <v/>
      </c>
      <c r="AC2168" s="46">
        <f>IF($B2168="","",IFERROR(INDEX('CCA Util %'!$H:$H,MATCH($B2168,'CCA Util %'!$E:$E,0)),""))</f>
        <v/>
      </c>
      <c r="AD2168">
        <f>IF($B2168="","",IFERROR(INDEX('CCA Util %'!$G:$G,MATCH($B2168,'CCA Util %'!$E:$E,0)),""))</f>
        <v/>
      </c>
      <c r="AE2168">
        <f>IF(OR($B2168="",$U2168=""),"",$U2168&amp;" &amp; "&amp;IF(OR($AD2168="",$AD2168=0),"Util NA",$AD2168&amp;" Util"))</f>
        <v/>
      </c>
    </row>
    <row r="2169" ht="15.75" customHeight="1" s="42">
      <c r="A2169" s="41" t="n"/>
      <c r="G2169" s="38" t="n"/>
      <c r="H2169" s="38" t="n"/>
      <c r="I2169" s="38" t="n"/>
      <c r="J2169" s="38" t="n"/>
      <c r="K2169" s="38" t="n"/>
      <c r="L2169" s="38" t="n"/>
      <c r="N2169" s="36">
        <f>IF($B2169="","",IF($C2169="SUPERSTORE","Superstore","DH"))</f>
        <v/>
      </c>
      <c r="O2169" s="36">
        <f>IF($B2169="","",IFERROR(VLOOKUP($B2169,Mapping!$A:$C,2,0),"Not Mapped"))</f>
        <v/>
      </c>
      <c r="P2169" s="36">
        <f>IF($B2169="","",IFERROR(VLOOKUP($B2169,Mapping!$A:$C,3,0),"Not Mapped"))</f>
        <v/>
      </c>
      <c r="Q2169" s="36">
        <f>IF($B2169="","",IFERROR(VLOOKUP($O2169,Leaders!$A:$B,2,0),"Not Mapped"))</f>
        <v/>
      </c>
      <c r="R2169" s="36">
        <f>IF($B2169="","",IF(COUNTIF(Exclusions!$A:$A,$B2169)&gt;0,"Yes","No"))</f>
        <v/>
      </c>
      <c r="S2169" s="38">
        <f>IF($B2169="","",MIN(1,DAY($A2169)/IF($N2169="Superstore",Settings!$B$5,Settings!$B$4)))</f>
        <v/>
      </c>
      <c r="T2169" s="38">
        <f>IF(OR($B2169="",$G2169="",$S2169=0),"",$G2169/$S2169)</f>
        <v/>
      </c>
      <c r="U2169" s="36">
        <f>IF($T2169="","",IF($T2169&lt;Settings!$B$8,"Critical",IF($T2169&lt;Settings!$B$9,"Semi Critical","Non Critical")))</f>
        <v/>
      </c>
      <c r="V2169" s="28" t="n"/>
      <c r="Z2169">
        <f>IF($B2169="","",IFERROR(VLOOKUP($B2169,'Plan HC for CCA'!$A:$B,2,0),""))</f>
        <v/>
      </c>
      <c r="AA2169">
        <f>IF(OR($B2169="",$Z2169=""),"",IF(N($M2169)&lt;$Z2169,"Delta","No Delta"))</f>
        <v/>
      </c>
      <c r="AB2169">
        <f>IF(OR($B2169="",$Z2169=""),"",MAX(0,$Z2169-N($M2169)))</f>
        <v/>
      </c>
      <c r="AC2169" s="46">
        <f>IF($B2169="","",IFERROR(INDEX('CCA Util %'!$H:$H,MATCH($B2169,'CCA Util %'!$E:$E,0)),""))</f>
        <v/>
      </c>
      <c r="AD2169">
        <f>IF($B2169="","",IFERROR(INDEX('CCA Util %'!$G:$G,MATCH($B2169,'CCA Util %'!$E:$E,0)),""))</f>
        <v/>
      </c>
      <c r="AE2169">
        <f>IF(OR($B2169="",$U2169=""),"",$U2169&amp;" &amp; "&amp;IF(OR($AD2169="",$AD2169=0),"Util NA",$AD2169&amp;" Util"))</f>
        <v/>
      </c>
    </row>
    <row r="2170" ht="15.75" customHeight="1" s="42">
      <c r="A2170" s="41" t="n"/>
      <c r="G2170" s="38" t="n"/>
      <c r="H2170" s="38" t="n"/>
      <c r="I2170" s="38" t="n"/>
      <c r="J2170" s="38" t="n"/>
      <c r="K2170" s="38" t="n"/>
      <c r="L2170" s="38" t="n"/>
      <c r="N2170" s="36">
        <f>IF($B2170="","",IF($C2170="SUPERSTORE","Superstore","DH"))</f>
        <v/>
      </c>
      <c r="O2170" s="36">
        <f>IF($B2170="","",IFERROR(VLOOKUP($B2170,Mapping!$A:$C,2,0),"Not Mapped"))</f>
        <v/>
      </c>
      <c r="P2170" s="36">
        <f>IF($B2170="","",IFERROR(VLOOKUP($B2170,Mapping!$A:$C,3,0),"Not Mapped"))</f>
        <v/>
      </c>
      <c r="Q2170" s="36">
        <f>IF($B2170="","",IFERROR(VLOOKUP($O2170,Leaders!$A:$B,2,0),"Not Mapped"))</f>
        <v/>
      </c>
      <c r="R2170" s="36">
        <f>IF($B2170="","",IF(COUNTIF(Exclusions!$A:$A,$B2170)&gt;0,"Yes","No"))</f>
        <v/>
      </c>
      <c r="S2170" s="38">
        <f>IF($B2170="","",MIN(1,DAY($A2170)/IF($N2170="Superstore",Settings!$B$5,Settings!$B$4)))</f>
        <v/>
      </c>
      <c r="T2170" s="38">
        <f>IF(OR($B2170="",$G2170="",$S2170=0),"",$G2170/$S2170)</f>
        <v/>
      </c>
      <c r="U2170" s="36">
        <f>IF($T2170="","",IF($T2170&lt;Settings!$B$8,"Critical",IF($T2170&lt;Settings!$B$9,"Semi Critical","Non Critical")))</f>
        <v/>
      </c>
      <c r="V2170" s="28" t="n"/>
      <c r="Z2170">
        <f>IF($B2170="","",IFERROR(VLOOKUP($B2170,'Plan HC for CCA'!$A:$B,2,0),""))</f>
        <v/>
      </c>
      <c r="AA2170">
        <f>IF(OR($B2170="",$Z2170=""),"",IF(N($M2170)&lt;$Z2170,"Delta","No Delta"))</f>
        <v/>
      </c>
      <c r="AB2170">
        <f>IF(OR($B2170="",$Z2170=""),"",MAX(0,$Z2170-N($M2170)))</f>
        <v/>
      </c>
      <c r="AC2170" s="46">
        <f>IF($B2170="","",IFERROR(INDEX('CCA Util %'!$H:$H,MATCH($B2170,'CCA Util %'!$E:$E,0)),""))</f>
        <v/>
      </c>
      <c r="AD2170">
        <f>IF($B2170="","",IFERROR(INDEX('CCA Util %'!$G:$G,MATCH($B2170,'CCA Util %'!$E:$E,0)),""))</f>
        <v/>
      </c>
      <c r="AE2170">
        <f>IF(OR($B2170="",$U2170=""),"",$U2170&amp;" &amp; "&amp;IF(OR($AD2170="",$AD2170=0),"Util NA",$AD2170&amp;" Util"))</f>
        <v/>
      </c>
    </row>
    <row r="2171" ht="15.75" customHeight="1" s="42">
      <c r="A2171" s="41" t="n"/>
      <c r="G2171" s="38" t="n"/>
      <c r="H2171" s="38" t="n"/>
      <c r="I2171" s="38" t="n"/>
      <c r="J2171" s="38" t="n"/>
      <c r="K2171" s="38" t="n"/>
      <c r="L2171" s="38" t="n"/>
      <c r="N2171" s="36">
        <f>IF($B2171="","",IF($C2171="SUPERSTORE","Superstore","DH"))</f>
        <v/>
      </c>
      <c r="O2171" s="36">
        <f>IF($B2171="","",IFERROR(VLOOKUP($B2171,Mapping!$A:$C,2,0),"Not Mapped"))</f>
        <v/>
      </c>
      <c r="P2171" s="36">
        <f>IF($B2171="","",IFERROR(VLOOKUP($B2171,Mapping!$A:$C,3,0),"Not Mapped"))</f>
        <v/>
      </c>
      <c r="Q2171" s="36">
        <f>IF($B2171="","",IFERROR(VLOOKUP($O2171,Leaders!$A:$B,2,0),"Not Mapped"))</f>
        <v/>
      </c>
      <c r="R2171" s="36">
        <f>IF($B2171="","",IF(COUNTIF(Exclusions!$A:$A,$B2171)&gt;0,"Yes","No"))</f>
        <v/>
      </c>
      <c r="S2171" s="38">
        <f>IF($B2171="","",MIN(1,DAY($A2171)/IF($N2171="Superstore",Settings!$B$5,Settings!$B$4)))</f>
        <v/>
      </c>
      <c r="T2171" s="38">
        <f>IF(OR($B2171="",$G2171="",$S2171=0),"",$G2171/$S2171)</f>
        <v/>
      </c>
      <c r="U2171" s="36">
        <f>IF($T2171="","",IF($T2171&lt;Settings!$B$8,"Critical",IF($T2171&lt;Settings!$B$9,"Semi Critical","Non Critical")))</f>
        <v/>
      </c>
      <c r="V2171" s="28" t="n"/>
      <c r="Z2171">
        <f>IF($B2171="","",IFERROR(VLOOKUP($B2171,'Plan HC for CCA'!$A:$B,2,0),""))</f>
        <v/>
      </c>
      <c r="AA2171">
        <f>IF(OR($B2171="",$Z2171=""),"",IF(N($M2171)&lt;$Z2171,"Delta","No Delta"))</f>
        <v/>
      </c>
      <c r="AB2171">
        <f>IF(OR($B2171="",$Z2171=""),"",MAX(0,$Z2171-N($M2171)))</f>
        <v/>
      </c>
      <c r="AC2171" s="46">
        <f>IF($B2171="","",IFERROR(INDEX('CCA Util %'!$H:$H,MATCH($B2171,'CCA Util %'!$E:$E,0)),""))</f>
        <v/>
      </c>
      <c r="AD2171">
        <f>IF($B2171="","",IFERROR(INDEX('CCA Util %'!$G:$G,MATCH($B2171,'CCA Util %'!$E:$E,0)),""))</f>
        <v/>
      </c>
      <c r="AE2171">
        <f>IF(OR($B2171="",$U2171=""),"",$U2171&amp;" &amp; "&amp;IF(OR($AD2171="",$AD2171=0),"Util NA",$AD2171&amp;" Util"))</f>
        <v/>
      </c>
    </row>
    <row r="2172" ht="15.75" customHeight="1" s="42">
      <c r="A2172" s="41" t="n"/>
      <c r="G2172" s="38" t="n"/>
      <c r="H2172" s="38" t="n"/>
      <c r="I2172" s="38" t="n"/>
      <c r="J2172" s="38" t="n"/>
      <c r="K2172" s="38" t="n"/>
      <c r="L2172" s="38" t="n"/>
      <c r="N2172" s="36">
        <f>IF($B2172="","",IF($C2172="SUPERSTORE","Superstore","DH"))</f>
        <v/>
      </c>
      <c r="O2172" s="36">
        <f>IF($B2172="","",IFERROR(VLOOKUP($B2172,Mapping!$A:$C,2,0),"Not Mapped"))</f>
        <v/>
      </c>
      <c r="P2172" s="36">
        <f>IF($B2172="","",IFERROR(VLOOKUP($B2172,Mapping!$A:$C,3,0),"Not Mapped"))</f>
        <v/>
      </c>
      <c r="Q2172" s="36">
        <f>IF($B2172="","",IFERROR(VLOOKUP($O2172,Leaders!$A:$B,2,0),"Not Mapped"))</f>
        <v/>
      </c>
      <c r="R2172" s="36">
        <f>IF($B2172="","",IF(COUNTIF(Exclusions!$A:$A,$B2172)&gt;0,"Yes","No"))</f>
        <v/>
      </c>
      <c r="S2172" s="38">
        <f>IF($B2172="","",MIN(1,DAY($A2172)/IF($N2172="Superstore",Settings!$B$5,Settings!$B$4)))</f>
        <v/>
      </c>
      <c r="T2172" s="38">
        <f>IF(OR($B2172="",$G2172="",$S2172=0),"",$G2172/$S2172)</f>
        <v/>
      </c>
      <c r="U2172" s="36">
        <f>IF($T2172="","",IF($T2172&lt;Settings!$B$8,"Critical",IF($T2172&lt;Settings!$B$9,"Semi Critical","Non Critical")))</f>
        <v/>
      </c>
      <c r="V2172" s="28" t="n"/>
      <c r="Z2172">
        <f>IF($B2172="","",IFERROR(VLOOKUP($B2172,'Plan HC for CCA'!$A:$B,2,0),""))</f>
        <v/>
      </c>
      <c r="AA2172">
        <f>IF(OR($B2172="",$Z2172=""),"",IF(N($M2172)&lt;$Z2172,"Delta","No Delta"))</f>
        <v/>
      </c>
      <c r="AB2172">
        <f>IF(OR($B2172="",$Z2172=""),"",MAX(0,$Z2172-N($M2172)))</f>
        <v/>
      </c>
      <c r="AC2172" s="46">
        <f>IF($B2172="","",IFERROR(INDEX('CCA Util %'!$H:$H,MATCH($B2172,'CCA Util %'!$E:$E,0)),""))</f>
        <v/>
      </c>
      <c r="AD2172">
        <f>IF($B2172="","",IFERROR(INDEX('CCA Util %'!$G:$G,MATCH($B2172,'CCA Util %'!$E:$E,0)),""))</f>
        <v/>
      </c>
      <c r="AE2172">
        <f>IF(OR($B2172="",$U2172=""),"",$U2172&amp;" &amp; "&amp;IF(OR($AD2172="",$AD2172=0),"Util NA",$AD2172&amp;" Util"))</f>
        <v/>
      </c>
    </row>
    <row r="2173" ht="15.75" customHeight="1" s="42">
      <c r="A2173" s="41" t="n"/>
      <c r="G2173" s="38" t="n"/>
      <c r="H2173" s="38" t="n"/>
      <c r="I2173" s="38" t="n"/>
      <c r="J2173" s="38" t="n"/>
      <c r="K2173" s="38" t="n"/>
      <c r="L2173" s="38" t="n"/>
      <c r="N2173" s="36">
        <f>IF($B2173="","",IF($C2173="SUPERSTORE","Superstore","DH"))</f>
        <v/>
      </c>
      <c r="O2173" s="36">
        <f>IF($B2173="","",IFERROR(VLOOKUP($B2173,Mapping!$A:$C,2,0),"Not Mapped"))</f>
        <v/>
      </c>
      <c r="P2173" s="36">
        <f>IF($B2173="","",IFERROR(VLOOKUP($B2173,Mapping!$A:$C,3,0),"Not Mapped"))</f>
        <v/>
      </c>
      <c r="Q2173" s="36">
        <f>IF($B2173="","",IFERROR(VLOOKUP($O2173,Leaders!$A:$B,2,0),"Not Mapped"))</f>
        <v/>
      </c>
      <c r="R2173" s="36">
        <f>IF($B2173="","",IF(COUNTIF(Exclusions!$A:$A,$B2173)&gt;0,"Yes","No"))</f>
        <v/>
      </c>
      <c r="S2173" s="38">
        <f>IF($B2173="","",MIN(1,DAY($A2173)/IF($N2173="Superstore",Settings!$B$5,Settings!$B$4)))</f>
        <v/>
      </c>
      <c r="T2173" s="38">
        <f>IF(OR($B2173="",$G2173="",$S2173=0),"",$G2173/$S2173)</f>
        <v/>
      </c>
      <c r="U2173" s="36">
        <f>IF($T2173="","",IF($T2173&lt;Settings!$B$8,"Critical",IF($T2173&lt;Settings!$B$9,"Semi Critical","Non Critical")))</f>
        <v/>
      </c>
      <c r="V2173" s="28" t="n"/>
      <c r="Z2173">
        <f>IF($B2173="","",IFERROR(VLOOKUP($B2173,'Plan HC for CCA'!$A:$B,2,0),""))</f>
        <v/>
      </c>
      <c r="AA2173">
        <f>IF(OR($B2173="",$Z2173=""),"",IF(N($M2173)&lt;$Z2173,"Delta","No Delta"))</f>
        <v/>
      </c>
      <c r="AB2173">
        <f>IF(OR($B2173="",$Z2173=""),"",MAX(0,$Z2173-N($M2173)))</f>
        <v/>
      </c>
      <c r="AC2173" s="46">
        <f>IF($B2173="","",IFERROR(INDEX('CCA Util %'!$H:$H,MATCH($B2173,'CCA Util %'!$E:$E,0)),""))</f>
        <v/>
      </c>
      <c r="AD2173">
        <f>IF($B2173="","",IFERROR(INDEX('CCA Util %'!$G:$G,MATCH($B2173,'CCA Util %'!$E:$E,0)),""))</f>
        <v/>
      </c>
      <c r="AE2173">
        <f>IF(OR($B2173="",$U2173=""),"",$U2173&amp;" &amp; "&amp;IF(OR($AD2173="",$AD2173=0),"Util NA",$AD2173&amp;" Util"))</f>
        <v/>
      </c>
    </row>
    <row r="2174" ht="15.75" customHeight="1" s="42">
      <c r="A2174" s="41" t="n"/>
      <c r="G2174" s="38" t="n"/>
      <c r="H2174" s="38" t="n"/>
      <c r="I2174" s="38" t="n"/>
      <c r="J2174" s="38" t="n"/>
      <c r="K2174" s="38" t="n"/>
      <c r="L2174" s="38" t="n"/>
      <c r="N2174" s="36">
        <f>IF($B2174="","",IF($C2174="SUPERSTORE","Superstore","DH"))</f>
        <v/>
      </c>
      <c r="O2174" s="36">
        <f>IF($B2174="","",IFERROR(VLOOKUP($B2174,Mapping!$A:$C,2,0),"Not Mapped"))</f>
        <v/>
      </c>
      <c r="P2174" s="36">
        <f>IF($B2174="","",IFERROR(VLOOKUP($B2174,Mapping!$A:$C,3,0),"Not Mapped"))</f>
        <v/>
      </c>
      <c r="Q2174" s="36">
        <f>IF($B2174="","",IFERROR(VLOOKUP($O2174,Leaders!$A:$B,2,0),"Not Mapped"))</f>
        <v/>
      </c>
      <c r="R2174" s="36">
        <f>IF($B2174="","",IF(COUNTIF(Exclusions!$A:$A,$B2174)&gt;0,"Yes","No"))</f>
        <v/>
      </c>
      <c r="S2174" s="38">
        <f>IF($B2174="","",MIN(1,DAY($A2174)/IF($N2174="Superstore",Settings!$B$5,Settings!$B$4)))</f>
        <v/>
      </c>
      <c r="T2174" s="38">
        <f>IF(OR($B2174="",$G2174="",$S2174=0),"",$G2174/$S2174)</f>
        <v/>
      </c>
      <c r="U2174" s="36">
        <f>IF($T2174="","",IF($T2174&lt;Settings!$B$8,"Critical",IF($T2174&lt;Settings!$B$9,"Semi Critical","Non Critical")))</f>
        <v/>
      </c>
      <c r="V2174" s="28" t="n"/>
      <c r="Z2174">
        <f>IF($B2174="","",IFERROR(VLOOKUP($B2174,'Plan HC for CCA'!$A:$B,2,0),""))</f>
        <v/>
      </c>
      <c r="AA2174">
        <f>IF(OR($B2174="",$Z2174=""),"",IF(N($M2174)&lt;$Z2174,"Delta","No Delta"))</f>
        <v/>
      </c>
      <c r="AB2174">
        <f>IF(OR($B2174="",$Z2174=""),"",MAX(0,$Z2174-N($M2174)))</f>
        <v/>
      </c>
      <c r="AC2174" s="46">
        <f>IF($B2174="","",IFERROR(INDEX('CCA Util %'!$H:$H,MATCH($B2174,'CCA Util %'!$E:$E,0)),""))</f>
        <v/>
      </c>
      <c r="AD2174">
        <f>IF($B2174="","",IFERROR(INDEX('CCA Util %'!$G:$G,MATCH($B2174,'CCA Util %'!$E:$E,0)),""))</f>
        <v/>
      </c>
      <c r="AE2174">
        <f>IF(OR($B2174="",$U2174=""),"",$U2174&amp;" &amp; "&amp;IF(OR($AD2174="",$AD2174=0),"Util NA",$AD2174&amp;" Util"))</f>
        <v/>
      </c>
    </row>
    <row r="2175" ht="15.75" customHeight="1" s="42">
      <c r="A2175" s="41" t="n"/>
      <c r="G2175" s="38" t="n"/>
      <c r="H2175" s="38" t="n"/>
      <c r="I2175" s="38" t="n"/>
      <c r="J2175" s="38" t="n"/>
      <c r="K2175" s="38" t="n"/>
      <c r="L2175" s="38" t="n"/>
      <c r="N2175" s="36">
        <f>IF($B2175="","",IF($C2175="SUPERSTORE","Superstore","DH"))</f>
        <v/>
      </c>
      <c r="O2175" s="36">
        <f>IF($B2175="","",IFERROR(VLOOKUP($B2175,Mapping!$A:$C,2,0),"Not Mapped"))</f>
        <v/>
      </c>
      <c r="P2175" s="36">
        <f>IF($B2175="","",IFERROR(VLOOKUP($B2175,Mapping!$A:$C,3,0),"Not Mapped"))</f>
        <v/>
      </c>
      <c r="Q2175" s="36">
        <f>IF($B2175="","",IFERROR(VLOOKUP($O2175,Leaders!$A:$B,2,0),"Not Mapped"))</f>
        <v/>
      </c>
      <c r="R2175" s="36">
        <f>IF($B2175="","",IF(COUNTIF(Exclusions!$A:$A,$B2175)&gt;0,"Yes","No"))</f>
        <v/>
      </c>
      <c r="S2175" s="38">
        <f>IF($B2175="","",MIN(1,DAY($A2175)/IF($N2175="Superstore",Settings!$B$5,Settings!$B$4)))</f>
        <v/>
      </c>
      <c r="T2175" s="38">
        <f>IF(OR($B2175="",$G2175="",$S2175=0),"",$G2175/$S2175)</f>
        <v/>
      </c>
      <c r="U2175" s="36">
        <f>IF($T2175="","",IF($T2175&lt;Settings!$B$8,"Critical",IF($T2175&lt;Settings!$B$9,"Semi Critical","Non Critical")))</f>
        <v/>
      </c>
      <c r="V2175" s="28" t="n"/>
      <c r="Z2175">
        <f>IF($B2175="","",IFERROR(VLOOKUP($B2175,'Plan HC for CCA'!$A:$B,2,0),""))</f>
        <v/>
      </c>
      <c r="AA2175">
        <f>IF(OR($B2175="",$Z2175=""),"",IF(N($M2175)&lt;$Z2175,"Delta","No Delta"))</f>
        <v/>
      </c>
      <c r="AB2175">
        <f>IF(OR($B2175="",$Z2175=""),"",MAX(0,$Z2175-N($M2175)))</f>
        <v/>
      </c>
      <c r="AC2175" s="46">
        <f>IF($B2175="","",IFERROR(INDEX('CCA Util %'!$H:$H,MATCH($B2175,'CCA Util %'!$E:$E,0)),""))</f>
        <v/>
      </c>
      <c r="AD2175">
        <f>IF($B2175="","",IFERROR(INDEX('CCA Util %'!$G:$G,MATCH($B2175,'CCA Util %'!$E:$E,0)),""))</f>
        <v/>
      </c>
      <c r="AE2175">
        <f>IF(OR($B2175="",$U2175=""),"",$U2175&amp;" &amp; "&amp;IF(OR($AD2175="",$AD2175=0),"Util NA",$AD2175&amp;" Util"))</f>
        <v/>
      </c>
    </row>
    <row r="2176" ht="15.75" customHeight="1" s="42">
      <c r="A2176" s="41" t="n"/>
      <c r="G2176" s="38" t="n"/>
      <c r="H2176" s="38" t="n"/>
      <c r="I2176" s="38" t="n"/>
      <c r="J2176" s="38" t="n"/>
      <c r="K2176" s="38" t="n"/>
      <c r="L2176" s="38" t="n"/>
      <c r="N2176" s="36">
        <f>IF($B2176="","",IF($C2176="SUPERSTORE","Superstore","DH"))</f>
        <v/>
      </c>
      <c r="O2176" s="36">
        <f>IF($B2176="","",IFERROR(VLOOKUP($B2176,Mapping!$A:$C,2,0),"Not Mapped"))</f>
        <v/>
      </c>
      <c r="P2176" s="36">
        <f>IF($B2176="","",IFERROR(VLOOKUP($B2176,Mapping!$A:$C,3,0),"Not Mapped"))</f>
        <v/>
      </c>
      <c r="Q2176" s="36">
        <f>IF($B2176="","",IFERROR(VLOOKUP($O2176,Leaders!$A:$B,2,0),"Not Mapped"))</f>
        <v/>
      </c>
      <c r="R2176" s="36">
        <f>IF($B2176="","",IF(COUNTIF(Exclusions!$A:$A,$B2176)&gt;0,"Yes","No"))</f>
        <v/>
      </c>
      <c r="S2176" s="38">
        <f>IF($B2176="","",MIN(1,DAY($A2176)/IF($N2176="Superstore",Settings!$B$5,Settings!$B$4)))</f>
        <v/>
      </c>
      <c r="T2176" s="38">
        <f>IF(OR($B2176="",$G2176="",$S2176=0),"",$G2176/$S2176)</f>
        <v/>
      </c>
      <c r="U2176" s="36">
        <f>IF($T2176="","",IF($T2176&lt;Settings!$B$8,"Critical",IF($T2176&lt;Settings!$B$9,"Semi Critical","Non Critical")))</f>
        <v/>
      </c>
      <c r="V2176" s="28" t="n"/>
      <c r="Z2176">
        <f>IF($B2176="","",IFERROR(VLOOKUP($B2176,'Plan HC for CCA'!$A:$B,2,0),""))</f>
        <v/>
      </c>
      <c r="AA2176">
        <f>IF(OR($B2176="",$Z2176=""),"",IF(N($M2176)&lt;$Z2176,"Delta","No Delta"))</f>
        <v/>
      </c>
      <c r="AB2176">
        <f>IF(OR($B2176="",$Z2176=""),"",MAX(0,$Z2176-N($M2176)))</f>
        <v/>
      </c>
      <c r="AC2176" s="46">
        <f>IF($B2176="","",IFERROR(INDEX('CCA Util %'!$H:$H,MATCH($B2176,'CCA Util %'!$E:$E,0)),""))</f>
        <v/>
      </c>
      <c r="AD2176">
        <f>IF($B2176="","",IFERROR(INDEX('CCA Util %'!$G:$G,MATCH($B2176,'CCA Util %'!$E:$E,0)),""))</f>
        <v/>
      </c>
      <c r="AE2176">
        <f>IF(OR($B2176="",$U2176=""),"",$U2176&amp;" &amp; "&amp;IF(OR($AD2176="",$AD2176=0),"Util NA",$AD2176&amp;" Util"))</f>
        <v/>
      </c>
    </row>
    <row r="2177" ht="15.75" customHeight="1" s="42">
      <c r="A2177" s="41" t="n"/>
      <c r="G2177" s="38" t="n"/>
      <c r="H2177" s="38" t="n"/>
      <c r="I2177" s="38" t="n"/>
      <c r="J2177" s="38" t="n"/>
      <c r="K2177" s="38" t="n"/>
      <c r="L2177" s="38" t="n"/>
      <c r="N2177" s="36">
        <f>IF($B2177="","",IF($C2177="SUPERSTORE","Superstore","DH"))</f>
        <v/>
      </c>
      <c r="O2177" s="36">
        <f>IF($B2177="","",IFERROR(VLOOKUP($B2177,Mapping!$A:$C,2,0),"Not Mapped"))</f>
        <v/>
      </c>
      <c r="P2177" s="36">
        <f>IF($B2177="","",IFERROR(VLOOKUP($B2177,Mapping!$A:$C,3,0),"Not Mapped"))</f>
        <v/>
      </c>
      <c r="Q2177" s="36">
        <f>IF($B2177="","",IFERROR(VLOOKUP($O2177,Leaders!$A:$B,2,0),"Not Mapped"))</f>
        <v/>
      </c>
      <c r="R2177" s="36">
        <f>IF($B2177="","",IF(COUNTIF(Exclusions!$A:$A,$B2177)&gt;0,"Yes","No"))</f>
        <v/>
      </c>
      <c r="S2177" s="38">
        <f>IF($B2177="","",MIN(1,DAY($A2177)/IF($N2177="Superstore",Settings!$B$5,Settings!$B$4)))</f>
        <v/>
      </c>
      <c r="T2177" s="38">
        <f>IF(OR($B2177="",$G2177="",$S2177=0),"",$G2177/$S2177)</f>
        <v/>
      </c>
      <c r="U2177" s="36">
        <f>IF($T2177="","",IF($T2177&lt;Settings!$B$8,"Critical",IF($T2177&lt;Settings!$B$9,"Semi Critical","Non Critical")))</f>
        <v/>
      </c>
      <c r="V2177" s="28" t="n"/>
      <c r="Z2177">
        <f>IF($B2177="","",IFERROR(VLOOKUP($B2177,'Plan HC for CCA'!$A:$B,2,0),""))</f>
        <v/>
      </c>
      <c r="AA2177">
        <f>IF(OR($B2177="",$Z2177=""),"",IF(N($M2177)&lt;$Z2177,"Delta","No Delta"))</f>
        <v/>
      </c>
      <c r="AB2177">
        <f>IF(OR($B2177="",$Z2177=""),"",MAX(0,$Z2177-N($M2177)))</f>
        <v/>
      </c>
      <c r="AC2177" s="46">
        <f>IF($B2177="","",IFERROR(INDEX('CCA Util %'!$H:$H,MATCH($B2177,'CCA Util %'!$E:$E,0)),""))</f>
        <v/>
      </c>
      <c r="AD2177">
        <f>IF($B2177="","",IFERROR(INDEX('CCA Util %'!$G:$G,MATCH($B2177,'CCA Util %'!$E:$E,0)),""))</f>
        <v/>
      </c>
      <c r="AE2177">
        <f>IF(OR($B2177="",$U2177=""),"",$U2177&amp;" &amp; "&amp;IF(OR($AD2177="",$AD2177=0),"Util NA",$AD2177&amp;" Util"))</f>
        <v/>
      </c>
    </row>
    <row r="2178" ht="15.75" customHeight="1" s="42">
      <c r="A2178" s="41" t="n"/>
      <c r="G2178" s="38" t="n"/>
      <c r="H2178" s="38" t="n"/>
      <c r="I2178" s="38" t="n"/>
      <c r="J2178" s="38" t="n"/>
      <c r="K2178" s="38" t="n"/>
      <c r="L2178" s="38" t="n"/>
      <c r="N2178" s="36">
        <f>IF($B2178="","",IF($C2178="SUPERSTORE","Superstore","DH"))</f>
        <v/>
      </c>
      <c r="O2178" s="36">
        <f>IF($B2178="","",IFERROR(VLOOKUP($B2178,Mapping!$A:$C,2,0),"Not Mapped"))</f>
        <v/>
      </c>
      <c r="P2178" s="36">
        <f>IF($B2178="","",IFERROR(VLOOKUP($B2178,Mapping!$A:$C,3,0),"Not Mapped"))</f>
        <v/>
      </c>
      <c r="Q2178" s="36">
        <f>IF($B2178="","",IFERROR(VLOOKUP($O2178,Leaders!$A:$B,2,0),"Not Mapped"))</f>
        <v/>
      </c>
      <c r="R2178" s="36">
        <f>IF($B2178="","",IF(COUNTIF(Exclusions!$A:$A,$B2178)&gt;0,"Yes","No"))</f>
        <v/>
      </c>
      <c r="S2178" s="38">
        <f>IF($B2178="","",MIN(1,DAY($A2178)/IF($N2178="Superstore",Settings!$B$5,Settings!$B$4)))</f>
        <v/>
      </c>
      <c r="T2178" s="38">
        <f>IF(OR($B2178="",$G2178="",$S2178=0),"",$G2178/$S2178)</f>
        <v/>
      </c>
      <c r="U2178" s="36">
        <f>IF($T2178="","",IF($T2178&lt;Settings!$B$8,"Critical",IF($T2178&lt;Settings!$B$9,"Semi Critical","Non Critical")))</f>
        <v/>
      </c>
      <c r="V2178" s="28" t="n"/>
      <c r="Z2178">
        <f>IF($B2178="","",IFERROR(VLOOKUP($B2178,'Plan HC for CCA'!$A:$B,2,0),""))</f>
        <v/>
      </c>
      <c r="AA2178">
        <f>IF(OR($B2178="",$Z2178=""),"",IF(N($M2178)&lt;$Z2178,"Delta","No Delta"))</f>
        <v/>
      </c>
      <c r="AB2178">
        <f>IF(OR($B2178="",$Z2178=""),"",MAX(0,$Z2178-N($M2178)))</f>
        <v/>
      </c>
      <c r="AC2178" s="46">
        <f>IF($B2178="","",IFERROR(INDEX('CCA Util %'!$H:$H,MATCH($B2178,'CCA Util %'!$E:$E,0)),""))</f>
        <v/>
      </c>
      <c r="AD2178">
        <f>IF($B2178="","",IFERROR(INDEX('CCA Util %'!$G:$G,MATCH($B2178,'CCA Util %'!$E:$E,0)),""))</f>
        <v/>
      </c>
      <c r="AE2178">
        <f>IF(OR($B2178="",$U2178=""),"",$U2178&amp;" &amp; "&amp;IF(OR($AD2178="",$AD2178=0),"Util NA",$AD2178&amp;" Util"))</f>
        <v/>
      </c>
    </row>
    <row r="2179" ht="15.75" customHeight="1" s="42">
      <c r="A2179" s="41" t="n"/>
      <c r="G2179" s="38" t="n"/>
      <c r="H2179" s="38" t="n"/>
      <c r="I2179" s="38" t="n"/>
      <c r="J2179" s="38" t="n"/>
      <c r="K2179" s="38" t="n"/>
      <c r="L2179" s="38" t="n"/>
      <c r="N2179" s="36">
        <f>IF($B2179="","",IF($C2179="SUPERSTORE","Superstore","DH"))</f>
        <v/>
      </c>
      <c r="O2179" s="36">
        <f>IF($B2179="","",IFERROR(VLOOKUP($B2179,Mapping!$A:$C,2,0),"Not Mapped"))</f>
        <v/>
      </c>
      <c r="P2179" s="36">
        <f>IF($B2179="","",IFERROR(VLOOKUP($B2179,Mapping!$A:$C,3,0),"Not Mapped"))</f>
        <v/>
      </c>
      <c r="Q2179" s="36">
        <f>IF($B2179="","",IFERROR(VLOOKUP($O2179,Leaders!$A:$B,2,0),"Not Mapped"))</f>
        <v/>
      </c>
      <c r="R2179" s="36">
        <f>IF($B2179="","",IF(COUNTIF(Exclusions!$A:$A,$B2179)&gt;0,"Yes","No"))</f>
        <v/>
      </c>
      <c r="S2179" s="38">
        <f>IF($B2179="","",MIN(1,DAY($A2179)/IF($N2179="Superstore",Settings!$B$5,Settings!$B$4)))</f>
        <v/>
      </c>
      <c r="T2179" s="38">
        <f>IF(OR($B2179="",$G2179="",$S2179=0),"",$G2179/$S2179)</f>
        <v/>
      </c>
      <c r="U2179" s="36">
        <f>IF($T2179="","",IF($T2179&lt;Settings!$B$8,"Critical",IF($T2179&lt;Settings!$B$9,"Semi Critical","Non Critical")))</f>
        <v/>
      </c>
      <c r="V2179" s="28" t="n"/>
      <c r="Z2179">
        <f>IF($B2179="","",IFERROR(VLOOKUP($B2179,'Plan HC for CCA'!$A:$B,2,0),""))</f>
        <v/>
      </c>
      <c r="AA2179">
        <f>IF(OR($B2179="",$Z2179=""),"",IF(N($M2179)&lt;$Z2179,"Delta","No Delta"))</f>
        <v/>
      </c>
      <c r="AB2179">
        <f>IF(OR($B2179="",$Z2179=""),"",MAX(0,$Z2179-N($M2179)))</f>
        <v/>
      </c>
      <c r="AC2179" s="46">
        <f>IF($B2179="","",IFERROR(INDEX('CCA Util %'!$H:$H,MATCH($B2179,'CCA Util %'!$E:$E,0)),""))</f>
        <v/>
      </c>
      <c r="AD2179">
        <f>IF($B2179="","",IFERROR(INDEX('CCA Util %'!$G:$G,MATCH($B2179,'CCA Util %'!$E:$E,0)),""))</f>
        <v/>
      </c>
      <c r="AE2179">
        <f>IF(OR($B2179="",$U2179=""),"",$U2179&amp;" &amp; "&amp;IF(OR($AD2179="",$AD2179=0),"Util NA",$AD2179&amp;" Util"))</f>
        <v/>
      </c>
    </row>
    <row r="2180" ht="15.75" customHeight="1" s="42">
      <c r="A2180" s="41" t="n"/>
      <c r="G2180" s="38" t="n"/>
      <c r="H2180" s="38" t="n"/>
      <c r="I2180" s="38" t="n"/>
      <c r="J2180" s="38" t="n"/>
      <c r="K2180" s="38" t="n"/>
      <c r="L2180" s="38" t="n"/>
      <c r="N2180" s="36">
        <f>IF($B2180="","",IF($C2180="SUPERSTORE","Superstore","DH"))</f>
        <v/>
      </c>
      <c r="O2180" s="36">
        <f>IF($B2180="","",IFERROR(VLOOKUP($B2180,Mapping!$A:$C,2,0),"Not Mapped"))</f>
        <v/>
      </c>
      <c r="P2180" s="36">
        <f>IF($B2180="","",IFERROR(VLOOKUP($B2180,Mapping!$A:$C,3,0),"Not Mapped"))</f>
        <v/>
      </c>
      <c r="Q2180" s="36">
        <f>IF($B2180="","",IFERROR(VLOOKUP($O2180,Leaders!$A:$B,2,0),"Not Mapped"))</f>
        <v/>
      </c>
      <c r="R2180" s="36">
        <f>IF($B2180="","",IF(COUNTIF(Exclusions!$A:$A,$B2180)&gt;0,"Yes","No"))</f>
        <v/>
      </c>
      <c r="S2180" s="38">
        <f>IF($B2180="","",MIN(1,DAY($A2180)/IF($N2180="Superstore",Settings!$B$5,Settings!$B$4)))</f>
        <v/>
      </c>
      <c r="T2180" s="38">
        <f>IF(OR($B2180="",$G2180="",$S2180=0),"",$G2180/$S2180)</f>
        <v/>
      </c>
      <c r="U2180" s="36">
        <f>IF($T2180="","",IF($T2180&lt;Settings!$B$8,"Critical",IF($T2180&lt;Settings!$B$9,"Semi Critical","Non Critical")))</f>
        <v/>
      </c>
      <c r="V2180" s="28" t="n"/>
      <c r="Z2180">
        <f>IF($B2180="","",IFERROR(VLOOKUP($B2180,'Plan HC for CCA'!$A:$B,2,0),""))</f>
        <v/>
      </c>
      <c r="AA2180">
        <f>IF(OR($B2180="",$Z2180=""),"",IF(N($M2180)&lt;$Z2180,"Delta","No Delta"))</f>
        <v/>
      </c>
      <c r="AB2180">
        <f>IF(OR($B2180="",$Z2180=""),"",MAX(0,$Z2180-N($M2180)))</f>
        <v/>
      </c>
      <c r="AC2180" s="46">
        <f>IF($B2180="","",IFERROR(INDEX('CCA Util %'!$H:$H,MATCH($B2180,'CCA Util %'!$E:$E,0)),""))</f>
        <v/>
      </c>
      <c r="AD2180">
        <f>IF($B2180="","",IFERROR(INDEX('CCA Util %'!$G:$G,MATCH($B2180,'CCA Util %'!$E:$E,0)),""))</f>
        <v/>
      </c>
      <c r="AE2180">
        <f>IF(OR($B2180="",$U2180=""),"",$U2180&amp;" &amp; "&amp;IF(OR($AD2180="",$AD2180=0),"Util NA",$AD2180&amp;" Util"))</f>
        <v/>
      </c>
    </row>
    <row r="2181" ht="15.75" customHeight="1" s="42">
      <c r="A2181" s="41" t="n"/>
      <c r="G2181" s="38" t="n"/>
      <c r="H2181" s="38" t="n"/>
      <c r="I2181" s="38" t="n"/>
      <c r="J2181" s="38" t="n"/>
      <c r="K2181" s="38" t="n"/>
      <c r="L2181" s="38" t="n"/>
      <c r="N2181" s="36">
        <f>IF($B2181="","",IF($C2181="SUPERSTORE","Superstore","DH"))</f>
        <v/>
      </c>
      <c r="O2181" s="36">
        <f>IF($B2181="","",IFERROR(VLOOKUP($B2181,Mapping!$A:$C,2,0),"Not Mapped"))</f>
        <v/>
      </c>
      <c r="P2181" s="36">
        <f>IF($B2181="","",IFERROR(VLOOKUP($B2181,Mapping!$A:$C,3,0),"Not Mapped"))</f>
        <v/>
      </c>
      <c r="Q2181" s="36">
        <f>IF($B2181="","",IFERROR(VLOOKUP($O2181,Leaders!$A:$B,2,0),"Not Mapped"))</f>
        <v/>
      </c>
      <c r="R2181" s="36">
        <f>IF($B2181="","",IF(COUNTIF(Exclusions!$A:$A,$B2181)&gt;0,"Yes","No"))</f>
        <v/>
      </c>
      <c r="S2181" s="38">
        <f>IF($B2181="","",MIN(1,DAY($A2181)/IF($N2181="Superstore",Settings!$B$5,Settings!$B$4)))</f>
        <v/>
      </c>
      <c r="T2181" s="38">
        <f>IF(OR($B2181="",$G2181="",$S2181=0),"",$G2181/$S2181)</f>
        <v/>
      </c>
      <c r="U2181" s="36">
        <f>IF($T2181="","",IF($T2181&lt;Settings!$B$8,"Critical",IF($T2181&lt;Settings!$B$9,"Semi Critical","Non Critical")))</f>
        <v/>
      </c>
      <c r="V2181" s="28" t="n"/>
      <c r="Z2181">
        <f>IF($B2181="","",IFERROR(VLOOKUP($B2181,'Plan HC for CCA'!$A:$B,2,0),""))</f>
        <v/>
      </c>
      <c r="AA2181">
        <f>IF(OR($B2181="",$Z2181=""),"",IF(N($M2181)&lt;$Z2181,"Delta","No Delta"))</f>
        <v/>
      </c>
      <c r="AB2181">
        <f>IF(OR($B2181="",$Z2181=""),"",MAX(0,$Z2181-N($M2181)))</f>
        <v/>
      </c>
      <c r="AC2181" s="46">
        <f>IF($B2181="","",IFERROR(INDEX('CCA Util %'!$H:$H,MATCH($B2181,'CCA Util %'!$E:$E,0)),""))</f>
        <v/>
      </c>
      <c r="AD2181">
        <f>IF($B2181="","",IFERROR(INDEX('CCA Util %'!$G:$G,MATCH($B2181,'CCA Util %'!$E:$E,0)),""))</f>
        <v/>
      </c>
      <c r="AE2181">
        <f>IF(OR($B2181="",$U2181=""),"",$U2181&amp;" &amp; "&amp;IF(OR($AD2181="",$AD2181=0),"Util NA",$AD2181&amp;" Util"))</f>
        <v/>
      </c>
    </row>
    <row r="2182" ht="15.75" customHeight="1" s="42">
      <c r="A2182" s="41" t="n"/>
      <c r="G2182" s="38" t="n"/>
      <c r="H2182" s="38" t="n"/>
      <c r="I2182" s="38" t="n"/>
      <c r="J2182" s="38" t="n"/>
      <c r="K2182" s="38" t="n"/>
      <c r="L2182" s="38" t="n"/>
      <c r="N2182" s="36">
        <f>IF($B2182="","",IF($C2182="SUPERSTORE","Superstore","DH"))</f>
        <v/>
      </c>
      <c r="O2182" s="36">
        <f>IF($B2182="","",IFERROR(VLOOKUP($B2182,Mapping!$A:$C,2,0),"Not Mapped"))</f>
        <v/>
      </c>
      <c r="P2182" s="36">
        <f>IF($B2182="","",IFERROR(VLOOKUP($B2182,Mapping!$A:$C,3,0),"Not Mapped"))</f>
        <v/>
      </c>
      <c r="Q2182" s="36">
        <f>IF($B2182="","",IFERROR(VLOOKUP($O2182,Leaders!$A:$B,2,0),"Not Mapped"))</f>
        <v/>
      </c>
      <c r="R2182" s="36">
        <f>IF($B2182="","",IF(COUNTIF(Exclusions!$A:$A,$B2182)&gt;0,"Yes","No"))</f>
        <v/>
      </c>
      <c r="S2182" s="38">
        <f>IF($B2182="","",MIN(1,DAY($A2182)/IF($N2182="Superstore",Settings!$B$5,Settings!$B$4)))</f>
        <v/>
      </c>
      <c r="T2182" s="38">
        <f>IF(OR($B2182="",$G2182="",$S2182=0),"",$G2182/$S2182)</f>
        <v/>
      </c>
      <c r="U2182" s="36">
        <f>IF($T2182="","",IF($T2182&lt;Settings!$B$8,"Critical",IF($T2182&lt;Settings!$B$9,"Semi Critical","Non Critical")))</f>
        <v/>
      </c>
      <c r="V2182" s="28" t="n"/>
      <c r="Z2182">
        <f>IF($B2182="","",IFERROR(VLOOKUP($B2182,'Plan HC for CCA'!$A:$B,2,0),""))</f>
        <v/>
      </c>
      <c r="AA2182">
        <f>IF(OR($B2182="",$Z2182=""),"",IF(N($M2182)&lt;$Z2182,"Delta","No Delta"))</f>
        <v/>
      </c>
      <c r="AB2182">
        <f>IF(OR($B2182="",$Z2182=""),"",MAX(0,$Z2182-N($M2182)))</f>
        <v/>
      </c>
      <c r="AC2182" s="46">
        <f>IF($B2182="","",IFERROR(INDEX('CCA Util %'!$H:$H,MATCH($B2182,'CCA Util %'!$E:$E,0)),""))</f>
        <v/>
      </c>
      <c r="AD2182">
        <f>IF($B2182="","",IFERROR(INDEX('CCA Util %'!$G:$G,MATCH($B2182,'CCA Util %'!$E:$E,0)),""))</f>
        <v/>
      </c>
      <c r="AE2182">
        <f>IF(OR($B2182="",$U2182=""),"",$U2182&amp;" &amp; "&amp;IF(OR($AD2182="",$AD2182=0),"Util NA",$AD2182&amp;" Util"))</f>
        <v/>
      </c>
    </row>
    <row r="2183" ht="15.75" customHeight="1" s="42">
      <c r="A2183" s="41" t="n"/>
      <c r="G2183" s="38" t="n"/>
      <c r="H2183" s="38" t="n"/>
      <c r="I2183" s="38" t="n"/>
      <c r="J2183" s="38" t="n"/>
      <c r="K2183" s="38" t="n"/>
      <c r="L2183" s="38" t="n"/>
      <c r="N2183" s="36">
        <f>IF($B2183="","",IF($C2183="SUPERSTORE","Superstore","DH"))</f>
        <v/>
      </c>
      <c r="O2183" s="36">
        <f>IF($B2183="","",IFERROR(VLOOKUP($B2183,Mapping!$A:$C,2,0),"Not Mapped"))</f>
        <v/>
      </c>
      <c r="P2183" s="36">
        <f>IF($B2183="","",IFERROR(VLOOKUP($B2183,Mapping!$A:$C,3,0),"Not Mapped"))</f>
        <v/>
      </c>
      <c r="Q2183" s="36">
        <f>IF($B2183="","",IFERROR(VLOOKUP($O2183,Leaders!$A:$B,2,0),"Not Mapped"))</f>
        <v/>
      </c>
      <c r="R2183" s="36">
        <f>IF($B2183="","",IF(COUNTIF(Exclusions!$A:$A,$B2183)&gt;0,"Yes","No"))</f>
        <v/>
      </c>
      <c r="S2183" s="38">
        <f>IF($B2183="","",MIN(1,DAY($A2183)/IF($N2183="Superstore",Settings!$B$5,Settings!$B$4)))</f>
        <v/>
      </c>
      <c r="T2183" s="38">
        <f>IF(OR($B2183="",$G2183="",$S2183=0),"",$G2183/$S2183)</f>
        <v/>
      </c>
      <c r="U2183" s="36">
        <f>IF($T2183="","",IF($T2183&lt;Settings!$B$8,"Critical",IF($T2183&lt;Settings!$B$9,"Semi Critical","Non Critical")))</f>
        <v/>
      </c>
      <c r="V2183" s="28" t="n"/>
      <c r="Z2183">
        <f>IF($B2183="","",IFERROR(VLOOKUP($B2183,'Plan HC for CCA'!$A:$B,2,0),""))</f>
        <v/>
      </c>
      <c r="AA2183">
        <f>IF(OR($B2183="",$Z2183=""),"",IF(N($M2183)&lt;$Z2183,"Delta","No Delta"))</f>
        <v/>
      </c>
      <c r="AB2183">
        <f>IF(OR($B2183="",$Z2183=""),"",MAX(0,$Z2183-N($M2183)))</f>
        <v/>
      </c>
      <c r="AC2183" s="46">
        <f>IF($B2183="","",IFERROR(INDEX('CCA Util %'!$H:$H,MATCH($B2183,'CCA Util %'!$E:$E,0)),""))</f>
        <v/>
      </c>
      <c r="AD2183">
        <f>IF($B2183="","",IFERROR(INDEX('CCA Util %'!$G:$G,MATCH($B2183,'CCA Util %'!$E:$E,0)),""))</f>
        <v/>
      </c>
      <c r="AE2183">
        <f>IF(OR($B2183="",$U2183=""),"",$U2183&amp;" &amp; "&amp;IF(OR($AD2183="",$AD2183=0),"Util NA",$AD2183&amp;" Util"))</f>
        <v/>
      </c>
    </row>
    <row r="2184" ht="15.75" customHeight="1" s="42">
      <c r="A2184" s="41" t="n"/>
      <c r="G2184" s="38" t="n"/>
      <c r="H2184" s="38" t="n"/>
      <c r="I2184" s="38" t="n"/>
      <c r="J2184" s="38" t="n"/>
      <c r="K2184" s="38" t="n"/>
      <c r="L2184" s="38" t="n"/>
      <c r="N2184" s="36">
        <f>IF($B2184="","",IF($C2184="SUPERSTORE","Superstore","DH"))</f>
        <v/>
      </c>
      <c r="O2184" s="36">
        <f>IF($B2184="","",IFERROR(VLOOKUP($B2184,Mapping!$A:$C,2,0),"Not Mapped"))</f>
        <v/>
      </c>
      <c r="P2184" s="36">
        <f>IF($B2184="","",IFERROR(VLOOKUP($B2184,Mapping!$A:$C,3,0),"Not Mapped"))</f>
        <v/>
      </c>
      <c r="Q2184" s="36">
        <f>IF($B2184="","",IFERROR(VLOOKUP($O2184,Leaders!$A:$B,2,0),"Not Mapped"))</f>
        <v/>
      </c>
      <c r="R2184" s="36">
        <f>IF($B2184="","",IF(COUNTIF(Exclusions!$A:$A,$B2184)&gt;0,"Yes","No"))</f>
        <v/>
      </c>
      <c r="S2184" s="38">
        <f>IF($B2184="","",MIN(1,DAY($A2184)/IF($N2184="Superstore",Settings!$B$5,Settings!$B$4)))</f>
        <v/>
      </c>
      <c r="T2184" s="38">
        <f>IF(OR($B2184="",$G2184="",$S2184=0),"",$G2184/$S2184)</f>
        <v/>
      </c>
      <c r="U2184" s="36">
        <f>IF($T2184="","",IF($T2184&lt;Settings!$B$8,"Critical",IF($T2184&lt;Settings!$B$9,"Semi Critical","Non Critical")))</f>
        <v/>
      </c>
      <c r="V2184" s="28" t="n"/>
      <c r="Z2184">
        <f>IF($B2184="","",IFERROR(VLOOKUP($B2184,'Plan HC for CCA'!$A:$B,2,0),""))</f>
        <v/>
      </c>
      <c r="AA2184">
        <f>IF(OR($B2184="",$Z2184=""),"",IF(N($M2184)&lt;$Z2184,"Delta","No Delta"))</f>
        <v/>
      </c>
      <c r="AB2184">
        <f>IF(OR($B2184="",$Z2184=""),"",MAX(0,$Z2184-N($M2184)))</f>
        <v/>
      </c>
      <c r="AC2184" s="46">
        <f>IF($B2184="","",IFERROR(INDEX('CCA Util %'!$H:$H,MATCH($B2184,'CCA Util %'!$E:$E,0)),""))</f>
        <v/>
      </c>
      <c r="AD2184">
        <f>IF($B2184="","",IFERROR(INDEX('CCA Util %'!$G:$G,MATCH($B2184,'CCA Util %'!$E:$E,0)),""))</f>
        <v/>
      </c>
      <c r="AE2184">
        <f>IF(OR($B2184="",$U2184=""),"",$U2184&amp;" &amp; "&amp;IF(OR($AD2184="",$AD2184=0),"Util NA",$AD2184&amp;" Util"))</f>
        <v/>
      </c>
    </row>
    <row r="2185" ht="15.75" customHeight="1" s="42">
      <c r="A2185" s="41" t="n"/>
      <c r="G2185" s="38" t="n"/>
      <c r="H2185" s="38" t="n"/>
      <c r="I2185" s="38" t="n"/>
      <c r="J2185" s="38" t="n"/>
      <c r="K2185" s="38" t="n"/>
      <c r="L2185" s="38" t="n"/>
      <c r="N2185" s="36">
        <f>IF($B2185="","",IF($C2185="SUPERSTORE","Superstore","DH"))</f>
        <v/>
      </c>
      <c r="O2185" s="36">
        <f>IF($B2185="","",IFERROR(VLOOKUP($B2185,Mapping!$A:$C,2,0),"Not Mapped"))</f>
        <v/>
      </c>
      <c r="P2185" s="36">
        <f>IF($B2185="","",IFERROR(VLOOKUP($B2185,Mapping!$A:$C,3,0),"Not Mapped"))</f>
        <v/>
      </c>
      <c r="Q2185" s="36">
        <f>IF($B2185="","",IFERROR(VLOOKUP($O2185,Leaders!$A:$B,2,0),"Not Mapped"))</f>
        <v/>
      </c>
      <c r="R2185" s="36">
        <f>IF($B2185="","",IF(COUNTIF(Exclusions!$A:$A,$B2185)&gt;0,"Yes","No"))</f>
        <v/>
      </c>
      <c r="S2185" s="38">
        <f>IF($B2185="","",MIN(1,DAY($A2185)/IF($N2185="Superstore",Settings!$B$5,Settings!$B$4)))</f>
        <v/>
      </c>
      <c r="T2185" s="38">
        <f>IF(OR($B2185="",$G2185="",$S2185=0),"",$G2185/$S2185)</f>
        <v/>
      </c>
      <c r="U2185" s="36">
        <f>IF($T2185="","",IF($T2185&lt;Settings!$B$8,"Critical",IF($T2185&lt;Settings!$B$9,"Semi Critical","Non Critical")))</f>
        <v/>
      </c>
      <c r="V2185" s="28" t="n"/>
      <c r="Z2185">
        <f>IF($B2185="","",IFERROR(VLOOKUP($B2185,'Plan HC for CCA'!$A:$B,2,0),""))</f>
        <v/>
      </c>
      <c r="AA2185">
        <f>IF(OR($B2185="",$Z2185=""),"",IF(N($M2185)&lt;$Z2185,"Delta","No Delta"))</f>
        <v/>
      </c>
      <c r="AB2185">
        <f>IF(OR($B2185="",$Z2185=""),"",MAX(0,$Z2185-N($M2185)))</f>
        <v/>
      </c>
      <c r="AC2185" s="46">
        <f>IF($B2185="","",IFERROR(INDEX('CCA Util %'!$H:$H,MATCH($B2185,'CCA Util %'!$E:$E,0)),""))</f>
        <v/>
      </c>
      <c r="AD2185">
        <f>IF($B2185="","",IFERROR(INDEX('CCA Util %'!$G:$G,MATCH($B2185,'CCA Util %'!$E:$E,0)),""))</f>
        <v/>
      </c>
      <c r="AE2185">
        <f>IF(OR($B2185="",$U2185=""),"",$U2185&amp;" &amp; "&amp;IF(OR($AD2185="",$AD2185=0),"Util NA",$AD2185&amp;" Util"))</f>
        <v/>
      </c>
    </row>
    <row r="2186" ht="15.75" customHeight="1" s="42">
      <c r="A2186" s="41" t="n"/>
      <c r="G2186" s="38" t="n"/>
      <c r="H2186" s="38" t="n"/>
      <c r="I2186" s="38" t="n"/>
      <c r="J2186" s="38" t="n"/>
      <c r="K2186" s="38" t="n"/>
      <c r="L2186" s="38" t="n"/>
      <c r="N2186" s="36">
        <f>IF($B2186="","",IF($C2186="SUPERSTORE","Superstore","DH"))</f>
        <v/>
      </c>
      <c r="O2186" s="36">
        <f>IF($B2186="","",IFERROR(VLOOKUP($B2186,Mapping!$A:$C,2,0),"Not Mapped"))</f>
        <v/>
      </c>
      <c r="P2186" s="36">
        <f>IF($B2186="","",IFERROR(VLOOKUP($B2186,Mapping!$A:$C,3,0),"Not Mapped"))</f>
        <v/>
      </c>
      <c r="Q2186" s="36">
        <f>IF($B2186="","",IFERROR(VLOOKUP($O2186,Leaders!$A:$B,2,0),"Not Mapped"))</f>
        <v/>
      </c>
      <c r="R2186" s="36">
        <f>IF($B2186="","",IF(COUNTIF(Exclusions!$A:$A,$B2186)&gt;0,"Yes","No"))</f>
        <v/>
      </c>
      <c r="S2186" s="38">
        <f>IF($B2186="","",MIN(1,DAY($A2186)/IF($N2186="Superstore",Settings!$B$5,Settings!$B$4)))</f>
        <v/>
      </c>
      <c r="T2186" s="38">
        <f>IF(OR($B2186="",$G2186="",$S2186=0),"",$G2186/$S2186)</f>
        <v/>
      </c>
      <c r="U2186" s="36">
        <f>IF($T2186="","",IF($T2186&lt;Settings!$B$8,"Critical",IF($T2186&lt;Settings!$B$9,"Semi Critical","Non Critical")))</f>
        <v/>
      </c>
      <c r="V2186" s="28" t="n"/>
      <c r="Z2186">
        <f>IF($B2186="","",IFERROR(VLOOKUP($B2186,'Plan HC for CCA'!$A:$B,2,0),""))</f>
        <v/>
      </c>
      <c r="AA2186">
        <f>IF(OR($B2186="",$Z2186=""),"",IF(N($M2186)&lt;$Z2186,"Delta","No Delta"))</f>
        <v/>
      </c>
      <c r="AB2186">
        <f>IF(OR($B2186="",$Z2186=""),"",MAX(0,$Z2186-N($M2186)))</f>
        <v/>
      </c>
      <c r="AC2186" s="46">
        <f>IF($B2186="","",IFERROR(INDEX('CCA Util %'!$H:$H,MATCH($B2186,'CCA Util %'!$E:$E,0)),""))</f>
        <v/>
      </c>
      <c r="AD2186">
        <f>IF($B2186="","",IFERROR(INDEX('CCA Util %'!$G:$G,MATCH($B2186,'CCA Util %'!$E:$E,0)),""))</f>
        <v/>
      </c>
      <c r="AE2186">
        <f>IF(OR($B2186="",$U2186=""),"",$U2186&amp;" &amp; "&amp;IF(OR($AD2186="",$AD2186=0),"Util NA",$AD2186&amp;" Util"))</f>
        <v/>
      </c>
    </row>
    <row r="2187" ht="15.75" customHeight="1" s="42">
      <c r="A2187" s="41" t="n"/>
      <c r="G2187" s="38" t="n"/>
      <c r="H2187" s="38" t="n"/>
      <c r="I2187" s="38" t="n"/>
      <c r="J2187" s="38" t="n"/>
      <c r="K2187" s="38" t="n"/>
      <c r="L2187" s="38" t="n"/>
      <c r="N2187" s="36">
        <f>IF($B2187="","",IF($C2187="SUPERSTORE","Superstore","DH"))</f>
        <v/>
      </c>
      <c r="O2187" s="36">
        <f>IF($B2187="","",IFERROR(VLOOKUP($B2187,Mapping!$A:$C,2,0),"Not Mapped"))</f>
        <v/>
      </c>
      <c r="P2187" s="36">
        <f>IF($B2187="","",IFERROR(VLOOKUP($B2187,Mapping!$A:$C,3,0),"Not Mapped"))</f>
        <v/>
      </c>
      <c r="Q2187" s="36">
        <f>IF($B2187="","",IFERROR(VLOOKUP($O2187,Leaders!$A:$B,2,0),"Not Mapped"))</f>
        <v/>
      </c>
      <c r="R2187" s="36">
        <f>IF($B2187="","",IF(COUNTIF(Exclusions!$A:$A,$B2187)&gt;0,"Yes","No"))</f>
        <v/>
      </c>
      <c r="S2187" s="38">
        <f>IF($B2187="","",MIN(1,DAY($A2187)/IF($N2187="Superstore",Settings!$B$5,Settings!$B$4)))</f>
        <v/>
      </c>
      <c r="T2187" s="38">
        <f>IF(OR($B2187="",$G2187="",$S2187=0),"",$G2187/$S2187)</f>
        <v/>
      </c>
      <c r="U2187" s="36">
        <f>IF($T2187="","",IF($T2187&lt;Settings!$B$8,"Critical",IF($T2187&lt;Settings!$B$9,"Semi Critical","Non Critical")))</f>
        <v/>
      </c>
      <c r="V2187" s="28" t="n"/>
      <c r="Z2187">
        <f>IF($B2187="","",IFERROR(VLOOKUP($B2187,'Plan HC for CCA'!$A:$B,2,0),""))</f>
        <v/>
      </c>
      <c r="AA2187">
        <f>IF(OR($B2187="",$Z2187=""),"",IF(N($M2187)&lt;$Z2187,"Delta","No Delta"))</f>
        <v/>
      </c>
      <c r="AB2187">
        <f>IF(OR($B2187="",$Z2187=""),"",MAX(0,$Z2187-N($M2187)))</f>
        <v/>
      </c>
      <c r="AC2187" s="46">
        <f>IF($B2187="","",IFERROR(INDEX('CCA Util %'!$H:$H,MATCH($B2187,'CCA Util %'!$E:$E,0)),""))</f>
        <v/>
      </c>
      <c r="AD2187">
        <f>IF($B2187="","",IFERROR(INDEX('CCA Util %'!$G:$G,MATCH($B2187,'CCA Util %'!$E:$E,0)),""))</f>
        <v/>
      </c>
      <c r="AE2187">
        <f>IF(OR($B2187="",$U2187=""),"",$U2187&amp;" &amp; "&amp;IF(OR($AD2187="",$AD2187=0),"Util NA",$AD2187&amp;" Util"))</f>
        <v/>
      </c>
    </row>
    <row r="2188" ht="15.75" customHeight="1" s="42">
      <c r="A2188" s="41" t="n"/>
      <c r="G2188" s="38" t="n"/>
      <c r="H2188" s="38" t="n"/>
      <c r="I2188" s="38" t="n"/>
      <c r="J2188" s="38" t="n"/>
      <c r="K2188" s="38" t="n"/>
      <c r="L2188" s="38" t="n"/>
      <c r="N2188" s="36">
        <f>IF($B2188="","",IF($C2188="SUPERSTORE","Superstore","DH"))</f>
        <v/>
      </c>
      <c r="O2188" s="36">
        <f>IF($B2188="","",IFERROR(VLOOKUP($B2188,Mapping!$A:$C,2,0),"Not Mapped"))</f>
        <v/>
      </c>
      <c r="P2188" s="36">
        <f>IF($B2188="","",IFERROR(VLOOKUP($B2188,Mapping!$A:$C,3,0),"Not Mapped"))</f>
        <v/>
      </c>
      <c r="Q2188" s="36">
        <f>IF($B2188="","",IFERROR(VLOOKUP($O2188,Leaders!$A:$B,2,0),"Not Mapped"))</f>
        <v/>
      </c>
      <c r="R2188" s="36">
        <f>IF($B2188="","",IF(COUNTIF(Exclusions!$A:$A,$B2188)&gt;0,"Yes","No"))</f>
        <v/>
      </c>
      <c r="S2188" s="38">
        <f>IF($B2188="","",MIN(1,DAY($A2188)/IF($N2188="Superstore",Settings!$B$5,Settings!$B$4)))</f>
        <v/>
      </c>
      <c r="T2188" s="38">
        <f>IF(OR($B2188="",$G2188="",$S2188=0),"",$G2188/$S2188)</f>
        <v/>
      </c>
      <c r="U2188" s="36">
        <f>IF($T2188="","",IF($T2188&lt;Settings!$B$8,"Critical",IF($T2188&lt;Settings!$B$9,"Semi Critical","Non Critical")))</f>
        <v/>
      </c>
      <c r="V2188" s="28" t="n"/>
      <c r="Z2188">
        <f>IF($B2188="","",IFERROR(VLOOKUP($B2188,'Plan HC for CCA'!$A:$B,2,0),""))</f>
        <v/>
      </c>
      <c r="AA2188">
        <f>IF(OR($B2188="",$Z2188=""),"",IF(N($M2188)&lt;$Z2188,"Delta","No Delta"))</f>
        <v/>
      </c>
      <c r="AB2188">
        <f>IF(OR($B2188="",$Z2188=""),"",MAX(0,$Z2188-N($M2188)))</f>
        <v/>
      </c>
      <c r="AC2188" s="46">
        <f>IF($B2188="","",IFERROR(INDEX('CCA Util %'!$H:$H,MATCH($B2188,'CCA Util %'!$E:$E,0)),""))</f>
        <v/>
      </c>
      <c r="AD2188">
        <f>IF($B2188="","",IFERROR(INDEX('CCA Util %'!$G:$G,MATCH($B2188,'CCA Util %'!$E:$E,0)),""))</f>
        <v/>
      </c>
      <c r="AE2188">
        <f>IF(OR($B2188="",$U2188=""),"",$U2188&amp;" &amp; "&amp;IF(OR($AD2188="",$AD2188=0),"Util NA",$AD2188&amp;" Util"))</f>
        <v/>
      </c>
    </row>
    <row r="2189" ht="15.75" customHeight="1" s="42">
      <c r="A2189" s="41" t="n"/>
      <c r="G2189" s="38" t="n"/>
      <c r="H2189" s="38" t="n"/>
      <c r="I2189" s="38" t="n"/>
      <c r="J2189" s="38" t="n"/>
      <c r="K2189" s="38" t="n"/>
      <c r="L2189" s="38" t="n"/>
      <c r="N2189" s="36">
        <f>IF($B2189="","",IF($C2189="SUPERSTORE","Superstore","DH"))</f>
        <v/>
      </c>
      <c r="O2189" s="36">
        <f>IF($B2189="","",IFERROR(VLOOKUP($B2189,Mapping!$A:$C,2,0),"Not Mapped"))</f>
        <v/>
      </c>
      <c r="P2189" s="36">
        <f>IF($B2189="","",IFERROR(VLOOKUP($B2189,Mapping!$A:$C,3,0),"Not Mapped"))</f>
        <v/>
      </c>
      <c r="Q2189" s="36">
        <f>IF($B2189="","",IFERROR(VLOOKUP($O2189,Leaders!$A:$B,2,0),"Not Mapped"))</f>
        <v/>
      </c>
      <c r="R2189" s="36">
        <f>IF($B2189="","",IF(COUNTIF(Exclusions!$A:$A,$B2189)&gt;0,"Yes","No"))</f>
        <v/>
      </c>
      <c r="S2189" s="38">
        <f>IF($B2189="","",MIN(1,DAY($A2189)/IF($N2189="Superstore",Settings!$B$5,Settings!$B$4)))</f>
        <v/>
      </c>
      <c r="T2189" s="38">
        <f>IF(OR($B2189="",$G2189="",$S2189=0),"",$G2189/$S2189)</f>
        <v/>
      </c>
      <c r="U2189" s="36">
        <f>IF($T2189="","",IF($T2189&lt;Settings!$B$8,"Critical",IF($T2189&lt;Settings!$B$9,"Semi Critical","Non Critical")))</f>
        <v/>
      </c>
      <c r="V2189" s="28" t="n"/>
      <c r="Z2189">
        <f>IF($B2189="","",IFERROR(VLOOKUP($B2189,'Plan HC for CCA'!$A:$B,2,0),""))</f>
        <v/>
      </c>
      <c r="AA2189">
        <f>IF(OR($B2189="",$Z2189=""),"",IF(N($M2189)&lt;$Z2189,"Delta","No Delta"))</f>
        <v/>
      </c>
      <c r="AB2189">
        <f>IF(OR($B2189="",$Z2189=""),"",MAX(0,$Z2189-N($M2189)))</f>
        <v/>
      </c>
      <c r="AC2189" s="46">
        <f>IF($B2189="","",IFERROR(INDEX('CCA Util %'!$H:$H,MATCH($B2189,'CCA Util %'!$E:$E,0)),""))</f>
        <v/>
      </c>
      <c r="AD2189">
        <f>IF($B2189="","",IFERROR(INDEX('CCA Util %'!$G:$G,MATCH($B2189,'CCA Util %'!$E:$E,0)),""))</f>
        <v/>
      </c>
      <c r="AE2189">
        <f>IF(OR($B2189="",$U2189=""),"",$U2189&amp;" &amp; "&amp;IF(OR($AD2189="",$AD2189=0),"Util NA",$AD2189&amp;" Util"))</f>
        <v/>
      </c>
    </row>
    <row r="2190" ht="15.75" customHeight="1" s="42">
      <c r="A2190" s="41" t="n"/>
      <c r="G2190" s="38" t="n"/>
      <c r="H2190" s="38" t="n"/>
      <c r="I2190" s="38" t="n"/>
      <c r="J2190" s="38" t="n"/>
      <c r="K2190" s="38" t="n"/>
      <c r="L2190" s="38" t="n"/>
      <c r="N2190" s="36">
        <f>IF($B2190="","",IF($C2190="SUPERSTORE","Superstore","DH"))</f>
        <v/>
      </c>
      <c r="O2190" s="36">
        <f>IF($B2190="","",IFERROR(VLOOKUP($B2190,Mapping!$A:$C,2,0),"Not Mapped"))</f>
        <v/>
      </c>
      <c r="P2190" s="36">
        <f>IF($B2190="","",IFERROR(VLOOKUP($B2190,Mapping!$A:$C,3,0),"Not Mapped"))</f>
        <v/>
      </c>
      <c r="Q2190" s="36">
        <f>IF($B2190="","",IFERROR(VLOOKUP($O2190,Leaders!$A:$B,2,0),"Not Mapped"))</f>
        <v/>
      </c>
      <c r="R2190" s="36">
        <f>IF($B2190="","",IF(COUNTIF(Exclusions!$A:$A,$B2190)&gt;0,"Yes","No"))</f>
        <v/>
      </c>
      <c r="S2190" s="38">
        <f>IF($B2190="","",MIN(1,DAY($A2190)/IF($N2190="Superstore",Settings!$B$5,Settings!$B$4)))</f>
        <v/>
      </c>
      <c r="T2190" s="38">
        <f>IF(OR($B2190="",$G2190="",$S2190=0),"",$G2190/$S2190)</f>
        <v/>
      </c>
      <c r="U2190" s="36">
        <f>IF($T2190="","",IF($T2190&lt;Settings!$B$8,"Critical",IF($T2190&lt;Settings!$B$9,"Semi Critical","Non Critical")))</f>
        <v/>
      </c>
      <c r="V2190" s="28" t="n"/>
      <c r="Z2190">
        <f>IF($B2190="","",IFERROR(VLOOKUP($B2190,'Plan HC for CCA'!$A:$B,2,0),""))</f>
        <v/>
      </c>
      <c r="AA2190">
        <f>IF(OR($B2190="",$Z2190=""),"",IF(N($M2190)&lt;$Z2190,"Delta","No Delta"))</f>
        <v/>
      </c>
      <c r="AB2190">
        <f>IF(OR($B2190="",$Z2190=""),"",MAX(0,$Z2190-N($M2190)))</f>
        <v/>
      </c>
      <c r="AC2190" s="46">
        <f>IF($B2190="","",IFERROR(INDEX('CCA Util %'!$H:$H,MATCH($B2190,'CCA Util %'!$E:$E,0)),""))</f>
        <v/>
      </c>
      <c r="AD2190">
        <f>IF($B2190="","",IFERROR(INDEX('CCA Util %'!$G:$G,MATCH($B2190,'CCA Util %'!$E:$E,0)),""))</f>
        <v/>
      </c>
      <c r="AE2190">
        <f>IF(OR($B2190="",$U2190=""),"",$U2190&amp;" &amp; "&amp;IF(OR($AD2190="",$AD2190=0),"Util NA",$AD2190&amp;" Util"))</f>
        <v/>
      </c>
    </row>
    <row r="2191" ht="15.75" customHeight="1" s="42">
      <c r="A2191" s="41" t="n"/>
      <c r="G2191" s="38" t="n"/>
      <c r="H2191" s="38" t="n"/>
      <c r="I2191" s="38" t="n"/>
      <c r="J2191" s="38" t="n"/>
      <c r="K2191" s="38" t="n"/>
      <c r="L2191" s="38" t="n"/>
      <c r="N2191" s="36">
        <f>IF($B2191="","",IF($C2191="SUPERSTORE","Superstore","DH"))</f>
        <v/>
      </c>
      <c r="O2191" s="36">
        <f>IF($B2191="","",IFERROR(VLOOKUP($B2191,Mapping!$A:$C,2,0),"Not Mapped"))</f>
        <v/>
      </c>
      <c r="P2191" s="36">
        <f>IF($B2191="","",IFERROR(VLOOKUP($B2191,Mapping!$A:$C,3,0),"Not Mapped"))</f>
        <v/>
      </c>
      <c r="Q2191" s="36">
        <f>IF($B2191="","",IFERROR(VLOOKUP($O2191,Leaders!$A:$B,2,0),"Not Mapped"))</f>
        <v/>
      </c>
      <c r="R2191" s="36">
        <f>IF($B2191="","",IF(COUNTIF(Exclusions!$A:$A,$B2191)&gt;0,"Yes","No"))</f>
        <v/>
      </c>
      <c r="S2191" s="38">
        <f>IF($B2191="","",MIN(1,DAY($A2191)/IF($N2191="Superstore",Settings!$B$5,Settings!$B$4)))</f>
        <v/>
      </c>
      <c r="T2191" s="38">
        <f>IF(OR($B2191="",$G2191="",$S2191=0),"",$G2191/$S2191)</f>
        <v/>
      </c>
      <c r="U2191" s="36">
        <f>IF($T2191="","",IF($T2191&lt;Settings!$B$8,"Critical",IF($T2191&lt;Settings!$B$9,"Semi Critical","Non Critical")))</f>
        <v/>
      </c>
      <c r="V2191" s="28" t="n"/>
      <c r="Z2191">
        <f>IF($B2191="","",IFERROR(VLOOKUP($B2191,'Plan HC for CCA'!$A:$B,2,0),""))</f>
        <v/>
      </c>
      <c r="AA2191">
        <f>IF(OR($B2191="",$Z2191=""),"",IF(N($M2191)&lt;$Z2191,"Delta","No Delta"))</f>
        <v/>
      </c>
      <c r="AB2191">
        <f>IF(OR($B2191="",$Z2191=""),"",MAX(0,$Z2191-N($M2191)))</f>
        <v/>
      </c>
      <c r="AC2191" s="46">
        <f>IF($B2191="","",IFERROR(INDEX('CCA Util %'!$H:$H,MATCH($B2191,'CCA Util %'!$E:$E,0)),""))</f>
        <v/>
      </c>
      <c r="AD2191">
        <f>IF($B2191="","",IFERROR(INDEX('CCA Util %'!$G:$G,MATCH($B2191,'CCA Util %'!$E:$E,0)),""))</f>
        <v/>
      </c>
      <c r="AE2191">
        <f>IF(OR($B2191="",$U2191=""),"",$U2191&amp;" &amp; "&amp;IF(OR($AD2191="",$AD2191=0),"Util NA",$AD2191&amp;" Util"))</f>
        <v/>
      </c>
    </row>
    <row r="2192" ht="15.75" customHeight="1" s="42">
      <c r="A2192" s="41" t="n"/>
      <c r="G2192" s="38" t="n"/>
      <c r="H2192" s="38" t="n"/>
      <c r="I2192" s="38" t="n"/>
      <c r="J2192" s="38" t="n"/>
      <c r="K2192" s="38" t="n"/>
      <c r="L2192" s="38" t="n"/>
      <c r="N2192" s="36">
        <f>IF($B2192="","",IF($C2192="SUPERSTORE","Superstore","DH"))</f>
        <v/>
      </c>
      <c r="O2192" s="36">
        <f>IF($B2192="","",IFERROR(VLOOKUP($B2192,Mapping!$A:$C,2,0),"Not Mapped"))</f>
        <v/>
      </c>
      <c r="P2192" s="36">
        <f>IF($B2192="","",IFERROR(VLOOKUP($B2192,Mapping!$A:$C,3,0),"Not Mapped"))</f>
        <v/>
      </c>
      <c r="Q2192" s="36">
        <f>IF($B2192="","",IFERROR(VLOOKUP($O2192,Leaders!$A:$B,2,0),"Not Mapped"))</f>
        <v/>
      </c>
      <c r="R2192" s="36">
        <f>IF($B2192="","",IF(COUNTIF(Exclusions!$A:$A,$B2192)&gt;0,"Yes","No"))</f>
        <v/>
      </c>
      <c r="S2192" s="38">
        <f>IF($B2192="","",MIN(1,DAY($A2192)/IF($N2192="Superstore",Settings!$B$5,Settings!$B$4)))</f>
        <v/>
      </c>
      <c r="T2192" s="38">
        <f>IF(OR($B2192="",$G2192="",$S2192=0),"",$G2192/$S2192)</f>
        <v/>
      </c>
      <c r="U2192" s="36">
        <f>IF($T2192="","",IF($T2192&lt;Settings!$B$8,"Critical",IF($T2192&lt;Settings!$B$9,"Semi Critical","Non Critical")))</f>
        <v/>
      </c>
      <c r="V2192" s="28" t="n"/>
      <c r="Z2192">
        <f>IF($B2192="","",IFERROR(VLOOKUP($B2192,'Plan HC for CCA'!$A:$B,2,0),""))</f>
        <v/>
      </c>
      <c r="AA2192">
        <f>IF(OR($B2192="",$Z2192=""),"",IF(N($M2192)&lt;$Z2192,"Delta","No Delta"))</f>
        <v/>
      </c>
      <c r="AB2192">
        <f>IF(OR($B2192="",$Z2192=""),"",MAX(0,$Z2192-N($M2192)))</f>
        <v/>
      </c>
      <c r="AC2192" s="46">
        <f>IF($B2192="","",IFERROR(INDEX('CCA Util %'!$H:$H,MATCH($B2192,'CCA Util %'!$E:$E,0)),""))</f>
        <v/>
      </c>
      <c r="AD2192">
        <f>IF($B2192="","",IFERROR(INDEX('CCA Util %'!$G:$G,MATCH($B2192,'CCA Util %'!$E:$E,0)),""))</f>
        <v/>
      </c>
      <c r="AE2192">
        <f>IF(OR($B2192="",$U2192=""),"",$U2192&amp;" &amp; "&amp;IF(OR($AD2192="",$AD2192=0),"Util NA",$AD2192&amp;" Util"))</f>
        <v/>
      </c>
    </row>
    <row r="2193" ht="15.75" customHeight="1" s="42">
      <c r="A2193" s="41" t="n"/>
      <c r="G2193" s="38" t="n"/>
      <c r="H2193" s="38" t="n"/>
      <c r="I2193" s="38" t="n"/>
      <c r="J2193" s="38" t="n"/>
      <c r="K2193" s="38" t="n"/>
      <c r="L2193" s="38" t="n"/>
      <c r="N2193" s="36">
        <f>IF($B2193="","",IF($C2193="SUPERSTORE","Superstore","DH"))</f>
        <v/>
      </c>
      <c r="O2193" s="36">
        <f>IF($B2193="","",IFERROR(VLOOKUP($B2193,Mapping!$A:$C,2,0),"Not Mapped"))</f>
        <v/>
      </c>
      <c r="P2193" s="36">
        <f>IF($B2193="","",IFERROR(VLOOKUP($B2193,Mapping!$A:$C,3,0),"Not Mapped"))</f>
        <v/>
      </c>
      <c r="Q2193" s="36">
        <f>IF($B2193="","",IFERROR(VLOOKUP($O2193,Leaders!$A:$B,2,0),"Not Mapped"))</f>
        <v/>
      </c>
      <c r="R2193" s="36">
        <f>IF($B2193="","",IF(COUNTIF(Exclusions!$A:$A,$B2193)&gt;0,"Yes","No"))</f>
        <v/>
      </c>
      <c r="S2193" s="38">
        <f>IF($B2193="","",MIN(1,DAY($A2193)/IF($N2193="Superstore",Settings!$B$5,Settings!$B$4)))</f>
        <v/>
      </c>
      <c r="T2193" s="38">
        <f>IF(OR($B2193="",$G2193="",$S2193=0),"",$G2193/$S2193)</f>
        <v/>
      </c>
      <c r="U2193" s="36">
        <f>IF($T2193="","",IF($T2193&lt;Settings!$B$8,"Critical",IF($T2193&lt;Settings!$B$9,"Semi Critical","Non Critical")))</f>
        <v/>
      </c>
      <c r="V2193" s="28" t="n"/>
      <c r="Z2193">
        <f>IF($B2193="","",IFERROR(VLOOKUP($B2193,'Plan HC for CCA'!$A:$B,2,0),""))</f>
        <v/>
      </c>
      <c r="AA2193">
        <f>IF(OR($B2193="",$Z2193=""),"",IF(N($M2193)&lt;$Z2193,"Delta","No Delta"))</f>
        <v/>
      </c>
      <c r="AB2193">
        <f>IF(OR($B2193="",$Z2193=""),"",MAX(0,$Z2193-N($M2193)))</f>
        <v/>
      </c>
      <c r="AC2193" s="46">
        <f>IF($B2193="","",IFERROR(INDEX('CCA Util %'!$H:$H,MATCH($B2193,'CCA Util %'!$E:$E,0)),""))</f>
        <v/>
      </c>
      <c r="AD2193">
        <f>IF($B2193="","",IFERROR(INDEX('CCA Util %'!$G:$G,MATCH($B2193,'CCA Util %'!$E:$E,0)),""))</f>
        <v/>
      </c>
      <c r="AE2193">
        <f>IF(OR($B2193="",$U2193=""),"",$U2193&amp;" &amp; "&amp;IF(OR($AD2193="",$AD2193=0),"Util NA",$AD2193&amp;" Util"))</f>
        <v/>
      </c>
    </row>
    <row r="2194" ht="15.75" customHeight="1" s="42">
      <c r="A2194" s="41" t="n"/>
      <c r="G2194" s="38" t="n"/>
      <c r="H2194" s="38" t="n"/>
      <c r="I2194" s="38" t="n"/>
      <c r="J2194" s="38" t="n"/>
      <c r="K2194" s="38" t="n"/>
      <c r="L2194" s="38" t="n"/>
      <c r="N2194" s="36">
        <f>IF($B2194="","",IF($C2194="SUPERSTORE","Superstore","DH"))</f>
        <v/>
      </c>
      <c r="O2194" s="36">
        <f>IF($B2194="","",IFERROR(VLOOKUP($B2194,Mapping!$A:$C,2,0),"Not Mapped"))</f>
        <v/>
      </c>
      <c r="P2194" s="36">
        <f>IF($B2194="","",IFERROR(VLOOKUP($B2194,Mapping!$A:$C,3,0),"Not Mapped"))</f>
        <v/>
      </c>
      <c r="Q2194" s="36">
        <f>IF($B2194="","",IFERROR(VLOOKUP($O2194,Leaders!$A:$B,2,0),"Not Mapped"))</f>
        <v/>
      </c>
      <c r="R2194" s="36">
        <f>IF($B2194="","",IF(COUNTIF(Exclusions!$A:$A,$B2194)&gt;0,"Yes","No"))</f>
        <v/>
      </c>
      <c r="S2194" s="38">
        <f>IF($B2194="","",MIN(1,DAY($A2194)/IF($N2194="Superstore",Settings!$B$5,Settings!$B$4)))</f>
        <v/>
      </c>
      <c r="T2194" s="38">
        <f>IF(OR($B2194="",$G2194="",$S2194=0),"",$G2194/$S2194)</f>
        <v/>
      </c>
      <c r="U2194" s="36">
        <f>IF($T2194="","",IF($T2194&lt;Settings!$B$8,"Critical",IF($T2194&lt;Settings!$B$9,"Semi Critical","Non Critical")))</f>
        <v/>
      </c>
      <c r="V2194" s="28" t="n"/>
      <c r="Z2194">
        <f>IF($B2194="","",IFERROR(VLOOKUP($B2194,'Plan HC for CCA'!$A:$B,2,0),""))</f>
        <v/>
      </c>
      <c r="AA2194">
        <f>IF(OR($B2194="",$Z2194=""),"",IF(N($M2194)&lt;$Z2194,"Delta","No Delta"))</f>
        <v/>
      </c>
      <c r="AB2194">
        <f>IF(OR($B2194="",$Z2194=""),"",MAX(0,$Z2194-N($M2194)))</f>
        <v/>
      </c>
      <c r="AC2194" s="46">
        <f>IF($B2194="","",IFERROR(INDEX('CCA Util %'!$H:$H,MATCH($B2194,'CCA Util %'!$E:$E,0)),""))</f>
        <v/>
      </c>
      <c r="AD2194">
        <f>IF($B2194="","",IFERROR(INDEX('CCA Util %'!$G:$G,MATCH($B2194,'CCA Util %'!$E:$E,0)),""))</f>
        <v/>
      </c>
      <c r="AE2194">
        <f>IF(OR($B2194="",$U2194=""),"",$U2194&amp;" &amp; "&amp;IF(OR($AD2194="",$AD2194=0),"Util NA",$AD2194&amp;" Util"))</f>
        <v/>
      </c>
    </row>
    <row r="2195" ht="15.75" customHeight="1" s="42">
      <c r="A2195" s="41" t="n"/>
      <c r="G2195" s="38" t="n"/>
      <c r="H2195" s="38" t="n"/>
      <c r="I2195" s="38" t="n"/>
      <c r="J2195" s="38" t="n"/>
      <c r="K2195" s="38" t="n"/>
      <c r="L2195" s="38" t="n"/>
      <c r="N2195" s="36">
        <f>IF($B2195="","",IF($C2195="SUPERSTORE","Superstore","DH"))</f>
        <v/>
      </c>
      <c r="O2195" s="36">
        <f>IF($B2195="","",IFERROR(VLOOKUP($B2195,Mapping!$A:$C,2,0),"Not Mapped"))</f>
        <v/>
      </c>
      <c r="P2195" s="36">
        <f>IF($B2195="","",IFERROR(VLOOKUP($B2195,Mapping!$A:$C,3,0),"Not Mapped"))</f>
        <v/>
      </c>
      <c r="Q2195" s="36">
        <f>IF($B2195="","",IFERROR(VLOOKUP($O2195,Leaders!$A:$B,2,0),"Not Mapped"))</f>
        <v/>
      </c>
      <c r="R2195" s="36">
        <f>IF($B2195="","",IF(COUNTIF(Exclusions!$A:$A,$B2195)&gt;0,"Yes","No"))</f>
        <v/>
      </c>
      <c r="S2195" s="38">
        <f>IF($B2195="","",MIN(1,DAY($A2195)/IF($N2195="Superstore",Settings!$B$5,Settings!$B$4)))</f>
        <v/>
      </c>
      <c r="T2195" s="38">
        <f>IF(OR($B2195="",$G2195="",$S2195=0),"",$G2195/$S2195)</f>
        <v/>
      </c>
      <c r="U2195" s="36">
        <f>IF($T2195="","",IF($T2195&lt;Settings!$B$8,"Critical",IF($T2195&lt;Settings!$B$9,"Semi Critical","Non Critical")))</f>
        <v/>
      </c>
      <c r="V2195" s="28" t="n"/>
      <c r="Z2195">
        <f>IF($B2195="","",IFERROR(VLOOKUP($B2195,'Plan HC for CCA'!$A:$B,2,0),""))</f>
        <v/>
      </c>
      <c r="AA2195">
        <f>IF(OR($B2195="",$Z2195=""),"",IF(N($M2195)&lt;$Z2195,"Delta","No Delta"))</f>
        <v/>
      </c>
      <c r="AB2195">
        <f>IF(OR($B2195="",$Z2195=""),"",MAX(0,$Z2195-N($M2195)))</f>
        <v/>
      </c>
      <c r="AC2195" s="46">
        <f>IF($B2195="","",IFERROR(INDEX('CCA Util %'!$H:$H,MATCH($B2195,'CCA Util %'!$E:$E,0)),""))</f>
        <v/>
      </c>
      <c r="AD2195">
        <f>IF($B2195="","",IFERROR(INDEX('CCA Util %'!$G:$G,MATCH($B2195,'CCA Util %'!$E:$E,0)),""))</f>
        <v/>
      </c>
      <c r="AE2195">
        <f>IF(OR($B2195="",$U2195=""),"",$U2195&amp;" &amp; "&amp;IF(OR($AD2195="",$AD2195=0),"Util NA",$AD2195&amp;" Util"))</f>
        <v/>
      </c>
    </row>
    <row r="2196" ht="15.75" customHeight="1" s="42">
      <c r="A2196" s="41" t="n"/>
      <c r="G2196" s="38" t="n"/>
      <c r="H2196" s="38" t="n"/>
      <c r="I2196" s="38" t="n"/>
      <c r="J2196" s="38" t="n"/>
      <c r="K2196" s="38" t="n"/>
      <c r="L2196" s="38" t="n"/>
      <c r="N2196" s="36">
        <f>IF($B2196="","",IF($C2196="SUPERSTORE","Superstore","DH"))</f>
        <v/>
      </c>
      <c r="O2196" s="36">
        <f>IF($B2196="","",IFERROR(VLOOKUP($B2196,Mapping!$A:$C,2,0),"Not Mapped"))</f>
        <v/>
      </c>
      <c r="P2196" s="36">
        <f>IF($B2196="","",IFERROR(VLOOKUP($B2196,Mapping!$A:$C,3,0),"Not Mapped"))</f>
        <v/>
      </c>
      <c r="Q2196" s="36">
        <f>IF($B2196="","",IFERROR(VLOOKUP($O2196,Leaders!$A:$B,2,0),"Not Mapped"))</f>
        <v/>
      </c>
      <c r="R2196" s="36">
        <f>IF($B2196="","",IF(COUNTIF(Exclusions!$A:$A,$B2196)&gt;0,"Yes","No"))</f>
        <v/>
      </c>
      <c r="S2196" s="38">
        <f>IF($B2196="","",MIN(1,DAY($A2196)/IF($N2196="Superstore",Settings!$B$5,Settings!$B$4)))</f>
        <v/>
      </c>
      <c r="T2196" s="38">
        <f>IF(OR($B2196="",$G2196="",$S2196=0),"",$G2196/$S2196)</f>
        <v/>
      </c>
      <c r="U2196" s="36">
        <f>IF($T2196="","",IF($T2196&lt;Settings!$B$8,"Critical",IF($T2196&lt;Settings!$B$9,"Semi Critical","Non Critical")))</f>
        <v/>
      </c>
      <c r="V2196" s="28" t="n"/>
      <c r="Z2196">
        <f>IF($B2196="","",IFERROR(VLOOKUP($B2196,'Plan HC for CCA'!$A:$B,2,0),""))</f>
        <v/>
      </c>
      <c r="AA2196">
        <f>IF(OR($B2196="",$Z2196=""),"",IF(N($M2196)&lt;$Z2196,"Delta","No Delta"))</f>
        <v/>
      </c>
      <c r="AB2196">
        <f>IF(OR($B2196="",$Z2196=""),"",MAX(0,$Z2196-N($M2196)))</f>
        <v/>
      </c>
      <c r="AC2196" s="46">
        <f>IF($B2196="","",IFERROR(INDEX('CCA Util %'!$H:$H,MATCH($B2196,'CCA Util %'!$E:$E,0)),""))</f>
        <v/>
      </c>
      <c r="AD2196">
        <f>IF($B2196="","",IFERROR(INDEX('CCA Util %'!$G:$G,MATCH($B2196,'CCA Util %'!$E:$E,0)),""))</f>
        <v/>
      </c>
      <c r="AE2196">
        <f>IF(OR($B2196="",$U2196=""),"",$U2196&amp;" &amp; "&amp;IF(OR($AD2196="",$AD2196=0),"Util NA",$AD2196&amp;" Util"))</f>
        <v/>
      </c>
    </row>
    <row r="2197" ht="15.75" customHeight="1" s="42">
      <c r="A2197" s="41" t="n"/>
      <c r="G2197" s="38" t="n"/>
      <c r="H2197" s="38" t="n"/>
      <c r="I2197" s="38" t="n"/>
      <c r="J2197" s="38" t="n"/>
      <c r="K2197" s="38" t="n"/>
      <c r="L2197" s="38" t="n"/>
      <c r="N2197" s="36">
        <f>IF($B2197="","",IF($C2197="SUPERSTORE","Superstore","DH"))</f>
        <v/>
      </c>
      <c r="O2197" s="36">
        <f>IF($B2197="","",IFERROR(VLOOKUP($B2197,Mapping!$A:$C,2,0),"Not Mapped"))</f>
        <v/>
      </c>
      <c r="P2197" s="36">
        <f>IF($B2197="","",IFERROR(VLOOKUP($B2197,Mapping!$A:$C,3,0),"Not Mapped"))</f>
        <v/>
      </c>
      <c r="Q2197" s="36">
        <f>IF($B2197="","",IFERROR(VLOOKUP($O2197,Leaders!$A:$B,2,0),"Not Mapped"))</f>
        <v/>
      </c>
      <c r="R2197" s="36">
        <f>IF($B2197="","",IF(COUNTIF(Exclusions!$A:$A,$B2197)&gt;0,"Yes","No"))</f>
        <v/>
      </c>
      <c r="S2197" s="38">
        <f>IF($B2197="","",MIN(1,DAY($A2197)/IF($N2197="Superstore",Settings!$B$5,Settings!$B$4)))</f>
        <v/>
      </c>
      <c r="T2197" s="38">
        <f>IF(OR($B2197="",$G2197="",$S2197=0),"",$G2197/$S2197)</f>
        <v/>
      </c>
      <c r="U2197" s="36">
        <f>IF($T2197="","",IF($T2197&lt;Settings!$B$8,"Critical",IF($T2197&lt;Settings!$B$9,"Semi Critical","Non Critical")))</f>
        <v/>
      </c>
      <c r="V2197" s="28" t="n"/>
      <c r="Z2197">
        <f>IF($B2197="","",IFERROR(VLOOKUP($B2197,'Plan HC for CCA'!$A:$B,2,0),""))</f>
        <v/>
      </c>
      <c r="AA2197">
        <f>IF(OR($B2197="",$Z2197=""),"",IF(N($M2197)&lt;$Z2197,"Delta","No Delta"))</f>
        <v/>
      </c>
      <c r="AB2197">
        <f>IF(OR($B2197="",$Z2197=""),"",MAX(0,$Z2197-N($M2197)))</f>
        <v/>
      </c>
      <c r="AC2197" s="46">
        <f>IF($B2197="","",IFERROR(INDEX('CCA Util %'!$H:$H,MATCH($B2197,'CCA Util %'!$E:$E,0)),""))</f>
        <v/>
      </c>
      <c r="AD2197">
        <f>IF($B2197="","",IFERROR(INDEX('CCA Util %'!$G:$G,MATCH($B2197,'CCA Util %'!$E:$E,0)),""))</f>
        <v/>
      </c>
      <c r="AE2197">
        <f>IF(OR($B2197="",$U2197=""),"",$U2197&amp;" &amp; "&amp;IF(OR($AD2197="",$AD2197=0),"Util NA",$AD2197&amp;" Util"))</f>
        <v/>
      </c>
    </row>
    <row r="2198" ht="15.75" customHeight="1" s="42">
      <c r="A2198" s="41" t="n"/>
      <c r="G2198" s="38" t="n"/>
      <c r="H2198" s="38" t="n"/>
      <c r="I2198" s="38" t="n"/>
      <c r="J2198" s="38" t="n"/>
      <c r="K2198" s="38" t="n"/>
      <c r="L2198" s="38" t="n"/>
      <c r="N2198" s="36">
        <f>IF($B2198="","",IF($C2198="SUPERSTORE","Superstore","DH"))</f>
        <v/>
      </c>
      <c r="O2198" s="36">
        <f>IF($B2198="","",IFERROR(VLOOKUP($B2198,Mapping!$A:$C,2,0),"Not Mapped"))</f>
        <v/>
      </c>
      <c r="P2198" s="36">
        <f>IF($B2198="","",IFERROR(VLOOKUP($B2198,Mapping!$A:$C,3,0),"Not Mapped"))</f>
        <v/>
      </c>
      <c r="Q2198" s="36">
        <f>IF($B2198="","",IFERROR(VLOOKUP($O2198,Leaders!$A:$B,2,0),"Not Mapped"))</f>
        <v/>
      </c>
      <c r="R2198" s="36">
        <f>IF($B2198="","",IF(COUNTIF(Exclusions!$A:$A,$B2198)&gt;0,"Yes","No"))</f>
        <v/>
      </c>
      <c r="S2198" s="38">
        <f>IF($B2198="","",MIN(1,DAY($A2198)/IF($N2198="Superstore",Settings!$B$5,Settings!$B$4)))</f>
        <v/>
      </c>
      <c r="T2198" s="38">
        <f>IF(OR($B2198="",$G2198="",$S2198=0),"",$G2198/$S2198)</f>
        <v/>
      </c>
      <c r="U2198" s="36">
        <f>IF($T2198="","",IF($T2198&lt;Settings!$B$8,"Critical",IF($T2198&lt;Settings!$B$9,"Semi Critical","Non Critical")))</f>
        <v/>
      </c>
      <c r="V2198" s="28" t="n"/>
      <c r="Z2198">
        <f>IF($B2198="","",IFERROR(VLOOKUP($B2198,'Plan HC for CCA'!$A:$B,2,0),""))</f>
        <v/>
      </c>
      <c r="AA2198">
        <f>IF(OR($B2198="",$Z2198=""),"",IF(N($M2198)&lt;$Z2198,"Delta","No Delta"))</f>
        <v/>
      </c>
      <c r="AB2198">
        <f>IF(OR($B2198="",$Z2198=""),"",MAX(0,$Z2198-N($M2198)))</f>
        <v/>
      </c>
      <c r="AC2198" s="46">
        <f>IF($B2198="","",IFERROR(INDEX('CCA Util %'!$H:$H,MATCH($B2198,'CCA Util %'!$E:$E,0)),""))</f>
        <v/>
      </c>
      <c r="AD2198">
        <f>IF($B2198="","",IFERROR(INDEX('CCA Util %'!$G:$G,MATCH($B2198,'CCA Util %'!$E:$E,0)),""))</f>
        <v/>
      </c>
      <c r="AE2198">
        <f>IF(OR($B2198="",$U2198=""),"",$U2198&amp;" &amp; "&amp;IF(OR($AD2198="",$AD2198=0),"Util NA",$AD2198&amp;" Util"))</f>
        <v/>
      </c>
    </row>
    <row r="2199" ht="15.75" customHeight="1" s="42">
      <c r="A2199" s="41" t="n"/>
      <c r="G2199" s="38" t="n"/>
      <c r="H2199" s="38" t="n"/>
      <c r="I2199" s="38" t="n"/>
      <c r="J2199" s="38" t="n"/>
      <c r="K2199" s="38" t="n"/>
      <c r="L2199" s="38" t="n"/>
      <c r="N2199" s="36">
        <f>IF($B2199="","",IF($C2199="SUPERSTORE","Superstore","DH"))</f>
        <v/>
      </c>
      <c r="O2199" s="36">
        <f>IF($B2199="","",IFERROR(VLOOKUP($B2199,Mapping!$A:$C,2,0),"Not Mapped"))</f>
        <v/>
      </c>
      <c r="P2199" s="36">
        <f>IF($B2199="","",IFERROR(VLOOKUP($B2199,Mapping!$A:$C,3,0),"Not Mapped"))</f>
        <v/>
      </c>
      <c r="Q2199" s="36">
        <f>IF($B2199="","",IFERROR(VLOOKUP($O2199,Leaders!$A:$B,2,0),"Not Mapped"))</f>
        <v/>
      </c>
      <c r="R2199" s="36">
        <f>IF($B2199="","",IF(COUNTIF(Exclusions!$A:$A,$B2199)&gt;0,"Yes","No"))</f>
        <v/>
      </c>
      <c r="S2199" s="38">
        <f>IF($B2199="","",MIN(1,DAY($A2199)/IF($N2199="Superstore",Settings!$B$5,Settings!$B$4)))</f>
        <v/>
      </c>
      <c r="T2199" s="38">
        <f>IF(OR($B2199="",$G2199="",$S2199=0),"",$G2199/$S2199)</f>
        <v/>
      </c>
      <c r="U2199" s="36">
        <f>IF($T2199="","",IF($T2199&lt;Settings!$B$8,"Critical",IF($T2199&lt;Settings!$B$9,"Semi Critical","Non Critical")))</f>
        <v/>
      </c>
      <c r="V2199" s="28" t="n"/>
      <c r="Z2199">
        <f>IF($B2199="","",IFERROR(VLOOKUP($B2199,'Plan HC for CCA'!$A:$B,2,0),""))</f>
        <v/>
      </c>
      <c r="AA2199">
        <f>IF(OR($B2199="",$Z2199=""),"",IF(N($M2199)&lt;$Z2199,"Delta","No Delta"))</f>
        <v/>
      </c>
      <c r="AB2199">
        <f>IF(OR($B2199="",$Z2199=""),"",MAX(0,$Z2199-N($M2199)))</f>
        <v/>
      </c>
      <c r="AC2199" s="46">
        <f>IF($B2199="","",IFERROR(INDEX('CCA Util %'!$H:$H,MATCH($B2199,'CCA Util %'!$E:$E,0)),""))</f>
        <v/>
      </c>
      <c r="AD2199">
        <f>IF($B2199="","",IFERROR(INDEX('CCA Util %'!$G:$G,MATCH($B2199,'CCA Util %'!$E:$E,0)),""))</f>
        <v/>
      </c>
      <c r="AE2199">
        <f>IF(OR($B2199="",$U2199=""),"",$U2199&amp;" &amp; "&amp;IF(OR($AD2199="",$AD2199=0),"Util NA",$AD2199&amp;" Util"))</f>
        <v/>
      </c>
    </row>
    <row r="2200" ht="15.75" customHeight="1" s="42">
      <c r="A2200" s="41" t="n"/>
      <c r="G2200" s="38" t="n"/>
      <c r="H2200" s="38" t="n"/>
      <c r="I2200" s="38" t="n"/>
      <c r="J2200" s="38" t="n"/>
      <c r="K2200" s="38" t="n"/>
      <c r="L2200" s="38" t="n"/>
      <c r="N2200" s="36">
        <f>IF($B2200="","",IF($C2200="SUPERSTORE","Superstore","DH"))</f>
        <v/>
      </c>
      <c r="O2200" s="36">
        <f>IF($B2200="","",IFERROR(VLOOKUP($B2200,Mapping!$A:$C,2,0),"Not Mapped"))</f>
        <v/>
      </c>
      <c r="P2200" s="36">
        <f>IF($B2200="","",IFERROR(VLOOKUP($B2200,Mapping!$A:$C,3,0),"Not Mapped"))</f>
        <v/>
      </c>
      <c r="Q2200" s="36">
        <f>IF($B2200="","",IFERROR(VLOOKUP($O2200,Leaders!$A:$B,2,0),"Not Mapped"))</f>
        <v/>
      </c>
      <c r="R2200" s="36">
        <f>IF($B2200="","",IF(COUNTIF(Exclusions!$A:$A,$B2200)&gt;0,"Yes","No"))</f>
        <v/>
      </c>
      <c r="S2200" s="38">
        <f>IF($B2200="","",MIN(1,DAY($A2200)/IF($N2200="Superstore",Settings!$B$5,Settings!$B$4)))</f>
        <v/>
      </c>
      <c r="T2200" s="38">
        <f>IF(OR($B2200="",$G2200="",$S2200=0),"",$G2200/$S2200)</f>
        <v/>
      </c>
      <c r="U2200" s="36">
        <f>IF($T2200="","",IF($T2200&lt;Settings!$B$8,"Critical",IF($T2200&lt;Settings!$B$9,"Semi Critical","Non Critical")))</f>
        <v/>
      </c>
      <c r="V2200" s="28" t="n"/>
      <c r="Z2200">
        <f>IF($B2200="","",IFERROR(VLOOKUP($B2200,'Plan HC for CCA'!$A:$B,2,0),""))</f>
        <v/>
      </c>
      <c r="AA2200">
        <f>IF(OR($B2200="",$Z2200=""),"",IF(N($M2200)&lt;$Z2200,"Delta","No Delta"))</f>
        <v/>
      </c>
      <c r="AB2200">
        <f>IF(OR($B2200="",$Z2200=""),"",MAX(0,$Z2200-N($M2200)))</f>
        <v/>
      </c>
      <c r="AC2200" s="46">
        <f>IF($B2200="","",IFERROR(INDEX('CCA Util %'!$H:$H,MATCH($B2200,'CCA Util %'!$E:$E,0)),""))</f>
        <v/>
      </c>
      <c r="AD2200">
        <f>IF($B2200="","",IFERROR(INDEX('CCA Util %'!$G:$G,MATCH($B2200,'CCA Util %'!$E:$E,0)),""))</f>
        <v/>
      </c>
      <c r="AE2200">
        <f>IF(OR($B2200="",$U2200=""),"",$U2200&amp;" &amp; "&amp;IF(OR($AD2200="",$AD2200=0),"Util NA",$AD2200&amp;" Util"))</f>
        <v/>
      </c>
    </row>
    <row r="2201" ht="15.75" customHeight="1" s="42">
      <c r="A2201" s="41" t="n"/>
      <c r="G2201" s="38" t="n"/>
      <c r="H2201" s="38" t="n"/>
      <c r="I2201" s="38" t="n"/>
      <c r="J2201" s="38" t="n"/>
      <c r="K2201" s="38" t="n"/>
      <c r="L2201" s="38" t="n"/>
      <c r="N2201" s="36">
        <f>IF($B2201="","",IF($C2201="SUPERSTORE","Superstore","DH"))</f>
        <v/>
      </c>
      <c r="O2201" s="36">
        <f>IF($B2201="","",IFERROR(VLOOKUP($B2201,Mapping!$A:$C,2,0),"Not Mapped"))</f>
        <v/>
      </c>
      <c r="P2201" s="36">
        <f>IF($B2201="","",IFERROR(VLOOKUP($B2201,Mapping!$A:$C,3,0),"Not Mapped"))</f>
        <v/>
      </c>
      <c r="Q2201" s="36">
        <f>IF($B2201="","",IFERROR(VLOOKUP($O2201,Leaders!$A:$B,2,0),"Not Mapped"))</f>
        <v/>
      </c>
      <c r="R2201" s="36">
        <f>IF($B2201="","",IF(COUNTIF(Exclusions!$A:$A,$B2201)&gt;0,"Yes","No"))</f>
        <v/>
      </c>
      <c r="S2201" s="38">
        <f>IF($B2201="","",MIN(1,DAY($A2201)/IF($N2201="Superstore",Settings!$B$5,Settings!$B$4)))</f>
        <v/>
      </c>
      <c r="T2201" s="38">
        <f>IF(OR($B2201="",$G2201="",$S2201=0),"",$G2201/$S2201)</f>
        <v/>
      </c>
      <c r="U2201" s="36">
        <f>IF($T2201="","",IF($T2201&lt;Settings!$B$8,"Critical",IF($T2201&lt;Settings!$B$9,"Semi Critical","Non Critical")))</f>
        <v/>
      </c>
      <c r="V2201" s="28" t="n"/>
      <c r="Z2201">
        <f>IF($B2201="","",IFERROR(VLOOKUP($B2201,'Plan HC for CCA'!$A:$B,2,0),""))</f>
        <v/>
      </c>
      <c r="AA2201">
        <f>IF(OR($B2201="",$Z2201=""),"",IF(N($M2201)&lt;$Z2201,"Delta","No Delta"))</f>
        <v/>
      </c>
      <c r="AB2201">
        <f>IF(OR($B2201="",$Z2201=""),"",MAX(0,$Z2201-N($M2201)))</f>
        <v/>
      </c>
      <c r="AC2201" s="46">
        <f>IF($B2201="","",IFERROR(INDEX('CCA Util %'!$H:$H,MATCH($B2201,'CCA Util %'!$E:$E,0)),""))</f>
        <v/>
      </c>
      <c r="AD2201">
        <f>IF($B2201="","",IFERROR(INDEX('CCA Util %'!$G:$G,MATCH($B2201,'CCA Util %'!$E:$E,0)),""))</f>
        <v/>
      </c>
      <c r="AE2201">
        <f>IF(OR($B2201="",$U2201=""),"",$U2201&amp;" &amp; "&amp;IF(OR($AD2201="",$AD2201=0),"Util NA",$AD2201&amp;" Util"))</f>
        <v/>
      </c>
    </row>
    <row r="2202" ht="15.75" customHeight="1" s="42">
      <c r="A2202" s="41" t="n"/>
      <c r="G2202" s="38" t="n"/>
      <c r="H2202" s="38" t="n"/>
      <c r="I2202" s="38" t="n"/>
      <c r="J2202" s="38" t="n"/>
      <c r="K2202" s="38" t="n"/>
      <c r="L2202" s="38" t="n"/>
      <c r="N2202" s="36">
        <f>IF($B2202="","",IF($C2202="SUPERSTORE","Superstore","DH"))</f>
        <v/>
      </c>
      <c r="O2202" s="36">
        <f>IF($B2202="","",IFERROR(VLOOKUP($B2202,Mapping!$A:$C,2,0),"Not Mapped"))</f>
        <v/>
      </c>
      <c r="P2202" s="36">
        <f>IF($B2202="","",IFERROR(VLOOKUP($B2202,Mapping!$A:$C,3,0),"Not Mapped"))</f>
        <v/>
      </c>
      <c r="Q2202" s="36">
        <f>IF($B2202="","",IFERROR(VLOOKUP($O2202,Leaders!$A:$B,2,0),"Not Mapped"))</f>
        <v/>
      </c>
      <c r="R2202" s="36">
        <f>IF($B2202="","",IF(COUNTIF(Exclusions!$A:$A,$B2202)&gt;0,"Yes","No"))</f>
        <v/>
      </c>
      <c r="S2202" s="38">
        <f>IF($B2202="","",MIN(1,DAY($A2202)/IF($N2202="Superstore",Settings!$B$5,Settings!$B$4)))</f>
        <v/>
      </c>
      <c r="T2202" s="38">
        <f>IF(OR($B2202="",$G2202="",$S2202=0),"",$G2202/$S2202)</f>
        <v/>
      </c>
      <c r="U2202" s="36">
        <f>IF($T2202="","",IF($T2202&lt;Settings!$B$8,"Critical",IF($T2202&lt;Settings!$B$9,"Semi Critical","Non Critical")))</f>
        <v/>
      </c>
      <c r="V2202" s="28" t="n"/>
      <c r="Z2202">
        <f>IF($B2202="","",IFERROR(VLOOKUP($B2202,'Plan HC for CCA'!$A:$B,2,0),""))</f>
        <v/>
      </c>
      <c r="AA2202">
        <f>IF(OR($B2202="",$Z2202=""),"",IF(N($M2202)&lt;$Z2202,"Delta","No Delta"))</f>
        <v/>
      </c>
      <c r="AB2202">
        <f>IF(OR($B2202="",$Z2202=""),"",MAX(0,$Z2202-N($M2202)))</f>
        <v/>
      </c>
      <c r="AC2202" s="46">
        <f>IF($B2202="","",IFERROR(INDEX('CCA Util %'!$H:$H,MATCH($B2202,'CCA Util %'!$E:$E,0)),""))</f>
        <v/>
      </c>
      <c r="AD2202">
        <f>IF($B2202="","",IFERROR(INDEX('CCA Util %'!$G:$G,MATCH($B2202,'CCA Util %'!$E:$E,0)),""))</f>
        <v/>
      </c>
      <c r="AE2202">
        <f>IF(OR($B2202="",$U2202=""),"",$U2202&amp;" &amp; "&amp;IF(OR($AD2202="",$AD2202=0),"Util NA",$AD2202&amp;" Util"))</f>
        <v/>
      </c>
    </row>
    <row r="2203" ht="15.75" customHeight="1" s="42">
      <c r="A2203" s="41" t="n"/>
      <c r="G2203" s="38" t="n"/>
      <c r="H2203" s="38" t="n"/>
      <c r="I2203" s="38" t="n"/>
      <c r="J2203" s="38" t="n"/>
      <c r="K2203" s="38" t="n"/>
      <c r="L2203" s="38" t="n"/>
      <c r="N2203" s="36">
        <f>IF($B2203="","",IF($C2203="SUPERSTORE","Superstore","DH"))</f>
        <v/>
      </c>
      <c r="O2203" s="36">
        <f>IF($B2203="","",IFERROR(VLOOKUP($B2203,Mapping!$A:$C,2,0),"Not Mapped"))</f>
        <v/>
      </c>
      <c r="P2203" s="36">
        <f>IF($B2203="","",IFERROR(VLOOKUP($B2203,Mapping!$A:$C,3,0),"Not Mapped"))</f>
        <v/>
      </c>
      <c r="Q2203" s="36">
        <f>IF($B2203="","",IFERROR(VLOOKUP($O2203,Leaders!$A:$B,2,0),"Not Mapped"))</f>
        <v/>
      </c>
      <c r="R2203" s="36">
        <f>IF($B2203="","",IF(COUNTIF(Exclusions!$A:$A,$B2203)&gt;0,"Yes","No"))</f>
        <v/>
      </c>
      <c r="S2203" s="38">
        <f>IF($B2203="","",MIN(1,DAY($A2203)/IF($N2203="Superstore",Settings!$B$5,Settings!$B$4)))</f>
        <v/>
      </c>
      <c r="T2203" s="38">
        <f>IF(OR($B2203="",$G2203="",$S2203=0),"",$G2203/$S2203)</f>
        <v/>
      </c>
      <c r="U2203" s="36">
        <f>IF($T2203="","",IF($T2203&lt;Settings!$B$8,"Critical",IF($T2203&lt;Settings!$B$9,"Semi Critical","Non Critical")))</f>
        <v/>
      </c>
      <c r="V2203" s="28" t="n"/>
      <c r="Z2203">
        <f>IF($B2203="","",IFERROR(VLOOKUP($B2203,'Plan HC for CCA'!$A:$B,2,0),""))</f>
        <v/>
      </c>
      <c r="AA2203">
        <f>IF(OR($B2203="",$Z2203=""),"",IF(N($M2203)&lt;$Z2203,"Delta","No Delta"))</f>
        <v/>
      </c>
      <c r="AB2203">
        <f>IF(OR($B2203="",$Z2203=""),"",MAX(0,$Z2203-N($M2203)))</f>
        <v/>
      </c>
      <c r="AC2203" s="46">
        <f>IF($B2203="","",IFERROR(INDEX('CCA Util %'!$H:$H,MATCH($B2203,'CCA Util %'!$E:$E,0)),""))</f>
        <v/>
      </c>
      <c r="AD2203">
        <f>IF($B2203="","",IFERROR(INDEX('CCA Util %'!$G:$G,MATCH($B2203,'CCA Util %'!$E:$E,0)),""))</f>
        <v/>
      </c>
      <c r="AE2203">
        <f>IF(OR($B2203="",$U2203=""),"",$U2203&amp;" &amp; "&amp;IF(OR($AD2203="",$AD2203=0),"Util NA",$AD2203&amp;" Util"))</f>
        <v/>
      </c>
    </row>
    <row r="2204" ht="15.75" customHeight="1" s="42">
      <c r="A2204" s="41" t="n"/>
      <c r="G2204" s="38" t="n"/>
      <c r="H2204" s="38" t="n"/>
      <c r="I2204" s="38" t="n"/>
      <c r="J2204" s="38" t="n"/>
      <c r="K2204" s="38" t="n"/>
      <c r="L2204" s="38" t="n"/>
      <c r="N2204" s="36">
        <f>IF($B2204="","",IF($C2204="SUPERSTORE","Superstore","DH"))</f>
        <v/>
      </c>
      <c r="O2204" s="36">
        <f>IF($B2204="","",IFERROR(VLOOKUP($B2204,Mapping!$A:$C,2,0),"Not Mapped"))</f>
        <v/>
      </c>
      <c r="P2204" s="36">
        <f>IF($B2204="","",IFERROR(VLOOKUP($B2204,Mapping!$A:$C,3,0),"Not Mapped"))</f>
        <v/>
      </c>
      <c r="Q2204" s="36">
        <f>IF($B2204="","",IFERROR(VLOOKUP($O2204,Leaders!$A:$B,2,0),"Not Mapped"))</f>
        <v/>
      </c>
      <c r="R2204" s="36">
        <f>IF($B2204="","",IF(COUNTIF(Exclusions!$A:$A,$B2204)&gt;0,"Yes","No"))</f>
        <v/>
      </c>
      <c r="S2204" s="38">
        <f>IF($B2204="","",MIN(1,DAY($A2204)/IF($N2204="Superstore",Settings!$B$5,Settings!$B$4)))</f>
        <v/>
      </c>
      <c r="T2204" s="38">
        <f>IF(OR($B2204="",$G2204="",$S2204=0),"",$G2204/$S2204)</f>
        <v/>
      </c>
      <c r="U2204" s="36">
        <f>IF($T2204="","",IF($T2204&lt;Settings!$B$8,"Critical",IF($T2204&lt;Settings!$B$9,"Semi Critical","Non Critical")))</f>
        <v/>
      </c>
      <c r="V2204" s="28" t="n"/>
      <c r="Z2204">
        <f>IF($B2204="","",IFERROR(VLOOKUP($B2204,'Plan HC for CCA'!$A:$B,2,0),""))</f>
        <v/>
      </c>
      <c r="AA2204">
        <f>IF(OR($B2204="",$Z2204=""),"",IF(N($M2204)&lt;$Z2204,"Delta","No Delta"))</f>
        <v/>
      </c>
      <c r="AB2204">
        <f>IF(OR($B2204="",$Z2204=""),"",MAX(0,$Z2204-N($M2204)))</f>
        <v/>
      </c>
      <c r="AC2204" s="46">
        <f>IF($B2204="","",IFERROR(INDEX('CCA Util %'!$H:$H,MATCH($B2204,'CCA Util %'!$E:$E,0)),""))</f>
        <v/>
      </c>
      <c r="AD2204">
        <f>IF($B2204="","",IFERROR(INDEX('CCA Util %'!$G:$G,MATCH($B2204,'CCA Util %'!$E:$E,0)),""))</f>
        <v/>
      </c>
      <c r="AE2204">
        <f>IF(OR($B2204="",$U2204=""),"",$U2204&amp;" &amp; "&amp;IF(OR($AD2204="",$AD2204=0),"Util NA",$AD2204&amp;" Util"))</f>
        <v/>
      </c>
    </row>
    <row r="2205" ht="15.75" customHeight="1" s="42">
      <c r="A2205" s="41" t="n"/>
      <c r="G2205" s="38" t="n"/>
      <c r="H2205" s="38" t="n"/>
      <c r="I2205" s="38" t="n"/>
      <c r="J2205" s="38" t="n"/>
      <c r="K2205" s="38" t="n"/>
      <c r="L2205" s="38" t="n"/>
      <c r="N2205" s="36">
        <f>IF($B2205="","",IF($C2205="SUPERSTORE","Superstore","DH"))</f>
        <v/>
      </c>
      <c r="O2205" s="36">
        <f>IF($B2205="","",IFERROR(VLOOKUP($B2205,Mapping!$A:$C,2,0),"Not Mapped"))</f>
        <v/>
      </c>
      <c r="P2205" s="36">
        <f>IF($B2205="","",IFERROR(VLOOKUP($B2205,Mapping!$A:$C,3,0),"Not Mapped"))</f>
        <v/>
      </c>
      <c r="Q2205" s="36">
        <f>IF($B2205="","",IFERROR(VLOOKUP($O2205,Leaders!$A:$B,2,0),"Not Mapped"))</f>
        <v/>
      </c>
      <c r="R2205" s="36">
        <f>IF($B2205="","",IF(COUNTIF(Exclusions!$A:$A,$B2205)&gt;0,"Yes","No"))</f>
        <v/>
      </c>
      <c r="S2205" s="38">
        <f>IF($B2205="","",MIN(1,DAY($A2205)/IF($N2205="Superstore",Settings!$B$5,Settings!$B$4)))</f>
        <v/>
      </c>
      <c r="T2205" s="38">
        <f>IF(OR($B2205="",$G2205="",$S2205=0),"",$G2205/$S2205)</f>
        <v/>
      </c>
      <c r="U2205" s="36">
        <f>IF($T2205="","",IF($T2205&lt;Settings!$B$8,"Critical",IF($T2205&lt;Settings!$B$9,"Semi Critical","Non Critical")))</f>
        <v/>
      </c>
      <c r="V2205" s="28" t="n"/>
      <c r="Z2205">
        <f>IF($B2205="","",IFERROR(VLOOKUP($B2205,'Plan HC for CCA'!$A:$B,2,0),""))</f>
        <v/>
      </c>
      <c r="AA2205">
        <f>IF(OR($B2205="",$Z2205=""),"",IF(N($M2205)&lt;$Z2205,"Delta","No Delta"))</f>
        <v/>
      </c>
      <c r="AB2205">
        <f>IF(OR($B2205="",$Z2205=""),"",MAX(0,$Z2205-N($M2205)))</f>
        <v/>
      </c>
      <c r="AC2205" s="46">
        <f>IF($B2205="","",IFERROR(INDEX('CCA Util %'!$H:$H,MATCH($B2205,'CCA Util %'!$E:$E,0)),""))</f>
        <v/>
      </c>
      <c r="AD2205">
        <f>IF($B2205="","",IFERROR(INDEX('CCA Util %'!$G:$G,MATCH($B2205,'CCA Util %'!$E:$E,0)),""))</f>
        <v/>
      </c>
      <c r="AE2205">
        <f>IF(OR($B2205="",$U2205=""),"",$U2205&amp;" &amp; "&amp;IF(OR($AD2205="",$AD2205=0),"Util NA",$AD2205&amp;" Util"))</f>
        <v/>
      </c>
    </row>
    <row r="2206" ht="15.75" customHeight="1" s="42">
      <c r="A2206" s="41" t="n"/>
      <c r="G2206" s="38" t="n"/>
      <c r="H2206" s="38" t="n"/>
      <c r="I2206" s="38" t="n"/>
      <c r="J2206" s="38" t="n"/>
      <c r="K2206" s="38" t="n"/>
      <c r="L2206" s="38" t="n"/>
      <c r="N2206" s="36">
        <f>IF($B2206="","",IF($C2206="SUPERSTORE","Superstore","DH"))</f>
        <v/>
      </c>
      <c r="O2206" s="36">
        <f>IF($B2206="","",IFERROR(VLOOKUP($B2206,Mapping!$A:$C,2,0),"Not Mapped"))</f>
        <v/>
      </c>
      <c r="P2206" s="36">
        <f>IF($B2206="","",IFERROR(VLOOKUP($B2206,Mapping!$A:$C,3,0),"Not Mapped"))</f>
        <v/>
      </c>
      <c r="Q2206" s="36">
        <f>IF($B2206="","",IFERROR(VLOOKUP($O2206,Leaders!$A:$B,2,0),"Not Mapped"))</f>
        <v/>
      </c>
      <c r="R2206" s="36">
        <f>IF($B2206="","",IF(COUNTIF(Exclusions!$A:$A,$B2206)&gt;0,"Yes","No"))</f>
        <v/>
      </c>
      <c r="S2206" s="38">
        <f>IF($B2206="","",MIN(1,DAY($A2206)/IF($N2206="Superstore",Settings!$B$5,Settings!$B$4)))</f>
        <v/>
      </c>
      <c r="T2206" s="38">
        <f>IF(OR($B2206="",$G2206="",$S2206=0),"",$G2206/$S2206)</f>
        <v/>
      </c>
      <c r="U2206" s="36">
        <f>IF($T2206="","",IF($T2206&lt;Settings!$B$8,"Critical",IF($T2206&lt;Settings!$B$9,"Semi Critical","Non Critical")))</f>
        <v/>
      </c>
      <c r="V2206" s="28" t="n"/>
      <c r="Z2206">
        <f>IF($B2206="","",IFERROR(VLOOKUP($B2206,'Plan HC for CCA'!$A:$B,2,0),""))</f>
        <v/>
      </c>
      <c r="AA2206">
        <f>IF(OR($B2206="",$Z2206=""),"",IF(N($M2206)&lt;$Z2206,"Delta","No Delta"))</f>
        <v/>
      </c>
      <c r="AB2206">
        <f>IF(OR($B2206="",$Z2206=""),"",MAX(0,$Z2206-N($M2206)))</f>
        <v/>
      </c>
      <c r="AC2206" s="46">
        <f>IF($B2206="","",IFERROR(INDEX('CCA Util %'!$H:$H,MATCH($B2206,'CCA Util %'!$E:$E,0)),""))</f>
        <v/>
      </c>
      <c r="AD2206">
        <f>IF($B2206="","",IFERROR(INDEX('CCA Util %'!$G:$G,MATCH($B2206,'CCA Util %'!$E:$E,0)),""))</f>
        <v/>
      </c>
      <c r="AE2206">
        <f>IF(OR($B2206="",$U2206=""),"",$U2206&amp;" &amp; "&amp;IF(OR($AD2206="",$AD2206=0),"Util NA",$AD2206&amp;" Util"))</f>
        <v/>
      </c>
    </row>
    <row r="2207" ht="15.75" customHeight="1" s="42">
      <c r="A2207" s="41" t="n"/>
      <c r="G2207" s="38" t="n"/>
      <c r="H2207" s="38" t="n"/>
      <c r="I2207" s="38" t="n"/>
      <c r="J2207" s="38" t="n"/>
      <c r="K2207" s="38" t="n"/>
      <c r="L2207" s="38" t="n"/>
      <c r="N2207" s="36">
        <f>IF($B2207="","",IF($C2207="SUPERSTORE","Superstore","DH"))</f>
        <v/>
      </c>
      <c r="O2207" s="36">
        <f>IF($B2207="","",IFERROR(VLOOKUP($B2207,Mapping!$A:$C,2,0),"Not Mapped"))</f>
        <v/>
      </c>
      <c r="P2207" s="36">
        <f>IF($B2207="","",IFERROR(VLOOKUP($B2207,Mapping!$A:$C,3,0),"Not Mapped"))</f>
        <v/>
      </c>
      <c r="Q2207" s="36">
        <f>IF($B2207="","",IFERROR(VLOOKUP($O2207,Leaders!$A:$B,2,0),"Not Mapped"))</f>
        <v/>
      </c>
      <c r="R2207" s="36">
        <f>IF($B2207="","",IF(COUNTIF(Exclusions!$A:$A,$B2207)&gt;0,"Yes","No"))</f>
        <v/>
      </c>
      <c r="S2207" s="38">
        <f>IF($B2207="","",MIN(1,DAY($A2207)/IF($N2207="Superstore",Settings!$B$5,Settings!$B$4)))</f>
        <v/>
      </c>
      <c r="T2207" s="38">
        <f>IF(OR($B2207="",$G2207="",$S2207=0),"",$G2207/$S2207)</f>
        <v/>
      </c>
      <c r="U2207" s="36">
        <f>IF($T2207="","",IF($T2207&lt;Settings!$B$8,"Critical",IF($T2207&lt;Settings!$B$9,"Semi Critical","Non Critical")))</f>
        <v/>
      </c>
      <c r="V2207" s="28" t="n"/>
      <c r="Z2207">
        <f>IF($B2207="","",IFERROR(VLOOKUP($B2207,'Plan HC for CCA'!$A:$B,2,0),""))</f>
        <v/>
      </c>
      <c r="AA2207">
        <f>IF(OR($B2207="",$Z2207=""),"",IF(N($M2207)&lt;$Z2207,"Delta","No Delta"))</f>
        <v/>
      </c>
      <c r="AB2207">
        <f>IF(OR($B2207="",$Z2207=""),"",MAX(0,$Z2207-N($M2207)))</f>
        <v/>
      </c>
      <c r="AC2207" s="46">
        <f>IF($B2207="","",IFERROR(INDEX('CCA Util %'!$H:$H,MATCH($B2207,'CCA Util %'!$E:$E,0)),""))</f>
        <v/>
      </c>
      <c r="AD2207">
        <f>IF($B2207="","",IFERROR(INDEX('CCA Util %'!$G:$G,MATCH($B2207,'CCA Util %'!$E:$E,0)),""))</f>
        <v/>
      </c>
      <c r="AE2207">
        <f>IF(OR($B2207="",$U2207=""),"",$U2207&amp;" &amp; "&amp;IF(OR($AD2207="",$AD2207=0),"Util NA",$AD2207&amp;" Util"))</f>
        <v/>
      </c>
    </row>
    <row r="2208" ht="15.75" customHeight="1" s="42">
      <c r="A2208" s="41" t="n"/>
      <c r="G2208" s="38" t="n"/>
      <c r="H2208" s="38" t="n"/>
      <c r="I2208" s="38" t="n"/>
      <c r="J2208" s="38" t="n"/>
      <c r="K2208" s="38" t="n"/>
      <c r="L2208" s="38" t="n"/>
      <c r="N2208" s="36">
        <f>IF($B2208="","",IF($C2208="SUPERSTORE","Superstore","DH"))</f>
        <v/>
      </c>
      <c r="O2208" s="36">
        <f>IF($B2208="","",IFERROR(VLOOKUP($B2208,Mapping!$A:$C,2,0),"Not Mapped"))</f>
        <v/>
      </c>
      <c r="P2208" s="36">
        <f>IF($B2208="","",IFERROR(VLOOKUP($B2208,Mapping!$A:$C,3,0),"Not Mapped"))</f>
        <v/>
      </c>
      <c r="Q2208" s="36">
        <f>IF($B2208="","",IFERROR(VLOOKUP($O2208,Leaders!$A:$B,2,0),"Not Mapped"))</f>
        <v/>
      </c>
      <c r="R2208" s="36">
        <f>IF($B2208="","",IF(COUNTIF(Exclusions!$A:$A,$B2208)&gt;0,"Yes","No"))</f>
        <v/>
      </c>
      <c r="S2208" s="38">
        <f>IF($B2208="","",MIN(1,DAY($A2208)/IF($N2208="Superstore",Settings!$B$5,Settings!$B$4)))</f>
        <v/>
      </c>
      <c r="T2208" s="38">
        <f>IF(OR($B2208="",$G2208="",$S2208=0),"",$G2208/$S2208)</f>
        <v/>
      </c>
      <c r="U2208" s="36">
        <f>IF($T2208="","",IF($T2208&lt;Settings!$B$8,"Critical",IF($T2208&lt;Settings!$B$9,"Semi Critical","Non Critical")))</f>
        <v/>
      </c>
      <c r="V2208" s="28" t="n"/>
      <c r="Z2208">
        <f>IF($B2208="","",IFERROR(VLOOKUP($B2208,'Plan HC for CCA'!$A:$B,2,0),""))</f>
        <v/>
      </c>
      <c r="AA2208">
        <f>IF(OR($B2208="",$Z2208=""),"",IF(N($M2208)&lt;$Z2208,"Delta","No Delta"))</f>
        <v/>
      </c>
      <c r="AB2208">
        <f>IF(OR($B2208="",$Z2208=""),"",MAX(0,$Z2208-N($M2208)))</f>
        <v/>
      </c>
      <c r="AC2208" s="46">
        <f>IF($B2208="","",IFERROR(INDEX('CCA Util %'!$H:$H,MATCH($B2208,'CCA Util %'!$E:$E,0)),""))</f>
        <v/>
      </c>
      <c r="AD2208">
        <f>IF($B2208="","",IFERROR(INDEX('CCA Util %'!$G:$G,MATCH($B2208,'CCA Util %'!$E:$E,0)),""))</f>
        <v/>
      </c>
      <c r="AE2208">
        <f>IF(OR($B2208="",$U2208=""),"",$U2208&amp;" &amp; "&amp;IF(OR($AD2208="",$AD2208=0),"Util NA",$AD2208&amp;" Util"))</f>
        <v/>
      </c>
    </row>
    <row r="2209" ht="15.75" customHeight="1" s="42">
      <c r="A2209" s="41" t="n"/>
      <c r="G2209" s="38" t="n"/>
      <c r="H2209" s="38" t="n"/>
      <c r="I2209" s="38" t="n"/>
      <c r="J2209" s="38" t="n"/>
      <c r="K2209" s="38" t="n"/>
      <c r="L2209" s="38" t="n"/>
      <c r="N2209" s="36">
        <f>IF($B2209="","",IF($C2209="SUPERSTORE","Superstore","DH"))</f>
        <v/>
      </c>
      <c r="O2209" s="36">
        <f>IF($B2209="","",IFERROR(VLOOKUP($B2209,Mapping!$A:$C,2,0),"Not Mapped"))</f>
        <v/>
      </c>
      <c r="P2209" s="36">
        <f>IF($B2209="","",IFERROR(VLOOKUP($B2209,Mapping!$A:$C,3,0),"Not Mapped"))</f>
        <v/>
      </c>
      <c r="Q2209" s="36">
        <f>IF($B2209="","",IFERROR(VLOOKUP($O2209,Leaders!$A:$B,2,0),"Not Mapped"))</f>
        <v/>
      </c>
      <c r="R2209" s="36">
        <f>IF($B2209="","",IF(COUNTIF(Exclusions!$A:$A,$B2209)&gt;0,"Yes","No"))</f>
        <v/>
      </c>
      <c r="S2209" s="38">
        <f>IF($B2209="","",MIN(1,DAY($A2209)/IF($N2209="Superstore",Settings!$B$5,Settings!$B$4)))</f>
        <v/>
      </c>
      <c r="T2209" s="38">
        <f>IF(OR($B2209="",$G2209="",$S2209=0),"",$G2209/$S2209)</f>
        <v/>
      </c>
      <c r="U2209" s="36">
        <f>IF($T2209="","",IF($T2209&lt;Settings!$B$8,"Critical",IF($T2209&lt;Settings!$B$9,"Semi Critical","Non Critical")))</f>
        <v/>
      </c>
      <c r="V2209" s="28" t="n"/>
      <c r="Z2209">
        <f>IF($B2209="","",IFERROR(VLOOKUP($B2209,'Plan HC for CCA'!$A:$B,2,0),""))</f>
        <v/>
      </c>
      <c r="AA2209">
        <f>IF(OR($B2209="",$Z2209=""),"",IF(N($M2209)&lt;$Z2209,"Delta","No Delta"))</f>
        <v/>
      </c>
      <c r="AB2209">
        <f>IF(OR($B2209="",$Z2209=""),"",MAX(0,$Z2209-N($M2209)))</f>
        <v/>
      </c>
      <c r="AC2209" s="46">
        <f>IF($B2209="","",IFERROR(INDEX('CCA Util %'!$H:$H,MATCH($B2209,'CCA Util %'!$E:$E,0)),""))</f>
        <v/>
      </c>
      <c r="AD2209">
        <f>IF($B2209="","",IFERROR(INDEX('CCA Util %'!$G:$G,MATCH($B2209,'CCA Util %'!$E:$E,0)),""))</f>
        <v/>
      </c>
      <c r="AE2209">
        <f>IF(OR($B2209="",$U2209=""),"",$U2209&amp;" &amp; "&amp;IF(OR($AD2209="",$AD2209=0),"Util NA",$AD2209&amp;" Util"))</f>
        <v/>
      </c>
    </row>
    <row r="2210" ht="15.75" customHeight="1" s="42">
      <c r="A2210" s="41" t="n"/>
      <c r="G2210" s="38" t="n"/>
      <c r="H2210" s="38" t="n"/>
      <c r="I2210" s="38" t="n"/>
      <c r="J2210" s="38" t="n"/>
      <c r="K2210" s="38" t="n"/>
      <c r="L2210" s="38" t="n"/>
      <c r="N2210" s="36">
        <f>IF($B2210="","",IF($C2210="SUPERSTORE","Superstore","DH"))</f>
        <v/>
      </c>
      <c r="O2210" s="36">
        <f>IF($B2210="","",IFERROR(VLOOKUP($B2210,Mapping!$A:$C,2,0),"Not Mapped"))</f>
        <v/>
      </c>
      <c r="P2210" s="36">
        <f>IF($B2210="","",IFERROR(VLOOKUP($B2210,Mapping!$A:$C,3,0),"Not Mapped"))</f>
        <v/>
      </c>
      <c r="Q2210" s="36">
        <f>IF($B2210="","",IFERROR(VLOOKUP($O2210,Leaders!$A:$B,2,0),"Not Mapped"))</f>
        <v/>
      </c>
      <c r="R2210" s="36">
        <f>IF($B2210="","",IF(COUNTIF(Exclusions!$A:$A,$B2210)&gt;0,"Yes","No"))</f>
        <v/>
      </c>
      <c r="S2210" s="38">
        <f>IF($B2210="","",MIN(1,DAY($A2210)/IF($N2210="Superstore",Settings!$B$5,Settings!$B$4)))</f>
        <v/>
      </c>
      <c r="T2210" s="38">
        <f>IF(OR($B2210="",$G2210="",$S2210=0),"",$G2210/$S2210)</f>
        <v/>
      </c>
      <c r="U2210" s="36">
        <f>IF($T2210="","",IF($T2210&lt;Settings!$B$8,"Critical",IF($T2210&lt;Settings!$B$9,"Semi Critical","Non Critical")))</f>
        <v/>
      </c>
      <c r="V2210" s="28" t="n"/>
      <c r="Z2210">
        <f>IF($B2210="","",IFERROR(VLOOKUP($B2210,'Plan HC for CCA'!$A:$B,2,0),""))</f>
        <v/>
      </c>
      <c r="AA2210">
        <f>IF(OR($B2210="",$Z2210=""),"",IF(N($M2210)&lt;$Z2210,"Delta","No Delta"))</f>
        <v/>
      </c>
      <c r="AB2210">
        <f>IF(OR($B2210="",$Z2210=""),"",MAX(0,$Z2210-N($M2210)))</f>
        <v/>
      </c>
      <c r="AC2210" s="46">
        <f>IF($B2210="","",IFERROR(INDEX('CCA Util %'!$H:$H,MATCH($B2210,'CCA Util %'!$E:$E,0)),""))</f>
        <v/>
      </c>
      <c r="AD2210">
        <f>IF($B2210="","",IFERROR(INDEX('CCA Util %'!$G:$G,MATCH($B2210,'CCA Util %'!$E:$E,0)),""))</f>
        <v/>
      </c>
      <c r="AE2210">
        <f>IF(OR($B2210="",$U2210=""),"",$U2210&amp;" &amp; "&amp;IF(OR($AD2210="",$AD2210=0),"Util NA",$AD2210&amp;" Util"))</f>
        <v/>
      </c>
    </row>
    <row r="2211" ht="15.75" customHeight="1" s="42">
      <c r="A2211" s="41" t="n"/>
      <c r="G2211" s="38" t="n"/>
      <c r="H2211" s="38" t="n"/>
      <c r="I2211" s="38" t="n"/>
      <c r="J2211" s="38" t="n"/>
      <c r="K2211" s="38" t="n"/>
      <c r="L2211" s="38" t="n"/>
      <c r="N2211" s="36">
        <f>IF($B2211="","",IF($C2211="SUPERSTORE","Superstore","DH"))</f>
        <v/>
      </c>
      <c r="O2211" s="36">
        <f>IF($B2211="","",IFERROR(VLOOKUP($B2211,Mapping!$A:$C,2,0),"Not Mapped"))</f>
        <v/>
      </c>
      <c r="P2211" s="36">
        <f>IF($B2211="","",IFERROR(VLOOKUP($B2211,Mapping!$A:$C,3,0),"Not Mapped"))</f>
        <v/>
      </c>
      <c r="Q2211" s="36">
        <f>IF($B2211="","",IFERROR(VLOOKUP($O2211,Leaders!$A:$B,2,0),"Not Mapped"))</f>
        <v/>
      </c>
      <c r="R2211" s="36">
        <f>IF($B2211="","",IF(COUNTIF(Exclusions!$A:$A,$B2211)&gt;0,"Yes","No"))</f>
        <v/>
      </c>
      <c r="S2211" s="38">
        <f>IF($B2211="","",MIN(1,DAY($A2211)/IF($N2211="Superstore",Settings!$B$5,Settings!$B$4)))</f>
        <v/>
      </c>
      <c r="T2211" s="38">
        <f>IF(OR($B2211="",$G2211="",$S2211=0),"",$G2211/$S2211)</f>
        <v/>
      </c>
      <c r="U2211" s="36">
        <f>IF($T2211="","",IF($T2211&lt;Settings!$B$8,"Critical",IF($T2211&lt;Settings!$B$9,"Semi Critical","Non Critical")))</f>
        <v/>
      </c>
      <c r="V2211" s="28" t="n"/>
      <c r="Z2211">
        <f>IF($B2211="","",IFERROR(VLOOKUP($B2211,'Plan HC for CCA'!$A:$B,2,0),""))</f>
        <v/>
      </c>
      <c r="AA2211">
        <f>IF(OR($B2211="",$Z2211=""),"",IF(N($M2211)&lt;$Z2211,"Delta","No Delta"))</f>
        <v/>
      </c>
      <c r="AB2211">
        <f>IF(OR($B2211="",$Z2211=""),"",MAX(0,$Z2211-N($M2211)))</f>
        <v/>
      </c>
      <c r="AC2211" s="46">
        <f>IF($B2211="","",IFERROR(INDEX('CCA Util %'!$H:$H,MATCH($B2211,'CCA Util %'!$E:$E,0)),""))</f>
        <v/>
      </c>
      <c r="AD2211">
        <f>IF($B2211="","",IFERROR(INDEX('CCA Util %'!$G:$G,MATCH($B2211,'CCA Util %'!$E:$E,0)),""))</f>
        <v/>
      </c>
      <c r="AE2211">
        <f>IF(OR($B2211="",$U2211=""),"",$U2211&amp;" &amp; "&amp;IF(OR($AD2211="",$AD2211=0),"Util NA",$AD2211&amp;" Util"))</f>
        <v/>
      </c>
    </row>
    <row r="2212" ht="15.75" customHeight="1" s="42">
      <c r="A2212" s="41" t="n"/>
      <c r="G2212" s="38" t="n"/>
      <c r="H2212" s="38" t="n"/>
      <c r="I2212" s="38" t="n"/>
      <c r="J2212" s="38" t="n"/>
      <c r="K2212" s="38" t="n"/>
      <c r="L2212" s="38" t="n"/>
      <c r="N2212" s="36">
        <f>IF($B2212="","",IF($C2212="SUPERSTORE","Superstore","DH"))</f>
        <v/>
      </c>
      <c r="O2212" s="36">
        <f>IF($B2212="","",IFERROR(VLOOKUP($B2212,Mapping!$A:$C,2,0),"Not Mapped"))</f>
        <v/>
      </c>
      <c r="P2212" s="36">
        <f>IF($B2212="","",IFERROR(VLOOKUP($B2212,Mapping!$A:$C,3,0),"Not Mapped"))</f>
        <v/>
      </c>
      <c r="Q2212" s="36">
        <f>IF($B2212="","",IFERROR(VLOOKUP($O2212,Leaders!$A:$B,2,0),"Not Mapped"))</f>
        <v/>
      </c>
      <c r="R2212" s="36">
        <f>IF($B2212="","",IF(COUNTIF(Exclusions!$A:$A,$B2212)&gt;0,"Yes","No"))</f>
        <v/>
      </c>
      <c r="S2212" s="38">
        <f>IF($B2212="","",MIN(1,DAY($A2212)/IF($N2212="Superstore",Settings!$B$5,Settings!$B$4)))</f>
        <v/>
      </c>
      <c r="T2212" s="38">
        <f>IF(OR($B2212="",$G2212="",$S2212=0),"",$G2212/$S2212)</f>
        <v/>
      </c>
      <c r="U2212" s="36">
        <f>IF($T2212="","",IF($T2212&lt;Settings!$B$8,"Critical",IF($T2212&lt;Settings!$B$9,"Semi Critical","Non Critical")))</f>
        <v/>
      </c>
      <c r="V2212" s="28" t="n"/>
      <c r="Z2212">
        <f>IF($B2212="","",IFERROR(VLOOKUP($B2212,'Plan HC for CCA'!$A:$B,2,0),""))</f>
        <v/>
      </c>
      <c r="AA2212">
        <f>IF(OR($B2212="",$Z2212=""),"",IF(N($M2212)&lt;$Z2212,"Delta","No Delta"))</f>
        <v/>
      </c>
      <c r="AB2212">
        <f>IF(OR($B2212="",$Z2212=""),"",MAX(0,$Z2212-N($M2212)))</f>
        <v/>
      </c>
      <c r="AC2212" s="46">
        <f>IF($B2212="","",IFERROR(INDEX('CCA Util %'!$H:$H,MATCH($B2212,'CCA Util %'!$E:$E,0)),""))</f>
        <v/>
      </c>
      <c r="AD2212">
        <f>IF($B2212="","",IFERROR(INDEX('CCA Util %'!$G:$G,MATCH($B2212,'CCA Util %'!$E:$E,0)),""))</f>
        <v/>
      </c>
      <c r="AE2212">
        <f>IF(OR($B2212="",$U2212=""),"",$U2212&amp;" &amp; "&amp;IF(OR($AD2212="",$AD2212=0),"Util NA",$AD2212&amp;" Util"))</f>
        <v/>
      </c>
    </row>
    <row r="2213" ht="15.75" customHeight="1" s="42">
      <c r="A2213" s="41" t="n"/>
      <c r="G2213" s="38" t="n"/>
      <c r="H2213" s="38" t="n"/>
      <c r="I2213" s="38" t="n"/>
      <c r="J2213" s="38" t="n"/>
      <c r="K2213" s="38" t="n"/>
      <c r="L2213" s="38" t="n"/>
      <c r="N2213" s="36">
        <f>IF($B2213="","",IF($C2213="SUPERSTORE","Superstore","DH"))</f>
        <v/>
      </c>
      <c r="O2213" s="36">
        <f>IF($B2213="","",IFERROR(VLOOKUP($B2213,Mapping!$A:$C,2,0),"Not Mapped"))</f>
        <v/>
      </c>
      <c r="P2213" s="36">
        <f>IF($B2213="","",IFERROR(VLOOKUP($B2213,Mapping!$A:$C,3,0),"Not Mapped"))</f>
        <v/>
      </c>
      <c r="Q2213" s="36">
        <f>IF($B2213="","",IFERROR(VLOOKUP($O2213,Leaders!$A:$B,2,0),"Not Mapped"))</f>
        <v/>
      </c>
      <c r="R2213" s="36">
        <f>IF($B2213="","",IF(COUNTIF(Exclusions!$A:$A,$B2213)&gt;0,"Yes","No"))</f>
        <v/>
      </c>
      <c r="S2213" s="38">
        <f>IF($B2213="","",MIN(1,DAY($A2213)/IF($N2213="Superstore",Settings!$B$5,Settings!$B$4)))</f>
        <v/>
      </c>
      <c r="T2213" s="38">
        <f>IF(OR($B2213="",$G2213="",$S2213=0),"",$G2213/$S2213)</f>
        <v/>
      </c>
      <c r="U2213" s="36">
        <f>IF($T2213="","",IF($T2213&lt;Settings!$B$8,"Critical",IF($T2213&lt;Settings!$B$9,"Semi Critical","Non Critical")))</f>
        <v/>
      </c>
      <c r="V2213" s="28" t="n"/>
      <c r="Z2213">
        <f>IF($B2213="","",IFERROR(VLOOKUP($B2213,'Plan HC for CCA'!$A:$B,2,0),""))</f>
        <v/>
      </c>
      <c r="AA2213">
        <f>IF(OR($B2213="",$Z2213=""),"",IF(N($M2213)&lt;$Z2213,"Delta","No Delta"))</f>
        <v/>
      </c>
      <c r="AB2213">
        <f>IF(OR($B2213="",$Z2213=""),"",MAX(0,$Z2213-N($M2213)))</f>
        <v/>
      </c>
      <c r="AC2213" s="46">
        <f>IF($B2213="","",IFERROR(INDEX('CCA Util %'!$H:$H,MATCH($B2213,'CCA Util %'!$E:$E,0)),""))</f>
        <v/>
      </c>
      <c r="AD2213">
        <f>IF($B2213="","",IFERROR(INDEX('CCA Util %'!$G:$G,MATCH($B2213,'CCA Util %'!$E:$E,0)),""))</f>
        <v/>
      </c>
      <c r="AE2213">
        <f>IF(OR($B2213="",$U2213=""),"",$U2213&amp;" &amp; "&amp;IF(OR($AD2213="",$AD2213=0),"Util NA",$AD2213&amp;" Util"))</f>
        <v/>
      </c>
    </row>
    <row r="2214" ht="15.75" customHeight="1" s="42">
      <c r="A2214" s="41" t="n"/>
      <c r="G2214" s="38" t="n"/>
      <c r="H2214" s="38" t="n"/>
      <c r="I2214" s="38" t="n"/>
      <c r="J2214" s="38" t="n"/>
      <c r="K2214" s="38" t="n"/>
      <c r="L2214" s="38" t="n"/>
      <c r="N2214" s="36">
        <f>IF($B2214="","",IF($C2214="SUPERSTORE","Superstore","DH"))</f>
        <v/>
      </c>
      <c r="O2214" s="36">
        <f>IF($B2214="","",IFERROR(VLOOKUP($B2214,Mapping!$A:$C,2,0),"Not Mapped"))</f>
        <v/>
      </c>
      <c r="P2214" s="36">
        <f>IF($B2214="","",IFERROR(VLOOKUP($B2214,Mapping!$A:$C,3,0),"Not Mapped"))</f>
        <v/>
      </c>
      <c r="Q2214" s="36">
        <f>IF($B2214="","",IFERROR(VLOOKUP($O2214,Leaders!$A:$B,2,0),"Not Mapped"))</f>
        <v/>
      </c>
      <c r="R2214" s="36">
        <f>IF($B2214="","",IF(COUNTIF(Exclusions!$A:$A,$B2214)&gt;0,"Yes","No"))</f>
        <v/>
      </c>
      <c r="S2214" s="38">
        <f>IF($B2214="","",MIN(1,DAY($A2214)/IF($N2214="Superstore",Settings!$B$5,Settings!$B$4)))</f>
        <v/>
      </c>
      <c r="T2214" s="38">
        <f>IF(OR($B2214="",$G2214="",$S2214=0),"",$G2214/$S2214)</f>
        <v/>
      </c>
      <c r="U2214" s="36">
        <f>IF($T2214="","",IF($T2214&lt;Settings!$B$8,"Critical",IF($T2214&lt;Settings!$B$9,"Semi Critical","Non Critical")))</f>
        <v/>
      </c>
      <c r="V2214" s="28" t="n"/>
      <c r="Z2214">
        <f>IF($B2214="","",IFERROR(VLOOKUP($B2214,'Plan HC for CCA'!$A:$B,2,0),""))</f>
        <v/>
      </c>
      <c r="AA2214">
        <f>IF(OR($B2214="",$Z2214=""),"",IF(N($M2214)&lt;$Z2214,"Delta","No Delta"))</f>
        <v/>
      </c>
      <c r="AB2214">
        <f>IF(OR($B2214="",$Z2214=""),"",MAX(0,$Z2214-N($M2214)))</f>
        <v/>
      </c>
      <c r="AC2214" s="46">
        <f>IF($B2214="","",IFERROR(INDEX('CCA Util %'!$H:$H,MATCH($B2214,'CCA Util %'!$E:$E,0)),""))</f>
        <v/>
      </c>
      <c r="AD2214">
        <f>IF($B2214="","",IFERROR(INDEX('CCA Util %'!$G:$G,MATCH($B2214,'CCA Util %'!$E:$E,0)),""))</f>
        <v/>
      </c>
      <c r="AE2214">
        <f>IF(OR($B2214="",$U2214=""),"",$U2214&amp;" &amp; "&amp;IF(OR($AD2214="",$AD2214=0),"Util NA",$AD2214&amp;" Util"))</f>
        <v/>
      </c>
    </row>
    <row r="2215" ht="15.75" customHeight="1" s="42">
      <c r="A2215" s="41" t="n"/>
      <c r="G2215" s="38" t="n"/>
      <c r="H2215" s="38" t="n"/>
      <c r="I2215" s="38" t="n"/>
      <c r="J2215" s="38" t="n"/>
      <c r="K2215" s="38" t="n"/>
      <c r="L2215" s="38" t="n"/>
      <c r="N2215" s="36">
        <f>IF($B2215="","",IF($C2215="SUPERSTORE","Superstore","DH"))</f>
        <v/>
      </c>
      <c r="O2215" s="36">
        <f>IF($B2215="","",IFERROR(VLOOKUP($B2215,Mapping!$A:$C,2,0),"Not Mapped"))</f>
        <v/>
      </c>
      <c r="P2215" s="36">
        <f>IF($B2215="","",IFERROR(VLOOKUP($B2215,Mapping!$A:$C,3,0),"Not Mapped"))</f>
        <v/>
      </c>
      <c r="Q2215" s="36">
        <f>IF($B2215="","",IFERROR(VLOOKUP($O2215,Leaders!$A:$B,2,0),"Not Mapped"))</f>
        <v/>
      </c>
      <c r="R2215" s="36">
        <f>IF($B2215="","",IF(COUNTIF(Exclusions!$A:$A,$B2215)&gt;0,"Yes","No"))</f>
        <v/>
      </c>
      <c r="S2215" s="38">
        <f>IF($B2215="","",MIN(1,DAY($A2215)/IF($N2215="Superstore",Settings!$B$5,Settings!$B$4)))</f>
        <v/>
      </c>
      <c r="T2215" s="38">
        <f>IF(OR($B2215="",$G2215="",$S2215=0),"",$G2215/$S2215)</f>
        <v/>
      </c>
      <c r="U2215" s="36">
        <f>IF($T2215="","",IF($T2215&lt;Settings!$B$8,"Critical",IF($T2215&lt;Settings!$B$9,"Semi Critical","Non Critical")))</f>
        <v/>
      </c>
      <c r="V2215" s="28" t="n"/>
      <c r="Z2215">
        <f>IF($B2215="","",IFERROR(VLOOKUP($B2215,'Plan HC for CCA'!$A:$B,2,0),""))</f>
        <v/>
      </c>
      <c r="AA2215">
        <f>IF(OR($B2215="",$Z2215=""),"",IF(N($M2215)&lt;$Z2215,"Delta","No Delta"))</f>
        <v/>
      </c>
      <c r="AB2215">
        <f>IF(OR($B2215="",$Z2215=""),"",MAX(0,$Z2215-N($M2215)))</f>
        <v/>
      </c>
      <c r="AC2215" s="46">
        <f>IF($B2215="","",IFERROR(INDEX('CCA Util %'!$H:$H,MATCH($B2215,'CCA Util %'!$E:$E,0)),""))</f>
        <v/>
      </c>
      <c r="AD2215">
        <f>IF($B2215="","",IFERROR(INDEX('CCA Util %'!$G:$G,MATCH($B2215,'CCA Util %'!$E:$E,0)),""))</f>
        <v/>
      </c>
      <c r="AE2215">
        <f>IF(OR($B2215="",$U2215=""),"",$U2215&amp;" &amp; "&amp;IF(OR($AD2215="",$AD2215=0),"Util NA",$AD2215&amp;" Util"))</f>
        <v/>
      </c>
    </row>
    <row r="2216" ht="15.75" customHeight="1" s="42">
      <c r="A2216" s="41" t="n"/>
      <c r="G2216" s="38" t="n"/>
      <c r="H2216" s="38" t="n"/>
      <c r="I2216" s="38" t="n"/>
      <c r="J2216" s="38" t="n"/>
      <c r="K2216" s="38" t="n"/>
      <c r="L2216" s="38" t="n"/>
      <c r="N2216" s="36">
        <f>IF($B2216="","",IF($C2216="SUPERSTORE","Superstore","DH"))</f>
        <v/>
      </c>
      <c r="O2216" s="36">
        <f>IF($B2216="","",IFERROR(VLOOKUP($B2216,Mapping!$A:$C,2,0),"Not Mapped"))</f>
        <v/>
      </c>
      <c r="P2216" s="36">
        <f>IF($B2216="","",IFERROR(VLOOKUP($B2216,Mapping!$A:$C,3,0),"Not Mapped"))</f>
        <v/>
      </c>
      <c r="Q2216" s="36">
        <f>IF($B2216="","",IFERROR(VLOOKUP($O2216,Leaders!$A:$B,2,0),"Not Mapped"))</f>
        <v/>
      </c>
      <c r="R2216" s="36">
        <f>IF($B2216="","",IF(COUNTIF(Exclusions!$A:$A,$B2216)&gt;0,"Yes","No"))</f>
        <v/>
      </c>
      <c r="S2216" s="38">
        <f>IF($B2216="","",MIN(1,DAY($A2216)/IF($N2216="Superstore",Settings!$B$5,Settings!$B$4)))</f>
        <v/>
      </c>
      <c r="T2216" s="38">
        <f>IF(OR($B2216="",$G2216="",$S2216=0),"",$G2216/$S2216)</f>
        <v/>
      </c>
      <c r="U2216" s="36">
        <f>IF($T2216="","",IF($T2216&lt;Settings!$B$8,"Critical",IF($T2216&lt;Settings!$B$9,"Semi Critical","Non Critical")))</f>
        <v/>
      </c>
      <c r="V2216" s="28" t="n"/>
      <c r="Z2216">
        <f>IF($B2216="","",IFERROR(VLOOKUP($B2216,'Plan HC for CCA'!$A:$B,2,0),""))</f>
        <v/>
      </c>
      <c r="AA2216">
        <f>IF(OR($B2216="",$Z2216=""),"",IF(N($M2216)&lt;$Z2216,"Delta","No Delta"))</f>
        <v/>
      </c>
      <c r="AB2216">
        <f>IF(OR($B2216="",$Z2216=""),"",MAX(0,$Z2216-N($M2216)))</f>
        <v/>
      </c>
      <c r="AC2216" s="46">
        <f>IF($B2216="","",IFERROR(INDEX('CCA Util %'!$H:$H,MATCH($B2216,'CCA Util %'!$E:$E,0)),""))</f>
        <v/>
      </c>
      <c r="AD2216">
        <f>IF($B2216="","",IFERROR(INDEX('CCA Util %'!$G:$G,MATCH($B2216,'CCA Util %'!$E:$E,0)),""))</f>
        <v/>
      </c>
      <c r="AE2216">
        <f>IF(OR($B2216="",$U2216=""),"",$U2216&amp;" &amp; "&amp;IF(OR($AD2216="",$AD2216=0),"Util NA",$AD2216&amp;" Util"))</f>
        <v/>
      </c>
    </row>
    <row r="2217" ht="15.75" customHeight="1" s="42">
      <c r="A2217" s="41" t="n"/>
      <c r="G2217" s="38" t="n"/>
      <c r="H2217" s="38" t="n"/>
      <c r="I2217" s="38" t="n"/>
      <c r="J2217" s="38" t="n"/>
      <c r="K2217" s="38" t="n"/>
      <c r="L2217" s="38" t="n"/>
      <c r="N2217" s="36">
        <f>IF($B2217="","",IF($C2217="SUPERSTORE","Superstore","DH"))</f>
        <v/>
      </c>
      <c r="O2217" s="36">
        <f>IF($B2217="","",IFERROR(VLOOKUP($B2217,Mapping!$A:$C,2,0),"Not Mapped"))</f>
        <v/>
      </c>
      <c r="P2217" s="36">
        <f>IF($B2217="","",IFERROR(VLOOKUP($B2217,Mapping!$A:$C,3,0),"Not Mapped"))</f>
        <v/>
      </c>
      <c r="Q2217" s="36">
        <f>IF($B2217="","",IFERROR(VLOOKUP($O2217,Leaders!$A:$B,2,0),"Not Mapped"))</f>
        <v/>
      </c>
      <c r="R2217" s="36">
        <f>IF($B2217="","",IF(COUNTIF(Exclusions!$A:$A,$B2217)&gt;0,"Yes","No"))</f>
        <v/>
      </c>
      <c r="S2217" s="38">
        <f>IF($B2217="","",MIN(1,DAY($A2217)/IF($N2217="Superstore",Settings!$B$5,Settings!$B$4)))</f>
        <v/>
      </c>
      <c r="T2217" s="38">
        <f>IF(OR($B2217="",$G2217="",$S2217=0),"",$G2217/$S2217)</f>
        <v/>
      </c>
      <c r="U2217" s="36">
        <f>IF($T2217="","",IF($T2217&lt;Settings!$B$8,"Critical",IF($T2217&lt;Settings!$B$9,"Semi Critical","Non Critical")))</f>
        <v/>
      </c>
      <c r="V2217" s="28" t="n"/>
      <c r="Z2217">
        <f>IF($B2217="","",IFERROR(VLOOKUP($B2217,'Plan HC for CCA'!$A:$B,2,0),""))</f>
        <v/>
      </c>
      <c r="AA2217">
        <f>IF(OR($B2217="",$Z2217=""),"",IF(N($M2217)&lt;$Z2217,"Delta","No Delta"))</f>
        <v/>
      </c>
      <c r="AB2217">
        <f>IF(OR($B2217="",$Z2217=""),"",MAX(0,$Z2217-N($M2217)))</f>
        <v/>
      </c>
      <c r="AC2217" s="46">
        <f>IF($B2217="","",IFERROR(INDEX('CCA Util %'!$H:$H,MATCH($B2217,'CCA Util %'!$E:$E,0)),""))</f>
        <v/>
      </c>
      <c r="AD2217">
        <f>IF($B2217="","",IFERROR(INDEX('CCA Util %'!$G:$G,MATCH($B2217,'CCA Util %'!$E:$E,0)),""))</f>
        <v/>
      </c>
      <c r="AE2217">
        <f>IF(OR($B2217="",$U2217=""),"",$U2217&amp;" &amp; "&amp;IF(OR($AD2217="",$AD2217=0),"Util NA",$AD2217&amp;" Util"))</f>
        <v/>
      </c>
    </row>
    <row r="2218" ht="15.75" customHeight="1" s="42">
      <c r="A2218" s="41" t="n"/>
      <c r="G2218" s="38" t="n"/>
      <c r="H2218" s="38" t="n"/>
      <c r="I2218" s="38" t="n"/>
      <c r="J2218" s="38" t="n"/>
      <c r="K2218" s="38" t="n"/>
      <c r="L2218" s="38" t="n"/>
      <c r="N2218" s="36">
        <f>IF($B2218="","",IF($C2218="SUPERSTORE","Superstore","DH"))</f>
        <v/>
      </c>
      <c r="O2218" s="36">
        <f>IF($B2218="","",IFERROR(VLOOKUP($B2218,Mapping!$A:$C,2,0),"Not Mapped"))</f>
        <v/>
      </c>
      <c r="P2218" s="36">
        <f>IF($B2218="","",IFERROR(VLOOKUP($B2218,Mapping!$A:$C,3,0),"Not Mapped"))</f>
        <v/>
      </c>
      <c r="Q2218" s="36">
        <f>IF($B2218="","",IFERROR(VLOOKUP($O2218,Leaders!$A:$B,2,0),"Not Mapped"))</f>
        <v/>
      </c>
      <c r="R2218" s="36">
        <f>IF($B2218="","",IF(COUNTIF(Exclusions!$A:$A,$B2218)&gt;0,"Yes","No"))</f>
        <v/>
      </c>
      <c r="S2218" s="38">
        <f>IF($B2218="","",MIN(1,DAY($A2218)/IF($N2218="Superstore",Settings!$B$5,Settings!$B$4)))</f>
        <v/>
      </c>
      <c r="T2218" s="38">
        <f>IF(OR($B2218="",$G2218="",$S2218=0),"",$G2218/$S2218)</f>
        <v/>
      </c>
      <c r="U2218" s="36">
        <f>IF($T2218="","",IF($T2218&lt;Settings!$B$8,"Critical",IF($T2218&lt;Settings!$B$9,"Semi Critical","Non Critical")))</f>
        <v/>
      </c>
      <c r="V2218" s="28" t="n"/>
      <c r="Z2218">
        <f>IF($B2218="","",IFERROR(VLOOKUP($B2218,'Plan HC for CCA'!$A:$B,2,0),""))</f>
        <v/>
      </c>
      <c r="AA2218">
        <f>IF(OR($B2218="",$Z2218=""),"",IF(N($M2218)&lt;$Z2218,"Delta","No Delta"))</f>
        <v/>
      </c>
      <c r="AB2218">
        <f>IF(OR($B2218="",$Z2218=""),"",MAX(0,$Z2218-N($M2218)))</f>
        <v/>
      </c>
      <c r="AC2218" s="46">
        <f>IF($B2218="","",IFERROR(INDEX('CCA Util %'!$H:$H,MATCH($B2218,'CCA Util %'!$E:$E,0)),""))</f>
        <v/>
      </c>
      <c r="AD2218">
        <f>IF($B2218="","",IFERROR(INDEX('CCA Util %'!$G:$G,MATCH($B2218,'CCA Util %'!$E:$E,0)),""))</f>
        <v/>
      </c>
      <c r="AE2218">
        <f>IF(OR($B2218="",$U2218=""),"",$U2218&amp;" &amp; "&amp;IF(OR($AD2218="",$AD2218=0),"Util NA",$AD2218&amp;" Util"))</f>
        <v/>
      </c>
    </row>
    <row r="2219" ht="15.75" customHeight="1" s="42">
      <c r="A2219" s="41" t="n"/>
      <c r="G2219" s="38" t="n"/>
      <c r="H2219" s="38" t="n"/>
      <c r="I2219" s="38" t="n"/>
      <c r="J2219" s="38" t="n"/>
      <c r="K2219" s="38" t="n"/>
      <c r="L2219" s="38" t="n"/>
      <c r="N2219" s="36">
        <f>IF($B2219="","",IF($C2219="SUPERSTORE","Superstore","DH"))</f>
        <v/>
      </c>
      <c r="O2219" s="36">
        <f>IF($B2219="","",IFERROR(VLOOKUP($B2219,Mapping!$A:$C,2,0),"Not Mapped"))</f>
        <v/>
      </c>
      <c r="P2219" s="36">
        <f>IF($B2219="","",IFERROR(VLOOKUP($B2219,Mapping!$A:$C,3,0),"Not Mapped"))</f>
        <v/>
      </c>
      <c r="Q2219" s="36">
        <f>IF($B2219="","",IFERROR(VLOOKUP($O2219,Leaders!$A:$B,2,0),"Not Mapped"))</f>
        <v/>
      </c>
      <c r="R2219" s="36">
        <f>IF($B2219="","",IF(COUNTIF(Exclusions!$A:$A,$B2219)&gt;0,"Yes","No"))</f>
        <v/>
      </c>
      <c r="S2219" s="38">
        <f>IF($B2219="","",MIN(1,DAY($A2219)/IF($N2219="Superstore",Settings!$B$5,Settings!$B$4)))</f>
        <v/>
      </c>
      <c r="T2219" s="38">
        <f>IF(OR($B2219="",$G2219="",$S2219=0),"",$G2219/$S2219)</f>
        <v/>
      </c>
      <c r="U2219" s="36">
        <f>IF($T2219="","",IF($T2219&lt;Settings!$B$8,"Critical",IF($T2219&lt;Settings!$B$9,"Semi Critical","Non Critical")))</f>
        <v/>
      </c>
      <c r="V2219" s="28" t="n"/>
      <c r="Z2219">
        <f>IF($B2219="","",IFERROR(VLOOKUP($B2219,'Plan HC for CCA'!$A:$B,2,0),""))</f>
        <v/>
      </c>
      <c r="AA2219">
        <f>IF(OR($B2219="",$Z2219=""),"",IF(N($M2219)&lt;$Z2219,"Delta","No Delta"))</f>
        <v/>
      </c>
      <c r="AB2219">
        <f>IF(OR($B2219="",$Z2219=""),"",MAX(0,$Z2219-N($M2219)))</f>
        <v/>
      </c>
      <c r="AC2219" s="46">
        <f>IF($B2219="","",IFERROR(INDEX('CCA Util %'!$H:$H,MATCH($B2219,'CCA Util %'!$E:$E,0)),""))</f>
        <v/>
      </c>
      <c r="AD2219">
        <f>IF($B2219="","",IFERROR(INDEX('CCA Util %'!$G:$G,MATCH($B2219,'CCA Util %'!$E:$E,0)),""))</f>
        <v/>
      </c>
      <c r="AE2219">
        <f>IF(OR($B2219="",$U2219=""),"",$U2219&amp;" &amp; "&amp;IF(OR($AD2219="",$AD2219=0),"Util NA",$AD2219&amp;" Util"))</f>
        <v/>
      </c>
    </row>
    <row r="2220" ht="15.75" customHeight="1" s="42">
      <c r="A2220" s="41" t="n"/>
      <c r="G2220" s="38" t="n"/>
      <c r="H2220" s="38" t="n"/>
      <c r="I2220" s="38" t="n"/>
      <c r="J2220" s="38" t="n"/>
      <c r="K2220" s="38" t="n"/>
      <c r="L2220" s="38" t="n"/>
      <c r="N2220" s="36">
        <f>IF($B2220="","",IF($C2220="SUPERSTORE","Superstore","DH"))</f>
        <v/>
      </c>
      <c r="O2220" s="36">
        <f>IF($B2220="","",IFERROR(VLOOKUP($B2220,Mapping!$A:$C,2,0),"Not Mapped"))</f>
        <v/>
      </c>
      <c r="P2220" s="36">
        <f>IF($B2220="","",IFERROR(VLOOKUP($B2220,Mapping!$A:$C,3,0),"Not Mapped"))</f>
        <v/>
      </c>
      <c r="Q2220" s="36">
        <f>IF($B2220="","",IFERROR(VLOOKUP($O2220,Leaders!$A:$B,2,0),"Not Mapped"))</f>
        <v/>
      </c>
      <c r="R2220" s="36">
        <f>IF($B2220="","",IF(COUNTIF(Exclusions!$A:$A,$B2220)&gt;0,"Yes","No"))</f>
        <v/>
      </c>
      <c r="S2220" s="38">
        <f>IF($B2220="","",MIN(1,DAY($A2220)/IF($N2220="Superstore",Settings!$B$5,Settings!$B$4)))</f>
        <v/>
      </c>
      <c r="T2220" s="38">
        <f>IF(OR($B2220="",$G2220="",$S2220=0),"",$G2220/$S2220)</f>
        <v/>
      </c>
      <c r="U2220" s="36">
        <f>IF($T2220="","",IF($T2220&lt;Settings!$B$8,"Critical",IF($T2220&lt;Settings!$B$9,"Semi Critical","Non Critical")))</f>
        <v/>
      </c>
      <c r="V2220" s="28" t="n"/>
      <c r="Z2220">
        <f>IF($B2220="","",IFERROR(VLOOKUP($B2220,'Plan HC for CCA'!$A:$B,2,0),""))</f>
        <v/>
      </c>
      <c r="AA2220">
        <f>IF(OR($B2220="",$Z2220=""),"",IF(N($M2220)&lt;$Z2220,"Delta","No Delta"))</f>
        <v/>
      </c>
      <c r="AB2220">
        <f>IF(OR($B2220="",$Z2220=""),"",MAX(0,$Z2220-N($M2220)))</f>
        <v/>
      </c>
      <c r="AC2220" s="46">
        <f>IF($B2220="","",IFERROR(INDEX('CCA Util %'!$H:$H,MATCH($B2220,'CCA Util %'!$E:$E,0)),""))</f>
        <v/>
      </c>
      <c r="AD2220">
        <f>IF($B2220="","",IFERROR(INDEX('CCA Util %'!$G:$G,MATCH($B2220,'CCA Util %'!$E:$E,0)),""))</f>
        <v/>
      </c>
      <c r="AE2220">
        <f>IF(OR($B2220="",$U2220=""),"",$U2220&amp;" &amp; "&amp;IF(OR($AD2220="",$AD2220=0),"Util NA",$AD2220&amp;" Util"))</f>
        <v/>
      </c>
    </row>
    <row r="2221" ht="15.75" customHeight="1" s="42">
      <c r="A2221" s="41" t="n"/>
      <c r="G2221" s="38" t="n"/>
      <c r="H2221" s="38" t="n"/>
      <c r="I2221" s="38" t="n"/>
      <c r="J2221" s="38" t="n"/>
      <c r="K2221" s="38" t="n"/>
      <c r="L2221" s="38" t="n"/>
      <c r="N2221" s="36">
        <f>IF($B2221="","",IF($C2221="SUPERSTORE","Superstore","DH"))</f>
        <v/>
      </c>
      <c r="O2221" s="36">
        <f>IF($B2221="","",IFERROR(VLOOKUP($B2221,Mapping!$A:$C,2,0),"Not Mapped"))</f>
        <v/>
      </c>
      <c r="P2221" s="36">
        <f>IF($B2221="","",IFERROR(VLOOKUP($B2221,Mapping!$A:$C,3,0),"Not Mapped"))</f>
        <v/>
      </c>
      <c r="Q2221" s="36">
        <f>IF($B2221="","",IFERROR(VLOOKUP($O2221,Leaders!$A:$B,2,0),"Not Mapped"))</f>
        <v/>
      </c>
      <c r="R2221" s="36">
        <f>IF($B2221="","",IF(COUNTIF(Exclusions!$A:$A,$B2221)&gt;0,"Yes","No"))</f>
        <v/>
      </c>
      <c r="S2221" s="38">
        <f>IF($B2221="","",MIN(1,DAY($A2221)/IF($N2221="Superstore",Settings!$B$5,Settings!$B$4)))</f>
        <v/>
      </c>
      <c r="T2221" s="38">
        <f>IF(OR($B2221="",$G2221="",$S2221=0),"",$G2221/$S2221)</f>
        <v/>
      </c>
      <c r="U2221" s="36">
        <f>IF($T2221="","",IF($T2221&lt;Settings!$B$8,"Critical",IF($T2221&lt;Settings!$B$9,"Semi Critical","Non Critical")))</f>
        <v/>
      </c>
      <c r="V2221" s="28" t="n"/>
      <c r="Z2221">
        <f>IF($B2221="","",IFERROR(VLOOKUP($B2221,'Plan HC for CCA'!$A:$B,2,0),""))</f>
        <v/>
      </c>
      <c r="AA2221">
        <f>IF(OR($B2221="",$Z2221=""),"",IF(N($M2221)&lt;$Z2221,"Delta","No Delta"))</f>
        <v/>
      </c>
      <c r="AB2221">
        <f>IF(OR($B2221="",$Z2221=""),"",MAX(0,$Z2221-N($M2221)))</f>
        <v/>
      </c>
      <c r="AC2221" s="46">
        <f>IF($B2221="","",IFERROR(INDEX('CCA Util %'!$H:$H,MATCH($B2221,'CCA Util %'!$E:$E,0)),""))</f>
        <v/>
      </c>
      <c r="AD2221">
        <f>IF($B2221="","",IFERROR(INDEX('CCA Util %'!$G:$G,MATCH($B2221,'CCA Util %'!$E:$E,0)),""))</f>
        <v/>
      </c>
      <c r="AE2221">
        <f>IF(OR($B2221="",$U2221=""),"",$U2221&amp;" &amp; "&amp;IF(OR($AD2221="",$AD2221=0),"Util NA",$AD2221&amp;" Util"))</f>
        <v/>
      </c>
    </row>
    <row r="2222" ht="15.75" customHeight="1" s="42">
      <c r="A2222" s="41" t="n"/>
      <c r="G2222" s="38" t="n"/>
      <c r="H2222" s="38" t="n"/>
      <c r="I2222" s="38" t="n"/>
      <c r="J2222" s="38" t="n"/>
      <c r="K2222" s="38" t="n"/>
      <c r="L2222" s="38" t="n"/>
      <c r="N2222" s="36">
        <f>IF($B2222="","",IF($C2222="SUPERSTORE","Superstore","DH"))</f>
        <v/>
      </c>
      <c r="O2222" s="36">
        <f>IF($B2222="","",IFERROR(VLOOKUP($B2222,Mapping!$A:$C,2,0),"Not Mapped"))</f>
        <v/>
      </c>
      <c r="P2222" s="36">
        <f>IF($B2222="","",IFERROR(VLOOKUP($B2222,Mapping!$A:$C,3,0),"Not Mapped"))</f>
        <v/>
      </c>
      <c r="Q2222" s="36">
        <f>IF($B2222="","",IFERROR(VLOOKUP($O2222,Leaders!$A:$B,2,0),"Not Mapped"))</f>
        <v/>
      </c>
      <c r="R2222" s="36">
        <f>IF($B2222="","",IF(COUNTIF(Exclusions!$A:$A,$B2222)&gt;0,"Yes","No"))</f>
        <v/>
      </c>
      <c r="S2222" s="38">
        <f>IF($B2222="","",MIN(1,DAY($A2222)/IF($N2222="Superstore",Settings!$B$5,Settings!$B$4)))</f>
        <v/>
      </c>
      <c r="T2222" s="38">
        <f>IF(OR($B2222="",$G2222="",$S2222=0),"",$G2222/$S2222)</f>
        <v/>
      </c>
      <c r="U2222" s="36">
        <f>IF($T2222="","",IF($T2222&lt;Settings!$B$8,"Critical",IF($T2222&lt;Settings!$B$9,"Semi Critical","Non Critical")))</f>
        <v/>
      </c>
      <c r="V2222" s="28" t="n"/>
      <c r="Z2222">
        <f>IF($B2222="","",IFERROR(VLOOKUP($B2222,'Plan HC for CCA'!$A:$B,2,0),""))</f>
        <v/>
      </c>
      <c r="AA2222">
        <f>IF(OR($B2222="",$Z2222=""),"",IF(N($M2222)&lt;$Z2222,"Delta","No Delta"))</f>
        <v/>
      </c>
      <c r="AB2222">
        <f>IF(OR($B2222="",$Z2222=""),"",MAX(0,$Z2222-N($M2222)))</f>
        <v/>
      </c>
      <c r="AC2222" s="46">
        <f>IF($B2222="","",IFERROR(INDEX('CCA Util %'!$H:$H,MATCH($B2222,'CCA Util %'!$E:$E,0)),""))</f>
        <v/>
      </c>
      <c r="AD2222">
        <f>IF($B2222="","",IFERROR(INDEX('CCA Util %'!$G:$G,MATCH($B2222,'CCA Util %'!$E:$E,0)),""))</f>
        <v/>
      </c>
      <c r="AE2222">
        <f>IF(OR($B2222="",$U2222=""),"",$U2222&amp;" &amp; "&amp;IF(OR($AD2222="",$AD2222=0),"Util NA",$AD2222&amp;" Util"))</f>
        <v/>
      </c>
    </row>
    <row r="2223" ht="15.75" customHeight="1" s="42">
      <c r="A2223" s="41" t="n"/>
      <c r="G2223" s="38" t="n"/>
      <c r="H2223" s="38" t="n"/>
      <c r="I2223" s="38" t="n"/>
      <c r="J2223" s="38" t="n"/>
      <c r="K2223" s="38" t="n"/>
      <c r="L2223" s="38" t="n"/>
      <c r="N2223" s="36">
        <f>IF($B2223="","",IF($C2223="SUPERSTORE","Superstore","DH"))</f>
        <v/>
      </c>
      <c r="O2223" s="36">
        <f>IF($B2223="","",IFERROR(VLOOKUP($B2223,Mapping!$A:$C,2,0),"Not Mapped"))</f>
        <v/>
      </c>
      <c r="P2223" s="36">
        <f>IF($B2223="","",IFERROR(VLOOKUP($B2223,Mapping!$A:$C,3,0),"Not Mapped"))</f>
        <v/>
      </c>
      <c r="Q2223" s="36">
        <f>IF($B2223="","",IFERROR(VLOOKUP($O2223,Leaders!$A:$B,2,0),"Not Mapped"))</f>
        <v/>
      </c>
      <c r="R2223" s="36">
        <f>IF($B2223="","",IF(COUNTIF(Exclusions!$A:$A,$B2223)&gt;0,"Yes","No"))</f>
        <v/>
      </c>
      <c r="S2223" s="38">
        <f>IF($B2223="","",MIN(1,DAY($A2223)/IF($N2223="Superstore",Settings!$B$5,Settings!$B$4)))</f>
        <v/>
      </c>
      <c r="T2223" s="38">
        <f>IF(OR($B2223="",$G2223="",$S2223=0),"",$G2223/$S2223)</f>
        <v/>
      </c>
      <c r="U2223" s="36">
        <f>IF($T2223="","",IF($T2223&lt;Settings!$B$8,"Critical",IF($T2223&lt;Settings!$B$9,"Semi Critical","Non Critical")))</f>
        <v/>
      </c>
      <c r="V2223" s="28" t="n"/>
      <c r="Z2223">
        <f>IF($B2223="","",IFERROR(VLOOKUP($B2223,'Plan HC for CCA'!$A:$B,2,0),""))</f>
        <v/>
      </c>
      <c r="AA2223">
        <f>IF(OR($B2223="",$Z2223=""),"",IF(N($M2223)&lt;$Z2223,"Delta","No Delta"))</f>
        <v/>
      </c>
      <c r="AB2223">
        <f>IF(OR($B2223="",$Z2223=""),"",MAX(0,$Z2223-N($M2223)))</f>
        <v/>
      </c>
      <c r="AC2223" s="46">
        <f>IF($B2223="","",IFERROR(INDEX('CCA Util %'!$H:$H,MATCH($B2223,'CCA Util %'!$E:$E,0)),""))</f>
        <v/>
      </c>
      <c r="AD2223">
        <f>IF($B2223="","",IFERROR(INDEX('CCA Util %'!$G:$G,MATCH($B2223,'CCA Util %'!$E:$E,0)),""))</f>
        <v/>
      </c>
      <c r="AE2223">
        <f>IF(OR($B2223="",$U2223=""),"",$U2223&amp;" &amp; "&amp;IF(OR($AD2223="",$AD2223=0),"Util NA",$AD2223&amp;" Util"))</f>
        <v/>
      </c>
    </row>
    <row r="2224" ht="15.75" customHeight="1" s="42">
      <c r="A2224" s="41" t="n"/>
      <c r="G2224" s="38" t="n"/>
      <c r="H2224" s="38" t="n"/>
      <c r="I2224" s="38" t="n"/>
      <c r="J2224" s="38" t="n"/>
      <c r="K2224" s="38" t="n"/>
      <c r="L2224" s="38" t="n"/>
      <c r="N2224" s="36">
        <f>IF($B2224="","",IF($C2224="SUPERSTORE","Superstore","DH"))</f>
        <v/>
      </c>
      <c r="O2224" s="36">
        <f>IF($B2224="","",IFERROR(VLOOKUP($B2224,Mapping!$A:$C,2,0),"Not Mapped"))</f>
        <v/>
      </c>
      <c r="P2224" s="36">
        <f>IF($B2224="","",IFERROR(VLOOKUP($B2224,Mapping!$A:$C,3,0),"Not Mapped"))</f>
        <v/>
      </c>
      <c r="Q2224" s="36">
        <f>IF($B2224="","",IFERROR(VLOOKUP($O2224,Leaders!$A:$B,2,0),"Not Mapped"))</f>
        <v/>
      </c>
      <c r="R2224" s="36">
        <f>IF($B2224="","",IF(COUNTIF(Exclusions!$A:$A,$B2224)&gt;0,"Yes","No"))</f>
        <v/>
      </c>
      <c r="S2224" s="38">
        <f>IF($B2224="","",MIN(1,DAY($A2224)/IF($N2224="Superstore",Settings!$B$5,Settings!$B$4)))</f>
        <v/>
      </c>
      <c r="T2224" s="38">
        <f>IF(OR($B2224="",$G2224="",$S2224=0),"",$G2224/$S2224)</f>
        <v/>
      </c>
      <c r="U2224" s="36">
        <f>IF($T2224="","",IF($T2224&lt;Settings!$B$8,"Critical",IF($T2224&lt;Settings!$B$9,"Semi Critical","Non Critical")))</f>
        <v/>
      </c>
      <c r="V2224" s="28" t="n"/>
      <c r="Z2224">
        <f>IF($B2224="","",IFERROR(VLOOKUP($B2224,'Plan HC for CCA'!$A:$B,2,0),""))</f>
        <v/>
      </c>
      <c r="AA2224">
        <f>IF(OR($B2224="",$Z2224=""),"",IF(N($M2224)&lt;$Z2224,"Delta","No Delta"))</f>
        <v/>
      </c>
      <c r="AB2224">
        <f>IF(OR($B2224="",$Z2224=""),"",MAX(0,$Z2224-N($M2224)))</f>
        <v/>
      </c>
      <c r="AC2224" s="46">
        <f>IF($B2224="","",IFERROR(INDEX('CCA Util %'!$H:$H,MATCH($B2224,'CCA Util %'!$E:$E,0)),""))</f>
        <v/>
      </c>
      <c r="AD2224">
        <f>IF($B2224="","",IFERROR(INDEX('CCA Util %'!$G:$G,MATCH($B2224,'CCA Util %'!$E:$E,0)),""))</f>
        <v/>
      </c>
      <c r="AE2224">
        <f>IF(OR($B2224="",$U2224=""),"",$U2224&amp;" &amp; "&amp;IF(OR($AD2224="",$AD2224=0),"Util NA",$AD2224&amp;" Util"))</f>
        <v/>
      </c>
    </row>
    <row r="2225" ht="15.75" customHeight="1" s="42">
      <c r="A2225" s="41" t="n"/>
      <c r="G2225" s="38" t="n"/>
      <c r="H2225" s="38" t="n"/>
      <c r="I2225" s="38" t="n"/>
      <c r="J2225" s="38" t="n"/>
      <c r="K2225" s="38" t="n"/>
      <c r="L2225" s="38" t="n"/>
      <c r="N2225" s="36">
        <f>IF($B2225="","",IF($C2225="SUPERSTORE","Superstore","DH"))</f>
        <v/>
      </c>
      <c r="O2225" s="36">
        <f>IF($B2225="","",IFERROR(VLOOKUP($B2225,Mapping!$A:$C,2,0),"Not Mapped"))</f>
        <v/>
      </c>
      <c r="P2225" s="36">
        <f>IF($B2225="","",IFERROR(VLOOKUP($B2225,Mapping!$A:$C,3,0),"Not Mapped"))</f>
        <v/>
      </c>
      <c r="Q2225" s="36">
        <f>IF($B2225="","",IFERROR(VLOOKUP($O2225,Leaders!$A:$B,2,0),"Not Mapped"))</f>
        <v/>
      </c>
      <c r="R2225" s="36">
        <f>IF($B2225="","",IF(COUNTIF(Exclusions!$A:$A,$B2225)&gt;0,"Yes","No"))</f>
        <v/>
      </c>
      <c r="S2225" s="38">
        <f>IF($B2225="","",MIN(1,DAY($A2225)/IF($N2225="Superstore",Settings!$B$5,Settings!$B$4)))</f>
        <v/>
      </c>
      <c r="T2225" s="38">
        <f>IF(OR($B2225="",$G2225="",$S2225=0),"",$G2225/$S2225)</f>
        <v/>
      </c>
      <c r="U2225" s="36">
        <f>IF($T2225="","",IF($T2225&lt;Settings!$B$8,"Critical",IF($T2225&lt;Settings!$B$9,"Semi Critical","Non Critical")))</f>
        <v/>
      </c>
      <c r="V2225" s="28" t="n"/>
      <c r="Z2225">
        <f>IF($B2225="","",IFERROR(VLOOKUP($B2225,'Plan HC for CCA'!$A:$B,2,0),""))</f>
        <v/>
      </c>
      <c r="AA2225">
        <f>IF(OR($B2225="",$Z2225=""),"",IF(N($M2225)&lt;$Z2225,"Delta","No Delta"))</f>
        <v/>
      </c>
      <c r="AB2225">
        <f>IF(OR($B2225="",$Z2225=""),"",MAX(0,$Z2225-N($M2225)))</f>
        <v/>
      </c>
      <c r="AC2225" s="46">
        <f>IF($B2225="","",IFERROR(INDEX('CCA Util %'!$H:$H,MATCH($B2225,'CCA Util %'!$E:$E,0)),""))</f>
        <v/>
      </c>
      <c r="AD2225">
        <f>IF($B2225="","",IFERROR(INDEX('CCA Util %'!$G:$G,MATCH($B2225,'CCA Util %'!$E:$E,0)),""))</f>
        <v/>
      </c>
      <c r="AE2225">
        <f>IF(OR($B2225="",$U2225=""),"",$U2225&amp;" &amp; "&amp;IF(OR($AD2225="",$AD2225=0),"Util NA",$AD2225&amp;" Util"))</f>
        <v/>
      </c>
    </row>
    <row r="2226" ht="15.75" customHeight="1" s="42">
      <c r="A2226" s="41" t="n"/>
      <c r="G2226" s="38" t="n"/>
      <c r="H2226" s="38" t="n"/>
      <c r="I2226" s="38" t="n"/>
      <c r="J2226" s="38" t="n"/>
      <c r="K2226" s="38" t="n"/>
      <c r="L2226" s="38" t="n"/>
      <c r="N2226" s="36">
        <f>IF($B2226="","",IF($C2226="SUPERSTORE","Superstore","DH"))</f>
        <v/>
      </c>
      <c r="O2226" s="36">
        <f>IF($B2226="","",IFERROR(VLOOKUP($B2226,Mapping!$A:$C,2,0),"Not Mapped"))</f>
        <v/>
      </c>
      <c r="P2226" s="36">
        <f>IF($B2226="","",IFERROR(VLOOKUP($B2226,Mapping!$A:$C,3,0),"Not Mapped"))</f>
        <v/>
      </c>
      <c r="Q2226" s="36">
        <f>IF($B2226="","",IFERROR(VLOOKUP($O2226,Leaders!$A:$B,2,0),"Not Mapped"))</f>
        <v/>
      </c>
      <c r="R2226" s="36">
        <f>IF($B2226="","",IF(COUNTIF(Exclusions!$A:$A,$B2226)&gt;0,"Yes","No"))</f>
        <v/>
      </c>
      <c r="S2226" s="38">
        <f>IF($B2226="","",MIN(1,DAY($A2226)/IF($N2226="Superstore",Settings!$B$5,Settings!$B$4)))</f>
        <v/>
      </c>
      <c r="T2226" s="38">
        <f>IF(OR($B2226="",$G2226="",$S2226=0),"",$G2226/$S2226)</f>
        <v/>
      </c>
      <c r="U2226" s="36">
        <f>IF($T2226="","",IF($T2226&lt;Settings!$B$8,"Critical",IF($T2226&lt;Settings!$B$9,"Semi Critical","Non Critical")))</f>
        <v/>
      </c>
      <c r="V2226" s="28" t="n"/>
      <c r="Z2226">
        <f>IF($B2226="","",IFERROR(VLOOKUP($B2226,'Plan HC for CCA'!$A:$B,2,0),""))</f>
        <v/>
      </c>
      <c r="AA2226">
        <f>IF(OR($B2226="",$Z2226=""),"",IF(N($M2226)&lt;$Z2226,"Delta","No Delta"))</f>
        <v/>
      </c>
      <c r="AB2226">
        <f>IF(OR($B2226="",$Z2226=""),"",MAX(0,$Z2226-N($M2226)))</f>
        <v/>
      </c>
      <c r="AC2226" s="46">
        <f>IF($B2226="","",IFERROR(INDEX('CCA Util %'!$H:$H,MATCH($B2226,'CCA Util %'!$E:$E,0)),""))</f>
        <v/>
      </c>
      <c r="AD2226">
        <f>IF($B2226="","",IFERROR(INDEX('CCA Util %'!$G:$G,MATCH($B2226,'CCA Util %'!$E:$E,0)),""))</f>
        <v/>
      </c>
      <c r="AE2226">
        <f>IF(OR($B2226="",$U2226=""),"",$U2226&amp;" &amp; "&amp;IF(OR($AD2226="",$AD2226=0),"Util NA",$AD2226&amp;" Util"))</f>
        <v/>
      </c>
    </row>
    <row r="2227" ht="15.75" customHeight="1" s="42">
      <c r="A2227" s="41" t="n"/>
      <c r="G2227" s="38" t="n"/>
      <c r="H2227" s="38" t="n"/>
      <c r="I2227" s="38" t="n"/>
      <c r="J2227" s="38" t="n"/>
      <c r="K2227" s="38" t="n"/>
      <c r="L2227" s="38" t="n"/>
      <c r="N2227" s="36">
        <f>IF($B2227="","",IF($C2227="SUPERSTORE","Superstore","DH"))</f>
        <v/>
      </c>
      <c r="O2227" s="36">
        <f>IF($B2227="","",IFERROR(VLOOKUP($B2227,Mapping!$A:$C,2,0),"Not Mapped"))</f>
        <v/>
      </c>
      <c r="P2227" s="36">
        <f>IF($B2227="","",IFERROR(VLOOKUP($B2227,Mapping!$A:$C,3,0),"Not Mapped"))</f>
        <v/>
      </c>
      <c r="Q2227" s="36">
        <f>IF($B2227="","",IFERROR(VLOOKUP($O2227,Leaders!$A:$B,2,0),"Not Mapped"))</f>
        <v/>
      </c>
      <c r="R2227" s="36">
        <f>IF($B2227="","",IF(COUNTIF(Exclusions!$A:$A,$B2227)&gt;0,"Yes","No"))</f>
        <v/>
      </c>
      <c r="S2227" s="38">
        <f>IF($B2227="","",MIN(1,DAY($A2227)/IF($N2227="Superstore",Settings!$B$5,Settings!$B$4)))</f>
        <v/>
      </c>
      <c r="T2227" s="38">
        <f>IF(OR($B2227="",$G2227="",$S2227=0),"",$G2227/$S2227)</f>
        <v/>
      </c>
      <c r="U2227" s="36">
        <f>IF($T2227="","",IF($T2227&lt;Settings!$B$8,"Critical",IF($T2227&lt;Settings!$B$9,"Semi Critical","Non Critical")))</f>
        <v/>
      </c>
      <c r="V2227" s="28" t="n"/>
      <c r="Z2227">
        <f>IF($B2227="","",IFERROR(VLOOKUP($B2227,'Plan HC for CCA'!$A:$B,2,0),""))</f>
        <v/>
      </c>
      <c r="AA2227">
        <f>IF(OR($B2227="",$Z2227=""),"",IF(N($M2227)&lt;$Z2227,"Delta","No Delta"))</f>
        <v/>
      </c>
      <c r="AB2227">
        <f>IF(OR($B2227="",$Z2227=""),"",MAX(0,$Z2227-N($M2227)))</f>
        <v/>
      </c>
      <c r="AC2227" s="46">
        <f>IF($B2227="","",IFERROR(INDEX('CCA Util %'!$H:$H,MATCH($B2227,'CCA Util %'!$E:$E,0)),""))</f>
        <v/>
      </c>
      <c r="AD2227">
        <f>IF($B2227="","",IFERROR(INDEX('CCA Util %'!$G:$G,MATCH($B2227,'CCA Util %'!$E:$E,0)),""))</f>
        <v/>
      </c>
      <c r="AE2227">
        <f>IF(OR($B2227="",$U2227=""),"",$U2227&amp;" &amp; "&amp;IF(OR($AD2227="",$AD2227=0),"Util NA",$AD2227&amp;" Util"))</f>
        <v/>
      </c>
    </row>
    <row r="2228" ht="15.75" customHeight="1" s="42">
      <c r="A2228" s="41" t="n"/>
      <c r="G2228" s="38" t="n"/>
      <c r="H2228" s="38" t="n"/>
      <c r="I2228" s="38" t="n"/>
      <c r="J2228" s="38" t="n"/>
      <c r="K2228" s="38" t="n"/>
      <c r="L2228" s="38" t="n"/>
      <c r="N2228" s="36">
        <f>IF($B2228="","",IF($C2228="SUPERSTORE","Superstore","DH"))</f>
        <v/>
      </c>
      <c r="O2228" s="36">
        <f>IF($B2228="","",IFERROR(VLOOKUP($B2228,Mapping!$A:$C,2,0),"Not Mapped"))</f>
        <v/>
      </c>
      <c r="P2228" s="36">
        <f>IF($B2228="","",IFERROR(VLOOKUP($B2228,Mapping!$A:$C,3,0),"Not Mapped"))</f>
        <v/>
      </c>
      <c r="Q2228" s="36">
        <f>IF($B2228="","",IFERROR(VLOOKUP($O2228,Leaders!$A:$B,2,0),"Not Mapped"))</f>
        <v/>
      </c>
      <c r="R2228" s="36">
        <f>IF($B2228="","",IF(COUNTIF(Exclusions!$A:$A,$B2228)&gt;0,"Yes","No"))</f>
        <v/>
      </c>
      <c r="S2228" s="38">
        <f>IF($B2228="","",MIN(1,DAY($A2228)/IF($N2228="Superstore",Settings!$B$5,Settings!$B$4)))</f>
        <v/>
      </c>
      <c r="T2228" s="38">
        <f>IF(OR($B2228="",$G2228="",$S2228=0),"",$G2228/$S2228)</f>
        <v/>
      </c>
      <c r="U2228" s="36">
        <f>IF($T2228="","",IF($T2228&lt;Settings!$B$8,"Critical",IF($T2228&lt;Settings!$B$9,"Semi Critical","Non Critical")))</f>
        <v/>
      </c>
      <c r="V2228" s="28" t="n"/>
      <c r="Z2228">
        <f>IF($B2228="","",IFERROR(VLOOKUP($B2228,'Plan HC for CCA'!$A:$B,2,0),""))</f>
        <v/>
      </c>
      <c r="AA2228">
        <f>IF(OR($B2228="",$Z2228=""),"",IF(N($M2228)&lt;$Z2228,"Delta","No Delta"))</f>
        <v/>
      </c>
      <c r="AB2228">
        <f>IF(OR($B2228="",$Z2228=""),"",MAX(0,$Z2228-N($M2228)))</f>
        <v/>
      </c>
      <c r="AC2228" s="46">
        <f>IF($B2228="","",IFERROR(INDEX('CCA Util %'!$H:$H,MATCH($B2228,'CCA Util %'!$E:$E,0)),""))</f>
        <v/>
      </c>
      <c r="AD2228">
        <f>IF($B2228="","",IFERROR(INDEX('CCA Util %'!$G:$G,MATCH($B2228,'CCA Util %'!$E:$E,0)),""))</f>
        <v/>
      </c>
      <c r="AE2228">
        <f>IF(OR($B2228="",$U2228=""),"",$U2228&amp;" &amp; "&amp;IF(OR($AD2228="",$AD2228=0),"Util NA",$AD2228&amp;" Util"))</f>
        <v/>
      </c>
    </row>
    <row r="2229" ht="15.75" customHeight="1" s="42">
      <c r="A2229" s="41" t="n"/>
      <c r="G2229" s="38" t="n"/>
      <c r="H2229" s="38" t="n"/>
      <c r="I2229" s="38" t="n"/>
      <c r="J2229" s="38" t="n"/>
      <c r="K2229" s="38" t="n"/>
      <c r="L2229" s="38" t="n"/>
      <c r="N2229" s="36">
        <f>IF($B2229="","",IF($C2229="SUPERSTORE","Superstore","DH"))</f>
        <v/>
      </c>
      <c r="O2229" s="36">
        <f>IF($B2229="","",IFERROR(VLOOKUP($B2229,Mapping!$A:$C,2,0),"Not Mapped"))</f>
        <v/>
      </c>
      <c r="P2229" s="36">
        <f>IF($B2229="","",IFERROR(VLOOKUP($B2229,Mapping!$A:$C,3,0),"Not Mapped"))</f>
        <v/>
      </c>
      <c r="Q2229" s="36">
        <f>IF($B2229="","",IFERROR(VLOOKUP($O2229,Leaders!$A:$B,2,0),"Not Mapped"))</f>
        <v/>
      </c>
      <c r="R2229" s="36">
        <f>IF($B2229="","",IF(COUNTIF(Exclusions!$A:$A,$B2229)&gt;0,"Yes","No"))</f>
        <v/>
      </c>
      <c r="S2229" s="38">
        <f>IF($B2229="","",MIN(1,DAY($A2229)/IF($N2229="Superstore",Settings!$B$5,Settings!$B$4)))</f>
        <v/>
      </c>
      <c r="T2229" s="38">
        <f>IF(OR($B2229="",$G2229="",$S2229=0),"",$G2229/$S2229)</f>
        <v/>
      </c>
      <c r="U2229" s="36">
        <f>IF($T2229="","",IF($T2229&lt;Settings!$B$8,"Critical",IF($T2229&lt;Settings!$B$9,"Semi Critical","Non Critical")))</f>
        <v/>
      </c>
      <c r="V2229" s="28" t="n"/>
      <c r="Z2229">
        <f>IF($B2229="","",IFERROR(VLOOKUP($B2229,'Plan HC for CCA'!$A:$B,2,0),""))</f>
        <v/>
      </c>
      <c r="AA2229">
        <f>IF(OR($B2229="",$Z2229=""),"",IF(N($M2229)&lt;$Z2229,"Delta","No Delta"))</f>
        <v/>
      </c>
      <c r="AB2229">
        <f>IF(OR($B2229="",$Z2229=""),"",MAX(0,$Z2229-N($M2229)))</f>
        <v/>
      </c>
      <c r="AC2229" s="46">
        <f>IF($B2229="","",IFERROR(INDEX('CCA Util %'!$H:$H,MATCH($B2229,'CCA Util %'!$E:$E,0)),""))</f>
        <v/>
      </c>
      <c r="AD2229">
        <f>IF($B2229="","",IFERROR(INDEX('CCA Util %'!$G:$G,MATCH($B2229,'CCA Util %'!$E:$E,0)),""))</f>
        <v/>
      </c>
      <c r="AE2229">
        <f>IF(OR($B2229="",$U2229=""),"",$U2229&amp;" &amp; "&amp;IF(OR($AD2229="",$AD2229=0),"Util NA",$AD2229&amp;" Util"))</f>
        <v/>
      </c>
    </row>
    <row r="2230" ht="15.75" customHeight="1" s="42">
      <c r="A2230" s="41" t="n"/>
      <c r="G2230" s="38" t="n"/>
      <c r="H2230" s="38" t="n"/>
      <c r="I2230" s="38" t="n"/>
      <c r="J2230" s="38" t="n"/>
      <c r="K2230" s="38" t="n"/>
      <c r="L2230" s="38" t="n"/>
      <c r="N2230" s="36">
        <f>IF($B2230="","",IF($C2230="SUPERSTORE","Superstore","DH"))</f>
        <v/>
      </c>
      <c r="O2230" s="36">
        <f>IF($B2230="","",IFERROR(VLOOKUP($B2230,Mapping!$A:$C,2,0),"Not Mapped"))</f>
        <v/>
      </c>
      <c r="P2230" s="36">
        <f>IF($B2230="","",IFERROR(VLOOKUP($B2230,Mapping!$A:$C,3,0),"Not Mapped"))</f>
        <v/>
      </c>
      <c r="Q2230" s="36">
        <f>IF($B2230="","",IFERROR(VLOOKUP($O2230,Leaders!$A:$B,2,0),"Not Mapped"))</f>
        <v/>
      </c>
      <c r="R2230" s="36">
        <f>IF($B2230="","",IF(COUNTIF(Exclusions!$A:$A,$B2230)&gt;0,"Yes","No"))</f>
        <v/>
      </c>
      <c r="S2230" s="38">
        <f>IF($B2230="","",MIN(1,DAY($A2230)/IF($N2230="Superstore",Settings!$B$5,Settings!$B$4)))</f>
        <v/>
      </c>
      <c r="T2230" s="38">
        <f>IF(OR($B2230="",$G2230="",$S2230=0),"",$G2230/$S2230)</f>
        <v/>
      </c>
      <c r="U2230" s="36">
        <f>IF($T2230="","",IF($T2230&lt;Settings!$B$8,"Critical",IF($T2230&lt;Settings!$B$9,"Semi Critical","Non Critical")))</f>
        <v/>
      </c>
      <c r="V2230" s="28" t="n"/>
      <c r="Z2230">
        <f>IF($B2230="","",IFERROR(VLOOKUP($B2230,'Plan HC for CCA'!$A:$B,2,0),""))</f>
        <v/>
      </c>
      <c r="AA2230">
        <f>IF(OR($B2230="",$Z2230=""),"",IF(N($M2230)&lt;$Z2230,"Delta","No Delta"))</f>
        <v/>
      </c>
      <c r="AB2230">
        <f>IF(OR($B2230="",$Z2230=""),"",MAX(0,$Z2230-N($M2230)))</f>
        <v/>
      </c>
      <c r="AC2230" s="46">
        <f>IF($B2230="","",IFERROR(INDEX('CCA Util %'!$H:$H,MATCH($B2230,'CCA Util %'!$E:$E,0)),""))</f>
        <v/>
      </c>
      <c r="AD2230">
        <f>IF($B2230="","",IFERROR(INDEX('CCA Util %'!$G:$G,MATCH($B2230,'CCA Util %'!$E:$E,0)),""))</f>
        <v/>
      </c>
      <c r="AE2230">
        <f>IF(OR($B2230="",$U2230=""),"",$U2230&amp;" &amp; "&amp;IF(OR($AD2230="",$AD2230=0),"Util NA",$AD2230&amp;" Util"))</f>
        <v/>
      </c>
    </row>
    <row r="2231" ht="15.75" customHeight="1" s="42">
      <c r="A2231" s="41" t="n"/>
      <c r="G2231" s="38" t="n"/>
      <c r="H2231" s="38" t="n"/>
      <c r="I2231" s="38" t="n"/>
      <c r="J2231" s="38" t="n"/>
      <c r="K2231" s="38" t="n"/>
      <c r="L2231" s="38" t="n"/>
      <c r="N2231" s="36">
        <f>IF($B2231="","",IF($C2231="SUPERSTORE","Superstore","DH"))</f>
        <v/>
      </c>
      <c r="O2231" s="36">
        <f>IF($B2231="","",IFERROR(VLOOKUP($B2231,Mapping!$A:$C,2,0),"Not Mapped"))</f>
        <v/>
      </c>
      <c r="P2231" s="36">
        <f>IF($B2231="","",IFERROR(VLOOKUP($B2231,Mapping!$A:$C,3,0),"Not Mapped"))</f>
        <v/>
      </c>
      <c r="Q2231" s="36">
        <f>IF($B2231="","",IFERROR(VLOOKUP($O2231,Leaders!$A:$B,2,0),"Not Mapped"))</f>
        <v/>
      </c>
      <c r="R2231" s="36">
        <f>IF($B2231="","",IF(COUNTIF(Exclusions!$A:$A,$B2231)&gt;0,"Yes","No"))</f>
        <v/>
      </c>
      <c r="S2231" s="38">
        <f>IF($B2231="","",MIN(1,DAY($A2231)/IF($N2231="Superstore",Settings!$B$5,Settings!$B$4)))</f>
        <v/>
      </c>
      <c r="T2231" s="38">
        <f>IF(OR($B2231="",$G2231="",$S2231=0),"",$G2231/$S2231)</f>
        <v/>
      </c>
      <c r="U2231" s="36">
        <f>IF($T2231="","",IF($T2231&lt;Settings!$B$8,"Critical",IF($T2231&lt;Settings!$B$9,"Semi Critical","Non Critical")))</f>
        <v/>
      </c>
      <c r="V2231" s="28" t="n"/>
      <c r="Z2231">
        <f>IF($B2231="","",IFERROR(VLOOKUP($B2231,'Plan HC for CCA'!$A:$B,2,0),""))</f>
        <v/>
      </c>
      <c r="AA2231">
        <f>IF(OR($B2231="",$Z2231=""),"",IF(N($M2231)&lt;$Z2231,"Delta","No Delta"))</f>
        <v/>
      </c>
      <c r="AB2231">
        <f>IF(OR($B2231="",$Z2231=""),"",MAX(0,$Z2231-N($M2231)))</f>
        <v/>
      </c>
      <c r="AC2231" s="46">
        <f>IF($B2231="","",IFERROR(INDEX('CCA Util %'!$H:$H,MATCH($B2231,'CCA Util %'!$E:$E,0)),""))</f>
        <v/>
      </c>
      <c r="AD2231">
        <f>IF($B2231="","",IFERROR(INDEX('CCA Util %'!$G:$G,MATCH($B2231,'CCA Util %'!$E:$E,0)),""))</f>
        <v/>
      </c>
      <c r="AE2231">
        <f>IF(OR($B2231="",$U2231=""),"",$U2231&amp;" &amp; "&amp;IF(OR($AD2231="",$AD2231=0),"Util NA",$AD2231&amp;" Util"))</f>
        <v/>
      </c>
    </row>
    <row r="2232" ht="15.75" customHeight="1" s="42">
      <c r="A2232" s="41" t="n"/>
      <c r="G2232" s="38" t="n"/>
      <c r="H2232" s="38" t="n"/>
      <c r="I2232" s="38" t="n"/>
      <c r="J2232" s="38" t="n"/>
      <c r="K2232" s="38" t="n"/>
      <c r="L2232" s="38" t="n"/>
      <c r="N2232" s="36">
        <f>IF($B2232="","",IF($C2232="SUPERSTORE","Superstore","DH"))</f>
        <v/>
      </c>
      <c r="O2232" s="36">
        <f>IF($B2232="","",IFERROR(VLOOKUP($B2232,Mapping!$A:$C,2,0),"Not Mapped"))</f>
        <v/>
      </c>
      <c r="P2232" s="36">
        <f>IF($B2232="","",IFERROR(VLOOKUP($B2232,Mapping!$A:$C,3,0),"Not Mapped"))</f>
        <v/>
      </c>
      <c r="Q2232" s="36">
        <f>IF($B2232="","",IFERROR(VLOOKUP($O2232,Leaders!$A:$B,2,0),"Not Mapped"))</f>
        <v/>
      </c>
      <c r="R2232" s="36">
        <f>IF($B2232="","",IF(COUNTIF(Exclusions!$A:$A,$B2232)&gt;0,"Yes","No"))</f>
        <v/>
      </c>
      <c r="S2232" s="38">
        <f>IF($B2232="","",MIN(1,DAY($A2232)/IF($N2232="Superstore",Settings!$B$5,Settings!$B$4)))</f>
        <v/>
      </c>
      <c r="T2232" s="38">
        <f>IF(OR($B2232="",$G2232="",$S2232=0),"",$G2232/$S2232)</f>
        <v/>
      </c>
      <c r="U2232" s="36">
        <f>IF($T2232="","",IF($T2232&lt;Settings!$B$8,"Critical",IF($T2232&lt;Settings!$B$9,"Semi Critical","Non Critical")))</f>
        <v/>
      </c>
      <c r="V2232" s="28" t="n"/>
      <c r="Z2232">
        <f>IF($B2232="","",IFERROR(VLOOKUP($B2232,'Plan HC for CCA'!$A:$B,2,0),""))</f>
        <v/>
      </c>
      <c r="AA2232">
        <f>IF(OR($B2232="",$Z2232=""),"",IF(N($M2232)&lt;$Z2232,"Delta","No Delta"))</f>
        <v/>
      </c>
      <c r="AB2232">
        <f>IF(OR($B2232="",$Z2232=""),"",MAX(0,$Z2232-N($M2232)))</f>
        <v/>
      </c>
      <c r="AC2232" s="46">
        <f>IF($B2232="","",IFERROR(INDEX('CCA Util %'!$H:$H,MATCH($B2232,'CCA Util %'!$E:$E,0)),""))</f>
        <v/>
      </c>
      <c r="AD2232">
        <f>IF($B2232="","",IFERROR(INDEX('CCA Util %'!$G:$G,MATCH($B2232,'CCA Util %'!$E:$E,0)),""))</f>
        <v/>
      </c>
      <c r="AE2232">
        <f>IF(OR($B2232="",$U2232=""),"",$U2232&amp;" &amp; "&amp;IF(OR($AD2232="",$AD2232=0),"Util NA",$AD2232&amp;" Util"))</f>
        <v/>
      </c>
    </row>
    <row r="2233" ht="15.75" customHeight="1" s="42">
      <c r="A2233" s="41" t="n"/>
      <c r="G2233" s="38" t="n"/>
      <c r="H2233" s="38" t="n"/>
      <c r="I2233" s="38" t="n"/>
      <c r="J2233" s="38" t="n"/>
      <c r="K2233" s="38" t="n"/>
      <c r="L2233" s="38" t="n"/>
      <c r="N2233" s="36">
        <f>IF($B2233="","",IF($C2233="SUPERSTORE","Superstore","DH"))</f>
        <v/>
      </c>
      <c r="O2233" s="36">
        <f>IF($B2233="","",IFERROR(VLOOKUP($B2233,Mapping!$A:$C,2,0),"Not Mapped"))</f>
        <v/>
      </c>
      <c r="P2233" s="36">
        <f>IF($B2233="","",IFERROR(VLOOKUP($B2233,Mapping!$A:$C,3,0),"Not Mapped"))</f>
        <v/>
      </c>
      <c r="Q2233" s="36">
        <f>IF($B2233="","",IFERROR(VLOOKUP($O2233,Leaders!$A:$B,2,0),"Not Mapped"))</f>
        <v/>
      </c>
      <c r="R2233" s="36">
        <f>IF($B2233="","",IF(COUNTIF(Exclusions!$A:$A,$B2233)&gt;0,"Yes","No"))</f>
        <v/>
      </c>
      <c r="S2233" s="38">
        <f>IF($B2233="","",MIN(1,DAY($A2233)/IF($N2233="Superstore",Settings!$B$5,Settings!$B$4)))</f>
        <v/>
      </c>
      <c r="T2233" s="38">
        <f>IF(OR($B2233="",$G2233="",$S2233=0),"",$G2233/$S2233)</f>
        <v/>
      </c>
      <c r="U2233" s="36">
        <f>IF($T2233="","",IF($T2233&lt;Settings!$B$8,"Critical",IF($T2233&lt;Settings!$B$9,"Semi Critical","Non Critical")))</f>
        <v/>
      </c>
      <c r="V2233" s="28" t="n"/>
      <c r="Z2233">
        <f>IF($B2233="","",IFERROR(VLOOKUP($B2233,'Plan HC for CCA'!$A:$B,2,0),""))</f>
        <v/>
      </c>
      <c r="AA2233">
        <f>IF(OR($B2233="",$Z2233=""),"",IF(N($M2233)&lt;$Z2233,"Delta","No Delta"))</f>
        <v/>
      </c>
      <c r="AB2233">
        <f>IF(OR($B2233="",$Z2233=""),"",MAX(0,$Z2233-N($M2233)))</f>
        <v/>
      </c>
      <c r="AC2233" s="46">
        <f>IF($B2233="","",IFERROR(INDEX('CCA Util %'!$H:$H,MATCH($B2233,'CCA Util %'!$E:$E,0)),""))</f>
        <v/>
      </c>
      <c r="AD2233">
        <f>IF($B2233="","",IFERROR(INDEX('CCA Util %'!$G:$G,MATCH($B2233,'CCA Util %'!$E:$E,0)),""))</f>
        <v/>
      </c>
      <c r="AE2233">
        <f>IF(OR($B2233="",$U2233=""),"",$U2233&amp;" &amp; "&amp;IF(OR($AD2233="",$AD2233=0),"Util NA",$AD2233&amp;" Util"))</f>
        <v/>
      </c>
    </row>
    <row r="2234" ht="15.75" customHeight="1" s="42">
      <c r="A2234" s="41" t="n"/>
      <c r="G2234" s="38" t="n"/>
      <c r="H2234" s="38" t="n"/>
      <c r="I2234" s="38" t="n"/>
      <c r="J2234" s="38" t="n"/>
      <c r="K2234" s="38" t="n"/>
      <c r="L2234" s="38" t="n"/>
      <c r="N2234" s="36">
        <f>IF($B2234="","",IF($C2234="SUPERSTORE","Superstore","DH"))</f>
        <v/>
      </c>
      <c r="O2234" s="36">
        <f>IF($B2234="","",IFERROR(VLOOKUP($B2234,Mapping!$A:$C,2,0),"Not Mapped"))</f>
        <v/>
      </c>
      <c r="P2234" s="36">
        <f>IF($B2234="","",IFERROR(VLOOKUP($B2234,Mapping!$A:$C,3,0),"Not Mapped"))</f>
        <v/>
      </c>
      <c r="Q2234" s="36">
        <f>IF($B2234="","",IFERROR(VLOOKUP($O2234,Leaders!$A:$B,2,0),"Not Mapped"))</f>
        <v/>
      </c>
      <c r="R2234" s="36">
        <f>IF($B2234="","",IF(COUNTIF(Exclusions!$A:$A,$B2234)&gt;0,"Yes","No"))</f>
        <v/>
      </c>
      <c r="S2234" s="38">
        <f>IF($B2234="","",MIN(1,DAY($A2234)/IF($N2234="Superstore",Settings!$B$5,Settings!$B$4)))</f>
        <v/>
      </c>
      <c r="T2234" s="38">
        <f>IF(OR($B2234="",$G2234="",$S2234=0),"",$G2234/$S2234)</f>
        <v/>
      </c>
      <c r="U2234" s="36">
        <f>IF($T2234="","",IF($T2234&lt;Settings!$B$8,"Critical",IF($T2234&lt;Settings!$B$9,"Semi Critical","Non Critical")))</f>
        <v/>
      </c>
      <c r="V2234" s="28" t="n"/>
      <c r="Z2234">
        <f>IF($B2234="","",IFERROR(VLOOKUP($B2234,'Plan HC for CCA'!$A:$B,2,0),""))</f>
        <v/>
      </c>
      <c r="AA2234">
        <f>IF(OR($B2234="",$Z2234=""),"",IF(N($M2234)&lt;$Z2234,"Delta","No Delta"))</f>
        <v/>
      </c>
      <c r="AB2234">
        <f>IF(OR($B2234="",$Z2234=""),"",MAX(0,$Z2234-N($M2234)))</f>
        <v/>
      </c>
      <c r="AC2234" s="46">
        <f>IF($B2234="","",IFERROR(INDEX('CCA Util %'!$H:$H,MATCH($B2234,'CCA Util %'!$E:$E,0)),""))</f>
        <v/>
      </c>
      <c r="AD2234">
        <f>IF($B2234="","",IFERROR(INDEX('CCA Util %'!$G:$G,MATCH($B2234,'CCA Util %'!$E:$E,0)),""))</f>
        <v/>
      </c>
      <c r="AE2234">
        <f>IF(OR($B2234="",$U2234=""),"",$U2234&amp;" &amp; "&amp;IF(OR($AD2234="",$AD2234=0),"Util NA",$AD2234&amp;" Util"))</f>
        <v/>
      </c>
    </row>
    <row r="2235" ht="15.75" customHeight="1" s="42">
      <c r="A2235" s="41" t="n"/>
      <c r="G2235" s="38" t="n"/>
      <c r="H2235" s="38" t="n"/>
      <c r="I2235" s="38" t="n"/>
      <c r="J2235" s="38" t="n"/>
      <c r="K2235" s="38" t="n"/>
      <c r="L2235" s="38" t="n"/>
      <c r="N2235" s="36">
        <f>IF($B2235="","",IF($C2235="SUPERSTORE","Superstore","DH"))</f>
        <v/>
      </c>
      <c r="O2235" s="36">
        <f>IF($B2235="","",IFERROR(VLOOKUP($B2235,Mapping!$A:$C,2,0),"Not Mapped"))</f>
        <v/>
      </c>
      <c r="P2235" s="36">
        <f>IF($B2235="","",IFERROR(VLOOKUP($B2235,Mapping!$A:$C,3,0),"Not Mapped"))</f>
        <v/>
      </c>
      <c r="Q2235" s="36">
        <f>IF($B2235="","",IFERROR(VLOOKUP($O2235,Leaders!$A:$B,2,0),"Not Mapped"))</f>
        <v/>
      </c>
      <c r="R2235" s="36">
        <f>IF($B2235="","",IF(COUNTIF(Exclusions!$A:$A,$B2235)&gt;0,"Yes","No"))</f>
        <v/>
      </c>
      <c r="S2235" s="38">
        <f>IF($B2235="","",MIN(1,DAY($A2235)/IF($N2235="Superstore",Settings!$B$5,Settings!$B$4)))</f>
        <v/>
      </c>
      <c r="T2235" s="38">
        <f>IF(OR($B2235="",$G2235="",$S2235=0),"",$G2235/$S2235)</f>
        <v/>
      </c>
      <c r="U2235" s="36">
        <f>IF($T2235="","",IF($T2235&lt;Settings!$B$8,"Critical",IF($T2235&lt;Settings!$B$9,"Semi Critical","Non Critical")))</f>
        <v/>
      </c>
      <c r="V2235" s="28" t="n"/>
      <c r="Z2235">
        <f>IF($B2235="","",IFERROR(VLOOKUP($B2235,'Plan HC for CCA'!$A:$B,2,0),""))</f>
        <v/>
      </c>
      <c r="AA2235">
        <f>IF(OR($B2235="",$Z2235=""),"",IF(N($M2235)&lt;$Z2235,"Delta","No Delta"))</f>
        <v/>
      </c>
      <c r="AB2235">
        <f>IF(OR($B2235="",$Z2235=""),"",MAX(0,$Z2235-N($M2235)))</f>
        <v/>
      </c>
      <c r="AC2235" s="46">
        <f>IF($B2235="","",IFERROR(INDEX('CCA Util %'!$H:$H,MATCH($B2235,'CCA Util %'!$E:$E,0)),""))</f>
        <v/>
      </c>
      <c r="AD2235">
        <f>IF($B2235="","",IFERROR(INDEX('CCA Util %'!$G:$G,MATCH($B2235,'CCA Util %'!$E:$E,0)),""))</f>
        <v/>
      </c>
      <c r="AE2235">
        <f>IF(OR($B2235="",$U2235=""),"",$U2235&amp;" &amp; "&amp;IF(OR($AD2235="",$AD2235=0),"Util NA",$AD2235&amp;" Util"))</f>
        <v/>
      </c>
    </row>
    <row r="2236" ht="15.75" customHeight="1" s="42">
      <c r="A2236" s="41" t="n"/>
      <c r="G2236" s="38" t="n"/>
      <c r="H2236" s="38" t="n"/>
      <c r="I2236" s="38" t="n"/>
      <c r="J2236" s="38" t="n"/>
      <c r="K2236" s="38" t="n"/>
      <c r="L2236" s="38" t="n"/>
      <c r="N2236" s="36">
        <f>IF($B2236="","",IF($C2236="SUPERSTORE","Superstore","DH"))</f>
        <v/>
      </c>
      <c r="O2236" s="36">
        <f>IF($B2236="","",IFERROR(VLOOKUP($B2236,Mapping!$A:$C,2,0),"Not Mapped"))</f>
        <v/>
      </c>
      <c r="P2236" s="36">
        <f>IF($B2236="","",IFERROR(VLOOKUP($B2236,Mapping!$A:$C,3,0),"Not Mapped"))</f>
        <v/>
      </c>
      <c r="Q2236" s="36">
        <f>IF($B2236="","",IFERROR(VLOOKUP($O2236,Leaders!$A:$B,2,0),"Not Mapped"))</f>
        <v/>
      </c>
      <c r="R2236" s="36">
        <f>IF($B2236="","",IF(COUNTIF(Exclusions!$A:$A,$B2236)&gt;0,"Yes","No"))</f>
        <v/>
      </c>
      <c r="S2236" s="38">
        <f>IF($B2236="","",MIN(1,DAY($A2236)/IF($N2236="Superstore",Settings!$B$5,Settings!$B$4)))</f>
        <v/>
      </c>
      <c r="T2236" s="38">
        <f>IF(OR($B2236="",$G2236="",$S2236=0),"",$G2236/$S2236)</f>
        <v/>
      </c>
      <c r="U2236" s="36">
        <f>IF($T2236="","",IF($T2236&lt;Settings!$B$8,"Critical",IF($T2236&lt;Settings!$B$9,"Semi Critical","Non Critical")))</f>
        <v/>
      </c>
      <c r="V2236" s="28" t="n"/>
      <c r="Z2236">
        <f>IF($B2236="","",IFERROR(VLOOKUP($B2236,'Plan HC for CCA'!$A:$B,2,0),""))</f>
        <v/>
      </c>
      <c r="AA2236">
        <f>IF(OR($B2236="",$Z2236=""),"",IF(N($M2236)&lt;$Z2236,"Delta","No Delta"))</f>
        <v/>
      </c>
      <c r="AB2236">
        <f>IF(OR($B2236="",$Z2236=""),"",MAX(0,$Z2236-N($M2236)))</f>
        <v/>
      </c>
      <c r="AC2236" s="46">
        <f>IF($B2236="","",IFERROR(INDEX('CCA Util %'!$H:$H,MATCH($B2236,'CCA Util %'!$E:$E,0)),""))</f>
        <v/>
      </c>
      <c r="AD2236">
        <f>IF($B2236="","",IFERROR(INDEX('CCA Util %'!$G:$G,MATCH($B2236,'CCA Util %'!$E:$E,0)),""))</f>
        <v/>
      </c>
      <c r="AE2236">
        <f>IF(OR($B2236="",$U2236=""),"",$U2236&amp;" &amp; "&amp;IF(OR($AD2236="",$AD2236=0),"Util NA",$AD2236&amp;" Util"))</f>
        <v/>
      </c>
    </row>
    <row r="2237" ht="15.75" customHeight="1" s="42">
      <c r="A2237" s="41" t="n"/>
      <c r="G2237" s="38" t="n"/>
      <c r="H2237" s="38" t="n"/>
      <c r="I2237" s="38" t="n"/>
      <c r="J2237" s="38" t="n"/>
      <c r="K2237" s="38" t="n"/>
      <c r="L2237" s="38" t="n"/>
      <c r="N2237" s="36">
        <f>IF($B2237="","",IF($C2237="SUPERSTORE","Superstore","DH"))</f>
        <v/>
      </c>
      <c r="O2237" s="36">
        <f>IF($B2237="","",IFERROR(VLOOKUP($B2237,Mapping!$A:$C,2,0),"Not Mapped"))</f>
        <v/>
      </c>
      <c r="P2237" s="36">
        <f>IF($B2237="","",IFERROR(VLOOKUP($B2237,Mapping!$A:$C,3,0),"Not Mapped"))</f>
        <v/>
      </c>
      <c r="Q2237" s="36">
        <f>IF($B2237="","",IFERROR(VLOOKUP($O2237,Leaders!$A:$B,2,0),"Not Mapped"))</f>
        <v/>
      </c>
      <c r="R2237" s="36">
        <f>IF($B2237="","",IF(COUNTIF(Exclusions!$A:$A,$B2237)&gt;0,"Yes","No"))</f>
        <v/>
      </c>
      <c r="S2237" s="38">
        <f>IF($B2237="","",MIN(1,DAY($A2237)/IF($N2237="Superstore",Settings!$B$5,Settings!$B$4)))</f>
        <v/>
      </c>
      <c r="T2237" s="38">
        <f>IF(OR($B2237="",$G2237="",$S2237=0),"",$G2237/$S2237)</f>
        <v/>
      </c>
      <c r="U2237" s="36">
        <f>IF($T2237="","",IF($T2237&lt;Settings!$B$8,"Critical",IF($T2237&lt;Settings!$B$9,"Semi Critical","Non Critical")))</f>
        <v/>
      </c>
      <c r="V2237" s="28" t="n"/>
      <c r="Z2237">
        <f>IF($B2237="","",IFERROR(VLOOKUP($B2237,'Plan HC for CCA'!$A:$B,2,0),""))</f>
        <v/>
      </c>
      <c r="AA2237">
        <f>IF(OR($B2237="",$Z2237=""),"",IF(N($M2237)&lt;$Z2237,"Delta","No Delta"))</f>
        <v/>
      </c>
      <c r="AB2237">
        <f>IF(OR($B2237="",$Z2237=""),"",MAX(0,$Z2237-N($M2237)))</f>
        <v/>
      </c>
      <c r="AC2237" s="46">
        <f>IF($B2237="","",IFERROR(INDEX('CCA Util %'!$H:$H,MATCH($B2237,'CCA Util %'!$E:$E,0)),""))</f>
        <v/>
      </c>
      <c r="AD2237">
        <f>IF($B2237="","",IFERROR(INDEX('CCA Util %'!$G:$G,MATCH($B2237,'CCA Util %'!$E:$E,0)),""))</f>
        <v/>
      </c>
      <c r="AE2237">
        <f>IF(OR($B2237="",$U2237=""),"",$U2237&amp;" &amp; "&amp;IF(OR($AD2237="",$AD2237=0),"Util NA",$AD2237&amp;" Util"))</f>
        <v/>
      </c>
    </row>
    <row r="2238" ht="15.75" customHeight="1" s="42">
      <c r="A2238" s="41" t="n"/>
      <c r="G2238" s="38" t="n"/>
      <c r="H2238" s="38" t="n"/>
      <c r="I2238" s="38" t="n"/>
      <c r="J2238" s="38" t="n"/>
      <c r="K2238" s="38" t="n"/>
      <c r="L2238" s="38" t="n"/>
      <c r="N2238" s="36">
        <f>IF($B2238="","",IF($C2238="SUPERSTORE","Superstore","DH"))</f>
        <v/>
      </c>
      <c r="O2238" s="36">
        <f>IF($B2238="","",IFERROR(VLOOKUP($B2238,Mapping!$A:$C,2,0),"Not Mapped"))</f>
        <v/>
      </c>
      <c r="P2238" s="36">
        <f>IF($B2238="","",IFERROR(VLOOKUP($B2238,Mapping!$A:$C,3,0),"Not Mapped"))</f>
        <v/>
      </c>
      <c r="Q2238" s="36">
        <f>IF($B2238="","",IFERROR(VLOOKUP($O2238,Leaders!$A:$B,2,0),"Not Mapped"))</f>
        <v/>
      </c>
      <c r="R2238" s="36">
        <f>IF($B2238="","",IF(COUNTIF(Exclusions!$A:$A,$B2238)&gt;0,"Yes","No"))</f>
        <v/>
      </c>
      <c r="S2238" s="38">
        <f>IF($B2238="","",MIN(1,DAY($A2238)/IF($N2238="Superstore",Settings!$B$5,Settings!$B$4)))</f>
        <v/>
      </c>
      <c r="T2238" s="38">
        <f>IF(OR($B2238="",$G2238="",$S2238=0),"",$G2238/$S2238)</f>
        <v/>
      </c>
      <c r="U2238" s="36">
        <f>IF($T2238="","",IF($T2238&lt;Settings!$B$8,"Critical",IF($T2238&lt;Settings!$B$9,"Semi Critical","Non Critical")))</f>
        <v/>
      </c>
      <c r="V2238" s="28" t="n"/>
      <c r="Z2238">
        <f>IF($B2238="","",IFERROR(VLOOKUP($B2238,'Plan HC for CCA'!$A:$B,2,0),""))</f>
        <v/>
      </c>
      <c r="AA2238">
        <f>IF(OR($B2238="",$Z2238=""),"",IF(N($M2238)&lt;$Z2238,"Delta","No Delta"))</f>
        <v/>
      </c>
      <c r="AB2238">
        <f>IF(OR($B2238="",$Z2238=""),"",MAX(0,$Z2238-N($M2238)))</f>
        <v/>
      </c>
      <c r="AC2238" s="46">
        <f>IF($B2238="","",IFERROR(INDEX('CCA Util %'!$H:$H,MATCH($B2238,'CCA Util %'!$E:$E,0)),""))</f>
        <v/>
      </c>
      <c r="AD2238">
        <f>IF($B2238="","",IFERROR(INDEX('CCA Util %'!$G:$G,MATCH($B2238,'CCA Util %'!$E:$E,0)),""))</f>
        <v/>
      </c>
      <c r="AE2238">
        <f>IF(OR($B2238="",$U2238=""),"",$U2238&amp;" &amp; "&amp;IF(OR($AD2238="",$AD2238=0),"Util NA",$AD2238&amp;" Util"))</f>
        <v/>
      </c>
    </row>
    <row r="2239" ht="15.75" customHeight="1" s="42">
      <c r="A2239" s="41" t="n"/>
      <c r="G2239" s="38" t="n"/>
      <c r="H2239" s="38" t="n"/>
      <c r="I2239" s="38" t="n"/>
      <c r="J2239" s="38" t="n"/>
      <c r="K2239" s="38" t="n"/>
      <c r="L2239" s="38" t="n"/>
      <c r="N2239" s="36">
        <f>IF($B2239="","",IF($C2239="SUPERSTORE","Superstore","DH"))</f>
        <v/>
      </c>
      <c r="O2239" s="36">
        <f>IF($B2239="","",IFERROR(VLOOKUP($B2239,Mapping!$A:$C,2,0),"Not Mapped"))</f>
        <v/>
      </c>
      <c r="P2239" s="36">
        <f>IF($B2239="","",IFERROR(VLOOKUP($B2239,Mapping!$A:$C,3,0),"Not Mapped"))</f>
        <v/>
      </c>
      <c r="Q2239" s="36">
        <f>IF($B2239="","",IFERROR(VLOOKUP($O2239,Leaders!$A:$B,2,0),"Not Mapped"))</f>
        <v/>
      </c>
      <c r="R2239" s="36">
        <f>IF($B2239="","",IF(COUNTIF(Exclusions!$A:$A,$B2239)&gt;0,"Yes","No"))</f>
        <v/>
      </c>
      <c r="S2239" s="38">
        <f>IF($B2239="","",MIN(1,DAY($A2239)/IF($N2239="Superstore",Settings!$B$5,Settings!$B$4)))</f>
        <v/>
      </c>
      <c r="T2239" s="38">
        <f>IF(OR($B2239="",$G2239="",$S2239=0),"",$G2239/$S2239)</f>
        <v/>
      </c>
      <c r="U2239" s="36">
        <f>IF($T2239="","",IF($T2239&lt;Settings!$B$8,"Critical",IF($T2239&lt;Settings!$B$9,"Semi Critical","Non Critical")))</f>
        <v/>
      </c>
      <c r="V2239" s="28" t="n"/>
      <c r="Z2239">
        <f>IF($B2239="","",IFERROR(VLOOKUP($B2239,'Plan HC for CCA'!$A:$B,2,0),""))</f>
        <v/>
      </c>
      <c r="AA2239">
        <f>IF(OR($B2239="",$Z2239=""),"",IF(N($M2239)&lt;$Z2239,"Delta","No Delta"))</f>
        <v/>
      </c>
      <c r="AB2239">
        <f>IF(OR($B2239="",$Z2239=""),"",MAX(0,$Z2239-N($M2239)))</f>
        <v/>
      </c>
      <c r="AC2239" s="46">
        <f>IF($B2239="","",IFERROR(INDEX('CCA Util %'!$H:$H,MATCH($B2239,'CCA Util %'!$E:$E,0)),""))</f>
        <v/>
      </c>
      <c r="AD2239">
        <f>IF($B2239="","",IFERROR(INDEX('CCA Util %'!$G:$G,MATCH($B2239,'CCA Util %'!$E:$E,0)),""))</f>
        <v/>
      </c>
      <c r="AE2239">
        <f>IF(OR($B2239="",$U2239=""),"",$U2239&amp;" &amp; "&amp;IF(OR($AD2239="",$AD2239=0),"Util NA",$AD2239&amp;" Util"))</f>
        <v/>
      </c>
    </row>
    <row r="2240" ht="15.75" customHeight="1" s="42">
      <c r="A2240" s="41" t="n"/>
      <c r="G2240" s="38" t="n"/>
      <c r="H2240" s="38" t="n"/>
      <c r="I2240" s="38" t="n"/>
      <c r="J2240" s="38" t="n"/>
      <c r="K2240" s="38" t="n"/>
      <c r="L2240" s="38" t="n"/>
      <c r="N2240" s="36">
        <f>IF($B2240="","",IF($C2240="SUPERSTORE","Superstore","DH"))</f>
        <v/>
      </c>
      <c r="O2240" s="36">
        <f>IF($B2240="","",IFERROR(VLOOKUP($B2240,Mapping!$A:$C,2,0),"Not Mapped"))</f>
        <v/>
      </c>
      <c r="P2240" s="36">
        <f>IF($B2240="","",IFERROR(VLOOKUP($B2240,Mapping!$A:$C,3,0),"Not Mapped"))</f>
        <v/>
      </c>
      <c r="Q2240" s="36">
        <f>IF($B2240="","",IFERROR(VLOOKUP($O2240,Leaders!$A:$B,2,0),"Not Mapped"))</f>
        <v/>
      </c>
      <c r="R2240" s="36">
        <f>IF($B2240="","",IF(COUNTIF(Exclusions!$A:$A,$B2240)&gt;0,"Yes","No"))</f>
        <v/>
      </c>
      <c r="S2240" s="38">
        <f>IF($B2240="","",MIN(1,DAY($A2240)/IF($N2240="Superstore",Settings!$B$5,Settings!$B$4)))</f>
        <v/>
      </c>
      <c r="T2240" s="38">
        <f>IF(OR($B2240="",$G2240="",$S2240=0),"",$G2240/$S2240)</f>
        <v/>
      </c>
      <c r="U2240" s="36">
        <f>IF($T2240="","",IF($T2240&lt;Settings!$B$8,"Critical",IF($T2240&lt;Settings!$B$9,"Semi Critical","Non Critical")))</f>
        <v/>
      </c>
      <c r="V2240" s="28" t="n"/>
      <c r="Z2240">
        <f>IF($B2240="","",IFERROR(VLOOKUP($B2240,'Plan HC for CCA'!$A:$B,2,0),""))</f>
        <v/>
      </c>
      <c r="AA2240">
        <f>IF(OR($B2240="",$Z2240=""),"",IF(N($M2240)&lt;$Z2240,"Delta","No Delta"))</f>
        <v/>
      </c>
      <c r="AB2240">
        <f>IF(OR($B2240="",$Z2240=""),"",MAX(0,$Z2240-N($M2240)))</f>
        <v/>
      </c>
      <c r="AC2240" s="46">
        <f>IF($B2240="","",IFERROR(INDEX('CCA Util %'!$H:$H,MATCH($B2240,'CCA Util %'!$E:$E,0)),""))</f>
        <v/>
      </c>
      <c r="AD2240">
        <f>IF($B2240="","",IFERROR(INDEX('CCA Util %'!$G:$G,MATCH($B2240,'CCA Util %'!$E:$E,0)),""))</f>
        <v/>
      </c>
      <c r="AE2240">
        <f>IF(OR($B2240="",$U2240=""),"",$U2240&amp;" &amp; "&amp;IF(OR($AD2240="",$AD2240=0),"Util NA",$AD2240&amp;" Util"))</f>
        <v/>
      </c>
    </row>
    <row r="2241" ht="15.75" customHeight="1" s="42">
      <c r="A2241" s="41" t="n"/>
      <c r="G2241" s="38" t="n"/>
      <c r="H2241" s="38" t="n"/>
      <c r="I2241" s="38" t="n"/>
      <c r="J2241" s="38" t="n"/>
      <c r="K2241" s="38" t="n"/>
      <c r="L2241" s="38" t="n"/>
      <c r="N2241" s="36">
        <f>IF($B2241="","",IF($C2241="SUPERSTORE","Superstore","DH"))</f>
        <v/>
      </c>
      <c r="O2241" s="36">
        <f>IF($B2241="","",IFERROR(VLOOKUP($B2241,Mapping!$A:$C,2,0),"Not Mapped"))</f>
        <v/>
      </c>
      <c r="P2241" s="36">
        <f>IF($B2241="","",IFERROR(VLOOKUP($B2241,Mapping!$A:$C,3,0),"Not Mapped"))</f>
        <v/>
      </c>
      <c r="Q2241" s="36">
        <f>IF($B2241="","",IFERROR(VLOOKUP($O2241,Leaders!$A:$B,2,0),"Not Mapped"))</f>
        <v/>
      </c>
      <c r="R2241" s="36">
        <f>IF($B2241="","",IF(COUNTIF(Exclusions!$A:$A,$B2241)&gt;0,"Yes","No"))</f>
        <v/>
      </c>
      <c r="S2241" s="38">
        <f>IF($B2241="","",MIN(1,DAY($A2241)/IF($N2241="Superstore",Settings!$B$5,Settings!$B$4)))</f>
        <v/>
      </c>
      <c r="T2241" s="38">
        <f>IF(OR($B2241="",$G2241="",$S2241=0),"",$G2241/$S2241)</f>
        <v/>
      </c>
      <c r="U2241" s="36">
        <f>IF($T2241="","",IF($T2241&lt;Settings!$B$8,"Critical",IF($T2241&lt;Settings!$B$9,"Semi Critical","Non Critical")))</f>
        <v/>
      </c>
      <c r="V2241" s="28" t="n"/>
      <c r="Z2241">
        <f>IF($B2241="","",IFERROR(VLOOKUP($B2241,'Plan HC for CCA'!$A:$B,2,0),""))</f>
        <v/>
      </c>
      <c r="AA2241">
        <f>IF(OR($B2241="",$Z2241=""),"",IF(N($M2241)&lt;$Z2241,"Delta","No Delta"))</f>
        <v/>
      </c>
      <c r="AB2241">
        <f>IF(OR($B2241="",$Z2241=""),"",MAX(0,$Z2241-N($M2241)))</f>
        <v/>
      </c>
      <c r="AC2241" s="46">
        <f>IF($B2241="","",IFERROR(INDEX('CCA Util %'!$H:$H,MATCH($B2241,'CCA Util %'!$E:$E,0)),""))</f>
        <v/>
      </c>
      <c r="AD2241">
        <f>IF($B2241="","",IFERROR(INDEX('CCA Util %'!$G:$G,MATCH($B2241,'CCA Util %'!$E:$E,0)),""))</f>
        <v/>
      </c>
      <c r="AE2241">
        <f>IF(OR($B2241="",$U2241=""),"",$U2241&amp;" &amp; "&amp;IF(OR($AD2241="",$AD2241=0),"Util NA",$AD2241&amp;" Util"))</f>
        <v/>
      </c>
    </row>
    <row r="2242" ht="15.75" customHeight="1" s="42">
      <c r="A2242" s="41" t="n"/>
      <c r="G2242" s="38" t="n"/>
      <c r="H2242" s="38" t="n"/>
      <c r="I2242" s="38" t="n"/>
      <c r="J2242" s="38" t="n"/>
      <c r="K2242" s="38" t="n"/>
      <c r="L2242" s="38" t="n"/>
      <c r="N2242" s="36">
        <f>IF($B2242="","",IF($C2242="SUPERSTORE","Superstore","DH"))</f>
        <v/>
      </c>
      <c r="O2242" s="36">
        <f>IF($B2242="","",IFERROR(VLOOKUP($B2242,Mapping!$A:$C,2,0),"Not Mapped"))</f>
        <v/>
      </c>
      <c r="P2242" s="36">
        <f>IF($B2242="","",IFERROR(VLOOKUP($B2242,Mapping!$A:$C,3,0),"Not Mapped"))</f>
        <v/>
      </c>
      <c r="Q2242" s="36">
        <f>IF($B2242="","",IFERROR(VLOOKUP($O2242,Leaders!$A:$B,2,0),"Not Mapped"))</f>
        <v/>
      </c>
      <c r="R2242" s="36">
        <f>IF($B2242="","",IF(COUNTIF(Exclusions!$A:$A,$B2242)&gt;0,"Yes","No"))</f>
        <v/>
      </c>
      <c r="S2242" s="38">
        <f>IF($B2242="","",MIN(1,DAY($A2242)/IF($N2242="Superstore",Settings!$B$5,Settings!$B$4)))</f>
        <v/>
      </c>
      <c r="T2242" s="38">
        <f>IF(OR($B2242="",$G2242="",$S2242=0),"",$G2242/$S2242)</f>
        <v/>
      </c>
      <c r="U2242" s="36">
        <f>IF($T2242="","",IF($T2242&lt;Settings!$B$8,"Critical",IF($T2242&lt;Settings!$B$9,"Semi Critical","Non Critical")))</f>
        <v/>
      </c>
      <c r="V2242" s="28" t="n"/>
      <c r="Z2242">
        <f>IF($B2242="","",IFERROR(VLOOKUP($B2242,'Plan HC for CCA'!$A:$B,2,0),""))</f>
        <v/>
      </c>
      <c r="AA2242">
        <f>IF(OR($B2242="",$Z2242=""),"",IF(N($M2242)&lt;$Z2242,"Delta","No Delta"))</f>
        <v/>
      </c>
      <c r="AB2242">
        <f>IF(OR($B2242="",$Z2242=""),"",MAX(0,$Z2242-N($M2242)))</f>
        <v/>
      </c>
      <c r="AC2242" s="46">
        <f>IF($B2242="","",IFERROR(INDEX('CCA Util %'!$H:$H,MATCH($B2242,'CCA Util %'!$E:$E,0)),""))</f>
        <v/>
      </c>
      <c r="AD2242">
        <f>IF($B2242="","",IFERROR(INDEX('CCA Util %'!$G:$G,MATCH($B2242,'CCA Util %'!$E:$E,0)),""))</f>
        <v/>
      </c>
      <c r="AE2242">
        <f>IF(OR($B2242="",$U2242=""),"",$U2242&amp;" &amp; "&amp;IF(OR($AD2242="",$AD2242=0),"Util NA",$AD2242&amp;" Util"))</f>
        <v/>
      </c>
    </row>
    <row r="2243" ht="15.75" customHeight="1" s="42">
      <c r="A2243" s="41" t="n"/>
      <c r="G2243" s="38" t="n"/>
      <c r="H2243" s="38" t="n"/>
      <c r="I2243" s="38" t="n"/>
      <c r="J2243" s="38" t="n"/>
      <c r="K2243" s="38" t="n"/>
      <c r="L2243" s="38" t="n"/>
      <c r="N2243" s="36">
        <f>IF($B2243="","",IF($C2243="SUPERSTORE","Superstore","DH"))</f>
        <v/>
      </c>
      <c r="O2243" s="36">
        <f>IF($B2243="","",IFERROR(VLOOKUP($B2243,Mapping!$A:$C,2,0),"Not Mapped"))</f>
        <v/>
      </c>
      <c r="P2243" s="36">
        <f>IF($B2243="","",IFERROR(VLOOKUP($B2243,Mapping!$A:$C,3,0),"Not Mapped"))</f>
        <v/>
      </c>
      <c r="Q2243" s="36">
        <f>IF($B2243="","",IFERROR(VLOOKUP($O2243,Leaders!$A:$B,2,0),"Not Mapped"))</f>
        <v/>
      </c>
      <c r="R2243" s="36">
        <f>IF($B2243="","",IF(COUNTIF(Exclusions!$A:$A,$B2243)&gt;0,"Yes","No"))</f>
        <v/>
      </c>
      <c r="S2243" s="38">
        <f>IF($B2243="","",MIN(1,DAY($A2243)/IF($N2243="Superstore",Settings!$B$5,Settings!$B$4)))</f>
        <v/>
      </c>
      <c r="T2243" s="38">
        <f>IF(OR($B2243="",$G2243="",$S2243=0),"",$G2243/$S2243)</f>
        <v/>
      </c>
      <c r="U2243" s="36">
        <f>IF($T2243="","",IF($T2243&lt;Settings!$B$8,"Critical",IF($T2243&lt;Settings!$B$9,"Semi Critical","Non Critical")))</f>
        <v/>
      </c>
      <c r="V2243" s="28" t="n"/>
      <c r="Z2243">
        <f>IF($B2243="","",IFERROR(VLOOKUP($B2243,'Plan HC for CCA'!$A:$B,2,0),""))</f>
        <v/>
      </c>
      <c r="AA2243">
        <f>IF(OR($B2243="",$Z2243=""),"",IF(N($M2243)&lt;$Z2243,"Delta","No Delta"))</f>
        <v/>
      </c>
      <c r="AB2243">
        <f>IF(OR($B2243="",$Z2243=""),"",MAX(0,$Z2243-N($M2243)))</f>
        <v/>
      </c>
      <c r="AC2243" s="46">
        <f>IF($B2243="","",IFERROR(INDEX('CCA Util %'!$H:$H,MATCH($B2243,'CCA Util %'!$E:$E,0)),""))</f>
        <v/>
      </c>
      <c r="AD2243">
        <f>IF($B2243="","",IFERROR(INDEX('CCA Util %'!$G:$G,MATCH($B2243,'CCA Util %'!$E:$E,0)),""))</f>
        <v/>
      </c>
      <c r="AE2243">
        <f>IF(OR($B2243="",$U2243=""),"",$U2243&amp;" &amp; "&amp;IF(OR($AD2243="",$AD2243=0),"Util NA",$AD2243&amp;" Util"))</f>
        <v/>
      </c>
    </row>
    <row r="2244" ht="15.75" customHeight="1" s="42">
      <c r="A2244" s="41" t="n"/>
      <c r="G2244" s="38" t="n"/>
      <c r="H2244" s="38" t="n"/>
      <c r="I2244" s="38" t="n"/>
      <c r="J2244" s="38" t="n"/>
      <c r="K2244" s="38" t="n"/>
      <c r="L2244" s="38" t="n"/>
      <c r="N2244" s="36">
        <f>IF($B2244="","",IF($C2244="SUPERSTORE","Superstore","DH"))</f>
        <v/>
      </c>
      <c r="O2244" s="36">
        <f>IF($B2244="","",IFERROR(VLOOKUP($B2244,Mapping!$A:$C,2,0),"Not Mapped"))</f>
        <v/>
      </c>
      <c r="P2244" s="36">
        <f>IF($B2244="","",IFERROR(VLOOKUP($B2244,Mapping!$A:$C,3,0),"Not Mapped"))</f>
        <v/>
      </c>
      <c r="Q2244" s="36">
        <f>IF($B2244="","",IFERROR(VLOOKUP($O2244,Leaders!$A:$B,2,0),"Not Mapped"))</f>
        <v/>
      </c>
      <c r="R2244" s="36">
        <f>IF($B2244="","",IF(COUNTIF(Exclusions!$A:$A,$B2244)&gt;0,"Yes","No"))</f>
        <v/>
      </c>
      <c r="S2244" s="38">
        <f>IF($B2244="","",MIN(1,DAY($A2244)/IF($N2244="Superstore",Settings!$B$5,Settings!$B$4)))</f>
        <v/>
      </c>
      <c r="T2244" s="38">
        <f>IF(OR($B2244="",$G2244="",$S2244=0),"",$G2244/$S2244)</f>
        <v/>
      </c>
      <c r="U2244" s="36">
        <f>IF($T2244="","",IF($T2244&lt;Settings!$B$8,"Critical",IF($T2244&lt;Settings!$B$9,"Semi Critical","Non Critical")))</f>
        <v/>
      </c>
      <c r="V2244" s="28" t="n"/>
      <c r="Z2244">
        <f>IF($B2244="","",IFERROR(VLOOKUP($B2244,'Plan HC for CCA'!$A:$B,2,0),""))</f>
        <v/>
      </c>
      <c r="AA2244">
        <f>IF(OR($B2244="",$Z2244=""),"",IF(N($M2244)&lt;$Z2244,"Delta","No Delta"))</f>
        <v/>
      </c>
      <c r="AB2244">
        <f>IF(OR($B2244="",$Z2244=""),"",MAX(0,$Z2244-N($M2244)))</f>
        <v/>
      </c>
      <c r="AC2244" s="46">
        <f>IF($B2244="","",IFERROR(INDEX('CCA Util %'!$H:$H,MATCH($B2244,'CCA Util %'!$E:$E,0)),""))</f>
        <v/>
      </c>
      <c r="AD2244">
        <f>IF($B2244="","",IFERROR(INDEX('CCA Util %'!$G:$G,MATCH($B2244,'CCA Util %'!$E:$E,0)),""))</f>
        <v/>
      </c>
      <c r="AE2244">
        <f>IF(OR($B2244="",$U2244=""),"",$U2244&amp;" &amp; "&amp;IF(OR($AD2244="",$AD2244=0),"Util NA",$AD2244&amp;" Util"))</f>
        <v/>
      </c>
    </row>
    <row r="2245" ht="15.75" customHeight="1" s="42">
      <c r="A2245" s="41" t="n"/>
      <c r="G2245" s="38" t="n"/>
      <c r="H2245" s="38" t="n"/>
      <c r="I2245" s="38" t="n"/>
      <c r="J2245" s="38" t="n"/>
      <c r="K2245" s="38" t="n"/>
      <c r="L2245" s="38" t="n"/>
      <c r="N2245" s="36">
        <f>IF($B2245="","",IF($C2245="SUPERSTORE","Superstore","DH"))</f>
        <v/>
      </c>
      <c r="O2245" s="36">
        <f>IF($B2245="","",IFERROR(VLOOKUP($B2245,Mapping!$A:$C,2,0),"Not Mapped"))</f>
        <v/>
      </c>
      <c r="P2245" s="36">
        <f>IF($B2245="","",IFERROR(VLOOKUP($B2245,Mapping!$A:$C,3,0),"Not Mapped"))</f>
        <v/>
      </c>
      <c r="Q2245" s="36">
        <f>IF($B2245="","",IFERROR(VLOOKUP($O2245,Leaders!$A:$B,2,0),"Not Mapped"))</f>
        <v/>
      </c>
      <c r="R2245" s="36">
        <f>IF($B2245="","",IF(COUNTIF(Exclusions!$A:$A,$B2245)&gt;0,"Yes","No"))</f>
        <v/>
      </c>
      <c r="S2245" s="38">
        <f>IF($B2245="","",MIN(1,DAY($A2245)/IF($N2245="Superstore",Settings!$B$5,Settings!$B$4)))</f>
        <v/>
      </c>
      <c r="T2245" s="38">
        <f>IF(OR($B2245="",$G2245="",$S2245=0),"",$G2245/$S2245)</f>
        <v/>
      </c>
      <c r="U2245" s="36">
        <f>IF($T2245="","",IF($T2245&lt;Settings!$B$8,"Critical",IF($T2245&lt;Settings!$B$9,"Semi Critical","Non Critical")))</f>
        <v/>
      </c>
      <c r="V2245" s="28" t="n"/>
      <c r="Z2245">
        <f>IF($B2245="","",IFERROR(VLOOKUP($B2245,'Plan HC for CCA'!$A:$B,2,0),""))</f>
        <v/>
      </c>
      <c r="AA2245">
        <f>IF(OR($B2245="",$Z2245=""),"",IF(N($M2245)&lt;$Z2245,"Delta","No Delta"))</f>
        <v/>
      </c>
      <c r="AB2245">
        <f>IF(OR($B2245="",$Z2245=""),"",MAX(0,$Z2245-N($M2245)))</f>
        <v/>
      </c>
      <c r="AC2245" s="46">
        <f>IF($B2245="","",IFERROR(INDEX('CCA Util %'!$H:$H,MATCH($B2245,'CCA Util %'!$E:$E,0)),""))</f>
        <v/>
      </c>
      <c r="AD2245">
        <f>IF($B2245="","",IFERROR(INDEX('CCA Util %'!$G:$G,MATCH($B2245,'CCA Util %'!$E:$E,0)),""))</f>
        <v/>
      </c>
      <c r="AE2245">
        <f>IF(OR($B2245="",$U2245=""),"",$U2245&amp;" &amp; "&amp;IF(OR($AD2245="",$AD2245=0),"Util NA",$AD2245&amp;" Util"))</f>
        <v/>
      </c>
    </row>
    <row r="2246" ht="15.75" customHeight="1" s="42">
      <c r="A2246" s="41" t="n"/>
      <c r="G2246" s="38" t="n"/>
      <c r="H2246" s="38" t="n"/>
      <c r="I2246" s="38" t="n"/>
      <c r="J2246" s="38" t="n"/>
      <c r="K2246" s="38" t="n"/>
      <c r="L2246" s="38" t="n"/>
      <c r="N2246" s="36">
        <f>IF($B2246="","",IF($C2246="SUPERSTORE","Superstore","DH"))</f>
        <v/>
      </c>
      <c r="O2246" s="36">
        <f>IF($B2246="","",IFERROR(VLOOKUP($B2246,Mapping!$A:$C,2,0),"Not Mapped"))</f>
        <v/>
      </c>
      <c r="P2246" s="36">
        <f>IF($B2246="","",IFERROR(VLOOKUP($B2246,Mapping!$A:$C,3,0),"Not Mapped"))</f>
        <v/>
      </c>
      <c r="Q2246" s="36">
        <f>IF($B2246="","",IFERROR(VLOOKUP($O2246,Leaders!$A:$B,2,0),"Not Mapped"))</f>
        <v/>
      </c>
      <c r="R2246" s="36">
        <f>IF($B2246="","",IF(COUNTIF(Exclusions!$A:$A,$B2246)&gt;0,"Yes","No"))</f>
        <v/>
      </c>
      <c r="S2246" s="38">
        <f>IF($B2246="","",MIN(1,DAY($A2246)/IF($N2246="Superstore",Settings!$B$5,Settings!$B$4)))</f>
        <v/>
      </c>
      <c r="T2246" s="38">
        <f>IF(OR($B2246="",$G2246="",$S2246=0),"",$G2246/$S2246)</f>
        <v/>
      </c>
      <c r="U2246" s="36">
        <f>IF($T2246="","",IF($T2246&lt;Settings!$B$8,"Critical",IF($T2246&lt;Settings!$B$9,"Semi Critical","Non Critical")))</f>
        <v/>
      </c>
      <c r="V2246" s="28" t="n"/>
      <c r="Z2246">
        <f>IF($B2246="","",IFERROR(VLOOKUP($B2246,'Plan HC for CCA'!$A:$B,2,0),""))</f>
        <v/>
      </c>
      <c r="AA2246">
        <f>IF(OR($B2246="",$Z2246=""),"",IF(N($M2246)&lt;$Z2246,"Delta","No Delta"))</f>
        <v/>
      </c>
      <c r="AB2246">
        <f>IF(OR($B2246="",$Z2246=""),"",MAX(0,$Z2246-N($M2246)))</f>
        <v/>
      </c>
      <c r="AC2246" s="46">
        <f>IF($B2246="","",IFERROR(INDEX('CCA Util %'!$H:$H,MATCH($B2246,'CCA Util %'!$E:$E,0)),""))</f>
        <v/>
      </c>
      <c r="AD2246">
        <f>IF($B2246="","",IFERROR(INDEX('CCA Util %'!$G:$G,MATCH($B2246,'CCA Util %'!$E:$E,0)),""))</f>
        <v/>
      </c>
      <c r="AE2246">
        <f>IF(OR($B2246="",$U2246=""),"",$U2246&amp;" &amp; "&amp;IF(OR($AD2246="",$AD2246=0),"Util NA",$AD2246&amp;" Util"))</f>
        <v/>
      </c>
    </row>
    <row r="2247" ht="15.75" customHeight="1" s="42">
      <c r="A2247" s="41" t="n"/>
      <c r="G2247" s="38" t="n"/>
      <c r="H2247" s="38" t="n"/>
      <c r="I2247" s="38" t="n"/>
      <c r="J2247" s="38" t="n"/>
      <c r="K2247" s="38" t="n"/>
      <c r="L2247" s="38" t="n"/>
      <c r="N2247" s="36">
        <f>IF($B2247="","",IF($C2247="SUPERSTORE","Superstore","DH"))</f>
        <v/>
      </c>
      <c r="O2247" s="36">
        <f>IF($B2247="","",IFERROR(VLOOKUP($B2247,Mapping!$A:$C,2,0),"Not Mapped"))</f>
        <v/>
      </c>
      <c r="P2247" s="36">
        <f>IF($B2247="","",IFERROR(VLOOKUP($B2247,Mapping!$A:$C,3,0),"Not Mapped"))</f>
        <v/>
      </c>
      <c r="Q2247" s="36">
        <f>IF($B2247="","",IFERROR(VLOOKUP($O2247,Leaders!$A:$B,2,0),"Not Mapped"))</f>
        <v/>
      </c>
      <c r="R2247" s="36">
        <f>IF($B2247="","",IF(COUNTIF(Exclusions!$A:$A,$B2247)&gt;0,"Yes","No"))</f>
        <v/>
      </c>
      <c r="S2247" s="38">
        <f>IF($B2247="","",MIN(1,DAY($A2247)/IF($N2247="Superstore",Settings!$B$5,Settings!$B$4)))</f>
        <v/>
      </c>
      <c r="T2247" s="38">
        <f>IF(OR($B2247="",$G2247="",$S2247=0),"",$G2247/$S2247)</f>
        <v/>
      </c>
      <c r="U2247" s="36">
        <f>IF($T2247="","",IF($T2247&lt;Settings!$B$8,"Critical",IF($T2247&lt;Settings!$B$9,"Semi Critical","Non Critical")))</f>
        <v/>
      </c>
      <c r="V2247" s="28" t="n"/>
      <c r="Z2247">
        <f>IF($B2247="","",IFERROR(VLOOKUP($B2247,'Plan HC for CCA'!$A:$B,2,0),""))</f>
        <v/>
      </c>
      <c r="AA2247">
        <f>IF(OR($B2247="",$Z2247=""),"",IF(N($M2247)&lt;$Z2247,"Delta","No Delta"))</f>
        <v/>
      </c>
      <c r="AB2247">
        <f>IF(OR($B2247="",$Z2247=""),"",MAX(0,$Z2247-N($M2247)))</f>
        <v/>
      </c>
      <c r="AC2247" s="46">
        <f>IF($B2247="","",IFERROR(INDEX('CCA Util %'!$H:$H,MATCH($B2247,'CCA Util %'!$E:$E,0)),""))</f>
        <v/>
      </c>
      <c r="AD2247">
        <f>IF($B2247="","",IFERROR(INDEX('CCA Util %'!$G:$G,MATCH($B2247,'CCA Util %'!$E:$E,0)),""))</f>
        <v/>
      </c>
      <c r="AE2247">
        <f>IF(OR($B2247="",$U2247=""),"",$U2247&amp;" &amp; "&amp;IF(OR($AD2247="",$AD2247=0),"Util NA",$AD2247&amp;" Util"))</f>
        <v/>
      </c>
    </row>
    <row r="2248" ht="15.75" customHeight="1" s="42">
      <c r="A2248" s="41" t="n"/>
      <c r="G2248" s="38" t="n"/>
      <c r="H2248" s="38" t="n"/>
      <c r="I2248" s="38" t="n"/>
      <c r="J2248" s="38" t="n"/>
      <c r="K2248" s="38" t="n"/>
      <c r="L2248" s="38" t="n"/>
      <c r="N2248" s="36">
        <f>IF($B2248="","",IF($C2248="SUPERSTORE","Superstore","DH"))</f>
        <v/>
      </c>
      <c r="O2248" s="36">
        <f>IF($B2248="","",IFERROR(VLOOKUP($B2248,Mapping!$A:$C,2,0),"Not Mapped"))</f>
        <v/>
      </c>
      <c r="P2248" s="36">
        <f>IF($B2248="","",IFERROR(VLOOKUP($B2248,Mapping!$A:$C,3,0),"Not Mapped"))</f>
        <v/>
      </c>
      <c r="Q2248" s="36">
        <f>IF($B2248="","",IFERROR(VLOOKUP($O2248,Leaders!$A:$B,2,0),"Not Mapped"))</f>
        <v/>
      </c>
      <c r="R2248" s="36">
        <f>IF($B2248="","",IF(COUNTIF(Exclusions!$A:$A,$B2248)&gt;0,"Yes","No"))</f>
        <v/>
      </c>
      <c r="S2248" s="38">
        <f>IF($B2248="","",MIN(1,DAY($A2248)/IF($N2248="Superstore",Settings!$B$5,Settings!$B$4)))</f>
        <v/>
      </c>
      <c r="T2248" s="38">
        <f>IF(OR($B2248="",$G2248="",$S2248=0),"",$G2248/$S2248)</f>
        <v/>
      </c>
      <c r="U2248" s="36">
        <f>IF($T2248="","",IF($T2248&lt;Settings!$B$8,"Critical",IF($T2248&lt;Settings!$B$9,"Semi Critical","Non Critical")))</f>
        <v/>
      </c>
      <c r="V2248" s="28" t="n"/>
      <c r="Z2248">
        <f>IF($B2248="","",IFERROR(VLOOKUP($B2248,'Plan HC for CCA'!$A:$B,2,0),""))</f>
        <v/>
      </c>
      <c r="AA2248">
        <f>IF(OR($B2248="",$Z2248=""),"",IF(N($M2248)&lt;$Z2248,"Delta","No Delta"))</f>
        <v/>
      </c>
      <c r="AB2248">
        <f>IF(OR($B2248="",$Z2248=""),"",MAX(0,$Z2248-N($M2248)))</f>
        <v/>
      </c>
      <c r="AC2248" s="46">
        <f>IF($B2248="","",IFERROR(INDEX('CCA Util %'!$H:$H,MATCH($B2248,'CCA Util %'!$E:$E,0)),""))</f>
        <v/>
      </c>
      <c r="AD2248">
        <f>IF($B2248="","",IFERROR(INDEX('CCA Util %'!$G:$G,MATCH($B2248,'CCA Util %'!$E:$E,0)),""))</f>
        <v/>
      </c>
      <c r="AE2248">
        <f>IF(OR($B2248="",$U2248=""),"",$U2248&amp;" &amp; "&amp;IF(OR($AD2248="",$AD2248=0),"Util NA",$AD2248&amp;" Util"))</f>
        <v/>
      </c>
    </row>
    <row r="2249" ht="15.75" customHeight="1" s="42">
      <c r="A2249" s="41" t="n"/>
      <c r="G2249" s="38" t="n"/>
      <c r="H2249" s="38" t="n"/>
      <c r="I2249" s="38" t="n"/>
      <c r="J2249" s="38" t="n"/>
      <c r="K2249" s="38" t="n"/>
      <c r="L2249" s="38" t="n"/>
      <c r="N2249" s="36">
        <f>IF($B2249="","",IF($C2249="SUPERSTORE","Superstore","DH"))</f>
        <v/>
      </c>
      <c r="O2249" s="36">
        <f>IF($B2249="","",IFERROR(VLOOKUP($B2249,Mapping!$A:$C,2,0),"Not Mapped"))</f>
        <v/>
      </c>
      <c r="P2249" s="36">
        <f>IF($B2249="","",IFERROR(VLOOKUP($B2249,Mapping!$A:$C,3,0),"Not Mapped"))</f>
        <v/>
      </c>
      <c r="Q2249" s="36">
        <f>IF($B2249="","",IFERROR(VLOOKUP($O2249,Leaders!$A:$B,2,0),"Not Mapped"))</f>
        <v/>
      </c>
      <c r="R2249" s="36">
        <f>IF($B2249="","",IF(COUNTIF(Exclusions!$A:$A,$B2249)&gt;0,"Yes","No"))</f>
        <v/>
      </c>
      <c r="S2249" s="38">
        <f>IF($B2249="","",MIN(1,DAY($A2249)/IF($N2249="Superstore",Settings!$B$5,Settings!$B$4)))</f>
        <v/>
      </c>
      <c r="T2249" s="38">
        <f>IF(OR($B2249="",$G2249="",$S2249=0),"",$G2249/$S2249)</f>
        <v/>
      </c>
      <c r="U2249" s="36">
        <f>IF($T2249="","",IF($T2249&lt;Settings!$B$8,"Critical",IF($T2249&lt;Settings!$B$9,"Semi Critical","Non Critical")))</f>
        <v/>
      </c>
      <c r="V2249" s="28" t="n"/>
      <c r="Z2249">
        <f>IF($B2249="","",IFERROR(VLOOKUP($B2249,'Plan HC for CCA'!$A:$B,2,0),""))</f>
        <v/>
      </c>
      <c r="AA2249">
        <f>IF(OR($B2249="",$Z2249=""),"",IF(N($M2249)&lt;$Z2249,"Delta","No Delta"))</f>
        <v/>
      </c>
      <c r="AB2249">
        <f>IF(OR($B2249="",$Z2249=""),"",MAX(0,$Z2249-N($M2249)))</f>
        <v/>
      </c>
      <c r="AC2249" s="46">
        <f>IF($B2249="","",IFERROR(INDEX('CCA Util %'!$H:$H,MATCH($B2249,'CCA Util %'!$E:$E,0)),""))</f>
        <v/>
      </c>
      <c r="AD2249">
        <f>IF($B2249="","",IFERROR(INDEX('CCA Util %'!$G:$G,MATCH($B2249,'CCA Util %'!$E:$E,0)),""))</f>
        <v/>
      </c>
      <c r="AE2249">
        <f>IF(OR($B2249="",$U2249=""),"",$U2249&amp;" &amp; "&amp;IF(OR($AD2249="",$AD2249=0),"Util NA",$AD2249&amp;" Util"))</f>
        <v/>
      </c>
    </row>
    <row r="2250" ht="15.75" customHeight="1" s="42">
      <c r="A2250" s="41" t="n"/>
      <c r="G2250" s="38" t="n"/>
      <c r="H2250" s="38" t="n"/>
      <c r="I2250" s="38" t="n"/>
      <c r="J2250" s="38" t="n"/>
      <c r="K2250" s="38" t="n"/>
      <c r="L2250" s="38" t="n"/>
      <c r="N2250" s="36">
        <f>IF($B2250="","",IF($C2250="SUPERSTORE","Superstore","DH"))</f>
        <v/>
      </c>
      <c r="O2250" s="36">
        <f>IF($B2250="","",IFERROR(VLOOKUP($B2250,Mapping!$A:$C,2,0),"Not Mapped"))</f>
        <v/>
      </c>
      <c r="P2250" s="36">
        <f>IF($B2250="","",IFERROR(VLOOKUP($B2250,Mapping!$A:$C,3,0),"Not Mapped"))</f>
        <v/>
      </c>
      <c r="Q2250" s="36">
        <f>IF($B2250="","",IFERROR(VLOOKUP($O2250,Leaders!$A:$B,2,0),"Not Mapped"))</f>
        <v/>
      </c>
      <c r="R2250" s="36">
        <f>IF($B2250="","",IF(COUNTIF(Exclusions!$A:$A,$B2250)&gt;0,"Yes","No"))</f>
        <v/>
      </c>
      <c r="S2250" s="38">
        <f>IF($B2250="","",MIN(1,DAY($A2250)/IF($N2250="Superstore",Settings!$B$5,Settings!$B$4)))</f>
        <v/>
      </c>
      <c r="T2250" s="38">
        <f>IF(OR($B2250="",$G2250="",$S2250=0),"",$G2250/$S2250)</f>
        <v/>
      </c>
      <c r="U2250" s="36">
        <f>IF($T2250="","",IF($T2250&lt;Settings!$B$8,"Critical",IF($T2250&lt;Settings!$B$9,"Semi Critical","Non Critical")))</f>
        <v/>
      </c>
      <c r="V2250" s="28" t="n"/>
      <c r="Z2250">
        <f>IF($B2250="","",IFERROR(VLOOKUP($B2250,'Plan HC for CCA'!$A:$B,2,0),""))</f>
        <v/>
      </c>
      <c r="AA2250">
        <f>IF(OR($B2250="",$Z2250=""),"",IF(N($M2250)&lt;$Z2250,"Delta","No Delta"))</f>
        <v/>
      </c>
      <c r="AB2250">
        <f>IF(OR($B2250="",$Z2250=""),"",MAX(0,$Z2250-N($M2250)))</f>
        <v/>
      </c>
      <c r="AC2250" s="46">
        <f>IF($B2250="","",IFERROR(INDEX('CCA Util %'!$H:$H,MATCH($B2250,'CCA Util %'!$E:$E,0)),""))</f>
        <v/>
      </c>
      <c r="AD2250">
        <f>IF($B2250="","",IFERROR(INDEX('CCA Util %'!$G:$G,MATCH($B2250,'CCA Util %'!$E:$E,0)),""))</f>
        <v/>
      </c>
      <c r="AE2250">
        <f>IF(OR($B2250="",$U2250=""),"",$U2250&amp;" &amp; "&amp;IF(OR($AD2250="",$AD2250=0),"Util NA",$AD2250&amp;" Util"))</f>
        <v/>
      </c>
    </row>
    <row r="2251" ht="15.75" customHeight="1" s="42">
      <c r="A2251" s="41" t="n"/>
      <c r="G2251" s="38" t="n"/>
      <c r="H2251" s="38" t="n"/>
      <c r="I2251" s="38" t="n"/>
      <c r="J2251" s="38" t="n"/>
      <c r="K2251" s="38" t="n"/>
      <c r="L2251" s="38" t="n"/>
      <c r="N2251" s="36">
        <f>IF($B2251="","",IF($C2251="SUPERSTORE","Superstore","DH"))</f>
        <v/>
      </c>
      <c r="O2251" s="36">
        <f>IF($B2251="","",IFERROR(VLOOKUP($B2251,Mapping!$A:$C,2,0),"Not Mapped"))</f>
        <v/>
      </c>
      <c r="P2251" s="36">
        <f>IF($B2251="","",IFERROR(VLOOKUP($B2251,Mapping!$A:$C,3,0),"Not Mapped"))</f>
        <v/>
      </c>
      <c r="Q2251" s="36">
        <f>IF($B2251="","",IFERROR(VLOOKUP($O2251,Leaders!$A:$B,2,0),"Not Mapped"))</f>
        <v/>
      </c>
      <c r="R2251" s="36">
        <f>IF($B2251="","",IF(COUNTIF(Exclusions!$A:$A,$B2251)&gt;0,"Yes","No"))</f>
        <v/>
      </c>
      <c r="S2251" s="38">
        <f>IF($B2251="","",MIN(1,DAY($A2251)/IF($N2251="Superstore",Settings!$B$5,Settings!$B$4)))</f>
        <v/>
      </c>
      <c r="T2251" s="38">
        <f>IF(OR($B2251="",$G2251="",$S2251=0),"",$G2251/$S2251)</f>
        <v/>
      </c>
      <c r="U2251" s="36">
        <f>IF($T2251="","",IF($T2251&lt;Settings!$B$8,"Critical",IF($T2251&lt;Settings!$B$9,"Semi Critical","Non Critical")))</f>
        <v/>
      </c>
      <c r="V2251" s="28" t="n"/>
      <c r="Z2251">
        <f>IF($B2251="","",IFERROR(VLOOKUP($B2251,'Plan HC for CCA'!$A:$B,2,0),""))</f>
        <v/>
      </c>
      <c r="AA2251">
        <f>IF(OR($B2251="",$Z2251=""),"",IF(N($M2251)&lt;$Z2251,"Delta","No Delta"))</f>
        <v/>
      </c>
      <c r="AB2251">
        <f>IF(OR($B2251="",$Z2251=""),"",MAX(0,$Z2251-N($M2251)))</f>
        <v/>
      </c>
      <c r="AC2251" s="46">
        <f>IF($B2251="","",IFERROR(INDEX('CCA Util %'!$H:$H,MATCH($B2251,'CCA Util %'!$E:$E,0)),""))</f>
        <v/>
      </c>
      <c r="AD2251">
        <f>IF($B2251="","",IFERROR(INDEX('CCA Util %'!$G:$G,MATCH($B2251,'CCA Util %'!$E:$E,0)),""))</f>
        <v/>
      </c>
      <c r="AE2251">
        <f>IF(OR($B2251="",$U2251=""),"",$U2251&amp;" &amp; "&amp;IF(OR($AD2251="",$AD2251=0),"Util NA",$AD2251&amp;" Util"))</f>
        <v/>
      </c>
    </row>
    <row r="2252" ht="15.75" customHeight="1" s="42">
      <c r="A2252" s="41" t="n"/>
      <c r="G2252" s="38" t="n"/>
      <c r="H2252" s="38" t="n"/>
      <c r="I2252" s="38" t="n"/>
      <c r="J2252" s="38" t="n"/>
      <c r="K2252" s="38" t="n"/>
      <c r="L2252" s="38" t="n"/>
      <c r="N2252" s="36">
        <f>IF($B2252="","",IF($C2252="SUPERSTORE","Superstore","DH"))</f>
        <v/>
      </c>
      <c r="O2252" s="36">
        <f>IF($B2252="","",IFERROR(VLOOKUP($B2252,Mapping!$A:$C,2,0),"Not Mapped"))</f>
        <v/>
      </c>
      <c r="P2252" s="36">
        <f>IF($B2252="","",IFERROR(VLOOKUP($B2252,Mapping!$A:$C,3,0),"Not Mapped"))</f>
        <v/>
      </c>
      <c r="Q2252" s="36">
        <f>IF($B2252="","",IFERROR(VLOOKUP($O2252,Leaders!$A:$B,2,0),"Not Mapped"))</f>
        <v/>
      </c>
      <c r="R2252" s="36">
        <f>IF($B2252="","",IF(COUNTIF(Exclusions!$A:$A,$B2252)&gt;0,"Yes","No"))</f>
        <v/>
      </c>
      <c r="S2252" s="38">
        <f>IF($B2252="","",MIN(1,DAY($A2252)/IF($N2252="Superstore",Settings!$B$5,Settings!$B$4)))</f>
        <v/>
      </c>
      <c r="T2252" s="38">
        <f>IF(OR($B2252="",$G2252="",$S2252=0),"",$G2252/$S2252)</f>
        <v/>
      </c>
      <c r="U2252" s="36">
        <f>IF($T2252="","",IF($T2252&lt;Settings!$B$8,"Critical",IF($T2252&lt;Settings!$B$9,"Semi Critical","Non Critical")))</f>
        <v/>
      </c>
      <c r="V2252" s="28" t="n"/>
      <c r="Z2252">
        <f>IF($B2252="","",IFERROR(VLOOKUP($B2252,'Plan HC for CCA'!$A:$B,2,0),""))</f>
        <v/>
      </c>
      <c r="AA2252">
        <f>IF(OR($B2252="",$Z2252=""),"",IF(N($M2252)&lt;$Z2252,"Delta","No Delta"))</f>
        <v/>
      </c>
      <c r="AB2252">
        <f>IF(OR($B2252="",$Z2252=""),"",MAX(0,$Z2252-N($M2252)))</f>
        <v/>
      </c>
      <c r="AC2252" s="46">
        <f>IF($B2252="","",IFERROR(INDEX('CCA Util %'!$H:$H,MATCH($B2252,'CCA Util %'!$E:$E,0)),""))</f>
        <v/>
      </c>
      <c r="AD2252">
        <f>IF($B2252="","",IFERROR(INDEX('CCA Util %'!$G:$G,MATCH($B2252,'CCA Util %'!$E:$E,0)),""))</f>
        <v/>
      </c>
      <c r="AE2252">
        <f>IF(OR($B2252="",$U2252=""),"",$U2252&amp;" &amp; "&amp;IF(OR($AD2252="",$AD2252=0),"Util NA",$AD2252&amp;" Util"))</f>
        <v/>
      </c>
    </row>
    <row r="2253" ht="15.75" customHeight="1" s="42">
      <c r="A2253" s="41" t="n"/>
      <c r="G2253" s="38" t="n"/>
      <c r="H2253" s="38" t="n"/>
      <c r="I2253" s="38" t="n"/>
      <c r="J2253" s="38" t="n"/>
      <c r="K2253" s="38" t="n"/>
      <c r="L2253" s="38" t="n"/>
      <c r="N2253" s="36">
        <f>IF($B2253="","",IF($C2253="SUPERSTORE","Superstore","DH"))</f>
        <v/>
      </c>
      <c r="O2253" s="36">
        <f>IF($B2253="","",IFERROR(VLOOKUP($B2253,Mapping!$A:$C,2,0),"Not Mapped"))</f>
        <v/>
      </c>
      <c r="P2253" s="36">
        <f>IF($B2253="","",IFERROR(VLOOKUP($B2253,Mapping!$A:$C,3,0),"Not Mapped"))</f>
        <v/>
      </c>
      <c r="Q2253" s="36">
        <f>IF($B2253="","",IFERROR(VLOOKUP($O2253,Leaders!$A:$B,2,0),"Not Mapped"))</f>
        <v/>
      </c>
      <c r="R2253" s="36">
        <f>IF($B2253="","",IF(COUNTIF(Exclusions!$A:$A,$B2253)&gt;0,"Yes","No"))</f>
        <v/>
      </c>
      <c r="S2253" s="38">
        <f>IF($B2253="","",MIN(1,DAY($A2253)/IF($N2253="Superstore",Settings!$B$5,Settings!$B$4)))</f>
        <v/>
      </c>
      <c r="T2253" s="38">
        <f>IF(OR($B2253="",$G2253="",$S2253=0),"",$G2253/$S2253)</f>
        <v/>
      </c>
      <c r="U2253" s="36">
        <f>IF($T2253="","",IF($T2253&lt;Settings!$B$8,"Critical",IF($T2253&lt;Settings!$B$9,"Semi Critical","Non Critical")))</f>
        <v/>
      </c>
      <c r="V2253" s="28" t="n"/>
      <c r="Z2253">
        <f>IF($B2253="","",IFERROR(VLOOKUP($B2253,'Plan HC for CCA'!$A:$B,2,0),""))</f>
        <v/>
      </c>
      <c r="AA2253">
        <f>IF(OR($B2253="",$Z2253=""),"",IF(N($M2253)&lt;$Z2253,"Delta","No Delta"))</f>
        <v/>
      </c>
      <c r="AB2253">
        <f>IF(OR($B2253="",$Z2253=""),"",MAX(0,$Z2253-N($M2253)))</f>
        <v/>
      </c>
      <c r="AC2253" s="46">
        <f>IF($B2253="","",IFERROR(INDEX('CCA Util %'!$H:$H,MATCH($B2253,'CCA Util %'!$E:$E,0)),""))</f>
        <v/>
      </c>
      <c r="AD2253">
        <f>IF($B2253="","",IFERROR(INDEX('CCA Util %'!$G:$G,MATCH($B2253,'CCA Util %'!$E:$E,0)),""))</f>
        <v/>
      </c>
      <c r="AE2253">
        <f>IF(OR($B2253="",$U2253=""),"",$U2253&amp;" &amp; "&amp;IF(OR($AD2253="",$AD2253=0),"Util NA",$AD2253&amp;" Util"))</f>
        <v/>
      </c>
    </row>
    <row r="2254" ht="15.75" customHeight="1" s="42">
      <c r="A2254" s="41" t="n"/>
      <c r="G2254" s="38" t="n"/>
      <c r="H2254" s="38" t="n"/>
      <c r="I2254" s="38" t="n"/>
      <c r="J2254" s="38" t="n"/>
      <c r="K2254" s="38" t="n"/>
      <c r="L2254" s="38" t="n"/>
      <c r="N2254" s="36">
        <f>IF($B2254="","",IF($C2254="SUPERSTORE","Superstore","DH"))</f>
        <v/>
      </c>
      <c r="O2254" s="36">
        <f>IF($B2254="","",IFERROR(VLOOKUP($B2254,Mapping!$A:$C,2,0),"Not Mapped"))</f>
        <v/>
      </c>
      <c r="P2254" s="36">
        <f>IF($B2254="","",IFERROR(VLOOKUP($B2254,Mapping!$A:$C,3,0),"Not Mapped"))</f>
        <v/>
      </c>
      <c r="Q2254" s="36">
        <f>IF($B2254="","",IFERROR(VLOOKUP($O2254,Leaders!$A:$B,2,0),"Not Mapped"))</f>
        <v/>
      </c>
      <c r="R2254" s="36">
        <f>IF($B2254="","",IF(COUNTIF(Exclusions!$A:$A,$B2254)&gt;0,"Yes","No"))</f>
        <v/>
      </c>
      <c r="S2254" s="38">
        <f>IF($B2254="","",MIN(1,DAY($A2254)/IF($N2254="Superstore",Settings!$B$5,Settings!$B$4)))</f>
        <v/>
      </c>
      <c r="T2254" s="38">
        <f>IF(OR($B2254="",$G2254="",$S2254=0),"",$G2254/$S2254)</f>
        <v/>
      </c>
      <c r="U2254" s="36">
        <f>IF($T2254="","",IF($T2254&lt;Settings!$B$8,"Critical",IF($T2254&lt;Settings!$B$9,"Semi Critical","Non Critical")))</f>
        <v/>
      </c>
      <c r="V2254" s="28" t="n"/>
      <c r="Z2254">
        <f>IF($B2254="","",IFERROR(VLOOKUP($B2254,'Plan HC for CCA'!$A:$B,2,0),""))</f>
        <v/>
      </c>
      <c r="AA2254">
        <f>IF(OR($B2254="",$Z2254=""),"",IF(N($M2254)&lt;$Z2254,"Delta","No Delta"))</f>
        <v/>
      </c>
      <c r="AB2254">
        <f>IF(OR($B2254="",$Z2254=""),"",MAX(0,$Z2254-N($M2254)))</f>
        <v/>
      </c>
      <c r="AC2254" s="46">
        <f>IF($B2254="","",IFERROR(INDEX('CCA Util %'!$H:$H,MATCH($B2254,'CCA Util %'!$E:$E,0)),""))</f>
        <v/>
      </c>
      <c r="AD2254">
        <f>IF($B2254="","",IFERROR(INDEX('CCA Util %'!$G:$G,MATCH($B2254,'CCA Util %'!$E:$E,0)),""))</f>
        <v/>
      </c>
      <c r="AE2254">
        <f>IF(OR($B2254="",$U2254=""),"",$U2254&amp;" &amp; "&amp;IF(OR($AD2254="",$AD2254=0),"Util NA",$AD2254&amp;" Util"))</f>
        <v/>
      </c>
    </row>
    <row r="2255" ht="15.75" customHeight="1" s="42">
      <c r="A2255" s="41" t="n"/>
      <c r="G2255" s="38" t="n"/>
      <c r="H2255" s="38" t="n"/>
      <c r="I2255" s="38" t="n"/>
      <c r="J2255" s="38" t="n"/>
      <c r="K2255" s="38" t="n"/>
      <c r="L2255" s="38" t="n"/>
      <c r="N2255" s="36">
        <f>IF($B2255="","",IF($C2255="SUPERSTORE","Superstore","DH"))</f>
        <v/>
      </c>
      <c r="O2255" s="36">
        <f>IF($B2255="","",IFERROR(VLOOKUP($B2255,Mapping!$A:$C,2,0),"Not Mapped"))</f>
        <v/>
      </c>
      <c r="P2255" s="36">
        <f>IF($B2255="","",IFERROR(VLOOKUP($B2255,Mapping!$A:$C,3,0),"Not Mapped"))</f>
        <v/>
      </c>
      <c r="Q2255" s="36">
        <f>IF($B2255="","",IFERROR(VLOOKUP($O2255,Leaders!$A:$B,2,0),"Not Mapped"))</f>
        <v/>
      </c>
      <c r="R2255" s="36">
        <f>IF($B2255="","",IF(COUNTIF(Exclusions!$A:$A,$B2255)&gt;0,"Yes","No"))</f>
        <v/>
      </c>
      <c r="S2255" s="38">
        <f>IF($B2255="","",MIN(1,DAY($A2255)/IF($N2255="Superstore",Settings!$B$5,Settings!$B$4)))</f>
        <v/>
      </c>
      <c r="T2255" s="38">
        <f>IF(OR($B2255="",$G2255="",$S2255=0),"",$G2255/$S2255)</f>
        <v/>
      </c>
      <c r="U2255" s="36">
        <f>IF($T2255="","",IF($T2255&lt;Settings!$B$8,"Critical",IF($T2255&lt;Settings!$B$9,"Semi Critical","Non Critical")))</f>
        <v/>
      </c>
      <c r="V2255" s="28" t="n"/>
      <c r="Z2255">
        <f>IF($B2255="","",IFERROR(VLOOKUP($B2255,'Plan HC for CCA'!$A:$B,2,0),""))</f>
        <v/>
      </c>
      <c r="AA2255">
        <f>IF(OR($B2255="",$Z2255=""),"",IF(N($M2255)&lt;$Z2255,"Delta","No Delta"))</f>
        <v/>
      </c>
      <c r="AB2255">
        <f>IF(OR($B2255="",$Z2255=""),"",MAX(0,$Z2255-N($M2255)))</f>
        <v/>
      </c>
      <c r="AC2255" s="46">
        <f>IF($B2255="","",IFERROR(INDEX('CCA Util %'!$H:$H,MATCH($B2255,'CCA Util %'!$E:$E,0)),""))</f>
        <v/>
      </c>
      <c r="AD2255">
        <f>IF($B2255="","",IFERROR(INDEX('CCA Util %'!$G:$G,MATCH($B2255,'CCA Util %'!$E:$E,0)),""))</f>
        <v/>
      </c>
      <c r="AE2255">
        <f>IF(OR($B2255="",$U2255=""),"",$U2255&amp;" &amp; "&amp;IF(OR($AD2255="",$AD2255=0),"Util NA",$AD2255&amp;" Util"))</f>
        <v/>
      </c>
    </row>
    <row r="2256" ht="15.75" customHeight="1" s="42">
      <c r="A2256" s="41" t="n"/>
      <c r="G2256" s="38" t="n"/>
      <c r="H2256" s="38" t="n"/>
      <c r="I2256" s="38" t="n"/>
      <c r="J2256" s="38" t="n"/>
      <c r="K2256" s="38" t="n"/>
      <c r="L2256" s="38" t="n"/>
      <c r="N2256" s="36">
        <f>IF($B2256="","",IF($C2256="SUPERSTORE","Superstore","DH"))</f>
        <v/>
      </c>
      <c r="O2256" s="36">
        <f>IF($B2256="","",IFERROR(VLOOKUP($B2256,Mapping!$A:$C,2,0),"Not Mapped"))</f>
        <v/>
      </c>
      <c r="P2256" s="36">
        <f>IF($B2256="","",IFERROR(VLOOKUP($B2256,Mapping!$A:$C,3,0),"Not Mapped"))</f>
        <v/>
      </c>
      <c r="Q2256" s="36">
        <f>IF($B2256="","",IFERROR(VLOOKUP($O2256,Leaders!$A:$B,2,0),"Not Mapped"))</f>
        <v/>
      </c>
      <c r="R2256" s="36">
        <f>IF($B2256="","",IF(COUNTIF(Exclusions!$A:$A,$B2256)&gt;0,"Yes","No"))</f>
        <v/>
      </c>
      <c r="S2256" s="38">
        <f>IF($B2256="","",MIN(1,DAY($A2256)/IF($N2256="Superstore",Settings!$B$5,Settings!$B$4)))</f>
        <v/>
      </c>
      <c r="T2256" s="38">
        <f>IF(OR($B2256="",$G2256="",$S2256=0),"",$G2256/$S2256)</f>
        <v/>
      </c>
      <c r="U2256" s="36">
        <f>IF($T2256="","",IF($T2256&lt;Settings!$B$8,"Critical",IF($T2256&lt;Settings!$B$9,"Semi Critical","Non Critical")))</f>
        <v/>
      </c>
      <c r="V2256" s="28" t="n"/>
      <c r="Z2256">
        <f>IF($B2256="","",IFERROR(VLOOKUP($B2256,'Plan HC for CCA'!$A:$B,2,0),""))</f>
        <v/>
      </c>
      <c r="AA2256">
        <f>IF(OR($B2256="",$Z2256=""),"",IF(N($M2256)&lt;$Z2256,"Delta","No Delta"))</f>
        <v/>
      </c>
      <c r="AB2256">
        <f>IF(OR($B2256="",$Z2256=""),"",MAX(0,$Z2256-N($M2256)))</f>
        <v/>
      </c>
      <c r="AC2256" s="46">
        <f>IF($B2256="","",IFERROR(INDEX('CCA Util %'!$H:$H,MATCH($B2256,'CCA Util %'!$E:$E,0)),""))</f>
        <v/>
      </c>
      <c r="AD2256">
        <f>IF($B2256="","",IFERROR(INDEX('CCA Util %'!$G:$G,MATCH($B2256,'CCA Util %'!$E:$E,0)),""))</f>
        <v/>
      </c>
      <c r="AE2256">
        <f>IF(OR($B2256="",$U2256=""),"",$U2256&amp;" &amp; "&amp;IF(OR($AD2256="",$AD2256=0),"Util NA",$AD2256&amp;" Util"))</f>
        <v/>
      </c>
    </row>
    <row r="2257" ht="15.75" customHeight="1" s="42">
      <c r="A2257" s="41" t="n"/>
      <c r="G2257" s="38" t="n"/>
      <c r="H2257" s="38" t="n"/>
      <c r="I2257" s="38" t="n"/>
      <c r="J2257" s="38" t="n"/>
      <c r="K2257" s="38" t="n"/>
      <c r="L2257" s="38" t="n"/>
      <c r="N2257" s="36">
        <f>IF($B2257="","",IF($C2257="SUPERSTORE","Superstore","DH"))</f>
        <v/>
      </c>
      <c r="O2257" s="36">
        <f>IF($B2257="","",IFERROR(VLOOKUP($B2257,Mapping!$A:$C,2,0),"Not Mapped"))</f>
        <v/>
      </c>
      <c r="P2257" s="36">
        <f>IF($B2257="","",IFERROR(VLOOKUP($B2257,Mapping!$A:$C,3,0),"Not Mapped"))</f>
        <v/>
      </c>
      <c r="Q2257" s="36">
        <f>IF($B2257="","",IFERROR(VLOOKUP($O2257,Leaders!$A:$B,2,0),"Not Mapped"))</f>
        <v/>
      </c>
      <c r="R2257" s="36">
        <f>IF($B2257="","",IF(COUNTIF(Exclusions!$A:$A,$B2257)&gt;0,"Yes","No"))</f>
        <v/>
      </c>
      <c r="S2257" s="38">
        <f>IF($B2257="","",MIN(1,DAY($A2257)/IF($N2257="Superstore",Settings!$B$5,Settings!$B$4)))</f>
        <v/>
      </c>
      <c r="T2257" s="38">
        <f>IF(OR($B2257="",$G2257="",$S2257=0),"",$G2257/$S2257)</f>
        <v/>
      </c>
      <c r="U2257" s="36">
        <f>IF($T2257="","",IF($T2257&lt;Settings!$B$8,"Critical",IF($T2257&lt;Settings!$B$9,"Semi Critical","Non Critical")))</f>
        <v/>
      </c>
      <c r="V2257" s="28" t="n"/>
      <c r="Z2257">
        <f>IF($B2257="","",IFERROR(VLOOKUP($B2257,'Plan HC for CCA'!$A:$B,2,0),""))</f>
        <v/>
      </c>
      <c r="AA2257">
        <f>IF(OR($B2257="",$Z2257=""),"",IF(N($M2257)&lt;$Z2257,"Delta","No Delta"))</f>
        <v/>
      </c>
      <c r="AB2257">
        <f>IF(OR($B2257="",$Z2257=""),"",MAX(0,$Z2257-N($M2257)))</f>
        <v/>
      </c>
      <c r="AC2257" s="46">
        <f>IF($B2257="","",IFERROR(INDEX('CCA Util %'!$H:$H,MATCH($B2257,'CCA Util %'!$E:$E,0)),""))</f>
        <v/>
      </c>
      <c r="AD2257">
        <f>IF($B2257="","",IFERROR(INDEX('CCA Util %'!$G:$G,MATCH($B2257,'CCA Util %'!$E:$E,0)),""))</f>
        <v/>
      </c>
      <c r="AE2257">
        <f>IF(OR($B2257="",$U2257=""),"",$U2257&amp;" &amp; "&amp;IF(OR($AD2257="",$AD2257=0),"Util NA",$AD2257&amp;" Util"))</f>
        <v/>
      </c>
    </row>
    <row r="2258" ht="15.75" customHeight="1" s="42">
      <c r="A2258" s="41" t="n"/>
      <c r="G2258" s="38" t="n"/>
      <c r="H2258" s="38" t="n"/>
      <c r="I2258" s="38" t="n"/>
      <c r="J2258" s="38" t="n"/>
      <c r="K2258" s="38" t="n"/>
      <c r="L2258" s="38" t="n"/>
      <c r="N2258" s="36">
        <f>IF($B2258="","",IF($C2258="SUPERSTORE","Superstore","DH"))</f>
        <v/>
      </c>
      <c r="O2258" s="36">
        <f>IF($B2258="","",IFERROR(VLOOKUP($B2258,Mapping!$A:$C,2,0),"Not Mapped"))</f>
        <v/>
      </c>
      <c r="P2258" s="36">
        <f>IF($B2258="","",IFERROR(VLOOKUP($B2258,Mapping!$A:$C,3,0),"Not Mapped"))</f>
        <v/>
      </c>
      <c r="Q2258" s="36">
        <f>IF($B2258="","",IFERROR(VLOOKUP($O2258,Leaders!$A:$B,2,0),"Not Mapped"))</f>
        <v/>
      </c>
      <c r="R2258" s="36">
        <f>IF($B2258="","",IF(COUNTIF(Exclusions!$A:$A,$B2258)&gt;0,"Yes","No"))</f>
        <v/>
      </c>
      <c r="S2258" s="38">
        <f>IF($B2258="","",MIN(1,DAY($A2258)/IF($N2258="Superstore",Settings!$B$5,Settings!$B$4)))</f>
        <v/>
      </c>
      <c r="T2258" s="38">
        <f>IF(OR($B2258="",$G2258="",$S2258=0),"",$G2258/$S2258)</f>
        <v/>
      </c>
      <c r="U2258" s="36">
        <f>IF($T2258="","",IF($T2258&lt;Settings!$B$8,"Critical",IF($T2258&lt;Settings!$B$9,"Semi Critical","Non Critical")))</f>
        <v/>
      </c>
      <c r="V2258" s="28" t="n"/>
      <c r="Z2258">
        <f>IF($B2258="","",IFERROR(VLOOKUP($B2258,'Plan HC for CCA'!$A:$B,2,0),""))</f>
        <v/>
      </c>
      <c r="AA2258">
        <f>IF(OR($B2258="",$Z2258=""),"",IF(N($M2258)&lt;$Z2258,"Delta","No Delta"))</f>
        <v/>
      </c>
      <c r="AB2258">
        <f>IF(OR($B2258="",$Z2258=""),"",MAX(0,$Z2258-N($M2258)))</f>
        <v/>
      </c>
      <c r="AC2258" s="46">
        <f>IF($B2258="","",IFERROR(INDEX('CCA Util %'!$H:$H,MATCH($B2258,'CCA Util %'!$E:$E,0)),""))</f>
        <v/>
      </c>
      <c r="AD2258">
        <f>IF($B2258="","",IFERROR(INDEX('CCA Util %'!$G:$G,MATCH($B2258,'CCA Util %'!$E:$E,0)),""))</f>
        <v/>
      </c>
      <c r="AE2258">
        <f>IF(OR($B2258="",$U2258=""),"",$U2258&amp;" &amp; "&amp;IF(OR($AD2258="",$AD2258=0),"Util NA",$AD2258&amp;" Util"))</f>
        <v/>
      </c>
    </row>
    <row r="2259" ht="15.75" customHeight="1" s="42">
      <c r="A2259" s="41" t="n"/>
      <c r="G2259" s="38" t="n"/>
      <c r="H2259" s="38" t="n"/>
      <c r="I2259" s="38" t="n"/>
      <c r="J2259" s="38" t="n"/>
      <c r="K2259" s="38" t="n"/>
      <c r="L2259" s="38" t="n"/>
      <c r="N2259" s="36">
        <f>IF($B2259="","",IF($C2259="SUPERSTORE","Superstore","DH"))</f>
        <v/>
      </c>
      <c r="O2259" s="36">
        <f>IF($B2259="","",IFERROR(VLOOKUP($B2259,Mapping!$A:$C,2,0),"Not Mapped"))</f>
        <v/>
      </c>
      <c r="P2259" s="36">
        <f>IF($B2259="","",IFERROR(VLOOKUP($B2259,Mapping!$A:$C,3,0),"Not Mapped"))</f>
        <v/>
      </c>
      <c r="Q2259" s="36">
        <f>IF($B2259="","",IFERROR(VLOOKUP($O2259,Leaders!$A:$B,2,0),"Not Mapped"))</f>
        <v/>
      </c>
      <c r="R2259" s="36">
        <f>IF($B2259="","",IF(COUNTIF(Exclusions!$A:$A,$B2259)&gt;0,"Yes","No"))</f>
        <v/>
      </c>
      <c r="S2259" s="38">
        <f>IF($B2259="","",MIN(1,DAY($A2259)/IF($N2259="Superstore",Settings!$B$5,Settings!$B$4)))</f>
        <v/>
      </c>
      <c r="T2259" s="38">
        <f>IF(OR($B2259="",$G2259="",$S2259=0),"",$G2259/$S2259)</f>
        <v/>
      </c>
      <c r="U2259" s="36">
        <f>IF($T2259="","",IF($T2259&lt;Settings!$B$8,"Critical",IF($T2259&lt;Settings!$B$9,"Semi Critical","Non Critical")))</f>
        <v/>
      </c>
      <c r="V2259" s="28" t="n"/>
      <c r="Z2259">
        <f>IF($B2259="","",IFERROR(VLOOKUP($B2259,'Plan HC for CCA'!$A:$B,2,0),""))</f>
        <v/>
      </c>
      <c r="AA2259">
        <f>IF(OR($B2259="",$Z2259=""),"",IF(N($M2259)&lt;$Z2259,"Delta","No Delta"))</f>
        <v/>
      </c>
      <c r="AB2259">
        <f>IF(OR($B2259="",$Z2259=""),"",MAX(0,$Z2259-N($M2259)))</f>
        <v/>
      </c>
      <c r="AC2259" s="46">
        <f>IF($B2259="","",IFERROR(INDEX('CCA Util %'!$H:$H,MATCH($B2259,'CCA Util %'!$E:$E,0)),""))</f>
        <v/>
      </c>
      <c r="AD2259">
        <f>IF($B2259="","",IFERROR(INDEX('CCA Util %'!$G:$G,MATCH($B2259,'CCA Util %'!$E:$E,0)),""))</f>
        <v/>
      </c>
      <c r="AE2259">
        <f>IF(OR($B2259="",$U2259=""),"",$U2259&amp;" &amp; "&amp;IF(OR($AD2259="",$AD2259=0),"Util NA",$AD2259&amp;" Util"))</f>
        <v/>
      </c>
    </row>
    <row r="2260" ht="15.75" customHeight="1" s="42">
      <c r="A2260" s="41" t="n"/>
      <c r="G2260" s="38" t="n"/>
      <c r="H2260" s="38" t="n"/>
      <c r="I2260" s="38" t="n"/>
      <c r="J2260" s="38" t="n"/>
      <c r="K2260" s="38" t="n"/>
      <c r="L2260" s="38" t="n"/>
      <c r="N2260" s="36">
        <f>IF($B2260="","",IF($C2260="SUPERSTORE","Superstore","DH"))</f>
        <v/>
      </c>
      <c r="O2260" s="36">
        <f>IF($B2260="","",IFERROR(VLOOKUP($B2260,Mapping!$A:$C,2,0),"Not Mapped"))</f>
        <v/>
      </c>
      <c r="P2260" s="36">
        <f>IF($B2260="","",IFERROR(VLOOKUP($B2260,Mapping!$A:$C,3,0),"Not Mapped"))</f>
        <v/>
      </c>
      <c r="Q2260" s="36">
        <f>IF($B2260="","",IFERROR(VLOOKUP($O2260,Leaders!$A:$B,2,0),"Not Mapped"))</f>
        <v/>
      </c>
      <c r="R2260" s="36">
        <f>IF($B2260="","",IF(COUNTIF(Exclusions!$A:$A,$B2260)&gt;0,"Yes","No"))</f>
        <v/>
      </c>
      <c r="S2260" s="38">
        <f>IF($B2260="","",MIN(1,DAY($A2260)/IF($N2260="Superstore",Settings!$B$5,Settings!$B$4)))</f>
        <v/>
      </c>
      <c r="T2260" s="38">
        <f>IF(OR($B2260="",$G2260="",$S2260=0),"",$G2260/$S2260)</f>
        <v/>
      </c>
      <c r="U2260" s="36">
        <f>IF($T2260="","",IF($T2260&lt;Settings!$B$8,"Critical",IF($T2260&lt;Settings!$B$9,"Semi Critical","Non Critical")))</f>
        <v/>
      </c>
      <c r="V2260" s="28" t="n"/>
      <c r="Z2260">
        <f>IF($B2260="","",IFERROR(VLOOKUP($B2260,'Plan HC for CCA'!$A:$B,2,0),""))</f>
        <v/>
      </c>
      <c r="AA2260">
        <f>IF(OR($B2260="",$Z2260=""),"",IF(N($M2260)&lt;$Z2260,"Delta","No Delta"))</f>
        <v/>
      </c>
      <c r="AB2260">
        <f>IF(OR($B2260="",$Z2260=""),"",MAX(0,$Z2260-N($M2260)))</f>
        <v/>
      </c>
      <c r="AC2260" s="46">
        <f>IF($B2260="","",IFERROR(INDEX('CCA Util %'!$H:$H,MATCH($B2260,'CCA Util %'!$E:$E,0)),""))</f>
        <v/>
      </c>
      <c r="AD2260">
        <f>IF($B2260="","",IFERROR(INDEX('CCA Util %'!$G:$G,MATCH($B2260,'CCA Util %'!$E:$E,0)),""))</f>
        <v/>
      </c>
      <c r="AE2260">
        <f>IF(OR($B2260="",$U2260=""),"",$U2260&amp;" &amp; "&amp;IF(OR($AD2260="",$AD2260=0),"Util NA",$AD2260&amp;" Util"))</f>
        <v/>
      </c>
    </row>
    <row r="2261" ht="15.75" customHeight="1" s="42">
      <c r="A2261" s="41" t="n"/>
      <c r="G2261" s="38" t="n"/>
      <c r="H2261" s="38" t="n"/>
      <c r="I2261" s="38" t="n"/>
      <c r="J2261" s="38" t="n"/>
      <c r="K2261" s="38" t="n"/>
      <c r="L2261" s="38" t="n"/>
      <c r="N2261" s="36">
        <f>IF($B2261="","",IF($C2261="SUPERSTORE","Superstore","DH"))</f>
        <v/>
      </c>
      <c r="O2261" s="36">
        <f>IF($B2261="","",IFERROR(VLOOKUP($B2261,Mapping!$A:$C,2,0),"Not Mapped"))</f>
        <v/>
      </c>
      <c r="P2261" s="36">
        <f>IF($B2261="","",IFERROR(VLOOKUP($B2261,Mapping!$A:$C,3,0),"Not Mapped"))</f>
        <v/>
      </c>
      <c r="Q2261" s="36">
        <f>IF($B2261="","",IFERROR(VLOOKUP($O2261,Leaders!$A:$B,2,0),"Not Mapped"))</f>
        <v/>
      </c>
      <c r="R2261" s="36">
        <f>IF($B2261="","",IF(COUNTIF(Exclusions!$A:$A,$B2261)&gt;0,"Yes","No"))</f>
        <v/>
      </c>
      <c r="S2261" s="38">
        <f>IF($B2261="","",MIN(1,DAY($A2261)/IF($N2261="Superstore",Settings!$B$5,Settings!$B$4)))</f>
        <v/>
      </c>
      <c r="T2261" s="38">
        <f>IF(OR($B2261="",$G2261="",$S2261=0),"",$G2261/$S2261)</f>
        <v/>
      </c>
      <c r="U2261" s="36">
        <f>IF($T2261="","",IF($T2261&lt;Settings!$B$8,"Critical",IF($T2261&lt;Settings!$B$9,"Semi Critical","Non Critical")))</f>
        <v/>
      </c>
      <c r="V2261" s="28" t="n"/>
      <c r="Z2261">
        <f>IF($B2261="","",IFERROR(VLOOKUP($B2261,'Plan HC for CCA'!$A:$B,2,0),""))</f>
        <v/>
      </c>
      <c r="AA2261">
        <f>IF(OR($B2261="",$Z2261=""),"",IF(N($M2261)&lt;$Z2261,"Delta","No Delta"))</f>
        <v/>
      </c>
      <c r="AB2261">
        <f>IF(OR($B2261="",$Z2261=""),"",MAX(0,$Z2261-N($M2261)))</f>
        <v/>
      </c>
      <c r="AC2261" s="46">
        <f>IF($B2261="","",IFERROR(INDEX('CCA Util %'!$H:$H,MATCH($B2261,'CCA Util %'!$E:$E,0)),""))</f>
        <v/>
      </c>
      <c r="AD2261">
        <f>IF($B2261="","",IFERROR(INDEX('CCA Util %'!$G:$G,MATCH($B2261,'CCA Util %'!$E:$E,0)),""))</f>
        <v/>
      </c>
      <c r="AE2261">
        <f>IF(OR($B2261="",$U2261=""),"",$U2261&amp;" &amp; "&amp;IF(OR($AD2261="",$AD2261=0),"Util NA",$AD2261&amp;" Util"))</f>
        <v/>
      </c>
    </row>
    <row r="2262" ht="15.75" customHeight="1" s="42">
      <c r="A2262" s="41" t="n"/>
      <c r="G2262" s="38" t="n"/>
      <c r="H2262" s="38" t="n"/>
      <c r="I2262" s="38" t="n"/>
      <c r="J2262" s="38" t="n"/>
      <c r="K2262" s="38" t="n"/>
      <c r="L2262" s="38" t="n"/>
      <c r="N2262" s="36">
        <f>IF($B2262="","",IF($C2262="SUPERSTORE","Superstore","DH"))</f>
        <v/>
      </c>
      <c r="O2262" s="36">
        <f>IF($B2262="","",IFERROR(VLOOKUP($B2262,Mapping!$A:$C,2,0),"Not Mapped"))</f>
        <v/>
      </c>
      <c r="P2262" s="36">
        <f>IF($B2262="","",IFERROR(VLOOKUP($B2262,Mapping!$A:$C,3,0),"Not Mapped"))</f>
        <v/>
      </c>
      <c r="Q2262" s="36">
        <f>IF($B2262="","",IFERROR(VLOOKUP($O2262,Leaders!$A:$B,2,0),"Not Mapped"))</f>
        <v/>
      </c>
      <c r="R2262" s="36">
        <f>IF($B2262="","",IF(COUNTIF(Exclusions!$A:$A,$B2262)&gt;0,"Yes","No"))</f>
        <v/>
      </c>
      <c r="S2262" s="38">
        <f>IF($B2262="","",MIN(1,DAY($A2262)/IF($N2262="Superstore",Settings!$B$5,Settings!$B$4)))</f>
        <v/>
      </c>
      <c r="T2262" s="38">
        <f>IF(OR($B2262="",$G2262="",$S2262=0),"",$G2262/$S2262)</f>
        <v/>
      </c>
      <c r="U2262" s="36">
        <f>IF($T2262="","",IF($T2262&lt;Settings!$B$8,"Critical",IF($T2262&lt;Settings!$B$9,"Semi Critical","Non Critical")))</f>
        <v/>
      </c>
      <c r="V2262" s="28" t="n"/>
      <c r="Z2262">
        <f>IF($B2262="","",IFERROR(VLOOKUP($B2262,'Plan HC for CCA'!$A:$B,2,0),""))</f>
        <v/>
      </c>
      <c r="AA2262">
        <f>IF(OR($B2262="",$Z2262=""),"",IF(N($M2262)&lt;$Z2262,"Delta","No Delta"))</f>
        <v/>
      </c>
      <c r="AB2262">
        <f>IF(OR($B2262="",$Z2262=""),"",MAX(0,$Z2262-N($M2262)))</f>
        <v/>
      </c>
      <c r="AC2262" s="46">
        <f>IF($B2262="","",IFERROR(INDEX('CCA Util %'!$H:$H,MATCH($B2262,'CCA Util %'!$E:$E,0)),""))</f>
        <v/>
      </c>
      <c r="AD2262">
        <f>IF($B2262="","",IFERROR(INDEX('CCA Util %'!$G:$G,MATCH($B2262,'CCA Util %'!$E:$E,0)),""))</f>
        <v/>
      </c>
      <c r="AE2262">
        <f>IF(OR($B2262="",$U2262=""),"",$U2262&amp;" &amp; "&amp;IF(OR($AD2262="",$AD2262=0),"Util NA",$AD2262&amp;" Util"))</f>
        <v/>
      </c>
    </row>
    <row r="2263" ht="15.75" customHeight="1" s="42">
      <c r="A2263" s="41" t="n"/>
      <c r="G2263" s="38" t="n"/>
      <c r="H2263" s="38" t="n"/>
      <c r="I2263" s="38" t="n"/>
      <c r="J2263" s="38" t="n"/>
      <c r="K2263" s="38" t="n"/>
      <c r="L2263" s="38" t="n"/>
      <c r="N2263" s="36">
        <f>IF($B2263="","",IF($C2263="SUPERSTORE","Superstore","DH"))</f>
        <v/>
      </c>
      <c r="O2263" s="36">
        <f>IF($B2263="","",IFERROR(VLOOKUP($B2263,Mapping!$A:$C,2,0),"Not Mapped"))</f>
        <v/>
      </c>
      <c r="P2263" s="36">
        <f>IF($B2263="","",IFERROR(VLOOKUP($B2263,Mapping!$A:$C,3,0),"Not Mapped"))</f>
        <v/>
      </c>
      <c r="Q2263" s="36">
        <f>IF($B2263="","",IFERROR(VLOOKUP($O2263,Leaders!$A:$B,2,0),"Not Mapped"))</f>
        <v/>
      </c>
      <c r="R2263" s="36">
        <f>IF($B2263="","",IF(COUNTIF(Exclusions!$A:$A,$B2263)&gt;0,"Yes","No"))</f>
        <v/>
      </c>
      <c r="S2263" s="38">
        <f>IF($B2263="","",MIN(1,DAY($A2263)/IF($N2263="Superstore",Settings!$B$5,Settings!$B$4)))</f>
        <v/>
      </c>
      <c r="T2263" s="38">
        <f>IF(OR($B2263="",$G2263="",$S2263=0),"",$G2263/$S2263)</f>
        <v/>
      </c>
      <c r="U2263" s="36">
        <f>IF($T2263="","",IF($T2263&lt;Settings!$B$8,"Critical",IF($T2263&lt;Settings!$B$9,"Semi Critical","Non Critical")))</f>
        <v/>
      </c>
      <c r="V2263" s="28" t="n"/>
      <c r="Z2263">
        <f>IF($B2263="","",IFERROR(VLOOKUP($B2263,'Plan HC for CCA'!$A:$B,2,0),""))</f>
        <v/>
      </c>
      <c r="AA2263">
        <f>IF(OR($B2263="",$Z2263=""),"",IF(N($M2263)&lt;$Z2263,"Delta","No Delta"))</f>
        <v/>
      </c>
      <c r="AB2263">
        <f>IF(OR($B2263="",$Z2263=""),"",MAX(0,$Z2263-N($M2263)))</f>
        <v/>
      </c>
      <c r="AC2263" s="46">
        <f>IF($B2263="","",IFERROR(INDEX('CCA Util %'!$H:$H,MATCH($B2263,'CCA Util %'!$E:$E,0)),""))</f>
        <v/>
      </c>
      <c r="AD2263">
        <f>IF($B2263="","",IFERROR(INDEX('CCA Util %'!$G:$G,MATCH($B2263,'CCA Util %'!$E:$E,0)),""))</f>
        <v/>
      </c>
      <c r="AE2263">
        <f>IF(OR($B2263="",$U2263=""),"",$U2263&amp;" &amp; "&amp;IF(OR($AD2263="",$AD2263=0),"Util NA",$AD2263&amp;" Util"))</f>
        <v/>
      </c>
    </row>
    <row r="2264" ht="15.75" customHeight="1" s="42">
      <c r="A2264" s="41" t="n"/>
      <c r="G2264" s="38" t="n"/>
      <c r="H2264" s="38" t="n"/>
      <c r="I2264" s="38" t="n"/>
      <c r="J2264" s="38" t="n"/>
      <c r="K2264" s="38" t="n"/>
      <c r="L2264" s="38" t="n"/>
      <c r="N2264" s="36">
        <f>IF($B2264="","",IF($C2264="SUPERSTORE","Superstore","DH"))</f>
        <v/>
      </c>
      <c r="O2264" s="36">
        <f>IF($B2264="","",IFERROR(VLOOKUP($B2264,Mapping!$A:$C,2,0),"Not Mapped"))</f>
        <v/>
      </c>
      <c r="P2264" s="36">
        <f>IF($B2264="","",IFERROR(VLOOKUP($B2264,Mapping!$A:$C,3,0),"Not Mapped"))</f>
        <v/>
      </c>
      <c r="Q2264" s="36">
        <f>IF($B2264="","",IFERROR(VLOOKUP($O2264,Leaders!$A:$B,2,0),"Not Mapped"))</f>
        <v/>
      </c>
      <c r="R2264" s="36">
        <f>IF($B2264="","",IF(COUNTIF(Exclusions!$A:$A,$B2264)&gt;0,"Yes","No"))</f>
        <v/>
      </c>
      <c r="S2264" s="38">
        <f>IF($B2264="","",MIN(1,DAY($A2264)/IF($N2264="Superstore",Settings!$B$5,Settings!$B$4)))</f>
        <v/>
      </c>
      <c r="T2264" s="38">
        <f>IF(OR($B2264="",$G2264="",$S2264=0),"",$G2264/$S2264)</f>
        <v/>
      </c>
      <c r="U2264" s="36">
        <f>IF($T2264="","",IF($T2264&lt;Settings!$B$8,"Critical",IF($T2264&lt;Settings!$B$9,"Semi Critical","Non Critical")))</f>
        <v/>
      </c>
      <c r="V2264" s="28" t="n"/>
      <c r="Z2264">
        <f>IF($B2264="","",IFERROR(VLOOKUP($B2264,'Plan HC for CCA'!$A:$B,2,0),""))</f>
        <v/>
      </c>
      <c r="AA2264">
        <f>IF(OR($B2264="",$Z2264=""),"",IF(N($M2264)&lt;$Z2264,"Delta","No Delta"))</f>
        <v/>
      </c>
      <c r="AB2264">
        <f>IF(OR($B2264="",$Z2264=""),"",MAX(0,$Z2264-N($M2264)))</f>
        <v/>
      </c>
      <c r="AC2264" s="46">
        <f>IF($B2264="","",IFERROR(INDEX('CCA Util %'!$H:$H,MATCH($B2264,'CCA Util %'!$E:$E,0)),""))</f>
        <v/>
      </c>
      <c r="AD2264">
        <f>IF($B2264="","",IFERROR(INDEX('CCA Util %'!$G:$G,MATCH($B2264,'CCA Util %'!$E:$E,0)),""))</f>
        <v/>
      </c>
      <c r="AE2264">
        <f>IF(OR($B2264="",$U2264=""),"",$U2264&amp;" &amp; "&amp;IF(OR($AD2264="",$AD2264=0),"Util NA",$AD2264&amp;" Util"))</f>
        <v/>
      </c>
    </row>
    <row r="2265" ht="15.75" customHeight="1" s="42">
      <c r="A2265" s="41" t="n"/>
      <c r="G2265" s="38" t="n"/>
      <c r="H2265" s="38" t="n"/>
      <c r="I2265" s="38" t="n"/>
      <c r="J2265" s="38" t="n"/>
      <c r="K2265" s="38" t="n"/>
      <c r="L2265" s="38" t="n"/>
      <c r="N2265" s="36">
        <f>IF($B2265="","",IF($C2265="SUPERSTORE","Superstore","DH"))</f>
        <v/>
      </c>
      <c r="O2265" s="36">
        <f>IF($B2265="","",IFERROR(VLOOKUP($B2265,Mapping!$A:$C,2,0),"Not Mapped"))</f>
        <v/>
      </c>
      <c r="P2265" s="36">
        <f>IF($B2265="","",IFERROR(VLOOKUP($B2265,Mapping!$A:$C,3,0),"Not Mapped"))</f>
        <v/>
      </c>
      <c r="Q2265" s="36">
        <f>IF($B2265="","",IFERROR(VLOOKUP($O2265,Leaders!$A:$B,2,0),"Not Mapped"))</f>
        <v/>
      </c>
      <c r="R2265" s="36">
        <f>IF($B2265="","",IF(COUNTIF(Exclusions!$A:$A,$B2265)&gt;0,"Yes","No"))</f>
        <v/>
      </c>
      <c r="S2265" s="38">
        <f>IF($B2265="","",MIN(1,DAY($A2265)/IF($N2265="Superstore",Settings!$B$5,Settings!$B$4)))</f>
        <v/>
      </c>
      <c r="T2265" s="38">
        <f>IF(OR($B2265="",$G2265="",$S2265=0),"",$G2265/$S2265)</f>
        <v/>
      </c>
      <c r="U2265" s="36">
        <f>IF($T2265="","",IF($T2265&lt;Settings!$B$8,"Critical",IF($T2265&lt;Settings!$B$9,"Semi Critical","Non Critical")))</f>
        <v/>
      </c>
      <c r="V2265" s="28" t="n"/>
      <c r="Z2265">
        <f>IF($B2265="","",IFERROR(VLOOKUP($B2265,'Plan HC for CCA'!$A:$B,2,0),""))</f>
        <v/>
      </c>
      <c r="AA2265">
        <f>IF(OR($B2265="",$Z2265=""),"",IF(N($M2265)&lt;$Z2265,"Delta","No Delta"))</f>
        <v/>
      </c>
      <c r="AB2265">
        <f>IF(OR($B2265="",$Z2265=""),"",MAX(0,$Z2265-N($M2265)))</f>
        <v/>
      </c>
      <c r="AC2265" s="46">
        <f>IF($B2265="","",IFERROR(INDEX('CCA Util %'!$H:$H,MATCH($B2265,'CCA Util %'!$E:$E,0)),""))</f>
        <v/>
      </c>
      <c r="AD2265">
        <f>IF($B2265="","",IFERROR(INDEX('CCA Util %'!$G:$G,MATCH($B2265,'CCA Util %'!$E:$E,0)),""))</f>
        <v/>
      </c>
      <c r="AE2265">
        <f>IF(OR($B2265="",$U2265=""),"",$U2265&amp;" &amp; "&amp;IF(OR($AD2265="",$AD2265=0),"Util NA",$AD2265&amp;" Util"))</f>
        <v/>
      </c>
    </row>
    <row r="2266" ht="15.75" customHeight="1" s="42">
      <c r="A2266" s="41" t="n"/>
      <c r="G2266" s="38" t="n"/>
      <c r="H2266" s="38" t="n"/>
      <c r="I2266" s="38" t="n"/>
      <c r="J2266" s="38" t="n"/>
      <c r="K2266" s="38" t="n"/>
      <c r="L2266" s="38" t="n"/>
      <c r="N2266" s="36">
        <f>IF($B2266="","",IF($C2266="SUPERSTORE","Superstore","DH"))</f>
        <v/>
      </c>
      <c r="O2266" s="36">
        <f>IF($B2266="","",IFERROR(VLOOKUP($B2266,Mapping!$A:$C,2,0),"Not Mapped"))</f>
        <v/>
      </c>
      <c r="P2266" s="36">
        <f>IF($B2266="","",IFERROR(VLOOKUP($B2266,Mapping!$A:$C,3,0),"Not Mapped"))</f>
        <v/>
      </c>
      <c r="Q2266" s="36">
        <f>IF($B2266="","",IFERROR(VLOOKUP($O2266,Leaders!$A:$B,2,0),"Not Mapped"))</f>
        <v/>
      </c>
      <c r="R2266" s="36">
        <f>IF($B2266="","",IF(COUNTIF(Exclusions!$A:$A,$B2266)&gt;0,"Yes","No"))</f>
        <v/>
      </c>
      <c r="S2266" s="38">
        <f>IF($B2266="","",MIN(1,DAY($A2266)/IF($N2266="Superstore",Settings!$B$5,Settings!$B$4)))</f>
        <v/>
      </c>
      <c r="T2266" s="38">
        <f>IF(OR($B2266="",$G2266="",$S2266=0),"",$G2266/$S2266)</f>
        <v/>
      </c>
      <c r="U2266" s="36">
        <f>IF($T2266="","",IF($T2266&lt;Settings!$B$8,"Critical",IF($T2266&lt;Settings!$B$9,"Semi Critical","Non Critical")))</f>
        <v/>
      </c>
      <c r="V2266" s="28" t="n"/>
      <c r="Z2266">
        <f>IF($B2266="","",IFERROR(VLOOKUP($B2266,'Plan HC for CCA'!$A:$B,2,0),""))</f>
        <v/>
      </c>
      <c r="AA2266">
        <f>IF(OR($B2266="",$Z2266=""),"",IF(N($M2266)&lt;$Z2266,"Delta","No Delta"))</f>
        <v/>
      </c>
      <c r="AB2266">
        <f>IF(OR($B2266="",$Z2266=""),"",MAX(0,$Z2266-N($M2266)))</f>
        <v/>
      </c>
      <c r="AC2266" s="46">
        <f>IF($B2266="","",IFERROR(INDEX('CCA Util %'!$H:$H,MATCH($B2266,'CCA Util %'!$E:$E,0)),""))</f>
        <v/>
      </c>
      <c r="AD2266">
        <f>IF($B2266="","",IFERROR(INDEX('CCA Util %'!$G:$G,MATCH($B2266,'CCA Util %'!$E:$E,0)),""))</f>
        <v/>
      </c>
      <c r="AE2266">
        <f>IF(OR($B2266="",$U2266=""),"",$U2266&amp;" &amp; "&amp;IF(OR($AD2266="",$AD2266=0),"Util NA",$AD2266&amp;" Util"))</f>
        <v/>
      </c>
    </row>
    <row r="2267" ht="15.75" customHeight="1" s="42">
      <c r="A2267" s="41" t="n"/>
      <c r="G2267" s="38" t="n"/>
      <c r="H2267" s="38" t="n"/>
      <c r="I2267" s="38" t="n"/>
      <c r="J2267" s="38" t="n"/>
      <c r="K2267" s="38" t="n"/>
      <c r="L2267" s="38" t="n"/>
      <c r="N2267" s="36">
        <f>IF($B2267="","",IF($C2267="SUPERSTORE","Superstore","DH"))</f>
        <v/>
      </c>
      <c r="O2267" s="36">
        <f>IF($B2267="","",IFERROR(VLOOKUP($B2267,Mapping!$A:$C,2,0),"Not Mapped"))</f>
        <v/>
      </c>
      <c r="P2267" s="36">
        <f>IF($B2267="","",IFERROR(VLOOKUP($B2267,Mapping!$A:$C,3,0),"Not Mapped"))</f>
        <v/>
      </c>
      <c r="Q2267" s="36">
        <f>IF($B2267="","",IFERROR(VLOOKUP($O2267,Leaders!$A:$B,2,0),"Not Mapped"))</f>
        <v/>
      </c>
      <c r="R2267" s="36">
        <f>IF($B2267="","",IF(COUNTIF(Exclusions!$A:$A,$B2267)&gt;0,"Yes","No"))</f>
        <v/>
      </c>
      <c r="S2267" s="38">
        <f>IF($B2267="","",MIN(1,DAY($A2267)/IF($N2267="Superstore",Settings!$B$5,Settings!$B$4)))</f>
        <v/>
      </c>
      <c r="T2267" s="38">
        <f>IF(OR($B2267="",$G2267="",$S2267=0),"",$G2267/$S2267)</f>
        <v/>
      </c>
      <c r="U2267" s="36">
        <f>IF($T2267="","",IF($T2267&lt;Settings!$B$8,"Critical",IF($T2267&lt;Settings!$B$9,"Semi Critical","Non Critical")))</f>
        <v/>
      </c>
      <c r="V2267" s="28" t="n"/>
      <c r="Z2267">
        <f>IF($B2267="","",IFERROR(VLOOKUP($B2267,'Plan HC for CCA'!$A:$B,2,0),""))</f>
        <v/>
      </c>
      <c r="AA2267">
        <f>IF(OR($B2267="",$Z2267=""),"",IF(N($M2267)&lt;$Z2267,"Delta","No Delta"))</f>
        <v/>
      </c>
      <c r="AB2267">
        <f>IF(OR($B2267="",$Z2267=""),"",MAX(0,$Z2267-N($M2267)))</f>
        <v/>
      </c>
      <c r="AC2267" s="46">
        <f>IF($B2267="","",IFERROR(INDEX('CCA Util %'!$H:$H,MATCH($B2267,'CCA Util %'!$E:$E,0)),""))</f>
        <v/>
      </c>
      <c r="AD2267">
        <f>IF($B2267="","",IFERROR(INDEX('CCA Util %'!$G:$G,MATCH($B2267,'CCA Util %'!$E:$E,0)),""))</f>
        <v/>
      </c>
      <c r="AE2267">
        <f>IF(OR($B2267="",$U2267=""),"",$U2267&amp;" &amp; "&amp;IF(OR($AD2267="",$AD2267=0),"Util NA",$AD2267&amp;" Util"))</f>
        <v/>
      </c>
    </row>
    <row r="2268" ht="15.75" customHeight="1" s="42">
      <c r="A2268" s="41" t="n"/>
      <c r="G2268" s="38" t="n"/>
      <c r="H2268" s="38" t="n"/>
      <c r="I2268" s="38" t="n"/>
      <c r="J2268" s="38" t="n"/>
      <c r="K2268" s="38" t="n"/>
      <c r="L2268" s="38" t="n"/>
      <c r="N2268" s="36">
        <f>IF($B2268="","",IF($C2268="SUPERSTORE","Superstore","DH"))</f>
        <v/>
      </c>
      <c r="O2268" s="36">
        <f>IF($B2268="","",IFERROR(VLOOKUP($B2268,Mapping!$A:$C,2,0),"Not Mapped"))</f>
        <v/>
      </c>
      <c r="P2268" s="36">
        <f>IF($B2268="","",IFERROR(VLOOKUP($B2268,Mapping!$A:$C,3,0),"Not Mapped"))</f>
        <v/>
      </c>
      <c r="Q2268" s="36">
        <f>IF($B2268="","",IFERROR(VLOOKUP($O2268,Leaders!$A:$B,2,0),"Not Mapped"))</f>
        <v/>
      </c>
      <c r="R2268" s="36">
        <f>IF($B2268="","",IF(COUNTIF(Exclusions!$A:$A,$B2268)&gt;0,"Yes","No"))</f>
        <v/>
      </c>
      <c r="S2268" s="38">
        <f>IF($B2268="","",MIN(1,DAY($A2268)/IF($N2268="Superstore",Settings!$B$5,Settings!$B$4)))</f>
        <v/>
      </c>
      <c r="T2268" s="38">
        <f>IF(OR($B2268="",$G2268="",$S2268=0),"",$G2268/$S2268)</f>
        <v/>
      </c>
      <c r="U2268" s="36">
        <f>IF($T2268="","",IF($T2268&lt;Settings!$B$8,"Critical",IF($T2268&lt;Settings!$B$9,"Semi Critical","Non Critical")))</f>
        <v/>
      </c>
      <c r="V2268" s="28" t="n"/>
      <c r="Z2268">
        <f>IF($B2268="","",IFERROR(VLOOKUP($B2268,'Plan HC for CCA'!$A:$B,2,0),""))</f>
        <v/>
      </c>
      <c r="AA2268">
        <f>IF(OR($B2268="",$Z2268=""),"",IF(N($M2268)&lt;$Z2268,"Delta","No Delta"))</f>
        <v/>
      </c>
      <c r="AB2268">
        <f>IF(OR($B2268="",$Z2268=""),"",MAX(0,$Z2268-N($M2268)))</f>
        <v/>
      </c>
      <c r="AC2268" s="46">
        <f>IF($B2268="","",IFERROR(INDEX('CCA Util %'!$H:$H,MATCH($B2268,'CCA Util %'!$E:$E,0)),""))</f>
        <v/>
      </c>
      <c r="AD2268">
        <f>IF($B2268="","",IFERROR(INDEX('CCA Util %'!$G:$G,MATCH($B2268,'CCA Util %'!$E:$E,0)),""))</f>
        <v/>
      </c>
      <c r="AE2268">
        <f>IF(OR($B2268="",$U2268=""),"",$U2268&amp;" &amp; "&amp;IF(OR($AD2268="",$AD2268=0),"Util NA",$AD2268&amp;" Util"))</f>
        <v/>
      </c>
    </row>
    <row r="2269" ht="15.75" customHeight="1" s="42">
      <c r="A2269" s="41" t="n"/>
      <c r="G2269" s="38" t="n"/>
      <c r="H2269" s="38" t="n"/>
      <c r="I2269" s="38" t="n"/>
      <c r="J2269" s="38" t="n"/>
      <c r="K2269" s="38" t="n"/>
      <c r="L2269" s="38" t="n"/>
      <c r="N2269" s="36">
        <f>IF($B2269="","",IF($C2269="SUPERSTORE","Superstore","DH"))</f>
        <v/>
      </c>
      <c r="O2269" s="36">
        <f>IF($B2269="","",IFERROR(VLOOKUP($B2269,Mapping!$A:$C,2,0),"Not Mapped"))</f>
        <v/>
      </c>
      <c r="P2269" s="36">
        <f>IF($B2269="","",IFERROR(VLOOKUP($B2269,Mapping!$A:$C,3,0),"Not Mapped"))</f>
        <v/>
      </c>
      <c r="Q2269" s="36">
        <f>IF($B2269="","",IFERROR(VLOOKUP($O2269,Leaders!$A:$B,2,0),"Not Mapped"))</f>
        <v/>
      </c>
      <c r="R2269" s="36">
        <f>IF($B2269="","",IF(COUNTIF(Exclusions!$A:$A,$B2269)&gt;0,"Yes","No"))</f>
        <v/>
      </c>
      <c r="S2269" s="38">
        <f>IF($B2269="","",MIN(1,DAY($A2269)/IF($N2269="Superstore",Settings!$B$5,Settings!$B$4)))</f>
        <v/>
      </c>
      <c r="T2269" s="38">
        <f>IF(OR($B2269="",$G2269="",$S2269=0),"",$G2269/$S2269)</f>
        <v/>
      </c>
      <c r="U2269" s="36">
        <f>IF($T2269="","",IF($T2269&lt;Settings!$B$8,"Critical",IF($T2269&lt;Settings!$B$9,"Semi Critical","Non Critical")))</f>
        <v/>
      </c>
      <c r="V2269" s="28" t="n"/>
      <c r="Z2269">
        <f>IF($B2269="","",IFERROR(VLOOKUP($B2269,'Plan HC for CCA'!$A:$B,2,0),""))</f>
        <v/>
      </c>
      <c r="AA2269">
        <f>IF(OR($B2269="",$Z2269=""),"",IF(N($M2269)&lt;$Z2269,"Delta","No Delta"))</f>
        <v/>
      </c>
      <c r="AB2269">
        <f>IF(OR($B2269="",$Z2269=""),"",MAX(0,$Z2269-N($M2269)))</f>
        <v/>
      </c>
      <c r="AC2269" s="46">
        <f>IF($B2269="","",IFERROR(INDEX('CCA Util %'!$H:$H,MATCH($B2269,'CCA Util %'!$E:$E,0)),""))</f>
        <v/>
      </c>
      <c r="AD2269">
        <f>IF($B2269="","",IFERROR(INDEX('CCA Util %'!$G:$G,MATCH($B2269,'CCA Util %'!$E:$E,0)),""))</f>
        <v/>
      </c>
      <c r="AE2269">
        <f>IF(OR($B2269="",$U2269=""),"",$U2269&amp;" &amp; "&amp;IF(OR($AD2269="",$AD2269=0),"Util NA",$AD2269&amp;" Util"))</f>
        <v/>
      </c>
    </row>
    <row r="2270" ht="15.75" customHeight="1" s="42">
      <c r="A2270" s="41" t="n"/>
      <c r="G2270" s="38" t="n"/>
      <c r="H2270" s="38" t="n"/>
      <c r="I2270" s="38" t="n"/>
      <c r="J2270" s="38" t="n"/>
      <c r="K2270" s="38" t="n"/>
      <c r="L2270" s="38" t="n"/>
      <c r="N2270" s="36">
        <f>IF($B2270="","",IF($C2270="SUPERSTORE","Superstore","DH"))</f>
        <v/>
      </c>
      <c r="O2270" s="36">
        <f>IF($B2270="","",IFERROR(VLOOKUP($B2270,Mapping!$A:$C,2,0),"Not Mapped"))</f>
        <v/>
      </c>
      <c r="P2270" s="36">
        <f>IF($B2270="","",IFERROR(VLOOKUP($B2270,Mapping!$A:$C,3,0),"Not Mapped"))</f>
        <v/>
      </c>
      <c r="Q2270" s="36">
        <f>IF($B2270="","",IFERROR(VLOOKUP($O2270,Leaders!$A:$B,2,0),"Not Mapped"))</f>
        <v/>
      </c>
      <c r="R2270" s="36">
        <f>IF($B2270="","",IF(COUNTIF(Exclusions!$A:$A,$B2270)&gt;0,"Yes","No"))</f>
        <v/>
      </c>
      <c r="S2270" s="38">
        <f>IF($B2270="","",MIN(1,DAY($A2270)/IF($N2270="Superstore",Settings!$B$5,Settings!$B$4)))</f>
        <v/>
      </c>
      <c r="T2270" s="38">
        <f>IF(OR($B2270="",$G2270="",$S2270=0),"",$G2270/$S2270)</f>
        <v/>
      </c>
      <c r="U2270" s="36">
        <f>IF($T2270="","",IF($T2270&lt;Settings!$B$8,"Critical",IF($T2270&lt;Settings!$B$9,"Semi Critical","Non Critical")))</f>
        <v/>
      </c>
      <c r="V2270" s="28" t="n"/>
      <c r="Z2270">
        <f>IF($B2270="","",IFERROR(VLOOKUP($B2270,'Plan HC for CCA'!$A:$B,2,0),""))</f>
        <v/>
      </c>
      <c r="AA2270">
        <f>IF(OR($B2270="",$Z2270=""),"",IF(N($M2270)&lt;$Z2270,"Delta","No Delta"))</f>
        <v/>
      </c>
      <c r="AB2270">
        <f>IF(OR($B2270="",$Z2270=""),"",MAX(0,$Z2270-N($M2270)))</f>
        <v/>
      </c>
      <c r="AC2270" s="46">
        <f>IF($B2270="","",IFERROR(INDEX('CCA Util %'!$H:$H,MATCH($B2270,'CCA Util %'!$E:$E,0)),""))</f>
        <v/>
      </c>
      <c r="AD2270">
        <f>IF($B2270="","",IFERROR(INDEX('CCA Util %'!$G:$G,MATCH($B2270,'CCA Util %'!$E:$E,0)),""))</f>
        <v/>
      </c>
      <c r="AE2270">
        <f>IF(OR($B2270="",$U2270=""),"",$U2270&amp;" &amp; "&amp;IF(OR($AD2270="",$AD2270=0),"Util NA",$AD2270&amp;" Util"))</f>
        <v/>
      </c>
    </row>
    <row r="2271" ht="15.75" customHeight="1" s="42">
      <c r="A2271" s="41" t="n"/>
      <c r="G2271" s="38" t="n"/>
      <c r="H2271" s="38" t="n"/>
      <c r="I2271" s="38" t="n"/>
      <c r="J2271" s="38" t="n"/>
      <c r="K2271" s="38" t="n"/>
      <c r="L2271" s="38" t="n"/>
      <c r="N2271" s="36">
        <f>IF($B2271="","",IF($C2271="SUPERSTORE","Superstore","DH"))</f>
        <v/>
      </c>
      <c r="O2271" s="36">
        <f>IF($B2271="","",IFERROR(VLOOKUP($B2271,Mapping!$A:$C,2,0),"Not Mapped"))</f>
        <v/>
      </c>
      <c r="P2271" s="36">
        <f>IF($B2271="","",IFERROR(VLOOKUP($B2271,Mapping!$A:$C,3,0),"Not Mapped"))</f>
        <v/>
      </c>
      <c r="Q2271" s="36">
        <f>IF($B2271="","",IFERROR(VLOOKUP($O2271,Leaders!$A:$B,2,0),"Not Mapped"))</f>
        <v/>
      </c>
      <c r="R2271" s="36">
        <f>IF($B2271="","",IF(COUNTIF(Exclusions!$A:$A,$B2271)&gt;0,"Yes","No"))</f>
        <v/>
      </c>
      <c r="S2271" s="38">
        <f>IF($B2271="","",MIN(1,DAY($A2271)/IF($N2271="Superstore",Settings!$B$5,Settings!$B$4)))</f>
        <v/>
      </c>
      <c r="T2271" s="38">
        <f>IF(OR($B2271="",$G2271="",$S2271=0),"",$G2271/$S2271)</f>
        <v/>
      </c>
      <c r="U2271" s="36">
        <f>IF($T2271="","",IF($T2271&lt;Settings!$B$8,"Critical",IF($T2271&lt;Settings!$B$9,"Semi Critical","Non Critical")))</f>
        <v/>
      </c>
      <c r="V2271" s="28" t="n"/>
      <c r="Z2271">
        <f>IF($B2271="","",IFERROR(VLOOKUP($B2271,'Plan HC for CCA'!$A:$B,2,0),""))</f>
        <v/>
      </c>
      <c r="AA2271">
        <f>IF(OR($B2271="",$Z2271=""),"",IF(N($M2271)&lt;$Z2271,"Delta","No Delta"))</f>
        <v/>
      </c>
      <c r="AB2271">
        <f>IF(OR($B2271="",$Z2271=""),"",MAX(0,$Z2271-N($M2271)))</f>
        <v/>
      </c>
      <c r="AC2271" s="46">
        <f>IF($B2271="","",IFERROR(INDEX('CCA Util %'!$H:$H,MATCH($B2271,'CCA Util %'!$E:$E,0)),""))</f>
        <v/>
      </c>
      <c r="AD2271">
        <f>IF($B2271="","",IFERROR(INDEX('CCA Util %'!$G:$G,MATCH($B2271,'CCA Util %'!$E:$E,0)),""))</f>
        <v/>
      </c>
      <c r="AE2271">
        <f>IF(OR($B2271="",$U2271=""),"",$U2271&amp;" &amp; "&amp;IF(OR($AD2271="",$AD2271=0),"Util NA",$AD2271&amp;" Util"))</f>
        <v/>
      </c>
    </row>
    <row r="2272" ht="15.75" customHeight="1" s="42">
      <c r="A2272" s="41" t="n"/>
      <c r="G2272" s="38" t="n"/>
      <c r="H2272" s="38" t="n"/>
      <c r="I2272" s="38" t="n"/>
      <c r="J2272" s="38" t="n"/>
      <c r="K2272" s="38" t="n"/>
      <c r="L2272" s="38" t="n"/>
      <c r="N2272" s="36">
        <f>IF($B2272="","",IF($C2272="SUPERSTORE","Superstore","DH"))</f>
        <v/>
      </c>
      <c r="O2272" s="36">
        <f>IF($B2272="","",IFERROR(VLOOKUP($B2272,Mapping!$A:$C,2,0),"Not Mapped"))</f>
        <v/>
      </c>
      <c r="P2272" s="36">
        <f>IF($B2272="","",IFERROR(VLOOKUP($B2272,Mapping!$A:$C,3,0),"Not Mapped"))</f>
        <v/>
      </c>
      <c r="Q2272" s="36">
        <f>IF($B2272="","",IFERROR(VLOOKUP($O2272,Leaders!$A:$B,2,0),"Not Mapped"))</f>
        <v/>
      </c>
      <c r="R2272" s="36">
        <f>IF($B2272="","",IF(COUNTIF(Exclusions!$A:$A,$B2272)&gt;0,"Yes","No"))</f>
        <v/>
      </c>
      <c r="S2272" s="38">
        <f>IF($B2272="","",MIN(1,DAY($A2272)/IF($N2272="Superstore",Settings!$B$5,Settings!$B$4)))</f>
        <v/>
      </c>
      <c r="T2272" s="38">
        <f>IF(OR($B2272="",$G2272="",$S2272=0),"",$G2272/$S2272)</f>
        <v/>
      </c>
      <c r="U2272" s="36">
        <f>IF($T2272="","",IF($T2272&lt;Settings!$B$8,"Critical",IF($T2272&lt;Settings!$B$9,"Semi Critical","Non Critical")))</f>
        <v/>
      </c>
      <c r="V2272" s="28" t="n"/>
      <c r="Z2272">
        <f>IF($B2272="","",IFERROR(VLOOKUP($B2272,'Plan HC for CCA'!$A:$B,2,0),""))</f>
        <v/>
      </c>
      <c r="AA2272">
        <f>IF(OR($B2272="",$Z2272=""),"",IF(N($M2272)&lt;$Z2272,"Delta","No Delta"))</f>
        <v/>
      </c>
      <c r="AB2272">
        <f>IF(OR($B2272="",$Z2272=""),"",MAX(0,$Z2272-N($M2272)))</f>
        <v/>
      </c>
      <c r="AC2272" s="46">
        <f>IF($B2272="","",IFERROR(INDEX('CCA Util %'!$H:$H,MATCH($B2272,'CCA Util %'!$E:$E,0)),""))</f>
        <v/>
      </c>
      <c r="AD2272">
        <f>IF($B2272="","",IFERROR(INDEX('CCA Util %'!$G:$G,MATCH($B2272,'CCA Util %'!$E:$E,0)),""))</f>
        <v/>
      </c>
      <c r="AE2272">
        <f>IF(OR($B2272="",$U2272=""),"",$U2272&amp;" &amp; "&amp;IF(OR($AD2272="",$AD2272=0),"Util NA",$AD2272&amp;" Util"))</f>
        <v/>
      </c>
    </row>
    <row r="2273" ht="15.75" customHeight="1" s="42">
      <c r="A2273" s="41" t="n"/>
      <c r="G2273" s="38" t="n"/>
      <c r="H2273" s="38" t="n"/>
      <c r="I2273" s="38" t="n"/>
      <c r="J2273" s="38" t="n"/>
      <c r="K2273" s="38" t="n"/>
      <c r="L2273" s="38" t="n"/>
      <c r="N2273" s="36">
        <f>IF($B2273="","",IF($C2273="SUPERSTORE","Superstore","DH"))</f>
        <v/>
      </c>
      <c r="O2273" s="36">
        <f>IF($B2273="","",IFERROR(VLOOKUP($B2273,Mapping!$A:$C,2,0),"Not Mapped"))</f>
        <v/>
      </c>
      <c r="P2273" s="36">
        <f>IF($B2273="","",IFERROR(VLOOKUP($B2273,Mapping!$A:$C,3,0),"Not Mapped"))</f>
        <v/>
      </c>
      <c r="Q2273" s="36">
        <f>IF($B2273="","",IFERROR(VLOOKUP($O2273,Leaders!$A:$B,2,0),"Not Mapped"))</f>
        <v/>
      </c>
      <c r="R2273" s="36">
        <f>IF($B2273="","",IF(COUNTIF(Exclusions!$A:$A,$B2273)&gt;0,"Yes","No"))</f>
        <v/>
      </c>
      <c r="S2273" s="38">
        <f>IF($B2273="","",MIN(1,DAY($A2273)/IF($N2273="Superstore",Settings!$B$5,Settings!$B$4)))</f>
        <v/>
      </c>
      <c r="T2273" s="38">
        <f>IF(OR($B2273="",$G2273="",$S2273=0),"",$G2273/$S2273)</f>
        <v/>
      </c>
      <c r="U2273" s="36">
        <f>IF($T2273="","",IF($T2273&lt;Settings!$B$8,"Critical",IF($T2273&lt;Settings!$B$9,"Semi Critical","Non Critical")))</f>
        <v/>
      </c>
      <c r="V2273" s="28" t="n"/>
      <c r="Z2273">
        <f>IF($B2273="","",IFERROR(VLOOKUP($B2273,'Plan HC for CCA'!$A:$B,2,0),""))</f>
        <v/>
      </c>
      <c r="AA2273">
        <f>IF(OR($B2273="",$Z2273=""),"",IF(N($M2273)&lt;$Z2273,"Delta","No Delta"))</f>
        <v/>
      </c>
      <c r="AB2273">
        <f>IF(OR($B2273="",$Z2273=""),"",MAX(0,$Z2273-N($M2273)))</f>
        <v/>
      </c>
      <c r="AC2273" s="46">
        <f>IF($B2273="","",IFERROR(INDEX('CCA Util %'!$H:$H,MATCH($B2273,'CCA Util %'!$E:$E,0)),""))</f>
        <v/>
      </c>
      <c r="AD2273">
        <f>IF($B2273="","",IFERROR(INDEX('CCA Util %'!$G:$G,MATCH($B2273,'CCA Util %'!$E:$E,0)),""))</f>
        <v/>
      </c>
      <c r="AE2273">
        <f>IF(OR($B2273="",$U2273=""),"",$U2273&amp;" &amp; "&amp;IF(OR($AD2273="",$AD2273=0),"Util NA",$AD2273&amp;" Util"))</f>
        <v/>
      </c>
    </row>
    <row r="2274" ht="15.75" customHeight="1" s="42">
      <c r="A2274" s="41" t="n"/>
      <c r="G2274" s="38" t="n"/>
      <c r="H2274" s="38" t="n"/>
      <c r="I2274" s="38" t="n"/>
      <c r="J2274" s="38" t="n"/>
      <c r="K2274" s="38" t="n"/>
      <c r="L2274" s="38" t="n"/>
      <c r="N2274" s="36">
        <f>IF($B2274="","",IF($C2274="SUPERSTORE","Superstore","DH"))</f>
        <v/>
      </c>
      <c r="O2274" s="36">
        <f>IF($B2274="","",IFERROR(VLOOKUP($B2274,Mapping!$A:$C,2,0),"Not Mapped"))</f>
        <v/>
      </c>
      <c r="P2274" s="36">
        <f>IF($B2274="","",IFERROR(VLOOKUP($B2274,Mapping!$A:$C,3,0),"Not Mapped"))</f>
        <v/>
      </c>
      <c r="Q2274" s="36">
        <f>IF($B2274="","",IFERROR(VLOOKUP($O2274,Leaders!$A:$B,2,0),"Not Mapped"))</f>
        <v/>
      </c>
      <c r="R2274" s="36">
        <f>IF($B2274="","",IF(COUNTIF(Exclusions!$A:$A,$B2274)&gt;0,"Yes","No"))</f>
        <v/>
      </c>
      <c r="S2274" s="38">
        <f>IF($B2274="","",MIN(1,DAY($A2274)/IF($N2274="Superstore",Settings!$B$5,Settings!$B$4)))</f>
        <v/>
      </c>
      <c r="T2274" s="38">
        <f>IF(OR($B2274="",$G2274="",$S2274=0),"",$G2274/$S2274)</f>
        <v/>
      </c>
      <c r="U2274" s="36">
        <f>IF($T2274="","",IF($T2274&lt;Settings!$B$8,"Critical",IF($T2274&lt;Settings!$B$9,"Semi Critical","Non Critical")))</f>
        <v/>
      </c>
      <c r="V2274" s="28" t="n"/>
      <c r="Z2274">
        <f>IF($B2274="","",IFERROR(VLOOKUP($B2274,'Plan HC for CCA'!$A:$B,2,0),""))</f>
        <v/>
      </c>
      <c r="AA2274">
        <f>IF(OR($B2274="",$Z2274=""),"",IF(N($M2274)&lt;$Z2274,"Delta","No Delta"))</f>
        <v/>
      </c>
      <c r="AB2274">
        <f>IF(OR($B2274="",$Z2274=""),"",MAX(0,$Z2274-N($M2274)))</f>
        <v/>
      </c>
      <c r="AC2274" s="46">
        <f>IF($B2274="","",IFERROR(INDEX('CCA Util %'!$H:$H,MATCH($B2274,'CCA Util %'!$E:$E,0)),""))</f>
        <v/>
      </c>
      <c r="AD2274">
        <f>IF($B2274="","",IFERROR(INDEX('CCA Util %'!$G:$G,MATCH($B2274,'CCA Util %'!$E:$E,0)),""))</f>
        <v/>
      </c>
      <c r="AE2274">
        <f>IF(OR($B2274="",$U2274=""),"",$U2274&amp;" &amp; "&amp;IF(OR($AD2274="",$AD2274=0),"Util NA",$AD2274&amp;" Util"))</f>
        <v/>
      </c>
    </row>
    <row r="2275" ht="15.75" customHeight="1" s="42">
      <c r="A2275" s="41" t="n"/>
      <c r="G2275" s="38" t="n"/>
      <c r="H2275" s="38" t="n"/>
      <c r="I2275" s="38" t="n"/>
      <c r="J2275" s="38" t="n"/>
      <c r="K2275" s="38" t="n"/>
      <c r="L2275" s="38" t="n"/>
      <c r="N2275" s="36">
        <f>IF($B2275="","",IF($C2275="SUPERSTORE","Superstore","DH"))</f>
        <v/>
      </c>
      <c r="O2275" s="36">
        <f>IF($B2275="","",IFERROR(VLOOKUP($B2275,Mapping!$A:$C,2,0),"Not Mapped"))</f>
        <v/>
      </c>
      <c r="P2275" s="36">
        <f>IF($B2275="","",IFERROR(VLOOKUP($B2275,Mapping!$A:$C,3,0),"Not Mapped"))</f>
        <v/>
      </c>
      <c r="Q2275" s="36">
        <f>IF($B2275="","",IFERROR(VLOOKUP($O2275,Leaders!$A:$B,2,0),"Not Mapped"))</f>
        <v/>
      </c>
      <c r="R2275" s="36">
        <f>IF($B2275="","",IF(COUNTIF(Exclusions!$A:$A,$B2275)&gt;0,"Yes","No"))</f>
        <v/>
      </c>
      <c r="S2275" s="38">
        <f>IF($B2275="","",MIN(1,DAY($A2275)/IF($N2275="Superstore",Settings!$B$5,Settings!$B$4)))</f>
        <v/>
      </c>
      <c r="T2275" s="38">
        <f>IF(OR($B2275="",$G2275="",$S2275=0),"",$G2275/$S2275)</f>
        <v/>
      </c>
      <c r="U2275" s="36">
        <f>IF($T2275="","",IF($T2275&lt;Settings!$B$8,"Critical",IF($T2275&lt;Settings!$B$9,"Semi Critical","Non Critical")))</f>
        <v/>
      </c>
      <c r="V2275" s="28" t="n"/>
      <c r="Z2275">
        <f>IF($B2275="","",IFERROR(VLOOKUP($B2275,'Plan HC for CCA'!$A:$B,2,0),""))</f>
        <v/>
      </c>
      <c r="AA2275">
        <f>IF(OR($B2275="",$Z2275=""),"",IF(N($M2275)&lt;$Z2275,"Delta","No Delta"))</f>
        <v/>
      </c>
      <c r="AB2275">
        <f>IF(OR($B2275="",$Z2275=""),"",MAX(0,$Z2275-N($M2275)))</f>
        <v/>
      </c>
      <c r="AC2275" s="46">
        <f>IF($B2275="","",IFERROR(INDEX('CCA Util %'!$H:$H,MATCH($B2275,'CCA Util %'!$E:$E,0)),""))</f>
        <v/>
      </c>
      <c r="AD2275">
        <f>IF($B2275="","",IFERROR(INDEX('CCA Util %'!$G:$G,MATCH($B2275,'CCA Util %'!$E:$E,0)),""))</f>
        <v/>
      </c>
      <c r="AE2275">
        <f>IF(OR($B2275="",$U2275=""),"",$U2275&amp;" &amp; "&amp;IF(OR($AD2275="",$AD2275=0),"Util NA",$AD2275&amp;" Util"))</f>
        <v/>
      </c>
    </row>
    <row r="2276" ht="15.75" customHeight="1" s="42">
      <c r="A2276" s="41" t="n"/>
      <c r="G2276" s="38" t="n"/>
      <c r="H2276" s="38" t="n"/>
      <c r="I2276" s="38" t="n"/>
      <c r="J2276" s="38" t="n"/>
      <c r="K2276" s="38" t="n"/>
      <c r="L2276" s="38" t="n"/>
      <c r="N2276" s="36">
        <f>IF($B2276="","",IF($C2276="SUPERSTORE","Superstore","DH"))</f>
        <v/>
      </c>
      <c r="O2276" s="36">
        <f>IF($B2276="","",IFERROR(VLOOKUP($B2276,Mapping!$A:$C,2,0),"Not Mapped"))</f>
        <v/>
      </c>
      <c r="P2276" s="36">
        <f>IF($B2276="","",IFERROR(VLOOKUP($B2276,Mapping!$A:$C,3,0),"Not Mapped"))</f>
        <v/>
      </c>
      <c r="Q2276" s="36">
        <f>IF($B2276="","",IFERROR(VLOOKUP($O2276,Leaders!$A:$B,2,0),"Not Mapped"))</f>
        <v/>
      </c>
      <c r="R2276" s="36">
        <f>IF($B2276="","",IF(COUNTIF(Exclusions!$A:$A,$B2276)&gt;0,"Yes","No"))</f>
        <v/>
      </c>
      <c r="S2276" s="38">
        <f>IF($B2276="","",MIN(1,DAY($A2276)/IF($N2276="Superstore",Settings!$B$5,Settings!$B$4)))</f>
        <v/>
      </c>
      <c r="T2276" s="38">
        <f>IF(OR($B2276="",$G2276="",$S2276=0),"",$G2276/$S2276)</f>
        <v/>
      </c>
      <c r="U2276" s="36">
        <f>IF($T2276="","",IF($T2276&lt;Settings!$B$8,"Critical",IF($T2276&lt;Settings!$B$9,"Semi Critical","Non Critical")))</f>
        <v/>
      </c>
      <c r="V2276" s="28" t="n"/>
      <c r="Z2276">
        <f>IF($B2276="","",IFERROR(VLOOKUP($B2276,'Plan HC for CCA'!$A:$B,2,0),""))</f>
        <v/>
      </c>
      <c r="AA2276">
        <f>IF(OR($B2276="",$Z2276=""),"",IF(N($M2276)&lt;$Z2276,"Delta","No Delta"))</f>
        <v/>
      </c>
      <c r="AB2276">
        <f>IF(OR($B2276="",$Z2276=""),"",MAX(0,$Z2276-N($M2276)))</f>
        <v/>
      </c>
      <c r="AC2276" s="46">
        <f>IF($B2276="","",IFERROR(INDEX('CCA Util %'!$H:$H,MATCH($B2276,'CCA Util %'!$E:$E,0)),""))</f>
        <v/>
      </c>
      <c r="AD2276">
        <f>IF($B2276="","",IFERROR(INDEX('CCA Util %'!$G:$G,MATCH($B2276,'CCA Util %'!$E:$E,0)),""))</f>
        <v/>
      </c>
      <c r="AE2276">
        <f>IF(OR($B2276="",$U2276=""),"",$U2276&amp;" &amp; "&amp;IF(OR($AD2276="",$AD2276=0),"Util NA",$AD2276&amp;" Util"))</f>
        <v/>
      </c>
    </row>
    <row r="2277" ht="15.75" customHeight="1" s="42">
      <c r="A2277" s="41" t="n"/>
      <c r="G2277" s="38" t="n"/>
      <c r="H2277" s="38" t="n"/>
      <c r="I2277" s="38" t="n"/>
      <c r="J2277" s="38" t="n"/>
      <c r="K2277" s="38" t="n"/>
      <c r="L2277" s="38" t="n"/>
      <c r="N2277" s="36">
        <f>IF($B2277="","",IF($C2277="SUPERSTORE","Superstore","DH"))</f>
        <v/>
      </c>
      <c r="O2277" s="36">
        <f>IF($B2277="","",IFERROR(VLOOKUP($B2277,Mapping!$A:$C,2,0),"Not Mapped"))</f>
        <v/>
      </c>
      <c r="P2277" s="36">
        <f>IF($B2277="","",IFERROR(VLOOKUP($B2277,Mapping!$A:$C,3,0),"Not Mapped"))</f>
        <v/>
      </c>
      <c r="Q2277" s="36">
        <f>IF($B2277="","",IFERROR(VLOOKUP($O2277,Leaders!$A:$B,2,0),"Not Mapped"))</f>
        <v/>
      </c>
      <c r="R2277" s="36">
        <f>IF($B2277="","",IF(COUNTIF(Exclusions!$A:$A,$B2277)&gt;0,"Yes","No"))</f>
        <v/>
      </c>
      <c r="S2277" s="38">
        <f>IF($B2277="","",MIN(1,DAY($A2277)/IF($N2277="Superstore",Settings!$B$5,Settings!$B$4)))</f>
        <v/>
      </c>
      <c r="T2277" s="38">
        <f>IF(OR($B2277="",$G2277="",$S2277=0),"",$G2277/$S2277)</f>
        <v/>
      </c>
      <c r="U2277" s="36">
        <f>IF($T2277="","",IF($T2277&lt;Settings!$B$8,"Critical",IF($T2277&lt;Settings!$B$9,"Semi Critical","Non Critical")))</f>
        <v/>
      </c>
      <c r="V2277" s="28" t="n"/>
      <c r="Z2277">
        <f>IF($B2277="","",IFERROR(VLOOKUP($B2277,'Plan HC for CCA'!$A:$B,2,0),""))</f>
        <v/>
      </c>
      <c r="AA2277">
        <f>IF(OR($B2277="",$Z2277=""),"",IF(N($M2277)&lt;$Z2277,"Delta","No Delta"))</f>
        <v/>
      </c>
      <c r="AB2277">
        <f>IF(OR($B2277="",$Z2277=""),"",MAX(0,$Z2277-N($M2277)))</f>
        <v/>
      </c>
      <c r="AC2277" s="46">
        <f>IF($B2277="","",IFERROR(INDEX('CCA Util %'!$H:$H,MATCH($B2277,'CCA Util %'!$E:$E,0)),""))</f>
        <v/>
      </c>
      <c r="AD2277">
        <f>IF($B2277="","",IFERROR(INDEX('CCA Util %'!$G:$G,MATCH($B2277,'CCA Util %'!$E:$E,0)),""))</f>
        <v/>
      </c>
      <c r="AE2277">
        <f>IF(OR($B2277="",$U2277=""),"",$U2277&amp;" &amp; "&amp;IF(OR($AD2277="",$AD2277=0),"Util NA",$AD2277&amp;" Util"))</f>
        <v/>
      </c>
    </row>
    <row r="2278" ht="15.75" customHeight="1" s="42">
      <c r="A2278" s="41" t="n"/>
      <c r="G2278" s="38" t="n"/>
      <c r="H2278" s="38" t="n"/>
      <c r="I2278" s="38" t="n"/>
      <c r="J2278" s="38" t="n"/>
      <c r="K2278" s="38" t="n"/>
      <c r="L2278" s="38" t="n"/>
      <c r="N2278" s="36">
        <f>IF($B2278="","",IF($C2278="SUPERSTORE","Superstore","DH"))</f>
        <v/>
      </c>
      <c r="O2278" s="36">
        <f>IF($B2278="","",IFERROR(VLOOKUP($B2278,Mapping!$A:$C,2,0),"Not Mapped"))</f>
        <v/>
      </c>
      <c r="P2278" s="36">
        <f>IF($B2278="","",IFERROR(VLOOKUP($B2278,Mapping!$A:$C,3,0),"Not Mapped"))</f>
        <v/>
      </c>
      <c r="Q2278" s="36">
        <f>IF($B2278="","",IFERROR(VLOOKUP($O2278,Leaders!$A:$B,2,0),"Not Mapped"))</f>
        <v/>
      </c>
      <c r="R2278" s="36">
        <f>IF($B2278="","",IF(COUNTIF(Exclusions!$A:$A,$B2278)&gt;0,"Yes","No"))</f>
        <v/>
      </c>
      <c r="S2278" s="38">
        <f>IF($B2278="","",MIN(1,DAY($A2278)/IF($N2278="Superstore",Settings!$B$5,Settings!$B$4)))</f>
        <v/>
      </c>
      <c r="T2278" s="38">
        <f>IF(OR($B2278="",$G2278="",$S2278=0),"",$G2278/$S2278)</f>
        <v/>
      </c>
      <c r="U2278" s="36">
        <f>IF($T2278="","",IF($T2278&lt;Settings!$B$8,"Critical",IF($T2278&lt;Settings!$B$9,"Semi Critical","Non Critical")))</f>
        <v/>
      </c>
      <c r="V2278" s="28" t="n"/>
      <c r="Z2278">
        <f>IF($B2278="","",IFERROR(VLOOKUP($B2278,'Plan HC for CCA'!$A:$B,2,0),""))</f>
        <v/>
      </c>
      <c r="AA2278">
        <f>IF(OR($B2278="",$Z2278=""),"",IF(N($M2278)&lt;$Z2278,"Delta","No Delta"))</f>
        <v/>
      </c>
      <c r="AB2278">
        <f>IF(OR($B2278="",$Z2278=""),"",MAX(0,$Z2278-N($M2278)))</f>
        <v/>
      </c>
      <c r="AC2278" s="46">
        <f>IF($B2278="","",IFERROR(INDEX('CCA Util %'!$H:$H,MATCH($B2278,'CCA Util %'!$E:$E,0)),""))</f>
        <v/>
      </c>
      <c r="AD2278">
        <f>IF($B2278="","",IFERROR(INDEX('CCA Util %'!$G:$G,MATCH($B2278,'CCA Util %'!$E:$E,0)),""))</f>
        <v/>
      </c>
      <c r="AE2278">
        <f>IF(OR($B2278="",$U2278=""),"",$U2278&amp;" &amp; "&amp;IF(OR($AD2278="",$AD2278=0),"Util NA",$AD2278&amp;" Util"))</f>
        <v/>
      </c>
    </row>
    <row r="2279" ht="15.75" customHeight="1" s="42">
      <c r="A2279" s="41" t="n"/>
      <c r="G2279" s="38" t="n"/>
      <c r="H2279" s="38" t="n"/>
      <c r="I2279" s="38" t="n"/>
      <c r="J2279" s="38" t="n"/>
      <c r="K2279" s="38" t="n"/>
      <c r="L2279" s="38" t="n"/>
      <c r="N2279" s="36">
        <f>IF($B2279="","",IF($C2279="SUPERSTORE","Superstore","DH"))</f>
        <v/>
      </c>
      <c r="O2279" s="36">
        <f>IF($B2279="","",IFERROR(VLOOKUP($B2279,Mapping!$A:$C,2,0),"Not Mapped"))</f>
        <v/>
      </c>
      <c r="P2279" s="36">
        <f>IF($B2279="","",IFERROR(VLOOKUP($B2279,Mapping!$A:$C,3,0),"Not Mapped"))</f>
        <v/>
      </c>
      <c r="Q2279" s="36">
        <f>IF($B2279="","",IFERROR(VLOOKUP($O2279,Leaders!$A:$B,2,0),"Not Mapped"))</f>
        <v/>
      </c>
      <c r="R2279" s="36">
        <f>IF($B2279="","",IF(COUNTIF(Exclusions!$A:$A,$B2279)&gt;0,"Yes","No"))</f>
        <v/>
      </c>
      <c r="S2279" s="38">
        <f>IF($B2279="","",MIN(1,DAY($A2279)/IF($N2279="Superstore",Settings!$B$5,Settings!$B$4)))</f>
        <v/>
      </c>
      <c r="T2279" s="38">
        <f>IF(OR($B2279="",$G2279="",$S2279=0),"",$G2279/$S2279)</f>
        <v/>
      </c>
      <c r="U2279" s="36">
        <f>IF($T2279="","",IF($T2279&lt;Settings!$B$8,"Critical",IF($T2279&lt;Settings!$B$9,"Semi Critical","Non Critical")))</f>
        <v/>
      </c>
      <c r="V2279" s="28" t="n"/>
      <c r="Z2279">
        <f>IF($B2279="","",IFERROR(VLOOKUP($B2279,'Plan HC for CCA'!$A:$B,2,0),""))</f>
        <v/>
      </c>
      <c r="AA2279">
        <f>IF(OR($B2279="",$Z2279=""),"",IF(N($M2279)&lt;$Z2279,"Delta","No Delta"))</f>
        <v/>
      </c>
      <c r="AB2279">
        <f>IF(OR($B2279="",$Z2279=""),"",MAX(0,$Z2279-N($M2279)))</f>
        <v/>
      </c>
      <c r="AC2279" s="46">
        <f>IF($B2279="","",IFERROR(INDEX('CCA Util %'!$H:$H,MATCH($B2279,'CCA Util %'!$E:$E,0)),""))</f>
        <v/>
      </c>
      <c r="AD2279">
        <f>IF($B2279="","",IFERROR(INDEX('CCA Util %'!$G:$G,MATCH($B2279,'CCA Util %'!$E:$E,0)),""))</f>
        <v/>
      </c>
      <c r="AE2279">
        <f>IF(OR($B2279="",$U2279=""),"",$U2279&amp;" &amp; "&amp;IF(OR($AD2279="",$AD2279=0),"Util NA",$AD2279&amp;" Util"))</f>
        <v/>
      </c>
    </row>
    <row r="2280" ht="15.75" customHeight="1" s="42">
      <c r="A2280" s="41" t="n"/>
      <c r="G2280" s="38" t="n"/>
      <c r="H2280" s="38" t="n"/>
      <c r="I2280" s="38" t="n"/>
      <c r="J2280" s="38" t="n"/>
      <c r="K2280" s="38" t="n"/>
      <c r="L2280" s="38" t="n"/>
      <c r="N2280" s="36">
        <f>IF($B2280="","",IF($C2280="SUPERSTORE","Superstore","DH"))</f>
        <v/>
      </c>
      <c r="O2280" s="36">
        <f>IF($B2280="","",IFERROR(VLOOKUP($B2280,Mapping!$A:$C,2,0),"Not Mapped"))</f>
        <v/>
      </c>
      <c r="P2280" s="36">
        <f>IF($B2280="","",IFERROR(VLOOKUP($B2280,Mapping!$A:$C,3,0),"Not Mapped"))</f>
        <v/>
      </c>
      <c r="Q2280" s="36">
        <f>IF($B2280="","",IFERROR(VLOOKUP($O2280,Leaders!$A:$B,2,0),"Not Mapped"))</f>
        <v/>
      </c>
      <c r="R2280" s="36">
        <f>IF($B2280="","",IF(COUNTIF(Exclusions!$A:$A,$B2280)&gt;0,"Yes","No"))</f>
        <v/>
      </c>
      <c r="S2280" s="38">
        <f>IF($B2280="","",MIN(1,DAY($A2280)/IF($N2280="Superstore",Settings!$B$5,Settings!$B$4)))</f>
        <v/>
      </c>
      <c r="T2280" s="38">
        <f>IF(OR($B2280="",$G2280="",$S2280=0),"",$G2280/$S2280)</f>
        <v/>
      </c>
      <c r="U2280" s="36">
        <f>IF($T2280="","",IF($T2280&lt;Settings!$B$8,"Critical",IF($T2280&lt;Settings!$B$9,"Semi Critical","Non Critical")))</f>
        <v/>
      </c>
      <c r="V2280" s="28" t="n"/>
      <c r="Z2280">
        <f>IF($B2280="","",IFERROR(VLOOKUP($B2280,'Plan HC for CCA'!$A:$B,2,0),""))</f>
        <v/>
      </c>
      <c r="AA2280">
        <f>IF(OR($B2280="",$Z2280=""),"",IF(N($M2280)&lt;$Z2280,"Delta","No Delta"))</f>
        <v/>
      </c>
      <c r="AB2280">
        <f>IF(OR($B2280="",$Z2280=""),"",MAX(0,$Z2280-N($M2280)))</f>
        <v/>
      </c>
      <c r="AC2280" s="46">
        <f>IF($B2280="","",IFERROR(INDEX('CCA Util %'!$H:$H,MATCH($B2280,'CCA Util %'!$E:$E,0)),""))</f>
        <v/>
      </c>
      <c r="AD2280">
        <f>IF($B2280="","",IFERROR(INDEX('CCA Util %'!$G:$G,MATCH($B2280,'CCA Util %'!$E:$E,0)),""))</f>
        <v/>
      </c>
      <c r="AE2280">
        <f>IF(OR($B2280="",$U2280=""),"",$U2280&amp;" &amp; "&amp;IF(OR($AD2280="",$AD2280=0),"Util NA",$AD2280&amp;" Util"))</f>
        <v/>
      </c>
    </row>
    <row r="2281" ht="15.75" customHeight="1" s="42">
      <c r="A2281" s="41" t="n"/>
      <c r="G2281" s="38" t="n"/>
      <c r="H2281" s="38" t="n"/>
      <c r="I2281" s="38" t="n"/>
      <c r="J2281" s="38" t="n"/>
      <c r="K2281" s="38" t="n"/>
      <c r="L2281" s="38" t="n"/>
      <c r="N2281" s="36">
        <f>IF($B2281="","",IF($C2281="SUPERSTORE","Superstore","DH"))</f>
        <v/>
      </c>
      <c r="O2281" s="36">
        <f>IF($B2281="","",IFERROR(VLOOKUP($B2281,Mapping!$A:$C,2,0),"Not Mapped"))</f>
        <v/>
      </c>
      <c r="P2281" s="36">
        <f>IF($B2281="","",IFERROR(VLOOKUP($B2281,Mapping!$A:$C,3,0),"Not Mapped"))</f>
        <v/>
      </c>
      <c r="Q2281" s="36">
        <f>IF($B2281="","",IFERROR(VLOOKUP($O2281,Leaders!$A:$B,2,0),"Not Mapped"))</f>
        <v/>
      </c>
      <c r="R2281" s="36">
        <f>IF($B2281="","",IF(COUNTIF(Exclusions!$A:$A,$B2281)&gt;0,"Yes","No"))</f>
        <v/>
      </c>
      <c r="S2281" s="38">
        <f>IF($B2281="","",MIN(1,DAY($A2281)/IF($N2281="Superstore",Settings!$B$5,Settings!$B$4)))</f>
        <v/>
      </c>
      <c r="T2281" s="38">
        <f>IF(OR($B2281="",$G2281="",$S2281=0),"",$G2281/$S2281)</f>
        <v/>
      </c>
      <c r="U2281" s="36">
        <f>IF($T2281="","",IF($T2281&lt;Settings!$B$8,"Critical",IF($T2281&lt;Settings!$B$9,"Semi Critical","Non Critical")))</f>
        <v/>
      </c>
      <c r="V2281" s="28" t="n"/>
      <c r="Z2281">
        <f>IF($B2281="","",IFERROR(VLOOKUP($B2281,'Plan HC for CCA'!$A:$B,2,0),""))</f>
        <v/>
      </c>
      <c r="AA2281">
        <f>IF(OR($B2281="",$Z2281=""),"",IF(N($M2281)&lt;$Z2281,"Delta","No Delta"))</f>
        <v/>
      </c>
      <c r="AB2281">
        <f>IF(OR($B2281="",$Z2281=""),"",MAX(0,$Z2281-N($M2281)))</f>
        <v/>
      </c>
      <c r="AC2281" s="46">
        <f>IF($B2281="","",IFERROR(INDEX('CCA Util %'!$H:$H,MATCH($B2281,'CCA Util %'!$E:$E,0)),""))</f>
        <v/>
      </c>
      <c r="AD2281">
        <f>IF($B2281="","",IFERROR(INDEX('CCA Util %'!$G:$G,MATCH($B2281,'CCA Util %'!$E:$E,0)),""))</f>
        <v/>
      </c>
      <c r="AE2281">
        <f>IF(OR($B2281="",$U2281=""),"",$U2281&amp;" &amp; "&amp;IF(OR($AD2281="",$AD2281=0),"Util NA",$AD2281&amp;" Util"))</f>
        <v/>
      </c>
    </row>
    <row r="2282" ht="15.75" customHeight="1" s="42">
      <c r="A2282" s="41" t="n"/>
      <c r="G2282" s="38" t="n"/>
      <c r="H2282" s="38" t="n"/>
      <c r="I2282" s="38" t="n"/>
      <c r="J2282" s="38" t="n"/>
      <c r="K2282" s="38" t="n"/>
      <c r="L2282" s="38" t="n"/>
      <c r="N2282" s="36">
        <f>IF($B2282="","",IF($C2282="SUPERSTORE","Superstore","DH"))</f>
        <v/>
      </c>
      <c r="O2282" s="36">
        <f>IF($B2282="","",IFERROR(VLOOKUP($B2282,Mapping!$A:$C,2,0),"Not Mapped"))</f>
        <v/>
      </c>
      <c r="P2282" s="36">
        <f>IF($B2282="","",IFERROR(VLOOKUP($B2282,Mapping!$A:$C,3,0),"Not Mapped"))</f>
        <v/>
      </c>
      <c r="Q2282" s="36">
        <f>IF($B2282="","",IFERROR(VLOOKUP($O2282,Leaders!$A:$B,2,0),"Not Mapped"))</f>
        <v/>
      </c>
      <c r="R2282" s="36">
        <f>IF($B2282="","",IF(COUNTIF(Exclusions!$A:$A,$B2282)&gt;0,"Yes","No"))</f>
        <v/>
      </c>
      <c r="S2282" s="38">
        <f>IF($B2282="","",MIN(1,DAY($A2282)/IF($N2282="Superstore",Settings!$B$5,Settings!$B$4)))</f>
        <v/>
      </c>
      <c r="T2282" s="38">
        <f>IF(OR($B2282="",$G2282="",$S2282=0),"",$G2282/$S2282)</f>
        <v/>
      </c>
      <c r="U2282" s="36">
        <f>IF($T2282="","",IF($T2282&lt;Settings!$B$8,"Critical",IF($T2282&lt;Settings!$B$9,"Semi Critical","Non Critical")))</f>
        <v/>
      </c>
      <c r="V2282" s="28" t="n"/>
      <c r="Z2282">
        <f>IF($B2282="","",IFERROR(VLOOKUP($B2282,'Plan HC for CCA'!$A:$B,2,0),""))</f>
        <v/>
      </c>
      <c r="AA2282">
        <f>IF(OR($B2282="",$Z2282=""),"",IF(N($M2282)&lt;$Z2282,"Delta","No Delta"))</f>
        <v/>
      </c>
      <c r="AB2282">
        <f>IF(OR($B2282="",$Z2282=""),"",MAX(0,$Z2282-N($M2282)))</f>
        <v/>
      </c>
      <c r="AC2282" s="46">
        <f>IF($B2282="","",IFERROR(INDEX('CCA Util %'!$H:$H,MATCH($B2282,'CCA Util %'!$E:$E,0)),""))</f>
        <v/>
      </c>
      <c r="AD2282">
        <f>IF($B2282="","",IFERROR(INDEX('CCA Util %'!$G:$G,MATCH($B2282,'CCA Util %'!$E:$E,0)),""))</f>
        <v/>
      </c>
      <c r="AE2282">
        <f>IF(OR($B2282="",$U2282=""),"",$U2282&amp;" &amp; "&amp;IF(OR($AD2282="",$AD2282=0),"Util NA",$AD2282&amp;" Util"))</f>
        <v/>
      </c>
    </row>
    <row r="2283" ht="15.75" customHeight="1" s="42">
      <c r="A2283" s="41" t="n"/>
      <c r="G2283" s="38" t="n"/>
      <c r="H2283" s="38" t="n"/>
      <c r="I2283" s="38" t="n"/>
      <c r="J2283" s="38" t="n"/>
      <c r="K2283" s="38" t="n"/>
      <c r="L2283" s="38" t="n"/>
      <c r="N2283" s="36">
        <f>IF($B2283="","",IF($C2283="SUPERSTORE","Superstore","DH"))</f>
        <v/>
      </c>
      <c r="O2283" s="36">
        <f>IF($B2283="","",IFERROR(VLOOKUP($B2283,Mapping!$A:$C,2,0),"Not Mapped"))</f>
        <v/>
      </c>
      <c r="P2283" s="36">
        <f>IF($B2283="","",IFERROR(VLOOKUP($B2283,Mapping!$A:$C,3,0),"Not Mapped"))</f>
        <v/>
      </c>
      <c r="Q2283" s="36">
        <f>IF($B2283="","",IFERROR(VLOOKUP($O2283,Leaders!$A:$B,2,0),"Not Mapped"))</f>
        <v/>
      </c>
      <c r="R2283" s="36">
        <f>IF($B2283="","",IF(COUNTIF(Exclusions!$A:$A,$B2283)&gt;0,"Yes","No"))</f>
        <v/>
      </c>
      <c r="S2283" s="38">
        <f>IF($B2283="","",MIN(1,DAY($A2283)/IF($N2283="Superstore",Settings!$B$5,Settings!$B$4)))</f>
        <v/>
      </c>
      <c r="T2283" s="38">
        <f>IF(OR($B2283="",$G2283="",$S2283=0),"",$G2283/$S2283)</f>
        <v/>
      </c>
      <c r="U2283" s="36">
        <f>IF($T2283="","",IF($T2283&lt;Settings!$B$8,"Critical",IF($T2283&lt;Settings!$B$9,"Semi Critical","Non Critical")))</f>
        <v/>
      </c>
      <c r="V2283" s="28" t="n"/>
      <c r="Z2283">
        <f>IF($B2283="","",IFERROR(VLOOKUP($B2283,'Plan HC for CCA'!$A:$B,2,0),""))</f>
        <v/>
      </c>
      <c r="AA2283">
        <f>IF(OR($B2283="",$Z2283=""),"",IF(N($M2283)&lt;$Z2283,"Delta","No Delta"))</f>
        <v/>
      </c>
      <c r="AB2283">
        <f>IF(OR($B2283="",$Z2283=""),"",MAX(0,$Z2283-N($M2283)))</f>
        <v/>
      </c>
      <c r="AC2283" s="46">
        <f>IF($B2283="","",IFERROR(INDEX('CCA Util %'!$H:$H,MATCH($B2283,'CCA Util %'!$E:$E,0)),""))</f>
        <v/>
      </c>
      <c r="AD2283">
        <f>IF($B2283="","",IFERROR(INDEX('CCA Util %'!$G:$G,MATCH($B2283,'CCA Util %'!$E:$E,0)),""))</f>
        <v/>
      </c>
      <c r="AE2283">
        <f>IF(OR($B2283="",$U2283=""),"",$U2283&amp;" &amp; "&amp;IF(OR($AD2283="",$AD2283=0),"Util NA",$AD2283&amp;" Util"))</f>
        <v/>
      </c>
    </row>
    <row r="2284" ht="15.75" customHeight="1" s="42">
      <c r="A2284" s="41" t="n"/>
      <c r="G2284" s="38" t="n"/>
      <c r="H2284" s="38" t="n"/>
      <c r="I2284" s="38" t="n"/>
      <c r="J2284" s="38" t="n"/>
      <c r="K2284" s="38" t="n"/>
      <c r="L2284" s="38" t="n"/>
      <c r="N2284" s="36">
        <f>IF($B2284="","",IF($C2284="SUPERSTORE","Superstore","DH"))</f>
        <v/>
      </c>
      <c r="O2284" s="36">
        <f>IF($B2284="","",IFERROR(VLOOKUP($B2284,Mapping!$A:$C,2,0),"Not Mapped"))</f>
        <v/>
      </c>
      <c r="P2284" s="36">
        <f>IF($B2284="","",IFERROR(VLOOKUP($B2284,Mapping!$A:$C,3,0),"Not Mapped"))</f>
        <v/>
      </c>
      <c r="Q2284" s="36">
        <f>IF($B2284="","",IFERROR(VLOOKUP($O2284,Leaders!$A:$B,2,0),"Not Mapped"))</f>
        <v/>
      </c>
      <c r="R2284" s="36">
        <f>IF($B2284="","",IF(COUNTIF(Exclusions!$A:$A,$B2284)&gt;0,"Yes","No"))</f>
        <v/>
      </c>
      <c r="S2284" s="38">
        <f>IF($B2284="","",MIN(1,DAY($A2284)/IF($N2284="Superstore",Settings!$B$5,Settings!$B$4)))</f>
        <v/>
      </c>
      <c r="T2284" s="38">
        <f>IF(OR($B2284="",$G2284="",$S2284=0),"",$G2284/$S2284)</f>
        <v/>
      </c>
      <c r="U2284" s="36">
        <f>IF($T2284="","",IF($T2284&lt;Settings!$B$8,"Critical",IF($T2284&lt;Settings!$B$9,"Semi Critical","Non Critical")))</f>
        <v/>
      </c>
      <c r="V2284" s="28" t="n"/>
      <c r="Z2284">
        <f>IF($B2284="","",IFERROR(VLOOKUP($B2284,'Plan HC for CCA'!$A:$B,2,0),""))</f>
        <v/>
      </c>
      <c r="AA2284">
        <f>IF(OR($B2284="",$Z2284=""),"",IF(N($M2284)&lt;$Z2284,"Delta","No Delta"))</f>
        <v/>
      </c>
      <c r="AB2284">
        <f>IF(OR($B2284="",$Z2284=""),"",MAX(0,$Z2284-N($M2284)))</f>
        <v/>
      </c>
      <c r="AC2284" s="46">
        <f>IF($B2284="","",IFERROR(INDEX('CCA Util %'!$H:$H,MATCH($B2284,'CCA Util %'!$E:$E,0)),""))</f>
        <v/>
      </c>
      <c r="AD2284">
        <f>IF($B2284="","",IFERROR(INDEX('CCA Util %'!$G:$G,MATCH($B2284,'CCA Util %'!$E:$E,0)),""))</f>
        <v/>
      </c>
      <c r="AE2284">
        <f>IF(OR($B2284="",$U2284=""),"",$U2284&amp;" &amp; "&amp;IF(OR($AD2284="",$AD2284=0),"Util NA",$AD2284&amp;" Util"))</f>
        <v/>
      </c>
    </row>
    <row r="2285" ht="15.75" customHeight="1" s="42">
      <c r="A2285" s="41" t="n"/>
      <c r="G2285" s="38" t="n"/>
      <c r="H2285" s="38" t="n"/>
      <c r="I2285" s="38" t="n"/>
      <c r="J2285" s="38" t="n"/>
      <c r="K2285" s="38" t="n"/>
      <c r="L2285" s="38" t="n"/>
      <c r="N2285" s="36">
        <f>IF($B2285="","",IF($C2285="SUPERSTORE","Superstore","DH"))</f>
        <v/>
      </c>
      <c r="O2285" s="36">
        <f>IF($B2285="","",IFERROR(VLOOKUP($B2285,Mapping!$A:$C,2,0),"Not Mapped"))</f>
        <v/>
      </c>
      <c r="P2285" s="36">
        <f>IF($B2285="","",IFERROR(VLOOKUP($B2285,Mapping!$A:$C,3,0),"Not Mapped"))</f>
        <v/>
      </c>
      <c r="Q2285" s="36">
        <f>IF($B2285="","",IFERROR(VLOOKUP($O2285,Leaders!$A:$B,2,0),"Not Mapped"))</f>
        <v/>
      </c>
      <c r="R2285" s="36">
        <f>IF($B2285="","",IF(COUNTIF(Exclusions!$A:$A,$B2285)&gt;0,"Yes","No"))</f>
        <v/>
      </c>
      <c r="S2285" s="38">
        <f>IF($B2285="","",MIN(1,DAY($A2285)/IF($N2285="Superstore",Settings!$B$5,Settings!$B$4)))</f>
        <v/>
      </c>
      <c r="T2285" s="38">
        <f>IF(OR($B2285="",$G2285="",$S2285=0),"",$G2285/$S2285)</f>
        <v/>
      </c>
      <c r="U2285" s="36">
        <f>IF($T2285="","",IF($T2285&lt;Settings!$B$8,"Critical",IF($T2285&lt;Settings!$B$9,"Semi Critical","Non Critical")))</f>
        <v/>
      </c>
      <c r="V2285" s="28" t="n"/>
      <c r="Z2285">
        <f>IF($B2285="","",IFERROR(VLOOKUP($B2285,'Plan HC for CCA'!$A:$B,2,0),""))</f>
        <v/>
      </c>
      <c r="AA2285">
        <f>IF(OR($B2285="",$Z2285=""),"",IF(N($M2285)&lt;$Z2285,"Delta","No Delta"))</f>
        <v/>
      </c>
      <c r="AB2285">
        <f>IF(OR($B2285="",$Z2285=""),"",MAX(0,$Z2285-N($M2285)))</f>
        <v/>
      </c>
      <c r="AC2285" s="46">
        <f>IF($B2285="","",IFERROR(INDEX('CCA Util %'!$H:$H,MATCH($B2285,'CCA Util %'!$E:$E,0)),""))</f>
        <v/>
      </c>
      <c r="AD2285">
        <f>IF($B2285="","",IFERROR(INDEX('CCA Util %'!$G:$G,MATCH($B2285,'CCA Util %'!$E:$E,0)),""))</f>
        <v/>
      </c>
      <c r="AE2285">
        <f>IF(OR($B2285="",$U2285=""),"",$U2285&amp;" &amp; "&amp;IF(OR($AD2285="",$AD2285=0),"Util NA",$AD2285&amp;" Util"))</f>
        <v/>
      </c>
    </row>
    <row r="2286" ht="15.75" customHeight="1" s="42">
      <c r="A2286" s="41" t="n"/>
      <c r="G2286" s="38" t="n"/>
      <c r="H2286" s="38" t="n"/>
      <c r="I2286" s="38" t="n"/>
      <c r="J2286" s="38" t="n"/>
      <c r="K2286" s="38" t="n"/>
      <c r="L2286" s="38" t="n"/>
      <c r="N2286" s="36">
        <f>IF($B2286="","",IF($C2286="SUPERSTORE","Superstore","DH"))</f>
        <v/>
      </c>
      <c r="O2286" s="36">
        <f>IF($B2286="","",IFERROR(VLOOKUP($B2286,Mapping!$A:$C,2,0),"Not Mapped"))</f>
        <v/>
      </c>
      <c r="P2286" s="36">
        <f>IF($B2286="","",IFERROR(VLOOKUP($B2286,Mapping!$A:$C,3,0),"Not Mapped"))</f>
        <v/>
      </c>
      <c r="Q2286" s="36">
        <f>IF($B2286="","",IFERROR(VLOOKUP($O2286,Leaders!$A:$B,2,0),"Not Mapped"))</f>
        <v/>
      </c>
      <c r="R2286" s="36">
        <f>IF($B2286="","",IF(COUNTIF(Exclusions!$A:$A,$B2286)&gt;0,"Yes","No"))</f>
        <v/>
      </c>
      <c r="S2286" s="38">
        <f>IF($B2286="","",MIN(1,DAY($A2286)/IF($N2286="Superstore",Settings!$B$5,Settings!$B$4)))</f>
        <v/>
      </c>
      <c r="T2286" s="38">
        <f>IF(OR($B2286="",$G2286="",$S2286=0),"",$G2286/$S2286)</f>
        <v/>
      </c>
      <c r="U2286" s="36">
        <f>IF($T2286="","",IF($T2286&lt;Settings!$B$8,"Critical",IF($T2286&lt;Settings!$B$9,"Semi Critical","Non Critical")))</f>
        <v/>
      </c>
      <c r="V2286" s="28" t="n"/>
      <c r="Z2286">
        <f>IF($B2286="","",IFERROR(VLOOKUP($B2286,'Plan HC for CCA'!$A:$B,2,0),""))</f>
        <v/>
      </c>
      <c r="AA2286">
        <f>IF(OR($B2286="",$Z2286=""),"",IF(N($M2286)&lt;$Z2286,"Delta","No Delta"))</f>
        <v/>
      </c>
      <c r="AB2286">
        <f>IF(OR($B2286="",$Z2286=""),"",MAX(0,$Z2286-N($M2286)))</f>
        <v/>
      </c>
      <c r="AC2286" s="46">
        <f>IF($B2286="","",IFERROR(INDEX('CCA Util %'!$H:$H,MATCH($B2286,'CCA Util %'!$E:$E,0)),""))</f>
        <v/>
      </c>
      <c r="AD2286">
        <f>IF($B2286="","",IFERROR(INDEX('CCA Util %'!$G:$G,MATCH($B2286,'CCA Util %'!$E:$E,0)),""))</f>
        <v/>
      </c>
      <c r="AE2286">
        <f>IF(OR($B2286="",$U2286=""),"",$U2286&amp;" &amp; "&amp;IF(OR($AD2286="",$AD2286=0),"Util NA",$AD2286&amp;" Util"))</f>
        <v/>
      </c>
    </row>
    <row r="2287" ht="15.75" customHeight="1" s="42">
      <c r="A2287" s="41" t="n"/>
      <c r="G2287" s="38" t="n"/>
      <c r="H2287" s="38" t="n"/>
      <c r="I2287" s="38" t="n"/>
      <c r="J2287" s="38" t="n"/>
      <c r="K2287" s="38" t="n"/>
      <c r="L2287" s="38" t="n"/>
      <c r="N2287" s="36">
        <f>IF($B2287="","",IF($C2287="SUPERSTORE","Superstore","DH"))</f>
        <v/>
      </c>
      <c r="O2287" s="36">
        <f>IF($B2287="","",IFERROR(VLOOKUP($B2287,Mapping!$A:$C,2,0),"Not Mapped"))</f>
        <v/>
      </c>
      <c r="P2287" s="36">
        <f>IF($B2287="","",IFERROR(VLOOKUP($B2287,Mapping!$A:$C,3,0),"Not Mapped"))</f>
        <v/>
      </c>
      <c r="Q2287" s="36">
        <f>IF($B2287="","",IFERROR(VLOOKUP($O2287,Leaders!$A:$B,2,0),"Not Mapped"))</f>
        <v/>
      </c>
      <c r="R2287" s="36">
        <f>IF($B2287="","",IF(COUNTIF(Exclusions!$A:$A,$B2287)&gt;0,"Yes","No"))</f>
        <v/>
      </c>
      <c r="S2287" s="38">
        <f>IF($B2287="","",MIN(1,DAY($A2287)/IF($N2287="Superstore",Settings!$B$5,Settings!$B$4)))</f>
        <v/>
      </c>
      <c r="T2287" s="38">
        <f>IF(OR($B2287="",$G2287="",$S2287=0),"",$G2287/$S2287)</f>
        <v/>
      </c>
      <c r="U2287" s="36">
        <f>IF($T2287="","",IF($T2287&lt;Settings!$B$8,"Critical",IF($T2287&lt;Settings!$B$9,"Semi Critical","Non Critical")))</f>
        <v/>
      </c>
      <c r="V2287" s="28" t="n"/>
      <c r="Z2287">
        <f>IF($B2287="","",IFERROR(VLOOKUP($B2287,'Plan HC for CCA'!$A:$B,2,0),""))</f>
        <v/>
      </c>
      <c r="AA2287">
        <f>IF(OR($B2287="",$Z2287=""),"",IF(N($M2287)&lt;$Z2287,"Delta","No Delta"))</f>
        <v/>
      </c>
      <c r="AB2287">
        <f>IF(OR($B2287="",$Z2287=""),"",MAX(0,$Z2287-N($M2287)))</f>
        <v/>
      </c>
      <c r="AC2287" s="46">
        <f>IF($B2287="","",IFERROR(INDEX('CCA Util %'!$H:$H,MATCH($B2287,'CCA Util %'!$E:$E,0)),""))</f>
        <v/>
      </c>
      <c r="AD2287">
        <f>IF($B2287="","",IFERROR(INDEX('CCA Util %'!$G:$G,MATCH($B2287,'CCA Util %'!$E:$E,0)),""))</f>
        <v/>
      </c>
      <c r="AE2287">
        <f>IF(OR($B2287="",$U2287=""),"",$U2287&amp;" &amp; "&amp;IF(OR($AD2287="",$AD2287=0),"Util NA",$AD2287&amp;" Util"))</f>
        <v/>
      </c>
    </row>
    <row r="2288" ht="15.75" customHeight="1" s="42">
      <c r="A2288" s="41" t="n"/>
      <c r="G2288" s="38" t="n"/>
      <c r="H2288" s="38" t="n"/>
      <c r="I2288" s="38" t="n"/>
      <c r="J2288" s="38" t="n"/>
      <c r="K2288" s="38" t="n"/>
      <c r="L2288" s="38" t="n"/>
      <c r="N2288" s="36">
        <f>IF($B2288="","",IF($C2288="SUPERSTORE","Superstore","DH"))</f>
        <v/>
      </c>
      <c r="O2288" s="36">
        <f>IF($B2288="","",IFERROR(VLOOKUP($B2288,Mapping!$A:$C,2,0),"Not Mapped"))</f>
        <v/>
      </c>
      <c r="P2288" s="36">
        <f>IF($B2288="","",IFERROR(VLOOKUP($B2288,Mapping!$A:$C,3,0),"Not Mapped"))</f>
        <v/>
      </c>
      <c r="Q2288" s="36">
        <f>IF($B2288="","",IFERROR(VLOOKUP($O2288,Leaders!$A:$B,2,0),"Not Mapped"))</f>
        <v/>
      </c>
      <c r="R2288" s="36">
        <f>IF($B2288="","",IF(COUNTIF(Exclusions!$A:$A,$B2288)&gt;0,"Yes","No"))</f>
        <v/>
      </c>
      <c r="S2288" s="38">
        <f>IF($B2288="","",MIN(1,DAY($A2288)/IF($N2288="Superstore",Settings!$B$5,Settings!$B$4)))</f>
        <v/>
      </c>
      <c r="T2288" s="38">
        <f>IF(OR($B2288="",$G2288="",$S2288=0),"",$G2288/$S2288)</f>
        <v/>
      </c>
      <c r="U2288" s="36">
        <f>IF($T2288="","",IF($T2288&lt;Settings!$B$8,"Critical",IF($T2288&lt;Settings!$B$9,"Semi Critical","Non Critical")))</f>
        <v/>
      </c>
      <c r="V2288" s="28" t="n"/>
      <c r="Z2288">
        <f>IF($B2288="","",IFERROR(VLOOKUP($B2288,'Plan HC for CCA'!$A:$B,2,0),""))</f>
        <v/>
      </c>
      <c r="AA2288">
        <f>IF(OR($B2288="",$Z2288=""),"",IF(N($M2288)&lt;$Z2288,"Delta","No Delta"))</f>
        <v/>
      </c>
      <c r="AB2288">
        <f>IF(OR($B2288="",$Z2288=""),"",MAX(0,$Z2288-N($M2288)))</f>
        <v/>
      </c>
      <c r="AC2288" s="46">
        <f>IF($B2288="","",IFERROR(INDEX('CCA Util %'!$H:$H,MATCH($B2288,'CCA Util %'!$E:$E,0)),""))</f>
        <v/>
      </c>
      <c r="AD2288">
        <f>IF($B2288="","",IFERROR(INDEX('CCA Util %'!$G:$G,MATCH($B2288,'CCA Util %'!$E:$E,0)),""))</f>
        <v/>
      </c>
      <c r="AE2288">
        <f>IF(OR($B2288="",$U2288=""),"",$U2288&amp;" &amp; "&amp;IF(OR($AD2288="",$AD2288=0),"Util NA",$AD2288&amp;" Util"))</f>
        <v/>
      </c>
    </row>
    <row r="2289" ht="15.75" customHeight="1" s="42">
      <c r="A2289" s="41" t="n"/>
      <c r="G2289" s="38" t="n"/>
      <c r="H2289" s="38" t="n"/>
      <c r="I2289" s="38" t="n"/>
      <c r="J2289" s="38" t="n"/>
      <c r="K2289" s="38" t="n"/>
      <c r="L2289" s="38" t="n"/>
      <c r="N2289" s="36">
        <f>IF($B2289="","",IF($C2289="SUPERSTORE","Superstore","DH"))</f>
        <v/>
      </c>
      <c r="O2289" s="36">
        <f>IF($B2289="","",IFERROR(VLOOKUP($B2289,Mapping!$A:$C,2,0),"Not Mapped"))</f>
        <v/>
      </c>
      <c r="P2289" s="36">
        <f>IF($B2289="","",IFERROR(VLOOKUP($B2289,Mapping!$A:$C,3,0),"Not Mapped"))</f>
        <v/>
      </c>
      <c r="Q2289" s="36">
        <f>IF($B2289="","",IFERROR(VLOOKUP($O2289,Leaders!$A:$B,2,0),"Not Mapped"))</f>
        <v/>
      </c>
      <c r="R2289" s="36">
        <f>IF($B2289="","",IF(COUNTIF(Exclusions!$A:$A,$B2289)&gt;0,"Yes","No"))</f>
        <v/>
      </c>
      <c r="S2289" s="38">
        <f>IF($B2289="","",MIN(1,DAY($A2289)/IF($N2289="Superstore",Settings!$B$5,Settings!$B$4)))</f>
        <v/>
      </c>
      <c r="T2289" s="38">
        <f>IF(OR($B2289="",$G2289="",$S2289=0),"",$G2289/$S2289)</f>
        <v/>
      </c>
      <c r="U2289" s="36">
        <f>IF($T2289="","",IF($T2289&lt;Settings!$B$8,"Critical",IF($T2289&lt;Settings!$B$9,"Semi Critical","Non Critical")))</f>
        <v/>
      </c>
      <c r="V2289" s="28" t="n"/>
      <c r="Z2289">
        <f>IF($B2289="","",IFERROR(VLOOKUP($B2289,'Plan HC for CCA'!$A:$B,2,0),""))</f>
        <v/>
      </c>
      <c r="AA2289">
        <f>IF(OR($B2289="",$Z2289=""),"",IF(N($M2289)&lt;$Z2289,"Delta","No Delta"))</f>
        <v/>
      </c>
      <c r="AB2289">
        <f>IF(OR($B2289="",$Z2289=""),"",MAX(0,$Z2289-N($M2289)))</f>
        <v/>
      </c>
      <c r="AC2289" s="46">
        <f>IF($B2289="","",IFERROR(INDEX('CCA Util %'!$H:$H,MATCH($B2289,'CCA Util %'!$E:$E,0)),""))</f>
        <v/>
      </c>
      <c r="AD2289">
        <f>IF($B2289="","",IFERROR(INDEX('CCA Util %'!$G:$G,MATCH($B2289,'CCA Util %'!$E:$E,0)),""))</f>
        <v/>
      </c>
      <c r="AE2289">
        <f>IF(OR($B2289="",$U2289=""),"",$U2289&amp;" &amp; "&amp;IF(OR($AD2289="",$AD2289=0),"Util NA",$AD2289&amp;" Util"))</f>
        <v/>
      </c>
    </row>
    <row r="2290" ht="15.75" customHeight="1" s="42">
      <c r="A2290" s="41" t="n"/>
      <c r="G2290" s="38" t="n"/>
      <c r="H2290" s="38" t="n"/>
      <c r="I2290" s="38" t="n"/>
      <c r="J2290" s="38" t="n"/>
      <c r="K2290" s="38" t="n"/>
      <c r="L2290" s="38" t="n"/>
      <c r="N2290" s="36">
        <f>IF($B2290="","",IF($C2290="SUPERSTORE","Superstore","DH"))</f>
        <v/>
      </c>
      <c r="O2290" s="36">
        <f>IF($B2290="","",IFERROR(VLOOKUP($B2290,Mapping!$A:$C,2,0),"Not Mapped"))</f>
        <v/>
      </c>
      <c r="P2290" s="36">
        <f>IF($B2290="","",IFERROR(VLOOKUP($B2290,Mapping!$A:$C,3,0),"Not Mapped"))</f>
        <v/>
      </c>
      <c r="Q2290" s="36">
        <f>IF($B2290="","",IFERROR(VLOOKUP($O2290,Leaders!$A:$B,2,0),"Not Mapped"))</f>
        <v/>
      </c>
      <c r="R2290" s="36">
        <f>IF($B2290="","",IF(COUNTIF(Exclusions!$A:$A,$B2290)&gt;0,"Yes","No"))</f>
        <v/>
      </c>
      <c r="S2290" s="38">
        <f>IF($B2290="","",MIN(1,DAY($A2290)/IF($N2290="Superstore",Settings!$B$5,Settings!$B$4)))</f>
        <v/>
      </c>
      <c r="T2290" s="38">
        <f>IF(OR($B2290="",$G2290="",$S2290=0),"",$G2290/$S2290)</f>
        <v/>
      </c>
      <c r="U2290" s="36">
        <f>IF($T2290="","",IF($T2290&lt;Settings!$B$8,"Critical",IF($T2290&lt;Settings!$B$9,"Semi Critical","Non Critical")))</f>
        <v/>
      </c>
      <c r="V2290" s="28" t="n"/>
      <c r="Z2290">
        <f>IF($B2290="","",IFERROR(VLOOKUP($B2290,'Plan HC for CCA'!$A:$B,2,0),""))</f>
        <v/>
      </c>
      <c r="AA2290">
        <f>IF(OR($B2290="",$Z2290=""),"",IF(N($M2290)&lt;$Z2290,"Delta","No Delta"))</f>
        <v/>
      </c>
      <c r="AB2290">
        <f>IF(OR($B2290="",$Z2290=""),"",MAX(0,$Z2290-N($M2290)))</f>
        <v/>
      </c>
      <c r="AC2290" s="46">
        <f>IF($B2290="","",IFERROR(INDEX('CCA Util %'!$H:$H,MATCH($B2290,'CCA Util %'!$E:$E,0)),""))</f>
        <v/>
      </c>
      <c r="AD2290">
        <f>IF($B2290="","",IFERROR(INDEX('CCA Util %'!$G:$G,MATCH($B2290,'CCA Util %'!$E:$E,0)),""))</f>
        <v/>
      </c>
      <c r="AE2290">
        <f>IF(OR($B2290="",$U2290=""),"",$U2290&amp;" &amp; "&amp;IF(OR($AD2290="",$AD2290=0),"Util NA",$AD2290&amp;" Util"))</f>
        <v/>
      </c>
    </row>
    <row r="2291" ht="15.75" customHeight="1" s="42">
      <c r="A2291" s="41" t="n"/>
      <c r="G2291" s="38" t="n"/>
      <c r="H2291" s="38" t="n"/>
      <c r="I2291" s="38" t="n"/>
      <c r="J2291" s="38" t="n"/>
      <c r="K2291" s="38" t="n"/>
      <c r="L2291" s="38" t="n"/>
      <c r="N2291" s="36">
        <f>IF($B2291="","",IF($C2291="SUPERSTORE","Superstore","DH"))</f>
        <v/>
      </c>
      <c r="O2291" s="36">
        <f>IF($B2291="","",IFERROR(VLOOKUP($B2291,Mapping!$A:$C,2,0),"Not Mapped"))</f>
        <v/>
      </c>
      <c r="P2291" s="36">
        <f>IF($B2291="","",IFERROR(VLOOKUP($B2291,Mapping!$A:$C,3,0),"Not Mapped"))</f>
        <v/>
      </c>
      <c r="Q2291" s="36">
        <f>IF($B2291="","",IFERROR(VLOOKUP($O2291,Leaders!$A:$B,2,0),"Not Mapped"))</f>
        <v/>
      </c>
      <c r="R2291" s="36">
        <f>IF($B2291="","",IF(COUNTIF(Exclusions!$A:$A,$B2291)&gt;0,"Yes","No"))</f>
        <v/>
      </c>
      <c r="S2291" s="38">
        <f>IF($B2291="","",MIN(1,DAY($A2291)/IF($N2291="Superstore",Settings!$B$5,Settings!$B$4)))</f>
        <v/>
      </c>
      <c r="T2291" s="38">
        <f>IF(OR($B2291="",$G2291="",$S2291=0),"",$G2291/$S2291)</f>
        <v/>
      </c>
      <c r="U2291" s="36">
        <f>IF($T2291="","",IF($T2291&lt;Settings!$B$8,"Critical",IF($T2291&lt;Settings!$B$9,"Semi Critical","Non Critical")))</f>
        <v/>
      </c>
      <c r="V2291" s="28" t="n"/>
      <c r="Z2291">
        <f>IF($B2291="","",IFERROR(VLOOKUP($B2291,'Plan HC for CCA'!$A:$B,2,0),""))</f>
        <v/>
      </c>
      <c r="AA2291">
        <f>IF(OR($B2291="",$Z2291=""),"",IF(N($M2291)&lt;$Z2291,"Delta","No Delta"))</f>
        <v/>
      </c>
      <c r="AB2291">
        <f>IF(OR($B2291="",$Z2291=""),"",MAX(0,$Z2291-N($M2291)))</f>
        <v/>
      </c>
      <c r="AC2291" s="46">
        <f>IF($B2291="","",IFERROR(INDEX('CCA Util %'!$H:$H,MATCH($B2291,'CCA Util %'!$E:$E,0)),""))</f>
        <v/>
      </c>
      <c r="AD2291">
        <f>IF($B2291="","",IFERROR(INDEX('CCA Util %'!$G:$G,MATCH($B2291,'CCA Util %'!$E:$E,0)),""))</f>
        <v/>
      </c>
      <c r="AE2291">
        <f>IF(OR($B2291="",$U2291=""),"",$U2291&amp;" &amp; "&amp;IF(OR($AD2291="",$AD2291=0),"Util NA",$AD2291&amp;" Util"))</f>
        <v/>
      </c>
    </row>
    <row r="2292" ht="15.75" customHeight="1" s="42">
      <c r="A2292" s="41" t="n"/>
      <c r="G2292" s="38" t="n"/>
      <c r="H2292" s="38" t="n"/>
      <c r="I2292" s="38" t="n"/>
      <c r="J2292" s="38" t="n"/>
      <c r="K2292" s="38" t="n"/>
      <c r="L2292" s="38" t="n"/>
      <c r="N2292" s="36">
        <f>IF($B2292="","",IF($C2292="SUPERSTORE","Superstore","DH"))</f>
        <v/>
      </c>
      <c r="O2292" s="36">
        <f>IF($B2292="","",IFERROR(VLOOKUP($B2292,Mapping!$A:$C,2,0),"Not Mapped"))</f>
        <v/>
      </c>
      <c r="P2292" s="36">
        <f>IF($B2292="","",IFERROR(VLOOKUP($B2292,Mapping!$A:$C,3,0),"Not Mapped"))</f>
        <v/>
      </c>
      <c r="Q2292" s="36">
        <f>IF($B2292="","",IFERROR(VLOOKUP($O2292,Leaders!$A:$B,2,0),"Not Mapped"))</f>
        <v/>
      </c>
      <c r="R2292" s="36">
        <f>IF($B2292="","",IF(COUNTIF(Exclusions!$A:$A,$B2292)&gt;0,"Yes","No"))</f>
        <v/>
      </c>
      <c r="S2292" s="38">
        <f>IF($B2292="","",MIN(1,DAY($A2292)/IF($N2292="Superstore",Settings!$B$5,Settings!$B$4)))</f>
        <v/>
      </c>
      <c r="T2292" s="38">
        <f>IF(OR($B2292="",$G2292="",$S2292=0),"",$G2292/$S2292)</f>
        <v/>
      </c>
      <c r="U2292" s="36">
        <f>IF($T2292="","",IF($T2292&lt;Settings!$B$8,"Critical",IF($T2292&lt;Settings!$B$9,"Semi Critical","Non Critical")))</f>
        <v/>
      </c>
      <c r="V2292" s="28" t="n"/>
      <c r="Z2292">
        <f>IF($B2292="","",IFERROR(VLOOKUP($B2292,'Plan HC for CCA'!$A:$B,2,0),""))</f>
        <v/>
      </c>
      <c r="AA2292">
        <f>IF(OR($B2292="",$Z2292=""),"",IF(N($M2292)&lt;$Z2292,"Delta","No Delta"))</f>
        <v/>
      </c>
      <c r="AB2292">
        <f>IF(OR($B2292="",$Z2292=""),"",MAX(0,$Z2292-N($M2292)))</f>
        <v/>
      </c>
      <c r="AC2292" s="46">
        <f>IF($B2292="","",IFERROR(INDEX('CCA Util %'!$H:$H,MATCH($B2292,'CCA Util %'!$E:$E,0)),""))</f>
        <v/>
      </c>
      <c r="AD2292">
        <f>IF($B2292="","",IFERROR(INDEX('CCA Util %'!$G:$G,MATCH($B2292,'CCA Util %'!$E:$E,0)),""))</f>
        <v/>
      </c>
      <c r="AE2292">
        <f>IF(OR($B2292="",$U2292=""),"",$U2292&amp;" &amp; "&amp;IF(OR($AD2292="",$AD2292=0),"Util NA",$AD2292&amp;" Util"))</f>
        <v/>
      </c>
    </row>
    <row r="2293" ht="15.75" customHeight="1" s="42">
      <c r="A2293" s="41" t="n"/>
      <c r="G2293" s="38" t="n"/>
      <c r="H2293" s="38" t="n"/>
      <c r="I2293" s="38" t="n"/>
      <c r="J2293" s="38" t="n"/>
      <c r="K2293" s="38" t="n"/>
      <c r="L2293" s="38" t="n"/>
      <c r="N2293" s="36">
        <f>IF($B2293="","",IF($C2293="SUPERSTORE","Superstore","DH"))</f>
        <v/>
      </c>
      <c r="O2293" s="36">
        <f>IF($B2293="","",IFERROR(VLOOKUP($B2293,Mapping!$A:$C,2,0),"Not Mapped"))</f>
        <v/>
      </c>
      <c r="P2293" s="36">
        <f>IF($B2293="","",IFERROR(VLOOKUP($B2293,Mapping!$A:$C,3,0),"Not Mapped"))</f>
        <v/>
      </c>
      <c r="Q2293" s="36">
        <f>IF($B2293="","",IFERROR(VLOOKUP($O2293,Leaders!$A:$B,2,0),"Not Mapped"))</f>
        <v/>
      </c>
      <c r="R2293" s="36">
        <f>IF($B2293="","",IF(COUNTIF(Exclusions!$A:$A,$B2293)&gt;0,"Yes","No"))</f>
        <v/>
      </c>
      <c r="S2293" s="38">
        <f>IF($B2293="","",MIN(1,DAY($A2293)/IF($N2293="Superstore",Settings!$B$5,Settings!$B$4)))</f>
        <v/>
      </c>
      <c r="T2293" s="38">
        <f>IF(OR($B2293="",$G2293="",$S2293=0),"",$G2293/$S2293)</f>
        <v/>
      </c>
      <c r="U2293" s="36">
        <f>IF($T2293="","",IF($T2293&lt;Settings!$B$8,"Critical",IF($T2293&lt;Settings!$B$9,"Semi Critical","Non Critical")))</f>
        <v/>
      </c>
      <c r="V2293" s="28" t="n"/>
      <c r="Z2293">
        <f>IF($B2293="","",IFERROR(VLOOKUP($B2293,'Plan HC for CCA'!$A:$B,2,0),""))</f>
        <v/>
      </c>
      <c r="AA2293">
        <f>IF(OR($B2293="",$Z2293=""),"",IF(N($M2293)&lt;$Z2293,"Delta","No Delta"))</f>
        <v/>
      </c>
      <c r="AB2293">
        <f>IF(OR($B2293="",$Z2293=""),"",MAX(0,$Z2293-N($M2293)))</f>
        <v/>
      </c>
      <c r="AC2293" s="46">
        <f>IF($B2293="","",IFERROR(INDEX('CCA Util %'!$H:$H,MATCH($B2293,'CCA Util %'!$E:$E,0)),""))</f>
        <v/>
      </c>
      <c r="AD2293">
        <f>IF($B2293="","",IFERROR(INDEX('CCA Util %'!$G:$G,MATCH($B2293,'CCA Util %'!$E:$E,0)),""))</f>
        <v/>
      </c>
      <c r="AE2293">
        <f>IF(OR($B2293="",$U2293=""),"",$U2293&amp;" &amp; "&amp;IF(OR($AD2293="",$AD2293=0),"Util NA",$AD2293&amp;" Util"))</f>
        <v/>
      </c>
    </row>
    <row r="2294" ht="15.75" customHeight="1" s="42">
      <c r="A2294" s="41" t="n"/>
      <c r="G2294" s="38" t="n"/>
      <c r="H2294" s="38" t="n"/>
      <c r="I2294" s="38" t="n"/>
      <c r="J2294" s="38" t="n"/>
      <c r="K2294" s="38" t="n"/>
      <c r="L2294" s="38" t="n"/>
      <c r="N2294" s="36">
        <f>IF($B2294="","",IF($C2294="SUPERSTORE","Superstore","DH"))</f>
        <v/>
      </c>
      <c r="O2294" s="36">
        <f>IF($B2294="","",IFERROR(VLOOKUP($B2294,Mapping!$A:$C,2,0),"Not Mapped"))</f>
        <v/>
      </c>
      <c r="P2294" s="36">
        <f>IF($B2294="","",IFERROR(VLOOKUP($B2294,Mapping!$A:$C,3,0),"Not Mapped"))</f>
        <v/>
      </c>
      <c r="Q2294" s="36">
        <f>IF($B2294="","",IFERROR(VLOOKUP($O2294,Leaders!$A:$B,2,0),"Not Mapped"))</f>
        <v/>
      </c>
      <c r="R2294" s="36">
        <f>IF($B2294="","",IF(COUNTIF(Exclusions!$A:$A,$B2294)&gt;0,"Yes","No"))</f>
        <v/>
      </c>
      <c r="S2294" s="38">
        <f>IF($B2294="","",MIN(1,DAY($A2294)/IF($N2294="Superstore",Settings!$B$5,Settings!$B$4)))</f>
        <v/>
      </c>
      <c r="T2294" s="38">
        <f>IF(OR($B2294="",$G2294="",$S2294=0),"",$G2294/$S2294)</f>
        <v/>
      </c>
      <c r="U2294" s="36">
        <f>IF($T2294="","",IF($T2294&lt;Settings!$B$8,"Critical",IF($T2294&lt;Settings!$B$9,"Semi Critical","Non Critical")))</f>
        <v/>
      </c>
      <c r="V2294" s="28" t="n"/>
      <c r="Z2294">
        <f>IF($B2294="","",IFERROR(VLOOKUP($B2294,'Plan HC for CCA'!$A:$B,2,0),""))</f>
        <v/>
      </c>
      <c r="AA2294">
        <f>IF(OR($B2294="",$Z2294=""),"",IF(N($M2294)&lt;$Z2294,"Delta","No Delta"))</f>
        <v/>
      </c>
      <c r="AB2294">
        <f>IF(OR($B2294="",$Z2294=""),"",MAX(0,$Z2294-N($M2294)))</f>
        <v/>
      </c>
      <c r="AC2294" s="46">
        <f>IF($B2294="","",IFERROR(INDEX('CCA Util %'!$H:$H,MATCH($B2294,'CCA Util %'!$E:$E,0)),""))</f>
        <v/>
      </c>
      <c r="AD2294">
        <f>IF($B2294="","",IFERROR(INDEX('CCA Util %'!$G:$G,MATCH($B2294,'CCA Util %'!$E:$E,0)),""))</f>
        <v/>
      </c>
      <c r="AE2294">
        <f>IF(OR($B2294="",$U2294=""),"",$U2294&amp;" &amp; "&amp;IF(OR($AD2294="",$AD2294=0),"Util NA",$AD2294&amp;" Util"))</f>
        <v/>
      </c>
    </row>
    <row r="2295" ht="15.75" customHeight="1" s="42">
      <c r="A2295" s="41" t="n"/>
      <c r="G2295" s="38" t="n"/>
      <c r="H2295" s="38" t="n"/>
      <c r="I2295" s="38" t="n"/>
      <c r="J2295" s="38" t="n"/>
      <c r="K2295" s="38" t="n"/>
      <c r="L2295" s="38" t="n"/>
      <c r="N2295" s="36">
        <f>IF($B2295="","",IF($C2295="SUPERSTORE","Superstore","DH"))</f>
        <v/>
      </c>
      <c r="O2295" s="36">
        <f>IF($B2295="","",IFERROR(VLOOKUP($B2295,Mapping!$A:$C,2,0),"Not Mapped"))</f>
        <v/>
      </c>
      <c r="P2295" s="36">
        <f>IF($B2295="","",IFERROR(VLOOKUP($B2295,Mapping!$A:$C,3,0),"Not Mapped"))</f>
        <v/>
      </c>
      <c r="Q2295" s="36">
        <f>IF($B2295="","",IFERROR(VLOOKUP($O2295,Leaders!$A:$B,2,0),"Not Mapped"))</f>
        <v/>
      </c>
      <c r="R2295" s="36">
        <f>IF($B2295="","",IF(COUNTIF(Exclusions!$A:$A,$B2295)&gt;0,"Yes","No"))</f>
        <v/>
      </c>
      <c r="S2295" s="38">
        <f>IF($B2295="","",MIN(1,DAY($A2295)/IF($N2295="Superstore",Settings!$B$5,Settings!$B$4)))</f>
        <v/>
      </c>
      <c r="T2295" s="38">
        <f>IF(OR($B2295="",$G2295="",$S2295=0),"",$G2295/$S2295)</f>
        <v/>
      </c>
      <c r="U2295" s="36">
        <f>IF($T2295="","",IF($T2295&lt;Settings!$B$8,"Critical",IF($T2295&lt;Settings!$B$9,"Semi Critical","Non Critical")))</f>
        <v/>
      </c>
      <c r="V2295" s="28" t="n"/>
      <c r="Z2295">
        <f>IF($B2295="","",IFERROR(VLOOKUP($B2295,'Plan HC for CCA'!$A:$B,2,0),""))</f>
        <v/>
      </c>
      <c r="AA2295">
        <f>IF(OR($B2295="",$Z2295=""),"",IF(N($M2295)&lt;$Z2295,"Delta","No Delta"))</f>
        <v/>
      </c>
      <c r="AB2295">
        <f>IF(OR($B2295="",$Z2295=""),"",MAX(0,$Z2295-N($M2295)))</f>
        <v/>
      </c>
      <c r="AC2295" s="46">
        <f>IF($B2295="","",IFERROR(INDEX('CCA Util %'!$H:$H,MATCH($B2295,'CCA Util %'!$E:$E,0)),""))</f>
        <v/>
      </c>
      <c r="AD2295">
        <f>IF($B2295="","",IFERROR(INDEX('CCA Util %'!$G:$G,MATCH($B2295,'CCA Util %'!$E:$E,0)),""))</f>
        <v/>
      </c>
      <c r="AE2295">
        <f>IF(OR($B2295="",$U2295=""),"",$U2295&amp;" &amp; "&amp;IF(OR($AD2295="",$AD2295=0),"Util NA",$AD2295&amp;" Util"))</f>
        <v/>
      </c>
    </row>
    <row r="2296" ht="15.75" customHeight="1" s="42">
      <c r="A2296" s="41" t="n"/>
      <c r="G2296" s="38" t="n"/>
      <c r="H2296" s="38" t="n"/>
      <c r="I2296" s="38" t="n"/>
      <c r="J2296" s="38" t="n"/>
      <c r="K2296" s="38" t="n"/>
      <c r="L2296" s="38" t="n"/>
      <c r="N2296" s="36">
        <f>IF($B2296="","",IF($C2296="SUPERSTORE","Superstore","DH"))</f>
        <v/>
      </c>
      <c r="O2296" s="36">
        <f>IF($B2296="","",IFERROR(VLOOKUP($B2296,Mapping!$A:$C,2,0),"Not Mapped"))</f>
        <v/>
      </c>
      <c r="P2296" s="36">
        <f>IF($B2296="","",IFERROR(VLOOKUP($B2296,Mapping!$A:$C,3,0),"Not Mapped"))</f>
        <v/>
      </c>
      <c r="Q2296" s="36">
        <f>IF($B2296="","",IFERROR(VLOOKUP($O2296,Leaders!$A:$B,2,0),"Not Mapped"))</f>
        <v/>
      </c>
      <c r="R2296" s="36">
        <f>IF($B2296="","",IF(COUNTIF(Exclusions!$A:$A,$B2296)&gt;0,"Yes","No"))</f>
        <v/>
      </c>
      <c r="S2296" s="38">
        <f>IF($B2296="","",MIN(1,DAY($A2296)/IF($N2296="Superstore",Settings!$B$5,Settings!$B$4)))</f>
        <v/>
      </c>
      <c r="T2296" s="38">
        <f>IF(OR($B2296="",$G2296="",$S2296=0),"",$G2296/$S2296)</f>
        <v/>
      </c>
      <c r="U2296" s="36">
        <f>IF($T2296="","",IF($T2296&lt;Settings!$B$8,"Critical",IF($T2296&lt;Settings!$B$9,"Semi Critical","Non Critical")))</f>
        <v/>
      </c>
      <c r="V2296" s="28" t="n"/>
      <c r="Z2296">
        <f>IF($B2296="","",IFERROR(VLOOKUP($B2296,'Plan HC for CCA'!$A:$B,2,0),""))</f>
        <v/>
      </c>
      <c r="AA2296">
        <f>IF(OR($B2296="",$Z2296=""),"",IF(N($M2296)&lt;$Z2296,"Delta","No Delta"))</f>
        <v/>
      </c>
      <c r="AB2296">
        <f>IF(OR($B2296="",$Z2296=""),"",MAX(0,$Z2296-N($M2296)))</f>
        <v/>
      </c>
      <c r="AC2296" s="46">
        <f>IF($B2296="","",IFERROR(INDEX('CCA Util %'!$H:$H,MATCH($B2296,'CCA Util %'!$E:$E,0)),""))</f>
        <v/>
      </c>
      <c r="AD2296">
        <f>IF($B2296="","",IFERROR(INDEX('CCA Util %'!$G:$G,MATCH($B2296,'CCA Util %'!$E:$E,0)),""))</f>
        <v/>
      </c>
      <c r="AE2296">
        <f>IF(OR($B2296="",$U2296=""),"",$U2296&amp;" &amp; "&amp;IF(OR($AD2296="",$AD2296=0),"Util NA",$AD2296&amp;" Util"))</f>
        <v/>
      </c>
    </row>
    <row r="2297" ht="15.75" customHeight="1" s="42">
      <c r="A2297" s="41" t="n"/>
      <c r="G2297" s="38" t="n"/>
      <c r="H2297" s="38" t="n"/>
      <c r="I2297" s="38" t="n"/>
      <c r="J2297" s="38" t="n"/>
      <c r="K2297" s="38" t="n"/>
      <c r="L2297" s="38" t="n"/>
      <c r="N2297" s="36">
        <f>IF($B2297="","",IF($C2297="SUPERSTORE","Superstore","DH"))</f>
        <v/>
      </c>
      <c r="O2297" s="36">
        <f>IF($B2297="","",IFERROR(VLOOKUP($B2297,Mapping!$A:$C,2,0),"Not Mapped"))</f>
        <v/>
      </c>
      <c r="P2297" s="36">
        <f>IF($B2297="","",IFERROR(VLOOKUP($B2297,Mapping!$A:$C,3,0),"Not Mapped"))</f>
        <v/>
      </c>
      <c r="Q2297" s="36">
        <f>IF($B2297="","",IFERROR(VLOOKUP($O2297,Leaders!$A:$B,2,0),"Not Mapped"))</f>
        <v/>
      </c>
      <c r="R2297" s="36">
        <f>IF($B2297="","",IF(COUNTIF(Exclusions!$A:$A,$B2297)&gt;0,"Yes","No"))</f>
        <v/>
      </c>
      <c r="S2297" s="38">
        <f>IF($B2297="","",MIN(1,DAY($A2297)/IF($N2297="Superstore",Settings!$B$5,Settings!$B$4)))</f>
        <v/>
      </c>
      <c r="T2297" s="38">
        <f>IF(OR($B2297="",$G2297="",$S2297=0),"",$G2297/$S2297)</f>
        <v/>
      </c>
      <c r="U2297" s="36">
        <f>IF($T2297="","",IF($T2297&lt;Settings!$B$8,"Critical",IF($T2297&lt;Settings!$B$9,"Semi Critical","Non Critical")))</f>
        <v/>
      </c>
      <c r="V2297" s="28" t="n"/>
      <c r="Z2297">
        <f>IF($B2297="","",IFERROR(VLOOKUP($B2297,'Plan HC for CCA'!$A:$B,2,0),""))</f>
        <v/>
      </c>
      <c r="AA2297">
        <f>IF(OR($B2297="",$Z2297=""),"",IF(N($M2297)&lt;$Z2297,"Delta","No Delta"))</f>
        <v/>
      </c>
      <c r="AB2297">
        <f>IF(OR($B2297="",$Z2297=""),"",MAX(0,$Z2297-N($M2297)))</f>
        <v/>
      </c>
      <c r="AC2297" s="46">
        <f>IF($B2297="","",IFERROR(INDEX('CCA Util %'!$H:$H,MATCH($B2297,'CCA Util %'!$E:$E,0)),""))</f>
        <v/>
      </c>
      <c r="AD2297">
        <f>IF($B2297="","",IFERROR(INDEX('CCA Util %'!$G:$G,MATCH($B2297,'CCA Util %'!$E:$E,0)),""))</f>
        <v/>
      </c>
      <c r="AE2297">
        <f>IF(OR($B2297="",$U2297=""),"",$U2297&amp;" &amp; "&amp;IF(OR($AD2297="",$AD2297=0),"Util NA",$AD2297&amp;" Util"))</f>
        <v/>
      </c>
    </row>
    <row r="2298" ht="15.75" customHeight="1" s="42">
      <c r="A2298" s="41" t="n"/>
      <c r="G2298" s="38" t="n"/>
      <c r="H2298" s="38" t="n"/>
      <c r="I2298" s="38" t="n"/>
      <c r="J2298" s="38" t="n"/>
      <c r="K2298" s="38" t="n"/>
      <c r="L2298" s="38" t="n"/>
      <c r="N2298" s="36">
        <f>IF($B2298="","",IF($C2298="SUPERSTORE","Superstore","DH"))</f>
        <v/>
      </c>
      <c r="O2298" s="36">
        <f>IF($B2298="","",IFERROR(VLOOKUP($B2298,Mapping!$A:$C,2,0),"Not Mapped"))</f>
        <v/>
      </c>
      <c r="P2298" s="36">
        <f>IF($B2298="","",IFERROR(VLOOKUP($B2298,Mapping!$A:$C,3,0),"Not Mapped"))</f>
        <v/>
      </c>
      <c r="Q2298" s="36">
        <f>IF($B2298="","",IFERROR(VLOOKUP($O2298,Leaders!$A:$B,2,0),"Not Mapped"))</f>
        <v/>
      </c>
      <c r="R2298" s="36">
        <f>IF($B2298="","",IF(COUNTIF(Exclusions!$A:$A,$B2298)&gt;0,"Yes","No"))</f>
        <v/>
      </c>
      <c r="S2298" s="38">
        <f>IF($B2298="","",MIN(1,DAY($A2298)/IF($N2298="Superstore",Settings!$B$5,Settings!$B$4)))</f>
        <v/>
      </c>
      <c r="T2298" s="38">
        <f>IF(OR($B2298="",$G2298="",$S2298=0),"",$G2298/$S2298)</f>
        <v/>
      </c>
      <c r="U2298" s="36">
        <f>IF($T2298="","",IF($T2298&lt;Settings!$B$8,"Critical",IF($T2298&lt;Settings!$B$9,"Semi Critical","Non Critical")))</f>
        <v/>
      </c>
      <c r="V2298" s="28" t="n"/>
      <c r="Z2298">
        <f>IF($B2298="","",IFERROR(VLOOKUP($B2298,'Plan HC for CCA'!$A:$B,2,0),""))</f>
        <v/>
      </c>
      <c r="AA2298">
        <f>IF(OR($B2298="",$Z2298=""),"",IF(N($M2298)&lt;$Z2298,"Delta","No Delta"))</f>
        <v/>
      </c>
      <c r="AB2298">
        <f>IF(OR($B2298="",$Z2298=""),"",MAX(0,$Z2298-N($M2298)))</f>
        <v/>
      </c>
      <c r="AC2298" s="46">
        <f>IF($B2298="","",IFERROR(INDEX('CCA Util %'!$H:$H,MATCH($B2298,'CCA Util %'!$E:$E,0)),""))</f>
        <v/>
      </c>
      <c r="AD2298">
        <f>IF($B2298="","",IFERROR(INDEX('CCA Util %'!$G:$G,MATCH($B2298,'CCA Util %'!$E:$E,0)),""))</f>
        <v/>
      </c>
      <c r="AE2298">
        <f>IF(OR($B2298="",$U2298=""),"",$U2298&amp;" &amp; "&amp;IF(OR($AD2298="",$AD2298=0),"Util NA",$AD2298&amp;" Util"))</f>
        <v/>
      </c>
    </row>
    <row r="2299" ht="15.75" customHeight="1" s="42">
      <c r="A2299" s="41" t="n"/>
      <c r="G2299" s="38" t="n"/>
      <c r="H2299" s="38" t="n"/>
      <c r="I2299" s="38" t="n"/>
      <c r="J2299" s="38" t="n"/>
      <c r="K2299" s="38" t="n"/>
      <c r="L2299" s="38" t="n"/>
      <c r="N2299" s="36">
        <f>IF($B2299="","",IF($C2299="SUPERSTORE","Superstore","DH"))</f>
        <v/>
      </c>
      <c r="O2299" s="36">
        <f>IF($B2299="","",IFERROR(VLOOKUP($B2299,Mapping!$A:$C,2,0),"Not Mapped"))</f>
        <v/>
      </c>
      <c r="P2299" s="36">
        <f>IF($B2299="","",IFERROR(VLOOKUP($B2299,Mapping!$A:$C,3,0),"Not Mapped"))</f>
        <v/>
      </c>
      <c r="Q2299" s="36">
        <f>IF($B2299="","",IFERROR(VLOOKUP($O2299,Leaders!$A:$B,2,0),"Not Mapped"))</f>
        <v/>
      </c>
      <c r="R2299" s="36">
        <f>IF($B2299="","",IF(COUNTIF(Exclusions!$A:$A,$B2299)&gt;0,"Yes","No"))</f>
        <v/>
      </c>
      <c r="S2299" s="38">
        <f>IF($B2299="","",MIN(1,DAY($A2299)/IF($N2299="Superstore",Settings!$B$5,Settings!$B$4)))</f>
        <v/>
      </c>
      <c r="T2299" s="38">
        <f>IF(OR($B2299="",$G2299="",$S2299=0),"",$G2299/$S2299)</f>
        <v/>
      </c>
      <c r="U2299" s="36">
        <f>IF($T2299="","",IF($T2299&lt;Settings!$B$8,"Critical",IF($T2299&lt;Settings!$B$9,"Semi Critical","Non Critical")))</f>
        <v/>
      </c>
      <c r="V2299" s="28" t="n"/>
      <c r="Z2299">
        <f>IF($B2299="","",IFERROR(VLOOKUP($B2299,'Plan HC for CCA'!$A:$B,2,0),""))</f>
        <v/>
      </c>
      <c r="AA2299">
        <f>IF(OR($B2299="",$Z2299=""),"",IF(N($M2299)&lt;$Z2299,"Delta","No Delta"))</f>
        <v/>
      </c>
      <c r="AB2299">
        <f>IF(OR($B2299="",$Z2299=""),"",MAX(0,$Z2299-N($M2299)))</f>
        <v/>
      </c>
      <c r="AC2299" s="46">
        <f>IF($B2299="","",IFERROR(INDEX('CCA Util %'!$H:$H,MATCH($B2299,'CCA Util %'!$E:$E,0)),""))</f>
        <v/>
      </c>
      <c r="AD2299">
        <f>IF($B2299="","",IFERROR(INDEX('CCA Util %'!$G:$G,MATCH($B2299,'CCA Util %'!$E:$E,0)),""))</f>
        <v/>
      </c>
      <c r="AE2299">
        <f>IF(OR($B2299="",$U2299=""),"",$U2299&amp;" &amp; "&amp;IF(OR($AD2299="",$AD2299=0),"Util NA",$AD2299&amp;" Util"))</f>
        <v/>
      </c>
    </row>
    <row r="2300" ht="15.75" customHeight="1" s="42">
      <c r="A2300" s="41" t="n"/>
      <c r="G2300" s="38" t="n"/>
      <c r="H2300" s="38" t="n"/>
      <c r="I2300" s="38" t="n"/>
      <c r="J2300" s="38" t="n"/>
      <c r="K2300" s="38" t="n"/>
      <c r="L2300" s="38" t="n"/>
      <c r="N2300" s="36">
        <f>IF($B2300="","",IF($C2300="SUPERSTORE","Superstore","DH"))</f>
        <v/>
      </c>
      <c r="O2300" s="36">
        <f>IF($B2300="","",IFERROR(VLOOKUP($B2300,Mapping!$A:$C,2,0),"Not Mapped"))</f>
        <v/>
      </c>
      <c r="P2300" s="36">
        <f>IF($B2300="","",IFERROR(VLOOKUP($B2300,Mapping!$A:$C,3,0),"Not Mapped"))</f>
        <v/>
      </c>
      <c r="Q2300" s="36">
        <f>IF($B2300="","",IFERROR(VLOOKUP($O2300,Leaders!$A:$B,2,0),"Not Mapped"))</f>
        <v/>
      </c>
      <c r="R2300" s="36">
        <f>IF($B2300="","",IF(COUNTIF(Exclusions!$A:$A,$B2300)&gt;0,"Yes","No"))</f>
        <v/>
      </c>
      <c r="S2300" s="38">
        <f>IF($B2300="","",MIN(1,DAY($A2300)/IF($N2300="Superstore",Settings!$B$5,Settings!$B$4)))</f>
        <v/>
      </c>
      <c r="T2300" s="38">
        <f>IF(OR($B2300="",$G2300="",$S2300=0),"",$G2300/$S2300)</f>
        <v/>
      </c>
      <c r="U2300" s="36">
        <f>IF($T2300="","",IF($T2300&lt;Settings!$B$8,"Critical",IF($T2300&lt;Settings!$B$9,"Semi Critical","Non Critical")))</f>
        <v/>
      </c>
      <c r="V2300" s="28" t="n"/>
      <c r="Z2300">
        <f>IF($B2300="","",IFERROR(VLOOKUP($B2300,'Plan HC for CCA'!$A:$B,2,0),""))</f>
        <v/>
      </c>
      <c r="AA2300">
        <f>IF(OR($B2300="",$Z2300=""),"",IF(N($M2300)&lt;$Z2300,"Delta","No Delta"))</f>
        <v/>
      </c>
      <c r="AB2300">
        <f>IF(OR($B2300="",$Z2300=""),"",MAX(0,$Z2300-N($M2300)))</f>
        <v/>
      </c>
      <c r="AC2300" s="46">
        <f>IF($B2300="","",IFERROR(INDEX('CCA Util %'!$H:$H,MATCH($B2300,'CCA Util %'!$E:$E,0)),""))</f>
        <v/>
      </c>
      <c r="AD2300">
        <f>IF($B2300="","",IFERROR(INDEX('CCA Util %'!$G:$G,MATCH($B2300,'CCA Util %'!$E:$E,0)),""))</f>
        <v/>
      </c>
      <c r="AE2300">
        <f>IF(OR($B2300="",$U2300=""),"",$U2300&amp;" &amp; "&amp;IF(OR($AD2300="",$AD2300=0),"Util NA",$AD2300&amp;" Util"))</f>
        <v/>
      </c>
    </row>
    <row r="2301" ht="15.75" customHeight="1" s="42">
      <c r="A2301" s="41" t="n"/>
      <c r="G2301" s="38" t="n"/>
      <c r="H2301" s="38" t="n"/>
      <c r="I2301" s="38" t="n"/>
      <c r="J2301" s="38" t="n"/>
      <c r="K2301" s="38" t="n"/>
      <c r="L2301" s="38" t="n"/>
      <c r="N2301" s="36">
        <f>IF($B2301="","",IF($C2301="SUPERSTORE","Superstore","DH"))</f>
        <v/>
      </c>
      <c r="O2301" s="36">
        <f>IF($B2301="","",IFERROR(VLOOKUP($B2301,Mapping!$A:$C,2,0),"Not Mapped"))</f>
        <v/>
      </c>
      <c r="P2301" s="36">
        <f>IF($B2301="","",IFERROR(VLOOKUP($B2301,Mapping!$A:$C,3,0),"Not Mapped"))</f>
        <v/>
      </c>
      <c r="Q2301" s="36">
        <f>IF($B2301="","",IFERROR(VLOOKUP($O2301,Leaders!$A:$B,2,0),"Not Mapped"))</f>
        <v/>
      </c>
      <c r="R2301" s="36">
        <f>IF($B2301="","",IF(COUNTIF(Exclusions!$A:$A,$B2301)&gt;0,"Yes","No"))</f>
        <v/>
      </c>
      <c r="S2301" s="38">
        <f>IF($B2301="","",MIN(1,DAY($A2301)/IF($N2301="Superstore",Settings!$B$5,Settings!$B$4)))</f>
        <v/>
      </c>
      <c r="T2301" s="38">
        <f>IF(OR($B2301="",$G2301="",$S2301=0),"",$G2301/$S2301)</f>
        <v/>
      </c>
      <c r="U2301" s="36">
        <f>IF($T2301="","",IF($T2301&lt;Settings!$B$8,"Critical",IF($T2301&lt;Settings!$B$9,"Semi Critical","Non Critical")))</f>
        <v/>
      </c>
      <c r="V2301" s="28" t="n"/>
      <c r="Z2301">
        <f>IF($B2301="","",IFERROR(VLOOKUP($B2301,'Plan HC for CCA'!$A:$B,2,0),""))</f>
        <v/>
      </c>
      <c r="AA2301">
        <f>IF(OR($B2301="",$Z2301=""),"",IF(N($M2301)&lt;$Z2301,"Delta","No Delta"))</f>
        <v/>
      </c>
      <c r="AB2301">
        <f>IF(OR($B2301="",$Z2301=""),"",MAX(0,$Z2301-N($M2301)))</f>
        <v/>
      </c>
      <c r="AC2301" s="46">
        <f>IF($B2301="","",IFERROR(INDEX('CCA Util %'!$H:$H,MATCH($B2301,'CCA Util %'!$E:$E,0)),""))</f>
        <v/>
      </c>
      <c r="AD2301">
        <f>IF($B2301="","",IFERROR(INDEX('CCA Util %'!$G:$G,MATCH($B2301,'CCA Util %'!$E:$E,0)),""))</f>
        <v/>
      </c>
      <c r="AE2301">
        <f>IF(OR($B2301="",$U2301=""),"",$U2301&amp;" &amp; "&amp;IF(OR($AD2301="",$AD2301=0),"Util NA",$AD2301&amp;" Util"))</f>
        <v/>
      </c>
    </row>
    <row r="2302" ht="15.75" customHeight="1" s="42">
      <c r="A2302" s="41" t="n"/>
      <c r="G2302" s="38" t="n"/>
      <c r="H2302" s="38" t="n"/>
      <c r="I2302" s="38" t="n"/>
      <c r="J2302" s="38" t="n"/>
      <c r="K2302" s="38" t="n"/>
      <c r="L2302" s="38" t="n"/>
      <c r="N2302" s="36">
        <f>IF($B2302="","",IF($C2302="SUPERSTORE","Superstore","DH"))</f>
        <v/>
      </c>
      <c r="O2302" s="36">
        <f>IF($B2302="","",IFERROR(VLOOKUP($B2302,Mapping!$A:$C,2,0),"Not Mapped"))</f>
        <v/>
      </c>
      <c r="P2302" s="36">
        <f>IF($B2302="","",IFERROR(VLOOKUP($B2302,Mapping!$A:$C,3,0),"Not Mapped"))</f>
        <v/>
      </c>
      <c r="Q2302" s="36">
        <f>IF($B2302="","",IFERROR(VLOOKUP($O2302,Leaders!$A:$B,2,0),"Not Mapped"))</f>
        <v/>
      </c>
      <c r="R2302" s="36">
        <f>IF($B2302="","",IF(COUNTIF(Exclusions!$A:$A,$B2302)&gt;0,"Yes","No"))</f>
        <v/>
      </c>
      <c r="S2302" s="38">
        <f>IF($B2302="","",MIN(1,DAY($A2302)/IF($N2302="Superstore",Settings!$B$5,Settings!$B$4)))</f>
        <v/>
      </c>
      <c r="T2302" s="38">
        <f>IF(OR($B2302="",$G2302="",$S2302=0),"",$G2302/$S2302)</f>
        <v/>
      </c>
      <c r="U2302" s="36">
        <f>IF($T2302="","",IF($T2302&lt;Settings!$B$8,"Critical",IF($T2302&lt;Settings!$B$9,"Semi Critical","Non Critical")))</f>
        <v/>
      </c>
      <c r="V2302" s="28" t="n"/>
      <c r="Z2302">
        <f>IF($B2302="","",IFERROR(VLOOKUP($B2302,'Plan HC for CCA'!$A:$B,2,0),""))</f>
        <v/>
      </c>
      <c r="AA2302">
        <f>IF(OR($B2302="",$Z2302=""),"",IF(N($M2302)&lt;$Z2302,"Delta","No Delta"))</f>
        <v/>
      </c>
      <c r="AB2302">
        <f>IF(OR($B2302="",$Z2302=""),"",MAX(0,$Z2302-N($M2302)))</f>
        <v/>
      </c>
      <c r="AC2302" s="46">
        <f>IF($B2302="","",IFERROR(INDEX('CCA Util %'!$H:$H,MATCH($B2302,'CCA Util %'!$E:$E,0)),""))</f>
        <v/>
      </c>
      <c r="AD2302">
        <f>IF($B2302="","",IFERROR(INDEX('CCA Util %'!$G:$G,MATCH($B2302,'CCA Util %'!$E:$E,0)),""))</f>
        <v/>
      </c>
      <c r="AE2302">
        <f>IF(OR($B2302="",$U2302=""),"",$U2302&amp;" &amp; "&amp;IF(OR($AD2302="",$AD2302=0),"Util NA",$AD2302&amp;" Util"))</f>
        <v/>
      </c>
    </row>
    <row r="2303" ht="15.75" customHeight="1" s="42">
      <c r="A2303" s="41" t="n"/>
      <c r="G2303" s="38" t="n"/>
      <c r="H2303" s="38" t="n"/>
      <c r="I2303" s="38" t="n"/>
      <c r="J2303" s="38" t="n"/>
      <c r="K2303" s="38" t="n"/>
      <c r="L2303" s="38" t="n"/>
      <c r="N2303" s="36">
        <f>IF($B2303="","",IF($C2303="SUPERSTORE","Superstore","DH"))</f>
        <v/>
      </c>
      <c r="O2303" s="36">
        <f>IF($B2303="","",IFERROR(VLOOKUP($B2303,Mapping!$A:$C,2,0),"Not Mapped"))</f>
        <v/>
      </c>
      <c r="P2303" s="36">
        <f>IF($B2303="","",IFERROR(VLOOKUP($B2303,Mapping!$A:$C,3,0),"Not Mapped"))</f>
        <v/>
      </c>
      <c r="Q2303" s="36">
        <f>IF($B2303="","",IFERROR(VLOOKUP($O2303,Leaders!$A:$B,2,0),"Not Mapped"))</f>
        <v/>
      </c>
      <c r="R2303" s="36">
        <f>IF($B2303="","",IF(COUNTIF(Exclusions!$A:$A,$B2303)&gt;0,"Yes","No"))</f>
        <v/>
      </c>
      <c r="S2303" s="38">
        <f>IF($B2303="","",MIN(1,DAY($A2303)/IF($N2303="Superstore",Settings!$B$5,Settings!$B$4)))</f>
        <v/>
      </c>
      <c r="T2303" s="38">
        <f>IF(OR($B2303="",$G2303="",$S2303=0),"",$G2303/$S2303)</f>
        <v/>
      </c>
      <c r="U2303" s="36">
        <f>IF($T2303="","",IF($T2303&lt;Settings!$B$8,"Critical",IF($T2303&lt;Settings!$B$9,"Semi Critical","Non Critical")))</f>
        <v/>
      </c>
      <c r="V2303" s="28" t="n"/>
      <c r="Z2303">
        <f>IF($B2303="","",IFERROR(VLOOKUP($B2303,'Plan HC for CCA'!$A:$B,2,0),""))</f>
        <v/>
      </c>
      <c r="AA2303">
        <f>IF(OR($B2303="",$Z2303=""),"",IF(N($M2303)&lt;$Z2303,"Delta","No Delta"))</f>
        <v/>
      </c>
      <c r="AB2303">
        <f>IF(OR($B2303="",$Z2303=""),"",MAX(0,$Z2303-N($M2303)))</f>
        <v/>
      </c>
      <c r="AC2303" s="46">
        <f>IF($B2303="","",IFERROR(INDEX('CCA Util %'!$H:$H,MATCH($B2303,'CCA Util %'!$E:$E,0)),""))</f>
        <v/>
      </c>
      <c r="AD2303">
        <f>IF($B2303="","",IFERROR(INDEX('CCA Util %'!$G:$G,MATCH($B2303,'CCA Util %'!$E:$E,0)),""))</f>
        <v/>
      </c>
      <c r="AE2303">
        <f>IF(OR($B2303="",$U2303=""),"",$U2303&amp;" &amp; "&amp;IF(OR($AD2303="",$AD2303=0),"Util NA",$AD2303&amp;" Util"))</f>
        <v/>
      </c>
    </row>
    <row r="2304" ht="15.75" customHeight="1" s="42">
      <c r="A2304" s="41" t="n"/>
      <c r="G2304" s="38" t="n"/>
      <c r="H2304" s="38" t="n"/>
      <c r="I2304" s="38" t="n"/>
      <c r="J2304" s="38" t="n"/>
      <c r="K2304" s="38" t="n"/>
      <c r="L2304" s="38" t="n"/>
      <c r="N2304" s="36">
        <f>IF($B2304="","",IF($C2304="SUPERSTORE","Superstore","DH"))</f>
        <v/>
      </c>
      <c r="O2304" s="36">
        <f>IF($B2304="","",IFERROR(VLOOKUP($B2304,Mapping!$A:$C,2,0),"Not Mapped"))</f>
        <v/>
      </c>
      <c r="P2304" s="36">
        <f>IF($B2304="","",IFERROR(VLOOKUP($B2304,Mapping!$A:$C,3,0),"Not Mapped"))</f>
        <v/>
      </c>
      <c r="Q2304" s="36">
        <f>IF($B2304="","",IFERROR(VLOOKUP($O2304,Leaders!$A:$B,2,0),"Not Mapped"))</f>
        <v/>
      </c>
      <c r="R2304" s="36">
        <f>IF($B2304="","",IF(COUNTIF(Exclusions!$A:$A,$B2304)&gt;0,"Yes","No"))</f>
        <v/>
      </c>
      <c r="S2304" s="38">
        <f>IF($B2304="","",MIN(1,DAY($A2304)/IF($N2304="Superstore",Settings!$B$5,Settings!$B$4)))</f>
        <v/>
      </c>
      <c r="T2304" s="38">
        <f>IF(OR($B2304="",$G2304="",$S2304=0),"",$G2304/$S2304)</f>
        <v/>
      </c>
      <c r="U2304" s="36">
        <f>IF($T2304="","",IF($T2304&lt;Settings!$B$8,"Critical",IF($T2304&lt;Settings!$B$9,"Semi Critical","Non Critical")))</f>
        <v/>
      </c>
      <c r="V2304" s="28" t="n"/>
      <c r="Z2304">
        <f>IF($B2304="","",IFERROR(VLOOKUP($B2304,'Plan HC for CCA'!$A:$B,2,0),""))</f>
        <v/>
      </c>
      <c r="AA2304">
        <f>IF(OR($B2304="",$Z2304=""),"",IF(N($M2304)&lt;$Z2304,"Delta","No Delta"))</f>
        <v/>
      </c>
      <c r="AB2304">
        <f>IF(OR($B2304="",$Z2304=""),"",MAX(0,$Z2304-N($M2304)))</f>
        <v/>
      </c>
      <c r="AC2304" s="46">
        <f>IF($B2304="","",IFERROR(INDEX('CCA Util %'!$H:$H,MATCH($B2304,'CCA Util %'!$E:$E,0)),""))</f>
        <v/>
      </c>
      <c r="AD2304">
        <f>IF($B2304="","",IFERROR(INDEX('CCA Util %'!$G:$G,MATCH($B2304,'CCA Util %'!$E:$E,0)),""))</f>
        <v/>
      </c>
      <c r="AE2304">
        <f>IF(OR($B2304="",$U2304=""),"",$U2304&amp;" &amp; "&amp;IF(OR($AD2304="",$AD2304=0),"Util NA",$AD2304&amp;" Util"))</f>
        <v/>
      </c>
    </row>
    <row r="2305" ht="15.75" customHeight="1" s="42">
      <c r="A2305" s="41" t="n"/>
      <c r="G2305" s="38" t="n"/>
      <c r="H2305" s="38" t="n"/>
      <c r="I2305" s="38" t="n"/>
      <c r="J2305" s="38" t="n"/>
      <c r="K2305" s="38" t="n"/>
      <c r="L2305" s="38" t="n"/>
      <c r="N2305" s="36">
        <f>IF($B2305="","",IF($C2305="SUPERSTORE","Superstore","DH"))</f>
        <v/>
      </c>
      <c r="O2305" s="36">
        <f>IF($B2305="","",IFERROR(VLOOKUP($B2305,Mapping!$A:$C,2,0),"Not Mapped"))</f>
        <v/>
      </c>
      <c r="P2305" s="36">
        <f>IF($B2305="","",IFERROR(VLOOKUP($B2305,Mapping!$A:$C,3,0),"Not Mapped"))</f>
        <v/>
      </c>
      <c r="Q2305" s="36">
        <f>IF($B2305="","",IFERROR(VLOOKUP($O2305,Leaders!$A:$B,2,0),"Not Mapped"))</f>
        <v/>
      </c>
      <c r="R2305" s="36">
        <f>IF($B2305="","",IF(COUNTIF(Exclusions!$A:$A,$B2305)&gt;0,"Yes","No"))</f>
        <v/>
      </c>
      <c r="S2305" s="38">
        <f>IF($B2305="","",MIN(1,DAY($A2305)/IF($N2305="Superstore",Settings!$B$5,Settings!$B$4)))</f>
        <v/>
      </c>
      <c r="T2305" s="38">
        <f>IF(OR($B2305="",$G2305="",$S2305=0),"",$G2305/$S2305)</f>
        <v/>
      </c>
      <c r="U2305" s="36">
        <f>IF($T2305="","",IF($T2305&lt;Settings!$B$8,"Critical",IF($T2305&lt;Settings!$B$9,"Semi Critical","Non Critical")))</f>
        <v/>
      </c>
      <c r="V2305" s="28" t="n"/>
      <c r="Z2305">
        <f>IF($B2305="","",IFERROR(VLOOKUP($B2305,'Plan HC for CCA'!$A:$B,2,0),""))</f>
        <v/>
      </c>
      <c r="AA2305">
        <f>IF(OR($B2305="",$Z2305=""),"",IF(N($M2305)&lt;$Z2305,"Delta","No Delta"))</f>
        <v/>
      </c>
      <c r="AB2305">
        <f>IF(OR($B2305="",$Z2305=""),"",MAX(0,$Z2305-N($M2305)))</f>
        <v/>
      </c>
      <c r="AC2305" s="46">
        <f>IF($B2305="","",IFERROR(INDEX('CCA Util %'!$H:$H,MATCH($B2305,'CCA Util %'!$E:$E,0)),""))</f>
        <v/>
      </c>
      <c r="AD2305">
        <f>IF($B2305="","",IFERROR(INDEX('CCA Util %'!$G:$G,MATCH($B2305,'CCA Util %'!$E:$E,0)),""))</f>
        <v/>
      </c>
      <c r="AE2305">
        <f>IF(OR($B2305="",$U2305=""),"",$U2305&amp;" &amp; "&amp;IF(OR($AD2305="",$AD2305=0),"Util NA",$AD2305&amp;" Util"))</f>
        <v/>
      </c>
    </row>
    <row r="2306" ht="15.75" customHeight="1" s="42">
      <c r="A2306" s="41" t="n"/>
      <c r="G2306" s="38" t="n"/>
      <c r="H2306" s="38" t="n"/>
      <c r="I2306" s="38" t="n"/>
      <c r="J2306" s="38" t="n"/>
      <c r="K2306" s="38" t="n"/>
      <c r="L2306" s="38" t="n"/>
      <c r="N2306" s="36">
        <f>IF($B2306="","",IF($C2306="SUPERSTORE","Superstore","DH"))</f>
        <v/>
      </c>
      <c r="O2306" s="36">
        <f>IF($B2306="","",IFERROR(VLOOKUP($B2306,Mapping!$A:$C,2,0),"Not Mapped"))</f>
        <v/>
      </c>
      <c r="P2306" s="36">
        <f>IF($B2306="","",IFERROR(VLOOKUP($B2306,Mapping!$A:$C,3,0),"Not Mapped"))</f>
        <v/>
      </c>
      <c r="Q2306" s="36">
        <f>IF($B2306="","",IFERROR(VLOOKUP($O2306,Leaders!$A:$B,2,0),"Not Mapped"))</f>
        <v/>
      </c>
      <c r="R2306" s="36">
        <f>IF($B2306="","",IF(COUNTIF(Exclusions!$A:$A,$B2306)&gt;0,"Yes","No"))</f>
        <v/>
      </c>
      <c r="S2306" s="38">
        <f>IF($B2306="","",MIN(1,DAY($A2306)/IF($N2306="Superstore",Settings!$B$5,Settings!$B$4)))</f>
        <v/>
      </c>
      <c r="T2306" s="38">
        <f>IF(OR($B2306="",$G2306="",$S2306=0),"",$G2306/$S2306)</f>
        <v/>
      </c>
      <c r="U2306" s="36">
        <f>IF($T2306="","",IF($T2306&lt;Settings!$B$8,"Critical",IF($T2306&lt;Settings!$B$9,"Semi Critical","Non Critical")))</f>
        <v/>
      </c>
      <c r="V2306" s="28" t="n"/>
      <c r="Z2306">
        <f>IF($B2306="","",IFERROR(VLOOKUP($B2306,'Plan HC for CCA'!$A:$B,2,0),""))</f>
        <v/>
      </c>
      <c r="AA2306">
        <f>IF(OR($B2306="",$Z2306=""),"",IF(N($M2306)&lt;$Z2306,"Delta","No Delta"))</f>
        <v/>
      </c>
      <c r="AB2306">
        <f>IF(OR($B2306="",$Z2306=""),"",MAX(0,$Z2306-N($M2306)))</f>
        <v/>
      </c>
      <c r="AC2306" s="46">
        <f>IF($B2306="","",IFERROR(INDEX('CCA Util %'!$H:$H,MATCH($B2306,'CCA Util %'!$E:$E,0)),""))</f>
        <v/>
      </c>
      <c r="AD2306">
        <f>IF($B2306="","",IFERROR(INDEX('CCA Util %'!$G:$G,MATCH($B2306,'CCA Util %'!$E:$E,0)),""))</f>
        <v/>
      </c>
      <c r="AE2306">
        <f>IF(OR($B2306="",$U2306=""),"",$U2306&amp;" &amp; "&amp;IF(OR($AD2306="",$AD2306=0),"Util NA",$AD2306&amp;" Util"))</f>
        <v/>
      </c>
    </row>
    <row r="2307" ht="15.75" customHeight="1" s="42">
      <c r="A2307" s="41" t="n"/>
      <c r="G2307" s="38" t="n"/>
      <c r="H2307" s="38" t="n"/>
      <c r="I2307" s="38" t="n"/>
      <c r="J2307" s="38" t="n"/>
      <c r="K2307" s="38" t="n"/>
      <c r="L2307" s="38" t="n"/>
      <c r="N2307" s="36">
        <f>IF($B2307="","",IF($C2307="SUPERSTORE","Superstore","DH"))</f>
        <v/>
      </c>
      <c r="O2307" s="36">
        <f>IF($B2307="","",IFERROR(VLOOKUP($B2307,Mapping!$A:$C,2,0),"Not Mapped"))</f>
        <v/>
      </c>
      <c r="P2307" s="36">
        <f>IF($B2307="","",IFERROR(VLOOKUP($B2307,Mapping!$A:$C,3,0),"Not Mapped"))</f>
        <v/>
      </c>
      <c r="Q2307" s="36">
        <f>IF($B2307="","",IFERROR(VLOOKUP($O2307,Leaders!$A:$B,2,0),"Not Mapped"))</f>
        <v/>
      </c>
      <c r="R2307" s="36">
        <f>IF($B2307="","",IF(COUNTIF(Exclusions!$A:$A,$B2307)&gt;0,"Yes","No"))</f>
        <v/>
      </c>
      <c r="S2307" s="38">
        <f>IF($B2307="","",MIN(1,DAY($A2307)/IF($N2307="Superstore",Settings!$B$5,Settings!$B$4)))</f>
        <v/>
      </c>
      <c r="T2307" s="38">
        <f>IF(OR($B2307="",$G2307="",$S2307=0),"",$G2307/$S2307)</f>
        <v/>
      </c>
      <c r="U2307" s="36">
        <f>IF($T2307="","",IF($T2307&lt;Settings!$B$8,"Critical",IF($T2307&lt;Settings!$B$9,"Semi Critical","Non Critical")))</f>
        <v/>
      </c>
      <c r="V2307" s="28" t="n"/>
      <c r="Z2307">
        <f>IF($B2307="","",IFERROR(VLOOKUP($B2307,'Plan HC for CCA'!$A:$B,2,0),""))</f>
        <v/>
      </c>
      <c r="AA2307">
        <f>IF(OR($B2307="",$Z2307=""),"",IF(N($M2307)&lt;$Z2307,"Delta","No Delta"))</f>
        <v/>
      </c>
      <c r="AB2307">
        <f>IF(OR($B2307="",$Z2307=""),"",MAX(0,$Z2307-N($M2307)))</f>
        <v/>
      </c>
      <c r="AC2307" s="46">
        <f>IF($B2307="","",IFERROR(INDEX('CCA Util %'!$H:$H,MATCH($B2307,'CCA Util %'!$E:$E,0)),""))</f>
        <v/>
      </c>
      <c r="AD2307">
        <f>IF($B2307="","",IFERROR(INDEX('CCA Util %'!$G:$G,MATCH($B2307,'CCA Util %'!$E:$E,0)),""))</f>
        <v/>
      </c>
      <c r="AE2307">
        <f>IF(OR($B2307="",$U2307=""),"",$U2307&amp;" &amp; "&amp;IF(OR($AD2307="",$AD2307=0),"Util NA",$AD2307&amp;" Util"))</f>
        <v/>
      </c>
    </row>
    <row r="2308" ht="15.75" customHeight="1" s="42">
      <c r="A2308" s="41" t="n"/>
      <c r="G2308" s="38" t="n"/>
      <c r="H2308" s="38" t="n"/>
      <c r="I2308" s="38" t="n"/>
      <c r="J2308" s="38" t="n"/>
      <c r="K2308" s="38" t="n"/>
      <c r="L2308" s="38" t="n"/>
      <c r="N2308" s="36">
        <f>IF($B2308="","",IF($C2308="SUPERSTORE","Superstore","DH"))</f>
        <v/>
      </c>
      <c r="O2308" s="36">
        <f>IF($B2308="","",IFERROR(VLOOKUP($B2308,Mapping!$A:$C,2,0),"Not Mapped"))</f>
        <v/>
      </c>
      <c r="P2308" s="36">
        <f>IF($B2308="","",IFERROR(VLOOKUP($B2308,Mapping!$A:$C,3,0),"Not Mapped"))</f>
        <v/>
      </c>
      <c r="Q2308" s="36">
        <f>IF($B2308="","",IFERROR(VLOOKUP($O2308,Leaders!$A:$B,2,0),"Not Mapped"))</f>
        <v/>
      </c>
      <c r="R2308" s="36">
        <f>IF($B2308="","",IF(COUNTIF(Exclusions!$A:$A,$B2308)&gt;0,"Yes","No"))</f>
        <v/>
      </c>
      <c r="S2308" s="38">
        <f>IF($B2308="","",MIN(1,DAY($A2308)/IF($N2308="Superstore",Settings!$B$5,Settings!$B$4)))</f>
        <v/>
      </c>
      <c r="T2308" s="38">
        <f>IF(OR($B2308="",$G2308="",$S2308=0),"",$G2308/$S2308)</f>
        <v/>
      </c>
      <c r="U2308" s="36">
        <f>IF($T2308="","",IF($T2308&lt;Settings!$B$8,"Critical",IF($T2308&lt;Settings!$B$9,"Semi Critical","Non Critical")))</f>
        <v/>
      </c>
      <c r="V2308" s="28" t="n"/>
      <c r="Z2308">
        <f>IF($B2308="","",IFERROR(VLOOKUP($B2308,'Plan HC for CCA'!$A:$B,2,0),""))</f>
        <v/>
      </c>
      <c r="AA2308">
        <f>IF(OR($B2308="",$Z2308=""),"",IF(N($M2308)&lt;$Z2308,"Delta","No Delta"))</f>
        <v/>
      </c>
      <c r="AB2308">
        <f>IF(OR($B2308="",$Z2308=""),"",MAX(0,$Z2308-N($M2308)))</f>
        <v/>
      </c>
      <c r="AC2308" s="46">
        <f>IF($B2308="","",IFERROR(INDEX('CCA Util %'!$H:$H,MATCH($B2308,'CCA Util %'!$E:$E,0)),""))</f>
        <v/>
      </c>
      <c r="AD2308">
        <f>IF($B2308="","",IFERROR(INDEX('CCA Util %'!$G:$G,MATCH($B2308,'CCA Util %'!$E:$E,0)),""))</f>
        <v/>
      </c>
      <c r="AE2308">
        <f>IF(OR($B2308="",$U2308=""),"",$U2308&amp;" &amp; "&amp;IF(OR($AD2308="",$AD2308=0),"Util NA",$AD2308&amp;" Util"))</f>
        <v/>
      </c>
    </row>
    <row r="2309" ht="15.75" customHeight="1" s="42">
      <c r="A2309" s="41" t="n"/>
      <c r="G2309" s="38" t="n"/>
      <c r="H2309" s="38" t="n"/>
      <c r="I2309" s="38" t="n"/>
      <c r="J2309" s="38" t="n"/>
      <c r="K2309" s="38" t="n"/>
      <c r="L2309" s="38" t="n"/>
      <c r="N2309" s="36">
        <f>IF($B2309="","",IF($C2309="SUPERSTORE","Superstore","DH"))</f>
        <v/>
      </c>
      <c r="O2309" s="36">
        <f>IF($B2309="","",IFERROR(VLOOKUP($B2309,Mapping!$A:$C,2,0),"Not Mapped"))</f>
        <v/>
      </c>
      <c r="P2309" s="36">
        <f>IF($B2309="","",IFERROR(VLOOKUP($B2309,Mapping!$A:$C,3,0),"Not Mapped"))</f>
        <v/>
      </c>
      <c r="Q2309" s="36">
        <f>IF($B2309="","",IFERROR(VLOOKUP($O2309,Leaders!$A:$B,2,0),"Not Mapped"))</f>
        <v/>
      </c>
      <c r="R2309" s="36">
        <f>IF($B2309="","",IF(COUNTIF(Exclusions!$A:$A,$B2309)&gt;0,"Yes","No"))</f>
        <v/>
      </c>
      <c r="S2309" s="38">
        <f>IF($B2309="","",MIN(1,DAY($A2309)/IF($N2309="Superstore",Settings!$B$5,Settings!$B$4)))</f>
        <v/>
      </c>
      <c r="T2309" s="38">
        <f>IF(OR($B2309="",$G2309="",$S2309=0),"",$G2309/$S2309)</f>
        <v/>
      </c>
      <c r="U2309" s="36">
        <f>IF($T2309="","",IF($T2309&lt;Settings!$B$8,"Critical",IF($T2309&lt;Settings!$B$9,"Semi Critical","Non Critical")))</f>
        <v/>
      </c>
      <c r="V2309" s="28" t="n"/>
      <c r="Z2309">
        <f>IF($B2309="","",IFERROR(VLOOKUP($B2309,'Plan HC for CCA'!$A:$B,2,0),""))</f>
        <v/>
      </c>
      <c r="AA2309">
        <f>IF(OR($B2309="",$Z2309=""),"",IF(N($M2309)&lt;$Z2309,"Delta","No Delta"))</f>
        <v/>
      </c>
      <c r="AB2309">
        <f>IF(OR($B2309="",$Z2309=""),"",MAX(0,$Z2309-N($M2309)))</f>
        <v/>
      </c>
      <c r="AC2309" s="46">
        <f>IF($B2309="","",IFERROR(INDEX('CCA Util %'!$H:$H,MATCH($B2309,'CCA Util %'!$E:$E,0)),""))</f>
        <v/>
      </c>
      <c r="AD2309">
        <f>IF($B2309="","",IFERROR(INDEX('CCA Util %'!$G:$G,MATCH($B2309,'CCA Util %'!$E:$E,0)),""))</f>
        <v/>
      </c>
      <c r="AE2309">
        <f>IF(OR($B2309="",$U2309=""),"",$U2309&amp;" &amp; "&amp;IF(OR($AD2309="",$AD2309=0),"Util NA",$AD2309&amp;" Util"))</f>
        <v/>
      </c>
    </row>
    <row r="2310" ht="15.75" customHeight="1" s="42">
      <c r="A2310" s="41" t="n"/>
      <c r="G2310" s="38" t="n"/>
      <c r="H2310" s="38" t="n"/>
      <c r="I2310" s="38" t="n"/>
      <c r="J2310" s="38" t="n"/>
      <c r="K2310" s="38" t="n"/>
      <c r="L2310" s="38" t="n"/>
      <c r="N2310" s="36">
        <f>IF($B2310="","",IF($C2310="SUPERSTORE","Superstore","DH"))</f>
        <v/>
      </c>
      <c r="O2310" s="36">
        <f>IF($B2310="","",IFERROR(VLOOKUP($B2310,Mapping!$A:$C,2,0),"Not Mapped"))</f>
        <v/>
      </c>
      <c r="P2310" s="36">
        <f>IF($B2310="","",IFERROR(VLOOKUP($B2310,Mapping!$A:$C,3,0),"Not Mapped"))</f>
        <v/>
      </c>
      <c r="Q2310" s="36">
        <f>IF($B2310="","",IFERROR(VLOOKUP($O2310,Leaders!$A:$B,2,0),"Not Mapped"))</f>
        <v/>
      </c>
      <c r="R2310" s="36">
        <f>IF($B2310="","",IF(COUNTIF(Exclusions!$A:$A,$B2310)&gt;0,"Yes","No"))</f>
        <v/>
      </c>
      <c r="S2310" s="38">
        <f>IF($B2310="","",MIN(1,DAY($A2310)/IF($N2310="Superstore",Settings!$B$5,Settings!$B$4)))</f>
        <v/>
      </c>
      <c r="T2310" s="38">
        <f>IF(OR($B2310="",$G2310="",$S2310=0),"",$G2310/$S2310)</f>
        <v/>
      </c>
      <c r="U2310" s="36">
        <f>IF($T2310="","",IF($T2310&lt;Settings!$B$8,"Critical",IF($T2310&lt;Settings!$B$9,"Semi Critical","Non Critical")))</f>
        <v/>
      </c>
      <c r="V2310" s="28" t="n"/>
      <c r="Z2310">
        <f>IF($B2310="","",IFERROR(VLOOKUP($B2310,'Plan HC for CCA'!$A:$B,2,0),""))</f>
        <v/>
      </c>
      <c r="AA2310">
        <f>IF(OR($B2310="",$Z2310=""),"",IF(N($M2310)&lt;$Z2310,"Delta","No Delta"))</f>
        <v/>
      </c>
      <c r="AB2310">
        <f>IF(OR($B2310="",$Z2310=""),"",MAX(0,$Z2310-N($M2310)))</f>
        <v/>
      </c>
      <c r="AC2310" s="46">
        <f>IF($B2310="","",IFERROR(INDEX('CCA Util %'!$H:$H,MATCH($B2310,'CCA Util %'!$E:$E,0)),""))</f>
        <v/>
      </c>
      <c r="AD2310">
        <f>IF($B2310="","",IFERROR(INDEX('CCA Util %'!$G:$G,MATCH($B2310,'CCA Util %'!$E:$E,0)),""))</f>
        <v/>
      </c>
      <c r="AE2310">
        <f>IF(OR($B2310="",$U2310=""),"",$U2310&amp;" &amp; "&amp;IF(OR($AD2310="",$AD2310=0),"Util NA",$AD2310&amp;" Util"))</f>
        <v/>
      </c>
    </row>
    <row r="2311" ht="15.75" customHeight="1" s="42">
      <c r="A2311" s="41" t="n"/>
      <c r="G2311" s="38" t="n"/>
      <c r="H2311" s="38" t="n"/>
      <c r="I2311" s="38" t="n"/>
      <c r="J2311" s="38" t="n"/>
      <c r="K2311" s="38" t="n"/>
      <c r="L2311" s="38" t="n"/>
      <c r="N2311" s="36">
        <f>IF($B2311="","",IF($C2311="SUPERSTORE","Superstore","DH"))</f>
        <v/>
      </c>
      <c r="O2311" s="36">
        <f>IF($B2311="","",IFERROR(VLOOKUP($B2311,Mapping!$A:$C,2,0),"Not Mapped"))</f>
        <v/>
      </c>
      <c r="P2311" s="36">
        <f>IF($B2311="","",IFERROR(VLOOKUP($B2311,Mapping!$A:$C,3,0),"Not Mapped"))</f>
        <v/>
      </c>
      <c r="Q2311" s="36">
        <f>IF($B2311="","",IFERROR(VLOOKUP($O2311,Leaders!$A:$B,2,0),"Not Mapped"))</f>
        <v/>
      </c>
      <c r="R2311" s="36">
        <f>IF($B2311="","",IF(COUNTIF(Exclusions!$A:$A,$B2311)&gt;0,"Yes","No"))</f>
        <v/>
      </c>
      <c r="S2311" s="38">
        <f>IF($B2311="","",MIN(1,DAY($A2311)/IF($N2311="Superstore",Settings!$B$5,Settings!$B$4)))</f>
        <v/>
      </c>
      <c r="T2311" s="38">
        <f>IF(OR($B2311="",$G2311="",$S2311=0),"",$G2311/$S2311)</f>
        <v/>
      </c>
      <c r="U2311" s="36">
        <f>IF($T2311="","",IF($T2311&lt;Settings!$B$8,"Critical",IF($T2311&lt;Settings!$B$9,"Semi Critical","Non Critical")))</f>
        <v/>
      </c>
      <c r="V2311" s="28" t="n"/>
      <c r="Z2311">
        <f>IF($B2311="","",IFERROR(VLOOKUP($B2311,'Plan HC for CCA'!$A:$B,2,0),""))</f>
        <v/>
      </c>
      <c r="AA2311">
        <f>IF(OR($B2311="",$Z2311=""),"",IF(N($M2311)&lt;$Z2311,"Delta","No Delta"))</f>
        <v/>
      </c>
      <c r="AB2311">
        <f>IF(OR($B2311="",$Z2311=""),"",MAX(0,$Z2311-N($M2311)))</f>
        <v/>
      </c>
      <c r="AC2311" s="46">
        <f>IF($B2311="","",IFERROR(INDEX('CCA Util %'!$H:$H,MATCH($B2311,'CCA Util %'!$E:$E,0)),""))</f>
        <v/>
      </c>
      <c r="AD2311">
        <f>IF($B2311="","",IFERROR(INDEX('CCA Util %'!$G:$G,MATCH($B2311,'CCA Util %'!$E:$E,0)),""))</f>
        <v/>
      </c>
      <c r="AE2311">
        <f>IF(OR($B2311="",$U2311=""),"",$U2311&amp;" &amp; "&amp;IF(OR($AD2311="",$AD2311=0),"Util NA",$AD2311&amp;" Util"))</f>
        <v/>
      </c>
    </row>
    <row r="2312" ht="15.75" customHeight="1" s="42">
      <c r="A2312" s="41" t="n"/>
      <c r="G2312" s="38" t="n"/>
      <c r="H2312" s="38" t="n"/>
      <c r="I2312" s="38" t="n"/>
      <c r="J2312" s="38" t="n"/>
      <c r="K2312" s="38" t="n"/>
      <c r="L2312" s="38" t="n"/>
      <c r="N2312" s="36">
        <f>IF($B2312="","",IF($C2312="SUPERSTORE","Superstore","DH"))</f>
        <v/>
      </c>
      <c r="O2312" s="36">
        <f>IF($B2312="","",IFERROR(VLOOKUP($B2312,Mapping!$A:$C,2,0),"Not Mapped"))</f>
        <v/>
      </c>
      <c r="P2312" s="36">
        <f>IF($B2312="","",IFERROR(VLOOKUP($B2312,Mapping!$A:$C,3,0),"Not Mapped"))</f>
        <v/>
      </c>
      <c r="Q2312" s="36">
        <f>IF($B2312="","",IFERROR(VLOOKUP($O2312,Leaders!$A:$B,2,0),"Not Mapped"))</f>
        <v/>
      </c>
      <c r="R2312" s="36">
        <f>IF($B2312="","",IF(COUNTIF(Exclusions!$A:$A,$B2312)&gt;0,"Yes","No"))</f>
        <v/>
      </c>
      <c r="S2312" s="38">
        <f>IF($B2312="","",MIN(1,DAY($A2312)/IF($N2312="Superstore",Settings!$B$5,Settings!$B$4)))</f>
        <v/>
      </c>
      <c r="T2312" s="38">
        <f>IF(OR($B2312="",$G2312="",$S2312=0),"",$G2312/$S2312)</f>
        <v/>
      </c>
      <c r="U2312" s="36">
        <f>IF($T2312="","",IF($T2312&lt;Settings!$B$8,"Critical",IF($T2312&lt;Settings!$B$9,"Semi Critical","Non Critical")))</f>
        <v/>
      </c>
      <c r="V2312" s="28" t="n"/>
      <c r="Z2312">
        <f>IF($B2312="","",IFERROR(VLOOKUP($B2312,'Plan HC for CCA'!$A:$B,2,0),""))</f>
        <v/>
      </c>
      <c r="AA2312">
        <f>IF(OR($B2312="",$Z2312=""),"",IF(N($M2312)&lt;$Z2312,"Delta","No Delta"))</f>
        <v/>
      </c>
      <c r="AB2312">
        <f>IF(OR($B2312="",$Z2312=""),"",MAX(0,$Z2312-N($M2312)))</f>
        <v/>
      </c>
      <c r="AC2312" s="46">
        <f>IF($B2312="","",IFERROR(INDEX('CCA Util %'!$H:$H,MATCH($B2312,'CCA Util %'!$E:$E,0)),""))</f>
        <v/>
      </c>
      <c r="AD2312">
        <f>IF($B2312="","",IFERROR(INDEX('CCA Util %'!$G:$G,MATCH($B2312,'CCA Util %'!$E:$E,0)),""))</f>
        <v/>
      </c>
      <c r="AE2312">
        <f>IF(OR($B2312="",$U2312=""),"",$U2312&amp;" &amp; "&amp;IF(OR($AD2312="",$AD2312=0),"Util NA",$AD2312&amp;" Util"))</f>
        <v/>
      </c>
    </row>
    <row r="2313" ht="15.75" customHeight="1" s="42">
      <c r="A2313" s="41" t="n"/>
      <c r="G2313" s="38" t="n"/>
      <c r="H2313" s="38" t="n"/>
      <c r="I2313" s="38" t="n"/>
      <c r="J2313" s="38" t="n"/>
      <c r="K2313" s="38" t="n"/>
      <c r="L2313" s="38" t="n"/>
      <c r="N2313" s="36">
        <f>IF($B2313="","",IF($C2313="SUPERSTORE","Superstore","DH"))</f>
        <v/>
      </c>
      <c r="O2313" s="36">
        <f>IF($B2313="","",IFERROR(VLOOKUP($B2313,Mapping!$A:$C,2,0),"Not Mapped"))</f>
        <v/>
      </c>
      <c r="P2313" s="36">
        <f>IF($B2313="","",IFERROR(VLOOKUP($B2313,Mapping!$A:$C,3,0),"Not Mapped"))</f>
        <v/>
      </c>
      <c r="Q2313" s="36">
        <f>IF($B2313="","",IFERROR(VLOOKUP($O2313,Leaders!$A:$B,2,0),"Not Mapped"))</f>
        <v/>
      </c>
      <c r="R2313" s="36">
        <f>IF($B2313="","",IF(COUNTIF(Exclusions!$A:$A,$B2313)&gt;0,"Yes","No"))</f>
        <v/>
      </c>
      <c r="S2313" s="38">
        <f>IF($B2313="","",MIN(1,DAY($A2313)/IF($N2313="Superstore",Settings!$B$5,Settings!$B$4)))</f>
        <v/>
      </c>
      <c r="T2313" s="38">
        <f>IF(OR($B2313="",$G2313="",$S2313=0),"",$G2313/$S2313)</f>
        <v/>
      </c>
      <c r="U2313" s="36">
        <f>IF($T2313="","",IF($T2313&lt;Settings!$B$8,"Critical",IF($T2313&lt;Settings!$B$9,"Semi Critical","Non Critical")))</f>
        <v/>
      </c>
      <c r="V2313" s="28" t="n"/>
      <c r="Z2313">
        <f>IF($B2313="","",IFERROR(VLOOKUP($B2313,'Plan HC for CCA'!$A:$B,2,0),""))</f>
        <v/>
      </c>
      <c r="AA2313">
        <f>IF(OR($B2313="",$Z2313=""),"",IF(N($M2313)&lt;$Z2313,"Delta","No Delta"))</f>
        <v/>
      </c>
      <c r="AB2313">
        <f>IF(OR($B2313="",$Z2313=""),"",MAX(0,$Z2313-N($M2313)))</f>
        <v/>
      </c>
      <c r="AC2313" s="46">
        <f>IF($B2313="","",IFERROR(INDEX('CCA Util %'!$H:$H,MATCH($B2313,'CCA Util %'!$E:$E,0)),""))</f>
        <v/>
      </c>
      <c r="AD2313">
        <f>IF($B2313="","",IFERROR(INDEX('CCA Util %'!$G:$G,MATCH($B2313,'CCA Util %'!$E:$E,0)),""))</f>
        <v/>
      </c>
      <c r="AE2313">
        <f>IF(OR($B2313="",$U2313=""),"",$U2313&amp;" &amp; "&amp;IF(OR($AD2313="",$AD2313=0),"Util NA",$AD2313&amp;" Util"))</f>
        <v/>
      </c>
    </row>
    <row r="2314" ht="15.75" customHeight="1" s="42">
      <c r="A2314" s="41" t="n"/>
      <c r="G2314" s="38" t="n"/>
      <c r="H2314" s="38" t="n"/>
      <c r="I2314" s="38" t="n"/>
      <c r="J2314" s="38" t="n"/>
      <c r="K2314" s="38" t="n"/>
      <c r="L2314" s="38" t="n"/>
      <c r="N2314" s="36">
        <f>IF($B2314="","",IF($C2314="SUPERSTORE","Superstore","DH"))</f>
        <v/>
      </c>
      <c r="O2314" s="36">
        <f>IF($B2314="","",IFERROR(VLOOKUP($B2314,Mapping!$A:$C,2,0),"Not Mapped"))</f>
        <v/>
      </c>
      <c r="P2314" s="36">
        <f>IF($B2314="","",IFERROR(VLOOKUP($B2314,Mapping!$A:$C,3,0),"Not Mapped"))</f>
        <v/>
      </c>
      <c r="Q2314" s="36">
        <f>IF($B2314="","",IFERROR(VLOOKUP($O2314,Leaders!$A:$B,2,0),"Not Mapped"))</f>
        <v/>
      </c>
      <c r="R2314" s="36">
        <f>IF($B2314="","",IF(COUNTIF(Exclusions!$A:$A,$B2314)&gt;0,"Yes","No"))</f>
        <v/>
      </c>
      <c r="S2314" s="38">
        <f>IF($B2314="","",MIN(1,DAY($A2314)/IF($N2314="Superstore",Settings!$B$5,Settings!$B$4)))</f>
        <v/>
      </c>
      <c r="T2314" s="38">
        <f>IF(OR($B2314="",$G2314="",$S2314=0),"",$G2314/$S2314)</f>
        <v/>
      </c>
      <c r="U2314" s="36">
        <f>IF($T2314="","",IF($T2314&lt;Settings!$B$8,"Critical",IF($T2314&lt;Settings!$B$9,"Semi Critical","Non Critical")))</f>
        <v/>
      </c>
      <c r="V2314" s="28" t="n"/>
      <c r="Z2314">
        <f>IF($B2314="","",IFERROR(VLOOKUP($B2314,'Plan HC for CCA'!$A:$B,2,0),""))</f>
        <v/>
      </c>
      <c r="AA2314">
        <f>IF(OR($B2314="",$Z2314=""),"",IF(N($M2314)&lt;$Z2314,"Delta","No Delta"))</f>
        <v/>
      </c>
      <c r="AB2314">
        <f>IF(OR($B2314="",$Z2314=""),"",MAX(0,$Z2314-N($M2314)))</f>
        <v/>
      </c>
      <c r="AC2314" s="46">
        <f>IF($B2314="","",IFERROR(INDEX('CCA Util %'!$H:$H,MATCH($B2314,'CCA Util %'!$E:$E,0)),""))</f>
        <v/>
      </c>
      <c r="AD2314">
        <f>IF($B2314="","",IFERROR(INDEX('CCA Util %'!$G:$G,MATCH($B2314,'CCA Util %'!$E:$E,0)),""))</f>
        <v/>
      </c>
      <c r="AE2314">
        <f>IF(OR($B2314="",$U2314=""),"",$U2314&amp;" &amp; "&amp;IF(OR($AD2314="",$AD2314=0),"Util NA",$AD2314&amp;" Util"))</f>
        <v/>
      </c>
    </row>
    <row r="2315" ht="15.75" customHeight="1" s="42">
      <c r="A2315" s="41" t="n"/>
      <c r="G2315" s="38" t="n"/>
      <c r="H2315" s="38" t="n"/>
      <c r="I2315" s="38" t="n"/>
      <c r="J2315" s="38" t="n"/>
      <c r="K2315" s="38" t="n"/>
      <c r="L2315" s="38" t="n"/>
      <c r="N2315" s="36">
        <f>IF($B2315="","",IF($C2315="SUPERSTORE","Superstore","DH"))</f>
        <v/>
      </c>
      <c r="O2315" s="36">
        <f>IF($B2315="","",IFERROR(VLOOKUP($B2315,Mapping!$A:$C,2,0),"Not Mapped"))</f>
        <v/>
      </c>
      <c r="P2315" s="36">
        <f>IF($B2315="","",IFERROR(VLOOKUP($B2315,Mapping!$A:$C,3,0),"Not Mapped"))</f>
        <v/>
      </c>
      <c r="Q2315" s="36">
        <f>IF($B2315="","",IFERROR(VLOOKUP($O2315,Leaders!$A:$B,2,0),"Not Mapped"))</f>
        <v/>
      </c>
      <c r="R2315" s="36">
        <f>IF($B2315="","",IF(COUNTIF(Exclusions!$A:$A,$B2315)&gt;0,"Yes","No"))</f>
        <v/>
      </c>
      <c r="S2315" s="38">
        <f>IF($B2315="","",MIN(1,DAY($A2315)/IF($N2315="Superstore",Settings!$B$5,Settings!$B$4)))</f>
        <v/>
      </c>
      <c r="T2315" s="38">
        <f>IF(OR($B2315="",$G2315="",$S2315=0),"",$G2315/$S2315)</f>
        <v/>
      </c>
      <c r="U2315" s="36">
        <f>IF($T2315="","",IF($T2315&lt;Settings!$B$8,"Critical",IF($T2315&lt;Settings!$B$9,"Semi Critical","Non Critical")))</f>
        <v/>
      </c>
      <c r="V2315" s="28" t="n"/>
      <c r="Z2315">
        <f>IF($B2315="","",IFERROR(VLOOKUP($B2315,'Plan HC for CCA'!$A:$B,2,0),""))</f>
        <v/>
      </c>
      <c r="AA2315">
        <f>IF(OR($B2315="",$Z2315=""),"",IF(N($M2315)&lt;$Z2315,"Delta","No Delta"))</f>
        <v/>
      </c>
      <c r="AB2315">
        <f>IF(OR($B2315="",$Z2315=""),"",MAX(0,$Z2315-N($M2315)))</f>
        <v/>
      </c>
      <c r="AC2315" s="46">
        <f>IF($B2315="","",IFERROR(INDEX('CCA Util %'!$H:$H,MATCH($B2315,'CCA Util %'!$E:$E,0)),""))</f>
        <v/>
      </c>
      <c r="AD2315">
        <f>IF($B2315="","",IFERROR(INDEX('CCA Util %'!$G:$G,MATCH($B2315,'CCA Util %'!$E:$E,0)),""))</f>
        <v/>
      </c>
      <c r="AE2315">
        <f>IF(OR($B2315="",$U2315=""),"",$U2315&amp;" &amp; "&amp;IF(OR($AD2315="",$AD2315=0),"Util NA",$AD2315&amp;" Util"))</f>
        <v/>
      </c>
    </row>
    <row r="2316" ht="15.75" customHeight="1" s="42">
      <c r="A2316" s="41" t="n"/>
      <c r="G2316" s="38" t="n"/>
      <c r="H2316" s="38" t="n"/>
      <c r="I2316" s="38" t="n"/>
      <c r="J2316" s="38" t="n"/>
      <c r="K2316" s="38" t="n"/>
      <c r="L2316" s="38" t="n"/>
      <c r="N2316" s="36">
        <f>IF($B2316="","",IF($C2316="SUPERSTORE","Superstore","DH"))</f>
        <v/>
      </c>
      <c r="O2316" s="36">
        <f>IF($B2316="","",IFERROR(VLOOKUP($B2316,Mapping!$A:$C,2,0),"Not Mapped"))</f>
        <v/>
      </c>
      <c r="P2316" s="36">
        <f>IF($B2316="","",IFERROR(VLOOKUP($B2316,Mapping!$A:$C,3,0),"Not Mapped"))</f>
        <v/>
      </c>
      <c r="Q2316" s="36">
        <f>IF($B2316="","",IFERROR(VLOOKUP($O2316,Leaders!$A:$B,2,0),"Not Mapped"))</f>
        <v/>
      </c>
      <c r="R2316" s="36">
        <f>IF($B2316="","",IF(COUNTIF(Exclusions!$A:$A,$B2316)&gt;0,"Yes","No"))</f>
        <v/>
      </c>
      <c r="S2316" s="38">
        <f>IF($B2316="","",MIN(1,DAY($A2316)/IF($N2316="Superstore",Settings!$B$5,Settings!$B$4)))</f>
        <v/>
      </c>
      <c r="T2316" s="38">
        <f>IF(OR($B2316="",$G2316="",$S2316=0),"",$G2316/$S2316)</f>
        <v/>
      </c>
      <c r="U2316" s="36">
        <f>IF($T2316="","",IF($T2316&lt;Settings!$B$8,"Critical",IF($T2316&lt;Settings!$B$9,"Semi Critical","Non Critical")))</f>
        <v/>
      </c>
      <c r="V2316" s="28" t="n"/>
      <c r="Z2316">
        <f>IF($B2316="","",IFERROR(VLOOKUP($B2316,'Plan HC for CCA'!$A:$B,2,0),""))</f>
        <v/>
      </c>
      <c r="AA2316">
        <f>IF(OR($B2316="",$Z2316=""),"",IF(N($M2316)&lt;$Z2316,"Delta","No Delta"))</f>
        <v/>
      </c>
      <c r="AB2316">
        <f>IF(OR($B2316="",$Z2316=""),"",MAX(0,$Z2316-N($M2316)))</f>
        <v/>
      </c>
      <c r="AC2316" s="46">
        <f>IF($B2316="","",IFERROR(INDEX('CCA Util %'!$H:$H,MATCH($B2316,'CCA Util %'!$E:$E,0)),""))</f>
        <v/>
      </c>
      <c r="AD2316">
        <f>IF($B2316="","",IFERROR(INDEX('CCA Util %'!$G:$G,MATCH($B2316,'CCA Util %'!$E:$E,0)),""))</f>
        <v/>
      </c>
      <c r="AE2316">
        <f>IF(OR($B2316="",$U2316=""),"",$U2316&amp;" &amp; "&amp;IF(OR($AD2316="",$AD2316=0),"Util NA",$AD2316&amp;" Util"))</f>
        <v/>
      </c>
    </row>
    <row r="2317" ht="15.75" customHeight="1" s="42">
      <c r="A2317" s="41" t="n"/>
      <c r="G2317" s="38" t="n"/>
      <c r="H2317" s="38" t="n"/>
      <c r="I2317" s="38" t="n"/>
      <c r="J2317" s="38" t="n"/>
      <c r="K2317" s="38" t="n"/>
      <c r="L2317" s="38" t="n"/>
      <c r="N2317" s="36">
        <f>IF($B2317="","",IF($C2317="SUPERSTORE","Superstore","DH"))</f>
        <v/>
      </c>
      <c r="O2317" s="36">
        <f>IF($B2317="","",IFERROR(VLOOKUP($B2317,Mapping!$A:$C,2,0),"Not Mapped"))</f>
        <v/>
      </c>
      <c r="P2317" s="36">
        <f>IF($B2317="","",IFERROR(VLOOKUP($B2317,Mapping!$A:$C,3,0),"Not Mapped"))</f>
        <v/>
      </c>
      <c r="Q2317" s="36">
        <f>IF($B2317="","",IFERROR(VLOOKUP($O2317,Leaders!$A:$B,2,0),"Not Mapped"))</f>
        <v/>
      </c>
      <c r="R2317" s="36">
        <f>IF($B2317="","",IF(COUNTIF(Exclusions!$A:$A,$B2317)&gt;0,"Yes","No"))</f>
        <v/>
      </c>
      <c r="S2317" s="38">
        <f>IF($B2317="","",MIN(1,DAY($A2317)/IF($N2317="Superstore",Settings!$B$5,Settings!$B$4)))</f>
        <v/>
      </c>
      <c r="T2317" s="38">
        <f>IF(OR($B2317="",$G2317="",$S2317=0),"",$G2317/$S2317)</f>
        <v/>
      </c>
      <c r="U2317" s="36">
        <f>IF($T2317="","",IF($T2317&lt;Settings!$B$8,"Critical",IF($T2317&lt;Settings!$B$9,"Semi Critical","Non Critical")))</f>
        <v/>
      </c>
      <c r="V2317" s="28" t="n"/>
      <c r="Z2317">
        <f>IF($B2317="","",IFERROR(VLOOKUP($B2317,'Plan HC for CCA'!$A:$B,2,0),""))</f>
        <v/>
      </c>
      <c r="AA2317">
        <f>IF(OR($B2317="",$Z2317=""),"",IF(N($M2317)&lt;$Z2317,"Delta","No Delta"))</f>
        <v/>
      </c>
      <c r="AB2317">
        <f>IF(OR($B2317="",$Z2317=""),"",MAX(0,$Z2317-N($M2317)))</f>
        <v/>
      </c>
      <c r="AC2317" s="46">
        <f>IF($B2317="","",IFERROR(INDEX('CCA Util %'!$H:$H,MATCH($B2317,'CCA Util %'!$E:$E,0)),""))</f>
        <v/>
      </c>
      <c r="AD2317">
        <f>IF($B2317="","",IFERROR(INDEX('CCA Util %'!$G:$G,MATCH($B2317,'CCA Util %'!$E:$E,0)),""))</f>
        <v/>
      </c>
      <c r="AE2317">
        <f>IF(OR($B2317="",$U2317=""),"",$U2317&amp;" &amp; "&amp;IF(OR($AD2317="",$AD2317=0),"Util NA",$AD2317&amp;" Util"))</f>
        <v/>
      </c>
    </row>
    <row r="2318" ht="15.75" customHeight="1" s="42">
      <c r="A2318" s="41" t="n"/>
      <c r="G2318" s="38" t="n"/>
      <c r="H2318" s="38" t="n"/>
      <c r="I2318" s="38" t="n"/>
      <c r="J2318" s="38" t="n"/>
      <c r="K2318" s="38" t="n"/>
      <c r="L2318" s="38" t="n"/>
      <c r="N2318" s="36">
        <f>IF($B2318="","",IF($C2318="SUPERSTORE","Superstore","DH"))</f>
        <v/>
      </c>
      <c r="O2318" s="36">
        <f>IF($B2318="","",IFERROR(VLOOKUP($B2318,Mapping!$A:$C,2,0),"Not Mapped"))</f>
        <v/>
      </c>
      <c r="P2318" s="36">
        <f>IF($B2318="","",IFERROR(VLOOKUP($B2318,Mapping!$A:$C,3,0),"Not Mapped"))</f>
        <v/>
      </c>
      <c r="Q2318" s="36">
        <f>IF($B2318="","",IFERROR(VLOOKUP($O2318,Leaders!$A:$B,2,0),"Not Mapped"))</f>
        <v/>
      </c>
      <c r="R2318" s="36">
        <f>IF($B2318="","",IF(COUNTIF(Exclusions!$A:$A,$B2318)&gt;0,"Yes","No"))</f>
        <v/>
      </c>
      <c r="S2318" s="38">
        <f>IF($B2318="","",MIN(1,DAY($A2318)/IF($N2318="Superstore",Settings!$B$5,Settings!$B$4)))</f>
        <v/>
      </c>
      <c r="T2318" s="38">
        <f>IF(OR($B2318="",$G2318="",$S2318=0),"",$G2318/$S2318)</f>
        <v/>
      </c>
      <c r="U2318" s="36">
        <f>IF($T2318="","",IF($T2318&lt;Settings!$B$8,"Critical",IF($T2318&lt;Settings!$B$9,"Semi Critical","Non Critical")))</f>
        <v/>
      </c>
      <c r="V2318" s="28" t="n"/>
      <c r="Z2318">
        <f>IF($B2318="","",IFERROR(VLOOKUP($B2318,'Plan HC for CCA'!$A:$B,2,0),""))</f>
        <v/>
      </c>
      <c r="AA2318">
        <f>IF(OR($B2318="",$Z2318=""),"",IF(N($M2318)&lt;$Z2318,"Delta","No Delta"))</f>
        <v/>
      </c>
      <c r="AB2318">
        <f>IF(OR($B2318="",$Z2318=""),"",MAX(0,$Z2318-N($M2318)))</f>
        <v/>
      </c>
      <c r="AC2318" s="46">
        <f>IF($B2318="","",IFERROR(INDEX('CCA Util %'!$H:$H,MATCH($B2318,'CCA Util %'!$E:$E,0)),""))</f>
        <v/>
      </c>
      <c r="AD2318">
        <f>IF($B2318="","",IFERROR(INDEX('CCA Util %'!$G:$G,MATCH($B2318,'CCA Util %'!$E:$E,0)),""))</f>
        <v/>
      </c>
      <c r="AE2318">
        <f>IF(OR($B2318="",$U2318=""),"",$U2318&amp;" &amp; "&amp;IF(OR($AD2318="",$AD2318=0),"Util NA",$AD2318&amp;" Util"))</f>
        <v/>
      </c>
    </row>
    <row r="2319" ht="15.75" customHeight="1" s="42">
      <c r="A2319" s="41" t="n"/>
      <c r="G2319" s="38" t="n"/>
      <c r="H2319" s="38" t="n"/>
      <c r="I2319" s="38" t="n"/>
      <c r="J2319" s="38" t="n"/>
      <c r="K2319" s="38" t="n"/>
      <c r="L2319" s="38" t="n"/>
      <c r="N2319" s="36">
        <f>IF($B2319="","",IF($C2319="SUPERSTORE","Superstore","DH"))</f>
        <v/>
      </c>
      <c r="O2319" s="36">
        <f>IF($B2319="","",IFERROR(VLOOKUP($B2319,Mapping!$A:$C,2,0),"Not Mapped"))</f>
        <v/>
      </c>
      <c r="P2319" s="36">
        <f>IF($B2319="","",IFERROR(VLOOKUP($B2319,Mapping!$A:$C,3,0),"Not Mapped"))</f>
        <v/>
      </c>
      <c r="Q2319" s="36">
        <f>IF($B2319="","",IFERROR(VLOOKUP($O2319,Leaders!$A:$B,2,0),"Not Mapped"))</f>
        <v/>
      </c>
      <c r="R2319" s="36">
        <f>IF($B2319="","",IF(COUNTIF(Exclusions!$A:$A,$B2319)&gt;0,"Yes","No"))</f>
        <v/>
      </c>
      <c r="S2319" s="38">
        <f>IF($B2319="","",MIN(1,DAY($A2319)/IF($N2319="Superstore",Settings!$B$5,Settings!$B$4)))</f>
        <v/>
      </c>
      <c r="T2319" s="38">
        <f>IF(OR($B2319="",$G2319="",$S2319=0),"",$G2319/$S2319)</f>
        <v/>
      </c>
      <c r="U2319" s="36">
        <f>IF($T2319="","",IF($T2319&lt;Settings!$B$8,"Critical",IF($T2319&lt;Settings!$B$9,"Semi Critical","Non Critical")))</f>
        <v/>
      </c>
      <c r="V2319" s="28" t="n"/>
      <c r="Z2319">
        <f>IF($B2319="","",IFERROR(VLOOKUP($B2319,'Plan HC for CCA'!$A:$B,2,0),""))</f>
        <v/>
      </c>
      <c r="AA2319">
        <f>IF(OR($B2319="",$Z2319=""),"",IF(N($M2319)&lt;$Z2319,"Delta","No Delta"))</f>
        <v/>
      </c>
      <c r="AB2319">
        <f>IF(OR($B2319="",$Z2319=""),"",MAX(0,$Z2319-N($M2319)))</f>
        <v/>
      </c>
      <c r="AC2319" s="46">
        <f>IF($B2319="","",IFERROR(INDEX('CCA Util %'!$H:$H,MATCH($B2319,'CCA Util %'!$E:$E,0)),""))</f>
        <v/>
      </c>
      <c r="AD2319">
        <f>IF($B2319="","",IFERROR(INDEX('CCA Util %'!$G:$G,MATCH($B2319,'CCA Util %'!$E:$E,0)),""))</f>
        <v/>
      </c>
      <c r="AE2319">
        <f>IF(OR($B2319="",$U2319=""),"",$U2319&amp;" &amp; "&amp;IF(OR($AD2319="",$AD2319=0),"Util NA",$AD2319&amp;" Util"))</f>
        <v/>
      </c>
    </row>
    <row r="2320" ht="15.75" customHeight="1" s="42">
      <c r="A2320" s="41" t="n"/>
      <c r="G2320" s="38" t="n"/>
      <c r="H2320" s="38" t="n"/>
      <c r="I2320" s="38" t="n"/>
      <c r="J2320" s="38" t="n"/>
      <c r="K2320" s="38" t="n"/>
      <c r="L2320" s="38" t="n"/>
      <c r="N2320" s="36">
        <f>IF($B2320="","",IF($C2320="SUPERSTORE","Superstore","DH"))</f>
        <v/>
      </c>
      <c r="O2320" s="36">
        <f>IF($B2320="","",IFERROR(VLOOKUP($B2320,Mapping!$A:$C,2,0),"Not Mapped"))</f>
        <v/>
      </c>
      <c r="P2320" s="36">
        <f>IF($B2320="","",IFERROR(VLOOKUP($B2320,Mapping!$A:$C,3,0),"Not Mapped"))</f>
        <v/>
      </c>
      <c r="Q2320" s="36">
        <f>IF($B2320="","",IFERROR(VLOOKUP($O2320,Leaders!$A:$B,2,0),"Not Mapped"))</f>
        <v/>
      </c>
      <c r="R2320" s="36">
        <f>IF($B2320="","",IF(COUNTIF(Exclusions!$A:$A,$B2320)&gt;0,"Yes","No"))</f>
        <v/>
      </c>
      <c r="S2320" s="38">
        <f>IF($B2320="","",MIN(1,DAY($A2320)/IF($N2320="Superstore",Settings!$B$5,Settings!$B$4)))</f>
        <v/>
      </c>
      <c r="T2320" s="38">
        <f>IF(OR($B2320="",$G2320="",$S2320=0),"",$G2320/$S2320)</f>
        <v/>
      </c>
      <c r="U2320" s="36">
        <f>IF($T2320="","",IF($T2320&lt;Settings!$B$8,"Critical",IF($T2320&lt;Settings!$B$9,"Semi Critical","Non Critical")))</f>
        <v/>
      </c>
      <c r="V2320" s="28" t="n"/>
      <c r="Z2320">
        <f>IF($B2320="","",IFERROR(VLOOKUP($B2320,'Plan HC for CCA'!$A:$B,2,0),""))</f>
        <v/>
      </c>
      <c r="AA2320">
        <f>IF(OR($B2320="",$Z2320=""),"",IF(N($M2320)&lt;$Z2320,"Delta","No Delta"))</f>
        <v/>
      </c>
      <c r="AB2320">
        <f>IF(OR($B2320="",$Z2320=""),"",MAX(0,$Z2320-N($M2320)))</f>
        <v/>
      </c>
      <c r="AC2320" s="46">
        <f>IF($B2320="","",IFERROR(INDEX('CCA Util %'!$H:$H,MATCH($B2320,'CCA Util %'!$E:$E,0)),""))</f>
        <v/>
      </c>
      <c r="AD2320">
        <f>IF($B2320="","",IFERROR(INDEX('CCA Util %'!$G:$G,MATCH($B2320,'CCA Util %'!$E:$E,0)),""))</f>
        <v/>
      </c>
      <c r="AE2320">
        <f>IF(OR($B2320="",$U2320=""),"",$U2320&amp;" &amp; "&amp;IF(OR($AD2320="",$AD2320=0),"Util NA",$AD2320&amp;" Util"))</f>
        <v/>
      </c>
    </row>
    <row r="2321" ht="15.75" customHeight="1" s="42">
      <c r="A2321" s="41" t="n"/>
      <c r="G2321" s="38" t="n"/>
      <c r="H2321" s="38" t="n"/>
      <c r="I2321" s="38" t="n"/>
      <c r="J2321" s="38" t="n"/>
      <c r="K2321" s="38" t="n"/>
      <c r="L2321" s="38" t="n"/>
      <c r="N2321" s="36">
        <f>IF($B2321="","",IF($C2321="SUPERSTORE","Superstore","DH"))</f>
        <v/>
      </c>
      <c r="O2321" s="36">
        <f>IF($B2321="","",IFERROR(VLOOKUP($B2321,Mapping!$A:$C,2,0),"Not Mapped"))</f>
        <v/>
      </c>
      <c r="P2321" s="36">
        <f>IF($B2321="","",IFERROR(VLOOKUP($B2321,Mapping!$A:$C,3,0),"Not Mapped"))</f>
        <v/>
      </c>
      <c r="Q2321" s="36">
        <f>IF($B2321="","",IFERROR(VLOOKUP($O2321,Leaders!$A:$B,2,0),"Not Mapped"))</f>
        <v/>
      </c>
      <c r="R2321" s="36">
        <f>IF($B2321="","",IF(COUNTIF(Exclusions!$A:$A,$B2321)&gt;0,"Yes","No"))</f>
        <v/>
      </c>
      <c r="S2321" s="38">
        <f>IF($B2321="","",MIN(1,DAY($A2321)/IF($N2321="Superstore",Settings!$B$5,Settings!$B$4)))</f>
        <v/>
      </c>
      <c r="T2321" s="38">
        <f>IF(OR($B2321="",$G2321="",$S2321=0),"",$G2321/$S2321)</f>
        <v/>
      </c>
      <c r="U2321" s="36">
        <f>IF($T2321="","",IF($T2321&lt;Settings!$B$8,"Critical",IF($T2321&lt;Settings!$B$9,"Semi Critical","Non Critical")))</f>
        <v/>
      </c>
      <c r="V2321" s="28" t="n"/>
      <c r="Z2321">
        <f>IF($B2321="","",IFERROR(VLOOKUP($B2321,'Plan HC for CCA'!$A:$B,2,0),""))</f>
        <v/>
      </c>
      <c r="AA2321">
        <f>IF(OR($B2321="",$Z2321=""),"",IF(N($M2321)&lt;$Z2321,"Delta","No Delta"))</f>
        <v/>
      </c>
      <c r="AB2321">
        <f>IF(OR($B2321="",$Z2321=""),"",MAX(0,$Z2321-N($M2321)))</f>
        <v/>
      </c>
      <c r="AC2321" s="46">
        <f>IF($B2321="","",IFERROR(INDEX('CCA Util %'!$H:$H,MATCH($B2321,'CCA Util %'!$E:$E,0)),""))</f>
        <v/>
      </c>
      <c r="AD2321">
        <f>IF($B2321="","",IFERROR(INDEX('CCA Util %'!$G:$G,MATCH($B2321,'CCA Util %'!$E:$E,0)),""))</f>
        <v/>
      </c>
      <c r="AE2321">
        <f>IF(OR($B2321="",$U2321=""),"",$U2321&amp;" &amp; "&amp;IF(OR($AD2321="",$AD2321=0),"Util NA",$AD2321&amp;" Util"))</f>
        <v/>
      </c>
    </row>
    <row r="2322" ht="15.75" customHeight="1" s="42">
      <c r="A2322" s="41" t="n"/>
      <c r="G2322" s="38" t="n"/>
      <c r="H2322" s="38" t="n"/>
      <c r="I2322" s="38" t="n"/>
      <c r="J2322" s="38" t="n"/>
      <c r="K2322" s="38" t="n"/>
      <c r="L2322" s="38" t="n"/>
      <c r="N2322" s="36">
        <f>IF($B2322="","",IF($C2322="SUPERSTORE","Superstore","DH"))</f>
        <v/>
      </c>
      <c r="O2322" s="36">
        <f>IF($B2322="","",IFERROR(VLOOKUP($B2322,Mapping!$A:$C,2,0),"Not Mapped"))</f>
        <v/>
      </c>
      <c r="P2322" s="36">
        <f>IF($B2322="","",IFERROR(VLOOKUP($B2322,Mapping!$A:$C,3,0),"Not Mapped"))</f>
        <v/>
      </c>
      <c r="Q2322" s="36">
        <f>IF($B2322="","",IFERROR(VLOOKUP($O2322,Leaders!$A:$B,2,0),"Not Mapped"))</f>
        <v/>
      </c>
      <c r="R2322" s="36">
        <f>IF($B2322="","",IF(COUNTIF(Exclusions!$A:$A,$B2322)&gt;0,"Yes","No"))</f>
        <v/>
      </c>
      <c r="S2322" s="38">
        <f>IF($B2322="","",MIN(1,DAY($A2322)/IF($N2322="Superstore",Settings!$B$5,Settings!$B$4)))</f>
        <v/>
      </c>
      <c r="T2322" s="38">
        <f>IF(OR($B2322="",$G2322="",$S2322=0),"",$G2322/$S2322)</f>
        <v/>
      </c>
      <c r="U2322" s="36">
        <f>IF($T2322="","",IF($T2322&lt;Settings!$B$8,"Critical",IF($T2322&lt;Settings!$B$9,"Semi Critical","Non Critical")))</f>
        <v/>
      </c>
      <c r="V2322" s="28" t="n"/>
      <c r="Z2322">
        <f>IF($B2322="","",IFERROR(VLOOKUP($B2322,'Plan HC for CCA'!$A:$B,2,0),""))</f>
        <v/>
      </c>
      <c r="AA2322">
        <f>IF(OR($B2322="",$Z2322=""),"",IF(N($M2322)&lt;$Z2322,"Delta","No Delta"))</f>
        <v/>
      </c>
      <c r="AB2322">
        <f>IF(OR($B2322="",$Z2322=""),"",MAX(0,$Z2322-N($M2322)))</f>
        <v/>
      </c>
      <c r="AC2322" s="46">
        <f>IF($B2322="","",IFERROR(INDEX('CCA Util %'!$H:$H,MATCH($B2322,'CCA Util %'!$E:$E,0)),""))</f>
        <v/>
      </c>
      <c r="AD2322">
        <f>IF($B2322="","",IFERROR(INDEX('CCA Util %'!$G:$G,MATCH($B2322,'CCA Util %'!$E:$E,0)),""))</f>
        <v/>
      </c>
      <c r="AE2322">
        <f>IF(OR($B2322="",$U2322=""),"",$U2322&amp;" &amp; "&amp;IF(OR($AD2322="",$AD2322=0),"Util NA",$AD2322&amp;" Util"))</f>
        <v/>
      </c>
    </row>
    <row r="2323" ht="15.75" customHeight="1" s="42">
      <c r="A2323" s="41" t="n"/>
      <c r="G2323" s="38" t="n"/>
      <c r="H2323" s="38" t="n"/>
      <c r="I2323" s="38" t="n"/>
      <c r="J2323" s="38" t="n"/>
      <c r="K2323" s="38" t="n"/>
      <c r="L2323" s="38" t="n"/>
      <c r="N2323" s="36">
        <f>IF($B2323="","",IF($C2323="SUPERSTORE","Superstore","DH"))</f>
        <v/>
      </c>
      <c r="O2323" s="36">
        <f>IF($B2323="","",IFERROR(VLOOKUP($B2323,Mapping!$A:$C,2,0),"Not Mapped"))</f>
        <v/>
      </c>
      <c r="P2323" s="36">
        <f>IF($B2323="","",IFERROR(VLOOKUP($B2323,Mapping!$A:$C,3,0),"Not Mapped"))</f>
        <v/>
      </c>
      <c r="Q2323" s="36">
        <f>IF($B2323="","",IFERROR(VLOOKUP($O2323,Leaders!$A:$B,2,0),"Not Mapped"))</f>
        <v/>
      </c>
      <c r="R2323" s="36">
        <f>IF($B2323="","",IF(COUNTIF(Exclusions!$A:$A,$B2323)&gt;0,"Yes","No"))</f>
        <v/>
      </c>
      <c r="S2323" s="38">
        <f>IF($B2323="","",MIN(1,DAY($A2323)/IF($N2323="Superstore",Settings!$B$5,Settings!$B$4)))</f>
        <v/>
      </c>
      <c r="T2323" s="38">
        <f>IF(OR($B2323="",$G2323="",$S2323=0),"",$G2323/$S2323)</f>
        <v/>
      </c>
      <c r="U2323" s="36">
        <f>IF($T2323="","",IF($T2323&lt;Settings!$B$8,"Critical",IF($T2323&lt;Settings!$B$9,"Semi Critical","Non Critical")))</f>
        <v/>
      </c>
      <c r="V2323" s="28" t="n"/>
      <c r="Z2323">
        <f>IF($B2323="","",IFERROR(VLOOKUP($B2323,'Plan HC for CCA'!$A:$B,2,0),""))</f>
        <v/>
      </c>
      <c r="AA2323">
        <f>IF(OR($B2323="",$Z2323=""),"",IF(N($M2323)&lt;$Z2323,"Delta","No Delta"))</f>
        <v/>
      </c>
      <c r="AB2323">
        <f>IF(OR($B2323="",$Z2323=""),"",MAX(0,$Z2323-N($M2323)))</f>
        <v/>
      </c>
      <c r="AC2323" s="46">
        <f>IF($B2323="","",IFERROR(INDEX('CCA Util %'!$H:$H,MATCH($B2323,'CCA Util %'!$E:$E,0)),""))</f>
        <v/>
      </c>
      <c r="AD2323">
        <f>IF($B2323="","",IFERROR(INDEX('CCA Util %'!$G:$G,MATCH($B2323,'CCA Util %'!$E:$E,0)),""))</f>
        <v/>
      </c>
      <c r="AE2323">
        <f>IF(OR($B2323="",$U2323=""),"",$U2323&amp;" &amp; "&amp;IF(OR($AD2323="",$AD2323=0),"Util NA",$AD2323&amp;" Util"))</f>
        <v/>
      </c>
    </row>
    <row r="2324" ht="15.75" customHeight="1" s="42">
      <c r="A2324" s="41" t="n"/>
      <c r="G2324" s="38" t="n"/>
      <c r="H2324" s="38" t="n"/>
      <c r="I2324" s="38" t="n"/>
      <c r="J2324" s="38" t="n"/>
      <c r="K2324" s="38" t="n"/>
      <c r="L2324" s="38" t="n"/>
      <c r="N2324" s="36">
        <f>IF($B2324="","",IF($C2324="SUPERSTORE","Superstore","DH"))</f>
        <v/>
      </c>
      <c r="O2324" s="36">
        <f>IF($B2324="","",IFERROR(VLOOKUP($B2324,Mapping!$A:$C,2,0),"Not Mapped"))</f>
        <v/>
      </c>
      <c r="P2324" s="36">
        <f>IF($B2324="","",IFERROR(VLOOKUP($B2324,Mapping!$A:$C,3,0),"Not Mapped"))</f>
        <v/>
      </c>
      <c r="Q2324" s="36">
        <f>IF($B2324="","",IFERROR(VLOOKUP($O2324,Leaders!$A:$B,2,0),"Not Mapped"))</f>
        <v/>
      </c>
      <c r="R2324" s="36">
        <f>IF($B2324="","",IF(COUNTIF(Exclusions!$A:$A,$B2324)&gt;0,"Yes","No"))</f>
        <v/>
      </c>
      <c r="S2324" s="38">
        <f>IF($B2324="","",MIN(1,DAY($A2324)/IF($N2324="Superstore",Settings!$B$5,Settings!$B$4)))</f>
        <v/>
      </c>
      <c r="T2324" s="38">
        <f>IF(OR($B2324="",$G2324="",$S2324=0),"",$G2324/$S2324)</f>
        <v/>
      </c>
      <c r="U2324" s="36">
        <f>IF($T2324="","",IF($T2324&lt;Settings!$B$8,"Critical",IF($T2324&lt;Settings!$B$9,"Semi Critical","Non Critical")))</f>
        <v/>
      </c>
      <c r="V2324" s="28" t="n"/>
      <c r="Z2324">
        <f>IF($B2324="","",IFERROR(VLOOKUP($B2324,'Plan HC for CCA'!$A:$B,2,0),""))</f>
        <v/>
      </c>
      <c r="AA2324">
        <f>IF(OR($B2324="",$Z2324=""),"",IF(N($M2324)&lt;$Z2324,"Delta","No Delta"))</f>
        <v/>
      </c>
      <c r="AB2324">
        <f>IF(OR($B2324="",$Z2324=""),"",MAX(0,$Z2324-N($M2324)))</f>
        <v/>
      </c>
      <c r="AC2324" s="46">
        <f>IF($B2324="","",IFERROR(INDEX('CCA Util %'!$H:$H,MATCH($B2324,'CCA Util %'!$E:$E,0)),""))</f>
        <v/>
      </c>
      <c r="AD2324">
        <f>IF($B2324="","",IFERROR(INDEX('CCA Util %'!$G:$G,MATCH($B2324,'CCA Util %'!$E:$E,0)),""))</f>
        <v/>
      </c>
      <c r="AE2324">
        <f>IF(OR($B2324="",$U2324=""),"",$U2324&amp;" &amp; "&amp;IF(OR($AD2324="",$AD2324=0),"Util NA",$AD2324&amp;" Util"))</f>
        <v/>
      </c>
    </row>
    <row r="2325" ht="15.75" customHeight="1" s="42">
      <c r="A2325" s="41" t="n"/>
      <c r="G2325" s="38" t="n"/>
      <c r="H2325" s="38" t="n"/>
      <c r="I2325" s="38" t="n"/>
      <c r="J2325" s="38" t="n"/>
      <c r="K2325" s="38" t="n"/>
      <c r="L2325" s="38" t="n"/>
      <c r="N2325" s="36">
        <f>IF($B2325="","",IF($C2325="SUPERSTORE","Superstore","DH"))</f>
        <v/>
      </c>
      <c r="O2325" s="36">
        <f>IF($B2325="","",IFERROR(VLOOKUP($B2325,Mapping!$A:$C,2,0),"Not Mapped"))</f>
        <v/>
      </c>
      <c r="P2325" s="36">
        <f>IF($B2325="","",IFERROR(VLOOKUP($B2325,Mapping!$A:$C,3,0),"Not Mapped"))</f>
        <v/>
      </c>
      <c r="Q2325" s="36">
        <f>IF($B2325="","",IFERROR(VLOOKUP($O2325,Leaders!$A:$B,2,0),"Not Mapped"))</f>
        <v/>
      </c>
      <c r="R2325" s="36">
        <f>IF($B2325="","",IF(COUNTIF(Exclusions!$A:$A,$B2325)&gt;0,"Yes","No"))</f>
        <v/>
      </c>
      <c r="S2325" s="38">
        <f>IF($B2325="","",MIN(1,DAY($A2325)/IF($N2325="Superstore",Settings!$B$5,Settings!$B$4)))</f>
        <v/>
      </c>
      <c r="T2325" s="38">
        <f>IF(OR($B2325="",$G2325="",$S2325=0),"",$G2325/$S2325)</f>
        <v/>
      </c>
      <c r="U2325" s="36">
        <f>IF($T2325="","",IF($T2325&lt;Settings!$B$8,"Critical",IF($T2325&lt;Settings!$B$9,"Semi Critical","Non Critical")))</f>
        <v/>
      </c>
      <c r="V2325" s="28" t="n"/>
      <c r="Z2325">
        <f>IF($B2325="","",IFERROR(VLOOKUP($B2325,'Plan HC for CCA'!$A:$B,2,0),""))</f>
        <v/>
      </c>
      <c r="AA2325">
        <f>IF(OR($B2325="",$Z2325=""),"",IF(N($M2325)&lt;$Z2325,"Delta","No Delta"))</f>
        <v/>
      </c>
      <c r="AB2325">
        <f>IF(OR($B2325="",$Z2325=""),"",MAX(0,$Z2325-N($M2325)))</f>
        <v/>
      </c>
      <c r="AC2325" s="46">
        <f>IF($B2325="","",IFERROR(INDEX('CCA Util %'!$H:$H,MATCH($B2325,'CCA Util %'!$E:$E,0)),""))</f>
        <v/>
      </c>
      <c r="AD2325">
        <f>IF($B2325="","",IFERROR(INDEX('CCA Util %'!$G:$G,MATCH($B2325,'CCA Util %'!$E:$E,0)),""))</f>
        <v/>
      </c>
      <c r="AE2325">
        <f>IF(OR($B2325="",$U2325=""),"",$U2325&amp;" &amp; "&amp;IF(OR($AD2325="",$AD2325=0),"Util NA",$AD2325&amp;" Util"))</f>
        <v/>
      </c>
    </row>
    <row r="2326" ht="15.75" customHeight="1" s="42">
      <c r="A2326" s="41" t="n"/>
      <c r="G2326" s="38" t="n"/>
      <c r="H2326" s="38" t="n"/>
      <c r="I2326" s="38" t="n"/>
      <c r="J2326" s="38" t="n"/>
      <c r="K2326" s="38" t="n"/>
      <c r="L2326" s="38" t="n"/>
      <c r="N2326" s="36">
        <f>IF($B2326="","",IF($C2326="SUPERSTORE","Superstore","DH"))</f>
        <v/>
      </c>
      <c r="O2326" s="36">
        <f>IF($B2326="","",IFERROR(VLOOKUP($B2326,Mapping!$A:$C,2,0),"Not Mapped"))</f>
        <v/>
      </c>
      <c r="P2326" s="36">
        <f>IF($B2326="","",IFERROR(VLOOKUP($B2326,Mapping!$A:$C,3,0),"Not Mapped"))</f>
        <v/>
      </c>
      <c r="Q2326" s="36">
        <f>IF($B2326="","",IFERROR(VLOOKUP($O2326,Leaders!$A:$B,2,0),"Not Mapped"))</f>
        <v/>
      </c>
      <c r="R2326" s="36">
        <f>IF($B2326="","",IF(COUNTIF(Exclusions!$A:$A,$B2326)&gt;0,"Yes","No"))</f>
        <v/>
      </c>
      <c r="S2326" s="38">
        <f>IF($B2326="","",MIN(1,DAY($A2326)/IF($N2326="Superstore",Settings!$B$5,Settings!$B$4)))</f>
        <v/>
      </c>
      <c r="T2326" s="38">
        <f>IF(OR($B2326="",$G2326="",$S2326=0),"",$G2326/$S2326)</f>
        <v/>
      </c>
      <c r="U2326" s="36">
        <f>IF($T2326="","",IF($T2326&lt;Settings!$B$8,"Critical",IF($T2326&lt;Settings!$B$9,"Semi Critical","Non Critical")))</f>
        <v/>
      </c>
      <c r="V2326" s="28" t="n"/>
      <c r="Z2326">
        <f>IF($B2326="","",IFERROR(VLOOKUP($B2326,'Plan HC for CCA'!$A:$B,2,0),""))</f>
        <v/>
      </c>
      <c r="AA2326">
        <f>IF(OR($B2326="",$Z2326=""),"",IF(N($M2326)&lt;$Z2326,"Delta","No Delta"))</f>
        <v/>
      </c>
      <c r="AB2326">
        <f>IF(OR($B2326="",$Z2326=""),"",MAX(0,$Z2326-N($M2326)))</f>
        <v/>
      </c>
      <c r="AC2326" s="46">
        <f>IF($B2326="","",IFERROR(INDEX('CCA Util %'!$H:$H,MATCH($B2326,'CCA Util %'!$E:$E,0)),""))</f>
        <v/>
      </c>
      <c r="AD2326">
        <f>IF($B2326="","",IFERROR(INDEX('CCA Util %'!$G:$G,MATCH($B2326,'CCA Util %'!$E:$E,0)),""))</f>
        <v/>
      </c>
      <c r="AE2326">
        <f>IF(OR($B2326="",$U2326=""),"",$U2326&amp;" &amp; "&amp;IF(OR($AD2326="",$AD2326=0),"Util NA",$AD2326&amp;" Util"))</f>
        <v/>
      </c>
    </row>
    <row r="2327" ht="15.75" customHeight="1" s="42">
      <c r="A2327" s="41" t="n"/>
      <c r="G2327" s="38" t="n"/>
      <c r="H2327" s="38" t="n"/>
      <c r="I2327" s="38" t="n"/>
      <c r="J2327" s="38" t="n"/>
      <c r="K2327" s="38" t="n"/>
      <c r="L2327" s="38" t="n"/>
      <c r="N2327" s="36">
        <f>IF($B2327="","",IF($C2327="SUPERSTORE","Superstore","DH"))</f>
        <v/>
      </c>
      <c r="O2327" s="36">
        <f>IF($B2327="","",IFERROR(VLOOKUP($B2327,Mapping!$A:$C,2,0),"Not Mapped"))</f>
        <v/>
      </c>
      <c r="P2327" s="36">
        <f>IF($B2327="","",IFERROR(VLOOKUP($B2327,Mapping!$A:$C,3,0),"Not Mapped"))</f>
        <v/>
      </c>
      <c r="Q2327" s="36">
        <f>IF($B2327="","",IFERROR(VLOOKUP($O2327,Leaders!$A:$B,2,0),"Not Mapped"))</f>
        <v/>
      </c>
      <c r="R2327" s="36">
        <f>IF($B2327="","",IF(COUNTIF(Exclusions!$A:$A,$B2327)&gt;0,"Yes","No"))</f>
        <v/>
      </c>
      <c r="S2327" s="38">
        <f>IF($B2327="","",MIN(1,DAY($A2327)/IF($N2327="Superstore",Settings!$B$5,Settings!$B$4)))</f>
        <v/>
      </c>
      <c r="T2327" s="38">
        <f>IF(OR($B2327="",$G2327="",$S2327=0),"",$G2327/$S2327)</f>
        <v/>
      </c>
      <c r="U2327" s="36">
        <f>IF($T2327="","",IF($T2327&lt;Settings!$B$8,"Critical",IF($T2327&lt;Settings!$B$9,"Semi Critical","Non Critical")))</f>
        <v/>
      </c>
      <c r="V2327" s="28" t="n"/>
      <c r="Z2327">
        <f>IF($B2327="","",IFERROR(VLOOKUP($B2327,'Plan HC for CCA'!$A:$B,2,0),""))</f>
        <v/>
      </c>
      <c r="AA2327">
        <f>IF(OR($B2327="",$Z2327=""),"",IF(N($M2327)&lt;$Z2327,"Delta","No Delta"))</f>
        <v/>
      </c>
      <c r="AB2327">
        <f>IF(OR($B2327="",$Z2327=""),"",MAX(0,$Z2327-N($M2327)))</f>
        <v/>
      </c>
      <c r="AC2327" s="46">
        <f>IF($B2327="","",IFERROR(INDEX('CCA Util %'!$H:$H,MATCH($B2327,'CCA Util %'!$E:$E,0)),""))</f>
        <v/>
      </c>
      <c r="AD2327">
        <f>IF($B2327="","",IFERROR(INDEX('CCA Util %'!$G:$G,MATCH($B2327,'CCA Util %'!$E:$E,0)),""))</f>
        <v/>
      </c>
      <c r="AE2327">
        <f>IF(OR($B2327="",$U2327=""),"",$U2327&amp;" &amp; "&amp;IF(OR($AD2327="",$AD2327=0),"Util NA",$AD2327&amp;" Util"))</f>
        <v/>
      </c>
    </row>
    <row r="2328" ht="15.75" customHeight="1" s="42">
      <c r="A2328" s="41" t="n"/>
      <c r="G2328" s="38" t="n"/>
      <c r="H2328" s="38" t="n"/>
      <c r="I2328" s="38" t="n"/>
      <c r="J2328" s="38" t="n"/>
      <c r="K2328" s="38" t="n"/>
      <c r="L2328" s="38" t="n"/>
      <c r="N2328" s="36">
        <f>IF($B2328="","",IF($C2328="SUPERSTORE","Superstore","DH"))</f>
        <v/>
      </c>
      <c r="O2328" s="36">
        <f>IF($B2328="","",IFERROR(VLOOKUP($B2328,Mapping!$A:$C,2,0),"Not Mapped"))</f>
        <v/>
      </c>
      <c r="P2328" s="36">
        <f>IF($B2328="","",IFERROR(VLOOKUP($B2328,Mapping!$A:$C,3,0),"Not Mapped"))</f>
        <v/>
      </c>
      <c r="Q2328" s="36">
        <f>IF($B2328="","",IFERROR(VLOOKUP($O2328,Leaders!$A:$B,2,0),"Not Mapped"))</f>
        <v/>
      </c>
      <c r="R2328" s="36">
        <f>IF($B2328="","",IF(COUNTIF(Exclusions!$A:$A,$B2328)&gt;0,"Yes","No"))</f>
        <v/>
      </c>
      <c r="S2328" s="38">
        <f>IF($B2328="","",MIN(1,DAY($A2328)/IF($N2328="Superstore",Settings!$B$5,Settings!$B$4)))</f>
        <v/>
      </c>
      <c r="T2328" s="38">
        <f>IF(OR($B2328="",$G2328="",$S2328=0),"",$G2328/$S2328)</f>
        <v/>
      </c>
      <c r="U2328" s="36">
        <f>IF($T2328="","",IF($T2328&lt;Settings!$B$8,"Critical",IF($T2328&lt;Settings!$B$9,"Semi Critical","Non Critical")))</f>
        <v/>
      </c>
      <c r="V2328" s="28" t="n"/>
      <c r="Z2328">
        <f>IF($B2328="","",IFERROR(VLOOKUP($B2328,'Plan HC for CCA'!$A:$B,2,0),""))</f>
        <v/>
      </c>
      <c r="AA2328">
        <f>IF(OR($B2328="",$Z2328=""),"",IF(N($M2328)&lt;$Z2328,"Delta","No Delta"))</f>
        <v/>
      </c>
      <c r="AB2328">
        <f>IF(OR($B2328="",$Z2328=""),"",MAX(0,$Z2328-N($M2328)))</f>
        <v/>
      </c>
      <c r="AC2328" s="46">
        <f>IF($B2328="","",IFERROR(INDEX('CCA Util %'!$H:$H,MATCH($B2328,'CCA Util %'!$E:$E,0)),""))</f>
        <v/>
      </c>
      <c r="AD2328">
        <f>IF($B2328="","",IFERROR(INDEX('CCA Util %'!$G:$G,MATCH($B2328,'CCA Util %'!$E:$E,0)),""))</f>
        <v/>
      </c>
      <c r="AE2328">
        <f>IF(OR($B2328="",$U2328=""),"",$U2328&amp;" &amp; "&amp;IF(OR($AD2328="",$AD2328=0),"Util NA",$AD2328&amp;" Util"))</f>
        <v/>
      </c>
    </row>
    <row r="2329" ht="15.75" customHeight="1" s="42">
      <c r="A2329" s="41" t="n"/>
      <c r="G2329" s="38" t="n"/>
      <c r="H2329" s="38" t="n"/>
      <c r="I2329" s="38" t="n"/>
      <c r="J2329" s="38" t="n"/>
      <c r="K2329" s="38" t="n"/>
      <c r="L2329" s="38" t="n"/>
      <c r="N2329" s="36">
        <f>IF($B2329="","",IF($C2329="SUPERSTORE","Superstore","DH"))</f>
        <v/>
      </c>
      <c r="O2329" s="36">
        <f>IF($B2329="","",IFERROR(VLOOKUP($B2329,Mapping!$A:$C,2,0),"Not Mapped"))</f>
        <v/>
      </c>
      <c r="P2329" s="36">
        <f>IF($B2329="","",IFERROR(VLOOKUP($B2329,Mapping!$A:$C,3,0),"Not Mapped"))</f>
        <v/>
      </c>
      <c r="Q2329" s="36">
        <f>IF($B2329="","",IFERROR(VLOOKUP($O2329,Leaders!$A:$B,2,0),"Not Mapped"))</f>
        <v/>
      </c>
      <c r="R2329" s="36">
        <f>IF($B2329="","",IF(COUNTIF(Exclusions!$A:$A,$B2329)&gt;0,"Yes","No"))</f>
        <v/>
      </c>
      <c r="S2329" s="38">
        <f>IF($B2329="","",MIN(1,DAY($A2329)/IF($N2329="Superstore",Settings!$B$5,Settings!$B$4)))</f>
        <v/>
      </c>
      <c r="T2329" s="38">
        <f>IF(OR($B2329="",$G2329="",$S2329=0),"",$G2329/$S2329)</f>
        <v/>
      </c>
      <c r="U2329" s="36">
        <f>IF($T2329="","",IF($T2329&lt;Settings!$B$8,"Critical",IF($T2329&lt;Settings!$B$9,"Semi Critical","Non Critical")))</f>
        <v/>
      </c>
      <c r="V2329" s="28" t="n"/>
      <c r="Z2329">
        <f>IF($B2329="","",IFERROR(VLOOKUP($B2329,'Plan HC for CCA'!$A:$B,2,0),""))</f>
        <v/>
      </c>
      <c r="AA2329">
        <f>IF(OR($B2329="",$Z2329=""),"",IF(N($M2329)&lt;$Z2329,"Delta","No Delta"))</f>
        <v/>
      </c>
      <c r="AB2329">
        <f>IF(OR($B2329="",$Z2329=""),"",MAX(0,$Z2329-N($M2329)))</f>
        <v/>
      </c>
      <c r="AC2329" s="46">
        <f>IF($B2329="","",IFERROR(INDEX('CCA Util %'!$H:$H,MATCH($B2329,'CCA Util %'!$E:$E,0)),""))</f>
        <v/>
      </c>
      <c r="AD2329">
        <f>IF($B2329="","",IFERROR(INDEX('CCA Util %'!$G:$G,MATCH($B2329,'CCA Util %'!$E:$E,0)),""))</f>
        <v/>
      </c>
      <c r="AE2329">
        <f>IF(OR($B2329="",$U2329=""),"",$U2329&amp;" &amp; "&amp;IF(OR($AD2329="",$AD2329=0),"Util NA",$AD2329&amp;" Util"))</f>
        <v/>
      </c>
    </row>
    <row r="2330" ht="15.75" customHeight="1" s="42">
      <c r="A2330" s="41" t="n"/>
      <c r="G2330" s="38" t="n"/>
      <c r="H2330" s="38" t="n"/>
      <c r="I2330" s="38" t="n"/>
      <c r="J2330" s="38" t="n"/>
      <c r="K2330" s="38" t="n"/>
      <c r="L2330" s="38" t="n"/>
      <c r="N2330" s="36">
        <f>IF($B2330="","",IF($C2330="SUPERSTORE","Superstore","DH"))</f>
        <v/>
      </c>
      <c r="O2330" s="36">
        <f>IF($B2330="","",IFERROR(VLOOKUP($B2330,Mapping!$A:$C,2,0),"Not Mapped"))</f>
        <v/>
      </c>
      <c r="P2330" s="36">
        <f>IF($B2330="","",IFERROR(VLOOKUP($B2330,Mapping!$A:$C,3,0),"Not Mapped"))</f>
        <v/>
      </c>
      <c r="Q2330" s="36">
        <f>IF($B2330="","",IFERROR(VLOOKUP($O2330,Leaders!$A:$B,2,0),"Not Mapped"))</f>
        <v/>
      </c>
      <c r="R2330" s="36">
        <f>IF($B2330="","",IF(COUNTIF(Exclusions!$A:$A,$B2330)&gt;0,"Yes","No"))</f>
        <v/>
      </c>
      <c r="S2330" s="38">
        <f>IF($B2330="","",MIN(1,DAY($A2330)/IF($N2330="Superstore",Settings!$B$5,Settings!$B$4)))</f>
        <v/>
      </c>
      <c r="T2330" s="38">
        <f>IF(OR($B2330="",$G2330="",$S2330=0),"",$G2330/$S2330)</f>
        <v/>
      </c>
      <c r="U2330" s="36">
        <f>IF($T2330="","",IF($T2330&lt;Settings!$B$8,"Critical",IF($T2330&lt;Settings!$B$9,"Semi Critical","Non Critical")))</f>
        <v/>
      </c>
      <c r="V2330" s="28" t="n"/>
      <c r="Z2330">
        <f>IF($B2330="","",IFERROR(VLOOKUP($B2330,'Plan HC for CCA'!$A:$B,2,0),""))</f>
        <v/>
      </c>
      <c r="AA2330">
        <f>IF(OR($B2330="",$Z2330=""),"",IF(N($M2330)&lt;$Z2330,"Delta","No Delta"))</f>
        <v/>
      </c>
      <c r="AB2330">
        <f>IF(OR($B2330="",$Z2330=""),"",MAX(0,$Z2330-N($M2330)))</f>
        <v/>
      </c>
      <c r="AC2330" s="46">
        <f>IF($B2330="","",IFERROR(INDEX('CCA Util %'!$H:$H,MATCH($B2330,'CCA Util %'!$E:$E,0)),""))</f>
        <v/>
      </c>
      <c r="AD2330">
        <f>IF($B2330="","",IFERROR(INDEX('CCA Util %'!$G:$G,MATCH($B2330,'CCA Util %'!$E:$E,0)),""))</f>
        <v/>
      </c>
      <c r="AE2330">
        <f>IF(OR($B2330="",$U2330=""),"",$U2330&amp;" &amp; "&amp;IF(OR($AD2330="",$AD2330=0),"Util NA",$AD2330&amp;" Util"))</f>
        <v/>
      </c>
    </row>
    <row r="2331" ht="15.75" customHeight="1" s="42">
      <c r="A2331" s="41" t="n"/>
      <c r="G2331" s="38" t="n"/>
      <c r="H2331" s="38" t="n"/>
      <c r="I2331" s="38" t="n"/>
      <c r="J2331" s="38" t="n"/>
      <c r="K2331" s="38" t="n"/>
      <c r="L2331" s="38" t="n"/>
      <c r="N2331" s="36">
        <f>IF($B2331="","",IF($C2331="SUPERSTORE","Superstore","DH"))</f>
        <v/>
      </c>
      <c r="O2331" s="36">
        <f>IF($B2331="","",IFERROR(VLOOKUP($B2331,Mapping!$A:$C,2,0),"Not Mapped"))</f>
        <v/>
      </c>
      <c r="P2331" s="36">
        <f>IF($B2331="","",IFERROR(VLOOKUP($B2331,Mapping!$A:$C,3,0),"Not Mapped"))</f>
        <v/>
      </c>
      <c r="Q2331" s="36">
        <f>IF($B2331="","",IFERROR(VLOOKUP($O2331,Leaders!$A:$B,2,0),"Not Mapped"))</f>
        <v/>
      </c>
      <c r="R2331" s="36">
        <f>IF($B2331="","",IF(COUNTIF(Exclusions!$A:$A,$B2331)&gt;0,"Yes","No"))</f>
        <v/>
      </c>
      <c r="S2331" s="38">
        <f>IF($B2331="","",MIN(1,DAY($A2331)/IF($N2331="Superstore",Settings!$B$5,Settings!$B$4)))</f>
        <v/>
      </c>
      <c r="T2331" s="38">
        <f>IF(OR($B2331="",$G2331="",$S2331=0),"",$G2331/$S2331)</f>
        <v/>
      </c>
      <c r="U2331" s="36">
        <f>IF($T2331="","",IF($T2331&lt;Settings!$B$8,"Critical",IF($T2331&lt;Settings!$B$9,"Semi Critical","Non Critical")))</f>
        <v/>
      </c>
      <c r="V2331" s="28" t="n"/>
      <c r="Z2331">
        <f>IF($B2331="","",IFERROR(VLOOKUP($B2331,'Plan HC for CCA'!$A:$B,2,0),""))</f>
        <v/>
      </c>
      <c r="AA2331">
        <f>IF(OR($B2331="",$Z2331=""),"",IF(N($M2331)&lt;$Z2331,"Delta","No Delta"))</f>
        <v/>
      </c>
      <c r="AB2331">
        <f>IF(OR($B2331="",$Z2331=""),"",MAX(0,$Z2331-N($M2331)))</f>
        <v/>
      </c>
      <c r="AC2331" s="46">
        <f>IF($B2331="","",IFERROR(INDEX('CCA Util %'!$H:$H,MATCH($B2331,'CCA Util %'!$E:$E,0)),""))</f>
        <v/>
      </c>
      <c r="AD2331">
        <f>IF($B2331="","",IFERROR(INDEX('CCA Util %'!$G:$G,MATCH($B2331,'CCA Util %'!$E:$E,0)),""))</f>
        <v/>
      </c>
      <c r="AE2331">
        <f>IF(OR($B2331="",$U2331=""),"",$U2331&amp;" &amp; "&amp;IF(OR($AD2331="",$AD2331=0),"Util NA",$AD2331&amp;" Util"))</f>
        <v/>
      </c>
    </row>
    <row r="2332" ht="15.75" customHeight="1" s="42">
      <c r="A2332" s="41" t="n"/>
      <c r="G2332" s="38" t="n"/>
      <c r="H2332" s="38" t="n"/>
      <c r="I2332" s="38" t="n"/>
      <c r="J2332" s="38" t="n"/>
      <c r="K2332" s="38" t="n"/>
      <c r="L2332" s="38" t="n"/>
      <c r="N2332" s="36">
        <f>IF($B2332="","",IF($C2332="SUPERSTORE","Superstore","DH"))</f>
        <v/>
      </c>
      <c r="O2332" s="36">
        <f>IF($B2332="","",IFERROR(VLOOKUP($B2332,Mapping!$A:$C,2,0),"Not Mapped"))</f>
        <v/>
      </c>
      <c r="P2332" s="36">
        <f>IF($B2332="","",IFERROR(VLOOKUP($B2332,Mapping!$A:$C,3,0),"Not Mapped"))</f>
        <v/>
      </c>
      <c r="Q2332" s="36">
        <f>IF($B2332="","",IFERROR(VLOOKUP($O2332,Leaders!$A:$B,2,0),"Not Mapped"))</f>
        <v/>
      </c>
      <c r="R2332" s="36">
        <f>IF($B2332="","",IF(COUNTIF(Exclusions!$A:$A,$B2332)&gt;0,"Yes","No"))</f>
        <v/>
      </c>
      <c r="S2332" s="38">
        <f>IF($B2332="","",MIN(1,DAY($A2332)/IF($N2332="Superstore",Settings!$B$5,Settings!$B$4)))</f>
        <v/>
      </c>
      <c r="T2332" s="38">
        <f>IF(OR($B2332="",$G2332="",$S2332=0),"",$G2332/$S2332)</f>
        <v/>
      </c>
      <c r="U2332" s="36">
        <f>IF($T2332="","",IF($T2332&lt;Settings!$B$8,"Critical",IF($T2332&lt;Settings!$B$9,"Semi Critical","Non Critical")))</f>
        <v/>
      </c>
      <c r="V2332" s="28" t="n"/>
      <c r="Z2332">
        <f>IF($B2332="","",IFERROR(VLOOKUP($B2332,'Plan HC for CCA'!$A:$B,2,0),""))</f>
        <v/>
      </c>
      <c r="AA2332">
        <f>IF(OR($B2332="",$Z2332=""),"",IF(N($M2332)&lt;$Z2332,"Delta","No Delta"))</f>
        <v/>
      </c>
      <c r="AB2332">
        <f>IF(OR($B2332="",$Z2332=""),"",MAX(0,$Z2332-N($M2332)))</f>
        <v/>
      </c>
      <c r="AC2332" s="46">
        <f>IF($B2332="","",IFERROR(INDEX('CCA Util %'!$H:$H,MATCH($B2332,'CCA Util %'!$E:$E,0)),""))</f>
        <v/>
      </c>
      <c r="AD2332">
        <f>IF($B2332="","",IFERROR(INDEX('CCA Util %'!$G:$G,MATCH($B2332,'CCA Util %'!$E:$E,0)),""))</f>
        <v/>
      </c>
      <c r="AE2332">
        <f>IF(OR($B2332="",$U2332=""),"",$U2332&amp;" &amp; "&amp;IF(OR($AD2332="",$AD2332=0),"Util NA",$AD2332&amp;" Util"))</f>
        <v/>
      </c>
    </row>
    <row r="2333" ht="15.75" customHeight="1" s="42">
      <c r="A2333" s="41" t="n"/>
      <c r="G2333" s="38" t="n"/>
      <c r="H2333" s="38" t="n"/>
      <c r="I2333" s="38" t="n"/>
      <c r="J2333" s="38" t="n"/>
      <c r="K2333" s="38" t="n"/>
      <c r="L2333" s="38" t="n"/>
      <c r="N2333" s="36">
        <f>IF($B2333="","",IF($C2333="SUPERSTORE","Superstore","DH"))</f>
        <v/>
      </c>
      <c r="O2333" s="36">
        <f>IF($B2333="","",IFERROR(VLOOKUP($B2333,Mapping!$A:$C,2,0),"Not Mapped"))</f>
        <v/>
      </c>
      <c r="P2333" s="36">
        <f>IF($B2333="","",IFERROR(VLOOKUP($B2333,Mapping!$A:$C,3,0),"Not Mapped"))</f>
        <v/>
      </c>
      <c r="Q2333" s="36">
        <f>IF($B2333="","",IFERROR(VLOOKUP($O2333,Leaders!$A:$B,2,0),"Not Mapped"))</f>
        <v/>
      </c>
      <c r="R2333" s="36">
        <f>IF($B2333="","",IF(COUNTIF(Exclusions!$A:$A,$B2333)&gt;0,"Yes","No"))</f>
        <v/>
      </c>
      <c r="S2333" s="38">
        <f>IF($B2333="","",MIN(1,DAY($A2333)/IF($N2333="Superstore",Settings!$B$5,Settings!$B$4)))</f>
        <v/>
      </c>
      <c r="T2333" s="38">
        <f>IF(OR($B2333="",$G2333="",$S2333=0),"",$G2333/$S2333)</f>
        <v/>
      </c>
      <c r="U2333" s="36">
        <f>IF($T2333="","",IF($T2333&lt;Settings!$B$8,"Critical",IF($T2333&lt;Settings!$B$9,"Semi Critical","Non Critical")))</f>
        <v/>
      </c>
      <c r="V2333" s="28" t="n"/>
      <c r="Z2333">
        <f>IF($B2333="","",IFERROR(VLOOKUP($B2333,'Plan HC for CCA'!$A:$B,2,0),""))</f>
        <v/>
      </c>
      <c r="AA2333">
        <f>IF(OR($B2333="",$Z2333=""),"",IF(N($M2333)&lt;$Z2333,"Delta","No Delta"))</f>
        <v/>
      </c>
      <c r="AB2333">
        <f>IF(OR($B2333="",$Z2333=""),"",MAX(0,$Z2333-N($M2333)))</f>
        <v/>
      </c>
      <c r="AC2333" s="46">
        <f>IF($B2333="","",IFERROR(INDEX('CCA Util %'!$H:$H,MATCH($B2333,'CCA Util %'!$E:$E,0)),""))</f>
        <v/>
      </c>
      <c r="AD2333">
        <f>IF($B2333="","",IFERROR(INDEX('CCA Util %'!$G:$G,MATCH($B2333,'CCA Util %'!$E:$E,0)),""))</f>
        <v/>
      </c>
      <c r="AE2333">
        <f>IF(OR($B2333="",$U2333=""),"",$U2333&amp;" &amp; "&amp;IF(OR($AD2333="",$AD2333=0),"Util NA",$AD2333&amp;" Util"))</f>
        <v/>
      </c>
    </row>
    <row r="2334" ht="15.75" customHeight="1" s="42">
      <c r="A2334" s="41" t="n"/>
      <c r="G2334" s="38" t="n"/>
      <c r="H2334" s="38" t="n"/>
      <c r="I2334" s="38" t="n"/>
      <c r="J2334" s="38" t="n"/>
      <c r="K2334" s="38" t="n"/>
      <c r="L2334" s="38" t="n"/>
      <c r="N2334" s="36">
        <f>IF($B2334="","",IF($C2334="SUPERSTORE","Superstore","DH"))</f>
        <v/>
      </c>
      <c r="O2334" s="36">
        <f>IF($B2334="","",IFERROR(VLOOKUP($B2334,Mapping!$A:$C,2,0),"Not Mapped"))</f>
        <v/>
      </c>
      <c r="P2334" s="36">
        <f>IF($B2334="","",IFERROR(VLOOKUP($B2334,Mapping!$A:$C,3,0),"Not Mapped"))</f>
        <v/>
      </c>
      <c r="Q2334" s="36">
        <f>IF($B2334="","",IFERROR(VLOOKUP($O2334,Leaders!$A:$B,2,0),"Not Mapped"))</f>
        <v/>
      </c>
      <c r="R2334" s="36">
        <f>IF($B2334="","",IF(COUNTIF(Exclusions!$A:$A,$B2334)&gt;0,"Yes","No"))</f>
        <v/>
      </c>
      <c r="S2334" s="38">
        <f>IF($B2334="","",MIN(1,DAY($A2334)/IF($N2334="Superstore",Settings!$B$5,Settings!$B$4)))</f>
        <v/>
      </c>
      <c r="T2334" s="38">
        <f>IF(OR($B2334="",$G2334="",$S2334=0),"",$G2334/$S2334)</f>
        <v/>
      </c>
      <c r="U2334" s="36">
        <f>IF($T2334="","",IF($T2334&lt;Settings!$B$8,"Critical",IF($T2334&lt;Settings!$B$9,"Semi Critical","Non Critical")))</f>
        <v/>
      </c>
      <c r="V2334" s="28" t="n"/>
      <c r="Z2334">
        <f>IF($B2334="","",IFERROR(VLOOKUP($B2334,'Plan HC for CCA'!$A:$B,2,0),""))</f>
        <v/>
      </c>
      <c r="AA2334">
        <f>IF(OR($B2334="",$Z2334=""),"",IF(N($M2334)&lt;$Z2334,"Delta","No Delta"))</f>
        <v/>
      </c>
      <c r="AB2334">
        <f>IF(OR($B2334="",$Z2334=""),"",MAX(0,$Z2334-N($M2334)))</f>
        <v/>
      </c>
      <c r="AC2334" s="46">
        <f>IF($B2334="","",IFERROR(INDEX('CCA Util %'!$H:$H,MATCH($B2334,'CCA Util %'!$E:$E,0)),""))</f>
        <v/>
      </c>
      <c r="AD2334">
        <f>IF($B2334="","",IFERROR(INDEX('CCA Util %'!$G:$G,MATCH($B2334,'CCA Util %'!$E:$E,0)),""))</f>
        <v/>
      </c>
      <c r="AE2334">
        <f>IF(OR($B2334="",$U2334=""),"",$U2334&amp;" &amp; "&amp;IF(OR($AD2334="",$AD2334=0),"Util NA",$AD2334&amp;" Util"))</f>
        <v/>
      </c>
    </row>
    <row r="2335" ht="15.75" customHeight="1" s="42">
      <c r="A2335" s="41" t="n"/>
      <c r="G2335" s="38" t="n"/>
      <c r="H2335" s="38" t="n"/>
      <c r="I2335" s="38" t="n"/>
      <c r="J2335" s="38" t="n"/>
      <c r="K2335" s="38" t="n"/>
      <c r="L2335" s="38" t="n"/>
      <c r="N2335" s="36">
        <f>IF($B2335="","",IF($C2335="SUPERSTORE","Superstore","DH"))</f>
        <v/>
      </c>
      <c r="O2335" s="36">
        <f>IF($B2335="","",IFERROR(VLOOKUP($B2335,Mapping!$A:$C,2,0),"Not Mapped"))</f>
        <v/>
      </c>
      <c r="P2335" s="36">
        <f>IF($B2335="","",IFERROR(VLOOKUP($B2335,Mapping!$A:$C,3,0),"Not Mapped"))</f>
        <v/>
      </c>
      <c r="Q2335" s="36">
        <f>IF($B2335="","",IFERROR(VLOOKUP($O2335,Leaders!$A:$B,2,0),"Not Mapped"))</f>
        <v/>
      </c>
      <c r="R2335" s="36">
        <f>IF($B2335="","",IF(COUNTIF(Exclusions!$A:$A,$B2335)&gt;0,"Yes","No"))</f>
        <v/>
      </c>
      <c r="S2335" s="38">
        <f>IF($B2335="","",MIN(1,DAY($A2335)/IF($N2335="Superstore",Settings!$B$5,Settings!$B$4)))</f>
        <v/>
      </c>
      <c r="T2335" s="38">
        <f>IF(OR($B2335="",$G2335="",$S2335=0),"",$G2335/$S2335)</f>
        <v/>
      </c>
      <c r="U2335" s="36">
        <f>IF($T2335="","",IF($T2335&lt;Settings!$B$8,"Critical",IF($T2335&lt;Settings!$B$9,"Semi Critical","Non Critical")))</f>
        <v/>
      </c>
      <c r="V2335" s="28" t="n"/>
      <c r="Z2335">
        <f>IF($B2335="","",IFERROR(VLOOKUP($B2335,'Plan HC for CCA'!$A:$B,2,0),""))</f>
        <v/>
      </c>
      <c r="AA2335">
        <f>IF(OR($B2335="",$Z2335=""),"",IF(N($M2335)&lt;$Z2335,"Delta","No Delta"))</f>
        <v/>
      </c>
      <c r="AB2335">
        <f>IF(OR($B2335="",$Z2335=""),"",MAX(0,$Z2335-N($M2335)))</f>
        <v/>
      </c>
      <c r="AC2335" s="46">
        <f>IF($B2335="","",IFERROR(INDEX('CCA Util %'!$H:$H,MATCH($B2335,'CCA Util %'!$E:$E,0)),""))</f>
        <v/>
      </c>
      <c r="AD2335">
        <f>IF($B2335="","",IFERROR(INDEX('CCA Util %'!$G:$G,MATCH($B2335,'CCA Util %'!$E:$E,0)),""))</f>
        <v/>
      </c>
      <c r="AE2335">
        <f>IF(OR($B2335="",$U2335=""),"",$U2335&amp;" &amp; "&amp;IF(OR($AD2335="",$AD2335=0),"Util NA",$AD2335&amp;" Util"))</f>
        <v/>
      </c>
    </row>
    <row r="2336" ht="15.75" customHeight="1" s="42">
      <c r="A2336" s="41" t="n"/>
      <c r="G2336" s="38" t="n"/>
      <c r="H2336" s="38" t="n"/>
      <c r="I2336" s="38" t="n"/>
      <c r="J2336" s="38" t="n"/>
      <c r="K2336" s="38" t="n"/>
      <c r="L2336" s="38" t="n"/>
      <c r="N2336" s="36">
        <f>IF($B2336="","",IF($C2336="SUPERSTORE","Superstore","DH"))</f>
        <v/>
      </c>
      <c r="O2336" s="36">
        <f>IF($B2336="","",IFERROR(VLOOKUP($B2336,Mapping!$A:$C,2,0),"Not Mapped"))</f>
        <v/>
      </c>
      <c r="P2336" s="36">
        <f>IF($B2336="","",IFERROR(VLOOKUP($B2336,Mapping!$A:$C,3,0),"Not Mapped"))</f>
        <v/>
      </c>
      <c r="Q2336" s="36">
        <f>IF($B2336="","",IFERROR(VLOOKUP($O2336,Leaders!$A:$B,2,0),"Not Mapped"))</f>
        <v/>
      </c>
      <c r="R2336" s="36">
        <f>IF($B2336="","",IF(COUNTIF(Exclusions!$A:$A,$B2336)&gt;0,"Yes","No"))</f>
        <v/>
      </c>
      <c r="S2336" s="38">
        <f>IF($B2336="","",MIN(1,DAY($A2336)/IF($N2336="Superstore",Settings!$B$5,Settings!$B$4)))</f>
        <v/>
      </c>
      <c r="T2336" s="38">
        <f>IF(OR($B2336="",$G2336="",$S2336=0),"",$G2336/$S2336)</f>
        <v/>
      </c>
      <c r="U2336" s="36">
        <f>IF($T2336="","",IF($T2336&lt;Settings!$B$8,"Critical",IF($T2336&lt;Settings!$B$9,"Semi Critical","Non Critical")))</f>
        <v/>
      </c>
      <c r="V2336" s="28" t="n"/>
      <c r="Z2336">
        <f>IF($B2336="","",IFERROR(VLOOKUP($B2336,'Plan HC for CCA'!$A:$B,2,0),""))</f>
        <v/>
      </c>
      <c r="AA2336">
        <f>IF(OR($B2336="",$Z2336=""),"",IF(N($M2336)&lt;$Z2336,"Delta","No Delta"))</f>
        <v/>
      </c>
      <c r="AB2336">
        <f>IF(OR($B2336="",$Z2336=""),"",MAX(0,$Z2336-N($M2336)))</f>
        <v/>
      </c>
      <c r="AC2336" s="46">
        <f>IF($B2336="","",IFERROR(INDEX('CCA Util %'!$H:$H,MATCH($B2336,'CCA Util %'!$E:$E,0)),""))</f>
        <v/>
      </c>
      <c r="AD2336">
        <f>IF($B2336="","",IFERROR(INDEX('CCA Util %'!$G:$G,MATCH($B2336,'CCA Util %'!$E:$E,0)),""))</f>
        <v/>
      </c>
      <c r="AE2336">
        <f>IF(OR($B2336="",$U2336=""),"",$U2336&amp;" &amp; "&amp;IF(OR($AD2336="",$AD2336=0),"Util NA",$AD2336&amp;" Util"))</f>
        <v/>
      </c>
    </row>
    <row r="2337" ht="15.75" customHeight="1" s="42">
      <c r="A2337" s="41" t="n"/>
      <c r="G2337" s="38" t="n"/>
      <c r="H2337" s="38" t="n"/>
      <c r="I2337" s="38" t="n"/>
      <c r="J2337" s="38" t="n"/>
      <c r="K2337" s="38" t="n"/>
      <c r="L2337" s="38" t="n"/>
      <c r="N2337" s="36">
        <f>IF($B2337="","",IF($C2337="SUPERSTORE","Superstore","DH"))</f>
        <v/>
      </c>
      <c r="O2337" s="36">
        <f>IF($B2337="","",IFERROR(VLOOKUP($B2337,Mapping!$A:$C,2,0),"Not Mapped"))</f>
        <v/>
      </c>
      <c r="P2337" s="36">
        <f>IF($B2337="","",IFERROR(VLOOKUP($B2337,Mapping!$A:$C,3,0),"Not Mapped"))</f>
        <v/>
      </c>
      <c r="Q2337" s="36">
        <f>IF($B2337="","",IFERROR(VLOOKUP($O2337,Leaders!$A:$B,2,0),"Not Mapped"))</f>
        <v/>
      </c>
      <c r="R2337" s="36">
        <f>IF($B2337="","",IF(COUNTIF(Exclusions!$A:$A,$B2337)&gt;0,"Yes","No"))</f>
        <v/>
      </c>
      <c r="S2337" s="38">
        <f>IF($B2337="","",MIN(1,DAY($A2337)/IF($N2337="Superstore",Settings!$B$5,Settings!$B$4)))</f>
        <v/>
      </c>
      <c r="T2337" s="38">
        <f>IF(OR($B2337="",$G2337="",$S2337=0),"",$G2337/$S2337)</f>
        <v/>
      </c>
      <c r="U2337" s="36">
        <f>IF($T2337="","",IF($T2337&lt;Settings!$B$8,"Critical",IF($T2337&lt;Settings!$B$9,"Semi Critical","Non Critical")))</f>
        <v/>
      </c>
      <c r="V2337" s="28" t="n"/>
      <c r="Z2337">
        <f>IF($B2337="","",IFERROR(VLOOKUP($B2337,'Plan HC for CCA'!$A:$B,2,0),""))</f>
        <v/>
      </c>
      <c r="AA2337">
        <f>IF(OR($B2337="",$Z2337=""),"",IF(N($M2337)&lt;$Z2337,"Delta","No Delta"))</f>
        <v/>
      </c>
      <c r="AB2337">
        <f>IF(OR($B2337="",$Z2337=""),"",MAX(0,$Z2337-N($M2337)))</f>
        <v/>
      </c>
      <c r="AC2337" s="46">
        <f>IF($B2337="","",IFERROR(INDEX('CCA Util %'!$H:$H,MATCH($B2337,'CCA Util %'!$E:$E,0)),""))</f>
        <v/>
      </c>
      <c r="AD2337">
        <f>IF($B2337="","",IFERROR(INDEX('CCA Util %'!$G:$G,MATCH($B2337,'CCA Util %'!$E:$E,0)),""))</f>
        <v/>
      </c>
      <c r="AE2337">
        <f>IF(OR($B2337="",$U2337=""),"",$U2337&amp;" &amp; "&amp;IF(OR($AD2337="",$AD2337=0),"Util NA",$AD2337&amp;" Util"))</f>
        <v/>
      </c>
    </row>
    <row r="2338" ht="15.75" customHeight="1" s="42">
      <c r="A2338" s="41" t="n"/>
      <c r="G2338" s="38" t="n"/>
      <c r="H2338" s="38" t="n"/>
      <c r="I2338" s="38" t="n"/>
      <c r="J2338" s="38" t="n"/>
      <c r="K2338" s="38" t="n"/>
      <c r="L2338" s="38" t="n"/>
      <c r="N2338" s="36">
        <f>IF($B2338="","",IF($C2338="SUPERSTORE","Superstore","DH"))</f>
        <v/>
      </c>
      <c r="O2338" s="36">
        <f>IF($B2338="","",IFERROR(VLOOKUP($B2338,Mapping!$A:$C,2,0),"Not Mapped"))</f>
        <v/>
      </c>
      <c r="P2338" s="36">
        <f>IF($B2338="","",IFERROR(VLOOKUP($B2338,Mapping!$A:$C,3,0),"Not Mapped"))</f>
        <v/>
      </c>
      <c r="Q2338" s="36">
        <f>IF($B2338="","",IFERROR(VLOOKUP($O2338,Leaders!$A:$B,2,0),"Not Mapped"))</f>
        <v/>
      </c>
      <c r="R2338" s="36">
        <f>IF($B2338="","",IF(COUNTIF(Exclusions!$A:$A,$B2338)&gt;0,"Yes","No"))</f>
        <v/>
      </c>
      <c r="S2338" s="38">
        <f>IF($B2338="","",MIN(1,DAY($A2338)/IF($N2338="Superstore",Settings!$B$5,Settings!$B$4)))</f>
        <v/>
      </c>
      <c r="T2338" s="38">
        <f>IF(OR($B2338="",$G2338="",$S2338=0),"",$G2338/$S2338)</f>
        <v/>
      </c>
      <c r="U2338" s="36">
        <f>IF($T2338="","",IF($T2338&lt;Settings!$B$8,"Critical",IF($T2338&lt;Settings!$B$9,"Semi Critical","Non Critical")))</f>
        <v/>
      </c>
      <c r="V2338" s="28" t="n"/>
      <c r="Z2338">
        <f>IF($B2338="","",IFERROR(VLOOKUP($B2338,'Plan HC for CCA'!$A:$B,2,0),""))</f>
        <v/>
      </c>
      <c r="AA2338">
        <f>IF(OR($B2338="",$Z2338=""),"",IF(N($M2338)&lt;$Z2338,"Delta","No Delta"))</f>
        <v/>
      </c>
      <c r="AB2338">
        <f>IF(OR($B2338="",$Z2338=""),"",MAX(0,$Z2338-N($M2338)))</f>
        <v/>
      </c>
      <c r="AC2338" s="46">
        <f>IF($B2338="","",IFERROR(INDEX('CCA Util %'!$H:$H,MATCH($B2338,'CCA Util %'!$E:$E,0)),""))</f>
        <v/>
      </c>
      <c r="AD2338">
        <f>IF($B2338="","",IFERROR(INDEX('CCA Util %'!$G:$G,MATCH($B2338,'CCA Util %'!$E:$E,0)),""))</f>
        <v/>
      </c>
      <c r="AE2338">
        <f>IF(OR($B2338="",$U2338=""),"",$U2338&amp;" &amp; "&amp;IF(OR($AD2338="",$AD2338=0),"Util NA",$AD2338&amp;" Util"))</f>
        <v/>
      </c>
    </row>
    <row r="2339" ht="15.75" customHeight="1" s="42">
      <c r="A2339" s="41" t="n"/>
      <c r="G2339" s="38" t="n"/>
      <c r="H2339" s="38" t="n"/>
      <c r="I2339" s="38" t="n"/>
      <c r="J2339" s="38" t="n"/>
      <c r="K2339" s="38" t="n"/>
      <c r="L2339" s="38" t="n"/>
      <c r="N2339" s="36">
        <f>IF($B2339="","",IF($C2339="SUPERSTORE","Superstore","DH"))</f>
        <v/>
      </c>
      <c r="O2339" s="36">
        <f>IF($B2339="","",IFERROR(VLOOKUP($B2339,Mapping!$A:$C,2,0),"Not Mapped"))</f>
        <v/>
      </c>
      <c r="P2339" s="36">
        <f>IF($B2339="","",IFERROR(VLOOKUP($B2339,Mapping!$A:$C,3,0),"Not Mapped"))</f>
        <v/>
      </c>
      <c r="Q2339" s="36">
        <f>IF($B2339="","",IFERROR(VLOOKUP($O2339,Leaders!$A:$B,2,0),"Not Mapped"))</f>
        <v/>
      </c>
      <c r="R2339" s="36">
        <f>IF($B2339="","",IF(COUNTIF(Exclusions!$A:$A,$B2339)&gt;0,"Yes","No"))</f>
        <v/>
      </c>
      <c r="S2339" s="38">
        <f>IF($B2339="","",MIN(1,DAY($A2339)/IF($N2339="Superstore",Settings!$B$5,Settings!$B$4)))</f>
        <v/>
      </c>
      <c r="T2339" s="38">
        <f>IF(OR($B2339="",$G2339="",$S2339=0),"",$G2339/$S2339)</f>
        <v/>
      </c>
      <c r="U2339" s="36">
        <f>IF($T2339="","",IF($T2339&lt;Settings!$B$8,"Critical",IF($T2339&lt;Settings!$B$9,"Semi Critical","Non Critical")))</f>
        <v/>
      </c>
      <c r="V2339" s="28" t="n"/>
      <c r="Z2339">
        <f>IF($B2339="","",IFERROR(VLOOKUP($B2339,'Plan HC for CCA'!$A:$B,2,0),""))</f>
        <v/>
      </c>
      <c r="AA2339">
        <f>IF(OR($B2339="",$Z2339=""),"",IF(N($M2339)&lt;$Z2339,"Delta","No Delta"))</f>
        <v/>
      </c>
      <c r="AB2339">
        <f>IF(OR($B2339="",$Z2339=""),"",MAX(0,$Z2339-N($M2339)))</f>
        <v/>
      </c>
      <c r="AC2339" s="46">
        <f>IF($B2339="","",IFERROR(INDEX('CCA Util %'!$H:$H,MATCH($B2339,'CCA Util %'!$E:$E,0)),""))</f>
        <v/>
      </c>
      <c r="AD2339">
        <f>IF($B2339="","",IFERROR(INDEX('CCA Util %'!$G:$G,MATCH($B2339,'CCA Util %'!$E:$E,0)),""))</f>
        <v/>
      </c>
      <c r="AE2339">
        <f>IF(OR($B2339="",$U2339=""),"",$U2339&amp;" &amp; "&amp;IF(OR($AD2339="",$AD2339=0),"Util NA",$AD2339&amp;" Util"))</f>
        <v/>
      </c>
    </row>
    <row r="2340" ht="15.75" customHeight="1" s="42">
      <c r="A2340" s="41" t="n"/>
      <c r="G2340" s="38" t="n"/>
      <c r="H2340" s="38" t="n"/>
      <c r="I2340" s="38" t="n"/>
      <c r="J2340" s="38" t="n"/>
      <c r="K2340" s="38" t="n"/>
      <c r="L2340" s="38" t="n"/>
      <c r="N2340" s="36">
        <f>IF($B2340="","",IF($C2340="SUPERSTORE","Superstore","DH"))</f>
        <v/>
      </c>
      <c r="O2340" s="36">
        <f>IF($B2340="","",IFERROR(VLOOKUP($B2340,Mapping!$A:$C,2,0),"Not Mapped"))</f>
        <v/>
      </c>
      <c r="P2340" s="36">
        <f>IF($B2340="","",IFERROR(VLOOKUP($B2340,Mapping!$A:$C,3,0),"Not Mapped"))</f>
        <v/>
      </c>
      <c r="Q2340" s="36">
        <f>IF($B2340="","",IFERROR(VLOOKUP($O2340,Leaders!$A:$B,2,0),"Not Mapped"))</f>
        <v/>
      </c>
      <c r="R2340" s="36">
        <f>IF($B2340="","",IF(COUNTIF(Exclusions!$A:$A,$B2340)&gt;0,"Yes","No"))</f>
        <v/>
      </c>
      <c r="S2340" s="38">
        <f>IF($B2340="","",MIN(1,DAY($A2340)/IF($N2340="Superstore",Settings!$B$5,Settings!$B$4)))</f>
        <v/>
      </c>
      <c r="T2340" s="38">
        <f>IF(OR($B2340="",$G2340="",$S2340=0),"",$G2340/$S2340)</f>
        <v/>
      </c>
      <c r="U2340" s="36">
        <f>IF($T2340="","",IF($T2340&lt;Settings!$B$8,"Critical",IF($T2340&lt;Settings!$B$9,"Semi Critical","Non Critical")))</f>
        <v/>
      </c>
      <c r="V2340" s="28" t="n"/>
      <c r="Z2340">
        <f>IF($B2340="","",IFERROR(VLOOKUP($B2340,'Plan HC for CCA'!$A:$B,2,0),""))</f>
        <v/>
      </c>
      <c r="AA2340">
        <f>IF(OR($B2340="",$Z2340=""),"",IF(N($M2340)&lt;$Z2340,"Delta","No Delta"))</f>
        <v/>
      </c>
      <c r="AB2340">
        <f>IF(OR($B2340="",$Z2340=""),"",MAX(0,$Z2340-N($M2340)))</f>
        <v/>
      </c>
      <c r="AC2340" s="46">
        <f>IF($B2340="","",IFERROR(INDEX('CCA Util %'!$H:$H,MATCH($B2340,'CCA Util %'!$E:$E,0)),""))</f>
        <v/>
      </c>
      <c r="AD2340">
        <f>IF($B2340="","",IFERROR(INDEX('CCA Util %'!$G:$G,MATCH($B2340,'CCA Util %'!$E:$E,0)),""))</f>
        <v/>
      </c>
      <c r="AE2340">
        <f>IF(OR($B2340="",$U2340=""),"",$U2340&amp;" &amp; "&amp;IF(OR($AD2340="",$AD2340=0),"Util NA",$AD2340&amp;" Util"))</f>
        <v/>
      </c>
    </row>
    <row r="2341" ht="15.75" customHeight="1" s="42">
      <c r="A2341" s="41" t="n"/>
      <c r="G2341" s="38" t="n"/>
      <c r="H2341" s="38" t="n"/>
      <c r="I2341" s="38" t="n"/>
      <c r="J2341" s="38" t="n"/>
      <c r="K2341" s="38" t="n"/>
      <c r="L2341" s="38" t="n"/>
      <c r="N2341" s="36">
        <f>IF($B2341="","",IF($C2341="SUPERSTORE","Superstore","DH"))</f>
        <v/>
      </c>
      <c r="O2341" s="36">
        <f>IF($B2341="","",IFERROR(VLOOKUP($B2341,Mapping!$A:$C,2,0),"Not Mapped"))</f>
        <v/>
      </c>
      <c r="P2341" s="36">
        <f>IF($B2341="","",IFERROR(VLOOKUP($B2341,Mapping!$A:$C,3,0),"Not Mapped"))</f>
        <v/>
      </c>
      <c r="Q2341" s="36">
        <f>IF($B2341="","",IFERROR(VLOOKUP($O2341,Leaders!$A:$B,2,0),"Not Mapped"))</f>
        <v/>
      </c>
      <c r="R2341" s="36">
        <f>IF($B2341="","",IF(COUNTIF(Exclusions!$A:$A,$B2341)&gt;0,"Yes","No"))</f>
        <v/>
      </c>
      <c r="S2341" s="38">
        <f>IF($B2341="","",MIN(1,DAY($A2341)/IF($N2341="Superstore",Settings!$B$5,Settings!$B$4)))</f>
        <v/>
      </c>
      <c r="T2341" s="38">
        <f>IF(OR($B2341="",$G2341="",$S2341=0),"",$G2341/$S2341)</f>
        <v/>
      </c>
      <c r="U2341" s="36">
        <f>IF($T2341="","",IF($T2341&lt;Settings!$B$8,"Critical",IF($T2341&lt;Settings!$B$9,"Semi Critical","Non Critical")))</f>
        <v/>
      </c>
      <c r="V2341" s="28" t="n"/>
      <c r="Z2341">
        <f>IF($B2341="","",IFERROR(VLOOKUP($B2341,'Plan HC for CCA'!$A:$B,2,0),""))</f>
        <v/>
      </c>
      <c r="AA2341">
        <f>IF(OR($B2341="",$Z2341=""),"",IF(N($M2341)&lt;$Z2341,"Delta","No Delta"))</f>
        <v/>
      </c>
      <c r="AB2341">
        <f>IF(OR($B2341="",$Z2341=""),"",MAX(0,$Z2341-N($M2341)))</f>
        <v/>
      </c>
      <c r="AC2341" s="46">
        <f>IF($B2341="","",IFERROR(INDEX('CCA Util %'!$H:$H,MATCH($B2341,'CCA Util %'!$E:$E,0)),""))</f>
        <v/>
      </c>
      <c r="AD2341">
        <f>IF($B2341="","",IFERROR(INDEX('CCA Util %'!$G:$G,MATCH($B2341,'CCA Util %'!$E:$E,0)),""))</f>
        <v/>
      </c>
      <c r="AE2341">
        <f>IF(OR($B2341="",$U2341=""),"",$U2341&amp;" &amp; "&amp;IF(OR($AD2341="",$AD2341=0),"Util NA",$AD2341&amp;" Util"))</f>
        <v/>
      </c>
    </row>
    <row r="2342" ht="15.75" customHeight="1" s="42">
      <c r="A2342" s="41" t="n"/>
      <c r="G2342" s="38" t="n"/>
      <c r="H2342" s="38" t="n"/>
      <c r="I2342" s="38" t="n"/>
      <c r="J2342" s="38" t="n"/>
      <c r="K2342" s="38" t="n"/>
      <c r="L2342" s="38" t="n"/>
      <c r="N2342" s="36">
        <f>IF($B2342="","",IF($C2342="SUPERSTORE","Superstore","DH"))</f>
        <v/>
      </c>
      <c r="O2342" s="36">
        <f>IF($B2342="","",IFERROR(VLOOKUP($B2342,Mapping!$A:$C,2,0),"Not Mapped"))</f>
        <v/>
      </c>
      <c r="P2342" s="36">
        <f>IF($B2342="","",IFERROR(VLOOKUP($B2342,Mapping!$A:$C,3,0),"Not Mapped"))</f>
        <v/>
      </c>
      <c r="Q2342" s="36">
        <f>IF($B2342="","",IFERROR(VLOOKUP($O2342,Leaders!$A:$B,2,0),"Not Mapped"))</f>
        <v/>
      </c>
      <c r="R2342" s="36">
        <f>IF($B2342="","",IF(COUNTIF(Exclusions!$A:$A,$B2342)&gt;0,"Yes","No"))</f>
        <v/>
      </c>
      <c r="S2342" s="38">
        <f>IF($B2342="","",MIN(1,DAY($A2342)/IF($N2342="Superstore",Settings!$B$5,Settings!$B$4)))</f>
        <v/>
      </c>
      <c r="T2342" s="38">
        <f>IF(OR($B2342="",$G2342="",$S2342=0),"",$G2342/$S2342)</f>
        <v/>
      </c>
      <c r="U2342" s="36">
        <f>IF($T2342="","",IF($T2342&lt;Settings!$B$8,"Critical",IF($T2342&lt;Settings!$B$9,"Semi Critical","Non Critical")))</f>
        <v/>
      </c>
      <c r="V2342" s="28" t="n"/>
      <c r="Z2342">
        <f>IF($B2342="","",IFERROR(VLOOKUP($B2342,'Plan HC for CCA'!$A:$B,2,0),""))</f>
        <v/>
      </c>
      <c r="AA2342">
        <f>IF(OR($B2342="",$Z2342=""),"",IF(N($M2342)&lt;$Z2342,"Delta","No Delta"))</f>
        <v/>
      </c>
      <c r="AB2342">
        <f>IF(OR($B2342="",$Z2342=""),"",MAX(0,$Z2342-N($M2342)))</f>
        <v/>
      </c>
      <c r="AC2342" s="46">
        <f>IF($B2342="","",IFERROR(INDEX('CCA Util %'!$H:$H,MATCH($B2342,'CCA Util %'!$E:$E,0)),""))</f>
        <v/>
      </c>
      <c r="AD2342">
        <f>IF($B2342="","",IFERROR(INDEX('CCA Util %'!$G:$G,MATCH($B2342,'CCA Util %'!$E:$E,0)),""))</f>
        <v/>
      </c>
      <c r="AE2342">
        <f>IF(OR($B2342="",$U2342=""),"",$U2342&amp;" &amp; "&amp;IF(OR($AD2342="",$AD2342=0),"Util NA",$AD2342&amp;" Util"))</f>
        <v/>
      </c>
    </row>
    <row r="2343" ht="15.75" customHeight="1" s="42">
      <c r="A2343" s="41" t="n"/>
      <c r="G2343" s="38" t="n"/>
      <c r="H2343" s="38" t="n"/>
      <c r="I2343" s="38" t="n"/>
      <c r="J2343" s="38" t="n"/>
      <c r="K2343" s="38" t="n"/>
      <c r="L2343" s="38" t="n"/>
      <c r="N2343" s="36">
        <f>IF($B2343="","",IF($C2343="SUPERSTORE","Superstore","DH"))</f>
        <v/>
      </c>
      <c r="O2343" s="36">
        <f>IF($B2343="","",IFERROR(VLOOKUP($B2343,Mapping!$A:$C,2,0),"Not Mapped"))</f>
        <v/>
      </c>
      <c r="P2343" s="36">
        <f>IF($B2343="","",IFERROR(VLOOKUP($B2343,Mapping!$A:$C,3,0),"Not Mapped"))</f>
        <v/>
      </c>
      <c r="Q2343" s="36">
        <f>IF($B2343="","",IFERROR(VLOOKUP($O2343,Leaders!$A:$B,2,0),"Not Mapped"))</f>
        <v/>
      </c>
      <c r="R2343" s="36">
        <f>IF($B2343="","",IF(COUNTIF(Exclusions!$A:$A,$B2343)&gt;0,"Yes","No"))</f>
        <v/>
      </c>
      <c r="S2343" s="38">
        <f>IF($B2343="","",MIN(1,DAY($A2343)/IF($N2343="Superstore",Settings!$B$5,Settings!$B$4)))</f>
        <v/>
      </c>
      <c r="T2343" s="38">
        <f>IF(OR($B2343="",$G2343="",$S2343=0),"",$G2343/$S2343)</f>
        <v/>
      </c>
      <c r="U2343" s="36">
        <f>IF($T2343="","",IF($T2343&lt;Settings!$B$8,"Critical",IF($T2343&lt;Settings!$B$9,"Semi Critical","Non Critical")))</f>
        <v/>
      </c>
      <c r="V2343" s="28" t="n"/>
      <c r="Z2343">
        <f>IF($B2343="","",IFERROR(VLOOKUP($B2343,'Plan HC for CCA'!$A:$B,2,0),""))</f>
        <v/>
      </c>
      <c r="AA2343">
        <f>IF(OR($B2343="",$Z2343=""),"",IF(N($M2343)&lt;$Z2343,"Delta","No Delta"))</f>
        <v/>
      </c>
      <c r="AB2343">
        <f>IF(OR($B2343="",$Z2343=""),"",MAX(0,$Z2343-N($M2343)))</f>
        <v/>
      </c>
      <c r="AC2343" s="46">
        <f>IF($B2343="","",IFERROR(INDEX('CCA Util %'!$H:$H,MATCH($B2343,'CCA Util %'!$E:$E,0)),""))</f>
        <v/>
      </c>
      <c r="AD2343">
        <f>IF($B2343="","",IFERROR(INDEX('CCA Util %'!$G:$G,MATCH($B2343,'CCA Util %'!$E:$E,0)),""))</f>
        <v/>
      </c>
      <c r="AE2343">
        <f>IF(OR($B2343="",$U2343=""),"",$U2343&amp;" &amp; "&amp;IF(OR($AD2343="",$AD2343=0),"Util NA",$AD2343&amp;" Util"))</f>
        <v/>
      </c>
    </row>
    <row r="2344" ht="15.75" customHeight="1" s="42">
      <c r="A2344" s="41" t="n"/>
      <c r="G2344" s="38" t="n"/>
      <c r="H2344" s="38" t="n"/>
      <c r="I2344" s="38" t="n"/>
      <c r="J2344" s="38" t="n"/>
      <c r="K2344" s="38" t="n"/>
      <c r="L2344" s="38" t="n"/>
      <c r="N2344" s="36">
        <f>IF($B2344="","",IF($C2344="SUPERSTORE","Superstore","DH"))</f>
        <v/>
      </c>
      <c r="O2344" s="36">
        <f>IF($B2344="","",IFERROR(VLOOKUP($B2344,Mapping!$A:$C,2,0),"Not Mapped"))</f>
        <v/>
      </c>
      <c r="P2344" s="36">
        <f>IF($B2344="","",IFERROR(VLOOKUP($B2344,Mapping!$A:$C,3,0),"Not Mapped"))</f>
        <v/>
      </c>
      <c r="Q2344" s="36">
        <f>IF($B2344="","",IFERROR(VLOOKUP($O2344,Leaders!$A:$B,2,0),"Not Mapped"))</f>
        <v/>
      </c>
      <c r="R2344" s="36">
        <f>IF($B2344="","",IF(COUNTIF(Exclusions!$A:$A,$B2344)&gt;0,"Yes","No"))</f>
        <v/>
      </c>
      <c r="S2344" s="38">
        <f>IF($B2344="","",MIN(1,DAY($A2344)/IF($N2344="Superstore",Settings!$B$5,Settings!$B$4)))</f>
        <v/>
      </c>
      <c r="T2344" s="38">
        <f>IF(OR($B2344="",$G2344="",$S2344=0),"",$G2344/$S2344)</f>
        <v/>
      </c>
      <c r="U2344" s="36">
        <f>IF($T2344="","",IF($T2344&lt;Settings!$B$8,"Critical",IF($T2344&lt;Settings!$B$9,"Semi Critical","Non Critical")))</f>
        <v/>
      </c>
      <c r="V2344" s="28" t="n"/>
      <c r="Z2344">
        <f>IF($B2344="","",IFERROR(VLOOKUP($B2344,'Plan HC for CCA'!$A:$B,2,0),""))</f>
        <v/>
      </c>
      <c r="AA2344">
        <f>IF(OR($B2344="",$Z2344=""),"",IF(N($M2344)&lt;$Z2344,"Delta","No Delta"))</f>
        <v/>
      </c>
      <c r="AB2344">
        <f>IF(OR($B2344="",$Z2344=""),"",MAX(0,$Z2344-N($M2344)))</f>
        <v/>
      </c>
      <c r="AC2344" s="46">
        <f>IF($B2344="","",IFERROR(INDEX('CCA Util %'!$H:$H,MATCH($B2344,'CCA Util %'!$E:$E,0)),""))</f>
        <v/>
      </c>
      <c r="AD2344">
        <f>IF($B2344="","",IFERROR(INDEX('CCA Util %'!$G:$G,MATCH($B2344,'CCA Util %'!$E:$E,0)),""))</f>
        <v/>
      </c>
      <c r="AE2344">
        <f>IF(OR($B2344="",$U2344=""),"",$U2344&amp;" &amp; "&amp;IF(OR($AD2344="",$AD2344=0),"Util NA",$AD2344&amp;" Util"))</f>
        <v/>
      </c>
    </row>
    <row r="2345" ht="15.75" customHeight="1" s="42">
      <c r="A2345" s="41" t="n"/>
      <c r="G2345" s="38" t="n"/>
      <c r="H2345" s="38" t="n"/>
      <c r="I2345" s="38" t="n"/>
      <c r="J2345" s="38" t="n"/>
      <c r="K2345" s="38" t="n"/>
      <c r="L2345" s="38" t="n"/>
      <c r="N2345" s="36">
        <f>IF($B2345="","",IF($C2345="SUPERSTORE","Superstore","DH"))</f>
        <v/>
      </c>
      <c r="O2345" s="36">
        <f>IF($B2345="","",IFERROR(VLOOKUP($B2345,Mapping!$A:$C,2,0),"Not Mapped"))</f>
        <v/>
      </c>
      <c r="P2345" s="36">
        <f>IF($B2345="","",IFERROR(VLOOKUP($B2345,Mapping!$A:$C,3,0),"Not Mapped"))</f>
        <v/>
      </c>
      <c r="Q2345" s="36">
        <f>IF($B2345="","",IFERROR(VLOOKUP($O2345,Leaders!$A:$B,2,0),"Not Mapped"))</f>
        <v/>
      </c>
      <c r="R2345" s="36">
        <f>IF($B2345="","",IF(COUNTIF(Exclusions!$A:$A,$B2345)&gt;0,"Yes","No"))</f>
        <v/>
      </c>
      <c r="S2345" s="38">
        <f>IF($B2345="","",MIN(1,DAY($A2345)/IF($N2345="Superstore",Settings!$B$5,Settings!$B$4)))</f>
        <v/>
      </c>
      <c r="T2345" s="38">
        <f>IF(OR($B2345="",$G2345="",$S2345=0),"",$G2345/$S2345)</f>
        <v/>
      </c>
      <c r="U2345" s="36">
        <f>IF($T2345="","",IF($T2345&lt;Settings!$B$8,"Critical",IF($T2345&lt;Settings!$B$9,"Semi Critical","Non Critical")))</f>
        <v/>
      </c>
      <c r="V2345" s="28" t="n"/>
      <c r="Z2345">
        <f>IF($B2345="","",IFERROR(VLOOKUP($B2345,'Plan HC for CCA'!$A:$B,2,0),""))</f>
        <v/>
      </c>
      <c r="AA2345">
        <f>IF(OR($B2345="",$Z2345=""),"",IF(N($M2345)&lt;$Z2345,"Delta","No Delta"))</f>
        <v/>
      </c>
      <c r="AB2345">
        <f>IF(OR($B2345="",$Z2345=""),"",MAX(0,$Z2345-N($M2345)))</f>
        <v/>
      </c>
      <c r="AC2345" s="46">
        <f>IF($B2345="","",IFERROR(INDEX('CCA Util %'!$H:$H,MATCH($B2345,'CCA Util %'!$E:$E,0)),""))</f>
        <v/>
      </c>
      <c r="AD2345">
        <f>IF($B2345="","",IFERROR(INDEX('CCA Util %'!$G:$G,MATCH($B2345,'CCA Util %'!$E:$E,0)),""))</f>
        <v/>
      </c>
      <c r="AE2345">
        <f>IF(OR($B2345="",$U2345=""),"",$U2345&amp;" &amp; "&amp;IF(OR($AD2345="",$AD2345=0),"Util NA",$AD2345&amp;" Util"))</f>
        <v/>
      </c>
    </row>
    <row r="2346" ht="15.75" customHeight="1" s="42">
      <c r="A2346" s="41" t="n"/>
      <c r="G2346" s="38" t="n"/>
      <c r="H2346" s="38" t="n"/>
      <c r="I2346" s="38" t="n"/>
      <c r="J2346" s="38" t="n"/>
      <c r="K2346" s="38" t="n"/>
      <c r="L2346" s="38" t="n"/>
      <c r="N2346" s="36">
        <f>IF($B2346="","",IF($C2346="SUPERSTORE","Superstore","DH"))</f>
        <v/>
      </c>
      <c r="O2346" s="36">
        <f>IF($B2346="","",IFERROR(VLOOKUP($B2346,Mapping!$A:$C,2,0),"Not Mapped"))</f>
        <v/>
      </c>
      <c r="P2346" s="36">
        <f>IF($B2346="","",IFERROR(VLOOKUP($B2346,Mapping!$A:$C,3,0),"Not Mapped"))</f>
        <v/>
      </c>
      <c r="Q2346" s="36">
        <f>IF($B2346="","",IFERROR(VLOOKUP($O2346,Leaders!$A:$B,2,0),"Not Mapped"))</f>
        <v/>
      </c>
      <c r="R2346" s="36">
        <f>IF($B2346="","",IF(COUNTIF(Exclusions!$A:$A,$B2346)&gt;0,"Yes","No"))</f>
        <v/>
      </c>
      <c r="S2346" s="38">
        <f>IF($B2346="","",MIN(1,DAY($A2346)/IF($N2346="Superstore",Settings!$B$5,Settings!$B$4)))</f>
        <v/>
      </c>
      <c r="T2346" s="38">
        <f>IF(OR($B2346="",$G2346="",$S2346=0),"",$G2346/$S2346)</f>
        <v/>
      </c>
      <c r="U2346" s="36">
        <f>IF($T2346="","",IF($T2346&lt;Settings!$B$8,"Critical",IF($T2346&lt;Settings!$B$9,"Semi Critical","Non Critical")))</f>
        <v/>
      </c>
      <c r="V2346" s="28" t="n"/>
      <c r="Z2346">
        <f>IF($B2346="","",IFERROR(VLOOKUP($B2346,'Plan HC for CCA'!$A:$B,2,0),""))</f>
        <v/>
      </c>
      <c r="AA2346">
        <f>IF(OR($B2346="",$Z2346=""),"",IF(N($M2346)&lt;$Z2346,"Delta","No Delta"))</f>
        <v/>
      </c>
      <c r="AB2346">
        <f>IF(OR($B2346="",$Z2346=""),"",MAX(0,$Z2346-N($M2346)))</f>
        <v/>
      </c>
      <c r="AC2346" s="46">
        <f>IF($B2346="","",IFERROR(INDEX('CCA Util %'!$H:$H,MATCH($B2346,'CCA Util %'!$E:$E,0)),""))</f>
        <v/>
      </c>
      <c r="AD2346">
        <f>IF($B2346="","",IFERROR(INDEX('CCA Util %'!$G:$G,MATCH($B2346,'CCA Util %'!$E:$E,0)),""))</f>
        <v/>
      </c>
      <c r="AE2346">
        <f>IF(OR($B2346="",$U2346=""),"",$U2346&amp;" &amp; "&amp;IF(OR($AD2346="",$AD2346=0),"Util NA",$AD2346&amp;" Util"))</f>
        <v/>
      </c>
    </row>
    <row r="2347" ht="15.75" customHeight="1" s="42">
      <c r="A2347" s="41" t="n"/>
      <c r="G2347" s="38" t="n"/>
      <c r="H2347" s="38" t="n"/>
      <c r="I2347" s="38" t="n"/>
      <c r="J2347" s="38" t="n"/>
      <c r="K2347" s="38" t="n"/>
      <c r="L2347" s="38" t="n"/>
      <c r="N2347" s="36">
        <f>IF($B2347="","",IF($C2347="SUPERSTORE","Superstore","DH"))</f>
        <v/>
      </c>
      <c r="O2347" s="36">
        <f>IF($B2347="","",IFERROR(VLOOKUP($B2347,Mapping!$A:$C,2,0),"Not Mapped"))</f>
        <v/>
      </c>
      <c r="P2347" s="36">
        <f>IF($B2347="","",IFERROR(VLOOKUP($B2347,Mapping!$A:$C,3,0),"Not Mapped"))</f>
        <v/>
      </c>
      <c r="Q2347" s="36">
        <f>IF($B2347="","",IFERROR(VLOOKUP($O2347,Leaders!$A:$B,2,0),"Not Mapped"))</f>
        <v/>
      </c>
      <c r="R2347" s="36">
        <f>IF($B2347="","",IF(COUNTIF(Exclusions!$A:$A,$B2347)&gt;0,"Yes","No"))</f>
        <v/>
      </c>
      <c r="S2347" s="38">
        <f>IF($B2347="","",MIN(1,DAY($A2347)/IF($N2347="Superstore",Settings!$B$5,Settings!$B$4)))</f>
        <v/>
      </c>
      <c r="T2347" s="38">
        <f>IF(OR($B2347="",$G2347="",$S2347=0),"",$G2347/$S2347)</f>
        <v/>
      </c>
      <c r="U2347" s="36">
        <f>IF($T2347="","",IF($T2347&lt;Settings!$B$8,"Critical",IF($T2347&lt;Settings!$B$9,"Semi Critical","Non Critical")))</f>
        <v/>
      </c>
      <c r="V2347" s="28" t="n"/>
      <c r="Z2347">
        <f>IF($B2347="","",IFERROR(VLOOKUP($B2347,'Plan HC for CCA'!$A:$B,2,0),""))</f>
        <v/>
      </c>
      <c r="AA2347">
        <f>IF(OR($B2347="",$Z2347=""),"",IF(N($M2347)&lt;$Z2347,"Delta","No Delta"))</f>
        <v/>
      </c>
      <c r="AB2347">
        <f>IF(OR($B2347="",$Z2347=""),"",MAX(0,$Z2347-N($M2347)))</f>
        <v/>
      </c>
      <c r="AC2347" s="46">
        <f>IF($B2347="","",IFERROR(INDEX('CCA Util %'!$H:$H,MATCH($B2347,'CCA Util %'!$E:$E,0)),""))</f>
        <v/>
      </c>
      <c r="AD2347">
        <f>IF($B2347="","",IFERROR(INDEX('CCA Util %'!$G:$G,MATCH($B2347,'CCA Util %'!$E:$E,0)),""))</f>
        <v/>
      </c>
      <c r="AE2347">
        <f>IF(OR($B2347="",$U2347=""),"",$U2347&amp;" &amp; "&amp;IF(OR($AD2347="",$AD2347=0),"Util NA",$AD2347&amp;" Util"))</f>
        <v/>
      </c>
    </row>
    <row r="2348" ht="15.75" customHeight="1" s="42">
      <c r="A2348" s="41" t="n"/>
      <c r="G2348" s="38" t="n"/>
      <c r="H2348" s="38" t="n"/>
      <c r="I2348" s="38" t="n"/>
      <c r="J2348" s="38" t="n"/>
      <c r="K2348" s="38" t="n"/>
      <c r="L2348" s="38" t="n"/>
      <c r="N2348" s="36">
        <f>IF($B2348="","",IF($C2348="SUPERSTORE","Superstore","DH"))</f>
        <v/>
      </c>
      <c r="O2348" s="36">
        <f>IF($B2348="","",IFERROR(VLOOKUP($B2348,Mapping!$A:$C,2,0),"Not Mapped"))</f>
        <v/>
      </c>
      <c r="P2348" s="36">
        <f>IF($B2348="","",IFERROR(VLOOKUP($B2348,Mapping!$A:$C,3,0),"Not Mapped"))</f>
        <v/>
      </c>
      <c r="Q2348" s="36">
        <f>IF($B2348="","",IFERROR(VLOOKUP($O2348,Leaders!$A:$B,2,0),"Not Mapped"))</f>
        <v/>
      </c>
      <c r="R2348" s="36">
        <f>IF($B2348="","",IF(COUNTIF(Exclusions!$A:$A,$B2348)&gt;0,"Yes","No"))</f>
        <v/>
      </c>
      <c r="S2348" s="38">
        <f>IF($B2348="","",MIN(1,DAY($A2348)/IF($N2348="Superstore",Settings!$B$5,Settings!$B$4)))</f>
        <v/>
      </c>
      <c r="T2348" s="38">
        <f>IF(OR($B2348="",$G2348="",$S2348=0),"",$G2348/$S2348)</f>
        <v/>
      </c>
      <c r="U2348" s="36">
        <f>IF($T2348="","",IF($T2348&lt;Settings!$B$8,"Critical",IF($T2348&lt;Settings!$B$9,"Semi Critical","Non Critical")))</f>
        <v/>
      </c>
      <c r="V2348" s="28" t="n"/>
      <c r="Z2348">
        <f>IF($B2348="","",IFERROR(VLOOKUP($B2348,'Plan HC for CCA'!$A:$B,2,0),""))</f>
        <v/>
      </c>
      <c r="AA2348">
        <f>IF(OR($B2348="",$Z2348=""),"",IF(N($M2348)&lt;$Z2348,"Delta","No Delta"))</f>
        <v/>
      </c>
      <c r="AB2348">
        <f>IF(OR($B2348="",$Z2348=""),"",MAX(0,$Z2348-N($M2348)))</f>
        <v/>
      </c>
      <c r="AC2348" s="46">
        <f>IF($B2348="","",IFERROR(INDEX('CCA Util %'!$H:$H,MATCH($B2348,'CCA Util %'!$E:$E,0)),""))</f>
        <v/>
      </c>
      <c r="AD2348">
        <f>IF($B2348="","",IFERROR(INDEX('CCA Util %'!$G:$G,MATCH($B2348,'CCA Util %'!$E:$E,0)),""))</f>
        <v/>
      </c>
      <c r="AE2348">
        <f>IF(OR($B2348="",$U2348=""),"",$U2348&amp;" &amp; "&amp;IF(OR($AD2348="",$AD2348=0),"Util NA",$AD2348&amp;" Util"))</f>
        <v/>
      </c>
    </row>
    <row r="2349" ht="15.75" customHeight="1" s="42">
      <c r="A2349" s="41" t="n"/>
      <c r="G2349" s="38" t="n"/>
      <c r="H2349" s="38" t="n"/>
      <c r="I2349" s="38" t="n"/>
      <c r="J2349" s="38" t="n"/>
      <c r="K2349" s="38" t="n"/>
      <c r="L2349" s="38" t="n"/>
      <c r="N2349" s="36">
        <f>IF($B2349="","",IF($C2349="SUPERSTORE","Superstore","DH"))</f>
        <v/>
      </c>
      <c r="O2349" s="36">
        <f>IF($B2349="","",IFERROR(VLOOKUP($B2349,Mapping!$A:$C,2,0),"Not Mapped"))</f>
        <v/>
      </c>
      <c r="P2349" s="36">
        <f>IF($B2349="","",IFERROR(VLOOKUP($B2349,Mapping!$A:$C,3,0),"Not Mapped"))</f>
        <v/>
      </c>
      <c r="Q2349" s="36">
        <f>IF($B2349="","",IFERROR(VLOOKUP($O2349,Leaders!$A:$B,2,0),"Not Mapped"))</f>
        <v/>
      </c>
      <c r="R2349" s="36">
        <f>IF($B2349="","",IF(COUNTIF(Exclusions!$A:$A,$B2349)&gt;0,"Yes","No"))</f>
        <v/>
      </c>
      <c r="S2349" s="38">
        <f>IF($B2349="","",MIN(1,DAY($A2349)/IF($N2349="Superstore",Settings!$B$5,Settings!$B$4)))</f>
        <v/>
      </c>
      <c r="T2349" s="38">
        <f>IF(OR($B2349="",$G2349="",$S2349=0),"",$G2349/$S2349)</f>
        <v/>
      </c>
      <c r="U2349" s="36">
        <f>IF($T2349="","",IF($T2349&lt;Settings!$B$8,"Critical",IF($T2349&lt;Settings!$B$9,"Semi Critical","Non Critical")))</f>
        <v/>
      </c>
      <c r="V2349" s="28" t="n"/>
      <c r="Z2349">
        <f>IF($B2349="","",IFERROR(VLOOKUP($B2349,'Plan HC for CCA'!$A:$B,2,0),""))</f>
        <v/>
      </c>
      <c r="AA2349">
        <f>IF(OR($B2349="",$Z2349=""),"",IF(N($M2349)&lt;$Z2349,"Delta","No Delta"))</f>
        <v/>
      </c>
      <c r="AB2349">
        <f>IF(OR($B2349="",$Z2349=""),"",MAX(0,$Z2349-N($M2349)))</f>
        <v/>
      </c>
      <c r="AC2349" s="46">
        <f>IF($B2349="","",IFERROR(INDEX('CCA Util %'!$H:$H,MATCH($B2349,'CCA Util %'!$E:$E,0)),""))</f>
        <v/>
      </c>
      <c r="AD2349">
        <f>IF($B2349="","",IFERROR(INDEX('CCA Util %'!$G:$G,MATCH($B2349,'CCA Util %'!$E:$E,0)),""))</f>
        <v/>
      </c>
      <c r="AE2349">
        <f>IF(OR($B2349="",$U2349=""),"",$U2349&amp;" &amp; "&amp;IF(OR($AD2349="",$AD2349=0),"Util NA",$AD2349&amp;" Util"))</f>
        <v/>
      </c>
    </row>
    <row r="2350" ht="15.75" customHeight="1" s="42">
      <c r="A2350" s="41" t="n"/>
      <c r="G2350" s="38" t="n"/>
      <c r="H2350" s="38" t="n"/>
      <c r="I2350" s="38" t="n"/>
      <c r="J2350" s="38" t="n"/>
      <c r="K2350" s="38" t="n"/>
      <c r="L2350" s="38" t="n"/>
      <c r="N2350" s="36">
        <f>IF($B2350="","",IF($C2350="SUPERSTORE","Superstore","DH"))</f>
        <v/>
      </c>
      <c r="O2350" s="36">
        <f>IF($B2350="","",IFERROR(VLOOKUP($B2350,Mapping!$A:$C,2,0),"Not Mapped"))</f>
        <v/>
      </c>
      <c r="P2350" s="36">
        <f>IF($B2350="","",IFERROR(VLOOKUP($B2350,Mapping!$A:$C,3,0),"Not Mapped"))</f>
        <v/>
      </c>
      <c r="Q2350" s="36">
        <f>IF($B2350="","",IFERROR(VLOOKUP($O2350,Leaders!$A:$B,2,0),"Not Mapped"))</f>
        <v/>
      </c>
      <c r="R2350" s="36">
        <f>IF($B2350="","",IF(COUNTIF(Exclusions!$A:$A,$B2350)&gt;0,"Yes","No"))</f>
        <v/>
      </c>
      <c r="S2350" s="38">
        <f>IF($B2350="","",MIN(1,DAY($A2350)/IF($N2350="Superstore",Settings!$B$5,Settings!$B$4)))</f>
        <v/>
      </c>
      <c r="T2350" s="38">
        <f>IF(OR($B2350="",$G2350="",$S2350=0),"",$G2350/$S2350)</f>
        <v/>
      </c>
      <c r="U2350" s="36">
        <f>IF($T2350="","",IF($T2350&lt;Settings!$B$8,"Critical",IF($T2350&lt;Settings!$B$9,"Semi Critical","Non Critical")))</f>
        <v/>
      </c>
      <c r="V2350" s="28" t="n"/>
      <c r="Z2350">
        <f>IF($B2350="","",IFERROR(VLOOKUP($B2350,'Plan HC for CCA'!$A:$B,2,0),""))</f>
        <v/>
      </c>
      <c r="AA2350">
        <f>IF(OR($B2350="",$Z2350=""),"",IF(N($M2350)&lt;$Z2350,"Delta","No Delta"))</f>
        <v/>
      </c>
      <c r="AB2350">
        <f>IF(OR($B2350="",$Z2350=""),"",MAX(0,$Z2350-N($M2350)))</f>
        <v/>
      </c>
      <c r="AC2350" s="46">
        <f>IF($B2350="","",IFERROR(INDEX('CCA Util %'!$H:$H,MATCH($B2350,'CCA Util %'!$E:$E,0)),""))</f>
        <v/>
      </c>
      <c r="AD2350">
        <f>IF($B2350="","",IFERROR(INDEX('CCA Util %'!$G:$G,MATCH($B2350,'CCA Util %'!$E:$E,0)),""))</f>
        <v/>
      </c>
      <c r="AE2350">
        <f>IF(OR($B2350="",$U2350=""),"",$U2350&amp;" &amp; "&amp;IF(OR($AD2350="",$AD2350=0),"Util NA",$AD2350&amp;" Util"))</f>
        <v/>
      </c>
    </row>
    <row r="2351" ht="15.75" customHeight="1" s="42">
      <c r="A2351" s="41" t="n"/>
      <c r="G2351" s="38" t="n"/>
      <c r="H2351" s="38" t="n"/>
      <c r="I2351" s="38" t="n"/>
      <c r="J2351" s="38" t="n"/>
      <c r="K2351" s="38" t="n"/>
      <c r="L2351" s="38" t="n"/>
      <c r="N2351" s="36">
        <f>IF($B2351="","",IF($C2351="SUPERSTORE","Superstore","DH"))</f>
        <v/>
      </c>
      <c r="O2351" s="36">
        <f>IF($B2351="","",IFERROR(VLOOKUP($B2351,Mapping!$A:$C,2,0),"Not Mapped"))</f>
        <v/>
      </c>
      <c r="P2351" s="36">
        <f>IF($B2351="","",IFERROR(VLOOKUP($B2351,Mapping!$A:$C,3,0),"Not Mapped"))</f>
        <v/>
      </c>
      <c r="Q2351" s="36">
        <f>IF($B2351="","",IFERROR(VLOOKUP($O2351,Leaders!$A:$B,2,0),"Not Mapped"))</f>
        <v/>
      </c>
      <c r="R2351" s="36">
        <f>IF($B2351="","",IF(COUNTIF(Exclusions!$A:$A,$B2351)&gt;0,"Yes","No"))</f>
        <v/>
      </c>
      <c r="S2351" s="38">
        <f>IF($B2351="","",MIN(1,DAY($A2351)/IF($N2351="Superstore",Settings!$B$5,Settings!$B$4)))</f>
        <v/>
      </c>
      <c r="T2351" s="38">
        <f>IF(OR($B2351="",$G2351="",$S2351=0),"",$G2351/$S2351)</f>
        <v/>
      </c>
      <c r="U2351" s="36">
        <f>IF($T2351="","",IF($T2351&lt;Settings!$B$8,"Critical",IF($T2351&lt;Settings!$B$9,"Semi Critical","Non Critical")))</f>
        <v/>
      </c>
      <c r="V2351" s="28" t="n"/>
      <c r="Z2351">
        <f>IF($B2351="","",IFERROR(VLOOKUP($B2351,'Plan HC for CCA'!$A:$B,2,0),""))</f>
        <v/>
      </c>
      <c r="AA2351">
        <f>IF(OR($B2351="",$Z2351=""),"",IF(N($M2351)&lt;$Z2351,"Delta","No Delta"))</f>
        <v/>
      </c>
      <c r="AB2351">
        <f>IF(OR($B2351="",$Z2351=""),"",MAX(0,$Z2351-N($M2351)))</f>
        <v/>
      </c>
      <c r="AC2351" s="46">
        <f>IF($B2351="","",IFERROR(INDEX('CCA Util %'!$H:$H,MATCH($B2351,'CCA Util %'!$E:$E,0)),""))</f>
        <v/>
      </c>
      <c r="AD2351">
        <f>IF($B2351="","",IFERROR(INDEX('CCA Util %'!$G:$G,MATCH($B2351,'CCA Util %'!$E:$E,0)),""))</f>
        <v/>
      </c>
      <c r="AE2351">
        <f>IF(OR($B2351="",$U2351=""),"",$U2351&amp;" &amp; "&amp;IF(OR($AD2351="",$AD2351=0),"Util NA",$AD2351&amp;" Util"))</f>
        <v/>
      </c>
    </row>
    <row r="2352" ht="15.75" customHeight="1" s="42">
      <c r="A2352" s="41" t="n"/>
      <c r="G2352" s="38" t="n"/>
      <c r="H2352" s="38" t="n"/>
      <c r="I2352" s="38" t="n"/>
      <c r="J2352" s="38" t="n"/>
      <c r="K2352" s="38" t="n"/>
      <c r="L2352" s="38" t="n"/>
      <c r="N2352" s="36">
        <f>IF($B2352="","",IF($C2352="SUPERSTORE","Superstore","DH"))</f>
        <v/>
      </c>
      <c r="O2352" s="36">
        <f>IF($B2352="","",IFERROR(VLOOKUP($B2352,Mapping!$A:$C,2,0),"Not Mapped"))</f>
        <v/>
      </c>
      <c r="P2352" s="36">
        <f>IF($B2352="","",IFERROR(VLOOKUP($B2352,Mapping!$A:$C,3,0),"Not Mapped"))</f>
        <v/>
      </c>
      <c r="Q2352" s="36">
        <f>IF($B2352="","",IFERROR(VLOOKUP($O2352,Leaders!$A:$B,2,0),"Not Mapped"))</f>
        <v/>
      </c>
      <c r="R2352" s="36">
        <f>IF($B2352="","",IF(COUNTIF(Exclusions!$A:$A,$B2352)&gt;0,"Yes","No"))</f>
        <v/>
      </c>
      <c r="S2352" s="38">
        <f>IF($B2352="","",MIN(1,DAY($A2352)/IF($N2352="Superstore",Settings!$B$5,Settings!$B$4)))</f>
        <v/>
      </c>
      <c r="T2352" s="38">
        <f>IF(OR($B2352="",$G2352="",$S2352=0),"",$G2352/$S2352)</f>
        <v/>
      </c>
      <c r="U2352" s="36">
        <f>IF($T2352="","",IF($T2352&lt;Settings!$B$8,"Critical",IF($T2352&lt;Settings!$B$9,"Semi Critical","Non Critical")))</f>
        <v/>
      </c>
      <c r="V2352" s="28" t="n"/>
      <c r="Z2352">
        <f>IF($B2352="","",IFERROR(VLOOKUP($B2352,'Plan HC for CCA'!$A:$B,2,0),""))</f>
        <v/>
      </c>
      <c r="AA2352">
        <f>IF(OR($B2352="",$Z2352=""),"",IF(N($M2352)&lt;$Z2352,"Delta","No Delta"))</f>
        <v/>
      </c>
      <c r="AB2352">
        <f>IF(OR($B2352="",$Z2352=""),"",MAX(0,$Z2352-N($M2352)))</f>
        <v/>
      </c>
      <c r="AC2352" s="46">
        <f>IF($B2352="","",IFERROR(INDEX('CCA Util %'!$H:$H,MATCH($B2352,'CCA Util %'!$E:$E,0)),""))</f>
        <v/>
      </c>
      <c r="AD2352">
        <f>IF($B2352="","",IFERROR(INDEX('CCA Util %'!$G:$G,MATCH($B2352,'CCA Util %'!$E:$E,0)),""))</f>
        <v/>
      </c>
      <c r="AE2352">
        <f>IF(OR($B2352="",$U2352=""),"",$U2352&amp;" &amp; "&amp;IF(OR($AD2352="",$AD2352=0),"Util NA",$AD2352&amp;" Util"))</f>
        <v/>
      </c>
    </row>
    <row r="2353" ht="15.75" customHeight="1" s="42">
      <c r="A2353" s="41" t="n"/>
      <c r="G2353" s="38" t="n"/>
      <c r="H2353" s="38" t="n"/>
      <c r="I2353" s="38" t="n"/>
      <c r="J2353" s="38" t="n"/>
      <c r="K2353" s="38" t="n"/>
      <c r="L2353" s="38" t="n"/>
      <c r="N2353" s="36">
        <f>IF($B2353="","",IF($C2353="SUPERSTORE","Superstore","DH"))</f>
        <v/>
      </c>
      <c r="O2353" s="36">
        <f>IF($B2353="","",IFERROR(VLOOKUP($B2353,Mapping!$A:$C,2,0),"Not Mapped"))</f>
        <v/>
      </c>
      <c r="P2353" s="36">
        <f>IF($B2353="","",IFERROR(VLOOKUP($B2353,Mapping!$A:$C,3,0),"Not Mapped"))</f>
        <v/>
      </c>
      <c r="Q2353" s="36">
        <f>IF($B2353="","",IFERROR(VLOOKUP($O2353,Leaders!$A:$B,2,0),"Not Mapped"))</f>
        <v/>
      </c>
      <c r="R2353" s="36">
        <f>IF($B2353="","",IF(COUNTIF(Exclusions!$A:$A,$B2353)&gt;0,"Yes","No"))</f>
        <v/>
      </c>
      <c r="S2353" s="38">
        <f>IF($B2353="","",MIN(1,DAY($A2353)/IF($N2353="Superstore",Settings!$B$5,Settings!$B$4)))</f>
        <v/>
      </c>
      <c r="T2353" s="38">
        <f>IF(OR($B2353="",$G2353="",$S2353=0),"",$G2353/$S2353)</f>
        <v/>
      </c>
      <c r="U2353" s="36">
        <f>IF($T2353="","",IF($T2353&lt;Settings!$B$8,"Critical",IF($T2353&lt;Settings!$B$9,"Semi Critical","Non Critical")))</f>
        <v/>
      </c>
      <c r="V2353" s="28" t="n"/>
      <c r="Z2353">
        <f>IF($B2353="","",IFERROR(VLOOKUP($B2353,'Plan HC for CCA'!$A:$B,2,0),""))</f>
        <v/>
      </c>
      <c r="AA2353">
        <f>IF(OR($B2353="",$Z2353=""),"",IF(N($M2353)&lt;$Z2353,"Delta","No Delta"))</f>
        <v/>
      </c>
      <c r="AB2353">
        <f>IF(OR($B2353="",$Z2353=""),"",MAX(0,$Z2353-N($M2353)))</f>
        <v/>
      </c>
      <c r="AC2353" s="46">
        <f>IF($B2353="","",IFERROR(INDEX('CCA Util %'!$H:$H,MATCH($B2353,'CCA Util %'!$E:$E,0)),""))</f>
        <v/>
      </c>
      <c r="AD2353">
        <f>IF($B2353="","",IFERROR(INDEX('CCA Util %'!$G:$G,MATCH($B2353,'CCA Util %'!$E:$E,0)),""))</f>
        <v/>
      </c>
      <c r="AE2353">
        <f>IF(OR($B2353="",$U2353=""),"",$U2353&amp;" &amp; "&amp;IF(OR($AD2353="",$AD2353=0),"Util NA",$AD2353&amp;" Util"))</f>
        <v/>
      </c>
    </row>
    <row r="2354" ht="15.75" customHeight="1" s="42">
      <c r="A2354" s="41" t="n"/>
      <c r="G2354" s="38" t="n"/>
      <c r="H2354" s="38" t="n"/>
      <c r="I2354" s="38" t="n"/>
      <c r="J2354" s="38" t="n"/>
      <c r="K2354" s="38" t="n"/>
      <c r="L2354" s="38" t="n"/>
      <c r="N2354" s="36">
        <f>IF($B2354="","",IF($C2354="SUPERSTORE","Superstore","DH"))</f>
        <v/>
      </c>
      <c r="O2354" s="36">
        <f>IF($B2354="","",IFERROR(VLOOKUP($B2354,Mapping!$A:$C,2,0),"Not Mapped"))</f>
        <v/>
      </c>
      <c r="P2354" s="36">
        <f>IF($B2354="","",IFERROR(VLOOKUP($B2354,Mapping!$A:$C,3,0),"Not Mapped"))</f>
        <v/>
      </c>
      <c r="Q2354" s="36">
        <f>IF($B2354="","",IFERROR(VLOOKUP($O2354,Leaders!$A:$B,2,0),"Not Mapped"))</f>
        <v/>
      </c>
      <c r="R2354" s="36">
        <f>IF($B2354="","",IF(COUNTIF(Exclusions!$A:$A,$B2354)&gt;0,"Yes","No"))</f>
        <v/>
      </c>
      <c r="S2354" s="38">
        <f>IF($B2354="","",MIN(1,DAY($A2354)/IF($N2354="Superstore",Settings!$B$5,Settings!$B$4)))</f>
        <v/>
      </c>
      <c r="T2354" s="38">
        <f>IF(OR($B2354="",$G2354="",$S2354=0),"",$G2354/$S2354)</f>
        <v/>
      </c>
      <c r="U2354" s="36">
        <f>IF($T2354="","",IF($T2354&lt;Settings!$B$8,"Critical",IF($T2354&lt;Settings!$B$9,"Semi Critical","Non Critical")))</f>
        <v/>
      </c>
      <c r="V2354" s="28" t="n"/>
      <c r="Z2354">
        <f>IF($B2354="","",IFERROR(VLOOKUP($B2354,'Plan HC for CCA'!$A:$B,2,0),""))</f>
        <v/>
      </c>
      <c r="AA2354">
        <f>IF(OR($B2354="",$Z2354=""),"",IF(N($M2354)&lt;$Z2354,"Delta","No Delta"))</f>
        <v/>
      </c>
      <c r="AB2354">
        <f>IF(OR($B2354="",$Z2354=""),"",MAX(0,$Z2354-N($M2354)))</f>
        <v/>
      </c>
      <c r="AC2354" s="46">
        <f>IF($B2354="","",IFERROR(INDEX('CCA Util %'!$H:$H,MATCH($B2354,'CCA Util %'!$E:$E,0)),""))</f>
        <v/>
      </c>
      <c r="AD2354">
        <f>IF($B2354="","",IFERROR(INDEX('CCA Util %'!$G:$G,MATCH($B2354,'CCA Util %'!$E:$E,0)),""))</f>
        <v/>
      </c>
      <c r="AE2354">
        <f>IF(OR($B2354="",$U2354=""),"",$U2354&amp;" &amp; "&amp;IF(OR($AD2354="",$AD2354=0),"Util NA",$AD2354&amp;" Util"))</f>
        <v/>
      </c>
    </row>
    <row r="2355" ht="15.75" customHeight="1" s="42">
      <c r="A2355" s="41" t="n"/>
      <c r="G2355" s="38" t="n"/>
      <c r="H2355" s="38" t="n"/>
      <c r="I2355" s="38" t="n"/>
      <c r="J2355" s="38" t="n"/>
      <c r="K2355" s="38" t="n"/>
      <c r="L2355" s="38" t="n"/>
      <c r="N2355" s="36">
        <f>IF($B2355="","",IF($C2355="SUPERSTORE","Superstore","DH"))</f>
        <v/>
      </c>
      <c r="O2355" s="36">
        <f>IF($B2355="","",IFERROR(VLOOKUP($B2355,Mapping!$A:$C,2,0),"Not Mapped"))</f>
        <v/>
      </c>
      <c r="P2355" s="36">
        <f>IF($B2355="","",IFERROR(VLOOKUP($B2355,Mapping!$A:$C,3,0),"Not Mapped"))</f>
        <v/>
      </c>
      <c r="Q2355" s="36">
        <f>IF($B2355="","",IFERROR(VLOOKUP($O2355,Leaders!$A:$B,2,0),"Not Mapped"))</f>
        <v/>
      </c>
      <c r="R2355" s="36">
        <f>IF($B2355="","",IF(COUNTIF(Exclusions!$A:$A,$B2355)&gt;0,"Yes","No"))</f>
        <v/>
      </c>
      <c r="S2355" s="38">
        <f>IF($B2355="","",MIN(1,DAY($A2355)/IF($N2355="Superstore",Settings!$B$5,Settings!$B$4)))</f>
        <v/>
      </c>
      <c r="T2355" s="38">
        <f>IF(OR($B2355="",$G2355="",$S2355=0),"",$G2355/$S2355)</f>
        <v/>
      </c>
      <c r="U2355" s="36">
        <f>IF($T2355="","",IF($T2355&lt;Settings!$B$8,"Critical",IF($T2355&lt;Settings!$B$9,"Semi Critical","Non Critical")))</f>
        <v/>
      </c>
      <c r="V2355" s="28" t="n"/>
      <c r="Z2355">
        <f>IF($B2355="","",IFERROR(VLOOKUP($B2355,'Plan HC for CCA'!$A:$B,2,0),""))</f>
        <v/>
      </c>
      <c r="AA2355">
        <f>IF(OR($B2355="",$Z2355=""),"",IF(N($M2355)&lt;$Z2355,"Delta","No Delta"))</f>
        <v/>
      </c>
      <c r="AB2355">
        <f>IF(OR($B2355="",$Z2355=""),"",MAX(0,$Z2355-N($M2355)))</f>
        <v/>
      </c>
      <c r="AC2355" s="46">
        <f>IF($B2355="","",IFERROR(INDEX('CCA Util %'!$H:$H,MATCH($B2355,'CCA Util %'!$E:$E,0)),""))</f>
        <v/>
      </c>
      <c r="AD2355">
        <f>IF($B2355="","",IFERROR(INDEX('CCA Util %'!$G:$G,MATCH($B2355,'CCA Util %'!$E:$E,0)),""))</f>
        <v/>
      </c>
      <c r="AE2355">
        <f>IF(OR($B2355="",$U2355=""),"",$U2355&amp;" &amp; "&amp;IF(OR($AD2355="",$AD2355=0),"Util NA",$AD2355&amp;" Util"))</f>
        <v/>
      </c>
    </row>
    <row r="2356" ht="15.75" customHeight="1" s="42">
      <c r="A2356" s="41" t="n"/>
      <c r="G2356" s="38" t="n"/>
      <c r="H2356" s="38" t="n"/>
      <c r="I2356" s="38" t="n"/>
      <c r="J2356" s="38" t="n"/>
      <c r="K2356" s="38" t="n"/>
      <c r="L2356" s="38" t="n"/>
      <c r="N2356" s="36">
        <f>IF($B2356="","",IF($C2356="SUPERSTORE","Superstore","DH"))</f>
        <v/>
      </c>
      <c r="O2356" s="36">
        <f>IF($B2356="","",IFERROR(VLOOKUP($B2356,Mapping!$A:$C,2,0),"Not Mapped"))</f>
        <v/>
      </c>
      <c r="P2356" s="36">
        <f>IF($B2356="","",IFERROR(VLOOKUP($B2356,Mapping!$A:$C,3,0),"Not Mapped"))</f>
        <v/>
      </c>
      <c r="Q2356" s="36">
        <f>IF($B2356="","",IFERROR(VLOOKUP($O2356,Leaders!$A:$B,2,0),"Not Mapped"))</f>
        <v/>
      </c>
      <c r="R2356" s="36">
        <f>IF($B2356="","",IF(COUNTIF(Exclusions!$A:$A,$B2356)&gt;0,"Yes","No"))</f>
        <v/>
      </c>
      <c r="S2356" s="38">
        <f>IF($B2356="","",MIN(1,DAY($A2356)/IF($N2356="Superstore",Settings!$B$5,Settings!$B$4)))</f>
        <v/>
      </c>
      <c r="T2356" s="38">
        <f>IF(OR($B2356="",$G2356="",$S2356=0),"",$G2356/$S2356)</f>
        <v/>
      </c>
      <c r="U2356" s="36">
        <f>IF($T2356="","",IF($T2356&lt;Settings!$B$8,"Critical",IF($T2356&lt;Settings!$B$9,"Semi Critical","Non Critical")))</f>
        <v/>
      </c>
      <c r="V2356" s="28" t="n"/>
      <c r="Z2356">
        <f>IF($B2356="","",IFERROR(VLOOKUP($B2356,'Plan HC for CCA'!$A:$B,2,0),""))</f>
        <v/>
      </c>
      <c r="AA2356">
        <f>IF(OR($B2356="",$Z2356=""),"",IF(N($M2356)&lt;$Z2356,"Delta","No Delta"))</f>
        <v/>
      </c>
      <c r="AB2356">
        <f>IF(OR($B2356="",$Z2356=""),"",MAX(0,$Z2356-N($M2356)))</f>
        <v/>
      </c>
      <c r="AC2356" s="46">
        <f>IF($B2356="","",IFERROR(INDEX('CCA Util %'!$H:$H,MATCH($B2356,'CCA Util %'!$E:$E,0)),""))</f>
        <v/>
      </c>
      <c r="AD2356">
        <f>IF($B2356="","",IFERROR(INDEX('CCA Util %'!$G:$G,MATCH($B2356,'CCA Util %'!$E:$E,0)),""))</f>
        <v/>
      </c>
      <c r="AE2356">
        <f>IF(OR($B2356="",$U2356=""),"",$U2356&amp;" &amp; "&amp;IF(OR($AD2356="",$AD2356=0),"Util NA",$AD2356&amp;" Util"))</f>
        <v/>
      </c>
    </row>
    <row r="2357" ht="15.75" customHeight="1" s="42">
      <c r="A2357" s="41" t="n"/>
      <c r="G2357" s="38" t="n"/>
      <c r="H2357" s="38" t="n"/>
      <c r="I2357" s="38" t="n"/>
      <c r="J2357" s="38" t="n"/>
      <c r="K2357" s="38" t="n"/>
      <c r="L2357" s="38" t="n"/>
      <c r="N2357" s="36">
        <f>IF($B2357="","",IF($C2357="SUPERSTORE","Superstore","DH"))</f>
        <v/>
      </c>
      <c r="O2357" s="36">
        <f>IF($B2357="","",IFERROR(VLOOKUP($B2357,Mapping!$A:$C,2,0),"Not Mapped"))</f>
        <v/>
      </c>
      <c r="P2357" s="36">
        <f>IF($B2357="","",IFERROR(VLOOKUP($B2357,Mapping!$A:$C,3,0),"Not Mapped"))</f>
        <v/>
      </c>
      <c r="Q2357" s="36">
        <f>IF($B2357="","",IFERROR(VLOOKUP($O2357,Leaders!$A:$B,2,0),"Not Mapped"))</f>
        <v/>
      </c>
      <c r="R2357" s="36">
        <f>IF($B2357="","",IF(COUNTIF(Exclusions!$A:$A,$B2357)&gt;0,"Yes","No"))</f>
        <v/>
      </c>
      <c r="S2357" s="38">
        <f>IF($B2357="","",MIN(1,DAY($A2357)/IF($N2357="Superstore",Settings!$B$5,Settings!$B$4)))</f>
        <v/>
      </c>
      <c r="T2357" s="38">
        <f>IF(OR($B2357="",$G2357="",$S2357=0),"",$G2357/$S2357)</f>
        <v/>
      </c>
      <c r="U2357" s="36">
        <f>IF($T2357="","",IF($T2357&lt;Settings!$B$8,"Critical",IF($T2357&lt;Settings!$B$9,"Semi Critical","Non Critical")))</f>
        <v/>
      </c>
      <c r="V2357" s="28" t="n"/>
      <c r="Z2357">
        <f>IF($B2357="","",IFERROR(VLOOKUP($B2357,'Plan HC for CCA'!$A:$B,2,0),""))</f>
        <v/>
      </c>
      <c r="AA2357">
        <f>IF(OR($B2357="",$Z2357=""),"",IF(N($M2357)&lt;$Z2357,"Delta","No Delta"))</f>
        <v/>
      </c>
      <c r="AB2357">
        <f>IF(OR($B2357="",$Z2357=""),"",MAX(0,$Z2357-N($M2357)))</f>
        <v/>
      </c>
      <c r="AC2357" s="46">
        <f>IF($B2357="","",IFERROR(INDEX('CCA Util %'!$H:$H,MATCH($B2357,'CCA Util %'!$E:$E,0)),""))</f>
        <v/>
      </c>
      <c r="AD2357">
        <f>IF($B2357="","",IFERROR(INDEX('CCA Util %'!$G:$G,MATCH($B2357,'CCA Util %'!$E:$E,0)),""))</f>
        <v/>
      </c>
      <c r="AE2357">
        <f>IF(OR($B2357="",$U2357=""),"",$U2357&amp;" &amp; "&amp;IF(OR($AD2357="",$AD2357=0),"Util NA",$AD2357&amp;" Util"))</f>
        <v/>
      </c>
    </row>
    <row r="2358" ht="15.75" customHeight="1" s="42">
      <c r="A2358" s="41" t="n"/>
      <c r="G2358" s="38" t="n"/>
      <c r="H2358" s="38" t="n"/>
      <c r="I2358" s="38" t="n"/>
      <c r="J2358" s="38" t="n"/>
      <c r="K2358" s="38" t="n"/>
      <c r="L2358" s="38" t="n"/>
      <c r="N2358" s="36">
        <f>IF($B2358="","",IF($C2358="SUPERSTORE","Superstore","DH"))</f>
        <v/>
      </c>
      <c r="O2358" s="36">
        <f>IF($B2358="","",IFERROR(VLOOKUP($B2358,Mapping!$A:$C,2,0),"Not Mapped"))</f>
        <v/>
      </c>
      <c r="P2358" s="36">
        <f>IF($B2358="","",IFERROR(VLOOKUP($B2358,Mapping!$A:$C,3,0),"Not Mapped"))</f>
        <v/>
      </c>
      <c r="Q2358" s="36">
        <f>IF($B2358="","",IFERROR(VLOOKUP($O2358,Leaders!$A:$B,2,0),"Not Mapped"))</f>
        <v/>
      </c>
      <c r="R2358" s="36">
        <f>IF($B2358="","",IF(COUNTIF(Exclusions!$A:$A,$B2358)&gt;0,"Yes","No"))</f>
        <v/>
      </c>
      <c r="S2358" s="38">
        <f>IF($B2358="","",MIN(1,DAY($A2358)/IF($N2358="Superstore",Settings!$B$5,Settings!$B$4)))</f>
        <v/>
      </c>
      <c r="T2358" s="38">
        <f>IF(OR($B2358="",$G2358="",$S2358=0),"",$G2358/$S2358)</f>
        <v/>
      </c>
      <c r="U2358" s="36">
        <f>IF($T2358="","",IF($T2358&lt;Settings!$B$8,"Critical",IF($T2358&lt;Settings!$B$9,"Semi Critical","Non Critical")))</f>
        <v/>
      </c>
      <c r="V2358" s="28" t="n"/>
      <c r="Z2358">
        <f>IF($B2358="","",IFERROR(VLOOKUP($B2358,'Plan HC for CCA'!$A:$B,2,0),""))</f>
        <v/>
      </c>
      <c r="AA2358">
        <f>IF(OR($B2358="",$Z2358=""),"",IF(N($M2358)&lt;$Z2358,"Delta","No Delta"))</f>
        <v/>
      </c>
      <c r="AB2358">
        <f>IF(OR($B2358="",$Z2358=""),"",MAX(0,$Z2358-N($M2358)))</f>
        <v/>
      </c>
      <c r="AC2358" s="46">
        <f>IF($B2358="","",IFERROR(INDEX('CCA Util %'!$H:$H,MATCH($B2358,'CCA Util %'!$E:$E,0)),""))</f>
        <v/>
      </c>
      <c r="AD2358">
        <f>IF($B2358="","",IFERROR(INDEX('CCA Util %'!$G:$G,MATCH($B2358,'CCA Util %'!$E:$E,0)),""))</f>
        <v/>
      </c>
      <c r="AE2358">
        <f>IF(OR($B2358="",$U2358=""),"",$U2358&amp;" &amp; "&amp;IF(OR($AD2358="",$AD2358=0),"Util NA",$AD2358&amp;" Util"))</f>
        <v/>
      </c>
    </row>
    <row r="2359" ht="15.75" customHeight="1" s="42">
      <c r="A2359" s="41" t="n"/>
      <c r="G2359" s="38" t="n"/>
      <c r="H2359" s="38" t="n"/>
      <c r="I2359" s="38" t="n"/>
      <c r="J2359" s="38" t="n"/>
      <c r="K2359" s="38" t="n"/>
      <c r="L2359" s="38" t="n"/>
      <c r="N2359" s="36">
        <f>IF($B2359="","",IF($C2359="SUPERSTORE","Superstore","DH"))</f>
        <v/>
      </c>
      <c r="O2359" s="36">
        <f>IF($B2359="","",IFERROR(VLOOKUP($B2359,Mapping!$A:$C,2,0),"Not Mapped"))</f>
        <v/>
      </c>
      <c r="P2359" s="36">
        <f>IF($B2359="","",IFERROR(VLOOKUP($B2359,Mapping!$A:$C,3,0),"Not Mapped"))</f>
        <v/>
      </c>
      <c r="Q2359" s="36">
        <f>IF($B2359="","",IFERROR(VLOOKUP($O2359,Leaders!$A:$B,2,0),"Not Mapped"))</f>
        <v/>
      </c>
      <c r="R2359" s="36">
        <f>IF($B2359="","",IF(COUNTIF(Exclusions!$A:$A,$B2359)&gt;0,"Yes","No"))</f>
        <v/>
      </c>
      <c r="S2359" s="38">
        <f>IF($B2359="","",MIN(1,DAY($A2359)/IF($N2359="Superstore",Settings!$B$5,Settings!$B$4)))</f>
        <v/>
      </c>
      <c r="T2359" s="38">
        <f>IF(OR($B2359="",$G2359="",$S2359=0),"",$G2359/$S2359)</f>
        <v/>
      </c>
      <c r="U2359" s="36">
        <f>IF($T2359="","",IF($T2359&lt;Settings!$B$8,"Critical",IF($T2359&lt;Settings!$B$9,"Semi Critical","Non Critical")))</f>
        <v/>
      </c>
      <c r="V2359" s="28" t="n"/>
      <c r="Z2359">
        <f>IF($B2359="","",IFERROR(VLOOKUP($B2359,'Plan HC for CCA'!$A:$B,2,0),""))</f>
        <v/>
      </c>
      <c r="AA2359">
        <f>IF(OR($B2359="",$Z2359=""),"",IF(N($M2359)&lt;$Z2359,"Delta","No Delta"))</f>
        <v/>
      </c>
      <c r="AB2359">
        <f>IF(OR($B2359="",$Z2359=""),"",MAX(0,$Z2359-N($M2359)))</f>
        <v/>
      </c>
      <c r="AC2359" s="46">
        <f>IF($B2359="","",IFERROR(INDEX('CCA Util %'!$H:$H,MATCH($B2359,'CCA Util %'!$E:$E,0)),""))</f>
        <v/>
      </c>
      <c r="AD2359">
        <f>IF($B2359="","",IFERROR(INDEX('CCA Util %'!$G:$G,MATCH($B2359,'CCA Util %'!$E:$E,0)),""))</f>
        <v/>
      </c>
      <c r="AE2359">
        <f>IF(OR($B2359="",$U2359=""),"",$U2359&amp;" &amp; "&amp;IF(OR($AD2359="",$AD2359=0),"Util NA",$AD2359&amp;" Util"))</f>
        <v/>
      </c>
    </row>
    <row r="2360" ht="15.75" customHeight="1" s="42">
      <c r="A2360" s="41" t="n"/>
      <c r="G2360" s="38" t="n"/>
      <c r="H2360" s="38" t="n"/>
      <c r="I2360" s="38" t="n"/>
      <c r="J2360" s="38" t="n"/>
      <c r="K2360" s="38" t="n"/>
      <c r="L2360" s="38" t="n"/>
      <c r="N2360" s="36">
        <f>IF($B2360="","",IF($C2360="SUPERSTORE","Superstore","DH"))</f>
        <v/>
      </c>
      <c r="O2360" s="36">
        <f>IF($B2360="","",IFERROR(VLOOKUP($B2360,Mapping!$A:$C,2,0),"Not Mapped"))</f>
        <v/>
      </c>
      <c r="P2360" s="36">
        <f>IF($B2360="","",IFERROR(VLOOKUP($B2360,Mapping!$A:$C,3,0),"Not Mapped"))</f>
        <v/>
      </c>
      <c r="Q2360" s="36">
        <f>IF($B2360="","",IFERROR(VLOOKUP($O2360,Leaders!$A:$B,2,0),"Not Mapped"))</f>
        <v/>
      </c>
      <c r="R2360" s="36">
        <f>IF($B2360="","",IF(COUNTIF(Exclusions!$A:$A,$B2360)&gt;0,"Yes","No"))</f>
        <v/>
      </c>
      <c r="S2360" s="38">
        <f>IF($B2360="","",MIN(1,DAY($A2360)/IF($N2360="Superstore",Settings!$B$5,Settings!$B$4)))</f>
        <v/>
      </c>
      <c r="T2360" s="38">
        <f>IF(OR($B2360="",$G2360="",$S2360=0),"",$G2360/$S2360)</f>
        <v/>
      </c>
      <c r="U2360" s="36">
        <f>IF($T2360="","",IF($T2360&lt;Settings!$B$8,"Critical",IF($T2360&lt;Settings!$B$9,"Semi Critical","Non Critical")))</f>
        <v/>
      </c>
      <c r="V2360" s="28" t="n"/>
      <c r="Z2360">
        <f>IF($B2360="","",IFERROR(VLOOKUP($B2360,'Plan HC for CCA'!$A:$B,2,0),""))</f>
        <v/>
      </c>
      <c r="AA2360">
        <f>IF(OR($B2360="",$Z2360=""),"",IF(N($M2360)&lt;$Z2360,"Delta","No Delta"))</f>
        <v/>
      </c>
      <c r="AB2360">
        <f>IF(OR($B2360="",$Z2360=""),"",MAX(0,$Z2360-N($M2360)))</f>
        <v/>
      </c>
      <c r="AC2360" s="46">
        <f>IF($B2360="","",IFERROR(INDEX('CCA Util %'!$H:$H,MATCH($B2360,'CCA Util %'!$E:$E,0)),""))</f>
        <v/>
      </c>
      <c r="AD2360">
        <f>IF($B2360="","",IFERROR(INDEX('CCA Util %'!$G:$G,MATCH($B2360,'CCA Util %'!$E:$E,0)),""))</f>
        <v/>
      </c>
      <c r="AE2360">
        <f>IF(OR($B2360="",$U2360=""),"",$U2360&amp;" &amp; "&amp;IF(OR($AD2360="",$AD2360=0),"Util NA",$AD2360&amp;" Util"))</f>
        <v/>
      </c>
    </row>
    <row r="2361" ht="15.75" customHeight="1" s="42">
      <c r="A2361" s="41" t="n"/>
      <c r="G2361" s="38" t="n"/>
      <c r="H2361" s="38" t="n"/>
      <c r="I2361" s="38" t="n"/>
      <c r="J2361" s="38" t="n"/>
      <c r="K2361" s="38" t="n"/>
      <c r="L2361" s="38" t="n"/>
      <c r="N2361" s="36">
        <f>IF($B2361="","",IF($C2361="SUPERSTORE","Superstore","DH"))</f>
        <v/>
      </c>
      <c r="O2361" s="36">
        <f>IF($B2361="","",IFERROR(VLOOKUP($B2361,Mapping!$A:$C,2,0),"Not Mapped"))</f>
        <v/>
      </c>
      <c r="P2361" s="36">
        <f>IF($B2361="","",IFERROR(VLOOKUP($B2361,Mapping!$A:$C,3,0),"Not Mapped"))</f>
        <v/>
      </c>
      <c r="Q2361" s="36">
        <f>IF($B2361="","",IFERROR(VLOOKUP($O2361,Leaders!$A:$B,2,0),"Not Mapped"))</f>
        <v/>
      </c>
      <c r="R2361" s="36">
        <f>IF($B2361="","",IF(COUNTIF(Exclusions!$A:$A,$B2361)&gt;0,"Yes","No"))</f>
        <v/>
      </c>
      <c r="S2361" s="38">
        <f>IF($B2361="","",MIN(1,DAY($A2361)/IF($N2361="Superstore",Settings!$B$5,Settings!$B$4)))</f>
        <v/>
      </c>
      <c r="T2361" s="38">
        <f>IF(OR($B2361="",$G2361="",$S2361=0),"",$G2361/$S2361)</f>
        <v/>
      </c>
      <c r="U2361" s="36">
        <f>IF($T2361="","",IF($T2361&lt;Settings!$B$8,"Critical",IF($T2361&lt;Settings!$B$9,"Semi Critical","Non Critical")))</f>
        <v/>
      </c>
      <c r="V2361" s="28" t="n"/>
      <c r="Z2361">
        <f>IF($B2361="","",IFERROR(VLOOKUP($B2361,'Plan HC for CCA'!$A:$B,2,0),""))</f>
        <v/>
      </c>
      <c r="AA2361">
        <f>IF(OR($B2361="",$Z2361=""),"",IF(N($M2361)&lt;$Z2361,"Delta","No Delta"))</f>
        <v/>
      </c>
      <c r="AB2361">
        <f>IF(OR($B2361="",$Z2361=""),"",MAX(0,$Z2361-N($M2361)))</f>
        <v/>
      </c>
      <c r="AC2361" s="46">
        <f>IF($B2361="","",IFERROR(INDEX('CCA Util %'!$H:$H,MATCH($B2361,'CCA Util %'!$E:$E,0)),""))</f>
        <v/>
      </c>
      <c r="AD2361">
        <f>IF($B2361="","",IFERROR(INDEX('CCA Util %'!$G:$G,MATCH($B2361,'CCA Util %'!$E:$E,0)),""))</f>
        <v/>
      </c>
      <c r="AE2361">
        <f>IF(OR($B2361="",$U2361=""),"",$U2361&amp;" &amp; "&amp;IF(OR($AD2361="",$AD2361=0),"Util NA",$AD2361&amp;" Util"))</f>
        <v/>
      </c>
    </row>
    <row r="2362" ht="15.75" customHeight="1" s="42">
      <c r="A2362" s="41" t="n"/>
      <c r="G2362" s="38" t="n"/>
      <c r="H2362" s="38" t="n"/>
      <c r="I2362" s="38" t="n"/>
      <c r="J2362" s="38" t="n"/>
      <c r="K2362" s="38" t="n"/>
      <c r="L2362" s="38" t="n"/>
      <c r="N2362" s="36">
        <f>IF($B2362="","",IF($C2362="SUPERSTORE","Superstore","DH"))</f>
        <v/>
      </c>
      <c r="O2362" s="36">
        <f>IF($B2362="","",IFERROR(VLOOKUP($B2362,Mapping!$A:$C,2,0),"Not Mapped"))</f>
        <v/>
      </c>
      <c r="P2362" s="36">
        <f>IF($B2362="","",IFERROR(VLOOKUP($B2362,Mapping!$A:$C,3,0),"Not Mapped"))</f>
        <v/>
      </c>
      <c r="Q2362" s="36">
        <f>IF($B2362="","",IFERROR(VLOOKUP($O2362,Leaders!$A:$B,2,0),"Not Mapped"))</f>
        <v/>
      </c>
      <c r="R2362" s="36">
        <f>IF($B2362="","",IF(COUNTIF(Exclusions!$A:$A,$B2362)&gt;0,"Yes","No"))</f>
        <v/>
      </c>
      <c r="S2362" s="38">
        <f>IF($B2362="","",MIN(1,DAY($A2362)/IF($N2362="Superstore",Settings!$B$5,Settings!$B$4)))</f>
        <v/>
      </c>
      <c r="T2362" s="38">
        <f>IF(OR($B2362="",$G2362="",$S2362=0),"",$G2362/$S2362)</f>
        <v/>
      </c>
      <c r="U2362" s="36">
        <f>IF($T2362="","",IF($T2362&lt;Settings!$B$8,"Critical",IF($T2362&lt;Settings!$B$9,"Semi Critical","Non Critical")))</f>
        <v/>
      </c>
      <c r="V2362" s="28" t="n"/>
      <c r="Z2362">
        <f>IF($B2362="","",IFERROR(VLOOKUP($B2362,'Plan HC for CCA'!$A:$B,2,0),""))</f>
        <v/>
      </c>
      <c r="AA2362">
        <f>IF(OR($B2362="",$Z2362=""),"",IF(N($M2362)&lt;$Z2362,"Delta","No Delta"))</f>
        <v/>
      </c>
      <c r="AB2362">
        <f>IF(OR($B2362="",$Z2362=""),"",MAX(0,$Z2362-N($M2362)))</f>
        <v/>
      </c>
      <c r="AC2362" s="46">
        <f>IF($B2362="","",IFERROR(INDEX('CCA Util %'!$H:$H,MATCH($B2362,'CCA Util %'!$E:$E,0)),""))</f>
        <v/>
      </c>
      <c r="AD2362">
        <f>IF($B2362="","",IFERROR(INDEX('CCA Util %'!$G:$G,MATCH($B2362,'CCA Util %'!$E:$E,0)),""))</f>
        <v/>
      </c>
      <c r="AE2362">
        <f>IF(OR($B2362="",$U2362=""),"",$U2362&amp;" &amp; "&amp;IF(OR($AD2362="",$AD2362=0),"Util NA",$AD2362&amp;" Util"))</f>
        <v/>
      </c>
    </row>
    <row r="2363" ht="15.75" customHeight="1" s="42">
      <c r="A2363" s="41" t="n"/>
      <c r="G2363" s="38" t="n"/>
      <c r="H2363" s="38" t="n"/>
      <c r="I2363" s="38" t="n"/>
      <c r="J2363" s="38" t="n"/>
      <c r="K2363" s="38" t="n"/>
      <c r="L2363" s="38" t="n"/>
      <c r="N2363" s="36">
        <f>IF($B2363="","",IF($C2363="SUPERSTORE","Superstore","DH"))</f>
        <v/>
      </c>
      <c r="O2363" s="36">
        <f>IF($B2363="","",IFERROR(VLOOKUP($B2363,Mapping!$A:$C,2,0),"Not Mapped"))</f>
        <v/>
      </c>
      <c r="P2363" s="36">
        <f>IF($B2363="","",IFERROR(VLOOKUP($B2363,Mapping!$A:$C,3,0),"Not Mapped"))</f>
        <v/>
      </c>
      <c r="Q2363" s="36">
        <f>IF($B2363="","",IFERROR(VLOOKUP($O2363,Leaders!$A:$B,2,0),"Not Mapped"))</f>
        <v/>
      </c>
      <c r="R2363" s="36">
        <f>IF($B2363="","",IF(COUNTIF(Exclusions!$A:$A,$B2363)&gt;0,"Yes","No"))</f>
        <v/>
      </c>
      <c r="S2363" s="38">
        <f>IF($B2363="","",MIN(1,DAY($A2363)/IF($N2363="Superstore",Settings!$B$5,Settings!$B$4)))</f>
        <v/>
      </c>
      <c r="T2363" s="38">
        <f>IF(OR($B2363="",$G2363="",$S2363=0),"",$G2363/$S2363)</f>
        <v/>
      </c>
      <c r="U2363" s="36">
        <f>IF($T2363="","",IF($T2363&lt;Settings!$B$8,"Critical",IF($T2363&lt;Settings!$B$9,"Semi Critical","Non Critical")))</f>
        <v/>
      </c>
      <c r="V2363" s="28" t="n"/>
      <c r="Z2363">
        <f>IF($B2363="","",IFERROR(VLOOKUP($B2363,'Plan HC for CCA'!$A:$B,2,0),""))</f>
        <v/>
      </c>
      <c r="AA2363">
        <f>IF(OR($B2363="",$Z2363=""),"",IF(N($M2363)&lt;$Z2363,"Delta","No Delta"))</f>
        <v/>
      </c>
      <c r="AB2363">
        <f>IF(OR($B2363="",$Z2363=""),"",MAX(0,$Z2363-N($M2363)))</f>
        <v/>
      </c>
      <c r="AC2363" s="46">
        <f>IF($B2363="","",IFERROR(INDEX('CCA Util %'!$H:$H,MATCH($B2363,'CCA Util %'!$E:$E,0)),""))</f>
        <v/>
      </c>
      <c r="AD2363">
        <f>IF($B2363="","",IFERROR(INDEX('CCA Util %'!$G:$G,MATCH($B2363,'CCA Util %'!$E:$E,0)),""))</f>
        <v/>
      </c>
      <c r="AE2363">
        <f>IF(OR($B2363="",$U2363=""),"",$U2363&amp;" &amp; "&amp;IF(OR($AD2363="",$AD2363=0),"Util NA",$AD2363&amp;" Util"))</f>
        <v/>
      </c>
    </row>
    <row r="2364" ht="15.75" customHeight="1" s="42">
      <c r="A2364" s="41" t="n"/>
      <c r="G2364" s="38" t="n"/>
      <c r="H2364" s="38" t="n"/>
      <c r="I2364" s="38" t="n"/>
      <c r="J2364" s="38" t="n"/>
      <c r="K2364" s="38" t="n"/>
      <c r="L2364" s="38" t="n"/>
      <c r="N2364" s="36">
        <f>IF($B2364="","",IF($C2364="SUPERSTORE","Superstore","DH"))</f>
        <v/>
      </c>
      <c r="O2364" s="36">
        <f>IF($B2364="","",IFERROR(VLOOKUP($B2364,Mapping!$A:$C,2,0),"Not Mapped"))</f>
        <v/>
      </c>
      <c r="P2364" s="36">
        <f>IF($B2364="","",IFERROR(VLOOKUP($B2364,Mapping!$A:$C,3,0),"Not Mapped"))</f>
        <v/>
      </c>
      <c r="Q2364" s="36">
        <f>IF($B2364="","",IFERROR(VLOOKUP($O2364,Leaders!$A:$B,2,0),"Not Mapped"))</f>
        <v/>
      </c>
      <c r="R2364" s="36">
        <f>IF($B2364="","",IF(COUNTIF(Exclusions!$A:$A,$B2364)&gt;0,"Yes","No"))</f>
        <v/>
      </c>
      <c r="S2364" s="38">
        <f>IF($B2364="","",MIN(1,DAY($A2364)/IF($N2364="Superstore",Settings!$B$5,Settings!$B$4)))</f>
        <v/>
      </c>
      <c r="T2364" s="38">
        <f>IF(OR($B2364="",$G2364="",$S2364=0),"",$G2364/$S2364)</f>
        <v/>
      </c>
      <c r="U2364" s="36">
        <f>IF($T2364="","",IF($T2364&lt;Settings!$B$8,"Critical",IF($T2364&lt;Settings!$B$9,"Semi Critical","Non Critical")))</f>
        <v/>
      </c>
      <c r="V2364" s="28" t="n"/>
      <c r="Z2364">
        <f>IF($B2364="","",IFERROR(VLOOKUP($B2364,'Plan HC for CCA'!$A:$B,2,0),""))</f>
        <v/>
      </c>
      <c r="AA2364">
        <f>IF(OR($B2364="",$Z2364=""),"",IF(N($M2364)&lt;$Z2364,"Delta","No Delta"))</f>
        <v/>
      </c>
      <c r="AB2364">
        <f>IF(OR($B2364="",$Z2364=""),"",MAX(0,$Z2364-N($M2364)))</f>
        <v/>
      </c>
      <c r="AC2364" s="46">
        <f>IF($B2364="","",IFERROR(INDEX('CCA Util %'!$H:$H,MATCH($B2364,'CCA Util %'!$E:$E,0)),""))</f>
        <v/>
      </c>
      <c r="AD2364">
        <f>IF($B2364="","",IFERROR(INDEX('CCA Util %'!$G:$G,MATCH($B2364,'CCA Util %'!$E:$E,0)),""))</f>
        <v/>
      </c>
      <c r="AE2364">
        <f>IF(OR($B2364="",$U2364=""),"",$U2364&amp;" &amp; "&amp;IF(OR($AD2364="",$AD2364=0),"Util NA",$AD2364&amp;" Util"))</f>
        <v/>
      </c>
    </row>
    <row r="2365" ht="15.75" customHeight="1" s="42">
      <c r="A2365" s="41" t="n"/>
      <c r="G2365" s="38" t="n"/>
      <c r="H2365" s="38" t="n"/>
      <c r="I2365" s="38" t="n"/>
      <c r="J2365" s="38" t="n"/>
      <c r="K2365" s="38" t="n"/>
      <c r="L2365" s="38" t="n"/>
      <c r="N2365" s="36">
        <f>IF($B2365="","",IF($C2365="SUPERSTORE","Superstore","DH"))</f>
        <v/>
      </c>
      <c r="O2365" s="36">
        <f>IF($B2365="","",IFERROR(VLOOKUP($B2365,Mapping!$A:$C,2,0),"Not Mapped"))</f>
        <v/>
      </c>
      <c r="P2365" s="36">
        <f>IF($B2365="","",IFERROR(VLOOKUP($B2365,Mapping!$A:$C,3,0),"Not Mapped"))</f>
        <v/>
      </c>
      <c r="Q2365" s="36">
        <f>IF($B2365="","",IFERROR(VLOOKUP($O2365,Leaders!$A:$B,2,0),"Not Mapped"))</f>
        <v/>
      </c>
      <c r="R2365" s="36">
        <f>IF($B2365="","",IF(COUNTIF(Exclusions!$A:$A,$B2365)&gt;0,"Yes","No"))</f>
        <v/>
      </c>
      <c r="S2365" s="38">
        <f>IF($B2365="","",MIN(1,DAY($A2365)/IF($N2365="Superstore",Settings!$B$5,Settings!$B$4)))</f>
        <v/>
      </c>
      <c r="T2365" s="38">
        <f>IF(OR($B2365="",$G2365="",$S2365=0),"",$G2365/$S2365)</f>
        <v/>
      </c>
      <c r="U2365" s="36">
        <f>IF($T2365="","",IF($T2365&lt;Settings!$B$8,"Critical",IF($T2365&lt;Settings!$B$9,"Semi Critical","Non Critical")))</f>
        <v/>
      </c>
      <c r="V2365" s="28" t="n"/>
      <c r="Z2365">
        <f>IF($B2365="","",IFERROR(VLOOKUP($B2365,'Plan HC for CCA'!$A:$B,2,0),""))</f>
        <v/>
      </c>
      <c r="AA2365">
        <f>IF(OR($B2365="",$Z2365=""),"",IF(N($M2365)&lt;$Z2365,"Delta","No Delta"))</f>
        <v/>
      </c>
      <c r="AB2365">
        <f>IF(OR($B2365="",$Z2365=""),"",MAX(0,$Z2365-N($M2365)))</f>
        <v/>
      </c>
      <c r="AC2365" s="46">
        <f>IF($B2365="","",IFERROR(INDEX('CCA Util %'!$H:$H,MATCH($B2365,'CCA Util %'!$E:$E,0)),""))</f>
        <v/>
      </c>
      <c r="AD2365">
        <f>IF($B2365="","",IFERROR(INDEX('CCA Util %'!$G:$G,MATCH($B2365,'CCA Util %'!$E:$E,0)),""))</f>
        <v/>
      </c>
      <c r="AE2365">
        <f>IF(OR($B2365="",$U2365=""),"",$U2365&amp;" &amp; "&amp;IF(OR($AD2365="",$AD2365=0),"Util NA",$AD2365&amp;" Util"))</f>
        <v/>
      </c>
    </row>
    <row r="2366" ht="15.75" customHeight="1" s="42">
      <c r="A2366" s="41" t="n"/>
      <c r="G2366" s="38" t="n"/>
      <c r="H2366" s="38" t="n"/>
      <c r="I2366" s="38" t="n"/>
      <c r="J2366" s="38" t="n"/>
      <c r="K2366" s="38" t="n"/>
      <c r="L2366" s="38" t="n"/>
      <c r="N2366" s="36">
        <f>IF($B2366="","",IF($C2366="SUPERSTORE","Superstore","DH"))</f>
        <v/>
      </c>
      <c r="O2366" s="36">
        <f>IF($B2366="","",IFERROR(VLOOKUP($B2366,Mapping!$A:$C,2,0),"Not Mapped"))</f>
        <v/>
      </c>
      <c r="P2366" s="36">
        <f>IF($B2366="","",IFERROR(VLOOKUP($B2366,Mapping!$A:$C,3,0),"Not Mapped"))</f>
        <v/>
      </c>
      <c r="Q2366" s="36">
        <f>IF($B2366="","",IFERROR(VLOOKUP($O2366,Leaders!$A:$B,2,0),"Not Mapped"))</f>
        <v/>
      </c>
      <c r="R2366" s="36">
        <f>IF($B2366="","",IF(COUNTIF(Exclusions!$A:$A,$B2366)&gt;0,"Yes","No"))</f>
        <v/>
      </c>
      <c r="S2366" s="38">
        <f>IF($B2366="","",MIN(1,DAY($A2366)/IF($N2366="Superstore",Settings!$B$5,Settings!$B$4)))</f>
        <v/>
      </c>
      <c r="T2366" s="38">
        <f>IF(OR($B2366="",$G2366="",$S2366=0),"",$G2366/$S2366)</f>
        <v/>
      </c>
      <c r="U2366" s="36">
        <f>IF($T2366="","",IF($T2366&lt;Settings!$B$8,"Critical",IF($T2366&lt;Settings!$B$9,"Semi Critical","Non Critical")))</f>
        <v/>
      </c>
      <c r="V2366" s="28" t="n"/>
      <c r="Z2366">
        <f>IF($B2366="","",IFERROR(VLOOKUP($B2366,'Plan HC for CCA'!$A:$B,2,0),""))</f>
        <v/>
      </c>
      <c r="AA2366">
        <f>IF(OR($B2366="",$Z2366=""),"",IF(N($M2366)&lt;$Z2366,"Delta","No Delta"))</f>
        <v/>
      </c>
      <c r="AB2366">
        <f>IF(OR($B2366="",$Z2366=""),"",MAX(0,$Z2366-N($M2366)))</f>
        <v/>
      </c>
      <c r="AC2366" s="46">
        <f>IF($B2366="","",IFERROR(INDEX('CCA Util %'!$H:$H,MATCH($B2366,'CCA Util %'!$E:$E,0)),""))</f>
        <v/>
      </c>
      <c r="AD2366">
        <f>IF($B2366="","",IFERROR(INDEX('CCA Util %'!$G:$G,MATCH($B2366,'CCA Util %'!$E:$E,0)),""))</f>
        <v/>
      </c>
      <c r="AE2366">
        <f>IF(OR($B2366="",$U2366=""),"",$U2366&amp;" &amp; "&amp;IF(OR($AD2366="",$AD2366=0),"Util NA",$AD2366&amp;" Util"))</f>
        <v/>
      </c>
    </row>
    <row r="2367" ht="15.75" customHeight="1" s="42">
      <c r="A2367" s="41" t="n"/>
      <c r="G2367" s="38" t="n"/>
      <c r="H2367" s="38" t="n"/>
      <c r="I2367" s="38" t="n"/>
      <c r="J2367" s="38" t="n"/>
      <c r="K2367" s="38" t="n"/>
      <c r="L2367" s="38" t="n"/>
      <c r="N2367" s="36">
        <f>IF($B2367="","",IF($C2367="SUPERSTORE","Superstore","DH"))</f>
        <v/>
      </c>
      <c r="O2367" s="36">
        <f>IF($B2367="","",IFERROR(VLOOKUP($B2367,Mapping!$A:$C,2,0),"Not Mapped"))</f>
        <v/>
      </c>
      <c r="P2367" s="36">
        <f>IF($B2367="","",IFERROR(VLOOKUP($B2367,Mapping!$A:$C,3,0),"Not Mapped"))</f>
        <v/>
      </c>
      <c r="Q2367" s="36">
        <f>IF($B2367="","",IFERROR(VLOOKUP($O2367,Leaders!$A:$B,2,0),"Not Mapped"))</f>
        <v/>
      </c>
      <c r="R2367" s="36">
        <f>IF($B2367="","",IF(COUNTIF(Exclusions!$A:$A,$B2367)&gt;0,"Yes","No"))</f>
        <v/>
      </c>
      <c r="S2367" s="38">
        <f>IF($B2367="","",MIN(1,DAY($A2367)/IF($N2367="Superstore",Settings!$B$5,Settings!$B$4)))</f>
        <v/>
      </c>
      <c r="T2367" s="38">
        <f>IF(OR($B2367="",$G2367="",$S2367=0),"",$G2367/$S2367)</f>
        <v/>
      </c>
      <c r="U2367" s="36">
        <f>IF($T2367="","",IF($T2367&lt;Settings!$B$8,"Critical",IF($T2367&lt;Settings!$B$9,"Semi Critical","Non Critical")))</f>
        <v/>
      </c>
      <c r="V2367" s="28" t="n"/>
      <c r="Z2367">
        <f>IF($B2367="","",IFERROR(VLOOKUP($B2367,'Plan HC for CCA'!$A:$B,2,0),""))</f>
        <v/>
      </c>
      <c r="AA2367">
        <f>IF(OR($B2367="",$Z2367=""),"",IF(N($M2367)&lt;$Z2367,"Delta","No Delta"))</f>
        <v/>
      </c>
      <c r="AB2367">
        <f>IF(OR($B2367="",$Z2367=""),"",MAX(0,$Z2367-N($M2367)))</f>
        <v/>
      </c>
      <c r="AC2367" s="46">
        <f>IF($B2367="","",IFERROR(INDEX('CCA Util %'!$H:$H,MATCH($B2367,'CCA Util %'!$E:$E,0)),""))</f>
        <v/>
      </c>
      <c r="AD2367">
        <f>IF($B2367="","",IFERROR(INDEX('CCA Util %'!$G:$G,MATCH($B2367,'CCA Util %'!$E:$E,0)),""))</f>
        <v/>
      </c>
      <c r="AE2367">
        <f>IF(OR($B2367="",$U2367=""),"",$U2367&amp;" &amp; "&amp;IF(OR($AD2367="",$AD2367=0),"Util NA",$AD2367&amp;" Util"))</f>
        <v/>
      </c>
    </row>
    <row r="2368" ht="15.75" customHeight="1" s="42">
      <c r="A2368" s="41" t="n"/>
      <c r="G2368" s="38" t="n"/>
      <c r="H2368" s="38" t="n"/>
      <c r="I2368" s="38" t="n"/>
      <c r="J2368" s="38" t="n"/>
      <c r="K2368" s="38" t="n"/>
      <c r="L2368" s="38" t="n"/>
      <c r="N2368" s="36">
        <f>IF($B2368="","",IF($C2368="SUPERSTORE","Superstore","DH"))</f>
        <v/>
      </c>
      <c r="O2368" s="36">
        <f>IF($B2368="","",IFERROR(VLOOKUP($B2368,Mapping!$A:$C,2,0),"Not Mapped"))</f>
        <v/>
      </c>
      <c r="P2368" s="36">
        <f>IF($B2368="","",IFERROR(VLOOKUP($B2368,Mapping!$A:$C,3,0),"Not Mapped"))</f>
        <v/>
      </c>
      <c r="Q2368" s="36">
        <f>IF($B2368="","",IFERROR(VLOOKUP($O2368,Leaders!$A:$B,2,0),"Not Mapped"))</f>
        <v/>
      </c>
      <c r="R2368" s="36">
        <f>IF($B2368="","",IF(COUNTIF(Exclusions!$A:$A,$B2368)&gt;0,"Yes","No"))</f>
        <v/>
      </c>
      <c r="S2368" s="38">
        <f>IF($B2368="","",MIN(1,DAY($A2368)/IF($N2368="Superstore",Settings!$B$5,Settings!$B$4)))</f>
        <v/>
      </c>
      <c r="T2368" s="38">
        <f>IF(OR($B2368="",$G2368="",$S2368=0),"",$G2368/$S2368)</f>
        <v/>
      </c>
      <c r="U2368" s="36">
        <f>IF($T2368="","",IF($T2368&lt;Settings!$B$8,"Critical",IF($T2368&lt;Settings!$B$9,"Semi Critical","Non Critical")))</f>
        <v/>
      </c>
      <c r="V2368" s="28" t="n"/>
      <c r="Z2368">
        <f>IF($B2368="","",IFERROR(VLOOKUP($B2368,'Plan HC for CCA'!$A:$B,2,0),""))</f>
        <v/>
      </c>
      <c r="AA2368">
        <f>IF(OR($B2368="",$Z2368=""),"",IF(N($M2368)&lt;$Z2368,"Delta","No Delta"))</f>
        <v/>
      </c>
      <c r="AB2368">
        <f>IF(OR($B2368="",$Z2368=""),"",MAX(0,$Z2368-N($M2368)))</f>
        <v/>
      </c>
      <c r="AC2368" s="46">
        <f>IF($B2368="","",IFERROR(INDEX('CCA Util %'!$H:$H,MATCH($B2368,'CCA Util %'!$E:$E,0)),""))</f>
        <v/>
      </c>
      <c r="AD2368">
        <f>IF($B2368="","",IFERROR(INDEX('CCA Util %'!$G:$G,MATCH($B2368,'CCA Util %'!$E:$E,0)),""))</f>
        <v/>
      </c>
      <c r="AE2368">
        <f>IF(OR($B2368="",$U2368=""),"",$U2368&amp;" &amp; "&amp;IF(OR($AD2368="",$AD2368=0),"Util NA",$AD2368&amp;" Util"))</f>
        <v/>
      </c>
    </row>
    <row r="2369" ht="15.75" customHeight="1" s="42">
      <c r="A2369" s="41" t="n"/>
      <c r="G2369" s="38" t="n"/>
      <c r="H2369" s="38" t="n"/>
      <c r="I2369" s="38" t="n"/>
      <c r="J2369" s="38" t="n"/>
      <c r="K2369" s="38" t="n"/>
      <c r="L2369" s="38" t="n"/>
      <c r="N2369" s="36">
        <f>IF($B2369="","",IF($C2369="SUPERSTORE","Superstore","DH"))</f>
        <v/>
      </c>
      <c r="O2369" s="36">
        <f>IF($B2369="","",IFERROR(VLOOKUP($B2369,Mapping!$A:$C,2,0),"Not Mapped"))</f>
        <v/>
      </c>
      <c r="P2369" s="36">
        <f>IF($B2369="","",IFERROR(VLOOKUP($B2369,Mapping!$A:$C,3,0),"Not Mapped"))</f>
        <v/>
      </c>
      <c r="Q2369" s="36">
        <f>IF($B2369="","",IFERROR(VLOOKUP($O2369,Leaders!$A:$B,2,0),"Not Mapped"))</f>
        <v/>
      </c>
      <c r="R2369" s="36">
        <f>IF($B2369="","",IF(COUNTIF(Exclusions!$A:$A,$B2369)&gt;0,"Yes","No"))</f>
        <v/>
      </c>
      <c r="S2369" s="38">
        <f>IF($B2369="","",MIN(1,DAY($A2369)/IF($N2369="Superstore",Settings!$B$5,Settings!$B$4)))</f>
        <v/>
      </c>
      <c r="T2369" s="38">
        <f>IF(OR($B2369="",$G2369="",$S2369=0),"",$G2369/$S2369)</f>
        <v/>
      </c>
      <c r="U2369" s="36">
        <f>IF($T2369="","",IF($T2369&lt;Settings!$B$8,"Critical",IF($T2369&lt;Settings!$B$9,"Semi Critical","Non Critical")))</f>
        <v/>
      </c>
      <c r="V2369" s="28" t="n"/>
      <c r="Z2369">
        <f>IF($B2369="","",IFERROR(VLOOKUP($B2369,'Plan HC for CCA'!$A:$B,2,0),""))</f>
        <v/>
      </c>
      <c r="AA2369">
        <f>IF(OR($B2369="",$Z2369=""),"",IF(N($M2369)&lt;$Z2369,"Delta","No Delta"))</f>
        <v/>
      </c>
      <c r="AB2369">
        <f>IF(OR($B2369="",$Z2369=""),"",MAX(0,$Z2369-N($M2369)))</f>
        <v/>
      </c>
      <c r="AC2369" s="46">
        <f>IF($B2369="","",IFERROR(INDEX('CCA Util %'!$H:$H,MATCH($B2369,'CCA Util %'!$E:$E,0)),""))</f>
        <v/>
      </c>
      <c r="AD2369">
        <f>IF($B2369="","",IFERROR(INDEX('CCA Util %'!$G:$G,MATCH($B2369,'CCA Util %'!$E:$E,0)),""))</f>
        <v/>
      </c>
      <c r="AE2369">
        <f>IF(OR($B2369="",$U2369=""),"",$U2369&amp;" &amp; "&amp;IF(OR($AD2369="",$AD2369=0),"Util NA",$AD2369&amp;" Util"))</f>
        <v/>
      </c>
    </row>
    <row r="2370" ht="15.75" customHeight="1" s="42">
      <c r="A2370" s="41" t="n"/>
      <c r="G2370" s="38" t="n"/>
      <c r="H2370" s="38" t="n"/>
      <c r="I2370" s="38" t="n"/>
      <c r="J2370" s="38" t="n"/>
      <c r="K2370" s="38" t="n"/>
      <c r="L2370" s="38" t="n"/>
      <c r="N2370" s="36">
        <f>IF($B2370="","",IF($C2370="SUPERSTORE","Superstore","DH"))</f>
        <v/>
      </c>
      <c r="O2370" s="36">
        <f>IF($B2370="","",IFERROR(VLOOKUP($B2370,Mapping!$A:$C,2,0),"Not Mapped"))</f>
        <v/>
      </c>
      <c r="P2370" s="36">
        <f>IF($B2370="","",IFERROR(VLOOKUP($B2370,Mapping!$A:$C,3,0),"Not Mapped"))</f>
        <v/>
      </c>
      <c r="Q2370" s="36">
        <f>IF($B2370="","",IFERROR(VLOOKUP($O2370,Leaders!$A:$B,2,0),"Not Mapped"))</f>
        <v/>
      </c>
      <c r="R2370" s="36">
        <f>IF($B2370="","",IF(COUNTIF(Exclusions!$A:$A,$B2370)&gt;0,"Yes","No"))</f>
        <v/>
      </c>
      <c r="S2370" s="38">
        <f>IF($B2370="","",MIN(1,DAY($A2370)/IF($N2370="Superstore",Settings!$B$5,Settings!$B$4)))</f>
        <v/>
      </c>
      <c r="T2370" s="38">
        <f>IF(OR($B2370="",$G2370="",$S2370=0),"",$G2370/$S2370)</f>
        <v/>
      </c>
      <c r="U2370" s="36">
        <f>IF($T2370="","",IF($T2370&lt;Settings!$B$8,"Critical",IF($T2370&lt;Settings!$B$9,"Semi Critical","Non Critical")))</f>
        <v/>
      </c>
      <c r="V2370" s="28" t="n"/>
      <c r="Z2370">
        <f>IF($B2370="","",IFERROR(VLOOKUP($B2370,'Plan HC for CCA'!$A:$B,2,0),""))</f>
        <v/>
      </c>
      <c r="AA2370">
        <f>IF(OR($B2370="",$Z2370=""),"",IF(N($M2370)&lt;$Z2370,"Delta","No Delta"))</f>
        <v/>
      </c>
      <c r="AB2370">
        <f>IF(OR($B2370="",$Z2370=""),"",MAX(0,$Z2370-N($M2370)))</f>
        <v/>
      </c>
      <c r="AC2370" s="46">
        <f>IF($B2370="","",IFERROR(INDEX('CCA Util %'!$H:$H,MATCH($B2370,'CCA Util %'!$E:$E,0)),""))</f>
        <v/>
      </c>
      <c r="AD2370">
        <f>IF($B2370="","",IFERROR(INDEX('CCA Util %'!$G:$G,MATCH($B2370,'CCA Util %'!$E:$E,0)),""))</f>
        <v/>
      </c>
      <c r="AE2370">
        <f>IF(OR($B2370="",$U2370=""),"",$U2370&amp;" &amp; "&amp;IF(OR($AD2370="",$AD2370=0),"Util NA",$AD2370&amp;" Util"))</f>
        <v/>
      </c>
    </row>
    <row r="2371" ht="15.75" customHeight="1" s="42">
      <c r="A2371" s="41" t="n"/>
      <c r="G2371" s="38" t="n"/>
      <c r="H2371" s="38" t="n"/>
      <c r="I2371" s="38" t="n"/>
      <c r="J2371" s="38" t="n"/>
      <c r="K2371" s="38" t="n"/>
      <c r="L2371" s="38" t="n"/>
      <c r="N2371" s="36">
        <f>IF($B2371="","",IF($C2371="SUPERSTORE","Superstore","DH"))</f>
        <v/>
      </c>
      <c r="O2371" s="36">
        <f>IF($B2371="","",IFERROR(VLOOKUP($B2371,Mapping!$A:$C,2,0),"Not Mapped"))</f>
        <v/>
      </c>
      <c r="P2371" s="36">
        <f>IF($B2371="","",IFERROR(VLOOKUP($B2371,Mapping!$A:$C,3,0),"Not Mapped"))</f>
        <v/>
      </c>
      <c r="Q2371" s="36">
        <f>IF($B2371="","",IFERROR(VLOOKUP($O2371,Leaders!$A:$B,2,0),"Not Mapped"))</f>
        <v/>
      </c>
      <c r="R2371" s="36">
        <f>IF($B2371="","",IF(COUNTIF(Exclusions!$A:$A,$B2371)&gt;0,"Yes","No"))</f>
        <v/>
      </c>
      <c r="S2371" s="38">
        <f>IF($B2371="","",MIN(1,DAY($A2371)/IF($N2371="Superstore",Settings!$B$5,Settings!$B$4)))</f>
        <v/>
      </c>
      <c r="T2371" s="38">
        <f>IF(OR($B2371="",$G2371="",$S2371=0),"",$G2371/$S2371)</f>
        <v/>
      </c>
      <c r="U2371" s="36">
        <f>IF($T2371="","",IF($T2371&lt;Settings!$B$8,"Critical",IF($T2371&lt;Settings!$B$9,"Semi Critical","Non Critical")))</f>
        <v/>
      </c>
      <c r="V2371" s="28" t="n"/>
      <c r="Z2371">
        <f>IF($B2371="","",IFERROR(VLOOKUP($B2371,'Plan HC for CCA'!$A:$B,2,0),""))</f>
        <v/>
      </c>
      <c r="AA2371">
        <f>IF(OR($B2371="",$Z2371=""),"",IF(N($M2371)&lt;$Z2371,"Delta","No Delta"))</f>
        <v/>
      </c>
      <c r="AB2371">
        <f>IF(OR($B2371="",$Z2371=""),"",MAX(0,$Z2371-N($M2371)))</f>
        <v/>
      </c>
      <c r="AC2371" s="46">
        <f>IF($B2371="","",IFERROR(INDEX('CCA Util %'!$H:$H,MATCH($B2371,'CCA Util %'!$E:$E,0)),""))</f>
        <v/>
      </c>
      <c r="AD2371">
        <f>IF($B2371="","",IFERROR(INDEX('CCA Util %'!$G:$G,MATCH($B2371,'CCA Util %'!$E:$E,0)),""))</f>
        <v/>
      </c>
      <c r="AE2371">
        <f>IF(OR($B2371="",$U2371=""),"",$U2371&amp;" &amp; "&amp;IF(OR($AD2371="",$AD2371=0),"Util NA",$AD2371&amp;" Util"))</f>
        <v/>
      </c>
    </row>
    <row r="2372" ht="15.75" customHeight="1" s="42">
      <c r="A2372" s="41" t="n"/>
      <c r="G2372" s="38" t="n"/>
      <c r="H2372" s="38" t="n"/>
      <c r="I2372" s="38" t="n"/>
      <c r="J2372" s="38" t="n"/>
      <c r="K2372" s="38" t="n"/>
      <c r="L2372" s="38" t="n"/>
      <c r="N2372" s="36">
        <f>IF($B2372="","",IF($C2372="SUPERSTORE","Superstore","DH"))</f>
        <v/>
      </c>
      <c r="O2372" s="36">
        <f>IF($B2372="","",IFERROR(VLOOKUP($B2372,Mapping!$A:$C,2,0),"Not Mapped"))</f>
        <v/>
      </c>
      <c r="P2372" s="36">
        <f>IF($B2372="","",IFERROR(VLOOKUP($B2372,Mapping!$A:$C,3,0),"Not Mapped"))</f>
        <v/>
      </c>
      <c r="Q2372" s="36">
        <f>IF($B2372="","",IFERROR(VLOOKUP($O2372,Leaders!$A:$B,2,0),"Not Mapped"))</f>
        <v/>
      </c>
      <c r="R2372" s="36">
        <f>IF($B2372="","",IF(COUNTIF(Exclusions!$A:$A,$B2372)&gt;0,"Yes","No"))</f>
        <v/>
      </c>
      <c r="S2372" s="38">
        <f>IF($B2372="","",MIN(1,DAY($A2372)/IF($N2372="Superstore",Settings!$B$5,Settings!$B$4)))</f>
        <v/>
      </c>
      <c r="T2372" s="38">
        <f>IF(OR($B2372="",$G2372="",$S2372=0),"",$G2372/$S2372)</f>
        <v/>
      </c>
      <c r="U2372" s="36">
        <f>IF($T2372="","",IF($T2372&lt;Settings!$B$8,"Critical",IF($T2372&lt;Settings!$B$9,"Semi Critical","Non Critical")))</f>
        <v/>
      </c>
      <c r="V2372" s="28" t="n"/>
      <c r="Z2372">
        <f>IF($B2372="","",IFERROR(VLOOKUP($B2372,'Plan HC for CCA'!$A:$B,2,0),""))</f>
        <v/>
      </c>
      <c r="AA2372">
        <f>IF(OR($B2372="",$Z2372=""),"",IF(N($M2372)&lt;$Z2372,"Delta","No Delta"))</f>
        <v/>
      </c>
      <c r="AB2372">
        <f>IF(OR($B2372="",$Z2372=""),"",MAX(0,$Z2372-N($M2372)))</f>
        <v/>
      </c>
      <c r="AC2372" s="46">
        <f>IF($B2372="","",IFERROR(INDEX('CCA Util %'!$H:$H,MATCH($B2372,'CCA Util %'!$E:$E,0)),""))</f>
        <v/>
      </c>
      <c r="AD2372">
        <f>IF($B2372="","",IFERROR(INDEX('CCA Util %'!$G:$G,MATCH($B2372,'CCA Util %'!$E:$E,0)),""))</f>
        <v/>
      </c>
      <c r="AE2372">
        <f>IF(OR($B2372="",$U2372=""),"",$U2372&amp;" &amp; "&amp;IF(OR($AD2372="",$AD2372=0),"Util NA",$AD2372&amp;" Util"))</f>
        <v/>
      </c>
    </row>
    <row r="2373" ht="15.75" customHeight="1" s="42">
      <c r="A2373" s="41" t="n"/>
      <c r="G2373" s="38" t="n"/>
      <c r="H2373" s="38" t="n"/>
      <c r="I2373" s="38" t="n"/>
      <c r="J2373" s="38" t="n"/>
      <c r="K2373" s="38" t="n"/>
      <c r="L2373" s="38" t="n"/>
      <c r="N2373" s="36">
        <f>IF($B2373="","",IF($C2373="SUPERSTORE","Superstore","DH"))</f>
        <v/>
      </c>
      <c r="O2373" s="36">
        <f>IF($B2373="","",IFERROR(VLOOKUP($B2373,Mapping!$A:$C,2,0),"Not Mapped"))</f>
        <v/>
      </c>
      <c r="P2373" s="36">
        <f>IF($B2373="","",IFERROR(VLOOKUP($B2373,Mapping!$A:$C,3,0),"Not Mapped"))</f>
        <v/>
      </c>
      <c r="Q2373" s="36">
        <f>IF($B2373="","",IFERROR(VLOOKUP($O2373,Leaders!$A:$B,2,0),"Not Mapped"))</f>
        <v/>
      </c>
      <c r="R2373" s="36">
        <f>IF($B2373="","",IF(COUNTIF(Exclusions!$A:$A,$B2373)&gt;0,"Yes","No"))</f>
        <v/>
      </c>
      <c r="S2373" s="38">
        <f>IF($B2373="","",MIN(1,DAY($A2373)/IF($N2373="Superstore",Settings!$B$5,Settings!$B$4)))</f>
        <v/>
      </c>
      <c r="T2373" s="38">
        <f>IF(OR($B2373="",$G2373="",$S2373=0),"",$G2373/$S2373)</f>
        <v/>
      </c>
      <c r="U2373" s="36">
        <f>IF($T2373="","",IF($T2373&lt;Settings!$B$8,"Critical",IF($T2373&lt;Settings!$B$9,"Semi Critical","Non Critical")))</f>
        <v/>
      </c>
      <c r="V2373" s="28" t="n"/>
      <c r="Z2373">
        <f>IF($B2373="","",IFERROR(VLOOKUP($B2373,'Plan HC for CCA'!$A:$B,2,0),""))</f>
        <v/>
      </c>
      <c r="AA2373">
        <f>IF(OR($B2373="",$Z2373=""),"",IF(N($M2373)&lt;$Z2373,"Delta","No Delta"))</f>
        <v/>
      </c>
      <c r="AB2373">
        <f>IF(OR($B2373="",$Z2373=""),"",MAX(0,$Z2373-N($M2373)))</f>
        <v/>
      </c>
      <c r="AC2373" s="46">
        <f>IF($B2373="","",IFERROR(INDEX('CCA Util %'!$H:$H,MATCH($B2373,'CCA Util %'!$E:$E,0)),""))</f>
        <v/>
      </c>
      <c r="AD2373">
        <f>IF($B2373="","",IFERROR(INDEX('CCA Util %'!$G:$G,MATCH($B2373,'CCA Util %'!$E:$E,0)),""))</f>
        <v/>
      </c>
      <c r="AE2373">
        <f>IF(OR($B2373="",$U2373=""),"",$U2373&amp;" &amp; "&amp;IF(OR($AD2373="",$AD2373=0),"Util NA",$AD2373&amp;" Util"))</f>
        <v/>
      </c>
    </row>
    <row r="2374" ht="15.75" customHeight="1" s="42">
      <c r="A2374" s="41" t="n"/>
      <c r="G2374" s="38" t="n"/>
      <c r="H2374" s="38" t="n"/>
      <c r="I2374" s="38" t="n"/>
      <c r="J2374" s="38" t="n"/>
      <c r="K2374" s="38" t="n"/>
      <c r="L2374" s="38" t="n"/>
      <c r="N2374" s="36">
        <f>IF($B2374="","",IF($C2374="SUPERSTORE","Superstore","DH"))</f>
        <v/>
      </c>
      <c r="O2374" s="36">
        <f>IF($B2374="","",IFERROR(VLOOKUP($B2374,Mapping!$A:$C,2,0),"Not Mapped"))</f>
        <v/>
      </c>
      <c r="P2374" s="36">
        <f>IF($B2374="","",IFERROR(VLOOKUP($B2374,Mapping!$A:$C,3,0),"Not Mapped"))</f>
        <v/>
      </c>
      <c r="Q2374" s="36">
        <f>IF($B2374="","",IFERROR(VLOOKUP($O2374,Leaders!$A:$B,2,0),"Not Mapped"))</f>
        <v/>
      </c>
      <c r="R2374" s="36">
        <f>IF($B2374="","",IF(COUNTIF(Exclusions!$A:$A,$B2374)&gt;0,"Yes","No"))</f>
        <v/>
      </c>
      <c r="S2374" s="38">
        <f>IF($B2374="","",MIN(1,DAY($A2374)/IF($N2374="Superstore",Settings!$B$5,Settings!$B$4)))</f>
        <v/>
      </c>
      <c r="T2374" s="38">
        <f>IF(OR($B2374="",$G2374="",$S2374=0),"",$G2374/$S2374)</f>
        <v/>
      </c>
      <c r="U2374" s="36">
        <f>IF($T2374="","",IF($T2374&lt;Settings!$B$8,"Critical",IF($T2374&lt;Settings!$B$9,"Semi Critical","Non Critical")))</f>
        <v/>
      </c>
      <c r="V2374" s="28" t="n"/>
      <c r="Z2374">
        <f>IF($B2374="","",IFERROR(VLOOKUP($B2374,'Plan HC for CCA'!$A:$B,2,0),""))</f>
        <v/>
      </c>
      <c r="AA2374">
        <f>IF(OR($B2374="",$Z2374=""),"",IF(N($M2374)&lt;$Z2374,"Delta","No Delta"))</f>
        <v/>
      </c>
      <c r="AB2374">
        <f>IF(OR($B2374="",$Z2374=""),"",MAX(0,$Z2374-N($M2374)))</f>
        <v/>
      </c>
      <c r="AC2374" s="46">
        <f>IF($B2374="","",IFERROR(INDEX('CCA Util %'!$H:$H,MATCH($B2374,'CCA Util %'!$E:$E,0)),""))</f>
        <v/>
      </c>
      <c r="AD2374">
        <f>IF($B2374="","",IFERROR(INDEX('CCA Util %'!$G:$G,MATCH($B2374,'CCA Util %'!$E:$E,0)),""))</f>
        <v/>
      </c>
      <c r="AE2374">
        <f>IF(OR($B2374="",$U2374=""),"",$U2374&amp;" &amp; "&amp;IF(OR($AD2374="",$AD2374=0),"Util NA",$AD2374&amp;" Util"))</f>
        <v/>
      </c>
    </row>
    <row r="2375" ht="15.75" customHeight="1" s="42">
      <c r="A2375" s="41" t="n"/>
      <c r="G2375" s="38" t="n"/>
      <c r="H2375" s="38" t="n"/>
      <c r="I2375" s="38" t="n"/>
      <c r="J2375" s="38" t="n"/>
      <c r="K2375" s="38" t="n"/>
      <c r="L2375" s="38" t="n"/>
      <c r="N2375" s="36">
        <f>IF($B2375="","",IF($C2375="SUPERSTORE","Superstore","DH"))</f>
        <v/>
      </c>
      <c r="O2375" s="36">
        <f>IF($B2375="","",IFERROR(VLOOKUP($B2375,Mapping!$A:$C,2,0),"Not Mapped"))</f>
        <v/>
      </c>
      <c r="P2375" s="36">
        <f>IF($B2375="","",IFERROR(VLOOKUP($B2375,Mapping!$A:$C,3,0),"Not Mapped"))</f>
        <v/>
      </c>
      <c r="Q2375" s="36">
        <f>IF($B2375="","",IFERROR(VLOOKUP($O2375,Leaders!$A:$B,2,0),"Not Mapped"))</f>
        <v/>
      </c>
      <c r="R2375" s="36">
        <f>IF($B2375="","",IF(COUNTIF(Exclusions!$A:$A,$B2375)&gt;0,"Yes","No"))</f>
        <v/>
      </c>
      <c r="S2375" s="38">
        <f>IF($B2375="","",MIN(1,DAY($A2375)/IF($N2375="Superstore",Settings!$B$5,Settings!$B$4)))</f>
        <v/>
      </c>
      <c r="T2375" s="38">
        <f>IF(OR($B2375="",$G2375="",$S2375=0),"",$G2375/$S2375)</f>
        <v/>
      </c>
      <c r="U2375" s="36">
        <f>IF($T2375="","",IF($T2375&lt;Settings!$B$8,"Critical",IF($T2375&lt;Settings!$B$9,"Semi Critical","Non Critical")))</f>
        <v/>
      </c>
      <c r="V2375" s="28" t="n"/>
      <c r="Z2375">
        <f>IF($B2375="","",IFERROR(VLOOKUP($B2375,'Plan HC for CCA'!$A:$B,2,0),""))</f>
        <v/>
      </c>
      <c r="AA2375">
        <f>IF(OR($B2375="",$Z2375=""),"",IF(N($M2375)&lt;$Z2375,"Delta","No Delta"))</f>
        <v/>
      </c>
      <c r="AB2375">
        <f>IF(OR($B2375="",$Z2375=""),"",MAX(0,$Z2375-N($M2375)))</f>
        <v/>
      </c>
      <c r="AC2375" s="46">
        <f>IF($B2375="","",IFERROR(INDEX('CCA Util %'!$H:$H,MATCH($B2375,'CCA Util %'!$E:$E,0)),""))</f>
        <v/>
      </c>
      <c r="AD2375">
        <f>IF($B2375="","",IFERROR(INDEX('CCA Util %'!$G:$G,MATCH($B2375,'CCA Util %'!$E:$E,0)),""))</f>
        <v/>
      </c>
      <c r="AE2375">
        <f>IF(OR($B2375="",$U2375=""),"",$U2375&amp;" &amp; "&amp;IF(OR($AD2375="",$AD2375=0),"Util NA",$AD2375&amp;" Util"))</f>
        <v/>
      </c>
    </row>
    <row r="2376" ht="15.75" customHeight="1" s="42">
      <c r="A2376" s="41" t="n"/>
      <c r="G2376" s="38" t="n"/>
      <c r="H2376" s="38" t="n"/>
      <c r="I2376" s="38" t="n"/>
      <c r="J2376" s="38" t="n"/>
      <c r="K2376" s="38" t="n"/>
      <c r="L2376" s="38" t="n"/>
      <c r="N2376" s="36">
        <f>IF($B2376="","",IF($C2376="SUPERSTORE","Superstore","DH"))</f>
        <v/>
      </c>
      <c r="O2376" s="36">
        <f>IF($B2376="","",IFERROR(VLOOKUP($B2376,Mapping!$A:$C,2,0),"Not Mapped"))</f>
        <v/>
      </c>
      <c r="P2376" s="36">
        <f>IF($B2376="","",IFERROR(VLOOKUP($B2376,Mapping!$A:$C,3,0),"Not Mapped"))</f>
        <v/>
      </c>
      <c r="Q2376" s="36">
        <f>IF($B2376="","",IFERROR(VLOOKUP($O2376,Leaders!$A:$B,2,0),"Not Mapped"))</f>
        <v/>
      </c>
      <c r="R2376" s="36">
        <f>IF($B2376="","",IF(COUNTIF(Exclusions!$A:$A,$B2376)&gt;0,"Yes","No"))</f>
        <v/>
      </c>
      <c r="S2376" s="38">
        <f>IF($B2376="","",MIN(1,DAY($A2376)/IF($N2376="Superstore",Settings!$B$5,Settings!$B$4)))</f>
        <v/>
      </c>
      <c r="T2376" s="38">
        <f>IF(OR($B2376="",$G2376="",$S2376=0),"",$G2376/$S2376)</f>
        <v/>
      </c>
      <c r="U2376" s="36">
        <f>IF($T2376="","",IF($T2376&lt;Settings!$B$8,"Critical",IF($T2376&lt;Settings!$B$9,"Semi Critical","Non Critical")))</f>
        <v/>
      </c>
      <c r="V2376" s="28" t="n"/>
      <c r="Z2376">
        <f>IF($B2376="","",IFERROR(VLOOKUP($B2376,'Plan HC for CCA'!$A:$B,2,0),""))</f>
        <v/>
      </c>
      <c r="AA2376">
        <f>IF(OR($B2376="",$Z2376=""),"",IF(N($M2376)&lt;$Z2376,"Delta","No Delta"))</f>
        <v/>
      </c>
      <c r="AB2376">
        <f>IF(OR($B2376="",$Z2376=""),"",MAX(0,$Z2376-N($M2376)))</f>
        <v/>
      </c>
      <c r="AC2376" s="46">
        <f>IF($B2376="","",IFERROR(INDEX('CCA Util %'!$H:$H,MATCH($B2376,'CCA Util %'!$E:$E,0)),""))</f>
        <v/>
      </c>
      <c r="AD2376">
        <f>IF($B2376="","",IFERROR(INDEX('CCA Util %'!$G:$G,MATCH($B2376,'CCA Util %'!$E:$E,0)),""))</f>
        <v/>
      </c>
      <c r="AE2376">
        <f>IF(OR($B2376="",$U2376=""),"",$U2376&amp;" &amp; "&amp;IF(OR($AD2376="",$AD2376=0),"Util NA",$AD2376&amp;" Util"))</f>
        <v/>
      </c>
    </row>
    <row r="2377" ht="15.75" customHeight="1" s="42">
      <c r="A2377" s="41" t="n"/>
      <c r="G2377" s="38" t="n"/>
      <c r="H2377" s="38" t="n"/>
      <c r="I2377" s="38" t="n"/>
      <c r="J2377" s="38" t="n"/>
      <c r="K2377" s="38" t="n"/>
      <c r="L2377" s="38" t="n"/>
      <c r="N2377" s="36">
        <f>IF($B2377="","",IF($C2377="SUPERSTORE","Superstore","DH"))</f>
        <v/>
      </c>
      <c r="O2377" s="36">
        <f>IF($B2377="","",IFERROR(VLOOKUP($B2377,Mapping!$A:$C,2,0),"Not Mapped"))</f>
        <v/>
      </c>
      <c r="P2377" s="36">
        <f>IF($B2377="","",IFERROR(VLOOKUP($B2377,Mapping!$A:$C,3,0),"Not Mapped"))</f>
        <v/>
      </c>
      <c r="Q2377" s="36">
        <f>IF($B2377="","",IFERROR(VLOOKUP($O2377,Leaders!$A:$B,2,0),"Not Mapped"))</f>
        <v/>
      </c>
      <c r="R2377" s="36">
        <f>IF($B2377="","",IF(COUNTIF(Exclusions!$A:$A,$B2377)&gt;0,"Yes","No"))</f>
        <v/>
      </c>
      <c r="S2377" s="38">
        <f>IF($B2377="","",MIN(1,DAY($A2377)/IF($N2377="Superstore",Settings!$B$5,Settings!$B$4)))</f>
        <v/>
      </c>
      <c r="T2377" s="38">
        <f>IF(OR($B2377="",$G2377="",$S2377=0),"",$G2377/$S2377)</f>
        <v/>
      </c>
      <c r="U2377" s="36">
        <f>IF($T2377="","",IF($T2377&lt;Settings!$B$8,"Critical",IF($T2377&lt;Settings!$B$9,"Semi Critical","Non Critical")))</f>
        <v/>
      </c>
      <c r="V2377" s="28" t="n"/>
      <c r="Z2377">
        <f>IF($B2377="","",IFERROR(VLOOKUP($B2377,'Plan HC for CCA'!$A:$B,2,0),""))</f>
        <v/>
      </c>
      <c r="AA2377">
        <f>IF(OR($B2377="",$Z2377=""),"",IF(N($M2377)&lt;$Z2377,"Delta","No Delta"))</f>
        <v/>
      </c>
      <c r="AB2377">
        <f>IF(OR($B2377="",$Z2377=""),"",MAX(0,$Z2377-N($M2377)))</f>
        <v/>
      </c>
      <c r="AC2377" s="46">
        <f>IF($B2377="","",IFERROR(INDEX('CCA Util %'!$H:$H,MATCH($B2377,'CCA Util %'!$E:$E,0)),""))</f>
        <v/>
      </c>
      <c r="AD2377">
        <f>IF($B2377="","",IFERROR(INDEX('CCA Util %'!$G:$G,MATCH($B2377,'CCA Util %'!$E:$E,0)),""))</f>
        <v/>
      </c>
      <c r="AE2377">
        <f>IF(OR($B2377="",$U2377=""),"",$U2377&amp;" &amp; "&amp;IF(OR($AD2377="",$AD2377=0),"Util NA",$AD2377&amp;" Util"))</f>
        <v/>
      </c>
    </row>
    <row r="2378" ht="15.75" customHeight="1" s="42">
      <c r="A2378" s="41" t="n"/>
      <c r="G2378" s="38" t="n"/>
      <c r="H2378" s="38" t="n"/>
      <c r="I2378" s="38" t="n"/>
      <c r="J2378" s="38" t="n"/>
      <c r="K2378" s="38" t="n"/>
      <c r="L2378" s="38" t="n"/>
      <c r="N2378" s="36">
        <f>IF($B2378="","",IF($C2378="SUPERSTORE","Superstore","DH"))</f>
        <v/>
      </c>
      <c r="O2378" s="36">
        <f>IF($B2378="","",IFERROR(VLOOKUP($B2378,Mapping!$A:$C,2,0),"Not Mapped"))</f>
        <v/>
      </c>
      <c r="P2378" s="36">
        <f>IF($B2378="","",IFERROR(VLOOKUP($B2378,Mapping!$A:$C,3,0),"Not Mapped"))</f>
        <v/>
      </c>
      <c r="Q2378" s="36">
        <f>IF($B2378="","",IFERROR(VLOOKUP($O2378,Leaders!$A:$B,2,0),"Not Mapped"))</f>
        <v/>
      </c>
      <c r="R2378" s="36">
        <f>IF($B2378="","",IF(COUNTIF(Exclusions!$A:$A,$B2378)&gt;0,"Yes","No"))</f>
        <v/>
      </c>
      <c r="S2378" s="38">
        <f>IF($B2378="","",MIN(1,DAY($A2378)/IF($N2378="Superstore",Settings!$B$5,Settings!$B$4)))</f>
        <v/>
      </c>
      <c r="T2378" s="38">
        <f>IF(OR($B2378="",$G2378="",$S2378=0),"",$G2378/$S2378)</f>
        <v/>
      </c>
      <c r="U2378" s="36">
        <f>IF($T2378="","",IF($T2378&lt;Settings!$B$8,"Critical",IF($T2378&lt;Settings!$B$9,"Semi Critical","Non Critical")))</f>
        <v/>
      </c>
      <c r="V2378" s="28" t="n"/>
      <c r="Z2378">
        <f>IF($B2378="","",IFERROR(VLOOKUP($B2378,'Plan HC for CCA'!$A:$B,2,0),""))</f>
        <v/>
      </c>
      <c r="AA2378">
        <f>IF(OR($B2378="",$Z2378=""),"",IF(N($M2378)&lt;$Z2378,"Delta","No Delta"))</f>
        <v/>
      </c>
      <c r="AB2378">
        <f>IF(OR($B2378="",$Z2378=""),"",MAX(0,$Z2378-N($M2378)))</f>
        <v/>
      </c>
      <c r="AC2378" s="46">
        <f>IF($B2378="","",IFERROR(INDEX('CCA Util %'!$H:$H,MATCH($B2378,'CCA Util %'!$E:$E,0)),""))</f>
        <v/>
      </c>
      <c r="AD2378">
        <f>IF($B2378="","",IFERROR(INDEX('CCA Util %'!$G:$G,MATCH($B2378,'CCA Util %'!$E:$E,0)),""))</f>
        <v/>
      </c>
      <c r="AE2378">
        <f>IF(OR($B2378="",$U2378=""),"",$U2378&amp;" &amp; "&amp;IF(OR($AD2378="",$AD2378=0),"Util NA",$AD2378&amp;" Util"))</f>
        <v/>
      </c>
    </row>
    <row r="2379" ht="15.75" customHeight="1" s="42">
      <c r="A2379" s="41" t="n"/>
      <c r="G2379" s="38" t="n"/>
      <c r="H2379" s="38" t="n"/>
      <c r="I2379" s="38" t="n"/>
      <c r="J2379" s="38" t="n"/>
      <c r="K2379" s="38" t="n"/>
      <c r="L2379" s="38" t="n"/>
      <c r="N2379" s="36">
        <f>IF($B2379="","",IF($C2379="SUPERSTORE","Superstore","DH"))</f>
        <v/>
      </c>
      <c r="O2379" s="36">
        <f>IF($B2379="","",IFERROR(VLOOKUP($B2379,Mapping!$A:$C,2,0),"Not Mapped"))</f>
        <v/>
      </c>
      <c r="P2379" s="36">
        <f>IF($B2379="","",IFERROR(VLOOKUP($B2379,Mapping!$A:$C,3,0),"Not Mapped"))</f>
        <v/>
      </c>
      <c r="Q2379" s="36">
        <f>IF($B2379="","",IFERROR(VLOOKUP($O2379,Leaders!$A:$B,2,0),"Not Mapped"))</f>
        <v/>
      </c>
      <c r="R2379" s="36">
        <f>IF($B2379="","",IF(COUNTIF(Exclusions!$A:$A,$B2379)&gt;0,"Yes","No"))</f>
        <v/>
      </c>
      <c r="S2379" s="38">
        <f>IF($B2379="","",MIN(1,DAY($A2379)/IF($N2379="Superstore",Settings!$B$5,Settings!$B$4)))</f>
        <v/>
      </c>
      <c r="T2379" s="38">
        <f>IF(OR($B2379="",$G2379="",$S2379=0),"",$G2379/$S2379)</f>
        <v/>
      </c>
      <c r="U2379" s="36">
        <f>IF($T2379="","",IF($T2379&lt;Settings!$B$8,"Critical",IF($T2379&lt;Settings!$B$9,"Semi Critical","Non Critical")))</f>
        <v/>
      </c>
      <c r="V2379" s="28" t="n"/>
      <c r="Z2379">
        <f>IF($B2379="","",IFERROR(VLOOKUP($B2379,'Plan HC for CCA'!$A:$B,2,0),""))</f>
        <v/>
      </c>
      <c r="AA2379">
        <f>IF(OR($B2379="",$Z2379=""),"",IF(N($M2379)&lt;$Z2379,"Delta","No Delta"))</f>
        <v/>
      </c>
      <c r="AB2379">
        <f>IF(OR($B2379="",$Z2379=""),"",MAX(0,$Z2379-N($M2379)))</f>
        <v/>
      </c>
      <c r="AC2379" s="46">
        <f>IF($B2379="","",IFERROR(INDEX('CCA Util %'!$H:$H,MATCH($B2379,'CCA Util %'!$E:$E,0)),""))</f>
        <v/>
      </c>
      <c r="AD2379">
        <f>IF($B2379="","",IFERROR(INDEX('CCA Util %'!$G:$G,MATCH($B2379,'CCA Util %'!$E:$E,0)),""))</f>
        <v/>
      </c>
      <c r="AE2379">
        <f>IF(OR($B2379="",$U2379=""),"",$U2379&amp;" &amp; "&amp;IF(OR($AD2379="",$AD2379=0),"Util NA",$AD2379&amp;" Util"))</f>
        <v/>
      </c>
    </row>
    <row r="2380" ht="15.75" customHeight="1" s="42">
      <c r="A2380" s="41" t="n"/>
      <c r="G2380" s="38" t="n"/>
      <c r="H2380" s="38" t="n"/>
      <c r="I2380" s="38" t="n"/>
      <c r="J2380" s="38" t="n"/>
      <c r="K2380" s="38" t="n"/>
      <c r="L2380" s="38" t="n"/>
      <c r="N2380" s="36">
        <f>IF($B2380="","",IF($C2380="SUPERSTORE","Superstore","DH"))</f>
        <v/>
      </c>
      <c r="O2380" s="36">
        <f>IF($B2380="","",IFERROR(VLOOKUP($B2380,Mapping!$A:$C,2,0),"Not Mapped"))</f>
        <v/>
      </c>
      <c r="P2380" s="36">
        <f>IF($B2380="","",IFERROR(VLOOKUP($B2380,Mapping!$A:$C,3,0),"Not Mapped"))</f>
        <v/>
      </c>
      <c r="Q2380" s="36">
        <f>IF($B2380="","",IFERROR(VLOOKUP($O2380,Leaders!$A:$B,2,0),"Not Mapped"))</f>
        <v/>
      </c>
      <c r="R2380" s="36">
        <f>IF($B2380="","",IF(COUNTIF(Exclusions!$A:$A,$B2380)&gt;0,"Yes","No"))</f>
        <v/>
      </c>
      <c r="S2380" s="38">
        <f>IF($B2380="","",MIN(1,DAY($A2380)/IF($N2380="Superstore",Settings!$B$5,Settings!$B$4)))</f>
        <v/>
      </c>
      <c r="T2380" s="38">
        <f>IF(OR($B2380="",$G2380="",$S2380=0),"",$G2380/$S2380)</f>
        <v/>
      </c>
      <c r="U2380" s="36">
        <f>IF($T2380="","",IF($T2380&lt;Settings!$B$8,"Critical",IF($T2380&lt;Settings!$B$9,"Semi Critical","Non Critical")))</f>
        <v/>
      </c>
      <c r="V2380" s="28" t="n"/>
      <c r="Z2380">
        <f>IF($B2380="","",IFERROR(VLOOKUP($B2380,'Plan HC for CCA'!$A:$B,2,0),""))</f>
        <v/>
      </c>
      <c r="AA2380">
        <f>IF(OR($B2380="",$Z2380=""),"",IF(N($M2380)&lt;$Z2380,"Delta","No Delta"))</f>
        <v/>
      </c>
      <c r="AB2380">
        <f>IF(OR($B2380="",$Z2380=""),"",MAX(0,$Z2380-N($M2380)))</f>
        <v/>
      </c>
      <c r="AC2380" s="46">
        <f>IF($B2380="","",IFERROR(INDEX('CCA Util %'!$H:$H,MATCH($B2380,'CCA Util %'!$E:$E,0)),""))</f>
        <v/>
      </c>
      <c r="AD2380">
        <f>IF($B2380="","",IFERROR(INDEX('CCA Util %'!$G:$G,MATCH($B2380,'CCA Util %'!$E:$E,0)),""))</f>
        <v/>
      </c>
      <c r="AE2380">
        <f>IF(OR($B2380="",$U2380=""),"",$U2380&amp;" &amp; "&amp;IF(OR($AD2380="",$AD2380=0),"Util NA",$AD2380&amp;" Util"))</f>
        <v/>
      </c>
    </row>
    <row r="2381" ht="15.75" customHeight="1" s="42">
      <c r="A2381" s="41" t="n"/>
      <c r="G2381" s="38" t="n"/>
      <c r="H2381" s="38" t="n"/>
      <c r="I2381" s="38" t="n"/>
      <c r="J2381" s="38" t="n"/>
      <c r="K2381" s="38" t="n"/>
      <c r="L2381" s="38" t="n"/>
      <c r="N2381" s="36">
        <f>IF($B2381="","",IF($C2381="SUPERSTORE","Superstore","DH"))</f>
        <v/>
      </c>
      <c r="O2381" s="36">
        <f>IF($B2381="","",IFERROR(VLOOKUP($B2381,Mapping!$A:$C,2,0),"Not Mapped"))</f>
        <v/>
      </c>
      <c r="P2381" s="36">
        <f>IF($B2381="","",IFERROR(VLOOKUP($B2381,Mapping!$A:$C,3,0),"Not Mapped"))</f>
        <v/>
      </c>
      <c r="Q2381" s="36">
        <f>IF($B2381="","",IFERROR(VLOOKUP($O2381,Leaders!$A:$B,2,0),"Not Mapped"))</f>
        <v/>
      </c>
      <c r="R2381" s="36">
        <f>IF($B2381="","",IF(COUNTIF(Exclusions!$A:$A,$B2381)&gt;0,"Yes","No"))</f>
        <v/>
      </c>
      <c r="S2381" s="38">
        <f>IF($B2381="","",MIN(1,DAY($A2381)/IF($N2381="Superstore",Settings!$B$5,Settings!$B$4)))</f>
        <v/>
      </c>
      <c r="T2381" s="38">
        <f>IF(OR($B2381="",$G2381="",$S2381=0),"",$G2381/$S2381)</f>
        <v/>
      </c>
      <c r="U2381" s="36">
        <f>IF($T2381="","",IF($T2381&lt;Settings!$B$8,"Critical",IF($T2381&lt;Settings!$B$9,"Semi Critical","Non Critical")))</f>
        <v/>
      </c>
      <c r="V2381" s="28" t="n"/>
      <c r="Z2381">
        <f>IF($B2381="","",IFERROR(VLOOKUP($B2381,'Plan HC for CCA'!$A:$B,2,0),""))</f>
        <v/>
      </c>
      <c r="AA2381">
        <f>IF(OR($B2381="",$Z2381=""),"",IF(N($M2381)&lt;$Z2381,"Delta","No Delta"))</f>
        <v/>
      </c>
      <c r="AB2381">
        <f>IF(OR($B2381="",$Z2381=""),"",MAX(0,$Z2381-N($M2381)))</f>
        <v/>
      </c>
      <c r="AC2381" s="46">
        <f>IF($B2381="","",IFERROR(INDEX('CCA Util %'!$H:$H,MATCH($B2381,'CCA Util %'!$E:$E,0)),""))</f>
        <v/>
      </c>
      <c r="AD2381">
        <f>IF($B2381="","",IFERROR(INDEX('CCA Util %'!$G:$G,MATCH($B2381,'CCA Util %'!$E:$E,0)),""))</f>
        <v/>
      </c>
      <c r="AE2381">
        <f>IF(OR($B2381="",$U2381=""),"",$U2381&amp;" &amp; "&amp;IF(OR($AD2381="",$AD2381=0),"Util NA",$AD2381&amp;" Util"))</f>
        <v/>
      </c>
    </row>
    <row r="2382" ht="15.75" customHeight="1" s="42">
      <c r="A2382" s="41" t="n"/>
      <c r="G2382" s="38" t="n"/>
      <c r="H2382" s="38" t="n"/>
      <c r="I2382" s="38" t="n"/>
      <c r="J2382" s="38" t="n"/>
      <c r="K2382" s="38" t="n"/>
      <c r="L2382" s="38" t="n"/>
      <c r="N2382" s="36">
        <f>IF($B2382="","",IF($C2382="SUPERSTORE","Superstore","DH"))</f>
        <v/>
      </c>
      <c r="O2382" s="36">
        <f>IF($B2382="","",IFERROR(VLOOKUP($B2382,Mapping!$A:$C,2,0),"Not Mapped"))</f>
        <v/>
      </c>
      <c r="P2382" s="36">
        <f>IF($B2382="","",IFERROR(VLOOKUP($B2382,Mapping!$A:$C,3,0),"Not Mapped"))</f>
        <v/>
      </c>
      <c r="Q2382" s="36">
        <f>IF($B2382="","",IFERROR(VLOOKUP($O2382,Leaders!$A:$B,2,0),"Not Mapped"))</f>
        <v/>
      </c>
      <c r="R2382" s="36">
        <f>IF($B2382="","",IF(COUNTIF(Exclusions!$A:$A,$B2382)&gt;0,"Yes","No"))</f>
        <v/>
      </c>
      <c r="S2382" s="38">
        <f>IF($B2382="","",MIN(1,DAY($A2382)/IF($N2382="Superstore",Settings!$B$5,Settings!$B$4)))</f>
        <v/>
      </c>
      <c r="T2382" s="38">
        <f>IF(OR($B2382="",$G2382="",$S2382=0),"",$G2382/$S2382)</f>
        <v/>
      </c>
      <c r="U2382" s="36">
        <f>IF($T2382="","",IF($T2382&lt;Settings!$B$8,"Critical",IF($T2382&lt;Settings!$B$9,"Semi Critical","Non Critical")))</f>
        <v/>
      </c>
      <c r="V2382" s="28" t="n"/>
      <c r="Z2382">
        <f>IF($B2382="","",IFERROR(VLOOKUP($B2382,'Plan HC for CCA'!$A:$B,2,0),""))</f>
        <v/>
      </c>
      <c r="AA2382">
        <f>IF(OR($B2382="",$Z2382=""),"",IF(N($M2382)&lt;$Z2382,"Delta","No Delta"))</f>
        <v/>
      </c>
      <c r="AB2382">
        <f>IF(OR($B2382="",$Z2382=""),"",MAX(0,$Z2382-N($M2382)))</f>
        <v/>
      </c>
      <c r="AC2382" s="46">
        <f>IF($B2382="","",IFERROR(INDEX('CCA Util %'!$H:$H,MATCH($B2382,'CCA Util %'!$E:$E,0)),""))</f>
        <v/>
      </c>
      <c r="AD2382">
        <f>IF($B2382="","",IFERROR(INDEX('CCA Util %'!$G:$G,MATCH($B2382,'CCA Util %'!$E:$E,0)),""))</f>
        <v/>
      </c>
      <c r="AE2382">
        <f>IF(OR($B2382="",$U2382=""),"",$U2382&amp;" &amp; "&amp;IF(OR($AD2382="",$AD2382=0),"Util NA",$AD2382&amp;" Util"))</f>
        <v/>
      </c>
    </row>
    <row r="2383" ht="15.75" customHeight="1" s="42">
      <c r="A2383" s="41" t="n"/>
      <c r="G2383" s="38" t="n"/>
      <c r="H2383" s="38" t="n"/>
      <c r="I2383" s="38" t="n"/>
      <c r="J2383" s="38" t="n"/>
      <c r="K2383" s="38" t="n"/>
      <c r="L2383" s="38" t="n"/>
      <c r="N2383" s="36">
        <f>IF($B2383="","",IF($C2383="SUPERSTORE","Superstore","DH"))</f>
        <v/>
      </c>
      <c r="O2383" s="36">
        <f>IF($B2383="","",IFERROR(VLOOKUP($B2383,Mapping!$A:$C,2,0),"Not Mapped"))</f>
        <v/>
      </c>
      <c r="P2383" s="36">
        <f>IF($B2383="","",IFERROR(VLOOKUP($B2383,Mapping!$A:$C,3,0),"Not Mapped"))</f>
        <v/>
      </c>
      <c r="Q2383" s="36">
        <f>IF($B2383="","",IFERROR(VLOOKUP($O2383,Leaders!$A:$B,2,0),"Not Mapped"))</f>
        <v/>
      </c>
      <c r="R2383" s="36">
        <f>IF($B2383="","",IF(COUNTIF(Exclusions!$A:$A,$B2383)&gt;0,"Yes","No"))</f>
        <v/>
      </c>
      <c r="S2383" s="38">
        <f>IF($B2383="","",MIN(1,DAY($A2383)/IF($N2383="Superstore",Settings!$B$5,Settings!$B$4)))</f>
        <v/>
      </c>
      <c r="T2383" s="38">
        <f>IF(OR($B2383="",$G2383="",$S2383=0),"",$G2383/$S2383)</f>
        <v/>
      </c>
      <c r="U2383" s="36">
        <f>IF($T2383="","",IF($T2383&lt;Settings!$B$8,"Critical",IF($T2383&lt;Settings!$B$9,"Semi Critical","Non Critical")))</f>
        <v/>
      </c>
      <c r="V2383" s="28" t="n"/>
      <c r="Z2383">
        <f>IF($B2383="","",IFERROR(VLOOKUP($B2383,'Plan HC for CCA'!$A:$B,2,0),""))</f>
        <v/>
      </c>
      <c r="AA2383">
        <f>IF(OR($B2383="",$Z2383=""),"",IF(N($M2383)&lt;$Z2383,"Delta","No Delta"))</f>
        <v/>
      </c>
      <c r="AB2383">
        <f>IF(OR($B2383="",$Z2383=""),"",MAX(0,$Z2383-N($M2383)))</f>
        <v/>
      </c>
      <c r="AC2383" s="46">
        <f>IF($B2383="","",IFERROR(INDEX('CCA Util %'!$H:$H,MATCH($B2383,'CCA Util %'!$E:$E,0)),""))</f>
        <v/>
      </c>
      <c r="AD2383">
        <f>IF($B2383="","",IFERROR(INDEX('CCA Util %'!$G:$G,MATCH($B2383,'CCA Util %'!$E:$E,0)),""))</f>
        <v/>
      </c>
      <c r="AE2383">
        <f>IF(OR($B2383="",$U2383=""),"",$U2383&amp;" &amp; "&amp;IF(OR($AD2383="",$AD2383=0),"Util NA",$AD2383&amp;" Util"))</f>
        <v/>
      </c>
    </row>
    <row r="2384" ht="15.75" customHeight="1" s="42">
      <c r="A2384" s="41" t="n"/>
      <c r="G2384" s="38" t="n"/>
      <c r="H2384" s="38" t="n"/>
      <c r="I2384" s="38" t="n"/>
      <c r="J2384" s="38" t="n"/>
      <c r="K2384" s="38" t="n"/>
      <c r="L2384" s="38" t="n"/>
      <c r="N2384" s="36">
        <f>IF($B2384="","",IF($C2384="SUPERSTORE","Superstore","DH"))</f>
        <v/>
      </c>
      <c r="O2384" s="36">
        <f>IF($B2384="","",IFERROR(VLOOKUP($B2384,Mapping!$A:$C,2,0),"Not Mapped"))</f>
        <v/>
      </c>
      <c r="P2384" s="36">
        <f>IF($B2384="","",IFERROR(VLOOKUP($B2384,Mapping!$A:$C,3,0),"Not Mapped"))</f>
        <v/>
      </c>
      <c r="Q2384" s="36">
        <f>IF($B2384="","",IFERROR(VLOOKUP($O2384,Leaders!$A:$B,2,0),"Not Mapped"))</f>
        <v/>
      </c>
      <c r="R2384" s="36">
        <f>IF($B2384="","",IF(COUNTIF(Exclusions!$A:$A,$B2384)&gt;0,"Yes","No"))</f>
        <v/>
      </c>
      <c r="S2384" s="38">
        <f>IF($B2384="","",MIN(1,DAY($A2384)/IF($N2384="Superstore",Settings!$B$5,Settings!$B$4)))</f>
        <v/>
      </c>
      <c r="T2384" s="38">
        <f>IF(OR($B2384="",$G2384="",$S2384=0),"",$G2384/$S2384)</f>
        <v/>
      </c>
      <c r="U2384" s="36">
        <f>IF($T2384="","",IF($T2384&lt;Settings!$B$8,"Critical",IF($T2384&lt;Settings!$B$9,"Semi Critical","Non Critical")))</f>
        <v/>
      </c>
      <c r="V2384" s="28" t="n"/>
      <c r="Z2384">
        <f>IF($B2384="","",IFERROR(VLOOKUP($B2384,'Plan HC for CCA'!$A:$B,2,0),""))</f>
        <v/>
      </c>
      <c r="AA2384">
        <f>IF(OR($B2384="",$Z2384=""),"",IF(N($M2384)&lt;$Z2384,"Delta","No Delta"))</f>
        <v/>
      </c>
      <c r="AB2384">
        <f>IF(OR($B2384="",$Z2384=""),"",MAX(0,$Z2384-N($M2384)))</f>
        <v/>
      </c>
      <c r="AC2384" s="46">
        <f>IF($B2384="","",IFERROR(INDEX('CCA Util %'!$H:$H,MATCH($B2384,'CCA Util %'!$E:$E,0)),""))</f>
        <v/>
      </c>
      <c r="AD2384">
        <f>IF($B2384="","",IFERROR(INDEX('CCA Util %'!$G:$G,MATCH($B2384,'CCA Util %'!$E:$E,0)),""))</f>
        <v/>
      </c>
      <c r="AE2384">
        <f>IF(OR($B2384="",$U2384=""),"",$U2384&amp;" &amp; "&amp;IF(OR($AD2384="",$AD2384=0),"Util NA",$AD2384&amp;" Util"))</f>
        <v/>
      </c>
    </row>
    <row r="2385" ht="15.75" customHeight="1" s="42">
      <c r="A2385" s="41" t="n"/>
      <c r="G2385" s="38" t="n"/>
      <c r="H2385" s="38" t="n"/>
      <c r="I2385" s="38" t="n"/>
      <c r="J2385" s="38" t="n"/>
      <c r="K2385" s="38" t="n"/>
      <c r="L2385" s="38" t="n"/>
      <c r="N2385" s="36">
        <f>IF($B2385="","",IF($C2385="SUPERSTORE","Superstore","DH"))</f>
        <v/>
      </c>
      <c r="O2385" s="36">
        <f>IF($B2385="","",IFERROR(VLOOKUP($B2385,Mapping!$A:$C,2,0),"Not Mapped"))</f>
        <v/>
      </c>
      <c r="P2385" s="36">
        <f>IF($B2385="","",IFERROR(VLOOKUP($B2385,Mapping!$A:$C,3,0),"Not Mapped"))</f>
        <v/>
      </c>
      <c r="Q2385" s="36">
        <f>IF($B2385="","",IFERROR(VLOOKUP($O2385,Leaders!$A:$B,2,0),"Not Mapped"))</f>
        <v/>
      </c>
      <c r="R2385" s="36">
        <f>IF($B2385="","",IF(COUNTIF(Exclusions!$A:$A,$B2385)&gt;0,"Yes","No"))</f>
        <v/>
      </c>
      <c r="S2385" s="38">
        <f>IF($B2385="","",MIN(1,DAY($A2385)/IF($N2385="Superstore",Settings!$B$5,Settings!$B$4)))</f>
        <v/>
      </c>
      <c r="T2385" s="38">
        <f>IF(OR($B2385="",$G2385="",$S2385=0),"",$G2385/$S2385)</f>
        <v/>
      </c>
      <c r="U2385" s="36">
        <f>IF($T2385="","",IF($T2385&lt;Settings!$B$8,"Critical",IF($T2385&lt;Settings!$B$9,"Semi Critical","Non Critical")))</f>
        <v/>
      </c>
      <c r="V2385" s="28" t="n"/>
      <c r="Z2385">
        <f>IF($B2385="","",IFERROR(VLOOKUP($B2385,'Plan HC for CCA'!$A:$B,2,0),""))</f>
        <v/>
      </c>
      <c r="AA2385">
        <f>IF(OR($B2385="",$Z2385=""),"",IF(N($M2385)&lt;$Z2385,"Delta","No Delta"))</f>
        <v/>
      </c>
      <c r="AB2385">
        <f>IF(OR($B2385="",$Z2385=""),"",MAX(0,$Z2385-N($M2385)))</f>
        <v/>
      </c>
      <c r="AC2385" s="46">
        <f>IF($B2385="","",IFERROR(INDEX('CCA Util %'!$H:$H,MATCH($B2385,'CCA Util %'!$E:$E,0)),""))</f>
        <v/>
      </c>
      <c r="AD2385">
        <f>IF($B2385="","",IFERROR(INDEX('CCA Util %'!$G:$G,MATCH($B2385,'CCA Util %'!$E:$E,0)),""))</f>
        <v/>
      </c>
      <c r="AE2385">
        <f>IF(OR($B2385="",$U2385=""),"",$U2385&amp;" &amp; "&amp;IF(OR($AD2385="",$AD2385=0),"Util NA",$AD2385&amp;" Util"))</f>
        <v/>
      </c>
    </row>
    <row r="2386" ht="15.75" customHeight="1" s="42">
      <c r="A2386" s="41" t="n"/>
      <c r="G2386" s="38" t="n"/>
      <c r="H2386" s="38" t="n"/>
      <c r="I2386" s="38" t="n"/>
      <c r="J2386" s="38" t="n"/>
      <c r="K2386" s="38" t="n"/>
      <c r="L2386" s="38" t="n"/>
      <c r="N2386" s="36">
        <f>IF($B2386="","",IF($C2386="SUPERSTORE","Superstore","DH"))</f>
        <v/>
      </c>
      <c r="O2386" s="36">
        <f>IF($B2386="","",IFERROR(VLOOKUP($B2386,Mapping!$A:$C,2,0),"Not Mapped"))</f>
        <v/>
      </c>
      <c r="P2386" s="36">
        <f>IF($B2386="","",IFERROR(VLOOKUP($B2386,Mapping!$A:$C,3,0),"Not Mapped"))</f>
        <v/>
      </c>
      <c r="Q2386" s="36">
        <f>IF($B2386="","",IFERROR(VLOOKUP($O2386,Leaders!$A:$B,2,0),"Not Mapped"))</f>
        <v/>
      </c>
      <c r="R2386" s="36">
        <f>IF($B2386="","",IF(COUNTIF(Exclusions!$A:$A,$B2386)&gt;0,"Yes","No"))</f>
        <v/>
      </c>
      <c r="S2386" s="38">
        <f>IF($B2386="","",MIN(1,DAY($A2386)/IF($N2386="Superstore",Settings!$B$5,Settings!$B$4)))</f>
        <v/>
      </c>
      <c r="T2386" s="38">
        <f>IF(OR($B2386="",$G2386="",$S2386=0),"",$G2386/$S2386)</f>
        <v/>
      </c>
      <c r="U2386" s="36">
        <f>IF($T2386="","",IF($T2386&lt;Settings!$B$8,"Critical",IF($T2386&lt;Settings!$B$9,"Semi Critical","Non Critical")))</f>
        <v/>
      </c>
      <c r="V2386" s="28" t="n"/>
      <c r="Z2386">
        <f>IF($B2386="","",IFERROR(VLOOKUP($B2386,'Plan HC for CCA'!$A:$B,2,0),""))</f>
        <v/>
      </c>
      <c r="AA2386">
        <f>IF(OR($B2386="",$Z2386=""),"",IF(N($M2386)&lt;$Z2386,"Delta","No Delta"))</f>
        <v/>
      </c>
      <c r="AB2386">
        <f>IF(OR($B2386="",$Z2386=""),"",MAX(0,$Z2386-N($M2386)))</f>
        <v/>
      </c>
      <c r="AC2386" s="46">
        <f>IF($B2386="","",IFERROR(INDEX('CCA Util %'!$H:$H,MATCH($B2386,'CCA Util %'!$E:$E,0)),""))</f>
        <v/>
      </c>
      <c r="AD2386">
        <f>IF($B2386="","",IFERROR(INDEX('CCA Util %'!$G:$G,MATCH($B2386,'CCA Util %'!$E:$E,0)),""))</f>
        <v/>
      </c>
      <c r="AE2386">
        <f>IF(OR($B2386="",$U2386=""),"",$U2386&amp;" &amp; "&amp;IF(OR($AD2386="",$AD2386=0),"Util NA",$AD2386&amp;" Util"))</f>
        <v/>
      </c>
    </row>
    <row r="2387" ht="15.75" customHeight="1" s="42">
      <c r="A2387" s="41" t="n"/>
      <c r="G2387" s="38" t="n"/>
      <c r="H2387" s="38" t="n"/>
      <c r="I2387" s="38" t="n"/>
      <c r="J2387" s="38" t="n"/>
      <c r="K2387" s="38" t="n"/>
      <c r="L2387" s="38" t="n"/>
      <c r="N2387" s="36">
        <f>IF($B2387="","",IF($C2387="SUPERSTORE","Superstore","DH"))</f>
        <v/>
      </c>
      <c r="O2387" s="36">
        <f>IF($B2387="","",IFERROR(VLOOKUP($B2387,Mapping!$A:$C,2,0),"Not Mapped"))</f>
        <v/>
      </c>
      <c r="P2387" s="36">
        <f>IF($B2387="","",IFERROR(VLOOKUP($B2387,Mapping!$A:$C,3,0),"Not Mapped"))</f>
        <v/>
      </c>
      <c r="Q2387" s="36">
        <f>IF($B2387="","",IFERROR(VLOOKUP($O2387,Leaders!$A:$B,2,0),"Not Mapped"))</f>
        <v/>
      </c>
      <c r="R2387" s="36">
        <f>IF($B2387="","",IF(COUNTIF(Exclusions!$A:$A,$B2387)&gt;0,"Yes","No"))</f>
        <v/>
      </c>
      <c r="S2387" s="38">
        <f>IF($B2387="","",MIN(1,DAY($A2387)/IF($N2387="Superstore",Settings!$B$5,Settings!$B$4)))</f>
        <v/>
      </c>
      <c r="T2387" s="38">
        <f>IF(OR($B2387="",$G2387="",$S2387=0),"",$G2387/$S2387)</f>
        <v/>
      </c>
      <c r="U2387" s="36">
        <f>IF($T2387="","",IF($T2387&lt;Settings!$B$8,"Critical",IF($T2387&lt;Settings!$B$9,"Semi Critical","Non Critical")))</f>
        <v/>
      </c>
      <c r="V2387" s="28" t="n"/>
      <c r="Z2387">
        <f>IF($B2387="","",IFERROR(VLOOKUP($B2387,'Plan HC for CCA'!$A:$B,2,0),""))</f>
        <v/>
      </c>
      <c r="AA2387">
        <f>IF(OR($B2387="",$Z2387=""),"",IF(N($M2387)&lt;$Z2387,"Delta","No Delta"))</f>
        <v/>
      </c>
      <c r="AB2387">
        <f>IF(OR($B2387="",$Z2387=""),"",MAX(0,$Z2387-N($M2387)))</f>
        <v/>
      </c>
      <c r="AC2387" s="46">
        <f>IF($B2387="","",IFERROR(INDEX('CCA Util %'!$H:$H,MATCH($B2387,'CCA Util %'!$E:$E,0)),""))</f>
        <v/>
      </c>
      <c r="AD2387">
        <f>IF($B2387="","",IFERROR(INDEX('CCA Util %'!$G:$G,MATCH($B2387,'CCA Util %'!$E:$E,0)),""))</f>
        <v/>
      </c>
      <c r="AE2387">
        <f>IF(OR($B2387="",$U2387=""),"",$U2387&amp;" &amp; "&amp;IF(OR($AD2387="",$AD2387=0),"Util NA",$AD2387&amp;" Util"))</f>
        <v/>
      </c>
    </row>
    <row r="2388" ht="15.75" customHeight="1" s="42">
      <c r="A2388" s="41" t="n"/>
      <c r="G2388" s="38" t="n"/>
      <c r="H2388" s="38" t="n"/>
      <c r="I2388" s="38" t="n"/>
      <c r="J2388" s="38" t="n"/>
      <c r="K2388" s="38" t="n"/>
      <c r="L2388" s="38" t="n"/>
      <c r="N2388" s="36">
        <f>IF($B2388="","",IF($C2388="SUPERSTORE","Superstore","DH"))</f>
        <v/>
      </c>
      <c r="O2388" s="36">
        <f>IF($B2388="","",IFERROR(VLOOKUP($B2388,Mapping!$A:$C,2,0),"Not Mapped"))</f>
        <v/>
      </c>
      <c r="P2388" s="36">
        <f>IF($B2388="","",IFERROR(VLOOKUP($B2388,Mapping!$A:$C,3,0),"Not Mapped"))</f>
        <v/>
      </c>
      <c r="Q2388" s="36">
        <f>IF($B2388="","",IFERROR(VLOOKUP($O2388,Leaders!$A:$B,2,0),"Not Mapped"))</f>
        <v/>
      </c>
      <c r="R2388" s="36">
        <f>IF($B2388="","",IF(COUNTIF(Exclusions!$A:$A,$B2388)&gt;0,"Yes","No"))</f>
        <v/>
      </c>
      <c r="S2388" s="38">
        <f>IF($B2388="","",MIN(1,DAY($A2388)/IF($N2388="Superstore",Settings!$B$5,Settings!$B$4)))</f>
        <v/>
      </c>
      <c r="T2388" s="38">
        <f>IF(OR($B2388="",$G2388="",$S2388=0),"",$G2388/$S2388)</f>
        <v/>
      </c>
      <c r="U2388" s="36">
        <f>IF($T2388="","",IF($T2388&lt;Settings!$B$8,"Critical",IF($T2388&lt;Settings!$B$9,"Semi Critical","Non Critical")))</f>
        <v/>
      </c>
      <c r="V2388" s="28" t="n"/>
      <c r="Z2388">
        <f>IF($B2388="","",IFERROR(VLOOKUP($B2388,'Plan HC for CCA'!$A:$B,2,0),""))</f>
        <v/>
      </c>
      <c r="AA2388">
        <f>IF(OR($B2388="",$Z2388=""),"",IF(N($M2388)&lt;$Z2388,"Delta","No Delta"))</f>
        <v/>
      </c>
      <c r="AB2388">
        <f>IF(OR($B2388="",$Z2388=""),"",MAX(0,$Z2388-N($M2388)))</f>
        <v/>
      </c>
      <c r="AC2388" s="46">
        <f>IF($B2388="","",IFERROR(INDEX('CCA Util %'!$H:$H,MATCH($B2388,'CCA Util %'!$E:$E,0)),""))</f>
        <v/>
      </c>
      <c r="AD2388">
        <f>IF($B2388="","",IFERROR(INDEX('CCA Util %'!$G:$G,MATCH($B2388,'CCA Util %'!$E:$E,0)),""))</f>
        <v/>
      </c>
      <c r="AE2388">
        <f>IF(OR($B2388="",$U2388=""),"",$U2388&amp;" &amp; "&amp;IF(OR($AD2388="",$AD2388=0),"Util NA",$AD2388&amp;" Util"))</f>
        <v/>
      </c>
    </row>
    <row r="2389" ht="15.75" customHeight="1" s="42">
      <c r="A2389" s="41" t="n"/>
      <c r="G2389" s="38" t="n"/>
      <c r="H2389" s="38" t="n"/>
      <c r="I2389" s="38" t="n"/>
      <c r="J2389" s="38" t="n"/>
      <c r="K2389" s="38" t="n"/>
      <c r="L2389" s="38" t="n"/>
      <c r="N2389" s="36">
        <f>IF($B2389="","",IF($C2389="SUPERSTORE","Superstore","DH"))</f>
        <v/>
      </c>
      <c r="O2389" s="36">
        <f>IF($B2389="","",IFERROR(VLOOKUP($B2389,Mapping!$A:$C,2,0),"Not Mapped"))</f>
        <v/>
      </c>
      <c r="P2389" s="36">
        <f>IF($B2389="","",IFERROR(VLOOKUP($B2389,Mapping!$A:$C,3,0),"Not Mapped"))</f>
        <v/>
      </c>
      <c r="Q2389" s="36">
        <f>IF($B2389="","",IFERROR(VLOOKUP($O2389,Leaders!$A:$B,2,0),"Not Mapped"))</f>
        <v/>
      </c>
      <c r="R2389" s="36">
        <f>IF($B2389="","",IF(COUNTIF(Exclusions!$A:$A,$B2389)&gt;0,"Yes","No"))</f>
        <v/>
      </c>
      <c r="S2389" s="38">
        <f>IF($B2389="","",MIN(1,DAY($A2389)/IF($N2389="Superstore",Settings!$B$5,Settings!$B$4)))</f>
        <v/>
      </c>
      <c r="T2389" s="38">
        <f>IF(OR($B2389="",$G2389="",$S2389=0),"",$G2389/$S2389)</f>
        <v/>
      </c>
      <c r="U2389" s="36">
        <f>IF($T2389="","",IF($T2389&lt;Settings!$B$8,"Critical",IF($T2389&lt;Settings!$B$9,"Semi Critical","Non Critical")))</f>
        <v/>
      </c>
      <c r="V2389" s="28" t="n"/>
      <c r="Z2389">
        <f>IF($B2389="","",IFERROR(VLOOKUP($B2389,'Plan HC for CCA'!$A:$B,2,0),""))</f>
        <v/>
      </c>
      <c r="AA2389">
        <f>IF(OR($B2389="",$Z2389=""),"",IF(N($M2389)&lt;$Z2389,"Delta","No Delta"))</f>
        <v/>
      </c>
      <c r="AB2389">
        <f>IF(OR($B2389="",$Z2389=""),"",MAX(0,$Z2389-N($M2389)))</f>
        <v/>
      </c>
      <c r="AC2389" s="46">
        <f>IF($B2389="","",IFERROR(INDEX('CCA Util %'!$H:$H,MATCH($B2389,'CCA Util %'!$E:$E,0)),""))</f>
        <v/>
      </c>
      <c r="AD2389">
        <f>IF($B2389="","",IFERROR(INDEX('CCA Util %'!$G:$G,MATCH($B2389,'CCA Util %'!$E:$E,0)),""))</f>
        <v/>
      </c>
      <c r="AE2389">
        <f>IF(OR($B2389="",$U2389=""),"",$U2389&amp;" &amp; "&amp;IF(OR($AD2389="",$AD2389=0),"Util NA",$AD2389&amp;" Util"))</f>
        <v/>
      </c>
    </row>
    <row r="2390" ht="15.75" customHeight="1" s="42">
      <c r="A2390" s="41" t="n"/>
      <c r="G2390" s="38" t="n"/>
      <c r="H2390" s="38" t="n"/>
      <c r="I2390" s="38" t="n"/>
      <c r="J2390" s="38" t="n"/>
      <c r="K2390" s="38" t="n"/>
      <c r="L2390" s="38" t="n"/>
      <c r="N2390" s="36">
        <f>IF($B2390="","",IF($C2390="SUPERSTORE","Superstore","DH"))</f>
        <v/>
      </c>
      <c r="O2390" s="36">
        <f>IF($B2390="","",IFERROR(VLOOKUP($B2390,Mapping!$A:$C,2,0),"Not Mapped"))</f>
        <v/>
      </c>
      <c r="P2390" s="36">
        <f>IF($B2390="","",IFERROR(VLOOKUP($B2390,Mapping!$A:$C,3,0),"Not Mapped"))</f>
        <v/>
      </c>
      <c r="Q2390" s="36">
        <f>IF($B2390="","",IFERROR(VLOOKUP($O2390,Leaders!$A:$B,2,0),"Not Mapped"))</f>
        <v/>
      </c>
      <c r="R2390" s="36">
        <f>IF($B2390="","",IF(COUNTIF(Exclusions!$A:$A,$B2390)&gt;0,"Yes","No"))</f>
        <v/>
      </c>
      <c r="S2390" s="38">
        <f>IF($B2390="","",MIN(1,DAY($A2390)/IF($N2390="Superstore",Settings!$B$5,Settings!$B$4)))</f>
        <v/>
      </c>
      <c r="T2390" s="38">
        <f>IF(OR($B2390="",$G2390="",$S2390=0),"",$G2390/$S2390)</f>
        <v/>
      </c>
      <c r="U2390" s="36">
        <f>IF($T2390="","",IF($T2390&lt;Settings!$B$8,"Critical",IF($T2390&lt;Settings!$B$9,"Semi Critical","Non Critical")))</f>
        <v/>
      </c>
      <c r="V2390" s="28" t="n"/>
      <c r="Z2390">
        <f>IF($B2390="","",IFERROR(VLOOKUP($B2390,'Plan HC for CCA'!$A:$B,2,0),""))</f>
        <v/>
      </c>
      <c r="AA2390">
        <f>IF(OR($B2390="",$Z2390=""),"",IF(N($M2390)&lt;$Z2390,"Delta","No Delta"))</f>
        <v/>
      </c>
      <c r="AB2390">
        <f>IF(OR($B2390="",$Z2390=""),"",MAX(0,$Z2390-N($M2390)))</f>
        <v/>
      </c>
      <c r="AC2390" s="46">
        <f>IF($B2390="","",IFERROR(INDEX('CCA Util %'!$H:$H,MATCH($B2390,'CCA Util %'!$E:$E,0)),""))</f>
        <v/>
      </c>
      <c r="AD2390">
        <f>IF($B2390="","",IFERROR(INDEX('CCA Util %'!$G:$G,MATCH($B2390,'CCA Util %'!$E:$E,0)),""))</f>
        <v/>
      </c>
      <c r="AE2390">
        <f>IF(OR($B2390="",$U2390=""),"",$U2390&amp;" &amp; "&amp;IF(OR($AD2390="",$AD2390=0),"Util NA",$AD2390&amp;" Util"))</f>
        <v/>
      </c>
    </row>
    <row r="2391" ht="15.75" customHeight="1" s="42">
      <c r="A2391" s="41" t="n"/>
      <c r="G2391" s="38" t="n"/>
      <c r="H2391" s="38" t="n"/>
      <c r="I2391" s="38" t="n"/>
      <c r="J2391" s="38" t="n"/>
      <c r="K2391" s="38" t="n"/>
      <c r="L2391" s="38" t="n"/>
      <c r="N2391" s="36">
        <f>IF($B2391="","",IF($C2391="SUPERSTORE","Superstore","DH"))</f>
        <v/>
      </c>
      <c r="O2391" s="36">
        <f>IF($B2391="","",IFERROR(VLOOKUP($B2391,Mapping!$A:$C,2,0),"Not Mapped"))</f>
        <v/>
      </c>
      <c r="P2391" s="36">
        <f>IF($B2391="","",IFERROR(VLOOKUP($B2391,Mapping!$A:$C,3,0),"Not Mapped"))</f>
        <v/>
      </c>
      <c r="Q2391" s="36">
        <f>IF($B2391="","",IFERROR(VLOOKUP($O2391,Leaders!$A:$B,2,0),"Not Mapped"))</f>
        <v/>
      </c>
      <c r="R2391" s="36">
        <f>IF($B2391="","",IF(COUNTIF(Exclusions!$A:$A,$B2391)&gt;0,"Yes","No"))</f>
        <v/>
      </c>
      <c r="S2391" s="38">
        <f>IF($B2391="","",MIN(1,DAY($A2391)/IF($N2391="Superstore",Settings!$B$5,Settings!$B$4)))</f>
        <v/>
      </c>
      <c r="T2391" s="38">
        <f>IF(OR($B2391="",$G2391="",$S2391=0),"",$G2391/$S2391)</f>
        <v/>
      </c>
      <c r="U2391" s="36">
        <f>IF($T2391="","",IF($T2391&lt;Settings!$B$8,"Critical",IF($T2391&lt;Settings!$B$9,"Semi Critical","Non Critical")))</f>
        <v/>
      </c>
      <c r="V2391" s="28" t="n"/>
      <c r="Z2391">
        <f>IF($B2391="","",IFERROR(VLOOKUP($B2391,'Plan HC for CCA'!$A:$B,2,0),""))</f>
        <v/>
      </c>
      <c r="AA2391">
        <f>IF(OR($B2391="",$Z2391=""),"",IF(N($M2391)&lt;$Z2391,"Delta","No Delta"))</f>
        <v/>
      </c>
      <c r="AB2391">
        <f>IF(OR($B2391="",$Z2391=""),"",MAX(0,$Z2391-N($M2391)))</f>
        <v/>
      </c>
      <c r="AC2391" s="46">
        <f>IF($B2391="","",IFERROR(INDEX('CCA Util %'!$H:$H,MATCH($B2391,'CCA Util %'!$E:$E,0)),""))</f>
        <v/>
      </c>
      <c r="AD2391">
        <f>IF($B2391="","",IFERROR(INDEX('CCA Util %'!$G:$G,MATCH($B2391,'CCA Util %'!$E:$E,0)),""))</f>
        <v/>
      </c>
      <c r="AE2391">
        <f>IF(OR($B2391="",$U2391=""),"",$U2391&amp;" &amp; "&amp;IF(OR($AD2391="",$AD2391=0),"Util NA",$AD2391&amp;" Util"))</f>
        <v/>
      </c>
    </row>
    <row r="2392" ht="15.75" customHeight="1" s="42">
      <c r="A2392" s="41" t="n"/>
      <c r="G2392" s="38" t="n"/>
      <c r="H2392" s="38" t="n"/>
      <c r="I2392" s="38" t="n"/>
      <c r="J2392" s="38" t="n"/>
      <c r="K2392" s="38" t="n"/>
      <c r="L2392" s="38" t="n"/>
      <c r="N2392" s="36">
        <f>IF($B2392="","",IF($C2392="SUPERSTORE","Superstore","DH"))</f>
        <v/>
      </c>
      <c r="O2392" s="36">
        <f>IF($B2392="","",IFERROR(VLOOKUP($B2392,Mapping!$A:$C,2,0),"Not Mapped"))</f>
        <v/>
      </c>
      <c r="P2392" s="36">
        <f>IF($B2392="","",IFERROR(VLOOKUP($B2392,Mapping!$A:$C,3,0),"Not Mapped"))</f>
        <v/>
      </c>
      <c r="Q2392" s="36">
        <f>IF($B2392="","",IFERROR(VLOOKUP($O2392,Leaders!$A:$B,2,0),"Not Mapped"))</f>
        <v/>
      </c>
      <c r="R2392" s="36">
        <f>IF($B2392="","",IF(COUNTIF(Exclusions!$A:$A,$B2392)&gt;0,"Yes","No"))</f>
        <v/>
      </c>
      <c r="S2392" s="38">
        <f>IF($B2392="","",MIN(1,DAY($A2392)/IF($N2392="Superstore",Settings!$B$5,Settings!$B$4)))</f>
        <v/>
      </c>
      <c r="T2392" s="38">
        <f>IF(OR($B2392="",$G2392="",$S2392=0),"",$G2392/$S2392)</f>
        <v/>
      </c>
      <c r="U2392" s="36">
        <f>IF($T2392="","",IF($T2392&lt;Settings!$B$8,"Critical",IF($T2392&lt;Settings!$B$9,"Semi Critical","Non Critical")))</f>
        <v/>
      </c>
      <c r="V2392" s="28" t="n"/>
      <c r="Z2392">
        <f>IF($B2392="","",IFERROR(VLOOKUP($B2392,'Plan HC for CCA'!$A:$B,2,0),""))</f>
        <v/>
      </c>
      <c r="AA2392">
        <f>IF(OR($B2392="",$Z2392=""),"",IF(N($M2392)&lt;$Z2392,"Delta","No Delta"))</f>
        <v/>
      </c>
      <c r="AB2392">
        <f>IF(OR($B2392="",$Z2392=""),"",MAX(0,$Z2392-N($M2392)))</f>
        <v/>
      </c>
      <c r="AC2392" s="46">
        <f>IF($B2392="","",IFERROR(INDEX('CCA Util %'!$H:$H,MATCH($B2392,'CCA Util %'!$E:$E,0)),""))</f>
        <v/>
      </c>
      <c r="AD2392">
        <f>IF($B2392="","",IFERROR(INDEX('CCA Util %'!$G:$G,MATCH($B2392,'CCA Util %'!$E:$E,0)),""))</f>
        <v/>
      </c>
      <c r="AE2392">
        <f>IF(OR($B2392="",$U2392=""),"",$U2392&amp;" &amp; "&amp;IF(OR($AD2392="",$AD2392=0),"Util NA",$AD2392&amp;" Util"))</f>
        <v/>
      </c>
    </row>
    <row r="2393" ht="15.75" customHeight="1" s="42">
      <c r="A2393" s="41" t="n"/>
      <c r="G2393" s="38" t="n"/>
      <c r="H2393" s="38" t="n"/>
      <c r="I2393" s="38" t="n"/>
      <c r="J2393" s="38" t="n"/>
      <c r="K2393" s="38" t="n"/>
      <c r="L2393" s="38" t="n"/>
      <c r="N2393" s="36">
        <f>IF($B2393="","",IF($C2393="SUPERSTORE","Superstore","DH"))</f>
        <v/>
      </c>
      <c r="O2393" s="36">
        <f>IF($B2393="","",IFERROR(VLOOKUP($B2393,Mapping!$A:$C,2,0),"Not Mapped"))</f>
        <v/>
      </c>
      <c r="P2393" s="36">
        <f>IF($B2393="","",IFERROR(VLOOKUP($B2393,Mapping!$A:$C,3,0),"Not Mapped"))</f>
        <v/>
      </c>
      <c r="Q2393" s="36">
        <f>IF($B2393="","",IFERROR(VLOOKUP($O2393,Leaders!$A:$B,2,0),"Not Mapped"))</f>
        <v/>
      </c>
      <c r="R2393" s="36">
        <f>IF($B2393="","",IF(COUNTIF(Exclusions!$A:$A,$B2393)&gt;0,"Yes","No"))</f>
        <v/>
      </c>
      <c r="S2393" s="38">
        <f>IF($B2393="","",MIN(1,DAY($A2393)/IF($N2393="Superstore",Settings!$B$5,Settings!$B$4)))</f>
        <v/>
      </c>
      <c r="T2393" s="38">
        <f>IF(OR($B2393="",$G2393="",$S2393=0),"",$G2393/$S2393)</f>
        <v/>
      </c>
      <c r="U2393" s="36">
        <f>IF($T2393="","",IF($T2393&lt;Settings!$B$8,"Critical",IF($T2393&lt;Settings!$B$9,"Semi Critical","Non Critical")))</f>
        <v/>
      </c>
      <c r="V2393" s="28" t="n"/>
      <c r="Z2393">
        <f>IF($B2393="","",IFERROR(VLOOKUP($B2393,'Plan HC for CCA'!$A:$B,2,0),""))</f>
        <v/>
      </c>
      <c r="AA2393">
        <f>IF(OR($B2393="",$Z2393=""),"",IF(N($M2393)&lt;$Z2393,"Delta","No Delta"))</f>
        <v/>
      </c>
      <c r="AB2393">
        <f>IF(OR($B2393="",$Z2393=""),"",MAX(0,$Z2393-N($M2393)))</f>
        <v/>
      </c>
      <c r="AC2393" s="46">
        <f>IF($B2393="","",IFERROR(INDEX('CCA Util %'!$H:$H,MATCH($B2393,'CCA Util %'!$E:$E,0)),""))</f>
        <v/>
      </c>
      <c r="AD2393">
        <f>IF($B2393="","",IFERROR(INDEX('CCA Util %'!$G:$G,MATCH($B2393,'CCA Util %'!$E:$E,0)),""))</f>
        <v/>
      </c>
      <c r="AE2393">
        <f>IF(OR($B2393="",$U2393=""),"",$U2393&amp;" &amp; "&amp;IF(OR($AD2393="",$AD2393=0),"Util NA",$AD2393&amp;" Util"))</f>
        <v/>
      </c>
    </row>
    <row r="2394" ht="15.75" customHeight="1" s="42">
      <c r="A2394" s="41" t="n"/>
      <c r="G2394" s="38" t="n"/>
      <c r="H2394" s="38" t="n"/>
      <c r="I2394" s="38" t="n"/>
      <c r="J2394" s="38" t="n"/>
      <c r="K2394" s="38" t="n"/>
      <c r="L2394" s="38" t="n"/>
      <c r="N2394" s="36">
        <f>IF($B2394="","",IF($C2394="SUPERSTORE","Superstore","DH"))</f>
        <v/>
      </c>
      <c r="O2394" s="36">
        <f>IF($B2394="","",IFERROR(VLOOKUP($B2394,Mapping!$A:$C,2,0),"Not Mapped"))</f>
        <v/>
      </c>
      <c r="P2394" s="36">
        <f>IF($B2394="","",IFERROR(VLOOKUP($B2394,Mapping!$A:$C,3,0),"Not Mapped"))</f>
        <v/>
      </c>
      <c r="Q2394" s="36">
        <f>IF($B2394="","",IFERROR(VLOOKUP($O2394,Leaders!$A:$B,2,0),"Not Mapped"))</f>
        <v/>
      </c>
      <c r="R2394" s="36">
        <f>IF($B2394="","",IF(COUNTIF(Exclusions!$A:$A,$B2394)&gt;0,"Yes","No"))</f>
        <v/>
      </c>
      <c r="S2394" s="38">
        <f>IF($B2394="","",MIN(1,DAY($A2394)/IF($N2394="Superstore",Settings!$B$5,Settings!$B$4)))</f>
        <v/>
      </c>
      <c r="T2394" s="38">
        <f>IF(OR($B2394="",$G2394="",$S2394=0),"",$G2394/$S2394)</f>
        <v/>
      </c>
      <c r="U2394" s="36">
        <f>IF($T2394="","",IF($T2394&lt;Settings!$B$8,"Critical",IF($T2394&lt;Settings!$B$9,"Semi Critical","Non Critical")))</f>
        <v/>
      </c>
      <c r="V2394" s="28" t="n"/>
      <c r="Z2394">
        <f>IF($B2394="","",IFERROR(VLOOKUP($B2394,'Plan HC for CCA'!$A:$B,2,0),""))</f>
        <v/>
      </c>
      <c r="AA2394">
        <f>IF(OR($B2394="",$Z2394=""),"",IF(N($M2394)&lt;$Z2394,"Delta","No Delta"))</f>
        <v/>
      </c>
      <c r="AB2394">
        <f>IF(OR($B2394="",$Z2394=""),"",MAX(0,$Z2394-N($M2394)))</f>
        <v/>
      </c>
      <c r="AC2394" s="46">
        <f>IF($B2394="","",IFERROR(INDEX('CCA Util %'!$H:$H,MATCH($B2394,'CCA Util %'!$E:$E,0)),""))</f>
        <v/>
      </c>
      <c r="AD2394">
        <f>IF($B2394="","",IFERROR(INDEX('CCA Util %'!$G:$G,MATCH($B2394,'CCA Util %'!$E:$E,0)),""))</f>
        <v/>
      </c>
      <c r="AE2394">
        <f>IF(OR($B2394="",$U2394=""),"",$U2394&amp;" &amp; "&amp;IF(OR($AD2394="",$AD2394=0),"Util NA",$AD2394&amp;" Util"))</f>
        <v/>
      </c>
    </row>
    <row r="2395" ht="15.75" customHeight="1" s="42">
      <c r="A2395" s="41" t="n"/>
      <c r="G2395" s="38" t="n"/>
      <c r="H2395" s="38" t="n"/>
      <c r="I2395" s="38" t="n"/>
      <c r="J2395" s="38" t="n"/>
      <c r="K2395" s="38" t="n"/>
      <c r="L2395" s="38" t="n"/>
      <c r="N2395" s="36">
        <f>IF($B2395="","",IF($C2395="SUPERSTORE","Superstore","DH"))</f>
        <v/>
      </c>
      <c r="O2395" s="36">
        <f>IF($B2395="","",IFERROR(VLOOKUP($B2395,Mapping!$A:$C,2,0),"Not Mapped"))</f>
        <v/>
      </c>
      <c r="P2395" s="36">
        <f>IF($B2395="","",IFERROR(VLOOKUP($B2395,Mapping!$A:$C,3,0),"Not Mapped"))</f>
        <v/>
      </c>
      <c r="Q2395" s="36">
        <f>IF($B2395="","",IFERROR(VLOOKUP($O2395,Leaders!$A:$B,2,0),"Not Mapped"))</f>
        <v/>
      </c>
      <c r="R2395" s="36">
        <f>IF($B2395="","",IF(COUNTIF(Exclusions!$A:$A,$B2395)&gt;0,"Yes","No"))</f>
        <v/>
      </c>
      <c r="S2395" s="38">
        <f>IF($B2395="","",MIN(1,DAY($A2395)/IF($N2395="Superstore",Settings!$B$5,Settings!$B$4)))</f>
        <v/>
      </c>
      <c r="T2395" s="38">
        <f>IF(OR($B2395="",$G2395="",$S2395=0),"",$G2395/$S2395)</f>
        <v/>
      </c>
      <c r="U2395" s="36">
        <f>IF($T2395="","",IF($T2395&lt;Settings!$B$8,"Critical",IF($T2395&lt;Settings!$B$9,"Semi Critical","Non Critical")))</f>
        <v/>
      </c>
      <c r="V2395" s="28" t="n"/>
      <c r="Z2395">
        <f>IF($B2395="","",IFERROR(VLOOKUP($B2395,'Plan HC for CCA'!$A:$B,2,0),""))</f>
        <v/>
      </c>
      <c r="AA2395">
        <f>IF(OR($B2395="",$Z2395=""),"",IF(N($M2395)&lt;$Z2395,"Delta","No Delta"))</f>
        <v/>
      </c>
      <c r="AB2395">
        <f>IF(OR($B2395="",$Z2395=""),"",MAX(0,$Z2395-N($M2395)))</f>
        <v/>
      </c>
      <c r="AC2395" s="46">
        <f>IF($B2395="","",IFERROR(INDEX('CCA Util %'!$H:$H,MATCH($B2395,'CCA Util %'!$E:$E,0)),""))</f>
        <v/>
      </c>
      <c r="AD2395">
        <f>IF($B2395="","",IFERROR(INDEX('CCA Util %'!$G:$G,MATCH($B2395,'CCA Util %'!$E:$E,0)),""))</f>
        <v/>
      </c>
      <c r="AE2395">
        <f>IF(OR($B2395="",$U2395=""),"",$U2395&amp;" &amp; "&amp;IF(OR($AD2395="",$AD2395=0),"Util NA",$AD2395&amp;" Util"))</f>
        <v/>
      </c>
    </row>
    <row r="2396" ht="15.75" customHeight="1" s="42">
      <c r="A2396" s="41" t="n"/>
      <c r="G2396" s="38" t="n"/>
      <c r="H2396" s="38" t="n"/>
      <c r="I2396" s="38" t="n"/>
      <c r="J2396" s="38" t="n"/>
      <c r="K2396" s="38" t="n"/>
      <c r="L2396" s="38" t="n"/>
      <c r="N2396" s="36">
        <f>IF($B2396="","",IF($C2396="SUPERSTORE","Superstore","DH"))</f>
        <v/>
      </c>
      <c r="O2396" s="36">
        <f>IF($B2396="","",IFERROR(VLOOKUP($B2396,Mapping!$A:$C,2,0),"Not Mapped"))</f>
        <v/>
      </c>
      <c r="P2396" s="36">
        <f>IF($B2396="","",IFERROR(VLOOKUP($B2396,Mapping!$A:$C,3,0),"Not Mapped"))</f>
        <v/>
      </c>
      <c r="Q2396" s="36">
        <f>IF($B2396="","",IFERROR(VLOOKUP($O2396,Leaders!$A:$B,2,0),"Not Mapped"))</f>
        <v/>
      </c>
      <c r="R2396" s="36">
        <f>IF($B2396="","",IF(COUNTIF(Exclusions!$A:$A,$B2396)&gt;0,"Yes","No"))</f>
        <v/>
      </c>
      <c r="S2396" s="38">
        <f>IF($B2396="","",MIN(1,DAY($A2396)/IF($N2396="Superstore",Settings!$B$5,Settings!$B$4)))</f>
        <v/>
      </c>
      <c r="T2396" s="38">
        <f>IF(OR($B2396="",$G2396="",$S2396=0),"",$G2396/$S2396)</f>
        <v/>
      </c>
      <c r="U2396" s="36">
        <f>IF($T2396="","",IF($T2396&lt;Settings!$B$8,"Critical",IF($T2396&lt;Settings!$B$9,"Semi Critical","Non Critical")))</f>
        <v/>
      </c>
      <c r="V2396" s="28" t="n"/>
      <c r="Z2396">
        <f>IF($B2396="","",IFERROR(VLOOKUP($B2396,'Plan HC for CCA'!$A:$B,2,0),""))</f>
        <v/>
      </c>
      <c r="AA2396">
        <f>IF(OR($B2396="",$Z2396=""),"",IF(N($M2396)&lt;$Z2396,"Delta","No Delta"))</f>
        <v/>
      </c>
      <c r="AB2396">
        <f>IF(OR($B2396="",$Z2396=""),"",MAX(0,$Z2396-N($M2396)))</f>
        <v/>
      </c>
      <c r="AC2396" s="46">
        <f>IF($B2396="","",IFERROR(INDEX('CCA Util %'!$H:$H,MATCH($B2396,'CCA Util %'!$E:$E,0)),""))</f>
        <v/>
      </c>
      <c r="AD2396">
        <f>IF($B2396="","",IFERROR(INDEX('CCA Util %'!$G:$G,MATCH($B2396,'CCA Util %'!$E:$E,0)),""))</f>
        <v/>
      </c>
      <c r="AE2396">
        <f>IF(OR($B2396="",$U2396=""),"",$U2396&amp;" &amp; "&amp;IF(OR($AD2396="",$AD2396=0),"Util NA",$AD2396&amp;" Util"))</f>
        <v/>
      </c>
    </row>
    <row r="2397" ht="15.75" customHeight="1" s="42">
      <c r="A2397" s="41" t="n"/>
      <c r="G2397" s="38" t="n"/>
      <c r="H2397" s="38" t="n"/>
      <c r="I2397" s="38" t="n"/>
      <c r="J2397" s="38" t="n"/>
      <c r="K2397" s="38" t="n"/>
      <c r="L2397" s="38" t="n"/>
      <c r="N2397" s="36">
        <f>IF($B2397="","",IF($C2397="SUPERSTORE","Superstore","DH"))</f>
        <v/>
      </c>
      <c r="O2397" s="36">
        <f>IF($B2397="","",IFERROR(VLOOKUP($B2397,Mapping!$A:$C,2,0),"Not Mapped"))</f>
        <v/>
      </c>
      <c r="P2397" s="36">
        <f>IF($B2397="","",IFERROR(VLOOKUP($B2397,Mapping!$A:$C,3,0),"Not Mapped"))</f>
        <v/>
      </c>
      <c r="Q2397" s="36">
        <f>IF($B2397="","",IFERROR(VLOOKUP($O2397,Leaders!$A:$B,2,0),"Not Mapped"))</f>
        <v/>
      </c>
      <c r="R2397" s="36">
        <f>IF($B2397="","",IF(COUNTIF(Exclusions!$A:$A,$B2397)&gt;0,"Yes","No"))</f>
        <v/>
      </c>
      <c r="S2397" s="38">
        <f>IF($B2397="","",MIN(1,DAY($A2397)/IF($N2397="Superstore",Settings!$B$5,Settings!$B$4)))</f>
        <v/>
      </c>
      <c r="T2397" s="38">
        <f>IF(OR($B2397="",$G2397="",$S2397=0),"",$G2397/$S2397)</f>
        <v/>
      </c>
      <c r="U2397" s="36">
        <f>IF($T2397="","",IF($T2397&lt;Settings!$B$8,"Critical",IF($T2397&lt;Settings!$B$9,"Semi Critical","Non Critical")))</f>
        <v/>
      </c>
      <c r="V2397" s="28" t="n"/>
      <c r="Z2397">
        <f>IF($B2397="","",IFERROR(VLOOKUP($B2397,'Plan HC for CCA'!$A:$B,2,0),""))</f>
        <v/>
      </c>
      <c r="AA2397">
        <f>IF(OR($B2397="",$Z2397=""),"",IF(N($M2397)&lt;$Z2397,"Delta","No Delta"))</f>
        <v/>
      </c>
      <c r="AB2397">
        <f>IF(OR($B2397="",$Z2397=""),"",MAX(0,$Z2397-N($M2397)))</f>
        <v/>
      </c>
      <c r="AC2397" s="46">
        <f>IF($B2397="","",IFERROR(INDEX('CCA Util %'!$H:$H,MATCH($B2397,'CCA Util %'!$E:$E,0)),""))</f>
        <v/>
      </c>
      <c r="AD2397">
        <f>IF($B2397="","",IFERROR(INDEX('CCA Util %'!$G:$G,MATCH($B2397,'CCA Util %'!$E:$E,0)),""))</f>
        <v/>
      </c>
      <c r="AE2397">
        <f>IF(OR($B2397="",$U2397=""),"",$U2397&amp;" &amp; "&amp;IF(OR($AD2397="",$AD2397=0),"Util NA",$AD2397&amp;" Util"))</f>
        <v/>
      </c>
    </row>
    <row r="2398" ht="15.75" customHeight="1" s="42">
      <c r="A2398" s="41" t="n"/>
      <c r="G2398" s="38" t="n"/>
      <c r="H2398" s="38" t="n"/>
      <c r="I2398" s="38" t="n"/>
      <c r="J2398" s="38" t="n"/>
      <c r="K2398" s="38" t="n"/>
      <c r="L2398" s="38" t="n"/>
      <c r="N2398" s="36">
        <f>IF($B2398="","",IF($C2398="SUPERSTORE","Superstore","DH"))</f>
        <v/>
      </c>
      <c r="O2398" s="36">
        <f>IF($B2398="","",IFERROR(VLOOKUP($B2398,Mapping!$A:$C,2,0),"Not Mapped"))</f>
        <v/>
      </c>
      <c r="P2398" s="36">
        <f>IF($B2398="","",IFERROR(VLOOKUP($B2398,Mapping!$A:$C,3,0),"Not Mapped"))</f>
        <v/>
      </c>
      <c r="Q2398" s="36">
        <f>IF($B2398="","",IFERROR(VLOOKUP($O2398,Leaders!$A:$B,2,0),"Not Mapped"))</f>
        <v/>
      </c>
      <c r="R2398" s="36">
        <f>IF($B2398="","",IF(COUNTIF(Exclusions!$A:$A,$B2398)&gt;0,"Yes","No"))</f>
        <v/>
      </c>
      <c r="S2398" s="38">
        <f>IF($B2398="","",MIN(1,DAY($A2398)/IF($N2398="Superstore",Settings!$B$5,Settings!$B$4)))</f>
        <v/>
      </c>
      <c r="T2398" s="38">
        <f>IF(OR($B2398="",$G2398="",$S2398=0),"",$G2398/$S2398)</f>
        <v/>
      </c>
      <c r="U2398" s="36">
        <f>IF($T2398="","",IF($T2398&lt;Settings!$B$8,"Critical",IF($T2398&lt;Settings!$B$9,"Semi Critical","Non Critical")))</f>
        <v/>
      </c>
      <c r="V2398" s="28" t="n"/>
      <c r="Z2398">
        <f>IF($B2398="","",IFERROR(VLOOKUP($B2398,'Plan HC for CCA'!$A:$B,2,0),""))</f>
        <v/>
      </c>
      <c r="AA2398">
        <f>IF(OR($B2398="",$Z2398=""),"",IF(N($M2398)&lt;$Z2398,"Delta","No Delta"))</f>
        <v/>
      </c>
      <c r="AB2398">
        <f>IF(OR($B2398="",$Z2398=""),"",MAX(0,$Z2398-N($M2398)))</f>
        <v/>
      </c>
      <c r="AC2398" s="46">
        <f>IF($B2398="","",IFERROR(INDEX('CCA Util %'!$H:$H,MATCH($B2398,'CCA Util %'!$E:$E,0)),""))</f>
        <v/>
      </c>
      <c r="AD2398">
        <f>IF($B2398="","",IFERROR(INDEX('CCA Util %'!$G:$G,MATCH($B2398,'CCA Util %'!$E:$E,0)),""))</f>
        <v/>
      </c>
      <c r="AE2398">
        <f>IF(OR($B2398="",$U2398=""),"",$U2398&amp;" &amp; "&amp;IF(OR($AD2398="",$AD2398=0),"Util NA",$AD2398&amp;" Util"))</f>
        <v/>
      </c>
    </row>
    <row r="2399" ht="15.75" customHeight="1" s="42">
      <c r="A2399" s="41" t="n"/>
      <c r="G2399" s="38" t="n"/>
      <c r="H2399" s="38" t="n"/>
      <c r="I2399" s="38" t="n"/>
      <c r="J2399" s="38" t="n"/>
      <c r="K2399" s="38" t="n"/>
      <c r="L2399" s="38" t="n"/>
      <c r="N2399" s="36">
        <f>IF($B2399="","",IF($C2399="SUPERSTORE","Superstore","DH"))</f>
        <v/>
      </c>
      <c r="O2399" s="36">
        <f>IF($B2399="","",IFERROR(VLOOKUP($B2399,Mapping!$A:$C,2,0),"Not Mapped"))</f>
        <v/>
      </c>
      <c r="P2399" s="36">
        <f>IF($B2399="","",IFERROR(VLOOKUP($B2399,Mapping!$A:$C,3,0),"Not Mapped"))</f>
        <v/>
      </c>
      <c r="Q2399" s="36">
        <f>IF($B2399="","",IFERROR(VLOOKUP($O2399,Leaders!$A:$B,2,0),"Not Mapped"))</f>
        <v/>
      </c>
      <c r="R2399" s="36">
        <f>IF($B2399="","",IF(COUNTIF(Exclusions!$A:$A,$B2399)&gt;0,"Yes","No"))</f>
        <v/>
      </c>
      <c r="S2399" s="38">
        <f>IF($B2399="","",MIN(1,DAY($A2399)/IF($N2399="Superstore",Settings!$B$5,Settings!$B$4)))</f>
        <v/>
      </c>
      <c r="T2399" s="38">
        <f>IF(OR($B2399="",$G2399="",$S2399=0),"",$G2399/$S2399)</f>
        <v/>
      </c>
      <c r="U2399" s="36">
        <f>IF($T2399="","",IF($T2399&lt;Settings!$B$8,"Critical",IF($T2399&lt;Settings!$B$9,"Semi Critical","Non Critical")))</f>
        <v/>
      </c>
      <c r="V2399" s="28" t="n"/>
      <c r="Z2399">
        <f>IF($B2399="","",IFERROR(VLOOKUP($B2399,'Plan HC for CCA'!$A:$B,2,0),""))</f>
        <v/>
      </c>
      <c r="AA2399">
        <f>IF(OR($B2399="",$Z2399=""),"",IF(N($M2399)&lt;$Z2399,"Delta","No Delta"))</f>
        <v/>
      </c>
      <c r="AB2399">
        <f>IF(OR($B2399="",$Z2399=""),"",MAX(0,$Z2399-N($M2399)))</f>
        <v/>
      </c>
      <c r="AC2399" s="46">
        <f>IF($B2399="","",IFERROR(INDEX('CCA Util %'!$H:$H,MATCH($B2399,'CCA Util %'!$E:$E,0)),""))</f>
        <v/>
      </c>
      <c r="AD2399">
        <f>IF($B2399="","",IFERROR(INDEX('CCA Util %'!$G:$G,MATCH($B2399,'CCA Util %'!$E:$E,0)),""))</f>
        <v/>
      </c>
      <c r="AE2399">
        <f>IF(OR($B2399="",$U2399=""),"",$U2399&amp;" &amp; "&amp;IF(OR($AD2399="",$AD2399=0),"Util NA",$AD2399&amp;" Util"))</f>
        <v/>
      </c>
    </row>
    <row r="2400" ht="15.75" customHeight="1" s="42">
      <c r="A2400" s="41" t="n"/>
      <c r="G2400" s="38" t="n"/>
      <c r="H2400" s="38" t="n"/>
      <c r="I2400" s="38" t="n"/>
      <c r="J2400" s="38" t="n"/>
      <c r="K2400" s="38" t="n"/>
      <c r="L2400" s="38" t="n"/>
      <c r="N2400" s="36">
        <f>IF($B2400="","",IF($C2400="SUPERSTORE","Superstore","DH"))</f>
        <v/>
      </c>
      <c r="O2400" s="36">
        <f>IF($B2400="","",IFERROR(VLOOKUP($B2400,Mapping!$A:$C,2,0),"Not Mapped"))</f>
        <v/>
      </c>
      <c r="P2400" s="36">
        <f>IF($B2400="","",IFERROR(VLOOKUP($B2400,Mapping!$A:$C,3,0),"Not Mapped"))</f>
        <v/>
      </c>
      <c r="Q2400" s="36">
        <f>IF($B2400="","",IFERROR(VLOOKUP($O2400,Leaders!$A:$B,2,0),"Not Mapped"))</f>
        <v/>
      </c>
      <c r="R2400" s="36">
        <f>IF($B2400="","",IF(COUNTIF(Exclusions!$A:$A,$B2400)&gt;0,"Yes","No"))</f>
        <v/>
      </c>
      <c r="S2400" s="38">
        <f>IF($B2400="","",MIN(1,DAY($A2400)/IF($N2400="Superstore",Settings!$B$5,Settings!$B$4)))</f>
        <v/>
      </c>
      <c r="T2400" s="38">
        <f>IF(OR($B2400="",$G2400="",$S2400=0),"",$G2400/$S2400)</f>
        <v/>
      </c>
      <c r="U2400" s="36">
        <f>IF($T2400="","",IF($T2400&lt;Settings!$B$8,"Critical",IF($T2400&lt;Settings!$B$9,"Semi Critical","Non Critical")))</f>
        <v/>
      </c>
      <c r="V2400" s="28" t="n"/>
      <c r="Z2400">
        <f>IF($B2400="","",IFERROR(VLOOKUP($B2400,'Plan HC for CCA'!$A:$B,2,0),""))</f>
        <v/>
      </c>
      <c r="AA2400">
        <f>IF(OR($B2400="",$Z2400=""),"",IF(N($M2400)&lt;$Z2400,"Delta","No Delta"))</f>
        <v/>
      </c>
      <c r="AB2400">
        <f>IF(OR($B2400="",$Z2400=""),"",MAX(0,$Z2400-N($M2400)))</f>
        <v/>
      </c>
      <c r="AC2400" s="46">
        <f>IF($B2400="","",IFERROR(INDEX('CCA Util %'!$H:$H,MATCH($B2400,'CCA Util %'!$E:$E,0)),""))</f>
        <v/>
      </c>
      <c r="AD2400">
        <f>IF($B2400="","",IFERROR(INDEX('CCA Util %'!$G:$G,MATCH($B2400,'CCA Util %'!$E:$E,0)),""))</f>
        <v/>
      </c>
      <c r="AE2400">
        <f>IF(OR($B2400="",$U2400=""),"",$U2400&amp;" &amp; "&amp;IF(OR($AD2400="",$AD2400=0),"Util NA",$AD2400&amp;" Util"))</f>
        <v/>
      </c>
    </row>
    <row r="2401" ht="15.75" customHeight="1" s="42">
      <c r="A2401" s="41" t="n"/>
      <c r="G2401" s="38" t="n"/>
      <c r="H2401" s="38" t="n"/>
      <c r="I2401" s="38" t="n"/>
      <c r="J2401" s="38" t="n"/>
      <c r="K2401" s="38" t="n"/>
      <c r="L2401" s="38" t="n"/>
      <c r="N2401" s="36">
        <f>IF($B2401="","",IF($C2401="SUPERSTORE","Superstore","DH"))</f>
        <v/>
      </c>
      <c r="O2401" s="36">
        <f>IF($B2401="","",IFERROR(VLOOKUP($B2401,Mapping!$A:$C,2,0),"Not Mapped"))</f>
        <v/>
      </c>
      <c r="P2401" s="36">
        <f>IF($B2401="","",IFERROR(VLOOKUP($B2401,Mapping!$A:$C,3,0),"Not Mapped"))</f>
        <v/>
      </c>
      <c r="Q2401" s="36">
        <f>IF($B2401="","",IFERROR(VLOOKUP($O2401,Leaders!$A:$B,2,0),"Not Mapped"))</f>
        <v/>
      </c>
      <c r="R2401" s="36">
        <f>IF($B2401="","",IF(COUNTIF(Exclusions!$A:$A,$B2401)&gt;0,"Yes","No"))</f>
        <v/>
      </c>
      <c r="S2401" s="38">
        <f>IF($B2401="","",MIN(1,DAY($A2401)/IF($N2401="Superstore",Settings!$B$5,Settings!$B$4)))</f>
        <v/>
      </c>
      <c r="T2401" s="38">
        <f>IF(OR($B2401="",$G2401="",$S2401=0),"",$G2401/$S2401)</f>
        <v/>
      </c>
      <c r="U2401" s="36">
        <f>IF($T2401="","",IF($T2401&lt;Settings!$B$8,"Critical",IF($T2401&lt;Settings!$B$9,"Semi Critical","Non Critical")))</f>
        <v/>
      </c>
      <c r="V2401" s="28" t="n"/>
      <c r="Z2401">
        <f>IF($B2401="","",IFERROR(VLOOKUP($B2401,'Plan HC for CCA'!$A:$B,2,0),""))</f>
        <v/>
      </c>
      <c r="AA2401">
        <f>IF(OR($B2401="",$Z2401=""),"",IF(N($M2401)&lt;$Z2401,"Delta","No Delta"))</f>
        <v/>
      </c>
      <c r="AB2401">
        <f>IF(OR($B2401="",$Z2401=""),"",MAX(0,$Z2401-N($M2401)))</f>
        <v/>
      </c>
      <c r="AC2401" s="46">
        <f>IF($B2401="","",IFERROR(INDEX('CCA Util %'!$H:$H,MATCH($B2401,'CCA Util %'!$E:$E,0)),""))</f>
        <v/>
      </c>
      <c r="AD2401">
        <f>IF($B2401="","",IFERROR(INDEX('CCA Util %'!$G:$G,MATCH($B2401,'CCA Util %'!$E:$E,0)),""))</f>
        <v/>
      </c>
      <c r="AE2401">
        <f>IF(OR($B2401="",$U2401=""),"",$U2401&amp;" &amp; "&amp;IF(OR($AD2401="",$AD2401=0),"Util NA",$AD2401&amp;" Util"))</f>
        <v/>
      </c>
    </row>
    <row r="2402" ht="15.75" customHeight="1" s="42">
      <c r="A2402" s="41" t="n"/>
      <c r="G2402" s="38" t="n"/>
      <c r="H2402" s="38" t="n"/>
      <c r="I2402" s="38" t="n"/>
      <c r="J2402" s="38" t="n"/>
      <c r="K2402" s="38" t="n"/>
      <c r="L2402" s="38" t="n"/>
      <c r="N2402" s="36">
        <f>IF($B2402="","",IF($C2402="SUPERSTORE","Superstore","DH"))</f>
        <v/>
      </c>
      <c r="O2402" s="36">
        <f>IF($B2402="","",IFERROR(VLOOKUP($B2402,Mapping!$A:$C,2,0),"Not Mapped"))</f>
        <v/>
      </c>
      <c r="P2402" s="36">
        <f>IF($B2402="","",IFERROR(VLOOKUP($B2402,Mapping!$A:$C,3,0),"Not Mapped"))</f>
        <v/>
      </c>
      <c r="Q2402" s="36">
        <f>IF($B2402="","",IFERROR(VLOOKUP($O2402,Leaders!$A:$B,2,0),"Not Mapped"))</f>
        <v/>
      </c>
      <c r="R2402" s="36">
        <f>IF($B2402="","",IF(COUNTIF(Exclusions!$A:$A,$B2402)&gt;0,"Yes","No"))</f>
        <v/>
      </c>
      <c r="S2402" s="38">
        <f>IF($B2402="","",MIN(1,DAY($A2402)/IF($N2402="Superstore",Settings!$B$5,Settings!$B$4)))</f>
        <v/>
      </c>
      <c r="T2402" s="38">
        <f>IF(OR($B2402="",$G2402="",$S2402=0),"",$G2402/$S2402)</f>
        <v/>
      </c>
      <c r="U2402" s="36">
        <f>IF($T2402="","",IF($T2402&lt;Settings!$B$8,"Critical",IF($T2402&lt;Settings!$B$9,"Semi Critical","Non Critical")))</f>
        <v/>
      </c>
      <c r="V2402" s="28" t="n"/>
      <c r="Z2402">
        <f>IF($B2402="","",IFERROR(VLOOKUP($B2402,'Plan HC for CCA'!$A:$B,2,0),""))</f>
        <v/>
      </c>
      <c r="AA2402">
        <f>IF(OR($B2402="",$Z2402=""),"",IF(N($M2402)&lt;$Z2402,"Delta","No Delta"))</f>
        <v/>
      </c>
      <c r="AB2402">
        <f>IF(OR($B2402="",$Z2402=""),"",MAX(0,$Z2402-N($M2402)))</f>
        <v/>
      </c>
      <c r="AC2402" s="46">
        <f>IF($B2402="","",IFERROR(INDEX('CCA Util %'!$H:$H,MATCH($B2402,'CCA Util %'!$E:$E,0)),""))</f>
        <v/>
      </c>
      <c r="AD2402">
        <f>IF($B2402="","",IFERROR(INDEX('CCA Util %'!$G:$G,MATCH($B2402,'CCA Util %'!$E:$E,0)),""))</f>
        <v/>
      </c>
      <c r="AE2402">
        <f>IF(OR($B2402="",$U2402=""),"",$U2402&amp;" &amp; "&amp;IF(OR($AD2402="",$AD2402=0),"Util NA",$AD2402&amp;" Util"))</f>
        <v/>
      </c>
    </row>
    <row r="2403" ht="15.75" customHeight="1" s="42">
      <c r="A2403" s="41" t="n"/>
      <c r="G2403" s="38" t="n"/>
      <c r="H2403" s="38" t="n"/>
      <c r="I2403" s="38" t="n"/>
      <c r="J2403" s="38" t="n"/>
      <c r="K2403" s="38" t="n"/>
      <c r="L2403" s="38" t="n"/>
      <c r="N2403" s="36">
        <f>IF($B2403="","",IF($C2403="SUPERSTORE","Superstore","DH"))</f>
        <v/>
      </c>
      <c r="O2403" s="36">
        <f>IF($B2403="","",IFERROR(VLOOKUP($B2403,Mapping!$A:$C,2,0),"Not Mapped"))</f>
        <v/>
      </c>
      <c r="P2403" s="36">
        <f>IF($B2403="","",IFERROR(VLOOKUP($B2403,Mapping!$A:$C,3,0),"Not Mapped"))</f>
        <v/>
      </c>
      <c r="Q2403" s="36">
        <f>IF($B2403="","",IFERROR(VLOOKUP($O2403,Leaders!$A:$B,2,0),"Not Mapped"))</f>
        <v/>
      </c>
      <c r="R2403" s="36">
        <f>IF($B2403="","",IF(COUNTIF(Exclusions!$A:$A,$B2403)&gt;0,"Yes","No"))</f>
        <v/>
      </c>
      <c r="S2403" s="38">
        <f>IF($B2403="","",MIN(1,DAY($A2403)/IF($N2403="Superstore",Settings!$B$5,Settings!$B$4)))</f>
        <v/>
      </c>
      <c r="T2403" s="38">
        <f>IF(OR($B2403="",$G2403="",$S2403=0),"",$G2403/$S2403)</f>
        <v/>
      </c>
      <c r="U2403" s="36">
        <f>IF($T2403="","",IF($T2403&lt;Settings!$B$8,"Critical",IF($T2403&lt;Settings!$B$9,"Semi Critical","Non Critical")))</f>
        <v/>
      </c>
      <c r="V2403" s="28" t="n"/>
      <c r="Z2403">
        <f>IF($B2403="","",IFERROR(VLOOKUP($B2403,'Plan HC for CCA'!$A:$B,2,0),""))</f>
        <v/>
      </c>
      <c r="AA2403">
        <f>IF(OR($B2403="",$Z2403=""),"",IF(N($M2403)&lt;$Z2403,"Delta","No Delta"))</f>
        <v/>
      </c>
      <c r="AB2403">
        <f>IF(OR($B2403="",$Z2403=""),"",MAX(0,$Z2403-N($M2403)))</f>
        <v/>
      </c>
      <c r="AC2403" s="46">
        <f>IF($B2403="","",IFERROR(INDEX('CCA Util %'!$H:$H,MATCH($B2403,'CCA Util %'!$E:$E,0)),""))</f>
        <v/>
      </c>
      <c r="AD2403">
        <f>IF($B2403="","",IFERROR(INDEX('CCA Util %'!$G:$G,MATCH($B2403,'CCA Util %'!$E:$E,0)),""))</f>
        <v/>
      </c>
      <c r="AE2403">
        <f>IF(OR($B2403="",$U2403=""),"",$U2403&amp;" &amp; "&amp;IF(OR($AD2403="",$AD2403=0),"Util NA",$AD2403&amp;" Util"))</f>
        <v/>
      </c>
    </row>
    <row r="2404" ht="15.75" customHeight="1" s="42">
      <c r="A2404" s="41" t="n"/>
      <c r="G2404" s="38" t="n"/>
      <c r="H2404" s="38" t="n"/>
      <c r="I2404" s="38" t="n"/>
      <c r="J2404" s="38" t="n"/>
      <c r="K2404" s="38" t="n"/>
      <c r="L2404" s="38" t="n"/>
      <c r="N2404" s="36">
        <f>IF($B2404="","",IF($C2404="SUPERSTORE","Superstore","DH"))</f>
        <v/>
      </c>
      <c r="O2404" s="36">
        <f>IF($B2404="","",IFERROR(VLOOKUP($B2404,Mapping!$A:$C,2,0),"Not Mapped"))</f>
        <v/>
      </c>
      <c r="P2404" s="36">
        <f>IF($B2404="","",IFERROR(VLOOKUP($B2404,Mapping!$A:$C,3,0),"Not Mapped"))</f>
        <v/>
      </c>
      <c r="Q2404" s="36">
        <f>IF($B2404="","",IFERROR(VLOOKUP($O2404,Leaders!$A:$B,2,0),"Not Mapped"))</f>
        <v/>
      </c>
      <c r="R2404" s="36">
        <f>IF($B2404="","",IF(COUNTIF(Exclusions!$A:$A,$B2404)&gt;0,"Yes","No"))</f>
        <v/>
      </c>
      <c r="S2404" s="38">
        <f>IF($B2404="","",MIN(1,DAY($A2404)/IF($N2404="Superstore",Settings!$B$5,Settings!$B$4)))</f>
        <v/>
      </c>
      <c r="T2404" s="38">
        <f>IF(OR($B2404="",$G2404="",$S2404=0),"",$G2404/$S2404)</f>
        <v/>
      </c>
      <c r="U2404" s="36">
        <f>IF($T2404="","",IF($T2404&lt;Settings!$B$8,"Critical",IF($T2404&lt;Settings!$B$9,"Semi Critical","Non Critical")))</f>
        <v/>
      </c>
      <c r="V2404" s="28" t="n"/>
      <c r="Z2404">
        <f>IF($B2404="","",IFERROR(VLOOKUP($B2404,'Plan HC for CCA'!$A:$B,2,0),""))</f>
        <v/>
      </c>
      <c r="AA2404">
        <f>IF(OR($B2404="",$Z2404=""),"",IF(N($M2404)&lt;$Z2404,"Delta","No Delta"))</f>
        <v/>
      </c>
      <c r="AB2404">
        <f>IF(OR($B2404="",$Z2404=""),"",MAX(0,$Z2404-N($M2404)))</f>
        <v/>
      </c>
      <c r="AC2404" s="46">
        <f>IF($B2404="","",IFERROR(INDEX('CCA Util %'!$H:$H,MATCH($B2404,'CCA Util %'!$E:$E,0)),""))</f>
        <v/>
      </c>
      <c r="AD2404">
        <f>IF($B2404="","",IFERROR(INDEX('CCA Util %'!$G:$G,MATCH($B2404,'CCA Util %'!$E:$E,0)),""))</f>
        <v/>
      </c>
      <c r="AE2404">
        <f>IF(OR($B2404="",$U2404=""),"",$U2404&amp;" &amp; "&amp;IF(OR($AD2404="",$AD2404=0),"Util NA",$AD2404&amp;" Util"))</f>
        <v/>
      </c>
    </row>
    <row r="2405" ht="15.75" customHeight="1" s="42">
      <c r="A2405" s="41" t="n"/>
      <c r="G2405" s="38" t="n"/>
      <c r="H2405" s="38" t="n"/>
      <c r="I2405" s="38" t="n"/>
      <c r="J2405" s="38" t="n"/>
      <c r="K2405" s="38" t="n"/>
      <c r="L2405" s="38" t="n"/>
      <c r="N2405" s="36">
        <f>IF($B2405="","",IF($C2405="SUPERSTORE","Superstore","DH"))</f>
        <v/>
      </c>
      <c r="O2405" s="36">
        <f>IF($B2405="","",IFERROR(VLOOKUP($B2405,Mapping!$A:$C,2,0),"Not Mapped"))</f>
        <v/>
      </c>
      <c r="P2405" s="36">
        <f>IF($B2405="","",IFERROR(VLOOKUP($B2405,Mapping!$A:$C,3,0),"Not Mapped"))</f>
        <v/>
      </c>
      <c r="Q2405" s="36">
        <f>IF($B2405="","",IFERROR(VLOOKUP($O2405,Leaders!$A:$B,2,0),"Not Mapped"))</f>
        <v/>
      </c>
      <c r="R2405" s="36">
        <f>IF($B2405="","",IF(COUNTIF(Exclusions!$A:$A,$B2405)&gt;0,"Yes","No"))</f>
        <v/>
      </c>
      <c r="S2405" s="38">
        <f>IF($B2405="","",MIN(1,DAY($A2405)/IF($N2405="Superstore",Settings!$B$5,Settings!$B$4)))</f>
        <v/>
      </c>
      <c r="T2405" s="38">
        <f>IF(OR($B2405="",$G2405="",$S2405=0),"",$G2405/$S2405)</f>
        <v/>
      </c>
      <c r="U2405" s="36">
        <f>IF($T2405="","",IF($T2405&lt;Settings!$B$8,"Critical",IF($T2405&lt;Settings!$B$9,"Semi Critical","Non Critical")))</f>
        <v/>
      </c>
      <c r="V2405" s="28" t="n"/>
      <c r="Z2405">
        <f>IF($B2405="","",IFERROR(VLOOKUP($B2405,'Plan HC for CCA'!$A:$B,2,0),""))</f>
        <v/>
      </c>
      <c r="AA2405">
        <f>IF(OR($B2405="",$Z2405=""),"",IF(N($M2405)&lt;$Z2405,"Delta","No Delta"))</f>
        <v/>
      </c>
      <c r="AB2405">
        <f>IF(OR($B2405="",$Z2405=""),"",MAX(0,$Z2405-N($M2405)))</f>
        <v/>
      </c>
      <c r="AC2405" s="46">
        <f>IF($B2405="","",IFERROR(INDEX('CCA Util %'!$H:$H,MATCH($B2405,'CCA Util %'!$E:$E,0)),""))</f>
        <v/>
      </c>
      <c r="AD2405">
        <f>IF($B2405="","",IFERROR(INDEX('CCA Util %'!$G:$G,MATCH($B2405,'CCA Util %'!$E:$E,0)),""))</f>
        <v/>
      </c>
      <c r="AE2405">
        <f>IF(OR($B2405="",$U2405=""),"",$U2405&amp;" &amp; "&amp;IF(OR($AD2405="",$AD2405=0),"Util NA",$AD2405&amp;" Util"))</f>
        <v/>
      </c>
    </row>
    <row r="2406" ht="15.75" customHeight="1" s="42">
      <c r="A2406" s="41" t="n"/>
      <c r="G2406" s="38" t="n"/>
      <c r="H2406" s="38" t="n"/>
      <c r="I2406" s="38" t="n"/>
      <c r="J2406" s="38" t="n"/>
      <c r="K2406" s="38" t="n"/>
      <c r="L2406" s="38" t="n"/>
      <c r="N2406" s="36">
        <f>IF($B2406="","",IF($C2406="SUPERSTORE","Superstore","DH"))</f>
        <v/>
      </c>
      <c r="O2406" s="36">
        <f>IF($B2406="","",IFERROR(VLOOKUP($B2406,Mapping!$A:$C,2,0),"Not Mapped"))</f>
        <v/>
      </c>
      <c r="P2406" s="36">
        <f>IF($B2406="","",IFERROR(VLOOKUP($B2406,Mapping!$A:$C,3,0),"Not Mapped"))</f>
        <v/>
      </c>
      <c r="Q2406" s="36">
        <f>IF($B2406="","",IFERROR(VLOOKUP($O2406,Leaders!$A:$B,2,0),"Not Mapped"))</f>
        <v/>
      </c>
      <c r="R2406" s="36">
        <f>IF($B2406="","",IF(COUNTIF(Exclusions!$A:$A,$B2406)&gt;0,"Yes","No"))</f>
        <v/>
      </c>
      <c r="S2406" s="38">
        <f>IF($B2406="","",MIN(1,DAY($A2406)/IF($N2406="Superstore",Settings!$B$5,Settings!$B$4)))</f>
        <v/>
      </c>
      <c r="T2406" s="38">
        <f>IF(OR($B2406="",$G2406="",$S2406=0),"",$G2406/$S2406)</f>
        <v/>
      </c>
      <c r="U2406" s="36">
        <f>IF($T2406="","",IF($T2406&lt;Settings!$B$8,"Critical",IF($T2406&lt;Settings!$B$9,"Semi Critical","Non Critical")))</f>
        <v/>
      </c>
      <c r="V2406" s="28" t="n"/>
      <c r="Z2406">
        <f>IF($B2406="","",IFERROR(VLOOKUP($B2406,'Plan HC for CCA'!$A:$B,2,0),""))</f>
        <v/>
      </c>
      <c r="AA2406">
        <f>IF(OR($B2406="",$Z2406=""),"",IF(N($M2406)&lt;$Z2406,"Delta","No Delta"))</f>
        <v/>
      </c>
      <c r="AB2406">
        <f>IF(OR($B2406="",$Z2406=""),"",MAX(0,$Z2406-N($M2406)))</f>
        <v/>
      </c>
      <c r="AC2406" s="46">
        <f>IF($B2406="","",IFERROR(INDEX('CCA Util %'!$H:$H,MATCH($B2406,'CCA Util %'!$E:$E,0)),""))</f>
        <v/>
      </c>
      <c r="AD2406">
        <f>IF($B2406="","",IFERROR(INDEX('CCA Util %'!$G:$G,MATCH($B2406,'CCA Util %'!$E:$E,0)),""))</f>
        <v/>
      </c>
      <c r="AE2406">
        <f>IF(OR($B2406="",$U2406=""),"",$U2406&amp;" &amp; "&amp;IF(OR($AD2406="",$AD2406=0),"Util NA",$AD2406&amp;" Util"))</f>
        <v/>
      </c>
    </row>
    <row r="2407" ht="15.75" customHeight="1" s="42">
      <c r="A2407" s="41" t="n"/>
      <c r="G2407" s="38" t="n"/>
      <c r="H2407" s="38" t="n"/>
      <c r="I2407" s="38" t="n"/>
      <c r="J2407" s="38" t="n"/>
      <c r="K2407" s="38" t="n"/>
      <c r="L2407" s="38" t="n"/>
      <c r="N2407" s="36">
        <f>IF($B2407="","",IF($C2407="SUPERSTORE","Superstore","DH"))</f>
        <v/>
      </c>
      <c r="O2407" s="36">
        <f>IF($B2407="","",IFERROR(VLOOKUP($B2407,Mapping!$A:$C,2,0),"Not Mapped"))</f>
        <v/>
      </c>
      <c r="P2407" s="36">
        <f>IF($B2407="","",IFERROR(VLOOKUP($B2407,Mapping!$A:$C,3,0),"Not Mapped"))</f>
        <v/>
      </c>
      <c r="Q2407" s="36">
        <f>IF($B2407="","",IFERROR(VLOOKUP($O2407,Leaders!$A:$B,2,0),"Not Mapped"))</f>
        <v/>
      </c>
      <c r="R2407" s="36">
        <f>IF($B2407="","",IF(COUNTIF(Exclusions!$A:$A,$B2407)&gt;0,"Yes","No"))</f>
        <v/>
      </c>
      <c r="S2407" s="38">
        <f>IF($B2407="","",MIN(1,DAY($A2407)/IF($N2407="Superstore",Settings!$B$5,Settings!$B$4)))</f>
        <v/>
      </c>
      <c r="T2407" s="38">
        <f>IF(OR($B2407="",$G2407="",$S2407=0),"",$G2407/$S2407)</f>
        <v/>
      </c>
      <c r="U2407" s="36">
        <f>IF($T2407="","",IF($T2407&lt;Settings!$B$8,"Critical",IF($T2407&lt;Settings!$B$9,"Semi Critical","Non Critical")))</f>
        <v/>
      </c>
      <c r="V2407" s="28" t="n"/>
      <c r="Z2407">
        <f>IF($B2407="","",IFERROR(VLOOKUP($B2407,'Plan HC for CCA'!$A:$B,2,0),""))</f>
        <v/>
      </c>
      <c r="AA2407">
        <f>IF(OR($B2407="",$Z2407=""),"",IF(N($M2407)&lt;$Z2407,"Delta","No Delta"))</f>
        <v/>
      </c>
      <c r="AB2407">
        <f>IF(OR($B2407="",$Z2407=""),"",MAX(0,$Z2407-N($M2407)))</f>
        <v/>
      </c>
      <c r="AC2407" s="46">
        <f>IF($B2407="","",IFERROR(INDEX('CCA Util %'!$H:$H,MATCH($B2407,'CCA Util %'!$E:$E,0)),""))</f>
        <v/>
      </c>
      <c r="AD2407">
        <f>IF($B2407="","",IFERROR(INDEX('CCA Util %'!$G:$G,MATCH($B2407,'CCA Util %'!$E:$E,0)),""))</f>
        <v/>
      </c>
      <c r="AE2407">
        <f>IF(OR($B2407="",$U2407=""),"",$U2407&amp;" &amp; "&amp;IF(OR($AD2407="",$AD2407=0),"Util NA",$AD2407&amp;" Util"))</f>
        <v/>
      </c>
    </row>
    <row r="2408" ht="15.75" customHeight="1" s="42">
      <c r="A2408" s="41" t="n"/>
      <c r="G2408" s="38" t="n"/>
      <c r="H2408" s="38" t="n"/>
      <c r="I2408" s="38" t="n"/>
      <c r="J2408" s="38" t="n"/>
      <c r="K2408" s="38" t="n"/>
      <c r="L2408" s="38" t="n"/>
      <c r="N2408" s="36">
        <f>IF($B2408="","",IF($C2408="SUPERSTORE","Superstore","DH"))</f>
        <v/>
      </c>
      <c r="O2408" s="36">
        <f>IF($B2408="","",IFERROR(VLOOKUP($B2408,Mapping!$A:$C,2,0),"Not Mapped"))</f>
        <v/>
      </c>
      <c r="P2408" s="36">
        <f>IF($B2408="","",IFERROR(VLOOKUP($B2408,Mapping!$A:$C,3,0),"Not Mapped"))</f>
        <v/>
      </c>
      <c r="Q2408" s="36">
        <f>IF($B2408="","",IFERROR(VLOOKUP($O2408,Leaders!$A:$B,2,0),"Not Mapped"))</f>
        <v/>
      </c>
      <c r="R2408" s="36">
        <f>IF($B2408="","",IF(COUNTIF(Exclusions!$A:$A,$B2408)&gt;0,"Yes","No"))</f>
        <v/>
      </c>
      <c r="S2408" s="38">
        <f>IF($B2408="","",MIN(1,DAY($A2408)/IF($N2408="Superstore",Settings!$B$5,Settings!$B$4)))</f>
        <v/>
      </c>
      <c r="T2408" s="38">
        <f>IF(OR($B2408="",$G2408="",$S2408=0),"",$G2408/$S2408)</f>
        <v/>
      </c>
      <c r="U2408" s="36">
        <f>IF($T2408="","",IF($T2408&lt;Settings!$B$8,"Critical",IF($T2408&lt;Settings!$B$9,"Semi Critical","Non Critical")))</f>
        <v/>
      </c>
      <c r="V2408" s="28" t="n"/>
      <c r="Z2408">
        <f>IF($B2408="","",IFERROR(VLOOKUP($B2408,'Plan HC for CCA'!$A:$B,2,0),""))</f>
        <v/>
      </c>
      <c r="AA2408">
        <f>IF(OR($B2408="",$Z2408=""),"",IF(N($M2408)&lt;$Z2408,"Delta","No Delta"))</f>
        <v/>
      </c>
      <c r="AB2408">
        <f>IF(OR($B2408="",$Z2408=""),"",MAX(0,$Z2408-N($M2408)))</f>
        <v/>
      </c>
      <c r="AC2408" s="46">
        <f>IF($B2408="","",IFERROR(INDEX('CCA Util %'!$H:$H,MATCH($B2408,'CCA Util %'!$E:$E,0)),""))</f>
        <v/>
      </c>
      <c r="AD2408">
        <f>IF($B2408="","",IFERROR(INDEX('CCA Util %'!$G:$G,MATCH($B2408,'CCA Util %'!$E:$E,0)),""))</f>
        <v/>
      </c>
      <c r="AE2408">
        <f>IF(OR($B2408="",$U2408=""),"",$U2408&amp;" &amp; "&amp;IF(OR($AD2408="",$AD2408=0),"Util NA",$AD2408&amp;" Util"))</f>
        <v/>
      </c>
    </row>
    <row r="2409" ht="15.75" customHeight="1" s="42">
      <c r="A2409" s="41" t="n"/>
      <c r="G2409" s="38" t="n"/>
      <c r="H2409" s="38" t="n"/>
      <c r="I2409" s="38" t="n"/>
      <c r="J2409" s="38" t="n"/>
      <c r="K2409" s="38" t="n"/>
      <c r="L2409" s="38" t="n"/>
      <c r="N2409" s="36">
        <f>IF($B2409="","",IF($C2409="SUPERSTORE","Superstore","DH"))</f>
        <v/>
      </c>
      <c r="O2409" s="36">
        <f>IF($B2409="","",IFERROR(VLOOKUP($B2409,Mapping!$A:$C,2,0),"Not Mapped"))</f>
        <v/>
      </c>
      <c r="P2409" s="36">
        <f>IF($B2409="","",IFERROR(VLOOKUP($B2409,Mapping!$A:$C,3,0),"Not Mapped"))</f>
        <v/>
      </c>
      <c r="Q2409" s="36">
        <f>IF($B2409="","",IFERROR(VLOOKUP($O2409,Leaders!$A:$B,2,0),"Not Mapped"))</f>
        <v/>
      </c>
      <c r="R2409" s="36">
        <f>IF($B2409="","",IF(COUNTIF(Exclusions!$A:$A,$B2409)&gt;0,"Yes","No"))</f>
        <v/>
      </c>
      <c r="S2409" s="38">
        <f>IF($B2409="","",MIN(1,DAY($A2409)/IF($N2409="Superstore",Settings!$B$5,Settings!$B$4)))</f>
        <v/>
      </c>
      <c r="T2409" s="38">
        <f>IF(OR($B2409="",$G2409="",$S2409=0),"",$G2409/$S2409)</f>
        <v/>
      </c>
      <c r="U2409" s="36">
        <f>IF($T2409="","",IF($T2409&lt;Settings!$B$8,"Critical",IF($T2409&lt;Settings!$B$9,"Semi Critical","Non Critical")))</f>
        <v/>
      </c>
      <c r="V2409" s="28" t="n"/>
      <c r="Z2409">
        <f>IF($B2409="","",IFERROR(VLOOKUP($B2409,'Plan HC for CCA'!$A:$B,2,0),""))</f>
        <v/>
      </c>
      <c r="AA2409">
        <f>IF(OR($B2409="",$Z2409=""),"",IF(N($M2409)&lt;$Z2409,"Delta","No Delta"))</f>
        <v/>
      </c>
      <c r="AB2409">
        <f>IF(OR($B2409="",$Z2409=""),"",MAX(0,$Z2409-N($M2409)))</f>
        <v/>
      </c>
      <c r="AC2409" s="46">
        <f>IF($B2409="","",IFERROR(INDEX('CCA Util %'!$H:$H,MATCH($B2409,'CCA Util %'!$E:$E,0)),""))</f>
        <v/>
      </c>
      <c r="AD2409">
        <f>IF($B2409="","",IFERROR(INDEX('CCA Util %'!$G:$G,MATCH($B2409,'CCA Util %'!$E:$E,0)),""))</f>
        <v/>
      </c>
      <c r="AE2409">
        <f>IF(OR($B2409="",$U2409=""),"",$U2409&amp;" &amp; "&amp;IF(OR($AD2409="",$AD2409=0),"Util NA",$AD2409&amp;" Util"))</f>
        <v/>
      </c>
    </row>
    <row r="2410" ht="15.75" customHeight="1" s="42">
      <c r="A2410" s="41" t="n"/>
      <c r="G2410" s="38" t="n"/>
      <c r="H2410" s="38" t="n"/>
      <c r="I2410" s="38" t="n"/>
      <c r="J2410" s="38" t="n"/>
      <c r="K2410" s="38" t="n"/>
      <c r="L2410" s="38" t="n"/>
      <c r="N2410" s="36">
        <f>IF($B2410="","",IF($C2410="SUPERSTORE","Superstore","DH"))</f>
        <v/>
      </c>
      <c r="O2410" s="36">
        <f>IF($B2410="","",IFERROR(VLOOKUP($B2410,Mapping!$A:$C,2,0),"Not Mapped"))</f>
        <v/>
      </c>
      <c r="P2410" s="36">
        <f>IF($B2410="","",IFERROR(VLOOKUP($B2410,Mapping!$A:$C,3,0),"Not Mapped"))</f>
        <v/>
      </c>
      <c r="Q2410" s="36">
        <f>IF($B2410="","",IFERROR(VLOOKUP($O2410,Leaders!$A:$B,2,0),"Not Mapped"))</f>
        <v/>
      </c>
      <c r="R2410" s="36">
        <f>IF($B2410="","",IF(COUNTIF(Exclusions!$A:$A,$B2410)&gt;0,"Yes","No"))</f>
        <v/>
      </c>
      <c r="S2410" s="38">
        <f>IF($B2410="","",MIN(1,DAY($A2410)/IF($N2410="Superstore",Settings!$B$5,Settings!$B$4)))</f>
        <v/>
      </c>
      <c r="T2410" s="38">
        <f>IF(OR($B2410="",$G2410="",$S2410=0),"",$G2410/$S2410)</f>
        <v/>
      </c>
      <c r="U2410" s="36">
        <f>IF($T2410="","",IF($T2410&lt;Settings!$B$8,"Critical",IF($T2410&lt;Settings!$B$9,"Semi Critical","Non Critical")))</f>
        <v/>
      </c>
      <c r="V2410" s="28" t="n"/>
      <c r="Z2410">
        <f>IF($B2410="","",IFERROR(VLOOKUP($B2410,'Plan HC for CCA'!$A:$B,2,0),""))</f>
        <v/>
      </c>
      <c r="AA2410">
        <f>IF(OR($B2410="",$Z2410=""),"",IF(N($M2410)&lt;$Z2410,"Delta","No Delta"))</f>
        <v/>
      </c>
      <c r="AB2410">
        <f>IF(OR($B2410="",$Z2410=""),"",MAX(0,$Z2410-N($M2410)))</f>
        <v/>
      </c>
      <c r="AC2410" s="46">
        <f>IF($B2410="","",IFERROR(INDEX('CCA Util %'!$H:$H,MATCH($B2410,'CCA Util %'!$E:$E,0)),""))</f>
        <v/>
      </c>
      <c r="AD2410">
        <f>IF($B2410="","",IFERROR(INDEX('CCA Util %'!$G:$G,MATCH($B2410,'CCA Util %'!$E:$E,0)),""))</f>
        <v/>
      </c>
      <c r="AE2410">
        <f>IF(OR($B2410="",$U2410=""),"",$U2410&amp;" &amp; "&amp;IF(OR($AD2410="",$AD2410=0),"Util NA",$AD2410&amp;" Util"))</f>
        <v/>
      </c>
    </row>
    <row r="2411" ht="15.75" customHeight="1" s="42">
      <c r="A2411" s="41" t="n"/>
      <c r="G2411" s="38" t="n"/>
      <c r="H2411" s="38" t="n"/>
      <c r="I2411" s="38" t="n"/>
      <c r="J2411" s="38" t="n"/>
      <c r="K2411" s="38" t="n"/>
      <c r="L2411" s="38" t="n"/>
      <c r="N2411" s="36">
        <f>IF($B2411="","",IF($C2411="SUPERSTORE","Superstore","DH"))</f>
        <v/>
      </c>
      <c r="O2411" s="36">
        <f>IF($B2411="","",IFERROR(VLOOKUP($B2411,Mapping!$A:$C,2,0),"Not Mapped"))</f>
        <v/>
      </c>
      <c r="P2411" s="36">
        <f>IF($B2411="","",IFERROR(VLOOKUP($B2411,Mapping!$A:$C,3,0),"Not Mapped"))</f>
        <v/>
      </c>
      <c r="Q2411" s="36">
        <f>IF($B2411="","",IFERROR(VLOOKUP($O2411,Leaders!$A:$B,2,0),"Not Mapped"))</f>
        <v/>
      </c>
      <c r="R2411" s="36">
        <f>IF($B2411="","",IF(COUNTIF(Exclusions!$A:$A,$B2411)&gt;0,"Yes","No"))</f>
        <v/>
      </c>
      <c r="S2411" s="38">
        <f>IF($B2411="","",MIN(1,DAY($A2411)/IF($N2411="Superstore",Settings!$B$5,Settings!$B$4)))</f>
        <v/>
      </c>
      <c r="T2411" s="38">
        <f>IF(OR($B2411="",$G2411="",$S2411=0),"",$G2411/$S2411)</f>
        <v/>
      </c>
      <c r="U2411" s="36">
        <f>IF($T2411="","",IF($T2411&lt;Settings!$B$8,"Critical",IF($T2411&lt;Settings!$B$9,"Semi Critical","Non Critical")))</f>
        <v/>
      </c>
      <c r="V2411" s="28" t="n"/>
      <c r="Z2411">
        <f>IF($B2411="","",IFERROR(VLOOKUP($B2411,'Plan HC for CCA'!$A:$B,2,0),""))</f>
        <v/>
      </c>
      <c r="AA2411">
        <f>IF(OR($B2411="",$Z2411=""),"",IF(N($M2411)&lt;$Z2411,"Delta","No Delta"))</f>
        <v/>
      </c>
      <c r="AB2411">
        <f>IF(OR($B2411="",$Z2411=""),"",MAX(0,$Z2411-N($M2411)))</f>
        <v/>
      </c>
      <c r="AC2411" s="46">
        <f>IF($B2411="","",IFERROR(INDEX('CCA Util %'!$H:$H,MATCH($B2411,'CCA Util %'!$E:$E,0)),""))</f>
        <v/>
      </c>
      <c r="AD2411">
        <f>IF($B2411="","",IFERROR(INDEX('CCA Util %'!$G:$G,MATCH($B2411,'CCA Util %'!$E:$E,0)),""))</f>
        <v/>
      </c>
      <c r="AE2411">
        <f>IF(OR($B2411="",$U2411=""),"",$U2411&amp;" &amp; "&amp;IF(OR($AD2411="",$AD2411=0),"Util NA",$AD2411&amp;" Util"))</f>
        <v/>
      </c>
    </row>
    <row r="2412" ht="15.75" customHeight="1" s="42">
      <c r="A2412" s="41" t="n"/>
      <c r="G2412" s="38" t="n"/>
      <c r="H2412" s="38" t="n"/>
      <c r="I2412" s="38" t="n"/>
      <c r="J2412" s="38" t="n"/>
      <c r="K2412" s="38" t="n"/>
      <c r="L2412" s="38" t="n"/>
      <c r="N2412" s="36">
        <f>IF($B2412="","",IF($C2412="SUPERSTORE","Superstore","DH"))</f>
        <v/>
      </c>
      <c r="O2412" s="36">
        <f>IF($B2412="","",IFERROR(VLOOKUP($B2412,Mapping!$A:$C,2,0),"Not Mapped"))</f>
        <v/>
      </c>
      <c r="P2412" s="36">
        <f>IF($B2412="","",IFERROR(VLOOKUP($B2412,Mapping!$A:$C,3,0),"Not Mapped"))</f>
        <v/>
      </c>
      <c r="Q2412" s="36">
        <f>IF($B2412="","",IFERROR(VLOOKUP($O2412,Leaders!$A:$B,2,0),"Not Mapped"))</f>
        <v/>
      </c>
      <c r="R2412" s="36">
        <f>IF($B2412="","",IF(COUNTIF(Exclusions!$A:$A,$B2412)&gt;0,"Yes","No"))</f>
        <v/>
      </c>
      <c r="S2412" s="38">
        <f>IF($B2412="","",MIN(1,DAY($A2412)/IF($N2412="Superstore",Settings!$B$5,Settings!$B$4)))</f>
        <v/>
      </c>
      <c r="T2412" s="38">
        <f>IF(OR($B2412="",$G2412="",$S2412=0),"",$G2412/$S2412)</f>
        <v/>
      </c>
      <c r="U2412" s="36">
        <f>IF($T2412="","",IF($T2412&lt;Settings!$B$8,"Critical",IF($T2412&lt;Settings!$B$9,"Semi Critical","Non Critical")))</f>
        <v/>
      </c>
      <c r="V2412" s="28" t="n"/>
      <c r="Z2412">
        <f>IF($B2412="","",IFERROR(VLOOKUP($B2412,'Plan HC for CCA'!$A:$B,2,0),""))</f>
        <v/>
      </c>
      <c r="AA2412">
        <f>IF(OR($B2412="",$Z2412=""),"",IF(N($M2412)&lt;$Z2412,"Delta","No Delta"))</f>
        <v/>
      </c>
      <c r="AB2412">
        <f>IF(OR($B2412="",$Z2412=""),"",MAX(0,$Z2412-N($M2412)))</f>
        <v/>
      </c>
      <c r="AC2412" s="46">
        <f>IF($B2412="","",IFERROR(INDEX('CCA Util %'!$H:$H,MATCH($B2412,'CCA Util %'!$E:$E,0)),""))</f>
        <v/>
      </c>
      <c r="AD2412">
        <f>IF($B2412="","",IFERROR(INDEX('CCA Util %'!$G:$G,MATCH($B2412,'CCA Util %'!$E:$E,0)),""))</f>
        <v/>
      </c>
      <c r="AE2412">
        <f>IF(OR($B2412="",$U2412=""),"",$U2412&amp;" &amp; "&amp;IF(OR($AD2412="",$AD2412=0),"Util NA",$AD2412&amp;" Util"))</f>
        <v/>
      </c>
    </row>
    <row r="2413" ht="15.75" customHeight="1" s="42">
      <c r="A2413" s="41" t="n"/>
      <c r="G2413" s="38" t="n"/>
      <c r="H2413" s="38" t="n"/>
      <c r="I2413" s="38" t="n"/>
      <c r="J2413" s="38" t="n"/>
      <c r="K2413" s="38" t="n"/>
      <c r="L2413" s="38" t="n"/>
      <c r="N2413" s="36">
        <f>IF($B2413="","",IF($C2413="SUPERSTORE","Superstore","DH"))</f>
        <v/>
      </c>
      <c r="O2413" s="36">
        <f>IF($B2413="","",IFERROR(VLOOKUP($B2413,Mapping!$A:$C,2,0),"Not Mapped"))</f>
        <v/>
      </c>
      <c r="P2413" s="36">
        <f>IF($B2413="","",IFERROR(VLOOKUP($B2413,Mapping!$A:$C,3,0),"Not Mapped"))</f>
        <v/>
      </c>
      <c r="Q2413" s="36">
        <f>IF($B2413="","",IFERROR(VLOOKUP($O2413,Leaders!$A:$B,2,0),"Not Mapped"))</f>
        <v/>
      </c>
      <c r="R2413" s="36">
        <f>IF($B2413="","",IF(COUNTIF(Exclusions!$A:$A,$B2413)&gt;0,"Yes","No"))</f>
        <v/>
      </c>
      <c r="S2413" s="38">
        <f>IF($B2413="","",MIN(1,DAY($A2413)/IF($N2413="Superstore",Settings!$B$5,Settings!$B$4)))</f>
        <v/>
      </c>
      <c r="T2413" s="38">
        <f>IF(OR($B2413="",$G2413="",$S2413=0),"",$G2413/$S2413)</f>
        <v/>
      </c>
      <c r="U2413" s="36">
        <f>IF($T2413="","",IF($T2413&lt;Settings!$B$8,"Critical",IF($T2413&lt;Settings!$B$9,"Semi Critical","Non Critical")))</f>
        <v/>
      </c>
      <c r="V2413" s="28" t="n"/>
      <c r="Z2413">
        <f>IF($B2413="","",IFERROR(VLOOKUP($B2413,'Plan HC for CCA'!$A:$B,2,0),""))</f>
        <v/>
      </c>
      <c r="AA2413">
        <f>IF(OR($B2413="",$Z2413=""),"",IF(N($M2413)&lt;$Z2413,"Delta","No Delta"))</f>
        <v/>
      </c>
      <c r="AB2413">
        <f>IF(OR($B2413="",$Z2413=""),"",MAX(0,$Z2413-N($M2413)))</f>
        <v/>
      </c>
      <c r="AC2413" s="46">
        <f>IF($B2413="","",IFERROR(INDEX('CCA Util %'!$H:$H,MATCH($B2413,'CCA Util %'!$E:$E,0)),""))</f>
        <v/>
      </c>
      <c r="AD2413">
        <f>IF($B2413="","",IFERROR(INDEX('CCA Util %'!$G:$G,MATCH($B2413,'CCA Util %'!$E:$E,0)),""))</f>
        <v/>
      </c>
      <c r="AE2413">
        <f>IF(OR($B2413="",$U2413=""),"",$U2413&amp;" &amp; "&amp;IF(OR($AD2413="",$AD2413=0),"Util NA",$AD2413&amp;" Util"))</f>
        <v/>
      </c>
    </row>
    <row r="2414" ht="15.75" customHeight="1" s="42">
      <c r="A2414" s="41" t="n"/>
      <c r="G2414" s="38" t="n"/>
      <c r="H2414" s="38" t="n"/>
      <c r="I2414" s="38" t="n"/>
      <c r="J2414" s="38" t="n"/>
      <c r="K2414" s="38" t="n"/>
      <c r="L2414" s="38" t="n"/>
      <c r="N2414" s="36">
        <f>IF($B2414="","",IF($C2414="SUPERSTORE","Superstore","DH"))</f>
        <v/>
      </c>
      <c r="O2414" s="36">
        <f>IF($B2414="","",IFERROR(VLOOKUP($B2414,Mapping!$A:$C,2,0),"Not Mapped"))</f>
        <v/>
      </c>
      <c r="P2414" s="36">
        <f>IF($B2414="","",IFERROR(VLOOKUP($B2414,Mapping!$A:$C,3,0),"Not Mapped"))</f>
        <v/>
      </c>
      <c r="Q2414" s="36">
        <f>IF($B2414="","",IFERROR(VLOOKUP($O2414,Leaders!$A:$B,2,0),"Not Mapped"))</f>
        <v/>
      </c>
      <c r="R2414" s="36">
        <f>IF($B2414="","",IF(COUNTIF(Exclusions!$A:$A,$B2414)&gt;0,"Yes","No"))</f>
        <v/>
      </c>
      <c r="S2414" s="38">
        <f>IF($B2414="","",MIN(1,DAY($A2414)/IF($N2414="Superstore",Settings!$B$5,Settings!$B$4)))</f>
        <v/>
      </c>
      <c r="T2414" s="38">
        <f>IF(OR($B2414="",$G2414="",$S2414=0),"",$G2414/$S2414)</f>
        <v/>
      </c>
      <c r="U2414" s="36">
        <f>IF($T2414="","",IF($T2414&lt;Settings!$B$8,"Critical",IF($T2414&lt;Settings!$B$9,"Semi Critical","Non Critical")))</f>
        <v/>
      </c>
      <c r="V2414" s="28" t="n"/>
      <c r="Z2414">
        <f>IF($B2414="","",IFERROR(VLOOKUP($B2414,'Plan HC for CCA'!$A:$B,2,0),""))</f>
        <v/>
      </c>
      <c r="AA2414">
        <f>IF(OR($B2414="",$Z2414=""),"",IF(N($M2414)&lt;$Z2414,"Delta","No Delta"))</f>
        <v/>
      </c>
      <c r="AB2414">
        <f>IF(OR($B2414="",$Z2414=""),"",MAX(0,$Z2414-N($M2414)))</f>
        <v/>
      </c>
      <c r="AC2414" s="46">
        <f>IF($B2414="","",IFERROR(INDEX('CCA Util %'!$H:$H,MATCH($B2414,'CCA Util %'!$E:$E,0)),""))</f>
        <v/>
      </c>
      <c r="AD2414">
        <f>IF($B2414="","",IFERROR(INDEX('CCA Util %'!$G:$G,MATCH($B2414,'CCA Util %'!$E:$E,0)),""))</f>
        <v/>
      </c>
      <c r="AE2414">
        <f>IF(OR($B2414="",$U2414=""),"",$U2414&amp;" &amp; "&amp;IF(OR($AD2414="",$AD2414=0),"Util NA",$AD2414&amp;" Util"))</f>
        <v/>
      </c>
    </row>
    <row r="2415" ht="15.75" customHeight="1" s="42">
      <c r="A2415" s="41" t="n"/>
      <c r="G2415" s="38" t="n"/>
      <c r="H2415" s="38" t="n"/>
      <c r="I2415" s="38" t="n"/>
      <c r="J2415" s="38" t="n"/>
      <c r="K2415" s="38" t="n"/>
      <c r="L2415" s="38" t="n"/>
      <c r="N2415" s="36">
        <f>IF($B2415="","",IF($C2415="SUPERSTORE","Superstore","DH"))</f>
        <v/>
      </c>
      <c r="O2415" s="36">
        <f>IF($B2415="","",IFERROR(VLOOKUP($B2415,Mapping!$A:$C,2,0),"Not Mapped"))</f>
        <v/>
      </c>
      <c r="P2415" s="36">
        <f>IF($B2415="","",IFERROR(VLOOKUP($B2415,Mapping!$A:$C,3,0),"Not Mapped"))</f>
        <v/>
      </c>
      <c r="Q2415" s="36">
        <f>IF($B2415="","",IFERROR(VLOOKUP($O2415,Leaders!$A:$B,2,0),"Not Mapped"))</f>
        <v/>
      </c>
      <c r="R2415" s="36">
        <f>IF($B2415="","",IF(COUNTIF(Exclusions!$A:$A,$B2415)&gt;0,"Yes","No"))</f>
        <v/>
      </c>
      <c r="S2415" s="38">
        <f>IF($B2415="","",MIN(1,DAY($A2415)/IF($N2415="Superstore",Settings!$B$5,Settings!$B$4)))</f>
        <v/>
      </c>
      <c r="T2415" s="38">
        <f>IF(OR($B2415="",$G2415="",$S2415=0),"",$G2415/$S2415)</f>
        <v/>
      </c>
      <c r="U2415" s="36">
        <f>IF($T2415="","",IF($T2415&lt;Settings!$B$8,"Critical",IF($T2415&lt;Settings!$B$9,"Semi Critical","Non Critical")))</f>
        <v/>
      </c>
      <c r="V2415" s="28" t="n"/>
      <c r="Z2415">
        <f>IF($B2415="","",IFERROR(VLOOKUP($B2415,'Plan HC for CCA'!$A:$B,2,0),""))</f>
        <v/>
      </c>
      <c r="AA2415">
        <f>IF(OR($B2415="",$Z2415=""),"",IF(N($M2415)&lt;$Z2415,"Delta","No Delta"))</f>
        <v/>
      </c>
      <c r="AB2415">
        <f>IF(OR($B2415="",$Z2415=""),"",MAX(0,$Z2415-N($M2415)))</f>
        <v/>
      </c>
      <c r="AC2415" s="46">
        <f>IF($B2415="","",IFERROR(INDEX('CCA Util %'!$H:$H,MATCH($B2415,'CCA Util %'!$E:$E,0)),""))</f>
        <v/>
      </c>
      <c r="AD2415">
        <f>IF($B2415="","",IFERROR(INDEX('CCA Util %'!$G:$G,MATCH($B2415,'CCA Util %'!$E:$E,0)),""))</f>
        <v/>
      </c>
      <c r="AE2415">
        <f>IF(OR($B2415="",$U2415=""),"",$U2415&amp;" &amp; "&amp;IF(OR($AD2415="",$AD2415=0),"Util NA",$AD2415&amp;" Util"))</f>
        <v/>
      </c>
    </row>
    <row r="2416" ht="15.75" customHeight="1" s="42">
      <c r="A2416" s="41" t="n"/>
      <c r="G2416" s="38" t="n"/>
      <c r="H2416" s="38" t="n"/>
      <c r="I2416" s="38" t="n"/>
      <c r="J2416" s="38" t="n"/>
      <c r="K2416" s="38" t="n"/>
      <c r="L2416" s="38" t="n"/>
      <c r="N2416" s="36">
        <f>IF($B2416="","",IF($C2416="SUPERSTORE","Superstore","DH"))</f>
        <v/>
      </c>
      <c r="O2416" s="36">
        <f>IF($B2416="","",IFERROR(VLOOKUP($B2416,Mapping!$A:$C,2,0),"Not Mapped"))</f>
        <v/>
      </c>
      <c r="P2416" s="36">
        <f>IF($B2416="","",IFERROR(VLOOKUP($B2416,Mapping!$A:$C,3,0),"Not Mapped"))</f>
        <v/>
      </c>
      <c r="Q2416" s="36">
        <f>IF($B2416="","",IFERROR(VLOOKUP($O2416,Leaders!$A:$B,2,0),"Not Mapped"))</f>
        <v/>
      </c>
      <c r="R2416" s="36">
        <f>IF($B2416="","",IF(COUNTIF(Exclusions!$A:$A,$B2416)&gt;0,"Yes","No"))</f>
        <v/>
      </c>
      <c r="S2416" s="38">
        <f>IF($B2416="","",MIN(1,DAY($A2416)/IF($N2416="Superstore",Settings!$B$5,Settings!$B$4)))</f>
        <v/>
      </c>
      <c r="T2416" s="38">
        <f>IF(OR($B2416="",$G2416="",$S2416=0),"",$G2416/$S2416)</f>
        <v/>
      </c>
      <c r="U2416" s="36">
        <f>IF($T2416="","",IF($T2416&lt;Settings!$B$8,"Critical",IF($T2416&lt;Settings!$B$9,"Semi Critical","Non Critical")))</f>
        <v/>
      </c>
      <c r="V2416" s="28" t="n"/>
      <c r="Z2416">
        <f>IF($B2416="","",IFERROR(VLOOKUP($B2416,'Plan HC for CCA'!$A:$B,2,0),""))</f>
        <v/>
      </c>
      <c r="AA2416">
        <f>IF(OR($B2416="",$Z2416=""),"",IF(N($M2416)&lt;$Z2416,"Delta","No Delta"))</f>
        <v/>
      </c>
      <c r="AB2416">
        <f>IF(OR($B2416="",$Z2416=""),"",MAX(0,$Z2416-N($M2416)))</f>
        <v/>
      </c>
      <c r="AC2416" s="46">
        <f>IF($B2416="","",IFERROR(INDEX('CCA Util %'!$H:$H,MATCH($B2416,'CCA Util %'!$E:$E,0)),""))</f>
        <v/>
      </c>
      <c r="AD2416">
        <f>IF($B2416="","",IFERROR(INDEX('CCA Util %'!$G:$G,MATCH($B2416,'CCA Util %'!$E:$E,0)),""))</f>
        <v/>
      </c>
      <c r="AE2416">
        <f>IF(OR($B2416="",$U2416=""),"",$U2416&amp;" &amp; "&amp;IF(OR($AD2416="",$AD2416=0),"Util NA",$AD2416&amp;" Util"))</f>
        <v/>
      </c>
    </row>
    <row r="2417" ht="15.75" customHeight="1" s="42">
      <c r="A2417" s="41" t="n"/>
      <c r="G2417" s="38" t="n"/>
      <c r="H2417" s="38" t="n"/>
      <c r="I2417" s="38" t="n"/>
      <c r="J2417" s="38" t="n"/>
      <c r="K2417" s="38" t="n"/>
      <c r="L2417" s="38" t="n"/>
      <c r="N2417" s="36">
        <f>IF($B2417="","",IF($C2417="SUPERSTORE","Superstore","DH"))</f>
        <v/>
      </c>
      <c r="O2417" s="36">
        <f>IF($B2417="","",IFERROR(VLOOKUP($B2417,Mapping!$A:$C,2,0),"Not Mapped"))</f>
        <v/>
      </c>
      <c r="P2417" s="36">
        <f>IF($B2417="","",IFERROR(VLOOKUP($B2417,Mapping!$A:$C,3,0),"Not Mapped"))</f>
        <v/>
      </c>
      <c r="Q2417" s="36">
        <f>IF($B2417="","",IFERROR(VLOOKUP($O2417,Leaders!$A:$B,2,0),"Not Mapped"))</f>
        <v/>
      </c>
      <c r="R2417" s="36">
        <f>IF($B2417="","",IF(COUNTIF(Exclusions!$A:$A,$B2417)&gt;0,"Yes","No"))</f>
        <v/>
      </c>
      <c r="S2417" s="38">
        <f>IF($B2417="","",MIN(1,DAY($A2417)/IF($N2417="Superstore",Settings!$B$5,Settings!$B$4)))</f>
        <v/>
      </c>
      <c r="T2417" s="38">
        <f>IF(OR($B2417="",$G2417="",$S2417=0),"",$G2417/$S2417)</f>
        <v/>
      </c>
      <c r="U2417" s="36">
        <f>IF($T2417="","",IF($T2417&lt;Settings!$B$8,"Critical",IF($T2417&lt;Settings!$B$9,"Semi Critical","Non Critical")))</f>
        <v/>
      </c>
      <c r="V2417" s="28" t="n"/>
      <c r="Z2417">
        <f>IF($B2417="","",IFERROR(VLOOKUP($B2417,'Plan HC for CCA'!$A:$B,2,0),""))</f>
        <v/>
      </c>
      <c r="AA2417">
        <f>IF(OR($B2417="",$Z2417=""),"",IF(N($M2417)&lt;$Z2417,"Delta","No Delta"))</f>
        <v/>
      </c>
      <c r="AB2417">
        <f>IF(OR($B2417="",$Z2417=""),"",MAX(0,$Z2417-N($M2417)))</f>
        <v/>
      </c>
      <c r="AC2417" s="46">
        <f>IF($B2417="","",IFERROR(INDEX('CCA Util %'!$H:$H,MATCH($B2417,'CCA Util %'!$E:$E,0)),""))</f>
        <v/>
      </c>
      <c r="AD2417">
        <f>IF($B2417="","",IFERROR(INDEX('CCA Util %'!$G:$G,MATCH($B2417,'CCA Util %'!$E:$E,0)),""))</f>
        <v/>
      </c>
      <c r="AE2417">
        <f>IF(OR($B2417="",$U2417=""),"",$U2417&amp;" &amp; "&amp;IF(OR($AD2417="",$AD2417=0),"Util NA",$AD2417&amp;" Util"))</f>
        <v/>
      </c>
    </row>
    <row r="2418" ht="15.75" customHeight="1" s="42">
      <c r="A2418" s="41" t="n"/>
      <c r="G2418" s="38" t="n"/>
      <c r="H2418" s="38" t="n"/>
      <c r="I2418" s="38" t="n"/>
      <c r="J2418" s="38" t="n"/>
      <c r="K2418" s="38" t="n"/>
      <c r="L2418" s="38" t="n"/>
      <c r="N2418" s="36">
        <f>IF($B2418="","",IF($C2418="SUPERSTORE","Superstore","DH"))</f>
        <v/>
      </c>
      <c r="O2418" s="36">
        <f>IF($B2418="","",IFERROR(VLOOKUP($B2418,Mapping!$A:$C,2,0),"Not Mapped"))</f>
        <v/>
      </c>
      <c r="P2418" s="36">
        <f>IF($B2418="","",IFERROR(VLOOKUP($B2418,Mapping!$A:$C,3,0),"Not Mapped"))</f>
        <v/>
      </c>
      <c r="Q2418" s="36">
        <f>IF($B2418="","",IFERROR(VLOOKUP($O2418,Leaders!$A:$B,2,0),"Not Mapped"))</f>
        <v/>
      </c>
      <c r="R2418" s="36">
        <f>IF($B2418="","",IF(COUNTIF(Exclusions!$A:$A,$B2418)&gt;0,"Yes","No"))</f>
        <v/>
      </c>
      <c r="S2418" s="38">
        <f>IF($B2418="","",MIN(1,DAY($A2418)/IF($N2418="Superstore",Settings!$B$5,Settings!$B$4)))</f>
        <v/>
      </c>
      <c r="T2418" s="38">
        <f>IF(OR($B2418="",$G2418="",$S2418=0),"",$G2418/$S2418)</f>
        <v/>
      </c>
      <c r="U2418" s="36">
        <f>IF($T2418="","",IF($T2418&lt;Settings!$B$8,"Critical",IF($T2418&lt;Settings!$B$9,"Semi Critical","Non Critical")))</f>
        <v/>
      </c>
      <c r="V2418" s="28" t="n"/>
      <c r="Z2418">
        <f>IF($B2418="","",IFERROR(VLOOKUP($B2418,'Plan HC for CCA'!$A:$B,2,0),""))</f>
        <v/>
      </c>
      <c r="AA2418">
        <f>IF(OR($B2418="",$Z2418=""),"",IF(N($M2418)&lt;$Z2418,"Delta","No Delta"))</f>
        <v/>
      </c>
      <c r="AB2418">
        <f>IF(OR($B2418="",$Z2418=""),"",MAX(0,$Z2418-N($M2418)))</f>
        <v/>
      </c>
      <c r="AC2418" s="46">
        <f>IF($B2418="","",IFERROR(INDEX('CCA Util %'!$H:$H,MATCH($B2418,'CCA Util %'!$E:$E,0)),""))</f>
        <v/>
      </c>
      <c r="AD2418">
        <f>IF($B2418="","",IFERROR(INDEX('CCA Util %'!$G:$G,MATCH($B2418,'CCA Util %'!$E:$E,0)),""))</f>
        <v/>
      </c>
      <c r="AE2418">
        <f>IF(OR($B2418="",$U2418=""),"",$U2418&amp;" &amp; "&amp;IF(OR($AD2418="",$AD2418=0),"Util NA",$AD2418&amp;" Util"))</f>
        <v/>
      </c>
    </row>
    <row r="2419" ht="15.75" customHeight="1" s="42">
      <c r="A2419" s="41" t="n"/>
      <c r="G2419" s="38" t="n"/>
      <c r="H2419" s="38" t="n"/>
      <c r="I2419" s="38" t="n"/>
      <c r="J2419" s="38" t="n"/>
      <c r="K2419" s="38" t="n"/>
      <c r="L2419" s="38" t="n"/>
      <c r="N2419" s="36">
        <f>IF($B2419="","",IF($C2419="SUPERSTORE","Superstore","DH"))</f>
        <v/>
      </c>
      <c r="O2419" s="36">
        <f>IF($B2419="","",IFERROR(VLOOKUP($B2419,Mapping!$A:$C,2,0),"Not Mapped"))</f>
        <v/>
      </c>
      <c r="P2419" s="36">
        <f>IF($B2419="","",IFERROR(VLOOKUP($B2419,Mapping!$A:$C,3,0),"Not Mapped"))</f>
        <v/>
      </c>
      <c r="Q2419" s="36">
        <f>IF($B2419="","",IFERROR(VLOOKUP($O2419,Leaders!$A:$B,2,0),"Not Mapped"))</f>
        <v/>
      </c>
      <c r="R2419" s="36">
        <f>IF($B2419="","",IF(COUNTIF(Exclusions!$A:$A,$B2419)&gt;0,"Yes","No"))</f>
        <v/>
      </c>
      <c r="S2419" s="38">
        <f>IF($B2419="","",MIN(1,DAY($A2419)/IF($N2419="Superstore",Settings!$B$5,Settings!$B$4)))</f>
        <v/>
      </c>
      <c r="T2419" s="38">
        <f>IF(OR($B2419="",$G2419="",$S2419=0),"",$G2419/$S2419)</f>
        <v/>
      </c>
      <c r="U2419" s="36">
        <f>IF($T2419="","",IF($T2419&lt;Settings!$B$8,"Critical",IF($T2419&lt;Settings!$B$9,"Semi Critical","Non Critical")))</f>
        <v/>
      </c>
      <c r="V2419" s="28" t="n"/>
      <c r="Z2419">
        <f>IF($B2419="","",IFERROR(VLOOKUP($B2419,'Plan HC for CCA'!$A:$B,2,0),""))</f>
        <v/>
      </c>
      <c r="AA2419">
        <f>IF(OR($B2419="",$Z2419=""),"",IF(N($M2419)&lt;$Z2419,"Delta","No Delta"))</f>
        <v/>
      </c>
      <c r="AB2419">
        <f>IF(OR($B2419="",$Z2419=""),"",MAX(0,$Z2419-N($M2419)))</f>
        <v/>
      </c>
      <c r="AC2419" s="46">
        <f>IF($B2419="","",IFERROR(INDEX('CCA Util %'!$H:$H,MATCH($B2419,'CCA Util %'!$E:$E,0)),""))</f>
        <v/>
      </c>
      <c r="AD2419">
        <f>IF($B2419="","",IFERROR(INDEX('CCA Util %'!$G:$G,MATCH($B2419,'CCA Util %'!$E:$E,0)),""))</f>
        <v/>
      </c>
      <c r="AE2419">
        <f>IF(OR($B2419="",$U2419=""),"",$U2419&amp;" &amp; "&amp;IF(OR($AD2419="",$AD2419=0),"Util NA",$AD2419&amp;" Util"))</f>
        <v/>
      </c>
    </row>
    <row r="2420" ht="15.75" customHeight="1" s="42">
      <c r="A2420" s="41" t="n"/>
      <c r="G2420" s="38" t="n"/>
      <c r="H2420" s="38" t="n"/>
      <c r="I2420" s="38" t="n"/>
      <c r="J2420" s="38" t="n"/>
      <c r="K2420" s="38" t="n"/>
      <c r="L2420" s="38" t="n"/>
      <c r="N2420" s="36">
        <f>IF($B2420="","",IF($C2420="SUPERSTORE","Superstore","DH"))</f>
        <v/>
      </c>
      <c r="O2420" s="36">
        <f>IF($B2420="","",IFERROR(VLOOKUP($B2420,Mapping!$A:$C,2,0),"Not Mapped"))</f>
        <v/>
      </c>
      <c r="P2420" s="36">
        <f>IF($B2420="","",IFERROR(VLOOKUP($B2420,Mapping!$A:$C,3,0),"Not Mapped"))</f>
        <v/>
      </c>
      <c r="Q2420" s="36">
        <f>IF($B2420="","",IFERROR(VLOOKUP($O2420,Leaders!$A:$B,2,0),"Not Mapped"))</f>
        <v/>
      </c>
      <c r="R2420" s="36">
        <f>IF($B2420="","",IF(COUNTIF(Exclusions!$A:$A,$B2420)&gt;0,"Yes","No"))</f>
        <v/>
      </c>
      <c r="S2420" s="38">
        <f>IF($B2420="","",MIN(1,DAY($A2420)/IF($N2420="Superstore",Settings!$B$5,Settings!$B$4)))</f>
        <v/>
      </c>
      <c r="T2420" s="38">
        <f>IF(OR($B2420="",$G2420="",$S2420=0),"",$G2420/$S2420)</f>
        <v/>
      </c>
      <c r="U2420" s="36">
        <f>IF($T2420="","",IF($T2420&lt;Settings!$B$8,"Critical",IF($T2420&lt;Settings!$B$9,"Semi Critical","Non Critical")))</f>
        <v/>
      </c>
      <c r="V2420" s="28" t="n"/>
      <c r="Z2420">
        <f>IF($B2420="","",IFERROR(VLOOKUP($B2420,'Plan HC for CCA'!$A:$B,2,0),""))</f>
        <v/>
      </c>
      <c r="AA2420">
        <f>IF(OR($B2420="",$Z2420=""),"",IF(N($M2420)&lt;$Z2420,"Delta","No Delta"))</f>
        <v/>
      </c>
      <c r="AB2420">
        <f>IF(OR($B2420="",$Z2420=""),"",MAX(0,$Z2420-N($M2420)))</f>
        <v/>
      </c>
      <c r="AC2420" s="46">
        <f>IF($B2420="","",IFERROR(INDEX('CCA Util %'!$H:$H,MATCH($B2420,'CCA Util %'!$E:$E,0)),""))</f>
        <v/>
      </c>
      <c r="AD2420">
        <f>IF($B2420="","",IFERROR(INDEX('CCA Util %'!$G:$G,MATCH($B2420,'CCA Util %'!$E:$E,0)),""))</f>
        <v/>
      </c>
      <c r="AE2420">
        <f>IF(OR($B2420="",$U2420=""),"",$U2420&amp;" &amp; "&amp;IF(OR($AD2420="",$AD2420=0),"Util NA",$AD2420&amp;" Util"))</f>
        <v/>
      </c>
    </row>
    <row r="2421" ht="15.75" customHeight="1" s="42">
      <c r="A2421" s="41" t="n"/>
      <c r="G2421" s="38" t="n"/>
      <c r="H2421" s="38" t="n"/>
      <c r="I2421" s="38" t="n"/>
      <c r="J2421" s="38" t="n"/>
      <c r="K2421" s="38" t="n"/>
      <c r="L2421" s="38" t="n"/>
      <c r="N2421" s="36">
        <f>IF($B2421="","",IF($C2421="SUPERSTORE","Superstore","DH"))</f>
        <v/>
      </c>
      <c r="O2421" s="36">
        <f>IF($B2421="","",IFERROR(VLOOKUP($B2421,Mapping!$A:$C,2,0),"Not Mapped"))</f>
        <v/>
      </c>
      <c r="P2421" s="36">
        <f>IF($B2421="","",IFERROR(VLOOKUP($B2421,Mapping!$A:$C,3,0),"Not Mapped"))</f>
        <v/>
      </c>
      <c r="Q2421" s="36">
        <f>IF($B2421="","",IFERROR(VLOOKUP($O2421,Leaders!$A:$B,2,0),"Not Mapped"))</f>
        <v/>
      </c>
      <c r="R2421" s="36">
        <f>IF($B2421="","",IF(COUNTIF(Exclusions!$A:$A,$B2421)&gt;0,"Yes","No"))</f>
        <v/>
      </c>
      <c r="S2421" s="38">
        <f>IF($B2421="","",MIN(1,DAY($A2421)/IF($N2421="Superstore",Settings!$B$5,Settings!$B$4)))</f>
        <v/>
      </c>
      <c r="T2421" s="38">
        <f>IF(OR($B2421="",$G2421="",$S2421=0),"",$G2421/$S2421)</f>
        <v/>
      </c>
      <c r="U2421" s="36">
        <f>IF($T2421="","",IF($T2421&lt;Settings!$B$8,"Critical",IF($T2421&lt;Settings!$B$9,"Semi Critical","Non Critical")))</f>
        <v/>
      </c>
      <c r="V2421" s="28" t="n"/>
      <c r="Z2421">
        <f>IF($B2421="","",IFERROR(VLOOKUP($B2421,'Plan HC for CCA'!$A:$B,2,0),""))</f>
        <v/>
      </c>
      <c r="AA2421">
        <f>IF(OR($B2421="",$Z2421=""),"",IF(N($M2421)&lt;$Z2421,"Delta","No Delta"))</f>
        <v/>
      </c>
      <c r="AB2421">
        <f>IF(OR($B2421="",$Z2421=""),"",MAX(0,$Z2421-N($M2421)))</f>
        <v/>
      </c>
      <c r="AC2421" s="46">
        <f>IF($B2421="","",IFERROR(INDEX('CCA Util %'!$H:$H,MATCH($B2421,'CCA Util %'!$E:$E,0)),""))</f>
        <v/>
      </c>
      <c r="AD2421">
        <f>IF($B2421="","",IFERROR(INDEX('CCA Util %'!$G:$G,MATCH($B2421,'CCA Util %'!$E:$E,0)),""))</f>
        <v/>
      </c>
      <c r="AE2421">
        <f>IF(OR($B2421="",$U2421=""),"",$U2421&amp;" &amp; "&amp;IF(OR($AD2421="",$AD2421=0),"Util NA",$AD2421&amp;" Util"))</f>
        <v/>
      </c>
    </row>
    <row r="2422" ht="15.75" customHeight="1" s="42">
      <c r="A2422" s="41" t="n"/>
      <c r="G2422" s="38" t="n"/>
      <c r="H2422" s="38" t="n"/>
      <c r="I2422" s="38" t="n"/>
      <c r="J2422" s="38" t="n"/>
      <c r="K2422" s="38" t="n"/>
      <c r="L2422" s="38" t="n"/>
      <c r="N2422" s="36">
        <f>IF($B2422="","",IF($C2422="SUPERSTORE","Superstore","DH"))</f>
        <v/>
      </c>
      <c r="O2422" s="36">
        <f>IF($B2422="","",IFERROR(VLOOKUP($B2422,Mapping!$A:$C,2,0),"Not Mapped"))</f>
        <v/>
      </c>
      <c r="P2422" s="36">
        <f>IF($B2422="","",IFERROR(VLOOKUP($B2422,Mapping!$A:$C,3,0),"Not Mapped"))</f>
        <v/>
      </c>
      <c r="Q2422" s="36">
        <f>IF($B2422="","",IFERROR(VLOOKUP($O2422,Leaders!$A:$B,2,0),"Not Mapped"))</f>
        <v/>
      </c>
      <c r="R2422" s="36">
        <f>IF($B2422="","",IF(COUNTIF(Exclusions!$A:$A,$B2422)&gt;0,"Yes","No"))</f>
        <v/>
      </c>
      <c r="S2422" s="38">
        <f>IF($B2422="","",MIN(1,DAY($A2422)/IF($N2422="Superstore",Settings!$B$5,Settings!$B$4)))</f>
        <v/>
      </c>
      <c r="T2422" s="38">
        <f>IF(OR($B2422="",$G2422="",$S2422=0),"",$G2422/$S2422)</f>
        <v/>
      </c>
      <c r="U2422" s="36">
        <f>IF($T2422="","",IF($T2422&lt;Settings!$B$8,"Critical",IF($T2422&lt;Settings!$B$9,"Semi Critical","Non Critical")))</f>
        <v/>
      </c>
      <c r="V2422" s="28" t="n"/>
      <c r="Z2422">
        <f>IF($B2422="","",IFERROR(VLOOKUP($B2422,'Plan HC for CCA'!$A:$B,2,0),""))</f>
        <v/>
      </c>
      <c r="AA2422">
        <f>IF(OR($B2422="",$Z2422=""),"",IF(N($M2422)&lt;$Z2422,"Delta","No Delta"))</f>
        <v/>
      </c>
      <c r="AB2422">
        <f>IF(OR($B2422="",$Z2422=""),"",MAX(0,$Z2422-N($M2422)))</f>
        <v/>
      </c>
      <c r="AC2422" s="46">
        <f>IF($B2422="","",IFERROR(INDEX('CCA Util %'!$H:$H,MATCH($B2422,'CCA Util %'!$E:$E,0)),""))</f>
        <v/>
      </c>
      <c r="AD2422">
        <f>IF($B2422="","",IFERROR(INDEX('CCA Util %'!$G:$G,MATCH($B2422,'CCA Util %'!$E:$E,0)),""))</f>
        <v/>
      </c>
      <c r="AE2422">
        <f>IF(OR($B2422="",$U2422=""),"",$U2422&amp;" &amp; "&amp;IF(OR($AD2422="",$AD2422=0),"Util NA",$AD2422&amp;" Util"))</f>
        <v/>
      </c>
    </row>
    <row r="2423" ht="15.75" customHeight="1" s="42">
      <c r="A2423" s="41" t="n"/>
      <c r="G2423" s="38" t="n"/>
      <c r="H2423" s="38" t="n"/>
      <c r="I2423" s="38" t="n"/>
      <c r="J2423" s="38" t="n"/>
      <c r="K2423" s="38" t="n"/>
      <c r="L2423" s="38" t="n"/>
      <c r="N2423" s="36">
        <f>IF($B2423="","",IF($C2423="SUPERSTORE","Superstore","DH"))</f>
        <v/>
      </c>
      <c r="O2423" s="36">
        <f>IF($B2423="","",IFERROR(VLOOKUP($B2423,Mapping!$A:$C,2,0),"Not Mapped"))</f>
        <v/>
      </c>
      <c r="P2423" s="36">
        <f>IF($B2423="","",IFERROR(VLOOKUP($B2423,Mapping!$A:$C,3,0),"Not Mapped"))</f>
        <v/>
      </c>
      <c r="Q2423" s="36">
        <f>IF($B2423="","",IFERROR(VLOOKUP($O2423,Leaders!$A:$B,2,0),"Not Mapped"))</f>
        <v/>
      </c>
      <c r="R2423" s="36">
        <f>IF($B2423="","",IF(COUNTIF(Exclusions!$A:$A,$B2423)&gt;0,"Yes","No"))</f>
        <v/>
      </c>
      <c r="S2423" s="38">
        <f>IF($B2423="","",MIN(1,DAY($A2423)/IF($N2423="Superstore",Settings!$B$5,Settings!$B$4)))</f>
        <v/>
      </c>
      <c r="T2423" s="38">
        <f>IF(OR($B2423="",$G2423="",$S2423=0),"",$G2423/$S2423)</f>
        <v/>
      </c>
      <c r="U2423" s="36">
        <f>IF($T2423="","",IF($T2423&lt;Settings!$B$8,"Critical",IF($T2423&lt;Settings!$B$9,"Semi Critical","Non Critical")))</f>
        <v/>
      </c>
      <c r="V2423" s="28" t="n"/>
      <c r="Z2423">
        <f>IF($B2423="","",IFERROR(VLOOKUP($B2423,'Plan HC for CCA'!$A:$B,2,0),""))</f>
        <v/>
      </c>
      <c r="AA2423">
        <f>IF(OR($B2423="",$Z2423=""),"",IF(N($M2423)&lt;$Z2423,"Delta","No Delta"))</f>
        <v/>
      </c>
      <c r="AB2423">
        <f>IF(OR($B2423="",$Z2423=""),"",MAX(0,$Z2423-N($M2423)))</f>
        <v/>
      </c>
      <c r="AC2423" s="46">
        <f>IF($B2423="","",IFERROR(INDEX('CCA Util %'!$H:$H,MATCH($B2423,'CCA Util %'!$E:$E,0)),""))</f>
        <v/>
      </c>
      <c r="AD2423">
        <f>IF($B2423="","",IFERROR(INDEX('CCA Util %'!$G:$G,MATCH($B2423,'CCA Util %'!$E:$E,0)),""))</f>
        <v/>
      </c>
      <c r="AE2423">
        <f>IF(OR($B2423="",$U2423=""),"",$U2423&amp;" &amp; "&amp;IF(OR($AD2423="",$AD2423=0),"Util NA",$AD2423&amp;" Util"))</f>
        <v/>
      </c>
    </row>
    <row r="2424" ht="15.75" customHeight="1" s="42">
      <c r="A2424" s="41" t="n"/>
      <c r="G2424" s="38" t="n"/>
      <c r="H2424" s="38" t="n"/>
      <c r="I2424" s="38" t="n"/>
      <c r="J2424" s="38" t="n"/>
      <c r="K2424" s="38" t="n"/>
      <c r="L2424" s="38" t="n"/>
      <c r="N2424" s="36">
        <f>IF($B2424="","",IF($C2424="SUPERSTORE","Superstore","DH"))</f>
        <v/>
      </c>
      <c r="O2424" s="36">
        <f>IF($B2424="","",IFERROR(VLOOKUP($B2424,Mapping!$A:$C,2,0),"Not Mapped"))</f>
        <v/>
      </c>
      <c r="P2424" s="36">
        <f>IF($B2424="","",IFERROR(VLOOKUP($B2424,Mapping!$A:$C,3,0),"Not Mapped"))</f>
        <v/>
      </c>
      <c r="Q2424" s="36">
        <f>IF($B2424="","",IFERROR(VLOOKUP($O2424,Leaders!$A:$B,2,0),"Not Mapped"))</f>
        <v/>
      </c>
      <c r="R2424" s="36">
        <f>IF($B2424="","",IF(COUNTIF(Exclusions!$A:$A,$B2424)&gt;0,"Yes","No"))</f>
        <v/>
      </c>
      <c r="S2424" s="38">
        <f>IF($B2424="","",MIN(1,DAY($A2424)/IF($N2424="Superstore",Settings!$B$5,Settings!$B$4)))</f>
        <v/>
      </c>
      <c r="T2424" s="38">
        <f>IF(OR($B2424="",$G2424="",$S2424=0),"",$G2424/$S2424)</f>
        <v/>
      </c>
      <c r="U2424" s="36">
        <f>IF($T2424="","",IF($T2424&lt;Settings!$B$8,"Critical",IF($T2424&lt;Settings!$B$9,"Semi Critical","Non Critical")))</f>
        <v/>
      </c>
      <c r="V2424" s="28" t="n"/>
      <c r="Z2424">
        <f>IF($B2424="","",IFERROR(VLOOKUP($B2424,'Plan HC for CCA'!$A:$B,2,0),""))</f>
        <v/>
      </c>
      <c r="AA2424">
        <f>IF(OR($B2424="",$Z2424=""),"",IF(N($M2424)&lt;$Z2424,"Delta","No Delta"))</f>
        <v/>
      </c>
      <c r="AB2424">
        <f>IF(OR($B2424="",$Z2424=""),"",MAX(0,$Z2424-N($M2424)))</f>
        <v/>
      </c>
      <c r="AC2424" s="46">
        <f>IF($B2424="","",IFERROR(INDEX('CCA Util %'!$H:$H,MATCH($B2424,'CCA Util %'!$E:$E,0)),""))</f>
        <v/>
      </c>
      <c r="AD2424">
        <f>IF($B2424="","",IFERROR(INDEX('CCA Util %'!$G:$G,MATCH($B2424,'CCA Util %'!$E:$E,0)),""))</f>
        <v/>
      </c>
      <c r="AE2424">
        <f>IF(OR($B2424="",$U2424=""),"",$U2424&amp;" &amp; "&amp;IF(OR($AD2424="",$AD2424=0),"Util NA",$AD2424&amp;" Util"))</f>
        <v/>
      </c>
    </row>
    <row r="2425" ht="15.75" customHeight="1" s="42">
      <c r="A2425" s="41" t="n"/>
      <c r="G2425" s="38" t="n"/>
      <c r="H2425" s="38" t="n"/>
      <c r="I2425" s="38" t="n"/>
      <c r="J2425" s="38" t="n"/>
      <c r="K2425" s="38" t="n"/>
      <c r="L2425" s="38" t="n"/>
      <c r="N2425" s="36">
        <f>IF($B2425="","",IF($C2425="SUPERSTORE","Superstore","DH"))</f>
        <v/>
      </c>
      <c r="O2425" s="36">
        <f>IF($B2425="","",IFERROR(VLOOKUP($B2425,Mapping!$A:$C,2,0),"Not Mapped"))</f>
        <v/>
      </c>
      <c r="P2425" s="36">
        <f>IF($B2425="","",IFERROR(VLOOKUP($B2425,Mapping!$A:$C,3,0),"Not Mapped"))</f>
        <v/>
      </c>
      <c r="Q2425" s="36">
        <f>IF($B2425="","",IFERROR(VLOOKUP($O2425,Leaders!$A:$B,2,0),"Not Mapped"))</f>
        <v/>
      </c>
      <c r="R2425" s="36">
        <f>IF($B2425="","",IF(COUNTIF(Exclusions!$A:$A,$B2425)&gt;0,"Yes","No"))</f>
        <v/>
      </c>
      <c r="S2425" s="38">
        <f>IF($B2425="","",MIN(1,DAY($A2425)/IF($N2425="Superstore",Settings!$B$5,Settings!$B$4)))</f>
        <v/>
      </c>
      <c r="T2425" s="38">
        <f>IF(OR($B2425="",$G2425="",$S2425=0),"",$G2425/$S2425)</f>
        <v/>
      </c>
      <c r="U2425" s="36">
        <f>IF($T2425="","",IF($T2425&lt;Settings!$B$8,"Critical",IF($T2425&lt;Settings!$B$9,"Semi Critical","Non Critical")))</f>
        <v/>
      </c>
      <c r="V2425" s="28" t="n"/>
      <c r="Z2425">
        <f>IF($B2425="","",IFERROR(VLOOKUP($B2425,'Plan HC for CCA'!$A:$B,2,0),""))</f>
        <v/>
      </c>
      <c r="AA2425">
        <f>IF(OR($B2425="",$Z2425=""),"",IF(N($M2425)&lt;$Z2425,"Delta","No Delta"))</f>
        <v/>
      </c>
      <c r="AB2425">
        <f>IF(OR($B2425="",$Z2425=""),"",MAX(0,$Z2425-N($M2425)))</f>
        <v/>
      </c>
      <c r="AC2425" s="46">
        <f>IF($B2425="","",IFERROR(INDEX('CCA Util %'!$H:$H,MATCH($B2425,'CCA Util %'!$E:$E,0)),""))</f>
        <v/>
      </c>
      <c r="AD2425">
        <f>IF($B2425="","",IFERROR(INDEX('CCA Util %'!$G:$G,MATCH($B2425,'CCA Util %'!$E:$E,0)),""))</f>
        <v/>
      </c>
      <c r="AE2425">
        <f>IF(OR($B2425="",$U2425=""),"",$U2425&amp;" &amp; "&amp;IF(OR($AD2425="",$AD2425=0),"Util NA",$AD2425&amp;" Util"))</f>
        <v/>
      </c>
    </row>
    <row r="2426" ht="15.75" customHeight="1" s="42">
      <c r="A2426" s="41" t="n"/>
      <c r="G2426" s="38" t="n"/>
      <c r="H2426" s="38" t="n"/>
      <c r="I2426" s="38" t="n"/>
      <c r="J2426" s="38" t="n"/>
      <c r="K2426" s="38" t="n"/>
      <c r="L2426" s="38" t="n"/>
      <c r="N2426" s="36">
        <f>IF($B2426="","",IF($C2426="SUPERSTORE","Superstore","DH"))</f>
        <v/>
      </c>
      <c r="O2426" s="36">
        <f>IF($B2426="","",IFERROR(VLOOKUP($B2426,Mapping!$A:$C,2,0),"Not Mapped"))</f>
        <v/>
      </c>
      <c r="P2426" s="36">
        <f>IF($B2426="","",IFERROR(VLOOKUP($B2426,Mapping!$A:$C,3,0),"Not Mapped"))</f>
        <v/>
      </c>
      <c r="Q2426" s="36">
        <f>IF($B2426="","",IFERROR(VLOOKUP($O2426,Leaders!$A:$B,2,0),"Not Mapped"))</f>
        <v/>
      </c>
      <c r="R2426" s="36">
        <f>IF($B2426="","",IF(COUNTIF(Exclusions!$A:$A,$B2426)&gt;0,"Yes","No"))</f>
        <v/>
      </c>
      <c r="S2426" s="38">
        <f>IF($B2426="","",MIN(1,DAY($A2426)/IF($N2426="Superstore",Settings!$B$5,Settings!$B$4)))</f>
        <v/>
      </c>
      <c r="T2426" s="38">
        <f>IF(OR($B2426="",$G2426="",$S2426=0),"",$G2426/$S2426)</f>
        <v/>
      </c>
      <c r="U2426" s="36">
        <f>IF($T2426="","",IF($T2426&lt;Settings!$B$8,"Critical",IF($T2426&lt;Settings!$B$9,"Semi Critical","Non Critical")))</f>
        <v/>
      </c>
      <c r="V2426" s="28" t="n"/>
      <c r="Z2426">
        <f>IF($B2426="","",IFERROR(VLOOKUP($B2426,'Plan HC for CCA'!$A:$B,2,0),""))</f>
        <v/>
      </c>
      <c r="AA2426">
        <f>IF(OR($B2426="",$Z2426=""),"",IF(N($M2426)&lt;$Z2426,"Delta","No Delta"))</f>
        <v/>
      </c>
      <c r="AB2426">
        <f>IF(OR($B2426="",$Z2426=""),"",MAX(0,$Z2426-N($M2426)))</f>
        <v/>
      </c>
      <c r="AC2426" s="46">
        <f>IF($B2426="","",IFERROR(INDEX('CCA Util %'!$H:$H,MATCH($B2426,'CCA Util %'!$E:$E,0)),""))</f>
        <v/>
      </c>
      <c r="AD2426">
        <f>IF($B2426="","",IFERROR(INDEX('CCA Util %'!$G:$G,MATCH($B2426,'CCA Util %'!$E:$E,0)),""))</f>
        <v/>
      </c>
      <c r="AE2426">
        <f>IF(OR($B2426="",$U2426=""),"",$U2426&amp;" &amp; "&amp;IF(OR($AD2426="",$AD2426=0),"Util NA",$AD2426&amp;" Util"))</f>
        <v/>
      </c>
    </row>
    <row r="2427" ht="15.75" customHeight="1" s="42">
      <c r="A2427" s="41" t="n"/>
      <c r="G2427" s="38" t="n"/>
      <c r="H2427" s="38" t="n"/>
      <c r="I2427" s="38" t="n"/>
      <c r="J2427" s="38" t="n"/>
      <c r="K2427" s="38" t="n"/>
      <c r="L2427" s="38" t="n"/>
      <c r="N2427" s="36">
        <f>IF($B2427="","",IF($C2427="SUPERSTORE","Superstore","DH"))</f>
        <v/>
      </c>
      <c r="O2427" s="36">
        <f>IF($B2427="","",IFERROR(VLOOKUP($B2427,Mapping!$A:$C,2,0),"Not Mapped"))</f>
        <v/>
      </c>
      <c r="P2427" s="36">
        <f>IF($B2427="","",IFERROR(VLOOKUP($B2427,Mapping!$A:$C,3,0),"Not Mapped"))</f>
        <v/>
      </c>
      <c r="Q2427" s="36">
        <f>IF($B2427="","",IFERROR(VLOOKUP($O2427,Leaders!$A:$B,2,0),"Not Mapped"))</f>
        <v/>
      </c>
      <c r="R2427" s="36">
        <f>IF($B2427="","",IF(COUNTIF(Exclusions!$A:$A,$B2427)&gt;0,"Yes","No"))</f>
        <v/>
      </c>
      <c r="S2427" s="38">
        <f>IF($B2427="","",MIN(1,DAY($A2427)/IF($N2427="Superstore",Settings!$B$5,Settings!$B$4)))</f>
        <v/>
      </c>
      <c r="T2427" s="38">
        <f>IF(OR($B2427="",$G2427="",$S2427=0),"",$G2427/$S2427)</f>
        <v/>
      </c>
      <c r="U2427" s="36">
        <f>IF($T2427="","",IF($T2427&lt;Settings!$B$8,"Critical",IF($T2427&lt;Settings!$B$9,"Semi Critical","Non Critical")))</f>
        <v/>
      </c>
      <c r="V2427" s="28" t="n"/>
      <c r="Z2427">
        <f>IF($B2427="","",IFERROR(VLOOKUP($B2427,'Plan HC for CCA'!$A:$B,2,0),""))</f>
        <v/>
      </c>
      <c r="AA2427">
        <f>IF(OR($B2427="",$Z2427=""),"",IF(N($M2427)&lt;$Z2427,"Delta","No Delta"))</f>
        <v/>
      </c>
      <c r="AB2427">
        <f>IF(OR($B2427="",$Z2427=""),"",MAX(0,$Z2427-N($M2427)))</f>
        <v/>
      </c>
      <c r="AC2427" s="46">
        <f>IF($B2427="","",IFERROR(INDEX('CCA Util %'!$H:$H,MATCH($B2427,'CCA Util %'!$E:$E,0)),""))</f>
        <v/>
      </c>
      <c r="AD2427">
        <f>IF($B2427="","",IFERROR(INDEX('CCA Util %'!$G:$G,MATCH($B2427,'CCA Util %'!$E:$E,0)),""))</f>
        <v/>
      </c>
      <c r="AE2427">
        <f>IF(OR($B2427="",$U2427=""),"",$U2427&amp;" &amp; "&amp;IF(OR($AD2427="",$AD2427=0),"Util NA",$AD2427&amp;" Util"))</f>
        <v/>
      </c>
    </row>
    <row r="2428" ht="15.75" customHeight="1" s="42">
      <c r="A2428" s="41" t="n"/>
      <c r="G2428" s="38" t="n"/>
      <c r="H2428" s="38" t="n"/>
      <c r="I2428" s="38" t="n"/>
      <c r="J2428" s="38" t="n"/>
      <c r="K2428" s="38" t="n"/>
      <c r="L2428" s="38" t="n"/>
      <c r="N2428" s="36">
        <f>IF($B2428="","",IF($C2428="SUPERSTORE","Superstore","DH"))</f>
        <v/>
      </c>
      <c r="O2428" s="36">
        <f>IF($B2428="","",IFERROR(VLOOKUP($B2428,Mapping!$A:$C,2,0),"Not Mapped"))</f>
        <v/>
      </c>
      <c r="P2428" s="36">
        <f>IF($B2428="","",IFERROR(VLOOKUP($B2428,Mapping!$A:$C,3,0),"Not Mapped"))</f>
        <v/>
      </c>
      <c r="Q2428" s="36">
        <f>IF($B2428="","",IFERROR(VLOOKUP($O2428,Leaders!$A:$B,2,0),"Not Mapped"))</f>
        <v/>
      </c>
      <c r="R2428" s="36">
        <f>IF($B2428="","",IF(COUNTIF(Exclusions!$A:$A,$B2428)&gt;0,"Yes","No"))</f>
        <v/>
      </c>
      <c r="S2428" s="38">
        <f>IF($B2428="","",MIN(1,DAY($A2428)/IF($N2428="Superstore",Settings!$B$5,Settings!$B$4)))</f>
        <v/>
      </c>
      <c r="T2428" s="38">
        <f>IF(OR($B2428="",$G2428="",$S2428=0),"",$G2428/$S2428)</f>
        <v/>
      </c>
      <c r="U2428" s="36">
        <f>IF($T2428="","",IF($T2428&lt;Settings!$B$8,"Critical",IF($T2428&lt;Settings!$B$9,"Semi Critical","Non Critical")))</f>
        <v/>
      </c>
      <c r="V2428" s="28" t="n"/>
      <c r="Z2428">
        <f>IF($B2428="","",IFERROR(VLOOKUP($B2428,'Plan HC for CCA'!$A:$B,2,0),""))</f>
        <v/>
      </c>
      <c r="AA2428">
        <f>IF(OR($B2428="",$Z2428=""),"",IF(N($M2428)&lt;$Z2428,"Delta","No Delta"))</f>
        <v/>
      </c>
      <c r="AB2428">
        <f>IF(OR($B2428="",$Z2428=""),"",MAX(0,$Z2428-N($M2428)))</f>
        <v/>
      </c>
      <c r="AC2428" s="46">
        <f>IF($B2428="","",IFERROR(INDEX('CCA Util %'!$H:$H,MATCH($B2428,'CCA Util %'!$E:$E,0)),""))</f>
        <v/>
      </c>
      <c r="AD2428">
        <f>IF($B2428="","",IFERROR(INDEX('CCA Util %'!$G:$G,MATCH($B2428,'CCA Util %'!$E:$E,0)),""))</f>
        <v/>
      </c>
      <c r="AE2428">
        <f>IF(OR($B2428="",$U2428=""),"",$U2428&amp;" &amp; "&amp;IF(OR($AD2428="",$AD2428=0),"Util NA",$AD2428&amp;" Util"))</f>
        <v/>
      </c>
    </row>
    <row r="2429" ht="15.75" customHeight="1" s="42">
      <c r="A2429" s="41" t="n"/>
      <c r="G2429" s="38" t="n"/>
      <c r="H2429" s="38" t="n"/>
      <c r="I2429" s="38" t="n"/>
      <c r="J2429" s="38" t="n"/>
      <c r="K2429" s="38" t="n"/>
      <c r="L2429" s="38" t="n"/>
      <c r="N2429" s="36">
        <f>IF($B2429="","",IF($C2429="SUPERSTORE","Superstore","DH"))</f>
        <v/>
      </c>
      <c r="O2429" s="36">
        <f>IF($B2429="","",IFERROR(VLOOKUP($B2429,Mapping!$A:$C,2,0),"Not Mapped"))</f>
        <v/>
      </c>
      <c r="P2429" s="36">
        <f>IF($B2429="","",IFERROR(VLOOKUP($B2429,Mapping!$A:$C,3,0),"Not Mapped"))</f>
        <v/>
      </c>
      <c r="Q2429" s="36">
        <f>IF($B2429="","",IFERROR(VLOOKUP($O2429,Leaders!$A:$B,2,0),"Not Mapped"))</f>
        <v/>
      </c>
      <c r="R2429" s="36">
        <f>IF($B2429="","",IF(COUNTIF(Exclusions!$A:$A,$B2429)&gt;0,"Yes","No"))</f>
        <v/>
      </c>
      <c r="S2429" s="38">
        <f>IF($B2429="","",MIN(1,DAY($A2429)/IF($N2429="Superstore",Settings!$B$5,Settings!$B$4)))</f>
        <v/>
      </c>
      <c r="T2429" s="38">
        <f>IF(OR($B2429="",$G2429="",$S2429=0),"",$G2429/$S2429)</f>
        <v/>
      </c>
      <c r="U2429" s="36">
        <f>IF($T2429="","",IF($T2429&lt;Settings!$B$8,"Critical",IF($T2429&lt;Settings!$B$9,"Semi Critical","Non Critical")))</f>
        <v/>
      </c>
      <c r="V2429" s="28" t="n"/>
      <c r="Z2429">
        <f>IF($B2429="","",IFERROR(VLOOKUP($B2429,'Plan HC for CCA'!$A:$B,2,0),""))</f>
        <v/>
      </c>
      <c r="AA2429">
        <f>IF(OR($B2429="",$Z2429=""),"",IF(N($M2429)&lt;$Z2429,"Delta","No Delta"))</f>
        <v/>
      </c>
      <c r="AB2429">
        <f>IF(OR($B2429="",$Z2429=""),"",MAX(0,$Z2429-N($M2429)))</f>
        <v/>
      </c>
      <c r="AC2429" s="46">
        <f>IF($B2429="","",IFERROR(INDEX('CCA Util %'!$H:$H,MATCH($B2429,'CCA Util %'!$E:$E,0)),""))</f>
        <v/>
      </c>
      <c r="AD2429">
        <f>IF($B2429="","",IFERROR(INDEX('CCA Util %'!$G:$G,MATCH($B2429,'CCA Util %'!$E:$E,0)),""))</f>
        <v/>
      </c>
      <c r="AE2429">
        <f>IF(OR($B2429="",$U2429=""),"",$U2429&amp;" &amp; "&amp;IF(OR($AD2429="",$AD2429=0),"Util NA",$AD2429&amp;" Util"))</f>
        <v/>
      </c>
    </row>
    <row r="2430" ht="15.75" customHeight="1" s="42">
      <c r="A2430" s="41" t="n"/>
      <c r="G2430" s="38" t="n"/>
      <c r="H2430" s="38" t="n"/>
      <c r="I2430" s="38" t="n"/>
      <c r="J2430" s="38" t="n"/>
      <c r="K2430" s="38" t="n"/>
      <c r="L2430" s="38" t="n"/>
      <c r="N2430" s="36">
        <f>IF($B2430="","",IF($C2430="SUPERSTORE","Superstore","DH"))</f>
        <v/>
      </c>
      <c r="O2430" s="36">
        <f>IF($B2430="","",IFERROR(VLOOKUP($B2430,Mapping!$A:$C,2,0),"Not Mapped"))</f>
        <v/>
      </c>
      <c r="P2430" s="36">
        <f>IF($B2430="","",IFERROR(VLOOKUP($B2430,Mapping!$A:$C,3,0),"Not Mapped"))</f>
        <v/>
      </c>
      <c r="Q2430" s="36">
        <f>IF($B2430="","",IFERROR(VLOOKUP($O2430,Leaders!$A:$B,2,0),"Not Mapped"))</f>
        <v/>
      </c>
      <c r="R2430" s="36">
        <f>IF($B2430="","",IF(COUNTIF(Exclusions!$A:$A,$B2430)&gt;0,"Yes","No"))</f>
        <v/>
      </c>
      <c r="S2430" s="38">
        <f>IF($B2430="","",MIN(1,DAY($A2430)/IF($N2430="Superstore",Settings!$B$5,Settings!$B$4)))</f>
        <v/>
      </c>
      <c r="T2430" s="38">
        <f>IF(OR($B2430="",$G2430="",$S2430=0),"",$G2430/$S2430)</f>
        <v/>
      </c>
      <c r="U2430" s="36">
        <f>IF($T2430="","",IF($T2430&lt;Settings!$B$8,"Critical",IF($T2430&lt;Settings!$B$9,"Semi Critical","Non Critical")))</f>
        <v/>
      </c>
      <c r="V2430" s="28" t="n"/>
      <c r="Z2430">
        <f>IF($B2430="","",IFERROR(VLOOKUP($B2430,'Plan HC for CCA'!$A:$B,2,0),""))</f>
        <v/>
      </c>
      <c r="AA2430">
        <f>IF(OR($B2430="",$Z2430=""),"",IF(N($M2430)&lt;$Z2430,"Delta","No Delta"))</f>
        <v/>
      </c>
      <c r="AB2430">
        <f>IF(OR($B2430="",$Z2430=""),"",MAX(0,$Z2430-N($M2430)))</f>
        <v/>
      </c>
      <c r="AC2430" s="46">
        <f>IF($B2430="","",IFERROR(INDEX('CCA Util %'!$H:$H,MATCH($B2430,'CCA Util %'!$E:$E,0)),""))</f>
        <v/>
      </c>
      <c r="AD2430">
        <f>IF($B2430="","",IFERROR(INDEX('CCA Util %'!$G:$G,MATCH($B2430,'CCA Util %'!$E:$E,0)),""))</f>
        <v/>
      </c>
      <c r="AE2430">
        <f>IF(OR($B2430="",$U2430=""),"",$U2430&amp;" &amp; "&amp;IF(OR($AD2430="",$AD2430=0),"Util NA",$AD2430&amp;" Util"))</f>
        <v/>
      </c>
    </row>
    <row r="2431" ht="15.75" customHeight="1" s="42">
      <c r="A2431" s="41" t="n"/>
      <c r="G2431" s="38" t="n"/>
      <c r="H2431" s="38" t="n"/>
      <c r="I2431" s="38" t="n"/>
      <c r="J2431" s="38" t="n"/>
      <c r="K2431" s="38" t="n"/>
      <c r="L2431" s="38" t="n"/>
      <c r="N2431" s="36">
        <f>IF($B2431="","",IF($C2431="SUPERSTORE","Superstore","DH"))</f>
        <v/>
      </c>
      <c r="O2431" s="36">
        <f>IF($B2431="","",IFERROR(VLOOKUP($B2431,Mapping!$A:$C,2,0),"Not Mapped"))</f>
        <v/>
      </c>
      <c r="P2431" s="36">
        <f>IF($B2431="","",IFERROR(VLOOKUP($B2431,Mapping!$A:$C,3,0),"Not Mapped"))</f>
        <v/>
      </c>
      <c r="Q2431" s="36">
        <f>IF($B2431="","",IFERROR(VLOOKUP($O2431,Leaders!$A:$B,2,0),"Not Mapped"))</f>
        <v/>
      </c>
      <c r="R2431" s="36">
        <f>IF($B2431="","",IF(COUNTIF(Exclusions!$A:$A,$B2431)&gt;0,"Yes","No"))</f>
        <v/>
      </c>
      <c r="S2431" s="38">
        <f>IF($B2431="","",MIN(1,DAY($A2431)/IF($N2431="Superstore",Settings!$B$5,Settings!$B$4)))</f>
        <v/>
      </c>
      <c r="T2431" s="38">
        <f>IF(OR($B2431="",$G2431="",$S2431=0),"",$G2431/$S2431)</f>
        <v/>
      </c>
      <c r="U2431" s="36">
        <f>IF($T2431="","",IF($T2431&lt;Settings!$B$8,"Critical",IF($T2431&lt;Settings!$B$9,"Semi Critical","Non Critical")))</f>
        <v/>
      </c>
      <c r="V2431" s="28" t="n"/>
      <c r="Z2431">
        <f>IF($B2431="","",IFERROR(VLOOKUP($B2431,'Plan HC for CCA'!$A:$B,2,0),""))</f>
        <v/>
      </c>
      <c r="AA2431">
        <f>IF(OR($B2431="",$Z2431=""),"",IF(N($M2431)&lt;$Z2431,"Delta","No Delta"))</f>
        <v/>
      </c>
      <c r="AB2431">
        <f>IF(OR($B2431="",$Z2431=""),"",MAX(0,$Z2431-N($M2431)))</f>
        <v/>
      </c>
      <c r="AC2431" s="46">
        <f>IF($B2431="","",IFERROR(INDEX('CCA Util %'!$H:$H,MATCH($B2431,'CCA Util %'!$E:$E,0)),""))</f>
        <v/>
      </c>
      <c r="AD2431">
        <f>IF($B2431="","",IFERROR(INDEX('CCA Util %'!$G:$G,MATCH($B2431,'CCA Util %'!$E:$E,0)),""))</f>
        <v/>
      </c>
      <c r="AE2431">
        <f>IF(OR($B2431="",$U2431=""),"",$U2431&amp;" &amp; "&amp;IF(OR($AD2431="",$AD2431=0),"Util NA",$AD2431&amp;" Util"))</f>
        <v/>
      </c>
    </row>
    <row r="2432" ht="15.75" customHeight="1" s="42">
      <c r="A2432" s="41" t="n"/>
      <c r="G2432" s="38" t="n"/>
      <c r="H2432" s="38" t="n"/>
      <c r="I2432" s="38" t="n"/>
      <c r="J2432" s="38" t="n"/>
      <c r="K2432" s="38" t="n"/>
      <c r="L2432" s="38" t="n"/>
      <c r="N2432" s="36">
        <f>IF($B2432="","",IF($C2432="SUPERSTORE","Superstore","DH"))</f>
        <v/>
      </c>
      <c r="O2432" s="36">
        <f>IF($B2432="","",IFERROR(VLOOKUP($B2432,Mapping!$A:$C,2,0),"Not Mapped"))</f>
        <v/>
      </c>
      <c r="P2432" s="36">
        <f>IF($B2432="","",IFERROR(VLOOKUP($B2432,Mapping!$A:$C,3,0),"Not Mapped"))</f>
        <v/>
      </c>
      <c r="Q2432" s="36">
        <f>IF($B2432="","",IFERROR(VLOOKUP($O2432,Leaders!$A:$B,2,0),"Not Mapped"))</f>
        <v/>
      </c>
      <c r="R2432" s="36">
        <f>IF($B2432="","",IF(COUNTIF(Exclusions!$A:$A,$B2432)&gt;0,"Yes","No"))</f>
        <v/>
      </c>
      <c r="S2432" s="38">
        <f>IF($B2432="","",MIN(1,DAY($A2432)/IF($N2432="Superstore",Settings!$B$5,Settings!$B$4)))</f>
        <v/>
      </c>
      <c r="T2432" s="38">
        <f>IF(OR($B2432="",$G2432="",$S2432=0),"",$G2432/$S2432)</f>
        <v/>
      </c>
      <c r="U2432" s="36">
        <f>IF($T2432="","",IF($T2432&lt;Settings!$B$8,"Critical",IF($T2432&lt;Settings!$B$9,"Semi Critical","Non Critical")))</f>
        <v/>
      </c>
      <c r="V2432" s="28" t="n"/>
      <c r="Z2432">
        <f>IF($B2432="","",IFERROR(VLOOKUP($B2432,'Plan HC for CCA'!$A:$B,2,0),""))</f>
        <v/>
      </c>
      <c r="AA2432">
        <f>IF(OR($B2432="",$Z2432=""),"",IF(N($M2432)&lt;$Z2432,"Delta","No Delta"))</f>
        <v/>
      </c>
      <c r="AB2432">
        <f>IF(OR($B2432="",$Z2432=""),"",MAX(0,$Z2432-N($M2432)))</f>
        <v/>
      </c>
      <c r="AC2432" s="46">
        <f>IF($B2432="","",IFERROR(INDEX('CCA Util %'!$H:$H,MATCH($B2432,'CCA Util %'!$E:$E,0)),""))</f>
        <v/>
      </c>
      <c r="AD2432">
        <f>IF($B2432="","",IFERROR(INDEX('CCA Util %'!$G:$G,MATCH($B2432,'CCA Util %'!$E:$E,0)),""))</f>
        <v/>
      </c>
      <c r="AE2432">
        <f>IF(OR($B2432="",$U2432=""),"",$U2432&amp;" &amp; "&amp;IF(OR($AD2432="",$AD2432=0),"Util NA",$AD2432&amp;" Util"))</f>
        <v/>
      </c>
    </row>
    <row r="2433" ht="15.75" customHeight="1" s="42">
      <c r="A2433" s="41" t="n"/>
      <c r="G2433" s="38" t="n"/>
      <c r="H2433" s="38" t="n"/>
      <c r="I2433" s="38" t="n"/>
      <c r="J2433" s="38" t="n"/>
      <c r="K2433" s="38" t="n"/>
      <c r="L2433" s="38" t="n"/>
      <c r="N2433" s="36">
        <f>IF($B2433="","",IF($C2433="SUPERSTORE","Superstore","DH"))</f>
        <v/>
      </c>
      <c r="O2433" s="36">
        <f>IF($B2433="","",IFERROR(VLOOKUP($B2433,Mapping!$A:$C,2,0),"Not Mapped"))</f>
        <v/>
      </c>
      <c r="P2433" s="36">
        <f>IF($B2433="","",IFERROR(VLOOKUP($B2433,Mapping!$A:$C,3,0),"Not Mapped"))</f>
        <v/>
      </c>
      <c r="Q2433" s="36">
        <f>IF($B2433="","",IFERROR(VLOOKUP($O2433,Leaders!$A:$B,2,0),"Not Mapped"))</f>
        <v/>
      </c>
      <c r="R2433" s="36">
        <f>IF($B2433="","",IF(COUNTIF(Exclusions!$A:$A,$B2433)&gt;0,"Yes","No"))</f>
        <v/>
      </c>
      <c r="S2433" s="38">
        <f>IF($B2433="","",MIN(1,DAY($A2433)/IF($N2433="Superstore",Settings!$B$5,Settings!$B$4)))</f>
        <v/>
      </c>
      <c r="T2433" s="38">
        <f>IF(OR($B2433="",$G2433="",$S2433=0),"",$G2433/$S2433)</f>
        <v/>
      </c>
      <c r="U2433" s="36">
        <f>IF($T2433="","",IF($T2433&lt;Settings!$B$8,"Critical",IF($T2433&lt;Settings!$B$9,"Semi Critical","Non Critical")))</f>
        <v/>
      </c>
      <c r="V2433" s="28" t="n"/>
      <c r="Z2433">
        <f>IF($B2433="","",IFERROR(VLOOKUP($B2433,'Plan HC for CCA'!$A:$B,2,0),""))</f>
        <v/>
      </c>
      <c r="AA2433">
        <f>IF(OR($B2433="",$Z2433=""),"",IF(N($M2433)&lt;$Z2433,"Delta","No Delta"))</f>
        <v/>
      </c>
      <c r="AB2433">
        <f>IF(OR($B2433="",$Z2433=""),"",MAX(0,$Z2433-N($M2433)))</f>
        <v/>
      </c>
      <c r="AC2433" s="46">
        <f>IF($B2433="","",IFERROR(INDEX('CCA Util %'!$H:$H,MATCH($B2433,'CCA Util %'!$E:$E,0)),""))</f>
        <v/>
      </c>
      <c r="AD2433">
        <f>IF($B2433="","",IFERROR(INDEX('CCA Util %'!$G:$G,MATCH($B2433,'CCA Util %'!$E:$E,0)),""))</f>
        <v/>
      </c>
      <c r="AE2433">
        <f>IF(OR($B2433="",$U2433=""),"",$U2433&amp;" &amp; "&amp;IF(OR($AD2433="",$AD2433=0),"Util NA",$AD2433&amp;" Util"))</f>
        <v/>
      </c>
    </row>
    <row r="2434" ht="15.75" customHeight="1" s="42">
      <c r="A2434" s="41" t="n"/>
      <c r="G2434" s="38" t="n"/>
      <c r="H2434" s="38" t="n"/>
      <c r="I2434" s="38" t="n"/>
      <c r="J2434" s="38" t="n"/>
      <c r="K2434" s="38" t="n"/>
      <c r="L2434" s="38" t="n"/>
      <c r="N2434" s="36">
        <f>IF($B2434="","",IF($C2434="SUPERSTORE","Superstore","DH"))</f>
        <v/>
      </c>
      <c r="O2434" s="36">
        <f>IF($B2434="","",IFERROR(VLOOKUP($B2434,Mapping!$A:$C,2,0),"Not Mapped"))</f>
        <v/>
      </c>
      <c r="P2434" s="36">
        <f>IF($B2434="","",IFERROR(VLOOKUP($B2434,Mapping!$A:$C,3,0),"Not Mapped"))</f>
        <v/>
      </c>
      <c r="Q2434" s="36">
        <f>IF($B2434="","",IFERROR(VLOOKUP($O2434,Leaders!$A:$B,2,0),"Not Mapped"))</f>
        <v/>
      </c>
      <c r="R2434" s="36">
        <f>IF($B2434="","",IF(COUNTIF(Exclusions!$A:$A,$B2434)&gt;0,"Yes","No"))</f>
        <v/>
      </c>
      <c r="S2434" s="38">
        <f>IF($B2434="","",MIN(1,DAY($A2434)/IF($N2434="Superstore",Settings!$B$5,Settings!$B$4)))</f>
        <v/>
      </c>
      <c r="T2434" s="38">
        <f>IF(OR($B2434="",$G2434="",$S2434=0),"",$G2434/$S2434)</f>
        <v/>
      </c>
      <c r="U2434" s="36">
        <f>IF($T2434="","",IF($T2434&lt;Settings!$B$8,"Critical",IF($T2434&lt;Settings!$B$9,"Semi Critical","Non Critical")))</f>
        <v/>
      </c>
      <c r="V2434" s="28" t="n"/>
      <c r="Z2434">
        <f>IF($B2434="","",IFERROR(VLOOKUP($B2434,'Plan HC for CCA'!$A:$B,2,0),""))</f>
        <v/>
      </c>
      <c r="AA2434">
        <f>IF(OR($B2434="",$Z2434=""),"",IF(N($M2434)&lt;$Z2434,"Delta","No Delta"))</f>
        <v/>
      </c>
      <c r="AB2434">
        <f>IF(OR($B2434="",$Z2434=""),"",MAX(0,$Z2434-N($M2434)))</f>
        <v/>
      </c>
      <c r="AC2434" s="46">
        <f>IF($B2434="","",IFERROR(INDEX('CCA Util %'!$H:$H,MATCH($B2434,'CCA Util %'!$E:$E,0)),""))</f>
        <v/>
      </c>
      <c r="AD2434">
        <f>IF($B2434="","",IFERROR(INDEX('CCA Util %'!$G:$G,MATCH($B2434,'CCA Util %'!$E:$E,0)),""))</f>
        <v/>
      </c>
      <c r="AE2434">
        <f>IF(OR($B2434="",$U2434=""),"",$U2434&amp;" &amp; "&amp;IF(OR($AD2434="",$AD2434=0),"Util NA",$AD2434&amp;" Util"))</f>
        <v/>
      </c>
    </row>
    <row r="2435" ht="15.75" customHeight="1" s="42">
      <c r="A2435" s="41" t="n"/>
      <c r="G2435" s="38" t="n"/>
      <c r="H2435" s="38" t="n"/>
      <c r="I2435" s="38" t="n"/>
      <c r="J2435" s="38" t="n"/>
      <c r="K2435" s="38" t="n"/>
      <c r="L2435" s="38" t="n"/>
      <c r="N2435" s="36">
        <f>IF($B2435="","",IF($C2435="SUPERSTORE","Superstore","DH"))</f>
        <v/>
      </c>
      <c r="O2435" s="36">
        <f>IF($B2435="","",IFERROR(VLOOKUP($B2435,Mapping!$A:$C,2,0),"Not Mapped"))</f>
        <v/>
      </c>
      <c r="P2435" s="36">
        <f>IF($B2435="","",IFERROR(VLOOKUP($B2435,Mapping!$A:$C,3,0),"Not Mapped"))</f>
        <v/>
      </c>
      <c r="Q2435" s="36">
        <f>IF($B2435="","",IFERROR(VLOOKUP($O2435,Leaders!$A:$B,2,0),"Not Mapped"))</f>
        <v/>
      </c>
      <c r="R2435" s="36">
        <f>IF($B2435="","",IF(COUNTIF(Exclusions!$A:$A,$B2435)&gt;0,"Yes","No"))</f>
        <v/>
      </c>
      <c r="S2435" s="38">
        <f>IF($B2435="","",MIN(1,DAY($A2435)/IF($N2435="Superstore",Settings!$B$5,Settings!$B$4)))</f>
        <v/>
      </c>
      <c r="T2435" s="38">
        <f>IF(OR($B2435="",$G2435="",$S2435=0),"",$G2435/$S2435)</f>
        <v/>
      </c>
      <c r="U2435" s="36">
        <f>IF($T2435="","",IF($T2435&lt;Settings!$B$8,"Critical",IF($T2435&lt;Settings!$B$9,"Semi Critical","Non Critical")))</f>
        <v/>
      </c>
      <c r="V2435" s="28" t="n"/>
      <c r="Z2435">
        <f>IF($B2435="","",IFERROR(VLOOKUP($B2435,'Plan HC for CCA'!$A:$B,2,0),""))</f>
        <v/>
      </c>
      <c r="AA2435">
        <f>IF(OR($B2435="",$Z2435=""),"",IF(N($M2435)&lt;$Z2435,"Delta","No Delta"))</f>
        <v/>
      </c>
      <c r="AB2435">
        <f>IF(OR($B2435="",$Z2435=""),"",MAX(0,$Z2435-N($M2435)))</f>
        <v/>
      </c>
      <c r="AC2435" s="46">
        <f>IF($B2435="","",IFERROR(INDEX('CCA Util %'!$H:$H,MATCH($B2435,'CCA Util %'!$E:$E,0)),""))</f>
        <v/>
      </c>
      <c r="AD2435">
        <f>IF($B2435="","",IFERROR(INDEX('CCA Util %'!$G:$G,MATCH($B2435,'CCA Util %'!$E:$E,0)),""))</f>
        <v/>
      </c>
      <c r="AE2435">
        <f>IF(OR($B2435="",$U2435=""),"",$U2435&amp;" &amp; "&amp;IF(OR($AD2435="",$AD2435=0),"Util NA",$AD2435&amp;" Util"))</f>
        <v/>
      </c>
    </row>
    <row r="2436" ht="15.75" customHeight="1" s="42">
      <c r="A2436" s="41" t="n"/>
      <c r="G2436" s="38" t="n"/>
      <c r="H2436" s="38" t="n"/>
      <c r="I2436" s="38" t="n"/>
      <c r="J2436" s="38" t="n"/>
      <c r="K2436" s="38" t="n"/>
      <c r="L2436" s="38" t="n"/>
      <c r="N2436" s="36">
        <f>IF($B2436="","",IF($C2436="SUPERSTORE","Superstore","DH"))</f>
        <v/>
      </c>
      <c r="O2436" s="36">
        <f>IF($B2436="","",IFERROR(VLOOKUP($B2436,Mapping!$A:$C,2,0),"Not Mapped"))</f>
        <v/>
      </c>
      <c r="P2436" s="36">
        <f>IF($B2436="","",IFERROR(VLOOKUP($B2436,Mapping!$A:$C,3,0),"Not Mapped"))</f>
        <v/>
      </c>
      <c r="Q2436" s="36">
        <f>IF($B2436="","",IFERROR(VLOOKUP($O2436,Leaders!$A:$B,2,0),"Not Mapped"))</f>
        <v/>
      </c>
      <c r="R2436" s="36">
        <f>IF($B2436="","",IF(COUNTIF(Exclusions!$A:$A,$B2436)&gt;0,"Yes","No"))</f>
        <v/>
      </c>
      <c r="S2436" s="38">
        <f>IF($B2436="","",MIN(1,DAY($A2436)/IF($N2436="Superstore",Settings!$B$5,Settings!$B$4)))</f>
        <v/>
      </c>
      <c r="T2436" s="38">
        <f>IF(OR($B2436="",$G2436="",$S2436=0),"",$G2436/$S2436)</f>
        <v/>
      </c>
      <c r="U2436" s="36">
        <f>IF($T2436="","",IF($T2436&lt;Settings!$B$8,"Critical",IF($T2436&lt;Settings!$B$9,"Semi Critical","Non Critical")))</f>
        <v/>
      </c>
      <c r="V2436" s="28" t="n"/>
      <c r="Z2436">
        <f>IF($B2436="","",IFERROR(VLOOKUP($B2436,'Plan HC for CCA'!$A:$B,2,0),""))</f>
        <v/>
      </c>
      <c r="AA2436">
        <f>IF(OR($B2436="",$Z2436=""),"",IF(N($M2436)&lt;$Z2436,"Delta","No Delta"))</f>
        <v/>
      </c>
      <c r="AB2436">
        <f>IF(OR($B2436="",$Z2436=""),"",MAX(0,$Z2436-N($M2436)))</f>
        <v/>
      </c>
      <c r="AC2436" s="46">
        <f>IF($B2436="","",IFERROR(INDEX('CCA Util %'!$H:$H,MATCH($B2436,'CCA Util %'!$E:$E,0)),""))</f>
        <v/>
      </c>
      <c r="AD2436">
        <f>IF($B2436="","",IFERROR(INDEX('CCA Util %'!$G:$G,MATCH($B2436,'CCA Util %'!$E:$E,0)),""))</f>
        <v/>
      </c>
      <c r="AE2436">
        <f>IF(OR($B2436="",$U2436=""),"",$U2436&amp;" &amp; "&amp;IF(OR($AD2436="",$AD2436=0),"Util NA",$AD2436&amp;" Util"))</f>
        <v/>
      </c>
    </row>
    <row r="2437" ht="15.75" customHeight="1" s="42">
      <c r="A2437" s="41" t="n"/>
      <c r="G2437" s="38" t="n"/>
      <c r="H2437" s="38" t="n"/>
      <c r="I2437" s="38" t="n"/>
      <c r="J2437" s="38" t="n"/>
      <c r="K2437" s="38" t="n"/>
      <c r="L2437" s="38" t="n"/>
      <c r="N2437" s="36">
        <f>IF($B2437="","",IF($C2437="SUPERSTORE","Superstore","DH"))</f>
        <v/>
      </c>
      <c r="O2437" s="36">
        <f>IF($B2437="","",IFERROR(VLOOKUP($B2437,Mapping!$A:$C,2,0),"Not Mapped"))</f>
        <v/>
      </c>
      <c r="P2437" s="36">
        <f>IF($B2437="","",IFERROR(VLOOKUP($B2437,Mapping!$A:$C,3,0),"Not Mapped"))</f>
        <v/>
      </c>
      <c r="Q2437" s="36">
        <f>IF($B2437="","",IFERROR(VLOOKUP($O2437,Leaders!$A:$B,2,0),"Not Mapped"))</f>
        <v/>
      </c>
      <c r="R2437" s="36">
        <f>IF($B2437="","",IF(COUNTIF(Exclusions!$A:$A,$B2437)&gt;0,"Yes","No"))</f>
        <v/>
      </c>
      <c r="S2437" s="38">
        <f>IF($B2437="","",MIN(1,DAY($A2437)/IF($N2437="Superstore",Settings!$B$5,Settings!$B$4)))</f>
        <v/>
      </c>
      <c r="T2437" s="38">
        <f>IF(OR($B2437="",$G2437="",$S2437=0),"",$G2437/$S2437)</f>
        <v/>
      </c>
      <c r="U2437" s="36">
        <f>IF($T2437="","",IF($T2437&lt;Settings!$B$8,"Critical",IF($T2437&lt;Settings!$B$9,"Semi Critical","Non Critical")))</f>
        <v/>
      </c>
      <c r="V2437" s="28" t="n"/>
      <c r="Z2437">
        <f>IF($B2437="","",IFERROR(VLOOKUP($B2437,'Plan HC for CCA'!$A:$B,2,0),""))</f>
        <v/>
      </c>
      <c r="AA2437">
        <f>IF(OR($B2437="",$Z2437=""),"",IF(N($M2437)&lt;$Z2437,"Delta","No Delta"))</f>
        <v/>
      </c>
      <c r="AB2437">
        <f>IF(OR($B2437="",$Z2437=""),"",MAX(0,$Z2437-N($M2437)))</f>
        <v/>
      </c>
      <c r="AC2437" s="46">
        <f>IF($B2437="","",IFERROR(INDEX('CCA Util %'!$H:$H,MATCH($B2437,'CCA Util %'!$E:$E,0)),""))</f>
        <v/>
      </c>
      <c r="AD2437">
        <f>IF($B2437="","",IFERROR(INDEX('CCA Util %'!$G:$G,MATCH($B2437,'CCA Util %'!$E:$E,0)),""))</f>
        <v/>
      </c>
      <c r="AE2437">
        <f>IF(OR($B2437="",$U2437=""),"",$U2437&amp;" &amp; "&amp;IF(OR($AD2437="",$AD2437=0),"Util NA",$AD2437&amp;" Util"))</f>
        <v/>
      </c>
    </row>
    <row r="2438" ht="15.75" customHeight="1" s="42">
      <c r="A2438" s="41" t="n"/>
      <c r="G2438" s="38" t="n"/>
      <c r="H2438" s="38" t="n"/>
      <c r="I2438" s="38" t="n"/>
      <c r="J2438" s="38" t="n"/>
      <c r="K2438" s="38" t="n"/>
      <c r="L2438" s="38" t="n"/>
      <c r="N2438" s="36">
        <f>IF($B2438="","",IF($C2438="SUPERSTORE","Superstore","DH"))</f>
        <v/>
      </c>
      <c r="O2438" s="36">
        <f>IF($B2438="","",IFERROR(VLOOKUP($B2438,Mapping!$A:$C,2,0),"Not Mapped"))</f>
        <v/>
      </c>
      <c r="P2438" s="36">
        <f>IF($B2438="","",IFERROR(VLOOKUP($B2438,Mapping!$A:$C,3,0),"Not Mapped"))</f>
        <v/>
      </c>
      <c r="Q2438" s="36">
        <f>IF($B2438="","",IFERROR(VLOOKUP($O2438,Leaders!$A:$B,2,0),"Not Mapped"))</f>
        <v/>
      </c>
      <c r="R2438" s="36">
        <f>IF($B2438="","",IF(COUNTIF(Exclusions!$A:$A,$B2438)&gt;0,"Yes","No"))</f>
        <v/>
      </c>
      <c r="S2438" s="38">
        <f>IF($B2438="","",MIN(1,DAY($A2438)/IF($N2438="Superstore",Settings!$B$5,Settings!$B$4)))</f>
        <v/>
      </c>
      <c r="T2438" s="38">
        <f>IF(OR($B2438="",$G2438="",$S2438=0),"",$G2438/$S2438)</f>
        <v/>
      </c>
      <c r="U2438" s="36">
        <f>IF($T2438="","",IF($T2438&lt;Settings!$B$8,"Critical",IF($T2438&lt;Settings!$B$9,"Semi Critical","Non Critical")))</f>
        <v/>
      </c>
      <c r="V2438" s="28" t="n"/>
      <c r="Z2438">
        <f>IF($B2438="","",IFERROR(VLOOKUP($B2438,'Plan HC for CCA'!$A:$B,2,0),""))</f>
        <v/>
      </c>
      <c r="AA2438">
        <f>IF(OR($B2438="",$Z2438=""),"",IF(N($M2438)&lt;$Z2438,"Delta","No Delta"))</f>
        <v/>
      </c>
      <c r="AB2438">
        <f>IF(OR($B2438="",$Z2438=""),"",MAX(0,$Z2438-N($M2438)))</f>
        <v/>
      </c>
      <c r="AC2438" s="46">
        <f>IF($B2438="","",IFERROR(INDEX('CCA Util %'!$H:$H,MATCH($B2438,'CCA Util %'!$E:$E,0)),""))</f>
        <v/>
      </c>
      <c r="AD2438">
        <f>IF($B2438="","",IFERROR(INDEX('CCA Util %'!$G:$G,MATCH($B2438,'CCA Util %'!$E:$E,0)),""))</f>
        <v/>
      </c>
      <c r="AE2438">
        <f>IF(OR($B2438="",$U2438=""),"",$U2438&amp;" &amp; "&amp;IF(OR($AD2438="",$AD2438=0),"Util NA",$AD2438&amp;" Util"))</f>
        <v/>
      </c>
    </row>
    <row r="2439" ht="15.75" customHeight="1" s="42">
      <c r="A2439" s="41" t="n"/>
      <c r="G2439" s="38" t="n"/>
      <c r="H2439" s="38" t="n"/>
      <c r="I2439" s="38" t="n"/>
      <c r="J2439" s="38" t="n"/>
      <c r="K2439" s="38" t="n"/>
      <c r="L2439" s="38" t="n"/>
      <c r="N2439" s="36">
        <f>IF($B2439="","",IF($C2439="SUPERSTORE","Superstore","DH"))</f>
        <v/>
      </c>
      <c r="O2439" s="36">
        <f>IF($B2439="","",IFERROR(VLOOKUP($B2439,Mapping!$A:$C,2,0),"Not Mapped"))</f>
        <v/>
      </c>
      <c r="P2439" s="36">
        <f>IF($B2439="","",IFERROR(VLOOKUP($B2439,Mapping!$A:$C,3,0),"Not Mapped"))</f>
        <v/>
      </c>
      <c r="Q2439" s="36">
        <f>IF($B2439="","",IFERROR(VLOOKUP($O2439,Leaders!$A:$B,2,0),"Not Mapped"))</f>
        <v/>
      </c>
      <c r="R2439" s="36">
        <f>IF($B2439="","",IF(COUNTIF(Exclusions!$A:$A,$B2439)&gt;0,"Yes","No"))</f>
        <v/>
      </c>
      <c r="S2439" s="38">
        <f>IF($B2439="","",MIN(1,DAY($A2439)/IF($N2439="Superstore",Settings!$B$5,Settings!$B$4)))</f>
        <v/>
      </c>
      <c r="T2439" s="38">
        <f>IF(OR($B2439="",$G2439="",$S2439=0),"",$G2439/$S2439)</f>
        <v/>
      </c>
      <c r="U2439" s="36">
        <f>IF($T2439="","",IF($T2439&lt;Settings!$B$8,"Critical",IF($T2439&lt;Settings!$B$9,"Semi Critical","Non Critical")))</f>
        <v/>
      </c>
      <c r="V2439" s="28" t="n"/>
      <c r="Z2439">
        <f>IF($B2439="","",IFERROR(VLOOKUP($B2439,'Plan HC for CCA'!$A:$B,2,0),""))</f>
        <v/>
      </c>
      <c r="AA2439">
        <f>IF(OR($B2439="",$Z2439=""),"",IF(N($M2439)&lt;$Z2439,"Delta","No Delta"))</f>
        <v/>
      </c>
      <c r="AB2439">
        <f>IF(OR($B2439="",$Z2439=""),"",MAX(0,$Z2439-N($M2439)))</f>
        <v/>
      </c>
      <c r="AC2439" s="46">
        <f>IF($B2439="","",IFERROR(INDEX('CCA Util %'!$H:$H,MATCH($B2439,'CCA Util %'!$E:$E,0)),""))</f>
        <v/>
      </c>
      <c r="AD2439">
        <f>IF($B2439="","",IFERROR(INDEX('CCA Util %'!$G:$G,MATCH($B2439,'CCA Util %'!$E:$E,0)),""))</f>
        <v/>
      </c>
      <c r="AE2439">
        <f>IF(OR($B2439="",$U2439=""),"",$U2439&amp;" &amp; "&amp;IF(OR($AD2439="",$AD2439=0),"Util NA",$AD2439&amp;" Util"))</f>
        <v/>
      </c>
    </row>
    <row r="2440" ht="15.75" customHeight="1" s="42">
      <c r="A2440" s="41" t="n"/>
      <c r="G2440" s="38" t="n"/>
      <c r="H2440" s="38" t="n"/>
      <c r="I2440" s="38" t="n"/>
      <c r="J2440" s="38" t="n"/>
      <c r="K2440" s="38" t="n"/>
      <c r="L2440" s="38" t="n"/>
      <c r="N2440" s="36">
        <f>IF($B2440="","",IF($C2440="SUPERSTORE","Superstore","DH"))</f>
        <v/>
      </c>
      <c r="O2440" s="36">
        <f>IF($B2440="","",IFERROR(VLOOKUP($B2440,Mapping!$A:$C,2,0),"Not Mapped"))</f>
        <v/>
      </c>
      <c r="P2440" s="36">
        <f>IF($B2440="","",IFERROR(VLOOKUP($B2440,Mapping!$A:$C,3,0),"Not Mapped"))</f>
        <v/>
      </c>
      <c r="Q2440" s="36">
        <f>IF($B2440="","",IFERROR(VLOOKUP($O2440,Leaders!$A:$B,2,0),"Not Mapped"))</f>
        <v/>
      </c>
      <c r="R2440" s="36">
        <f>IF($B2440="","",IF(COUNTIF(Exclusions!$A:$A,$B2440)&gt;0,"Yes","No"))</f>
        <v/>
      </c>
      <c r="S2440" s="38">
        <f>IF($B2440="","",MIN(1,DAY($A2440)/IF($N2440="Superstore",Settings!$B$5,Settings!$B$4)))</f>
        <v/>
      </c>
      <c r="T2440" s="38">
        <f>IF(OR($B2440="",$G2440="",$S2440=0),"",$G2440/$S2440)</f>
        <v/>
      </c>
      <c r="U2440" s="36">
        <f>IF($T2440="","",IF($T2440&lt;Settings!$B$8,"Critical",IF($T2440&lt;Settings!$B$9,"Semi Critical","Non Critical")))</f>
        <v/>
      </c>
      <c r="V2440" s="28" t="n"/>
      <c r="Z2440">
        <f>IF($B2440="","",IFERROR(VLOOKUP($B2440,'Plan HC for CCA'!$A:$B,2,0),""))</f>
        <v/>
      </c>
      <c r="AA2440">
        <f>IF(OR($B2440="",$Z2440=""),"",IF(N($M2440)&lt;$Z2440,"Delta","No Delta"))</f>
        <v/>
      </c>
      <c r="AB2440">
        <f>IF(OR($B2440="",$Z2440=""),"",MAX(0,$Z2440-N($M2440)))</f>
        <v/>
      </c>
      <c r="AC2440" s="46">
        <f>IF($B2440="","",IFERROR(INDEX('CCA Util %'!$H:$H,MATCH($B2440,'CCA Util %'!$E:$E,0)),""))</f>
        <v/>
      </c>
      <c r="AD2440">
        <f>IF($B2440="","",IFERROR(INDEX('CCA Util %'!$G:$G,MATCH($B2440,'CCA Util %'!$E:$E,0)),""))</f>
        <v/>
      </c>
      <c r="AE2440">
        <f>IF(OR($B2440="",$U2440=""),"",$U2440&amp;" &amp; "&amp;IF(OR($AD2440="",$AD2440=0),"Util NA",$AD2440&amp;" Util"))</f>
        <v/>
      </c>
    </row>
    <row r="2441" ht="15.75" customHeight="1" s="42">
      <c r="A2441" s="41" t="n"/>
      <c r="G2441" s="38" t="n"/>
      <c r="H2441" s="38" t="n"/>
      <c r="I2441" s="38" t="n"/>
      <c r="J2441" s="38" t="n"/>
      <c r="K2441" s="38" t="n"/>
      <c r="L2441" s="38" t="n"/>
      <c r="N2441" s="36">
        <f>IF($B2441="","",IF($C2441="SUPERSTORE","Superstore","DH"))</f>
        <v/>
      </c>
      <c r="O2441" s="36">
        <f>IF($B2441="","",IFERROR(VLOOKUP($B2441,Mapping!$A:$C,2,0),"Not Mapped"))</f>
        <v/>
      </c>
      <c r="P2441" s="36">
        <f>IF($B2441="","",IFERROR(VLOOKUP($B2441,Mapping!$A:$C,3,0),"Not Mapped"))</f>
        <v/>
      </c>
      <c r="Q2441" s="36">
        <f>IF($B2441="","",IFERROR(VLOOKUP($O2441,Leaders!$A:$B,2,0),"Not Mapped"))</f>
        <v/>
      </c>
      <c r="R2441" s="36">
        <f>IF($B2441="","",IF(COUNTIF(Exclusions!$A:$A,$B2441)&gt;0,"Yes","No"))</f>
        <v/>
      </c>
      <c r="S2441" s="38">
        <f>IF($B2441="","",MIN(1,DAY($A2441)/IF($N2441="Superstore",Settings!$B$5,Settings!$B$4)))</f>
        <v/>
      </c>
      <c r="T2441" s="38">
        <f>IF(OR($B2441="",$G2441="",$S2441=0),"",$G2441/$S2441)</f>
        <v/>
      </c>
      <c r="U2441" s="36">
        <f>IF($T2441="","",IF($T2441&lt;Settings!$B$8,"Critical",IF($T2441&lt;Settings!$B$9,"Semi Critical","Non Critical")))</f>
        <v/>
      </c>
      <c r="V2441" s="28" t="n"/>
      <c r="Z2441">
        <f>IF($B2441="","",IFERROR(VLOOKUP($B2441,'Plan HC for CCA'!$A:$B,2,0),""))</f>
        <v/>
      </c>
      <c r="AA2441">
        <f>IF(OR($B2441="",$Z2441=""),"",IF(N($M2441)&lt;$Z2441,"Delta","No Delta"))</f>
        <v/>
      </c>
      <c r="AB2441">
        <f>IF(OR($B2441="",$Z2441=""),"",MAX(0,$Z2441-N($M2441)))</f>
        <v/>
      </c>
      <c r="AC2441" s="46">
        <f>IF($B2441="","",IFERROR(INDEX('CCA Util %'!$H:$H,MATCH($B2441,'CCA Util %'!$E:$E,0)),""))</f>
        <v/>
      </c>
      <c r="AD2441">
        <f>IF($B2441="","",IFERROR(INDEX('CCA Util %'!$G:$G,MATCH($B2441,'CCA Util %'!$E:$E,0)),""))</f>
        <v/>
      </c>
      <c r="AE2441">
        <f>IF(OR($B2441="",$U2441=""),"",$U2441&amp;" &amp; "&amp;IF(OR($AD2441="",$AD2441=0),"Util NA",$AD2441&amp;" Util"))</f>
        <v/>
      </c>
    </row>
    <row r="2442" ht="15.75" customHeight="1" s="42">
      <c r="A2442" s="41" t="n"/>
      <c r="G2442" s="38" t="n"/>
      <c r="H2442" s="38" t="n"/>
      <c r="I2442" s="38" t="n"/>
      <c r="J2442" s="38" t="n"/>
      <c r="K2442" s="38" t="n"/>
      <c r="L2442" s="38" t="n"/>
      <c r="N2442" s="36">
        <f>IF($B2442="","",IF($C2442="SUPERSTORE","Superstore","DH"))</f>
        <v/>
      </c>
      <c r="O2442" s="36">
        <f>IF($B2442="","",IFERROR(VLOOKUP($B2442,Mapping!$A:$C,2,0),"Not Mapped"))</f>
        <v/>
      </c>
      <c r="P2442" s="36">
        <f>IF($B2442="","",IFERROR(VLOOKUP($B2442,Mapping!$A:$C,3,0),"Not Mapped"))</f>
        <v/>
      </c>
      <c r="Q2442" s="36">
        <f>IF($B2442="","",IFERROR(VLOOKUP($O2442,Leaders!$A:$B,2,0),"Not Mapped"))</f>
        <v/>
      </c>
      <c r="R2442" s="36">
        <f>IF($B2442="","",IF(COUNTIF(Exclusions!$A:$A,$B2442)&gt;0,"Yes","No"))</f>
        <v/>
      </c>
      <c r="S2442" s="38">
        <f>IF($B2442="","",MIN(1,DAY($A2442)/IF($N2442="Superstore",Settings!$B$5,Settings!$B$4)))</f>
        <v/>
      </c>
      <c r="T2442" s="38">
        <f>IF(OR($B2442="",$G2442="",$S2442=0),"",$G2442/$S2442)</f>
        <v/>
      </c>
      <c r="U2442" s="36">
        <f>IF($T2442="","",IF($T2442&lt;Settings!$B$8,"Critical",IF($T2442&lt;Settings!$B$9,"Semi Critical","Non Critical")))</f>
        <v/>
      </c>
      <c r="V2442" s="28" t="n"/>
      <c r="Z2442">
        <f>IF($B2442="","",IFERROR(VLOOKUP($B2442,'Plan HC for CCA'!$A:$B,2,0),""))</f>
        <v/>
      </c>
      <c r="AA2442">
        <f>IF(OR($B2442="",$Z2442=""),"",IF(N($M2442)&lt;$Z2442,"Delta","No Delta"))</f>
        <v/>
      </c>
      <c r="AB2442">
        <f>IF(OR($B2442="",$Z2442=""),"",MAX(0,$Z2442-N($M2442)))</f>
        <v/>
      </c>
      <c r="AC2442" s="46">
        <f>IF($B2442="","",IFERROR(INDEX('CCA Util %'!$H:$H,MATCH($B2442,'CCA Util %'!$E:$E,0)),""))</f>
        <v/>
      </c>
      <c r="AD2442">
        <f>IF($B2442="","",IFERROR(INDEX('CCA Util %'!$G:$G,MATCH($B2442,'CCA Util %'!$E:$E,0)),""))</f>
        <v/>
      </c>
      <c r="AE2442">
        <f>IF(OR($B2442="",$U2442=""),"",$U2442&amp;" &amp; "&amp;IF(OR($AD2442="",$AD2442=0),"Util NA",$AD2442&amp;" Util"))</f>
        <v/>
      </c>
    </row>
    <row r="2443" ht="15.75" customHeight="1" s="42">
      <c r="A2443" s="41" t="n"/>
      <c r="G2443" s="38" t="n"/>
      <c r="H2443" s="38" t="n"/>
      <c r="I2443" s="38" t="n"/>
      <c r="J2443" s="38" t="n"/>
      <c r="K2443" s="38" t="n"/>
      <c r="L2443" s="38" t="n"/>
      <c r="N2443" s="36">
        <f>IF($B2443="","",IF($C2443="SUPERSTORE","Superstore","DH"))</f>
        <v/>
      </c>
      <c r="O2443" s="36">
        <f>IF($B2443="","",IFERROR(VLOOKUP($B2443,Mapping!$A:$C,2,0),"Not Mapped"))</f>
        <v/>
      </c>
      <c r="P2443" s="36">
        <f>IF($B2443="","",IFERROR(VLOOKUP($B2443,Mapping!$A:$C,3,0),"Not Mapped"))</f>
        <v/>
      </c>
      <c r="Q2443" s="36">
        <f>IF($B2443="","",IFERROR(VLOOKUP($O2443,Leaders!$A:$B,2,0),"Not Mapped"))</f>
        <v/>
      </c>
      <c r="R2443" s="36">
        <f>IF($B2443="","",IF(COUNTIF(Exclusions!$A:$A,$B2443)&gt;0,"Yes","No"))</f>
        <v/>
      </c>
      <c r="S2443" s="38">
        <f>IF($B2443="","",MIN(1,DAY($A2443)/IF($N2443="Superstore",Settings!$B$5,Settings!$B$4)))</f>
        <v/>
      </c>
      <c r="T2443" s="38">
        <f>IF(OR($B2443="",$G2443="",$S2443=0),"",$G2443/$S2443)</f>
        <v/>
      </c>
      <c r="U2443" s="36">
        <f>IF($T2443="","",IF($T2443&lt;Settings!$B$8,"Critical",IF($T2443&lt;Settings!$B$9,"Semi Critical","Non Critical")))</f>
        <v/>
      </c>
      <c r="V2443" s="28" t="n"/>
      <c r="Z2443">
        <f>IF($B2443="","",IFERROR(VLOOKUP($B2443,'Plan HC for CCA'!$A:$B,2,0),""))</f>
        <v/>
      </c>
      <c r="AA2443">
        <f>IF(OR($B2443="",$Z2443=""),"",IF(N($M2443)&lt;$Z2443,"Delta","No Delta"))</f>
        <v/>
      </c>
      <c r="AB2443">
        <f>IF(OR($B2443="",$Z2443=""),"",MAX(0,$Z2443-N($M2443)))</f>
        <v/>
      </c>
      <c r="AC2443" s="46">
        <f>IF($B2443="","",IFERROR(INDEX('CCA Util %'!$H:$H,MATCH($B2443,'CCA Util %'!$E:$E,0)),""))</f>
        <v/>
      </c>
      <c r="AD2443">
        <f>IF($B2443="","",IFERROR(INDEX('CCA Util %'!$G:$G,MATCH($B2443,'CCA Util %'!$E:$E,0)),""))</f>
        <v/>
      </c>
      <c r="AE2443">
        <f>IF(OR($B2443="",$U2443=""),"",$U2443&amp;" &amp; "&amp;IF(OR($AD2443="",$AD2443=0),"Util NA",$AD2443&amp;" Util"))</f>
        <v/>
      </c>
    </row>
    <row r="2444" ht="15.75" customHeight="1" s="42">
      <c r="A2444" s="41" t="n"/>
      <c r="G2444" s="38" t="n"/>
      <c r="H2444" s="38" t="n"/>
      <c r="I2444" s="38" t="n"/>
      <c r="J2444" s="38" t="n"/>
      <c r="K2444" s="38" t="n"/>
      <c r="L2444" s="38" t="n"/>
      <c r="N2444" s="36">
        <f>IF($B2444="","",IF($C2444="SUPERSTORE","Superstore","DH"))</f>
        <v/>
      </c>
      <c r="O2444" s="36">
        <f>IF($B2444="","",IFERROR(VLOOKUP($B2444,Mapping!$A:$C,2,0),"Not Mapped"))</f>
        <v/>
      </c>
      <c r="P2444" s="36">
        <f>IF($B2444="","",IFERROR(VLOOKUP($B2444,Mapping!$A:$C,3,0),"Not Mapped"))</f>
        <v/>
      </c>
      <c r="Q2444" s="36">
        <f>IF($B2444="","",IFERROR(VLOOKUP($O2444,Leaders!$A:$B,2,0),"Not Mapped"))</f>
        <v/>
      </c>
      <c r="R2444" s="36">
        <f>IF($B2444="","",IF(COUNTIF(Exclusions!$A:$A,$B2444)&gt;0,"Yes","No"))</f>
        <v/>
      </c>
      <c r="S2444" s="38">
        <f>IF($B2444="","",MIN(1,DAY($A2444)/IF($N2444="Superstore",Settings!$B$5,Settings!$B$4)))</f>
        <v/>
      </c>
      <c r="T2444" s="38">
        <f>IF(OR($B2444="",$G2444="",$S2444=0),"",$G2444/$S2444)</f>
        <v/>
      </c>
      <c r="U2444" s="36">
        <f>IF($T2444="","",IF($T2444&lt;Settings!$B$8,"Critical",IF($T2444&lt;Settings!$B$9,"Semi Critical","Non Critical")))</f>
        <v/>
      </c>
      <c r="V2444" s="28" t="n"/>
      <c r="Z2444">
        <f>IF($B2444="","",IFERROR(VLOOKUP($B2444,'Plan HC for CCA'!$A:$B,2,0),""))</f>
        <v/>
      </c>
      <c r="AA2444">
        <f>IF(OR($B2444="",$Z2444=""),"",IF(N($M2444)&lt;$Z2444,"Delta","No Delta"))</f>
        <v/>
      </c>
      <c r="AB2444">
        <f>IF(OR($B2444="",$Z2444=""),"",MAX(0,$Z2444-N($M2444)))</f>
        <v/>
      </c>
      <c r="AC2444" s="46">
        <f>IF($B2444="","",IFERROR(INDEX('CCA Util %'!$H:$H,MATCH($B2444,'CCA Util %'!$E:$E,0)),""))</f>
        <v/>
      </c>
      <c r="AD2444">
        <f>IF($B2444="","",IFERROR(INDEX('CCA Util %'!$G:$G,MATCH($B2444,'CCA Util %'!$E:$E,0)),""))</f>
        <v/>
      </c>
      <c r="AE2444">
        <f>IF(OR($B2444="",$U2444=""),"",$U2444&amp;" &amp; "&amp;IF(OR($AD2444="",$AD2444=0),"Util NA",$AD2444&amp;" Util"))</f>
        <v/>
      </c>
    </row>
    <row r="2445" ht="15.75" customHeight="1" s="42">
      <c r="A2445" s="41" t="n"/>
      <c r="G2445" s="38" t="n"/>
      <c r="H2445" s="38" t="n"/>
      <c r="I2445" s="38" t="n"/>
      <c r="J2445" s="38" t="n"/>
      <c r="K2445" s="38" t="n"/>
      <c r="L2445" s="38" t="n"/>
      <c r="N2445" s="36">
        <f>IF($B2445="","",IF($C2445="SUPERSTORE","Superstore","DH"))</f>
        <v/>
      </c>
      <c r="O2445" s="36">
        <f>IF($B2445="","",IFERROR(VLOOKUP($B2445,Mapping!$A:$C,2,0),"Not Mapped"))</f>
        <v/>
      </c>
      <c r="P2445" s="36">
        <f>IF($B2445="","",IFERROR(VLOOKUP($B2445,Mapping!$A:$C,3,0),"Not Mapped"))</f>
        <v/>
      </c>
      <c r="Q2445" s="36">
        <f>IF($B2445="","",IFERROR(VLOOKUP($O2445,Leaders!$A:$B,2,0),"Not Mapped"))</f>
        <v/>
      </c>
      <c r="R2445" s="36">
        <f>IF($B2445="","",IF(COUNTIF(Exclusions!$A:$A,$B2445)&gt;0,"Yes","No"))</f>
        <v/>
      </c>
      <c r="S2445" s="38">
        <f>IF($B2445="","",MIN(1,DAY($A2445)/IF($N2445="Superstore",Settings!$B$5,Settings!$B$4)))</f>
        <v/>
      </c>
      <c r="T2445" s="38">
        <f>IF(OR($B2445="",$G2445="",$S2445=0),"",$G2445/$S2445)</f>
        <v/>
      </c>
      <c r="U2445" s="36">
        <f>IF($T2445="","",IF($T2445&lt;Settings!$B$8,"Critical",IF($T2445&lt;Settings!$B$9,"Semi Critical","Non Critical")))</f>
        <v/>
      </c>
      <c r="V2445" s="28" t="n"/>
      <c r="Z2445">
        <f>IF($B2445="","",IFERROR(VLOOKUP($B2445,'Plan HC for CCA'!$A:$B,2,0),""))</f>
        <v/>
      </c>
      <c r="AA2445">
        <f>IF(OR($B2445="",$Z2445=""),"",IF(N($M2445)&lt;$Z2445,"Delta","No Delta"))</f>
        <v/>
      </c>
      <c r="AB2445">
        <f>IF(OR($B2445="",$Z2445=""),"",MAX(0,$Z2445-N($M2445)))</f>
        <v/>
      </c>
      <c r="AC2445" s="46">
        <f>IF($B2445="","",IFERROR(INDEX('CCA Util %'!$H:$H,MATCH($B2445,'CCA Util %'!$E:$E,0)),""))</f>
        <v/>
      </c>
      <c r="AD2445">
        <f>IF($B2445="","",IFERROR(INDEX('CCA Util %'!$G:$G,MATCH($B2445,'CCA Util %'!$E:$E,0)),""))</f>
        <v/>
      </c>
      <c r="AE2445">
        <f>IF(OR($B2445="",$U2445=""),"",$U2445&amp;" &amp; "&amp;IF(OR($AD2445="",$AD2445=0),"Util NA",$AD2445&amp;" Util"))</f>
        <v/>
      </c>
    </row>
    <row r="2446" ht="15.75" customHeight="1" s="42">
      <c r="A2446" s="41" t="n"/>
      <c r="G2446" s="38" t="n"/>
      <c r="H2446" s="38" t="n"/>
      <c r="I2446" s="38" t="n"/>
      <c r="J2446" s="38" t="n"/>
      <c r="K2446" s="38" t="n"/>
      <c r="L2446" s="38" t="n"/>
      <c r="N2446" s="36">
        <f>IF($B2446="","",IF($C2446="SUPERSTORE","Superstore","DH"))</f>
        <v/>
      </c>
      <c r="O2446" s="36">
        <f>IF($B2446="","",IFERROR(VLOOKUP($B2446,Mapping!$A:$C,2,0),"Not Mapped"))</f>
        <v/>
      </c>
      <c r="P2446" s="36">
        <f>IF($B2446="","",IFERROR(VLOOKUP($B2446,Mapping!$A:$C,3,0),"Not Mapped"))</f>
        <v/>
      </c>
      <c r="Q2446" s="36">
        <f>IF($B2446="","",IFERROR(VLOOKUP($O2446,Leaders!$A:$B,2,0),"Not Mapped"))</f>
        <v/>
      </c>
      <c r="R2446" s="36">
        <f>IF($B2446="","",IF(COUNTIF(Exclusions!$A:$A,$B2446)&gt;0,"Yes","No"))</f>
        <v/>
      </c>
      <c r="S2446" s="38">
        <f>IF($B2446="","",MIN(1,DAY($A2446)/IF($N2446="Superstore",Settings!$B$5,Settings!$B$4)))</f>
        <v/>
      </c>
      <c r="T2446" s="38">
        <f>IF(OR($B2446="",$G2446="",$S2446=0),"",$G2446/$S2446)</f>
        <v/>
      </c>
      <c r="U2446" s="36">
        <f>IF($T2446="","",IF($T2446&lt;Settings!$B$8,"Critical",IF($T2446&lt;Settings!$B$9,"Semi Critical","Non Critical")))</f>
        <v/>
      </c>
      <c r="V2446" s="28" t="n"/>
      <c r="Z2446">
        <f>IF($B2446="","",IFERROR(VLOOKUP($B2446,'Plan HC for CCA'!$A:$B,2,0),""))</f>
        <v/>
      </c>
      <c r="AA2446">
        <f>IF(OR($B2446="",$Z2446=""),"",IF(N($M2446)&lt;$Z2446,"Delta","No Delta"))</f>
        <v/>
      </c>
      <c r="AB2446">
        <f>IF(OR($B2446="",$Z2446=""),"",MAX(0,$Z2446-N($M2446)))</f>
        <v/>
      </c>
      <c r="AC2446" s="46">
        <f>IF($B2446="","",IFERROR(INDEX('CCA Util %'!$H:$H,MATCH($B2446,'CCA Util %'!$E:$E,0)),""))</f>
        <v/>
      </c>
      <c r="AD2446">
        <f>IF($B2446="","",IFERROR(INDEX('CCA Util %'!$G:$G,MATCH($B2446,'CCA Util %'!$E:$E,0)),""))</f>
        <v/>
      </c>
      <c r="AE2446">
        <f>IF(OR($B2446="",$U2446=""),"",$U2446&amp;" &amp; "&amp;IF(OR($AD2446="",$AD2446=0),"Util NA",$AD2446&amp;" Util"))</f>
        <v/>
      </c>
    </row>
    <row r="2447" ht="15.75" customHeight="1" s="42">
      <c r="A2447" s="41" t="n"/>
      <c r="G2447" s="38" t="n"/>
      <c r="H2447" s="38" t="n"/>
      <c r="I2447" s="38" t="n"/>
      <c r="J2447" s="38" t="n"/>
      <c r="K2447" s="38" t="n"/>
      <c r="L2447" s="38" t="n"/>
      <c r="N2447" s="36">
        <f>IF($B2447="","",IF($C2447="SUPERSTORE","Superstore","DH"))</f>
        <v/>
      </c>
      <c r="O2447" s="36">
        <f>IF($B2447="","",IFERROR(VLOOKUP($B2447,Mapping!$A:$C,2,0),"Not Mapped"))</f>
        <v/>
      </c>
      <c r="P2447" s="36">
        <f>IF($B2447="","",IFERROR(VLOOKUP($B2447,Mapping!$A:$C,3,0),"Not Mapped"))</f>
        <v/>
      </c>
      <c r="Q2447" s="36">
        <f>IF($B2447="","",IFERROR(VLOOKUP($O2447,Leaders!$A:$B,2,0),"Not Mapped"))</f>
        <v/>
      </c>
      <c r="R2447" s="36">
        <f>IF($B2447="","",IF(COUNTIF(Exclusions!$A:$A,$B2447)&gt;0,"Yes","No"))</f>
        <v/>
      </c>
      <c r="S2447" s="38">
        <f>IF($B2447="","",MIN(1,DAY($A2447)/IF($N2447="Superstore",Settings!$B$5,Settings!$B$4)))</f>
        <v/>
      </c>
      <c r="T2447" s="38">
        <f>IF(OR($B2447="",$G2447="",$S2447=0),"",$G2447/$S2447)</f>
        <v/>
      </c>
      <c r="U2447" s="36">
        <f>IF($T2447="","",IF($T2447&lt;Settings!$B$8,"Critical",IF($T2447&lt;Settings!$B$9,"Semi Critical","Non Critical")))</f>
        <v/>
      </c>
      <c r="V2447" s="28" t="n"/>
      <c r="Z2447">
        <f>IF($B2447="","",IFERROR(VLOOKUP($B2447,'Plan HC for CCA'!$A:$B,2,0),""))</f>
        <v/>
      </c>
      <c r="AA2447">
        <f>IF(OR($B2447="",$Z2447=""),"",IF(N($M2447)&lt;$Z2447,"Delta","No Delta"))</f>
        <v/>
      </c>
      <c r="AB2447">
        <f>IF(OR($B2447="",$Z2447=""),"",MAX(0,$Z2447-N($M2447)))</f>
        <v/>
      </c>
      <c r="AC2447" s="46">
        <f>IF($B2447="","",IFERROR(INDEX('CCA Util %'!$H:$H,MATCH($B2447,'CCA Util %'!$E:$E,0)),""))</f>
        <v/>
      </c>
      <c r="AD2447">
        <f>IF($B2447="","",IFERROR(INDEX('CCA Util %'!$G:$G,MATCH($B2447,'CCA Util %'!$E:$E,0)),""))</f>
        <v/>
      </c>
      <c r="AE2447">
        <f>IF(OR($B2447="",$U2447=""),"",$U2447&amp;" &amp; "&amp;IF(OR($AD2447="",$AD2447=0),"Util NA",$AD2447&amp;" Util"))</f>
        <v/>
      </c>
    </row>
    <row r="2448" ht="15.75" customHeight="1" s="42">
      <c r="A2448" s="41" t="n"/>
      <c r="G2448" s="38" t="n"/>
      <c r="H2448" s="38" t="n"/>
      <c r="I2448" s="38" t="n"/>
      <c r="J2448" s="38" t="n"/>
      <c r="K2448" s="38" t="n"/>
      <c r="L2448" s="38" t="n"/>
      <c r="N2448" s="36">
        <f>IF($B2448="","",IF($C2448="SUPERSTORE","Superstore","DH"))</f>
        <v/>
      </c>
      <c r="O2448" s="36">
        <f>IF($B2448="","",IFERROR(VLOOKUP($B2448,Mapping!$A:$C,2,0),"Not Mapped"))</f>
        <v/>
      </c>
      <c r="P2448" s="36">
        <f>IF($B2448="","",IFERROR(VLOOKUP($B2448,Mapping!$A:$C,3,0),"Not Mapped"))</f>
        <v/>
      </c>
      <c r="Q2448" s="36">
        <f>IF($B2448="","",IFERROR(VLOOKUP($O2448,Leaders!$A:$B,2,0),"Not Mapped"))</f>
        <v/>
      </c>
      <c r="R2448" s="36">
        <f>IF($B2448="","",IF(COUNTIF(Exclusions!$A:$A,$B2448)&gt;0,"Yes","No"))</f>
        <v/>
      </c>
      <c r="S2448" s="38">
        <f>IF($B2448="","",MIN(1,DAY($A2448)/IF($N2448="Superstore",Settings!$B$5,Settings!$B$4)))</f>
        <v/>
      </c>
      <c r="T2448" s="38">
        <f>IF(OR($B2448="",$G2448="",$S2448=0),"",$G2448/$S2448)</f>
        <v/>
      </c>
      <c r="U2448" s="36">
        <f>IF($T2448="","",IF($T2448&lt;Settings!$B$8,"Critical",IF($T2448&lt;Settings!$B$9,"Semi Critical","Non Critical")))</f>
        <v/>
      </c>
      <c r="V2448" s="28" t="n"/>
      <c r="Z2448">
        <f>IF($B2448="","",IFERROR(VLOOKUP($B2448,'Plan HC for CCA'!$A:$B,2,0),""))</f>
        <v/>
      </c>
      <c r="AA2448">
        <f>IF(OR($B2448="",$Z2448=""),"",IF(N($M2448)&lt;$Z2448,"Delta","No Delta"))</f>
        <v/>
      </c>
      <c r="AB2448">
        <f>IF(OR($B2448="",$Z2448=""),"",MAX(0,$Z2448-N($M2448)))</f>
        <v/>
      </c>
      <c r="AC2448" s="46">
        <f>IF($B2448="","",IFERROR(INDEX('CCA Util %'!$H:$H,MATCH($B2448,'CCA Util %'!$E:$E,0)),""))</f>
        <v/>
      </c>
      <c r="AD2448">
        <f>IF($B2448="","",IFERROR(INDEX('CCA Util %'!$G:$G,MATCH($B2448,'CCA Util %'!$E:$E,0)),""))</f>
        <v/>
      </c>
      <c r="AE2448">
        <f>IF(OR($B2448="",$U2448=""),"",$U2448&amp;" &amp; "&amp;IF(OR($AD2448="",$AD2448=0),"Util NA",$AD2448&amp;" Util"))</f>
        <v/>
      </c>
    </row>
    <row r="2449" ht="15.75" customHeight="1" s="42">
      <c r="A2449" s="41" t="n"/>
      <c r="G2449" s="38" t="n"/>
      <c r="H2449" s="38" t="n"/>
      <c r="I2449" s="38" t="n"/>
      <c r="J2449" s="38" t="n"/>
      <c r="K2449" s="38" t="n"/>
      <c r="L2449" s="38" t="n"/>
      <c r="N2449" s="36">
        <f>IF($B2449="","",IF($C2449="SUPERSTORE","Superstore","DH"))</f>
        <v/>
      </c>
      <c r="O2449" s="36">
        <f>IF($B2449="","",IFERROR(VLOOKUP($B2449,Mapping!$A:$C,2,0),"Not Mapped"))</f>
        <v/>
      </c>
      <c r="P2449" s="36">
        <f>IF($B2449="","",IFERROR(VLOOKUP($B2449,Mapping!$A:$C,3,0),"Not Mapped"))</f>
        <v/>
      </c>
      <c r="Q2449" s="36">
        <f>IF($B2449="","",IFERROR(VLOOKUP($O2449,Leaders!$A:$B,2,0),"Not Mapped"))</f>
        <v/>
      </c>
      <c r="R2449" s="36">
        <f>IF($B2449="","",IF(COUNTIF(Exclusions!$A:$A,$B2449)&gt;0,"Yes","No"))</f>
        <v/>
      </c>
      <c r="S2449" s="38">
        <f>IF($B2449="","",MIN(1,DAY($A2449)/IF($N2449="Superstore",Settings!$B$5,Settings!$B$4)))</f>
        <v/>
      </c>
      <c r="T2449" s="38">
        <f>IF(OR($B2449="",$G2449="",$S2449=0),"",$G2449/$S2449)</f>
        <v/>
      </c>
      <c r="U2449" s="36">
        <f>IF($T2449="","",IF($T2449&lt;Settings!$B$8,"Critical",IF($T2449&lt;Settings!$B$9,"Semi Critical","Non Critical")))</f>
        <v/>
      </c>
      <c r="V2449" s="28" t="n"/>
      <c r="Z2449">
        <f>IF($B2449="","",IFERROR(VLOOKUP($B2449,'Plan HC for CCA'!$A:$B,2,0),""))</f>
        <v/>
      </c>
      <c r="AA2449">
        <f>IF(OR($B2449="",$Z2449=""),"",IF(N($M2449)&lt;$Z2449,"Delta","No Delta"))</f>
        <v/>
      </c>
      <c r="AB2449">
        <f>IF(OR($B2449="",$Z2449=""),"",MAX(0,$Z2449-N($M2449)))</f>
        <v/>
      </c>
      <c r="AC2449" s="46">
        <f>IF($B2449="","",IFERROR(INDEX('CCA Util %'!$H:$H,MATCH($B2449,'CCA Util %'!$E:$E,0)),""))</f>
        <v/>
      </c>
      <c r="AD2449">
        <f>IF($B2449="","",IFERROR(INDEX('CCA Util %'!$G:$G,MATCH($B2449,'CCA Util %'!$E:$E,0)),""))</f>
        <v/>
      </c>
      <c r="AE2449">
        <f>IF(OR($B2449="",$U2449=""),"",$U2449&amp;" &amp; "&amp;IF(OR($AD2449="",$AD2449=0),"Util NA",$AD2449&amp;" Util"))</f>
        <v/>
      </c>
    </row>
    <row r="2450" ht="15.75" customHeight="1" s="42">
      <c r="A2450" s="41" t="n"/>
      <c r="G2450" s="38" t="n"/>
      <c r="H2450" s="38" t="n"/>
      <c r="I2450" s="38" t="n"/>
      <c r="J2450" s="38" t="n"/>
      <c r="K2450" s="38" t="n"/>
      <c r="L2450" s="38" t="n"/>
      <c r="N2450" s="36">
        <f>IF($B2450="","",IF($C2450="SUPERSTORE","Superstore","DH"))</f>
        <v/>
      </c>
      <c r="O2450" s="36">
        <f>IF($B2450="","",IFERROR(VLOOKUP($B2450,Mapping!$A:$C,2,0),"Not Mapped"))</f>
        <v/>
      </c>
      <c r="P2450" s="36">
        <f>IF($B2450="","",IFERROR(VLOOKUP($B2450,Mapping!$A:$C,3,0),"Not Mapped"))</f>
        <v/>
      </c>
      <c r="Q2450" s="36">
        <f>IF($B2450="","",IFERROR(VLOOKUP($O2450,Leaders!$A:$B,2,0),"Not Mapped"))</f>
        <v/>
      </c>
      <c r="R2450" s="36">
        <f>IF($B2450="","",IF(COUNTIF(Exclusions!$A:$A,$B2450)&gt;0,"Yes","No"))</f>
        <v/>
      </c>
      <c r="S2450" s="38">
        <f>IF($B2450="","",MIN(1,DAY($A2450)/IF($N2450="Superstore",Settings!$B$5,Settings!$B$4)))</f>
        <v/>
      </c>
      <c r="T2450" s="38">
        <f>IF(OR($B2450="",$G2450="",$S2450=0),"",$G2450/$S2450)</f>
        <v/>
      </c>
      <c r="U2450" s="36">
        <f>IF($T2450="","",IF($T2450&lt;Settings!$B$8,"Critical",IF($T2450&lt;Settings!$B$9,"Semi Critical","Non Critical")))</f>
        <v/>
      </c>
      <c r="V2450" s="28" t="n"/>
      <c r="Z2450">
        <f>IF($B2450="","",IFERROR(VLOOKUP($B2450,'Plan HC for CCA'!$A:$B,2,0),""))</f>
        <v/>
      </c>
      <c r="AA2450">
        <f>IF(OR($B2450="",$Z2450=""),"",IF(N($M2450)&lt;$Z2450,"Delta","No Delta"))</f>
        <v/>
      </c>
      <c r="AB2450">
        <f>IF(OR($B2450="",$Z2450=""),"",MAX(0,$Z2450-N($M2450)))</f>
        <v/>
      </c>
      <c r="AC2450" s="46">
        <f>IF($B2450="","",IFERROR(INDEX('CCA Util %'!$H:$H,MATCH($B2450,'CCA Util %'!$E:$E,0)),""))</f>
        <v/>
      </c>
      <c r="AD2450">
        <f>IF($B2450="","",IFERROR(INDEX('CCA Util %'!$G:$G,MATCH($B2450,'CCA Util %'!$E:$E,0)),""))</f>
        <v/>
      </c>
      <c r="AE2450">
        <f>IF(OR($B2450="",$U2450=""),"",$U2450&amp;" &amp; "&amp;IF(OR($AD2450="",$AD2450=0),"Util NA",$AD2450&amp;" Util"))</f>
        <v/>
      </c>
    </row>
    <row r="2451" ht="15.75" customHeight="1" s="42">
      <c r="A2451" s="41" t="n"/>
      <c r="G2451" s="38" t="n"/>
      <c r="H2451" s="38" t="n"/>
      <c r="I2451" s="38" t="n"/>
      <c r="J2451" s="38" t="n"/>
      <c r="K2451" s="38" t="n"/>
      <c r="L2451" s="38" t="n"/>
      <c r="N2451" s="36">
        <f>IF($B2451="","",IF($C2451="SUPERSTORE","Superstore","DH"))</f>
        <v/>
      </c>
      <c r="O2451" s="36">
        <f>IF($B2451="","",IFERROR(VLOOKUP($B2451,Mapping!$A:$C,2,0),"Not Mapped"))</f>
        <v/>
      </c>
      <c r="P2451" s="36">
        <f>IF($B2451="","",IFERROR(VLOOKUP($B2451,Mapping!$A:$C,3,0),"Not Mapped"))</f>
        <v/>
      </c>
      <c r="Q2451" s="36">
        <f>IF($B2451="","",IFERROR(VLOOKUP($O2451,Leaders!$A:$B,2,0),"Not Mapped"))</f>
        <v/>
      </c>
      <c r="R2451" s="36">
        <f>IF($B2451="","",IF(COUNTIF(Exclusions!$A:$A,$B2451)&gt;0,"Yes","No"))</f>
        <v/>
      </c>
      <c r="S2451" s="38">
        <f>IF($B2451="","",MIN(1,DAY($A2451)/IF($N2451="Superstore",Settings!$B$5,Settings!$B$4)))</f>
        <v/>
      </c>
      <c r="T2451" s="38">
        <f>IF(OR($B2451="",$G2451="",$S2451=0),"",$G2451/$S2451)</f>
        <v/>
      </c>
      <c r="U2451" s="36">
        <f>IF($T2451="","",IF($T2451&lt;Settings!$B$8,"Critical",IF($T2451&lt;Settings!$B$9,"Semi Critical","Non Critical")))</f>
        <v/>
      </c>
      <c r="V2451" s="28" t="n"/>
      <c r="Z2451">
        <f>IF($B2451="","",IFERROR(VLOOKUP($B2451,'Plan HC for CCA'!$A:$B,2,0),""))</f>
        <v/>
      </c>
      <c r="AA2451">
        <f>IF(OR($B2451="",$Z2451=""),"",IF(N($M2451)&lt;$Z2451,"Delta","No Delta"))</f>
        <v/>
      </c>
      <c r="AB2451">
        <f>IF(OR($B2451="",$Z2451=""),"",MAX(0,$Z2451-N($M2451)))</f>
        <v/>
      </c>
      <c r="AC2451" s="46">
        <f>IF($B2451="","",IFERROR(INDEX('CCA Util %'!$H:$H,MATCH($B2451,'CCA Util %'!$E:$E,0)),""))</f>
        <v/>
      </c>
      <c r="AD2451">
        <f>IF($B2451="","",IFERROR(INDEX('CCA Util %'!$G:$G,MATCH($B2451,'CCA Util %'!$E:$E,0)),""))</f>
        <v/>
      </c>
      <c r="AE2451">
        <f>IF(OR($B2451="",$U2451=""),"",$U2451&amp;" &amp; "&amp;IF(OR($AD2451="",$AD2451=0),"Util NA",$AD2451&amp;" Util"))</f>
        <v/>
      </c>
    </row>
    <row r="2452" ht="15.75" customHeight="1" s="42">
      <c r="A2452" s="41" t="n"/>
      <c r="G2452" s="38" t="n"/>
      <c r="H2452" s="38" t="n"/>
      <c r="I2452" s="38" t="n"/>
      <c r="J2452" s="38" t="n"/>
      <c r="K2452" s="38" t="n"/>
      <c r="L2452" s="38" t="n"/>
      <c r="N2452" s="36">
        <f>IF($B2452="","",IF($C2452="SUPERSTORE","Superstore","DH"))</f>
        <v/>
      </c>
      <c r="O2452" s="36">
        <f>IF($B2452="","",IFERROR(VLOOKUP($B2452,Mapping!$A:$C,2,0),"Not Mapped"))</f>
        <v/>
      </c>
      <c r="P2452" s="36">
        <f>IF($B2452="","",IFERROR(VLOOKUP($B2452,Mapping!$A:$C,3,0),"Not Mapped"))</f>
        <v/>
      </c>
      <c r="Q2452" s="36">
        <f>IF($B2452="","",IFERROR(VLOOKUP($O2452,Leaders!$A:$B,2,0),"Not Mapped"))</f>
        <v/>
      </c>
      <c r="R2452" s="36">
        <f>IF($B2452="","",IF(COUNTIF(Exclusions!$A:$A,$B2452)&gt;0,"Yes","No"))</f>
        <v/>
      </c>
      <c r="S2452" s="38">
        <f>IF($B2452="","",MIN(1,DAY($A2452)/IF($N2452="Superstore",Settings!$B$5,Settings!$B$4)))</f>
        <v/>
      </c>
      <c r="T2452" s="38">
        <f>IF(OR($B2452="",$G2452="",$S2452=0),"",$G2452/$S2452)</f>
        <v/>
      </c>
      <c r="U2452" s="36">
        <f>IF($T2452="","",IF($T2452&lt;Settings!$B$8,"Critical",IF($T2452&lt;Settings!$B$9,"Semi Critical","Non Critical")))</f>
        <v/>
      </c>
      <c r="V2452" s="28" t="n"/>
      <c r="Z2452">
        <f>IF($B2452="","",IFERROR(VLOOKUP($B2452,'Plan HC for CCA'!$A:$B,2,0),""))</f>
        <v/>
      </c>
      <c r="AA2452">
        <f>IF(OR($B2452="",$Z2452=""),"",IF(N($M2452)&lt;$Z2452,"Delta","No Delta"))</f>
        <v/>
      </c>
      <c r="AB2452">
        <f>IF(OR($B2452="",$Z2452=""),"",MAX(0,$Z2452-N($M2452)))</f>
        <v/>
      </c>
      <c r="AC2452" s="46">
        <f>IF($B2452="","",IFERROR(INDEX('CCA Util %'!$H:$H,MATCH($B2452,'CCA Util %'!$E:$E,0)),""))</f>
        <v/>
      </c>
      <c r="AD2452">
        <f>IF($B2452="","",IFERROR(INDEX('CCA Util %'!$G:$G,MATCH($B2452,'CCA Util %'!$E:$E,0)),""))</f>
        <v/>
      </c>
      <c r="AE2452">
        <f>IF(OR($B2452="",$U2452=""),"",$U2452&amp;" &amp; "&amp;IF(OR($AD2452="",$AD2452=0),"Util NA",$AD2452&amp;" Util"))</f>
        <v/>
      </c>
    </row>
    <row r="2453" ht="15.75" customHeight="1" s="42">
      <c r="A2453" s="41" t="n"/>
      <c r="G2453" s="38" t="n"/>
      <c r="H2453" s="38" t="n"/>
      <c r="I2453" s="38" t="n"/>
      <c r="J2453" s="38" t="n"/>
      <c r="K2453" s="38" t="n"/>
      <c r="L2453" s="38" t="n"/>
      <c r="N2453" s="36">
        <f>IF($B2453="","",IF($C2453="SUPERSTORE","Superstore","DH"))</f>
        <v/>
      </c>
      <c r="O2453" s="36">
        <f>IF($B2453="","",IFERROR(VLOOKUP($B2453,Mapping!$A:$C,2,0),"Not Mapped"))</f>
        <v/>
      </c>
      <c r="P2453" s="36">
        <f>IF($B2453="","",IFERROR(VLOOKUP($B2453,Mapping!$A:$C,3,0),"Not Mapped"))</f>
        <v/>
      </c>
      <c r="Q2453" s="36">
        <f>IF($B2453="","",IFERROR(VLOOKUP($O2453,Leaders!$A:$B,2,0),"Not Mapped"))</f>
        <v/>
      </c>
      <c r="R2453" s="36">
        <f>IF($B2453="","",IF(COUNTIF(Exclusions!$A:$A,$B2453)&gt;0,"Yes","No"))</f>
        <v/>
      </c>
      <c r="S2453" s="38">
        <f>IF($B2453="","",MIN(1,DAY($A2453)/IF($N2453="Superstore",Settings!$B$5,Settings!$B$4)))</f>
        <v/>
      </c>
      <c r="T2453" s="38">
        <f>IF(OR($B2453="",$G2453="",$S2453=0),"",$G2453/$S2453)</f>
        <v/>
      </c>
      <c r="U2453" s="36">
        <f>IF($T2453="","",IF($T2453&lt;Settings!$B$8,"Critical",IF($T2453&lt;Settings!$B$9,"Semi Critical","Non Critical")))</f>
        <v/>
      </c>
      <c r="V2453" s="28" t="n"/>
      <c r="Z2453">
        <f>IF($B2453="","",IFERROR(VLOOKUP($B2453,'Plan HC for CCA'!$A:$B,2,0),""))</f>
        <v/>
      </c>
      <c r="AA2453">
        <f>IF(OR($B2453="",$Z2453=""),"",IF(N($M2453)&lt;$Z2453,"Delta","No Delta"))</f>
        <v/>
      </c>
      <c r="AB2453">
        <f>IF(OR($B2453="",$Z2453=""),"",MAX(0,$Z2453-N($M2453)))</f>
        <v/>
      </c>
      <c r="AC2453" s="46">
        <f>IF($B2453="","",IFERROR(INDEX('CCA Util %'!$H:$H,MATCH($B2453,'CCA Util %'!$E:$E,0)),""))</f>
        <v/>
      </c>
      <c r="AD2453">
        <f>IF($B2453="","",IFERROR(INDEX('CCA Util %'!$G:$G,MATCH($B2453,'CCA Util %'!$E:$E,0)),""))</f>
        <v/>
      </c>
      <c r="AE2453">
        <f>IF(OR($B2453="",$U2453=""),"",$U2453&amp;" &amp; "&amp;IF(OR($AD2453="",$AD2453=0),"Util NA",$AD2453&amp;" Util"))</f>
        <v/>
      </c>
    </row>
    <row r="2454" ht="15.75" customHeight="1" s="42">
      <c r="A2454" s="41" t="n"/>
      <c r="G2454" s="38" t="n"/>
      <c r="H2454" s="38" t="n"/>
      <c r="I2454" s="38" t="n"/>
      <c r="J2454" s="38" t="n"/>
      <c r="K2454" s="38" t="n"/>
      <c r="L2454" s="38" t="n"/>
      <c r="N2454" s="36">
        <f>IF($B2454="","",IF($C2454="SUPERSTORE","Superstore","DH"))</f>
        <v/>
      </c>
      <c r="O2454" s="36">
        <f>IF($B2454="","",IFERROR(VLOOKUP($B2454,Mapping!$A:$C,2,0),"Not Mapped"))</f>
        <v/>
      </c>
      <c r="P2454" s="36">
        <f>IF($B2454="","",IFERROR(VLOOKUP($B2454,Mapping!$A:$C,3,0),"Not Mapped"))</f>
        <v/>
      </c>
      <c r="Q2454" s="36">
        <f>IF($B2454="","",IFERROR(VLOOKUP($O2454,Leaders!$A:$B,2,0),"Not Mapped"))</f>
        <v/>
      </c>
      <c r="R2454" s="36">
        <f>IF($B2454="","",IF(COUNTIF(Exclusions!$A:$A,$B2454)&gt;0,"Yes","No"))</f>
        <v/>
      </c>
      <c r="S2454" s="38">
        <f>IF($B2454="","",MIN(1,DAY($A2454)/IF($N2454="Superstore",Settings!$B$5,Settings!$B$4)))</f>
        <v/>
      </c>
      <c r="T2454" s="38">
        <f>IF(OR($B2454="",$G2454="",$S2454=0),"",$G2454/$S2454)</f>
        <v/>
      </c>
      <c r="U2454" s="36">
        <f>IF($T2454="","",IF($T2454&lt;Settings!$B$8,"Critical",IF($T2454&lt;Settings!$B$9,"Semi Critical","Non Critical")))</f>
        <v/>
      </c>
      <c r="V2454" s="28" t="n"/>
      <c r="Z2454">
        <f>IF($B2454="","",IFERROR(VLOOKUP($B2454,'Plan HC for CCA'!$A:$B,2,0),""))</f>
        <v/>
      </c>
      <c r="AA2454">
        <f>IF(OR($B2454="",$Z2454=""),"",IF(N($M2454)&lt;$Z2454,"Delta","No Delta"))</f>
        <v/>
      </c>
      <c r="AB2454">
        <f>IF(OR($B2454="",$Z2454=""),"",MAX(0,$Z2454-N($M2454)))</f>
        <v/>
      </c>
      <c r="AC2454" s="46">
        <f>IF($B2454="","",IFERROR(INDEX('CCA Util %'!$H:$H,MATCH($B2454,'CCA Util %'!$E:$E,0)),""))</f>
        <v/>
      </c>
      <c r="AD2454">
        <f>IF($B2454="","",IFERROR(INDEX('CCA Util %'!$G:$G,MATCH($B2454,'CCA Util %'!$E:$E,0)),""))</f>
        <v/>
      </c>
      <c r="AE2454">
        <f>IF(OR($B2454="",$U2454=""),"",$U2454&amp;" &amp; "&amp;IF(OR($AD2454="",$AD2454=0),"Util NA",$AD2454&amp;" Util"))</f>
        <v/>
      </c>
    </row>
    <row r="2455" ht="15.75" customHeight="1" s="42">
      <c r="A2455" s="41" t="n"/>
      <c r="G2455" s="38" t="n"/>
      <c r="H2455" s="38" t="n"/>
      <c r="I2455" s="38" t="n"/>
      <c r="J2455" s="38" t="n"/>
      <c r="K2455" s="38" t="n"/>
      <c r="L2455" s="38" t="n"/>
      <c r="N2455" s="36">
        <f>IF($B2455="","",IF($C2455="SUPERSTORE","Superstore","DH"))</f>
        <v/>
      </c>
      <c r="O2455" s="36">
        <f>IF($B2455="","",IFERROR(VLOOKUP($B2455,Mapping!$A:$C,2,0),"Not Mapped"))</f>
        <v/>
      </c>
      <c r="P2455" s="36">
        <f>IF($B2455="","",IFERROR(VLOOKUP($B2455,Mapping!$A:$C,3,0),"Not Mapped"))</f>
        <v/>
      </c>
      <c r="Q2455" s="36">
        <f>IF($B2455="","",IFERROR(VLOOKUP($O2455,Leaders!$A:$B,2,0),"Not Mapped"))</f>
        <v/>
      </c>
      <c r="R2455" s="36">
        <f>IF($B2455="","",IF(COUNTIF(Exclusions!$A:$A,$B2455)&gt;0,"Yes","No"))</f>
        <v/>
      </c>
      <c r="S2455" s="38">
        <f>IF($B2455="","",MIN(1,DAY($A2455)/IF($N2455="Superstore",Settings!$B$5,Settings!$B$4)))</f>
        <v/>
      </c>
      <c r="T2455" s="38">
        <f>IF(OR($B2455="",$G2455="",$S2455=0),"",$G2455/$S2455)</f>
        <v/>
      </c>
      <c r="U2455" s="36">
        <f>IF($T2455="","",IF($T2455&lt;Settings!$B$8,"Critical",IF($T2455&lt;Settings!$B$9,"Semi Critical","Non Critical")))</f>
        <v/>
      </c>
      <c r="V2455" s="28" t="n"/>
      <c r="Z2455">
        <f>IF($B2455="","",IFERROR(VLOOKUP($B2455,'Plan HC for CCA'!$A:$B,2,0),""))</f>
        <v/>
      </c>
      <c r="AA2455">
        <f>IF(OR($B2455="",$Z2455=""),"",IF(N($M2455)&lt;$Z2455,"Delta","No Delta"))</f>
        <v/>
      </c>
      <c r="AB2455">
        <f>IF(OR($B2455="",$Z2455=""),"",MAX(0,$Z2455-N($M2455)))</f>
        <v/>
      </c>
      <c r="AC2455" s="46">
        <f>IF($B2455="","",IFERROR(INDEX('CCA Util %'!$H:$H,MATCH($B2455,'CCA Util %'!$E:$E,0)),""))</f>
        <v/>
      </c>
      <c r="AD2455">
        <f>IF($B2455="","",IFERROR(INDEX('CCA Util %'!$G:$G,MATCH($B2455,'CCA Util %'!$E:$E,0)),""))</f>
        <v/>
      </c>
      <c r="AE2455">
        <f>IF(OR($B2455="",$U2455=""),"",$U2455&amp;" &amp; "&amp;IF(OR($AD2455="",$AD2455=0),"Util NA",$AD2455&amp;" Util"))</f>
        <v/>
      </c>
    </row>
    <row r="2456" ht="15.75" customHeight="1" s="42">
      <c r="A2456" s="41" t="n"/>
      <c r="G2456" s="38" t="n"/>
      <c r="H2456" s="38" t="n"/>
      <c r="I2456" s="38" t="n"/>
      <c r="J2456" s="38" t="n"/>
      <c r="K2456" s="38" t="n"/>
      <c r="L2456" s="38" t="n"/>
      <c r="N2456" s="36">
        <f>IF($B2456="","",IF($C2456="SUPERSTORE","Superstore","DH"))</f>
        <v/>
      </c>
      <c r="O2456" s="36">
        <f>IF($B2456="","",IFERROR(VLOOKUP($B2456,Mapping!$A:$C,2,0),"Not Mapped"))</f>
        <v/>
      </c>
      <c r="P2456" s="36">
        <f>IF($B2456="","",IFERROR(VLOOKUP($B2456,Mapping!$A:$C,3,0),"Not Mapped"))</f>
        <v/>
      </c>
      <c r="Q2456" s="36">
        <f>IF($B2456="","",IFERROR(VLOOKUP($O2456,Leaders!$A:$B,2,0),"Not Mapped"))</f>
        <v/>
      </c>
      <c r="R2456" s="36">
        <f>IF($B2456="","",IF(COUNTIF(Exclusions!$A:$A,$B2456)&gt;0,"Yes","No"))</f>
        <v/>
      </c>
      <c r="S2456" s="38">
        <f>IF($B2456="","",MIN(1,DAY($A2456)/IF($N2456="Superstore",Settings!$B$5,Settings!$B$4)))</f>
        <v/>
      </c>
      <c r="T2456" s="38">
        <f>IF(OR($B2456="",$G2456="",$S2456=0),"",$G2456/$S2456)</f>
        <v/>
      </c>
      <c r="U2456" s="36">
        <f>IF($T2456="","",IF($T2456&lt;Settings!$B$8,"Critical",IF($T2456&lt;Settings!$B$9,"Semi Critical","Non Critical")))</f>
        <v/>
      </c>
      <c r="V2456" s="28" t="n"/>
      <c r="Z2456">
        <f>IF($B2456="","",IFERROR(VLOOKUP($B2456,'Plan HC for CCA'!$A:$B,2,0),""))</f>
        <v/>
      </c>
      <c r="AA2456">
        <f>IF(OR($B2456="",$Z2456=""),"",IF(N($M2456)&lt;$Z2456,"Delta","No Delta"))</f>
        <v/>
      </c>
      <c r="AB2456">
        <f>IF(OR($B2456="",$Z2456=""),"",MAX(0,$Z2456-N($M2456)))</f>
        <v/>
      </c>
      <c r="AC2456" s="46">
        <f>IF($B2456="","",IFERROR(INDEX('CCA Util %'!$H:$H,MATCH($B2456,'CCA Util %'!$E:$E,0)),""))</f>
        <v/>
      </c>
      <c r="AD2456">
        <f>IF($B2456="","",IFERROR(INDEX('CCA Util %'!$G:$G,MATCH($B2456,'CCA Util %'!$E:$E,0)),""))</f>
        <v/>
      </c>
      <c r="AE2456">
        <f>IF(OR($B2456="",$U2456=""),"",$U2456&amp;" &amp; "&amp;IF(OR($AD2456="",$AD2456=0),"Util NA",$AD2456&amp;" Util"))</f>
        <v/>
      </c>
    </row>
    <row r="2457" ht="15.75" customHeight="1" s="42">
      <c r="A2457" s="41" t="n"/>
      <c r="G2457" s="38" t="n"/>
      <c r="H2457" s="38" t="n"/>
      <c r="I2457" s="38" t="n"/>
      <c r="J2457" s="38" t="n"/>
      <c r="K2457" s="38" t="n"/>
      <c r="L2457" s="38" t="n"/>
      <c r="N2457" s="36">
        <f>IF($B2457="","",IF($C2457="SUPERSTORE","Superstore","DH"))</f>
        <v/>
      </c>
      <c r="O2457" s="36">
        <f>IF($B2457="","",IFERROR(VLOOKUP($B2457,Mapping!$A:$C,2,0),"Not Mapped"))</f>
        <v/>
      </c>
      <c r="P2457" s="36">
        <f>IF($B2457="","",IFERROR(VLOOKUP($B2457,Mapping!$A:$C,3,0),"Not Mapped"))</f>
        <v/>
      </c>
      <c r="Q2457" s="36">
        <f>IF($B2457="","",IFERROR(VLOOKUP($O2457,Leaders!$A:$B,2,0),"Not Mapped"))</f>
        <v/>
      </c>
      <c r="R2457" s="36">
        <f>IF($B2457="","",IF(COUNTIF(Exclusions!$A:$A,$B2457)&gt;0,"Yes","No"))</f>
        <v/>
      </c>
      <c r="S2457" s="38">
        <f>IF($B2457="","",MIN(1,DAY($A2457)/IF($N2457="Superstore",Settings!$B$5,Settings!$B$4)))</f>
        <v/>
      </c>
      <c r="T2457" s="38">
        <f>IF(OR($B2457="",$G2457="",$S2457=0),"",$G2457/$S2457)</f>
        <v/>
      </c>
      <c r="U2457" s="36">
        <f>IF($T2457="","",IF($T2457&lt;Settings!$B$8,"Critical",IF($T2457&lt;Settings!$B$9,"Semi Critical","Non Critical")))</f>
        <v/>
      </c>
      <c r="V2457" s="28" t="n"/>
      <c r="Z2457">
        <f>IF($B2457="","",IFERROR(VLOOKUP($B2457,'Plan HC for CCA'!$A:$B,2,0),""))</f>
        <v/>
      </c>
      <c r="AA2457">
        <f>IF(OR($B2457="",$Z2457=""),"",IF(N($M2457)&lt;$Z2457,"Delta","No Delta"))</f>
        <v/>
      </c>
      <c r="AB2457">
        <f>IF(OR($B2457="",$Z2457=""),"",MAX(0,$Z2457-N($M2457)))</f>
        <v/>
      </c>
      <c r="AC2457" s="46">
        <f>IF($B2457="","",IFERROR(INDEX('CCA Util %'!$H:$H,MATCH($B2457,'CCA Util %'!$E:$E,0)),""))</f>
        <v/>
      </c>
      <c r="AD2457">
        <f>IF($B2457="","",IFERROR(INDEX('CCA Util %'!$G:$G,MATCH($B2457,'CCA Util %'!$E:$E,0)),""))</f>
        <v/>
      </c>
      <c r="AE2457">
        <f>IF(OR($B2457="",$U2457=""),"",$U2457&amp;" &amp; "&amp;IF(OR($AD2457="",$AD2457=0),"Util NA",$AD2457&amp;" Util"))</f>
        <v/>
      </c>
    </row>
    <row r="2458" ht="15.75" customHeight="1" s="42">
      <c r="A2458" s="41" t="n"/>
      <c r="G2458" s="38" t="n"/>
      <c r="H2458" s="38" t="n"/>
      <c r="I2458" s="38" t="n"/>
      <c r="J2458" s="38" t="n"/>
      <c r="K2458" s="38" t="n"/>
      <c r="L2458" s="38" t="n"/>
      <c r="N2458" s="36">
        <f>IF($B2458="","",IF($C2458="SUPERSTORE","Superstore","DH"))</f>
        <v/>
      </c>
      <c r="O2458" s="36">
        <f>IF($B2458="","",IFERROR(VLOOKUP($B2458,Mapping!$A:$C,2,0),"Not Mapped"))</f>
        <v/>
      </c>
      <c r="P2458" s="36">
        <f>IF($B2458="","",IFERROR(VLOOKUP($B2458,Mapping!$A:$C,3,0),"Not Mapped"))</f>
        <v/>
      </c>
      <c r="Q2458" s="36">
        <f>IF($B2458="","",IFERROR(VLOOKUP($O2458,Leaders!$A:$B,2,0),"Not Mapped"))</f>
        <v/>
      </c>
      <c r="R2458" s="36">
        <f>IF($B2458="","",IF(COUNTIF(Exclusions!$A:$A,$B2458)&gt;0,"Yes","No"))</f>
        <v/>
      </c>
      <c r="S2458" s="38">
        <f>IF($B2458="","",MIN(1,DAY($A2458)/IF($N2458="Superstore",Settings!$B$5,Settings!$B$4)))</f>
        <v/>
      </c>
      <c r="T2458" s="38">
        <f>IF(OR($B2458="",$G2458="",$S2458=0),"",$G2458/$S2458)</f>
        <v/>
      </c>
      <c r="U2458" s="36">
        <f>IF($T2458="","",IF($T2458&lt;Settings!$B$8,"Critical",IF($T2458&lt;Settings!$B$9,"Semi Critical","Non Critical")))</f>
        <v/>
      </c>
      <c r="V2458" s="28" t="n"/>
      <c r="Z2458">
        <f>IF($B2458="","",IFERROR(VLOOKUP($B2458,'Plan HC for CCA'!$A:$B,2,0),""))</f>
        <v/>
      </c>
      <c r="AA2458">
        <f>IF(OR($B2458="",$Z2458=""),"",IF(N($M2458)&lt;$Z2458,"Delta","No Delta"))</f>
        <v/>
      </c>
      <c r="AB2458">
        <f>IF(OR($B2458="",$Z2458=""),"",MAX(0,$Z2458-N($M2458)))</f>
        <v/>
      </c>
      <c r="AC2458" s="46">
        <f>IF($B2458="","",IFERROR(INDEX('CCA Util %'!$H:$H,MATCH($B2458,'CCA Util %'!$E:$E,0)),""))</f>
        <v/>
      </c>
      <c r="AD2458">
        <f>IF($B2458="","",IFERROR(INDEX('CCA Util %'!$G:$G,MATCH($B2458,'CCA Util %'!$E:$E,0)),""))</f>
        <v/>
      </c>
      <c r="AE2458">
        <f>IF(OR($B2458="",$U2458=""),"",$U2458&amp;" &amp; "&amp;IF(OR($AD2458="",$AD2458=0),"Util NA",$AD2458&amp;" Util"))</f>
        <v/>
      </c>
    </row>
    <row r="2459" ht="15.75" customHeight="1" s="42">
      <c r="A2459" s="41" t="n"/>
      <c r="G2459" s="38" t="n"/>
      <c r="H2459" s="38" t="n"/>
      <c r="I2459" s="38" t="n"/>
      <c r="J2459" s="38" t="n"/>
      <c r="K2459" s="38" t="n"/>
      <c r="L2459" s="38" t="n"/>
      <c r="N2459" s="36">
        <f>IF($B2459="","",IF($C2459="SUPERSTORE","Superstore","DH"))</f>
        <v/>
      </c>
      <c r="O2459" s="36">
        <f>IF($B2459="","",IFERROR(VLOOKUP($B2459,Mapping!$A:$C,2,0),"Not Mapped"))</f>
        <v/>
      </c>
      <c r="P2459" s="36">
        <f>IF($B2459="","",IFERROR(VLOOKUP($B2459,Mapping!$A:$C,3,0),"Not Mapped"))</f>
        <v/>
      </c>
      <c r="Q2459" s="36">
        <f>IF($B2459="","",IFERROR(VLOOKUP($O2459,Leaders!$A:$B,2,0),"Not Mapped"))</f>
        <v/>
      </c>
      <c r="R2459" s="36">
        <f>IF($B2459="","",IF(COUNTIF(Exclusions!$A:$A,$B2459)&gt;0,"Yes","No"))</f>
        <v/>
      </c>
      <c r="S2459" s="38">
        <f>IF($B2459="","",MIN(1,DAY($A2459)/IF($N2459="Superstore",Settings!$B$5,Settings!$B$4)))</f>
        <v/>
      </c>
      <c r="T2459" s="38">
        <f>IF(OR($B2459="",$G2459="",$S2459=0),"",$G2459/$S2459)</f>
        <v/>
      </c>
      <c r="U2459" s="36">
        <f>IF($T2459="","",IF($T2459&lt;Settings!$B$8,"Critical",IF($T2459&lt;Settings!$B$9,"Semi Critical","Non Critical")))</f>
        <v/>
      </c>
      <c r="V2459" s="28" t="n"/>
      <c r="Z2459">
        <f>IF($B2459="","",IFERROR(VLOOKUP($B2459,'Plan HC for CCA'!$A:$B,2,0),""))</f>
        <v/>
      </c>
      <c r="AA2459">
        <f>IF(OR($B2459="",$Z2459=""),"",IF(N($M2459)&lt;$Z2459,"Delta","No Delta"))</f>
        <v/>
      </c>
      <c r="AB2459">
        <f>IF(OR($B2459="",$Z2459=""),"",MAX(0,$Z2459-N($M2459)))</f>
        <v/>
      </c>
      <c r="AC2459" s="46">
        <f>IF($B2459="","",IFERROR(INDEX('CCA Util %'!$H:$H,MATCH($B2459,'CCA Util %'!$E:$E,0)),""))</f>
        <v/>
      </c>
      <c r="AD2459">
        <f>IF($B2459="","",IFERROR(INDEX('CCA Util %'!$G:$G,MATCH($B2459,'CCA Util %'!$E:$E,0)),""))</f>
        <v/>
      </c>
      <c r="AE2459">
        <f>IF(OR($B2459="",$U2459=""),"",$U2459&amp;" &amp; "&amp;IF(OR($AD2459="",$AD2459=0),"Util NA",$AD2459&amp;" Util"))</f>
        <v/>
      </c>
    </row>
    <row r="2460" ht="15.75" customHeight="1" s="42">
      <c r="A2460" s="41" t="n"/>
      <c r="G2460" s="38" t="n"/>
      <c r="H2460" s="38" t="n"/>
      <c r="I2460" s="38" t="n"/>
      <c r="J2460" s="38" t="n"/>
      <c r="K2460" s="38" t="n"/>
      <c r="L2460" s="38" t="n"/>
      <c r="N2460" s="36">
        <f>IF($B2460="","",IF($C2460="SUPERSTORE","Superstore","DH"))</f>
        <v/>
      </c>
      <c r="O2460" s="36">
        <f>IF($B2460="","",IFERROR(VLOOKUP($B2460,Mapping!$A:$C,2,0),"Not Mapped"))</f>
        <v/>
      </c>
      <c r="P2460" s="36">
        <f>IF($B2460="","",IFERROR(VLOOKUP($B2460,Mapping!$A:$C,3,0),"Not Mapped"))</f>
        <v/>
      </c>
      <c r="Q2460" s="36">
        <f>IF($B2460="","",IFERROR(VLOOKUP($O2460,Leaders!$A:$B,2,0),"Not Mapped"))</f>
        <v/>
      </c>
      <c r="R2460" s="36">
        <f>IF($B2460="","",IF(COUNTIF(Exclusions!$A:$A,$B2460)&gt;0,"Yes","No"))</f>
        <v/>
      </c>
      <c r="S2460" s="38">
        <f>IF($B2460="","",MIN(1,DAY($A2460)/IF($N2460="Superstore",Settings!$B$5,Settings!$B$4)))</f>
        <v/>
      </c>
      <c r="T2460" s="38">
        <f>IF(OR($B2460="",$G2460="",$S2460=0),"",$G2460/$S2460)</f>
        <v/>
      </c>
      <c r="U2460" s="36">
        <f>IF($T2460="","",IF($T2460&lt;Settings!$B$8,"Critical",IF($T2460&lt;Settings!$B$9,"Semi Critical","Non Critical")))</f>
        <v/>
      </c>
      <c r="V2460" s="28" t="n"/>
      <c r="Z2460">
        <f>IF($B2460="","",IFERROR(VLOOKUP($B2460,'Plan HC for CCA'!$A:$B,2,0),""))</f>
        <v/>
      </c>
      <c r="AA2460">
        <f>IF(OR($B2460="",$Z2460=""),"",IF(N($M2460)&lt;$Z2460,"Delta","No Delta"))</f>
        <v/>
      </c>
      <c r="AB2460">
        <f>IF(OR($B2460="",$Z2460=""),"",MAX(0,$Z2460-N($M2460)))</f>
        <v/>
      </c>
      <c r="AC2460" s="46">
        <f>IF($B2460="","",IFERROR(INDEX('CCA Util %'!$H:$H,MATCH($B2460,'CCA Util %'!$E:$E,0)),""))</f>
        <v/>
      </c>
      <c r="AD2460">
        <f>IF($B2460="","",IFERROR(INDEX('CCA Util %'!$G:$G,MATCH($B2460,'CCA Util %'!$E:$E,0)),""))</f>
        <v/>
      </c>
      <c r="AE2460">
        <f>IF(OR($B2460="",$U2460=""),"",$U2460&amp;" &amp; "&amp;IF(OR($AD2460="",$AD2460=0),"Util NA",$AD2460&amp;" Util"))</f>
        <v/>
      </c>
    </row>
    <row r="2461" ht="15.75" customHeight="1" s="42">
      <c r="A2461" s="41" t="n"/>
      <c r="G2461" s="38" t="n"/>
      <c r="H2461" s="38" t="n"/>
      <c r="I2461" s="38" t="n"/>
      <c r="J2461" s="38" t="n"/>
      <c r="K2461" s="38" t="n"/>
      <c r="L2461" s="38" t="n"/>
      <c r="N2461" s="36">
        <f>IF($B2461="","",IF($C2461="SUPERSTORE","Superstore","DH"))</f>
        <v/>
      </c>
      <c r="O2461" s="36">
        <f>IF($B2461="","",IFERROR(VLOOKUP($B2461,Mapping!$A:$C,2,0),"Not Mapped"))</f>
        <v/>
      </c>
      <c r="P2461" s="36">
        <f>IF($B2461="","",IFERROR(VLOOKUP($B2461,Mapping!$A:$C,3,0),"Not Mapped"))</f>
        <v/>
      </c>
      <c r="Q2461" s="36">
        <f>IF($B2461="","",IFERROR(VLOOKUP($O2461,Leaders!$A:$B,2,0),"Not Mapped"))</f>
        <v/>
      </c>
      <c r="R2461" s="36">
        <f>IF($B2461="","",IF(COUNTIF(Exclusions!$A:$A,$B2461)&gt;0,"Yes","No"))</f>
        <v/>
      </c>
      <c r="S2461" s="38">
        <f>IF($B2461="","",MIN(1,DAY($A2461)/IF($N2461="Superstore",Settings!$B$5,Settings!$B$4)))</f>
        <v/>
      </c>
      <c r="T2461" s="38">
        <f>IF(OR($B2461="",$G2461="",$S2461=0),"",$G2461/$S2461)</f>
        <v/>
      </c>
      <c r="U2461" s="36">
        <f>IF($T2461="","",IF($T2461&lt;Settings!$B$8,"Critical",IF($T2461&lt;Settings!$B$9,"Semi Critical","Non Critical")))</f>
        <v/>
      </c>
      <c r="V2461" s="28" t="n"/>
      <c r="Z2461">
        <f>IF($B2461="","",IFERROR(VLOOKUP($B2461,'Plan HC for CCA'!$A:$B,2,0),""))</f>
        <v/>
      </c>
      <c r="AA2461">
        <f>IF(OR($B2461="",$Z2461=""),"",IF(N($M2461)&lt;$Z2461,"Delta","No Delta"))</f>
        <v/>
      </c>
      <c r="AB2461">
        <f>IF(OR($B2461="",$Z2461=""),"",MAX(0,$Z2461-N($M2461)))</f>
        <v/>
      </c>
      <c r="AC2461" s="46">
        <f>IF($B2461="","",IFERROR(INDEX('CCA Util %'!$H:$H,MATCH($B2461,'CCA Util %'!$E:$E,0)),""))</f>
        <v/>
      </c>
      <c r="AD2461">
        <f>IF($B2461="","",IFERROR(INDEX('CCA Util %'!$G:$G,MATCH($B2461,'CCA Util %'!$E:$E,0)),""))</f>
        <v/>
      </c>
      <c r="AE2461">
        <f>IF(OR($B2461="",$U2461=""),"",$U2461&amp;" &amp; "&amp;IF(OR($AD2461="",$AD2461=0),"Util NA",$AD2461&amp;" Util"))</f>
        <v/>
      </c>
    </row>
    <row r="2462" ht="15.75" customHeight="1" s="42">
      <c r="A2462" s="41" t="n"/>
      <c r="G2462" s="38" t="n"/>
      <c r="H2462" s="38" t="n"/>
      <c r="I2462" s="38" t="n"/>
      <c r="J2462" s="38" t="n"/>
      <c r="K2462" s="38" t="n"/>
      <c r="L2462" s="38" t="n"/>
      <c r="N2462" s="36">
        <f>IF($B2462="","",IF($C2462="SUPERSTORE","Superstore","DH"))</f>
        <v/>
      </c>
      <c r="O2462" s="36">
        <f>IF($B2462="","",IFERROR(VLOOKUP($B2462,Mapping!$A:$C,2,0),"Not Mapped"))</f>
        <v/>
      </c>
      <c r="P2462" s="36">
        <f>IF($B2462="","",IFERROR(VLOOKUP($B2462,Mapping!$A:$C,3,0),"Not Mapped"))</f>
        <v/>
      </c>
      <c r="Q2462" s="36">
        <f>IF($B2462="","",IFERROR(VLOOKUP($O2462,Leaders!$A:$B,2,0),"Not Mapped"))</f>
        <v/>
      </c>
      <c r="R2462" s="36">
        <f>IF($B2462="","",IF(COUNTIF(Exclusions!$A:$A,$B2462)&gt;0,"Yes","No"))</f>
        <v/>
      </c>
      <c r="S2462" s="38">
        <f>IF($B2462="","",MIN(1,DAY($A2462)/IF($N2462="Superstore",Settings!$B$5,Settings!$B$4)))</f>
        <v/>
      </c>
      <c r="T2462" s="38">
        <f>IF(OR($B2462="",$G2462="",$S2462=0),"",$G2462/$S2462)</f>
        <v/>
      </c>
      <c r="U2462" s="36">
        <f>IF($T2462="","",IF($T2462&lt;Settings!$B$8,"Critical",IF($T2462&lt;Settings!$B$9,"Semi Critical","Non Critical")))</f>
        <v/>
      </c>
      <c r="V2462" s="28" t="n"/>
      <c r="Z2462">
        <f>IF($B2462="","",IFERROR(VLOOKUP($B2462,'Plan HC for CCA'!$A:$B,2,0),""))</f>
        <v/>
      </c>
      <c r="AA2462">
        <f>IF(OR($B2462="",$Z2462=""),"",IF(N($M2462)&lt;$Z2462,"Delta","No Delta"))</f>
        <v/>
      </c>
      <c r="AB2462">
        <f>IF(OR($B2462="",$Z2462=""),"",MAX(0,$Z2462-N($M2462)))</f>
        <v/>
      </c>
      <c r="AC2462" s="46">
        <f>IF($B2462="","",IFERROR(INDEX('CCA Util %'!$H:$H,MATCH($B2462,'CCA Util %'!$E:$E,0)),""))</f>
        <v/>
      </c>
      <c r="AD2462">
        <f>IF($B2462="","",IFERROR(INDEX('CCA Util %'!$G:$G,MATCH($B2462,'CCA Util %'!$E:$E,0)),""))</f>
        <v/>
      </c>
      <c r="AE2462">
        <f>IF(OR($B2462="",$U2462=""),"",$U2462&amp;" &amp; "&amp;IF(OR($AD2462="",$AD2462=0),"Util NA",$AD2462&amp;" Util"))</f>
        <v/>
      </c>
    </row>
    <row r="2463" ht="15.75" customHeight="1" s="42">
      <c r="A2463" s="41" t="n"/>
      <c r="G2463" s="38" t="n"/>
      <c r="H2463" s="38" t="n"/>
      <c r="I2463" s="38" t="n"/>
      <c r="J2463" s="38" t="n"/>
      <c r="K2463" s="38" t="n"/>
      <c r="L2463" s="38" t="n"/>
      <c r="N2463" s="36">
        <f>IF($B2463="","",IF($C2463="SUPERSTORE","Superstore","DH"))</f>
        <v/>
      </c>
      <c r="O2463" s="36">
        <f>IF($B2463="","",IFERROR(VLOOKUP($B2463,Mapping!$A:$C,2,0),"Not Mapped"))</f>
        <v/>
      </c>
      <c r="P2463" s="36">
        <f>IF($B2463="","",IFERROR(VLOOKUP($B2463,Mapping!$A:$C,3,0),"Not Mapped"))</f>
        <v/>
      </c>
      <c r="Q2463" s="36">
        <f>IF($B2463="","",IFERROR(VLOOKUP($O2463,Leaders!$A:$B,2,0),"Not Mapped"))</f>
        <v/>
      </c>
      <c r="R2463" s="36">
        <f>IF($B2463="","",IF(COUNTIF(Exclusions!$A:$A,$B2463)&gt;0,"Yes","No"))</f>
        <v/>
      </c>
      <c r="S2463" s="38">
        <f>IF($B2463="","",MIN(1,DAY($A2463)/IF($N2463="Superstore",Settings!$B$5,Settings!$B$4)))</f>
        <v/>
      </c>
      <c r="T2463" s="38">
        <f>IF(OR($B2463="",$G2463="",$S2463=0),"",$G2463/$S2463)</f>
        <v/>
      </c>
      <c r="U2463" s="36">
        <f>IF($T2463="","",IF($T2463&lt;Settings!$B$8,"Critical",IF($T2463&lt;Settings!$B$9,"Semi Critical","Non Critical")))</f>
        <v/>
      </c>
      <c r="V2463" s="28" t="n"/>
      <c r="Z2463">
        <f>IF($B2463="","",IFERROR(VLOOKUP($B2463,'Plan HC for CCA'!$A:$B,2,0),""))</f>
        <v/>
      </c>
      <c r="AA2463">
        <f>IF(OR($B2463="",$Z2463=""),"",IF(N($M2463)&lt;$Z2463,"Delta","No Delta"))</f>
        <v/>
      </c>
      <c r="AB2463">
        <f>IF(OR($B2463="",$Z2463=""),"",MAX(0,$Z2463-N($M2463)))</f>
        <v/>
      </c>
      <c r="AC2463" s="46">
        <f>IF($B2463="","",IFERROR(INDEX('CCA Util %'!$H:$H,MATCH($B2463,'CCA Util %'!$E:$E,0)),""))</f>
        <v/>
      </c>
      <c r="AD2463">
        <f>IF($B2463="","",IFERROR(INDEX('CCA Util %'!$G:$G,MATCH($B2463,'CCA Util %'!$E:$E,0)),""))</f>
        <v/>
      </c>
      <c r="AE2463">
        <f>IF(OR($B2463="",$U2463=""),"",$U2463&amp;" &amp; "&amp;IF(OR($AD2463="",$AD2463=0),"Util NA",$AD2463&amp;" Util"))</f>
        <v/>
      </c>
    </row>
    <row r="2464" ht="15.75" customHeight="1" s="42">
      <c r="A2464" s="41" t="n"/>
      <c r="G2464" s="38" t="n"/>
      <c r="H2464" s="38" t="n"/>
      <c r="I2464" s="38" t="n"/>
      <c r="J2464" s="38" t="n"/>
      <c r="K2464" s="38" t="n"/>
      <c r="L2464" s="38" t="n"/>
      <c r="N2464" s="36">
        <f>IF($B2464="","",IF($C2464="SUPERSTORE","Superstore","DH"))</f>
        <v/>
      </c>
      <c r="O2464" s="36">
        <f>IF($B2464="","",IFERROR(VLOOKUP($B2464,Mapping!$A:$C,2,0),"Not Mapped"))</f>
        <v/>
      </c>
      <c r="P2464" s="36">
        <f>IF($B2464="","",IFERROR(VLOOKUP($B2464,Mapping!$A:$C,3,0),"Not Mapped"))</f>
        <v/>
      </c>
      <c r="Q2464" s="36">
        <f>IF($B2464="","",IFERROR(VLOOKUP($O2464,Leaders!$A:$B,2,0),"Not Mapped"))</f>
        <v/>
      </c>
      <c r="R2464" s="36">
        <f>IF($B2464="","",IF(COUNTIF(Exclusions!$A:$A,$B2464)&gt;0,"Yes","No"))</f>
        <v/>
      </c>
      <c r="S2464" s="38">
        <f>IF($B2464="","",MIN(1,DAY($A2464)/IF($N2464="Superstore",Settings!$B$5,Settings!$B$4)))</f>
        <v/>
      </c>
      <c r="T2464" s="38">
        <f>IF(OR($B2464="",$G2464="",$S2464=0),"",$G2464/$S2464)</f>
        <v/>
      </c>
      <c r="U2464" s="36">
        <f>IF($T2464="","",IF($T2464&lt;Settings!$B$8,"Critical",IF($T2464&lt;Settings!$B$9,"Semi Critical","Non Critical")))</f>
        <v/>
      </c>
      <c r="V2464" s="28" t="n"/>
      <c r="Z2464">
        <f>IF($B2464="","",IFERROR(VLOOKUP($B2464,'Plan HC for CCA'!$A:$B,2,0),""))</f>
        <v/>
      </c>
      <c r="AA2464">
        <f>IF(OR($B2464="",$Z2464=""),"",IF(N($M2464)&lt;$Z2464,"Delta","No Delta"))</f>
        <v/>
      </c>
      <c r="AB2464">
        <f>IF(OR($B2464="",$Z2464=""),"",MAX(0,$Z2464-N($M2464)))</f>
        <v/>
      </c>
      <c r="AC2464" s="46">
        <f>IF($B2464="","",IFERROR(INDEX('CCA Util %'!$H:$H,MATCH($B2464,'CCA Util %'!$E:$E,0)),""))</f>
        <v/>
      </c>
      <c r="AD2464">
        <f>IF($B2464="","",IFERROR(INDEX('CCA Util %'!$G:$G,MATCH($B2464,'CCA Util %'!$E:$E,0)),""))</f>
        <v/>
      </c>
      <c r="AE2464">
        <f>IF(OR($B2464="",$U2464=""),"",$U2464&amp;" &amp; "&amp;IF(OR($AD2464="",$AD2464=0),"Util NA",$AD2464&amp;" Util"))</f>
        <v/>
      </c>
    </row>
    <row r="2465" ht="15.75" customHeight="1" s="42">
      <c r="A2465" s="41" t="n"/>
      <c r="G2465" s="38" t="n"/>
      <c r="H2465" s="38" t="n"/>
      <c r="I2465" s="38" t="n"/>
      <c r="J2465" s="38" t="n"/>
      <c r="K2465" s="38" t="n"/>
      <c r="L2465" s="38" t="n"/>
      <c r="N2465" s="36">
        <f>IF($B2465="","",IF($C2465="SUPERSTORE","Superstore","DH"))</f>
        <v/>
      </c>
      <c r="O2465" s="36">
        <f>IF($B2465="","",IFERROR(VLOOKUP($B2465,Mapping!$A:$C,2,0),"Not Mapped"))</f>
        <v/>
      </c>
      <c r="P2465" s="36">
        <f>IF($B2465="","",IFERROR(VLOOKUP($B2465,Mapping!$A:$C,3,0),"Not Mapped"))</f>
        <v/>
      </c>
      <c r="Q2465" s="36">
        <f>IF($B2465="","",IFERROR(VLOOKUP($O2465,Leaders!$A:$B,2,0),"Not Mapped"))</f>
        <v/>
      </c>
      <c r="R2465" s="36">
        <f>IF($B2465="","",IF(COUNTIF(Exclusions!$A:$A,$B2465)&gt;0,"Yes","No"))</f>
        <v/>
      </c>
      <c r="S2465" s="38">
        <f>IF($B2465="","",MIN(1,DAY($A2465)/IF($N2465="Superstore",Settings!$B$5,Settings!$B$4)))</f>
        <v/>
      </c>
      <c r="T2465" s="38">
        <f>IF(OR($B2465="",$G2465="",$S2465=0),"",$G2465/$S2465)</f>
        <v/>
      </c>
      <c r="U2465" s="36">
        <f>IF($T2465="","",IF($T2465&lt;Settings!$B$8,"Critical",IF($T2465&lt;Settings!$B$9,"Semi Critical","Non Critical")))</f>
        <v/>
      </c>
      <c r="V2465" s="28" t="n"/>
      <c r="Z2465">
        <f>IF($B2465="","",IFERROR(VLOOKUP($B2465,'Plan HC for CCA'!$A:$B,2,0),""))</f>
        <v/>
      </c>
      <c r="AA2465">
        <f>IF(OR($B2465="",$Z2465=""),"",IF(N($M2465)&lt;$Z2465,"Delta","No Delta"))</f>
        <v/>
      </c>
      <c r="AB2465">
        <f>IF(OR($B2465="",$Z2465=""),"",MAX(0,$Z2465-N($M2465)))</f>
        <v/>
      </c>
      <c r="AC2465" s="46">
        <f>IF($B2465="","",IFERROR(INDEX('CCA Util %'!$H:$H,MATCH($B2465,'CCA Util %'!$E:$E,0)),""))</f>
        <v/>
      </c>
      <c r="AD2465">
        <f>IF($B2465="","",IFERROR(INDEX('CCA Util %'!$G:$G,MATCH($B2465,'CCA Util %'!$E:$E,0)),""))</f>
        <v/>
      </c>
      <c r="AE2465">
        <f>IF(OR($B2465="",$U2465=""),"",$U2465&amp;" &amp; "&amp;IF(OR($AD2465="",$AD2465=0),"Util NA",$AD2465&amp;" Util"))</f>
        <v/>
      </c>
    </row>
    <row r="2466" ht="15.75" customHeight="1" s="42">
      <c r="A2466" s="41" t="n"/>
      <c r="G2466" s="38" t="n"/>
      <c r="H2466" s="38" t="n"/>
      <c r="I2466" s="38" t="n"/>
      <c r="J2466" s="38" t="n"/>
      <c r="K2466" s="38" t="n"/>
      <c r="L2466" s="38" t="n"/>
      <c r="N2466" s="36">
        <f>IF($B2466="","",IF($C2466="SUPERSTORE","Superstore","DH"))</f>
        <v/>
      </c>
      <c r="O2466" s="36">
        <f>IF($B2466="","",IFERROR(VLOOKUP($B2466,Mapping!$A:$C,2,0),"Not Mapped"))</f>
        <v/>
      </c>
      <c r="P2466" s="36">
        <f>IF($B2466="","",IFERROR(VLOOKUP($B2466,Mapping!$A:$C,3,0),"Not Mapped"))</f>
        <v/>
      </c>
      <c r="Q2466" s="36">
        <f>IF($B2466="","",IFERROR(VLOOKUP($O2466,Leaders!$A:$B,2,0),"Not Mapped"))</f>
        <v/>
      </c>
      <c r="R2466" s="36">
        <f>IF($B2466="","",IF(COUNTIF(Exclusions!$A:$A,$B2466)&gt;0,"Yes","No"))</f>
        <v/>
      </c>
      <c r="S2466" s="38">
        <f>IF($B2466="","",MIN(1,DAY($A2466)/IF($N2466="Superstore",Settings!$B$5,Settings!$B$4)))</f>
        <v/>
      </c>
      <c r="T2466" s="38">
        <f>IF(OR($B2466="",$G2466="",$S2466=0),"",$G2466/$S2466)</f>
        <v/>
      </c>
      <c r="U2466" s="36">
        <f>IF($T2466="","",IF($T2466&lt;Settings!$B$8,"Critical",IF($T2466&lt;Settings!$B$9,"Semi Critical","Non Critical")))</f>
        <v/>
      </c>
      <c r="V2466" s="28" t="n"/>
      <c r="Z2466">
        <f>IF($B2466="","",IFERROR(VLOOKUP($B2466,'Plan HC for CCA'!$A:$B,2,0),""))</f>
        <v/>
      </c>
      <c r="AA2466">
        <f>IF(OR($B2466="",$Z2466=""),"",IF(N($M2466)&lt;$Z2466,"Delta","No Delta"))</f>
        <v/>
      </c>
      <c r="AB2466">
        <f>IF(OR($B2466="",$Z2466=""),"",MAX(0,$Z2466-N($M2466)))</f>
        <v/>
      </c>
      <c r="AC2466" s="46">
        <f>IF($B2466="","",IFERROR(INDEX('CCA Util %'!$H:$H,MATCH($B2466,'CCA Util %'!$E:$E,0)),""))</f>
        <v/>
      </c>
      <c r="AD2466">
        <f>IF($B2466="","",IFERROR(INDEX('CCA Util %'!$G:$G,MATCH($B2466,'CCA Util %'!$E:$E,0)),""))</f>
        <v/>
      </c>
      <c r="AE2466">
        <f>IF(OR($B2466="",$U2466=""),"",$U2466&amp;" &amp; "&amp;IF(OR($AD2466="",$AD2466=0),"Util NA",$AD2466&amp;" Util"))</f>
        <v/>
      </c>
    </row>
    <row r="2467" ht="15.75" customHeight="1" s="42">
      <c r="A2467" s="41" t="n"/>
      <c r="G2467" s="38" t="n"/>
      <c r="H2467" s="38" t="n"/>
      <c r="I2467" s="38" t="n"/>
      <c r="J2467" s="38" t="n"/>
      <c r="K2467" s="38" t="n"/>
      <c r="L2467" s="38" t="n"/>
      <c r="N2467" s="36">
        <f>IF($B2467="","",IF($C2467="SUPERSTORE","Superstore","DH"))</f>
        <v/>
      </c>
      <c r="O2467" s="36">
        <f>IF($B2467="","",IFERROR(VLOOKUP($B2467,Mapping!$A:$C,2,0),"Not Mapped"))</f>
        <v/>
      </c>
      <c r="P2467" s="36">
        <f>IF($B2467="","",IFERROR(VLOOKUP($B2467,Mapping!$A:$C,3,0),"Not Mapped"))</f>
        <v/>
      </c>
      <c r="Q2467" s="36">
        <f>IF($B2467="","",IFERROR(VLOOKUP($O2467,Leaders!$A:$B,2,0),"Not Mapped"))</f>
        <v/>
      </c>
      <c r="R2467" s="36">
        <f>IF($B2467="","",IF(COUNTIF(Exclusions!$A:$A,$B2467)&gt;0,"Yes","No"))</f>
        <v/>
      </c>
      <c r="S2467" s="38">
        <f>IF($B2467="","",MIN(1,DAY($A2467)/IF($N2467="Superstore",Settings!$B$5,Settings!$B$4)))</f>
        <v/>
      </c>
      <c r="T2467" s="38">
        <f>IF(OR($B2467="",$G2467="",$S2467=0),"",$G2467/$S2467)</f>
        <v/>
      </c>
      <c r="U2467" s="36">
        <f>IF($T2467="","",IF($T2467&lt;Settings!$B$8,"Critical",IF($T2467&lt;Settings!$B$9,"Semi Critical","Non Critical")))</f>
        <v/>
      </c>
      <c r="V2467" s="28" t="n"/>
      <c r="Z2467">
        <f>IF($B2467="","",IFERROR(VLOOKUP($B2467,'Plan HC for CCA'!$A:$B,2,0),""))</f>
        <v/>
      </c>
      <c r="AA2467">
        <f>IF(OR($B2467="",$Z2467=""),"",IF(N($M2467)&lt;$Z2467,"Delta","No Delta"))</f>
        <v/>
      </c>
      <c r="AB2467">
        <f>IF(OR($B2467="",$Z2467=""),"",MAX(0,$Z2467-N($M2467)))</f>
        <v/>
      </c>
      <c r="AC2467" s="46">
        <f>IF($B2467="","",IFERROR(INDEX('CCA Util %'!$H:$H,MATCH($B2467,'CCA Util %'!$E:$E,0)),""))</f>
        <v/>
      </c>
      <c r="AD2467">
        <f>IF($B2467="","",IFERROR(INDEX('CCA Util %'!$G:$G,MATCH($B2467,'CCA Util %'!$E:$E,0)),""))</f>
        <v/>
      </c>
      <c r="AE2467">
        <f>IF(OR($B2467="",$U2467=""),"",$U2467&amp;" &amp; "&amp;IF(OR($AD2467="",$AD2467=0),"Util NA",$AD2467&amp;" Util"))</f>
        <v/>
      </c>
    </row>
    <row r="2468" ht="15.75" customHeight="1" s="42">
      <c r="A2468" s="41" t="n"/>
      <c r="G2468" s="38" t="n"/>
      <c r="H2468" s="38" t="n"/>
      <c r="I2468" s="38" t="n"/>
      <c r="J2468" s="38" t="n"/>
      <c r="K2468" s="38" t="n"/>
      <c r="L2468" s="38" t="n"/>
      <c r="N2468" s="36">
        <f>IF($B2468="","",IF($C2468="SUPERSTORE","Superstore","DH"))</f>
        <v/>
      </c>
      <c r="O2468" s="36">
        <f>IF($B2468="","",IFERROR(VLOOKUP($B2468,Mapping!$A:$C,2,0),"Not Mapped"))</f>
        <v/>
      </c>
      <c r="P2468" s="36">
        <f>IF($B2468="","",IFERROR(VLOOKUP($B2468,Mapping!$A:$C,3,0),"Not Mapped"))</f>
        <v/>
      </c>
      <c r="Q2468" s="36">
        <f>IF($B2468="","",IFERROR(VLOOKUP($O2468,Leaders!$A:$B,2,0),"Not Mapped"))</f>
        <v/>
      </c>
      <c r="R2468" s="36">
        <f>IF($B2468="","",IF(COUNTIF(Exclusions!$A:$A,$B2468)&gt;0,"Yes","No"))</f>
        <v/>
      </c>
      <c r="S2468" s="38">
        <f>IF($B2468="","",MIN(1,DAY($A2468)/IF($N2468="Superstore",Settings!$B$5,Settings!$B$4)))</f>
        <v/>
      </c>
      <c r="T2468" s="38">
        <f>IF(OR($B2468="",$G2468="",$S2468=0),"",$G2468/$S2468)</f>
        <v/>
      </c>
      <c r="U2468" s="36">
        <f>IF($T2468="","",IF($T2468&lt;Settings!$B$8,"Critical",IF($T2468&lt;Settings!$B$9,"Semi Critical","Non Critical")))</f>
        <v/>
      </c>
      <c r="V2468" s="28" t="n"/>
      <c r="Z2468">
        <f>IF($B2468="","",IFERROR(VLOOKUP($B2468,'Plan HC for CCA'!$A:$B,2,0),""))</f>
        <v/>
      </c>
      <c r="AA2468">
        <f>IF(OR($B2468="",$Z2468=""),"",IF(N($M2468)&lt;$Z2468,"Delta","No Delta"))</f>
        <v/>
      </c>
      <c r="AB2468">
        <f>IF(OR($B2468="",$Z2468=""),"",MAX(0,$Z2468-N($M2468)))</f>
        <v/>
      </c>
      <c r="AC2468" s="46">
        <f>IF($B2468="","",IFERROR(INDEX('CCA Util %'!$H:$H,MATCH($B2468,'CCA Util %'!$E:$E,0)),""))</f>
        <v/>
      </c>
      <c r="AD2468">
        <f>IF($B2468="","",IFERROR(INDEX('CCA Util %'!$G:$G,MATCH($B2468,'CCA Util %'!$E:$E,0)),""))</f>
        <v/>
      </c>
      <c r="AE2468">
        <f>IF(OR($B2468="",$U2468=""),"",$U2468&amp;" &amp; "&amp;IF(OR($AD2468="",$AD2468=0),"Util NA",$AD2468&amp;" Util"))</f>
        <v/>
      </c>
    </row>
    <row r="2469" ht="15.75" customHeight="1" s="42">
      <c r="A2469" s="41" t="n"/>
      <c r="G2469" s="38" t="n"/>
      <c r="H2469" s="38" t="n"/>
      <c r="I2469" s="38" t="n"/>
      <c r="J2469" s="38" t="n"/>
      <c r="K2469" s="38" t="n"/>
      <c r="L2469" s="38" t="n"/>
      <c r="N2469" s="36">
        <f>IF($B2469="","",IF($C2469="SUPERSTORE","Superstore","DH"))</f>
        <v/>
      </c>
      <c r="O2469" s="36">
        <f>IF($B2469="","",IFERROR(VLOOKUP($B2469,Mapping!$A:$C,2,0),"Not Mapped"))</f>
        <v/>
      </c>
      <c r="P2469" s="36">
        <f>IF($B2469="","",IFERROR(VLOOKUP($B2469,Mapping!$A:$C,3,0),"Not Mapped"))</f>
        <v/>
      </c>
      <c r="Q2469" s="36">
        <f>IF($B2469="","",IFERROR(VLOOKUP($O2469,Leaders!$A:$B,2,0),"Not Mapped"))</f>
        <v/>
      </c>
      <c r="R2469" s="36">
        <f>IF($B2469="","",IF(COUNTIF(Exclusions!$A:$A,$B2469)&gt;0,"Yes","No"))</f>
        <v/>
      </c>
      <c r="S2469" s="38">
        <f>IF($B2469="","",MIN(1,DAY($A2469)/IF($N2469="Superstore",Settings!$B$5,Settings!$B$4)))</f>
        <v/>
      </c>
      <c r="T2469" s="38">
        <f>IF(OR($B2469="",$G2469="",$S2469=0),"",$G2469/$S2469)</f>
        <v/>
      </c>
      <c r="U2469" s="36">
        <f>IF($T2469="","",IF($T2469&lt;Settings!$B$8,"Critical",IF($T2469&lt;Settings!$B$9,"Semi Critical","Non Critical")))</f>
        <v/>
      </c>
      <c r="V2469" s="28" t="n"/>
      <c r="Z2469">
        <f>IF($B2469="","",IFERROR(VLOOKUP($B2469,'Plan HC for CCA'!$A:$B,2,0),""))</f>
        <v/>
      </c>
      <c r="AA2469">
        <f>IF(OR($B2469="",$Z2469=""),"",IF(N($M2469)&lt;$Z2469,"Delta","No Delta"))</f>
        <v/>
      </c>
      <c r="AB2469">
        <f>IF(OR($B2469="",$Z2469=""),"",MAX(0,$Z2469-N($M2469)))</f>
        <v/>
      </c>
      <c r="AC2469" s="46">
        <f>IF($B2469="","",IFERROR(INDEX('CCA Util %'!$H:$H,MATCH($B2469,'CCA Util %'!$E:$E,0)),""))</f>
        <v/>
      </c>
      <c r="AD2469">
        <f>IF($B2469="","",IFERROR(INDEX('CCA Util %'!$G:$G,MATCH($B2469,'CCA Util %'!$E:$E,0)),""))</f>
        <v/>
      </c>
      <c r="AE2469">
        <f>IF(OR($B2469="",$U2469=""),"",$U2469&amp;" &amp; "&amp;IF(OR($AD2469="",$AD2469=0),"Util NA",$AD2469&amp;" Util"))</f>
        <v/>
      </c>
    </row>
    <row r="2470" ht="15.75" customHeight="1" s="42">
      <c r="A2470" s="41" t="n"/>
      <c r="G2470" s="38" t="n"/>
      <c r="H2470" s="38" t="n"/>
      <c r="I2470" s="38" t="n"/>
      <c r="J2470" s="38" t="n"/>
      <c r="K2470" s="38" t="n"/>
      <c r="L2470" s="38" t="n"/>
      <c r="N2470" s="36">
        <f>IF($B2470="","",IF($C2470="SUPERSTORE","Superstore","DH"))</f>
        <v/>
      </c>
      <c r="O2470" s="36">
        <f>IF($B2470="","",IFERROR(VLOOKUP($B2470,Mapping!$A:$C,2,0),"Not Mapped"))</f>
        <v/>
      </c>
      <c r="P2470" s="36">
        <f>IF($B2470="","",IFERROR(VLOOKUP($B2470,Mapping!$A:$C,3,0),"Not Mapped"))</f>
        <v/>
      </c>
      <c r="Q2470" s="36">
        <f>IF($B2470="","",IFERROR(VLOOKUP($O2470,Leaders!$A:$B,2,0),"Not Mapped"))</f>
        <v/>
      </c>
      <c r="R2470" s="36">
        <f>IF($B2470="","",IF(COUNTIF(Exclusions!$A:$A,$B2470)&gt;0,"Yes","No"))</f>
        <v/>
      </c>
      <c r="S2470" s="38">
        <f>IF($B2470="","",MIN(1,DAY($A2470)/IF($N2470="Superstore",Settings!$B$5,Settings!$B$4)))</f>
        <v/>
      </c>
      <c r="T2470" s="38">
        <f>IF(OR($B2470="",$G2470="",$S2470=0),"",$G2470/$S2470)</f>
        <v/>
      </c>
      <c r="U2470" s="36">
        <f>IF($T2470="","",IF($T2470&lt;Settings!$B$8,"Critical",IF($T2470&lt;Settings!$B$9,"Semi Critical","Non Critical")))</f>
        <v/>
      </c>
      <c r="V2470" s="28" t="n"/>
      <c r="Z2470">
        <f>IF($B2470="","",IFERROR(VLOOKUP($B2470,'Plan HC for CCA'!$A:$B,2,0),""))</f>
        <v/>
      </c>
      <c r="AA2470">
        <f>IF(OR($B2470="",$Z2470=""),"",IF(N($M2470)&lt;$Z2470,"Delta","No Delta"))</f>
        <v/>
      </c>
      <c r="AB2470">
        <f>IF(OR($B2470="",$Z2470=""),"",MAX(0,$Z2470-N($M2470)))</f>
        <v/>
      </c>
      <c r="AC2470" s="46">
        <f>IF($B2470="","",IFERROR(INDEX('CCA Util %'!$H:$H,MATCH($B2470,'CCA Util %'!$E:$E,0)),""))</f>
        <v/>
      </c>
      <c r="AD2470">
        <f>IF($B2470="","",IFERROR(INDEX('CCA Util %'!$G:$G,MATCH($B2470,'CCA Util %'!$E:$E,0)),""))</f>
        <v/>
      </c>
      <c r="AE2470">
        <f>IF(OR($B2470="",$U2470=""),"",$U2470&amp;" &amp; "&amp;IF(OR($AD2470="",$AD2470=0),"Util NA",$AD2470&amp;" Util"))</f>
        <v/>
      </c>
    </row>
    <row r="2471" ht="15.75" customHeight="1" s="42">
      <c r="A2471" s="41" t="n"/>
      <c r="G2471" s="38" t="n"/>
      <c r="H2471" s="38" t="n"/>
      <c r="I2471" s="38" t="n"/>
      <c r="J2471" s="38" t="n"/>
      <c r="K2471" s="38" t="n"/>
      <c r="L2471" s="38" t="n"/>
      <c r="N2471" s="36">
        <f>IF($B2471="","",IF($C2471="SUPERSTORE","Superstore","DH"))</f>
        <v/>
      </c>
      <c r="O2471" s="36">
        <f>IF($B2471="","",IFERROR(VLOOKUP($B2471,Mapping!$A:$C,2,0),"Not Mapped"))</f>
        <v/>
      </c>
      <c r="P2471" s="36">
        <f>IF($B2471="","",IFERROR(VLOOKUP($B2471,Mapping!$A:$C,3,0),"Not Mapped"))</f>
        <v/>
      </c>
      <c r="Q2471" s="36">
        <f>IF($B2471="","",IFERROR(VLOOKUP($O2471,Leaders!$A:$B,2,0),"Not Mapped"))</f>
        <v/>
      </c>
      <c r="R2471" s="36">
        <f>IF($B2471="","",IF(COUNTIF(Exclusions!$A:$A,$B2471)&gt;0,"Yes","No"))</f>
        <v/>
      </c>
      <c r="S2471" s="38">
        <f>IF($B2471="","",MIN(1,DAY($A2471)/IF($N2471="Superstore",Settings!$B$5,Settings!$B$4)))</f>
        <v/>
      </c>
      <c r="T2471" s="38">
        <f>IF(OR($B2471="",$G2471="",$S2471=0),"",$G2471/$S2471)</f>
        <v/>
      </c>
      <c r="U2471" s="36">
        <f>IF($T2471="","",IF($T2471&lt;Settings!$B$8,"Critical",IF($T2471&lt;Settings!$B$9,"Semi Critical","Non Critical")))</f>
        <v/>
      </c>
      <c r="V2471" s="28" t="n"/>
      <c r="Z2471">
        <f>IF($B2471="","",IFERROR(VLOOKUP($B2471,'Plan HC for CCA'!$A:$B,2,0),""))</f>
        <v/>
      </c>
      <c r="AA2471">
        <f>IF(OR($B2471="",$Z2471=""),"",IF(N($M2471)&lt;$Z2471,"Delta","No Delta"))</f>
        <v/>
      </c>
      <c r="AB2471">
        <f>IF(OR($B2471="",$Z2471=""),"",MAX(0,$Z2471-N($M2471)))</f>
        <v/>
      </c>
      <c r="AC2471" s="46">
        <f>IF($B2471="","",IFERROR(INDEX('CCA Util %'!$H:$H,MATCH($B2471,'CCA Util %'!$E:$E,0)),""))</f>
        <v/>
      </c>
      <c r="AD2471">
        <f>IF($B2471="","",IFERROR(INDEX('CCA Util %'!$G:$G,MATCH($B2471,'CCA Util %'!$E:$E,0)),""))</f>
        <v/>
      </c>
      <c r="AE2471">
        <f>IF(OR($B2471="",$U2471=""),"",$U2471&amp;" &amp; "&amp;IF(OR($AD2471="",$AD2471=0),"Util NA",$AD2471&amp;" Util"))</f>
        <v/>
      </c>
    </row>
    <row r="2472" ht="15.75" customHeight="1" s="42">
      <c r="A2472" s="41" t="n"/>
      <c r="G2472" s="38" t="n"/>
      <c r="H2472" s="38" t="n"/>
      <c r="I2472" s="38" t="n"/>
      <c r="J2472" s="38" t="n"/>
      <c r="K2472" s="38" t="n"/>
      <c r="L2472" s="38" t="n"/>
      <c r="N2472" s="36">
        <f>IF($B2472="","",IF($C2472="SUPERSTORE","Superstore","DH"))</f>
        <v/>
      </c>
      <c r="O2472" s="36">
        <f>IF($B2472="","",IFERROR(VLOOKUP($B2472,Mapping!$A:$C,2,0),"Not Mapped"))</f>
        <v/>
      </c>
      <c r="P2472" s="36">
        <f>IF($B2472="","",IFERROR(VLOOKUP($B2472,Mapping!$A:$C,3,0),"Not Mapped"))</f>
        <v/>
      </c>
      <c r="Q2472" s="36">
        <f>IF($B2472="","",IFERROR(VLOOKUP($O2472,Leaders!$A:$B,2,0),"Not Mapped"))</f>
        <v/>
      </c>
      <c r="R2472" s="36">
        <f>IF($B2472="","",IF(COUNTIF(Exclusions!$A:$A,$B2472)&gt;0,"Yes","No"))</f>
        <v/>
      </c>
      <c r="S2472" s="38">
        <f>IF($B2472="","",MIN(1,DAY($A2472)/IF($N2472="Superstore",Settings!$B$5,Settings!$B$4)))</f>
        <v/>
      </c>
      <c r="T2472" s="38">
        <f>IF(OR($B2472="",$G2472="",$S2472=0),"",$G2472/$S2472)</f>
        <v/>
      </c>
      <c r="U2472" s="36">
        <f>IF($T2472="","",IF($T2472&lt;Settings!$B$8,"Critical",IF($T2472&lt;Settings!$B$9,"Semi Critical","Non Critical")))</f>
        <v/>
      </c>
      <c r="V2472" s="28" t="n"/>
      <c r="Z2472">
        <f>IF($B2472="","",IFERROR(VLOOKUP($B2472,'Plan HC for CCA'!$A:$B,2,0),""))</f>
        <v/>
      </c>
      <c r="AA2472">
        <f>IF(OR($B2472="",$Z2472=""),"",IF(N($M2472)&lt;$Z2472,"Delta","No Delta"))</f>
        <v/>
      </c>
      <c r="AB2472">
        <f>IF(OR($B2472="",$Z2472=""),"",MAX(0,$Z2472-N($M2472)))</f>
        <v/>
      </c>
      <c r="AC2472" s="46">
        <f>IF($B2472="","",IFERROR(INDEX('CCA Util %'!$H:$H,MATCH($B2472,'CCA Util %'!$E:$E,0)),""))</f>
        <v/>
      </c>
      <c r="AD2472">
        <f>IF($B2472="","",IFERROR(INDEX('CCA Util %'!$G:$G,MATCH($B2472,'CCA Util %'!$E:$E,0)),""))</f>
        <v/>
      </c>
      <c r="AE2472">
        <f>IF(OR($B2472="",$U2472=""),"",$U2472&amp;" &amp; "&amp;IF(OR($AD2472="",$AD2472=0),"Util NA",$AD2472&amp;" Util"))</f>
        <v/>
      </c>
    </row>
    <row r="2473" ht="15.75" customHeight="1" s="42">
      <c r="A2473" s="41" t="n"/>
      <c r="G2473" s="38" t="n"/>
      <c r="H2473" s="38" t="n"/>
      <c r="I2473" s="38" t="n"/>
      <c r="J2473" s="38" t="n"/>
      <c r="K2473" s="38" t="n"/>
      <c r="L2473" s="38" t="n"/>
      <c r="N2473" s="36">
        <f>IF($B2473="","",IF($C2473="SUPERSTORE","Superstore","DH"))</f>
        <v/>
      </c>
      <c r="O2473" s="36">
        <f>IF($B2473="","",IFERROR(VLOOKUP($B2473,Mapping!$A:$C,2,0),"Not Mapped"))</f>
        <v/>
      </c>
      <c r="P2473" s="36">
        <f>IF($B2473="","",IFERROR(VLOOKUP($B2473,Mapping!$A:$C,3,0),"Not Mapped"))</f>
        <v/>
      </c>
      <c r="Q2473" s="36">
        <f>IF($B2473="","",IFERROR(VLOOKUP($O2473,Leaders!$A:$B,2,0),"Not Mapped"))</f>
        <v/>
      </c>
      <c r="R2473" s="36">
        <f>IF($B2473="","",IF(COUNTIF(Exclusions!$A:$A,$B2473)&gt;0,"Yes","No"))</f>
        <v/>
      </c>
      <c r="S2473" s="38">
        <f>IF($B2473="","",MIN(1,DAY($A2473)/IF($N2473="Superstore",Settings!$B$5,Settings!$B$4)))</f>
        <v/>
      </c>
      <c r="T2473" s="38">
        <f>IF(OR($B2473="",$G2473="",$S2473=0),"",$G2473/$S2473)</f>
        <v/>
      </c>
      <c r="U2473" s="36">
        <f>IF($T2473="","",IF($T2473&lt;Settings!$B$8,"Critical",IF($T2473&lt;Settings!$B$9,"Semi Critical","Non Critical")))</f>
        <v/>
      </c>
      <c r="V2473" s="28" t="n"/>
      <c r="Z2473">
        <f>IF($B2473="","",IFERROR(VLOOKUP($B2473,'Plan HC for CCA'!$A:$B,2,0),""))</f>
        <v/>
      </c>
      <c r="AA2473">
        <f>IF(OR($B2473="",$Z2473=""),"",IF(N($M2473)&lt;$Z2473,"Delta","No Delta"))</f>
        <v/>
      </c>
      <c r="AB2473">
        <f>IF(OR($B2473="",$Z2473=""),"",MAX(0,$Z2473-N($M2473)))</f>
        <v/>
      </c>
      <c r="AC2473" s="46">
        <f>IF($B2473="","",IFERROR(INDEX('CCA Util %'!$H:$H,MATCH($B2473,'CCA Util %'!$E:$E,0)),""))</f>
        <v/>
      </c>
      <c r="AD2473">
        <f>IF($B2473="","",IFERROR(INDEX('CCA Util %'!$G:$G,MATCH($B2473,'CCA Util %'!$E:$E,0)),""))</f>
        <v/>
      </c>
      <c r="AE2473">
        <f>IF(OR($B2473="",$U2473=""),"",$U2473&amp;" &amp; "&amp;IF(OR($AD2473="",$AD2473=0),"Util NA",$AD2473&amp;" Util"))</f>
        <v/>
      </c>
    </row>
    <row r="2474" ht="15.75" customHeight="1" s="42">
      <c r="A2474" s="41" t="n"/>
      <c r="G2474" s="38" t="n"/>
      <c r="H2474" s="38" t="n"/>
      <c r="I2474" s="38" t="n"/>
      <c r="J2474" s="38" t="n"/>
      <c r="K2474" s="38" t="n"/>
      <c r="L2474" s="38" t="n"/>
      <c r="N2474" s="36">
        <f>IF($B2474="","",IF($C2474="SUPERSTORE","Superstore","DH"))</f>
        <v/>
      </c>
      <c r="O2474" s="36">
        <f>IF($B2474="","",IFERROR(VLOOKUP($B2474,Mapping!$A:$C,2,0),"Not Mapped"))</f>
        <v/>
      </c>
      <c r="P2474" s="36">
        <f>IF($B2474="","",IFERROR(VLOOKUP($B2474,Mapping!$A:$C,3,0),"Not Mapped"))</f>
        <v/>
      </c>
      <c r="Q2474" s="36">
        <f>IF($B2474="","",IFERROR(VLOOKUP($O2474,Leaders!$A:$B,2,0),"Not Mapped"))</f>
        <v/>
      </c>
      <c r="R2474" s="36">
        <f>IF($B2474="","",IF(COUNTIF(Exclusions!$A:$A,$B2474)&gt;0,"Yes","No"))</f>
        <v/>
      </c>
      <c r="S2474" s="38">
        <f>IF($B2474="","",MIN(1,DAY($A2474)/IF($N2474="Superstore",Settings!$B$5,Settings!$B$4)))</f>
        <v/>
      </c>
      <c r="T2474" s="38">
        <f>IF(OR($B2474="",$G2474="",$S2474=0),"",$G2474/$S2474)</f>
        <v/>
      </c>
      <c r="U2474" s="36">
        <f>IF($T2474="","",IF($T2474&lt;Settings!$B$8,"Critical",IF($T2474&lt;Settings!$B$9,"Semi Critical","Non Critical")))</f>
        <v/>
      </c>
      <c r="V2474" s="28" t="n"/>
      <c r="Z2474">
        <f>IF($B2474="","",IFERROR(VLOOKUP($B2474,'Plan HC for CCA'!$A:$B,2,0),""))</f>
        <v/>
      </c>
      <c r="AA2474">
        <f>IF(OR($B2474="",$Z2474=""),"",IF(N($M2474)&lt;$Z2474,"Delta","No Delta"))</f>
        <v/>
      </c>
      <c r="AB2474">
        <f>IF(OR($B2474="",$Z2474=""),"",MAX(0,$Z2474-N($M2474)))</f>
        <v/>
      </c>
      <c r="AC2474" s="46">
        <f>IF($B2474="","",IFERROR(INDEX('CCA Util %'!$H:$H,MATCH($B2474,'CCA Util %'!$E:$E,0)),""))</f>
        <v/>
      </c>
      <c r="AD2474">
        <f>IF($B2474="","",IFERROR(INDEX('CCA Util %'!$G:$G,MATCH($B2474,'CCA Util %'!$E:$E,0)),""))</f>
        <v/>
      </c>
      <c r="AE2474">
        <f>IF(OR($B2474="",$U2474=""),"",$U2474&amp;" &amp; "&amp;IF(OR($AD2474="",$AD2474=0),"Util NA",$AD2474&amp;" Util"))</f>
        <v/>
      </c>
    </row>
    <row r="2475" ht="15.75" customHeight="1" s="42">
      <c r="A2475" s="41" t="n"/>
      <c r="G2475" s="38" t="n"/>
      <c r="H2475" s="38" t="n"/>
      <c r="I2475" s="38" t="n"/>
      <c r="J2475" s="38" t="n"/>
      <c r="K2475" s="38" t="n"/>
      <c r="L2475" s="38" t="n"/>
      <c r="N2475" s="36">
        <f>IF($B2475="","",IF($C2475="SUPERSTORE","Superstore","DH"))</f>
        <v/>
      </c>
      <c r="O2475" s="36">
        <f>IF($B2475="","",IFERROR(VLOOKUP($B2475,Mapping!$A:$C,2,0),"Not Mapped"))</f>
        <v/>
      </c>
      <c r="P2475" s="36">
        <f>IF($B2475="","",IFERROR(VLOOKUP($B2475,Mapping!$A:$C,3,0),"Not Mapped"))</f>
        <v/>
      </c>
      <c r="Q2475" s="36">
        <f>IF($B2475="","",IFERROR(VLOOKUP($O2475,Leaders!$A:$B,2,0),"Not Mapped"))</f>
        <v/>
      </c>
      <c r="R2475" s="36">
        <f>IF($B2475="","",IF(COUNTIF(Exclusions!$A:$A,$B2475)&gt;0,"Yes","No"))</f>
        <v/>
      </c>
      <c r="S2475" s="38">
        <f>IF($B2475="","",MIN(1,DAY($A2475)/IF($N2475="Superstore",Settings!$B$5,Settings!$B$4)))</f>
        <v/>
      </c>
      <c r="T2475" s="38">
        <f>IF(OR($B2475="",$G2475="",$S2475=0),"",$G2475/$S2475)</f>
        <v/>
      </c>
      <c r="U2475" s="36">
        <f>IF($T2475="","",IF($T2475&lt;Settings!$B$8,"Critical",IF($T2475&lt;Settings!$B$9,"Semi Critical","Non Critical")))</f>
        <v/>
      </c>
      <c r="V2475" s="28" t="n"/>
      <c r="Z2475">
        <f>IF($B2475="","",IFERROR(VLOOKUP($B2475,'Plan HC for CCA'!$A:$B,2,0),""))</f>
        <v/>
      </c>
      <c r="AA2475">
        <f>IF(OR($B2475="",$Z2475=""),"",IF(N($M2475)&lt;$Z2475,"Delta","No Delta"))</f>
        <v/>
      </c>
      <c r="AB2475">
        <f>IF(OR($B2475="",$Z2475=""),"",MAX(0,$Z2475-N($M2475)))</f>
        <v/>
      </c>
      <c r="AC2475" s="46">
        <f>IF($B2475="","",IFERROR(INDEX('CCA Util %'!$H:$H,MATCH($B2475,'CCA Util %'!$E:$E,0)),""))</f>
        <v/>
      </c>
      <c r="AD2475">
        <f>IF($B2475="","",IFERROR(INDEX('CCA Util %'!$G:$G,MATCH($B2475,'CCA Util %'!$E:$E,0)),""))</f>
        <v/>
      </c>
      <c r="AE2475">
        <f>IF(OR($B2475="",$U2475=""),"",$U2475&amp;" &amp; "&amp;IF(OR($AD2475="",$AD2475=0),"Util NA",$AD2475&amp;" Util"))</f>
        <v/>
      </c>
    </row>
    <row r="2476" ht="15.75" customHeight="1" s="42">
      <c r="A2476" s="41" t="n"/>
      <c r="G2476" s="38" t="n"/>
      <c r="H2476" s="38" t="n"/>
      <c r="I2476" s="38" t="n"/>
      <c r="J2476" s="38" t="n"/>
      <c r="K2476" s="38" t="n"/>
      <c r="L2476" s="38" t="n"/>
      <c r="N2476" s="36">
        <f>IF($B2476="","",IF($C2476="SUPERSTORE","Superstore","DH"))</f>
        <v/>
      </c>
      <c r="O2476" s="36">
        <f>IF($B2476="","",IFERROR(VLOOKUP($B2476,Mapping!$A:$C,2,0),"Not Mapped"))</f>
        <v/>
      </c>
      <c r="P2476" s="36">
        <f>IF($B2476="","",IFERROR(VLOOKUP($B2476,Mapping!$A:$C,3,0),"Not Mapped"))</f>
        <v/>
      </c>
      <c r="Q2476" s="36">
        <f>IF($B2476="","",IFERROR(VLOOKUP($O2476,Leaders!$A:$B,2,0),"Not Mapped"))</f>
        <v/>
      </c>
      <c r="R2476" s="36">
        <f>IF($B2476="","",IF(COUNTIF(Exclusions!$A:$A,$B2476)&gt;0,"Yes","No"))</f>
        <v/>
      </c>
      <c r="S2476" s="38">
        <f>IF($B2476="","",MIN(1,DAY($A2476)/IF($N2476="Superstore",Settings!$B$5,Settings!$B$4)))</f>
        <v/>
      </c>
      <c r="T2476" s="38">
        <f>IF(OR($B2476="",$G2476="",$S2476=0),"",$G2476/$S2476)</f>
        <v/>
      </c>
      <c r="U2476" s="36">
        <f>IF($T2476="","",IF($T2476&lt;Settings!$B$8,"Critical",IF($T2476&lt;Settings!$B$9,"Semi Critical","Non Critical")))</f>
        <v/>
      </c>
      <c r="V2476" s="28" t="n"/>
      <c r="Z2476">
        <f>IF($B2476="","",IFERROR(VLOOKUP($B2476,'Plan HC for CCA'!$A:$B,2,0),""))</f>
        <v/>
      </c>
      <c r="AA2476">
        <f>IF(OR($B2476="",$Z2476=""),"",IF(N($M2476)&lt;$Z2476,"Delta","No Delta"))</f>
        <v/>
      </c>
      <c r="AB2476">
        <f>IF(OR($B2476="",$Z2476=""),"",MAX(0,$Z2476-N($M2476)))</f>
        <v/>
      </c>
      <c r="AC2476" s="46">
        <f>IF($B2476="","",IFERROR(INDEX('CCA Util %'!$H:$H,MATCH($B2476,'CCA Util %'!$E:$E,0)),""))</f>
        <v/>
      </c>
      <c r="AD2476">
        <f>IF($B2476="","",IFERROR(INDEX('CCA Util %'!$G:$G,MATCH($B2476,'CCA Util %'!$E:$E,0)),""))</f>
        <v/>
      </c>
      <c r="AE2476">
        <f>IF(OR($B2476="",$U2476=""),"",$U2476&amp;" &amp; "&amp;IF(OR($AD2476="",$AD2476=0),"Util NA",$AD2476&amp;" Util"))</f>
        <v/>
      </c>
    </row>
    <row r="2477" ht="15.75" customHeight="1" s="42">
      <c r="A2477" s="41" t="n"/>
      <c r="G2477" s="38" t="n"/>
      <c r="H2477" s="38" t="n"/>
      <c r="I2477" s="38" t="n"/>
      <c r="J2477" s="38" t="n"/>
      <c r="K2477" s="38" t="n"/>
      <c r="L2477" s="38" t="n"/>
      <c r="N2477" s="36">
        <f>IF($B2477="","",IF($C2477="SUPERSTORE","Superstore","DH"))</f>
        <v/>
      </c>
      <c r="O2477" s="36">
        <f>IF($B2477="","",IFERROR(VLOOKUP($B2477,Mapping!$A:$C,2,0),"Not Mapped"))</f>
        <v/>
      </c>
      <c r="P2477" s="36">
        <f>IF($B2477="","",IFERROR(VLOOKUP($B2477,Mapping!$A:$C,3,0),"Not Mapped"))</f>
        <v/>
      </c>
      <c r="Q2477" s="36">
        <f>IF($B2477="","",IFERROR(VLOOKUP($O2477,Leaders!$A:$B,2,0),"Not Mapped"))</f>
        <v/>
      </c>
      <c r="R2477" s="36">
        <f>IF($B2477="","",IF(COUNTIF(Exclusions!$A:$A,$B2477)&gt;0,"Yes","No"))</f>
        <v/>
      </c>
      <c r="S2477" s="38">
        <f>IF($B2477="","",MIN(1,DAY($A2477)/IF($N2477="Superstore",Settings!$B$5,Settings!$B$4)))</f>
        <v/>
      </c>
      <c r="T2477" s="38">
        <f>IF(OR($B2477="",$G2477="",$S2477=0),"",$G2477/$S2477)</f>
        <v/>
      </c>
      <c r="U2477" s="36">
        <f>IF($T2477="","",IF($T2477&lt;Settings!$B$8,"Critical",IF($T2477&lt;Settings!$B$9,"Semi Critical","Non Critical")))</f>
        <v/>
      </c>
      <c r="V2477" s="28" t="n"/>
      <c r="Z2477">
        <f>IF($B2477="","",IFERROR(VLOOKUP($B2477,'Plan HC for CCA'!$A:$B,2,0),""))</f>
        <v/>
      </c>
      <c r="AA2477">
        <f>IF(OR($B2477="",$Z2477=""),"",IF(N($M2477)&lt;$Z2477,"Delta","No Delta"))</f>
        <v/>
      </c>
      <c r="AB2477">
        <f>IF(OR($B2477="",$Z2477=""),"",MAX(0,$Z2477-N($M2477)))</f>
        <v/>
      </c>
      <c r="AC2477" s="46">
        <f>IF($B2477="","",IFERROR(INDEX('CCA Util %'!$H:$H,MATCH($B2477,'CCA Util %'!$E:$E,0)),""))</f>
        <v/>
      </c>
      <c r="AD2477">
        <f>IF($B2477="","",IFERROR(INDEX('CCA Util %'!$G:$G,MATCH($B2477,'CCA Util %'!$E:$E,0)),""))</f>
        <v/>
      </c>
      <c r="AE2477">
        <f>IF(OR($B2477="",$U2477=""),"",$U2477&amp;" &amp; "&amp;IF(OR($AD2477="",$AD2477=0),"Util NA",$AD2477&amp;" Util"))</f>
        <v/>
      </c>
    </row>
    <row r="2478" ht="15.75" customHeight="1" s="42">
      <c r="A2478" s="41" t="n"/>
      <c r="G2478" s="38" t="n"/>
      <c r="H2478" s="38" t="n"/>
      <c r="I2478" s="38" t="n"/>
      <c r="J2478" s="38" t="n"/>
      <c r="K2478" s="38" t="n"/>
      <c r="L2478" s="38" t="n"/>
      <c r="N2478" s="36">
        <f>IF($B2478="","",IF($C2478="SUPERSTORE","Superstore","DH"))</f>
        <v/>
      </c>
      <c r="O2478" s="36">
        <f>IF($B2478="","",IFERROR(VLOOKUP($B2478,Mapping!$A:$C,2,0),"Not Mapped"))</f>
        <v/>
      </c>
      <c r="P2478" s="36">
        <f>IF($B2478="","",IFERROR(VLOOKUP($B2478,Mapping!$A:$C,3,0),"Not Mapped"))</f>
        <v/>
      </c>
      <c r="Q2478" s="36">
        <f>IF($B2478="","",IFERROR(VLOOKUP($O2478,Leaders!$A:$B,2,0),"Not Mapped"))</f>
        <v/>
      </c>
      <c r="R2478" s="36">
        <f>IF($B2478="","",IF(COUNTIF(Exclusions!$A:$A,$B2478)&gt;0,"Yes","No"))</f>
        <v/>
      </c>
      <c r="S2478" s="38">
        <f>IF($B2478="","",MIN(1,DAY($A2478)/IF($N2478="Superstore",Settings!$B$5,Settings!$B$4)))</f>
        <v/>
      </c>
      <c r="T2478" s="38">
        <f>IF(OR($B2478="",$G2478="",$S2478=0),"",$G2478/$S2478)</f>
        <v/>
      </c>
      <c r="U2478" s="36">
        <f>IF($T2478="","",IF($T2478&lt;Settings!$B$8,"Critical",IF($T2478&lt;Settings!$B$9,"Semi Critical","Non Critical")))</f>
        <v/>
      </c>
      <c r="V2478" s="28" t="n"/>
      <c r="Z2478">
        <f>IF($B2478="","",IFERROR(VLOOKUP($B2478,'Plan HC for CCA'!$A:$B,2,0),""))</f>
        <v/>
      </c>
      <c r="AA2478">
        <f>IF(OR($B2478="",$Z2478=""),"",IF(N($M2478)&lt;$Z2478,"Delta","No Delta"))</f>
        <v/>
      </c>
      <c r="AB2478">
        <f>IF(OR($B2478="",$Z2478=""),"",MAX(0,$Z2478-N($M2478)))</f>
        <v/>
      </c>
      <c r="AC2478" s="46">
        <f>IF($B2478="","",IFERROR(INDEX('CCA Util %'!$H:$H,MATCH($B2478,'CCA Util %'!$E:$E,0)),""))</f>
        <v/>
      </c>
      <c r="AD2478">
        <f>IF($B2478="","",IFERROR(INDEX('CCA Util %'!$G:$G,MATCH($B2478,'CCA Util %'!$E:$E,0)),""))</f>
        <v/>
      </c>
      <c r="AE2478">
        <f>IF(OR($B2478="",$U2478=""),"",$U2478&amp;" &amp; "&amp;IF(OR($AD2478="",$AD2478=0),"Util NA",$AD2478&amp;" Util"))</f>
        <v/>
      </c>
    </row>
    <row r="2479" ht="15.75" customHeight="1" s="42">
      <c r="A2479" s="41" t="n"/>
      <c r="G2479" s="38" t="n"/>
      <c r="H2479" s="38" t="n"/>
      <c r="I2479" s="38" t="n"/>
      <c r="J2479" s="38" t="n"/>
      <c r="K2479" s="38" t="n"/>
      <c r="L2479" s="38" t="n"/>
      <c r="N2479" s="36">
        <f>IF($B2479="","",IF($C2479="SUPERSTORE","Superstore","DH"))</f>
        <v/>
      </c>
      <c r="O2479" s="36">
        <f>IF($B2479="","",IFERROR(VLOOKUP($B2479,Mapping!$A:$C,2,0),"Not Mapped"))</f>
        <v/>
      </c>
      <c r="P2479" s="36">
        <f>IF($B2479="","",IFERROR(VLOOKUP($B2479,Mapping!$A:$C,3,0),"Not Mapped"))</f>
        <v/>
      </c>
      <c r="Q2479" s="36">
        <f>IF($B2479="","",IFERROR(VLOOKUP($O2479,Leaders!$A:$B,2,0),"Not Mapped"))</f>
        <v/>
      </c>
      <c r="R2479" s="36">
        <f>IF($B2479="","",IF(COUNTIF(Exclusions!$A:$A,$B2479)&gt;0,"Yes","No"))</f>
        <v/>
      </c>
      <c r="S2479" s="38">
        <f>IF($B2479="","",MIN(1,DAY($A2479)/IF($N2479="Superstore",Settings!$B$5,Settings!$B$4)))</f>
        <v/>
      </c>
      <c r="T2479" s="38">
        <f>IF(OR($B2479="",$G2479="",$S2479=0),"",$G2479/$S2479)</f>
        <v/>
      </c>
      <c r="U2479" s="36">
        <f>IF($T2479="","",IF($T2479&lt;Settings!$B$8,"Critical",IF($T2479&lt;Settings!$B$9,"Semi Critical","Non Critical")))</f>
        <v/>
      </c>
      <c r="V2479" s="28" t="n"/>
      <c r="Z2479">
        <f>IF($B2479="","",IFERROR(VLOOKUP($B2479,'Plan HC for CCA'!$A:$B,2,0),""))</f>
        <v/>
      </c>
      <c r="AA2479">
        <f>IF(OR($B2479="",$Z2479=""),"",IF(N($M2479)&lt;$Z2479,"Delta","No Delta"))</f>
        <v/>
      </c>
      <c r="AB2479">
        <f>IF(OR($B2479="",$Z2479=""),"",MAX(0,$Z2479-N($M2479)))</f>
        <v/>
      </c>
      <c r="AC2479" s="46">
        <f>IF($B2479="","",IFERROR(INDEX('CCA Util %'!$H:$H,MATCH($B2479,'CCA Util %'!$E:$E,0)),""))</f>
        <v/>
      </c>
      <c r="AD2479">
        <f>IF($B2479="","",IFERROR(INDEX('CCA Util %'!$G:$G,MATCH($B2479,'CCA Util %'!$E:$E,0)),""))</f>
        <v/>
      </c>
      <c r="AE2479">
        <f>IF(OR($B2479="",$U2479=""),"",$U2479&amp;" &amp; "&amp;IF(OR($AD2479="",$AD2479=0),"Util NA",$AD2479&amp;" Util"))</f>
        <v/>
      </c>
    </row>
    <row r="2480" ht="15.75" customHeight="1" s="42">
      <c r="A2480" s="41" t="n"/>
      <c r="G2480" s="38" t="n"/>
      <c r="H2480" s="38" t="n"/>
      <c r="I2480" s="38" t="n"/>
      <c r="J2480" s="38" t="n"/>
      <c r="K2480" s="38" t="n"/>
      <c r="L2480" s="38" t="n"/>
      <c r="N2480" s="36">
        <f>IF($B2480="","",IF($C2480="SUPERSTORE","Superstore","DH"))</f>
        <v/>
      </c>
      <c r="O2480" s="36">
        <f>IF($B2480="","",IFERROR(VLOOKUP($B2480,Mapping!$A:$C,2,0),"Not Mapped"))</f>
        <v/>
      </c>
      <c r="P2480" s="36">
        <f>IF($B2480="","",IFERROR(VLOOKUP($B2480,Mapping!$A:$C,3,0),"Not Mapped"))</f>
        <v/>
      </c>
      <c r="Q2480" s="36">
        <f>IF($B2480="","",IFERROR(VLOOKUP($O2480,Leaders!$A:$B,2,0),"Not Mapped"))</f>
        <v/>
      </c>
      <c r="R2480" s="36">
        <f>IF($B2480="","",IF(COUNTIF(Exclusions!$A:$A,$B2480)&gt;0,"Yes","No"))</f>
        <v/>
      </c>
      <c r="S2480" s="38">
        <f>IF($B2480="","",MIN(1,DAY($A2480)/IF($N2480="Superstore",Settings!$B$5,Settings!$B$4)))</f>
        <v/>
      </c>
      <c r="T2480" s="38">
        <f>IF(OR($B2480="",$G2480="",$S2480=0),"",$G2480/$S2480)</f>
        <v/>
      </c>
      <c r="U2480" s="36">
        <f>IF($T2480="","",IF($T2480&lt;Settings!$B$8,"Critical",IF($T2480&lt;Settings!$B$9,"Semi Critical","Non Critical")))</f>
        <v/>
      </c>
      <c r="V2480" s="28" t="n"/>
      <c r="Z2480">
        <f>IF($B2480="","",IFERROR(VLOOKUP($B2480,'Plan HC for CCA'!$A:$B,2,0),""))</f>
        <v/>
      </c>
      <c r="AA2480">
        <f>IF(OR($B2480="",$Z2480=""),"",IF(N($M2480)&lt;$Z2480,"Delta","No Delta"))</f>
        <v/>
      </c>
      <c r="AB2480">
        <f>IF(OR($B2480="",$Z2480=""),"",MAX(0,$Z2480-N($M2480)))</f>
        <v/>
      </c>
      <c r="AC2480" s="46">
        <f>IF($B2480="","",IFERROR(INDEX('CCA Util %'!$H:$H,MATCH($B2480,'CCA Util %'!$E:$E,0)),""))</f>
        <v/>
      </c>
      <c r="AD2480">
        <f>IF($B2480="","",IFERROR(INDEX('CCA Util %'!$G:$G,MATCH($B2480,'CCA Util %'!$E:$E,0)),""))</f>
        <v/>
      </c>
      <c r="AE2480">
        <f>IF(OR($B2480="",$U2480=""),"",$U2480&amp;" &amp; "&amp;IF(OR($AD2480="",$AD2480=0),"Util NA",$AD2480&amp;" Util"))</f>
        <v/>
      </c>
    </row>
    <row r="2481" ht="15.75" customHeight="1" s="42">
      <c r="A2481" s="41" t="n"/>
      <c r="G2481" s="38" t="n"/>
      <c r="H2481" s="38" t="n"/>
      <c r="I2481" s="38" t="n"/>
      <c r="J2481" s="38" t="n"/>
      <c r="K2481" s="38" t="n"/>
      <c r="L2481" s="38" t="n"/>
      <c r="N2481" s="36">
        <f>IF($B2481="","",IF($C2481="SUPERSTORE","Superstore","DH"))</f>
        <v/>
      </c>
      <c r="O2481" s="36">
        <f>IF($B2481="","",IFERROR(VLOOKUP($B2481,Mapping!$A:$C,2,0),"Not Mapped"))</f>
        <v/>
      </c>
      <c r="P2481" s="36">
        <f>IF($B2481="","",IFERROR(VLOOKUP($B2481,Mapping!$A:$C,3,0),"Not Mapped"))</f>
        <v/>
      </c>
      <c r="Q2481" s="36">
        <f>IF($B2481="","",IFERROR(VLOOKUP($O2481,Leaders!$A:$B,2,0),"Not Mapped"))</f>
        <v/>
      </c>
      <c r="R2481" s="36">
        <f>IF($B2481="","",IF(COUNTIF(Exclusions!$A:$A,$B2481)&gt;0,"Yes","No"))</f>
        <v/>
      </c>
      <c r="S2481" s="38">
        <f>IF($B2481="","",MIN(1,DAY($A2481)/IF($N2481="Superstore",Settings!$B$5,Settings!$B$4)))</f>
        <v/>
      </c>
      <c r="T2481" s="38">
        <f>IF(OR($B2481="",$G2481="",$S2481=0),"",$G2481/$S2481)</f>
        <v/>
      </c>
      <c r="U2481" s="36">
        <f>IF($T2481="","",IF($T2481&lt;Settings!$B$8,"Critical",IF($T2481&lt;Settings!$B$9,"Semi Critical","Non Critical")))</f>
        <v/>
      </c>
      <c r="V2481" s="28" t="n"/>
      <c r="Z2481">
        <f>IF($B2481="","",IFERROR(VLOOKUP($B2481,'Plan HC for CCA'!$A:$B,2,0),""))</f>
        <v/>
      </c>
      <c r="AA2481">
        <f>IF(OR($B2481="",$Z2481=""),"",IF(N($M2481)&lt;$Z2481,"Delta","No Delta"))</f>
        <v/>
      </c>
      <c r="AB2481">
        <f>IF(OR($B2481="",$Z2481=""),"",MAX(0,$Z2481-N($M2481)))</f>
        <v/>
      </c>
      <c r="AC2481" s="46">
        <f>IF($B2481="","",IFERROR(INDEX('CCA Util %'!$H:$H,MATCH($B2481,'CCA Util %'!$E:$E,0)),""))</f>
        <v/>
      </c>
      <c r="AD2481">
        <f>IF($B2481="","",IFERROR(INDEX('CCA Util %'!$G:$G,MATCH($B2481,'CCA Util %'!$E:$E,0)),""))</f>
        <v/>
      </c>
      <c r="AE2481">
        <f>IF(OR($B2481="",$U2481=""),"",$U2481&amp;" &amp; "&amp;IF(OR($AD2481="",$AD2481=0),"Util NA",$AD2481&amp;" Util"))</f>
        <v/>
      </c>
    </row>
    <row r="2482" ht="15.75" customHeight="1" s="42">
      <c r="A2482" s="41" t="n"/>
      <c r="G2482" s="38" t="n"/>
      <c r="H2482" s="38" t="n"/>
      <c r="I2482" s="38" t="n"/>
      <c r="J2482" s="38" t="n"/>
      <c r="K2482" s="38" t="n"/>
      <c r="L2482" s="38" t="n"/>
      <c r="N2482" s="36">
        <f>IF($B2482="","",IF($C2482="SUPERSTORE","Superstore","DH"))</f>
        <v/>
      </c>
      <c r="O2482" s="36">
        <f>IF($B2482="","",IFERROR(VLOOKUP($B2482,Mapping!$A:$C,2,0),"Not Mapped"))</f>
        <v/>
      </c>
      <c r="P2482" s="36">
        <f>IF($B2482="","",IFERROR(VLOOKUP($B2482,Mapping!$A:$C,3,0),"Not Mapped"))</f>
        <v/>
      </c>
      <c r="Q2482" s="36">
        <f>IF($B2482="","",IFERROR(VLOOKUP($O2482,Leaders!$A:$B,2,0),"Not Mapped"))</f>
        <v/>
      </c>
      <c r="R2482" s="36">
        <f>IF($B2482="","",IF(COUNTIF(Exclusions!$A:$A,$B2482)&gt;0,"Yes","No"))</f>
        <v/>
      </c>
      <c r="S2482" s="38">
        <f>IF($B2482="","",MIN(1,DAY($A2482)/IF($N2482="Superstore",Settings!$B$5,Settings!$B$4)))</f>
        <v/>
      </c>
      <c r="T2482" s="38">
        <f>IF(OR($B2482="",$G2482="",$S2482=0),"",$G2482/$S2482)</f>
        <v/>
      </c>
      <c r="U2482" s="36">
        <f>IF($T2482="","",IF($T2482&lt;Settings!$B$8,"Critical",IF($T2482&lt;Settings!$B$9,"Semi Critical","Non Critical")))</f>
        <v/>
      </c>
      <c r="V2482" s="28" t="n"/>
      <c r="Z2482">
        <f>IF($B2482="","",IFERROR(VLOOKUP($B2482,'Plan HC for CCA'!$A:$B,2,0),""))</f>
        <v/>
      </c>
      <c r="AA2482">
        <f>IF(OR($B2482="",$Z2482=""),"",IF(N($M2482)&lt;$Z2482,"Delta","No Delta"))</f>
        <v/>
      </c>
      <c r="AB2482">
        <f>IF(OR($B2482="",$Z2482=""),"",MAX(0,$Z2482-N($M2482)))</f>
        <v/>
      </c>
      <c r="AC2482" s="46">
        <f>IF($B2482="","",IFERROR(INDEX('CCA Util %'!$H:$H,MATCH($B2482,'CCA Util %'!$E:$E,0)),""))</f>
        <v/>
      </c>
      <c r="AD2482">
        <f>IF($B2482="","",IFERROR(INDEX('CCA Util %'!$G:$G,MATCH($B2482,'CCA Util %'!$E:$E,0)),""))</f>
        <v/>
      </c>
      <c r="AE2482">
        <f>IF(OR($B2482="",$U2482=""),"",$U2482&amp;" &amp; "&amp;IF(OR($AD2482="",$AD2482=0),"Util NA",$AD2482&amp;" Util"))</f>
        <v/>
      </c>
    </row>
    <row r="2483" ht="15.75" customHeight="1" s="42">
      <c r="A2483" s="41" t="n"/>
      <c r="G2483" s="38" t="n"/>
      <c r="H2483" s="38" t="n"/>
      <c r="I2483" s="38" t="n"/>
      <c r="J2483" s="38" t="n"/>
      <c r="K2483" s="38" t="n"/>
      <c r="L2483" s="38" t="n"/>
      <c r="N2483" s="36">
        <f>IF($B2483="","",IF($C2483="SUPERSTORE","Superstore","DH"))</f>
        <v/>
      </c>
      <c r="O2483" s="36">
        <f>IF($B2483="","",IFERROR(VLOOKUP($B2483,Mapping!$A:$C,2,0),"Not Mapped"))</f>
        <v/>
      </c>
      <c r="P2483" s="36">
        <f>IF($B2483="","",IFERROR(VLOOKUP($B2483,Mapping!$A:$C,3,0),"Not Mapped"))</f>
        <v/>
      </c>
      <c r="Q2483" s="36">
        <f>IF($B2483="","",IFERROR(VLOOKUP($O2483,Leaders!$A:$B,2,0),"Not Mapped"))</f>
        <v/>
      </c>
      <c r="R2483" s="36">
        <f>IF($B2483="","",IF(COUNTIF(Exclusions!$A:$A,$B2483)&gt;0,"Yes","No"))</f>
        <v/>
      </c>
      <c r="S2483" s="38">
        <f>IF($B2483="","",MIN(1,DAY($A2483)/IF($N2483="Superstore",Settings!$B$5,Settings!$B$4)))</f>
        <v/>
      </c>
      <c r="T2483" s="38">
        <f>IF(OR($B2483="",$G2483="",$S2483=0),"",$G2483/$S2483)</f>
        <v/>
      </c>
      <c r="U2483" s="36">
        <f>IF($T2483="","",IF($T2483&lt;Settings!$B$8,"Critical",IF($T2483&lt;Settings!$B$9,"Semi Critical","Non Critical")))</f>
        <v/>
      </c>
      <c r="V2483" s="28" t="n"/>
      <c r="Z2483">
        <f>IF($B2483="","",IFERROR(VLOOKUP($B2483,'Plan HC for CCA'!$A:$B,2,0),""))</f>
        <v/>
      </c>
      <c r="AA2483">
        <f>IF(OR($B2483="",$Z2483=""),"",IF(N($M2483)&lt;$Z2483,"Delta","No Delta"))</f>
        <v/>
      </c>
      <c r="AB2483">
        <f>IF(OR($B2483="",$Z2483=""),"",MAX(0,$Z2483-N($M2483)))</f>
        <v/>
      </c>
      <c r="AC2483" s="46">
        <f>IF($B2483="","",IFERROR(INDEX('CCA Util %'!$H:$H,MATCH($B2483,'CCA Util %'!$E:$E,0)),""))</f>
        <v/>
      </c>
      <c r="AD2483">
        <f>IF($B2483="","",IFERROR(INDEX('CCA Util %'!$G:$G,MATCH($B2483,'CCA Util %'!$E:$E,0)),""))</f>
        <v/>
      </c>
      <c r="AE2483">
        <f>IF(OR($B2483="",$U2483=""),"",$U2483&amp;" &amp; "&amp;IF(OR($AD2483="",$AD2483=0),"Util NA",$AD2483&amp;" Util"))</f>
        <v/>
      </c>
    </row>
    <row r="2484" ht="15.75" customHeight="1" s="42">
      <c r="A2484" s="41" t="n"/>
      <c r="G2484" s="38" t="n"/>
      <c r="H2484" s="38" t="n"/>
      <c r="I2484" s="38" t="n"/>
      <c r="J2484" s="38" t="n"/>
      <c r="K2484" s="38" t="n"/>
      <c r="L2484" s="38" t="n"/>
      <c r="N2484" s="36">
        <f>IF($B2484="","",IF($C2484="SUPERSTORE","Superstore","DH"))</f>
        <v/>
      </c>
      <c r="O2484" s="36">
        <f>IF($B2484="","",IFERROR(VLOOKUP($B2484,Mapping!$A:$C,2,0),"Not Mapped"))</f>
        <v/>
      </c>
      <c r="P2484" s="36">
        <f>IF($B2484="","",IFERROR(VLOOKUP($B2484,Mapping!$A:$C,3,0),"Not Mapped"))</f>
        <v/>
      </c>
      <c r="Q2484" s="36">
        <f>IF($B2484="","",IFERROR(VLOOKUP($O2484,Leaders!$A:$B,2,0),"Not Mapped"))</f>
        <v/>
      </c>
      <c r="R2484" s="36">
        <f>IF($B2484="","",IF(COUNTIF(Exclusions!$A:$A,$B2484)&gt;0,"Yes","No"))</f>
        <v/>
      </c>
      <c r="S2484" s="38">
        <f>IF($B2484="","",MIN(1,DAY($A2484)/IF($N2484="Superstore",Settings!$B$5,Settings!$B$4)))</f>
        <v/>
      </c>
      <c r="T2484" s="38">
        <f>IF(OR($B2484="",$G2484="",$S2484=0),"",$G2484/$S2484)</f>
        <v/>
      </c>
      <c r="U2484" s="36">
        <f>IF($T2484="","",IF($T2484&lt;Settings!$B$8,"Critical",IF($T2484&lt;Settings!$B$9,"Semi Critical","Non Critical")))</f>
        <v/>
      </c>
      <c r="V2484" s="28" t="n"/>
      <c r="Z2484">
        <f>IF($B2484="","",IFERROR(VLOOKUP($B2484,'Plan HC for CCA'!$A:$B,2,0),""))</f>
        <v/>
      </c>
      <c r="AA2484">
        <f>IF(OR($B2484="",$Z2484=""),"",IF(N($M2484)&lt;$Z2484,"Delta","No Delta"))</f>
        <v/>
      </c>
      <c r="AB2484">
        <f>IF(OR($B2484="",$Z2484=""),"",MAX(0,$Z2484-N($M2484)))</f>
        <v/>
      </c>
      <c r="AC2484" s="46">
        <f>IF($B2484="","",IFERROR(INDEX('CCA Util %'!$H:$H,MATCH($B2484,'CCA Util %'!$E:$E,0)),""))</f>
        <v/>
      </c>
      <c r="AD2484">
        <f>IF($B2484="","",IFERROR(INDEX('CCA Util %'!$G:$G,MATCH($B2484,'CCA Util %'!$E:$E,0)),""))</f>
        <v/>
      </c>
      <c r="AE2484">
        <f>IF(OR($B2484="",$U2484=""),"",$U2484&amp;" &amp; "&amp;IF(OR($AD2484="",$AD2484=0),"Util NA",$AD2484&amp;" Util"))</f>
        <v/>
      </c>
    </row>
    <row r="2485" ht="15.75" customHeight="1" s="42">
      <c r="A2485" s="41" t="n"/>
      <c r="G2485" s="38" t="n"/>
      <c r="H2485" s="38" t="n"/>
      <c r="I2485" s="38" t="n"/>
      <c r="J2485" s="38" t="n"/>
      <c r="K2485" s="38" t="n"/>
      <c r="L2485" s="38" t="n"/>
      <c r="N2485" s="36">
        <f>IF($B2485="","",IF($C2485="SUPERSTORE","Superstore","DH"))</f>
        <v/>
      </c>
      <c r="O2485" s="36">
        <f>IF($B2485="","",IFERROR(VLOOKUP($B2485,Mapping!$A:$C,2,0),"Not Mapped"))</f>
        <v/>
      </c>
      <c r="P2485" s="36">
        <f>IF($B2485="","",IFERROR(VLOOKUP($B2485,Mapping!$A:$C,3,0),"Not Mapped"))</f>
        <v/>
      </c>
      <c r="Q2485" s="36">
        <f>IF($B2485="","",IFERROR(VLOOKUP($O2485,Leaders!$A:$B,2,0),"Not Mapped"))</f>
        <v/>
      </c>
      <c r="R2485" s="36">
        <f>IF($B2485="","",IF(COUNTIF(Exclusions!$A:$A,$B2485)&gt;0,"Yes","No"))</f>
        <v/>
      </c>
      <c r="S2485" s="38">
        <f>IF($B2485="","",MIN(1,DAY($A2485)/IF($N2485="Superstore",Settings!$B$5,Settings!$B$4)))</f>
        <v/>
      </c>
      <c r="T2485" s="38">
        <f>IF(OR($B2485="",$G2485="",$S2485=0),"",$G2485/$S2485)</f>
        <v/>
      </c>
      <c r="U2485" s="36">
        <f>IF($T2485="","",IF($T2485&lt;Settings!$B$8,"Critical",IF($T2485&lt;Settings!$B$9,"Semi Critical","Non Critical")))</f>
        <v/>
      </c>
      <c r="V2485" s="28" t="n"/>
      <c r="Z2485">
        <f>IF($B2485="","",IFERROR(VLOOKUP($B2485,'Plan HC for CCA'!$A:$B,2,0),""))</f>
        <v/>
      </c>
      <c r="AA2485">
        <f>IF(OR($B2485="",$Z2485=""),"",IF(N($M2485)&lt;$Z2485,"Delta","No Delta"))</f>
        <v/>
      </c>
      <c r="AB2485">
        <f>IF(OR($B2485="",$Z2485=""),"",MAX(0,$Z2485-N($M2485)))</f>
        <v/>
      </c>
      <c r="AC2485" s="46">
        <f>IF($B2485="","",IFERROR(INDEX('CCA Util %'!$H:$H,MATCH($B2485,'CCA Util %'!$E:$E,0)),""))</f>
        <v/>
      </c>
      <c r="AD2485">
        <f>IF($B2485="","",IFERROR(INDEX('CCA Util %'!$G:$G,MATCH($B2485,'CCA Util %'!$E:$E,0)),""))</f>
        <v/>
      </c>
      <c r="AE2485">
        <f>IF(OR($B2485="",$U2485=""),"",$U2485&amp;" &amp; "&amp;IF(OR($AD2485="",$AD2485=0),"Util NA",$AD2485&amp;" Util"))</f>
        <v/>
      </c>
    </row>
    <row r="2486" ht="15.75" customHeight="1" s="42">
      <c r="A2486" s="41" t="n"/>
      <c r="G2486" s="38" t="n"/>
      <c r="H2486" s="38" t="n"/>
      <c r="I2486" s="38" t="n"/>
      <c r="J2486" s="38" t="n"/>
      <c r="K2486" s="38" t="n"/>
      <c r="L2486" s="38" t="n"/>
      <c r="N2486" s="36">
        <f>IF($B2486="","",IF($C2486="SUPERSTORE","Superstore","DH"))</f>
        <v/>
      </c>
      <c r="O2486" s="36">
        <f>IF($B2486="","",IFERROR(VLOOKUP($B2486,Mapping!$A:$C,2,0),"Not Mapped"))</f>
        <v/>
      </c>
      <c r="P2486" s="36">
        <f>IF($B2486="","",IFERROR(VLOOKUP($B2486,Mapping!$A:$C,3,0),"Not Mapped"))</f>
        <v/>
      </c>
      <c r="Q2486" s="36">
        <f>IF($B2486="","",IFERROR(VLOOKUP($O2486,Leaders!$A:$B,2,0),"Not Mapped"))</f>
        <v/>
      </c>
      <c r="R2486" s="36">
        <f>IF($B2486="","",IF(COUNTIF(Exclusions!$A:$A,$B2486)&gt;0,"Yes","No"))</f>
        <v/>
      </c>
      <c r="S2486" s="38">
        <f>IF($B2486="","",MIN(1,DAY($A2486)/IF($N2486="Superstore",Settings!$B$5,Settings!$B$4)))</f>
        <v/>
      </c>
      <c r="T2486" s="38">
        <f>IF(OR($B2486="",$G2486="",$S2486=0),"",$G2486/$S2486)</f>
        <v/>
      </c>
      <c r="U2486" s="36">
        <f>IF($T2486="","",IF($T2486&lt;Settings!$B$8,"Critical",IF($T2486&lt;Settings!$B$9,"Semi Critical","Non Critical")))</f>
        <v/>
      </c>
      <c r="V2486" s="28" t="n"/>
      <c r="Z2486">
        <f>IF($B2486="","",IFERROR(VLOOKUP($B2486,'Plan HC for CCA'!$A:$B,2,0),""))</f>
        <v/>
      </c>
      <c r="AA2486">
        <f>IF(OR($B2486="",$Z2486=""),"",IF(N($M2486)&lt;$Z2486,"Delta","No Delta"))</f>
        <v/>
      </c>
      <c r="AB2486">
        <f>IF(OR($B2486="",$Z2486=""),"",MAX(0,$Z2486-N($M2486)))</f>
        <v/>
      </c>
      <c r="AC2486" s="46">
        <f>IF($B2486="","",IFERROR(INDEX('CCA Util %'!$H:$H,MATCH($B2486,'CCA Util %'!$E:$E,0)),""))</f>
        <v/>
      </c>
      <c r="AD2486">
        <f>IF($B2486="","",IFERROR(INDEX('CCA Util %'!$G:$G,MATCH($B2486,'CCA Util %'!$E:$E,0)),""))</f>
        <v/>
      </c>
      <c r="AE2486">
        <f>IF(OR($B2486="",$U2486=""),"",$U2486&amp;" &amp; "&amp;IF(OR($AD2486="",$AD2486=0),"Util NA",$AD2486&amp;" Util"))</f>
        <v/>
      </c>
    </row>
    <row r="2487" ht="15.75" customHeight="1" s="42">
      <c r="A2487" s="41" t="n"/>
      <c r="G2487" s="38" t="n"/>
      <c r="H2487" s="38" t="n"/>
      <c r="I2487" s="38" t="n"/>
      <c r="J2487" s="38" t="n"/>
      <c r="K2487" s="38" t="n"/>
      <c r="L2487" s="38" t="n"/>
      <c r="N2487" s="36">
        <f>IF($B2487="","",IF($C2487="SUPERSTORE","Superstore","DH"))</f>
        <v/>
      </c>
      <c r="O2487" s="36">
        <f>IF($B2487="","",IFERROR(VLOOKUP($B2487,Mapping!$A:$C,2,0),"Not Mapped"))</f>
        <v/>
      </c>
      <c r="P2487" s="36">
        <f>IF($B2487="","",IFERROR(VLOOKUP($B2487,Mapping!$A:$C,3,0),"Not Mapped"))</f>
        <v/>
      </c>
      <c r="Q2487" s="36">
        <f>IF($B2487="","",IFERROR(VLOOKUP($O2487,Leaders!$A:$B,2,0),"Not Mapped"))</f>
        <v/>
      </c>
      <c r="R2487" s="36">
        <f>IF($B2487="","",IF(COUNTIF(Exclusions!$A:$A,$B2487)&gt;0,"Yes","No"))</f>
        <v/>
      </c>
      <c r="S2487" s="38">
        <f>IF($B2487="","",MIN(1,DAY($A2487)/IF($N2487="Superstore",Settings!$B$5,Settings!$B$4)))</f>
        <v/>
      </c>
      <c r="T2487" s="38">
        <f>IF(OR($B2487="",$G2487="",$S2487=0),"",$G2487/$S2487)</f>
        <v/>
      </c>
      <c r="U2487" s="36">
        <f>IF($T2487="","",IF($T2487&lt;Settings!$B$8,"Critical",IF($T2487&lt;Settings!$B$9,"Semi Critical","Non Critical")))</f>
        <v/>
      </c>
      <c r="V2487" s="28" t="n"/>
      <c r="Z2487">
        <f>IF($B2487="","",IFERROR(VLOOKUP($B2487,'Plan HC for CCA'!$A:$B,2,0),""))</f>
        <v/>
      </c>
      <c r="AA2487">
        <f>IF(OR($B2487="",$Z2487=""),"",IF(N($M2487)&lt;$Z2487,"Delta","No Delta"))</f>
        <v/>
      </c>
      <c r="AB2487">
        <f>IF(OR($B2487="",$Z2487=""),"",MAX(0,$Z2487-N($M2487)))</f>
        <v/>
      </c>
      <c r="AC2487" s="46">
        <f>IF($B2487="","",IFERROR(INDEX('CCA Util %'!$H:$H,MATCH($B2487,'CCA Util %'!$E:$E,0)),""))</f>
        <v/>
      </c>
      <c r="AD2487">
        <f>IF($B2487="","",IFERROR(INDEX('CCA Util %'!$G:$G,MATCH($B2487,'CCA Util %'!$E:$E,0)),""))</f>
        <v/>
      </c>
      <c r="AE2487">
        <f>IF(OR($B2487="",$U2487=""),"",$U2487&amp;" &amp; "&amp;IF(OR($AD2487="",$AD2487=0),"Util NA",$AD2487&amp;" Util"))</f>
        <v/>
      </c>
    </row>
    <row r="2488" ht="15.75" customHeight="1" s="42">
      <c r="A2488" s="41" t="n"/>
      <c r="G2488" s="38" t="n"/>
      <c r="H2488" s="38" t="n"/>
      <c r="I2488" s="38" t="n"/>
      <c r="J2488" s="38" t="n"/>
      <c r="K2488" s="38" t="n"/>
      <c r="L2488" s="38" t="n"/>
      <c r="N2488" s="36">
        <f>IF($B2488="","",IF($C2488="SUPERSTORE","Superstore","DH"))</f>
        <v/>
      </c>
      <c r="O2488" s="36">
        <f>IF($B2488="","",IFERROR(VLOOKUP($B2488,Mapping!$A:$C,2,0),"Not Mapped"))</f>
        <v/>
      </c>
      <c r="P2488" s="36">
        <f>IF($B2488="","",IFERROR(VLOOKUP($B2488,Mapping!$A:$C,3,0),"Not Mapped"))</f>
        <v/>
      </c>
      <c r="Q2488" s="36">
        <f>IF($B2488="","",IFERROR(VLOOKUP($O2488,Leaders!$A:$B,2,0),"Not Mapped"))</f>
        <v/>
      </c>
      <c r="R2488" s="36">
        <f>IF($B2488="","",IF(COUNTIF(Exclusions!$A:$A,$B2488)&gt;0,"Yes","No"))</f>
        <v/>
      </c>
      <c r="S2488" s="38">
        <f>IF($B2488="","",MIN(1,DAY($A2488)/IF($N2488="Superstore",Settings!$B$5,Settings!$B$4)))</f>
        <v/>
      </c>
      <c r="T2488" s="38">
        <f>IF(OR($B2488="",$G2488="",$S2488=0),"",$G2488/$S2488)</f>
        <v/>
      </c>
      <c r="U2488" s="36">
        <f>IF($T2488="","",IF($T2488&lt;Settings!$B$8,"Critical",IF($T2488&lt;Settings!$B$9,"Semi Critical","Non Critical")))</f>
        <v/>
      </c>
      <c r="V2488" s="28" t="n"/>
      <c r="Z2488">
        <f>IF($B2488="","",IFERROR(VLOOKUP($B2488,'Plan HC for CCA'!$A:$B,2,0),""))</f>
        <v/>
      </c>
      <c r="AA2488">
        <f>IF(OR($B2488="",$Z2488=""),"",IF(N($M2488)&lt;$Z2488,"Delta","No Delta"))</f>
        <v/>
      </c>
      <c r="AB2488">
        <f>IF(OR($B2488="",$Z2488=""),"",MAX(0,$Z2488-N($M2488)))</f>
        <v/>
      </c>
      <c r="AC2488" s="46">
        <f>IF($B2488="","",IFERROR(INDEX('CCA Util %'!$H:$H,MATCH($B2488,'CCA Util %'!$E:$E,0)),""))</f>
        <v/>
      </c>
      <c r="AD2488">
        <f>IF($B2488="","",IFERROR(INDEX('CCA Util %'!$G:$G,MATCH($B2488,'CCA Util %'!$E:$E,0)),""))</f>
        <v/>
      </c>
      <c r="AE2488">
        <f>IF(OR($B2488="",$U2488=""),"",$U2488&amp;" &amp; "&amp;IF(OR($AD2488="",$AD2488=0),"Util NA",$AD2488&amp;" Util"))</f>
        <v/>
      </c>
    </row>
    <row r="2489" ht="15.75" customHeight="1" s="42">
      <c r="A2489" s="41" t="n"/>
      <c r="G2489" s="38" t="n"/>
      <c r="H2489" s="38" t="n"/>
      <c r="I2489" s="38" t="n"/>
      <c r="J2489" s="38" t="n"/>
      <c r="K2489" s="38" t="n"/>
      <c r="L2489" s="38" t="n"/>
      <c r="N2489" s="36">
        <f>IF($B2489="","",IF($C2489="SUPERSTORE","Superstore","DH"))</f>
        <v/>
      </c>
      <c r="O2489" s="36">
        <f>IF($B2489="","",IFERROR(VLOOKUP($B2489,Mapping!$A:$C,2,0),"Not Mapped"))</f>
        <v/>
      </c>
      <c r="P2489" s="36">
        <f>IF($B2489="","",IFERROR(VLOOKUP($B2489,Mapping!$A:$C,3,0),"Not Mapped"))</f>
        <v/>
      </c>
      <c r="Q2489" s="36">
        <f>IF($B2489="","",IFERROR(VLOOKUP($O2489,Leaders!$A:$B,2,0),"Not Mapped"))</f>
        <v/>
      </c>
      <c r="R2489" s="36">
        <f>IF($B2489="","",IF(COUNTIF(Exclusions!$A:$A,$B2489)&gt;0,"Yes","No"))</f>
        <v/>
      </c>
      <c r="S2489" s="38">
        <f>IF($B2489="","",MIN(1,DAY($A2489)/IF($N2489="Superstore",Settings!$B$5,Settings!$B$4)))</f>
        <v/>
      </c>
      <c r="T2489" s="38">
        <f>IF(OR($B2489="",$G2489="",$S2489=0),"",$G2489/$S2489)</f>
        <v/>
      </c>
      <c r="U2489" s="36">
        <f>IF($T2489="","",IF($T2489&lt;Settings!$B$8,"Critical",IF($T2489&lt;Settings!$B$9,"Semi Critical","Non Critical")))</f>
        <v/>
      </c>
      <c r="V2489" s="28" t="n"/>
      <c r="Z2489">
        <f>IF($B2489="","",IFERROR(VLOOKUP($B2489,'Plan HC for CCA'!$A:$B,2,0),""))</f>
        <v/>
      </c>
      <c r="AA2489">
        <f>IF(OR($B2489="",$Z2489=""),"",IF(N($M2489)&lt;$Z2489,"Delta","No Delta"))</f>
        <v/>
      </c>
      <c r="AB2489">
        <f>IF(OR($B2489="",$Z2489=""),"",MAX(0,$Z2489-N($M2489)))</f>
        <v/>
      </c>
      <c r="AC2489" s="46">
        <f>IF($B2489="","",IFERROR(INDEX('CCA Util %'!$H:$H,MATCH($B2489,'CCA Util %'!$E:$E,0)),""))</f>
        <v/>
      </c>
      <c r="AD2489">
        <f>IF($B2489="","",IFERROR(INDEX('CCA Util %'!$G:$G,MATCH($B2489,'CCA Util %'!$E:$E,0)),""))</f>
        <v/>
      </c>
      <c r="AE2489">
        <f>IF(OR($B2489="",$U2489=""),"",$U2489&amp;" &amp; "&amp;IF(OR($AD2489="",$AD2489=0),"Util NA",$AD2489&amp;" Util"))</f>
        <v/>
      </c>
    </row>
    <row r="2490" ht="15.75" customHeight="1" s="42">
      <c r="A2490" s="41" t="n"/>
      <c r="G2490" s="38" t="n"/>
      <c r="H2490" s="38" t="n"/>
      <c r="I2490" s="38" t="n"/>
      <c r="J2490" s="38" t="n"/>
      <c r="K2490" s="38" t="n"/>
      <c r="L2490" s="38" t="n"/>
      <c r="N2490" s="36">
        <f>IF($B2490="","",IF($C2490="SUPERSTORE","Superstore","DH"))</f>
        <v/>
      </c>
      <c r="O2490" s="36">
        <f>IF($B2490="","",IFERROR(VLOOKUP($B2490,Mapping!$A:$C,2,0),"Not Mapped"))</f>
        <v/>
      </c>
      <c r="P2490" s="36">
        <f>IF($B2490="","",IFERROR(VLOOKUP($B2490,Mapping!$A:$C,3,0),"Not Mapped"))</f>
        <v/>
      </c>
      <c r="Q2490" s="36">
        <f>IF($B2490="","",IFERROR(VLOOKUP($O2490,Leaders!$A:$B,2,0),"Not Mapped"))</f>
        <v/>
      </c>
      <c r="R2490" s="36">
        <f>IF($B2490="","",IF(COUNTIF(Exclusions!$A:$A,$B2490)&gt;0,"Yes","No"))</f>
        <v/>
      </c>
      <c r="S2490" s="38">
        <f>IF($B2490="","",MIN(1,DAY($A2490)/IF($N2490="Superstore",Settings!$B$5,Settings!$B$4)))</f>
        <v/>
      </c>
      <c r="T2490" s="38">
        <f>IF(OR($B2490="",$G2490="",$S2490=0),"",$G2490/$S2490)</f>
        <v/>
      </c>
      <c r="U2490" s="36">
        <f>IF($T2490="","",IF($T2490&lt;Settings!$B$8,"Critical",IF($T2490&lt;Settings!$B$9,"Semi Critical","Non Critical")))</f>
        <v/>
      </c>
      <c r="V2490" s="28" t="n"/>
      <c r="Z2490">
        <f>IF($B2490="","",IFERROR(VLOOKUP($B2490,'Plan HC for CCA'!$A:$B,2,0),""))</f>
        <v/>
      </c>
      <c r="AA2490">
        <f>IF(OR($B2490="",$Z2490=""),"",IF(N($M2490)&lt;$Z2490,"Delta","No Delta"))</f>
        <v/>
      </c>
      <c r="AB2490">
        <f>IF(OR($B2490="",$Z2490=""),"",MAX(0,$Z2490-N($M2490)))</f>
        <v/>
      </c>
      <c r="AC2490" s="46">
        <f>IF($B2490="","",IFERROR(INDEX('CCA Util %'!$H:$H,MATCH($B2490,'CCA Util %'!$E:$E,0)),""))</f>
        <v/>
      </c>
      <c r="AD2490">
        <f>IF($B2490="","",IFERROR(INDEX('CCA Util %'!$G:$G,MATCH($B2490,'CCA Util %'!$E:$E,0)),""))</f>
        <v/>
      </c>
      <c r="AE2490">
        <f>IF(OR($B2490="",$U2490=""),"",$U2490&amp;" &amp; "&amp;IF(OR($AD2490="",$AD2490=0),"Util NA",$AD2490&amp;" Util"))</f>
        <v/>
      </c>
    </row>
    <row r="2491" ht="15.75" customHeight="1" s="42">
      <c r="A2491" s="41" t="n"/>
      <c r="G2491" s="38" t="n"/>
      <c r="H2491" s="38" t="n"/>
      <c r="I2491" s="38" t="n"/>
      <c r="J2491" s="38" t="n"/>
      <c r="K2491" s="38" t="n"/>
      <c r="L2491" s="38" t="n"/>
      <c r="N2491" s="36">
        <f>IF($B2491="","",IF($C2491="SUPERSTORE","Superstore","DH"))</f>
        <v/>
      </c>
      <c r="O2491" s="36">
        <f>IF($B2491="","",IFERROR(VLOOKUP($B2491,Mapping!$A:$C,2,0),"Not Mapped"))</f>
        <v/>
      </c>
      <c r="P2491" s="36">
        <f>IF($B2491="","",IFERROR(VLOOKUP($B2491,Mapping!$A:$C,3,0),"Not Mapped"))</f>
        <v/>
      </c>
      <c r="Q2491" s="36">
        <f>IF($B2491="","",IFERROR(VLOOKUP($O2491,Leaders!$A:$B,2,0),"Not Mapped"))</f>
        <v/>
      </c>
      <c r="R2491" s="36">
        <f>IF($B2491="","",IF(COUNTIF(Exclusions!$A:$A,$B2491)&gt;0,"Yes","No"))</f>
        <v/>
      </c>
      <c r="S2491" s="38">
        <f>IF($B2491="","",MIN(1,DAY($A2491)/IF($N2491="Superstore",Settings!$B$5,Settings!$B$4)))</f>
        <v/>
      </c>
      <c r="T2491" s="38">
        <f>IF(OR($B2491="",$G2491="",$S2491=0),"",$G2491/$S2491)</f>
        <v/>
      </c>
      <c r="U2491" s="36">
        <f>IF($T2491="","",IF($T2491&lt;Settings!$B$8,"Critical",IF($T2491&lt;Settings!$B$9,"Semi Critical","Non Critical")))</f>
        <v/>
      </c>
      <c r="V2491" s="28" t="n"/>
      <c r="Z2491">
        <f>IF($B2491="","",IFERROR(VLOOKUP($B2491,'Plan HC for CCA'!$A:$B,2,0),""))</f>
        <v/>
      </c>
      <c r="AA2491">
        <f>IF(OR($B2491="",$Z2491=""),"",IF(N($M2491)&lt;$Z2491,"Delta","No Delta"))</f>
        <v/>
      </c>
      <c r="AB2491">
        <f>IF(OR($B2491="",$Z2491=""),"",MAX(0,$Z2491-N($M2491)))</f>
        <v/>
      </c>
      <c r="AC2491" s="46">
        <f>IF($B2491="","",IFERROR(INDEX('CCA Util %'!$H:$H,MATCH($B2491,'CCA Util %'!$E:$E,0)),""))</f>
        <v/>
      </c>
      <c r="AD2491">
        <f>IF($B2491="","",IFERROR(INDEX('CCA Util %'!$G:$G,MATCH($B2491,'CCA Util %'!$E:$E,0)),""))</f>
        <v/>
      </c>
      <c r="AE2491">
        <f>IF(OR($B2491="",$U2491=""),"",$U2491&amp;" &amp; "&amp;IF(OR($AD2491="",$AD2491=0),"Util NA",$AD2491&amp;" Util"))</f>
        <v/>
      </c>
    </row>
    <row r="2492" ht="15.75" customHeight="1" s="42">
      <c r="A2492" s="41" t="n"/>
      <c r="G2492" s="38" t="n"/>
      <c r="H2492" s="38" t="n"/>
      <c r="I2492" s="38" t="n"/>
      <c r="J2492" s="38" t="n"/>
      <c r="K2492" s="38" t="n"/>
      <c r="L2492" s="38" t="n"/>
      <c r="N2492" s="36">
        <f>IF($B2492="","",IF($C2492="SUPERSTORE","Superstore","DH"))</f>
        <v/>
      </c>
      <c r="O2492" s="36">
        <f>IF($B2492="","",IFERROR(VLOOKUP($B2492,Mapping!$A:$C,2,0),"Not Mapped"))</f>
        <v/>
      </c>
      <c r="P2492" s="36">
        <f>IF($B2492="","",IFERROR(VLOOKUP($B2492,Mapping!$A:$C,3,0),"Not Mapped"))</f>
        <v/>
      </c>
      <c r="Q2492" s="36">
        <f>IF($B2492="","",IFERROR(VLOOKUP($O2492,Leaders!$A:$B,2,0),"Not Mapped"))</f>
        <v/>
      </c>
      <c r="R2492" s="36">
        <f>IF($B2492="","",IF(COUNTIF(Exclusions!$A:$A,$B2492)&gt;0,"Yes","No"))</f>
        <v/>
      </c>
      <c r="S2492" s="38">
        <f>IF($B2492="","",MIN(1,DAY($A2492)/IF($N2492="Superstore",Settings!$B$5,Settings!$B$4)))</f>
        <v/>
      </c>
      <c r="T2492" s="38">
        <f>IF(OR($B2492="",$G2492="",$S2492=0),"",$G2492/$S2492)</f>
        <v/>
      </c>
      <c r="U2492" s="36">
        <f>IF($T2492="","",IF($T2492&lt;Settings!$B$8,"Critical",IF($T2492&lt;Settings!$B$9,"Semi Critical","Non Critical")))</f>
        <v/>
      </c>
      <c r="V2492" s="28" t="n"/>
      <c r="Z2492">
        <f>IF($B2492="","",IFERROR(VLOOKUP($B2492,'Plan HC for CCA'!$A:$B,2,0),""))</f>
        <v/>
      </c>
      <c r="AA2492">
        <f>IF(OR($B2492="",$Z2492=""),"",IF(N($M2492)&lt;$Z2492,"Delta","No Delta"))</f>
        <v/>
      </c>
      <c r="AB2492">
        <f>IF(OR($B2492="",$Z2492=""),"",MAX(0,$Z2492-N($M2492)))</f>
        <v/>
      </c>
      <c r="AC2492" s="46">
        <f>IF($B2492="","",IFERROR(INDEX('CCA Util %'!$H:$H,MATCH($B2492,'CCA Util %'!$E:$E,0)),""))</f>
        <v/>
      </c>
      <c r="AD2492">
        <f>IF($B2492="","",IFERROR(INDEX('CCA Util %'!$G:$G,MATCH($B2492,'CCA Util %'!$E:$E,0)),""))</f>
        <v/>
      </c>
      <c r="AE2492">
        <f>IF(OR($B2492="",$U2492=""),"",$U2492&amp;" &amp; "&amp;IF(OR($AD2492="",$AD2492=0),"Util NA",$AD2492&amp;" Util"))</f>
        <v/>
      </c>
    </row>
    <row r="2493" ht="15.75" customHeight="1" s="42">
      <c r="A2493" s="41" t="n"/>
      <c r="G2493" s="38" t="n"/>
      <c r="H2493" s="38" t="n"/>
      <c r="I2493" s="38" t="n"/>
      <c r="J2493" s="38" t="n"/>
      <c r="K2493" s="38" t="n"/>
      <c r="L2493" s="38" t="n"/>
      <c r="N2493" s="36">
        <f>IF($B2493="","",IF($C2493="SUPERSTORE","Superstore","DH"))</f>
        <v/>
      </c>
      <c r="O2493" s="36">
        <f>IF($B2493="","",IFERROR(VLOOKUP($B2493,Mapping!$A:$C,2,0),"Not Mapped"))</f>
        <v/>
      </c>
      <c r="P2493" s="36">
        <f>IF($B2493="","",IFERROR(VLOOKUP($B2493,Mapping!$A:$C,3,0),"Not Mapped"))</f>
        <v/>
      </c>
      <c r="Q2493" s="36">
        <f>IF($B2493="","",IFERROR(VLOOKUP($O2493,Leaders!$A:$B,2,0),"Not Mapped"))</f>
        <v/>
      </c>
      <c r="R2493" s="36">
        <f>IF($B2493="","",IF(COUNTIF(Exclusions!$A:$A,$B2493)&gt;0,"Yes","No"))</f>
        <v/>
      </c>
      <c r="S2493" s="38">
        <f>IF($B2493="","",MIN(1,DAY($A2493)/IF($N2493="Superstore",Settings!$B$5,Settings!$B$4)))</f>
        <v/>
      </c>
      <c r="T2493" s="38">
        <f>IF(OR($B2493="",$G2493="",$S2493=0),"",$G2493/$S2493)</f>
        <v/>
      </c>
      <c r="U2493" s="36">
        <f>IF($T2493="","",IF($T2493&lt;Settings!$B$8,"Critical",IF($T2493&lt;Settings!$B$9,"Semi Critical","Non Critical")))</f>
        <v/>
      </c>
      <c r="V2493" s="28" t="n"/>
      <c r="Z2493">
        <f>IF($B2493="","",IFERROR(VLOOKUP($B2493,'Plan HC for CCA'!$A:$B,2,0),""))</f>
        <v/>
      </c>
      <c r="AA2493">
        <f>IF(OR($B2493="",$Z2493=""),"",IF(N($M2493)&lt;$Z2493,"Delta","No Delta"))</f>
        <v/>
      </c>
      <c r="AB2493">
        <f>IF(OR($B2493="",$Z2493=""),"",MAX(0,$Z2493-N($M2493)))</f>
        <v/>
      </c>
      <c r="AC2493" s="46">
        <f>IF($B2493="","",IFERROR(INDEX('CCA Util %'!$H:$H,MATCH($B2493,'CCA Util %'!$E:$E,0)),""))</f>
        <v/>
      </c>
      <c r="AD2493">
        <f>IF($B2493="","",IFERROR(INDEX('CCA Util %'!$G:$G,MATCH($B2493,'CCA Util %'!$E:$E,0)),""))</f>
        <v/>
      </c>
      <c r="AE2493">
        <f>IF(OR($B2493="",$U2493=""),"",$U2493&amp;" &amp; "&amp;IF(OR($AD2493="",$AD2493=0),"Util NA",$AD2493&amp;" Util"))</f>
        <v/>
      </c>
    </row>
    <row r="2494" ht="15.75" customHeight="1" s="42">
      <c r="A2494" s="41" t="n"/>
      <c r="G2494" s="38" t="n"/>
      <c r="H2494" s="38" t="n"/>
      <c r="I2494" s="38" t="n"/>
      <c r="J2494" s="38" t="n"/>
      <c r="K2494" s="38" t="n"/>
      <c r="L2494" s="38" t="n"/>
      <c r="N2494" s="36">
        <f>IF($B2494="","",IF($C2494="SUPERSTORE","Superstore","DH"))</f>
        <v/>
      </c>
      <c r="O2494" s="36">
        <f>IF($B2494="","",IFERROR(VLOOKUP($B2494,Mapping!$A:$C,2,0),"Not Mapped"))</f>
        <v/>
      </c>
      <c r="P2494" s="36">
        <f>IF($B2494="","",IFERROR(VLOOKUP($B2494,Mapping!$A:$C,3,0),"Not Mapped"))</f>
        <v/>
      </c>
      <c r="Q2494" s="36">
        <f>IF($B2494="","",IFERROR(VLOOKUP($O2494,Leaders!$A:$B,2,0),"Not Mapped"))</f>
        <v/>
      </c>
      <c r="R2494" s="36">
        <f>IF($B2494="","",IF(COUNTIF(Exclusions!$A:$A,$B2494)&gt;0,"Yes","No"))</f>
        <v/>
      </c>
      <c r="S2494" s="38">
        <f>IF($B2494="","",MIN(1,DAY($A2494)/IF($N2494="Superstore",Settings!$B$5,Settings!$B$4)))</f>
        <v/>
      </c>
      <c r="T2494" s="38">
        <f>IF(OR($B2494="",$G2494="",$S2494=0),"",$G2494/$S2494)</f>
        <v/>
      </c>
      <c r="U2494" s="36">
        <f>IF($T2494="","",IF($T2494&lt;Settings!$B$8,"Critical",IF($T2494&lt;Settings!$B$9,"Semi Critical","Non Critical")))</f>
        <v/>
      </c>
      <c r="V2494" s="28" t="n"/>
      <c r="Z2494">
        <f>IF($B2494="","",IFERROR(VLOOKUP($B2494,'Plan HC for CCA'!$A:$B,2,0),""))</f>
        <v/>
      </c>
      <c r="AA2494">
        <f>IF(OR($B2494="",$Z2494=""),"",IF(N($M2494)&lt;$Z2494,"Delta","No Delta"))</f>
        <v/>
      </c>
      <c r="AB2494">
        <f>IF(OR($B2494="",$Z2494=""),"",MAX(0,$Z2494-N($M2494)))</f>
        <v/>
      </c>
      <c r="AC2494" s="46">
        <f>IF($B2494="","",IFERROR(INDEX('CCA Util %'!$H:$H,MATCH($B2494,'CCA Util %'!$E:$E,0)),""))</f>
        <v/>
      </c>
      <c r="AD2494">
        <f>IF($B2494="","",IFERROR(INDEX('CCA Util %'!$G:$G,MATCH($B2494,'CCA Util %'!$E:$E,0)),""))</f>
        <v/>
      </c>
      <c r="AE2494">
        <f>IF(OR($B2494="",$U2494=""),"",$U2494&amp;" &amp; "&amp;IF(OR($AD2494="",$AD2494=0),"Util NA",$AD2494&amp;" Util"))</f>
        <v/>
      </c>
    </row>
    <row r="2495" ht="15.75" customHeight="1" s="42">
      <c r="A2495" s="41" t="n"/>
      <c r="G2495" s="38" t="n"/>
      <c r="H2495" s="38" t="n"/>
      <c r="I2495" s="38" t="n"/>
      <c r="J2495" s="38" t="n"/>
      <c r="K2495" s="38" t="n"/>
      <c r="L2495" s="38" t="n"/>
      <c r="N2495" s="36">
        <f>IF($B2495="","",IF($C2495="SUPERSTORE","Superstore","DH"))</f>
        <v/>
      </c>
      <c r="O2495" s="36">
        <f>IF($B2495="","",IFERROR(VLOOKUP($B2495,Mapping!$A:$C,2,0),"Not Mapped"))</f>
        <v/>
      </c>
      <c r="P2495" s="36">
        <f>IF($B2495="","",IFERROR(VLOOKUP($B2495,Mapping!$A:$C,3,0),"Not Mapped"))</f>
        <v/>
      </c>
      <c r="Q2495" s="36">
        <f>IF($B2495="","",IFERROR(VLOOKUP($O2495,Leaders!$A:$B,2,0),"Not Mapped"))</f>
        <v/>
      </c>
      <c r="R2495" s="36">
        <f>IF($B2495="","",IF(COUNTIF(Exclusions!$A:$A,$B2495)&gt;0,"Yes","No"))</f>
        <v/>
      </c>
      <c r="S2495" s="38">
        <f>IF($B2495="","",MIN(1,DAY($A2495)/IF($N2495="Superstore",Settings!$B$5,Settings!$B$4)))</f>
        <v/>
      </c>
      <c r="T2495" s="38">
        <f>IF(OR($B2495="",$G2495="",$S2495=0),"",$G2495/$S2495)</f>
        <v/>
      </c>
      <c r="U2495" s="36">
        <f>IF($T2495="","",IF($T2495&lt;Settings!$B$8,"Critical",IF($T2495&lt;Settings!$B$9,"Semi Critical","Non Critical")))</f>
        <v/>
      </c>
      <c r="V2495" s="28" t="n"/>
      <c r="Z2495">
        <f>IF($B2495="","",IFERROR(VLOOKUP($B2495,'Plan HC for CCA'!$A:$B,2,0),""))</f>
        <v/>
      </c>
      <c r="AA2495">
        <f>IF(OR($B2495="",$Z2495=""),"",IF(N($M2495)&lt;$Z2495,"Delta","No Delta"))</f>
        <v/>
      </c>
      <c r="AB2495">
        <f>IF(OR($B2495="",$Z2495=""),"",MAX(0,$Z2495-N($M2495)))</f>
        <v/>
      </c>
      <c r="AC2495" s="46">
        <f>IF($B2495="","",IFERROR(INDEX('CCA Util %'!$H:$H,MATCH($B2495,'CCA Util %'!$E:$E,0)),""))</f>
        <v/>
      </c>
      <c r="AD2495">
        <f>IF($B2495="","",IFERROR(INDEX('CCA Util %'!$G:$G,MATCH($B2495,'CCA Util %'!$E:$E,0)),""))</f>
        <v/>
      </c>
      <c r="AE2495">
        <f>IF(OR($B2495="",$U2495=""),"",$U2495&amp;" &amp; "&amp;IF(OR($AD2495="",$AD2495=0),"Util NA",$AD2495&amp;" Util"))</f>
        <v/>
      </c>
    </row>
    <row r="2496" ht="15.75" customHeight="1" s="42">
      <c r="A2496" s="41" t="n"/>
      <c r="G2496" s="38" t="n"/>
      <c r="H2496" s="38" t="n"/>
      <c r="I2496" s="38" t="n"/>
      <c r="J2496" s="38" t="n"/>
      <c r="K2496" s="38" t="n"/>
      <c r="L2496" s="38" t="n"/>
      <c r="N2496" s="36">
        <f>IF($B2496="","",IF($C2496="SUPERSTORE","Superstore","DH"))</f>
        <v/>
      </c>
      <c r="O2496" s="36">
        <f>IF($B2496="","",IFERROR(VLOOKUP($B2496,Mapping!$A:$C,2,0),"Not Mapped"))</f>
        <v/>
      </c>
      <c r="P2496" s="36">
        <f>IF($B2496="","",IFERROR(VLOOKUP($B2496,Mapping!$A:$C,3,0),"Not Mapped"))</f>
        <v/>
      </c>
      <c r="Q2496" s="36">
        <f>IF($B2496="","",IFERROR(VLOOKUP($O2496,Leaders!$A:$B,2,0),"Not Mapped"))</f>
        <v/>
      </c>
      <c r="R2496" s="36">
        <f>IF($B2496="","",IF(COUNTIF(Exclusions!$A:$A,$B2496)&gt;0,"Yes","No"))</f>
        <v/>
      </c>
      <c r="S2496" s="38">
        <f>IF($B2496="","",MIN(1,DAY($A2496)/IF($N2496="Superstore",Settings!$B$5,Settings!$B$4)))</f>
        <v/>
      </c>
      <c r="T2496" s="38">
        <f>IF(OR($B2496="",$G2496="",$S2496=0),"",$G2496/$S2496)</f>
        <v/>
      </c>
      <c r="U2496" s="36">
        <f>IF($T2496="","",IF($T2496&lt;Settings!$B$8,"Critical",IF($T2496&lt;Settings!$B$9,"Semi Critical","Non Critical")))</f>
        <v/>
      </c>
      <c r="V2496" s="28" t="n"/>
      <c r="Z2496">
        <f>IF($B2496="","",IFERROR(VLOOKUP($B2496,'Plan HC for CCA'!$A:$B,2,0),""))</f>
        <v/>
      </c>
      <c r="AA2496">
        <f>IF(OR($B2496="",$Z2496=""),"",IF(N($M2496)&lt;$Z2496,"Delta","No Delta"))</f>
        <v/>
      </c>
      <c r="AB2496">
        <f>IF(OR($B2496="",$Z2496=""),"",MAX(0,$Z2496-N($M2496)))</f>
        <v/>
      </c>
      <c r="AC2496" s="46">
        <f>IF($B2496="","",IFERROR(INDEX('CCA Util %'!$H:$H,MATCH($B2496,'CCA Util %'!$E:$E,0)),""))</f>
        <v/>
      </c>
      <c r="AD2496">
        <f>IF($B2496="","",IFERROR(INDEX('CCA Util %'!$G:$G,MATCH($B2496,'CCA Util %'!$E:$E,0)),""))</f>
        <v/>
      </c>
      <c r="AE2496">
        <f>IF(OR($B2496="",$U2496=""),"",$U2496&amp;" &amp; "&amp;IF(OR($AD2496="",$AD2496=0),"Util NA",$AD2496&amp;" Util"))</f>
        <v/>
      </c>
    </row>
    <row r="2497" ht="15.75" customHeight="1" s="42">
      <c r="A2497" s="41" t="n"/>
      <c r="G2497" s="38" t="n"/>
      <c r="H2497" s="38" t="n"/>
      <c r="I2497" s="38" t="n"/>
      <c r="J2497" s="38" t="n"/>
      <c r="K2497" s="38" t="n"/>
      <c r="L2497" s="38" t="n"/>
      <c r="N2497" s="36">
        <f>IF($B2497="","",IF($C2497="SUPERSTORE","Superstore","DH"))</f>
        <v/>
      </c>
      <c r="O2497" s="36">
        <f>IF($B2497="","",IFERROR(VLOOKUP($B2497,Mapping!$A:$C,2,0),"Not Mapped"))</f>
        <v/>
      </c>
      <c r="P2497" s="36">
        <f>IF($B2497="","",IFERROR(VLOOKUP($B2497,Mapping!$A:$C,3,0),"Not Mapped"))</f>
        <v/>
      </c>
      <c r="Q2497" s="36">
        <f>IF($B2497="","",IFERROR(VLOOKUP($O2497,Leaders!$A:$B,2,0),"Not Mapped"))</f>
        <v/>
      </c>
      <c r="R2497" s="36">
        <f>IF($B2497="","",IF(COUNTIF(Exclusions!$A:$A,$B2497)&gt;0,"Yes","No"))</f>
        <v/>
      </c>
      <c r="S2497" s="38">
        <f>IF($B2497="","",MIN(1,DAY($A2497)/IF($N2497="Superstore",Settings!$B$5,Settings!$B$4)))</f>
        <v/>
      </c>
      <c r="T2497" s="38">
        <f>IF(OR($B2497="",$G2497="",$S2497=0),"",$G2497/$S2497)</f>
        <v/>
      </c>
      <c r="U2497" s="36">
        <f>IF($T2497="","",IF($T2497&lt;Settings!$B$8,"Critical",IF($T2497&lt;Settings!$B$9,"Semi Critical","Non Critical")))</f>
        <v/>
      </c>
      <c r="V2497" s="28" t="n"/>
      <c r="Z2497">
        <f>IF($B2497="","",IFERROR(VLOOKUP($B2497,'Plan HC for CCA'!$A:$B,2,0),""))</f>
        <v/>
      </c>
      <c r="AA2497">
        <f>IF(OR($B2497="",$Z2497=""),"",IF(N($M2497)&lt;$Z2497,"Delta","No Delta"))</f>
        <v/>
      </c>
      <c r="AB2497">
        <f>IF(OR($B2497="",$Z2497=""),"",MAX(0,$Z2497-N($M2497)))</f>
        <v/>
      </c>
      <c r="AC2497" s="46">
        <f>IF($B2497="","",IFERROR(INDEX('CCA Util %'!$H:$H,MATCH($B2497,'CCA Util %'!$E:$E,0)),""))</f>
        <v/>
      </c>
      <c r="AD2497">
        <f>IF($B2497="","",IFERROR(INDEX('CCA Util %'!$G:$G,MATCH($B2497,'CCA Util %'!$E:$E,0)),""))</f>
        <v/>
      </c>
      <c r="AE2497">
        <f>IF(OR($B2497="",$U2497=""),"",$U2497&amp;" &amp; "&amp;IF(OR($AD2497="",$AD2497=0),"Util NA",$AD2497&amp;" Util"))</f>
        <v/>
      </c>
    </row>
    <row r="2498" ht="15.75" customHeight="1" s="42">
      <c r="A2498" s="41" t="n"/>
      <c r="G2498" s="38" t="n"/>
      <c r="H2498" s="38" t="n"/>
      <c r="I2498" s="38" t="n"/>
      <c r="J2498" s="38" t="n"/>
      <c r="K2498" s="38" t="n"/>
      <c r="L2498" s="38" t="n"/>
      <c r="N2498" s="36">
        <f>IF($B2498="","",IF($C2498="SUPERSTORE","Superstore","DH"))</f>
        <v/>
      </c>
      <c r="O2498" s="36">
        <f>IF($B2498="","",IFERROR(VLOOKUP($B2498,Mapping!$A:$C,2,0),"Not Mapped"))</f>
        <v/>
      </c>
      <c r="P2498" s="36">
        <f>IF($B2498="","",IFERROR(VLOOKUP($B2498,Mapping!$A:$C,3,0),"Not Mapped"))</f>
        <v/>
      </c>
      <c r="Q2498" s="36">
        <f>IF($B2498="","",IFERROR(VLOOKUP($O2498,Leaders!$A:$B,2,0),"Not Mapped"))</f>
        <v/>
      </c>
      <c r="R2498" s="36">
        <f>IF($B2498="","",IF(COUNTIF(Exclusions!$A:$A,$B2498)&gt;0,"Yes","No"))</f>
        <v/>
      </c>
      <c r="S2498" s="38">
        <f>IF($B2498="","",MIN(1,DAY($A2498)/IF($N2498="Superstore",Settings!$B$5,Settings!$B$4)))</f>
        <v/>
      </c>
      <c r="T2498" s="38">
        <f>IF(OR($B2498="",$G2498="",$S2498=0),"",$G2498/$S2498)</f>
        <v/>
      </c>
      <c r="U2498" s="36">
        <f>IF($T2498="","",IF($T2498&lt;Settings!$B$8,"Critical",IF($T2498&lt;Settings!$B$9,"Semi Critical","Non Critical")))</f>
        <v/>
      </c>
      <c r="V2498" s="28" t="n"/>
      <c r="Z2498">
        <f>IF($B2498="","",IFERROR(VLOOKUP($B2498,'Plan HC for CCA'!$A:$B,2,0),""))</f>
        <v/>
      </c>
      <c r="AA2498">
        <f>IF(OR($B2498="",$Z2498=""),"",IF(N($M2498)&lt;$Z2498,"Delta","No Delta"))</f>
        <v/>
      </c>
      <c r="AB2498">
        <f>IF(OR($B2498="",$Z2498=""),"",MAX(0,$Z2498-N($M2498)))</f>
        <v/>
      </c>
      <c r="AC2498" s="46">
        <f>IF($B2498="","",IFERROR(INDEX('CCA Util %'!$H:$H,MATCH($B2498,'CCA Util %'!$E:$E,0)),""))</f>
        <v/>
      </c>
      <c r="AD2498">
        <f>IF($B2498="","",IFERROR(INDEX('CCA Util %'!$G:$G,MATCH($B2498,'CCA Util %'!$E:$E,0)),""))</f>
        <v/>
      </c>
      <c r="AE2498">
        <f>IF(OR($B2498="",$U2498=""),"",$U2498&amp;" &amp; "&amp;IF(OR($AD2498="",$AD2498=0),"Util NA",$AD2498&amp;" Util"))</f>
        <v/>
      </c>
    </row>
    <row r="2499" ht="15.75" customHeight="1" s="42">
      <c r="A2499" s="41" t="n"/>
      <c r="G2499" s="38" t="n"/>
      <c r="H2499" s="38" t="n"/>
      <c r="I2499" s="38" t="n"/>
      <c r="J2499" s="38" t="n"/>
      <c r="K2499" s="38" t="n"/>
      <c r="L2499" s="38" t="n"/>
      <c r="N2499" s="36">
        <f>IF($B2499="","",IF($C2499="SUPERSTORE","Superstore","DH"))</f>
        <v/>
      </c>
      <c r="O2499" s="36">
        <f>IF($B2499="","",IFERROR(VLOOKUP($B2499,Mapping!$A:$C,2,0),"Not Mapped"))</f>
        <v/>
      </c>
      <c r="P2499" s="36">
        <f>IF($B2499="","",IFERROR(VLOOKUP($B2499,Mapping!$A:$C,3,0),"Not Mapped"))</f>
        <v/>
      </c>
      <c r="Q2499" s="36">
        <f>IF($B2499="","",IFERROR(VLOOKUP($O2499,Leaders!$A:$B,2,0),"Not Mapped"))</f>
        <v/>
      </c>
      <c r="R2499" s="36">
        <f>IF($B2499="","",IF(COUNTIF(Exclusions!$A:$A,$B2499)&gt;0,"Yes","No"))</f>
        <v/>
      </c>
      <c r="S2499" s="38">
        <f>IF($B2499="","",MIN(1,DAY($A2499)/IF($N2499="Superstore",Settings!$B$5,Settings!$B$4)))</f>
        <v/>
      </c>
      <c r="T2499" s="38">
        <f>IF(OR($B2499="",$G2499="",$S2499=0),"",$G2499/$S2499)</f>
        <v/>
      </c>
      <c r="U2499" s="36">
        <f>IF($T2499="","",IF($T2499&lt;Settings!$B$8,"Critical",IF($T2499&lt;Settings!$B$9,"Semi Critical","Non Critical")))</f>
        <v/>
      </c>
      <c r="V2499" s="28" t="n"/>
      <c r="Z2499">
        <f>IF($B2499="","",IFERROR(VLOOKUP($B2499,'Plan HC for CCA'!$A:$B,2,0),""))</f>
        <v/>
      </c>
      <c r="AA2499">
        <f>IF(OR($B2499="",$Z2499=""),"",IF(N($M2499)&lt;$Z2499,"Delta","No Delta"))</f>
        <v/>
      </c>
      <c r="AB2499">
        <f>IF(OR($B2499="",$Z2499=""),"",MAX(0,$Z2499-N($M2499)))</f>
        <v/>
      </c>
      <c r="AC2499" s="46">
        <f>IF($B2499="","",IFERROR(INDEX('CCA Util %'!$H:$H,MATCH($B2499,'CCA Util %'!$E:$E,0)),""))</f>
        <v/>
      </c>
      <c r="AD2499">
        <f>IF($B2499="","",IFERROR(INDEX('CCA Util %'!$G:$G,MATCH($B2499,'CCA Util %'!$E:$E,0)),""))</f>
        <v/>
      </c>
      <c r="AE2499">
        <f>IF(OR($B2499="",$U2499=""),"",$U2499&amp;" &amp; "&amp;IF(OR($AD2499="",$AD2499=0),"Util NA",$AD2499&amp;" Util"))</f>
        <v/>
      </c>
    </row>
    <row r="2500" ht="15.75" customHeight="1" s="42">
      <c r="A2500" s="41" t="n"/>
      <c r="G2500" s="38" t="n"/>
      <c r="H2500" s="38" t="n"/>
      <c r="I2500" s="38" t="n"/>
      <c r="J2500" s="38" t="n"/>
      <c r="K2500" s="38" t="n"/>
      <c r="L2500" s="38" t="n"/>
      <c r="N2500" s="36">
        <f>IF($B2500="","",IF($C2500="SUPERSTORE","Superstore","DH"))</f>
        <v/>
      </c>
      <c r="O2500" s="36">
        <f>IF($B2500="","",IFERROR(VLOOKUP($B2500,Mapping!$A:$C,2,0),"Not Mapped"))</f>
        <v/>
      </c>
      <c r="P2500" s="36">
        <f>IF($B2500="","",IFERROR(VLOOKUP($B2500,Mapping!$A:$C,3,0),"Not Mapped"))</f>
        <v/>
      </c>
      <c r="Q2500" s="36">
        <f>IF($B2500="","",IFERROR(VLOOKUP($O2500,Leaders!$A:$B,2,0),"Not Mapped"))</f>
        <v/>
      </c>
      <c r="R2500" s="36">
        <f>IF($B2500="","",IF(COUNTIF(Exclusions!$A:$A,$B2500)&gt;0,"Yes","No"))</f>
        <v/>
      </c>
      <c r="S2500" s="38">
        <f>IF($B2500="","",MIN(1,DAY($A2500)/IF($N2500="Superstore",Settings!$B$5,Settings!$B$4)))</f>
        <v/>
      </c>
      <c r="T2500" s="38">
        <f>IF(OR($B2500="",$G2500="",$S2500=0),"",$G2500/$S2500)</f>
        <v/>
      </c>
      <c r="U2500" s="36">
        <f>IF($T2500="","",IF($T2500&lt;Settings!$B$8,"Critical",IF($T2500&lt;Settings!$B$9,"Semi Critical","Non Critical")))</f>
        <v/>
      </c>
      <c r="V2500" s="28" t="n"/>
      <c r="Z2500">
        <f>IF($B2500="","",IFERROR(VLOOKUP($B2500,'Plan HC for CCA'!$A:$B,2,0),""))</f>
        <v/>
      </c>
      <c r="AA2500">
        <f>IF(OR($B2500="",$Z2500=""),"",IF(N($M2500)&lt;$Z2500,"Delta","No Delta"))</f>
        <v/>
      </c>
      <c r="AB2500">
        <f>IF(OR($B2500="",$Z2500=""),"",MAX(0,$Z2500-N($M2500)))</f>
        <v/>
      </c>
      <c r="AC2500" s="46">
        <f>IF($B2500="","",IFERROR(INDEX('CCA Util %'!$H:$H,MATCH($B2500,'CCA Util %'!$E:$E,0)),""))</f>
        <v/>
      </c>
      <c r="AD2500">
        <f>IF($B2500="","",IFERROR(INDEX('CCA Util %'!$G:$G,MATCH($B2500,'CCA Util %'!$E:$E,0)),""))</f>
        <v/>
      </c>
      <c r="AE2500">
        <f>IF(OR($B2500="",$U2500=""),"",$U2500&amp;" &amp; "&amp;IF(OR($AD2500="",$AD2500=0),"Util NA",$AD2500&amp;" Util"))</f>
        <v/>
      </c>
    </row>
    <row r="2501" ht="15.75" customHeight="1" s="42">
      <c r="A2501" s="41" t="n"/>
      <c r="G2501" s="38" t="n"/>
      <c r="H2501" s="38" t="n"/>
      <c r="I2501" s="38" t="n"/>
      <c r="J2501" s="38" t="n"/>
      <c r="K2501" s="38" t="n"/>
      <c r="L2501" s="38" t="n"/>
      <c r="N2501" s="36">
        <f>IF($B2501="","",IF($C2501="SUPERSTORE","Superstore","DH"))</f>
        <v/>
      </c>
      <c r="O2501" s="36">
        <f>IF($B2501="","",IFERROR(VLOOKUP($B2501,Mapping!$A:$C,2,0),"Not Mapped"))</f>
        <v/>
      </c>
      <c r="P2501" s="36">
        <f>IF($B2501="","",IFERROR(VLOOKUP($B2501,Mapping!$A:$C,3,0),"Not Mapped"))</f>
        <v/>
      </c>
      <c r="Q2501" s="36">
        <f>IF($B2501="","",IFERROR(VLOOKUP($O2501,Leaders!$A:$B,2,0),"Not Mapped"))</f>
        <v/>
      </c>
      <c r="R2501" s="36">
        <f>IF($B2501="","",IF(COUNTIF(Exclusions!$A:$A,$B2501)&gt;0,"Yes","No"))</f>
        <v/>
      </c>
      <c r="S2501" s="38">
        <f>IF($B2501="","",MIN(1,DAY($A2501)/IF($N2501="Superstore",Settings!$B$5,Settings!$B$4)))</f>
        <v/>
      </c>
      <c r="T2501" s="38">
        <f>IF(OR($B2501="",$G2501="",$S2501=0),"",$G2501/$S2501)</f>
        <v/>
      </c>
      <c r="U2501" s="36">
        <f>IF($T2501="","",IF($T2501&lt;Settings!$B$8,"Critical",IF($T2501&lt;Settings!$B$9,"Semi Critical","Non Critical")))</f>
        <v/>
      </c>
      <c r="V2501" s="28" t="n"/>
      <c r="Z2501">
        <f>IF($B2501="","",IFERROR(VLOOKUP($B2501,'Plan HC for CCA'!$A:$B,2,0),""))</f>
        <v/>
      </c>
      <c r="AA2501">
        <f>IF(OR($B2501="",$Z2501=""),"",IF(N($M2501)&lt;$Z2501,"Delta","No Delta"))</f>
        <v/>
      </c>
      <c r="AB2501">
        <f>IF(OR($B2501="",$Z2501=""),"",MAX(0,$Z2501-N($M2501)))</f>
        <v/>
      </c>
      <c r="AC2501" s="46">
        <f>IF($B2501="","",IFERROR(INDEX('CCA Util %'!$H:$H,MATCH($B2501,'CCA Util %'!$E:$E,0)),""))</f>
        <v/>
      </c>
      <c r="AD2501">
        <f>IF($B2501="","",IFERROR(INDEX('CCA Util %'!$G:$G,MATCH($B2501,'CCA Util %'!$E:$E,0)),""))</f>
        <v/>
      </c>
      <c r="AE2501">
        <f>IF(OR($B2501="",$U2501=""),"",$U2501&amp;" &amp; "&amp;IF(OR($AD2501="",$AD2501=0),"Util NA",$AD2501&amp;" Util"))</f>
        <v/>
      </c>
    </row>
    <row r="2502" ht="15.75" customHeight="1" s="42">
      <c r="A2502" s="41" t="n"/>
      <c r="G2502" s="38" t="n"/>
      <c r="H2502" s="38" t="n"/>
      <c r="I2502" s="38" t="n"/>
      <c r="J2502" s="38" t="n"/>
      <c r="K2502" s="38" t="n"/>
      <c r="L2502" s="38" t="n"/>
      <c r="N2502" s="36">
        <f>IF($B2502="","",IF($C2502="SUPERSTORE","Superstore","DH"))</f>
        <v/>
      </c>
      <c r="O2502" s="36">
        <f>IF($B2502="","",IFERROR(VLOOKUP($B2502,Mapping!$A:$C,2,0),"Not Mapped"))</f>
        <v/>
      </c>
      <c r="P2502" s="36">
        <f>IF($B2502="","",IFERROR(VLOOKUP($B2502,Mapping!$A:$C,3,0),"Not Mapped"))</f>
        <v/>
      </c>
      <c r="Q2502" s="36">
        <f>IF($B2502="","",IFERROR(VLOOKUP($O2502,Leaders!$A:$B,2,0),"Not Mapped"))</f>
        <v/>
      </c>
      <c r="R2502" s="36">
        <f>IF($B2502="","",IF(COUNTIF(Exclusions!$A:$A,$B2502)&gt;0,"Yes","No"))</f>
        <v/>
      </c>
      <c r="S2502" s="38">
        <f>IF($B2502="","",MIN(1,DAY($A2502)/IF($N2502="Superstore",Settings!$B$5,Settings!$B$4)))</f>
        <v/>
      </c>
      <c r="T2502" s="38">
        <f>IF(OR($B2502="",$G2502="",$S2502=0),"",$G2502/$S2502)</f>
        <v/>
      </c>
      <c r="U2502" s="36">
        <f>IF($T2502="","",IF($T2502&lt;Settings!$B$8,"Critical",IF($T2502&lt;Settings!$B$9,"Semi Critical","Non Critical")))</f>
        <v/>
      </c>
      <c r="V2502" s="28" t="n"/>
      <c r="Z2502">
        <f>IF($B2502="","",IFERROR(VLOOKUP($B2502,'Plan HC for CCA'!$A:$B,2,0),""))</f>
        <v/>
      </c>
      <c r="AA2502">
        <f>IF(OR($B2502="",$Z2502=""),"",IF(N($M2502)&lt;$Z2502,"Delta","No Delta"))</f>
        <v/>
      </c>
      <c r="AB2502">
        <f>IF(OR($B2502="",$Z2502=""),"",MAX(0,$Z2502-N($M2502)))</f>
        <v/>
      </c>
      <c r="AC2502" s="46">
        <f>IF($B2502="","",IFERROR(INDEX('CCA Util %'!$H:$H,MATCH($B2502,'CCA Util %'!$E:$E,0)),""))</f>
        <v/>
      </c>
      <c r="AD2502">
        <f>IF($B2502="","",IFERROR(INDEX('CCA Util %'!$G:$G,MATCH($B2502,'CCA Util %'!$E:$E,0)),""))</f>
        <v/>
      </c>
      <c r="AE2502">
        <f>IF(OR($B2502="",$U2502=""),"",$U2502&amp;" &amp; "&amp;IF(OR($AD2502="",$AD2502=0),"Util NA",$AD2502&amp;" Util"))</f>
        <v/>
      </c>
    </row>
    <row r="2503" ht="15.75" customHeight="1" s="42">
      <c r="A2503" s="41" t="n"/>
      <c r="G2503" s="38" t="n"/>
      <c r="H2503" s="38" t="n"/>
      <c r="I2503" s="38" t="n"/>
      <c r="J2503" s="38" t="n"/>
      <c r="K2503" s="38" t="n"/>
      <c r="L2503" s="38" t="n"/>
      <c r="N2503" s="36">
        <f>IF($B2503="","",IF($C2503="SUPERSTORE","Superstore","DH"))</f>
        <v/>
      </c>
      <c r="O2503" s="36">
        <f>IF($B2503="","",IFERROR(VLOOKUP($B2503,Mapping!$A:$C,2,0),"Not Mapped"))</f>
        <v/>
      </c>
      <c r="P2503" s="36">
        <f>IF($B2503="","",IFERROR(VLOOKUP($B2503,Mapping!$A:$C,3,0),"Not Mapped"))</f>
        <v/>
      </c>
      <c r="Q2503" s="36">
        <f>IF($B2503="","",IFERROR(VLOOKUP($O2503,Leaders!$A:$B,2,0),"Not Mapped"))</f>
        <v/>
      </c>
      <c r="R2503" s="36">
        <f>IF($B2503="","",IF(COUNTIF(Exclusions!$A:$A,$B2503)&gt;0,"Yes","No"))</f>
        <v/>
      </c>
      <c r="S2503" s="38">
        <f>IF($B2503="","",MIN(1,DAY($A2503)/IF($N2503="Superstore",Settings!$B$5,Settings!$B$4)))</f>
        <v/>
      </c>
      <c r="T2503" s="38">
        <f>IF(OR($B2503="",$G2503="",$S2503=0),"",$G2503/$S2503)</f>
        <v/>
      </c>
      <c r="U2503" s="36">
        <f>IF($T2503="","",IF($T2503&lt;Settings!$B$8,"Critical",IF($T2503&lt;Settings!$B$9,"Semi Critical","Non Critical")))</f>
        <v/>
      </c>
      <c r="V2503" s="28" t="n"/>
      <c r="Z2503">
        <f>IF($B2503="","",IFERROR(VLOOKUP($B2503,'Plan HC for CCA'!$A:$B,2,0),""))</f>
        <v/>
      </c>
      <c r="AA2503">
        <f>IF(OR($B2503="",$Z2503=""),"",IF(N($M2503)&lt;$Z2503,"Delta","No Delta"))</f>
        <v/>
      </c>
      <c r="AB2503">
        <f>IF(OR($B2503="",$Z2503=""),"",MAX(0,$Z2503-N($M2503)))</f>
        <v/>
      </c>
      <c r="AC2503" s="46">
        <f>IF($B2503="","",IFERROR(INDEX('CCA Util %'!$H:$H,MATCH($B2503,'CCA Util %'!$E:$E,0)),""))</f>
        <v/>
      </c>
      <c r="AD2503">
        <f>IF($B2503="","",IFERROR(INDEX('CCA Util %'!$G:$G,MATCH($B2503,'CCA Util %'!$E:$E,0)),""))</f>
        <v/>
      </c>
      <c r="AE2503">
        <f>IF(OR($B2503="",$U2503=""),"",$U2503&amp;" &amp; "&amp;IF(OR($AD2503="",$AD2503=0),"Util NA",$AD2503&amp;" Util"))</f>
        <v/>
      </c>
    </row>
    <row r="2504" ht="15.75" customHeight="1" s="42">
      <c r="A2504" s="41" t="n"/>
      <c r="G2504" s="38" t="n"/>
      <c r="H2504" s="38" t="n"/>
      <c r="I2504" s="38" t="n"/>
      <c r="J2504" s="38" t="n"/>
      <c r="K2504" s="38" t="n"/>
      <c r="L2504" s="38" t="n"/>
      <c r="N2504" s="36">
        <f>IF($B2504="","",IF($C2504="SUPERSTORE","Superstore","DH"))</f>
        <v/>
      </c>
      <c r="O2504" s="36">
        <f>IF($B2504="","",IFERROR(VLOOKUP($B2504,Mapping!$A:$C,2,0),"Not Mapped"))</f>
        <v/>
      </c>
      <c r="P2504" s="36">
        <f>IF($B2504="","",IFERROR(VLOOKUP($B2504,Mapping!$A:$C,3,0),"Not Mapped"))</f>
        <v/>
      </c>
      <c r="Q2504" s="36">
        <f>IF($B2504="","",IFERROR(VLOOKUP($O2504,Leaders!$A:$B,2,0),"Not Mapped"))</f>
        <v/>
      </c>
      <c r="R2504" s="36">
        <f>IF($B2504="","",IF(COUNTIF(Exclusions!$A:$A,$B2504)&gt;0,"Yes","No"))</f>
        <v/>
      </c>
      <c r="S2504" s="38">
        <f>IF($B2504="","",MIN(1,DAY($A2504)/IF($N2504="Superstore",Settings!$B$5,Settings!$B$4)))</f>
        <v/>
      </c>
      <c r="T2504" s="38">
        <f>IF(OR($B2504="",$G2504="",$S2504=0),"",$G2504/$S2504)</f>
        <v/>
      </c>
      <c r="U2504" s="36">
        <f>IF($T2504="","",IF($T2504&lt;Settings!$B$8,"Critical",IF($T2504&lt;Settings!$B$9,"Semi Critical","Non Critical")))</f>
        <v/>
      </c>
      <c r="V2504" s="28" t="n"/>
      <c r="Z2504">
        <f>IF($B2504="","",IFERROR(VLOOKUP($B2504,'Plan HC for CCA'!$A:$B,2,0),""))</f>
        <v/>
      </c>
      <c r="AA2504">
        <f>IF(OR($B2504="",$Z2504=""),"",IF(N($M2504)&lt;$Z2504,"Delta","No Delta"))</f>
        <v/>
      </c>
      <c r="AB2504">
        <f>IF(OR($B2504="",$Z2504=""),"",MAX(0,$Z2504-N($M2504)))</f>
        <v/>
      </c>
      <c r="AC2504" s="46">
        <f>IF($B2504="","",IFERROR(INDEX('CCA Util %'!$H:$H,MATCH($B2504,'CCA Util %'!$E:$E,0)),""))</f>
        <v/>
      </c>
      <c r="AD2504">
        <f>IF($B2504="","",IFERROR(INDEX('CCA Util %'!$G:$G,MATCH($B2504,'CCA Util %'!$E:$E,0)),""))</f>
        <v/>
      </c>
      <c r="AE2504">
        <f>IF(OR($B2504="",$U2504=""),"",$U2504&amp;" &amp; "&amp;IF(OR($AD2504="",$AD2504=0),"Util NA",$AD2504&amp;" Util"))</f>
        <v/>
      </c>
    </row>
    <row r="2505" ht="15.75" customHeight="1" s="42">
      <c r="A2505" s="41" t="n"/>
      <c r="G2505" s="38" t="n"/>
      <c r="H2505" s="38" t="n"/>
      <c r="I2505" s="38" t="n"/>
      <c r="J2505" s="38" t="n"/>
      <c r="K2505" s="38" t="n"/>
      <c r="L2505" s="38" t="n"/>
      <c r="N2505" s="36">
        <f>IF($B2505="","",IF($C2505="SUPERSTORE","Superstore","DH"))</f>
        <v/>
      </c>
      <c r="O2505" s="36">
        <f>IF($B2505="","",IFERROR(VLOOKUP($B2505,Mapping!$A:$C,2,0),"Not Mapped"))</f>
        <v/>
      </c>
      <c r="P2505" s="36">
        <f>IF($B2505="","",IFERROR(VLOOKUP($B2505,Mapping!$A:$C,3,0),"Not Mapped"))</f>
        <v/>
      </c>
      <c r="Q2505" s="36">
        <f>IF($B2505="","",IFERROR(VLOOKUP($O2505,Leaders!$A:$B,2,0),"Not Mapped"))</f>
        <v/>
      </c>
      <c r="R2505" s="36">
        <f>IF($B2505="","",IF(COUNTIF(Exclusions!$A:$A,$B2505)&gt;0,"Yes","No"))</f>
        <v/>
      </c>
      <c r="S2505" s="38">
        <f>IF($B2505="","",MIN(1,DAY($A2505)/IF($N2505="Superstore",Settings!$B$5,Settings!$B$4)))</f>
        <v/>
      </c>
      <c r="T2505" s="38">
        <f>IF(OR($B2505="",$G2505="",$S2505=0),"",$G2505/$S2505)</f>
        <v/>
      </c>
      <c r="U2505" s="36">
        <f>IF($T2505="","",IF($T2505&lt;Settings!$B$8,"Critical",IF($T2505&lt;Settings!$B$9,"Semi Critical","Non Critical")))</f>
        <v/>
      </c>
      <c r="V2505" s="28" t="n"/>
      <c r="Z2505">
        <f>IF($B2505="","",IFERROR(VLOOKUP($B2505,'Plan HC for CCA'!$A:$B,2,0),""))</f>
        <v/>
      </c>
      <c r="AA2505">
        <f>IF(OR($B2505="",$Z2505=""),"",IF(N($M2505)&lt;$Z2505,"Delta","No Delta"))</f>
        <v/>
      </c>
      <c r="AB2505">
        <f>IF(OR($B2505="",$Z2505=""),"",MAX(0,$Z2505-N($M2505)))</f>
        <v/>
      </c>
      <c r="AC2505" s="46">
        <f>IF($B2505="","",IFERROR(INDEX('CCA Util %'!$H:$H,MATCH($B2505,'CCA Util %'!$E:$E,0)),""))</f>
        <v/>
      </c>
      <c r="AD2505">
        <f>IF($B2505="","",IFERROR(INDEX('CCA Util %'!$G:$G,MATCH($B2505,'CCA Util %'!$E:$E,0)),""))</f>
        <v/>
      </c>
      <c r="AE2505">
        <f>IF(OR($B2505="",$U2505=""),"",$U2505&amp;" &amp; "&amp;IF(OR($AD2505="",$AD2505=0),"Util NA",$AD2505&amp;" Util"))</f>
        <v/>
      </c>
    </row>
    <row r="2506" ht="15.75" customHeight="1" s="42">
      <c r="A2506" s="41" t="n"/>
      <c r="G2506" s="38" t="n"/>
      <c r="H2506" s="38" t="n"/>
      <c r="I2506" s="38" t="n"/>
      <c r="J2506" s="38" t="n"/>
      <c r="K2506" s="38" t="n"/>
      <c r="L2506" s="38" t="n"/>
      <c r="N2506" s="36">
        <f>IF($B2506="","",IF($C2506="SUPERSTORE","Superstore","DH"))</f>
        <v/>
      </c>
      <c r="O2506" s="36">
        <f>IF($B2506="","",IFERROR(VLOOKUP($B2506,Mapping!$A:$C,2,0),"Not Mapped"))</f>
        <v/>
      </c>
      <c r="P2506" s="36">
        <f>IF($B2506="","",IFERROR(VLOOKUP($B2506,Mapping!$A:$C,3,0),"Not Mapped"))</f>
        <v/>
      </c>
      <c r="Q2506" s="36">
        <f>IF($B2506="","",IFERROR(VLOOKUP($O2506,Leaders!$A:$B,2,0),"Not Mapped"))</f>
        <v/>
      </c>
      <c r="R2506" s="36">
        <f>IF($B2506="","",IF(COUNTIF(Exclusions!$A:$A,$B2506)&gt;0,"Yes","No"))</f>
        <v/>
      </c>
      <c r="S2506" s="38">
        <f>IF($B2506="","",MIN(1,DAY($A2506)/IF($N2506="Superstore",Settings!$B$5,Settings!$B$4)))</f>
        <v/>
      </c>
      <c r="T2506" s="38">
        <f>IF(OR($B2506="",$G2506="",$S2506=0),"",$G2506/$S2506)</f>
        <v/>
      </c>
      <c r="U2506" s="36">
        <f>IF($T2506="","",IF($T2506&lt;Settings!$B$8,"Critical",IF($T2506&lt;Settings!$B$9,"Semi Critical","Non Critical")))</f>
        <v/>
      </c>
      <c r="V2506" s="28" t="n"/>
      <c r="Z2506">
        <f>IF($B2506="","",IFERROR(VLOOKUP($B2506,'Plan HC for CCA'!$A:$B,2,0),""))</f>
        <v/>
      </c>
      <c r="AA2506">
        <f>IF(OR($B2506="",$Z2506=""),"",IF(N($M2506)&lt;$Z2506,"Delta","No Delta"))</f>
        <v/>
      </c>
      <c r="AB2506">
        <f>IF(OR($B2506="",$Z2506=""),"",MAX(0,$Z2506-N($M2506)))</f>
        <v/>
      </c>
      <c r="AC2506" s="46">
        <f>IF($B2506="","",IFERROR(INDEX('CCA Util %'!$H:$H,MATCH($B2506,'CCA Util %'!$E:$E,0)),""))</f>
        <v/>
      </c>
      <c r="AD2506">
        <f>IF($B2506="","",IFERROR(INDEX('CCA Util %'!$G:$G,MATCH($B2506,'CCA Util %'!$E:$E,0)),""))</f>
        <v/>
      </c>
      <c r="AE2506">
        <f>IF(OR($B2506="",$U2506=""),"",$U2506&amp;" &amp; "&amp;IF(OR($AD2506="",$AD2506=0),"Util NA",$AD2506&amp;" Util"))</f>
        <v/>
      </c>
    </row>
    <row r="2507" ht="15.75" customHeight="1" s="42">
      <c r="A2507" s="41" t="n"/>
      <c r="G2507" s="38" t="n"/>
      <c r="H2507" s="38" t="n"/>
      <c r="I2507" s="38" t="n"/>
      <c r="J2507" s="38" t="n"/>
      <c r="K2507" s="38" t="n"/>
      <c r="L2507" s="38" t="n"/>
      <c r="N2507" s="36">
        <f>IF($B2507="","",IF($C2507="SUPERSTORE","Superstore","DH"))</f>
        <v/>
      </c>
      <c r="O2507" s="36">
        <f>IF($B2507="","",IFERROR(VLOOKUP($B2507,Mapping!$A:$C,2,0),"Not Mapped"))</f>
        <v/>
      </c>
      <c r="P2507" s="36">
        <f>IF($B2507="","",IFERROR(VLOOKUP($B2507,Mapping!$A:$C,3,0),"Not Mapped"))</f>
        <v/>
      </c>
      <c r="Q2507" s="36">
        <f>IF($B2507="","",IFERROR(VLOOKUP($O2507,Leaders!$A:$B,2,0),"Not Mapped"))</f>
        <v/>
      </c>
      <c r="R2507" s="36">
        <f>IF($B2507="","",IF(COUNTIF(Exclusions!$A:$A,$B2507)&gt;0,"Yes","No"))</f>
        <v/>
      </c>
      <c r="S2507" s="38">
        <f>IF($B2507="","",MIN(1,DAY($A2507)/IF($N2507="Superstore",Settings!$B$5,Settings!$B$4)))</f>
        <v/>
      </c>
      <c r="T2507" s="38">
        <f>IF(OR($B2507="",$G2507="",$S2507=0),"",$G2507/$S2507)</f>
        <v/>
      </c>
      <c r="U2507" s="36">
        <f>IF($T2507="","",IF($T2507&lt;Settings!$B$8,"Critical",IF($T2507&lt;Settings!$B$9,"Semi Critical","Non Critical")))</f>
        <v/>
      </c>
      <c r="V2507" s="28" t="n"/>
      <c r="Z2507">
        <f>IF($B2507="","",IFERROR(VLOOKUP($B2507,'Plan HC for CCA'!$A:$B,2,0),""))</f>
        <v/>
      </c>
      <c r="AA2507">
        <f>IF(OR($B2507="",$Z2507=""),"",IF(N($M2507)&lt;$Z2507,"Delta","No Delta"))</f>
        <v/>
      </c>
      <c r="AB2507">
        <f>IF(OR($B2507="",$Z2507=""),"",MAX(0,$Z2507-N($M2507)))</f>
        <v/>
      </c>
      <c r="AC2507" s="46">
        <f>IF($B2507="","",IFERROR(INDEX('CCA Util %'!$H:$H,MATCH($B2507,'CCA Util %'!$E:$E,0)),""))</f>
        <v/>
      </c>
      <c r="AD2507">
        <f>IF($B2507="","",IFERROR(INDEX('CCA Util %'!$G:$G,MATCH($B2507,'CCA Util %'!$E:$E,0)),""))</f>
        <v/>
      </c>
      <c r="AE2507">
        <f>IF(OR($B2507="",$U2507=""),"",$U2507&amp;" &amp; "&amp;IF(OR($AD2507="",$AD2507=0),"Util NA",$AD2507&amp;" Util"))</f>
        <v/>
      </c>
    </row>
    <row r="2508" ht="15.75" customHeight="1" s="42">
      <c r="A2508" s="41" t="n"/>
      <c r="G2508" s="38" t="n"/>
      <c r="H2508" s="38" t="n"/>
      <c r="I2508" s="38" t="n"/>
      <c r="J2508" s="38" t="n"/>
      <c r="K2508" s="38" t="n"/>
      <c r="L2508" s="38" t="n"/>
      <c r="N2508" s="36">
        <f>IF($B2508="","",IF($C2508="SUPERSTORE","Superstore","DH"))</f>
        <v/>
      </c>
      <c r="O2508" s="36">
        <f>IF($B2508="","",IFERROR(VLOOKUP($B2508,Mapping!$A:$C,2,0),"Not Mapped"))</f>
        <v/>
      </c>
      <c r="P2508" s="36">
        <f>IF($B2508="","",IFERROR(VLOOKUP($B2508,Mapping!$A:$C,3,0),"Not Mapped"))</f>
        <v/>
      </c>
      <c r="Q2508" s="36">
        <f>IF($B2508="","",IFERROR(VLOOKUP($O2508,Leaders!$A:$B,2,0),"Not Mapped"))</f>
        <v/>
      </c>
      <c r="R2508" s="36">
        <f>IF($B2508="","",IF(COUNTIF(Exclusions!$A:$A,$B2508)&gt;0,"Yes","No"))</f>
        <v/>
      </c>
      <c r="S2508" s="38">
        <f>IF($B2508="","",MIN(1,DAY($A2508)/IF($N2508="Superstore",Settings!$B$5,Settings!$B$4)))</f>
        <v/>
      </c>
      <c r="T2508" s="38">
        <f>IF(OR($B2508="",$G2508="",$S2508=0),"",$G2508/$S2508)</f>
        <v/>
      </c>
      <c r="U2508" s="36">
        <f>IF($T2508="","",IF($T2508&lt;Settings!$B$8,"Critical",IF($T2508&lt;Settings!$B$9,"Semi Critical","Non Critical")))</f>
        <v/>
      </c>
      <c r="V2508" s="28" t="n"/>
      <c r="Z2508">
        <f>IF($B2508="","",IFERROR(VLOOKUP($B2508,'Plan HC for CCA'!$A:$B,2,0),""))</f>
        <v/>
      </c>
      <c r="AA2508">
        <f>IF(OR($B2508="",$Z2508=""),"",IF(N($M2508)&lt;$Z2508,"Delta","No Delta"))</f>
        <v/>
      </c>
      <c r="AB2508">
        <f>IF(OR($B2508="",$Z2508=""),"",MAX(0,$Z2508-N($M2508)))</f>
        <v/>
      </c>
      <c r="AC2508" s="46">
        <f>IF($B2508="","",IFERROR(INDEX('CCA Util %'!$H:$H,MATCH($B2508,'CCA Util %'!$E:$E,0)),""))</f>
        <v/>
      </c>
      <c r="AD2508">
        <f>IF($B2508="","",IFERROR(INDEX('CCA Util %'!$G:$G,MATCH($B2508,'CCA Util %'!$E:$E,0)),""))</f>
        <v/>
      </c>
      <c r="AE2508">
        <f>IF(OR($B2508="",$U2508=""),"",$U2508&amp;" &amp; "&amp;IF(OR($AD2508="",$AD2508=0),"Util NA",$AD2508&amp;" Util"))</f>
        <v/>
      </c>
    </row>
    <row r="2509" ht="15.75" customHeight="1" s="42">
      <c r="A2509" s="41" t="n"/>
      <c r="G2509" s="38" t="n"/>
      <c r="H2509" s="38" t="n"/>
      <c r="I2509" s="38" t="n"/>
      <c r="J2509" s="38" t="n"/>
      <c r="K2509" s="38" t="n"/>
      <c r="L2509" s="38" t="n"/>
      <c r="N2509" s="36">
        <f>IF($B2509="","",IF($C2509="SUPERSTORE","Superstore","DH"))</f>
        <v/>
      </c>
      <c r="O2509" s="36">
        <f>IF($B2509="","",IFERROR(VLOOKUP($B2509,Mapping!$A:$C,2,0),"Not Mapped"))</f>
        <v/>
      </c>
      <c r="P2509" s="36">
        <f>IF($B2509="","",IFERROR(VLOOKUP($B2509,Mapping!$A:$C,3,0),"Not Mapped"))</f>
        <v/>
      </c>
      <c r="Q2509" s="36">
        <f>IF($B2509="","",IFERROR(VLOOKUP($O2509,Leaders!$A:$B,2,0),"Not Mapped"))</f>
        <v/>
      </c>
      <c r="R2509" s="36">
        <f>IF($B2509="","",IF(COUNTIF(Exclusions!$A:$A,$B2509)&gt;0,"Yes","No"))</f>
        <v/>
      </c>
      <c r="S2509" s="38">
        <f>IF($B2509="","",MIN(1,DAY($A2509)/IF($N2509="Superstore",Settings!$B$5,Settings!$B$4)))</f>
        <v/>
      </c>
      <c r="T2509" s="38">
        <f>IF(OR($B2509="",$G2509="",$S2509=0),"",$G2509/$S2509)</f>
        <v/>
      </c>
      <c r="U2509" s="36">
        <f>IF($T2509="","",IF($T2509&lt;Settings!$B$8,"Critical",IF($T2509&lt;Settings!$B$9,"Semi Critical","Non Critical")))</f>
        <v/>
      </c>
      <c r="V2509" s="28" t="n"/>
      <c r="Z2509">
        <f>IF($B2509="","",IFERROR(VLOOKUP($B2509,'Plan HC for CCA'!$A:$B,2,0),""))</f>
        <v/>
      </c>
      <c r="AA2509">
        <f>IF(OR($B2509="",$Z2509=""),"",IF(N($M2509)&lt;$Z2509,"Delta","No Delta"))</f>
        <v/>
      </c>
      <c r="AB2509">
        <f>IF(OR($B2509="",$Z2509=""),"",MAX(0,$Z2509-N($M2509)))</f>
        <v/>
      </c>
      <c r="AC2509" s="46">
        <f>IF($B2509="","",IFERROR(INDEX('CCA Util %'!$H:$H,MATCH($B2509,'CCA Util %'!$E:$E,0)),""))</f>
        <v/>
      </c>
      <c r="AD2509">
        <f>IF($B2509="","",IFERROR(INDEX('CCA Util %'!$G:$G,MATCH($B2509,'CCA Util %'!$E:$E,0)),""))</f>
        <v/>
      </c>
      <c r="AE2509">
        <f>IF(OR($B2509="",$U2509=""),"",$U2509&amp;" &amp; "&amp;IF(OR($AD2509="",$AD2509=0),"Util NA",$AD2509&amp;" Util"))</f>
        <v/>
      </c>
    </row>
    <row r="2510" ht="15.75" customHeight="1" s="42">
      <c r="A2510" s="41" t="n"/>
      <c r="G2510" s="38" t="n"/>
      <c r="H2510" s="38" t="n"/>
      <c r="I2510" s="38" t="n"/>
      <c r="J2510" s="38" t="n"/>
      <c r="K2510" s="38" t="n"/>
      <c r="L2510" s="38" t="n"/>
      <c r="N2510" s="36">
        <f>IF($B2510="","",IF($C2510="SUPERSTORE","Superstore","DH"))</f>
        <v/>
      </c>
      <c r="O2510" s="36">
        <f>IF($B2510="","",IFERROR(VLOOKUP($B2510,Mapping!$A:$C,2,0),"Not Mapped"))</f>
        <v/>
      </c>
      <c r="P2510" s="36">
        <f>IF($B2510="","",IFERROR(VLOOKUP($B2510,Mapping!$A:$C,3,0),"Not Mapped"))</f>
        <v/>
      </c>
      <c r="Q2510" s="36">
        <f>IF($B2510="","",IFERROR(VLOOKUP($O2510,Leaders!$A:$B,2,0),"Not Mapped"))</f>
        <v/>
      </c>
      <c r="R2510" s="36">
        <f>IF($B2510="","",IF(COUNTIF(Exclusions!$A:$A,$B2510)&gt;0,"Yes","No"))</f>
        <v/>
      </c>
      <c r="S2510" s="38">
        <f>IF($B2510="","",MIN(1,DAY($A2510)/IF($N2510="Superstore",Settings!$B$5,Settings!$B$4)))</f>
        <v/>
      </c>
      <c r="T2510" s="38">
        <f>IF(OR($B2510="",$G2510="",$S2510=0),"",$G2510/$S2510)</f>
        <v/>
      </c>
      <c r="U2510" s="36">
        <f>IF($T2510="","",IF($T2510&lt;Settings!$B$8,"Critical",IF($T2510&lt;Settings!$B$9,"Semi Critical","Non Critical")))</f>
        <v/>
      </c>
      <c r="V2510" s="28" t="n"/>
      <c r="Z2510">
        <f>IF($B2510="","",IFERROR(VLOOKUP($B2510,'Plan HC for CCA'!$A:$B,2,0),""))</f>
        <v/>
      </c>
      <c r="AA2510">
        <f>IF(OR($B2510="",$Z2510=""),"",IF(N($M2510)&lt;$Z2510,"Delta","No Delta"))</f>
        <v/>
      </c>
      <c r="AB2510">
        <f>IF(OR($B2510="",$Z2510=""),"",MAX(0,$Z2510-N($M2510)))</f>
        <v/>
      </c>
      <c r="AC2510" s="46">
        <f>IF($B2510="","",IFERROR(INDEX('CCA Util %'!$H:$H,MATCH($B2510,'CCA Util %'!$E:$E,0)),""))</f>
        <v/>
      </c>
      <c r="AD2510">
        <f>IF($B2510="","",IFERROR(INDEX('CCA Util %'!$G:$G,MATCH($B2510,'CCA Util %'!$E:$E,0)),""))</f>
        <v/>
      </c>
      <c r="AE2510">
        <f>IF(OR($B2510="",$U2510=""),"",$U2510&amp;" &amp; "&amp;IF(OR($AD2510="",$AD2510=0),"Util NA",$AD2510&amp;" Util"))</f>
        <v/>
      </c>
    </row>
    <row r="2511" ht="15.75" customHeight="1" s="42">
      <c r="A2511" s="41" t="n"/>
      <c r="G2511" s="38" t="n"/>
      <c r="H2511" s="38" t="n"/>
      <c r="I2511" s="38" t="n"/>
      <c r="J2511" s="38" t="n"/>
      <c r="K2511" s="38" t="n"/>
      <c r="L2511" s="38" t="n"/>
      <c r="N2511" s="36">
        <f>IF($B2511="","",IF($C2511="SUPERSTORE","Superstore","DH"))</f>
        <v/>
      </c>
      <c r="O2511" s="36">
        <f>IF($B2511="","",IFERROR(VLOOKUP($B2511,Mapping!$A:$C,2,0),"Not Mapped"))</f>
        <v/>
      </c>
      <c r="P2511" s="36">
        <f>IF($B2511="","",IFERROR(VLOOKUP($B2511,Mapping!$A:$C,3,0),"Not Mapped"))</f>
        <v/>
      </c>
      <c r="Q2511" s="36">
        <f>IF($B2511="","",IFERROR(VLOOKUP($O2511,Leaders!$A:$B,2,0),"Not Mapped"))</f>
        <v/>
      </c>
      <c r="R2511" s="36">
        <f>IF($B2511="","",IF(COUNTIF(Exclusions!$A:$A,$B2511)&gt;0,"Yes","No"))</f>
        <v/>
      </c>
      <c r="S2511" s="38">
        <f>IF($B2511="","",MIN(1,DAY($A2511)/IF($N2511="Superstore",Settings!$B$5,Settings!$B$4)))</f>
        <v/>
      </c>
      <c r="T2511" s="38">
        <f>IF(OR($B2511="",$G2511="",$S2511=0),"",$G2511/$S2511)</f>
        <v/>
      </c>
      <c r="U2511" s="36">
        <f>IF($T2511="","",IF($T2511&lt;Settings!$B$8,"Critical",IF($T2511&lt;Settings!$B$9,"Semi Critical","Non Critical")))</f>
        <v/>
      </c>
      <c r="V2511" s="28" t="n"/>
      <c r="Z2511">
        <f>IF($B2511="","",IFERROR(VLOOKUP($B2511,'Plan HC for CCA'!$A:$B,2,0),""))</f>
        <v/>
      </c>
      <c r="AA2511">
        <f>IF(OR($B2511="",$Z2511=""),"",IF(N($M2511)&lt;$Z2511,"Delta","No Delta"))</f>
        <v/>
      </c>
      <c r="AB2511">
        <f>IF(OR($B2511="",$Z2511=""),"",MAX(0,$Z2511-N($M2511)))</f>
        <v/>
      </c>
      <c r="AC2511" s="46">
        <f>IF($B2511="","",IFERROR(INDEX('CCA Util %'!$H:$H,MATCH($B2511,'CCA Util %'!$E:$E,0)),""))</f>
        <v/>
      </c>
      <c r="AD2511">
        <f>IF($B2511="","",IFERROR(INDEX('CCA Util %'!$G:$G,MATCH($B2511,'CCA Util %'!$E:$E,0)),""))</f>
        <v/>
      </c>
      <c r="AE2511">
        <f>IF(OR($B2511="",$U2511=""),"",$U2511&amp;" &amp; "&amp;IF(OR($AD2511="",$AD2511=0),"Util NA",$AD2511&amp;" Util"))</f>
        <v/>
      </c>
    </row>
    <row r="2512" ht="15.75" customHeight="1" s="42">
      <c r="A2512" s="41" t="n"/>
      <c r="G2512" s="38" t="n"/>
      <c r="H2512" s="38" t="n"/>
      <c r="I2512" s="38" t="n"/>
      <c r="J2512" s="38" t="n"/>
      <c r="K2512" s="38" t="n"/>
      <c r="L2512" s="38" t="n"/>
      <c r="N2512" s="36">
        <f>IF($B2512="","",IF($C2512="SUPERSTORE","Superstore","DH"))</f>
        <v/>
      </c>
      <c r="O2512" s="36">
        <f>IF($B2512="","",IFERROR(VLOOKUP($B2512,Mapping!$A:$C,2,0),"Not Mapped"))</f>
        <v/>
      </c>
      <c r="P2512" s="36">
        <f>IF($B2512="","",IFERROR(VLOOKUP($B2512,Mapping!$A:$C,3,0),"Not Mapped"))</f>
        <v/>
      </c>
      <c r="Q2512" s="36">
        <f>IF($B2512="","",IFERROR(VLOOKUP($O2512,Leaders!$A:$B,2,0),"Not Mapped"))</f>
        <v/>
      </c>
      <c r="R2512" s="36">
        <f>IF($B2512="","",IF(COUNTIF(Exclusions!$A:$A,$B2512)&gt;0,"Yes","No"))</f>
        <v/>
      </c>
      <c r="S2512" s="38">
        <f>IF($B2512="","",MIN(1,DAY($A2512)/IF($N2512="Superstore",Settings!$B$5,Settings!$B$4)))</f>
        <v/>
      </c>
      <c r="T2512" s="38">
        <f>IF(OR($B2512="",$G2512="",$S2512=0),"",$G2512/$S2512)</f>
        <v/>
      </c>
      <c r="U2512" s="36">
        <f>IF($T2512="","",IF($T2512&lt;Settings!$B$8,"Critical",IF($T2512&lt;Settings!$B$9,"Semi Critical","Non Critical")))</f>
        <v/>
      </c>
      <c r="V2512" s="28" t="n"/>
      <c r="Z2512">
        <f>IF($B2512="","",IFERROR(VLOOKUP($B2512,'Plan HC for CCA'!$A:$B,2,0),""))</f>
        <v/>
      </c>
      <c r="AA2512">
        <f>IF(OR($B2512="",$Z2512=""),"",IF(N($M2512)&lt;$Z2512,"Delta","No Delta"))</f>
        <v/>
      </c>
      <c r="AB2512">
        <f>IF(OR($B2512="",$Z2512=""),"",MAX(0,$Z2512-N($M2512)))</f>
        <v/>
      </c>
      <c r="AC2512" s="46">
        <f>IF($B2512="","",IFERROR(INDEX('CCA Util %'!$H:$H,MATCH($B2512,'CCA Util %'!$E:$E,0)),""))</f>
        <v/>
      </c>
      <c r="AD2512">
        <f>IF($B2512="","",IFERROR(INDEX('CCA Util %'!$G:$G,MATCH($B2512,'CCA Util %'!$E:$E,0)),""))</f>
        <v/>
      </c>
      <c r="AE2512">
        <f>IF(OR($B2512="",$U2512=""),"",$U2512&amp;" &amp; "&amp;IF(OR($AD2512="",$AD2512=0),"Util NA",$AD2512&amp;" Util"))</f>
        <v/>
      </c>
    </row>
    <row r="2513" ht="15.75" customHeight="1" s="42">
      <c r="A2513" s="41" t="n"/>
      <c r="G2513" s="38" t="n"/>
      <c r="H2513" s="38" t="n"/>
      <c r="I2513" s="38" t="n"/>
      <c r="J2513" s="38" t="n"/>
      <c r="K2513" s="38" t="n"/>
      <c r="L2513" s="38" t="n"/>
      <c r="N2513" s="36">
        <f>IF($B2513="","",IF($C2513="SUPERSTORE","Superstore","DH"))</f>
        <v/>
      </c>
      <c r="O2513" s="36">
        <f>IF($B2513="","",IFERROR(VLOOKUP($B2513,Mapping!$A:$C,2,0),"Not Mapped"))</f>
        <v/>
      </c>
      <c r="P2513" s="36">
        <f>IF($B2513="","",IFERROR(VLOOKUP($B2513,Mapping!$A:$C,3,0),"Not Mapped"))</f>
        <v/>
      </c>
      <c r="Q2513" s="36">
        <f>IF($B2513="","",IFERROR(VLOOKUP($O2513,Leaders!$A:$B,2,0),"Not Mapped"))</f>
        <v/>
      </c>
      <c r="R2513" s="36">
        <f>IF($B2513="","",IF(COUNTIF(Exclusions!$A:$A,$B2513)&gt;0,"Yes","No"))</f>
        <v/>
      </c>
      <c r="S2513" s="38">
        <f>IF($B2513="","",MIN(1,DAY($A2513)/IF($N2513="Superstore",Settings!$B$5,Settings!$B$4)))</f>
        <v/>
      </c>
      <c r="T2513" s="38">
        <f>IF(OR($B2513="",$G2513="",$S2513=0),"",$G2513/$S2513)</f>
        <v/>
      </c>
      <c r="U2513" s="36">
        <f>IF($T2513="","",IF($T2513&lt;Settings!$B$8,"Critical",IF($T2513&lt;Settings!$B$9,"Semi Critical","Non Critical")))</f>
        <v/>
      </c>
      <c r="V2513" s="28" t="n"/>
      <c r="Z2513">
        <f>IF($B2513="","",IFERROR(VLOOKUP($B2513,'Plan HC for CCA'!$A:$B,2,0),""))</f>
        <v/>
      </c>
      <c r="AA2513">
        <f>IF(OR($B2513="",$Z2513=""),"",IF(N($M2513)&lt;$Z2513,"Delta","No Delta"))</f>
        <v/>
      </c>
      <c r="AB2513">
        <f>IF(OR($B2513="",$Z2513=""),"",MAX(0,$Z2513-N($M2513)))</f>
        <v/>
      </c>
      <c r="AC2513" s="46">
        <f>IF($B2513="","",IFERROR(INDEX('CCA Util %'!$H:$H,MATCH($B2513,'CCA Util %'!$E:$E,0)),""))</f>
        <v/>
      </c>
      <c r="AD2513">
        <f>IF($B2513="","",IFERROR(INDEX('CCA Util %'!$G:$G,MATCH($B2513,'CCA Util %'!$E:$E,0)),""))</f>
        <v/>
      </c>
      <c r="AE2513">
        <f>IF(OR($B2513="",$U2513=""),"",$U2513&amp;" &amp; "&amp;IF(OR($AD2513="",$AD2513=0),"Util NA",$AD2513&amp;" Util"))</f>
        <v/>
      </c>
    </row>
    <row r="2514" ht="15.75" customHeight="1" s="42">
      <c r="A2514" s="41" t="n"/>
      <c r="G2514" s="38" t="n"/>
      <c r="H2514" s="38" t="n"/>
      <c r="I2514" s="38" t="n"/>
      <c r="J2514" s="38" t="n"/>
      <c r="K2514" s="38" t="n"/>
      <c r="L2514" s="38" t="n"/>
      <c r="N2514" s="36">
        <f>IF($B2514="","",IF($C2514="SUPERSTORE","Superstore","DH"))</f>
        <v/>
      </c>
      <c r="O2514" s="36">
        <f>IF($B2514="","",IFERROR(VLOOKUP($B2514,Mapping!$A:$C,2,0),"Not Mapped"))</f>
        <v/>
      </c>
      <c r="P2514" s="36">
        <f>IF($B2514="","",IFERROR(VLOOKUP($B2514,Mapping!$A:$C,3,0),"Not Mapped"))</f>
        <v/>
      </c>
      <c r="Q2514" s="36">
        <f>IF($B2514="","",IFERROR(VLOOKUP($O2514,Leaders!$A:$B,2,0),"Not Mapped"))</f>
        <v/>
      </c>
      <c r="R2514" s="36">
        <f>IF($B2514="","",IF(COUNTIF(Exclusions!$A:$A,$B2514)&gt;0,"Yes","No"))</f>
        <v/>
      </c>
      <c r="S2514" s="38">
        <f>IF($B2514="","",MIN(1,DAY($A2514)/IF($N2514="Superstore",Settings!$B$5,Settings!$B$4)))</f>
        <v/>
      </c>
      <c r="T2514" s="38">
        <f>IF(OR($B2514="",$G2514="",$S2514=0),"",$G2514/$S2514)</f>
        <v/>
      </c>
      <c r="U2514" s="36">
        <f>IF($T2514="","",IF($T2514&lt;Settings!$B$8,"Critical",IF($T2514&lt;Settings!$B$9,"Semi Critical","Non Critical")))</f>
        <v/>
      </c>
      <c r="V2514" s="28" t="n"/>
      <c r="Z2514">
        <f>IF($B2514="","",IFERROR(VLOOKUP($B2514,'Plan HC for CCA'!$A:$B,2,0),""))</f>
        <v/>
      </c>
      <c r="AA2514">
        <f>IF(OR($B2514="",$Z2514=""),"",IF(N($M2514)&lt;$Z2514,"Delta","No Delta"))</f>
        <v/>
      </c>
      <c r="AB2514">
        <f>IF(OR($B2514="",$Z2514=""),"",MAX(0,$Z2514-N($M2514)))</f>
        <v/>
      </c>
      <c r="AC2514" s="46">
        <f>IF($B2514="","",IFERROR(INDEX('CCA Util %'!$H:$H,MATCH($B2514,'CCA Util %'!$E:$E,0)),""))</f>
        <v/>
      </c>
      <c r="AD2514">
        <f>IF($B2514="","",IFERROR(INDEX('CCA Util %'!$G:$G,MATCH($B2514,'CCA Util %'!$E:$E,0)),""))</f>
        <v/>
      </c>
      <c r="AE2514">
        <f>IF(OR($B2514="",$U2514=""),"",$U2514&amp;" &amp; "&amp;IF(OR($AD2514="",$AD2514=0),"Util NA",$AD2514&amp;" Util"))</f>
        <v/>
      </c>
    </row>
    <row r="2515" ht="15.75" customHeight="1" s="42">
      <c r="A2515" s="41" t="n"/>
      <c r="G2515" s="38" t="n"/>
      <c r="H2515" s="38" t="n"/>
      <c r="I2515" s="38" t="n"/>
      <c r="J2515" s="38" t="n"/>
      <c r="K2515" s="38" t="n"/>
      <c r="L2515" s="38" t="n"/>
      <c r="N2515" s="36">
        <f>IF($B2515="","",IF($C2515="SUPERSTORE","Superstore","DH"))</f>
        <v/>
      </c>
      <c r="O2515" s="36">
        <f>IF($B2515="","",IFERROR(VLOOKUP($B2515,Mapping!$A:$C,2,0),"Not Mapped"))</f>
        <v/>
      </c>
      <c r="P2515" s="36">
        <f>IF($B2515="","",IFERROR(VLOOKUP($B2515,Mapping!$A:$C,3,0),"Not Mapped"))</f>
        <v/>
      </c>
      <c r="Q2515" s="36">
        <f>IF($B2515="","",IFERROR(VLOOKUP($O2515,Leaders!$A:$B,2,0),"Not Mapped"))</f>
        <v/>
      </c>
      <c r="R2515" s="36">
        <f>IF($B2515="","",IF(COUNTIF(Exclusions!$A:$A,$B2515)&gt;0,"Yes","No"))</f>
        <v/>
      </c>
      <c r="S2515" s="38">
        <f>IF($B2515="","",MIN(1,DAY($A2515)/IF($N2515="Superstore",Settings!$B$5,Settings!$B$4)))</f>
        <v/>
      </c>
      <c r="T2515" s="38">
        <f>IF(OR($B2515="",$G2515="",$S2515=0),"",$G2515/$S2515)</f>
        <v/>
      </c>
      <c r="U2515" s="36">
        <f>IF($T2515="","",IF($T2515&lt;Settings!$B$8,"Critical",IF($T2515&lt;Settings!$B$9,"Semi Critical","Non Critical")))</f>
        <v/>
      </c>
      <c r="V2515" s="28" t="n"/>
      <c r="Z2515">
        <f>IF($B2515="","",IFERROR(VLOOKUP($B2515,'Plan HC for CCA'!$A:$B,2,0),""))</f>
        <v/>
      </c>
      <c r="AA2515">
        <f>IF(OR($B2515="",$Z2515=""),"",IF(N($M2515)&lt;$Z2515,"Delta","No Delta"))</f>
        <v/>
      </c>
      <c r="AB2515">
        <f>IF(OR($B2515="",$Z2515=""),"",MAX(0,$Z2515-N($M2515)))</f>
        <v/>
      </c>
      <c r="AC2515" s="46">
        <f>IF($B2515="","",IFERROR(INDEX('CCA Util %'!$H:$H,MATCH($B2515,'CCA Util %'!$E:$E,0)),""))</f>
        <v/>
      </c>
      <c r="AD2515">
        <f>IF($B2515="","",IFERROR(INDEX('CCA Util %'!$G:$G,MATCH($B2515,'CCA Util %'!$E:$E,0)),""))</f>
        <v/>
      </c>
      <c r="AE2515">
        <f>IF(OR($B2515="",$U2515=""),"",$U2515&amp;" &amp; "&amp;IF(OR($AD2515="",$AD2515=0),"Util NA",$AD2515&amp;" Util"))</f>
        <v/>
      </c>
    </row>
    <row r="2516" ht="15.75" customHeight="1" s="42">
      <c r="A2516" s="41" t="n"/>
      <c r="G2516" s="38" t="n"/>
      <c r="H2516" s="38" t="n"/>
      <c r="I2516" s="38" t="n"/>
      <c r="J2516" s="38" t="n"/>
      <c r="K2516" s="38" t="n"/>
      <c r="L2516" s="38" t="n"/>
      <c r="N2516" s="36">
        <f>IF($B2516="","",IF($C2516="SUPERSTORE","Superstore","DH"))</f>
        <v/>
      </c>
      <c r="O2516" s="36">
        <f>IF($B2516="","",IFERROR(VLOOKUP($B2516,Mapping!$A:$C,2,0),"Not Mapped"))</f>
        <v/>
      </c>
      <c r="P2516" s="36">
        <f>IF($B2516="","",IFERROR(VLOOKUP($B2516,Mapping!$A:$C,3,0),"Not Mapped"))</f>
        <v/>
      </c>
      <c r="Q2516" s="36">
        <f>IF($B2516="","",IFERROR(VLOOKUP($O2516,Leaders!$A:$B,2,0),"Not Mapped"))</f>
        <v/>
      </c>
      <c r="R2516" s="36">
        <f>IF($B2516="","",IF(COUNTIF(Exclusions!$A:$A,$B2516)&gt;0,"Yes","No"))</f>
        <v/>
      </c>
      <c r="S2516" s="38">
        <f>IF($B2516="","",MIN(1,DAY($A2516)/IF($N2516="Superstore",Settings!$B$5,Settings!$B$4)))</f>
        <v/>
      </c>
      <c r="T2516" s="38">
        <f>IF(OR($B2516="",$G2516="",$S2516=0),"",$G2516/$S2516)</f>
        <v/>
      </c>
      <c r="U2516" s="36">
        <f>IF($T2516="","",IF($T2516&lt;Settings!$B$8,"Critical",IF($T2516&lt;Settings!$B$9,"Semi Critical","Non Critical")))</f>
        <v/>
      </c>
      <c r="V2516" s="28" t="n"/>
      <c r="Z2516">
        <f>IF($B2516="","",IFERROR(VLOOKUP($B2516,'Plan HC for CCA'!$A:$B,2,0),""))</f>
        <v/>
      </c>
      <c r="AA2516">
        <f>IF(OR($B2516="",$Z2516=""),"",IF(N($M2516)&lt;$Z2516,"Delta","No Delta"))</f>
        <v/>
      </c>
      <c r="AB2516">
        <f>IF(OR($B2516="",$Z2516=""),"",MAX(0,$Z2516-N($M2516)))</f>
        <v/>
      </c>
      <c r="AC2516" s="46">
        <f>IF($B2516="","",IFERROR(INDEX('CCA Util %'!$H:$H,MATCH($B2516,'CCA Util %'!$E:$E,0)),""))</f>
        <v/>
      </c>
      <c r="AD2516">
        <f>IF($B2516="","",IFERROR(INDEX('CCA Util %'!$G:$G,MATCH($B2516,'CCA Util %'!$E:$E,0)),""))</f>
        <v/>
      </c>
      <c r="AE2516">
        <f>IF(OR($B2516="",$U2516=""),"",$U2516&amp;" &amp; "&amp;IF(OR($AD2516="",$AD2516=0),"Util NA",$AD2516&amp;" Util"))</f>
        <v/>
      </c>
    </row>
    <row r="2517" ht="15.75" customHeight="1" s="42">
      <c r="A2517" s="41" t="n"/>
      <c r="G2517" s="38" t="n"/>
      <c r="H2517" s="38" t="n"/>
      <c r="I2517" s="38" t="n"/>
      <c r="J2517" s="38" t="n"/>
      <c r="K2517" s="38" t="n"/>
      <c r="L2517" s="38" t="n"/>
      <c r="N2517" s="36">
        <f>IF($B2517="","",IF($C2517="SUPERSTORE","Superstore","DH"))</f>
        <v/>
      </c>
      <c r="O2517" s="36">
        <f>IF($B2517="","",IFERROR(VLOOKUP($B2517,Mapping!$A:$C,2,0),"Not Mapped"))</f>
        <v/>
      </c>
      <c r="P2517" s="36">
        <f>IF($B2517="","",IFERROR(VLOOKUP($B2517,Mapping!$A:$C,3,0),"Not Mapped"))</f>
        <v/>
      </c>
      <c r="Q2517" s="36">
        <f>IF($B2517="","",IFERROR(VLOOKUP($O2517,Leaders!$A:$B,2,0),"Not Mapped"))</f>
        <v/>
      </c>
      <c r="R2517" s="36">
        <f>IF($B2517="","",IF(COUNTIF(Exclusions!$A:$A,$B2517)&gt;0,"Yes","No"))</f>
        <v/>
      </c>
      <c r="S2517" s="38">
        <f>IF($B2517="","",MIN(1,DAY($A2517)/IF($N2517="Superstore",Settings!$B$5,Settings!$B$4)))</f>
        <v/>
      </c>
      <c r="T2517" s="38">
        <f>IF(OR($B2517="",$G2517="",$S2517=0),"",$G2517/$S2517)</f>
        <v/>
      </c>
      <c r="U2517" s="36">
        <f>IF($T2517="","",IF($T2517&lt;Settings!$B$8,"Critical",IF($T2517&lt;Settings!$B$9,"Semi Critical","Non Critical")))</f>
        <v/>
      </c>
      <c r="V2517" s="28" t="n"/>
      <c r="Z2517">
        <f>IF($B2517="","",IFERROR(VLOOKUP($B2517,'Plan HC for CCA'!$A:$B,2,0),""))</f>
        <v/>
      </c>
      <c r="AA2517">
        <f>IF(OR($B2517="",$Z2517=""),"",IF(N($M2517)&lt;$Z2517,"Delta","No Delta"))</f>
        <v/>
      </c>
      <c r="AB2517">
        <f>IF(OR($B2517="",$Z2517=""),"",MAX(0,$Z2517-N($M2517)))</f>
        <v/>
      </c>
      <c r="AC2517" s="46">
        <f>IF($B2517="","",IFERROR(INDEX('CCA Util %'!$H:$H,MATCH($B2517,'CCA Util %'!$E:$E,0)),""))</f>
        <v/>
      </c>
      <c r="AD2517">
        <f>IF($B2517="","",IFERROR(INDEX('CCA Util %'!$G:$G,MATCH($B2517,'CCA Util %'!$E:$E,0)),""))</f>
        <v/>
      </c>
      <c r="AE2517">
        <f>IF(OR($B2517="",$U2517=""),"",$U2517&amp;" &amp; "&amp;IF(OR($AD2517="",$AD2517=0),"Util NA",$AD2517&amp;" Util"))</f>
        <v/>
      </c>
    </row>
    <row r="2518" ht="15.75" customHeight="1" s="42">
      <c r="A2518" s="41" t="n"/>
      <c r="G2518" s="38" t="n"/>
      <c r="H2518" s="38" t="n"/>
      <c r="I2518" s="38" t="n"/>
      <c r="J2518" s="38" t="n"/>
      <c r="K2518" s="38" t="n"/>
      <c r="L2518" s="38" t="n"/>
      <c r="N2518" s="36">
        <f>IF($B2518="","",IF($C2518="SUPERSTORE","Superstore","DH"))</f>
        <v/>
      </c>
      <c r="O2518" s="36">
        <f>IF($B2518="","",IFERROR(VLOOKUP($B2518,Mapping!$A:$C,2,0),"Not Mapped"))</f>
        <v/>
      </c>
      <c r="P2518" s="36">
        <f>IF($B2518="","",IFERROR(VLOOKUP($B2518,Mapping!$A:$C,3,0),"Not Mapped"))</f>
        <v/>
      </c>
      <c r="Q2518" s="36">
        <f>IF($B2518="","",IFERROR(VLOOKUP($O2518,Leaders!$A:$B,2,0),"Not Mapped"))</f>
        <v/>
      </c>
      <c r="R2518" s="36">
        <f>IF($B2518="","",IF(COUNTIF(Exclusions!$A:$A,$B2518)&gt;0,"Yes","No"))</f>
        <v/>
      </c>
      <c r="S2518" s="38">
        <f>IF($B2518="","",MIN(1,DAY($A2518)/IF($N2518="Superstore",Settings!$B$5,Settings!$B$4)))</f>
        <v/>
      </c>
      <c r="T2518" s="38">
        <f>IF(OR($B2518="",$G2518="",$S2518=0),"",$G2518/$S2518)</f>
        <v/>
      </c>
      <c r="U2518" s="36">
        <f>IF($T2518="","",IF($T2518&lt;Settings!$B$8,"Critical",IF($T2518&lt;Settings!$B$9,"Semi Critical","Non Critical")))</f>
        <v/>
      </c>
      <c r="V2518" s="28" t="n"/>
      <c r="Z2518">
        <f>IF($B2518="","",IFERROR(VLOOKUP($B2518,'Plan HC for CCA'!$A:$B,2,0),""))</f>
        <v/>
      </c>
      <c r="AA2518">
        <f>IF(OR($B2518="",$Z2518=""),"",IF(N($M2518)&lt;$Z2518,"Delta","No Delta"))</f>
        <v/>
      </c>
      <c r="AB2518">
        <f>IF(OR($B2518="",$Z2518=""),"",MAX(0,$Z2518-N($M2518)))</f>
        <v/>
      </c>
      <c r="AC2518" s="46">
        <f>IF($B2518="","",IFERROR(INDEX('CCA Util %'!$H:$H,MATCH($B2518,'CCA Util %'!$E:$E,0)),""))</f>
        <v/>
      </c>
      <c r="AD2518">
        <f>IF($B2518="","",IFERROR(INDEX('CCA Util %'!$G:$G,MATCH($B2518,'CCA Util %'!$E:$E,0)),""))</f>
        <v/>
      </c>
      <c r="AE2518">
        <f>IF(OR($B2518="",$U2518=""),"",$U2518&amp;" &amp; "&amp;IF(OR($AD2518="",$AD2518=0),"Util NA",$AD2518&amp;" Util"))</f>
        <v/>
      </c>
    </row>
    <row r="2519" ht="15.75" customHeight="1" s="42">
      <c r="A2519" s="41" t="n"/>
      <c r="G2519" s="38" t="n"/>
      <c r="H2519" s="38" t="n"/>
      <c r="I2519" s="38" t="n"/>
      <c r="J2519" s="38" t="n"/>
      <c r="K2519" s="38" t="n"/>
      <c r="L2519" s="38" t="n"/>
      <c r="N2519" s="36">
        <f>IF($B2519="","",IF($C2519="SUPERSTORE","Superstore","DH"))</f>
        <v/>
      </c>
      <c r="O2519" s="36">
        <f>IF($B2519="","",IFERROR(VLOOKUP($B2519,Mapping!$A:$C,2,0),"Not Mapped"))</f>
        <v/>
      </c>
      <c r="P2519" s="36">
        <f>IF($B2519="","",IFERROR(VLOOKUP($B2519,Mapping!$A:$C,3,0),"Not Mapped"))</f>
        <v/>
      </c>
      <c r="Q2519" s="36">
        <f>IF($B2519="","",IFERROR(VLOOKUP($O2519,Leaders!$A:$B,2,0),"Not Mapped"))</f>
        <v/>
      </c>
      <c r="R2519" s="36">
        <f>IF($B2519="","",IF(COUNTIF(Exclusions!$A:$A,$B2519)&gt;0,"Yes","No"))</f>
        <v/>
      </c>
      <c r="S2519" s="38">
        <f>IF($B2519="","",MIN(1,DAY($A2519)/IF($N2519="Superstore",Settings!$B$5,Settings!$B$4)))</f>
        <v/>
      </c>
      <c r="T2519" s="38">
        <f>IF(OR($B2519="",$G2519="",$S2519=0),"",$G2519/$S2519)</f>
        <v/>
      </c>
      <c r="U2519" s="36">
        <f>IF($T2519="","",IF($T2519&lt;Settings!$B$8,"Critical",IF($T2519&lt;Settings!$B$9,"Semi Critical","Non Critical")))</f>
        <v/>
      </c>
      <c r="V2519" s="28" t="n"/>
      <c r="Z2519">
        <f>IF($B2519="","",IFERROR(VLOOKUP($B2519,'Plan HC for CCA'!$A:$B,2,0),""))</f>
        <v/>
      </c>
      <c r="AA2519">
        <f>IF(OR($B2519="",$Z2519=""),"",IF(N($M2519)&lt;$Z2519,"Delta","No Delta"))</f>
        <v/>
      </c>
      <c r="AB2519">
        <f>IF(OR($B2519="",$Z2519=""),"",MAX(0,$Z2519-N($M2519)))</f>
        <v/>
      </c>
      <c r="AC2519" s="46">
        <f>IF($B2519="","",IFERROR(INDEX('CCA Util %'!$H:$H,MATCH($B2519,'CCA Util %'!$E:$E,0)),""))</f>
        <v/>
      </c>
      <c r="AD2519">
        <f>IF($B2519="","",IFERROR(INDEX('CCA Util %'!$G:$G,MATCH($B2519,'CCA Util %'!$E:$E,0)),""))</f>
        <v/>
      </c>
      <c r="AE2519">
        <f>IF(OR($B2519="",$U2519=""),"",$U2519&amp;" &amp; "&amp;IF(OR($AD2519="",$AD2519=0),"Util NA",$AD2519&amp;" Util"))</f>
        <v/>
      </c>
    </row>
    <row r="2520" ht="15.75" customHeight="1" s="42">
      <c r="A2520" s="41" t="n"/>
      <c r="G2520" s="38" t="n"/>
      <c r="H2520" s="38" t="n"/>
      <c r="I2520" s="38" t="n"/>
      <c r="J2520" s="38" t="n"/>
      <c r="K2520" s="38" t="n"/>
      <c r="L2520" s="38" t="n"/>
      <c r="N2520" s="36">
        <f>IF($B2520="","",IF($C2520="SUPERSTORE","Superstore","DH"))</f>
        <v/>
      </c>
      <c r="O2520" s="36">
        <f>IF($B2520="","",IFERROR(VLOOKUP($B2520,Mapping!$A:$C,2,0),"Not Mapped"))</f>
        <v/>
      </c>
      <c r="P2520" s="36">
        <f>IF($B2520="","",IFERROR(VLOOKUP($B2520,Mapping!$A:$C,3,0),"Not Mapped"))</f>
        <v/>
      </c>
      <c r="Q2520" s="36">
        <f>IF($B2520="","",IFERROR(VLOOKUP($O2520,Leaders!$A:$B,2,0),"Not Mapped"))</f>
        <v/>
      </c>
      <c r="R2520" s="36">
        <f>IF($B2520="","",IF(COUNTIF(Exclusions!$A:$A,$B2520)&gt;0,"Yes","No"))</f>
        <v/>
      </c>
      <c r="S2520" s="38">
        <f>IF($B2520="","",MIN(1,DAY($A2520)/IF($N2520="Superstore",Settings!$B$5,Settings!$B$4)))</f>
        <v/>
      </c>
      <c r="T2520" s="38">
        <f>IF(OR($B2520="",$G2520="",$S2520=0),"",$G2520/$S2520)</f>
        <v/>
      </c>
      <c r="U2520" s="36">
        <f>IF($T2520="","",IF($T2520&lt;Settings!$B$8,"Critical",IF($T2520&lt;Settings!$B$9,"Semi Critical","Non Critical")))</f>
        <v/>
      </c>
      <c r="V2520" s="28" t="n"/>
      <c r="Z2520">
        <f>IF($B2520="","",IFERROR(VLOOKUP($B2520,'Plan HC for CCA'!$A:$B,2,0),""))</f>
        <v/>
      </c>
      <c r="AA2520">
        <f>IF(OR($B2520="",$Z2520=""),"",IF(N($M2520)&lt;$Z2520,"Delta","No Delta"))</f>
        <v/>
      </c>
      <c r="AB2520">
        <f>IF(OR($B2520="",$Z2520=""),"",MAX(0,$Z2520-N($M2520)))</f>
        <v/>
      </c>
      <c r="AC2520" s="46">
        <f>IF($B2520="","",IFERROR(INDEX('CCA Util %'!$H:$H,MATCH($B2520,'CCA Util %'!$E:$E,0)),""))</f>
        <v/>
      </c>
      <c r="AD2520">
        <f>IF($B2520="","",IFERROR(INDEX('CCA Util %'!$G:$G,MATCH($B2520,'CCA Util %'!$E:$E,0)),""))</f>
        <v/>
      </c>
      <c r="AE2520">
        <f>IF(OR($B2520="",$U2520=""),"",$U2520&amp;" &amp; "&amp;IF(OR($AD2520="",$AD2520=0),"Util NA",$AD2520&amp;" Util"))</f>
        <v/>
      </c>
    </row>
    <row r="2521" ht="15.75" customHeight="1" s="42">
      <c r="A2521" s="41" t="n"/>
      <c r="G2521" s="38" t="n"/>
      <c r="H2521" s="38" t="n"/>
      <c r="I2521" s="38" t="n"/>
      <c r="J2521" s="38" t="n"/>
      <c r="K2521" s="38" t="n"/>
      <c r="L2521" s="38" t="n"/>
      <c r="N2521" s="36">
        <f>IF($B2521="","",IF($C2521="SUPERSTORE","Superstore","DH"))</f>
        <v/>
      </c>
      <c r="O2521" s="36">
        <f>IF($B2521="","",IFERROR(VLOOKUP($B2521,Mapping!$A:$C,2,0),"Not Mapped"))</f>
        <v/>
      </c>
      <c r="P2521" s="36">
        <f>IF($B2521="","",IFERROR(VLOOKUP($B2521,Mapping!$A:$C,3,0),"Not Mapped"))</f>
        <v/>
      </c>
      <c r="Q2521" s="36">
        <f>IF($B2521="","",IFERROR(VLOOKUP($O2521,Leaders!$A:$B,2,0),"Not Mapped"))</f>
        <v/>
      </c>
      <c r="R2521" s="36">
        <f>IF($B2521="","",IF(COUNTIF(Exclusions!$A:$A,$B2521)&gt;0,"Yes","No"))</f>
        <v/>
      </c>
      <c r="S2521" s="38">
        <f>IF($B2521="","",MIN(1,DAY($A2521)/IF($N2521="Superstore",Settings!$B$5,Settings!$B$4)))</f>
        <v/>
      </c>
      <c r="T2521" s="38">
        <f>IF(OR($B2521="",$G2521="",$S2521=0),"",$G2521/$S2521)</f>
        <v/>
      </c>
      <c r="U2521" s="36">
        <f>IF($T2521="","",IF($T2521&lt;Settings!$B$8,"Critical",IF($T2521&lt;Settings!$B$9,"Semi Critical","Non Critical")))</f>
        <v/>
      </c>
      <c r="V2521" s="28" t="n"/>
      <c r="Z2521">
        <f>IF($B2521="","",IFERROR(VLOOKUP($B2521,'Plan HC for CCA'!$A:$B,2,0),""))</f>
        <v/>
      </c>
      <c r="AA2521">
        <f>IF(OR($B2521="",$Z2521=""),"",IF(N($M2521)&lt;$Z2521,"Delta","No Delta"))</f>
        <v/>
      </c>
      <c r="AB2521">
        <f>IF(OR($B2521="",$Z2521=""),"",MAX(0,$Z2521-N($M2521)))</f>
        <v/>
      </c>
      <c r="AC2521" s="46">
        <f>IF($B2521="","",IFERROR(INDEX('CCA Util %'!$H:$H,MATCH($B2521,'CCA Util %'!$E:$E,0)),""))</f>
        <v/>
      </c>
      <c r="AD2521">
        <f>IF($B2521="","",IFERROR(INDEX('CCA Util %'!$G:$G,MATCH($B2521,'CCA Util %'!$E:$E,0)),""))</f>
        <v/>
      </c>
      <c r="AE2521">
        <f>IF(OR($B2521="",$U2521=""),"",$U2521&amp;" &amp; "&amp;IF(OR($AD2521="",$AD2521=0),"Util NA",$AD2521&amp;" Util"))</f>
        <v/>
      </c>
    </row>
    <row r="2522" ht="15.75" customHeight="1" s="42">
      <c r="A2522" s="41" t="n"/>
      <c r="G2522" s="38" t="n"/>
      <c r="H2522" s="38" t="n"/>
      <c r="I2522" s="38" t="n"/>
      <c r="J2522" s="38" t="n"/>
      <c r="K2522" s="38" t="n"/>
      <c r="L2522" s="38" t="n"/>
      <c r="N2522" s="36">
        <f>IF($B2522="","",IF($C2522="SUPERSTORE","Superstore","DH"))</f>
        <v/>
      </c>
      <c r="O2522" s="36">
        <f>IF($B2522="","",IFERROR(VLOOKUP($B2522,Mapping!$A:$C,2,0),"Not Mapped"))</f>
        <v/>
      </c>
      <c r="P2522" s="36">
        <f>IF($B2522="","",IFERROR(VLOOKUP($B2522,Mapping!$A:$C,3,0),"Not Mapped"))</f>
        <v/>
      </c>
      <c r="Q2522" s="36">
        <f>IF($B2522="","",IFERROR(VLOOKUP($O2522,Leaders!$A:$B,2,0),"Not Mapped"))</f>
        <v/>
      </c>
      <c r="R2522" s="36">
        <f>IF($B2522="","",IF(COUNTIF(Exclusions!$A:$A,$B2522)&gt;0,"Yes","No"))</f>
        <v/>
      </c>
      <c r="S2522" s="38">
        <f>IF($B2522="","",MIN(1,DAY($A2522)/IF($N2522="Superstore",Settings!$B$5,Settings!$B$4)))</f>
        <v/>
      </c>
      <c r="T2522" s="38">
        <f>IF(OR($B2522="",$G2522="",$S2522=0),"",$G2522/$S2522)</f>
        <v/>
      </c>
      <c r="U2522" s="36">
        <f>IF($T2522="","",IF($T2522&lt;Settings!$B$8,"Critical",IF($T2522&lt;Settings!$B$9,"Semi Critical","Non Critical")))</f>
        <v/>
      </c>
      <c r="V2522" s="28" t="n"/>
      <c r="Z2522">
        <f>IF($B2522="","",IFERROR(VLOOKUP($B2522,'Plan HC for CCA'!$A:$B,2,0),""))</f>
        <v/>
      </c>
      <c r="AA2522">
        <f>IF(OR($B2522="",$Z2522=""),"",IF(N($M2522)&lt;$Z2522,"Delta","No Delta"))</f>
        <v/>
      </c>
      <c r="AB2522">
        <f>IF(OR($B2522="",$Z2522=""),"",MAX(0,$Z2522-N($M2522)))</f>
        <v/>
      </c>
      <c r="AC2522" s="46">
        <f>IF($B2522="","",IFERROR(INDEX('CCA Util %'!$H:$H,MATCH($B2522,'CCA Util %'!$E:$E,0)),""))</f>
        <v/>
      </c>
      <c r="AD2522">
        <f>IF($B2522="","",IFERROR(INDEX('CCA Util %'!$G:$G,MATCH($B2522,'CCA Util %'!$E:$E,0)),""))</f>
        <v/>
      </c>
      <c r="AE2522">
        <f>IF(OR($B2522="",$U2522=""),"",$U2522&amp;" &amp; "&amp;IF(OR($AD2522="",$AD2522=0),"Util NA",$AD2522&amp;" Util"))</f>
        <v/>
      </c>
    </row>
    <row r="2523" ht="15.75" customHeight="1" s="42">
      <c r="A2523" s="41" t="n"/>
      <c r="G2523" s="38" t="n"/>
      <c r="H2523" s="38" t="n"/>
      <c r="I2523" s="38" t="n"/>
      <c r="J2523" s="38" t="n"/>
      <c r="K2523" s="38" t="n"/>
      <c r="L2523" s="38" t="n"/>
      <c r="N2523" s="36">
        <f>IF($B2523="","",IF($C2523="SUPERSTORE","Superstore","DH"))</f>
        <v/>
      </c>
      <c r="O2523" s="36">
        <f>IF($B2523="","",IFERROR(VLOOKUP($B2523,Mapping!$A:$C,2,0),"Not Mapped"))</f>
        <v/>
      </c>
      <c r="P2523" s="36">
        <f>IF($B2523="","",IFERROR(VLOOKUP($B2523,Mapping!$A:$C,3,0),"Not Mapped"))</f>
        <v/>
      </c>
      <c r="Q2523" s="36">
        <f>IF($B2523="","",IFERROR(VLOOKUP($O2523,Leaders!$A:$B,2,0),"Not Mapped"))</f>
        <v/>
      </c>
      <c r="R2523" s="36">
        <f>IF($B2523="","",IF(COUNTIF(Exclusions!$A:$A,$B2523)&gt;0,"Yes","No"))</f>
        <v/>
      </c>
      <c r="S2523" s="38">
        <f>IF($B2523="","",MIN(1,DAY($A2523)/IF($N2523="Superstore",Settings!$B$5,Settings!$B$4)))</f>
        <v/>
      </c>
      <c r="T2523" s="38">
        <f>IF(OR($B2523="",$G2523="",$S2523=0),"",$G2523/$S2523)</f>
        <v/>
      </c>
      <c r="U2523" s="36">
        <f>IF($T2523="","",IF($T2523&lt;Settings!$B$8,"Critical",IF($T2523&lt;Settings!$B$9,"Semi Critical","Non Critical")))</f>
        <v/>
      </c>
      <c r="V2523" s="28" t="n"/>
      <c r="Z2523">
        <f>IF($B2523="","",IFERROR(VLOOKUP($B2523,'Plan HC for CCA'!$A:$B,2,0),""))</f>
        <v/>
      </c>
      <c r="AA2523">
        <f>IF(OR($B2523="",$Z2523=""),"",IF(N($M2523)&lt;$Z2523,"Delta","No Delta"))</f>
        <v/>
      </c>
      <c r="AB2523">
        <f>IF(OR($B2523="",$Z2523=""),"",MAX(0,$Z2523-N($M2523)))</f>
        <v/>
      </c>
      <c r="AC2523" s="46">
        <f>IF($B2523="","",IFERROR(INDEX('CCA Util %'!$H:$H,MATCH($B2523,'CCA Util %'!$E:$E,0)),""))</f>
        <v/>
      </c>
      <c r="AD2523">
        <f>IF($B2523="","",IFERROR(INDEX('CCA Util %'!$G:$G,MATCH($B2523,'CCA Util %'!$E:$E,0)),""))</f>
        <v/>
      </c>
      <c r="AE2523">
        <f>IF(OR($B2523="",$U2523=""),"",$U2523&amp;" &amp; "&amp;IF(OR($AD2523="",$AD2523=0),"Util NA",$AD2523&amp;" Util"))</f>
        <v/>
      </c>
    </row>
    <row r="2524" ht="15.75" customHeight="1" s="42">
      <c r="A2524" s="41" t="n"/>
      <c r="G2524" s="38" t="n"/>
      <c r="H2524" s="38" t="n"/>
      <c r="I2524" s="38" t="n"/>
      <c r="J2524" s="38" t="n"/>
      <c r="K2524" s="38" t="n"/>
      <c r="L2524" s="38" t="n"/>
      <c r="N2524" s="36">
        <f>IF($B2524="","",IF($C2524="SUPERSTORE","Superstore","DH"))</f>
        <v/>
      </c>
      <c r="O2524" s="36">
        <f>IF($B2524="","",IFERROR(VLOOKUP($B2524,Mapping!$A:$C,2,0),"Not Mapped"))</f>
        <v/>
      </c>
      <c r="P2524" s="36">
        <f>IF($B2524="","",IFERROR(VLOOKUP($B2524,Mapping!$A:$C,3,0),"Not Mapped"))</f>
        <v/>
      </c>
      <c r="Q2524" s="36">
        <f>IF($B2524="","",IFERROR(VLOOKUP($O2524,Leaders!$A:$B,2,0),"Not Mapped"))</f>
        <v/>
      </c>
      <c r="R2524" s="36">
        <f>IF($B2524="","",IF(COUNTIF(Exclusions!$A:$A,$B2524)&gt;0,"Yes","No"))</f>
        <v/>
      </c>
      <c r="S2524" s="38">
        <f>IF($B2524="","",MIN(1,DAY($A2524)/IF($N2524="Superstore",Settings!$B$5,Settings!$B$4)))</f>
        <v/>
      </c>
      <c r="T2524" s="38">
        <f>IF(OR($B2524="",$G2524="",$S2524=0),"",$G2524/$S2524)</f>
        <v/>
      </c>
      <c r="U2524" s="36">
        <f>IF($T2524="","",IF($T2524&lt;Settings!$B$8,"Critical",IF($T2524&lt;Settings!$B$9,"Semi Critical","Non Critical")))</f>
        <v/>
      </c>
      <c r="V2524" s="28" t="n"/>
      <c r="Z2524">
        <f>IF($B2524="","",IFERROR(VLOOKUP($B2524,'Plan HC for CCA'!$A:$B,2,0),""))</f>
        <v/>
      </c>
      <c r="AA2524">
        <f>IF(OR($B2524="",$Z2524=""),"",IF(N($M2524)&lt;$Z2524,"Delta","No Delta"))</f>
        <v/>
      </c>
      <c r="AB2524">
        <f>IF(OR($B2524="",$Z2524=""),"",MAX(0,$Z2524-N($M2524)))</f>
        <v/>
      </c>
      <c r="AC2524" s="46">
        <f>IF($B2524="","",IFERROR(INDEX('CCA Util %'!$H:$H,MATCH($B2524,'CCA Util %'!$E:$E,0)),""))</f>
        <v/>
      </c>
      <c r="AD2524">
        <f>IF($B2524="","",IFERROR(INDEX('CCA Util %'!$G:$G,MATCH($B2524,'CCA Util %'!$E:$E,0)),""))</f>
        <v/>
      </c>
      <c r="AE2524">
        <f>IF(OR($B2524="",$U2524=""),"",$U2524&amp;" &amp; "&amp;IF(OR($AD2524="",$AD2524=0),"Util NA",$AD2524&amp;" Util"))</f>
        <v/>
      </c>
    </row>
    <row r="2525" ht="15.75" customHeight="1" s="42">
      <c r="A2525" s="41" t="n"/>
      <c r="G2525" s="38" t="n"/>
      <c r="H2525" s="38" t="n"/>
      <c r="I2525" s="38" t="n"/>
      <c r="J2525" s="38" t="n"/>
      <c r="K2525" s="38" t="n"/>
      <c r="L2525" s="38" t="n"/>
      <c r="N2525" s="36">
        <f>IF($B2525="","",IF($C2525="SUPERSTORE","Superstore","DH"))</f>
        <v/>
      </c>
      <c r="O2525" s="36">
        <f>IF($B2525="","",IFERROR(VLOOKUP($B2525,Mapping!$A:$C,2,0),"Not Mapped"))</f>
        <v/>
      </c>
      <c r="P2525" s="36">
        <f>IF($B2525="","",IFERROR(VLOOKUP($B2525,Mapping!$A:$C,3,0),"Not Mapped"))</f>
        <v/>
      </c>
      <c r="Q2525" s="36">
        <f>IF($B2525="","",IFERROR(VLOOKUP($O2525,Leaders!$A:$B,2,0),"Not Mapped"))</f>
        <v/>
      </c>
      <c r="R2525" s="36">
        <f>IF($B2525="","",IF(COUNTIF(Exclusions!$A:$A,$B2525)&gt;0,"Yes","No"))</f>
        <v/>
      </c>
      <c r="S2525" s="38">
        <f>IF($B2525="","",MIN(1,DAY($A2525)/IF($N2525="Superstore",Settings!$B$5,Settings!$B$4)))</f>
        <v/>
      </c>
      <c r="T2525" s="38">
        <f>IF(OR($B2525="",$G2525="",$S2525=0),"",$G2525/$S2525)</f>
        <v/>
      </c>
      <c r="U2525" s="36">
        <f>IF($T2525="","",IF($T2525&lt;Settings!$B$8,"Critical",IF($T2525&lt;Settings!$B$9,"Semi Critical","Non Critical")))</f>
        <v/>
      </c>
      <c r="V2525" s="28" t="n"/>
      <c r="Z2525">
        <f>IF($B2525="","",IFERROR(VLOOKUP($B2525,'Plan HC for CCA'!$A:$B,2,0),""))</f>
        <v/>
      </c>
      <c r="AA2525">
        <f>IF(OR($B2525="",$Z2525=""),"",IF(N($M2525)&lt;$Z2525,"Delta","No Delta"))</f>
        <v/>
      </c>
      <c r="AB2525">
        <f>IF(OR($B2525="",$Z2525=""),"",MAX(0,$Z2525-N($M2525)))</f>
        <v/>
      </c>
      <c r="AC2525" s="46">
        <f>IF($B2525="","",IFERROR(INDEX('CCA Util %'!$H:$H,MATCH($B2525,'CCA Util %'!$E:$E,0)),""))</f>
        <v/>
      </c>
      <c r="AD2525">
        <f>IF($B2525="","",IFERROR(INDEX('CCA Util %'!$G:$G,MATCH($B2525,'CCA Util %'!$E:$E,0)),""))</f>
        <v/>
      </c>
      <c r="AE2525">
        <f>IF(OR($B2525="",$U2525=""),"",$U2525&amp;" &amp; "&amp;IF(OR($AD2525="",$AD2525=0),"Util NA",$AD2525&amp;" Util"))</f>
        <v/>
      </c>
    </row>
    <row r="2526" ht="15.75" customHeight="1" s="42">
      <c r="A2526" s="41" t="n"/>
      <c r="G2526" s="38" t="n"/>
      <c r="H2526" s="38" t="n"/>
      <c r="I2526" s="38" t="n"/>
      <c r="J2526" s="38" t="n"/>
      <c r="K2526" s="38" t="n"/>
      <c r="L2526" s="38" t="n"/>
      <c r="N2526" s="36">
        <f>IF($B2526="","",IF($C2526="SUPERSTORE","Superstore","DH"))</f>
        <v/>
      </c>
      <c r="O2526" s="36">
        <f>IF($B2526="","",IFERROR(VLOOKUP($B2526,Mapping!$A:$C,2,0),"Not Mapped"))</f>
        <v/>
      </c>
      <c r="P2526" s="36">
        <f>IF($B2526="","",IFERROR(VLOOKUP($B2526,Mapping!$A:$C,3,0),"Not Mapped"))</f>
        <v/>
      </c>
      <c r="Q2526" s="36">
        <f>IF($B2526="","",IFERROR(VLOOKUP($O2526,Leaders!$A:$B,2,0),"Not Mapped"))</f>
        <v/>
      </c>
      <c r="R2526" s="36">
        <f>IF($B2526="","",IF(COUNTIF(Exclusions!$A:$A,$B2526)&gt;0,"Yes","No"))</f>
        <v/>
      </c>
      <c r="S2526" s="38">
        <f>IF($B2526="","",MIN(1,DAY($A2526)/IF($N2526="Superstore",Settings!$B$5,Settings!$B$4)))</f>
        <v/>
      </c>
      <c r="T2526" s="38">
        <f>IF(OR($B2526="",$G2526="",$S2526=0),"",$G2526/$S2526)</f>
        <v/>
      </c>
      <c r="U2526" s="36">
        <f>IF($T2526="","",IF($T2526&lt;Settings!$B$8,"Critical",IF($T2526&lt;Settings!$B$9,"Semi Critical","Non Critical")))</f>
        <v/>
      </c>
      <c r="V2526" s="28" t="n"/>
      <c r="Z2526">
        <f>IF($B2526="","",IFERROR(VLOOKUP($B2526,'Plan HC for CCA'!$A:$B,2,0),""))</f>
        <v/>
      </c>
      <c r="AA2526">
        <f>IF(OR($B2526="",$Z2526=""),"",IF(N($M2526)&lt;$Z2526,"Delta","No Delta"))</f>
        <v/>
      </c>
      <c r="AB2526">
        <f>IF(OR($B2526="",$Z2526=""),"",MAX(0,$Z2526-N($M2526)))</f>
        <v/>
      </c>
      <c r="AC2526" s="46">
        <f>IF($B2526="","",IFERROR(INDEX('CCA Util %'!$H:$H,MATCH($B2526,'CCA Util %'!$E:$E,0)),""))</f>
        <v/>
      </c>
      <c r="AD2526">
        <f>IF($B2526="","",IFERROR(INDEX('CCA Util %'!$G:$G,MATCH($B2526,'CCA Util %'!$E:$E,0)),""))</f>
        <v/>
      </c>
      <c r="AE2526">
        <f>IF(OR($B2526="",$U2526=""),"",$U2526&amp;" &amp; "&amp;IF(OR($AD2526="",$AD2526=0),"Util NA",$AD2526&amp;" Util"))</f>
        <v/>
      </c>
    </row>
    <row r="2527" ht="15.75" customHeight="1" s="42">
      <c r="A2527" s="41" t="n"/>
      <c r="G2527" s="38" t="n"/>
      <c r="H2527" s="38" t="n"/>
      <c r="I2527" s="38" t="n"/>
      <c r="J2527" s="38" t="n"/>
      <c r="K2527" s="38" t="n"/>
      <c r="L2527" s="38" t="n"/>
      <c r="N2527" s="36">
        <f>IF($B2527="","",IF($C2527="SUPERSTORE","Superstore","DH"))</f>
        <v/>
      </c>
      <c r="O2527" s="36">
        <f>IF($B2527="","",IFERROR(VLOOKUP($B2527,Mapping!$A:$C,2,0),"Not Mapped"))</f>
        <v/>
      </c>
      <c r="P2527" s="36">
        <f>IF($B2527="","",IFERROR(VLOOKUP($B2527,Mapping!$A:$C,3,0),"Not Mapped"))</f>
        <v/>
      </c>
      <c r="Q2527" s="36">
        <f>IF($B2527="","",IFERROR(VLOOKUP($O2527,Leaders!$A:$B,2,0),"Not Mapped"))</f>
        <v/>
      </c>
      <c r="R2527" s="36">
        <f>IF($B2527="","",IF(COUNTIF(Exclusions!$A:$A,$B2527)&gt;0,"Yes","No"))</f>
        <v/>
      </c>
      <c r="S2527" s="38">
        <f>IF($B2527="","",MIN(1,DAY($A2527)/IF($N2527="Superstore",Settings!$B$5,Settings!$B$4)))</f>
        <v/>
      </c>
      <c r="T2527" s="38">
        <f>IF(OR($B2527="",$G2527="",$S2527=0),"",$G2527/$S2527)</f>
        <v/>
      </c>
      <c r="U2527" s="36">
        <f>IF($T2527="","",IF($T2527&lt;Settings!$B$8,"Critical",IF($T2527&lt;Settings!$B$9,"Semi Critical","Non Critical")))</f>
        <v/>
      </c>
      <c r="V2527" s="28" t="n"/>
      <c r="Z2527">
        <f>IF($B2527="","",IFERROR(VLOOKUP($B2527,'Plan HC for CCA'!$A:$B,2,0),""))</f>
        <v/>
      </c>
      <c r="AA2527">
        <f>IF(OR($B2527="",$Z2527=""),"",IF(N($M2527)&lt;$Z2527,"Delta","No Delta"))</f>
        <v/>
      </c>
      <c r="AB2527">
        <f>IF(OR($B2527="",$Z2527=""),"",MAX(0,$Z2527-N($M2527)))</f>
        <v/>
      </c>
      <c r="AC2527" s="46">
        <f>IF($B2527="","",IFERROR(INDEX('CCA Util %'!$H:$H,MATCH($B2527,'CCA Util %'!$E:$E,0)),""))</f>
        <v/>
      </c>
      <c r="AD2527">
        <f>IF($B2527="","",IFERROR(INDEX('CCA Util %'!$G:$G,MATCH($B2527,'CCA Util %'!$E:$E,0)),""))</f>
        <v/>
      </c>
      <c r="AE2527">
        <f>IF(OR($B2527="",$U2527=""),"",$U2527&amp;" &amp; "&amp;IF(OR($AD2527="",$AD2527=0),"Util NA",$AD2527&amp;" Util"))</f>
        <v/>
      </c>
    </row>
    <row r="2528" ht="15.75" customHeight="1" s="42">
      <c r="A2528" s="41" t="n"/>
      <c r="G2528" s="38" t="n"/>
      <c r="H2528" s="38" t="n"/>
      <c r="I2528" s="38" t="n"/>
      <c r="J2528" s="38" t="n"/>
      <c r="K2528" s="38" t="n"/>
      <c r="L2528" s="38" t="n"/>
      <c r="N2528" s="36">
        <f>IF($B2528="","",IF($C2528="SUPERSTORE","Superstore","DH"))</f>
        <v/>
      </c>
      <c r="O2528" s="36">
        <f>IF($B2528="","",IFERROR(VLOOKUP($B2528,Mapping!$A:$C,2,0),"Not Mapped"))</f>
        <v/>
      </c>
      <c r="P2528" s="36">
        <f>IF($B2528="","",IFERROR(VLOOKUP($B2528,Mapping!$A:$C,3,0),"Not Mapped"))</f>
        <v/>
      </c>
      <c r="Q2528" s="36">
        <f>IF($B2528="","",IFERROR(VLOOKUP($O2528,Leaders!$A:$B,2,0),"Not Mapped"))</f>
        <v/>
      </c>
      <c r="R2528" s="36">
        <f>IF($B2528="","",IF(COUNTIF(Exclusions!$A:$A,$B2528)&gt;0,"Yes","No"))</f>
        <v/>
      </c>
      <c r="S2528" s="38">
        <f>IF($B2528="","",MIN(1,DAY($A2528)/IF($N2528="Superstore",Settings!$B$5,Settings!$B$4)))</f>
        <v/>
      </c>
      <c r="T2528" s="38">
        <f>IF(OR($B2528="",$G2528="",$S2528=0),"",$G2528/$S2528)</f>
        <v/>
      </c>
      <c r="U2528" s="36">
        <f>IF($T2528="","",IF($T2528&lt;Settings!$B$8,"Critical",IF($T2528&lt;Settings!$B$9,"Semi Critical","Non Critical")))</f>
        <v/>
      </c>
      <c r="V2528" s="28" t="n"/>
      <c r="Z2528">
        <f>IF($B2528="","",IFERROR(VLOOKUP($B2528,'Plan HC for CCA'!$A:$B,2,0),""))</f>
        <v/>
      </c>
      <c r="AA2528">
        <f>IF(OR($B2528="",$Z2528=""),"",IF(N($M2528)&lt;$Z2528,"Delta","No Delta"))</f>
        <v/>
      </c>
      <c r="AB2528">
        <f>IF(OR($B2528="",$Z2528=""),"",MAX(0,$Z2528-N($M2528)))</f>
        <v/>
      </c>
      <c r="AC2528" s="46">
        <f>IF($B2528="","",IFERROR(INDEX('CCA Util %'!$H:$H,MATCH($B2528,'CCA Util %'!$E:$E,0)),""))</f>
        <v/>
      </c>
      <c r="AD2528">
        <f>IF($B2528="","",IFERROR(INDEX('CCA Util %'!$G:$G,MATCH($B2528,'CCA Util %'!$E:$E,0)),""))</f>
        <v/>
      </c>
      <c r="AE2528">
        <f>IF(OR($B2528="",$U2528=""),"",$U2528&amp;" &amp; "&amp;IF(OR($AD2528="",$AD2528=0),"Util NA",$AD2528&amp;" Util"))</f>
        <v/>
      </c>
    </row>
    <row r="2529" ht="15.75" customHeight="1" s="42">
      <c r="A2529" s="41" t="n"/>
      <c r="G2529" s="38" t="n"/>
      <c r="H2529" s="38" t="n"/>
      <c r="I2529" s="38" t="n"/>
      <c r="J2529" s="38" t="n"/>
      <c r="K2529" s="38" t="n"/>
      <c r="L2529" s="38" t="n"/>
      <c r="N2529" s="36">
        <f>IF($B2529="","",IF($C2529="SUPERSTORE","Superstore","DH"))</f>
        <v/>
      </c>
      <c r="O2529" s="36">
        <f>IF($B2529="","",IFERROR(VLOOKUP($B2529,Mapping!$A:$C,2,0),"Not Mapped"))</f>
        <v/>
      </c>
      <c r="P2529" s="36">
        <f>IF($B2529="","",IFERROR(VLOOKUP($B2529,Mapping!$A:$C,3,0),"Not Mapped"))</f>
        <v/>
      </c>
      <c r="Q2529" s="36">
        <f>IF($B2529="","",IFERROR(VLOOKUP($O2529,Leaders!$A:$B,2,0),"Not Mapped"))</f>
        <v/>
      </c>
      <c r="R2529" s="36">
        <f>IF($B2529="","",IF(COUNTIF(Exclusions!$A:$A,$B2529)&gt;0,"Yes","No"))</f>
        <v/>
      </c>
      <c r="S2529" s="38">
        <f>IF($B2529="","",MIN(1,DAY($A2529)/IF($N2529="Superstore",Settings!$B$5,Settings!$B$4)))</f>
        <v/>
      </c>
      <c r="T2529" s="38">
        <f>IF(OR($B2529="",$G2529="",$S2529=0),"",$G2529/$S2529)</f>
        <v/>
      </c>
      <c r="U2529" s="36">
        <f>IF($T2529="","",IF($T2529&lt;Settings!$B$8,"Critical",IF($T2529&lt;Settings!$B$9,"Semi Critical","Non Critical")))</f>
        <v/>
      </c>
      <c r="V2529" s="28" t="n"/>
      <c r="Z2529">
        <f>IF($B2529="","",IFERROR(VLOOKUP($B2529,'Plan HC for CCA'!$A:$B,2,0),""))</f>
        <v/>
      </c>
      <c r="AA2529">
        <f>IF(OR($B2529="",$Z2529=""),"",IF(N($M2529)&lt;$Z2529,"Delta","No Delta"))</f>
        <v/>
      </c>
      <c r="AB2529">
        <f>IF(OR($B2529="",$Z2529=""),"",MAX(0,$Z2529-N($M2529)))</f>
        <v/>
      </c>
      <c r="AC2529" s="46">
        <f>IF($B2529="","",IFERROR(INDEX('CCA Util %'!$H:$H,MATCH($B2529,'CCA Util %'!$E:$E,0)),""))</f>
        <v/>
      </c>
      <c r="AD2529">
        <f>IF($B2529="","",IFERROR(INDEX('CCA Util %'!$G:$G,MATCH($B2529,'CCA Util %'!$E:$E,0)),""))</f>
        <v/>
      </c>
      <c r="AE2529">
        <f>IF(OR($B2529="",$U2529=""),"",$U2529&amp;" &amp; "&amp;IF(OR($AD2529="",$AD2529=0),"Util NA",$AD2529&amp;" Util"))</f>
        <v/>
      </c>
    </row>
    <row r="2530" ht="15.75" customHeight="1" s="42">
      <c r="A2530" s="41" t="n"/>
      <c r="G2530" s="38" t="n"/>
      <c r="H2530" s="38" t="n"/>
      <c r="I2530" s="38" t="n"/>
      <c r="J2530" s="38" t="n"/>
      <c r="K2530" s="38" t="n"/>
      <c r="L2530" s="38" t="n"/>
      <c r="N2530" s="36">
        <f>IF($B2530="","",IF($C2530="SUPERSTORE","Superstore","DH"))</f>
        <v/>
      </c>
      <c r="O2530" s="36">
        <f>IF($B2530="","",IFERROR(VLOOKUP($B2530,Mapping!$A:$C,2,0),"Not Mapped"))</f>
        <v/>
      </c>
      <c r="P2530" s="36">
        <f>IF($B2530="","",IFERROR(VLOOKUP($B2530,Mapping!$A:$C,3,0),"Not Mapped"))</f>
        <v/>
      </c>
      <c r="Q2530" s="36">
        <f>IF($B2530="","",IFERROR(VLOOKUP($O2530,Leaders!$A:$B,2,0),"Not Mapped"))</f>
        <v/>
      </c>
      <c r="R2530" s="36">
        <f>IF($B2530="","",IF(COUNTIF(Exclusions!$A:$A,$B2530)&gt;0,"Yes","No"))</f>
        <v/>
      </c>
      <c r="S2530" s="38">
        <f>IF($B2530="","",MIN(1,DAY($A2530)/IF($N2530="Superstore",Settings!$B$5,Settings!$B$4)))</f>
        <v/>
      </c>
      <c r="T2530" s="38">
        <f>IF(OR($B2530="",$G2530="",$S2530=0),"",$G2530/$S2530)</f>
        <v/>
      </c>
      <c r="U2530" s="36">
        <f>IF($T2530="","",IF($T2530&lt;Settings!$B$8,"Critical",IF($T2530&lt;Settings!$B$9,"Semi Critical","Non Critical")))</f>
        <v/>
      </c>
      <c r="V2530" s="28" t="n"/>
      <c r="Z2530">
        <f>IF($B2530="","",IFERROR(VLOOKUP($B2530,'Plan HC for CCA'!$A:$B,2,0),""))</f>
        <v/>
      </c>
      <c r="AA2530">
        <f>IF(OR($B2530="",$Z2530=""),"",IF(N($M2530)&lt;$Z2530,"Delta","No Delta"))</f>
        <v/>
      </c>
      <c r="AB2530">
        <f>IF(OR($B2530="",$Z2530=""),"",MAX(0,$Z2530-N($M2530)))</f>
        <v/>
      </c>
      <c r="AC2530" s="46">
        <f>IF($B2530="","",IFERROR(INDEX('CCA Util %'!$H:$H,MATCH($B2530,'CCA Util %'!$E:$E,0)),""))</f>
        <v/>
      </c>
      <c r="AD2530">
        <f>IF($B2530="","",IFERROR(INDEX('CCA Util %'!$G:$G,MATCH($B2530,'CCA Util %'!$E:$E,0)),""))</f>
        <v/>
      </c>
      <c r="AE2530">
        <f>IF(OR($B2530="",$U2530=""),"",$U2530&amp;" &amp; "&amp;IF(OR($AD2530="",$AD2530=0),"Util NA",$AD2530&amp;" Util"))</f>
        <v/>
      </c>
    </row>
    <row r="2531" ht="15.75" customHeight="1" s="42">
      <c r="A2531" s="41" t="n"/>
      <c r="G2531" s="38" t="n"/>
      <c r="H2531" s="38" t="n"/>
      <c r="I2531" s="38" t="n"/>
      <c r="J2531" s="38" t="n"/>
      <c r="K2531" s="38" t="n"/>
      <c r="L2531" s="38" t="n"/>
      <c r="N2531" s="36">
        <f>IF($B2531="","",IF($C2531="SUPERSTORE","Superstore","DH"))</f>
        <v/>
      </c>
      <c r="O2531" s="36">
        <f>IF($B2531="","",IFERROR(VLOOKUP($B2531,Mapping!$A:$C,2,0),"Not Mapped"))</f>
        <v/>
      </c>
      <c r="P2531" s="36">
        <f>IF($B2531="","",IFERROR(VLOOKUP($B2531,Mapping!$A:$C,3,0),"Not Mapped"))</f>
        <v/>
      </c>
      <c r="Q2531" s="36">
        <f>IF($B2531="","",IFERROR(VLOOKUP($O2531,Leaders!$A:$B,2,0),"Not Mapped"))</f>
        <v/>
      </c>
      <c r="R2531" s="36">
        <f>IF($B2531="","",IF(COUNTIF(Exclusions!$A:$A,$B2531)&gt;0,"Yes","No"))</f>
        <v/>
      </c>
      <c r="S2531" s="38">
        <f>IF($B2531="","",MIN(1,DAY($A2531)/IF($N2531="Superstore",Settings!$B$5,Settings!$B$4)))</f>
        <v/>
      </c>
      <c r="T2531" s="38">
        <f>IF(OR($B2531="",$G2531="",$S2531=0),"",$G2531/$S2531)</f>
        <v/>
      </c>
      <c r="U2531" s="36">
        <f>IF($T2531="","",IF($T2531&lt;Settings!$B$8,"Critical",IF($T2531&lt;Settings!$B$9,"Semi Critical","Non Critical")))</f>
        <v/>
      </c>
      <c r="V2531" s="28" t="n"/>
      <c r="Z2531">
        <f>IF($B2531="","",IFERROR(VLOOKUP($B2531,'Plan HC for CCA'!$A:$B,2,0),""))</f>
        <v/>
      </c>
      <c r="AA2531">
        <f>IF(OR($B2531="",$Z2531=""),"",IF(N($M2531)&lt;$Z2531,"Delta","No Delta"))</f>
        <v/>
      </c>
      <c r="AB2531">
        <f>IF(OR($B2531="",$Z2531=""),"",MAX(0,$Z2531-N($M2531)))</f>
        <v/>
      </c>
      <c r="AC2531" s="46">
        <f>IF($B2531="","",IFERROR(INDEX('CCA Util %'!$H:$H,MATCH($B2531,'CCA Util %'!$E:$E,0)),""))</f>
        <v/>
      </c>
      <c r="AD2531">
        <f>IF($B2531="","",IFERROR(INDEX('CCA Util %'!$G:$G,MATCH($B2531,'CCA Util %'!$E:$E,0)),""))</f>
        <v/>
      </c>
      <c r="AE2531">
        <f>IF(OR($B2531="",$U2531=""),"",$U2531&amp;" &amp; "&amp;IF(OR($AD2531="",$AD2531=0),"Util NA",$AD2531&amp;" Util"))</f>
        <v/>
      </c>
    </row>
    <row r="2532" ht="15.75" customHeight="1" s="42">
      <c r="A2532" s="41" t="n"/>
      <c r="G2532" s="38" t="n"/>
      <c r="H2532" s="38" t="n"/>
      <c r="I2532" s="38" t="n"/>
      <c r="J2532" s="38" t="n"/>
      <c r="K2532" s="38" t="n"/>
      <c r="L2532" s="38" t="n"/>
      <c r="N2532" s="36">
        <f>IF($B2532="","",IF($C2532="SUPERSTORE","Superstore","DH"))</f>
        <v/>
      </c>
      <c r="O2532" s="36">
        <f>IF($B2532="","",IFERROR(VLOOKUP($B2532,Mapping!$A:$C,2,0),"Not Mapped"))</f>
        <v/>
      </c>
      <c r="P2532" s="36">
        <f>IF($B2532="","",IFERROR(VLOOKUP($B2532,Mapping!$A:$C,3,0),"Not Mapped"))</f>
        <v/>
      </c>
      <c r="Q2532" s="36">
        <f>IF($B2532="","",IFERROR(VLOOKUP($O2532,Leaders!$A:$B,2,0),"Not Mapped"))</f>
        <v/>
      </c>
      <c r="R2532" s="36">
        <f>IF($B2532="","",IF(COUNTIF(Exclusions!$A:$A,$B2532)&gt;0,"Yes","No"))</f>
        <v/>
      </c>
      <c r="S2532" s="38">
        <f>IF($B2532="","",MIN(1,DAY($A2532)/IF($N2532="Superstore",Settings!$B$5,Settings!$B$4)))</f>
        <v/>
      </c>
      <c r="T2532" s="38">
        <f>IF(OR($B2532="",$G2532="",$S2532=0),"",$G2532/$S2532)</f>
        <v/>
      </c>
      <c r="U2532" s="36">
        <f>IF($T2532="","",IF($T2532&lt;Settings!$B$8,"Critical",IF($T2532&lt;Settings!$B$9,"Semi Critical","Non Critical")))</f>
        <v/>
      </c>
      <c r="V2532" s="28" t="n"/>
      <c r="Z2532">
        <f>IF($B2532="","",IFERROR(VLOOKUP($B2532,'Plan HC for CCA'!$A:$B,2,0),""))</f>
        <v/>
      </c>
      <c r="AA2532">
        <f>IF(OR($B2532="",$Z2532=""),"",IF(N($M2532)&lt;$Z2532,"Delta","No Delta"))</f>
        <v/>
      </c>
      <c r="AB2532">
        <f>IF(OR($B2532="",$Z2532=""),"",MAX(0,$Z2532-N($M2532)))</f>
        <v/>
      </c>
      <c r="AC2532" s="46">
        <f>IF($B2532="","",IFERROR(INDEX('CCA Util %'!$H:$H,MATCH($B2532,'CCA Util %'!$E:$E,0)),""))</f>
        <v/>
      </c>
      <c r="AD2532">
        <f>IF($B2532="","",IFERROR(INDEX('CCA Util %'!$G:$G,MATCH($B2532,'CCA Util %'!$E:$E,0)),""))</f>
        <v/>
      </c>
      <c r="AE2532">
        <f>IF(OR($B2532="",$U2532=""),"",$U2532&amp;" &amp; "&amp;IF(OR($AD2532="",$AD2532=0),"Util NA",$AD2532&amp;" Util"))</f>
        <v/>
      </c>
    </row>
    <row r="2533" ht="15.75" customHeight="1" s="42">
      <c r="A2533" s="41" t="n"/>
      <c r="G2533" s="38" t="n"/>
      <c r="H2533" s="38" t="n"/>
      <c r="I2533" s="38" t="n"/>
      <c r="J2533" s="38" t="n"/>
      <c r="K2533" s="38" t="n"/>
      <c r="L2533" s="38" t="n"/>
      <c r="N2533" s="36">
        <f>IF($B2533="","",IF($C2533="SUPERSTORE","Superstore","DH"))</f>
        <v/>
      </c>
      <c r="O2533" s="36">
        <f>IF($B2533="","",IFERROR(VLOOKUP($B2533,Mapping!$A:$C,2,0),"Not Mapped"))</f>
        <v/>
      </c>
      <c r="P2533" s="36">
        <f>IF($B2533="","",IFERROR(VLOOKUP($B2533,Mapping!$A:$C,3,0),"Not Mapped"))</f>
        <v/>
      </c>
      <c r="Q2533" s="36">
        <f>IF($B2533="","",IFERROR(VLOOKUP($O2533,Leaders!$A:$B,2,0),"Not Mapped"))</f>
        <v/>
      </c>
      <c r="R2533" s="36">
        <f>IF($B2533="","",IF(COUNTIF(Exclusions!$A:$A,$B2533)&gt;0,"Yes","No"))</f>
        <v/>
      </c>
      <c r="S2533" s="38">
        <f>IF($B2533="","",MIN(1,DAY($A2533)/IF($N2533="Superstore",Settings!$B$5,Settings!$B$4)))</f>
        <v/>
      </c>
      <c r="T2533" s="38">
        <f>IF(OR($B2533="",$G2533="",$S2533=0),"",$G2533/$S2533)</f>
        <v/>
      </c>
      <c r="U2533" s="36">
        <f>IF($T2533="","",IF($T2533&lt;Settings!$B$8,"Critical",IF($T2533&lt;Settings!$B$9,"Semi Critical","Non Critical")))</f>
        <v/>
      </c>
      <c r="V2533" s="28" t="n"/>
      <c r="Z2533">
        <f>IF($B2533="","",IFERROR(VLOOKUP($B2533,'Plan HC for CCA'!$A:$B,2,0),""))</f>
        <v/>
      </c>
      <c r="AA2533">
        <f>IF(OR($B2533="",$Z2533=""),"",IF(N($M2533)&lt;$Z2533,"Delta","No Delta"))</f>
        <v/>
      </c>
      <c r="AB2533">
        <f>IF(OR($B2533="",$Z2533=""),"",MAX(0,$Z2533-N($M2533)))</f>
        <v/>
      </c>
      <c r="AC2533" s="46">
        <f>IF($B2533="","",IFERROR(INDEX('CCA Util %'!$H:$H,MATCH($B2533,'CCA Util %'!$E:$E,0)),""))</f>
        <v/>
      </c>
      <c r="AD2533">
        <f>IF($B2533="","",IFERROR(INDEX('CCA Util %'!$G:$G,MATCH($B2533,'CCA Util %'!$E:$E,0)),""))</f>
        <v/>
      </c>
      <c r="AE2533">
        <f>IF(OR($B2533="",$U2533=""),"",$U2533&amp;" &amp; "&amp;IF(OR($AD2533="",$AD2533=0),"Util NA",$AD2533&amp;" Util"))</f>
        <v/>
      </c>
    </row>
    <row r="2534" ht="15.75" customHeight="1" s="42">
      <c r="A2534" s="41" t="n"/>
      <c r="G2534" s="38" t="n"/>
      <c r="H2534" s="38" t="n"/>
      <c r="I2534" s="38" t="n"/>
      <c r="J2534" s="38" t="n"/>
      <c r="K2534" s="38" t="n"/>
      <c r="L2534" s="38" t="n"/>
      <c r="N2534" s="36">
        <f>IF($B2534="","",IF($C2534="SUPERSTORE","Superstore","DH"))</f>
        <v/>
      </c>
      <c r="O2534" s="36">
        <f>IF($B2534="","",IFERROR(VLOOKUP($B2534,Mapping!$A:$C,2,0),"Not Mapped"))</f>
        <v/>
      </c>
      <c r="P2534" s="36">
        <f>IF($B2534="","",IFERROR(VLOOKUP($B2534,Mapping!$A:$C,3,0),"Not Mapped"))</f>
        <v/>
      </c>
      <c r="Q2534" s="36">
        <f>IF($B2534="","",IFERROR(VLOOKUP($O2534,Leaders!$A:$B,2,0),"Not Mapped"))</f>
        <v/>
      </c>
      <c r="R2534" s="36">
        <f>IF($B2534="","",IF(COUNTIF(Exclusions!$A:$A,$B2534)&gt;0,"Yes","No"))</f>
        <v/>
      </c>
      <c r="S2534" s="38">
        <f>IF($B2534="","",MIN(1,DAY($A2534)/IF($N2534="Superstore",Settings!$B$5,Settings!$B$4)))</f>
        <v/>
      </c>
      <c r="T2534" s="38">
        <f>IF(OR($B2534="",$G2534="",$S2534=0),"",$G2534/$S2534)</f>
        <v/>
      </c>
      <c r="U2534" s="36">
        <f>IF($T2534="","",IF($T2534&lt;Settings!$B$8,"Critical",IF($T2534&lt;Settings!$B$9,"Semi Critical","Non Critical")))</f>
        <v/>
      </c>
      <c r="V2534" s="28" t="n"/>
      <c r="Z2534">
        <f>IF($B2534="","",IFERROR(VLOOKUP($B2534,'Plan HC for CCA'!$A:$B,2,0),""))</f>
        <v/>
      </c>
      <c r="AA2534">
        <f>IF(OR($B2534="",$Z2534=""),"",IF(N($M2534)&lt;$Z2534,"Delta","No Delta"))</f>
        <v/>
      </c>
      <c r="AB2534">
        <f>IF(OR($B2534="",$Z2534=""),"",MAX(0,$Z2534-N($M2534)))</f>
        <v/>
      </c>
      <c r="AC2534" s="46">
        <f>IF($B2534="","",IFERROR(INDEX('CCA Util %'!$H:$H,MATCH($B2534,'CCA Util %'!$E:$E,0)),""))</f>
        <v/>
      </c>
      <c r="AD2534">
        <f>IF($B2534="","",IFERROR(INDEX('CCA Util %'!$G:$G,MATCH($B2534,'CCA Util %'!$E:$E,0)),""))</f>
        <v/>
      </c>
      <c r="AE2534">
        <f>IF(OR($B2534="",$U2534=""),"",$U2534&amp;" &amp; "&amp;IF(OR($AD2534="",$AD2534=0),"Util NA",$AD2534&amp;" Util"))</f>
        <v/>
      </c>
    </row>
    <row r="2535" ht="15.75" customHeight="1" s="42">
      <c r="A2535" s="41" t="n"/>
      <c r="G2535" s="38" t="n"/>
      <c r="H2535" s="38" t="n"/>
      <c r="I2535" s="38" t="n"/>
      <c r="J2535" s="38" t="n"/>
      <c r="K2535" s="38" t="n"/>
      <c r="L2535" s="38" t="n"/>
      <c r="N2535" s="36">
        <f>IF($B2535="","",IF($C2535="SUPERSTORE","Superstore","DH"))</f>
        <v/>
      </c>
      <c r="O2535" s="36">
        <f>IF($B2535="","",IFERROR(VLOOKUP($B2535,Mapping!$A:$C,2,0),"Not Mapped"))</f>
        <v/>
      </c>
      <c r="P2535" s="36">
        <f>IF($B2535="","",IFERROR(VLOOKUP($B2535,Mapping!$A:$C,3,0),"Not Mapped"))</f>
        <v/>
      </c>
      <c r="Q2535" s="36">
        <f>IF($B2535="","",IFERROR(VLOOKUP($O2535,Leaders!$A:$B,2,0),"Not Mapped"))</f>
        <v/>
      </c>
      <c r="R2535" s="36">
        <f>IF($B2535="","",IF(COUNTIF(Exclusions!$A:$A,$B2535)&gt;0,"Yes","No"))</f>
        <v/>
      </c>
      <c r="S2535" s="38">
        <f>IF($B2535="","",MIN(1,DAY($A2535)/IF($N2535="Superstore",Settings!$B$5,Settings!$B$4)))</f>
        <v/>
      </c>
      <c r="T2535" s="38">
        <f>IF(OR($B2535="",$G2535="",$S2535=0),"",$G2535/$S2535)</f>
        <v/>
      </c>
      <c r="U2535" s="36">
        <f>IF($T2535="","",IF($T2535&lt;Settings!$B$8,"Critical",IF($T2535&lt;Settings!$B$9,"Semi Critical","Non Critical")))</f>
        <v/>
      </c>
      <c r="V2535" s="28" t="n"/>
      <c r="Z2535">
        <f>IF($B2535="","",IFERROR(VLOOKUP($B2535,'Plan HC for CCA'!$A:$B,2,0),""))</f>
        <v/>
      </c>
      <c r="AA2535">
        <f>IF(OR($B2535="",$Z2535=""),"",IF(N($M2535)&lt;$Z2535,"Delta","No Delta"))</f>
        <v/>
      </c>
      <c r="AB2535">
        <f>IF(OR($B2535="",$Z2535=""),"",MAX(0,$Z2535-N($M2535)))</f>
        <v/>
      </c>
      <c r="AC2535" s="46">
        <f>IF($B2535="","",IFERROR(INDEX('CCA Util %'!$H:$H,MATCH($B2535,'CCA Util %'!$E:$E,0)),""))</f>
        <v/>
      </c>
      <c r="AD2535">
        <f>IF($B2535="","",IFERROR(INDEX('CCA Util %'!$G:$G,MATCH($B2535,'CCA Util %'!$E:$E,0)),""))</f>
        <v/>
      </c>
      <c r="AE2535">
        <f>IF(OR($B2535="",$U2535=""),"",$U2535&amp;" &amp; "&amp;IF(OR($AD2535="",$AD2535=0),"Util NA",$AD2535&amp;" Util"))</f>
        <v/>
      </c>
    </row>
    <row r="2536" ht="15.75" customHeight="1" s="42">
      <c r="A2536" s="41" t="n"/>
      <c r="G2536" s="38" t="n"/>
      <c r="H2536" s="38" t="n"/>
      <c r="I2536" s="38" t="n"/>
      <c r="J2536" s="38" t="n"/>
      <c r="K2536" s="38" t="n"/>
      <c r="L2536" s="38" t="n"/>
      <c r="N2536" s="36">
        <f>IF($B2536="","",IF($C2536="SUPERSTORE","Superstore","DH"))</f>
        <v/>
      </c>
      <c r="O2536" s="36">
        <f>IF($B2536="","",IFERROR(VLOOKUP($B2536,Mapping!$A:$C,2,0),"Not Mapped"))</f>
        <v/>
      </c>
      <c r="P2536" s="36">
        <f>IF($B2536="","",IFERROR(VLOOKUP($B2536,Mapping!$A:$C,3,0),"Not Mapped"))</f>
        <v/>
      </c>
      <c r="Q2536" s="36">
        <f>IF($B2536="","",IFERROR(VLOOKUP($O2536,Leaders!$A:$B,2,0),"Not Mapped"))</f>
        <v/>
      </c>
      <c r="R2536" s="36">
        <f>IF($B2536="","",IF(COUNTIF(Exclusions!$A:$A,$B2536)&gt;0,"Yes","No"))</f>
        <v/>
      </c>
      <c r="S2536" s="38">
        <f>IF($B2536="","",MIN(1,DAY($A2536)/IF($N2536="Superstore",Settings!$B$5,Settings!$B$4)))</f>
        <v/>
      </c>
      <c r="T2536" s="38">
        <f>IF(OR($B2536="",$G2536="",$S2536=0),"",$G2536/$S2536)</f>
        <v/>
      </c>
      <c r="U2536" s="36">
        <f>IF($T2536="","",IF($T2536&lt;Settings!$B$8,"Critical",IF($T2536&lt;Settings!$B$9,"Semi Critical","Non Critical")))</f>
        <v/>
      </c>
      <c r="V2536" s="28" t="n"/>
      <c r="Z2536">
        <f>IF($B2536="","",IFERROR(VLOOKUP($B2536,'Plan HC for CCA'!$A:$B,2,0),""))</f>
        <v/>
      </c>
      <c r="AA2536">
        <f>IF(OR($B2536="",$Z2536=""),"",IF(N($M2536)&lt;$Z2536,"Delta","No Delta"))</f>
        <v/>
      </c>
      <c r="AB2536">
        <f>IF(OR($B2536="",$Z2536=""),"",MAX(0,$Z2536-N($M2536)))</f>
        <v/>
      </c>
      <c r="AC2536" s="46">
        <f>IF($B2536="","",IFERROR(INDEX('CCA Util %'!$H:$H,MATCH($B2536,'CCA Util %'!$E:$E,0)),""))</f>
        <v/>
      </c>
      <c r="AD2536">
        <f>IF($B2536="","",IFERROR(INDEX('CCA Util %'!$G:$G,MATCH($B2536,'CCA Util %'!$E:$E,0)),""))</f>
        <v/>
      </c>
      <c r="AE2536">
        <f>IF(OR($B2536="",$U2536=""),"",$U2536&amp;" &amp; "&amp;IF(OR($AD2536="",$AD2536=0),"Util NA",$AD2536&amp;" Util"))</f>
        <v/>
      </c>
    </row>
    <row r="2537" ht="15.75" customHeight="1" s="42">
      <c r="A2537" s="41" t="n"/>
      <c r="G2537" s="38" t="n"/>
      <c r="H2537" s="38" t="n"/>
      <c r="I2537" s="38" t="n"/>
      <c r="J2537" s="38" t="n"/>
      <c r="K2537" s="38" t="n"/>
      <c r="L2537" s="38" t="n"/>
      <c r="N2537" s="36">
        <f>IF($B2537="","",IF($C2537="SUPERSTORE","Superstore","DH"))</f>
        <v/>
      </c>
      <c r="O2537" s="36">
        <f>IF($B2537="","",IFERROR(VLOOKUP($B2537,Mapping!$A:$C,2,0),"Not Mapped"))</f>
        <v/>
      </c>
      <c r="P2537" s="36">
        <f>IF($B2537="","",IFERROR(VLOOKUP($B2537,Mapping!$A:$C,3,0),"Not Mapped"))</f>
        <v/>
      </c>
      <c r="Q2537" s="36">
        <f>IF($B2537="","",IFERROR(VLOOKUP($O2537,Leaders!$A:$B,2,0),"Not Mapped"))</f>
        <v/>
      </c>
      <c r="R2537" s="36">
        <f>IF($B2537="","",IF(COUNTIF(Exclusions!$A:$A,$B2537)&gt;0,"Yes","No"))</f>
        <v/>
      </c>
      <c r="S2537" s="38">
        <f>IF($B2537="","",MIN(1,DAY($A2537)/IF($N2537="Superstore",Settings!$B$5,Settings!$B$4)))</f>
        <v/>
      </c>
      <c r="T2537" s="38">
        <f>IF(OR($B2537="",$G2537="",$S2537=0),"",$G2537/$S2537)</f>
        <v/>
      </c>
      <c r="U2537" s="36">
        <f>IF($T2537="","",IF($T2537&lt;Settings!$B$8,"Critical",IF($T2537&lt;Settings!$B$9,"Semi Critical","Non Critical")))</f>
        <v/>
      </c>
      <c r="V2537" s="28" t="n"/>
      <c r="Z2537">
        <f>IF($B2537="","",IFERROR(VLOOKUP($B2537,'Plan HC for CCA'!$A:$B,2,0),""))</f>
        <v/>
      </c>
      <c r="AA2537">
        <f>IF(OR($B2537="",$Z2537=""),"",IF(N($M2537)&lt;$Z2537,"Delta","No Delta"))</f>
        <v/>
      </c>
      <c r="AB2537">
        <f>IF(OR($B2537="",$Z2537=""),"",MAX(0,$Z2537-N($M2537)))</f>
        <v/>
      </c>
      <c r="AC2537" s="46">
        <f>IF($B2537="","",IFERROR(INDEX('CCA Util %'!$H:$H,MATCH($B2537,'CCA Util %'!$E:$E,0)),""))</f>
        <v/>
      </c>
      <c r="AD2537">
        <f>IF($B2537="","",IFERROR(INDEX('CCA Util %'!$G:$G,MATCH($B2537,'CCA Util %'!$E:$E,0)),""))</f>
        <v/>
      </c>
      <c r="AE2537">
        <f>IF(OR($B2537="",$U2537=""),"",$U2537&amp;" &amp; "&amp;IF(OR($AD2537="",$AD2537=0),"Util NA",$AD2537&amp;" Util"))</f>
        <v/>
      </c>
    </row>
    <row r="2538" ht="15.75" customHeight="1" s="42">
      <c r="A2538" s="41" t="n"/>
      <c r="G2538" s="38" t="n"/>
      <c r="H2538" s="38" t="n"/>
      <c r="I2538" s="38" t="n"/>
      <c r="J2538" s="38" t="n"/>
      <c r="K2538" s="38" t="n"/>
      <c r="L2538" s="38" t="n"/>
      <c r="N2538" s="36">
        <f>IF($B2538="","",IF($C2538="SUPERSTORE","Superstore","DH"))</f>
        <v/>
      </c>
      <c r="O2538" s="36">
        <f>IF($B2538="","",IFERROR(VLOOKUP($B2538,Mapping!$A:$C,2,0),"Not Mapped"))</f>
        <v/>
      </c>
      <c r="P2538" s="36">
        <f>IF($B2538="","",IFERROR(VLOOKUP($B2538,Mapping!$A:$C,3,0),"Not Mapped"))</f>
        <v/>
      </c>
      <c r="Q2538" s="36">
        <f>IF($B2538="","",IFERROR(VLOOKUP($O2538,Leaders!$A:$B,2,0),"Not Mapped"))</f>
        <v/>
      </c>
      <c r="R2538" s="36">
        <f>IF($B2538="","",IF(COUNTIF(Exclusions!$A:$A,$B2538)&gt;0,"Yes","No"))</f>
        <v/>
      </c>
      <c r="S2538" s="38">
        <f>IF($B2538="","",MIN(1,DAY($A2538)/IF($N2538="Superstore",Settings!$B$5,Settings!$B$4)))</f>
        <v/>
      </c>
      <c r="T2538" s="38">
        <f>IF(OR($B2538="",$G2538="",$S2538=0),"",$G2538/$S2538)</f>
        <v/>
      </c>
      <c r="U2538" s="36">
        <f>IF($T2538="","",IF($T2538&lt;Settings!$B$8,"Critical",IF($T2538&lt;Settings!$B$9,"Semi Critical","Non Critical")))</f>
        <v/>
      </c>
      <c r="V2538" s="28" t="n"/>
      <c r="Z2538">
        <f>IF($B2538="","",IFERROR(VLOOKUP($B2538,'Plan HC for CCA'!$A:$B,2,0),""))</f>
        <v/>
      </c>
      <c r="AA2538">
        <f>IF(OR($B2538="",$Z2538=""),"",IF(N($M2538)&lt;$Z2538,"Delta","No Delta"))</f>
        <v/>
      </c>
      <c r="AB2538">
        <f>IF(OR($B2538="",$Z2538=""),"",MAX(0,$Z2538-N($M2538)))</f>
        <v/>
      </c>
      <c r="AC2538" s="46">
        <f>IF($B2538="","",IFERROR(INDEX('CCA Util %'!$H:$H,MATCH($B2538,'CCA Util %'!$E:$E,0)),""))</f>
        <v/>
      </c>
      <c r="AD2538">
        <f>IF($B2538="","",IFERROR(INDEX('CCA Util %'!$G:$G,MATCH($B2538,'CCA Util %'!$E:$E,0)),""))</f>
        <v/>
      </c>
      <c r="AE2538">
        <f>IF(OR($B2538="",$U2538=""),"",$U2538&amp;" &amp; "&amp;IF(OR($AD2538="",$AD2538=0),"Util NA",$AD2538&amp;" Util"))</f>
        <v/>
      </c>
    </row>
    <row r="2539" ht="15.75" customHeight="1" s="42">
      <c r="A2539" s="41" t="n"/>
      <c r="G2539" s="38" t="n"/>
      <c r="H2539" s="38" t="n"/>
      <c r="I2539" s="38" t="n"/>
      <c r="J2539" s="38" t="n"/>
      <c r="K2539" s="38" t="n"/>
      <c r="L2539" s="38" t="n"/>
      <c r="N2539" s="36">
        <f>IF($B2539="","",IF($C2539="SUPERSTORE","Superstore","DH"))</f>
        <v/>
      </c>
      <c r="O2539" s="36">
        <f>IF($B2539="","",IFERROR(VLOOKUP($B2539,Mapping!$A:$C,2,0),"Not Mapped"))</f>
        <v/>
      </c>
      <c r="P2539" s="36">
        <f>IF($B2539="","",IFERROR(VLOOKUP($B2539,Mapping!$A:$C,3,0),"Not Mapped"))</f>
        <v/>
      </c>
      <c r="Q2539" s="36">
        <f>IF($B2539="","",IFERROR(VLOOKUP($O2539,Leaders!$A:$B,2,0),"Not Mapped"))</f>
        <v/>
      </c>
      <c r="R2539" s="36">
        <f>IF($B2539="","",IF(COUNTIF(Exclusions!$A:$A,$B2539)&gt;0,"Yes","No"))</f>
        <v/>
      </c>
      <c r="S2539" s="38">
        <f>IF($B2539="","",MIN(1,DAY($A2539)/IF($N2539="Superstore",Settings!$B$5,Settings!$B$4)))</f>
        <v/>
      </c>
      <c r="T2539" s="38">
        <f>IF(OR($B2539="",$G2539="",$S2539=0),"",$G2539/$S2539)</f>
        <v/>
      </c>
      <c r="U2539" s="36">
        <f>IF($T2539="","",IF($T2539&lt;Settings!$B$8,"Critical",IF($T2539&lt;Settings!$B$9,"Semi Critical","Non Critical")))</f>
        <v/>
      </c>
      <c r="V2539" s="28" t="n"/>
      <c r="Z2539">
        <f>IF($B2539="","",IFERROR(VLOOKUP($B2539,'Plan HC for CCA'!$A:$B,2,0),""))</f>
        <v/>
      </c>
      <c r="AA2539">
        <f>IF(OR($B2539="",$Z2539=""),"",IF(N($M2539)&lt;$Z2539,"Delta","No Delta"))</f>
        <v/>
      </c>
      <c r="AB2539">
        <f>IF(OR($B2539="",$Z2539=""),"",MAX(0,$Z2539-N($M2539)))</f>
        <v/>
      </c>
      <c r="AC2539" s="46">
        <f>IF($B2539="","",IFERROR(INDEX('CCA Util %'!$H:$H,MATCH($B2539,'CCA Util %'!$E:$E,0)),""))</f>
        <v/>
      </c>
      <c r="AD2539">
        <f>IF($B2539="","",IFERROR(INDEX('CCA Util %'!$G:$G,MATCH($B2539,'CCA Util %'!$E:$E,0)),""))</f>
        <v/>
      </c>
      <c r="AE2539">
        <f>IF(OR($B2539="",$U2539=""),"",$U2539&amp;" &amp; "&amp;IF(OR($AD2539="",$AD2539=0),"Util NA",$AD2539&amp;" Util"))</f>
        <v/>
      </c>
    </row>
    <row r="2540" ht="15.75" customHeight="1" s="42">
      <c r="A2540" s="41" t="n"/>
      <c r="G2540" s="38" t="n"/>
      <c r="H2540" s="38" t="n"/>
      <c r="I2540" s="38" t="n"/>
      <c r="J2540" s="38" t="n"/>
      <c r="K2540" s="38" t="n"/>
      <c r="L2540" s="38" t="n"/>
      <c r="N2540" s="36">
        <f>IF($B2540="","",IF($C2540="SUPERSTORE","Superstore","DH"))</f>
        <v/>
      </c>
      <c r="O2540" s="36">
        <f>IF($B2540="","",IFERROR(VLOOKUP($B2540,Mapping!$A:$C,2,0),"Not Mapped"))</f>
        <v/>
      </c>
      <c r="P2540" s="36">
        <f>IF($B2540="","",IFERROR(VLOOKUP($B2540,Mapping!$A:$C,3,0),"Not Mapped"))</f>
        <v/>
      </c>
      <c r="Q2540" s="36">
        <f>IF($B2540="","",IFERROR(VLOOKUP($O2540,Leaders!$A:$B,2,0),"Not Mapped"))</f>
        <v/>
      </c>
      <c r="R2540" s="36">
        <f>IF($B2540="","",IF(COUNTIF(Exclusions!$A:$A,$B2540)&gt;0,"Yes","No"))</f>
        <v/>
      </c>
      <c r="S2540" s="38">
        <f>IF($B2540="","",MIN(1,DAY($A2540)/IF($N2540="Superstore",Settings!$B$5,Settings!$B$4)))</f>
        <v/>
      </c>
      <c r="T2540" s="38">
        <f>IF(OR($B2540="",$G2540="",$S2540=0),"",$G2540/$S2540)</f>
        <v/>
      </c>
      <c r="U2540" s="36">
        <f>IF($T2540="","",IF($T2540&lt;Settings!$B$8,"Critical",IF($T2540&lt;Settings!$B$9,"Semi Critical","Non Critical")))</f>
        <v/>
      </c>
      <c r="V2540" s="28" t="n"/>
      <c r="Z2540">
        <f>IF($B2540="","",IFERROR(VLOOKUP($B2540,'Plan HC for CCA'!$A:$B,2,0),""))</f>
        <v/>
      </c>
      <c r="AA2540">
        <f>IF(OR($B2540="",$Z2540=""),"",IF(N($M2540)&lt;$Z2540,"Delta","No Delta"))</f>
        <v/>
      </c>
      <c r="AB2540">
        <f>IF(OR($B2540="",$Z2540=""),"",MAX(0,$Z2540-N($M2540)))</f>
        <v/>
      </c>
      <c r="AC2540" s="46">
        <f>IF($B2540="","",IFERROR(INDEX('CCA Util %'!$H:$H,MATCH($B2540,'CCA Util %'!$E:$E,0)),""))</f>
        <v/>
      </c>
      <c r="AD2540">
        <f>IF($B2540="","",IFERROR(INDEX('CCA Util %'!$G:$G,MATCH($B2540,'CCA Util %'!$E:$E,0)),""))</f>
        <v/>
      </c>
      <c r="AE2540">
        <f>IF(OR($B2540="",$U2540=""),"",$U2540&amp;" &amp; "&amp;IF(OR($AD2540="",$AD2540=0),"Util NA",$AD2540&amp;" Util"))</f>
        <v/>
      </c>
    </row>
    <row r="2541" ht="15.75" customHeight="1" s="42">
      <c r="A2541" s="41" t="n"/>
      <c r="G2541" s="38" t="n"/>
      <c r="H2541" s="38" t="n"/>
      <c r="I2541" s="38" t="n"/>
      <c r="J2541" s="38" t="n"/>
      <c r="K2541" s="38" t="n"/>
      <c r="L2541" s="38" t="n"/>
      <c r="N2541" s="36">
        <f>IF($B2541="","",IF($C2541="SUPERSTORE","Superstore","DH"))</f>
        <v/>
      </c>
      <c r="O2541" s="36">
        <f>IF($B2541="","",IFERROR(VLOOKUP($B2541,Mapping!$A:$C,2,0),"Not Mapped"))</f>
        <v/>
      </c>
      <c r="P2541" s="36">
        <f>IF($B2541="","",IFERROR(VLOOKUP($B2541,Mapping!$A:$C,3,0),"Not Mapped"))</f>
        <v/>
      </c>
      <c r="Q2541" s="36">
        <f>IF($B2541="","",IFERROR(VLOOKUP($O2541,Leaders!$A:$B,2,0),"Not Mapped"))</f>
        <v/>
      </c>
      <c r="R2541" s="36">
        <f>IF($B2541="","",IF(COUNTIF(Exclusions!$A:$A,$B2541)&gt;0,"Yes","No"))</f>
        <v/>
      </c>
      <c r="S2541" s="38">
        <f>IF($B2541="","",MIN(1,DAY($A2541)/IF($N2541="Superstore",Settings!$B$5,Settings!$B$4)))</f>
        <v/>
      </c>
      <c r="T2541" s="38">
        <f>IF(OR($B2541="",$G2541="",$S2541=0),"",$G2541/$S2541)</f>
        <v/>
      </c>
      <c r="U2541" s="36">
        <f>IF($T2541="","",IF($T2541&lt;Settings!$B$8,"Critical",IF($T2541&lt;Settings!$B$9,"Semi Critical","Non Critical")))</f>
        <v/>
      </c>
      <c r="V2541" s="28" t="n"/>
      <c r="Z2541">
        <f>IF($B2541="","",IFERROR(VLOOKUP($B2541,'Plan HC for CCA'!$A:$B,2,0),""))</f>
        <v/>
      </c>
      <c r="AA2541">
        <f>IF(OR($B2541="",$Z2541=""),"",IF(N($M2541)&lt;$Z2541,"Delta","No Delta"))</f>
        <v/>
      </c>
      <c r="AB2541">
        <f>IF(OR($B2541="",$Z2541=""),"",MAX(0,$Z2541-N($M2541)))</f>
        <v/>
      </c>
      <c r="AC2541" s="46">
        <f>IF($B2541="","",IFERROR(INDEX('CCA Util %'!$H:$H,MATCH($B2541,'CCA Util %'!$E:$E,0)),""))</f>
        <v/>
      </c>
      <c r="AD2541">
        <f>IF($B2541="","",IFERROR(INDEX('CCA Util %'!$G:$G,MATCH($B2541,'CCA Util %'!$E:$E,0)),""))</f>
        <v/>
      </c>
      <c r="AE2541">
        <f>IF(OR($B2541="",$U2541=""),"",$U2541&amp;" &amp; "&amp;IF(OR($AD2541="",$AD2541=0),"Util NA",$AD2541&amp;" Util"))</f>
        <v/>
      </c>
    </row>
    <row r="2542" ht="15.75" customHeight="1" s="42">
      <c r="A2542" s="41" t="n"/>
      <c r="G2542" s="38" t="n"/>
      <c r="H2542" s="38" t="n"/>
      <c r="I2542" s="38" t="n"/>
      <c r="J2542" s="38" t="n"/>
      <c r="K2542" s="38" t="n"/>
      <c r="L2542" s="38" t="n"/>
      <c r="N2542" s="36">
        <f>IF($B2542="","",IF($C2542="SUPERSTORE","Superstore","DH"))</f>
        <v/>
      </c>
      <c r="O2542" s="36">
        <f>IF($B2542="","",IFERROR(VLOOKUP($B2542,Mapping!$A:$C,2,0),"Not Mapped"))</f>
        <v/>
      </c>
      <c r="P2542" s="36">
        <f>IF($B2542="","",IFERROR(VLOOKUP($B2542,Mapping!$A:$C,3,0),"Not Mapped"))</f>
        <v/>
      </c>
      <c r="Q2542" s="36">
        <f>IF($B2542="","",IFERROR(VLOOKUP($O2542,Leaders!$A:$B,2,0),"Not Mapped"))</f>
        <v/>
      </c>
      <c r="R2542" s="36">
        <f>IF($B2542="","",IF(COUNTIF(Exclusions!$A:$A,$B2542)&gt;0,"Yes","No"))</f>
        <v/>
      </c>
      <c r="S2542" s="38">
        <f>IF($B2542="","",MIN(1,DAY($A2542)/IF($N2542="Superstore",Settings!$B$5,Settings!$B$4)))</f>
        <v/>
      </c>
      <c r="T2542" s="38">
        <f>IF(OR($B2542="",$G2542="",$S2542=0),"",$G2542/$S2542)</f>
        <v/>
      </c>
      <c r="U2542" s="36">
        <f>IF($T2542="","",IF($T2542&lt;Settings!$B$8,"Critical",IF($T2542&lt;Settings!$B$9,"Semi Critical","Non Critical")))</f>
        <v/>
      </c>
      <c r="V2542" s="28" t="n"/>
      <c r="Z2542">
        <f>IF($B2542="","",IFERROR(VLOOKUP($B2542,'Plan HC for CCA'!$A:$B,2,0),""))</f>
        <v/>
      </c>
      <c r="AA2542">
        <f>IF(OR($B2542="",$Z2542=""),"",IF(N($M2542)&lt;$Z2542,"Delta","No Delta"))</f>
        <v/>
      </c>
      <c r="AB2542">
        <f>IF(OR($B2542="",$Z2542=""),"",MAX(0,$Z2542-N($M2542)))</f>
        <v/>
      </c>
      <c r="AC2542" s="46">
        <f>IF($B2542="","",IFERROR(INDEX('CCA Util %'!$H:$H,MATCH($B2542,'CCA Util %'!$E:$E,0)),""))</f>
        <v/>
      </c>
      <c r="AD2542">
        <f>IF($B2542="","",IFERROR(INDEX('CCA Util %'!$G:$G,MATCH($B2542,'CCA Util %'!$E:$E,0)),""))</f>
        <v/>
      </c>
      <c r="AE2542">
        <f>IF(OR($B2542="",$U2542=""),"",$U2542&amp;" &amp; "&amp;IF(OR($AD2542="",$AD2542=0),"Util NA",$AD2542&amp;" Util"))</f>
        <v/>
      </c>
    </row>
    <row r="2543" ht="15.75" customHeight="1" s="42">
      <c r="A2543" s="41" t="n"/>
      <c r="G2543" s="38" t="n"/>
      <c r="H2543" s="38" t="n"/>
      <c r="I2543" s="38" t="n"/>
      <c r="J2543" s="38" t="n"/>
      <c r="K2543" s="38" t="n"/>
      <c r="L2543" s="38" t="n"/>
      <c r="N2543" s="36">
        <f>IF($B2543="","",IF($C2543="SUPERSTORE","Superstore","DH"))</f>
        <v/>
      </c>
      <c r="O2543" s="36">
        <f>IF($B2543="","",IFERROR(VLOOKUP($B2543,Mapping!$A:$C,2,0),"Not Mapped"))</f>
        <v/>
      </c>
      <c r="P2543" s="36">
        <f>IF($B2543="","",IFERROR(VLOOKUP($B2543,Mapping!$A:$C,3,0),"Not Mapped"))</f>
        <v/>
      </c>
      <c r="Q2543" s="36">
        <f>IF($B2543="","",IFERROR(VLOOKUP($O2543,Leaders!$A:$B,2,0),"Not Mapped"))</f>
        <v/>
      </c>
      <c r="R2543" s="36">
        <f>IF($B2543="","",IF(COUNTIF(Exclusions!$A:$A,$B2543)&gt;0,"Yes","No"))</f>
        <v/>
      </c>
      <c r="S2543" s="38">
        <f>IF($B2543="","",MIN(1,DAY($A2543)/IF($N2543="Superstore",Settings!$B$5,Settings!$B$4)))</f>
        <v/>
      </c>
      <c r="T2543" s="38">
        <f>IF(OR($B2543="",$G2543="",$S2543=0),"",$G2543/$S2543)</f>
        <v/>
      </c>
      <c r="U2543" s="36">
        <f>IF($T2543="","",IF($T2543&lt;Settings!$B$8,"Critical",IF($T2543&lt;Settings!$B$9,"Semi Critical","Non Critical")))</f>
        <v/>
      </c>
      <c r="V2543" s="28" t="n"/>
      <c r="Z2543">
        <f>IF($B2543="","",IFERROR(VLOOKUP($B2543,'Plan HC for CCA'!$A:$B,2,0),""))</f>
        <v/>
      </c>
      <c r="AA2543">
        <f>IF(OR($B2543="",$Z2543=""),"",IF(N($M2543)&lt;$Z2543,"Delta","No Delta"))</f>
        <v/>
      </c>
      <c r="AB2543">
        <f>IF(OR($B2543="",$Z2543=""),"",MAX(0,$Z2543-N($M2543)))</f>
        <v/>
      </c>
      <c r="AC2543" s="46">
        <f>IF($B2543="","",IFERROR(INDEX('CCA Util %'!$H:$H,MATCH($B2543,'CCA Util %'!$E:$E,0)),""))</f>
        <v/>
      </c>
      <c r="AD2543">
        <f>IF($B2543="","",IFERROR(INDEX('CCA Util %'!$G:$G,MATCH($B2543,'CCA Util %'!$E:$E,0)),""))</f>
        <v/>
      </c>
      <c r="AE2543">
        <f>IF(OR($B2543="",$U2543=""),"",$U2543&amp;" &amp; "&amp;IF(OR($AD2543="",$AD2543=0),"Util NA",$AD2543&amp;" Util"))</f>
        <v/>
      </c>
    </row>
    <row r="2544" ht="15.75" customHeight="1" s="42">
      <c r="A2544" s="41" t="n"/>
      <c r="G2544" s="38" t="n"/>
      <c r="H2544" s="38" t="n"/>
      <c r="I2544" s="38" t="n"/>
      <c r="J2544" s="38" t="n"/>
      <c r="K2544" s="38" t="n"/>
      <c r="L2544" s="38" t="n"/>
      <c r="N2544" s="36">
        <f>IF($B2544="","",IF($C2544="SUPERSTORE","Superstore","DH"))</f>
        <v/>
      </c>
      <c r="O2544" s="36">
        <f>IF($B2544="","",IFERROR(VLOOKUP($B2544,Mapping!$A:$C,2,0),"Not Mapped"))</f>
        <v/>
      </c>
      <c r="P2544" s="36">
        <f>IF($B2544="","",IFERROR(VLOOKUP($B2544,Mapping!$A:$C,3,0),"Not Mapped"))</f>
        <v/>
      </c>
      <c r="Q2544" s="36">
        <f>IF($B2544="","",IFERROR(VLOOKUP($O2544,Leaders!$A:$B,2,0),"Not Mapped"))</f>
        <v/>
      </c>
      <c r="R2544" s="36">
        <f>IF($B2544="","",IF(COUNTIF(Exclusions!$A:$A,$B2544)&gt;0,"Yes","No"))</f>
        <v/>
      </c>
      <c r="S2544" s="38">
        <f>IF($B2544="","",MIN(1,DAY($A2544)/IF($N2544="Superstore",Settings!$B$5,Settings!$B$4)))</f>
        <v/>
      </c>
      <c r="T2544" s="38">
        <f>IF(OR($B2544="",$G2544="",$S2544=0),"",$G2544/$S2544)</f>
        <v/>
      </c>
      <c r="U2544" s="36">
        <f>IF($T2544="","",IF($T2544&lt;Settings!$B$8,"Critical",IF($T2544&lt;Settings!$B$9,"Semi Critical","Non Critical")))</f>
        <v/>
      </c>
      <c r="V2544" s="28" t="n"/>
      <c r="Z2544">
        <f>IF($B2544="","",IFERROR(VLOOKUP($B2544,'Plan HC for CCA'!$A:$B,2,0),""))</f>
        <v/>
      </c>
      <c r="AA2544">
        <f>IF(OR($B2544="",$Z2544=""),"",IF(N($M2544)&lt;$Z2544,"Delta","No Delta"))</f>
        <v/>
      </c>
      <c r="AB2544">
        <f>IF(OR($B2544="",$Z2544=""),"",MAX(0,$Z2544-N($M2544)))</f>
        <v/>
      </c>
      <c r="AC2544" s="46">
        <f>IF($B2544="","",IFERROR(INDEX('CCA Util %'!$H:$H,MATCH($B2544,'CCA Util %'!$E:$E,0)),""))</f>
        <v/>
      </c>
      <c r="AD2544">
        <f>IF($B2544="","",IFERROR(INDEX('CCA Util %'!$G:$G,MATCH($B2544,'CCA Util %'!$E:$E,0)),""))</f>
        <v/>
      </c>
      <c r="AE2544">
        <f>IF(OR($B2544="",$U2544=""),"",$U2544&amp;" &amp; "&amp;IF(OR($AD2544="",$AD2544=0),"Util NA",$AD2544&amp;" Util"))</f>
        <v/>
      </c>
    </row>
    <row r="2545" ht="15.75" customHeight="1" s="42">
      <c r="A2545" s="41" t="n"/>
      <c r="G2545" s="38" t="n"/>
      <c r="H2545" s="38" t="n"/>
      <c r="I2545" s="38" t="n"/>
      <c r="J2545" s="38" t="n"/>
      <c r="K2545" s="38" t="n"/>
      <c r="L2545" s="38" t="n"/>
      <c r="N2545" s="36">
        <f>IF($B2545="","",IF($C2545="SUPERSTORE","Superstore","DH"))</f>
        <v/>
      </c>
      <c r="O2545" s="36">
        <f>IF($B2545="","",IFERROR(VLOOKUP($B2545,Mapping!$A:$C,2,0),"Not Mapped"))</f>
        <v/>
      </c>
      <c r="P2545" s="36">
        <f>IF($B2545="","",IFERROR(VLOOKUP($B2545,Mapping!$A:$C,3,0),"Not Mapped"))</f>
        <v/>
      </c>
      <c r="Q2545" s="36">
        <f>IF($B2545="","",IFERROR(VLOOKUP($O2545,Leaders!$A:$B,2,0),"Not Mapped"))</f>
        <v/>
      </c>
      <c r="R2545" s="36">
        <f>IF($B2545="","",IF(COUNTIF(Exclusions!$A:$A,$B2545)&gt;0,"Yes","No"))</f>
        <v/>
      </c>
      <c r="S2545" s="38">
        <f>IF($B2545="","",MIN(1,DAY($A2545)/IF($N2545="Superstore",Settings!$B$5,Settings!$B$4)))</f>
        <v/>
      </c>
      <c r="T2545" s="38">
        <f>IF(OR($B2545="",$G2545="",$S2545=0),"",$G2545/$S2545)</f>
        <v/>
      </c>
      <c r="U2545" s="36">
        <f>IF($T2545="","",IF($T2545&lt;Settings!$B$8,"Critical",IF($T2545&lt;Settings!$B$9,"Semi Critical","Non Critical")))</f>
        <v/>
      </c>
      <c r="V2545" s="28" t="n"/>
      <c r="Z2545">
        <f>IF($B2545="","",IFERROR(VLOOKUP($B2545,'Plan HC for CCA'!$A:$B,2,0),""))</f>
        <v/>
      </c>
      <c r="AA2545">
        <f>IF(OR($B2545="",$Z2545=""),"",IF(N($M2545)&lt;$Z2545,"Delta","No Delta"))</f>
        <v/>
      </c>
      <c r="AB2545">
        <f>IF(OR($B2545="",$Z2545=""),"",MAX(0,$Z2545-N($M2545)))</f>
        <v/>
      </c>
      <c r="AC2545" s="46">
        <f>IF($B2545="","",IFERROR(INDEX('CCA Util %'!$H:$H,MATCH($B2545,'CCA Util %'!$E:$E,0)),""))</f>
        <v/>
      </c>
      <c r="AD2545">
        <f>IF($B2545="","",IFERROR(INDEX('CCA Util %'!$G:$G,MATCH($B2545,'CCA Util %'!$E:$E,0)),""))</f>
        <v/>
      </c>
      <c r="AE2545">
        <f>IF(OR($B2545="",$U2545=""),"",$U2545&amp;" &amp; "&amp;IF(OR($AD2545="",$AD2545=0),"Util NA",$AD2545&amp;" Util"))</f>
        <v/>
      </c>
    </row>
    <row r="2546" ht="15.75" customHeight="1" s="42">
      <c r="A2546" s="41" t="n"/>
      <c r="G2546" s="38" t="n"/>
      <c r="H2546" s="38" t="n"/>
      <c r="I2546" s="38" t="n"/>
      <c r="J2546" s="38" t="n"/>
      <c r="K2546" s="38" t="n"/>
      <c r="L2546" s="38" t="n"/>
      <c r="N2546" s="36">
        <f>IF($B2546="","",IF($C2546="SUPERSTORE","Superstore","DH"))</f>
        <v/>
      </c>
      <c r="O2546" s="36">
        <f>IF($B2546="","",IFERROR(VLOOKUP($B2546,Mapping!$A:$C,2,0),"Not Mapped"))</f>
        <v/>
      </c>
      <c r="P2546" s="36">
        <f>IF($B2546="","",IFERROR(VLOOKUP($B2546,Mapping!$A:$C,3,0),"Not Mapped"))</f>
        <v/>
      </c>
      <c r="Q2546" s="36">
        <f>IF($B2546="","",IFERROR(VLOOKUP($O2546,Leaders!$A:$B,2,0),"Not Mapped"))</f>
        <v/>
      </c>
      <c r="R2546" s="36">
        <f>IF($B2546="","",IF(COUNTIF(Exclusions!$A:$A,$B2546)&gt;0,"Yes","No"))</f>
        <v/>
      </c>
      <c r="S2546" s="38">
        <f>IF($B2546="","",MIN(1,DAY($A2546)/IF($N2546="Superstore",Settings!$B$5,Settings!$B$4)))</f>
        <v/>
      </c>
      <c r="T2546" s="38">
        <f>IF(OR($B2546="",$G2546="",$S2546=0),"",$G2546/$S2546)</f>
        <v/>
      </c>
      <c r="U2546" s="36">
        <f>IF($T2546="","",IF($T2546&lt;Settings!$B$8,"Critical",IF($T2546&lt;Settings!$B$9,"Semi Critical","Non Critical")))</f>
        <v/>
      </c>
      <c r="V2546" s="28" t="n"/>
      <c r="Z2546">
        <f>IF($B2546="","",IFERROR(VLOOKUP($B2546,'Plan HC for CCA'!$A:$B,2,0),""))</f>
        <v/>
      </c>
      <c r="AA2546">
        <f>IF(OR($B2546="",$Z2546=""),"",IF(N($M2546)&lt;$Z2546,"Delta","No Delta"))</f>
        <v/>
      </c>
      <c r="AB2546">
        <f>IF(OR($B2546="",$Z2546=""),"",MAX(0,$Z2546-N($M2546)))</f>
        <v/>
      </c>
      <c r="AC2546" s="46">
        <f>IF($B2546="","",IFERROR(INDEX('CCA Util %'!$H:$H,MATCH($B2546,'CCA Util %'!$E:$E,0)),""))</f>
        <v/>
      </c>
      <c r="AD2546">
        <f>IF($B2546="","",IFERROR(INDEX('CCA Util %'!$G:$G,MATCH($B2546,'CCA Util %'!$E:$E,0)),""))</f>
        <v/>
      </c>
      <c r="AE2546">
        <f>IF(OR($B2546="",$U2546=""),"",$U2546&amp;" &amp; "&amp;IF(OR($AD2546="",$AD2546=0),"Util NA",$AD2546&amp;" Util"))</f>
        <v/>
      </c>
    </row>
    <row r="2547" ht="15.75" customHeight="1" s="42">
      <c r="A2547" s="41" t="n"/>
      <c r="G2547" s="38" t="n"/>
      <c r="H2547" s="38" t="n"/>
      <c r="I2547" s="38" t="n"/>
      <c r="J2547" s="38" t="n"/>
      <c r="K2547" s="38" t="n"/>
      <c r="L2547" s="38" t="n"/>
      <c r="N2547" s="36">
        <f>IF($B2547="","",IF($C2547="SUPERSTORE","Superstore","DH"))</f>
        <v/>
      </c>
      <c r="O2547" s="36">
        <f>IF($B2547="","",IFERROR(VLOOKUP($B2547,Mapping!$A:$C,2,0),"Not Mapped"))</f>
        <v/>
      </c>
      <c r="P2547" s="36">
        <f>IF($B2547="","",IFERROR(VLOOKUP($B2547,Mapping!$A:$C,3,0),"Not Mapped"))</f>
        <v/>
      </c>
      <c r="Q2547" s="36">
        <f>IF($B2547="","",IFERROR(VLOOKUP($O2547,Leaders!$A:$B,2,0),"Not Mapped"))</f>
        <v/>
      </c>
      <c r="R2547" s="36">
        <f>IF($B2547="","",IF(COUNTIF(Exclusions!$A:$A,$B2547)&gt;0,"Yes","No"))</f>
        <v/>
      </c>
      <c r="S2547" s="38">
        <f>IF($B2547="","",MIN(1,DAY($A2547)/IF($N2547="Superstore",Settings!$B$5,Settings!$B$4)))</f>
        <v/>
      </c>
      <c r="T2547" s="38">
        <f>IF(OR($B2547="",$G2547="",$S2547=0),"",$G2547/$S2547)</f>
        <v/>
      </c>
      <c r="U2547" s="36">
        <f>IF($T2547="","",IF($T2547&lt;Settings!$B$8,"Critical",IF($T2547&lt;Settings!$B$9,"Semi Critical","Non Critical")))</f>
        <v/>
      </c>
      <c r="V2547" s="28" t="n"/>
      <c r="Z2547">
        <f>IF($B2547="","",IFERROR(VLOOKUP($B2547,'Plan HC for CCA'!$A:$B,2,0),""))</f>
        <v/>
      </c>
      <c r="AA2547">
        <f>IF(OR($B2547="",$Z2547=""),"",IF(N($M2547)&lt;$Z2547,"Delta","No Delta"))</f>
        <v/>
      </c>
      <c r="AB2547">
        <f>IF(OR($B2547="",$Z2547=""),"",MAX(0,$Z2547-N($M2547)))</f>
        <v/>
      </c>
      <c r="AC2547" s="46">
        <f>IF($B2547="","",IFERROR(INDEX('CCA Util %'!$H:$H,MATCH($B2547,'CCA Util %'!$E:$E,0)),""))</f>
        <v/>
      </c>
      <c r="AD2547">
        <f>IF($B2547="","",IFERROR(INDEX('CCA Util %'!$G:$G,MATCH($B2547,'CCA Util %'!$E:$E,0)),""))</f>
        <v/>
      </c>
      <c r="AE2547">
        <f>IF(OR($B2547="",$U2547=""),"",$U2547&amp;" &amp; "&amp;IF(OR($AD2547="",$AD2547=0),"Util NA",$AD2547&amp;" Util"))</f>
        <v/>
      </c>
    </row>
    <row r="2548" ht="15.75" customHeight="1" s="42">
      <c r="A2548" s="41" t="n"/>
      <c r="G2548" s="38" t="n"/>
      <c r="H2548" s="38" t="n"/>
      <c r="I2548" s="38" t="n"/>
      <c r="J2548" s="38" t="n"/>
      <c r="K2548" s="38" t="n"/>
      <c r="L2548" s="38" t="n"/>
      <c r="N2548" s="36">
        <f>IF($B2548="","",IF($C2548="SUPERSTORE","Superstore","DH"))</f>
        <v/>
      </c>
      <c r="O2548" s="36">
        <f>IF($B2548="","",IFERROR(VLOOKUP($B2548,Mapping!$A:$C,2,0),"Not Mapped"))</f>
        <v/>
      </c>
      <c r="P2548" s="36">
        <f>IF($B2548="","",IFERROR(VLOOKUP($B2548,Mapping!$A:$C,3,0),"Not Mapped"))</f>
        <v/>
      </c>
      <c r="Q2548" s="36">
        <f>IF($B2548="","",IFERROR(VLOOKUP($O2548,Leaders!$A:$B,2,0),"Not Mapped"))</f>
        <v/>
      </c>
      <c r="R2548" s="36">
        <f>IF($B2548="","",IF(COUNTIF(Exclusions!$A:$A,$B2548)&gt;0,"Yes","No"))</f>
        <v/>
      </c>
      <c r="S2548" s="38">
        <f>IF($B2548="","",MIN(1,DAY($A2548)/IF($N2548="Superstore",Settings!$B$5,Settings!$B$4)))</f>
        <v/>
      </c>
      <c r="T2548" s="38">
        <f>IF(OR($B2548="",$G2548="",$S2548=0),"",$G2548/$S2548)</f>
        <v/>
      </c>
      <c r="U2548" s="36">
        <f>IF($T2548="","",IF($T2548&lt;Settings!$B$8,"Critical",IF($T2548&lt;Settings!$B$9,"Semi Critical","Non Critical")))</f>
        <v/>
      </c>
      <c r="V2548" s="28" t="n"/>
      <c r="Z2548">
        <f>IF($B2548="","",IFERROR(VLOOKUP($B2548,'Plan HC for CCA'!$A:$B,2,0),""))</f>
        <v/>
      </c>
      <c r="AA2548">
        <f>IF(OR($B2548="",$Z2548=""),"",IF(N($M2548)&lt;$Z2548,"Delta","No Delta"))</f>
        <v/>
      </c>
      <c r="AB2548">
        <f>IF(OR($B2548="",$Z2548=""),"",MAX(0,$Z2548-N($M2548)))</f>
        <v/>
      </c>
      <c r="AC2548" s="46">
        <f>IF($B2548="","",IFERROR(INDEX('CCA Util %'!$H:$H,MATCH($B2548,'CCA Util %'!$E:$E,0)),""))</f>
        <v/>
      </c>
      <c r="AD2548">
        <f>IF($B2548="","",IFERROR(INDEX('CCA Util %'!$G:$G,MATCH($B2548,'CCA Util %'!$E:$E,0)),""))</f>
        <v/>
      </c>
      <c r="AE2548">
        <f>IF(OR($B2548="",$U2548=""),"",$U2548&amp;" &amp; "&amp;IF(OR($AD2548="",$AD2548=0),"Util NA",$AD2548&amp;" Util"))</f>
        <v/>
      </c>
    </row>
    <row r="2549" ht="15.75" customHeight="1" s="42">
      <c r="A2549" s="41" t="n"/>
      <c r="G2549" s="38" t="n"/>
      <c r="H2549" s="38" t="n"/>
      <c r="I2549" s="38" t="n"/>
      <c r="J2549" s="38" t="n"/>
      <c r="K2549" s="38" t="n"/>
      <c r="L2549" s="38" t="n"/>
      <c r="N2549" s="36">
        <f>IF($B2549="","",IF($C2549="SUPERSTORE","Superstore","DH"))</f>
        <v/>
      </c>
      <c r="O2549" s="36">
        <f>IF($B2549="","",IFERROR(VLOOKUP($B2549,Mapping!$A:$C,2,0),"Not Mapped"))</f>
        <v/>
      </c>
      <c r="P2549" s="36">
        <f>IF($B2549="","",IFERROR(VLOOKUP($B2549,Mapping!$A:$C,3,0),"Not Mapped"))</f>
        <v/>
      </c>
      <c r="Q2549" s="36">
        <f>IF($B2549="","",IFERROR(VLOOKUP($O2549,Leaders!$A:$B,2,0),"Not Mapped"))</f>
        <v/>
      </c>
      <c r="R2549" s="36">
        <f>IF($B2549="","",IF(COUNTIF(Exclusions!$A:$A,$B2549)&gt;0,"Yes","No"))</f>
        <v/>
      </c>
      <c r="S2549" s="38">
        <f>IF($B2549="","",MIN(1,DAY($A2549)/IF($N2549="Superstore",Settings!$B$5,Settings!$B$4)))</f>
        <v/>
      </c>
      <c r="T2549" s="38">
        <f>IF(OR($B2549="",$G2549="",$S2549=0),"",$G2549/$S2549)</f>
        <v/>
      </c>
      <c r="U2549" s="36">
        <f>IF($T2549="","",IF($T2549&lt;Settings!$B$8,"Critical",IF($T2549&lt;Settings!$B$9,"Semi Critical","Non Critical")))</f>
        <v/>
      </c>
      <c r="V2549" s="28" t="n"/>
      <c r="Z2549">
        <f>IF($B2549="","",IFERROR(VLOOKUP($B2549,'Plan HC for CCA'!$A:$B,2,0),""))</f>
        <v/>
      </c>
      <c r="AA2549">
        <f>IF(OR($B2549="",$Z2549=""),"",IF(N($M2549)&lt;$Z2549,"Delta","No Delta"))</f>
        <v/>
      </c>
      <c r="AB2549">
        <f>IF(OR($B2549="",$Z2549=""),"",MAX(0,$Z2549-N($M2549)))</f>
        <v/>
      </c>
      <c r="AC2549" s="46">
        <f>IF($B2549="","",IFERROR(INDEX('CCA Util %'!$H:$H,MATCH($B2549,'CCA Util %'!$E:$E,0)),""))</f>
        <v/>
      </c>
      <c r="AD2549">
        <f>IF($B2549="","",IFERROR(INDEX('CCA Util %'!$G:$G,MATCH($B2549,'CCA Util %'!$E:$E,0)),""))</f>
        <v/>
      </c>
      <c r="AE2549">
        <f>IF(OR($B2549="",$U2549=""),"",$U2549&amp;" &amp; "&amp;IF(OR($AD2549="",$AD2549=0),"Util NA",$AD2549&amp;" Util"))</f>
        <v/>
      </c>
    </row>
    <row r="2550" ht="15.75" customHeight="1" s="42">
      <c r="A2550" s="41" t="n"/>
      <c r="G2550" s="38" t="n"/>
      <c r="H2550" s="38" t="n"/>
      <c r="I2550" s="38" t="n"/>
      <c r="J2550" s="38" t="n"/>
      <c r="K2550" s="38" t="n"/>
      <c r="L2550" s="38" t="n"/>
      <c r="N2550" s="36">
        <f>IF($B2550="","",IF($C2550="SUPERSTORE","Superstore","DH"))</f>
        <v/>
      </c>
      <c r="O2550" s="36">
        <f>IF($B2550="","",IFERROR(VLOOKUP($B2550,Mapping!$A:$C,2,0),"Not Mapped"))</f>
        <v/>
      </c>
      <c r="P2550" s="36">
        <f>IF($B2550="","",IFERROR(VLOOKUP($B2550,Mapping!$A:$C,3,0),"Not Mapped"))</f>
        <v/>
      </c>
      <c r="Q2550" s="36">
        <f>IF($B2550="","",IFERROR(VLOOKUP($O2550,Leaders!$A:$B,2,0),"Not Mapped"))</f>
        <v/>
      </c>
      <c r="R2550" s="36">
        <f>IF($B2550="","",IF(COUNTIF(Exclusions!$A:$A,$B2550)&gt;0,"Yes","No"))</f>
        <v/>
      </c>
      <c r="S2550" s="38">
        <f>IF($B2550="","",MIN(1,DAY($A2550)/IF($N2550="Superstore",Settings!$B$5,Settings!$B$4)))</f>
        <v/>
      </c>
      <c r="T2550" s="38">
        <f>IF(OR($B2550="",$G2550="",$S2550=0),"",$G2550/$S2550)</f>
        <v/>
      </c>
      <c r="U2550" s="36">
        <f>IF($T2550="","",IF($T2550&lt;Settings!$B$8,"Critical",IF($T2550&lt;Settings!$B$9,"Semi Critical","Non Critical")))</f>
        <v/>
      </c>
      <c r="V2550" s="28" t="n"/>
      <c r="Z2550">
        <f>IF($B2550="","",IFERROR(VLOOKUP($B2550,'Plan HC for CCA'!$A:$B,2,0),""))</f>
        <v/>
      </c>
      <c r="AA2550">
        <f>IF(OR($B2550="",$Z2550=""),"",IF(N($M2550)&lt;$Z2550,"Delta","No Delta"))</f>
        <v/>
      </c>
      <c r="AB2550">
        <f>IF(OR($B2550="",$Z2550=""),"",MAX(0,$Z2550-N($M2550)))</f>
        <v/>
      </c>
      <c r="AC2550" s="46">
        <f>IF($B2550="","",IFERROR(INDEX('CCA Util %'!$H:$H,MATCH($B2550,'CCA Util %'!$E:$E,0)),""))</f>
        <v/>
      </c>
      <c r="AD2550">
        <f>IF($B2550="","",IFERROR(INDEX('CCA Util %'!$G:$G,MATCH($B2550,'CCA Util %'!$E:$E,0)),""))</f>
        <v/>
      </c>
      <c r="AE2550">
        <f>IF(OR($B2550="",$U2550=""),"",$U2550&amp;" &amp; "&amp;IF(OR($AD2550="",$AD2550=0),"Util NA",$AD2550&amp;" Util"))</f>
        <v/>
      </c>
    </row>
    <row r="2551" ht="15.75" customHeight="1" s="42">
      <c r="A2551" s="41" t="n"/>
      <c r="G2551" s="38" t="n"/>
      <c r="H2551" s="38" t="n"/>
      <c r="I2551" s="38" t="n"/>
      <c r="J2551" s="38" t="n"/>
      <c r="K2551" s="38" t="n"/>
      <c r="L2551" s="38" t="n"/>
      <c r="N2551" s="36">
        <f>IF($B2551="","",IF($C2551="SUPERSTORE","Superstore","DH"))</f>
        <v/>
      </c>
      <c r="O2551" s="36">
        <f>IF($B2551="","",IFERROR(VLOOKUP($B2551,Mapping!$A:$C,2,0),"Not Mapped"))</f>
        <v/>
      </c>
      <c r="P2551" s="36">
        <f>IF($B2551="","",IFERROR(VLOOKUP($B2551,Mapping!$A:$C,3,0),"Not Mapped"))</f>
        <v/>
      </c>
      <c r="Q2551" s="36">
        <f>IF($B2551="","",IFERROR(VLOOKUP($O2551,Leaders!$A:$B,2,0),"Not Mapped"))</f>
        <v/>
      </c>
      <c r="R2551" s="36">
        <f>IF($B2551="","",IF(COUNTIF(Exclusions!$A:$A,$B2551)&gt;0,"Yes","No"))</f>
        <v/>
      </c>
      <c r="S2551" s="38">
        <f>IF($B2551="","",MIN(1,DAY($A2551)/IF($N2551="Superstore",Settings!$B$5,Settings!$B$4)))</f>
        <v/>
      </c>
      <c r="T2551" s="38">
        <f>IF(OR($B2551="",$G2551="",$S2551=0),"",$G2551/$S2551)</f>
        <v/>
      </c>
      <c r="U2551" s="36">
        <f>IF($T2551="","",IF($T2551&lt;Settings!$B$8,"Critical",IF($T2551&lt;Settings!$B$9,"Semi Critical","Non Critical")))</f>
        <v/>
      </c>
      <c r="V2551" s="28" t="n"/>
      <c r="Z2551">
        <f>IF($B2551="","",IFERROR(VLOOKUP($B2551,'Plan HC for CCA'!$A:$B,2,0),""))</f>
        <v/>
      </c>
      <c r="AA2551">
        <f>IF(OR($B2551="",$Z2551=""),"",IF(N($M2551)&lt;$Z2551,"Delta","No Delta"))</f>
        <v/>
      </c>
      <c r="AB2551">
        <f>IF(OR($B2551="",$Z2551=""),"",MAX(0,$Z2551-N($M2551)))</f>
        <v/>
      </c>
      <c r="AC2551" s="46">
        <f>IF($B2551="","",IFERROR(INDEX('CCA Util %'!$H:$H,MATCH($B2551,'CCA Util %'!$E:$E,0)),""))</f>
        <v/>
      </c>
      <c r="AD2551">
        <f>IF($B2551="","",IFERROR(INDEX('CCA Util %'!$G:$G,MATCH($B2551,'CCA Util %'!$E:$E,0)),""))</f>
        <v/>
      </c>
      <c r="AE2551">
        <f>IF(OR($B2551="",$U2551=""),"",$U2551&amp;" &amp; "&amp;IF(OR($AD2551="",$AD2551=0),"Util NA",$AD2551&amp;" Util"))</f>
        <v/>
      </c>
    </row>
    <row r="2552" ht="15.75" customHeight="1" s="42">
      <c r="A2552" s="41" t="n"/>
      <c r="G2552" s="38" t="n"/>
      <c r="H2552" s="38" t="n"/>
      <c r="I2552" s="38" t="n"/>
      <c r="J2552" s="38" t="n"/>
      <c r="K2552" s="38" t="n"/>
      <c r="L2552" s="38" t="n"/>
      <c r="N2552" s="36">
        <f>IF($B2552="","",IF($C2552="SUPERSTORE","Superstore","DH"))</f>
        <v/>
      </c>
      <c r="O2552" s="36">
        <f>IF($B2552="","",IFERROR(VLOOKUP($B2552,Mapping!$A:$C,2,0),"Not Mapped"))</f>
        <v/>
      </c>
      <c r="P2552" s="36">
        <f>IF($B2552="","",IFERROR(VLOOKUP($B2552,Mapping!$A:$C,3,0),"Not Mapped"))</f>
        <v/>
      </c>
      <c r="Q2552" s="36">
        <f>IF($B2552="","",IFERROR(VLOOKUP($O2552,Leaders!$A:$B,2,0),"Not Mapped"))</f>
        <v/>
      </c>
      <c r="R2552" s="36">
        <f>IF($B2552="","",IF(COUNTIF(Exclusions!$A:$A,$B2552)&gt;0,"Yes","No"))</f>
        <v/>
      </c>
      <c r="S2552" s="38">
        <f>IF($B2552="","",MIN(1,DAY($A2552)/IF($N2552="Superstore",Settings!$B$5,Settings!$B$4)))</f>
        <v/>
      </c>
      <c r="T2552" s="38">
        <f>IF(OR($B2552="",$G2552="",$S2552=0),"",$G2552/$S2552)</f>
        <v/>
      </c>
      <c r="U2552" s="36">
        <f>IF($T2552="","",IF($T2552&lt;Settings!$B$8,"Critical",IF($T2552&lt;Settings!$B$9,"Semi Critical","Non Critical")))</f>
        <v/>
      </c>
      <c r="V2552" s="28" t="n"/>
      <c r="Z2552">
        <f>IF($B2552="","",IFERROR(VLOOKUP($B2552,'Plan HC for CCA'!$A:$B,2,0),""))</f>
        <v/>
      </c>
      <c r="AA2552">
        <f>IF(OR($B2552="",$Z2552=""),"",IF(N($M2552)&lt;$Z2552,"Delta","No Delta"))</f>
        <v/>
      </c>
      <c r="AB2552">
        <f>IF(OR($B2552="",$Z2552=""),"",MAX(0,$Z2552-N($M2552)))</f>
        <v/>
      </c>
      <c r="AC2552" s="46">
        <f>IF($B2552="","",IFERROR(INDEX('CCA Util %'!$H:$H,MATCH($B2552,'CCA Util %'!$E:$E,0)),""))</f>
        <v/>
      </c>
      <c r="AD2552">
        <f>IF($B2552="","",IFERROR(INDEX('CCA Util %'!$G:$G,MATCH($B2552,'CCA Util %'!$E:$E,0)),""))</f>
        <v/>
      </c>
      <c r="AE2552">
        <f>IF(OR($B2552="",$U2552=""),"",$U2552&amp;" &amp; "&amp;IF(OR($AD2552="",$AD2552=0),"Util NA",$AD2552&amp;" Util"))</f>
        <v/>
      </c>
    </row>
    <row r="2553" ht="15.75" customHeight="1" s="42">
      <c r="A2553" s="41" t="n"/>
      <c r="G2553" s="38" t="n"/>
      <c r="H2553" s="38" t="n"/>
      <c r="I2553" s="38" t="n"/>
      <c r="J2553" s="38" t="n"/>
      <c r="K2553" s="38" t="n"/>
      <c r="L2553" s="38" t="n"/>
      <c r="N2553" s="36">
        <f>IF($B2553="","",IF($C2553="SUPERSTORE","Superstore","DH"))</f>
        <v/>
      </c>
      <c r="O2553" s="36">
        <f>IF($B2553="","",IFERROR(VLOOKUP($B2553,Mapping!$A:$C,2,0),"Not Mapped"))</f>
        <v/>
      </c>
      <c r="P2553" s="36">
        <f>IF($B2553="","",IFERROR(VLOOKUP($B2553,Mapping!$A:$C,3,0),"Not Mapped"))</f>
        <v/>
      </c>
      <c r="Q2553" s="36">
        <f>IF($B2553="","",IFERROR(VLOOKUP($O2553,Leaders!$A:$B,2,0),"Not Mapped"))</f>
        <v/>
      </c>
      <c r="R2553" s="36">
        <f>IF($B2553="","",IF(COUNTIF(Exclusions!$A:$A,$B2553)&gt;0,"Yes","No"))</f>
        <v/>
      </c>
      <c r="S2553" s="38">
        <f>IF($B2553="","",MIN(1,DAY($A2553)/IF($N2553="Superstore",Settings!$B$5,Settings!$B$4)))</f>
        <v/>
      </c>
      <c r="T2553" s="38">
        <f>IF(OR($B2553="",$G2553="",$S2553=0),"",$G2553/$S2553)</f>
        <v/>
      </c>
      <c r="U2553" s="36">
        <f>IF($T2553="","",IF($T2553&lt;Settings!$B$8,"Critical",IF($T2553&lt;Settings!$B$9,"Semi Critical","Non Critical")))</f>
        <v/>
      </c>
      <c r="V2553" s="28" t="n"/>
      <c r="Z2553">
        <f>IF($B2553="","",IFERROR(VLOOKUP($B2553,'Plan HC for CCA'!$A:$B,2,0),""))</f>
        <v/>
      </c>
      <c r="AA2553">
        <f>IF(OR($B2553="",$Z2553=""),"",IF(N($M2553)&lt;$Z2553,"Delta","No Delta"))</f>
        <v/>
      </c>
      <c r="AB2553">
        <f>IF(OR($B2553="",$Z2553=""),"",MAX(0,$Z2553-N($M2553)))</f>
        <v/>
      </c>
      <c r="AC2553" s="46">
        <f>IF($B2553="","",IFERROR(INDEX('CCA Util %'!$H:$H,MATCH($B2553,'CCA Util %'!$E:$E,0)),""))</f>
        <v/>
      </c>
      <c r="AD2553">
        <f>IF($B2553="","",IFERROR(INDEX('CCA Util %'!$G:$G,MATCH($B2553,'CCA Util %'!$E:$E,0)),""))</f>
        <v/>
      </c>
      <c r="AE2553">
        <f>IF(OR($B2553="",$U2553=""),"",$U2553&amp;" &amp; "&amp;IF(OR($AD2553="",$AD2553=0),"Util NA",$AD2553&amp;" Util"))</f>
        <v/>
      </c>
    </row>
    <row r="2554" ht="15.75" customHeight="1" s="42">
      <c r="A2554" s="41" t="n"/>
      <c r="G2554" s="38" t="n"/>
      <c r="H2554" s="38" t="n"/>
      <c r="I2554" s="38" t="n"/>
      <c r="J2554" s="38" t="n"/>
      <c r="K2554" s="38" t="n"/>
      <c r="L2554" s="38" t="n"/>
      <c r="N2554" s="36">
        <f>IF($B2554="","",IF($C2554="SUPERSTORE","Superstore","DH"))</f>
        <v/>
      </c>
      <c r="O2554" s="36">
        <f>IF($B2554="","",IFERROR(VLOOKUP($B2554,Mapping!$A:$C,2,0),"Not Mapped"))</f>
        <v/>
      </c>
      <c r="P2554" s="36">
        <f>IF($B2554="","",IFERROR(VLOOKUP($B2554,Mapping!$A:$C,3,0),"Not Mapped"))</f>
        <v/>
      </c>
      <c r="Q2554" s="36">
        <f>IF($B2554="","",IFERROR(VLOOKUP($O2554,Leaders!$A:$B,2,0),"Not Mapped"))</f>
        <v/>
      </c>
      <c r="R2554" s="36">
        <f>IF($B2554="","",IF(COUNTIF(Exclusions!$A:$A,$B2554)&gt;0,"Yes","No"))</f>
        <v/>
      </c>
      <c r="S2554" s="38">
        <f>IF($B2554="","",MIN(1,DAY($A2554)/IF($N2554="Superstore",Settings!$B$5,Settings!$B$4)))</f>
        <v/>
      </c>
      <c r="T2554" s="38">
        <f>IF(OR($B2554="",$G2554="",$S2554=0),"",$G2554/$S2554)</f>
        <v/>
      </c>
      <c r="U2554" s="36">
        <f>IF($T2554="","",IF($T2554&lt;Settings!$B$8,"Critical",IF($T2554&lt;Settings!$B$9,"Semi Critical","Non Critical")))</f>
        <v/>
      </c>
      <c r="V2554" s="28" t="n"/>
      <c r="Z2554">
        <f>IF($B2554="","",IFERROR(VLOOKUP($B2554,'Plan HC for CCA'!$A:$B,2,0),""))</f>
        <v/>
      </c>
      <c r="AA2554">
        <f>IF(OR($B2554="",$Z2554=""),"",IF(N($M2554)&lt;$Z2554,"Delta","No Delta"))</f>
        <v/>
      </c>
      <c r="AB2554">
        <f>IF(OR($B2554="",$Z2554=""),"",MAX(0,$Z2554-N($M2554)))</f>
        <v/>
      </c>
      <c r="AC2554" s="46">
        <f>IF($B2554="","",IFERROR(INDEX('CCA Util %'!$H:$H,MATCH($B2554,'CCA Util %'!$E:$E,0)),""))</f>
        <v/>
      </c>
      <c r="AD2554">
        <f>IF($B2554="","",IFERROR(INDEX('CCA Util %'!$G:$G,MATCH($B2554,'CCA Util %'!$E:$E,0)),""))</f>
        <v/>
      </c>
      <c r="AE2554">
        <f>IF(OR($B2554="",$U2554=""),"",$U2554&amp;" &amp; "&amp;IF(OR($AD2554="",$AD2554=0),"Util NA",$AD2554&amp;" Util"))</f>
        <v/>
      </c>
    </row>
    <row r="2555" ht="15.75" customHeight="1" s="42">
      <c r="A2555" s="41" t="n"/>
      <c r="G2555" s="38" t="n"/>
      <c r="H2555" s="38" t="n"/>
      <c r="I2555" s="38" t="n"/>
      <c r="J2555" s="38" t="n"/>
      <c r="K2555" s="38" t="n"/>
      <c r="L2555" s="38" t="n"/>
      <c r="N2555" s="36">
        <f>IF($B2555="","",IF($C2555="SUPERSTORE","Superstore","DH"))</f>
        <v/>
      </c>
      <c r="O2555" s="36">
        <f>IF($B2555="","",IFERROR(VLOOKUP($B2555,Mapping!$A:$C,2,0),"Not Mapped"))</f>
        <v/>
      </c>
      <c r="P2555" s="36">
        <f>IF($B2555="","",IFERROR(VLOOKUP($B2555,Mapping!$A:$C,3,0),"Not Mapped"))</f>
        <v/>
      </c>
      <c r="Q2555" s="36">
        <f>IF($B2555="","",IFERROR(VLOOKUP($O2555,Leaders!$A:$B,2,0),"Not Mapped"))</f>
        <v/>
      </c>
      <c r="R2555" s="36">
        <f>IF($B2555="","",IF(COUNTIF(Exclusions!$A:$A,$B2555)&gt;0,"Yes","No"))</f>
        <v/>
      </c>
      <c r="S2555" s="38">
        <f>IF($B2555="","",MIN(1,DAY($A2555)/IF($N2555="Superstore",Settings!$B$5,Settings!$B$4)))</f>
        <v/>
      </c>
      <c r="T2555" s="38">
        <f>IF(OR($B2555="",$G2555="",$S2555=0),"",$G2555/$S2555)</f>
        <v/>
      </c>
      <c r="U2555" s="36">
        <f>IF($T2555="","",IF($T2555&lt;Settings!$B$8,"Critical",IF($T2555&lt;Settings!$B$9,"Semi Critical","Non Critical")))</f>
        <v/>
      </c>
      <c r="V2555" s="28" t="n"/>
      <c r="Z2555">
        <f>IF($B2555="","",IFERROR(VLOOKUP($B2555,'Plan HC for CCA'!$A:$B,2,0),""))</f>
        <v/>
      </c>
      <c r="AA2555">
        <f>IF(OR($B2555="",$Z2555=""),"",IF(N($M2555)&lt;$Z2555,"Delta","No Delta"))</f>
        <v/>
      </c>
      <c r="AB2555">
        <f>IF(OR($B2555="",$Z2555=""),"",MAX(0,$Z2555-N($M2555)))</f>
        <v/>
      </c>
      <c r="AC2555" s="46">
        <f>IF($B2555="","",IFERROR(INDEX('CCA Util %'!$H:$H,MATCH($B2555,'CCA Util %'!$E:$E,0)),""))</f>
        <v/>
      </c>
      <c r="AD2555">
        <f>IF($B2555="","",IFERROR(INDEX('CCA Util %'!$G:$G,MATCH($B2555,'CCA Util %'!$E:$E,0)),""))</f>
        <v/>
      </c>
      <c r="AE2555">
        <f>IF(OR($B2555="",$U2555=""),"",$U2555&amp;" &amp; "&amp;IF(OR($AD2555="",$AD2555=0),"Util NA",$AD2555&amp;" Util"))</f>
        <v/>
      </c>
    </row>
    <row r="2556" ht="15.75" customHeight="1" s="42">
      <c r="A2556" s="41" t="n"/>
      <c r="G2556" s="38" t="n"/>
      <c r="H2556" s="38" t="n"/>
      <c r="I2556" s="38" t="n"/>
      <c r="J2556" s="38" t="n"/>
      <c r="K2556" s="38" t="n"/>
      <c r="L2556" s="38" t="n"/>
      <c r="N2556" s="36">
        <f>IF($B2556="","",IF($C2556="SUPERSTORE","Superstore","DH"))</f>
        <v/>
      </c>
      <c r="O2556" s="36">
        <f>IF($B2556="","",IFERROR(VLOOKUP($B2556,Mapping!$A:$C,2,0),"Not Mapped"))</f>
        <v/>
      </c>
      <c r="P2556" s="36">
        <f>IF($B2556="","",IFERROR(VLOOKUP($B2556,Mapping!$A:$C,3,0),"Not Mapped"))</f>
        <v/>
      </c>
      <c r="Q2556" s="36">
        <f>IF($B2556="","",IFERROR(VLOOKUP($O2556,Leaders!$A:$B,2,0),"Not Mapped"))</f>
        <v/>
      </c>
      <c r="R2556" s="36">
        <f>IF($B2556="","",IF(COUNTIF(Exclusions!$A:$A,$B2556)&gt;0,"Yes","No"))</f>
        <v/>
      </c>
      <c r="S2556" s="38">
        <f>IF($B2556="","",MIN(1,DAY($A2556)/IF($N2556="Superstore",Settings!$B$5,Settings!$B$4)))</f>
        <v/>
      </c>
      <c r="T2556" s="38">
        <f>IF(OR($B2556="",$G2556="",$S2556=0),"",$G2556/$S2556)</f>
        <v/>
      </c>
      <c r="U2556" s="36">
        <f>IF($T2556="","",IF($T2556&lt;Settings!$B$8,"Critical",IF($T2556&lt;Settings!$B$9,"Semi Critical","Non Critical")))</f>
        <v/>
      </c>
      <c r="V2556" s="28" t="n"/>
      <c r="Z2556">
        <f>IF($B2556="","",IFERROR(VLOOKUP($B2556,'Plan HC for CCA'!$A:$B,2,0),""))</f>
        <v/>
      </c>
      <c r="AA2556">
        <f>IF(OR($B2556="",$Z2556=""),"",IF(N($M2556)&lt;$Z2556,"Delta","No Delta"))</f>
        <v/>
      </c>
      <c r="AB2556">
        <f>IF(OR($B2556="",$Z2556=""),"",MAX(0,$Z2556-N($M2556)))</f>
        <v/>
      </c>
      <c r="AC2556" s="46">
        <f>IF($B2556="","",IFERROR(INDEX('CCA Util %'!$H:$H,MATCH($B2556,'CCA Util %'!$E:$E,0)),""))</f>
        <v/>
      </c>
      <c r="AD2556">
        <f>IF($B2556="","",IFERROR(INDEX('CCA Util %'!$G:$G,MATCH($B2556,'CCA Util %'!$E:$E,0)),""))</f>
        <v/>
      </c>
      <c r="AE2556">
        <f>IF(OR($B2556="",$U2556=""),"",$U2556&amp;" &amp; "&amp;IF(OR($AD2556="",$AD2556=0),"Util NA",$AD2556&amp;" Util"))</f>
        <v/>
      </c>
    </row>
    <row r="2557" ht="15.75" customHeight="1" s="42">
      <c r="A2557" s="41" t="n"/>
      <c r="G2557" s="38" t="n"/>
      <c r="H2557" s="38" t="n"/>
      <c r="I2557" s="38" t="n"/>
      <c r="J2557" s="38" t="n"/>
      <c r="K2557" s="38" t="n"/>
      <c r="L2557" s="38" t="n"/>
      <c r="N2557" s="36">
        <f>IF($B2557="","",IF($C2557="SUPERSTORE","Superstore","DH"))</f>
        <v/>
      </c>
      <c r="O2557" s="36">
        <f>IF($B2557="","",IFERROR(VLOOKUP($B2557,Mapping!$A:$C,2,0),"Not Mapped"))</f>
        <v/>
      </c>
      <c r="P2557" s="36">
        <f>IF($B2557="","",IFERROR(VLOOKUP($B2557,Mapping!$A:$C,3,0),"Not Mapped"))</f>
        <v/>
      </c>
      <c r="Q2557" s="36">
        <f>IF($B2557="","",IFERROR(VLOOKUP($O2557,Leaders!$A:$B,2,0),"Not Mapped"))</f>
        <v/>
      </c>
      <c r="R2557" s="36">
        <f>IF($B2557="","",IF(COUNTIF(Exclusions!$A:$A,$B2557)&gt;0,"Yes","No"))</f>
        <v/>
      </c>
      <c r="S2557" s="38">
        <f>IF($B2557="","",MIN(1,DAY($A2557)/IF($N2557="Superstore",Settings!$B$5,Settings!$B$4)))</f>
        <v/>
      </c>
      <c r="T2557" s="38">
        <f>IF(OR($B2557="",$G2557="",$S2557=0),"",$G2557/$S2557)</f>
        <v/>
      </c>
      <c r="U2557" s="36">
        <f>IF($T2557="","",IF($T2557&lt;Settings!$B$8,"Critical",IF($T2557&lt;Settings!$B$9,"Semi Critical","Non Critical")))</f>
        <v/>
      </c>
      <c r="V2557" s="28" t="n"/>
      <c r="Z2557">
        <f>IF($B2557="","",IFERROR(VLOOKUP($B2557,'Plan HC for CCA'!$A:$B,2,0),""))</f>
        <v/>
      </c>
      <c r="AA2557">
        <f>IF(OR($B2557="",$Z2557=""),"",IF(N($M2557)&lt;$Z2557,"Delta","No Delta"))</f>
        <v/>
      </c>
      <c r="AB2557">
        <f>IF(OR($B2557="",$Z2557=""),"",MAX(0,$Z2557-N($M2557)))</f>
        <v/>
      </c>
      <c r="AC2557" s="46">
        <f>IF($B2557="","",IFERROR(INDEX('CCA Util %'!$H:$H,MATCH($B2557,'CCA Util %'!$E:$E,0)),""))</f>
        <v/>
      </c>
      <c r="AD2557">
        <f>IF($B2557="","",IFERROR(INDEX('CCA Util %'!$G:$G,MATCH($B2557,'CCA Util %'!$E:$E,0)),""))</f>
        <v/>
      </c>
      <c r="AE2557">
        <f>IF(OR($B2557="",$U2557=""),"",$U2557&amp;" &amp; "&amp;IF(OR($AD2557="",$AD2557=0),"Util NA",$AD2557&amp;" Util"))</f>
        <v/>
      </c>
    </row>
    <row r="2558" ht="15.75" customHeight="1" s="42">
      <c r="A2558" s="41" t="n"/>
      <c r="G2558" s="38" t="n"/>
      <c r="H2558" s="38" t="n"/>
      <c r="I2558" s="38" t="n"/>
      <c r="J2558" s="38" t="n"/>
      <c r="K2558" s="38" t="n"/>
      <c r="L2558" s="38" t="n"/>
      <c r="N2558" s="36">
        <f>IF($B2558="","",IF($C2558="SUPERSTORE","Superstore","DH"))</f>
        <v/>
      </c>
      <c r="O2558" s="36">
        <f>IF($B2558="","",IFERROR(VLOOKUP($B2558,Mapping!$A:$C,2,0),"Not Mapped"))</f>
        <v/>
      </c>
      <c r="P2558" s="36">
        <f>IF($B2558="","",IFERROR(VLOOKUP($B2558,Mapping!$A:$C,3,0),"Not Mapped"))</f>
        <v/>
      </c>
      <c r="Q2558" s="36">
        <f>IF($B2558="","",IFERROR(VLOOKUP($O2558,Leaders!$A:$B,2,0),"Not Mapped"))</f>
        <v/>
      </c>
      <c r="R2558" s="36">
        <f>IF($B2558="","",IF(COUNTIF(Exclusions!$A:$A,$B2558)&gt;0,"Yes","No"))</f>
        <v/>
      </c>
      <c r="S2558" s="38">
        <f>IF($B2558="","",MIN(1,DAY($A2558)/IF($N2558="Superstore",Settings!$B$5,Settings!$B$4)))</f>
        <v/>
      </c>
      <c r="T2558" s="38">
        <f>IF(OR($B2558="",$G2558="",$S2558=0),"",$G2558/$S2558)</f>
        <v/>
      </c>
      <c r="U2558" s="36">
        <f>IF($T2558="","",IF($T2558&lt;Settings!$B$8,"Critical",IF($T2558&lt;Settings!$B$9,"Semi Critical","Non Critical")))</f>
        <v/>
      </c>
      <c r="V2558" s="28" t="n"/>
      <c r="Z2558">
        <f>IF($B2558="","",IFERROR(VLOOKUP($B2558,'Plan HC for CCA'!$A:$B,2,0),""))</f>
        <v/>
      </c>
      <c r="AA2558">
        <f>IF(OR($B2558="",$Z2558=""),"",IF(N($M2558)&lt;$Z2558,"Delta","No Delta"))</f>
        <v/>
      </c>
      <c r="AB2558">
        <f>IF(OR($B2558="",$Z2558=""),"",MAX(0,$Z2558-N($M2558)))</f>
        <v/>
      </c>
      <c r="AC2558" s="46">
        <f>IF($B2558="","",IFERROR(INDEX('CCA Util %'!$H:$H,MATCH($B2558,'CCA Util %'!$E:$E,0)),""))</f>
        <v/>
      </c>
      <c r="AD2558">
        <f>IF($B2558="","",IFERROR(INDEX('CCA Util %'!$G:$G,MATCH($B2558,'CCA Util %'!$E:$E,0)),""))</f>
        <v/>
      </c>
      <c r="AE2558">
        <f>IF(OR($B2558="",$U2558=""),"",$U2558&amp;" &amp; "&amp;IF(OR($AD2558="",$AD2558=0),"Util NA",$AD2558&amp;" Util"))</f>
        <v/>
      </c>
    </row>
    <row r="2559" ht="15.75" customHeight="1" s="42">
      <c r="A2559" s="41" t="n"/>
      <c r="G2559" s="38" t="n"/>
      <c r="H2559" s="38" t="n"/>
      <c r="I2559" s="38" t="n"/>
      <c r="J2559" s="38" t="n"/>
      <c r="K2559" s="38" t="n"/>
      <c r="L2559" s="38" t="n"/>
      <c r="N2559" s="36">
        <f>IF($B2559="","",IF($C2559="SUPERSTORE","Superstore","DH"))</f>
        <v/>
      </c>
      <c r="O2559" s="36">
        <f>IF($B2559="","",IFERROR(VLOOKUP($B2559,Mapping!$A:$C,2,0),"Not Mapped"))</f>
        <v/>
      </c>
      <c r="P2559" s="36">
        <f>IF($B2559="","",IFERROR(VLOOKUP($B2559,Mapping!$A:$C,3,0),"Not Mapped"))</f>
        <v/>
      </c>
      <c r="Q2559" s="36">
        <f>IF($B2559="","",IFERROR(VLOOKUP($O2559,Leaders!$A:$B,2,0),"Not Mapped"))</f>
        <v/>
      </c>
      <c r="R2559" s="36">
        <f>IF($B2559="","",IF(COUNTIF(Exclusions!$A:$A,$B2559)&gt;0,"Yes","No"))</f>
        <v/>
      </c>
      <c r="S2559" s="38">
        <f>IF($B2559="","",MIN(1,DAY($A2559)/IF($N2559="Superstore",Settings!$B$5,Settings!$B$4)))</f>
        <v/>
      </c>
      <c r="T2559" s="38">
        <f>IF(OR($B2559="",$G2559="",$S2559=0),"",$G2559/$S2559)</f>
        <v/>
      </c>
      <c r="U2559" s="36">
        <f>IF($T2559="","",IF($T2559&lt;Settings!$B$8,"Critical",IF($T2559&lt;Settings!$B$9,"Semi Critical","Non Critical")))</f>
        <v/>
      </c>
      <c r="V2559" s="28" t="n"/>
      <c r="Z2559">
        <f>IF($B2559="","",IFERROR(VLOOKUP($B2559,'Plan HC for CCA'!$A:$B,2,0),""))</f>
        <v/>
      </c>
      <c r="AA2559">
        <f>IF(OR($B2559="",$Z2559=""),"",IF(N($M2559)&lt;$Z2559,"Delta","No Delta"))</f>
        <v/>
      </c>
      <c r="AB2559">
        <f>IF(OR($B2559="",$Z2559=""),"",MAX(0,$Z2559-N($M2559)))</f>
        <v/>
      </c>
      <c r="AC2559" s="46">
        <f>IF($B2559="","",IFERROR(INDEX('CCA Util %'!$H:$H,MATCH($B2559,'CCA Util %'!$E:$E,0)),""))</f>
        <v/>
      </c>
      <c r="AD2559">
        <f>IF($B2559="","",IFERROR(INDEX('CCA Util %'!$G:$G,MATCH($B2559,'CCA Util %'!$E:$E,0)),""))</f>
        <v/>
      </c>
      <c r="AE2559">
        <f>IF(OR($B2559="",$U2559=""),"",$U2559&amp;" &amp; "&amp;IF(OR($AD2559="",$AD2559=0),"Util NA",$AD2559&amp;" Util"))</f>
        <v/>
      </c>
    </row>
    <row r="2560" ht="15.75" customHeight="1" s="42">
      <c r="A2560" s="41" t="n"/>
      <c r="G2560" s="38" t="n"/>
      <c r="H2560" s="38" t="n"/>
      <c r="I2560" s="38" t="n"/>
      <c r="J2560" s="38" t="n"/>
      <c r="K2560" s="38" t="n"/>
      <c r="L2560" s="38" t="n"/>
      <c r="N2560" s="36">
        <f>IF($B2560="","",IF($C2560="SUPERSTORE","Superstore","DH"))</f>
        <v/>
      </c>
      <c r="O2560" s="36">
        <f>IF($B2560="","",IFERROR(VLOOKUP($B2560,Mapping!$A:$C,2,0),"Not Mapped"))</f>
        <v/>
      </c>
      <c r="P2560" s="36">
        <f>IF($B2560="","",IFERROR(VLOOKUP($B2560,Mapping!$A:$C,3,0),"Not Mapped"))</f>
        <v/>
      </c>
      <c r="Q2560" s="36">
        <f>IF($B2560="","",IFERROR(VLOOKUP($O2560,Leaders!$A:$B,2,0),"Not Mapped"))</f>
        <v/>
      </c>
      <c r="R2560" s="36">
        <f>IF($B2560="","",IF(COUNTIF(Exclusions!$A:$A,$B2560)&gt;0,"Yes","No"))</f>
        <v/>
      </c>
      <c r="S2560" s="38">
        <f>IF($B2560="","",MIN(1,DAY($A2560)/IF($N2560="Superstore",Settings!$B$5,Settings!$B$4)))</f>
        <v/>
      </c>
      <c r="T2560" s="38">
        <f>IF(OR($B2560="",$G2560="",$S2560=0),"",$G2560/$S2560)</f>
        <v/>
      </c>
      <c r="U2560" s="36">
        <f>IF($T2560="","",IF($T2560&lt;Settings!$B$8,"Critical",IF($T2560&lt;Settings!$B$9,"Semi Critical","Non Critical")))</f>
        <v/>
      </c>
      <c r="V2560" s="28" t="n"/>
      <c r="Z2560">
        <f>IF($B2560="","",IFERROR(VLOOKUP($B2560,'Plan HC for CCA'!$A:$B,2,0),""))</f>
        <v/>
      </c>
      <c r="AA2560">
        <f>IF(OR($B2560="",$Z2560=""),"",IF(N($M2560)&lt;$Z2560,"Delta","No Delta"))</f>
        <v/>
      </c>
      <c r="AB2560">
        <f>IF(OR($B2560="",$Z2560=""),"",MAX(0,$Z2560-N($M2560)))</f>
        <v/>
      </c>
      <c r="AC2560" s="46">
        <f>IF($B2560="","",IFERROR(INDEX('CCA Util %'!$H:$H,MATCH($B2560,'CCA Util %'!$E:$E,0)),""))</f>
        <v/>
      </c>
      <c r="AD2560">
        <f>IF($B2560="","",IFERROR(INDEX('CCA Util %'!$G:$G,MATCH($B2560,'CCA Util %'!$E:$E,0)),""))</f>
        <v/>
      </c>
      <c r="AE2560">
        <f>IF(OR($B2560="",$U2560=""),"",$U2560&amp;" &amp; "&amp;IF(OR($AD2560="",$AD2560=0),"Util NA",$AD2560&amp;" Util"))</f>
        <v/>
      </c>
    </row>
    <row r="2561" ht="15.75" customHeight="1" s="42">
      <c r="A2561" s="41" t="n"/>
      <c r="G2561" s="38" t="n"/>
      <c r="H2561" s="38" t="n"/>
      <c r="I2561" s="38" t="n"/>
      <c r="J2561" s="38" t="n"/>
      <c r="K2561" s="38" t="n"/>
      <c r="L2561" s="38" t="n"/>
      <c r="N2561" s="36">
        <f>IF($B2561="","",IF($C2561="SUPERSTORE","Superstore","DH"))</f>
        <v/>
      </c>
      <c r="O2561" s="36">
        <f>IF($B2561="","",IFERROR(VLOOKUP($B2561,Mapping!$A:$C,2,0),"Not Mapped"))</f>
        <v/>
      </c>
      <c r="P2561" s="36">
        <f>IF($B2561="","",IFERROR(VLOOKUP($B2561,Mapping!$A:$C,3,0),"Not Mapped"))</f>
        <v/>
      </c>
      <c r="Q2561" s="36">
        <f>IF($B2561="","",IFERROR(VLOOKUP($O2561,Leaders!$A:$B,2,0),"Not Mapped"))</f>
        <v/>
      </c>
      <c r="R2561" s="36">
        <f>IF($B2561="","",IF(COUNTIF(Exclusions!$A:$A,$B2561)&gt;0,"Yes","No"))</f>
        <v/>
      </c>
      <c r="S2561" s="38">
        <f>IF($B2561="","",MIN(1,DAY($A2561)/IF($N2561="Superstore",Settings!$B$5,Settings!$B$4)))</f>
        <v/>
      </c>
      <c r="T2561" s="38">
        <f>IF(OR($B2561="",$G2561="",$S2561=0),"",$G2561/$S2561)</f>
        <v/>
      </c>
      <c r="U2561" s="36">
        <f>IF($T2561="","",IF($T2561&lt;Settings!$B$8,"Critical",IF($T2561&lt;Settings!$B$9,"Semi Critical","Non Critical")))</f>
        <v/>
      </c>
      <c r="V2561" s="28" t="n"/>
      <c r="Z2561">
        <f>IF($B2561="","",IFERROR(VLOOKUP($B2561,'Plan HC for CCA'!$A:$B,2,0),""))</f>
        <v/>
      </c>
      <c r="AA2561">
        <f>IF(OR($B2561="",$Z2561=""),"",IF(N($M2561)&lt;$Z2561,"Delta","No Delta"))</f>
        <v/>
      </c>
      <c r="AB2561">
        <f>IF(OR($B2561="",$Z2561=""),"",MAX(0,$Z2561-N($M2561)))</f>
        <v/>
      </c>
      <c r="AC2561" s="46">
        <f>IF($B2561="","",IFERROR(INDEX('CCA Util %'!$H:$H,MATCH($B2561,'CCA Util %'!$E:$E,0)),""))</f>
        <v/>
      </c>
      <c r="AD2561">
        <f>IF($B2561="","",IFERROR(INDEX('CCA Util %'!$G:$G,MATCH($B2561,'CCA Util %'!$E:$E,0)),""))</f>
        <v/>
      </c>
      <c r="AE2561">
        <f>IF(OR($B2561="",$U2561=""),"",$U2561&amp;" &amp; "&amp;IF(OR($AD2561="",$AD2561=0),"Util NA",$AD2561&amp;" Util"))</f>
        <v/>
      </c>
    </row>
    <row r="2562" ht="15.75" customHeight="1" s="42">
      <c r="A2562" s="41" t="n"/>
      <c r="G2562" s="38" t="n"/>
      <c r="H2562" s="38" t="n"/>
      <c r="I2562" s="38" t="n"/>
      <c r="J2562" s="38" t="n"/>
      <c r="K2562" s="38" t="n"/>
      <c r="L2562" s="38" t="n"/>
      <c r="N2562" s="36">
        <f>IF($B2562="","",IF($C2562="SUPERSTORE","Superstore","DH"))</f>
        <v/>
      </c>
      <c r="O2562" s="36">
        <f>IF($B2562="","",IFERROR(VLOOKUP($B2562,Mapping!$A:$C,2,0),"Not Mapped"))</f>
        <v/>
      </c>
      <c r="P2562" s="36">
        <f>IF($B2562="","",IFERROR(VLOOKUP($B2562,Mapping!$A:$C,3,0),"Not Mapped"))</f>
        <v/>
      </c>
      <c r="Q2562" s="36">
        <f>IF($B2562="","",IFERROR(VLOOKUP($O2562,Leaders!$A:$B,2,0),"Not Mapped"))</f>
        <v/>
      </c>
      <c r="R2562" s="36">
        <f>IF($B2562="","",IF(COUNTIF(Exclusions!$A:$A,$B2562)&gt;0,"Yes","No"))</f>
        <v/>
      </c>
      <c r="S2562" s="38">
        <f>IF($B2562="","",MIN(1,DAY($A2562)/IF($N2562="Superstore",Settings!$B$5,Settings!$B$4)))</f>
        <v/>
      </c>
      <c r="T2562" s="38">
        <f>IF(OR($B2562="",$G2562="",$S2562=0),"",$G2562/$S2562)</f>
        <v/>
      </c>
      <c r="U2562" s="36">
        <f>IF($T2562="","",IF($T2562&lt;Settings!$B$8,"Critical",IF($T2562&lt;Settings!$B$9,"Semi Critical","Non Critical")))</f>
        <v/>
      </c>
      <c r="V2562" s="28" t="n"/>
      <c r="Z2562">
        <f>IF($B2562="","",IFERROR(VLOOKUP($B2562,'Plan HC for CCA'!$A:$B,2,0),""))</f>
        <v/>
      </c>
      <c r="AA2562">
        <f>IF(OR($B2562="",$Z2562=""),"",IF(N($M2562)&lt;$Z2562,"Delta","No Delta"))</f>
        <v/>
      </c>
      <c r="AB2562">
        <f>IF(OR($B2562="",$Z2562=""),"",MAX(0,$Z2562-N($M2562)))</f>
        <v/>
      </c>
      <c r="AC2562" s="46">
        <f>IF($B2562="","",IFERROR(INDEX('CCA Util %'!$H:$H,MATCH($B2562,'CCA Util %'!$E:$E,0)),""))</f>
        <v/>
      </c>
      <c r="AD2562">
        <f>IF($B2562="","",IFERROR(INDEX('CCA Util %'!$G:$G,MATCH($B2562,'CCA Util %'!$E:$E,0)),""))</f>
        <v/>
      </c>
      <c r="AE2562">
        <f>IF(OR($B2562="",$U2562=""),"",$U2562&amp;" &amp; "&amp;IF(OR($AD2562="",$AD2562=0),"Util NA",$AD2562&amp;" Util"))</f>
        <v/>
      </c>
    </row>
    <row r="2563" ht="15.75" customHeight="1" s="42">
      <c r="A2563" s="41" t="n"/>
      <c r="G2563" s="38" t="n"/>
      <c r="H2563" s="38" t="n"/>
      <c r="I2563" s="38" t="n"/>
      <c r="J2563" s="38" t="n"/>
      <c r="K2563" s="38" t="n"/>
      <c r="L2563" s="38" t="n"/>
      <c r="N2563" s="36">
        <f>IF($B2563="","",IF($C2563="SUPERSTORE","Superstore","DH"))</f>
        <v/>
      </c>
      <c r="O2563" s="36">
        <f>IF($B2563="","",IFERROR(VLOOKUP($B2563,Mapping!$A:$C,2,0),"Not Mapped"))</f>
        <v/>
      </c>
      <c r="P2563" s="36">
        <f>IF($B2563="","",IFERROR(VLOOKUP($B2563,Mapping!$A:$C,3,0),"Not Mapped"))</f>
        <v/>
      </c>
      <c r="Q2563" s="36">
        <f>IF($B2563="","",IFERROR(VLOOKUP($O2563,Leaders!$A:$B,2,0),"Not Mapped"))</f>
        <v/>
      </c>
      <c r="R2563" s="36">
        <f>IF($B2563="","",IF(COUNTIF(Exclusions!$A:$A,$B2563)&gt;0,"Yes","No"))</f>
        <v/>
      </c>
      <c r="S2563" s="38">
        <f>IF($B2563="","",MIN(1,DAY($A2563)/IF($N2563="Superstore",Settings!$B$5,Settings!$B$4)))</f>
        <v/>
      </c>
      <c r="T2563" s="38">
        <f>IF(OR($B2563="",$G2563="",$S2563=0),"",$G2563/$S2563)</f>
        <v/>
      </c>
      <c r="U2563" s="36">
        <f>IF($T2563="","",IF($T2563&lt;Settings!$B$8,"Critical",IF($T2563&lt;Settings!$B$9,"Semi Critical","Non Critical")))</f>
        <v/>
      </c>
      <c r="V2563" s="28" t="n"/>
      <c r="Z2563">
        <f>IF($B2563="","",IFERROR(VLOOKUP($B2563,'Plan HC for CCA'!$A:$B,2,0),""))</f>
        <v/>
      </c>
      <c r="AA2563">
        <f>IF(OR($B2563="",$Z2563=""),"",IF(N($M2563)&lt;$Z2563,"Delta","No Delta"))</f>
        <v/>
      </c>
      <c r="AB2563">
        <f>IF(OR($B2563="",$Z2563=""),"",MAX(0,$Z2563-N($M2563)))</f>
        <v/>
      </c>
      <c r="AC2563" s="46">
        <f>IF($B2563="","",IFERROR(INDEX('CCA Util %'!$H:$H,MATCH($B2563,'CCA Util %'!$E:$E,0)),""))</f>
        <v/>
      </c>
      <c r="AD2563">
        <f>IF($B2563="","",IFERROR(INDEX('CCA Util %'!$G:$G,MATCH($B2563,'CCA Util %'!$E:$E,0)),""))</f>
        <v/>
      </c>
      <c r="AE2563">
        <f>IF(OR($B2563="",$U2563=""),"",$U2563&amp;" &amp; "&amp;IF(OR($AD2563="",$AD2563=0),"Util NA",$AD2563&amp;" Util"))</f>
        <v/>
      </c>
    </row>
    <row r="2564" ht="15.75" customHeight="1" s="42">
      <c r="A2564" s="41" t="n"/>
      <c r="G2564" s="38" t="n"/>
      <c r="H2564" s="38" t="n"/>
      <c r="I2564" s="38" t="n"/>
      <c r="J2564" s="38" t="n"/>
      <c r="K2564" s="38" t="n"/>
      <c r="L2564" s="38" t="n"/>
      <c r="N2564" s="36">
        <f>IF($B2564="","",IF($C2564="SUPERSTORE","Superstore","DH"))</f>
        <v/>
      </c>
      <c r="O2564" s="36">
        <f>IF($B2564="","",IFERROR(VLOOKUP($B2564,Mapping!$A:$C,2,0),"Not Mapped"))</f>
        <v/>
      </c>
      <c r="P2564" s="36">
        <f>IF($B2564="","",IFERROR(VLOOKUP($B2564,Mapping!$A:$C,3,0),"Not Mapped"))</f>
        <v/>
      </c>
      <c r="Q2564" s="36">
        <f>IF($B2564="","",IFERROR(VLOOKUP($O2564,Leaders!$A:$B,2,0),"Not Mapped"))</f>
        <v/>
      </c>
      <c r="R2564" s="36">
        <f>IF($B2564="","",IF(COUNTIF(Exclusions!$A:$A,$B2564)&gt;0,"Yes","No"))</f>
        <v/>
      </c>
      <c r="S2564" s="38">
        <f>IF($B2564="","",MIN(1,DAY($A2564)/IF($N2564="Superstore",Settings!$B$5,Settings!$B$4)))</f>
        <v/>
      </c>
      <c r="T2564" s="38">
        <f>IF(OR($B2564="",$G2564="",$S2564=0),"",$G2564/$S2564)</f>
        <v/>
      </c>
      <c r="U2564" s="36">
        <f>IF($T2564="","",IF($T2564&lt;Settings!$B$8,"Critical",IF($T2564&lt;Settings!$B$9,"Semi Critical","Non Critical")))</f>
        <v/>
      </c>
      <c r="V2564" s="28" t="n"/>
      <c r="Z2564">
        <f>IF($B2564="","",IFERROR(VLOOKUP($B2564,'Plan HC for CCA'!$A:$B,2,0),""))</f>
        <v/>
      </c>
      <c r="AA2564">
        <f>IF(OR($B2564="",$Z2564=""),"",IF(N($M2564)&lt;$Z2564,"Delta","No Delta"))</f>
        <v/>
      </c>
      <c r="AB2564">
        <f>IF(OR($B2564="",$Z2564=""),"",MAX(0,$Z2564-N($M2564)))</f>
        <v/>
      </c>
      <c r="AC2564" s="46">
        <f>IF($B2564="","",IFERROR(INDEX('CCA Util %'!$H:$H,MATCH($B2564,'CCA Util %'!$E:$E,0)),""))</f>
        <v/>
      </c>
      <c r="AD2564">
        <f>IF($B2564="","",IFERROR(INDEX('CCA Util %'!$G:$G,MATCH($B2564,'CCA Util %'!$E:$E,0)),""))</f>
        <v/>
      </c>
      <c r="AE2564">
        <f>IF(OR($B2564="",$U2564=""),"",$U2564&amp;" &amp; "&amp;IF(OR($AD2564="",$AD2564=0),"Util NA",$AD2564&amp;" Util"))</f>
        <v/>
      </c>
    </row>
    <row r="2565" ht="15.75" customHeight="1" s="42">
      <c r="A2565" s="41" t="n"/>
      <c r="G2565" s="38" t="n"/>
      <c r="H2565" s="38" t="n"/>
      <c r="I2565" s="38" t="n"/>
      <c r="J2565" s="38" t="n"/>
      <c r="K2565" s="38" t="n"/>
      <c r="L2565" s="38" t="n"/>
      <c r="N2565" s="36">
        <f>IF($B2565="","",IF($C2565="SUPERSTORE","Superstore","DH"))</f>
        <v/>
      </c>
      <c r="O2565" s="36">
        <f>IF($B2565="","",IFERROR(VLOOKUP($B2565,Mapping!$A:$C,2,0),"Not Mapped"))</f>
        <v/>
      </c>
      <c r="P2565" s="36">
        <f>IF($B2565="","",IFERROR(VLOOKUP($B2565,Mapping!$A:$C,3,0),"Not Mapped"))</f>
        <v/>
      </c>
      <c r="Q2565" s="36">
        <f>IF($B2565="","",IFERROR(VLOOKUP($O2565,Leaders!$A:$B,2,0),"Not Mapped"))</f>
        <v/>
      </c>
      <c r="R2565" s="36">
        <f>IF($B2565="","",IF(COUNTIF(Exclusions!$A:$A,$B2565)&gt;0,"Yes","No"))</f>
        <v/>
      </c>
      <c r="S2565" s="38">
        <f>IF($B2565="","",MIN(1,DAY($A2565)/IF($N2565="Superstore",Settings!$B$5,Settings!$B$4)))</f>
        <v/>
      </c>
      <c r="T2565" s="38">
        <f>IF(OR($B2565="",$G2565="",$S2565=0),"",$G2565/$S2565)</f>
        <v/>
      </c>
      <c r="U2565" s="36">
        <f>IF($T2565="","",IF($T2565&lt;Settings!$B$8,"Critical",IF($T2565&lt;Settings!$B$9,"Semi Critical","Non Critical")))</f>
        <v/>
      </c>
      <c r="V2565" s="28" t="n"/>
      <c r="Z2565">
        <f>IF($B2565="","",IFERROR(VLOOKUP($B2565,'Plan HC for CCA'!$A:$B,2,0),""))</f>
        <v/>
      </c>
      <c r="AA2565">
        <f>IF(OR($B2565="",$Z2565=""),"",IF(N($M2565)&lt;$Z2565,"Delta","No Delta"))</f>
        <v/>
      </c>
      <c r="AB2565">
        <f>IF(OR($B2565="",$Z2565=""),"",MAX(0,$Z2565-N($M2565)))</f>
        <v/>
      </c>
      <c r="AC2565" s="46">
        <f>IF($B2565="","",IFERROR(INDEX('CCA Util %'!$H:$H,MATCH($B2565,'CCA Util %'!$E:$E,0)),""))</f>
        <v/>
      </c>
      <c r="AD2565">
        <f>IF($B2565="","",IFERROR(INDEX('CCA Util %'!$G:$G,MATCH($B2565,'CCA Util %'!$E:$E,0)),""))</f>
        <v/>
      </c>
      <c r="AE2565">
        <f>IF(OR($B2565="",$U2565=""),"",$U2565&amp;" &amp; "&amp;IF(OR($AD2565="",$AD2565=0),"Util NA",$AD2565&amp;" Util"))</f>
        <v/>
      </c>
    </row>
    <row r="2566" ht="15.75" customHeight="1" s="42">
      <c r="A2566" s="41" t="n"/>
      <c r="G2566" s="38" t="n"/>
      <c r="H2566" s="38" t="n"/>
      <c r="I2566" s="38" t="n"/>
      <c r="J2566" s="38" t="n"/>
      <c r="K2566" s="38" t="n"/>
      <c r="L2566" s="38" t="n"/>
      <c r="N2566" s="36">
        <f>IF($B2566="","",IF($C2566="SUPERSTORE","Superstore","DH"))</f>
        <v/>
      </c>
      <c r="O2566" s="36">
        <f>IF($B2566="","",IFERROR(VLOOKUP($B2566,Mapping!$A:$C,2,0),"Not Mapped"))</f>
        <v/>
      </c>
      <c r="P2566" s="36">
        <f>IF($B2566="","",IFERROR(VLOOKUP($B2566,Mapping!$A:$C,3,0),"Not Mapped"))</f>
        <v/>
      </c>
      <c r="Q2566" s="36">
        <f>IF($B2566="","",IFERROR(VLOOKUP($O2566,Leaders!$A:$B,2,0),"Not Mapped"))</f>
        <v/>
      </c>
      <c r="R2566" s="36">
        <f>IF($B2566="","",IF(COUNTIF(Exclusions!$A:$A,$B2566)&gt;0,"Yes","No"))</f>
        <v/>
      </c>
      <c r="S2566" s="38">
        <f>IF($B2566="","",MIN(1,DAY($A2566)/IF($N2566="Superstore",Settings!$B$5,Settings!$B$4)))</f>
        <v/>
      </c>
      <c r="T2566" s="38">
        <f>IF(OR($B2566="",$G2566="",$S2566=0),"",$G2566/$S2566)</f>
        <v/>
      </c>
      <c r="U2566" s="36">
        <f>IF($T2566="","",IF($T2566&lt;Settings!$B$8,"Critical",IF($T2566&lt;Settings!$B$9,"Semi Critical","Non Critical")))</f>
        <v/>
      </c>
      <c r="V2566" s="28" t="n"/>
      <c r="Z2566">
        <f>IF($B2566="","",IFERROR(VLOOKUP($B2566,'Plan HC for CCA'!$A:$B,2,0),""))</f>
        <v/>
      </c>
      <c r="AA2566">
        <f>IF(OR($B2566="",$Z2566=""),"",IF(N($M2566)&lt;$Z2566,"Delta","No Delta"))</f>
        <v/>
      </c>
      <c r="AB2566">
        <f>IF(OR($B2566="",$Z2566=""),"",MAX(0,$Z2566-N($M2566)))</f>
        <v/>
      </c>
      <c r="AC2566" s="46">
        <f>IF($B2566="","",IFERROR(INDEX('CCA Util %'!$H:$H,MATCH($B2566,'CCA Util %'!$E:$E,0)),""))</f>
        <v/>
      </c>
      <c r="AD2566">
        <f>IF($B2566="","",IFERROR(INDEX('CCA Util %'!$G:$G,MATCH($B2566,'CCA Util %'!$E:$E,0)),""))</f>
        <v/>
      </c>
      <c r="AE2566">
        <f>IF(OR($B2566="",$U2566=""),"",$U2566&amp;" &amp; "&amp;IF(OR($AD2566="",$AD2566=0),"Util NA",$AD2566&amp;" Util"))</f>
        <v/>
      </c>
    </row>
    <row r="2567" ht="15.75" customHeight="1" s="42">
      <c r="A2567" s="41" t="n"/>
      <c r="G2567" s="38" t="n"/>
      <c r="H2567" s="38" t="n"/>
      <c r="I2567" s="38" t="n"/>
      <c r="J2567" s="38" t="n"/>
      <c r="K2567" s="38" t="n"/>
      <c r="L2567" s="38" t="n"/>
      <c r="N2567" s="36">
        <f>IF($B2567="","",IF($C2567="SUPERSTORE","Superstore","DH"))</f>
        <v/>
      </c>
      <c r="O2567" s="36">
        <f>IF($B2567="","",IFERROR(VLOOKUP($B2567,Mapping!$A:$C,2,0),"Not Mapped"))</f>
        <v/>
      </c>
      <c r="P2567" s="36">
        <f>IF($B2567="","",IFERROR(VLOOKUP($B2567,Mapping!$A:$C,3,0),"Not Mapped"))</f>
        <v/>
      </c>
      <c r="Q2567" s="36">
        <f>IF($B2567="","",IFERROR(VLOOKUP($O2567,Leaders!$A:$B,2,0),"Not Mapped"))</f>
        <v/>
      </c>
      <c r="R2567" s="36">
        <f>IF($B2567="","",IF(COUNTIF(Exclusions!$A:$A,$B2567)&gt;0,"Yes","No"))</f>
        <v/>
      </c>
      <c r="S2567" s="38">
        <f>IF($B2567="","",MIN(1,DAY($A2567)/IF($N2567="Superstore",Settings!$B$5,Settings!$B$4)))</f>
        <v/>
      </c>
      <c r="T2567" s="38">
        <f>IF(OR($B2567="",$G2567="",$S2567=0),"",$G2567/$S2567)</f>
        <v/>
      </c>
      <c r="U2567" s="36">
        <f>IF($T2567="","",IF($T2567&lt;Settings!$B$8,"Critical",IF($T2567&lt;Settings!$B$9,"Semi Critical","Non Critical")))</f>
        <v/>
      </c>
      <c r="V2567" s="28" t="n"/>
      <c r="Z2567">
        <f>IF($B2567="","",IFERROR(VLOOKUP($B2567,'Plan HC for CCA'!$A:$B,2,0),""))</f>
        <v/>
      </c>
      <c r="AA2567">
        <f>IF(OR($B2567="",$Z2567=""),"",IF(N($M2567)&lt;$Z2567,"Delta","No Delta"))</f>
        <v/>
      </c>
      <c r="AB2567">
        <f>IF(OR($B2567="",$Z2567=""),"",MAX(0,$Z2567-N($M2567)))</f>
        <v/>
      </c>
      <c r="AC2567" s="46">
        <f>IF($B2567="","",IFERROR(INDEX('CCA Util %'!$H:$H,MATCH($B2567,'CCA Util %'!$E:$E,0)),""))</f>
        <v/>
      </c>
      <c r="AD2567">
        <f>IF($B2567="","",IFERROR(INDEX('CCA Util %'!$G:$G,MATCH($B2567,'CCA Util %'!$E:$E,0)),""))</f>
        <v/>
      </c>
      <c r="AE2567">
        <f>IF(OR($B2567="",$U2567=""),"",$U2567&amp;" &amp; "&amp;IF(OR($AD2567="",$AD2567=0),"Util NA",$AD2567&amp;" Util"))</f>
        <v/>
      </c>
    </row>
    <row r="2568" ht="15.75" customHeight="1" s="42">
      <c r="A2568" s="41" t="n"/>
      <c r="G2568" s="38" t="n"/>
      <c r="H2568" s="38" t="n"/>
      <c r="I2568" s="38" t="n"/>
      <c r="J2568" s="38" t="n"/>
      <c r="K2568" s="38" t="n"/>
      <c r="L2568" s="38" t="n"/>
      <c r="N2568" s="36">
        <f>IF($B2568="","",IF($C2568="SUPERSTORE","Superstore","DH"))</f>
        <v/>
      </c>
      <c r="O2568" s="36">
        <f>IF($B2568="","",IFERROR(VLOOKUP($B2568,Mapping!$A:$C,2,0),"Not Mapped"))</f>
        <v/>
      </c>
      <c r="P2568" s="36">
        <f>IF($B2568="","",IFERROR(VLOOKUP($B2568,Mapping!$A:$C,3,0),"Not Mapped"))</f>
        <v/>
      </c>
      <c r="Q2568" s="36">
        <f>IF($B2568="","",IFERROR(VLOOKUP($O2568,Leaders!$A:$B,2,0),"Not Mapped"))</f>
        <v/>
      </c>
      <c r="R2568" s="36">
        <f>IF($B2568="","",IF(COUNTIF(Exclusions!$A:$A,$B2568)&gt;0,"Yes","No"))</f>
        <v/>
      </c>
      <c r="S2568" s="38">
        <f>IF($B2568="","",MIN(1,DAY($A2568)/IF($N2568="Superstore",Settings!$B$5,Settings!$B$4)))</f>
        <v/>
      </c>
      <c r="T2568" s="38">
        <f>IF(OR($B2568="",$G2568="",$S2568=0),"",$G2568/$S2568)</f>
        <v/>
      </c>
      <c r="U2568" s="36">
        <f>IF($T2568="","",IF($T2568&lt;Settings!$B$8,"Critical",IF($T2568&lt;Settings!$B$9,"Semi Critical","Non Critical")))</f>
        <v/>
      </c>
      <c r="V2568" s="28" t="n"/>
      <c r="Z2568">
        <f>IF($B2568="","",IFERROR(VLOOKUP($B2568,'Plan HC for CCA'!$A:$B,2,0),""))</f>
        <v/>
      </c>
      <c r="AA2568">
        <f>IF(OR($B2568="",$Z2568=""),"",IF(N($M2568)&lt;$Z2568,"Delta","No Delta"))</f>
        <v/>
      </c>
      <c r="AB2568">
        <f>IF(OR($B2568="",$Z2568=""),"",MAX(0,$Z2568-N($M2568)))</f>
        <v/>
      </c>
      <c r="AC2568" s="46">
        <f>IF($B2568="","",IFERROR(INDEX('CCA Util %'!$H:$H,MATCH($B2568,'CCA Util %'!$E:$E,0)),""))</f>
        <v/>
      </c>
      <c r="AD2568">
        <f>IF($B2568="","",IFERROR(INDEX('CCA Util %'!$G:$G,MATCH($B2568,'CCA Util %'!$E:$E,0)),""))</f>
        <v/>
      </c>
      <c r="AE2568">
        <f>IF(OR($B2568="",$U2568=""),"",$U2568&amp;" &amp; "&amp;IF(OR($AD2568="",$AD2568=0),"Util NA",$AD2568&amp;" Util"))</f>
        <v/>
      </c>
    </row>
    <row r="2569" ht="15.75" customHeight="1" s="42">
      <c r="A2569" s="41" t="n"/>
      <c r="G2569" s="38" t="n"/>
      <c r="H2569" s="38" t="n"/>
      <c r="I2569" s="38" t="n"/>
      <c r="J2569" s="38" t="n"/>
      <c r="K2569" s="38" t="n"/>
      <c r="L2569" s="38" t="n"/>
      <c r="N2569" s="36">
        <f>IF($B2569="","",IF($C2569="SUPERSTORE","Superstore","DH"))</f>
        <v/>
      </c>
      <c r="O2569" s="36">
        <f>IF($B2569="","",IFERROR(VLOOKUP($B2569,Mapping!$A:$C,2,0),"Not Mapped"))</f>
        <v/>
      </c>
      <c r="P2569" s="36">
        <f>IF($B2569="","",IFERROR(VLOOKUP($B2569,Mapping!$A:$C,3,0),"Not Mapped"))</f>
        <v/>
      </c>
      <c r="Q2569" s="36">
        <f>IF($B2569="","",IFERROR(VLOOKUP($O2569,Leaders!$A:$B,2,0),"Not Mapped"))</f>
        <v/>
      </c>
      <c r="R2569" s="36">
        <f>IF($B2569="","",IF(COUNTIF(Exclusions!$A:$A,$B2569)&gt;0,"Yes","No"))</f>
        <v/>
      </c>
      <c r="S2569" s="38">
        <f>IF($B2569="","",MIN(1,DAY($A2569)/IF($N2569="Superstore",Settings!$B$5,Settings!$B$4)))</f>
        <v/>
      </c>
      <c r="T2569" s="38">
        <f>IF(OR($B2569="",$G2569="",$S2569=0),"",$G2569/$S2569)</f>
        <v/>
      </c>
      <c r="U2569" s="36">
        <f>IF($T2569="","",IF($T2569&lt;Settings!$B$8,"Critical",IF($T2569&lt;Settings!$B$9,"Semi Critical","Non Critical")))</f>
        <v/>
      </c>
      <c r="V2569" s="28" t="n"/>
      <c r="Z2569">
        <f>IF($B2569="","",IFERROR(VLOOKUP($B2569,'Plan HC for CCA'!$A:$B,2,0),""))</f>
        <v/>
      </c>
      <c r="AA2569">
        <f>IF(OR($B2569="",$Z2569=""),"",IF(N($M2569)&lt;$Z2569,"Delta","No Delta"))</f>
        <v/>
      </c>
      <c r="AB2569">
        <f>IF(OR($B2569="",$Z2569=""),"",MAX(0,$Z2569-N($M2569)))</f>
        <v/>
      </c>
      <c r="AC2569" s="46">
        <f>IF($B2569="","",IFERROR(INDEX('CCA Util %'!$H:$H,MATCH($B2569,'CCA Util %'!$E:$E,0)),""))</f>
        <v/>
      </c>
      <c r="AD2569">
        <f>IF($B2569="","",IFERROR(INDEX('CCA Util %'!$G:$G,MATCH($B2569,'CCA Util %'!$E:$E,0)),""))</f>
        <v/>
      </c>
      <c r="AE2569">
        <f>IF(OR($B2569="",$U2569=""),"",$U2569&amp;" &amp; "&amp;IF(OR($AD2569="",$AD2569=0),"Util NA",$AD2569&amp;" Util"))</f>
        <v/>
      </c>
    </row>
    <row r="2570" ht="15.75" customHeight="1" s="42">
      <c r="A2570" s="41" t="n"/>
      <c r="G2570" s="38" t="n"/>
      <c r="H2570" s="38" t="n"/>
      <c r="I2570" s="38" t="n"/>
      <c r="J2570" s="38" t="n"/>
      <c r="K2570" s="38" t="n"/>
      <c r="L2570" s="38" t="n"/>
      <c r="N2570" s="36">
        <f>IF($B2570="","",IF($C2570="SUPERSTORE","Superstore","DH"))</f>
        <v/>
      </c>
      <c r="O2570" s="36">
        <f>IF($B2570="","",IFERROR(VLOOKUP($B2570,Mapping!$A:$C,2,0),"Not Mapped"))</f>
        <v/>
      </c>
      <c r="P2570" s="36">
        <f>IF($B2570="","",IFERROR(VLOOKUP($B2570,Mapping!$A:$C,3,0),"Not Mapped"))</f>
        <v/>
      </c>
      <c r="Q2570" s="36">
        <f>IF($B2570="","",IFERROR(VLOOKUP($O2570,Leaders!$A:$B,2,0),"Not Mapped"))</f>
        <v/>
      </c>
      <c r="R2570" s="36">
        <f>IF($B2570="","",IF(COUNTIF(Exclusions!$A:$A,$B2570)&gt;0,"Yes","No"))</f>
        <v/>
      </c>
      <c r="S2570" s="38">
        <f>IF($B2570="","",MIN(1,DAY($A2570)/IF($N2570="Superstore",Settings!$B$5,Settings!$B$4)))</f>
        <v/>
      </c>
      <c r="T2570" s="38">
        <f>IF(OR($B2570="",$G2570="",$S2570=0),"",$G2570/$S2570)</f>
        <v/>
      </c>
      <c r="U2570" s="36">
        <f>IF($T2570="","",IF($T2570&lt;Settings!$B$8,"Critical",IF($T2570&lt;Settings!$B$9,"Semi Critical","Non Critical")))</f>
        <v/>
      </c>
      <c r="V2570" s="28" t="n"/>
      <c r="Z2570">
        <f>IF($B2570="","",IFERROR(VLOOKUP($B2570,'Plan HC for CCA'!$A:$B,2,0),""))</f>
        <v/>
      </c>
      <c r="AA2570">
        <f>IF(OR($B2570="",$Z2570=""),"",IF(N($M2570)&lt;$Z2570,"Delta","No Delta"))</f>
        <v/>
      </c>
      <c r="AB2570">
        <f>IF(OR($B2570="",$Z2570=""),"",MAX(0,$Z2570-N($M2570)))</f>
        <v/>
      </c>
      <c r="AC2570" s="46">
        <f>IF($B2570="","",IFERROR(INDEX('CCA Util %'!$H:$H,MATCH($B2570,'CCA Util %'!$E:$E,0)),""))</f>
        <v/>
      </c>
      <c r="AD2570">
        <f>IF($B2570="","",IFERROR(INDEX('CCA Util %'!$G:$G,MATCH($B2570,'CCA Util %'!$E:$E,0)),""))</f>
        <v/>
      </c>
      <c r="AE2570">
        <f>IF(OR($B2570="",$U2570=""),"",$U2570&amp;" &amp; "&amp;IF(OR($AD2570="",$AD2570=0),"Util NA",$AD2570&amp;" Util"))</f>
        <v/>
      </c>
    </row>
    <row r="2571" ht="15.75" customHeight="1" s="42">
      <c r="A2571" s="41" t="n"/>
      <c r="G2571" s="38" t="n"/>
      <c r="H2571" s="38" t="n"/>
      <c r="I2571" s="38" t="n"/>
      <c r="J2571" s="38" t="n"/>
      <c r="K2571" s="38" t="n"/>
      <c r="L2571" s="38" t="n"/>
      <c r="N2571" s="36">
        <f>IF($B2571="","",IF($C2571="SUPERSTORE","Superstore","DH"))</f>
        <v/>
      </c>
      <c r="O2571" s="36">
        <f>IF($B2571="","",IFERROR(VLOOKUP($B2571,Mapping!$A:$C,2,0),"Not Mapped"))</f>
        <v/>
      </c>
      <c r="P2571" s="36">
        <f>IF($B2571="","",IFERROR(VLOOKUP($B2571,Mapping!$A:$C,3,0),"Not Mapped"))</f>
        <v/>
      </c>
      <c r="Q2571" s="36">
        <f>IF($B2571="","",IFERROR(VLOOKUP($O2571,Leaders!$A:$B,2,0),"Not Mapped"))</f>
        <v/>
      </c>
      <c r="R2571" s="36">
        <f>IF($B2571="","",IF(COUNTIF(Exclusions!$A:$A,$B2571)&gt;0,"Yes","No"))</f>
        <v/>
      </c>
      <c r="S2571" s="38">
        <f>IF($B2571="","",MIN(1,DAY($A2571)/IF($N2571="Superstore",Settings!$B$5,Settings!$B$4)))</f>
        <v/>
      </c>
      <c r="T2571" s="38">
        <f>IF(OR($B2571="",$G2571="",$S2571=0),"",$G2571/$S2571)</f>
        <v/>
      </c>
      <c r="U2571" s="36">
        <f>IF($T2571="","",IF($T2571&lt;Settings!$B$8,"Critical",IF($T2571&lt;Settings!$B$9,"Semi Critical","Non Critical")))</f>
        <v/>
      </c>
      <c r="V2571" s="28" t="n"/>
      <c r="Z2571">
        <f>IF($B2571="","",IFERROR(VLOOKUP($B2571,'Plan HC for CCA'!$A:$B,2,0),""))</f>
        <v/>
      </c>
      <c r="AA2571">
        <f>IF(OR($B2571="",$Z2571=""),"",IF(N($M2571)&lt;$Z2571,"Delta","No Delta"))</f>
        <v/>
      </c>
      <c r="AB2571">
        <f>IF(OR($B2571="",$Z2571=""),"",MAX(0,$Z2571-N($M2571)))</f>
        <v/>
      </c>
      <c r="AC2571" s="46">
        <f>IF($B2571="","",IFERROR(INDEX('CCA Util %'!$H:$H,MATCH($B2571,'CCA Util %'!$E:$E,0)),""))</f>
        <v/>
      </c>
      <c r="AD2571">
        <f>IF($B2571="","",IFERROR(INDEX('CCA Util %'!$G:$G,MATCH($B2571,'CCA Util %'!$E:$E,0)),""))</f>
        <v/>
      </c>
      <c r="AE2571">
        <f>IF(OR($B2571="",$U2571=""),"",$U2571&amp;" &amp; "&amp;IF(OR($AD2571="",$AD2571=0),"Util NA",$AD2571&amp;" Util"))</f>
        <v/>
      </c>
    </row>
    <row r="2572" ht="15.75" customHeight="1" s="42">
      <c r="A2572" s="41" t="n"/>
      <c r="G2572" s="38" t="n"/>
      <c r="H2572" s="38" t="n"/>
      <c r="I2572" s="38" t="n"/>
      <c r="J2572" s="38" t="n"/>
      <c r="K2572" s="38" t="n"/>
      <c r="L2572" s="38" t="n"/>
      <c r="N2572" s="36">
        <f>IF($B2572="","",IF($C2572="SUPERSTORE","Superstore","DH"))</f>
        <v/>
      </c>
      <c r="O2572" s="36">
        <f>IF($B2572="","",IFERROR(VLOOKUP($B2572,Mapping!$A:$C,2,0),"Not Mapped"))</f>
        <v/>
      </c>
      <c r="P2572" s="36">
        <f>IF($B2572="","",IFERROR(VLOOKUP($B2572,Mapping!$A:$C,3,0),"Not Mapped"))</f>
        <v/>
      </c>
      <c r="Q2572" s="36">
        <f>IF($B2572="","",IFERROR(VLOOKUP($O2572,Leaders!$A:$B,2,0),"Not Mapped"))</f>
        <v/>
      </c>
      <c r="R2572" s="36">
        <f>IF($B2572="","",IF(COUNTIF(Exclusions!$A:$A,$B2572)&gt;0,"Yes","No"))</f>
        <v/>
      </c>
      <c r="S2572" s="38">
        <f>IF($B2572="","",MIN(1,DAY($A2572)/IF($N2572="Superstore",Settings!$B$5,Settings!$B$4)))</f>
        <v/>
      </c>
      <c r="T2572" s="38">
        <f>IF(OR($B2572="",$G2572="",$S2572=0),"",$G2572/$S2572)</f>
        <v/>
      </c>
      <c r="U2572" s="36">
        <f>IF($T2572="","",IF($T2572&lt;Settings!$B$8,"Critical",IF($T2572&lt;Settings!$B$9,"Semi Critical","Non Critical")))</f>
        <v/>
      </c>
      <c r="V2572" s="28" t="n"/>
      <c r="Z2572">
        <f>IF($B2572="","",IFERROR(VLOOKUP($B2572,'Plan HC for CCA'!$A:$B,2,0),""))</f>
        <v/>
      </c>
      <c r="AA2572">
        <f>IF(OR($B2572="",$Z2572=""),"",IF(N($M2572)&lt;$Z2572,"Delta","No Delta"))</f>
        <v/>
      </c>
      <c r="AB2572">
        <f>IF(OR($B2572="",$Z2572=""),"",MAX(0,$Z2572-N($M2572)))</f>
        <v/>
      </c>
      <c r="AC2572" s="46">
        <f>IF($B2572="","",IFERROR(INDEX('CCA Util %'!$H:$H,MATCH($B2572,'CCA Util %'!$E:$E,0)),""))</f>
        <v/>
      </c>
      <c r="AD2572">
        <f>IF($B2572="","",IFERROR(INDEX('CCA Util %'!$G:$G,MATCH($B2572,'CCA Util %'!$E:$E,0)),""))</f>
        <v/>
      </c>
      <c r="AE2572">
        <f>IF(OR($B2572="",$U2572=""),"",$U2572&amp;" &amp; "&amp;IF(OR($AD2572="",$AD2572=0),"Util NA",$AD2572&amp;" Util"))</f>
        <v/>
      </c>
    </row>
    <row r="2573" ht="15.75" customHeight="1" s="42">
      <c r="A2573" s="41" t="n"/>
      <c r="G2573" s="38" t="n"/>
      <c r="H2573" s="38" t="n"/>
      <c r="I2573" s="38" t="n"/>
      <c r="J2573" s="38" t="n"/>
      <c r="K2573" s="38" t="n"/>
      <c r="L2573" s="38" t="n"/>
      <c r="N2573" s="36">
        <f>IF($B2573="","",IF($C2573="SUPERSTORE","Superstore","DH"))</f>
        <v/>
      </c>
      <c r="O2573" s="36">
        <f>IF($B2573="","",IFERROR(VLOOKUP($B2573,Mapping!$A:$C,2,0),"Not Mapped"))</f>
        <v/>
      </c>
      <c r="P2573" s="36">
        <f>IF($B2573="","",IFERROR(VLOOKUP($B2573,Mapping!$A:$C,3,0),"Not Mapped"))</f>
        <v/>
      </c>
      <c r="Q2573" s="36">
        <f>IF($B2573="","",IFERROR(VLOOKUP($O2573,Leaders!$A:$B,2,0),"Not Mapped"))</f>
        <v/>
      </c>
      <c r="R2573" s="36">
        <f>IF($B2573="","",IF(COUNTIF(Exclusions!$A:$A,$B2573)&gt;0,"Yes","No"))</f>
        <v/>
      </c>
      <c r="S2573" s="38">
        <f>IF($B2573="","",MIN(1,DAY($A2573)/IF($N2573="Superstore",Settings!$B$5,Settings!$B$4)))</f>
        <v/>
      </c>
      <c r="T2573" s="38">
        <f>IF(OR($B2573="",$G2573="",$S2573=0),"",$G2573/$S2573)</f>
        <v/>
      </c>
      <c r="U2573" s="36">
        <f>IF($T2573="","",IF($T2573&lt;Settings!$B$8,"Critical",IF($T2573&lt;Settings!$B$9,"Semi Critical","Non Critical")))</f>
        <v/>
      </c>
      <c r="V2573" s="28" t="n"/>
      <c r="Z2573">
        <f>IF($B2573="","",IFERROR(VLOOKUP($B2573,'Plan HC for CCA'!$A:$B,2,0),""))</f>
        <v/>
      </c>
      <c r="AA2573">
        <f>IF(OR($B2573="",$Z2573=""),"",IF(N($M2573)&lt;$Z2573,"Delta","No Delta"))</f>
        <v/>
      </c>
      <c r="AB2573">
        <f>IF(OR($B2573="",$Z2573=""),"",MAX(0,$Z2573-N($M2573)))</f>
        <v/>
      </c>
      <c r="AC2573" s="46">
        <f>IF($B2573="","",IFERROR(INDEX('CCA Util %'!$H:$H,MATCH($B2573,'CCA Util %'!$E:$E,0)),""))</f>
        <v/>
      </c>
      <c r="AD2573">
        <f>IF($B2573="","",IFERROR(INDEX('CCA Util %'!$G:$G,MATCH($B2573,'CCA Util %'!$E:$E,0)),""))</f>
        <v/>
      </c>
      <c r="AE2573">
        <f>IF(OR($B2573="",$U2573=""),"",$U2573&amp;" &amp; "&amp;IF(OR($AD2573="",$AD2573=0),"Util NA",$AD2573&amp;" Util"))</f>
        <v/>
      </c>
    </row>
    <row r="2574" ht="15.75" customHeight="1" s="42">
      <c r="A2574" s="41" t="n"/>
      <c r="G2574" s="38" t="n"/>
      <c r="H2574" s="38" t="n"/>
      <c r="I2574" s="38" t="n"/>
      <c r="J2574" s="38" t="n"/>
      <c r="K2574" s="38" t="n"/>
      <c r="L2574" s="38" t="n"/>
      <c r="N2574" s="36">
        <f>IF($B2574="","",IF($C2574="SUPERSTORE","Superstore","DH"))</f>
        <v/>
      </c>
      <c r="O2574" s="36">
        <f>IF($B2574="","",IFERROR(VLOOKUP($B2574,Mapping!$A:$C,2,0),"Not Mapped"))</f>
        <v/>
      </c>
      <c r="P2574" s="36">
        <f>IF($B2574="","",IFERROR(VLOOKUP($B2574,Mapping!$A:$C,3,0),"Not Mapped"))</f>
        <v/>
      </c>
      <c r="Q2574" s="36">
        <f>IF($B2574="","",IFERROR(VLOOKUP($O2574,Leaders!$A:$B,2,0),"Not Mapped"))</f>
        <v/>
      </c>
      <c r="R2574" s="36">
        <f>IF($B2574="","",IF(COUNTIF(Exclusions!$A:$A,$B2574)&gt;0,"Yes","No"))</f>
        <v/>
      </c>
      <c r="S2574" s="38">
        <f>IF($B2574="","",MIN(1,DAY($A2574)/IF($N2574="Superstore",Settings!$B$5,Settings!$B$4)))</f>
        <v/>
      </c>
      <c r="T2574" s="38">
        <f>IF(OR($B2574="",$G2574="",$S2574=0),"",$G2574/$S2574)</f>
        <v/>
      </c>
      <c r="U2574" s="36">
        <f>IF($T2574="","",IF($T2574&lt;Settings!$B$8,"Critical",IF($T2574&lt;Settings!$B$9,"Semi Critical","Non Critical")))</f>
        <v/>
      </c>
      <c r="V2574" s="28" t="n"/>
      <c r="Z2574">
        <f>IF($B2574="","",IFERROR(VLOOKUP($B2574,'Plan HC for CCA'!$A:$B,2,0),""))</f>
        <v/>
      </c>
      <c r="AA2574">
        <f>IF(OR($B2574="",$Z2574=""),"",IF(N($M2574)&lt;$Z2574,"Delta","No Delta"))</f>
        <v/>
      </c>
      <c r="AB2574">
        <f>IF(OR($B2574="",$Z2574=""),"",MAX(0,$Z2574-N($M2574)))</f>
        <v/>
      </c>
      <c r="AC2574" s="46">
        <f>IF($B2574="","",IFERROR(INDEX('CCA Util %'!$H:$H,MATCH($B2574,'CCA Util %'!$E:$E,0)),""))</f>
        <v/>
      </c>
      <c r="AD2574">
        <f>IF($B2574="","",IFERROR(INDEX('CCA Util %'!$G:$G,MATCH($B2574,'CCA Util %'!$E:$E,0)),""))</f>
        <v/>
      </c>
      <c r="AE2574">
        <f>IF(OR($B2574="",$U2574=""),"",$U2574&amp;" &amp; "&amp;IF(OR($AD2574="",$AD2574=0),"Util NA",$AD2574&amp;" Util"))</f>
        <v/>
      </c>
    </row>
    <row r="2575" ht="15.75" customHeight="1" s="42">
      <c r="A2575" s="41" t="n"/>
      <c r="G2575" s="38" t="n"/>
      <c r="H2575" s="38" t="n"/>
      <c r="I2575" s="38" t="n"/>
      <c r="J2575" s="38" t="n"/>
      <c r="K2575" s="38" t="n"/>
      <c r="L2575" s="38" t="n"/>
      <c r="N2575" s="36">
        <f>IF($B2575="","",IF($C2575="SUPERSTORE","Superstore","DH"))</f>
        <v/>
      </c>
      <c r="O2575" s="36">
        <f>IF($B2575="","",IFERROR(VLOOKUP($B2575,Mapping!$A:$C,2,0),"Not Mapped"))</f>
        <v/>
      </c>
      <c r="P2575" s="36">
        <f>IF($B2575="","",IFERROR(VLOOKUP($B2575,Mapping!$A:$C,3,0),"Not Mapped"))</f>
        <v/>
      </c>
      <c r="Q2575" s="36">
        <f>IF($B2575="","",IFERROR(VLOOKUP($O2575,Leaders!$A:$B,2,0),"Not Mapped"))</f>
        <v/>
      </c>
      <c r="R2575" s="36">
        <f>IF($B2575="","",IF(COUNTIF(Exclusions!$A:$A,$B2575)&gt;0,"Yes","No"))</f>
        <v/>
      </c>
      <c r="S2575" s="38">
        <f>IF($B2575="","",MIN(1,DAY($A2575)/IF($N2575="Superstore",Settings!$B$5,Settings!$B$4)))</f>
        <v/>
      </c>
      <c r="T2575" s="38">
        <f>IF(OR($B2575="",$G2575="",$S2575=0),"",$G2575/$S2575)</f>
        <v/>
      </c>
      <c r="U2575" s="36">
        <f>IF($T2575="","",IF($T2575&lt;Settings!$B$8,"Critical",IF($T2575&lt;Settings!$B$9,"Semi Critical","Non Critical")))</f>
        <v/>
      </c>
      <c r="V2575" s="28" t="n"/>
      <c r="Z2575">
        <f>IF($B2575="","",IFERROR(VLOOKUP($B2575,'Plan HC for CCA'!$A:$B,2,0),""))</f>
        <v/>
      </c>
      <c r="AA2575">
        <f>IF(OR($B2575="",$Z2575=""),"",IF(N($M2575)&lt;$Z2575,"Delta","No Delta"))</f>
        <v/>
      </c>
      <c r="AB2575">
        <f>IF(OR($B2575="",$Z2575=""),"",MAX(0,$Z2575-N($M2575)))</f>
        <v/>
      </c>
      <c r="AC2575" s="46">
        <f>IF($B2575="","",IFERROR(INDEX('CCA Util %'!$H:$H,MATCH($B2575,'CCA Util %'!$E:$E,0)),""))</f>
        <v/>
      </c>
      <c r="AD2575">
        <f>IF($B2575="","",IFERROR(INDEX('CCA Util %'!$G:$G,MATCH($B2575,'CCA Util %'!$E:$E,0)),""))</f>
        <v/>
      </c>
      <c r="AE2575">
        <f>IF(OR($B2575="",$U2575=""),"",$U2575&amp;" &amp; "&amp;IF(OR($AD2575="",$AD2575=0),"Util NA",$AD2575&amp;" Util"))</f>
        <v/>
      </c>
    </row>
    <row r="2576" ht="15.75" customHeight="1" s="42">
      <c r="A2576" s="41" t="n"/>
      <c r="G2576" s="38" t="n"/>
      <c r="H2576" s="38" t="n"/>
      <c r="I2576" s="38" t="n"/>
      <c r="J2576" s="38" t="n"/>
      <c r="K2576" s="38" t="n"/>
      <c r="L2576" s="38" t="n"/>
      <c r="N2576" s="36">
        <f>IF($B2576="","",IF($C2576="SUPERSTORE","Superstore","DH"))</f>
        <v/>
      </c>
      <c r="O2576" s="36">
        <f>IF($B2576="","",IFERROR(VLOOKUP($B2576,Mapping!$A:$C,2,0),"Not Mapped"))</f>
        <v/>
      </c>
      <c r="P2576" s="36">
        <f>IF($B2576="","",IFERROR(VLOOKUP($B2576,Mapping!$A:$C,3,0),"Not Mapped"))</f>
        <v/>
      </c>
      <c r="Q2576" s="36">
        <f>IF($B2576="","",IFERROR(VLOOKUP($O2576,Leaders!$A:$B,2,0),"Not Mapped"))</f>
        <v/>
      </c>
      <c r="R2576" s="36">
        <f>IF($B2576="","",IF(COUNTIF(Exclusions!$A:$A,$B2576)&gt;0,"Yes","No"))</f>
        <v/>
      </c>
      <c r="S2576" s="38">
        <f>IF($B2576="","",MIN(1,DAY($A2576)/IF($N2576="Superstore",Settings!$B$5,Settings!$B$4)))</f>
        <v/>
      </c>
      <c r="T2576" s="38">
        <f>IF(OR($B2576="",$G2576="",$S2576=0),"",$G2576/$S2576)</f>
        <v/>
      </c>
      <c r="U2576" s="36">
        <f>IF($T2576="","",IF($T2576&lt;Settings!$B$8,"Critical",IF($T2576&lt;Settings!$B$9,"Semi Critical","Non Critical")))</f>
        <v/>
      </c>
      <c r="V2576" s="28" t="n"/>
      <c r="Z2576">
        <f>IF($B2576="","",IFERROR(VLOOKUP($B2576,'Plan HC for CCA'!$A:$B,2,0),""))</f>
        <v/>
      </c>
      <c r="AA2576">
        <f>IF(OR($B2576="",$Z2576=""),"",IF(N($M2576)&lt;$Z2576,"Delta","No Delta"))</f>
        <v/>
      </c>
      <c r="AB2576">
        <f>IF(OR($B2576="",$Z2576=""),"",MAX(0,$Z2576-N($M2576)))</f>
        <v/>
      </c>
      <c r="AC2576" s="46">
        <f>IF($B2576="","",IFERROR(INDEX('CCA Util %'!$H:$H,MATCH($B2576,'CCA Util %'!$E:$E,0)),""))</f>
        <v/>
      </c>
      <c r="AD2576">
        <f>IF($B2576="","",IFERROR(INDEX('CCA Util %'!$G:$G,MATCH($B2576,'CCA Util %'!$E:$E,0)),""))</f>
        <v/>
      </c>
      <c r="AE2576">
        <f>IF(OR($B2576="",$U2576=""),"",$U2576&amp;" &amp; "&amp;IF(OR($AD2576="",$AD2576=0),"Util NA",$AD2576&amp;" Util"))</f>
        <v/>
      </c>
    </row>
    <row r="2577" ht="15.75" customHeight="1" s="42">
      <c r="A2577" s="41" t="n"/>
      <c r="G2577" s="38" t="n"/>
      <c r="H2577" s="38" t="n"/>
      <c r="I2577" s="38" t="n"/>
      <c r="J2577" s="38" t="n"/>
      <c r="K2577" s="38" t="n"/>
      <c r="L2577" s="38" t="n"/>
      <c r="N2577" s="36">
        <f>IF($B2577="","",IF($C2577="SUPERSTORE","Superstore","DH"))</f>
        <v/>
      </c>
      <c r="O2577" s="36">
        <f>IF($B2577="","",IFERROR(VLOOKUP($B2577,Mapping!$A:$C,2,0),"Not Mapped"))</f>
        <v/>
      </c>
      <c r="P2577" s="36">
        <f>IF($B2577="","",IFERROR(VLOOKUP($B2577,Mapping!$A:$C,3,0),"Not Mapped"))</f>
        <v/>
      </c>
      <c r="Q2577" s="36">
        <f>IF($B2577="","",IFERROR(VLOOKUP($O2577,Leaders!$A:$B,2,0),"Not Mapped"))</f>
        <v/>
      </c>
      <c r="R2577" s="36">
        <f>IF($B2577="","",IF(COUNTIF(Exclusions!$A:$A,$B2577)&gt;0,"Yes","No"))</f>
        <v/>
      </c>
      <c r="S2577" s="38">
        <f>IF($B2577="","",MIN(1,DAY($A2577)/IF($N2577="Superstore",Settings!$B$5,Settings!$B$4)))</f>
        <v/>
      </c>
      <c r="T2577" s="38">
        <f>IF(OR($B2577="",$G2577="",$S2577=0),"",$G2577/$S2577)</f>
        <v/>
      </c>
      <c r="U2577" s="36">
        <f>IF($T2577="","",IF($T2577&lt;Settings!$B$8,"Critical",IF($T2577&lt;Settings!$B$9,"Semi Critical","Non Critical")))</f>
        <v/>
      </c>
      <c r="V2577" s="28" t="n"/>
      <c r="Z2577">
        <f>IF($B2577="","",IFERROR(VLOOKUP($B2577,'Plan HC for CCA'!$A:$B,2,0),""))</f>
        <v/>
      </c>
      <c r="AA2577">
        <f>IF(OR($B2577="",$Z2577=""),"",IF(N($M2577)&lt;$Z2577,"Delta","No Delta"))</f>
        <v/>
      </c>
      <c r="AB2577">
        <f>IF(OR($B2577="",$Z2577=""),"",MAX(0,$Z2577-N($M2577)))</f>
        <v/>
      </c>
      <c r="AC2577" s="46">
        <f>IF($B2577="","",IFERROR(INDEX('CCA Util %'!$H:$H,MATCH($B2577,'CCA Util %'!$E:$E,0)),""))</f>
        <v/>
      </c>
      <c r="AD2577">
        <f>IF($B2577="","",IFERROR(INDEX('CCA Util %'!$G:$G,MATCH($B2577,'CCA Util %'!$E:$E,0)),""))</f>
        <v/>
      </c>
      <c r="AE2577">
        <f>IF(OR($B2577="",$U2577=""),"",$U2577&amp;" &amp; "&amp;IF(OR($AD2577="",$AD2577=0),"Util NA",$AD2577&amp;" Util"))</f>
        <v/>
      </c>
    </row>
    <row r="2578" ht="15.75" customHeight="1" s="42">
      <c r="A2578" s="41" t="n"/>
      <c r="G2578" s="38" t="n"/>
      <c r="H2578" s="38" t="n"/>
      <c r="I2578" s="38" t="n"/>
      <c r="J2578" s="38" t="n"/>
      <c r="K2578" s="38" t="n"/>
      <c r="L2578" s="38" t="n"/>
      <c r="N2578" s="36">
        <f>IF($B2578="","",IF($C2578="SUPERSTORE","Superstore","DH"))</f>
        <v/>
      </c>
      <c r="O2578" s="36">
        <f>IF($B2578="","",IFERROR(VLOOKUP($B2578,Mapping!$A:$C,2,0),"Not Mapped"))</f>
        <v/>
      </c>
      <c r="P2578" s="36">
        <f>IF($B2578="","",IFERROR(VLOOKUP($B2578,Mapping!$A:$C,3,0),"Not Mapped"))</f>
        <v/>
      </c>
      <c r="Q2578" s="36">
        <f>IF($B2578="","",IFERROR(VLOOKUP($O2578,Leaders!$A:$B,2,0),"Not Mapped"))</f>
        <v/>
      </c>
      <c r="R2578" s="36">
        <f>IF($B2578="","",IF(COUNTIF(Exclusions!$A:$A,$B2578)&gt;0,"Yes","No"))</f>
        <v/>
      </c>
      <c r="S2578" s="38">
        <f>IF($B2578="","",MIN(1,DAY($A2578)/IF($N2578="Superstore",Settings!$B$5,Settings!$B$4)))</f>
        <v/>
      </c>
      <c r="T2578" s="38">
        <f>IF(OR($B2578="",$G2578="",$S2578=0),"",$G2578/$S2578)</f>
        <v/>
      </c>
      <c r="U2578" s="36">
        <f>IF($T2578="","",IF($T2578&lt;Settings!$B$8,"Critical",IF($T2578&lt;Settings!$B$9,"Semi Critical","Non Critical")))</f>
        <v/>
      </c>
      <c r="V2578" s="28" t="n"/>
      <c r="Z2578">
        <f>IF($B2578="","",IFERROR(VLOOKUP($B2578,'Plan HC for CCA'!$A:$B,2,0),""))</f>
        <v/>
      </c>
      <c r="AA2578">
        <f>IF(OR($B2578="",$Z2578=""),"",IF(N($M2578)&lt;$Z2578,"Delta","No Delta"))</f>
        <v/>
      </c>
      <c r="AB2578">
        <f>IF(OR($B2578="",$Z2578=""),"",MAX(0,$Z2578-N($M2578)))</f>
        <v/>
      </c>
      <c r="AC2578" s="46">
        <f>IF($B2578="","",IFERROR(INDEX('CCA Util %'!$H:$H,MATCH($B2578,'CCA Util %'!$E:$E,0)),""))</f>
        <v/>
      </c>
      <c r="AD2578">
        <f>IF($B2578="","",IFERROR(INDEX('CCA Util %'!$G:$G,MATCH($B2578,'CCA Util %'!$E:$E,0)),""))</f>
        <v/>
      </c>
      <c r="AE2578">
        <f>IF(OR($B2578="",$U2578=""),"",$U2578&amp;" &amp; "&amp;IF(OR($AD2578="",$AD2578=0),"Util NA",$AD2578&amp;" Util"))</f>
        <v/>
      </c>
    </row>
    <row r="2579" ht="15.75" customHeight="1" s="42">
      <c r="A2579" s="41" t="n"/>
      <c r="G2579" s="38" t="n"/>
      <c r="H2579" s="38" t="n"/>
      <c r="I2579" s="38" t="n"/>
      <c r="J2579" s="38" t="n"/>
      <c r="K2579" s="38" t="n"/>
      <c r="L2579" s="38" t="n"/>
      <c r="N2579" s="36">
        <f>IF($B2579="","",IF($C2579="SUPERSTORE","Superstore","DH"))</f>
        <v/>
      </c>
      <c r="O2579" s="36">
        <f>IF($B2579="","",IFERROR(VLOOKUP($B2579,Mapping!$A:$C,2,0),"Not Mapped"))</f>
        <v/>
      </c>
      <c r="P2579" s="36">
        <f>IF($B2579="","",IFERROR(VLOOKUP($B2579,Mapping!$A:$C,3,0),"Not Mapped"))</f>
        <v/>
      </c>
      <c r="Q2579" s="36">
        <f>IF($B2579="","",IFERROR(VLOOKUP($O2579,Leaders!$A:$B,2,0),"Not Mapped"))</f>
        <v/>
      </c>
      <c r="R2579" s="36">
        <f>IF($B2579="","",IF(COUNTIF(Exclusions!$A:$A,$B2579)&gt;0,"Yes","No"))</f>
        <v/>
      </c>
      <c r="S2579" s="38">
        <f>IF($B2579="","",MIN(1,DAY($A2579)/IF($N2579="Superstore",Settings!$B$5,Settings!$B$4)))</f>
        <v/>
      </c>
      <c r="T2579" s="38">
        <f>IF(OR($B2579="",$G2579="",$S2579=0),"",$G2579/$S2579)</f>
        <v/>
      </c>
      <c r="U2579" s="36">
        <f>IF($T2579="","",IF($T2579&lt;Settings!$B$8,"Critical",IF($T2579&lt;Settings!$B$9,"Semi Critical","Non Critical")))</f>
        <v/>
      </c>
      <c r="V2579" s="28" t="n"/>
      <c r="Z2579">
        <f>IF($B2579="","",IFERROR(VLOOKUP($B2579,'Plan HC for CCA'!$A:$B,2,0),""))</f>
        <v/>
      </c>
      <c r="AA2579">
        <f>IF(OR($B2579="",$Z2579=""),"",IF(N($M2579)&lt;$Z2579,"Delta","No Delta"))</f>
        <v/>
      </c>
      <c r="AB2579">
        <f>IF(OR($B2579="",$Z2579=""),"",MAX(0,$Z2579-N($M2579)))</f>
        <v/>
      </c>
      <c r="AC2579" s="46">
        <f>IF($B2579="","",IFERROR(INDEX('CCA Util %'!$H:$H,MATCH($B2579,'CCA Util %'!$E:$E,0)),""))</f>
        <v/>
      </c>
      <c r="AD2579">
        <f>IF($B2579="","",IFERROR(INDEX('CCA Util %'!$G:$G,MATCH($B2579,'CCA Util %'!$E:$E,0)),""))</f>
        <v/>
      </c>
      <c r="AE2579">
        <f>IF(OR($B2579="",$U2579=""),"",$U2579&amp;" &amp; "&amp;IF(OR($AD2579="",$AD2579=0),"Util NA",$AD2579&amp;" Util"))</f>
        <v/>
      </c>
    </row>
    <row r="2580" ht="15.75" customHeight="1" s="42">
      <c r="A2580" s="41" t="n"/>
      <c r="G2580" s="38" t="n"/>
      <c r="H2580" s="38" t="n"/>
      <c r="I2580" s="38" t="n"/>
      <c r="J2580" s="38" t="n"/>
      <c r="K2580" s="38" t="n"/>
      <c r="L2580" s="38" t="n"/>
      <c r="N2580" s="36">
        <f>IF($B2580="","",IF($C2580="SUPERSTORE","Superstore","DH"))</f>
        <v/>
      </c>
      <c r="O2580" s="36">
        <f>IF($B2580="","",IFERROR(VLOOKUP($B2580,Mapping!$A:$C,2,0),"Not Mapped"))</f>
        <v/>
      </c>
      <c r="P2580" s="36">
        <f>IF($B2580="","",IFERROR(VLOOKUP($B2580,Mapping!$A:$C,3,0),"Not Mapped"))</f>
        <v/>
      </c>
      <c r="Q2580" s="36">
        <f>IF($B2580="","",IFERROR(VLOOKUP($O2580,Leaders!$A:$B,2,0),"Not Mapped"))</f>
        <v/>
      </c>
      <c r="R2580" s="36">
        <f>IF($B2580="","",IF(COUNTIF(Exclusions!$A:$A,$B2580)&gt;0,"Yes","No"))</f>
        <v/>
      </c>
      <c r="S2580" s="38">
        <f>IF($B2580="","",MIN(1,DAY($A2580)/IF($N2580="Superstore",Settings!$B$5,Settings!$B$4)))</f>
        <v/>
      </c>
      <c r="T2580" s="38">
        <f>IF(OR($B2580="",$G2580="",$S2580=0),"",$G2580/$S2580)</f>
        <v/>
      </c>
      <c r="U2580" s="36">
        <f>IF($T2580="","",IF($T2580&lt;Settings!$B$8,"Critical",IF($T2580&lt;Settings!$B$9,"Semi Critical","Non Critical")))</f>
        <v/>
      </c>
      <c r="V2580" s="28" t="n"/>
      <c r="Z2580">
        <f>IF($B2580="","",IFERROR(VLOOKUP($B2580,'Plan HC for CCA'!$A:$B,2,0),""))</f>
        <v/>
      </c>
      <c r="AA2580">
        <f>IF(OR($B2580="",$Z2580=""),"",IF(N($M2580)&lt;$Z2580,"Delta","No Delta"))</f>
        <v/>
      </c>
      <c r="AB2580">
        <f>IF(OR($B2580="",$Z2580=""),"",MAX(0,$Z2580-N($M2580)))</f>
        <v/>
      </c>
      <c r="AC2580" s="46">
        <f>IF($B2580="","",IFERROR(INDEX('CCA Util %'!$H:$H,MATCH($B2580,'CCA Util %'!$E:$E,0)),""))</f>
        <v/>
      </c>
      <c r="AD2580">
        <f>IF($B2580="","",IFERROR(INDEX('CCA Util %'!$G:$G,MATCH($B2580,'CCA Util %'!$E:$E,0)),""))</f>
        <v/>
      </c>
      <c r="AE2580">
        <f>IF(OR($B2580="",$U2580=""),"",$U2580&amp;" &amp; "&amp;IF(OR($AD2580="",$AD2580=0),"Util NA",$AD2580&amp;" Util"))</f>
        <v/>
      </c>
    </row>
    <row r="2581" ht="15.75" customHeight="1" s="42">
      <c r="A2581" s="41" t="n"/>
      <c r="G2581" s="38" t="n"/>
      <c r="H2581" s="38" t="n"/>
      <c r="I2581" s="38" t="n"/>
      <c r="J2581" s="38" t="n"/>
      <c r="K2581" s="38" t="n"/>
      <c r="L2581" s="38" t="n"/>
      <c r="N2581" s="36">
        <f>IF($B2581="","",IF($C2581="SUPERSTORE","Superstore","DH"))</f>
        <v/>
      </c>
      <c r="O2581" s="36">
        <f>IF($B2581="","",IFERROR(VLOOKUP($B2581,Mapping!$A:$C,2,0),"Not Mapped"))</f>
        <v/>
      </c>
      <c r="P2581" s="36">
        <f>IF($B2581="","",IFERROR(VLOOKUP($B2581,Mapping!$A:$C,3,0),"Not Mapped"))</f>
        <v/>
      </c>
      <c r="Q2581" s="36">
        <f>IF($B2581="","",IFERROR(VLOOKUP($O2581,Leaders!$A:$B,2,0),"Not Mapped"))</f>
        <v/>
      </c>
      <c r="R2581" s="36">
        <f>IF($B2581="","",IF(COUNTIF(Exclusions!$A:$A,$B2581)&gt;0,"Yes","No"))</f>
        <v/>
      </c>
      <c r="S2581" s="38">
        <f>IF($B2581="","",MIN(1,DAY($A2581)/IF($N2581="Superstore",Settings!$B$5,Settings!$B$4)))</f>
        <v/>
      </c>
      <c r="T2581" s="38">
        <f>IF(OR($B2581="",$G2581="",$S2581=0),"",$G2581/$S2581)</f>
        <v/>
      </c>
      <c r="U2581" s="36">
        <f>IF($T2581="","",IF($T2581&lt;Settings!$B$8,"Critical",IF($T2581&lt;Settings!$B$9,"Semi Critical","Non Critical")))</f>
        <v/>
      </c>
      <c r="V2581" s="28" t="n"/>
      <c r="Z2581">
        <f>IF($B2581="","",IFERROR(VLOOKUP($B2581,'Plan HC for CCA'!$A:$B,2,0),""))</f>
        <v/>
      </c>
      <c r="AA2581">
        <f>IF(OR($B2581="",$Z2581=""),"",IF(N($M2581)&lt;$Z2581,"Delta","No Delta"))</f>
        <v/>
      </c>
      <c r="AB2581">
        <f>IF(OR($B2581="",$Z2581=""),"",MAX(0,$Z2581-N($M2581)))</f>
        <v/>
      </c>
      <c r="AC2581" s="46">
        <f>IF($B2581="","",IFERROR(INDEX('CCA Util %'!$H:$H,MATCH($B2581,'CCA Util %'!$E:$E,0)),""))</f>
        <v/>
      </c>
      <c r="AD2581">
        <f>IF($B2581="","",IFERROR(INDEX('CCA Util %'!$G:$G,MATCH($B2581,'CCA Util %'!$E:$E,0)),""))</f>
        <v/>
      </c>
      <c r="AE2581">
        <f>IF(OR($B2581="",$U2581=""),"",$U2581&amp;" &amp; "&amp;IF(OR($AD2581="",$AD2581=0),"Util NA",$AD2581&amp;" Util"))</f>
        <v/>
      </c>
    </row>
    <row r="2582" ht="15.75" customHeight="1" s="42">
      <c r="A2582" s="41" t="n"/>
      <c r="G2582" s="38" t="n"/>
      <c r="H2582" s="38" t="n"/>
      <c r="I2582" s="38" t="n"/>
      <c r="J2582" s="38" t="n"/>
      <c r="K2582" s="38" t="n"/>
      <c r="L2582" s="38" t="n"/>
      <c r="N2582" s="36">
        <f>IF($B2582="","",IF($C2582="SUPERSTORE","Superstore","DH"))</f>
        <v/>
      </c>
      <c r="O2582" s="36">
        <f>IF($B2582="","",IFERROR(VLOOKUP($B2582,Mapping!$A:$C,2,0),"Not Mapped"))</f>
        <v/>
      </c>
      <c r="P2582" s="36">
        <f>IF($B2582="","",IFERROR(VLOOKUP($B2582,Mapping!$A:$C,3,0),"Not Mapped"))</f>
        <v/>
      </c>
      <c r="Q2582" s="36">
        <f>IF($B2582="","",IFERROR(VLOOKUP($O2582,Leaders!$A:$B,2,0),"Not Mapped"))</f>
        <v/>
      </c>
      <c r="R2582" s="36">
        <f>IF($B2582="","",IF(COUNTIF(Exclusions!$A:$A,$B2582)&gt;0,"Yes","No"))</f>
        <v/>
      </c>
      <c r="S2582" s="38">
        <f>IF($B2582="","",MIN(1,DAY($A2582)/IF($N2582="Superstore",Settings!$B$5,Settings!$B$4)))</f>
        <v/>
      </c>
      <c r="T2582" s="38">
        <f>IF(OR($B2582="",$G2582="",$S2582=0),"",$G2582/$S2582)</f>
        <v/>
      </c>
      <c r="U2582" s="36">
        <f>IF($T2582="","",IF($T2582&lt;Settings!$B$8,"Critical",IF($T2582&lt;Settings!$B$9,"Semi Critical","Non Critical")))</f>
        <v/>
      </c>
      <c r="V2582" s="28" t="n"/>
      <c r="Z2582">
        <f>IF($B2582="","",IFERROR(VLOOKUP($B2582,'Plan HC for CCA'!$A:$B,2,0),""))</f>
        <v/>
      </c>
      <c r="AA2582">
        <f>IF(OR($B2582="",$Z2582=""),"",IF(N($M2582)&lt;$Z2582,"Delta","No Delta"))</f>
        <v/>
      </c>
      <c r="AB2582">
        <f>IF(OR($B2582="",$Z2582=""),"",MAX(0,$Z2582-N($M2582)))</f>
        <v/>
      </c>
      <c r="AC2582" s="46">
        <f>IF($B2582="","",IFERROR(INDEX('CCA Util %'!$H:$H,MATCH($B2582,'CCA Util %'!$E:$E,0)),""))</f>
        <v/>
      </c>
      <c r="AD2582">
        <f>IF($B2582="","",IFERROR(INDEX('CCA Util %'!$G:$G,MATCH($B2582,'CCA Util %'!$E:$E,0)),""))</f>
        <v/>
      </c>
      <c r="AE2582">
        <f>IF(OR($B2582="",$U2582=""),"",$U2582&amp;" &amp; "&amp;IF(OR($AD2582="",$AD2582=0),"Util NA",$AD2582&amp;" Util"))</f>
        <v/>
      </c>
    </row>
    <row r="2583" ht="15.75" customHeight="1" s="42">
      <c r="A2583" s="41" t="n"/>
      <c r="G2583" s="38" t="n"/>
      <c r="H2583" s="38" t="n"/>
      <c r="I2583" s="38" t="n"/>
      <c r="J2583" s="38" t="n"/>
      <c r="K2583" s="38" t="n"/>
      <c r="L2583" s="38" t="n"/>
      <c r="N2583" s="36">
        <f>IF($B2583="","",IF($C2583="SUPERSTORE","Superstore","DH"))</f>
        <v/>
      </c>
      <c r="O2583" s="36">
        <f>IF($B2583="","",IFERROR(VLOOKUP($B2583,Mapping!$A:$C,2,0),"Not Mapped"))</f>
        <v/>
      </c>
      <c r="P2583" s="36">
        <f>IF($B2583="","",IFERROR(VLOOKUP($B2583,Mapping!$A:$C,3,0),"Not Mapped"))</f>
        <v/>
      </c>
      <c r="Q2583" s="36">
        <f>IF($B2583="","",IFERROR(VLOOKUP($O2583,Leaders!$A:$B,2,0),"Not Mapped"))</f>
        <v/>
      </c>
      <c r="R2583" s="36">
        <f>IF($B2583="","",IF(COUNTIF(Exclusions!$A:$A,$B2583)&gt;0,"Yes","No"))</f>
        <v/>
      </c>
      <c r="S2583" s="38">
        <f>IF($B2583="","",MIN(1,DAY($A2583)/IF($N2583="Superstore",Settings!$B$5,Settings!$B$4)))</f>
        <v/>
      </c>
      <c r="T2583" s="38">
        <f>IF(OR($B2583="",$G2583="",$S2583=0),"",$G2583/$S2583)</f>
        <v/>
      </c>
      <c r="U2583" s="36">
        <f>IF($T2583="","",IF($T2583&lt;Settings!$B$8,"Critical",IF($T2583&lt;Settings!$B$9,"Semi Critical","Non Critical")))</f>
        <v/>
      </c>
      <c r="V2583" s="28" t="n"/>
      <c r="Z2583">
        <f>IF($B2583="","",IFERROR(VLOOKUP($B2583,'Plan HC for CCA'!$A:$B,2,0),""))</f>
        <v/>
      </c>
      <c r="AA2583">
        <f>IF(OR($B2583="",$Z2583=""),"",IF(N($M2583)&lt;$Z2583,"Delta","No Delta"))</f>
        <v/>
      </c>
      <c r="AB2583">
        <f>IF(OR($B2583="",$Z2583=""),"",MAX(0,$Z2583-N($M2583)))</f>
        <v/>
      </c>
      <c r="AC2583" s="46">
        <f>IF($B2583="","",IFERROR(INDEX('CCA Util %'!$H:$H,MATCH($B2583,'CCA Util %'!$E:$E,0)),""))</f>
        <v/>
      </c>
      <c r="AD2583">
        <f>IF($B2583="","",IFERROR(INDEX('CCA Util %'!$G:$G,MATCH($B2583,'CCA Util %'!$E:$E,0)),""))</f>
        <v/>
      </c>
      <c r="AE2583">
        <f>IF(OR($B2583="",$U2583=""),"",$U2583&amp;" &amp; "&amp;IF(OR($AD2583="",$AD2583=0),"Util NA",$AD2583&amp;" Util"))</f>
        <v/>
      </c>
    </row>
    <row r="2584" ht="15.75" customHeight="1" s="42">
      <c r="A2584" s="41" t="n"/>
      <c r="G2584" s="38" t="n"/>
      <c r="H2584" s="38" t="n"/>
      <c r="I2584" s="38" t="n"/>
      <c r="J2584" s="38" t="n"/>
      <c r="K2584" s="38" t="n"/>
      <c r="L2584" s="38" t="n"/>
      <c r="N2584" s="36">
        <f>IF($B2584="","",IF($C2584="SUPERSTORE","Superstore","DH"))</f>
        <v/>
      </c>
      <c r="O2584" s="36">
        <f>IF($B2584="","",IFERROR(VLOOKUP($B2584,Mapping!$A:$C,2,0),"Not Mapped"))</f>
        <v/>
      </c>
      <c r="P2584" s="36">
        <f>IF($B2584="","",IFERROR(VLOOKUP($B2584,Mapping!$A:$C,3,0),"Not Mapped"))</f>
        <v/>
      </c>
      <c r="Q2584" s="36">
        <f>IF($B2584="","",IFERROR(VLOOKUP($O2584,Leaders!$A:$B,2,0),"Not Mapped"))</f>
        <v/>
      </c>
      <c r="R2584" s="36">
        <f>IF($B2584="","",IF(COUNTIF(Exclusions!$A:$A,$B2584)&gt;0,"Yes","No"))</f>
        <v/>
      </c>
      <c r="S2584" s="38">
        <f>IF($B2584="","",MIN(1,DAY($A2584)/IF($N2584="Superstore",Settings!$B$5,Settings!$B$4)))</f>
        <v/>
      </c>
      <c r="T2584" s="38">
        <f>IF(OR($B2584="",$G2584="",$S2584=0),"",$G2584/$S2584)</f>
        <v/>
      </c>
      <c r="U2584" s="36">
        <f>IF($T2584="","",IF($T2584&lt;Settings!$B$8,"Critical",IF($T2584&lt;Settings!$B$9,"Semi Critical","Non Critical")))</f>
        <v/>
      </c>
      <c r="V2584" s="28" t="n"/>
      <c r="Z2584">
        <f>IF($B2584="","",IFERROR(VLOOKUP($B2584,'Plan HC for CCA'!$A:$B,2,0),""))</f>
        <v/>
      </c>
      <c r="AA2584">
        <f>IF(OR($B2584="",$Z2584=""),"",IF(N($M2584)&lt;$Z2584,"Delta","No Delta"))</f>
        <v/>
      </c>
      <c r="AB2584">
        <f>IF(OR($B2584="",$Z2584=""),"",MAX(0,$Z2584-N($M2584)))</f>
        <v/>
      </c>
      <c r="AC2584" s="46">
        <f>IF($B2584="","",IFERROR(INDEX('CCA Util %'!$H:$H,MATCH($B2584,'CCA Util %'!$E:$E,0)),""))</f>
        <v/>
      </c>
      <c r="AD2584">
        <f>IF($B2584="","",IFERROR(INDEX('CCA Util %'!$G:$G,MATCH($B2584,'CCA Util %'!$E:$E,0)),""))</f>
        <v/>
      </c>
      <c r="AE2584">
        <f>IF(OR($B2584="",$U2584=""),"",$U2584&amp;" &amp; "&amp;IF(OR($AD2584="",$AD2584=0),"Util NA",$AD2584&amp;" Util"))</f>
        <v/>
      </c>
    </row>
    <row r="2585" ht="15.75" customHeight="1" s="42">
      <c r="A2585" s="41" t="n"/>
      <c r="G2585" s="38" t="n"/>
      <c r="H2585" s="38" t="n"/>
      <c r="I2585" s="38" t="n"/>
      <c r="J2585" s="38" t="n"/>
      <c r="K2585" s="38" t="n"/>
      <c r="L2585" s="38" t="n"/>
      <c r="N2585" s="36">
        <f>IF($B2585="","",IF($C2585="SUPERSTORE","Superstore","DH"))</f>
        <v/>
      </c>
      <c r="O2585" s="36">
        <f>IF($B2585="","",IFERROR(VLOOKUP($B2585,Mapping!$A:$C,2,0),"Not Mapped"))</f>
        <v/>
      </c>
      <c r="P2585" s="36">
        <f>IF($B2585="","",IFERROR(VLOOKUP($B2585,Mapping!$A:$C,3,0),"Not Mapped"))</f>
        <v/>
      </c>
      <c r="Q2585" s="36">
        <f>IF($B2585="","",IFERROR(VLOOKUP($O2585,Leaders!$A:$B,2,0),"Not Mapped"))</f>
        <v/>
      </c>
      <c r="R2585" s="36">
        <f>IF($B2585="","",IF(COUNTIF(Exclusions!$A:$A,$B2585)&gt;0,"Yes","No"))</f>
        <v/>
      </c>
      <c r="S2585" s="38">
        <f>IF($B2585="","",MIN(1,DAY($A2585)/IF($N2585="Superstore",Settings!$B$5,Settings!$B$4)))</f>
        <v/>
      </c>
      <c r="T2585" s="38">
        <f>IF(OR($B2585="",$G2585="",$S2585=0),"",$G2585/$S2585)</f>
        <v/>
      </c>
      <c r="U2585" s="36">
        <f>IF($T2585="","",IF($T2585&lt;Settings!$B$8,"Critical",IF($T2585&lt;Settings!$B$9,"Semi Critical","Non Critical")))</f>
        <v/>
      </c>
      <c r="V2585" s="28" t="n"/>
      <c r="Z2585">
        <f>IF($B2585="","",IFERROR(VLOOKUP($B2585,'Plan HC for CCA'!$A:$B,2,0),""))</f>
        <v/>
      </c>
      <c r="AA2585">
        <f>IF(OR($B2585="",$Z2585=""),"",IF(N($M2585)&lt;$Z2585,"Delta","No Delta"))</f>
        <v/>
      </c>
      <c r="AB2585">
        <f>IF(OR($B2585="",$Z2585=""),"",MAX(0,$Z2585-N($M2585)))</f>
        <v/>
      </c>
      <c r="AC2585" s="46">
        <f>IF($B2585="","",IFERROR(INDEX('CCA Util %'!$H:$H,MATCH($B2585,'CCA Util %'!$E:$E,0)),""))</f>
        <v/>
      </c>
      <c r="AD2585">
        <f>IF($B2585="","",IFERROR(INDEX('CCA Util %'!$G:$G,MATCH($B2585,'CCA Util %'!$E:$E,0)),""))</f>
        <v/>
      </c>
      <c r="AE2585">
        <f>IF(OR($B2585="",$U2585=""),"",$U2585&amp;" &amp; "&amp;IF(OR($AD2585="",$AD2585=0),"Util NA",$AD2585&amp;" Util"))</f>
        <v/>
      </c>
    </row>
    <row r="2586" ht="15.75" customHeight="1" s="42">
      <c r="A2586" s="41" t="n"/>
      <c r="G2586" s="38" t="n"/>
      <c r="H2586" s="38" t="n"/>
      <c r="I2586" s="38" t="n"/>
      <c r="J2586" s="38" t="n"/>
      <c r="K2586" s="38" t="n"/>
      <c r="L2586" s="38" t="n"/>
      <c r="N2586" s="36">
        <f>IF($B2586="","",IF($C2586="SUPERSTORE","Superstore","DH"))</f>
        <v/>
      </c>
      <c r="O2586" s="36">
        <f>IF($B2586="","",IFERROR(VLOOKUP($B2586,Mapping!$A:$C,2,0),"Not Mapped"))</f>
        <v/>
      </c>
      <c r="P2586" s="36">
        <f>IF($B2586="","",IFERROR(VLOOKUP($B2586,Mapping!$A:$C,3,0),"Not Mapped"))</f>
        <v/>
      </c>
      <c r="Q2586" s="36">
        <f>IF($B2586="","",IFERROR(VLOOKUP($O2586,Leaders!$A:$B,2,0),"Not Mapped"))</f>
        <v/>
      </c>
      <c r="R2586" s="36">
        <f>IF($B2586="","",IF(COUNTIF(Exclusions!$A:$A,$B2586)&gt;0,"Yes","No"))</f>
        <v/>
      </c>
      <c r="S2586" s="38">
        <f>IF($B2586="","",MIN(1,DAY($A2586)/IF($N2586="Superstore",Settings!$B$5,Settings!$B$4)))</f>
        <v/>
      </c>
      <c r="T2586" s="38">
        <f>IF(OR($B2586="",$G2586="",$S2586=0),"",$G2586/$S2586)</f>
        <v/>
      </c>
      <c r="U2586" s="36">
        <f>IF($T2586="","",IF($T2586&lt;Settings!$B$8,"Critical",IF($T2586&lt;Settings!$B$9,"Semi Critical","Non Critical")))</f>
        <v/>
      </c>
      <c r="V2586" s="28" t="n"/>
      <c r="Z2586">
        <f>IF($B2586="","",IFERROR(VLOOKUP($B2586,'Plan HC for CCA'!$A:$B,2,0),""))</f>
        <v/>
      </c>
      <c r="AA2586">
        <f>IF(OR($B2586="",$Z2586=""),"",IF(N($M2586)&lt;$Z2586,"Delta","No Delta"))</f>
        <v/>
      </c>
      <c r="AB2586">
        <f>IF(OR($B2586="",$Z2586=""),"",MAX(0,$Z2586-N($M2586)))</f>
        <v/>
      </c>
      <c r="AC2586" s="46">
        <f>IF($B2586="","",IFERROR(INDEX('CCA Util %'!$H:$H,MATCH($B2586,'CCA Util %'!$E:$E,0)),""))</f>
        <v/>
      </c>
      <c r="AD2586">
        <f>IF($B2586="","",IFERROR(INDEX('CCA Util %'!$G:$G,MATCH($B2586,'CCA Util %'!$E:$E,0)),""))</f>
        <v/>
      </c>
      <c r="AE2586">
        <f>IF(OR($B2586="",$U2586=""),"",$U2586&amp;" &amp; "&amp;IF(OR($AD2586="",$AD2586=0),"Util NA",$AD2586&amp;" Util"))</f>
        <v/>
      </c>
    </row>
    <row r="2587" ht="15.75" customHeight="1" s="42">
      <c r="A2587" s="41" t="n"/>
      <c r="G2587" s="38" t="n"/>
      <c r="H2587" s="38" t="n"/>
      <c r="I2587" s="38" t="n"/>
      <c r="J2587" s="38" t="n"/>
      <c r="K2587" s="38" t="n"/>
      <c r="L2587" s="38" t="n"/>
      <c r="N2587" s="36">
        <f>IF($B2587="","",IF($C2587="SUPERSTORE","Superstore","DH"))</f>
        <v/>
      </c>
      <c r="O2587" s="36">
        <f>IF($B2587="","",IFERROR(VLOOKUP($B2587,Mapping!$A:$C,2,0),"Not Mapped"))</f>
        <v/>
      </c>
      <c r="P2587" s="36">
        <f>IF($B2587="","",IFERROR(VLOOKUP($B2587,Mapping!$A:$C,3,0),"Not Mapped"))</f>
        <v/>
      </c>
      <c r="Q2587" s="36">
        <f>IF($B2587="","",IFERROR(VLOOKUP($O2587,Leaders!$A:$B,2,0),"Not Mapped"))</f>
        <v/>
      </c>
      <c r="R2587" s="36">
        <f>IF($B2587="","",IF(COUNTIF(Exclusions!$A:$A,$B2587)&gt;0,"Yes","No"))</f>
        <v/>
      </c>
      <c r="S2587" s="38">
        <f>IF($B2587="","",MIN(1,DAY($A2587)/IF($N2587="Superstore",Settings!$B$5,Settings!$B$4)))</f>
        <v/>
      </c>
      <c r="T2587" s="38">
        <f>IF(OR($B2587="",$G2587="",$S2587=0),"",$G2587/$S2587)</f>
        <v/>
      </c>
      <c r="U2587" s="36">
        <f>IF($T2587="","",IF($T2587&lt;Settings!$B$8,"Critical",IF($T2587&lt;Settings!$B$9,"Semi Critical","Non Critical")))</f>
        <v/>
      </c>
      <c r="V2587" s="28" t="n"/>
      <c r="Z2587">
        <f>IF($B2587="","",IFERROR(VLOOKUP($B2587,'Plan HC for CCA'!$A:$B,2,0),""))</f>
        <v/>
      </c>
      <c r="AA2587">
        <f>IF(OR($B2587="",$Z2587=""),"",IF(N($M2587)&lt;$Z2587,"Delta","No Delta"))</f>
        <v/>
      </c>
      <c r="AB2587">
        <f>IF(OR($B2587="",$Z2587=""),"",MAX(0,$Z2587-N($M2587)))</f>
        <v/>
      </c>
      <c r="AC2587" s="46">
        <f>IF($B2587="","",IFERROR(INDEX('CCA Util %'!$H:$H,MATCH($B2587,'CCA Util %'!$E:$E,0)),""))</f>
        <v/>
      </c>
      <c r="AD2587">
        <f>IF($B2587="","",IFERROR(INDEX('CCA Util %'!$G:$G,MATCH($B2587,'CCA Util %'!$E:$E,0)),""))</f>
        <v/>
      </c>
      <c r="AE2587">
        <f>IF(OR($B2587="",$U2587=""),"",$U2587&amp;" &amp; "&amp;IF(OR($AD2587="",$AD2587=0),"Util NA",$AD2587&amp;" Util"))</f>
        <v/>
      </c>
    </row>
    <row r="2588" ht="15.75" customHeight="1" s="42">
      <c r="A2588" s="41" t="n"/>
      <c r="G2588" s="38" t="n"/>
      <c r="H2588" s="38" t="n"/>
      <c r="I2588" s="38" t="n"/>
      <c r="J2588" s="38" t="n"/>
      <c r="K2588" s="38" t="n"/>
      <c r="L2588" s="38" t="n"/>
      <c r="N2588" s="36">
        <f>IF($B2588="","",IF($C2588="SUPERSTORE","Superstore","DH"))</f>
        <v/>
      </c>
      <c r="O2588" s="36">
        <f>IF($B2588="","",IFERROR(VLOOKUP($B2588,Mapping!$A:$C,2,0),"Not Mapped"))</f>
        <v/>
      </c>
      <c r="P2588" s="36">
        <f>IF($B2588="","",IFERROR(VLOOKUP($B2588,Mapping!$A:$C,3,0),"Not Mapped"))</f>
        <v/>
      </c>
      <c r="Q2588" s="36">
        <f>IF($B2588="","",IFERROR(VLOOKUP($O2588,Leaders!$A:$B,2,0),"Not Mapped"))</f>
        <v/>
      </c>
      <c r="R2588" s="36">
        <f>IF($B2588="","",IF(COUNTIF(Exclusions!$A:$A,$B2588)&gt;0,"Yes","No"))</f>
        <v/>
      </c>
      <c r="S2588" s="38">
        <f>IF($B2588="","",MIN(1,DAY($A2588)/IF($N2588="Superstore",Settings!$B$5,Settings!$B$4)))</f>
        <v/>
      </c>
      <c r="T2588" s="38">
        <f>IF(OR($B2588="",$G2588="",$S2588=0),"",$G2588/$S2588)</f>
        <v/>
      </c>
      <c r="U2588" s="36">
        <f>IF($T2588="","",IF($T2588&lt;Settings!$B$8,"Critical",IF($T2588&lt;Settings!$B$9,"Semi Critical","Non Critical")))</f>
        <v/>
      </c>
      <c r="V2588" s="28" t="n"/>
      <c r="Z2588">
        <f>IF($B2588="","",IFERROR(VLOOKUP($B2588,'Plan HC for CCA'!$A:$B,2,0),""))</f>
        <v/>
      </c>
      <c r="AA2588">
        <f>IF(OR($B2588="",$Z2588=""),"",IF(N($M2588)&lt;$Z2588,"Delta","No Delta"))</f>
        <v/>
      </c>
      <c r="AB2588">
        <f>IF(OR($B2588="",$Z2588=""),"",MAX(0,$Z2588-N($M2588)))</f>
        <v/>
      </c>
      <c r="AC2588" s="46">
        <f>IF($B2588="","",IFERROR(INDEX('CCA Util %'!$H:$H,MATCH($B2588,'CCA Util %'!$E:$E,0)),""))</f>
        <v/>
      </c>
      <c r="AD2588">
        <f>IF($B2588="","",IFERROR(INDEX('CCA Util %'!$G:$G,MATCH($B2588,'CCA Util %'!$E:$E,0)),""))</f>
        <v/>
      </c>
      <c r="AE2588">
        <f>IF(OR($B2588="",$U2588=""),"",$U2588&amp;" &amp; "&amp;IF(OR($AD2588="",$AD2588=0),"Util NA",$AD2588&amp;" Util"))</f>
        <v/>
      </c>
    </row>
    <row r="2589" ht="15.75" customHeight="1" s="42">
      <c r="A2589" s="41" t="n"/>
      <c r="G2589" s="38" t="n"/>
      <c r="H2589" s="38" t="n"/>
      <c r="I2589" s="38" t="n"/>
      <c r="J2589" s="38" t="n"/>
      <c r="K2589" s="38" t="n"/>
      <c r="L2589" s="38" t="n"/>
      <c r="N2589" s="36">
        <f>IF($B2589="","",IF($C2589="SUPERSTORE","Superstore","DH"))</f>
        <v/>
      </c>
      <c r="O2589" s="36">
        <f>IF($B2589="","",IFERROR(VLOOKUP($B2589,Mapping!$A:$C,2,0),"Not Mapped"))</f>
        <v/>
      </c>
      <c r="P2589" s="36">
        <f>IF($B2589="","",IFERROR(VLOOKUP($B2589,Mapping!$A:$C,3,0),"Not Mapped"))</f>
        <v/>
      </c>
      <c r="Q2589" s="36">
        <f>IF($B2589="","",IFERROR(VLOOKUP($O2589,Leaders!$A:$B,2,0),"Not Mapped"))</f>
        <v/>
      </c>
      <c r="R2589" s="36">
        <f>IF($B2589="","",IF(COUNTIF(Exclusions!$A:$A,$B2589)&gt;0,"Yes","No"))</f>
        <v/>
      </c>
      <c r="S2589" s="38">
        <f>IF($B2589="","",MIN(1,DAY($A2589)/IF($N2589="Superstore",Settings!$B$5,Settings!$B$4)))</f>
        <v/>
      </c>
      <c r="T2589" s="38">
        <f>IF(OR($B2589="",$G2589="",$S2589=0),"",$G2589/$S2589)</f>
        <v/>
      </c>
      <c r="U2589" s="36">
        <f>IF($T2589="","",IF($T2589&lt;Settings!$B$8,"Critical",IF($T2589&lt;Settings!$B$9,"Semi Critical","Non Critical")))</f>
        <v/>
      </c>
      <c r="V2589" s="28" t="n"/>
      <c r="Z2589">
        <f>IF($B2589="","",IFERROR(VLOOKUP($B2589,'Plan HC for CCA'!$A:$B,2,0),""))</f>
        <v/>
      </c>
      <c r="AA2589">
        <f>IF(OR($B2589="",$Z2589=""),"",IF(N($M2589)&lt;$Z2589,"Delta","No Delta"))</f>
        <v/>
      </c>
      <c r="AB2589">
        <f>IF(OR($B2589="",$Z2589=""),"",MAX(0,$Z2589-N($M2589)))</f>
        <v/>
      </c>
      <c r="AC2589" s="46">
        <f>IF($B2589="","",IFERROR(INDEX('CCA Util %'!$H:$H,MATCH($B2589,'CCA Util %'!$E:$E,0)),""))</f>
        <v/>
      </c>
      <c r="AD2589">
        <f>IF($B2589="","",IFERROR(INDEX('CCA Util %'!$G:$G,MATCH($B2589,'CCA Util %'!$E:$E,0)),""))</f>
        <v/>
      </c>
      <c r="AE2589">
        <f>IF(OR($B2589="",$U2589=""),"",$U2589&amp;" &amp; "&amp;IF(OR($AD2589="",$AD2589=0),"Util NA",$AD2589&amp;" Util"))</f>
        <v/>
      </c>
    </row>
    <row r="2590" ht="15.75" customHeight="1" s="42">
      <c r="A2590" s="41" t="n"/>
      <c r="G2590" s="38" t="n"/>
      <c r="H2590" s="38" t="n"/>
      <c r="I2590" s="38" t="n"/>
      <c r="J2590" s="38" t="n"/>
      <c r="K2590" s="38" t="n"/>
      <c r="L2590" s="38" t="n"/>
      <c r="N2590" s="36">
        <f>IF($B2590="","",IF($C2590="SUPERSTORE","Superstore","DH"))</f>
        <v/>
      </c>
      <c r="O2590" s="36">
        <f>IF($B2590="","",IFERROR(VLOOKUP($B2590,Mapping!$A:$C,2,0),"Not Mapped"))</f>
        <v/>
      </c>
      <c r="P2590" s="36">
        <f>IF($B2590="","",IFERROR(VLOOKUP($B2590,Mapping!$A:$C,3,0),"Not Mapped"))</f>
        <v/>
      </c>
      <c r="Q2590" s="36">
        <f>IF($B2590="","",IFERROR(VLOOKUP($O2590,Leaders!$A:$B,2,0),"Not Mapped"))</f>
        <v/>
      </c>
      <c r="R2590" s="36">
        <f>IF($B2590="","",IF(COUNTIF(Exclusions!$A:$A,$B2590)&gt;0,"Yes","No"))</f>
        <v/>
      </c>
      <c r="S2590" s="38">
        <f>IF($B2590="","",MIN(1,DAY($A2590)/IF($N2590="Superstore",Settings!$B$5,Settings!$B$4)))</f>
        <v/>
      </c>
      <c r="T2590" s="38">
        <f>IF(OR($B2590="",$G2590="",$S2590=0),"",$G2590/$S2590)</f>
        <v/>
      </c>
      <c r="U2590" s="36">
        <f>IF($T2590="","",IF($T2590&lt;Settings!$B$8,"Critical",IF($T2590&lt;Settings!$B$9,"Semi Critical","Non Critical")))</f>
        <v/>
      </c>
      <c r="V2590" s="28" t="n"/>
      <c r="Z2590">
        <f>IF($B2590="","",IFERROR(VLOOKUP($B2590,'Plan HC for CCA'!$A:$B,2,0),""))</f>
        <v/>
      </c>
      <c r="AA2590">
        <f>IF(OR($B2590="",$Z2590=""),"",IF(N($M2590)&lt;$Z2590,"Delta","No Delta"))</f>
        <v/>
      </c>
      <c r="AB2590">
        <f>IF(OR($B2590="",$Z2590=""),"",MAX(0,$Z2590-N($M2590)))</f>
        <v/>
      </c>
      <c r="AC2590" s="46">
        <f>IF($B2590="","",IFERROR(INDEX('CCA Util %'!$H:$H,MATCH($B2590,'CCA Util %'!$E:$E,0)),""))</f>
        <v/>
      </c>
      <c r="AD2590">
        <f>IF($B2590="","",IFERROR(INDEX('CCA Util %'!$G:$G,MATCH($B2590,'CCA Util %'!$E:$E,0)),""))</f>
        <v/>
      </c>
      <c r="AE2590">
        <f>IF(OR($B2590="",$U2590=""),"",$U2590&amp;" &amp; "&amp;IF(OR($AD2590="",$AD2590=0),"Util NA",$AD2590&amp;" Util"))</f>
        <v/>
      </c>
    </row>
    <row r="2591" ht="15.75" customHeight="1" s="42">
      <c r="A2591" s="41" t="n"/>
      <c r="G2591" s="38" t="n"/>
      <c r="H2591" s="38" t="n"/>
      <c r="I2591" s="38" t="n"/>
      <c r="J2591" s="38" t="n"/>
      <c r="K2591" s="38" t="n"/>
      <c r="L2591" s="38" t="n"/>
      <c r="N2591" s="36">
        <f>IF($B2591="","",IF($C2591="SUPERSTORE","Superstore","DH"))</f>
        <v/>
      </c>
      <c r="O2591" s="36">
        <f>IF($B2591="","",IFERROR(VLOOKUP($B2591,Mapping!$A:$C,2,0),"Not Mapped"))</f>
        <v/>
      </c>
      <c r="P2591" s="36">
        <f>IF($B2591="","",IFERROR(VLOOKUP($B2591,Mapping!$A:$C,3,0),"Not Mapped"))</f>
        <v/>
      </c>
      <c r="Q2591" s="36">
        <f>IF($B2591="","",IFERROR(VLOOKUP($O2591,Leaders!$A:$B,2,0),"Not Mapped"))</f>
        <v/>
      </c>
      <c r="R2591" s="36">
        <f>IF($B2591="","",IF(COUNTIF(Exclusions!$A:$A,$B2591)&gt;0,"Yes","No"))</f>
        <v/>
      </c>
      <c r="S2591" s="38">
        <f>IF($B2591="","",MIN(1,DAY($A2591)/IF($N2591="Superstore",Settings!$B$5,Settings!$B$4)))</f>
        <v/>
      </c>
      <c r="T2591" s="38">
        <f>IF(OR($B2591="",$G2591="",$S2591=0),"",$G2591/$S2591)</f>
        <v/>
      </c>
      <c r="U2591" s="36">
        <f>IF($T2591="","",IF($T2591&lt;Settings!$B$8,"Critical",IF($T2591&lt;Settings!$B$9,"Semi Critical","Non Critical")))</f>
        <v/>
      </c>
      <c r="V2591" s="28" t="n"/>
      <c r="Z2591">
        <f>IF($B2591="","",IFERROR(VLOOKUP($B2591,'Plan HC for CCA'!$A:$B,2,0),""))</f>
        <v/>
      </c>
      <c r="AA2591">
        <f>IF(OR($B2591="",$Z2591=""),"",IF(N($M2591)&lt;$Z2591,"Delta","No Delta"))</f>
        <v/>
      </c>
      <c r="AB2591">
        <f>IF(OR($B2591="",$Z2591=""),"",MAX(0,$Z2591-N($M2591)))</f>
        <v/>
      </c>
      <c r="AC2591" s="46">
        <f>IF($B2591="","",IFERROR(INDEX('CCA Util %'!$H:$H,MATCH($B2591,'CCA Util %'!$E:$E,0)),""))</f>
        <v/>
      </c>
      <c r="AD2591">
        <f>IF($B2591="","",IFERROR(INDEX('CCA Util %'!$G:$G,MATCH($B2591,'CCA Util %'!$E:$E,0)),""))</f>
        <v/>
      </c>
      <c r="AE2591">
        <f>IF(OR($B2591="",$U2591=""),"",$U2591&amp;" &amp; "&amp;IF(OR($AD2591="",$AD2591=0),"Util NA",$AD2591&amp;" Util"))</f>
        <v/>
      </c>
    </row>
    <row r="2592" ht="15.75" customHeight="1" s="42">
      <c r="A2592" s="41" t="n"/>
      <c r="G2592" s="38" t="n"/>
      <c r="H2592" s="38" t="n"/>
      <c r="I2592" s="38" t="n"/>
      <c r="J2592" s="38" t="n"/>
      <c r="K2592" s="38" t="n"/>
      <c r="L2592" s="38" t="n"/>
      <c r="N2592" s="36">
        <f>IF($B2592="","",IF($C2592="SUPERSTORE","Superstore","DH"))</f>
        <v/>
      </c>
      <c r="O2592" s="36">
        <f>IF($B2592="","",IFERROR(VLOOKUP($B2592,Mapping!$A:$C,2,0),"Not Mapped"))</f>
        <v/>
      </c>
      <c r="P2592" s="36">
        <f>IF($B2592="","",IFERROR(VLOOKUP($B2592,Mapping!$A:$C,3,0),"Not Mapped"))</f>
        <v/>
      </c>
      <c r="Q2592" s="36">
        <f>IF($B2592="","",IFERROR(VLOOKUP($O2592,Leaders!$A:$B,2,0),"Not Mapped"))</f>
        <v/>
      </c>
      <c r="R2592" s="36">
        <f>IF($B2592="","",IF(COUNTIF(Exclusions!$A:$A,$B2592)&gt;0,"Yes","No"))</f>
        <v/>
      </c>
      <c r="S2592" s="38">
        <f>IF($B2592="","",MIN(1,DAY($A2592)/IF($N2592="Superstore",Settings!$B$5,Settings!$B$4)))</f>
        <v/>
      </c>
      <c r="T2592" s="38">
        <f>IF(OR($B2592="",$G2592="",$S2592=0),"",$G2592/$S2592)</f>
        <v/>
      </c>
      <c r="U2592" s="36">
        <f>IF($T2592="","",IF($T2592&lt;Settings!$B$8,"Critical",IF($T2592&lt;Settings!$B$9,"Semi Critical","Non Critical")))</f>
        <v/>
      </c>
      <c r="V2592" s="28" t="n"/>
      <c r="Z2592">
        <f>IF($B2592="","",IFERROR(VLOOKUP($B2592,'Plan HC for CCA'!$A:$B,2,0),""))</f>
        <v/>
      </c>
      <c r="AA2592">
        <f>IF(OR($B2592="",$Z2592=""),"",IF(N($M2592)&lt;$Z2592,"Delta","No Delta"))</f>
        <v/>
      </c>
      <c r="AB2592">
        <f>IF(OR($B2592="",$Z2592=""),"",MAX(0,$Z2592-N($M2592)))</f>
        <v/>
      </c>
      <c r="AC2592" s="46">
        <f>IF($B2592="","",IFERROR(INDEX('CCA Util %'!$H:$H,MATCH($B2592,'CCA Util %'!$E:$E,0)),""))</f>
        <v/>
      </c>
      <c r="AD2592">
        <f>IF($B2592="","",IFERROR(INDEX('CCA Util %'!$G:$G,MATCH($B2592,'CCA Util %'!$E:$E,0)),""))</f>
        <v/>
      </c>
      <c r="AE2592">
        <f>IF(OR($B2592="",$U2592=""),"",$U2592&amp;" &amp; "&amp;IF(OR($AD2592="",$AD2592=0),"Util NA",$AD2592&amp;" Util"))</f>
        <v/>
      </c>
    </row>
    <row r="2593" ht="15.75" customHeight="1" s="42">
      <c r="A2593" s="41" t="n"/>
      <c r="G2593" s="38" t="n"/>
      <c r="H2593" s="38" t="n"/>
      <c r="I2593" s="38" t="n"/>
      <c r="J2593" s="38" t="n"/>
      <c r="K2593" s="38" t="n"/>
      <c r="L2593" s="38" t="n"/>
      <c r="N2593" s="36">
        <f>IF($B2593="","",IF($C2593="SUPERSTORE","Superstore","DH"))</f>
        <v/>
      </c>
      <c r="O2593" s="36">
        <f>IF($B2593="","",IFERROR(VLOOKUP($B2593,Mapping!$A:$C,2,0),"Not Mapped"))</f>
        <v/>
      </c>
      <c r="P2593" s="36">
        <f>IF($B2593="","",IFERROR(VLOOKUP($B2593,Mapping!$A:$C,3,0),"Not Mapped"))</f>
        <v/>
      </c>
      <c r="Q2593" s="36">
        <f>IF($B2593="","",IFERROR(VLOOKUP($O2593,Leaders!$A:$B,2,0),"Not Mapped"))</f>
        <v/>
      </c>
      <c r="R2593" s="36">
        <f>IF($B2593="","",IF(COUNTIF(Exclusions!$A:$A,$B2593)&gt;0,"Yes","No"))</f>
        <v/>
      </c>
      <c r="S2593" s="38">
        <f>IF($B2593="","",MIN(1,DAY($A2593)/IF($N2593="Superstore",Settings!$B$5,Settings!$B$4)))</f>
        <v/>
      </c>
      <c r="T2593" s="38">
        <f>IF(OR($B2593="",$G2593="",$S2593=0),"",$G2593/$S2593)</f>
        <v/>
      </c>
      <c r="U2593" s="36">
        <f>IF($T2593="","",IF($T2593&lt;Settings!$B$8,"Critical",IF($T2593&lt;Settings!$B$9,"Semi Critical","Non Critical")))</f>
        <v/>
      </c>
      <c r="V2593" s="28" t="n"/>
      <c r="Z2593">
        <f>IF($B2593="","",IFERROR(VLOOKUP($B2593,'Plan HC for CCA'!$A:$B,2,0),""))</f>
        <v/>
      </c>
      <c r="AA2593">
        <f>IF(OR($B2593="",$Z2593=""),"",IF(N($M2593)&lt;$Z2593,"Delta","No Delta"))</f>
        <v/>
      </c>
      <c r="AB2593">
        <f>IF(OR($B2593="",$Z2593=""),"",MAX(0,$Z2593-N($M2593)))</f>
        <v/>
      </c>
      <c r="AC2593" s="46">
        <f>IF($B2593="","",IFERROR(INDEX('CCA Util %'!$H:$H,MATCH($B2593,'CCA Util %'!$E:$E,0)),""))</f>
        <v/>
      </c>
      <c r="AD2593">
        <f>IF($B2593="","",IFERROR(INDEX('CCA Util %'!$G:$G,MATCH($B2593,'CCA Util %'!$E:$E,0)),""))</f>
        <v/>
      </c>
      <c r="AE2593">
        <f>IF(OR($B2593="",$U2593=""),"",$U2593&amp;" &amp; "&amp;IF(OR($AD2593="",$AD2593=0),"Util NA",$AD2593&amp;" Util"))</f>
        <v/>
      </c>
    </row>
    <row r="2594" ht="15.75" customHeight="1" s="42">
      <c r="A2594" s="41" t="n"/>
      <c r="G2594" s="38" t="n"/>
      <c r="H2594" s="38" t="n"/>
      <c r="I2594" s="38" t="n"/>
      <c r="J2594" s="38" t="n"/>
      <c r="K2594" s="38" t="n"/>
      <c r="L2594" s="38" t="n"/>
      <c r="N2594" s="36">
        <f>IF($B2594="","",IF($C2594="SUPERSTORE","Superstore","DH"))</f>
        <v/>
      </c>
      <c r="O2594" s="36">
        <f>IF($B2594="","",IFERROR(VLOOKUP($B2594,Mapping!$A:$C,2,0),"Not Mapped"))</f>
        <v/>
      </c>
      <c r="P2594" s="36">
        <f>IF($B2594="","",IFERROR(VLOOKUP($B2594,Mapping!$A:$C,3,0),"Not Mapped"))</f>
        <v/>
      </c>
      <c r="Q2594" s="36">
        <f>IF($B2594="","",IFERROR(VLOOKUP($O2594,Leaders!$A:$B,2,0),"Not Mapped"))</f>
        <v/>
      </c>
      <c r="R2594" s="36">
        <f>IF($B2594="","",IF(COUNTIF(Exclusions!$A:$A,$B2594)&gt;0,"Yes","No"))</f>
        <v/>
      </c>
      <c r="S2594" s="38">
        <f>IF($B2594="","",MIN(1,DAY($A2594)/IF($N2594="Superstore",Settings!$B$5,Settings!$B$4)))</f>
        <v/>
      </c>
      <c r="T2594" s="38">
        <f>IF(OR($B2594="",$G2594="",$S2594=0),"",$G2594/$S2594)</f>
        <v/>
      </c>
      <c r="U2594" s="36">
        <f>IF($T2594="","",IF($T2594&lt;Settings!$B$8,"Critical",IF($T2594&lt;Settings!$B$9,"Semi Critical","Non Critical")))</f>
        <v/>
      </c>
      <c r="V2594" s="28" t="n"/>
      <c r="Z2594">
        <f>IF($B2594="","",IFERROR(VLOOKUP($B2594,'Plan HC for CCA'!$A:$B,2,0),""))</f>
        <v/>
      </c>
      <c r="AA2594">
        <f>IF(OR($B2594="",$Z2594=""),"",IF(N($M2594)&lt;$Z2594,"Delta","No Delta"))</f>
        <v/>
      </c>
      <c r="AB2594">
        <f>IF(OR($B2594="",$Z2594=""),"",MAX(0,$Z2594-N($M2594)))</f>
        <v/>
      </c>
      <c r="AC2594" s="46">
        <f>IF($B2594="","",IFERROR(INDEX('CCA Util %'!$H:$H,MATCH($B2594,'CCA Util %'!$E:$E,0)),""))</f>
        <v/>
      </c>
      <c r="AD2594">
        <f>IF($B2594="","",IFERROR(INDEX('CCA Util %'!$G:$G,MATCH($B2594,'CCA Util %'!$E:$E,0)),""))</f>
        <v/>
      </c>
      <c r="AE2594">
        <f>IF(OR($B2594="",$U2594=""),"",$U2594&amp;" &amp; "&amp;IF(OR($AD2594="",$AD2594=0),"Util NA",$AD2594&amp;" Util"))</f>
        <v/>
      </c>
    </row>
    <row r="2595" ht="15.75" customHeight="1" s="42">
      <c r="A2595" s="41" t="n"/>
      <c r="G2595" s="38" t="n"/>
      <c r="H2595" s="38" t="n"/>
      <c r="I2595" s="38" t="n"/>
      <c r="J2595" s="38" t="n"/>
      <c r="K2595" s="38" t="n"/>
      <c r="L2595" s="38" t="n"/>
      <c r="N2595" s="36">
        <f>IF($B2595="","",IF($C2595="SUPERSTORE","Superstore","DH"))</f>
        <v/>
      </c>
      <c r="O2595" s="36">
        <f>IF($B2595="","",IFERROR(VLOOKUP($B2595,Mapping!$A:$C,2,0),"Not Mapped"))</f>
        <v/>
      </c>
      <c r="P2595" s="36">
        <f>IF($B2595="","",IFERROR(VLOOKUP($B2595,Mapping!$A:$C,3,0),"Not Mapped"))</f>
        <v/>
      </c>
      <c r="Q2595" s="36">
        <f>IF($B2595="","",IFERROR(VLOOKUP($O2595,Leaders!$A:$B,2,0),"Not Mapped"))</f>
        <v/>
      </c>
      <c r="R2595" s="36">
        <f>IF($B2595="","",IF(COUNTIF(Exclusions!$A:$A,$B2595)&gt;0,"Yes","No"))</f>
        <v/>
      </c>
      <c r="S2595" s="38">
        <f>IF($B2595="","",MIN(1,DAY($A2595)/IF($N2595="Superstore",Settings!$B$5,Settings!$B$4)))</f>
        <v/>
      </c>
      <c r="T2595" s="38">
        <f>IF(OR($B2595="",$G2595="",$S2595=0),"",$G2595/$S2595)</f>
        <v/>
      </c>
      <c r="U2595" s="36">
        <f>IF($T2595="","",IF($T2595&lt;Settings!$B$8,"Critical",IF($T2595&lt;Settings!$B$9,"Semi Critical","Non Critical")))</f>
        <v/>
      </c>
      <c r="V2595" s="28" t="n"/>
      <c r="Z2595">
        <f>IF($B2595="","",IFERROR(VLOOKUP($B2595,'Plan HC for CCA'!$A:$B,2,0),""))</f>
        <v/>
      </c>
      <c r="AA2595">
        <f>IF(OR($B2595="",$Z2595=""),"",IF(N($M2595)&lt;$Z2595,"Delta","No Delta"))</f>
        <v/>
      </c>
      <c r="AB2595">
        <f>IF(OR($B2595="",$Z2595=""),"",MAX(0,$Z2595-N($M2595)))</f>
        <v/>
      </c>
      <c r="AC2595" s="46">
        <f>IF($B2595="","",IFERROR(INDEX('CCA Util %'!$H:$H,MATCH($B2595,'CCA Util %'!$E:$E,0)),""))</f>
        <v/>
      </c>
      <c r="AD2595">
        <f>IF($B2595="","",IFERROR(INDEX('CCA Util %'!$G:$G,MATCH($B2595,'CCA Util %'!$E:$E,0)),""))</f>
        <v/>
      </c>
      <c r="AE2595">
        <f>IF(OR($B2595="",$U2595=""),"",$U2595&amp;" &amp; "&amp;IF(OR($AD2595="",$AD2595=0),"Util NA",$AD2595&amp;" Util"))</f>
        <v/>
      </c>
    </row>
    <row r="2596" ht="15.75" customHeight="1" s="42">
      <c r="A2596" s="41" t="n"/>
      <c r="G2596" s="38" t="n"/>
      <c r="H2596" s="38" t="n"/>
      <c r="I2596" s="38" t="n"/>
      <c r="J2596" s="38" t="n"/>
      <c r="K2596" s="38" t="n"/>
      <c r="L2596" s="38" t="n"/>
      <c r="N2596" s="36">
        <f>IF($B2596="","",IF($C2596="SUPERSTORE","Superstore","DH"))</f>
        <v/>
      </c>
      <c r="O2596" s="36">
        <f>IF($B2596="","",IFERROR(VLOOKUP($B2596,Mapping!$A:$C,2,0),"Not Mapped"))</f>
        <v/>
      </c>
      <c r="P2596" s="36">
        <f>IF($B2596="","",IFERROR(VLOOKUP($B2596,Mapping!$A:$C,3,0),"Not Mapped"))</f>
        <v/>
      </c>
      <c r="Q2596" s="36">
        <f>IF($B2596="","",IFERROR(VLOOKUP($O2596,Leaders!$A:$B,2,0),"Not Mapped"))</f>
        <v/>
      </c>
      <c r="R2596" s="36">
        <f>IF($B2596="","",IF(COUNTIF(Exclusions!$A:$A,$B2596)&gt;0,"Yes","No"))</f>
        <v/>
      </c>
      <c r="S2596" s="38">
        <f>IF($B2596="","",MIN(1,DAY($A2596)/IF($N2596="Superstore",Settings!$B$5,Settings!$B$4)))</f>
        <v/>
      </c>
      <c r="T2596" s="38">
        <f>IF(OR($B2596="",$G2596="",$S2596=0),"",$G2596/$S2596)</f>
        <v/>
      </c>
      <c r="U2596" s="36">
        <f>IF($T2596="","",IF($T2596&lt;Settings!$B$8,"Critical",IF($T2596&lt;Settings!$B$9,"Semi Critical","Non Critical")))</f>
        <v/>
      </c>
      <c r="V2596" s="28" t="n"/>
      <c r="Z2596">
        <f>IF($B2596="","",IFERROR(VLOOKUP($B2596,'Plan HC for CCA'!$A:$B,2,0),""))</f>
        <v/>
      </c>
      <c r="AA2596">
        <f>IF(OR($B2596="",$Z2596=""),"",IF(N($M2596)&lt;$Z2596,"Delta","No Delta"))</f>
        <v/>
      </c>
      <c r="AB2596">
        <f>IF(OR($B2596="",$Z2596=""),"",MAX(0,$Z2596-N($M2596)))</f>
        <v/>
      </c>
      <c r="AC2596" s="46">
        <f>IF($B2596="","",IFERROR(INDEX('CCA Util %'!$H:$H,MATCH($B2596,'CCA Util %'!$E:$E,0)),""))</f>
        <v/>
      </c>
      <c r="AD2596">
        <f>IF($B2596="","",IFERROR(INDEX('CCA Util %'!$G:$G,MATCH($B2596,'CCA Util %'!$E:$E,0)),""))</f>
        <v/>
      </c>
      <c r="AE2596">
        <f>IF(OR($B2596="",$U2596=""),"",$U2596&amp;" &amp; "&amp;IF(OR($AD2596="",$AD2596=0),"Util NA",$AD2596&amp;" Util"))</f>
        <v/>
      </c>
    </row>
    <row r="2597" ht="15.75" customHeight="1" s="42">
      <c r="A2597" s="41" t="n"/>
      <c r="G2597" s="38" t="n"/>
      <c r="H2597" s="38" t="n"/>
      <c r="I2597" s="38" t="n"/>
      <c r="J2597" s="38" t="n"/>
      <c r="K2597" s="38" t="n"/>
      <c r="L2597" s="38" t="n"/>
      <c r="N2597" s="36">
        <f>IF($B2597="","",IF($C2597="SUPERSTORE","Superstore","DH"))</f>
        <v/>
      </c>
      <c r="O2597" s="36">
        <f>IF($B2597="","",IFERROR(VLOOKUP($B2597,Mapping!$A:$C,2,0),"Not Mapped"))</f>
        <v/>
      </c>
      <c r="P2597" s="36">
        <f>IF($B2597="","",IFERROR(VLOOKUP($B2597,Mapping!$A:$C,3,0),"Not Mapped"))</f>
        <v/>
      </c>
      <c r="Q2597" s="36">
        <f>IF($B2597="","",IFERROR(VLOOKUP($O2597,Leaders!$A:$B,2,0),"Not Mapped"))</f>
        <v/>
      </c>
      <c r="R2597" s="36">
        <f>IF($B2597="","",IF(COUNTIF(Exclusions!$A:$A,$B2597)&gt;0,"Yes","No"))</f>
        <v/>
      </c>
      <c r="S2597" s="38">
        <f>IF($B2597="","",MIN(1,DAY($A2597)/IF($N2597="Superstore",Settings!$B$5,Settings!$B$4)))</f>
        <v/>
      </c>
      <c r="T2597" s="38">
        <f>IF(OR($B2597="",$G2597="",$S2597=0),"",$G2597/$S2597)</f>
        <v/>
      </c>
      <c r="U2597" s="36">
        <f>IF($T2597="","",IF($T2597&lt;Settings!$B$8,"Critical",IF($T2597&lt;Settings!$B$9,"Semi Critical","Non Critical")))</f>
        <v/>
      </c>
      <c r="V2597" s="28" t="n"/>
      <c r="Z2597">
        <f>IF($B2597="","",IFERROR(VLOOKUP($B2597,'Plan HC for CCA'!$A:$B,2,0),""))</f>
        <v/>
      </c>
      <c r="AA2597">
        <f>IF(OR($B2597="",$Z2597=""),"",IF(N($M2597)&lt;$Z2597,"Delta","No Delta"))</f>
        <v/>
      </c>
      <c r="AB2597">
        <f>IF(OR($B2597="",$Z2597=""),"",MAX(0,$Z2597-N($M2597)))</f>
        <v/>
      </c>
      <c r="AC2597" s="46">
        <f>IF($B2597="","",IFERROR(INDEX('CCA Util %'!$H:$H,MATCH($B2597,'CCA Util %'!$E:$E,0)),""))</f>
        <v/>
      </c>
      <c r="AD2597">
        <f>IF($B2597="","",IFERROR(INDEX('CCA Util %'!$G:$G,MATCH($B2597,'CCA Util %'!$E:$E,0)),""))</f>
        <v/>
      </c>
      <c r="AE2597">
        <f>IF(OR($B2597="",$U2597=""),"",$U2597&amp;" &amp; "&amp;IF(OR($AD2597="",$AD2597=0),"Util NA",$AD2597&amp;" Util"))</f>
        <v/>
      </c>
    </row>
    <row r="2598" ht="15.75" customHeight="1" s="42">
      <c r="A2598" s="41" t="n"/>
      <c r="G2598" s="38" t="n"/>
      <c r="H2598" s="38" t="n"/>
      <c r="I2598" s="38" t="n"/>
      <c r="J2598" s="38" t="n"/>
      <c r="K2598" s="38" t="n"/>
      <c r="L2598" s="38" t="n"/>
      <c r="N2598" s="36">
        <f>IF($B2598="","",IF($C2598="SUPERSTORE","Superstore","DH"))</f>
        <v/>
      </c>
      <c r="O2598" s="36">
        <f>IF($B2598="","",IFERROR(VLOOKUP($B2598,Mapping!$A:$C,2,0),"Not Mapped"))</f>
        <v/>
      </c>
      <c r="P2598" s="36">
        <f>IF($B2598="","",IFERROR(VLOOKUP($B2598,Mapping!$A:$C,3,0),"Not Mapped"))</f>
        <v/>
      </c>
      <c r="Q2598" s="36">
        <f>IF($B2598="","",IFERROR(VLOOKUP($O2598,Leaders!$A:$B,2,0),"Not Mapped"))</f>
        <v/>
      </c>
      <c r="R2598" s="36">
        <f>IF($B2598="","",IF(COUNTIF(Exclusions!$A:$A,$B2598)&gt;0,"Yes","No"))</f>
        <v/>
      </c>
      <c r="S2598" s="38">
        <f>IF($B2598="","",MIN(1,DAY($A2598)/IF($N2598="Superstore",Settings!$B$5,Settings!$B$4)))</f>
        <v/>
      </c>
      <c r="T2598" s="38">
        <f>IF(OR($B2598="",$G2598="",$S2598=0),"",$G2598/$S2598)</f>
        <v/>
      </c>
      <c r="U2598" s="36">
        <f>IF($T2598="","",IF($T2598&lt;Settings!$B$8,"Critical",IF($T2598&lt;Settings!$B$9,"Semi Critical","Non Critical")))</f>
        <v/>
      </c>
      <c r="V2598" s="28" t="n"/>
      <c r="Z2598">
        <f>IF($B2598="","",IFERROR(VLOOKUP($B2598,'Plan HC for CCA'!$A:$B,2,0),""))</f>
        <v/>
      </c>
      <c r="AA2598">
        <f>IF(OR($B2598="",$Z2598=""),"",IF(N($M2598)&lt;$Z2598,"Delta","No Delta"))</f>
        <v/>
      </c>
      <c r="AB2598">
        <f>IF(OR($B2598="",$Z2598=""),"",MAX(0,$Z2598-N($M2598)))</f>
        <v/>
      </c>
      <c r="AC2598" s="46">
        <f>IF($B2598="","",IFERROR(INDEX('CCA Util %'!$H:$H,MATCH($B2598,'CCA Util %'!$E:$E,0)),""))</f>
        <v/>
      </c>
      <c r="AD2598">
        <f>IF($B2598="","",IFERROR(INDEX('CCA Util %'!$G:$G,MATCH($B2598,'CCA Util %'!$E:$E,0)),""))</f>
        <v/>
      </c>
      <c r="AE2598">
        <f>IF(OR($B2598="",$U2598=""),"",$U2598&amp;" &amp; "&amp;IF(OR($AD2598="",$AD2598=0),"Util NA",$AD2598&amp;" Util"))</f>
        <v/>
      </c>
    </row>
    <row r="2599" ht="15.75" customHeight="1" s="42">
      <c r="A2599" s="41" t="n"/>
      <c r="G2599" s="38" t="n"/>
      <c r="H2599" s="38" t="n"/>
      <c r="I2599" s="38" t="n"/>
      <c r="J2599" s="38" t="n"/>
      <c r="K2599" s="38" t="n"/>
      <c r="L2599" s="38" t="n"/>
      <c r="N2599" s="36">
        <f>IF($B2599="","",IF($C2599="SUPERSTORE","Superstore","DH"))</f>
        <v/>
      </c>
      <c r="O2599" s="36">
        <f>IF($B2599="","",IFERROR(VLOOKUP($B2599,Mapping!$A:$C,2,0),"Not Mapped"))</f>
        <v/>
      </c>
      <c r="P2599" s="36">
        <f>IF($B2599="","",IFERROR(VLOOKUP($B2599,Mapping!$A:$C,3,0),"Not Mapped"))</f>
        <v/>
      </c>
      <c r="Q2599" s="36">
        <f>IF($B2599="","",IFERROR(VLOOKUP($O2599,Leaders!$A:$B,2,0),"Not Mapped"))</f>
        <v/>
      </c>
      <c r="R2599" s="36">
        <f>IF($B2599="","",IF(COUNTIF(Exclusions!$A:$A,$B2599)&gt;0,"Yes","No"))</f>
        <v/>
      </c>
      <c r="S2599" s="38">
        <f>IF($B2599="","",MIN(1,DAY($A2599)/IF($N2599="Superstore",Settings!$B$5,Settings!$B$4)))</f>
        <v/>
      </c>
      <c r="T2599" s="38">
        <f>IF(OR($B2599="",$G2599="",$S2599=0),"",$G2599/$S2599)</f>
        <v/>
      </c>
      <c r="U2599" s="36">
        <f>IF($T2599="","",IF($T2599&lt;Settings!$B$8,"Critical",IF($T2599&lt;Settings!$B$9,"Semi Critical","Non Critical")))</f>
        <v/>
      </c>
      <c r="V2599" s="28" t="n"/>
      <c r="Z2599">
        <f>IF($B2599="","",IFERROR(VLOOKUP($B2599,'Plan HC for CCA'!$A:$B,2,0),""))</f>
        <v/>
      </c>
      <c r="AA2599">
        <f>IF(OR($B2599="",$Z2599=""),"",IF(N($M2599)&lt;$Z2599,"Delta","No Delta"))</f>
        <v/>
      </c>
      <c r="AB2599">
        <f>IF(OR($B2599="",$Z2599=""),"",MAX(0,$Z2599-N($M2599)))</f>
        <v/>
      </c>
      <c r="AC2599" s="46">
        <f>IF($B2599="","",IFERROR(INDEX('CCA Util %'!$H:$H,MATCH($B2599,'CCA Util %'!$E:$E,0)),""))</f>
        <v/>
      </c>
      <c r="AD2599">
        <f>IF($B2599="","",IFERROR(INDEX('CCA Util %'!$G:$G,MATCH($B2599,'CCA Util %'!$E:$E,0)),""))</f>
        <v/>
      </c>
      <c r="AE2599">
        <f>IF(OR($B2599="",$U2599=""),"",$U2599&amp;" &amp; "&amp;IF(OR($AD2599="",$AD2599=0),"Util NA",$AD2599&amp;" Util"))</f>
        <v/>
      </c>
    </row>
    <row r="2600" ht="15.75" customHeight="1" s="42">
      <c r="A2600" s="41" t="n"/>
      <c r="G2600" s="38" t="n"/>
      <c r="H2600" s="38" t="n"/>
      <c r="I2600" s="38" t="n"/>
      <c r="J2600" s="38" t="n"/>
      <c r="K2600" s="38" t="n"/>
      <c r="L2600" s="38" t="n"/>
      <c r="N2600" s="36">
        <f>IF($B2600="","",IF($C2600="SUPERSTORE","Superstore","DH"))</f>
        <v/>
      </c>
      <c r="O2600" s="36">
        <f>IF($B2600="","",IFERROR(VLOOKUP($B2600,Mapping!$A:$C,2,0),"Not Mapped"))</f>
        <v/>
      </c>
      <c r="P2600" s="36">
        <f>IF($B2600="","",IFERROR(VLOOKUP($B2600,Mapping!$A:$C,3,0),"Not Mapped"))</f>
        <v/>
      </c>
      <c r="Q2600" s="36">
        <f>IF($B2600="","",IFERROR(VLOOKUP($O2600,Leaders!$A:$B,2,0),"Not Mapped"))</f>
        <v/>
      </c>
      <c r="R2600" s="36">
        <f>IF($B2600="","",IF(COUNTIF(Exclusions!$A:$A,$B2600)&gt;0,"Yes","No"))</f>
        <v/>
      </c>
      <c r="S2600" s="38">
        <f>IF($B2600="","",MIN(1,DAY($A2600)/IF($N2600="Superstore",Settings!$B$5,Settings!$B$4)))</f>
        <v/>
      </c>
      <c r="T2600" s="38">
        <f>IF(OR($B2600="",$G2600="",$S2600=0),"",$G2600/$S2600)</f>
        <v/>
      </c>
      <c r="U2600" s="36">
        <f>IF($T2600="","",IF($T2600&lt;Settings!$B$8,"Critical",IF($T2600&lt;Settings!$B$9,"Semi Critical","Non Critical")))</f>
        <v/>
      </c>
      <c r="V2600" s="28" t="n"/>
      <c r="Z2600">
        <f>IF($B2600="","",IFERROR(VLOOKUP($B2600,'Plan HC for CCA'!$A:$B,2,0),""))</f>
        <v/>
      </c>
      <c r="AA2600">
        <f>IF(OR($B2600="",$Z2600=""),"",IF(N($M2600)&lt;$Z2600,"Delta","No Delta"))</f>
        <v/>
      </c>
      <c r="AB2600">
        <f>IF(OR($B2600="",$Z2600=""),"",MAX(0,$Z2600-N($M2600)))</f>
        <v/>
      </c>
      <c r="AC2600" s="46">
        <f>IF($B2600="","",IFERROR(INDEX('CCA Util %'!$H:$H,MATCH($B2600,'CCA Util %'!$E:$E,0)),""))</f>
        <v/>
      </c>
      <c r="AD2600">
        <f>IF($B2600="","",IFERROR(INDEX('CCA Util %'!$G:$G,MATCH($B2600,'CCA Util %'!$E:$E,0)),""))</f>
        <v/>
      </c>
      <c r="AE2600">
        <f>IF(OR($B2600="",$U2600=""),"",$U2600&amp;" &amp; "&amp;IF(OR($AD2600="",$AD2600=0),"Util NA",$AD2600&amp;" Util"))</f>
        <v/>
      </c>
    </row>
    <row r="2601" ht="15.75" customHeight="1" s="42">
      <c r="A2601" s="41" t="n"/>
      <c r="G2601" s="38" t="n"/>
      <c r="H2601" s="38" t="n"/>
      <c r="I2601" s="38" t="n"/>
      <c r="J2601" s="38" t="n"/>
      <c r="K2601" s="38" t="n"/>
      <c r="L2601" s="38" t="n"/>
      <c r="N2601" s="36">
        <f>IF($B2601="","",IF($C2601="SUPERSTORE","Superstore","DH"))</f>
        <v/>
      </c>
      <c r="O2601" s="36">
        <f>IF($B2601="","",IFERROR(VLOOKUP($B2601,Mapping!$A:$C,2,0),"Not Mapped"))</f>
        <v/>
      </c>
      <c r="P2601" s="36">
        <f>IF($B2601="","",IFERROR(VLOOKUP($B2601,Mapping!$A:$C,3,0),"Not Mapped"))</f>
        <v/>
      </c>
      <c r="Q2601" s="36">
        <f>IF($B2601="","",IFERROR(VLOOKUP($O2601,Leaders!$A:$B,2,0),"Not Mapped"))</f>
        <v/>
      </c>
      <c r="R2601" s="36">
        <f>IF($B2601="","",IF(COUNTIF(Exclusions!$A:$A,$B2601)&gt;0,"Yes","No"))</f>
        <v/>
      </c>
      <c r="S2601" s="38">
        <f>IF($B2601="","",MIN(1,DAY($A2601)/IF($N2601="Superstore",Settings!$B$5,Settings!$B$4)))</f>
        <v/>
      </c>
      <c r="T2601" s="38">
        <f>IF(OR($B2601="",$G2601="",$S2601=0),"",$G2601/$S2601)</f>
        <v/>
      </c>
      <c r="U2601" s="36">
        <f>IF($T2601="","",IF($T2601&lt;Settings!$B$8,"Critical",IF($T2601&lt;Settings!$B$9,"Semi Critical","Non Critical")))</f>
        <v/>
      </c>
      <c r="V2601" s="28" t="n"/>
      <c r="Z2601">
        <f>IF($B2601="","",IFERROR(VLOOKUP($B2601,'Plan HC for CCA'!$A:$B,2,0),""))</f>
        <v/>
      </c>
      <c r="AA2601">
        <f>IF(OR($B2601="",$Z2601=""),"",IF(N($M2601)&lt;$Z2601,"Delta","No Delta"))</f>
        <v/>
      </c>
      <c r="AB2601">
        <f>IF(OR($B2601="",$Z2601=""),"",MAX(0,$Z2601-N($M2601)))</f>
        <v/>
      </c>
      <c r="AC2601" s="46">
        <f>IF($B2601="","",IFERROR(INDEX('CCA Util %'!$H:$H,MATCH($B2601,'CCA Util %'!$E:$E,0)),""))</f>
        <v/>
      </c>
      <c r="AD2601">
        <f>IF($B2601="","",IFERROR(INDEX('CCA Util %'!$G:$G,MATCH($B2601,'CCA Util %'!$E:$E,0)),""))</f>
        <v/>
      </c>
      <c r="AE2601">
        <f>IF(OR($B2601="",$U2601=""),"",$U2601&amp;" &amp; "&amp;IF(OR($AD2601="",$AD2601=0),"Util NA",$AD2601&amp;" Util"))</f>
        <v/>
      </c>
    </row>
    <row r="2602" ht="15.75" customHeight="1" s="42">
      <c r="A2602" s="41" t="n"/>
      <c r="G2602" s="38" t="n"/>
      <c r="H2602" s="38" t="n"/>
      <c r="I2602" s="38" t="n"/>
      <c r="J2602" s="38" t="n"/>
      <c r="K2602" s="38" t="n"/>
      <c r="L2602" s="38" t="n"/>
      <c r="N2602" s="36">
        <f>IF($B2602="","",IF($C2602="SUPERSTORE","Superstore","DH"))</f>
        <v/>
      </c>
      <c r="O2602" s="36">
        <f>IF($B2602="","",IFERROR(VLOOKUP($B2602,Mapping!$A:$C,2,0),"Not Mapped"))</f>
        <v/>
      </c>
      <c r="P2602" s="36">
        <f>IF($B2602="","",IFERROR(VLOOKUP($B2602,Mapping!$A:$C,3,0),"Not Mapped"))</f>
        <v/>
      </c>
      <c r="Q2602" s="36">
        <f>IF($B2602="","",IFERROR(VLOOKUP($O2602,Leaders!$A:$B,2,0),"Not Mapped"))</f>
        <v/>
      </c>
      <c r="R2602" s="36">
        <f>IF($B2602="","",IF(COUNTIF(Exclusions!$A:$A,$B2602)&gt;0,"Yes","No"))</f>
        <v/>
      </c>
      <c r="S2602" s="38">
        <f>IF($B2602="","",MIN(1,DAY($A2602)/IF($N2602="Superstore",Settings!$B$5,Settings!$B$4)))</f>
        <v/>
      </c>
      <c r="T2602" s="38">
        <f>IF(OR($B2602="",$G2602="",$S2602=0),"",$G2602/$S2602)</f>
        <v/>
      </c>
      <c r="U2602" s="36">
        <f>IF($T2602="","",IF($T2602&lt;Settings!$B$8,"Critical",IF($T2602&lt;Settings!$B$9,"Semi Critical","Non Critical")))</f>
        <v/>
      </c>
      <c r="V2602" s="28" t="n"/>
      <c r="Z2602">
        <f>IF($B2602="","",IFERROR(VLOOKUP($B2602,'Plan HC for CCA'!$A:$B,2,0),""))</f>
        <v/>
      </c>
      <c r="AA2602">
        <f>IF(OR($B2602="",$Z2602=""),"",IF(N($M2602)&lt;$Z2602,"Delta","No Delta"))</f>
        <v/>
      </c>
      <c r="AB2602">
        <f>IF(OR($B2602="",$Z2602=""),"",MAX(0,$Z2602-N($M2602)))</f>
        <v/>
      </c>
      <c r="AC2602" s="46">
        <f>IF($B2602="","",IFERROR(INDEX('CCA Util %'!$H:$H,MATCH($B2602,'CCA Util %'!$E:$E,0)),""))</f>
        <v/>
      </c>
      <c r="AD2602">
        <f>IF($B2602="","",IFERROR(INDEX('CCA Util %'!$G:$G,MATCH($B2602,'CCA Util %'!$E:$E,0)),""))</f>
        <v/>
      </c>
      <c r="AE2602">
        <f>IF(OR($B2602="",$U2602=""),"",$U2602&amp;" &amp; "&amp;IF(OR($AD2602="",$AD2602=0),"Util NA",$AD2602&amp;" Util"))</f>
        <v/>
      </c>
    </row>
    <row r="2603" ht="15.75" customHeight="1" s="42">
      <c r="A2603" s="41" t="n"/>
      <c r="G2603" s="38" t="n"/>
      <c r="H2603" s="38" t="n"/>
      <c r="I2603" s="38" t="n"/>
      <c r="J2603" s="38" t="n"/>
      <c r="K2603" s="38" t="n"/>
      <c r="L2603" s="38" t="n"/>
      <c r="N2603" s="36">
        <f>IF($B2603="","",IF($C2603="SUPERSTORE","Superstore","DH"))</f>
        <v/>
      </c>
      <c r="O2603" s="36">
        <f>IF($B2603="","",IFERROR(VLOOKUP($B2603,Mapping!$A:$C,2,0),"Not Mapped"))</f>
        <v/>
      </c>
      <c r="P2603" s="36">
        <f>IF($B2603="","",IFERROR(VLOOKUP($B2603,Mapping!$A:$C,3,0),"Not Mapped"))</f>
        <v/>
      </c>
      <c r="Q2603" s="36">
        <f>IF($B2603="","",IFERROR(VLOOKUP($O2603,Leaders!$A:$B,2,0),"Not Mapped"))</f>
        <v/>
      </c>
      <c r="R2603" s="36">
        <f>IF($B2603="","",IF(COUNTIF(Exclusions!$A:$A,$B2603)&gt;0,"Yes","No"))</f>
        <v/>
      </c>
      <c r="S2603" s="38">
        <f>IF($B2603="","",MIN(1,DAY($A2603)/IF($N2603="Superstore",Settings!$B$5,Settings!$B$4)))</f>
        <v/>
      </c>
      <c r="T2603" s="38">
        <f>IF(OR($B2603="",$G2603="",$S2603=0),"",$G2603/$S2603)</f>
        <v/>
      </c>
      <c r="U2603" s="36">
        <f>IF($T2603="","",IF($T2603&lt;Settings!$B$8,"Critical",IF($T2603&lt;Settings!$B$9,"Semi Critical","Non Critical")))</f>
        <v/>
      </c>
      <c r="V2603" s="28" t="n"/>
      <c r="Z2603">
        <f>IF($B2603="","",IFERROR(VLOOKUP($B2603,'Plan HC for CCA'!$A:$B,2,0),""))</f>
        <v/>
      </c>
      <c r="AA2603">
        <f>IF(OR($B2603="",$Z2603=""),"",IF(N($M2603)&lt;$Z2603,"Delta","No Delta"))</f>
        <v/>
      </c>
      <c r="AB2603">
        <f>IF(OR($B2603="",$Z2603=""),"",MAX(0,$Z2603-N($M2603)))</f>
        <v/>
      </c>
      <c r="AC2603" s="46">
        <f>IF($B2603="","",IFERROR(INDEX('CCA Util %'!$H:$H,MATCH($B2603,'CCA Util %'!$E:$E,0)),""))</f>
        <v/>
      </c>
      <c r="AD2603">
        <f>IF($B2603="","",IFERROR(INDEX('CCA Util %'!$G:$G,MATCH($B2603,'CCA Util %'!$E:$E,0)),""))</f>
        <v/>
      </c>
      <c r="AE2603">
        <f>IF(OR($B2603="",$U2603=""),"",$U2603&amp;" &amp; "&amp;IF(OR($AD2603="",$AD2603=0),"Util NA",$AD2603&amp;" Util"))</f>
        <v/>
      </c>
    </row>
    <row r="2604" ht="15.75" customHeight="1" s="42">
      <c r="A2604" s="41" t="n"/>
      <c r="G2604" s="38" t="n"/>
      <c r="H2604" s="38" t="n"/>
      <c r="I2604" s="38" t="n"/>
      <c r="J2604" s="38" t="n"/>
      <c r="K2604" s="38" t="n"/>
      <c r="L2604" s="38" t="n"/>
      <c r="N2604" s="36">
        <f>IF($B2604="","",IF($C2604="SUPERSTORE","Superstore","DH"))</f>
        <v/>
      </c>
      <c r="O2604" s="36">
        <f>IF($B2604="","",IFERROR(VLOOKUP($B2604,Mapping!$A:$C,2,0),"Not Mapped"))</f>
        <v/>
      </c>
      <c r="P2604" s="36">
        <f>IF($B2604="","",IFERROR(VLOOKUP($B2604,Mapping!$A:$C,3,0),"Not Mapped"))</f>
        <v/>
      </c>
      <c r="Q2604" s="36">
        <f>IF($B2604="","",IFERROR(VLOOKUP($O2604,Leaders!$A:$B,2,0),"Not Mapped"))</f>
        <v/>
      </c>
      <c r="R2604" s="36">
        <f>IF($B2604="","",IF(COUNTIF(Exclusions!$A:$A,$B2604)&gt;0,"Yes","No"))</f>
        <v/>
      </c>
      <c r="S2604" s="38">
        <f>IF($B2604="","",MIN(1,DAY($A2604)/IF($N2604="Superstore",Settings!$B$5,Settings!$B$4)))</f>
        <v/>
      </c>
      <c r="T2604" s="38">
        <f>IF(OR($B2604="",$G2604="",$S2604=0),"",$G2604/$S2604)</f>
        <v/>
      </c>
      <c r="U2604" s="36">
        <f>IF($T2604="","",IF($T2604&lt;Settings!$B$8,"Critical",IF($T2604&lt;Settings!$B$9,"Semi Critical","Non Critical")))</f>
        <v/>
      </c>
      <c r="V2604" s="28" t="n"/>
      <c r="Z2604">
        <f>IF($B2604="","",IFERROR(VLOOKUP($B2604,'Plan HC for CCA'!$A:$B,2,0),""))</f>
        <v/>
      </c>
      <c r="AA2604">
        <f>IF(OR($B2604="",$Z2604=""),"",IF(N($M2604)&lt;$Z2604,"Delta","No Delta"))</f>
        <v/>
      </c>
      <c r="AB2604">
        <f>IF(OR($B2604="",$Z2604=""),"",MAX(0,$Z2604-N($M2604)))</f>
        <v/>
      </c>
      <c r="AC2604" s="46">
        <f>IF($B2604="","",IFERROR(INDEX('CCA Util %'!$H:$H,MATCH($B2604,'CCA Util %'!$E:$E,0)),""))</f>
        <v/>
      </c>
      <c r="AD2604">
        <f>IF($B2604="","",IFERROR(INDEX('CCA Util %'!$G:$G,MATCH($B2604,'CCA Util %'!$E:$E,0)),""))</f>
        <v/>
      </c>
      <c r="AE2604">
        <f>IF(OR($B2604="",$U2604=""),"",$U2604&amp;" &amp; "&amp;IF(OR($AD2604="",$AD2604=0),"Util NA",$AD2604&amp;" Util"))</f>
        <v/>
      </c>
    </row>
    <row r="2605" ht="15.75" customHeight="1" s="42">
      <c r="A2605" s="41" t="n"/>
      <c r="G2605" s="38" t="n"/>
      <c r="H2605" s="38" t="n"/>
      <c r="I2605" s="38" t="n"/>
      <c r="J2605" s="38" t="n"/>
      <c r="K2605" s="38" t="n"/>
      <c r="L2605" s="38" t="n"/>
      <c r="N2605" s="36">
        <f>IF($B2605="","",IF($C2605="SUPERSTORE","Superstore","DH"))</f>
        <v/>
      </c>
      <c r="O2605" s="36">
        <f>IF($B2605="","",IFERROR(VLOOKUP($B2605,Mapping!$A:$C,2,0),"Not Mapped"))</f>
        <v/>
      </c>
      <c r="P2605" s="36">
        <f>IF($B2605="","",IFERROR(VLOOKUP($B2605,Mapping!$A:$C,3,0),"Not Mapped"))</f>
        <v/>
      </c>
      <c r="Q2605" s="36">
        <f>IF($B2605="","",IFERROR(VLOOKUP($O2605,Leaders!$A:$B,2,0),"Not Mapped"))</f>
        <v/>
      </c>
      <c r="R2605" s="36">
        <f>IF($B2605="","",IF(COUNTIF(Exclusions!$A:$A,$B2605)&gt;0,"Yes","No"))</f>
        <v/>
      </c>
      <c r="S2605" s="38">
        <f>IF($B2605="","",MIN(1,DAY($A2605)/IF($N2605="Superstore",Settings!$B$5,Settings!$B$4)))</f>
        <v/>
      </c>
      <c r="T2605" s="38">
        <f>IF(OR($B2605="",$G2605="",$S2605=0),"",$G2605/$S2605)</f>
        <v/>
      </c>
      <c r="U2605" s="36">
        <f>IF($T2605="","",IF($T2605&lt;Settings!$B$8,"Critical",IF($T2605&lt;Settings!$B$9,"Semi Critical","Non Critical")))</f>
        <v/>
      </c>
      <c r="V2605" s="28" t="n"/>
      <c r="Z2605">
        <f>IF($B2605="","",IFERROR(VLOOKUP($B2605,'Plan HC for CCA'!$A:$B,2,0),""))</f>
        <v/>
      </c>
      <c r="AA2605">
        <f>IF(OR($B2605="",$Z2605=""),"",IF(N($M2605)&lt;$Z2605,"Delta","No Delta"))</f>
        <v/>
      </c>
      <c r="AB2605">
        <f>IF(OR($B2605="",$Z2605=""),"",MAX(0,$Z2605-N($M2605)))</f>
        <v/>
      </c>
      <c r="AC2605" s="46">
        <f>IF($B2605="","",IFERROR(INDEX('CCA Util %'!$H:$H,MATCH($B2605,'CCA Util %'!$E:$E,0)),""))</f>
        <v/>
      </c>
      <c r="AD2605">
        <f>IF($B2605="","",IFERROR(INDEX('CCA Util %'!$G:$G,MATCH($B2605,'CCA Util %'!$E:$E,0)),""))</f>
        <v/>
      </c>
      <c r="AE2605">
        <f>IF(OR($B2605="",$U2605=""),"",$U2605&amp;" &amp; "&amp;IF(OR($AD2605="",$AD2605=0),"Util NA",$AD2605&amp;" Util"))</f>
        <v/>
      </c>
    </row>
    <row r="2606" ht="15.75" customHeight="1" s="42">
      <c r="A2606" s="41" t="n"/>
      <c r="G2606" s="38" t="n"/>
      <c r="H2606" s="38" t="n"/>
      <c r="I2606" s="38" t="n"/>
      <c r="J2606" s="38" t="n"/>
      <c r="K2606" s="38" t="n"/>
      <c r="L2606" s="38" t="n"/>
      <c r="N2606" s="36">
        <f>IF($B2606="","",IF($C2606="SUPERSTORE","Superstore","DH"))</f>
        <v/>
      </c>
      <c r="O2606" s="36">
        <f>IF($B2606="","",IFERROR(VLOOKUP($B2606,Mapping!$A:$C,2,0),"Not Mapped"))</f>
        <v/>
      </c>
      <c r="P2606" s="36">
        <f>IF($B2606="","",IFERROR(VLOOKUP($B2606,Mapping!$A:$C,3,0),"Not Mapped"))</f>
        <v/>
      </c>
      <c r="Q2606" s="36">
        <f>IF($B2606="","",IFERROR(VLOOKUP($O2606,Leaders!$A:$B,2,0),"Not Mapped"))</f>
        <v/>
      </c>
      <c r="R2606" s="36">
        <f>IF($B2606="","",IF(COUNTIF(Exclusions!$A:$A,$B2606)&gt;0,"Yes","No"))</f>
        <v/>
      </c>
      <c r="S2606" s="38">
        <f>IF($B2606="","",MIN(1,DAY($A2606)/IF($N2606="Superstore",Settings!$B$5,Settings!$B$4)))</f>
        <v/>
      </c>
      <c r="T2606" s="38">
        <f>IF(OR($B2606="",$G2606="",$S2606=0),"",$G2606/$S2606)</f>
        <v/>
      </c>
      <c r="U2606" s="36">
        <f>IF($T2606="","",IF($T2606&lt;Settings!$B$8,"Critical",IF($T2606&lt;Settings!$B$9,"Semi Critical","Non Critical")))</f>
        <v/>
      </c>
      <c r="V2606" s="28" t="n"/>
      <c r="Z2606">
        <f>IF($B2606="","",IFERROR(VLOOKUP($B2606,'Plan HC for CCA'!$A:$B,2,0),""))</f>
        <v/>
      </c>
      <c r="AA2606">
        <f>IF(OR($B2606="",$Z2606=""),"",IF(N($M2606)&lt;$Z2606,"Delta","No Delta"))</f>
        <v/>
      </c>
      <c r="AB2606">
        <f>IF(OR($B2606="",$Z2606=""),"",MAX(0,$Z2606-N($M2606)))</f>
        <v/>
      </c>
      <c r="AC2606" s="46">
        <f>IF($B2606="","",IFERROR(INDEX('CCA Util %'!$H:$H,MATCH($B2606,'CCA Util %'!$E:$E,0)),""))</f>
        <v/>
      </c>
      <c r="AD2606">
        <f>IF($B2606="","",IFERROR(INDEX('CCA Util %'!$G:$G,MATCH($B2606,'CCA Util %'!$E:$E,0)),""))</f>
        <v/>
      </c>
      <c r="AE2606">
        <f>IF(OR($B2606="",$U2606=""),"",$U2606&amp;" &amp; "&amp;IF(OR($AD2606="",$AD2606=0),"Util NA",$AD2606&amp;" Util"))</f>
        <v/>
      </c>
    </row>
    <row r="2607" ht="15.75" customHeight="1" s="42">
      <c r="A2607" s="41" t="n"/>
      <c r="G2607" s="38" t="n"/>
      <c r="H2607" s="38" t="n"/>
      <c r="I2607" s="38" t="n"/>
      <c r="J2607" s="38" t="n"/>
      <c r="K2607" s="38" t="n"/>
      <c r="L2607" s="38" t="n"/>
      <c r="N2607" s="36">
        <f>IF($B2607="","",IF($C2607="SUPERSTORE","Superstore","DH"))</f>
        <v/>
      </c>
      <c r="O2607" s="36">
        <f>IF($B2607="","",IFERROR(VLOOKUP($B2607,Mapping!$A:$C,2,0),"Not Mapped"))</f>
        <v/>
      </c>
      <c r="P2607" s="36">
        <f>IF($B2607="","",IFERROR(VLOOKUP($B2607,Mapping!$A:$C,3,0),"Not Mapped"))</f>
        <v/>
      </c>
      <c r="Q2607" s="36">
        <f>IF($B2607="","",IFERROR(VLOOKUP($O2607,Leaders!$A:$B,2,0),"Not Mapped"))</f>
        <v/>
      </c>
      <c r="R2607" s="36">
        <f>IF($B2607="","",IF(COUNTIF(Exclusions!$A:$A,$B2607)&gt;0,"Yes","No"))</f>
        <v/>
      </c>
      <c r="S2607" s="38">
        <f>IF($B2607="","",MIN(1,DAY($A2607)/IF($N2607="Superstore",Settings!$B$5,Settings!$B$4)))</f>
        <v/>
      </c>
      <c r="T2607" s="38">
        <f>IF(OR($B2607="",$G2607="",$S2607=0),"",$G2607/$S2607)</f>
        <v/>
      </c>
      <c r="U2607" s="36">
        <f>IF($T2607="","",IF($T2607&lt;Settings!$B$8,"Critical",IF($T2607&lt;Settings!$B$9,"Semi Critical","Non Critical")))</f>
        <v/>
      </c>
      <c r="V2607" s="28" t="n"/>
      <c r="Z2607">
        <f>IF($B2607="","",IFERROR(VLOOKUP($B2607,'Plan HC for CCA'!$A:$B,2,0),""))</f>
        <v/>
      </c>
      <c r="AA2607">
        <f>IF(OR($B2607="",$Z2607=""),"",IF(N($M2607)&lt;$Z2607,"Delta","No Delta"))</f>
        <v/>
      </c>
      <c r="AB2607">
        <f>IF(OR($B2607="",$Z2607=""),"",MAX(0,$Z2607-N($M2607)))</f>
        <v/>
      </c>
      <c r="AC2607" s="46">
        <f>IF($B2607="","",IFERROR(INDEX('CCA Util %'!$H:$H,MATCH($B2607,'CCA Util %'!$E:$E,0)),""))</f>
        <v/>
      </c>
      <c r="AD2607">
        <f>IF($B2607="","",IFERROR(INDEX('CCA Util %'!$G:$G,MATCH($B2607,'CCA Util %'!$E:$E,0)),""))</f>
        <v/>
      </c>
      <c r="AE2607">
        <f>IF(OR($B2607="",$U2607=""),"",$U2607&amp;" &amp; "&amp;IF(OR($AD2607="",$AD2607=0),"Util NA",$AD2607&amp;" Util"))</f>
        <v/>
      </c>
    </row>
    <row r="2608" ht="15.75" customHeight="1" s="42">
      <c r="A2608" s="41" t="n"/>
      <c r="G2608" s="38" t="n"/>
      <c r="H2608" s="38" t="n"/>
      <c r="I2608" s="38" t="n"/>
      <c r="J2608" s="38" t="n"/>
      <c r="K2608" s="38" t="n"/>
      <c r="L2608" s="38" t="n"/>
      <c r="N2608" s="36">
        <f>IF($B2608="","",IF($C2608="SUPERSTORE","Superstore","DH"))</f>
        <v/>
      </c>
      <c r="O2608" s="36">
        <f>IF($B2608="","",IFERROR(VLOOKUP($B2608,Mapping!$A:$C,2,0),"Not Mapped"))</f>
        <v/>
      </c>
      <c r="P2608" s="36">
        <f>IF($B2608="","",IFERROR(VLOOKUP($B2608,Mapping!$A:$C,3,0),"Not Mapped"))</f>
        <v/>
      </c>
      <c r="Q2608" s="36">
        <f>IF($B2608="","",IFERROR(VLOOKUP($O2608,Leaders!$A:$B,2,0),"Not Mapped"))</f>
        <v/>
      </c>
      <c r="R2608" s="36">
        <f>IF($B2608="","",IF(COUNTIF(Exclusions!$A:$A,$B2608)&gt;0,"Yes","No"))</f>
        <v/>
      </c>
      <c r="S2608" s="38">
        <f>IF($B2608="","",MIN(1,DAY($A2608)/IF($N2608="Superstore",Settings!$B$5,Settings!$B$4)))</f>
        <v/>
      </c>
      <c r="T2608" s="38">
        <f>IF(OR($B2608="",$G2608="",$S2608=0),"",$G2608/$S2608)</f>
        <v/>
      </c>
      <c r="U2608" s="36">
        <f>IF($T2608="","",IF($T2608&lt;Settings!$B$8,"Critical",IF($T2608&lt;Settings!$B$9,"Semi Critical","Non Critical")))</f>
        <v/>
      </c>
      <c r="V2608" s="28" t="n"/>
      <c r="Z2608">
        <f>IF($B2608="","",IFERROR(VLOOKUP($B2608,'Plan HC for CCA'!$A:$B,2,0),""))</f>
        <v/>
      </c>
      <c r="AA2608">
        <f>IF(OR($B2608="",$Z2608=""),"",IF(N($M2608)&lt;$Z2608,"Delta","No Delta"))</f>
        <v/>
      </c>
      <c r="AB2608">
        <f>IF(OR($B2608="",$Z2608=""),"",MAX(0,$Z2608-N($M2608)))</f>
        <v/>
      </c>
      <c r="AC2608" s="46">
        <f>IF($B2608="","",IFERROR(INDEX('CCA Util %'!$H:$H,MATCH($B2608,'CCA Util %'!$E:$E,0)),""))</f>
        <v/>
      </c>
      <c r="AD2608">
        <f>IF($B2608="","",IFERROR(INDEX('CCA Util %'!$G:$G,MATCH($B2608,'CCA Util %'!$E:$E,0)),""))</f>
        <v/>
      </c>
      <c r="AE2608">
        <f>IF(OR($B2608="",$U2608=""),"",$U2608&amp;" &amp; "&amp;IF(OR($AD2608="",$AD2608=0),"Util NA",$AD2608&amp;" Util"))</f>
        <v/>
      </c>
    </row>
    <row r="2609" ht="15.75" customHeight="1" s="42">
      <c r="A2609" s="41" t="n"/>
      <c r="G2609" s="38" t="n"/>
      <c r="H2609" s="38" t="n"/>
      <c r="I2609" s="38" t="n"/>
      <c r="J2609" s="38" t="n"/>
      <c r="K2609" s="38" t="n"/>
      <c r="L2609" s="38" t="n"/>
      <c r="N2609" s="36">
        <f>IF($B2609="","",IF($C2609="SUPERSTORE","Superstore","DH"))</f>
        <v/>
      </c>
      <c r="O2609" s="36">
        <f>IF($B2609="","",IFERROR(VLOOKUP($B2609,Mapping!$A:$C,2,0),"Not Mapped"))</f>
        <v/>
      </c>
      <c r="P2609" s="36">
        <f>IF($B2609="","",IFERROR(VLOOKUP($B2609,Mapping!$A:$C,3,0),"Not Mapped"))</f>
        <v/>
      </c>
      <c r="Q2609" s="36">
        <f>IF($B2609="","",IFERROR(VLOOKUP($O2609,Leaders!$A:$B,2,0),"Not Mapped"))</f>
        <v/>
      </c>
      <c r="R2609" s="36">
        <f>IF($B2609="","",IF(COUNTIF(Exclusions!$A:$A,$B2609)&gt;0,"Yes","No"))</f>
        <v/>
      </c>
      <c r="S2609" s="38">
        <f>IF($B2609="","",MIN(1,DAY($A2609)/IF($N2609="Superstore",Settings!$B$5,Settings!$B$4)))</f>
        <v/>
      </c>
      <c r="T2609" s="38">
        <f>IF(OR($B2609="",$G2609="",$S2609=0),"",$G2609/$S2609)</f>
        <v/>
      </c>
      <c r="U2609" s="36">
        <f>IF($T2609="","",IF($T2609&lt;Settings!$B$8,"Critical",IF($T2609&lt;Settings!$B$9,"Semi Critical","Non Critical")))</f>
        <v/>
      </c>
      <c r="V2609" s="28" t="n"/>
      <c r="Z2609">
        <f>IF($B2609="","",IFERROR(VLOOKUP($B2609,'Plan HC for CCA'!$A:$B,2,0),""))</f>
        <v/>
      </c>
      <c r="AA2609">
        <f>IF(OR($B2609="",$Z2609=""),"",IF(N($M2609)&lt;$Z2609,"Delta","No Delta"))</f>
        <v/>
      </c>
      <c r="AB2609">
        <f>IF(OR($B2609="",$Z2609=""),"",MAX(0,$Z2609-N($M2609)))</f>
        <v/>
      </c>
      <c r="AC2609" s="46">
        <f>IF($B2609="","",IFERROR(INDEX('CCA Util %'!$H:$H,MATCH($B2609,'CCA Util %'!$E:$E,0)),""))</f>
        <v/>
      </c>
      <c r="AD2609">
        <f>IF($B2609="","",IFERROR(INDEX('CCA Util %'!$G:$G,MATCH($B2609,'CCA Util %'!$E:$E,0)),""))</f>
        <v/>
      </c>
      <c r="AE2609">
        <f>IF(OR($B2609="",$U2609=""),"",$U2609&amp;" &amp; "&amp;IF(OR($AD2609="",$AD2609=0),"Util NA",$AD2609&amp;" Util"))</f>
        <v/>
      </c>
    </row>
    <row r="2610" ht="15.75" customHeight="1" s="42">
      <c r="A2610" s="41" t="n"/>
      <c r="G2610" s="38" t="n"/>
      <c r="H2610" s="38" t="n"/>
      <c r="I2610" s="38" t="n"/>
      <c r="J2610" s="38" t="n"/>
      <c r="K2610" s="38" t="n"/>
      <c r="L2610" s="38" t="n"/>
      <c r="N2610" s="36">
        <f>IF($B2610="","",IF($C2610="SUPERSTORE","Superstore","DH"))</f>
        <v/>
      </c>
      <c r="O2610" s="36">
        <f>IF($B2610="","",IFERROR(VLOOKUP($B2610,Mapping!$A:$C,2,0),"Not Mapped"))</f>
        <v/>
      </c>
      <c r="P2610" s="36">
        <f>IF($B2610="","",IFERROR(VLOOKUP($B2610,Mapping!$A:$C,3,0),"Not Mapped"))</f>
        <v/>
      </c>
      <c r="Q2610" s="36">
        <f>IF($B2610="","",IFERROR(VLOOKUP($O2610,Leaders!$A:$B,2,0),"Not Mapped"))</f>
        <v/>
      </c>
      <c r="R2610" s="36">
        <f>IF($B2610="","",IF(COUNTIF(Exclusions!$A:$A,$B2610)&gt;0,"Yes","No"))</f>
        <v/>
      </c>
      <c r="S2610" s="38">
        <f>IF($B2610="","",MIN(1,DAY($A2610)/IF($N2610="Superstore",Settings!$B$5,Settings!$B$4)))</f>
        <v/>
      </c>
      <c r="T2610" s="38">
        <f>IF(OR($B2610="",$G2610="",$S2610=0),"",$G2610/$S2610)</f>
        <v/>
      </c>
      <c r="U2610" s="36">
        <f>IF($T2610="","",IF($T2610&lt;Settings!$B$8,"Critical",IF($T2610&lt;Settings!$B$9,"Semi Critical","Non Critical")))</f>
        <v/>
      </c>
      <c r="V2610" s="28" t="n"/>
      <c r="Z2610">
        <f>IF($B2610="","",IFERROR(VLOOKUP($B2610,'Plan HC for CCA'!$A:$B,2,0),""))</f>
        <v/>
      </c>
      <c r="AA2610">
        <f>IF(OR($B2610="",$Z2610=""),"",IF(N($M2610)&lt;$Z2610,"Delta","No Delta"))</f>
        <v/>
      </c>
      <c r="AB2610">
        <f>IF(OR($B2610="",$Z2610=""),"",MAX(0,$Z2610-N($M2610)))</f>
        <v/>
      </c>
      <c r="AC2610" s="46">
        <f>IF($B2610="","",IFERROR(INDEX('CCA Util %'!$H:$H,MATCH($B2610,'CCA Util %'!$E:$E,0)),""))</f>
        <v/>
      </c>
      <c r="AD2610">
        <f>IF($B2610="","",IFERROR(INDEX('CCA Util %'!$G:$G,MATCH($B2610,'CCA Util %'!$E:$E,0)),""))</f>
        <v/>
      </c>
      <c r="AE2610">
        <f>IF(OR($B2610="",$U2610=""),"",$U2610&amp;" &amp; "&amp;IF(OR($AD2610="",$AD2610=0),"Util NA",$AD2610&amp;" Util"))</f>
        <v/>
      </c>
    </row>
    <row r="2611" ht="15.75" customHeight="1" s="42">
      <c r="A2611" s="41" t="n"/>
      <c r="G2611" s="38" t="n"/>
      <c r="H2611" s="38" t="n"/>
      <c r="I2611" s="38" t="n"/>
      <c r="J2611" s="38" t="n"/>
      <c r="K2611" s="38" t="n"/>
      <c r="L2611" s="38" t="n"/>
      <c r="N2611" s="36">
        <f>IF($B2611="","",IF($C2611="SUPERSTORE","Superstore","DH"))</f>
        <v/>
      </c>
      <c r="O2611" s="36">
        <f>IF($B2611="","",IFERROR(VLOOKUP($B2611,Mapping!$A:$C,2,0),"Not Mapped"))</f>
        <v/>
      </c>
      <c r="P2611" s="36">
        <f>IF($B2611="","",IFERROR(VLOOKUP($B2611,Mapping!$A:$C,3,0),"Not Mapped"))</f>
        <v/>
      </c>
      <c r="Q2611" s="36">
        <f>IF($B2611="","",IFERROR(VLOOKUP($O2611,Leaders!$A:$B,2,0),"Not Mapped"))</f>
        <v/>
      </c>
      <c r="R2611" s="36">
        <f>IF($B2611="","",IF(COUNTIF(Exclusions!$A:$A,$B2611)&gt;0,"Yes","No"))</f>
        <v/>
      </c>
      <c r="S2611" s="38">
        <f>IF($B2611="","",MIN(1,DAY($A2611)/IF($N2611="Superstore",Settings!$B$5,Settings!$B$4)))</f>
        <v/>
      </c>
      <c r="T2611" s="38">
        <f>IF(OR($B2611="",$G2611="",$S2611=0),"",$G2611/$S2611)</f>
        <v/>
      </c>
      <c r="U2611" s="36">
        <f>IF($T2611="","",IF($T2611&lt;Settings!$B$8,"Critical",IF($T2611&lt;Settings!$B$9,"Semi Critical","Non Critical")))</f>
        <v/>
      </c>
      <c r="V2611" s="28" t="n"/>
      <c r="Z2611">
        <f>IF($B2611="","",IFERROR(VLOOKUP($B2611,'Plan HC for CCA'!$A:$B,2,0),""))</f>
        <v/>
      </c>
      <c r="AA2611">
        <f>IF(OR($B2611="",$Z2611=""),"",IF(N($M2611)&lt;$Z2611,"Delta","No Delta"))</f>
        <v/>
      </c>
      <c r="AB2611">
        <f>IF(OR($B2611="",$Z2611=""),"",MAX(0,$Z2611-N($M2611)))</f>
        <v/>
      </c>
      <c r="AC2611" s="46">
        <f>IF($B2611="","",IFERROR(INDEX('CCA Util %'!$H:$H,MATCH($B2611,'CCA Util %'!$E:$E,0)),""))</f>
        <v/>
      </c>
      <c r="AD2611">
        <f>IF($B2611="","",IFERROR(INDEX('CCA Util %'!$G:$G,MATCH($B2611,'CCA Util %'!$E:$E,0)),""))</f>
        <v/>
      </c>
      <c r="AE2611">
        <f>IF(OR($B2611="",$U2611=""),"",$U2611&amp;" &amp; "&amp;IF(OR($AD2611="",$AD2611=0),"Util NA",$AD2611&amp;" Util"))</f>
        <v/>
      </c>
    </row>
    <row r="2612" ht="15.75" customHeight="1" s="42">
      <c r="A2612" s="41" t="n"/>
      <c r="G2612" s="38" t="n"/>
      <c r="H2612" s="38" t="n"/>
      <c r="I2612" s="38" t="n"/>
      <c r="J2612" s="38" t="n"/>
      <c r="K2612" s="38" t="n"/>
      <c r="L2612" s="38" t="n"/>
      <c r="N2612" s="36">
        <f>IF($B2612="","",IF($C2612="SUPERSTORE","Superstore","DH"))</f>
        <v/>
      </c>
      <c r="O2612" s="36">
        <f>IF($B2612="","",IFERROR(VLOOKUP($B2612,Mapping!$A:$C,2,0),"Not Mapped"))</f>
        <v/>
      </c>
      <c r="P2612" s="36">
        <f>IF($B2612="","",IFERROR(VLOOKUP($B2612,Mapping!$A:$C,3,0),"Not Mapped"))</f>
        <v/>
      </c>
      <c r="Q2612" s="36">
        <f>IF($B2612="","",IFERROR(VLOOKUP($O2612,Leaders!$A:$B,2,0),"Not Mapped"))</f>
        <v/>
      </c>
      <c r="R2612" s="36">
        <f>IF($B2612="","",IF(COUNTIF(Exclusions!$A:$A,$B2612)&gt;0,"Yes","No"))</f>
        <v/>
      </c>
      <c r="S2612" s="38">
        <f>IF($B2612="","",MIN(1,DAY($A2612)/IF($N2612="Superstore",Settings!$B$5,Settings!$B$4)))</f>
        <v/>
      </c>
      <c r="T2612" s="38">
        <f>IF(OR($B2612="",$G2612="",$S2612=0),"",$G2612/$S2612)</f>
        <v/>
      </c>
      <c r="U2612" s="36">
        <f>IF($T2612="","",IF($T2612&lt;Settings!$B$8,"Critical",IF($T2612&lt;Settings!$B$9,"Semi Critical","Non Critical")))</f>
        <v/>
      </c>
      <c r="V2612" s="28" t="n"/>
      <c r="Z2612">
        <f>IF($B2612="","",IFERROR(VLOOKUP($B2612,'Plan HC for CCA'!$A:$B,2,0),""))</f>
        <v/>
      </c>
      <c r="AA2612">
        <f>IF(OR($B2612="",$Z2612=""),"",IF(N($M2612)&lt;$Z2612,"Delta","No Delta"))</f>
        <v/>
      </c>
      <c r="AB2612">
        <f>IF(OR($B2612="",$Z2612=""),"",MAX(0,$Z2612-N($M2612)))</f>
        <v/>
      </c>
      <c r="AC2612" s="46">
        <f>IF($B2612="","",IFERROR(INDEX('CCA Util %'!$H:$H,MATCH($B2612,'CCA Util %'!$E:$E,0)),""))</f>
        <v/>
      </c>
      <c r="AD2612">
        <f>IF($B2612="","",IFERROR(INDEX('CCA Util %'!$G:$G,MATCH($B2612,'CCA Util %'!$E:$E,0)),""))</f>
        <v/>
      </c>
      <c r="AE2612">
        <f>IF(OR($B2612="",$U2612=""),"",$U2612&amp;" &amp; "&amp;IF(OR($AD2612="",$AD2612=0),"Util NA",$AD2612&amp;" Util"))</f>
        <v/>
      </c>
    </row>
    <row r="2613" ht="15.75" customHeight="1" s="42">
      <c r="A2613" s="41" t="n"/>
      <c r="G2613" s="38" t="n"/>
      <c r="H2613" s="38" t="n"/>
      <c r="I2613" s="38" t="n"/>
      <c r="J2613" s="38" t="n"/>
      <c r="K2613" s="38" t="n"/>
      <c r="L2613" s="38" t="n"/>
      <c r="N2613" s="36">
        <f>IF($B2613="","",IF($C2613="SUPERSTORE","Superstore","DH"))</f>
        <v/>
      </c>
      <c r="O2613" s="36">
        <f>IF($B2613="","",IFERROR(VLOOKUP($B2613,Mapping!$A:$C,2,0),"Not Mapped"))</f>
        <v/>
      </c>
      <c r="P2613" s="36">
        <f>IF($B2613="","",IFERROR(VLOOKUP($B2613,Mapping!$A:$C,3,0),"Not Mapped"))</f>
        <v/>
      </c>
      <c r="Q2613" s="36">
        <f>IF($B2613="","",IFERROR(VLOOKUP($O2613,Leaders!$A:$B,2,0),"Not Mapped"))</f>
        <v/>
      </c>
      <c r="R2613" s="36">
        <f>IF($B2613="","",IF(COUNTIF(Exclusions!$A:$A,$B2613)&gt;0,"Yes","No"))</f>
        <v/>
      </c>
      <c r="S2613" s="38">
        <f>IF($B2613="","",MIN(1,DAY($A2613)/IF($N2613="Superstore",Settings!$B$5,Settings!$B$4)))</f>
        <v/>
      </c>
      <c r="T2613" s="38">
        <f>IF(OR($B2613="",$G2613="",$S2613=0),"",$G2613/$S2613)</f>
        <v/>
      </c>
      <c r="U2613" s="36">
        <f>IF($T2613="","",IF($T2613&lt;Settings!$B$8,"Critical",IF($T2613&lt;Settings!$B$9,"Semi Critical","Non Critical")))</f>
        <v/>
      </c>
      <c r="V2613" s="28" t="n"/>
      <c r="Z2613">
        <f>IF($B2613="","",IFERROR(VLOOKUP($B2613,'Plan HC for CCA'!$A:$B,2,0),""))</f>
        <v/>
      </c>
      <c r="AA2613">
        <f>IF(OR($B2613="",$Z2613=""),"",IF(N($M2613)&lt;$Z2613,"Delta","No Delta"))</f>
        <v/>
      </c>
      <c r="AB2613">
        <f>IF(OR($B2613="",$Z2613=""),"",MAX(0,$Z2613-N($M2613)))</f>
        <v/>
      </c>
      <c r="AC2613" s="46">
        <f>IF($B2613="","",IFERROR(INDEX('CCA Util %'!$H:$H,MATCH($B2613,'CCA Util %'!$E:$E,0)),""))</f>
        <v/>
      </c>
      <c r="AD2613">
        <f>IF($B2613="","",IFERROR(INDEX('CCA Util %'!$G:$G,MATCH($B2613,'CCA Util %'!$E:$E,0)),""))</f>
        <v/>
      </c>
      <c r="AE2613">
        <f>IF(OR($B2613="",$U2613=""),"",$U2613&amp;" &amp; "&amp;IF(OR($AD2613="",$AD2613=0),"Util NA",$AD2613&amp;" Util"))</f>
        <v/>
      </c>
    </row>
    <row r="2614" ht="15.75" customHeight="1" s="42">
      <c r="A2614" s="41" t="n"/>
      <c r="G2614" s="38" t="n"/>
      <c r="H2614" s="38" t="n"/>
      <c r="I2614" s="38" t="n"/>
      <c r="J2614" s="38" t="n"/>
      <c r="K2614" s="38" t="n"/>
      <c r="L2614" s="38" t="n"/>
      <c r="N2614" s="36">
        <f>IF($B2614="","",IF($C2614="SUPERSTORE","Superstore","DH"))</f>
        <v/>
      </c>
      <c r="O2614" s="36">
        <f>IF($B2614="","",IFERROR(VLOOKUP($B2614,Mapping!$A:$C,2,0),"Not Mapped"))</f>
        <v/>
      </c>
      <c r="P2614" s="36">
        <f>IF($B2614="","",IFERROR(VLOOKUP($B2614,Mapping!$A:$C,3,0),"Not Mapped"))</f>
        <v/>
      </c>
      <c r="Q2614" s="36">
        <f>IF($B2614="","",IFERROR(VLOOKUP($O2614,Leaders!$A:$B,2,0),"Not Mapped"))</f>
        <v/>
      </c>
      <c r="R2614" s="36">
        <f>IF($B2614="","",IF(COUNTIF(Exclusions!$A:$A,$B2614)&gt;0,"Yes","No"))</f>
        <v/>
      </c>
      <c r="S2614" s="38">
        <f>IF($B2614="","",MIN(1,DAY($A2614)/IF($N2614="Superstore",Settings!$B$5,Settings!$B$4)))</f>
        <v/>
      </c>
      <c r="T2614" s="38">
        <f>IF(OR($B2614="",$G2614="",$S2614=0),"",$G2614/$S2614)</f>
        <v/>
      </c>
      <c r="U2614" s="36">
        <f>IF($T2614="","",IF($T2614&lt;Settings!$B$8,"Critical",IF($T2614&lt;Settings!$B$9,"Semi Critical","Non Critical")))</f>
        <v/>
      </c>
      <c r="V2614" s="28" t="n"/>
      <c r="Z2614">
        <f>IF($B2614="","",IFERROR(VLOOKUP($B2614,'Plan HC for CCA'!$A:$B,2,0),""))</f>
        <v/>
      </c>
      <c r="AA2614">
        <f>IF(OR($B2614="",$Z2614=""),"",IF(N($M2614)&lt;$Z2614,"Delta","No Delta"))</f>
        <v/>
      </c>
      <c r="AB2614">
        <f>IF(OR($B2614="",$Z2614=""),"",MAX(0,$Z2614-N($M2614)))</f>
        <v/>
      </c>
      <c r="AC2614" s="46">
        <f>IF($B2614="","",IFERROR(INDEX('CCA Util %'!$H:$H,MATCH($B2614,'CCA Util %'!$E:$E,0)),""))</f>
        <v/>
      </c>
      <c r="AD2614">
        <f>IF($B2614="","",IFERROR(INDEX('CCA Util %'!$G:$G,MATCH($B2614,'CCA Util %'!$E:$E,0)),""))</f>
        <v/>
      </c>
      <c r="AE2614">
        <f>IF(OR($B2614="",$U2614=""),"",$U2614&amp;" &amp; "&amp;IF(OR($AD2614="",$AD2614=0),"Util NA",$AD2614&amp;" Util"))</f>
        <v/>
      </c>
    </row>
    <row r="2615" ht="15.75" customHeight="1" s="42">
      <c r="A2615" s="41" t="n"/>
      <c r="G2615" s="38" t="n"/>
      <c r="H2615" s="38" t="n"/>
      <c r="I2615" s="38" t="n"/>
      <c r="J2615" s="38" t="n"/>
      <c r="K2615" s="38" t="n"/>
      <c r="L2615" s="38" t="n"/>
      <c r="N2615" s="36">
        <f>IF($B2615="","",IF($C2615="SUPERSTORE","Superstore","DH"))</f>
        <v/>
      </c>
      <c r="O2615" s="36">
        <f>IF($B2615="","",IFERROR(VLOOKUP($B2615,Mapping!$A:$C,2,0),"Not Mapped"))</f>
        <v/>
      </c>
      <c r="P2615" s="36">
        <f>IF($B2615="","",IFERROR(VLOOKUP($B2615,Mapping!$A:$C,3,0),"Not Mapped"))</f>
        <v/>
      </c>
      <c r="Q2615" s="36">
        <f>IF($B2615="","",IFERROR(VLOOKUP($O2615,Leaders!$A:$B,2,0),"Not Mapped"))</f>
        <v/>
      </c>
      <c r="R2615" s="36">
        <f>IF($B2615="","",IF(COUNTIF(Exclusions!$A:$A,$B2615)&gt;0,"Yes","No"))</f>
        <v/>
      </c>
      <c r="S2615" s="38">
        <f>IF($B2615="","",MIN(1,DAY($A2615)/IF($N2615="Superstore",Settings!$B$5,Settings!$B$4)))</f>
        <v/>
      </c>
      <c r="T2615" s="38">
        <f>IF(OR($B2615="",$G2615="",$S2615=0),"",$G2615/$S2615)</f>
        <v/>
      </c>
      <c r="U2615" s="36">
        <f>IF($T2615="","",IF($T2615&lt;Settings!$B$8,"Critical",IF($T2615&lt;Settings!$B$9,"Semi Critical","Non Critical")))</f>
        <v/>
      </c>
      <c r="V2615" s="28" t="n"/>
      <c r="Z2615">
        <f>IF($B2615="","",IFERROR(VLOOKUP($B2615,'Plan HC for CCA'!$A:$B,2,0),""))</f>
        <v/>
      </c>
      <c r="AA2615">
        <f>IF(OR($B2615="",$Z2615=""),"",IF(N($M2615)&lt;$Z2615,"Delta","No Delta"))</f>
        <v/>
      </c>
      <c r="AB2615">
        <f>IF(OR($B2615="",$Z2615=""),"",MAX(0,$Z2615-N($M2615)))</f>
        <v/>
      </c>
      <c r="AC2615" s="46">
        <f>IF($B2615="","",IFERROR(INDEX('CCA Util %'!$H:$H,MATCH($B2615,'CCA Util %'!$E:$E,0)),""))</f>
        <v/>
      </c>
      <c r="AD2615">
        <f>IF($B2615="","",IFERROR(INDEX('CCA Util %'!$G:$G,MATCH($B2615,'CCA Util %'!$E:$E,0)),""))</f>
        <v/>
      </c>
      <c r="AE2615">
        <f>IF(OR($B2615="",$U2615=""),"",$U2615&amp;" &amp; "&amp;IF(OR($AD2615="",$AD2615=0),"Util NA",$AD2615&amp;" Util"))</f>
        <v/>
      </c>
    </row>
    <row r="2616" ht="15.75" customHeight="1" s="42">
      <c r="A2616" s="41" t="n"/>
      <c r="G2616" s="38" t="n"/>
      <c r="H2616" s="38" t="n"/>
      <c r="I2616" s="38" t="n"/>
      <c r="J2616" s="38" t="n"/>
      <c r="K2616" s="38" t="n"/>
      <c r="L2616" s="38" t="n"/>
      <c r="N2616" s="36">
        <f>IF($B2616="","",IF($C2616="SUPERSTORE","Superstore","DH"))</f>
        <v/>
      </c>
      <c r="O2616" s="36">
        <f>IF($B2616="","",IFERROR(VLOOKUP($B2616,Mapping!$A:$C,2,0),"Not Mapped"))</f>
        <v/>
      </c>
      <c r="P2616" s="36">
        <f>IF($B2616="","",IFERROR(VLOOKUP($B2616,Mapping!$A:$C,3,0),"Not Mapped"))</f>
        <v/>
      </c>
      <c r="Q2616" s="36">
        <f>IF($B2616="","",IFERROR(VLOOKUP($O2616,Leaders!$A:$B,2,0),"Not Mapped"))</f>
        <v/>
      </c>
      <c r="R2616" s="36">
        <f>IF($B2616="","",IF(COUNTIF(Exclusions!$A:$A,$B2616)&gt;0,"Yes","No"))</f>
        <v/>
      </c>
      <c r="S2616" s="38">
        <f>IF($B2616="","",MIN(1,DAY($A2616)/IF($N2616="Superstore",Settings!$B$5,Settings!$B$4)))</f>
        <v/>
      </c>
      <c r="T2616" s="38">
        <f>IF(OR($B2616="",$G2616="",$S2616=0),"",$G2616/$S2616)</f>
        <v/>
      </c>
      <c r="U2616" s="36">
        <f>IF($T2616="","",IF($T2616&lt;Settings!$B$8,"Critical",IF($T2616&lt;Settings!$B$9,"Semi Critical","Non Critical")))</f>
        <v/>
      </c>
      <c r="V2616" s="28" t="n"/>
      <c r="Z2616">
        <f>IF($B2616="","",IFERROR(VLOOKUP($B2616,'Plan HC for CCA'!$A:$B,2,0),""))</f>
        <v/>
      </c>
      <c r="AA2616">
        <f>IF(OR($B2616="",$Z2616=""),"",IF(N($M2616)&lt;$Z2616,"Delta","No Delta"))</f>
        <v/>
      </c>
      <c r="AB2616">
        <f>IF(OR($B2616="",$Z2616=""),"",MAX(0,$Z2616-N($M2616)))</f>
        <v/>
      </c>
      <c r="AC2616" s="46">
        <f>IF($B2616="","",IFERROR(INDEX('CCA Util %'!$H:$H,MATCH($B2616,'CCA Util %'!$E:$E,0)),""))</f>
        <v/>
      </c>
      <c r="AD2616">
        <f>IF($B2616="","",IFERROR(INDEX('CCA Util %'!$G:$G,MATCH($B2616,'CCA Util %'!$E:$E,0)),""))</f>
        <v/>
      </c>
      <c r="AE2616">
        <f>IF(OR($B2616="",$U2616=""),"",$U2616&amp;" &amp; "&amp;IF(OR($AD2616="",$AD2616=0),"Util NA",$AD2616&amp;" Util"))</f>
        <v/>
      </c>
    </row>
    <row r="2617" ht="15.75" customHeight="1" s="42">
      <c r="A2617" s="41" t="n"/>
      <c r="G2617" s="38" t="n"/>
      <c r="H2617" s="38" t="n"/>
      <c r="I2617" s="38" t="n"/>
      <c r="J2617" s="38" t="n"/>
      <c r="K2617" s="38" t="n"/>
      <c r="L2617" s="38" t="n"/>
      <c r="N2617" s="36">
        <f>IF($B2617="","",IF($C2617="SUPERSTORE","Superstore","DH"))</f>
        <v/>
      </c>
      <c r="O2617" s="36">
        <f>IF($B2617="","",IFERROR(VLOOKUP($B2617,Mapping!$A:$C,2,0),"Not Mapped"))</f>
        <v/>
      </c>
      <c r="P2617" s="36">
        <f>IF($B2617="","",IFERROR(VLOOKUP($B2617,Mapping!$A:$C,3,0),"Not Mapped"))</f>
        <v/>
      </c>
      <c r="Q2617" s="36">
        <f>IF($B2617="","",IFERROR(VLOOKUP($O2617,Leaders!$A:$B,2,0),"Not Mapped"))</f>
        <v/>
      </c>
      <c r="R2617" s="36">
        <f>IF($B2617="","",IF(COUNTIF(Exclusions!$A:$A,$B2617)&gt;0,"Yes","No"))</f>
        <v/>
      </c>
      <c r="S2617" s="38">
        <f>IF($B2617="","",MIN(1,DAY($A2617)/IF($N2617="Superstore",Settings!$B$5,Settings!$B$4)))</f>
        <v/>
      </c>
      <c r="T2617" s="38">
        <f>IF(OR($B2617="",$G2617="",$S2617=0),"",$G2617/$S2617)</f>
        <v/>
      </c>
      <c r="U2617" s="36">
        <f>IF($T2617="","",IF($T2617&lt;Settings!$B$8,"Critical",IF($T2617&lt;Settings!$B$9,"Semi Critical","Non Critical")))</f>
        <v/>
      </c>
      <c r="V2617" s="28" t="n"/>
      <c r="Z2617">
        <f>IF($B2617="","",IFERROR(VLOOKUP($B2617,'Plan HC for CCA'!$A:$B,2,0),""))</f>
        <v/>
      </c>
      <c r="AA2617">
        <f>IF(OR($B2617="",$Z2617=""),"",IF(N($M2617)&lt;$Z2617,"Delta","No Delta"))</f>
        <v/>
      </c>
      <c r="AB2617">
        <f>IF(OR($B2617="",$Z2617=""),"",MAX(0,$Z2617-N($M2617)))</f>
        <v/>
      </c>
      <c r="AC2617" s="46">
        <f>IF($B2617="","",IFERROR(INDEX('CCA Util %'!$H:$H,MATCH($B2617,'CCA Util %'!$E:$E,0)),""))</f>
        <v/>
      </c>
      <c r="AD2617">
        <f>IF($B2617="","",IFERROR(INDEX('CCA Util %'!$G:$G,MATCH($B2617,'CCA Util %'!$E:$E,0)),""))</f>
        <v/>
      </c>
      <c r="AE2617">
        <f>IF(OR($B2617="",$U2617=""),"",$U2617&amp;" &amp; "&amp;IF(OR($AD2617="",$AD2617=0),"Util NA",$AD2617&amp;" Util"))</f>
        <v/>
      </c>
    </row>
    <row r="2618" ht="15.75" customHeight="1" s="42">
      <c r="A2618" s="41" t="n"/>
      <c r="G2618" s="38" t="n"/>
      <c r="H2618" s="38" t="n"/>
      <c r="I2618" s="38" t="n"/>
      <c r="J2618" s="38" t="n"/>
      <c r="K2618" s="38" t="n"/>
      <c r="L2618" s="38" t="n"/>
      <c r="N2618" s="36">
        <f>IF($B2618="","",IF($C2618="SUPERSTORE","Superstore","DH"))</f>
        <v/>
      </c>
      <c r="O2618" s="36">
        <f>IF($B2618="","",IFERROR(VLOOKUP($B2618,Mapping!$A:$C,2,0),"Not Mapped"))</f>
        <v/>
      </c>
      <c r="P2618" s="36">
        <f>IF($B2618="","",IFERROR(VLOOKUP($B2618,Mapping!$A:$C,3,0),"Not Mapped"))</f>
        <v/>
      </c>
      <c r="Q2618" s="36">
        <f>IF($B2618="","",IFERROR(VLOOKUP($O2618,Leaders!$A:$B,2,0),"Not Mapped"))</f>
        <v/>
      </c>
      <c r="R2618" s="36">
        <f>IF($B2618="","",IF(COUNTIF(Exclusions!$A:$A,$B2618)&gt;0,"Yes","No"))</f>
        <v/>
      </c>
      <c r="S2618" s="38">
        <f>IF($B2618="","",MIN(1,DAY($A2618)/IF($N2618="Superstore",Settings!$B$5,Settings!$B$4)))</f>
        <v/>
      </c>
      <c r="T2618" s="38">
        <f>IF(OR($B2618="",$G2618="",$S2618=0),"",$G2618/$S2618)</f>
        <v/>
      </c>
      <c r="U2618" s="36">
        <f>IF($T2618="","",IF($T2618&lt;Settings!$B$8,"Critical",IF($T2618&lt;Settings!$B$9,"Semi Critical","Non Critical")))</f>
        <v/>
      </c>
      <c r="V2618" s="28" t="n"/>
      <c r="Z2618">
        <f>IF($B2618="","",IFERROR(VLOOKUP($B2618,'Plan HC for CCA'!$A:$B,2,0),""))</f>
        <v/>
      </c>
      <c r="AA2618">
        <f>IF(OR($B2618="",$Z2618=""),"",IF(N($M2618)&lt;$Z2618,"Delta","No Delta"))</f>
        <v/>
      </c>
      <c r="AB2618">
        <f>IF(OR($B2618="",$Z2618=""),"",MAX(0,$Z2618-N($M2618)))</f>
        <v/>
      </c>
      <c r="AC2618" s="46">
        <f>IF($B2618="","",IFERROR(INDEX('CCA Util %'!$H:$H,MATCH($B2618,'CCA Util %'!$E:$E,0)),""))</f>
        <v/>
      </c>
      <c r="AD2618">
        <f>IF($B2618="","",IFERROR(INDEX('CCA Util %'!$G:$G,MATCH($B2618,'CCA Util %'!$E:$E,0)),""))</f>
        <v/>
      </c>
      <c r="AE2618">
        <f>IF(OR($B2618="",$U2618=""),"",$U2618&amp;" &amp; "&amp;IF(OR($AD2618="",$AD2618=0),"Util NA",$AD2618&amp;" Util"))</f>
        <v/>
      </c>
    </row>
    <row r="2619" ht="15.75" customHeight="1" s="42">
      <c r="A2619" s="41" t="n"/>
      <c r="G2619" s="38" t="n"/>
      <c r="H2619" s="38" t="n"/>
      <c r="I2619" s="38" t="n"/>
      <c r="J2619" s="38" t="n"/>
      <c r="K2619" s="38" t="n"/>
      <c r="L2619" s="38" t="n"/>
      <c r="N2619" s="36">
        <f>IF($B2619="","",IF($C2619="SUPERSTORE","Superstore","DH"))</f>
        <v/>
      </c>
      <c r="O2619" s="36">
        <f>IF($B2619="","",IFERROR(VLOOKUP($B2619,Mapping!$A:$C,2,0),"Not Mapped"))</f>
        <v/>
      </c>
      <c r="P2619" s="36">
        <f>IF($B2619="","",IFERROR(VLOOKUP($B2619,Mapping!$A:$C,3,0),"Not Mapped"))</f>
        <v/>
      </c>
      <c r="Q2619" s="36">
        <f>IF($B2619="","",IFERROR(VLOOKUP($O2619,Leaders!$A:$B,2,0),"Not Mapped"))</f>
        <v/>
      </c>
      <c r="R2619" s="36">
        <f>IF($B2619="","",IF(COUNTIF(Exclusions!$A:$A,$B2619)&gt;0,"Yes","No"))</f>
        <v/>
      </c>
      <c r="S2619" s="38">
        <f>IF($B2619="","",MIN(1,DAY($A2619)/IF($N2619="Superstore",Settings!$B$5,Settings!$B$4)))</f>
        <v/>
      </c>
      <c r="T2619" s="38">
        <f>IF(OR($B2619="",$G2619="",$S2619=0),"",$G2619/$S2619)</f>
        <v/>
      </c>
      <c r="U2619" s="36">
        <f>IF($T2619="","",IF($T2619&lt;Settings!$B$8,"Critical",IF($T2619&lt;Settings!$B$9,"Semi Critical","Non Critical")))</f>
        <v/>
      </c>
      <c r="V2619" s="28" t="n"/>
      <c r="Z2619">
        <f>IF($B2619="","",IFERROR(VLOOKUP($B2619,'Plan HC for CCA'!$A:$B,2,0),""))</f>
        <v/>
      </c>
      <c r="AA2619">
        <f>IF(OR($B2619="",$Z2619=""),"",IF(N($M2619)&lt;$Z2619,"Delta","No Delta"))</f>
        <v/>
      </c>
      <c r="AB2619">
        <f>IF(OR($B2619="",$Z2619=""),"",MAX(0,$Z2619-N($M2619)))</f>
        <v/>
      </c>
      <c r="AC2619" s="46">
        <f>IF($B2619="","",IFERROR(INDEX('CCA Util %'!$H:$H,MATCH($B2619,'CCA Util %'!$E:$E,0)),""))</f>
        <v/>
      </c>
      <c r="AD2619">
        <f>IF($B2619="","",IFERROR(INDEX('CCA Util %'!$G:$G,MATCH($B2619,'CCA Util %'!$E:$E,0)),""))</f>
        <v/>
      </c>
      <c r="AE2619">
        <f>IF(OR($B2619="",$U2619=""),"",$U2619&amp;" &amp; "&amp;IF(OR($AD2619="",$AD2619=0),"Util NA",$AD2619&amp;" Util"))</f>
        <v/>
      </c>
    </row>
    <row r="2620" ht="15.75" customHeight="1" s="42">
      <c r="A2620" s="41" t="n"/>
      <c r="G2620" s="38" t="n"/>
      <c r="H2620" s="38" t="n"/>
      <c r="I2620" s="38" t="n"/>
      <c r="J2620" s="38" t="n"/>
      <c r="K2620" s="38" t="n"/>
      <c r="L2620" s="38" t="n"/>
      <c r="N2620" s="36">
        <f>IF($B2620="","",IF($C2620="SUPERSTORE","Superstore","DH"))</f>
        <v/>
      </c>
      <c r="O2620" s="36">
        <f>IF($B2620="","",IFERROR(VLOOKUP($B2620,Mapping!$A:$C,2,0),"Not Mapped"))</f>
        <v/>
      </c>
      <c r="P2620" s="36">
        <f>IF($B2620="","",IFERROR(VLOOKUP($B2620,Mapping!$A:$C,3,0),"Not Mapped"))</f>
        <v/>
      </c>
      <c r="Q2620" s="36">
        <f>IF($B2620="","",IFERROR(VLOOKUP($O2620,Leaders!$A:$B,2,0),"Not Mapped"))</f>
        <v/>
      </c>
      <c r="R2620" s="36">
        <f>IF($B2620="","",IF(COUNTIF(Exclusions!$A:$A,$B2620)&gt;0,"Yes","No"))</f>
        <v/>
      </c>
      <c r="S2620" s="38">
        <f>IF($B2620="","",MIN(1,DAY($A2620)/IF($N2620="Superstore",Settings!$B$5,Settings!$B$4)))</f>
        <v/>
      </c>
      <c r="T2620" s="38">
        <f>IF(OR($B2620="",$G2620="",$S2620=0),"",$G2620/$S2620)</f>
        <v/>
      </c>
      <c r="U2620" s="36">
        <f>IF($T2620="","",IF($T2620&lt;Settings!$B$8,"Critical",IF($T2620&lt;Settings!$B$9,"Semi Critical","Non Critical")))</f>
        <v/>
      </c>
      <c r="V2620" s="28" t="n"/>
      <c r="Z2620">
        <f>IF($B2620="","",IFERROR(VLOOKUP($B2620,'Plan HC for CCA'!$A:$B,2,0),""))</f>
        <v/>
      </c>
      <c r="AA2620">
        <f>IF(OR($B2620="",$Z2620=""),"",IF(N($M2620)&lt;$Z2620,"Delta","No Delta"))</f>
        <v/>
      </c>
      <c r="AB2620">
        <f>IF(OR($B2620="",$Z2620=""),"",MAX(0,$Z2620-N($M2620)))</f>
        <v/>
      </c>
      <c r="AC2620" s="46">
        <f>IF($B2620="","",IFERROR(INDEX('CCA Util %'!$H:$H,MATCH($B2620,'CCA Util %'!$E:$E,0)),""))</f>
        <v/>
      </c>
      <c r="AD2620">
        <f>IF($B2620="","",IFERROR(INDEX('CCA Util %'!$G:$G,MATCH($B2620,'CCA Util %'!$E:$E,0)),""))</f>
        <v/>
      </c>
      <c r="AE2620">
        <f>IF(OR($B2620="",$U2620=""),"",$U2620&amp;" &amp; "&amp;IF(OR($AD2620="",$AD2620=0),"Util NA",$AD2620&amp;" Util"))</f>
        <v/>
      </c>
    </row>
    <row r="2621" ht="15.75" customHeight="1" s="42">
      <c r="A2621" s="41" t="n"/>
      <c r="G2621" s="38" t="n"/>
      <c r="H2621" s="38" t="n"/>
      <c r="I2621" s="38" t="n"/>
      <c r="J2621" s="38" t="n"/>
      <c r="K2621" s="38" t="n"/>
      <c r="L2621" s="38" t="n"/>
      <c r="N2621" s="36">
        <f>IF($B2621="","",IF($C2621="SUPERSTORE","Superstore","DH"))</f>
        <v/>
      </c>
      <c r="O2621" s="36">
        <f>IF($B2621="","",IFERROR(VLOOKUP($B2621,Mapping!$A:$C,2,0),"Not Mapped"))</f>
        <v/>
      </c>
      <c r="P2621" s="36">
        <f>IF($B2621="","",IFERROR(VLOOKUP($B2621,Mapping!$A:$C,3,0),"Not Mapped"))</f>
        <v/>
      </c>
      <c r="Q2621" s="36">
        <f>IF($B2621="","",IFERROR(VLOOKUP($O2621,Leaders!$A:$B,2,0),"Not Mapped"))</f>
        <v/>
      </c>
      <c r="R2621" s="36">
        <f>IF($B2621="","",IF(COUNTIF(Exclusions!$A:$A,$B2621)&gt;0,"Yes","No"))</f>
        <v/>
      </c>
      <c r="S2621" s="38">
        <f>IF($B2621="","",MIN(1,DAY($A2621)/IF($N2621="Superstore",Settings!$B$5,Settings!$B$4)))</f>
        <v/>
      </c>
      <c r="T2621" s="38">
        <f>IF(OR($B2621="",$G2621="",$S2621=0),"",$G2621/$S2621)</f>
        <v/>
      </c>
      <c r="U2621" s="36">
        <f>IF($T2621="","",IF($T2621&lt;Settings!$B$8,"Critical",IF($T2621&lt;Settings!$B$9,"Semi Critical","Non Critical")))</f>
        <v/>
      </c>
      <c r="V2621" s="28" t="n"/>
      <c r="Z2621">
        <f>IF($B2621="","",IFERROR(VLOOKUP($B2621,'Plan HC for CCA'!$A:$B,2,0),""))</f>
        <v/>
      </c>
      <c r="AA2621">
        <f>IF(OR($B2621="",$Z2621=""),"",IF(N($M2621)&lt;$Z2621,"Delta","No Delta"))</f>
        <v/>
      </c>
      <c r="AB2621">
        <f>IF(OR($B2621="",$Z2621=""),"",MAX(0,$Z2621-N($M2621)))</f>
        <v/>
      </c>
      <c r="AC2621" s="46">
        <f>IF($B2621="","",IFERROR(INDEX('CCA Util %'!$H:$H,MATCH($B2621,'CCA Util %'!$E:$E,0)),""))</f>
        <v/>
      </c>
      <c r="AD2621">
        <f>IF($B2621="","",IFERROR(INDEX('CCA Util %'!$G:$G,MATCH($B2621,'CCA Util %'!$E:$E,0)),""))</f>
        <v/>
      </c>
      <c r="AE2621">
        <f>IF(OR($B2621="",$U2621=""),"",$U2621&amp;" &amp; "&amp;IF(OR($AD2621="",$AD2621=0),"Util NA",$AD2621&amp;" Util"))</f>
        <v/>
      </c>
    </row>
    <row r="2622" ht="15.75" customHeight="1" s="42">
      <c r="A2622" s="41" t="n"/>
      <c r="G2622" s="38" t="n"/>
      <c r="H2622" s="38" t="n"/>
      <c r="I2622" s="38" t="n"/>
      <c r="J2622" s="38" t="n"/>
      <c r="K2622" s="38" t="n"/>
      <c r="L2622" s="38" t="n"/>
      <c r="N2622" s="36">
        <f>IF($B2622="","",IF($C2622="SUPERSTORE","Superstore","DH"))</f>
        <v/>
      </c>
      <c r="O2622" s="36">
        <f>IF($B2622="","",IFERROR(VLOOKUP($B2622,Mapping!$A:$C,2,0),"Not Mapped"))</f>
        <v/>
      </c>
      <c r="P2622" s="36">
        <f>IF($B2622="","",IFERROR(VLOOKUP($B2622,Mapping!$A:$C,3,0),"Not Mapped"))</f>
        <v/>
      </c>
      <c r="Q2622" s="36">
        <f>IF($B2622="","",IFERROR(VLOOKUP($O2622,Leaders!$A:$B,2,0),"Not Mapped"))</f>
        <v/>
      </c>
      <c r="R2622" s="36">
        <f>IF($B2622="","",IF(COUNTIF(Exclusions!$A:$A,$B2622)&gt;0,"Yes","No"))</f>
        <v/>
      </c>
      <c r="S2622" s="38">
        <f>IF($B2622="","",MIN(1,DAY($A2622)/IF($N2622="Superstore",Settings!$B$5,Settings!$B$4)))</f>
        <v/>
      </c>
      <c r="T2622" s="38">
        <f>IF(OR($B2622="",$G2622="",$S2622=0),"",$G2622/$S2622)</f>
        <v/>
      </c>
      <c r="U2622" s="36">
        <f>IF($T2622="","",IF($T2622&lt;Settings!$B$8,"Critical",IF($T2622&lt;Settings!$B$9,"Semi Critical","Non Critical")))</f>
        <v/>
      </c>
      <c r="V2622" s="28" t="n"/>
      <c r="Z2622">
        <f>IF($B2622="","",IFERROR(VLOOKUP($B2622,'Plan HC for CCA'!$A:$B,2,0),""))</f>
        <v/>
      </c>
      <c r="AA2622">
        <f>IF(OR($B2622="",$Z2622=""),"",IF(N($M2622)&lt;$Z2622,"Delta","No Delta"))</f>
        <v/>
      </c>
      <c r="AB2622">
        <f>IF(OR($B2622="",$Z2622=""),"",MAX(0,$Z2622-N($M2622)))</f>
        <v/>
      </c>
      <c r="AC2622" s="46">
        <f>IF($B2622="","",IFERROR(INDEX('CCA Util %'!$H:$H,MATCH($B2622,'CCA Util %'!$E:$E,0)),""))</f>
        <v/>
      </c>
      <c r="AD2622">
        <f>IF($B2622="","",IFERROR(INDEX('CCA Util %'!$G:$G,MATCH($B2622,'CCA Util %'!$E:$E,0)),""))</f>
        <v/>
      </c>
      <c r="AE2622">
        <f>IF(OR($B2622="",$U2622=""),"",$U2622&amp;" &amp; "&amp;IF(OR($AD2622="",$AD2622=0),"Util NA",$AD2622&amp;" Util"))</f>
        <v/>
      </c>
    </row>
    <row r="2623" ht="15.75" customHeight="1" s="42">
      <c r="A2623" s="41" t="n"/>
      <c r="G2623" s="38" t="n"/>
      <c r="H2623" s="38" t="n"/>
      <c r="I2623" s="38" t="n"/>
      <c r="J2623" s="38" t="n"/>
      <c r="K2623" s="38" t="n"/>
      <c r="L2623" s="38" t="n"/>
      <c r="N2623" s="36">
        <f>IF($B2623="","",IF($C2623="SUPERSTORE","Superstore","DH"))</f>
        <v/>
      </c>
      <c r="O2623" s="36">
        <f>IF($B2623="","",IFERROR(VLOOKUP($B2623,Mapping!$A:$C,2,0),"Not Mapped"))</f>
        <v/>
      </c>
      <c r="P2623" s="36">
        <f>IF($B2623="","",IFERROR(VLOOKUP($B2623,Mapping!$A:$C,3,0),"Not Mapped"))</f>
        <v/>
      </c>
      <c r="Q2623" s="36">
        <f>IF($B2623="","",IFERROR(VLOOKUP($O2623,Leaders!$A:$B,2,0),"Not Mapped"))</f>
        <v/>
      </c>
      <c r="R2623" s="36">
        <f>IF($B2623="","",IF(COUNTIF(Exclusions!$A:$A,$B2623)&gt;0,"Yes","No"))</f>
        <v/>
      </c>
      <c r="S2623" s="38">
        <f>IF($B2623="","",MIN(1,DAY($A2623)/IF($N2623="Superstore",Settings!$B$5,Settings!$B$4)))</f>
        <v/>
      </c>
      <c r="T2623" s="38">
        <f>IF(OR($B2623="",$G2623="",$S2623=0),"",$G2623/$S2623)</f>
        <v/>
      </c>
      <c r="U2623" s="36">
        <f>IF($T2623="","",IF($T2623&lt;Settings!$B$8,"Critical",IF($T2623&lt;Settings!$B$9,"Semi Critical","Non Critical")))</f>
        <v/>
      </c>
      <c r="V2623" s="28" t="n"/>
      <c r="Z2623">
        <f>IF($B2623="","",IFERROR(VLOOKUP($B2623,'Plan HC for CCA'!$A:$B,2,0),""))</f>
        <v/>
      </c>
      <c r="AA2623">
        <f>IF(OR($B2623="",$Z2623=""),"",IF(N($M2623)&lt;$Z2623,"Delta","No Delta"))</f>
        <v/>
      </c>
      <c r="AB2623">
        <f>IF(OR($B2623="",$Z2623=""),"",MAX(0,$Z2623-N($M2623)))</f>
        <v/>
      </c>
      <c r="AC2623" s="46">
        <f>IF($B2623="","",IFERROR(INDEX('CCA Util %'!$H:$H,MATCH($B2623,'CCA Util %'!$E:$E,0)),""))</f>
        <v/>
      </c>
      <c r="AD2623">
        <f>IF($B2623="","",IFERROR(INDEX('CCA Util %'!$G:$G,MATCH($B2623,'CCA Util %'!$E:$E,0)),""))</f>
        <v/>
      </c>
      <c r="AE2623">
        <f>IF(OR($B2623="",$U2623=""),"",$U2623&amp;" &amp; "&amp;IF(OR($AD2623="",$AD2623=0),"Util NA",$AD2623&amp;" Util"))</f>
        <v/>
      </c>
    </row>
    <row r="2624" ht="15.75" customHeight="1" s="42">
      <c r="A2624" s="41" t="n"/>
      <c r="G2624" s="38" t="n"/>
      <c r="H2624" s="38" t="n"/>
      <c r="I2624" s="38" t="n"/>
      <c r="J2624" s="38" t="n"/>
      <c r="K2624" s="38" t="n"/>
      <c r="L2624" s="38" t="n"/>
      <c r="N2624" s="36">
        <f>IF($B2624="","",IF($C2624="SUPERSTORE","Superstore","DH"))</f>
        <v/>
      </c>
      <c r="O2624" s="36">
        <f>IF($B2624="","",IFERROR(VLOOKUP($B2624,Mapping!$A:$C,2,0),"Not Mapped"))</f>
        <v/>
      </c>
      <c r="P2624" s="36">
        <f>IF($B2624="","",IFERROR(VLOOKUP($B2624,Mapping!$A:$C,3,0),"Not Mapped"))</f>
        <v/>
      </c>
      <c r="Q2624" s="36">
        <f>IF($B2624="","",IFERROR(VLOOKUP($O2624,Leaders!$A:$B,2,0),"Not Mapped"))</f>
        <v/>
      </c>
      <c r="R2624" s="36">
        <f>IF($B2624="","",IF(COUNTIF(Exclusions!$A:$A,$B2624)&gt;0,"Yes","No"))</f>
        <v/>
      </c>
      <c r="S2624" s="38">
        <f>IF($B2624="","",MIN(1,DAY($A2624)/IF($N2624="Superstore",Settings!$B$5,Settings!$B$4)))</f>
        <v/>
      </c>
      <c r="T2624" s="38">
        <f>IF(OR($B2624="",$G2624="",$S2624=0),"",$G2624/$S2624)</f>
        <v/>
      </c>
      <c r="U2624" s="36">
        <f>IF($T2624="","",IF($T2624&lt;Settings!$B$8,"Critical",IF($T2624&lt;Settings!$B$9,"Semi Critical","Non Critical")))</f>
        <v/>
      </c>
      <c r="V2624" s="28" t="n"/>
      <c r="Z2624">
        <f>IF($B2624="","",IFERROR(VLOOKUP($B2624,'Plan HC for CCA'!$A:$B,2,0),""))</f>
        <v/>
      </c>
      <c r="AA2624">
        <f>IF(OR($B2624="",$Z2624=""),"",IF(N($M2624)&lt;$Z2624,"Delta","No Delta"))</f>
        <v/>
      </c>
      <c r="AB2624">
        <f>IF(OR($B2624="",$Z2624=""),"",MAX(0,$Z2624-N($M2624)))</f>
        <v/>
      </c>
      <c r="AC2624" s="46">
        <f>IF($B2624="","",IFERROR(INDEX('CCA Util %'!$H:$H,MATCH($B2624,'CCA Util %'!$E:$E,0)),""))</f>
        <v/>
      </c>
      <c r="AD2624">
        <f>IF($B2624="","",IFERROR(INDEX('CCA Util %'!$G:$G,MATCH($B2624,'CCA Util %'!$E:$E,0)),""))</f>
        <v/>
      </c>
      <c r="AE2624">
        <f>IF(OR($B2624="",$U2624=""),"",$U2624&amp;" &amp; "&amp;IF(OR($AD2624="",$AD2624=0),"Util NA",$AD2624&amp;" Util"))</f>
        <v/>
      </c>
    </row>
    <row r="2625" ht="15.75" customHeight="1" s="42">
      <c r="A2625" s="41" t="n"/>
      <c r="G2625" s="38" t="n"/>
      <c r="H2625" s="38" t="n"/>
      <c r="I2625" s="38" t="n"/>
      <c r="J2625" s="38" t="n"/>
      <c r="K2625" s="38" t="n"/>
      <c r="L2625" s="38" t="n"/>
      <c r="N2625" s="36">
        <f>IF($B2625="","",IF($C2625="SUPERSTORE","Superstore","DH"))</f>
        <v/>
      </c>
      <c r="O2625" s="36">
        <f>IF($B2625="","",IFERROR(VLOOKUP($B2625,Mapping!$A:$C,2,0),"Not Mapped"))</f>
        <v/>
      </c>
      <c r="P2625" s="36">
        <f>IF($B2625="","",IFERROR(VLOOKUP($B2625,Mapping!$A:$C,3,0),"Not Mapped"))</f>
        <v/>
      </c>
      <c r="Q2625" s="36">
        <f>IF($B2625="","",IFERROR(VLOOKUP($O2625,Leaders!$A:$B,2,0),"Not Mapped"))</f>
        <v/>
      </c>
      <c r="R2625" s="36">
        <f>IF($B2625="","",IF(COUNTIF(Exclusions!$A:$A,$B2625)&gt;0,"Yes","No"))</f>
        <v/>
      </c>
      <c r="S2625" s="38">
        <f>IF($B2625="","",MIN(1,DAY($A2625)/IF($N2625="Superstore",Settings!$B$5,Settings!$B$4)))</f>
        <v/>
      </c>
      <c r="T2625" s="38">
        <f>IF(OR($B2625="",$G2625="",$S2625=0),"",$G2625/$S2625)</f>
        <v/>
      </c>
      <c r="U2625" s="36">
        <f>IF($T2625="","",IF($T2625&lt;Settings!$B$8,"Critical",IF($T2625&lt;Settings!$B$9,"Semi Critical","Non Critical")))</f>
        <v/>
      </c>
      <c r="V2625" s="28" t="n"/>
      <c r="Z2625">
        <f>IF($B2625="","",IFERROR(VLOOKUP($B2625,'Plan HC for CCA'!$A:$B,2,0),""))</f>
        <v/>
      </c>
      <c r="AA2625">
        <f>IF(OR($B2625="",$Z2625=""),"",IF(N($M2625)&lt;$Z2625,"Delta","No Delta"))</f>
        <v/>
      </c>
      <c r="AB2625">
        <f>IF(OR($B2625="",$Z2625=""),"",MAX(0,$Z2625-N($M2625)))</f>
        <v/>
      </c>
      <c r="AC2625" s="46">
        <f>IF($B2625="","",IFERROR(INDEX('CCA Util %'!$H:$H,MATCH($B2625,'CCA Util %'!$E:$E,0)),""))</f>
        <v/>
      </c>
      <c r="AD2625">
        <f>IF($B2625="","",IFERROR(INDEX('CCA Util %'!$G:$G,MATCH($B2625,'CCA Util %'!$E:$E,0)),""))</f>
        <v/>
      </c>
      <c r="AE2625">
        <f>IF(OR($B2625="",$U2625=""),"",$U2625&amp;" &amp; "&amp;IF(OR($AD2625="",$AD2625=0),"Util NA",$AD2625&amp;" Util"))</f>
        <v/>
      </c>
    </row>
    <row r="2626" ht="15.75" customHeight="1" s="42">
      <c r="A2626" s="41" t="n"/>
      <c r="G2626" s="38" t="n"/>
      <c r="H2626" s="38" t="n"/>
      <c r="I2626" s="38" t="n"/>
      <c r="J2626" s="38" t="n"/>
      <c r="K2626" s="38" t="n"/>
      <c r="L2626" s="38" t="n"/>
      <c r="N2626" s="36">
        <f>IF($B2626="","",IF($C2626="SUPERSTORE","Superstore","DH"))</f>
        <v/>
      </c>
      <c r="O2626" s="36">
        <f>IF($B2626="","",IFERROR(VLOOKUP($B2626,Mapping!$A:$C,2,0),"Not Mapped"))</f>
        <v/>
      </c>
      <c r="P2626" s="36">
        <f>IF($B2626="","",IFERROR(VLOOKUP($B2626,Mapping!$A:$C,3,0),"Not Mapped"))</f>
        <v/>
      </c>
      <c r="Q2626" s="36">
        <f>IF($B2626="","",IFERROR(VLOOKUP($O2626,Leaders!$A:$B,2,0),"Not Mapped"))</f>
        <v/>
      </c>
      <c r="R2626" s="36">
        <f>IF($B2626="","",IF(COUNTIF(Exclusions!$A:$A,$B2626)&gt;0,"Yes","No"))</f>
        <v/>
      </c>
      <c r="S2626" s="38">
        <f>IF($B2626="","",MIN(1,DAY($A2626)/IF($N2626="Superstore",Settings!$B$5,Settings!$B$4)))</f>
        <v/>
      </c>
      <c r="T2626" s="38">
        <f>IF(OR($B2626="",$G2626="",$S2626=0),"",$G2626/$S2626)</f>
        <v/>
      </c>
      <c r="U2626" s="36">
        <f>IF($T2626="","",IF($T2626&lt;Settings!$B$8,"Critical",IF($T2626&lt;Settings!$B$9,"Semi Critical","Non Critical")))</f>
        <v/>
      </c>
      <c r="V2626" s="28" t="n"/>
      <c r="Z2626">
        <f>IF($B2626="","",IFERROR(VLOOKUP($B2626,'Plan HC for CCA'!$A:$B,2,0),""))</f>
        <v/>
      </c>
      <c r="AA2626">
        <f>IF(OR($B2626="",$Z2626=""),"",IF(N($M2626)&lt;$Z2626,"Delta","No Delta"))</f>
        <v/>
      </c>
      <c r="AB2626">
        <f>IF(OR($B2626="",$Z2626=""),"",MAX(0,$Z2626-N($M2626)))</f>
        <v/>
      </c>
      <c r="AC2626" s="46">
        <f>IF($B2626="","",IFERROR(INDEX('CCA Util %'!$H:$H,MATCH($B2626,'CCA Util %'!$E:$E,0)),""))</f>
        <v/>
      </c>
      <c r="AD2626">
        <f>IF($B2626="","",IFERROR(INDEX('CCA Util %'!$G:$G,MATCH($B2626,'CCA Util %'!$E:$E,0)),""))</f>
        <v/>
      </c>
      <c r="AE2626">
        <f>IF(OR($B2626="",$U2626=""),"",$U2626&amp;" &amp; "&amp;IF(OR($AD2626="",$AD2626=0),"Util NA",$AD2626&amp;" Util"))</f>
        <v/>
      </c>
    </row>
    <row r="2627" ht="15.75" customHeight="1" s="42">
      <c r="A2627" s="41" t="n"/>
      <c r="G2627" s="38" t="n"/>
      <c r="H2627" s="38" t="n"/>
      <c r="I2627" s="38" t="n"/>
      <c r="J2627" s="38" t="n"/>
      <c r="K2627" s="38" t="n"/>
      <c r="L2627" s="38" t="n"/>
      <c r="N2627" s="36">
        <f>IF($B2627="","",IF($C2627="SUPERSTORE","Superstore","DH"))</f>
        <v/>
      </c>
      <c r="O2627" s="36">
        <f>IF($B2627="","",IFERROR(VLOOKUP($B2627,Mapping!$A:$C,2,0),"Not Mapped"))</f>
        <v/>
      </c>
      <c r="P2627" s="36">
        <f>IF($B2627="","",IFERROR(VLOOKUP($B2627,Mapping!$A:$C,3,0),"Not Mapped"))</f>
        <v/>
      </c>
      <c r="Q2627" s="36">
        <f>IF($B2627="","",IFERROR(VLOOKUP($O2627,Leaders!$A:$B,2,0),"Not Mapped"))</f>
        <v/>
      </c>
      <c r="R2627" s="36">
        <f>IF($B2627="","",IF(COUNTIF(Exclusions!$A:$A,$B2627)&gt;0,"Yes","No"))</f>
        <v/>
      </c>
      <c r="S2627" s="38">
        <f>IF($B2627="","",MIN(1,DAY($A2627)/IF($N2627="Superstore",Settings!$B$5,Settings!$B$4)))</f>
        <v/>
      </c>
      <c r="T2627" s="38">
        <f>IF(OR($B2627="",$G2627="",$S2627=0),"",$G2627/$S2627)</f>
        <v/>
      </c>
      <c r="U2627" s="36">
        <f>IF($T2627="","",IF($T2627&lt;Settings!$B$8,"Critical",IF($T2627&lt;Settings!$B$9,"Semi Critical","Non Critical")))</f>
        <v/>
      </c>
      <c r="V2627" s="28" t="n"/>
      <c r="Z2627">
        <f>IF($B2627="","",IFERROR(VLOOKUP($B2627,'Plan HC for CCA'!$A:$B,2,0),""))</f>
        <v/>
      </c>
      <c r="AA2627">
        <f>IF(OR($B2627="",$Z2627=""),"",IF(N($M2627)&lt;$Z2627,"Delta","No Delta"))</f>
        <v/>
      </c>
      <c r="AB2627">
        <f>IF(OR($B2627="",$Z2627=""),"",MAX(0,$Z2627-N($M2627)))</f>
        <v/>
      </c>
      <c r="AC2627" s="46">
        <f>IF($B2627="","",IFERROR(INDEX('CCA Util %'!$H:$H,MATCH($B2627,'CCA Util %'!$E:$E,0)),""))</f>
        <v/>
      </c>
      <c r="AD2627">
        <f>IF($B2627="","",IFERROR(INDEX('CCA Util %'!$G:$G,MATCH($B2627,'CCA Util %'!$E:$E,0)),""))</f>
        <v/>
      </c>
      <c r="AE2627">
        <f>IF(OR($B2627="",$U2627=""),"",$U2627&amp;" &amp; "&amp;IF(OR($AD2627="",$AD2627=0),"Util NA",$AD2627&amp;" Util"))</f>
        <v/>
      </c>
    </row>
    <row r="2628" ht="15.75" customHeight="1" s="42">
      <c r="A2628" s="41" t="n"/>
      <c r="G2628" s="38" t="n"/>
      <c r="H2628" s="38" t="n"/>
      <c r="I2628" s="38" t="n"/>
      <c r="J2628" s="38" t="n"/>
      <c r="K2628" s="38" t="n"/>
      <c r="L2628" s="38" t="n"/>
      <c r="N2628" s="36">
        <f>IF($B2628="","",IF($C2628="SUPERSTORE","Superstore","DH"))</f>
        <v/>
      </c>
      <c r="O2628" s="36">
        <f>IF($B2628="","",IFERROR(VLOOKUP($B2628,Mapping!$A:$C,2,0),"Not Mapped"))</f>
        <v/>
      </c>
      <c r="P2628" s="36">
        <f>IF($B2628="","",IFERROR(VLOOKUP($B2628,Mapping!$A:$C,3,0),"Not Mapped"))</f>
        <v/>
      </c>
      <c r="Q2628" s="36">
        <f>IF($B2628="","",IFERROR(VLOOKUP($O2628,Leaders!$A:$B,2,0),"Not Mapped"))</f>
        <v/>
      </c>
      <c r="R2628" s="36">
        <f>IF($B2628="","",IF(COUNTIF(Exclusions!$A:$A,$B2628)&gt;0,"Yes","No"))</f>
        <v/>
      </c>
      <c r="S2628" s="38">
        <f>IF($B2628="","",MIN(1,DAY($A2628)/IF($N2628="Superstore",Settings!$B$5,Settings!$B$4)))</f>
        <v/>
      </c>
      <c r="T2628" s="38">
        <f>IF(OR($B2628="",$G2628="",$S2628=0),"",$G2628/$S2628)</f>
        <v/>
      </c>
      <c r="U2628" s="36">
        <f>IF($T2628="","",IF($T2628&lt;Settings!$B$8,"Critical",IF($T2628&lt;Settings!$B$9,"Semi Critical","Non Critical")))</f>
        <v/>
      </c>
      <c r="V2628" s="28" t="n"/>
      <c r="Z2628">
        <f>IF($B2628="","",IFERROR(VLOOKUP($B2628,'Plan HC for CCA'!$A:$B,2,0),""))</f>
        <v/>
      </c>
      <c r="AA2628">
        <f>IF(OR($B2628="",$Z2628=""),"",IF(N($M2628)&lt;$Z2628,"Delta","No Delta"))</f>
        <v/>
      </c>
      <c r="AB2628">
        <f>IF(OR($B2628="",$Z2628=""),"",MAX(0,$Z2628-N($M2628)))</f>
        <v/>
      </c>
      <c r="AC2628" s="46">
        <f>IF($B2628="","",IFERROR(INDEX('CCA Util %'!$H:$H,MATCH($B2628,'CCA Util %'!$E:$E,0)),""))</f>
        <v/>
      </c>
      <c r="AD2628">
        <f>IF($B2628="","",IFERROR(INDEX('CCA Util %'!$G:$G,MATCH($B2628,'CCA Util %'!$E:$E,0)),""))</f>
        <v/>
      </c>
      <c r="AE2628">
        <f>IF(OR($B2628="",$U2628=""),"",$U2628&amp;" &amp; "&amp;IF(OR($AD2628="",$AD2628=0),"Util NA",$AD2628&amp;" Util"))</f>
        <v/>
      </c>
    </row>
    <row r="2629" ht="15.75" customHeight="1" s="42">
      <c r="A2629" s="41" t="n"/>
      <c r="G2629" s="38" t="n"/>
      <c r="H2629" s="38" t="n"/>
      <c r="I2629" s="38" t="n"/>
      <c r="J2629" s="38" t="n"/>
      <c r="K2629" s="38" t="n"/>
      <c r="L2629" s="38" t="n"/>
      <c r="N2629" s="36">
        <f>IF($B2629="","",IF($C2629="SUPERSTORE","Superstore","DH"))</f>
        <v/>
      </c>
      <c r="O2629" s="36">
        <f>IF($B2629="","",IFERROR(VLOOKUP($B2629,Mapping!$A:$C,2,0),"Not Mapped"))</f>
        <v/>
      </c>
      <c r="P2629" s="36">
        <f>IF($B2629="","",IFERROR(VLOOKUP($B2629,Mapping!$A:$C,3,0),"Not Mapped"))</f>
        <v/>
      </c>
      <c r="Q2629" s="36">
        <f>IF($B2629="","",IFERROR(VLOOKUP($O2629,Leaders!$A:$B,2,0),"Not Mapped"))</f>
        <v/>
      </c>
      <c r="R2629" s="36">
        <f>IF($B2629="","",IF(COUNTIF(Exclusions!$A:$A,$B2629)&gt;0,"Yes","No"))</f>
        <v/>
      </c>
      <c r="S2629" s="38">
        <f>IF($B2629="","",MIN(1,DAY($A2629)/IF($N2629="Superstore",Settings!$B$5,Settings!$B$4)))</f>
        <v/>
      </c>
      <c r="T2629" s="38">
        <f>IF(OR($B2629="",$G2629="",$S2629=0),"",$G2629/$S2629)</f>
        <v/>
      </c>
      <c r="U2629" s="36">
        <f>IF($T2629="","",IF($T2629&lt;Settings!$B$8,"Critical",IF($T2629&lt;Settings!$B$9,"Semi Critical","Non Critical")))</f>
        <v/>
      </c>
      <c r="V2629" s="28" t="n"/>
      <c r="Z2629">
        <f>IF($B2629="","",IFERROR(VLOOKUP($B2629,'Plan HC for CCA'!$A:$B,2,0),""))</f>
        <v/>
      </c>
      <c r="AA2629">
        <f>IF(OR($B2629="",$Z2629=""),"",IF(N($M2629)&lt;$Z2629,"Delta","No Delta"))</f>
        <v/>
      </c>
      <c r="AB2629">
        <f>IF(OR($B2629="",$Z2629=""),"",MAX(0,$Z2629-N($M2629)))</f>
        <v/>
      </c>
      <c r="AC2629" s="46">
        <f>IF($B2629="","",IFERROR(INDEX('CCA Util %'!$H:$H,MATCH($B2629,'CCA Util %'!$E:$E,0)),""))</f>
        <v/>
      </c>
      <c r="AD2629">
        <f>IF($B2629="","",IFERROR(INDEX('CCA Util %'!$G:$G,MATCH($B2629,'CCA Util %'!$E:$E,0)),""))</f>
        <v/>
      </c>
      <c r="AE2629">
        <f>IF(OR($B2629="",$U2629=""),"",$U2629&amp;" &amp; "&amp;IF(OR($AD2629="",$AD2629=0),"Util NA",$AD2629&amp;" Util"))</f>
        <v/>
      </c>
    </row>
    <row r="2630" ht="15.75" customHeight="1" s="42">
      <c r="A2630" s="41" t="n"/>
      <c r="G2630" s="38" t="n"/>
      <c r="H2630" s="38" t="n"/>
      <c r="I2630" s="38" t="n"/>
      <c r="J2630" s="38" t="n"/>
      <c r="K2630" s="38" t="n"/>
      <c r="L2630" s="38" t="n"/>
      <c r="N2630" s="36">
        <f>IF($B2630="","",IF($C2630="SUPERSTORE","Superstore","DH"))</f>
        <v/>
      </c>
      <c r="O2630" s="36">
        <f>IF($B2630="","",IFERROR(VLOOKUP($B2630,Mapping!$A:$C,2,0),"Not Mapped"))</f>
        <v/>
      </c>
      <c r="P2630" s="36">
        <f>IF($B2630="","",IFERROR(VLOOKUP($B2630,Mapping!$A:$C,3,0),"Not Mapped"))</f>
        <v/>
      </c>
      <c r="Q2630" s="36">
        <f>IF($B2630="","",IFERROR(VLOOKUP($O2630,Leaders!$A:$B,2,0),"Not Mapped"))</f>
        <v/>
      </c>
      <c r="R2630" s="36">
        <f>IF($B2630="","",IF(COUNTIF(Exclusions!$A:$A,$B2630)&gt;0,"Yes","No"))</f>
        <v/>
      </c>
      <c r="S2630" s="38">
        <f>IF($B2630="","",MIN(1,DAY($A2630)/IF($N2630="Superstore",Settings!$B$5,Settings!$B$4)))</f>
        <v/>
      </c>
      <c r="T2630" s="38">
        <f>IF(OR($B2630="",$G2630="",$S2630=0),"",$G2630/$S2630)</f>
        <v/>
      </c>
      <c r="U2630" s="36">
        <f>IF($T2630="","",IF($T2630&lt;Settings!$B$8,"Critical",IF($T2630&lt;Settings!$B$9,"Semi Critical","Non Critical")))</f>
        <v/>
      </c>
      <c r="V2630" s="28" t="n"/>
      <c r="Z2630">
        <f>IF($B2630="","",IFERROR(VLOOKUP($B2630,'Plan HC for CCA'!$A:$B,2,0),""))</f>
        <v/>
      </c>
      <c r="AA2630">
        <f>IF(OR($B2630="",$Z2630=""),"",IF(N($M2630)&lt;$Z2630,"Delta","No Delta"))</f>
        <v/>
      </c>
      <c r="AB2630">
        <f>IF(OR($B2630="",$Z2630=""),"",MAX(0,$Z2630-N($M2630)))</f>
        <v/>
      </c>
      <c r="AC2630" s="46">
        <f>IF($B2630="","",IFERROR(INDEX('CCA Util %'!$H:$H,MATCH($B2630,'CCA Util %'!$E:$E,0)),""))</f>
        <v/>
      </c>
      <c r="AD2630">
        <f>IF($B2630="","",IFERROR(INDEX('CCA Util %'!$G:$G,MATCH($B2630,'CCA Util %'!$E:$E,0)),""))</f>
        <v/>
      </c>
      <c r="AE2630">
        <f>IF(OR($B2630="",$U2630=""),"",$U2630&amp;" &amp; "&amp;IF(OR($AD2630="",$AD2630=0),"Util NA",$AD2630&amp;" Util"))</f>
        <v/>
      </c>
    </row>
    <row r="2631" ht="15.75" customHeight="1" s="42">
      <c r="A2631" s="41" t="n"/>
      <c r="G2631" s="38" t="n"/>
      <c r="H2631" s="38" t="n"/>
      <c r="I2631" s="38" t="n"/>
      <c r="J2631" s="38" t="n"/>
      <c r="K2631" s="38" t="n"/>
      <c r="L2631" s="38" t="n"/>
      <c r="N2631" s="36">
        <f>IF($B2631="","",IF($C2631="SUPERSTORE","Superstore","DH"))</f>
        <v/>
      </c>
      <c r="O2631" s="36">
        <f>IF($B2631="","",IFERROR(VLOOKUP($B2631,Mapping!$A:$C,2,0),"Not Mapped"))</f>
        <v/>
      </c>
      <c r="P2631" s="36">
        <f>IF($B2631="","",IFERROR(VLOOKUP($B2631,Mapping!$A:$C,3,0),"Not Mapped"))</f>
        <v/>
      </c>
      <c r="Q2631" s="36">
        <f>IF($B2631="","",IFERROR(VLOOKUP($O2631,Leaders!$A:$B,2,0),"Not Mapped"))</f>
        <v/>
      </c>
      <c r="R2631" s="36">
        <f>IF($B2631="","",IF(COUNTIF(Exclusions!$A:$A,$B2631)&gt;0,"Yes","No"))</f>
        <v/>
      </c>
      <c r="S2631" s="38">
        <f>IF($B2631="","",MIN(1,DAY($A2631)/IF($N2631="Superstore",Settings!$B$5,Settings!$B$4)))</f>
        <v/>
      </c>
      <c r="T2631" s="38">
        <f>IF(OR($B2631="",$G2631="",$S2631=0),"",$G2631/$S2631)</f>
        <v/>
      </c>
      <c r="U2631" s="36">
        <f>IF($T2631="","",IF($T2631&lt;Settings!$B$8,"Critical",IF($T2631&lt;Settings!$B$9,"Semi Critical","Non Critical")))</f>
        <v/>
      </c>
      <c r="V2631" s="28" t="n"/>
      <c r="Z2631">
        <f>IF($B2631="","",IFERROR(VLOOKUP($B2631,'Plan HC for CCA'!$A:$B,2,0),""))</f>
        <v/>
      </c>
      <c r="AA2631">
        <f>IF(OR($B2631="",$Z2631=""),"",IF(N($M2631)&lt;$Z2631,"Delta","No Delta"))</f>
        <v/>
      </c>
      <c r="AB2631">
        <f>IF(OR($B2631="",$Z2631=""),"",MAX(0,$Z2631-N($M2631)))</f>
        <v/>
      </c>
      <c r="AC2631" s="46">
        <f>IF($B2631="","",IFERROR(INDEX('CCA Util %'!$H:$H,MATCH($B2631,'CCA Util %'!$E:$E,0)),""))</f>
        <v/>
      </c>
      <c r="AD2631">
        <f>IF($B2631="","",IFERROR(INDEX('CCA Util %'!$G:$G,MATCH($B2631,'CCA Util %'!$E:$E,0)),""))</f>
        <v/>
      </c>
      <c r="AE2631">
        <f>IF(OR($B2631="",$U2631=""),"",$U2631&amp;" &amp; "&amp;IF(OR($AD2631="",$AD2631=0),"Util NA",$AD2631&amp;" Util"))</f>
        <v/>
      </c>
    </row>
    <row r="2632" ht="15.75" customHeight="1" s="42">
      <c r="A2632" s="41" t="n"/>
      <c r="G2632" s="38" t="n"/>
      <c r="H2632" s="38" t="n"/>
      <c r="I2632" s="38" t="n"/>
      <c r="J2632" s="38" t="n"/>
      <c r="K2632" s="38" t="n"/>
      <c r="L2632" s="38" t="n"/>
      <c r="N2632" s="36">
        <f>IF($B2632="","",IF($C2632="SUPERSTORE","Superstore","DH"))</f>
        <v/>
      </c>
      <c r="O2632" s="36">
        <f>IF($B2632="","",IFERROR(VLOOKUP($B2632,Mapping!$A:$C,2,0),"Not Mapped"))</f>
        <v/>
      </c>
      <c r="P2632" s="36">
        <f>IF($B2632="","",IFERROR(VLOOKUP($B2632,Mapping!$A:$C,3,0),"Not Mapped"))</f>
        <v/>
      </c>
      <c r="Q2632" s="36">
        <f>IF($B2632="","",IFERROR(VLOOKUP($O2632,Leaders!$A:$B,2,0),"Not Mapped"))</f>
        <v/>
      </c>
      <c r="R2632" s="36">
        <f>IF($B2632="","",IF(COUNTIF(Exclusions!$A:$A,$B2632)&gt;0,"Yes","No"))</f>
        <v/>
      </c>
      <c r="S2632" s="38">
        <f>IF($B2632="","",MIN(1,DAY($A2632)/IF($N2632="Superstore",Settings!$B$5,Settings!$B$4)))</f>
        <v/>
      </c>
      <c r="T2632" s="38">
        <f>IF(OR($B2632="",$G2632="",$S2632=0),"",$G2632/$S2632)</f>
        <v/>
      </c>
      <c r="U2632" s="36">
        <f>IF($T2632="","",IF($T2632&lt;Settings!$B$8,"Critical",IF($T2632&lt;Settings!$B$9,"Semi Critical","Non Critical")))</f>
        <v/>
      </c>
      <c r="V2632" s="28" t="n"/>
      <c r="Z2632">
        <f>IF($B2632="","",IFERROR(VLOOKUP($B2632,'Plan HC for CCA'!$A:$B,2,0),""))</f>
        <v/>
      </c>
      <c r="AA2632">
        <f>IF(OR($B2632="",$Z2632=""),"",IF(N($M2632)&lt;$Z2632,"Delta","No Delta"))</f>
        <v/>
      </c>
      <c r="AB2632">
        <f>IF(OR($B2632="",$Z2632=""),"",MAX(0,$Z2632-N($M2632)))</f>
        <v/>
      </c>
      <c r="AC2632" s="46">
        <f>IF($B2632="","",IFERROR(INDEX('CCA Util %'!$H:$H,MATCH($B2632,'CCA Util %'!$E:$E,0)),""))</f>
        <v/>
      </c>
      <c r="AD2632">
        <f>IF($B2632="","",IFERROR(INDEX('CCA Util %'!$G:$G,MATCH($B2632,'CCA Util %'!$E:$E,0)),""))</f>
        <v/>
      </c>
      <c r="AE2632">
        <f>IF(OR($B2632="",$U2632=""),"",$U2632&amp;" &amp; "&amp;IF(OR($AD2632="",$AD2632=0),"Util NA",$AD2632&amp;" Util"))</f>
        <v/>
      </c>
    </row>
    <row r="2633" ht="15.75" customHeight="1" s="42">
      <c r="A2633" s="41" t="n"/>
      <c r="G2633" s="38" t="n"/>
      <c r="H2633" s="38" t="n"/>
      <c r="I2633" s="38" t="n"/>
      <c r="J2633" s="38" t="n"/>
      <c r="K2633" s="38" t="n"/>
      <c r="L2633" s="38" t="n"/>
      <c r="N2633" s="36">
        <f>IF($B2633="","",IF($C2633="SUPERSTORE","Superstore","DH"))</f>
        <v/>
      </c>
      <c r="O2633" s="36">
        <f>IF($B2633="","",IFERROR(VLOOKUP($B2633,Mapping!$A:$C,2,0),"Not Mapped"))</f>
        <v/>
      </c>
      <c r="P2633" s="36">
        <f>IF($B2633="","",IFERROR(VLOOKUP($B2633,Mapping!$A:$C,3,0),"Not Mapped"))</f>
        <v/>
      </c>
      <c r="Q2633" s="36">
        <f>IF($B2633="","",IFERROR(VLOOKUP($O2633,Leaders!$A:$B,2,0),"Not Mapped"))</f>
        <v/>
      </c>
      <c r="R2633" s="36">
        <f>IF($B2633="","",IF(COUNTIF(Exclusions!$A:$A,$B2633)&gt;0,"Yes","No"))</f>
        <v/>
      </c>
      <c r="S2633" s="38">
        <f>IF($B2633="","",MIN(1,DAY($A2633)/IF($N2633="Superstore",Settings!$B$5,Settings!$B$4)))</f>
        <v/>
      </c>
      <c r="T2633" s="38">
        <f>IF(OR($B2633="",$G2633="",$S2633=0),"",$G2633/$S2633)</f>
        <v/>
      </c>
      <c r="U2633" s="36">
        <f>IF($T2633="","",IF($T2633&lt;Settings!$B$8,"Critical",IF($T2633&lt;Settings!$B$9,"Semi Critical","Non Critical")))</f>
        <v/>
      </c>
      <c r="V2633" s="28" t="n"/>
      <c r="Z2633">
        <f>IF($B2633="","",IFERROR(VLOOKUP($B2633,'Plan HC for CCA'!$A:$B,2,0),""))</f>
        <v/>
      </c>
      <c r="AA2633">
        <f>IF(OR($B2633="",$Z2633=""),"",IF(N($M2633)&lt;$Z2633,"Delta","No Delta"))</f>
        <v/>
      </c>
      <c r="AB2633">
        <f>IF(OR($B2633="",$Z2633=""),"",MAX(0,$Z2633-N($M2633)))</f>
        <v/>
      </c>
      <c r="AC2633" s="46">
        <f>IF($B2633="","",IFERROR(INDEX('CCA Util %'!$H:$H,MATCH($B2633,'CCA Util %'!$E:$E,0)),""))</f>
        <v/>
      </c>
      <c r="AD2633">
        <f>IF($B2633="","",IFERROR(INDEX('CCA Util %'!$G:$G,MATCH($B2633,'CCA Util %'!$E:$E,0)),""))</f>
        <v/>
      </c>
      <c r="AE2633">
        <f>IF(OR($B2633="",$U2633=""),"",$U2633&amp;" &amp; "&amp;IF(OR($AD2633="",$AD2633=0),"Util NA",$AD2633&amp;" Util"))</f>
        <v/>
      </c>
    </row>
    <row r="2634" ht="15.75" customHeight="1" s="42">
      <c r="A2634" s="41" t="n"/>
      <c r="G2634" s="38" t="n"/>
      <c r="H2634" s="38" t="n"/>
      <c r="I2634" s="38" t="n"/>
      <c r="J2634" s="38" t="n"/>
      <c r="K2634" s="38" t="n"/>
      <c r="L2634" s="38" t="n"/>
      <c r="N2634" s="36">
        <f>IF($B2634="","",IF($C2634="SUPERSTORE","Superstore","DH"))</f>
        <v/>
      </c>
      <c r="O2634" s="36">
        <f>IF($B2634="","",IFERROR(VLOOKUP($B2634,Mapping!$A:$C,2,0),"Not Mapped"))</f>
        <v/>
      </c>
      <c r="P2634" s="36">
        <f>IF($B2634="","",IFERROR(VLOOKUP($B2634,Mapping!$A:$C,3,0),"Not Mapped"))</f>
        <v/>
      </c>
      <c r="Q2634" s="36">
        <f>IF($B2634="","",IFERROR(VLOOKUP($O2634,Leaders!$A:$B,2,0),"Not Mapped"))</f>
        <v/>
      </c>
      <c r="R2634" s="36">
        <f>IF($B2634="","",IF(COUNTIF(Exclusions!$A:$A,$B2634)&gt;0,"Yes","No"))</f>
        <v/>
      </c>
      <c r="S2634" s="38">
        <f>IF($B2634="","",MIN(1,DAY($A2634)/IF($N2634="Superstore",Settings!$B$5,Settings!$B$4)))</f>
        <v/>
      </c>
      <c r="T2634" s="38">
        <f>IF(OR($B2634="",$G2634="",$S2634=0),"",$G2634/$S2634)</f>
        <v/>
      </c>
      <c r="U2634" s="36">
        <f>IF($T2634="","",IF($T2634&lt;Settings!$B$8,"Critical",IF($T2634&lt;Settings!$B$9,"Semi Critical","Non Critical")))</f>
        <v/>
      </c>
      <c r="V2634" s="28" t="n"/>
      <c r="Z2634">
        <f>IF($B2634="","",IFERROR(VLOOKUP($B2634,'Plan HC for CCA'!$A:$B,2,0),""))</f>
        <v/>
      </c>
      <c r="AA2634">
        <f>IF(OR($B2634="",$Z2634=""),"",IF(N($M2634)&lt;$Z2634,"Delta","No Delta"))</f>
        <v/>
      </c>
      <c r="AB2634">
        <f>IF(OR($B2634="",$Z2634=""),"",MAX(0,$Z2634-N($M2634)))</f>
        <v/>
      </c>
      <c r="AC2634" s="46">
        <f>IF($B2634="","",IFERROR(INDEX('CCA Util %'!$H:$H,MATCH($B2634,'CCA Util %'!$E:$E,0)),""))</f>
        <v/>
      </c>
      <c r="AD2634">
        <f>IF($B2634="","",IFERROR(INDEX('CCA Util %'!$G:$G,MATCH($B2634,'CCA Util %'!$E:$E,0)),""))</f>
        <v/>
      </c>
      <c r="AE2634">
        <f>IF(OR($B2634="",$U2634=""),"",$U2634&amp;" &amp; "&amp;IF(OR($AD2634="",$AD2634=0),"Util NA",$AD2634&amp;" Util"))</f>
        <v/>
      </c>
    </row>
    <row r="2635" ht="15.75" customHeight="1" s="42">
      <c r="A2635" s="41" t="n"/>
      <c r="G2635" s="38" t="n"/>
      <c r="H2635" s="38" t="n"/>
      <c r="I2635" s="38" t="n"/>
      <c r="J2635" s="38" t="n"/>
      <c r="K2635" s="38" t="n"/>
      <c r="L2635" s="38" t="n"/>
      <c r="N2635" s="36">
        <f>IF($B2635="","",IF($C2635="SUPERSTORE","Superstore","DH"))</f>
        <v/>
      </c>
      <c r="O2635" s="36">
        <f>IF($B2635="","",IFERROR(VLOOKUP($B2635,Mapping!$A:$C,2,0),"Not Mapped"))</f>
        <v/>
      </c>
      <c r="P2635" s="36">
        <f>IF($B2635="","",IFERROR(VLOOKUP($B2635,Mapping!$A:$C,3,0),"Not Mapped"))</f>
        <v/>
      </c>
      <c r="Q2635" s="36">
        <f>IF($B2635="","",IFERROR(VLOOKUP($O2635,Leaders!$A:$B,2,0),"Not Mapped"))</f>
        <v/>
      </c>
      <c r="R2635" s="36">
        <f>IF($B2635="","",IF(COUNTIF(Exclusions!$A:$A,$B2635)&gt;0,"Yes","No"))</f>
        <v/>
      </c>
      <c r="S2635" s="38">
        <f>IF($B2635="","",MIN(1,DAY($A2635)/IF($N2635="Superstore",Settings!$B$5,Settings!$B$4)))</f>
        <v/>
      </c>
      <c r="T2635" s="38">
        <f>IF(OR($B2635="",$G2635="",$S2635=0),"",$G2635/$S2635)</f>
        <v/>
      </c>
      <c r="U2635" s="36">
        <f>IF($T2635="","",IF($T2635&lt;Settings!$B$8,"Critical",IF($T2635&lt;Settings!$B$9,"Semi Critical","Non Critical")))</f>
        <v/>
      </c>
      <c r="V2635" s="28" t="n"/>
      <c r="Z2635">
        <f>IF($B2635="","",IFERROR(VLOOKUP($B2635,'Plan HC for CCA'!$A:$B,2,0),""))</f>
        <v/>
      </c>
      <c r="AA2635">
        <f>IF(OR($B2635="",$Z2635=""),"",IF(N($M2635)&lt;$Z2635,"Delta","No Delta"))</f>
        <v/>
      </c>
      <c r="AB2635">
        <f>IF(OR($B2635="",$Z2635=""),"",MAX(0,$Z2635-N($M2635)))</f>
        <v/>
      </c>
      <c r="AC2635" s="46">
        <f>IF($B2635="","",IFERROR(INDEX('CCA Util %'!$H:$H,MATCH($B2635,'CCA Util %'!$E:$E,0)),""))</f>
        <v/>
      </c>
      <c r="AD2635">
        <f>IF($B2635="","",IFERROR(INDEX('CCA Util %'!$G:$G,MATCH($B2635,'CCA Util %'!$E:$E,0)),""))</f>
        <v/>
      </c>
      <c r="AE2635">
        <f>IF(OR($B2635="",$U2635=""),"",$U2635&amp;" &amp; "&amp;IF(OR($AD2635="",$AD2635=0),"Util NA",$AD2635&amp;" Util"))</f>
        <v/>
      </c>
    </row>
    <row r="2636" ht="15.75" customHeight="1" s="42">
      <c r="A2636" s="41" t="n"/>
      <c r="G2636" s="38" t="n"/>
      <c r="H2636" s="38" t="n"/>
      <c r="I2636" s="38" t="n"/>
      <c r="J2636" s="38" t="n"/>
      <c r="K2636" s="38" t="n"/>
      <c r="L2636" s="38" t="n"/>
      <c r="N2636" s="36">
        <f>IF($B2636="","",IF($C2636="SUPERSTORE","Superstore","DH"))</f>
        <v/>
      </c>
      <c r="O2636" s="36">
        <f>IF($B2636="","",IFERROR(VLOOKUP($B2636,Mapping!$A:$C,2,0),"Not Mapped"))</f>
        <v/>
      </c>
      <c r="P2636" s="36">
        <f>IF($B2636="","",IFERROR(VLOOKUP($B2636,Mapping!$A:$C,3,0),"Not Mapped"))</f>
        <v/>
      </c>
      <c r="Q2636" s="36">
        <f>IF($B2636="","",IFERROR(VLOOKUP($O2636,Leaders!$A:$B,2,0),"Not Mapped"))</f>
        <v/>
      </c>
      <c r="R2636" s="36">
        <f>IF($B2636="","",IF(COUNTIF(Exclusions!$A:$A,$B2636)&gt;0,"Yes","No"))</f>
        <v/>
      </c>
      <c r="S2636" s="38">
        <f>IF($B2636="","",MIN(1,DAY($A2636)/IF($N2636="Superstore",Settings!$B$5,Settings!$B$4)))</f>
        <v/>
      </c>
      <c r="T2636" s="38">
        <f>IF(OR($B2636="",$G2636="",$S2636=0),"",$G2636/$S2636)</f>
        <v/>
      </c>
      <c r="U2636" s="36">
        <f>IF($T2636="","",IF($T2636&lt;Settings!$B$8,"Critical",IF($T2636&lt;Settings!$B$9,"Semi Critical","Non Critical")))</f>
        <v/>
      </c>
      <c r="V2636" s="28" t="n"/>
      <c r="Z2636">
        <f>IF($B2636="","",IFERROR(VLOOKUP($B2636,'Plan HC for CCA'!$A:$B,2,0),""))</f>
        <v/>
      </c>
      <c r="AA2636">
        <f>IF(OR($B2636="",$Z2636=""),"",IF(N($M2636)&lt;$Z2636,"Delta","No Delta"))</f>
        <v/>
      </c>
      <c r="AB2636">
        <f>IF(OR($B2636="",$Z2636=""),"",MAX(0,$Z2636-N($M2636)))</f>
        <v/>
      </c>
      <c r="AC2636" s="46">
        <f>IF($B2636="","",IFERROR(INDEX('CCA Util %'!$H:$H,MATCH($B2636,'CCA Util %'!$E:$E,0)),""))</f>
        <v/>
      </c>
      <c r="AD2636">
        <f>IF($B2636="","",IFERROR(INDEX('CCA Util %'!$G:$G,MATCH($B2636,'CCA Util %'!$E:$E,0)),""))</f>
        <v/>
      </c>
      <c r="AE2636">
        <f>IF(OR($B2636="",$U2636=""),"",$U2636&amp;" &amp; "&amp;IF(OR($AD2636="",$AD2636=0),"Util NA",$AD2636&amp;" Util"))</f>
        <v/>
      </c>
    </row>
    <row r="2637" ht="15.75" customHeight="1" s="42">
      <c r="A2637" s="41" t="n"/>
      <c r="G2637" s="38" t="n"/>
      <c r="H2637" s="38" t="n"/>
      <c r="I2637" s="38" t="n"/>
      <c r="J2637" s="38" t="n"/>
      <c r="K2637" s="38" t="n"/>
      <c r="L2637" s="38" t="n"/>
      <c r="N2637" s="36">
        <f>IF($B2637="","",IF($C2637="SUPERSTORE","Superstore","DH"))</f>
        <v/>
      </c>
      <c r="O2637" s="36">
        <f>IF($B2637="","",IFERROR(VLOOKUP($B2637,Mapping!$A:$C,2,0),"Not Mapped"))</f>
        <v/>
      </c>
      <c r="P2637" s="36">
        <f>IF($B2637="","",IFERROR(VLOOKUP($B2637,Mapping!$A:$C,3,0),"Not Mapped"))</f>
        <v/>
      </c>
      <c r="Q2637" s="36">
        <f>IF($B2637="","",IFERROR(VLOOKUP($O2637,Leaders!$A:$B,2,0),"Not Mapped"))</f>
        <v/>
      </c>
      <c r="R2637" s="36">
        <f>IF($B2637="","",IF(COUNTIF(Exclusions!$A:$A,$B2637)&gt;0,"Yes","No"))</f>
        <v/>
      </c>
      <c r="S2637" s="38">
        <f>IF($B2637="","",MIN(1,DAY($A2637)/IF($N2637="Superstore",Settings!$B$5,Settings!$B$4)))</f>
        <v/>
      </c>
      <c r="T2637" s="38">
        <f>IF(OR($B2637="",$G2637="",$S2637=0),"",$G2637/$S2637)</f>
        <v/>
      </c>
      <c r="U2637" s="36">
        <f>IF($T2637="","",IF($T2637&lt;Settings!$B$8,"Critical",IF($T2637&lt;Settings!$B$9,"Semi Critical","Non Critical")))</f>
        <v/>
      </c>
      <c r="V2637" s="28" t="n"/>
      <c r="Z2637">
        <f>IF($B2637="","",IFERROR(VLOOKUP($B2637,'Plan HC for CCA'!$A:$B,2,0),""))</f>
        <v/>
      </c>
      <c r="AA2637">
        <f>IF(OR($B2637="",$Z2637=""),"",IF(N($M2637)&lt;$Z2637,"Delta","No Delta"))</f>
        <v/>
      </c>
      <c r="AB2637">
        <f>IF(OR($B2637="",$Z2637=""),"",MAX(0,$Z2637-N($M2637)))</f>
        <v/>
      </c>
      <c r="AC2637" s="46">
        <f>IF($B2637="","",IFERROR(INDEX('CCA Util %'!$H:$H,MATCH($B2637,'CCA Util %'!$E:$E,0)),""))</f>
        <v/>
      </c>
      <c r="AD2637">
        <f>IF($B2637="","",IFERROR(INDEX('CCA Util %'!$G:$G,MATCH($B2637,'CCA Util %'!$E:$E,0)),""))</f>
        <v/>
      </c>
      <c r="AE2637">
        <f>IF(OR($B2637="",$U2637=""),"",$U2637&amp;" &amp; "&amp;IF(OR($AD2637="",$AD2637=0),"Util NA",$AD2637&amp;" Util"))</f>
        <v/>
      </c>
    </row>
    <row r="2638" ht="15.75" customHeight="1" s="42">
      <c r="A2638" s="41" t="n"/>
      <c r="G2638" s="38" t="n"/>
      <c r="H2638" s="38" t="n"/>
      <c r="I2638" s="38" t="n"/>
      <c r="J2638" s="38" t="n"/>
      <c r="K2638" s="38" t="n"/>
      <c r="L2638" s="38" t="n"/>
      <c r="N2638" s="36">
        <f>IF($B2638="","",IF($C2638="SUPERSTORE","Superstore","DH"))</f>
        <v/>
      </c>
      <c r="O2638" s="36">
        <f>IF($B2638="","",IFERROR(VLOOKUP($B2638,Mapping!$A:$C,2,0),"Not Mapped"))</f>
        <v/>
      </c>
      <c r="P2638" s="36">
        <f>IF($B2638="","",IFERROR(VLOOKUP($B2638,Mapping!$A:$C,3,0),"Not Mapped"))</f>
        <v/>
      </c>
      <c r="Q2638" s="36">
        <f>IF($B2638="","",IFERROR(VLOOKUP($O2638,Leaders!$A:$B,2,0),"Not Mapped"))</f>
        <v/>
      </c>
      <c r="R2638" s="36">
        <f>IF($B2638="","",IF(COUNTIF(Exclusions!$A:$A,$B2638)&gt;0,"Yes","No"))</f>
        <v/>
      </c>
      <c r="S2638" s="38">
        <f>IF($B2638="","",MIN(1,DAY($A2638)/IF($N2638="Superstore",Settings!$B$5,Settings!$B$4)))</f>
        <v/>
      </c>
      <c r="T2638" s="38">
        <f>IF(OR($B2638="",$G2638="",$S2638=0),"",$G2638/$S2638)</f>
        <v/>
      </c>
      <c r="U2638" s="36">
        <f>IF($T2638="","",IF($T2638&lt;Settings!$B$8,"Critical",IF($T2638&lt;Settings!$B$9,"Semi Critical","Non Critical")))</f>
        <v/>
      </c>
      <c r="V2638" s="28" t="n"/>
      <c r="Z2638">
        <f>IF($B2638="","",IFERROR(VLOOKUP($B2638,'Plan HC for CCA'!$A:$B,2,0),""))</f>
        <v/>
      </c>
      <c r="AA2638">
        <f>IF(OR($B2638="",$Z2638=""),"",IF(N($M2638)&lt;$Z2638,"Delta","No Delta"))</f>
        <v/>
      </c>
      <c r="AB2638">
        <f>IF(OR($B2638="",$Z2638=""),"",MAX(0,$Z2638-N($M2638)))</f>
        <v/>
      </c>
      <c r="AC2638" s="46">
        <f>IF($B2638="","",IFERROR(INDEX('CCA Util %'!$H:$H,MATCH($B2638,'CCA Util %'!$E:$E,0)),""))</f>
        <v/>
      </c>
      <c r="AD2638">
        <f>IF($B2638="","",IFERROR(INDEX('CCA Util %'!$G:$G,MATCH($B2638,'CCA Util %'!$E:$E,0)),""))</f>
        <v/>
      </c>
      <c r="AE2638">
        <f>IF(OR($B2638="",$U2638=""),"",$U2638&amp;" &amp; "&amp;IF(OR($AD2638="",$AD2638=0),"Util NA",$AD2638&amp;" Util"))</f>
        <v/>
      </c>
    </row>
    <row r="2639" ht="15.75" customHeight="1" s="42">
      <c r="A2639" s="41" t="n"/>
      <c r="G2639" s="38" t="n"/>
      <c r="H2639" s="38" t="n"/>
      <c r="I2639" s="38" t="n"/>
      <c r="J2639" s="38" t="n"/>
      <c r="K2639" s="38" t="n"/>
      <c r="L2639" s="38" t="n"/>
      <c r="N2639" s="36">
        <f>IF($B2639="","",IF($C2639="SUPERSTORE","Superstore","DH"))</f>
        <v/>
      </c>
      <c r="O2639" s="36">
        <f>IF($B2639="","",IFERROR(VLOOKUP($B2639,Mapping!$A:$C,2,0),"Not Mapped"))</f>
        <v/>
      </c>
      <c r="P2639" s="36">
        <f>IF($B2639="","",IFERROR(VLOOKUP($B2639,Mapping!$A:$C,3,0),"Not Mapped"))</f>
        <v/>
      </c>
      <c r="Q2639" s="36">
        <f>IF($B2639="","",IFERROR(VLOOKUP($O2639,Leaders!$A:$B,2,0),"Not Mapped"))</f>
        <v/>
      </c>
      <c r="R2639" s="36">
        <f>IF($B2639="","",IF(COUNTIF(Exclusions!$A:$A,$B2639)&gt;0,"Yes","No"))</f>
        <v/>
      </c>
      <c r="S2639" s="38">
        <f>IF($B2639="","",MIN(1,DAY($A2639)/IF($N2639="Superstore",Settings!$B$5,Settings!$B$4)))</f>
        <v/>
      </c>
      <c r="T2639" s="38">
        <f>IF(OR($B2639="",$G2639="",$S2639=0),"",$G2639/$S2639)</f>
        <v/>
      </c>
      <c r="U2639" s="36">
        <f>IF($T2639="","",IF($T2639&lt;Settings!$B$8,"Critical",IF($T2639&lt;Settings!$B$9,"Semi Critical","Non Critical")))</f>
        <v/>
      </c>
      <c r="V2639" s="28" t="n"/>
      <c r="Z2639">
        <f>IF($B2639="","",IFERROR(VLOOKUP($B2639,'Plan HC for CCA'!$A:$B,2,0),""))</f>
        <v/>
      </c>
      <c r="AA2639">
        <f>IF(OR($B2639="",$Z2639=""),"",IF(N($M2639)&lt;$Z2639,"Delta","No Delta"))</f>
        <v/>
      </c>
      <c r="AB2639">
        <f>IF(OR($B2639="",$Z2639=""),"",MAX(0,$Z2639-N($M2639)))</f>
        <v/>
      </c>
      <c r="AC2639" s="46">
        <f>IF($B2639="","",IFERROR(INDEX('CCA Util %'!$H:$H,MATCH($B2639,'CCA Util %'!$E:$E,0)),""))</f>
        <v/>
      </c>
      <c r="AD2639">
        <f>IF($B2639="","",IFERROR(INDEX('CCA Util %'!$G:$G,MATCH($B2639,'CCA Util %'!$E:$E,0)),""))</f>
        <v/>
      </c>
      <c r="AE2639">
        <f>IF(OR($B2639="",$U2639=""),"",$U2639&amp;" &amp; "&amp;IF(OR($AD2639="",$AD2639=0),"Util NA",$AD2639&amp;" Util"))</f>
        <v/>
      </c>
    </row>
    <row r="2640" ht="15.75" customHeight="1" s="42">
      <c r="A2640" s="41" t="n"/>
      <c r="G2640" s="38" t="n"/>
      <c r="H2640" s="38" t="n"/>
      <c r="I2640" s="38" t="n"/>
      <c r="J2640" s="38" t="n"/>
      <c r="K2640" s="38" t="n"/>
      <c r="L2640" s="38" t="n"/>
      <c r="N2640" s="36">
        <f>IF($B2640="","",IF($C2640="SUPERSTORE","Superstore","DH"))</f>
        <v/>
      </c>
      <c r="O2640" s="36">
        <f>IF($B2640="","",IFERROR(VLOOKUP($B2640,Mapping!$A:$C,2,0),"Not Mapped"))</f>
        <v/>
      </c>
      <c r="P2640" s="36">
        <f>IF($B2640="","",IFERROR(VLOOKUP($B2640,Mapping!$A:$C,3,0),"Not Mapped"))</f>
        <v/>
      </c>
      <c r="Q2640" s="36">
        <f>IF($B2640="","",IFERROR(VLOOKUP($O2640,Leaders!$A:$B,2,0),"Not Mapped"))</f>
        <v/>
      </c>
      <c r="R2640" s="36">
        <f>IF($B2640="","",IF(COUNTIF(Exclusions!$A:$A,$B2640)&gt;0,"Yes","No"))</f>
        <v/>
      </c>
      <c r="S2640" s="38">
        <f>IF($B2640="","",MIN(1,DAY($A2640)/IF($N2640="Superstore",Settings!$B$5,Settings!$B$4)))</f>
        <v/>
      </c>
      <c r="T2640" s="38">
        <f>IF(OR($B2640="",$G2640="",$S2640=0),"",$G2640/$S2640)</f>
        <v/>
      </c>
      <c r="U2640" s="36">
        <f>IF($T2640="","",IF($T2640&lt;Settings!$B$8,"Critical",IF($T2640&lt;Settings!$B$9,"Semi Critical","Non Critical")))</f>
        <v/>
      </c>
      <c r="V2640" s="28" t="n"/>
      <c r="Z2640">
        <f>IF($B2640="","",IFERROR(VLOOKUP($B2640,'Plan HC for CCA'!$A:$B,2,0),""))</f>
        <v/>
      </c>
      <c r="AA2640">
        <f>IF(OR($B2640="",$Z2640=""),"",IF(N($M2640)&lt;$Z2640,"Delta","No Delta"))</f>
        <v/>
      </c>
      <c r="AB2640">
        <f>IF(OR($B2640="",$Z2640=""),"",MAX(0,$Z2640-N($M2640)))</f>
        <v/>
      </c>
      <c r="AC2640" s="46">
        <f>IF($B2640="","",IFERROR(INDEX('CCA Util %'!$H:$H,MATCH($B2640,'CCA Util %'!$E:$E,0)),""))</f>
        <v/>
      </c>
      <c r="AD2640">
        <f>IF($B2640="","",IFERROR(INDEX('CCA Util %'!$G:$G,MATCH($B2640,'CCA Util %'!$E:$E,0)),""))</f>
        <v/>
      </c>
      <c r="AE2640">
        <f>IF(OR($B2640="",$U2640=""),"",$U2640&amp;" &amp; "&amp;IF(OR($AD2640="",$AD2640=0),"Util NA",$AD2640&amp;" Util"))</f>
        <v/>
      </c>
    </row>
    <row r="2641" ht="15.75" customHeight="1" s="42">
      <c r="A2641" s="41" t="n"/>
      <c r="G2641" s="38" t="n"/>
      <c r="H2641" s="38" t="n"/>
      <c r="I2641" s="38" t="n"/>
      <c r="J2641" s="38" t="n"/>
      <c r="K2641" s="38" t="n"/>
      <c r="L2641" s="38" t="n"/>
      <c r="N2641" s="36">
        <f>IF($B2641="","",IF($C2641="SUPERSTORE","Superstore","DH"))</f>
        <v/>
      </c>
      <c r="O2641" s="36">
        <f>IF($B2641="","",IFERROR(VLOOKUP($B2641,Mapping!$A:$C,2,0),"Not Mapped"))</f>
        <v/>
      </c>
      <c r="P2641" s="36">
        <f>IF($B2641="","",IFERROR(VLOOKUP($B2641,Mapping!$A:$C,3,0),"Not Mapped"))</f>
        <v/>
      </c>
      <c r="Q2641" s="36">
        <f>IF($B2641="","",IFERROR(VLOOKUP($O2641,Leaders!$A:$B,2,0),"Not Mapped"))</f>
        <v/>
      </c>
      <c r="R2641" s="36">
        <f>IF($B2641="","",IF(COUNTIF(Exclusions!$A:$A,$B2641)&gt;0,"Yes","No"))</f>
        <v/>
      </c>
      <c r="S2641" s="38">
        <f>IF($B2641="","",MIN(1,DAY($A2641)/IF($N2641="Superstore",Settings!$B$5,Settings!$B$4)))</f>
        <v/>
      </c>
      <c r="T2641" s="38">
        <f>IF(OR($B2641="",$G2641="",$S2641=0),"",$G2641/$S2641)</f>
        <v/>
      </c>
      <c r="U2641" s="36">
        <f>IF($T2641="","",IF($T2641&lt;Settings!$B$8,"Critical",IF($T2641&lt;Settings!$B$9,"Semi Critical","Non Critical")))</f>
        <v/>
      </c>
      <c r="V2641" s="28" t="n"/>
      <c r="Z2641">
        <f>IF($B2641="","",IFERROR(VLOOKUP($B2641,'Plan HC for CCA'!$A:$B,2,0),""))</f>
        <v/>
      </c>
      <c r="AA2641">
        <f>IF(OR($B2641="",$Z2641=""),"",IF(N($M2641)&lt;$Z2641,"Delta","No Delta"))</f>
        <v/>
      </c>
      <c r="AB2641">
        <f>IF(OR($B2641="",$Z2641=""),"",MAX(0,$Z2641-N($M2641)))</f>
        <v/>
      </c>
      <c r="AC2641" s="46">
        <f>IF($B2641="","",IFERROR(INDEX('CCA Util %'!$H:$H,MATCH($B2641,'CCA Util %'!$E:$E,0)),""))</f>
        <v/>
      </c>
      <c r="AD2641">
        <f>IF($B2641="","",IFERROR(INDEX('CCA Util %'!$G:$G,MATCH($B2641,'CCA Util %'!$E:$E,0)),""))</f>
        <v/>
      </c>
      <c r="AE2641">
        <f>IF(OR($B2641="",$U2641=""),"",$U2641&amp;" &amp; "&amp;IF(OR($AD2641="",$AD2641=0),"Util NA",$AD2641&amp;" Util"))</f>
        <v/>
      </c>
    </row>
    <row r="2642" ht="15.75" customHeight="1" s="42">
      <c r="A2642" s="41" t="n"/>
      <c r="G2642" s="38" t="n"/>
      <c r="H2642" s="38" t="n"/>
      <c r="I2642" s="38" t="n"/>
      <c r="J2642" s="38" t="n"/>
      <c r="K2642" s="38" t="n"/>
      <c r="L2642" s="38" t="n"/>
      <c r="N2642" s="36">
        <f>IF($B2642="","",IF($C2642="SUPERSTORE","Superstore","DH"))</f>
        <v/>
      </c>
      <c r="O2642" s="36">
        <f>IF($B2642="","",IFERROR(VLOOKUP($B2642,Mapping!$A:$C,2,0),"Not Mapped"))</f>
        <v/>
      </c>
      <c r="P2642" s="36">
        <f>IF($B2642="","",IFERROR(VLOOKUP($B2642,Mapping!$A:$C,3,0),"Not Mapped"))</f>
        <v/>
      </c>
      <c r="Q2642" s="36">
        <f>IF($B2642="","",IFERROR(VLOOKUP($O2642,Leaders!$A:$B,2,0),"Not Mapped"))</f>
        <v/>
      </c>
      <c r="R2642" s="36">
        <f>IF($B2642="","",IF(COUNTIF(Exclusions!$A:$A,$B2642)&gt;0,"Yes","No"))</f>
        <v/>
      </c>
      <c r="S2642" s="38">
        <f>IF($B2642="","",MIN(1,DAY($A2642)/IF($N2642="Superstore",Settings!$B$5,Settings!$B$4)))</f>
        <v/>
      </c>
      <c r="T2642" s="38">
        <f>IF(OR($B2642="",$G2642="",$S2642=0),"",$G2642/$S2642)</f>
        <v/>
      </c>
      <c r="U2642" s="36">
        <f>IF($T2642="","",IF($T2642&lt;Settings!$B$8,"Critical",IF($T2642&lt;Settings!$B$9,"Semi Critical","Non Critical")))</f>
        <v/>
      </c>
      <c r="V2642" s="28" t="n"/>
      <c r="Z2642">
        <f>IF($B2642="","",IFERROR(VLOOKUP($B2642,'Plan HC for CCA'!$A:$B,2,0),""))</f>
        <v/>
      </c>
      <c r="AA2642">
        <f>IF(OR($B2642="",$Z2642=""),"",IF(N($M2642)&lt;$Z2642,"Delta","No Delta"))</f>
        <v/>
      </c>
      <c r="AB2642">
        <f>IF(OR($B2642="",$Z2642=""),"",MAX(0,$Z2642-N($M2642)))</f>
        <v/>
      </c>
      <c r="AC2642" s="46">
        <f>IF($B2642="","",IFERROR(INDEX('CCA Util %'!$H:$H,MATCH($B2642,'CCA Util %'!$E:$E,0)),""))</f>
        <v/>
      </c>
      <c r="AD2642">
        <f>IF($B2642="","",IFERROR(INDEX('CCA Util %'!$G:$G,MATCH($B2642,'CCA Util %'!$E:$E,0)),""))</f>
        <v/>
      </c>
      <c r="AE2642">
        <f>IF(OR($B2642="",$U2642=""),"",$U2642&amp;" &amp; "&amp;IF(OR($AD2642="",$AD2642=0),"Util NA",$AD2642&amp;" Util"))</f>
        <v/>
      </c>
    </row>
    <row r="2643" ht="15.75" customHeight="1" s="42">
      <c r="A2643" s="41" t="n"/>
      <c r="G2643" s="38" t="n"/>
      <c r="H2643" s="38" t="n"/>
      <c r="I2643" s="38" t="n"/>
      <c r="J2643" s="38" t="n"/>
      <c r="K2643" s="38" t="n"/>
      <c r="L2643" s="38" t="n"/>
      <c r="N2643" s="36">
        <f>IF($B2643="","",IF($C2643="SUPERSTORE","Superstore","DH"))</f>
        <v/>
      </c>
      <c r="O2643" s="36">
        <f>IF($B2643="","",IFERROR(VLOOKUP($B2643,Mapping!$A:$C,2,0),"Not Mapped"))</f>
        <v/>
      </c>
      <c r="P2643" s="36">
        <f>IF($B2643="","",IFERROR(VLOOKUP($B2643,Mapping!$A:$C,3,0),"Not Mapped"))</f>
        <v/>
      </c>
      <c r="Q2643" s="36">
        <f>IF($B2643="","",IFERROR(VLOOKUP($O2643,Leaders!$A:$B,2,0),"Not Mapped"))</f>
        <v/>
      </c>
      <c r="R2643" s="36">
        <f>IF($B2643="","",IF(COUNTIF(Exclusions!$A:$A,$B2643)&gt;0,"Yes","No"))</f>
        <v/>
      </c>
      <c r="S2643" s="38">
        <f>IF($B2643="","",MIN(1,DAY($A2643)/IF($N2643="Superstore",Settings!$B$5,Settings!$B$4)))</f>
        <v/>
      </c>
      <c r="T2643" s="38">
        <f>IF(OR($B2643="",$G2643="",$S2643=0),"",$G2643/$S2643)</f>
        <v/>
      </c>
      <c r="U2643" s="36">
        <f>IF($T2643="","",IF($T2643&lt;Settings!$B$8,"Critical",IF($T2643&lt;Settings!$B$9,"Semi Critical","Non Critical")))</f>
        <v/>
      </c>
      <c r="V2643" s="28" t="n"/>
      <c r="Z2643">
        <f>IF($B2643="","",IFERROR(VLOOKUP($B2643,'Plan HC for CCA'!$A:$B,2,0),""))</f>
        <v/>
      </c>
      <c r="AA2643">
        <f>IF(OR($B2643="",$Z2643=""),"",IF(N($M2643)&lt;$Z2643,"Delta","No Delta"))</f>
        <v/>
      </c>
      <c r="AB2643">
        <f>IF(OR($B2643="",$Z2643=""),"",MAX(0,$Z2643-N($M2643)))</f>
        <v/>
      </c>
      <c r="AC2643" s="46">
        <f>IF($B2643="","",IFERROR(INDEX('CCA Util %'!$H:$H,MATCH($B2643,'CCA Util %'!$E:$E,0)),""))</f>
        <v/>
      </c>
      <c r="AD2643">
        <f>IF($B2643="","",IFERROR(INDEX('CCA Util %'!$G:$G,MATCH($B2643,'CCA Util %'!$E:$E,0)),""))</f>
        <v/>
      </c>
      <c r="AE2643">
        <f>IF(OR($B2643="",$U2643=""),"",$U2643&amp;" &amp; "&amp;IF(OR($AD2643="",$AD2643=0),"Util NA",$AD2643&amp;" Util"))</f>
        <v/>
      </c>
    </row>
    <row r="2644" ht="15.75" customHeight="1" s="42">
      <c r="A2644" s="41" t="n"/>
      <c r="G2644" s="38" t="n"/>
      <c r="H2644" s="38" t="n"/>
      <c r="I2644" s="38" t="n"/>
      <c r="J2644" s="38" t="n"/>
      <c r="K2644" s="38" t="n"/>
      <c r="L2644" s="38" t="n"/>
      <c r="N2644" s="36">
        <f>IF($B2644="","",IF($C2644="SUPERSTORE","Superstore","DH"))</f>
        <v/>
      </c>
      <c r="O2644" s="36">
        <f>IF($B2644="","",IFERROR(VLOOKUP($B2644,Mapping!$A:$C,2,0),"Not Mapped"))</f>
        <v/>
      </c>
      <c r="P2644" s="36">
        <f>IF($B2644="","",IFERROR(VLOOKUP($B2644,Mapping!$A:$C,3,0),"Not Mapped"))</f>
        <v/>
      </c>
      <c r="Q2644" s="36">
        <f>IF($B2644="","",IFERROR(VLOOKUP($O2644,Leaders!$A:$B,2,0),"Not Mapped"))</f>
        <v/>
      </c>
      <c r="R2644" s="36">
        <f>IF($B2644="","",IF(COUNTIF(Exclusions!$A:$A,$B2644)&gt;0,"Yes","No"))</f>
        <v/>
      </c>
      <c r="S2644" s="38">
        <f>IF($B2644="","",MIN(1,DAY($A2644)/IF($N2644="Superstore",Settings!$B$5,Settings!$B$4)))</f>
        <v/>
      </c>
      <c r="T2644" s="38">
        <f>IF(OR($B2644="",$G2644="",$S2644=0),"",$G2644/$S2644)</f>
        <v/>
      </c>
      <c r="U2644" s="36">
        <f>IF($T2644="","",IF($T2644&lt;Settings!$B$8,"Critical",IF($T2644&lt;Settings!$B$9,"Semi Critical","Non Critical")))</f>
        <v/>
      </c>
      <c r="V2644" s="28" t="n"/>
      <c r="Z2644">
        <f>IF($B2644="","",IFERROR(VLOOKUP($B2644,'Plan HC for CCA'!$A:$B,2,0),""))</f>
        <v/>
      </c>
      <c r="AA2644">
        <f>IF(OR($B2644="",$Z2644=""),"",IF(N($M2644)&lt;$Z2644,"Delta","No Delta"))</f>
        <v/>
      </c>
      <c r="AB2644">
        <f>IF(OR($B2644="",$Z2644=""),"",MAX(0,$Z2644-N($M2644)))</f>
        <v/>
      </c>
      <c r="AC2644" s="46">
        <f>IF($B2644="","",IFERROR(INDEX('CCA Util %'!$H:$H,MATCH($B2644,'CCA Util %'!$E:$E,0)),""))</f>
        <v/>
      </c>
      <c r="AD2644">
        <f>IF($B2644="","",IFERROR(INDEX('CCA Util %'!$G:$G,MATCH($B2644,'CCA Util %'!$E:$E,0)),""))</f>
        <v/>
      </c>
      <c r="AE2644">
        <f>IF(OR($B2644="",$U2644=""),"",$U2644&amp;" &amp; "&amp;IF(OR($AD2644="",$AD2644=0),"Util NA",$AD2644&amp;" Util"))</f>
        <v/>
      </c>
    </row>
    <row r="2645" ht="15.75" customHeight="1" s="42">
      <c r="A2645" s="41" t="n"/>
      <c r="G2645" s="38" t="n"/>
      <c r="H2645" s="38" t="n"/>
      <c r="I2645" s="38" t="n"/>
      <c r="J2645" s="38" t="n"/>
      <c r="K2645" s="38" t="n"/>
      <c r="L2645" s="38" t="n"/>
      <c r="N2645" s="36">
        <f>IF($B2645="","",IF($C2645="SUPERSTORE","Superstore","DH"))</f>
        <v/>
      </c>
      <c r="O2645" s="36">
        <f>IF($B2645="","",IFERROR(VLOOKUP($B2645,Mapping!$A:$C,2,0),"Not Mapped"))</f>
        <v/>
      </c>
      <c r="P2645" s="36">
        <f>IF($B2645="","",IFERROR(VLOOKUP($B2645,Mapping!$A:$C,3,0),"Not Mapped"))</f>
        <v/>
      </c>
      <c r="Q2645" s="36">
        <f>IF($B2645="","",IFERROR(VLOOKUP($O2645,Leaders!$A:$B,2,0),"Not Mapped"))</f>
        <v/>
      </c>
      <c r="R2645" s="36">
        <f>IF($B2645="","",IF(COUNTIF(Exclusions!$A:$A,$B2645)&gt;0,"Yes","No"))</f>
        <v/>
      </c>
      <c r="S2645" s="38">
        <f>IF($B2645="","",MIN(1,DAY($A2645)/IF($N2645="Superstore",Settings!$B$5,Settings!$B$4)))</f>
        <v/>
      </c>
      <c r="T2645" s="38">
        <f>IF(OR($B2645="",$G2645="",$S2645=0),"",$G2645/$S2645)</f>
        <v/>
      </c>
      <c r="U2645" s="36">
        <f>IF($T2645="","",IF($T2645&lt;Settings!$B$8,"Critical",IF($T2645&lt;Settings!$B$9,"Semi Critical","Non Critical")))</f>
        <v/>
      </c>
      <c r="V2645" s="28" t="n"/>
      <c r="Z2645">
        <f>IF($B2645="","",IFERROR(VLOOKUP($B2645,'Plan HC for CCA'!$A:$B,2,0),""))</f>
        <v/>
      </c>
      <c r="AA2645">
        <f>IF(OR($B2645="",$Z2645=""),"",IF(N($M2645)&lt;$Z2645,"Delta","No Delta"))</f>
        <v/>
      </c>
      <c r="AB2645">
        <f>IF(OR($B2645="",$Z2645=""),"",MAX(0,$Z2645-N($M2645)))</f>
        <v/>
      </c>
      <c r="AC2645" s="46">
        <f>IF($B2645="","",IFERROR(INDEX('CCA Util %'!$H:$H,MATCH($B2645,'CCA Util %'!$E:$E,0)),""))</f>
        <v/>
      </c>
      <c r="AD2645">
        <f>IF($B2645="","",IFERROR(INDEX('CCA Util %'!$G:$G,MATCH($B2645,'CCA Util %'!$E:$E,0)),""))</f>
        <v/>
      </c>
      <c r="AE2645">
        <f>IF(OR($B2645="",$U2645=""),"",$U2645&amp;" &amp; "&amp;IF(OR($AD2645="",$AD2645=0),"Util NA",$AD2645&amp;" Util"))</f>
        <v/>
      </c>
    </row>
    <row r="2646" ht="15.75" customHeight="1" s="42">
      <c r="A2646" s="41" t="n"/>
      <c r="G2646" s="38" t="n"/>
      <c r="H2646" s="38" t="n"/>
      <c r="I2646" s="38" t="n"/>
      <c r="J2646" s="38" t="n"/>
      <c r="K2646" s="38" t="n"/>
      <c r="L2646" s="38" t="n"/>
      <c r="N2646" s="36">
        <f>IF($B2646="","",IF($C2646="SUPERSTORE","Superstore","DH"))</f>
        <v/>
      </c>
      <c r="O2646" s="36">
        <f>IF($B2646="","",IFERROR(VLOOKUP($B2646,Mapping!$A:$C,2,0),"Not Mapped"))</f>
        <v/>
      </c>
      <c r="P2646" s="36">
        <f>IF($B2646="","",IFERROR(VLOOKUP($B2646,Mapping!$A:$C,3,0),"Not Mapped"))</f>
        <v/>
      </c>
      <c r="Q2646" s="36">
        <f>IF($B2646="","",IFERROR(VLOOKUP($O2646,Leaders!$A:$B,2,0),"Not Mapped"))</f>
        <v/>
      </c>
      <c r="R2646" s="36">
        <f>IF($B2646="","",IF(COUNTIF(Exclusions!$A:$A,$B2646)&gt;0,"Yes","No"))</f>
        <v/>
      </c>
      <c r="S2646" s="38">
        <f>IF($B2646="","",MIN(1,DAY($A2646)/IF($N2646="Superstore",Settings!$B$5,Settings!$B$4)))</f>
        <v/>
      </c>
      <c r="T2646" s="38">
        <f>IF(OR($B2646="",$G2646="",$S2646=0),"",$G2646/$S2646)</f>
        <v/>
      </c>
      <c r="U2646" s="36">
        <f>IF($T2646="","",IF($T2646&lt;Settings!$B$8,"Critical",IF($T2646&lt;Settings!$B$9,"Semi Critical","Non Critical")))</f>
        <v/>
      </c>
      <c r="V2646" s="28" t="n"/>
      <c r="Z2646">
        <f>IF($B2646="","",IFERROR(VLOOKUP($B2646,'Plan HC for CCA'!$A:$B,2,0),""))</f>
        <v/>
      </c>
      <c r="AA2646">
        <f>IF(OR($B2646="",$Z2646=""),"",IF(N($M2646)&lt;$Z2646,"Delta","No Delta"))</f>
        <v/>
      </c>
      <c r="AB2646">
        <f>IF(OR($B2646="",$Z2646=""),"",MAX(0,$Z2646-N($M2646)))</f>
        <v/>
      </c>
      <c r="AC2646" s="46">
        <f>IF($B2646="","",IFERROR(INDEX('CCA Util %'!$H:$H,MATCH($B2646,'CCA Util %'!$E:$E,0)),""))</f>
        <v/>
      </c>
      <c r="AD2646">
        <f>IF($B2646="","",IFERROR(INDEX('CCA Util %'!$G:$G,MATCH($B2646,'CCA Util %'!$E:$E,0)),""))</f>
        <v/>
      </c>
      <c r="AE2646">
        <f>IF(OR($B2646="",$U2646=""),"",$U2646&amp;" &amp; "&amp;IF(OR($AD2646="",$AD2646=0),"Util NA",$AD2646&amp;" Util"))</f>
        <v/>
      </c>
    </row>
    <row r="2647" ht="15.75" customHeight="1" s="42">
      <c r="A2647" s="41" t="n"/>
      <c r="G2647" s="38" t="n"/>
      <c r="H2647" s="38" t="n"/>
      <c r="I2647" s="38" t="n"/>
      <c r="J2647" s="38" t="n"/>
      <c r="K2647" s="38" t="n"/>
      <c r="L2647" s="38" t="n"/>
      <c r="N2647" s="36">
        <f>IF($B2647="","",IF($C2647="SUPERSTORE","Superstore","DH"))</f>
        <v/>
      </c>
      <c r="O2647" s="36">
        <f>IF($B2647="","",IFERROR(VLOOKUP($B2647,Mapping!$A:$C,2,0),"Not Mapped"))</f>
        <v/>
      </c>
      <c r="P2647" s="36">
        <f>IF($B2647="","",IFERROR(VLOOKUP($B2647,Mapping!$A:$C,3,0),"Not Mapped"))</f>
        <v/>
      </c>
      <c r="Q2647" s="36">
        <f>IF($B2647="","",IFERROR(VLOOKUP($O2647,Leaders!$A:$B,2,0),"Not Mapped"))</f>
        <v/>
      </c>
      <c r="R2647" s="36">
        <f>IF($B2647="","",IF(COUNTIF(Exclusions!$A:$A,$B2647)&gt;0,"Yes","No"))</f>
        <v/>
      </c>
      <c r="S2647" s="38">
        <f>IF($B2647="","",MIN(1,DAY($A2647)/IF($N2647="Superstore",Settings!$B$5,Settings!$B$4)))</f>
        <v/>
      </c>
      <c r="T2647" s="38">
        <f>IF(OR($B2647="",$G2647="",$S2647=0),"",$G2647/$S2647)</f>
        <v/>
      </c>
      <c r="U2647" s="36">
        <f>IF($T2647="","",IF($T2647&lt;Settings!$B$8,"Critical",IF($T2647&lt;Settings!$B$9,"Semi Critical","Non Critical")))</f>
        <v/>
      </c>
      <c r="V2647" s="28" t="n"/>
      <c r="Z2647">
        <f>IF($B2647="","",IFERROR(VLOOKUP($B2647,'Plan HC for CCA'!$A:$B,2,0),""))</f>
        <v/>
      </c>
      <c r="AA2647">
        <f>IF(OR($B2647="",$Z2647=""),"",IF(N($M2647)&lt;$Z2647,"Delta","No Delta"))</f>
        <v/>
      </c>
      <c r="AB2647">
        <f>IF(OR($B2647="",$Z2647=""),"",MAX(0,$Z2647-N($M2647)))</f>
        <v/>
      </c>
      <c r="AC2647" s="46">
        <f>IF($B2647="","",IFERROR(INDEX('CCA Util %'!$H:$H,MATCH($B2647,'CCA Util %'!$E:$E,0)),""))</f>
        <v/>
      </c>
      <c r="AD2647">
        <f>IF($B2647="","",IFERROR(INDEX('CCA Util %'!$G:$G,MATCH($B2647,'CCA Util %'!$E:$E,0)),""))</f>
        <v/>
      </c>
      <c r="AE2647">
        <f>IF(OR($B2647="",$U2647=""),"",$U2647&amp;" &amp; "&amp;IF(OR($AD2647="",$AD2647=0),"Util NA",$AD2647&amp;" Util"))</f>
        <v/>
      </c>
    </row>
    <row r="2648" ht="15.75" customHeight="1" s="42">
      <c r="A2648" s="41" t="n"/>
      <c r="G2648" s="38" t="n"/>
      <c r="H2648" s="38" t="n"/>
      <c r="I2648" s="38" t="n"/>
      <c r="J2648" s="38" t="n"/>
      <c r="K2648" s="38" t="n"/>
      <c r="L2648" s="38" t="n"/>
      <c r="N2648" s="36">
        <f>IF($B2648="","",IF($C2648="SUPERSTORE","Superstore","DH"))</f>
        <v/>
      </c>
      <c r="O2648" s="36">
        <f>IF($B2648="","",IFERROR(VLOOKUP($B2648,Mapping!$A:$C,2,0),"Not Mapped"))</f>
        <v/>
      </c>
      <c r="P2648" s="36">
        <f>IF($B2648="","",IFERROR(VLOOKUP($B2648,Mapping!$A:$C,3,0),"Not Mapped"))</f>
        <v/>
      </c>
      <c r="Q2648" s="36">
        <f>IF($B2648="","",IFERROR(VLOOKUP($O2648,Leaders!$A:$B,2,0),"Not Mapped"))</f>
        <v/>
      </c>
      <c r="R2648" s="36">
        <f>IF($B2648="","",IF(COUNTIF(Exclusions!$A:$A,$B2648)&gt;0,"Yes","No"))</f>
        <v/>
      </c>
      <c r="S2648" s="38">
        <f>IF($B2648="","",MIN(1,DAY($A2648)/IF($N2648="Superstore",Settings!$B$5,Settings!$B$4)))</f>
        <v/>
      </c>
      <c r="T2648" s="38">
        <f>IF(OR($B2648="",$G2648="",$S2648=0),"",$G2648/$S2648)</f>
        <v/>
      </c>
      <c r="U2648" s="36">
        <f>IF($T2648="","",IF($T2648&lt;Settings!$B$8,"Critical",IF($T2648&lt;Settings!$B$9,"Semi Critical","Non Critical")))</f>
        <v/>
      </c>
      <c r="V2648" s="28" t="n"/>
      <c r="Z2648">
        <f>IF($B2648="","",IFERROR(VLOOKUP($B2648,'Plan HC for CCA'!$A:$B,2,0),""))</f>
        <v/>
      </c>
      <c r="AA2648">
        <f>IF(OR($B2648="",$Z2648=""),"",IF(N($M2648)&lt;$Z2648,"Delta","No Delta"))</f>
        <v/>
      </c>
      <c r="AB2648">
        <f>IF(OR($B2648="",$Z2648=""),"",MAX(0,$Z2648-N($M2648)))</f>
        <v/>
      </c>
      <c r="AC2648" s="46">
        <f>IF($B2648="","",IFERROR(INDEX('CCA Util %'!$H:$H,MATCH($B2648,'CCA Util %'!$E:$E,0)),""))</f>
        <v/>
      </c>
      <c r="AD2648">
        <f>IF($B2648="","",IFERROR(INDEX('CCA Util %'!$G:$G,MATCH($B2648,'CCA Util %'!$E:$E,0)),""))</f>
        <v/>
      </c>
      <c r="AE2648">
        <f>IF(OR($B2648="",$U2648=""),"",$U2648&amp;" &amp; "&amp;IF(OR($AD2648="",$AD2648=0),"Util NA",$AD2648&amp;" Util"))</f>
        <v/>
      </c>
    </row>
    <row r="2649" ht="15.75" customHeight="1" s="42">
      <c r="A2649" s="41" t="n"/>
      <c r="G2649" s="38" t="n"/>
      <c r="H2649" s="38" t="n"/>
      <c r="I2649" s="38" t="n"/>
      <c r="J2649" s="38" t="n"/>
      <c r="K2649" s="38" t="n"/>
      <c r="L2649" s="38" t="n"/>
      <c r="N2649" s="36">
        <f>IF($B2649="","",IF($C2649="SUPERSTORE","Superstore","DH"))</f>
        <v/>
      </c>
      <c r="O2649" s="36">
        <f>IF($B2649="","",IFERROR(VLOOKUP($B2649,Mapping!$A:$C,2,0),"Not Mapped"))</f>
        <v/>
      </c>
      <c r="P2649" s="36">
        <f>IF($B2649="","",IFERROR(VLOOKUP($B2649,Mapping!$A:$C,3,0),"Not Mapped"))</f>
        <v/>
      </c>
      <c r="Q2649" s="36">
        <f>IF($B2649="","",IFERROR(VLOOKUP($O2649,Leaders!$A:$B,2,0),"Not Mapped"))</f>
        <v/>
      </c>
      <c r="R2649" s="36">
        <f>IF($B2649="","",IF(COUNTIF(Exclusions!$A:$A,$B2649)&gt;0,"Yes","No"))</f>
        <v/>
      </c>
      <c r="S2649" s="38">
        <f>IF($B2649="","",MIN(1,DAY($A2649)/IF($N2649="Superstore",Settings!$B$5,Settings!$B$4)))</f>
        <v/>
      </c>
      <c r="T2649" s="38">
        <f>IF(OR($B2649="",$G2649="",$S2649=0),"",$G2649/$S2649)</f>
        <v/>
      </c>
      <c r="U2649" s="36">
        <f>IF($T2649="","",IF($T2649&lt;Settings!$B$8,"Critical",IF($T2649&lt;Settings!$B$9,"Semi Critical","Non Critical")))</f>
        <v/>
      </c>
      <c r="V2649" s="28" t="n"/>
      <c r="Z2649">
        <f>IF($B2649="","",IFERROR(VLOOKUP($B2649,'Plan HC for CCA'!$A:$B,2,0),""))</f>
        <v/>
      </c>
      <c r="AA2649">
        <f>IF(OR($B2649="",$Z2649=""),"",IF(N($M2649)&lt;$Z2649,"Delta","No Delta"))</f>
        <v/>
      </c>
      <c r="AB2649">
        <f>IF(OR($B2649="",$Z2649=""),"",MAX(0,$Z2649-N($M2649)))</f>
        <v/>
      </c>
      <c r="AC2649" s="46">
        <f>IF($B2649="","",IFERROR(INDEX('CCA Util %'!$H:$H,MATCH($B2649,'CCA Util %'!$E:$E,0)),""))</f>
        <v/>
      </c>
      <c r="AD2649">
        <f>IF($B2649="","",IFERROR(INDEX('CCA Util %'!$G:$G,MATCH($B2649,'CCA Util %'!$E:$E,0)),""))</f>
        <v/>
      </c>
      <c r="AE2649">
        <f>IF(OR($B2649="",$U2649=""),"",$U2649&amp;" &amp; "&amp;IF(OR($AD2649="",$AD2649=0),"Util NA",$AD2649&amp;" Util"))</f>
        <v/>
      </c>
    </row>
    <row r="2650" ht="15.75" customHeight="1" s="42">
      <c r="A2650" s="41" t="n"/>
      <c r="G2650" s="38" t="n"/>
      <c r="H2650" s="38" t="n"/>
      <c r="I2650" s="38" t="n"/>
      <c r="J2650" s="38" t="n"/>
      <c r="K2650" s="38" t="n"/>
      <c r="L2650" s="38" t="n"/>
      <c r="N2650" s="36">
        <f>IF($B2650="","",IF($C2650="SUPERSTORE","Superstore","DH"))</f>
        <v/>
      </c>
      <c r="O2650" s="36">
        <f>IF($B2650="","",IFERROR(VLOOKUP($B2650,Mapping!$A:$C,2,0),"Not Mapped"))</f>
        <v/>
      </c>
      <c r="P2650" s="36">
        <f>IF($B2650="","",IFERROR(VLOOKUP($B2650,Mapping!$A:$C,3,0),"Not Mapped"))</f>
        <v/>
      </c>
      <c r="Q2650" s="36">
        <f>IF($B2650="","",IFERROR(VLOOKUP($O2650,Leaders!$A:$B,2,0),"Not Mapped"))</f>
        <v/>
      </c>
      <c r="R2650" s="36">
        <f>IF($B2650="","",IF(COUNTIF(Exclusions!$A:$A,$B2650)&gt;0,"Yes","No"))</f>
        <v/>
      </c>
      <c r="S2650" s="38">
        <f>IF($B2650="","",MIN(1,DAY($A2650)/IF($N2650="Superstore",Settings!$B$5,Settings!$B$4)))</f>
        <v/>
      </c>
      <c r="T2650" s="38">
        <f>IF(OR($B2650="",$G2650="",$S2650=0),"",$G2650/$S2650)</f>
        <v/>
      </c>
      <c r="U2650" s="36">
        <f>IF($T2650="","",IF($T2650&lt;Settings!$B$8,"Critical",IF($T2650&lt;Settings!$B$9,"Semi Critical","Non Critical")))</f>
        <v/>
      </c>
      <c r="V2650" s="28" t="n"/>
      <c r="Z2650">
        <f>IF($B2650="","",IFERROR(VLOOKUP($B2650,'Plan HC for CCA'!$A:$B,2,0),""))</f>
        <v/>
      </c>
      <c r="AA2650">
        <f>IF(OR($B2650="",$Z2650=""),"",IF(N($M2650)&lt;$Z2650,"Delta","No Delta"))</f>
        <v/>
      </c>
      <c r="AB2650">
        <f>IF(OR($B2650="",$Z2650=""),"",MAX(0,$Z2650-N($M2650)))</f>
        <v/>
      </c>
      <c r="AC2650" s="46">
        <f>IF($B2650="","",IFERROR(INDEX('CCA Util %'!$H:$H,MATCH($B2650,'CCA Util %'!$E:$E,0)),""))</f>
        <v/>
      </c>
      <c r="AD2650">
        <f>IF($B2650="","",IFERROR(INDEX('CCA Util %'!$G:$G,MATCH($B2650,'CCA Util %'!$E:$E,0)),""))</f>
        <v/>
      </c>
      <c r="AE2650">
        <f>IF(OR($B2650="",$U2650=""),"",$U2650&amp;" &amp; "&amp;IF(OR($AD2650="",$AD2650=0),"Util NA",$AD2650&amp;" Util"))</f>
        <v/>
      </c>
    </row>
    <row r="2651" ht="15.75" customHeight="1" s="42">
      <c r="A2651" s="41" t="n"/>
      <c r="G2651" s="38" t="n"/>
      <c r="H2651" s="38" t="n"/>
      <c r="I2651" s="38" t="n"/>
      <c r="J2651" s="38" t="n"/>
      <c r="K2651" s="38" t="n"/>
      <c r="L2651" s="38" t="n"/>
      <c r="N2651" s="36">
        <f>IF($B2651="","",IF($C2651="SUPERSTORE","Superstore","DH"))</f>
        <v/>
      </c>
      <c r="O2651" s="36">
        <f>IF($B2651="","",IFERROR(VLOOKUP($B2651,Mapping!$A:$C,2,0),"Not Mapped"))</f>
        <v/>
      </c>
      <c r="P2651" s="36">
        <f>IF($B2651="","",IFERROR(VLOOKUP($B2651,Mapping!$A:$C,3,0),"Not Mapped"))</f>
        <v/>
      </c>
      <c r="Q2651" s="36">
        <f>IF($B2651="","",IFERROR(VLOOKUP($O2651,Leaders!$A:$B,2,0),"Not Mapped"))</f>
        <v/>
      </c>
      <c r="R2651" s="36">
        <f>IF($B2651="","",IF(COUNTIF(Exclusions!$A:$A,$B2651)&gt;0,"Yes","No"))</f>
        <v/>
      </c>
      <c r="S2651" s="38">
        <f>IF($B2651="","",MIN(1,DAY($A2651)/IF($N2651="Superstore",Settings!$B$5,Settings!$B$4)))</f>
        <v/>
      </c>
      <c r="T2651" s="38">
        <f>IF(OR($B2651="",$G2651="",$S2651=0),"",$G2651/$S2651)</f>
        <v/>
      </c>
      <c r="U2651" s="36">
        <f>IF($T2651="","",IF($T2651&lt;Settings!$B$8,"Critical",IF($T2651&lt;Settings!$B$9,"Semi Critical","Non Critical")))</f>
        <v/>
      </c>
      <c r="V2651" s="28" t="n"/>
      <c r="Z2651">
        <f>IF($B2651="","",IFERROR(VLOOKUP($B2651,'Plan HC for CCA'!$A:$B,2,0),""))</f>
        <v/>
      </c>
      <c r="AA2651">
        <f>IF(OR($B2651="",$Z2651=""),"",IF(N($M2651)&lt;$Z2651,"Delta","No Delta"))</f>
        <v/>
      </c>
      <c r="AB2651">
        <f>IF(OR($B2651="",$Z2651=""),"",MAX(0,$Z2651-N($M2651)))</f>
        <v/>
      </c>
      <c r="AC2651" s="46">
        <f>IF($B2651="","",IFERROR(INDEX('CCA Util %'!$H:$H,MATCH($B2651,'CCA Util %'!$E:$E,0)),""))</f>
        <v/>
      </c>
      <c r="AD2651">
        <f>IF($B2651="","",IFERROR(INDEX('CCA Util %'!$G:$G,MATCH($B2651,'CCA Util %'!$E:$E,0)),""))</f>
        <v/>
      </c>
      <c r="AE2651">
        <f>IF(OR($B2651="",$U2651=""),"",$U2651&amp;" &amp; "&amp;IF(OR($AD2651="",$AD2651=0),"Util NA",$AD2651&amp;" Util"))</f>
        <v/>
      </c>
    </row>
    <row r="2652" ht="15.75" customHeight="1" s="42">
      <c r="A2652" s="41" t="n"/>
      <c r="G2652" s="38" t="n"/>
      <c r="H2652" s="38" t="n"/>
      <c r="I2652" s="38" t="n"/>
      <c r="J2652" s="38" t="n"/>
      <c r="K2652" s="38" t="n"/>
      <c r="L2652" s="38" t="n"/>
      <c r="N2652" s="36">
        <f>IF($B2652="","",IF($C2652="SUPERSTORE","Superstore","DH"))</f>
        <v/>
      </c>
      <c r="O2652" s="36">
        <f>IF($B2652="","",IFERROR(VLOOKUP($B2652,Mapping!$A:$C,2,0),"Not Mapped"))</f>
        <v/>
      </c>
      <c r="P2652" s="36">
        <f>IF($B2652="","",IFERROR(VLOOKUP($B2652,Mapping!$A:$C,3,0),"Not Mapped"))</f>
        <v/>
      </c>
      <c r="Q2652" s="36">
        <f>IF($B2652="","",IFERROR(VLOOKUP($O2652,Leaders!$A:$B,2,0),"Not Mapped"))</f>
        <v/>
      </c>
      <c r="R2652" s="36">
        <f>IF($B2652="","",IF(COUNTIF(Exclusions!$A:$A,$B2652)&gt;0,"Yes","No"))</f>
        <v/>
      </c>
      <c r="S2652" s="38">
        <f>IF($B2652="","",MIN(1,DAY($A2652)/IF($N2652="Superstore",Settings!$B$5,Settings!$B$4)))</f>
        <v/>
      </c>
      <c r="T2652" s="38">
        <f>IF(OR($B2652="",$G2652="",$S2652=0),"",$G2652/$S2652)</f>
        <v/>
      </c>
      <c r="U2652" s="36">
        <f>IF($T2652="","",IF($T2652&lt;Settings!$B$8,"Critical",IF($T2652&lt;Settings!$B$9,"Semi Critical","Non Critical")))</f>
        <v/>
      </c>
      <c r="V2652" s="28" t="n"/>
      <c r="Z2652">
        <f>IF($B2652="","",IFERROR(VLOOKUP($B2652,'Plan HC for CCA'!$A:$B,2,0),""))</f>
        <v/>
      </c>
      <c r="AA2652">
        <f>IF(OR($B2652="",$Z2652=""),"",IF(N($M2652)&lt;$Z2652,"Delta","No Delta"))</f>
        <v/>
      </c>
      <c r="AB2652">
        <f>IF(OR($B2652="",$Z2652=""),"",MAX(0,$Z2652-N($M2652)))</f>
        <v/>
      </c>
      <c r="AC2652" s="46">
        <f>IF($B2652="","",IFERROR(INDEX('CCA Util %'!$H:$H,MATCH($B2652,'CCA Util %'!$E:$E,0)),""))</f>
        <v/>
      </c>
      <c r="AD2652">
        <f>IF($B2652="","",IFERROR(INDEX('CCA Util %'!$G:$G,MATCH($B2652,'CCA Util %'!$E:$E,0)),""))</f>
        <v/>
      </c>
      <c r="AE2652">
        <f>IF(OR($B2652="",$U2652=""),"",$U2652&amp;" &amp; "&amp;IF(OR($AD2652="",$AD2652=0),"Util NA",$AD2652&amp;" Util"))</f>
        <v/>
      </c>
    </row>
    <row r="2653" ht="15.75" customHeight="1" s="42">
      <c r="A2653" s="41" t="n"/>
      <c r="G2653" s="38" t="n"/>
      <c r="H2653" s="38" t="n"/>
      <c r="I2653" s="38" t="n"/>
      <c r="J2653" s="38" t="n"/>
      <c r="K2653" s="38" t="n"/>
      <c r="L2653" s="38" t="n"/>
      <c r="N2653" s="36">
        <f>IF($B2653="","",IF($C2653="SUPERSTORE","Superstore","DH"))</f>
        <v/>
      </c>
      <c r="O2653" s="36">
        <f>IF($B2653="","",IFERROR(VLOOKUP($B2653,Mapping!$A:$C,2,0),"Not Mapped"))</f>
        <v/>
      </c>
      <c r="P2653" s="36">
        <f>IF($B2653="","",IFERROR(VLOOKUP($B2653,Mapping!$A:$C,3,0),"Not Mapped"))</f>
        <v/>
      </c>
      <c r="Q2653" s="36">
        <f>IF($B2653="","",IFERROR(VLOOKUP($O2653,Leaders!$A:$B,2,0),"Not Mapped"))</f>
        <v/>
      </c>
      <c r="R2653" s="36">
        <f>IF($B2653="","",IF(COUNTIF(Exclusions!$A:$A,$B2653)&gt;0,"Yes","No"))</f>
        <v/>
      </c>
      <c r="S2653" s="38">
        <f>IF($B2653="","",MIN(1,DAY($A2653)/IF($N2653="Superstore",Settings!$B$5,Settings!$B$4)))</f>
        <v/>
      </c>
      <c r="T2653" s="38">
        <f>IF(OR($B2653="",$G2653="",$S2653=0),"",$G2653/$S2653)</f>
        <v/>
      </c>
      <c r="U2653" s="36">
        <f>IF($T2653="","",IF($T2653&lt;Settings!$B$8,"Critical",IF($T2653&lt;Settings!$B$9,"Semi Critical","Non Critical")))</f>
        <v/>
      </c>
      <c r="V2653" s="28" t="n"/>
      <c r="Z2653">
        <f>IF($B2653="","",IFERROR(VLOOKUP($B2653,'Plan HC for CCA'!$A:$B,2,0),""))</f>
        <v/>
      </c>
      <c r="AA2653">
        <f>IF(OR($B2653="",$Z2653=""),"",IF(N($M2653)&lt;$Z2653,"Delta","No Delta"))</f>
        <v/>
      </c>
      <c r="AB2653">
        <f>IF(OR($B2653="",$Z2653=""),"",MAX(0,$Z2653-N($M2653)))</f>
        <v/>
      </c>
      <c r="AC2653" s="46">
        <f>IF($B2653="","",IFERROR(INDEX('CCA Util %'!$H:$H,MATCH($B2653,'CCA Util %'!$E:$E,0)),""))</f>
        <v/>
      </c>
      <c r="AD2653">
        <f>IF($B2653="","",IFERROR(INDEX('CCA Util %'!$G:$G,MATCH($B2653,'CCA Util %'!$E:$E,0)),""))</f>
        <v/>
      </c>
      <c r="AE2653">
        <f>IF(OR($B2653="",$U2653=""),"",$U2653&amp;" &amp; "&amp;IF(OR($AD2653="",$AD2653=0),"Util NA",$AD2653&amp;" Util"))</f>
        <v/>
      </c>
    </row>
    <row r="2654" ht="15.75" customHeight="1" s="42">
      <c r="A2654" s="41" t="n"/>
      <c r="G2654" s="38" t="n"/>
      <c r="H2654" s="38" t="n"/>
      <c r="I2654" s="38" t="n"/>
      <c r="J2654" s="38" t="n"/>
      <c r="K2654" s="38" t="n"/>
      <c r="L2654" s="38" t="n"/>
      <c r="N2654" s="36">
        <f>IF($B2654="","",IF($C2654="SUPERSTORE","Superstore","DH"))</f>
        <v/>
      </c>
      <c r="O2654" s="36">
        <f>IF($B2654="","",IFERROR(VLOOKUP($B2654,Mapping!$A:$C,2,0),"Not Mapped"))</f>
        <v/>
      </c>
      <c r="P2654" s="36">
        <f>IF($B2654="","",IFERROR(VLOOKUP($B2654,Mapping!$A:$C,3,0),"Not Mapped"))</f>
        <v/>
      </c>
      <c r="Q2654" s="36">
        <f>IF($B2654="","",IFERROR(VLOOKUP($O2654,Leaders!$A:$B,2,0),"Not Mapped"))</f>
        <v/>
      </c>
      <c r="R2654" s="36">
        <f>IF($B2654="","",IF(COUNTIF(Exclusions!$A:$A,$B2654)&gt;0,"Yes","No"))</f>
        <v/>
      </c>
      <c r="S2654" s="38">
        <f>IF($B2654="","",MIN(1,DAY($A2654)/IF($N2654="Superstore",Settings!$B$5,Settings!$B$4)))</f>
        <v/>
      </c>
      <c r="T2654" s="38">
        <f>IF(OR($B2654="",$G2654="",$S2654=0),"",$G2654/$S2654)</f>
        <v/>
      </c>
      <c r="U2654" s="36">
        <f>IF($T2654="","",IF($T2654&lt;Settings!$B$8,"Critical",IF($T2654&lt;Settings!$B$9,"Semi Critical","Non Critical")))</f>
        <v/>
      </c>
      <c r="V2654" s="28" t="n"/>
      <c r="Z2654">
        <f>IF($B2654="","",IFERROR(VLOOKUP($B2654,'Plan HC for CCA'!$A:$B,2,0),""))</f>
        <v/>
      </c>
      <c r="AA2654">
        <f>IF(OR($B2654="",$Z2654=""),"",IF(N($M2654)&lt;$Z2654,"Delta","No Delta"))</f>
        <v/>
      </c>
      <c r="AB2654">
        <f>IF(OR($B2654="",$Z2654=""),"",MAX(0,$Z2654-N($M2654)))</f>
        <v/>
      </c>
      <c r="AC2654" s="46">
        <f>IF($B2654="","",IFERROR(INDEX('CCA Util %'!$H:$H,MATCH($B2654,'CCA Util %'!$E:$E,0)),""))</f>
        <v/>
      </c>
      <c r="AD2654">
        <f>IF($B2654="","",IFERROR(INDEX('CCA Util %'!$G:$G,MATCH($B2654,'CCA Util %'!$E:$E,0)),""))</f>
        <v/>
      </c>
      <c r="AE2654">
        <f>IF(OR($B2654="",$U2654=""),"",$U2654&amp;" &amp; "&amp;IF(OR($AD2654="",$AD2654=0),"Util NA",$AD2654&amp;" Util"))</f>
        <v/>
      </c>
    </row>
    <row r="2655" ht="15.75" customHeight="1" s="42">
      <c r="A2655" s="41" t="n"/>
      <c r="G2655" s="38" t="n"/>
      <c r="H2655" s="38" t="n"/>
      <c r="I2655" s="38" t="n"/>
      <c r="J2655" s="38" t="n"/>
      <c r="K2655" s="38" t="n"/>
      <c r="L2655" s="38" t="n"/>
      <c r="N2655" s="36">
        <f>IF($B2655="","",IF($C2655="SUPERSTORE","Superstore","DH"))</f>
        <v/>
      </c>
      <c r="O2655" s="36">
        <f>IF($B2655="","",IFERROR(VLOOKUP($B2655,Mapping!$A:$C,2,0),"Not Mapped"))</f>
        <v/>
      </c>
      <c r="P2655" s="36">
        <f>IF($B2655="","",IFERROR(VLOOKUP($B2655,Mapping!$A:$C,3,0),"Not Mapped"))</f>
        <v/>
      </c>
      <c r="Q2655" s="36">
        <f>IF($B2655="","",IFERROR(VLOOKUP($O2655,Leaders!$A:$B,2,0),"Not Mapped"))</f>
        <v/>
      </c>
      <c r="R2655" s="36">
        <f>IF($B2655="","",IF(COUNTIF(Exclusions!$A:$A,$B2655)&gt;0,"Yes","No"))</f>
        <v/>
      </c>
      <c r="S2655" s="38">
        <f>IF($B2655="","",MIN(1,DAY($A2655)/IF($N2655="Superstore",Settings!$B$5,Settings!$B$4)))</f>
        <v/>
      </c>
      <c r="T2655" s="38">
        <f>IF(OR($B2655="",$G2655="",$S2655=0),"",$G2655/$S2655)</f>
        <v/>
      </c>
      <c r="U2655" s="36">
        <f>IF($T2655="","",IF($T2655&lt;Settings!$B$8,"Critical",IF($T2655&lt;Settings!$B$9,"Semi Critical","Non Critical")))</f>
        <v/>
      </c>
      <c r="V2655" s="28" t="n"/>
      <c r="Z2655">
        <f>IF($B2655="","",IFERROR(VLOOKUP($B2655,'Plan HC for CCA'!$A:$B,2,0),""))</f>
        <v/>
      </c>
      <c r="AA2655">
        <f>IF(OR($B2655="",$Z2655=""),"",IF(N($M2655)&lt;$Z2655,"Delta","No Delta"))</f>
        <v/>
      </c>
      <c r="AB2655">
        <f>IF(OR($B2655="",$Z2655=""),"",MAX(0,$Z2655-N($M2655)))</f>
        <v/>
      </c>
      <c r="AC2655" s="46">
        <f>IF($B2655="","",IFERROR(INDEX('CCA Util %'!$H:$H,MATCH($B2655,'CCA Util %'!$E:$E,0)),""))</f>
        <v/>
      </c>
      <c r="AD2655">
        <f>IF($B2655="","",IFERROR(INDEX('CCA Util %'!$G:$G,MATCH($B2655,'CCA Util %'!$E:$E,0)),""))</f>
        <v/>
      </c>
      <c r="AE2655">
        <f>IF(OR($B2655="",$U2655=""),"",$U2655&amp;" &amp; "&amp;IF(OR($AD2655="",$AD2655=0),"Util NA",$AD2655&amp;" Util"))</f>
        <v/>
      </c>
    </row>
    <row r="2656" ht="15.75" customHeight="1" s="42">
      <c r="A2656" s="41" t="n"/>
      <c r="G2656" s="38" t="n"/>
      <c r="H2656" s="38" t="n"/>
      <c r="I2656" s="38" t="n"/>
      <c r="J2656" s="38" t="n"/>
      <c r="K2656" s="38" t="n"/>
      <c r="L2656" s="38" t="n"/>
      <c r="N2656" s="36">
        <f>IF($B2656="","",IF($C2656="SUPERSTORE","Superstore","DH"))</f>
        <v/>
      </c>
      <c r="O2656" s="36">
        <f>IF($B2656="","",IFERROR(VLOOKUP($B2656,Mapping!$A:$C,2,0),"Not Mapped"))</f>
        <v/>
      </c>
      <c r="P2656" s="36">
        <f>IF($B2656="","",IFERROR(VLOOKUP($B2656,Mapping!$A:$C,3,0),"Not Mapped"))</f>
        <v/>
      </c>
      <c r="Q2656" s="36">
        <f>IF($B2656="","",IFERROR(VLOOKUP($O2656,Leaders!$A:$B,2,0),"Not Mapped"))</f>
        <v/>
      </c>
      <c r="R2656" s="36">
        <f>IF($B2656="","",IF(COUNTIF(Exclusions!$A:$A,$B2656)&gt;0,"Yes","No"))</f>
        <v/>
      </c>
      <c r="S2656" s="38">
        <f>IF($B2656="","",MIN(1,DAY($A2656)/IF($N2656="Superstore",Settings!$B$5,Settings!$B$4)))</f>
        <v/>
      </c>
      <c r="T2656" s="38">
        <f>IF(OR($B2656="",$G2656="",$S2656=0),"",$G2656/$S2656)</f>
        <v/>
      </c>
      <c r="U2656" s="36">
        <f>IF($T2656="","",IF($T2656&lt;Settings!$B$8,"Critical",IF($T2656&lt;Settings!$B$9,"Semi Critical","Non Critical")))</f>
        <v/>
      </c>
      <c r="V2656" s="28" t="n"/>
      <c r="Z2656">
        <f>IF($B2656="","",IFERROR(VLOOKUP($B2656,'Plan HC for CCA'!$A:$B,2,0),""))</f>
        <v/>
      </c>
      <c r="AA2656">
        <f>IF(OR($B2656="",$Z2656=""),"",IF(N($M2656)&lt;$Z2656,"Delta","No Delta"))</f>
        <v/>
      </c>
      <c r="AB2656">
        <f>IF(OR($B2656="",$Z2656=""),"",MAX(0,$Z2656-N($M2656)))</f>
        <v/>
      </c>
      <c r="AC2656" s="46">
        <f>IF($B2656="","",IFERROR(INDEX('CCA Util %'!$H:$H,MATCH($B2656,'CCA Util %'!$E:$E,0)),""))</f>
        <v/>
      </c>
      <c r="AD2656">
        <f>IF($B2656="","",IFERROR(INDEX('CCA Util %'!$G:$G,MATCH($B2656,'CCA Util %'!$E:$E,0)),""))</f>
        <v/>
      </c>
      <c r="AE2656">
        <f>IF(OR($B2656="",$U2656=""),"",$U2656&amp;" &amp; "&amp;IF(OR($AD2656="",$AD2656=0),"Util NA",$AD2656&amp;" Util"))</f>
        <v/>
      </c>
    </row>
    <row r="2657" ht="15.75" customHeight="1" s="42">
      <c r="A2657" s="41" t="n"/>
      <c r="G2657" s="38" t="n"/>
      <c r="H2657" s="38" t="n"/>
      <c r="I2657" s="38" t="n"/>
      <c r="J2657" s="38" t="n"/>
      <c r="K2657" s="38" t="n"/>
      <c r="L2657" s="38" t="n"/>
      <c r="N2657" s="36">
        <f>IF($B2657="","",IF($C2657="SUPERSTORE","Superstore","DH"))</f>
        <v/>
      </c>
      <c r="O2657" s="36">
        <f>IF($B2657="","",IFERROR(VLOOKUP($B2657,Mapping!$A:$C,2,0),"Not Mapped"))</f>
        <v/>
      </c>
      <c r="P2657" s="36">
        <f>IF($B2657="","",IFERROR(VLOOKUP($B2657,Mapping!$A:$C,3,0),"Not Mapped"))</f>
        <v/>
      </c>
      <c r="Q2657" s="36">
        <f>IF($B2657="","",IFERROR(VLOOKUP($O2657,Leaders!$A:$B,2,0),"Not Mapped"))</f>
        <v/>
      </c>
      <c r="R2657" s="36">
        <f>IF($B2657="","",IF(COUNTIF(Exclusions!$A:$A,$B2657)&gt;0,"Yes","No"))</f>
        <v/>
      </c>
      <c r="S2657" s="38">
        <f>IF($B2657="","",MIN(1,DAY($A2657)/IF($N2657="Superstore",Settings!$B$5,Settings!$B$4)))</f>
        <v/>
      </c>
      <c r="T2657" s="38">
        <f>IF(OR($B2657="",$G2657="",$S2657=0),"",$G2657/$S2657)</f>
        <v/>
      </c>
      <c r="U2657" s="36">
        <f>IF($T2657="","",IF($T2657&lt;Settings!$B$8,"Critical",IF($T2657&lt;Settings!$B$9,"Semi Critical","Non Critical")))</f>
        <v/>
      </c>
      <c r="V2657" s="28" t="n"/>
      <c r="Z2657">
        <f>IF($B2657="","",IFERROR(VLOOKUP($B2657,'Plan HC for CCA'!$A:$B,2,0),""))</f>
        <v/>
      </c>
      <c r="AA2657">
        <f>IF(OR($B2657="",$Z2657=""),"",IF(N($M2657)&lt;$Z2657,"Delta","No Delta"))</f>
        <v/>
      </c>
      <c r="AB2657">
        <f>IF(OR($B2657="",$Z2657=""),"",MAX(0,$Z2657-N($M2657)))</f>
        <v/>
      </c>
      <c r="AC2657" s="46">
        <f>IF($B2657="","",IFERROR(INDEX('CCA Util %'!$H:$H,MATCH($B2657,'CCA Util %'!$E:$E,0)),""))</f>
        <v/>
      </c>
      <c r="AD2657">
        <f>IF($B2657="","",IFERROR(INDEX('CCA Util %'!$G:$G,MATCH($B2657,'CCA Util %'!$E:$E,0)),""))</f>
        <v/>
      </c>
      <c r="AE2657">
        <f>IF(OR($B2657="",$U2657=""),"",$U2657&amp;" &amp; "&amp;IF(OR($AD2657="",$AD2657=0),"Util NA",$AD2657&amp;" Util"))</f>
        <v/>
      </c>
    </row>
    <row r="2658" ht="15.75" customHeight="1" s="42">
      <c r="A2658" s="41" t="n"/>
      <c r="G2658" s="38" t="n"/>
      <c r="H2658" s="38" t="n"/>
      <c r="I2658" s="38" t="n"/>
      <c r="J2658" s="38" t="n"/>
      <c r="K2658" s="38" t="n"/>
      <c r="L2658" s="38" t="n"/>
      <c r="N2658" s="36">
        <f>IF($B2658="","",IF($C2658="SUPERSTORE","Superstore","DH"))</f>
        <v/>
      </c>
      <c r="O2658" s="36">
        <f>IF($B2658="","",IFERROR(VLOOKUP($B2658,Mapping!$A:$C,2,0),"Not Mapped"))</f>
        <v/>
      </c>
      <c r="P2658" s="36">
        <f>IF($B2658="","",IFERROR(VLOOKUP($B2658,Mapping!$A:$C,3,0),"Not Mapped"))</f>
        <v/>
      </c>
      <c r="Q2658" s="36">
        <f>IF($B2658="","",IFERROR(VLOOKUP($O2658,Leaders!$A:$B,2,0),"Not Mapped"))</f>
        <v/>
      </c>
      <c r="R2658" s="36">
        <f>IF($B2658="","",IF(COUNTIF(Exclusions!$A:$A,$B2658)&gt;0,"Yes","No"))</f>
        <v/>
      </c>
      <c r="S2658" s="38">
        <f>IF($B2658="","",MIN(1,DAY($A2658)/IF($N2658="Superstore",Settings!$B$5,Settings!$B$4)))</f>
        <v/>
      </c>
      <c r="T2658" s="38">
        <f>IF(OR($B2658="",$G2658="",$S2658=0),"",$G2658/$S2658)</f>
        <v/>
      </c>
      <c r="U2658" s="36">
        <f>IF($T2658="","",IF($T2658&lt;Settings!$B$8,"Critical",IF($T2658&lt;Settings!$B$9,"Semi Critical","Non Critical")))</f>
        <v/>
      </c>
      <c r="V2658" s="28" t="n"/>
      <c r="Z2658">
        <f>IF($B2658="","",IFERROR(VLOOKUP($B2658,'Plan HC for CCA'!$A:$B,2,0),""))</f>
        <v/>
      </c>
      <c r="AA2658">
        <f>IF(OR($B2658="",$Z2658=""),"",IF(N($M2658)&lt;$Z2658,"Delta","No Delta"))</f>
        <v/>
      </c>
      <c r="AB2658">
        <f>IF(OR($B2658="",$Z2658=""),"",MAX(0,$Z2658-N($M2658)))</f>
        <v/>
      </c>
      <c r="AC2658" s="46">
        <f>IF($B2658="","",IFERROR(INDEX('CCA Util %'!$H:$H,MATCH($B2658,'CCA Util %'!$E:$E,0)),""))</f>
        <v/>
      </c>
      <c r="AD2658">
        <f>IF($B2658="","",IFERROR(INDEX('CCA Util %'!$G:$G,MATCH($B2658,'CCA Util %'!$E:$E,0)),""))</f>
        <v/>
      </c>
      <c r="AE2658">
        <f>IF(OR($B2658="",$U2658=""),"",$U2658&amp;" &amp; "&amp;IF(OR($AD2658="",$AD2658=0),"Util NA",$AD2658&amp;" Util"))</f>
        <v/>
      </c>
    </row>
    <row r="2659" ht="15.75" customHeight="1" s="42">
      <c r="A2659" s="41" t="n"/>
      <c r="G2659" s="38" t="n"/>
      <c r="H2659" s="38" t="n"/>
      <c r="I2659" s="38" t="n"/>
      <c r="J2659" s="38" t="n"/>
      <c r="K2659" s="38" t="n"/>
      <c r="L2659" s="38" t="n"/>
      <c r="N2659" s="36">
        <f>IF($B2659="","",IF($C2659="SUPERSTORE","Superstore","DH"))</f>
        <v/>
      </c>
      <c r="O2659" s="36">
        <f>IF($B2659="","",IFERROR(VLOOKUP($B2659,Mapping!$A:$C,2,0),"Not Mapped"))</f>
        <v/>
      </c>
      <c r="P2659" s="36">
        <f>IF($B2659="","",IFERROR(VLOOKUP($B2659,Mapping!$A:$C,3,0),"Not Mapped"))</f>
        <v/>
      </c>
      <c r="Q2659" s="36">
        <f>IF($B2659="","",IFERROR(VLOOKUP($O2659,Leaders!$A:$B,2,0),"Not Mapped"))</f>
        <v/>
      </c>
      <c r="R2659" s="36">
        <f>IF($B2659="","",IF(COUNTIF(Exclusions!$A:$A,$B2659)&gt;0,"Yes","No"))</f>
        <v/>
      </c>
      <c r="S2659" s="38">
        <f>IF($B2659="","",MIN(1,DAY($A2659)/IF($N2659="Superstore",Settings!$B$5,Settings!$B$4)))</f>
        <v/>
      </c>
      <c r="T2659" s="38">
        <f>IF(OR($B2659="",$G2659="",$S2659=0),"",$G2659/$S2659)</f>
        <v/>
      </c>
      <c r="U2659" s="36">
        <f>IF($T2659="","",IF($T2659&lt;Settings!$B$8,"Critical",IF($T2659&lt;Settings!$B$9,"Semi Critical","Non Critical")))</f>
        <v/>
      </c>
      <c r="V2659" s="28" t="n"/>
      <c r="Z2659">
        <f>IF($B2659="","",IFERROR(VLOOKUP($B2659,'Plan HC for CCA'!$A:$B,2,0),""))</f>
        <v/>
      </c>
      <c r="AA2659">
        <f>IF(OR($B2659="",$Z2659=""),"",IF(N($M2659)&lt;$Z2659,"Delta","No Delta"))</f>
        <v/>
      </c>
      <c r="AB2659">
        <f>IF(OR($B2659="",$Z2659=""),"",MAX(0,$Z2659-N($M2659)))</f>
        <v/>
      </c>
      <c r="AC2659" s="46">
        <f>IF($B2659="","",IFERROR(INDEX('CCA Util %'!$H:$H,MATCH($B2659,'CCA Util %'!$E:$E,0)),""))</f>
        <v/>
      </c>
      <c r="AD2659">
        <f>IF($B2659="","",IFERROR(INDEX('CCA Util %'!$G:$G,MATCH($B2659,'CCA Util %'!$E:$E,0)),""))</f>
        <v/>
      </c>
      <c r="AE2659">
        <f>IF(OR($B2659="",$U2659=""),"",$U2659&amp;" &amp; "&amp;IF(OR($AD2659="",$AD2659=0),"Util NA",$AD2659&amp;" Util"))</f>
        <v/>
      </c>
    </row>
    <row r="2660" ht="15.75" customHeight="1" s="42">
      <c r="A2660" s="41" t="n"/>
      <c r="G2660" s="38" t="n"/>
      <c r="H2660" s="38" t="n"/>
      <c r="I2660" s="38" t="n"/>
      <c r="J2660" s="38" t="n"/>
      <c r="K2660" s="38" t="n"/>
      <c r="L2660" s="38" t="n"/>
      <c r="N2660" s="36">
        <f>IF($B2660="","",IF($C2660="SUPERSTORE","Superstore","DH"))</f>
        <v/>
      </c>
      <c r="O2660" s="36">
        <f>IF($B2660="","",IFERROR(VLOOKUP($B2660,Mapping!$A:$C,2,0),"Not Mapped"))</f>
        <v/>
      </c>
      <c r="P2660" s="36">
        <f>IF($B2660="","",IFERROR(VLOOKUP($B2660,Mapping!$A:$C,3,0),"Not Mapped"))</f>
        <v/>
      </c>
      <c r="Q2660" s="36">
        <f>IF($B2660="","",IFERROR(VLOOKUP($O2660,Leaders!$A:$B,2,0),"Not Mapped"))</f>
        <v/>
      </c>
      <c r="R2660" s="36">
        <f>IF($B2660="","",IF(COUNTIF(Exclusions!$A:$A,$B2660)&gt;0,"Yes","No"))</f>
        <v/>
      </c>
      <c r="S2660" s="38">
        <f>IF($B2660="","",MIN(1,DAY($A2660)/IF($N2660="Superstore",Settings!$B$5,Settings!$B$4)))</f>
        <v/>
      </c>
      <c r="T2660" s="38">
        <f>IF(OR($B2660="",$G2660="",$S2660=0),"",$G2660/$S2660)</f>
        <v/>
      </c>
      <c r="U2660" s="36">
        <f>IF($T2660="","",IF($T2660&lt;Settings!$B$8,"Critical",IF($T2660&lt;Settings!$B$9,"Semi Critical","Non Critical")))</f>
        <v/>
      </c>
      <c r="V2660" s="28" t="n"/>
      <c r="Z2660">
        <f>IF($B2660="","",IFERROR(VLOOKUP($B2660,'Plan HC for CCA'!$A:$B,2,0),""))</f>
        <v/>
      </c>
      <c r="AA2660">
        <f>IF(OR($B2660="",$Z2660=""),"",IF(N($M2660)&lt;$Z2660,"Delta","No Delta"))</f>
        <v/>
      </c>
      <c r="AB2660">
        <f>IF(OR($B2660="",$Z2660=""),"",MAX(0,$Z2660-N($M2660)))</f>
        <v/>
      </c>
      <c r="AC2660" s="46">
        <f>IF($B2660="","",IFERROR(INDEX('CCA Util %'!$H:$H,MATCH($B2660,'CCA Util %'!$E:$E,0)),""))</f>
        <v/>
      </c>
      <c r="AD2660">
        <f>IF($B2660="","",IFERROR(INDEX('CCA Util %'!$G:$G,MATCH($B2660,'CCA Util %'!$E:$E,0)),""))</f>
        <v/>
      </c>
      <c r="AE2660">
        <f>IF(OR($B2660="",$U2660=""),"",$U2660&amp;" &amp; "&amp;IF(OR($AD2660="",$AD2660=0),"Util NA",$AD2660&amp;" Util"))</f>
        <v/>
      </c>
    </row>
    <row r="2661" ht="15.75" customHeight="1" s="42">
      <c r="A2661" s="41" t="n"/>
      <c r="G2661" s="38" t="n"/>
      <c r="H2661" s="38" t="n"/>
      <c r="I2661" s="38" t="n"/>
      <c r="J2661" s="38" t="n"/>
      <c r="K2661" s="38" t="n"/>
      <c r="L2661" s="38" t="n"/>
      <c r="N2661" s="36">
        <f>IF($B2661="","",IF($C2661="SUPERSTORE","Superstore","DH"))</f>
        <v/>
      </c>
      <c r="O2661" s="36">
        <f>IF($B2661="","",IFERROR(VLOOKUP($B2661,Mapping!$A:$C,2,0),"Not Mapped"))</f>
        <v/>
      </c>
      <c r="P2661" s="36">
        <f>IF($B2661="","",IFERROR(VLOOKUP($B2661,Mapping!$A:$C,3,0),"Not Mapped"))</f>
        <v/>
      </c>
      <c r="Q2661" s="36">
        <f>IF($B2661="","",IFERROR(VLOOKUP($O2661,Leaders!$A:$B,2,0),"Not Mapped"))</f>
        <v/>
      </c>
      <c r="R2661" s="36">
        <f>IF($B2661="","",IF(COUNTIF(Exclusions!$A:$A,$B2661)&gt;0,"Yes","No"))</f>
        <v/>
      </c>
      <c r="S2661" s="38">
        <f>IF($B2661="","",MIN(1,DAY($A2661)/IF($N2661="Superstore",Settings!$B$5,Settings!$B$4)))</f>
        <v/>
      </c>
      <c r="T2661" s="38">
        <f>IF(OR($B2661="",$G2661="",$S2661=0),"",$G2661/$S2661)</f>
        <v/>
      </c>
      <c r="U2661" s="36">
        <f>IF($T2661="","",IF($T2661&lt;Settings!$B$8,"Critical",IF($T2661&lt;Settings!$B$9,"Semi Critical","Non Critical")))</f>
        <v/>
      </c>
      <c r="V2661" s="28" t="n"/>
      <c r="Z2661">
        <f>IF($B2661="","",IFERROR(VLOOKUP($B2661,'Plan HC for CCA'!$A:$B,2,0),""))</f>
        <v/>
      </c>
      <c r="AA2661">
        <f>IF(OR($B2661="",$Z2661=""),"",IF(N($M2661)&lt;$Z2661,"Delta","No Delta"))</f>
        <v/>
      </c>
      <c r="AB2661">
        <f>IF(OR($B2661="",$Z2661=""),"",MAX(0,$Z2661-N($M2661)))</f>
        <v/>
      </c>
      <c r="AC2661" s="46">
        <f>IF($B2661="","",IFERROR(INDEX('CCA Util %'!$H:$H,MATCH($B2661,'CCA Util %'!$E:$E,0)),""))</f>
        <v/>
      </c>
      <c r="AD2661">
        <f>IF($B2661="","",IFERROR(INDEX('CCA Util %'!$G:$G,MATCH($B2661,'CCA Util %'!$E:$E,0)),""))</f>
        <v/>
      </c>
      <c r="AE2661">
        <f>IF(OR($B2661="",$U2661=""),"",$U2661&amp;" &amp; "&amp;IF(OR($AD2661="",$AD2661=0),"Util NA",$AD2661&amp;" Util"))</f>
        <v/>
      </c>
    </row>
    <row r="2662" ht="15.75" customHeight="1" s="42">
      <c r="A2662" s="41" t="n"/>
      <c r="G2662" s="38" t="n"/>
      <c r="H2662" s="38" t="n"/>
      <c r="I2662" s="38" t="n"/>
      <c r="J2662" s="38" t="n"/>
      <c r="K2662" s="38" t="n"/>
      <c r="L2662" s="38" t="n"/>
      <c r="N2662" s="36">
        <f>IF($B2662="","",IF($C2662="SUPERSTORE","Superstore","DH"))</f>
        <v/>
      </c>
      <c r="O2662" s="36">
        <f>IF($B2662="","",IFERROR(VLOOKUP($B2662,Mapping!$A:$C,2,0),"Not Mapped"))</f>
        <v/>
      </c>
      <c r="P2662" s="36">
        <f>IF($B2662="","",IFERROR(VLOOKUP($B2662,Mapping!$A:$C,3,0),"Not Mapped"))</f>
        <v/>
      </c>
      <c r="Q2662" s="36">
        <f>IF($B2662="","",IFERROR(VLOOKUP($O2662,Leaders!$A:$B,2,0),"Not Mapped"))</f>
        <v/>
      </c>
      <c r="R2662" s="36">
        <f>IF($B2662="","",IF(COUNTIF(Exclusions!$A:$A,$B2662)&gt;0,"Yes","No"))</f>
        <v/>
      </c>
      <c r="S2662" s="38">
        <f>IF($B2662="","",MIN(1,DAY($A2662)/IF($N2662="Superstore",Settings!$B$5,Settings!$B$4)))</f>
        <v/>
      </c>
      <c r="T2662" s="38">
        <f>IF(OR($B2662="",$G2662="",$S2662=0),"",$G2662/$S2662)</f>
        <v/>
      </c>
      <c r="U2662" s="36">
        <f>IF($T2662="","",IF($T2662&lt;Settings!$B$8,"Critical",IF($T2662&lt;Settings!$B$9,"Semi Critical","Non Critical")))</f>
        <v/>
      </c>
      <c r="V2662" s="28" t="n"/>
      <c r="Z2662">
        <f>IF($B2662="","",IFERROR(VLOOKUP($B2662,'Plan HC for CCA'!$A:$B,2,0),""))</f>
        <v/>
      </c>
      <c r="AA2662">
        <f>IF(OR($B2662="",$Z2662=""),"",IF(N($M2662)&lt;$Z2662,"Delta","No Delta"))</f>
        <v/>
      </c>
      <c r="AB2662">
        <f>IF(OR($B2662="",$Z2662=""),"",MAX(0,$Z2662-N($M2662)))</f>
        <v/>
      </c>
      <c r="AC2662" s="46">
        <f>IF($B2662="","",IFERROR(INDEX('CCA Util %'!$H:$H,MATCH($B2662,'CCA Util %'!$E:$E,0)),""))</f>
        <v/>
      </c>
      <c r="AD2662">
        <f>IF($B2662="","",IFERROR(INDEX('CCA Util %'!$G:$G,MATCH($B2662,'CCA Util %'!$E:$E,0)),""))</f>
        <v/>
      </c>
      <c r="AE2662">
        <f>IF(OR($B2662="",$U2662=""),"",$U2662&amp;" &amp; "&amp;IF(OR($AD2662="",$AD2662=0),"Util NA",$AD2662&amp;" Util"))</f>
        <v/>
      </c>
    </row>
    <row r="2663" ht="15.75" customHeight="1" s="42">
      <c r="A2663" s="41" t="n"/>
      <c r="G2663" s="38" t="n"/>
      <c r="H2663" s="38" t="n"/>
      <c r="I2663" s="38" t="n"/>
      <c r="J2663" s="38" t="n"/>
      <c r="K2663" s="38" t="n"/>
      <c r="L2663" s="38" t="n"/>
      <c r="N2663" s="36">
        <f>IF($B2663="","",IF($C2663="SUPERSTORE","Superstore","DH"))</f>
        <v/>
      </c>
      <c r="O2663" s="36">
        <f>IF($B2663="","",IFERROR(VLOOKUP($B2663,Mapping!$A:$C,2,0),"Not Mapped"))</f>
        <v/>
      </c>
      <c r="P2663" s="36">
        <f>IF($B2663="","",IFERROR(VLOOKUP($B2663,Mapping!$A:$C,3,0),"Not Mapped"))</f>
        <v/>
      </c>
      <c r="Q2663" s="36">
        <f>IF($B2663="","",IFERROR(VLOOKUP($O2663,Leaders!$A:$B,2,0),"Not Mapped"))</f>
        <v/>
      </c>
      <c r="R2663" s="36">
        <f>IF($B2663="","",IF(COUNTIF(Exclusions!$A:$A,$B2663)&gt;0,"Yes","No"))</f>
        <v/>
      </c>
      <c r="S2663" s="38">
        <f>IF($B2663="","",MIN(1,DAY($A2663)/IF($N2663="Superstore",Settings!$B$5,Settings!$B$4)))</f>
        <v/>
      </c>
      <c r="T2663" s="38">
        <f>IF(OR($B2663="",$G2663="",$S2663=0),"",$G2663/$S2663)</f>
        <v/>
      </c>
      <c r="U2663" s="36">
        <f>IF($T2663="","",IF($T2663&lt;Settings!$B$8,"Critical",IF($T2663&lt;Settings!$B$9,"Semi Critical","Non Critical")))</f>
        <v/>
      </c>
      <c r="V2663" s="28" t="n"/>
      <c r="Z2663">
        <f>IF($B2663="","",IFERROR(VLOOKUP($B2663,'Plan HC for CCA'!$A:$B,2,0),""))</f>
        <v/>
      </c>
      <c r="AA2663">
        <f>IF(OR($B2663="",$Z2663=""),"",IF(N($M2663)&lt;$Z2663,"Delta","No Delta"))</f>
        <v/>
      </c>
      <c r="AB2663">
        <f>IF(OR($B2663="",$Z2663=""),"",MAX(0,$Z2663-N($M2663)))</f>
        <v/>
      </c>
      <c r="AC2663" s="46">
        <f>IF($B2663="","",IFERROR(INDEX('CCA Util %'!$H:$H,MATCH($B2663,'CCA Util %'!$E:$E,0)),""))</f>
        <v/>
      </c>
      <c r="AD2663">
        <f>IF($B2663="","",IFERROR(INDEX('CCA Util %'!$G:$G,MATCH($B2663,'CCA Util %'!$E:$E,0)),""))</f>
        <v/>
      </c>
      <c r="AE2663">
        <f>IF(OR($B2663="",$U2663=""),"",$U2663&amp;" &amp; "&amp;IF(OR($AD2663="",$AD2663=0),"Util NA",$AD2663&amp;" Util"))</f>
        <v/>
      </c>
    </row>
    <row r="2664" ht="15.75" customHeight="1" s="42">
      <c r="A2664" s="41" t="n"/>
      <c r="G2664" s="38" t="n"/>
      <c r="H2664" s="38" t="n"/>
      <c r="I2664" s="38" t="n"/>
      <c r="J2664" s="38" t="n"/>
      <c r="K2664" s="38" t="n"/>
      <c r="L2664" s="38" t="n"/>
      <c r="N2664" s="36">
        <f>IF($B2664="","",IF($C2664="SUPERSTORE","Superstore","DH"))</f>
        <v/>
      </c>
      <c r="O2664" s="36">
        <f>IF($B2664="","",IFERROR(VLOOKUP($B2664,Mapping!$A:$C,2,0),"Not Mapped"))</f>
        <v/>
      </c>
      <c r="P2664" s="36">
        <f>IF($B2664="","",IFERROR(VLOOKUP($B2664,Mapping!$A:$C,3,0),"Not Mapped"))</f>
        <v/>
      </c>
      <c r="Q2664" s="36">
        <f>IF($B2664="","",IFERROR(VLOOKUP($O2664,Leaders!$A:$B,2,0),"Not Mapped"))</f>
        <v/>
      </c>
      <c r="R2664" s="36">
        <f>IF($B2664="","",IF(COUNTIF(Exclusions!$A:$A,$B2664)&gt;0,"Yes","No"))</f>
        <v/>
      </c>
      <c r="S2664" s="38">
        <f>IF($B2664="","",MIN(1,DAY($A2664)/IF($N2664="Superstore",Settings!$B$5,Settings!$B$4)))</f>
        <v/>
      </c>
      <c r="T2664" s="38">
        <f>IF(OR($B2664="",$G2664="",$S2664=0),"",$G2664/$S2664)</f>
        <v/>
      </c>
      <c r="U2664" s="36">
        <f>IF($T2664="","",IF($T2664&lt;Settings!$B$8,"Critical",IF($T2664&lt;Settings!$B$9,"Semi Critical","Non Critical")))</f>
        <v/>
      </c>
      <c r="V2664" s="28" t="n"/>
      <c r="Z2664">
        <f>IF($B2664="","",IFERROR(VLOOKUP($B2664,'Plan HC for CCA'!$A:$B,2,0),""))</f>
        <v/>
      </c>
      <c r="AA2664">
        <f>IF(OR($B2664="",$Z2664=""),"",IF(N($M2664)&lt;$Z2664,"Delta","No Delta"))</f>
        <v/>
      </c>
      <c r="AB2664">
        <f>IF(OR($B2664="",$Z2664=""),"",MAX(0,$Z2664-N($M2664)))</f>
        <v/>
      </c>
      <c r="AC2664" s="46">
        <f>IF($B2664="","",IFERROR(INDEX('CCA Util %'!$H:$H,MATCH($B2664,'CCA Util %'!$E:$E,0)),""))</f>
        <v/>
      </c>
      <c r="AD2664">
        <f>IF($B2664="","",IFERROR(INDEX('CCA Util %'!$G:$G,MATCH($B2664,'CCA Util %'!$E:$E,0)),""))</f>
        <v/>
      </c>
      <c r="AE2664">
        <f>IF(OR($B2664="",$U2664=""),"",$U2664&amp;" &amp; "&amp;IF(OR($AD2664="",$AD2664=0),"Util NA",$AD2664&amp;" Util"))</f>
        <v/>
      </c>
    </row>
    <row r="2665" ht="15.75" customHeight="1" s="42">
      <c r="A2665" s="41" t="n"/>
      <c r="G2665" s="38" t="n"/>
      <c r="H2665" s="38" t="n"/>
      <c r="I2665" s="38" t="n"/>
      <c r="J2665" s="38" t="n"/>
      <c r="K2665" s="38" t="n"/>
      <c r="L2665" s="38" t="n"/>
      <c r="N2665" s="36">
        <f>IF($B2665="","",IF($C2665="SUPERSTORE","Superstore","DH"))</f>
        <v/>
      </c>
      <c r="O2665" s="36">
        <f>IF($B2665="","",IFERROR(VLOOKUP($B2665,Mapping!$A:$C,2,0),"Not Mapped"))</f>
        <v/>
      </c>
      <c r="P2665" s="36">
        <f>IF($B2665="","",IFERROR(VLOOKUP($B2665,Mapping!$A:$C,3,0),"Not Mapped"))</f>
        <v/>
      </c>
      <c r="Q2665" s="36">
        <f>IF($B2665="","",IFERROR(VLOOKUP($O2665,Leaders!$A:$B,2,0),"Not Mapped"))</f>
        <v/>
      </c>
      <c r="R2665" s="36">
        <f>IF($B2665="","",IF(COUNTIF(Exclusions!$A:$A,$B2665)&gt;0,"Yes","No"))</f>
        <v/>
      </c>
      <c r="S2665" s="38">
        <f>IF($B2665="","",MIN(1,DAY($A2665)/IF($N2665="Superstore",Settings!$B$5,Settings!$B$4)))</f>
        <v/>
      </c>
      <c r="T2665" s="38">
        <f>IF(OR($B2665="",$G2665="",$S2665=0),"",$G2665/$S2665)</f>
        <v/>
      </c>
      <c r="U2665" s="36">
        <f>IF($T2665="","",IF($T2665&lt;Settings!$B$8,"Critical",IF($T2665&lt;Settings!$B$9,"Semi Critical","Non Critical")))</f>
        <v/>
      </c>
      <c r="V2665" s="28" t="n"/>
      <c r="Z2665">
        <f>IF($B2665="","",IFERROR(VLOOKUP($B2665,'Plan HC for CCA'!$A:$B,2,0),""))</f>
        <v/>
      </c>
      <c r="AA2665">
        <f>IF(OR($B2665="",$Z2665=""),"",IF(N($M2665)&lt;$Z2665,"Delta","No Delta"))</f>
        <v/>
      </c>
      <c r="AB2665">
        <f>IF(OR($B2665="",$Z2665=""),"",MAX(0,$Z2665-N($M2665)))</f>
        <v/>
      </c>
      <c r="AC2665" s="46">
        <f>IF($B2665="","",IFERROR(INDEX('CCA Util %'!$H:$H,MATCH($B2665,'CCA Util %'!$E:$E,0)),""))</f>
        <v/>
      </c>
      <c r="AD2665">
        <f>IF($B2665="","",IFERROR(INDEX('CCA Util %'!$G:$G,MATCH($B2665,'CCA Util %'!$E:$E,0)),""))</f>
        <v/>
      </c>
      <c r="AE2665">
        <f>IF(OR($B2665="",$U2665=""),"",$U2665&amp;" &amp; "&amp;IF(OR($AD2665="",$AD2665=0),"Util NA",$AD2665&amp;" Util"))</f>
        <v/>
      </c>
    </row>
    <row r="2666" ht="15.75" customHeight="1" s="42">
      <c r="A2666" s="41" t="n"/>
      <c r="G2666" s="38" t="n"/>
      <c r="H2666" s="38" t="n"/>
      <c r="I2666" s="38" t="n"/>
      <c r="J2666" s="38" t="n"/>
      <c r="K2666" s="38" t="n"/>
      <c r="L2666" s="38" t="n"/>
      <c r="N2666" s="36">
        <f>IF($B2666="","",IF($C2666="SUPERSTORE","Superstore","DH"))</f>
        <v/>
      </c>
      <c r="O2666" s="36">
        <f>IF($B2666="","",IFERROR(VLOOKUP($B2666,Mapping!$A:$C,2,0),"Not Mapped"))</f>
        <v/>
      </c>
      <c r="P2666" s="36">
        <f>IF($B2666="","",IFERROR(VLOOKUP($B2666,Mapping!$A:$C,3,0),"Not Mapped"))</f>
        <v/>
      </c>
      <c r="Q2666" s="36">
        <f>IF($B2666="","",IFERROR(VLOOKUP($O2666,Leaders!$A:$B,2,0),"Not Mapped"))</f>
        <v/>
      </c>
      <c r="R2666" s="36">
        <f>IF($B2666="","",IF(COUNTIF(Exclusions!$A:$A,$B2666)&gt;0,"Yes","No"))</f>
        <v/>
      </c>
      <c r="S2666" s="38">
        <f>IF($B2666="","",MIN(1,DAY($A2666)/IF($N2666="Superstore",Settings!$B$5,Settings!$B$4)))</f>
        <v/>
      </c>
      <c r="T2666" s="38">
        <f>IF(OR($B2666="",$G2666="",$S2666=0),"",$G2666/$S2666)</f>
        <v/>
      </c>
      <c r="U2666" s="36">
        <f>IF($T2666="","",IF($T2666&lt;Settings!$B$8,"Critical",IF($T2666&lt;Settings!$B$9,"Semi Critical","Non Critical")))</f>
        <v/>
      </c>
      <c r="V2666" s="28" t="n"/>
      <c r="Z2666">
        <f>IF($B2666="","",IFERROR(VLOOKUP($B2666,'Plan HC for CCA'!$A:$B,2,0),""))</f>
        <v/>
      </c>
      <c r="AA2666">
        <f>IF(OR($B2666="",$Z2666=""),"",IF(N($M2666)&lt;$Z2666,"Delta","No Delta"))</f>
        <v/>
      </c>
      <c r="AB2666">
        <f>IF(OR($B2666="",$Z2666=""),"",MAX(0,$Z2666-N($M2666)))</f>
        <v/>
      </c>
      <c r="AC2666" s="46">
        <f>IF($B2666="","",IFERROR(INDEX('CCA Util %'!$H:$H,MATCH($B2666,'CCA Util %'!$E:$E,0)),""))</f>
        <v/>
      </c>
      <c r="AD2666">
        <f>IF($B2666="","",IFERROR(INDEX('CCA Util %'!$G:$G,MATCH($B2666,'CCA Util %'!$E:$E,0)),""))</f>
        <v/>
      </c>
      <c r="AE2666">
        <f>IF(OR($B2666="",$U2666=""),"",$U2666&amp;" &amp; "&amp;IF(OR($AD2666="",$AD2666=0),"Util NA",$AD2666&amp;" Util"))</f>
        <v/>
      </c>
    </row>
    <row r="2667" ht="15.75" customHeight="1" s="42">
      <c r="A2667" s="41" t="n"/>
      <c r="G2667" s="38" t="n"/>
      <c r="H2667" s="38" t="n"/>
      <c r="I2667" s="38" t="n"/>
      <c r="J2667" s="38" t="n"/>
      <c r="K2667" s="38" t="n"/>
      <c r="L2667" s="38" t="n"/>
      <c r="N2667" s="36">
        <f>IF($B2667="","",IF($C2667="SUPERSTORE","Superstore","DH"))</f>
        <v/>
      </c>
      <c r="O2667" s="36">
        <f>IF($B2667="","",IFERROR(VLOOKUP($B2667,Mapping!$A:$C,2,0),"Not Mapped"))</f>
        <v/>
      </c>
      <c r="P2667" s="36">
        <f>IF($B2667="","",IFERROR(VLOOKUP($B2667,Mapping!$A:$C,3,0),"Not Mapped"))</f>
        <v/>
      </c>
      <c r="Q2667" s="36">
        <f>IF($B2667="","",IFERROR(VLOOKUP($O2667,Leaders!$A:$B,2,0),"Not Mapped"))</f>
        <v/>
      </c>
      <c r="R2667" s="36">
        <f>IF($B2667="","",IF(COUNTIF(Exclusions!$A:$A,$B2667)&gt;0,"Yes","No"))</f>
        <v/>
      </c>
      <c r="S2667" s="38">
        <f>IF($B2667="","",MIN(1,DAY($A2667)/IF($N2667="Superstore",Settings!$B$5,Settings!$B$4)))</f>
        <v/>
      </c>
      <c r="T2667" s="38">
        <f>IF(OR($B2667="",$G2667="",$S2667=0),"",$G2667/$S2667)</f>
        <v/>
      </c>
      <c r="U2667" s="36">
        <f>IF($T2667="","",IF($T2667&lt;Settings!$B$8,"Critical",IF($T2667&lt;Settings!$B$9,"Semi Critical","Non Critical")))</f>
        <v/>
      </c>
      <c r="V2667" s="28" t="n"/>
      <c r="Z2667">
        <f>IF($B2667="","",IFERROR(VLOOKUP($B2667,'Plan HC for CCA'!$A:$B,2,0),""))</f>
        <v/>
      </c>
      <c r="AA2667">
        <f>IF(OR($B2667="",$Z2667=""),"",IF(N($M2667)&lt;$Z2667,"Delta","No Delta"))</f>
        <v/>
      </c>
      <c r="AB2667">
        <f>IF(OR($B2667="",$Z2667=""),"",MAX(0,$Z2667-N($M2667)))</f>
        <v/>
      </c>
      <c r="AC2667" s="46">
        <f>IF($B2667="","",IFERROR(INDEX('CCA Util %'!$H:$H,MATCH($B2667,'CCA Util %'!$E:$E,0)),""))</f>
        <v/>
      </c>
      <c r="AD2667">
        <f>IF($B2667="","",IFERROR(INDEX('CCA Util %'!$G:$G,MATCH($B2667,'CCA Util %'!$E:$E,0)),""))</f>
        <v/>
      </c>
      <c r="AE2667">
        <f>IF(OR($B2667="",$U2667=""),"",$U2667&amp;" &amp; "&amp;IF(OR($AD2667="",$AD2667=0),"Util NA",$AD2667&amp;" Util"))</f>
        <v/>
      </c>
    </row>
    <row r="2668" ht="15.75" customHeight="1" s="42">
      <c r="A2668" s="41" t="n"/>
      <c r="G2668" s="38" t="n"/>
      <c r="H2668" s="38" t="n"/>
      <c r="I2668" s="38" t="n"/>
      <c r="J2668" s="38" t="n"/>
      <c r="K2668" s="38" t="n"/>
      <c r="L2668" s="38" t="n"/>
      <c r="N2668" s="36">
        <f>IF($B2668="","",IF($C2668="SUPERSTORE","Superstore","DH"))</f>
        <v/>
      </c>
      <c r="O2668" s="36">
        <f>IF($B2668="","",IFERROR(VLOOKUP($B2668,Mapping!$A:$C,2,0),"Not Mapped"))</f>
        <v/>
      </c>
      <c r="P2668" s="36">
        <f>IF($B2668="","",IFERROR(VLOOKUP($B2668,Mapping!$A:$C,3,0),"Not Mapped"))</f>
        <v/>
      </c>
      <c r="Q2668" s="36">
        <f>IF($B2668="","",IFERROR(VLOOKUP($O2668,Leaders!$A:$B,2,0),"Not Mapped"))</f>
        <v/>
      </c>
      <c r="R2668" s="36">
        <f>IF($B2668="","",IF(COUNTIF(Exclusions!$A:$A,$B2668)&gt;0,"Yes","No"))</f>
        <v/>
      </c>
      <c r="S2668" s="38">
        <f>IF($B2668="","",MIN(1,DAY($A2668)/IF($N2668="Superstore",Settings!$B$5,Settings!$B$4)))</f>
        <v/>
      </c>
      <c r="T2668" s="38">
        <f>IF(OR($B2668="",$G2668="",$S2668=0),"",$G2668/$S2668)</f>
        <v/>
      </c>
      <c r="U2668" s="36">
        <f>IF($T2668="","",IF($T2668&lt;Settings!$B$8,"Critical",IF($T2668&lt;Settings!$B$9,"Semi Critical","Non Critical")))</f>
        <v/>
      </c>
      <c r="V2668" s="28" t="n"/>
      <c r="Z2668">
        <f>IF($B2668="","",IFERROR(VLOOKUP($B2668,'Plan HC for CCA'!$A:$B,2,0),""))</f>
        <v/>
      </c>
      <c r="AA2668">
        <f>IF(OR($B2668="",$Z2668=""),"",IF(N($M2668)&lt;$Z2668,"Delta","No Delta"))</f>
        <v/>
      </c>
      <c r="AB2668">
        <f>IF(OR($B2668="",$Z2668=""),"",MAX(0,$Z2668-N($M2668)))</f>
        <v/>
      </c>
      <c r="AC2668" s="46">
        <f>IF($B2668="","",IFERROR(INDEX('CCA Util %'!$H:$H,MATCH($B2668,'CCA Util %'!$E:$E,0)),""))</f>
        <v/>
      </c>
      <c r="AD2668">
        <f>IF($B2668="","",IFERROR(INDEX('CCA Util %'!$G:$G,MATCH($B2668,'CCA Util %'!$E:$E,0)),""))</f>
        <v/>
      </c>
      <c r="AE2668">
        <f>IF(OR($B2668="",$U2668=""),"",$U2668&amp;" &amp; "&amp;IF(OR($AD2668="",$AD2668=0),"Util NA",$AD2668&amp;" Util"))</f>
        <v/>
      </c>
    </row>
    <row r="2669" ht="15.75" customHeight="1" s="42">
      <c r="A2669" s="41" t="n"/>
      <c r="G2669" s="38" t="n"/>
      <c r="H2669" s="38" t="n"/>
      <c r="I2669" s="38" t="n"/>
      <c r="J2669" s="38" t="n"/>
      <c r="K2669" s="38" t="n"/>
      <c r="L2669" s="38" t="n"/>
      <c r="N2669" s="36">
        <f>IF($B2669="","",IF($C2669="SUPERSTORE","Superstore","DH"))</f>
        <v/>
      </c>
      <c r="O2669" s="36">
        <f>IF($B2669="","",IFERROR(VLOOKUP($B2669,Mapping!$A:$C,2,0),"Not Mapped"))</f>
        <v/>
      </c>
      <c r="P2669" s="36">
        <f>IF($B2669="","",IFERROR(VLOOKUP($B2669,Mapping!$A:$C,3,0),"Not Mapped"))</f>
        <v/>
      </c>
      <c r="Q2669" s="36">
        <f>IF($B2669="","",IFERROR(VLOOKUP($O2669,Leaders!$A:$B,2,0),"Not Mapped"))</f>
        <v/>
      </c>
      <c r="R2669" s="36">
        <f>IF($B2669="","",IF(COUNTIF(Exclusions!$A:$A,$B2669)&gt;0,"Yes","No"))</f>
        <v/>
      </c>
      <c r="S2669" s="38">
        <f>IF($B2669="","",MIN(1,DAY($A2669)/IF($N2669="Superstore",Settings!$B$5,Settings!$B$4)))</f>
        <v/>
      </c>
      <c r="T2669" s="38">
        <f>IF(OR($B2669="",$G2669="",$S2669=0),"",$G2669/$S2669)</f>
        <v/>
      </c>
      <c r="U2669" s="36">
        <f>IF($T2669="","",IF($T2669&lt;Settings!$B$8,"Critical",IF($T2669&lt;Settings!$B$9,"Semi Critical","Non Critical")))</f>
        <v/>
      </c>
      <c r="V2669" s="28" t="n"/>
      <c r="Z2669">
        <f>IF($B2669="","",IFERROR(VLOOKUP($B2669,'Plan HC for CCA'!$A:$B,2,0),""))</f>
        <v/>
      </c>
      <c r="AA2669">
        <f>IF(OR($B2669="",$Z2669=""),"",IF(N($M2669)&lt;$Z2669,"Delta","No Delta"))</f>
        <v/>
      </c>
      <c r="AB2669">
        <f>IF(OR($B2669="",$Z2669=""),"",MAX(0,$Z2669-N($M2669)))</f>
        <v/>
      </c>
      <c r="AC2669" s="46">
        <f>IF($B2669="","",IFERROR(INDEX('CCA Util %'!$H:$H,MATCH($B2669,'CCA Util %'!$E:$E,0)),""))</f>
        <v/>
      </c>
      <c r="AD2669">
        <f>IF($B2669="","",IFERROR(INDEX('CCA Util %'!$G:$G,MATCH($B2669,'CCA Util %'!$E:$E,0)),""))</f>
        <v/>
      </c>
      <c r="AE2669">
        <f>IF(OR($B2669="",$U2669=""),"",$U2669&amp;" &amp; "&amp;IF(OR($AD2669="",$AD2669=0),"Util NA",$AD2669&amp;" Util"))</f>
        <v/>
      </c>
    </row>
    <row r="2670" ht="15.75" customHeight="1" s="42">
      <c r="A2670" s="41" t="n"/>
      <c r="G2670" s="38" t="n"/>
      <c r="H2670" s="38" t="n"/>
      <c r="I2670" s="38" t="n"/>
      <c r="J2670" s="38" t="n"/>
      <c r="K2670" s="38" t="n"/>
      <c r="L2670" s="38" t="n"/>
      <c r="N2670" s="36">
        <f>IF($B2670="","",IF($C2670="SUPERSTORE","Superstore","DH"))</f>
        <v/>
      </c>
      <c r="O2670" s="36">
        <f>IF($B2670="","",IFERROR(VLOOKUP($B2670,Mapping!$A:$C,2,0),"Not Mapped"))</f>
        <v/>
      </c>
      <c r="P2670" s="36">
        <f>IF($B2670="","",IFERROR(VLOOKUP($B2670,Mapping!$A:$C,3,0),"Not Mapped"))</f>
        <v/>
      </c>
      <c r="Q2670" s="36">
        <f>IF($B2670="","",IFERROR(VLOOKUP($O2670,Leaders!$A:$B,2,0),"Not Mapped"))</f>
        <v/>
      </c>
      <c r="R2670" s="36">
        <f>IF($B2670="","",IF(COUNTIF(Exclusions!$A:$A,$B2670)&gt;0,"Yes","No"))</f>
        <v/>
      </c>
      <c r="S2670" s="38">
        <f>IF($B2670="","",MIN(1,DAY($A2670)/IF($N2670="Superstore",Settings!$B$5,Settings!$B$4)))</f>
        <v/>
      </c>
      <c r="T2670" s="38">
        <f>IF(OR($B2670="",$G2670="",$S2670=0),"",$G2670/$S2670)</f>
        <v/>
      </c>
      <c r="U2670" s="36">
        <f>IF($T2670="","",IF($T2670&lt;Settings!$B$8,"Critical",IF($T2670&lt;Settings!$B$9,"Semi Critical","Non Critical")))</f>
        <v/>
      </c>
      <c r="V2670" s="28" t="n"/>
      <c r="Z2670">
        <f>IF($B2670="","",IFERROR(VLOOKUP($B2670,'Plan HC for CCA'!$A:$B,2,0),""))</f>
        <v/>
      </c>
      <c r="AA2670">
        <f>IF(OR($B2670="",$Z2670=""),"",IF(N($M2670)&lt;$Z2670,"Delta","No Delta"))</f>
        <v/>
      </c>
      <c r="AB2670">
        <f>IF(OR($B2670="",$Z2670=""),"",MAX(0,$Z2670-N($M2670)))</f>
        <v/>
      </c>
      <c r="AC2670" s="46">
        <f>IF($B2670="","",IFERROR(INDEX('CCA Util %'!$H:$H,MATCH($B2670,'CCA Util %'!$E:$E,0)),""))</f>
        <v/>
      </c>
      <c r="AD2670">
        <f>IF($B2670="","",IFERROR(INDEX('CCA Util %'!$G:$G,MATCH($B2670,'CCA Util %'!$E:$E,0)),""))</f>
        <v/>
      </c>
      <c r="AE2670">
        <f>IF(OR($B2670="",$U2670=""),"",$U2670&amp;" &amp; "&amp;IF(OR($AD2670="",$AD2670=0),"Util NA",$AD2670&amp;" Util"))</f>
        <v/>
      </c>
    </row>
    <row r="2671" ht="15.75" customHeight="1" s="42">
      <c r="A2671" s="41" t="n"/>
      <c r="G2671" s="38" t="n"/>
      <c r="H2671" s="38" t="n"/>
      <c r="I2671" s="38" t="n"/>
      <c r="J2671" s="38" t="n"/>
      <c r="K2671" s="38" t="n"/>
      <c r="L2671" s="38" t="n"/>
      <c r="N2671" s="36">
        <f>IF($B2671="","",IF($C2671="SUPERSTORE","Superstore","DH"))</f>
        <v/>
      </c>
      <c r="O2671" s="36">
        <f>IF($B2671="","",IFERROR(VLOOKUP($B2671,Mapping!$A:$C,2,0),"Not Mapped"))</f>
        <v/>
      </c>
      <c r="P2671" s="36">
        <f>IF($B2671="","",IFERROR(VLOOKUP($B2671,Mapping!$A:$C,3,0),"Not Mapped"))</f>
        <v/>
      </c>
      <c r="Q2671" s="36">
        <f>IF($B2671="","",IFERROR(VLOOKUP($O2671,Leaders!$A:$B,2,0),"Not Mapped"))</f>
        <v/>
      </c>
      <c r="R2671" s="36">
        <f>IF($B2671="","",IF(COUNTIF(Exclusions!$A:$A,$B2671)&gt;0,"Yes","No"))</f>
        <v/>
      </c>
      <c r="S2671" s="38">
        <f>IF($B2671="","",MIN(1,DAY($A2671)/IF($N2671="Superstore",Settings!$B$5,Settings!$B$4)))</f>
        <v/>
      </c>
      <c r="T2671" s="38">
        <f>IF(OR($B2671="",$G2671="",$S2671=0),"",$G2671/$S2671)</f>
        <v/>
      </c>
      <c r="U2671" s="36">
        <f>IF($T2671="","",IF($T2671&lt;Settings!$B$8,"Critical",IF($T2671&lt;Settings!$B$9,"Semi Critical","Non Critical")))</f>
        <v/>
      </c>
      <c r="V2671" s="28" t="n"/>
      <c r="Z2671">
        <f>IF($B2671="","",IFERROR(VLOOKUP($B2671,'Plan HC for CCA'!$A:$B,2,0),""))</f>
        <v/>
      </c>
      <c r="AA2671">
        <f>IF(OR($B2671="",$Z2671=""),"",IF(N($M2671)&lt;$Z2671,"Delta","No Delta"))</f>
        <v/>
      </c>
      <c r="AB2671">
        <f>IF(OR($B2671="",$Z2671=""),"",MAX(0,$Z2671-N($M2671)))</f>
        <v/>
      </c>
      <c r="AC2671" s="46">
        <f>IF($B2671="","",IFERROR(INDEX('CCA Util %'!$H:$H,MATCH($B2671,'CCA Util %'!$E:$E,0)),""))</f>
        <v/>
      </c>
      <c r="AD2671">
        <f>IF($B2671="","",IFERROR(INDEX('CCA Util %'!$G:$G,MATCH($B2671,'CCA Util %'!$E:$E,0)),""))</f>
        <v/>
      </c>
      <c r="AE2671">
        <f>IF(OR($B2671="",$U2671=""),"",$U2671&amp;" &amp; "&amp;IF(OR($AD2671="",$AD2671=0),"Util NA",$AD2671&amp;" Util"))</f>
        <v/>
      </c>
    </row>
    <row r="2672" ht="15.75" customHeight="1" s="42">
      <c r="A2672" s="41" t="n"/>
      <c r="G2672" s="38" t="n"/>
      <c r="H2672" s="38" t="n"/>
      <c r="I2672" s="38" t="n"/>
      <c r="J2672" s="38" t="n"/>
      <c r="K2672" s="38" t="n"/>
      <c r="L2672" s="38" t="n"/>
      <c r="N2672" s="36">
        <f>IF($B2672="","",IF($C2672="SUPERSTORE","Superstore","DH"))</f>
        <v/>
      </c>
      <c r="O2672" s="36">
        <f>IF($B2672="","",IFERROR(VLOOKUP($B2672,Mapping!$A:$C,2,0),"Not Mapped"))</f>
        <v/>
      </c>
      <c r="P2672" s="36">
        <f>IF($B2672="","",IFERROR(VLOOKUP($B2672,Mapping!$A:$C,3,0),"Not Mapped"))</f>
        <v/>
      </c>
      <c r="Q2672" s="36">
        <f>IF($B2672="","",IFERROR(VLOOKUP($O2672,Leaders!$A:$B,2,0),"Not Mapped"))</f>
        <v/>
      </c>
      <c r="R2672" s="36">
        <f>IF($B2672="","",IF(COUNTIF(Exclusions!$A:$A,$B2672)&gt;0,"Yes","No"))</f>
        <v/>
      </c>
      <c r="S2672" s="38">
        <f>IF($B2672="","",MIN(1,DAY($A2672)/IF($N2672="Superstore",Settings!$B$5,Settings!$B$4)))</f>
        <v/>
      </c>
      <c r="T2672" s="38">
        <f>IF(OR($B2672="",$G2672="",$S2672=0),"",$G2672/$S2672)</f>
        <v/>
      </c>
      <c r="U2672" s="36">
        <f>IF($T2672="","",IF($T2672&lt;Settings!$B$8,"Critical",IF($T2672&lt;Settings!$B$9,"Semi Critical","Non Critical")))</f>
        <v/>
      </c>
      <c r="V2672" s="28" t="n"/>
      <c r="Z2672">
        <f>IF($B2672="","",IFERROR(VLOOKUP($B2672,'Plan HC for CCA'!$A:$B,2,0),""))</f>
        <v/>
      </c>
      <c r="AA2672">
        <f>IF(OR($B2672="",$Z2672=""),"",IF(N($M2672)&lt;$Z2672,"Delta","No Delta"))</f>
        <v/>
      </c>
      <c r="AB2672">
        <f>IF(OR($B2672="",$Z2672=""),"",MAX(0,$Z2672-N($M2672)))</f>
        <v/>
      </c>
      <c r="AC2672" s="46">
        <f>IF($B2672="","",IFERROR(INDEX('CCA Util %'!$H:$H,MATCH($B2672,'CCA Util %'!$E:$E,0)),""))</f>
        <v/>
      </c>
      <c r="AD2672">
        <f>IF($B2672="","",IFERROR(INDEX('CCA Util %'!$G:$G,MATCH($B2672,'CCA Util %'!$E:$E,0)),""))</f>
        <v/>
      </c>
      <c r="AE2672">
        <f>IF(OR($B2672="",$U2672=""),"",$U2672&amp;" &amp; "&amp;IF(OR($AD2672="",$AD2672=0),"Util NA",$AD2672&amp;" Util"))</f>
        <v/>
      </c>
    </row>
    <row r="2673" ht="15.75" customHeight="1" s="42">
      <c r="A2673" s="41" t="n"/>
      <c r="G2673" s="38" t="n"/>
      <c r="H2673" s="38" t="n"/>
      <c r="I2673" s="38" t="n"/>
      <c r="J2673" s="38" t="n"/>
      <c r="K2673" s="38" t="n"/>
      <c r="L2673" s="38" t="n"/>
      <c r="N2673" s="36">
        <f>IF($B2673="","",IF($C2673="SUPERSTORE","Superstore","DH"))</f>
        <v/>
      </c>
      <c r="O2673" s="36">
        <f>IF($B2673="","",IFERROR(VLOOKUP($B2673,Mapping!$A:$C,2,0),"Not Mapped"))</f>
        <v/>
      </c>
      <c r="P2673" s="36">
        <f>IF($B2673="","",IFERROR(VLOOKUP($B2673,Mapping!$A:$C,3,0),"Not Mapped"))</f>
        <v/>
      </c>
      <c r="Q2673" s="36">
        <f>IF($B2673="","",IFERROR(VLOOKUP($O2673,Leaders!$A:$B,2,0),"Not Mapped"))</f>
        <v/>
      </c>
      <c r="R2673" s="36">
        <f>IF($B2673="","",IF(COUNTIF(Exclusions!$A:$A,$B2673)&gt;0,"Yes","No"))</f>
        <v/>
      </c>
      <c r="S2673" s="38">
        <f>IF($B2673="","",MIN(1,DAY($A2673)/IF($N2673="Superstore",Settings!$B$5,Settings!$B$4)))</f>
        <v/>
      </c>
      <c r="T2673" s="38">
        <f>IF(OR($B2673="",$G2673="",$S2673=0),"",$G2673/$S2673)</f>
        <v/>
      </c>
      <c r="U2673" s="36">
        <f>IF($T2673="","",IF($T2673&lt;Settings!$B$8,"Critical",IF($T2673&lt;Settings!$B$9,"Semi Critical","Non Critical")))</f>
        <v/>
      </c>
      <c r="V2673" s="28" t="n"/>
      <c r="Z2673">
        <f>IF($B2673="","",IFERROR(VLOOKUP($B2673,'Plan HC for CCA'!$A:$B,2,0),""))</f>
        <v/>
      </c>
      <c r="AA2673">
        <f>IF(OR($B2673="",$Z2673=""),"",IF(N($M2673)&lt;$Z2673,"Delta","No Delta"))</f>
        <v/>
      </c>
      <c r="AB2673">
        <f>IF(OR($B2673="",$Z2673=""),"",MAX(0,$Z2673-N($M2673)))</f>
        <v/>
      </c>
      <c r="AC2673" s="46">
        <f>IF($B2673="","",IFERROR(INDEX('CCA Util %'!$H:$H,MATCH($B2673,'CCA Util %'!$E:$E,0)),""))</f>
        <v/>
      </c>
      <c r="AD2673">
        <f>IF($B2673="","",IFERROR(INDEX('CCA Util %'!$G:$G,MATCH($B2673,'CCA Util %'!$E:$E,0)),""))</f>
        <v/>
      </c>
      <c r="AE2673">
        <f>IF(OR($B2673="",$U2673=""),"",$U2673&amp;" &amp; "&amp;IF(OR($AD2673="",$AD2673=0),"Util NA",$AD2673&amp;" Util"))</f>
        <v/>
      </c>
    </row>
    <row r="2674" ht="15.75" customHeight="1" s="42">
      <c r="A2674" s="41" t="n"/>
      <c r="G2674" s="38" t="n"/>
      <c r="H2674" s="38" t="n"/>
      <c r="I2674" s="38" t="n"/>
      <c r="J2674" s="38" t="n"/>
      <c r="K2674" s="38" t="n"/>
      <c r="L2674" s="38" t="n"/>
      <c r="N2674" s="36">
        <f>IF($B2674="","",IF($C2674="SUPERSTORE","Superstore","DH"))</f>
        <v/>
      </c>
      <c r="O2674" s="36">
        <f>IF($B2674="","",IFERROR(VLOOKUP($B2674,Mapping!$A:$C,2,0),"Not Mapped"))</f>
        <v/>
      </c>
      <c r="P2674" s="36">
        <f>IF($B2674="","",IFERROR(VLOOKUP($B2674,Mapping!$A:$C,3,0),"Not Mapped"))</f>
        <v/>
      </c>
      <c r="Q2674" s="36">
        <f>IF($B2674="","",IFERROR(VLOOKUP($O2674,Leaders!$A:$B,2,0),"Not Mapped"))</f>
        <v/>
      </c>
      <c r="R2674" s="36">
        <f>IF($B2674="","",IF(COUNTIF(Exclusions!$A:$A,$B2674)&gt;0,"Yes","No"))</f>
        <v/>
      </c>
      <c r="S2674" s="38">
        <f>IF($B2674="","",MIN(1,DAY($A2674)/IF($N2674="Superstore",Settings!$B$5,Settings!$B$4)))</f>
        <v/>
      </c>
      <c r="T2674" s="38">
        <f>IF(OR($B2674="",$G2674="",$S2674=0),"",$G2674/$S2674)</f>
        <v/>
      </c>
      <c r="U2674" s="36">
        <f>IF($T2674="","",IF($T2674&lt;Settings!$B$8,"Critical",IF($T2674&lt;Settings!$B$9,"Semi Critical","Non Critical")))</f>
        <v/>
      </c>
      <c r="V2674" s="28" t="n"/>
      <c r="Z2674">
        <f>IF($B2674="","",IFERROR(VLOOKUP($B2674,'Plan HC for CCA'!$A:$B,2,0),""))</f>
        <v/>
      </c>
      <c r="AA2674">
        <f>IF(OR($B2674="",$Z2674=""),"",IF(N($M2674)&lt;$Z2674,"Delta","No Delta"))</f>
        <v/>
      </c>
      <c r="AB2674">
        <f>IF(OR($B2674="",$Z2674=""),"",MAX(0,$Z2674-N($M2674)))</f>
        <v/>
      </c>
      <c r="AC2674" s="46">
        <f>IF($B2674="","",IFERROR(INDEX('CCA Util %'!$H:$H,MATCH($B2674,'CCA Util %'!$E:$E,0)),""))</f>
        <v/>
      </c>
      <c r="AD2674">
        <f>IF($B2674="","",IFERROR(INDEX('CCA Util %'!$G:$G,MATCH($B2674,'CCA Util %'!$E:$E,0)),""))</f>
        <v/>
      </c>
      <c r="AE2674">
        <f>IF(OR($B2674="",$U2674=""),"",$U2674&amp;" &amp; "&amp;IF(OR($AD2674="",$AD2674=0),"Util NA",$AD2674&amp;" Util"))</f>
        <v/>
      </c>
    </row>
    <row r="2675" ht="15.75" customHeight="1" s="42">
      <c r="A2675" s="41" t="n"/>
      <c r="G2675" s="38" t="n"/>
      <c r="H2675" s="38" t="n"/>
      <c r="I2675" s="38" t="n"/>
      <c r="J2675" s="38" t="n"/>
      <c r="K2675" s="38" t="n"/>
      <c r="L2675" s="38" t="n"/>
      <c r="N2675" s="36">
        <f>IF($B2675="","",IF($C2675="SUPERSTORE","Superstore","DH"))</f>
        <v/>
      </c>
      <c r="O2675" s="36">
        <f>IF($B2675="","",IFERROR(VLOOKUP($B2675,Mapping!$A:$C,2,0),"Not Mapped"))</f>
        <v/>
      </c>
      <c r="P2675" s="36">
        <f>IF($B2675="","",IFERROR(VLOOKUP($B2675,Mapping!$A:$C,3,0),"Not Mapped"))</f>
        <v/>
      </c>
      <c r="Q2675" s="36">
        <f>IF($B2675="","",IFERROR(VLOOKUP($O2675,Leaders!$A:$B,2,0),"Not Mapped"))</f>
        <v/>
      </c>
      <c r="R2675" s="36">
        <f>IF($B2675="","",IF(COUNTIF(Exclusions!$A:$A,$B2675)&gt;0,"Yes","No"))</f>
        <v/>
      </c>
      <c r="S2675" s="38">
        <f>IF($B2675="","",MIN(1,DAY($A2675)/IF($N2675="Superstore",Settings!$B$5,Settings!$B$4)))</f>
        <v/>
      </c>
      <c r="T2675" s="38">
        <f>IF(OR($B2675="",$G2675="",$S2675=0),"",$G2675/$S2675)</f>
        <v/>
      </c>
      <c r="U2675" s="36">
        <f>IF($T2675="","",IF($T2675&lt;Settings!$B$8,"Critical",IF($T2675&lt;Settings!$B$9,"Semi Critical","Non Critical")))</f>
        <v/>
      </c>
      <c r="V2675" s="28" t="n"/>
      <c r="Z2675">
        <f>IF($B2675="","",IFERROR(VLOOKUP($B2675,'Plan HC for CCA'!$A:$B,2,0),""))</f>
        <v/>
      </c>
      <c r="AA2675">
        <f>IF(OR($B2675="",$Z2675=""),"",IF(N($M2675)&lt;$Z2675,"Delta","No Delta"))</f>
        <v/>
      </c>
      <c r="AB2675">
        <f>IF(OR($B2675="",$Z2675=""),"",MAX(0,$Z2675-N($M2675)))</f>
        <v/>
      </c>
      <c r="AC2675" s="46">
        <f>IF($B2675="","",IFERROR(INDEX('CCA Util %'!$H:$H,MATCH($B2675,'CCA Util %'!$E:$E,0)),""))</f>
        <v/>
      </c>
      <c r="AD2675">
        <f>IF($B2675="","",IFERROR(INDEX('CCA Util %'!$G:$G,MATCH($B2675,'CCA Util %'!$E:$E,0)),""))</f>
        <v/>
      </c>
      <c r="AE2675">
        <f>IF(OR($B2675="",$U2675=""),"",$U2675&amp;" &amp; "&amp;IF(OR($AD2675="",$AD2675=0),"Util NA",$AD2675&amp;" Util"))</f>
        <v/>
      </c>
    </row>
    <row r="2676" ht="15.75" customHeight="1" s="42">
      <c r="A2676" s="41" t="n"/>
      <c r="G2676" s="38" t="n"/>
      <c r="H2676" s="38" t="n"/>
      <c r="I2676" s="38" t="n"/>
      <c r="J2676" s="38" t="n"/>
      <c r="K2676" s="38" t="n"/>
      <c r="L2676" s="38" t="n"/>
      <c r="N2676" s="36">
        <f>IF($B2676="","",IF($C2676="SUPERSTORE","Superstore","DH"))</f>
        <v/>
      </c>
      <c r="O2676" s="36">
        <f>IF($B2676="","",IFERROR(VLOOKUP($B2676,Mapping!$A:$C,2,0),"Not Mapped"))</f>
        <v/>
      </c>
      <c r="P2676" s="36">
        <f>IF($B2676="","",IFERROR(VLOOKUP($B2676,Mapping!$A:$C,3,0),"Not Mapped"))</f>
        <v/>
      </c>
      <c r="Q2676" s="36">
        <f>IF($B2676="","",IFERROR(VLOOKUP($O2676,Leaders!$A:$B,2,0),"Not Mapped"))</f>
        <v/>
      </c>
      <c r="R2676" s="36">
        <f>IF($B2676="","",IF(COUNTIF(Exclusions!$A:$A,$B2676)&gt;0,"Yes","No"))</f>
        <v/>
      </c>
      <c r="S2676" s="38">
        <f>IF($B2676="","",MIN(1,DAY($A2676)/IF($N2676="Superstore",Settings!$B$5,Settings!$B$4)))</f>
        <v/>
      </c>
      <c r="T2676" s="38">
        <f>IF(OR($B2676="",$G2676="",$S2676=0),"",$G2676/$S2676)</f>
        <v/>
      </c>
      <c r="U2676" s="36">
        <f>IF($T2676="","",IF($T2676&lt;Settings!$B$8,"Critical",IF($T2676&lt;Settings!$B$9,"Semi Critical","Non Critical")))</f>
        <v/>
      </c>
      <c r="V2676" s="28" t="n"/>
      <c r="Z2676">
        <f>IF($B2676="","",IFERROR(VLOOKUP($B2676,'Plan HC for CCA'!$A:$B,2,0),""))</f>
        <v/>
      </c>
      <c r="AA2676">
        <f>IF(OR($B2676="",$Z2676=""),"",IF(N($M2676)&lt;$Z2676,"Delta","No Delta"))</f>
        <v/>
      </c>
      <c r="AB2676">
        <f>IF(OR($B2676="",$Z2676=""),"",MAX(0,$Z2676-N($M2676)))</f>
        <v/>
      </c>
      <c r="AC2676" s="46">
        <f>IF($B2676="","",IFERROR(INDEX('CCA Util %'!$H:$H,MATCH($B2676,'CCA Util %'!$E:$E,0)),""))</f>
        <v/>
      </c>
      <c r="AD2676">
        <f>IF($B2676="","",IFERROR(INDEX('CCA Util %'!$G:$G,MATCH($B2676,'CCA Util %'!$E:$E,0)),""))</f>
        <v/>
      </c>
      <c r="AE2676">
        <f>IF(OR($B2676="",$U2676=""),"",$U2676&amp;" &amp; "&amp;IF(OR($AD2676="",$AD2676=0),"Util NA",$AD2676&amp;" Util"))</f>
        <v/>
      </c>
    </row>
    <row r="2677" ht="15.75" customHeight="1" s="42">
      <c r="A2677" s="41" t="n"/>
      <c r="G2677" s="38" t="n"/>
      <c r="H2677" s="38" t="n"/>
      <c r="I2677" s="38" t="n"/>
      <c r="J2677" s="38" t="n"/>
      <c r="K2677" s="38" t="n"/>
      <c r="L2677" s="38" t="n"/>
      <c r="N2677" s="36">
        <f>IF($B2677="","",IF($C2677="SUPERSTORE","Superstore","DH"))</f>
        <v/>
      </c>
      <c r="O2677" s="36">
        <f>IF($B2677="","",IFERROR(VLOOKUP($B2677,Mapping!$A:$C,2,0),"Not Mapped"))</f>
        <v/>
      </c>
      <c r="P2677" s="36">
        <f>IF($B2677="","",IFERROR(VLOOKUP($B2677,Mapping!$A:$C,3,0),"Not Mapped"))</f>
        <v/>
      </c>
      <c r="Q2677" s="36">
        <f>IF($B2677="","",IFERROR(VLOOKUP($O2677,Leaders!$A:$B,2,0),"Not Mapped"))</f>
        <v/>
      </c>
      <c r="R2677" s="36">
        <f>IF($B2677="","",IF(COUNTIF(Exclusions!$A:$A,$B2677)&gt;0,"Yes","No"))</f>
        <v/>
      </c>
      <c r="S2677" s="38">
        <f>IF($B2677="","",MIN(1,DAY($A2677)/IF($N2677="Superstore",Settings!$B$5,Settings!$B$4)))</f>
        <v/>
      </c>
      <c r="T2677" s="38">
        <f>IF(OR($B2677="",$G2677="",$S2677=0),"",$G2677/$S2677)</f>
        <v/>
      </c>
      <c r="U2677" s="36">
        <f>IF($T2677="","",IF($T2677&lt;Settings!$B$8,"Critical",IF($T2677&lt;Settings!$B$9,"Semi Critical","Non Critical")))</f>
        <v/>
      </c>
      <c r="V2677" s="28" t="n"/>
      <c r="Z2677">
        <f>IF($B2677="","",IFERROR(VLOOKUP($B2677,'Plan HC for CCA'!$A:$B,2,0),""))</f>
        <v/>
      </c>
      <c r="AA2677">
        <f>IF(OR($B2677="",$Z2677=""),"",IF(N($M2677)&lt;$Z2677,"Delta","No Delta"))</f>
        <v/>
      </c>
      <c r="AB2677">
        <f>IF(OR($B2677="",$Z2677=""),"",MAX(0,$Z2677-N($M2677)))</f>
        <v/>
      </c>
      <c r="AC2677" s="46">
        <f>IF($B2677="","",IFERROR(INDEX('CCA Util %'!$H:$H,MATCH($B2677,'CCA Util %'!$E:$E,0)),""))</f>
        <v/>
      </c>
      <c r="AD2677">
        <f>IF($B2677="","",IFERROR(INDEX('CCA Util %'!$G:$G,MATCH($B2677,'CCA Util %'!$E:$E,0)),""))</f>
        <v/>
      </c>
      <c r="AE2677">
        <f>IF(OR($B2677="",$U2677=""),"",$U2677&amp;" &amp; "&amp;IF(OR($AD2677="",$AD2677=0),"Util NA",$AD2677&amp;" Util"))</f>
        <v/>
      </c>
    </row>
    <row r="2678" ht="15.75" customHeight="1" s="42">
      <c r="A2678" s="41" t="n"/>
      <c r="G2678" s="38" t="n"/>
      <c r="H2678" s="38" t="n"/>
      <c r="I2678" s="38" t="n"/>
      <c r="J2678" s="38" t="n"/>
      <c r="K2678" s="38" t="n"/>
      <c r="L2678" s="38" t="n"/>
      <c r="N2678" s="36">
        <f>IF($B2678="","",IF($C2678="SUPERSTORE","Superstore","DH"))</f>
        <v/>
      </c>
      <c r="O2678" s="36">
        <f>IF($B2678="","",IFERROR(VLOOKUP($B2678,Mapping!$A:$C,2,0),"Not Mapped"))</f>
        <v/>
      </c>
      <c r="P2678" s="36">
        <f>IF($B2678="","",IFERROR(VLOOKUP($B2678,Mapping!$A:$C,3,0),"Not Mapped"))</f>
        <v/>
      </c>
      <c r="Q2678" s="36">
        <f>IF($B2678="","",IFERROR(VLOOKUP($O2678,Leaders!$A:$B,2,0),"Not Mapped"))</f>
        <v/>
      </c>
      <c r="R2678" s="36">
        <f>IF($B2678="","",IF(COUNTIF(Exclusions!$A:$A,$B2678)&gt;0,"Yes","No"))</f>
        <v/>
      </c>
      <c r="S2678" s="38">
        <f>IF($B2678="","",MIN(1,DAY($A2678)/IF($N2678="Superstore",Settings!$B$5,Settings!$B$4)))</f>
        <v/>
      </c>
      <c r="T2678" s="38">
        <f>IF(OR($B2678="",$G2678="",$S2678=0),"",$G2678/$S2678)</f>
        <v/>
      </c>
      <c r="U2678" s="36">
        <f>IF($T2678="","",IF($T2678&lt;Settings!$B$8,"Critical",IF($T2678&lt;Settings!$B$9,"Semi Critical","Non Critical")))</f>
        <v/>
      </c>
      <c r="V2678" s="28" t="n"/>
      <c r="Z2678">
        <f>IF($B2678="","",IFERROR(VLOOKUP($B2678,'Plan HC for CCA'!$A:$B,2,0),""))</f>
        <v/>
      </c>
      <c r="AA2678">
        <f>IF(OR($B2678="",$Z2678=""),"",IF(N($M2678)&lt;$Z2678,"Delta","No Delta"))</f>
        <v/>
      </c>
      <c r="AB2678">
        <f>IF(OR($B2678="",$Z2678=""),"",MAX(0,$Z2678-N($M2678)))</f>
        <v/>
      </c>
      <c r="AC2678" s="46">
        <f>IF($B2678="","",IFERROR(INDEX('CCA Util %'!$H:$H,MATCH($B2678,'CCA Util %'!$E:$E,0)),""))</f>
        <v/>
      </c>
      <c r="AD2678">
        <f>IF($B2678="","",IFERROR(INDEX('CCA Util %'!$G:$G,MATCH($B2678,'CCA Util %'!$E:$E,0)),""))</f>
        <v/>
      </c>
      <c r="AE2678">
        <f>IF(OR($B2678="",$U2678=""),"",$U2678&amp;" &amp; "&amp;IF(OR($AD2678="",$AD2678=0),"Util NA",$AD2678&amp;" Util"))</f>
        <v/>
      </c>
    </row>
    <row r="2679" ht="15.75" customHeight="1" s="42">
      <c r="A2679" s="41" t="n"/>
      <c r="G2679" s="38" t="n"/>
      <c r="H2679" s="38" t="n"/>
      <c r="I2679" s="38" t="n"/>
      <c r="J2679" s="38" t="n"/>
      <c r="K2679" s="38" t="n"/>
      <c r="L2679" s="38" t="n"/>
      <c r="N2679" s="36">
        <f>IF($B2679="","",IF($C2679="SUPERSTORE","Superstore","DH"))</f>
        <v/>
      </c>
      <c r="O2679" s="36">
        <f>IF($B2679="","",IFERROR(VLOOKUP($B2679,Mapping!$A:$C,2,0),"Not Mapped"))</f>
        <v/>
      </c>
      <c r="P2679" s="36">
        <f>IF($B2679="","",IFERROR(VLOOKUP($B2679,Mapping!$A:$C,3,0),"Not Mapped"))</f>
        <v/>
      </c>
      <c r="Q2679" s="36">
        <f>IF($B2679="","",IFERROR(VLOOKUP($O2679,Leaders!$A:$B,2,0),"Not Mapped"))</f>
        <v/>
      </c>
      <c r="R2679" s="36">
        <f>IF($B2679="","",IF(COUNTIF(Exclusions!$A:$A,$B2679)&gt;0,"Yes","No"))</f>
        <v/>
      </c>
      <c r="S2679" s="38">
        <f>IF($B2679="","",MIN(1,DAY($A2679)/IF($N2679="Superstore",Settings!$B$5,Settings!$B$4)))</f>
        <v/>
      </c>
      <c r="T2679" s="38">
        <f>IF(OR($B2679="",$G2679="",$S2679=0),"",$G2679/$S2679)</f>
        <v/>
      </c>
      <c r="U2679" s="36">
        <f>IF($T2679="","",IF($T2679&lt;Settings!$B$8,"Critical",IF($T2679&lt;Settings!$B$9,"Semi Critical","Non Critical")))</f>
        <v/>
      </c>
      <c r="V2679" s="28" t="n"/>
      <c r="Z2679">
        <f>IF($B2679="","",IFERROR(VLOOKUP($B2679,'Plan HC for CCA'!$A:$B,2,0),""))</f>
        <v/>
      </c>
      <c r="AA2679">
        <f>IF(OR($B2679="",$Z2679=""),"",IF(N($M2679)&lt;$Z2679,"Delta","No Delta"))</f>
        <v/>
      </c>
      <c r="AB2679">
        <f>IF(OR($B2679="",$Z2679=""),"",MAX(0,$Z2679-N($M2679)))</f>
        <v/>
      </c>
      <c r="AC2679" s="46">
        <f>IF($B2679="","",IFERROR(INDEX('CCA Util %'!$H:$H,MATCH($B2679,'CCA Util %'!$E:$E,0)),""))</f>
        <v/>
      </c>
      <c r="AD2679">
        <f>IF($B2679="","",IFERROR(INDEX('CCA Util %'!$G:$G,MATCH($B2679,'CCA Util %'!$E:$E,0)),""))</f>
        <v/>
      </c>
      <c r="AE2679">
        <f>IF(OR($B2679="",$U2679=""),"",$U2679&amp;" &amp; "&amp;IF(OR($AD2679="",$AD2679=0),"Util NA",$AD2679&amp;" Util"))</f>
        <v/>
      </c>
    </row>
    <row r="2680" ht="15.75" customHeight="1" s="42">
      <c r="A2680" s="41" t="n"/>
      <c r="G2680" s="38" t="n"/>
      <c r="H2680" s="38" t="n"/>
      <c r="I2680" s="38" t="n"/>
      <c r="J2680" s="38" t="n"/>
      <c r="K2680" s="38" t="n"/>
      <c r="L2680" s="38" t="n"/>
      <c r="N2680" s="36">
        <f>IF($B2680="","",IF($C2680="SUPERSTORE","Superstore","DH"))</f>
        <v/>
      </c>
      <c r="O2680" s="36">
        <f>IF($B2680="","",IFERROR(VLOOKUP($B2680,Mapping!$A:$C,2,0),"Not Mapped"))</f>
        <v/>
      </c>
      <c r="P2680" s="36">
        <f>IF($B2680="","",IFERROR(VLOOKUP($B2680,Mapping!$A:$C,3,0),"Not Mapped"))</f>
        <v/>
      </c>
      <c r="Q2680" s="36">
        <f>IF($B2680="","",IFERROR(VLOOKUP($O2680,Leaders!$A:$B,2,0),"Not Mapped"))</f>
        <v/>
      </c>
      <c r="R2680" s="36">
        <f>IF($B2680="","",IF(COUNTIF(Exclusions!$A:$A,$B2680)&gt;0,"Yes","No"))</f>
        <v/>
      </c>
      <c r="S2680" s="38">
        <f>IF($B2680="","",MIN(1,DAY($A2680)/IF($N2680="Superstore",Settings!$B$5,Settings!$B$4)))</f>
        <v/>
      </c>
      <c r="T2680" s="38">
        <f>IF(OR($B2680="",$G2680="",$S2680=0),"",$G2680/$S2680)</f>
        <v/>
      </c>
      <c r="U2680" s="36">
        <f>IF($T2680="","",IF($T2680&lt;Settings!$B$8,"Critical",IF($T2680&lt;Settings!$B$9,"Semi Critical","Non Critical")))</f>
        <v/>
      </c>
      <c r="V2680" s="28" t="n"/>
      <c r="Z2680">
        <f>IF($B2680="","",IFERROR(VLOOKUP($B2680,'Plan HC for CCA'!$A:$B,2,0),""))</f>
        <v/>
      </c>
      <c r="AA2680">
        <f>IF(OR($B2680="",$Z2680=""),"",IF(N($M2680)&lt;$Z2680,"Delta","No Delta"))</f>
        <v/>
      </c>
      <c r="AB2680">
        <f>IF(OR($B2680="",$Z2680=""),"",MAX(0,$Z2680-N($M2680)))</f>
        <v/>
      </c>
      <c r="AC2680" s="46">
        <f>IF($B2680="","",IFERROR(INDEX('CCA Util %'!$H:$H,MATCH($B2680,'CCA Util %'!$E:$E,0)),""))</f>
        <v/>
      </c>
      <c r="AD2680">
        <f>IF($B2680="","",IFERROR(INDEX('CCA Util %'!$G:$G,MATCH($B2680,'CCA Util %'!$E:$E,0)),""))</f>
        <v/>
      </c>
      <c r="AE2680">
        <f>IF(OR($B2680="",$U2680=""),"",$U2680&amp;" &amp; "&amp;IF(OR($AD2680="",$AD2680=0),"Util NA",$AD2680&amp;" Util"))</f>
        <v/>
      </c>
    </row>
    <row r="2681" ht="15.75" customHeight="1" s="42">
      <c r="A2681" s="41" t="n"/>
      <c r="G2681" s="38" t="n"/>
      <c r="H2681" s="38" t="n"/>
      <c r="I2681" s="38" t="n"/>
      <c r="J2681" s="38" t="n"/>
      <c r="K2681" s="38" t="n"/>
      <c r="L2681" s="38" t="n"/>
      <c r="N2681" s="36">
        <f>IF($B2681="","",IF($C2681="SUPERSTORE","Superstore","DH"))</f>
        <v/>
      </c>
      <c r="O2681" s="36">
        <f>IF($B2681="","",IFERROR(VLOOKUP($B2681,Mapping!$A:$C,2,0),"Not Mapped"))</f>
        <v/>
      </c>
      <c r="P2681" s="36">
        <f>IF($B2681="","",IFERROR(VLOOKUP($B2681,Mapping!$A:$C,3,0),"Not Mapped"))</f>
        <v/>
      </c>
      <c r="Q2681" s="36">
        <f>IF($B2681="","",IFERROR(VLOOKUP($O2681,Leaders!$A:$B,2,0),"Not Mapped"))</f>
        <v/>
      </c>
      <c r="R2681" s="36">
        <f>IF($B2681="","",IF(COUNTIF(Exclusions!$A:$A,$B2681)&gt;0,"Yes","No"))</f>
        <v/>
      </c>
      <c r="S2681" s="38">
        <f>IF($B2681="","",MIN(1,DAY($A2681)/IF($N2681="Superstore",Settings!$B$5,Settings!$B$4)))</f>
        <v/>
      </c>
      <c r="T2681" s="38">
        <f>IF(OR($B2681="",$G2681="",$S2681=0),"",$G2681/$S2681)</f>
        <v/>
      </c>
      <c r="U2681" s="36">
        <f>IF($T2681="","",IF($T2681&lt;Settings!$B$8,"Critical",IF($T2681&lt;Settings!$B$9,"Semi Critical","Non Critical")))</f>
        <v/>
      </c>
      <c r="V2681" s="28" t="n"/>
      <c r="Z2681">
        <f>IF($B2681="","",IFERROR(VLOOKUP($B2681,'Plan HC for CCA'!$A:$B,2,0),""))</f>
        <v/>
      </c>
      <c r="AA2681">
        <f>IF(OR($B2681="",$Z2681=""),"",IF(N($M2681)&lt;$Z2681,"Delta","No Delta"))</f>
        <v/>
      </c>
      <c r="AB2681">
        <f>IF(OR($B2681="",$Z2681=""),"",MAX(0,$Z2681-N($M2681)))</f>
        <v/>
      </c>
      <c r="AC2681" s="46">
        <f>IF($B2681="","",IFERROR(INDEX('CCA Util %'!$H:$H,MATCH($B2681,'CCA Util %'!$E:$E,0)),""))</f>
        <v/>
      </c>
      <c r="AD2681">
        <f>IF($B2681="","",IFERROR(INDEX('CCA Util %'!$G:$G,MATCH($B2681,'CCA Util %'!$E:$E,0)),""))</f>
        <v/>
      </c>
      <c r="AE2681">
        <f>IF(OR($B2681="",$U2681=""),"",$U2681&amp;" &amp; "&amp;IF(OR($AD2681="",$AD2681=0),"Util NA",$AD2681&amp;" Util"))</f>
        <v/>
      </c>
    </row>
    <row r="2682" ht="15.75" customHeight="1" s="42">
      <c r="A2682" s="41" t="n"/>
      <c r="G2682" s="38" t="n"/>
      <c r="H2682" s="38" t="n"/>
      <c r="I2682" s="38" t="n"/>
      <c r="J2682" s="38" t="n"/>
      <c r="K2682" s="38" t="n"/>
      <c r="L2682" s="38" t="n"/>
      <c r="N2682" s="36">
        <f>IF($B2682="","",IF($C2682="SUPERSTORE","Superstore","DH"))</f>
        <v/>
      </c>
      <c r="O2682" s="36">
        <f>IF($B2682="","",IFERROR(VLOOKUP($B2682,Mapping!$A:$C,2,0),"Not Mapped"))</f>
        <v/>
      </c>
      <c r="P2682" s="36">
        <f>IF($B2682="","",IFERROR(VLOOKUP($B2682,Mapping!$A:$C,3,0),"Not Mapped"))</f>
        <v/>
      </c>
      <c r="Q2682" s="36">
        <f>IF($B2682="","",IFERROR(VLOOKUP($O2682,Leaders!$A:$B,2,0),"Not Mapped"))</f>
        <v/>
      </c>
      <c r="R2682" s="36">
        <f>IF($B2682="","",IF(COUNTIF(Exclusions!$A:$A,$B2682)&gt;0,"Yes","No"))</f>
        <v/>
      </c>
      <c r="S2682" s="38">
        <f>IF($B2682="","",MIN(1,DAY($A2682)/IF($N2682="Superstore",Settings!$B$5,Settings!$B$4)))</f>
        <v/>
      </c>
      <c r="T2682" s="38">
        <f>IF(OR($B2682="",$G2682="",$S2682=0),"",$G2682/$S2682)</f>
        <v/>
      </c>
      <c r="U2682" s="36">
        <f>IF($T2682="","",IF($T2682&lt;Settings!$B$8,"Critical",IF($T2682&lt;Settings!$B$9,"Semi Critical","Non Critical")))</f>
        <v/>
      </c>
      <c r="V2682" s="28" t="n"/>
      <c r="Z2682">
        <f>IF($B2682="","",IFERROR(VLOOKUP($B2682,'Plan HC for CCA'!$A:$B,2,0),""))</f>
        <v/>
      </c>
      <c r="AA2682">
        <f>IF(OR($B2682="",$Z2682=""),"",IF(N($M2682)&lt;$Z2682,"Delta","No Delta"))</f>
        <v/>
      </c>
      <c r="AB2682">
        <f>IF(OR($B2682="",$Z2682=""),"",MAX(0,$Z2682-N($M2682)))</f>
        <v/>
      </c>
      <c r="AC2682" s="46">
        <f>IF($B2682="","",IFERROR(INDEX('CCA Util %'!$H:$H,MATCH($B2682,'CCA Util %'!$E:$E,0)),""))</f>
        <v/>
      </c>
      <c r="AD2682">
        <f>IF($B2682="","",IFERROR(INDEX('CCA Util %'!$G:$G,MATCH($B2682,'CCA Util %'!$E:$E,0)),""))</f>
        <v/>
      </c>
      <c r="AE2682">
        <f>IF(OR($B2682="",$U2682=""),"",$U2682&amp;" &amp; "&amp;IF(OR($AD2682="",$AD2682=0),"Util NA",$AD2682&amp;" Util"))</f>
        <v/>
      </c>
    </row>
    <row r="2683" ht="15.75" customHeight="1" s="42">
      <c r="A2683" s="41" t="n"/>
      <c r="G2683" s="38" t="n"/>
      <c r="H2683" s="38" t="n"/>
      <c r="I2683" s="38" t="n"/>
      <c r="J2683" s="38" t="n"/>
      <c r="K2683" s="38" t="n"/>
      <c r="L2683" s="38" t="n"/>
      <c r="N2683" s="36">
        <f>IF($B2683="","",IF($C2683="SUPERSTORE","Superstore","DH"))</f>
        <v/>
      </c>
      <c r="O2683" s="36">
        <f>IF($B2683="","",IFERROR(VLOOKUP($B2683,Mapping!$A:$C,2,0),"Not Mapped"))</f>
        <v/>
      </c>
      <c r="P2683" s="36">
        <f>IF($B2683="","",IFERROR(VLOOKUP($B2683,Mapping!$A:$C,3,0),"Not Mapped"))</f>
        <v/>
      </c>
      <c r="Q2683" s="36">
        <f>IF($B2683="","",IFERROR(VLOOKUP($O2683,Leaders!$A:$B,2,0),"Not Mapped"))</f>
        <v/>
      </c>
      <c r="R2683" s="36">
        <f>IF($B2683="","",IF(COUNTIF(Exclusions!$A:$A,$B2683)&gt;0,"Yes","No"))</f>
        <v/>
      </c>
      <c r="S2683" s="38">
        <f>IF($B2683="","",MIN(1,DAY($A2683)/IF($N2683="Superstore",Settings!$B$5,Settings!$B$4)))</f>
        <v/>
      </c>
      <c r="T2683" s="38">
        <f>IF(OR($B2683="",$G2683="",$S2683=0),"",$G2683/$S2683)</f>
        <v/>
      </c>
      <c r="U2683" s="36">
        <f>IF($T2683="","",IF($T2683&lt;Settings!$B$8,"Critical",IF($T2683&lt;Settings!$B$9,"Semi Critical","Non Critical")))</f>
        <v/>
      </c>
      <c r="V2683" s="28" t="n"/>
      <c r="Z2683">
        <f>IF($B2683="","",IFERROR(VLOOKUP($B2683,'Plan HC for CCA'!$A:$B,2,0),""))</f>
        <v/>
      </c>
      <c r="AA2683">
        <f>IF(OR($B2683="",$Z2683=""),"",IF(N($M2683)&lt;$Z2683,"Delta","No Delta"))</f>
        <v/>
      </c>
      <c r="AB2683">
        <f>IF(OR($B2683="",$Z2683=""),"",MAX(0,$Z2683-N($M2683)))</f>
        <v/>
      </c>
      <c r="AC2683" s="46">
        <f>IF($B2683="","",IFERROR(INDEX('CCA Util %'!$H:$H,MATCH($B2683,'CCA Util %'!$E:$E,0)),""))</f>
        <v/>
      </c>
      <c r="AD2683">
        <f>IF($B2683="","",IFERROR(INDEX('CCA Util %'!$G:$G,MATCH($B2683,'CCA Util %'!$E:$E,0)),""))</f>
        <v/>
      </c>
      <c r="AE2683">
        <f>IF(OR($B2683="",$U2683=""),"",$U2683&amp;" &amp; "&amp;IF(OR($AD2683="",$AD2683=0),"Util NA",$AD2683&amp;" Util"))</f>
        <v/>
      </c>
    </row>
    <row r="2684" ht="15.75" customHeight="1" s="42">
      <c r="A2684" s="41" t="n"/>
      <c r="G2684" s="38" t="n"/>
      <c r="H2684" s="38" t="n"/>
      <c r="I2684" s="38" t="n"/>
      <c r="J2684" s="38" t="n"/>
      <c r="K2684" s="38" t="n"/>
      <c r="L2684" s="38" t="n"/>
      <c r="N2684" s="36">
        <f>IF($B2684="","",IF($C2684="SUPERSTORE","Superstore","DH"))</f>
        <v/>
      </c>
      <c r="O2684" s="36">
        <f>IF($B2684="","",IFERROR(VLOOKUP($B2684,Mapping!$A:$C,2,0),"Not Mapped"))</f>
        <v/>
      </c>
      <c r="P2684" s="36">
        <f>IF($B2684="","",IFERROR(VLOOKUP($B2684,Mapping!$A:$C,3,0),"Not Mapped"))</f>
        <v/>
      </c>
      <c r="Q2684" s="36">
        <f>IF($B2684="","",IFERROR(VLOOKUP($O2684,Leaders!$A:$B,2,0),"Not Mapped"))</f>
        <v/>
      </c>
      <c r="R2684" s="36">
        <f>IF($B2684="","",IF(COUNTIF(Exclusions!$A:$A,$B2684)&gt;0,"Yes","No"))</f>
        <v/>
      </c>
      <c r="S2684" s="38">
        <f>IF($B2684="","",MIN(1,DAY($A2684)/IF($N2684="Superstore",Settings!$B$5,Settings!$B$4)))</f>
        <v/>
      </c>
      <c r="T2684" s="38">
        <f>IF(OR($B2684="",$G2684="",$S2684=0),"",$G2684/$S2684)</f>
        <v/>
      </c>
      <c r="U2684" s="36">
        <f>IF($T2684="","",IF($T2684&lt;Settings!$B$8,"Critical",IF($T2684&lt;Settings!$B$9,"Semi Critical","Non Critical")))</f>
        <v/>
      </c>
      <c r="V2684" s="28" t="n"/>
      <c r="Z2684">
        <f>IF($B2684="","",IFERROR(VLOOKUP($B2684,'Plan HC for CCA'!$A:$B,2,0),""))</f>
        <v/>
      </c>
      <c r="AA2684">
        <f>IF(OR($B2684="",$Z2684=""),"",IF(N($M2684)&lt;$Z2684,"Delta","No Delta"))</f>
        <v/>
      </c>
      <c r="AB2684">
        <f>IF(OR($B2684="",$Z2684=""),"",MAX(0,$Z2684-N($M2684)))</f>
        <v/>
      </c>
      <c r="AC2684" s="46">
        <f>IF($B2684="","",IFERROR(INDEX('CCA Util %'!$H:$H,MATCH($B2684,'CCA Util %'!$E:$E,0)),""))</f>
        <v/>
      </c>
      <c r="AD2684">
        <f>IF($B2684="","",IFERROR(INDEX('CCA Util %'!$G:$G,MATCH($B2684,'CCA Util %'!$E:$E,0)),""))</f>
        <v/>
      </c>
      <c r="AE2684">
        <f>IF(OR($B2684="",$U2684=""),"",$U2684&amp;" &amp; "&amp;IF(OR($AD2684="",$AD2684=0),"Util NA",$AD2684&amp;" Util"))</f>
        <v/>
      </c>
    </row>
    <row r="2685" ht="15.75" customHeight="1" s="42">
      <c r="A2685" s="41" t="n"/>
      <c r="G2685" s="38" t="n"/>
      <c r="H2685" s="38" t="n"/>
      <c r="I2685" s="38" t="n"/>
      <c r="J2685" s="38" t="n"/>
      <c r="K2685" s="38" t="n"/>
      <c r="L2685" s="38" t="n"/>
      <c r="N2685" s="36">
        <f>IF($B2685="","",IF($C2685="SUPERSTORE","Superstore","DH"))</f>
        <v/>
      </c>
      <c r="O2685" s="36">
        <f>IF($B2685="","",IFERROR(VLOOKUP($B2685,Mapping!$A:$C,2,0),"Not Mapped"))</f>
        <v/>
      </c>
      <c r="P2685" s="36">
        <f>IF($B2685="","",IFERROR(VLOOKUP($B2685,Mapping!$A:$C,3,0),"Not Mapped"))</f>
        <v/>
      </c>
      <c r="Q2685" s="36">
        <f>IF($B2685="","",IFERROR(VLOOKUP($O2685,Leaders!$A:$B,2,0),"Not Mapped"))</f>
        <v/>
      </c>
      <c r="R2685" s="36">
        <f>IF($B2685="","",IF(COUNTIF(Exclusions!$A:$A,$B2685)&gt;0,"Yes","No"))</f>
        <v/>
      </c>
      <c r="S2685" s="38">
        <f>IF($B2685="","",MIN(1,DAY($A2685)/IF($N2685="Superstore",Settings!$B$5,Settings!$B$4)))</f>
        <v/>
      </c>
      <c r="T2685" s="38">
        <f>IF(OR($B2685="",$G2685="",$S2685=0),"",$G2685/$S2685)</f>
        <v/>
      </c>
      <c r="U2685" s="36">
        <f>IF($T2685="","",IF($T2685&lt;Settings!$B$8,"Critical",IF($T2685&lt;Settings!$B$9,"Semi Critical","Non Critical")))</f>
        <v/>
      </c>
      <c r="V2685" s="28" t="n"/>
      <c r="Z2685">
        <f>IF($B2685="","",IFERROR(VLOOKUP($B2685,'Plan HC for CCA'!$A:$B,2,0),""))</f>
        <v/>
      </c>
      <c r="AA2685">
        <f>IF(OR($B2685="",$Z2685=""),"",IF(N($M2685)&lt;$Z2685,"Delta","No Delta"))</f>
        <v/>
      </c>
      <c r="AB2685">
        <f>IF(OR($B2685="",$Z2685=""),"",MAX(0,$Z2685-N($M2685)))</f>
        <v/>
      </c>
      <c r="AC2685" s="46">
        <f>IF($B2685="","",IFERROR(INDEX('CCA Util %'!$H:$H,MATCH($B2685,'CCA Util %'!$E:$E,0)),""))</f>
        <v/>
      </c>
      <c r="AD2685">
        <f>IF($B2685="","",IFERROR(INDEX('CCA Util %'!$G:$G,MATCH($B2685,'CCA Util %'!$E:$E,0)),""))</f>
        <v/>
      </c>
      <c r="AE2685">
        <f>IF(OR($B2685="",$U2685=""),"",$U2685&amp;" &amp; "&amp;IF(OR($AD2685="",$AD2685=0),"Util NA",$AD2685&amp;" Util"))</f>
        <v/>
      </c>
    </row>
    <row r="2686" ht="15.75" customHeight="1" s="42">
      <c r="A2686" s="41" t="n"/>
      <c r="G2686" s="38" t="n"/>
      <c r="H2686" s="38" t="n"/>
      <c r="I2686" s="38" t="n"/>
      <c r="J2686" s="38" t="n"/>
      <c r="K2686" s="38" t="n"/>
      <c r="L2686" s="38" t="n"/>
      <c r="N2686" s="36">
        <f>IF($B2686="","",IF($C2686="SUPERSTORE","Superstore","DH"))</f>
        <v/>
      </c>
      <c r="O2686" s="36">
        <f>IF($B2686="","",IFERROR(VLOOKUP($B2686,Mapping!$A:$C,2,0),"Not Mapped"))</f>
        <v/>
      </c>
      <c r="P2686" s="36">
        <f>IF($B2686="","",IFERROR(VLOOKUP($B2686,Mapping!$A:$C,3,0),"Not Mapped"))</f>
        <v/>
      </c>
      <c r="Q2686" s="36">
        <f>IF($B2686="","",IFERROR(VLOOKUP($O2686,Leaders!$A:$B,2,0),"Not Mapped"))</f>
        <v/>
      </c>
      <c r="R2686" s="36">
        <f>IF($B2686="","",IF(COUNTIF(Exclusions!$A:$A,$B2686)&gt;0,"Yes","No"))</f>
        <v/>
      </c>
      <c r="S2686" s="38">
        <f>IF($B2686="","",MIN(1,DAY($A2686)/IF($N2686="Superstore",Settings!$B$5,Settings!$B$4)))</f>
        <v/>
      </c>
      <c r="T2686" s="38">
        <f>IF(OR($B2686="",$G2686="",$S2686=0),"",$G2686/$S2686)</f>
        <v/>
      </c>
      <c r="U2686" s="36">
        <f>IF($T2686="","",IF($T2686&lt;Settings!$B$8,"Critical",IF($T2686&lt;Settings!$B$9,"Semi Critical","Non Critical")))</f>
        <v/>
      </c>
      <c r="V2686" s="28" t="n"/>
      <c r="Z2686">
        <f>IF($B2686="","",IFERROR(VLOOKUP($B2686,'Plan HC for CCA'!$A:$B,2,0),""))</f>
        <v/>
      </c>
      <c r="AA2686">
        <f>IF(OR($B2686="",$Z2686=""),"",IF(N($M2686)&lt;$Z2686,"Delta","No Delta"))</f>
        <v/>
      </c>
      <c r="AB2686">
        <f>IF(OR($B2686="",$Z2686=""),"",MAX(0,$Z2686-N($M2686)))</f>
        <v/>
      </c>
      <c r="AC2686" s="46">
        <f>IF($B2686="","",IFERROR(INDEX('CCA Util %'!$H:$H,MATCH($B2686,'CCA Util %'!$E:$E,0)),""))</f>
        <v/>
      </c>
      <c r="AD2686">
        <f>IF($B2686="","",IFERROR(INDEX('CCA Util %'!$G:$G,MATCH($B2686,'CCA Util %'!$E:$E,0)),""))</f>
        <v/>
      </c>
      <c r="AE2686">
        <f>IF(OR($B2686="",$U2686=""),"",$U2686&amp;" &amp; "&amp;IF(OR($AD2686="",$AD2686=0),"Util NA",$AD2686&amp;" Util"))</f>
        <v/>
      </c>
    </row>
    <row r="2687" ht="15.75" customHeight="1" s="42">
      <c r="A2687" s="41" t="n"/>
      <c r="G2687" s="38" t="n"/>
      <c r="H2687" s="38" t="n"/>
      <c r="I2687" s="38" t="n"/>
      <c r="J2687" s="38" t="n"/>
      <c r="K2687" s="38" t="n"/>
      <c r="L2687" s="38" t="n"/>
      <c r="N2687" s="36">
        <f>IF($B2687="","",IF($C2687="SUPERSTORE","Superstore","DH"))</f>
        <v/>
      </c>
      <c r="O2687" s="36">
        <f>IF($B2687="","",IFERROR(VLOOKUP($B2687,Mapping!$A:$C,2,0),"Not Mapped"))</f>
        <v/>
      </c>
      <c r="P2687" s="36">
        <f>IF($B2687="","",IFERROR(VLOOKUP($B2687,Mapping!$A:$C,3,0),"Not Mapped"))</f>
        <v/>
      </c>
      <c r="Q2687" s="36">
        <f>IF($B2687="","",IFERROR(VLOOKUP($O2687,Leaders!$A:$B,2,0),"Not Mapped"))</f>
        <v/>
      </c>
      <c r="R2687" s="36">
        <f>IF($B2687="","",IF(COUNTIF(Exclusions!$A:$A,$B2687)&gt;0,"Yes","No"))</f>
        <v/>
      </c>
      <c r="S2687" s="38">
        <f>IF($B2687="","",MIN(1,DAY($A2687)/IF($N2687="Superstore",Settings!$B$5,Settings!$B$4)))</f>
        <v/>
      </c>
      <c r="T2687" s="38">
        <f>IF(OR($B2687="",$G2687="",$S2687=0),"",$G2687/$S2687)</f>
        <v/>
      </c>
      <c r="U2687" s="36">
        <f>IF($T2687="","",IF($T2687&lt;Settings!$B$8,"Critical",IF($T2687&lt;Settings!$B$9,"Semi Critical","Non Critical")))</f>
        <v/>
      </c>
      <c r="V2687" s="28" t="n"/>
      <c r="Z2687">
        <f>IF($B2687="","",IFERROR(VLOOKUP($B2687,'Plan HC for CCA'!$A:$B,2,0),""))</f>
        <v/>
      </c>
      <c r="AA2687">
        <f>IF(OR($B2687="",$Z2687=""),"",IF(N($M2687)&lt;$Z2687,"Delta","No Delta"))</f>
        <v/>
      </c>
      <c r="AB2687">
        <f>IF(OR($B2687="",$Z2687=""),"",MAX(0,$Z2687-N($M2687)))</f>
        <v/>
      </c>
      <c r="AC2687" s="46">
        <f>IF($B2687="","",IFERROR(INDEX('CCA Util %'!$H:$H,MATCH($B2687,'CCA Util %'!$E:$E,0)),""))</f>
        <v/>
      </c>
      <c r="AD2687">
        <f>IF($B2687="","",IFERROR(INDEX('CCA Util %'!$G:$G,MATCH($B2687,'CCA Util %'!$E:$E,0)),""))</f>
        <v/>
      </c>
      <c r="AE2687">
        <f>IF(OR($B2687="",$U2687=""),"",$U2687&amp;" &amp; "&amp;IF(OR($AD2687="",$AD2687=0),"Util NA",$AD2687&amp;" Util"))</f>
        <v/>
      </c>
    </row>
    <row r="2688" ht="15.75" customHeight="1" s="42">
      <c r="A2688" s="41" t="n"/>
      <c r="G2688" s="38" t="n"/>
      <c r="H2688" s="38" t="n"/>
      <c r="I2688" s="38" t="n"/>
      <c r="J2688" s="38" t="n"/>
      <c r="K2688" s="38" t="n"/>
      <c r="L2688" s="38" t="n"/>
      <c r="N2688" s="36">
        <f>IF($B2688="","",IF($C2688="SUPERSTORE","Superstore","DH"))</f>
        <v/>
      </c>
      <c r="O2688" s="36">
        <f>IF($B2688="","",IFERROR(VLOOKUP($B2688,Mapping!$A:$C,2,0),"Not Mapped"))</f>
        <v/>
      </c>
      <c r="P2688" s="36">
        <f>IF($B2688="","",IFERROR(VLOOKUP($B2688,Mapping!$A:$C,3,0),"Not Mapped"))</f>
        <v/>
      </c>
      <c r="Q2688" s="36">
        <f>IF($B2688="","",IFERROR(VLOOKUP($O2688,Leaders!$A:$B,2,0),"Not Mapped"))</f>
        <v/>
      </c>
      <c r="R2688" s="36">
        <f>IF($B2688="","",IF(COUNTIF(Exclusions!$A:$A,$B2688)&gt;0,"Yes","No"))</f>
        <v/>
      </c>
      <c r="S2688" s="38">
        <f>IF($B2688="","",MIN(1,DAY($A2688)/IF($N2688="Superstore",Settings!$B$5,Settings!$B$4)))</f>
        <v/>
      </c>
      <c r="T2688" s="38">
        <f>IF(OR($B2688="",$G2688="",$S2688=0),"",$G2688/$S2688)</f>
        <v/>
      </c>
      <c r="U2688" s="36">
        <f>IF($T2688="","",IF($T2688&lt;Settings!$B$8,"Critical",IF($T2688&lt;Settings!$B$9,"Semi Critical","Non Critical")))</f>
        <v/>
      </c>
      <c r="V2688" s="28" t="n"/>
      <c r="Z2688">
        <f>IF($B2688="","",IFERROR(VLOOKUP($B2688,'Plan HC for CCA'!$A:$B,2,0),""))</f>
        <v/>
      </c>
      <c r="AA2688">
        <f>IF(OR($B2688="",$Z2688=""),"",IF(N($M2688)&lt;$Z2688,"Delta","No Delta"))</f>
        <v/>
      </c>
      <c r="AB2688">
        <f>IF(OR($B2688="",$Z2688=""),"",MAX(0,$Z2688-N($M2688)))</f>
        <v/>
      </c>
      <c r="AC2688" s="46">
        <f>IF($B2688="","",IFERROR(INDEX('CCA Util %'!$H:$H,MATCH($B2688,'CCA Util %'!$E:$E,0)),""))</f>
        <v/>
      </c>
      <c r="AD2688">
        <f>IF($B2688="","",IFERROR(INDEX('CCA Util %'!$G:$G,MATCH($B2688,'CCA Util %'!$E:$E,0)),""))</f>
        <v/>
      </c>
      <c r="AE2688">
        <f>IF(OR($B2688="",$U2688=""),"",$U2688&amp;" &amp; "&amp;IF(OR($AD2688="",$AD2688=0),"Util NA",$AD2688&amp;" Util"))</f>
        <v/>
      </c>
    </row>
    <row r="2689" ht="15.75" customHeight="1" s="42">
      <c r="A2689" s="41" t="n"/>
      <c r="G2689" s="38" t="n"/>
      <c r="H2689" s="38" t="n"/>
      <c r="I2689" s="38" t="n"/>
      <c r="J2689" s="38" t="n"/>
      <c r="K2689" s="38" t="n"/>
      <c r="L2689" s="38" t="n"/>
      <c r="N2689" s="36">
        <f>IF($B2689="","",IF($C2689="SUPERSTORE","Superstore","DH"))</f>
        <v/>
      </c>
      <c r="O2689" s="36">
        <f>IF($B2689="","",IFERROR(VLOOKUP($B2689,Mapping!$A:$C,2,0),"Not Mapped"))</f>
        <v/>
      </c>
      <c r="P2689" s="36">
        <f>IF($B2689="","",IFERROR(VLOOKUP($B2689,Mapping!$A:$C,3,0),"Not Mapped"))</f>
        <v/>
      </c>
      <c r="Q2689" s="36">
        <f>IF($B2689="","",IFERROR(VLOOKUP($O2689,Leaders!$A:$B,2,0),"Not Mapped"))</f>
        <v/>
      </c>
      <c r="R2689" s="36">
        <f>IF($B2689="","",IF(COUNTIF(Exclusions!$A:$A,$B2689)&gt;0,"Yes","No"))</f>
        <v/>
      </c>
      <c r="S2689" s="38">
        <f>IF($B2689="","",MIN(1,DAY($A2689)/IF($N2689="Superstore",Settings!$B$5,Settings!$B$4)))</f>
        <v/>
      </c>
      <c r="T2689" s="38">
        <f>IF(OR($B2689="",$G2689="",$S2689=0),"",$G2689/$S2689)</f>
        <v/>
      </c>
      <c r="U2689" s="36">
        <f>IF($T2689="","",IF($T2689&lt;Settings!$B$8,"Critical",IF($T2689&lt;Settings!$B$9,"Semi Critical","Non Critical")))</f>
        <v/>
      </c>
      <c r="V2689" s="28" t="n"/>
      <c r="Z2689">
        <f>IF($B2689="","",IFERROR(VLOOKUP($B2689,'Plan HC for CCA'!$A:$B,2,0),""))</f>
        <v/>
      </c>
      <c r="AA2689">
        <f>IF(OR($B2689="",$Z2689=""),"",IF(N($M2689)&lt;$Z2689,"Delta","No Delta"))</f>
        <v/>
      </c>
      <c r="AB2689">
        <f>IF(OR($B2689="",$Z2689=""),"",MAX(0,$Z2689-N($M2689)))</f>
        <v/>
      </c>
      <c r="AC2689" s="46">
        <f>IF($B2689="","",IFERROR(INDEX('CCA Util %'!$H:$H,MATCH($B2689,'CCA Util %'!$E:$E,0)),""))</f>
        <v/>
      </c>
      <c r="AD2689">
        <f>IF($B2689="","",IFERROR(INDEX('CCA Util %'!$G:$G,MATCH($B2689,'CCA Util %'!$E:$E,0)),""))</f>
        <v/>
      </c>
      <c r="AE2689">
        <f>IF(OR($B2689="",$U2689=""),"",$U2689&amp;" &amp; "&amp;IF(OR($AD2689="",$AD2689=0),"Util NA",$AD2689&amp;" Util"))</f>
        <v/>
      </c>
    </row>
    <row r="2690" ht="15.75" customHeight="1" s="42">
      <c r="A2690" s="41" t="n"/>
      <c r="G2690" s="38" t="n"/>
      <c r="H2690" s="38" t="n"/>
      <c r="I2690" s="38" t="n"/>
      <c r="J2690" s="38" t="n"/>
      <c r="K2690" s="38" t="n"/>
      <c r="L2690" s="38" t="n"/>
      <c r="N2690" s="36">
        <f>IF($B2690="","",IF($C2690="SUPERSTORE","Superstore","DH"))</f>
        <v/>
      </c>
      <c r="O2690" s="36">
        <f>IF($B2690="","",IFERROR(VLOOKUP($B2690,Mapping!$A:$C,2,0),"Not Mapped"))</f>
        <v/>
      </c>
      <c r="P2690" s="36">
        <f>IF($B2690="","",IFERROR(VLOOKUP($B2690,Mapping!$A:$C,3,0),"Not Mapped"))</f>
        <v/>
      </c>
      <c r="Q2690" s="36">
        <f>IF($B2690="","",IFERROR(VLOOKUP($O2690,Leaders!$A:$B,2,0),"Not Mapped"))</f>
        <v/>
      </c>
      <c r="R2690" s="36">
        <f>IF($B2690="","",IF(COUNTIF(Exclusions!$A:$A,$B2690)&gt;0,"Yes","No"))</f>
        <v/>
      </c>
      <c r="S2690" s="38">
        <f>IF($B2690="","",MIN(1,DAY($A2690)/IF($N2690="Superstore",Settings!$B$5,Settings!$B$4)))</f>
        <v/>
      </c>
      <c r="T2690" s="38">
        <f>IF(OR($B2690="",$G2690="",$S2690=0),"",$G2690/$S2690)</f>
        <v/>
      </c>
      <c r="U2690" s="36">
        <f>IF($T2690="","",IF($T2690&lt;Settings!$B$8,"Critical",IF($T2690&lt;Settings!$B$9,"Semi Critical","Non Critical")))</f>
        <v/>
      </c>
      <c r="V2690" s="28" t="n"/>
      <c r="Z2690">
        <f>IF($B2690="","",IFERROR(VLOOKUP($B2690,'Plan HC for CCA'!$A:$B,2,0),""))</f>
        <v/>
      </c>
      <c r="AA2690">
        <f>IF(OR($B2690="",$Z2690=""),"",IF(N($M2690)&lt;$Z2690,"Delta","No Delta"))</f>
        <v/>
      </c>
      <c r="AB2690">
        <f>IF(OR($B2690="",$Z2690=""),"",MAX(0,$Z2690-N($M2690)))</f>
        <v/>
      </c>
      <c r="AC2690" s="46">
        <f>IF($B2690="","",IFERROR(INDEX('CCA Util %'!$H:$H,MATCH($B2690,'CCA Util %'!$E:$E,0)),""))</f>
        <v/>
      </c>
      <c r="AD2690">
        <f>IF($B2690="","",IFERROR(INDEX('CCA Util %'!$G:$G,MATCH($B2690,'CCA Util %'!$E:$E,0)),""))</f>
        <v/>
      </c>
      <c r="AE2690">
        <f>IF(OR($B2690="",$U2690=""),"",$U2690&amp;" &amp; "&amp;IF(OR($AD2690="",$AD2690=0),"Util NA",$AD2690&amp;" Util"))</f>
        <v/>
      </c>
    </row>
    <row r="2691" ht="15.75" customHeight="1" s="42">
      <c r="A2691" s="41" t="n"/>
      <c r="G2691" s="38" t="n"/>
      <c r="H2691" s="38" t="n"/>
      <c r="I2691" s="38" t="n"/>
      <c r="J2691" s="38" t="n"/>
      <c r="K2691" s="38" t="n"/>
      <c r="L2691" s="38" t="n"/>
      <c r="N2691" s="36">
        <f>IF($B2691="","",IF($C2691="SUPERSTORE","Superstore","DH"))</f>
        <v/>
      </c>
      <c r="O2691" s="36">
        <f>IF($B2691="","",IFERROR(VLOOKUP($B2691,Mapping!$A:$C,2,0),"Not Mapped"))</f>
        <v/>
      </c>
      <c r="P2691" s="36">
        <f>IF($B2691="","",IFERROR(VLOOKUP($B2691,Mapping!$A:$C,3,0),"Not Mapped"))</f>
        <v/>
      </c>
      <c r="Q2691" s="36">
        <f>IF($B2691="","",IFERROR(VLOOKUP($O2691,Leaders!$A:$B,2,0),"Not Mapped"))</f>
        <v/>
      </c>
      <c r="R2691" s="36">
        <f>IF($B2691="","",IF(COUNTIF(Exclusions!$A:$A,$B2691)&gt;0,"Yes","No"))</f>
        <v/>
      </c>
      <c r="S2691" s="38">
        <f>IF($B2691="","",MIN(1,DAY($A2691)/IF($N2691="Superstore",Settings!$B$5,Settings!$B$4)))</f>
        <v/>
      </c>
      <c r="T2691" s="38">
        <f>IF(OR($B2691="",$G2691="",$S2691=0),"",$G2691/$S2691)</f>
        <v/>
      </c>
      <c r="U2691" s="36">
        <f>IF($T2691="","",IF($T2691&lt;Settings!$B$8,"Critical",IF($T2691&lt;Settings!$B$9,"Semi Critical","Non Critical")))</f>
        <v/>
      </c>
      <c r="V2691" s="28" t="n"/>
      <c r="Z2691">
        <f>IF($B2691="","",IFERROR(VLOOKUP($B2691,'Plan HC for CCA'!$A:$B,2,0),""))</f>
        <v/>
      </c>
      <c r="AA2691">
        <f>IF(OR($B2691="",$Z2691=""),"",IF(N($M2691)&lt;$Z2691,"Delta","No Delta"))</f>
        <v/>
      </c>
      <c r="AB2691">
        <f>IF(OR($B2691="",$Z2691=""),"",MAX(0,$Z2691-N($M2691)))</f>
        <v/>
      </c>
      <c r="AC2691" s="46">
        <f>IF($B2691="","",IFERROR(INDEX('CCA Util %'!$H:$H,MATCH($B2691,'CCA Util %'!$E:$E,0)),""))</f>
        <v/>
      </c>
      <c r="AD2691">
        <f>IF($B2691="","",IFERROR(INDEX('CCA Util %'!$G:$G,MATCH($B2691,'CCA Util %'!$E:$E,0)),""))</f>
        <v/>
      </c>
      <c r="AE2691">
        <f>IF(OR($B2691="",$U2691=""),"",$U2691&amp;" &amp; "&amp;IF(OR($AD2691="",$AD2691=0),"Util NA",$AD2691&amp;" Util"))</f>
        <v/>
      </c>
    </row>
    <row r="2692" ht="15.75" customHeight="1" s="42">
      <c r="A2692" s="41" t="n"/>
      <c r="G2692" s="38" t="n"/>
      <c r="H2692" s="38" t="n"/>
      <c r="I2692" s="38" t="n"/>
      <c r="J2692" s="38" t="n"/>
      <c r="K2692" s="38" t="n"/>
      <c r="L2692" s="38" t="n"/>
      <c r="N2692" s="36">
        <f>IF($B2692="","",IF($C2692="SUPERSTORE","Superstore","DH"))</f>
        <v/>
      </c>
      <c r="O2692" s="36">
        <f>IF($B2692="","",IFERROR(VLOOKUP($B2692,Mapping!$A:$C,2,0),"Not Mapped"))</f>
        <v/>
      </c>
      <c r="P2692" s="36">
        <f>IF($B2692="","",IFERROR(VLOOKUP($B2692,Mapping!$A:$C,3,0),"Not Mapped"))</f>
        <v/>
      </c>
      <c r="Q2692" s="36">
        <f>IF($B2692="","",IFERROR(VLOOKUP($O2692,Leaders!$A:$B,2,0),"Not Mapped"))</f>
        <v/>
      </c>
      <c r="R2692" s="36">
        <f>IF($B2692="","",IF(COUNTIF(Exclusions!$A:$A,$B2692)&gt;0,"Yes","No"))</f>
        <v/>
      </c>
      <c r="S2692" s="38">
        <f>IF($B2692="","",MIN(1,DAY($A2692)/IF($N2692="Superstore",Settings!$B$5,Settings!$B$4)))</f>
        <v/>
      </c>
      <c r="T2692" s="38">
        <f>IF(OR($B2692="",$G2692="",$S2692=0),"",$G2692/$S2692)</f>
        <v/>
      </c>
      <c r="U2692" s="36">
        <f>IF($T2692="","",IF($T2692&lt;Settings!$B$8,"Critical",IF($T2692&lt;Settings!$B$9,"Semi Critical","Non Critical")))</f>
        <v/>
      </c>
      <c r="V2692" s="28" t="n"/>
      <c r="Z2692">
        <f>IF($B2692="","",IFERROR(VLOOKUP($B2692,'Plan HC for CCA'!$A:$B,2,0),""))</f>
        <v/>
      </c>
      <c r="AA2692">
        <f>IF(OR($B2692="",$Z2692=""),"",IF(N($M2692)&lt;$Z2692,"Delta","No Delta"))</f>
        <v/>
      </c>
      <c r="AB2692">
        <f>IF(OR($B2692="",$Z2692=""),"",MAX(0,$Z2692-N($M2692)))</f>
        <v/>
      </c>
      <c r="AC2692" s="46">
        <f>IF($B2692="","",IFERROR(INDEX('CCA Util %'!$H:$H,MATCH($B2692,'CCA Util %'!$E:$E,0)),""))</f>
        <v/>
      </c>
      <c r="AD2692">
        <f>IF($B2692="","",IFERROR(INDEX('CCA Util %'!$G:$G,MATCH($B2692,'CCA Util %'!$E:$E,0)),""))</f>
        <v/>
      </c>
      <c r="AE2692">
        <f>IF(OR($B2692="",$U2692=""),"",$U2692&amp;" &amp; "&amp;IF(OR($AD2692="",$AD2692=0),"Util NA",$AD2692&amp;" Util"))</f>
        <v/>
      </c>
    </row>
    <row r="2693" ht="15.75" customHeight="1" s="42">
      <c r="A2693" s="41" t="n"/>
      <c r="G2693" s="38" t="n"/>
      <c r="H2693" s="38" t="n"/>
      <c r="I2693" s="38" t="n"/>
      <c r="J2693" s="38" t="n"/>
      <c r="K2693" s="38" t="n"/>
      <c r="L2693" s="38" t="n"/>
      <c r="N2693" s="36">
        <f>IF($B2693="","",IF($C2693="SUPERSTORE","Superstore","DH"))</f>
        <v/>
      </c>
      <c r="O2693" s="36">
        <f>IF($B2693="","",IFERROR(VLOOKUP($B2693,Mapping!$A:$C,2,0),"Not Mapped"))</f>
        <v/>
      </c>
      <c r="P2693" s="36">
        <f>IF($B2693="","",IFERROR(VLOOKUP($B2693,Mapping!$A:$C,3,0),"Not Mapped"))</f>
        <v/>
      </c>
      <c r="Q2693" s="36">
        <f>IF($B2693="","",IFERROR(VLOOKUP($O2693,Leaders!$A:$B,2,0),"Not Mapped"))</f>
        <v/>
      </c>
      <c r="R2693" s="36">
        <f>IF($B2693="","",IF(COUNTIF(Exclusions!$A:$A,$B2693)&gt;0,"Yes","No"))</f>
        <v/>
      </c>
      <c r="S2693" s="38">
        <f>IF($B2693="","",MIN(1,DAY($A2693)/IF($N2693="Superstore",Settings!$B$5,Settings!$B$4)))</f>
        <v/>
      </c>
      <c r="T2693" s="38">
        <f>IF(OR($B2693="",$G2693="",$S2693=0),"",$G2693/$S2693)</f>
        <v/>
      </c>
      <c r="U2693" s="36">
        <f>IF($T2693="","",IF($T2693&lt;Settings!$B$8,"Critical",IF($T2693&lt;Settings!$B$9,"Semi Critical","Non Critical")))</f>
        <v/>
      </c>
      <c r="V2693" s="28" t="n"/>
      <c r="Z2693">
        <f>IF($B2693="","",IFERROR(VLOOKUP($B2693,'Plan HC for CCA'!$A:$B,2,0),""))</f>
        <v/>
      </c>
      <c r="AA2693">
        <f>IF(OR($B2693="",$Z2693=""),"",IF(N($M2693)&lt;$Z2693,"Delta","No Delta"))</f>
        <v/>
      </c>
      <c r="AB2693">
        <f>IF(OR($B2693="",$Z2693=""),"",MAX(0,$Z2693-N($M2693)))</f>
        <v/>
      </c>
      <c r="AC2693" s="46">
        <f>IF($B2693="","",IFERROR(INDEX('CCA Util %'!$H:$H,MATCH($B2693,'CCA Util %'!$E:$E,0)),""))</f>
        <v/>
      </c>
      <c r="AD2693">
        <f>IF($B2693="","",IFERROR(INDEX('CCA Util %'!$G:$G,MATCH($B2693,'CCA Util %'!$E:$E,0)),""))</f>
        <v/>
      </c>
      <c r="AE2693">
        <f>IF(OR($B2693="",$U2693=""),"",$U2693&amp;" &amp; "&amp;IF(OR($AD2693="",$AD2693=0),"Util NA",$AD2693&amp;" Util"))</f>
        <v/>
      </c>
    </row>
    <row r="2694" ht="15.75" customHeight="1" s="42">
      <c r="A2694" s="41" t="n"/>
      <c r="G2694" s="38" t="n"/>
      <c r="H2694" s="38" t="n"/>
      <c r="I2694" s="38" t="n"/>
      <c r="J2694" s="38" t="n"/>
      <c r="K2694" s="38" t="n"/>
      <c r="L2694" s="38" t="n"/>
      <c r="N2694" s="36">
        <f>IF($B2694="","",IF($C2694="SUPERSTORE","Superstore","DH"))</f>
        <v/>
      </c>
      <c r="O2694" s="36">
        <f>IF($B2694="","",IFERROR(VLOOKUP($B2694,Mapping!$A:$C,2,0),"Not Mapped"))</f>
        <v/>
      </c>
      <c r="P2694" s="36">
        <f>IF($B2694="","",IFERROR(VLOOKUP($B2694,Mapping!$A:$C,3,0),"Not Mapped"))</f>
        <v/>
      </c>
      <c r="Q2694" s="36">
        <f>IF($B2694="","",IFERROR(VLOOKUP($O2694,Leaders!$A:$B,2,0),"Not Mapped"))</f>
        <v/>
      </c>
      <c r="R2694" s="36">
        <f>IF($B2694="","",IF(COUNTIF(Exclusions!$A:$A,$B2694)&gt;0,"Yes","No"))</f>
        <v/>
      </c>
      <c r="S2694" s="38">
        <f>IF($B2694="","",MIN(1,DAY($A2694)/IF($N2694="Superstore",Settings!$B$5,Settings!$B$4)))</f>
        <v/>
      </c>
      <c r="T2694" s="38">
        <f>IF(OR($B2694="",$G2694="",$S2694=0),"",$G2694/$S2694)</f>
        <v/>
      </c>
      <c r="U2694" s="36">
        <f>IF($T2694="","",IF($T2694&lt;Settings!$B$8,"Critical",IF($T2694&lt;Settings!$B$9,"Semi Critical","Non Critical")))</f>
        <v/>
      </c>
      <c r="V2694" s="28" t="n"/>
      <c r="Z2694">
        <f>IF($B2694="","",IFERROR(VLOOKUP($B2694,'Plan HC for CCA'!$A:$B,2,0),""))</f>
        <v/>
      </c>
      <c r="AA2694">
        <f>IF(OR($B2694="",$Z2694=""),"",IF(N($M2694)&lt;$Z2694,"Delta","No Delta"))</f>
        <v/>
      </c>
      <c r="AB2694">
        <f>IF(OR($B2694="",$Z2694=""),"",MAX(0,$Z2694-N($M2694)))</f>
        <v/>
      </c>
      <c r="AC2694" s="46">
        <f>IF($B2694="","",IFERROR(INDEX('CCA Util %'!$H:$H,MATCH($B2694,'CCA Util %'!$E:$E,0)),""))</f>
        <v/>
      </c>
      <c r="AD2694">
        <f>IF($B2694="","",IFERROR(INDEX('CCA Util %'!$G:$G,MATCH($B2694,'CCA Util %'!$E:$E,0)),""))</f>
        <v/>
      </c>
      <c r="AE2694">
        <f>IF(OR($B2694="",$U2694=""),"",$U2694&amp;" &amp; "&amp;IF(OR($AD2694="",$AD2694=0),"Util NA",$AD2694&amp;" Util"))</f>
        <v/>
      </c>
    </row>
    <row r="2695" ht="15.75" customHeight="1" s="42">
      <c r="A2695" s="41" t="n"/>
      <c r="G2695" s="38" t="n"/>
      <c r="H2695" s="38" t="n"/>
      <c r="I2695" s="38" t="n"/>
      <c r="J2695" s="38" t="n"/>
      <c r="K2695" s="38" t="n"/>
      <c r="L2695" s="38" t="n"/>
      <c r="N2695" s="36">
        <f>IF($B2695="","",IF($C2695="SUPERSTORE","Superstore","DH"))</f>
        <v/>
      </c>
      <c r="O2695" s="36">
        <f>IF($B2695="","",IFERROR(VLOOKUP($B2695,Mapping!$A:$C,2,0),"Not Mapped"))</f>
        <v/>
      </c>
      <c r="P2695" s="36">
        <f>IF($B2695="","",IFERROR(VLOOKUP($B2695,Mapping!$A:$C,3,0),"Not Mapped"))</f>
        <v/>
      </c>
      <c r="Q2695" s="36">
        <f>IF($B2695="","",IFERROR(VLOOKUP($O2695,Leaders!$A:$B,2,0),"Not Mapped"))</f>
        <v/>
      </c>
      <c r="R2695" s="36">
        <f>IF($B2695="","",IF(COUNTIF(Exclusions!$A:$A,$B2695)&gt;0,"Yes","No"))</f>
        <v/>
      </c>
      <c r="S2695" s="38">
        <f>IF($B2695="","",MIN(1,DAY($A2695)/IF($N2695="Superstore",Settings!$B$5,Settings!$B$4)))</f>
        <v/>
      </c>
      <c r="T2695" s="38">
        <f>IF(OR($B2695="",$G2695="",$S2695=0),"",$G2695/$S2695)</f>
        <v/>
      </c>
      <c r="U2695" s="36">
        <f>IF($T2695="","",IF($T2695&lt;Settings!$B$8,"Critical",IF($T2695&lt;Settings!$B$9,"Semi Critical","Non Critical")))</f>
        <v/>
      </c>
      <c r="V2695" s="28" t="n"/>
      <c r="Z2695">
        <f>IF($B2695="","",IFERROR(VLOOKUP($B2695,'Plan HC for CCA'!$A:$B,2,0),""))</f>
        <v/>
      </c>
      <c r="AA2695">
        <f>IF(OR($B2695="",$Z2695=""),"",IF(N($M2695)&lt;$Z2695,"Delta","No Delta"))</f>
        <v/>
      </c>
      <c r="AB2695">
        <f>IF(OR($B2695="",$Z2695=""),"",MAX(0,$Z2695-N($M2695)))</f>
        <v/>
      </c>
      <c r="AC2695" s="46">
        <f>IF($B2695="","",IFERROR(INDEX('CCA Util %'!$H:$H,MATCH($B2695,'CCA Util %'!$E:$E,0)),""))</f>
        <v/>
      </c>
      <c r="AD2695">
        <f>IF($B2695="","",IFERROR(INDEX('CCA Util %'!$G:$G,MATCH($B2695,'CCA Util %'!$E:$E,0)),""))</f>
        <v/>
      </c>
      <c r="AE2695">
        <f>IF(OR($B2695="",$U2695=""),"",$U2695&amp;" &amp; "&amp;IF(OR($AD2695="",$AD2695=0),"Util NA",$AD2695&amp;" Util"))</f>
        <v/>
      </c>
    </row>
    <row r="2696" ht="15.75" customHeight="1" s="42">
      <c r="A2696" s="41" t="n"/>
      <c r="G2696" s="38" t="n"/>
      <c r="H2696" s="38" t="n"/>
      <c r="I2696" s="38" t="n"/>
      <c r="J2696" s="38" t="n"/>
      <c r="K2696" s="38" t="n"/>
      <c r="L2696" s="38" t="n"/>
      <c r="N2696" s="36">
        <f>IF($B2696="","",IF($C2696="SUPERSTORE","Superstore","DH"))</f>
        <v/>
      </c>
      <c r="O2696" s="36">
        <f>IF($B2696="","",IFERROR(VLOOKUP($B2696,Mapping!$A:$C,2,0),"Not Mapped"))</f>
        <v/>
      </c>
      <c r="P2696" s="36">
        <f>IF($B2696="","",IFERROR(VLOOKUP($B2696,Mapping!$A:$C,3,0),"Not Mapped"))</f>
        <v/>
      </c>
      <c r="Q2696" s="36">
        <f>IF($B2696="","",IFERROR(VLOOKUP($O2696,Leaders!$A:$B,2,0),"Not Mapped"))</f>
        <v/>
      </c>
      <c r="R2696" s="36">
        <f>IF($B2696="","",IF(COUNTIF(Exclusions!$A:$A,$B2696)&gt;0,"Yes","No"))</f>
        <v/>
      </c>
      <c r="S2696" s="38">
        <f>IF($B2696="","",MIN(1,DAY($A2696)/IF($N2696="Superstore",Settings!$B$5,Settings!$B$4)))</f>
        <v/>
      </c>
      <c r="T2696" s="38">
        <f>IF(OR($B2696="",$G2696="",$S2696=0),"",$G2696/$S2696)</f>
        <v/>
      </c>
      <c r="U2696" s="36">
        <f>IF($T2696="","",IF($T2696&lt;Settings!$B$8,"Critical",IF($T2696&lt;Settings!$B$9,"Semi Critical","Non Critical")))</f>
        <v/>
      </c>
      <c r="V2696" s="28" t="n"/>
      <c r="Z2696">
        <f>IF($B2696="","",IFERROR(VLOOKUP($B2696,'Plan HC for CCA'!$A:$B,2,0),""))</f>
        <v/>
      </c>
      <c r="AA2696">
        <f>IF(OR($B2696="",$Z2696=""),"",IF(N($M2696)&lt;$Z2696,"Delta","No Delta"))</f>
        <v/>
      </c>
      <c r="AB2696">
        <f>IF(OR($B2696="",$Z2696=""),"",MAX(0,$Z2696-N($M2696)))</f>
        <v/>
      </c>
      <c r="AC2696" s="46">
        <f>IF($B2696="","",IFERROR(INDEX('CCA Util %'!$H:$H,MATCH($B2696,'CCA Util %'!$E:$E,0)),""))</f>
        <v/>
      </c>
      <c r="AD2696">
        <f>IF($B2696="","",IFERROR(INDEX('CCA Util %'!$G:$G,MATCH($B2696,'CCA Util %'!$E:$E,0)),""))</f>
        <v/>
      </c>
      <c r="AE2696">
        <f>IF(OR($B2696="",$U2696=""),"",$U2696&amp;" &amp; "&amp;IF(OR($AD2696="",$AD2696=0),"Util NA",$AD2696&amp;" Util"))</f>
        <v/>
      </c>
    </row>
    <row r="2697" ht="15.75" customHeight="1" s="42">
      <c r="A2697" s="41" t="n"/>
      <c r="G2697" s="38" t="n"/>
      <c r="H2697" s="38" t="n"/>
      <c r="I2697" s="38" t="n"/>
      <c r="J2697" s="38" t="n"/>
      <c r="K2697" s="38" t="n"/>
      <c r="L2697" s="38" t="n"/>
      <c r="N2697" s="36">
        <f>IF($B2697="","",IF($C2697="SUPERSTORE","Superstore","DH"))</f>
        <v/>
      </c>
      <c r="O2697" s="36">
        <f>IF($B2697="","",IFERROR(VLOOKUP($B2697,Mapping!$A:$C,2,0),"Not Mapped"))</f>
        <v/>
      </c>
      <c r="P2697" s="36">
        <f>IF($B2697="","",IFERROR(VLOOKUP($B2697,Mapping!$A:$C,3,0),"Not Mapped"))</f>
        <v/>
      </c>
      <c r="Q2697" s="36">
        <f>IF($B2697="","",IFERROR(VLOOKUP($O2697,Leaders!$A:$B,2,0),"Not Mapped"))</f>
        <v/>
      </c>
      <c r="R2697" s="36">
        <f>IF($B2697="","",IF(COUNTIF(Exclusions!$A:$A,$B2697)&gt;0,"Yes","No"))</f>
        <v/>
      </c>
      <c r="S2697" s="38">
        <f>IF($B2697="","",MIN(1,DAY($A2697)/IF($N2697="Superstore",Settings!$B$5,Settings!$B$4)))</f>
        <v/>
      </c>
      <c r="T2697" s="38">
        <f>IF(OR($B2697="",$G2697="",$S2697=0),"",$G2697/$S2697)</f>
        <v/>
      </c>
      <c r="U2697" s="36">
        <f>IF($T2697="","",IF($T2697&lt;Settings!$B$8,"Critical",IF($T2697&lt;Settings!$B$9,"Semi Critical","Non Critical")))</f>
        <v/>
      </c>
      <c r="V2697" s="28" t="n"/>
      <c r="Z2697">
        <f>IF($B2697="","",IFERROR(VLOOKUP($B2697,'Plan HC for CCA'!$A:$B,2,0),""))</f>
        <v/>
      </c>
      <c r="AA2697">
        <f>IF(OR($B2697="",$Z2697=""),"",IF(N($M2697)&lt;$Z2697,"Delta","No Delta"))</f>
        <v/>
      </c>
      <c r="AB2697">
        <f>IF(OR($B2697="",$Z2697=""),"",MAX(0,$Z2697-N($M2697)))</f>
        <v/>
      </c>
      <c r="AC2697" s="46">
        <f>IF($B2697="","",IFERROR(INDEX('CCA Util %'!$H:$H,MATCH($B2697,'CCA Util %'!$E:$E,0)),""))</f>
        <v/>
      </c>
      <c r="AD2697">
        <f>IF($B2697="","",IFERROR(INDEX('CCA Util %'!$G:$G,MATCH($B2697,'CCA Util %'!$E:$E,0)),""))</f>
        <v/>
      </c>
      <c r="AE2697">
        <f>IF(OR($B2697="",$U2697=""),"",$U2697&amp;" &amp; "&amp;IF(OR($AD2697="",$AD2697=0),"Util NA",$AD2697&amp;" Util"))</f>
        <v/>
      </c>
    </row>
    <row r="2698" ht="15.75" customHeight="1" s="42">
      <c r="A2698" s="41" t="n"/>
      <c r="G2698" s="38" t="n"/>
      <c r="H2698" s="38" t="n"/>
      <c r="I2698" s="38" t="n"/>
      <c r="J2698" s="38" t="n"/>
      <c r="K2698" s="38" t="n"/>
      <c r="L2698" s="38" t="n"/>
      <c r="N2698" s="36">
        <f>IF($B2698="","",IF($C2698="SUPERSTORE","Superstore","DH"))</f>
        <v/>
      </c>
      <c r="O2698" s="36">
        <f>IF($B2698="","",IFERROR(VLOOKUP($B2698,Mapping!$A:$C,2,0),"Not Mapped"))</f>
        <v/>
      </c>
      <c r="P2698" s="36">
        <f>IF($B2698="","",IFERROR(VLOOKUP($B2698,Mapping!$A:$C,3,0),"Not Mapped"))</f>
        <v/>
      </c>
      <c r="Q2698" s="36">
        <f>IF($B2698="","",IFERROR(VLOOKUP($O2698,Leaders!$A:$B,2,0),"Not Mapped"))</f>
        <v/>
      </c>
      <c r="R2698" s="36">
        <f>IF($B2698="","",IF(COUNTIF(Exclusions!$A:$A,$B2698)&gt;0,"Yes","No"))</f>
        <v/>
      </c>
      <c r="S2698" s="38">
        <f>IF($B2698="","",MIN(1,DAY($A2698)/IF($N2698="Superstore",Settings!$B$5,Settings!$B$4)))</f>
        <v/>
      </c>
      <c r="T2698" s="38">
        <f>IF(OR($B2698="",$G2698="",$S2698=0),"",$G2698/$S2698)</f>
        <v/>
      </c>
      <c r="U2698" s="36">
        <f>IF($T2698="","",IF($T2698&lt;Settings!$B$8,"Critical",IF($T2698&lt;Settings!$B$9,"Semi Critical","Non Critical")))</f>
        <v/>
      </c>
      <c r="V2698" s="28" t="n"/>
      <c r="Z2698">
        <f>IF($B2698="","",IFERROR(VLOOKUP($B2698,'Plan HC for CCA'!$A:$B,2,0),""))</f>
        <v/>
      </c>
      <c r="AA2698">
        <f>IF(OR($B2698="",$Z2698=""),"",IF(N($M2698)&lt;$Z2698,"Delta","No Delta"))</f>
        <v/>
      </c>
      <c r="AB2698">
        <f>IF(OR($B2698="",$Z2698=""),"",MAX(0,$Z2698-N($M2698)))</f>
        <v/>
      </c>
      <c r="AC2698" s="46">
        <f>IF($B2698="","",IFERROR(INDEX('CCA Util %'!$H:$H,MATCH($B2698,'CCA Util %'!$E:$E,0)),""))</f>
        <v/>
      </c>
      <c r="AD2698">
        <f>IF($B2698="","",IFERROR(INDEX('CCA Util %'!$G:$G,MATCH($B2698,'CCA Util %'!$E:$E,0)),""))</f>
        <v/>
      </c>
      <c r="AE2698">
        <f>IF(OR($B2698="",$U2698=""),"",$U2698&amp;" &amp; "&amp;IF(OR($AD2698="",$AD2698=0),"Util NA",$AD2698&amp;" Util"))</f>
        <v/>
      </c>
    </row>
    <row r="2699" ht="15.75" customHeight="1" s="42">
      <c r="A2699" s="41" t="n"/>
      <c r="G2699" s="38" t="n"/>
      <c r="H2699" s="38" t="n"/>
      <c r="I2699" s="38" t="n"/>
      <c r="J2699" s="38" t="n"/>
      <c r="K2699" s="38" t="n"/>
      <c r="L2699" s="38" t="n"/>
      <c r="N2699" s="36">
        <f>IF($B2699="","",IF($C2699="SUPERSTORE","Superstore","DH"))</f>
        <v/>
      </c>
      <c r="O2699" s="36">
        <f>IF($B2699="","",IFERROR(VLOOKUP($B2699,Mapping!$A:$C,2,0),"Not Mapped"))</f>
        <v/>
      </c>
      <c r="P2699" s="36">
        <f>IF($B2699="","",IFERROR(VLOOKUP($B2699,Mapping!$A:$C,3,0),"Not Mapped"))</f>
        <v/>
      </c>
      <c r="Q2699" s="36">
        <f>IF($B2699="","",IFERROR(VLOOKUP($O2699,Leaders!$A:$B,2,0),"Not Mapped"))</f>
        <v/>
      </c>
      <c r="R2699" s="36">
        <f>IF($B2699="","",IF(COUNTIF(Exclusions!$A:$A,$B2699)&gt;0,"Yes","No"))</f>
        <v/>
      </c>
      <c r="S2699" s="38">
        <f>IF($B2699="","",MIN(1,DAY($A2699)/IF($N2699="Superstore",Settings!$B$5,Settings!$B$4)))</f>
        <v/>
      </c>
      <c r="T2699" s="38">
        <f>IF(OR($B2699="",$G2699="",$S2699=0),"",$G2699/$S2699)</f>
        <v/>
      </c>
      <c r="U2699" s="36">
        <f>IF($T2699="","",IF($T2699&lt;Settings!$B$8,"Critical",IF($T2699&lt;Settings!$B$9,"Semi Critical","Non Critical")))</f>
        <v/>
      </c>
      <c r="V2699" s="28" t="n"/>
      <c r="Z2699">
        <f>IF($B2699="","",IFERROR(VLOOKUP($B2699,'Plan HC for CCA'!$A:$B,2,0),""))</f>
        <v/>
      </c>
      <c r="AA2699">
        <f>IF(OR($B2699="",$Z2699=""),"",IF(N($M2699)&lt;$Z2699,"Delta","No Delta"))</f>
        <v/>
      </c>
      <c r="AB2699">
        <f>IF(OR($B2699="",$Z2699=""),"",MAX(0,$Z2699-N($M2699)))</f>
        <v/>
      </c>
      <c r="AC2699" s="46">
        <f>IF($B2699="","",IFERROR(INDEX('CCA Util %'!$H:$H,MATCH($B2699,'CCA Util %'!$E:$E,0)),""))</f>
        <v/>
      </c>
      <c r="AD2699">
        <f>IF($B2699="","",IFERROR(INDEX('CCA Util %'!$G:$G,MATCH($B2699,'CCA Util %'!$E:$E,0)),""))</f>
        <v/>
      </c>
      <c r="AE2699">
        <f>IF(OR($B2699="",$U2699=""),"",$U2699&amp;" &amp; "&amp;IF(OR($AD2699="",$AD2699=0),"Util NA",$AD2699&amp;" Util"))</f>
        <v/>
      </c>
    </row>
    <row r="2700" ht="15.75" customHeight="1" s="42">
      <c r="A2700" s="41" t="n"/>
      <c r="G2700" s="38" t="n"/>
      <c r="H2700" s="38" t="n"/>
      <c r="I2700" s="38" t="n"/>
      <c r="J2700" s="38" t="n"/>
      <c r="K2700" s="38" t="n"/>
      <c r="L2700" s="38" t="n"/>
      <c r="N2700" s="36">
        <f>IF($B2700="","",IF($C2700="SUPERSTORE","Superstore","DH"))</f>
        <v/>
      </c>
      <c r="O2700" s="36">
        <f>IF($B2700="","",IFERROR(VLOOKUP($B2700,Mapping!$A:$C,2,0),"Not Mapped"))</f>
        <v/>
      </c>
      <c r="P2700" s="36">
        <f>IF($B2700="","",IFERROR(VLOOKUP($B2700,Mapping!$A:$C,3,0),"Not Mapped"))</f>
        <v/>
      </c>
      <c r="Q2700" s="36">
        <f>IF($B2700="","",IFERROR(VLOOKUP($O2700,Leaders!$A:$B,2,0),"Not Mapped"))</f>
        <v/>
      </c>
      <c r="R2700" s="36">
        <f>IF($B2700="","",IF(COUNTIF(Exclusions!$A:$A,$B2700)&gt;0,"Yes","No"))</f>
        <v/>
      </c>
      <c r="S2700" s="38">
        <f>IF($B2700="","",MIN(1,DAY($A2700)/IF($N2700="Superstore",Settings!$B$5,Settings!$B$4)))</f>
        <v/>
      </c>
      <c r="T2700" s="38">
        <f>IF(OR($B2700="",$G2700="",$S2700=0),"",$G2700/$S2700)</f>
        <v/>
      </c>
      <c r="U2700" s="36">
        <f>IF($T2700="","",IF($T2700&lt;Settings!$B$8,"Critical",IF($T2700&lt;Settings!$B$9,"Semi Critical","Non Critical")))</f>
        <v/>
      </c>
      <c r="V2700" s="28" t="n"/>
      <c r="Z2700">
        <f>IF($B2700="","",IFERROR(VLOOKUP($B2700,'Plan HC for CCA'!$A:$B,2,0),""))</f>
        <v/>
      </c>
      <c r="AA2700">
        <f>IF(OR($B2700="",$Z2700=""),"",IF(N($M2700)&lt;$Z2700,"Delta","No Delta"))</f>
        <v/>
      </c>
      <c r="AB2700">
        <f>IF(OR($B2700="",$Z2700=""),"",MAX(0,$Z2700-N($M2700)))</f>
        <v/>
      </c>
      <c r="AC2700" s="46">
        <f>IF($B2700="","",IFERROR(INDEX('CCA Util %'!$H:$H,MATCH($B2700,'CCA Util %'!$E:$E,0)),""))</f>
        <v/>
      </c>
      <c r="AD2700">
        <f>IF($B2700="","",IFERROR(INDEX('CCA Util %'!$G:$G,MATCH($B2700,'CCA Util %'!$E:$E,0)),""))</f>
        <v/>
      </c>
      <c r="AE2700">
        <f>IF(OR($B2700="",$U2700=""),"",$U2700&amp;" &amp; "&amp;IF(OR($AD2700="",$AD2700=0),"Util NA",$AD2700&amp;" Util"))</f>
        <v/>
      </c>
    </row>
    <row r="2701" ht="15.75" customHeight="1" s="42">
      <c r="A2701" s="41" t="n"/>
      <c r="G2701" s="38" t="n"/>
      <c r="H2701" s="38" t="n"/>
      <c r="I2701" s="38" t="n"/>
      <c r="J2701" s="38" t="n"/>
      <c r="K2701" s="38" t="n"/>
      <c r="L2701" s="38" t="n"/>
      <c r="N2701" s="36">
        <f>IF($B2701="","",IF($C2701="SUPERSTORE","Superstore","DH"))</f>
        <v/>
      </c>
      <c r="O2701" s="36">
        <f>IF($B2701="","",IFERROR(VLOOKUP($B2701,Mapping!$A:$C,2,0),"Not Mapped"))</f>
        <v/>
      </c>
      <c r="P2701" s="36">
        <f>IF($B2701="","",IFERROR(VLOOKUP($B2701,Mapping!$A:$C,3,0),"Not Mapped"))</f>
        <v/>
      </c>
      <c r="Q2701" s="36">
        <f>IF($B2701="","",IFERROR(VLOOKUP($O2701,Leaders!$A:$B,2,0),"Not Mapped"))</f>
        <v/>
      </c>
      <c r="R2701" s="36">
        <f>IF($B2701="","",IF(COUNTIF(Exclusions!$A:$A,$B2701)&gt;0,"Yes","No"))</f>
        <v/>
      </c>
      <c r="S2701" s="38">
        <f>IF($B2701="","",MIN(1,DAY($A2701)/IF($N2701="Superstore",Settings!$B$5,Settings!$B$4)))</f>
        <v/>
      </c>
      <c r="T2701" s="38">
        <f>IF(OR($B2701="",$G2701="",$S2701=0),"",$G2701/$S2701)</f>
        <v/>
      </c>
      <c r="U2701" s="36">
        <f>IF($T2701="","",IF($T2701&lt;Settings!$B$8,"Critical",IF($T2701&lt;Settings!$B$9,"Semi Critical","Non Critical")))</f>
        <v/>
      </c>
      <c r="V2701" s="28" t="n"/>
      <c r="Z2701">
        <f>IF($B2701="","",IFERROR(VLOOKUP($B2701,'Plan HC for CCA'!$A:$B,2,0),""))</f>
        <v/>
      </c>
      <c r="AA2701">
        <f>IF(OR($B2701="",$Z2701=""),"",IF(N($M2701)&lt;$Z2701,"Delta","No Delta"))</f>
        <v/>
      </c>
      <c r="AB2701">
        <f>IF(OR($B2701="",$Z2701=""),"",MAX(0,$Z2701-N($M2701)))</f>
        <v/>
      </c>
      <c r="AC2701" s="46">
        <f>IF($B2701="","",IFERROR(INDEX('CCA Util %'!$H:$H,MATCH($B2701,'CCA Util %'!$E:$E,0)),""))</f>
        <v/>
      </c>
      <c r="AD2701">
        <f>IF($B2701="","",IFERROR(INDEX('CCA Util %'!$G:$G,MATCH($B2701,'CCA Util %'!$E:$E,0)),""))</f>
        <v/>
      </c>
      <c r="AE2701">
        <f>IF(OR($B2701="",$U2701=""),"",$U2701&amp;" &amp; "&amp;IF(OR($AD2701="",$AD2701=0),"Util NA",$AD2701&amp;" Util"))</f>
        <v/>
      </c>
    </row>
    <row r="2702" ht="15.75" customHeight="1" s="42">
      <c r="A2702" s="41" t="n"/>
      <c r="G2702" s="38" t="n"/>
      <c r="H2702" s="38" t="n"/>
      <c r="I2702" s="38" t="n"/>
      <c r="J2702" s="38" t="n"/>
      <c r="K2702" s="38" t="n"/>
      <c r="L2702" s="38" t="n"/>
      <c r="N2702" s="36">
        <f>IF($B2702="","",IF($C2702="SUPERSTORE","Superstore","DH"))</f>
        <v/>
      </c>
      <c r="O2702" s="36">
        <f>IF($B2702="","",IFERROR(VLOOKUP($B2702,Mapping!$A:$C,2,0),"Not Mapped"))</f>
        <v/>
      </c>
      <c r="P2702" s="36">
        <f>IF($B2702="","",IFERROR(VLOOKUP($B2702,Mapping!$A:$C,3,0),"Not Mapped"))</f>
        <v/>
      </c>
      <c r="Q2702" s="36">
        <f>IF($B2702="","",IFERROR(VLOOKUP($O2702,Leaders!$A:$B,2,0),"Not Mapped"))</f>
        <v/>
      </c>
      <c r="R2702" s="36">
        <f>IF($B2702="","",IF(COUNTIF(Exclusions!$A:$A,$B2702)&gt;0,"Yes","No"))</f>
        <v/>
      </c>
      <c r="S2702" s="38">
        <f>IF($B2702="","",MIN(1,DAY($A2702)/IF($N2702="Superstore",Settings!$B$5,Settings!$B$4)))</f>
        <v/>
      </c>
      <c r="T2702" s="38">
        <f>IF(OR($B2702="",$G2702="",$S2702=0),"",$G2702/$S2702)</f>
        <v/>
      </c>
      <c r="U2702" s="36">
        <f>IF($T2702="","",IF($T2702&lt;Settings!$B$8,"Critical",IF($T2702&lt;Settings!$B$9,"Semi Critical","Non Critical")))</f>
        <v/>
      </c>
      <c r="V2702" s="28" t="n"/>
      <c r="Z2702">
        <f>IF($B2702="","",IFERROR(VLOOKUP($B2702,'Plan HC for CCA'!$A:$B,2,0),""))</f>
        <v/>
      </c>
      <c r="AA2702">
        <f>IF(OR($B2702="",$Z2702=""),"",IF(N($M2702)&lt;$Z2702,"Delta","No Delta"))</f>
        <v/>
      </c>
      <c r="AB2702">
        <f>IF(OR($B2702="",$Z2702=""),"",MAX(0,$Z2702-N($M2702)))</f>
        <v/>
      </c>
      <c r="AC2702" s="46">
        <f>IF($B2702="","",IFERROR(INDEX('CCA Util %'!$H:$H,MATCH($B2702,'CCA Util %'!$E:$E,0)),""))</f>
        <v/>
      </c>
      <c r="AD2702">
        <f>IF($B2702="","",IFERROR(INDEX('CCA Util %'!$G:$G,MATCH($B2702,'CCA Util %'!$E:$E,0)),""))</f>
        <v/>
      </c>
      <c r="AE2702">
        <f>IF(OR($B2702="",$U2702=""),"",$U2702&amp;" &amp; "&amp;IF(OR($AD2702="",$AD2702=0),"Util NA",$AD2702&amp;" Util"))</f>
        <v/>
      </c>
    </row>
    <row r="2703" ht="15.75" customHeight="1" s="42">
      <c r="A2703" s="41" t="n"/>
      <c r="G2703" s="38" t="n"/>
      <c r="H2703" s="38" t="n"/>
      <c r="I2703" s="38" t="n"/>
      <c r="J2703" s="38" t="n"/>
      <c r="K2703" s="38" t="n"/>
      <c r="L2703" s="38" t="n"/>
      <c r="N2703" s="36">
        <f>IF($B2703="","",IF($C2703="SUPERSTORE","Superstore","DH"))</f>
        <v/>
      </c>
      <c r="O2703" s="36">
        <f>IF($B2703="","",IFERROR(VLOOKUP($B2703,Mapping!$A:$C,2,0),"Not Mapped"))</f>
        <v/>
      </c>
      <c r="P2703" s="36">
        <f>IF($B2703="","",IFERROR(VLOOKUP($B2703,Mapping!$A:$C,3,0),"Not Mapped"))</f>
        <v/>
      </c>
      <c r="Q2703" s="36">
        <f>IF($B2703="","",IFERROR(VLOOKUP($O2703,Leaders!$A:$B,2,0),"Not Mapped"))</f>
        <v/>
      </c>
      <c r="R2703" s="36">
        <f>IF($B2703="","",IF(COUNTIF(Exclusions!$A:$A,$B2703)&gt;0,"Yes","No"))</f>
        <v/>
      </c>
      <c r="S2703" s="38">
        <f>IF($B2703="","",MIN(1,DAY($A2703)/IF($N2703="Superstore",Settings!$B$5,Settings!$B$4)))</f>
        <v/>
      </c>
      <c r="T2703" s="38">
        <f>IF(OR($B2703="",$G2703="",$S2703=0),"",$G2703/$S2703)</f>
        <v/>
      </c>
      <c r="U2703" s="36">
        <f>IF($T2703="","",IF($T2703&lt;Settings!$B$8,"Critical",IF($T2703&lt;Settings!$B$9,"Semi Critical","Non Critical")))</f>
        <v/>
      </c>
      <c r="V2703" s="28" t="n"/>
      <c r="Z2703">
        <f>IF($B2703="","",IFERROR(VLOOKUP($B2703,'Plan HC for CCA'!$A:$B,2,0),""))</f>
        <v/>
      </c>
      <c r="AA2703">
        <f>IF(OR($B2703="",$Z2703=""),"",IF(N($M2703)&lt;$Z2703,"Delta","No Delta"))</f>
        <v/>
      </c>
      <c r="AB2703">
        <f>IF(OR($B2703="",$Z2703=""),"",MAX(0,$Z2703-N($M2703)))</f>
        <v/>
      </c>
      <c r="AC2703" s="46">
        <f>IF($B2703="","",IFERROR(INDEX('CCA Util %'!$H:$H,MATCH($B2703,'CCA Util %'!$E:$E,0)),""))</f>
        <v/>
      </c>
      <c r="AD2703">
        <f>IF($B2703="","",IFERROR(INDEX('CCA Util %'!$G:$G,MATCH($B2703,'CCA Util %'!$E:$E,0)),""))</f>
        <v/>
      </c>
      <c r="AE2703">
        <f>IF(OR($B2703="",$U2703=""),"",$U2703&amp;" &amp; "&amp;IF(OR($AD2703="",$AD2703=0),"Util NA",$AD2703&amp;" Util"))</f>
        <v/>
      </c>
    </row>
    <row r="2704" ht="15.75" customHeight="1" s="42">
      <c r="A2704" s="41" t="n"/>
      <c r="G2704" s="38" t="n"/>
      <c r="H2704" s="38" t="n"/>
      <c r="I2704" s="38" t="n"/>
      <c r="J2704" s="38" t="n"/>
      <c r="K2704" s="38" t="n"/>
      <c r="L2704" s="38" t="n"/>
      <c r="N2704" s="36">
        <f>IF($B2704="","",IF($C2704="SUPERSTORE","Superstore","DH"))</f>
        <v/>
      </c>
      <c r="O2704" s="36">
        <f>IF($B2704="","",IFERROR(VLOOKUP($B2704,Mapping!$A:$C,2,0),"Not Mapped"))</f>
        <v/>
      </c>
      <c r="P2704" s="36">
        <f>IF($B2704="","",IFERROR(VLOOKUP($B2704,Mapping!$A:$C,3,0),"Not Mapped"))</f>
        <v/>
      </c>
      <c r="Q2704" s="36">
        <f>IF($B2704="","",IFERROR(VLOOKUP($O2704,Leaders!$A:$B,2,0),"Not Mapped"))</f>
        <v/>
      </c>
      <c r="R2704" s="36">
        <f>IF($B2704="","",IF(COUNTIF(Exclusions!$A:$A,$B2704)&gt;0,"Yes","No"))</f>
        <v/>
      </c>
      <c r="S2704" s="38">
        <f>IF($B2704="","",MIN(1,DAY($A2704)/IF($N2704="Superstore",Settings!$B$5,Settings!$B$4)))</f>
        <v/>
      </c>
      <c r="T2704" s="38">
        <f>IF(OR($B2704="",$G2704="",$S2704=0),"",$G2704/$S2704)</f>
        <v/>
      </c>
      <c r="U2704" s="36">
        <f>IF($T2704="","",IF($T2704&lt;Settings!$B$8,"Critical",IF($T2704&lt;Settings!$B$9,"Semi Critical","Non Critical")))</f>
        <v/>
      </c>
      <c r="V2704" s="28" t="n"/>
      <c r="Z2704">
        <f>IF($B2704="","",IFERROR(VLOOKUP($B2704,'Plan HC for CCA'!$A:$B,2,0),""))</f>
        <v/>
      </c>
      <c r="AA2704">
        <f>IF(OR($B2704="",$Z2704=""),"",IF(N($M2704)&lt;$Z2704,"Delta","No Delta"))</f>
        <v/>
      </c>
      <c r="AB2704">
        <f>IF(OR($B2704="",$Z2704=""),"",MAX(0,$Z2704-N($M2704)))</f>
        <v/>
      </c>
      <c r="AC2704" s="46">
        <f>IF($B2704="","",IFERROR(INDEX('CCA Util %'!$H:$H,MATCH($B2704,'CCA Util %'!$E:$E,0)),""))</f>
        <v/>
      </c>
      <c r="AD2704">
        <f>IF($B2704="","",IFERROR(INDEX('CCA Util %'!$G:$G,MATCH($B2704,'CCA Util %'!$E:$E,0)),""))</f>
        <v/>
      </c>
      <c r="AE2704">
        <f>IF(OR($B2704="",$U2704=""),"",$U2704&amp;" &amp; "&amp;IF(OR($AD2704="",$AD2704=0),"Util NA",$AD2704&amp;" Util"))</f>
        <v/>
      </c>
    </row>
    <row r="2705" ht="15.75" customHeight="1" s="42">
      <c r="A2705" s="41" t="n"/>
      <c r="G2705" s="38" t="n"/>
      <c r="H2705" s="38" t="n"/>
      <c r="I2705" s="38" t="n"/>
      <c r="J2705" s="38" t="n"/>
      <c r="K2705" s="38" t="n"/>
      <c r="L2705" s="38" t="n"/>
      <c r="N2705" s="36">
        <f>IF($B2705="","",IF($C2705="SUPERSTORE","Superstore","DH"))</f>
        <v/>
      </c>
      <c r="O2705" s="36">
        <f>IF($B2705="","",IFERROR(VLOOKUP($B2705,Mapping!$A:$C,2,0),"Not Mapped"))</f>
        <v/>
      </c>
      <c r="P2705" s="36">
        <f>IF($B2705="","",IFERROR(VLOOKUP($B2705,Mapping!$A:$C,3,0),"Not Mapped"))</f>
        <v/>
      </c>
      <c r="Q2705" s="36">
        <f>IF($B2705="","",IFERROR(VLOOKUP($O2705,Leaders!$A:$B,2,0),"Not Mapped"))</f>
        <v/>
      </c>
      <c r="R2705" s="36">
        <f>IF($B2705="","",IF(COUNTIF(Exclusions!$A:$A,$B2705)&gt;0,"Yes","No"))</f>
        <v/>
      </c>
      <c r="S2705" s="38">
        <f>IF($B2705="","",MIN(1,DAY($A2705)/IF($N2705="Superstore",Settings!$B$5,Settings!$B$4)))</f>
        <v/>
      </c>
      <c r="T2705" s="38">
        <f>IF(OR($B2705="",$G2705="",$S2705=0),"",$G2705/$S2705)</f>
        <v/>
      </c>
      <c r="U2705" s="36">
        <f>IF($T2705="","",IF($T2705&lt;Settings!$B$8,"Critical",IF($T2705&lt;Settings!$B$9,"Semi Critical","Non Critical")))</f>
        <v/>
      </c>
      <c r="V2705" s="28" t="n"/>
      <c r="Z2705">
        <f>IF($B2705="","",IFERROR(VLOOKUP($B2705,'Plan HC for CCA'!$A:$B,2,0),""))</f>
        <v/>
      </c>
      <c r="AA2705">
        <f>IF(OR($B2705="",$Z2705=""),"",IF(N($M2705)&lt;$Z2705,"Delta","No Delta"))</f>
        <v/>
      </c>
      <c r="AB2705">
        <f>IF(OR($B2705="",$Z2705=""),"",MAX(0,$Z2705-N($M2705)))</f>
        <v/>
      </c>
      <c r="AC2705" s="46">
        <f>IF($B2705="","",IFERROR(INDEX('CCA Util %'!$H:$H,MATCH($B2705,'CCA Util %'!$E:$E,0)),""))</f>
        <v/>
      </c>
      <c r="AD2705">
        <f>IF($B2705="","",IFERROR(INDEX('CCA Util %'!$G:$G,MATCH($B2705,'CCA Util %'!$E:$E,0)),""))</f>
        <v/>
      </c>
      <c r="AE2705">
        <f>IF(OR($B2705="",$U2705=""),"",$U2705&amp;" &amp; "&amp;IF(OR($AD2705="",$AD2705=0),"Util NA",$AD2705&amp;" Util"))</f>
        <v/>
      </c>
    </row>
    <row r="2706" ht="15.75" customHeight="1" s="42">
      <c r="A2706" s="41" t="n"/>
      <c r="G2706" s="38" t="n"/>
      <c r="H2706" s="38" t="n"/>
      <c r="I2706" s="38" t="n"/>
      <c r="J2706" s="38" t="n"/>
      <c r="K2706" s="38" t="n"/>
      <c r="L2706" s="38" t="n"/>
      <c r="N2706" s="36">
        <f>IF($B2706="","",IF($C2706="SUPERSTORE","Superstore","DH"))</f>
        <v/>
      </c>
      <c r="O2706" s="36">
        <f>IF($B2706="","",IFERROR(VLOOKUP($B2706,Mapping!$A:$C,2,0),"Not Mapped"))</f>
        <v/>
      </c>
      <c r="P2706" s="36">
        <f>IF($B2706="","",IFERROR(VLOOKUP($B2706,Mapping!$A:$C,3,0),"Not Mapped"))</f>
        <v/>
      </c>
      <c r="Q2706" s="36">
        <f>IF($B2706="","",IFERROR(VLOOKUP($O2706,Leaders!$A:$B,2,0),"Not Mapped"))</f>
        <v/>
      </c>
      <c r="R2706" s="36">
        <f>IF($B2706="","",IF(COUNTIF(Exclusions!$A:$A,$B2706)&gt;0,"Yes","No"))</f>
        <v/>
      </c>
      <c r="S2706" s="38">
        <f>IF($B2706="","",MIN(1,DAY($A2706)/IF($N2706="Superstore",Settings!$B$5,Settings!$B$4)))</f>
        <v/>
      </c>
      <c r="T2706" s="38">
        <f>IF(OR($B2706="",$G2706="",$S2706=0),"",$G2706/$S2706)</f>
        <v/>
      </c>
      <c r="U2706" s="36">
        <f>IF($T2706="","",IF($T2706&lt;Settings!$B$8,"Critical",IF($T2706&lt;Settings!$B$9,"Semi Critical","Non Critical")))</f>
        <v/>
      </c>
      <c r="V2706" s="28" t="n"/>
      <c r="Z2706">
        <f>IF($B2706="","",IFERROR(VLOOKUP($B2706,'Plan HC for CCA'!$A:$B,2,0),""))</f>
        <v/>
      </c>
      <c r="AA2706">
        <f>IF(OR($B2706="",$Z2706=""),"",IF(N($M2706)&lt;$Z2706,"Delta","No Delta"))</f>
        <v/>
      </c>
      <c r="AB2706">
        <f>IF(OR($B2706="",$Z2706=""),"",MAX(0,$Z2706-N($M2706)))</f>
        <v/>
      </c>
      <c r="AC2706" s="46">
        <f>IF($B2706="","",IFERROR(INDEX('CCA Util %'!$H:$H,MATCH($B2706,'CCA Util %'!$E:$E,0)),""))</f>
        <v/>
      </c>
      <c r="AD2706">
        <f>IF($B2706="","",IFERROR(INDEX('CCA Util %'!$G:$G,MATCH($B2706,'CCA Util %'!$E:$E,0)),""))</f>
        <v/>
      </c>
      <c r="AE2706">
        <f>IF(OR($B2706="",$U2706=""),"",$U2706&amp;" &amp; "&amp;IF(OR($AD2706="",$AD2706=0),"Util NA",$AD2706&amp;" Util"))</f>
        <v/>
      </c>
    </row>
    <row r="2707" ht="15.75" customHeight="1" s="42">
      <c r="A2707" s="41" t="n"/>
      <c r="G2707" s="38" t="n"/>
      <c r="H2707" s="38" t="n"/>
      <c r="I2707" s="38" t="n"/>
      <c r="J2707" s="38" t="n"/>
      <c r="K2707" s="38" t="n"/>
      <c r="L2707" s="38" t="n"/>
      <c r="N2707" s="36">
        <f>IF($B2707="","",IF($C2707="SUPERSTORE","Superstore","DH"))</f>
        <v/>
      </c>
      <c r="O2707" s="36">
        <f>IF($B2707="","",IFERROR(VLOOKUP($B2707,Mapping!$A:$C,2,0),"Not Mapped"))</f>
        <v/>
      </c>
      <c r="P2707" s="36">
        <f>IF($B2707="","",IFERROR(VLOOKUP($B2707,Mapping!$A:$C,3,0),"Not Mapped"))</f>
        <v/>
      </c>
      <c r="Q2707" s="36">
        <f>IF($B2707="","",IFERROR(VLOOKUP($O2707,Leaders!$A:$B,2,0),"Not Mapped"))</f>
        <v/>
      </c>
      <c r="R2707" s="36">
        <f>IF($B2707="","",IF(COUNTIF(Exclusions!$A:$A,$B2707)&gt;0,"Yes","No"))</f>
        <v/>
      </c>
      <c r="S2707" s="38">
        <f>IF($B2707="","",MIN(1,DAY($A2707)/IF($N2707="Superstore",Settings!$B$5,Settings!$B$4)))</f>
        <v/>
      </c>
      <c r="T2707" s="38">
        <f>IF(OR($B2707="",$G2707="",$S2707=0),"",$G2707/$S2707)</f>
        <v/>
      </c>
      <c r="U2707" s="36">
        <f>IF($T2707="","",IF($T2707&lt;Settings!$B$8,"Critical",IF($T2707&lt;Settings!$B$9,"Semi Critical","Non Critical")))</f>
        <v/>
      </c>
      <c r="V2707" s="28" t="n"/>
      <c r="Z2707">
        <f>IF($B2707="","",IFERROR(VLOOKUP($B2707,'Plan HC for CCA'!$A:$B,2,0),""))</f>
        <v/>
      </c>
      <c r="AA2707">
        <f>IF(OR($B2707="",$Z2707=""),"",IF(N($M2707)&lt;$Z2707,"Delta","No Delta"))</f>
        <v/>
      </c>
      <c r="AB2707">
        <f>IF(OR($B2707="",$Z2707=""),"",MAX(0,$Z2707-N($M2707)))</f>
        <v/>
      </c>
      <c r="AC2707" s="46">
        <f>IF($B2707="","",IFERROR(INDEX('CCA Util %'!$H:$H,MATCH($B2707,'CCA Util %'!$E:$E,0)),""))</f>
        <v/>
      </c>
      <c r="AD2707">
        <f>IF($B2707="","",IFERROR(INDEX('CCA Util %'!$G:$G,MATCH($B2707,'CCA Util %'!$E:$E,0)),""))</f>
        <v/>
      </c>
      <c r="AE2707">
        <f>IF(OR($B2707="",$U2707=""),"",$U2707&amp;" &amp; "&amp;IF(OR($AD2707="",$AD2707=0),"Util NA",$AD2707&amp;" Util"))</f>
        <v/>
      </c>
    </row>
    <row r="2708" ht="15.75" customHeight="1" s="42">
      <c r="A2708" s="41" t="n"/>
      <c r="G2708" s="38" t="n"/>
      <c r="H2708" s="38" t="n"/>
      <c r="I2708" s="38" t="n"/>
      <c r="J2708" s="38" t="n"/>
      <c r="K2708" s="38" t="n"/>
      <c r="L2708" s="38" t="n"/>
      <c r="N2708" s="36">
        <f>IF($B2708="","",IF($C2708="SUPERSTORE","Superstore","DH"))</f>
        <v/>
      </c>
      <c r="O2708" s="36">
        <f>IF($B2708="","",IFERROR(VLOOKUP($B2708,Mapping!$A:$C,2,0),"Not Mapped"))</f>
        <v/>
      </c>
      <c r="P2708" s="36">
        <f>IF($B2708="","",IFERROR(VLOOKUP($B2708,Mapping!$A:$C,3,0),"Not Mapped"))</f>
        <v/>
      </c>
      <c r="Q2708" s="36">
        <f>IF($B2708="","",IFERROR(VLOOKUP($O2708,Leaders!$A:$B,2,0),"Not Mapped"))</f>
        <v/>
      </c>
      <c r="R2708" s="36">
        <f>IF($B2708="","",IF(COUNTIF(Exclusions!$A:$A,$B2708)&gt;0,"Yes","No"))</f>
        <v/>
      </c>
      <c r="S2708" s="38">
        <f>IF($B2708="","",MIN(1,DAY($A2708)/IF($N2708="Superstore",Settings!$B$5,Settings!$B$4)))</f>
        <v/>
      </c>
      <c r="T2708" s="38">
        <f>IF(OR($B2708="",$G2708="",$S2708=0),"",$G2708/$S2708)</f>
        <v/>
      </c>
      <c r="U2708" s="36">
        <f>IF($T2708="","",IF($T2708&lt;Settings!$B$8,"Critical",IF($T2708&lt;Settings!$B$9,"Semi Critical","Non Critical")))</f>
        <v/>
      </c>
      <c r="V2708" s="28" t="n"/>
      <c r="Z2708">
        <f>IF($B2708="","",IFERROR(VLOOKUP($B2708,'Plan HC for CCA'!$A:$B,2,0),""))</f>
        <v/>
      </c>
      <c r="AA2708">
        <f>IF(OR($B2708="",$Z2708=""),"",IF(N($M2708)&lt;$Z2708,"Delta","No Delta"))</f>
        <v/>
      </c>
      <c r="AB2708">
        <f>IF(OR($B2708="",$Z2708=""),"",MAX(0,$Z2708-N($M2708)))</f>
        <v/>
      </c>
      <c r="AC2708" s="46">
        <f>IF($B2708="","",IFERROR(INDEX('CCA Util %'!$H:$H,MATCH($B2708,'CCA Util %'!$E:$E,0)),""))</f>
        <v/>
      </c>
      <c r="AD2708">
        <f>IF($B2708="","",IFERROR(INDEX('CCA Util %'!$G:$G,MATCH($B2708,'CCA Util %'!$E:$E,0)),""))</f>
        <v/>
      </c>
      <c r="AE2708">
        <f>IF(OR($B2708="",$U2708=""),"",$U2708&amp;" &amp; "&amp;IF(OR($AD2708="",$AD2708=0),"Util NA",$AD2708&amp;" Util"))</f>
        <v/>
      </c>
    </row>
    <row r="2709" ht="15.75" customHeight="1" s="42">
      <c r="A2709" s="41" t="n"/>
      <c r="G2709" s="38" t="n"/>
      <c r="H2709" s="38" t="n"/>
      <c r="I2709" s="38" t="n"/>
      <c r="J2709" s="38" t="n"/>
      <c r="K2709" s="38" t="n"/>
      <c r="L2709" s="38" t="n"/>
      <c r="N2709" s="36">
        <f>IF($B2709="","",IF($C2709="SUPERSTORE","Superstore","DH"))</f>
        <v/>
      </c>
      <c r="O2709" s="36">
        <f>IF($B2709="","",IFERROR(VLOOKUP($B2709,Mapping!$A:$C,2,0),"Not Mapped"))</f>
        <v/>
      </c>
      <c r="P2709" s="36">
        <f>IF($B2709="","",IFERROR(VLOOKUP($B2709,Mapping!$A:$C,3,0),"Not Mapped"))</f>
        <v/>
      </c>
      <c r="Q2709" s="36">
        <f>IF($B2709="","",IFERROR(VLOOKUP($O2709,Leaders!$A:$B,2,0),"Not Mapped"))</f>
        <v/>
      </c>
      <c r="R2709" s="36">
        <f>IF($B2709="","",IF(COUNTIF(Exclusions!$A:$A,$B2709)&gt;0,"Yes","No"))</f>
        <v/>
      </c>
      <c r="S2709" s="38">
        <f>IF($B2709="","",MIN(1,DAY($A2709)/IF($N2709="Superstore",Settings!$B$5,Settings!$B$4)))</f>
        <v/>
      </c>
      <c r="T2709" s="38">
        <f>IF(OR($B2709="",$G2709="",$S2709=0),"",$G2709/$S2709)</f>
        <v/>
      </c>
      <c r="U2709" s="36">
        <f>IF($T2709="","",IF($T2709&lt;Settings!$B$8,"Critical",IF($T2709&lt;Settings!$B$9,"Semi Critical","Non Critical")))</f>
        <v/>
      </c>
      <c r="V2709" s="28" t="n"/>
      <c r="Z2709">
        <f>IF($B2709="","",IFERROR(VLOOKUP($B2709,'Plan HC for CCA'!$A:$B,2,0),""))</f>
        <v/>
      </c>
      <c r="AA2709">
        <f>IF(OR($B2709="",$Z2709=""),"",IF(N($M2709)&lt;$Z2709,"Delta","No Delta"))</f>
        <v/>
      </c>
      <c r="AB2709">
        <f>IF(OR($B2709="",$Z2709=""),"",MAX(0,$Z2709-N($M2709)))</f>
        <v/>
      </c>
      <c r="AC2709" s="46">
        <f>IF($B2709="","",IFERROR(INDEX('CCA Util %'!$H:$H,MATCH($B2709,'CCA Util %'!$E:$E,0)),""))</f>
        <v/>
      </c>
      <c r="AD2709">
        <f>IF($B2709="","",IFERROR(INDEX('CCA Util %'!$G:$G,MATCH($B2709,'CCA Util %'!$E:$E,0)),""))</f>
        <v/>
      </c>
      <c r="AE2709">
        <f>IF(OR($B2709="",$U2709=""),"",$U2709&amp;" &amp; "&amp;IF(OR($AD2709="",$AD2709=0),"Util NA",$AD2709&amp;" Util"))</f>
        <v/>
      </c>
    </row>
    <row r="2710" ht="15.75" customHeight="1" s="42">
      <c r="A2710" s="41" t="n"/>
      <c r="G2710" s="38" t="n"/>
      <c r="H2710" s="38" t="n"/>
      <c r="I2710" s="38" t="n"/>
      <c r="J2710" s="38" t="n"/>
      <c r="K2710" s="38" t="n"/>
      <c r="L2710" s="38" t="n"/>
      <c r="N2710" s="36">
        <f>IF($B2710="","",IF($C2710="SUPERSTORE","Superstore","DH"))</f>
        <v/>
      </c>
      <c r="O2710" s="36">
        <f>IF($B2710="","",IFERROR(VLOOKUP($B2710,Mapping!$A:$C,2,0),"Not Mapped"))</f>
        <v/>
      </c>
      <c r="P2710" s="36">
        <f>IF($B2710="","",IFERROR(VLOOKUP($B2710,Mapping!$A:$C,3,0),"Not Mapped"))</f>
        <v/>
      </c>
      <c r="Q2710" s="36">
        <f>IF($B2710="","",IFERROR(VLOOKUP($O2710,Leaders!$A:$B,2,0),"Not Mapped"))</f>
        <v/>
      </c>
      <c r="R2710" s="36">
        <f>IF($B2710="","",IF(COUNTIF(Exclusions!$A:$A,$B2710)&gt;0,"Yes","No"))</f>
        <v/>
      </c>
      <c r="S2710" s="38">
        <f>IF($B2710="","",MIN(1,DAY($A2710)/IF($N2710="Superstore",Settings!$B$5,Settings!$B$4)))</f>
        <v/>
      </c>
      <c r="T2710" s="38">
        <f>IF(OR($B2710="",$G2710="",$S2710=0),"",$G2710/$S2710)</f>
        <v/>
      </c>
      <c r="U2710" s="36">
        <f>IF($T2710="","",IF($T2710&lt;Settings!$B$8,"Critical",IF($T2710&lt;Settings!$B$9,"Semi Critical","Non Critical")))</f>
        <v/>
      </c>
      <c r="V2710" s="28" t="n"/>
      <c r="Z2710">
        <f>IF($B2710="","",IFERROR(VLOOKUP($B2710,'Plan HC for CCA'!$A:$B,2,0),""))</f>
        <v/>
      </c>
      <c r="AA2710">
        <f>IF(OR($B2710="",$Z2710=""),"",IF(N($M2710)&lt;$Z2710,"Delta","No Delta"))</f>
        <v/>
      </c>
      <c r="AB2710">
        <f>IF(OR($B2710="",$Z2710=""),"",MAX(0,$Z2710-N($M2710)))</f>
        <v/>
      </c>
      <c r="AC2710" s="46">
        <f>IF($B2710="","",IFERROR(INDEX('CCA Util %'!$H:$H,MATCH($B2710,'CCA Util %'!$E:$E,0)),""))</f>
        <v/>
      </c>
      <c r="AD2710">
        <f>IF($B2710="","",IFERROR(INDEX('CCA Util %'!$G:$G,MATCH($B2710,'CCA Util %'!$E:$E,0)),""))</f>
        <v/>
      </c>
      <c r="AE2710">
        <f>IF(OR($B2710="",$U2710=""),"",$U2710&amp;" &amp; "&amp;IF(OR($AD2710="",$AD2710=0),"Util NA",$AD2710&amp;" Util"))</f>
        <v/>
      </c>
    </row>
    <row r="2711" ht="15.75" customHeight="1" s="42">
      <c r="A2711" s="41" t="n"/>
      <c r="G2711" s="38" t="n"/>
      <c r="H2711" s="38" t="n"/>
      <c r="I2711" s="38" t="n"/>
      <c r="J2711" s="38" t="n"/>
      <c r="K2711" s="38" t="n"/>
      <c r="L2711" s="38" t="n"/>
      <c r="N2711" s="36">
        <f>IF($B2711="","",IF($C2711="SUPERSTORE","Superstore","DH"))</f>
        <v/>
      </c>
      <c r="O2711" s="36">
        <f>IF($B2711="","",IFERROR(VLOOKUP($B2711,Mapping!$A:$C,2,0),"Not Mapped"))</f>
        <v/>
      </c>
      <c r="P2711" s="36">
        <f>IF($B2711="","",IFERROR(VLOOKUP($B2711,Mapping!$A:$C,3,0),"Not Mapped"))</f>
        <v/>
      </c>
      <c r="Q2711" s="36">
        <f>IF($B2711="","",IFERROR(VLOOKUP($O2711,Leaders!$A:$B,2,0),"Not Mapped"))</f>
        <v/>
      </c>
      <c r="R2711" s="36">
        <f>IF($B2711="","",IF(COUNTIF(Exclusions!$A:$A,$B2711)&gt;0,"Yes","No"))</f>
        <v/>
      </c>
      <c r="S2711" s="38">
        <f>IF($B2711="","",MIN(1,DAY($A2711)/IF($N2711="Superstore",Settings!$B$5,Settings!$B$4)))</f>
        <v/>
      </c>
      <c r="T2711" s="38">
        <f>IF(OR($B2711="",$G2711="",$S2711=0),"",$G2711/$S2711)</f>
        <v/>
      </c>
      <c r="U2711" s="36">
        <f>IF($T2711="","",IF($T2711&lt;Settings!$B$8,"Critical",IF($T2711&lt;Settings!$B$9,"Semi Critical","Non Critical")))</f>
        <v/>
      </c>
      <c r="V2711" s="28" t="n"/>
      <c r="Z2711">
        <f>IF($B2711="","",IFERROR(VLOOKUP($B2711,'Plan HC for CCA'!$A:$B,2,0),""))</f>
        <v/>
      </c>
      <c r="AA2711">
        <f>IF(OR($B2711="",$Z2711=""),"",IF(N($M2711)&lt;$Z2711,"Delta","No Delta"))</f>
        <v/>
      </c>
      <c r="AB2711">
        <f>IF(OR($B2711="",$Z2711=""),"",MAX(0,$Z2711-N($M2711)))</f>
        <v/>
      </c>
      <c r="AC2711" s="46">
        <f>IF($B2711="","",IFERROR(INDEX('CCA Util %'!$H:$H,MATCH($B2711,'CCA Util %'!$E:$E,0)),""))</f>
        <v/>
      </c>
      <c r="AD2711">
        <f>IF($B2711="","",IFERROR(INDEX('CCA Util %'!$G:$G,MATCH($B2711,'CCA Util %'!$E:$E,0)),""))</f>
        <v/>
      </c>
      <c r="AE2711">
        <f>IF(OR($B2711="",$U2711=""),"",$U2711&amp;" &amp; "&amp;IF(OR($AD2711="",$AD2711=0),"Util NA",$AD2711&amp;" Util"))</f>
        <v/>
      </c>
    </row>
    <row r="2712" ht="15.75" customHeight="1" s="42">
      <c r="A2712" s="41" t="n"/>
      <c r="G2712" s="38" t="n"/>
      <c r="H2712" s="38" t="n"/>
      <c r="I2712" s="38" t="n"/>
      <c r="J2712" s="38" t="n"/>
      <c r="K2712" s="38" t="n"/>
      <c r="L2712" s="38" t="n"/>
      <c r="N2712" s="36">
        <f>IF($B2712="","",IF($C2712="SUPERSTORE","Superstore","DH"))</f>
        <v/>
      </c>
      <c r="O2712" s="36">
        <f>IF($B2712="","",IFERROR(VLOOKUP($B2712,Mapping!$A:$C,2,0),"Not Mapped"))</f>
        <v/>
      </c>
      <c r="P2712" s="36">
        <f>IF($B2712="","",IFERROR(VLOOKUP($B2712,Mapping!$A:$C,3,0),"Not Mapped"))</f>
        <v/>
      </c>
      <c r="Q2712" s="36">
        <f>IF($B2712="","",IFERROR(VLOOKUP($O2712,Leaders!$A:$B,2,0),"Not Mapped"))</f>
        <v/>
      </c>
      <c r="R2712" s="36">
        <f>IF($B2712="","",IF(COUNTIF(Exclusions!$A:$A,$B2712)&gt;0,"Yes","No"))</f>
        <v/>
      </c>
      <c r="S2712" s="38">
        <f>IF($B2712="","",MIN(1,DAY($A2712)/IF($N2712="Superstore",Settings!$B$5,Settings!$B$4)))</f>
        <v/>
      </c>
      <c r="T2712" s="38">
        <f>IF(OR($B2712="",$G2712="",$S2712=0),"",$G2712/$S2712)</f>
        <v/>
      </c>
      <c r="U2712" s="36">
        <f>IF($T2712="","",IF($T2712&lt;Settings!$B$8,"Critical",IF($T2712&lt;Settings!$B$9,"Semi Critical","Non Critical")))</f>
        <v/>
      </c>
      <c r="V2712" s="28" t="n"/>
      <c r="Z2712">
        <f>IF($B2712="","",IFERROR(VLOOKUP($B2712,'Plan HC for CCA'!$A:$B,2,0),""))</f>
        <v/>
      </c>
      <c r="AA2712">
        <f>IF(OR($B2712="",$Z2712=""),"",IF(N($M2712)&lt;$Z2712,"Delta","No Delta"))</f>
        <v/>
      </c>
      <c r="AB2712">
        <f>IF(OR($B2712="",$Z2712=""),"",MAX(0,$Z2712-N($M2712)))</f>
        <v/>
      </c>
      <c r="AC2712" s="46">
        <f>IF($B2712="","",IFERROR(INDEX('CCA Util %'!$H:$H,MATCH($B2712,'CCA Util %'!$E:$E,0)),""))</f>
        <v/>
      </c>
      <c r="AD2712">
        <f>IF($B2712="","",IFERROR(INDEX('CCA Util %'!$G:$G,MATCH($B2712,'CCA Util %'!$E:$E,0)),""))</f>
        <v/>
      </c>
      <c r="AE2712">
        <f>IF(OR($B2712="",$U2712=""),"",$U2712&amp;" &amp; "&amp;IF(OR($AD2712="",$AD2712=0),"Util NA",$AD2712&amp;" Util"))</f>
        <v/>
      </c>
    </row>
    <row r="2713" ht="15.75" customHeight="1" s="42">
      <c r="A2713" s="41" t="n"/>
      <c r="G2713" s="38" t="n"/>
      <c r="H2713" s="38" t="n"/>
      <c r="I2713" s="38" t="n"/>
      <c r="J2713" s="38" t="n"/>
      <c r="K2713" s="38" t="n"/>
      <c r="L2713" s="38" t="n"/>
      <c r="N2713" s="36">
        <f>IF($B2713="","",IF($C2713="SUPERSTORE","Superstore","DH"))</f>
        <v/>
      </c>
      <c r="O2713" s="36">
        <f>IF($B2713="","",IFERROR(VLOOKUP($B2713,Mapping!$A:$C,2,0),"Not Mapped"))</f>
        <v/>
      </c>
      <c r="P2713" s="36">
        <f>IF($B2713="","",IFERROR(VLOOKUP($B2713,Mapping!$A:$C,3,0),"Not Mapped"))</f>
        <v/>
      </c>
      <c r="Q2713" s="36">
        <f>IF($B2713="","",IFERROR(VLOOKUP($O2713,Leaders!$A:$B,2,0),"Not Mapped"))</f>
        <v/>
      </c>
      <c r="R2713" s="36">
        <f>IF($B2713="","",IF(COUNTIF(Exclusions!$A:$A,$B2713)&gt;0,"Yes","No"))</f>
        <v/>
      </c>
      <c r="S2713" s="38">
        <f>IF($B2713="","",MIN(1,DAY($A2713)/IF($N2713="Superstore",Settings!$B$5,Settings!$B$4)))</f>
        <v/>
      </c>
      <c r="T2713" s="38">
        <f>IF(OR($B2713="",$G2713="",$S2713=0),"",$G2713/$S2713)</f>
        <v/>
      </c>
      <c r="U2713" s="36">
        <f>IF($T2713="","",IF($T2713&lt;Settings!$B$8,"Critical",IF($T2713&lt;Settings!$B$9,"Semi Critical","Non Critical")))</f>
        <v/>
      </c>
      <c r="V2713" s="28" t="n"/>
      <c r="Z2713">
        <f>IF($B2713="","",IFERROR(VLOOKUP($B2713,'Plan HC for CCA'!$A:$B,2,0),""))</f>
        <v/>
      </c>
      <c r="AA2713">
        <f>IF(OR($B2713="",$Z2713=""),"",IF(N($M2713)&lt;$Z2713,"Delta","No Delta"))</f>
        <v/>
      </c>
      <c r="AB2713">
        <f>IF(OR($B2713="",$Z2713=""),"",MAX(0,$Z2713-N($M2713)))</f>
        <v/>
      </c>
      <c r="AC2713" s="46">
        <f>IF($B2713="","",IFERROR(INDEX('CCA Util %'!$H:$H,MATCH($B2713,'CCA Util %'!$E:$E,0)),""))</f>
        <v/>
      </c>
      <c r="AD2713">
        <f>IF($B2713="","",IFERROR(INDEX('CCA Util %'!$G:$G,MATCH($B2713,'CCA Util %'!$E:$E,0)),""))</f>
        <v/>
      </c>
      <c r="AE2713">
        <f>IF(OR($B2713="",$U2713=""),"",$U2713&amp;" &amp; "&amp;IF(OR($AD2713="",$AD2713=0),"Util NA",$AD2713&amp;" Util"))</f>
        <v/>
      </c>
    </row>
    <row r="2714" ht="15.75" customHeight="1" s="42">
      <c r="A2714" s="41" t="n"/>
      <c r="G2714" s="38" t="n"/>
      <c r="H2714" s="38" t="n"/>
      <c r="I2714" s="38" t="n"/>
      <c r="J2714" s="38" t="n"/>
      <c r="K2714" s="38" t="n"/>
      <c r="L2714" s="38" t="n"/>
      <c r="N2714" s="36">
        <f>IF($B2714="","",IF($C2714="SUPERSTORE","Superstore","DH"))</f>
        <v/>
      </c>
      <c r="O2714" s="36">
        <f>IF($B2714="","",IFERROR(VLOOKUP($B2714,Mapping!$A:$C,2,0),"Not Mapped"))</f>
        <v/>
      </c>
      <c r="P2714" s="36">
        <f>IF($B2714="","",IFERROR(VLOOKUP($B2714,Mapping!$A:$C,3,0),"Not Mapped"))</f>
        <v/>
      </c>
      <c r="Q2714" s="36">
        <f>IF($B2714="","",IFERROR(VLOOKUP($O2714,Leaders!$A:$B,2,0),"Not Mapped"))</f>
        <v/>
      </c>
      <c r="R2714" s="36">
        <f>IF($B2714="","",IF(COUNTIF(Exclusions!$A:$A,$B2714)&gt;0,"Yes","No"))</f>
        <v/>
      </c>
      <c r="S2714" s="38">
        <f>IF($B2714="","",MIN(1,DAY($A2714)/IF($N2714="Superstore",Settings!$B$5,Settings!$B$4)))</f>
        <v/>
      </c>
      <c r="T2714" s="38">
        <f>IF(OR($B2714="",$G2714="",$S2714=0),"",$G2714/$S2714)</f>
        <v/>
      </c>
      <c r="U2714" s="36">
        <f>IF($T2714="","",IF($T2714&lt;Settings!$B$8,"Critical",IF($T2714&lt;Settings!$B$9,"Semi Critical","Non Critical")))</f>
        <v/>
      </c>
      <c r="V2714" s="28" t="n"/>
      <c r="Z2714">
        <f>IF($B2714="","",IFERROR(VLOOKUP($B2714,'Plan HC for CCA'!$A:$B,2,0),""))</f>
        <v/>
      </c>
      <c r="AA2714">
        <f>IF(OR($B2714="",$Z2714=""),"",IF(N($M2714)&lt;$Z2714,"Delta","No Delta"))</f>
        <v/>
      </c>
      <c r="AB2714">
        <f>IF(OR($B2714="",$Z2714=""),"",MAX(0,$Z2714-N($M2714)))</f>
        <v/>
      </c>
      <c r="AC2714" s="46">
        <f>IF($B2714="","",IFERROR(INDEX('CCA Util %'!$H:$H,MATCH($B2714,'CCA Util %'!$E:$E,0)),""))</f>
        <v/>
      </c>
      <c r="AD2714">
        <f>IF($B2714="","",IFERROR(INDEX('CCA Util %'!$G:$G,MATCH($B2714,'CCA Util %'!$E:$E,0)),""))</f>
        <v/>
      </c>
      <c r="AE2714">
        <f>IF(OR($B2714="",$U2714=""),"",$U2714&amp;" &amp; "&amp;IF(OR($AD2714="",$AD2714=0),"Util NA",$AD2714&amp;" Util"))</f>
        <v/>
      </c>
    </row>
    <row r="2715" ht="15.75" customHeight="1" s="42">
      <c r="A2715" s="41" t="n"/>
      <c r="G2715" s="38" t="n"/>
      <c r="H2715" s="38" t="n"/>
      <c r="I2715" s="38" t="n"/>
      <c r="J2715" s="38" t="n"/>
      <c r="K2715" s="38" t="n"/>
      <c r="L2715" s="38" t="n"/>
      <c r="N2715" s="36">
        <f>IF($B2715="","",IF($C2715="SUPERSTORE","Superstore","DH"))</f>
        <v/>
      </c>
      <c r="O2715" s="36">
        <f>IF($B2715="","",IFERROR(VLOOKUP($B2715,Mapping!$A:$C,2,0),"Not Mapped"))</f>
        <v/>
      </c>
      <c r="P2715" s="36">
        <f>IF($B2715="","",IFERROR(VLOOKUP($B2715,Mapping!$A:$C,3,0),"Not Mapped"))</f>
        <v/>
      </c>
      <c r="Q2715" s="36">
        <f>IF($B2715="","",IFERROR(VLOOKUP($O2715,Leaders!$A:$B,2,0),"Not Mapped"))</f>
        <v/>
      </c>
      <c r="R2715" s="36">
        <f>IF($B2715="","",IF(COUNTIF(Exclusions!$A:$A,$B2715)&gt;0,"Yes","No"))</f>
        <v/>
      </c>
      <c r="S2715" s="38">
        <f>IF($B2715="","",MIN(1,DAY($A2715)/IF($N2715="Superstore",Settings!$B$5,Settings!$B$4)))</f>
        <v/>
      </c>
      <c r="T2715" s="38">
        <f>IF(OR($B2715="",$G2715="",$S2715=0),"",$G2715/$S2715)</f>
        <v/>
      </c>
      <c r="U2715" s="36">
        <f>IF($T2715="","",IF($T2715&lt;Settings!$B$8,"Critical",IF($T2715&lt;Settings!$B$9,"Semi Critical","Non Critical")))</f>
        <v/>
      </c>
      <c r="V2715" s="28" t="n"/>
      <c r="Z2715">
        <f>IF($B2715="","",IFERROR(VLOOKUP($B2715,'Plan HC for CCA'!$A:$B,2,0),""))</f>
        <v/>
      </c>
      <c r="AA2715">
        <f>IF(OR($B2715="",$Z2715=""),"",IF(N($M2715)&lt;$Z2715,"Delta","No Delta"))</f>
        <v/>
      </c>
      <c r="AB2715">
        <f>IF(OR($B2715="",$Z2715=""),"",MAX(0,$Z2715-N($M2715)))</f>
        <v/>
      </c>
      <c r="AC2715" s="46">
        <f>IF($B2715="","",IFERROR(INDEX('CCA Util %'!$H:$H,MATCH($B2715,'CCA Util %'!$E:$E,0)),""))</f>
        <v/>
      </c>
      <c r="AD2715">
        <f>IF($B2715="","",IFERROR(INDEX('CCA Util %'!$G:$G,MATCH($B2715,'CCA Util %'!$E:$E,0)),""))</f>
        <v/>
      </c>
      <c r="AE2715">
        <f>IF(OR($B2715="",$U2715=""),"",$U2715&amp;" &amp; "&amp;IF(OR($AD2715="",$AD2715=0),"Util NA",$AD2715&amp;" Util"))</f>
        <v/>
      </c>
    </row>
    <row r="2716" ht="15.75" customHeight="1" s="42">
      <c r="A2716" s="41" t="n"/>
      <c r="G2716" s="38" t="n"/>
      <c r="H2716" s="38" t="n"/>
      <c r="I2716" s="38" t="n"/>
      <c r="J2716" s="38" t="n"/>
      <c r="K2716" s="38" t="n"/>
      <c r="L2716" s="38" t="n"/>
      <c r="N2716" s="36">
        <f>IF($B2716="","",IF($C2716="SUPERSTORE","Superstore","DH"))</f>
        <v/>
      </c>
      <c r="O2716" s="36">
        <f>IF($B2716="","",IFERROR(VLOOKUP($B2716,Mapping!$A:$C,2,0),"Not Mapped"))</f>
        <v/>
      </c>
      <c r="P2716" s="36">
        <f>IF($B2716="","",IFERROR(VLOOKUP($B2716,Mapping!$A:$C,3,0),"Not Mapped"))</f>
        <v/>
      </c>
      <c r="Q2716" s="36">
        <f>IF($B2716="","",IFERROR(VLOOKUP($O2716,Leaders!$A:$B,2,0),"Not Mapped"))</f>
        <v/>
      </c>
      <c r="R2716" s="36">
        <f>IF($B2716="","",IF(COUNTIF(Exclusions!$A:$A,$B2716)&gt;0,"Yes","No"))</f>
        <v/>
      </c>
      <c r="S2716" s="38">
        <f>IF($B2716="","",MIN(1,DAY($A2716)/IF($N2716="Superstore",Settings!$B$5,Settings!$B$4)))</f>
        <v/>
      </c>
      <c r="T2716" s="38">
        <f>IF(OR($B2716="",$G2716="",$S2716=0),"",$G2716/$S2716)</f>
        <v/>
      </c>
      <c r="U2716" s="36">
        <f>IF($T2716="","",IF($T2716&lt;Settings!$B$8,"Critical",IF($T2716&lt;Settings!$B$9,"Semi Critical","Non Critical")))</f>
        <v/>
      </c>
      <c r="V2716" s="28" t="n"/>
      <c r="Z2716">
        <f>IF($B2716="","",IFERROR(VLOOKUP($B2716,'Plan HC for CCA'!$A:$B,2,0),""))</f>
        <v/>
      </c>
      <c r="AA2716">
        <f>IF(OR($B2716="",$Z2716=""),"",IF(N($M2716)&lt;$Z2716,"Delta","No Delta"))</f>
        <v/>
      </c>
      <c r="AB2716">
        <f>IF(OR($B2716="",$Z2716=""),"",MAX(0,$Z2716-N($M2716)))</f>
        <v/>
      </c>
      <c r="AC2716" s="46">
        <f>IF($B2716="","",IFERROR(INDEX('CCA Util %'!$H:$H,MATCH($B2716,'CCA Util %'!$E:$E,0)),""))</f>
        <v/>
      </c>
      <c r="AD2716">
        <f>IF($B2716="","",IFERROR(INDEX('CCA Util %'!$G:$G,MATCH($B2716,'CCA Util %'!$E:$E,0)),""))</f>
        <v/>
      </c>
      <c r="AE2716">
        <f>IF(OR($B2716="",$U2716=""),"",$U2716&amp;" &amp; "&amp;IF(OR($AD2716="",$AD2716=0),"Util NA",$AD2716&amp;" Util"))</f>
        <v/>
      </c>
    </row>
    <row r="2717" ht="15.75" customHeight="1" s="42">
      <c r="A2717" s="41" t="n"/>
      <c r="G2717" s="38" t="n"/>
      <c r="H2717" s="38" t="n"/>
      <c r="I2717" s="38" t="n"/>
      <c r="J2717" s="38" t="n"/>
      <c r="K2717" s="38" t="n"/>
      <c r="L2717" s="38" t="n"/>
      <c r="N2717" s="36">
        <f>IF($B2717="","",IF($C2717="SUPERSTORE","Superstore","DH"))</f>
        <v/>
      </c>
      <c r="O2717" s="36">
        <f>IF($B2717="","",IFERROR(VLOOKUP($B2717,Mapping!$A:$C,2,0),"Not Mapped"))</f>
        <v/>
      </c>
      <c r="P2717" s="36">
        <f>IF($B2717="","",IFERROR(VLOOKUP($B2717,Mapping!$A:$C,3,0),"Not Mapped"))</f>
        <v/>
      </c>
      <c r="Q2717" s="36">
        <f>IF($B2717="","",IFERROR(VLOOKUP($O2717,Leaders!$A:$B,2,0),"Not Mapped"))</f>
        <v/>
      </c>
      <c r="R2717" s="36">
        <f>IF($B2717="","",IF(COUNTIF(Exclusions!$A:$A,$B2717)&gt;0,"Yes","No"))</f>
        <v/>
      </c>
      <c r="S2717" s="38">
        <f>IF($B2717="","",MIN(1,DAY($A2717)/IF($N2717="Superstore",Settings!$B$5,Settings!$B$4)))</f>
        <v/>
      </c>
      <c r="T2717" s="38">
        <f>IF(OR($B2717="",$G2717="",$S2717=0),"",$G2717/$S2717)</f>
        <v/>
      </c>
      <c r="U2717" s="36">
        <f>IF($T2717="","",IF($T2717&lt;Settings!$B$8,"Critical",IF($T2717&lt;Settings!$B$9,"Semi Critical","Non Critical")))</f>
        <v/>
      </c>
      <c r="V2717" s="28" t="n"/>
      <c r="Z2717">
        <f>IF($B2717="","",IFERROR(VLOOKUP($B2717,'Plan HC for CCA'!$A:$B,2,0),""))</f>
        <v/>
      </c>
      <c r="AA2717">
        <f>IF(OR($B2717="",$Z2717=""),"",IF(N($M2717)&lt;$Z2717,"Delta","No Delta"))</f>
        <v/>
      </c>
      <c r="AB2717">
        <f>IF(OR($B2717="",$Z2717=""),"",MAX(0,$Z2717-N($M2717)))</f>
        <v/>
      </c>
      <c r="AC2717" s="46">
        <f>IF($B2717="","",IFERROR(INDEX('CCA Util %'!$H:$H,MATCH($B2717,'CCA Util %'!$E:$E,0)),""))</f>
        <v/>
      </c>
      <c r="AD2717">
        <f>IF($B2717="","",IFERROR(INDEX('CCA Util %'!$G:$G,MATCH($B2717,'CCA Util %'!$E:$E,0)),""))</f>
        <v/>
      </c>
      <c r="AE2717">
        <f>IF(OR($B2717="",$U2717=""),"",$U2717&amp;" &amp; "&amp;IF(OR($AD2717="",$AD2717=0),"Util NA",$AD2717&amp;" Util"))</f>
        <v/>
      </c>
    </row>
    <row r="2718" ht="15.75" customHeight="1" s="42">
      <c r="A2718" s="41" t="n"/>
      <c r="G2718" s="38" t="n"/>
      <c r="H2718" s="38" t="n"/>
      <c r="I2718" s="38" t="n"/>
      <c r="J2718" s="38" t="n"/>
      <c r="K2718" s="38" t="n"/>
      <c r="L2718" s="38" t="n"/>
      <c r="N2718" s="36">
        <f>IF($B2718="","",IF($C2718="SUPERSTORE","Superstore","DH"))</f>
        <v/>
      </c>
      <c r="O2718" s="36">
        <f>IF($B2718="","",IFERROR(VLOOKUP($B2718,Mapping!$A:$C,2,0),"Not Mapped"))</f>
        <v/>
      </c>
      <c r="P2718" s="36">
        <f>IF($B2718="","",IFERROR(VLOOKUP($B2718,Mapping!$A:$C,3,0),"Not Mapped"))</f>
        <v/>
      </c>
      <c r="Q2718" s="36">
        <f>IF($B2718="","",IFERROR(VLOOKUP($O2718,Leaders!$A:$B,2,0),"Not Mapped"))</f>
        <v/>
      </c>
      <c r="R2718" s="36">
        <f>IF($B2718="","",IF(COUNTIF(Exclusions!$A:$A,$B2718)&gt;0,"Yes","No"))</f>
        <v/>
      </c>
      <c r="S2718" s="38">
        <f>IF($B2718="","",MIN(1,DAY($A2718)/IF($N2718="Superstore",Settings!$B$5,Settings!$B$4)))</f>
        <v/>
      </c>
      <c r="T2718" s="38">
        <f>IF(OR($B2718="",$G2718="",$S2718=0),"",$G2718/$S2718)</f>
        <v/>
      </c>
      <c r="U2718" s="36">
        <f>IF($T2718="","",IF($T2718&lt;Settings!$B$8,"Critical",IF($T2718&lt;Settings!$B$9,"Semi Critical","Non Critical")))</f>
        <v/>
      </c>
      <c r="V2718" s="28" t="n"/>
      <c r="Z2718">
        <f>IF($B2718="","",IFERROR(VLOOKUP($B2718,'Plan HC for CCA'!$A:$B,2,0),""))</f>
        <v/>
      </c>
      <c r="AA2718">
        <f>IF(OR($B2718="",$Z2718=""),"",IF(N($M2718)&lt;$Z2718,"Delta","No Delta"))</f>
        <v/>
      </c>
      <c r="AB2718">
        <f>IF(OR($B2718="",$Z2718=""),"",MAX(0,$Z2718-N($M2718)))</f>
        <v/>
      </c>
      <c r="AC2718" s="46">
        <f>IF($B2718="","",IFERROR(INDEX('CCA Util %'!$H:$H,MATCH($B2718,'CCA Util %'!$E:$E,0)),""))</f>
        <v/>
      </c>
      <c r="AD2718">
        <f>IF($B2718="","",IFERROR(INDEX('CCA Util %'!$G:$G,MATCH($B2718,'CCA Util %'!$E:$E,0)),""))</f>
        <v/>
      </c>
      <c r="AE2718">
        <f>IF(OR($B2718="",$U2718=""),"",$U2718&amp;" &amp; "&amp;IF(OR($AD2718="",$AD2718=0),"Util NA",$AD2718&amp;" Util"))</f>
        <v/>
      </c>
    </row>
    <row r="2719" ht="15.75" customHeight="1" s="42">
      <c r="A2719" s="41" t="n"/>
      <c r="G2719" s="38" t="n"/>
      <c r="H2719" s="38" t="n"/>
      <c r="I2719" s="38" t="n"/>
      <c r="J2719" s="38" t="n"/>
      <c r="K2719" s="38" t="n"/>
      <c r="L2719" s="38" t="n"/>
      <c r="N2719" s="36">
        <f>IF($B2719="","",IF($C2719="SUPERSTORE","Superstore","DH"))</f>
        <v/>
      </c>
      <c r="O2719" s="36">
        <f>IF($B2719="","",IFERROR(VLOOKUP($B2719,Mapping!$A:$C,2,0),"Not Mapped"))</f>
        <v/>
      </c>
      <c r="P2719" s="36">
        <f>IF($B2719="","",IFERROR(VLOOKUP($B2719,Mapping!$A:$C,3,0),"Not Mapped"))</f>
        <v/>
      </c>
      <c r="Q2719" s="36">
        <f>IF($B2719="","",IFERROR(VLOOKUP($O2719,Leaders!$A:$B,2,0),"Not Mapped"))</f>
        <v/>
      </c>
      <c r="R2719" s="36">
        <f>IF($B2719="","",IF(COUNTIF(Exclusions!$A:$A,$B2719)&gt;0,"Yes","No"))</f>
        <v/>
      </c>
      <c r="S2719" s="38">
        <f>IF($B2719="","",MIN(1,DAY($A2719)/IF($N2719="Superstore",Settings!$B$5,Settings!$B$4)))</f>
        <v/>
      </c>
      <c r="T2719" s="38">
        <f>IF(OR($B2719="",$G2719="",$S2719=0),"",$G2719/$S2719)</f>
        <v/>
      </c>
      <c r="U2719" s="36">
        <f>IF($T2719="","",IF($T2719&lt;Settings!$B$8,"Critical",IF($T2719&lt;Settings!$B$9,"Semi Critical","Non Critical")))</f>
        <v/>
      </c>
      <c r="V2719" s="28" t="n"/>
      <c r="Z2719">
        <f>IF($B2719="","",IFERROR(VLOOKUP($B2719,'Plan HC for CCA'!$A:$B,2,0),""))</f>
        <v/>
      </c>
      <c r="AA2719">
        <f>IF(OR($B2719="",$Z2719=""),"",IF(N($M2719)&lt;$Z2719,"Delta","No Delta"))</f>
        <v/>
      </c>
      <c r="AB2719">
        <f>IF(OR($B2719="",$Z2719=""),"",MAX(0,$Z2719-N($M2719)))</f>
        <v/>
      </c>
      <c r="AC2719" s="46">
        <f>IF($B2719="","",IFERROR(INDEX('CCA Util %'!$H:$H,MATCH($B2719,'CCA Util %'!$E:$E,0)),""))</f>
        <v/>
      </c>
      <c r="AD2719">
        <f>IF($B2719="","",IFERROR(INDEX('CCA Util %'!$G:$G,MATCH($B2719,'CCA Util %'!$E:$E,0)),""))</f>
        <v/>
      </c>
      <c r="AE2719">
        <f>IF(OR($B2719="",$U2719=""),"",$U2719&amp;" &amp; "&amp;IF(OR($AD2719="",$AD2719=0),"Util NA",$AD2719&amp;" Util"))</f>
        <v/>
      </c>
    </row>
    <row r="2720" ht="15.75" customHeight="1" s="42">
      <c r="A2720" s="41" t="n"/>
      <c r="G2720" s="38" t="n"/>
      <c r="H2720" s="38" t="n"/>
      <c r="I2720" s="38" t="n"/>
      <c r="J2720" s="38" t="n"/>
      <c r="K2720" s="38" t="n"/>
      <c r="L2720" s="38" t="n"/>
      <c r="N2720" s="36">
        <f>IF($B2720="","",IF($C2720="SUPERSTORE","Superstore","DH"))</f>
        <v/>
      </c>
      <c r="O2720" s="36">
        <f>IF($B2720="","",IFERROR(VLOOKUP($B2720,Mapping!$A:$C,2,0),"Not Mapped"))</f>
        <v/>
      </c>
      <c r="P2720" s="36">
        <f>IF($B2720="","",IFERROR(VLOOKUP($B2720,Mapping!$A:$C,3,0),"Not Mapped"))</f>
        <v/>
      </c>
      <c r="Q2720" s="36">
        <f>IF($B2720="","",IFERROR(VLOOKUP($O2720,Leaders!$A:$B,2,0),"Not Mapped"))</f>
        <v/>
      </c>
      <c r="R2720" s="36">
        <f>IF($B2720="","",IF(COUNTIF(Exclusions!$A:$A,$B2720)&gt;0,"Yes","No"))</f>
        <v/>
      </c>
      <c r="S2720" s="38">
        <f>IF($B2720="","",MIN(1,DAY($A2720)/IF($N2720="Superstore",Settings!$B$5,Settings!$B$4)))</f>
        <v/>
      </c>
      <c r="T2720" s="38">
        <f>IF(OR($B2720="",$G2720="",$S2720=0),"",$G2720/$S2720)</f>
        <v/>
      </c>
      <c r="U2720" s="36">
        <f>IF($T2720="","",IF($T2720&lt;Settings!$B$8,"Critical",IF($T2720&lt;Settings!$B$9,"Semi Critical","Non Critical")))</f>
        <v/>
      </c>
      <c r="V2720" s="28" t="n"/>
      <c r="Z2720">
        <f>IF($B2720="","",IFERROR(VLOOKUP($B2720,'Plan HC for CCA'!$A:$B,2,0),""))</f>
        <v/>
      </c>
      <c r="AA2720">
        <f>IF(OR($B2720="",$Z2720=""),"",IF(N($M2720)&lt;$Z2720,"Delta","No Delta"))</f>
        <v/>
      </c>
      <c r="AB2720">
        <f>IF(OR($B2720="",$Z2720=""),"",MAX(0,$Z2720-N($M2720)))</f>
        <v/>
      </c>
      <c r="AC2720" s="46">
        <f>IF($B2720="","",IFERROR(INDEX('CCA Util %'!$H:$H,MATCH($B2720,'CCA Util %'!$E:$E,0)),""))</f>
        <v/>
      </c>
      <c r="AD2720">
        <f>IF($B2720="","",IFERROR(INDEX('CCA Util %'!$G:$G,MATCH($B2720,'CCA Util %'!$E:$E,0)),""))</f>
        <v/>
      </c>
      <c r="AE2720">
        <f>IF(OR($B2720="",$U2720=""),"",$U2720&amp;" &amp; "&amp;IF(OR($AD2720="",$AD2720=0),"Util NA",$AD2720&amp;" Util"))</f>
        <v/>
      </c>
    </row>
    <row r="2721" ht="15.75" customHeight="1" s="42">
      <c r="A2721" s="41" t="n"/>
      <c r="G2721" s="38" t="n"/>
      <c r="H2721" s="38" t="n"/>
      <c r="I2721" s="38" t="n"/>
      <c r="J2721" s="38" t="n"/>
      <c r="K2721" s="38" t="n"/>
      <c r="L2721" s="38" t="n"/>
      <c r="N2721" s="36">
        <f>IF($B2721="","",IF($C2721="SUPERSTORE","Superstore","DH"))</f>
        <v/>
      </c>
      <c r="O2721" s="36">
        <f>IF($B2721="","",IFERROR(VLOOKUP($B2721,Mapping!$A:$C,2,0),"Not Mapped"))</f>
        <v/>
      </c>
      <c r="P2721" s="36">
        <f>IF($B2721="","",IFERROR(VLOOKUP($B2721,Mapping!$A:$C,3,0),"Not Mapped"))</f>
        <v/>
      </c>
      <c r="Q2721" s="36">
        <f>IF($B2721="","",IFERROR(VLOOKUP($O2721,Leaders!$A:$B,2,0),"Not Mapped"))</f>
        <v/>
      </c>
      <c r="R2721" s="36">
        <f>IF($B2721="","",IF(COUNTIF(Exclusions!$A:$A,$B2721)&gt;0,"Yes","No"))</f>
        <v/>
      </c>
      <c r="S2721" s="38">
        <f>IF($B2721="","",MIN(1,DAY($A2721)/IF($N2721="Superstore",Settings!$B$5,Settings!$B$4)))</f>
        <v/>
      </c>
      <c r="T2721" s="38">
        <f>IF(OR($B2721="",$G2721="",$S2721=0),"",$G2721/$S2721)</f>
        <v/>
      </c>
      <c r="U2721" s="36">
        <f>IF($T2721="","",IF($T2721&lt;Settings!$B$8,"Critical",IF($T2721&lt;Settings!$B$9,"Semi Critical","Non Critical")))</f>
        <v/>
      </c>
      <c r="V2721" s="28" t="n"/>
      <c r="Z2721">
        <f>IF($B2721="","",IFERROR(VLOOKUP($B2721,'Plan HC for CCA'!$A:$B,2,0),""))</f>
        <v/>
      </c>
      <c r="AA2721">
        <f>IF(OR($B2721="",$Z2721=""),"",IF(N($M2721)&lt;$Z2721,"Delta","No Delta"))</f>
        <v/>
      </c>
      <c r="AB2721">
        <f>IF(OR($B2721="",$Z2721=""),"",MAX(0,$Z2721-N($M2721)))</f>
        <v/>
      </c>
      <c r="AC2721" s="46">
        <f>IF($B2721="","",IFERROR(INDEX('CCA Util %'!$H:$H,MATCH($B2721,'CCA Util %'!$E:$E,0)),""))</f>
        <v/>
      </c>
      <c r="AD2721">
        <f>IF($B2721="","",IFERROR(INDEX('CCA Util %'!$G:$G,MATCH($B2721,'CCA Util %'!$E:$E,0)),""))</f>
        <v/>
      </c>
      <c r="AE2721">
        <f>IF(OR($B2721="",$U2721=""),"",$U2721&amp;" &amp; "&amp;IF(OR($AD2721="",$AD2721=0),"Util NA",$AD2721&amp;" Util"))</f>
        <v/>
      </c>
    </row>
    <row r="2722" ht="15.75" customHeight="1" s="42">
      <c r="A2722" s="41" t="n"/>
      <c r="G2722" s="38" t="n"/>
      <c r="H2722" s="38" t="n"/>
      <c r="I2722" s="38" t="n"/>
      <c r="J2722" s="38" t="n"/>
      <c r="K2722" s="38" t="n"/>
      <c r="L2722" s="38" t="n"/>
      <c r="N2722" s="36">
        <f>IF($B2722="","",IF($C2722="SUPERSTORE","Superstore","DH"))</f>
        <v/>
      </c>
      <c r="O2722" s="36">
        <f>IF($B2722="","",IFERROR(VLOOKUP($B2722,Mapping!$A:$C,2,0),"Not Mapped"))</f>
        <v/>
      </c>
      <c r="P2722" s="36">
        <f>IF($B2722="","",IFERROR(VLOOKUP($B2722,Mapping!$A:$C,3,0),"Not Mapped"))</f>
        <v/>
      </c>
      <c r="Q2722" s="36">
        <f>IF($B2722="","",IFERROR(VLOOKUP($O2722,Leaders!$A:$B,2,0),"Not Mapped"))</f>
        <v/>
      </c>
      <c r="R2722" s="36">
        <f>IF($B2722="","",IF(COUNTIF(Exclusions!$A:$A,$B2722)&gt;0,"Yes","No"))</f>
        <v/>
      </c>
      <c r="S2722" s="38">
        <f>IF($B2722="","",MIN(1,DAY($A2722)/IF($N2722="Superstore",Settings!$B$5,Settings!$B$4)))</f>
        <v/>
      </c>
      <c r="T2722" s="38">
        <f>IF(OR($B2722="",$G2722="",$S2722=0),"",$G2722/$S2722)</f>
        <v/>
      </c>
      <c r="U2722" s="36">
        <f>IF($T2722="","",IF($T2722&lt;Settings!$B$8,"Critical",IF($T2722&lt;Settings!$B$9,"Semi Critical","Non Critical")))</f>
        <v/>
      </c>
      <c r="V2722" s="28" t="n"/>
      <c r="Z2722">
        <f>IF($B2722="","",IFERROR(VLOOKUP($B2722,'Plan HC for CCA'!$A:$B,2,0),""))</f>
        <v/>
      </c>
      <c r="AA2722">
        <f>IF(OR($B2722="",$Z2722=""),"",IF(N($M2722)&lt;$Z2722,"Delta","No Delta"))</f>
        <v/>
      </c>
      <c r="AB2722">
        <f>IF(OR($B2722="",$Z2722=""),"",MAX(0,$Z2722-N($M2722)))</f>
        <v/>
      </c>
      <c r="AC2722" s="46">
        <f>IF($B2722="","",IFERROR(INDEX('CCA Util %'!$H:$H,MATCH($B2722,'CCA Util %'!$E:$E,0)),""))</f>
        <v/>
      </c>
      <c r="AD2722">
        <f>IF($B2722="","",IFERROR(INDEX('CCA Util %'!$G:$G,MATCH($B2722,'CCA Util %'!$E:$E,0)),""))</f>
        <v/>
      </c>
      <c r="AE2722">
        <f>IF(OR($B2722="",$U2722=""),"",$U2722&amp;" &amp; "&amp;IF(OR($AD2722="",$AD2722=0),"Util NA",$AD2722&amp;" Util"))</f>
        <v/>
      </c>
    </row>
    <row r="2723" ht="15.75" customHeight="1" s="42">
      <c r="A2723" s="41" t="n"/>
      <c r="G2723" s="38" t="n"/>
      <c r="H2723" s="38" t="n"/>
      <c r="I2723" s="38" t="n"/>
      <c r="J2723" s="38" t="n"/>
      <c r="K2723" s="38" t="n"/>
      <c r="L2723" s="38" t="n"/>
      <c r="N2723" s="36">
        <f>IF($B2723="","",IF($C2723="SUPERSTORE","Superstore","DH"))</f>
        <v/>
      </c>
      <c r="O2723" s="36">
        <f>IF($B2723="","",IFERROR(VLOOKUP($B2723,Mapping!$A:$C,2,0),"Not Mapped"))</f>
        <v/>
      </c>
      <c r="P2723" s="36">
        <f>IF($B2723="","",IFERROR(VLOOKUP($B2723,Mapping!$A:$C,3,0),"Not Mapped"))</f>
        <v/>
      </c>
      <c r="Q2723" s="36">
        <f>IF($B2723="","",IFERROR(VLOOKUP($O2723,Leaders!$A:$B,2,0),"Not Mapped"))</f>
        <v/>
      </c>
      <c r="R2723" s="36">
        <f>IF($B2723="","",IF(COUNTIF(Exclusions!$A:$A,$B2723)&gt;0,"Yes","No"))</f>
        <v/>
      </c>
      <c r="S2723" s="38">
        <f>IF($B2723="","",MIN(1,DAY($A2723)/IF($N2723="Superstore",Settings!$B$5,Settings!$B$4)))</f>
        <v/>
      </c>
      <c r="T2723" s="38">
        <f>IF(OR($B2723="",$G2723="",$S2723=0),"",$G2723/$S2723)</f>
        <v/>
      </c>
      <c r="U2723" s="36">
        <f>IF($T2723="","",IF($T2723&lt;Settings!$B$8,"Critical",IF($T2723&lt;Settings!$B$9,"Semi Critical","Non Critical")))</f>
        <v/>
      </c>
      <c r="V2723" s="28" t="n"/>
      <c r="Z2723">
        <f>IF($B2723="","",IFERROR(VLOOKUP($B2723,'Plan HC for CCA'!$A:$B,2,0),""))</f>
        <v/>
      </c>
      <c r="AA2723">
        <f>IF(OR($B2723="",$Z2723=""),"",IF(N($M2723)&lt;$Z2723,"Delta","No Delta"))</f>
        <v/>
      </c>
      <c r="AB2723">
        <f>IF(OR($B2723="",$Z2723=""),"",MAX(0,$Z2723-N($M2723)))</f>
        <v/>
      </c>
      <c r="AC2723" s="46">
        <f>IF($B2723="","",IFERROR(INDEX('CCA Util %'!$H:$H,MATCH($B2723,'CCA Util %'!$E:$E,0)),""))</f>
        <v/>
      </c>
      <c r="AD2723">
        <f>IF($B2723="","",IFERROR(INDEX('CCA Util %'!$G:$G,MATCH($B2723,'CCA Util %'!$E:$E,0)),""))</f>
        <v/>
      </c>
      <c r="AE2723">
        <f>IF(OR($B2723="",$U2723=""),"",$U2723&amp;" &amp; "&amp;IF(OR($AD2723="",$AD2723=0),"Util NA",$AD2723&amp;" Util"))</f>
        <v/>
      </c>
    </row>
    <row r="2724" ht="15.75" customHeight="1" s="42">
      <c r="A2724" s="41" t="n"/>
      <c r="G2724" s="38" t="n"/>
      <c r="H2724" s="38" t="n"/>
      <c r="I2724" s="38" t="n"/>
      <c r="J2724" s="38" t="n"/>
      <c r="K2724" s="38" t="n"/>
      <c r="L2724" s="38" t="n"/>
      <c r="N2724" s="36">
        <f>IF($B2724="","",IF($C2724="SUPERSTORE","Superstore","DH"))</f>
        <v/>
      </c>
      <c r="O2724" s="36">
        <f>IF($B2724="","",IFERROR(VLOOKUP($B2724,Mapping!$A:$C,2,0),"Not Mapped"))</f>
        <v/>
      </c>
      <c r="P2724" s="36">
        <f>IF($B2724="","",IFERROR(VLOOKUP($B2724,Mapping!$A:$C,3,0),"Not Mapped"))</f>
        <v/>
      </c>
      <c r="Q2724" s="36">
        <f>IF($B2724="","",IFERROR(VLOOKUP($O2724,Leaders!$A:$B,2,0),"Not Mapped"))</f>
        <v/>
      </c>
      <c r="R2724" s="36">
        <f>IF($B2724="","",IF(COUNTIF(Exclusions!$A:$A,$B2724)&gt;0,"Yes","No"))</f>
        <v/>
      </c>
      <c r="S2724" s="38">
        <f>IF($B2724="","",MIN(1,DAY($A2724)/IF($N2724="Superstore",Settings!$B$5,Settings!$B$4)))</f>
        <v/>
      </c>
      <c r="T2724" s="38">
        <f>IF(OR($B2724="",$G2724="",$S2724=0),"",$G2724/$S2724)</f>
        <v/>
      </c>
      <c r="U2724" s="36">
        <f>IF($T2724="","",IF($T2724&lt;Settings!$B$8,"Critical",IF($T2724&lt;Settings!$B$9,"Semi Critical","Non Critical")))</f>
        <v/>
      </c>
      <c r="V2724" s="28" t="n"/>
      <c r="Z2724">
        <f>IF($B2724="","",IFERROR(VLOOKUP($B2724,'Plan HC for CCA'!$A:$B,2,0),""))</f>
        <v/>
      </c>
      <c r="AA2724">
        <f>IF(OR($B2724="",$Z2724=""),"",IF(N($M2724)&lt;$Z2724,"Delta","No Delta"))</f>
        <v/>
      </c>
      <c r="AB2724">
        <f>IF(OR($B2724="",$Z2724=""),"",MAX(0,$Z2724-N($M2724)))</f>
        <v/>
      </c>
      <c r="AC2724" s="46">
        <f>IF($B2724="","",IFERROR(INDEX('CCA Util %'!$H:$H,MATCH($B2724,'CCA Util %'!$E:$E,0)),""))</f>
        <v/>
      </c>
      <c r="AD2724">
        <f>IF($B2724="","",IFERROR(INDEX('CCA Util %'!$G:$G,MATCH($B2724,'CCA Util %'!$E:$E,0)),""))</f>
        <v/>
      </c>
      <c r="AE2724">
        <f>IF(OR($B2724="",$U2724=""),"",$U2724&amp;" &amp; "&amp;IF(OR($AD2724="",$AD2724=0),"Util NA",$AD2724&amp;" Util"))</f>
        <v/>
      </c>
    </row>
    <row r="2725" ht="15.75" customHeight="1" s="42">
      <c r="A2725" s="41" t="n"/>
      <c r="G2725" s="38" t="n"/>
      <c r="H2725" s="38" t="n"/>
      <c r="I2725" s="38" t="n"/>
      <c r="J2725" s="38" t="n"/>
      <c r="K2725" s="38" t="n"/>
      <c r="L2725" s="38" t="n"/>
      <c r="N2725" s="36">
        <f>IF($B2725="","",IF($C2725="SUPERSTORE","Superstore","DH"))</f>
        <v/>
      </c>
      <c r="O2725" s="36">
        <f>IF($B2725="","",IFERROR(VLOOKUP($B2725,Mapping!$A:$C,2,0),"Not Mapped"))</f>
        <v/>
      </c>
      <c r="P2725" s="36">
        <f>IF($B2725="","",IFERROR(VLOOKUP($B2725,Mapping!$A:$C,3,0),"Not Mapped"))</f>
        <v/>
      </c>
      <c r="Q2725" s="36">
        <f>IF($B2725="","",IFERROR(VLOOKUP($O2725,Leaders!$A:$B,2,0),"Not Mapped"))</f>
        <v/>
      </c>
      <c r="R2725" s="36">
        <f>IF($B2725="","",IF(COUNTIF(Exclusions!$A:$A,$B2725)&gt;0,"Yes","No"))</f>
        <v/>
      </c>
      <c r="S2725" s="38">
        <f>IF($B2725="","",MIN(1,DAY($A2725)/IF($N2725="Superstore",Settings!$B$5,Settings!$B$4)))</f>
        <v/>
      </c>
      <c r="T2725" s="38">
        <f>IF(OR($B2725="",$G2725="",$S2725=0),"",$G2725/$S2725)</f>
        <v/>
      </c>
      <c r="U2725" s="36">
        <f>IF($T2725="","",IF($T2725&lt;Settings!$B$8,"Critical",IF($T2725&lt;Settings!$B$9,"Semi Critical","Non Critical")))</f>
        <v/>
      </c>
      <c r="V2725" s="28" t="n"/>
      <c r="Z2725">
        <f>IF($B2725="","",IFERROR(VLOOKUP($B2725,'Plan HC for CCA'!$A:$B,2,0),""))</f>
        <v/>
      </c>
      <c r="AA2725">
        <f>IF(OR($B2725="",$Z2725=""),"",IF(N($M2725)&lt;$Z2725,"Delta","No Delta"))</f>
        <v/>
      </c>
      <c r="AB2725">
        <f>IF(OR($B2725="",$Z2725=""),"",MAX(0,$Z2725-N($M2725)))</f>
        <v/>
      </c>
      <c r="AC2725" s="46">
        <f>IF($B2725="","",IFERROR(INDEX('CCA Util %'!$H:$H,MATCH($B2725,'CCA Util %'!$E:$E,0)),""))</f>
        <v/>
      </c>
      <c r="AD2725">
        <f>IF($B2725="","",IFERROR(INDEX('CCA Util %'!$G:$G,MATCH($B2725,'CCA Util %'!$E:$E,0)),""))</f>
        <v/>
      </c>
      <c r="AE2725">
        <f>IF(OR($B2725="",$U2725=""),"",$U2725&amp;" &amp; "&amp;IF(OR($AD2725="",$AD2725=0),"Util NA",$AD2725&amp;" Util"))</f>
        <v/>
      </c>
    </row>
    <row r="2726" ht="15.75" customHeight="1" s="42">
      <c r="A2726" s="41" t="n"/>
      <c r="G2726" s="38" t="n"/>
      <c r="H2726" s="38" t="n"/>
      <c r="I2726" s="38" t="n"/>
      <c r="J2726" s="38" t="n"/>
      <c r="K2726" s="38" t="n"/>
      <c r="L2726" s="38" t="n"/>
      <c r="N2726" s="36">
        <f>IF($B2726="","",IF($C2726="SUPERSTORE","Superstore","DH"))</f>
        <v/>
      </c>
      <c r="O2726" s="36">
        <f>IF($B2726="","",IFERROR(VLOOKUP($B2726,Mapping!$A:$C,2,0),"Not Mapped"))</f>
        <v/>
      </c>
      <c r="P2726" s="36">
        <f>IF($B2726="","",IFERROR(VLOOKUP($B2726,Mapping!$A:$C,3,0),"Not Mapped"))</f>
        <v/>
      </c>
      <c r="Q2726" s="36">
        <f>IF($B2726="","",IFERROR(VLOOKUP($O2726,Leaders!$A:$B,2,0),"Not Mapped"))</f>
        <v/>
      </c>
      <c r="R2726" s="36">
        <f>IF($B2726="","",IF(COUNTIF(Exclusions!$A:$A,$B2726)&gt;0,"Yes","No"))</f>
        <v/>
      </c>
      <c r="S2726" s="38">
        <f>IF($B2726="","",MIN(1,DAY($A2726)/IF($N2726="Superstore",Settings!$B$5,Settings!$B$4)))</f>
        <v/>
      </c>
      <c r="T2726" s="38">
        <f>IF(OR($B2726="",$G2726="",$S2726=0),"",$G2726/$S2726)</f>
        <v/>
      </c>
      <c r="U2726" s="36">
        <f>IF($T2726="","",IF($T2726&lt;Settings!$B$8,"Critical",IF($T2726&lt;Settings!$B$9,"Semi Critical","Non Critical")))</f>
        <v/>
      </c>
      <c r="V2726" s="28" t="n"/>
      <c r="Z2726">
        <f>IF($B2726="","",IFERROR(VLOOKUP($B2726,'Plan HC for CCA'!$A:$B,2,0),""))</f>
        <v/>
      </c>
      <c r="AA2726">
        <f>IF(OR($B2726="",$Z2726=""),"",IF(N($M2726)&lt;$Z2726,"Delta","No Delta"))</f>
        <v/>
      </c>
      <c r="AB2726">
        <f>IF(OR($B2726="",$Z2726=""),"",MAX(0,$Z2726-N($M2726)))</f>
        <v/>
      </c>
      <c r="AC2726" s="46">
        <f>IF($B2726="","",IFERROR(INDEX('CCA Util %'!$H:$H,MATCH($B2726,'CCA Util %'!$E:$E,0)),""))</f>
        <v/>
      </c>
      <c r="AD2726">
        <f>IF($B2726="","",IFERROR(INDEX('CCA Util %'!$G:$G,MATCH($B2726,'CCA Util %'!$E:$E,0)),""))</f>
        <v/>
      </c>
      <c r="AE2726">
        <f>IF(OR($B2726="",$U2726=""),"",$U2726&amp;" &amp; "&amp;IF(OR($AD2726="",$AD2726=0),"Util NA",$AD2726&amp;" Util"))</f>
        <v/>
      </c>
    </row>
    <row r="2727" ht="15.75" customHeight="1" s="42">
      <c r="A2727" s="41" t="n"/>
      <c r="G2727" s="38" t="n"/>
      <c r="H2727" s="38" t="n"/>
      <c r="I2727" s="38" t="n"/>
      <c r="J2727" s="38" t="n"/>
      <c r="K2727" s="38" t="n"/>
      <c r="L2727" s="38" t="n"/>
      <c r="N2727" s="36">
        <f>IF($B2727="","",IF($C2727="SUPERSTORE","Superstore","DH"))</f>
        <v/>
      </c>
      <c r="O2727" s="36">
        <f>IF($B2727="","",IFERROR(VLOOKUP($B2727,Mapping!$A:$C,2,0),"Not Mapped"))</f>
        <v/>
      </c>
      <c r="P2727" s="36">
        <f>IF($B2727="","",IFERROR(VLOOKUP($B2727,Mapping!$A:$C,3,0),"Not Mapped"))</f>
        <v/>
      </c>
      <c r="Q2727" s="36">
        <f>IF($B2727="","",IFERROR(VLOOKUP($O2727,Leaders!$A:$B,2,0),"Not Mapped"))</f>
        <v/>
      </c>
      <c r="R2727" s="36">
        <f>IF($B2727="","",IF(COUNTIF(Exclusions!$A:$A,$B2727)&gt;0,"Yes","No"))</f>
        <v/>
      </c>
      <c r="S2727" s="38">
        <f>IF($B2727="","",MIN(1,DAY($A2727)/IF($N2727="Superstore",Settings!$B$5,Settings!$B$4)))</f>
        <v/>
      </c>
      <c r="T2727" s="38">
        <f>IF(OR($B2727="",$G2727="",$S2727=0),"",$G2727/$S2727)</f>
        <v/>
      </c>
      <c r="U2727" s="36">
        <f>IF($T2727="","",IF($T2727&lt;Settings!$B$8,"Critical",IF($T2727&lt;Settings!$B$9,"Semi Critical","Non Critical")))</f>
        <v/>
      </c>
      <c r="V2727" s="28" t="n"/>
      <c r="Z2727">
        <f>IF($B2727="","",IFERROR(VLOOKUP($B2727,'Plan HC for CCA'!$A:$B,2,0),""))</f>
        <v/>
      </c>
      <c r="AA2727">
        <f>IF(OR($B2727="",$Z2727=""),"",IF(N($M2727)&lt;$Z2727,"Delta","No Delta"))</f>
        <v/>
      </c>
      <c r="AB2727">
        <f>IF(OR($B2727="",$Z2727=""),"",MAX(0,$Z2727-N($M2727)))</f>
        <v/>
      </c>
      <c r="AC2727" s="46">
        <f>IF($B2727="","",IFERROR(INDEX('CCA Util %'!$H:$H,MATCH($B2727,'CCA Util %'!$E:$E,0)),""))</f>
        <v/>
      </c>
      <c r="AD2727">
        <f>IF($B2727="","",IFERROR(INDEX('CCA Util %'!$G:$G,MATCH($B2727,'CCA Util %'!$E:$E,0)),""))</f>
        <v/>
      </c>
      <c r="AE2727">
        <f>IF(OR($B2727="",$U2727=""),"",$U2727&amp;" &amp; "&amp;IF(OR($AD2727="",$AD2727=0),"Util NA",$AD2727&amp;" Util"))</f>
        <v/>
      </c>
    </row>
    <row r="2728" ht="15.75" customHeight="1" s="42">
      <c r="A2728" s="41" t="n"/>
      <c r="G2728" s="38" t="n"/>
      <c r="H2728" s="38" t="n"/>
      <c r="I2728" s="38" t="n"/>
      <c r="J2728" s="38" t="n"/>
      <c r="K2728" s="38" t="n"/>
      <c r="L2728" s="38" t="n"/>
      <c r="N2728" s="36">
        <f>IF($B2728="","",IF($C2728="SUPERSTORE","Superstore","DH"))</f>
        <v/>
      </c>
      <c r="O2728" s="36">
        <f>IF($B2728="","",IFERROR(VLOOKUP($B2728,Mapping!$A:$C,2,0),"Not Mapped"))</f>
        <v/>
      </c>
      <c r="P2728" s="36">
        <f>IF($B2728="","",IFERROR(VLOOKUP($B2728,Mapping!$A:$C,3,0),"Not Mapped"))</f>
        <v/>
      </c>
      <c r="Q2728" s="36">
        <f>IF($B2728="","",IFERROR(VLOOKUP($O2728,Leaders!$A:$B,2,0),"Not Mapped"))</f>
        <v/>
      </c>
      <c r="R2728" s="36">
        <f>IF($B2728="","",IF(COUNTIF(Exclusions!$A:$A,$B2728)&gt;0,"Yes","No"))</f>
        <v/>
      </c>
      <c r="S2728" s="38">
        <f>IF($B2728="","",MIN(1,DAY($A2728)/IF($N2728="Superstore",Settings!$B$5,Settings!$B$4)))</f>
        <v/>
      </c>
      <c r="T2728" s="38">
        <f>IF(OR($B2728="",$G2728="",$S2728=0),"",$G2728/$S2728)</f>
        <v/>
      </c>
      <c r="U2728" s="36">
        <f>IF($T2728="","",IF($T2728&lt;Settings!$B$8,"Critical",IF($T2728&lt;Settings!$B$9,"Semi Critical","Non Critical")))</f>
        <v/>
      </c>
      <c r="V2728" s="28" t="n"/>
      <c r="Z2728">
        <f>IF($B2728="","",IFERROR(VLOOKUP($B2728,'Plan HC for CCA'!$A:$B,2,0),""))</f>
        <v/>
      </c>
      <c r="AA2728">
        <f>IF(OR($B2728="",$Z2728=""),"",IF(N($M2728)&lt;$Z2728,"Delta","No Delta"))</f>
        <v/>
      </c>
      <c r="AB2728">
        <f>IF(OR($B2728="",$Z2728=""),"",MAX(0,$Z2728-N($M2728)))</f>
        <v/>
      </c>
      <c r="AC2728" s="46">
        <f>IF($B2728="","",IFERROR(INDEX('CCA Util %'!$H:$H,MATCH($B2728,'CCA Util %'!$E:$E,0)),""))</f>
        <v/>
      </c>
      <c r="AD2728">
        <f>IF($B2728="","",IFERROR(INDEX('CCA Util %'!$G:$G,MATCH($B2728,'CCA Util %'!$E:$E,0)),""))</f>
        <v/>
      </c>
      <c r="AE2728">
        <f>IF(OR($B2728="",$U2728=""),"",$U2728&amp;" &amp; "&amp;IF(OR($AD2728="",$AD2728=0),"Util NA",$AD2728&amp;" Util"))</f>
        <v/>
      </c>
    </row>
    <row r="2729" ht="15.75" customHeight="1" s="42">
      <c r="A2729" s="41" t="n"/>
      <c r="G2729" s="38" t="n"/>
      <c r="H2729" s="38" t="n"/>
      <c r="I2729" s="38" t="n"/>
      <c r="J2729" s="38" t="n"/>
      <c r="K2729" s="38" t="n"/>
      <c r="L2729" s="38" t="n"/>
      <c r="N2729" s="36">
        <f>IF($B2729="","",IF($C2729="SUPERSTORE","Superstore","DH"))</f>
        <v/>
      </c>
      <c r="O2729" s="36">
        <f>IF($B2729="","",IFERROR(VLOOKUP($B2729,Mapping!$A:$C,2,0),"Not Mapped"))</f>
        <v/>
      </c>
      <c r="P2729" s="36">
        <f>IF($B2729="","",IFERROR(VLOOKUP($B2729,Mapping!$A:$C,3,0),"Not Mapped"))</f>
        <v/>
      </c>
      <c r="Q2729" s="36">
        <f>IF($B2729="","",IFERROR(VLOOKUP($O2729,Leaders!$A:$B,2,0),"Not Mapped"))</f>
        <v/>
      </c>
      <c r="R2729" s="36">
        <f>IF($B2729="","",IF(COUNTIF(Exclusions!$A:$A,$B2729)&gt;0,"Yes","No"))</f>
        <v/>
      </c>
      <c r="S2729" s="38">
        <f>IF($B2729="","",MIN(1,DAY($A2729)/IF($N2729="Superstore",Settings!$B$5,Settings!$B$4)))</f>
        <v/>
      </c>
      <c r="T2729" s="38">
        <f>IF(OR($B2729="",$G2729="",$S2729=0),"",$G2729/$S2729)</f>
        <v/>
      </c>
      <c r="U2729" s="36">
        <f>IF($T2729="","",IF($T2729&lt;Settings!$B$8,"Critical",IF($T2729&lt;Settings!$B$9,"Semi Critical","Non Critical")))</f>
        <v/>
      </c>
      <c r="V2729" s="28" t="n"/>
      <c r="Z2729">
        <f>IF($B2729="","",IFERROR(VLOOKUP($B2729,'Plan HC for CCA'!$A:$B,2,0),""))</f>
        <v/>
      </c>
      <c r="AA2729">
        <f>IF(OR($B2729="",$Z2729=""),"",IF(N($M2729)&lt;$Z2729,"Delta","No Delta"))</f>
        <v/>
      </c>
      <c r="AB2729">
        <f>IF(OR($B2729="",$Z2729=""),"",MAX(0,$Z2729-N($M2729)))</f>
        <v/>
      </c>
      <c r="AC2729" s="46">
        <f>IF($B2729="","",IFERROR(INDEX('CCA Util %'!$H:$H,MATCH($B2729,'CCA Util %'!$E:$E,0)),""))</f>
        <v/>
      </c>
      <c r="AD2729">
        <f>IF($B2729="","",IFERROR(INDEX('CCA Util %'!$G:$G,MATCH($B2729,'CCA Util %'!$E:$E,0)),""))</f>
        <v/>
      </c>
      <c r="AE2729">
        <f>IF(OR($B2729="",$U2729=""),"",$U2729&amp;" &amp; "&amp;IF(OR($AD2729="",$AD2729=0),"Util NA",$AD2729&amp;" Util"))</f>
        <v/>
      </c>
    </row>
    <row r="2730" ht="15.75" customHeight="1" s="42">
      <c r="A2730" s="41" t="n"/>
      <c r="G2730" s="38" t="n"/>
      <c r="H2730" s="38" t="n"/>
      <c r="I2730" s="38" t="n"/>
      <c r="J2730" s="38" t="n"/>
      <c r="K2730" s="38" t="n"/>
      <c r="L2730" s="38" t="n"/>
      <c r="N2730" s="36">
        <f>IF($B2730="","",IF($C2730="SUPERSTORE","Superstore","DH"))</f>
        <v/>
      </c>
      <c r="O2730" s="36">
        <f>IF($B2730="","",IFERROR(VLOOKUP($B2730,Mapping!$A:$C,2,0),"Not Mapped"))</f>
        <v/>
      </c>
      <c r="P2730" s="36">
        <f>IF($B2730="","",IFERROR(VLOOKUP($B2730,Mapping!$A:$C,3,0),"Not Mapped"))</f>
        <v/>
      </c>
      <c r="Q2730" s="36">
        <f>IF($B2730="","",IFERROR(VLOOKUP($O2730,Leaders!$A:$B,2,0),"Not Mapped"))</f>
        <v/>
      </c>
      <c r="R2730" s="36">
        <f>IF($B2730="","",IF(COUNTIF(Exclusions!$A:$A,$B2730)&gt;0,"Yes","No"))</f>
        <v/>
      </c>
      <c r="S2730" s="38">
        <f>IF($B2730="","",MIN(1,DAY($A2730)/IF($N2730="Superstore",Settings!$B$5,Settings!$B$4)))</f>
        <v/>
      </c>
      <c r="T2730" s="38">
        <f>IF(OR($B2730="",$G2730="",$S2730=0),"",$G2730/$S2730)</f>
        <v/>
      </c>
      <c r="U2730" s="36">
        <f>IF($T2730="","",IF($T2730&lt;Settings!$B$8,"Critical",IF($T2730&lt;Settings!$B$9,"Semi Critical","Non Critical")))</f>
        <v/>
      </c>
      <c r="V2730" s="28" t="n"/>
      <c r="Z2730">
        <f>IF($B2730="","",IFERROR(VLOOKUP($B2730,'Plan HC for CCA'!$A:$B,2,0),""))</f>
        <v/>
      </c>
      <c r="AA2730">
        <f>IF(OR($B2730="",$Z2730=""),"",IF(N($M2730)&lt;$Z2730,"Delta","No Delta"))</f>
        <v/>
      </c>
      <c r="AB2730">
        <f>IF(OR($B2730="",$Z2730=""),"",MAX(0,$Z2730-N($M2730)))</f>
        <v/>
      </c>
      <c r="AC2730" s="46">
        <f>IF($B2730="","",IFERROR(INDEX('CCA Util %'!$H:$H,MATCH($B2730,'CCA Util %'!$E:$E,0)),""))</f>
        <v/>
      </c>
      <c r="AD2730">
        <f>IF($B2730="","",IFERROR(INDEX('CCA Util %'!$G:$G,MATCH($B2730,'CCA Util %'!$E:$E,0)),""))</f>
        <v/>
      </c>
      <c r="AE2730">
        <f>IF(OR($B2730="",$U2730=""),"",$U2730&amp;" &amp; "&amp;IF(OR($AD2730="",$AD2730=0),"Util NA",$AD2730&amp;" Util"))</f>
        <v/>
      </c>
    </row>
    <row r="2731" ht="15.75" customHeight="1" s="42">
      <c r="A2731" s="41" t="n"/>
      <c r="G2731" s="38" t="n"/>
      <c r="H2731" s="38" t="n"/>
      <c r="I2731" s="38" t="n"/>
      <c r="J2731" s="38" t="n"/>
      <c r="K2731" s="38" t="n"/>
      <c r="L2731" s="38" t="n"/>
      <c r="N2731" s="36">
        <f>IF($B2731="","",IF($C2731="SUPERSTORE","Superstore","DH"))</f>
        <v/>
      </c>
      <c r="O2731" s="36">
        <f>IF($B2731="","",IFERROR(VLOOKUP($B2731,Mapping!$A:$C,2,0),"Not Mapped"))</f>
        <v/>
      </c>
      <c r="P2731" s="36">
        <f>IF($B2731="","",IFERROR(VLOOKUP($B2731,Mapping!$A:$C,3,0),"Not Mapped"))</f>
        <v/>
      </c>
      <c r="Q2731" s="36">
        <f>IF($B2731="","",IFERROR(VLOOKUP($O2731,Leaders!$A:$B,2,0),"Not Mapped"))</f>
        <v/>
      </c>
      <c r="R2731" s="36">
        <f>IF($B2731="","",IF(COUNTIF(Exclusions!$A:$A,$B2731)&gt;0,"Yes","No"))</f>
        <v/>
      </c>
      <c r="S2731" s="38">
        <f>IF($B2731="","",MIN(1,DAY($A2731)/IF($N2731="Superstore",Settings!$B$5,Settings!$B$4)))</f>
        <v/>
      </c>
      <c r="T2731" s="38">
        <f>IF(OR($B2731="",$G2731="",$S2731=0),"",$G2731/$S2731)</f>
        <v/>
      </c>
      <c r="U2731" s="36">
        <f>IF($T2731="","",IF($T2731&lt;Settings!$B$8,"Critical",IF($T2731&lt;Settings!$B$9,"Semi Critical","Non Critical")))</f>
        <v/>
      </c>
      <c r="V2731" s="28" t="n"/>
      <c r="Z2731">
        <f>IF($B2731="","",IFERROR(VLOOKUP($B2731,'Plan HC for CCA'!$A:$B,2,0),""))</f>
        <v/>
      </c>
      <c r="AA2731">
        <f>IF(OR($B2731="",$Z2731=""),"",IF(N($M2731)&lt;$Z2731,"Delta","No Delta"))</f>
        <v/>
      </c>
      <c r="AB2731">
        <f>IF(OR($B2731="",$Z2731=""),"",MAX(0,$Z2731-N($M2731)))</f>
        <v/>
      </c>
      <c r="AC2731" s="46">
        <f>IF($B2731="","",IFERROR(INDEX('CCA Util %'!$H:$H,MATCH($B2731,'CCA Util %'!$E:$E,0)),""))</f>
        <v/>
      </c>
      <c r="AD2731">
        <f>IF($B2731="","",IFERROR(INDEX('CCA Util %'!$G:$G,MATCH($B2731,'CCA Util %'!$E:$E,0)),""))</f>
        <v/>
      </c>
      <c r="AE2731">
        <f>IF(OR($B2731="",$U2731=""),"",$U2731&amp;" &amp; "&amp;IF(OR($AD2731="",$AD2731=0),"Util NA",$AD2731&amp;" Util"))</f>
        <v/>
      </c>
    </row>
    <row r="2732" ht="15.75" customHeight="1" s="42">
      <c r="A2732" s="41" t="n"/>
      <c r="G2732" s="38" t="n"/>
      <c r="H2732" s="38" t="n"/>
      <c r="I2732" s="38" t="n"/>
      <c r="J2732" s="38" t="n"/>
      <c r="K2732" s="38" t="n"/>
      <c r="L2732" s="38" t="n"/>
      <c r="N2732" s="36">
        <f>IF($B2732="","",IF($C2732="SUPERSTORE","Superstore","DH"))</f>
        <v/>
      </c>
      <c r="O2732" s="36">
        <f>IF($B2732="","",IFERROR(VLOOKUP($B2732,Mapping!$A:$C,2,0),"Not Mapped"))</f>
        <v/>
      </c>
      <c r="P2732" s="36">
        <f>IF($B2732="","",IFERROR(VLOOKUP($B2732,Mapping!$A:$C,3,0),"Not Mapped"))</f>
        <v/>
      </c>
      <c r="Q2732" s="36">
        <f>IF($B2732="","",IFERROR(VLOOKUP($O2732,Leaders!$A:$B,2,0),"Not Mapped"))</f>
        <v/>
      </c>
      <c r="R2732" s="36">
        <f>IF($B2732="","",IF(COUNTIF(Exclusions!$A:$A,$B2732)&gt;0,"Yes","No"))</f>
        <v/>
      </c>
      <c r="S2732" s="38">
        <f>IF($B2732="","",MIN(1,DAY($A2732)/IF($N2732="Superstore",Settings!$B$5,Settings!$B$4)))</f>
        <v/>
      </c>
      <c r="T2732" s="38">
        <f>IF(OR($B2732="",$G2732="",$S2732=0),"",$G2732/$S2732)</f>
        <v/>
      </c>
      <c r="U2732" s="36">
        <f>IF($T2732="","",IF($T2732&lt;Settings!$B$8,"Critical",IF($T2732&lt;Settings!$B$9,"Semi Critical","Non Critical")))</f>
        <v/>
      </c>
      <c r="V2732" s="28" t="n"/>
      <c r="Z2732">
        <f>IF($B2732="","",IFERROR(VLOOKUP($B2732,'Plan HC for CCA'!$A:$B,2,0),""))</f>
        <v/>
      </c>
      <c r="AA2732">
        <f>IF(OR($B2732="",$Z2732=""),"",IF(N($M2732)&lt;$Z2732,"Delta","No Delta"))</f>
        <v/>
      </c>
      <c r="AB2732">
        <f>IF(OR($B2732="",$Z2732=""),"",MAX(0,$Z2732-N($M2732)))</f>
        <v/>
      </c>
      <c r="AC2732" s="46">
        <f>IF($B2732="","",IFERROR(INDEX('CCA Util %'!$H:$H,MATCH($B2732,'CCA Util %'!$E:$E,0)),""))</f>
        <v/>
      </c>
      <c r="AD2732">
        <f>IF($B2732="","",IFERROR(INDEX('CCA Util %'!$G:$G,MATCH($B2732,'CCA Util %'!$E:$E,0)),""))</f>
        <v/>
      </c>
      <c r="AE2732">
        <f>IF(OR($B2732="",$U2732=""),"",$U2732&amp;" &amp; "&amp;IF(OR($AD2732="",$AD2732=0),"Util NA",$AD2732&amp;" Util"))</f>
        <v/>
      </c>
    </row>
    <row r="2733" ht="15.75" customHeight="1" s="42">
      <c r="A2733" s="41" t="n"/>
      <c r="G2733" s="38" t="n"/>
      <c r="H2733" s="38" t="n"/>
      <c r="I2733" s="38" t="n"/>
      <c r="J2733" s="38" t="n"/>
      <c r="K2733" s="38" t="n"/>
      <c r="L2733" s="38" t="n"/>
      <c r="N2733" s="36">
        <f>IF($B2733="","",IF($C2733="SUPERSTORE","Superstore","DH"))</f>
        <v/>
      </c>
      <c r="O2733" s="36">
        <f>IF($B2733="","",IFERROR(VLOOKUP($B2733,Mapping!$A:$C,2,0),"Not Mapped"))</f>
        <v/>
      </c>
      <c r="P2733" s="36">
        <f>IF($B2733="","",IFERROR(VLOOKUP($B2733,Mapping!$A:$C,3,0),"Not Mapped"))</f>
        <v/>
      </c>
      <c r="Q2733" s="36">
        <f>IF($B2733="","",IFERROR(VLOOKUP($O2733,Leaders!$A:$B,2,0),"Not Mapped"))</f>
        <v/>
      </c>
      <c r="R2733" s="36">
        <f>IF($B2733="","",IF(COUNTIF(Exclusions!$A:$A,$B2733)&gt;0,"Yes","No"))</f>
        <v/>
      </c>
      <c r="S2733" s="38">
        <f>IF($B2733="","",MIN(1,DAY($A2733)/IF($N2733="Superstore",Settings!$B$5,Settings!$B$4)))</f>
        <v/>
      </c>
      <c r="T2733" s="38">
        <f>IF(OR($B2733="",$G2733="",$S2733=0),"",$G2733/$S2733)</f>
        <v/>
      </c>
      <c r="U2733" s="36">
        <f>IF($T2733="","",IF($T2733&lt;Settings!$B$8,"Critical",IF($T2733&lt;Settings!$B$9,"Semi Critical","Non Critical")))</f>
        <v/>
      </c>
      <c r="V2733" s="28" t="n"/>
      <c r="Z2733">
        <f>IF($B2733="","",IFERROR(VLOOKUP($B2733,'Plan HC for CCA'!$A:$B,2,0),""))</f>
        <v/>
      </c>
      <c r="AA2733">
        <f>IF(OR($B2733="",$Z2733=""),"",IF(N($M2733)&lt;$Z2733,"Delta","No Delta"))</f>
        <v/>
      </c>
      <c r="AB2733">
        <f>IF(OR($B2733="",$Z2733=""),"",MAX(0,$Z2733-N($M2733)))</f>
        <v/>
      </c>
      <c r="AC2733" s="46">
        <f>IF($B2733="","",IFERROR(INDEX('CCA Util %'!$H:$H,MATCH($B2733,'CCA Util %'!$E:$E,0)),""))</f>
        <v/>
      </c>
      <c r="AD2733">
        <f>IF($B2733="","",IFERROR(INDEX('CCA Util %'!$G:$G,MATCH($B2733,'CCA Util %'!$E:$E,0)),""))</f>
        <v/>
      </c>
      <c r="AE2733">
        <f>IF(OR($B2733="",$U2733=""),"",$U2733&amp;" &amp; "&amp;IF(OR($AD2733="",$AD2733=0),"Util NA",$AD2733&amp;" Util"))</f>
        <v/>
      </c>
    </row>
    <row r="2734" ht="15.75" customHeight="1" s="42">
      <c r="A2734" s="41" t="n"/>
      <c r="G2734" s="38" t="n"/>
      <c r="H2734" s="38" t="n"/>
      <c r="I2734" s="38" t="n"/>
      <c r="J2734" s="38" t="n"/>
      <c r="K2734" s="38" t="n"/>
      <c r="L2734" s="38" t="n"/>
      <c r="N2734" s="36">
        <f>IF($B2734="","",IF($C2734="SUPERSTORE","Superstore","DH"))</f>
        <v/>
      </c>
      <c r="O2734" s="36">
        <f>IF($B2734="","",IFERROR(VLOOKUP($B2734,Mapping!$A:$C,2,0),"Not Mapped"))</f>
        <v/>
      </c>
      <c r="P2734" s="36">
        <f>IF($B2734="","",IFERROR(VLOOKUP($B2734,Mapping!$A:$C,3,0),"Not Mapped"))</f>
        <v/>
      </c>
      <c r="Q2734" s="36">
        <f>IF($B2734="","",IFERROR(VLOOKUP($O2734,Leaders!$A:$B,2,0),"Not Mapped"))</f>
        <v/>
      </c>
      <c r="R2734" s="36">
        <f>IF($B2734="","",IF(COUNTIF(Exclusions!$A:$A,$B2734)&gt;0,"Yes","No"))</f>
        <v/>
      </c>
      <c r="S2734" s="38">
        <f>IF($B2734="","",MIN(1,DAY($A2734)/IF($N2734="Superstore",Settings!$B$5,Settings!$B$4)))</f>
        <v/>
      </c>
      <c r="T2734" s="38">
        <f>IF(OR($B2734="",$G2734="",$S2734=0),"",$G2734/$S2734)</f>
        <v/>
      </c>
      <c r="U2734" s="36">
        <f>IF($T2734="","",IF($T2734&lt;Settings!$B$8,"Critical",IF($T2734&lt;Settings!$B$9,"Semi Critical","Non Critical")))</f>
        <v/>
      </c>
      <c r="V2734" s="28" t="n"/>
      <c r="Z2734">
        <f>IF($B2734="","",IFERROR(VLOOKUP($B2734,'Plan HC for CCA'!$A:$B,2,0),""))</f>
        <v/>
      </c>
      <c r="AA2734">
        <f>IF(OR($B2734="",$Z2734=""),"",IF(N($M2734)&lt;$Z2734,"Delta","No Delta"))</f>
        <v/>
      </c>
      <c r="AB2734">
        <f>IF(OR($B2734="",$Z2734=""),"",MAX(0,$Z2734-N($M2734)))</f>
        <v/>
      </c>
      <c r="AC2734" s="46">
        <f>IF($B2734="","",IFERROR(INDEX('CCA Util %'!$H:$H,MATCH($B2734,'CCA Util %'!$E:$E,0)),""))</f>
        <v/>
      </c>
      <c r="AD2734">
        <f>IF($B2734="","",IFERROR(INDEX('CCA Util %'!$G:$G,MATCH($B2734,'CCA Util %'!$E:$E,0)),""))</f>
        <v/>
      </c>
      <c r="AE2734">
        <f>IF(OR($B2734="",$U2734=""),"",$U2734&amp;" &amp; "&amp;IF(OR($AD2734="",$AD2734=0),"Util NA",$AD2734&amp;" Util"))</f>
        <v/>
      </c>
    </row>
    <row r="2735" ht="15.75" customHeight="1" s="42">
      <c r="A2735" s="41" t="n"/>
      <c r="G2735" s="38" t="n"/>
      <c r="H2735" s="38" t="n"/>
      <c r="I2735" s="38" t="n"/>
      <c r="J2735" s="38" t="n"/>
      <c r="K2735" s="38" t="n"/>
      <c r="L2735" s="38" t="n"/>
      <c r="N2735" s="36">
        <f>IF($B2735="","",IF($C2735="SUPERSTORE","Superstore","DH"))</f>
        <v/>
      </c>
      <c r="O2735" s="36">
        <f>IF($B2735="","",IFERROR(VLOOKUP($B2735,Mapping!$A:$C,2,0),"Not Mapped"))</f>
        <v/>
      </c>
      <c r="P2735" s="36">
        <f>IF($B2735="","",IFERROR(VLOOKUP($B2735,Mapping!$A:$C,3,0),"Not Mapped"))</f>
        <v/>
      </c>
      <c r="Q2735" s="36">
        <f>IF($B2735="","",IFERROR(VLOOKUP($O2735,Leaders!$A:$B,2,0),"Not Mapped"))</f>
        <v/>
      </c>
      <c r="R2735" s="36">
        <f>IF($B2735="","",IF(COUNTIF(Exclusions!$A:$A,$B2735)&gt;0,"Yes","No"))</f>
        <v/>
      </c>
      <c r="S2735" s="38">
        <f>IF($B2735="","",MIN(1,DAY($A2735)/IF($N2735="Superstore",Settings!$B$5,Settings!$B$4)))</f>
        <v/>
      </c>
      <c r="T2735" s="38">
        <f>IF(OR($B2735="",$G2735="",$S2735=0),"",$G2735/$S2735)</f>
        <v/>
      </c>
      <c r="U2735" s="36">
        <f>IF($T2735="","",IF($T2735&lt;Settings!$B$8,"Critical",IF($T2735&lt;Settings!$B$9,"Semi Critical","Non Critical")))</f>
        <v/>
      </c>
      <c r="V2735" s="28" t="n"/>
      <c r="Z2735">
        <f>IF($B2735="","",IFERROR(VLOOKUP($B2735,'Plan HC for CCA'!$A:$B,2,0),""))</f>
        <v/>
      </c>
      <c r="AA2735">
        <f>IF(OR($B2735="",$Z2735=""),"",IF(N($M2735)&lt;$Z2735,"Delta","No Delta"))</f>
        <v/>
      </c>
      <c r="AB2735">
        <f>IF(OR($B2735="",$Z2735=""),"",MAX(0,$Z2735-N($M2735)))</f>
        <v/>
      </c>
      <c r="AC2735" s="46">
        <f>IF($B2735="","",IFERROR(INDEX('CCA Util %'!$H:$H,MATCH($B2735,'CCA Util %'!$E:$E,0)),""))</f>
        <v/>
      </c>
      <c r="AD2735">
        <f>IF($B2735="","",IFERROR(INDEX('CCA Util %'!$G:$G,MATCH($B2735,'CCA Util %'!$E:$E,0)),""))</f>
        <v/>
      </c>
      <c r="AE2735">
        <f>IF(OR($B2735="",$U2735=""),"",$U2735&amp;" &amp; "&amp;IF(OR($AD2735="",$AD2735=0),"Util NA",$AD2735&amp;" Util"))</f>
        <v/>
      </c>
    </row>
    <row r="2736" ht="15.75" customHeight="1" s="42">
      <c r="A2736" s="41" t="n"/>
      <c r="G2736" s="38" t="n"/>
      <c r="H2736" s="38" t="n"/>
      <c r="I2736" s="38" t="n"/>
      <c r="J2736" s="38" t="n"/>
      <c r="K2736" s="38" t="n"/>
      <c r="L2736" s="38" t="n"/>
      <c r="N2736" s="36">
        <f>IF($B2736="","",IF($C2736="SUPERSTORE","Superstore","DH"))</f>
        <v/>
      </c>
      <c r="O2736" s="36">
        <f>IF($B2736="","",IFERROR(VLOOKUP($B2736,Mapping!$A:$C,2,0),"Not Mapped"))</f>
        <v/>
      </c>
      <c r="P2736" s="36">
        <f>IF($B2736="","",IFERROR(VLOOKUP($B2736,Mapping!$A:$C,3,0),"Not Mapped"))</f>
        <v/>
      </c>
      <c r="Q2736" s="36">
        <f>IF($B2736="","",IFERROR(VLOOKUP($O2736,Leaders!$A:$B,2,0),"Not Mapped"))</f>
        <v/>
      </c>
      <c r="R2736" s="36">
        <f>IF($B2736="","",IF(COUNTIF(Exclusions!$A:$A,$B2736)&gt;0,"Yes","No"))</f>
        <v/>
      </c>
      <c r="S2736" s="38">
        <f>IF($B2736="","",MIN(1,DAY($A2736)/IF($N2736="Superstore",Settings!$B$5,Settings!$B$4)))</f>
        <v/>
      </c>
      <c r="T2736" s="38">
        <f>IF(OR($B2736="",$G2736="",$S2736=0),"",$G2736/$S2736)</f>
        <v/>
      </c>
      <c r="U2736" s="36">
        <f>IF($T2736="","",IF($T2736&lt;Settings!$B$8,"Critical",IF($T2736&lt;Settings!$B$9,"Semi Critical","Non Critical")))</f>
        <v/>
      </c>
      <c r="V2736" s="28" t="n"/>
      <c r="Z2736">
        <f>IF($B2736="","",IFERROR(VLOOKUP($B2736,'Plan HC for CCA'!$A:$B,2,0),""))</f>
        <v/>
      </c>
      <c r="AA2736">
        <f>IF(OR($B2736="",$Z2736=""),"",IF(N($M2736)&lt;$Z2736,"Delta","No Delta"))</f>
        <v/>
      </c>
      <c r="AB2736">
        <f>IF(OR($B2736="",$Z2736=""),"",MAX(0,$Z2736-N($M2736)))</f>
        <v/>
      </c>
      <c r="AC2736" s="46">
        <f>IF($B2736="","",IFERROR(INDEX('CCA Util %'!$H:$H,MATCH($B2736,'CCA Util %'!$E:$E,0)),""))</f>
        <v/>
      </c>
      <c r="AD2736">
        <f>IF($B2736="","",IFERROR(INDEX('CCA Util %'!$G:$G,MATCH($B2736,'CCA Util %'!$E:$E,0)),""))</f>
        <v/>
      </c>
      <c r="AE2736">
        <f>IF(OR($B2736="",$U2736=""),"",$U2736&amp;" &amp; "&amp;IF(OR($AD2736="",$AD2736=0),"Util NA",$AD2736&amp;" Util"))</f>
        <v/>
      </c>
    </row>
    <row r="2737" ht="15.75" customHeight="1" s="42">
      <c r="A2737" s="41" t="n"/>
      <c r="G2737" s="38" t="n"/>
      <c r="H2737" s="38" t="n"/>
      <c r="I2737" s="38" t="n"/>
      <c r="J2737" s="38" t="n"/>
      <c r="K2737" s="38" t="n"/>
      <c r="L2737" s="38" t="n"/>
      <c r="N2737" s="36">
        <f>IF($B2737="","",IF($C2737="SUPERSTORE","Superstore","DH"))</f>
        <v/>
      </c>
      <c r="O2737" s="36">
        <f>IF($B2737="","",IFERROR(VLOOKUP($B2737,Mapping!$A:$C,2,0),"Not Mapped"))</f>
        <v/>
      </c>
      <c r="P2737" s="36">
        <f>IF($B2737="","",IFERROR(VLOOKUP($B2737,Mapping!$A:$C,3,0),"Not Mapped"))</f>
        <v/>
      </c>
      <c r="Q2737" s="36">
        <f>IF($B2737="","",IFERROR(VLOOKUP($O2737,Leaders!$A:$B,2,0),"Not Mapped"))</f>
        <v/>
      </c>
      <c r="R2737" s="36">
        <f>IF($B2737="","",IF(COUNTIF(Exclusions!$A:$A,$B2737)&gt;0,"Yes","No"))</f>
        <v/>
      </c>
      <c r="S2737" s="38">
        <f>IF($B2737="","",MIN(1,DAY($A2737)/IF($N2737="Superstore",Settings!$B$5,Settings!$B$4)))</f>
        <v/>
      </c>
      <c r="T2737" s="38">
        <f>IF(OR($B2737="",$G2737="",$S2737=0),"",$G2737/$S2737)</f>
        <v/>
      </c>
      <c r="U2737" s="36">
        <f>IF($T2737="","",IF($T2737&lt;Settings!$B$8,"Critical",IF($T2737&lt;Settings!$B$9,"Semi Critical","Non Critical")))</f>
        <v/>
      </c>
      <c r="V2737" s="28" t="n"/>
      <c r="Z2737">
        <f>IF($B2737="","",IFERROR(VLOOKUP($B2737,'Plan HC for CCA'!$A:$B,2,0),""))</f>
        <v/>
      </c>
      <c r="AA2737">
        <f>IF(OR($B2737="",$Z2737=""),"",IF(N($M2737)&lt;$Z2737,"Delta","No Delta"))</f>
        <v/>
      </c>
      <c r="AB2737">
        <f>IF(OR($B2737="",$Z2737=""),"",MAX(0,$Z2737-N($M2737)))</f>
        <v/>
      </c>
      <c r="AC2737" s="46">
        <f>IF($B2737="","",IFERROR(INDEX('CCA Util %'!$H:$H,MATCH($B2737,'CCA Util %'!$E:$E,0)),""))</f>
        <v/>
      </c>
      <c r="AD2737">
        <f>IF($B2737="","",IFERROR(INDEX('CCA Util %'!$G:$G,MATCH($B2737,'CCA Util %'!$E:$E,0)),""))</f>
        <v/>
      </c>
      <c r="AE2737">
        <f>IF(OR($B2737="",$U2737=""),"",$U2737&amp;" &amp; "&amp;IF(OR($AD2737="",$AD2737=0),"Util NA",$AD2737&amp;" Util"))</f>
        <v/>
      </c>
    </row>
    <row r="2738" ht="15.75" customHeight="1" s="42">
      <c r="A2738" s="41" t="n"/>
      <c r="G2738" s="38" t="n"/>
      <c r="H2738" s="38" t="n"/>
      <c r="I2738" s="38" t="n"/>
      <c r="J2738" s="38" t="n"/>
      <c r="K2738" s="38" t="n"/>
      <c r="L2738" s="38" t="n"/>
      <c r="N2738" s="36">
        <f>IF($B2738="","",IF($C2738="SUPERSTORE","Superstore","DH"))</f>
        <v/>
      </c>
      <c r="O2738" s="36">
        <f>IF($B2738="","",IFERROR(VLOOKUP($B2738,Mapping!$A:$C,2,0),"Not Mapped"))</f>
        <v/>
      </c>
      <c r="P2738" s="36">
        <f>IF($B2738="","",IFERROR(VLOOKUP($B2738,Mapping!$A:$C,3,0),"Not Mapped"))</f>
        <v/>
      </c>
      <c r="Q2738" s="36">
        <f>IF($B2738="","",IFERROR(VLOOKUP($O2738,Leaders!$A:$B,2,0),"Not Mapped"))</f>
        <v/>
      </c>
      <c r="R2738" s="36">
        <f>IF($B2738="","",IF(COUNTIF(Exclusions!$A:$A,$B2738)&gt;0,"Yes","No"))</f>
        <v/>
      </c>
      <c r="S2738" s="38">
        <f>IF($B2738="","",MIN(1,DAY($A2738)/IF($N2738="Superstore",Settings!$B$5,Settings!$B$4)))</f>
        <v/>
      </c>
      <c r="T2738" s="38">
        <f>IF(OR($B2738="",$G2738="",$S2738=0),"",$G2738/$S2738)</f>
        <v/>
      </c>
      <c r="U2738" s="36">
        <f>IF($T2738="","",IF($T2738&lt;Settings!$B$8,"Critical",IF($T2738&lt;Settings!$B$9,"Semi Critical","Non Critical")))</f>
        <v/>
      </c>
      <c r="V2738" s="28" t="n"/>
      <c r="Z2738">
        <f>IF($B2738="","",IFERROR(VLOOKUP($B2738,'Plan HC for CCA'!$A:$B,2,0),""))</f>
        <v/>
      </c>
      <c r="AA2738">
        <f>IF(OR($B2738="",$Z2738=""),"",IF(N($M2738)&lt;$Z2738,"Delta","No Delta"))</f>
        <v/>
      </c>
      <c r="AB2738">
        <f>IF(OR($B2738="",$Z2738=""),"",MAX(0,$Z2738-N($M2738)))</f>
        <v/>
      </c>
      <c r="AC2738" s="46">
        <f>IF($B2738="","",IFERROR(INDEX('CCA Util %'!$H:$H,MATCH($B2738,'CCA Util %'!$E:$E,0)),""))</f>
        <v/>
      </c>
      <c r="AD2738">
        <f>IF($B2738="","",IFERROR(INDEX('CCA Util %'!$G:$G,MATCH($B2738,'CCA Util %'!$E:$E,0)),""))</f>
        <v/>
      </c>
      <c r="AE2738">
        <f>IF(OR($B2738="",$U2738=""),"",$U2738&amp;" &amp; "&amp;IF(OR($AD2738="",$AD2738=0),"Util NA",$AD2738&amp;" Util"))</f>
        <v/>
      </c>
    </row>
    <row r="2739" ht="15.75" customHeight="1" s="42">
      <c r="A2739" s="41" t="n"/>
      <c r="G2739" s="38" t="n"/>
      <c r="H2739" s="38" t="n"/>
      <c r="I2739" s="38" t="n"/>
      <c r="J2739" s="38" t="n"/>
      <c r="K2739" s="38" t="n"/>
      <c r="L2739" s="38" t="n"/>
      <c r="N2739" s="36">
        <f>IF($B2739="","",IF($C2739="SUPERSTORE","Superstore","DH"))</f>
        <v/>
      </c>
      <c r="O2739" s="36">
        <f>IF($B2739="","",IFERROR(VLOOKUP($B2739,Mapping!$A:$C,2,0),"Not Mapped"))</f>
        <v/>
      </c>
      <c r="P2739" s="36">
        <f>IF($B2739="","",IFERROR(VLOOKUP($B2739,Mapping!$A:$C,3,0),"Not Mapped"))</f>
        <v/>
      </c>
      <c r="Q2739" s="36">
        <f>IF($B2739="","",IFERROR(VLOOKUP($O2739,Leaders!$A:$B,2,0),"Not Mapped"))</f>
        <v/>
      </c>
      <c r="R2739" s="36">
        <f>IF($B2739="","",IF(COUNTIF(Exclusions!$A:$A,$B2739)&gt;0,"Yes","No"))</f>
        <v/>
      </c>
      <c r="S2739" s="38">
        <f>IF($B2739="","",MIN(1,DAY($A2739)/IF($N2739="Superstore",Settings!$B$5,Settings!$B$4)))</f>
        <v/>
      </c>
      <c r="T2739" s="38">
        <f>IF(OR($B2739="",$G2739="",$S2739=0),"",$G2739/$S2739)</f>
        <v/>
      </c>
      <c r="U2739" s="36">
        <f>IF($T2739="","",IF($T2739&lt;Settings!$B$8,"Critical",IF($T2739&lt;Settings!$B$9,"Semi Critical","Non Critical")))</f>
        <v/>
      </c>
      <c r="V2739" s="28" t="n"/>
      <c r="Z2739">
        <f>IF($B2739="","",IFERROR(VLOOKUP($B2739,'Plan HC for CCA'!$A:$B,2,0),""))</f>
        <v/>
      </c>
      <c r="AA2739">
        <f>IF(OR($B2739="",$Z2739=""),"",IF(N($M2739)&lt;$Z2739,"Delta","No Delta"))</f>
        <v/>
      </c>
      <c r="AB2739">
        <f>IF(OR($B2739="",$Z2739=""),"",MAX(0,$Z2739-N($M2739)))</f>
        <v/>
      </c>
      <c r="AC2739" s="46">
        <f>IF($B2739="","",IFERROR(INDEX('CCA Util %'!$H:$H,MATCH($B2739,'CCA Util %'!$E:$E,0)),""))</f>
        <v/>
      </c>
      <c r="AD2739">
        <f>IF($B2739="","",IFERROR(INDEX('CCA Util %'!$G:$G,MATCH($B2739,'CCA Util %'!$E:$E,0)),""))</f>
        <v/>
      </c>
      <c r="AE2739">
        <f>IF(OR($B2739="",$U2739=""),"",$U2739&amp;" &amp; "&amp;IF(OR($AD2739="",$AD2739=0),"Util NA",$AD2739&amp;" Util"))</f>
        <v/>
      </c>
    </row>
    <row r="2740" ht="15.75" customHeight="1" s="42">
      <c r="A2740" s="41" t="n"/>
      <c r="G2740" s="38" t="n"/>
      <c r="H2740" s="38" t="n"/>
      <c r="I2740" s="38" t="n"/>
      <c r="J2740" s="38" t="n"/>
      <c r="K2740" s="38" t="n"/>
      <c r="L2740" s="38" t="n"/>
      <c r="N2740" s="36">
        <f>IF($B2740="","",IF($C2740="SUPERSTORE","Superstore","DH"))</f>
        <v/>
      </c>
      <c r="O2740" s="36">
        <f>IF($B2740="","",IFERROR(VLOOKUP($B2740,Mapping!$A:$C,2,0),"Not Mapped"))</f>
        <v/>
      </c>
      <c r="P2740" s="36">
        <f>IF($B2740="","",IFERROR(VLOOKUP($B2740,Mapping!$A:$C,3,0),"Not Mapped"))</f>
        <v/>
      </c>
      <c r="Q2740" s="36">
        <f>IF($B2740="","",IFERROR(VLOOKUP($O2740,Leaders!$A:$B,2,0),"Not Mapped"))</f>
        <v/>
      </c>
      <c r="R2740" s="36">
        <f>IF($B2740="","",IF(COUNTIF(Exclusions!$A:$A,$B2740)&gt;0,"Yes","No"))</f>
        <v/>
      </c>
      <c r="S2740" s="38">
        <f>IF($B2740="","",MIN(1,DAY($A2740)/IF($N2740="Superstore",Settings!$B$5,Settings!$B$4)))</f>
        <v/>
      </c>
      <c r="T2740" s="38">
        <f>IF(OR($B2740="",$G2740="",$S2740=0),"",$G2740/$S2740)</f>
        <v/>
      </c>
      <c r="U2740" s="36">
        <f>IF($T2740="","",IF($T2740&lt;Settings!$B$8,"Critical",IF($T2740&lt;Settings!$B$9,"Semi Critical","Non Critical")))</f>
        <v/>
      </c>
      <c r="V2740" s="28" t="n"/>
      <c r="Z2740">
        <f>IF($B2740="","",IFERROR(VLOOKUP($B2740,'Plan HC for CCA'!$A:$B,2,0),""))</f>
        <v/>
      </c>
      <c r="AA2740">
        <f>IF(OR($B2740="",$Z2740=""),"",IF(N($M2740)&lt;$Z2740,"Delta","No Delta"))</f>
        <v/>
      </c>
      <c r="AB2740">
        <f>IF(OR($B2740="",$Z2740=""),"",MAX(0,$Z2740-N($M2740)))</f>
        <v/>
      </c>
      <c r="AC2740" s="46">
        <f>IF($B2740="","",IFERROR(INDEX('CCA Util %'!$H:$H,MATCH($B2740,'CCA Util %'!$E:$E,0)),""))</f>
        <v/>
      </c>
      <c r="AD2740">
        <f>IF($B2740="","",IFERROR(INDEX('CCA Util %'!$G:$G,MATCH($B2740,'CCA Util %'!$E:$E,0)),""))</f>
        <v/>
      </c>
      <c r="AE2740">
        <f>IF(OR($B2740="",$U2740=""),"",$U2740&amp;" &amp; "&amp;IF(OR($AD2740="",$AD2740=0),"Util NA",$AD2740&amp;" Util"))</f>
        <v/>
      </c>
    </row>
    <row r="2741" ht="15.75" customHeight="1" s="42">
      <c r="A2741" s="41" t="n"/>
      <c r="G2741" s="38" t="n"/>
      <c r="H2741" s="38" t="n"/>
      <c r="I2741" s="38" t="n"/>
      <c r="J2741" s="38" t="n"/>
      <c r="K2741" s="38" t="n"/>
      <c r="L2741" s="38" t="n"/>
      <c r="N2741" s="36">
        <f>IF($B2741="","",IF($C2741="SUPERSTORE","Superstore","DH"))</f>
        <v/>
      </c>
      <c r="O2741" s="36">
        <f>IF($B2741="","",IFERROR(VLOOKUP($B2741,Mapping!$A:$C,2,0),"Not Mapped"))</f>
        <v/>
      </c>
      <c r="P2741" s="36">
        <f>IF($B2741="","",IFERROR(VLOOKUP($B2741,Mapping!$A:$C,3,0),"Not Mapped"))</f>
        <v/>
      </c>
      <c r="Q2741" s="36">
        <f>IF($B2741="","",IFERROR(VLOOKUP($O2741,Leaders!$A:$B,2,0),"Not Mapped"))</f>
        <v/>
      </c>
      <c r="R2741" s="36">
        <f>IF($B2741="","",IF(COUNTIF(Exclusions!$A:$A,$B2741)&gt;0,"Yes","No"))</f>
        <v/>
      </c>
      <c r="S2741" s="38">
        <f>IF($B2741="","",MIN(1,DAY($A2741)/IF($N2741="Superstore",Settings!$B$5,Settings!$B$4)))</f>
        <v/>
      </c>
      <c r="T2741" s="38">
        <f>IF(OR($B2741="",$G2741="",$S2741=0),"",$G2741/$S2741)</f>
        <v/>
      </c>
      <c r="U2741" s="36">
        <f>IF($T2741="","",IF($T2741&lt;Settings!$B$8,"Critical",IF($T2741&lt;Settings!$B$9,"Semi Critical","Non Critical")))</f>
        <v/>
      </c>
      <c r="V2741" s="28" t="n"/>
      <c r="Z2741">
        <f>IF($B2741="","",IFERROR(VLOOKUP($B2741,'Plan HC for CCA'!$A:$B,2,0),""))</f>
        <v/>
      </c>
      <c r="AA2741">
        <f>IF(OR($B2741="",$Z2741=""),"",IF(N($M2741)&lt;$Z2741,"Delta","No Delta"))</f>
        <v/>
      </c>
      <c r="AB2741">
        <f>IF(OR($B2741="",$Z2741=""),"",MAX(0,$Z2741-N($M2741)))</f>
        <v/>
      </c>
      <c r="AC2741" s="46">
        <f>IF($B2741="","",IFERROR(INDEX('CCA Util %'!$H:$H,MATCH($B2741,'CCA Util %'!$E:$E,0)),""))</f>
        <v/>
      </c>
      <c r="AD2741">
        <f>IF($B2741="","",IFERROR(INDEX('CCA Util %'!$G:$G,MATCH($B2741,'CCA Util %'!$E:$E,0)),""))</f>
        <v/>
      </c>
      <c r="AE2741">
        <f>IF(OR($B2741="",$U2741=""),"",$U2741&amp;" &amp; "&amp;IF(OR($AD2741="",$AD2741=0),"Util NA",$AD2741&amp;" Util"))</f>
        <v/>
      </c>
    </row>
    <row r="2742" ht="15.75" customHeight="1" s="42">
      <c r="A2742" s="41" t="n"/>
      <c r="G2742" s="38" t="n"/>
      <c r="H2742" s="38" t="n"/>
      <c r="I2742" s="38" t="n"/>
      <c r="J2742" s="38" t="n"/>
      <c r="K2742" s="38" t="n"/>
      <c r="L2742" s="38" t="n"/>
      <c r="N2742" s="36">
        <f>IF($B2742="","",IF($C2742="SUPERSTORE","Superstore","DH"))</f>
        <v/>
      </c>
      <c r="O2742" s="36">
        <f>IF($B2742="","",IFERROR(VLOOKUP($B2742,Mapping!$A:$C,2,0),"Not Mapped"))</f>
        <v/>
      </c>
      <c r="P2742" s="36">
        <f>IF($B2742="","",IFERROR(VLOOKUP($B2742,Mapping!$A:$C,3,0),"Not Mapped"))</f>
        <v/>
      </c>
      <c r="Q2742" s="36">
        <f>IF($B2742="","",IFERROR(VLOOKUP($O2742,Leaders!$A:$B,2,0),"Not Mapped"))</f>
        <v/>
      </c>
      <c r="R2742" s="36">
        <f>IF($B2742="","",IF(COUNTIF(Exclusions!$A:$A,$B2742)&gt;0,"Yes","No"))</f>
        <v/>
      </c>
      <c r="S2742" s="38">
        <f>IF($B2742="","",MIN(1,DAY($A2742)/IF($N2742="Superstore",Settings!$B$5,Settings!$B$4)))</f>
        <v/>
      </c>
      <c r="T2742" s="38">
        <f>IF(OR($B2742="",$G2742="",$S2742=0),"",$G2742/$S2742)</f>
        <v/>
      </c>
      <c r="U2742" s="36">
        <f>IF($T2742="","",IF($T2742&lt;Settings!$B$8,"Critical",IF($T2742&lt;Settings!$B$9,"Semi Critical","Non Critical")))</f>
        <v/>
      </c>
      <c r="V2742" s="28" t="n"/>
      <c r="Z2742">
        <f>IF($B2742="","",IFERROR(VLOOKUP($B2742,'Plan HC for CCA'!$A:$B,2,0),""))</f>
        <v/>
      </c>
      <c r="AA2742">
        <f>IF(OR($B2742="",$Z2742=""),"",IF(N($M2742)&lt;$Z2742,"Delta","No Delta"))</f>
        <v/>
      </c>
      <c r="AB2742">
        <f>IF(OR($B2742="",$Z2742=""),"",MAX(0,$Z2742-N($M2742)))</f>
        <v/>
      </c>
      <c r="AC2742" s="46">
        <f>IF($B2742="","",IFERROR(INDEX('CCA Util %'!$H:$H,MATCH($B2742,'CCA Util %'!$E:$E,0)),""))</f>
        <v/>
      </c>
      <c r="AD2742">
        <f>IF($B2742="","",IFERROR(INDEX('CCA Util %'!$G:$G,MATCH($B2742,'CCA Util %'!$E:$E,0)),""))</f>
        <v/>
      </c>
      <c r="AE2742">
        <f>IF(OR($B2742="",$U2742=""),"",$U2742&amp;" &amp; "&amp;IF(OR($AD2742="",$AD2742=0),"Util NA",$AD2742&amp;" Util"))</f>
        <v/>
      </c>
    </row>
    <row r="2743" ht="15.75" customHeight="1" s="42">
      <c r="A2743" s="41" t="n"/>
      <c r="G2743" s="38" t="n"/>
      <c r="H2743" s="38" t="n"/>
      <c r="I2743" s="38" t="n"/>
      <c r="J2743" s="38" t="n"/>
      <c r="K2743" s="38" t="n"/>
      <c r="L2743" s="38" t="n"/>
      <c r="N2743" s="36">
        <f>IF($B2743="","",IF($C2743="SUPERSTORE","Superstore","DH"))</f>
        <v/>
      </c>
      <c r="O2743" s="36">
        <f>IF($B2743="","",IFERROR(VLOOKUP($B2743,Mapping!$A:$C,2,0),"Not Mapped"))</f>
        <v/>
      </c>
      <c r="P2743" s="36">
        <f>IF($B2743="","",IFERROR(VLOOKUP($B2743,Mapping!$A:$C,3,0),"Not Mapped"))</f>
        <v/>
      </c>
      <c r="Q2743" s="36">
        <f>IF($B2743="","",IFERROR(VLOOKUP($O2743,Leaders!$A:$B,2,0),"Not Mapped"))</f>
        <v/>
      </c>
      <c r="R2743" s="36">
        <f>IF($B2743="","",IF(COUNTIF(Exclusions!$A:$A,$B2743)&gt;0,"Yes","No"))</f>
        <v/>
      </c>
      <c r="S2743" s="38">
        <f>IF($B2743="","",MIN(1,DAY($A2743)/IF($N2743="Superstore",Settings!$B$5,Settings!$B$4)))</f>
        <v/>
      </c>
      <c r="T2743" s="38">
        <f>IF(OR($B2743="",$G2743="",$S2743=0),"",$G2743/$S2743)</f>
        <v/>
      </c>
      <c r="U2743" s="36">
        <f>IF($T2743="","",IF($T2743&lt;Settings!$B$8,"Critical",IF($T2743&lt;Settings!$B$9,"Semi Critical","Non Critical")))</f>
        <v/>
      </c>
      <c r="V2743" s="28" t="n"/>
      <c r="Z2743">
        <f>IF($B2743="","",IFERROR(VLOOKUP($B2743,'Plan HC for CCA'!$A:$B,2,0),""))</f>
        <v/>
      </c>
      <c r="AA2743">
        <f>IF(OR($B2743="",$Z2743=""),"",IF(N($M2743)&lt;$Z2743,"Delta","No Delta"))</f>
        <v/>
      </c>
      <c r="AB2743">
        <f>IF(OR($B2743="",$Z2743=""),"",MAX(0,$Z2743-N($M2743)))</f>
        <v/>
      </c>
      <c r="AC2743" s="46">
        <f>IF($B2743="","",IFERROR(INDEX('CCA Util %'!$H:$H,MATCH($B2743,'CCA Util %'!$E:$E,0)),""))</f>
        <v/>
      </c>
      <c r="AD2743">
        <f>IF($B2743="","",IFERROR(INDEX('CCA Util %'!$G:$G,MATCH($B2743,'CCA Util %'!$E:$E,0)),""))</f>
        <v/>
      </c>
      <c r="AE2743">
        <f>IF(OR($B2743="",$U2743=""),"",$U2743&amp;" &amp; "&amp;IF(OR($AD2743="",$AD2743=0),"Util NA",$AD2743&amp;" Util"))</f>
        <v/>
      </c>
    </row>
    <row r="2744" ht="15.75" customHeight="1" s="42">
      <c r="A2744" s="41" t="n"/>
      <c r="G2744" s="38" t="n"/>
      <c r="H2744" s="38" t="n"/>
      <c r="I2744" s="38" t="n"/>
      <c r="J2744" s="38" t="n"/>
      <c r="K2744" s="38" t="n"/>
      <c r="L2744" s="38" t="n"/>
      <c r="N2744" s="36">
        <f>IF($B2744="","",IF($C2744="SUPERSTORE","Superstore","DH"))</f>
        <v/>
      </c>
      <c r="O2744" s="36">
        <f>IF($B2744="","",IFERROR(VLOOKUP($B2744,Mapping!$A:$C,2,0),"Not Mapped"))</f>
        <v/>
      </c>
      <c r="P2744" s="36">
        <f>IF($B2744="","",IFERROR(VLOOKUP($B2744,Mapping!$A:$C,3,0),"Not Mapped"))</f>
        <v/>
      </c>
      <c r="Q2744" s="36">
        <f>IF($B2744="","",IFERROR(VLOOKUP($O2744,Leaders!$A:$B,2,0),"Not Mapped"))</f>
        <v/>
      </c>
      <c r="R2744" s="36">
        <f>IF($B2744="","",IF(COUNTIF(Exclusions!$A:$A,$B2744)&gt;0,"Yes","No"))</f>
        <v/>
      </c>
      <c r="S2744" s="38">
        <f>IF($B2744="","",MIN(1,DAY($A2744)/IF($N2744="Superstore",Settings!$B$5,Settings!$B$4)))</f>
        <v/>
      </c>
      <c r="T2744" s="38">
        <f>IF(OR($B2744="",$G2744="",$S2744=0),"",$G2744/$S2744)</f>
        <v/>
      </c>
      <c r="U2744" s="36">
        <f>IF($T2744="","",IF($T2744&lt;Settings!$B$8,"Critical",IF($T2744&lt;Settings!$B$9,"Semi Critical","Non Critical")))</f>
        <v/>
      </c>
      <c r="V2744" s="28" t="n"/>
      <c r="Z2744">
        <f>IF($B2744="","",IFERROR(VLOOKUP($B2744,'Plan HC for CCA'!$A:$B,2,0),""))</f>
        <v/>
      </c>
      <c r="AA2744">
        <f>IF(OR($B2744="",$Z2744=""),"",IF(N($M2744)&lt;$Z2744,"Delta","No Delta"))</f>
        <v/>
      </c>
      <c r="AB2744">
        <f>IF(OR($B2744="",$Z2744=""),"",MAX(0,$Z2744-N($M2744)))</f>
        <v/>
      </c>
      <c r="AC2744" s="46">
        <f>IF($B2744="","",IFERROR(INDEX('CCA Util %'!$H:$H,MATCH($B2744,'CCA Util %'!$E:$E,0)),""))</f>
        <v/>
      </c>
      <c r="AD2744">
        <f>IF($B2744="","",IFERROR(INDEX('CCA Util %'!$G:$G,MATCH($B2744,'CCA Util %'!$E:$E,0)),""))</f>
        <v/>
      </c>
      <c r="AE2744">
        <f>IF(OR($B2744="",$U2744=""),"",$U2744&amp;" &amp; "&amp;IF(OR($AD2744="",$AD2744=0),"Util NA",$AD2744&amp;" Util"))</f>
        <v/>
      </c>
    </row>
    <row r="2745" ht="15.75" customHeight="1" s="42">
      <c r="A2745" s="41" t="n"/>
      <c r="G2745" s="38" t="n"/>
      <c r="H2745" s="38" t="n"/>
      <c r="I2745" s="38" t="n"/>
      <c r="J2745" s="38" t="n"/>
      <c r="K2745" s="38" t="n"/>
      <c r="L2745" s="38" t="n"/>
      <c r="N2745" s="36">
        <f>IF($B2745="","",IF($C2745="SUPERSTORE","Superstore","DH"))</f>
        <v/>
      </c>
      <c r="O2745" s="36">
        <f>IF($B2745="","",IFERROR(VLOOKUP($B2745,Mapping!$A:$C,2,0),"Not Mapped"))</f>
        <v/>
      </c>
      <c r="P2745" s="36">
        <f>IF($B2745="","",IFERROR(VLOOKUP($B2745,Mapping!$A:$C,3,0),"Not Mapped"))</f>
        <v/>
      </c>
      <c r="Q2745" s="36">
        <f>IF($B2745="","",IFERROR(VLOOKUP($O2745,Leaders!$A:$B,2,0),"Not Mapped"))</f>
        <v/>
      </c>
      <c r="R2745" s="36">
        <f>IF($B2745="","",IF(COUNTIF(Exclusions!$A:$A,$B2745)&gt;0,"Yes","No"))</f>
        <v/>
      </c>
      <c r="S2745" s="38">
        <f>IF($B2745="","",MIN(1,DAY($A2745)/IF($N2745="Superstore",Settings!$B$5,Settings!$B$4)))</f>
        <v/>
      </c>
      <c r="T2745" s="38">
        <f>IF(OR($B2745="",$G2745="",$S2745=0),"",$G2745/$S2745)</f>
        <v/>
      </c>
      <c r="U2745" s="36">
        <f>IF($T2745="","",IF($T2745&lt;Settings!$B$8,"Critical",IF($T2745&lt;Settings!$B$9,"Semi Critical","Non Critical")))</f>
        <v/>
      </c>
      <c r="V2745" s="28" t="n"/>
      <c r="Z2745">
        <f>IF($B2745="","",IFERROR(VLOOKUP($B2745,'Plan HC for CCA'!$A:$B,2,0),""))</f>
        <v/>
      </c>
      <c r="AA2745">
        <f>IF(OR($B2745="",$Z2745=""),"",IF(N($M2745)&lt;$Z2745,"Delta","No Delta"))</f>
        <v/>
      </c>
      <c r="AB2745">
        <f>IF(OR($B2745="",$Z2745=""),"",MAX(0,$Z2745-N($M2745)))</f>
        <v/>
      </c>
      <c r="AC2745" s="46">
        <f>IF($B2745="","",IFERROR(INDEX('CCA Util %'!$H:$H,MATCH($B2745,'CCA Util %'!$E:$E,0)),""))</f>
        <v/>
      </c>
      <c r="AD2745">
        <f>IF($B2745="","",IFERROR(INDEX('CCA Util %'!$G:$G,MATCH($B2745,'CCA Util %'!$E:$E,0)),""))</f>
        <v/>
      </c>
      <c r="AE2745">
        <f>IF(OR($B2745="",$U2745=""),"",$U2745&amp;" &amp; "&amp;IF(OR($AD2745="",$AD2745=0),"Util NA",$AD2745&amp;" Util"))</f>
        <v/>
      </c>
    </row>
    <row r="2746" ht="15.75" customHeight="1" s="42">
      <c r="A2746" s="41" t="n"/>
      <c r="G2746" s="38" t="n"/>
      <c r="H2746" s="38" t="n"/>
      <c r="I2746" s="38" t="n"/>
      <c r="J2746" s="38" t="n"/>
      <c r="K2746" s="38" t="n"/>
      <c r="L2746" s="38" t="n"/>
      <c r="N2746" s="36">
        <f>IF($B2746="","",IF($C2746="SUPERSTORE","Superstore","DH"))</f>
        <v/>
      </c>
      <c r="O2746" s="36">
        <f>IF($B2746="","",IFERROR(VLOOKUP($B2746,Mapping!$A:$C,2,0),"Not Mapped"))</f>
        <v/>
      </c>
      <c r="P2746" s="36">
        <f>IF($B2746="","",IFERROR(VLOOKUP($B2746,Mapping!$A:$C,3,0),"Not Mapped"))</f>
        <v/>
      </c>
      <c r="Q2746" s="36">
        <f>IF($B2746="","",IFERROR(VLOOKUP($O2746,Leaders!$A:$B,2,0),"Not Mapped"))</f>
        <v/>
      </c>
      <c r="R2746" s="36">
        <f>IF($B2746="","",IF(COUNTIF(Exclusions!$A:$A,$B2746)&gt;0,"Yes","No"))</f>
        <v/>
      </c>
      <c r="S2746" s="38">
        <f>IF($B2746="","",MIN(1,DAY($A2746)/IF($N2746="Superstore",Settings!$B$5,Settings!$B$4)))</f>
        <v/>
      </c>
      <c r="T2746" s="38">
        <f>IF(OR($B2746="",$G2746="",$S2746=0),"",$G2746/$S2746)</f>
        <v/>
      </c>
      <c r="U2746" s="36">
        <f>IF($T2746="","",IF($T2746&lt;Settings!$B$8,"Critical",IF($T2746&lt;Settings!$B$9,"Semi Critical","Non Critical")))</f>
        <v/>
      </c>
      <c r="V2746" s="28" t="n"/>
      <c r="Z2746">
        <f>IF($B2746="","",IFERROR(VLOOKUP($B2746,'Plan HC for CCA'!$A:$B,2,0),""))</f>
        <v/>
      </c>
      <c r="AA2746">
        <f>IF(OR($B2746="",$Z2746=""),"",IF(N($M2746)&lt;$Z2746,"Delta","No Delta"))</f>
        <v/>
      </c>
      <c r="AB2746">
        <f>IF(OR($B2746="",$Z2746=""),"",MAX(0,$Z2746-N($M2746)))</f>
        <v/>
      </c>
      <c r="AC2746" s="46">
        <f>IF($B2746="","",IFERROR(INDEX('CCA Util %'!$H:$H,MATCH($B2746,'CCA Util %'!$E:$E,0)),""))</f>
        <v/>
      </c>
      <c r="AD2746">
        <f>IF($B2746="","",IFERROR(INDEX('CCA Util %'!$G:$G,MATCH($B2746,'CCA Util %'!$E:$E,0)),""))</f>
        <v/>
      </c>
      <c r="AE2746">
        <f>IF(OR($B2746="",$U2746=""),"",$U2746&amp;" &amp; "&amp;IF(OR($AD2746="",$AD2746=0),"Util NA",$AD2746&amp;" Util"))</f>
        <v/>
      </c>
    </row>
    <row r="2747" ht="15.75" customHeight="1" s="42">
      <c r="A2747" s="41" t="n"/>
      <c r="G2747" s="38" t="n"/>
      <c r="H2747" s="38" t="n"/>
      <c r="I2747" s="38" t="n"/>
      <c r="J2747" s="38" t="n"/>
      <c r="K2747" s="38" t="n"/>
      <c r="L2747" s="38" t="n"/>
      <c r="N2747" s="36">
        <f>IF($B2747="","",IF($C2747="SUPERSTORE","Superstore","DH"))</f>
        <v/>
      </c>
      <c r="O2747" s="36">
        <f>IF($B2747="","",IFERROR(VLOOKUP($B2747,Mapping!$A:$C,2,0),"Not Mapped"))</f>
        <v/>
      </c>
      <c r="P2747" s="36">
        <f>IF($B2747="","",IFERROR(VLOOKUP($B2747,Mapping!$A:$C,3,0),"Not Mapped"))</f>
        <v/>
      </c>
      <c r="Q2747" s="36">
        <f>IF($B2747="","",IFERROR(VLOOKUP($O2747,Leaders!$A:$B,2,0),"Not Mapped"))</f>
        <v/>
      </c>
      <c r="R2747" s="36">
        <f>IF($B2747="","",IF(COUNTIF(Exclusions!$A:$A,$B2747)&gt;0,"Yes","No"))</f>
        <v/>
      </c>
      <c r="S2747" s="38">
        <f>IF($B2747="","",MIN(1,DAY($A2747)/IF($N2747="Superstore",Settings!$B$5,Settings!$B$4)))</f>
        <v/>
      </c>
      <c r="T2747" s="38">
        <f>IF(OR($B2747="",$G2747="",$S2747=0),"",$G2747/$S2747)</f>
        <v/>
      </c>
      <c r="U2747" s="36">
        <f>IF($T2747="","",IF($T2747&lt;Settings!$B$8,"Critical",IF($T2747&lt;Settings!$B$9,"Semi Critical","Non Critical")))</f>
        <v/>
      </c>
      <c r="V2747" s="28" t="n"/>
      <c r="Z2747">
        <f>IF($B2747="","",IFERROR(VLOOKUP($B2747,'Plan HC for CCA'!$A:$B,2,0),""))</f>
        <v/>
      </c>
      <c r="AA2747">
        <f>IF(OR($B2747="",$Z2747=""),"",IF(N($M2747)&lt;$Z2747,"Delta","No Delta"))</f>
        <v/>
      </c>
      <c r="AB2747">
        <f>IF(OR($B2747="",$Z2747=""),"",MAX(0,$Z2747-N($M2747)))</f>
        <v/>
      </c>
      <c r="AC2747" s="46">
        <f>IF($B2747="","",IFERROR(INDEX('CCA Util %'!$H:$H,MATCH($B2747,'CCA Util %'!$E:$E,0)),""))</f>
        <v/>
      </c>
      <c r="AD2747">
        <f>IF($B2747="","",IFERROR(INDEX('CCA Util %'!$G:$G,MATCH($B2747,'CCA Util %'!$E:$E,0)),""))</f>
        <v/>
      </c>
      <c r="AE2747">
        <f>IF(OR($B2747="",$U2747=""),"",$U2747&amp;" &amp; "&amp;IF(OR($AD2747="",$AD2747=0),"Util NA",$AD2747&amp;" Util"))</f>
        <v/>
      </c>
    </row>
    <row r="2748" ht="15.75" customHeight="1" s="42">
      <c r="A2748" s="41" t="n"/>
      <c r="G2748" s="38" t="n"/>
      <c r="H2748" s="38" t="n"/>
      <c r="I2748" s="38" t="n"/>
      <c r="J2748" s="38" t="n"/>
      <c r="K2748" s="38" t="n"/>
      <c r="L2748" s="38" t="n"/>
      <c r="N2748" s="36">
        <f>IF($B2748="","",IF($C2748="SUPERSTORE","Superstore","DH"))</f>
        <v/>
      </c>
      <c r="O2748" s="36">
        <f>IF($B2748="","",IFERROR(VLOOKUP($B2748,Mapping!$A:$C,2,0),"Not Mapped"))</f>
        <v/>
      </c>
      <c r="P2748" s="36">
        <f>IF($B2748="","",IFERROR(VLOOKUP($B2748,Mapping!$A:$C,3,0),"Not Mapped"))</f>
        <v/>
      </c>
      <c r="Q2748" s="36">
        <f>IF($B2748="","",IFERROR(VLOOKUP($O2748,Leaders!$A:$B,2,0),"Not Mapped"))</f>
        <v/>
      </c>
      <c r="R2748" s="36">
        <f>IF($B2748="","",IF(COUNTIF(Exclusions!$A:$A,$B2748)&gt;0,"Yes","No"))</f>
        <v/>
      </c>
      <c r="S2748" s="38">
        <f>IF($B2748="","",MIN(1,DAY($A2748)/IF($N2748="Superstore",Settings!$B$5,Settings!$B$4)))</f>
        <v/>
      </c>
      <c r="T2748" s="38">
        <f>IF(OR($B2748="",$G2748="",$S2748=0),"",$G2748/$S2748)</f>
        <v/>
      </c>
      <c r="U2748" s="36">
        <f>IF($T2748="","",IF($T2748&lt;Settings!$B$8,"Critical",IF($T2748&lt;Settings!$B$9,"Semi Critical","Non Critical")))</f>
        <v/>
      </c>
      <c r="V2748" s="28" t="n"/>
      <c r="Z2748">
        <f>IF($B2748="","",IFERROR(VLOOKUP($B2748,'Plan HC for CCA'!$A:$B,2,0),""))</f>
        <v/>
      </c>
      <c r="AA2748">
        <f>IF(OR($B2748="",$Z2748=""),"",IF(N($M2748)&lt;$Z2748,"Delta","No Delta"))</f>
        <v/>
      </c>
      <c r="AB2748">
        <f>IF(OR($B2748="",$Z2748=""),"",MAX(0,$Z2748-N($M2748)))</f>
        <v/>
      </c>
      <c r="AC2748" s="46">
        <f>IF($B2748="","",IFERROR(INDEX('CCA Util %'!$H:$H,MATCH($B2748,'CCA Util %'!$E:$E,0)),""))</f>
        <v/>
      </c>
      <c r="AD2748">
        <f>IF($B2748="","",IFERROR(INDEX('CCA Util %'!$G:$G,MATCH($B2748,'CCA Util %'!$E:$E,0)),""))</f>
        <v/>
      </c>
      <c r="AE2748">
        <f>IF(OR($B2748="",$U2748=""),"",$U2748&amp;" &amp; "&amp;IF(OR($AD2748="",$AD2748=0),"Util NA",$AD2748&amp;" Util"))</f>
        <v/>
      </c>
    </row>
    <row r="2749" ht="15.75" customHeight="1" s="42">
      <c r="A2749" s="41" t="n"/>
      <c r="G2749" s="38" t="n"/>
      <c r="H2749" s="38" t="n"/>
      <c r="I2749" s="38" t="n"/>
      <c r="J2749" s="38" t="n"/>
      <c r="K2749" s="38" t="n"/>
      <c r="L2749" s="38" t="n"/>
      <c r="N2749" s="36">
        <f>IF($B2749="","",IF($C2749="SUPERSTORE","Superstore","DH"))</f>
        <v/>
      </c>
      <c r="O2749" s="36">
        <f>IF($B2749="","",IFERROR(VLOOKUP($B2749,Mapping!$A:$C,2,0),"Not Mapped"))</f>
        <v/>
      </c>
      <c r="P2749" s="36">
        <f>IF($B2749="","",IFERROR(VLOOKUP($B2749,Mapping!$A:$C,3,0),"Not Mapped"))</f>
        <v/>
      </c>
      <c r="Q2749" s="36">
        <f>IF($B2749="","",IFERROR(VLOOKUP($O2749,Leaders!$A:$B,2,0),"Not Mapped"))</f>
        <v/>
      </c>
      <c r="R2749" s="36">
        <f>IF($B2749="","",IF(COUNTIF(Exclusions!$A:$A,$B2749)&gt;0,"Yes","No"))</f>
        <v/>
      </c>
      <c r="S2749" s="38">
        <f>IF($B2749="","",MIN(1,DAY($A2749)/IF($N2749="Superstore",Settings!$B$5,Settings!$B$4)))</f>
        <v/>
      </c>
      <c r="T2749" s="38">
        <f>IF(OR($B2749="",$G2749="",$S2749=0),"",$G2749/$S2749)</f>
        <v/>
      </c>
      <c r="U2749" s="36">
        <f>IF($T2749="","",IF($T2749&lt;Settings!$B$8,"Critical",IF($T2749&lt;Settings!$B$9,"Semi Critical","Non Critical")))</f>
        <v/>
      </c>
      <c r="V2749" s="28" t="n"/>
      <c r="Z2749">
        <f>IF($B2749="","",IFERROR(VLOOKUP($B2749,'Plan HC for CCA'!$A:$B,2,0),""))</f>
        <v/>
      </c>
      <c r="AA2749">
        <f>IF(OR($B2749="",$Z2749=""),"",IF(N($M2749)&lt;$Z2749,"Delta","No Delta"))</f>
        <v/>
      </c>
      <c r="AB2749">
        <f>IF(OR($B2749="",$Z2749=""),"",MAX(0,$Z2749-N($M2749)))</f>
        <v/>
      </c>
      <c r="AC2749" s="46">
        <f>IF($B2749="","",IFERROR(INDEX('CCA Util %'!$H:$H,MATCH($B2749,'CCA Util %'!$E:$E,0)),""))</f>
        <v/>
      </c>
      <c r="AD2749">
        <f>IF($B2749="","",IFERROR(INDEX('CCA Util %'!$G:$G,MATCH($B2749,'CCA Util %'!$E:$E,0)),""))</f>
        <v/>
      </c>
      <c r="AE2749">
        <f>IF(OR($B2749="",$U2749=""),"",$U2749&amp;" &amp; "&amp;IF(OR($AD2749="",$AD2749=0),"Util NA",$AD2749&amp;" Util"))</f>
        <v/>
      </c>
    </row>
    <row r="2750" ht="15.75" customHeight="1" s="42">
      <c r="A2750" s="41" t="n"/>
      <c r="G2750" s="38" t="n"/>
      <c r="H2750" s="38" t="n"/>
      <c r="I2750" s="38" t="n"/>
      <c r="J2750" s="38" t="n"/>
      <c r="K2750" s="38" t="n"/>
      <c r="L2750" s="38" t="n"/>
      <c r="N2750" s="36">
        <f>IF($B2750="","",IF($C2750="SUPERSTORE","Superstore","DH"))</f>
        <v/>
      </c>
      <c r="O2750" s="36">
        <f>IF($B2750="","",IFERROR(VLOOKUP($B2750,Mapping!$A:$C,2,0),"Not Mapped"))</f>
        <v/>
      </c>
      <c r="P2750" s="36">
        <f>IF($B2750="","",IFERROR(VLOOKUP($B2750,Mapping!$A:$C,3,0),"Not Mapped"))</f>
        <v/>
      </c>
      <c r="Q2750" s="36">
        <f>IF($B2750="","",IFERROR(VLOOKUP($O2750,Leaders!$A:$B,2,0),"Not Mapped"))</f>
        <v/>
      </c>
      <c r="R2750" s="36">
        <f>IF($B2750="","",IF(COUNTIF(Exclusions!$A:$A,$B2750)&gt;0,"Yes","No"))</f>
        <v/>
      </c>
      <c r="S2750" s="38">
        <f>IF($B2750="","",MIN(1,DAY($A2750)/IF($N2750="Superstore",Settings!$B$5,Settings!$B$4)))</f>
        <v/>
      </c>
      <c r="T2750" s="38">
        <f>IF(OR($B2750="",$G2750="",$S2750=0),"",$G2750/$S2750)</f>
        <v/>
      </c>
      <c r="U2750" s="36">
        <f>IF($T2750="","",IF($T2750&lt;Settings!$B$8,"Critical",IF($T2750&lt;Settings!$B$9,"Semi Critical","Non Critical")))</f>
        <v/>
      </c>
      <c r="V2750" s="28" t="n"/>
      <c r="Z2750">
        <f>IF($B2750="","",IFERROR(VLOOKUP($B2750,'Plan HC for CCA'!$A:$B,2,0),""))</f>
        <v/>
      </c>
      <c r="AA2750">
        <f>IF(OR($B2750="",$Z2750=""),"",IF(N($M2750)&lt;$Z2750,"Delta","No Delta"))</f>
        <v/>
      </c>
      <c r="AB2750">
        <f>IF(OR($B2750="",$Z2750=""),"",MAX(0,$Z2750-N($M2750)))</f>
        <v/>
      </c>
      <c r="AC2750" s="46">
        <f>IF($B2750="","",IFERROR(INDEX('CCA Util %'!$H:$H,MATCH($B2750,'CCA Util %'!$E:$E,0)),""))</f>
        <v/>
      </c>
      <c r="AD2750">
        <f>IF($B2750="","",IFERROR(INDEX('CCA Util %'!$G:$G,MATCH($B2750,'CCA Util %'!$E:$E,0)),""))</f>
        <v/>
      </c>
      <c r="AE2750">
        <f>IF(OR($B2750="",$U2750=""),"",$U2750&amp;" &amp; "&amp;IF(OR($AD2750="",$AD2750=0),"Util NA",$AD2750&amp;" Util"))</f>
        <v/>
      </c>
    </row>
    <row r="2751" ht="15.75" customHeight="1" s="42">
      <c r="A2751" s="41" t="n"/>
      <c r="G2751" s="38" t="n"/>
      <c r="H2751" s="38" t="n"/>
      <c r="I2751" s="38" t="n"/>
      <c r="J2751" s="38" t="n"/>
      <c r="K2751" s="38" t="n"/>
      <c r="L2751" s="38" t="n"/>
      <c r="N2751" s="36">
        <f>IF($B2751="","",IF($C2751="SUPERSTORE","Superstore","DH"))</f>
        <v/>
      </c>
      <c r="O2751" s="36">
        <f>IF($B2751="","",IFERROR(VLOOKUP($B2751,Mapping!$A:$C,2,0),"Not Mapped"))</f>
        <v/>
      </c>
      <c r="P2751" s="36">
        <f>IF($B2751="","",IFERROR(VLOOKUP($B2751,Mapping!$A:$C,3,0),"Not Mapped"))</f>
        <v/>
      </c>
      <c r="Q2751" s="36">
        <f>IF($B2751="","",IFERROR(VLOOKUP($O2751,Leaders!$A:$B,2,0),"Not Mapped"))</f>
        <v/>
      </c>
      <c r="R2751" s="36">
        <f>IF($B2751="","",IF(COUNTIF(Exclusions!$A:$A,$B2751)&gt;0,"Yes","No"))</f>
        <v/>
      </c>
      <c r="S2751" s="38">
        <f>IF($B2751="","",MIN(1,DAY($A2751)/IF($N2751="Superstore",Settings!$B$5,Settings!$B$4)))</f>
        <v/>
      </c>
      <c r="T2751" s="38">
        <f>IF(OR($B2751="",$G2751="",$S2751=0),"",$G2751/$S2751)</f>
        <v/>
      </c>
      <c r="U2751" s="36">
        <f>IF($T2751="","",IF($T2751&lt;Settings!$B$8,"Critical",IF($T2751&lt;Settings!$B$9,"Semi Critical","Non Critical")))</f>
        <v/>
      </c>
      <c r="V2751" s="28" t="n"/>
      <c r="Z2751">
        <f>IF($B2751="","",IFERROR(VLOOKUP($B2751,'Plan HC for CCA'!$A:$B,2,0),""))</f>
        <v/>
      </c>
      <c r="AA2751">
        <f>IF(OR($B2751="",$Z2751=""),"",IF(N($M2751)&lt;$Z2751,"Delta","No Delta"))</f>
        <v/>
      </c>
      <c r="AB2751">
        <f>IF(OR($B2751="",$Z2751=""),"",MAX(0,$Z2751-N($M2751)))</f>
        <v/>
      </c>
      <c r="AC2751" s="46">
        <f>IF($B2751="","",IFERROR(INDEX('CCA Util %'!$H:$H,MATCH($B2751,'CCA Util %'!$E:$E,0)),""))</f>
        <v/>
      </c>
      <c r="AD2751">
        <f>IF($B2751="","",IFERROR(INDEX('CCA Util %'!$G:$G,MATCH($B2751,'CCA Util %'!$E:$E,0)),""))</f>
        <v/>
      </c>
      <c r="AE2751">
        <f>IF(OR($B2751="",$U2751=""),"",$U2751&amp;" &amp; "&amp;IF(OR($AD2751="",$AD2751=0),"Util NA",$AD2751&amp;" Util"))</f>
        <v/>
      </c>
    </row>
    <row r="2752" ht="15.75" customHeight="1" s="42">
      <c r="A2752" s="41" t="n"/>
      <c r="G2752" s="38" t="n"/>
      <c r="H2752" s="38" t="n"/>
      <c r="I2752" s="38" t="n"/>
      <c r="J2752" s="38" t="n"/>
      <c r="K2752" s="38" t="n"/>
      <c r="L2752" s="38" t="n"/>
      <c r="N2752" s="36">
        <f>IF($B2752="","",IF($C2752="SUPERSTORE","Superstore","DH"))</f>
        <v/>
      </c>
      <c r="O2752" s="36">
        <f>IF($B2752="","",IFERROR(VLOOKUP($B2752,Mapping!$A:$C,2,0),"Not Mapped"))</f>
        <v/>
      </c>
      <c r="P2752" s="36">
        <f>IF($B2752="","",IFERROR(VLOOKUP($B2752,Mapping!$A:$C,3,0),"Not Mapped"))</f>
        <v/>
      </c>
      <c r="Q2752" s="36">
        <f>IF($B2752="","",IFERROR(VLOOKUP($O2752,Leaders!$A:$B,2,0),"Not Mapped"))</f>
        <v/>
      </c>
      <c r="R2752" s="36">
        <f>IF($B2752="","",IF(COUNTIF(Exclusions!$A:$A,$B2752)&gt;0,"Yes","No"))</f>
        <v/>
      </c>
      <c r="S2752" s="38">
        <f>IF($B2752="","",MIN(1,DAY($A2752)/IF($N2752="Superstore",Settings!$B$5,Settings!$B$4)))</f>
        <v/>
      </c>
      <c r="T2752" s="38">
        <f>IF(OR($B2752="",$G2752="",$S2752=0),"",$G2752/$S2752)</f>
        <v/>
      </c>
      <c r="U2752" s="36">
        <f>IF($T2752="","",IF($T2752&lt;Settings!$B$8,"Critical",IF($T2752&lt;Settings!$B$9,"Semi Critical","Non Critical")))</f>
        <v/>
      </c>
      <c r="V2752" s="28" t="n"/>
      <c r="Z2752">
        <f>IF($B2752="","",IFERROR(VLOOKUP($B2752,'Plan HC for CCA'!$A:$B,2,0),""))</f>
        <v/>
      </c>
      <c r="AA2752">
        <f>IF(OR($B2752="",$Z2752=""),"",IF(N($M2752)&lt;$Z2752,"Delta","No Delta"))</f>
        <v/>
      </c>
      <c r="AB2752">
        <f>IF(OR($B2752="",$Z2752=""),"",MAX(0,$Z2752-N($M2752)))</f>
        <v/>
      </c>
      <c r="AC2752" s="46">
        <f>IF($B2752="","",IFERROR(INDEX('CCA Util %'!$H:$H,MATCH($B2752,'CCA Util %'!$E:$E,0)),""))</f>
        <v/>
      </c>
      <c r="AD2752">
        <f>IF($B2752="","",IFERROR(INDEX('CCA Util %'!$G:$G,MATCH($B2752,'CCA Util %'!$E:$E,0)),""))</f>
        <v/>
      </c>
      <c r="AE2752">
        <f>IF(OR($B2752="",$U2752=""),"",$U2752&amp;" &amp; "&amp;IF(OR($AD2752="",$AD2752=0),"Util NA",$AD2752&amp;" Util"))</f>
        <v/>
      </c>
    </row>
    <row r="2753" ht="15.75" customHeight="1" s="42">
      <c r="A2753" s="41" t="n"/>
      <c r="G2753" s="38" t="n"/>
      <c r="H2753" s="38" t="n"/>
      <c r="I2753" s="38" t="n"/>
      <c r="J2753" s="38" t="n"/>
      <c r="K2753" s="38" t="n"/>
      <c r="L2753" s="38" t="n"/>
      <c r="N2753" s="36">
        <f>IF($B2753="","",IF($C2753="SUPERSTORE","Superstore","DH"))</f>
        <v/>
      </c>
      <c r="O2753" s="36">
        <f>IF($B2753="","",IFERROR(VLOOKUP($B2753,Mapping!$A:$C,2,0),"Not Mapped"))</f>
        <v/>
      </c>
      <c r="P2753" s="36">
        <f>IF($B2753="","",IFERROR(VLOOKUP($B2753,Mapping!$A:$C,3,0),"Not Mapped"))</f>
        <v/>
      </c>
      <c r="Q2753" s="36">
        <f>IF($B2753="","",IFERROR(VLOOKUP($O2753,Leaders!$A:$B,2,0),"Not Mapped"))</f>
        <v/>
      </c>
      <c r="R2753" s="36">
        <f>IF($B2753="","",IF(COUNTIF(Exclusions!$A:$A,$B2753)&gt;0,"Yes","No"))</f>
        <v/>
      </c>
      <c r="S2753" s="38">
        <f>IF($B2753="","",MIN(1,DAY($A2753)/IF($N2753="Superstore",Settings!$B$5,Settings!$B$4)))</f>
        <v/>
      </c>
      <c r="T2753" s="38">
        <f>IF(OR($B2753="",$G2753="",$S2753=0),"",$G2753/$S2753)</f>
        <v/>
      </c>
      <c r="U2753" s="36">
        <f>IF($T2753="","",IF($T2753&lt;Settings!$B$8,"Critical",IF($T2753&lt;Settings!$B$9,"Semi Critical","Non Critical")))</f>
        <v/>
      </c>
      <c r="V2753" s="28" t="n"/>
      <c r="Z2753">
        <f>IF($B2753="","",IFERROR(VLOOKUP($B2753,'Plan HC for CCA'!$A:$B,2,0),""))</f>
        <v/>
      </c>
      <c r="AA2753">
        <f>IF(OR($B2753="",$Z2753=""),"",IF(N($M2753)&lt;$Z2753,"Delta","No Delta"))</f>
        <v/>
      </c>
      <c r="AB2753">
        <f>IF(OR($B2753="",$Z2753=""),"",MAX(0,$Z2753-N($M2753)))</f>
        <v/>
      </c>
      <c r="AC2753" s="46">
        <f>IF($B2753="","",IFERROR(INDEX('CCA Util %'!$H:$H,MATCH($B2753,'CCA Util %'!$E:$E,0)),""))</f>
        <v/>
      </c>
      <c r="AD2753">
        <f>IF($B2753="","",IFERROR(INDEX('CCA Util %'!$G:$G,MATCH($B2753,'CCA Util %'!$E:$E,0)),""))</f>
        <v/>
      </c>
      <c r="AE2753">
        <f>IF(OR($B2753="",$U2753=""),"",$U2753&amp;" &amp; "&amp;IF(OR($AD2753="",$AD2753=0),"Util NA",$AD2753&amp;" Util"))</f>
        <v/>
      </c>
    </row>
    <row r="2754" ht="15.75" customHeight="1" s="42">
      <c r="A2754" s="41" t="n"/>
      <c r="G2754" s="38" t="n"/>
      <c r="H2754" s="38" t="n"/>
      <c r="I2754" s="38" t="n"/>
      <c r="J2754" s="38" t="n"/>
      <c r="K2754" s="38" t="n"/>
      <c r="L2754" s="38" t="n"/>
      <c r="N2754" s="36">
        <f>IF($B2754="","",IF($C2754="SUPERSTORE","Superstore","DH"))</f>
        <v/>
      </c>
      <c r="O2754" s="36">
        <f>IF($B2754="","",IFERROR(VLOOKUP($B2754,Mapping!$A:$C,2,0),"Not Mapped"))</f>
        <v/>
      </c>
      <c r="P2754" s="36">
        <f>IF($B2754="","",IFERROR(VLOOKUP($B2754,Mapping!$A:$C,3,0),"Not Mapped"))</f>
        <v/>
      </c>
      <c r="Q2754" s="36">
        <f>IF($B2754="","",IFERROR(VLOOKUP($O2754,Leaders!$A:$B,2,0),"Not Mapped"))</f>
        <v/>
      </c>
      <c r="R2754" s="36">
        <f>IF($B2754="","",IF(COUNTIF(Exclusions!$A:$A,$B2754)&gt;0,"Yes","No"))</f>
        <v/>
      </c>
      <c r="S2754" s="38">
        <f>IF($B2754="","",MIN(1,DAY($A2754)/IF($N2754="Superstore",Settings!$B$5,Settings!$B$4)))</f>
        <v/>
      </c>
      <c r="T2754" s="38">
        <f>IF(OR($B2754="",$G2754="",$S2754=0),"",$G2754/$S2754)</f>
        <v/>
      </c>
      <c r="U2754" s="36">
        <f>IF($T2754="","",IF($T2754&lt;Settings!$B$8,"Critical",IF($T2754&lt;Settings!$B$9,"Semi Critical","Non Critical")))</f>
        <v/>
      </c>
      <c r="V2754" s="28" t="n"/>
      <c r="Z2754">
        <f>IF($B2754="","",IFERROR(VLOOKUP($B2754,'Plan HC for CCA'!$A:$B,2,0),""))</f>
        <v/>
      </c>
      <c r="AA2754">
        <f>IF(OR($B2754="",$Z2754=""),"",IF(N($M2754)&lt;$Z2754,"Delta","No Delta"))</f>
        <v/>
      </c>
      <c r="AB2754">
        <f>IF(OR($B2754="",$Z2754=""),"",MAX(0,$Z2754-N($M2754)))</f>
        <v/>
      </c>
      <c r="AC2754" s="46">
        <f>IF($B2754="","",IFERROR(INDEX('CCA Util %'!$H:$H,MATCH($B2754,'CCA Util %'!$E:$E,0)),""))</f>
        <v/>
      </c>
      <c r="AD2754">
        <f>IF($B2754="","",IFERROR(INDEX('CCA Util %'!$G:$G,MATCH($B2754,'CCA Util %'!$E:$E,0)),""))</f>
        <v/>
      </c>
      <c r="AE2754">
        <f>IF(OR($B2754="",$U2754=""),"",$U2754&amp;" &amp; "&amp;IF(OR($AD2754="",$AD2754=0),"Util NA",$AD2754&amp;" Util"))</f>
        <v/>
      </c>
    </row>
    <row r="2755" ht="15.75" customHeight="1" s="42">
      <c r="A2755" s="41" t="n"/>
      <c r="G2755" s="38" t="n"/>
      <c r="H2755" s="38" t="n"/>
      <c r="I2755" s="38" t="n"/>
      <c r="J2755" s="38" t="n"/>
      <c r="K2755" s="38" t="n"/>
      <c r="L2755" s="38" t="n"/>
      <c r="N2755" s="36">
        <f>IF($B2755="","",IF($C2755="SUPERSTORE","Superstore","DH"))</f>
        <v/>
      </c>
      <c r="O2755" s="36">
        <f>IF($B2755="","",IFERROR(VLOOKUP($B2755,Mapping!$A:$C,2,0),"Not Mapped"))</f>
        <v/>
      </c>
      <c r="P2755" s="36">
        <f>IF($B2755="","",IFERROR(VLOOKUP($B2755,Mapping!$A:$C,3,0),"Not Mapped"))</f>
        <v/>
      </c>
      <c r="Q2755" s="36">
        <f>IF($B2755="","",IFERROR(VLOOKUP($O2755,Leaders!$A:$B,2,0),"Not Mapped"))</f>
        <v/>
      </c>
      <c r="R2755" s="36">
        <f>IF($B2755="","",IF(COUNTIF(Exclusions!$A:$A,$B2755)&gt;0,"Yes","No"))</f>
        <v/>
      </c>
      <c r="S2755" s="38">
        <f>IF($B2755="","",MIN(1,DAY($A2755)/IF($N2755="Superstore",Settings!$B$5,Settings!$B$4)))</f>
        <v/>
      </c>
      <c r="T2755" s="38">
        <f>IF(OR($B2755="",$G2755="",$S2755=0),"",$G2755/$S2755)</f>
        <v/>
      </c>
      <c r="U2755" s="36">
        <f>IF($T2755="","",IF($T2755&lt;Settings!$B$8,"Critical",IF($T2755&lt;Settings!$B$9,"Semi Critical","Non Critical")))</f>
        <v/>
      </c>
      <c r="V2755" s="28" t="n"/>
      <c r="Z2755">
        <f>IF($B2755="","",IFERROR(VLOOKUP($B2755,'Plan HC for CCA'!$A:$B,2,0),""))</f>
        <v/>
      </c>
      <c r="AA2755">
        <f>IF(OR($B2755="",$Z2755=""),"",IF(N($M2755)&lt;$Z2755,"Delta","No Delta"))</f>
        <v/>
      </c>
      <c r="AB2755">
        <f>IF(OR($B2755="",$Z2755=""),"",MAX(0,$Z2755-N($M2755)))</f>
        <v/>
      </c>
      <c r="AC2755" s="46">
        <f>IF($B2755="","",IFERROR(INDEX('CCA Util %'!$H:$H,MATCH($B2755,'CCA Util %'!$E:$E,0)),""))</f>
        <v/>
      </c>
      <c r="AD2755">
        <f>IF($B2755="","",IFERROR(INDEX('CCA Util %'!$G:$G,MATCH($B2755,'CCA Util %'!$E:$E,0)),""))</f>
        <v/>
      </c>
      <c r="AE2755">
        <f>IF(OR($B2755="",$U2755=""),"",$U2755&amp;" &amp; "&amp;IF(OR($AD2755="",$AD2755=0),"Util NA",$AD2755&amp;" Util"))</f>
        <v/>
      </c>
    </row>
    <row r="2756" ht="15.75" customHeight="1" s="42">
      <c r="A2756" s="41" t="n"/>
      <c r="G2756" s="38" t="n"/>
      <c r="H2756" s="38" t="n"/>
      <c r="I2756" s="38" t="n"/>
      <c r="J2756" s="38" t="n"/>
      <c r="K2756" s="38" t="n"/>
      <c r="L2756" s="38" t="n"/>
      <c r="N2756" s="36">
        <f>IF($B2756="","",IF($C2756="SUPERSTORE","Superstore","DH"))</f>
        <v/>
      </c>
      <c r="O2756" s="36">
        <f>IF($B2756="","",IFERROR(VLOOKUP($B2756,Mapping!$A:$C,2,0),"Not Mapped"))</f>
        <v/>
      </c>
      <c r="P2756" s="36">
        <f>IF($B2756="","",IFERROR(VLOOKUP($B2756,Mapping!$A:$C,3,0),"Not Mapped"))</f>
        <v/>
      </c>
      <c r="Q2756" s="36">
        <f>IF($B2756="","",IFERROR(VLOOKUP($O2756,Leaders!$A:$B,2,0),"Not Mapped"))</f>
        <v/>
      </c>
      <c r="R2756" s="36">
        <f>IF($B2756="","",IF(COUNTIF(Exclusions!$A:$A,$B2756)&gt;0,"Yes","No"))</f>
        <v/>
      </c>
      <c r="S2756" s="38">
        <f>IF($B2756="","",MIN(1,DAY($A2756)/IF($N2756="Superstore",Settings!$B$5,Settings!$B$4)))</f>
        <v/>
      </c>
      <c r="T2756" s="38">
        <f>IF(OR($B2756="",$G2756="",$S2756=0),"",$G2756/$S2756)</f>
        <v/>
      </c>
      <c r="U2756" s="36">
        <f>IF($T2756="","",IF($T2756&lt;Settings!$B$8,"Critical",IF($T2756&lt;Settings!$B$9,"Semi Critical","Non Critical")))</f>
        <v/>
      </c>
      <c r="V2756" s="28" t="n"/>
      <c r="Z2756">
        <f>IF($B2756="","",IFERROR(VLOOKUP($B2756,'Plan HC for CCA'!$A:$B,2,0),""))</f>
        <v/>
      </c>
      <c r="AA2756">
        <f>IF(OR($B2756="",$Z2756=""),"",IF(N($M2756)&lt;$Z2756,"Delta","No Delta"))</f>
        <v/>
      </c>
      <c r="AB2756">
        <f>IF(OR($B2756="",$Z2756=""),"",MAX(0,$Z2756-N($M2756)))</f>
        <v/>
      </c>
      <c r="AC2756" s="46">
        <f>IF($B2756="","",IFERROR(INDEX('CCA Util %'!$H:$H,MATCH($B2756,'CCA Util %'!$E:$E,0)),""))</f>
        <v/>
      </c>
      <c r="AD2756">
        <f>IF($B2756="","",IFERROR(INDEX('CCA Util %'!$G:$G,MATCH($B2756,'CCA Util %'!$E:$E,0)),""))</f>
        <v/>
      </c>
      <c r="AE2756">
        <f>IF(OR($B2756="",$U2756=""),"",$U2756&amp;" &amp; "&amp;IF(OR($AD2756="",$AD2756=0),"Util NA",$AD2756&amp;" Util"))</f>
        <v/>
      </c>
    </row>
    <row r="2757" ht="15.75" customHeight="1" s="42">
      <c r="A2757" s="41" t="n"/>
      <c r="G2757" s="38" t="n"/>
      <c r="H2757" s="38" t="n"/>
      <c r="I2757" s="38" t="n"/>
      <c r="J2757" s="38" t="n"/>
      <c r="K2757" s="38" t="n"/>
      <c r="L2757" s="38" t="n"/>
      <c r="N2757" s="36">
        <f>IF($B2757="","",IF($C2757="SUPERSTORE","Superstore","DH"))</f>
        <v/>
      </c>
      <c r="O2757" s="36">
        <f>IF($B2757="","",IFERROR(VLOOKUP($B2757,Mapping!$A:$C,2,0),"Not Mapped"))</f>
        <v/>
      </c>
      <c r="P2757" s="36">
        <f>IF($B2757="","",IFERROR(VLOOKUP($B2757,Mapping!$A:$C,3,0),"Not Mapped"))</f>
        <v/>
      </c>
      <c r="Q2757" s="36">
        <f>IF($B2757="","",IFERROR(VLOOKUP($O2757,Leaders!$A:$B,2,0),"Not Mapped"))</f>
        <v/>
      </c>
      <c r="R2757" s="36">
        <f>IF($B2757="","",IF(COUNTIF(Exclusions!$A:$A,$B2757)&gt;0,"Yes","No"))</f>
        <v/>
      </c>
      <c r="S2757" s="38">
        <f>IF($B2757="","",MIN(1,DAY($A2757)/IF($N2757="Superstore",Settings!$B$5,Settings!$B$4)))</f>
        <v/>
      </c>
      <c r="T2757" s="38">
        <f>IF(OR($B2757="",$G2757="",$S2757=0),"",$G2757/$S2757)</f>
        <v/>
      </c>
      <c r="U2757" s="36">
        <f>IF($T2757="","",IF($T2757&lt;Settings!$B$8,"Critical",IF($T2757&lt;Settings!$B$9,"Semi Critical","Non Critical")))</f>
        <v/>
      </c>
      <c r="V2757" s="28" t="n"/>
      <c r="Z2757">
        <f>IF($B2757="","",IFERROR(VLOOKUP($B2757,'Plan HC for CCA'!$A:$B,2,0),""))</f>
        <v/>
      </c>
      <c r="AA2757">
        <f>IF(OR($B2757="",$Z2757=""),"",IF(N($M2757)&lt;$Z2757,"Delta","No Delta"))</f>
        <v/>
      </c>
      <c r="AB2757">
        <f>IF(OR($B2757="",$Z2757=""),"",MAX(0,$Z2757-N($M2757)))</f>
        <v/>
      </c>
      <c r="AC2757" s="46">
        <f>IF($B2757="","",IFERROR(INDEX('CCA Util %'!$H:$H,MATCH($B2757,'CCA Util %'!$E:$E,0)),""))</f>
        <v/>
      </c>
      <c r="AD2757">
        <f>IF($B2757="","",IFERROR(INDEX('CCA Util %'!$G:$G,MATCH($B2757,'CCA Util %'!$E:$E,0)),""))</f>
        <v/>
      </c>
      <c r="AE2757">
        <f>IF(OR($B2757="",$U2757=""),"",$U2757&amp;" &amp; "&amp;IF(OR($AD2757="",$AD2757=0),"Util NA",$AD2757&amp;" Util"))</f>
        <v/>
      </c>
    </row>
    <row r="2758" ht="15.75" customHeight="1" s="42">
      <c r="A2758" s="41" t="n"/>
      <c r="G2758" s="38" t="n"/>
      <c r="H2758" s="38" t="n"/>
      <c r="I2758" s="38" t="n"/>
      <c r="J2758" s="38" t="n"/>
      <c r="K2758" s="38" t="n"/>
      <c r="L2758" s="38" t="n"/>
      <c r="N2758" s="36">
        <f>IF($B2758="","",IF($C2758="SUPERSTORE","Superstore","DH"))</f>
        <v/>
      </c>
      <c r="O2758" s="36">
        <f>IF($B2758="","",IFERROR(VLOOKUP($B2758,Mapping!$A:$C,2,0),"Not Mapped"))</f>
        <v/>
      </c>
      <c r="P2758" s="36">
        <f>IF($B2758="","",IFERROR(VLOOKUP($B2758,Mapping!$A:$C,3,0),"Not Mapped"))</f>
        <v/>
      </c>
      <c r="Q2758" s="36">
        <f>IF($B2758="","",IFERROR(VLOOKUP($O2758,Leaders!$A:$B,2,0),"Not Mapped"))</f>
        <v/>
      </c>
      <c r="R2758" s="36">
        <f>IF($B2758="","",IF(COUNTIF(Exclusions!$A:$A,$B2758)&gt;0,"Yes","No"))</f>
        <v/>
      </c>
      <c r="S2758" s="38">
        <f>IF($B2758="","",MIN(1,DAY($A2758)/IF($N2758="Superstore",Settings!$B$5,Settings!$B$4)))</f>
        <v/>
      </c>
      <c r="T2758" s="38">
        <f>IF(OR($B2758="",$G2758="",$S2758=0),"",$G2758/$S2758)</f>
        <v/>
      </c>
      <c r="U2758" s="36">
        <f>IF($T2758="","",IF($T2758&lt;Settings!$B$8,"Critical",IF($T2758&lt;Settings!$B$9,"Semi Critical","Non Critical")))</f>
        <v/>
      </c>
      <c r="V2758" s="28" t="n"/>
      <c r="Z2758">
        <f>IF($B2758="","",IFERROR(VLOOKUP($B2758,'Plan HC for CCA'!$A:$B,2,0),""))</f>
        <v/>
      </c>
      <c r="AA2758">
        <f>IF(OR($B2758="",$Z2758=""),"",IF(N($M2758)&lt;$Z2758,"Delta","No Delta"))</f>
        <v/>
      </c>
      <c r="AB2758">
        <f>IF(OR($B2758="",$Z2758=""),"",MAX(0,$Z2758-N($M2758)))</f>
        <v/>
      </c>
      <c r="AC2758" s="46">
        <f>IF($B2758="","",IFERROR(INDEX('CCA Util %'!$H:$H,MATCH($B2758,'CCA Util %'!$E:$E,0)),""))</f>
        <v/>
      </c>
      <c r="AD2758">
        <f>IF($B2758="","",IFERROR(INDEX('CCA Util %'!$G:$G,MATCH($B2758,'CCA Util %'!$E:$E,0)),""))</f>
        <v/>
      </c>
      <c r="AE2758">
        <f>IF(OR($B2758="",$U2758=""),"",$U2758&amp;" &amp; "&amp;IF(OR($AD2758="",$AD2758=0),"Util NA",$AD2758&amp;" Util"))</f>
        <v/>
      </c>
    </row>
    <row r="2759" ht="15.75" customHeight="1" s="42">
      <c r="A2759" s="41" t="n"/>
      <c r="G2759" s="38" t="n"/>
      <c r="H2759" s="38" t="n"/>
      <c r="I2759" s="38" t="n"/>
      <c r="J2759" s="38" t="n"/>
      <c r="K2759" s="38" t="n"/>
      <c r="L2759" s="38" t="n"/>
      <c r="N2759" s="36">
        <f>IF($B2759="","",IF($C2759="SUPERSTORE","Superstore","DH"))</f>
        <v/>
      </c>
      <c r="O2759" s="36">
        <f>IF($B2759="","",IFERROR(VLOOKUP($B2759,Mapping!$A:$C,2,0),"Not Mapped"))</f>
        <v/>
      </c>
      <c r="P2759" s="36">
        <f>IF($B2759="","",IFERROR(VLOOKUP($B2759,Mapping!$A:$C,3,0),"Not Mapped"))</f>
        <v/>
      </c>
      <c r="Q2759" s="36">
        <f>IF($B2759="","",IFERROR(VLOOKUP($O2759,Leaders!$A:$B,2,0),"Not Mapped"))</f>
        <v/>
      </c>
      <c r="R2759" s="36">
        <f>IF($B2759="","",IF(COUNTIF(Exclusions!$A:$A,$B2759)&gt;0,"Yes","No"))</f>
        <v/>
      </c>
      <c r="S2759" s="38">
        <f>IF($B2759="","",MIN(1,DAY($A2759)/IF($N2759="Superstore",Settings!$B$5,Settings!$B$4)))</f>
        <v/>
      </c>
      <c r="T2759" s="38">
        <f>IF(OR($B2759="",$G2759="",$S2759=0),"",$G2759/$S2759)</f>
        <v/>
      </c>
      <c r="U2759" s="36">
        <f>IF($T2759="","",IF($T2759&lt;Settings!$B$8,"Critical",IF($T2759&lt;Settings!$B$9,"Semi Critical","Non Critical")))</f>
        <v/>
      </c>
      <c r="V2759" s="28" t="n"/>
      <c r="Z2759">
        <f>IF($B2759="","",IFERROR(VLOOKUP($B2759,'Plan HC for CCA'!$A:$B,2,0),""))</f>
        <v/>
      </c>
      <c r="AA2759">
        <f>IF(OR($B2759="",$Z2759=""),"",IF(N($M2759)&lt;$Z2759,"Delta","No Delta"))</f>
        <v/>
      </c>
      <c r="AB2759">
        <f>IF(OR($B2759="",$Z2759=""),"",MAX(0,$Z2759-N($M2759)))</f>
        <v/>
      </c>
      <c r="AC2759" s="46">
        <f>IF($B2759="","",IFERROR(INDEX('CCA Util %'!$H:$H,MATCH($B2759,'CCA Util %'!$E:$E,0)),""))</f>
        <v/>
      </c>
      <c r="AD2759">
        <f>IF($B2759="","",IFERROR(INDEX('CCA Util %'!$G:$G,MATCH($B2759,'CCA Util %'!$E:$E,0)),""))</f>
        <v/>
      </c>
      <c r="AE2759">
        <f>IF(OR($B2759="",$U2759=""),"",$U2759&amp;" &amp; "&amp;IF(OR($AD2759="",$AD2759=0),"Util NA",$AD2759&amp;" Util"))</f>
        <v/>
      </c>
    </row>
    <row r="2760" ht="15.75" customHeight="1" s="42">
      <c r="A2760" s="41" t="n"/>
      <c r="G2760" s="38" t="n"/>
      <c r="H2760" s="38" t="n"/>
      <c r="I2760" s="38" t="n"/>
      <c r="J2760" s="38" t="n"/>
      <c r="K2760" s="38" t="n"/>
      <c r="L2760" s="38" t="n"/>
      <c r="N2760" s="36">
        <f>IF($B2760="","",IF($C2760="SUPERSTORE","Superstore","DH"))</f>
        <v/>
      </c>
      <c r="O2760" s="36">
        <f>IF($B2760="","",IFERROR(VLOOKUP($B2760,Mapping!$A:$C,2,0),"Not Mapped"))</f>
        <v/>
      </c>
      <c r="P2760" s="36">
        <f>IF($B2760="","",IFERROR(VLOOKUP($B2760,Mapping!$A:$C,3,0),"Not Mapped"))</f>
        <v/>
      </c>
      <c r="Q2760" s="36">
        <f>IF($B2760="","",IFERROR(VLOOKUP($O2760,Leaders!$A:$B,2,0),"Not Mapped"))</f>
        <v/>
      </c>
      <c r="R2760" s="36">
        <f>IF($B2760="","",IF(COUNTIF(Exclusions!$A:$A,$B2760)&gt;0,"Yes","No"))</f>
        <v/>
      </c>
      <c r="S2760" s="38">
        <f>IF($B2760="","",MIN(1,DAY($A2760)/IF($N2760="Superstore",Settings!$B$5,Settings!$B$4)))</f>
        <v/>
      </c>
      <c r="T2760" s="38">
        <f>IF(OR($B2760="",$G2760="",$S2760=0),"",$G2760/$S2760)</f>
        <v/>
      </c>
      <c r="U2760" s="36">
        <f>IF($T2760="","",IF($T2760&lt;Settings!$B$8,"Critical",IF($T2760&lt;Settings!$B$9,"Semi Critical","Non Critical")))</f>
        <v/>
      </c>
      <c r="V2760" s="28" t="n"/>
      <c r="Z2760">
        <f>IF($B2760="","",IFERROR(VLOOKUP($B2760,'Plan HC for CCA'!$A:$B,2,0),""))</f>
        <v/>
      </c>
      <c r="AA2760">
        <f>IF(OR($B2760="",$Z2760=""),"",IF(N($M2760)&lt;$Z2760,"Delta","No Delta"))</f>
        <v/>
      </c>
      <c r="AB2760">
        <f>IF(OR($B2760="",$Z2760=""),"",MAX(0,$Z2760-N($M2760)))</f>
        <v/>
      </c>
      <c r="AC2760" s="46">
        <f>IF($B2760="","",IFERROR(INDEX('CCA Util %'!$H:$H,MATCH($B2760,'CCA Util %'!$E:$E,0)),""))</f>
        <v/>
      </c>
      <c r="AD2760">
        <f>IF($B2760="","",IFERROR(INDEX('CCA Util %'!$G:$G,MATCH($B2760,'CCA Util %'!$E:$E,0)),""))</f>
        <v/>
      </c>
      <c r="AE2760">
        <f>IF(OR($B2760="",$U2760=""),"",$U2760&amp;" &amp; "&amp;IF(OR($AD2760="",$AD2760=0),"Util NA",$AD2760&amp;" Util"))</f>
        <v/>
      </c>
    </row>
    <row r="2761" ht="15.75" customHeight="1" s="42">
      <c r="A2761" s="41" t="n"/>
      <c r="G2761" s="38" t="n"/>
      <c r="H2761" s="38" t="n"/>
      <c r="I2761" s="38" t="n"/>
      <c r="J2761" s="38" t="n"/>
      <c r="K2761" s="38" t="n"/>
      <c r="L2761" s="38" t="n"/>
      <c r="N2761" s="36">
        <f>IF($B2761="","",IF($C2761="SUPERSTORE","Superstore","DH"))</f>
        <v/>
      </c>
      <c r="O2761" s="36">
        <f>IF($B2761="","",IFERROR(VLOOKUP($B2761,Mapping!$A:$C,2,0),"Not Mapped"))</f>
        <v/>
      </c>
      <c r="P2761" s="36">
        <f>IF($B2761="","",IFERROR(VLOOKUP($B2761,Mapping!$A:$C,3,0),"Not Mapped"))</f>
        <v/>
      </c>
      <c r="Q2761" s="36">
        <f>IF($B2761="","",IFERROR(VLOOKUP($O2761,Leaders!$A:$B,2,0),"Not Mapped"))</f>
        <v/>
      </c>
      <c r="R2761" s="36">
        <f>IF($B2761="","",IF(COUNTIF(Exclusions!$A:$A,$B2761)&gt;0,"Yes","No"))</f>
        <v/>
      </c>
      <c r="S2761" s="38">
        <f>IF($B2761="","",MIN(1,DAY($A2761)/IF($N2761="Superstore",Settings!$B$5,Settings!$B$4)))</f>
        <v/>
      </c>
      <c r="T2761" s="38">
        <f>IF(OR($B2761="",$G2761="",$S2761=0),"",$G2761/$S2761)</f>
        <v/>
      </c>
      <c r="U2761" s="36">
        <f>IF($T2761="","",IF($T2761&lt;Settings!$B$8,"Critical",IF($T2761&lt;Settings!$B$9,"Semi Critical","Non Critical")))</f>
        <v/>
      </c>
      <c r="V2761" s="28" t="n"/>
      <c r="Z2761">
        <f>IF($B2761="","",IFERROR(VLOOKUP($B2761,'Plan HC for CCA'!$A:$B,2,0),""))</f>
        <v/>
      </c>
      <c r="AA2761">
        <f>IF(OR($B2761="",$Z2761=""),"",IF(N($M2761)&lt;$Z2761,"Delta","No Delta"))</f>
        <v/>
      </c>
      <c r="AB2761">
        <f>IF(OR($B2761="",$Z2761=""),"",MAX(0,$Z2761-N($M2761)))</f>
        <v/>
      </c>
      <c r="AC2761" s="46">
        <f>IF($B2761="","",IFERROR(INDEX('CCA Util %'!$H:$H,MATCH($B2761,'CCA Util %'!$E:$E,0)),""))</f>
        <v/>
      </c>
      <c r="AD2761">
        <f>IF($B2761="","",IFERROR(INDEX('CCA Util %'!$G:$G,MATCH($B2761,'CCA Util %'!$E:$E,0)),""))</f>
        <v/>
      </c>
      <c r="AE2761">
        <f>IF(OR($B2761="",$U2761=""),"",$U2761&amp;" &amp; "&amp;IF(OR($AD2761="",$AD2761=0),"Util NA",$AD2761&amp;" Util"))</f>
        <v/>
      </c>
    </row>
    <row r="2762" ht="15.75" customHeight="1" s="42">
      <c r="A2762" s="41" t="n"/>
      <c r="G2762" s="38" t="n"/>
      <c r="H2762" s="38" t="n"/>
      <c r="I2762" s="38" t="n"/>
      <c r="J2762" s="38" t="n"/>
      <c r="K2762" s="38" t="n"/>
      <c r="L2762" s="38" t="n"/>
      <c r="N2762" s="36">
        <f>IF($B2762="","",IF($C2762="SUPERSTORE","Superstore","DH"))</f>
        <v/>
      </c>
      <c r="O2762" s="36">
        <f>IF($B2762="","",IFERROR(VLOOKUP($B2762,Mapping!$A:$C,2,0),"Not Mapped"))</f>
        <v/>
      </c>
      <c r="P2762" s="36">
        <f>IF($B2762="","",IFERROR(VLOOKUP($B2762,Mapping!$A:$C,3,0),"Not Mapped"))</f>
        <v/>
      </c>
      <c r="Q2762" s="36">
        <f>IF($B2762="","",IFERROR(VLOOKUP($O2762,Leaders!$A:$B,2,0),"Not Mapped"))</f>
        <v/>
      </c>
      <c r="R2762" s="36">
        <f>IF($B2762="","",IF(COUNTIF(Exclusions!$A:$A,$B2762)&gt;0,"Yes","No"))</f>
        <v/>
      </c>
      <c r="S2762" s="38">
        <f>IF($B2762="","",MIN(1,DAY($A2762)/IF($N2762="Superstore",Settings!$B$5,Settings!$B$4)))</f>
        <v/>
      </c>
      <c r="T2762" s="38">
        <f>IF(OR($B2762="",$G2762="",$S2762=0),"",$G2762/$S2762)</f>
        <v/>
      </c>
      <c r="U2762" s="36">
        <f>IF($T2762="","",IF($T2762&lt;Settings!$B$8,"Critical",IF($T2762&lt;Settings!$B$9,"Semi Critical","Non Critical")))</f>
        <v/>
      </c>
      <c r="V2762" s="28" t="n"/>
      <c r="Z2762">
        <f>IF($B2762="","",IFERROR(VLOOKUP($B2762,'Plan HC for CCA'!$A:$B,2,0),""))</f>
        <v/>
      </c>
      <c r="AA2762">
        <f>IF(OR($B2762="",$Z2762=""),"",IF(N($M2762)&lt;$Z2762,"Delta","No Delta"))</f>
        <v/>
      </c>
      <c r="AB2762">
        <f>IF(OR($B2762="",$Z2762=""),"",MAX(0,$Z2762-N($M2762)))</f>
        <v/>
      </c>
      <c r="AC2762" s="46">
        <f>IF($B2762="","",IFERROR(INDEX('CCA Util %'!$H:$H,MATCH($B2762,'CCA Util %'!$E:$E,0)),""))</f>
        <v/>
      </c>
      <c r="AD2762">
        <f>IF($B2762="","",IFERROR(INDEX('CCA Util %'!$G:$G,MATCH($B2762,'CCA Util %'!$E:$E,0)),""))</f>
        <v/>
      </c>
      <c r="AE2762">
        <f>IF(OR($B2762="",$U2762=""),"",$U2762&amp;" &amp; "&amp;IF(OR($AD2762="",$AD2762=0),"Util NA",$AD2762&amp;" Util"))</f>
        <v/>
      </c>
    </row>
    <row r="2763" ht="15.75" customHeight="1" s="42">
      <c r="A2763" s="41" t="n"/>
      <c r="G2763" s="38" t="n"/>
      <c r="H2763" s="38" t="n"/>
      <c r="I2763" s="38" t="n"/>
      <c r="J2763" s="38" t="n"/>
      <c r="K2763" s="38" t="n"/>
      <c r="L2763" s="38" t="n"/>
      <c r="N2763" s="36">
        <f>IF($B2763="","",IF($C2763="SUPERSTORE","Superstore","DH"))</f>
        <v/>
      </c>
      <c r="O2763" s="36">
        <f>IF($B2763="","",IFERROR(VLOOKUP($B2763,Mapping!$A:$C,2,0),"Not Mapped"))</f>
        <v/>
      </c>
      <c r="P2763" s="36">
        <f>IF($B2763="","",IFERROR(VLOOKUP($B2763,Mapping!$A:$C,3,0),"Not Mapped"))</f>
        <v/>
      </c>
      <c r="Q2763" s="36">
        <f>IF($B2763="","",IFERROR(VLOOKUP($O2763,Leaders!$A:$B,2,0),"Not Mapped"))</f>
        <v/>
      </c>
      <c r="R2763" s="36">
        <f>IF($B2763="","",IF(COUNTIF(Exclusions!$A:$A,$B2763)&gt;0,"Yes","No"))</f>
        <v/>
      </c>
      <c r="S2763" s="38">
        <f>IF($B2763="","",MIN(1,DAY($A2763)/IF($N2763="Superstore",Settings!$B$5,Settings!$B$4)))</f>
        <v/>
      </c>
      <c r="T2763" s="38">
        <f>IF(OR($B2763="",$G2763="",$S2763=0),"",$G2763/$S2763)</f>
        <v/>
      </c>
      <c r="U2763" s="36">
        <f>IF($T2763="","",IF($T2763&lt;Settings!$B$8,"Critical",IF($T2763&lt;Settings!$B$9,"Semi Critical","Non Critical")))</f>
        <v/>
      </c>
      <c r="V2763" s="28" t="n"/>
      <c r="Z2763">
        <f>IF($B2763="","",IFERROR(VLOOKUP($B2763,'Plan HC for CCA'!$A:$B,2,0),""))</f>
        <v/>
      </c>
      <c r="AA2763">
        <f>IF(OR($B2763="",$Z2763=""),"",IF(N($M2763)&lt;$Z2763,"Delta","No Delta"))</f>
        <v/>
      </c>
      <c r="AB2763">
        <f>IF(OR($B2763="",$Z2763=""),"",MAX(0,$Z2763-N($M2763)))</f>
        <v/>
      </c>
      <c r="AC2763" s="46">
        <f>IF($B2763="","",IFERROR(INDEX('CCA Util %'!$H:$H,MATCH($B2763,'CCA Util %'!$E:$E,0)),""))</f>
        <v/>
      </c>
      <c r="AD2763">
        <f>IF($B2763="","",IFERROR(INDEX('CCA Util %'!$G:$G,MATCH($B2763,'CCA Util %'!$E:$E,0)),""))</f>
        <v/>
      </c>
      <c r="AE2763">
        <f>IF(OR($B2763="",$U2763=""),"",$U2763&amp;" &amp; "&amp;IF(OR($AD2763="",$AD2763=0),"Util NA",$AD2763&amp;" Util"))</f>
        <v/>
      </c>
    </row>
    <row r="2764" ht="15.75" customHeight="1" s="42">
      <c r="A2764" s="41" t="n"/>
      <c r="G2764" s="38" t="n"/>
      <c r="H2764" s="38" t="n"/>
      <c r="I2764" s="38" t="n"/>
      <c r="J2764" s="38" t="n"/>
      <c r="K2764" s="38" t="n"/>
      <c r="L2764" s="38" t="n"/>
      <c r="N2764" s="36">
        <f>IF($B2764="","",IF($C2764="SUPERSTORE","Superstore","DH"))</f>
        <v/>
      </c>
      <c r="O2764" s="36">
        <f>IF($B2764="","",IFERROR(VLOOKUP($B2764,Mapping!$A:$C,2,0),"Not Mapped"))</f>
        <v/>
      </c>
      <c r="P2764" s="36">
        <f>IF($B2764="","",IFERROR(VLOOKUP($B2764,Mapping!$A:$C,3,0),"Not Mapped"))</f>
        <v/>
      </c>
      <c r="Q2764" s="36">
        <f>IF($B2764="","",IFERROR(VLOOKUP($O2764,Leaders!$A:$B,2,0),"Not Mapped"))</f>
        <v/>
      </c>
      <c r="R2764" s="36">
        <f>IF($B2764="","",IF(COUNTIF(Exclusions!$A:$A,$B2764)&gt;0,"Yes","No"))</f>
        <v/>
      </c>
      <c r="S2764" s="38">
        <f>IF($B2764="","",MIN(1,DAY($A2764)/IF($N2764="Superstore",Settings!$B$5,Settings!$B$4)))</f>
        <v/>
      </c>
      <c r="T2764" s="38">
        <f>IF(OR($B2764="",$G2764="",$S2764=0),"",$G2764/$S2764)</f>
        <v/>
      </c>
      <c r="U2764" s="36">
        <f>IF($T2764="","",IF($T2764&lt;Settings!$B$8,"Critical",IF($T2764&lt;Settings!$B$9,"Semi Critical","Non Critical")))</f>
        <v/>
      </c>
      <c r="V2764" s="28" t="n"/>
      <c r="Z2764">
        <f>IF($B2764="","",IFERROR(VLOOKUP($B2764,'Plan HC for CCA'!$A:$B,2,0),""))</f>
        <v/>
      </c>
      <c r="AA2764">
        <f>IF(OR($B2764="",$Z2764=""),"",IF(N($M2764)&lt;$Z2764,"Delta","No Delta"))</f>
        <v/>
      </c>
      <c r="AB2764">
        <f>IF(OR($B2764="",$Z2764=""),"",MAX(0,$Z2764-N($M2764)))</f>
        <v/>
      </c>
      <c r="AC2764" s="46">
        <f>IF($B2764="","",IFERROR(INDEX('CCA Util %'!$H:$H,MATCH($B2764,'CCA Util %'!$E:$E,0)),""))</f>
        <v/>
      </c>
      <c r="AD2764">
        <f>IF($B2764="","",IFERROR(INDEX('CCA Util %'!$G:$G,MATCH($B2764,'CCA Util %'!$E:$E,0)),""))</f>
        <v/>
      </c>
      <c r="AE2764">
        <f>IF(OR($B2764="",$U2764=""),"",$U2764&amp;" &amp; "&amp;IF(OR($AD2764="",$AD2764=0),"Util NA",$AD2764&amp;" Util"))</f>
        <v/>
      </c>
    </row>
    <row r="2765" ht="15.75" customHeight="1" s="42">
      <c r="A2765" s="41" t="n"/>
      <c r="G2765" s="38" t="n"/>
      <c r="H2765" s="38" t="n"/>
      <c r="I2765" s="38" t="n"/>
      <c r="J2765" s="38" t="n"/>
      <c r="K2765" s="38" t="n"/>
      <c r="L2765" s="38" t="n"/>
      <c r="N2765" s="36">
        <f>IF($B2765="","",IF($C2765="SUPERSTORE","Superstore","DH"))</f>
        <v/>
      </c>
      <c r="O2765" s="36">
        <f>IF($B2765="","",IFERROR(VLOOKUP($B2765,Mapping!$A:$C,2,0),"Not Mapped"))</f>
        <v/>
      </c>
      <c r="P2765" s="36">
        <f>IF($B2765="","",IFERROR(VLOOKUP($B2765,Mapping!$A:$C,3,0),"Not Mapped"))</f>
        <v/>
      </c>
      <c r="Q2765" s="36">
        <f>IF($B2765="","",IFERROR(VLOOKUP($O2765,Leaders!$A:$B,2,0),"Not Mapped"))</f>
        <v/>
      </c>
      <c r="R2765" s="36">
        <f>IF($B2765="","",IF(COUNTIF(Exclusions!$A:$A,$B2765)&gt;0,"Yes","No"))</f>
        <v/>
      </c>
      <c r="S2765" s="38">
        <f>IF($B2765="","",MIN(1,DAY($A2765)/IF($N2765="Superstore",Settings!$B$5,Settings!$B$4)))</f>
        <v/>
      </c>
      <c r="T2765" s="38">
        <f>IF(OR($B2765="",$G2765="",$S2765=0),"",$G2765/$S2765)</f>
        <v/>
      </c>
      <c r="U2765" s="36">
        <f>IF($T2765="","",IF($T2765&lt;Settings!$B$8,"Critical",IF($T2765&lt;Settings!$B$9,"Semi Critical","Non Critical")))</f>
        <v/>
      </c>
      <c r="V2765" s="28" t="n"/>
      <c r="Z2765">
        <f>IF($B2765="","",IFERROR(VLOOKUP($B2765,'Plan HC for CCA'!$A:$B,2,0),""))</f>
        <v/>
      </c>
      <c r="AA2765">
        <f>IF(OR($B2765="",$Z2765=""),"",IF(N($M2765)&lt;$Z2765,"Delta","No Delta"))</f>
        <v/>
      </c>
      <c r="AB2765">
        <f>IF(OR($B2765="",$Z2765=""),"",MAX(0,$Z2765-N($M2765)))</f>
        <v/>
      </c>
      <c r="AC2765" s="46">
        <f>IF($B2765="","",IFERROR(INDEX('CCA Util %'!$H:$H,MATCH($B2765,'CCA Util %'!$E:$E,0)),""))</f>
        <v/>
      </c>
      <c r="AD2765">
        <f>IF($B2765="","",IFERROR(INDEX('CCA Util %'!$G:$G,MATCH($B2765,'CCA Util %'!$E:$E,0)),""))</f>
        <v/>
      </c>
      <c r="AE2765">
        <f>IF(OR($B2765="",$U2765=""),"",$U2765&amp;" &amp; "&amp;IF(OR($AD2765="",$AD2765=0),"Util NA",$AD2765&amp;" Util"))</f>
        <v/>
      </c>
    </row>
    <row r="2766" ht="15.75" customHeight="1" s="42">
      <c r="A2766" s="41" t="n"/>
      <c r="G2766" s="38" t="n"/>
      <c r="H2766" s="38" t="n"/>
      <c r="I2766" s="38" t="n"/>
      <c r="J2766" s="38" t="n"/>
      <c r="K2766" s="38" t="n"/>
      <c r="L2766" s="38" t="n"/>
      <c r="N2766" s="36">
        <f>IF($B2766="","",IF($C2766="SUPERSTORE","Superstore","DH"))</f>
        <v/>
      </c>
      <c r="O2766" s="36">
        <f>IF($B2766="","",IFERROR(VLOOKUP($B2766,Mapping!$A:$C,2,0),"Not Mapped"))</f>
        <v/>
      </c>
      <c r="P2766" s="36">
        <f>IF($B2766="","",IFERROR(VLOOKUP($B2766,Mapping!$A:$C,3,0),"Not Mapped"))</f>
        <v/>
      </c>
      <c r="Q2766" s="36">
        <f>IF($B2766="","",IFERROR(VLOOKUP($O2766,Leaders!$A:$B,2,0),"Not Mapped"))</f>
        <v/>
      </c>
      <c r="R2766" s="36">
        <f>IF($B2766="","",IF(COUNTIF(Exclusions!$A:$A,$B2766)&gt;0,"Yes","No"))</f>
        <v/>
      </c>
      <c r="S2766" s="38">
        <f>IF($B2766="","",MIN(1,DAY($A2766)/IF($N2766="Superstore",Settings!$B$5,Settings!$B$4)))</f>
        <v/>
      </c>
      <c r="T2766" s="38">
        <f>IF(OR($B2766="",$G2766="",$S2766=0),"",$G2766/$S2766)</f>
        <v/>
      </c>
      <c r="U2766" s="36">
        <f>IF($T2766="","",IF($T2766&lt;Settings!$B$8,"Critical",IF($T2766&lt;Settings!$B$9,"Semi Critical","Non Critical")))</f>
        <v/>
      </c>
      <c r="V2766" s="28" t="n"/>
      <c r="Z2766">
        <f>IF($B2766="","",IFERROR(VLOOKUP($B2766,'Plan HC for CCA'!$A:$B,2,0),""))</f>
        <v/>
      </c>
      <c r="AA2766">
        <f>IF(OR($B2766="",$Z2766=""),"",IF(N($M2766)&lt;$Z2766,"Delta","No Delta"))</f>
        <v/>
      </c>
      <c r="AB2766">
        <f>IF(OR($B2766="",$Z2766=""),"",MAX(0,$Z2766-N($M2766)))</f>
        <v/>
      </c>
      <c r="AC2766" s="46">
        <f>IF($B2766="","",IFERROR(INDEX('CCA Util %'!$H:$H,MATCH($B2766,'CCA Util %'!$E:$E,0)),""))</f>
        <v/>
      </c>
      <c r="AD2766">
        <f>IF($B2766="","",IFERROR(INDEX('CCA Util %'!$G:$G,MATCH($B2766,'CCA Util %'!$E:$E,0)),""))</f>
        <v/>
      </c>
      <c r="AE2766">
        <f>IF(OR($B2766="",$U2766=""),"",$U2766&amp;" &amp; "&amp;IF(OR($AD2766="",$AD2766=0),"Util NA",$AD2766&amp;" Util"))</f>
        <v/>
      </c>
    </row>
    <row r="2767" ht="15.75" customHeight="1" s="42">
      <c r="A2767" s="41" t="n"/>
      <c r="G2767" s="38" t="n"/>
      <c r="H2767" s="38" t="n"/>
      <c r="I2767" s="38" t="n"/>
      <c r="J2767" s="38" t="n"/>
      <c r="K2767" s="38" t="n"/>
      <c r="L2767" s="38" t="n"/>
      <c r="N2767" s="36">
        <f>IF($B2767="","",IF($C2767="SUPERSTORE","Superstore","DH"))</f>
        <v/>
      </c>
      <c r="O2767" s="36">
        <f>IF($B2767="","",IFERROR(VLOOKUP($B2767,Mapping!$A:$C,2,0),"Not Mapped"))</f>
        <v/>
      </c>
      <c r="P2767" s="36">
        <f>IF($B2767="","",IFERROR(VLOOKUP($B2767,Mapping!$A:$C,3,0),"Not Mapped"))</f>
        <v/>
      </c>
      <c r="Q2767" s="36">
        <f>IF($B2767="","",IFERROR(VLOOKUP($O2767,Leaders!$A:$B,2,0),"Not Mapped"))</f>
        <v/>
      </c>
      <c r="R2767" s="36">
        <f>IF($B2767="","",IF(COUNTIF(Exclusions!$A:$A,$B2767)&gt;0,"Yes","No"))</f>
        <v/>
      </c>
      <c r="S2767" s="38">
        <f>IF($B2767="","",MIN(1,DAY($A2767)/IF($N2767="Superstore",Settings!$B$5,Settings!$B$4)))</f>
        <v/>
      </c>
      <c r="T2767" s="38">
        <f>IF(OR($B2767="",$G2767="",$S2767=0),"",$G2767/$S2767)</f>
        <v/>
      </c>
      <c r="U2767" s="36">
        <f>IF($T2767="","",IF($T2767&lt;Settings!$B$8,"Critical",IF($T2767&lt;Settings!$B$9,"Semi Critical","Non Critical")))</f>
        <v/>
      </c>
      <c r="V2767" s="28" t="n"/>
      <c r="Z2767">
        <f>IF($B2767="","",IFERROR(VLOOKUP($B2767,'Plan HC for CCA'!$A:$B,2,0),""))</f>
        <v/>
      </c>
      <c r="AA2767">
        <f>IF(OR($B2767="",$Z2767=""),"",IF(N($M2767)&lt;$Z2767,"Delta","No Delta"))</f>
        <v/>
      </c>
      <c r="AB2767">
        <f>IF(OR($B2767="",$Z2767=""),"",MAX(0,$Z2767-N($M2767)))</f>
        <v/>
      </c>
      <c r="AC2767" s="46">
        <f>IF($B2767="","",IFERROR(INDEX('CCA Util %'!$H:$H,MATCH($B2767,'CCA Util %'!$E:$E,0)),""))</f>
        <v/>
      </c>
      <c r="AD2767">
        <f>IF($B2767="","",IFERROR(INDEX('CCA Util %'!$G:$G,MATCH($B2767,'CCA Util %'!$E:$E,0)),""))</f>
        <v/>
      </c>
      <c r="AE2767">
        <f>IF(OR($B2767="",$U2767=""),"",$U2767&amp;" &amp; "&amp;IF(OR($AD2767="",$AD2767=0),"Util NA",$AD2767&amp;" Util"))</f>
        <v/>
      </c>
    </row>
    <row r="2768" ht="15.75" customHeight="1" s="42">
      <c r="A2768" s="41" t="n"/>
      <c r="G2768" s="38" t="n"/>
      <c r="H2768" s="38" t="n"/>
      <c r="I2768" s="38" t="n"/>
      <c r="J2768" s="38" t="n"/>
      <c r="K2768" s="38" t="n"/>
      <c r="L2768" s="38" t="n"/>
      <c r="N2768" s="36">
        <f>IF($B2768="","",IF($C2768="SUPERSTORE","Superstore","DH"))</f>
        <v/>
      </c>
      <c r="O2768" s="36">
        <f>IF($B2768="","",IFERROR(VLOOKUP($B2768,Mapping!$A:$C,2,0),"Not Mapped"))</f>
        <v/>
      </c>
      <c r="P2768" s="36">
        <f>IF($B2768="","",IFERROR(VLOOKUP($B2768,Mapping!$A:$C,3,0),"Not Mapped"))</f>
        <v/>
      </c>
      <c r="Q2768" s="36">
        <f>IF($B2768="","",IFERROR(VLOOKUP($O2768,Leaders!$A:$B,2,0),"Not Mapped"))</f>
        <v/>
      </c>
      <c r="R2768" s="36">
        <f>IF($B2768="","",IF(COUNTIF(Exclusions!$A:$A,$B2768)&gt;0,"Yes","No"))</f>
        <v/>
      </c>
      <c r="S2768" s="38">
        <f>IF($B2768="","",MIN(1,DAY($A2768)/IF($N2768="Superstore",Settings!$B$5,Settings!$B$4)))</f>
        <v/>
      </c>
      <c r="T2768" s="38">
        <f>IF(OR($B2768="",$G2768="",$S2768=0),"",$G2768/$S2768)</f>
        <v/>
      </c>
      <c r="U2768" s="36">
        <f>IF($T2768="","",IF($T2768&lt;Settings!$B$8,"Critical",IF($T2768&lt;Settings!$B$9,"Semi Critical","Non Critical")))</f>
        <v/>
      </c>
      <c r="V2768" s="28" t="n"/>
      <c r="Z2768">
        <f>IF($B2768="","",IFERROR(VLOOKUP($B2768,'Plan HC for CCA'!$A:$B,2,0),""))</f>
        <v/>
      </c>
      <c r="AA2768">
        <f>IF(OR($B2768="",$Z2768=""),"",IF(N($M2768)&lt;$Z2768,"Delta","No Delta"))</f>
        <v/>
      </c>
      <c r="AB2768">
        <f>IF(OR($B2768="",$Z2768=""),"",MAX(0,$Z2768-N($M2768)))</f>
        <v/>
      </c>
      <c r="AC2768" s="46">
        <f>IF($B2768="","",IFERROR(INDEX('CCA Util %'!$H:$H,MATCH($B2768,'CCA Util %'!$E:$E,0)),""))</f>
        <v/>
      </c>
      <c r="AD2768">
        <f>IF($B2768="","",IFERROR(INDEX('CCA Util %'!$G:$G,MATCH($B2768,'CCA Util %'!$E:$E,0)),""))</f>
        <v/>
      </c>
      <c r="AE2768">
        <f>IF(OR($B2768="",$U2768=""),"",$U2768&amp;" &amp; "&amp;IF(OR($AD2768="",$AD2768=0),"Util NA",$AD2768&amp;" Util"))</f>
        <v/>
      </c>
    </row>
    <row r="2769" ht="15.75" customHeight="1" s="42">
      <c r="A2769" s="41" t="n"/>
      <c r="G2769" s="38" t="n"/>
      <c r="H2769" s="38" t="n"/>
      <c r="I2769" s="38" t="n"/>
      <c r="J2769" s="38" t="n"/>
      <c r="K2769" s="38" t="n"/>
      <c r="L2769" s="38" t="n"/>
      <c r="N2769" s="36">
        <f>IF($B2769="","",IF($C2769="SUPERSTORE","Superstore","DH"))</f>
        <v/>
      </c>
      <c r="O2769" s="36">
        <f>IF($B2769="","",IFERROR(VLOOKUP($B2769,Mapping!$A:$C,2,0),"Not Mapped"))</f>
        <v/>
      </c>
      <c r="P2769" s="36">
        <f>IF($B2769="","",IFERROR(VLOOKUP($B2769,Mapping!$A:$C,3,0),"Not Mapped"))</f>
        <v/>
      </c>
      <c r="Q2769" s="36">
        <f>IF($B2769="","",IFERROR(VLOOKUP($O2769,Leaders!$A:$B,2,0),"Not Mapped"))</f>
        <v/>
      </c>
      <c r="R2769" s="36">
        <f>IF($B2769="","",IF(COUNTIF(Exclusions!$A:$A,$B2769)&gt;0,"Yes","No"))</f>
        <v/>
      </c>
      <c r="S2769" s="38">
        <f>IF($B2769="","",MIN(1,DAY($A2769)/IF($N2769="Superstore",Settings!$B$5,Settings!$B$4)))</f>
        <v/>
      </c>
      <c r="T2769" s="38">
        <f>IF(OR($B2769="",$G2769="",$S2769=0),"",$G2769/$S2769)</f>
        <v/>
      </c>
      <c r="U2769" s="36">
        <f>IF($T2769="","",IF($T2769&lt;Settings!$B$8,"Critical",IF($T2769&lt;Settings!$B$9,"Semi Critical","Non Critical")))</f>
        <v/>
      </c>
      <c r="V2769" s="28" t="n"/>
      <c r="Z2769">
        <f>IF($B2769="","",IFERROR(VLOOKUP($B2769,'Plan HC for CCA'!$A:$B,2,0),""))</f>
        <v/>
      </c>
      <c r="AA2769">
        <f>IF(OR($B2769="",$Z2769=""),"",IF(N($M2769)&lt;$Z2769,"Delta","No Delta"))</f>
        <v/>
      </c>
      <c r="AB2769">
        <f>IF(OR($B2769="",$Z2769=""),"",MAX(0,$Z2769-N($M2769)))</f>
        <v/>
      </c>
      <c r="AC2769" s="46">
        <f>IF($B2769="","",IFERROR(INDEX('CCA Util %'!$H:$H,MATCH($B2769,'CCA Util %'!$E:$E,0)),""))</f>
        <v/>
      </c>
      <c r="AD2769">
        <f>IF($B2769="","",IFERROR(INDEX('CCA Util %'!$G:$G,MATCH($B2769,'CCA Util %'!$E:$E,0)),""))</f>
        <v/>
      </c>
      <c r="AE2769">
        <f>IF(OR($B2769="",$U2769=""),"",$U2769&amp;" &amp; "&amp;IF(OR($AD2769="",$AD2769=0),"Util NA",$AD2769&amp;" Util"))</f>
        <v/>
      </c>
    </row>
    <row r="2770" ht="15.75" customHeight="1" s="42">
      <c r="A2770" s="41" t="n"/>
      <c r="G2770" s="38" t="n"/>
      <c r="H2770" s="38" t="n"/>
      <c r="I2770" s="38" t="n"/>
      <c r="J2770" s="38" t="n"/>
      <c r="K2770" s="38" t="n"/>
      <c r="L2770" s="38" t="n"/>
      <c r="N2770" s="36">
        <f>IF($B2770="","",IF($C2770="SUPERSTORE","Superstore","DH"))</f>
        <v/>
      </c>
      <c r="O2770" s="36">
        <f>IF($B2770="","",IFERROR(VLOOKUP($B2770,Mapping!$A:$C,2,0),"Not Mapped"))</f>
        <v/>
      </c>
      <c r="P2770" s="36">
        <f>IF($B2770="","",IFERROR(VLOOKUP($B2770,Mapping!$A:$C,3,0),"Not Mapped"))</f>
        <v/>
      </c>
      <c r="Q2770" s="36">
        <f>IF($B2770="","",IFERROR(VLOOKUP($O2770,Leaders!$A:$B,2,0),"Not Mapped"))</f>
        <v/>
      </c>
      <c r="R2770" s="36">
        <f>IF($B2770="","",IF(COUNTIF(Exclusions!$A:$A,$B2770)&gt;0,"Yes","No"))</f>
        <v/>
      </c>
      <c r="S2770" s="38">
        <f>IF($B2770="","",MIN(1,DAY($A2770)/IF($N2770="Superstore",Settings!$B$5,Settings!$B$4)))</f>
        <v/>
      </c>
      <c r="T2770" s="38">
        <f>IF(OR($B2770="",$G2770="",$S2770=0),"",$G2770/$S2770)</f>
        <v/>
      </c>
      <c r="U2770" s="36">
        <f>IF($T2770="","",IF($T2770&lt;Settings!$B$8,"Critical",IF($T2770&lt;Settings!$B$9,"Semi Critical","Non Critical")))</f>
        <v/>
      </c>
      <c r="V2770" s="28" t="n"/>
      <c r="Z2770">
        <f>IF($B2770="","",IFERROR(VLOOKUP($B2770,'Plan HC for CCA'!$A:$B,2,0),""))</f>
        <v/>
      </c>
      <c r="AA2770">
        <f>IF(OR($B2770="",$Z2770=""),"",IF(N($M2770)&lt;$Z2770,"Delta","No Delta"))</f>
        <v/>
      </c>
      <c r="AB2770">
        <f>IF(OR($B2770="",$Z2770=""),"",MAX(0,$Z2770-N($M2770)))</f>
        <v/>
      </c>
      <c r="AC2770" s="46">
        <f>IF($B2770="","",IFERROR(INDEX('CCA Util %'!$H:$H,MATCH($B2770,'CCA Util %'!$E:$E,0)),""))</f>
        <v/>
      </c>
      <c r="AD2770">
        <f>IF($B2770="","",IFERROR(INDEX('CCA Util %'!$G:$G,MATCH($B2770,'CCA Util %'!$E:$E,0)),""))</f>
        <v/>
      </c>
      <c r="AE2770">
        <f>IF(OR($B2770="",$U2770=""),"",$U2770&amp;" &amp; "&amp;IF(OR($AD2770="",$AD2770=0),"Util NA",$AD2770&amp;" Util"))</f>
        <v/>
      </c>
    </row>
    <row r="2771" ht="15.75" customHeight="1" s="42">
      <c r="A2771" s="41" t="n"/>
      <c r="G2771" s="38" t="n"/>
      <c r="H2771" s="38" t="n"/>
      <c r="I2771" s="38" t="n"/>
      <c r="J2771" s="38" t="n"/>
      <c r="K2771" s="38" t="n"/>
      <c r="L2771" s="38" t="n"/>
      <c r="N2771" s="36">
        <f>IF($B2771="","",IF($C2771="SUPERSTORE","Superstore","DH"))</f>
        <v/>
      </c>
      <c r="O2771" s="36">
        <f>IF($B2771="","",IFERROR(VLOOKUP($B2771,Mapping!$A:$C,2,0),"Not Mapped"))</f>
        <v/>
      </c>
      <c r="P2771" s="36">
        <f>IF($B2771="","",IFERROR(VLOOKUP($B2771,Mapping!$A:$C,3,0),"Not Mapped"))</f>
        <v/>
      </c>
      <c r="Q2771" s="36">
        <f>IF($B2771="","",IFERROR(VLOOKUP($O2771,Leaders!$A:$B,2,0),"Not Mapped"))</f>
        <v/>
      </c>
      <c r="R2771" s="36">
        <f>IF($B2771="","",IF(COUNTIF(Exclusions!$A:$A,$B2771)&gt;0,"Yes","No"))</f>
        <v/>
      </c>
      <c r="S2771" s="38">
        <f>IF($B2771="","",MIN(1,DAY($A2771)/IF($N2771="Superstore",Settings!$B$5,Settings!$B$4)))</f>
        <v/>
      </c>
      <c r="T2771" s="38">
        <f>IF(OR($B2771="",$G2771="",$S2771=0),"",$G2771/$S2771)</f>
        <v/>
      </c>
      <c r="U2771" s="36">
        <f>IF($T2771="","",IF($T2771&lt;Settings!$B$8,"Critical",IF($T2771&lt;Settings!$B$9,"Semi Critical","Non Critical")))</f>
        <v/>
      </c>
      <c r="V2771" s="28" t="n"/>
      <c r="Z2771">
        <f>IF($B2771="","",IFERROR(VLOOKUP($B2771,'Plan HC for CCA'!$A:$B,2,0),""))</f>
        <v/>
      </c>
      <c r="AA2771">
        <f>IF(OR($B2771="",$Z2771=""),"",IF(N($M2771)&lt;$Z2771,"Delta","No Delta"))</f>
        <v/>
      </c>
      <c r="AB2771">
        <f>IF(OR($B2771="",$Z2771=""),"",MAX(0,$Z2771-N($M2771)))</f>
        <v/>
      </c>
      <c r="AC2771" s="46">
        <f>IF($B2771="","",IFERROR(INDEX('CCA Util %'!$H:$H,MATCH($B2771,'CCA Util %'!$E:$E,0)),""))</f>
        <v/>
      </c>
      <c r="AD2771">
        <f>IF($B2771="","",IFERROR(INDEX('CCA Util %'!$G:$G,MATCH($B2771,'CCA Util %'!$E:$E,0)),""))</f>
        <v/>
      </c>
      <c r="AE2771">
        <f>IF(OR($B2771="",$U2771=""),"",$U2771&amp;" &amp; "&amp;IF(OR($AD2771="",$AD2771=0),"Util NA",$AD2771&amp;" Util"))</f>
        <v/>
      </c>
    </row>
    <row r="2772" ht="15.75" customHeight="1" s="42">
      <c r="A2772" s="41" t="n"/>
      <c r="G2772" s="38" t="n"/>
      <c r="H2772" s="38" t="n"/>
      <c r="I2772" s="38" t="n"/>
      <c r="J2772" s="38" t="n"/>
      <c r="K2772" s="38" t="n"/>
      <c r="L2772" s="38" t="n"/>
      <c r="N2772" s="36">
        <f>IF($B2772="","",IF($C2772="SUPERSTORE","Superstore","DH"))</f>
        <v/>
      </c>
      <c r="O2772" s="36">
        <f>IF($B2772="","",IFERROR(VLOOKUP($B2772,Mapping!$A:$C,2,0),"Not Mapped"))</f>
        <v/>
      </c>
      <c r="P2772" s="36">
        <f>IF($B2772="","",IFERROR(VLOOKUP($B2772,Mapping!$A:$C,3,0),"Not Mapped"))</f>
        <v/>
      </c>
      <c r="Q2772" s="36">
        <f>IF($B2772="","",IFERROR(VLOOKUP($O2772,Leaders!$A:$B,2,0),"Not Mapped"))</f>
        <v/>
      </c>
      <c r="R2772" s="36">
        <f>IF($B2772="","",IF(COUNTIF(Exclusions!$A:$A,$B2772)&gt;0,"Yes","No"))</f>
        <v/>
      </c>
      <c r="S2772" s="38">
        <f>IF($B2772="","",MIN(1,DAY($A2772)/IF($N2772="Superstore",Settings!$B$5,Settings!$B$4)))</f>
        <v/>
      </c>
      <c r="T2772" s="38">
        <f>IF(OR($B2772="",$G2772="",$S2772=0),"",$G2772/$S2772)</f>
        <v/>
      </c>
      <c r="U2772" s="36">
        <f>IF($T2772="","",IF($T2772&lt;Settings!$B$8,"Critical",IF($T2772&lt;Settings!$B$9,"Semi Critical","Non Critical")))</f>
        <v/>
      </c>
      <c r="V2772" s="28" t="n"/>
      <c r="Z2772">
        <f>IF($B2772="","",IFERROR(VLOOKUP($B2772,'Plan HC for CCA'!$A:$B,2,0),""))</f>
        <v/>
      </c>
      <c r="AA2772">
        <f>IF(OR($B2772="",$Z2772=""),"",IF(N($M2772)&lt;$Z2772,"Delta","No Delta"))</f>
        <v/>
      </c>
      <c r="AB2772">
        <f>IF(OR($B2772="",$Z2772=""),"",MAX(0,$Z2772-N($M2772)))</f>
        <v/>
      </c>
      <c r="AC2772" s="46">
        <f>IF($B2772="","",IFERROR(INDEX('CCA Util %'!$H:$H,MATCH($B2772,'CCA Util %'!$E:$E,0)),""))</f>
        <v/>
      </c>
      <c r="AD2772">
        <f>IF($B2772="","",IFERROR(INDEX('CCA Util %'!$G:$G,MATCH($B2772,'CCA Util %'!$E:$E,0)),""))</f>
        <v/>
      </c>
      <c r="AE2772">
        <f>IF(OR($B2772="",$U2772=""),"",$U2772&amp;" &amp; "&amp;IF(OR($AD2772="",$AD2772=0),"Util NA",$AD2772&amp;" Util"))</f>
        <v/>
      </c>
    </row>
    <row r="2773" ht="15.75" customHeight="1" s="42">
      <c r="A2773" s="41" t="n"/>
      <c r="G2773" s="38" t="n"/>
      <c r="H2773" s="38" t="n"/>
      <c r="I2773" s="38" t="n"/>
      <c r="J2773" s="38" t="n"/>
      <c r="K2773" s="38" t="n"/>
      <c r="L2773" s="38" t="n"/>
      <c r="N2773" s="36">
        <f>IF($B2773="","",IF($C2773="SUPERSTORE","Superstore","DH"))</f>
        <v/>
      </c>
      <c r="O2773" s="36">
        <f>IF($B2773="","",IFERROR(VLOOKUP($B2773,Mapping!$A:$C,2,0),"Not Mapped"))</f>
        <v/>
      </c>
      <c r="P2773" s="36">
        <f>IF($B2773="","",IFERROR(VLOOKUP($B2773,Mapping!$A:$C,3,0),"Not Mapped"))</f>
        <v/>
      </c>
      <c r="Q2773" s="36">
        <f>IF($B2773="","",IFERROR(VLOOKUP($O2773,Leaders!$A:$B,2,0),"Not Mapped"))</f>
        <v/>
      </c>
      <c r="R2773" s="36">
        <f>IF($B2773="","",IF(COUNTIF(Exclusions!$A:$A,$B2773)&gt;0,"Yes","No"))</f>
        <v/>
      </c>
      <c r="S2773" s="38">
        <f>IF($B2773="","",MIN(1,DAY($A2773)/IF($N2773="Superstore",Settings!$B$5,Settings!$B$4)))</f>
        <v/>
      </c>
      <c r="T2773" s="38">
        <f>IF(OR($B2773="",$G2773="",$S2773=0),"",$G2773/$S2773)</f>
        <v/>
      </c>
      <c r="U2773" s="36">
        <f>IF($T2773="","",IF($T2773&lt;Settings!$B$8,"Critical",IF($T2773&lt;Settings!$B$9,"Semi Critical","Non Critical")))</f>
        <v/>
      </c>
      <c r="V2773" s="28" t="n"/>
      <c r="Z2773">
        <f>IF($B2773="","",IFERROR(VLOOKUP($B2773,'Plan HC for CCA'!$A:$B,2,0),""))</f>
        <v/>
      </c>
      <c r="AA2773">
        <f>IF(OR($B2773="",$Z2773=""),"",IF(N($M2773)&lt;$Z2773,"Delta","No Delta"))</f>
        <v/>
      </c>
      <c r="AB2773">
        <f>IF(OR($B2773="",$Z2773=""),"",MAX(0,$Z2773-N($M2773)))</f>
        <v/>
      </c>
      <c r="AC2773" s="46">
        <f>IF($B2773="","",IFERROR(INDEX('CCA Util %'!$H:$H,MATCH($B2773,'CCA Util %'!$E:$E,0)),""))</f>
        <v/>
      </c>
      <c r="AD2773">
        <f>IF($B2773="","",IFERROR(INDEX('CCA Util %'!$G:$G,MATCH($B2773,'CCA Util %'!$E:$E,0)),""))</f>
        <v/>
      </c>
      <c r="AE2773">
        <f>IF(OR($B2773="",$U2773=""),"",$U2773&amp;" &amp; "&amp;IF(OR($AD2773="",$AD2773=0),"Util NA",$AD2773&amp;" Util"))</f>
        <v/>
      </c>
    </row>
    <row r="2774" ht="15.75" customHeight="1" s="42">
      <c r="A2774" s="41" t="n"/>
      <c r="G2774" s="38" t="n"/>
      <c r="H2774" s="38" t="n"/>
      <c r="I2774" s="38" t="n"/>
      <c r="J2774" s="38" t="n"/>
      <c r="K2774" s="38" t="n"/>
      <c r="L2774" s="38" t="n"/>
      <c r="N2774" s="36">
        <f>IF($B2774="","",IF($C2774="SUPERSTORE","Superstore","DH"))</f>
        <v/>
      </c>
      <c r="O2774" s="36">
        <f>IF($B2774="","",IFERROR(VLOOKUP($B2774,Mapping!$A:$C,2,0),"Not Mapped"))</f>
        <v/>
      </c>
      <c r="P2774" s="36">
        <f>IF($B2774="","",IFERROR(VLOOKUP($B2774,Mapping!$A:$C,3,0),"Not Mapped"))</f>
        <v/>
      </c>
      <c r="Q2774" s="36">
        <f>IF($B2774="","",IFERROR(VLOOKUP($O2774,Leaders!$A:$B,2,0),"Not Mapped"))</f>
        <v/>
      </c>
      <c r="R2774" s="36">
        <f>IF($B2774="","",IF(COUNTIF(Exclusions!$A:$A,$B2774)&gt;0,"Yes","No"))</f>
        <v/>
      </c>
      <c r="S2774" s="38">
        <f>IF($B2774="","",MIN(1,DAY($A2774)/IF($N2774="Superstore",Settings!$B$5,Settings!$B$4)))</f>
        <v/>
      </c>
      <c r="T2774" s="38">
        <f>IF(OR($B2774="",$G2774="",$S2774=0),"",$G2774/$S2774)</f>
        <v/>
      </c>
      <c r="U2774" s="36">
        <f>IF($T2774="","",IF($T2774&lt;Settings!$B$8,"Critical",IF($T2774&lt;Settings!$B$9,"Semi Critical","Non Critical")))</f>
        <v/>
      </c>
      <c r="V2774" s="28" t="n"/>
      <c r="Z2774">
        <f>IF($B2774="","",IFERROR(VLOOKUP($B2774,'Plan HC for CCA'!$A:$B,2,0),""))</f>
        <v/>
      </c>
      <c r="AA2774">
        <f>IF(OR($B2774="",$Z2774=""),"",IF(N($M2774)&lt;$Z2774,"Delta","No Delta"))</f>
        <v/>
      </c>
      <c r="AB2774">
        <f>IF(OR($B2774="",$Z2774=""),"",MAX(0,$Z2774-N($M2774)))</f>
        <v/>
      </c>
      <c r="AC2774" s="46">
        <f>IF($B2774="","",IFERROR(INDEX('CCA Util %'!$H:$H,MATCH($B2774,'CCA Util %'!$E:$E,0)),""))</f>
        <v/>
      </c>
      <c r="AD2774">
        <f>IF($B2774="","",IFERROR(INDEX('CCA Util %'!$G:$G,MATCH($B2774,'CCA Util %'!$E:$E,0)),""))</f>
        <v/>
      </c>
      <c r="AE2774">
        <f>IF(OR($B2774="",$U2774=""),"",$U2774&amp;" &amp; "&amp;IF(OR($AD2774="",$AD2774=0),"Util NA",$AD2774&amp;" Util"))</f>
        <v/>
      </c>
    </row>
    <row r="2775" ht="15.75" customHeight="1" s="42">
      <c r="A2775" s="41" t="n"/>
      <c r="G2775" s="38" t="n"/>
      <c r="H2775" s="38" t="n"/>
      <c r="I2775" s="38" t="n"/>
      <c r="J2775" s="38" t="n"/>
      <c r="K2775" s="38" t="n"/>
      <c r="L2775" s="38" t="n"/>
      <c r="N2775" s="36">
        <f>IF($B2775="","",IF($C2775="SUPERSTORE","Superstore","DH"))</f>
        <v/>
      </c>
      <c r="O2775" s="36">
        <f>IF($B2775="","",IFERROR(VLOOKUP($B2775,Mapping!$A:$C,2,0),"Not Mapped"))</f>
        <v/>
      </c>
      <c r="P2775" s="36">
        <f>IF($B2775="","",IFERROR(VLOOKUP($B2775,Mapping!$A:$C,3,0),"Not Mapped"))</f>
        <v/>
      </c>
      <c r="Q2775" s="36">
        <f>IF($B2775="","",IFERROR(VLOOKUP($O2775,Leaders!$A:$B,2,0),"Not Mapped"))</f>
        <v/>
      </c>
      <c r="R2775" s="36">
        <f>IF($B2775="","",IF(COUNTIF(Exclusions!$A:$A,$B2775)&gt;0,"Yes","No"))</f>
        <v/>
      </c>
      <c r="S2775" s="38">
        <f>IF($B2775="","",MIN(1,DAY($A2775)/IF($N2775="Superstore",Settings!$B$5,Settings!$B$4)))</f>
        <v/>
      </c>
      <c r="T2775" s="38">
        <f>IF(OR($B2775="",$G2775="",$S2775=0),"",$G2775/$S2775)</f>
        <v/>
      </c>
      <c r="U2775" s="36">
        <f>IF($T2775="","",IF($T2775&lt;Settings!$B$8,"Critical",IF($T2775&lt;Settings!$B$9,"Semi Critical","Non Critical")))</f>
        <v/>
      </c>
      <c r="V2775" s="28" t="n"/>
      <c r="Z2775">
        <f>IF($B2775="","",IFERROR(VLOOKUP($B2775,'Plan HC for CCA'!$A:$B,2,0),""))</f>
        <v/>
      </c>
      <c r="AA2775">
        <f>IF(OR($B2775="",$Z2775=""),"",IF(N($M2775)&lt;$Z2775,"Delta","No Delta"))</f>
        <v/>
      </c>
      <c r="AB2775">
        <f>IF(OR($B2775="",$Z2775=""),"",MAX(0,$Z2775-N($M2775)))</f>
        <v/>
      </c>
      <c r="AC2775" s="46">
        <f>IF($B2775="","",IFERROR(INDEX('CCA Util %'!$H:$H,MATCH($B2775,'CCA Util %'!$E:$E,0)),""))</f>
        <v/>
      </c>
      <c r="AD2775">
        <f>IF($B2775="","",IFERROR(INDEX('CCA Util %'!$G:$G,MATCH($B2775,'CCA Util %'!$E:$E,0)),""))</f>
        <v/>
      </c>
      <c r="AE2775">
        <f>IF(OR($B2775="",$U2775=""),"",$U2775&amp;" &amp; "&amp;IF(OR($AD2775="",$AD2775=0),"Util NA",$AD2775&amp;" Util"))</f>
        <v/>
      </c>
    </row>
    <row r="2776" ht="15.75" customHeight="1" s="42">
      <c r="A2776" s="41" t="n"/>
      <c r="G2776" s="38" t="n"/>
      <c r="H2776" s="38" t="n"/>
      <c r="I2776" s="38" t="n"/>
      <c r="J2776" s="38" t="n"/>
      <c r="K2776" s="38" t="n"/>
      <c r="L2776" s="38" t="n"/>
      <c r="N2776" s="36">
        <f>IF($B2776="","",IF($C2776="SUPERSTORE","Superstore","DH"))</f>
        <v/>
      </c>
      <c r="O2776" s="36">
        <f>IF($B2776="","",IFERROR(VLOOKUP($B2776,Mapping!$A:$C,2,0),"Not Mapped"))</f>
        <v/>
      </c>
      <c r="P2776" s="36">
        <f>IF($B2776="","",IFERROR(VLOOKUP($B2776,Mapping!$A:$C,3,0),"Not Mapped"))</f>
        <v/>
      </c>
      <c r="Q2776" s="36">
        <f>IF($B2776="","",IFERROR(VLOOKUP($O2776,Leaders!$A:$B,2,0),"Not Mapped"))</f>
        <v/>
      </c>
      <c r="R2776" s="36">
        <f>IF($B2776="","",IF(COUNTIF(Exclusions!$A:$A,$B2776)&gt;0,"Yes","No"))</f>
        <v/>
      </c>
      <c r="S2776" s="38">
        <f>IF($B2776="","",MIN(1,DAY($A2776)/IF($N2776="Superstore",Settings!$B$5,Settings!$B$4)))</f>
        <v/>
      </c>
      <c r="T2776" s="38">
        <f>IF(OR($B2776="",$G2776="",$S2776=0),"",$G2776/$S2776)</f>
        <v/>
      </c>
      <c r="U2776" s="36">
        <f>IF($T2776="","",IF($T2776&lt;Settings!$B$8,"Critical",IF($T2776&lt;Settings!$B$9,"Semi Critical","Non Critical")))</f>
        <v/>
      </c>
      <c r="V2776" s="28" t="n"/>
      <c r="Z2776">
        <f>IF($B2776="","",IFERROR(VLOOKUP($B2776,'Plan HC for CCA'!$A:$B,2,0),""))</f>
        <v/>
      </c>
      <c r="AA2776">
        <f>IF(OR($B2776="",$Z2776=""),"",IF(N($M2776)&lt;$Z2776,"Delta","No Delta"))</f>
        <v/>
      </c>
      <c r="AB2776">
        <f>IF(OR($B2776="",$Z2776=""),"",MAX(0,$Z2776-N($M2776)))</f>
        <v/>
      </c>
      <c r="AC2776" s="46">
        <f>IF($B2776="","",IFERROR(INDEX('CCA Util %'!$H:$H,MATCH($B2776,'CCA Util %'!$E:$E,0)),""))</f>
        <v/>
      </c>
      <c r="AD2776">
        <f>IF($B2776="","",IFERROR(INDEX('CCA Util %'!$G:$G,MATCH($B2776,'CCA Util %'!$E:$E,0)),""))</f>
        <v/>
      </c>
      <c r="AE2776">
        <f>IF(OR($B2776="",$U2776=""),"",$U2776&amp;" &amp; "&amp;IF(OR($AD2776="",$AD2776=0),"Util NA",$AD2776&amp;" Util"))</f>
        <v/>
      </c>
    </row>
    <row r="2777" ht="15.75" customHeight="1" s="42">
      <c r="A2777" s="41" t="n"/>
      <c r="G2777" s="38" t="n"/>
      <c r="H2777" s="38" t="n"/>
      <c r="I2777" s="38" t="n"/>
      <c r="J2777" s="38" t="n"/>
      <c r="K2777" s="38" t="n"/>
      <c r="L2777" s="38" t="n"/>
      <c r="N2777" s="36">
        <f>IF($B2777="","",IF($C2777="SUPERSTORE","Superstore","DH"))</f>
        <v/>
      </c>
      <c r="O2777" s="36">
        <f>IF($B2777="","",IFERROR(VLOOKUP($B2777,Mapping!$A:$C,2,0),"Not Mapped"))</f>
        <v/>
      </c>
      <c r="P2777" s="36">
        <f>IF($B2777="","",IFERROR(VLOOKUP($B2777,Mapping!$A:$C,3,0),"Not Mapped"))</f>
        <v/>
      </c>
      <c r="Q2777" s="36">
        <f>IF($B2777="","",IFERROR(VLOOKUP($O2777,Leaders!$A:$B,2,0),"Not Mapped"))</f>
        <v/>
      </c>
      <c r="R2777" s="36">
        <f>IF($B2777="","",IF(COUNTIF(Exclusions!$A:$A,$B2777)&gt;0,"Yes","No"))</f>
        <v/>
      </c>
      <c r="S2777" s="38">
        <f>IF($B2777="","",MIN(1,DAY($A2777)/IF($N2777="Superstore",Settings!$B$5,Settings!$B$4)))</f>
        <v/>
      </c>
      <c r="T2777" s="38">
        <f>IF(OR($B2777="",$G2777="",$S2777=0),"",$G2777/$S2777)</f>
        <v/>
      </c>
      <c r="U2777" s="36">
        <f>IF($T2777="","",IF($T2777&lt;Settings!$B$8,"Critical",IF($T2777&lt;Settings!$B$9,"Semi Critical","Non Critical")))</f>
        <v/>
      </c>
      <c r="V2777" s="28" t="n"/>
      <c r="Z2777">
        <f>IF($B2777="","",IFERROR(VLOOKUP($B2777,'Plan HC for CCA'!$A:$B,2,0),""))</f>
        <v/>
      </c>
      <c r="AA2777">
        <f>IF(OR($B2777="",$Z2777=""),"",IF(N($M2777)&lt;$Z2777,"Delta","No Delta"))</f>
        <v/>
      </c>
      <c r="AB2777">
        <f>IF(OR($B2777="",$Z2777=""),"",MAX(0,$Z2777-N($M2777)))</f>
        <v/>
      </c>
      <c r="AC2777" s="46">
        <f>IF($B2777="","",IFERROR(INDEX('CCA Util %'!$H:$H,MATCH($B2777,'CCA Util %'!$E:$E,0)),""))</f>
        <v/>
      </c>
      <c r="AD2777">
        <f>IF($B2777="","",IFERROR(INDEX('CCA Util %'!$G:$G,MATCH($B2777,'CCA Util %'!$E:$E,0)),""))</f>
        <v/>
      </c>
      <c r="AE2777">
        <f>IF(OR($B2777="",$U2777=""),"",$U2777&amp;" &amp; "&amp;IF(OR($AD2777="",$AD2777=0),"Util NA",$AD2777&amp;" Util"))</f>
        <v/>
      </c>
    </row>
    <row r="2778" ht="15.75" customHeight="1" s="42">
      <c r="A2778" s="41" t="n"/>
      <c r="G2778" s="38" t="n"/>
      <c r="H2778" s="38" t="n"/>
      <c r="I2778" s="38" t="n"/>
      <c r="J2778" s="38" t="n"/>
      <c r="K2778" s="38" t="n"/>
      <c r="L2778" s="38" t="n"/>
      <c r="N2778" s="36">
        <f>IF($B2778="","",IF($C2778="SUPERSTORE","Superstore","DH"))</f>
        <v/>
      </c>
      <c r="O2778" s="36">
        <f>IF($B2778="","",IFERROR(VLOOKUP($B2778,Mapping!$A:$C,2,0),"Not Mapped"))</f>
        <v/>
      </c>
      <c r="P2778" s="36">
        <f>IF($B2778="","",IFERROR(VLOOKUP($B2778,Mapping!$A:$C,3,0),"Not Mapped"))</f>
        <v/>
      </c>
      <c r="Q2778" s="36">
        <f>IF($B2778="","",IFERROR(VLOOKUP($O2778,Leaders!$A:$B,2,0),"Not Mapped"))</f>
        <v/>
      </c>
      <c r="R2778" s="36">
        <f>IF($B2778="","",IF(COUNTIF(Exclusions!$A:$A,$B2778)&gt;0,"Yes","No"))</f>
        <v/>
      </c>
      <c r="S2778" s="38">
        <f>IF($B2778="","",MIN(1,DAY($A2778)/IF($N2778="Superstore",Settings!$B$5,Settings!$B$4)))</f>
        <v/>
      </c>
      <c r="T2778" s="38">
        <f>IF(OR($B2778="",$G2778="",$S2778=0),"",$G2778/$S2778)</f>
        <v/>
      </c>
      <c r="U2778" s="36">
        <f>IF($T2778="","",IF($T2778&lt;Settings!$B$8,"Critical",IF($T2778&lt;Settings!$B$9,"Semi Critical","Non Critical")))</f>
        <v/>
      </c>
      <c r="V2778" s="28" t="n"/>
      <c r="Z2778">
        <f>IF($B2778="","",IFERROR(VLOOKUP($B2778,'Plan HC for CCA'!$A:$B,2,0),""))</f>
        <v/>
      </c>
      <c r="AA2778">
        <f>IF(OR($B2778="",$Z2778=""),"",IF(N($M2778)&lt;$Z2778,"Delta","No Delta"))</f>
        <v/>
      </c>
      <c r="AB2778">
        <f>IF(OR($B2778="",$Z2778=""),"",MAX(0,$Z2778-N($M2778)))</f>
        <v/>
      </c>
      <c r="AC2778" s="46">
        <f>IF($B2778="","",IFERROR(INDEX('CCA Util %'!$H:$H,MATCH($B2778,'CCA Util %'!$E:$E,0)),""))</f>
        <v/>
      </c>
      <c r="AD2778">
        <f>IF($B2778="","",IFERROR(INDEX('CCA Util %'!$G:$G,MATCH($B2778,'CCA Util %'!$E:$E,0)),""))</f>
        <v/>
      </c>
      <c r="AE2778">
        <f>IF(OR($B2778="",$U2778=""),"",$U2778&amp;" &amp; "&amp;IF(OR($AD2778="",$AD2778=0),"Util NA",$AD2778&amp;" Util"))</f>
        <v/>
      </c>
    </row>
    <row r="2779" ht="15.75" customHeight="1" s="42">
      <c r="A2779" s="41" t="n"/>
      <c r="G2779" s="38" t="n"/>
      <c r="H2779" s="38" t="n"/>
      <c r="I2779" s="38" t="n"/>
      <c r="J2779" s="38" t="n"/>
      <c r="K2779" s="38" t="n"/>
      <c r="L2779" s="38" t="n"/>
      <c r="N2779" s="36">
        <f>IF($B2779="","",IF($C2779="SUPERSTORE","Superstore","DH"))</f>
        <v/>
      </c>
      <c r="O2779" s="36">
        <f>IF($B2779="","",IFERROR(VLOOKUP($B2779,Mapping!$A:$C,2,0),"Not Mapped"))</f>
        <v/>
      </c>
      <c r="P2779" s="36">
        <f>IF($B2779="","",IFERROR(VLOOKUP($B2779,Mapping!$A:$C,3,0),"Not Mapped"))</f>
        <v/>
      </c>
      <c r="Q2779" s="36">
        <f>IF($B2779="","",IFERROR(VLOOKUP($O2779,Leaders!$A:$B,2,0),"Not Mapped"))</f>
        <v/>
      </c>
      <c r="R2779" s="36">
        <f>IF($B2779="","",IF(COUNTIF(Exclusions!$A:$A,$B2779)&gt;0,"Yes","No"))</f>
        <v/>
      </c>
      <c r="S2779" s="38">
        <f>IF($B2779="","",MIN(1,DAY($A2779)/IF($N2779="Superstore",Settings!$B$5,Settings!$B$4)))</f>
        <v/>
      </c>
      <c r="T2779" s="38">
        <f>IF(OR($B2779="",$G2779="",$S2779=0),"",$G2779/$S2779)</f>
        <v/>
      </c>
      <c r="U2779" s="36">
        <f>IF($T2779="","",IF($T2779&lt;Settings!$B$8,"Critical",IF($T2779&lt;Settings!$B$9,"Semi Critical","Non Critical")))</f>
        <v/>
      </c>
      <c r="V2779" s="28" t="n"/>
      <c r="Z2779">
        <f>IF($B2779="","",IFERROR(VLOOKUP($B2779,'Plan HC for CCA'!$A:$B,2,0),""))</f>
        <v/>
      </c>
      <c r="AA2779">
        <f>IF(OR($B2779="",$Z2779=""),"",IF(N($M2779)&lt;$Z2779,"Delta","No Delta"))</f>
        <v/>
      </c>
      <c r="AB2779">
        <f>IF(OR($B2779="",$Z2779=""),"",MAX(0,$Z2779-N($M2779)))</f>
        <v/>
      </c>
      <c r="AC2779" s="46">
        <f>IF($B2779="","",IFERROR(INDEX('CCA Util %'!$H:$H,MATCH($B2779,'CCA Util %'!$E:$E,0)),""))</f>
        <v/>
      </c>
      <c r="AD2779">
        <f>IF($B2779="","",IFERROR(INDEX('CCA Util %'!$G:$G,MATCH($B2779,'CCA Util %'!$E:$E,0)),""))</f>
        <v/>
      </c>
      <c r="AE2779">
        <f>IF(OR($B2779="",$U2779=""),"",$U2779&amp;" &amp; "&amp;IF(OR($AD2779="",$AD2779=0),"Util NA",$AD2779&amp;" Util"))</f>
        <v/>
      </c>
    </row>
    <row r="2780" ht="15.75" customHeight="1" s="42">
      <c r="A2780" s="41" t="n"/>
      <c r="G2780" s="38" t="n"/>
      <c r="H2780" s="38" t="n"/>
      <c r="I2780" s="38" t="n"/>
      <c r="J2780" s="38" t="n"/>
      <c r="K2780" s="38" t="n"/>
      <c r="L2780" s="38" t="n"/>
      <c r="N2780" s="36">
        <f>IF($B2780="","",IF($C2780="SUPERSTORE","Superstore","DH"))</f>
        <v/>
      </c>
      <c r="O2780" s="36">
        <f>IF($B2780="","",IFERROR(VLOOKUP($B2780,Mapping!$A:$C,2,0),"Not Mapped"))</f>
        <v/>
      </c>
      <c r="P2780" s="36">
        <f>IF($B2780="","",IFERROR(VLOOKUP($B2780,Mapping!$A:$C,3,0),"Not Mapped"))</f>
        <v/>
      </c>
      <c r="Q2780" s="36">
        <f>IF($B2780="","",IFERROR(VLOOKUP($O2780,Leaders!$A:$B,2,0),"Not Mapped"))</f>
        <v/>
      </c>
      <c r="R2780" s="36">
        <f>IF($B2780="","",IF(COUNTIF(Exclusions!$A:$A,$B2780)&gt;0,"Yes","No"))</f>
        <v/>
      </c>
      <c r="S2780" s="38">
        <f>IF($B2780="","",MIN(1,DAY($A2780)/IF($N2780="Superstore",Settings!$B$5,Settings!$B$4)))</f>
        <v/>
      </c>
      <c r="T2780" s="38">
        <f>IF(OR($B2780="",$G2780="",$S2780=0),"",$G2780/$S2780)</f>
        <v/>
      </c>
      <c r="U2780" s="36">
        <f>IF($T2780="","",IF($T2780&lt;Settings!$B$8,"Critical",IF($T2780&lt;Settings!$B$9,"Semi Critical","Non Critical")))</f>
        <v/>
      </c>
      <c r="V2780" s="28" t="n"/>
      <c r="Z2780">
        <f>IF($B2780="","",IFERROR(VLOOKUP($B2780,'Plan HC for CCA'!$A:$B,2,0),""))</f>
        <v/>
      </c>
      <c r="AA2780">
        <f>IF(OR($B2780="",$Z2780=""),"",IF(N($M2780)&lt;$Z2780,"Delta","No Delta"))</f>
        <v/>
      </c>
      <c r="AB2780">
        <f>IF(OR($B2780="",$Z2780=""),"",MAX(0,$Z2780-N($M2780)))</f>
        <v/>
      </c>
      <c r="AC2780" s="46">
        <f>IF($B2780="","",IFERROR(INDEX('CCA Util %'!$H:$H,MATCH($B2780,'CCA Util %'!$E:$E,0)),""))</f>
        <v/>
      </c>
      <c r="AD2780">
        <f>IF($B2780="","",IFERROR(INDEX('CCA Util %'!$G:$G,MATCH($B2780,'CCA Util %'!$E:$E,0)),""))</f>
        <v/>
      </c>
      <c r="AE2780">
        <f>IF(OR($B2780="",$U2780=""),"",$U2780&amp;" &amp; "&amp;IF(OR($AD2780="",$AD2780=0),"Util NA",$AD2780&amp;" Util"))</f>
        <v/>
      </c>
    </row>
    <row r="2781" ht="15.75" customHeight="1" s="42">
      <c r="A2781" s="41" t="n"/>
      <c r="G2781" s="38" t="n"/>
      <c r="H2781" s="38" t="n"/>
      <c r="I2781" s="38" t="n"/>
      <c r="J2781" s="38" t="n"/>
      <c r="K2781" s="38" t="n"/>
      <c r="L2781" s="38" t="n"/>
      <c r="N2781" s="36">
        <f>IF($B2781="","",IF($C2781="SUPERSTORE","Superstore","DH"))</f>
        <v/>
      </c>
      <c r="O2781" s="36">
        <f>IF($B2781="","",IFERROR(VLOOKUP($B2781,Mapping!$A:$C,2,0),"Not Mapped"))</f>
        <v/>
      </c>
      <c r="P2781" s="36">
        <f>IF($B2781="","",IFERROR(VLOOKUP($B2781,Mapping!$A:$C,3,0),"Not Mapped"))</f>
        <v/>
      </c>
      <c r="Q2781" s="36">
        <f>IF($B2781="","",IFERROR(VLOOKUP($O2781,Leaders!$A:$B,2,0),"Not Mapped"))</f>
        <v/>
      </c>
      <c r="R2781" s="36">
        <f>IF($B2781="","",IF(COUNTIF(Exclusions!$A:$A,$B2781)&gt;0,"Yes","No"))</f>
        <v/>
      </c>
      <c r="S2781" s="38">
        <f>IF($B2781="","",MIN(1,DAY($A2781)/IF($N2781="Superstore",Settings!$B$5,Settings!$B$4)))</f>
        <v/>
      </c>
      <c r="T2781" s="38">
        <f>IF(OR($B2781="",$G2781="",$S2781=0),"",$G2781/$S2781)</f>
        <v/>
      </c>
      <c r="U2781" s="36">
        <f>IF($T2781="","",IF($T2781&lt;Settings!$B$8,"Critical",IF($T2781&lt;Settings!$B$9,"Semi Critical","Non Critical")))</f>
        <v/>
      </c>
      <c r="V2781" s="28" t="n"/>
      <c r="Z2781">
        <f>IF($B2781="","",IFERROR(VLOOKUP($B2781,'Plan HC for CCA'!$A:$B,2,0),""))</f>
        <v/>
      </c>
      <c r="AA2781">
        <f>IF(OR($B2781="",$Z2781=""),"",IF(N($M2781)&lt;$Z2781,"Delta","No Delta"))</f>
        <v/>
      </c>
      <c r="AB2781">
        <f>IF(OR($B2781="",$Z2781=""),"",MAX(0,$Z2781-N($M2781)))</f>
        <v/>
      </c>
      <c r="AC2781" s="46">
        <f>IF($B2781="","",IFERROR(INDEX('CCA Util %'!$H:$H,MATCH($B2781,'CCA Util %'!$E:$E,0)),""))</f>
        <v/>
      </c>
      <c r="AD2781">
        <f>IF($B2781="","",IFERROR(INDEX('CCA Util %'!$G:$G,MATCH($B2781,'CCA Util %'!$E:$E,0)),""))</f>
        <v/>
      </c>
      <c r="AE2781">
        <f>IF(OR($B2781="",$U2781=""),"",$U2781&amp;" &amp; "&amp;IF(OR($AD2781="",$AD2781=0),"Util NA",$AD2781&amp;" Util"))</f>
        <v/>
      </c>
    </row>
    <row r="2782" ht="15.75" customHeight="1" s="42">
      <c r="A2782" s="41" t="n"/>
      <c r="G2782" s="38" t="n"/>
      <c r="H2782" s="38" t="n"/>
      <c r="I2782" s="38" t="n"/>
      <c r="J2782" s="38" t="n"/>
      <c r="K2782" s="38" t="n"/>
      <c r="L2782" s="38" t="n"/>
      <c r="N2782" s="36">
        <f>IF($B2782="","",IF($C2782="SUPERSTORE","Superstore","DH"))</f>
        <v/>
      </c>
      <c r="O2782" s="36">
        <f>IF($B2782="","",IFERROR(VLOOKUP($B2782,Mapping!$A:$C,2,0),"Not Mapped"))</f>
        <v/>
      </c>
      <c r="P2782" s="36">
        <f>IF($B2782="","",IFERROR(VLOOKUP($B2782,Mapping!$A:$C,3,0),"Not Mapped"))</f>
        <v/>
      </c>
      <c r="Q2782" s="36">
        <f>IF($B2782="","",IFERROR(VLOOKUP($O2782,Leaders!$A:$B,2,0),"Not Mapped"))</f>
        <v/>
      </c>
      <c r="R2782" s="36">
        <f>IF($B2782="","",IF(COUNTIF(Exclusions!$A:$A,$B2782)&gt;0,"Yes","No"))</f>
        <v/>
      </c>
      <c r="S2782" s="38">
        <f>IF($B2782="","",MIN(1,DAY($A2782)/IF($N2782="Superstore",Settings!$B$5,Settings!$B$4)))</f>
        <v/>
      </c>
      <c r="T2782" s="38">
        <f>IF(OR($B2782="",$G2782="",$S2782=0),"",$G2782/$S2782)</f>
        <v/>
      </c>
      <c r="U2782" s="36">
        <f>IF($T2782="","",IF($T2782&lt;Settings!$B$8,"Critical",IF($T2782&lt;Settings!$B$9,"Semi Critical","Non Critical")))</f>
        <v/>
      </c>
      <c r="V2782" s="28" t="n"/>
      <c r="Z2782">
        <f>IF($B2782="","",IFERROR(VLOOKUP($B2782,'Plan HC for CCA'!$A:$B,2,0),""))</f>
        <v/>
      </c>
      <c r="AA2782">
        <f>IF(OR($B2782="",$Z2782=""),"",IF(N($M2782)&lt;$Z2782,"Delta","No Delta"))</f>
        <v/>
      </c>
      <c r="AB2782">
        <f>IF(OR($B2782="",$Z2782=""),"",MAX(0,$Z2782-N($M2782)))</f>
        <v/>
      </c>
      <c r="AC2782" s="46">
        <f>IF($B2782="","",IFERROR(INDEX('CCA Util %'!$H:$H,MATCH($B2782,'CCA Util %'!$E:$E,0)),""))</f>
        <v/>
      </c>
      <c r="AD2782">
        <f>IF($B2782="","",IFERROR(INDEX('CCA Util %'!$G:$G,MATCH($B2782,'CCA Util %'!$E:$E,0)),""))</f>
        <v/>
      </c>
      <c r="AE2782">
        <f>IF(OR($B2782="",$U2782=""),"",$U2782&amp;" &amp; "&amp;IF(OR($AD2782="",$AD2782=0),"Util NA",$AD2782&amp;" Util"))</f>
        <v/>
      </c>
    </row>
    <row r="2783" ht="15.75" customHeight="1" s="42">
      <c r="A2783" s="41" t="n"/>
      <c r="G2783" s="38" t="n"/>
      <c r="H2783" s="38" t="n"/>
      <c r="I2783" s="38" t="n"/>
      <c r="J2783" s="38" t="n"/>
      <c r="K2783" s="38" t="n"/>
      <c r="L2783" s="38" t="n"/>
      <c r="N2783" s="36">
        <f>IF($B2783="","",IF($C2783="SUPERSTORE","Superstore","DH"))</f>
        <v/>
      </c>
      <c r="O2783" s="36">
        <f>IF($B2783="","",IFERROR(VLOOKUP($B2783,Mapping!$A:$C,2,0),"Not Mapped"))</f>
        <v/>
      </c>
      <c r="P2783" s="36">
        <f>IF($B2783="","",IFERROR(VLOOKUP($B2783,Mapping!$A:$C,3,0),"Not Mapped"))</f>
        <v/>
      </c>
      <c r="Q2783" s="36">
        <f>IF($B2783="","",IFERROR(VLOOKUP($O2783,Leaders!$A:$B,2,0),"Not Mapped"))</f>
        <v/>
      </c>
      <c r="R2783" s="36">
        <f>IF($B2783="","",IF(COUNTIF(Exclusions!$A:$A,$B2783)&gt;0,"Yes","No"))</f>
        <v/>
      </c>
      <c r="S2783" s="38">
        <f>IF($B2783="","",MIN(1,DAY($A2783)/IF($N2783="Superstore",Settings!$B$5,Settings!$B$4)))</f>
        <v/>
      </c>
      <c r="T2783" s="38">
        <f>IF(OR($B2783="",$G2783="",$S2783=0),"",$G2783/$S2783)</f>
        <v/>
      </c>
      <c r="U2783" s="36">
        <f>IF($T2783="","",IF($T2783&lt;Settings!$B$8,"Critical",IF($T2783&lt;Settings!$B$9,"Semi Critical","Non Critical")))</f>
        <v/>
      </c>
      <c r="V2783" s="28" t="n"/>
      <c r="Z2783">
        <f>IF($B2783="","",IFERROR(VLOOKUP($B2783,'Plan HC for CCA'!$A:$B,2,0),""))</f>
        <v/>
      </c>
      <c r="AA2783">
        <f>IF(OR($B2783="",$Z2783=""),"",IF(N($M2783)&lt;$Z2783,"Delta","No Delta"))</f>
        <v/>
      </c>
      <c r="AB2783">
        <f>IF(OR($B2783="",$Z2783=""),"",MAX(0,$Z2783-N($M2783)))</f>
        <v/>
      </c>
      <c r="AC2783" s="46">
        <f>IF($B2783="","",IFERROR(INDEX('CCA Util %'!$H:$H,MATCH($B2783,'CCA Util %'!$E:$E,0)),""))</f>
        <v/>
      </c>
      <c r="AD2783">
        <f>IF($B2783="","",IFERROR(INDEX('CCA Util %'!$G:$G,MATCH($B2783,'CCA Util %'!$E:$E,0)),""))</f>
        <v/>
      </c>
      <c r="AE2783">
        <f>IF(OR($B2783="",$U2783=""),"",$U2783&amp;" &amp; "&amp;IF(OR($AD2783="",$AD2783=0),"Util NA",$AD2783&amp;" Util"))</f>
        <v/>
      </c>
    </row>
    <row r="2784" ht="15.75" customHeight="1" s="42">
      <c r="A2784" s="41" t="n"/>
      <c r="G2784" s="38" t="n"/>
      <c r="H2784" s="38" t="n"/>
      <c r="I2784" s="38" t="n"/>
      <c r="J2784" s="38" t="n"/>
      <c r="K2784" s="38" t="n"/>
      <c r="L2784" s="38" t="n"/>
      <c r="N2784" s="36">
        <f>IF($B2784="","",IF($C2784="SUPERSTORE","Superstore","DH"))</f>
        <v/>
      </c>
      <c r="O2784" s="36">
        <f>IF($B2784="","",IFERROR(VLOOKUP($B2784,Mapping!$A:$C,2,0),"Not Mapped"))</f>
        <v/>
      </c>
      <c r="P2784" s="36">
        <f>IF($B2784="","",IFERROR(VLOOKUP($B2784,Mapping!$A:$C,3,0),"Not Mapped"))</f>
        <v/>
      </c>
      <c r="Q2784" s="36">
        <f>IF($B2784="","",IFERROR(VLOOKUP($O2784,Leaders!$A:$B,2,0),"Not Mapped"))</f>
        <v/>
      </c>
      <c r="R2784" s="36">
        <f>IF($B2784="","",IF(COUNTIF(Exclusions!$A:$A,$B2784)&gt;0,"Yes","No"))</f>
        <v/>
      </c>
      <c r="S2784" s="38">
        <f>IF($B2784="","",MIN(1,DAY($A2784)/IF($N2784="Superstore",Settings!$B$5,Settings!$B$4)))</f>
        <v/>
      </c>
      <c r="T2784" s="38">
        <f>IF(OR($B2784="",$G2784="",$S2784=0),"",$G2784/$S2784)</f>
        <v/>
      </c>
      <c r="U2784" s="36">
        <f>IF($T2784="","",IF($T2784&lt;Settings!$B$8,"Critical",IF($T2784&lt;Settings!$B$9,"Semi Critical","Non Critical")))</f>
        <v/>
      </c>
      <c r="V2784" s="28" t="n"/>
      <c r="Z2784">
        <f>IF($B2784="","",IFERROR(VLOOKUP($B2784,'Plan HC for CCA'!$A:$B,2,0),""))</f>
        <v/>
      </c>
      <c r="AA2784">
        <f>IF(OR($B2784="",$Z2784=""),"",IF(N($M2784)&lt;$Z2784,"Delta","No Delta"))</f>
        <v/>
      </c>
      <c r="AB2784">
        <f>IF(OR($B2784="",$Z2784=""),"",MAX(0,$Z2784-N($M2784)))</f>
        <v/>
      </c>
      <c r="AC2784" s="46">
        <f>IF($B2784="","",IFERROR(INDEX('CCA Util %'!$H:$H,MATCH($B2784,'CCA Util %'!$E:$E,0)),""))</f>
        <v/>
      </c>
      <c r="AD2784">
        <f>IF($B2784="","",IFERROR(INDEX('CCA Util %'!$G:$G,MATCH($B2784,'CCA Util %'!$E:$E,0)),""))</f>
        <v/>
      </c>
      <c r="AE2784">
        <f>IF(OR($B2784="",$U2784=""),"",$U2784&amp;" &amp; "&amp;IF(OR($AD2784="",$AD2784=0),"Util NA",$AD2784&amp;" Util"))</f>
        <v/>
      </c>
    </row>
    <row r="2785" ht="15.75" customHeight="1" s="42">
      <c r="A2785" s="41" t="n"/>
      <c r="G2785" s="38" t="n"/>
      <c r="H2785" s="38" t="n"/>
      <c r="I2785" s="38" t="n"/>
      <c r="J2785" s="38" t="n"/>
      <c r="K2785" s="38" t="n"/>
      <c r="L2785" s="38" t="n"/>
      <c r="N2785" s="36">
        <f>IF($B2785="","",IF($C2785="SUPERSTORE","Superstore","DH"))</f>
        <v/>
      </c>
      <c r="O2785" s="36">
        <f>IF($B2785="","",IFERROR(VLOOKUP($B2785,Mapping!$A:$C,2,0),"Not Mapped"))</f>
        <v/>
      </c>
      <c r="P2785" s="36">
        <f>IF($B2785="","",IFERROR(VLOOKUP($B2785,Mapping!$A:$C,3,0),"Not Mapped"))</f>
        <v/>
      </c>
      <c r="Q2785" s="36">
        <f>IF($B2785="","",IFERROR(VLOOKUP($O2785,Leaders!$A:$B,2,0),"Not Mapped"))</f>
        <v/>
      </c>
      <c r="R2785" s="36">
        <f>IF($B2785="","",IF(COUNTIF(Exclusions!$A:$A,$B2785)&gt;0,"Yes","No"))</f>
        <v/>
      </c>
      <c r="S2785" s="38">
        <f>IF($B2785="","",MIN(1,DAY($A2785)/IF($N2785="Superstore",Settings!$B$5,Settings!$B$4)))</f>
        <v/>
      </c>
      <c r="T2785" s="38">
        <f>IF(OR($B2785="",$G2785="",$S2785=0),"",$G2785/$S2785)</f>
        <v/>
      </c>
      <c r="U2785" s="36">
        <f>IF($T2785="","",IF($T2785&lt;Settings!$B$8,"Critical",IF($T2785&lt;Settings!$B$9,"Semi Critical","Non Critical")))</f>
        <v/>
      </c>
      <c r="V2785" s="28" t="n"/>
      <c r="Z2785">
        <f>IF($B2785="","",IFERROR(VLOOKUP($B2785,'Plan HC for CCA'!$A:$B,2,0),""))</f>
        <v/>
      </c>
      <c r="AA2785">
        <f>IF(OR($B2785="",$Z2785=""),"",IF(N($M2785)&lt;$Z2785,"Delta","No Delta"))</f>
        <v/>
      </c>
      <c r="AB2785">
        <f>IF(OR($B2785="",$Z2785=""),"",MAX(0,$Z2785-N($M2785)))</f>
        <v/>
      </c>
      <c r="AC2785" s="46">
        <f>IF($B2785="","",IFERROR(INDEX('CCA Util %'!$H:$H,MATCH($B2785,'CCA Util %'!$E:$E,0)),""))</f>
        <v/>
      </c>
      <c r="AD2785">
        <f>IF($B2785="","",IFERROR(INDEX('CCA Util %'!$G:$G,MATCH($B2785,'CCA Util %'!$E:$E,0)),""))</f>
        <v/>
      </c>
      <c r="AE2785">
        <f>IF(OR($B2785="",$U2785=""),"",$U2785&amp;" &amp; "&amp;IF(OR($AD2785="",$AD2785=0),"Util NA",$AD2785&amp;" Util"))</f>
        <v/>
      </c>
    </row>
    <row r="2786" ht="15.75" customHeight="1" s="42">
      <c r="A2786" s="41" t="n"/>
      <c r="G2786" s="38" t="n"/>
      <c r="H2786" s="38" t="n"/>
      <c r="I2786" s="38" t="n"/>
      <c r="J2786" s="38" t="n"/>
      <c r="K2786" s="38" t="n"/>
      <c r="L2786" s="38" t="n"/>
      <c r="N2786" s="36">
        <f>IF($B2786="","",IF($C2786="SUPERSTORE","Superstore","DH"))</f>
        <v/>
      </c>
      <c r="O2786" s="36">
        <f>IF($B2786="","",IFERROR(VLOOKUP($B2786,Mapping!$A:$C,2,0),"Not Mapped"))</f>
        <v/>
      </c>
      <c r="P2786" s="36">
        <f>IF($B2786="","",IFERROR(VLOOKUP($B2786,Mapping!$A:$C,3,0),"Not Mapped"))</f>
        <v/>
      </c>
      <c r="Q2786" s="36">
        <f>IF($B2786="","",IFERROR(VLOOKUP($O2786,Leaders!$A:$B,2,0),"Not Mapped"))</f>
        <v/>
      </c>
      <c r="R2786" s="36">
        <f>IF($B2786="","",IF(COUNTIF(Exclusions!$A:$A,$B2786)&gt;0,"Yes","No"))</f>
        <v/>
      </c>
      <c r="S2786" s="38">
        <f>IF($B2786="","",MIN(1,DAY($A2786)/IF($N2786="Superstore",Settings!$B$5,Settings!$B$4)))</f>
        <v/>
      </c>
      <c r="T2786" s="38">
        <f>IF(OR($B2786="",$G2786="",$S2786=0),"",$G2786/$S2786)</f>
        <v/>
      </c>
      <c r="U2786" s="36">
        <f>IF($T2786="","",IF($T2786&lt;Settings!$B$8,"Critical",IF($T2786&lt;Settings!$B$9,"Semi Critical","Non Critical")))</f>
        <v/>
      </c>
      <c r="V2786" s="28" t="n"/>
      <c r="Z2786">
        <f>IF($B2786="","",IFERROR(VLOOKUP($B2786,'Plan HC for CCA'!$A:$B,2,0),""))</f>
        <v/>
      </c>
      <c r="AA2786">
        <f>IF(OR($B2786="",$Z2786=""),"",IF(N($M2786)&lt;$Z2786,"Delta","No Delta"))</f>
        <v/>
      </c>
      <c r="AB2786">
        <f>IF(OR($B2786="",$Z2786=""),"",MAX(0,$Z2786-N($M2786)))</f>
        <v/>
      </c>
      <c r="AC2786" s="46">
        <f>IF($B2786="","",IFERROR(INDEX('CCA Util %'!$H:$H,MATCH($B2786,'CCA Util %'!$E:$E,0)),""))</f>
        <v/>
      </c>
      <c r="AD2786">
        <f>IF($B2786="","",IFERROR(INDEX('CCA Util %'!$G:$G,MATCH($B2786,'CCA Util %'!$E:$E,0)),""))</f>
        <v/>
      </c>
      <c r="AE2786">
        <f>IF(OR($B2786="",$U2786=""),"",$U2786&amp;" &amp; "&amp;IF(OR($AD2786="",$AD2786=0),"Util NA",$AD2786&amp;" Util"))</f>
        <v/>
      </c>
    </row>
    <row r="2787" ht="15.75" customHeight="1" s="42">
      <c r="A2787" s="41" t="n"/>
      <c r="G2787" s="38" t="n"/>
      <c r="H2787" s="38" t="n"/>
      <c r="I2787" s="38" t="n"/>
      <c r="J2787" s="38" t="n"/>
      <c r="K2787" s="38" t="n"/>
      <c r="L2787" s="38" t="n"/>
      <c r="N2787" s="36">
        <f>IF($B2787="","",IF($C2787="SUPERSTORE","Superstore","DH"))</f>
        <v/>
      </c>
      <c r="O2787" s="36">
        <f>IF($B2787="","",IFERROR(VLOOKUP($B2787,Mapping!$A:$C,2,0),"Not Mapped"))</f>
        <v/>
      </c>
      <c r="P2787" s="36">
        <f>IF($B2787="","",IFERROR(VLOOKUP($B2787,Mapping!$A:$C,3,0),"Not Mapped"))</f>
        <v/>
      </c>
      <c r="Q2787" s="36">
        <f>IF($B2787="","",IFERROR(VLOOKUP($O2787,Leaders!$A:$B,2,0),"Not Mapped"))</f>
        <v/>
      </c>
      <c r="R2787" s="36">
        <f>IF($B2787="","",IF(COUNTIF(Exclusions!$A:$A,$B2787)&gt;0,"Yes","No"))</f>
        <v/>
      </c>
      <c r="S2787" s="38">
        <f>IF($B2787="","",MIN(1,DAY($A2787)/IF($N2787="Superstore",Settings!$B$5,Settings!$B$4)))</f>
        <v/>
      </c>
      <c r="T2787" s="38">
        <f>IF(OR($B2787="",$G2787="",$S2787=0),"",$G2787/$S2787)</f>
        <v/>
      </c>
      <c r="U2787" s="36">
        <f>IF($T2787="","",IF($T2787&lt;Settings!$B$8,"Critical",IF($T2787&lt;Settings!$B$9,"Semi Critical","Non Critical")))</f>
        <v/>
      </c>
      <c r="V2787" s="28" t="n"/>
      <c r="Z2787">
        <f>IF($B2787="","",IFERROR(VLOOKUP($B2787,'Plan HC for CCA'!$A:$B,2,0),""))</f>
        <v/>
      </c>
      <c r="AA2787">
        <f>IF(OR($B2787="",$Z2787=""),"",IF(N($M2787)&lt;$Z2787,"Delta","No Delta"))</f>
        <v/>
      </c>
      <c r="AB2787">
        <f>IF(OR($B2787="",$Z2787=""),"",MAX(0,$Z2787-N($M2787)))</f>
        <v/>
      </c>
      <c r="AC2787" s="46">
        <f>IF($B2787="","",IFERROR(INDEX('CCA Util %'!$H:$H,MATCH($B2787,'CCA Util %'!$E:$E,0)),""))</f>
        <v/>
      </c>
      <c r="AD2787">
        <f>IF($B2787="","",IFERROR(INDEX('CCA Util %'!$G:$G,MATCH($B2787,'CCA Util %'!$E:$E,0)),""))</f>
        <v/>
      </c>
      <c r="AE2787">
        <f>IF(OR($B2787="",$U2787=""),"",$U2787&amp;" &amp; "&amp;IF(OR($AD2787="",$AD2787=0),"Util NA",$AD2787&amp;" Util"))</f>
        <v/>
      </c>
    </row>
    <row r="2788" ht="15.75" customHeight="1" s="42">
      <c r="A2788" s="41" t="n"/>
      <c r="G2788" s="38" t="n"/>
      <c r="H2788" s="38" t="n"/>
      <c r="I2788" s="38" t="n"/>
      <c r="J2788" s="38" t="n"/>
      <c r="K2788" s="38" t="n"/>
      <c r="L2788" s="38" t="n"/>
      <c r="N2788" s="36">
        <f>IF($B2788="","",IF($C2788="SUPERSTORE","Superstore","DH"))</f>
        <v/>
      </c>
      <c r="O2788" s="36">
        <f>IF($B2788="","",IFERROR(VLOOKUP($B2788,Mapping!$A:$C,2,0),"Not Mapped"))</f>
        <v/>
      </c>
      <c r="P2788" s="36">
        <f>IF($B2788="","",IFERROR(VLOOKUP($B2788,Mapping!$A:$C,3,0),"Not Mapped"))</f>
        <v/>
      </c>
      <c r="Q2788" s="36">
        <f>IF($B2788="","",IFERROR(VLOOKUP($O2788,Leaders!$A:$B,2,0),"Not Mapped"))</f>
        <v/>
      </c>
      <c r="R2788" s="36">
        <f>IF($B2788="","",IF(COUNTIF(Exclusions!$A:$A,$B2788)&gt;0,"Yes","No"))</f>
        <v/>
      </c>
      <c r="S2788" s="38">
        <f>IF($B2788="","",MIN(1,DAY($A2788)/IF($N2788="Superstore",Settings!$B$5,Settings!$B$4)))</f>
        <v/>
      </c>
      <c r="T2788" s="38">
        <f>IF(OR($B2788="",$G2788="",$S2788=0),"",$G2788/$S2788)</f>
        <v/>
      </c>
      <c r="U2788" s="36">
        <f>IF($T2788="","",IF($T2788&lt;Settings!$B$8,"Critical",IF($T2788&lt;Settings!$B$9,"Semi Critical","Non Critical")))</f>
        <v/>
      </c>
      <c r="V2788" s="28" t="n"/>
      <c r="Z2788">
        <f>IF($B2788="","",IFERROR(VLOOKUP($B2788,'Plan HC for CCA'!$A:$B,2,0),""))</f>
        <v/>
      </c>
      <c r="AA2788">
        <f>IF(OR($B2788="",$Z2788=""),"",IF(N($M2788)&lt;$Z2788,"Delta","No Delta"))</f>
        <v/>
      </c>
      <c r="AB2788">
        <f>IF(OR($B2788="",$Z2788=""),"",MAX(0,$Z2788-N($M2788)))</f>
        <v/>
      </c>
      <c r="AC2788" s="46">
        <f>IF($B2788="","",IFERROR(INDEX('CCA Util %'!$H:$H,MATCH($B2788,'CCA Util %'!$E:$E,0)),""))</f>
        <v/>
      </c>
      <c r="AD2788">
        <f>IF($B2788="","",IFERROR(INDEX('CCA Util %'!$G:$G,MATCH($B2788,'CCA Util %'!$E:$E,0)),""))</f>
        <v/>
      </c>
      <c r="AE2788">
        <f>IF(OR($B2788="",$U2788=""),"",$U2788&amp;" &amp; "&amp;IF(OR($AD2788="",$AD2788=0),"Util NA",$AD2788&amp;" Util"))</f>
        <v/>
      </c>
    </row>
    <row r="2789" ht="15.75" customHeight="1" s="42">
      <c r="A2789" s="41" t="n"/>
      <c r="G2789" s="38" t="n"/>
      <c r="H2789" s="38" t="n"/>
      <c r="I2789" s="38" t="n"/>
      <c r="J2789" s="38" t="n"/>
      <c r="K2789" s="38" t="n"/>
      <c r="L2789" s="38" t="n"/>
      <c r="N2789" s="36">
        <f>IF($B2789="","",IF($C2789="SUPERSTORE","Superstore","DH"))</f>
        <v/>
      </c>
      <c r="O2789" s="36">
        <f>IF($B2789="","",IFERROR(VLOOKUP($B2789,Mapping!$A:$C,2,0),"Not Mapped"))</f>
        <v/>
      </c>
      <c r="P2789" s="36">
        <f>IF($B2789="","",IFERROR(VLOOKUP($B2789,Mapping!$A:$C,3,0),"Not Mapped"))</f>
        <v/>
      </c>
      <c r="Q2789" s="36">
        <f>IF($B2789="","",IFERROR(VLOOKUP($O2789,Leaders!$A:$B,2,0),"Not Mapped"))</f>
        <v/>
      </c>
      <c r="R2789" s="36">
        <f>IF($B2789="","",IF(COUNTIF(Exclusions!$A:$A,$B2789)&gt;0,"Yes","No"))</f>
        <v/>
      </c>
      <c r="S2789" s="38">
        <f>IF($B2789="","",MIN(1,DAY($A2789)/IF($N2789="Superstore",Settings!$B$5,Settings!$B$4)))</f>
        <v/>
      </c>
      <c r="T2789" s="38">
        <f>IF(OR($B2789="",$G2789="",$S2789=0),"",$G2789/$S2789)</f>
        <v/>
      </c>
      <c r="U2789" s="36">
        <f>IF($T2789="","",IF($T2789&lt;Settings!$B$8,"Critical",IF($T2789&lt;Settings!$B$9,"Semi Critical","Non Critical")))</f>
        <v/>
      </c>
      <c r="V2789" s="28" t="n"/>
      <c r="Z2789">
        <f>IF($B2789="","",IFERROR(VLOOKUP($B2789,'Plan HC for CCA'!$A:$B,2,0),""))</f>
        <v/>
      </c>
      <c r="AA2789">
        <f>IF(OR($B2789="",$Z2789=""),"",IF(N($M2789)&lt;$Z2789,"Delta","No Delta"))</f>
        <v/>
      </c>
      <c r="AB2789">
        <f>IF(OR($B2789="",$Z2789=""),"",MAX(0,$Z2789-N($M2789)))</f>
        <v/>
      </c>
      <c r="AC2789" s="46">
        <f>IF($B2789="","",IFERROR(INDEX('CCA Util %'!$H:$H,MATCH($B2789,'CCA Util %'!$E:$E,0)),""))</f>
        <v/>
      </c>
      <c r="AD2789">
        <f>IF($B2789="","",IFERROR(INDEX('CCA Util %'!$G:$G,MATCH($B2789,'CCA Util %'!$E:$E,0)),""))</f>
        <v/>
      </c>
      <c r="AE2789">
        <f>IF(OR($B2789="",$U2789=""),"",$U2789&amp;" &amp; "&amp;IF(OR($AD2789="",$AD2789=0),"Util NA",$AD2789&amp;" Util"))</f>
        <v/>
      </c>
    </row>
    <row r="2790" ht="15.75" customHeight="1" s="42">
      <c r="A2790" s="41" t="n"/>
      <c r="G2790" s="38" t="n"/>
      <c r="H2790" s="38" t="n"/>
      <c r="I2790" s="38" t="n"/>
      <c r="J2790" s="38" t="n"/>
      <c r="K2790" s="38" t="n"/>
      <c r="L2790" s="38" t="n"/>
      <c r="N2790" s="36">
        <f>IF($B2790="","",IF($C2790="SUPERSTORE","Superstore","DH"))</f>
        <v/>
      </c>
      <c r="O2790" s="36">
        <f>IF($B2790="","",IFERROR(VLOOKUP($B2790,Mapping!$A:$C,2,0),"Not Mapped"))</f>
        <v/>
      </c>
      <c r="P2790" s="36">
        <f>IF($B2790="","",IFERROR(VLOOKUP($B2790,Mapping!$A:$C,3,0),"Not Mapped"))</f>
        <v/>
      </c>
      <c r="Q2790" s="36">
        <f>IF($B2790="","",IFERROR(VLOOKUP($O2790,Leaders!$A:$B,2,0),"Not Mapped"))</f>
        <v/>
      </c>
      <c r="R2790" s="36">
        <f>IF($B2790="","",IF(COUNTIF(Exclusions!$A:$A,$B2790)&gt;0,"Yes","No"))</f>
        <v/>
      </c>
      <c r="S2790" s="38">
        <f>IF($B2790="","",MIN(1,DAY($A2790)/IF($N2790="Superstore",Settings!$B$5,Settings!$B$4)))</f>
        <v/>
      </c>
      <c r="T2790" s="38">
        <f>IF(OR($B2790="",$G2790="",$S2790=0),"",$G2790/$S2790)</f>
        <v/>
      </c>
      <c r="U2790" s="36">
        <f>IF($T2790="","",IF($T2790&lt;Settings!$B$8,"Critical",IF($T2790&lt;Settings!$B$9,"Semi Critical","Non Critical")))</f>
        <v/>
      </c>
      <c r="V2790" s="28" t="n"/>
      <c r="Z2790">
        <f>IF($B2790="","",IFERROR(VLOOKUP($B2790,'Plan HC for CCA'!$A:$B,2,0),""))</f>
        <v/>
      </c>
      <c r="AA2790">
        <f>IF(OR($B2790="",$Z2790=""),"",IF(N($M2790)&lt;$Z2790,"Delta","No Delta"))</f>
        <v/>
      </c>
      <c r="AB2790">
        <f>IF(OR($B2790="",$Z2790=""),"",MAX(0,$Z2790-N($M2790)))</f>
        <v/>
      </c>
      <c r="AC2790" s="46">
        <f>IF($B2790="","",IFERROR(INDEX('CCA Util %'!$H:$H,MATCH($B2790,'CCA Util %'!$E:$E,0)),""))</f>
        <v/>
      </c>
      <c r="AD2790">
        <f>IF($B2790="","",IFERROR(INDEX('CCA Util %'!$G:$G,MATCH($B2790,'CCA Util %'!$E:$E,0)),""))</f>
        <v/>
      </c>
      <c r="AE2790">
        <f>IF(OR($B2790="",$U2790=""),"",$U2790&amp;" &amp; "&amp;IF(OR($AD2790="",$AD2790=0),"Util NA",$AD2790&amp;" Util"))</f>
        <v/>
      </c>
    </row>
    <row r="2791" ht="15.75" customHeight="1" s="42">
      <c r="A2791" s="41" t="n"/>
      <c r="G2791" s="38" t="n"/>
      <c r="H2791" s="38" t="n"/>
      <c r="I2791" s="38" t="n"/>
      <c r="J2791" s="38" t="n"/>
      <c r="K2791" s="38" t="n"/>
      <c r="L2791" s="38" t="n"/>
      <c r="N2791" s="36">
        <f>IF($B2791="","",IF($C2791="SUPERSTORE","Superstore","DH"))</f>
        <v/>
      </c>
      <c r="O2791" s="36">
        <f>IF($B2791="","",IFERROR(VLOOKUP($B2791,Mapping!$A:$C,2,0),"Not Mapped"))</f>
        <v/>
      </c>
      <c r="P2791" s="36">
        <f>IF($B2791="","",IFERROR(VLOOKUP($B2791,Mapping!$A:$C,3,0),"Not Mapped"))</f>
        <v/>
      </c>
      <c r="Q2791" s="36">
        <f>IF($B2791="","",IFERROR(VLOOKUP($O2791,Leaders!$A:$B,2,0),"Not Mapped"))</f>
        <v/>
      </c>
      <c r="R2791" s="36">
        <f>IF($B2791="","",IF(COUNTIF(Exclusions!$A:$A,$B2791)&gt;0,"Yes","No"))</f>
        <v/>
      </c>
      <c r="S2791" s="38">
        <f>IF($B2791="","",MIN(1,DAY($A2791)/IF($N2791="Superstore",Settings!$B$5,Settings!$B$4)))</f>
        <v/>
      </c>
      <c r="T2791" s="38">
        <f>IF(OR($B2791="",$G2791="",$S2791=0),"",$G2791/$S2791)</f>
        <v/>
      </c>
      <c r="U2791" s="36">
        <f>IF($T2791="","",IF($T2791&lt;Settings!$B$8,"Critical",IF($T2791&lt;Settings!$B$9,"Semi Critical","Non Critical")))</f>
        <v/>
      </c>
      <c r="V2791" s="28" t="n"/>
      <c r="Z2791">
        <f>IF($B2791="","",IFERROR(VLOOKUP($B2791,'Plan HC for CCA'!$A:$B,2,0),""))</f>
        <v/>
      </c>
      <c r="AA2791">
        <f>IF(OR($B2791="",$Z2791=""),"",IF(N($M2791)&lt;$Z2791,"Delta","No Delta"))</f>
        <v/>
      </c>
      <c r="AB2791">
        <f>IF(OR($B2791="",$Z2791=""),"",MAX(0,$Z2791-N($M2791)))</f>
        <v/>
      </c>
      <c r="AC2791" s="46">
        <f>IF($B2791="","",IFERROR(INDEX('CCA Util %'!$H:$H,MATCH($B2791,'CCA Util %'!$E:$E,0)),""))</f>
        <v/>
      </c>
      <c r="AD2791">
        <f>IF($B2791="","",IFERROR(INDEX('CCA Util %'!$G:$G,MATCH($B2791,'CCA Util %'!$E:$E,0)),""))</f>
        <v/>
      </c>
      <c r="AE2791">
        <f>IF(OR($B2791="",$U2791=""),"",$U2791&amp;" &amp; "&amp;IF(OR($AD2791="",$AD2791=0),"Util NA",$AD2791&amp;" Util"))</f>
        <v/>
      </c>
    </row>
    <row r="2792" ht="15.75" customHeight="1" s="42">
      <c r="A2792" s="41" t="n"/>
      <c r="G2792" s="38" t="n"/>
      <c r="H2792" s="38" t="n"/>
      <c r="I2792" s="38" t="n"/>
      <c r="J2792" s="38" t="n"/>
      <c r="K2792" s="38" t="n"/>
      <c r="L2792" s="38" t="n"/>
      <c r="N2792" s="36">
        <f>IF($B2792="","",IF($C2792="SUPERSTORE","Superstore","DH"))</f>
        <v/>
      </c>
      <c r="O2792" s="36">
        <f>IF($B2792="","",IFERROR(VLOOKUP($B2792,Mapping!$A:$C,2,0),"Not Mapped"))</f>
        <v/>
      </c>
      <c r="P2792" s="36">
        <f>IF($B2792="","",IFERROR(VLOOKUP($B2792,Mapping!$A:$C,3,0),"Not Mapped"))</f>
        <v/>
      </c>
      <c r="Q2792" s="36">
        <f>IF($B2792="","",IFERROR(VLOOKUP($O2792,Leaders!$A:$B,2,0),"Not Mapped"))</f>
        <v/>
      </c>
      <c r="R2792" s="36">
        <f>IF($B2792="","",IF(COUNTIF(Exclusions!$A:$A,$B2792)&gt;0,"Yes","No"))</f>
        <v/>
      </c>
      <c r="S2792" s="38">
        <f>IF($B2792="","",MIN(1,DAY($A2792)/IF($N2792="Superstore",Settings!$B$5,Settings!$B$4)))</f>
        <v/>
      </c>
      <c r="T2792" s="38">
        <f>IF(OR($B2792="",$G2792="",$S2792=0),"",$G2792/$S2792)</f>
        <v/>
      </c>
      <c r="U2792" s="36">
        <f>IF($T2792="","",IF($T2792&lt;Settings!$B$8,"Critical",IF($T2792&lt;Settings!$B$9,"Semi Critical","Non Critical")))</f>
        <v/>
      </c>
      <c r="V2792" s="28" t="n"/>
      <c r="Z2792">
        <f>IF($B2792="","",IFERROR(VLOOKUP($B2792,'Plan HC for CCA'!$A:$B,2,0),""))</f>
        <v/>
      </c>
      <c r="AA2792">
        <f>IF(OR($B2792="",$Z2792=""),"",IF(N($M2792)&lt;$Z2792,"Delta","No Delta"))</f>
        <v/>
      </c>
      <c r="AB2792">
        <f>IF(OR($B2792="",$Z2792=""),"",MAX(0,$Z2792-N($M2792)))</f>
        <v/>
      </c>
      <c r="AC2792" s="46">
        <f>IF($B2792="","",IFERROR(INDEX('CCA Util %'!$H:$H,MATCH($B2792,'CCA Util %'!$E:$E,0)),""))</f>
        <v/>
      </c>
      <c r="AD2792">
        <f>IF($B2792="","",IFERROR(INDEX('CCA Util %'!$G:$G,MATCH($B2792,'CCA Util %'!$E:$E,0)),""))</f>
        <v/>
      </c>
      <c r="AE2792">
        <f>IF(OR($B2792="",$U2792=""),"",$U2792&amp;" &amp; "&amp;IF(OR($AD2792="",$AD2792=0),"Util NA",$AD2792&amp;" Util"))</f>
        <v/>
      </c>
    </row>
    <row r="2793" ht="15.75" customHeight="1" s="42">
      <c r="A2793" s="41" t="n"/>
      <c r="G2793" s="38" t="n"/>
      <c r="H2793" s="38" t="n"/>
      <c r="I2793" s="38" t="n"/>
      <c r="J2793" s="38" t="n"/>
      <c r="K2793" s="38" t="n"/>
      <c r="L2793" s="38" t="n"/>
      <c r="N2793" s="36">
        <f>IF($B2793="","",IF($C2793="SUPERSTORE","Superstore","DH"))</f>
        <v/>
      </c>
      <c r="O2793" s="36">
        <f>IF($B2793="","",IFERROR(VLOOKUP($B2793,Mapping!$A:$C,2,0),"Not Mapped"))</f>
        <v/>
      </c>
      <c r="P2793" s="36">
        <f>IF($B2793="","",IFERROR(VLOOKUP($B2793,Mapping!$A:$C,3,0),"Not Mapped"))</f>
        <v/>
      </c>
      <c r="Q2793" s="36">
        <f>IF($B2793="","",IFERROR(VLOOKUP($O2793,Leaders!$A:$B,2,0),"Not Mapped"))</f>
        <v/>
      </c>
      <c r="R2793" s="36">
        <f>IF($B2793="","",IF(COUNTIF(Exclusions!$A:$A,$B2793)&gt;0,"Yes","No"))</f>
        <v/>
      </c>
      <c r="S2793" s="38">
        <f>IF($B2793="","",MIN(1,DAY($A2793)/IF($N2793="Superstore",Settings!$B$5,Settings!$B$4)))</f>
        <v/>
      </c>
      <c r="T2793" s="38">
        <f>IF(OR($B2793="",$G2793="",$S2793=0),"",$G2793/$S2793)</f>
        <v/>
      </c>
      <c r="U2793" s="36">
        <f>IF($T2793="","",IF($T2793&lt;Settings!$B$8,"Critical",IF($T2793&lt;Settings!$B$9,"Semi Critical","Non Critical")))</f>
        <v/>
      </c>
      <c r="V2793" s="28" t="n"/>
      <c r="Z2793">
        <f>IF($B2793="","",IFERROR(VLOOKUP($B2793,'Plan HC for CCA'!$A:$B,2,0),""))</f>
        <v/>
      </c>
      <c r="AA2793">
        <f>IF(OR($B2793="",$Z2793=""),"",IF(N($M2793)&lt;$Z2793,"Delta","No Delta"))</f>
        <v/>
      </c>
      <c r="AB2793">
        <f>IF(OR($B2793="",$Z2793=""),"",MAX(0,$Z2793-N($M2793)))</f>
        <v/>
      </c>
      <c r="AC2793" s="46">
        <f>IF($B2793="","",IFERROR(INDEX('CCA Util %'!$H:$H,MATCH($B2793,'CCA Util %'!$E:$E,0)),""))</f>
        <v/>
      </c>
      <c r="AD2793">
        <f>IF($B2793="","",IFERROR(INDEX('CCA Util %'!$G:$G,MATCH($B2793,'CCA Util %'!$E:$E,0)),""))</f>
        <v/>
      </c>
      <c r="AE2793">
        <f>IF(OR($B2793="",$U2793=""),"",$U2793&amp;" &amp; "&amp;IF(OR($AD2793="",$AD2793=0),"Util NA",$AD2793&amp;" Util"))</f>
        <v/>
      </c>
    </row>
    <row r="2794" ht="15.75" customHeight="1" s="42">
      <c r="A2794" s="41" t="n"/>
      <c r="G2794" s="38" t="n"/>
      <c r="H2794" s="38" t="n"/>
      <c r="I2794" s="38" t="n"/>
      <c r="J2794" s="38" t="n"/>
      <c r="K2794" s="38" t="n"/>
      <c r="L2794" s="38" t="n"/>
      <c r="N2794" s="36">
        <f>IF($B2794="","",IF($C2794="SUPERSTORE","Superstore","DH"))</f>
        <v/>
      </c>
      <c r="O2794" s="36">
        <f>IF($B2794="","",IFERROR(VLOOKUP($B2794,Mapping!$A:$C,2,0),"Not Mapped"))</f>
        <v/>
      </c>
      <c r="P2794" s="36">
        <f>IF($B2794="","",IFERROR(VLOOKUP($B2794,Mapping!$A:$C,3,0),"Not Mapped"))</f>
        <v/>
      </c>
      <c r="Q2794" s="36">
        <f>IF($B2794="","",IFERROR(VLOOKUP($O2794,Leaders!$A:$B,2,0),"Not Mapped"))</f>
        <v/>
      </c>
      <c r="R2794" s="36">
        <f>IF($B2794="","",IF(COUNTIF(Exclusions!$A:$A,$B2794)&gt;0,"Yes","No"))</f>
        <v/>
      </c>
      <c r="S2794" s="38">
        <f>IF($B2794="","",MIN(1,DAY($A2794)/IF($N2794="Superstore",Settings!$B$5,Settings!$B$4)))</f>
        <v/>
      </c>
      <c r="T2794" s="38">
        <f>IF(OR($B2794="",$G2794="",$S2794=0),"",$G2794/$S2794)</f>
        <v/>
      </c>
      <c r="U2794" s="36">
        <f>IF($T2794="","",IF($T2794&lt;Settings!$B$8,"Critical",IF($T2794&lt;Settings!$B$9,"Semi Critical","Non Critical")))</f>
        <v/>
      </c>
      <c r="V2794" s="28" t="n"/>
      <c r="Z2794">
        <f>IF($B2794="","",IFERROR(VLOOKUP($B2794,'Plan HC for CCA'!$A:$B,2,0),""))</f>
        <v/>
      </c>
      <c r="AA2794">
        <f>IF(OR($B2794="",$Z2794=""),"",IF(N($M2794)&lt;$Z2794,"Delta","No Delta"))</f>
        <v/>
      </c>
      <c r="AB2794">
        <f>IF(OR($B2794="",$Z2794=""),"",MAX(0,$Z2794-N($M2794)))</f>
        <v/>
      </c>
      <c r="AC2794" s="46">
        <f>IF($B2794="","",IFERROR(INDEX('CCA Util %'!$H:$H,MATCH($B2794,'CCA Util %'!$E:$E,0)),""))</f>
        <v/>
      </c>
      <c r="AD2794">
        <f>IF($B2794="","",IFERROR(INDEX('CCA Util %'!$G:$G,MATCH($B2794,'CCA Util %'!$E:$E,0)),""))</f>
        <v/>
      </c>
      <c r="AE2794">
        <f>IF(OR($B2794="",$U2794=""),"",$U2794&amp;" &amp; "&amp;IF(OR($AD2794="",$AD2794=0),"Util NA",$AD2794&amp;" Util"))</f>
        <v/>
      </c>
    </row>
    <row r="2795" ht="15.75" customHeight="1" s="42">
      <c r="A2795" s="41" t="n"/>
      <c r="G2795" s="38" t="n"/>
      <c r="H2795" s="38" t="n"/>
      <c r="I2795" s="38" t="n"/>
      <c r="J2795" s="38" t="n"/>
      <c r="K2795" s="38" t="n"/>
      <c r="L2795" s="38" t="n"/>
      <c r="N2795" s="36">
        <f>IF($B2795="","",IF($C2795="SUPERSTORE","Superstore","DH"))</f>
        <v/>
      </c>
      <c r="O2795" s="36">
        <f>IF($B2795="","",IFERROR(VLOOKUP($B2795,Mapping!$A:$C,2,0),"Not Mapped"))</f>
        <v/>
      </c>
      <c r="P2795" s="36">
        <f>IF($B2795="","",IFERROR(VLOOKUP($B2795,Mapping!$A:$C,3,0),"Not Mapped"))</f>
        <v/>
      </c>
      <c r="Q2795" s="36">
        <f>IF($B2795="","",IFERROR(VLOOKUP($O2795,Leaders!$A:$B,2,0),"Not Mapped"))</f>
        <v/>
      </c>
      <c r="R2795" s="36">
        <f>IF($B2795="","",IF(COUNTIF(Exclusions!$A:$A,$B2795)&gt;0,"Yes","No"))</f>
        <v/>
      </c>
      <c r="S2795" s="38">
        <f>IF($B2795="","",MIN(1,DAY($A2795)/IF($N2795="Superstore",Settings!$B$5,Settings!$B$4)))</f>
        <v/>
      </c>
      <c r="T2795" s="38">
        <f>IF(OR($B2795="",$G2795="",$S2795=0),"",$G2795/$S2795)</f>
        <v/>
      </c>
      <c r="U2795" s="36">
        <f>IF($T2795="","",IF($T2795&lt;Settings!$B$8,"Critical",IF($T2795&lt;Settings!$B$9,"Semi Critical","Non Critical")))</f>
        <v/>
      </c>
      <c r="V2795" s="28" t="n"/>
      <c r="Z2795">
        <f>IF($B2795="","",IFERROR(VLOOKUP($B2795,'Plan HC for CCA'!$A:$B,2,0),""))</f>
        <v/>
      </c>
      <c r="AA2795">
        <f>IF(OR($B2795="",$Z2795=""),"",IF(N($M2795)&lt;$Z2795,"Delta","No Delta"))</f>
        <v/>
      </c>
      <c r="AB2795">
        <f>IF(OR($B2795="",$Z2795=""),"",MAX(0,$Z2795-N($M2795)))</f>
        <v/>
      </c>
      <c r="AC2795" s="46">
        <f>IF($B2795="","",IFERROR(INDEX('CCA Util %'!$H:$H,MATCH($B2795,'CCA Util %'!$E:$E,0)),""))</f>
        <v/>
      </c>
      <c r="AD2795">
        <f>IF($B2795="","",IFERROR(INDEX('CCA Util %'!$G:$G,MATCH($B2795,'CCA Util %'!$E:$E,0)),""))</f>
        <v/>
      </c>
      <c r="AE2795">
        <f>IF(OR($B2795="",$U2795=""),"",$U2795&amp;" &amp; "&amp;IF(OR($AD2795="",$AD2795=0),"Util NA",$AD2795&amp;" Util"))</f>
        <v/>
      </c>
    </row>
    <row r="2796" ht="15.75" customHeight="1" s="42">
      <c r="A2796" s="41" t="n"/>
      <c r="G2796" s="38" t="n"/>
      <c r="H2796" s="38" t="n"/>
      <c r="I2796" s="38" t="n"/>
      <c r="J2796" s="38" t="n"/>
      <c r="K2796" s="38" t="n"/>
      <c r="L2796" s="38" t="n"/>
      <c r="N2796" s="36">
        <f>IF($B2796="","",IF($C2796="SUPERSTORE","Superstore","DH"))</f>
        <v/>
      </c>
      <c r="O2796" s="36">
        <f>IF($B2796="","",IFERROR(VLOOKUP($B2796,Mapping!$A:$C,2,0),"Not Mapped"))</f>
        <v/>
      </c>
      <c r="P2796" s="36">
        <f>IF($B2796="","",IFERROR(VLOOKUP($B2796,Mapping!$A:$C,3,0),"Not Mapped"))</f>
        <v/>
      </c>
      <c r="Q2796" s="36">
        <f>IF($B2796="","",IFERROR(VLOOKUP($O2796,Leaders!$A:$B,2,0),"Not Mapped"))</f>
        <v/>
      </c>
      <c r="R2796" s="36">
        <f>IF($B2796="","",IF(COUNTIF(Exclusions!$A:$A,$B2796)&gt;0,"Yes","No"))</f>
        <v/>
      </c>
      <c r="S2796" s="38">
        <f>IF($B2796="","",MIN(1,DAY($A2796)/IF($N2796="Superstore",Settings!$B$5,Settings!$B$4)))</f>
        <v/>
      </c>
      <c r="T2796" s="38">
        <f>IF(OR($B2796="",$G2796="",$S2796=0),"",$G2796/$S2796)</f>
        <v/>
      </c>
      <c r="U2796" s="36">
        <f>IF($T2796="","",IF($T2796&lt;Settings!$B$8,"Critical",IF($T2796&lt;Settings!$B$9,"Semi Critical","Non Critical")))</f>
        <v/>
      </c>
      <c r="V2796" s="28" t="n"/>
      <c r="Z2796">
        <f>IF($B2796="","",IFERROR(VLOOKUP($B2796,'Plan HC for CCA'!$A:$B,2,0),""))</f>
        <v/>
      </c>
      <c r="AA2796">
        <f>IF(OR($B2796="",$Z2796=""),"",IF(N($M2796)&lt;$Z2796,"Delta","No Delta"))</f>
        <v/>
      </c>
      <c r="AB2796">
        <f>IF(OR($B2796="",$Z2796=""),"",MAX(0,$Z2796-N($M2796)))</f>
        <v/>
      </c>
      <c r="AC2796" s="46">
        <f>IF($B2796="","",IFERROR(INDEX('CCA Util %'!$H:$H,MATCH($B2796,'CCA Util %'!$E:$E,0)),""))</f>
        <v/>
      </c>
      <c r="AD2796">
        <f>IF($B2796="","",IFERROR(INDEX('CCA Util %'!$G:$G,MATCH($B2796,'CCA Util %'!$E:$E,0)),""))</f>
        <v/>
      </c>
      <c r="AE2796">
        <f>IF(OR($B2796="",$U2796=""),"",$U2796&amp;" &amp; "&amp;IF(OR($AD2796="",$AD2796=0),"Util NA",$AD2796&amp;" Util"))</f>
        <v/>
      </c>
    </row>
    <row r="2797" ht="15.75" customHeight="1" s="42">
      <c r="A2797" s="41" t="n"/>
      <c r="G2797" s="38" t="n"/>
      <c r="H2797" s="38" t="n"/>
      <c r="I2797" s="38" t="n"/>
      <c r="J2797" s="38" t="n"/>
      <c r="K2797" s="38" t="n"/>
      <c r="L2797" s="38" t="n"/>
      <c r="N2797" s="36">
        <f>IF($B2797="","",IF($C2797="SUPERSTORE","Superstore","DH"))</f>
        <v/>
      </c>
      <c r="O2797" s="36">
        <f>IF($B2797="","",IFERROR(VLOOKUP($B2797,Mapping!$A:$C,2,0),"Not Mapped"))</f>
        <v/>
      </c>
      <c r="P2797" s="36">
        <f>IF($B2797="","",IFERROR(VLOOKUP($B2797,Mapping!$A:$C,3,0),"Not Mapped"))</f>
        <v/>
      </c>
      <c r="Q2797" s="36">
        <f>IF($B2797="","",IFERROR(VLOOKUP($O2797,Leaders!$A:$B,2,0),"Not Mapped"))</f>
        <v/>
      </c>
      <c r="R2797" s="36">
        <f>IF($B2797="","",IF(COUNTIF(Exclusions!$A:$A,$B2797)&gt;0,"Yes","No"))</f>
        <v/>
      </c>
      <c r="S2797" s="38">
        <f>IF($B2797="","",MIN(1,DAY($A2797)/IF($N2797="Superstore",Settings!$B$5,Settings!$B$4)))</f>
        <v/>
      </c>
      <c r="T2797" s="38">
        <f>IF(OR($B2797="",$G2797="",$S2797=0),"",$G2797/$S2797)</f>
        <v/>
      </c>
      <c r="U2797" s="36">
        <f>IF($T2797="","",IF($T2797&lt;Settings!$B$8,"Critical",IF($T2797&lt;Settings!$B$9,"Semi Critical","Non Critical")))</f>
        <v/>
      </c>
      <c r="V2797" s="28" t="n"/>
      <c r="Z2797">
        <f>IF($B2797="","",IFERROR(VLOOKUP($B2797,'Plan HC for CCA'!$A:$B,2,0),""))</f>
        <v/>
      </c>
      <c r="AA2797">
        <f>IF(OR($B2797="",$Z2797=""),"",IF(N($M2797)&lt;$Z2797,"Delta","No Delta"))</f>
        <v/>
      </c>
      <c r="AB2797">
        <f>IF(OR($B2797="",$Z2797=""),"",MAX(0,$Z2797-N($M2797)))</f>
        <v/>
      </c>
      <c r="AC2797" s="46">
        <f>IF($B2797="","",IFERROR(INDEX('CCA Util %'!$H:$H,MATCH($B2797,'CCA Util %'!$E:$E,0)),""))</f>
        <v/>
      </c>
      <c r="AD2797">
        <f>IF($B2797="","",IFERROR(INDEX('CCA Util %'!$G:$G,MATCH($B2797,'CCA Util %'!$E:$E,0)),""))</f>
        <v/>
      </c>
      <c r="AE2797">
        <f>IF(OR($B2797="",$U2797=""),"",$U2797&amp;" &amp; "&amp;IF(OR($AD2797="",$AD2797=0),"Util NA",$AD2797&amp;" Util"))</f>
        <v/>
      </c>
    </row>
    <row r="2798" ht="15.75" customHeight="1" s="42">
      <c r="A2798" s="41" t="n"/>
      <c r="G2798" s="38" t="n"/>
      <c r="H2798" s="38" t="n"/>
      <c r="I2798" s="38" t="n"/>
      <c r="J2798" s="38" t="n"/>
      <c r="K2798" s="38" t="n"/>
      <c r="L2798" s="38" t="n"/>
      <c r="N2798" s="36">
        <f>IF($B2798="","",IF($C2798="SUPERSTORE","Superstore","DH"))</f>
        <v/>
      </c>
      <c r="O2798" s="36">
        <f>IF($B2798="","",IFERROR(VLOOKUP($B2798,Mapping!$A:$C,2,0),"Not Mapped"))</f>
        <v/>
      </c>
      <c r="P2798" s="36">
        <f>IF($B2798="","",IFERROR(VLOOKUP($B2798,Mapping!$A:$C,3,0),"Not Mapped"))</f>
        <v/>
      </c>
      <c r="Q2798" s="36">
        <f>IF($B2798="","",IFERROR(VLOOKUP($O2798,Leaders!$A:$B,2,0),"Not Mapped"))</f>
        <v/>
      </c>
      <c r="R2798" s="36">
        <f>IF($B2798="","",IF(COUNTIF(Exclusions!$A:$A,$B2798)&gt;0,"Yes","No"))</f>
        <v/>
      </c>
      <c r="S2798" s="38">
        <f>IF($B2798="","",MIN(1,DAY($A2798)/IF($N2798="Superstore",Settings!$B$5,Settings!$B$4)))</f>
        <v/>
      </c>
      <c r="T2798" s="38">
        <f>IF(OR($B2798="",$G2798="",$S2798=0),"",$G2798/$S2798)</f>
        <v/>
      </c>
      <c r="U2798" s="36">
        <f>IF($T2798="","",IF($T2798&lt;Settings!$B$8,"Critical",IF($T2798&lt;Settings!$B$9,"Semi Critical","Non Critical")))</f>
        <v/>
      </c>
      <c r="V2798" s="28" t="n"/>
      <c r="Z2798">
        <f>IF($B2798="","",IFERROR(VLOOKUP($B2798,'Plan HC for CCA'!$A:$B,2,0),""))</f>
        <v/>
      </c>
      <c r="AA2798">
        <f>IF(OR($B2798="",$Z2798=""),"",IF(N($M2798)&lt;$Z2798,"Delta","No Delta"))</f>
        <v/>
      </c>
      <c r="AB2798">
        <f>IF(OR($B2798="",$Z2798=""),"",MAX(0,$Z2798-N($M2798)))</f>
        <v/>
      </c>
      <c r="AC2798" s="46">
        <f>IF($B2798="","",IFERROR(INDEX('CCA Util %'!$H:$H,MATCH($B2798,'CCA Util %'!$E:$E,0)),""))</f>
        <v/>
      </c>
      <c r="AD2798">
        <f>IF($B2798="","",IFERROR(INDEX('CCA Util %'!$G:$G,MATCH($B2798,'CCA Util %'!$E:$E,0)),""))</f>
        <v/>
      </c>
      <c r="AE2798">
        <f>IF(OR($B2798="",$U2798=""),"",$U2798&amp;" &amp; "&amp;IF(OR($AD2798="",$AD2798=0),"Util NA",$AD2798&amp;" Util"))</f>
        <v/>
      </c>
    </row>
    <row r="2799" ht="15.75" customHeight="1" s="42">
      <c r="A2799" s="41" t="n"/>
      <c r="G2799" s="38" t="n"/>
      <c r="H2799" s="38" t="n"/>
      <c r="I2799" s="38" t="n"/>
      <c r="J2799" s="38" t="n"/>
      <c r="K2799" s="38" t="n"/>
      <c r="L2799" s="38" t="n"/>
      <c r="N2799" s="36">
        <f>IF($B2799="","",IF($C2799="SUPERSTORE","Superstore","DH"))</f>
        <v/>
      </c>
      <c r="O2799" s="36">
        <f>IF($B2799="","",IFERROR(VLOOKUP($B2799,Mapping!$A:$C,2,0),"Not Mapped"))</f>
        <v/>
      </c>
      <c r="P2799" s="36">
        <f>IF($B2799="","",IFERROR(VLOOKUP($B2799,Mapping!$A:$C,3,0),"Not Mapped"))</f>
        <v/>
      </c>
      <c r="Q2799" s="36">
        <f>IF($B2799="","",IFERROR(VLOOKUP($O2799,Leaders!$A:$B,2,0),"Not Mapped"))</f>
        <v/>
      </c>
      <c r="R2799" s="36">
        <f>IF($B2799="","",IF(COUNTIF(Exclusions!$A:$A,$B2799)&gt;0,"Yes","No"))</f>
        <v/>
      </c>
      <c r="S2799" s="38">
        <f>IF($B2799="","",MIN(1,DAY($A2799)/IF($N2799="Superstore",Settings!$B$5,Settings!$B$4)))</f>
        <v/>
      </c>
      <c r="T2799" s="38">
        <f>IF(OR($B2799="",$G2799="",$S2799=0),"",$G2799/$S2799)</f>
        <v/>
      </c>
      <c r="U2799" s="36">
        <f>IF($T2799="","",IF($T2799&lt;Settings!$B$8,"Critical",IF($T2799&lt;Settings!$B$9,"Semi Critical","Non Critical")))</f>
        <v/>
      </c>
      <c r="V2799" s="28" t="n"/>
      <c r="Z2799">
        <f>IF($B2799="","",IFERROR(VLOOKUP($B2799,'Plan HC for CCA'!$A:$B,2,0),""))</f>
        <v/>
      </c>
      <c r="AA2799">
        <f>IF(OR($B2799="",$Z2799=""),"",IF(N($M2799)&lt;$Z2799,"Delta","No Delta"))</f>
        <v/>
      </c>
      <c r="AB2799">
        <f>IF(OR($B2799="",$Z2799=""),"",MAX(0,$Z2799-N($M2799)))</f>
        <v/>
      </c>
      <c r="AC2799" s="46">
        <f>IF($B2799="","",IFERROR(INDEX('CCA Util %'!$H:$H,MATCH($B2799,'CCA Util %'!$E:$E,0)),""))</f>
        <v/>
      </c>
      <c r="AD2799">
        <f>IF($B2799="","",IFERROR(INDEX('CCA Util %'!$G:$G,MATCH($B2799,'CCA Util %'!$E:$E,0)),""))</f>
        <v/>
      </c>
      <c r="AE2799">
        <f>IF(OR($B2799="",$U2799=""),"",$U2799&amp;" &amp; "&amp;IF(OR($AD2799="",$AD2799=0),"Util NA",$AD2799&amp;" Util"))</f>
        <v/>
      </c>
    </row>
    <row r="2800" ht="15.75" customHeight="1" s="42">
      <c r="A2800" s="41" t="n"/>
      <c r="G2800" s="38" t="n"/>
      <c r="H2800" s="38" t="n"/>
      <c r="I2800" s="38" t="n"/>
      <c r="J2800" s="38" t="n"/>
      <c r="K2800" s="38" t="n"/>
      <c r="L2800" s="38" t="n"/>
      <c r="N2800" s="36">
        <f>IF($B2800="","",IF($C2800="SUPERSTORE","Superstore","DH"))</f>
        <v/>
      </c>
      <c r="O2800" s="36">
        <f>IF($B2800="","",IFERROR(VLOOKUP($B2800,Mapping!$A:$C,2,0),"Not Mapped"))</f>
        <v/>
      </c>
      <c r="P2800" s="36">
        <f>IF($B2800="","",IFERROR(VLOOKUP($B2800,Mapping!$A:$C,3,0),"Not Mapped"))</f>
        <v/>
      </c>
      <c r="Q2800" s="36">
        <f>IF($B2800="","",IFERROR(VLOOKUP($O2800,Leaders!$A:$B,2,0),"Not Mapped"))</f>
        <v/>
      </c>
      <c r="R2800" s="36">
        <f>IF($B2800="","",IF(COUNTIF(Exclusions!$A:$A,$B2800)&gt;0,"Yes","No"))</f>
        <v/>
      </c>
      <c r="S2800" s="38">
        <f>IF($B2800="","",MIN(1,DAY($A2800)/IF($N2800="Superstore",Settings!$B$5,Settings!$B$4)))</f>
        <v/>
      </c>
      <c r="T2800" s="38">
        <f>IF(OR($B2800="",$G2800="",$S2800=0),"",$G2800/$S2800)</f>
        <v/>
      </c>
      <c r="U2800" s="36">
        <f>IF($T2800="","",IF($T2800&lt;Settings!$B$8,"Critical",IF($T2800&lt;Settings!$B$9,"Semi Critical","Non Critical")))</f>
        <v/>
      </c>
      <c r="V2800" s="28" t="n"/>
      <c r="Z2800">
        <f>IF($B2800="","",IFERROR(VLOOKUP($B2800,'Plan HC for CCA'!$A:$B,2,0),""))</f>
        <v/>
      </c>
      <c r="AA2800">
        <f>IF(OR($B2800="",$Z2800=""),"",IF(N($M2800)&lt;$Z2800,"Delta","No Delta"))</f>
        <v/>
      </c>
      <c r="AB2800">
        <f>IF(OR($B2800="",$Z2800=""),"",MAX(0,$Z2800-N($M2800)))</f>
        <v/>
      </c>
      <c r="AC2800" s="46">
        <f>IF($B2800="","",IFERROR(INDEX('CCA Util %'!$H:$H,MATCH($B2800,'CCA Util %'!$E:$E,0)),""))</f>
        <v/>
      </c>
      <c r="AD2800">
        <f>IF($B2800="","",IFERROR(INDEX('CCA Util %'!$G:$G,MATCH($B2800,'CCA Util %'!$E:$E,0)),""))</f>
        <v/>
      </c>
      <c r="AE2800">
        <f>IF(OR($B2800="",$U2800=""),"",$U2800&amp;" &amp; "&amp;IF(OR($AD2800="",$AD2800=0),"Util NA",$AD2800&amp;" Util"))</f>
        <v/>
      </c>
    </row>
    <row r="2801" ht="15.75" customHeight="1" s="42">
      <c r="A2801" s="41" t="n"/>
      <c r="G2801" s="38" t="n"/>
      <c r="H2801" s="38" t="n"/>
      <c r="I2801" s="38" t="n"/>
      <c r="J2801" s="38" t="n"/>
      <c r="K2801" s="38" t="n"/>
      <c r="L2801" s="38" t="n"/>
      <c r="N2801" s="36">
        <f>IF($B2801="","",IF($C2801="SUPERSTORE","Superstore","DH"))</f>
        <v/>
      </c>
      <c r="O2801" s="36">
        <f>IF($B2801="","",IFERROR(VLOOKUP($B2801,Mapping!$A:$C,2,0),"Not Mapped"))</f>
        <v/>
      </c>
      <c r="P2801" s="36">
        <f>IF($B2801="","",IFERROR(VLOOKUP($B2801,Mapping!$A:$C,3,0),"Not Mapped"))</f>
        <v/>
      </c>
      <c r="Q2801" s="36">
        <f>IF($B2801="","",IFERROR(VLOOKUP($O2801,Leaders!$A:$B,2,0),"Not Mapped"))</f>
        <v/>
      </c>
      <c r="R2801" s="36">
        <f>IF($B2801="","",IF(COUNTIF(Exclusions!$A:$A,$B2801)&gt;0,"Yes","No"))</f>
        <v/>
      </c>
      <c r="S2801" s="38">
        <f>IF($B2801="","",MIN(1,DAY($A2801)/IF($N2801="Superstore",Settings!$B$5,Settings!$B$4)))</f>
        <v/>
      </c>
      <c r="T2801" s="38">
        <f>IF(OR($B2801="",$G2801="",$S2801=0),"",$G2801/$S2801)</f>
        <v/>
      </c>
      <c r="U2801" s="36">
        <f>IF($T2801="","",IF($T2801&lt;Settings!$B$8,"Critical",IF($T2801&lt;Settings!$B$9,"Semi Critical","Non Critical")))</f>
        <v/>
      </c>
      <c r="V2801" s="28" t="n"/>
      <c r="Z2801">
        <f>IF($B2801="","",IFERROR(VLOOKUP($B2801,'Plan HC for CCA'!$A:$B,2,0),""))</f>
        <v/>
      </c>
      <c r="AA2801">
        <f>IF(OR($B2801="",$Z2801=""),"",IF(N($M2801)&lt;$Z2801,"Delta","No Delta"))</f>
        <v/>
      </c>
      <c r="AB2801">
        <f>IF(OR($B2801="",$Z2801=""),"",MAX(0,$Z2801-N($M2801)))</f>
        <v/>
      </c>
      <c r="AC2801" s="46">
        <f>IF($B2801="","",IFERROR(INDEX('CCA Util %'!$H:$H,MATCH($B2801,'CCA Util %'!$E:$E,0)),""))</f>
        <v/>
      </c>
      <c r="AD2801">
        <f>IF($B2801="","",IFERROR(INDEX('CCA Util %'!$G:$G,MATCH($B2801,'CCA Util %'!$E:$E,0)),""))</f>
        <v/>
      </c>
      <c r="AE2801">
        <f>IF(OR($B2801="",$U2801=""),"",$U2801&amp;" &amp; "&amp;IF(OR($AD2801="",$AD2801=0),"Util NA",$AD2801&amp;" Util"))</f>
        <v/>
      </c>
    </row>
    <row r="2802" ht="15.75" customHeight="1" s="42">
      <c r="A2802" s="41" t="n"/>
      <c r="G2802" s="38" t="n"/>
      <c r="H2802" s="38" t="n"/>
      <c r="I2802" s="38" t="n"/>
      <c r="J2802" s="38" t="n"/>
      <c r="K2802" s="38" t="n"/>
      <c r="L2802" s="38" t="n"/>
      <c r="N2802" s="36">
        <f>IF($B2802="","",IF($C2802="SUPERSTORE","Superstore","DH"))</f>
        <v/>
      </c>
      <c r="O2802" s="36">
        <f>IF($B2802="","",IFERROR(VLOOKUP($B2802,Mapping!$A:$C,2,0),"Not Mapped"))</f>
        <v/>
      </c>
      <c r="P2802" s="36">
        <f>IF($B2802="","",IFERROR(VLOOKUP($B2802,Mapping!$A:$C,3,0),"Not Mapped"))</f>
        <v/>
      </c>
      <c r="Q2802" s="36">
        <f>IF($B2802="","",IFERROR(VLOOKUP($O2802,Leaders!$A:$B,2,0),"Not Mapped"))</f>
        <v/>
      </c>
      <c r="R2802" s="36">
        <f>IF($B2802="","",IF(COUNTIF(Exclusions!$A:$A,$B2802)&gt;0,"Yes","No"))</f>
        <v/>
      </c>
      <c r="S2802" s="38">
        <f>IF($B2802="","",MIN(1,DAY($A2802)/IF($N2802="Superstore",Settings!$B$5,Settings!$B$4)))</f>
        <v/>
      </c>
      <c r="T2802" s="38">
        <f>IF(OR($B2802="",$G2802="",$S2802=0),"",$G2802/$S2802)</f>
        <v/>
      </c>
      <c r="U2802" s="36">
        <f>IF($T2802="","",IF($T2802&lt;Settings!$B$8,"Critical",IF($T2802&lt;Settings!$B$9,"Semi Critical","Non Critical")))</f>
        <v/>
      </c>
      <c r="V2802" s="28" t="n"/>
      <c r="Z2802">
        <f>IF($B2802="","",IFERROR(VLOOKUP($B2802,'Plan HC for CCA'!$A:$B,2,0),""))</f>
        <v/>
      </c>
      <c r="AA2802">
        <f>IF(OR($B2802="",$Z2802=""),"",IF(N($M2802)&lt;$Z2802,"Delta","No Delta"))</f>
        <v/>
      </c>
      <c r="AB2802">
        <f>IF(OR($B2802="",$Z2802=""),"",MAX(0,$Z2802-N($M2802)))</f>
        <v/>
      </c>
      <c r="AC2802" s="46">
        <f>IF($B2802="","",IFERROR(INDEX('CCA Util %'!$H:$H,MATCH($B2802,'CCA Util %'!$E:$E,0)),""))</f>
        <v/>
      </c>
      <c r="AD2802">
        <f>IF($B2802="","",IFERROR(INDEX('CCA Util %'!$G:$G,MATCH($B2802,'CCA Util %'!$E:$E,0)),""))</f>
        <v/>
      </c>
      <c r="AE2802">
        <f>IF(OR($B2802="",$U2802=""),"",$U2802&amp;" &amp; "&amp;IF(OR($AD2802="",$AD2802=0),"Util NA",$AD2802&amp;" Util"))</f>
        <v/>
      </c>
    </row>
    <row r="2803" ht="15.75" customHeight="1" s="42">
      <c r="A2803" s="41" t="n"/>
      <c r="G2803" s="38" t="n"/>
      <c r="H2803" s="38" t="n"/>
      <c r="I2803" s="38" t="n"/>
      <c r="J2803" s="38" t="n"/>
      <c r="K2803" s="38" t="n"/>
      <c r="L2803" s="38" t="n"/>
      <c r="N2803" s="36">
        <f>IF($B2803="","",IF($C2803="SUPERSTORE","Superstore","DH"))</f>
        <v/>
      </c>
      <c r="O2803" s="36">
        <f>IF($B2803="","",IFERROR(VLOOKUP($B2803,Mapping!$A:$C,2,0),"Not Mapped"))</f>
        <v/>
      </c>
      <c r="P2803" s="36">
        <f>IF($B2803="","",IFERROR(VLOOKUP($B2803,Mapping!$A:$C,3,0),"Not Mapped"))</f>
        <v/>
      </c>
      <c r="Q2803" s="36">
        <f>IF($B2803="","",IFERROR(VLOOKUP($O2803,Leaders!$A:$B,2,0),"Not Mapped"))</f>
        <v/>
      </c>
      <c r="R2803" s="36">
        <f>IF($B2803="","",IF(COUNTIF(Exclusions!$A:$A,$B2803)&gt;0,"Yes","No"))</f>
        <v/>
      </c>
      <c r="S2803" s="38">
        <f>IF($B2803="","",MIN(1,DAY($A2803)/IF($N2803="Superstore",Settings!$B$5,Settings!$B$4)))</f>
        <v/>
      </c>
      <c r="T2803" s="38">
        <f>IF(OR($B2803="",$G2803="",$S2803=0),"",$G2803/$S2803)</f>
        <v/>
      </c>
      <c r="U2803" s="36">
        <f>IF($T2803="","",IF($T2803&lt;Settings!$B$8,"Critical",IF($T2803&lt;Settings!$B$9,"Semi Critical","Non Critical")))</f>
        <v/>
      </c>
      <c r="V2803" s="28" t="n"/>
      <c r="Z2803">
        <f>IF($B2803="","",IFERROR(VLOOKUP($B2803,'Plan HC for CCA'!$A:$B,2,0),""))</f>
        <v/>
      </c>
      <c r="AA2803">
        <f>IF(OR($B2803="",$Z2803=""),"",IF(N($M2803)&lt;$Z2803,"Delta","No Delta"))</f>
        <v/>
      </c>
      <c r="AB2803">
        <f>IF(OR($B2803="",$Z2803=""),"",MAX(0,$Z2803-N($M2803)))</f>
        <v/>
      </c>
      <c r="AC2803" s="46">
        <f>IF($B2803="","",IFERROR(INDEX('CCA Util %'!$H:$H,MATCH($B2803,'CCA Util %'!$E:$E,0)),""))</f>
        <v/>
      </c>
      <c r="AD2803">
        <f>IF($B2803="","",IFERROR(INDEX('CCA Util %'!$G:$G,MATCH($B2803,'CCA Util %'!$E:$E,0)),""))</f>
        <v/>
      </c>
      <c r="AE2803">
        <f>IF(OR($B2803="",$U2803=""),"",$U2803&amp;" &amp; "&amp;IF(OR($AD2803="",$AD2803=0),"Util NA",$AD2803&amp;" Util"))</f>
        <v/>
      </c>
    </row>
    <row r="2804" ht="15.75" customHeight="1" s="42">
      <c r="A2804" s="41" t="n"/>
      <c r="G2804" s="38" t="n"/>
      <c r="H2804" s="38" t="n"/>
      <c r="I2804" s="38" t="n"/>
      <c r="J2804" s="38" t="n"/>
      <c r="K2804" s="38" t="n"/>
      <c r="L2804" s="38" t="n"/>
      <c r="N2804" s="36">
        <f>IF($B2804="","",IF($C2804="SUPERSTORE","Superstore","DH"))</f>
        <v/>
      </c>
      <c r="O2804" s="36">
        <f>IF($B2804="","",IFERROR(VLOOKUP($B2804,Mapping!$A:$C,2,0),"Not Mapped"))</f>
        <v/>
      </c>
      <c r="P2804" s="36">
        <f>IF($B2804="","",IFERROR(VLOOKUP($B2804,Mapping!$A:$C,3,0),"Not Mapped"))</f>
        <v/>
      </c>
      <c r="Q2804" s="36">
        <f>IF($B2804="","",IFERROR(VLOOKUP($O2804,Leaders!$A:$B,2,0),"Not Mapped"))</f>
        <v/>
      </c>
      <c r="R2804" s="36">
        <f>IF($B2804="","",IF(COUNTIF(Exclusions!$A:$A,$B2804)&gt;0,"Yes","No"))</f>
        <v/>
      </c>
      <c r="S2804" s="38">
        <f>IF($B2804="","",MIN(1,DAY($A2804)/IF($N2804="Superstore",Settings!$B$5,Settings!$B$4)))</f>
        <v/>
      </c>
      <c r="T2804" s="38">
        <f>IF(OR($B2804="",$G2804="",$S2804=0),"",$G2804/$S2804)</f>
        <v/>
      </c>
      <c r="U2804" s="36">
        <f>IF($T2804="","",IF($T2804&lt;Settings!$B$8,"Critical",IF($T2804&lt;Settings!$B$9,"Semi Critical","Non Critical")))</f>
        <v/>
      </c>
      <c r="V2804" s="28" t="n"/>
      <c r="Z2804">
        <f>IF($B2804="","",IFERROR(VLOOKUP($B2804,'Plan HC for CCA'!$A:$B,2,0),""))</f>
        <v/>
      </c>
      <c r="AA2804">
        <f>IF(OR($B2804="",$Z2804=""),"",IF(N($M2804)&lt;$Z2804,"Delta","No Delta"))</f>
        <v/>
      </c>
      <c r="AB2804">
        <f>IF(OR($B2804="",$Z2804=""),"",MAX(0,$Z2804-N($M2804)))</f>
        <v/>
      </c>
      <c r="AC2804" s="46">
        <f>IF($B2804="","",IFERROR(INDEX('CCA Util %'!$H:$H,MATCH($B2804,'CCA Util %'!$E:$E,0)),""))</f>
        <v/>
      </c>
      <c r="AD2804">
        <f>IF($B2804="","",IFERROR(INDEX('CCA Util %'!$G:$G,MATCH($B2804,'CCA Util %'!$E:$E,0)),""))</f>
        <v/>
      </c>
      <c r="AE2804">
        <f>IF(OR($B2804="",$U2804=""),"",$U2804&amp;" &amp; "&amp;IF(OR($AD2804="",$AD2804=0),"Util NA",$AD2804&amp;" Util"))</f>
        <v/>
      </c>
    </row>
    <row r="2805" ht="15.75" customHeight="1" s="42">
      <c r="A2805" s="41" t="n"/>
      <c r="G2805" s="38" t="n"/>
      <c r="H2805" s="38" t="n"/>
      <c r="I2805" s="38" t="n"/>
      <c r="J2805" s="38" t="n"/>
      <c r="K2805" s="38" t="n"/>
      <c r="L2805" s="38" t="n"/>
      <c r="N2805" s="36">
        <f>IF($B2805="","",IF($C2805="SUPERSTORE","Superstore","DH"))</f>
        <v/>
      </c>
      <c r="O2805" s="36">
        <f>IF($B2805="","",IFERROR(VLOOKUP($B2805,Mapping!$A:$C,2,0),"Not Mapped"))</f>
        <v/>
      </c>
      <c r="P2805" s="36">
        <f>IF($B2805="","",IFERROR(VLOOKUP($B2805,Mapping!$A:$C,3,0),"Not Mapped"))</f>
        <v/>
      </c>
      <c r="Q2805" s="36">
        <f>IF($B2805="","",IFERROR(VLOOKUP($O2805,Leaders!$A:$B,2,0),"Not Mapped"))</f>
        <v/>
      </c>
      <c r="R2805" s="36">
        <f>IF($B2805="","",IF(COUNTIF(Exclusions!$A:$A,$B2805)&gt;0,"Yes","No"))</f>
        <v/>
      </c>
      <c r="S2805" s="38">
        <f>IF($B2805="","",MIN(1,DAY($A2805)/IF($N2805="Superstore",Settings!$B$5,Settings!$B$4)))</f>
        <v/>
      </c>
      <c r="T2805" s="38">
        <f>IF(OR($B2805="",$G2805="",$S2805=0),"",$G2805/$S2805)</f>
        <v/>
      </c>
      <c r="U2805" s="36">
        <f>IF($T2805="","",IF($T2805&lt;Settings!$B$8,"Critical",IF($T2805&lt;Settings!$B$9,"Semi Critical","Non Critical")))</f>
        <v/>
      </c>
      <c r="V2805" s="28" t="n"/>
      <c r="Z2805">
        <f>IF($B2805="","",IFERROR(VLOOKUP($B2805,'Plan HC for CCA'!$A:$B,2,0),""))</f>
        <v/>
      </c>
      <c r="AA2805">
        <f>IF(OR($B2805="",$Z2805=""),"",IF(N($M2805)&lt;$Z2805,"Delta","No Delta"))</f>
        <v/>
      </c>
      <c r="AB2805">
        <f>IF(OR($B2805="",$Z2805=""),"",MAX(0,$Z2805-N($M2805)))</f>
        <v/>
      </c>
      <c r="AC2805" s="46">
        <f>IF($B2805="","",IFERROR(INDEX('CCA Util %'!$H:$H,MATCH($B2805,'CCA Util %'!$E:$E,0)),""))</f>
        <v/>
      </c>
      <c r="AD2805">
        <f>IF($B2805="","",IFERROR(INDEX('CCA Util %'!$G:$G,MATCH($B2805,'CCA Util %'!$E:$E,0)),""))</f>
        <v/>
      </c>
      <c r="AE2805">
        <f>IF(OR($B2805="",$U2805=""),"",$U2805&amp;" &amp; "&amp;IF(OR($AD2805="",$AD2805=0),"Util NA",$AD2805&amp;" Util"))</f>
        <v/>
      </c>
    </row>
    <row r="2806" ht="15.75" customHeight="1" s="42">
      <c r="A2806" s="41" t="n"/>
      <c r="G2806" s="38" t="n"/>
      <c r="H2806" s="38" t="n"/>
      <c r="I2806" s="38" t="n"/>
      <c r="J2806" s="38" t="n"/>
      <c r="K2806" s="38" t="n"/>
      <c r="L2806" s="38" t="n"/>
      <c r="N2806" s="36">
        <f>IF($B2806="","",IF($C2806="SUPERSTORE","Superstore","DH"))</f>
        <v/>
      </c>
      <c r="O2806" s="36">
        <f>IF($B2806="","",IFERROR(VLOOKUP($B2806,Mapping!$A:$C,2,0),"Not Mapped"))</f>
        <v/>
      </c>
      <c r="P2806" s="36">
        <f>IF($B2806="","",IFERROR(VLOOKUP($B2806,Mapping!$A:$C,3,0),"Not Mapped"))</f>
        <v/>
      </c>
      <c r="Q2806" s="36">
        <f>IF($B2806="","",IFERROR(VLOOKUP($O2806,Leaders!$A:$B,2,0),"Not Mapped"))</f>
        <v/>
      </c>
      <c r="R2806" s="36">
        <f>IF($B2806="","",IF(COUNTIF(Exclusions!$A:$A,$B2806)&gt;0,"Yes","No"))</f>
        <v/>
      </c>
      <c r="S2806" s="38">
        <f>IF($B2806="","",MIN(1,DAY($A2806)/IF($N2806="Superstore",Settings!$B$5,Settings!$B$4)))</f>
        <v/>
      </c>
      <c r="T2806" s="38">
        <f>IF(OR($B2806="",$G2806="",$S2806=0),"",$G2806/$S2806)</f>
        <v/>
      </c>
      <c r="U2806" s="36">
        <f>IF($T2806="","",IF($T2806&lt;Settings!$B$8,"Critical",IF($T2806&lt;Settings!$B$9,"Semi Critical","Non Critical")))</f>
        <v/>
      </c>
      <c r="V2806" s="28" t="n"/>
      <c r="Z2806">
        <f>IF($B2806="","",IFERROR(VLOOKUP($B2806,'Plan HC for CCA'!$A:$B,2,0),""))</f>
        <v/>
      </c>
      <c r="AA2806">
        <f>IF(OR($B2806="",$Z2806=""),"",IF(N($M2806)&lt;$Z2806,"Delta","No Delta"))</f>
        <v/>
      </c>
      <c r="AB2806">
        <f>IF(OR($B2806="",$Z2806=""),"",MAX(0,$Z2806-N($M2806)))</f>
        <v/>
      </c>
      <c r="AC2806" s="46">
        <f>IF($B2806="","",IFERROR(INDEX('CCA Util %'!$H:$H,MATCH($B2806,'CCA Util %'!$E:$E,0)),""))</f>
        <v/>
      </c>
      <c r="AD2806">
        <f>IF($B2806="","",IFERROR(INDEX('CCA Util %'!$G:$G,MATCH($B2806,'CCA Util %'!$E:$E,0)),""))</f>
        <v/>
      </c>
      <c r="AE2806">
        <f>IF(OR($B2806="",$U2806=""),"",$U2806&amp;" &amp; "&amp;IF(OR($AD2806="",$AD2806=0),"Util NA",$AD2806&amp;" Util"))</f>
        <v/>
      </c>
    </row>
    <row r="2807" ht="15.75" customHeight="1" s="42">
      <c r="A2807" s="41" t="n"/>
      <c r="G2807" s="38" t="n"/>
      <c r="H2807" s="38" t="n"/>
      <c r="I2807" s="38" t="n"/>
      <c r="J2807" s="38" t="n"/>
      <c r="K2807" s="38" t="n"/>
      <c r="L2807" s="38" t="n"/>
      <c r="N2807" s="36">
        <f>IF($B2807="","",IF($C2807="SUPERSTORE","Superstore","DH"))</f>
        <v/>
      </c>
      <c r="O2807" s="36">
        <f>IF($B2807="","",IFERROR(VLOOKUP($B2807,Mapping!$A:$C,2,0),"Not Mapped"))</f>
        <v/>
      </c>
      <c r="P2807" s="36">
        <f>IF($B2807="","",IFERROR(VLOOKUP($B2807,Mapping!$A:$C,3,0),"Not Mapped"))</f>
        <v/>
      </c>
      <c r="Q2807" s="36">
        <f>IF($B2807="","",IFERROR(VLOOKUP($O2807,Leaders!$A:$B,2,0),"Not Mapped"))</f>
        <v/>
      </c>
      <c r="R2807" s="36">
        <f>IF($B2807="","",IF(COUNTIF(Exclusions!$A:$A,$B2807)&gt;0,"Yes","No"))</f>
        <v/>
      </c>
      <c r="S2807" s="38">
        <f>IF($B2807="","",MIN(1,DAY($A2807)/IF($N2807="Superstore",Settings!$B$5,Settings!$B$4)))</f>
        <v/>
      </c>
      <c r="T2807" s="38">
        <f>IF(OR($B2807="",$G2807="",$S2807=0),"",$G2807/$S2807)</f>
        <v/>
      </c>
      <c r="U2807" s="36">
        <f>IF($T2807="","",IF($T2807&lt;Settings!$B$8,"Critical",IF($T2807&lt;Settings!$B$9,"Semi Critical","Non Critical")))</f>
        <v/>
      </c>
      <c r="V2807" s="28" t="n"/>
      <c r="Z2807">
        <f>IF($B2807="","",IFERROR(VLOOKUP($B2807,'Plan HC for CCA'!$A:$B,2,0),""))</f>
        <v/>
      </c>
      <c r="AA2807">
        <f>IF(OR($B2807="",$Z2807=""),"",IF(N($M2807)&lt;$Z2807,"Delta","No Delta"))</f>
        <v/>
      </c>
      <c r="AB2807">
        <f>IF(OR($B2807="",$Z2807=""),"",MAX(0,$Z2807-N($M2807)))</f>
        <v/>
      </c>
      <c r="AC2807" s="46">
        <f>IF($B2807="","",IFERROR(INDEX('CCA Util %'!$H:$H,MATCH($B2807,'CCA Util %'!$E:$E,0)),""))</f>
        <v/>
      </c>
      <c r="AD2807">
        <f>IF($B2807="","",IFERROR(INDEX('CCA Util %'!$G:$G,MATCH($B2807,'CCA Util %'!$E:$E,0)),""))</f>
        <v/>
      </c>
      <c r="AE2807">
        <f>IF(OR($B2807="",$U2807=""),"",$U2807&amp;" &amp; "&amp;IF(OR($AD2807="",$AD2807=0),"Util NA",$AD2807&amp;" Util"))</f>
        <v/>
      </c>
    </row>
    <row r="2808" ht="15.75" customHeight="1" s="42">
      <c r="A2808" s="41" t="n"/>
      <c r="G2808" s="38" t="n"/>
      <c r="H2808" s="38" t="n"/>
      <c r="I2808" s="38" t="n"/>
      <c r="J2808" s="38" t="n"/>
      <c r="K2808" s="38" t="n"/>
      <c r="L2808" s="38" t="n"/>
      <c r="N2808" s="36">
        <f>IF($B2808="","",IF($C2808="SUPERSTORE","Superstore","DH"))</f>
        <v/>
      </c>
      <c r="O2808" s="36">
        <f>IF($B2808="","",IFERROR(VLOOKUP($B2808,Mapping!$A:$C,2,0),"Not Mapped"))</f>
        <v/>
      </c>
      <c r="P2808" s="36">
        <f>IF($B2808="","",IFERROR(VLOOKUP($B2808,Mapping!$A:$C,3,0),"Not Mapped"))</f>
        <v/>
      </c>
      <c r="Q2808" s="36">
        <f>IF($B2808="","",IFERROR(VLOOKUP($O2808,Leaders!$A:$B,2,0),"Not Mapped"))</f>
        <v/>
      </c>
      <c r="R2808" s="36">
        <f>IF($B2808="","",IF(COUNTIF(Exclusions!$A:$A,$B2808)&gt;0,"Yes","No"))</f>
        <v/>
      </c>
      <c r="S2808" s="38">
        <f>IF($B2808="","",MIN(1,DAY($A2808)/IF($N2808="Superstore",Settings!$B$5,Settings!$B$4)))</f>
        <v/>
      </c>
      <c r="T2808" s="38">
        <f>IF(OR($B2808="",$G2808="",$S2808=0),"",$G2808/$S2808)</f>
        <v/>
      </c>
      <c r="U2808" s="36">
        <f>IF($T2808="","",IF($T2808&lt;Settings!$B$8,"Critical",IF($T2808&lt;Settings!$B$9,"Semi Critical","Non Critical")))</f>
        <v/>
      </c>
      <c r="V2808" s="28" t="n"/>
      <c r="Z2808">
        <f>IF($B2808="","",IFERROR(VLOOKUP($B2808,'Plan HC for CCA'!$A:$B,2,0),""))</f>
        <v/>
      </c>
      <c r="AA2808">
        <f>IF(OR($B2808="",$Z2808=""),"",IF(N($M2808)&lt;$Z2808,"Delta","No Delta"))</f>
        <v/>
      </c>
      <c r="AB2808">
        <f>IF(OR($B2808="",$Z2808=""),"",MAX(0,$Z2808-N($M2808)))</f>
        <v/>
      </c>
      <c r="AC2808" s="46">
        <f>IF($B2808="","",IFERROR(INDEX('CCA Util %'!$H:$H,MATCH($B2808,'CCA Util %'!$E:$E,0)),""))</f>
        <v/>
      </c>
      <c r="AD2808">
        <f>IF($B2808="","",IFERROR(INDEX('CCA Util %'!$G:$G,MATCH($B2808,'CCA Util %'!$E:$E,0)),""))</f>
        <v/>
      </c>
      <c r="AE2808">
        <f>IF(OR($B2808="",$U2808=""),"",$U2808&amp;" &amp; "&amp;IF(OR($AD2808="",$AD2808=0),"Util NA",$AD2808&amp;" Util"))</f>
        <v/>
      </c>
    </row>
    <row r="2809" ht="15.75" customHeight="1" s="42">
      <c r="A2809" s="41" t="n"/>
      <c r="G2809" s="38" t="n"/>
      <c r="H2809" s="38" t="n"/>
      <c r="I2809" s="38" t="n"/>
      <c r="J2809" s="38" t="n"/>
      <c r="K2809" s="38" t="n"/>
      <c r="L2809" s="38" t="n"/>
      <c r="N2809" s="36">
        <f>IF($B2809="","",IF($C2809="SUPERSTORE","Superstore","DH"))</f>
        <v/>
      </c>
      <c r="O2809" s="36">
        <f>IF($B2809="","",IFERROR(VLOOKUP($B2809,Mapping!$A:$C,2,0),"Not Mapped"))</f>
        <v/>
      </c>
      <c r="P2809" s="36">
        <f>IF($B2809="","",IFERROR(VLOOKUP($B2809,Mapping!$A:$C,3,0),"Not Mapped"))</f>
        <v/>
      </c>
      <c r="Q2809" s="36">
        <f>IF($B2809="","",IFERROR(VLOOKUP($O2809,Leaders!$A:$B,2,0),"Not Mapped"))</f>
        <v/>
      </c>
      <c r="R2809" s="36">
        <f>IF($B2809="","",IF(COUNTIF(Exclusions!$A:$A,$B2809)&gt;0,"Yes","No"))</f>
        <v/>
      </c>
      <c r="S2809" s="38">
        <f>IF($B2809="","",MIN(1,DAY($A2809)/IF($N2809="Superstore",Settings!$B$5,Settings!$B$4)))</f>
        <v/>
      </c>
      <c r="T2809" s="38">
        <f>IF(OR($B2809="",$G2809="",$S2809=0),"",$G2809/$S2809)</f>
        <v/>
      </c>
      <c r="U2809" s="36">
        <f>IF($T2809="","",IF($T2809&lt;Settings!$B$8,"Critical",IF($T2809&lt;Settings!$B$9,"Semi Critical","Non Critical")))</f>
        <v/>
      </c>
      <c r="V2809" s="28" t="n"/>
      <c r="Z2809">
        <f>IF($B2809="","",IFERROR(VLOOKUP($B2809,'Plan HC for CCA'!$A:$B,2,0),""))</f>
        <v/>
      </c>
      <c r="AA2809">
        <f>IF(OR($B2809="",$Z2809=""),"",IF(N($M2809)&lt;$Z2809,"Delta","No Delta"))</f>
        <v/>
      </c>
      <c r="AB2809">
        <f>IF(OR($B2809="",$Z2809=""),"",MAX(0,$Z2809-N($M2809)))</f>
        <v/>
      </c>
      <c r="AC2809" s="46">
        <f>IF($B2809="","",IFERROR(INDEX('CCA Util %'!$H:$H,MATCH($B2809,'CCA Util %'!$E:$E,0)),""))</f>
        <v/>
      </c>
      <c r="AD2809">
        <f>IF($B2809="","",IFERROR(INDEX('CCA Util %'!$G:$G,MATCH($B2809,'CCA Util %'!$E:$E,0)),""))</f>
        <v/>
      </c>
      <c r="AE2809">
        <f>IF(OR($B2809="",$U2809=""),"",$U2809&amp;" &amp; "&amp;IF(OR($AD2809="",$AD2809=0),"Util NA",$AD2809&amp;" Util"))</f>
        <v/>
      </c>
    </row>
    <row r="2810" ht="15.75" customHeight="1" s="42">
      <c r="A2810" s="41" t="n"/>
      <c r="G2810" s="38" t="n"/>
      <c r="H2810" s="38" t="n"/>
      <c r="I2810" s="38" t="n"/>
      <c r="J2810" s="38" t="n"/>
      <c r="K2810" s="38" t="n"/>
      <c r="L2810" s="38" t="n"/>
      <c r="N2810" s="36">
        <f>IF($B2810="","",IF($C2810="SUPERSTORE","Superstore","DH"))</f>
        <v/>
      </c>
      <c r="O2810" s="36">
        <f>IF($B2810="","",IFERROR(VLOOKUP($B2810,Mapping!$A:$C,2,0),"Not Mapped"))</f>
        <v/>
      </c>
      <c r="P2810" s="36">
        <f>IF($B2810="","",IFERROR(VLOOKUP($B2810,Mapping!$A:$C,3,0),"Not Mapped"))</f>
        <v/>
      </c>
      <c r="Q2810" s="36">
        <f>IF($B2810="","",IFERROR(VLOOKUP($O2810,Leaders!$A:$B,2,0),"Not Mapped"))</f>
        <v/>
      </c>
      <c r="R2810" s="36">
        <f>IF($B2810="","",IF(COUNTIF(Exclusions!$A:$A,$B2810)&gt;0,"Yes","No"))</f>
        <v/>
      </c>
      <c r="S2810" s="38">
        <f>IF($B2810="","",MIN(1,DAY($A2810)/IF($N2810="Superstore",Settings!$B$5,Settings!$B$4)))</f>
        <v/>
      </c>
      <c r="T2810" s="38">
        <f>IF(OR($B2810="",$G2810="",$S2810=0),"",$G2810/$S2810)</f>
        <v/>
      </c>
      <c r="U2810" s="36">
        <f>IF($T2810="","",IF($T2810&lt;Settings!$B$8,"Critical",IF($T2810&lt;Settings!$B$9,"Semi Critical","Non Critical")))</f>
        <v/>
      </c>
      <c r="V2810" s="28" t="n"/>
      <c r="Z2810">
        <f>IF($B2810="","",IFERROR(VLOOKUP($B2810,'Plan HC for CCA'!$A:$B,2,0),""))</f>
        <v/>
      </c>
      <c r="AA2810">
        <f>IF(OR($B2810="",$Z2810=""),"",IF(N($M2810)&lt;$Z2810,"Delta","No Delta"))</f>
        <v/>
      </c>
      <c r="AB2810">
        <f>IF(OR($B2810="",$Z2810=""),"",MAX(0,$Z2810-N($M2810)))</f>
        <v/>
      </c>
      <c r="AC2810" s="46">
        <f>IF($B2810="","",IFERROR(INDEX('CCA Util %'!$H:$H,MATCH($B2810,'CCA Util %'!$E:$E,0)),""))</f>
        <v/>
      </c>
      <c r="AD2810">
        <f>IF($B2810="","",IFERROR(INDEX('CCA Util %'!$G:$G,MATCH($B2810,'CCA Util %'!$E:$E,0)),""))</f>
        <v/>
      </c>
      <c r="AE2810">
        <f>IF(OR($B2810="",$U2810=""),"",$U2810&amp;" &amp; "&amp;IF(OR($AD2810="",$AD2810=0),"Util NA",$AD2810&amp;" Util"))</f>
        <v/>
      </c>
    </row>
    <row r="2811" ht="15.75" customHeight="1" s="42">
      <c r="A2811" s="41" t="n"/>
      <c r="G2811" s="38" t="n"/>
      <c r="H2811" s="38" t="n"/>
      <c r="I2811" s="38" t="n"/>
      <c r="J2811" s="38" t="n"/>
      <c r="K2811" s="38" t="n"/>
      <c r="L2811" s="38" t="n"/>
      <c r="N2811" s="36">
        <f>IF($B2811="","",IF($C2811="SUPERSTORE","Superstore","DH"))</f>
        <v/>
      </c>
      <c r="O2811" s="36">
        <f>IF($B2811="","",IFERROR(VLOOKUP($B2811,Mapping!$A:$C,2,0),"Not Mapped"))</f>
        <v/>
      </c>
      <c r="P2811" s="36">
        <f>IF($B2811="","",IFERROR(VLOOKUP($B2811,Mapping!$A:$C,3,0),"Not Mapped"))</f>
        <v/>
      </c>
      <c r="Q2811" s="36">
        <f>IF($B2811="","",IFERROR(VLOOKUP($O2811,Leaders!$A:$B,2,0),"Not Mapped"))</f>
        <v/>
      </c>
      <c r="R2811" s="36">
        <f>IF($B2811="","",IF(COUNTIF(Exclusions!$A:$A,$B2811)&gt;0,"Yes","No"))</f>
        <v/>
      </c>
      <c r="S2811" s="38">
        <f>IF($B2811="","",MIN(1,DAY($A2811)/IF($N2811="Superstore",Settings!$B$5,Settings!$B$4)))</f>
        <v/>
      </c>
      <c r="T2811" s="38">
        <f>IF(OR($B2811="",$G2811="",$S2811=0),"",$G2811/$S2811)</f>
        <v/>
      </c>
      <c r="U2811" s="36">
        <f>IF($T2811="","",IF($T2811&lt;Settings!$B$8,"Critical",IF($T2811&lt;Settings!$B$9,"Semi Critical","Non Critical")))</f>
        <v/>
      </c>
      <c r="V2811" s="28" t="n"/>
      <c r="Z2811">
        <f>IF($B2811="","",IFERROR(VLOOKUP($B2811,'Plan HC for CCA'!$A:$B,2,0),""))</f>
        <v/>
      </c>
      <c r="AA2811">
        <f>IF(OR($B2811="",$Z2811=""),"",IF(N($M2811)&lt;$Z2811,"Delta","No Delta"))</f>
        <v/>
      </c>
      <c r="AB2811">
        <f>IF(OR($B2811="",$Z2811=""),"",MAX(0,$Z2811-N($M2811)))</f>
        <v/>
      </c>
      <c r="AC2811" s="46">
        <f>IF($B2811="","",IFERROR(INDEX('CCA Util %'!$H:$H,MATCH($B2811,'CCA Util %'!$E:$E,0)),""))</f>
        <v/>
      </c>
      <c r="AD2811">
        <f>IF($B2811="","",IFERROR(INDEX('CCA Util %'!$G:$G,MATCH($B2811,'CCA Util %'!$E:$E,0)),""))</f>
        <v/>
      </c>
      <c r="AE2811">
        <f>IF(OR($B2811="",$U2811=""),"",$U2811&amp;" &amp; "&amp;IF(OR($AD2811="",$AD2811=0),"Util NA",$AD2811&amp;" Util"))</f>
        <v/>
      </c>
    </row>
    <row r="2812" ht="15.75" customHeight="1" s="42">
      <c r="A2812" s="41" t="n"/>
      <c r="G2812" s="38" t="n"/>
      <c r="H2812" s="38" t="n"/>
      <c r="I2812" s="38" t="n"/>
      <c r="J2812" s="38" t="n"/>
      <c r="K2812" s="38" t="n"/>
      <c r="L2812" s="38" t="n"/>
      <c r="N2812" s="36">
        <f>IF($B2812="","",IF($C2812="SUPERSTORE","Superstore","DH"))</f>
        <v/>
      </c>
      <c r="O2812" s="36">
        <f>IF($B2812="","",IFERROR(VLOOKUP($B2812,Mapping!$A:$C,2,0),"Not Mapped"))</f>
        <v/>
      </c>
      <c r="P2812" s="36">
        <f>IF($B2812="","",IFERROR(VLOOKUP($B2812,Mapping!$A:$C,3,0),"Not Mapped"))</f>
        <v/>
      </c>
      <c r="Q2812" s="36">
        <f>IF($B2812="","",IFERROR(VLOOKUP($O2812,Leaders!$A:$B,2,0),"Not Mapped"))</f>
        <v/>
      </c>
      <c r="R2812" s="36">
        <f>IF($B2812="","",IF(COUNTIF(Exclusions!$A:$A,$B2812)&gt;0,"Yes","No"))</f>
        <v/>
      </c>
      <c r="S2812" s="38">
        <f>IF($B2812="","",MIN(1,DAY($A2812)/IF($N2812="Superstore",Settings!$B$5,Settings!$B$4)))</f>
        <v/>
      </c>
      <c r="T2812" s="38">
        <f>IF(OR($B2812="",$G2812="",$S2812=0),"",$G2812/$S2812)</f>
        <v/>
      </c>
      <c r="U2812" s="36">
        <f>IF($T2812="","",IF($T2812&lt;Settings!$B$8,"Critical",IF($T2812&lt;Settings!$B$9,"Semi Critical","Non Critical")))</f>
        <v/>
      </c>
      <c r="V2812" s="28" t="n"/>
      <c r="Z2812">
        <f>IF($B2812="","",IFERROR(VLOOKUP($B2812,'Plan HC for CCA'!$A:$B,2,0),""))</f>
        <v/>
      </c>
      <c r="AA2812">
        <f>IF(OR($B2812="",$Z2812=""),"",IF(N($M2812)&lt;$Z2812,"Delta","No Delta"))</f>
        <v/>
      </c>
      <c r="AB2812">
        <f>IF(OR($B2812="",$Z2812=""),"",MAX(0,$Z2812-N($M2812)))</f>
        <v/>
      </c>
      <c r="AC2812" s="46">
        <f>IF($B2812="","",IFERROR(INDEX('CCA Util %'!$H:$H,MATCH($B2812,'CCA Util %'!$E:$E,0)),""))</f>
        <v/>
      </c>
      <c r="AD2812">
        <f>IF($B2812="","",IFERROR(INDEX('CCA Util %'!$G:$G,MATCH($B2812,'CCA Util %'!$E:$E,0)),""))</f>
        <v/>
      </c>
      <c r="AE2812">
        <f>IF(OR($B2812="",$U2812=""),"",$U2812&amp;" &amp; "&amp;IF(OR($AD2812="",$AD2812=0),"Util NA",$AD2812&amp;" Util"))</f>
        <v/>
      </c>
    </row>
    <row r="2813" ht="15.75" customHeight="1" s="42">
      <c r="A2813" s="41" t="n"/>
      <c r="G2813" s="38" t="n"/>
      <c r="H2813" s="38" t="n"/>
      <c r="I2813" s="38" t="n"/>
      <c r="J2813" s="38" t="n"/>
      <c r="K2813" s="38" t="n"/>
      <c r="L2813" s="38" t="n"/>
      <c r="N2813" s="36">
        <f>IF($B2813="","",IF($C2813="SUPERSTORE","Superstore","DH"))</f>
        <v/>
      </c>
      <c r="O2813" s="36">
        <f>IF($B2813="","",IFERROR(VLOOKUP($B2813,Mapping!$A:$C,2,0),"Not Mapped"))</f>
        <v/>
      </c>
      <c r="P2813" s="36">
        <f>IF($B2813="","",IFERROR(VLOOKUP($B2813,Mapping!$A:$C,3,0),"Not Mapped"))</f>
        <v/>
      </c>
      <c r="Q2813" s="36">
        <f>IF($B2813="","",IFERROR(VLOOKUP($O2813,Leaders!$A:$B,2,0),"Not Mapped"))</f>
        <v/>
      </c>
      <c r="R2813" s="36">
        <f>IF($B2813="","",IF(COUNTIF(Exclusions!$A:$A,$B2813)&gt;0,"Yes","No"))</f>
        <v/>
      </c>
      <c r="S2813" s="38">
        <f>IF($B2813="","",MIN(1,DAY($A2813)/IF($N2813="Superstore",Settings!$B$5,Settings!$B$4)))</f>
        <v/>
      </c>
      <c r="T2813" s="38">
        <f>IF(OR($B2813="",$G2813="",$S2813=0),"",$G2813/$S2813)</f>
        <v/>
      </c>
      <c r="U2813" s="36">
        <f>IF($T2813="","",IF($T2813&lt;Settings!$B$8,"Critical",IF($T2813&lt;Settings!$B$9,"Semi Critical","Non Critical")))</f>
        <v/>
      </c>
      <c r="V2813" s="28" t="n"/>
      <c r="Z2813">
        <f>IF($B2813="","",IFERROR(VLOOKUP($B2813,'Plan HC for CCA'!$A:$B,2,0),""))</f>
        <v/>
      </c>
      <c r="AA2813">
        <f>IF(OR($B2813="",$Z2813=""),"",IF(N($M2813)&lt;$Z2813,"Delta","No Delta"))</f>
        <v/>
      </c>
      <c r="AB2813">
        <f>IF(OR($B2813="",$Z2813=""),"",MAX(0,$Z2813-N($M2813)))</f>
        <v/>
      </c>
      <c r="AC2813" s="46">
        <f>IF($B2813="","",IFERROR(INDEX('CCA Util %'!$H:$H,MATCH($B2813,'CCA Util %'!$E:$E,0)),""))</f>
        <v/>
      </c>
      <c r="AD2813">
        <f>IF($B2813="","",IFERROR(INDEX('CCA Util %'!$G:$G,MATCH($B2813,'CCA Util %'!$E:$E,0)),""))</f>
        <v/>
      </c>
      <c r="AE2813">
        <f>IF(OR($B2813="",$U2813=""),"",$U2813&amp;" &amp; "&amp;IF(OR($AD2813="",$AD2813=0),"Util NA",$AD2813&amp;" Util"))</f>
        <v/>
      </c>
    </row>
    <row r="2814" ht="15.75" customHeight="1" s="42">
      <c r="A2814" s="41" t="n"/>
      <c r="G2814" s="38" t="n"/>
      <c r="H2814" s="38" t="n"/>
      <c r="I2814" s="38" t="n"/>
      <c r="J2814" s="38" t="n"/>
      <c r="K2814" s="38" t="n"/>
      <c r="L2814" s="38" t="n"/>
      <c r="N2814" s="36">
        <f>IF($B2814="","",IF($C2814="SUPERSTORE","Superstore","DH"))</f>
        <v/>
      </c>
      <c r="O2814" s="36">
        <f>IF($B2814="","",IFERROR(VLOOKUP($B2814,Mapping!$A:$C,2,0),"Not Mapped"))</f>
        <v/>
      </c>
      <c r="P2814" s="36">
        <f>IF($B2814="","",IFERROR(VLOOKUP($B2814,Mapping!$A:$C,3,0),"Not Mapped"))</f>
        <v/>
      </c>
      <c r="Q2814" s="36">
        <f>IF($B2814="","",IFERROR(VLOOKUP($O2814,Leaders!$A:$B,2,0),"Not Mapped"))</f>
        <v/>
      </c>
      <c r="R2814" s="36">
        <f>IF($B2814="","",IF(COUNTIF(Exclusions!$A:$A,$B2814)&gt;0,"Yes","No"))</f>
        <v/>
      </c>
      <c r="S2814" s="38">
        <f>IF($B2814="","",MIN(1,DAY($A2814)/IF($N2814="Superstore",Settings!$B$5,Settings!$B$4)))</f>
        <v/>
      </c>
      <c r="T2814" s="38">
        <f>IF(OR($B2814="",$G2814="",$S2814=0),"",$G2814/$S2814)</f>
        <v/>
      </c>
      <c r="U2814" s="36">
        <f>IF($T2814="","",IF($T2814&lt;Settings!$B$8,"Critical",IF($T2814&lt;Settings!$B$9,"Semi Critical","Non Critical")))</f>
        <v/>
      </c>
      <c r="V2814" s="28" t="n"/>
      <c r="Z2814">
        <f>IF($B2814="","",IFERROR(VLOOKUP($B2814,'Plan HC for CCA'!$A:$B,2,0),""))</f>
        <v/>
      </c>
      <c r="AA2814">
        <f>IF(OR($B2814="",$Z2814=""),"",IF(N($M2814)&lt;$Z2814,"Delta","No Delta"))</f>
        <v/>
      </c>
      <c r="AB2814">
        <f>IF(OR($B2814="",$Z2814=""),"",MAX(0,$Z2814-N($M2814)))</f>
        <v/>
      </c>
      <c r="AC2814" s="46">
        <f>IF($B2814="","",IFERROR(INDEX('CCA Util %'!$H:$H,MATCH($B2814,'CCA Util %'!$E:$E,0)),""))</f>
        <v/>
      </c>
      <c r="AD2814">
        <f>IF($B2814="","",IFERROR(INDEX('CCA Util %'!$G:$G,MATCH($B2814,'CCA Util %'!$E:$E,0)),""))</f>
        <v/>
      </c>
      <c r="AE2814">
        <f>IF(OR($B2814="",$U2814=""),"",$U2814&amp;" &amp; "&amp;IF(OR($AD2814="",$AD2814=0),"Util NA",$AD2814&amp;" Util"))</f>
        <v/>
      </c>
    </row>
    <row r="2815" ht="15.75" customHeight="1" s="42">
      <c r="A2815" s="41" t="n"/>
      <c r="G2815" s="38" t="n"/>
      <c r="H2815" s="38" t="n"/>
      <c r="I2815" s="38" t="n"/>
      <c r="J2815" s="38" t="n"/>
      <c r="K2815" s="38" t="n"/>
      <c r="L2815" s="38" t="n"/>
      <c r="N2815" s="36">
        <f>IF($B2815="","",IF($C2815="SUPERSTORE","Superstore","DH"))</f>
        <v/>
      </c>
      <c r="O2815" s="36">
        <f>IF($B2815="","",IFERROR(VLOOKUP($B2815,Mapping!$A:$C,2,0),"Not Mapped"))</f>
        <v/>
      </c>
      <c r="P2815" s="36">
        <f>IF($B2815="","",IFERROR(VLOOKUP($B2815,Mapping!$A:$C,3,0),"Not Mapped"))</f>
        <v/>
      </c>
      <c r="Q2815" s="36">
        <f>IF($B2815="","",IFERROR(VLOOKUP($O2815,Leaders!$A:$B,2,0),"Not Mapped"))</f>
        <v/>
      </c>
      <c r="R2815" s="36">
        <f>IF($B2815="","",IF(COUNTIF(Exclusions!$A:$A,$B2815)&gt;0,"Yes","No"))</f>
        <v/>
      </c>
      <c r="S2815" s="38">
        <f>IF($B2815="","",MIN(1,DAY($A2815)/IF($N2815="Superstore",Settings!$B$5,Settings!$B$4)))</f>
        <v/>
      </c>
      <c r="T2815" s="38">
        <f>IF(OR($B2815="",$G2815="",$S2815=0),"",$G2815/$S2815)</f>
        <v/>
      </c>
      <c r="U2815" s="36">
        <f>IF($T2815="","",IF($T2815&lt;Settings!$B$8,"Critical",IF($T2815&lt;Settings!$B$9,"Semi Critical","Non Critical")))</f>
        <v/>
      </c>
      <c r="V2815" s="28" t="n"/>
      <c r="Z2815">
        <f>IF($B2815="","",IFERROR(VLOOKUP($B2815,'Plan HC for CCA'!$A:$B,2,0),""))</f>
        <v/>
      </c>
      <c r="AA2815">
        <f>IF(OR($B2815="",$Z2815=""),"",IF(N($M2815)&lt;$Z2815,"Delta","No Delta"))</f>
        <v/>
      </c>
      <c r="AB2815">
        <f>IF(OR($B2815="",$Z2815=""),"",MAX(0,$Z2815-N($M2815)))</f>
        <v/>
      </c>
      <c r="AC2815" s="46">
        <f>IF($B2815="","",IFERROR(INDEX('CCA Util %'!$H:$H,MATCH($B2815,'CCA Util %'!$E:$E,0)),""))</f>
        <v/>
      </c>
      <c r="AD2815">
        <f>IF($B2815="","",IFERROR(INDEX('CCA Util %'!$G:$G,MATCH($B2815,'CCA Util %'!$E:$E,0)),""))</f>
        <v/>
      </c>
      <c r="AE2815">
        <f>IF(OR($B2815="",$U2815=""),"",$U2815&amp;" &amp; "&amp;IF(OR($AD2815="",$AD2815=0),"Util NA",$AD2815&amp;" Util"))</f>
        <v/>
      </c>
    </row>
    <row r="2816" ht="15.75" customHeight="1" s="42">
      <c r="A2816" s="41" t="n"/>
      <c r="G2816" s="38" t="n"/>
      <c r="H2816" s="38" t="n"/>
      <c r="I2816" s="38" t="n"/>
      <c r="J2816" s="38" t="n"/>
      <c r="K2816" s="38" t="n"/>
      <c r="L2816" s="38" t="n"/>
      <c r="N2816" s="36">
        <f>IF($B2816="","",IF($C2816="SUPERSTORE","Superstore","DH"))</f>
        <v/>
      </c>
      <c r="O2816" s="36">
        <f>IF($B2816="","",IFERROR(VLOOKUP($B2816,Mapping!$A:$C,2,0),"Not Mapped"))</f>
        <v/>
      </c>
      <c r="P2816" s="36">
        <f>IF($B2816="","",IFERROR(VLOOKUP($B2816,Mapping!$A:$C,3,0),"Not Mapped"))</f>
        <v/>
      </c>
      <c r="Q2816" s="36">
        <f>IF($B2816="","",IFERROR(VLOOKUP($O2816,Leaders!$A:$B,2,0),"Not Mapped"))</f>
        <v/>
      </c>
      <c r="R2816" s="36">
        <f>IF($B2816="","",IF(COUNTIF(Exclusions!$A:$A,$B2816)&gt;0,"Yes","No"))</f>
        <v/>
      </c>
      <c r="S2816" s="38">
        <f>IF($B2816="","",MIN(1,DAY($A2816)/IF($N2816="Superstore",Settings!$B$5,Settings!$B$4)))</f>
        <v/>
      </c>
      <c r="T2816" s="38">
        <f>IF(OR($B2816="",$G2816="",$S2816=0),"",$G2816/$S2816)</f>
        <v/>
      </c>
      <c r="U2816" s="36">
        <f>IF($T2816="","",IF($T2816&lt;Settings!$B$8,"Critical",IF($T2816&lt;Settings!$B$9,"Semi Critical","Non Critical")))</f>
        <v/>
      </c>
      <c r="V2816" s="28" t="n"/>
      <c r="Z2816">
        <f>IF($B2816="","",IFERROR(VLOOKUP($B2816,'Plan HC for CCA'!$A:$B,2,0),""))</f>
        <v/>
      </c>
      <c r="AA2816">
        <f>IF(OR($B2816="",$Z2816=""),"",IF(N($M2816)&lt;$Z2816,"Delta","No Delta"))</f>
        <v/>
      </c>
      <c r="AB2816">
        <f>IF(OR($B2816="",$Z2816=""),"",MAX(0,$Z2816-N($M2816)))</f>
        <v/>
      </c>
      <c r="AC2816" s="46">
        <f>IF($B2816="","",IFERROR(INDEX('CCA Util %'!$H:$H,MATCH($B2816,'CCA Util %'!$E:$E,0)),""))</f>
        <v/>
      </c>
      <c r="AD2816">
        <f>IF($B2816="","",IFERROR(INDEX('CCA Util %'!$G:$G,MATCH($B2816,'CCA Util %'!$E:$E,0)),""))</f>
        <v/>
      </c>
      <c r="AE2816">
        <f>IF(OR($B2816="",$U2816=""),"",$U2816&amp;" &amp; "&amp;IF(OR($AD2816="",$AD2816=0),"Util NA",$AD2816&amp;" Util"))</f>
        <v/>
      </c>
    </row>
    <row r="2817" ht="15.75" customHeight="1" s="42">
      <c r="A2817" s="41" t="n"/>
      <c r="G2817" s="38" t="n"/>
      <c r="H2817" s="38" t="n"/>
      <c r="I2817" s="38" t="n"/>
      <c r="J2817" s="38" t="n"/>
      <c r="K2817" s="38" t="n"/>
      <c r="L2817" s="38" t="n"/>
      <c r="N2817" s="36">
        <f>IF($B2817="","",IF($C2817="SUPERSTORE","Superstore","DH"))</f>
        <v/>
      </c>
      <c r="O2817" s="36">
        <f>IF($B2817="","",IFERROR(VLOOKUP($B2817,Mapping!$A:$C,2,0),"Not Mapped"))</f>
        <v/>
      </c>
      <c r="P2817" s="36">
        <f>IF($B2817="","",IFERROR(VLOOKUP($B2817,Mapping!$A:$C,3,0),"Not Mapped"))</f>
        <v/>
      </c>
      <c r="Q2817" s="36">
        <f>IF($B2817="","",IFERROR(VLOOKUP($O2817,Leaders!$A:$B,2,0),"Not Mapped"))</f>
        <v/>
      </c>
      <c r="R2817" s="36">
        <f>IF($B2817="","",IF(COUNTIF(Exclusions!$A:$A,$B2817)&gt;0,"Yes","No"))</f>
        <v/>
      </c>
      <c r="S2817" s="38">
        <f>IF($B2817="","",MIN(1,DAY($A2817)/IF($N2817="Superstore",Settings!$B$5,Settings!$B$4)))</f>
        <v/>
      </c>
      <c r="T2817" s="38">
        <f>IF(OR($B2817="",$G2817="",$S2817=0),"",$G2817/$S2817)</f>
        <v/>
      </c>
      <c r="U2817" s="36">
        <f>IF($T2817="","",IF($T2817&lt;Settings!$B$8,"Critical",IF($T2817&lt;Settings!$B$9,"Semi Critical","Non Critical")))</f>
        <v/>
      </c>
      <c r="V2817" s="28" t="n"/>
      <c r="Z2817">
        <f>IF($B2817="","",IFERROR(VLOOKUP($B2817,'Plan HC for CCA'!$A:$B,2,0),""))</f>
        <v/>
      </c>
      <c r="AA2817">
        <f>IF(OR($B2817="",$Z2817=""),"",IF(N($M2817)&lt;$Z2817,"Delta","No Delta"))</f>
        <v/>
      </c>
      <c r="AB2817">
        <f>IF(OR($B2817="",$Z2817=""),"",MAX(0,$Z2817-N($M2817)))</f>
        <v/>
      </c>
      <c r="AC2817" s="46">
        <f>IF($B2817="","",IFERROR(INDEX('CCA Util %'!$H:$H,MATCH($B2817,'CCA Util %'!$E:$E,0)),""))</f>
        <v/>
      </c>
      <c r="AD2817">
        <f>IF($B2817="","",IFERROR(INDEX('CCA Util %'!$G:$G,MATCH($B2817,'CCA Util %'!$E:$E,0)),""))</f>
        <v/>
      </c>
      <c r="AE2817">
        <f>IF(OR($B2817="",$U2817=""),"",$U2817&amp;" &amp; "&amp;IF(OR($AD2817="",$AD2817=0),"Util NA",$AD2817&amp;" Util"))</f>
        <v/>
      </c>
    </row>
    <row r="2818" ht="15.75" customHeight="1" s="42">
      <c r="A2818" s="41" t="n"/>
      <c r="G2818" s="38" t="n"/>
      <c r="H2818" s="38" t="n"/>
      <c r="I2818" s="38" t="n"/>
      <c r="J2818" s="38" t="n"/>
      <c r="K2818" s="38" t="n"/>
      <c r="L2818" s="38" t="n"/>
      <c r="N2818" s="36">
        <f>IF($B2818="","",IF($C2818="SUPERSTORE","Superstore","DH"))</f>
        <v/>
      </c>
      <c r="O2818" s="36">
        <f>IF($B2818="","",IFERROR(VLOOKUP($B2818,Mapping!$A:$C,2,0),"Not Mapped"))</f>
        <v/>
      </c>
      <c r="P2818" s="36">
        <f>IF($B2818="","",IFERROR(VLOOKUP($B2818,Mapping!$A:$C,3,0),"Not Mapped"))</f>
        <v/>
      </c>
      <c r="Q2818" s="36">
        <f>IF($B2818="","",IFERROR(VLOOKUP($O2818,Leaders!$A:$B,2,0),"Not Mapped"))</f>
        <v/>
      </c>
      <c r="R2818" s="36">
        <f>IF($B2818="","",IF(COUNTIF(Exclusions!$A:$A,$B2818)&gt;0,"Yes","No"))</f>
        <v/>
      </c>
      <c r="S2818" s="38">
        <f>IF($B2818="","",MIN(1,DAY($A2818)/IF($N2818="Superstore",Settings!$B$5,Settings!$B$4)))</f>
        <v/>
      </c>
      <c r="T2818" s="38">
        <f>IF(OR($B2818="",$G2818="",$S2818=0),"",$G2818/$S2818)</f>
        <v/>
      </c>
      <c r="U2818" s="36">
        <f>IF($T2818="","",IF($T2818&lt;Settings!$B$8,"Critical",IF($T2818&lt;Settings!$B$9,"Semi Critical","Non Critical")))</f>
        <v/>
      </c>
      <c r="V2818" s="28" t="n"/>
      <c r="Z2818">
        <f>IF($B2818="","",IFERROR(VLOOKUP($B2818,'Plan HC for CCA'!$A:$B,2,0),""))</f>
        <v/>
      </c>
      <c r="AA2818">
        <f>IF(OR($B2818="",$Z2818=""),"",IF(N($M2818)&lt;$Z2818,"Delta","No Delta"))</f>
        <v/>
      </c>
      <c r="AB2818">
        <f>IF(OR($B2818="",$Z2818=""),"",MAX(0,$Z2818-N($M2818)))</f>
        <v/>
      </c>
      <c r="AC2818" s="46">
        <f>IF($B2818="","",IFERROR(INDEX('CCA Util %'!$H:$H,MATCH($B2818,'CCA Util %'!$E:$E,0)),""))</f>
        <v/>
      </c>
      <c r="AD2818">
        <f>IF($B2818="","",IFERROR(INDEX('CCA Util %'!$G:$G,MATCH($B2818,'CCA Util %'!$E:$E,0)),""))</f>
        <v/>
      </c>
      <c r="AE2818">
        <f>IF(OR($B2818="",$U2818=""),"",$U2818&amp;" &amp; "&amp;IF(OR($AD2818="",$AD2818=0),"Util NA",$AD2818&amp;" Util"))</f>
        <v/>
      </c>
    </row>
    <row r="2819" ht="15.75" customHeight="1" s="42">
      <c r="A2819" s="41" t="n"/>
      <c r="G2819" s="38" t="n"/>
      <c r="H2819" s="38" t="n"/>
      <c r="I2819" s="38" t="n"/>
      <c r="J2819" s="38" t="n"/>
      <c r="K2819" s="38" t="n"/>
      <c r="L2819" s="38" t="n"/>
      <c r="N2819" s="36">
        <f>IF($B2819="","",IF($C2819="SUPERSTORE","Superstore","DH"))</f>
        <v/>
      </c>
      <c r="O2819" s="36">
        <f>IF($B2819="","",IFERROR(VLOOKUP($B2819,Mapping!$A:$C,2,0),"Not Mapped"))</f>
        <v/>
      </c>
      <c r="P2819" s="36">
        <f>IF($B2819="","",IFERROR(VLOOKUP($B2819,Mapping!$A:$C,3,0),"Not Mapped"))</f>
        <v/>
      </c>
      <c r="Q2819" s="36">
        <f>IF($B2819="","",IFERROR(VLOOKUP($O2819,Leaders!$A:$B,2,0),"Not Mapped"))</f>
        <v/>
      </c>
      <c r="R2819" s="36">
        <f>IF($B2819="","",IF(COUNTIF(Exclusions!$A:$A,$B2819)&gt;0,"Yes","No"))</f>
        <v/>
      </c>
      <c r="S2819" s="38">
        <f>IF($B2819="","",MIN(1,DAY($A2819)/IF($N2819="Superstore",Settings!$B$5,Settings!$B$4)))</f>
        <v/>
      </c>
      <c r="T2819" s="38">
        <f>IF(OR($B2819="",$G2819="",$S2819=0),"",$G2819/$S2819)</f>
        <v/>
      </c>
      <c r="U2819" s="36">
        <f>IF($T2819="","",IF($T2819&lt;Settings!$B$8,"Critical",IF($T2819&lt;Settings!$B$9,"Semi Critical","Non Critical")))</f>
        <v/>
      </c>
      <c r="V2819" s="28" t="n"/>
      <c r="Z2819">
        <f>IF($B2819="","",IFERROR(VLOOKUP($B2819,'Plan HC for CCA'!$A:$B,2,0),""))</f>
        <v/>
      </c>
      <c r="AA2819">
        <f>IF(OR($B2819="",$Z2819=""),"",IF(N($M2819)&lt;$Z2819,"Delta","No Delta"))</f>
        <v/>
      </c>
      <c r="AB2819">
        <f>IF(OR($B2819="",$Z2819=""),"",MAX(0,$Z2819-N($M2819)))</f>
        <v/>
      </c>
      <c r="AC2819" s="46">
        <f>IF($B2819="","",IFERROR(INDEX('CCA Util %'!$H:$H,MATCH($B2819,'CCA Util %'!$E:$E,0)),""))</f>
        <v/>
      </c>
      <c r="AD2819">
        <f>IF($B2819="","",IFERROR(INDEX('CCA Util %'!$G:$G,MATCH($B2819,'CCA Util %'!$E:$E,0)),""))</f>
        <v/>
      </c>
      <c r="AE2819">
        <f>IF(OR($B2819="",$U2819=""),"",$U2819&amp;" &amp; "&amp;IF(OR($AD2819="",$AD2819=0),"Util NA",$AD2819&amp;" Util"))</f>
        <v/>
      </c>
    </row>
    <row r="2820" ht="15.75" customHeight="1" s="42">
      <c r="A2820" s="41" t="n"/>
      <c r="G2820" s="38" t="n"/>
      <c r="H2820" s="38" t="n"/>
      <c r="I2820" s="38" t="n"/>
      <c r="J2820" s="38" t="n"/>
      <c r="K2820" s="38" t="n"/>
      <c r="L2820" s="38" t="n"/>
      <c r="N2820" s="36">
        <f>IF($B2820="","",IF($C2820="SUPERSTORE","Superstore","DH"))</f>
        <v/>
      </c>
      <c r="O2820" s="36">
        <f>IF($B2820="","",IFERROR(VLOOKUP($B2820,Mapping!$A:$C,2,0),"Not Mapped"))</f>
        <v/>
      </c>
      <c r="P2820" s="36">
        <f>IF($B2820="","",IFERROR(VLOOKUP($B2820,Mapping!$A:$C,3,0),"Not Mapped"))</f>
        <v/>
      </c>
      <c r="Q2820" s="36">
        <f>IF($B2820="","",IFERROR(VLOOKUP($O2820,Leaders!$A:$B,2,0),"Not Mapped"))</f>
        <v/>
      </c>
      <c r="R2820" s="36">
        <f>IF($B2820="","",IF(COUNTIF(Exclusions!$A:$A,$B2820)&gt;0,"Yes","No"))</f>
        <v/>
      </c>
      <c r="S2820" s="38">
        <f>IF($B2820="","",MIN(1,DAY($A2820)/IF($N2820="Superstore",Settings!$B$5,Settings!$B$4)))</f>
        <v/>
      </c>
      <c r="T2820" s="38">
        <f>IF(OR($B2820="",$G2820="",$S2820=0),"",$G2820/$S2820)</f>
        <v/>
      </c>
      <c r="U2820" s="36">
        <f>IF($T2820="","",IF($T2820&lt;Settings!$B$8,"Critical",IF($T2820&lt;Settings!$B$9,"Semi Critical","Non Critical")))</f>
        <v/>
      </c>
      <c r="V2820" s="28" t="n"/>
      <c r="Z2820">
        <f>IF($B2820="","",IFERROR(VLOOKUP($B2820,'Plan HC for CCA'!$A:$B,2,0),""))</f>
        <v/>
      </c>
      <c r="AA2820">
        <f>IF(OR($B2820="",$Z2820=""),"",IF(N($M2820)&lt;$Z2820,"Delta","No Delta"))</f>
        <v/>
      </c>
      <c r="AB2820">
        <f>IF(OR($B2820="",$Z2820=""),"",MAX(0,$Z2820-N($M2820)))</f>
        <v/>
      </c>
      <c r="AC2820" s="46">
        <f>IF($B2820="","",IFERROR(INDEX('CCA Util %'!$H:$H,MATCH($B2820,'CCA Util %'!$E:$E,0)),""))</f>
        <v/>
      </c>
      <c r="AD2820">
        <f>IF($B2820="","",IFERROR(INDEX('CCA Util %'!$G:$G,MATCH($B2820,'CCA Util %'!$E:$E,0)),""))</f>
        <v/>
      </c>
      <c r="AE2820">
        <f>IF(OR($B2820="",$U2820=""),"",$U2820&amp;" &amp; "&amp;IF(OR($AD2820="",$AD2820=0),"Util NA",$AD2820&amp;" Util"))</f>
        <v/>
      </c>
    </row>
    <row r="2821" ht="15.75" customHeight="1" s="42">
      <c r="A2821" s="41" t="n"/>
      <c r="G2821" s="38" t="n"/>
      <c r="H2821" s="38" t="n"/>
      <c r="I2821" s="38" t="n"/>
      <c r="J2821" s="38" t="n"/>
      <c r="K2821" s="38" t="n"/>
      <c r="L2821" s="38" t="n"/>
      <c r="N2821" s="36">
        <f>IF($B2821="","",IF($C2821="SUPERSTORE","Superstore","DH"))</f>
        <v/>
      </c>
      <c r="O2821" s="36">
        <f>IF($B2821="","",IFERROR(VLOOKUP($B2821,Mapping!$A:$C,2,0),"Not Mapped"))</f>
        <v/>
      </c>
      <c r="P2821" s="36">
        <f>IF($B2821="","",IFERROR(VLOOKUP($B2821,Mapping!$A:$C,3,0),"Not Mapped"))</f>
        <v/>
      </c>
      <c r="Q2821" s="36">
        <f>IF($B2821="","",IFERROR(VLOOKUP($O2821,Leaders!$A:$B,2,0),"Not Mapped"))</f>
        <v/>
      </c>
      <c r="R2821" s="36">
        <f>IF($B2821="","",IF(COUNTIF(Exclusions!$A:$A,$B2821)&gt;0,"Yes","No"))</f>
        <v/>
      </c>
      <c r="S2821" s="38">
        <f>IF($B2821="","",MIN(1,DAY($A2821)/IF($N2821="Superstore",Settings!$B$5,Settings!$B$4)))</f>
        <v/>
      </c>
      <c r="T2821" s="38">
        <f>IF(OR($B2821="",$G2821="",$S2821=0),"",$G2821/$S2821)</f>
        <v/>
      </c>
      <c r="U2821" s="36">
        <f>IF($T2821="","",IF($T2821&lt;Settings!$B$8,"Critical",IF($T2821&lt;Settings!$B$9,"Semi Critical","Non Critical")))</f>
        <v/>
      </c>
      <c r="V2821" s="28" t="n"/>
      <c r="Z2821">
        <f>IF($B2821="","",IFERROR(VLOOKUP($B2821,'Plan HC for CCA'!$A:$B,2,0),""))</f>
        <v/>
      </c>
      <c r="AA2821">
        <f>IF(OR($B2821="",$Z2821=""),"",IF(N($M2821)&lt;$Z2821,"Delta","No Delta"))</f>
        <v/>
      </c>
      <c r="AB2821">
        <f>IF(OR($B2821="",$Z2821=""),"",MAX(0,$Z2821-N($M2821)))</f>
        <v/>
      </c>
      <c r="AC2821" s="46">
        <f>IF($B2821="","",IFERROR(INDEX('CCA Util %'!$H:$H,MATCH($B2821,'CCA Util %'!$E:$E,0)),""))</f>
        <v/>
      </c>
      <c r="AD2821">
        <f>IF($B2821="","",IFERROR(INDEX('CCA Util %'!$G:$G,MATCH($B2821,'CCA Util %'!$E:$E,0)),""))</f>
        <v/>
      </c>
      <c r="AE2821">
        <f>IF(OR($B2821="",$U2821=""),"",$U2821&amp;" &amp; "&amp;IF(OR($AD2821="",$AD2821=0),"Util NA",$AD2821&amp;" Util"))</f>
        <v/>
      </c>
    </row>
    <row r="2822" ht="15.75" customHeight="1" s="42">
      <c r="A2822" s="41" t="n"/>
      <c r="G2822" s="38" t="n"/>
      <c r="H2822" s="38" t="n"/>
      <c r="I2822" s="38" t="n"/>
      <c r="J2822" s="38" t="n"/>
      <c r="K2822" s="38" t="n"/>
      <c r="L2822" s="38" t="n"/>
      <c r="N2822" s="36">
        <f>IF($B2822="","",IF($C2822="SUPERSTORE","Superstore","DH"))</f>
        <v/>
      </c>
      <c r="O2822" s="36">
        <f>IF($B2822="","",IFERROR(VLOOKUP($B2822,Mapping!$A:$C,2,0),"Not Mapped"))</f>
        <v/>
      </c>
      <c r="P2822" s="36">
        <f>IF($B2822="","",IFERROR(VLOOKUP($B2822,Mapping!$A:$C,3,0),"Not Mapped"))</f>
        <v/>
      </c>
      <c r="Q2822" s="36">
        <f>IF($B2822="","",IFERROR(VLOOKUP($O2822,Leaders!$A:$B,2,0),"Not Mapped"))</f>
        <v/>
      </c>
      <c r="R2822" s="36">
        <f>IF($B2822="","",IF(COUNTIF(Exclusions!$A:$A,$B2822)&gt;0,"Yes","No"))</f>
        <v/>
      </c>
      <c r="S2822" s="38">
        <f>IF($B2822="","",MIN(1,DAY($A2822)/IF($N2822="Superstore",Settings!$B$5,Settings!$B$4)))</f>
        <v/>
      </c>
      <c r="T2822" s="38">
        <f>IF(OR($B2822="",$G2822="",$S2822=0),"",$G2822/$S2822)</f>
        <v/>
      </c>
      <c r="U2822" s="36">
        <f>IF($T2822="","",IF($T2822&lt;Settings!$B$8,"Critical",IF($T2822&lt;Settings!$B$9,"Semi Critical","Non Critical")))</f>
        <v/>
      </c>
      <c r="V2822" s="28" t="n"/>
      <c r="Z2822">
        <f>IF($B2822="","",IFERROR(VLOOKUP($B2822,'Plan HC for CCA'!$A:$B,2,0),""))</f>
        <v/>
      </c>
      <c r="AA2822">
        <f>IF(OR($B2822="",$Z2822=""),"",IF(N($M2822)&lt;$Z2822,"Delta","No Delta"))</f>
        <v/>
      </c>
      <c r="AB2822">
        <f>IF(OR($B2822="",$Z2822=""),"",MAX(0,$Z2822-N($M2822)))</f>
        <v/>
      </c>
      <c r="AC2822" s="46">
        <f>IF($B2822="","",IFERROR(INDEX('CCA Util %'!$H:$H,MATCH($B2822,'CCA Util %'!$E:$E,0)),""))</f>
        <v/>
      </c>
      <c r="AD2822">
        <f>IF($B2822="","",IFERROR(INDEX('CCA Util %'!$G:$G,MATCH($B2822,'CCA Util %'!$E:$E,0)),""))</f>
        <v/>
      </c>
      <c r="AE2822">
        <f>IF(OR($B2822="",$U2822=""),"",$U2822&amp;" &amp; "&amp;IF(OR($AD2822="",$AD2822=0),"Util NA",$AD2822&amp;" Util"))</f>
        <v/>
      </c>
    </row>
    <row r="2823" ht="15.75" customHeight="1" s="42">
      <c r="A2823" s="41" t="n"/>
      <c r="G2823" s="38" t="n"/>
      <c r="H2823" s="38" t="n"/>
      <c r="I2823" s="38" t="n"/>
      <c r="J2823" s="38" t="n"/>
      <c r="K2823" s="38" t="n"/>
      <c r="L2823" s="38" t="n"/>
      <c r="N2823" s="36">
        <f>IF($B2823="","",IF($C2823="SUPERSTORE","Superstore","DH"))</f>
        <v/>
      </c>
      <c r="O2823" s="36">
        <f>IF($B2823="","",IFERROR(VLOOKUP($B2823,Mapping!$A:$C,2,0),"Not Mapped"))</f>
        <v/>
      </c>
      <c r="P2823" s="36">
        <f>IF($B2823="","",IFERROR(VLOOKUP($B2823,Mapping!$A:$C,3,0),"Not Mapped"))</f>
        <v/>
      </c>
      <c r="Q2823" s="36">
        <f>IF($B2823="","",IFERROR(VLOOKUP($O2823,Leaders!$A:$B,2,0),"Not Mapped"))</f>
        <v/>
      </c>
      <c r="R2823" s="36">
        <f>IF($B2823="","",IF(COUNTIF(Exclusions!$A:$A,$B2823)&gt;0,"Yes","No"))</f>
        <v/>
      </c>
      <c r="S2823" s="38">
        <f>IF($B2823="","",MIN(1,DAY($A2823)/IF($N2823="Superstore",Settings!$B$5,Settings!$B$4)))</f>
        <v/>
      </c>
      <c r="T2823" s="38">
        <f>IF(OR($B2823="",$G2823="",$S2823=0),"",$G2823/$S2823)</f>
        <v/>
      </c>
      <c r="U2823" s="36">
        <f>IF($T2823="","",IF($T2823&lt;Settings!$B$8,"Critical",IF($T2823&lt;Settings!$B$9,"Semi Critical","Non Critical")))</f>
        <v/>
      </c>
      <c r="V2823" s="28" t="n"/>
      <c r="Z2823">
        <f>IF($B2823="","",IFERROR(VLOOKUP($B2823,'Plan HC for CCA'!$A:$B,2,0),""))</f>
        <v/>
      </c>
      <c r="AA2823">
        <f>IF(OR($B2823="",$Z2823=""),"",IF(N($M2823)&lt;$Z2823,"Delta","No Delta"))</f>
        <v/>
      </c>
      <c r="AB2823">
        <f>IF(OR($B2823="",$Z2823=""),"",MAX(0,$Z2823-N($M2823)))</f>
        <v/>
      </c>
      <c r="AC2823" s="46">
        <f>IF($B2823="","",IFERROR(INDEX('CCA Util %'!$H:$H,MATCH($B2823,'CCA Util %'!$E:$E,0)),""))</f>
        <v/>
      </c>
      <c r="AD2823">
        <f>IF($B2823="","",IFERROR(INDEX('CCA Util %'!$G:$G,MATCH($B2823,'CCA Util %'!$E:$E,0)),""))</f>
        <v/>
      </c>
      <c r="AE2823">
        <f>IF(OR($B2823="",$U2823=""),"",$U2823&amp;" &amp; "&amp;IF(OR($AD2823="",$AD2823=0),"Util NA",$AD2823&amp;" Util"))</f>
        <v/>
      </c>
    </row>
    <row r="2824" ht="15.75" customHeight="1" s="42">
      <c r="A2824" s="41" t="n"/>
      <c r="G2824" s="38" t="n"/>
      <c r="H2824" s="38" t="n"/>
      <c r="I2824" s="38" t="n"/>
      <c r="J2824" s="38" t="n"/>
      <c r="K2824" s="38" t="n"/>
      <c r="L2824" s="38" t="n"/>
      <c r="N2824" s="36">
        <f>IF($B2824="","",IF($C2824="SUPERSTORE","Superstore","DH"))</f>
        <v/>
      </c>
      <c r="O2824" s="36">
        <f>IF($B2824="","",IFERROR(VLOOKUP($B2824,Mapping!$A:$C,2,0),"Not Mapped"))</f>
        <v/>
      </c>
      <c r="P2824" s="36">
        <f>IF($B2824="","",IFERROR(VLOOKUP($B2824,Mapping!$A:$C,3,0),"Not Mapped"))</f>
        <v/>
      </c>
      <c r="Q2824" s="36">
        <f>IF($B2824="","",IFERROR(VLOOKUP($O2824,Leaders!$A:$B,2,0),"Not Mapped"))</f>
        <v/>
      </c>
      <c r="R2824" s="36">
        <f>IF($B2824="","",IF(COUNTIF(Exclusions!$A:$A,$B2824)&gt;0,"Yes","No"))</f>
        <v/>
      </c>
      <c r="S2824" s="38">
        <f>IF($B2824="","",MIN(1,DAY($A2824)/IF($N2824="Superstore",Settings!$B$5,Settings!$B$4)))</f>
        <v/>
      </c>
      <c r="T2824" s="38">
        <f>IF(OR($B2824="",$G2824="",$S2824=0),"",$G2824/$S2824)</f>
        <v/>
      </c>
      <c r="U2824" s="36">
        <f>IF($T2824="","",IF($T2824&lt;Settings!$B$8,"Critical",IF($T2824&lt;Settings!$B$9,"Semi Critical","Non Critical")))</f>
        <v/>
      </c>
      <c r="V2824" s="28" t="n"/>
      <c r="Z2824">
        <f>IF($B2824="","",IFERROR(VLOOKUP($B2824,'Plan HC for CCA'!$A:$B,2,0),""))</f>
        <v/>
      </c>
      <c r="AA2824">
        <f>IF(OR($B2824="",$Z2824=""),"",IF(N($M2824)&lt;$Z2824,"Delta","No Delta"))</f>
        <v/>
      </c>
      <c r="AB2824">
        <f>IF(OR($B2824="",$Z2824=""),"",MAX(0,$Z2824-N($M2824)))</f>
        <v/>
      </c>
      <c r="AC2824" s="46">
        <f>IF($B2824="","",IFERROR(INDEX('CCA Util %'!$H:$H,MATCH($B2824,'CCA Util %'!$E:$E,0)),""))</f>
        <v/>
      </c>
      <c r="AD2824">
        <f>IF($B2824="","",IFERROR(INDEX('CCA Util %'!$G:$G,MATCH($B2824,'CCA Util %'!$E:$E,0)),""))</f>
        <v/>
      </c>
      <c r="AE2824">
        <f>IF(OR($B2824="",$U2824=""),"",$U2824&amp;" &amp; "&amp;IF(OR($AD2824="",$AD2824=0),"Util NA",$AD2824&amp;" Util"))</f>
        <v/>
      </c>
    </row>
    <row r="2825" ht="15.75" customHeight="1" s="42">
      <c r="A2825" s="41" t="n"/>
      <c r="G2825" s="38" t="n"/>
      <c r="H2825" s="38" t="n"/>
      <c r="I2825" s="38" t="n"/>
      <c r="J2825" s="38" t="n"/>
      <c r="K2825" s="38" t="n"/>
      <c r="L2825" s="38" t="n"/>
      <c r="N2825" s="36">
        <f>IF($B2825="","",IF($C2825="SUPERSTORE","Superstore","DH"))</f>
        <v/>
      </c>
      <c r="O2825" s="36">
        <f>IF($B2825="","",IFERROR(VLOOKUP($B2825,Mapping!$A:$C,2,0),"Not Mapped"))</f>
        <v/>
      </c>
      <c r="P2825" s="36">
        <f>IF($B2825="","",IFERROR(VLOOKUP($B2825,Mapping!$A:$C,3,0),"Not Mapped"))</f>
        <v/>
      </c>
      <c r="Q2825" s="36">
        <f>IF($B2825="","",IFERROR(VLOOKUP($O2825,Leaders!$A:$B,2,0),"Not Mapped"))</f>
        <v/>
      </c>
      <c r="R2825" s="36">
        <f>IF($B2825="","",IF(COUNTIF(Exclusions!$A:$A,$B2825)&gt;0,"Yes","No"))</f>
        <v/>
      </c>
      <c r="S2825" s="38">
        <f>IF($B2825="","",MIN(1,DAY($A2825)/IF($N2825="Superstore",Settings!$B$5,Settings!$B$4)))</f>
        <v/>
      </c>
      <c r="T2825" s="38">
        <f>IF(OR($B2825="",$G2825="",$S2825=0),"",$G2825/$S2825)</f>
        <v/>
      </c>
      <c r="U2825" s="36">
        <f>IF($T2825="","",IF($T2825&lt;Settings!$B$8,"Critical",IF($T2825&lt;Settings!$B$9,"Semi Critical","Non Critical")))</f>
        <v/>
      </c>
      <c r="V2825" s="28" t="n"/>
      <c r="Z2825">
        <f>IF($B2825="","",IFERROR(VLOOKUP($B2825,'Plan HC for CCA'!$A:$B,2,0),""))</f>
        <v/>
      </c>
      <c r="AA2825">
        <f>IF(OR($B2825="",$Z2825=""),"",IF(N($M2825)&lt;$Z2825,"Delta","No Delta"))</f>
        <v/>
      </c>
      <c r="AB2825">
        <f>IF(OR($B2825="",$Z2825=""),"",MAX(0,$Z2825-N($M2825)))</f>
        <v/>
      </c>
      <c r="AC2825" s="46">
        <f>IF($B2825="","",IFERROR(INDEX('CCA Util %'!$H:$H,MATCH($B2825,'CCA Util %'!$E:$E,0)),""))</f>
        <v/>
      </c>
      <c r="AD2825">
        <f>IF($B2825="","",IFERROR(INDEX('CCA Util %'!$G:$G,MATCH($B2825,'CCA Util %'!$E:$E,0)),""))</f>
        <v/>
      </c>
      <c r="AE2825">
        <f>IF(OR($B2825="",$U2825=""),"",$U2825&amp;" &amp; "&amp;IF(OR($AD2825="",$AD2825=0),"Util NA",$AD2825&amp;" Util"))</f>
        <v/>
      </c>
    </row>
    <row r="2826" ht="15.75" customHeight="1" s="42">
      <c r="A2826" s="41" t="n"/>
      <c r="G2826" s="38" t="n"/>
      <c r="H2826" s="38" t="n"/>
      <c r="I2826" s="38" t="n"/>
      <c r="J2826" s="38" t="n"/>
      <c r="K2826" s="38" t="n"/>
      <c r="L2826" s="38" t="n"/>
      <c r="N2826" s="36">
        <f>IF($B2826="","",IF($C2826="SUPERSTORE","Superstore","DH"))</f>
        <v/>
      </c>
      <c r="O2826" s="36">
        <f>IF($B2826="","",IFERROR(VLOOKUP($B2826,Mapping!$A:$C,2,0),"Not Mapped"))</f>
        <v/>
      </c>
      <c r="P2826" s="36">
        <f>IF($B2826="","",IFERROR(VLOOKUP($B2826,Mapping!$A:$C,3,0),"Not Mapped"))</f>
        <v/>
      </c>
      <c r="Q2826" s="36">
        <f>IF($B2826="","",IFERROR(VLOOKUP($O2826,Leaders!$A:$B,2,0),"Not Mapped"))</f>
        <v/>
      </c>
      <c r="R2826" s="36">
        <f>IF($B2826="","",IF(COUNTIF(Exclusions!$A:$A,$B2826)&gt;0,"Yes","No"))</f>
        <v/>
      </c>
      <c r="S2826" s="38">
        <f>IF($B2826="","",MIN(1,DAY($A2826)/IF($N2826="Superstore",Settings!$B$5,Settings!$B$4)))</f>
        <v/>
      </c>
      <c r="T2826" s="38">
        <f>IF(OR($B2826="",$G2826="",$S2826=0),"",$G2826/$S2826)</f>
        <v/>
      </c>
      <c r="U2826" s="36">
        <f>IF($T2826="","",IF($T2826&lt;Settings!$B$8,"Critical",IF($T2826&lt;Settings!$B$9,"Semi Critical","Non Critical")))</f>
        <v/>
      </c>
      <c r="V2826" s="28" t="n"/>
      <c r="Z2826">
        <f>IF($B2826="","",IFERROR(VLOOKUP($B2826,'Plan HC for CCA'!$A:$B,2,0),""))</f>
        <v/>
      </c>
      <c r="AA2826">
        <f>IF(OR($B2826="",$Z2826=""),"",IF(N($M2826)&lt;$Z2826,"Delta","No Delta"))</f>
        <v/>
      </c>
      <c r="AB2826">
        <f>IF(OR($B2826="",$Z2826=""),"",MAX(0,$Z2826-N($M2826)))</f>
        <v/>
      </c>
      <c r="AC2826" s="46">
        <f>IF($B2826="","",IFERROR(INDEX('CCA Util %'!$H:$H,MATCH($B2826,'CCA Util %'!$E:$E,0)),""))</f>
        <v/>
      </c>
      <c r="AD2826">
        <f>IF($B2826="","",IFERROR(INDEX('CCA Util %'!$G:$G,MATCH($B2826,'CCA Util %'!$E:$E,0)),""))</f>
        <v/>
      </c>
      <c r="AE2826">
        <f>IF(OR($B2826="",$U2826=""),"",$U2826&amp;" &amp; "&amp;IF(OR($AD2826="",$AD2826=0),"Util NA",$AD2826&amp;" Util"))</f>
        <v/>
      </c>
    </row>
    <row r="2827" ht="15.75" customHeight="1" s="42">
      <c r="A2827" s="41" t="n"/>
      <c r="G2827" s="38" t="n"/>
      <c r="H2827" s="38" t="n"/>
      <c r="I2827" s="38" t="n"/>
      <c r="J2827" s="38" t="n"/>
      <c r="K2827" s="38" t="n"/>
      <c r="L2827" s="38" t="n"/>
      <c r="N2827" s="36">
        <f>IF($B2827="","",IF($C2827="SUPERSTORE","Superstore","DH"))</f>
        <v/>
      </c>
      <c r="O2827" s="36">
        <f>IF($B2827="","",IFERROR(VLOOKUP($B2827,Mapping!$A:$C,2,0),"Not Mapped"))</f>
        <v/>
      </c>
      <c r="P2827" s="36">
        <f>IF($B2827="","",IFERROR(VLOOKUP($B2827,Mapping!$A:$C,3,0),"Not Mapped"))</f>
        <v/>
      </c>
      <c r="Q2827" s="36">
        <f>IF($B2827="","",IFERROR(VLOOKUP($O2827,Leaders!$A:$B,2,0),"Not Mapped"))</f>
        <v/>
      </c>
      <c r="R2827" s="36">
        <f>IF($B2827="","",IF(COUNTIF(Exclusions!$A:$A,$B2827)&gt;0,"Yes","No"))</f>
        <v/>
      </c>
      <c r="S2827" s="38">
        <f>IF($B2827="","",MIN(1,DAY($A2827)/IF($N2827="Superstore",Settings!$B$5,Settings!$B$4)))</f>
        <v/>
      </c>
      <c r="T2827" s="38">
        <f>IF(OR($B2827="",$G2827="",$S2827=0),"",$G2827/$S2827)</f>
        <v/>
      </c>
      <c r="U2827" s="36">
        <f>IF($T2827="","",IF($T2827&lt;Settings!$B$8,"Critical",IF($T2827&lt;Settings!$B$9,"Semi Critical","Non Critical")))</f>
        <v/>
      </c>
      <c r="V2827" s="28" t="n"/>
      <c r="Z2827">
        <f>IF($B2827="","",IFERROR(VLOOKUP($B2827,'Plan HC for CCA'!$A:$B,2,0),""))</f>
        <v/>
      </c>
      <c r="AA2827">
        <f>IF(OR($B2827="",$Z2827=""),"",IF(N($M2827)&lt;$Z2827,"Delta","No Delta"))</f>
        <v/>
      </c>
      <c r="AB2827">
        <f>IF(OR($B2827="",$Z2827=""),"",MAX(0,$Z2827-N($M2827)))</f>
        <v/>
      </c>
      <c r="AC2827" s="46">
        <f>IF($B2827="","",IFERROR(INDEX('CCA Util %'!$H:$H,MATCH($B2827,'CCA Util %'!$E:$E,0)),""))</f>
        <v/>
      </c>
      <c r="AD2827">
        <f>IF($B2827="","",IFERROR(INDEX('CCA Util %'!$G:$G,MATCH($B2827,'CCA Util %'!$E:$E,0)),""))</f>
        <v/>
      </c>
      <c r="AE2827">
        <f>IF(OR($B2827="",$U2827=""),"",$U2827&amp;" &amp; "&amp;IF(OR($AD2827="",$AD2827=0),"Util NA",$AD2827&amp;" Util"))</f>
        <v/>
      </c>
    </row>
    <row r="2828" ht="15.75" customHeight="1" s="42">
      <c r="A2828" s="41" t="n"/>
      <c r="G2828" s="38" t="n"/>
      <c r="H2828" s="38" t="n"/>
      <c r="I2828" s="38" t="n"/>
      <c r="J2828" s="38" t="n"/>
      <c r="K2828" s="38" t="n"/>
      <c r="L2828" s="38" t="n"/>
      <c r="N2828" s="36">
        <f>IF($B2828="","",IF($C2828="SUPERSTORE","Superstore","DH"))</f>
        <v/>
      </c>
      <c r="O2828" s="36">
        <f>IF($B2828="","",IFERROR(VLOOKUP($B2828,Mapping!$A:$C,2,0),"Not Mapped"))</f>
        <v/>
      </c>
      <c r="P2828" s="36">
        <f>IF($B2828="","",IFERROR(VLOOKUP($B2828,Mapping!$A:$C,3,0),"Not Mapped"))</f>
        <v/>
      </c>
      <c r="Q2828" s="36">
        <f>IF($B2828="","",IFERROR(VLOOKUP($O2828,Leaders!$A:$B,2,0),"Not Mapped"))</f>
        <v/>
      </c>
      <c r="R2828" s="36">
        <f>IF($B2828="","",IF(COUNTIF(Exclusions!$A:$A,$B2828)&gt;0,"Yes","No"))</f>
        <v/>
      </c>
      <c r="S2828" s="38">
        <f>IF($B2828="","",MIN(1,DAY($A2828)/IF($N2828="Superstore",Settings!$B$5,Settings!$B$4)))</f>
        <v/>
      </c>
      <c r="T2828" s="38">
        <f>IF(OR($B2828="",$G2828="",$S2828=0),"",$G2828/$S2828)</f>
        <v/>
      </c>
      <c r="U2828" s="36">
        <f>IF($T2828="","",IF($T2828&lt;Settings!$B$8,"Critical",IF($T2828&lt;Settings!$B$9,"Semi Critical","Non Critical")))</f>
        <v/>
      </c>
      <c r="V2828" s="28" t="n"/>
      <c r="Z2828">
        <f>IF($B2828="","",IFERROR(VLOOKUP($B2828,'Plan HC for CCA'!$A:$B,2,0),""))</f>
        <v/>
      </c>
      <c r="AA2828">
        <f>IF(OR($B2828="",$Z2828=""),"",IF(N($M2828)&lt;$Z2828,"Delta","No Delta"))</f>
        <v/>
      </c>
      <c r="AB2828">
        <f>IF(OR($B2828="",$Z2828=""),"",MAX(0,$Z2828-N($M2828)))</f>
        <v/>
      </c>
      <c r="AC2828" s="46">
        <f>IF($B2828="","",IFERROR(INDEX('CCA Util %'!$H:$H,MATCH($B2828,'CCA Util %'!$E:$E,0)),""))</f>
        <v/>
      </c>
      <c r="AD2828">
        <f>IF($B2828="","",IFERROR(INDEX('CCA Util %'!$G:$G,MATCH($B2828,'CCA Util %'!$E:$E,0)),""))</f>
        <v/>
      </c>
      <c r="AE2828">
        <f>IF(OR($B2828="",$U2828=""),"",$U2828&amp;" &amp; "&amp;IF(OR($AD2828="",$AD2828=0),"Util NA",$AD2828&amp;" Util"))</f>
        <v/>
      </c>
    </row>
    <row r="2829" ht="15.75" customHeight="1" s="42">
      <c r="A2829" s="41" t="n"/>
      <c r="G2829" s="38" t="n"/>
      <c r="H2829" s="38" t="n"/>
      <c r="I2829" s="38" t="n"/>
      <c r="J2829" s="38" t="n"/>
      <c r="K2829" s="38" t="n"/>
      <c r="L2829" s="38" t="n"/>
      <c r="N2829" s="36">
        <f>IF($B2829="","",IF($C2829="SUPERSTORE","Superstore","DH"))</f>
        <v/>
      </c>
      <c r="O2829" s="36">
        <f>IF($B2829="","",IFERROR(VLOOKUP($B2829,Mapping!$A:$C,2,0),"Not Mapped"))</f>
        <v/>
      </c>
      <c r="P2829" s="36">
        <f>IF($B2829="","",IFERROR(VLOOKUP($B2829,Mapping!$A:$C,3,0),"Not Mapped"))</f>
        <v/>
      </c>
      <c r="Q2829" s="36">
        <f>IF($B2829="","",IFERROR(VLOOKUP($O2829,Leaders!$A:$B,2,0),"Not Mapped"))</f>
        <v/>
      </c>
      <c r="R2829" s="36">
        <f>IF($B2829="","",IF(COUNTIF(Exclusions!$A:$A,$B2829)&gt;0,"Yes","No"))</f>
        <v/>
      </c>
      <c r="S2829" s="38">
        <f>IF($B2829="","",MIN(1,DAY($A2829)/IF($N2829="Superstore",Settings!$B$5,Settings!$B$4)))</f>
        <v/>
      </c>
      <c r="T2829" s="38">
        <f>IF(OR($B2829="",$G2829="",$S2829=0),"",$G2829/$S2829)</f>
        <v/>
      </c>
      <c r="U2829" s="36">
        <f>IF($T2829="","",IF($T2829&lt;Settings!$B$8,"Critical",IF($T2829&lt;Settings!$B$9,"Semi Critical","Non Critical")))</f>
        <v/>
      </c>
      <c r="V2829" s="28" t="n"/>
      <c r="Z2829">
        <f>IF($B2829="","",IFERROR(VLOOKUP($B2829,'Plan HC for CCA'!$A:$B,2,0),""))</f>
        <v/>
      </c>
      <c r="AA2829">
        <f>IF(OR($B2829="",$Z2829=""),"",IF(N($M2829)&lt;$Z2829,"Delta","No Delta"))</f>
        <v/>
      </c>
      <c r="AB2829">
        <f>IF(OR($B2829="",$Z2829=""),"",MAX(0,$Z2829-N($M2829)))</f>
        <v/>
      </c>
      <c r="AC2829" s="46">
        <f>IF($B2829="","",IFERROR(INDEX('CCA Util %'!$H:$H,MATCH($B2829,'CCA Util %'!$E:$E,0)),""))</f>
        <v/>
      </c>
      <c r="AD2829">
        <f>IF($B2829="","",IFERROR(INDEX('CCA Util %'!$G:$G,MATCH($B2829,'CCA Util %'!$E:$E,0)),""))</f>
        <v/>
      </c>
      <c r="AE2829">
        <f>IF(OR($B2829="",$U2829=""),"",$U2829&amp;" &amp; "&amp;IF(OR($AD2829="",$AD2829=0),"Util NA",$AD2829&amp;" Util"))</f>
        <v/>
      </c>
    </row>
    <row r="2830" ht="15.75" customHeight="1" s="42">
      <c r="A2830" s="41" t="n"/>
      <c r="G2830" s="38" t="n"/>
      <c r="H2830" s="38" t="n"/>
      <c r="I2830" s="38" t="n"/>
      <c r="J2830" s="38" t="n"/>
      <c r="K2830" s="38" t="n"/>
      <c r="L2830" s="38" t="n"/>
      <c r="N2830" s="36">
        <f>IF($B2830="","",IF($C2830="SUPERSTORE","Superstore","DH"))</f>
        <v/>
      </c>
      <c r="O2830" s="36">
        <f>IF($B2830="","",IFERROR(VLOOKUP($B2830,Mapping!$A:$C,2,0),"Not Mapped"))</f>
        <v/>
      </c>
      <c r="P2830" s="36">
        <f>IF($B2830="","",IFERROR(VLOOKUP($B2830,Mapping!$A:$C,3,0),"Not Mapped"))</f>
        <v/>
      </c>
      <c r="Q2830" s="36">
        <f>IF($B2830="","",IFERROR(VLOOKUP($O2830,Leaders!$A:$B,2,0),"Not Mapped"))</f>
        <v/>
      </c>
      <c r="R2830" s="36">
        <f>IF($B2830="","",IF(COUNTIF(Exclusions!$A:$A,$B2830)&gt;0,"Yes","No"))</f>
        <v/>
      </c>
      <c r="S2830" s="38">
        <f>IF($B2830="","",MIN(1,DAY($A2830)/IF($N2830="Superstore",Settings!$B$5,Settings!$B$4)))</f>
        <v/>
      </c>
      <c r="T2830" s="38">
        <f>IF(OR($B2830="",$G2830="",$S2830=0),"",$G2830/$S2830)</f>
        <v/>
      </c>
      <c r="U2830" s="36">
        <f>IF($T2830="","",IF($T2830&lt;Settings!$B$8,"Critical",IF($T2830&lt;Settings!$B$9,"Semi Critical","Non Critical")))</f>
        <v/>
      </c>
      <c r="V2830" s="28" t="n"/>
      <c r="Z2830">
        <f>IF($B2830="","",IFERROR(VLOOKUP($B2830,'Plan HC for CCA'!$A:$B,2,0),""))</f>
        <v/>
      </c>
      <c r="AA2830">
        <f>IF(OR($B2830="",$Z2830=""),"",IF(N($M2830)&lt;$Z2830,"Delta","No Delta"))</f>
        <v/>
      </c>
      <c r="AB2830">
        <f>IF(OR($B2830="",$Z2830=""),"",MAX(0,$Z2830-N($M2830)))</f>
        <v/>
      </c>
      <c r="AC2830" s="46">
        <f>IF($B2830="","",IFERROR(INDEX('CCA Util %'!$H:$H,MATCH($B2830,'CCA Util %'!$E:$E,0)),""))</f>
        <v/>
      </c>
      <c r="AD2830">
        <f>IF($B2830="","",IFERROR(INDEX('CCA Util %'!$G:$G,MATCH($B2830,'CCA Util %'!$E:$E,0)),""))</f>
        <v/>
      </c>
      <c r="AE2830">
        <f>IF(OR($B2830="",$U2830=""),"",$U2830&amp;" &amp; "&amp;IF(OR($AD2830="",$AD2830=0),"Util NA",$AD2830&amp;" Util"))</f>
        <v/>
      </c>
    </row>
    <row r="2831" ht="15.75" customHeight="1" s="42">
      <c r="A2831" s="41" t="n"/>
      <c r="G2831" s="38" t="n"/>
      <c r="H2831" s="38" t="n"/>
      <c r="I2831" s="38" t="n"/>
      <c r="J2831" s="38" t="n"/>
      <c r="K2831" s="38" t="n"/>
      <c r="L2831" s="38" t="n"/>
      <c r="N2831" s="36">
        <f>IF($B2831="","",IF($C2831="SUPERSTORE","Superstore","DH"))</f>
        <v/>
      </c>
      <c r="O2831" s="36">
        <f>IF($B2831="","",IFERROR(VLOOKUP($B2831,Mapping!$A:$C,2,0),"Not Mapped"))</f>
        <v/>
      </c>
      <c r="P2831" s="36">
        <f>IF($B2831="","",IFERROR(VLOOKUP($B2831,Mapping!$A:$C,3,0),"Not Mapped"))</f>
        <v/>
      </c>
      <c r="Q2831" s="36">
        <f>IF($B2831="","",IFERROR(VLOOKUP($O2831,Leaders!$A:$B,2,0),"Not Mapped"))</f>
        <v/>
      </c>
      <c r="R2831" s="36">
        <f>IF($B2831="","",IF(COUNTIF(Exclusions!$A:$A,$B2831)&gt;0,"Yes","No"))</f>
        <v/>
      </c>
      <c r="S2831" s="38">
        <f>IF($B2831="","",MIN(1,DAY($A2831)/IF($N2831="Superstore",Settings!$B$5,Settings!$B$4)))</f>
        <v/>
      </c>
      <c r="T2831" s="38">
        <f>IF(OR($B2831="",$G2831="",$S2831=0),"",$G2831/$S2831)</f>
        <v/>
      </c>
      <c r="U2831" s="36">
        <f>IF($T2831="","",IF($T2831&lt;Settings!$B$8,"Critical",IF($T2831&lt;Settings!$B$9,"Semi Critical","Non Critical")))</f>
        <v/>
      </c>
      <c r="V2831" s="28" t="n"/>
      <c r="Z2831">
        <f>IF($B2831="","",IFERROR(VLOOKUP($B2831,'Plan HC for CCA'!$A:$B,2,0),""))</f>
        <v/>
      </c>
      <c r="AA2831">
        <f>IF(OR($B2831="",$Z2831=""),"",IF(N($M2831)&lt;$Z2831,"Delta","No Delta"))</f>
        <v/>
      </c>
      <c r="AB2831">
        <f>IF(OR($B2831="",$Z2831=""),"",MAX(0,$Z2831-N($M2831)))</f>
        <v/>
      </c>
      <c r="AC2831" s="46">
        <f>IF($B2831="","",IFERROR(INDEX('CCA Util %'!$H:$H,MATCH($B2831,'CCA Util %'!$E:$E,0)),""))</f>
        <v/>
      </c>
      <c r="AD2831">
        <f>IF($B2831="","",IFERROR(INDEX('CCA Util %'!$G:$G,MATCH($B2831,'CCA Util %'!$E:$E,0)),""))</f>
        <v/>
      </c>
      <c r="AE2831">
        <f>IF(OR($B2831="",$U2831=""),"",$U2831&amp;" &amp; "&amp;IF(OR($AD2831="",$AD2831=0),"Util NA",$AD2831&amp;" Util"))</f>
        <v/>
      </c>
    </row>
    <row r="2832" ht="15.75" customHeight="1" s="42">
      <c r="A2832" s="41" t="n"/>
      <c r="G2832" s="38" t="n"/>
      <c r="H2832" s="38" t="n"/>
      <c r="I2832" s="38" t="n"/>
      <c r="J2832" s="38" t="n"/>
      <c r="K2832" s="38" t="n"/>
      <c r="L2832" s="38" t="n"/>
      <c r="N2832" s="36">
        <f>IF($B2832="","",IF($C2832="SUPERSTORE","Superstore","DH"))</f>
        <v/>
      </c>
      <c r="O2832" s="36">
        <f>IF($B2832="","",IFERROR(VLOOKUP($B2832,Mapping!$A:$C,2,0),"Not Mapped"))</f>
        <v/>
      </c>
      <c r="P2832" s="36">
        <f>IF($B2832="","",IFERROR(VLOOKUP($B2832,Mapping!$A:$C,3,0),"Not Mapped"))</f>
        <v/>
      </c>
      <c r="Q2832" s="36">
        <f>IF($B2832="","",IFERROR(VLOOKUP($O2832,Leaders!$A:$B,2,0),"Not Mapped"))</f>
        <v/>
      </c>
      <c r="R2832" s="36">
        <f>IF($B2832="","",IF(COUNTIF(Exclusions!$A:$A,$B2832)&gt;0,"Yes","No"))</f>
        <v/>
      </c>
      <c r="S2832" s="38">
        <f>IF($B2832="","",MIN(1,DAY($A2832)/IF($N2832="Superstore",Settings!$B$5,Settings!$B$4)))</f>
        <v/>
      </c>
      <c r="T2832" s="38">
        <f>IF(OR($B2832="",$G2832="",$S2832=0),"",$G2832/$S2832)</f>
        <v/>
      </c>
      <c r="U2832" s="36">
        <f>IF($T2832="","",IF($T2832&lt;Settings!$B$8,"Critical",IF($T2832&lt;Settings!$B$9,"Semi Critical","Non Critical")))</f>
        <v/>
      </c>
      <c r="V2832" s="28" t="n"/>
      <c r="Z2832">
        <f>IF($B2832="","",IFERROR(VLOOKUP($B2832,'Plan HC for CCA'!$A:$B,2,0),""))</f>
        <v/>
      </c>
      <c r="AA2832">
        <f>IF(OR($B2832="",$Z2832=""),"",IF(N($M2832)&lt;$Z2832,"Delta","No Delta"))</f>
        <v/>
      </c>
      <c r="AB2832">
        <f>IF(OR($B2832="",$Z2832=""),"",MAX(0,$Z2832-N($M2832)))</f>
        <v/>
      </c>
      <c r="AC2832" s="46">
        <f>IF($B2832="","",IFERROR(INDEX('CCA Util %'!$H:$H,MATCH($B2832,'CCA Util %'!$E:$E,0)),""))</f>
        <v/>
      </c>
      <c r="AD2832">
        <f>IF($B2832="","",IFERROR(INDEX('CCA Util %'!$G:$G,MATCH($B2832,'CCA Util %'!$E:$E,0)),""))</f>
        <v/>
      </c>
      <c r="AE2832">
        <f>IF(OR($B2832="",$U2832=""),"",$U2832&amp;" &amp; "&amp;IF(OR($AD2832="",$AD2832=0),"Util NA",$AD2832&amp;" Util"))</f>
        <v/>
      </c>
    </row>
    <row r="2833" ht="15.75" customHeight="1" s="42">
      <c r="A2833" s="41" t="n"/>
      <c r="G2833" s="38" t="n"/>
      <c r="H2833" s="38" t="n"/>
      <c r="I2833" s="38" t="n"/>
      <c r="J2833" s="38" t="n"/>
      <c r="K2833" s="38" t="n"/>
      <c r="L2833" s="38" t="n"/>
      <c r="N2833" s="36">
        <f>IF($B2833="","",IF($C2833="SUPERSTORE","Superstore","DH"))</f>
        <v/>
      </c>
      <c r="O2833" s="36">
        <f>IF($B2833="","",IFERROR(VLOOKUP($B2833,Mapping!$A:$C,2,0),"Not Mapped"))</f>
        <v/>
      </c>
      <c r="P2833" s="36">
        <f>IF($B2833="","",IFERROR(VLOOKUP($B2833,Mapping!$A:$C,3,0),"Not Mapped"))</f>
        <v/>
      </c>
      <c r="Q2833" s="36">
        <f>IF($B2833="","",IFERROR(VLOOKUP($O2833,Leaders!$A:$B,2,0),"Not Mapped"))</f>
        <v/>
      </c>
      <c r="R2833" s="36">
        <f>IF($B2833="","",IF(COUNTIF(Exclusions!$A:$A,$B2833)&gt;0,"Yes","No"))</f>
        <v/>
      </c>
      <c r="S2833" s="38">
        <f>IF($B2833="","",MIN(1,DAY($A2833)/IF($N2833="Superstore",Settings!$B$5,Settings!$B$4)))</f>
        <v/>
      </c>
      <c r="T2833" s="38">
        <f>IF(OR($B2833="",$G2833="",$S2833=0),"",$G2833/$S2833)</f>
        <v/>
      </c>
      <c r="U2833" s="36">
        <f>IF($T2833="","",IF($T2833&lt;Settings!$B$8,"Critical",IF($T2833&lt;Settings!$B$9,"Semi Critical","Non Critical")))</f>
        <v/>
      </c>
      <c r="V2833" s="28" t="n"/>
      <c r="Z2833">
        <f>IF($B2833="","",IFERROR(VLOOKUP($B2833,'Plan HC for CCA'!$A:$B,2,0),""))</f>
        <v/>
      </c>
      <c r="AA2833">
        <f>IF(OR($B2833="",$Z2833=""),"",IF(N($M2833)&lt;$Z2833,"Delta","No Delta"))</f>
        <v/>
      </c>
      <c r="AB2833">
        <f>IF(OR($B2833="",$Z2833=""),"",MAX(0,$Z2833-N($M2833)))</f>
        <v/>
      </c>
      <c r="AC2833" s="46">
        <f>IF($B2833="","",IFERROR(INDEX('CCA Util %'!$H:$H,MATCH($B2833,'CCA Util %'!$E:$E,0)),""))</f>
        <v/>
      </c>
      <c r="AD2833">
        <f>IF($B2833="","",IFERROR(INDEX('CCA Util %'!$G:$G,MATCH($B2833,'CCA Util %'!$E:$E,0)),""))</f>
        <v/>
      </c>
      <c r="AE2833">
        <f>IF(OR($B2833="",$U2833=""),"",$U2833&amp;" &amp; "&amp;IF(OR($AD2833="",$AD2833=0),"Util NA",$AD2833&amp;" Util"))</f>
        <v/>
      </c>
    </row>
    <row r="2834" ht="15.75" customHeight="1" s="42">
      <c r="A2834" s="41" t="n"/>
      <c r="G2834" s="38" t="n"/>
      <c r="H2834" s="38" t="n"/>
      <c r="I2834" s="38" t="n"/>
      <c r="J2834" s="38" t="n"/>
      <c r="K2834" s="38" t="n"/>
      <c r="L2834" s="38" t="n"/>
      <c r="N2834" s="36">
        <f>IF($B2834="","",IF($C2834="SUPERSTORE","Superstore","DH"))</f>
        <v/>
      </c>
      <c r="O2834" s="36">
        <f>IF($B2834="","",IFERROR(VLOOKUP($B2834,Mapping!$A:$C,2,0),"Not Mapped"))</f>
        <v/>
      </c>
      <c r="P2834" s="36">
        <f>IF($B2834="","",IFERROR(VLOOKUP($B2834,Mapping!$A:$C,3,0),"Not Mapped"))</f>
        <v/>
      </c>
      <c r="Q2834" s="36">
        <f>IF($B2834="","",IFERROR(VLOOKUP($O2834,Leaders!$A:$B,2,0),"Not Mapped"))</f>
        <v/>
      </c>
      <c r="R2834" s="36">
        <f>IF($B2834="","",IF(COUNTIF(Exclusions!$A:$A,$B2834)&gt;0,"Yes","No"))</f>
        <v/>
      </c>
      <c r="S2834" s="38">
        <f>IF($B2834="","",MIN(1,DAY($A2834)/IF($N2834="Superstore",Settings!$B$5,Settings!$B$4)))</f>
        <v/>
      </c>
      <c r="T2834" s="38">
        <f>IF(OR($B2834="",$G2834="",$S2834=0),"",$G2834/$S2834)</f>
        <v/>
      </c>
      <c r="U2834" s="36">
        <f>IF($T2834="","",IF($T2834&lt;Settings!$B$8,"Critical",IF($T2834&lt;Settings!$B$9,"Semi Critical","Non Critical")))</f>
        <v/>
      </c>
      <c r="V2834" s="28" t="n"/>
      <c r="Z2834">
        <f>IF($B2834="","",IFERROR(VLOOKUP($B2834,'Plan HC for CCA'!$A:$B,2,0),""))</f>
        <v/>
      </c>
      <c r="AA2834">
        <f>IF(OR($B2834="",$Z2834=""),"",IF(N($M2834)&lt;$Z2834,"Delta","No Delta"))</f>
        <v/>
      </c>
      <c r="AB2834">
        <f>IF(OR($B2834="",$Z2834=""),"",MAX(0,$Z2834-N($M2834)))</f>
        <v/>
      </c>
      <c r="AC2834" s="46">
        <f>IF($B2834="","",IFERROR(INDEX('CCA Util %'!$H:$H,MATCH($B2834,'CCA Util %'!$E:$E,0)),""))</f>
        <v/>
      </c>
      <c r="AD2834">
        <f>IF($B2834="","",IFERROR(INDEX('CCA Util %'!$G:$G,MATCH($B2834,'CCA Util %'!$E:$E,0)),""))</f>
        <v/>
      </c>
      <c r="AE2834">
        <f>IF(OR($B2834="",$U2834=""),"",$U2834&amp;" &amp; "&amp;IF(OR($AD2834="",$AD2834=0),"Util NA",$AD2834&amp;" Util"))</f>
        <v/>
      </c>
    </row>
    <row r="2835" ht="15.75" customHeight="1" s="42">
      <c r="A2835" s="41" t="n"/>
      <c r="G2835" s="38" t="n"/>
      <c r="H2835" s="38" t="n"/>
      <c r="I2835" s="38" t="n"/>
      <c r="J2835" s="38" t="n"/>
      <c r="K2835" s="38" t="n"/>
      <c r="L2835" s="38" t="n"/>
      <c r="N2835" s="36">
        <f>IF($B2835="","",IF($C2835="SUPERSTORE","Superstore","DH"))</f>
        <v/>
      </c>
      <c r="O2835" s="36">
        <f>IF($B2835="","",IFERROR(VLOOKUP($B2835,Mapping!$A:$C,2,0),"Not Mapped"))</f>
        <v/>
      </c>
      <c r="P2835" s="36">
        <f>IF($B2835="","",IFERROR(VLOOKUP($B2835,Mapping!$A:$C,3,0),"Not Mapped"))</f>
        <v/>
      </c>
      <c r="Q2835" s="36">
        <f>IF($B2835="","",IFERROR(VLOOKUP($O2835,Leaders!$A:$B,2,0),"Not Mapped"))</f>
        <v/>
      </c>
      <c r="R2835" s="36">
        <f>IF($B2835="","",IF(COUNTIF(Exclusions!$A:$A,$B2835)&gt;0,"Yes","No"))</f>
        <v/>
      </c>
      <c r="S2835" s="38">
        <f>IF($B2835="","",MIN(1,DAY($A2835)/IF($N2835="Superstore",Settings!$B$5,Settings!$B$4)))</f>
        <v/>
      </c>
      <c r="T2835" s="38">
        <f>IF(OR($B2835="",$G2835="",$S2835=0),"",$G2835/$S2835)</f>
        <v/>
      </c>
      <c r="U2835" s="36">
        <f>IF($T2835="","",IF($T2835&lt;Settings!$B$8,"Critical",IF($T2835&lt;Settings!$B$9,"Semi Critical","Non Critical")))</f>
        <v/>
      </c>
      <c r="V2835" s="28" t="n"/>
      <c r="Z2835">
        <f>IF($B2835="","",IFERROR(VLOOKUP($B2835,'Plan HC for CCA'!$A:$B,2,0),""))</f>
        <v/>
      </c>
      <c r="AA2835">
        <f>IF(OR($B2835="",$Z2835=""),"",IF(N($M2835)&lt;$Z2835,"Delta","No Delta"))</f>
        <v/>
      </c>
      <c r="AB2835">
        <f>IF(OR($B2835="",$Z2835=""),"",MAX(0,$Z2835-N($M2835)))</f>
        <v/>
      </c>
      <c r="AC2835" s="46">
        <f>IF($B2835="","",IFERROR(INDEX('CCA Util %'!$H:$H,MATCH($B2835,'CCA Util %'!$E:$E,0)),""))</f>
        <v/>
      </c>
      <c r="AD2835">
        <f>IF($B2835="","",IFERROR(INDEX('CCA Util %'!$G:$G,MATCH($B2835,'CCA Util %'!$E:$E,0)),""))</f>
        <v/>
      </c>
      <c r="AE2835">
        <f>IF(OR($B2835="",$U2835=""),"",$U2835&amp;" &amp; "&amp;IF(OR($AD2835="",$AD2835=0),"Util NA",$AD2835&amp;" Util"))</f>
        <v/>
      </c>
    </row>
    <row r="2836" ht="15.75" customHeight="1" s="42">
      <c r="A2836" s="41" t="n"/>
      <c r="G2836" s="38" t="n"/>
      <c r="H2836" s="38" t="n"/>
      <c r="I2836" s="38" t="n"/>
      <c r="J2836" s="38" t="n"/>
      <c r="K2836" s="38" t="n"/>
      <c r="L2836" s="38" t="n"/>
      <c r="N2836" s="36">
        <f>IF($B2836="","",IF($C2836="SUPERSTORE","Superstore","DH"))</f>
        <v/>
      </c>
      <c r="O2836" s="36">
        <f>IF($B2836="","",IFERROR(VLOOKUP($B2836,Mapping!$A:$C,2,0),"Not Mapped"))</f>
        <v/>
      </c>
      <c r="P2836" s="36">
        <f>IF($B2836="","",IFERROR(VLOOKUP($B2836,Mapping!$A:$C,3,0),"Not Mapped"))</f>
        <v/>
      </c>
      <c r="Q2836" s="36">
        <f>IF($B2836="","",IFERROR(VLOOKUP($O2836,Leaders!$A:$B,2,0),"Not Mapped"))</f>
        <v/>
      </c>
      <c r="R2836" s="36">
        <f>IF($B2836="","",IF(COUNTIF(Exclusions!$A:$A,$B2836)&gt;0,"Yes","No"))</f>
        <v/>
      </c>
      <c r="S2836" s="38">
        <f>IF($B2836="","",MIN(1,DAY($A2836)/IF($N2836="Superstore",Settings!$B$5,Settings!$B$4)))</f>
        <v/>
      </c>
      <c r="T2836" s="38">
        <f>IF(OR($B2836="",$G2836="",$S2836=0),"",$G2836/$S2836)</f>
        <v/>
      </c>
      <c r="U2836" s="36">
        <f>IF($T2836="","",IF($T2836&lt;Settings!$B$8,"Critical",IF($T2836&lt;Settings!$B$9,"Semi Critical","Non Critical")))</f>
        <v/>
      </c>
      <c r="V2836" s="28" t="n"/>
      <c r="Z2836">
        <f>IF($B2836="","",IFERROR(VLOOKUP($B2836,'Plan HC for CCA'!$A:$B,2,0),""))</f>
        <v/>
      </c>
      <c r="AA2836">
        <f>IF(OR($B2836="",$Z2836=""),"",IF(N($M2836)&lt;$Z2836,"Delta","No Delta"))</f>
        <v/>
      </c>
      <c r="AB2836">
        <f>IF(OR($B2836="",$Z2836=""),"",MAX(0,$Z2836-N($M2836)))</f>
        <v/>
      </c>
      <c r="AC2836" s="46">
        <f>IF($B2836="","",IFERROR(INDEX('CCA Util %'!$H:$H,MATCH($B2836,'CCA Util %'!$E:$E,0)),""))</f>
        <v/>
      </c>
      <c r="AD2836">
        <f>IF($B2836="","",IFERROR(INDEX('CCA Util %'!$G:$G,MATCH($B2836,'CCA Util %'!$E:$E,0)),""))</f>
        <v/>
      </c>
      <c r="AE2836">
        <f>IF(OR($B2836="",$U2836=""),"",$U2836&amp;" &amp; "&amp;IF(OR($AD2836="",$AD2836=0),"Util NA",$AD2836&amp;" Util"))</f>
        <v/>
      </c>
    </row>
    <row r="2837" ht="15.75" customHeight="1" s="42">
      <c r="A2837" s="41" t="n"/>
      <c r="G2837" s="38" t="n"/>
      <c r="H2837" s="38" t="n"/>
      <c r="I2837" s="38" t="n"/>
      <c r="J2837" s="38" t="n"/>
      <c r="K2837" s="38" t="n"/>
      <c r="L2837" s="38" t="n"/>
      <c r="N2837" s="36">
        <f>IF($B2837="","",IF($C2837="SUPERSTORE","Superstore","DH"))</f>
        <v/>
      </c>
      <c r="O2837" s="36">
        <f>IF($B2837="","",IFERROR(VLOOKUP($B2837,Mapping!$A:$C,2,0),"Not Mapped"))</f>
        <v/>
      </c>
      <c r="P2837" s="36">
        <f>IF($B2837="","",IFERROR(VLOOKUP($B2837,Mapping!$A:$C,3,0),"Not Mapped"))</f>
        <v/>
      </c>
      <c r="Q2837" s="36">
        <f>IF($B2837="","",IFERROR(VLOOKUP($O2837,Leaders!$A:$B,2,0),"Not Mapped"))</f>
        <v/>
      </c>
      <c r="R2837" s="36">
        <f>IF($B2837="","",IF(COUNTIF(Exclusions!$A:$A,$B2837)&gt;0,"Yes","No"))</f>
        <v/>
      </c>
      <c r="S2837" s="38">
        <f>IF($B2837="","",MIN(1,DAY($A2837)/IF($N2837="Superstore",Settings!$B$5,Settings!$B$4)))</f>
        <v/>
      </c>
      <c r="T2837" s="38">
        <f>IF(OR($B2837="",$G2837="",$S2837=0),"",$G2837/$S2837)</f>
        <v/>
      </c>
      <c r="U2837" s="36">
        <f>IF($T2837="","",IF($T2837&lt;Settings!$B$8,"Critical",IF($T2837&lt;Settings!$B$9,"Semi Critical","Non Critical")))</f>
        <v/>
      </c>
      <c r="V2837" s="28" t="n"/>
      <c r="Z2837">
        <f>IF($B2837="","",IFERROR(VLOOKUP($B2837,'Plan HC for CCA'!$A:$B,2,0),""))</f>
        <v/>
      </c>
      <c r="AA2837">
        <f>IF(OR($B2837="",$Z2837=""),"",IF(N($M2837)&lt;$Z2837,"Delta","No Delta"))</f>
        <v/>
      </c>
      <c r="AB2837">
        <f>IF(OR($B2837="",$Z2837=""),"",MAX(0,$Z2837-N($M2837)))</f>
        <v/>
      </c>
      <c r="AC2837" s="46">
        <f>IF($B2837="","",IFERROR(INDEX('CCA Util %'!$H:$H,MATCH($B2837,'CCA Util %'!$E:$E,0)),""))</f>
        <v/>
      </c>
      <c r="AD2837">
        <f>IF($B2837="","",IFERROR(INDEX('CCA Util %'!$G:$G,MATCH($B2837,'CCA Util %'!$E:$E,0)),""))</f>
        <v/>
      </c>
      <c r="AE2837">
        <f>IF(OR($B2837="",$U2837=""),"",$U2837&amp;" &amp; "&amp;IF(OR($AD2837="",$AD2837=0),"Util NA",$AD2837&amp;" Util"))</f>
        <v/>
      </c>
    </row>
    <row r="2838" ht="15.75" customHeight="1" s="42">
      <c r="A2838" s="41" t="n"/>
      <c r="G2838" s="38" t="n"/>
      <c r="H2838" s="38" t="n"/>
      <c r="I2838" s="38" t="n"/>
      <c r="J2838" s="38" t="n"/>
      <c r="K2838" s="38" t="n"/>
      <c r="L2838" s="38" t="n"/>
      <c r="N2838" s="36">
        <f>IF($B2838="","",IF($C2838="SUPERSTORE","Superstore","DH"))</f>
        <v/>
      </c>
      <c r="O2838" s="36">
        <f>IF($B2838="","",IFERROR(VLOOKUP($B2838,Mapping!$A:$C,2,0),"Not Mapped"))</f>
        <v/>
      </c>
      <c r="P2838" s="36">
        <f>IF($B2838="","",IFERROR(VLOOKUP($B2838,Mapping!$A:$C,3,0),"Not Mapped"))</f>
        <v/>
      </c>
      <c r="Q2838" s="36">
        <f>IF($B2838="","",IFERROR(VLOOKUP($O2838,Leaders!$A:$B,2,0),"Not Mapped"))</f>
        <v/>
      </c>
      <c r="R2838" s="36">
        <f>IF($B2838="","",IF(COUNTIF(Exclusions!$A:$A,$B2838)&gt;0,"Yes","No"))</f>
        <v/>
      </c>
      <c r="S2838" s="38">
        <f>IF($B2838="","",MIN(1,DAY($A2838)/IF($N2838="Superstore",Settings!$B$5,Settings!$B$4)))</f>
        <v/>
      </c>
      <c r="T2838" s="38">
        <f>IF(OR($B2838="",$G2838="",$S2838=0),"",$G2838/$S2838)</f>
        <v/>
      </c>
      <c r="U2838" s="36">
        <f>IF($T2838="","",IF($T2838&lt;Settings!$B$8,"Critical",IF($T2838&lt;Settings!$B$9,"Semi Critical","Non Critical")))</f>
        <v/>
      </c>
      <c r="V2838" s="28" t="n"/>
      <c r="Z2838">
        <f>IF($B2838="","",IFERROR(VLOOKUP($B2838,'Plan HC for CCA'!$A:$B,2,0),""))</f>
        <v/>
      </c>
      <c r="AA2838">
        <f>IF(OR($B2838="",$Z2838=""),"",IF(N($M2838)&lt;$Z2838,"Delta","No Delta"))</f>
        <v/>
      </c>
      <c r="AB2838">
        <f>IF(OR($B2838="",$Z2838=""),"",MAX(0,$Z2838-N($M2838)))</f>
        <v/>
      </c>
      <c r="AC2838" s="46">
        <f>IF($B2838="","",IFERROR(INDEX('CCA Util %'!$H:$H,MATCH($B2838,'CCA Util %'!$E:$E,0)),""))</f>
        <v/>
      </c>
      <c r="AD2838">
        <f>IF($B2838="","",IFERROR(INDEX('CCA Util %'!$G:$G,MATCH($B2838,'CCA Util %'!$E:$E,0)),""))</f>
        <v/>
      </c>
      <c r="AE2838">
        <f>IF(OR($B2838="",$U2838=""),"",$U2838&amp;" &amp; "&amp;IF(OR($AD2838="",$AD2838=0),"Util NA",$AD2838&amp;" Util"))</f>
        <v/>
      </c>
    </row>
    <row r="2839" ht="15.75" customHeight="1" s="42">
      <c r="A2839" s="41" t="n"/>
      <c r="G2839" s="38" t="n"/>
      <c r="H2839" s="38" t="n"/>
      <c r="I2839" s="38" t="n"/>
      <c r="J2839" s="38" t="n"/>
      <c r="K2839" s="38" t="n"/>
      <c r="L2839" s="38" t="n"/>
      <c r="N2839" s="36">
        <f>IF($B2839="","",IF($C2839="SUPERSTORE","Superstore","DH"))</f>
        <v/>
      </c>
      <c r="O2839" s="36">
        <f>IF($B2839="","",IFERROR(VLOOKUP($B2839,Mapping!$A:$C,2,0),"Not Mapped"))</f>
        <v/>
      </c>
      <c r="P2839" s="36">
        <f>IF($B2839="","",IFERROR(VLOOKUP($B2839,Mapping!$A:$C,3,0),"Not Mapped"))</f>
        <v/>
      </c>
      <c r="Q2839" s="36">
        <f>IF($B2839="","",IFERROR(VLOOKUP($O2839,Leaders!$A:$B,2,0),"Not Mapped"))</f>
        <v/>
      </c>
      <c r="R2839" s="36">
        <f>IF($B2839="","",IF(COUNTIF(Exclusions!$A:$A,$B2839)&gt;0,"Yes","No"))</f>
        <v/>
      </c>
      <c r="S2839" s="38">
        <f>IF($B2839="","",MIN(1,DAY($A2839)/IF($N2839="Superstore",Settings!$B$5,Settings!$B$4)))</f>
        <v/>
      </c>
      <c r="T2839" s="38">
        <f>IF(OR($B2839="",$G2839="",$S2839=0),"",$G2839/$S2839)</f>
        <v/>
      </c>
      <c r="U2839" s="36">
        <f>IF($T2839="","",IF($T2839&lt;Settings!$B$8,"Critical",IF($T2839&lt;Settings!$B$9,"Semi Critical","Non Critical")))</f>
        <v/>
      </c>
      <c r="V2839" s="28" t="n"/>
      <c r="Z2839">
        <f>IF($B2839="","",IFERROR(VLOOKUP($B2839,'Plan HC for CCA'!$A:$B,2,0),""))</f>
        <v/>
      </c>
      <c r="AA2839">
        <f>IF(OR($B2839="",$Z2839=""),"",IF(N($M2839)&lt;$Z2839,"Delta","No Delta"))</f>
        <v/>
      </c>
      <c r="AB2839">
        <f>IF(OR($B2839="",$Z2839=""),"",MAX(0,$Z2839-N($M2839)))</f>
        <v/>
      </c>
      <c r="AC2839" s="46">
        <f>IF($B2839="","",IFERROR(INDEX('CCA Util %'!$H:$H,MATCH($B2839,'CCA Util %'!$E:$E,0)),""))</f>
        <v/>
      </c>
      <c r="AD2839">
        <f>IF($B2839="","",IFERROR(INDEX('CCA Util %'!$G:$G,MATCH($B2839,'CCA Util %'!$E:$E,0)),""))</f>
        <v/>
      </c>
      <c r="AE2839">
        <f>IF(OR($B2839="",$U2839=""),"",$U2839&amp;" &amp; "&amp;IF(OR($AD2839="",$AD2839=0),"Util NA",$AD2839&amp;" Util"))</f>
        <v/>
      </c>
    </row>
    <row r="2840" ht="15.75" customHeight="1" s="42">
      <c r="A2840" s="41" t="n"/>
      <c r="G2840" s="38" t="n"/>
      <c r="H2840" s="38" t="n"/>
      <c r="I2840" s="38" t="n"/>
      <c r="J2840" s="38" t="n"/>
      <c r="K2840" s="38" t="n"/>
      <c r="L2840" s="38" t="n"/>
      <c r="N2840" s="36">
        <f>IF($B2840="","",IF($C2840="SUPERSTORE","Superstore","DH"))</f>
        <v/>
      </c>
      <c r="O2840" s="36">
        <f>IF($B2840="","",IFERROR(VLOOKUP($B2840,Mapping!$A:$C,2,0),"Not Mapped"))</f>
        <v/>
      </c>
      <c r="P2840" s="36">
        <f>IF($B2840="","",IFERROR(VLOOKUP($B2840,Mapping!$A:$C,3,0),"Not Mapped"))</f>
        <v/>
      </c>
      <c r="Q2840" s="36">
        <f>IF($B2840="","",IFERROR(VLOOKUP($O2840,Leaders!$A:$B,2,0),"Not Mapped"))</f>
        <v/>
      </c>
      <c r="R2840" s="36">
        <f>IF($B2840="","",IF(COUNTIF(Exclusions!$A:$A,$B2840)&gt;0,"Yes","No"))</f>
        <v/>
      </c>
      <c r="S2840" s="38">
        <f>IF($B2840="","",MIN(1,DAY($A2840)/IF($N2840="Superstore",Settings!$B$5,Settings!$B$4)))</f>
        <v/>
      </c>
      <c r="T2840" s="38">
        <f>IF(OR($B2840="",$G2840="",$S2840=0),"",$G2840/$S2840)</f>
        <v/>
      </c>
      <c r="U2840" s="36">
        <f>IF($T2840="","",IF($T2840&lt;Settings!$B$8,"Critical",IF($T2840&lt;Settings!$B$9,"Semi Critical","Non Critical")))</f>
        <v/>
      </c>
      <c r="V2840" s="28" t="n"/>
      <c r="Z2840">
        <f>IF($B2840="","",IFERROR(VLOOKUP($B2840,'Plan HC for CCA'!$A:$B,2,0),""))</f>
        <v/>
      </c>
      <c r="AA2840">
        <f>IF(OR($B2840="",$Z2840=""),"",IF(N($M2840)&lt;$Z2840,"Delta","No Delta"))</f>
        <v/>
      </c>
      <c r="AB2840">
        <f>IF(OR($B2840="",$Z2840=""),"",MAX(0,$Z2840-N($M2840)))</f>
        <v/>
      </c>
      <c r="AC2840" s="46">
        <f>IF($B2840="","",IFERROR(INDEX('CCA Util %'!$H:$H,MATCH($B2840,'CCA Util %'!$E:$E,0)),""))</f>
        <v/>
      </c>
      <c r="AD2840">
        <f>IF($B2840="","",IFERROR(INDEX('CCA Util %'!$G:$G,MATCH($B2840,'CCA Util %'!$E:$E,0)),""))</f>
        <v/>
      </c>
      <c r="AE2840">
        <f>IF(OR($B2840="",$U2840=""),"",$U2840&amp;" &amp; "&amp;IF(OR($AD2840="",$AD2840=0),"Util NA",$AD2840&amp;" Util"))</f>
        <v/>
      </c>
    </row>
    <row r="2841" ht="15.75" customHeight="1" s="42">
      <c r="A2841" s="41" t="n"/>
      <c r="G2841" s="38" t="n"/>
      <c r="H2841" s="38" t="n"/>
      <c r="I2841" s="38" t="n"/>
      <c r="J2841" s="38" t="n"/>
      <c r="K2841" s="38" t="n"/>
      <c r="L2841" s="38" t="n"/>
      <c r="N2841" s="36">
        <f>IF($B2841="","",IF($C2841="SUPERSTORE","Superstore","DH"))</f>
        <v/>
      </c>
      <c r="O2841" s="36">
        <f>IF($B2841="","",IFERROR(VLOOKUP($B2841,Mapping!$A:$C,2,0),"Not Mapped"))</f>
        <v/>
      </c>
      <c r="P2841" s="36">
        <f>IF($B2841="","",IFERROR(VLOOKUP($B2841,Mapping!$A:$C,3,0),"Not Mapped"))</f>
        <v/>
      </c>
      <c r="Q2841" s="36">
        <f>IF($B2841="","",IFERROR(VLOOKUP($O2841,Leaders!$A:$B,2,0),"Not Mapped"))</f>
        <v/>
      </c>
      <c r="R2841" s="36">
        <f>IF($B2841="","",IF(COUNTIF(Exclusions!$A:$A,$B2841)&gt;0,"Yes","No"))</f>
        <v/>
      </c>
      <c r="S2841" s="38">
        <f>IF($B2841="","",MIN(1,DAY($A2841)/IF($N2841="Superstore",Settings!$B$5,Settings!$B$4)))</f>
        <v/>
      </c>
      <c r="T2841" s="38">
        <f>IF(OR($B2841="",$G2841="",$S2841=0),"",$G2841/$S2841)</f>
        <v/>
      </c>
      <c r="U2841" s="36">
        <f>IF($T2841="","",IF($T2841&lt;Settings!$B$8,"Critical",IF($T2841&lt;Settings!$B$9,"Semi Critical","Non Critical")))</f>
        <v/>
      </c>
      <c r="V2841" s="28" t="n"/>
      <c r="Z2841">
        <f>IF($B2841="","",IFERROR(VLOOKUP($B2841,'Plan HC for CCA'!$A:$B,2,0),""))</f>
        <v/>
      </c>
      <c r="AA2841">
        <f>IF(OR($B2841="",$Z2841=""),"",IF(N($M2841)&lt;$Z2841,"Delta","No Delta"))</f>
        <v/>
      </c>
      <c r="AB2841">
        <f>IF(OR($B2841="",$Z2841=""),"",MAX(0,$Z2841-N($M2841)))</f>
        <v/>
      </c>
      <c r="AC2841" s="46">
        <f>IF($B2841="","",IFERROR(INDEX('CCA Util %'!$H:$H,MATCH($B2841,'CCA Util %'!$E:$E,0)),""))</f>
        <v/>
      </c>
      <c r="AD2841">
        <f>IF($B2841="","",IFERROR(INDEX('CCA Util %'!$G:$G,MATCH($B2841,'CCA Util %'!$E:$E,0)),""))</f>
        <v/>
      </c>
      <c r="AE2841">
        <f>IF(OR($B2841="",$U2841=""),"",$U2841&amp;" &amp; "&amp;IF(OR($AD2841="",$AD2841=0),"Util NA",$AD2841&amp;" Util"))</f>
        <v/>
      </c>
    </row>
    <row r="2842" ht="15.75" customHeight="1" s="42">
      <c r="A2842" s="41" t="n"/>
      <c r="G2842" s="38" t="n"/>
      <c r="H2842" s="38" t="n"/>
      <c r="I2842" s="38" t="n"/>
      <c r="J2842" s="38" t="n"/>
      <c r="K2842" s="38" t="n"/>
      <c r="L2842" s="38" t="n"/>
      <c r="N2842" s="36">
        <f>IF($B2842="","",IF($C2842="SUPERSTORE","Superstore","DH"))</f>
        <v/>
      </c>
      <c r="O2842" s="36">
        <f>IF($B2842="","",IFERROR(VLOOKUP($B2842,Mapping!$A:$C,2,0),"Not Mapped"))</f>
        <v/>
      </c>
      <c r="P2842" s="36">
        <f>IF($B2842="","",IFERROR(VLOOKUP($B2842,Mapping!$A:$C,3,0),"Not Mapped"))</f>
        <v/>
      </c>
      <c r="Q2842" s="36">
        <f>IF($B2842="","",IFERROR(VLOOKUP($O2842,Leaders!$A:$B,2,0),"Not Mapped"))</f>
        <v/>
      </c>
      <c r="R2842" s="36">
        <f>IF($B2842="","",IF(COUNTIF(Exclusions!$A:$A,$B2842)&gt;0,"Yes","No"))</f>
        <v/>
      </c>
      <c r="S2842" s="38">
        <f>IF($B2842="","",MIN(1,DAY($A2842)/IF($N2842="Superstore",Settings!$B$5,Settings!$B$4)))</f>
        <v/>
      </c>
      <c r="T2842" s="38">
        <f>IF(OR($B2842="",$G2842="",$S2842=0),"",$G2842/$S2842)</f>
        <v/>
      </c>
      <c r="U2842" s="36">
        <f>IF($T2842="","",IF($T2842&lt;Settings!$B$8,"Critical",IF($T2842&lt;Settings!$B$9,"Semi Critical","Non Critical")))</f>
        <v/>
      </c>
      <c r="V2842" s="28" t="n"/>
      <c r="Z2842">
        <f>IF($B2842="","",IFERROR(VLOOKUP($B2842,'Plan HC for CCA'!$A:$B,2,0),""))</f>
        <v/>
      </c>
      <c r="AA2842">
        <f>IF(OR($B2842="",$Z2842=""),"",IF(N($M2842)&lt;$Z2842,"Delta","No Delta"))</f>
        <v/>
      </c>
      <c r="AB2842">
        <f>IF(OR($B2842="",$Z2842=""),"",MAX(0,$Z2842-N($M2842)))</f>
        <v/>
      </c>
      <c r="AC2842" s="46">
        <f>IF($B2842="","",IFERROR(INDEX('CCA Util %'!$H:$H,MATCH($B2842,'CCA Util %'!$E:$E,0)),""))</f>
        <v/>
      </c>
      <c r="AD2842">
        <f>IF($B2842="","",IFERROR(INDEX('CCA Util %'!$G:$G,MATCH($B2842,'CCA Util %'!$E:$E,0)),""))</f>
        <v/>
      </c>
      <c r="AE2842">
        <f>IF(OR($B2842="",$U2842=""),"",$U2842&amp;" &amp; "&amp;IF(OR($AD2842="",$AD2842=0),"Util NA",$AD2842&amp;" Util"))</f>
        <v/>
      </c>
    </row>
    <row r="2843" ht="15.75" customHeight="1" s="42">
      <c r="A2843" s="41" t="n"/>
      <c r="G2843" s="38" t="n"/>
      <c r="H2843" s="38" t="n"/>
      <c r="I2843" s="38" t="n"/>
      <c r="J2843" s="38" t="n"/>
      <c r="K2843" s="38" t="n"/>
      <c r="L2843" s="38" t="n"/>
      <c r="N2843" s="36">
        <f>IF($B2843="","",IF($C2843="SUPERSTORE","Superstore","DH"))</f>
        <v/>
      </c>
      <c r="O2843" s="36">
        <f>IF($B2843="","",IFERROR(VLOOKUP($B2843,Mapping!$A:$C,2,0),"Not Mapped"))</f>
        <v/>
      </c>
      <c r="P2843" s="36">
        <f>IF($B2843="","",IFERROR(VLOOKUP($B2843,Mapping!$A:$C,3,0),"Not Mapped"))</f>
        <v/>
      </c>
      <c r="Q2843" s="36">
        <f>IF($B2843="","",IFERROR(VLOOKUP($O2843,Leaders!$A:$B,2,0),"Not Mapped"))</f>
        <v/>
      </c>
      <c r="R2843" s="36">
        <f>IF($B2843="","",IF(COUNTIF(Exclusions!$A:$A,$B2843)&gt;0,"Yes","No"))</f>
        <v/>
      </c>
      <c r="S2843" s="38">
        <f>IF($B2843="","",MIN(1,DAY($A2843)/IF($N2843="Superstore",Settings!$B$5,Settings!$B$4)))</f>
        <v/>
      </c>
      <c r="T2843" s="38">
        <f>IF(OR($B2843="",$G2843="",$S2843=0),"",$G2843/$S2843)</f>
        <v/>
      </c>
      <c r="U2843" s="36">
        <f>IF($T2843="","",IF($T2843&lt;Settings!$B$8,"Critical",IF($T2843&lt;Settings!$B$9,"Semi Critical","Non Critical")))</f>
        <v/>
      </c>
      <c r="V2843" s="28" t="n"/>
      <c r="Z2843">
        <f>IF($B2843="","",IFERROR(VLOOKUP($B2843,'Plan HC for CCA'!$A:$B,2,0),""))</f>
        <v/>
      </c>
      <c r="AA2843">
        <f>IF(OR($B2843="",$Z2843=""),"",IF(N($M2843)&lt;$Z2843,"Delta","No Delta"))</f>
        <v/>
      </c>
      <c r="AB2843">
        <f>IF(OR($B2843="",$Z2843=""),"",MAX(0,$Z2843-N($M2843)))</f>
        <v/>
      </c>
      <c r="AC2843" s="46">
        <f>IF($B2843="","",IFERROR(INDEX('CCA Util %'!$H:$H,MATCH($B2843,'CCA Util %'!$E:$E,0)),""))</f>
        <v/>
      </c>
      <c r="AD2843">
        <f>IF($B2843="","",IFERROR(INDEX('CCA Util %'!$G:$G,MATCH($B2843,'CCA Util %'!$E:$E,0)),""))</f>
        <v/>
      </c>
      <c r="AE2843">
        <f>IF(OR($B2843="",$U2843=""),"",$U2843&amp;" &amp; "&amp;IF(OR($AD2843="",$AD2843=0),"Util NA",$AD2843&amp;" Util"))</f>
        <v/>
      </c>
    </row>
    <row r="2844" ht="15.75" customHeight="1" s="42">
      <c r="A2844" s="41" t="n"/>
      <c r="G2844" s="38" t="n"/>
      <c r="H2844" s="38" t="n"/>
      <c r="I2844" s="38" t="n"/>
      <c r="J2844" s="38" t="n"/>
      <c r="K2844" s="38" t="n"/>
      <c r="L2844" s="38" t="n"/>
      <c r="N2844" s="36">
        <f>IF($B2844="","",IF($C2844="SUPERSTORE","Superstore","DH"))</f>
        <v/>
      </c>
      <c r="O2844" s="36">
        <f>IF($B2844="","",IFERROR(VLOOKUP($B2844,Mapping!$A:$C,2,0),"Not Mapped"))</f>
        <v/>
      </c>
      <c r="P2844" s="36">
        <f>IF($B2844="","",IFERROR(VLOOKUP($B2844,Mapping!$A:$C,3,0),"Not Mapped"))</f>
        <v/>
      </c>
      <c r="Q2844" s="36">
        <f>IF($B2844="","",IFERROR(VLOOKUP($O2844,Leaders!$A:$B,2,0),"Not Mapped"))</f>
        <v/>
      </c>
      <c r="R2844" s="36">
        <f>IF($B2844="","",IF(COUNTIF(Exclusions!$A:$A,$B2844)&gt;0,"Yes","No"))</f>
        <v/>
      </c>
      <c r="S2844" s="38">
        <f>IF($B2844="","",MIN(1,DAY($A2844)/IF($N2844="Superstore",Settings!$B$5,Settings!$B$4)))</f>
        <v/>
      </c>
      <c r="T2844" s="38">
        <f>IF(OR($B2844="",$G2844="",$S2844=0),"",$G2844/$S2844)</f>
        <v/>
      </c>
      <c r="U2844" s="36">
        <f>IF($T2844="","",IF($T2844&lt;Settings!$B$8,"Critical",IF($T2844&lt;Settings!$B$9,"Semi Critical","Non Critical")))</f>
        <v/>
      </c>
      <c r="V2844" s="28" t="n"/>
      <c r="Z2844">
        <f>IF($B2844="","",IFERROR(VLOOKUP($B2844,'Plan HC for CCA'!$A:$B,2,0),""))</f>
        <v/>
      </c>
      <c r="AA2844">
        <f>IF(OR($B2844="",$Z2844=""),"",IF(N($M2844)&lt;$Z2844,"Delta","No Delta"))</f>
        <v/>
      </c>
      <c r="AB2844">
        <f>IF(OR($B2844="",$Z2844=""),"",MAX(0,$Z2844-N($M2844)))</f>
        <v/>
      </c>
      <c r="AC2844" s="46">
        <f>IF($B2844="","",IFERROR(INDEX('CCA Util %'!$H:$H,MATCH($B2844,'CCA Util %'!$E:$E,0)),""))</f>
        <v/>
      </c>
      <c r="AD2844">
        <f>IF($B2844="","",IFERROR(INDEX('CCA Util %'!$G:$G,MATCH($B2844,'CCA Util %'!$E:$E,0)),""))</f>
        <v/>
      </c>
      <c r="AE2844">
        <f>IF(OR($B2844="",$U2844=""),"",$U2844&amp;" &amp; "&amp;IF(OR($AD2844="",$AD2844=0),"Util NA",$AD2844&amp;" Util"))</f>
        <v/>
      </c>
    </row>
    <row r="2845" ht="15.75" customHeight="1" s="42">
      <c r="A2845" s="41" t="n"/>
      <c r="G2845" s="38" t="n"/>
      <c r="H2845" s="38" t="n"/>
      <c r="I2845" s="38" t="n"/>
      <c r="J2845" s="38" t="n"/>
      <c r="K2845" s="38" t="n"/>
      <c r="L2845" s="38" t="n"/>
      <c r="N2845" s="36">
        <f>IF($B2845="","",IF($C2845="SUPERSTORE","Superstore","DH"))</f>
        <v/>
      </c>
      <c r="O2845" s="36">
        <f>IF($B2845="","",IFERROR(VLOOKUP($B2845,Mapping!$A:$C,2,0),"Not Mapped"))</f>
        <v/>
      </c>
      <c r="P2845" s="36">
        <f>IF($B2845="","",IFERROR(VLOOKUP($B2845,Mapping!$A:$C,3,0),"Not Mapped"))</f>
        <v/>
      </c>
      <c r="Q2845" s="36">
        <f>IF($B2845="","",IFERROR(VLOOKUP($O2845,Leaders!$A:$B,2,0),"Not Mapped"))</f>
        <v/>
      </c>
      <c r="R2845" s="36">
        <f>IF($B2845="","",IF(COUNTIF(Exclusions!$A:$A,$B2845)&gt;0,"Yes","No"))</f>
        <v/>
      </c>
      <c r="S2845" s="38">
        <f>IF($B2845="","",MIN(1,DAY($A2845)/IF($N2845="Superstore",Settings!$B$5,Settings!$B$4)))</f>
        <v/>
      </c>
      <c r="T2845" s="38">
        <f>IF(OR($B2845="",$G2845="",$S2845=0),"",$G2845/$S2845)</f>
        <v/>
      </c>
      <c r="U2845" s="36">
        <f>IF($T2845="","",IF($T2845&lt;Settings!$B$8,"Critical",IF($T2845&lt;Settings!$B$9,"Semi Critical","Non Critical")))</f>
        <v/>
      </c>
      <c r="V2845" s="28" t="n"/>
      <c r="Z2845">
        <f>IF($B2845="","",IFERROR(VLOOKUP($B2845,'Plan HC for CCA'!$A:$B,2,0),""))</f>
        <v/>
      </c>
      <c r="AA2845">
        <f>IF(OR($B2845="",$Z2845=""),"",IF(N($M2845)&lt;$Z2845,"Delta","No Delta"))</f>
        <v/>
      </c>
      <c r="AB2845">
        <f>IF(OR($B2845="",$Z2845=""),"",MAX(0,$Z2845-N($M2845)))</f>
        <v/>
      </c>
      <c r="AC2845" s="46">
        <f>IF($B2845="","",IFERROR(INDEX('CCA Util %'!$H:$H,MATCH($B2845,'CCA Util %'!$E:$E,0)),""))</f>
        <v/>
      </c>
      <c r="AD2845">
        <f>IF($B2845="","",IFERROR(INDEX('CCA Util %'!$G:$G,MATCH($B2845,'CCA Util %'!$E:$E,0)),""))</f>
        <v/>
      </c>
      <c r="AE2845">
        <f>IF(OR($B2845="",$U2845=""),"",$U2845&amp;" &amp; "&amp;IF(OR($AD2845="",$AD2845=0),"Util NA",$AD2845&amp;" Util"))</f>
        <v/>
      </c>
    </row>
    <row r="2846" ht="15.75" customHeight="1" s="42">
      <c r="A2846" s="41" t="n"/>
      <c r="G2846" s="38" t="n"/>
      <c r="H2846" s="38" t="n"/>
      <c r="I2846" s="38" t="n"/>
      <c r="J2846" s="38" t="n"/>
      <c r="K2846" s="38" t="n"/>
      <c r="L2846" s="38" t="n"/>
      <c r="N2846" s="36">
        <f>IF($B2846="","",IF($C2846="SUPERSTORE","Superstore","DH"))</f>
        <v/>
      </c>
      <c r="O2846" s="36">
        <f>IF($B2846="","",IFERROR(VLOOKUP($B2846,Mapping!$A:$C,2,0),"Not Mapped"))</f>
        <v/>
      </c>
      <c r="P2846" s="36">
        <f>IF($B2846="","",IFERROR(VLOOKUP($B2846,Mapping!$A:$C,3,0),"Not Mapped"))</f>
        <v/>
      </c>
      <c r="Q2846" s="36">
        <f>IF($B2846="","",IFERROR(VLOOKUP($O2846,Leaders!$A:$B,2,0),"Not Mapped"))</f>
        <v/>
      </c>
      <c r="R2846" s="36">
        <f>IF($B2846="","",IF(COUNTIF(Exclusions!$A:$A,$B2846)&gt;0,"Yes","No"))</f>
        <v/>
      </c>
      <c r="S2846" s="38">
        <f>IF($B2846="","",MIN(1,DAY($A2846)/IF($N2846="Superstore",Settings!$B$5,Settings!$B$4)))</f>
        <v/>
      </c>
      <c r="T2846" s="38">
        <f>IF(OR($B2846="",$G2846="",$S2846=0),"",$G2846/$S2846)</f>
        <v/>
      </c>
      <c r="U2846" s="36">
        <f>IF($T2846="","",IF($T2846&lt;Settings!$B$8,"Critical",IF($T2846&lt;Settings!$B$9,"Semi Critical","Non Critical")))</f>
        <v/>
      </c>
      <c r="V2846" s="28" t="n"/>
      <c r="Z2846">
        <f>IF($B2846="","",IFERROR(VLOOKUP($B2846,'Plan HC for CCA'!$A:$B,2,0),""))</f>
        <v/>
      </c>
      <c r="AA2846">
        <f>IF(OR($B2846="",$Z2846=""),"",IF(N($M2846)&lt;$Z2846,"Delta","No Delta"))</f>
        <v/>
      </c>
      <c r="AB2846">
        <f>IF(OR($B2846="",$Z2846=""),"",MAX(0,$Z2846-N($M2846)))</f>
        <v/>
      </c>
      <c r="AC2846" s="46">
        <f>IF($B2846="","",IFERROR(INDEX('CCA Util %'!$H:$H,MATCH($B2846,'CCA Util %'!$E:$E,0)),""))</f>
        <v/>
      </c>
      <c r="AD2846">
        <f>IF($B2846="","",IFERROR(INDEX('CCA Util %'!$G:$G,MATCH($B2846,'CCA Util %'!$E:$E,0)),""))</f>
        <v/>
      </c>
      <c r="AE2846">
        <f>IF(OR($B2846="",$U2846=""),"",$U2846&amp;" &amp; "&amp;IF(OR($AD2846="",$AD2846=0),"Util NA",$AD2846&amp;" Util"))</f>
        <v/>
      </c>
    </row>
    <row r="2847" ht="15.75" customHeight="1" s="42">
      <c r="A2847" s="41" t="n"/>
      <c r="G2847" s="38" t="n"/>
      <c r="H2847" s="38" t="n"/>
      <c r="I2847" s="38" t="n"/>
      <c r="J2847" s="38" t="n"/>
      <c r="K2847" s="38" t="n"/>
      <c r="L2847" s="38" t="n"/>
      <c r="N2847" s="36">
        <f>IF($B2847="","",IF($C2847="SUPERSTORE","Superstore","DH"))</f>
        <v/>
      </c>
      <c r="O2847" s="36">
        <f>IF($B2847="","",IFERROR(VLOOKUP($B2847,Mapping!$A:$C,2,0),"Not Mapped"))</f>
        <v/>
      </c>
      <c r="P2847" s="36">
        <f>IF($B2847="","",IFERROR(VLOOKUP($B2847,Mapping!$A:$C,3,0),"Not Mapped"))</f>
        <v/>
      </c>
      <c r="Q2847" s="36">
        <f>IF($B2847="","",IFERROR(VLOOKUP($O2847,Leaders!$A:$B,2,0),"Not Mapped"))</f>
        <v/>
      </c>
      <c r="R2847" s="36">
        <f>IF($B2847="","",IF(COUNTIF(Exclusions!$A:$A,$B2847)&gt;0,"Yes","No"))</f>
        <v/>
      </c>
      <c r="S2847" s="38">
        <f>IF($B2847="","",MIN(1,DAY($A2847)/IF($N2847="Superstore",Settings!$B$5,Settings!$B$4)))</f>
        <v/>
      </c>
      <c r="T2847" s="38">
        <f>IF(OR($B2847="",$G2847="",$S2847=0),"",$G2847/$S2847)</f>
        <v/>
      </c>
      <c r="U2847" s="36">
        <f>IF($T2847="","",IF($T2847&lt;Settings!$B$8,"Critical",IF($T2847&lt;Settings!$B$9,"Semi Critical","Non Critical")))</f>
        <v/>
      </c>
      <c r="V2847" s="28" t="n"/>
      <c r="Z2847">
        <f>IF($B2847="","",IFERROR(VLOOKUP($B2847,'Plan HC for CCA'!$A:$B,2,0),""))</f>
        <v/>
      </c>
      <c r="AA2847">
        <f>IF(OR($B2847="",$Z2847=""),"",IF(N($M2847)&lt;$Z2847,"Delta","No Delta"))</f>
        <v/>
      </c>
      <c r="AB2847">
        <f>IF(OR($B2847="",$Z2847=""),"",MAX(0,$Z2847-N($M2847)))</f>
        <v/>
      </c>
      <c r="AC2847" s="46">
        <f>IF($B2847="","",IFERROR(INDEX('CCA Util %'!$H:$H,MATCH($B2847,'CCA Util %'!$E:$E,0)),""))</f>
        <v/>
      </c>
      <c r="AD2847">
        <f>IF($B2847="","",IFERROR(INDEX('CCA Util %'!$G:$G,MATCH($B2847,'CCA Util %'!$E:$E,0)),""))</f>
        <v/>
      </c>
      <c r="AE2847">
        <f>IF(OR($B2847="",$U2847=""),"",$U2847&amp;" &amp; "&amp;IF(OR($AD2847="",$AD2847=0),"Util NA",$AD2847&amp;" Util"))</f>
        <v/>
      </c>
    </row>
    <row r="2848" ht="15.75" customHeight="1" s="42">
      <c r="A2848" s="41" t="n"/>
      <c r="G2848" s="38" t="n"/>
      <c r="H2848" s="38" t="n"/>
      <c r="I2848" s="38" t="n"/>
      <c r="J2848" s="38" t="n"/>
      <c r="K2848" s="38" t="n"/>
      <c r="L2848" s="38" t="n"/>
      <c r="N2848" s="36">
        <f>IF($B2848="","",IF($C2848="SUPERSTORE","Superstore","DH"))</f>
        <v/>
      </c>
      <c r="O2848" s="36">
        <f>IF($B2848="","",IFERROR(VLOOKUP($B2848,Mapping!$A:$C,2,0),"Not Mapped"))</f>
        <v/>
      </c>
      <c r="P2848" s="36">
        <f>IF($B2848="","",IFERROR(VLOOKUP($B2848,Mapping!$A:$C,3,0),"Not Mapped"))</f>
        <v/>
      </c>
      <c r="Q2848" s="36">
        <f>IF($B2848="","",IFERROR(VLOOKUP($O2848,Leaders!$A:$B,2,0),"Not Mapped"))</f>
        <v/>
      </c>
      <c r="R2848" s="36">
        <f>IF($B2848="","",IF(COUNTIF(Exclusions!$A:$A,$B2848)&gt;0,"Yes","No"))</f>
        <v/>
      </c>
      <c r="S2848" s="38">
        <f>IF($B2848="","",MIN(1,DAY($A2848)/IF($N2848="Superstore",Settings!$B$5,Settings!$B$4)))</f>
        <v/>
      </c>
      <c r="T2848" s="38">
        <f>IF(OR($B2848="",$G2848="",$S2848=0),"",$G2848/$S2848)</f>
        <v/>
      </c>
      <c r="U2848" s="36">
        <f>IF($T2848="","",IF($T2848&lt;Settings!$B$8,"Critical",IF($T2848&lt;Settings!$B$9,"Semi Critical","Non Critical")))</f>
        <v/>
      </c>
      <c r="V2848" s="28" t="n"/>
      <c r="Z2848">
        <f>IF($B2848="","",IFERROR(VLOOKUP($B2848,'Plan HC for CCA'!$A:$B,2,0),""))</f>
        <v/>
      </c>
      <c r="AA2848">
        <f>IF(OR($B2848="",$Z2848=""),"",IF(N($M2848)&lt;$Z2848,"Delta","No Delta"))</f>
        <v/>
      </c>
      <c r="AB2848">
        <f>IF(OR($B2848="",$Z2848=""),"",MAX(0,$Z2848-N($M2848)))</f>
        <v/>
      </c>
      <c r="AC2848" s="46">
        <f>IF($B2848="","",IFERROR(INDEX('CCA Util %'!$H:$H,MATCH($B2848,'CCA Util %'!$E:$E,0)),""))</f>
        <v/>
      </c>
      <c r="AD2848">
        <f>IF($B2848="","",IFERROR(INDEX('CCA Util %'!$G:$G,MATCH($B2848,'CCA Util %'!$E:$E,0)),""))</f>
        <v/>
      </c>
      <c r="AE2848">
        <f>IF(OR($B2848="",$U2848=""),"",$U2848&amp;" &amp; "&amp;IF(OR($AD2848="",$AD2848=0),"Util NA",$AD2848&amp;" Util"))</f>
        <v/>
      </c>
    </row>
    <row r="2849" ht="15.75" customHeight="1" s="42">
      <c r="A2849" s="41" t="n"/>
      <c r="G2849" s="38" t="n"/>
      <c r="H2849" s="38" t="n"/>
      <c r="I2849" s="38" t="n"/>
      <c r="J2849" s="38" t="n"/>
      <c r="K2849" s="38" t="n"/>
      <c r="L2849" s="38" t="n"/>
      <c r="N2849" s="36">
        <f>IF($B2849="","",IF($C2849="SUPERSTORE","Superstore","DH"))</f>
        <v/>
      </c>
      <c r="O2849" s="36">
        <f>IF($B2849="","",IFERROR(VLOOKUP($B2849,Mapping!$A:$C,2,0),"Not Mapped"))</f>
        <v/>
      </c>
      <c r="P2849" s="36">
        <f>IF($B2849="","",IFERROR(VLOOKUP($B2849,Mapping!$A:$C,3,0),"Not Mapped"))</f>
        <v/>
      </c>
      <c r="Q2849" s="36">
        <f>IF($B2849="","",IFERROR(VLOOKUP($O2849,Leaders!$A:$B,2,0),"Not Mapped"))</f>
        <v/>
      </c>
      <c r="R2849" s="36">
        <f>IF($B2849="","",IF(COUNTIF(Exclusions!$A:$A,$B2849)&gt;0,"Yes","No"))</f>
        <v/>
      </c>
      <c r="S2849" s="38">
        <f>IF($B2849="","",MIN(1,DAY($A2849)/IF($N2849="Superstore",Settings!$B$5,Settings!$B$4)))</f>
        <v/>
      </c>
      <c r="T2849" s="38">
        <f>IF(OR($B2849="",$G2849="",$S2849=0),"",$G2849/$S2849)</f>
        <v/>
      </c>
      <c r="U2849" s="36">
        <f>IF($T2849="","",IF($T2849&lt;Settings!$B$8,"Critical",IF($T2849&lt;Settings!$B$9,"Semi Critical","Non Critical")))</f>
        <v/>
      </c>
      <c r="V2849" s="28" t="n"/>
      <c r="Z2849">
        <f>IF($B2849="","",IFERROR(VLOOKUP($B2849,'Plan HC for CCA'!$A:$B,2,0),""))</f>
        <v/>
      </c>
      <c r="AA2849">
        <f>IF(OR($B2849="",$Z2849=""),"",IF(N($M2849)&lt;$Z2849,"Delta","No Delta"))</f>
        <v/>
      </c>
      <c r="AB2849">
        <f>IF(OR($B2849="",$Z2849=""),"",MAX(0,$Z2849-N($M2849)))</f>
        <v/>
      </c>
      <c r="AC2849" s="46">
        <f>IF($B2849="","",IFERROR(INDEX('CCA Util %'!$H:$H,MATCH($B2849,'CCA Util %'!$E:$E,0)),""))</f>
        <v/>
      </c>
      <c r="AD2849">
        <f>IF($B2849="","",IFERROR(INDEX('CCA Util %'!$G:$G,MATCH($B2849,'CCA Util %'!$E:$E,0)),""))</f>
        <v/>
      </c>
      <c r="AE2849">
        <f>IF(OR($B2849="",$U2849=""),"",$U2849&amp;" &amp; "&amp;IF(OR($AD2849="",$AD2849=0),"Util NA",$AD2849&amp;" Util"))</f>
        <v/>
      </c>
    </row>
    <row r="2850" ht="15.75" customHeight="1" s="42">
      <c r="A2850" s="41" t="n"/>
      <c r="G2850" s="38" t="n"/>
      <c r="H2850" s="38" t="n"/>
      <c r="I2850" s="38" t="n"/>
      <c r="J2850" s="38" t="n"/>
      <c r="K2850" s="38" t="n"/>
      <c r="L2850" s="38" t="n"/>
      <c r="N2850" s="36">
        <f>IF($B2850="","",IF($C2850="SUPERSTORE","Superstore","DH"))</f>
        <v/>
      </c>
      <c r="O2850" s="36">
        <f>IF($B2850="","",IFERROR(VLOOKUP($B2850,Mapping!$A:$C,2,0),"Not Mapped"))</f>
        <v/>
      </c>
      <c r="P2850" s="36">
        <f>IF($B2850="","",IFERROR(VLOOKUP($B2850,Mapping!$A:$C,3,0),"Not Mapped"))</f>
        <v/>
      </c>
      <c r="Q2850" s="36">
        <f>IF($B2850="","",IFERROR(VLOOKUP($O2850,Leaders!$A:$B,2,0),"Not Mapped"))</f>
        <v/>
      </c>
      <c r="R2850" s="36">
        <f>IF($B2850="","",IF(COUNTIF(Exclusions!$A:$A,$B2850)&gt;0,"Yes","No"))</f>
        <v/>
      </c>
      <c r="S2850" s="38">
        <f>IF($B2850="","",MIN(1,DAY($A2850)/IF($N2850="Superstore",Settings!$B$5,Settings!$B$4)))</f>
        <v/>
      </c>
      <c r="T2850" s="38">
        <f>IF(OR($B2850="",$G2850="",$S2850=0),"",$G2850/$S2850)</f>
        <v/>
      </c>
      <c r="U2850" s="36">
        <f>IF($T2850="","",IF($T2850&lt;Settings!$B$8,"Critical",IF($T2850&lt;Settings!$B$9,"Semi Critical","Non Critical")))</f>
        <v/>
      </c>
      <c r="V2850" s="28" t="n"/>
      <c r="Z2850">
        <f>IF($B2850="","",IFERROR(VLOOKUP($B2850,'Plan HC for CCA'!$A:$B,2,0),""))</f>
        <v/>
      </c>
      <c r="AA2850">
        <f>IF(OR($B2850="",$Z2850=""),"",IF(N($M2850)&lt;$Z2850,"Delta","No Delta"))</f>
        <v/>
      </c>
      <c r="AB2850">
        <f>IF(OR($B2850="",$Z2850=""),"",MAX(0,$Z2850-N($M2850)))</f>
        <v/>
      </c>
      <c r="AC2850" s="46">
        <f>IF($B2850="","",IFERROR(INDEX('CCA Util %'!$H:$H,MATCH($B2850,'CCA Util %'!$E:$E,0)),""))</f>
        <v/>
      </c>
      <c r="AD2850">
        <f>IF($B2850="","",IFERROR(INDEX('CCA Util %'!$G:$G,MATCH($B2850,'CCA Util %'!$E:$E,0)),""))</f>
        <v/>
      </c>
      <c r="AE2850">
        <f>IF(OR($B2850="",$U2850=""),"",$U2850&amp;" &amp; "&amp;IF(OR($AD2850="",$AD2850=0),"Util NA",$AD2850&amp;" Util"))</f>
        <v/>
      </c>
    </row>
    <row r="2851" ht="15.75" customHeight="1" s="42">
      <c r="A2851" s="41" t="n"/>
      <c r="G2851" s="38" t="n"/>
      <c r="H2851" s="38" t="n"/>
      <c r="I2851" s="38" t="n"/>
      <c r="J2851" s="38" t="n"/>
      <c r="K2851" s="38" t="n"/>
      <c r="L2851" s="38" t="n"/>
      <c r="N2851" s="36">
        <f>IF($B2851="","",IF($C2851="SUPERSTORE","Superstore","DH"))</f>
        <v/>
      </c>
      <c r="O2851" s="36">
        <f>IF($B2851="","",IFERROR(VLOOKUP($B2851,Mapping!$A:$C,2,0),"Not Mapped"))</f>
        <v/>
      </c>
      <c r="P2851" s="36">
        <f>IF($B2851="","",IFERROR(VLOOKUP($B2851,Mapping!$A:$C,3,0),"Not Mapped"))</f>
        <v/>
      </c>
      <c r="Q2851" s="36">
        <f>IF($B2851="","",IFERROR(VLOOKUP($O2851,Leaders!$A:$B,2,0),"Not Mapped"))</f>
        <v/>
      </c>
      <c r="R2851" s="36">
        <f>IF($B2851="","",IF(COUNTIF(Exclusions!$A:$A,$B2851)&gt;0,"Yes","No"))</f>
        <v/>
      </c>
      <c r="S2851" s="38">
        <f>IF($B2851="","",MIN(1,DAY($A2851)/IF($N2851="Superstore",Settings!$B$5,Settings!$B$4)))</f>
        <v/>
      </c>
      <c r="T2851" s="38">
        <f>IF(OR($B2851="",$G2851="",$S2851=0),"",$G2851/$S2851)</f>
        <v/>
      </c>
      <c r="U2851" s="36">
        <f>IF($T2851="","",IF($T2851&lt;Settings!$B$8,"Critical",IF($T2851&lt;Settings!$B$9,"Semi Critical","Non Critical")))</f>
        <v/>
      </c>
      <c r="V2851" s="28" t="n"/>
      <c r="Z2851">
        <f>IF($B2851="","",IFERROR(VLOOKUP($B2851,'Plan HC for CCA'!$A:$B,2,0),""))</f>
        <v/>
      </c>
      <c r="AA2851">
        <f>IF(OR($B2851="",$Z2851=""),"",IF(N($M2851)&lt;$Z2851,"Delta","No Delta"))</f>
        <v/>
      </c>
      <c r="AB2851">
        <f>IF(OR($B2851="",$Z2851=""),"",MAX(0,$Z2851-N($M2851)))</f>
        <v/>
      </c>
      <c r="AC2851" s="46">
        <f>IF($B2851="","",IFERROR(INDEX('CCA Util %'!$H:$H,MATCH($B2851,'CCA Util %'!$E:$E,0)),""))</f>
        <v/>
      </c>
      <c r="AD2851">
        <f>IF($B2851="","",IFERROR(INDEX('CCA Util %'!$G:$G,MATCH($B2851,'CCA Util %'!$E:$E,0)),""))</f>
        <v/>
      </c>
      <c r="AE2851">
        <f>IF(OR($B2851="",$U2851=""),"",$U2851&amp;" &amp; "&amp;IF(OR($AD2851="",$AD2851=0),"Util NA",$AD2851&amp;" Util"))</f>
        <v/>
      </c>
    </row>
    <row r="2852" ht="15.75" customHeight="1" s="42">
      <c r="A2852" s="41" t="n"/>
      <c r="G2852" s="38" t="n"/>
      <c r="H2852" s="38" t="n"/>
      <c r="I2852" s="38" t="n"/>
      <c r="J2852" s="38" t="n"/>
      <c r="K2852" s="38" t="n"/>
      <c r="L2852" s="38" t="n"/>
      <c r="N2852" s="36">
        <f>IF($B2852="","",IF($C2852="SUPERSTORE","Superstore","DH"))</f>
        <v/>
      </c>
      <c r="O2852" s="36">
        <f>IF($B2852="","",IFERROR(VLOOKUP($B2852,Mapping!$A:$C,2,0),"Not Mapped"))</f>
        <v/>
      </c>
      <c r="P2852" s="36">
        <f>IF($B2852="","",IFERROR(VLOOKUP($B2852,Mapping!$A:$C,3,0),"Not Mapped"))</f>
        <v/>
      </c>
      <c r="Q2852" s="36">
        <f>IF($B2852="","",IFERROR(VLOOKUP($O2852,Leaders!$A:$B,2,0),"Not Mapped"))</f>
        <v/>
      </c>
      <c r="R2852" s="36">
        <f>IF($B2852="","",IF(COUNTIF(Exclusions!$A:$A,$B2852)&gt;0,"Yes","No"))</f>
        <v/>
      </c>
      <c r="S2852" s="38">
        <f>IF($B2852="","",MIN(1,DAY($A2852)/IF($N2852="Superstore",Settings!$B$5,Settings!$B$4)))</f>
        <v/>
      </c>
      <c r="T2852" s="38">
        <f>IF(OR($B2852="",$G2852="",$S2852=0),"",$G2852/$S2852)</f>
        <v/>
      </c>
      <c r="U2852" s="36">
        <f>IF($T2852="","",IF($T2852&lt;Settings!$B$8,"Critical",IF($T2852&lt;Settings!$B$9,"Semi Critical","Non Critical")))</f>
        <v/>
      </c>
      <c r="V2852" s="28" t="n"/>
      <c r="Z2852">
        <f>IF($B2852="","",IFERROR(VLOOKUP($B2852,'Plan HC for CCA'!$A:$B,2,0),""))</f>
        <v/>
      </c>
      <c r="AA2852">
        <f>IF(OR($B2852="",$Z2852=""),"",IF(N($M2852)&lt;$Z2852,"Delta","No Delta"))</f>
        <v/>
      </c>
      <c r="AB2852">
        <f>IF(OR($B2852="",$Z2852=""),"",MAX(0,$Z2852-N($M2852)))</f>
        <v/>
      </c>
      <c r="AC2852" s="46">
        <f>IF($B2852="","",IFERROR(INDEX('CCA Util %'!$H:$H,MATCH($B2852,'CCA Util %'!$E:$E,0)),""))</f>
        <v/>
      </c>
      <c r="AD2852">
        <f>IF($B2852="","",IFERROR(INDEX('CCA Util %'!$G:$G,MATCH($B2852,'CCA Util %'!$E:$E,0)),""))</f>
        <v/>
      </c>
      <c r="AE2852">
        <f>IF(OR($B2852="",$U2852=""),"",$U2852&amp;" &amp; "&amp;IF(OR($AD2852="",$AD2852=0),"Util NA",$AD2852&amp;" Util"))</f>
        <v/>
      </c>
    </row>
    <row r="2853" ht="15.75" customHeight="1" s="42">
      <c r="A2853" s="41" t="n"/>
      <c r="G2853" s="38" t="n"/>
      <c r="H2853" s="38" t="n"/>
      <c r="I2853" s="38" t="n"/>
      <c r="J2853" s="38" t="n"/>
      <c r="K2853" s="38" t="n"/>
      <c r="L2853" s="38" t="n"/>
      <c r="N2853" s="36">
        <f>IF($B2853="","",IF($C2853="SUPERSTORE","Superstore","DH"))</f>
        <v/>
      </c>
      <c r="O2853" s="36">
        <f>IF($B2853="","",IFERROR(VLOOKUP($B2853,Mapping!$A:$C,2,0),"Not Mapped"))</f>
        <v/>
      </c>
      <c r="P2853" s="36">
        <f>IF($B2853="","",IFERROR(VLOOKUP($B2853,Mapping!$A:$C,3,0),"Not Mapped"))</f>
        <v/>
      </c>
      <c r="Q2853" s="36">
        <f>IF($B2853="","",IFERROR(VLOOKUP($O2853,Leaders!$A:$B,2,0),"Not Mapped"))</f>
        <v/>
      </c>
      <c r="R2853" s="36">
        <f>IF($B2853="","",IF(COUNTIF(Exclusions!$A:$A,$B2853)&gt;0,"Yes","No"))</f>
        <v/>
      </c>
      <c r="S2853" s="38">
        <f>IF($B2853="","",MIN(1,DAY($A2853)/IF($N2853="Superstore",Settings!$B$5,Settings!$B$4)))</f>
        <v/>
      </c>
      <c r="T2853" s="38">
        <f>IF(OR($B2853="",$G2853="",$S2853=0),"",$G2853/$S2853)</f>
        <v/>
      </c>
      <c r="U2853" s="36">
        <f>IF($T2853="","",IF($T2853&lt;Settings!$B$8,"Critical",IF($T2853&lt;Settings!$B$9,"Semi Critical","Non Critical")))</f>
        <v/>
      </c>
      <c r="V2853" s="28" t="n"/>
      <c r="Z2853">
        <f>IF($B2853="","",IFERROR(VLOOKUP($B2853,'Plan HC for CCA'!$A:$B,2,0),""))</f>
        <v/>
      </c>
      <c r="AA2853">
        <f>IF(OR($B2853="",$Z2853=""),"",IF(N($M2853)&lt;$Z2853,"Delta","No Delta"))</f>
        <v/>
      </c>
      <c r="AB2853">
        <f>IF(OR($B2853="",$Z2853=""),"",MAX(0,$Z2853-N($M2853)))</f>
        <v/>
      </c>
      <c r="AC2853" s="46">
        <f>IF($B2853="","",IFERROR(INDEX('CCA Util %'!$H:$H,MATCH($B2853,'CCA Util %'!$E:$E,0)),""))</f>
        <v/>
      </c>
      <c r="AD2853">
        <f>IF($B2853="","",IFERROR(INDEX('CCA Util %'!$G:$G,MATCH($B2853,'CCA Util %'!$E:$E,0)),""))</f>
        <v/>
      </c>
      <c r="AE2853">
        <f>IF(OR($B2853="",$U2853=""),"",$U2853&amp;" &amp; "&amp;IF(OR($AD2853="",$AD2853=0),"Util NA",$AD2853&amp;" Util"))</f>
        <v/>
      </c>
    </row>
    <row r="2854" ht="15.75" customHeight="1" s="42">
      <c r="A2854" s="41" t="n"/>
      <c r="G2854" s="38" t="n"/>
      <c r="H2854" s="38" t="n"/>
      <c r="I2854" s="38" t="n"/>
      <c r="J2854" s="38" t="n"/>
      <c r="K2854" s="38" t="n"/>
      <c r="L2854" s="38" t="n"/>
      <c r="N2854" s="36">
        <f>IF($B2854="","",IF($C2854="SUPERSTORE","Superstore","DH"))</f>
        <v/>
      </c>
      <c r="O2854" s="36">
        <f>IF($B2854="","",IFERROR(VLOOKUP($B2854,Mapping!$A:$C,2,0),"Not Mapped"))</f>
        <v/>
      </c>
      <c r="P2854" s="36">
        <f>IF($B2854="","",IFERROR(VLOOKUP($B2854,Mapping!$A:$C,3,0),"Not Mapped"))</f>
        <v/>
      </c>
      <c r="Q2854" s="36">
        <f>IF($B2854="","",IFERROR(VLOOKUP($O2854,Leaders!$A:$B,2,0),"Not Mapped"))</f>
        <v/>
      </c>
      <c r="R2854" s="36">
        <f>IF($B2854="","",IF(COUNTIF(Exclusions!$A:$A,$B2854)&gt;0,"Yes","No"))</f>
        <v/>
      </c>
      <c r="S2854" s="38">
        <f>IF($B2854="","",MIN(1,DAY($A2854)/IF($N2854="Superstore",Settings!$B$5,Settings!$B$4)))</f>
        <v/>
      </c>
      <c r="T2854" s="38">
        <f>IF(OR($B2854="",$G2854="",$S2854=0),"",$G2854/$S2854)</f>
        <v/>
      </c>
      <c r="U2854" s="36">
        <f>IF($T2854="","",IF($T2854&lt;Settings!$B$8,"Critical",IF($T2854&lt;Settings!$B$9,"Semi Critical","Non Critical")))</f>
        <v/>
      </c>
      <c r="V2854" s="28" t="n"/>
      <c r="Z2854">
        <f>IF($B2854="","",IFERROR(VLOOKUP($B2854,'Plan HC for CCA'!$A:$B,2,0),""))</f>
        <v/>
      </c>
      <c r="AA2854">
        <f>IF(OR($B2854="",$Z2854=""),"",IF(N($M2854)&lt;$Z2854,"Delta","No Delta"))</f>
        <v/>
      </c>
      <c r="AB2854">
        <f>IF(OR($B2854="",$Z2854=""),"",MAX(0,$Z2854-N($M2854)))</f>
        <v/>
      </c>
      <c r="AC2854" s="46">
        <f>IF($B2854="","",IFERROR(INDEX('CCA Util %'!$H:$H,MATCH($B2854,'CCA Util %'!$E:$E,0)),""))</f>
        <v/>
      </c>
      <c r="AD2854">
        <f>IF($B2854="","",IFERROR(INDEX('CCA Util %'!$G:$G,MATCH($B2854,'CCA Util %'!$E:$E,0)),""))</f>
        <v/>
      </c>
      <c r="AE2854">
        <f>IF(OR($B2854="",$U2854=""),"",$U2854&amp;" &amp; "&amp;IF(OR($AD2854="",$AD2854=0),"Util NA",$AD2854&amp;" Util"))</f>
        <v/>
      </c>
    </row>
    <row r="2855" ht="15.75" customHeight="1" s="42">
      <c r="A2855" s="41" t="n"/>
      <c r="G2855" s="38" t="n"/>
      <c r="H2855" s="38" t="n"/>
      <c r="I2855" s="38" t="n"/>
      <c r="J2855" s="38" t="n"/>
      <c r="K2855" s="38" t="n"/>
      <c r="L2855" s="38" t="n"/>
      <c r="N2855" s="36">
        <f>IF($B2855="","",IF($C2855="SUPERSTORE","Superstore","DH"))</f>
        <v/>
      </c>
      <c r="O2855" s="36">
        <f>IF($B2855="","",IFERROR(VLOOKUP($B2855,Mapping!$A:$C,2,0),"Not Mapped"))</f>
        <v/>
      </c>
      <c r="P2855" s="36">
        <f>IF($B2855="","",IFERROR(VLOOKUP($B2855,Mapping!$A:$C,3,0),"Not Mapped"))</f>
        <v/>
      </c>
      <c r="Q2855" s="36">
        <f>IF($B2855="","",IFERROR(VLOOKUP($O2855,Leaders!$A:$B,2,0),"Not Mapped"))</f>
        <v/>
      </c>
      <c r="R2855" s="36">
        <f>IF($B2855="","",IF(COUNTIF(Exclusions!$A:$A,$B2855)&gt;0,"Yes","No"))</f>
        <v/>
      </c>
      <c r="S2855" s="38">
        <f>IF($B2855="","",MIN(1,DAY($A2855)/IF($N2855="Superstore",Settings!$B$5,Settings!$B$4)))</f>
        <v/>
      </c>
      <c r="T2855" s="38">
        <f>IF(OR($B2855="",$G2855="",$S2855=0),"",$G2855/$S2855)</f>
        <v/>
      </c>
      <c r="U2855" s="36">
        <f>IF($T2855="","",IF($T2855&lt;Settings!$B$8,"Critical",IF($T2855&lt;Settings!$B$9,"Semi Critical","Non Critical")))</f>
        <v/>
      </c>
      <c r="V2855" s="28" t="n"/>
      <c r="Z2855">
        <f>IF($B2855="","",IFERROR(VLOOKUP($B2855,'Plan HC for CCA'!$A:$B,2,0),""))</f>
        <v/>
      </c>
      <c r="AA2855">
        <f>IF(OR($B2855="",$Z2855=""),"",IF(N($M2855)&lt;$Z2855,"Delta","No Delta"))</f>
        <v/>
      </c>
      <c r="AB2855">
        <f>IF(OR($B2855="",$Z2855=""),"",MAX(0,$Z2855-N($M2855)))</f>
        <v/>
      </c>
      <c r="AC2855" s="46">
        <f>IF($B2855="","",IFERROR(INDEX('CCA Util %'!$H:$H,MATCH($B2855,'CCA Util %'!$E:$E,0)),""))</f>
        <v/>
      </c>
      <c r="AD2855">
        <f>IF($B2855="","",IFERROR(INDEX('CCA Util %'!$G:$G,MATCH($B2855,'CCA Util %'!$E:$E,0)),""))</f>
        <v/>
      </c>
      <c r="AE2855">
        <f>IF(OR($B2855="",$U2855=""),"",$U2855&amp;" &amp; "&amp;IF(OR($AD2855="",$AD2855=0),"Util NA",$AD2855&amp;" Util"))</f>
        <v/>
      </c>
    </row>
    <row r="2856" ht="15.75" customHeight="1" s="42">
      <c r="A2856" s="41" t="n"/>
      <c r="G2856" s="38" t="n"/>
      <c r="H2856" s="38" t="n"/>
      <c r="I2856" s="38" t="n"/>
      <c r="J2856" s="38" t="n"/>
      <c r="K2856" s="38" t="n"/>
      <c r="L2856" s="38" t="n"/>
      <c r="N2856" s="36">
        <f>IF($B2856="","",IF($C2856="SUPERSTORE","Superstore","DH"))</f>
        <v/>
      </c>
      <c r="O2856" s="36">
        <f>IF($B2856="","",IFERROR(VLOOKUP($B2856,Mapping!$A:$C,2,0),"Not Mapped"))</f>
        <v/>
      </c>
      <c r="P2856" s="36">
        <f>IF($B2856="","",IFERROR(VLOOKUP($B2856,Mapping!$A:$C,3,0),"Not Mapped"))</f>
        <v/>
      </c>
      <c r="Q2856" s="36">
        <f>IF($B2856="","",IFERROR(VLOOKUP($O2856,Leaders!$A:$B,2,0),"Not Mapped"))</f>
        <v/>
      </c>
      <c r="R2856" s="36">
        <f>IF($B2856="","",IF(COUNTIF(Exclusions!$A:$A,$B2856)&gt;0,"Yes","No"))</f>
        <v/>
      </c>
      <c r="S2856" s="38">
        <f>IF($B2856="","",MIN(1,DAY($A2856)/IF($N2856="Superstore",Settings!$B$5,Settings!$B$4)))</f>
        <v/>
      </c>
      <c r="T2856" s="38">
        <f>IF(OR($B2856="",$G2856="",$S2856=0),"",$G2856/$S2856)</f>
        <v/>
      </c>
      <c r="U2856" s="36">
        <f>IF($T2856="","",IF($T2856&lt;Settings!$B$8,"Critical",IF($T2856&lt;Settings!$B$9,"Semi Critical","Non Critical")))</f>
        <v/>
      </c>
      <c r="V2856" s="28" t="n"/>
      <c r="Z2856">
        <f>IF($B2856="","",IFERROR(VLOOKUP($B2856,'Plan HC for CCA'!$A:$B,2,0),""))</f>
        <v/>
      </c>
      <c r="AA2856">
        <f>IF(OR($B2856="",$Z2856=""),"",IF(N($M2856)&lt;$Z2856,"Delta","No Delta"))</f>
        <v/>
      </c>
      <c r="AB2856">
        <f>IF(OR($B2856="",$Z2856=""),"",MAX(0,$Z2856-N($M2856)))</f>
        <v/>
      </c>
      <c r="AC2856" s="46">
        <f>IF($B2856="","",IFERROR(INDEX('CCA Util %'!$H:$H,MATCH($B2856,'CCA Util %'!$E:$E,0)),""))</f>
        <v/>
      </c>
      <c r="AD2856">
        <f>IF($B2856="","",IFERROR(INDEX('CCA Util %'!$G:$G,MATCH($B2856,'CCA Util %'!$E:$E,0)),""))</f>
        <v/>
      </c>
      <c r="AE2856">
        <f>IF(OR($B2856="",$U2856=""),"",$U2856&amp;" &amp; "&amp;IF(OR($AD2856="",$AD2856=0),"Util NA",$AD2856&amp;" Util"))</f>
        <v/>
      </c>
    </row>
    <row r="2857" ht="15.75" customHeight="1" s="42">
      <c r="A2857" s="41" t="n"/>
      <c r="G2857" s="38" t="n"/>
      <c r="H2857" s="38" t="n"/>
      <c r="I2857" s="38" t="n"/>
      <c r="J2857" s="38" t="n"/>
      <c r="K2857" s="38" t="n"/>
      <c r="L2857" s="38" t="n"/>
      <c r="N2857" s="36">
        <f>IF($B2857="","",IF($C2857="SUPERSTORE","Superstore","DH"))</f>
        <v/>
      </c>
      <c r="O2857" s="36">
        <f>IF($B2857="","",IFERROR(VLOOKUP($B2857,Mapping!$A:$C,2,0),"Not Mapped"))</f>
        <v/>
      </c>
      <c r="P2857" s="36">
        <f>IF($B2857="","",IFERROR(VLOOKUP($B2857,Mapping!$A:$C,3,0),"Not Mapped"))</f>
        <v/>
      </c>
      <c r="Q2857" s="36">
        <f>IF($B2857="","",IFERROR(VLOOKUP($O2857,Leaders!$A:$B,2,0),"Not Mapped"))</f>
        <v/>
      </c>
      <c r="R2857" s="36">
        <f>IF($B2857="","",IF(COUNTIF(Exclusions!$A:$A,$B2857)&gt;0,"Yes","No"))</f>
        <v/>
      </c>
      <c r="S2857" s="38">
        <f>IF($B2857="","",MIN(1,DAY($A2857)/IF($N2857="Superstore",Settings!$B$5,Settings!$B$4)))</f>
        <v/>
      </c>
      <c r="T2857" s="38">
        <f>IF(OR($B2857="",$G2857="",$S2857=0),"",$G2857/$S2857)</f>
        <v/>
      </c>
      <c r="U2857" s="36">
        <f>IF($T2857="","",IF($T2857&lt;Settings!$B$8,"Critical",IF($T2857&lt;Settings!$B$9,"Semi Critical","Non Critical")))</f>
        <v/>
      </c>
      <c r="V2857" s="28" t="n"/>
      <c r="Z2857">
        <f>IF($B2857="","",IFERROR(VLOOKUP($B2857,'Plan HC for CCA'!$A:$B,2,0),""))</f>
        <v/>
      </c>
      <c r="AA2857">
        <f>IF(OR($B2857="",$Z2857=""),"",IF(N($M2857)&lt;$Z2857,"Delta","No Delta"))</f>
        <v/>
      </c>
      <c r="AB2857">
        <f>IF(OR($B2857="",$Z2857=""),"",MAX(0,$Z2857-N($M2857)))</f>
        <v/>
      </c>
      <c r="AC2857" s="46">
        <f>IF($B2857="","",IFERROR(INDEX('CCA Util %'!$H:$H,MATCH($B2857,'CCA Util %'!$E:$E,0)),""))</f>
        <v/>
      </c>
      <c r="AD2857">
        <f>IF($B2857="","",IFERROR(INDEX('CCA Util %'!$G:$G,MATCH($B2857,'CCA Util %'!$E:$E,0)),""))</f>
        <v/>
      </c>
      <c r="AE2857">
        <f>IF(OR($B2857="",$U2857=""),"",$U2857&amp;" &amp; "&amp;IF(OR($AD2857="",$AD2857=0),"Util NA",$AD2857&amp;" Util"))</f>
        <v/>
      </c>
    </row>
    <row r="2858" ht="15.75" customHeight="1" s="42">
      <c r="A2858" s="41" t="n"/>
      <c r="G2858" s="38" t="n"/>
      <c r="H2858" s="38" t="n"/>
      <c r="I2858" s="38" t="n"/>
      <c r="J2858" s="38" t="n"/>
      <c r="K2858" s="38" t="n"/>
      <c r="L2858" s="38" t="n"/>
      <c r="N2858" s="36">
        <f>IF($B2858="","",IF($C2858="SUPERSTORE","Superstore","DH"))</f>
        <v/>
      </c>
      <c r="O2858" s="36">
        <f>IF($B2858="","",IFERROR(VLOOKUP($B2858,Mapping!$A:$C,2,0),"Not Mapped"))</f>
        <v/>
      </c>
      <c r="P2858" s="36">
        <f>IF($B2858="","",IFERROR(VLOOKUP($B2858,Mapping!$A:$C,3,0),"Not Mapped"))</f>
        <v/>
      </c>
      <c r="Q2858" s="36">
        <f>IF($B2858="","",IFERROR(VLOOKUP($O2858,Leaders!$A:$B,2,0),"Not Mapped"))</f>
        <v/>
      </c>
      <c r="R2858" s="36">
        <f>IF($B2858="","",IF(COUNTIF(Exclusions!$A:$A,$B2858)&gt;0,"Yes","No"))</f>
        <v/>
      </c>
      <c r="S2858" s="38">
        <f>IF($B2858="","",MIN(1,DAY($A2858)/IF($N2858="Superstore",Settings!$B$5,Settings!$B$4)))</f>
        <v/>
      </c>
      <c r="T2858" s="38">
        <f>IF(OR($B2858="",$G2858="",$S2858=0),"",$G2858/$S2858)</f>
        <v/>
      </c>
      <c r="U2858" s="36">
        <f>IF($T2858="","",IF($T2858&lt;Settings!$B$8,"Critical",IF($T2858&lt;Settings!$B$9,"Semi Critical","Non Critical")))</f>
        <v/>
      </c>
      <c r="V2858" s="28" t="n"/>
      <c r="Z2858">
        <f>IF($B2858="","",IFERROR(VLOOKUP($B2858,'Plan HC for CCA'!$A:$B,2,0),""))</f>
        <v/>
      </c>
      <c r="AA2858">
        <f>IF(OR($B2858="",$Z2858=""),"",IF(N($M2858)&lt;$Z2858,"Delta","No Delta"))</f>
        <v/>
      </c>
      <c r="AB2858">
        <f>IF(OR($B2858="",$Z2858=""),"",MAX(0,$Z2858-N($M2858)))</f>
        <v/>
      </c>
      <c r="AC2858" s="46">
        <f>IF($B2858="","",IFERROR(INDEX('CCA Util %'!$H:$H,MATCH($B2858,'CCA Util %'!$E:$E,0)),""))</f>
        <v/>
      </c>
      <c r="AD2858">
        <f>IF($B2858="","",IFERROR(INDEX('CCA Util %'!$G:$G,MATCH($B2858,'CCA Util %'!$E:$E,0)),""))</f>
        <v/>
      </c>
      <c r="AE2858">
        <f>IF(OR($B2858="",$U2858=""),"",$U2858&amp;" &amp; "&amp;IF(OR($AD2858="",$AD2858=0),"Util NA",$AD2858&amp;" Util"))</f>
        <v/>
      </c>
    </row>
    <row r="2859" ht="15.75" customHeight="1" s="42">
      <c r="A2859" s="41" t="n"/>
      <c r="G2859" s="38" t="n"/>
      <c r="H2859" s="38" t="n"/>
      <c r="I2859" s="38" t="n"/>
      <c r="J2859" s="38" t="n"/>
      <c r="K2859" s="38" t="n"/>
      <c r="L2859" s="38" t="n"/>
      <c r="N2859" s="36">
        <f>IF($B2859="","",IF($C2859="SUPERSTORE","Superstore","DH"))</f>
        <v/>
      </c>
      <c r="O2859" s="36">
        <f>IF($B2859="","",IFERROR(VLOOKUP($B2859,Mapping!$A:$C,2,0),"Not Mapped"))</f>
        <v/>
      </c>
      <c r="P2859" s="36">
        <f>IF($B2859="","",IFERROR(VLOOKUP($B2859,Mapping!$A:$C,3,0),"Not Mapped"))</f>
        <v/>
      </c>
      <c r="Q2859" s="36">
        <f>IF($B2859="","",IFERROR(VLOOKUP($O2859,Leaders!$A:$B,2,0),"Not Mapped"))</f>
        <v/>
      </c>
      <c r="R2859" s="36">
        <f>IF($B2859="","",IF(COUNTIF(Exclusions!$A:$A,$B2859)&gt;0,"Yes","No"))</f>
        <v/>
      </c>
      <c r="S2859" s="38">
        <f>IF($B2859="","",MIN(1,DAY($A2859)/IF($N2859="Superstore",Settings!$B$5,Settings!$B$4)))</f>
        <v/>
      </c>
      <c r="T2859" s="38">
        <f>IF(OR($B2859="",$G2859="",$S2859=0),"",$G2859/$S2859)</f>
        <v/>
      </c>
      <c r="U2859" s="36">
        <f>IF($T2859="","",IF($T2859&lt;Settings!$B$8,"Critical",IF($T2859&lt;Settings!$B$9,"Semi Critical","Non Critical")))</f>
        <v/>
      </c>
      <c r="V2859" s="28" t="n"/>
      <c r="Z2859">
        <f>IF($B2859="","",IFERROR(VLOOKUP($B2859,'Plan HC for CCA'!$A:$B,2,0),""))</f>
        <v/>
      </c>
      <c r="AA2859">
        <f>IF(OR($B2859="",$Z2859=""),"",IF(N($M2859)&lt;$Z2859,"Delta","No Delta"))</f>
        <v/>
      </c>
      <c r="AB2859">
        <f>IF(OR($B2859="",$Z2859=""),"",MAX(0,$Z2859-N($M2859)))</f>
        <v/>
      </c>
      <c r="AC2859" s="46">
        <f>IF($B2859="","",IFERROR(INDEX('CCA Util %'!$H:$H,MATCH($B2859,'CCA Util %'!$E:$E,0)),""))</f>
        <v/>
      </c>
      <c r="AD2859">
        <f>IF($B2859="","",IFERROR(INDEX('CCA Util %'!$G:$G,MATCH($B2859,'CCA Util %'!$E:$E,0)),""))</f>
        <v/>
      </c>
      <c r="AE2859">
        <f>IF(OR($B2859="",$U2859=""),"",$U2859&amp;" &amp; "&amp;IF(OR($AD2859="",$AD2859=0),"Util NA",$AD2859&amp;" Util"))</f>
        <v/>
      </c>
    </row>
    <row r="2860" ht="15.75" customHeight="1" s="42">
      <c r="A2860" s="41" t="n"/>
      <c r="G2860" s="38" t="n"/>
      <c r="H2860" s="38" t="n"/>
      <c r="I2860" s="38" t="n"/>
      <c r="J2860" s="38" t="n"/>
      <c r="K2860" s="38" t="n"/>
      <c r="L2860" s="38" t="n"/>
      <c r="N2860" s="36">
        <f>IF($B2860="","",IF($C2860="SUPERSTORE","Superstore","DH"))</f>
        <v/>
      </c>
      <c r="O2860" s="36">
        <f>IF($B2860="","",IFERROR(VLOOKUP($B2860,Mapping!$A:$C,2,0),"Not Mapped"))</f>
        <v/>
      </c>
      <c r="P2860" s="36">
        <f>IF($B2860="","",IFERROR(VLOOKUP($B2860,Mapping!$A:$C,3,0),"Not Mapped"))</f>
        <v/>
      </c>
      <c r="Q2860" s="36">
        <f>IF($B2860="","",IFERROR(VLOOKUP($O2860,Leaders!$A:$B,2,0),"Not Mapped"))</f>
        <v/>
      </c>
      <c r="R2860" s="36">
        <f>IF($B2860="","",IF(COUNTIF(Exclusions!$A:$A,$B2860)&gt;0,"Yes","No"))</f>
        <v/>
      </c>
      <c r="S2860" s="38">
        <f>IF($B2860="","",MIN(1,DAY($A2860)/IF($N2860="Superstore",Settings!$B$5,Settings!$B$4)))</f>
        <v/>
      </c>
      <c r="T2860" s="38">
        <f>IF(OR($B2860="",$G2860="",$S2860=0),"",$G2860/$S2860)</f>
        <v/>
      </c>
      <c r="U2860" s="36">
        <f>IF($T2860="","",IF($T2860&lt;Settings!$B$8,"Critical",IF($T2860&lt;Settings!$B$9,"Semi Critical","Non Critical")))</f>
        <v/>
      </c>
      <c r="V2860" s="28" t="n"/>
      <c r="Z2860">
        <f>IF($B2860="","",IFERROR(VLOOKUP($B2860,'Plan HC for CCA'!$A:$B,2,0),""))</f>
        <v/>
      </c>
      <c r="AA2860">
        <f>IF(OR($B2860="",$Z2860=""),"",IF(N($M2860)&lt;$Z2860,"Delta","No Delta"))</f>
        <v/>
      </c>
      <c r="AB2860">
        <f>IF(OR($B2860="",$Z2860=""),"",MAX(0,$Z2860-N($M2860)))</f>
        <v/>
      </c>
      <c r="AC2860" s="46">
        <f>IF($B2860="","",IFERROR(INDEX('CCA Util %'!$H:$H,MATCH($B2860,'CCA Util %'!$E:$E,0)),""))</f>
        <v/>
      </c>
      <c r="AD2860">
        <f>IF($B2860="","",IFERROR(INDEX('CCA Util %'!$G:$G,MATCH($B2860,'CCA Util %'!$E:$E,0)),""))</f>
        <v/>
      </c>
      <c r="AE2860">
        <f>IF(OR($B2860="",$U2860=""),"",$U2860&amp;" &amp; "&amp;IF(OR($AD2860="",$AD2860=0),"Util NA",$AD2860&amp;" Util"))</f>
        <v/>
      </c>
    </row>
    <row r="2861" ht="15.75" customHeight="1" s="42">
      <c r="A2861" s="41" t="n"/>
      <c r="G2861" s="38" t="n"/>
      <c r="H2861" s="38" t="n"/>
      <c r="I2861" s="38" t="n"/>
      <c r="J2861" s="38" t="n"/>
      <c r="K2861" s="38" t="n"/>
      <c r="L2861" s="38" t="n"/>
      <c r="N2861" s="36">
        <f>IF($B2861="","",IF($C2861="SUPERSTORE","Superstore","DH"))</f>
        <v/>
      </c>
      <c r="O2861" s="36">
        <f>IF($B2861="","",IFERROR(VLOOKUP($B2861,Mapping!$A:$C,2,0),"Not Mapped"))</f>
        <v/>
      </c>
      <c r="P2861" s="36">
        <f>IF($B2861="","",IFERROR(VLOOKUP($B2861,Mapping!$A:$C,3,0),"Not Mapped"))</f>
        <v/>
      </c>
      <c r="Q2861" s="36">
        <f>IF($B2861="","",IFERROR(VLOOKUP($O2861,Leaders!$A:$B,2,0),"Not Mapped"))</f>
        <v/>
      </c>
      <c r="R2861" s="36">
        <f>IF($B2861="","",IF(COUNTIF(Exclusions!$A:$A,$B2861)&gt;0,"Yes","No"))</f>
        <v/>
      </c>
      <c r="S2861" s="38">
        <f>IF($B2861="","",MIN(1,DAY($A2861)/IF($N2861="Superstore",Settings!$B$5,Settings!$B$4)))</f>
        <v/>
      </c>
      <c r="T2861" s="38">
        <f>IF(OR($B2861="",$G2861="",$S2861=0),"",$G2861/$S2861)</f>
        <v/>
      </c>
      <c r="U2861" s="36">
        <f>IF($T2861="","",IF($T2861&lt;Settings!$B$8,"Critical",IF($T2861&lt;Settings!$B$9,"Semi Critical","Non Critical")))</f>
        <v/>
      </c>
      <c r="V2861" s="28" t="n"/>
      <c r="Z2861">
        <f>IF($B2861="","",IFERROR(VLOOKUP($B2861,'Plan HC for CCA'!$A:$B,2,0),""))</f>
        <v/>
      </c>
      <c r="AA2861">
        <f>IF(OR($B2861="",$Z2861=""),"",IF(N($M2861)&lt;$Z2861,"Delta","No Delta"))</f>
        <v/>
      </c>
      <c r="AB2861">
        <f>IF(OR($B2861="",$Z2861=""),"",MAX(0,$Z2861-N($M2861)))</f>
        <v/>
      </c>
      <c r="AC2861" s="46">
        <f>IF($B2861="","",IFERROR(INDEX('CCA Util %'!$H:$H,MATCH($B2861,'CCA Util %'!$E:$E,0)),""))</f>
        <v/>
      </c>
      <c r="AD2861">
        <f>IF($B2861="","",IFERROR(INDEX('CCA Util %'!$G:$G,MATCH($B2861,'CCA Util %'!$E:$E,0)),""))</f>
        <v/>
      </c>
      <c r="AE2861">
        <f>IF(OR($B2861="",$U2861=""),"",$U2861&amp;" &amp; "&amp;IF(OR($AD2861="",$AD2861=0),"Util NA",$AD2861&amp;" Util"))</f>
        <v/>
      </c>
    </row>
    <row r="2862" ht="15.75" customHeight="1" s="42">
      <c r="A2862" s="41" t="n"/>
      <c r="G2862" s="38" t="n"/>
      <c r="H2862" s="38" t="n"/>
      <c r="I2862" s="38" t="n"/>
      <c r="J2862" s="38" t="n"/>
      <c r="K2862" s="38" t="n"/>
      <c r="L2862" s="38" t="n"/>
      <c r="N2862" s="36">
        <f>IF($B2862="","",IF($C2862="SUPERSTORE","Superstore","DH"))</f>
        <v/>
      </c>
      <c r="O2862" s="36">
        <f>IF($B2862="","",IFERROR(VLOOKUP($B2862,Mapping!$A:$C,2,0),"Not Mapped"))</f>
        <v/>
      </c>
      <c r="P2862" s="36">
        <f>IF($B2862="","",IFERROR(VLOOKUP($B2862,Mapping!$A:$C,3,0),"Not Mapped"))</f>
        <v/>
      </c>
      <c r="Q2862" s="36">
        <f>IF($B2862="","",IFERROR(VLOOKUP($O2862,Leaders!$A:$B,2,0),"Not Mapped"))</f>
        <v/>
      </c>
      <c r="R2862" s="36">
        <f>IF($B2862="","",IF(COUNTIF(Exclusions!$A:$A,$B2862)&gt;0,"Yes","No"))</f>
        <v/>
      </c>
      <c r="S2862" s="38">
        <f>IF($B2862="","",MIN(1,DAY($A2862)/IF($N2862="Superstore",Settings!$B$5,Settings!$B$4)))</f>
        <v/>
      </c>
      <c r="T2862" s="38">
        <f>IF(OR($B2862="",$G2862="",$S2862=0),"",$G2862/$S2862)</f>
        <v/>
      </c>
      <c r="U2862" s="36">
        <f>IF($T2862="","",IF($T2862&lt;Settings!$B$8,"Critical",IF($T2862&lt;Settings!$B$9,"Semi Critical","Non Critical")))</f>
        <v/>
      </c>
      <c r="V2862" s="28" t="n"/>
      <c r="Z2862">
        <f>IF($B2862="","",IFERROR(VLOOKUP($B2862,'Plan HC for CCA'!$A:$B,2,0),""))</f>
        <v/>
      </c>
      <c r="AA2862">
        <f>IF(OR($B2862="",$Z2862=""),"",IF(N($M2862)&lt;$Z2862,"Delta","No Delta"))</f>
        <v/>
      </c>
      <c r="AB2862">
        <f>IF(OR($B2862="",$Z2862=""),"",MAX(0,$Z2862-N($M2862)))</f>
        <v/>
      </c>
      <c r="AC2862" s="46">
        <f>IF($B2862="","",IFERROR(INDEX('CCA Util %'!$H:$H,MATCH($B2862,'CCA Util %'!$E:$E,0)),""))</f>
        <v/>
      </c>
      <c r="AD2862">
        <f>IF($B2862="","",IFERROR(INDEX('CCA Util %'!$G:$G,MATCH($B2862,'CCA Util %'!$E:$E,0)),""))</f>
        <v/>
      </c>
      <c r="AE2862">
        <f>IF(OR($B2862="",$U2862=""),"",$U2862&amp;" &amp; "&amp;IF(OR($AD2862="",$AD2862=0),"Util NA",$AD2862&amp;" Util"))</f>
        <v/>
      </c>
    </row>
    <row r="2863" ht="15.75" customHeight="1" s="42">
      <c r="A2863" s="41" t="n"/>
      <c r="G2863" s="38" t="n"/>
      <c r="H2863" s="38" t="n"/>
      <c r="I2863" s="38" t="n"/>
      <c r="J2863" s="38" t="n"/>
      <c r="K2863" s="38" t="n"/>
      <c r="L2863" s="38" t="n"/>
      <c r="N2863" s="36">
        <f>IF($B2863="","",IF($C2863="SUPERSTORE","Superstore","DH"))</f>
        <v/>
      </c>
      <c r="O2863" s="36">
        <f>IF($B2863="","",IFERROR(VLOOKUP($B2863,Mapping!$A:$C,2,0),"Not Mapped"))</f>
        <v/>
      </c>
      <c r="P2863" s="36">
        <f>IF($B2863="","",IFERROR(VLOOKUP($B2863,Mapping!$A:$C,3,0),"Not Mapped"))</f>
        <v/>
      </c>
      <c r="Q2863" s="36">
        <f>IF($B2863="","",IFERROR(VLOOKUP($O2863,Leaders!$A:$B,2,0),"Not Mapped"))</f>
        <v/>
      </c>
      <c r="R2863" s="36">
        <f>IF($B2863="","",IF(COUNTIF(Exclusions!$A:$A,$B2863)&gt;0,"Yes","No"))</f>
        <v/>
      </c>
      <c r="S2863" s="38">
        <f>IF($B2863="","",MIN(1,DAY($A2863)/IF($N2863="Superstore",Settings!$B$5,Settings!$B$4)))</f>
        <v/>
      </c>
      <c r="T2863" s="38">
        <f>IF(OR($B2863="",$G2863="",$S2863=0),"",$G2863/$S2863)</f>
        <v/>
      </c>
      <c r="U2863" s="36">
        <f>IF($T2863="","",IF($T2863&lt;Settings!$B$8,"Critical",IF($T2863&lt;Settings!$B$9,"Semi Critical","Non Critical")))</f>
        <v/>
      </c>
      <c r="V2863" s="28" t="n"/>
      <c r="Z2863">
        <f>IF($B2863="","",IFERROR(VLOOKUP($B2863,'Plan HC for CCA'!$A:$B,2,0),""))</f>
        <v/>
      </c>
      <c r="AA2863">
        <f>IF(OR($B2863="",$Z2863=""),"",IF(N($M2863)&lt;$Z2863,"Delta","No Delta"))</f>
        <v/>
      </c>
      <c r="AB2863">
        <f>IF(OR($B2863="",$Z2863=""),"",MAX(0,$Z2863-N($M2863)))</f>
        <v/>
      </c>
      <c r="AC2863" s="46">
        <f>IF($B2863="","",IFERROR(INDEX('CCA Util %'!$H:$H,MATCH($B2863,'CCA Util %'!$E:$E,0)),""))</f>
        <v/>
      </c>
      <c r="AD2863">
        <f>IF($B2863="","",IFERROR(INDEX('CCA Util %'!$G:$G,MATCH($B2863,'CCA Util %'!$E:$E,0)),""))</f>
        <v/>
      </c>
      <c r="AE2863">
        <f>IF(OR($B2863="",$U2863=""),"",$U2863&amp;" &amp; "&amp;IF(OR($AD2863="",$AD2863=0),"Util NA",$AD2863&amp;" Util"))</f>
        <v/>
      </c>
    </row>
    <row r="2864" ht="15.75" customHeight="1" s="42">
      <c r="A2864" s="41" t="n"/>
      <c r="G2864" s="38" t="n"/>
      <c r="H2864" s="38" t="n"/>
      <c r="I2864" s="38" t="n"/>
      <c r="J2864" s="38" t="n"/>
      <c r="K2864" s="38" t="n"/>
      <c r="L2864" s="38" t="n"/>
      <c r="N2864" s="36">
        <f>IF($B2864="","",IF($C2864="SUPERSTORE","Superstore","DH"))</f>
        <v/>
      </c>
      <c r="O2864" s="36">
        <f>IF($B2864="","",IFERROR(VLOOKUP($B2864,Mapping!$A:$C,2,0),"Not Mapped"))</f>
        <v/>
      </c>
      <c r="P2864" s="36">
        <f>IF($B2864="","",IFERROR(VLOOKUP($B2864,Mapping!$A:$C,3,0),"Not Mapped"))</f>
        <v/>
      </c>
      <c r="Q2864" s="36">
        <f>IF($B2864="","",IFERROR(VLOOKUP($O2864,Leaders!$A:$B,2,0),"Not Mapped"))</f>
        <v/>
      </c>
      <c r="R2864" s="36">
        <f>IF($B2864="","",IF(COUNTIF(Exclusions!$A:$A,$B2864)&gt;0,"Yes","No"))</f>
        <v/>
      </c>
      <c r="S2864" s="38">
        <f>IF($B2864="","",MIN(1,DAY($A2864)/IF($N2864="Superstore",Settings!$B$5,Settings!$B$4)))</f>
        <v/>
      </c>
      <c r="T2864" s="38">
        <f>IF(OR($B2864="",$G2864="",$S2864=0),"",$G2864/$S2864)</f>
        <v/>
      </c>
      <c r="U2864" s="36">
        <f>IF($T2864="","",IF($T2864&lt;Settings!$B$8,"Critical",IF($T2864&lt;Settings!$B$9,"Semi Critical","Non Critical")))</f>
        <v/>
      </c>
      <c r="V2864" s="28" t="n"/>
      <c r="Z2864">
        <f>IF($B2864="","",IFERROR(VLOOKUP($B2864,'Plan HC for CCA'!$A:$B,2,0),""))</f>
        <v/>
      </c>
      <c r="AA2864">
        <f>IF(OR($B2864="",$Z2864=""),"",IF(N($M2864)&lt;$Z2864,"Delta","No Delta"))</f>
        <v/>
      </c>
      <c r="AB2864">
        <f>IF(OR($B2864="",$Z2864=""),"",MAX(0,$Z2864-N($M2864)))</f>
        <v/>
      </c>
      <c r="AC2864" s="46">
        <f>IF($B2864="","",IFERROR(INDEX('CCA Util %'!$H:$H,MATCH($B2864,'CCA Util %'!$E:$E,0)),""))</f>
        <v/>
      </c>
      <c r="AD2864">
        <f>IF($B2864="","",IFERROR(INDEX('CCA Util %'!$G:$G,MATCH($B2864,'CCA Util %'!$E:$E,0)),""))</f>
        <v/>
      </c>
      <c r="AE2864">
        <f>IF(OR($B2864="",$U2864=""),"",$U2864&amp;" &amp; "&amp;IF(OR($AD2864="",$AD2864=0),"Util NA",$AD2864&amp;" Util"))</f>
        <v/>
      </c>
    </row>
    <row r="2865" ht="15.75" customHeight="1" s="42">
      <c r="A2865" s="41" t="n"/>
      <c r="G2865" s="38" t="n"/>
      <c r="H2865" s="38" t="n"/>
      <c r="I2865" s="38" t="n"/>
      <c r="J2865" s="38" t="n"/>
      <c r="K2865" s="38" t="n"/>
      <c r="L2865" s="38" t="n"/>
      <c r="N2865" s="36">
        <f>IF($B2865="","",IF($C2865="SUPERSTORE","Superstore","DH"))</f>
        <v/>
      </c>
      <c r="O2865" s="36">
        <f>IF($B2865="","",IFERROR(VLOOKUP($B2865,Mapping!$A:$C,2,0),"Not Mapped"))</f>
        <v/>
      </c>
      <c r="P2865" s="36">
        <f>IF($B2865="","",IFERROR(VLOOKUP($B2865,Mapping!$A:$C,3,0),"Not Mapped"))</f>
        <v/>
      </c>
      <c r="Q2865" s="36">
        <f>IF($B2865="","",IFERROR(VLOOKUP($O2865,Leaders!$A:$B,2,0),"Not Mapped"))</f>
        <v/>
      </c>
      <c r="R2865" s="36">
        <f>IF($B2865="","",IF(COUNTIF(Exclusions!$A:$A,$B2865)&gt;0,"Yes","No"))</f>
        <v/>
      </c>
      <c r="S2865" s="38">
        <f>IF($B2865="","",MIN(1,DAY($A2865)/IF($N2865="Superstore",Settings!$B$5,Settings!$B$4)))</f>
        <v/>
      </c>
      <c r="T2865" s="38">
        <f>IF(OR($B2865="",$G2865="",$S2865=0),"",$G2865/$S2865)</f>
        <v/>
      </c>
      <c r="U2865" s="36">
        <f>IF($T2865="","",IF($T2865&lt;Settings!$B$8,"Critical",IF($T2865&lt;Settings!$B$9,"Semi Critical","Non Critical")))</f>
        <v/>
      </c>
      <c r="V2865" s="28" t="n"/>
      <c r="Z2865">
        <f>IF($B2865="","",IFERROR(VLOOKUP($B2865,'Plan HC for CCA'!$A:$B,2,0),""))</f>
        <v/>
      </c>
      <c r="AA2865">
        <f>IF(OR($B2865="",$Z2865=""),"",IF(N($M2865)&lt;$Z2865,"Delta","No Delta"))</f>
        <v/>
      </c>
      <c r="AB2865">
        <f>IF(OR($B2865="",$Z2865=""),"",MAX(0,$Z2865-N($M2865)))</f>
        <v/>
      </c>
      <c r="AC2865" s="46">
        <f>IF($B2865="","",IFERROR(INDEX('CCA Util %'!$H:$H,MATCH($B2865,'CCA Util %'!$E:$E,0)),""))</f>
        <v/>
      </c>
      <c r="AD2865">
        <f>IF($B2865="","",IFERROR(INDEX('CCA Util %'!$G:$G,MATCH($B2865,'CCA Util %'!$E:$E,0)),""))</f>
        <v/>
      </c>
      <c r="AE2865">
        <f>IF(OR($B2865="",$U2865=""),"",$U2865&amp;" &amp; "&amp;IF(OR($AD2865="",$AD2865=0),"Util NA",$AD2865&amp;" Util"))</f>
        <v/>
      </c>
    </row>
    <row r="2866" ht="15.75" customHeight="1" s="42">
      <c r="A2866" s="41" t="n"/>
      <c r="G2866" s="38" t="n"/>
      <c r="H2866" s="38" t="n"/>
      <c r="I2866" s="38" t="n"/>
      <c r="J2866" s="38" t="n"/>
      <c r="K2866" s="38" t="n"/>
      <c r="L2866" s="38" t="n"/>
      <c r="N2866" s="36">
        <f>IF($B2866="","",IF($C2866="SUPERSTORE","Superstore","DH"))</f>
        <v/>
      </c>
      <c r="O2866" s="36">
        <f>IF($B2866="","",IFERROR(VLOOKUP($B2866,Mapping!$A:$C,2,0),"Not Mapped"))</f>
        <v/>
      </c>
      <c r="P2866" s="36">
        <f>IF($B2866="","",IFERROR(VLOOKUP($B2866,Mapping!$A:$C,3,0),"Not Mapped"))</f>
        <v/>
      </c>
      <c r="Q2866" s="36">
        <f>IF($B2866="","",IFERROR(VLOOKUP($O2866,Leaders!$A:$B,2,0),"Not Mapped"))</f>
        <v/>
      </c>
      <c r="R2866" s="36">
        <f>IF($B2866="","",IF(COUNTIF(Exclusions!$A:$A,$B2866)&gt;0,"Yes","No"))</f>
        <v/>
      </c>
      <c r="S2866" s="38">
        <f>IF($B2866="","",MIN(1,DAY($A2866)/IF($N2866="Superstore",Settings!$B$5,Settings!$B$4)))</f>
        <v/>
      </c>
      <c r="T2866" s="38">
        <f>IF(OR($B2866="",$G2866="",$S2866=0),"",$G2866/$S2866)</f>
        <v/>
      </c>
      <c r="U2866" s="36">
        <f>IF($T2866="","",IF($T2866&lt;Settings!$B$8,"Critical",IF($T2866&lt;Settings!$B$9,"Semi Critical","Non Critical")))</f>
        <v/>
      </c>
      <c r="V2866" s="28" t="n"/>
      <c r="Z2866">
        <f>IF($B2866="","",IFERROR(VLOOKUP($B2866,'Plan HC for CCA'!$A:$B,2,0),""))</f>
        <v/>
      </c>
      <c r="AA2866">
        <f>IF(OR($B2866="",$Z2866=""),"",IF(N($M2866)&lt;$Z2866,"Delta","No Delta"))</f>
        <v/>
      </c>
      <c r="AB2866">
        <f>IF(OR($B2866="",$Z2866=""),"",MAX(0,$Z2866-N($M2866)))</f>
        <v/>
      </c>
      <c r="AC2866" s="46">
        <f>IF($B2866="","",IFERROR(INDEX('CCA Util %'!$H:$H,MATCH($B2866,'CCA Util %'!$E:$E,0)),""))</f>
        <v/>
      </c>
      <c r="AD2866">
        <f>IF($B2866="","",IFERROR(INDEX('CCA Util %'!$G:$G,MATCH($B2866,'CCA Util %'!$E:$E,0)),""))</f>
        <v/>
      </c>
      <c r="AE2866">
        <f>IF(OR($B2866="",$U2866=""),"",$U2866&amp;" &amp; "&amp;IF(OR($AD2866="",$AD2866=0),"Util NA",$AD2866&amp;" Util"))</f>
        <v/>
      </c>
    </row>
    <row r="2867" ht="15.75" customHeight="1" s="42">
      <c r="A2867" s="41" t="n"/>
      <c r="G2867" s="38" t="n"/>
      <c r="H2867" s="38" t="n"/>
      <c r="I2867" s="38" t="n"/>
      <c r="J2867" s="38" t="n"/>
      <c r="K2867" s="38" t="n"/>
      <c r="L2867" s="38" t="n"/>
      <c r="N2867" s="36">
        <f>IF($B2867="","",IF($C2867="SUPERSTORE","Superstore","DH"))</f>
        <v/>
      </c>
      <c r="O2867" s="36">
        <f>IF($B2867="","",IFERROR(VLOOKUP($B2867,Mapping!$A:$C,2,0),"Not Mapped"))</f>
        <v/>
      </c>
      <c r="P2867" s="36">
        <f>IF($B2867="","",IFERROR(VLOOKUP($B2867,Mapping!$A:$C,3,0),"Not Mapped"))</f>
        <v/>
      </c>
      <c r="Q2867" s="36">
        <f>IF($B2867="","",IFERROR(VLOOKUP($O2867,Leaders!$A:$B,2,0),"Not Mapped"))</f>
        <v/>
      </c>
      <c r="R2867" s="36">
        <f>IF($B2867="","",IF(COUNTIF(Exclusions!$A:$A,$B2867)&gt;0,"Yes","No"))</f>
        <v/>
      </c>
      <c r="S2867" s="38">
        <f>IF($B2867="","",MIN(1,DAY($A2867)/IF($N2867="Superstore",Settings!$B$5,Settings!$B$4)))</f>
        <v/>
      </c>
      <c r="T2867" s="38">
        <f>IF(OR($B2867="",$G2867="",$S2867=0),"",$G2867/$S2867)</f>
        <v/>
      </c>
      <c r="U2867" s="36">
        <f>IF($T2867="","",IF($T2867&lt;Settings!$B$8,"Critical",IF($T2867&lt;Settings!$B$9,"Semi Critical","Non Critical")))</f>
        <v/>
      </c>
      <c r="V2867" s="28" t="n"/>
      <c r="Z2867">
        <f>IF($B2867="","",IFERROR(VLOOKUP($B2867,'Plan HC for CCA'!$A:$B,2,0),""))</f>
        <v/>
      </c>
      <c r="AA2867">
        <f>IF(OR($B2867="",$Z2867=""),"",IF(N($M2867)&lt;$Z2867,"Delta","No Delta"))</f>
        <v/>
      </c>
      <c r="AB2867">
        <f>IF(OR($B2867="",$Z2867=""),"",MAX(0,$Z2867-N($M2867)))</f>
        <v/>
      </c>
      <c r="AC2867" s="46">
        <f>IF($B2867="","",IFERROR(INDEX('CCA Util %'!$H:$H,MATCH($B2867,'CCA Util %'!$E:$E,0)),""))</f>
        <v/>
      </c>
      <c r="AD2867">
        <f>IF($B2867="","",IFERROR(INDEX('CCA Util %'!$G:$G,MATCH($B2867,'CCA Util %'!$E:$E,0)),""))</f>
        <v/>
      </c>
      <c r="AE2867">
        <f>IF(OR($B2867="",$U2867=""),"",$U2867&amp;" &amp; "&amp;IF(OR($AD2867="",$AD2867=0),"Util NA",$AD2867&amp;" Util"))</f>
        <v/>
      </c>
    </row>
    <row r="2868" ht="15.75" customHeight="1" s="42">
      <c r="A2868" s="41" t="n"/>
      <c r="G2868" s="38" t="n"/>
      <c r="H2868" s="38" t="n"/>
      <c r="I2868" s="38" t="n"/>
      <c r="J2868" s="38" t="n"/>
      <c r="K2868" s="38" t="n"/>
      <c r="L2868" s="38" t="n"/>
      <c r="N2868" s="36">
        <f>IF($B2868="","",IF($C2868="SUPERSTORE","Superstore","DH"))</f>
        <v/>
      </c>
      <c r="O2868" s="36">
        <f>IF($B2868="","",IFERROR(VLOOKUP($B2868,Mapping!$A:$C,2,0),"Not Mapped"))</f>
        <v/>
      </c>
      <c r="P2868" s="36">
        <f>IF($B2868="","",IFERROR(VLOOKUP($B2868,Mapping!$A:$C,3,0),"Not Mapped"))</f>
        <v/>
      </c>
      <c r="Q2868" s="36">
        <f>IF($B2868="","",IFERROR(VLOOKUP($O2868,Leaders!$A:$B,2,0),"Not Mapped"))</f>
        <v/>
      </c>
      <c r="R2868" s="36">
        <f>IF($B2868="","",IF(COUNTIF(Exclusions!$A:$A,$B2868)&gt;0,"Yes","No"))</f>
        <v/>
      </c>
      <c r="S2868" s="38">
        <f>IF($B2868="","",MIN(1,DAY($A2868)/IF($N2868="Superstore",Settings!$B$5,Settings!$B$4)))</f>
        <v/>
      </c>
      <c r="T2868" s="38">
        <f>IF(OR($B2868="",$G2868="",$S2868=0),"",$G2868/$S2868)</f>
        <v/>
      </c>
      <c r="U2868" s="36">
        <f>IF($T2868="","",IF($T2868&lt;Settings!$B$8,"Critical",IF($T2868&lt;Settings!$B$9,"Semi Critical","Non Critical")))</f>
        <v/>
      </c>
      <c r="V2868" s="28" t="n"/>
      <c r="Z2868">
        <f>IF($B2868="","",IFERROR(VLOOKUP($B2868,'Plan HC for CCA'!$A:$B,2,0),""))</f>
        <v/>
      </c>
      <c r="AA2868">
        <f>IF(OR($B2868="",$Z2868=""),"",IF(N($M2868)&lt;$Z2868,"Delta","No Delta"))</f>
        <v/>
      </c>
      <c r="AB2868">
        <f>IF(OR($B2868="",$Z2868=""),"",MAX(0,$Z2868-N($M2868)))</f>
        <v/>
      </c>
      <c r="AC2868" s="46">
        <f>IF($B2868="","",IFERROR(INDEX('CCA Util %'!$H:$H,MATCH($B2868,'CCA Util %'!$E:$E,0)),""))</f>
        <v/>
      </c>
      <c r="AD2868">
        <f>IF($B2868="","",IFERROR(INDEX('CCA Util %'!$G:$G,MATCH($B2868,'CCA Util %'!$E:$E,0)),""))</f>
        <v/>
      </c>
      <c r="AE2868">
        <f>IF(OR($B2868="",$U2868=""),"",$U2868&amp;" &amp; "&amp;IF(OR($AD2868="",$AD2868=0),"Util NA",$AD2868&amp;" Util"))</f>
        <v/>
      </c>
    </row>
    <row r="2869" ht="15.75" customHeight="1" s="42">
      <c r="A2869" s="41" t="n"/>
      <c r="G2869" s="38" t="n"/>
      <c r="H2869" s="38" t="n"/>
      <c r="I2869" s="38" t="n"/>
      <c r="J2869" s="38" t="n"/>
      <c r="K2869" s="38" t="n"/>
      <c r="L2869" s="38" t="n"/>
      <c r="N2869" s="36">
        <f>IF($B2869="","",IF($C2869="SUPERSTORE","Superstore","DH"))</f>
        <v/>
      </c>
      <c r="O2869" s="36">
        <f>IF($B2869="","",IFERROR(VLOOKUP($B2869,Mapping!$A:$C,2,0),"Not Mapped"))</f>
        <v/>
      </c>
      <c r="P2869" s="36">
        <f>IF($B2869="","",IFERROR(VLOOKUP($B2869,Mapping!$A:$C,3,0),"Not Mapped"))</f>
        <v/>
      </c>
      <c r="Q2869" s="36">
        <f>IF($B2869="","",IFERROR(VLOOKUP($O2869,Leaders!$A:$B,2,0),"Not Mapped"))</f>
        <v/>
      </c>
      <c r="R2869" s="36">
        <f>IF($B2869="","",IF(COUNTIF(Exclusions!$A:$A,$B2869)&gt;0,"Yes","No"))</f>
        <v/>
      </c>
      <c r="S2869" s="38">
        <f>IF($B2869="","",MIN(1,DAY($A2869)/IF($N2869="Superstore",Settings!$B$5,Settings!$B$4)))</f>
        <v/>
      </c>
      <c r="T2869" s="38">
        <f>IF(OR($B2869="",$G2869="",$S2869=0),"",$G2869/$S2869)</f>
        <v/>
      </c>
      <c r="U2869" s="36">
        <f>IF($T2869="","",IF($T2869&lt;Settings!$B$8,"Critical",IF($T2869&lt;Settings!$B$9,"Semi Critical","Non Critical")))</f>
        <v/>
      </c>
      <c r="V2869" s="28" t="n"/>
      <c r="Z2869">
        <f>IF($B2869="","",IFERROR(VLOOKUP($B2869,'Plan HC for CCA'!$A:$B,2,0),""))</f>
        <v/>
      </c>
      <c r="AA2869">
        <f>IF(OR($B2869="",$Z2869=""),"",IF(N($M2869)&lt;$Z2869,"Delta","No Delta"))</f>
        <v/>
      </c>
      <c r="AB2869">
        <f>IF(OR($B2869="",$Z2869=""),"",MAX(0,$Z2869-N($M2869)))</f>
        <v/>
      </c>
      <c r="AC2869" s="46">
        <f>IF($B2869="","",IFERROR(INDEX('CCA Util %'!$H:$H,MATCH($B2869,'CCA Util %'!$E:$E,0)),""))</f>
        <v/>
      </c>
      <c r="AD2869">
        <f>IF($B2869="","",IFERROR(INDEX('CCA Util %'!$G:$G,MATCH($B2869,'CCA Util %'!$E:$E,0)),""))</f>
        <v/>
      </c>
      <c r="AE2869">
        <f>IF(OR($B2869="",$U2869=""),"",$U2869&amp;" &amp; "&amp;IF(OR($AD2869="",$AD2869=0),"Util NA",$AD2869&amp;" Util"))</f>
        <v/>
      </c>
    </row>
    <row r="2870" ht="15.75" customHeight="1" s="42">
      <c r="A2870" s="41" t="n"/>
      <c r="G2870" s="38" t="n"/>
      <c r="H2870" s="38" t="n"/>
      <c r="I2870" s="38" t="n"/>
      <c r="J2870" s="38" t="n"/>
      <c r="K2870" s="38" t="n"/>
      <c r="L2870" s="38" t="n"/>
      <c r="N2870" s="36">
        <f>IF($B2870="","",IF($C2870="SUPERSTORE","Superstore","DH"))</f>
        <v/>
      </c>
      <c r="O2870" s="36">
        <f>IF($B2870="","",IFERROR(VLOOKUP($B2870,Mapping!$A:$C,2,0),"Not Mapped"))</f>
        <v/>
      </c>
      <c r="P2870" s="36">
        <f>IF($B2870="","",IFERROR(VLOOKUP($B2870,Mapping!$A:$C,3,0),"Not Mapped"))</f>
        <v/>
      </c>
      <c r="Q2870" s="36">
        <f>IF($B2870="","",IFERROR(VLOOKUP($O2870,Leaders!$A:$B,2,0),"Not Mapped"))</f>
        <v/>
      </c>
      <c r="R2870" s="36">
        <f>IF($B2870="","",IF(COUNTIF(Exclusions!$A:$A,$B2870)&gt;0,"Yes","No"))</f>
        <v/>
      </c>
      <c r="S2870" s="38">
        <f>IF($B2870="","",MIN(1,DAY($A2870)/IF($N2870="Superstore",Settings!$B$5,Settings!$B$4)))</f>
        <v/>
      </c>
      <c r="T2870" s="38">
        <f>IF(OR($B2870="",$G2870="",$S2870=0),"",$G2870/$S2870)</f>
        <v/>
      </c>
      <c r="U2870" s="36">
        <f>IF($T2870="","",IF($T2870&lt;Settings!$B$8,"Critical",IF($T2870&lt;Settings!$B$9,"Semi Critical","Non Critical")))</f>
        <v/>
      </c>
      <c r="V2870" s="28" t="n"/>
      <c r="Z2870">
        <f>IF($B2870="","",IFERROR(VLOOKUP($B2870,'Plan HC for CCA'!$A:$B,2,0),""))</f>
        <v/>
      </c>
      <c r="AA2870">
        <f>IF(OR($B2870="",$Z2870=""),"",IF(N($M2870)&lt;$Z2870,"Delta","No Delta"))</f>
        <v/>
      </c>
      <c r="AB2870">
        <f>IF(OR($B2870="",$Z2870=""),"",MAX(0,$Z2870-N($M2870)))</f>
        <v/>
      </c>
      <c r="AC2870" s="46">
        <f>IF($B2870="","",IFERROR(INDEX('CCA Util %'!$H:$H,MATCH($B2870,'CCA Util %'!$E:$E,0)),""))</f>
        <v/>
      </c>
      <c r="AD2870">
        <f>IF($B2870="","",IFERROR(INDEX('CCA Util %'!$G:$G,MATCH($B2870,'CCA Util %'!$E:$E,0)),""))</f>
        <v/>
      </c>
      <c r="AE2870">
        <f>IF(OR($B2870="",$U2870=""),"",$U2870&amp;" &amp; "&amp;IF(OR($AD2870="",$AD2870=0),"Util NA",$AD2870&amp;" Util"))</f>
        <v/>
      </c>
    </row>
    <row r="2871" ht="15.75" customHeight="1" s="42">
      <c r="A2871" s="41" t="n"/>
      <c r="G2871" s="38" t="n"/>
      <c r="H2871" s="38" t="n"/>
      <c r="I2871" s="38" t="n"/>
      <c r="J2871" s="38" t="n"/>
      <c r="K2871" s="38" t="n"/>
      <c r="L2871" s="38" t="n"/>
      <c r="N2871" s="36">
        <f>IF($B2871="","",IF($C2871="SUPERSTORE","Superstore","DH"))</f>
        <v/>
      </c>
      <c r="O2871" s="36">
        <f>IF($B2871="","",IFERROR(VLOOKUP($B2871,Mapping!$A:$C,2,0),"Not Mapped"))</f>
        <v/>
      </c>
      <c r="P2871" s="36">
        <f>IF($B2871="","",IFERROR(VLOOKUP($B2871,Mapping!$A:$C,3,0),"Not Mapped"))</f>
        <v/>
      </c>
      <c r="Q2871" s="36">
        <f>IF($B2871="","",IFERROR(VLOOKUP($O2871,Leaders!$A:$B,2,0),"Not Mapped"))</f>
        <v/>
      </c>
      <c r="R2871" s="36">
        <f>IF($B2871="","",IF(COUNTIF(Exclusions!$A:$A,$B2871)&gt;0,"Yes","No"))</f>
        <v/>
      </c>
      <c r="S2871" s="38">
        <f>IF($B2871="","",MIN(1,DAY($A2871)/IF($N2871="Superstore",Settings!$B$5,Settings!$B$4)))</f>
        <v/>
      </c>
      <c r="T2871" s="38">
        <f>IF(OR($B2871="",$G2871="",$S2871=0),"",$G2871/$S2871)</f>
        <v/>
      </c>
      <c r="U2871" s="36">
        <f>IF($T2871="","",IF($T2871&lt;Settings!$B$8,"Critical",IF($T2871&lt;Settings!$B$9,"Semi Critical","Non Critical")))</f>
        <v/>
      </c>
      <c r="V2871" s="28" t="n"/>
      <c r="Z2871">
        <f>IF($B2871="","",IFERROR(VLOOKUP($B2871,'Plan HC for CCA'!$A:$B,2,0),""))</f>
        <v/>
      </c>
      <c r="AA2871">
        <f>IF(OR($B2871="",$Z2871=""),"",IF(N($M2871)&lt;$Z2871,"Delta","No Delta"))</f>
        <v/>
      </c>
      <c r="AB2871">
        <f>IF(OR($B2871="",$Z2871=""),"",MAX(0,$Z2871-N($M2871)))</f>
        <v/>
      </c>
      <c r="AC2871" s="46">
        <f>IF($B2871="","",IFERROR(INDEX('CCA Util %'!$H:$H,MATCH($B2871,'CCA Util %'!$E:$E,0)),""))</f>
        <v/>
      </c>
      <c r="AD2871">
        <f>IF($B2871="","",IFERROR(INDEX('CCA Util %'!$G:$G,MATCH($B2871,'CCA Util %'!$E:$E,0)),""))</f>
        <v/>
      </c>
      <c r="AE2871">
        <f>IF(OR($B2871="",$U2871=""),"",$U2871&amp;" &amp; "&amp;IF(OR($AD2871="",$AD2871=0),"Util NA",$AD2871&amp;" Util"))</f>
        <v/>
      </c>
    </row>
    <row r="2872" ht="15.75" customHeight="1" s="42">
      <c r="A2872" s="41" t="n"/>
      <c r="G2872" s="38" t="n"/>
      <c r="H2872" s="38" t="n"/>
      <c r="I2872" s="38" t="n"/>
      <c r="J2872" s="38" t="n"/>
      <c r="K2872" s="38" t="n"/>
      <c r="L2872" s="38" t="n"/>
      <c r="N2872" s="36">
        <f>IF($B2872="","",IF($C2872="SUPERSTORE","Superstore","DH"))</f>
        <v/>
      </c>
      <c r="O2872" s="36">
        <f>IF($B2872="","",IFERROR(VLOOKUP($B2872,Mapping!$A:$C,2,0),"Not Mapped"))</f>
        <v/>
      </c>
      <c r="P2872" s="36">
        <f>IF($B2872="","",IFERROR(VLOOKUP($B2872,Mapping!$A:$C,3,0),"Not Mapped"))</f>
        <v/>
      </c>
      <c r="Q2872" s="36">
        <f>IF($B2872="","",IFERROR(VLOOKUP($O2872,Leaders!$A:$B,2,0),"Not Mapped"))</f>
        <v/>
      </c>
      <c r="R2872" s="36">
        <f>IF($B2872="","",IF(COUNTIF(Exclusions!$A:$A,$B2872)&gt;0,"Yes","No"))</f>
        <v/>
      </c>
      <c r="S2872" s="38">
        <f>IF($B2872="","",MIN(1,DAY($A2872)/IF($N2872="Superstore",Settings!$B$5,Settings!$B$4)))</f>
        <v/>
      </c>
      <c r="T2872" s="38">
        <f>IF(OR($B2872="",$G2872="",$S2872=0),"",$G2872/$S2872)</f>
        <v/>
      </c>
      <c r="U2872" s="36">
        <f>IF($T2872="","",IF($T2872&lt;Settings!$B$8,"Critical",IF($T2872&lt;Settings!$B$9,"Semi Critical","Non Critical")))</f>
        <v/>
      </c>
      <c r="V2872" s="28" t="n"/>
      <c r="Z2872">
        <f>IF($B2872="","",IFERROR(VLOOKUP($B2872,'Plan HC for CCA'!$A:$B,2,0),""))</f>
        <v/>
      </c>
      <c r="AA2872">
        <f>IF(OR($B2872="",$Z2872=""),"",IF(N($M2872)&lt;$Z2872,"Delta","No Delta"))</f>
        <v/>
      </c>
      <c r="AB2872">
        <f>IF(OR($B2872="",$Z2872=""),"",MAX(0,$Z2872-N($M2872)))</f>
        <v/>
      </c>
      <c r="AC2872" s="46">
        <f>IF($B2872="","",IFERROR(INDEX('CCA Util %'!$H:$H,MATCH($B2872,'CCA Util %'!$E:$E,0)),""))</f>
        <v/>
      </c>
      <c r="AD2872">
        <f>IF($B2872="","",IFERROR(INDEX('CCA Util %'!$G:$G,MATCH($B2872,'CCA Util %'!$E:$E,0)),""))</f>
        <v/>
      </c>
      <c r="AE2872">
        <f>IF(OR($B2872="",$U2872=""),"",$U2872&amp;" &amp; "&amp;IF(OR($AD2872="",$AD2872=0),"Util NA",$AD2872&amp;" Util"))</f>
        <v/>
      </c>
    </row>
    <row r="2873" ht="15.75" customHeight="1" s="42">
      <c r="A2873" s="41" t="n"/>
      <c r="G2873" s="38" t="n"/>
      <c r="H2873" s="38" t="n"/>
      <c r="I2873" s="38" t="n"/>
      <c r="J2873" s="38" t="n"/>
      <c r="K2873" s="38" t="n"/>
      <c r="L2873" s="38" t="n"/>
      <c r="N2873" s="36">
        <f>IF($B2873="","",IF($C2873="SUPERSTORE","Superstore","DH"))</f>
        <v/>
      </c>
      <c r="O2873" s="36">
        <f>IF($B2873="","",IFERROR(VLOOKUP($B2873,Mapping!$A:$C,2,0),"Not Mapped"))</f>
        <v/>
      </c>
      <c r="P2873" s="36">
        <f>IF($B2873="","",IFERROR(VLOOKUP($B2873,Mapping!$A:$C,3,0),"Not Mapped"))</f>
        <v/>
      </c>
      <c r="Q2873" s="36">
        <f>IF($B2873="","",IFERROR(VLOOKUP($O2873,Leaders!$A:$B,2,0),"Not Mapped"))</f>
        <v/>
      </c>
      <c r="R2873" s="36">
        <f>IF($B2873="","",IF(COUNTIF(Exclusions!$A:$A,$B2873)&gt;0,"Yes","No"))</f>
        <v/>
      </c>
      <c r="S2873" s="38">
        <f>IF($B2873="","",MIN(1,DAY($A2873)/IF($N2873="Superstore",Settings!$B$5,Settings!$B$4)))</f>
        <v/>
      </c>
      <c r="T2873" s="38">
        <f>IF(OR($B2873="",$G2873="",$S2873=0),"",$G2873/$S2873)</f>
        <v/>
      </c>
      <c r="U2873" s="36">
        <f>IF($T2873="","",IF($T2873&lt;Settings!$B$8,"Critical",IF($T2873&lt;Settings!$B$9,"Semi Critical","Non Critical")))</f>
        <v/>
      </c>
      <c r="V2873" s="28" t="n"/>
      <c r="Z2873">
        <f>IF($B2873="","",IFERROR(VLOOKUP($B2873,'Plan HC for CCA'!$A:$B,2,0),""))</f>
        <v/>
      </c>
      <c r="AA2873">
        <f>IF(OR($B2873="",$Z2873=""),"",IF(N($M2873)&lt;$Z2873,"Delta","No Delta"))</f>
        <v/>
      </c>
      <c r="AB2873">
        <f>IF(OR($B2873="",$Z2873=""),"",MAX(0,$Z2873-N($M2873)))</f>
        <v/>
      </c>
      <c r="AC2873" s="46">
        <f>IF($B2873="","",IFERROR(INDEX('CCA Util %'!$H:$H,MATCH($B2873,'CCA Util %'!$E:$E,0)),""))</f>
        <v/>
      </c>
      <c r="AD2873">
        <f>IF($B2873="","",IFERROR(INDEX('CCA Util %'!$G:$G,MATCH($B2873,'CCA Util %'!$E:$E,0)),""))</f>
        <v/>
      </c>
      <c r="AE2873">
        <f>IF(OR($B2873="",$U2873=""),"",$U2873&amp;" &amp; "&amp;IF(OR($AD2873="",$AD2873=0),"Util NA",$AD2873&amp;" Util"))</f>
        <v/>
      </c>
    </row>
    <row r="2874" ht="15.75" customHeight="1" s="42">
      <c r="A2874" s="41" t="n"/>
      <c r="G2874" s="38" t="n"/>
      <c r="H2874" s="38" t="n"/>
      <c r="I2874" s="38" t="n"/>
      <c r="J2874" s="38" t="n"/>
      <c r="K2874" s="38" t="n"/>
      <c r="L2874" s="38" t="n"/>
      <c r="N2874" s="36">
        <f>IF($B2874="","",IF($C2874="SUPERSTORE","Superstore","DH"))</f>
        <v/>
      </c>
      <c r="O2874" s="36">
        <f>IF($B2874="","",IFERROR(VLOOKUP($B2874,Mapping!$A:$C,2,0),"Not Mapped"))</f>
        <v/>
      </c>
      <c r="P2874" s="36">
        <f>IF($B2874="","",IFERROR(VLOOKUP($B2874,Mapping!$A:$C,3,0),"Not Mapped"))</f>
        <v/>
      </c>
      <c r="Q2874" s="36">
        <f>IF($B2874="","",IFERROR(VLOOKUP($O2874,Leaders!$A:$B,2,0),"Not Mapped"))</f>
        <v/>
      </c>
      <c r="R2874" s="36">
        <f>IF($B2874="","",IF(COUNTIF(Exclusions!$A:$A,$B2874)&gt;0,"Yes","No"))</f>
        <v/>
      </c>
      <c r="S2874" s="38">
        <f>IF($B2874="","",MIN(1,DAY($A2874)/IF($N2874="Superstore",Settings!$B$5,Settings!$B$4)))</f>
        <v/>
      </c>
      <c r="T2874" s="38">
        <f>IF(OR($B2874="",$G2874="",$S2874=0),"",$G2874/$S2874)</f>
        <v/>
      </c>
      <c r="U2874" s="36">
        <f>IF($T2874="","",IF($T2874&lt;Settings!$B$8,"Critical",IF($T2874&lt;Settings!$B$9,"Semi Critical","Non Critical")))</f>
        <v/>
      </c>
      <c r="V2874" s="28" t="n"/>
      <c r="Z2874">
        <f>IF($B2874="","",IFERROR(VLOOKUP($B2874,'Plan HC for CCA'!$A:$B,2,0),""))</f>
        <v/>
      </c>
      <c r="AA2874">
        <f>IF(OR($B2874="",$Z2874=""),"",IF(N($M2874)&lt;$Z2874,"Delta","No Delta"))</f>
        <v/>
      </c>
      <c r="AB2874">
        <f>IF(OR($B2874="",$Z2874=""),"",MAX(0,$Z2874-N($M2874)))</f>
        <v/>
      </c>
      <c r="AC2874" s="46">
        <f>IF($B2874="","",IFERROR(INDEX('CCA Util %'!$H:$H,MATCH($B2874,'CCA Util %'!$E:$E,0)),""))</f>
        <v/>
      </c>
      <c r="AD2874">
        <f>IF($B2874="","",IFERROR(INDEX('CCA Util %'!$G:$G,MATCH($B2874,'CCA Util %'!$E:$E,0)),""))</f>
        <v/>
      </c>
      <c r="AE2874">
        <f>IF(OR($B2874="",$U2874=""),"",$U2874&amp;" &amp; "&amp;IF(OR($AD2874="",$AD2874=0),"Util NA",$AD2874&amp;" Util"))</f>
        <v/>
      </c>
    </row>
    <row r="2875" ht="15.75" customHeight="1" s="42">
      <c r="A2875" s="41" t="n"/>
      <c r="G2875" s="38" t="n"/>
      <c r="H2875" s="38" t="n"/>
      <c r="I2875" s="38" t="n"/>
      <c r="J2875" s="38" t="n"/>
      <c r="K2875" s="38" t="n"/>
      <c r="L2875" s="38" t="n"/>
      <c r="N2875" s="36">
        <f>IF($B2875="","",IF($C2875="SUPERSTORE","Superstore","DH"))</f>
        <v/>
      </c>
      <c r="O2875" s="36">
        <f>IF($B2875="","",IFERROR(VLOOKUP($B2875,Mapping!$A:$C,2,0),"Not Mapped"))</f>
        <v/>
      </c>
      <c r="P2875" s="36">
        <f>IF($B2875="","",IFERROR(VLOOKUP($B2875,Mapping!$A:$C,3,0),"Not Mapped"))</f>
        <v/>
      </c>
      <c r="Q2875" s="36">
        <f>IF($B2875="","",IFERROR(VLOOKUP($O2875,Leaders!$A:$B,2,0),"Not Mapped"))</f>
        <v/>
      </c>
      <c r="R2875" s="36">
        <f>IF($B2875="","",IF(COUNTIF(Exclusions!$A:$A,$B2875)&gt;0,"Yes","No"))</f>
        <v/>
      </c>
      <c r="S2875" s="38">
        <f>IF($B2875="","",MIN(1,DAY($A2875)/IF($N2875="Superstore",Settings!$B$5,Settings!$B$4)))</f>
        <v/>
      </c>
      <c r="T2875" s="38">
        <f>IF(OR($B2875="",$G2875="",$S2875=0),"",$G2875/$S2875)</f>
        <v/>
      </c>
      <c r="U2875" s="36">
        <f>IF($T2875="","",IF($T2875&lt;Settings!$B$8,"Critical",IF($T2875&lt;Settings!$B$9,"Semi Critical","Non Critical")))</f>
        <v/>
      </c>
      <c r="V2875" s="28" t="n"/>
      <c r="Z2875">
        <f>IF($B2875="","",IFERROR(VLOOKUP($B2875,'Plan HC for CCA'!$A:$B,2,0),""))</f>
        <v/>
      </c>
      <c r="AA2875">
        <f>IF(OR($B2875="",$Z2875=""),"",IF(N($M2875)&lt;$Z2875,"Delta","No Delta"))</f>
        <v/>
      </c>
      <c r="AB2875">
        <f>IF(OR($B2875="",$Z2875=""),"",MAX(0,$Z2875-N($M2875)))</f>
        <v/>
      </c>
      <c r="AC2875" s="46">
        <f>IF($B2875="","",IFERROR(INDEX('CCA Util %'!$H:$H,MATCH($B2875,'CCA Util %'!$E:$E,0)),""))</f>
        <v/>
      </c>
      <c r="AD2875">
        <f>IF($B2875="","",IFERROR(INDEX('CCA Util %'!$G:$G,MATCH($B2875,'CCA Util %'!$E:$E,0)),""))</f>
        <v/>
      </c>
      <c r="AE2875">
        <f>IF(OR($B2875="",$U2875=""),"",$U2875&amp;" &amp; "&amp;IF(OR($AD2875="",$AD2875=0),"Util NA",$AD2875&amp;" Util"))</f>
        <v/>
      </c>
    </row>
    <row r="2876" ht="15.75" customHeight="1" s="42">
      <c r="A2876" s="41" t="n"/>
      <c r="G2876" s="38" t="n"/>
      <c r="H2876" s="38" t="n"/>
      <c r="I2876" s="38" t="n"/>
      <c r="J2876" s="38" t="n"/>
      <c r="K2876" s="38" t="n"/>
      <c r="L2876" s="38" t="n"/>
      <c r="N2876" s="36">
        <f>IF($B2876="","",IF($C2876="SUPERSTORE","Superstore","DH"))</f>
        <v/>
      </c>
      <c r="O2876" s="36">
        <f>IF($B2876="","",IFERROR(VLOOKUP($B2876,Mapping!$A:$C,2,0),"Not Mapped"))</f>
        <v/>
      </c>
      <c r="P2876" s="36">
        <f>IF($B2876="","",IFERROR(VLOOKUP($B2876,Mapping!$A:$C,3,0),"Not Mapped"))</f>
        <v/>
      </c>
      <c r="Q2876" s="36">
        <f>IF($B2876="","",IFERROR(VLOOKUP($O2876,Leaders!$A:$B,2,0),"Not Mapped"))</f>
        <v/>
      </c>
      <c r="R2876" s="36">
        <f>IF($B2876="","",IF(COUNTIF(Exclusions!$A:$A,$B2876)&gt;0,"Yes","No"))</f>
        <v/>
      </c>
      <c r="S2876" s="38">
        <f>IF($B2876="","",MIN(1,DAY($A2876)/IF($N2876="Superstore",Settings!$B$5,Settings!$B$4)))</f>
        <v/>
      </c>
      <c r="T2876" s="38">
        <f>IF(OR($B2876="",$G2876="",$S2876=0),"",$G2876/$S2876)</f>
        <v/>
      </c>
      <c r="U2876" s="36">
        <f>IF($T2876="","",IF($T2876&lt;Settings!$B$8,"Critical",IF($T2876&lt;Settings!$B$9,"Semi Critical","Non Critical")))</f>
        <v/>
      </c>
      <c r="V2876" s="28" t="n"/>
      <c r="Z2876">
        <f>IF($B2876="","",IFERROR(VLOOKUP($B2876,'Plan HC for CCA'!$A:$B,2,0),""))</f>
        <v/>
      </c>
      <c r="AA2876">
        <f>IF(OR($B2876="",$Z2876=""),"",IF(N($M2876)&lt;$Z2876,"Delta","No Delta"))</f>
        <v/>
      </c>
      <c r="AB2876">
        <f>IF(OR($B2876="",$Z2876=""),"",MAX(0,$Z2876-N($M2876)))</f>
        <v/>
      </c>
      <c r="AC2876" s="46">
        <f>IF($B2876="","",IFERROR(INDEX('CCA Util %'!$H:$H,MATCH($B2876,'CCA Util %'!$E:$E,0)),""))</f>
        <v/>
      </c>
      <c r="AD2876">
        <f>IF($B2876="","",IFERROR(INDEX('CCA Util %'!$G:$G,MATCH($B2876,'CCA Util %'!$E:$E,0)),""))</f>
        <v/>
      </c>
      <c r="AE2876">
        <f>IF(OR($B2876="",$U2876=""),"",$U2876&amp;" &amp; "&amp;IF(OR($AD2876="",$AD2876=0),"Util NA",$AD2876&amp;" Util"))</f>
        <v/>
      </c>
    </row>
    <row r="2877" ht="15.75" customHeight="1" s="42">
      <c r="A2877" s="41" t="n"/>
      <c r="G2877" s="38" t="n"/>
      <c r="H2877" s="38" t="n"/>
      <c r="I2877" s="38" t="n"/>
      <c r="J2877" s="38" t="n"/>
      <c r="K2877" s="38" t="n"/>
      <c r="L2877" s="38" t="n"/>
      <c r="N2877" s="36">
        <f>IF($B2877="","",IF($C2877="SUPERSTORE","Superstore","DH"))</f>
        <v/>
      </c>
      <c r="O2877" s="36">
        <f>IF($B2877="","",IFERROR(VLOOKUP($B2877,Mapping!$A:$C,2,0),"Not Mapped"))</f>
        <v/>
      </c>
      <c r="P2877" s="36">
        <f>IF($B2877="","",IFERROR(VLOOKUP($B2877,Mapping!$A:$C,3,0),"Not Mapped"))</f>
        <v/>
      </c>
      <c r="Q2877" s="36">
        <f>IF($B2877="","",IFERROR(VLOOKUP($O2877,Leaders!$A:$B,2,0),"Not Mapped"))</f>
        <v/>
      </c>
      <c r="R2877" s="36">
        <f>IF($B2877="","",IF(COUNTIF(Exclusions!$A:$A,$B2877)&gt;0,"Yes","No"))</f>
        <v/>
      </c>
      <c r="S2877" s="38">
        <f>IF($B2877="","",MIN(1,DAY($A2877)/IF($N2877="Superstore",Settings!$B$5,Settings!$B$4)))</f>
        <v/>
      </c>
      <c r="T2877" s="38">
        <f>IF(OR($B2877="",$G2877="",$S2877=0),"",$G2877/$S2877)</f>
        <v/>
      </c>
      <c r="U2877" s="36">
        <f>IF($T2877="","",IF($T2877&lt;Settings!$B$8,"Critical",IF($T2877&lt;Settings!$B$9,"Semi Critical","Non Critical")))</f>
        <v/>
      </c>
      <c r="V2877" s="28" t="n"/>
      <c r="Z2877">
        <f>IF($B2877="","",IFERROR(VLOOKUP($B2877,'Plan HC for CCA'!$A:$B,2,0),""))</f>
        <v/>
      </c>
      <c r="AA2877">
        <f>IF(OR($B2877="",$Z2877=""),"",IF(N($M2877)&lt;$Z2877,"Delta","No Delta"))</f>
        <v/>
      </c>
      <c r="AB2877">
        <f>IF(OR($B2877="",$Z2877=""),"",MAX(0,$Z2877-N($M2877)))</f>
        <v/>
      </c>
      <c r="AC2877" s="46">
        <f>IF($B2877="","",IFERROR(INDEX('CCA Util %'!$H:$H,MATCH($B2877,'CCA Util %'!$E:$E,0)),""))</f>
        <v/>
      </c>
      <c r="AD2877">
        <f>IF($B2877="","",IFERROR(INDEX('CCA Util %'!$G:$G,MATCH($B2877,'CCA Util %'!$E:$E,0)),""))</f>
        <v/>
      </c>
      <c r="AE2877">
        <f>IF(OR($B2877="",$U2877=""),"",$U2877&amp;" &amp; "&amp;IF(OR($AD2877="",$AD2877=0),"Util NA",$AD2877&amp;" Util"))</f>
        <v/>
      </c>
    </row>
    <row r="2878" ht="15.75" customHeight="1" s="42">
      <c r="A2878" s="41" t="n"/>
      <c r="G2878" s="38" t="n"/>
      <c r="H2878" s="38" t="n"/>
      <c r="I2878" s="38" t="n"/>
      <c r="J2878" s="38" t="n"/>
      <c r="K2878" s="38" t="n"/>
      <c r="L2878" s="38" t="n"/>
      <c r="N2878" s="36">
        <f>IF($B2878="","",IF($C2878="SUPERSTORE","Superstore","DH"))</f>
        <v/>
      </c>
      <c r="O2878" s="36">
        <f>IF($B2878="","",IFERROR(VLOOKUP($B2878,Mapping!$A:$C,2,0),"Not Mapped"))</f>
        <v/>
      </c>
      <c r="P2878" s="36">
        <f>IF($B2878="","",IFERROR(VLOOKUP($B2878,Mapping!$A:$C,3,0),"Not Mapped"))</f>
        <v/>
      </c>
      <c r="Q2878" s="36">
        <f>IF($B2878="","",IFERROR(VLOOKUP($O2878,Leaders!$A:$B,2,0),"Not Mapped"))</f>
        <v/>
      </c>
      <c r="R2878" s="36">
        <f>IF($B2878="","",IF(COUNTIF(Exclusions!$A:$A,$B2878)&gt;0,"Yes","No"))</f>
        <v/>
      </c>
      <c r="S2878" s="38">
        <f>IF($B2878="","",MIN(1,DAY($A2878)/IF($N2878="Superstore",Settings!$B$5,Settings!$B$4)))</f>
        <v/>
      </c>
      <c r="T2878" s="38">
        <f>IF(OR($B2878="",$G2878="",$S2878=0),"",$G2878/$S2878)</f>
        <v/>
      </c>
      <c r="U2878" s="36">
        <f>IF($T2878="","",IF($T2878&lt;Settings!$B$8,"Critical",IF($T2878&lt;Settings!$B$9,"Semi Critical","Non Critical")))</f>
        <v/>
      </c>
      <c r="V2878" s="28" t="n"/>
      <c r="Z2878">
        <f>IF($B2878="","",IFERROR(VLOOKUP($B2878,'Plan HC for CCA'!$A:$B,2,0),""))</f>
        <v/>
      </c>
      <c r="AA2878">
        <f>IF(OR($B2878="",$Z2878=""),"",IF(N($M2878)&lt;$Z2878,"Delta","No Delta"))</f>
        <v/>
      </c>
      <c r="AB2878">
        <f>IF(OR($B2878="",$Z2878=""),"",MAX(0,$Z2878-N($M2878)))</f>
        <v/>
      </c>
      <c r="AC2878" s="46">
        <f>IF($B2878="","",IFERROR(INDEX('CCA Util %'!$H:$H,MATCH($B2878,'CCA Util %'!$E:$E,0)),""))</f>
        <v/>
      </c>
      <c r="AD2878">
        <f>IF($B2878="","",IFERROR(INDEX('CCA Util %'!$G:$G,MATCH($B2878,'CCA Util %'!$E:$E,0)),""))</f>
        <v/>
      </c>
      <c r="AE2878">
        <f>IF(OR($B2878="",$U2878=""),"",$U2878&amp;" &amp; "&amp;IF(OR($AD2878="",$AD2878=0),"Util NA",$AD2878&amp;" Util"))</f>
        <v/>
      </c>
    </row>
    <row r="2879" ht="15.75" customHeight="1" s="42">
      <c r="A2879" s="41" t="n"/>
      <c r="G2879" s="38" t="n"/>
      <c r="H2879" s="38" t="n"/>
      <c r="I2879" s="38" t="n"/>
      <c r="J2879" s="38" t="n"/>
      <c r="K2879" s="38" t="n"/>
      <c r="L2879" s="38" t="n"/>
      <c r="N2879" s="36">
        <f>IF($B2879="","",IF($C2879="SUPERSTORE","Superstore","DH"))</f>
        <v/>
      </c>
      <c r="O2879" s="36">
        <f>IF($B2879="","",IFERROR(VLOOKUP($B2879,Mapping!$A:$C,2,0),"Not Mapped"))</f>
        <v/>
      </c>
      <c r="P2879" s="36">
        <f>IF($B2879="","",IFERROR(VLOOKUP($B2879,Mapping!$A:$C,3,0),"Not Mapped"))</f>
        <v/>
      </c>
      <c r="Q2879" s="36">
        <f>IF($B2879="","",IFERROR(VLOOKUP($O2879,Leaders!$A:$B,2,0),"Not Mapped"))</f>
        <v/>
      </c>
      <c r="R2879" s="36">
        <f>IF($B2879="","",IF(COUNTIF(Exclusions!$A:$A,$B2879)&gt;0,"Yes","No"))</f>
        <v/>
      </c>
      <c r="S2879" s="38">
        <f>IF($B2879="","",MIN(1,DAY($A2879)/IF($N2879="Superstore",Settings!$B$5,Settings!$B$4)))</f>
        <v/>
      </c>
      <c r="T2879" s="38">
        <f>IF(OR($B2879="",$G2879="",$S2879=0),"",$G2879/$S2879)</f>
        <v/>
      </c>
      <c r="U2879" s="36">
        <f>IF($T2879="","",IF($T2879&lt;Settings!$B$8,"Critical",IF($T2879&lt;Settings!$B$9,"Semi Critical","Non Critical")))</f>
        <v/>
      </c>
      <c r="V2879" s="28" t="n"/>
      <c r="Z2879">
        <f>IF($B2879="","",IFERROR(VLOOKUP($B2879,'Plan HC for CCA'!$A:$B,2,0),""))</f>
        <v/>
      </c>
      <c r="AA2879">
        <f>IF(OR($B2879="",$Z2879=""),"",IF(N($M2879)&lt;$Z2879,"Delta","No Delta"))</f>
        <v/>
      </c>
      <c r="AB2879">
        <f>IF(OR($B2879="",$Z2879=""),"",MAX(0,$Z2879-N($M2879)))</f>
        <v/>
      </c>
      <c r="AC2879" s="46">
        <f>IF($B2879="","",IFERROR(INDEX('CCA Util %'!$H:$H,MATCH($B2879,'CCA Util %'!$E:$E,0)),""))</f>
        <v/>
      </c>
      <c r="AD2879">
        <f>IF($B2879="","",IFERROR(INDEX('CCA Util %'!$G:$G,MATCH($B2879,'CCA Util %'!$E:$E,0)),""))</f>
        <v/>
      </c>
      <c r="AE2879">
        <f>IF(OR($B2879="",$U2879=""),"",$U2879&amp;" &amp; "&amp;IF(OR($AD2879="",$AD2879=0),"Util NA",$AD2879&amp;" Util"))</f>
        <v/>
      </c>
    </row>
    <row r="2880" ht="15.75" customHeight="1" s="42">
      <c r="A2880" s="41" t="n"/>
      <c r="G2880" s="38" t="n"/>
      <c r="H2880" s="38" t="n"/>
      <c r="I2880" s="38" t="n"/>
      <c r="J2880" s="38" t="n"/>
      <c r="K2880" s="38" t="n"/>
      <c r="L2880" s="38" t="n"/>
      <c r="N2880" s="36">
        <f>IF($B2880="","",IF($C2880="SUPERSTORE","Superstore","DH"))</f>
        <v/>
      </c>
      <c r="O2880" s="36">
        <f>IF($B2880="","",IFERROR(VLOOKUP($B2880,Mapping!$A:$C,2,0),"Not Mapped"))</f>
        <v/>
      </c>
      <c r="P2880" s="36">
        <f>IF($B2880="","",IFERROR(VLOOKUP($B2880,Mapping!$A:$C,3,0),"Not Mapped"))</f>
        <v/>
      </c>
      <c r="Q2880" s="36">
        <f>IF($B2880="","",IFERROR(VLOOKUP($O2880,Leaders!$A:$B,2,0),"Not Mapped"))</f>
        <v/>
      </c>
      <c r="R2880" s="36">
        <f>IF($B2880="","",IF(COUNTIF(Exclusions!$A:$A,$B2880)&gt;0,"Yes","No"))</f>
        <v/>
      </c>
      <c r="S2880" s="38">
        <f>IF($B2880="","",MIN(1,DAY($A2880)/IF($N2880="Superstore",Settings!$B$5,Settings!$B$4)))</f>
        <v/>
      </c>
      <c r="T2880" s="38">
        <f>IF(OR($B2880="",$G2880="",$S2880=0),"",$G2880/$S2880)</f>
        <v/>
      </c>
      <c r="U2880" s="36">
        <f>IF($T2880="","",IF($T2880&lt;Settings!$B$8,"Critical",IF($T2880&lt;Settings!$B$9,"Semi Critical","Non Critical")))</f>
        <v/>
      </c>
      <c r="V2880" s="28" t="n"/>
      <c r="Z2880">
        <f>IF($B2880="","",IFERROR(VLOOKUP($B2880,'Plan HC for CCA'!$A:$B,2,0),""))</f>
        <v/>
      </c>
      <c r="AA2880">
        <f>IF(OR($B2880="",$Z2880=""),"",IF(N($M2880)&lt;$Z2880,"Delta","No Delta"))</f>
        <v/>
      </c>
      <c r="AB2880">
        <f>IF(OR($B2880="",$Z2880=""),"",MAX(0,$Z2880-N($M2880)))</f>
        <v/>
      </c>
      <c r="AC2880" s="46">
        <f>IF($B2880="","",IFERROR(INDEX('CCA Util %'!$H:$H,MATCH($B2880,'CCA Util %'!$E:$E,0)),""))</f>
        <v/>
      </c>
      <c r="AD2880">
        <f>IF($B2880="","",IFERROR(INDEX('CCA Util %'!$G:$G,MATCH($B2880,'CCA Util %'!$E:$E,0)),""))</f>
        <v/>
      </c>
      <c r="AE2880">
        <f>IF(OR($B2880="",$U2880=""),"",$U2880&amp;" &amp; "&amp;IF(OR($AD2880="",$AD2880=0),"Util NA",$AD2880&amp;" Util"))</f>
        <v/>
      </c>
    </row>
    <row r="2881" ht="15.75" customHeight="1" s="42">
      <c r="A2881" s="41" t="n"/>
      <c r="G2881" s="38" t="n"/>
      <c r="H2881" s="38" t="n"/>
      <c r="I2881" s="38" t="n"/>
      <c r="J2881" s="38" t="n"/>
      <c r="K2881" s="38" t="n"/>
      <c r="L2881" s="38" t="n"/>
      <c r="N2881" s="36">
        <f>IF($B2881="","",IF($C2881="SUPERSTORE","Superstore","DH"))</f>
        <v/>
      </c>
      <c r="O2881" s="36">
        <f>IF($B2881="","",IFERROR(VLOOKUP($B2881,Mapping!$A:$C,2,0),"Not Mapped"))</f>
        <v/>
      </c>
      <c r="P2881" s="36">
        <f>IF($B2881="","",IFERROR(VLOOKUP($B2881,Mapping!$A:$C,3,0),"Not Mapped"))</f>
        <v/>
      </c>
      <c r="Q2881" s="36">
        <f>IF($B2881="","",IFERROR(VLOOKUP($O2881,Leaders!$A:$B,2,0),"Not Mapped"))</f>
        <v/>
      </c>
      <c r="R2881" s="36">
        <f>IF($B2881="","",IF(COUNTIF(Exclusions!$A:$A,$B2881)&gt;0,"Yes","No"))</f>
        <v/>
      </c>
      <c r="S2881" s="38">
        <f>IF($B2881="","",MIN(1,DAY($A2881)/IF($N2881="Superstore",Settings!$B$5,Settings!$B$4)))</f>
        <v/>
      </c>
      <c r="T2881" s="38">
        <f>IF(OR($B2881="",$G2881="",$S2881=0),"",$G2881/$S2881)</f>
        <v/>
      </c>
      <c r="U2881" s="36">
        <f>IF($T2881="","",IF($T2881&lt;Settings!$B$8,"Critical",IF($T2881&lt;Settings!$B$9,"Semi Critical","Non Critical")))</f>
        <v/>
      </c>
      <c r="V2881" s="28" t="n"/>
      <c r="Z2881">
        <f>IF($B2881="","",IFERROR(VLOOKUP($B2881,'Plan HC for CCA'!$A:$B,2,0),""))</f>
        <v/>
      </c>
      <c r="AA2881">
        <f>IF(OR($B2881="",$Z2881=""),"",IF(N($M2881)&lt;$Z2881,"Delta","No Delta"))</f>
        <v/>
      </c>
      <c r="AB2881">
        <f>IF(OR($B2881="",$Z2881=""),"",MAX(0,$Z2881-N($M2881)))</f>
        <v/>
      </c>
      <c r="AC2881" s="46">
        <f>IF($B2881="","",IFERROR(INDEX('CCA Util %'!$H:$H,MATCH($B2881,'CCA Util %'!$E:$E,0)),""))</f>
        <v/>
      </c>
      <c r="AD2881">
        <f>IF($B2881="","",IFERROR(INDEX('CCA Util %'!$G:$G,MATCH($B2881,'CCA Util %'!$E:$E,0)),""))</f>
        <v/>
      </c>
      <c r="AE2881">
        <f>IF(OR($B2881="",$U2881=""),"",$U2881&amp;" &amp; "&amp;IF(OR($AD2881="",$AD2881=0),"Util NA",$AD2881&amp;" Util"))</f>
        <v/>
      </c>
    </row>
    <row r="2882" ht="15.75" customHeight="1" s="42">
      <c r="A2882" s="41" t="n"/>
      <c r="G2882" s="38" t="n"/>
      <c r="H2882" s="38" t="n"/>
      <c r="I2882" s="38" t="n"/>
      <c r="J2882" s="38" t="n"/>
      <c r="K2882" s="38" t="n"/>
      <c r="L2882" s="38" t="n"/>
      <c r="N2882" s="36">
        <f>IF($B2882="","",IF($C2882="SUPERSTORE","Superstore","DH"))</f>
        <v/>
      </c>
      <c r="O2882" s="36">
        <f>IF($B2882="","",IFERROR(VLOOKUP($B2882,Mapping!$A:$C,2,0),"Not Mapped"))</f>
        <v/>
      </c>
      <c r="P2882" s="36">
        <f>IF($B2882="","",IFERROR(VLOOKUP($B2882,Mapping!$A:$C,3,0),"Not Mapped"))</f>
        <v/>
      </c>
      <c r="Q2882" s="36">
        <f>IF($B2882="","",IFERROR(VLOOKUP($O2882,Leaders!$A:$B,2,0),"Not Mapped"))</f>
        <v/>
      </c>
      <c r="R2882" s="36">
        <f>IF($B2882="","",IF(COUNTIF(Exclusions!$A:$A,$B2882)&gt;0,"Yes","No"))</f>
        <v/>
      </c>
      <c r="S2882" s="38">
        <f>IF($B2882="","",MIN(1,DAY($A2882)/IF($N2882="Superstore",Settings!$B$5,Settings!$B$4)))</f>
        <v/>
      </c>
      <c r="T2882" s="38">
        <f>IF(OR($B2882="",$G2882="",$S2882=0),"",$G2882/$S2882)</f>
        <v/>
      </c>
      <c r="U2882" s="36">
        <f>IF($T2882="","",IF($T2882&lt;Settings!$B$8,"Critical",IF($T2882&lt;Settings!$B$9,"Semi Critical","Non Critical")))</f>
        <v/>
      </c>
      <c r="V2882" s="28" t="n"/>
      <c r="Z2882">
        <f>IF($B2882="","",IFERROR(VLOOKUP($B2882,'Plan HC for CCA'!$A:$B,2,0),""))</f>
        <v/>
      </c>
      <c r="AA2882">
        <f>IF(OR($B2882="",$Z2882=""),"",IF(N($M2882)&lt;$Z2882,"Delta","No Delta"))</f>
        <v/>
      </c>
      <c r="AB2882">
        <f>IF(OR($B2882="",$Z2882=""),"",MAX(0,$Z2882-N($M2882)))</f>
        <v/>
      </c>
      <c r="AC2882" s="46">
        <f>IF($B2882="","",IFERROR(INDEX('CCA Util %'!$H:$H,MATCH($B2882,'CCA Util %'!$E:$E,0)),""))</f>
        <v/>
      </c>
      <c r="AD2882">
        <f>IF($B2882="","",IFERROR(INDEX('CCA Util %'!$G:$G,MATCH($B2882,'CCA Util %'!$E:$E,0)),""))</f>
        <v/>
      </c>
      <c r="AE2882">
        <f>IF(OR($B2882="",$U2882=""),"",$U2882&amp;" &amp; "&amp;IF(OR($AD2882="",$AD2882=0),"Util NA",$AD2882&amp;" Util"))</f>
        <v/>
      </c>
    </row>
    <row r="2883" ht="15.75" customHeight="1" s="42">
      <c r="A2883" s="41" t="n"/>
      <c r="G2883" s="38" t="n"/>
      <c r="H2883" s="38" t="n"/>
      <c r="I2883" s="38" t="n"/>
      <c r="J2883" s="38" t="n"/>
      <c r="K2883" s="38" t="n"/>
      <c r="L2883" s="38" t="n"/>
      <c r="N2883" s="36">
        <f>IF($B2883="","",IF($C2883="SUPERSTORE","Superstore","DH"))</f>
        <v/>
      </c>
      <c r="O2883" s="36">
        <f>IF($B2883="","",IFERROR(VLOOKUP($B2883,Mapping!$A:$C,2,0),"Not Mapped"))</f>
        <v/>
      </c>
      <c r="P2883" s="36">
        <f>IF($B2883="","",IFERROR(VLOOKUP($B2883,Mapping!$A:$C,3,0),"Not Mapped"))</f>
        <v/>
      </c>
      <c r="Q2883" s="36">
        <f>IF($B2883="","",IFERROR(VLOOKUP($O2883,Leaders!$A:$B,2,0),"Not Mapped"))</f>
        <v/>
      </c>
      <c r="R2883" s="36">
        <f>IF($B2883="","",IF(COUNTIF(Exclusions!$A:$A,$B2883)&gt;0,"Yes","No"))</f>
        <v/>
      </c>
      <c r="S2883" s="38">
        <f>IF($B2883="","",MIN(1,DAY($A2883)/IF($N2883="Superstore",Settings!$B$5,Settings!$B$4)))</f>
        <v/>
      </c>
      <c r="T2883" s="38">
        <f>IF(OR($B2883="",$G2883="",$S2883=0),"",$G2883/$S2883)</f>
        <v/>
      </c>
      <c r="U2883" s="36">
        <f>IF($T2883="","",IF($T2883&lt;Settings!$B$8,"Critical",IF($T2883&lt;Settings!$B$9,"Semi Critical","Non Critical")))</f>
        <v/>
      </c>
      <c r="V2883" s="28" t="n"/>
      <c r="Z2883">
        <f>IF($B2883="","",IFERROR(VLOOKUP($B2883,'Plan HC for CCA'!$A:$B,2,0),""))</f>
        <v/>
      </c>
      <c r="AA2883">
        <f>IF(OR($B2883="",$Z2883=""),"",IF(N($M2883)&lt;$Z2883,"Delta","No Delta"))</f>
        <v/>
      </c>
      <c r="AB2883">
        <f>IF(OR($B2883="",$Z2883=""),"",MAX(0,$Z2883-N($M2883)))</f>
        <v/>
      </c>
      <c r="AC2883" s="46">
        <f>IF($B2883="","",IFERROR(INDEX('CCA Util %'!$H:$H,MATCH($B2883,'CCA Util %'!$E:$E,0)),""))</f>
        <v/>
      </c>
      <c r="AD2883">
        <f>IF($B2883="","",IFERROR(INDEX('CCA Util %'!$G:$G,MATCH($B2883,'CCA Util %'!$E:$E,0)),""))</f>
        <v/>
      </c>
      <c r="AE2883">
        <f>IF(OR($B2883="",$U2883=""),"",$U2883&amp;" &amp; "&amp;IF(OR($AD2883="",$AD2883=0),"Util NA",$AD2883&amp;" Util"))</f>
        <v/>
      </c>
    </row>
    <row r="2884" ht="15.75" customHeight="1" s="42">
      <c r="A2884" s="41" t="n"/>
      <c r="G2884" s="38" t="n"/>
      <c r="H2884" s="38" t="n"/>
      <c r="I2884" s="38" t="n"/>
      <c r="J2884" s="38" t="n"/>
      <c r="K2884" s="38" t="n"/>
      <c r="L2884" s="38" t="n"/>
      <c r="N2884" s="36">
        <f>IF($B2884="","",IF($C2884="SUPERSTORE","Superstore","DH"))</f>
        <v/>
      </c>
      <c r="O2884" s="36">
        <f>IF($B2884="","",IFERROR(VLOOKUP($B2884,Mapping!$A:$C,2,0),"Not Mapped"))</f>
        <v/>
      </c>
      <c r="P2884" s="36">
        <f>IF($B2884="","",IFERROR(VLOOKUP($B2884,Mapping!$A:$C,3,0),"Not Mapped"))</f>
        <v/>
      </c>
      <c r="Q2884" s="36">
        <f>IF($B2884="","",IFERROR(VLOOKUP($O2884,Leaders!$A:$B,2,0),"Not Mapped"))</f>
        <v/>
      </c>
      <c r="R2884" s="36">
        <f>IF($B2884="","",IF(COUNTIF(Exclusions!$A:$A,$B2884)&gt;0,"Yes","No"))</f>
        <v/>
      </c>
      <c r="S2884" s="38">
        <f>IF($B2884="","",MIN(1,DAY($A2884)/IF($N2884="Superstore",Settings!$B$5,Settings!$B$4)))</f>
        <v/>
      </c>
      <c r="T2884" s="38">
        <f>IF(OR($B2884="",$G2884="",$S2884=0),"",$G2884/$S2884)</f>
        <v/>
      </c>
      <c r="U2884" s="36">
        <f>IF($T2884="","",IF($T2884&lt;Settings!$B$8,"Critical",IF($T2884&lt;Settings!$B$9,"Semi Critical","Non Critical")))</f>
        <v/>
      </c>
      <c r="V2884" s="28" t="n"/>
      <c r="Z2884">
        <f>IF($B2884="","",IFERROR(VLOOKUP($B2884,'Plan HC for CCA'!$A:$B,2,0),""))</f>
        <v/>
      </c>
      <c r="AA2884">
        <f>IF(OR($B2884="",$Z2884=""),"",IF(N($M2884)&lt;$Z2884,"Delta","No Delta"))</f>
        <v/>
      </c>
      <c r="AB2884">
        <f>IF(OR($B2884="",$Z2884=""),"",MAX(0,$Z2884-N($M2884)))</f>
        <v/>
      </c>
      <c r="AC2884" s="46">
        <f>IF($B2884="","",IFERROR(INDEX('CCA Util %'!$H:$H,MATCH($B2884,'CCA Util %'!$E:$E,0)),""))</f>
        <v/>
      </c>
      <c r="AD2884">
        <f>IF($B2884="","",IFERROR(INDEX('CCA Util %'!$G:$G,MATCH($B2884,'CCA Util %'!$E:$E,0)),""))</f>
        <v/>
      </c>
      <c r="AE2884">
        <f>IF(OR($B2884="",$U2884=""),"",$U2884&amp;" &amp; "&amp;IF(OR($AD2884="",$AD2884=0),"Util NA",$AD2884&amp;" Util"))</f>
        <v/>
      </c>
    </row>
    <row r="2885" ht="15.75" customHeight="1" s="42">
      <c r="A2885" s="41" t="n"/>
      <c r="G2885" s="38" t="n"/>
      <c r="H2885" s="38" t="n"/>
      <c r="I2885" s="38" t="n"/>
      <c r="J2885" s="38" t="n"/>
      <c r="K2885" s="38" t="n"/>
      <c r="L2885" s="38" t="n"/>
      <c r="N2885" s="36">
        <f>IF($B2885="","",IF($C2885="SUPERSTORE","Superstore","DH"))</f>
        <v/>
      </c>
      <c r="O2885" s="36">
        <f>IF($B2885="","",IFERROR(VLOOKUP($B2885,Mapping!$A:$C,2,0),"Not Mapped"))</f>
        <v/>
      </c>
      <c r="P2885" s="36">
        <f>IF($B2885="","",IFERROR(VLOOKUP($B2885,Mapping!$A:$C,3,0),"Not Mapped"))</f>
        <v/>
      </c>
      <c r="Q2885" s="36">
        <f>IF($B2885="","",IFERROR(VLOOKUP($O2885,Leaders!$A:$B,2,0),"Not Mapped"))</f>
        <v/>
      </c>
      <c r="R2885" s="36">
        <f>IF($B2885="","",IF(COUNTIF(Exclusions!$A:$A,$B2885)&gt;0,"Yes","No"))</f>
        <v/>
      </c>
      <c r="S2885" s="38">
        <f>IF($B2885="","",MIN(1,DAY($A2885)/IF($N2885="Superstore",Settings!$B$5,Settings!$B$4)))</f>
        <v/>
      </c>
      <c r="T2885" s="38">
        <f>IF(OR($B2885="",$G2885="",$S2885=0),"",$G2885/$S2885)</f>
        <v/>
      </c>
      <c r="U2885" s="36">
        <f>IF($T2885="","",IF($T2885&lt;Settings!$B$8,"Critical",IF($T2885&lt;Settings!$B$9,"Semi Critical","Non Critical")))</f>
        <v/>
      </c>
      <c r="V2885" s="28" t="n"/>
      <c r="Z2885">
        <f>IF($B2885="","",IFERROR(VLOOKUP($B2885,'Plan HC for CCA'!$A:$B,2,0),""))</f>
        <v/>
      </c>
      <c r="AA2885">
        <f>IF(OR($B2885="",$Z2885=""),"",IF(N($M2885)&lt;$Z2885,"Delta","No Delta"))</f>
        <v/>
      </c>
      <c r="AB2885">
        <f>IF(OR($B2885="",$Z2885=""),"",MAX(0,$Z2885-N($M2885)))</f>
        <v/>
      </c>
      <c r="AC2885" s="46">
        <f>IF($B2885="","",IFERROR(INDEX('CCA Util %'!$H:$H,MATCH($B2885,'CCA Util %'!$E:$E,0)),""))</f>
        <v/>
      </c>
      <c r="AD2885">
        <f>IF($B2885="","",IFERROR(INDEX('CCA Util %'!$G:$G,MATCH($B2885,'CCA Util %'!$E:$E,0)),""))</f>
        <v/>
      </c>
      <c r="AE2885">
        <f>IF(OR($B2885="",$U2885=""),"",$U2885&amp;" &amp; "&amp;IF(OR($AD2885="",$AD2885=0),"Util NA",$AD2885&amp;" Util"))</f>
        <v/>
      </c>
    </row>
    <row r="2886" ht="15.75" customHeight="1" s="42">
      <c r="A2886" s="41" t="n"/>
      <c r="G2886" s="38" t="n"/>
      <c r="H2886" s="38" t="n"/>
      <c r="I2886" s="38" t="n"/>
      <c r="J2886" s="38" t="n"/>
      <c r="K2886" s="38" t="n"/>
      <c r="L2886" s="38" t="n"/>
      <c r="N2886" s="36">
        <f>IF($B2886="","",IF($C2886="SUPERSTORE","Superstore","DH"))</f>
        <v/>
      </c>
      <c r="O2886" s="36">
        <f>IF($B2886="","",IFERROR(VLOOKUP($B2886,Mapping!$A:$C,2,0),"Not Mapped"))</f>
        <v/>
      </c>
      <c r="P2886" s="36">
        <f>IF($B2886="","",IFERROR(VLOOKUP($B2886,Mapping!$A:$C,3,0),"Not Mapped"))</f>
        <v/>
      </c>
      <c r="Q2886" s="36">
        <f>IF($B2886="","",IFERROR(VLOOKUP($O2886,Leaders!$A:$B,2,0),"Not Mapped"))</f>
        <v/>
      </c>
      <c r="R2886" s="36">
        <f>IF($B2886="","",IF(COUNTIF(Exclusions!$A:$A,$B2886)&gt;0,"Yes","No"))</f>
        <v/>
      </c>
      <c r="S2886" s="38">
        <f>IF($B2886="","",MIN(1,DAY($A2886)/IF($N2886="Superstore",Settings!$B$5,Settings!$B$4)))</f>
        <v/>
      </c>
      <c r="T2886" s="38">
        <f>IF(OR($B2886="",$G2886="",$S2886=0),"",$G2886/$S2886)</f>
        <v/>
      </c>
      <c r="U2886" s="36">
        <f>IF($T2886="","",IF($T2886&lt;Settings!$B$8,"Critical",IF($T2886&lt;Settings!$B$9,"Semi Critical","Non Critical")))</f>
        <v/>
      </c>
      <c r="V2886" s="28" t="n"/>
      <c r="Z2886">
        <f>IF($B2886="","",IFERROR(VLOOKUP($B2886,'Plan HC for CCA'!$A:$B,2,0),""))</f>
        <v/>
      </c>
      <c r="AA2886">
        <f>IF(OR($B2886="",$Z2886=""),"",IF(N($M2886)&lt;$Z2886,"Delta","No Delta"))</f>
        <v/>
      </c>
      <c r="AB2886">
        <f>IF(OR($B2886="",$Z2886=""),"",MAX(0,$Z2886-N($M2886)))</f>
        <v/>
      </c>
      <c r="AC2886" s="46">
        <f>IF($B2886="","",IFERROR(INDEX('CCA Util %'!$H:$H,MATCH($B2886,'CCA Util %'!$E:$E,0)),""))</f>
        <v/>
      </c>
      <c r="AD2886">
        <f>IF($B2886="","",IFERROR(INDEX('CCA Util %'!$G:$G,MATCH($B2886,'CCA Util %'!$E:$E,0)),""))</f>
        <v/>
      </c>
      <c r="AE2886">
        <f>IF(OR($B2886="",$U2886=""),"",$U2886&amp;" &amp; "&amp;IF(OR($AD2886="",$AD2886=0),"Util NA",$AD2886&amp;" Util"))</f>
        <v/>
      </c>
    </row>
    <row r="2887" ht="15.75" customHeight="1" s="42">
      <c r="A2887" s="41" t="n"/>
      <c r="G2887" s="38" t="n"/>
      <c r="H2887" s="38" t="n"/>
      <c r="I2887" s="38" t="n"/>
      <c r="J2887" s="38" t="n"/>
      <c r="K2887" s="38" t="n"/>
      <c r="L2887" s="38" t="n"/>
      <c r="N2887" s="36">
        <f>IF($B2887="","",IF($C2887="SUPERSTORE","Superstore","DH"))</f>
        <v/>
      </c>
      <c r="O2887" s="36">
        <f>IF($B2887="","",IFERROR(VLOOKUP($B2887,Mapping!$A:$C,2,0),"Not Mapped"))</f>
        <v/>
      </c>
      <c r="P2887" s="36">
        <f>IF($B2887="","",IFERROR(VLOOKUP($B2887,Mapping!$A:$C,3,0),"Not Mapped"))</f>
        <v/>
      </c>
      <c r="Q2887" s="36">
        <f>IF($B2887="","",IFERROR(VLOOKUP($O2887,Leaders!$A:$B,2,0),"Not Mapped"))</f>
        <v/>
      </c>
      <c r="R2887" s="36">
        <f>IF($B2887="","",IF(COUNTIF(Exclusions!$A:$A,$B2887)&gt;0,"Yes","No"))</f>
        <v/>
      </c>
      <c r="S2887" s="38">
        <f>IF($B2887="","",MIN(1,DAY($A2887)/IF($N2887="Superstore",Settings!$B$5,Settings!$B$4)))</f>
        <v/>
      </c>
      <c r="T2887" s="38">
        <f>IF(OR($B2887="",$G2887="",$S2887=0),"",$G2887/$S2887)</f>
        <v/>
      </c>
      <c r="U2887" s="36">
        <f>IF($T2887="","",IF($T2887&lt;Settings!$B$8,"Critical",IF($T2887&lt;Settings!$B$9,"Semi Critical","Non Critical")))</f>
        <v/>
      </c>
      <c r="V2887" s="28" t="n"/>
      <c r="Z2887">
        <f>IF($B2887="","",IFERROR(VLOOKUP($B2887,'Plan HC for CCA'!$A:$B,2,0),""))</f>
        <v/>
      </c>
      <c r="AA2887">
        <f>IF(OR($B2887="",$Z2887=""),"",IF(N($M2887)&lt;$Z2887,"Delta","No Delta"))</f>
        <v/>
      </c>
      <c r="AB2887">
        <f>IF(OR($B2887="",$Z2887=""),"",MAX(0,$Z2887-N($M2887)))</f>
        <v/>
      </c>
      <c r="AC2887" s="46">
        <f>IF($B2887="","",IFERROR(INDEX('CCA Util %'!$H:$H,MATCH($B2887,'CCA Util %'!$E:$E,0)),""))</f>
        <v/>
      </c>
      <c r="AD2887">
        <f>IF($B2887="","",IFERROR(INDEX('CCA Util %'!$G:$G,MATCH($B2887,'CCA Util %'!$E:$E,0)),""))</f>
        <v/>
      </c>
      <c r="AE2887">
        <f>IF(OR($B2887="",$U2887=""),"",$U2887&amp;" &amp; "&amp;IF(OR($AD2887="",$AD2887=0),"Util NA",$AD2887&amp;" Util"))</f>
        <v/>
      </c>
    </row>
    <row r="2888" ht="15.75" customHeight="1" s="42">
      <c r="A2888" s="41" t="n"/>
      <c r="G2888" s="38" t="n"/>
      <c r="H2888" s="38" t="n"/>
      <c r="I2888" s="38" t="n"/>
      <c r="J2888" s="38" t="n"/>
      <c r="K2888" s="38" t="n"/>
      <c r="L2888" s="38" t="n"/>
      <c r="N2888" s="36">
        <f>IF($B2888="","",IF($C2888="SUPERSTORE","Superstore","DH"))</f>
        <v/>
      </c>
      <c r="O2888" s="36">
        <f>IF($B2888="","",IFERROR(VLOOKUP($B2888,Mapping!$A:$C,2,0),"Not Mapped"))</f>
        <v/>
      </c>
      <c r="P2888" s="36">
        <f>IF($B2888="","",IFERROR(VLOOKUP($B2888,Mapping!$A:$C,3,0),"Not Mapped"))</f>
        <v/>
      </c>
      <c r="Q2888" s="36">
        <f>IF($B2888="","",IFERROR(VLOOKUP($O2888,Leaders!$A:$B,2,0),"Not Mapped"))</f>
        <v/>
      </c>
      <c r="R2888" s="36">
        <f>IF($B2888="","",IF(COUNTIF(Exclusions!$A:$A,$B2888)&gt;0,"Yes","No"))</f>
        <v/>
      </c>
      <c r="S2888" s="38">
        <f>IF($B2888="","",MIN(1,DAY($A2888)/IF($N2888="Superstore",Settings!$B$5,Settings!$B$4)))</f>
        <v/>
      </c>
      <c r="T2888" s="38">
        <f>IF(OR($B2888="",$G2888="",$S2888=0),"",$G2888/$S2888)</f>
        <v/>
      </c>
      <c r="U2888" s="36">
        <f>IF($T2888="","",IF($T2888&lt;Settings!$B$8,"Critical",IF($T2888&lt;Settings!$B$9,"Semi Critical","Non Critical")))</f>
        <v/>
      </c>
      <c r="V2888" s="28" t="n"/>
      <c r="Z2888">
        <f>IF($B2888="","",IFERROR(VLOOKUP($B2888,'Plan HC for CCA'!$A:$B,2,0),""))</f>
        <v/>
      </c>
      <c r="AA2888">
        <f>IF(OR($B2888="",$Z2888=""),"",IF(N($M2888)&lt;$Z2888,"Delta","No Delta"))</f>
        <v/>
      </c>
      <c r="AB2888">
        <f>IF(OR($B2888="",$Z2888=""),"",MAX(0,$Z2888-N($M2888)))</f>
        <v/>
      </c>
      <c r="AC2888" s="46">
        <f>IF($B2888="","",IFERROR(INDEX('CCA Util %'!$H:$H,MATCH($B2888,'CCA Util %'!$E:$E,0)),""))</f>
        <v/>
      </c>
      <c r="AD2888">
        <f>IF($B2888="","",IFERROR(INDEX('CCA Util %'!$G:$G,MATCH($B2888,'CCA Util %'!$E:$E,0)),""))</f>
        <v/>
      </c>
      <c r="AE2888">
        <f>IF(OR($B2888="",$U2888=""),"",$U2888&amp;" &amp; "&amp;IF(OR($AD2888="",$AD2888=0),"Util NA",$AD2888&amp;" Util"))</f>
        <v/>
      </c>
    </row>
    <row r="2889" ht="15.75" customHeight="1" s="42">
      <c r="A2889" s="41" t="n"/>
      <c r="G2889" s="38" t="n"/>
      <c r="H2889" s="38" t="n"/>
      <c r="I2889" s="38" t="n"/>
      <c r="J2889" s="38" t="n"/>
      <c r="K2889" s="38" t="n"/>
      <c r="L2889" s="38" t="n"/>
      <c r="N2889" s="36">
        <f>IF($B2889="","",IF($C2889="SUPERSTORE","Superstore","DH"))</f>
        <v/>
      </c>
      <c r="O2889" s="36">
        <f>IF($B2889="","",IFERROR(VLOOKUP($B2889,Mapping!$A:$C,2,0),"Not Mapped"))</f>
        <v/>
      </c>
      <c r="P2889" s="36">
        <f>IF($B2889="","",IFERROR(VLOOKUP($B2889,Mapping!$A:$C,3,0),"Not Mapped"))</f>
        <v/>
      </c>
      <c r="Q2889" s="36">
        <f>IF($B2889="","",IFERROR(VLOOKUP($O2889,Leaders!$A:$B,2,0),"Not Mapped"))</f>
        <v/>
      </c>
      <c r="R2889" s="36">
        <f>IF($B2889="","",IF(COUNTIF(Exclusions!$A:$A,$B2889)&gt;0,"Yes","No"))</f>
        <v/>
      </c>
      <c r="S2889" s="38">
        <f>IF($B2889="","",MIN(1,DAY($A2889)/IF($N2889="Superstore",Settings!$B$5,Settings!$B$4)))</f>
        <v/>
      </c>
      <c r="T2889" s="38">
        <f>IF(OR($B2889="",$G2889="",$S2889=0),"",$G2889/$S2889)</f>
        <v/>
      </c>
      <c r="U2889" s="36">
        <f>IF($T2889="","",IF($T2889&lt;Settings!$B$8,"Critical",IF($T2889&lt;Settings!$B$9,"Semi Critical","Non Critical")))</f>
        <v/>
      </c>
      <c r="V2889" s="28" t="n"/>
      <c r="Z2889">
        <f>IF($B2889="","",IFERROR(VLOOKUP($B2889,'Plan HC for CCA'!$A:$B,2,0),""))</f>
        <v/>
      </c>
      <c r="AA2889">
        <f>IF(OR($B2889="",$Z2889=""),"",IF(N($M2889)&lt;$Z2889,"Delta","No Delta"))</f>
        <v/>
      </c>
      <c r="AB2889">
        <f>IF(OR($B2889="",$Z2889=""),"",MAX(0,$Z2889-N($M2889)))</f>
        <v/>
      </c>
      <c r="AC2889" s="46">
        <f>IF($B2889="","",IFERROR(INDEX('CCA Util %'!$H:$H,MATCH($B2889,'CCA Util %'!$E:$E,0)),""))</f>
        <v/>
      </c>
      <c r="AD2889">
        <f>IF($B2889="","",IFERROR(INDEX('CCA Util %'!$G:$G,MATCH($B2889,'CCA Util %'!$E:$E,0)),""))</f>
        <v/>
      </c>
      <c r="AE2889">
        <f>IF(OR($B2889="",$U2889=""),"",$U2889&amp;" &amp; "&amp;IF(OR($AD2889="",$AD2889=0),"Util NA",$AD2889&amp;" Util"))</f>
        <v/>
      </c>
    </row>
    <row r="2890" ht="15.75" customHeight="1" s="42">
      <c r="A2890" s="41" t="n"/>
      <c r="G2890" s="38" t="n"/>
      <c r="H2890" s="38" t="n"/>
      <c r="I2890" s="38" t="n"/>
      <c r="J2890" s="38" t="n"/>
      <c r="K2890" s="38" t="n"/>
      <c r="L2890" s="38" t="n"/>
      <c r="N2890" s="36">
        <f>IF($B2890="","",IF($C2890="SUPERSTORE","Superstore","DH"))</f>
        <v/>
      </c>
      <c r="O2890" s="36">
        <f>IF($B2890="","",IFERROR(VLOOKUP($B2890,Mapping!$A:$C,2,0),"Not Mapped"))</f>
        <v/>
      </c>
      <c r="P2890" s="36">
        <f>IF($B2890="","",IFERROR(VLOOKUP($B2890,Mapping!$A:$C,3,0),"Not Mapped"))</f>
        <v/>
      </c>
      <c r="Q2890" s="36">
        <f>IF($B2890="","",IFERROR(VLOOKUP($O2890,Leaders!$A:$B,2,0),"Not Mapped"))</f>
        <v/>
      </c>
      <c r="R2890" s="36">
        <f>IF($B2890="","",IF(COUNTIF(Exclusions!$A:$A,$B2890)&gt;0,"Yes","No"))</f>
        <v/>
      </c>
      <c r="S2890" s="38">
        <f>IF($B2890="","",MIN(1,DAY($A2890)/IF($N2890="Superstore",Settings!$B$5,Settings!$B$4)))</f>
        <v/>
      </c>
      <c r="T2890" s="38">
        <f>IF(OR($B2890="",$G2890="",$S2890=0),"",$G2890/$S2890)</f>
        <v/>
      </c>
      <c r="U2890" s="36">
        <f>IF($T2890="","",IF($T2890&lt;Settings!$B$8,"Critical",IF($T2890&lt;Settings!$B$9,"Semi Critical","Non Critical")))</f>
        <v/>
      </c>
      <c r="V2890" s="28" t="n"/>
      <c r="Z2890">
        <f>IF($B2890="","",IFERROR(VLOOKUP($B2890,'Plan HC for CCA'!$A:$B,2,0),""))</f>
        <v/>
      </c>
      <c r="AA2890">
        <f>IF(OR($B2890="",$Z2890=""),"",IF(N($M2890)&lt;$Z2890,"Delta","No Delta"))</f>
        <v/>
      </c>
      <c r="AB2890">
        <f>IF(OR($B2890="",$Z2890=""),"",MAX(0,$Z2890-N($M2890)))</f>
        <v/>
      </c>
      <c r="AC2890" s="46">
        <f>IF($B2890="","",IFERROR(INDEX('CCA Util %'!$H:$H,MATCH($B2890,'CCA Util %'!$E:$E,0)),""))</f>
        <v/>
      </c>
      <c r="AD2890">
        <f>IF($B2890="","",IFERROR(INDEX('CCA Util %'!$G:$G,MATCH($B2890,'CCA Util %'!$E:$E,0)),""))</f>
        <v/>
      </c>
      <c r="AE2890">
        <f>IF(OR($B2890="",$U2890=""),"",$U2890&amp;" &amp; "&amp;IF(OR($AD2890="",$AD2890=0),"Util NA",$AD2890&amp;" Util"))</f>
        <v/>
      </c>
    </row>
    <row r="2891" ht="15.75" customHeight="1" s="42">
      <c r="A2891" s="41" t="n"/>
      <c r="G2891" s="38" t="n"/>
      <c r="H2891" s="38" t="n"/>
      <c r="I2891" s="38" t="n"/>
      <c r="J2891" s="38" t="n"/>
      <c r="K2891" s="38" t="n"/>
      <c r="L2891" s="38" t="n"/>
      <c r="N2891" s="36">
        <f>IF($B2891="","",IF($C2891="SUPERSTORE","Superstore","DH"))</f>
        <v/>
      </c>
      <c r="O2891" s="36">
        <f>IF($B2891="","",IFERROR(VLOOKUP($B2891,Mapping!$A:$C,2,0),"Not Mapped"))</f>
        <v/>
      </c>
      <c r="P2891" s="36">
        <f>IF($B2891="","",IFERROR(VLOOKUP($B2891,Mapping!$A:$C,3,0),"Not Mapped"))</f>
        <v/>
      </c>
      <c r="Q2891" s="36">
        <f>IF($B2891="","",IFERROR(VLOOKUP($O2891,Leaders!$A:$B,2,0),"Not Mapped"))</f>
        <v/>
      </c>
      <c r="R2891" s="36">
        <f>IF($B2891="","",IF(COUNTIF(Exclusions!$A:$A,$B2891)&gt;0,"Yes","No"))</f>
        <v/>
      </c>
      <c r="S2891" s="38">
        <f>IF($B2891="","",MIN(1,DAY($A2891)/IF($N2891="Superstore",Settings!$B$5,Settings!$B$4)))</f>
        <v/>
      </c>
      <c r="T2891" s="38">
        <f>IF(OR($B2891="",$G2891="",$S2891=0),"",$G2891/$S2891)</f>
        <v/>
      </c>
      <c r="U2891" s="36">
        <f>IF($T2891="","",IF($T2891&lt;Settings!$B$8,"Critical",IF($T2891&lt;Settings!$B$9,"Semi Critical","Non Critical")))</f>
        <v/>
      </c>
      <c r="V2891" s="28" t="n"/>
      <c r="Z2891">
        <f>IF($B2891="","",IFERROR(VLOOKUP($B2891,'Plan HC for CCA'!$A:$B,2,0),""))</f>
        <v/>
      </c>
      <c r="AA2891">
        <f>IF(OR($B2891="",$Z2891=""),"",IF(N($M2891)&lt;$Z2891,"Delta","No Delta"))</f>
        <v/>
      </c>
      <c r="AB2891">
        <f>IF(OR($B2891="",$Z2891=""),"",MAX(0,$Z2891-N($M2891)))</f>
        <v/>
      </c>
      <c r="AC2891" s="46">
        <f>IF($B2891="","",IFERROR(INDEX('CCA Util %'!$H:$H,MATCH($B2891,'CCA Util %'!$E:$E,0)),""))</f>
        <v/>
      </c>
      <c r="AD2891">
        <f>IF($B2891="","",IFERROR(INDEX('CCA Util %'!$G:$G,MATCH($B2891,'CCA Util %'!$E:$E,0)),""))</f>
        <v/>
      </c>
      <c r="AE2891">
        <f>IF(OR($B2891="",$U2891=""),"",$U2891&amp;" &amp; "&amp;IF(OR($AD2891="",$AD2891=0),"Util NA",$AD2891&amp;" Util"))</f>
        <v/>
      </c>
    </row>
    <row r="2892" ht="15.75" customHeight="1" s="42">
      <c r="A2892" s="41" t="n"/>
      <c r="G2892" s="38" t="n"/>
      <c r="H2892" s="38" t="n"/>
      <c r="I2892" s="38" t="n"/>
      <c r="J2892" s="38" t="n"/>
      <c r="K2892" s="38" t="n"/>
      <c r="L2892" s="38" t="n"/>
      <c r="N2892" s="36">
        <f>IF($B2892="","",IF($C2892="SUPERSTORE","Superstore","DH"))</f>
        <v/>
      </c>
      <c r="O2892" s="36">
        <f>IF($B2892="","",IFERROR(VLOOKUP($B2892,Mapping!$A:$C,2,0),"Not Mapped"))</f>
        <v/>
      </c>
      <c r="P2892" s="36">
        <f>IF($B2892="","",IFERROR(VLOOKUP($B2892,Mapping!$A:$C,3,0),"Not Mapped"))</f>
        <v/>
      </c>
      <c r="Q2892" s="36">
        <f>IF($B2892="","",IFERROR(VLOOKUP($O2892,Leaders!$A:$B,2,0),"Not Mapped"))</f>
        <v/>
      </c>
      <c r="R2892" s="36">
        <f>IF($B2892="","",IF(COUNTIF(Exclusions!$A:$A,$B2892)&gt;0,"Yes","No"))</f>
        <v/>
      </c>
      <c r="S2892" s="38">
        <f>IF($B2892="","",MIN(1,DAY($A2892)/IF($N2892="Superstore",Settings!$B$5,Settings!$B$4)))</f>
        <v/>
      </c>
      <c r="T2892" s="38">
        <f>IF(OR($B2892="",$G2892="",$S2892=0),"",$G2892/$S2892)</f>
        <v/>
      </c>
      <c r="U2892" s="36">
        <f>IF($T2892="","",IF($T2892&lt;Settings!$B$8,"Critical",IF($T2892&lt;Settings!$B$9,"Semi Critical","Non Critical")))</f>
        <v/>
      </c>
      <c r="V2892" s="28" t="n"/>
      <c r="Z2892">
        <f>IF($B2892="","",IFERROR(VLOOKUP($B2892,'Plan HC for CCA'!$A:$B,2,0),""))</f>
        <v/>
      </c>
      <c r="AA2892">
        <f>IF(OR($B2892="",$Z2892=""),"",IF(N($M2892)&lt;$Z2892,"Delta","No Delta"))</f>
        <v/>
      </c>
      <c r="AB2892">
        <f>IF(OR($B2892="",$Z2892=""),"",MAX(0,$Z2892-N($M2892)))</f>
        <v/>
      </c>
      <c r="AC2892" s="46">
        <f>IF($B2892="","",IFERROR(INDEX('CCA Util %'!$H:$H,MATCH($B2892,'CCA Util %'!$E:$E,0)),""))</f>
        <v/>
      </c>
      <c r="AD2892">
        <f>IF($B2892="","",IFERROR(INDEX('CCA Util %'!$G:$G,MATCH($B2892,'CCA Util %'!$E:$E,0)),""))</f>
        <v/>
      </c>
      <c r="AE2892">
        <f>IF(OR($B2892="",$U2892=""),"",$U2892&amp;" &amp; "&amp;IF(OR($AD2892="",$AD2892=0),"Util NA",$AD2892&amp;" Util"))</f>
        <v/>
      </c>
    </row>
    <row r="2893" ht="15.75" customHeight="1" s="42">
      <c r="A2893" s="41" t="n"/>
      <c r="G2893" s="38" t="n"/>
      <c r="H2893" s="38" t="n"/>
      <c r="I2893" s="38" t="n"/>
      <c r="J2893" s="38" t="n"/>
      <c r="K2893" s="38" t="n"/>
      <c r="L2893" s="38" t="n"/>
      <c r="N2893" s="36">
        <f>IF($B2893="","",IF($C2893="SUPERSTORE","Superstore","DH"))</f>
        <v/>
      </c>
      <c r="O2893" s="36">
        <f>IF($B2893="","",IFERROR(VLOOKUP($B2893,Mapping!$A:$C,2,0),"Not Mapped"))</f>
        <v/>
      </c>
      <c r="P2893" s="36">
        <f>IF($B2893="","",IFERROR(VLOOKUP($B2893,Mapping!$A:$C,3,0),"Not Mapped"))</f>
        <v/>
      </c>
      <c r="Q2893" s="36">
        <f>IF($B2893="","",IFERROR(VLOOKUP($O2893,Leaders!$A:$B,2,0),"Not Mapped"))</f>
        <v/>
      </c>
      <c r="R2893" s="36">
        <f>IF($B2893="","",IF(COUNTIF(Exclusions!$A:$A,$B2893)&gt;0,"Yes","No"))</f>
        <v/>
      </c>
      <c r="S2893" s="38">
        <f>IF($B2893="","",MIN(1,DAY($A2893)/IF($N2893="Superstore",Settings!$B$5,Settings!$B$4)))</f>
        <v/>
      </c>
      <c r="T2893" s="38">
        <f>IF(OR($B2893="",$G2893="",$S2893=0),"",$G2893/$S2893)</f>
        <v/>
      </c>
      <c r="U2893" s="36">
        <f>IF($T2893="","",IF($T2893&lt;Settings!$B$8,"Critical",IF($T2893&lt;Settings!$B$9,"Semi Critical","Non Critical")))</f>
        <v/>
      </c>
      <c r="V2893" s="28" t="n"/>
      <c r="Z2893">
        <f>IF($B2893="","",IFERROR(VLOOKUP($B2893,'Plan HC for CCA'!$A:$B,2,0),""))</f>
        <v/>
      </c>
      <c r="AA2893">
        <f>IF(OR($B2893="",$Z2893=""),"",IF(N($M2893)&lt;$Z2893,"Delta","No Delta"))</f>
        <v/>
      </c>
      <c r="AB2893">
        <f>IF(OR($B2893="",$Z2893=""),"",MAX(0,$Z2893-N($M2893)))</f>
        <v/>
      </c>
      <c r="AC2893" s="46">
        <f>IF($B2893="","",IFERROR(INDEX('CCA Util %'!$H:$H,MATCH($B2893,'CCA Util %'!$E:$E,0)),""))</f>
        <v/>
      </c>
      <c r="AD2893">
        <f>IF($B2893="","",IFERROR(INDEX('CCA Util %'!$G:$G,MATCH($B2893,'CCA Util %'!$E:$E,0)),""))</f>
        <v/>
      </c>
      <c r="AE2893">
        <f>IF(OR($B2893="",$U2893=""),"",$U2893&amp;" &amp; "&amp;IF(OR($AD2893="",$AD2893=0),"Util NA",$AD2893&amp;" Util"))</f>
        <v/>
      </c>
    </row>
    <row r="2894" ht="15.75" customHeight="1" s="42">
      <c r="A2894" s="41" t="n"/>
      <c r="G2894" s="38" t="n"/>
      <c r="H2894" s="38" t="n"/>
      <c r="I2894" s="38" t="n"/>
      <c r="J2894" s="38" t="n"/>
      <c r="K2894" s="38" t="n"/>
      <c r="L2894" s="38" t="n"/>
      <c r="N2894" s="36">
        <f>IF($B2894="","",IF($C2894="SUPERSTORE","Superstore","DH"))</f>
        <v/>
      </c>
      <c r="O2894" s="36">
        <f>IF($B2894="","",IFERROR(VLOOKUP($B2894,Mapping!$A:$C,2,0),"Not Mapped"))</f>
        <v/>
      </c>
      <c r="P2894" s="36">
        <f>IF($B2894="","",IFERROR(VLOOKUP($B2894,Mapping!$A:$C,3,0),"Not Mapped"))</f>
        <v/>
      </c>
      <c r="Q2894" s="36">
        <f>IF($B2894="","",IFERROR(VLOOKUP($O2894,Leaders!$A:$B,2,0),"Not Mapped"))</f>
        <v/>
      </c>
      <c r="R2894" s="36">
        <f>IF($B2894="","",IF(COUNTIF(Exclusions!$A:$A,$B2894)&gt;0,"Yes","No"))</f>
        <v/>
      </c>
      <c r="S2894" s="38">
        <f>IF($B2894="","",MIN(1,DAY($A2894)/IF($N2894="Superstore",Settings!$B$5,Settings!$B$4)))</f>
        <v/>
      </c>
      <c r="T2894" s="38">
        <f>IF(OR($B2894="",$G2894="",$S2894=0),"",$G2894/$S2894)</f>
        <v/>
      </c>
      <c r="U2894" s="36">
        <f>IF($T2894="","",IF($T2894&lt;Settings!$B$8,"Critical",IF($T2894&lt;Settings!$B$9,"Semi Critical","Non Critical")))</f>
        <v/>
      </c>
      <c r="V2894" s="28" t="n"/>
      <c r="Z2894">
        <f>IF($B2894="","",IFERROR(VLOOKUP($B2894,'Plan HC for CCA'!$A:$B,2,0),""))</f>
        <v/>
      </c>
      <c r="AA2894">
        <f>IF(OR($B2894="",$Z2894=""),"",IF(N($M2894)&lt;$Z2894,"Delta","No Delta"))</f>
        <v/>
      </c>
      <c r="AB2894">
        <f>IF(OR($B2894="",$Z2894=""),"",MAX(0,$Z2894-N($M2894)))</f>
        <v/>
      </c>
      <c r="AC2894" s="46">
        <f>IF($B2894="","",IFERROR(INDEX('CCA Util %'!$H:$H,MATCH($B2894,'CCA Util %'!$E:$E,0)),""))</f>
        <v/>
      </c>
      <c r="AD2894">
        <f>IF($B2894="","",IFERROR(INDEX('CCA Util %'!$G:$G,MATCH($B2894,'CCA Util %'!$E:$E,0)),""))</f>
        <v/>
      </c>
      <c r="AE2894">
        <f>IF(OR($B2894="",$U2894=""),"",$U2894&amp;" &amp; "&amp;IF(OR($AD2894="",$AD2894=0),"Util NA",$AD2894&amp;" Util"))</f>
        <v/>
      </c>
    </row>
    <row r="2895" ht="15.75" customHeight="1" s="42">
      <c r="A2895" s="41" t="n"/>
      <c r="G2895" s="38" t="n"/>
      <c r="H2895" s="38" t="n"/>
      <c r="I2895" s="38" t="n"/>
      <c r="J2895" s="38" t="n"/>
      <c r="K2895" s="38" t="n"/>
      <c r="L2895" s="38" t="n"/>
      <c r="N2895" s="36">
        <f>IF($B2895="","",IF($C2895="SUPERSTORE","Superstore","DH"))</f>
        <v/>
      </c>
      <c r="O2895" s="36">
        <f>IF($B2895="","",IFERROR(VLOOKUP($B2895,Mapping!$A:$C,2,0),"Not Mapped"))</f>
        <v/>
      </c>
      <c r="P2895" s="36">
        <f>IF($B2895="","",IFERROR(VLOOKUP($B2895,Mapping!$A:$C,3,0),"Not Mapped"))</f>
        <v/>
      </c>
      <c r="Q2895" s="36">
        <f>IF($B2895="","",IFERROR(VLOOKUP($O2895,Leaders!$A:$B,2,0),"Not Mapped"))</f>
        <v/>
      </c>
      <c r="R2895" s="36">
        <f>IF($B2895="","",IF(COUNTIF(Exclusions!$A:$A,$B2895)&gt;0,"Yes","No"))</f>
        <v/>
      </c>
      <c r="S2895" s="38">
        <f>IF($B2895="","",MIN(1,DAY($A2895)/IF($N2895="Superstore",Settings!$B$5,Settings!$B$4)))</f>
        <v/>
      </c>
      <c r="T2895" s="38">
        <f>IF(OR($B2895="",$G2895="",$S2895=0),"",$G2895/$S2895)</f>
        <v/>
      </c>
      <c r="U2895" s="36">
        <f>IF($T2895="","",IF($T2895&lt;Settings!$B$8,"Critical",IF($T2895&lt;Settings!$B$9,"Semi Critical","Non Critical")))</f>
        <v/>
      </c>
      <c r="V2895" s="28" t="n"/>
      <c r="Z2895">
        <f>IF($B2895="","",IFERROR(VLOOKUP($B2895,'Plan HC for CCA'!$A:$B,2,0),""))</f>
        <v/>
      </c>
      <c r="AA2895">
        <f>IF(OR($B2895="",$Z2895=""),"",IF(N($M2895)&lt;$Z2895,"Delta","No Delta"))</f>
        <v/>
      </c>
      <c r="AB2895">
        <f>IF(OR($B2895="",$Z2895=""),"",MAX(0,$Z2895-N($M2895)))</f>
        <v/>
      </c>
      <c r="AC2895" s="46">
        <f>IF($B2895="","",IFERROR(INDEX('CCA Util %'!$H:$H,MATCH($B2895,'CCA Util %'!$E:$E,0)),""))</f>
        <v/>
      </c>
      <c r="AD2895">
        <f>IF($B2895="","",IFERROR(INDEX('CCA Util %'!$G:$G,MATCH($B2895,'CCA Util %'!$E:$E,0)),""))</f>
        <v/>
      </c>
      <c r="AE2895">
        <f>IF(OR($B2895="",$U2895=""),"",$U2895&amp;" &amp; "&amp;IF(OR($AD2895="",$AD2895=0),"Util NA",$AD2895&amp;" Util"))</f>
        <v/>
      </c>
    </row>
    <row r="2896" ht="15.75" customHeight="1" s="42">
      <c r="A2896" s="41" t="n"/>
      <c r="G2896" s="38" t="n"/>
      <c r="H2896" s="38" t="n"/>
      <c r="I2896" s="38" t="n"/>
      <c r="J2896" s="38" t="n"/>
      <c r="K2896" s="38" t="n"/>
      <c r="L2896" s="38" t="n"/>
      <c r="N2896" s="36">
        <f>IF($B2896="","",IF($C2896="SUPERSTORE","Superstore","DH"))</f>
        <v/>
      </c>
      <c r="O2896" s="36">
        <f>IF($B2896="","",IFERROR(VLOOKUP($B2896,Mapping!$A:$C,2,0),"Not Mapped"))</f>
        <v/>
      </c>
      <c r="P2896" s="36">
        <f>IF($B2896="","",IFERROR(VLOOKUP($B2896,Mapping!$A:$C,3,0),"Not Mapped"))</f>
        <v/>
      </c>
      <c r="Q2896" s="36">
        <f>IF($B2896="","",IFERROR(VLOOKUP($O2896,Leaders!$A:$B,2,0),"Not Mapped"))</f>
        <v/>
      </c>
      <c r="R2896" s="36">
        <f>IF($B2896="","",IF(COUNTIF(Exclusions!$A:$A,$B2896)&gt;0,"Yes","No"))</f>
        <v/>
      </c>
      <c r="S2896" s="38">
        <f>IF($B2896="","",MIN(1,DAY($A2896)/IF($N2896="Superstore",Settings!$B$5,Settings!$B$4)))</f>
        <v/>
      </c>
      <c r="T2896" s="38">
        <f>IF(OR($B2896="",$G2896="",$S2896=0),"",$G2896/$S2896)</f>
        <v/>
      </c>
      <c r="U2896" s="36">
        <f>IF($T2896="","",IF($T2896&lt;Settings!$B$8,"Critical",IF($T2896&lt;Settings!$B$9,"Semi Critical","Non Critical")))</f>
        <v/>
      </c>
      <c r="V2896" s="28" t="n"/>
      <c r="Z2896">
        <f>IF($B2896="","",IFERROR(VLOOKUP($B2896,'Plan HC for CCA'!$A:$B,2,0),""))</f>
        <v/>
      </c>
      <c r="AA2896">
        <f>IF(OR($B2896="",$Z2896=""),"",IF(N($M2896)&lt;$Z2896,"Delta","No Delta"))</f>
        <v/>
      </c>
      <c r="AB2896">
        <f>IF(OR($B2896="",$Z2896=""),"",MAX(0,$Z2896-N($M2896)))</f>
        <v/>
      </c>
      <c r="AC2896" s="46">
        <f>IF($B2896="","",IFERROR(INDEX('CCA Util %'!$H:$H,MATCH($B2896,'CCA Util %'!$E:$E,0)),""))</f>
        <v/>
      </c>
      <c r="AD2896">
        <f>IF($B2896="","",IFERROR(INDEX('CCA Util %'!$G:$G,MATCH($B2896,'CCA Util %'!$E:$E,0)),""))</f>
        <v/>
      </c>
      <c r="AE2896">
        <f>IF(OR($B2896="",$U2896=""),"",$U2896&amp;" &amp; "&amp;IF(OR($AD2896="",$AD2896=0),"Util NA",$AD2896&amp;" Util"))</f>
        <v/>
      </c>
    </row>
    <row r="2897" ht="15.75" customHeight="1" s="42">
      <c r="A2897" s="41" t="n"/>
      <c r="G2897" s="38" t="n"/>
      <c r="H2897" s="38" t="n"/>
      <c r="I2897" s="38" t="n"/>
      <c r="J2897" s="38" t="n"/>
      <c r="K2897" s="38" t="n"/>
      <c r="L2897" s="38" t="n"/>
      <c r="N2897" s="36">
        <f>IF($B2897="","",IF($C2897="SUPERSTORE","Superstore","DH"))</f>
        <v/>
      </c>
      <c r="O2897" s="36">
        <f>IF($B2897="","",IFERROR(VLOOKUP($B2897,Mapping!$A:$C,2,0),"Not Mapped"))</f>
        <v/>
      </c>
      <c r="P2897" s="36">
        <f>IF($B2897="","",IFERROR(VLOOKUP($B2897,Mapping!$A:$C,3,0),"Not Mapped"))</f>
        <v/>
      </c>
      <c r="Q2897" s="36">
        <f>IF($B2897="","",IFERROR(VLOOKUP($O2897,Leaders!$A:$B,2,0),"Not Mapped"))</f>
        <v/>
      </c>
      <c r="R2897" s="36">
        <f>IF($B2897="","",IF(COUNTIF(Exclusions!$A:$A,$B2897)&gt;0,"Yes","No"))</f>
        <v/>
      </c>
      <c r="S2897" s="38">
        <f>IF($B2897="","",MIN(1,DAY($A2897)/IF($N2897="Superstore",Settings!$B$5,Settings!$B$4)))</f>
        <v/>
      </c>
      <c r="T2897" s="38">
        <f>IF(OR($B2897="",$G2897="",$S2897=0),"",$G2897/$S2897)</f>
        <v/>
      </c>
      <c r="U2897" s="36">
        <f>IF($T2897="","",IF($T2897&lt;Settings!$B$8,"Critical",IF($T2897&lt;Settings!$B$9,"Semi Critical","Non Critical")))</f>
        <v/>
      </c>
      <c r="V2897" s="28" t="n"/>
      <c r="Z2897">
        <f>IF($B2897="","",IFERROR(VLOOKUP($B2897,'Plan HC for CCA'!$A:$B,2,0),""))</f>
        <v/>
      </c>
      <c r="AA2897">
        <f>IF(OR($B2897="",$Z2897=""),"",IF(N($M2897)&lt;$Z2897,"Delta","No Delta"))</f>
        <v/>
      </c>
      <c r="AB2897">
        <f>IF(OR($B2897="",$Z2897=""),"",MAX(0,$Z2897-N($M2897)))</f>
        <v/>
      </c>
      <c r="AC2897" s="46">
        <f>IF($B2897="","",IFERROR(INDEX('CCA Util %'!$H:$H,MATCH($B2897,'CCA Util %'!$E:$E,0)),""))</f>
        <v/>
      </c>
      <c r="AD2897">
        <f>IF($B2897="","",IFERROR(INDEX('CCA Util %'!$G:$G,MATCH($B2897,'CCA Util %'!$E:$E,0)),""))</f>
        <v/>
      </c>
      <c r="AE2897">
        <f>IF(OR($B2897="",$U2897=""),"",$U2897&amp;" &amp; "&amp;IF(OR($AD2897="",$AD2897=0),"Util NA",$AD2897&amp;" Util"))</f>
        <v/>
      </c>
    </row>
    <row r="2898" ht="15.75" customHeight="1" s="42">
      <c r="A2898" s="41" t="n"/>
      <c r="G2898" s="38" t="n"/>
      <c r="H2898" s="38" t="n"/>
      <c r="I2898" s="38" t="n"/>
      <c r="J2898" s="38" t="n"/>
      <c r="K2898" s="38" t="n"/>
      <c r="L2898" s="38" t="n"/>
      <c r="N2898" s="36">
        <f>IF($B2898="","",IF($C2898="SUPERSTORE","Superstore","DH"))</f>
        <v/>
      </c>
      <c r="O2898" s="36">
        <f>IF($B2898="","",IFERROR(VLOOKUP($B2898,Mapping!$A:$C,2,0),"Not Mapped"))</f>
        <v/>
      </c>
      <c r="P2898" s="36">
        <f>IF($B2898="","",IFERROR(VLOOKUP($B2898,Mapping!$A:$C,3,0),"Not Mapped"))</f>
        <v/>
      </c>
      <c r="Q2898" s="36">
        <f>IF($B2898="","",IFERROR(VLOOKUP($O2898,Leaders!$A:$B,2,0),"Not Mapped"))</f>
        <v/>
      </c>
      <c r="R2898" s="36">
        <f>IF($B2898="","",IF(COUNTIF(Exclusions!$A:$A,$B2898)&gt;0,"Yes","No"))</f>
        <v/>
      </c>
      <c r="S2898" s="38">
        <f>IF($B2898="","",MIN(1,DAY($A2898)/IF($N2898="Superstore",Settings!$B$5,Settings!$B$4)))</f>
        <v/>
      </c>
      <c r="T2898" s="38">
        <f>IF(OR($B2898="",$G2898="",$S2898=0),"",$G2898/$S2898)</f>
        <v/>
      </c>
      <c r="U2898" s="36">
        <f>IF($T2898="","",IF($T2898&lt;Settings!$B$8,"Critical",IF($T2898&lt;Settings!$B$9,"Semi Critical","Non Critical")))</f>
        <v/>
      </c>
      <c r="V2898" s="28" t="n"/>
      <c r="Z2898">
        <f>IF($B2898="","",IFERROR(VLOOKUP($B2898,'Plan HC for CCA'!$A:$B,2,0),""))</f>
        <v/>
      </c>
      <c r="AA2898">
        <f>IF(OR($B2898="",$Z2898=""),"",IF(N($M2898)&lt;$Z2898,"Delta","No Delta"))</f>
        <v/>
      </c>
      <c r="AB2898">
        <f>IF(OR($B2898="",$Z2898=""),"",MAX(0,$Z2898-N($M2898)))</f>
        <v/>
      </c>
      <c r="AC2898" s="46">
        <f>IF($B2898="","",IFERROR(INDEX('CCA Util %'!$H:$H,MATCH($B2898,'CCA Util %'!$E:$E,0)),""))</f>
        <v/>
      </c>
      <c r="AD2898">
        <f>IF($B2898="","",IFERROR(INDEX('CCA Util %'!$G:$G,MATCH($B2898,'CCA Util %'!$E:$E,0)),""))</f>
        <v/>
      </c>
      <c r="AE2898">
        <f>IF(OR($B2898="",$U2898=""),"",$U2898&amp;" &amp; "&amp;IF(OR($AD2898="",$AD2898=0),"Util NA",$AD2898&amp;" Util"))</f>
        <v/>
      </c>
    </row>
    <row r="2899" ht="15.75" customHeight="1" s="42">
      <c r="A2899" s="41" t="n"/>
      <c r="G2899" s="38" t="n"/>
      <c r="H2899" s="38" t="n"/>
      <c r="I2899" s="38" t="n"/>
      <c r="J2899" s="38" t="n"/>
      <c r="K2899" s="38" t="n"/>
      <c r="L2899" s="38" t="n"/>
      <c r="N2899" s="36">
        <f>IF($B2899="","",IF($C2899="SUPERSTORE","Superstore","DH"))</f>
        <v/>
      </c>
      <c r="O2899" s="36">
        <f>IF($B2899="","",IFERROR(VLOOKUP($B2899,Mapping!$A:$C,2,0),"Not Mapped"))</f>
        <v/>
      </c>
      <c r="P2899" s="36">
        <f>IF($B2899="","",IFERROR(VLOOKUP($B2899,Mapping!$A:$C,3,0),"Not Mapped"))</f>
        <v/>
      </c>
      <c r="Q2899" s="36">
        <f>IF($B2899="","",IFERROR(VLOOKUP($O2899,Leaders!$A:$B,2,0),"Not Mapped"))</f>
        <v/>
      </c>
      <c r="R2899" s="36">
        <f>IF($B2899="","",IF(COUNTIF(Exclusions!$A:$A,$B2899)&gt;0,"Yes","No"))</f>
        <v/>
      </c>
      <c r="S2899" s="38">
        <f>IF($B2899="","",MIN(1,DAY($A2899)/IF($N2899="Superstore",Settings!$B$5,Settings!$B$4)))</f>
        <v/>
      </c>
      <c r="T2899" s="38">
        <f>IF(OR($B2899="",$G2899="",$S2899=0),"",$G2899/$S2899)</f>
        <v/>
      </c>
      <c r="U2899" s="36">
        <f>IF($T2899="","",IF($T2899&lt;Settings!$B$8,"Critical",IF($T2899&lt;Settings!$B$9,"Semi Critical","Non Critical")))</f>
        <v/>
      </c>
      <c r="V2899" s="28" t="n"/>
      <c r="Z2899">
        <f>IF($B2899="","",IFERROR(VLOOKUP($B2899,'Plan HC for CCA'!$A:$B,2,0),""))</f>
        <v/>
      </c>
      <c r="AA2899">
        <f>IF(OR($B2899="",$Z2899=""),"",IF(N($M2899)&lt;$Z2899,"Delta","No Delta"))</f>
        <v/>
      </c>
      <c r="AB2899">
        <f>IF(OR($B2899="",$Z2899=""),"",MAX(0,$Z2899-N($M2899)))</f>
        <v/>
      </c>
      <c r="AC2899" s="46">
        <f>IF($B2899="","",IFERROR(INDEX('CCA Util %'!$H:$H,MATCH($B2899,'CCA Util %'!$E:$E,0)),""))</f>
        <v/>
      </c>
      <c r="AD2899">
        <f>IF($B2899="","",IFERROR(INDEX('CCA Util %'!$G:$G,MATCH($B2899,'CCA Util %'!$E:$E,0)),""))</f>
        <v/>
      </c>
      <c r="AE2899">
        <f>IF(OR($B2899="",$U2899=""),"",$U2899&amp;" &amp; "&amp;IF(OR($AD2899="",$AD2899=0),"Util NA",$AD2899&amp;" Util"))</f>
        <v/>
      </c>
    </row>
    <row r="2900" ht="15.75" customHeight="1" s="42">
      <c r="A2900" s="41" t="n"/>
      <c r="G2900" s="38" t="n"/>
      <c r="H2900" s="38" t="n"/>
      <c r="I2900" s="38" t="n"/>
      <c r="J2900" s="38" t="n"/>
      <c r="K2900" s="38" t="n"/>
      <c r="L2900" s="38" t="n"/>
      <c r="N2900" s="36">
        <f>IF($B2900="","",IF($C2900="SUPERSTORE","Superstore","DH"))</f>
        <v/>
      </c>
      <c r="O2900" s="36">
        <f>IF($B2900="","",IFERROR(VLOOKUP($B2900,Mapping!$A:$C,2,0),"Not Mapped"))</f>
        <v/>
      </c>
      <c r="P2900" s="36">
        <f>IF($B2900="","",IFERROR(VLOOKUP($B2900,Mapping!$A:$C,3,0),"Not Mapped"))</f>
        <v/>
      </c>
      <c r="Q2900" s="36">
        <f>IF($B2900="","",IFERROR(VLOOKUP($O2900,Leaders!$A:$B,2,0),"Not Mapped"))</f>
        <v/>
      </c>
      <c r="R2900" s="36">
        <f>IF($B2900="","",IF(COUNTIF(Exclusions!$A:$A,$B2900)&gt;0,"Yes","No"))</f>
        <v/>
      </c>
      <c r="S2900" s="38">
        <f>IF($B2900="","",MIN(1,DAY($A2900)/IF($N2900="Superstore",Settings!$B$5,Settings!$B$4)))</f>
        <v/>
      </c>
      <c r="T2900" s="38">
        <f>IF(OR($B2900="",$G2900="",$S2900=0),"",$G2900/$S2900)</f>
        <v/>
      </c>
      <c r="U2900" s="36">
        <f>IF($T2900="","",IF($T2900&lt;Settings!$B$8,"Critical",IF($T2900&lt;Settings!$B$9,"Semi Critical","Non Critical")))</f>
        <v/>
      </c>
      <c r="V2900" s="28" t="n"/>
      <c r="Z2900">
        <f>IF($B2900="","",IFERROR(VLOOKUP($B2900,'Plan HC for CCA'!$A:$B,2,0),""))</f>
        <v/>
      </c>
      <c r="AA2900">
        <f>IF(OR($B2900="",$Z2900=""),"",IF(N($M2900)&lt;$Z2900,"Delta","No Delta"))</f>
        <v/>
      </c>
      <c r="AB2900">
        <f>IF(OR($B2900="",$Z2900=""),"",MAX(0,$Z2900-N($M2900)))</f>
        <v/>
      </c>
      <c r="AC2900" s="46">
        <f>IF($B2900="","",IFERROR(INDEX('CCA Util %'!$H:$H,MATCH($B2900,'CCA Util %'!$E:$E,0)),""))</f>
        <v/>
      </c>
      <c r="AD2900">
        <f>IF($B2900="","",IFERROR(INDEX('CCA Util %'!$G:$G,MATCH($B2900,'CCA Util %'!$E:$E,0)),""))</f>
        <v/>
      </c>
      <c r="AE2900">
        <f>IF(OR($B2900="",$U2900=""),"",$U2900&amp;" &amp; "&amp;IF(OR($AD2900="",$AD2900=0),"Util NA",$AD2900&amp;" Util"))</f>
        <v/>
      </c>
    </row>
    <row r="2901" ht="15.75" customHeight="1" s="42">
      <c r="A2901" s="41" t="n"/>
      <c r="G2901" s="38" t="n"/>
      <c r="H2901" s="38" t="n"/>
      <c r="I2901" s="38" t="n"/>
      <c r="J2901" s="38" t="n"/>
      <c r="K2901" s="38" t="n"/>
      <c r="L2901" s="38" t="n"/>
      <c r="N2901" s="36">
        <f>IF($B2901="","",IF($C2901="SUPERSTORE","Superstore","DH"))</f>
        <v/>
      </c>
      <c r="O2901" s="36">
        <f>IF($B2901="","",IFERROR(VLOOKUP($B2901,Mapping!$A:$C,2,0),"Not Mapped"))</f>
        <v/>
      </c>
      <c r="P2901" s="36">
        <f>IF($B2901="","",IFERROR(VLOOKUP($B2901,Mapping!$A:$C,3,0),"Not Mapped"))</f>
        <v/>
      </c>
      <c r="Q2901" s="36">
        <f>IF($B2901="","",IFERROR(VLOOKUP($O2901,Leaders!$A:$B,2,0),"Not Mapped"))</f>
        <v/>
      </c>
      <c r="R2901" s="36">
        <f>IF($B2901="","",IF(COUNTIF(Exclusions!$A:$A,$B2901)&gt;0,"Yes","No"))</f>
        <v/>
      </c>
      <c r="S2901" s="38">
        <f>IF($B2901="","",MIN(1,DAY($A2901)/IF($N2901="Superstore",Settings!$B$5,Settings!$B$4)))</f>
        <v/>
      </c>
      <c r="T2901" s="38">
        <f>IF(OR($B2901="",$G2901="",$S2901=0),"",$G2901/$S2901)</f>
        <v/>
      </c>
      <c r="U2901" s="36">
        <f>IF($T2901="","",IF($T2901&lt;Settings!$B$8,"Critical",IF($T2901&lt;Settings!$B$9,"Semi Critical","Non Critical")))</f>
        <v/>
      </c>
      <c r="V2901" s="28" t="n"/>
      <c r="Z2901">
        <f>IF($B2901="","",IFERROR(VLOOKUP($B2901,'Plan HC for CCA'!$A:$B,2,0),""))</f>
        <v/>
      </c>
      <c r="AA2901">
        <f>IF(OR($B2901="",$Z2901=""),"",IF(N($M2901)&lt;$Z2901,"Delta","No Delta"))</f>
        <v/>
      </c>
      <c r="AB2901">
        <f>IF(OR($B2901="",$Z2901=""),"",MAX(0,$Z2901-N($M2901)))</f>
        <v/>
      </c>
      <c r="AC2901" s="46">
        <f>IF($B2901="","",IFERROR(INDEX('CCA Util %'!$H:$H,MATCH($B2901,'CCA Util %'!$E:$E,0)),""))</f>
        <v/>
      </c>
      <c r="AD2901">
        <f>IF($B2901="","",IFERROR(INDEX('CCA Util %'!$G:$G,MATCH($B2901,'CCA Util %'!$E:$E,0)),""))</f>
        <v/>
      </c>
      <c r="AE2901">
        <f>IF(OR($B2901="",$U2901=""),"",$U2901&amp;" &amp; "&amp;IF(OR($AD2901="",$AD2901=0),"Util NA",$AD2901&amp;" Util"))</f>
        <v/>
      </c>
    </row>
    <row r="2902" ht="15.75" customHeight="1" s="42">
      <c r="A2902" s="41" t="n"/>
      <c r="G2902" s="38" t="n"/>
      <c r="H2902" s="38" t="n"/>
      <c r="I2902" s="38" t="n"/>
      <c r="J2902" s="38" t="n"/>
      <c r="K2902" s="38" t="n"/>
      <c r="L2902" s="38" t="n"/>
      <c r="N2902" s="36">
        <f>IF($B2902="","",IF($C2902="SUPERSTORE","Superstore","DH"))</f>
        <v/>
      </c>
      <c r="O2902" s="36">
        <f>IF($B2902="","",IFERROR(VLOOKUP($B2902,Mapping!$A:$C,2,0),"Not Mapped"))</f>
        <v/>
      </c>
      <c r="P2902" s="36">
        <f>IF($B2902="","",IFERROR(VLOOKUP($B2902,Mapping!$A:$C,3,0),"Not Mapped"))</f>
        <v/>
      </c>
      <c r="Q2902" s="36">
        <f>IF($B2902="","",IFERROR(VLOOKUP($O2902,Leaders!$A:$B,2,0),"Not Mapped"))</f>
        <v/>
      </c>
      <c r="R2902" s="36">
        <f>IF($B2902="","",IF(COUNTIF(Exclusions!$A:$A,$B2902)&gt;0,"Yes","No"))</f>
        <v/>
      </c>
      <c r="S2902" s="38">
        <f>IF($B2902="","",MIN(1,DAY($A2902)/IF($N2902="Superstore",Settings!$B$5,Settings!$B$4)))</f>
        <v/>
      </c>
      <c r="T2902" s="38">
        <f>IF(OR($B2902="",$G2902="",$S2902=0),"",$G2902/$S2902)</f>
        <v/>
      </c>
      <c r="U2902" s="36">
        <f>IF($T2902="","",IF($T2902&lt;Settings!$B$8,"Critical",IF($T2902&lt;Settings!$B$9,"Semi Critical","Non Critical")))</f>
        <v/>
      </c>
      <c r="V2902" s="28" t="n"/>
      <c r="Z2902">
        <f>IF($B2902="","",IFERROR(VLOOKUP($B2902,'Plan HC for CCA'!$A:$B,2,0),""))</f>
        <v/>
      </c>
      <c r="AA2902">
        <f>IF(OR($B2902="",$Z2902=""),"",IF(N($M2902)&lt;$Z2902,"Delta","No Delta"))</f>
        <v/>
      </c>
      <c r="AB2902">
        <f>IF(OR($B2902="",$Z2902=""),"",MAX(0,$Z2902-N($M2902)))</f>
        <v/>
      </c>
      <c r="AC2902" s="46">
        <f>IF($B2902="","",IFERROR(INDEX('CCA Util %'!$H:$H,MATCH($B2902,'CCA Util %'!$E:$E,0)),""))</f>
        <v/>
      </c>
      <c r="AD2902">
        <f>IF($B2902="","",IFERROR(INDEX('CCA Util %'!$G:$G,MATCH($B2902,'CCA Util %'!$E:$E,0)),""))</f>
        <v/>
      </c>
      <c r="AE2902">
        <f>IF(OR($B2902="",$U2902=""),"",$U2902&amp;" &amp; "&amp;IF(OR($AD2902="",$AD2902=0),"Util NA",$AD2902&amp;" Util"))</f>
        <v/>
      </c>
    </row>
    <row r="2903" ht="15.75" customHeight="1" s="42">
      <c r="A2903" s="41" t="n"/>
      <c r="G2903" s="38" t="n"/>
      <c r="H2903" s="38" t="n"/>
      <c r="I2903" s="38" t="n"/>
      <c r="J2903" s="38" t="n"/>
      <c r="K2903" s="38" t="n"/>
      <c r="L2903" s="38" t="n"/>
      <c r="N2903" s="36">
        <f>IF($B2903="","",IF($C2903="SUPERSTORE","Superstore","DH"))</f>
        <v/>
      </c>
      <c r="O2903" s="36">
        <f>IF($B2903="","",IFERROR(VLOOKUP($B2903,Mapping!$A:$C,2,0),"Not Mapped"))</f>
        <v/>
      </c>
      <c r="P2903" s="36">
        <f>IF($B2903="","",IFERROR(VLOOKUP($B2903,Mapping!$A:$C,3,0),"Not Mapped"))</f>
        <v/>
      </c>
      <c r="Q2903" s="36">
        <f>IF($B2903="","",IFERROR(VLOOKUP($O2903,Leaders!$A:$B,2,0),"Not Mapped"))</f>
        <v/>
      </c>
      <c r="R2903" s="36">
        <f>IF($B2903="","",IF(COUNTIF(Exclusions!$A:$A,$B2903)&gt;0,"Yes","No"))</f>
        <v/>
      </c>
      <c r="S2903" s="38">
        <f>IF($B2903="","",MIN(1,DAY($A2903)/IF($N2903="Superstore",Settings!$B$5,Settings!$B$4)))</f>
        <v/>
      </c>
      <c r="T2903" s="38">
        <f>IF(OR($B2903="",$G2903="",$S2903=0),"",$G2903/$S2903)</f>
        <v/>
      </c>
      <c r="U2903" s="36">
        <f>IF($T2903="","",IF($T2903&lt;Settings!$B$8,"Critical",IF($T2903&lt;Settings!$B$9,"Semi Critical","Non Critical")))</f>
        <v/>
      </c>
      <c r="V2903" s="28" t="n"/>
      <c r="Z2903">
        <f>IF($B2903="","",IFERROR(VLOOKUP($B2903,'Plan HC for CCA'!$A:$B,2,0),""))</f>
        <v/>
      </c>
      <c r="AA2903">
        <f>IF(OR($B2903="",$Z2903=""),"",IF(N($M2903)&lt;$Z2903,"Delta","No Delta"))</f>
        <v/>
      </c>
      <c r="AB2903">
        <f>IF(OR($B2903="",$Z2903=""),"",MAX(0,$Z2903-N($M2903)))</f>
        <v/>
      </c>
      <c r="AC2903" s="46">
        <f>IF($B2903="","",IFERROR(INDEX('CCA Util %'!$H:$H,MATCH($B2903,'CCA Util %'!$E:$E,0)),""))</f>
        <v/>
      </c>
      <c r="AD2903">
        <f>IF($B2903="","",IFERROR(INDEX('CCA Util %'!$G:$G,MATCH($B2903,'CCA Util %'!$E:$E,0)),""))</f>
        <v/>
      </c>
      <c r="AE2903">
        <f>IF(OR($B2903="",$U2903=""),"",$U2903&amp;" &amp; "&amp;IF(OR($AD2903="",$AD2903=0),"Util NA",$AD2903&amp;" Util"))</f>
        <v/>
      </c>
    </row>
    <row r="2904" ht="15.75" customHeight="1" s="42">
      <c r="A2904" s="41" t="n"/>
      <c r="G2904" s="38" t="n"/>
      <c r="H2904" s="38" t="n"/>
      <c r="I2904" s="38" t="n"/>
      <c r="J2904" s="38" t="n"/>
      <c r="K2904" s="38" t="n"/>
      <c r="L2904" s="38" t="n"/>
      <c r="N2904" s="36">
        <f>IF($B2904="","",IF($C2904="SUPERSTORE","Superstore","DH"))</f>
        <v/>
      </c>
      <c r="O2904" s="36">
        <f>IF($B2904="","",IFERROR(VLOOKUP($B2904,Mapping!$A:$C,2,0),"Not Mapped"))</f>
        <v/>
      </c>
      <c r="P2904" s="36">
        <f>IF($B2904="","",IFERROR(VLOOKUP($B2904,Mapping!$A:$C,3,0),"Not Mapped"))</f>
        <v/>
      </c>
      <c r="Q2904" s="36">
        <f>IF($B2904="","",IFERROR(VLOOKUP($O2904,Leaders!$A:$B,2,0),"Not Mapped"))</f>
        <v/>
      </c>
      <c r="R2904" s="36">
        <f>IF($B2904="","",IF(COUNTIF(Exclusions!$A:$A,$B2904)&gt;0,"Yes","No"))</f>
        <v/>
      </c>
      <c r="S2904" s="38">
        <f>IF($B2904="","",MIN(1,DAY($A2904)/IF($N2904="Superstore",Settings!$B$5,Settings!$B$4)))</f>
        <v/>
      </c>
      <c r="T2904" s="38">
        <f>IF(OR($B2904="",$G2904="",$S2904=0),"",$G2904/$S2904)</f>
        <v/>
      </c>
      <c r="U2904" s="36">
        <f>IF($T2904="","",IF($T2904&lt;Settings!$B$8,"Critical",IF($T2904&lt;Settings!$B$9,"Semi Critical","Non Critical")))</f>
        <v/>
      </c>
      <c r="V2904" s="28" t="n"/>
      <c r="Z2904">
        <f>IF($B2904="","",IFERROR(VLOOKUP($B2904,'Plan HC for CCA'!$A:$B,2,0),""))</f>
        <v/>
      </c>
      <c r="AA2904">
        <f>IF(OR($B2904="",$Z2904=""),"",IF(N($M2904)&lt;$Z2904,"Delta","No Delta"))</f>
        <v/>
      </c>
      <c r="AB2904">
        <f>IF(OR($B2904="",$Z2904=""),"",MAX(0,$Z2904-N($M2904)))</f>
        <v/>
      </c>
      <c r="AC2904" s="46">
        <f>IF($B2904="","",IFERROR(INDEX('CCA Util %'!$H:$H,MATCH($B2904,'CCA Util %'!$E:$E,0)),""))</f>
        <v/>
      </c>
      <c r="AD2904">
        <f>IF($B2904="","",IFERROR(INDEX('CCA Util %'!$G:$G,MATCH($B2904,'CCA Util %'!$E:$E,0)),""))</f>
        <v/>
      </c>
      <c r="AE2904">
        <f>IF(OR($B2904="",$U2904=""),"",$U2904&amp;" &amp; "&amp;IF(OR($AD2904="",$AD2904=0),"Util NA",$AD2904&amp;" Util"))</f>
        <v/>
      </c>
    </row>
    <row r="2905" ht="15.75" customHeight="1" s="42">
      <c r="A2905" s="41" t="n"/>
      <c r="G2905" s="38" t="n"/>
      <c r="H2905" s="38" t="n"/>
      <c r="I2905" s="38" t="n"/>
      <c r="J2905" s="38" t="n"/>
      <c r="K2905" s="38" t="n"/>
      <c r="L2905" s="38" t="n"/>
      <c r="N2905" s="36">
        <f>IF($B2905="","",IF($C2905="SUPERSTORE","Superstore","DH"))</f>
        <v/>
      </c>
      <c r="O2905" s="36">
        <f>IF($B2905="","",IFERROR(VLOOKUP($B2905,Mapping!$A:$C,2,0),"Not Mapped"))</f>
        <v/>
      </c>
      <c r="P2905" s="36">
        <f>IF($B2905="","",IFERROR(VLOOKUP($B2905,Mapping!$A:$C,3,0),"Not Mapped"))</f>
        <v/>
      </c>
      <c r="Q2905" s="36">
        <f>IF($B2905="","",IFERROR(VLOOKUP($O2905,Leaders!$A:$B,2,0),"Not Mapped"))</f>
        <v/>
      </c>
      <c r="R2905" s="36">
        <f>IF($B2905="","",IF(COUNTIF(Exclusions!$A:$A,$B2905)&gt;0,"Yes","No"))</f>
        <v/>
      </c>
      <c r="S2905" s="38">
        <f>IF($B2905="","",MIN(1,DAY($A2905)/IF($N2905="Superstore",Settings!$B$5,Settings!$B$4)))</f>
        <v/>
      </c>
      <c r="T2905" s="38">
        <f>IF(OR($B2905="",$G2905="",$S2905=0),"",$G2905/$S2905)</f>
        <v/>
      </c>
      <c r="U2905" s="36">
        <f>IF($T2905="","",IF($T2905&lt;Settings!$B$8,"Critical",IF($T2905&lt;Settings!$B$9,"Semi Critical","Non Critical")))</f>
        <v/>
      </c>
      <c r="V2905" s="28" t="n"/>
      <c r="Z2905">
        <f>IF($B2905="","",IFERROR(VLOOKUP($B2905,'Plan HC for CCA'!$A:$B,2,0),""))</f>
        <v/>
      </c>
      <c r="AA2905">
        <f>IF(OR($B2905="",$Z2905=""),"",IF(N($M2905)&lt;$Z2905,"Delta","No Delta"))</f>
        <v/>
      </c>
      <c r="AB2905">
        <f>IF(OR($B2905="",$Z2905=""),"",MAX(0,$Z2905-N($M2905)))</f>
        <v/>
      </c>
      <c r="AC2905" s="46">
        <f>IF($B2905="","",IFERROR(INDEX('CCA Util %'!$H:$H,MATCH($B2905,'CCA Util %'!$E:$E,0)),""))</f>
        <v/>
      </c>
      <c r="AD2905">
        <f>IF($B2905="","",IFERROR(INDEX('CCA Util %'!$G:$G,MATCH($B2905,'CCA Util %'!$E:$E,0)),""))</f>
        <v/>
      </c>
      <c r="AE2905">
        <f>IF(OR($B2905="",$U2905=""),"",$U2905&amp;" &amp; "&amp;IF(OR($AD2905="",$AD2905=0),"Util NA",$AD2905&amp;" Util"))</f>
        <v/>
      </c>
    </row>
    <row r="2906" ht="15.75" customHeight="1" s="42">
      <c r="A2906" s="41" t="n"/>
      <c r="G2906" s="38" t="n"/>
      <c r="H2906" s="38" t="n"/>
      <c r="I2906" s="38" t="n"/>
      <c r="J2906" s="38" t="n"/>
      <c r="K2906" s="38" t="n"/>
      <c r="L2906" s="38" t="n"/>
      <c r="N2906" s="36">
        <f>IF($B2906="","",IF($C2906="SUPERSTORE","Superstore","DH"))</f>
        <v/>
      </c>
      <c r="O2906" s="36">
        <f>IF($B2906="","",IFERROR(VLOOKUP($B2906,Mapping!$A:$C,2,0),"Not Mapped"))</f>
        <v/>
      </c>
      <c r="P2906" s="36">
        <f>IF($B2906="","",IFERROR(VLOOKUP($B2906,Mapping!$A:$C,3,0),"Not Mapped"))</f>
        <v/>
      </c>
      <c r="Q2906" s="36">
        <f>IF($B2906="","",IFERROR(VLOOKUP($O2906,Leaders!$A:$B,2,0),"Not Mapped"))</f>
        <v/>
      </c>
      <c r="R2906" s="36">
        <f>IF($B2906="","",IF(COUNTIF(Exclusions!$A:$A,$B2906)&gt;0,"Yes","No"))</f>
        <v/>
      </c>
      <c r="S2906" s="38">
        <f>IF($B2906="","",MIN(1,DAY($A2906)/IF($N2906="Superstore",Settings!$B$5,Settings!$B$4)))</f>
        <v/>
      </c>
      <c r="T2906" s="38">
        <f>IF(OR($B2906="",$G2906="",$S2906=0),"",$G2906/$S2906)</f>
        <v/>
      </c>
      <c r="U2906" s="36">
        <f>IF($T2906="","",IF($T2906&lt;Settings!$B$8,"Critical",IF($T2906&lt;Settings!$B$9,"Semi Critical","Non Critical")))</f>
        <v/>
      </c>
      <c r="V2906" s="28" t="n"/>
      <c r="Z2906">
        <f>IF($B2906="","",IFERROR(VLOOKUP($B2906,'Plan HC for CCA'!$A:$B,2,0),""))</f>
        <v/>
      </c>
      <c r="AA2906">
        <f>IF(OR($B2906="",$Z2906=""),"",IF(N($M2906)&lt;$Z2906,"Delta","No Delta"))</f>
        <v/>
      </c>
      <c r="AB2906">
        <f>IF(OR($B2906="",$Z2906=""),"",MAX(0,$Z2906-N($M2906)))</f>
        <v/>
      </c>
      <c r="AC2906" s="46">
        <f>IF($B2906="","",IFERROR(INDEX('CCA Util %'!$H:$H,MATCH($B2906,'CCA Util %'!$E:$E,0)),""))</f>
        <v/>
      </c>
      <c r="AD2906">
        <f>IF($B2906="","",IFERROR(INDEX('CCA Util %'!$G:$G,MATCH($B2906,'CCA Util %'!$E:$E,0)),""))</f>
        <v/>
      </c>
      <c r="AE2906">
        <f>IF(OR($B2906="",$U2906=""),"",$U2906&amp;" &amp; "&amp;IF(OR($AD2906="",$AD2906=0),"Util NA",$AD2906&amp;" Util"))</f>
        <v/>
      </c>
    </row>
    <row r="2907" ht="15.75" customHeight="1" s="42">
      <c r="A2907" s="41" t="n"/>
      <c r="G2907" s="38" t="n"/>
      <c r="H2907" s="38" t="n"/>
      <c r="I2907" s="38" t="n"/>
      <c r="J2907" s="38" t="n"/>
      <c r="K2907" s="38" t="n"/>
      <c r="L2907" s="38" t="n"/>
      <c r="N2907" s="36">
        <f>IF($B2907="","",IF($C2907="SUPERSTORE","Superstore","DH"))</f>
        <v/>
      </c>
      <c r="O2907" s="36">
        <f>IF($B2907="","",IFERROR(VLOOKUP($B2907,Mapping!$A:$C,2,0),"Not Mapped"))</f>
        <v/>
      </c>
      <c r="P2907" s="36">
        <f>IF($B2907="","",IFERROR(VLOOKUP($B2907,Mapping!$A:$C,3,0),"Not Mapped"))</f>
        <v/>
      </c>
      <c r="Q2907" s="36">
        <f>IF($B2907="","",IFERROR(VLOOKUP($O2907,Leaders!$A:$B,2,0),"Not Mapped"))</f>
        <v/>
      </c>
      <c r="R2907" s="36">
        <f>IF($B2907="","",IF(COUNTIF(Exclusions!$A:$A,$B2907)&gt;0,"Yes","No"))</f>
        <v/>
      </c>
      <c r="S2907" s="38">
        <f>IF($B2907="","",MIN(1,DAY($A2907)/IF($N2907="Superstore",Settings!$B$5,Settings!$B$4)))</f>
        <v/>
      </c>
      <c r="T2907" s="38">
        <f>IF(OR($B2907="",$G2907="",$S2907=0),"",$G2907/$S2907)</f>
        <v/>
      </c>
      <c r="U2907" s="36">
        <f>IF($T2907="","",IF($T2907&lt;Settings!$B$8,"Critical",IF($T2907&lt;Settings!$B$9,"Semi Critical","Non Critical")))</f>
        <v/>
      </c>
      <c r="V2907" s="28" t="n"/>
      <c r="Z2907">
        <f>IF($B2907="","",IFERROR(VLOOKUP($B2907,'Plan HC for CCA'!$A:$B,2,0),""))</f>
        <v/>
      </c>
      <c r="AA2907">
        <f>IF(OR($B2907="",$Z2907=""),"",IF(N($M2907)&lt;$Z2907,"Delta","No Delta"))</f>
        <v/>
      </c>
      <c r="AB2907">
        <f>IF(OR($B2907="",$Z2907=""),"",MAX(0,$Z2907-N($M2907)))</f>
        <v/>
      </c>
      <c r="AC2907" s="46">
        <f>IF($B2907="","",IFERROR(INDEX('CCA Util %'!$H:$H,MATCH($B2907,'CCA Util %'!$E:$E,0)),""))</f>
        <v/>
      </c>
      <c r="AD2907">
        <f>IF($B2907="","",IFERROR(INDEX('CCA Util %'!$G:$G,MATCH($B2907,'CCA Util %'!$E:$E,0)),""))</f>
        <v/>
      </c>
      <c r="AE2907">
        <f>IF(OR($B2907="",$U2907=""),"",$U2907&amp;" &amp; "&amp;IF(OR($AD2907="",$AD2907=0),"Util NA",$AD2907&amp;" Util"))</f>
        <v/>
      </c>
    </row>
    <row r="2908" ht="15.75" customHeight="1" s="42">
      <c r="A2908" s="41" t="n"/>
      <c r="G2908" s="38" t="n"/>
      <c r="H2908" s="38" t="n"/>
      <c r="I2908" s="38" t="n"/>
      <c r="J2908" s="38" t="n"/>
      <c r="K2908" s="38" t="n"/>
      <c r="L2908" s="38" t="n"/>
      <c r="N2908" s="36">
        <f>IF($B2908="","",IF($C2908="SUPERSTORE","Superstore","DH"))</f>
        <v/>
      </c>
      <c r="O2908" s="36">
        <f>IF($B2908="","",IFERROR(VLOOKUP($B2908,Mapping!$A:$C,2,0),"Not Mapped"))</f>
        <v/>
      </c>
      <c r="P2908" s="36">
        <f>IF($B2908="","",IFERROR(VLOOKUP($B2908,Mapping!$A:$C,3,0),"Not Mapped"))</f>
        <v/>
      </c>
      <c r="Q2908" s="36">
        <f>IF($B2908="","",IFERROR(VLOOKUP($O2908,Leaders!$A:$B,2,0),"Not Mapped"))</f>
        <v/>
      </c>
      <c r="R2908" s="36">
        <f>IF($B2908="","",IF(COUNTIF(Exclusions!$A:$A,$B2908)&gt;0,"Yes","No"))</f>
        <v/>
      </c>
      <c r="S2908" s="38">
        <f>IF($B2908="","",MIN(1,DAY($A2908)/IF($N2908="Superstore",Settings!$B$5,Settings!$B$4)))</f>
        <v/>
      </c>
      <c r="T2908" s="38">
        <f>IF(OR($B2908="",$G2908="",$S2908=0),"",$G2908/$S2908)</f>
        <v/>
      </c>
      <c r="U2908" s="36">
        <f>IF($T2908="","",IF($T2908&lt;Settings!$B$8,"Critical",IF($T2908&lt;Settings!$B$9,"Semi Critical","Non Critical")))</f>
        <v/>
      </c>
      <c r="V2908" s="28" t="n"/>
      <c r="Z2908">
        <f>IF($B2908="","",IFERROR(VLOOKUP($B2908,'Plan HC for CCA'!$A:$B,2,0),""))</f>
        <v/>
      </c>
      <c r="AA2908">
        <f>IF(OR($B2908="",$Z2908=""),"",IF(N($M2908)&lt;$Z2908,"Delta","No Delta"))</f>
        <v/>
      </c>
      <c r="AB2908">
        <f>IF(OR($B2908="",$Z2908=""),"",MAX(0,$Z2908-N($M2908)))</f>
        <v/>
      </c>
      <c r="AC2908" s="46">
        <f>IF($B2908="","",IFERROR(INDEX('CCA Util %'!$H:$H,MATCH($B2908,'CCA Util %'!$E:$E,0)),""))</f>
        <v/>
      </c>
      <c r="AD2908">
        <f>IF($B2908="","",IFERROR(INDEX('CCA Util %'!$G:$G,MATCH($B2908,'CCA Util %'!$E:$E,0)),""))</f>
        <v/>
      </c>
      <c r="AE2908">
        <f>IF(OR($B2908="",$U2908=""),"",$U2908&amp;" &amp; "&amp;IF(OR($AD2908="",$AD2908=0),"Util NA",$AD2908&amp;" Util"))</f>
        <v/>
      </c>
    </row>
    <row r="2909" ht="15.75" customHeight="1" s="42">
      <c r="A2909" s="41" t="n"/>
      <c r="G2909" s="38" t="n"/>
      <c r="H2909" s="38" t="n"/>
      <c r="I2909" s="38" t="n"/>
      <c r="J2909" s="38" t="n"/>
      <c r="K2909" s="38" t="n"/>
      <c r="L2909" s="38" t="n"/>
      <c r="N2909" s="36">
        <f>IF($B2909="","",IF($C2909="SUPERSTORE","Superstore","DH"))</f>
        <v/>
      </c>
      <c r="O2909" s="36">
        <f>IF($B2909="","",IFERROR(VLOOKUP($B2909,Mapping!$A:$C,2,0),"Not Mapped"))</f>
        <v/>
      </c>
      <c r="P2909" s="36">
        <f>IF($B2909="","",IFERROR(VLOOKUP($B2909,Mapping!$A:$C,3,0),"Not Mapped"))</f>
        <v/>
      </c>
      <c r="Q2909" s="36">
        <f>IF($B2909="","",IFERROR(VLOOKUP($O2909,Leaders!$A:$B,2,0),"Not Mapped"))</f>
        <v/>
      </c>
      <c r="R2909" s="36">
        <f>IF($B2909="","",IF(COUNTIF(Exclusions!$A:$A,$B2909)&gt;0,"Yes","No"))</f>
        <v/>
      </c>
      <c r="S2909" s="38">
        <f>IF($B2909="","",MIN(1,DAY($A2909)/IF($N2909="Superstore",Settings!$B$5,Settings!$B$4)))</f>
        <v/>
      </c>
      <c r="T2909" s="38">
        <f>IF(OR($B2909="",$G2909="",$S2909=0),"",$G2909/$S2909)</f>
        <v/>
      </c>
      <c r="U2909" s="36">
        <f>IF($T2909="","",IF($T2909&lt;Settings!$B$8,"Critical",IF($T2909&lt;Settings!$B$9,"Semi Critical","Non Critical")))</f>
        <v/>
      </c>
      <c r="V2909" s="28" t="n"/>
      <c r="Z2909">
        <f>IF($B2909="","",IFERROR(VLOOKUP($B2909,'Plan HC for CCA'!$A:$B,2,0),""))</f>
        <v/>
      </c>
      <c r="AA2909">
        <f>IF(OR($B2909="",$Z2909=""),"",IF(N($M2909)&lt;$Z2909,"Delta","No Delta"))</f>
        <v/>
      </c>
      <c r="AB2909">
        <f>IF(OR($B2909="",$Z2909=""),"",MAX(0,$Z2909-N($M2909)))</f>
        <v/>
      </c>
      <c r="AC2909" s="46">
        <f>IF($B2909="","",IFERROR(INDEX('CCA Util %'!$H:$H,MATCH($B2909,'CCA Util %'!$E:$E,0)),""))</f>
        <v/>
      </c>
      <c r="AD2909">
        <f>IF($B2909="","",IFERROR(INDEX('CCA Util %'!$G:$G,MATCH($B2909,'CCA Util %'!$E:$E,0)),""))</f>
        <v/>
      </c>
      <c r="AE2909">
        <f>IF(OR($B2909="",$U2909=""),"",$U2909&amp;" &amp; "&amp;IF(OR($AD2909="",$AD2909=0),"Util NA",$AD2909&amp;" Util"))</f>
        <v/>
      </c>
    </row>
    <row r="2910" ht="15.75" customHeight="1" s="42">
      <c r="A2910" s="41" t="n"/>
      <c r="G2910" s="38" t="n"/>
      <c r="H2910" s="38" t="n"/>
      <c r="I2910" s="38" t="n"/>
      <c r="J2910" s="38" t="n"/>
      <c r="K2910" s="38" t="n"/>
      <c r="L2910" s="38" t="n"/>
      <c r="N2910" s="36">
        <f>IF($B2910="","",IF($C2910="SUPERSTORE","Superstore","DH"))</f>
        <v/>
      </c>
      <c r="O2910" s="36">
        <f>IF($B2910="","",IFERROR(VLOOKUP($B2910,Mapping!$A:$C,2,0),"Not Mapped"))</f>
        <v/>
      </c>
      <c r="P2910" s="36">
        <f>IF($B2910="","",IFERROR(VLOOKUP($B2910,Mapping!$A:$C,3,0),"Not Mapped"))</f>
        <v/>
      </c>
      <c r="Q2910" s="36">
        <f>IF($B2910="","",IFERROR(VLOOKUP($O2910,Leaders!$A:$B,2,0),"Not Mapped"))</f>
        <v/>
      </c>
      <c r="R2910" s="36">
        <f>IF($B2910="","",IF(COUNTIF(Exclusions!$A:$A,$B2910)&gt;0,"Yes","No"))</f>
        <v/>
      </c>
      <c r="S2910" s="38">
        <f>IF($B2910="","",MIN(1,DAY($A2910)/IF($N2910="Superstore",Settings!$B$5,Settings!$B$4)))</f>
        <v/>
      </c>
      <c r="T2910" s="38">
        <f>IF(OR($B2910="",$G2910="",$S2910=0),"",$G2910/$S2910)</f>
        <v/>
      </c>
      <c r="U2910" s="36">
        <f>IF($T2910="","",IF($T2910&lt;Settings!$B$8,"Critical",IF($T2910&lt;Settings!$B$9,"Semi Critical","Non Critical")))</f>
        <v/>
      </c>
      <c r="V2910" s="28" t="n"/>
      <c r="Z2910">
        <f>IF($B2910="","",IFERROR(VLOOKUP($B2910,'Plan HC for CCA'!$A:$B,2,0),""))</f>
        <v/>
      </c>
      <c r="AA2910">
        <f>IF(OR($B2910="",$Z2910=""),"",IF(N($M2910)&lt;$Z2910,"Delta","No Delta"))</f>
        <v/>
      </c>
      <c r="AB2910">
        <f>IF(OR($B2910="",$Z2910=""),"",MAX(0,$Z2910-N($M2910)))</f>
        <v/>
      </c>
      <c r="AC2910" s="46">
        <f>IF($B2910="","",IFERROR(INDEX('CCA Util %'!$H:$H,MATCH($B2910,'CCA Util %'!$E:$E,0)),""))</f>
        <v/>
      </c>
      <c r="AD2910">
        <f>IF($B2910="","",IFERROR(INDEX('CCA Util %'!$G:$G,MATCH($B2910,'CCA Util %'!$E:$E,0)),""))</f>
        <v/>
      </c>
      <c r="AE2910">
        <f>IF(OR($B2910="",$U2910=""),"",$U2910&amp;" &amp; "&amp;IF(OR($AD2910="",$AD2910=0),"Util NA",$AD2910&amp;" Util"))</f>
        <v/>
      </c>
    </row>
    <row r="2911" ht="15.75" customHeight="1" s="42">
      <c r="A2911" s="41" t="n"/>
      <c r="G2911" s="38" t="n"/>
      <c r="H2911" s="38" t="n"/>
      <c r="I2911" s="38" t="n"/>
      <c r="J2911" s="38" t="n"/>
      <c r="K2911" s="38" t="n"/>
      <c r="L2911" s="38" t="n"/>
      <c r="N2911" s="36">
        <f>IF($B2911="","",IF($C2911="SUPERSTORE","Superstore","DH"))</f>
        <v/>
      </c>
      <c r="O2911" s="36">
        <f>IF($B2911="","",IFERROR(VLOOKUP($B2911,Mapping!$A:$C,2,0),"Not Mapped"))</f>
        <v/>
      </c>
      <c r="P2911" s="36">
        <f>IF($B2911="","",IFERROR(VLOOKUP($B2911,Mapping!$A:$C,3,0),"Not Mapped"))</f>
        <v/>
      </c>
      <c r="Q2911" s="36">
        <f>IF($B2911="","",IFERROR(VLOOKUP($O2911,Leaders!$A:$B,2,0),"Not Mapped"))</f>
        <v/>
      </c>
      <c r="R2911" s="36">
        <f>IF($B2911="","",IF(COUNTIF(Exclusions!$A:$A,$B2911)&gt;0,"Yes","No"))</f>
        <v/>
      </c>
      <c r="S2911" s="38">
        <f>IF($B2911="","",MIN(1,DAY($A2911)/IF($N2911="Superstore",Settings!$B$5,Settings!$B$4)))</f>
        <v/>
      </c>
      <c r="T2911" s="38">
        <f>IF(OR($B2911="",$G2911="",$S2911=0),"",$G2911/$S2911)</f>
        <v/>
      </c>
      <c r="U2911" s="36">
        <f>IF($T2911="","",IF($T2911&lt;Settings!$B$8,"Critical",IF($T2911&lt;Settings!$B$9,"Semi Critical","Non Critical")))</f>
        <v/>
      </c>
      <c r="V2911" s="28" t="n"/>
      <c r="Z2911">
        <f>IF($B2911="","",IFERROR(VLOOKUP($B2911,'Plan HC for CCA'!$A:$B,2,0),""))</f>
        <v/>
      </c>
      <c r="AA2911">
        <f>IF(OR($B2911="",$Z2911=""),"",IF(N($M2911)&lt;$Z2911,"Delta","No Delta"))</f>
        <v/>
      </c>
      <c r="AB2911">
        <f>IF(OR($B2911="",$Z2911=""),"",MAX(0,$Z2911-N($M2911)))</f>
        <v/>
      </c>
      <c r="AC2911" s="46">
        <f>IF($B2911="","",IFERROR(INDEX('CCA Util %'!$H:$H,MATCH($B2911,'CCA Util %'!$E:$E,0)),""))</f>
        <v/>
      </c>
      <c r="AD2911">
        <f>IF($B2911="","",IFERROR(INDEX('CCA Util %'!$G:$G,MATCH($B2911,'CCA Util %'!$E:$E,0)),""))</f>
        <v/>
      </c>
      <c r="AE2911">
        <f>IF(OR($B2911="",$U2911=""),"",$U2911&amp;" &amp; "&amp;IF(OR($AD2911="",$AD2911=0),"Util NA",$AD2911&amp;" Util"))</f>
        <v/>
      </c>
    </row>
    <row r="2912" ht="15.75" customHeight="1" s="42">
      <c r="A2912" s="41" t="n"/>
      <c r="G2912" s="38" t="n"/>
      <c r="H2912" s="38" t="n"/>
      <c r="I2912" s="38" t="n"/>
      <c r="J2912" s="38" t="n"/>
      <c r="K2912" s="38" t="n"/>
      <c r="L2912" s="38" t="n"/>
      <c r="N2912" s="36">
        <f>IF($B2912="","",IF($C2912="SUPERSTORE","Superstore","DH"))</f>
        <v/>
      </c>
      <c r="O2912" s="36">
        <f>IF($B2912="","",IFERROR(VLOOKUP($B2912,Mapping!$A:$C,2,0),"Not Mapped"))</f>
        <v/>
      </c>
      <c r="P2912" s="36">
        <f>IF($B2912="","",IFERROR(VLOOKUP($B2912,Mapping!$A:$C,3,0),"Not Mapped"))</f>
        <v/>
      </c>
      <c r="Q2912" s="36">
        <f>IF($B2912="","",IFERROR(VLOOKUP($O2912,Leaders!$A:$B,2,0),"Not Mapped"))</f>
        <v/>
      </c>
      <c r="R2912" s="36">
        <f>IF($B2912="","",IF(COUNTIF(Exclusions!$A:$A,$B2912)&gt;0,"Yes","No"))</f>
        <v/>
      </c>
      <c r="S2912" s="38">
        <f>IF($B2912="","",MIN(1,DAY($A2912)/IF($N2912="Superstore",Settings!$B$5,Settings!$B$4)))</f>
        <v/>
      </c>
      <c r="T2912" s="38">
        <f>IF(OR($B2912="",$G2912="",$S2912=0),"",$G2912/$S2912)</f>
        <v/>
      </c>
      <c r="U2912" s="36">
        <f>IF($T2912="","",IF($T2912&lt;Settings!$B$8,"Critical",IF($T2912&lt;Settings!$B$9,"Semi Critical","Non Critical")))</f>
        <v/>
      </c>
      <c r="V2912" s="28" t="n"/>
      <c r="Z2912">
        <f>IF($B2912="","",IFERROR(VLOOKUP($B2912,'Plan HC for CCA'!$A:$B,2,0),""))</f>
        <v/>
      </c>
      <c r="AA2912">
        <f>IF(OR($B2912="",$Z2912=""),"",IF(N($M2912)&lt;$Z2912,"Delta","No Delta"))</f>
        <v/>
      </c>
      <c r="AB2912">
        <f>IF(OR($B2912="",$Z2912=""),"",MAX(0,$Z2912-N($M2912)))</f>
        <v/>
      </c>
      <c r="AC2912" s="46">
        <f>IF($B2912="","",IFERROR(INDEX('CCA Util %'!$H:$H,MATCH($B2912,'CCA Util %'!$E:$E,0)),""))</f>
        <v/>
      </c>
      <c r="AD2912">
        <f>IF($B2912="","",IFERROR(INDEX('CCA Util %'!$G:$G,MATCH($B2912,'CCA Util %'!$E:$E,0)),""))</f>
        <v/>
      </c>
      <c r="AE2912">
        <f>IF(OR($B2912="",$U2912=""),"",$U2912&amp;" &amp; "&amp;IF(OR($AD2912="",$AD2912=0),"Util NA",$AD2912&amp;" Util"))</f>
        <v/>
      </c>
    </row>
    <row r="2913" ht="15.75" customHeight="1" s="42">
      <c r="A2913" s="41" t="n"/>
      <c r="G2913" s="38" t="n"/>
      <c r="H2913" s="38" t="n"/>
      <c r="I2913" s="38" t="n"/>
      <c r="J2913" s="38" t="n"/>
      <c r="K2913" s="38" t="n"/>
      <c r="L2913" s="38" t="n"/>
      <c r="N2913" s="36">
        <f>IF($B2913="","",IF($C2913="SUPERSTORE","Superstore","DH"))</f>
        <v/>
      </c>
      <c r="O2913" s="36">
        <f>IF($B2913="","",IFERROR(VLOOKUP($B2913,Mapping!$A:$C,2,0),"Not Mapped"))</f>
        <v/>
      </c>
      <c r="P2913" s="36">
        <f>IF($B2913="","",IFERROR(VLOOKUP($B2913,Mapping!$A:$C,3,0),"Not Mapped"))</f>
        <v/>
      </c>
      <c r="Q2913" s="36">
        <f>IF($B2913="","",IFERROR(VLOOKUP($O2913,Leaders!$A:$B,2,0),"Not Mapped"))</f>
        <v/>
      </c>
      <c r="R2913" s="36">
        <f>IF($B2913="","",IF(COUNTIF(Exclusions!$A:$A,$B2913)&gt;0,"Yes","No"))</f>
        <v/>
      </c>
      <c r="S2913" s="38">
        <f>IF($B2913="","",MIN(1,DAY($A2913)/IF($N2913="Superstore",Settings!$B$5,Settings!$B$4)))</f>
        <v/>
      </c>
      <c r="T2913" s="38">
        <f>IF(OR($B2913="",$G2913="",$S2913=0),"",$G2913/$S2913)</f>
        <v/>
      </c>
      <c r="U2913" s="36">
        <f>IF($T2913="","",IF($T2913&lt;Settings!$B$8,"Critical",IF($T2913&lt;Settings!$B$9,"Semi Critical","Non Critical")))</f>
        <v/>
      </c>
      <c r="V2913" s="28" t="n"/>
      <c r="Z2913">
        <f>IF($B2913="","",IFERROR(VLOOKUP($B2913,'Plan HC for CCA'!$A:$B,2,0),""))</f>
        <v/>
      </c>
      <c r="AA2913">
        <f>IF(OR($B2913="",$Z2913=""),"",IF(N($M2913)&lt;$Z2913,"Delta","No Delta"))</f>
        <v/>
      </c>
      <c r="AB2913">
        <f>IF(OR($B2913="",$Z2913=""),"",MAX(0,$Z2913-N($M2913)))</f>
        <v/>
      </c>
      <c r="AC2913" s="46">
        <f>IF($B2913="","",IFERROR(INDEX('CCA Util %'!$H:$H,MATCH($B2913,'CCA Util %'!$E:$E,0)),""))</f>
        <v/>
      </c>
      <c r="AD2913">
        <f>IF($B2913="","",IFERROR(INDEX('CCA Util %'!$G:$G,MATCH($B2913,'CCA Util %'!$E:$E,0)),""))</f>
        <v/>
      </c>
      <c r="AE2913">
        <f>IF(OR($B2913="",$U2913=""),"",$U2913&amp;" &amp; "&amp;IF(OR($AD2913="",$AD2913=0),"Util NA",$AD2913&amp;" Util"))</f>
        <v/>
      </c>
    </row>
    <row r="2914" ht="15.75" customHeight="1" s="42">
      <c r="A2914" s="41" t="n"/>
      <c r="G2914" s="38" t="n"/>
      <c r="H2914" s="38" t="n"/>
      <c r="I2914" s="38" t="n"/>
      <c r="J2914" s="38" t="n"/>
      <c r="K2914" s="38" t="n"/>
      <c r="L2914" s="38" t="n"/>
      <c r="N2914" s="36">
        <f>IF($B2914="","",IF($C2914="SUPERSTORE","Superstore","DH"))</f>
        <v/>
      </c>
      <c r="O2914" s="36">
        <f>IF($B2914="","",IFERROR(VLOOKUP($B2914,Mapping!$A:$C,2,0),"Not Mapped"))</f>
        <v/>
      </c>
      <c r="P2914" s="36">
        <f>IF($B2914="","",IFERROR(VLOOKUP($B2914,Mapping!$A:$C,3,0),"Not Mapped"))</f>
        <v/>
      </c>
      <c r="Q2914" s="36">
        <f>IF($B2914="","",IFERROR(VLOOKUP($O2914,Leaders!$A:$B,2,0),"Not Mapped"))</f>
        <v/>
      </c>
      <c r="R2914" s="36">
        <f>IF($B2914="","",IF(COUNTIF(Exclusions!$A:$A,$B2914)&gt;0,"Yes","No"))</f>
        <v/>
      </c>
      <c r="S2914" s="38">
        <f>IF($B2914="","",MIN(1,DAY($A2914)/IF($N2914="Superstore",Settings!$B$5,Settings!$B$4)))</f>
        <v/>
      </c>
      <c r="T2914" s="38">
        <f>IF(OR($B2914="",$G2914="",$S2914=0),"",$G2914/$S2914)</f>
        <v/>
      </c>
      <c r="U2914" s="36">
        <f>IF($T2914="","",IF($T2914&lt;Settings!$B$8,"Critical",IF($T2914&lt;Settings!$B$9,"Semi Critical","Non Critical")))</f>
        <v/>
      </c>
      <c r="V2914" s="28" t="n"/>
      <c r="Z2914">
        <f>IF($B2914="","",IFERROR(VLOOKUP($B2914,'Plan HC for CCA'!$A:$B,2,0),""))</f>
        <v/>
      </c>
      <c r="AA2914">
        <f>IF(OR($B2914="",$Z2914=""),"",IF(N($M2914)&lt;$Z2914,"Delta","No Delta"))</f>
        <v/>
      </c>
      <c r="AB2914">
        <f>IF(OR($B2914="",$Z2914=""),"",MAX(0,$Z2914-N($M2914)))</f>
        <v/>
      </c>
      <c r="AC2914" s="46">
        <f>IF($B2914="","",IFERROR(INDEX('CCA Util %'!$H:$H,MATCH($B2914,'CCA Util %'!$E:$E,0)),""))</f>
        <v/>
      </c>
      <c r="AD2914">
        <f>IF($B2914="","",IFERROR(INDEX('CCA Util %'!$G:$G,MATCH($B2914,'CCA Util %'!$E:$E,0)),""))</f>
        <v/>
      </c>
      <c r="AE2914">
        <f>IF(OR($B2914="",$U2914=""),"",$U2914&amp;" &amp; "&amp;IF(OR($AD2914="",$AD2914=0),"Util NA",$AD2914&amp;" Util"))</f>
        <v/>
      </c>
    </row>
    <row r="2915" ht="15.75" customHeight="1" s="42">
      <c r="A2915" s="41" t="n"/>
      <c r="G2915" s="38" t="n"/>
      <c r="H2915" s="38" t="n"/>
      <c r="I2915" s="38" t="n"/>
      <c r="J2915" s="38" t="n"/>
      <c r="K2915" s="38" t="n"/>
      <c r="L2915" s="38" t="n"/>
      <c r="N2915" s="36">
        <f>IF($B2915="","",IF($C2915="SUPERSTORE","Superstore","DH"))</f>
        <v/>
      </c>
      <c r="O2915" s="36">
        <f>IF($B2915="","",IFERROR(VLOOKUP($B2915,Mapping!$A:$C,2,0),"Not Mapped"))</f>
        <v/>
      </c>
      <c r="P2915" s="36">
        <f>IF($B2915="","",IFERROR(VLOOKUP($B2915,Mapping!$A:$C,3,0),"Not Mapped"))</f>
        <v/>
      </c>
      <c r="Q2915" s="36">
        <f>IF($B2915="","",IFERROR(VLOOKUP($O2915,Leaders!$A:$B,2,0),"Not Mapped"))</f>
        <v/>
      </c>
      <c r="R2915" s="36">
        <f>IF($B2915="","",IF(COUNTIF(Exclusions!$A:$A,$B2915)&gt;0,"Yes","No"))</f>
        <v/>
      </c>
      <c r="S2915" s="38">
        <f>IF($B2915="","",MIN(1,DAY($A2915)/IF($N2915="Superstore",Settings!$B$5,Settings!$B$4)))</f>
        <v/>
      </c>
      <c r="T2915" s="38">
        <f>IF(OR($B2915="",$G2915="",$S2915=0),"",$G2915/$S2915)</f>
        <v/>
      </c>
      <c r="U2915" s="36">
        <f>IF($T2915="","",IF($T2915&lt;Settings!$B$8,"Critical",IF($T2915&lt;Settings!$B$9,"Semi Critical","Non Critical")))</f>
        <v/>
      </c>
      <c r="V2915" s="28" t="n"/>
      <c r="Z2915">
        <f>IF($B2915="","",IFERROR(VLOOKUP($B2915,'Plan HC for CCA'!$A:$B,2,0),""))</f>
        <v/>
      </c>
      <c r="AA2915">
        <f>IF(OR($B2915="",$Z2915=""),"",IF(N($M2915)&lt;$Z2915,"Delta","No Delta"))</f>
        <v/>
      </c>
      <c r="AB2915">
        <f>IF(OR($B2915="",$Z2915=""),"",MAX(0,$Z2915-N($M2915)))</f>
        <v/>
      </c>
      <c r="AC2915" s="46">
        <f>IF($B2915="","",IFERROR(INDEX('CCA Util %'!$H:$H,MATCH($B2915,'CCA Util %'!$E:$E,0)),""))</f>
        <v/>
      </c>
      <c r="AD2915">
        <f>IF($B2915="","",IFERROR(INDEX('CCA Util %'!$G:$G,MATCH($B2915,'CCA Util %'!$E:$E,0)),""))</f>
        <v/>
      </c>
      <c r="AE2915">
        <f>IF(OR($B2915="",$U2915=""),"",$U2915&amp;" &amp; "&amp;IF(OR($AD2915="",$AD2915=0),"Util NA",$AD2915&amp;" Util"))</f>
        <v/>
      </c>
    </row>
    <row r="2916" ht="15.75" customHeight="1" s="42">
      <c r="A2916" s="41" t="n"/>
      <c r="G2916" s="38" t="n"/>
      <c r="H2916" s="38" t="n"/>
      <c r="I2916" s="38" t="n"/>
      <c r="J2916" s="38" t="n"/>
      <c r="K2916" s="38" t="n"/>
      <c r="L2916" s="38" t="n"/>
      <c r="N2916" s="36">
        <f>IF($B2916="","",IF($C2916="SUPERSTORE","Superstore","DH"))</f>
        <v/>
      </c>
      <c r="O2916" s="36">
        <f>IF($B2916="","",IFERROR(VLOOKUP($B2916,Mapping!$A:$C,2,0),"Not Mapped"))</f>
        <v/>
      </c>
      <c r="P2916" s="36">
        <f>IF($B2916="","",IFERROR(VLOOKUP($B2916,Mapping!$A:$C,3,0),"Not Mapped"))</f>
        <v/>
      </c>
      <c r="Q2916" s="36">
        <f>IF($B2916="","",IFERROR(VLOOKUP($O2916,Leaders!$A:$B,2,0),"Not Mapped"))</f>
        <v/>
      </c>
      <c r="R2916" s="36">
        <f>IF($B2916="","",IF(COUNTIF(Exclusions!$A:$A,$B2916)&gt;0,"Yes","No"))</f>
        <v/>
      </c>
      <c r="S2916" s="38">
        <f>IF($B2916="","",MIN(1,DAY($A2916)/IF($N2916="Superstore",Settings!$B$5,Settings!$B$4)))</f>
        <v/>
      </c>
      <c r="T2916" s="38">
        <f>IF(OR($B2916="",$G2916="",$S2916=0),"",$G2916/$S2916)</f>
        <v/>
      </c>
      <c r="U2916" s="36">
        <f>IF($T2916="","",IF($T2916&lt;Settings!$B$8,"Critical",IF($T2916&lt;Settings!$B$9,"Semi Critical","Non Critical")))</f>
        <v/>
      </c>
      <c r="V2916" s="28" t="n"/>
      <c r="Z2916">
        <f>IF($B2916="","",IFERROR(VLOOKUP($B2916,'Plan HC for CCA'!$A:$B,2,0),""))</f>
        <v/>
      </c>
      <c r="AA2916">
        <f>IF(OR($B2916="",$Z2916=""),"",IF(N($M2916)&lt;$Z2916,"Delta","No Delta"))</f>
        <v/>
      </c>
      <c r="AB2916">
        <f>IF(OR($B2916="",$Z2916=""),"",MAX(0,$Z2916-N($M2916)))</f>
        <v/>
      </c>
      <c r="AC2916" s="46">
        <f>IF($B2916="","",IFERROR(INDEX('CCA Util %'!$H:$H,MATCH($B2916,'CCA Util %'!$E:$E,0)),""))</f>
        <v/>
      </c>
      <c r="AD2916">
        <f>IF($B2916="","",IFERROR(INDEX('CCA Util %'!$G:$G,MATCH($B2916,'CCA Util %'!$E:$E,0)),""))</f>
        <v/>
      </c>
      <c r="AE2916">
        <f>IF(OR($B2916="",$U2916=""),"",$U2916&amp;" &amp; "&amp;IF(OR($AD2916="",$AD2916=0),"Util NA",$AD2916&amp;" Util"))</f>
        <v/>
      </c>
    </row>
    <row r="2917" ht="15.75" customHeight="1" s="42">
      <c r="A2917" s="41" t="n"/>
      <c r="G2917" s="38" t="n"/>
      <c r="H2917" s="38" t="n"/>
      <c r="I2917" s="38" t="n"/>
      <c r="J2917" s="38" t="n"/>
      <c r="K2917" s="38" t="n"/>
      <c r="L2917" s="38" t="n"/>
      <c r="N2917" s="36">
        <f>IF($B2917="","",IF($C2917="SUPERSTORE","Superstore","DH"))</f>
        <v/>
      </c>
      <c r="O2917" s="36">
        <f>IF($B2917="","",IFERROR(VLOOKUP($B2917,Mapping!$A:$C,2,0),"Not Mapped"))</f>
        <v/>
      </c>
      <c r="P2917" s="36">
        <f>IF($B2917="","",IFERROR(VLOOKUP($B2917,Mapping!$A:$C,3,0),"Not Mapped"))</f>
        <v/>
      </c>
      <c r="Q2917" s="36">
        <f>IF($B2917="","",IFERROR(VLOOKUP($O2917,Leaders!$A:$B,2,0),"Not Mapped"))</f>
        <v/>
      </c>
      <c r="R2917" s="36">
        <f>IF($B2917="","",IF(COUNTIF(Exclusions!$A:$A,$B2917)&gt;0,"Yes","No"))</f>
        <v/>
      </c>
      <c r="S2917" s="38">
        <f>IF($B2917="","",MIN(1,DAY($A2917)/IF($N2917="Superstore",Settings!$B$5,Settings!$B$4)))</f>
        <v/>
      </c>
      <c r="T2917" s="38">
        <f>IF(OR($B2917="",$G2917="",$S2917=0),"",$G2917/$S2917)</f>
        <v/>
      </c>
      <c r="U2917" s="36">
        <f>IF($T2917="","",IF($T2917&lt;Settings!$B$8,"Critical",IF($T2917&lt;Settings!$B$9,"Semi Critical","Non Critical")))</f>
        <v/>
      </c>
      <c r="V2917" s="28" t="n"/>
      <c r="Z2917">
        <f>IF($B2917="","",IFERROR(VLOOKUP($B2917,'Plan HC for CCA'!$A:$B,2,0),""))</f>
        <v/>
      </c>
      <c r="AA2917">
        <f>IF(OR($B2917="",$Z2917=""),"",IF(N($M2917)&lt;$Z2917,"Delta","No Delta"))</f>
        <v/>
      </c>
      <c r="AB2917">
        <f>IF(OR($B2917="",$Z2917=""),"",MAX(0,$Z2917-N($M2917)))</f>
        <v/>
      </c>
      <c r="AC2917" s="46">
        <f>IF($B2917="","",IFERROR(INDEX('CCA Util %'!$H:$H,MATCH($B2917,'CCA Util %'!$E:$E,0)),""))</f>
        <v/>
      </c>
      <c r="AD2917">
        <f>IF($B2917="","",IFERROR(INDEX('CCA Util %'!$G:$G,MATCH($B2917,'CCA Util %'!$E:$E,0)),""))</f>
        <v/>
      </c>
      <c r="AE2917">
        <f>IF(OR($B2917="",$U2917=""),"",$U2917&amp;" &amp; "&amp;IF(OR($AD2917="",$AD2917=0),"Util NA",$AD2917&amp;" Util"))</f>
        <v/>
      </c>
    </row>
    <row r="2918" ht="15.75" customHeight="1" s="42">
      <c r="A2918" s="41" t="n"/>
      <c r="G2918" s="38" t="n"/>
      <c r="H2918" s="38" t="n"/>
      <c r="I2918" s="38" t="n"/>
      <c r="J2918" s="38" t="n"/>
      <c r="K2918" s="38" t="n"/>
      <c r="L2918" s="38" t="n"/>
      <c r="N2918" s="36">
        <f>IF($B2918="","",IF($C2918="SUPERSTORE","Superstore","DH"))</f>
        <v/>
      </c>
      <c r="O2918" s="36">
        <f>IF($B2918="","",IFERROR(VLOOKUP($B2918,Mapping!$A:$C,2,0),"Not Mapped"))</f>
        <v/>
      </c>
      <c r="P2918" s="36">
        <f>IF($B2918="","",IFERROR(VLOOKUP($B2918,Mapping!$A:$C,3,0),"Not Mapped"))</f>
        <v/>
      </c>
      <c r="Q2918" s="36">
        <f>IF($B2918="","",IFERROR(VLOOKUP($O2918,Leaders!$A:$B,2,0),"Not Mapped"))</f>
        <v/>
      </c>
      <c r="R2918" s="36">
        <f>IF($B2918="","",IF(COUNTIF(Exclusions!$A:$A,$B2918)&gt;0,"Yes","No"))</f>
        <v/>
      </c>
      <c r="S2918" s="38">
        <f>IF($B2918="","",MIN(1,DAY($A2918)/IF($N2918="Superstore",Settings!$B$5,Settings!$B$4)))</f>
        <v/>
      </c>
      <c r="T2918" s="38">
        <f>IF(OR($B2918="",$G2918="",$S2918=0),"",$G2918/$S2918)</f>
        <v/>
      </c>
      <c r="U2918" s="36">
        <f>IF($T2918="","",IF($T2918&lt;Settings!$B$8,"Critical",IF($T2918&lt;Settings!$B$9,"Semi Critical","Non Critical")))</f>
        <v/>
      </c>
      <c r="V2918" s="28" t="n"/>
      <c r="Z2918">
        <f>IF($B2918="","",IFERROR(VLOOKUP($B2918,'Plan HC for CCA'!$A:$B,2,0),""))</f>
        <v/>
      </c>
      <c r="AA2918">
        <f>IF(OR($B2918="",$Z2918=""),"",IF(N($M2918)&lt;$Z2918,"Delta","No Delta"))</f>
        <v/>
      </c>
      <c r="AB2918">
        <f>IF(OR($B2918="",$Z2918=""),"",MAX(0,$Z2918-N($M2918)))</f>
        <v/>
      </c>
      <c r="AC2918" s="46">
        <f>IF($B2918="","",IFERROR(INDEX('CCA Util %'!$H:$H,MATCH($B2918,'CCA Util %'!$E:$E,0)),""))</f>
        <v/>
      </c>
      <c r="AD2918">
        <f>IF($B2918="","",IFERROR(INDEX('CCA Util %'!$G:$G,MATCH($B2918,'CCA Util %'!$E:$E,0)),""))</f>
        <v/>
      </c>
      <c r="AE2918">
        <f>IF(OR($B2918="",$U2918=""),"",$U2918&amp;" &amp; "&amp;IF(OR($AD2918="",$AD2918=0),"Util NA",$AD2918&amp;" Util"))</f>
        <v/>
      </c>
    </row>
    <row r="2919" ht="15.75" customHeight="1" s="42">
      <c r="A2919" s="41" t="n"/>
      <c r="G2919" s="38" t="n"/>
      <c r="H2919" s="38" t="n"/>
      <c r="I2919" s="38" t="n"/>
      <c r="J2919" s="38" t="n"/>
      <c r="K2919" s="38" t="n"/>
      <c r="L2919" s="38" t="n"/>
      <c r="N2919" s="36">
        <f>IF($B2919="","",IF($C2919="SUPERSTORE","Superstore","DH"))</f>
        <v/>
      </c>
      <c r="O2919" s="36">
        <f>IF($B2919="","",IFERROR(VLOOKUP($B2919,Mapping!$A:$C,2,0),"Not Mapped"))</f>
        <v/>
      </c>
      <c r="P2919" s="36">
        <f>IF($B2919="","",IFERROR(VLOOKUP($B2919,Mapping!$A:$C,3,0),"Not Mapped"))</f>
        <v/>
      </c>
      <c r="Q2919" s="36">
        <f>IF($B2919="","",IFERROR(VLOOKUP($O2919,Leaders!$A:$B,2,0),"Not Mapped"))</f>
        <v/>
      </c>
      <c r="R2919" s="36">
        <f>IF($B2919="","",IF(COUNTIF(Exclusions!$A:$A,$B2919)&gt;0,"Yes","No"))</f>
        <v/>
      </c>
      <c r="S2919" s="38">
        <f>IF($B2919="","",MIN(1,DAY($A2919)/IF($N2919="Superstore",Settings!$B$5,Settings!$B$4)))</f>
        <v/>
      </c>
      <c r="T2919" s="38">
        <f>IF(OR($B2919="",$G2919="",$S2919=0),"",$G2919/$S2919)</f>
        <v/>
      </c>
      <c r="U2919" s="36">
        <f>IF($T2919="","",IF($T2919&lt;Settings!$B$8,"Critical",IF($T2919&lt;Settings!$B$9,"Semi Critical","Non Critical")))</f>
        <v/>
      </c>
      <c r="V2919" s="28" t="n"/>
      <c r="Z2919">
        <f>IF($B2919="","",IFERROR(VLOOKUP($B2919,'Plan HC for CCA'!$A:$B,2,0),""))</f>
        <v/>
      </c>
      <c r="AA2919">
        <f>IF(OR($B2919="",$Z2919=""),"",IF(N($M2919)&lt;$Z2919,"Delta","No Delta"))</f>
        <v/>
      </c>
      <c r="AB2919">
        <f>IF(OR($B2919="",$Z2919=""),"",MAX(0,$Z2919-N($M2919)))</f>
        <v/>
      </c>
      <c r="AC2919" s="46">
        <f>IF($B2919="","",IFERROR(INDEX('CCA Util %'!$H:$H,MATCH($B2919,'CCA Util %'!$E:$E,0)),""))</f>
        <v/>
      </c>
      <c r="AD2919">
        <f>IF($B2919="","",IFERROR(INDEX('CCA Util %'!$G:$G,MATCH($B2919,'CCA Util %'!$E:$E,0)),""))</f>
        <v/>
      </c>
      <c r="AE2919">
        <f>IF(OR($B2919="",$U2919=""),"",$U2919&amp;" &amp; "&amp;IF(OR($AD2919="",$AD2919=0),"Util NA",$AD2919&amp;" Util"))</f>
        <v/>
      </c>
    </row>
    <row r="2920" ht="15.75" customHeight="1" s="42">
      <c r="A2920" s="41" t="n"/>
      <c r="G2920" s="38" t="n"/>
      <c r="H2920" s="38" t="n"/>
      <c r="I2920" s="38" t="n"/>
      <c r="J2920" s="38" t="n"/>
      <c r="K2920" s="38" t="n"/>
      <c r="L2920" s="38" t="n"/>
      <c r="N2920" s="36">
        <f>IF($B2920="","",IF($C2920="SUPERSTORE","Superstore","DH"))</f>
        <v/>
      </c>
      <c r="O2920" s="36">
        <f>IF($B2920="","",IFERROR(VLOOKUP($B2920,Mapping!$A:$C,2,0),"Not Mapped"))</f>
        <v/>
      </c>
      <c r="P2920" s="36">
        <f>IF($B2920="","",IFERROR(VLOOKUP($B2920,Mapping!$A:$C,3,0),"Not Mapped"))</f>
        <v/>
      </c>
      <c r="Q2920" s="36">
        <f>IF($B2920="","",IFERROR(VLOOKUP($O2920,Leaders!$A:$B,2,0),"Not Mapped"))</f>
        <v/>
      </c>
      <c r="R2920" s="36">
        <f>IF($B2920="","",IF(COUNTIF(Exclusions!$A:$A,$B2920)&gt;0,"Yes","No"))</f>
        <v/>
      </c>
      <c r="S2920" s="38">
        <f>IF($B2920="","",MIN(1,DAY($A2920)/IF($N2920="Superstore",Settings!$B$5,Settings!$B$4)))</f>
        <v/>
      </c>
      <c r="T2920" s="38">
        <f>IF(OR($B2920="",$G2920="",$S2920=0),"",$G2920/$S2920)</f>
        <v/>
      </c>
      <c r="U2920" s="36">
        <f>IF($T2920="","",IF($T2920&lt;Settings!$B$8,"Critical",IF($T2920&lt;Settings!$B$9,"Semi Critical","Non Critical")))</f>
        <v/>
      </c>
      <c r="V2920" s="28" t="n"/>
      <c r="Z2920">
        <f>IF($B2920="","",IFERROR(VLOOKUP($B2920,'Plan HC for CCA'!$A:$B,2,0),""))</f>
        <v/>
      </c>
      <c r="AA2920">
        <f>IF(OR($B2920="",$Z2920=""),"",IF(N($M2920)&lt;$Z2920,"Delta","No Delta"))</f>
        <v/>
      </c>
      <c r="AB2920">
        <f>IF(OR($B2920="",$Z2920=""),"",MAX(0,$Z2920-N($M2920)))</f>
        <v/>
      </c>
      <c r="AC2920" s="46">
        <f>IF($B2920="","",IFERROR(INDEX('CCA Util %'!$H:$H,MATCH($B2920,'CCA Util %'!$E:$E,0)),""))</f>
        <v/>
      </c>
      <c r="AD2920">
        <f>IF($B2920="","",IFERROR(INDEX('CCA Util %'!$G:$G,MATCH($B2920,'CCA Util %'!$E:$E,0)),""))</f>
        <v/>
      </c>
      <c r="AE2920">
        <f>IF(OR($B2920="",$U2920=""),"",$U2920&amp;" &amp; "&amp;IF(OR($AD2920="",$AD2920=0),"Util NA",$AD2920&amp;" Util"))</f>
        <v/>
      </c>
    </row>
    <row r="2921" ht="15.75" customHeight="1" s="42">
      <c r="A2921" s="41" t="n"/>
      <c r="G2921" s="38" t="n"/>
      <c r="H2921" s="38" t="n"/>
      <c r="I2921" s="38" t="n"/>
      <c r="J2921" s="38" t="n"/>
      <c r="K2921" s="38" t="n"/>
      <c r="L2921" s="38" t="n"/>
      <c r="N2921" s="36">
        <f>IF($B2921="","",IF($C2921="SUPERSTORE","Superstore","DH"))</f>
        <v/>
      </c>
      <c r="O2921" s="36">
        <f>IF($B2921="","",IFERROR(VLOOKUP($B2921,Mapping!$A:$C,2,0),"Not Mapped"))</f>
        <v/>
      </c>
      <c r="P2921" s="36">
        <f>IF($B2921="","",IFERROR(VLOOKUP($B2921,Mapping!$A:$C,3,0),"Not Mapped"))</f>
        <v/>
      </c>
      <c r="Q2921" s="36">
        <f>IF($B2921="","",IFERROR(VLOOKUP($O2921,Leaders!$A:$B,2,0),"Not Mapped"))</f>
        <v/>
      </c>
      <c r="R2921" s="36">
        <f>IF($B2921="","",IF(COUNTIF(Exclusions!$A:$A,$B2921)&gt;0,"Yes","No"))</f>
        <v/>
      </c>
      <c r="S2921" s="38">
        <f>IF($B2921="","",MIN(1,DAY($A2921)/IF($N2921="Superstore",Settings!$B$5,Settings!$B$4)))</f>
        <v/>
      </c>
      <c r="T2921" s="38">
        <f>IF(OR($B2921="",$G2921="",$S2921=0),"",$G2921/$S2921)</f>
        <v/>
      </c>
      <c r="U2921" s="36">
        <f>IF($T2921="","",IF($T2921&lt;Settings!$B$8,"Critical",IF($T2921&lt;Settings!$B$9,"Semi Critical","Non Critical")))</f>
        <v/>
      </c>
      <c r="V2921" s="28" t="n"/>
      <c r="Z2921">
        <f>IF($B2921="","",IFERROR(VLOOKUP($B2921,'Plan HC for CCA'!$A:$B,2,0),""))</f>
        <v/>
      </c>
      <c r="AA2921">
        <f>IF(OR($B2921="",$Z2921=""),"",IF(N($M2921)&lt;$Z2921,"Delta","No Delta"))</f>
        <v/>
      </c>
      <c r="AB2921">
        <f>IF(OR($B2921="",$Z2921=""),"",MAX(0,$Z2921-N($M2921)))</f>
        <v/>
      </c>
      <c r="AC2921" s="46">
        <f>IF($B2921="","",IFERROR(INDEX('CCA Util %'!$H:$H,MATCH($B2921,'CCA Util %'!$E:$E,0)),""))</f>
        <v/>
      </c>
      <c r="AD2921">
        <f>IF($B2921="","",IFERROR(INDEX('CCA Util %'!$G:$G,MATCH($B2921,'CCA Util %'!$E:$E,0)),""))</f>
        <v/>
      </c>
      <c r="AE2921">
        <f>IF(OR($B2921="",$U2921=""),"",$U2921&amp;" &amp; "&amp;IF(OR($AD2921="",$AD2921=0),"Util NA",$AD2921&amp;" Util"))</f>
        <v/>
      </c>
    </row>
    <row r="2922" ht="15.75" customHeight="1" s="42">
      <c r="A2922" s="41" t="n"/>
      <c r="G2922" s="38" t="n"/>
      <c r="H2922" s="38" t="n"/>
      <c r="I2922" s="38" t="n"/>
      <c r="J2922" s="38" t="n"/>
      <c r="K2922" s="38" t="n"/>
      <c r="L2922" s="38" t="n"/>
      <c r="N2922" s="36">
        <f>IF($B2922="","",IF($C2922="SUPERSTORE","Superstore","DH"))</f>
        <v/>
      </c>
      <c r="O2922" s="36">
        <f>IF($B2922="","",IFERROR(VLOOKUP($B2922,Mapping!$A:$C,2,0),"Not Mapped"))</f>
        <v/>
      </c>
      <c r="P2922" s="36">
        <f>IF($B2922="","",IFERROR(VLOOKUP($B2922,Mapping!$A:$C,3,0),"Not Mapped"))</f>
        <v/>
      </c>
      <c r="Q2922" s="36">
        <f>IF($B2922="","",IFERROR(VLOOKUP($O2922,Leaders!$A:$B,2,0),"Not Mapped"))</f>
        <v/>
      </c>
      <c r="R2922" s="36">
        <f>IF($B2922="","",IF(COUNTIF(Exclusions!$A:$A,$B2922)&gt;0,"Yes","No"))</f>
        <v/>
      </c>
      <c r="S2922" s="38">
        <f>IF($B2922="","",MIN(1,DAY($A2922)/IF($N2922="Superstore",Settings!$B$5,Settings!$B$4)))</f>
        <v/>
      </c>
      <c r="T2922" s="38">
        <f>IF(OR($B2922="",$G2922="",$S2922=0),"",$G2922/$S2922)</f>
        <v/>
      </c>
      <c r="U2922" s="36">
        <f>IF($T2922="","",IF($T2922&lt;Settings!$B$8,"Critical",IF($T2922&lt;Settings!$B$9,"Semi Critical","Non Critical")))</f>
        <v/>
      </c>
      <c r="V2922" s="28" t="n"/>
      <c r="Z2922">
        <f>IF($B2922="","",IFERROR(VLOOKUP($B2922,'Plan HC for CCA'!$A:$B,2,0),""))</f>
        <v/>
      </c>
      <c r="AA2922">
        <f>IF(OR($B2922="",$Z2922=""),"",IF(N($M2922)&lt;$Z2922,"Delta","No Delta"))</f>
        <v/>
      </c>
      <c r="AB2922">
        <f>IF(OR($B2922="",$Z2922=""),"",MAX(0,$Z2922-N($M2922)))</f>
        <v/>
      </c>
      <c r="AC2922" s="46">
        <f>IF($B2922="","",IFERROR(INDEX('CCA Util %'!$H:$H,MATCH($B2922,'CCA Util %'!$E:$E,0)),""))</f>
        <v/>
      </c>
      <c r="AD2922">
        <f>IF($B2922="","",IFERROR(INDEX('CCA Util %'!$G:$G,MATCH($B2922,'CCA Util %'!$E:$E,0)),""))</f>
        <v/>
      </c>
      <c r="AE2922">
        <f>IF(OR($B2922="",$U2922=""),"",$U2922&amp;" &amp; "&amp;IF(OR($AD2922="",$AD2922=0),"Util NA",$AD2922&amp;" Util"))</f>
        <v/>
      </c>
    </row>
    <row r="2923" ht="15.75" customHeight="1" s="42">
      <c r="A2923" s="41" t="n"/>
      <c r="G2923" s="38" t="n"/>
      <c r="H2923" s="38" t="n"/>
      <c r="I2923" s="38" t="n"/>
      <c r="J2923" s="38" t="n"/>
      <c r="K2923" s="38" t="n"/>
      <c r="L2923" s="38" t="n"/>
      <c r="N2923" s="36">
        <f>IF($B2923="","",IF($C2923="SUPERSTORE","Superstore","DH"))</f>
        <v/>
      </c>
      <c r="O2923" s="36">
        <f>IF($B2923="","",IFERROR(VLOOKUP($B2923,Mapping!$A:$C,2,0),"Not Mapped"))</f>
        <v/>
      </c>
      <c r="P2923" s="36">
        <f>IF($B2923="","",IFERROR(VLOOKUP($B2923,Mapping!$A:$C,3,0),"Not Mapped"))</f>
        <v/>
      </c>
      <c r="Q2923" s="36">
        <f>IF($B2923="","",IFERROR(VLOOKUP($O2923,Leaders!$A:$B,2,0),"Not Mapped"))</f>
        <v/>
      </c>
      <c r="R2923" s="36">
        <f>IF($B2923="","",IF(COUNTIF(Exclusions!$A:$A,$B2923)&gt;0,"Yes","No"))</f>
        <v/>
      </c>
      <c r="S2923" s="38">
        <f>IF($B2923="","",MIN(1,DAY($A2923)/IF($N2923="Superstore",Settings!$B$5,Settings!$B$4)))</f>
        <v/>
      </c>
      <c r="T2923" s="38">
        <f>IF(OR($B2923="",$G2923="",$S2923=0),"",$G2923/$S2923)</f>
        <v/>
      </c>
      <c r="U2923" s="36">
        <f>IF($T2923="","",IF($T2923&lt;Settings!$B$8,"Critical",IF($T2923&lt;Settings!$B$9,"Semi Critical","Non Critical")))</f>
        <v/>
      </c>
      <c r="V2923" s="28" t="n"/>
      <c r="Z2923">
        <f>IF($B2923="","",IFERROR(VLOOKUP($B2923,'Plan HC for CCA'!$A:$B,2,0),""))</f>
        <v/>
      </c>
      <c r="AA2923">
        <f>IF(OR($B2923="",$Z2923=""),"",IF(N($M2923)&lt;$Z2923,"Delta","No Delta"))</f>
        <v/>
      </c>
      <c r="AB2923">
        <f>IF(OR($B2923="",$Z2923=""),"",MAX(0,$Z2923-N($M2923)))</f>
        <v/>
      </c>
      <c r="AC2923" s="46">
        <f>IF($B2923="","",IFERROR(INDEX('CCA Util %'!$H:$H,MATCH($B2923,'CCA Util %'!$E:$E,0)),""))</f>
        <v/>
      </c>
      <c r="AD2923">
        <f>IF($B2923="","",IFERROR(INDEX('CCA Util %'!$G:$G,MATCH($B2923,'CCA Util %'!$E:$E,0)),""))</f>
        <v/>
      </c>
      <c r="AE2923">
        <f>IF(OR($B2923="",$U2923=""),"",$U2923&amp;" &amp; "&amp;IF(OR($AD2923="",$AD2923=0),"Util NA",$AD2923&amp;" Util"))</f>
        <v/>
      </c>
    </row>
    <row r="2924" ht="15.75" customHeight="1" s="42">
      <c r="A2924" s="41" t="n"/>
      <c r="G2924" s="38" t="n"/>
      <c r="H2924" s="38" t="n"/>
      <c r="I2924" s="38" t="n"/>
      <c r="J2924" s="38" t="n"/>
      <c r="K2924" s="38" t="n"/>
      <c r="L2924" s="38" t="n"/>
      <c r="N2924" s="36">
        <f>IF($B2924="","",IF($C2924="SUPERSTORE","Superstore","DH"))</f>
        <v/>
      </c>
      <c r="O2924" s="36">
        <f>IF($B2924="","",IFERROR(VLOOKUP($B2924,Mapping!$A:$C,2,0),"Not Mapped"))</f>
        <v/>
      </c>
      <c r="P2924" s="36">
        <f>IF($B2924="","",IFERROR(VLOOKUP($B2924,Mapping!$A:$C,3,0),"Not Mapped"))</f>
        <v/>
      </c>
      <c r="Q2924" s="36">
        <f>IF($B2924="","",IFERROR(VLOOKUP($O2924,Leaders!$A:$B,2,0),"Not Mapped"))</f>
        <v/>
      </c>
      <c r="R2924" s="36">
        <f>IF($B2924="","",IF(COUNTIF(Exclusions!$A:$A,$B2924)&gt;0,"Yes","No"))</f>
        <v/>
      </c>
      <c r="S2924" s="38">
        <f>IF($B2924="","",MIN(1,DAY($A2924)/IF($N2924="Superstore",Settings!$B$5,Settings!$B$4)))</f>
        <v/>
      </c>
      <c r="T2924" s="38">
        <f>IF(OR($B2924="",$G2924="",$S2924=0),"",$G2924/$S2924)</f>
        <v/>
      </c>
      <c r="U2924" s="36">
        <f>IF($T2924="","",IF($T2924&lt;Settings!$B$8,"Critical",IF($T2924&lt;Settings!$B$9,"Semi Critical","Non Critical")))</f>
        <v/>
      </c>
      <c r="V2924" s="28" t="n"/>
      <c r="Z2924">
        <f>IF($B2924="","",IFERROR(VLOOKUP($B2924,'Plan HC for CCA'!$A:$B,2,0),""))</f>
        <v/>
      </c>
      <c r="AA2924">
        <f>IF(OR($B2924="",$Z2924=""),"",IF(N($M2924)&lt;$Z2924,"Delta","No Delta"))</f>
        <v/>
      </c>
      <c r="AB2924">
        <f>IF(OR($B2924="",$Z2924=""),"",MAX(0,$Z2924-N($M2924)))</f>
        <v/>
      </c>
      <c r="AC2924" s="46">
        <f>IF($B2924="","",IFERROR(INDEX('CCA Util %'!$H:$H,MATCH($B2924,'CCA Util %'!$E:$E,0)),""))</f>
        <v/>
      </c>
      <c r="AD2924">
        <f>IF($B2924="","",IFERROR(INDEX('CCA Util %'!$G:$G,MATCH($B2924,'CCA Util %'!$E:$E,0)),""))</f>
        <v/>
      </c>
      <c r="AE2924">
        <f>IF(OR($B2924="",$U2924=""),"",$U2924&amp;" &amp; "&amp;IF(OR($AD2924="",$AD2924=0),"Util NA",$AD2924&amp;" Util"))</f>
        <v/>
      </c>
    </row>
    <row r="2925" ht="15.75" customHeight="1" s="42">
      <c r="A2925" s="41" t="n"/>
      <c r="G2925" s="38" t="n"/>
      <c r="H2925" s="38" t="n"/>
      <c r="I2925" s="38" t="n"/>
      <c r="J2925" s="38" t="n"/>
      <c r="K2925" s="38" t="n"/>
      <c r="L2925" s="38" t="n"/>
      <c r="N2925" s="36">
        <f>IF($B2925="","",IF($C2925="SUPERSTORE","Superstore","DH"))</f>
        <v/>
      </c>
      <c r="O2925" s="36">
        <f>IF($B2925="","",IFERROR(VLOOKUP($B2925,Mapping!$A:$C,2,0),"Not Mapped"))</f>
        <v/>
      </c>
      <c r="P2925" s="36">
        <f>IF($B2925="","",IFERROR(VLOOKUP($B2925,Mapping!$A:$C,3,0),"Not Mapped"))</f>
        <v/>
      </c>
      <c r="Q2925" s="36">
        <f>IF($B2925="","",IFERROR(VLOOKUP($O2925,Leaders!$A:$B,2,0),"Not Mapped"))</f>
        <v/>
      </c>
      <c r="R2925" s="36">
        <f>IF($B2925="","",IF(COUNTIF(Exclusions!$A:$A,$B2925)&gt;0,"Yes","No"))</f>
        <v/>
      </c>
      <c r="S2925" s="38">
        <f>IF($B2925="","",MIN(1,DAY($A2925)/IF($N2925="Superstore",Settings!$B$5,Settings!$B$4)))</f>
        <v/>
      </c>
      <c r="T2925" s="38">
        <f>IF(OR($B2925="",$G2925="",$S2925=0),"",$G2925/$S2925)</f>
        <v/>
      </c>
      <c r="U2925" s="36">
        <f>IF($T2925="","",IF($T2925&lt;Settings!$B$8,"Critical",IF($T2925&lt;Settings!$B$9,"Semi Critical","Non Critical")))</f>
        <v/>
      </c>
      <c r="V2925" s="28" t="n"/>
      <c r="Z2925">
        <f>IF($B2925="","",IFERROR(VLOOKUP($B2925,'Plan HC for CCA'!$A:$B,2,0),""))</f>
        <v/>
      </c>
      <c r="AA2925">
        <f>IF(OR($B2925="",$Z2925=""),"",IF(N($M2925)&lt;$Z2925,"Delta","No Delta"))</f>
        <v/>
      </c>
      <c r="AB2925">
        <f>IF(OR($B2925="",$Z2925=""),"",MAX(0,$Z2925-N($M2925)))</f>
        <v/>
      </c>
      <c r="AC2925" s="46">
        <f>IF($B2925="","",IFERROR(INDEX('CCA Util %'!$H:$H,MATCH($B2925,'CCA Util %'!$E:$E,0)),""))</f>
        <v/>
      </c>
      <c r="AD2925">
        <f>IF($B2925="","",IFERROR(INDEX('CCA Util %'!$G:$G,MATCH($B2925,'CCA Util %'!$E:$E,0)),""))</f>
        <v/>
      </c>
      <c r="AE2925">
        <f>IF(OR($B2925="",$U2925=""),"",$U2925&amp;" &amp; "&amp;IF(OR($AD2925="",$AD2925=0),"Util NA",$AD2925&amp;" Util"))</f>
        <v/>
      </c>
    </row>
    <row r="2926" ht="15.75" customHeight="1" s="42">
      <c r="A2926" s="41" t="n"/>
      <c r="G2926" s="38" t="n"/>
      <c r="H2926" s="38" t="n"/>
      <c r="I2926" s="38" t="n"/>
      <c r="J2926" s="38" t="n"/>
      <c r="K2926" s="38" t="n"/>
      <c r="L2926" s="38" t="n"/>
      <c r="N2926" s="36">
        <f>IF($B2926="","",IF($C2926="SUPERSTORE","Superstore","DH"))</f>
        <v/>
      </c>
      <c r="O2926" s="36">
        <f>IF($B2926="","",IFERROR(VLOOKUP($B2926,Mapping!$A:$C,2,0),"Not Mapped"))</f>
        <v/>
      </c>
      <c r="P2926" s="36">
        <f>IF($B2926="","",IFERROR(VLOOKUP($B2926,Mapping!$A:$C,3,0),"Not Mapped"))</f>
        <v/>
      </c>
      <c r="Q2926" s="36">
        <f>IF($B2926="","",IFERROR(VLOOKUP($O2926,Leaders!$A:$B,2,0),"Not Mapped"))</f>
        <v/>
      </c>
      <c r="R2926" s="36">
        <f>IF($B2926="","",IF(COUNTIF(Exclusions!$A:$A,$B2926)&gt;0,"Yes","No"))</f>
        <v/>
      </c>
      <c r="S2926" s="38">
        <f>IF($B2926="","",MIN(1,DAY($A2926)/IF($N2926="Superstore",Settings!$B$5,Settings!$B$4)))</f>
        <v/>
      </c>
      <c r="T2926" s="38">
        <f>IF(OR($B2926="",$G2926="",$S2926=0),"",$G2926/$S2926)</f>
        <v/>
      </c>
      <c r="U2926" s="36">
        <f>IF($T2926="","",IF($T2926&lt;Settings!$B$8,"Critical",IF($T2926&lt;Settings!$B$9,"Semi Critical","Non Critical")))</f>
        <v/>
      </c>
      <c r="V2926" s="28" t="n"/>
      <c r="Z2926">
        <f>IF($B2926="","",IFERROR(VLOOKUP($B2926,'Plan HC for CCA'!$A:$B,2,0),""))</f>
        <v/>
      </c>
      <c r="AA2926">
        <f>IF(OR($B2926="",$Z2926=""),"",IF(N($M2926)&lt;$Z2926,"Delta","No Delta"))</f>
        <v/>
      </c>
      <c r="AB2926">
        <f>IF(OR($B2926="",$Z2926=""),"",MAX(0,$Z2926-N($M2926)))</f>
        <v/>
      </c>
      <c r="AC2926" s="46">
        <f>IF($B2926="","",IFERROR(INDEX('CCA Util %'!$H:$H,MATCH($B2926,'CCA Util %'!$E:$E,0)),""))</f>
        <v/>
      </c>
      <c r="AD2926">
        <f>IF($B2926="","",IFERROR(INDEX('CCA Util %'!$G:$G,MATCH($B2926,'CCA Util %'!$E:$E,0)),""))</f>
        <v/>
      </c>
      <c r="AE2926">
        <f>IF(OR($B2926="",$U2926=""),"",$U2926&amp;" &amp; "&amp;IF(OR($AD2926="",$AD2926=0),"Util NA",$AD2926&amp;" Util"))</f>
        <v/>
      </c>
    </row>
    <row r="2927" ht="15.75" customHeight="1" s="42">
      <c r="A2927" s="41" t="n"/>
      <c r="G2927" s="38" t="n"/>
      <c r="H2927" s="38" t="n"/>
      <c r="I2927" s="38" t="n"/>
      <c r="J2927" s="38" t="n"/>
      <c r="K2927" s="38" t="n"/>
      <c r="L2927" s="38" t="n"/>
      <c r="N2927" s="36">
        <f>IF($B2927="","",IF($C2927="SUPERSTORE","Superstore","DH"))</f>
        <v/>
      </c>
      <c r="O2927" s="36">
        <f>IF($B2927="","",IFERROR(VLOOKUP($B2927,Mapping!$A:$C,2,0),"Not Mapped"))</f>
        <v/>
      </c>
      <c r="P2927" s="36">
        <f>IF($B2927="","",IFERROR(VLOOKUP($B2927,Mapping!$A:$C,3,0),"Not Mapped"))</f>
        <v/>
      </c>
      <c r="Q2927" s="36">
        <f>IF($B2927="","",IFERROR(VLOOKUP($O2927,Leaders!$A:$B,2,0),"Not Mapped"))</f>
        <v/>
      </c>
      <c r="R2927" s="36">
        <f>IF($B2927="","",IF(COUNTIF(Exclusions!$A:$A,$B2927)&gt;0,"Yes","No"))</f>
        <v/>
      </c>
      <c r="S2927" s="38">
        <f>IF($B2927="","",MIN(1,DAY($A2927)/IF($N2927="Superstore",Settings!$B$5,Settings!$B$4)))</f>
        <v/>
      </c>
      <c r="T2927" s="38">
        <f>IF(OR($B2927="",$G2927="",$S2927=0),"",$G2927/$S2927)</f>
        <v/>
      </c>
      <c r="U2927" s="36">
        <f>IF($T2927="","",IF($T2927&lt;Settings!$B$8,"Critical",IF($T2927&lt;Settings!$B$9,"Semi Critical","Non Critical")))</f>
        <v/>
      </c>
      <c r="V2927" s="28" t="n"/>
      <c r="Z2927">
        <f>IF($B2927="","",IFERROR(VLOOKUP($B2927,'Plan HC for CCA'!$A:$B,2,0),""))</f>
        <v/>
      </c>
      <c r="AA2927">
        <f>IF(OR($B2927="",$Z2927=""),"",IF(N($M2927)&lt;$Z2927,"Delta","No Delta"))</f>
        <v/>
      </c>
      <c r="AB2927">
        <f>IF(OR($B2927="",$Z2927=""),"",MAX(0,$Z2927-N($M2927)))</f>
        <v/>
      </c>
      <c r="AC2927" s="46">
        <f>IF($B2927="","",IFERROR(INDEX('CCA Util %'!$H:$H,MATCH($B2927,'CCA Util %'!$E:$E,0)),""))</f>
        <v/>
      </c>
      <c r="AD2927">
        <f>IF($B2927="","",IFERROR(INDEX('CCA Util %'!$G:$G,MATCH($B2927,'CCA Util %'!$E:$E,0)),""))</f>
        <v/>
      </c>
      <c r="AE2927">
        <f>IF(OR($B2927="",$U2927=""),"",$U2927&amp;" &amp; "&amp;IF(OR($AD2927="",$AD2927=0),"Util NA",$AD2927&amp;" Util"))</f>
        <v/>
      </c>
    </row>
    <row r="2928" ht="15.75" customHeight="1" s="42">
      <c r="A2928" s="41" t="n"/>
      <c r="G2928" s="38" t="n"/>
      <c r="H2928" s="38" t="n"/>
      <c r="I2928" s="38" t="n"/>
      <c r="J2928" s="38" t="n"/>
      <c r="K2928" s="38" t="n"/>
      <c r="L2928" s="38" t="n"/>
      <c r="N2928" s="36">
        <f>IF($B2928="","",IF($C2928="SUPERSTORE","Superstore","DH"))</f>
        <v/>
      </c>
      <c r="O2928" s="36">
        <f>IF($B2928="","",IFERROR(VLOOKUP($B2928,Mapping!$A:$C,2,0),"Not Mapped"))</f>
        <v/>
      </c>
      <c r="P2928" s="36">
        <f>IF($B2928="","",IFERROR(VLOOKUP($B2928,Mapping!$A:$C,3,0),"Not Mapped"))</f>
        <v/>
      </c>
      <c r="Q2928" s="36">
        <f>IF($B2928="","",IFERROR(VLOOKUP($O2928,Leaders!$A:$B,2,0),"Not Mapped"))</f>
        <v/>
      </c>
      <c r="R2928" s="36">
        <f>IF($B2928="","",IF(COUNTIF(Exclusions!$A:$A,$B2928)&gt;0,"Yes","No"))</f>
        <v/>
      </c>
      <c r="S2928" s="38">
        <f>IF($B2928="","",MIN(1,DAY($A2928)/IF($N2928="Superstore",Settings!$B$5,Settings!$B$4)))</f>
        <v/>
      </c>
      <c r="T2928" s="38">
        <f>IF(OR($B2928="",$G2928="",$S2928=0),"",$G2928/$S2928)</f>
        <v/>
      </c>
      <c r="U2928" s="36">
        <f>IF($T2928="","",IF($T2928&lt;Settings!$B$8,"Critical",IF($T2928&lt;Settings!$B$9,"Semi Critical","Non Critical")))</f>
        <v/>
      </c>
      <c r="V2928" s="28" t="n"/>
      <c r="Z2928">
        <f>IF($B2928="","",IFERROR(VLOOKUP($B2928,'Plan HC for CCA'!$A:$B,2,0),""))</f>
        <v/>
      </c>
      <c r="AA2928">
        <f>IF(OR($B2928="",$Z2928=""),"",IF(N($M2928)&lt;$Z2928,"Delta","No Delta"))</f>
        <v/>
      </c>
      <c r="AB2928">
        <f>IF(OR($B2928="",$Z2928=""),"",MAX(0,$Z2928-N($M2928)))</f>
        <v/>
      </c>
      <c r="AC2928" s="46">
        <f>IF($B2928="","",IFERROR(INDEX('CCA Util %'!$H:$H,MATCH($B2928,'CCA Util %'!$E:$E,0)),""))</f>
        <v/>
      </c>
      <c r="AD2928">
        <f>IF($B2928="","",IFERROR(INDEX('CCA Util %'!$G:$G,MATCH($B2928,'CCA Util %'!$E:$E,0)),""))</f>
        <v/>
      </c>
      <c r="AE2928">
        <f>IF(OR($B2928="",$U2928=""),"",$U2928&amp;" &amp; "&amp;IF(OR($AD2928="",$AD2928=0),"Util NA",$AD2928&amp;" Util"))</f>
        <v/>
      </c>
    </row>
    <row r="2929" ht="15.75" customHeight="1" s="42">
      <c r="A2929" s="41" t="n"/>
      <c r="G2929" s="38" t="n"/>
      <c r="H2929" s="38" t="n"/>
      <c r="I2929" s="38" t="n"/>
      <c r="J2929" s="38" t="n"/>
      <c r="K2929" s="38" t="n"/>
      <c r="L2929" s="38" t="n"/>
      <c r="N2929" s="36">
        <f>IF($B2929="","",IF($C2929="SUPERSTORE","Superstore","DH"))</f>
        <v/>
      </c>
      <c r="O2929" s="36">
        <f>IF($B2929="","",IFERROR(VLOOKUP($B2929,Mapping!$A:$C,2,0),"Not Mapped"))</f>
        <v/>
      </c>
      <c r="P2929" s="36">
        <f>IF($B2929="","",IFERROR(VLOOKUP($B2929,Mapping!$A:$C,3,0),"Not Mapped"))</f>
        <v/>
      </c>
      <c r="Q2929" s="36">
        <f>IF($B2929="","",IFERROR(VLOOKUP($O2929,Leaders!$A:$B,2,0),"Not Mapped"))</f>
        <v/>
      </c>
      <c r="R2929" s="36">
        <f>IF($B2929="","",IF(COUNTIF(Exclusions!$A:$A,$B2929)&gt;0,"Yes","No"))</f>
        <v/>
      </c>
      <c r="S2929" s="38">
        <f>IF($B2929="","",MIN(1,DAY($A2929)/IF($N2929="Superstore",Settings!$B$5,Settings!$B$4)))</f>
        <v/>
      </c>
      <c r="T2929" s="38">
        <f>IF(OR($B2929="",$G2929="",$S2929=0),"",$G2929/$S2929)</f>
        <v/>
      </c>
      <c r="U2929" s="36">
        <f>IF($T2929="","",IF($T2929&lt;Settings!$B$8,"Critical",IF($T2929&lt;Settings!$B$9,"Semi Critical","Non Critical")))</f>
        <v/>
      </c>
      <c r="V2929" s="28" t="n"/>
      <c r="Z2929">
        <f>IF($B2929="","",IFERROR(VLOOKUP($B2929,'Plan HC for CCA'!$A:$B,2,0),""))</f>
        <v/>
      </c>
      <c r="AA2929">
        <f>IF(OR($B2929="",$Z2929=""),"",IF(N($M2929)&lt;$Z2929,"Delta","No Delta"))</f>
        <v/>
      </c>
      <c r="AB2929">
        <f>IF(OR($B2929="",$Z2929=""),"",MAX(0,$Z2929-N($M2929)))</f>
        <v/>
      </c>
      <c r="AC2929" s="46">
        <f>IF($B2929="","",IFERROR(INDEX('CCA Util %'!$H:$H,MATCH($B2929,'CCA Util %'!$E:$E,0)),""))</f>
        <v/>
      </c>
      <c r="AD2929">
        <f>IF($B2929="","",IFERROR(INDEX('CCA Util %'!$G:$G,MATCH($B2929,'CCA Util %'!$E:$E,0)),""))</f>
        <v/>
      </c>
      <c r="AE2929">
        <f>IF(OR($B2929="",$U2929=""),"",$U2929&amp;" &amp; "&amp;IF(OR($AD2929="",$AD2929=0),"Util NA",$AD2929&amp;" Util"))</f>
        <v/>
      </c>
    </row>
    <row r="2930" ht="15.75" customHeight="1" s="42">
      <c r="A2930" s="41" t="n"/>
      <c r="G2930" s="38" t="n"/>
      <c r="H2930" s="38" t="n"/>
      <c r="I2930" s="38" t="n"/>
      <c r="J2930" s="38" t="n"/>
      <c r="K2930" s="38" t="n"/>
      <c r="L2930" s="38" t="n"/>
      <c r="N2930" s="36">
        <f>IF($B2930="","",IF($C2930="SUPERSTORE","Superstore","DH"))</f>
        <v/>
      </c>
      <c r="O2930" s="36">
        <f>IF($B2930="","",IFERROR(VLOOKUP($B2930,Mapping!$A:$C,2,0),"Not Mapped"))</f>
        <v/>
      </c>
      <c r="P2930" s="36">
        <f>IF($B2930="","",IFERROR(VLOOKUP($B2930,Mapping!$A:$C,3,0),"Not Mapped"))</f>
        <v/>
      </c>
      <c r="Q2930" s="36">
        <f>IF($B2930="","",IFERROR(VLOOKUP($O2930,Leaders!$A:$B,2,0),"Not Mapped"))</f>
        <v/>
      </c>
      <c r="R2930" s="36">
        <f>IF($B2930="","",IF(COUNTIF(Exclusions!$A:$A,$B2930)&gt;0,"Yes","No"))</f>
        <v/>
      </c>
      <c r="S2930" s="38">
        <f>IF($B2930="","",MIN(1,DAY($A2930)/IF($N2930="Superstore",Settings!$B$5,Settings!$B$4)))</f>
        <v/>
      </c>
      <c r="T2930" s="38">
        <f>IF(OR($B2930="",$G2930="",$S2930=0),"",$G2930/$S2930)</f>
        <v/>
      </c>
      <c r="U2930" s="36">
        <f>IF($T2930="","",IF($T2930&lt;Settings!$B$8,"Critical",IF($T2930&lt;Settings!$B$9,"Semi Critical","Non Critical")))</f>
        <v/>
      </c>
      <c r="V2930" s="28" t="n"/>
      <c r="Z2930">
        <f>IF($B2930="","",IFERROR(VLOOKUP($B2930,'Plan HC for CCA'!$A:$B,2,0),""))</f>
        <v/>
      </c>
      <c r="AA2930">
        <f>IF(OR($B2930="",$Z2930=""),"",IF(N($M2930)&lt;$Z2930,"Delta","No Delta"))</f>
        <v/>
      </c>
      <c r="AB2930">
        <f>IF(OR($B2930="",$Z2930=""),"",MAX(0,$Z2930-N($M2930)))</f>
        <v/>
      </c>
      <c r="AC2930" s="46">
        <f>IF($B2930="","",IFERROR(INDEX('CCA Util %'!$H:$H,MATCH($B2930,'CCA Util %'!$E:$E,0)),""))</f>
        <v/>
      </c>
      <c r="AD2930">
        <f>IF($B2930="","",IFERROR(INDEX('CCA Util %'!$G:$G,MATCH($B2930,'CCA Util %'!$E:$E,0)),""))</f>
        <v/>
      </c>
      <c r="AE2930">
        <f>IF(OR($B2930="",$U2930=""),"",$U2930&amp;" &amp; "&amp;IF(OR($AD2930="",$AD2930=0),"Util NA",$AD2930&amp;" Util"))</f>
        <v/>
      </c>
    </row>
    <row r="2931" ht="15.75" customHeight="1" s="42">
      <c r="A2931" s="41" t="n"/>
      <c r="G2931" s="38" t="n"/>
      <c r="H2931" s="38" t="n"/>
      <c r="I2931" s="38" t="n"/>
      <c r="J2931" s="38" t="n"/>
      <c r="K2931" s="38" t="n"/>
      <c r="L2931" s="38" t="n"/>
      <c r="N2931" s="36">
        <f>IF($B2931="","",IF($C2931="SUPERSTORE","Superstore","DH"))</f>
        <v/>
      </c>
      <c r="O2931" s="36">
        <f>IF($B2931="","",IFERROR(VLOOKUP($B2931,Mapping!$A:$C,2,0),"Not Mapped"))</f>
        <v/>
      </c>
      <c r="P2931" s="36">
        <f>IF($B2931="","",IFERROR(VLOOKUP($B2931,Mapping!$A:$C,3,0),"Not Mapped"))</f>
        <v/>
      </c>
      <c r="Q2931" s="36">
        <f>IF($B2931="","",IFERROR(VLOOKUP($O2931,Leaders!$A:$B,2,0),"Not Mapped"))</f>
        <v/>
      </c>
      <c r="R2931" s="36">
        <f>IF($B2931="","",IF(COUNTIF(Exclusions!$A:$A,$B2931)&gt;0,"Yes","No"))</f>
        <v/>
      </c>
      <c r="S2931" s="38">
        <f>IF($B2931="","",MIN(1,DAY($A2931)/IF($N2931="Superstore",Settings!$B$5,Settings!$B$4)))</f>
        <v/>
      </c>
      <c r="T2931" s="38">
        <f>IF(OR($B2931="",$G2931="",$S2931=0),"",$G2931/$S2931)</f>
        <v/>
      </c>
      <c r="U2931" s="36">
        <f>IF($T2931="","",IF($T2931&lt;Settings!$B$8,"Critical",IF($T2931&lt;Settings!$B$9,"Semi Critical","Non Critical")))</f>
        <v/>
      </c>
      <c r="V2931" s="28" t="n"/>
      <c r="Z2931">
        <f>IF($B2931="","",IFERROR(VLOOKUP($B2931,'Plan HC for CCA'!$A:$B,2,0),""))</f>
        <v/>
      </c>
      <c r="AA2931">
        <f>IF(OR($B2931="",$Z2931=""),"",IF(N($M2931)&lt;$Z2931,"Delta","No Delta"))</f>
        <v/>
      </c>
      <c r="AB2931">
        <f>IF(OR($B2931="",$Z2931=""),"",MAX(0,$Z2931-N($M2931)))</f>
        <v/>
      </c>
      <c r="AC2931" s="46">
        <f>IF($B2931="","",IFERROR(INDEX('CCA Util %'!$H:$H,MATCH($B2931,'CCA Util %'!$E:$E,0)),""))</f>
        <v/>
      </c>
      <c r="AD2931">
        <f>IF($B2931="","",IFERROR(INDEX('CCA Util %'!$G:$G,MATCH($B2931,'CCA Util %'!$E:$E,0)),""))</f>
        <v/>
      </c>
      <c r="AE2931">
        <f>IF(OR($B2931="",$U2931=""),"",$U2931&amp;" &amp; "&amp;IF(OR($AD2931="",$AD2931=0),"Util NA",$AD2931&amp;" Util"))</f>
        <v/>
      </c>
    </row>
    <row r="2932" ht="15.75" customHeight="1" s="42">
      <c r="A2932" s="41" t="n"/>
      <c r="G2932" s="38" t="n"/>
      <c r="H2932" s="38" t="n"/>
      <c r="I2932" s="38" t="n"/>
      <c r="J2932" s="38" t="n"/>
      <c r="K2932" s="38" t="n"/>
      <c r="L2932" s="38" t="n"/>
      <c r="N2932" s="36">
        <f>IF($B2932="","",IF($C2932="SUPERSTORE","Superstore","DH"))</f>
        <v/>
      </c>
      <c r="O2932" s="36">
        <f>IF($B2932="","",IFERROR(VLOOKUP($B2932,Mapping!$A:$C,2,0),"Not Mapped"))</f>
        <v/>
      </c>
      <c r="P2932" s="36">
        <f>IF($B2932="","",IFERROR(VLOOKUP($B2932,Mapping!$A:$C,3,0),"Not Mapped"))</f>
        <v/>
      </c>
      <c r="Q2932" s="36">
        <f>IF($B2932="","",IFERROR(VLOOKUP($O2932,Leaders!$A:$B,2,0),"Not Mapped"))</f>
        <v/>
      </c>
      <c r="R2932" s="36">
        <f>IF($B2932="","",IF(COUNTIF(Exclusions!$A:$A,$B2932)&gt;0,"Yes","No"))</f>
        <v/>
      </c>
      <c r="S2932" s="38">
        <f>IF($B2932="","",MIN(1,DAY($A2932)/IF($N2932="Superstore",Settings!$B$5,Settings!$B$4)))</f>
        <v/>
      </c>
      <c r="T2932" s="38">
        <f>IF(OR($B2932="",$G2932="",$S2932=0),"",$G2932/$S2932)</f>
        <v/>
      </c>
      <c r="U2932" s="36">
        <f>IF($T2932="","",IF($T2932&lt;Settings!$B$8,"Critical",IF($T2932&lt;Settings!$B$9,"Semi Critical","Non Critical")))</f>
        <v/>
      </c>
      <c r="V2932" s="28" t="n"/>
      <c r="Z2932">
        <f>IF($B2932="","",IFERROR(VLOOKUP($B2932,'Plan HC for CCA'!$A:$B,2,0),""))</f>
        <v/>
      </c>
      <c r="AA2932">
        <f>IF(OR($B2932="",$Z2932=""),"",IF(N($M2932)&lt;$Z2932,"Delta","No Delta"))</f>
        <v/>
      </c>
      <c r="AB2932">
        <f>IF(OR($B2932="",$Z2932=""),"",MAX(0,$Z2932-N($M2932)))</f>
        <v/>
      </c>
      <c r="AC2932" s="46">
        <f>IF($B2932="","",IFERROR(INDEX('CCA Util %'!$H:$H,MATCH($B2932,'CCA Util %'!$E:$E,0)),""))</f>
        <v/>
      </c>
      <c r="AD2932">
        <f>IF($B2932="","",IFERROR(INDEX('CCA Util %'!$G:$G,MATCH($B2932,'CCA Util %'!$E:$E,0)),""))</f>
        <v/>
      </c>
      <c r="AE2932">
        <f>IF(OR($B2932="",$U2932=""),"",$U2932&amp;" &amp; "&amp;IF(OR($AD2932="",$AD2932=0),"Util NA",$AD2932&amp;" Util"))</f>
        <v/>
      </c>
    </row>
    <row r="2933" ht="15.75" customHeight="1" s="42">
      <c r="A2933" s="41" t="n"/>
      <c r="G2933" s="38" t="n"/>
      <c r="H2933" s="38" t="n"/>
      <c r="I2933" s="38" t="n"/>
      <c r="J2933" s="38" t="n"/>
      <c r="K2933" s="38" t="n"/>
      <c r="L2933" s="38" t="n"/>
      <c r="N2933" s="36">
        <f>IF($B2933="","",IF($C2933="SUPERSTORE","Superstore","DH"))</f>
        <v/>
      </c>
      <c r="O2933" s="36">
        <f>IF($B2933="","",IFERROR(VLOOKUP($B2933,Mapping!$A:$C,2,0),"Not Mapped"))</f>
        <v/>
      </c>
      <c r="P2933" s="36">
        <f>IF($B2933="","",IFERROR(VLOOKUP($B2933,Mapping!$A:$C,3,0),"Not Mapped"))</f>
        <v/>
      </c>
      <c r="Q2933" s="36">
        <f>IF($B2933="","",IFERROR(VLOOKUP($O2933,Leaders!$A:$B,2,0),"Not Mapped"))</f>
        <v/>
      </c>
      <c r="R2933" s="36">
        <f>IF($B2933="","",IF(COUNTIF(Exclusions!$A:$A,$B2933)&gt;0,"Yes","No"))</f>
        <v/>
      </c>
      <c r="S2933" s="38">
        <f>IF($B2933="","",MIN(1,DAY($A2933)/IF($N2933="Superstore",Settings!$B$5,Settings!$B$4)))</f>
        <v/>
      </c>
      <c r="T2933" s="38">
        <f>IF(OR($B2933="",$G2933="",$S2933=0),"",$G2933/$S2933)</f>
        <v/>
      </c>
      <c r="U2933" s="36">
        <f>IF($T2933="","",IF($T2933&lt;Settings!$B$8,"Critical",IF($T2933&lt;Settings!$B$9,"Semi Critical","Non Critical")))</f>
        <v/>
      </c>
      <c r="V2933" s="28" t="n"/>
      <c r="Z2933">
        <f>IF($B2933="","",IFERROR(VLOOKUP($B2933,'Plan HC for CCA'!$A:$B,2,0),""))</f>
        <v/>
      </c>
      <c r="AA2933">
        <f>IF(OR($B2933="",$Z2933=""),"",IF(N($M2933)&lt;$Z2933,"Delta","No Delta"))</f>
        <v/>
      </c>
      <c r="AB2933">
        <f>IF(OR($B2933="",$Z2933=""),"",MAX(0,$Z2933-N($M2933)))</f>
        <v/>
      </c>
      <c r="AC2933" s="46">
        <f>IF($B2933="","",IFERROR(INDEX('CCA Util %'!$H:$H,MATCH($B2933,'CCA Util %'!$E:$E,0)),""))</f>
        <v/>
      </c>
      <c r="AD2933">
        <f>IF($B2933="","",IFERROR(INDEX('CCA Util %'!$G:$G,MATCH($B2933,'CCA Util %'!$E:$E,0)),""))</f>
        <v/>
      </c>
      <c r="AE2933">
        <f>IF(OR($B2933="",$U2933=""),"",$U2933&amp;" &amp; "&amp;IF(OR($AD2933="",$AD2933=0),"Util NA",$AD2933&amp;" Util"))</f>
        <v/>
      </c>
    </row>
    <row r="2934" ht="15.75" customHeight="1" s="42">
      <c r="A2934" s="41" t="n"/>
      <c r="G2934" s="38" t="n"/>
      <c r="H2934" s="38" t="n"/>
      <c r="I2934" s="38" t="n"/>
      <c r="J2934" s="38" t="n"/>
      <c r="K2934" s="38" t="n"/>
      <c r="L2934" s="38" t="n"/>
      <c r="N2934" s="36">
        <f>IF($B2934="","",IF($C2934="SUPERSTORE","Superstore","DH"))</f>
        <v/>
      </c>
      <c r="O2934" s="36">
        <f>IF($B2934="","",IFERROR(VLOOKUP($B2934,Mapping!$A:$C,2,0),"Not Mapped"))</f>
        <v/>
      </c>
      <c r="P2934" s="36">
        <f>IF($B2934="","",IFERROR(VLOOKUP($B2934,Mapping!$A:$C,3,0),"Not Mapped"))</f>
        <v/>
      </c>
      <c r="Q2934" s="36">
        <f>IF($B2934="","",IFERROR(VLOOKUP($O2934,Leaders!$A:$B,2,0),"Not Mapped"))</f>
        <v/>
      </c>
      <c r="R2934" s="36">
        <f>IF($B2934="","",IF(COUNTIF(Exclusions!$A:$A,$B2934)&gt;0,"Yes","No"))</f>
        <v/>
      </c>
      <c r="S2934" s="38">
        <f>IF($B2934="","",MIN(1,DAY($A2934)/IF($N2934="Superstore",Settings!$B$5,Settings!$B$4)))</f>
        <v/>
      </c>
      <c r="T2934" s="38">
        <f>IF(OR($B2934="",$G2934="",$S2934=0),"",$G2934/$S2934)</f>
        <v/>
      </c>
      <c r="U2934" s="36">
        <f>IF($T2934="","",IF($T2934&lt;Settings!$B$8,"Critical",IF($T2934&lt;Settings!$B$9,"Semi Critical","Non Critical")))</f>
        <v/>
      </c>
      <c r="V2934" s="28" t="n"/>
      <c r="Z2934">
        <f>IF($B2934="","",IFERROR(VLOOKUP($B2934,'Plan HC for CCA'!$A:$B,2,0),""))</f>
        <v/>
      </c>
      <c r="AA2934">
        <f>IF(OR($B2934="",$Z2934=""),"",IF(N($M2934)&lt;$Z2934,"Delta","No Delta"))</f>
        <v/>
      </c>
      <c r="AB2934">
        <f>IF(OR($B2934="",$Z2934=""),"",MAX(0,$Z2934-N($M2934)))</f>
        <v/>
      </c>
      <c r="AC2934" s="46">
        <f>IF($B2934="","",IFERROR(INDEX('CCA Util %'!$H:$H,MATCH($B2934,'CCA Util %'!$E:$E,0)),""))</f>
        <v/>
      </c>
      <c r="AD2934">
        <f>IF($B2934="","",IFERROR(INDEX('CCA Util %'!$G:$G,MATCH($B2934,'CCA Util %'!$E:$E,0)),""))</f>
        <v/>
      </c>
      <c r="AE2934">
        <f>IF(OR($B2934="",$U2934=""),"",$U2934&amp;" &amp; "&amp;IF(OR($AD2934="",$AD2934=0),"Util NA",$AD2934&amp;" Util"))</f>
        <v/>
      </c>
    </row>
    <row r="2935" ht="15.75" customHeight="1" s="42">
      <c r="A2935" s="41" t="n"/>
      <c r="G2935" s="38" t="n"/>
      <c r="H2935" s="38" t="n"/>
      <c r="I2935" s="38" t="n"/>
      <c r="J2935" s="38" t="n"/>
      <c r="K2935" s="38" t="n"/>
      <c r="L2935" s="38" t="n"/>
      <c r="N2935" s="36">
        <f>IF($B2935="","",IF($C2935="SUPERSTORE","Superstore","DH"))</f>
        <v/>
      </c>
      <c r="O2935" s="36">
        <f>IF($B2935="","",IFERROR(VLOOKUP($B2935,Mapping!$A:$C,2,0),"Not Mapped"))</f>
        <v/>
      </c>
      <c r="P2935" s="36">
        <f>IF($B2935="","",IFERROR(VLOOKUP($B2935,Mapping!$A:$C,3,0),"Not Mapped"))</f>
        <v/>
      </c>
      <c r="Q2935" s="36">
        <f>IF($B2935="","",IFERROR(VLOOKUP($O2935,Leaders!$A:$B,2,0),"Not Mapped"))</f>
        <v/>
      </c>
      <c r="R2935" s="36">
        <f>IF($B2935="","",IF(COUNTIF(Exclusions!$A:$A,$B2935)&gt;0,"Yes","No"))</f>
        <v/>
      </c>
      <c r="S2935" s="38">
        <f>IF($B2935="","",MIN(1,DAY($A2935)/IF($N2935="Superstore",Settings!$B$5,Settings!$B$4)))</f>
        <v/>
      </c>
      <c r="T2935" s="38">
        <f>IF(OR($B2935="",$G2935="",$S2935=0),"",$G2935/$S2935)</f>
        <v/>
      </c>
      <c r="U2935" s="36">
        <f>IF($T2935="","",IF($T2935&lt;Settings!$B$8,"Critical",IF($T2935&lt;Settings!$B$9,"Semi Critical","Non Critical")))</f>
        <v/>
      </c>
      <c r="V2935" s="28" t="n"/>
      <c r="Z2935">
        <f>IF($B2935="","",IFERROR(VLOOKUP($B2935,'Plan HC for CCA'!$A:$B,2,0),""))</f>
        <v/>
      </c>
      <c r="AA2935">
        <f>IF(OR($B2935="",$Z2935=""),"",IF(N($M2935)&lt;$Z2935,"Delta","No Delta"))</f>
        <v/>
      </c>
      <c r="AB2935">
        <f>IF(OR($B2935="",$Z2935=""),"",MAX(0,$Z2935-N($M2935)))</f>
        <v/>
      </c>
      <c r="AC2935" s="46">
        <f>IF($B2935="","",IFERROR(INDEX('CCA Util %'!$H:$H,MATCH($B2935,'CCA Util %'!$E:$E,0)),""))</f>
        <v/>
      </c>
      <c r="AD2935">
        <f>IF($B2935="","",IFERROR(INDEX('CCA Util %'!$G:$G,MATCH($B2935,'CCA Util %'!$E:$E,0)),""))</f>
        <v/>
      </c>
      <c r="AE2935">
        <f>IF(OR($B2935="",$U2935=""),"",$U2935&amp;" &amp; "&amp;IF(OR($AD2935="",$AD2935=0),"Util NA",$AD2935&amp;" Util"))</f>
        <v/>
      </c>
    </row>
    <row r="2936" ht="15.75" customHeight="1" s="42">
      <c r="A2936" s="41" t="n"/>
      <c r="G2936" s="38" t="n"/>
      <c r="H2936" s="38" t="n"/>
      <c r="I2936" s="38" t="n"/>
      <c r="J2936" s="38" t="n"/>
      <c r="K2936" s="38" t="n"/>
      <c r="L2936" s="38" t="n"/>
      <c r="N2936" s="36">
        <f>IF($B2936="","",IF($C2936="SUPERSTORE","Superstore","DH"))</f>
        <v/>
      </c>
      <c r="O2936" s="36">
        <f>IF($B2936="","",IFERROR(VLOOKUP($B2936,Mapping!$A:$C,2,0),"Not Mapped"))</f>
        <v/>
      </c>
      <c r="P2936" s="36">
        <f>IF($B2936="","",IFERROR(VLOOKUP($B2936,Mapping!$A:$C,3,0),"Not Mapped"))</f>
        <v/>
      </c>
      <c r="Q2936" s="36">
        <f>IF($B2936="","",IFERROR(VLOOKUP($O2936,Leaders!$A:$B,2,0),"Not Mapped"))</f>
        <v/>
      </c>
      <c r="R2936" s="36">
        <f>IF($B2936="","",IF(COUNTIF(Exclusions!$A:$A,$B2936)&gt;0,"Yes","No"))</f>
        <v/>
      </c>
      <c r="S2936" s="38">
        <f>IF($B2936="","",MIN(1,DAY($A2936)/IF($N2936="Superstore",Settings!$B$5,Settings!$B$4)))</f>
        <v/>
      </c>
      <c r="T2936" s="38">
        <f>IF(OR($B2936="",$G2936="",$S2936=0),"",$G2936/$S2936)</f>
        <v/>
      </c>
      <c r="U2936" s="36">
        <f>IF($T2936="","",IF($T2936&lt;Settings!$B$8,"Critical",IF($T2936&lt;Settings!$B$9,"Semi Critical","Non Critical")))</f>
        <v/>
      </c>
      <c r="V2936" s="28" t="n"/>
      <c r="Z2936">
        <f>IF($B2936="","",IFERROR(VLOOKUP($B2936,'Plan HC for CCA'!$A:$B,2,0),""))</f>
        <v/>
      </c>
      <c r="AA2936">
        <f>IF(OR($B2936="",$Z2936=""),"",IF(N($M2936)&lt;$Z2936,"Delta","No Delta"))</f>
        <v/>
      </c>
      <c r="AB2936">
        <f>IF(OR($B2936="",$Z2936=""),"",MAX(0,$Z2936-N($M2936)))</f>
        <v/>
      </c>
      <c r="AC2936" s="46">
        <f>IF($B2936="","",IFERROR(INDEX('CCA Util %'!$H:$H,MATCH($B2936,'CCA Util %'!$E:$E,0)),""))</f>
        <v/>
      </c>
      <c r="AD2936">
        <f>IF($B2936="","",IFERROR(INDEX('CCA Util %'!$G:$G,MATCH($B2936,'CCA Util %'!$E:$E,0)),""))</f>
        <v/>
      </c>
      <c r="AE2936">
        <f>IF(OR($B2936="",$U2936=""),"",$U2936&amp;" &amp; "&amp;IF(OR($AD2936="",$AD2936=0),"Util NA",$AD2936&amp;" Util"))</f>
        <v/>
      </c>
    </row>
    <row r="2937" ht="15.75" customHeight="1" s="42">
      <c r="A2937" s="41" t="n"/>
      <c r="G2937" s="38" t="n"/>
      <c r="H2937" s="38" t="n"/>
      <c r="I2937" s="38" t="n"/>
      <c r="J2937" s="38" t="n"/>
      <c r="K2937" s="38" t="n"/>
      <c r="L2937" s="38" t="n"/>
      <c r="N2937" s="36">
        <f>IF($B2937="","",IF($C2937="SUPERSTORE","Superstore","DH"))</f>
        <v/>
      </c>
      <c r="O2937" s="36">
        <f>IF($B2937="","",IFERROR(VLOOKUP($B2937,Mapping!$A:$C,2,0),"Not Mapped"))</f>
        <v/>
      </c>
      <c r="P2937" s="36">
        <f>IF($B2937="","",IFERROR(VLOOKUP($B2937,Mapping!$A:$C,3,0),"Not Mapped"))</f>
        <v/>
      </c>
      <c r="Q2937" s="36">
        <f>IF($B2937="","",IFERROR(VLOOKUP($O2937,Leaders!$A:$B,2,0),"Not Mapped"))</f>
        <v/>
      </c>
      <c r="R2937" s="36">
        <f>IF($B2937="","",IF(COUNTIF(Exclusions!$A:$A,$B2937)&gt;0,"Yes","No"))</f>
        <v/>
      </c>
      <c r="S2937" s="38">
        <f>IF($B2937="","",MIN(1,DAY($A2937)/IF($N2937="Superstore",Settings!$B$5,Settings!$B$4)))</f>
        <v/>
      </c>
      <c r="T2937" s="38">
        <f>IF(OR($B2937="",$G2937="",$S2937=0),"",$G2937/$S2937)</f>
        <v/>
      </c>
      <c r="U2937" s="36">
        <f>IF($T2937="","",IF($T2937&lt;Settings!$B$8,"Critical",IF($T2937&lt;Settings!$B$9,"Semi Critical","Non Critical")))</f>
        <v/>
      </c>
      <c r="V2937" s="28" t="n"/>
      <c r="Z2937">
        <f>IF($B2937="","",IFERROR(VLOOKUP($B2937,'Plan HC for CCA'!$A:$B,2,0),""))</f>
        <v/>
      </c>
      <c r="AA2937">
        <f>IF(OR($B2937="",$Z2937=""),"",IF(N($M2937)&lt;$Z2937,"Delta","No Delta"))</f>
        <v/>
      </c>
      <c r="AB2937">
        <f>IF(OR($B2937="",$Z2937=""),"",MAX(0,$Z2937-N($M2937)))</f>
        <v/>
      </c>
      <c r="AC2937" s="46">
        <f>IF($B2937="","",IFERROR(INDEX('CCA Util %'!$H:$H,MATCH($B2937,'CCA Util %'!$E:$E,0)),""))</f>
        <v/>
      </c>
      <c r="AD2937">
        <f>IF($B2937="","",IFERROR(INDEX('CCA Util %'!$G:$G,MATCH($B2937,'CCA Util %'!$E:$E,0)),""))</f>
        <v/>
      </c>
      <c r="AE2937">
        <f>IF(OR($B2937="",$U2937=""),"",$U2937&amp;" &amp; "&amp;IF(OR($AD2937="",$AD2937=0),"Util NA",$AD2937&amp;" Util"))</f>
        <v/>
      </c>
    </row>
    <row r="2938" ht="15.75" customHeight="1" s="42">
      <c r="A2938" s="41" t="n"/>
      <c r="G2938" s="38" t="n"/>
      <c r="H2938" s="38" t="n"/>
      <c r="I2938" s="38" t="n"/>
      <c r="J2938" s="38" t="n"/>
      <c r="K2938" s="38" t="n"/>
      <c r="L2938" s="38" t="n"/>
      <c r="N2938" s="36">
        <f>IF($B2938="","",IF($C2938="SUPERSTORE","Superstore","DH"))</f>
        <v/>
      </c>
      <c r="O2938" s="36">
        <f>IF($B2938="","",IFERROR(VLOOKUP($B2938,Mapping!$A:$C,2,0),"Not Mapped"))</f>
        <v/>
      </c>
      <c r="P2938" s="36">
        <f>IF($B2938="","",IFERROR(VLOOKUP($B2938,Mapping!$A:$C,3,0),"Not Mapped"))</f>
        <v/>
      </c>
      <c r="Q2938" s="36">
        <f>IF($B2938="","",IFERROR(VLOOKUP($O2938,Leaders!$A:$B,2,0),"Not Mapped"))</f>
        <v/>
      </c>
      <c r="R2938" s="36">
        <f>IF($B2938="","",IF(COUNTIF(Exclusions!$A:$A,$B2938)&gt;0,"Yes","No"))</f>
        <v/>
      </c>
      <c r="S2938" s="38">
        <f>IF($B2938="","",MIN(1,DAY($A2938)/IF($N2938="Superstore",Settings!$B$5,Settings!$B$4)))</f>
        <v/>
      </c>
      <c r="T2938" s="38">
        <f>IF(OR($B2938="",$G2938="",$S2938=0),"",$G2938/$S2938)</f>
        <v/>
      </c>
      <c r="U2938" s="36">
        <f>IF($T2938="","",IF($T2938&lt;Settings!$B$8,"Critical",IF($T2938&lt;Settings!$B$9,"Semi Critical","Non Critical")))</f>
        <v/>
      </c>
      <c r="V2938" s="28" t="n"/>
      <c r="Z2938">
        <f>IF($B2938="","",IFERROR(VLOOKUP($B2938,'Plan HC for CCA'!$A:$B,2,0),""))</f>
        <v/>
      </c>
      <c r="AA2938">
        <f>IF(OR($B2938="",$Z2938=""),"",IF(N($M2938)&lt;$Z2938,"Delta","No Delta"))</f>
        <v/>
      </c>
      <c r="AB2938">
        <f>IF(OR($B2938="",$Z2938=""),"",MAX(0,$Z2938-N($M2938)))</f>
        <v/>
      </c>
      <c r="AC2938" s="46">
        <f>IF($B2938="","",IFERROR(INDEX('CCA Util %'!$H:$H,MATCH($B2938,'CCA Util %'!$E:$E,0)),""))</f>
        <v/>
      </c>
      <c r="AD2938">
        <f>IF($B2938="","",IFERROR(INDEX('CCA Util %'!$G:$G,MATCH($B2938,'CCA Util %'!$E:$E,0)),""))</f>
        <v/>
      </c>
      <c r="AE2938">
        <f>IF(OR($B2938="",$U2938=""),"",$U2938&amp;" &amp; "&amp;IF(OR($AD2938="",$AD2938=0),"Util NA",$AD2938&amp;" Util"))</f>
        <v/>
      </c>
    </row>
    <row r="2939" ht="15.75" customHeight="1" s="42">
      <c r="A2939" s="41" t="n"/>
      <c r="G2939" s="38" t="n"/>
      <c r="H2939" s="38" t="n"/>
      <c r="I2939" s="38" t="n"/>
      <c r="J2939" s="38" t="n"/>
      <c r="K2939" s="38" t="n"/>
      <c r="L2939" s="38" t="n"/>
      <c r="N2939" s="36">
        <f>IF($B2939="","",IF($C2939="SUPERSTORE","Superstore","DH"))</f>
        <v/>
      </c>
      <c r="O2939" s="36">
        <f>IF($B2939="","",IFERROR(VLOOKUP($B2939,Mapping!$A:$C,2,0),"Not Mapped"))</f>
        <v/>
      </c>
      <c r="P2939" s="36">
        <f>IF($B2939="","",IFERROR(VLOOKUP($B2939,Mapping!$A:$C,3,0),"Not Mapped"))</f>
        <v/>
      </c>
      <c r="Q2939" s="36">
        <f>IF($B2939="","",IFERROR(VLOOKUP($O2939,Leaders!$A:$B,2,0),"Not Mapped"))</f>
        <v/>
      </c>
      <c r="R2939" s="36">
        <f>IF($B2939="","",IF(COUNTIF(Exclusions!$A:$A,$B2939)&gt;0,"Yes","No"))</f>
        <v/>
      </c>
      <c r="S2939" s="38">
        <f>IF($B2939="","",MIN(1,DAY($A2939)/IF($N2939="Superstore",Settings!$B$5,Settings!$B$4)))</f>
        <v/>
      </c>
      <c r="T2939" s="38">
        <f>IF(OR($B2939="",$G2939="",$S2939=0),"",$G2939/$S2939)</f>
        <v/>
      </c>
      <c r="U2939" s="36">
        <f>IF($T2939="","",IF($T2939&lt;Settings!$B$8,"Critical",IF($T2939&lt;Settings!$B$9,"Semi Critical","Non Critical")))</f>
        <v/>
      </c>
      <c r="V2939" s="28" t="n"/>
      <c r="Z2939">
        <f>IF($B2939="","",IFERROR(VLOOKUP($B2939,'Plan HC for CCA'!$A:$B,2,0),""))</f>
        <v/>
      </c>
      <c r="AA2939">
        <f>IF(OR($B2939="",$Z2939=""),"",IF(N($M2939)&lt;$Z2939,"Delta","No Delta"))</f>
        <v/>
      </c>
      <c r="AB2939">
        <f>IF(OR($B2939="",$Z2939=""),"",MAX(0,$Z2939-N($M2939)))</f>
        <v/>
      </c>
      <c r="AC2939" s="46">
        <f>IF($B2939="","",IFERROR(INDEX('CCA Util %'!$H:$H,MATCH($B2939,'CCA Util %'!$E:$E,0)),""))</f>
        <v/>
      </c>
      <c r="AD2939">
        <f>IF($B2939="","",IFERROR(INDEX('CCA Util %'!$G:$G,MATCH($B2939,'CCA Util %'!$E:$E,0)),""))</f>
        <v/>
      </c>
      <c r="AE2939">
        <f>IF(OR($B2939="",$U2939=""),"",$U2939&amp;" &amp; "&amp;IF(OR($AD2939="",$AD2939=0),"Util NA",$AD2939&amp;" Util"))</f>
        <v/>
      </c>
    </row>
    <row r="2940" ht="15.75" customHeight="1" s="42">
      <c r="A2940" s="41" t="n"/>
      <c r="G2940" s="38" t="n"/>
      <c r="H2940" s="38" t="n"/>
      <c r="I2940" s="38" t="n"/>
      <c r="J2940" s="38" t="n"/>
      <c r="K2940" s="38" t="n"/>
      <c r="L2940" s="38" t="n"/>
      <c r="N2940" s="36">
        <f>IF($B2940="","",IF($C2940="SUPERSTORE","Superstore","DH"))</f>
        <v/>
      </c>
      <c r="O2940" s="36">
        <f>IF($B2940="","",IFERROR(VLOOKUP($B2940,Mapping!$A:$C,2,0),"Not Mapped"))</f>
        <v/>
      </c>
      <c r="P2940" s="36">
        <f>IF($B2940="","",IFERROR(VLOOKUP($B2940,Mapping!$A:$C,3,0),"Not Mapped"))</f>
        <v/>
      </c>
      <c r="Q2940" s="36">
        <f>IF($B2940="","",IFERROR(VLOOKUP($O2940,Leaders!$A:$B,2,0),"Not Mapped"))</f>
        <v/>
      </c>
      <c r="R2940" s="36">
        <f>IF($B2940="","",IF(COUNTIF(Exclusions!$A:$A,$B2940)&gt;0,"Yes","No"))</f>
        <v/>
      </c>
      <c r="S2940" s="38">
        <f>IF($B2940="","",MIN(1,DAY($A2940)/IF($N2940="Superstore",Settings!$B$5,Settings!$B$4)))</f>
        <v/>
      </c>
      <c r="T2940" s="38">
        <f>IF(OR($B2940="",$G2940="",$S2940=0),"",$G2940/$S2940)</f>
        <v/>
      </c>
      <c r="U2940" s="36">
        <f>IF($T2940="","",IF($T2940&lt;Settings!$B$8,"Critical",IF($T2940&lt;Settings!$B$9,"Semi Critical","Non Critical")))</f>
        <v/>
      </c>
      <c r="V2940" s="28" t="n"/>
      <c r="Z2940">
        <f>IF($B2940="","",IFERROR(VLOOKUP($B2940,'Plan HC for CCA'!$A:$B,2,0),""))</f>
        <v/>
      </c>
      <c r="AA2940">
        <f>IF(OR($B2940="",$Z2940=""),"",IF(N($M2940)&lt;$Z2940,"Delta","No Delta"))</f>
        <v/>
      </c>
      <c r="AB2940">
        <f>IF(OR($B2940="",$Z2940=""),"",MAX(0,$Z2940-N($M2940)))</f>
        <v/>
      </c>
      <c r="AC2940" s="46">
        <f>IF($B2940="","",IFERROR(INDEX('CCA Util %'!$H:$H,MATCH($B2940,'CCA Util %'!$E:$E,0)),""))</f>
        <v/>
      </c>
      <c r="AD2940">
        <f>IF($B2940="","",IFERROR(INDEX('CCA Util %'!$G:$G,MATCH($B2940,'CCA Util %'!$E:$E,0)),""))</f>
        <v/>
      </c>
      <c r="AE2940">
        <f>IF(OR($B2940="",$U2940=""),"",$U2940&amp;" &amp; "&amp;IF(OR($AD2940="",$AD2940=0),"Util NA",$AD2940&amp;" Util"))</f>
        <v/>
      </c>
    </row>
    <row r="2941" ht="15.75" customHeight="1" s="42">
      <c r="A2941" s="41" t="n"/>
      <c r="G2941" s="38" t="n"/>
      <c r="H2941" s="38" t="n"/>
      <c r="I2941" s="38" t="n"/>
      <c r="J2941" s="38" t="n"/>
      <c r="K2941" s="38" t="n"/>
      <c r="L2941" s="38" t="n"/>
      <c r="N2941" s="36">
        <f>IF($B2941="","",IF($C2941="SUPERSTORE","Superstore","DH"))</f>
        <v/>
      </c>
      <c r="O2941" s="36">
        <f>IF($B2941="","",IFERROR(VLOOKUP($B2941,Mapping!$A:$C,2,0),"Not Mapped"))</f>
        <v/>
      </c>
      <c r="P2941" s="36">
        <f>IF($B2941="","",IFERROR(VLOOKUP($B2941,Mapping!$A:$C,3,0),"Not Mapped"))</f>
        <v/>
      </c>
      <c r="Q2941" s="36">
        <f>IF($B2941="","",IFERROR(VLOOKUP($O2941,Leaders!$A:$B,2,0),"Not Mapped"))</f>
        <v/>
      </c>
      <c r="R2941" s="36">
        <f>IF($B2941="","",IF(COUNTIF(Exclusions!$A:$A,$B2941)&gt;0,"Yes","No"))</f>
        <v/>
      </c>
      <c r="S2941" s="38">
        <f>IF($B2941="","",MIN(1,DAY($A2941)/IF($N2941="Superstore",Settings!$B$5,Settings!$B$4)))</f>
        <v/>
      </c>
      <c r="T2941" s="38">
        <f>IF(OR($B2941="",$G2941="",$S2941=0),"",$G2941/$S2941)</f>
        <v/>
      </c>
      <c r="U2941" s="36">
        <f>IF($T2941="","",IF($T2941&lt;Settings!$B$8,"Critical",IF($T2941&lt;Settings!$B$9,"Semi Critical","Non Critical")))</f>
        <v/>
      </c>
      <c r="V2941" s="28" t="n"/>
      <c r="Z2941">
        <f>IF($B2941="","",IFERROR(VLOOKUP($B2941,'Plan HC for CCA'!$A:$B,2,0),""))</f>
        <v/>
      </c>
      <c r="AA2941">
        <f>IF(OR($B2941="",$Z2941=""),"",IF(N($M2941)&lt;$Z2941,"Delta","No Delta"))</f>
        <v/>
      </c>
      <c r="AB2941">
        <f>IF(OR($B2941="",$Z2941=""),"",MAX(0,$Z2941-N($M2941)))</f>
        <v/>
      </c>
      <c r="AC2941" s="46">
        <f>IF($B2941="","",IFERROR(INDEX('CCA Util %'!$H:$H,MATCH($B2941,'CCA Util %'!$E:$E,0)),""))</f>
        <v/>
      </c>
      <c r="AD2941">
        <f>IF($B2941="","",IFERROR(INDEX('CCA Util %'!$G:$G,MATCH($B2941,'CCA Util %'!$E:$E,0)),""))</f>
        <v/>
      </c>
      <c r="AE2941">
        <f>IF(OR($B2941="",$U2941=""),"",$U2941&amp;" &amp; "&amp;IF(OR($AD2941="",$AD2941=0),"Util NA",$AD2941&amp;" Util"))</f>
        <v/>
      </c>
    </row>
    <row r="2942" ht="15.75" customHeight="1" s="42">
      <c r="A2942" s="41" t="n"/>
      <c r="G2942" s="38" t="n"/>
      <c r="H2942" s="38" t="n"/>
      <c r="I2942" s="38" t="n"/>
      <c r="J2942" s="38" t="n"/>
      <c r="K2942" s="38" t="n"/>
      <c r="L2942" s="38" t="n"/>
      <c r="N2942" s="36">
        <f>IF($B2942="","",IF($C2942="SUPERSTORE","Superstore","DH"))</f>
        <v/>
      </c>
      <c r="O2942" s="36">
        <f>IF($B2942="","",IFERROR(VLOOKUP($B2942,Mapping!$A:$C,2,0),"Not Mapped"))</f>
        <v/>
      </c>
      <c r="P2942" s="36">
        <f>IF($B2942="","",IFERROR(VLOOKUP($B2942,Mapping!$A:$C,3,0),"Not Mapped"))</f>
        <v/>
      </c>
      <c r="Q2942" s="36">
        <f>IF($B2942="","",IFERROR(VLOOKUP($O2942,Leaders!$A:$B,2,0),"Not Mapped"))</f>
        <v/>
      </c>
      <c r="R2942" s="36">
        <f>IF($B2942="","",IF(COUNTIF(Exclusions!$A:$A,$B2942)&gt;0,"Yes","No"))</f>
        <v/>
      </c>
      <c r="S2942" s="38">
        <f>IF($B2942="","",MIN(1,DAY($A2942)/IF($N2942="Superstore",Settings!$B$5,Settings!$B$4)))</f>
        <v/>
      </c>
      <c r="T2942" s="38">
        <f>IF(OR($B2942="",$G2942="",$S2942=0),"",$G2942/$S2942)</f>
        <v/>
      </c>
      <c r="U2942" s="36">
        <f>IF($T2942="","",IF($T2942&lt;Settings!$B$8,"Critical",IF($T2942&lt;Settings!$B$9,"Semi Critical","Non Critical")))</f>
        <v/>
      </c>
      <c r="V2942" s="28" t="n"/>
      <c r="Z2942">
        <f>IF($B2942="","",IFERROR(VLOOKUP($B2942,'Plan HC for CCA'!$A:$B,2,0),""))</f>
        <v/>
      </c>
      <c r="AA2942">
        <f>IF(OR($B2942="",$Z2942=""),"",IF(N($M2942)&lt;$Z2942,"Delta","No Delta"))</f>
        <v/>
      </c>
      <c r="AB2942">
        <f>IF(OR($B2942="",$Z2942=""),"",MAX(0,$Z2942-N($M2942)))</f>
        <v/>
      </c>
      <c r="AC2942" s="46">
        <f>IF($B2942="","",IFERROR(INDEX('CCA Util %'!$H:$H,MATCH($B2942,'CCA Util %'!$E:$E,0)),""))</f>
        <v/>
      </c>
      <c r="AD2942">
        <f>IF($B2942="","",IFERROR(INDEX('CCA Util %'!$G:$G,MATCH($B2942,'CCA Util %'!$E:$E,0)),""))</f>
        <v/>
      </c>
      <c r="AE2942">
        <f>IF(OR($B2942="",$U2942=""),"",$U2942&amp;" &amp; "&amp;IF(OR($AD2942="",$AD2942=0),"Util NA",$AD2942&amp;" Util"))</f>
        <v/>
      </c>
    </row>
    <row r="2943" ht="15.75" customHeight="1" s="42">
      <c r="A2943" s="41" t="n"/>
      <c r="G2943" s="38" t="n"/>
      <c r="H2943" s="38" t="n"/>
      <c r="I2943" s="38" t="n"/>
      <c r="J2943" s="38" t="n"/>
      <c r="K2943" s="38" t="n"/>
      <c r="L2943" s="38" t="n"/>
      <c r="N2943" s="36">
        <f>IF($B2943="","",IF($C2943="SUPERSTORE","Superstore","DH"))</f>
        <v/>
      </c>
      <c r="O2943" s="36">
        <f>IF($B2943="","",IFERROR(VLOOKUP($B2943,Mapping!$A:$C,2,0),"Not Mapped"))</f>
        <v/>
      </c>
      <c r="P2943" s="36">
        <f>IF($B2943="","",IFERROR(VLOOKUP($B2943,Mapping!$A:$C,3,0),"Not Mapped"))</f>
        <v/>
      </c>
      <c r="Q2943" s="36">
        <f>IF($B2943="","",IFERROR(VLOOKUP($O2943,Leaders!$A:$B,2,0),"Not Mapped"))</f>
        <v/>
      </c>
      <c r="R2943" s="36">
        <f>IF($B2943="","",IF(COUNTIF(Exclusions!$A:$A,$B2943)&gt;0,"Yes","No"))</f>
        <v/>
      </c>
      <c r="S2943" s="38">
        <f>IF($B2943="","",MIN(1,DAY($A2943)/IF($N2943="Superstore",Settings!$B$5,Settings!$B$4)))</f>
        <v/>
      </c>
      <c r="T2943" s="38">
        <f>IF(OR($B2943="",$G2943="",$S2943=0),"",$G2943/$S2943)</f>
        <v/>
      </c>
      <c r="U2943" s="36">
        <f>IF($T2943="","",IF($T2943&lt;Settings!$B$8,"Critical",IF($T2943&lt;Settings!$B$9,"Semi Critical","Non Critical")))</f>
        <v/>
      </c>
      <c r="V2943" s="28" t="n"/>
      <c r="Z2943">
        <f>IF($B2943="","",IFERROR(VLOOKUP($B2943,'Plan HC for CCA'!$A:$B,2,0),""))</f>
        <v/>
      </c>
      <c r="AA2943">
        <f>IF(OR($B2943="",$Z2943=""),"",IF(N($M2943)&lt;$Z2943,"Delta","No Delta"))</f>
        <v/>
      </c>
      <c r="AB2943">
        <f>IF(OR($B2943="",$Z2943=""),"",MAX(0,$Z2943-N($M2943)))</f>
        <v/>
      </c>
      <c r="AC2943" s="46">
        <f>IF($B2943="","",IFERROR(INDEX('CCA Util %'!$H:$H,MATCH($B2943,'CCA Util %'!$E:$E,0)),""))</f>
        <v/>
      </c>
      <c r="AD2943">
        <f>IF($B2943="","",IFERROR(INDEX('CCA Util %'!$G:$G,MATCH($B2943,'CCA Util %'!$E:$E,0)),""))</f>
        <v/>
      </c>
      <c r="AE2943">
        <f>IF(OR($B2943="",$U2943=""),"",$U2943&amp;" &amp; "&amp;IF(OR($AD2943="",$AD2943=0),"Util NA",$AD2943&amp;" Util"))</f>
        <v/>
      </c>
    </row>
    <row r="2944" ht="15.75" customHeight="1" s="42">
      <c r="A2944" s="41" t="n"/>
      <c r="G2944" s="38" t="n"/>
      <c r="H2944" s="38" t="n"/>
      <c r="I2944" s="38" t="n"/>
      <c r="J2944" s="38" t="n"/>
      <c r="K2944" s="38" t="n"/>
      <c r="L2944" s="38" t="n"/>
      <c r="N2944" s="36">
        <f>IF($B2944="","",IF($C2944="SUPERSTORE","Superstore","DH"))</f>
        <v/>
      </c>
      <c r="O2944" s="36">
        <f>IF($B2944="","",IFERROR(VLOOKUP($B2944,Mapping!$A:$C,2,0),"Not Mapped"))</f>
        <v/>
      </c>
      <c r="P2944" s="36">
        <f>IF($B2944="","",IFERROR(VLOOKUP($B2944,Mapping!$A:$C,3,0),"Not Mapped"))</f>
        <v/>
      </c>
      <c r="Q2944" s="36">
        <f>IF($B2944="","",IFERROR(VLOOKUP($O2944,Leaders!$A:$B,2,0),"Not Mapped"))</f>
        <v/>
      </c>
      <c r="R2944" s="36">
        <f>IF($B2944="","",IF(COUNTIF(Exclusions!$A:$A,$B2944)&gt;0,"Yes","No"))</f>
        <v/>
      </c>
      <c r="S2944" s="38">
        <f>IF($B2944="","",MIN(1,DAY($A2944)/IF($N2944="Superstore",Settings!$B$5,Settings!$B$4)))</f>
        <v/>
      </c>
      <c r="T2944" s="38">
        <f>IF(OR($B2944="",$G2944="",$S2944=0),"",$G2944/$S2944)</f>
        <v/>
      </c>
      <c r="U2944" s="36">
        <f>IF($T2944="","",IF($T2944&lt;Settings!$B$8,"Critical",IF($T2944&lt;Settings!$B$9,"Semi Critical","Non Critical")))</f>
        <v/>
      </c>
      <c r="V2944" s="28" t="n"/>
      <c r="Z2944">
        <f>IF($B2944="","",IFERROR(VLOOKUP($B2944,'Plan HC for CCA'!$A:$B,2,0),""))</f>
        <v/>
      </c>
      <c r="AA2944">
        <f>IF(OR($B2944="",$Z2944=""),"",IF(N($M2944)&lt;$Z2944,"Delta","No Delta"))</f>
        <v/>
      </c>
      <c r="AB2944">
        <f>IF(OR($B2944="",$Z2944=""),"",MAX(0,$Z2944-N($M2944)))</f>
        <v/>
      </c>
      <c r="AC2944" s="46">
        <f>IF($B2944="","",IFERROR(INDEX('CCA Util %'!$H:$H,MATCH($B2944,'CCA Util %'!$E:$E,0)),""))</f>
        <v/>
      </c>
      <c r="AD2944">
        <f>IF($B2944="","",IFERROR(INDEX('CCA Util %'!$G:$G,MATCH($B2944,'CCA Util %'!$E:$E,0)),""))</f>
        <v/>
      </c>
      <c r="AE2944">
        <f>IF(OR($B2944="",$U2944=""),"",$U2944&amp;" &amp; "&amp;IF(OR($AD2944="",$AD2944=0),"Util NA",$AD2944&amp;" Util"))</f>
        <v/>
      </c>
    </row>
    <row r="2945" ht="15.75" customHeight="1" s="42">
      <c r="A2945" s="41" t="n"/>
      <c r="G2945" s="38" t="n"/>
      <c r="H2945" s="38" t="n"/>
      <c r="I2945" s="38" t="n"/>
      <c r="J2945" s="38" t="n"/>
      <c r="K2945" s="38" t="n"/>
      <c r="L2945" s="38" t="n"/>
      <c r="N2945" s="36">
        <f>IF($B2945="","",IF($C2945="SUPERSTORE","Superstore","DH"))</f>
        <v/>
      </c>
      <c r="O2945" s="36">
        <f>IF($B2945="","",IFERROR(VLOOKUP($B2945,Mapping!$A:$C,2,0),"Not Mapped"))</f>
        <v/>
      </c>
      <c r="P2945" s="36">
        <f>IF($B2945="","",IFERROR(VLOOKUP($B2945,Mapping!$A:$C,3,0),"Not Mapped"))</f>
        <v/>
      </c>
      <c r="Q2945" s="36">
        <f>IF($B2945="","",IFERROR(VLOOKUP($O2945,Leaders!$A:$B,2,0),"Not Mapped"))</f>
        <v/>
      </c>
      <c r="R2945" s="36">
        <f>IF($B2945="","",IF(COUNTIF(Exclusions!$A:$A,$B2945)&gt;0,"Yes","No"))</f>
        <v/>
      </c>
      <c r="S2945" s="38">
        <f>IF($B2945="","",MIN(1,DAY($A2945)/IF($N2945="Superstore",Settings!$B$5,Settings!$B$4)))</f>
        <v/>
      </c>
      <c r="T2945" s="38">
        <f>IF(OR($B2945="",$G2945="",$S2945=0),"",$G2945/$S2945)</f>
        <v/>
      </c>
      <c r="U2945" s="36">
        <f>IF($T2945="","",IF($T2945&lt;Settings!$B$8,"Critical",IF($T2945&lt;Settings!$B$9,"Semi Critical","Non Critical")))</f>
        <v/>
      </c>
      <c r="V2945" s="28" t="n"/>
      <c r="Z2945">
        <f>IF($B2945="","",IFERROR(VLOOKUP($B2945,'Plan HC for CCA'!$A:$B,2,0),""))</f>
        <v/>
      </c>
      <c r="AA2945">
        <f>IF(OR($B2945="",$Z2945=""),"",IF(N($M2945)&lt;$Z2945,"Delta","No Delta"))</f>
        <v/>
      </c>
      <c r="AB2945">
        <f>IF(OR($B2945="",$Z2945=""),"",MAX(0,$Z2945-N($M2945)))</f>
        <v/>
      </c>
      <c r="AC2945" s="46">
        <f>IF($B2945="","",IFERROR(INDEX('CCA Util %'!$H:$H,MATCH($B2945,'CCA Util %'!$E:$E,0)),""))</f>
        <v/>
      </c>
      <c r="AD2945">
        <f>IF($B2945="","",IFERROR(INDEX('CCA Util %'!$G:$G,MATCH($B2945,'CCA Util %'!$E:$E,0)),""))</f>
        <v/>
      </c>
      <c r="AE2945">
        <f>IF(OR($B2945="",$U2945=""),"",$U2945&amp;" &amp; "&amp;IF(OR($AD2945="",$AD2945=0),"Util NA",$AD2945&amp;" Util"))</f>
        <v/>
      </c>
    </row>
    <row r="2946" ht="15.75" customHeight="1" s="42">
      <c r="A2946" s="41" t="n"/>
      <c r="G2946" s="38" t="n"/>
      <c r="H2946" s="38" t="n"/>
      <c r="I2946" s="38" t="n"/>
      <c r="J2946" s="38" t="n"/>
      <c r="K2946" s="38" t="n"/>
      <c r="L2946" s="38" t="n"/>
      <c r="N2946" s="36">
        <f>IF($B2946="","",IF($C2946="SUPERSTORE","Superstore","DH"))</f>
        <v/>
      </c>
      <c r="O2946" s="36">
        <f>IF($B2946="","",IFERROR(VLOOKUP($B2946,Mapping!$A:$C,2,0),"Not Mapped"))</f>
        <v/>
      </c>
      <c r="P2946" s="36">
        <f>IF($B2946="","",IFERROR(VLOOKUP($B2946,Mapping!$A:$C,3,0),"Not Mapped"))</f>
        <v/>
      </c>
      <c r="Q2946" s="36">
        <f>IF($B2946="","",IFERROR(VLOOKUP($O2946,Leaders!$A:$B,2,0),"Not Mapped"))</f>
        <v/>
      </c>
      <c r="R2946" s="36">
        <f>IF($B2946="","",IF(COUNTIF(Exclusions!$A:$A,$B2946)&gt;0,"Yes","No"))</f>
        <v/>
      </c>
      <c r="S2946" s="38">
        <f>IF($B2946="","",MIN(1,DAY($A2946)/IF($N2946="Superstore",Settings!$B$5,Settings!$B$4)))</f>
        <v/>
      </c>
      <c r="T2946" s="38">
        <f>IF(OR($B2946="",$G2946="",$S2946=0),"",$G2946/$S2946)</f>
        <v/>
      </c>
      <c r="U2946" s="36">
        <f>IF($T2946="","",IF($T2946&lt;Settings!$B$8,"Critical",IF($T2946&lt;Settings!$B$9,"Semi Critical","Non Critical")))</f>
        <v/>
      </c>
      <c r="V2946" s="28" t="n"/>
      <c r="Z2946">
        <f>IF($B2946="","",IFERROR(VLOOKUP($B2946,'Plan HC for CCA'!$A:$B,2,0),""))</f>
        <v/>
      </c>
      <c r="AA2946">
        <f>IF(OR($B2946="",$Z2946=""),"",IF(N($M2946)&lt;$Z2946,"Delta","No Delta"))</f>
        <v/>
      </c>
      <c r="AB2946">
        <f>IF(OR($B2946="",$Z2946=""),"",MAX(0,$Z2946-N($M2946)))</f>
        <v/>
      </c>
      <c r="AC2946" s="46">
        <f>IF($B2946="","",IFERROR(INDEX('CCA Util %'!$H:$H,MATCH($B2946,'CCA Util %'!$E:$E,0)),""))</f>
        <v/>
      </c>
      <c r="AD2946">
        <f>IF($B2946="","",IFERROR(INDEX('CCA Util %'!$G:$G,MATCH($B2946,'CCA Util %'!$E:$E,0)),""))</f>
        <v/>
      </c>
      <c r="AE2946">
        <f>IF(OR($B2946="",$U2946=""),"",$U2946&amp;" &amp; "&amp;IF(OR($AD2946="",$AD2946=0),"Util NA",$AD2946&amp;" Util"))</f>
        <v/>
      </c>
    </row>
    <row r="2947" ht="15.75" customHeight="1" s="42">
      <c r="A2947" s="41" t="n"/>
      <c r="G2947" s="38" t="n"/>
      <c r="H2947" s="38" t="n"/>
      <c r="I2947" s="38" t="n"/>
      <c r="J2947" s="38" t="n"/>
      <c r="K2947" s="38" t="n"/>
      <c r="L2947" s="38" t="n"/>
      <c r="N2947" s="36">
        <f>IF($B2947="","",IF($C2947="SUPERSTORE","Superstore","DH"))</f>
        <v/>
      </c>
      <c r="O2947" s="36">
        <f>IF($B2947="","",IFERROR(VLOOKUP($B2947,Mapping!$A:$C,2,0),"Not Mapped"))</f>
        <v/>
      </c>
      <c r="P2947" s="36">
        <f>IF($B2947="","",IFERROR(VLOOKUP($B2947,Mapping!$A:$C,3,0),"Not Mapped"))</f>
        <v/>
      </c>
      <c r="Q2947" s="36">
        <f>IF($B2947="","",IFERROR(VLOOKUP($O2947,Leaders!$A:$B,2,0),"Not Mapped"))</f>
        <v/>
      </c>
      <c r="R2947" s="36">
        <f>IF($B2947="","",IF(COUNTIF(Exclusions!$A:$A,$B2947)&gt;0,"Yes","No"))</f>
        <v/>
      </c>
      <c r="S2947" s="38">
        <f>IF($B2947="","",MIN(1,DAY($A2947)/IF($N2947="Superstore",Settings!$B$5,Settings!$B$4)))</f>
        <v/>
      </c>
      <c r="T2947" s="38">
        <f>IF(OR($B2947="",$G2947="",$S2947=0),"",$G2947/$S2947)</f>
        <v/>
      </c>
      <c r="U2947" s="36">
        <f>IF($T2947="","",IF($T2947&lt;Settings!$B$8,"Critical",IF($T2947&lt;Settings!$B$9,"Semi Critical","Non Critical")))</f>
        <v/>
      </c>
      <c r="V2947" s="28" t="n"/>
      <c r="Z2947">
        <f>IF($B2947="","",IFERROR(VLOOKUP($B2947,'Plan HC for CCA'!$A:$B,2,0),""))</f>
        <v/>
      </c>
      <c r="AA2947">
        <f>IF(OR($B2947="",$Z2947=""),"",IF(N($M2947)&lt;$Z2947,"Delta","No Delta"))</f>
        <v/>
      </c>
      <c r="AB2947">
        <f>IF(OR($B2947="",$Z2947=""),"",MAX(0,$Z2947-N($M2947)))</f>
        <v/>
      </c>
      <c r="AC2947" s="46">
        <f>IF($B2947="","",IFERROR(INDEX('CCA Util %'!$H:$H,MATCH($B2947,'CCA Util %'!$E:$E,0)),""))</f>
        <v/>
      </c>
      <c r="AD2947">
        <f>IF($B2947="","",IFERROR(INDEX('CCA Util %'!$G:$G,MATCH($B2947,'CCA Util %'!$E:$E,0)),""))</f>
        <v/>
      </c>
      <c r="AE2947">
        <f>IF(OR($B2947="",$U2947=""),"",$U2947&amp;" &amp; "&amp;IF(OR($AD2947="",$AD2947=0),"Util NA",$AD2947&amp;" Util"))</f>
        <v/>
      </c>
    </row>
    <row r="2948" ht="15.75" customHeight="1" s="42">
      <c r="A2948" s="41" t="n"/>
      <c r="G2948" s="38" t="n"/>
      <c r="H2948" s="38" t="n"/>
      <c r="I2948" s="38" t="n"/>
      <c r="J2948" s="38" t="n"/>
      <c r="K2948" s="38" t="n"/>
      <c r="L2948" s="38" t="n"/>
      <c r="N2948" s="36">
        <f>IF($B2948="","",IF($C2948="SUPERSTORE","Superstore","DH"))</f>
        <v/>
      </c>
      <c r="O2948" s="36">
        <f>IF($B2948="","",IFERROR(VLOOKUP($B2948,Mapping!$A:$C,2,0),"Not Mapped"))</f>
        <v/>
      </c>
      <c r="P2948" s="36">
        <f>IF($B2948="","",IFERROR(VLOOKUP($B2948,Mapping!$A:$C,3,0),"Not Mapped"))</f>
        <v/>
      </c>
      <c r="Q2948" s="36">
        <f>IF($B2948="","",IFERROR(VLOOKUP($O2948,Leaders!$A:$B,2,0),"Not Mapped"))</f>
        <v/>
      </c>
      <c r="R2948" s="36">
        <f>IF($B2948="","",IF(COUNTIF(Exclusions!$A:$A,$B2948)&gt;0,"Yes","No"))</f>
        <v/>
      </c>
      <c r="S2948" s="38">
        <f>IF($B2948="","",MIN(1,DAY($A2948)/IF($N2948="Superstore",Settings!$B$5,Settings!$B$4)))</f>
        <v/>
      </c>
      <c r="T2948" s="38">
        <f>IF(OR($B2948="",$G2948="",$S2948=0),"",$G2948/$S2948)</f>
        <v/>
      </c>
      <c r="U2948" s="36">
        <f>IF($T2948="","",IF($T2948&lt;Settings!$B$8,"Critical",IF($T2948&lt;Settings!$B$9,"Semi Critical","Non Critical")))</f>
        <v/>
      </c>
      <c r="V2948" s="28" t="n"/>
      <c r="Z2948">
        <f>IF($B2948="","",IFERROR(VLOOKUP($B2948,'Plan HC for CCA'!$A:$B,2,0),""))</f>
        <v/>
      </c>
      <c r="AA2948">
        <f>IF(OR($B2948="",$Z2948=""),"",IF(N($M2948)&lt;$Z2948,"Delta","No Delta"))</f>
        <v/>
      </c>
      <c r="AB2948">
        <f>IF(OR($B2948="",$Z2948=""),"",MAX(0,$Z2948-N($M2948)))</f>
        <v/>
      </c>
      <c r="AC2948" s="46">
        <f>IF($B2948="","",IFERROR(INDEX('CCA Util %'!$H:$H,MATCH($B2948,'CCA Util %'!$E:$E,0)),""))</f>
        <v/>
      </c>
      <c r="AD2948">
        <f>IF($B2948="","",IFERROR(INDEX('CCA Util %'!$G:$G,MATCH($B2948,'CCA Util %'!$E:$E,0)),""))</f>
        <v/>
      </c>
      <c r="AE2948">
        <f>IF(OR($B2948="",$U2948=""),"",$U2948&amp;" &amp; "&amp;IF(OR($AD2948="",$AD2948=0),"Util NA",$AD2948&amp;" Util"))</f>
        <v/>
      </c>
    </row>
    <row r="2949" ht="15.75" customHeight="1" s="42">
      <c r="A2949" s="41" t="n"/>
      <c r="G2949" s="38" t="n"/>
      <c r="H2949" s="38" t="n"/>
      <c r="I2949" s="38" t="n"/>
      <c r="J2949" s="38" t="n"/>
      <c r="K2949" s="38" t="n"/>
      <c r="L2949" s="38" t="n"/>
      <c r="N2949" s="36">
        <f>IF($B2949="","",IF($C2949="SUPERSTORE","Superstore","DH"))</f>
        <v/>
      </c>
      <c r="O2949" s="36">
        <f>IF($B2949="","",IFERROR(VLOOKUP($B2949,Mapping!$A:$C,2,0),"Not Mapped"))</f>
        <v/>
      </c>
      <c r="P2949" s="36">
        <f>IF($B2949="","",IFERROR(VLOOKUP($B2949,Mapping!$A:$C,3,0),"Not Mapped"))</f>
        <v/>
      </c>
      <c r="Q2949" s="36">
        <f>IF($B2949="","",IFERROR(VLOOKUP($O2949,Leaders!$A:$B,2,0),"Not Mapped"))</f>
        <v/>
      </c>
      <c r="R2949" s="36">
        <f>IF($B2949="","",IF(COUNTIF(Exclusions!$A:$A,$B2949)&gt;0,"Yes","No"))</f>
        <v/>
      </c>
      <c r="S2949" s="38">
        <f>IF($B2949="","",MIN(1,DAY($A2949)/IF($N2949="Superstore",Settings!$B$5,Settings!$B$4)))</f>
        <v/>
      </c>
      <c r="T2949" s="38">
        <f>IF(OR($B2949="",$G2949="",$S2949=0),"",$G2949/$S2949)</f>
        <v/>
      </c>
      <c r="U2949" s="36">
        <f>IF($T2949="","",IF($T2949&lt;Settings!$B$8,"Critical",IF($T2949&lt;Settings!$B$9,"Semi Critical","Non Critical")))</f>
        <v/>
      </c>
      <c r="V2949" s="28" t="n"/>
      <c r="Z2949">
        <f>IF($B2949="","",IFERROR(VLOOKUP($B2949,'Plan HC for CCA'!$A:$B,2,0),""))</f>
        <v/>
      </c>
      <c r="AA2949">
        <f>IF(OR($B2949="",$Z2949=""),"",IF(N($M2949)&lt;$Z2949,"Delta","No Delta"))</f>
        <v/>
      </c>
      <c r="AB2949">
        <f>IF(OR($B2949="",$Z2949=""),"",MAX(0,$Z2949-N($M2949)))</f>
        <v/>
      </c>
      <c r="AC2949" s="46">
        <f>IF($B2949="","",IFERROR(INDEX('CCA Util %'!$H:$H,MATCH($B2949,'CCA Util %'!$E:$E,0)),""))</f>
        <v/>
      </c>
      <c r="AD2949">
        <f>IF($B2949="","",IFERROR(INDEX('CCA Util %'!$G:$G,MATCH($B2949,'CCA Util %'!$E:$E,0)),""))</f>
        <v/>
      </c>
      <c r="AE2949">
        <f>IF(OR($B2949="",$U2949=""),"",$U2949&amp;" &amp; "&amp;IF(OR($AD2949="",$AD2949=0),"Util NA",$AD2949&amp;" Util"))</f>
        <v/>
      </c>
    </row>
    <row r="2950" ht="15.75" customHeight="1" s="42">
      <c r="A2950" s="41" t="n"/>
      <c r="G2950" s="38" t="n"/>
      <c r="H2950" s="38" t="n"/>
      <c r="I2950" s="38" t="n"/>
      <c r="J2950" s="38" t="n"/>
      <c r="K2950" s="38" t="n"/>
      <c r="L2950" s="38" t="n"/>
      <c r="N2950" s="36">
        <f>IF($B2950="","",IF($C2950="SUPERSTORE","Superstore","DH"))</f>
        <v/>
      </c>
      <c r="O2950" s="36">
        <f>IF($B2950="","",IFERROR(VLOOKUP($B2950,Mapping!$A:$C,2,0),"Not Mapped"))</f>
        <v/>
      </c>
      <c r="P2950" s="36">
        <f>IF($B2950="","",IFERROR(VLOOKUP($B2950,Mapping!$A:$C,3,0),"Not Mapped"))</f>
        <v/>
      </c>
      <c r="Q2950" s="36">
        <f>IF($B2950="","",IFERROR(VLOOKUP($O2950,Leaders!$A:$B,2,0),"Not Mapped"))</f>
        <v/>
      </c>
      <c r="R2950" s="36">
        <f>IF($B2950="","",IF(COUNTIF(Exclusions!$A:$A,$B2950)&gt;0,"Yes","No"))</f>
        <v/>
      </c>
      <c r="S2950" s="38">
        <f>IF($B2950="","",MIN(1,DAY($A2950)/IF($N2950="Superstore",Settings!$B$5,Settings!$B$4)))</f>
        <v/>
      </c>
      <c r="T2950" s="38">
        <f>IF(OR($B2950="",$G2950="",$S2950=0),"",$G2950/$S2950)</f>
        <v/>
      </c>
      <c r="U2950" s="36">
        <f>IF($T2950="","",IF($T2950&lt;Settings!$B$8,"Critical",IF($T2950&lt;Settings!$B$9,"Semi Critical","Non Critical")))</f>
        <v/>
      </c>
      <c r="V2950" s="28" t="n"/>
      <c r="Z2950">
        <f>IF($B2950="","",IFERROR(VLOOKUP($B2950,'Plan HC for CCA'!$A:$B,2,0),""))</f>
        <v/>
      </c>
      <c r="AA2950">
        <f>IF(OR($B2950="",$Z2950=""),"",IF(N($M2950)&lt;$Z2950,"Delta","No Delta"))</f>
        <v/>
      </c>
      <c r="AB2950">
        <f>IF(OR($B2950="",$Z2950=""),"",MAX(0,$Z2950-N($M2950)))</f>
        <v/>
      </c>
      <c r="AC2950" s="46">
        <f>IF($B2950="","",IFERROR(INDEX('CCA Util %'!$H:$H,MATCH($B2950,'CCA Util %'!$E:$E,0)),""))</f>
        <v/>
      </c>
      <c r="AD2950">
        <f>IF($B2950="","",IFERROR(INDEX('CCA Util %'!$G:$G,MATCH($B2950,'CCA Util %'!$E:$E,0)),""))</f>
        <v/>
      </c>
      <c r="AE2950">
        <f>IF(OR($B2950="",$U2950=""),"",$U2950&amp;" &amp; "&amp;IF(OR($AD2950="",$AD2950=0),"Util NA",$AD2950&amp;" Util"))</f>
        <v/>
      </c>
    </row>
    <row r="2951" ht="15.75" customHeight="1" s="42">
      <c r="A2951" s="41" t="n"/>
      <c r="G2951" s="38" t="n"/>
      <c r="H2951" s="38" t="n"/>
      <c r="I2951" s="38" t="n"/>
      <c r="J2951" s="38" t="n"/>
      <c r="K2951" s="38" t="n"/>
      <c r="L2951" s="38" t="n"/>
      <c r="N2951" s="36">
        <f>IF($B2951="","",IF($C2951="SUPERSTORE","Superstore","DH"))</f>
        <v/>
      </c>
      <c r="O2951" s="36">
        <f>IF($B2951="","",IFERROR(VLOOKUP($B2951,Mapping!$A:$C,2,0),"Not Mapped"))</f>
        <v/>
      </c>
      <c r="P2951" s="36">
        <f>IF($B2951="","",IFERROR(VLOOKUP($B2951,Mapping!$A:$C,3,0),"Not Mapped"))</f>
        <v/>
      </c>
      <c r="Q2951" s="36">
        <f>IF($B2951="","",IFERROR(VLOOKUP($O2951,Leaders!$A:$B,2,0),"Not Mapped"))</f>
        <v/>
      </c>
      <c r="R2951" s="36">
        <f>IF($B2951="","",IF(COUNTIF(Exclusions!$A:$A,$B2951)&gt;0,"Yes","No"))</f>
        <v/>
      </c>
      <c r="S2951" s="38">
        <f>IF($B2951="","",MIN(1,DAY($A2951)/IF($N2951="Superstore",Settings!$B$5,Settings!$B$4)))</f>
        <v/>
      </c>
      <c r="T2951" s="38">
        <f>IF(OR($B2951="",$G2951="",$S2951=0),"",$G2951/$S2951)</f>
        <v/>
      </c>
      <c r="U2951" s="36">
        <f>IF($T2951="","",IF($T2951&lt;Settings!$B$8,"Critical",IF($T2951&lt;Settings!$B$9,"Semi Critical","Non Critical")))</f>
        <v/>
      </c>
      <c r="V2951" s="28" t="n"/>
      <c r="Z2951">
        <f>IF($B2951="","",IFERROR(VLOOKUP($B2951,'Plan HC for CCA'!$A:$B,2,0),""))</f>
        <v/>
      </c>
      <c r="AA2951">
        <f>IF(OR($B2951="",$Z2951=""),"",IF(N($M2951)&lt;$Z2951,"Delta","No Delta"))</f>
        <v/>
      </c>
      <c r="AB2951">
        <f>IF(OR($B2951="",$Z2951=""),"",MAX(0,$Z2951-N($M2951)))</f>
        <v/>
      </c>
      <c r="AC2951" s="46">
        <f>IF($B2951="","",IFERROR(INDEX('CCA Util %'!$H:$H,MATCH($B2951,'CCA Util %'!$E:$E,0)),""))</f>
        <v/>
      </c>
      <c r="AD2951">
        <f>IF($B2951="","",IFERROR(INDEX('CCA Util %'!$G:$G,MATCH($B2951,'CCA Util %'!$E:$E,0)),""))</f>
        <v/>
      </c>
      <c r="AE2951">
        <f>IF(OR($B2951="",$U2951=""),"",$U2951&amp;" &amp; "&amp;IF(OR($AD2951="",$AD2951=0),"Util NA",$AD2951&amp;" Util"))</f>
        <v/>
      </c>
    </row>
    <row r="2952" ht="15.75" customHeight="1" s="42">
      <c r="A2952" s="41" t="n"/>
      <c r="G2952" s="38" t="n"/>
      <c r="H2952" s="38" t="n"/>
      <c r="I2952" s="38" t="n"/>
      <c r="J2952" s="38" t="n"/>
      <c r="K2952" s="38" t="n"/>
      <c r="L2952" s="38" t="n"/>
      <c r="N2952" s="36">
        <f>IF($B2952="","",IF($C2952="SUPERSTORE","Superstore","DH"))</f>
        <v/>
      </c>
      <c r="O2952" s="36">
        <f>IF($B2952="","",IFERROR(VLOOKUP($B2952,Mapping!$A:$C,2,0),"Not Mapped"))</f>
        <v/>
      </c>
      <c r="P2952" s="36">
        <f>IF($B2952="","",IFERROR(VLOOKUP($B2952,Mapping!$A:$C,3,0),"Not Mapped"))</f>
        <v/>
      </c>
      <c r="Q2952" s="36">
        <f>IF($B2952="","",IFERROR(VLOOKUP($O2952,Leaders!$A:$B,2,0),"Not Mapped"))</f>
        <v/>
      </c>
      <c r="R2952" s="36">
        <f>IF($B2952="","",IF(COUNTIF(Exclusions!$A:$A,$B2952)&gt;0,"Yes","No"))</f>
        <v/>
      </c>
      <c r="S2952" s="38">
        <f>IF($B2952="","",MIN(1,DAY($A2952)/IF($N2952="Superstore",Settings!$B$5,Settings!$B$4)))</f>
        <v/>
      </c>
      <c r="T2952" s="38">
        <f>IF(OR($B2952="",$G2952="",$S2952=0),"",$G2952/$S2952)</f>
        <v/>
      </c>
      <c r="U2952" s="36">
        <f>IF($T2952="","",IF($T2952&lt;Settings!$B$8,"Critical",IF($T2952&lt;Settings!$B$9,"Semi Critical","Non Critical")))</f>
        <v/>
      </c>
      <c r="V2952" s="28" t="n"/>
      <c r="Z2952">
        <f>IF($B2952="","",IFERROR(VLOOKUP($B2952,'Plan HC for CCA'!$A:$B,2,0),""))</f>
        <v/>
      </c>
      <c r="AA2952">
        <f>IF(OR($B2952="",$Z2952=""),"",IF(N($M2952)&lt;$Z2952,"Delta","No Delta"))</f>
        <v/>
      </c>
      <c r="AB2952">
        <f>IF(OR($B2952="",$Z2952=""),"",MAX(0,$Z2952-N($M2952)))</f>
        <v/>
      </c>
      <c r="AC2952" s="46">
        <f>IF($B2952="","",IFERROR(INDEX('CCA Util %'!$H:$H,MATCH($B2952,'CCA Util %'!$E:$E,0)),""))</f>
        <v/>
      </c>
      <c r="AD2952">
        <f>IF($B2952="","",IFERROR(INDEX('CCA Util %'!$G:$G,MATCH($B2952,'CCA Util %'!$E:$E,0)),""))</f>
        <v/>
      </c>
      <c r="AE2952">
        <f>IF(OR($B2952="",$U2952=""),"",$U2952&amp;" &amp; "&amp;IF(OR($AD2952="",$AD2952=0),"Util NA",$AD2952&amp;" Util"))</f>
        <v/>
      </c>
    </row>
    <row r="2953" ht="15.75" customHeight="1" s="42">
      <c r="A2953" s="41" t="n"/>
      <c r="G2953" s="38" t="n"/>
      <c r="H2953" s="38" t="n"/>
      <c r="I2953" s="38" t="n"/>
      <c r="J2953" s="38" t="n"/>
      <c r="K2953" s="38" t="n"/>
      <c r="L2953" s="38" t="n"/>
      <c r="N2953" s="36">
        <f>IF($B2953="","",IF($C2953="SUPERSTORE","Superstore","DH"))</f>
        <v/>
      </c>
      <c r="O2953" s="36">
        <f>IF($B2953="","",IFERROR(VLOOKUP($B2953,Mapping!$A:$C,2,0),"Not Mapped"))</f>
        <v/>
      </c>
      <c r="P2953" s="36">
        <f>IF($B2953="","",IFERROR(VLOOKUP($B2953,Mapping!$A:$C,3,0),"Not Mapped"))</f>
        <v/>
      </c>
      <c r="Q2953" s="36">
        <f>IF($B2953="","",IFERROR(VLOOKUP($O2953,Leaders!$A:$B,2,0),"Not Mapped"))</f>
        <v/>
      </c>
      <c r="R2953" s="36">
        <f>IF($B2953="","",IF(COUNTIF(Exclusions!$A:$A,$B2953)&gt;0,"Yes","No"))</f>
        <v/>
      </c>
      <c r="S2953" s="38">
        <f>IF($B2953="","",MIN(1,DAY($A2953)/IF($N2953="Superstore",Settings!$B$5,Settings!$B$4)))</f>
        <v/>
      </c>
      <c r="T2953" s="38">
        <f>IF(OR($B2953="",$G2953="",$S2953=0),"",$G2953/$S2953)</f>
        <v/>
      </c>
      <c r="U2953" s="36">
        <f>IF($T2953="","",IF($T2953&lt;Settings!$B$8,"Critical",IF($T2953&lt;Settings!$B$9,"Semi Critical","Non Critical")))</f>
        <v/>
      </c>
      <c r="V2953" s="28" t="n"/>
      <c r="Z2953">
        <f>IF($B2953="","",IFERROR(VLOOKUP($B2953,'Plan HC for CCA'!$A:$B,2,0),""))</f>
        <v/>
      </c>
      <c r="AA2953">
        <f>IF(OR($B2953="",$Z2953=""),"",IF(N($M2953)&lt;$Z2953,"Delta","No Delta"))</f>
        <v/>
      </c>
      <c r="AB2953">
        <f>IF(OR($B2953="",$Z2953=""),"",MAX(0,$Z2953-N($M2953)))</f>
        <v/>
      </c>
      <c r="AC2953" s="46">
        <f>IF($B2953="","",IFERROR(INDEX('CCA Util %'!$H:$H,MATCH($B2953,'CCA Util %'!$E:$E,0)),""))</f>
        <v/>
      </c>
      <c r="AD2953">
        <f>IF($B2953="","",IFERROR(INDEX('CCA Util %'!$G:$G,MATCH($B2953,'CCA Util %'!$E:$E,0)),""))</f>
        <v/>
      </c>
      <c r="AE2953">
        <f>IF(OR($B2953="",$U2953=""),"",$U2953&amp;" &amp; "&amp;IF(OR($AD2953="",$AD2953=0),"Util NA",$AD2953&amp;" Util"))</f>
        <v/>
      </c>
    </row>
    <row r="2954" ht="15.75" customHeight="1" s="42">
      <c r="A2954" s="41" t="n"/>
      <c r="G2954" s="38" t="n"/>
      <c r="H2954" s="38" t="n"/>
      <c r="I2954" s="38" t="n"/>
      <c r="J2954" s="38" t="n"/>
      <c r="K2954" s="38" t="n"/>
      <c r="L2954" s="38" t="n"/>
      <c r="N2954" s="36">
        <f>IF($B2954="","",IF($C2954="SUPERSTORE","Superstore","DH"))</f>
        <v/>
      </c>
      <c r="O2954" s="36">
        <f>IF($B2954="","",IFERROR(VLOOKUP($B2954,Mapping!$A:$C,2,0),"Not Mapped"))</f>
        <v/>
      </c>
      <c r="P2954" s="36">
        <f>IF($B2954="","",IFERROR(VLOOKUP($B2954,Mapping!$A:$C,3,0),"Not Mapped"))</f>
        <v/>
      </c>
      <c r="Q2954" s="36">
        <f>IF($B2954="","",IFERROR(VLOOKUP($O2954,Leaders!$A:$B,2,0),"Not Mapped"))</f>
        <v/>
      </c>
      <c r="R2954" s="36">
        <f>IF($B2954="","",IF(COUNTIF(Exclusions!$A:$A,$B2954)&gt;0,"Yes","No"))</f>
        <v/>
      </c>
      <c r="S2954" s="38">
        <f>IF($B2954="","",MIN(1,DAY($A2954)/IF($N2954="Superstore",Settings!$B$5,Settings!$B$4)))</f>
        <v/>
      </c>
      <c r="T2954" s="38">
        <f>IF(OR($B2954="",$G2954="",$S2954=0),"",$G2954/$S2954)</f>
        <v/>
      </c>
      <c r="U2954" s="36">
        <f>IF($T2954="","",IF($T2954&lt;Settings!$B$8,"Critical",IF($T2954&lt;Settings!$B$9,"Semi Critical","Non Critical")))</f>
        <v/>
      </c>
      <c r="V2954" s="28" t="n"/>
      <c r="Z2954">
        <f>IF($B2954="","",IFERROR(VLOOKUP($B2954,'Plan HC for CCA'!$A:$B,2,0),""))</f>
        <v/>
      </c>
      <c r="AA2954">
        <f>IF(OR($B2954="",$Z2954=""),"",IF(N($M2954)&lt;$Z2954,"Delta","No Delta"))</f>
        <v/>
      </c>
      <c r="AB2954">
        <f>IF(OR($B2954="",$Z2954=""),"",MAX(0,$Z2954-N($M2954)))</f>
        <v/>
      </c>
      <c r="AC2954" s="46">
        <f>IF($B2954="","",IFERROR(INDEX('CCA Util %'!$H:$H,MATCH($B2954,'CCA Util %'!$E:$E,0)),""))</f>
        <v/>
      </c>
      <c r="AD2954">
        <f>IF($B2954="","",IFERROR(INDEX('CCA Util %'!$G:$G,MATCH($B2954,'CCA Util %'!$E:$E,0)),""))</f>
        <v/>
      </c>
      <c r="AE2954">
        <f>IF(OR($B2954="",$U2954=""),"",$U2954&amp;" &amp; "&amp;IF(OR($AD2954="",$AD2954=0),"Util NA",$AD2954&amp;" Util"))</f>
        <v/>
      </c>
    </row>
    <row r="2955" ht="15.75" customHeight="1" s="42">
      <c r="A2955" s="41" t="n"/>
      <c r="G2955" s="38" t="n"/>
      <c r="H2955" s="38" t="n"/>
      <c r="I2955" s="38" t="n"/>
      <c r="J2955" s="38" t="n"/>
      <c r="K2955" s="38" t="n"/>
      <c r="L2955" s="38" t="n"/>
      <c r="N2955" s="36">
        <f>IF($B2955="","",IF($C2955="SUPERSTORE","Superstore","DH"))</f>
        <v/>
      </c>
      <c r="O2955" s="36">
        <f>IF($B2955="","",IFERROR(VLOOKUP($B2955,Mapping!$A:$C,2,0),"Not Mapped"))</f>
        <v/>
      </c>
      <c r="P2955" s="36">
        <f>IF($B2955="","",IFERROR(VLOOKUP($B2955,Mapping!$A:$C,3,0),"Not Mapped"))</f>
        <v/>
      </c>
      <c r="Q2955" s="36">
        <f>IF($B2955="","",IFERROR(VLOOKUP($O2955,Leaders!$A:$B,2,0),"Not Mapped"))</f>
        <v/>
      </c>
      <c r="R2955" s="36">
        <f>IF($B2955="","",IF(COUNTIF(Exclusions!$A:$A,$B2955)&gt;0,"Yes","No"))</f>
        <v/>
      </c>
      <c r="S2955" s="38">
        <f>IF($B2955="","",MIN(1,DAY($A2955)/IF($N2955="Superstore",Settings!$B$5,Settings!$B$4)))</f>
        <v/>
      </c>
      <c r="T2955" s="38">
        <f>IF(OR($B2955="",$G2955="",$S2955=0),"",$G2955/$S2955)</f>
        <v/>
      </c>
      <c r="U2955" s="36">
        <f>IF($T2955="","",IF($T2955&lt;Settings!$B$8,"Critical",IF($T2955&lt;Settings!$B$9,"Semi Critical","Non Critical")))</f>
        <v/>
      </c>
      <c r="V2955" s="28" t="n"/>
      <c r="Z2955">
        <f>IF($B2955="","",IFERROR(VLOOKUP($B2955,'Plan HC for CCA'!$A:$B,2,0),""))</f>
        <v/>
      </c>
      <c r="AA2955">
        <f>IF(OR($B2955="",$Z2955=""),"",IF(N($M2955)&lt;$Z2955,"Delta","No Delta"))</f>
        <v/>
      </c>
      <c r="AB2955">
        <f>IF(OR($B2955="",$Z2955=""),"",MAX(0,$Z2955-N($M2955)))</f>
        <v/>
      </c>
      <c r="AC2955" s="46">
        <f>IF($B2955="","",IFERROR(INDEX('CCA Util %'!$H:$H,MATCH($B2955,'CCA Util %'!$E:$E,0)),""))</f>
        <v/>
      </c>
      <c r="AD2955">
        <f>IF($B2955="","",IFERROR(INDEX('CCA Util %'!$G:$G,MATCH($B2955,'CCA Util %'!$E:$E,0)),""))</f>
        <v/>
      </c>
      <c r="AE2955">
        <f>IF(OR($B2955="",$U2955=""),"",$U2955&amp;" &amp; "&amp;IF(OR($AD2955="",$AD2955=0),"Util NA",$AD2955&amp;" Util"))</f>
        <v/>
      </c>
    </row>
    <row r="2956" ht="15.75" customHeight="1" s="42">
      <c r="A2956" s="41" t="n"/>
      <c r="G2956" s="38" t="n"/>
      <c r="H2956" s="38" t="n"/>
      <c r="I2956" s="38" t="n"/>
      <c r="J2956" s="38" t="n"/>
      <c r="K2956" s="38" t="n"/>
      <c r="L2956" s="38" t="n"/>
      <c r="N2956" s="36">
        <f>IF($B2956="","",IF($C2956="SUPERSTORE","Superstore","DH"))</f>
        <v/>
      </c>
      <c r="O2956" s="36">
        <f>IF($B2956="","",IFERROR(VLOOKUP($B2956,Mapping!$A:$C,2,0),"Not Mapped"))</f>
        <v/>
      </c>
      <c r="P2956" s="36">
        <f>IF($B2956="","",IFERROR(VLOOKUP($B2956,Mapping!$A:$C,3,0),"Not Mapped"))</f>
        <v/>
      </c>
      <c r="Q2956" s="36">
        <f>IF($B2956="","",IFERROR(VLOOKUP($O2956,Leaders!$A:$B,2,0),"Not Mapped"))</f>
        <v/>
      </c>
      <c r="R2956" s="36">
        <f>IF($B2956="","",IF(COUNTIF(Exclusions!$A:$A,$B2956)&gt;0,"Yes","No"))</f>
        <v/>
      </c>
      <c r="S2956" s="38">
        <f>IF($B2956="","",MIN(1,DAY($A2956)/IF($N2956="Superstore",Settings!$B$5,Settings!$B$4)))</f>
        <v/>
      </c>
      <c r="T2956" s="38">
        <f>IF(OR($B2956="",$G2956="",$S2956=0),"",$G2956/$S2956)</f>
        <v/>
      </c>
      <c r="U2956" s="36">
        <f>IF($T2956="","",IF($T2956&lt;Settings!$B$8,"Critical",IF($T2956&lt;Settings!$B$9,"Semi Critical","Non Critical")))</f>
        <v/>
      </c>
      <c r="V2956" s="28" t="n"/>
      <c r="Z2956">
        <f>IF($B2956="","",IFERROR(VLOOKUP($B2956,'Plan HC for CCA'!$A:$B,2,0),""))</f>
        <v/>
      </c>
      <c r="AA2956">
        <f>IF(OR($B2956="",$Z2956=""),"",IF(N($M2956)&lt;$Z2956,"Delta","No Delta"))</f>
        <v/>
      </c>
      <c r="AB2956">
        <f>IF(OR($B2956="",$Z2956=""),"",MAX(0,$Z2956-N($M2956)))</f>
        <v/>
      </c>
      <c r="AC2956" s="46">
        <f>IF($B2956="","",IFERROR(INDEX('CCA Util %'!$H:$H,MATCH($B2956,'CCA Util %'!$E:$E,0)),""))</f>
        <v/>
      </c>
      <c r="AD2956">
        <f>IF($B2956="","",IFERROR(INDEX('CCA Util %'!$G:$G,MATCH($B2956,'CCA Util %'!$E:$E,0)),""))</f>
        <v/>
      </c>
      <c r="AE2956">
        <f>IF(OR($B2956="",$U2956=""),"",$U2956&amp;" &amp; "&amp;IF(OR($AD2956="",$AD2956=0),"Util NA",$AD2956&amp;" Util"))</f>
        <v/>
      </c>
    </row>
    <row r="2957" ht="15.75" customHeight="1" s="42">
      <c r="A2957" s="41" t="n"/>
      <c r="G2957" s="38" t="n"/>
      <c r="H2957" s="38" t="n"/>
      <c r="I2957" s="38" t="n"/>
      <c r="J2957" s="38" t="n"/>
      <c r="K2957" s="38" t="n"/>
      <c r="L2957" s="38" t="n"/>
      <c r="N2957" s="36">
        <f>IF($B2957="","",IF($C2957="SUPERSTORE","Superstore","DH"))</f>
        <v/>
      </c>
      <c r="O2957" s="36">
        <f>IF($B2957="","",IFERROR(VLOOKUP($B2957,Mapping!$A:$C,2,0),"Not Mapped"))</f>
        <v/>
      </c>
      <c r="P2957" s="36">
        <f>IF($B2957="","",IFERROR(VLOOKUP($B2957,Mapping!$A:$C,3,0),"Not Mapped"))</f>
        <v/>
      </c>
      <c r="Q2957" s="36">
        <f>IF($B2957="","",IFERROR(VLOOKUP($O2957,Leaders!$A:$B,2,0),"Not Mapped"))</f>
        <v/>
      </c>
      <c r="R2957" s="36">
        <f>IF($B2957="","",IF(COUNTIF(Exclusions!$A:$A,$B2957)&gt;0,"Yes","No"))</f>
        <v/>
      </c>
      <c r="S2957" s="38">
        <f>IF($B2957="","",MIN(1,DAY($A2957)/IF($N2957="Superstore",Settings!$B$5,Settings!$B$4)))</f>
        <v/>
      </c>
      <c r="T2957" s="38">
        <f>IF(OR($B2957="",$G2957="",$S2957=0),"",$G2957/$S2957)</f>
        <v/>
      </c>
      <c r="U2957" s="36">
        <f>IF($T2957="","",IF($T2957&lt;Settings!$B$8,"Critical",IF($T2957&lt;Settings!$B$9,"Semi Critical","Non Critical")))</f>
        <v/>
      </c>
      <c r="V2957" s="28" t="n"/>
      <c r="Z2957">
        <f>IF($B2957="","",IFERROR(VLOOKUP($B2957,'Plan HC for CCA'!$A:$B,2,0),""))</f>
        <v/>
      </c>
      <c r="AA2957">
        <f>IF(OR($B2957="",$Z2957=""),"",IF(N($M2957)&lt;$Z2957,"Delta","No Delta"))</f>
        <v/>
      </c>
      <c r="AB2957">
        <f>IF(OR($B2957="",$Z2957=""),"",MAX(0,$Z2957-N($M2957)))</f>
        <v/>
      </c>
      <c r="AC2957" s="46">
        <f>IF($B2957="","",IFERROR(INDEX('CCA Util %'!$H:$H,MATCH($B2957,'CCA Util %'!$E:$E,0)),""))</f>
        <v/>
      </c>
      <c r="AD2957">
        <f>IF($B2957="","",IFERROR(INDEX('CCA Util %'!$G:$G,MATCH($B2957,'CCA Util %'!$E:$E,0)),""))</f>
        <v/>
      </c>
      <c r="AE2957">
        <f>IF(OR($B2957="",$U2957=""),"",$U2957&amp;" &amp; "&amp;IF(OR($AD2957="",$AD2957=0),"Util NA",$AD2957&amp;" Util"))</f>
        <v/>
      </c>
    </row>
    <row r="2958" ht="15.75" customHeight="1" s="42">
      <c r="A2958" s="41" t="n"/>
      <c r="G2958" s="38" t="n"/>
      <c r="H2958" s="38" t="n"/>
      <c r="I2958" s="38" t="n"/>
      <c r="J2958" s="38" t="n"/>
      <c r="K2958" s="38" t="n"/>
      <c r="L2958" s="38" t="n"/>
      <c r="N2958" s="36">
        <f>IF($B2958="","",IF($C2958="SUPERSTORE","Superstore","DH"))</f>
        <v/>
      </c>
      <c r="O2958" s="36">
        <f>IF($B2958="","",IFERROR(VLOOKUP($B2958,Mapping!$A:$C,2,0),"Not Mapped"))</f>
        <v/>
      </c>
      <c r="P2958" s="36">
        <f>IF($B2958="","",IFERROR(VLOOKUP($B2958,Mapping!$A:$C,3,0),"Not Mapped"))</f>
        <v/>
      </c>
      <c r="Q2958" s="36">
        <f>IF($B2958="","",IFERROR(VLOOKUP($O2958,Leaders!$A:$B,2,0),"Not Mapped"))</f>
        <v/>
      </c>
      <c r="R2958" s="36">
        <f>IF($B2958="","",IF(COUNTIF(Exclusions!$A:$A,$B2958)&gt;0,"Yes","No"))</f>
        <v/>
      </c>
      <c r="S2958" s="38">
        <f>IF($B2958="","",MIN(1,DAY($A2958)/IF($N2958="Superstore",Settings!$B$5,Settings!$B$4)))</f>
        <v/>
      </c>
      <c r="T2958" s="38">
        <f>IF(OR($B2958="",$G2958="",$S2958=0),"",$G2958/$S2958)</f>
        <v/>
      </c>
      <c r="U2958" s="36">
        <f>IF($T2958="","",IF($T2958&lt;Settings!$B$8,"Critical",IF($T2958&lt;Settings!$B$9,"Semi Critical","Non Critical")))</f>
        <v/>
      </c>
      <c r="V2958" s="28" t="n"/>
      <c r="Z2958">
        <f>IF($B2958="","",IFERROR(VLOOKUP($B2958,'Plan HC for CCA'!$A:$B,2,0),""))</f>
        <v/>
      </c>
      <c r="AA2958">
        <f>IF(OR($B2958="",$Z2958=""),"",IF(N($M2958)&lt;$Z2958,"Delta","No Delta"))</f>
        <v/>
      </c>
      <c r="AB2958">
        <f>IF(OR($B2958="",$Z2958=""),"",MAX(0,$Z2958-N($M2958)))</f>
        <v/>
      </c>
      <c r="AC2958" s="46">
        <f>IF($B2958="","",IFERROR(INDEX('CCA Util %'!$H:$H,MATCH($B2958,'CCA Util %'!$E:$E,0)),""))</f>
        <v/>
      </c>
      <c r="AD2958">
        <f>IF($B2958="","",IFERROR(INDEX('CCA Util %'!$G:$G,MATCH($B2958,'CCA Util %'!$E:$E,0)),""))</f>
        <v/>
      </c>
      <c r="AE2958">
        <f>IF(OR($B2958="",$U2958=""),"",$U2958&amp;" &amp; "&amp;IF(OR($AD2958="",$AD2958=0),"Util NA",$AD2958&amp;" Util"))</f>
        <v/>
      </c>
    </row>
    <row r="2959" ht="15.75" customHeight="1" s="42">
      <c r="A2959" s="41" t="n"/>
      <c r="G2959" s="38" t="n"/>
      <c r="H2959" s="38" t="n"/>
      <c r="I2959" s="38" t="n"/>
      <c r="J2959" s="38" t="n"/>
      <c r="K2959" s="38" t="n"/>
      <c r="L2959" s="38" t="n"/>
      <c r="N2959" s="36">
        <f>IF($B2959="","",IF($C2959="SUPERSTORE","Superstore","DH"))</f>
        <v/>
      </c>
      <c r="O2959" s="36">
        <f>IF($B2959="","",IFERROR(VLOOKUP($B2959,Mapping!$A:$C,2,0),"Not Mapped"))</f>
        <v/>
      </c>
      <c r="P2959" s="36">
        <f>IF($B2959="","",IFERROR(VLOOKUP($B2959,Mapping!$A:$C,3,0),"Not Mapped"))</f>
        <v/>
      </c>
      <c r="Q2959" s="36">
        <f>IF($B2959="","",IFERROR(VLOOKUP($O2959,Leaders!$A:$B,2,0),"Not Mapped"))</f>
        <v/>
      </c>
      <c r="R2959" s="36">
        <f>IF($B2959="","",IF(COUNTIF(Exclusions!$A:$A,$B2959)&gt;0,"Yes","No"))</f>
        <v/>
      </c>
      <c r="S2959" s="38">
        <f>IF($B2959="","",MIN(1,DAY($A2959)/IF($N2959="Superstore",Settings!$B$5,Settings!$B$4)))</f>
        <v/>
      </c>
      <c r="T2959" s="38">
        <f>IF(OR($B2959="",$G2959="",$S2959=0),"",$G2959/$S2959)</f>
        <v/>
      </c>
      <c r="U2959" s="36">
        <f>IF($T2959="","",IF($T2959&lt;Settings!$B$8,"Critical",IF($T2959&lt;Settings!$B$9,"Semi Critical","Non Critical")))</f>
        <v/>
      </c>
      <c r="V2959" s="28" t="n"/>
      <c r="Z2959">
        <f>IF($B2959="","",IFERROR(VLOOKUP($B2959,'Plan HC for CCA'!$A:$B,2,0),""))</f>
        <v/>
      </c>
      <c r="AA2959">
        <f>IF(OR($B2959="",$Z2959=""),"",IF(N($M2959)&lt;$Z2959,"Delta","No Delta"))</f>
        <v/>
      </c>
      <c r="AB2959">
        <f>IF(OR($B2959="",$Z2959=""),"",MAX(0,$Z2959-N($M2959)))</f>
        <v/>
      </c>
      <c r="AC2959" s="46">
        <f>IF($B2959="","",IFERROR(INDEX('CCA Util %'!$H:$H,MATCH($B2959,'CCA Util %'!$E:$E,0)),""))</f>
        <v/>
      </c>
      <c r="AD2959">
        <f>IF($B2959="","",IFERROR(INDEX('CCA Util %'!$G:$G,MATCH($B2959,'CCA Util %'!$E:$E,0)),""))</f>
        <v/>
      </c>
      <c r="AE2959">
        <f>IF(OR($B2959="",$U2959=""),"",$U2959&amp;" &amp; "&amp;IF(OR($AD2959="",$AD2959=0),"Util NA",$AD2959&amp;" Util"))</f>
        <v/>
      </c>
    </row>
    <row r="2960" ht="15.75" customHeight="1" s="42">
      <c r="A2960" s="41" t="n"/>
      <c r="G2960" s="38" t="n"/>
      <c r="H2960" s="38" t="n"/>
      <c r="I2960" s="38" t="n"/>
      <c r="J2960" s="38" t="n"/>
      <c r="K2960" s="38" t="n"/>
      <c r="L2960" s="38" t="n"/>
      <c r="N2960" s="36">
        <f>IF($B2960="","",IF($C2960="SUPERSTORE","Superstore","DH"))</f>
        <v/>
      </c>
      <c r="O2960" s="36">
        <f>IF($B2960="","",IFERROR(VLOOKUP($B2960,Mapping!$A:$C,2,0),"Not Mapped"))</f>
        <v/>
      </c>
      <c r="P2960" s="36">
        <f>IF($B2960="","",IFERROR(VLOOKUP($B2960,Mapping!$A:$C,3,0),"Not Mapped"))</f>
        <v/>
      </c>
      <c r="Q2960" s="36">
        <f>IF($B2960="","",IFERROR(VLOOKUP($O2960,Leaders!$A:$B,2,0),"Not Mapped"))</f>
        <v/>
      </c>
      <c r="R2960" s="36">
        <f>IF($B2960="","",IF(COUNTIF(Exclusions!$A:$A,$B2960)&gt;0,"Yes","No"))</f>
        <v/>
      </c>
      <c r="S2960" s="38">
        <f>IF($B2960="","",MIN(1,DAY($A2960)/IF($N2960="Superstore",Settings!$B$5,Settings!$B$4)))</f>
        <v/>
      </c>
      <c r="T2960" s="38">
        <f>IF(OR($B2960="",$G2960="",$S2960=0),"",$G2960/$S2960)</f>
        <v/>
      </c>
      <c r="U2960" s="36">
        <f>IF($T2960="","",IF($T2960&lt;Settings!$B$8,"Critical",IF($T2960&lt;Settings!$B$9,"Semi Critical","Non Critical")))</f>
        <v/>
      </c>
      <c r="V2960" s="28" t="n"/>
      <c r="Z2960">
        <f>IF($B2960="","",IFERROR(VLOOKUP($B2960,'Plan HC for CCA'!$A:$B,2,0),""))</f>
        <v/>
      </c>
      <c r="AA2960">
        <f>IF(OR($B2960="",$Z2960=""),"",IF(N($M2960)&lt;$Z2960,"Delta","No Delta"))</f>
        <v/>
      </c>
      <c r="AB2960">
        <f>IF(OR($B2960="",$Z2960=""),"",MAX(0,$Z2960-N($M2960)))</f>
        <v/>
      </c>
      <c r="AC2960" s="46">
        <f>IF($B2960="","",IFERROR(INDEX('CCA Util %'!$H:$H,MATCH($B2960,'CCA Util %'!$E:$E,0)),""))</f>
        <v/>
      </c>
      <c r="AD2960">
        <f>IF($B2960="","",IFERROR(INDEX('CCA Util %'!$G:$G,MATCH($B2960,'CCA Util %'!$E:$E,0)),""))</f>
        <v/>
      </c>
      <c r="AE2960">
        <f>IF(OR($B2960="",$U2960=""),"",$U2960&amp;" &amp; "&amp;IF(OR($AD2960="",$AD2960=0),"Util NA",$AD2960&amp;" Util"))</f>
        <v/>
      </c>
    </row>
    <row r="2961" ht="15.75" customHeight="1" s="42">
      <c r="A2961" s="41" t="n"/>
      <c r="G2961" s="38" t="n"/>
      <c r="H2961" s="38" t="n"/>
      <c r="I2961" s="38" t="n"/>
      <c r="J2961" s="38" t="n"/>
      <c r="K2961" s="38" t="n"/>
      <c r="L2961" s="38" t="n"/>
      <c r="N2961" s="36">
        <f>IF($B2961="","",IF($C2961="SUPERSTORE","Superstore","DH"))</f>
        <v/>
      </c>
      <c r="O2961" s="36">
        <f>IF($B2961="","",IFERROR(VLOOKUP($B2961,Mapping!$A:$C,2,0),"Not Mapped"))</f>
        <v/>
      </c>
      <c r="P2961" s="36">
        <f>IF($B2961="","",IFERROR(VLOOKUP($B2961,Mapping!$A:$C,3,0),"Not Mapped"))</f>
        <v/>
      </c>
      <c r="Q2961" s="36">
        <f>IF($B2961="","",IFERROR(VLOOKUP($O2961,Leaders!$A:$B,2,0),"Not Mapped"))</f>
        <v/>
      </c>
      <c r="R2961" s="36">
        <f>IF($B2961="","",IF(COUNTIF(Exclusions!$A:$A,$B2961)&gt;0,"Yes","No"))</f>
        <v/>
      </c>
      <c r="S2961" s="38">
        <f>IF($B2961="","",MIN(1,DAY($A2961)/IF($N2961="Superstore",Settings!$B$5,Settings!$B$4)))</f>
        <v/>
      </c>
      <c r="T2961" s="38">
        <f>IF(OR($B2961="",$G2961="",$S2961=0),"",$G2961/$S2961)</f>
        <v/>
      </c>
      <c r="U2961" s="36">
        <f>IF($T2961="","",IF($T2961&lt;Settings!$B$8,"Critical",IF($T2961&lt;Settings!$B$9,"Semi Critical","Non Critical")))</f>
        <v/>
      </c>
      <c r="V2961" s="28" t="n"/>
      <c r="Z2961">
        <f>IF($B2961="","",IFERROR(VLOOKUP($B2961,'Plan HC for CCA'!$A:$B,2,0),""))</f>
        <v/>
      </c>
      <c r="AA2961">
        <f>IF(OR($B2961="",$Z2961=""),"",IF(N($M2961)&lt;$Z2961,"Delta","No Delta"))</f>
        <v/>
      </c>
      <c r="AB2961">
        <f>IF(OR($B2961="",$Z2961=""),"",MAX(0,$Z2961-N($M2961)))</f>
        <v/>
      </c>
      <c r="AC2961" s="46">
        <f>IF($B2961="","",IFERROR(INDEX('CCA Util %'!$H:$H,MATCH($B2961,'CCA Util %'!$E:$E,0)),""))</f>
        <v/>
      </c>
      <c r="AD2961">
        <f>IF($B2961="","",IFERROR(INDEX('CCA Util %'!$G:$G,MATCH($B2961,'CCA Util %'!$E:$E,0)),""))</f>
        <v/>
      </c>
      <c r="AE2961">
        <f>IF(OR($B2961="",$U2961=""),"",$U2961&amp;" &amp; "&amp;IF(OR($AD2961="",$AD2961=0),"Util NA",$AD2961&amp;" Util"))</f>
        <v/>
      </c>
    </row>
    <row r="2962" ht="15.75" customHeight="1" s="42">
      <c r="A2962" s="41" t="n"/>
      <c r="G2962" s="38" t="n"/>
      <c r="H2962" s="38" t="n"/>
      <c r="I2962" s="38" t="n"/>
      <c r="J2962" s="38" t="n"/>
      <c r="K2962" s="38" t="n"/>
      <c r="L2962" s="38" t="n"/>
      <c r="N2962" s="36">
        <f>IF($B2962="","",IF($C2962="SUPERSTORE","Superstore","DH"))</f>
        <v/>
      </c>
      <c r="O2962" s="36">
        <f>IF($B2962="","",IFERROR(VLOOKUP($B2962,Mapping!$A:$C,2,0),"Not Mapped"))</f>
        <v/>
      </c>
      <c r="P2962" s="36">
        <f>IF($B2962="","",IFERROR(VLOOKUP($B2962,Mapping!$A:$C,3,0),"Not Mapped"))</f>
        <v/>
      </c>
      <c r="Q2962" s="36">
        <f>IF($B2962="","",IFERROR(VLOOKUP($O2962,Leaders!$A:$B,2,0),"Not Mapped"))</f>
        <v/>
      </c>
      <c r="R2962" s="36">
        <f>IF($B2962="","",IF(COUNTIF(Exclusions!$A:$A,$B2962)&gt;0,"Yes","No"))</f>
        <v/>
      </c>
      <c r="S2962" s="38">
        <f>IF($B2962="","",MIN(1,DAY($A2962)/IF($N2962="Superstore",Settings!$B$5,Settings!$B$4)))</f>
        <v/>
      </c>
      <c r="T2962" s="38">
        <f>IF(OR($B2962="",$G2962="",$S2962=0),"",$G2962/$S2962)</f>
        <v/>
      </c>
      <c r="U2962" s="36">
        <f>IF($T2962="","",IF($T2962&lt;Settings!$B$8,"Critical",IF($T2962&lt;Settings!$B$9,"Semi Critical","Non Critical")))</f>
        <v/>
      </c>
      <c r="V2962" s="28" t="n"/>
      <c r="Z2962">
        <f>IF($B2962="","",IFERROR(VLOOKUP($B2962,'Plan HC for CCA'!$A:$B,2,0),""))</f>
        <v/>
      </c>
      <c r="AA2962">
        <f>IF(OR($B2962="",$Z2962=""),"",IF(N($M2962)&lt;$Z2962,"Delta","No Delta"))</f>
        <v/>
      </c>
      <c r="AB2962">
        <f>IF(OR($B2962="",$Z2962=""),"",MAX(0,$Z2962-N($M2962)))</f>
        <v/>
      </c>
      <c r="AC2962" s="46">
        <f>IF($B2962="","",IFERROR(INDEX('CCA Util %'!$H:$H,MATCH($B2962,'CCA Util %'!$E:$E,0)),""))</f>
        <v/>
      </c>
      <c r="AD2962">
        <f>IF($B2962="","",IFERROR(INDEX('CCA Util %'!$G:$G,MATCH($B2962,'CCA Util %'!$E:$E,0)),""))</f>
        <v/>
      </c>
      <c r="AE2962">
        <f>IF(OR($B2962="",$U2962=""),"",$U2962&amp;" &amp; "&amp;IF(OR($AD2962="",$AD2962=0),"Util NA",$AD2962&amp;" Util"))</f>
        <v/>
      </c>
    </row>
    <row r="2963" ht="15.75" customHeight="1" s="42">
      <c r="A2963" s="41" t="n"/>
      <c r="G2963" s="38" t="n"/>
      <c r="H2963" s="38" t="n"/>
      <c r="I2963" s="38" t="n"/>
      <c r="J2963" s="38" t="n"/>
      <c r="K2963" s="38" t="n"/>
      <c r="L2963" s="38" t="n"/>
      <c r="N2963" s="36">
        <f>IF($B2963="","",IF($C2963="SUPERSTORE","Superstore","DH"))</f>
        <v/>
      </c>
      <c r="O2963" s="36">
        <f>IF($B2963="","",IFERROR(VLOOKUP($B2963,Mapping!$A:$C,2,0),"Not Mapped"))</f>
        <v/>
      </c>
      <c r="P2963" s="36">
        <f>IF($B2963="","",IFERROR(VLOOKUP($B2963,Mapping!$A:$C,3,0),"Not Mapped"))</f>
        <v/>
      </c>
      <c r="Q2963" s="36">
        <f>IF($B2963="","",IFERROR(VLOOKUP($O2963,Leaders!$A:$B,2,0),"Not Mapped"))</f>
        <v/>
      </c>
      <c r="R2963" s="36">
        <f>IF($B2963="","",IF(COUNTIF(Exclusions!$A:$A,$B2963)&gt;0,"Yes","No"))</f>
        <v/>
      </c>
      <c r="S2963" s="38">
        <f>IF($B2963="","",MIN(1,DAY($A2963)/IF($N2963="Superstore",Settings!$B$5,Settings!$B$4)))</f>
        <v/>
      </c>
      <c r="T2963" s="38">
        <f>IF(OR($B2963="",$G2963="",$S2963=0),"",$G2963/$S2963)</f>
        <v/>
      </c>
      <c r="U2963" s="36">
        <f>IF($T2963="","",IF($T2963&lt;Settings!$B$8,"Critical",IF($T2963&lt;Settings!$B$9,"Semi Critical","Non Critical")))</f>
        <v/>
      </c>
      <c r="V2963" s="28" t="n"/>
      <c r="Z2963">
        <f>IF($B2963="","",IFERROR(VLOOKUP($B2963,'Plan HC for CCA'!$A:$B,2,0),""))</f>
        <v/>
      </c>
      <c r="AA2963">
        <f>IF(OR($B2963="",$Z2963=""),"",IF(N($M2963)&lt;$Z2963,"Delta","No Delta"))</f>
        <v/>
      </c>
      <c r="AB2963">
        <f>IF(OR($B2963="",$Z2963=""),"",MAX(0,$Z2963-N($M2963)))</f>
        <v/>
      </c>
      <c r="AC2963" s="46">
        <f>IF($B2963="","",IFERROR(INDEX('CCA Util %'!$H:$H,MATCH($B2963,'CCA Util %'!$E:$E,0)),""))</f>
        <v/>
      </c>
      <c r="AD2963">
        <f>IF($B2963="","",IFERROR(INDEX('CCA Util %'!$G:$G,MATCH($B2963,'CCA Util %'!$E:$E,0)),""))</f>
        <v/>
      </c>
      <c r="AE2963">
        <f>IF(OR($B2963="",$U2963=""),"",$U2963&amp;" &amp; "&amp;IF(OR($AD2963="",$AD2963=0),"Util NA",$AD2963&amp;" Util"))</f>
        <v/>
      </c>
    </row>
    <row r="2964" ht="15.75" customHeight="1" s="42">
      <c r="A2964" s="41" t="n"/>
      <c r="G2964" s="38" t="n"/>
      <c r="H2964" s="38" t="n"/>
      <c r="I2964" s="38" t="n"/>
      <c r="J2964" s="38" t="n"/>
      <c r="K2964" s="38" t="n"/>
      <c r="L2964" s="38" t="n"/>
      <c r="N2964" s="36">
        <f>IF($B2964="","",IF($C2964="SUPERSTORE","Superstore","DH"))</f>
        <v/>
      </c>
      <c r="O2964" s="36">
        <f>IF($B2964="","",IFERROR(VLOOKUP($B2964,Mapping!$A:$C,2,0),"Not Mapped"))</f>
        <v/>
      </c>
      <c r="P2964" s="36">
        <f>IF($B2964="","",IFERROR(VLOOKUP($B2964,Mapping!$A:$C,3,0),"Not Mapped"))</f>
        <v/>
      </c>
      <c r="Q2964" s="36">
        <f>IF($B2964="","",IFERROR(VLOOKUP($O2964,Leaders!$A:$B,2,0),"Not Mapped"))</f>
        <v/>
      </c>
      <c r="R2964" s="36">
        <f>IF($B2964="","",IF(COUNTIF(Exclusions!$A:$A,$B2964)&gt;0,"Yes","No"))</f>
        <v/>
      </c>
      <c r="S2964" s="38">
        <f>IF($B2964="","",MIN(1,DAY($A2964)/IF($N2964="Superstore",Settings!$B$5,Settings!$B$4)))</f>
        <v/>
      </c>
      <c r="T2964" s="38">
        <f>IF(OR($B2964="",$G2964="",$S2964=0),"",$G2964/$S2964)</f>
        <v/>
      </c>
      <c r="U2964" s="36">
        <f>IF($T2964="","",IF($T2964&lt;Settings!$B$8,"Critical",IF($T2964&lt;Settings!$B$9,"Semi Critical","Non Critical")))</f>
        <v/>
      </c>
      <c r="V2964" s="28" t="n"/>
      <c r="Z2964">
        <f>IF($B2964="","",IFERROR(VLOOKUP($B2964,'Plan HC for CCA'!$A:$B,2,0),""))</f>
        <v/>
      </c>
      <c r="AA2964">
        <f>IF(OR($B2964="",$Z2964=""),"",IF(N($M2964)&lt;$Z2964,"Delta","No Delta"))</f>
        <v/>
      </c>
      <c r="AB2964">
        <f>IF(OR($B2964="",$Z2964=""),"",MAX(0,$Z2964-N($M2964)))</f>
        <v/>
      </c>
      <c r="AC2964" s="46">
        <f>IF($B2964="","",IFERROR(INDEX('CCA Util %'!$H:$H,MATCH($B2964,'CCA Util %'!$E:$E,0)),""))</f>
        <v/>
      </c>
      <c r="AD2964">
        <f>IF($B2964="","",IFERROR(INDEX('CCA Util %'!$G:$G,MATCH($B2964,'CCA Util %'!$E:$E,0)),""))</f>
        <v/>
      </c>
      <c r="AE2964">
        <f>IF(OR($B2964="",$U2964=""),"",$U2964&amp;" &amp; "&amp;IF(OR($AD2964="",$AD2964=0),"Util NA",$AD2964&amp;" Util"))</f>
        <v/>
      </c>
    </row>
    <row r="2965" ht="15.75" customHeight="1" s="42">
      <c r="A2965" s="41" t="n"/>
      <c r="G2965" s="38" t="n"/>
      <c r="H2965" s="38" t="n"/>
      <c r="I2965" s="38" t="n"/>
      <c r="J2965" s="38" t="n"/>
      <c r="K2965" s="38" t="n"/>
      <c r="L2965" s="38" t="n"/>
      <c r="N2965" s="36">
        <f>IF($B2965="","",IF($C2965="SUPERSTORE","Superstore","DH"))</f>
        <v/>
      </c>
      <c r="O2965" s="36">
        <f>IF($B2965="","",IFERROR(VLOOKUP($B2965,Mapping!$A:$C,2,0),"Not Mapped"))</f>
        <v/>
      </c>
      <c r="P2965" s="36">
        <f>IF($B2965="","",IFERROR(VLOOKUP($B2965,Mapping!$A:$C,3,0),"Not Mapped"))</f>
        <v/>
      </c>
      <c r="Q2965" s="36">
        <f>IF($B2965="","",IFERROR(VLOOKUP($O2965,Leaders!$A:$B,2,0),"Not Mapped"))</f>
        <v/>
      </c>
      <c r="R2965" s="36">
        <f>IF($B2965="","",IF(COUNTIF(Exclusions!$A:$A,$B2965)&gt;0,"Yes","No"))</f>
        <v/>
      </c>
      <c r="S2965" s="38">
        <f>IF($B2965="","",MIN(1,DAY($A2965)/IF($N2965="Superstore",Settings!$B$5,Settings!$B$4)))</f>
        <v/>
      </c>
      <c r="T2965" s="38">
        <f>IF(OR($B2965="",$G2965="",$S2965=0),"",$G2965/$S2965)</f>
        <v/>
      </c>
      <c r="U2965" s="36">
        <f>IF($T2965="","",IF($T2965&lt;Settings!$B$8,"Critical",IF($T2965&lt;Settings!$B$9,"Semi Critical","Non Critical")))</f>
        <v/>
      </c>
      <c r="V2965" s="28" t="n"/>
      <c r="Z2965">
        <f>IF($B2965="","",IFERROR(VLOOKUP($B2965,'Plan HC for CCA'!$A:$B,2,0),""))</f>
        <v/>
      </c>
      <c r="AA2965">
        <f>IF(OR($B2965="",$Z2965=""),"",IF(N($M2965)&lt;$Z2965,"Delta","No Delta"))</f>
        <v/>
      </c>
      <c r="AB2965">
        <f>IF(OR($B2965="",$Z2965=""),"",MAX(0,$Z2965-N($M2965)))</f>
        <v/>
      </c>
      <c r="AC2965" s="46">
        <f>IF($B2965="","",IFERROR(INDEX('CCA Util %'!$H:$H,MATCH($B2965,'CCA Util %'!$E:$E,0)),""))</f>
        <v/>
      </c>
      <c r="AD2965">
        <f>IF($B2965="","",IFERROR(INDEX('CCA Util %'!$G:$G,MATCH($B2965,'CCA Util %'!$E:$E,0)),""))</f>
        <v/>
      </c>
      <c r="AE2965">
        <f>IF(OR($B2965="",$U2965=""),"",$U2965&amp;" &amp; "&amp;IF(OR($AD2965="",$AD2965=0),"Util NA",$AD2965&amp;" Util"))</f>
        <v/>
      </c>
    </row>
    <row r="2966" ht="15.75" customHeight="1" s="42">
      <c r="A2966" s="41" t="n"/>
      <c r="G2966" s="38" t="n"/>
      <c r="H2966" s="38" t="n"/>
      <c r="I2966" s="38" t="n"/>
      <c r="J2966" s="38" t="n"/>
      <c r="K2966" s="38" t="n"/>
      <c r="L2966" s="38" t="n"/>
      <c r="N2966" s="36">
        <f>IF($B2966="","",IF($C2966="SUPERSTORE","Superstore","DH"))</f>
        <v/>
      </c>
      <c r="O2966" s="36">
        <f>IF($B2966="","",IFERROR(VLOOKUP($B2966,Mapping!$A:$C,2,0),"Not Mapped"))</f>
        <v/>
      </c>
      <c r="P2966" s="36">
        <f>IF($B2966="","",IFERROR(VLOOKUP($B2966,Mapping!$A:$C,3,0),"Not Mapped"))</f>
        <v/>
      </c>
      <c r="Q2966" s="36">
        <f>IF($B2966="","",IFERROR(VLOOKUP($O2966,Leaders!$A:$B,2,0),"Not Mapped"))</f>
        <v/>
      </c>
      <c r="R2966" s="36">
        <f>IF($B2966="","",IF(COUNTIF(Exclusions!$A:$A,$B2966)&gt;0,"Yes","No"))</f>
        <v/>
      </c>
      <c r="S2966" s="38">
        <f>IF($B2966="","",MIN(1,DAY($A2966)/IF($N2966="Superstore",Settings!$B$5,Settings!$B$4)))</f>
        <v/>
      </c>
      <c r="T2966" s="38">
        <f>IF(OR($B2966="",$G2966="",$S2966=0),"",$G2966/$S2966)</f>
        <v/>
      </c>
      <c r="U2966" s="36">
        <f>IF($T2966="","",IF($T2966&lt;Settings!$B$8,"Critical",IF($T2966&lt;Settings!$B$9,"Semi Critical","Non Critical")))</f>
        <v/>
      </c>
      <c r="V2966" s="28" t="n"/>
      <c r="Z2966">
        <f>IF($B2966="","",IFERROR(VLOOKUP($B2966,'Plan HC for CCA'!$A:$B,2,0),""))</f>
        <v/>
      </c>
      <c r="AA2966">
        <f>IF(OR($B2966="",$Z2966=""),"",IF(N($M2966)&lt;$Z2966,"Delta","No Delta"))</f>
        <v/>
      </c>
      <c r="AB2966">
        <f>IF(OR($B2966="",$Z2966=""),"",MAX(0,$Z2966-N($M2966)))</f>
        <v/>
      </c>
      <c r="AC2966" s="46">
        <f>IF($B2966="","",IFERROR(INDEX('CCA Util %'!$H:$H,MATCH($B2966,'CCA Util %'!$E:$E,0)),""))</f>
        <v/>
      </c>
      <c r="AD2966">
        <f>IF($B2966="","",IFERROR(INDEX('CCA Util %'!$G:$G,MATCH($B2966,'CCA Util %'!$E:$E,0)),""))</f>
        <v/>
      </c>
      <c r="AE2966">
        <f>IF(OR($B2966="",$U2966=""),"",$U2966&amp;" &amp; "&amp;IF(OR($AD2966="",$AD2966=0),"Util NA",$AD2966&amp;" Util"))</f>
        <v/>
      </c>
    </row>
    <row r="2967" ht="15.75" customHeight="1" s="42">
      <c r="A2967" s="41" t="n"/>
      <c r="G2967" s="38" t="n"/>
      <c r="H2967" s="38" t="n"/>
      <c r="I2967" s="38" t="n"/>
      <c r="J2967" s="38" t="n"/>
      <c r="K2967" s="38" t="n"/>
      <c r="L2967" s="38" t="n"/>
      <c r="N2967" s="36">
        <f>IF($B2967="","",IF($C2967="SUPERSTORE","Superstore","DH"))</f>
        <v/>
      </c>
      <c r="O2967" s="36">
        <f>IF($B2967="","",IFERROR(VLOOKUP($B2967,Mapping!$A:$C,2,0),"Not Mapped"))</f>
        <v/>
      </c>
      <c r="P2967" s="36">
        <f>IF($B2967="","",IFERROR(VLOOKUP($B2967,Mapping!$A:$C,3,0),"Not Mapped"))</f>
        <v/>
      </c>
      <c r="Q2967" s="36">
        <f>IF($B2967="","",IFERROR(VLOOKUP($O2967,Leaders!$A:$B,2,0),"Not Mapped"))</f>
        <v/>
      </c>
      <c r="R2967" s="36">
        <f>IF($B2967="","",IF(COUNTIF(Exclusions!$A:$A,$B2967)&gt;0,"Yes","No"))</f>
        <v/>
      </c>
      <c r="S2967" s="38">
        <f>IF($B2967="","",MIN(1,DAY($A2967)/IF($N2967="Superstore",Settings!$B$5,Settings!$B$4)))</f>
        <v/>
      </c>
      <c r="T2967" s="38">
        <f>IF(OR($B2967="",$G2967="",$S2967=0),"",$G2967/$S2967)</f>
        <v/>
      </c>
      <c r="U2967" s="36">
        <f>IF($T2967="","",IF($T2967&lt;Settings!$B$8,"Critical",IF($T2967&lt;Settings!$B$9,"Semi Critical","Non Critical")))</f>
        <v/>
      </c>
      <c r="V2967" s="28" t="n"/>
      <c r="Z2967">
        <f>IF($B2967="","",IFERROR(VLOOKUP($B2967,'Plan HC for CCA'!$A:$B,2,0),""))</f>
        <v/>
      </c>
      <c r="AA2967">
        <f>IF(OR($B2967="",$Z2967=""),"",IF(N($M2967)&lt;$Z2967,"Delta","No Delta"))</f>
        <v/>
      </c>
      <c r="AB2967">
        <f>IF(OR($B2967="",$Z2967=""),"",MAX(0,$Z2967-N($M2967)))</f>
        <v/>
      </c>
      <c r="AC2967" s="46">
        <f>IF($B2967="","",IFERROR(INDEX('CCA Util %'!$H:$H,MATCH($B2967,'CCA Util %'!$E:$E,0)),""))</f>
        <v/>
      </c>
      <c r="AD2967">
        <f>IF($B2967="","",IFERROR(INDEX('CCA Util %'!$G:$G,MATCH($B2967,'CCA Util %'!$E:$E,0)),""))</f>
        <v/>
      </c>
      <c r="AE2967">
        <f>IF(OR($B2967="",$U2967=""),"",$U2967&amp;" &amp; "&amp;IF(OR($AD2967="",$AD2967=0),"Util NA",$AD2967&amp;" Util"))</f>
        <v/>
      </c>
    </row>
    <row r="2968" ht="15.75" customHeight="1" s="42">
      <c r="A2968" s="41" t="n"/>
      <c r="G2968" s="38" t="n"/>
      <c r="H2968" s="38" t="n"/>
      <c r="I2968" s="38" t="n"/>
      <c r="J2968" s="38" t="n"/>
      <c r="K2968" s="38" t="n"/>
      <c r="L2968" s="38" t="n"/>
      <c r="N2968" s="36">
        <f>IF($B2968="","",IF($C2968="SUPERSTORE","Superstore","DH"))</f>
        <v/>
      </c>
      <c r="O2968" s="36">
        <f>IF($B2968="","",IFERROR(VLOOKUP($B2968,Mapping!$A:$C,2,0),"Not Mapped"))</f>
        <v/>
      </c>
      <c r="P2968" s="36">
        <f>IF($B2968="","",IFERROR(VLOOKUP($B2968,Mapping!$A:$C,3,0),"Not Mapped"))</f>
        <v/>
      </c>
      <c r="Q2968" s="36">
        <f>IF($B2968="","",IFERROR(VLOOKUP($O2968,Leaders!$A:$B,2,0),"Not Mapped"))</f>
        <v/>
      </c>
      <c r="R2968" s="36">
        <f>IF($B2968="","",IF(COUNTIF(Exclusions!$A:$A,$B2968)&gt;0,"Yes","No"))</f>
        <v/>
      </c>
      <c r="S2968" s="38">
        <f>IF($B2968="","",MIN(1,DAY($A2968)/IF($N2968="Superstore",Settings!$B$5,Settings!$B$4)))</f>
        <v/>
      </c>
      <c r="T2968" s="38">
        <f>IF(OR($B2968="",$G2968="",$S2968=0),"",$G2968/$S2968)</f>
        <v/>
      </c>
      <c r="U2968" s="36">
        <f>IF($T2968="","",IF($T2968&lt;Settings!$B$8,"Critical",IF($T2968&lt;Settings!$B$9,"Semi Critical","Non Critical")))</f>
        <v/>
      </c>
      <c r="V2968" s="28" t="n"/>
      <c r="Z2968">
        <f>IF($B2968="","",IFERROR(VLOOKUP($B2968,'Plan HC for CCA'!$A:$B,2,0),""))</f>
        <v/>
      </c>
      <c r="AA2968">
        <f>IF(OR($B2968="",$Z2968=""),"",IF(N($M2968)&lt;$Z2968,"Delta","No Delta"))</f>
        <v/>
      </c>
      <c r="AB2968">
        <f>IF(OR($B2968="",$Z2968=""),"",MAX(0,$Z2968-N($M2968)))</f>
        <v/>
      </c>
      <c r="AC2968" s="46">
        <f>IF($B2968="","",IFERROR(INDEX('CCA Util %'!$H:$H,MATCH($B2968,'CCA Util %'!$E:$E,0)),""))</f>
        <v/>
      </c>
      <c r="AD2968">
        <f>IF($B2968="","",IFERROR(INDEX('CCA Util %'!$G:$G,MATCH($B2968,'CCA Util %'!$E:$E,0)),""))</f>
        <v/>
      </c>
      <c r="AE2968">
        <f>IF(OR($B2968="",$U2968=""),"",$U2968&amp;" &amp; "&amp;IF(OR($AD2968="",$AD2968=0),"Util NA",$AD2968&amp;" Util"))</f>
        <v/>
      </c>
    </row>
    <row r="2969" ht="15.75" customHeight="1" s="42">
      <c r="A2969" s="41" t="n"/>
      <c r="G2969" s="38" t="n"/>
      <c r="H2969" s="38" t="n"/>
      <c r="I2969" s="38" t="n"/>
      <c r="J2969" s="38" t="n"/>
      <c r="K2969" s="38" t="n"/>
      <c r="L2969" s="38" t="n"/>
      <c r="N2969" s="36">
        <f>IF($B2969="","",IF($C2969="SUPERSTORE","Superstore","DH"))</f>
        <v/>
      </c>
      <c r="O2969" s="36">
        <f>IF($B2969="","",IFERROR(VLOOKUP($B2969,Mapping!$A:$C,2,0),"Not Mapped"))</f>
        <v/>
      </c>
      <c r="P2969" s="36">
        <f>IF($B2969="","",IFERROR(VLOOKUP($B2969,Mapping!$A:$C,3,0),"Not Mapped"))</f>
        <v/>
      </c>
      <c r="Q2969" s="36">
        <f>IF($B2969="","",IFERROR(VLOOKUP($O2969,Leaders!$A:$B,2,0),"Not Mapped"))</f>
        <v/>
      </c>
      <c r="R2969" s="36">
        <f>IF($B2969="","",IF(COUNTIF(Exclusions!$A:$A,$B2969)&gt;0,"Yes","No"))</f>
        <v/>
      </c>
      <c r="S2969" s="38">
        <f>IF($B2969="","",MIN(1,DAY($A2969)/IF($N2969="Superstore",Settings!$B$5,Settings!$B$4)))</f>
        <v/>
      </c>
      <c r="T2969" s="38">
        <f>IF(OR($B2969="",$G2969="",$S2969=0),"",$G2969/$S2969)</f>
        <v/>
      </c>
      <c r="U2969" s="36">
        <f>IF($T2969="","",IF($T2969&lt;Settings!$B$8,"Critical",IF($T2969&lt;Settings!$B$9,"Semi Critical","Non Critical")))</f>
        <v/>
      </c>
      <c r="V2969" s="28" t="n"/>
      <c r="Z2969">
        <f>IF($B2969="","",IFERROR(VLOOKUP($B2969,'Plan HC for CCA'!$A:$B,2,0),""))</f>
        <v/>
      </c>
      <c r="AA2969">
        <f>IF(OR($B2969="",$Z2969=""),"",IF(N($M2969)&lt;$Z2969,"Delta","No Delta"))</f>
        <v/>
      </c>
      <c r="AB2969">
        <f>IF(OR($B2969="",$Z2969=""),"",MAX(0,$Z2969-N($M2969)))</f>
        <v/>
      </c>
      <c r="AC2969" s="46">
        <f>IF($B2969="","",IFERROR(INDEX('CCA Util %'!$H:$H,MATCH($B2969,'CCA Util %'!$E:$E,0)),""))</f>
        <v/>
      </c>
      <c r="AD2969">
        <f>IF($B2969="","",IFERROR(INDEX('CCA Util %'!$G:$G,MATCH($B2969,'CCA Util %'!$E:$E,0)),""))</f>
        <v/>
      </c>
      <c r="AE2969">
        <f>IF(OR($B2969="",$U2969=""),"",$U2969&amp;" &amp; "&amp;IF(OR($AD2969="",$AD2969=0),"Util NA",$AD2969&amp;" Util"))</f>
        <v/>
      </c>
    </row>
    <row r="2970" ht="15.75" customHeight="1" s="42">
      <c r="A2970" s="41" t="n"/>
      <c r="G2970" s="38" t="n"/>
      <c r="H2970" s="38" t="n"/>
      <c r="I2970" s="38" t="n"/>
      <c r="J2970" s="38" t="n"/>
      <c r="K2970" s="38" t="n"/>
      <c r="L2970" s="38" t="n"/>
      <c r="N2970" s="36">
        <f>IF($B2970="","",IF($C2970="SUPERSTORE","Superstore","DH"))</f>
        <v/>
      </c>
      <c r="O2970" s="36">
        <f>IF($B2970="","",IFERROR(VLOOKUP($B2970,Mapping!$A:$C,2,0),"Not Mapped"))</f>
        <v/>
      </c>
      <c r="P2970" s="36">
        <f>IF($B2970="","",IFERROR(VLOOKUP($B2970,Mapping!$A:$C,3,0),"Not Mapped"))</f>
        <v/>
      </c>
      <c r="Q2970" s="36">
        <f>IF($B2970="","",IFERROR(VLOOKUP($O2970,Leaders!$A:$B,2,0),"Not Mapped"))</f>
        <v/>
      </c>
      <c r="R2970" s="36">
        <f>IF($B2970="","",IF(COUNTIF(Exclusions!$A:$A,$B2970)&gt;0,"Yes","No"))</f>
        <v/>
      </c>
      <c r="S2970" s="38">
        <f>IF($B2970="","",MIN(1,DAY($A2970)/IF($N2970="Superstore",Settings!$B$5,Settings!$B$4)))</f>
        <v/>
      </c>
      <c r="T2970" s="38">
        <f>IF(OR($B2970="",$G2970="",$S2970=0),"",$G2970/$S2970)</f>
        <v/>
      </c>
      <c r="U2970" s="36">
        <f>IF($T2970="","",IF($T2970&lt;Settings!$B$8,"Critical",IF($T2970&lt;Settings!$B$9,"Semi Critical","Non Critical")))</f>
        <v/>
      </c>
      <c r="V2970" s="28" t="n"/>
      <c r="Z2970">
        <f>IF($B2970="","",IFERROR(VLOOKUP($B2970,'Plan HC for CCA'!$A:$B,2,0),""))</f>
        <v/>
      </c>
      <c r="AA2970">
        <f>IF(OR($B2970="",$Z2970=""),"",IF(N($M2970)&lt;$Z2970,"Delta","No Delta"))</f>
        <v/>
      </c>
      <c r="AB2970">
        <f>IF(OR($B2970="",$Z2970=""),"",MAX(0,$Z2970-N($M2970)))</f>
        <v/>
      </c>
      <c r="AC2970" s="46">
        <f>IF($B2970="","",IFERROR(INDEX('CCA Util %'!$H:$H,MATCH($B2970,'CCA Util %'!$E:$E,0)),""))</f>
        <v/>
      </c>
      <c r="AD2970">
        <f>IF($B2970="","",IFERROR(INDEX('CCA Util %'!$G:$G,MATCH($B2970,'CCA Util %'!$E:$E,0)),""))</f>
        <v/>
      </c>
      <c r="AE2970">
        <f>IF(OR($B2970="",$U2970=""),"",$U2970&amp;" &amp; "&amp;IF(OR($AD2970="",$AD2970=0),"Util NA",$AD2970&amp;" Util"))</f>
        <v/>
      </c>
    </row>
    <row r="2971" ht="15.75" customHeight="1" s="42">
      <c r="A2971" s="41" t="n"/>
      <c r="G2971" s="38" t="n"/>
      <c r="H2971" s="38" t="n"/>
      <c r="I2971" s="38" t="n"/>
      <c r="J2971" s="38" t="n"/>
      <c r="K2971" s="38" t="n"/>
      <c r="L2971" s="38" t="n"/>
      <c r="N2971" s="36">
        <f>IF($B2971="","",IF($C2971="SUPERSTORE","Superstore","DH"))</f>
        <v/>
      </c>
      <c r="O2971" s="36">
        <f>IF($B2971="","",IFERROR(VLOOKUP($B2971,Mapping!$A:$C,2,0),"Not Mapped"))</f>
        <v/>
      </c>
      <c r="P2971" s="36">
        <f>IF($B2971="","",IFERROR(VLOOKUP($B2971,Mapping!$A:$C,3,0),"Not Mapped"))</f>
        <v/>
      </c>
      <c r="Q2971" s="36">
        <f>IF($B2971="","",IFERROR(VLOOKUP($O2971,Leaders!$A:$B,2,0),"Not Mapped"))</f>
        <v/>
      </c>
      <c r="R2971" s="36">
        <f>IF($B2971="","",IF(COUNTIF(Exclusions!$A:$A,$B2971)&gt;0,"Yes","No"))</f>
        <v/>
      </c>
      <c r="S2971" s="38">
        <f>IF($B2971="","",MIN(1,DAY($A2971)/IF($N2971="Superstore",Settings!$B$5,Settings!$B$4)))</f>
        <v/>
      </c>
      <c r="T2971" s="38">
        <f>IF(OR($B2971="",$G2971="",$S2971=0),"",$G2971/$S2971)</f>
        <v/>
      </c>
      <c r="U2971" s="36">
        <f>IF($T2971="","",IF($T2971&lt;Settings!$B$8,"Critical",IF($T2971&lt;Settings!$B$9,"Semi Critical","Non Critical")))</f>
        <v/>
      </c>
      <c r="V2971" s="28" t="n"/>
      <c r="Z2971">
        <f>IF($B2971="","",IFERROR(VLOOKUP($B2971,'Plan HC for CCA'!$A:$B,2,0),""))</f>
        <v/>
      </c>
      <c r="AA2971">
        <f>IF(OR($B2971="",$Z2971=""),"",IF(N($M2971)&lt;$Z2971,"Delta","No Delta"))</f>
        <v/>
      </c>
      <c r="AB2971">
        <f>IF(OR($B2971="",$Z2971=""),"",MAX(0,$Z2971-N($M2971)))</f>
        <v/>
      </c>
      <c r="AC2971" s="46">
        <f>IF($B2971="","",IFERROR(INDEX('CCA Util %'!$H:$H,MATCH($B2971,'CCA Util %'!$E:$E,0)),""))</f>
        <v/>
      </c>
      <c r="AD2971">
        <f>IF($B2971="","",IFERROR(INDEX('CCA Util %'!$G:$G,MATCH($B2971,'CCA Util %'!$E:$E,0)),""))</f>
        <v/>
      </c>
      <c r="AE2971">
        <f>IF(OR($B2971="",$U2971=""),"",$U2971&amp;" &amp; "&amp;IF(OR($AD2971="",$AD2971=0),"Util NA",$AD2971&amp;" Util"))</f>
        <v/>
      </c>
    </row>
    <row r="2972" ht="15.75" customHeight="1" s="42">
      <c r="A2972" s="41" t="n"/>
      <c r="G2972" s="38" t="n"/>
      <c r="H2972" s="38" t="n"/>
      <c r="I2972" s="38" t="n"/>
      <c r="J2972" s="38" t="n"/>
      <c r="K2972" s="38" t="n"/>
      <c r="L2972" s="38" t="n"/>
      <c r="N2972" s="36">
        <f>IF($B2972="","",IF($C2972="SUPERSTORE","Superstore","DH"))</f>
        <v/>
      </c>
      <c r="O2972" s="36">
        <f>IF($B2972="","",IFERROR(VLOOKUP($B2972,Mapping!$A:$C,2,0),"Not Mapped"))</f>
        <v/>
      </c>
      <c r="P2972" s="36">
        <f>IF($B2972="","",IFERROR(VLOOKUP($B2972,Mapping!$A:$C,3,0),"Not Mapped"))</f>
        <v/>
      </c>
      <c r="Q2972" s="36">
        <f>IF($B2972="","",IFERROR(VLOOKUP($O2972,Leaders!$A:$B,2,0),"Not Mapped"))</f>
        <v/>
      </c>
      <c r="R2972" s="36">
        <f>IF($B2972="","",IF(COUNTIF(Exclusions!$A:$A,$B2972)&gt;0,"Yes","No"))</f>
        <v/>
      </c>
      <c r="S2972" s="38">
        <f>IF($B2972="","",MIN(1,DAY($A2972)/IF($N2972="Superstore",Settings!$B$5,Settings!$B$4)))</f>
        <v/>
      </c>
      <c r="T2972" s="38">
        <f>IF(OR($B2972="",$G2972="",$S2972=0),"",$G2972/$S2972)</f>
        <v/>
      </c>
      <c r="U2972" s="36">
        <f>IF($T2972="","",IF($T2972&lt;Settings!$B$8,"Critical",IF($T2972&lt;Settings!$B$9,"Semi Critical","Non Critical")))</f>
        <v/>
      </c>
      <c r="V2972" s="28" t="n"/>
      <c r="Z2972">
        <f>IF($B2972="","",IFERROR(VLOOKUP($B2972,'Plan HC for CCA'!$A:$B,2,0),""))</f>
        <v/>
      </c>
      <c r="AA2972">
        <f>IF(OR($B2972="",$Z2972=""),"",IF(N($M2972)&lt;$Z2972,"Delta","No Delta"))</f>
        <v/>
      </c>
      <c r="AB2972">
        <f>IF(OR($B2972="",$Z2972=""),"",MAX(0,$Z2972-N($M2972)))</f>
        <v/>
      </c>
      <c r="AC2972" s="46">
        <f>IF($B2972="","",IFERROR(INDEX('CCA Util %'!$H:$H,MATCH($B2972,'CCA Util %'!$E:$E,0)),""))</f>
        <v/>
      </c>
      <c r="AD2972">
        <f>IF($B2972="","",IFERROR(INDEX('CCA Util %'!$G:$G,MATCH($B2972,'CCA Util %'!$E:$E,0)),""))</f>
        <v/>
      </c>
      <c r="AE2972">
        <f>IF(OR($B2972="",$U2972=""),"",$U2972&amp;" &amp; "&amp;IF(OR($AD2972="",$AD2972=0),"Util NA",$AD2972&amp;" Util"))</f>
        <v/>
      </c>
    </row>
    <row r="2973" ht="15.75" customHeight="1" s="42">
      <c r="A2973" s="41" t="n"/>
      <c r="G2973" s="38" t="n"/>
      <c r="H2973" s="38" t="n"/>
      <c r="I2973" s="38" t="n"/>
      <c r="J2973" s="38" t="n"/>
      <c r="K2973" s="38" t="n"/>
      <c r="L2973" s="38" t="n"/>
      <c r="N2973" s="36">
        <f>IF($B2973="","",IF($C2973="SUPERSTORE","Superstore","DH"))</f>
        <v/>
      </c>
      <c r="O2973" s="36">
        <f>IF($B2973="","",IFERROR(VLOOKUP($B2973,Mapping!$A:$C,2,0),"Not Mapped"))</f>
        <v/>
      </c>
      <c r="P2973" s="36">
        <f>IF($B2973="","",IFERROR(VLOOKUP($B2973,Mapping!$A:$C,3,0),"Not Mapped"))</f>
        <v/>
      </c>
      <c r="Q2973" s="36">
        <f>IF($B2973="","",IFERROR(VLOOKUP($O2973,Leaders!$A:$B,2,0),"Not Mapped"))</f>
        <v/>
      </c>
      <c r="R2973" s="36">
        <f>IF($B2973="","",IF(COUNTIF(Exclusions!$A:$A,$B2973)&gt;0,"Yes","No"))</f>
        <v/>
      </c>
      <c r="S2973" s="38">
        <f>IF($B2973="","",MIN(1,DAY($A2973)/IF($N2973="Superstore",Settings!$B$5,Settings!$B$4)))</f>
        <v/>
      </c>
      <c r="T2973" s="38">
        <f>IF(OR($B2973="",$G2973="",$S2973=0),"",$G2973/$S2973)</f>
        <v/>
      </c>
      <c r="U2973" s="36">
        <f>IF($T2973="","",IF($T2973&lt;Settings!$B$8,"Critical",IF($T2973&lt;Settings!$B$9,"Semi Critical","Non Critical")))</f>
        <v/>
      </c>
      <c r="V2973" s="28" t="n"/>
      <c r="Z2973">
        <f>IF($B2973="","",IFERROR(VLOOKUP($B2973,'Plan HC for CCA'!$A:$B,2,0),""))</f>
        <v/>
      </c>
      <c r="AA2973">
        <f>IF(OR($B2973="",$Z2973=""),"",IF(N($M2973)&lt;$Z2973,"Delta","No Delta"))</f>
        <v/>
      </c>
      <c r="AB2973">
        <f>IF(OR($B2973="",$Z2973=""),"",MAX(0,$Z2973-N($M2973)))</f>
        <v/>
      </c>
      <c r="AC2973" s="46">
        <f>IF($B2973="","",IFERROR(INDEX('CCA Util %'!$H:$H,MATCH($B2973,'CCA Util %'!$E:$E,0)),""))</f>
        <v/>
      </c>
      <c r="AD2973">
        <f>IF($B2973="","",IFERROR(INDEX('CCA Util %'!$G:$G,MATCH($B2973,'CCA Util %'!$E:$E,0)),""))</f>
        <v/>
      </c>
      <c r="AE2973">
        <f>IF(OR($B2973="",$U2973=""),"",$U2973&amp;" &amp; "&amp;IF(OR($AD2973="",$AD2973=0),"Util NA",$AD2973&amp;" Util"))</f>
        <v/>
      </c>
    </row>
    <row r="2974" ht="15.75" customHeight="1" s="42">
      <c r="A2974" s="41" t="n"/>
      <c r="G2974" s="38" t="n"/>
      <c r="H2974" s="38" t="n"/>
      <c r="I2974" s="38" t="n"/>
      <c r="J2974" s="38" t="n"/>
      <c r="K2974" s="38" t="n"/>
      <c r="L2974" s="38" t="n"/>
      <c r="N2974" s="36">
        <f>IF($B2974="","",IF($C2974="SUPERSTORE","Superstore","DH"))</f>
        <v/>
      </c>
      <c r="O2974" s="36">
        <f>IF($B2974="","",IFERROR(VLOOKUP($B2974,Mapping!$A:$C,2,0),"Not Mapped"))</f>
        <v/>
      </c>
      <c r="P2974" s="36">
        <f>IF($B2974="","",IFERROR(VLOOKUP($B2974,Mapping!$A:$C,3,0),"Not Mapped"))</f>
        <v/>
      </c>
      <c r="Q2974" s="36">
        <f>IF($B2974="","",IFERROR(VLOOKUP($O2974,Leaders!$A:$B,2,0),"Not Mapped"))</f>
        <v/>
      </c>
      <c r="R2974" s="36">
        <f>IF($B2974="","",IF(COUNTIF(Exclusions!$A:$A,$B2974)&gt;0,"Yes","No"))</f>
        <v/>
      </c>
      <c r="S2974" s="38">
        <f>IF($B2974="","",MIN(1,DAY($A2974)/IF($N2974="Superstore",Settings!$B$5,Settings!$B$4)))</f>
        <v/>
      </c>
      <c r="T2974" s="38">
        <f>IF(OR($B2974="",$G2974="",$S2974=0),"",$G2974/$S2974)</f>
        <v/>
      </c>
      <c r="U2974" s="36">
        <f>IF($T2974="","",IF($T2974&lt;Settings!$B$8,"Critical",IF($T2974&lt;Settings!$B$9,"Semi Critical","Non Critical")))</f>
        <v/>
      </c>
      <c r="V2974" s="28" t="n"/>
      <c r="Z2974">
        <f>IF($B2974="","",IFERROR(VLOOKUP($B2974,'Plan HC for CCA'!$A:$B,2,0),""))</f>
        <v/>
      </c>
      <c r="AA2974">
        <f>IF(OR($B2974="",$Z2974=""),"",IF(N($M2974)&lt;$Z2974,"Delta","No Delta"))</f>
        <v/>
      </c>
      <c r="AB2974">
        <f>IF(OR($B2974="",$Z2974=""),"",MAX(0,$Z2974-N($M2974)))</f>
        <v/>
      </c>
      <c r="AC2974" s="46">
        <f>IF($B2974="","",IFERROR(INDEX('CCA Util %'!$H:$H,MATCH($B2974,'CCA Util %'!$E:$E,0)),""))</f>
        <v/>
      </c>
      <c r="AD2974">
        <f>IF($B2974="","",IFERROR(INDEX('CCA Util %'!$G:$G,MATCH($B2974,'CCA Util %'!$E:$E,0)),""))</f>
        <v/>
      </c>
      <c r="AE2974">
        <f>IF(OR($B2974="",$U2974=""),"",$U2974&amp;" &amp; "&amp;IF(OR($AD2974="",$AD2974=0),"Util NA",$AD2974&amp;" Util"))</f>
        <v/>
      </c>
    </row>
    <row r="2975" ht="15.75" customHeight="1" s="42">
      <c r="A2975" s="41" t="n"/>
      <c r="G2975" s="38" t="n"/>
      <c r="H2975" s="38" t="n"/>
      <c r="I2975" s="38" t="n"/>
      <c r="J2975" s="38" t="n"/>
      <c r="K2975" s="38" t="n"/>
      <c r="L2975" s="38" t="n"/>
      <c r="N2975" s="36">
        <f>IF($B2975="","",IF($C2975="SUPERSTORE","Superstore","DH"))</f>
        <v/>
      </c>
      <c r="O2975" s="36">
        <f>IF($B2975="","",IFERROR(VLOOKUP($B2975,Mapping!$A:$C,2,0),"Not Mapped"))</f>
        <v/>
      </c>
      <c r="P2975" s="36">
        <f>IF($B2975="","",IFERROR(VLOOKUP($B2975,Mapping!$A:$C,3,0),"Not Mapped"))</f>
        <v/>
      </c>
      <c r="Q2975" s="36">
        <f>IF($B2975="","",IFERROR(VLOOKUP($O2975,Leaders!$A:$B,2,0),"Not Mapped"))</f>
        <v/>
      </c>
      <c r="R2975" s="36">
        <f>IF($B2975="","",IF(COUNTIF(Exclusions!$A:$A,$B2975)&gt;0,"Yes","No"))</f>
        <v/>
      </c>
      <c r="S2975" s="38">
        <f>IF($B2975="","",MIN(1,DAY($A2975)/IF($N2975="Superstore",Settings!$B$5,Settings!$B$4)))</f>
        <v/>
      </c>
      <c r="T2975" s="38">
        <f>IF(OR($B2975="",$G2975="",$S2975=0),"",$G2975/$S2975)</f>
        <v/>
      </c>
      <c r="U2975" s="36">
        <f>IF($T2975="","",IF($T2975&lt;Settings!$B$8,"Critical",IF($T2975&lt;Settings!$B$9,"Semi Critical","Non Critical")))</f>
        <v/>
      </c>
      <c r="V2975" s="28" t="n"/>
      <c r="Z2975">
        <f>IF($B2975="","",IFERROR(VLOOKUP($B2975,'Plan HC for CCA'!$A:$B,2,0),""))</f>
        <v/>
      </c>
      <c r="AA2975">
        <f>IF(OR($B2975="",$Z2975=""),"",IF(N($M2975)&lt;$Z2975,"Delta","No Delta"))</f>
        <v/>
      </c>
      <c r="AB2975">
        <f>IF(OR($B2975="",$Z2975=""),"",MAX(0,$Z2975-N($M2975)))</f>
        <v/>
      </c>
      <c r="AC2975" s="46">
        <f>IF($B2975="","",IFERROR(INDEX('CCA Util %'!$H:$H,MATCH($B2975,'CCA Util %'!$E:$E,0)),""))</f>
        <v/>
      </c>
      <c r="AD2975">
        <f>IF($B2975="","",IFERROR(INDEX('CCA Util %'!$G:$G,MATCH($B2975,'CCA Util %'!$E:$E,0)),""))</f>
        <v/>
      </c>
      <c r="AE2975">
        <f>IF(OR($B2975="",$U2975=""),"",$U2975&amp;" &amp; "&amp;IF(OR($AD2975="",$AD2975=0),"Util NA",$AD2975&amp;" Util"))</f>
        <v/>
      </c>
    </row>
    <row r="2976" ht="15.75" customHeight="1" s="42">
      <c r="A2976" s="41" t="n"/>
      <c r="G2976" s="38" t="n"/>
      <c r="H2976" s="38" t="n"/>
      <c r="I2976" s="38" t="n"/>
      <c r="J2976" s="38" t="n"/>
      <c r="K2976" s="38" t="n"/>
      <c r="L2976" s="38" t="n"/>
      <c r="N2976" s="36">
        <f>IF($B2976="","",IF($C2976="SUPERSTORE","Superstore","DH"))</f>
        <v/>
      </c>
      <c r="O2976" s="36">
        <f>IF($B2976="","",IFERROR(VLOOKUP($B2976,Mapping!$A:$C,2,0),"Not Mapped"))</f>
        <v/>
      </c>
      <c r="P2976" s="36">
        <f>IF($B2976="","",IFERROR(VLOOKUP($B2976,Mapping!$A:$C,3,0),"Not Mapped"))</f>
        <v/>
      </c>
      <c r="Q2976" s="36">
        <f>IF($B2976="","",IFERROR(VLOOKUP($O2976,Leaders!$A:$B,2,0),"Not Mapped"))</f>
        <v/>
      </c>
      <c r="R2976" s="36">
        <f>IF($B2976="","",IF(COUNTIF(Exclusions!$A:$A,$B2976)&gt;0,"Yes","No"))</f>
        <v/>
      </c>
      <c r="S2976" s="38">
        <f>IF($B2976="","",MIN(1,DAY($A2976)/IF($N2976="Superstore",Settings!$B$5,Settings!$B$4)))</f>
        <v/>
      </c>
      <c r="T2976" s="38">
        <f>IF(OR($B2976="",$G2976="",$S2976=0),"",$G2976/$S2976)</f>
        <v/>
      </c>
      <c r="U2976" s="36">
        <f>IF($T2976="","",IF($T2976&lt;Settings!$B$8,"Critical",IF($T2976&lt;Settings!$B$9,"Semi Critical","Non Critical")))</f>
        <v/>
      </c>
      <c r="V2976" s="28" t="n"/>
      <c r="Z2976">
        <f>IF($B2976="","",IFERROR(VLOOKUP($B2976,'Plan HC for CCA'!$A:$B,2,0),""))</f>
        <v/>
      </c>
      <c r="AA2976">
        <f>IF(OR($B2976="",$Z2976=""),"",IF(N($M2976)&lt;$Z2976,"Delta","No Delta"))</f>
        <v/>
      </c>
      <c r="AB2976">
        <f>IF(OR($B2976="",$Z2976=""),"",MAX(0,$Z2976-N($M2976)))</f>
        <v/>
      </c>
      <c r="AC2976" s="46">
        <f>IF($B2976="","",IFERROR(INDEX('CCA Util %'!$H:$H,MATCH($B2976,'CCA Util %'!$E:$E,0)),""))</f>
        <v/>
      </c>
      <c r="AD2976">
        <f>IF($B2976="","",IFERROR(INDEX('CCA Util %'!$G:$G,MATCH($B2976,'CCA Util %'!$E:$E,0)),""))</f>
        <v/>
      </c>
      <c r="AE2976">
        <f>IF(OR($B2976="",$U2976=""),"",$U2976&amp;" &amp; "&amp;IF(OR($AD2976="",$AD2976=0),"Util NA",$AD2976&amp;" Util"))</f>
        <v/>
      </c>
    </row>
    <row r="2977" ht="15.75" customHeight="1" s="42">
      <c r="A2977" s="41" t="n"/>
      <c r="G2977" s="38" t="n"/>
      <c r="H2977" s="38" t="n"/>
      <c r="I2977" s="38" t="n"/>
      <c r="J2977" s="38" t="n"/>
      <c r="K2977" s="38" t="n"/>
      <c r="L2977" s="38" t="n"/>
      <c r="N2977" s="36">
        <f>IF($B2977="","",IF($C2977="SUPERSTORE","Superstore","DH"))</f>
        <v/>
      </c>
      <c r="O2977" s="36">
        <f>IF($B2977="","",IFERROR(VLOOKUP($B2977,Mapping!$A:$C,2,0),"Not Mapped"))</f>
        <v/>
      </c>
      <c r="P2977" s="36">
        <f>IF($B2977="","",IFERROR(VLOOKUP($B2977,Mapping!$A:$C,3,0),"Not Mapped"))</f>
        <v/>
      </c>
      <c r="Q2977" s="36">
        <f>IF($B2977="","",IFERROR(VLOOKUP($O2977,Leaders!$A:$B,2,0),"Not Mapped"))</f>
        <v/>
      </c>
      <c r="R2977" s="36">
        <f>IF($B2977="","",IF(COUNTIF(Exclusions!$A:$A,$B2977)&gt;0,"Yes","No"))</f>
        <v/>
      </c>
      <c r="S2977" s="38">
        <f>IF($B2977="","",MIN(1,DAY($A2977)/IF($N2977="Superstore",Settings!$B$5,Settings!$B$4)))</f>
        <v/>
      </c>
      <c r="T2977" s="38">
        <f>IF(OR($B2977="",$G2977="",$S2977=0),"",$G2977/$S2977)</f>
        <v/>
      </c>
      <c r="U2977" s="36">
        <f>IF($T2977="","",IF($T2977&lt;Settings!$B$8,"Critical",IF($T2977&lt;Settings!$B$9,"Semi Critical","Non Critical")))</f>
        <v/>
      </c>
      <c r="V2977" s="28" t="n"/>
      <c r="Z2977">
        <f>IF($B2977="","",IFERROR(VLOOKUP($B2977,'Plan HC for CCA'!$A:$B,2,0),""))</f>
        <v/>
      </c>
      <c r="AA2977">
        <f>IF(OR($B2977="",$Z2977=""),"",IF(N($M2977)&lt;$Z2977,"Delta","No Delta"))</f>
        <v/>
      </c>
      <c r="AB2977">
        <f>IF(OR($B2977="",$Z2977=""),"",MAX(0,$Z2977-N($M2977)))</f>
        <v/>
      </c>
      <c r="AC2977" s="46">
        <f>IF($B2977="","",IFERROR(INDEX('CCA Util %'!$H:$H,MATCH($B2977,'CCA Util %'!$E:$E,0)),""))</f>
        <v/>
      </c>
      <c r="AD2977">
        <f>IF($B2977="","",IFERROR(INDEX('CCA Util %'!$G:$G,MATCH($B2977,'CCA Util %'!$E:$E,0)),""))</f>
        <v/>
      </c>
      <c r="AE2977">
        <f>IF(OR($B2977="",$U2977=""),"",$U2977&amp;" &amp; "&amp;IF(OR($AD2977="",$AD2977=0),"Util NA",$AD2977&amp;" Util"))</f>
        <v/>
      </c>
    </row>
    <row r="2978" ht="15.75" customHeight="1" s="42">
      <c r="A2978" s="41" t="n"/>
      <c r="G2978" s="38" t="n"/>
      <c r="H2978" s="38" t="n"/>
      <c r="I2978" s="38" t="n"/>
      <c r="J2978" s="38" t="n"/>
      <c r="K2978" s="38" t="n"/>
      <c r="L2978" s="38" t="n"/>
      <c r="N2978" s="36">
        <f>IF($B2978="","",IF($C2978="SUPERSTORE","Superstore","DH"))</f>
        <v/>
      </c>
      <c r="O2978" s="36">
        <f>IF($B2978="","",IFERROR(VLOOKUP($B2978,Mapping!$A:$C,2,0),"Not Mapped"))</f>
        <v/>
      </c>
      <c r="P2978" s="36">
        <f>IF($B2978="","",IFERROR(VLOOKUP($B2978,Mapping!$A:$C,3,0),"Not Mapped"))</f>
        <v/>
      </c>
      <c r="Q2978" s="36">
        <f>IF($B2978="","",IFERROR(VLOOKUP($O2978,Leaders!$A:$B,2,0),"Not Mapped"))</f>
        <v/>
      </c>
      <c r="R2978" s="36">
        <f>IF($B2978="","",IF(COUNTIF(Exclusions!$A:$A,$B2978)&gt;0,"Yes","No"))</f>
        <v/>
      </c>
      <c r="S2978" s="38">
        <f>IF($B2978="","",MIN(1,DAY($A2978)/IF($N2978="Superstore",Settings!$B$5,Settings!$B$4)))</f>
        <v/>
      </c>
      <c r="T2978" s="38">
        <f>IF(OR($B2978="",$G2978="",$S2978=0),"",$G2978/$S2978)</f>
        <v/>
      </c>
      <c r="U2978" s="36">
        <f>IF($T2978="","",IF($T2978&lt;Settings!$B$8,"Critical",IF($T2978&lt;Settings!$B$9,"Semi Critical","Non Critical")))</f>
        <v/>
      </c>
      <c r="V2978" s="28" t="n"/>
      <c r="Z2978">
        <f>IF($B2978="","",IFERROR(VLOOKUP($B2978,'Plan HC for CCA'!$A:$B,2,0),""))</f>
        <v/>
      </c>
      <c r="AA2978">
        <f>IF(OR($B2978="",$Z2978=""),"",IF(N($M2978)&lt;$Z2978,"Delta","No Delta"))</f>
        <v/>
      </c>
      <c r="AB2978">
        <f>IF(OR($B2978="",$Z2978=""),"",MAX(0,$Z2978-N($M2978)))</f>
        <v/>
      </c>
      <c r="AC2978" s="46">
        <f>IF($B2978="","",IFERROR(INDEX('CCA Util %'!$H:$H,MATCH($B2978,'CCA Util %'!$E:$E,0)),""))</f>
        <v/>
      </c>
      <c r="AD2978">
        <f>IF($B2978="","",IFERROR(INDEX('CCA Util %'!$G:$G,MATCH($B2978,'CCA Util %'!$E:$E,0)),""))</f>
        <v/>
      </c>
      <c r="AE2978">
        <f>IF(OR($B2978="",$U2978=""),"",$U2978&amp;" &amp; "&amp;IF(OR($AD2978="",$AD2978=0),"Util NA",$AD2978&amp;" Util"))</f>
        <v/>
      </c>
    </row>
    <row r="2979" ht="15.75" customHeight="1" s="42">
      <c r="A2979" s="41" t="n"/>
      <c r="G2979" s="38" t="n"/>
      <c r="H2979" s="38" t="n"/>
      <c r="I2979" s="38" t="n"/>
      <c r="J2979" s="38" t="n"/>
      <c r="K2979" s="38" t="n"/>
      <c r="L2979" s="38" t="n"/>
      <c r="N2979" s="36">
        <f>IF($B2979="","",IF($C2979="SUPERSTORE","Superstore","DH"))</f>
        <v/>
      </c>
      <c r="O2979" s="36">
        <f>IF($B2979="","",IFERROR(VLOOKUP($B2979,Mapping!$A:$C,2,0),"Not Mapped"))</f>
        <v/>
      </c>
      <c r="P2979" s="36">
        <f>IF($B2979="","",IFERROR(VLOOKUP($B2979,Mapping!$A:$C,3,0),"Not Mapped"))</f>
        <v/>
      </c>
      <c r="Q2979" s="36">
        <f>IF($B2979="","",IFERROR(VLOOKUP($O2979,Leaders!$A:$B,2,0),"Not Mapped"))</f>
        <v/>
      </c>
      <c r="R2979" s="36">
        <f>IF($B2979="","",IF(COUNTIF(Exclusions!$A:$A,$B2979)&gt;0,"Yes","No"))</f>
        <v/>
      </c>
      <c r="S2979" s="38">
        <f>IF($B2979="","",MIN(1,DAY($A2979)/IF($N2979="Superstore",Settings!$B$5,Settings!$B$4)))</f>
        <v/>
      </c>
      <c r="T2979" s="38">
        <f>IF(OR($B2979="",$G2979="",$S2979=0),"",$G2979/$S2979)</f>
        <v/>
      </c>
      <c r="U2979" s="36">
        <f>IF($T2979="","",IF($T2979&lt;Settings!$B$8,"Critical",IF($T2979&lt;Settings!$B$9,"Semi Critical","Non Critical")))</f>
        <v/>
      </c>
      <c r="V2979" s="28" t="n"/>
      <c r="Z2979">
        <f>IF($B2979="","",IFERROR(VLOOKUP($B2979,'Plan HC for CCA'!$A:$B,2,0),""))</f>
        <v/>
      </c>
      <c r="AA2979">
        <f>IF(OR($B2979="",$Z2979=""),"",IF(N($M2979)&lt;$Z2979,"Delta","No Delta"))</f>
        <v/>
      </c>
      <c r="AB2979">
        <f>IF(OR($B2979="",$Z2979=""),"",MAX(0,$Z2979-N($M2979)))</f>
        <v/>
      </c>
      <c r="AC2979" s="46">
        <f>IF($B2979="","",IFERROR(INDEX('CCA Util %'!$H:$H,MATCH($B2979,'CCA Util %'!$E:$E,0)),""))</f>
        <v/>
      </c>
      <c r="AD2979">
        <f>IF($B2979="","",IFERROR(INDEX('CCA Util %'!$G:$G,MATCH($B2979,'CCA Util %'!$E:$E,0)),""))</f>
        <v/>
      </c>
      <c r="AE2979">
        <f>IF(OR($B2979="",$U2979=""),"",$U2979&amp;" &amp; "&amp;IF(OR($AD2979="",$AD2979=0),"Util NA",$AD2979&amp;" Util"))</f>
        <v/>
      </c>
    </row>
    <row r="2980" ht="15.75" customHeight="1" s="42">
      <c r="A2980" s="41" t="n"/>
      <c r="G2980" s="38" t="n"/>
      <c r="H2980" s="38" t="n"/>
      <c r="I2980" s="38" t="n"/>
      <c r="J2980" s="38" t="n"/>
      <c r="K2980" s="38" t="n"/>
      <c r="L2980" s="38" t="n"/>
      <c r="N2980" s="36">
        <f>IF($B2980="","",IF($C2980="SUPERSTORE","Superstore","DH"))</f>
        <v/>
      </c>
      <c r="O2980" s="36">
        <f>IF($B2980="","",IFERROR(VLOOKUP($B2980,Mapping!$A:$C,2,0),"Not Mapped"))</f>
        <v/>
      </c>
      <c r="P2980" s="36">
        <f>IF($B2980="","",IFERROR(VLOOKUP($B2980,Mapping!$A:$C,3,0),"Not Mapped"))</f>
        <v/>
      </c>
      <c r="Q2980" s="36">
        <f>IF($B2980="","",IFERROR(VLOOKUP($O2980,Leaders!$A:$B,2,0),"Not Mapped"))</f>
        <v/>
      </c>
      <c r="R2980" s="36">
        <f>IF($B2980="","",IF(COUNTIF(Exclusions!$A:$A,$B2980)&gt;0,"Yes","No"))</f>
        <v/>
      </c>
      <c r="S2980" s="38">
        <f>IF($B2980="","",MIN(1,DAY($A2980)/IF($N2980="Superstore",Settings!$B$5,Settings!$B$4)))</f>
        <v/>
      </c>
      <c r="T2980" s="38">
        <f>IF(OR($B2980="",$G2980="",$S2980=0),"",$G2980/$S2980)</f>
        <v/>
      </c>
      <c r="U2980" s="36">
        <f>IF($T2980="","",IF($T2980&lt;Settings!$B$8,"Critical",IF($T2980&lt;Settings!$B$9,"Semi Critical","Non Critical")))</f>
        <v/>
      </c>
      <c r="V2980" s="28" t="n"/>
      <c r="Z2980">
        <f>IF($B2980="","",IFERROR(VLOOKUP($B2980,'Plan HC for CCA'!$A:$B,2,0),""))</f>
        <v/>
      </c>
      <c r="AA2980">
        <f>IF(OR($B2980="",$Z2980=""),"",IF(N($M2980)&lt;$Z2980,"Delta","No Delta"))</f>
        <v/>
      </c>
      <c r="AB2980">
        <f>IF(OR($B2980="",$Z2980=""),"",MAX(0,$Z2980-N($M2980)))</f>
        <v/>
      </c>
      <c r="AC2980" s="46">
        <f>IF($B2980="","",IFERROR(INDEX('CCA Util %'!$H:$H,MATCH($B2980,'CCA Util %'!$E:$E,0)),""))</f>
        <v/>
      </c>
      <c r="AD2980">
        <f>IF($B2980="","",IFERROR(INDEX('CCA Util %'!$G:$G,MATCH($B2980,'CCA Util %'!$E:$E,0)),""))</f>
        <v/>
      </c>
      <c r="AE2980">
        <f>IF(OR($B2980="",$U2980=""),"",$U2980&amp;" &amp; "&amp;IF(OR($AD2980="",$AD2980=0),"Util NA",$AD2980&amp;" Util"))</f>
        <v/>
      </c>
    </row>
    <row r="2981" ht="15.75" customHeight="1" s="42">
      <c r="A2981" s="41" t="n"/>
      <c r="G2981" s="38" t="n"/>
      <c r="H2981" s="38" t="n"/>
      <c r="I2981" s="38" t="n"/>
      <c r="J2981" s="38" t="n"/>
      <c r="K2981" s="38" t="n"/>
      <c r="L2981" s="38" t="n"/>
      <c r="N2981" s="36">
        <f>IF($B2981="","",IF($C2981="SUPERSTORE","Superstore","DH"))</f>
        <v/>
      </c>
      <c r="O2981" s="36">
        <f>IF($B2981="","",IFERROR(VLOOKUP($B2981,Mapping!$A:$C,2,0),"Not Mapped"))</f>
        <v/>
      </c>
      <c r="P2981" s="36">
        <f>IF($B2981="","",IFERROR(VLOOKUP($B2981,Mapping!$A:$C,3,0),"Not Mapped"))</f>
        <v/>
      </c>
      <c r="Q2981" s="36">
        <f>IF($B2981="","",IFERROR(VLOOKUP($O2981,Leaders!$A:$B,2,0),"Not Mapped"))</f>
        <v/>
      </c>
      <c r="R2981" s="36">
        <f>IF($B2981="","",IF(COUNTIF(Exclusions!$A:$A,$B2981)&gt;0,"Yes","No"))</f>
        <v/>
      </c>
      <c r="S2981" s="38">
        <f>IF($B2981="","",MIN(1,DAY($A2981)/IF($N2981="Superstore",Settings!$B$5,Settings!$B$4)))</f>
        <v/>
      </c>
      <c r="T2981" s="38">
        <f>IF(OR($B2981="",$G2981="",$S2981=0),"",$G2981/$S2981)</f>
        <v/>
      </c>
      <c r="U2981" s="36">
        <f>IF($T2981="","",IF($T2981&lt;Settings!$B$8,"Critical",IF($T2981&lt;Settings!$B$9,"Semi Critical","Non Critical")))</f>
        <v/>
      </c>
      <c r="V2981" s="28" t="n"/>
      <c r="Z2981">
        <f>IF($B2981="","",IFERROR(VLOOKUP($B2981,'Plan HC for CCA'!$A:$B,2,0),""))</f>
        <v/>
      </c>
      <c r="AA2981">
        <f>IF(OR($B2981="",$Z2981=""),"",IF(N($M2981)&lt;$Z2981,"Delta","No Delta"))</f>
        <v/>
      </c>
      <c r="AB2981">
        <f>IF(OR($B2981="",$Z2981=""),"",MAX(0,$Z2981-N($M2981)))</f>
        <v/>
      </c>
      <c r="AC2981" s="46">
        <f>IF($B2981="","",IFERROR(INDEX('CCA Util %'!$H:$H,MATCH($B2981,'CCA Util %'!$E:$E,0)),""))</f>
        <v/>
      </c>
      <c r="AD2981">
        <f>IF($B2981="","",IFERROR(INDEX('CCA Util %'!$G:$G,MATCH($B2981,'CCA Util %'!$E:$E,0)),""))</f>
        <v/>
      </c>
      <c r="AE2981">
        <f>IF(OR($B2981="",$U2981=""),"",$U2981&amp;" &amp; "&amp;IF(OR($AD2981="",$AD2981=0),"Util NA",$AD2981&amp;" Util"))</f>
        <v/>
      </c>
    </row>
    <row r="2982" ht="15.75" customHeight="1" s="42">
      <c r="A2982" s="41" t="n"/>
      <c r="G2982" s="38" t="n"/>
      <c r="H2982" s="38" t="n"/>
      <c r="I2982" s="38" t="n"/>
      <c r="J2982" s="38" t="n"/>
      <c r="K2982" s="38" t="n"/>
      <c r="L2982" s="38" t="n"/>
      <c r="N2982" s="36">
        <f>IF($B2982="","",IF($C2982="SUPERSTORE","Superstore","DH"))</f>
        <v/>
      </c>
      <c r="O2982" s="36">
        <f>IF($B2982="","",IFERROR(VLOOKUP($B2982,Mapping!$A:$C,2,0),"Not Mapped"))</f>
        <v/>
      </c>
      <c r="P2982" s="36">
        <f>IF($B2982="","",IFERROR(VLOOKUP($B2982,Mapping!$A:$C,3,0),"Not Mapped"))</f>
        <v/>
      </c>
      <c r="Q2982" s="36">
        <f>IF($B2982="","",IFERROR(VLOOKUP($O2982,Leaders!$A:$B,2,0),"Not Mapped"))</f>
        <v/>
      </c>
      <c r="R2982" s="36">
        <f>IF($B2982="","",IF(COUNTIF(Exclusions!$A:$A,$B2982)&gt;0,"Yes","No"))</f>
        <v/>
      </c>
      <c r="S2982" s="38">
        <f>IF($B2982="","",MIN(1,DAY($A2982)/IF($N2982="Superstore",Settings!$B$5,Settings!$B$4)))</f>
        <v/>
      </c>
      <c r="T2982" s="38">
        <f>IF(OR($B2982="",$G2982="",$S2982=0),"",$G2982/$S2982)</f>
        <v/>
      </c>
      <c r="U2982" s="36">
        <f>IF($T2982="","",IF($T2982&lt;Settings!$B$8,"Critical",IF($T2982&lt;Settings!$B$9,"Semi Critical","Non Critical")))</f>
        <v/>
      </c>
      <c r="V2982" s="28" t="n"/>
      <c r="Z2982">
        <f>IF($B2982="","",IFERROR(VLOOKUP($B2982,'Plan HC for CCA'!$A:$B,2,0),""))</f>
        <v/>
      </c>
      <c r="AA2982">
        <f>IF(OR($B2982="",$Z2982=""),"",IF(N($M2982)&lt;$Z2982,"Delta","No Delta"))</f>
        <v/>
      </c>
      <c r="AB2982">
        <f>IF(OR($B2982="",$Z2982=""),"",MAX(0,$Z2982-N($M2982)))</f>
        <v/>
      </c>
      <c r="AC2982" s="46">
        <f>IF($B2982="","",IFERROR(INDEX('CCA Util %'!$H:$H,MATCH($B2982,'CCA Util %'!$E:$E,0)),""))</f>
        <v/>
      </c>
      <c r="AD2982">
        <f>IF($B2982="","",IFERROR(INDEX('CCA Util %'!$G:$G,MATCH($B2982,'CCA Util %'!$E:$E,0)),""))</f>
        <v/>
      </c>
      <c r="AE2982">
        <f>IF(OR($B2982="",$U2982=""),"",$U2982&amp;" &amp; "&amp;IF(OR($AD2982="",$AD2982=0),"Util NA",$AD2982&amp;" Util"))</f>
        <v/>
      </c>
    </row>
    <row r="2983" ht="15.75" customHeight="1" s="42">
      <c r="A2983" s="41" t="n"/>
      <c r="G2983" s="38" t="n"/>
      <c r="H2983" s="38" t="n"/>
      <c r="I2983" s="38" t="n"/>
      <c r="J2983" s="38" t="n"/>
      <c r="K2983" s="38" t="n"/>
      <c r="L2983" s="38" t="n"/>
      <c r="N2983" s="36">
        <f>IF($B2983="","",IF($C2983="SUPERSTORE","Superstore","DH"))</f>
        <v/>
      </c>
      <c r="O2983" s="36">
        <f>IF($B2983="","",IFERROR(VLOOKUP($B2983,Mapping!$A:$C,2,0),"Not Mapped"))</f>
        <v/>
      </c>
      <c r="P2983" s="36">
        <f>IF($B2983="","",IFERROR(VLOOKUP($B2983,Mapping!$A:$C,3,0),"Not Mapped"))</f>
        <v/>
      </c>
      <c r="Q2983" s="36">
        <f>IF($B2983="","",IFERROR(VLOOKUP($O2983,Leaders!$A:$B,2,0),"Not Mapped"))</f>
        <v/>
      </c>
      <c r="R2983" s="36">
        <f>IF($B2983="","",IF(COUNTIF(Exclusions!$A:$A,$B2983)&gt;0,"Yes","No"))</f>
        <v/>
      </c>
      <c r="S2983" s="38">
        <f>IF($B2983="","",MIN(1,DAY($A2983)/IF($N2983="Superstore",Settings!$B$5,Settings!$B$4)))</f>
        <v/>
      </c>
      <c r="T2983" s="38">
        <f>IF(OR($B2983="",$G2983="",$S2983=0),"",$G2983/$S2983)</f>
        <v/>
      </c>
      <c r="U2983" s="36">
        <f>IF($T2983="","",IF($T2983&lt;Settings!$B$8,"Critical",IF($T2983&lt;Settings!$B$9,"Semi Critical","Non Critical")))</f>
        <v/>
      </c>
      <c r="V2983" s="28" t="n"/>
      <c r="Z2983">
        <f>IF($B2983="","",IFERROR(VLOOKUP($B2983,'Plan HC for CCA'!$A:$B,2,0),""))</f>
        <v/>
      </c>
      <c r="AA2983">
        <f>IF(OR($B2983="",$Z2983=""),"",IF(N($M2983)&lt;$Z2983,"Delta","No Delta"))</f>
        <v/>
      </c>
      <c r="AB2983">
        <f>IF(OR($B2983="",$Z2983=""),"",MAX(0,$Z2983-N($M2983)))</f>
        <v/>
      </c>
      <c r="AC2983" s="46">
        <f>IF($B2983="","",IFERROR(INDEX('CCA Util %'!$H:$H,MATCH($B2983,'CCA Util %'!$E:$E,0)),""))</f>
        <v/>
      </c>
      <c r="AD2983">
        <f>IF($B2983="","",IFERROR(INDEX('CCA Util %'!$G:$G,MATCH($B2983,'CCA Util %'!$E:$E,0)),""))</f>
        <v/>
      </c>
      <c r="AE2983">
        <f>IF(OR($B2983="",$U2983=""),"",$U2983&amp;" &amp; "&amp;IF(OR($AD2983="",$AD2983=0),"Util NA",$AD2983&amp;" Util"))</f>
        <v/>
      </c>
    </row>
    <row r="2984" ht="15.75" customHeight="1" s="42">
      <c r="A2984" s="41" t="n"/>
      <c r="G2984" s="38" t="n"/>
      <c r="H2984" s="38" t="n"/>
      <c r="I2984" s="38" t="n"/>
      <c r="J2984" s="38" t="n"/>
      <c r="K2984" s="38" t="n"/>
      <c r="L2984" s="38" t="n"/>
      <c r="N2984" s="36">
        <f>IF($B2984="","",IF($C2984="SUPERSTORE","Superstore","DH"))</f>
        <v/>
      </c>
      <c r="O2984" s="36">
        <f>IF($B2984="","",IFERROR(VLOOKUP($B2984,Mapping!$A:$C,2,0),"Not Mapped"))</f>
        <v/>
      </c>
      <c r="P2984" s="36">
        <f>IF($B2984="","",IFERROR(VLOOKUP($B2984,Mapping!$A:$C,3,0),"Not Mapped"))</f>
        <v/>
      </c>
      <c r="Q2984" s="36">
        <f>IF($B2984="","",IFERROR(VLOOKUP($O2984,Leaders!$A:$B,2,0),"Not Mapped"))</f>
        <v/>
      </c>
      <c r="R2984" s="36">
        <f>IF($B2984="","",IF(COUNTIF(Exclusions!$A:$A,$B2984)&gt;0,"Yes","No"))</f>
        <v/>
      </c>
      <c r="S2984" s="38">
        <f>IF($B2984="","",MIN(1,DAY($A2984)/IF($N2984="Superstore",Settings!$B$5,Settings!$B$4)))</f>
        <v/>
      </c>
      <c r="T2984" s="38">
        <f>IF(OR($B2984="",$G2984="",$S2984=0),"",$G2984/$S2984)</f>
        <v/>
      </c>
      <c r="U2984" s="36">
        <f>IF($T2984="","",IF($T2984&lt;Settings!$B$8,"Critical",IF($T2984&lt;Settings!$B$9,"Semi Critical","Non Critical")))</f>
        <v/>
      </c>
      <c r="V2984" s="28" t="n"/>
      <c r="Z2984">
        <f>IF($B2984="","",IFERROR(VLOOKUP($B2984,'Plan HC for CCA'!$A:$B,2,0),""))</f>
        <v/>
      </c>
      <c r="AA2984">
        <f>IF(OR($B2984="",$Z2984=""),"",IF(N($M2984)&lt;$Z2984,"Delta","No Delta"))</f>
        <v/>
      </c>
      <c r="AB2984">
        <f>IF(OR($B2984="",$Z2984=""),"",MAX(0,$Z2984-N($M2984)))</f>
        <v/>
      </c>
      <c r="AC2984" s="46">
        <f>IF($B2984="","",IFERROR(INDEX('CCA Util %'!$H:$H,MATCH($B2984,'CCA Util %'!$E:$E,0)),""))</f>
        <v/>
      </c>
      <c r="AD2984">
        <f>IF($B2984="","",IFERROR(INDEX('CCA Util %'!$G:$G,MATCH($B2984,'CCA Util %'!$E:$E,0)),""))</f>
        <v/>
      </c>
      <c r="AE2984">
        <f>IF(OR($B2984="",$U2984=""),"",$U2984&amp;" &amp; "&amp;IF(OR($AD2984="",$AD2984=0),"Util NA",$AD2984&amp;" Util"))</f>
        <v/>
      </c>
    </row>
    <row r="2985" ht="15.75" customHeight="1" s="42">
      <c r="A2985" s="41" t="n"/>
      <c r="G2985" s="38" t="n"/>
      <c r="H2985" s="38" t="n"/>
      <c r="I2985" s="38" t="n"/>
      <c r="J2985" s="38" t="n"/>
      <c r="K2985" s="38" t="n"/>
      <c r="L2985" s="38" t="n"/>
      <c r="N2985" s="36">
        <f>IF($B2985="","",IF($C2985="SUPERSTORE","Superstore","DH"))</f>
        <v/>
      </c>
      <c r="O2985" s="36">
        <f>IF($B2985="","",IFERROR(VLOOKUP($B2985,Mapping!$A:$C,2,0),"Not Mapped"))</f>
        <v/>
      </c>
      <c r="P2985" s="36">
        <f>IF($B2985="","",IFERROR(VLOOKUP($B2985,Mapping!$A:$C,3,0),"Not Mapped"))</f>
        <v/>
      </c>
      <c r="Q2985" s="36">
        <f>IF($B2985="","",IFERROR(VLOOKUP($O2985,Leaders!$A:$B,2,0),"Not Mapped"))</f>
        <v/>
      </c>
      <c r="R2985" s="36">
        <f>IF($B2985="","",IF(COUNTIF(Exclusions!$A:$A,$B2985)&gt;0,"Yes","No"))</f>
        <v/>
      </c>
      <c r="S2985" s="38">
        <f>IF($B2985="","",MIN(1,DAY($A2985)/IF($N2985="Superstore",Settings!$B$5,Settings!$B$4)))</f>
        <v/>
      </c>
      <c r="T2985" s="38">
        <f>IF(OR($B2985="",$G2985="",$S2985=0),"",$G2985/$S2985)</f>
        <v/>
      </c>
      <c r="U2985" s="36">
        <f>IF($T2985="","",IF($T2985&lt;Settings!$B$8,"Critical",IF($T2985&lt;Settings!$B$9,"Semi Critical","Non Critical")))</f>
        <v/>
      </c>
      <c r="V2985" s="28" t="n"/>
      <c r="Z2985">
        <f>IF($B2985="","",IFERROR(VLOOKUP($B2985,'Plan HC for CCA'!$A:$B,2,0),""))</f>
        <v/>
      </c>
      <c r="AA2985">
        <f>IF(OR($B2985="",$Z2985=""),"",IF(N($M2985)&lt;$Z2985,"Delta","No Delta"))</f>
        <v/>
      </c>
      <c r="AB2985">
        <f>IF(OR($B2985="",$Z2985=""),"",MAX(0,$Z2985-N($M2985)))</f>
        <v/>
      </c>
      <c r="AC2985" s="46">
        <f>IF($B2985="","",IFERROR(INDEX('CCA Util %'!$H:$H,MATCH($B2985,'CCA Util %'!$E:$E,0)),""))</f>
        <v/>
      </c>
      <c r="AD2985">
        <f>IF($B2985="","",IFERROR(INDEX('CCA Util %'!$G:$G,MATCH($B2985,'CCA Util %'!$E:$E,0)),""))</f>
        <v/>
      </c>
      <c r="AE2985">
        <f>IF(OR($B2985="",$U2985=""),"",$U2985&amp;" &amp; "&amp;IF(OR($AD2985="",$AD2985=0),"Util NA",$AD2985&amp;" Util"))</f>
        <v/>
      </c>
    </row>
    <row r="2986" ht="15.75" customHeight="1" s="42">
      <c r="A2986" s="41" t="n"/>
      <c r="G2986" s="38" t="n"/>
      <c r="H2986" s="38" t="n"/>
      <c r="I2986" s="38" t="n"/>
      <c r="J2986" s="38" t="n"/>
      <c r="K2986" s="38" t="n"/>
      <c r="L2986" s="38" t="n"/>
      <c r="N2986" s="36">
        <f>IF($B2986="","",IF($C2986="SUPERSTORE","Superstore","DH"))</f>
        <v/>
      </c>
      <c r="O2986" s="36">
        <f>IF($B2986="","",IFERROR(VLOOKUP($B2986,Mapping!$A:$C,2,0),"Not Mapped"))</f>
        <v/>
      </c>
      <c r="P2986" s="36">
        <f>IF($B2986="","",IFERROR(VLOOKUP($B2986,Mapping!$A:$C,3,0),"Not Mapped"))</f>
        <v/>
      </c>
      <c r="Q2986" s="36">
        <f>IF($B2986="","",IFERROR(VLOOKUP($O2986,Leaders!$A:$B,2,0),"Not Mapped"))</f>
        <v/>
      </c>
      <c r="R2986" s="36">
        <f>IF($B2986="","",IF(COUNTIF(Exclusions!$A:$A,$B2986)&gt;0,"Yes","No"))</f>
        <v/>
      </c>
      <c r="S2986" s="38">
        <f>IF($B2986="","",MIN(1,DAY($A2986)/IF($N2986="Superstore",Settings!$B$5,Settings!$B$4)))</f>
        <v/>
      </c>
      <c r="T2986" s="38">
        <f>IF(OR($B2986="",$G2986="",$S2986=0),"",$G2986/$S2986)</f>
        <v/>
      </c>
      <c r="U2986" s="36">
        <f>IF($T2986="","",IF($T2986&lt;Settings!$B$8,"Critical",IF($T2986&lt;Settings!$B$9,"Semi Critical","Non Critical")))</f>
        <v/>
      </c>
      <c r="V2986" s="28" t="n"/>
      <c r="Z2986">
        <f>IF($B2986="","",IFERROR(VLOOKUP($B2986,'Plan HC for CCA'!$A:$B,2,0),""))</f>
        <v/>
      </c>
      <c r="AA2986">
        <f>IF(OR($B2986="",$Z2986=""),"",IF(N($M2986)&lt;$Z2986,"Delta","No Delta"))</f>
        <v/>
      </c>
      <c r="AB2986">
        <f>IF(OR($B2986="",$Z2986=""),"",MAX(0,$Z2986-N($M2986)))</f>
        <v/>
      </c>
      <c r="AC2986" s="46">
        <f>IF($B2986="","",IFERROR(INDEX('CCA Util %'!$H:$H,MATCH($B2986,'CCA Util %'!$E:$E,0)),""))</f>
        <v/>
      </c>
      <c r="AD2986">
        <f>IF($B2986="","",IFERROR(INDEX('CCA Util %'!$G:$G,MATCH($B2986,'CCA Util %'!$E:$E,0)),""))</f>
        <v/>
      </c>
      <c r="AE2986">
        <f>IF(OR($B2986="",$U2986=""),"",$U2986&amp;" &amp; "&amp;IF(OR($AD2986="",$AD2986=0),"Util NA",$AD2986&amp;" Util"))</f>
        <v/>
      </c>
    </row>
    <row r="2987" ht="15.75" customHeight="1" s="42">
      <c r="A2987" s="41" t="n"/>
      <c r="G2987" s="38" t="n"/>
      <c r="H2987" s="38" t="n"/>
      <c r="I2987" s="38" t="n"/>
      <c r="J2987" s="38" t="n"/>
      <c r="K2987" s="38" t="n"/>
      <c r="L2987" s="38" t="n"/>
      <c r="N2987" s="36">
        <f>IF($B2987="","",IF($C2987="SUPERSTORE","Superstore","DH"))</f>
        <v/>
      </c>
      <c r="O2987" s="36">
        <f>IF($B2987="","",IFERROR(VLOOKUP($B2987,Mapping!$A:$C,2,0),"Not Mapped"))</f>
        <v/>
      </c>
      <c r="P2987" s="36">
        <f>IF($B2987="","",IFERROR(VLOOKUP($B2987,Mapping!$A:$C,3,0),"Not Mapped"))</f>
        <v/>
      </c>
      <c r="Q2987" s="36">
        <f>IF($B2987="","",IFERROR(VLOOKUP($O2987,Leaders!$A:$B,2,0),"Not Mapped"))</f>
        <v/>
      </c>
      <c r="R2987" s="36">
        <f>IF($B2987="","",IF(COUNTIF(Exclusions!$A:$A,$B2987)&gt;0,"Yes","No"))</f>
        <v/>
      </c>
      <c r="S2987" s="38">
        <f>IF($B2987="","",MIN(1,DAY($A2987)/IF($N2987="Superstore",Settings!$B$5,Settings!$B$4)))</f>
        <v/>
      </c>
      <c r="T2987" s="38">
        <f>IF(OR($B2987="",$G2987="",$S2987=0),"",$G2987/$S2987)</f>
        <v/>
      </c>
      <c r="U2987" s="36">
        <f>IF($T2987="","",IF($T2987&lt;Settings!$B$8,"Critical",IF($T2987&lt;Settings!$B$9,"Semi Critical","Non Critical")))</f>
        <v/>
      </c>
      <c r="V2987" s="28" t="n"/>
      <c r="Z2987">
        <f>IF($B2987="","",IFERROR(VLOOKUP($B2987,'Plan HC for CCA'!$A:$B,2,0),""))</f>
        <v/>
      </c>
      <c r="AA2987">
        <f>IF(OR($B2987="",$Z2987=""),"",IF(N($M2987)&lt;$Z2987,"Delta","No Delta"))</f>
        <v/>
      </c>
      <c r="AB2987">
        <f>IF(OR($B2987="",$Z2987=""),"",MAX(0,$Z2987-N($M2987)))</f>
        <v/>
      </c>
      <c r="AC2987" s="46">
        <f>IF($B2987="","",IFERROR(INDEX('CCA Util %'!$H:$H,MATCH($B2987,'CCA Util %'!$E:$E,0)),""))</f>
        <v/>
      </c>
      <c r="AD2987">
        <f>IF($B2987="","",IFERROR(INDEX('CCA Util %'!$G:$G,MATCH($B2987,'CCA Util %'!$E:$E,0)),""))</f>
        <v/>
      </c>
      <c r="AE2987">
        <f>IF(OR($B2987="",$U2987=""),"",$U2987&amp;" &amp; "&amp;IF(OR($AD2987="",$AD2987=0),"Util NA",$AD2987&amp;" Util"))</f>
        <v/>
      </c>
    </row>
    <row r="2988" ht="15.75" customHeight="1" s="42">
      <c r="A2988" s="41" t="n"/>
      <c r="G2988" s="38" t="n"/>
      <c r="H2988" s="38" t="n"/>
      <c r="I2988" s="38" t="n"/>
      <c r="J2988" s="38" t="n"/>
      <c r="K2988" s="38" t="n"/>
      <c r="L2988" s="38" t="n"/>
      <c r="N2988" s="36">
        <f>IF($B2988="","",IF($C2988="SUPERSTORE","Superstore","DH"))</f>
        <v/>
      </c>
      <c r="O2988" s="36">
        <f>IF($B2988="","",IFERROR(VLOOKUP($B2988,Mapping!$A:$C,2,0),"Not Mapped"))</f>
        <v/>
      </c>
      <c r="P2988" s="36">
        <f>IF($B2988="","",IFERROR(VLOOKUP($B2988,Mapping!$A:$C,3,0),"Not Mapped"))</f>
        <v/>
      </c>
      <c r="Q2988" s="36">
        <f>IF($B2988="","",IFERROR(VLOOKUP($O2988,Leaders!$A:$B,2,0),"Not Mapped"))</f>
        <v/>
      </c>
      <c r="R2988" s="36">
        <f>IF($B2988="","",IF(COUNTIF(Exclusions!$A:$A,$B2988)&gt;0,"Yes","No"))</f>
        <v/>
      </c>
      <c r="S2988" s="38">
        <f>IF($B2988="","",MIN(1,DAY($A2988)/IF($N2988="Superstore",Settings!$B$5,Settings!$B$4)))</f>
        <v/>
      </c>
      <c r="T2988" s="38">
        <f>IF(OR($B2988="",$G2988="",$S2988=0),"",$G2988/$S2988)</f>
        <v/>
      </c>
      <c r="U2988" s="36">
        <f>IF($T2988="","",IF($T2988&lt;Settings!$B$8,"Critical",IF($T2988&lt;Settings!$B$9,"Semi Critical","Non Critical")))</f>
        <v/>
      </c>
      <c r="V2988" s="28" t="n"/>
      <c r="Z2988">
        <f>IF($B2988="","",IFERROR(VLOOKUP($B2988,'Plan HC for CCA'!$A:$B,2,0),""))</f>
        <v/>
      </c>
      <c r="AA2988">
        <f>IF(OR($B2988="",$Z2988=""),"",IF(N($M2988)&lt;$Z2988,"Delta","No Delta"))</f>
        <v/>
      </c>
      <c r="AB2988">
        <f>IF(OR($B2988="",$Z2988=""),"",MAX(0,$Z2988-N($M2988)))</f>
        <v/>
      </c>
      <c r="AC2988" s="46">
        <f>IF($B2988="","",IFERROR(INDEX('CCA Util %'!$H:$H,MATCH($B2988,'CCA Util %'!$E:$E,0)),""))</f>
        <v/>
      </c>
      <c r="AD2988">
        <f>IF($B2988="","",IFERROR(INDEX('CCA Util %'!$G:$G,MATCH($B2988,'CCA Util %'!$E:$E,0)),""))</f>
        <v/>
      </c>
      <c r="AE2988">
        <f>IF(OR($B2988="",$U2988=""),"",$U2988&amp;" &amp; "&amp;IF(OR($AD2988="",$AD2988=0),"Util NA",$AD2988&amp;" Util"))</f>
        <v/>
      </c>
    </row>
    <row r="2989" ht="15.75" customHeight="1" s="42">
      <c r="A2989" s="41" t="n"/>
      <c r="G2989" s="38" t="n"/>
      <c r="H2989" s="38" t="n"/>
      <c r="I2989" s="38" t="n"/>
      <c r="J2989" s="38" t="n"/>
      <c r="K2989" s="38" t="n"/>
      <c r="L2989" s="38" t="n"/>
      <c r="N2989" s="36">
        <f>IF($B2989="","",IF($C2989="SUPERSTORE","Superstore","DH"))</f>
        <v/>
      </c>
      <c r="O2989" s="36">
        <f>IF($B2989="","",IFERROR(VLOOKUP($B2989,Mapping!$A:$C,2,0),"Not Mapped"))</f>
        <v/>
      </c>
      <c r="P2989" s="36">
        <f>IF($B2989="","",IFERROR(VLOOKUP($B2989,Mapping!$A:$C,3,0),"Not Mapped"))</f>
        <v/>
      </c>
      <c r="Q2989" s="36">
        <f>IF($B2989="","",IFERROR(VLOOKUP($O2989,Leaders!$A:$B,2,0),"Not Mapped"))</f>
        <v/>
      </c>
      <c r="R2989" s="36">
        <f>IF($B2989="","",IF(COUNTIF(Exclusions!$A:$A,$B2989)&gt;0,"Yes","No"))</f>
        <v/>
      </c>
      <c r="S2989" s="38">
        <f>IF($B2989="","",MIN(1,DAY($A2989)/IF($N2989="Superstore",Settings!$B$5,Settings!$B$4)))</f>
        <v/>
      </c>
      <c r="T2989" s="38">
        <f>IF(OR($B2989="",$G2989="",$S2989=0),"",$G2989/$S2989)</f>
        <v/>
      </c>
      <c r="U2989" s="36">
        <f>IF($T2989="","",IF($T2989&lt;Settings!$B$8,"Critical",IF($T2989&lt;Settings!$B$9,"Semi Critical","Non Critical")))</f>
        <v/>
      </c>
      <c r="V2989" s="28" t="n"/>
      <c r="Z2989">
        <f>IF($B2989="","",IFERROR(VLOOKUP($B2989,'Plan HC for CCA'!$A:$B,2,0),""))</f>
        <v/>
      </c>
      <c r="AA2989">
        <f>IF(OR($B2989="",$Z2989=""),"",IF(N($M2989)&lt;$Z2989,"Delta","No Delta"))</f>
        <v/>
      </c>
      <c r="AB2989">
        <f>IF(OR($B2989="",$Z2989=""),"",MAX(0,$Z2989-N($M2989)))</f>
        <v/>
      </c>
      <c r="AC2989" s="46">
        <f>IF($B2989="","",IFERROR(INDEX('CCA Util %'!$H:$H,MATCH($B2989,'CCA Util %'!$E:$E,0)),""))</f>
        <v/>
      </c>
      <c r="AD2989">
        <f>IF($B2989="","",IFERROR(INDEX('CCA Util %'!$G:$G,MATCH($B2989,'CCA Util %'!$E:$E,0)),""))</f>
        <v/>
      </c>
      <c r="AE2989">
        <f>IF(OR($B2989="",$U2989=""),"",$U2989&amp;" &amp; "&amp;IF(OR($AD2989="",$AD2989=0),"Util NA",$AD2989&amp;" Util"))</f>
        <v/>
      </c>
    </row>
    <row r="2990" ht="15.75" customHeight="1" s="42">
      <c r="A2990" s="41" t="n"/>
      <c r="G2990" s="38" t="n"/>
      <c r="H2990" s="38" t="n"/>
      <c r="I2990" s="38" t="n"/>
      <c r="J2990" s="38" t="n"/>
      <c r="K2990" s="38" t="n"/>
      <c r="L2990" s="38" t="n"/>
      <c r="N2990" s="36">
        <f>IF($B2990="","",IF($C2990="SUPERSTORE","Superstore","DH"))</f>
        <v/>
      </c>
      <c r="O2990" s="36">
        <f>IF($B2990="","",IFERROR(VLOOKUP($B2990,Mapping!$A:$C,2,0),"Not Mapped"))</f>
        <v/>
      </c>
      <c r="P2990" s="36">
        <f>IF($B2990="","",IFERROR(VLOOKUP($B2990,Mapping!$A:$C,3,0),"Not Mapped"))</f>
        <v/>
      </c>
      <c r="Q2990" s="36">
        <f>IF($B2990="","",IFERROR(VLOOKUP($O2990,Leaders!$A:$B,2,0),"Not Mapped"))</f>
        <v/>
      </c>
      <c r="R2990" s="36">
        <f>IF($B2990="","",IF(COUNTIF(Exclusions!$A:$A,$B2990)&gt;0,"Yes","No"))</f>
        <v/>
      </c>
      <c r="S2990" s="38">
        <f>IF($B2990="","",MIN(1,DAY($A2990)/IF($N2990="Superstore",Settings!$B$5,Settings!$B$4)))</f>
        <v/>
      </c>
      <c r="T2990" s="38">
        <f>IF(OR($B2990="",$G2990="",$S2990=0),"",$G2990/$S2990)</f>
        <v/>
      </c>
      <c r="U2990" s="36">
        <f>IF($T2990="","",IF($T2990&lt;Settings!$B$8,"Critical",IF($T2990&lt;Settings!$B$9,"Semi Critical","Non Critical")))</f>
        <v/>
      </c>
      <c r="V2990" s="28" t="n"/>
      <c r="Z2990">
        <f>IF($B2990="","",IFERROR(VLOOKUP($B2990,'Plan HC for CCA'!$A:$B,2,0),""))</f>
        <v/>
      </c>
      <c r="AA2990">
        <f>IF(OR($B2990="",$Z2990=""),"",IF(N($M2990)&lt;$Z2990,"Delta","No Delta"))</f>
        <v/>
      </c>
      <c r="AB2990">
        <f>IF(OR($B2990="",$Z2990=""),"",MAX(0,$Z2990-N($M2990)))</f>
        <v/>
      </c>
      <c r="AC2990" s="46">
        <f>IF($B2990="","",IFERROR(INDEX('CCA Util %'!$H:$H,MATCH($B2990,'CCA Util %'!$E:$E,0)),""))</f>
        <v/>
      </c>
      <c r="AD2990">
        <f>IF($B2990="","",IFERROR(INDEX('CCA Util %'!$G:$G,MATCH($B2990,'CCA Util %'!$E:$E,0)),""))</f>
        <v/>
      </c>
      <c r="AE2990">
        <f>IF(OR($B2990="",$U2990=""),"",$U2990&amp;" &amp; "&amp;IF(OR($AD2990="",$AD2990=0),"Util NA",$AD2990&amp;" Util"))</f>
        <v/>
      </c>
    </row>
    <row r="2991" ht="15.75" customHeight="1" s="42">
      <c r="A2991" s="41" t="n"/>
      <c r="G2991" s="38" t="n"/>
      <c r="H2991" s="38" t="n"/>
      <c r="I2991" s="38" t="n"/>
      <c r="J2991" s="38" t="n"/>
      <c r="K2991" s="38" t="n"/>
      <c r="L2991" s="38" t="n"/>
      <c r="N2991" s="36">
        <f>IF($B2991="","",IF($C2991="SUPERSTORE","Superstore","DH"))</f>
        <v/>
      </c>
      <c r="O2991" s="36">
        <f>IF($B2991="","",IFERROR(VLOOKUP($B2991,Mapping!$A:$C,2,0),"Not Mapped"))</f>
        <v/>
      </c>
      <c r="P2991" s="36">
        <f>IF($B2991="","",IFERROR(VLOOKUP($B2991,Mapping!$A:$C,3,0),"Not Mapped"))</f>
        <v/>
      </c>
      <c r="Q2991" s="36">
        <f>IF($B2991="","",IFERROR(VLOOKUP($O2991,Leaders!$A:$B,2,0),"Not Mapped"))</f>
        <v/>
      </c>
      <c r="R2991" s="36">
        <f>IF($B2991="","",IF(COUNTIF(Exclusions!$A:$A,$B2991)&gt;0,"Yes","No"))</f>
        <v/>
      </c>
      <c r="S2991" s="38">
        <f>IF($B2991="","",MIN(1,DAY($A2991)/IF($N2991="Superstore",Settings!$B$5,Settings!$B$4)))</f>
        <v/>
      </c>
      <c r="T2991" s="38">
        <f>IF(OR($B2991="",$G2991="",$S2991=0),"",$G2991/$S2991)</f>
        <v/>
      </c>
      <c r="U2991" s="36">
        <f>IF($T2991="","",IF($T2991&lt;Settings!$B$8,"Critical",IF($T2991&lt;Settings!$B$9,"Semi Critical","Non Critical")))</f>
        <v/>
      </c>
      <c r="V2991" s="28" t="n"/>
      <c r="Z2991">
        <f>IF($B2991="","",IFERROR(VLOOKUP($B2991,'Plan HC for CCA'!$A:$B,2,0),""))</f>
        <v/>
      </c>
      <c r="AA2991">
        <f>IF(OR($B2991="",$Z2991=""),"",IF(N($M2991)&lt;$Z2991,"Delta","No Delta"))</f>
        <v/>
      </c>
      <c r="AB2991">
        <f>IF(OR($B2991="",$Z2991=""),"",MAX(0,$Z2991-N($M2991)))</f>
        <v/>
      </c>
      <c r="AC2991" s="46">
        <f>IF($B2991="","",IFERROR(INDEX('CCA Util %'!$H:$H,MATCH($B2991,'CCA Util %'!$E:$E,0)),""))</f>
        <v/>
      </c>
      <c r="AD2991">
        <f>IF($B2991="","",IFERROR(INDEX('CCA Util %'!$G:$G,MATCH($B2991,'CCA Util %'!$E:$E,0)),""))</f>
        <v/>
      </c>
      <c r="AE2991">
        <f>IF(OR($B2991="",$U2991=""),"",$U2991&amp;" &amp; "&amp;IF(OR($AD2991="",$AD2991=0),"Util NA",$AD2991&amp;" Util"))</f>
        <v/>
      </c>
    </row>
    <row r="2992" ht="15.75" customHeight="1" s="42">
      <c r="A2992" s="41" t="n"/>
      <c r="G2992" s="38" t="n"/>
      <c r="H2992" s="38" t="n"/>
      <c r="I2992" s="38" t="n"/>
      <c r="J2992" s="38" t="n"/>
      <c r="K2992" s="38" t="n"/>
      <c r="L2992" s="38" t="n"/>
      <c r="N2992" s="36">
        <f>IF($B2992="","",IF($C2992="SUPERSTORE","Superstore","DH"))</f>
        <v/>
      </c>
      <c r="O2992" s="36">
        <f>IF($B2992="","",IFERROR(VLOOKUP($B2992,Mapping!$A:$C,2,0),"Not Mapped"))</f>
        <v/>
      </c>
      <c r="P2992" s="36">
        <f>IF($B2992="","",IFERROR(VLOOKUP($B2992,Mapping!$A:$C,3,0),"Not Mapped"))</f>
        <v/>
      </c>
      <c r="Q2992" s="36">
        <f>IF($B2992="","",IFERROR(VLOOKUP($O2992,Leaders!$A:$B,2,0),"Not Mapped"))</f>
        <v/>
      </c>
      <c r="R2992" s="36">
        <f>IF($B2992="","",IF(COUNTIF(Exclusions!$A:$A,$B2992)&gt;0,"Yes","No"))</f>
        <v/>
      </c>
      <c r="S2992" s="38">
        <f>IF($B2992="","",MIN(1,DAY($A2992)/IF($N2992="Superstore",Settings!$B$5,Settings!$B$4)))</f>
        <v/>
      </c>
      <c r="T2992" s="38">
        <f>IF(OR($B2992="",$G2992="",$S2992=0),"",$G2992/$S2992)</f>
        <v/>
      </c>
      <c r="U2992" s="36">
        <f>IF($T2992="","",IF($T2992&lt;Settings!$B$8,"Critical",IF($T2992&lt;Settings!$B$9,"Semi Critical","Non Critical")))</f>
        <v/>
      </c>
      <c r="V2992" s="28" t="n"/>
      <c r="Z2992">
        <f>IF($B2992="","",IFERROR(VLOOKUP($B2992,'Plan HC for CCA'!$A:$B,2,0),""))</f>
        <v/>
      </c>
      <c r="AA2992">
        <f>IF(OR($B2992="",$Z2992=""),"",IF(N($M2992)&lt;$Z2992,"Delta","No Delta"))</f>
        <v/>
      </c>
      <c r="AB2992">
        <f>IF(OR($B2992="",$Z2992=""),"",MAX(0,$Z2992-N($M2992)))</f>
        <v/>
      </c>
      <c r="AC2992" s="46">
        <f>IF($B2992="","",IFERROR(INDEX('CCA Util %'!$H:$H,MATCH($B2992,'CCA Util %'!$E:$E,0)),""))</f>
        <v/>
      </c>
      <c r="AD2992">
        <f>IF($B2992="","",IFERROR(INDEX('CCA Util %'!$G:$G,MATCH($B2992,'CCA Util %'!$E:$E,0)),""))</f>
        <v/>
      </c>
      <c r="AE2992">
        <f>IF(OR($B2992="",$U2992=""),"",$U2992&amp;" &amp; "&amp;IF(OR($AD2992="",$AD2992=0),"Util NA",$AD2992&amp;" Util"))</f>
        <v/>
      </c>
    </row>
    <row r="2993" ht="15.75" customHeight="1" s="42">
      <c r="A2993" s="41" t="n"/>
      <c r="G2993" s="38" t="n"/>
      <c r="H2993" s="38" t="n"/>
      <c r="I2993" s="38" t="n"/>
      <c r="J2993" s="38" t="n"/>
      <c r="K2993" s="38" t="n"/>
      <c r="L2993" s="38" t="n"/>
      <c r="N2993" s="36">
        <f>IF($B2993="","",IF($C2993="SUPERSTORE","Superstore","DH"))</f>
        <v/>
      </c>
      <c r="O2993" s="36">
        <f>IF($B2993="","",IFERROR(VLOOKUP($B2993,Mapping!$A:$C,2,0),"Not Mapped"))</f>
        <v/>
      </c>
      <c r="P2993" s="36">
        <f>IF($B2993="","",IFERROR(VLOOKUP($B2993,Mapping!$A:$C,3,0),"Not Mapped"))</f>
        <v/>
      </c>
      <c r="Q2993" s="36">
        <f>IF($B2993="","",IFERROR(VLOOKUP($O2993,Leaders!$A:$B,2,0),"Not Mapped"))</f>
        <v/>
      </c>
      <c r="R2993" s="36">
        <f>IF($B2993="","",IF(COUNTIF(Exclusions!$A:$A,$B2993)&gt;0,"Yes","No"))</f>
        <v/>
      </c>
      <c r="S2993" s="38">
        <f>IF($B2993="","",MIN(1,DAY($A2993)/IF($N2993="Superstore",Settings!$B$5,Settings!$B$4)))</f>
        <v/>
      </c>
      <c r="T2993" s="38">
        <f>IF(OR($B2993="",$G2993="",$S2993=0),"",$G2993/$S2993)</f>
        <v/>
      </c>
      <c r="U2993" s="36">
        <f>IF($T2993="","",IF($T2993&lt;Settings!$B$8,"Critical",IF($T2993&lt;Settings!$B$9,"Semi Critical","Non Critical")))</f>
        <v/>
      </c>
      <c r="V2993" s="28" t="n"/>
      <c r="Z2993">
        <f>IF($B2993="","",IFERROR(VLOOKUP($B2993,'Plan HC for CCA'!$A:$B,2,0),""))</f>
        <v/>
      </c>
      <c r="AA2993">
        <f>IF(OR($B2993="",$Z2993=""),"",IF(N($M2993)&lt;$Z2993,"Delta","No Delta"))</f>
        <v/>
      </c>
      <c r="AB2993">
        <f>IF(OR($B2993="",$Z2993=""),"",MAX(0,$Z2993-N($M2993)))</f>
        <v/>
      </c>
      <c r="AC2993" s="46">
        <f>IF($B2993="","",IFERROR(INDEX('CCA Util %'!$H:$H,MATCH($B2993,'CCA Util %'!$E:$E,0)),""))</f>
        <v/>
      </c>
      <c r="AD2993">
        <f>IF($B2993="","",IFERROR(INDEX('CCA Util %'!$G:$G,MATCH($B2993,'CCA Util %'!$E:$E,0)),""))</f>
        <v/>
      </c>
      <c r="AE2993">
        <f>IF(OR($B2993="",$U2993=""),"",$U2993&amp;" &amp; "&amp;IF(OR($AD2993="",$AD2993=0),"Util NA",$AD2993&amp;" Util"))</f>
        <v/>
      </c>
    </row>
    <row r="2994" ht="15.75" customHeight="1" s="42">
      <c r="A2994" s="41" t="n"/>
      <c r="G2994" s="38" t="n"/>
      <c r="H2994" s="38" t="n"/>
      <c r="I2994" s="38" t="n"/>
      <c r="J2994" s="38" t="n"/>
      <c r="K2994" s="38" t="n"/>
      <c r="L2994" s="38" t="n"/>
      <c r="N2994" s="36">
        <f>IF($B2994="","",IF($C2994="SUPERSTORE","Superstore","DH"))</f>
        <v/>
      </c>
      <c r="O2994" s="36">
        <f>IF($B2994="","",IFERROR(VLOOKUP($B2994,Mapping!$A:$C,2,0),"Not Mapped"))</f>
        <v/>
      </c>
      <c r="P2994" s="36">
        <f>IF($B2994="","",IFERROR(VLOOKUP($B2994,Mapping!$A:$C,3,0),"Not Mapped"))</f>
        <v/>
      </c>
      <c r="Q2994" s="36">
        <f>IF($B2994="","",IFERROR(VLOOKUP($O2994,Leaders!$A:$B,2,0),"Not Mapped"))</f>
        <v/>
      </c>
      <c r="R2994" s="36">
        <f>IF($B2994="","",IF(COUNTIF(Exclusions!$A:$A,$B2994)&gt;0,"Yes","No"))</f>
        <v/>
      </c>
      <c r="S2994" s="38">
        <f>IF($B2994="","",MIN(1,DAY($A2994)/IF($N2994="Superstore",Settings!$B$5,Settings!$B$4)))</f>
        <v/>
      </c>
      <c r="T2994" s="38">
        <f>IF(OR($B2994="",$G2994="",$S2994=0),"",$G2994/$S2994)</f>
        <v/>
      </c>
      <c r="U2994" s="36">
        <f>IF($T2994="","",IF($T2994&lt;Settings!$B$8,"Critical",IF($T2994&lt;Settings!$B$9,"Semi Critical","Non Critical")))</f>
        <v/>
      </c>
      <c r="V2994" s="28" t="n"/>
      <c r="Z2994">
        <f>IF($B2994="","",IFERROR(VLOOKUP($B2994,'Plan HC for CCA'!$A:$B,2,0),""))</f>
        <v/>
      </c>
      <c r="AA2994">
        <f>IF(OR($B2994="",$Z2994=""),"",IF(N($M2994)&lt;$Z2994,"Delta","No Delta"))</f>
        <v/>
      </c>
      <c r="AB2994">
        <f>IF(OR($B2994="",$Z2994=""),"",MAX(0,$Z2994-N($M2994)))</f>
        <v/>
      </c>
      <c r="AC2994" s="46">
        <f>IF($B2994="","",IFERROR(INDEX('CCA Util %'!$H:$H,MATCH($B2994,'CCA Util %'!$E:$E,0)),""))</f>
        <v/>
      </c>
      <c r="AD2994">
        <f>IF($B2994="","",IFERROR(INDEX('CCA Util %'!$G:$G,MATCH($B2994,'CCA Util %'!$E:$E,0)),""))</f>
        <v/>
      </c>
      <c r="AE2994">
        <f>IF(OR($B2994="",$U2994=""),"",$U2994&amp;" &amp; "&amp;IF(OR($AD2994="",$AD2994=0),"Util NA",$AD2994&amp;" Util"))</f>
        <v/>
      </c>
    </row>
    <row r="2995" ht="15.75" customHeight="1" s="42">
      <c r="A2995" s="41" t="n"/>
      <c r="G2995" s="38" t="n"/>
      <c r="H2995" s="38" t="n"/>
      <c r="I2995" s="38" t="n"/>
      <c r="J2995" s="38" t="n"/>
      <c r="K2995" s="38" t="n"/>
      <c r="L2995" s="38" t="n"/>
      <c r="N2995" s="36">
        <f>IF($B2995="","",IF($C2995="SUPERSTORE","Superstore","DH"))</f>
        <v/>
      </c>
      <c r="O2995" s="36">
        <f>IF($B2995="","",IFERROR(VLOOKUP($B2995,Mapping!$A:$C,2,0),"Not Mapped"))</f>
        <v/>
      </c>
      <c r="P2995" s="36">
        <f>IF($B2995="","",IFERROR(VLOOKUP($B2995,Mapping!$A:$C,3,0),"Not Mapped"))</f>
        <v/>
      </c>
      <c r="Q2995" s="36">
        <f>IF($B2995="","",IFERROR(VLOOKUP($O2995,Leaders!$A:$B,2,0),"Not Mapped"))</f>
        <v/>
      </c>
      <c r="R2995" s="36">
        <f>IF($B2995="","",IF(COUNTIF(Exclusions!$A:$A,$B2995)&gt;0,"Yes","No"))</f>
        <v/>
      </c>
      <c r="S2995" s="38">
        <f>IF($B2995="","",MIN(1,DAY($A2995)/IF($N2995="Superstore",Settings!$B$5,Settings!$B$4)))</f>
        <v/>
      </c>
      <c r="T2995" s="38">
        <f>IF(OR($B2995="",$G2995="",$S2995=0),"",$G2995/$S2995)</f>
        <v/>
      </c>
      <c r="U2995" s="36">
        <f>IF($T2995="","",IF($T2995&lt;Settings!$B$8,"Critical",IF($T2995&lt;Settings!$B$9,"Semi Critical","Non Critical")))</f>
        <v/>
      </c>
      <c r="V2995" s="28" t="n"/>
      <c r="Z2995">
        <f>IF($B2995="","",IFERROR(VLOOKUP($B2995,'Plan HC for CCA'!$A:$B,2,0),""))</f>
        <v/>
      </c>
      <c r="AA2995">
        <f>IF(OR($B2995="",$Z2995=""),"",IF(N($M2995)&lt;$Z2995,"Delta","No Delta"))</f>
        <v/>
      </c>
      <c r="AB2995">
        <f>IF(OR($B2995="",$Z2995=""),"",MAX(0,$Z2995-N($M2995)))</f>
        <v/>
      </c>
      <c r="AC2995" s="46">
        <f>IF($B2995="","",IFERROR(INDEX('CCA Util %'!$H:$H,MATCH($B2995,'CCA Util %'!$E:$E,0)),""))</f>
        <v/>
      </c>
      <c r="AD2995">
        <f>IF($B2995="","",IFERROR(INDEX('CCA Util %'!$G:$G,MATCH($B2995,'CCA Util %'!$E:$E,0)),""))</f>
        <v/>
      </c>
      <c r="AE2995">
        <f>IF(OR($B2995="",$U2995=""),"",$U2995&amp;" &amp; "&amp;IF(OR($AD2995="",$AD2995=0),"Util NA",$AD2995&amp;" Util"))</f>
        <v/>
      </c>
    </row>
    <row r="2996" ht="15.75" customHeight="1" s="42">
      <c r="A2996" s="41" t="n"/>
      <c r="G2996" s="38" t="n"/>
      <c r="H2996" s="38" t="n"/>
      <c r="I2996" s="38" t="n"/>
      <c r="J2996" s="38" t="n"/>
      <c r="K2996" s="38" t="n"/>
      <c r="L2996" s="38" t="n"/>
      <c r="N2996" s="36">
        <f>IF($B2996="","",IF($C2996="SUPERSTORE","Superstore","DH"))</f>
        <v/>
      </c>
      <c r="O2996" s="36">
        <f>IF($B2996="","",IFERROR(VLOOKUP($B2996,Mapping!$A:$C,2,0),"Not Mapped"))</f>
        <v/>
      </c>
      <c r="P2996" s="36">
        <f>IF($B2996="","",IFERROR(VLOOKUP($B2996,Mapping!$A:$C,3,0),"Not Mapped"))</f>
        <v/>
      </c>
      <c r="Q2996" s="36">
        <f>IF($B2996="","",IFERROR(VLOOKUP($O2996,Leaders!$A:$B,2,0),"Not Mapped"))</f>
        <v/>
      </c>
      <c r="R2996" s="36">
        <f>IF($B2996="","",IF(COUNTIF(Exclusions!$A:$A,$B2996)&gt;0,"Yes","No"))</f>
        <v/>
      </c>
      <c r="S2996" s="38">
        <f>IF($B2996="","",MIN(1,DAY($A2996)/IF($N2996="Superstore",Settings!$B$5,Settings!$B$4)))</f>
        <v/>
      </c>
      <c r="T2996" s="38">
        <f>IF(OR($B2996="",$G2996="",$S2996=0),"",$G2996/$S2996)</f>
        <v/>
      </c>
      <c r="U2996" s="36">
        <f>IF($T2996="","",IF($T2996&lt;Settings!$B$8,"Critical",IF($T2996&lt;Settings!$B$9,"Semi Critical","Non Critical")))</f>
        <v/>
      </c>
      <c r="V2996" s="28" t="n"/>
      <c r="Z2996">
        <f>IF($B2996="","",IFERROR(VLOOKUP($B2996,'Plan HC for CCA'!$A:$B,2,0),""))</f>
        <v/>
      </c>
      <c r="AA2996">
        <f>IF(OR($B2996="",$Z2996=""),"",IF(N($M2996)&lt;$Z2996,"Delta","No Delta"))</f>
        <v/>
      </c>
      <c r="AB2996">
        <f>IF(OR($B2996="",$Z2996=""),"",MAX(0,$Z2996-N($M2996)))</f>
        <v/>
      </c>
      <c r="AC2996" s="46">
        <f>IF($B2996="","",IFERROR(INDEX('CCA Util %'!$H:$H,MATCH($B2996,'CCA Util %'!$E:$E,0)),""))</f>
        <v/>
      </c>
      <c r="AD2996">
        <f>IF($B2996="","",IFERROR(INDEX('CCA Util %'!$G:$G,MATCH($B2996,'CCA Util %'!$E:$E,0)),""))</f>
        <v/>
      </c>
      <c r="AE2996">
        <f>IF(OR($B2996="",$U2996=""),"",$U2996&amp;" &amp; "&amp;IF(OR($AD2996="",$AD2996=0),"Util NA",$AD2996&amp;" Util"))</f>
        <v/>
      </c>
    </row>
    <row r="2997" ht="15.75" customHeight="1" s="42">
      <c r="A2997" s="41" t="n"/>
      <c r="G2997" s="38" t="n"/>
      <c r="H2997" s="38" t="n"/>
      <c r="I2997" s="38" t="n"/>
      <c r="J2997" s="38" t="n"/>
      <c r="K2997" s="38" t="n"/>
      <c r="L2997" s="38" t="n"/>
      <c r="N2997" s="36">
        <f>IF($B2997="","",IF($C2997="SUPERSTORE","Superstore","DH"))</f>
        <v/>
      </c>
      <c r="O2997" s="36">
        <f>IF($B2997="","",IFERROR(VLOOKUP($B2997,Mapping!$A:$C,2,0),"Not Mapped"))</f>
        <v/>
      </c>
      <c r="P2997" s="36">
        <f>IF($B2997="","",IFERROR(VLOOKUP($B2997,Mapping!$A:$C,3,0),"Not Mapped"))</f>
        <v/>
      </c>
      <c r="Q2997" s="36">
        <f>IF($B2997="","",IFERROR(VLOOKUP($O2997,Leaders!$A:$B,2,0),"Not Mapped"))</f>
        <v/>
      </c>
      <c r="R2997" s="36">
        <f>IF($B2997="","",IF(COUNTIF(Exclusions!$A:$A,$B2997)&gt;0,"Yes","No"))</f>
        <v/>
      </c>
      <c r="S2997" s="38">
        <f>IF($B2997="","",MIN(1,DAY($A2997)/IF($N2997="Superstore",Settings!$B$5,Settings!$B$4)))</f>
        <v/>
      </c>
      <c r="T2997" s="38">
        <f>IF(OR($B2997="",$G2997="",$S2997=0),"",$G2997/$S2997)</f>
        <v/>
      </c>
      <c r="U2997" s="36">
        <f>IF($T2997="","",IF($T2997&lt;Settings!$B$8,"Critical",IF($T2997&lt;Settings!$B$9,"Semi Critical","Non Critical")))</f>
        <v/>
      </c>
      <c r="V2997" s="28" t="n"/>
      <c r="Z2997">
        <f>IF($B2997="","",IFERROR(VLOOKUP($B2997,'Plan HC for CCA'!$A:$B,2,0),""))</f>
        <v/>
      </c>
      <c r="AA2997">
        <f>IF(OR($B2997="",$Z2997=""),"",IF(N($M2997)&lt;$Z2997,"Delta","No Delta"))</f>
        <v/>
      </c>
      <c r="AB2997">
        <f>IF(OR($B2997="",$Z2997=""),"",MAX(0,$Z2997-N($M2997)))</f>
        <v/>
      </c>
      <c r="AC2997" s="46">
        <f>IF($B2997="","",IFERROR(INDEX('CCA Util %'!$H:$H,MATCH($B2997,'CCA Util %'!$E:$E,0)),""))</f>
        <v/>
      </c>
      <c r="AD2997">
        <f>IF($B2997="","",IFERROR(INDEX('CCA Util %'!$G:$G,MATCH($B2997,'CCA Util %'!$E:$E,0)),""))</f>
        <v/>
      </c>
      <c r="AE2997">
        <f>IF(OR($B2997="",$U2997=""),"",$U2997&amp;" &amp; "&amp;IF(OR($AD2997="",$AD2997=0),"Util NA",$AD2997&amp;" Util"))</f>
        <v/>
      </c>
    </row>
    <row r="2998" ht="15.75" customHeight="1" s="42">
      <c r="A2998" s="41" t="n"/>
      <c r="G2998" s="38" t="n"/>
      <c r="H2998" s="38" t="n"/>
      <c r="I2998" s="38" t="n"/>
      <c r="J2998" s="38" t="n"/>
      <c r="K2998" s="38" t="n"/>
      <c r="L2998" s="38" t="n"/>
      <c r="N2998" s="36">
        <f>IF($B2998="","",IF($C2998="SUPERSTORE","Superstore","DH"))</f>
        <v/>
      </c>
      <c r="O2998" s="36">
        <f>IF($B2998="","",IFERROR(VLOOKUP($B2998,Mapping!$A:$C,2,0),"Not Mapped"))</f>
        <v/>
      </c>
      <c r="P2998" s="36">
        <f>IF($B2998="","",IFERROR(VLOOKUP($B2998,Mapping!$A:$C,3,0),"Not Mapped"))</f>
        <v/>
      </c>
      <c r="Q2998" s="36">
        <f>IF($B2998="","",IFERROR(VLOOKUP($O2998,Leaders!$A:$B,2,0),"Not Mapped"))</f>
        <v/>
      </c>
      <c r="R2998" s="36">
        <f>IF($B2998="","",IF(COUNTIF(Exclusions!$A:$A,$B2998)&gt;0,"Yes","No"))</f>
        <v/>
      </c>
      <c r="S2998" s="38">
        <f>IF($B2998="","",MIN(1,DAY($A2998)/IF($N2998="Superstore",Settings!$B$5,Settings!$B$4)))</f>
        <v/>
      </c>
      <c r="T2998" s="38">
        <f>IF(OR($B2998="",$G2998="",$S2998=0),"",$G2998/$S2998)</f>
        <v/>
      </c>
      <c r="U2998" s="36">
        <f>IF($T2998="","",IF($T2998&lt;Settings!$B$8,"Critical",IF($T2998&lt;Settings!$B$9,"Semi Critical","Non Critical")))</f>
        <v/>
      </c>
      <c r="V2998" s="28" t="n"/>
      <c r="Z2998">
        <f>IF($B2998="","",IFERROR(VLOOKUP($B2998,'Plan HC for CCA'!$A:$B,2,0),""))</f>
        <v/>
      </c>
      <c r="AA2998">
        <f>IF(OR($B2998="",$Z2998=""),"",IF(N($M2998)&lt;$Z2998,"Delta","No Delta"))</f>
        <v/>
      </c>
      <c r="AB2998">
        <f>IF(OR($B2998="",$Z2998=""),"",MAX(0,$Z2998-N($M2998)))</f>
        <v/>
      </c>
      <c r="AC2998" s="46">
        <f>IF($B2998="","",IFERROR(INDEX('CCA Util %'!$H:$H,MATCH($B2998,'CCA Util %'!$E:$E,0)),""))</f>
        <v/>
      </c>
      <c r="AD2998">
        <f>IF($B2998="","",IFERROR(INDEX('CCA Util %'!$G:$G,MATCH($B2998,'CCA Util %'!$E:$E,0)),""))</f>
        <v/>
      </c>
      <c r="AE2998">
        <f>IF(OR($B2998="",$U2998=""),"",$U2998&amp;" &amp; "&amp;IF(OR($AD2998="",$AD2998=0),"Util NA",$AD2998&amp;" Util"))</f>
        <v/>
      </c>
    </row>
    <row r="2999" ht="15.75" customHeight="1" s="42">
      <c r="A2999" s="41" t="n"/>
      <c r="G2999" s="38" t="n"/>
      <c r="H2999" s="38" t="n"/>
      <c r="I2999" s="38" t="n"/>
      <c r="J2999" s="38" t="n"/>
      <c r="K2999" s="38" t="n"/>
      <c r="L2999" s="38" t="n"/>
      <c r="N2999" s="36">
        <f>IF($B2999="","",IF($C2999="SUPERSTORE","Superstore","DH"))</f>
        <v/>
      </c>
      <c r="O2999" s="36">
        <f>IF($B2999="","",IFERROR(VLOOKUP($B2999,Mapping!$A:$C,2,0),"Not Mapped"))</f>
        <v/>
      </c>
      <c r="P2999" s="36">
        <f>IF($B2999="","",IFERROR(VLOOKUP($B2999,Mapping!$A:$C,3,0),"Not Mapped"))</f>
        <v/>
      </c>
      <c r="Q2999" s="36">
        <f>IF($B2999="","",IFERROR(VLOOKUP($O2999,Leaders!$A:$B,2,0),"Not Mapped"))</f>
        <v/>
      </c>
      <c r="R2999" s="36">
        <f>IF($B2999="","",IF(COUNTIF(Exclusions!$A:$A,$B2999)&gt;0,"Yes","No"))</f>
        <v/>
      </c>
      <c r="S2999" s="38">
        <f>IF($B2999="","",MIN(1,DAY($A2999)/IF($N2999="Superstore",Settings!$B$5,Settings!$B$4)))</f>
        <v/>
      </c>
      <c r="T2999" s="38">
        <f>IF(OR($B2999="",$G2999="",$S2999=0),"",$G2999/$S2999)</f>
        <v/>
      </c>
      <c r="U2999" s="36">
        <f>IF($T2999="","",IF($T2999&lt;Settings!$B$8,"Critical",IF($T2999&lt;Settings!$B$9,"Semi Critical","Non Critical")))</f>
        <v/>
      </c>
      <c r="V2999" s="28" t="n"/>
      <c r="Z2999">
        <f>IF($B2999="","",IFERROR(VLOOKUP($B2999,'Plan HC for CCA'!$A:$B,2,0),""))</f>
        <v/>
      </c>
      <c r="AA2999">
        <f>IF(OR($B2999="",$Z2999=""),"",IF(N($M2999)&lt;$Z2999,"Delta","No Delta"))</f>
        <v/>
      </c>
      <c r="AB2999">
        <f>IF(OR($B2999="",$Z2999=""),"",MAX(0,$Z2999-N($M2999)))</f>
        <v/>
      </c>
      <c r="AC2999" s="46">
        <f>IF($B2999="","",IFERROR(INDEX('CCA Util %'!$H:$H,MATCH($B2999,'CCA Util %'!$E:$E,0)),""))</f>
        <v/>
      </c>
      <c r="AD2999">
        <f>IF($B2999="","",IFERROR(INDEX('CCA Util %'!$G:$G,MATCH($B2999,'CCA Util %'!$E:$E,0)),""))</f>
        <v/>
      </c>
      <c r="AE2999">
        <f>IF(OR($B2999="",$U2999=""),"",$U2999&amp;" &amp; "&amp;IF(OR($AD2999="",$AD2999=0),"Util NA",$AD2999&amp;" Util"))</f>
        <v/>
      </c>
    </row>
    <row r="3000" ht="15.75" customHeight="1" s="42">
      <c r="A3000" s="41" t="n"/>
      <c r="G3000" s="38" t="n"/>
      <c r="H3000" s="38" t="n"/>
      <c r="I3000" s="38" t="n"/>
      <c r="J3000" s="38" t="n"/>
      <c r="K3000" s="38" t="n"/>
      <c r="L3000" s="38" t="n"/>
      <c r="N3000" s="36">
        <f>IF($B3000="","",IF($C3000="SUPERSTORE","Superstore","DH"))</f>
        <v/>
      </c>
      <c r="O3000" s="36">
        <f>IF($B3000="","",IFERROR(VLOOKUP($B3000,Mapping!$A:$C,2,0),"Not Mapped"))</f>
        <v/>
      </c>
      <c r="P3000" s="36">
        <f>IF($B3000="","",IFERROR(VLOOKUP($B3000,Mapping!$A:$C,3,0),"Not Mapped"))</f>
        <v/>
      </c>
      <c r="Q3000" s="36">
        <f>IF($B3000="","",IFERROR(VLOOKUP($O3000,Leaders!$A:$B,2,0),"Not Mapped"))</f>
        <v/>
      </c>
      <c r="R3000" s="36">
        <f>IF($B3000="","",IF(COUNTIF(Exclusions!$A:$A,$B3000)&gt;0,"Yes","No"))</f>
        <v/>
      </c>
      <c r="S3000" s="38">
        <f>IF($B3000="","",MIN(1,DAY($A3000)/IF($N3000="Superstore",Settings!$B$5,Settings!$B$4)))</f>
        <v/>
      </c>
      <c r="T3000" s="38">
        <f>IF(OR($B3000="",$G3000="",$S3000=0),"",$G3000/$S3000)</f>
        <v/>
      </c>
      <c r="U3000" s="36">
        <f>IF($T3000="","",IF($T3000&lt;Settings!$B$8,"Critical",IF($T3000&lt;Settings!$B$9,"Semi Critical","Non Critical")))</f>
        <v/>
      </c>
      <c r="V3000" s="28" t="n"/>
      <c r="Z3000">
        <f>IF($B3000="","",IFERROR(VLOOKUP($B3000,'Plan HC for CCA'!$A:$B,2,0),""))</f>
        <v/>
      </c>
      <c r="AA3000">
        <f>IF(OR($B3000="",$Z3000=""),"",IF(N($M3000)&lt;$Z3000,"Delta","No Delta"))</f>
        <v/>
      </c>
      <c r="AB3000">
        <f>IF(OR($B3000="",$Z3000=""),"",MAX(0,$Z3000-N($M3000)))</f>
        <v/>
      </c>
      <c r="AC3000" s="46">
        <f>IF($B3000="","",IFERROR(INDEX('CCA Util %'!$H:$H,MATCH($B3000,'CCA Util %'!$E:$E,0)),""))</f>
        <v/>
      </c>
      <c r="AD3000">
        <f>IF($B3000="","",IFERROR(INDEX('CCA Util %'!$G:$G,MATCH($B3000,'CCA Util %'!$E:$E,0)),""))</f>
        <v/>
      </c>
      <c r="AE3000">
        <f>IF(OR($B3000="",$U3000=""),"",$U3000&amp;" &amp; "&amp;IF(OR($AD3000="",$AD3000=0),"Util NA",$AD3000&amp;" Util"))</f>
        <v/>
      </c>
    </row>
    <row r="3001" ht="15.75" customHeight="1" s="42">
      <c r="A3001" s="41" t="n"/>
      <c r="G3001" s="38" t="n"/>
      <c r="H3001" s="38" t="n"/>
      <c r="I3001" s="38" t="n"/>
      <c r="J3001" s="38" t="n"/>
      <c r="K3001" s="38" t="n"/>
      <c r="L3001" s="38" t="n"/>
      <c r="N3001" s="36">
        <f>IF($B3001="","",IF($C3001="SUPERSTORE","Superstore","DH"))</f>
        <v/>
      </c>
      <c r="O3001" s="36">
        <f>IF($B3001="","",IFERROR(VLOOKUP($B3001,Mapping!$A:$C,2,0),"Not Mapped"))</f>
        <v/>
      </c>
      <c r="P3001" s="36">
        <f>IF($B3001="","",IFERROR(VLOOKUP($B3001,Mapping!$A:$C,3,0),"Not Mapped"))</f>
        <v/>
      </c>
      <c r="Q3001" s="36">
        <f>IF($B3001="","",IFERROR(VLOOKUP($O3001,Leaders!$A:$B,2,0),"Not Mapped"))</f>
        <v/>
      </c>
      <c r="R3001" s="36">
        <f>IF($B3001="","",IF(COUNTIF(Exclusions!$A:$A,$B3001)&gt;0,"Yes","No"))</f>
        <v/>
      </c>
      <c r="S3001" s="38">
        <f>IF($B3001="","",MIN(1,DAY($A3001)/IF($N3001="Superstore",Settings!$B$5,Settings!$B$4)))</f>
        <v/>
      </c>
      <c r="T3001" s="38">
        <f>IF(OR($B3001="",$G3001="",$S3001=0),"",$G3001/$S3001)</f>
        <v/>
      </c>
      <c r="U3001" s="36">
        <f>IF($T3001="","",IF($T3001&lt;Settings!$B$8,"Critical",IF($T3001&lt;Settings!$B$9,"Semi Critical","Non Critical")))</f>
        <v/>
      </c>
      <c r="V3001" s="28" t="n"/>
      <c r="Z3001">
        <f>IF($B3001="","",IFERROR(VLOOKUP($B3001,'Plan HC for CCA'!$A:$B,2,0),""))</f>
        <v/>
      </c>
      <c r="AA3001">
        <f>IF(OR($B3001="",$Z3001=""),"",IF(N($M3001)&lt;$Z3001,"Delta","No Delta"))</f>
        <v/>
      </c>
      <c r="AB3001">
        <f>IF(OR($B3001="",$Z3001=""),"",MAX(0,$Z3001-N($M3001)))</f>
        <v/>
      </c>
      <c r="AC3001" s="46">
        <f>IF($B3001="","",IFERROR(INDEX('CCA Util %'!$H:$H,MATCH($B3001,'CCA Util %'!$E:$E,0)),""))</f>
        <v/>
      </c>
      <c r="AD3001">
        <f>IF($B3001="","",IFERROR(INDEX('CCA Util %'!$G:$G,MATCH($B3001,'CCA Util %'!$E:$E,0)),""))</f>
        <v/>
      </c>
      <c r="AE3001">
        <f>IF(OR($B3001="",$U3001=""),"",$U3001&amp;" &amp; "&amp;IF(OR($AD3001="",$AD3001=0),"Util NA",$AD3001&amp;" Util"))</f>
        <v/>
      </c>
    </row>
    <row r="3002" ht="15.75" customHeight="1" s="42">
      <c r="A3002" s="41" t="n"/>
      <c r="G3002" s="38" t="n"/>
      <c r="H3002" s="38" t="n"/>
      <c r="I3002" s="38" t="n"/>
      <c r="J3002" s="38" t="n"/>
      <c r="K3002" s="38" t="n"/>
      <c r="L3002" s="38" t="n"/>
      <c r="N3002" s="36">
        <f>IF($B3002="","",IF($C3002="SUPERSTORE","Superstore","DH"))</f>
        <v/>
      </c>
      <c r="O3002" s="36">
        <f>IF($B3002="","",IFERROR(VLOOKUP($B3002,Mapping!$A:$C,2,0),"Not Mapped"))</f>
        <v/>
      </c>
      <c r="P3002" s="36">
        <f>IF($B3002="","",IFERROR(VLOOKUP($B3002,Mapping!$A:$C,3,0),"Not Mapped"))</f>
        <v/>
      </c>
      <c r="Q3002" s="36">
        <f>IF($B3002="","",IFERROR(VLOOKUP($O3002,Leaders!$A:$B,2,0),"Not Mapped"))</f>
        <v/>
      </c>
      <c r="R3002" s="36">
        <f>IF($B3002="","",IF(COUNTIF(Exclusions!$A:$A,$B3002)&gt;0,"Yes","No"))</f>
        <v/>
      </c>
      <c r="S3002" s="38">
        <f>IF($B3002="","",MIN(1,DAY($A3002)/IF($N3002="Superstore",Settings!$B$5,Settings!$B$4)))</f>
        <v/>
      </c>
      <c r="T3002" s="38">
        <f>IF(OR($B3002="",$G3002="",$S3002=0),"",$G3002/$S3002)</f>
        <v/>
      </c>
      <c r="U3002" s="36">
        <f>IF($T3002="","",IF($T3002&lt;Settings!$B$8,"Critical",IF($T3002&lt;Settings!$B$9,"Semi Critical","Non Critical")))</f>
        <v/>
      </c>
      <c r="V3002" s="28" t="n"/>
      <c r="Z3002">
        <f>IF($B3002="","",IFERROR(VLOOKUP($B3002,'Plan HC for CCA'!$A:$B,2,0),""))</f>
        <v/>
      </c>
      <c r="AA3002">
        <f>IF(OR($B3002="",$Z3002=""),"",IF(N($M3002)&lt;$Z3002,"Delta","No Delta"))</f>
        <v/>
      </c>
      <c r="AB3002">
        <f>IF(OR($B3002="",$Z3002=""),"",MAX(0,$Z3002-N($M3002)))</f>
        <v/>
      </c>
      <c r="AC3002" s="46">
        <f>IF($B3002="","",IFERROR(INDEX('CCA Util %'!$H:$H,MATCH($B3002,'CCA Util %'!$E:$E,0)),""))</f>
        <v/>
      </c>
      <c r="AD3002">
        <f>IF($B3002="","",IFERROR(INDEX('CCA Util %'!$G:$G,MATCH($B3002,'CCA Util %'!$E:$E,0)),""))</f>
        <v/>
      </c>
      <c r="AE3002">
        <f>IF(OR($B3002="",$U3002=""),"",$U3002&amp;" &amp; "&amp;IF(OR($AD3002="",$AD3002=0),"Util NA",$AD3002&amp;" Util"))</f>
        <v/>
      </c>
    </row>
    <row r="3003" ht="15.75" customHeight="1" s="42">
      <c r="A3003" s="41" t="n"/>
      <c r="G3003" s="38" t="n"/>
      <c r="H3003" s="38" t="n"/>
      <c r="I3003" s="38" t="n"/>
      <c r="J3003" s="38" t="n"/>
      <c r="K3003" s="38" t="n"/>
      <c r="L3003" s="38" t="n"/>
      <c r="N3003" s="36">
        <f>IF($B3003="","",IF($C3003="SUPERSTORE","Superstore","DH"))</f>
        <v/>
      </c>
      <c r="O3003" s="36">
        <f>IF($B3003="","",IFERROR(VLOOKUP($B3003,Mapping!$A:$C,2,0),"Not Mapped"))</f>
        <v/>
      </c>
      <c r="P3003" s="36">
        <f>IF($B3003="","",IFERROR(VLOOKUP($B3003,Mapping!$A:$C,3,0),"Not Mapped"))</f>
        <v/>
      </c>
      <c r="Q3003" s="36">
        <f>IF($B3003="","",IFERROR(VLOOKUP($O3003,Leaders!$A:$B,2,0),"Not Mapped"))</f>
        <v/>
      </c>
      <c r="R3003" s="36">
        <f>IF($B3003="","",IF(COUNTIF(Exclusions!$A:$A,$B3003)&gt;0,"Yes","No"))</f>
        <v/>
      </c>
      <c r="S3003" s="38">
        <f>IF($B3003="","",MIN(1,DAY($A3003)/IF($N3003="Superstore",Settings!$B$5,Settings!$B$4)))</f>
        <v/>
      </c>
      <c r="T3003" s="38">
        <f>IF(OR($B3003="",$G3003="",$S3003=0),"",$G3003/$S3003)</f>
        <v/>
      </c>
      <c r="U3003" s="36">
        <f>IF($T3003="","",IF($T3003&lt;Settings!$B$8,"Critical",IF($T3003&lt;Settings!$B$9,"Semi Critical","Non Critical")))</f>
        <v/>
      </c>
      <c r="V3003" s="28" t="n"/>
      <c r="Z3003">
        <f>IF($B3003="","",IFERROR(VLOOKUP($B3003,'Plan HC for CCA'!$A:$B,2,0),""))</f>
        <v/>
      </c>
      <c r="AA3003">
        <f>IF(OR($B3003="",$Z3003=""),"",IF(N($M3003)&lt;$Z3003,"Delta","No Delta"))</f>
        <v/>
      </c>
      <c r="AB3003">
        <f>IF(OR($B3003="",$Z3003=""),"",MAX(0,$Z3003-N($M3003)))</f>
        <v/>
      </c>
      <c r="AC3003" s="46">
        <f>IF($B3003="","",IFERROR(INDEX('CCA Util %'!$H:$H,MATCH($B3003,'CCA Util %'!$E:$E,0)),""))</f>
        <v/>
      </c>
      <c r="AD3003">
        <f>IF($B3003="","",IFERROR(INDEX('CCA Util %'!$G:$G,MATCH($B3003,'CCA Util %'!$E:$E,0)),""))</f>
        <v/>
      </c>
      <c r="AE3003">
        <f>IF(OR($B3003="",$U3003=""),"",$U3003&amp;" &amp; "&amp;IF(OR($AD3003="",$AD3003=0),"Util NA",$AD3003&amp;" Util"))</f>
        <v/>
      </c>
    </row>
    <row r="3004" ht="15.75" customHeight="1" s="42">
      <c r="A3004" s="41" t="n"/>
      <c r="G3004" s="38" t="n"/>
      <c r="H3004" s="38" t="n"/>
      <c r="I3004" s="38" t="n"/>
      <c r="J3004" s="38" t="n"/>
      <c r="K3004" s="38" t="n"/>
      <c r="L3004" s="38" t="n"/>
      <c r="N3004" s="36">
        <f>IF($B3004="","",IF($C3004="SUPERSTORE","Superstore","DH"))</f>
        <v/>
      </c>
      <c r="O3004" s="36">
        <f>IF($B3004="","",IFERROR(VLOOKUP($B3004,Mapping!$A:$C,2,0),"Not Mapped"))</f>
        <v/>
      </c>
      <c r="P3004" s="36">
        <f>IF($B3004="","",IFERROR(VLOOKUP($B3004,Mapping!$A:$C,3,0),"Not Mapped"))</f>
        <v/>
      </c>
      <c r="Q3004" s="36">
        <f>IF($B3004="","",IFERROR(VLOOKUP($O3004,Leaders!$A:$B,2,0),"Not Mapped"))</f>
        <v/>
      </c>
      <c r="R3004" s="36">
        <f>IF($B3004="","",IF(COUNTIF(Exclusions!$A:$A,$B3004)&gt;0,"Yes","No"))</f>
        <v/>
      </c>
      <c r="S3004" s="38">
        <f>IF($B3004="","",MIN(1,DAY($A3004)/IF($N3004="Superstore",Settings!$B$5,Settings!$B$4)))</f>
        <v/>
      </c>
      <c r="T3004" s="38">
        <f>IF(OR($B3004="",$G3004="",$S3004=0),"",$G3004/$S3004)</f>
        <v/>
      </c>
      <c r="U3004" s="36">
        <f>IF($T3004="","",IF($T3004&lt;Settings!$B$8,"Critical",IF($T3004&lt;Settings!$B$9,"Semi Critical","Non Critical")))</f>
        <v/>
      </c>
      <c r="V3004" s="28" t="n"/>
      <c r="Z3004">
        <f>IF($B3004="","",IFERROR(VLOOKUP($B3004,'Plan HC for CCA'!$A:$B,2,0),""))</f>
        <v/>
      </c>
      <c r="AA3004">
        <f>IF(OR($B3004="",$Z3004=""),"",IF(N($M3004)&lt;$Z3004,"Delta","No Delta"))</f>
        <v/>
      </c>
      <c r="AB3004">
        <f>IF(OR($B3004="",$Z3004=""),"",MAX(0,$Z3004-N($M3004)))</f>
        <v/>
      </c>
      <c r="AC3004" s="46">
        <f>IF($B3004="","",IFERROR(INDEX('CCA Util %'!$H:$H,MATCH($B3004,'CCA Util %'!$E:$E,0)),""))</f>
        <v/>
      </c>
      <c r="AD3004">
        <f>IF($B3004="","",IFERROR(INDEX('CCA Util %'!$G:$G,MATCH($B3004,'CCA Util %'!$E:$E,0)),""))</f>
        <v/>
      </c>
      <c r="AE3004">
        <f>IF(OR($B3004="",$U3004=""),"",$U3004&amp;" &amp; "&amp;IF(OR($AD3004="",$AD3004=0),"Util NA",$AD3004&amp;" Util"))</f>
        <v/>
      </c>
    </row>
    <row r="3005" ht="15.75" customHeight="1" s="42">
      <c r="A3005" s="41" t="n"/>
      <c r="G3005" s="38" t="n"/>
      <c r="H3005" s="38" t="n"/>
      <c r="I3005" s="38" t="n"/>
      <c r="J3005" s="38" t="n"/>
      <c r="K3005" s="38" t="n"/>
      <c r="L3005" s="38" t="n"/>
      <c r="N3005" s="36">
        <f>IF($B3005="","",IF($C3005="SUPERSTORE","Superstore","DH"))</f>
        <v/>
      </c>
      <c r="O3005" s="36">
        <f>IF($B3005="","",IFERROR(VLOOKUP($B3005,Mapping!$A:$C,2,0),"Not Mapped"))</f>
        <v/>
      </c>
      <c r="P3005" s="36">
        <f>IF($B3005="","",IFERROR(VLOOKUP($B3005,Mapping!$A:$C,3,0),"Not Mapped"))</f>
        <v/>
      </c>
      <c r="Q3005" s="36">
        <f>IF($B3005="","",IFERROR(VLOOKUP($O3005,Leaders!$A:$B,2,0),"Not Mapped"))</f>
        <v/>
      </c>
      <c r="R3005" s="36">
        <f>IF($B3005="","",IF(COUNTIF(Exclusions!$A:$A,$B3005)&gt;0,"Yes","No"))</f>
        <v/>
      </c>
      <c r="S3005" s="38">
        <f>IF($B3005="","",MIN(1,DAY($A3005)/IF($N3005="Superstore",Settings!$B$5,Settings!$B$4)))</f>
        <v/>
      </c>
      <c r="T3005" s="38">
        <f>IF(OR($B3005="",$G3005="",$S3005=0),"",$G3005/$S3005)</f>
        <v/>
      </c>
      <c r="U3005" s="36">
        <f>IF($T3005="","",IF($T3005&lt;Settings!$B$8,"Critical",IF($T3005&lt;Settings!$B$9,"Semi Critical","Non Critical")))</f>
        <v/>
      </c>
      <c r="V3005" s="28" t="n"/>
      <c r="Z3005">
        <f>IF($B3005="","",IFERROR(VLOOKUP($B3005,'Plan HC for CCA'!$A:$B,2,0),""))</f>
        <v/>
      </c>
      <c r="AA3005">
        <f>IF(OR($B3005="",$Z3005=""),"",IF(N($M3005)&lt;$Z3005,"Delta","No Delta"))</f>
        <v/>
      </c>
      <c r="AB3005">
        <f>IF(OR($B3005="",$Z3005=""),"",MAX(0,$Z3005-N($M3005)))</f>
        <v/>
      </c>
      <c r="AC3005" s="46">
        <f>IF($B3005="","",IFERROR(INDEX('CCA Util %'!$H:$H,MATCH($B3005,'CCA Util %'!$E:$E,0)),""))</f>
        <v/>
      </c>
      <c r="AD3005">
        <f>IF($B3005="","",IFERROR(INDEX('CCA Util %'!$G:$G,MATCH($B3005,'CCA Util %'!$E:$E,0)),""))</f>
        <v/>
      </c>
      <c r="AE3005">
        <f>IF(OR($B3005="",$U3005=""),"",$U3005&amp;" &amp; "&amp;IF(OR($AD3005="",$AD3005=0),"Util NA",$AD3005&amp;" Util"))</f>
        <v/>
      </c>
    </row>
    <row r="3006" ht="15.75" customHeight="1" s="42">
      <c r="A3006" s="41" t="n"/>
      <c r="G3006" s="38" t="n"/>
      <c r="H3006" s="38" t="n"/>
      <c r="I3006" s="38" t="n"/>
      <c r="J3006" s="38" t="n"/>
      <c r="K3006" s="38" t="n"/>
      <c r="L3006" s="38" t="n"/>
      <c r="N3006" s="36">
        <f>IF($B3006="","",IF($C3006="SUPERSTORE","Superstore","DH"))</f>
        <v/>
      </c>
      <c r="O3006" s="36">
        <f>IF($B3006="","",IFERROR(VLOOKUP($B3006,Mapping!$A:$C,2,0),"Not Mapped"))</f>
        <v/>
      </c>
      <c r="P3006" s="36">
        <f>IF($B3006="","",IFERROR(VLOOKUP($B3006,Mapping!$A:$C,3,0),"Not Mapped"))</f>
        <v/>
      </c>
      <c r="Q3006" s="36">
        <f>IF($B3006="","",IFERROR(VLOOKUP($O3006,Leaders!$A:$B,2,0),"Not Mapped"))</f>
        <v/>
      </c>
      <c r="R3006" s="36">
        <f>IF($B3006="","",IF(COUNTIF(Exclusions!$A:$A,$B3006)&gt;0,"Yes","No"))</f>
        <v/>
      </c>
      <c r="S3006" s="38">
        <f>IF($B3006="","",MIN(1,DAY($A3006)/IF($N3006="Superstore",Settings!$B$5,Settings!$B$4)))</f>
        <v/>
      </c>
      <c r="T3006" s="38">
        <f>IF(OR($B3006="",$G3006="",$S3006=0),"",$G3006/$S3006)</f>
        <v/>
      </c>
      <c r="U3006" s="36">
        <f>IF($T3006="","",IF($T3006&lt;Settings!$B$8,"Critical",IF($T3006&lt;Settings!$B$9,"Semi Critical","Non Critical")))</f>
        <v/>
      </c>
      <c r="V3006" s="28" t="n"/>
      <c r="Z3006">
        <f>IF($B3006="","",IFERROR(VLOOKUP($B3006,'Plan HC for CCA'!$A:$B,2,0),""))</f>
        <v/>
      </c>
      <c r="AA3006">
        <f>IF(OR($B3006="",$Z3006=""),"",IF(N($M3006)&lt;$Z3006,"Delta","No Delta"))</f>
        <v/>
      </c>
      <c r="AB3006">
        <f>IF(OR($B3006="",$Z3006=""),"",MAX(0,$Z3006-N($M3006)))</f>
        <v/>
      </c>
      <c r="AC3006" s="46">
        <f>IF($B3006="","",IFERROR(INDEX('CCA Util %'!$H:$H,MATCH($B3006,'CCA Util %'!$E:$E,0)),""))</f>
        <v/>
      </c>
      <c r="AD3006">
        <f>IF($B3006="","",IFERROR(INDEX('CCA Util %'!$G:$G,MATCH($B3006,'CCA Util %'!$E:$E,0)),""))</f>
        <v/>
      </c>
      <c r="AE3006">
        <f>IF(OR($B3006="",$U3006=""),"",$U3006&amp;" &amp; "&amp;IF(OR($AD3006="",$AD3006=0),"Util NA",$AD3006&amp;" Util"))</f>
        <v/>
      </c>
    </row>
    <row r="3007" ht="15.75" customHeight="1" s="42">
      <c r="A3007" s="41" t="n"/>
      <c r="G3007" s="38" t="n"/>
      <c r="H3007" s="38" t="n"/>
      <c r="I3007" s="38" t="n"/>
      <c r="J3007" s="38" t="n"/>
      <c r="K3007" s="38" t="n"/>
      <c r="L3007" s="38" t="n"/>
      <c r="N3007" s="36">
        <f>IF($B3007="","",IF($C3007="SUPERSTORE","Superstore","DH"))</f>
        <v/>
      </c>
      <c r="O3007" s="36">
        <f>IF($B3007="","",IFERROR(VLOOKUP($B3007,Mapping!$A:$C,2,0),"Not Mapped"))</f>
        <v/>
      </c>
      <c r="P3007" s="36">
        <f>IF($B3007="","",IFERROR(VLOOKUP($B3007,Mapping!$A:$C,3,0),"Not Mapped"))</f>
        <v/>
      </c>
      <c r="Q3007" s="36">
        <f>IF($B3007="","",IFERROR(VLOOKUP($O3007,Leaders!$A:$B,2,0),"Not Mapped"))</f>
        <v/>
      </c>
      <c r="R3007" s="36">
        <f>IF($B3007="","",IF(COUNTIF(Exclusions!$A:$A,$B3007)&gt;0,"Yes","No"))</f>
        <v/>
      </c>
      <c r="S3007" s="38">
        <f>IF($B3007="","",MIN(1,DAY($A3007)/IF($N3007="Superstore",Settings!$B$5,Settings!$B$4)))</f>
        <v/>
      </c>
      <c r="T3007" s="38">
        <f>IF(OR($B3007="",$G3007="",$S3007=0),"",$G3007/$S3007)</f>
        <v/>
      </c>
      <c r="U3007" s="36">
        <f>IF($T3007="","",IF($T3007&lt;Settings!$B$8,"Critical",IF($T3007&lt;Settings!$B$9,"Semi Critical","Non Critical")))</f>
        <v/>
      </c>
      <c r="V3007" s="28" t="n"/>
      <c r="Z3007">
        <f>IF($B3007="","",IFERROR(VLOOKUP($B3007,'Plan HC for CCA'!$A:$B,2,0),""))</f>
        <v/>
      </c>
      <c r="AA3007">
        <f>IF(OR($B3007="",$Z3007=""),"",IF(N($M3007)&lt;$Z3007,"Delta","No Delta"))</f>
        <v/>
      </c>
      <c r="AB3007">
        <f>IF(OR($B3007="",$Z3007=""),"",MAX(0,$Z3007-N($M3007)))</f>
        <v/>
      </c>
      <c r="AC3007" s="46">
        <f>IF($B3007="","",IFERROR(INDEX('CCA Util %'!$H:$H,MATCH($B3007,'CCA Util %'!$E:$E,0)),""))</f>
        <v/>
      </c>
      <c r="AD3007">
        <f>IF($B3007="","",IFERROR(INDEX('CCA Util %'!$G:$G,MATCH($B3007,'CCA Util %'!$E:$E,0)),""))</f>
        <v/>
      </c>
      <c r="AE3007">
        <f>IF(OR($B3007="",$U3007=""),"",$U3007&amp;" &amp; "&amp;IF(OR($AD3007="",$AD3007=0),"Util NA",$AD3007&amp;" Util"))</f>
        <v/>
      </c>
    </row>
    <row r="3008" ht="15.75" customHeight="1" s="42">
      <c r="A3008" s="41" t="n"/>
      <c r="G3008" s="38" t="n"/>
      <c r="H3008" s="38" t="n"/>
      <c r="I3008" s="38" t="n"/>
      <c r="J3008" s="38" t="n"/>
      <c r="K3008" s="38" t="n"/>
      <c r="L3008" s="38" t="n"/>
      <c r="N3008" s="36">
        <f>IF($B3008="","",IF($C3008="SUPERSTORE","Superstore","DH"))</f>
        <v/>
      </c>
      <c r="O3008" s="36">
        <f>IF($B3008="","",IFERROR(VLOOKUP($B3008,Mapping!$A:$C,2,0),"Not Mapped"))</f>
        <v/>
      </c>
      <c r="P3008" s="36">
        <f>IF($B3008="","",IFERROR(VLOOKUP($B3008,Mapping!$A:$C,3,0),"Not Mapped"))</f>
        <v/>
      </c>
      <c r="Q3008" s="36">
        <f>IF($B3008="","",IFERROR(VLOOKUP($O3008,Leaders!$A:$B,2,0),"Not Mapped"))</f>
        <v/>
      </c>
      <c r="R3008" s="36">
        <f>IF($B3008="","",IF(COUNTIF(Exclusions!$A:$A,$B3008)&gt;0,"Yes","No"))</f>
        <v/>
      </c>
      <c r="S3008" s="38">
        <f>IF($B3008="","",MIN(1,DAY($A3008)/IF($N3008="Superstore",Settings!$B$5,Settings!$B$4)))</f>
        <v/>
      </c>
      <c r="T3008" s="38">
        <f>IF(OR($B3008="",$G3008="",$S3008=0),"",$G3008/$S3008)</f>
        <v/>
      </c>
      <c r="U3008" s="36">
        <f>IF($T3008="","",IF($T3008&lt;Settings!$B$8,"Critical",IF($T3008&lt;Settings!$B$9,"Semi Critical","Non Critical")))</f>
        <v/>
      </c>
      <c r="V3008" s="28" t="n"/>
      <c r="Z3008">
        <f>IF($B3008="","",IFERROR(VLOOKUP($B3008,'Plan HC for CCA'!$A:$B,2,0),""))</f>
        <v/>
      </c>
      <c r="AA3008">
        <f>IF(OR($B3008="",$Z3008=""),"",IF(N($M3008)&lt;$Z3008,"Delta","No Delta"))</f>
        <v/>
      </c>
      <c r="AB3008">
        <f>IF(OR($B3008="",$Z3008=""),"",MAX(0,$Z3008-N($M3008)))</f>
        <v/>
      </c>
      <c r="AC3008" s="46">
        <f>IF($B3008="","",IFERROR(INDEX('CCA Util %'!$H:$H,MATCH($B3008,'CCA Util %'!$E:$E,0)),""))</f>
        <v/>
      </c>
      <c r="AD3008">
        <f>IF($B3008="","",IFERROR(INDEX('CCA Util %'!$G:$G,MATCH($B3008,'CCA Util %'!$E:$E,0)),""))</f>
        <v/>
      </c>
      <c r="AE3008">
        <f>IF(OR($B3008="",$U3008=""),"",$U3008&amp;" &amp; "&amp;IF(OR($AD3008="",$AD3008=0),"Util NA",$AD3008&amp;" Util"))</f>
        <v/>
      </c>
    </row>
    <row r="3009" ht="15.75" customHeight="1" s="42">
      <c r="A3009" s="41" t="n"/>
      <c r="G3009" s="38" t="n"/>
      <c r="H3009" s="38" t="n"/>
      <c r="I3009" s="38" t="n"/>
      <c r="J3009" s="38" t="n"/>
      <c r="K3009" s="38" t="n"/>
      <c r="L3009" s="38" t="n"/>
      <c r="N3009" s="36">
        <f>IF($B3009="","",IF($C3009="SUPERSTORE","Superstore","DH"))</f>
        <v/>
      </c>
      <c r="O3009" s="36">
        <f>IF($B3009="","",IFERROR(VLOOKUP($B3009,Mapping!$A:$C,2,0),"Not Mapped"))</f>
        <v/>
      </c>
      <c r="P3009" s="36">
        <f>IF($B3009="","",IFERROR(VLOOKUP($B3009,Mapping!$A:$C,3,0),"Not Mapped"))</f>
        <v/>
      </c>
      <c r="Q3009" s="36">
        <f>IF($B3009="","",IFERROR(VLOOKUP($O3009,Leaders!$A:$B,2,0),"Not Mapped"))</f>
        <v/>
      </c>
      <c r="R3009" s="36">
        <f>IF($B3009="","",IF(COUNTIF(Exclusions!$A:$A,$B3009)&gt;0,"Yes","No"))</f>
        <v/>
      </c>
      <c r="S3009" s="38">
        <f>IF($B3009="","",MIN(1,DAY($A3009)/IF($N3009="Superstore",Settings!$B$5,Settings!$B$4)))</f>
        <v/>
      </c>
      <c r="T3009" s="38">
        <f>IF(OR($B3009="",$G3009="",$S3009=0),"",$G3009/$S3009)</f>
        <v/>
      </c>
      <c r="U3009" s="36">
        <f>IF($T3009="","",IF($T3009&lt;Settings!$B$8,"Critical",IF($T3009&lt;Settings!$B$9,"Semi Critical","Non Critical")))</f>
        <v/>
      </c>
      <c r="V3009" s="28" t="n"/>
      <c r="Z3009">
        <f>IF($B3009="","",IFERROR(VLOOKUP($B3009,'Plan HC for CCA'!$A:$B,2,0),""))</f>
        <v/>
      </c>
      <c r="AA3009">
        <f>IF(OR($B3009="",$Z3009=""),"",IF(N($M3009)&lt;$Z3009,"Delta","No Delta"))</f>
        <v/>
      </c>
      <c r="AB3009">
        <f>IF(OR($B3009="",$Z3009=""),"",MAX(0,$Z3009-N($M3009)))</f>
        <v/>
      </c>
      <c r="AC3009" s="46">
        <f>IF($B3009="","",IFERROR(INDEX('CCA Util %'!$H:$H,MATCH($B3009,'CCA Util %'!$E:$E,0)),""))</f>
        <v/>
      </c>
      <c r="AD3009">
        <f>IF($B3009="","",IFERROR(INDEX('CCA Util %'!$G:$G,MATCH($B3009,'CCA Util %'!$E:$E,0)),""))</f>
        <v/>
      </c>
      <c r="AE3009">
        <f>IF(OR($B3009="",$U3009=""),"",$U3009&amp;" &amp; "&amp;IF(OR($AD3009="",$AD3009=0),"Util NA",$AD3009&amp;" Util"))</f>
        <v/>
      </c>
    </row>
    <row r="3010" ht="15.75" customHeight="1" s="42">
      <c r="A3010" s="41" t="n"/>
      <c r="G3010" s="38" t="n"/>
      <c r="H3010" s="38" t="n"/>
      <c r="I3010" s="38" t="n"/>
      <c r="J3010" s="38" t="n"/>
      <c r="K3010" s="38" t="n"/>
      <c r="L3010" s="38" t="n"/>
      <c r="N3010" s="36">
        <f>IF($B3010="","",IF($C3010="SUPERSTORE","Superstore","DH"))</f>
        <v/>
      </c>
      <c r="O3010" s="36">
        <f>IF($B3010="","",IFERROR(VLOOKUP($B3010,Mapping!$A:$C,2,0),"Not Mapped"))</f>
        <v/>
      </c>
      <c r="P3010" s="36">
        <f>IF($B3010="","",IFERROR(VLOOKUP($B3010,Mapping!$A:$C,3,0),"Not Mapped"))</f>
        <v/>
      </c>
      <c r="Q3010" s="36">
        <f>IF($B3010="","",IFERROR(VLOOKUP($O3010,Leaders!$A:$B,2,0),"Not Mapped"))</f>
        <v/>
      </c>
      <c r="R3010" s="36">
        <f>IF($B3010="","",IF(COUNTIF(Exclusions!$A:$A,$B3010)&gt;0,"Yes","No"))</f>
        <v/>
      </c>
      <c r="S3010" s="38">
        <f>IF($B3010="","",MIN(1,DAY($A3010)/IF($N3010="Superstore",Settings!$B$5,Settings!$B$4)))</f>
        <v/>
      </c>
      <c r="T3010" s="38">
        <f>IF(OR($B3010="",$G3010="",$S3010=0),"",$G3010/$S3010)</f>
        <v/>
      </c>
      <c r="U3010" s="36">
        <f>IF($T3010="","",IF($T3010&lt;Settings!$B$8,"Critical",IF($T3010&lt;Settings!$B$9,"Semi Critical","Non Critical")))</f>
        <v/>
      </c>
      <c r="V3010" s="28" t="n"/>
      <c r="Z3010">
        <f>IF($B3010="","",IFERROR(VLOOKUP($B3010,'Plan HC for CCA'!$A:$B,2,0),""))</f>
        <v/>
      </c>
      <c r="AA3010">
        <f>IF(OR($B3010="",$Z3010=""),"",IF(N($M3010)&lt;$Z3010,"Delta","No Delta"))</f>
        <v/>
      </c>
      <c r="AB3010">
        <f>IF(OR($B3010="",$Z3010=""),"",MAX(0,$Z3010-N($M3010)))</f>
        <v/>
      </c>
      <c r="AC3010" s="46">
        <f>IF($B3010="","",IFERROR(INDEX('CCA Util %'!$H:$H,MATCH($B3010,'CCA Util %'!$E:$E,0)),""))</f>
        <v/>
      </c>
      <c r="AD3010">
        <f>IF($B3010="","",IFERROR(INDEX('CCA Util %'!$G:$G,MATCH($B3010,'CCA Util %'!$E:$E,0)),""))</f>
        <v/>
      </c>
      <c r="AE3010">
        <f>IF(OR($B3010="",$U3010=""),"",$U3010&amp;" &amp; "&amp;IF(OR($AD3010="",$AD3010=0),"Util NA",$AD3010&amp;" Util"))</f>
        <v/>
      </c>
    </row>
    <row r="3011" ht="15.75" customHeight="1" s="42">
      <c r="A3011" s="41" t="n"/>
      <c r="G3011" s="38" t="n"/>
      <c r="H3011" s="38" t="n"/>
      <c r="I3011" s="38" t="n"/>
      <c r="J3011" s="38" t="n"/>
      <c r="K3011" s="38" t="n"/>
      <c r="L3011" s="38" t="n"/>
      <c r="N3011" s="36">
        <f>IF($B3011="","",IF($C3011="SUPERSTORE","Superstore","DH"))</f>
        <v/>
      </c>
      <c r="O3011" s="36">
        <f>IF($B3011="","",IFERROR(VLOOKUP($B3011,Mapping!$A:$C,2,0),"Not Mapped"))</f>
        <v/>
      </c>
      <c r="P3011" s="36">
        <f>IF($B3011="","",IFERROR(VLOOKUP($B3011,Mapping!$A:$C,3,0),"Not Mapped"))</f>
        <v/>
      </c>
      <c r="Q3011" s="36">
        <f>IF($B3011="","",IFERROR(VLOOKUP($O3011,Leaders!$A:$B,2,0),"Not Mapped"))</f>
        <v/>
      </c>
      <c r="R3011" s="36">
        <f>IF($B3011="","",IF(COUNTIF(Exclusions!$A:$A,$B3011)&gt;0,"Yes","No"))</f>
        <v/>
      </c>
      <c r="S3011" s="38">
        <f>IF($B3011="","",MIN(1,DAY($A3011)/IF($N3011="Superstore",Settings!$B$5,Settings!$B$4)))</f>
        <v/>
      </c>
      <c r="T3011" s="38">
        <f>IF(OR($B3011="",$G3011="",$S3011=0),"",$G3011/$S3011)</f>
        <v/>
      </c>
      <c r="U3011" s="36">
        <f>IF($T3011="","",IF($T3011&lt;Settings!$B$8,"Critical",IF($T3011&lt;Settings!$B$9,"Semi Critical","Non Critical")))</f>
        <v/>
      </c>
      <c r="V3011" s="28" t="n"/>
      <c r="Z3011">
        <f>IF($B3011="","",IFERROR(VLOOKUP($B3011,'Plan HC for CCA'!$A:$B,2,0),""))</f>
        <v/>
      </c>
      <c r="AA3011">
        <f>IF(OR($B3011="",$Z3011=""),"",IF(N($M3011)&lt;$Z3011,"Delta","No Delta"))</f>
        <v/>
      </c>
      <c r="AB3011">
        <f>IF(OR($B3011="",$Z3011=""),"",MAX(0,$Z3011-N($M3011)))</f>
        <v/>
      </c>
      <c r="AC3011" s="46">
        <f>IF($B3011="","",IFERROR(INDEX('CCA Util %'!$H:$H,MATCH($B3011,'CCA Util %'!$E:$E,0)),""))</f>
        <v/>
      </c>
      <c r="AD3011">
        <f>IF($B3011="","",IFERROR(INDEX('CCA Util %'!$G:$G,MATCH($B3011,'CCA Util %'!$E:$E,0)),""))</f>
        <v/>
      </c>
      <c r="AE3011">
        <f>IF(OR($B3011="",$U3011=""),"",$U3011&amp;" &amp; "&amp;IF(OR($AD3011="",$AD3011=0),"Util NA",$AD3011&amp;" Util"))</f>
        <v/>
      </c>
    </row>
    <row r="3012" ht="15.75" customHeight="1" s="42">
      <c r="A3012" s="41" t="n"/>
      <c r="G3012" s="38" t="n"/>
      <c r="H3012" s="38" t="n"/>
      <c r="I3012" s="38" t="n"/>
      <c r="J3012" s="38" t="n"/>
      <c r="K3012" s="38" t="n"/>
      <c r="L3012" s="38" t="n"/>
      <c r="N3012" s="36">
        <f>IF($B3012="","",IF($C3012="SUPERSTORE","Superstore","DH"))</f>
        <v/>
      </c>
      <c r="O3012" s="36">
        <f>IF($B3012="","",IFERROR(VLOOKUP($B3012,Mapping!$A:$C,2,0),"Not Mapped"))</f>
        <v/>
      </c>
      <c r="P3012" s="36">
        <f>IF($B3012="","",IFERROR(VLOOKUP($B3012,Mapping!$A:$C,3,0),"Not Mapped"))</f>
        <v/>
      </c>
      <c r="Q3012" s="36">
        <f>IF($B3012="","",IFERROR(VLOOKUP($O3012,Leaders!$A:$B,2,0),"Not Mapped"))</f>
        <v/>
      </c>
      <c r="R3012" s="36">
        <f>IF($B3012="","",IF(COUNTIF(Exclusions!$A:$A,$B3012)&gt;0,"Yes","No"))</f>
        <v/>
      </c>
      <c r="S3012" s="38">
        <f>IF($B3012="","",MIN(1,DAY($A3012)/IF($N3012="Superstore",Settings!$B$5,Settings!$B$4)))</f>
        <v/>
      </c>
      <c r="T3012" s="38">
        <f>IF(OR($B3012="",$G3012="",$S3012=0),"",$G3012/$S3012)</f>
        <v/>
      </c>
      <c r="U3012" s="36">
        <f>IF($T3012="","",IF($T3012&lt;Settings!$B$8,"Critical",IF($T3012&lt;Settings!$B$9,"Semi Critical","Non Critical")))</f>
        <v/>
      </c>
      <c r="V3012" s="28" t="n"/>
      <c r="Z3012">
        <f>IF($B3012="","",IFERROR(VLOOKUP($B3012,'Plan HC for CCA'!$A:$B,2,0),""))</f>
        <v/>
      </c>
      <c r="AA3012">
        <f>IF(OR($B3012="",$Z3012=""),"",IF(N($M3012)&lt;$Z3012,"Delta","No Delta"))</f>
        <v/>
      </c>
      <c r="AB3012">
        <f>IF(OR($B3012="",$Z3012=""),"",MAX(0,$Z3012-N($M3012)))</f>
        <v/>
      </c>
      <c r="AC3012" s="46">
        <f>IF($B3012="","",IFERROR(INDEX('CCA Util %'!$H:$H,MATCH($B3012,'CCA Util %'!$E:$E,0)),""))</f>
        <v/>
      </c>
      <c r="AD3012">
        <f>IF($B3012="","",IFERROR(INDEX('CCA Util %'!$G:$G,MATCH($B3012,'CCA Util %'!$E:$E,0)),""))</f>
        <v/>
      </c>
      <c r="AE3012">
        <f>IF(OR($B3012="",$U3012=""),"",$U3012&amp;" &amp; "&amp;IF(OR($AD3012="",$AD3012=0),"Util NA",$AD3012&amp;" Util"))</f>
        <v/>
      </c>
    </row>
    <row r="3013" ht="15.75" customHeight="1" s="42">
      <c r="A3013" s="41" t="n"/>
      <c r="G3013" s="38" t="n"/>
      <c r="H3013" s="38" t="n"/>
      <c r="I3013" s="38" t="n"/>
      <c r="J3013" s="38" t="n"/>
      <c r="K3013" s="38" t="n"/>
      <c r="L3013" s="38" t="n"/>
      <c r="N3013" s="36">
        <f>IF($B3013="","",IF($C3013="SUPERSTORE","Superstore","DH"))</f>
        <v/>
      </c>
      <c r="O3013" s="36">
        <f>IF($B3013="","",IFERROR(VLOOKUP($B3013,Mapping!$A:$C,2,0),"Not Mapped"))</f>
        <v/>
      </c>
      <c r="P3013" s="36">
        <f>IF($B3013="","",IFERROR(VLOOKUP($B3013,Mapping!$A:$C,3,0),"Not Mapped"))</f>
        <v/>
      </c>
      <c r="Q3013" s="36">
        <f>IF($B3013="","",IFERROR(VLOOKUP($O3013,Leaders!$A:$B,2,0),"Not Mapped"))</f>
        <v/>
      </c>
      <c r="R3013" s="36">
        <f>IF($B3013="","",IF(COUNTIF(Exclusions!$A:$A,$B3013)&gt;0,"Yes","No"))</f>
        <v/>
      </c>
      <c r="S3013" s="38">
        <f>IF($B3013="","",MIN(1,DAY($A3013)/IF($N3013="Superstore",Settings!$B$5,Settings!$B$4)))</f>
        <v/>
      </c>
      <c r="T3013" s="38">
        <f>IF(OR($B3013="",$G3013="",$S3013=0),"",$G3013/$S3013)</f>
        <v/>
      </c>
      <c r="U3013" s="36">
        <f>IF($T3013="","",IF($T3013&lt;Settings!$B$8,"Critical",IF($T3013&lt;Settings!$B$9,"Semi Critical","Non Critical")))</f>
        <v/>
      </c>
      <c r="V3013" s="28" t="n"/>
      <c r="Z3013">
        <f>IF($B3013="","",IFERROR(VLOOKUP($B3013,'Plan HC for CCA'!$A:$B,2,0),""))</f>
        <v/>
      </c>
      <c r="AA3013">
        <f>IF(OR($B3013="",$Z3013=""),"",IF(N($M3013)&lt;$Z3013,"Delta","No Delta"))</f>
        <v/>
      </c>
      <c r="AB3013">
        <f>IF(OR($B3013="",$Z3013=""),"",MAX(0,$Z3013-N($M3013)))</f>
        <v/>
      </c>
      <c r="AC3013" s="46">
        <f>IF($B3013="","",IFERROR(INDEX('CCA Util %'!$H:$H,MATCH($B3013,'CCA Util %'!$E:$E,0)),""))</f>
        <v/>
      </c>
      <c r="AD3013">
        <f>IF($B3013="","",IFERROR(INDEX('CCA Util %'!$G:$G,MATCH($B3013,'CCA Util %'!$E:$E,0)),""))</f>
        <v/>
      </c>
      <c r="AE3013">
        <f>IF(OR($B3013="",$U3013=""),"",$U3013&amp;" &amp; "&amp;IF(OR($AD3013="",$AD3013=0),"Util NA",$AD3013&amp;" Util"))</f>
        <v/>
      </c>
    </row>
    <row r="3014" ht="15.75" customHeight="1" s="42">
      <c r="A3014" s="41" t="n"/>
      <c r="G3014" s="38" t="n"/>
      <c r="H3014" s="38" t="n"/>
      <c r="I3014" s="38" t="n"/>
      <c r="J3014" s="38" t="n"/>
      <c r="K3014" s="38" t="n"/>
      <c r="L3014" s="38" t="n"/>
      <c r="N3014" s="36">
        <f>IF($B3014="","",IF($C3014="SUPERSTORE","Superstore","DH"))</f>
        <v/>
      </c>
      <c r="O3014" s="36">
        <f>IF($B3014="","",IFERROR(VLOOKUP($B3014,Mapping!$A:$C,2,0),"Not Mapped"))</f>
        <v/>
      </c>
      <c r="P3014" s="36">
        <f>IF($B3014="","",IFERROR(VLOOKUP($B3014,Mapping!$A:$C,3,0),"Not Mapped"))</f>
        <v/>
      </c>
      <c r="Q3014" s="36">
        <f>IF($B3014="","",IFERROR(VLOOKUP($O3014,Leaders!$A:$B,2,0),"Not Mapped"))</f>
        <v/>
      </c>
      <c r="R3014" s="36">
        <f>IF($B3014="","",IF(COUNTIF(Exclusions!$A:$A,$B3014)&gt;0,"Yes","No"))</f>
        <v/>
      </c>
      <c r="S3014" s="38">
        <f>IF($B3014="","",MIN(1,DAY($A3014)/IF($N3014="Superstore",Settings!$B$5,Settings!$B$4)))</f>
        <v/>
      </c>
      <c r="T3014" s="38">
        <f>IF(OR($B3014="",$G3014="",$S3014=0),"",$G3014/$S3014)</f>
        <v/>
      </c>
      <c r="U3014" s="36">
        <f>IF($T3014="","",IF($T3014&lt;Settings!$B$8,"Critical",IF($T3014&lt;Settings!$B$9,"Semi Critical","Non Critical")))</f>
        <v/>
      </c>
      <c r="V3014" s="28" t="n"/>
      <c r="Z3014">
        <f>IF($B3014="","",IFERROR(VLOOKUP($B3014,'Plan HC for CCA'!$A:$B,2,0),""))</f>
        <v/>
      </c>
      <c r="AA3014">
        <f>IF(OR($B3014="",$Z3014=""),"",IF(N($M3014)&lt;$Z3014,"Delta","No Delta"))</f>
        <v/>
      </c>
      <c r="AB3014">
        <f>IF(OR($B3014="",$Z3014=""),"",MAX(0,$Z3014-N($M3014)))</f>
        <v/>
      </c>
      <c r="AC3014" s="46">
        <f>IF($B3014="","",IFERROR(INDEX('CCA Util %'!$H:$H,MATCH($B3014,'CCA Util %'!$E:$E,0)),""))</f>
        <v/>
      </c>
      <c r="AD3014">
        <f>IF($B3014="","",IFERROR(INDEX('CCA Util %'!$G:$G,MATCH($B3014,'CCA Util %'!$E:$E,0)),""))</f>
        <v/>
      </c>
      <c r="AE3014">
        <f>IF(OR($B3014="",$U3014=""),"",$U3014&amp;" &amp; "&amp;IF(OR($AD3014="",$AD3014=0),"Util NA",$AD3014&amp;" Util"))</f>
        <v/>
      </c>
    </row>
    <row r="3015" ht="15.75" customHeight="1" s="42">
      <c r="A3015" s="41" t="n"/>
      <c r="G3015" s="38" t="n"/>
      <c r="H3015" s="38" t="n"/>
      <c r="I3015" s="38" t="n"/>
      <c r="J3015" s="38" t="n"/>
      <c r="K3015" s="38" t="n"/>
      <c r="L3015" s="38" t="n"/>
      <c r="N3015" s="36">
        <f>IF($B3015="","",IF($C3015="SUPERSTORE","Superstore","DH"))</f>
        <v/>
      </c>
      <c r="O3015" s="36">
        <f>IF($B3015="","",IFERROR(VLOOKUP($B3015,Mapping!$A:$C,2,0),"Not Mapped"))</f>
        <v/>
      </c>
      <c r="P3015" s="36">
        <f>IF($B3015="","",IFERROR(VLOOKUP($B3015,Mapping!$A:$C,3,0),"Not Mapped"))</f>
        <v/>
      </c>
      <c r="Q3015" s="36">
        <f>IF($B3015="","",IFERROR(VLOOKUP($O3015,Leaders!$A:$B,2,0),"Not Mapped"))</f>
        <v/>
      </c>
      <c r="R3015" s="36">
        <f>IF($B3015="","",IF(COUNTIF(Exclusions!$A:$A,$B3015)&gt;0,"Yes","No"))</f>
        <v/>
      </c>
      <c r="S3015" s="38">
        <f>IF($B3015="","",MIN(1,DAY($A3015)/IF($N3015="Superstore",Settings!$B$5,Settings!$B$4)))</f>
        <v/>
      </c>
      <c r="T3015" s="38">
        <f>IF(OR($B3015="",$G3015="",$S3015=0),"",$G3015/$S3015)</f>
        <v/>
      </c>
      <c r="U3015" s="36">
        <f>IF($T3015="","",IF($T3015&lt;Settings!$B$8,"Critical",IF($T3015&lt;Settings!$B$9,"Semi Critical","Non Critical")))</f>
        <v/>
      </c>
      <c r="V3015" s="28" t="n"/>
      <c r="Z3015">
        <f>IF($B3015="","",IFERROR(VLOOKUP($B3015,'Plan HC for CCA'!$A:$B,2,0),""))</f>
        <v/>
      </c>
      <c r="AA3015">
        <f>IF(OR($B3015="",$Z3015=""),"",IF(N($M3015)&lt;$Z3015,"Delta","No Delta"))</f>
        <v/>
      </c>
      <c r="AB3015">
        <f>IF(OR($B3015="",$Z3015=""),"",MAX(0,$Z3015-N($M3015)))</f>
        <v/>
      </c>
      <c r="AC3015" s="46">
        <f>IF($B3015="","",IFERROR(INDEX('CCA Util %'!$H:$H,MATCH($B3015,'CCA Util %'!$E:$E,0)),""))</f>
        <v/>
      </c>
      <c r="AD3015">
        <f>IF($B3015="","",IFERROR(INDEX('CCA Util %'!$G:$G,MATCH($B3015,'CCA Util %'!$E:$E,0)),""))</f>
        <v/>
      </c>
      <c r="AE3015">
        <f>IF(OR($B3015="",$U3015=""),"",$U3015&amp;" &amp; "&amp;IF(OR($AD3015="",$AD3015=0),"Util NA",$AD3015&amp;" Util"))</f>
        <v/>
      </c>
    </row>
    <row r="3016" ht="15.75" customHeight="1" s="42">
      <c r="A3016" s="41" t="n"/>
      <c r="G3016" s="38" t="n"/>
      <c r="H3016" s="38" t="n"/>
      <c r="I3016" s="38" t="n"/>
      <c r="J3016" s="38" t="n"/>
      <c r="K3016" s="38" t="n"/>
      <c r="L3016" s="38" t="n"/>
      <c r="N3016" s="36">
        <f>IF($B3016="","",IF($C3016="SUPERSTORE","Superstore","DH"))</f>
        <v/>
      </c>
      <c r="O3016" s="36">
        <f>IF($B3016="","",IFERROR(VLOOKUP($B3016,Mapping!$A:$C,2,0),"Not Mapped"))</f>
        <v/>
      </c>
      <c r="P3016" s="36">
        <f>IF($B3016="","",IFERROR(VLOOKUP($B3016,Mapping!$A:$C,3,0),"Not Mapped"))</f>
        <v/>
      </c>
      <c r="Q3016" s="36">
        <f>IF($B3016="","",IFERROR(VLOOKUP($O3016,Leaders!$A:$B,2,0),"Not Mapped"))</f>
        <v/>
      </c>
      <c r="R3016" s="36">
        <f>IF($B3016="","",IF(COUNTIF(Exclusions!$A:$A,$B3016)&gt;0,"Yes","No"))</f>
        <v/>
      </c>
      <c r="S3016" s="38">
        <f>IF($B3016="","",MIN(1,DAY($A3016)/IF($N3016="Superstore",Settings!$B$5,Settings!$B$4)))</f>
        <v/>
      </c>
      <c r="T3016" s="38">
        <f>IF(OR($B3016="",$G3016="",$S3016=0),"",$G3016/$S3016)</f>
        <v/>
      </c>
      <c r="U3016" s="36">
        <f>IF($T3016="","",IF($T3016&lt;Settings!$B$8,"Critical",IF($T3016&lt;Settings!$B$9,"Semi Critical","Non Critical")))</f>
        <v/>
      </c>
      <c r="V3016" s="28" t="n"/>
      <c r="Z3016">
        <f>IF($B3016="","",IFERROR(VLOOKUP($B3016,'Plan HC for CCA'!$A:$B,2,0),""))</f>
        <v/>
      </c>
      <c r="AA3016">
        <f>IF(OR($B3016="",$Z3016=""),"",IF(N($M3016)&lt;$Z3016,"Delta","No Delta"))</f>
        <v/>
      </c>
      <c r="AB3016">
        <f>IF(OR($B3016="",$Z3016=""),"",MAX(0,$Z3016-N($M3016)))</f>
        <v/>
      </c>
      <c r="AC3016" s="46">
        <f>IF($B3016="","",IFERROR(INDEX('CCA Util %'!$H:$H,MATCH($B3016,'CCA Util %'!$E:$E,0)),""))</f>
        <v/>
      </c>
      <c r="AD3016">
        <f>IF($B3016="","",IFERROR(INDEX('CCA Util %'!$G:$G,MATCH($B3016,'CCA Util %'!$E:$E,0)),""))</f>
        <v/>
      </c>
      <c r="AE3016">
        <f>IF(OR($B3016="",$U3016=""),"",$U3016&amp;" &amp; "&amp;IF(OR($AD3016="",$AD3016=0),"Util NA",$AD3016&amp;" Util"))</f>
        <v/>
      </c>
    </row>
    <row r="3017" ht="15.75" customHeight="1" s="42">
      <c r="A3017" s="41" t="n"/>
      <c r="G3017" s="38" t="n"/>
      <c r="H3017" s="38" t="n"/>
      <c r="I3017" s="38" t="n"/>
      <c r="J3017" s="38" t="n"/>
      <c r="K3017" s="38" t="n"/>
      <c r="L3017" s="38" t="n"/>
      <c r="N3017" s="36">
        <f>IF($B3017="","",IF($C3017="SUPERSTORE","Superstore","DH"))</f>
        <v/>
      </c>
      <c r="O3017" s="36">
        <f>IF($B3017="","",IFERROR(VLOOKUP($B3017,Mapping!$A:$C,2,0),"Not Mapped"))</f>
        <v/>
      </c>
      <c r="P3017" s="36">
        <f>IF($B3017="","",IFERROR(VLOOKUP($B3017,Mapping!$A:$C,3,0),"Not Mapped"))</f>
        <v/>
      </c>
      <c r="Q3017" s="36">
        <f>IF($B3017="","",IFERROR(VLOOKUP($O3017,Leaders!$A:$B,2,0),"Not Mapped"))</f>
        <v/>
      </c>
      <c r="R3017" s="36">
        <f>IF($B3017="","",IF(COUNTIF(Exclusions!$A:$A,$B3017)&gt;0,"Yes","No"))</f>
        <v/>
      </c>
      <c r="S3017" s="38">
        <f>IF($B3017="","",MIN(1,DAY($A3017)/IF($N3017="Superstore",Settings!$B$5,Settings!$B$4)))</f>
        <v/>
      </c>
      <c r="T3017" s="38">
        <f>IF(OR($B3017="",$G3017="",$S3017=0),"",$G3017/$S3017)</f>
        <v/>
      </c>
      <c r="U3017" s="36">
        <f>IF($T3017="","",IF($T3017&lt;Settings!$B$8,"Critical",IF($T3017&lt;Settings!$B$9,"Semi Critical","Non Critical")))</f>
        <v/>
      </c>
      <c r="V3017" s="28" t="n"/>
      <c r="Z3017">
        <f>IF($B3017="","",IFERROR(VLOOKUP($B3017,'Plan HC for CCA'!$A:$B,2,0),""))</f>
        <v/>
      </c>
      <c r="AA3017">
        <f>IF(OR($B3017="",$Z3017=""),"",IF(N($M3017)&lt;$Z3017,"Delta","No Delta"))</f>
        <v/>
      </c>
      <c r="AB3017">
        <f>IF(OR($B3017="",$Z3017=""),"",MAX(0,$Z3017-N($M3017)))</f>
        <v/>
      </c>
      <c r="AC3017" s="46">
        <f>IF($B3017="","",IFERROR(INDEX('CCA Util %'!$H:$H,MATCH($B3017,'CCA Util %'!$E:$E,0)),""))</f>
        <v/>
      </c>
      <c r="AD3017">
        <f>IF($B3017="","",IFERROR(INDEX('CCA Util %'!$G:$G,MATCH($B3017,'CCA Util %'!$E:$E,0)),""))</f>
        <v/>
      </c>
      <c r="AE3017">
        <f>IF(OR($B3017="",$U3017=""),"",$U3017&amp;" &amp; "&amp;IF(OR($AD3017="",$AD3017=0),"Util NA",$AD3017&amp;" Util"))</f>
        <v/>
      </c>
    </row>
    <row r="3018" ht="15.75" customHeight="1" s="42">
      <c r="A3018" s="41" t="n"/>
      <c r="G3018" s="38" t="n"/>
      <c r="H3018" s="38" t="n"/>
      <c r="I3018" s="38" t="n"/>
      <c r="J3018" s="38" t="n"/>
      <c r="K3018" s="38" t="n"/>
      <c r="L3018" s="38" t="n"/>
      <c r="N3018" s="36">
        <f>IF($B3018="","",IF($C3018="SUPERSTORE","Superstore","DH"))</f>
        <v/>
      </c>
      <c r="O3018" s="36">
        <f>IF($B3018="","",IFERROR(VLOOKUP($B3018,Mapping!$A:$C,2,0),"Not Mapped"))</f>
        <v/>
      </c>
      <c r="P3018" s="36">
        <f>IF($B3018="","",IFERROR(VLOOKUP($B3018,Mapping!$A:$C,3,0),"Not Mapped"))</f>
        <v/>
      </c>
      <c r="Q3018" s="36">
        <f>IF($B3018="","",IFERROR(VLOOKUP($O3018,Leaders!$A:$B,2,0),"Not Mapped"))</f>
        <v/>
      </c>
      <c r="R3018" s="36">
        <f>IF($B3018="","",IF(COUNTIF(Exclusions!$A:$A,$B3018)&gt;0,"Yes","No"))</f>
        <v/>
      </c>
      <c r="S3018" s="38">
        <f>IF($B3018="","",MIN(1,DAY($A3018)/IF($N3018="Superstore",Settings!$B$5,Settings!$B$4)))</f>
        <v/>
      </c>
      <c r="T3018" s="38">
        <f>IF(OR($B3018="",$G3018="",$S3018=0),"",$G3018/$S3018)</f>
        <v/>
      </c>
      <c r="U3018" s="36">
        <f>IF($T3018="","",IF($T3018&lt;Settings!$B$8,"Critical",IF($T3018&lt;Settings!$B$9,"Semi Critical","Non Critical")))</f>
        <v/>
      </c>
      <c r="V3018" s="28" t="n"/>
      <c r="Z3018">
        <f>IF($B3018="","",IFERROR(VLOOKUP($B3018,'Plan HC for CCA'!$A:$B,2,0),""))</f>
        <v/>
      </c>
      <c r="AA3018">
        <f>IF(OR($B3018="",$Z3018=""),"",IF(N($M3018)&lt;$Z3018,"Delta","No Delta"))</f>
        <v/>
      </c>
      <c r="AB3018">
        <f>IF(OR($B3018="",$Z3018=""),"",MAX(0,$Z3018-N($M3018)))</f>
        <v/>
      </c>
      <c r="AC3018" s="46">
        <f>IF($B3018="","",IFERROR(INDEX('CCA Util %'!$H:$H,MATCH($B3018,'CCA Util %'!$E:$E,0)),""))</f>
        <v/>
      </c>
      <c r="AD3018">
        <f>IF($B3018="","",IFERROR(INDEX('CCA Util %'!$G:$G,MATCH($B3018,'CCA Util %'!$E:$E,0)),""))</f>
        <v/>
      </c>
      <c r="AE3018">
        <f>IF(OR($B3018="",$U3018=""),"",$U3018&amp;" &amp; "&amp;IF(OR($AD3018="",$AD3018=0),"Util NA",$AD3018&amp;" Util"))</f>
        <v/>
      </c>
    </row>
    <row r="3019" ht="15.75" customHeight="1" s="42">
      <c r="A3019" s="41" t="n"/>
      <c r="G3019" s="38" t="n"/>
      <c r="H3019" s="38" t="n"/>
      <c r="I3019" s="38" t="n"/>
      <c r="J3019" s="38" t="n"/>
      <c r="K3019" s="38" t="n"/>
      <c r="L3019" s="38" t="n"/>
      <c r="N3019" s="36">
        <f>IF($B3019="","",IF($C3019="SUPERSTORE","Superstore","DH"))</f>
        <v/>
      </c>
      <c r="O3019" s="36">
        <f>IF($B3019="","",IFERROR(VLOOKUP($B3019,Mapping!$A:$C,2,0),"Not Mapped"))</f>
        <v/>
      </c>
      <c r="P3019" s="36">
        <f>IF($B3019="","",IFERROR(VLOOKUP($B3019,Mapping!$A:$C,3,0),"Not Mapped"))</f>
        <v/>
      </c>
      <c r="Q3019" s="36">
        <f>IF($B3019="","",IFERROR(VLOOKUP($O3019,Leaders!$A:$B,2,0),"Not Mapped"))</f>
        <v/>
      </c>
      <c r="R3019" s="36">
        <f>IF($B3019="","",IF(COUNTIF(Exclusions!$A:$A,$B3019)&gt;0,"Yes","No"))</f>
        <v/>
      </c>
      <c r="S3019" s="38">
        <f>IF($B3019="","",MIN(1,DAY($A3019)/IF($N3019="Superstore",Settings!$B$5,Settings!$B$4)))</f>
        <v/>
      </c>
      <c r="T3019" s="38">
        <f>IF(OR($B3019="",$G3019="",$S3019=0),"",$G3019/$S3019)</f>
        <v/>
      </c>
      <c r="U3019" s="36">
        <f>IF($T3019="","",IF($T3019&lt;Settings!$B$8,"Critical",IF($T3019&lt;Settings!$B$9,"Semi Critical","Non Critical")))</f>
        <v/>
      </c>
      <c r="V3019" s="28" t="n"/>
      <c r="Z3019">
        <f>IF($B3019="","",IFERROR(VLOOKUP($B3019,'Plan HC for CCA'!$A:$B,2,0),""))</f>
        <v/>
      </c>
      <c r="AA3019">
        <f>IF(OR($B3019="",$Z3019=""),"",IF(N($M3019)&lt;$Z3019,"Delta","No Delta"))</f>
        <v/>
      </c>
      <c r="AB3019">
        <f>IF(OR($B3019="",$Z3019=""),"",MAX(0,$Z3019-N($M3019)))</f>
        <v/>
      </c>
      <c r="AC3019" s="46">
        <f>IF($B3019="","",IFERROR(INDEX('CCA Util %'!$H:$H,MATCH($B3019,'CCA Util %'!$E:$E,0)),""))</f>
        <v/>
      </c>
      <c r="AD3019">
        <f>IF($B3019="","",IFERROR(INDEX('CCA Util %'!$G:$G,MATCH($B3019,'CCA Util %'!$E:$E,0)),""))</f>
        <v/>
      </c>
      <c r="AE3019">
        <f>IF(OR($B3019="",$U3019=""),"",$U3019&amp;" &amp; "&amp;IF(OR($AD3019="",$AD3019=0),"Util NA",$AD3019&amp;" Util"))</f>
        <v/>
      </c>
    </row>
    <row r="3020" ht="15.75" customHeight="1" s="42">
      <c r="A3020" s="41" t="n"/>
      <c r="G3020" s="38" t="n"/>
      <c r="H3020" s="38" t="n"/>
      <c r="I3020" s="38" t="n"/>
      <c r="J3020" s="38" t="n"/>
      <c r="K3020" s="38" t="n"/>
      <c r="L3020" s="38" t="n"/>
      <c r="N3020" s="36">
        <f>IF($B3020="","",IF($C3020="SUPERSTORE","Superstore","DH"))</f>
        <v/>
      </c>
      <c r="O3020" s="36">
        <f>IF($B3020="","",IFERROR(VLOOKUP($B3020,Mapping!$A:$C,2,0),"Not Mapped"))</f>
        <v/>
      </c>
      <c r="P3020" s="36">
        <f>IF($B3020="","",IFERROR(VLOOKUP($B3020,Mapping!$A:$C,3,0),"Not Mapped"))</f>
        <v/>
      </c>
      <c r="Q3020" s="36">
        <f>IF($B3020="","",IFERROR(VLOOKUP($O3020,Leaders!$A:$B,2,0),"Not Mapped"))</f>
        <v/>
      </c>
      <c r="R3020" s="36">
        <f>IF($B3020="","",IF(COUNTIF(Exclusions!$A:$A,$B3020)&gt;0,"Yes","No"))</f>
        <v/>
      </c>
      <c r="S3020" s="38">
        <f>IF($B3020="","",MIN(1,DAY($A3020)/IF($N3020="Superstore",Settings!$B$5,Settings!$B$4)))</f>
        <v/>
      </c>
      <c r="T3020" s="38">
        <f>IF(OR($B3020="",$G3020="",$S3020=0),"",$G3020/$S3020)</f>
        <v/>
      </c>
      <c r="U3020" s="36">
        <f>IF($T3020="","",IF($T3020&lt;Settings!$B$8,"Critical",IF($T3020&lt;Settings!$B$9,"Semi Critical","Non Critical")))</f>
        <v/>
      </c>
      <c r="V3020" s="28" t="n"/>
      <c r="Z3020">
        <f>IF($B3020="","",IFERROR(VLOOKUP($B3020,'Plan HC for CCA'!$A:$B,2,0),""))</f>
        <v/>
      </c>
      <c r="AA3020">
        <f>IF(OR($B3020="",$Z3020=""),"",IF(N($M3020)&lt;$Z3020,"Delta","No Delta"))</f>
        <v/>
      </c>
      <c r="AB3020">
        <f>IF(OR($B3020="",$Z3020=""),"",MAX(0,$Z3020-N($M3020)))</f>
        <v/>
      </c>
      <c r="AC3020" s="46">
        <f>IF($B3020="","",IFERROR(INDEX('CCA Util %'!$H:$H,MATCH($B3020,'CCA Util %'!$E:$E,0)),""))</f>
        <v/>
      </c>
      <c r="AD3020">
        <f>IF($B3020="","",IFERROR(INDEX('CCA Util %'!$G:$G,MATCH($B3020,'CCA Util %'!$E:$E,0)),""))</f>
        <v/>
      </c>
      <c r="AE3020">
        <f>IF(OR($B3020="",$U3020=""),"",$U3020&amp;" &amp; "&amp;IF(OR($AD3020="",$AD3020=0),"Util NA",$AD3020&amp;" Util"))</f>
        <v/>
      </c>
    </row>
    <row r="3021" ht="15.75" customHeight="1" s="42">
      <c r="A3021" s="41" t="n"/>
      <c r="G3021" s="38" t="n"/>
      <c r="H3021" s="38" t="n"/>
      <c r="I3021" s="38" t="n"/>
      <c r="J3021" s="38" t="n"/>
      <c r="K3021" s="38" t="n"/>
      <c r="L3021" s="38" t="n"/>
      <c r="N3021" s="36">
        <f>IF($B3021="","",IF($C3021="SUPERSTORE","Superstore","DH"))</f>
        <v/>
      </c>
      <c r="O3021" s="36">
        <f>IF($B3021="","",IFERROR(VLOOKUP($B3021,Mapping!$A:$C,2,0),"Not Mapped"))</f>
        <v/>
      </c>
      <c r="P3021" s="36">
        <f>IF($B3021="","",IFERROR(VLOOKUP($B3021,Mapping!$A:$C,3,0),"Not Mapped"))</f>
        <v/>
      </c>
      <c r="Q3021" s="36">
        <f>IF($B3021="","",IFERROR(VLOOKUP($O3021,Leaders!$A:$B,2,0),"Not Mapped"))</f>
        <v/>
      </c>
      <c r="R3021" s="36">
        <f>IF($B3021="","",IF(COUNTIF(Exclusions!$A:$A,$B3021)&gt;0,"Yes","No"))</f>
        <v/>
      </c>
      <c r="S3021" s="38">
        <f>IF($B3021="","",MIN(1,DAY($A3021)/IF($N3021="Superstore",Settings!$B$5,Settings!$B$4)))</f>
        <v/>
      </c>
      <c r="T3021" s="38">
        <f>IF(OR($B3021="",$G3021="",$S3021=0),"",$G3021/$S3021)</f>
        <v/>
      </c>
      <c r="U3021" s="36">
        <f>IF($T3021="","",IF($T3021&lt;Settings!$B$8,"Critical",IF($T3021&lt;Settings!$B$9,"Semi Critical","Non Critical")))</f>
        <v/>
      </c>
      <c r="V3021" s="28" t="n"/>
      <c r="Z3021">
        <f>IF($B3021="","",IFERROR(VLOOKUP($B3021,'Plan HC for CCA'!$A:$B,2,0),""))</f>
        <v/>
      </c>
      <c r="AA3021">
        <f>IF(OR($B3021="",$Z3021=""),"",IF(N($M3021)&lt;$Z3021,"Delta","No Delta"))</f>
        <v/>
      </c>
      <c r="AB3021">
        <f>IF(OR($B3021="",$Z3021=""),"",MAX(0,$Z3021-N($M3021)))</f>
        <v/>
      </c>
      <c r="AC3021" s="46">
        <f>IF($B3021="","",IFERROR(INDEX('CCA Util %'!$H:$H,MATCH($B3021,'CCA Util %'!$E:$E,0)),""))</f>
        <v/>
      </c>
      <c r="AD3021">
        <f>IF($B3021="","",IFERROR(INDEX('CCA Util %'!$G:$G,MATCH($B3021,'CCA Util %'!$E:$E,0)),""))</f>
        <v/>
      </c>
      <c r="AE3021">
        <f>IF(OR($B3021="",$U3021=""),"",$U3021&amp;" &amp; "&amp;IF(OR($AD3021="",$AD3021=0),"Util NA",$AD3021&amp;" Util"))</f>
        <v/>
      </c>
    </row>
    <row r="3022" ht="15.75" customHeight="1" s="42">
      <c r="A3022" s="41" t="n"/>
      <c r="G3022" s="38" t="n"/>
      <c r="H3022" s="38" t="n"/>
      <c r="I3022" s="38" t="n"/>
      <c r="J3022" s="38" t="n"/>
      <c r="K3022" s="38" t="n"/>
      <c r="L3022" s="38" t="n"/>
      <c r="N3022" s="36">
        <f>IF($B3022="","",IF($C3022="SUPERSTORE","Superstore","DH"))</f>
        <v/>
      </c>
      <c r="O3022" s="36">
        <f>IF($B3022="","",IFERROR(VLOOKUP($B3022,Mapping!$A:$C,2,0),"Not Mapped"))</f>
        <v/>
      </c>
      <c r="P3022" s="36">
        <f>IF($B3022="","",IFERROR(VLOOKUP($B3022,Mapping!$A:$C,3,0),"Not Mapped"))</f>
        <v/>
      </c>
      <c r="Q3022" s="36">
        <f>IF($B3022="","",IFERROR(VLOOKUP($O3022,Leaders!$A:$B,2,0),"Not Mapped"))</f>
        <v/>
      </c>
      <c r="R3022" s="36">
        <f>IF($B3022="","",IF(COUNTIF(Exclusions!$A:$A,$B3022)&gt;0,"Yes","No"))</f>
        <v/>
      </c>
      <c r="S3022" s="38">
        <f>IF($B3022="","",MIN(1,DAY($A3022)/IF($N3022="Superstore",Settings!$B$5,Settings!$B$4)))</f>
        <v/>
      </c>
      <c r="T3022" s="38">
        <f>IF(OR($B3022="",$G3022="",$S3022=0),"",$G3022/$S3022)</f>
        <v/>
      </c>
      <c r="U3022" s="36">
        <f>IF($T3022="","",IF($T3022&lt;Settings!$B$8,"Critical",IF($T3022&lt;Settings!$B$9,"Semi Critical","Non Critical")))</f>
        <v/>
      </c>
      <c r="V3022" s="28" t="n"/>
      <c r="Z3022">
        <f>IF($B3022="","",IFERROR(VLOOKUP($B3022,'Plan HC for CCA'!$A:$B,2,0),""))</f>
        <v/>
      </c>
      <c r="AA3022">
        <f>IF(OR($B3022="",$Z3022=""),"",IF(N($M3022)&lt;$Z3022,"Delta","No Delta"))</f>
        <v/>
      </c>
      <c r="AB3022">
        <f>IF(OR($B3022="",$Z3022=""),"",MAX(0,$Z3022-N($M3022)))</f>
        <v/>
      </c>
      <c r="AC3022" s="46">
        <f>IF($B3022="","",IFERROR(INDEX('CCA Util %'!$H:$H,MATCH($B3022,'CCA Util %'!$E:$E,0)),""))</f>
        <v/>
      </c>
      <c r="AD3022">
        <f>IF($B3022="","",IFERROR(INDEX('CCA Util %'!$G:$G,MATCH($B3022,'CCA Util %'!$E:$E,0)),""))</f>
        <v/>
      </c>
      <c r="AE3022">
        <f>IF(OR($B3022="",$U3022=""),"",$U3022&amp;" &amp; "&amp;IF(OR($AD3022="",$AD3022=0),"Util NA",$AD3022&amp;" Util"))</f>
        <v/>
      </c>
    </row>
    <row r="3023" ht="15.75" customHeight="1" s="42">
      <c r="A3023" s="41" t="n"/>
      <c r="G3023" s="38" t="n"/>
      <c r="H3023" s="38" t="n"/>
      <c r="I3023" s="38" t="n"/>
      <c r="J3023" s="38" t="n"/>
      <c r="K3023" s="38" t="n"/>
      <c r="L3023" s="38" t="n"/>
      <c r="N3023" s="36">
        <f>IF($B3023="","",IF($C3023="SUPERSTORE","Superstore","DH"))</f>
        <v/>
      </c>
      <c r="O3023" s="36">
        <f>IF($B3023="","",IFERROR(VLOOKUP($B3023,Mapping!$A:$C,2,0),"Not Mapped"))</f>
        <v/>
      </c>
      <c r="P3023" s="36">
        <f>IF($B3023="","",IFERROR(VLOOKUP($B3023,Mapping!$A:$C,3,0),"Not Mapped"))</f>
        <v/>
      </c>
      <c r="Q3023" s="36">
        <f>IF($B3023="","",IFERROR(VLOOKUP($O3023,Leaders!$A:$B,2,0),"Not Mapped"))</f>
        <v/>
      </c>
      <c r="R3023" s="36">
        <f>IF($B3023="","",IF(COUNTIF(Exclusions!$A:$A,$B3023)&gt;0,"Yes","No"))</f>
        <v/>
      </c>
      <c r="S3023" s="38">
        <f>IF($B3023="","",MIN(1,DAY($A3023)/IF($N3023="Superstore",Settings!$B$5,Settings!$B$4)))</f>
        <v/>
      </c>
      <c r="T3023" s="38">
        <f>IF(OR($B3023="",$G3023="",$S3023=0),"",$G3023/$S3023)</f>
        <v/>
      </c>
      <c r="U3023" s="36">
        <f>IF($T3023="","",IF($T3023&lt;Settings!$B$8,"Critical",IF($T3023&lt;Settings!$B$9,"Semi Critical","Non Critical")))</f>
        <v/>
      </c>
      <c r="V3023" s="28" t="n"/>
      <c r="Z3023">
        <f>IF($B3023="","",IFERROR(VLOOKUP($B3023,'Plan HC for CCA'!$A:$B,2,0),""))</f>
        <v/>
      </c>
      <c r="AA3023">
        <f>IF(OR($B3023="",$Z3023=""),"",IF(N($M3023)&lt;$Z3023,"Delta","No Delta"))</f>
        <v/>
      </c>
      <c r="AB3023">
        <f>IF(OR($B3023="",$Z3023=""),"",MAX(0,$Z3023-N($M3023)))</f>
        <v/>
      </c>
      <c r="AC3023" s="46">
        <f>IF($B3023="","",IFERROR(INDEX('CCA Util %'!$H:$H,MATCH($B3023,'CCA Util %'!$E:$E,0)),""))</f>
        <v/>
      </c>
      <c r="AD3023">
        <f>IF($B3023="","",IFERROR(INDEX('CCA Util %'!$G:$G,MATCH($B3023,'CCA Util %'!$E:$E,0)),""))</f>
        <v/>
      </c>
      <c r="AE3023">
        <f>IF(OR($B3023="",$U3023=""),"",$U3023&amp;" &amp; "&amp;IF(OR($AD3023="",$AD3023=0),"Util NA",$AD3023&amp;" Util"))</f>
        <v/>
      </c>
    </row>
    <row r="3024" ht="15.75" customHeight="1" s="42">
      <c r="A3024" s="41" t="n"/>
      <c r="G3024" s="38" t="n"/>
      <c r="H3024" s="38" t="n"/>
      <c r="I3024" s="38" t="n"/>
      <c r="J3024" s="38" t="n"/>
      <c r="K3024" s="38" t="n"/>
      <c r="L3024" s="38" t="n"/>
      <c r="N3024" s="36">
        <f>IF($B3024="","",IF($C3024="SUPERSTORE","Superstore","DH"))</f>
        <v/>
      </c>
      <c r="O3024" s="36">
        <f>IF($B3024="","",IFERROR(VLOOKUP($B3024,Mapping!$A:$C,2,0),"Not Mapped"))</f>
        <v/>
      </c>
      <c r="P3024" s="36">
        <f>IF($B3024="","",IFERROR(VLOOKUP($B3024,Mapping!$A:$C,3,0),"Not Mapped"))</f>
        <v/>
      </c>
      <c r="Q3024" s="36">
        <f>IF($B3024="","",IFERROR(VLOOKUP($O3024,Leaders!$A:$B,2,0),"Not Mapped"))</f>
        <v/>
      </c>
      <c r="R3024" s="36">
        <f>IF($B3024="","",IF(COUNTIF(Exclusions!$A:$A,$B3024)&gt;0,"Yes","No"))</f>
        <v/>
      </c>
      <c r="S3024" s="38">
        <f>IF($B3024="","",MIN(1,DAY($A3024)/IF($N3024="Superstore",Settings!$B$5,Settings!$B$4)))</f>
        <v/>
      </c>
      <c r="T3024" s="38">
        <f>IF(OR($B3024="",$G3024="",$S3024=0),"",$G3024/$S3024)</f>
        <v/>
      </c>
      <c r="U3024" s="36">
        <f>IF($T3024="","",IF($T3024&lt;Settings!$B$8,"Critical",IF($T3024&lt;Settings!$B$9,"Semi Critical","Non Critical")))</f>
        <v/>
      </c>
      <c r="V3024" s="28" t="n"/>
      <c r="Z3024">
        <f>IF($B3024="","",IFERROR(VLOOKUP($B3024,'Plan HC for CCA'!$A:$B,2,0),""))</f>
        <v/>
      </c>
      <c r="AA3024">
        <f>IF(OR($B3024="",$Z3024=""),"",IF(N($M3024)&lt;$Z3024,"Delta","No Delta"))</f>
        <v/>
      </c>
      <c r="AB3024">
        <f>IF(OR($B3024="",$Z3024=""),"",MAX(0,$Z3024-N($M3024)))</f>
        <v/>
      </c>
      <c r="AC3024" s="46">
        <f>IF($B3024="","",IFERROR(INDEX('CCA Util %'!$H:$H,MATCH($B3024,'CCA Util %'!$E:$E,0)),""))</f>
        <v/>
      </c>
      <c r="AD3024">
        <f>IF($B3024="","",IFERROR(INDEX('CCA Util %'!$G:$G,MATCH($B3024,'CCA Util %'!$E:$E,0)),""))</f>
        <v/>
      </c>
      <c r="AE3024">
        <f>IF(OR($B3024="",$U3024=""),"",$U3024&amp;" &amp; "&amp;IF(OR($AD3024="",$AD3024=0),"Util NA",$AD3024&amp;" Util"))</f>
        <v/>
      </c>
    </row>
    <row r="3025" ht="15.75" customHeight="1" s="42">
      <c r="A3025" s="41" t="n"/>
      <c r="G3025" s="38" t="n"/>
      <c r="H3025" s="38" t="n"/>
      <c r="I3025" s="38" t="n"/>
      <c r="J3025" s="38" t="n"/>
      <c r="K3025" s="38" t="n"/>
      <c r="L3025" s="38" t="n"/>
      <c r="N3025" s="36">
        <f>IF($B3025="","",IF($C3025="SUPERSTORE","Superstore","DH"))</f>
        <v/>
      </c>
      <c r="O3025" s="36">
        <f>IF($B3025="","",IFERROR(VLOOKUP($B3025,Mapping!$A:$C,2,0),"Not Mapped"))</f>
        <v/>
      </c>
      <c r="P3025" s="36">
        <f>IF($B3025="","",IFERROR(VLOOKUP($B3025,Mapping!$A:$C,3,0),"Not Mapped"))</f>
        <v/>
      </c>
      <c r="Q3025" s="36">
        <f>IF($B3025="","",IFERROR(VLOOKUP($O3025,Leaders!$A:$B,2,0),"Not Mapped"))</f>
        <v/>
      </c>
      <c r="R3025" s="36">
        <f>IF($B3025="","",IF(COUNTIF(Exclusions!$A:$A,$B3025)&gt;0,"Yes","No"))</f>
        <v/>
      </c>
      <c r="S3025" s="38">
        <f>IF($B3025="","",MIN(1,DAY($A3025)/IF($N3025="Superstore",Settings!$B$5,Settings!$B$4)))</f>
        <v/>
      </c>
      <c r="T3025" s="38">
        <f>IF(OR($B3025="",$G3025="",$S3025=0),"",$G3025/$S3025)</f>
        <v/>
      </c>
      <c r="U3025" s="36">
        <f>IF($T3025="","",IF($T3025&lt;Settings!$B$8,"Critical",IF($T3025&lt;Settings!$B$9,"Semi Critical","Non Critical")))</f>
        <v/>
      </c>
      <c r="V3025" s="28" t="n"/>
      <c r="Z3025">
        <f>IF($B3025="","",IFERROR(VLOOKUP($B3025,'Plan HC for CCA'!$A:$B,2,0),""))</f>
        <v/>
      </c>
      <c r="AA3025">
        <f>IF(OR($B3025="",$Z3025=""),"",IF(N($M3025)&lt;$Z3025,"Delta","No Delta"))</f>
        <v/>
      </c>
      <c r="AB3025">
        <f>IF(OR($B3025="",$Z3025=""),"",MAX(0,$Z3025-N($M3025)))</f>
        <v/>
      </c>
      <c r="AC3025" s="46">
        <f>IF($B3025="","",IFERROR(INDEX('CCA Util %'!$H:$H,MATCH($B3025,'CCA Util %'!$E:$E,0)),""))</f>
        <v/>
      </c>
      <c r="AD3025">
        <f>IF($B3025="","",IFERROR(INDEX('CCA Util %'!$G:$G,MATCH($B3025,'CCA Util %'!$E:$E,0)),""))</f>
        <v/>
      </c>
      <c r="AE3025">
        <f>IF(OR($B3025="",$U3025=""),"",$U3025&amp;" &amp; "&amp;IF(OR($AD3025="",$AD3025=0),"Util NA",$AD3025&amp;" Util"))</f>
        <v/>
      </c>
    </row>
    <row r="3026" ht="15.75" customHeight="1" s="42">
      <c r="A3026" s="41" t="n"/>
      <c r="G3026" s="38" t="n"/>
      <c r="H3026" s="38" t="n"/>
      <c r="I3026" s="38" t="n"/>
      <c r="J3026" s="38" t="n"/>
      <c r="K3026" s="38" t="n"/>
      <c r="L3026" s="38" t="n"/>
      <c r="N3026" s="36">
        <f>IF($B3026="","",IF($C3026="SUPERSTORE","Superstore","DH"))</f>
        <v/>
      </c>
      <c r="O3026" s="36">
        <f>IF($B3026="","",IFERROR(VLOOKUP($B3026,Mapping!$A:$C,2,0),"Not Mapped"))</f>
        <v/>
      </c>
      <c r="P3026" s="36">
        <f>IF($B3026="","",IFERROR(VLOOKUP($B3026,Mapping!$A:$C,3,0),"Not Mapped"))</f>
        <v/>
      </c>
      <c r="Q3026" s="36">
        <f>IF($B3026="","",IFERROR(VLOOKUP($O3026,Leaders!$A:$B,2,0),"Not Mapped"))</f>
        <v/>
      </c>
      <c r="R3026" s="36">
        <f>IF($B3026="","",IF(COUNTIF(Exclusions!$A:$A,$B3026)&gt;0,"Yes","No"))</f>
        <v/>
      </c>
      <c r="S3026" s="38">
        <f>IF($B3026="","",MIN(1,DAY($A3026)/IF($N3026="Superstore",Settings!$B$5,Settings!$B$4)))</f>
        <v/>
      </c>
      <c r="T3026" s="38">
        <f>IF(OR($B3026="",$G3026="",$S3026=0),"",$G3026/$S3026)</f>
        <v/>
      </c>
      <c r="U3026" s="36">
        <f>IF($T3026="","",IF($T3026&lt;Settings!$B$8,"Critical",IF($T3026&lt;Settings!$B$9,"Semi Critical","Non Critical")))</f>
        <v/>
      </c>
      <c r="V3026" s="28" t="n"/>
      <c r="Z3026">
        <f>IF($B3026="","",IFERROR(VLOOKUP($B3026,'Plan HC for CCA'!$A:$B,2,0),""))</f>
        <v/>
      </c>
      <c r="AA3026">
        <f>IF(OR($B3026="",$Z3026=""),"",IF(N($M3026)&lt;$Z3026,"Delta","No Delta"))</f>
        <v/>
      </c>
      <c r="AB3026">
        <f>IF(OR($B3026="",$Z3026=""),"",MAX(0,$Z3026-N($M3026)))</f>
        <v/>
      </c>
      <c r="AC3026" s="46">
        <f>IF($B3026="","",IFERROR(INDEX('CCA Util %'!$H:$H,MATCH($B3026,'CCA Util %'!$E:$E,0)),""))</f>
        <v/>
      </c>
      <c r="AD3026">
        <f>IF($B3026="","",IFERROR(INDEX('CCA Util %'!$G:$G,MATCH($B3026,'CCA Util %'!$E:$E,0)),""))</f>
        <v/>
      </c>
      <c r="AE3026">
        <f>IF(OR($B3026="",$U3026=""),"",$U3026&amp;" &amp; "&amp;IF(OR($AD3026="",$AD3026=0),"Util NA",$AD3026&amp;" Util"))</f>
        <v/>
      </c>
    </row>
    <row r="3027" ht="15.75" customHeight="1" s="42">
      <c r="A3027" s="41" t="n"/>
      <c r="G3027" s="38" t="n"/>
      <c r="H3027" s="38" t="n"/>
      <c r="I3027" s="38" t="n"/>
      <c r="J3027" s="38" t="n"/>
      <c r="K3027" s="38" t="n"/>
      <c r="L3027" s="38" t="n"/>
      <c r="N3027" s="36">
        <f>IF($B3027="","",IF($C3027="SUPERSTORE","Superstore","DH"))</f>
        <v/>
      </c>
      <c r="O3027" s="36">
        <f>IF($B3027="","",IFERROR(VLOOKUP($B3027,Mapping!$A:$C,2,0),"Not Mapped"))</f>
        <v/>
      </c>
      <c r="P3027" s="36">
        <f>IF($B3027="","",IFERROR(VLOOKUP($B3027,Mapping!$A:$C,3,0),"Not Mapped"))</f>
        <v/>
      </c>
      <c r="Q3027" s="36">
        <f>IF($B3027="","",IFERROR(VLOOKUP($O3027,Leaders!$A:$B,2,0),"Not Mapped"))</f>
        <v/>
      </c>
      <c r="R3027" s="36">
        <f>IF($B3027="","",IF(COUNTIF(Exclusions!$A:$A,$B3027)&gt;0,"Yes","No"))</f>
        <v/>
      </c>
      <c r="S3027" s="38">
        <f>IF($B3027="","",MIN(1,DAY($A3027)/IF($N3027="Superstore",Settings!$B$5,Settings!$B$4)))</f>
        <v/>
      </c>
      <c r="T3027" s="38">
        <f>IF(OR($B3027="",$G3027="",$S3027=0),"",$G3027/$S3027)</f>
        <v/>
      </c>
      <c r="U3027" s="36">
        <f>IF($T3027="","",IF($T3027&lt;Settings!$B$8,"Critical",IF($T3027&lt;Settings!$B$9,"Semi Critical","Non Critical")))</f>
        <v/>
      </c>
      <c r="V3027" s="28" t="n"/>
      <c r="Z3027">
        <f>IF($B3027="","",IFERROR(VLOOKUP($B3027,'Plan HC for CCA'!$A:$B,2,0),""))</f>
        <v/>
      </c>
      <c r="AA3027">
        <f>IF(OR($B3027="",$Z3027=""),"",IF(N($M3027)&lt;$Z3027,"Delta","No Delta"))</f>
        <v/>
      </c>
      <c r="AB3027">
        <f>IF(OR($B3027="",$Z3027=""),"",MAX(0,$Z3027-N($M3027)))</f>
        <v/>
      </c>
      <c r="AC3027" s="46">
        <f>IF($B3027="","",IFERROR(INDEX('CCA Util %'!$H:$H,MATCH($B3027,'CCA Util %'!$E:$E,0)),""))</f>
        <v/>
      </c>
      <c r="AD3027">
        <f>IF($B3027="","",IFERROR(INDEX('CCA Util %'!$G:$G,MATCH($B3027,'CCA Util %'!$E:$E,0)),""))</f>
        <v/>
      </c>
      <c r="AE3027">
        <f>IF(OR($B3027="",$U3027=""),"",$U3027&amp;" &amp; "&amp;IF(OR($AD3027="",$AD3027=0),"Util NA",$AD3027&amp;" Util"))</f>
        <v/>
      </c>
    </row>
    <row r="3028" ht="15.75" customHeight="1" s="42">
      <c r="A3028" s="41" t="n"/>
      <c r="G3028" s="38" t="n"/>
      <c r="H3028" s="38" t="n"/>
      <c r="I3028" s="38" t="n"/>
      <c r="J3028" s="38" t="n"/>
      <c r="K3028" s="38" t="n"/>
      <c r="L3028" s="38" t="n"/>
      <c r="N3028" s="36">
        <f>IF($B3028="","",IF($C3028="SUPERSTORE","Superstore","DH"))</f>
        <v/>
      </c>
      <c r="O3028" s="36">
        <f>IF($B3028="","",IFERROR(VLOOKUP($B3028,Mapping!$A:$C,2,0),"Not Mapped"))</f>
        <v/>
      </c>
      <c r="P3028" s="36">
        <f>IF($B3028="","",IFERROR(VLOOKUP($B3028,Mapping!$A:$C,3,0),"Not Mapped"))</f>
        <v/>
      </c>
      <c r="Q3028" s="36">
        <f>IF($B3028="","",IFERROR(VLOOKUP($O3028,Leaders!$A:$B,2,0),"Not Mapped"))</f>
        <v/>
      </c>
      <c r="R3028" s="36">
        <f>IF($B3028="","",IF(COUNTIF(Exclusions!$A:$A,$B3028)&gt;0,"Yes","No"))</f>
        <v/>
      </c>
      <c r="S3028" s="38">
        <f>IF($B3028="","",MIN(1,DAY($A3028)/IF($N3028="Superstore",Settings!$B$5,Settings!$B$4)))</f>
        <v/>
      </c>
      <c r="T3028" s="38">
        <f>IF(OR($B3028="",$G3028="",$S3028=0),"",$G3028/$S3028)</f>
        <v/>
      </c>
      <c r="U3028" s="36">
        <f>IF($T3028="","",IF($T3028&lt;Settings!$B$8,"Critical",IF($T3028&lt;Settings!$B$9,"Semi Critical","Non Critical")))</f>
        <v/>
      </c>
      <c r="V3028" s="28" t="n"/>
      <c r="Z3028">
        <f>IF($B3028="","",IFERROR(VLOOKUP($B3028,'Plan HC for CCA'!$A:$B,2,0),""))</f>
        <v/>
      </c>
      <c r="AA3028">
        <f>IF(OR($B3028="",$Z3028=""),"",IF(N($M3028)&lt;$Z3028,"Delta","No Delta"))</f>
        <v/>
      </c>
      <c r="AB3028">
        <f>IF(OR($B3028="",$Z3028=""),"",MAX(0,$Z3028-N($M3028)))</f>
        <v/>
      </c>
      <c r="AC3028" s="46">
        <f>IF($B3028="","",IFERROR(INDEX('CCA Util %'!$H:$H,MATCH($B3028,'CCA Util %'!$E:$E,0)),""))</f>
        <v/>
      </c>
      <c r="AD3028">
        <f>IF($B3028="","",IFERROR(INDEX('CCA Util %'!$G:$G,MATCH($B3028,'CCA Util %'!$E:$E,0)),""))</f>
        <v/>
      </c>
      <c r="AE3028">
        <f>IF(OR($B3028="",$U3028=""),"",$U3028&amp;" &amp; "&amp;IF(OR($AD3028="",$AD3028=0),"Util NA",$AD3028&amp;" Util"))</f>
        <v/>
      </c>
    </row>
    <row r="3029" ht="15.75" customHeight="1" s="42">
      <c r="A3029" s="41" t="n"/>
      <c r="G3029" s="38" t="n"/>
      <c r="H3029" s="38" t="n"/>
      <c r="I3029" s="38" t="n"/>
      <c r="J3029" s="38" t="n"/>
      <c r="K3029" s="38" t="n"/>
      <c r="L3029" s="38" t="n"/>
      <c r="N3029" s="36">
        <f>IF($B3029="","",IF($C3029="SUPERSTORE","Superstore","DH"))</f>
        <v/>
      </c>
      <c r="O3029" s="36">
        <f>IF($B3029="","",IFERROR(VLOOKUP($B3029,Mapping!$A:$C,2,0),"Not Mapped"))</f>
        <v/>
      </c>
      <c r="P3029" s="36">
        <f>IF($B3029="","",IFERROR(VLOOKUP($B3029,Mapping!$A:$C,3,0),"Not Mapped"))</f>
        <v/>
      </c>
      <c r="Q3029" s="36">
        <f>IF($B3029="","",IFERROR(VLOOKUP($O3029,Leaders!$A:$B,2,0),"Not Mapped"))</f>
        <v/>
      </c>
      <c r="R3029" s="36">
        <f>IF($B3029="","",IF(COUNTIF(Exclusions!$A:$A,$B3029)&gt;0,"Yes","No"))</f>
        <v/>
      </c>
      <c r="S3029" s="38">
        <f>IF($B3029="","",MIN(1,DAY($A3029)/IF($N3029="Superstore",Settings!$B$5,Settings!$B$4)))</f>
        <v/>
      </c>
      <c r="T3029" s="38">
        <f>IF(OR($B3029="",$G3029="",$S3029=0),"",$G3029/$S3029)</f>
        <v/>
      </c>
      <c r="U3029" s="36">
        <f>IF($T3029="","",IF($T3029&lt;Settings!$B$8,"Critical",IF($T3029&lt;Settings!$B$9,"Semi Critical","Non Critical")))</f>
        <v/>
      </c>
      <c r="V3029" s="28" t="n"/>
      <c r="Z3029">
        <f>IF($B3029="","",IFERROR(VLOOKUP($B3029,'Plan HC for CCA'!$A:$B,2,0),""))</f>
        <v/>
      </c>
      <c r="AA3029">
        <f>IF(OR($B3029="",$Z3029=""),"",IF(N($M3029)&lt;$Z3029,"Delta","No Delta"))</f>
        <v/>
      </c>
      <c r="AB3029">
        <f>IF(OR($B3029="",$Z3029=""),"",MAX(0,$Z3029-N($M3029)))</f>
        <v/>
      </c>
      <c r="AC3029" s="46">
        <f>IF($B3029="","",IFERROR(INDEX('CCA Util %'!$H:$H,MATCH($B3029,'CCA Util %'!$E:$E,0)),""))</f>
        <v/>
      </c>
      <c r="AD3029">
        <f>IF($B3029="","",IFERROR(INDEX('CCA Util %'!$G:$G,MATCH($B3029,'CCA Util %'!$E:$E,0)),""))</f>
        <v/>
      </c>
      <c r="AE3029">
        <f>IF(OR($B3029="",$U3029=""),"",$U3029&amp;" &amp; "&amp;IF(OR($AD3029="",$AD3029=0),"Util NA",$AD3029&amp;" Util"))</f>
        <v/>
      </c>
    </row>
    <row r="3030" ht="15.75" customHeight="1" s="42">
      <c r="A3030" s="41" t="n"/>
      <c r="G3030" s="38" t="n"/>
      <c r="H3030" s="38" t="n"/>
      <c r="I3030" s="38" t="n"/>
      <c r="J3030" s="38" t="n"/>
      <c r="K3030" s="38" t="n"/>
      <c r="L3030" s="38" t="n"/>
      <c r="N3030" s="36">
        <f>IF($B3030="","",IF($C3030="SUPERSTORE","Superstore","DH"))</f>
        <v/>
      </c>
      <c r="O3030" s="36">
        <f>IF($B3030="","",IFERROR(VLOOKUP($B3030,Mapping!$A:$C,2,0),"Not Mapped"))</f>
        <v/>
      </c>
      <c r="P3030" s="36">
        <f>IF($B3030="","",IFERROR(VLOOKUP($B3030,Mapping!$A:$C,3,0),"Not Mapped"))</f>
        <v/>
      </c>
      <c r="Q3030" s="36">
        <f>IF($B3030="","",IFERROR(VLOOKUP($O3030,Leaders!$A:$B,2,0),"Not Mapped"))</f>
        <v/>
      </c>
      <c r="R3030" s="36">
        <f>IF($B3030="","",IF(COUNTIF(Exclusions!$A:$A,$B3030)&gt;0,"Yes","No"))</f>
        <v/>
      </c>
      <c r="S3030" s="38">
        <f>IF($B3030="","",MIN(1,DAY($A3030)/IF($N3030="Superstore",Settings!$B$5,Settings!$B$4)))</f>
        <v/>
      </c>
      <c r="T3030" s="38">
        <f>IF(OR($B3030="",$G3030="",$S3030=0),"",$G3030/$S3030)</f>
        <v/>
      </c>
      <c r="U3030" s="36">
        <f>IF($T3030="","",IF($T3030&lt;Settings!$B$8,"Critical",IF($T3030&lt;Settings!$B$9,"Semi Critical","Non Critical")))</f>
        <v/>
      </c>
      <c r="V3030" s="28" t="n"/>
      <c r="Z3030">
        <f>IF($B3030="","",IFERROR(VLOOKUP($B3030,'Plan HC for CCA'!$A:$B,2,0),""))</f>
        <v/>
      </c>
      <c r="AA3030">
        <f>IF(OR($B3030="",$Z3030=""),"",IF(N($M3030)&lt;$Z3030,"Delta","No Delta"))</f>
        <v/>
      </c>
      <c r="AB3030">
        <f>IF(OR($B3030="",$Z3030=""),"",MAX(0,$Z3030-N($M3030)))</f>
        <v/>
      </c>
      <c r="AC3030" s="46">
        <f>IF($B3030="","",IFERROR(INDEX('CCA Util %'!$H:$H,MATCH($B3030,'CCA Util %'!$E:$E,0)),""))</f>
        <v/>
      </c>
      <c r="AD3030">
        <f>IF($B3030="","",IFERROR(INDEX('CCA Util %'!$G:$G,MATCH($B3030,'CCA Util %'!$E:$E,0)),""))</f>
        <v/>
      </c>
      <c r="AE3030">
        <f>IF(OR($B3030="",$U3030=""),"",$U3030&amp;" &amp; "&amp;IF(OR($AD3030="",$AD3030=0),"Util NA",$AD3030&amp;" Util"))</f>
        <v/>
      </c>
    </row>
    <row r="3031" ht="15.75" customHeight="1" s="42">
      <c r="A3031" s="41" t="n"/>
      <c r="G3031" s="38" t="n"/>
      <c r="H3031" s="38" t="n"/>
      <c r="I3031" s="38" t="n"/>
      <c r="J3031" s="38" t="n"/>
      <c r="K3031" s="38" t="n"/>
      <c r="L3031" s="38" t="n"/>
      <c r="N3031" s="36">
        <f>IF($B3031="","",IF($C3031="SUPERSTORE","Superstore","DH"))</f>
        <v/>
      </c>
      <c r="O3031" s="36">
        <f>IF($B3031="","",IFERROR(VLOOKUP($B3031,Mapping!$A:$C,2,0),"Not Mapped"))</f>
        <v/>
      </c>
      <c r="P3031" s="36">
        <f>IF($B3031="","",IFERROR(VLOOKUP($B3031,Mapping!$A:$C,3,0),"Not Mapped"))</f>
        <v/>
      </c>
      <c r="Q3031" s="36">
        <f>IF($B3031="","",IFERROR(VLOOKUP($O3031,Leaders!$A:$B,2,0),"Not Mapped"))</f>
        <v/>
      </c>
      <c r="R3031" s="36">
        <f>IF($B3031="","",IF(COUNTIF(Exclusions!$A:$A,$B3031)&gt;0,"Yes","No"))</f>
        <v/>
      </c>
      <c r="S3031" s="38">
        <f>IF($B3031="","",MIN(1,DAY($A3031)/IF($N3031="Superstore",Settings!$B$5,Settings!$B$4)))</f>
        <v/>
      </c>
      <c r="T3031" s="38">
        <f>IF(OR($B3031="",$G3031="",$S3031=0),"",$G3031/$S3031)</f>
        <v/>
      </c>
      <c r="U3031" s="36">
        <f>IF($T3031="","",IF($T3031&lt;Settings!$B$8,"Critical",IF($T3031&lt;Settings!$B$9,"Semi Critical","Non Critical")))</f>
        <v/>
      </c>
      <c r="V3031" s="28" t="n"/>
      <c r="Z3031">
        <f>IF($B3031="","",IFERROR(VLOOKUP($B3031,'Plan HC for CCA'!$A:$B,2,0),""))</f>
        <v/>
      </c>
      <c r="AA3031">
        <f>IF(OR($B3031="",$Z3031=""),"",IF(N($M3031)&lt;$Z3031,"Delta","No Delta"))</f>
        <v/>
      </c>
      <c r="AB3031">
        <f>IF(OR($B3031="",$Z3031=""),"",MAX(0,$Z3031-N($M3031)))</f>
        <v/>
      </c>
      <c r="AC3031" s="46">
        <f>IF($B3031="","",IFERROR(INDEX('CCA Util %'!$H:$H,MATCH($B3031,'CCA Util %'!$E:$E,0)),""))</f>
        <v/>
      </c>
      <c r="AD3031">
        <f>IF($B3031="","",IFERROR(INDEX('CCA Util %'!$G:$G,MATCH($B3031,'CCA Util %'!$E:$E,0)),""))</f>
        <v/>
      </c>
      <c r="AE3031">
        <f>IF(OR($B3031="",$U3031=""),"",$U3031&amp;" &amp; "&amp;IF(OR($AD3031="",$AD3031=0),"Util NA",$AD3031&amp;" Util"))</f>
        <v/>
      </c>
    </row>
    <row r="3032" ht="15.75" customHeight="1" s="42">
      <c r="A3032" s="41" t="n"/>
      <c r="G3032" s="38" t="n"/>
      <c r="H3032" s="38" t="n"/>
      <c r="I3032" s="38" t="n"/>
      <c r="J3032" s="38" t="n"/>
      <c r="K3032" s="38" t="n"/>
      <c r="L3032" s="38" t="n"/>
      <c r="N3032" s="36">
        <f>IF($B3032="","",IF($C3032="SUPERSTORE","Superstore","DH"))</f>
        <v/>
      </c>
      <c r="O3032" s="36">
        <f>IF($B3032="","",IFERROR(VLOOKUP($B3032,Mapping!$A:$C,2,0),"Not Mapped"))</f>
        <v/>
      </c>
      <c r="P3032" s="36">
        <f>IF($B3032="","",IFERROR(VLOOKUP($B3032,Mapping!$A:$C,3,0),"Not Mapped"))</f>
        <v/>
      </c>
      <c r="Q3032" s="36">
        <f>IF($B3032="","",IFERROR(VLOOKUP($O3032,Leaders!$A:$B,2,0),"Not Mapped"))</f>
        <v/>
      </c>
      <c r="R3032" s="36">
        <f>IF($B3032="","",IF(COUNTIF(Exclusions!$A:$A,$B3032)&gt;0,"Yes","No"))</f>
        <v/>
      </c>
      <c r="S3032" s="38">
        <f>IF($B3032="","",MIN(1,DAY($A3032)/IF($N3032="Superstore",Settings!$B$5,Settings!$B$4)))</f>
        <v/>
      </c>
      <c r="T3032" s="38">
        <f>IF(OR($B3032="",$G3032="",$S3032=0),"",$G3032/$S3032)</f>
        <v/>
      </c>
      <c r="U3032" s="36">
        <f>IF($T3032="","",IF($T3032&lt;Settings!$B$8,"Critical",IF($T3032&lt;Settings!$B$9,"Semi Critical","Non Critical")))</f>
        <v/>
      </c>
      <c r="V3032" s="28" t="n"/>
      <c r="Z3032">
        <f>IF($B3032="","",IFERROR(VLOOKUP($B3032,'Plan HC for CCA'!$A:$B,2,0),""))</f>
        <v/>
      </c>
      <c r="AA3032">
        <f>IF(OR($B3032="",$Z3032=""),"",IF(N($M3032)&lt;$Z3032,"Delta","No Delta"))</f>
        <v/>
      </c>
      <c r="AB3032">
        <f>IF(OR($B3032="",$Z3032=""),"",MAX(0,$Z3032-N($M3032)))</f>
        <v/>
      </c>
      <c r="AC3032" s="46">
        <f>IF($B3032="","",IFERROR(INDEX('CCA Util %'!$H:$H,MATCH($B3032,'CCA Util %'!$E:$E,0)),""))</f>
        <v/>
      </c>
      <c r="AD3032">
        <f>IF($B3032="","",IFERROR(INDEX('CCA Util %'!$G:$G,MATCH($B3032,'CCA Util %'!$E:$E,0)),""))</f>
        <v/>
      </c>
      <c r="AE3032">
        <f>IF(OR($B3032="",$U3032=""),"",$U3032&amp;" &amp; "&amp;IF(OR($AD3032="",$AD3032=0),"Util NA",$AD3032&amp;" Util"))</f>
        <v/>
      </c>
    </row>
    <row r="3033" ht="15.75" customHeight="1" s="42">
      <c r="A3033" s="41" t="n"/>
      <c r="G3033" s="38" t="n"/>
      <c r="H3033" s="38" t="n"/>
      <c r="I3033" s="38" t="n"/>
      <c r="J3033" s="38" t="n"/>
      <c r="K3033" s="38" t="n"/>
      <c r="L3033" s="38" t="n"/>
      <c r="N3033" s="36">
        <f>IF($B3033="","",IF($C3033="SUPERSTORE","Superstore","DH"))</f>
        <v/>
      </c>
      <c r="O3033" s="36">
        <f>IF($B3033="","",IFERROR(VLOOKUP($B3033,Mapping!$A:$C,2,0),"Not Mapped"))</f>
        <v/>
      </c>
      <c r="P3033" s="36">
        <f>IF($B3033="","",IFERROR(VLOOKUP($B3033,Mapping!$A:$C,3,0),"Not Mapped"))</f>
        <v/>
      </c>
      <c r="Q3033" s="36">
        <f>IF($B3033="","",IFERROR(VLOOKUP($O3033,Leaders!$A:$B,2,0),"Not Mapped"))</f>
        <v/>
      </c>
      <c r="R3033" s="36">
        <f>IF($B3033="","",IF(COUNTIF(Exclusions!$A:$A,$B3033)&gt;0,"Yes","No"))</f>
        <v/>
      </c>
      <c r="S3033" s="38">
        <f>IF($B3033="","",MIN(1,DAY($A3033)/IF($N3033="Superstore",Settings!$B$5,Settings!$B$4)))</f>
        <v/>
      </c>
      <c r="T3033" s="38">
        <f>IF(OR($B3033="",$G3033="",$S3033=0),"",$G3033/$S3033)</f>
        <v/>
      </c>
      <c r="U3033" s="36">
        <f>IF($T3033="","",IF($T3033&lt;Settings!$B$8,"Critical",IF($T3033&lt;Settings!$B$9,"Semi Critical","Non Critical")))</f>
        <v/>
      </c>
      <c r="V3033" s="28" t="n"/>
      <c r="Z3033">
        <f>IF($B3033="","",IFERROR(VLOOKUP($B3033,'Plan HC for CCA'!$A:$B,2,0),""))</f>
        <v/>
      </c>
      <c r="AA3033">
        <f>IF(OR($B3033="",$Z3033=""),"",IF(N($M3033)&lt;$Z3033,"Delta","No Delta"))</f>
        <v/>
      </c>
      <c r="AB3033">
        <f>IF(OR($B3033="",$Z3033=""),"",MAX(0,$Z3033-N($M3033)))</f>
        <v/>
      </c>
      <c r="AC3033" s="46">
        <f>IF($B3033="","",IFERROR(INDEX('CCA Util %'!$H:$H,MATCH($B3033,'CCA Util %'!$E:$E,0)),""))</f>
        <v/>
      </c>
      <c r="AD3033">
        <f>IF($B3033="","",IFERROR(INDEX('CCA Util %'!$G:$G,MATCH($B3033,'CCA Util %'!$E:$E,0)),""))</f>
        <v/>
      </c>
      <c r="AE3033">
        <f>IF(OR($B3033="",$U3033=""),"",$U3033&amp;" &amp; "&amp;IF(OR($AD3033="",$AD3033=0),"Util NA",$AD3033&amp;" Util"))</f>
        <v/>
      </c>
    </row>
    <row r="3034" ht="15.75" customHeight="1" s="42">
      <c r="A3034" s="41" t="n"/>
      <c r="G3034" s="38" t="n"/>
      <c r="H3034" s="38" t="n"/>
      <c r="I3034" s="38" t="n"/>
      <c r="J3034" s="38" t="n"/>
      <c r="K3034" s="38" t="n"/>
      <c r="L3034" s="38" t="n"/>
      <c r="N3034" s="36">
        <f>IF($B3034="","",IF($C3034="SUPERSTORE","Superstore","DH"))</f>
        <v/>
      </c>
      <c r="O3034" s="36">
        <f>IF($B3034="","",IFERROR(VLOOKUP($B3034,Mapping!$A:$C,2,0),"Not Mapped"))</f>
        <v/>
      </c>
      <c r="P3034" s="36">
        <f>IF($B3034="","",IFERROR(VLOOKUP($B3034,Mapping!$A:$C,3,0),"Not Mapped"))</f>
        <v/>
      </c>
      <c r="Q3034" s="36">
        <f>IF($B3034="","",IFERROR(VLOOKUP($O3034,Leaders!$A:$B,2,0),"Not Mapped"))</f>
        <v/>
      </c>
      <c r="R3034" s="36">
        <f>IF($B3034="","",IF(COUNTIF(Exclusions!$A:$A,$B3034)&gt;0,"Yes","No"))</f>
        <v/>
      </c>
      <c r="S3034" s="38">
        <f>IF($B3034="","",MIN(1,DAY($A3034)/IF($N3034="Superstore",Settings!$B$5,Settings!$B$4)))</f>
        <v/>
      </c>
      <c r="T3034" s="38">
        <f>IF(OR($B3034="",$G3034="",$S3034=0),"",$G3034/$S3034)</f>
        <v/>
      </c>
      <c r="U3034" s="36">
        <f>IF($T3034="","",IF($T3034&lt;Settings!$B$8,"Critical",IF($T3034&lt;Settings!$B$9,"Semi Critical","Non Critical")))</f>
        <v/>
      </c>
      <c r="V3034" s="28" t="n"/>
      <c r="Z3034">
        <f>IF($B3034="","",IFERROR(VLOOKUP($B3034,'Plan HC for CCA'!$A:$B,2,0),""))</f>
        <v/>
      </c>
      <c r="AA3034">
        <f>IF(OR($B3034="",$Z3034=""),"",IF(N($M3034)&lt;$Z3034,"Delta","No Delta"))</f>
        <v/>
      </c>
      <c r="AB3034">
        <f>IF(OR($B3034="",$Z3034=""),"",MAX(0,$Z3034-N($M3034)))</f>
        <v/>
      </c>
      <c r="AC3034" s="46">
        <f>IF($B3034="","",IFERROR(INDEX('CCA Util %'!$H:$H,MATCH($B3034,'CCA Util %'!$E:$E,0)),""))</f>
        <v/>
      </c>
      <c r="AD3034">
        <f>IF($B3034="","",IFERROR(INDEX('CCA Util %'!$G:$G,MATCH($B3034,'CCA Util %'!$E:$E,0)),""))</f>
        <v/>
      </c>
      <c r="AE3034">
        <f>IF(OR($B3034="",$U3034=""),"",$U3034&amp;" &amp; "&amp;IF(OR($AD3034="",$AD3034=0),"Util NA",$AD3034&amp;" Util"))</f>
        <v/>
      </c>
    </row>
    <row r="3035" ht="15.75" customHeight="1" s="42">
      <c r="A3035" s="41" t="n"/>
      <c r="G3035" s="38" t="n"/>
      <c r="H3035" s="38" t="n"/>
      <c r="I3035" s="38" t="n"/>
      <c r="J3035" s="38" t="n"/>
      <c r="K3035" s="38" t="n"/>
      <c r="L3035" s="38" t="n"/>
      <c r="N3035" s="36">
        <f>IF($B3035="","",IF($C3035="SUPERSTORE","Superstore","DH"))</f>
        <v/>
      </c>
      <c r="O3035" s="36">
        <f>IF($B3035="","",IFERROR(VLOOKUP($B3035,Mapping!$A:$C,2,0),"Not Mapped"))</f>
        <v/>
      </c>
      <c r="P3035" s="36">
        <f>IF($B3035="","",IFERROR(VLOOKUP($B3035,Mapping!$A:$C,3,0),"Not Mapped"))</f>
        <v/>
      </c>
      <c r="Q3035" s="36">
        <f>IF($B3035="","",IFERROR(VLOOKUP($O3035,Leaders!$A:$B,2,0),"Not Mapped"))</f>
        <v/>
      </c>
      <c r="R3035" s="36">
        <f>IF($B3035="","",IF(COUNTIF(Exclusions!$A:$A,$B3035)&gt;0,"Yes","No"))</f>
        <v/>
      </c>
      <c r="S3035" s="38">
        <f>IF($B3035="","",MIN(1,DAY($A3035)/IF($N3035="Superstore",Settings!$B$5,Settings!$B$4)))</f>
        <v/>
      </c>
      <c r="T3035" s="38">
        <f>IF(OR($B3035="",$G3035="",$S3035=0),"",$G3035/$S3035)</f>
        <v/>
      </c>
      <c r="U3035" s="36">
        <f>IF($T3035="","",IF($T3035&lt;Settings!$B$8,"Critical",IF($T3035&lt;Settings!$B$9,"Semi Critical","Non Critical")))</f>
        <v/>
      </c>
      <c r="V3035" s="28" t="n"/>
      <c r="Z3035">
        <f>IF($B3035="","",IFERROR(VLOOKUP($B3035,'Plan HC for CCA'!$A:$B,2,0),""))</f>
        <v/>
      </c>
      <c r="AA3035">
        <f>IF(OR($B3035="",$Z3035=""),"",IF(N($M3035)&lt;$Z3035,"Delta","No Delta"))</f>
        <v/>
      </c>
      <c r="AB3035">
        <f>IF(OR($B3035="",$Z3035=""),"",MAX(0,$Z3035-N($M3035)))</f>
        <v/>
      </c>
      <c r="AC3035" s="46">
        <f>IF($B3035="","",IFERROR(INDEX('CCA Util %'!$H:$H,MATCH($B3035,'CCA Util %'!$E:$E,0)),""))</f>
        <v/>
      </c>
      <c r="AD3035">
        <f>IF($B3035="","",IFERROR(INDEX('CCA Util %'!$G:$G,MATCH($B3035,'CCA Util %'!$E:$E,0)),""))</f>
        <v/>
      </c>
      <c r="AE3035">
        <f>IF(OR($B3035="",$U3035=""),"",$U3035&amp;" &amp; "&amp;IF(OR($AD3035="",$AD3035=0),"Util NA",$AD3035&amp;" Util"))</f>
        <v/>
      </c>
    </row>
    <row r="3036" ht="15.75" customHeight="1" s="42">
      <c r="A3036" s="41" t="n"/>
      <c r="G3036" s="38" t="n"/>
      <c r="H3036" s="38" t="n"/>
      <c r="I3036" s="38" t="n"/>
      <c r="J3036" s="38" t="n"/>
      <c r="K3036" s="38" t="n"/>
      <c r="L3036" s="38" t="n"/>
      <c r="N3036" s="36">
        <f>IF($B3036="","",IF($C3036="SUPERSTORE","Superstore","DH"))</f>
        <v/>
      </c>
      <c r="O3036" s="36">
        <f>IF($B3036="","",IFERROR(VLOOKUP($B3036,Mapping!$A:$C,2,0),"Not Mapped"))</f>
        <v/>
      </c>
      <c r="P3036" s="36">
        <f>IF($B3036="","",IFERROR(VLOOKUP($B3036,Mapping!$A:$C,3,0),"Not Mapped"))</f>
        <v/>
      </c>
      <c r="Q3036" s="36">
        <f>IF($B3036="","",IFERROR(VLOOKUP($O3036,Leaders!$A:$B,2,0),"Not Mapped"))</f>
        <v/>
      </c>
      <c r="R3036" s="36">
        <f>IF($B3036="","",IF(COUNTIF(Exclusions!$A:$A,$B3036)&gt;0,"Yes","No"))</f>
        <v/>
      </c>
      <c r="S3036" s="38">
        <f>IF($B3036="","",MIN(1,DAY($A3036)/IF($N3036="Superstore",Settings!$B$5,Settings!$B$4)))</f>
        <v/>
      </c>
      <c r="T3036" s="38">
        <f>IF(OR($B3036="",$G3036="",$S3036=0),"",$G3036/$S3036)</f>
        <v/>
      </c>
      <c r="U3036" s="36">
        <f>IF($T3036="","",IF($T3036&lt;Settings!$B$8,"Critical",IF($T3036&lt;Settings!$B$9,"Semi Critical","Non Critical")))</f>
        <v/>
      </c>
      <c r="V3036" s="28" t="n"/>
      <c r="Z3036">
        <f>IF($B3036="","",IFERROR(VLOOKUP($B3036,'Plan HC for CCA'!$A:$B,2,0),""))</f>
        <v/>
      </c>
      <c r="AA3036">
        <f>IF(OR($B3036="",$Z3036=""),"",IF(N($M3036)&lt;$Z3036,"Delta","No Delta"))</f>
        <v/>
      </c>
      <c r="AB3036">
        <f>IF(OR($B3036="",$Z3036=""),"",MAX(0,$Z3036-N($M3036)))</f>
        <v/>
      </c>
      <c r="AC3036" s="46">
        <f>IF($B3036="","",IFERROR(INDEX('CCA Util %'!$H:$H,MATCH($B3036,'CCA Util %'!$E:$E,0)),""))</f>
        <v/>
      </c>
      <c r="AD3036">
        <f>IF($B3036="","",IFERROR(INDEX('CCA Util %'!$G:$G,MATCH($B3036,'CCA Util %'!$E:$E,0)),""))</f>
        <v/>
      </c>
      <c r="AE3036">
        <f>IF(OR($B3036="",$U3036=""),"",$U3036&amp;" &amp; "&amp;IF(OR($AD3036="",$AD3036=0),"Util NA",$AD3036&amp;" Util"))</f>
        <v/>
      </c>
    </row>
    <row r="3037" ht="15.75" customHeight="1" s="42">
      <c r="A3037" s="41" t="n"/>
      <c r="G3037" s="38" t="n"/>
      <c r="H3037" s="38" t="n"/>
      <c r="I3037" s="38" t="n"/>
      <c r="J3037" s="38" t="n"/>
      <c r="K3037" s="38" t="n"/>
      <c r="L3037" s="38" t="n"/>
      <c r="N3037" s="36">
        <f>IF($B3037="","",IF($C3037="SUPERSTORE","Superstore","DH"))</f>
        <v/>
      </c>
      <c r="O3037" s="36">
        <f>IF($B3037="","",IFERROR(VLOOKUP($B3037,Mapping!$A:$C,2,0),"Not Mapped"))</f>
        <v/>
      </c>
      <c r="P3037" s="36">
        <f>IF($B3037="","",IFERROR(VLOOKUP($B3037,Mapping!$A:$C,3,0),"Not Mapped"))</f>
        <v/>
      </c>
      <c r="Q3037" s="36">
        <f>IF($B3037="","",IFERROR(VLOOKUP($O3037,Leaders!$A:$B,2,0),"Not Mapped"))</f>
        <v/>
      </c>
      <c r="R3037" s="36">
        <f>IF($B3037="","",IF(COUNTIF(Exclusions!$A:$A,$B3037)&gt;0,"Yes","No"))</f>
        <v/>
      </c>
      <c r="S3037" s="38">
        <f>IF($B3037="","",MIN(1,DAY($A3037)/IF($N3037="Superstore",Settings!$B$5,Settings!$B$4)))</f>
        <v/>
      </c>
      <c r="T3037" s="38">
        <f>IF(OR($B3037="",$G3037="",$S3037=0),"",$G3037/$S3037)</f>
        <v/>
      </c>
      <c r="U3037" s="36">
        <f>IF($T3037="","",IF($T3037&lt;Settings!$B$8,"Critical",IF($T3037&lt;Settings!$B$9,"Semi Critical","Non Critical")))</f>
        <v/>
      </c>
      <c r="V3037" s="28" t="n"/>
      <c r="Z3037">
        <f>IF($B3037="","",IFERROR(VLOOKUP($B3037,'Plan HC for CCA'!$A:$B,2,0),""))</f>
        <v/>
      </c>
      <c r="AA3037">
        <f>IF(OR($B3037="",$Z3037=""),"",IF(N($M3037)&lt;$Z3037,"Delta","No Delta"))</f>
        <v/>
      </c>
      <c r="AB3037">
        <f>IF(OR($B3037="",$Z3037=""),"",MAX(0,$Z3037-N($M3037)))</f>
        <v/>
      </c>
      <c r="AC3037" s="46">
        <f>IF($B3037="","",IFERROR(INDEX('CCA Util %'!$H:$H,MATCH($B3037,'CCA Util %'!$E:$E,0)),""))</f>
        <v/>
      </c>
      <c r="AD3037">
        <f>IF($B3037="","",IFERROR(INDEX('CCA Util %'!$G:$G,MATCH($B3037,'CCA Util %'!$E:$E,0)),""))</f>
        <v/>
      </c>
      <c r="AE3037">
        <f>IF(OR($B3037="",$U3037=""),"",$U3037&amp;" &amp; "&amp;IF(OR($AD3037="",$AD3037=0),"Util NA",$AD3037&amp;" Util"))</f>
        <v/>
      </c>
    </row>
    <row r="3038" ht="15.75" customHeight="1" s="42">
      <c r="A3038" s="41" t="n"/>
      <c r="G3038" s="38" t="n"/>
      <c r="H3038" s="38" t="n"/>
      <c r="I3038" s="38" t="n"/>
      <c r="J3038" s="38" t="n"/>
      <c r="K3038" s="38" t="n"/>
      <c r="L3038" s="38" t="n"/>
      <c r="N3038" s="36">
        <f>IF($B3038="","",IF($C3038="SUPERSTORE","Superstore","DH"))</f>
        <v/>
      </c>
      <c r="O3038" s="36">
        <f>IF($B3038="","",IFERROR(VLOOKUP($B3038,Mapping!$A:$C,2,0),"Not Mapped"))</f>
        <v/>
      </c>
      <c r="P3038" s="36">
        <f>IF($B3038="","",IFERROR(VLOOKUP($B3038,Mapping!$A:$C,3,0),"Not Mapped"))</f>
        <v/>
      </c>
      <c r="Q3038" s="36">
        <f>IF($B3038="","",IFERROR(VLOOKUP($O3038,Leaders!$A:$B,2,0),"Not Mapped"))</f>
        <v/>
      </c>
      <c r="R3038" s="36">
        <f>IF($B3038="","",IF(COUNTIF(Exclusions!$A:$A,$B3038)&gt;0,"Yes","No"))</f>
        <v/>
      </c>
      <c r="S3038" s="38">
        <f>IF($B3038="","",MIN(1,DAY($A3038)/IF($N3038="Superstore",Settings!$B$5,Settings!$B$4)))</f>
        <v/>
      </c>
      <c r="T3038" s="38">
        <f>IF(OR($B3038="",$G3038="",$S3038=0),"",$G3038/$S3038)</f>
        <v/>
      </c>
      <c r="U3038" s="36">
        <f>IF($T3038="","",IF($T3038&lt;Settings!$B$8,"Critical",IF($T3038&lt;Settings!$B$9,"Semi Critical","Non Critical")))</f>
        <v/>
      </c>
      <c r="V3038" s="28" t="n"/>
      <c r="Z3038">
        <f>IF($B3038="","",IFERROR(VLOOKUP($B3038,'Plan HC for CCA'!$A:$B,2,0),""))</f>
        <v/>
      </c>
      <c r="AA3038">
        <f>IF(OR($B3038="",$Z3038=""),"",IF(N($M3038)&lt;$Z3038,"Delta","No Delta"))</f>
        <v/>
      </c>
      <c r="AB3038">
        <f>IF(OR($B3038="",$Z3038=""),"",MAX(0,$Z3038-N($M3038)))</f>
        <v/>
      </c>
      <c r="AC3038" s="46">
        <f>IF($B3038="","",IFERROR(INDEX('CCA Util %'!$H:$H,MATCH($B3038,'CCA Util %'!$E:$E,0)),""))</f>
        <v/>
      </c>
      <c r="AD3038">
        <f>IF($B3038="","",IFERROR(INDEX('CCA Util %'!$G:$G,MATCH($B3038,'CCA Util %'!$E:$E,0)),""))</f>
        <v/>
      </c>
      <c r="AE3038">
        <f>IF(OR($B3038="",$U3038=""),"",$U3038&amp;" &amp; "&amp;IF(OR($AD3038="",$AD3038=0),"Util NA",$AD3038&amp;" Util"))</f>
        <v/>
      </c>
    </row>
    <row r="3039" ht="15.75" customHeight="1" s="42">
      <c r="A3039" s="41" t="n"/>
      <c r="G3039" s="38" t="n"/>
      <c r="H3039" s="38" t="n"/>
      <c r="I3039" s="38" t="n"/>
      <c r="J3039" s="38" t="n"/>
      <c r="K3039" s="38" t="n"/>
      <c r="L3039" s="38" t="n"/>
      <c r="N3039" s="36">
        <f>IF($B3039="","",IF($C3039="SUPERSTORE","Superstore","DH"))</f>
        <v/>
      </c>
      <c r="O3039" s="36">
        <f>IF($B3039="","",IFERROR(VLOOKUP($B3039,Mapping!$A:$C,2,0),"Not Mapped"))</f>
        <v/>
      </c>
      <c r="P3039" s="36">
        <f>IF($B3039="","",IFERROR(VLOOKUP($B3039,Mapping!$A:$C,3,0),"Not Mapped"))</f>
        <v/>
      </c>
      <c r="Q3039" s="36">
        <f>IF($B3039="","",IFERROR(VLOOKUP($O3039,Leaders!$A:$B,2,0),"Not Mapped"))</f>
        <v/>
      </c>
      <c r="R3039" s="36">
        <f>IF($B3039="","",IF(COUNTIF(Exclusions!$A:$A,$B3039)&gt;0,"Yes","No"))</f>
        <v/>
      </c>
      <c r="S3039" s="38">
        <f>IF($B3039="","",MIN(1,DAY($A3039)/IF($N3039="Superstore",Settings!$B$5,Settings!$B$4)))</f>
        <v/>
      </c>
      <c r="T3039" s="38">
        <f>IF(OR($B3039="",$G3039="",$S3039=0),"",$G3039/$S3039)</f>
        <v/>
      </c>
      <c r="U3039" s="36">
        <f>IF($T3039="","",IF($T3039&lt;Settings!$B$8,"Critical",IF($T3039&lt;Settings!$B$9,"Semi Critical","Non Critical")))</f>
        <v/>
      </c>
      <c r="V3039" s="28" t="n"/>
      <c r="Z3039">
        <f>IF($B3039="","",IFERROR(VLOOKUP($B3039,'Plan HC for CCA'!$A:$B,2,0),""))</f>
        <v/>
      </c>
      <c r="AA3039">
        <f>IF(OR($B3039="",$Z3039=""),"",IF(N($M3039)&lt;$Z3039,"Delta","No Delta"))</f>
        <v/>
      </c>
      <c r="AB3039">
        <f>IF(OR($B3039="",$Z3039=""),"",MAX(0,$Z3039-N($M3039)))</f>
        <v/>
      </c>
      <c r="AC3039" s="46">
        <f>IF($B3039="","",IFERROR(INDEX('CCA Util %'!$H:$H,MATCH($B3039,'CCA Util %'!$E:$E,0)),""))</f>
        <v/>
      </c>
      <c r="AD3039">
        <f>IF($B3039="","",IFERROR(INDEX('CCA Util %'!$G:$G,MATCH($B3039,'CCA Util %'!$E:$E,0)),""))</f>
        <v/>
      </c>
      <c r="AE3039">
        <f>IF(OR($B3039="",$U3039=""),"",$U3039&amp;" &amp; "&amp;IF(OR($AD3039="",$AD3039=0),"Util NA",$AD3039&amp;" Util"))</f>
        <v/>
      </c>
    </row>
    <row r="3040" ht="15.75" customHeight="1" s="42">
      <c r="A3040" s="41" t="n"/>
      <c r="G3040" s="38" t="n"/>
      <c r="H3040" s="38" t="n"/>
      <c r="I3040" s="38" t="n"/>
      <c r="J3040" s="38" t="n"/>
      <c r="K3040" s="38" t="n"/>
      <c r="L3040" s="38" t="n"/>
      <c r="N3040" s="36">
        <f>IF($B3040="","",IF($C3040="SUPERSTORE","Superstore","DH"))</f>
        <v/>
      </c>
      <c r="O3040" s="36">
        <f>IF($B3040="","",IFERROR(VLOOKUP($B3040,Mapping!$A:$C,2,0),"Not Mapped"))</f>
        <v/>
      </c>
      <c r="P3040" s="36">
        <f>IF($B3040="","",IFERROR(VLOOKUP($B3040,Mapping!$A:$C,3,0),"Not Mapped"))</f>
        <v/>
      </c>
      <c r="Q3040" s="36">
        <f>IF($B3040="","",IFERROR(VLOOKUP($O3040,Leaders!$A:$B,2,0),"Not Mapped"))</f>
        <v/>
      </c>
      <c r="R3040" s="36">
        <f>IF($B3040="","",IF(COUNTIF(Exclusions!$A:$A,$B3040)&gt;0,"Yes","No"))</f>
        <v/>
      </c>
      <c r="S3040" s="38">
        <f>IF($B3040="","",MIN(1,DAY($A3040)/IF($N3040="Superstore",Settings!$B$5,Settings!$B$4)))</f>
        <v/>
      </c>
      <c r="T3040" s="38">
        <f>IF(OR($B3040="",$G3040="",$S3040=0),"",$G3040/$S3040)</f>
        <v/>
      </c>
      <c r="U3040" s="36">
        <f>IF($T3040="","",IF($T3040&lt;Settings!$B$8,"Critical",IF($T3040&lt;Settings!$B$9,"Semi Critical","Non Critical")))</f>
        <v/>
      </c>
      <c r="V3040" s="28" t="n"/>
      <c r="Z3040">
        <f>IF($B3040="","",IFERROR(VLOOKUP($B3040,'Plan HC for CCA'!$A:$B,2,0),""))</f>
        <v/>
      </c>
      <c r="AA3040">
        <f>IF(OR($B3040="",$Z3040=""),"",IF(N($M3040)&lt;$Z3040,"Delta","No Delta"))</f>
        <v/>
      </c>
      <c r="AB3040">
        <f>IF(OR($B3040="",$Z3040=""),"",MAX(0,$Z3040-N($M3040)))</f>
        <v/>
      </c>
      <c r="AC3040" s="46">
        <f>IF($B3040="","",IFERROR(INDEX('CCA Util %'!$H:$H,MATCH($B3040,'CCA Util %'!$E:$E,0)),""))</f>
        <v/>
      </c>
      <c r="AD3040">
        <f>IF($B3040="","",IFERROR(INDEX('CCA Util %'!$G:$G,MATCH($B3040,'CCA Util %'!$E:$E,0)),""))</f>
        <v/>
      </c>
      <c r="AE3040">
        <f>IF(OR($B3040="",$U3040=""),"",$U3040&amp;" &amp; "&amp;IF(OR($AD3040="",$AD3040=0),"Util NA",$AD3040&amp;" Util"))</f>
        <v/>
      </c>
    </row>
    <row r="3041" ht="15.75" customHeight="1" s="42">
      <c r="A3041" s="41" t="n"/>
      <c r="G3041" s="38" t="n"/>
      <c r="H3041" s="38" t="n"/>
      <c r="I3041" s="38" t="n"/>
      <c r="J3041" s="38" t="n"/>
      <c r="K3041" s="38" t="n"/>
      <c r="L3041" s="38" t="n"/>
      <c r="N3041" s="36">
        <f>IF($B3041="","",IF($C3041="SUPERSTORE","Superstore","DH"))</f>
        <v/>
      </c>
      <c r="O3041" s="36">
        <f>IF($B3041="","",IFERROR(VLOOKUP($B3041,Mapping!$A:$C,2,0),"Not Mapped"))</f>
        <v/>
      </c>
      <c r="P3041" s="36">
        <f>IF($B3041="","",IFERROR(VLOOKUP($B3041,Mapping!$A:$C,3,0),"Not Mapped"))</f>
        <v/>
      </c>
      <c r="Q3041" s="36">
        <f>IF($B3041="","",IFERROR(VLOOKUP($O3041,Leaders!$A:$B,2,0),"Not Mapped"))</f>
        <v/>
      </c>
      <c r="R3041" s="36">
        <f>IF($B3041="","",IF(COUNTIF(Exclusions!$A:$A,$B3041)&gt;0,"Yes","No"))</f>
        <v/>
      </c>
      <c r="S3041" s="38">
        <f>IF($B3041="","",MIN(1,DAY($A3041)/IF($N3041="Superstore",Settings!$B$5,Settings!$B$4)))</f>
        <v/>
      </c>
      <c r="T3041" s="38">
        <f>IF(OR($B3041="",$G3041="",$S3041=0),"",$G3041/$S3041)</f>
        <v/>
      </c>
      <c r="U3041" s="36">
        <f>IF($T3041="","",IF($T3041&lt;Settings!$B$8,"Critical",IF($T3041&lt;Settings!$B$9,"Semi Critical","Non Critical")))</f>
        <v/>
      </c>
      <c r="V3041" s="28" t="n"/>
      <c r="Z3041">
        <f>IF($B3041="","",IFERROR(VLOOKUP($B3041,'Plan HC for CCA'!$A:$B,2,0),""))</f>
        <v/>
      </c>
      <c r="AA3041">
        <f>IF(OR($B3041="",$Z3041=""),"",IF(N($M3041)&lt;$Z3041,"Delta","No Delta"))</f>
        <v/>
      </c>
      <c r="AB3041">
        <f>IF(OR($B3041="",$Z3041=""),"",MAX(0,$Z3041-N($M3041)))</f>
        <v/>
      </c>
      <c r="AC3041" s="46">
        <f>IF($B3041="","",IFERROR(INDEX('CCA Util %'!$H:$H,MATCH($B3041,'CCA Util %'!$E:$E,0)),""))</f>
        <v/>
      </c>
      <c r="AD3041">
        <f>IF($B3041="","",IFERROR(INDEX('CCA Util %'!$G:$G,MATCH($B3041,'CCA Util %'!$E:$E,0)),""))</f>
        <v/>
      </c>
      <c r="AE3041">
        <f>IF(OR($B3041="",$U3041=""),"",$U3041&amp;" &amp; "&amp;IF(OR($AD3041="",$AD3041=0),"Util NA",$AD3041&amp;" Util"))</f>
        <v/>
      </c>
    </row>
    <row r="3042" ht="15.75" customHeight="1" s="42">
      <c r="A3042" s="41" t="n"/>
      <c r="G3042" s="38" t="n"/>
      <c r="H3042" s="38" t="n"/>
      <c r="I3042" s="38" t="n"/>
      <c r="J3042" s="38" t="n"/>
      <c r="K3042" s="38" t="n"/>
      <c r="L3042" s="38" t="n"/>
      <c r="N3042" s="36">
        <f>IF($B3042="","",IF($C3042="SUPERSTORE","Superstore","DH"))</f>
        <v/>
      </c>
      <c r="O3042" s="36">
        <f>IF($B3042="","",IFERROR(VLOOKUP($B3042,Mapping!$A:$C,2,0),"Not Mapped"))</f>
        <v/>
      </c>
      <c r="P3042" s="36">
        <f>IF($B3042="","",IFERROR(VLOOKUP($B3042,Mapping!$A:$C,3,0),"Not Mapped"))</f>
        <v/>
      </c>
      <c r="Q3042" s="36">
        <f>IF($B3042="","",IFERROR(VLOOKUP($O3042,Leaders!$A:$B,2,0),"Not Mapped"))</f>
        <v/>
      </c>
      <c r="R3042" s="36">
        <f>IF($B3042="","",IF(COUNTIF(Exclusions!$A:$A,$B3042)&gt;0,"Yes","No"))</f>
        <v/>
      </c>
      <c r="S3042" s="38">
        <f>IF($B3042="","",MIN(1,DAY($A3042)/IF($N3042="Superstore",Settings!$B$5,Settings!$B$4)))</f>
        <v/>
      </c>
      <c r="T3042" s="38">
        <f>IF(OR($B3042="",$G3042="",$S3042=0),"",$G3042/$S3042)</f>
        <v/>
      </c>
      <c r="U3042" s="36">
        <f>IF($T3042="","",IF($T3042&lt;Settings!$B$8,"Critical",IF($T3042&lt;Settings!$B$9,"Semi Critical","Non Critical")))</f>
        <v/>
      </c>
      <c r="V3042" s="28" t="n"/>
      <c r="Z3042">
        <f>IF($B3042="","",IFERROR(VLOOKUP($B3042,'Plan HC for CCA'!$A:$B,2,0),""))</f>
        <v/>
      </c>
      <c r="AA3042">
        <f>IF(OR($B3042="",$Z3042=""),"",IF(N($M3042)&lt;$Z3042,"Delta","No Delta"))</f>
        <v/>
      </c>
      <c r="AB3042">
        <f>IF(OR($B3042="",$Z3042=""),"",MAX(0,$Z3042-N($M3042)))</f>
        <v/>
      </c>
      <c r="AC3042" s="46">
        <f>IF($B3042="","",IFERROR(INDEX('CCA Util %'!$H:$H,MATCH($B3042,'CCA Util %'!$E:$E,0)),""))</f>
        <v/>
      </c>
      <c r="AD3042">
        <f>IF($B3042="","",IFERROR(INDEX('CCA Util %'!$G:$G,MATCH($B3042,'CCA Util %'!$E:$E,0)),""))</f>
        <v/>
      </c>
      <c r="AE3042">
        <f>IF(OR($B3042="",$U3042=""),"",$U3042&amp;" &amp; "&amp;IF(OR($AD3042="",$AD3042=0),"Util NA",$AD3042&amp;" Util"))</f>
        <v/>
      </c>
    </row>
    <row r="3043" ht="15.75" customHeight="1" s="42">
      <c r="A3043" s="41" t="n"/>
      <c r="G3043" s="38" t="n"/>
      <c r="H3043" s="38" t="n"/>
      <c r="I3043" s="38" t="n"/>
      <c r="J3043" s="38" t="n"/>
      <c r="K3043" s="38" t="n"/>
      <c r="L3043" s="38" t="n"/>
      <c r="N3043" s="36">
        <f>IF($B3043="","",IF($C3043="SUPERSTORE","Superstore","DH"))</f>
        <v/>
      </c>
      <c r="O3043" s="36">
        <f>IF($B3043="","",IFERROR(VLOOKUP($B3043,Mapping!$A:$C,2,0),"Not Mapped"))</f>
        <v/>
      </c>
      <c r="P3043" s="36">
        <f>IF($B3043="","",IFERROR(VLOOKUP($B3043,Mapping!$A:$C,3,0),"Not Mapped"))</f>
        <v/>
      </c>
      <c r="Q3043" s="36">
        <f>IF($B3043="","",IFERROR(VLOOKUP($O3043,Leaders!$A:$B,2,0),"Not Mapped"))</f>
        <v/>
      </c>
      <c r="R3043" s="36">
        <f>IF($B3043="","",IF(COUNTIF(Exclusions!$A:$A,$B3043)&gt;0,"Yes","No"))</f>
        <v/>
      </c>
      <c r="S3043" s="38">
        <f>IF($B3043="","",MIN(1,DAY($A3043)/IF($N3043="Superstore",Settings!$B$5,Settings!$B$4)))</f>
        <v/>
      </c>
      <c r="T3043" s="38">
        <f>IF(OR($B3043="",$G3043="",$S3043=0),"",$G3043/$S3043)</f>
        <v/>
      </c>
      <c r="U3043" s="36">
        <f>IF($T3043="","",IF($T3043&lt;Settings!$B$8,"Critical",IF($T3043&lt;Settings!$B$9,"Semi Critical","Non Critical")))</f>
        <v/>
      </c>
      <c r="V3043" s="28" t="n"/>
      <c r="Z3043">
        <f>IF($B3043="","",IFERROR(VLOOKUP($B3043,'Plan HC for CCA'!$A:$B,2,0),""))</f>
        <v/>
      </c>
      <c r="AA3043">
        <f>IF(OR($B3043="",$Z3043=""),"",IF(N($M3043)&lt;$Z3043,"Delta","No Delta"))</f>
        <v/>
      </c>
      <c r="AB3043">
        <f>IF(OR($B3043="",$Z3043=""),"",MAX(0,$Z3043-N($M3043)))</f>
        <v/>
      </c>
      <c r="AC3043" s="46">
        <f>IF($B3043="","",IFERROR(INDEX('CCA Util %'!$H:$H,MATCH($B3043,'CCA Util %'!$E:$E,0)),""))</f>
        <v/>
      </c>
      <c r="AD3043">
        <f>IF($B3043="","",IFERROR(INDEX('CCA Util %'!$G:$G,MATCH($B3043,'CCA Util %'!$E:$E,0)),""))</f>
        <v/>
      </c>
      <c r="AE3043">
        <f>IF(OR($B3043="",$U3043=""),"",$U3043&amp;" &amp; "&amp;IF(OR($AD3043="",$AD3043=0),"Util NA",$AD3043&amp;" Util"))</f>
        <v/>
      </c>
    </row>
    <row r="3044" ht="15.75" customHeight="1" s="42">
      <c r="A3044" s="41" t="n"/>
      <c r="G3044" s="38" t="n"/>
      <c r="H3044" s="38" t="n"/>
      <c r="I3044" s="38" t="n"/>
      <c r="J3044" s="38" t="n"/>
      <c r="K3044" s="38" t="n"/>
      <c r="L3044" s="38" t="n"/>
      <c r="N3044" s="36">
        <f>IF($B3044="","",IF($C3044="SUPERSTORE","Superstore","DH"))</f>
        <v/>
      </c>
      <c r="O3044" s="36">
        <f>IF($B3044="","",IFERROR(VLOOKUP($B3044,Mapping!$A:$C,2,0),"Not Mapped"))</f>
        <v/>
      </c>
      <c r="P3044" s="36">
        <f>IF($B3044="","",IFERROR(VLOOKUP($B3044,Mapping!$A:$C,3,0),"Not Mapped"))</f>
        <v/>
      </c>
      <c r="Q3044" s="36">
        <f>IF($B3044="","",IFERROR(VLOOKUP($O3044,Leaders!$A:$B,2,0),"Not Mapped"))</f>
        <v/>
      </c>
      <c r="R3044" s="36">
        <f>IF($B3044="","",IF(COUNTIF(Exclusions!$A:$A,$B3044)&gt;0,"Yes","No"))</f>
        <v/>
      </c>
      <c r="S3044" s="38">
        <f>IF($B3044="","",MIN(1,DAY($A3044)/IF($N3044="Superstore",Settings!$B$5,Settings!$B$4)))</f>
        <v/>
      </c>
      <c r="T3044" s="38">
        <f>IF(OR($B3044="",$G3044="",$S3044=0),"",$G3044/$S3044)</f>
        <v/>
      </c>
      <c r="U3044" s="36">
        <f>IF($T3044="","",IF($T3044&lt;Settings!$B$8,"Critical",IF($T3044&lt;Settings!$B$9,"Semi Critical","Non Critical")))</f>
        <v/>
      </c>
      <c r="V3044" s="28" t="n"/>
      <c r="Z3044">
        <f>IF($B3044="","",IFERROR(VLOOKUP($B3044,'Plan HC for CCA'!$A:$B,2,0),""))</f>
        <v/>
      </c>
      <c r="AA3044">
        <f>IF(OR($B3044="",$Z3044=""),"",IF(N($M3044)&lt;$Z3044,"Delta","No Delta"))</f>
        <v/>
      </c>
      <c r="AB3044">
        <f>IF(OR($B3044="",$Z3044=""),"",MAX(0,$Z3044-N($M3044)))</f>
        <v/>
      </c>
      <c r="AC3044" s="46">
        <f>IF($B3044="","",IFERROR(INDEX('CCA Util %'!$H:$H,MATCH($B3044,'CCA Util %'!$E:$E,0)),""))</f>
        <v/>
      </c>
      <c r="AD3044">
        <f>IF($B3044="","",IFERROR(INDEX('CCA Util %'!$G:$G,MATCH($B3044,'CCA Util %'!$E:$E,0)),""))</f>
        <v/>
      </c>
      <c r="AE3044">
        <f>IF(OR($B3044="",$U3044=""),"",$U3044&amp;" &amp; "&amp;IF(OR($AD3044="",$AD3044=0),"Util NA",$AD3044&amp;" Util"))</f>
        <v/>
      </c>
    </row>
    <row r="3045" ht="15.75" customHeight="1" s="42">
      <c r="A3045" s="41" t="n"/>
      <c r="G3045" s="38" t="n"/>
      <c r="H3045" s="38" t="n"/>
      <c r="I3045" s="38" t="n"/>
      <c r="J3045" s="38" t="n"/>
      <c r="K3045" s="38" t="n"/>
      <c r="L3045" s="38" t="n"/>
      <c r="N3045" s="36">
        <f>IF($B3045="","",IF($C3045="SUPERSTORE","Superstore","DH"))</f>
        <v/>
      </c>
      <c r="O3045" s="36">
        <f>IF($B3045="","",IFERROR(VLOOKUP($B3045,Mapping!$A:$C,2,0),"Not Mapped"))</f>
        <v/>
      </c>
      <c r="P3045" s="36">
        <f>IF($B3045="","",IFERROR(VLOOKUP($B3045,Mapping!$A:$C,3,0),"Not Mapped"))</f>
        <v/>
      </c>
      <c r="Q3045" s="36">
        <f>IF($B3045="","",IFERROR(VLOOKUP($O3045,Leaders!$A:$B,2,0),"Not Mapped"))</f>
        <v/>
      </c>
      <c r="R3045" s="36">
        <f>IF($B3045="","",IF(COUNTIF(Exclusions!$A:$A,$B3045)&gt;0,"Yes","No"))</f>
        <v/>
      </c>
      <c r="S3045" s="38">
        <f>IF($B3045="","",MIN(1,DAY($A3045)/IF($N3045="Superstore",Settings!$B$5,Settings!$B$4)))</f>
        <v/>
      </c>
      <c r="T3045" s="38">
        <f>IF(OR($B3045="",$G3045="",$S3045=0),"",$G3045/$S3045)</f>
        <v/>
      </c>
      <c r="U3045" s="36">
        <f>IF($T3045="","",IF($T3045&lt;Settings!$B$8,"Critical",IF($T3045&lt;Settings!$B$9,"Semi Critical","Non Critical")))</f>
        <v/>
      </c>
      <c r="V3045" s="28" t="n"/>
      <c r="Z3045">
        <f>IF($B3045="","",IFERROR(VLOOKUP($B3045,'Plan HC for CCA'!$A:$B,2,0),""))</f>
        <v/>
      </c>
      <c r="AA3045">
        <f>IF(OR($B3045="",$Z3045=""),"",IF(N($M3045)&lt;$Z3045,"Delta","No Delta"))</f>
        <v/>
      </c>
      <c r="AB3045">
        <f>IF(OR($B3045="",$Z3045=""),"",MAX(0,$Z3045-N($M3045)))</f>
        <v/>
      </c>
      <c r="AC3045" s="46">
        <f>IF($B3045="","",IFERROR(INDEX('CCA Util %'!$H:$H,MATCH($B3045,'CCA Util %'!$E:$E,0)),""))</f>
        <v/>
      </c>
      <c r="AD3045">
        <f>IF($B3045="","",IFERROR(INDEX('CCA Util %'!$G:$G,MATCH($B3045,'CCA Util %'!$E:$E,0)),""))</f>
        <v/>
      </c>
      <c r="AE3045">
        <f>IF(OR($B3045="",$U3045=""),"",$U3045&amp;" &amp; "&amp;IF(OR($AD3045="",$AD3045=0),"Util NA",$AD3045&amp;" Util"))</f>
        <v/>
      </c>
    </row>
    <row r="3046" ht="15.75" customHeight="1" s="42">
      <c r="A3046" s="41" t="n"/>
      <c r="G3046" s="38" t="n"/>
      <c r="H3046" s="38" t="n"/>
      <c r="I3046" s="38" t="n"/>
      <c r="J3046" s="38" t="n"/>
      <c r="K3046" s="38" t="n"/>
      <c r="L3046" s="38" t="n"/>
      <c r="N3046" s="36">
        <f>IF($B3046="","",IF($C3046="SUPERSTORE","Superstore","DH"))</f>
        <v/>
      </c>
      <c r="O3046" s="36">
        <f>IF($B3046="","",IFERROR(VLOOKUP($B3046,Mapping!$A:$C,2,0),"Not Mapped"))</f>
        <v/>
      </c>
      <c r="P3046" s="36">
        <f>IF($B3046="","",IFERROR(VLOOKUP($B3046,Mapping!$A:$C,3,0),"Not Mapped"))</f>
        <v/>
      </c>
      <c r="Q3046" s="36">
        <f>IF($B3046="","",IFERROR(VLOOKUP($O3046,Leaders!$A:$B,2,0),"Not Mapped"))</f>
        <v/>
      </c>
      <c r="R3046" s="36">
        <f>IF($B3046="","",IF(COUNTIF(Exclusions!$A:$A,$B3046)&gt;0,"Yes","No"))</f>
        <v/>
      </c>
      <c r="S3046" s="38">
        <f>IF($B3046="","",MIN(1,DAY($A3046)/IF($N3046="Superstore",Settings!$B$5,Settings!$B$4)))</f>
        <v/>
      </c>
      <c r="T3046" s="38">
        <f>IF(OR($B3046="",$G3046="",$S3046=0),"",$G3046/$S3046)</f>
        <v/>
      </c>
      <c r="U3046" s="36">
        <f>IF($T3046="","",IF($T3046&lt;Settings!$B$8,"Critical",IF($T3046&lt;Settings!$B$9,"Semi Critical","Non Critical")))</f>
        <v/>
      </c>
      <c r="V3046" s="28" t="n"/>
      <c r="Z3046">
        <f>IF($B3046="","",IFERROR(VLOOKUP($B3046,'Plan HC for CCA'!$A:$B,2,0),""))</f>
        <v/>
      </c>
      <c r="AA3046">
        <f>IF(OR($B3046="",$Z3046=""),"",IF(N($M3046)&lt;$Z3046,"Delta","No Delta"))</f>
        <v/>
      </c>
      <c r="AB3046">
        <f>IF(OR($B3046="",$Z3046=""),"",MAX(0,$Z3046-N($M3046)))</f>
        <v/>
      </c>
      <c r="AC3046" s="46">
        <f>IF($B3046="","",IFERROR(INDEX('CCA Util %'!$H:$H,MATCH($B3046,'CCA Util %'!$E:$E,0)),""))</f>
        <v/>
      </c>
      <c r="AD3046">
        <f>IF($B3046="","",IFERROR(INDEX('CCA Util %'!$G:$G,MATCH($B3046,'CCA Util %'!$E:$E,0)),""))</f>
        <v/>
      </c>
      <c r="AE3046">
        <f>IF(OR($B3046="",$U3046=""),"",$U3046&amp;" &amp; "&amp;IF(OR($AD3046="",$AD3046=0),"Util NA",$AD3046&amp;" Util"))</f>
        <v/>
      </c>
    </row>
    <row r="3047" ht="15.75" customHeight="1" s="42">
      <c r="A3047" s="41" t="n"/>
      <c r="G3047" s="38" t="n"/>
      <c r="H3047" s="38" t="n"/>
      <c r="I3047" s="38" t="n"/>
      <c r="J3047" s="38" t="n"/>
      <c r="K3047" s="38" t="n"/>
      <c r="L3047" s="38" t="n"/>
      <c r="N3047" s="36">
        <f>IF($B3047="","",IF($C3047="SUPERSTORE","Superstore","DH"))</f>
        <v/>
      </c>
      <c r="O3047" s="36">
        <f>IF($B3047="","",IFERROR(VLOOKUP($B3047,Mapping!$A:$C,2,0),"Not Mapped"))</f>
        <v/>
      </c>
      <c r="P3047" s="36">
        <f>IF($B3047="","",IFERROR(VLOOKUP($B3047,Mapping!$A:$C,3,0),"Not Mapped"))</f>
        <v/>
      </c>
      <c r="Q3047" s="36">
        <f>IF($B3047="","",IFERROR(VLOOKUP($O3047,Leaders!$A:$B,2,0),"Not Mapped"))</f>
        <v/>
      </c>
      <c r="R3047" s="36">
        <f>IF($B3047="","",IF(COUNTIF(Exclusions!$A:$A,$B3047)&gt;0,"Yes","No"))</f>
        <v/>
      </c>
      <c r="S3047" s="38">
        <f>IF($B3047="","",MIN(1,DAY($A3047)/IF($N3047="Superstore",Settings!$B$5,Settings!$B$4)))</f>
        <v/>
      </c>
      <c r="T3047" s="38">
        <f>IF(OR($B3047="",$G3047="",$S3047=0),"",$G3047/$S3047)</f>
        <v/>
      </c>
      <c r="U3047" s="36">
        <f>IF($T3047="","",IF($T3047&lt;Settings!$B$8,"Critical",IF($T3047&lt;Settings!$B$9,"Semi Critical","Non Critical")))</f>
        <v/>
      </c>
      <c r="V3047" s="28" t="n"/>
      <c r="Z3047">
        <f>IF($B3047="","",IFERROR(VLOOKUP($B3047,'Plan HC for CCA'!$A:$B,2,0),""))</f>
        <v/>
      </c>
      <c r="AA3047">
        <f>IF(OR($B3047="",$Z3047=""),"",IF(N($M3047)&lt;$Z3047,"Delta","No Delta"))</f>
        <v/>
      </c>
      <c r="AB3047">
        <f>IF(OR($B3047="",$Z3047=""),"",MAX(0,$Z3047-N($M3047)))</f>
        <v/>
      </c>
      <c r="AC3047" s="46">
        <f>IF($B3047="","",IFERROR(INDEX('CCA Util %'!$H:$H,MATCH($B3047,'CCA Util %'!$E:$E,0)),""))</f>
        <v/>
      </c>
      <c r="AD3047">
        <f>IF($B3047="","",IFERROR(INDEX('CCA Util %'!$G:$G,MATCH($B3047,'CCA Util %'!$E:$E,0)),""))</f>
        <v/>
      </c>
      <c r="AE3047">
        <f>IF(OR($B3047="",$U3047=""),"",$U3047&amp;" &amp; "&amp;IF(OR($AD3047="",$AD3047=0),"Util NA",$AD3047&amp;" Util"))</f>
        <v/>
      </c>
    </row>
    <row r="3048" ht="15.75" customHeight="1" s="42">
      <c r="A3048" s="41" t="n"/>
      <c r="G3048" s="38" t="n"/>
      <c r="H3048" s="38" t="n"/>
      <c r="I3048" s="38" t="n"/>
      <c r="J3048" s="38" t="n"/>
      <c r="K3048" s="38" t="n"/>
      <c r="L3048" s="38" t="n"/>
      <c r="N3048" s="36">
        <f>IF($B3048="","",IF($C3048="SUPERSTORE","Superstore","DH"))</f>
        <v/>
      </c>
      <c r="O3048" s="36">
        <f>IF($B3048="","",IFERROR(VLOOKUP($B3048,Mapping!$A:$C,2,0),"Not Mapped"))</f>
        <v/>
      </c>
      <c r="P3048" s="36">
        <f>IF($B3048="","",IFERROR(VLOOKUP($B3048,Mapping!$A:$C,3,0),"Not Mapped"))</f>
        <v/>
      </c>
      <c r="Q3048" s="36">
        <f>IF($B3048="","",IFERROR(VLOOKUP($O3048,Leaders!$A:$B,2,0),"Not Mapped"))</f>
        <v/>
      </c>
      <c r="R3048" s="36">
        <f>IF($B3048="","",IF(COUNTIF(Exclusions!$A:$A,$B3048)&gt;0,"Yes","No"))</f>
        <v/>
      </c>
      <c r="S3048" s="38">
        <f>IF($B3048="","",MIN(1,DAY($A3048)/IF($N3048="Superstore",Settings!$B$5,Settings!$B$4)))</f>
        <v/>
      </c>
      <c r="T3048" s="38">
        <f>IF(OR($B3048="",$G3048="",$S3048=0),"",$G3048/$S3048)</f>
        <v/>
      </c>
      <c r="U3048" s="36">
        <f>IF($T3048="","",IF($T3048&lt;Settings!$B$8,"Critical",IF($T3048&lt;Settings!$B$9,"Semi Critical","Non Critical")))</f>
        <v/>
      </c>
      <c r="V3048" s="28" t="n"/>
      <c r="Z3048">
        <f>IF($B3048="","",IFERROR(VLOOKUP($B3048,'Plan HC for CCA'!$A:$B,2,0),""))</f>
        <v/>
      </c>
      <c r="AA3048">
        <f>IF(OR($B3048="",$Z3048=""),"",IF(N($M3048)&lt;$Z3048,"Delta","No Delta"))</f>
        <v/>
      </c>
      <c r="AB3048">
        <f>IF(OR($B3048="",$Z3048=""),"",MAX(0,$Z3048-N($M3048)))</f>
        <v/>
      </c>
      <c r="AC3048" s="46">
        <f>IF($B3048="","",IFERROR(INDEX('CCA Util %'!$H:$H,MATCH($B3048,'CCA Util %'!$E:$E,0)),""))</f>
        <v/>
      </c>
      <c r="AD3048">
        <f>IF($B3048="","",IFERROR(INDEX('CCA Util %'!$G:$G,MATCH($B3048,'CCA Util %'!$E:$E,0)),""))</f>
        <v/>
      </c>
      <c r="AE3048">
        <f>IF(OR($B3048="",$U3048=""),"",$U3048&amp;" &amp; "&amp;IF(OR($AD3048="",$AD3048=0),"Util NA",$AD3048&amp;" Util"))</f>
        <v/>
      </c>
    </row>
    <row r="3049" ht="15.75" customHeight="1" s="42">
      <c r="A3049" s="41" t="n"/>
      <c r="G3049" s="38" t="n"/>
      <c r="H3049" s="38" t="n"/>
      <c r="I3049" s="38" t="n"/>
      <c r="J3049" s="38" t="n"/>
      <c r="K3049" s="38" t="n"/>
      <c r="L3049" s="38" t="n"/>
      <c r="N3049" s="36">
        <f>IF($B3049="","",IF($C3049="SUPERSTORE","Superstore","DH"))</f>
        <v/>
      </c>
      <c r="O3049" s="36">
        <f>IF($B3049="","",IFERROR(VLOOKUP($B3049,Mapping!$A:$C,2,0),"Not Mapped"))</f>
        <v/>
      </c>
      <c r="P3049" s="36">
        <f>IF($B3049="","",IFERROR(VLOOKUP($B3049,Mapping!$A:$C,3,0),"Not Mapped"))</f>
        <v/>
      </c>
      <c r="Q3049" s="36">
        <f>IF($B3049="","",IFERROR(VLOOKUP($O3049,Leaders!$A:$B,2,0),"Not Mapped"))</f>
        <v/>
      </c>
      <c r="R3049" s="36">
        <f>IF($B3049="","",IF(COUNTIF(Exclusions!$A:$A,$B3049)&gt;0,"Yes","No"))</f>
        <v/>
      </c>
      <c r="S3049" s="38">
        <f>IF($B3049="","",MIN(1,DAY($A3049)/IF($N3049="Superstore",Settings!$B$5,Settings!$B$4)))</f>
        <v/>
      </c>
      <c r="T3049" s="38">
        <f>IF(OR($B3049="",$G3049="",$S3049=0),"",$G3049/$S3049)</f>
        <v/>
      </c>
      <c r="U3049" s="36">
        <f>IF($T3049="","",IF($T3049&lt;Settings!$B$8,"Critical",IF($T3049&lt;Settings!$B$9,"Semi Critical","Non Critical")))</f>
        <v/>
      </c>
      <c r="V3049" s="28" t="n"/>
      <c r="Z3049">
        <f>IF($B3049="","",IFERROR(VLOOKUP($B3049,'Plan HC for CCA'!$A:$B,2,0),""))</f>
        <v/>
      </c>
      <c r="AA3049">
        <f>IF(OR($B3049="",$Z3049=""),"",IF(N($M3049)&lt;$Z3049,"Delta","No Delta"))</f>
        <v/>
      </c>
      <c r="AB3049">
        <f>IF(OR($B3049="",$Z3049=""),"",MAX(0,$Z3049-N($M3049)))</f>
        <v/>
      </c>
      <c r="AC3049" s="46">
        <f>IF($B3049="","",IFERROR(INDEX('CCA Util %'!$H:$H,MATCH($B3049,'CCA Util %'!$E:$E,0)),""))</f>
        <v/>
      </c>
      <c r="AD3049">
        <f>IF($B3049="","",IFERROR(INDEX('CCA Util %'!$G:$G,MATCH($B3049,'CCA Util %'!$E:$E,0)),""))</f>
        <v/>
      </c>
      <c r="AE3049">
        <f>IF(OR($B3049="",$U3049=""),"",$U3049&amp;" &amp; "&amp;IF(OR($AD3049="",$AD3049=0),"Util NA",$AD3049&amp;" Util"))</f>
        <v/>
      </c>
    </row>
    <row r="3050" ht="15.75" customHeight="1" s="42">
      <c r="A3050" s="41" t="n"/>
      <c r="G3050" s="38" t="n"/>
      <c r="H3050" s="38" t="n"/>
      <c r="I3050" s="38" t="n"/>
      <c r="J3050" s="38" t="n"/>
      <c r="K3050" s="38" t="n"/>
      <c r="L3050" s="38" t="n"/>
      <c r="N3050" s="36">
        <f>IF($B3050="","",IF($C3050="SUPERSTORE","Superstore","DH"))</f>
        <v/>
      </c>
      <c r="O3050" s="36">
        <f>IF($B3050="","",IFERROR(VLOOKUP($B3050,Mapping!$A:$C,2,0),"Not Mapped"))</f>
        <v/>
      </c>
      <c r="P3050" s="36">
        <f>IF($B3050="","",IFERROR(VLOOKUP($B3050,Mapping!$A:$C,3,0),"Not Mapped"))</f>
        <v/>
      </c>
      <c r="Q3050" s="36">
        <f>IF($B3050="","",IFERROR(VLOOKUP($O3050,Leaders!$A:$B,2,0),"Not Mapped"))</f>
        <v/>
      </c>
      <c r="R3050" s="36">
        <f>IF($B3050="","",IF(COUNTIF(Exclusions!$A:$A,$B3050)&gt;0,"Yes","No"))</f>
        <v/>
      </c>
      <c r="S3050" s="38">
        <f>IF($B3050="","",MIN(1,DAY($A3050)/IF($N3050="Superstore",Settings!$B$5,Settings!$B$4)))</f>
        <v/>
      </c>
      <c r="T3050" s="38">
        <f>IF(OR($B3050="",$G3050="",$S3050=0),"",$G3050/$S3050)</f>
        <v/>
      </c>
      <c r="U3050" s="36">
        <f>IF($T3050="","",IF($T3050&lt;Settings!$B$8,"Critical",IF($T3050&lt;Settings!$B$9,"Semi Critical","Non Critical")))</f>
        <v/>
      </c>
      <c r="V3050" s="28" t="n"/>
      <c r="Z3050">
        <f>IF($B3050="","",IFERROR(VLOOKUP($B3050,'Plan HC for CCA'!$A:$B,2,0),""))</f>
        <v/>
      </c>
      <c r="AA3050">
        <f>IF(OR($B3050="",$Z3050=""),"",IF(N($M3050)&lt;$Z3050,"Delta","No Delta"))</f>
        <v/>
      </c>
      <c r="AB3050">
        <f>IF(OR($B3050="",$Z3050=""),"",MAX(0,$Z3050-N($M3050)))</f>
        <v/>
      </c>
      <c r="AC3050" s="46">
        <f>IF($B3050="","",IFERROR(INDEX('CCA Util %'!$H:$H,MATCH($B3050,'CCA Util %'!$E:$E,0)),""))</f>
        <v/>
      </c>
      <c r="AD3050">
        <f>IF($B3050="","",IFERROR(INDEX('CCA Util %'!$G:$G,MATCH($B3050,'CCA Util %'!$E:$E,0)),""))</f>
        <v/>
      </c>
      <c r="AE3050">
        <f>IF(OR($B3050="",$U3050=""),"",$U3050&amp;" &amp; "&amp;IF(OR($AD3050="",$AD3050=0),"Util NA",$AD3050&amp;" Util"))</f>
        <v/>
      </c>
    </row>
    <row r="3051" ht="15.75" customHeight="1" s="42">
      <c r="A3051" s="41" t="n"/>
      <c r="G3051" s="38" t="n"/>
      <c r="H3051" s="38" t="n"/>
      <c r="I3051" s="38" t="n"/>
      <c r="J3051" s="38" t="n"/>
      <c r="K3051" s="38" t="n"/>
      <c r="L3051" s="38" t="n"/>
      <c r="N3051" s="36">
        <f>IF($B3051="","",IF($C3051="SUPERSTORE","Superstore","DH"))</f>
        <v/>
      </c>
      <c r="O3051" s="36">
        <f>IF($B3051="","",IFERROR(VLOOKUP($B3051,Mapping!$A:$C,2,0),"Not Mapped"))</f>
        <v/>
      </c>
      <c r="P3051" s="36">
        <f>IF($B3051="","",IFERROR(VLOOKUP($B3051,Mapping!$A:$C,3,0),"Not Mapped"))</f>
        <v/>
      </c>
      <c r="Q3051" s="36">
        <f>IF($B3051="","",IFERROR(VLOOKUP($O3051,Leaders!$A:$B,2,0),"Not Mapped"))</f>
        <v/>
      </c>
      <c r="R3051" s="36">
        <f>IF($B3051="","",IF(COUNTIF(Exclusions!$A:$A,$B3051)&gt;0,"Yes","No"))</f>
        <v/>
      </c>
      <c r="S3051" s="38">
        <f>IF($B3051="","",MIN(1,DAY($A3051)/IF($N3051="Superstore",Settings!$B$5,Settings!$B$4)))</f>
        <v/>
      </c>
      <c r="T3051" s="38">
        <f>IF(OR($B3051="",$G3051="",$S3051=0),"",$G3051/$S3051)</f>
        <v/>
      </c>
      <c r="U3051" s="36">
        <f>IF($T3051="","",IF($T3051&lt;Settings!$B$8,"Critical",IF($T3051&lt;Settings!$B$9,"Semi Critical","Non Critical")))</f>
        <v/>
      </c>
      <c r="V3051" s="28" t="n"/>
      <c r="Z3051">
        <f>IF($B3051="","",IFERROR(VLOOKUP($B3051,'Plan HC for CCA'!$A:$B,2,0),""))</f>
        <v/>
      </c>
      <c r="AA3051">
        <f>IF(OR($B3051="",$Z3051=""),"",IF(N($M3051)&lt;$Z3051,"Delta","No Delta"))</f>
        <v/>
      </c>
      <c r="AB3051">
        <f>IF(OR($B3051="",$Z3051=""),"",MAX(0,$Z3051-N($M3051)))</f>
        <v/>
      </c>
      <c r="AC3051" s="46">
        <f>IF($B3051="","",IFERROR(INDEX('CCA Util %'!$H:$H,MATCH($B3051,'CCA Util %'!$E:$E,0)),""))</f>
        <v/>
      </c>
      <c r="AD3051">
        <f>IF($B3051="","",IFERROR(INDEX('CCA Util %'!$G:$G,MATCH($B3051,'CCA Util %'!$E:$E,0)),""))</f>
        <v/>
      </c>
      <c r="AE3051">
        <f>IF(OR($B3051="",$U3051=""),"",$U3051&amp;" &amp; "&amp;IF(OR($AD3051="",$AD3051=0),"Util NA",$AD3051&amp;" Util"))</f>
        <v/>
      </c>
    </row>
    <row r="3052" ht="15.75" customHeight="1" s="42">
      <c r="A3052" s="41" t="n"/>
      <c r="G3052" s="38" t="n"/>
      <c r="H3052" s="38" t="n"/>
      <c r="I3052" s="38" t="n"/>
      <c r="J3052" s="38" t="n"/>
      <c r="K3052" s="38" t="n"/>
      <c r="L3052" s="38" t="n"/>
      <c r="N3052" s="36">
        <f>IF($B3052="","",IF($C3052="SUPERSTORE","Superstore","DH"))</f>
        <v/>
      </c>
      <c r="O3052" s="36">
        <f>IF($B3052="","",IFERROR(VLOOKUP($B3052,Mapping!$A:$C,2,0),"Not Mapped"))</f>
        <v/>
      </c>
      <c r="P3052" s="36">
        <f>IF($B3052="","",IFERROR(VLOOKUP($B3052,Mapping!$A:$C,3,0),"Not Mapped"))</f>
        <v/>
      </c>
      <c r="Q3052" s="36">
        <f>IF($B3052="","",IFERROR(VLOOKUP($O3052,Leaders!$A:$B,2,0),"Not Mapped"))</f>
        <v/>
      </c>
      <c r="R3052" s="36">
        <f>IF($B3052="","",IF(COUNTIF(Exclusions!$A:$A,$B3052)&gt;0,"Yes","No"))</f>
        <v/>
      </c>
      <c r="S3052" s="38">
        <f>IF($B3052="","",MIN(1,DAY($A3052)/IF($N3052="Superstore",Settings!$B$5,Settings!$B$4)))</f>
        <v/>
      </c>
      <c r="T3052" s="38">
        <f>IF(OR($B3052="",$G3052="",$S3052=0),"",$G3052/$S3052)</f>
        <v/>
      </c>
      <c r="U3052" s="36">
        <f>IF($T3052="","",IF($T3052&lt;Settings!$B$8,"Critical",IF($T3052&lt;Settings!$B$9,"Semi Critical","Non Critical")))</f>
        <v/>
      </c>
      <c r="V3052" s="28" t="n"/>
      <c r="Z3052">
        <f>IF($B3052="","",IFERROR(VLOOKUP($B3052,'Plan HC for CCA'!$A:$B,2,0),""))</f>
        <v/>
      </c>
      <c r="AA3052">
        <f>IF(OR($B3052="",$Z3052=""),"",IF(N($M3052)&lt;$Z3052,"Delta","No Delta"))</f>
        <v/>
      </c>
      <c r="AB3052">
        <f>IF(OR($B3052="",$Z3052=""),"",MAX(0,$Z3052-N($M3052)))</f>
        <v/>
      </c>
      <c r="AC3052" s="46">
        <f>IF($B3052="","",IFERROR(INDEX('CCA Util %'!$H:$H,MATCH($B3052,'CCA Util %'!$E:$E,0)),""))</f>
        <v/>
      </c>
      <c r="AD3052">
        <f>IF($B3052="","",IFERROR(INDEX('CCA Util %'!$G:$G,MATCH($B3052,'CCA Util %'!$E:$E,0)),""))</f>
        <v/>
      </c>
      <c r="AE3052">
        <f>IF(OR($B3052="",$U3052=""),"",$U3052&amp;" &amp; "&amp;IF(OR($AD3052="",$AD3052=0),"Util NA",$AD3052&amp;" Util"))</f>
        <v/>
      </c>
    </row>
    <row r="3053" ht="15.75" customHeight="1" s="42">
      <c r="A3053" s="41" t="n"/>
      <c r="G3053" s="38" t="n"/>
      <c r="H3053" s="38" t="n"/>
      <c r="I3053" s="38" t="n"/>
      <c r="J3053" s="38" t="n"/>
      <c r="K3053" s="38" t="n"/>
      <c r="L3053" s="38" t="n"/>
      <c r="N3053" s="36">
        <f>IF($B3053="","",IF($C3053="SUPERSTORE","Superstore","DH"))</f>
        <v/>
      </c>
      <c r="O3053" s="36">
        <f>IF($B3053="","",IFERROR(VLOOKUP($B3053,Mapping!$A:$C,2,0),"Not Mapped"))</f>
        <v/>
      </c>
      <c r="P3053" s="36">
        <f>IF($B3053="","",IFERROR(VLOOKUP($B3053,Mapping!$A:$C,3,0),"Not Mapped"))</f>
        <v/>
      </c>
      <c r="Q3053" s="36">
        <f>IF($B3053="","",IFERROR(VLOOKUP($O3053,Leaders!$A:$B,2,0),"Not Mapped"))</f>
        <v/>
      </c>
      <c r="R3053" s="36">
        <f>IF($B3053="","",IF(COUNTIF(Exclusions!$A:$A,$B3053)&gt;0,"Yes","No"))</f>
        <v/>
      </c>
      <c r="S3053" s="38">
        <f>IF($B3053="","",MIN(1,DAY($A3053)/IF($N3053="Superstore",Settings!$B$5,Settings!$B$4)))</f>
        <v/>
      </c>
      <c r="T3053" s="38">
        <f>IF(OR($B3053="",$G3053="",$S3053=0),"",$G3053/$S3053)</f>
        <v/>
      </c>
      <c r="U3053" s="36">
        <f>IF($T3053="","",IF($T3053&lt;Settings!$B$8,"Critical",IF($T3053&lt;Settings!$B$9,"Semi Critical","Non Critical")))</f>
        <v/>
      </c>
      <c r="V3053" s="28" t="n"/>
      <c r="Z3053">
        <f>IF($B3053="","",IFERROR(VLOOKUP($B3053,'Plan HC for CCA'!$A:$B,2,0),""))</f>
        <v/>
      </c>
      <c r="AA3053">
        <f>IF(OR($B3053="",$Z3053=""),"",IF(N($M3053)&lt;$Z3053,"Delta","No Delta"))</f>
        <v/>
      </c>
      <c r="AB3053">
        <f>IF(OR($B3053="",$Z3053=""),"",MAX(0,$Z3053-N($M3053)))</f>
        <v/>
      </c>
      <c r="AC3053" s="46">
        <f>IF($B3053="","",IFERROR(INDEX('CCA Util %'!$H:$H,MATCH($B3053,'CCA Util %'!$E:$E,0)),""))</f>
        <v/>
      </c>
      <c r="AD3053">
        <f>IF($B3053="","",IFERROR(INDEX('CCA Util %'!$G:$G,MATCH($B3053,'CCA Util %'!$E:$E,0)),""))</f>
        <v/>
      </c>
      <c r="AE3053">
        <f>IF(OR($B3053="",$U3053=""),"",$U3053&amp;" &amp; "&amp;IF(OR($AD3053="",$AD3053=0),"Util NA",$AD3053&amp;" Util"))</f>
        <v/>
      </c>
    </row>
    <row r="3054" ht="15.75" customHeight="1" s="42">
      <c r="A3054" s="41" t="n"/>
      <c r="G3054" s="38" t="n"/>
      <c r="H3054" s="38" t="n"/>
      <c r="I3054" s="38" t="n"/>
      <c r="J3054" s="38" t="n"/>
      <c r="K3054" s="38" t="n"/>
      <c r="L3054" s="38" t="n"/>
      <c r="N3054" s="36">
        <f>IF($B3054="","",IF($C3054="SUPERSTORE","Superstore","DH"))</f>
        <v/>
      </c>
      <c r="O3054" s="36">
        <f>IF($B3054="","",IFERROR(VLOOKUP($B3054,Mapping!$A:$C,2,0),"Not Mapped"))</f>
        <v/>
      </c>
      <c r="P3054" s="36">
        <f>IF($B3054="","",IFERROR(VLOOKUP($B3054,Mapping!$A:$C,3,0),"Not Mapped"))</f>
        <v/>
      </c>
      <c r="Q3054" s="36">
        <f>IF($B3054="","",IFERROR(VLOOKUP($O3054,Leaders!$A:$B,2,0),"Not Mapped"))</f>
        <v/>
      </c>
      <c r="R3054" s="36">
        <f>IF($B3054="","",IF(COUNTIF(Exclusions!$A:$A,$B3054)&gt;0,"Yes","No"))</f>
        <v/>
      </c>
      <c r="S3054" s="38">
        <f>IF($B3054="","",MIN(1,DAY($A3054)/IF($N3054="Superstore",Settings!$B$5,Settings!$B$4)))</f>
        <v/>
      </c>
      <c r="T3054" s="38">
        <f>IF(OR($B3054="",$G3054="",$S3054=0),"",$G3054/$S3054)</f>
        <v/>
      </c>
      <c r="U3054" s="36">
        <f>IF($T3054="","",IF($T3054&lt;Settings!$B$8,"Critical",IF($T3054&lt;Settings!$B$9,"Semi Critical","Non Critical")))</f>
        <v/>
      </c>
      <c r="V3054" s="28" t="n"/>
      <c r="Z3054">
        <f>IF($B3054="","",IFERROR(VLOOKUP($B3054,'Plan HC for CCA'!$A:$B,2,0),""))</f>
        <v/>
      </c>
      <c r="AA3054">
        <f>IF(OR($B3054="",$Z3054=""),"",IF(N($M3054)&lt;$Z3054,"Delta","No Delta"))</f>
        <v/>
      </c>
      <c r="AB3054">
        <f>IF(OR($B3054="",$Z3054=""),"",MAX(0,$Z3054-N($M3054)))</f>
        <v/>
      </c>
      <c r="AC3054" s="46">
        <f>IF($B3054="","",IFERROR(INDEX('CCA Util %'!$H:$H,MATCH($B3054,'CCA Util %'!$E:$E,0)),""))</f>
        <v/>
      </c>
      <c r="AD3054">
        <f>IF($B3054="","",IFERROR(INDEX('CCA Util %'!$G:$G,MATCH($B3054,'CCA Util %'!$E:$E,0)),""))</f>
        <v/>
      </c>
      <c r="AE3054">
        <f>IF(OR($B3054="",$U3054=""),"",$U3054&amp;" &amp; "&amp;IF(OR($AD3054="",$AD3054=0),"Util NA",$AD3054&amp;" Util"))</f>
        <v/>
      </c>
    </row>
    <row r="3055" ht="15.75" customHeight="1" s="42">
      <c r="A3055" s="41" t="n"/>
      <c r="G3055" s="38" t="n"/>
      <c r="H3055" s="38" t="n"/>
      <c r="I3055" s="38" t="n"/>
      <c r="J3055" s="38" t="n"/>
      <c r="K3055" s="38" t="n"/>
      <c r="L3055" s="38" t="n"/>
      <c r="N3055" s="36">
        <f>IF($B3055="","",IF($C3055="SUPERSTORE","Superstore","DH"))</f>
        <v/>
      </c>
      <c r="O3055" s="36">
        <f>IF($B3055="","",IFERROR(VLOOKUP($B3055,Mapping!$A:$C,2,0),"Not Mapped"))</f>
        <v/>
      </c>
      <c r="P3055" s="36">
        <f>IF($B3055="","",IFERROR(VLOOKUP($B3055,Mapping!$A:$C,3,0),"Not Mapped"))</f>
        <v/>
      </c>
      <c r="Q3055" s="36">
        <f>IF($B3055="","",IFERROR(VLOOKUP($O3055,Leaders!$A:$B,2,0),"Not Mapped"))</f>
        <v/>
      </c>
      <c r="R3055" s="36">
        <f>IF($B3055="","",IF(COUNTIF(Exclusions!$A:$A,$B3055)&gt;0,"Yes","No"))</f>
        <v/>
      </c>
      <c r="S3055" s="38">
        <f>IF($B3055="","",MIN(1,DAY($A3055)/IF($N3055="Superstore",Settings!$B$5,Settings!$B$4)))</f>
        <v/>
      </c>
      <c r="T3055" s="38">
        <f>IF(OR($B3055="",$G3055="",$S3055=0),"",$G3055/$S3055)</f>
        <v/>
      </c>
      <c r="U3055" s="36">
        <f>IF($T3055="","",IF($T3055&lt;Settings!$B$8,"Critical",IF($T3055&lt;Settings!$B$9,"Semi Critical","Non Critical")))</f>
        <v/>
      </c>
      <c r="V3055" s="28" t="n"/>
      <c r="Z3055">
        <f>IF($B3055="","",IFERROR(VLOOKUP($B3055,'Plan HC for CCA'!$A:$B,2,0),""))</f>
        <v/>
      </c>
      <c r="AA3055">
        <f>IF(OR($B3055="",$Z3055=""),"",IF(N($M3055)&lt;$Z3055,"Delta","No Delta"))</f>
        <v/>
      </c>
      <c r="AB3055">
        <f>IF(OR($B3055="",$Z3055=""),"",MAX(0,$Z3055-N($M3055)))</f>
        <v/>
      </c>
      <c r="AC3055" s="46">
        <f>IF($B3055="","",IFERROR(INDEX('CCA Util %'!$H:$H,MATCH($B3055,'CCA Util %'!$E:$E,0)),""))</f>
        <v/>
      </c>
      <c r="AD3055">
        <f>IF($B3055="","",IFERROR(INDEX('CCA Util %'!$G:$G,MATCH($B3055,'CCA Util %'!$E:$E,0)),""))</f>
        <v/>
      </c>
      <c r="AE3055">
        <f>IF(OR($B3055="",$U3055=""),"",$U3055&amp;" &amp; "&amp;IF(OR($AD3055="",$AD3055=0),"Util NA",$AD3055&amp;" Util"))</f>
        <v/>
      </c>
    </row>
    <row r="3056" ht="15.75" customHeight="1" s="42">
      <c r="A3056" s="41" t="n"/>
      <c r="G3056" s="38" t="n"/>
      <c r="H3056" s="38" t="n"/>
      <c r="I3056" s="38" t="n"/>
      <c r="J3056" s="38" t="n"/>
      <c r="K3056" s="38" t="n"/>
      <c r="L3056" s="38" t="n"/>
      <c r="N3056" s="36">
        <f>IF($B3056="","",IF($C3056="SUPERSTORE","Superstore","DH"))</f>
        <v/>
      </c>
      <c r="O3056" s="36">
        <f>IF($B3056="","",IFERROR(VLOOKUP($B3056,Mapping!$A:$C,2,0),"Not Mapped"))</f>
        <v/>
      </c>
      <c r="P3056" s="36">
        <f>IF($B3056="","",IFERROR(VLOOKUP($B3056,Mapping!$A:$C,3,0),"Not Mapped"))</f>
        <v/>
      </c>
      <c r="Q3056" s="36">
        <f>IF($B3056="","",IFERROR(VLOOKUP($O3056,Leaders!$A:$B,2,0),"Not Mapped"))</f>
        <v/>
      </c>
      <c r="R3056" s="36">
        <f>IF($B3056="","",IF(COUNTIF(Exclusions!$A:$A,$B3056)&gt;0,"Yes","No"))</f>
        <v/>
      </c>
      <c r="S3056" s="38">
        <f>IF($B3056="","",MIN(1,DAY($A3056)/IF($N3056="Superstore",Settings!$B$5,Settings!$B$4)))</f>
        <v/>
      </c>
      <c r="T3056" s="38">
        <f>IF(OR($B3056="",$G3056="",$S3056=0),"",$G3056/$S3056)</f>
        <v/>
      </c>
      <c r="U3056" s="36">
        <f>IF($T3056="","",IF($T3056&lt;Settings!$B$8,"Critical",IF($T3056&lt;Settings!$B$9,"Semi Critical","Non Critical")))</f>
        <v/>
      </c>
      <c r="V3056" s="28" t="n"/>
      <c r="Z3056">
        <f>IF($B3056="","",IFERROR(VLOOKUP($B3056,'Plan HC for CCA'!$A:$B,2,0),""))</f>
        <v/>
      </c>
      <c r="AA3056">
        <f>IF(OR($B3056="",$Z3056=""),"",IF(N($M3056)&lt;$Z3056,"Delta","No Delta"))</f>
        <v/>
      </c>
      <c r="AB3056">
        <f>IF(OR($B3056="",$Z3056=""),"",MAX(0,$Z3056-N($M3056)))</f>
        <v/>
      </c>
      <c r="AC3056" s="46">
        <f>IF($B3056="","",IFERROR(INDEX('CCA Util %'!$H:$H,MATCH($B3056,'CCA Util %'!$E:$E,0)),""))</f>
        <v/>
      </c>
      <c r="AD3056">
        <f>IF($B3056="","",IFERROR(INDEX('CCA Util %'!$G:$G,MATCH($B3056,'CCA Util %'!$E:$E,0)),""))</f>
        <v/>
      </c>
      <c r="AE3056">
        <f>IF(OR($B3056="",$U3056=""),"",$U3056&amp;" &amp; "&amp;IF(OR($AD3056="",$AD3056=0),"Util NA",$AD3056&amp;" Util"))</f>
        <v/>
      </c>
    </row>
    <row r="3057" ht="15.75" customHeight="1" s="42">
      <c r="A3057" s="41" t="n"/>
      <c r="G3057" s="38" t="n"/>
      <c r="H3057" s="38" t="n"/>
      <c r="I3057" s="38" t="n"/>
      <c r="J3057" s="38" t="n"/>
      <c r="K3057" s="38" t="n"/>
      <c r="L3057" s="38" t="n"/>
      <c r="N3057" s="36">
        <f>IF($B3057="","",IF($C3057="SUPERSTORE","Superstore","DH"))</f>
        <v/>
      </c>
      <c r="O3057" s="36">
        <f>IF($B3057="","",IFERROR(VLOOKUP($B3057,Mapping!$A:$C,2,0),"Not Mapped"))</f>
        <v/>
      </c>
      <c r="P3057" s="36">
        <f>IF($B3057="","",IFERROR(VLOOKUP($B3057,Mapping!$A:$C,3,0),"Not Mapped"))</f>
        <v/>
      </c>
      <c r="Q3057" s="36">
        <f>IF($B3057="","",IFERROR(VLOOKUP($O3057,Leaders!$A:$B,2,0),"Not Mapped"))</f>
        <v/>
      </c>
      <c r="R3057" s="36">
        <f>IF($B3057="","",IF(COUNTIF(Exclusions!$A:$A,$B3057)&gt;0,"Yes","No"))</f>
        <v/>
      </c>
      <c r="S3057" s="38">
        <f>IF($B3057="","",MIN(1,DAY($A3057)/IF($N3057="Superstore",Settings!$B$5,Settings!$B$4)))</f>
        <v/>
      </c>
      <c r="T3057" s="38">
        <f>IF(OR($B3057="",$G3057="",$S3057=0),"",$G3057/$S3057)</f>
        <v/>
      </c>
      <c r="U3057" s="36">
        <f>IF($T3057="","",IF($T3057&lt;Settings!$B$8,"Critical",IF($T3057&lt;Settings!$B$9,"Semi Critical","Non Critical")))</f>
        <v/>
      </c>
      <c r="V3057" s="28" t="n"/>
      <c r="Z3057">
        <f>IF($B3057="","",IFERROR(VLOOKUP($B3057,'Plan HC for CCA'!$A:$B,2,0),""))</f>
        <v/>
      </c>
      <c r="AA3057">
        <f>IF(OR($B3057="",$Z3057=""),"",IF(N($M3057)&lt;$Z3057,"Delta","No Delta"))</f>
        <v/>
      </c>
      <c r="AB3057">
        <f>IF(OR($B3057="",$Z3057=""),"",MAX(0,$Z3057-N($M3057)))</f>
        <v/>
      </c>
      <c r="AC3057" s="46">
        <f>IF($B3057="","",IFERROR(INDEX('CCA Util %'!$H:$H,MATCH($B3057,'CCA Util %'!$E:$E,0)),""))</f>
        <v/>
      </c>
      <c r="AD3057">
        <f>IF($B3057="","",IFERROR(INDEX('CCA Util %'!$G:$G,MATCH($B3057,'CCA Util %'!$E:$E,0)),""))</f>
        <v/>
      </c>
      <c r="AE3057">
        <f>IF(OR($B3057="",$U3057=""),"",$U3057&amp;" &amp; "&amp;IF(OR($AD3057="",$AD3057=0),"Util NA",$AD3057&amp;" Util"))</f>
        <v/>
      </c>
    </row>
    <row r="3058" ht="15.75" customHeight="1" s="42">
      <c r="A3058" s="41" t="n"/>
      <c r="G3058" s="38" t="n"/>
      <c r="H3058" s="38" t="n"/>
      <c r="I3058" s="38" t="n"/>
      <c r="J3058" s="38" t="n"/>
      <c r="K3058" s="38" t="n"/>
      <c r="L3058" s="38" t="n"/>
      <c r="N3058" s="36">
        <f>IF($B3058="","",IF($C3058="SUPERSTORE","Superstore","DH"))</f>
        <v/>
      </c>
      <c r="O3058" s="36">
        <f>IF($B3058="","",IFERROR(VLOOKUP($B3058,Mapping!$A:$C,2,0),"Not Mapped"))</f>
        <v/>
      </c>
      <c r="P3058" s="36">
        <f>IF($B3058="","",IFERROR(VLOOKUP($B3058,Mapping!$A:$C,3,0),"Not Mapped"))</f>
        <v/>
      </c>
      <c r="Q3058" s="36">
        <f>IF($B3058="","",IFERROR(VLOOKUP($O3058,Leaders!$A:$B,2,0),"Not Mapped"))</f>
        <v/>
      </c>
      <c r="R3058" s="36">
        <f>IF($B3058="","",IF(COUNTIF(Exclusions!$A:$A,$B3058)&gt;0,"Yes","No"))</f>
        <v/>
      </c>
      <c r="S3058" s="38">
        <f>IF($B3058="","",MIN(1,DAY($A3058)/IF($N3058="Superstore",Settings!$B$5,Settings!$B$4)))</f>
        <v/>
      </c>
      <c r="T3058" s="38">
        <f>IF(OR($B3058="",$G3058="",$S3058=0),"",$G3058/$S3058)</f>
        <v/>
      </c>
      <c r="U3058" s="36">
        <f>IF($T3058="","",IF($T3058&lt;Settings!$B$8,"Critical",IF($T3058&lt;Settings!$B$9,"Semi Critical","Non Critical")))</f>
        <v/>
      </c>
      <c r="V3058" s="28" t="n"/>
      <c r="Z3058">
        <f>IF($B3058="","",IFERROR(VLOOKUP($B3058,'Plan HC for CCA'!$A:$B,2,0),""))</f>
        <v/>
      </c>
      <c r="AA3058">
        <f>IF(OR($B3058="",$Z3058=""),"",IF(N($M3058)&lt;$Z3058,"Delta","No Delta"))</f>
        <v/>
      </c>
      <c r="AB3058">
        <f>IF(OR($B3058="",$Z3058=""),"",MAX(0,$Z3058-N($M3058)))</f>
        <v/>
      </c>
      <c r="AC3058" s="46">
        <f>IF($B3058="","",IFERROR(INDEX('CCA Util %'!$H:$H,MATCH($B3058,'CCA Util %'!$E:$E,0)),""))</f>
        <v/>
      </c>
      <c r="AD3058">
        <f>IF($B3058="","",IFERROR(INDEX('CCA Util %'!$G:$G,MATCH($B3058,'CCA Util %'!$E:$E,0)),""))</f>
        <v/>
      </c>
      <c r="AE3058">
        <f>IF(OR($B3058="",$U3058=""),"",$U3058&amp;" &amp; "&amp;IF(OR($AD3058="",$AD3058=0),"Util NA",$AD3058&amp;" Util"))</f>
        <v/>
      </c>
    </row>
    <row r="3059" ht="15.75" customHeight="1" s="42">
      <c r="A3059" s="41" t="n"/>
      <c r="G3059" s="38" t="n"/>
      <c r="H3059" s="38" t="n"/>
      <c r="I3059" s="38" t="n"/>
      <c r="J3059" s="38" t="n"/>
      <c r="K3059" s="38" t="n"/>
      <c r="L3059" s="38" t="n"/>
      <c r="N3059" s="36">
        <f>IF($B3059="","",IF($C3059="SUPERSTORE","Superstore","DH"))</f>
        <v/>
      </c>
      <c r="O3059" s="36">
        <f>IF($B3059="","",IFERROR(VLOOKUP($B3059,Mapping!$A:$C,2,0),"Not Mapped"))</f>
        <v/>
      </c>
      <c r="P3059" s="36">
        <f>IF($B3059="","",IFERROR(VLOOKUP($B3059,Mapping!$A:$C,3,0),"Not Mapped"))</f>
        <v/>
      </c>
      <c r="Q3059" s="36">
        <f>IF($B3059="","",IFERROR(VLOOKUP($O3059,Leaders!$A:$B,2,0),"Not Mapped"))</f>
        <v/>
      </c>
      <c r="R3059" s="36">
        <f>IF($B3059="","",IF(COUNTIF(Exclusions!$A:$A,$B3059)&gt;0,"Yes","No"))</f>
        <v/>
      </c>
      <c r="S3059" s="38">
        <f>IF($B3059="","",MIN(1,DAY($A3059)/IF($N3059="Superstore",Settings!$B$5,Settings!$B$4)))</f>
        <v/>
      </c>
      <c r="T3059" s="38">
        <f>IF(OR($B3059="",$G3059="",$S3059=0),"",$G3059/$S3059)</f>
        <v/>
      </c>
      <c r="U3059" s="36">
        <f>IF($T3059="","",IF($T3059&lt;Settings!$B$8,"Critical",IF($T3059&lt;Settings!$B$9,"Semi Critical","Non Critical")))</f>
        <v/>
      </c>
      <c r="V3059" s="28" t="n"/>
      <c r="Z3059">
        <f>IF($B3059="","",IFERROR(VLOOKUP($B3059,'Plan HC for CCA'!$A:$B,2,0),""))</f>
        <v/>
      </c>
      <c r="AA3059">
        <f>IF(OR($B3059="",$Z3059=""),"",IF(N($M3059)&lt;$Z3059,"Delta","No Delta"))</f>
        <v/>
      </c>
      <c r="AB3059">
        <f>IF(OR($B3059="",$Z3059=""),"",MAX(0,$Z3059-N($M3059)))</f>
        <v/>
      </c>
      <c r="AC3059" s="46">
        <f>IF($B3059="","",IFERROR(INDEX('CCA Util %'!$H:$H,MATCH($B3059,'CCA Util %'!$E:$E,0)),""))</f>
        <v/>
      </c>
      <c r="AD3059">
        <f>IF($B3059="","",IFERROR(INDEX('CCA Util %'!$G:$G,MATCH($B3059,'CCA Util %'!$E:$E,0)),""))</f>
        <v/>
      </c>
      <c r="AE3059">
        <f>IF(OR($B3059="",$U3059=""),"",$U3059&amp;" &amp; "&amp;IF(OR($AD3059="",$AD3059=0),"Util NA",$AD3059&amp;" Util"))</f>
        <v/>
      </c>
    </row>
    <row r="3060" ht="15.75" customHeight="1" s="42">
      <c r="A3060" s="41" t="n"/>
      <c r="G3060" s="38" t="n"/>
      <c r="H3060" s="38" t="n"/>
      <c r="I3060" s="38" t="n"/>
      <c r="J3060" s="38" t="n"/>
      <c r="K3060" s="38" t="n"/>
      <c r="L3060" s="38" t="n"/>
      <c r="N3060" s="36">
        <f>IF($B3060="","",IF($C3060="SUPERSTORE","Superstore","DH"))</f>
        <v/>
      </c>
      <c r="O3060" s="36">
        <f>IF($B3060="","",IFERROR(VLOOKUP($B3060,Mapping!$A:$C,2,0),"Not Mapped"))</f>
        <v/>
      </c>
      <c r="P3060" s="36">
        <f>IF($B3060="","",IFERROR(VLOOKUP($B3060,Mapping!$A:$C,3,0),"Not Mapped"))</f>
        <v/>
      </c>
      <c r="Q3060" s="36">
        <f>IF($B3060="","",IFERROR(VLOOKUP($O3060,Leaders!$A:$B,2,0),"Not Mapped"))</f>
        <v/>
      </c>
      <c r="R3060" s="36">
        <f>IF($B3060="","",IF(COUNTIF(Exclusions!$A:$A,$B3060)&gt;0,"Yes","No"))</f>
        <v/>
      </c>
      <c r="S3060" s="38">
        <f>IF($B3060="","",MIN(1,DAY($A3060)/IF($N3060="Superstore",Settings!$B$5,Settings!$B$4)))</f>
        <v/>
      </c>
      <c r="T3060" s="38">
        <f>IF(OR($B3060="",$G3060="",$S3060=0),"",$G3060/$S3060)</f>
        <v/>
      </c>
      <c r="U3060" s="36">
        <f>IF($T3060="","",IF($T3060&lt;Settings!$B$8,"Critical",IF($T3060&lt;Settings!$B$9,"Semi Critical","Non Critical")))</f>
        <v/>
      </c>
      <c r="V3060" s="28" t="n"/>
      <c r="Z3060">
        <f>IF($B3060="","",IFERROR(VLOOKUP($B3060,'Plan HC for CCA'!$A:$B,2,0),""))</f>
        <v/>
      </c>
      <c r="AA3060">
        <f>IF(OR($B3060="",$Z3060=""),"",IF(N($M3060)&lt;$Z3060,"Delta","No Delta"))</f>
        <v/>
      </c>
      <c r="AB3060">
        <f>IF(OR($B3060="",$Z3060=""),"",MAX(0,$Z3060-N($M3060)))</f>
        <v/>
      </c>
      <c r="AC3060" s="46">
        <f>IF($B3060="","",IFERROR(INDEX('CCA Util %'!$H:$H,MATCH($B3060,'CCA Util %'!$E:$E,0)),""))</f>
        <v/>
      </c>
      <c r="AD3060">
        <f>IF($B3060="","",IFERROR(INDEX('CCA Util %'!$G:$G,MATCH($B3060,'CCA Util %'!$E:$E,0)),""))</f>
        <v/>
      </c>
      <c r="AE3060">
        <f>IF(OR($B3060="",$U3060=""),"",$U3060&amp;" &amp; "&amp;IF(OR($AD3060="",$AD3060=0),"Util NA",$AD3060&amp;" Util"))</f>
        <v/>
      </c>
    </row>
    <row r="3061" ht="15.75" customHeight="1" s="42">
      <c r="A3061" s="41" t="n"/>
      <c r="G3061" s="38" t="n"/>
      <c r="H3061" s="38" t="n"/>
      <c r="I3061" s="38" t="n"/>
      <c r="J3061" s="38" t="n"/>
      <c r="K3061" s="38" t="n"/>
      <c r="L3061" s="38" t="n"/>
      <c r="N3061" s="36">
        <f>IF($B3061="","",IF($C3061="SUPERSTORE","Superstore","DH"))</f>
        <v/>
      </c>
      <c r="O3061" s="36">
        <f>IF($B3061="","",IFERROR(VLOOKUP($B3061,Mapping!$A:$C,2,0),"Not Mapped"))</f>
        <v/>
      </c>
      <c r="P3061" s="36">
        <f>IF($B3061="","",IFERROR(VLOOKUP($B3061,Mapping!$A:$C,3,0),"Not Mapped"))</f>
        <v/>
      </c>
      <c r="Q3061" s="36">
        <f>IF($B3061="","",IFERROR(VLOOKUP($O3061,Leaders!$A:$B,2,0),"Not Mapped"))</f>
        <v/>
      </c>
      <c r="R3061" s="36">
        <f>IF($B3061="","",IF(COUNTIF(Exclusions!$A:$A,$B3061)&gt;0,"Yes","No"))</f>
        <v/>
      </c>
      <c r="S3061" s="38">
        <f>IF($B3061="","",MIN(1,DAY($A3061)/IF($N3061="Superstore",Settings!$B$5,Settings!$B$4)))</f>
        <v/>
      </c>
      <c r="T3061" s="38">
        <f>IF(OR($B3061="",$G3061="",$S3061=0),"",$G3061/$S3061)</f>
        <v/>
      </c>
      <c r="U3061" s="36">
        <f>IF($T3061="","",IF($T3061&lt;Settings!$B$8,"Critical",IF($T3061&lt;Settings!$B$9,"Semi Critical","Non Critical")))</f>
        <v/>
      </c>
      <c r="V3061" s="28" t="n"/>
      <c r="Z3061">
        <f>IF($B3061="","",IFERROR(VLOOKUP($B3061,'Plan HC for CCA'!$A:$B,2,0),""))</f>
        <v/>
      </c>
      <c r="AA3061">
        <f>IF(OR($B3061="",$Z3061=""),"",IF(N($M3061)&lt;$Z3061,"Delta","No Delta"))</f>
        <v/>
      </c>
      <c r="AB3061">
        <f>IF(OR($B3061="",$Z3061=""),"",MAX(0,$Z3061-N($M3061)))</f>
        <v/>
      </c>
      <c r="AC3061" s="46">
        <f>IF($B3061="","",IFERROR(INDEX('CCA Util %'!$H:$H,MATCH($B3061,'CCA Util %'!$E:$E,0)),""))</f>
        <v/>
      </c>
      <c r="AD3061">
        <f>IF($B3061="","",IFERROR(INDEX('CCA Util %'!$G:$G,MATCH($B3061,'CCA Util %'!$E:$E,0)),""))</f>
        <v/>
      </c>
      <c r="AE3061">
        <f>IF(OR($B3061="",$U3061=""),"",$U3061&amp;" &amp; "&amp;IF(OR($AD3061="",$AD3061=0),"Util NA",$AD3061&amp;" Util"))</f>
        <v/>
      </c>
    </row>
    <row r="3062" ht="15.75" customHeight="1" s="42">
      <c r="A3062" s="41" t="n"/>
      <c r="G3062" s="38" t="n"/>
      <c r="H3062" s="38" t="n"/>
      <c r="I3062" s="38" t="n"/>
      <c r="J3062" s="38" t="n"/>
      <c r="K3062" s="38" t="n"/>
      <c r="L3062" s="38" t="n"/>
      <c r="N3062" s="36">
        <f>IF($B3062="","",IF($C3062="SUPERSTORE","Superstore","DH"))</f>
        <v/>
      </c>
      <c r="O3062" s="36">
        <f>IF($B3062="","",IFERROR(VLOOKUP($B3062,Mapping!$A:$C,2,0),"Not Mapped"))</f>
        <v/>
      </c>
      <c r="P3062" s="36">
        <f>IF($B3062="","",IFERROR(VLOOKUP($B3062,Mapping!$A:$C,3,0),"Not Mapped"))</f>
        <v/>
      </c>
      <c r="Q3062" s="36">
        <f>IF($B3062="","",IFERROR(VLOOKUP($O3062,Leaders!$A:$B,2,0),"Not Mapped"))</f>
        <v/>
      </c>
      <c r="R3062" s="36">
        <f>IF($B3062="","",IF(COUNTIF(Exclusions!$A:$A,$B3062)&gt;0,"Yes","No"))</f>
        <v/>
      </c>
      <c r="S3062" s="38">
        <f>IF($B3062="","",MIN(1,DAY($A3062)/IF($N3062="Superstore",Settings!$B$5,Settings!$B$4)))</f>
        <v/>
      </c>
      <c r="T3062" s="38">
        <f>IF(OR($B3062="",$G3062="",$S3062=0),"",$G3062/$S3062)</f>
        <v/>
      </c>
      <c r="U3062" s="36">
        <f>IF($T3062="","",IF($T3062&lt;Settings!$B$8,"Critical",IF($T3062&lt;Settings!$B$9,"Semi Critical","Non Critical")))</f>
        <v/>
      </c>
      <c r="V3062" s="28" t="n"/>
      <c r="Z3062">
        <f>IF($B3062="","",IFERROR(VLOOKUP($B3062,'Plan HC for CCA'!$A:$B,2,0),""))</f>
        <v/>
      </c>
      <c r="AA3062">
        <f>IF(OR($B3062="",$Z3062=""),"",IF(N($M3062)&lt;$Z3062,"Delta","No Delta"))</f>
        <v/>
      </c>
      <c r="AB3062">
        <f>IF(OR($B3062="",$Z3062=""),"",MAX(0,$Z3062-N($M3062)))</f>
        <v/>
      </c>
      <c r="AC3062" s="46">
        <f>IF($B3062="","",IFERROR(INDEX('CCA Util %'!$H:$H,MATCH($B3062,'CCA Util %'!$E:$E,0)),""))</f>
        <v/>
      </c>
      <c r="AD3062">
        <f>IF($B3062="","",IFERROR(INDEX('CCA Util %'!$G:$G,MATCH($B3062,'CCA Util %'!$E:$E,0)),""))</f>
        <v/>
      </c>
      <c r="AE3062">
        <f>IF(OR($B3062="",$U3062=""),"",$U3062&amp;" &amp; "&amp;IF(OR($AD3062="",$AD3062=0),"Util NA",$AD3062&amp;" Util"))</f>
        <v/>
      </c>
    </row>
    <row r="3063" ht="15.75" customHeight="1" s="42">
      <c r="A3063" s="41" t="n"/>
      <c r="G3063" s="38" t="n"/>
      <c r="H3063" s="38" t="n"/>
      <c r="I3063" s="38" t="n"/>
      <c r="J3063" s="38" t="n"/>
      <c r="K3063" s="38" t="n"/>
      <c r="L3063" s="38" t="n"/>
      <c r="N3063" s="36">
        <f>IF($B3063="","",IF($C3063="SUPERSTORE","Superstore","DH"))</f>
        <v/>
      </c>
      <c r="O3063" s="36">
        <f>IF($B3063="","",IFERROR(VLOOKUP($B3063,Mapping!$A:$C,2,0),"Not Mapped"))</f>
        <v/>
      </c>
      <c r="P3063" s="36">
        <f>IF($B3063="","",IFERROR(VLOOKUP($B3063,Mapping!$A:$C,3,0),"Not Mapped"))</f>
        <v/>
      </c>
      <c r="Q3063" s="36">
        <f>IF($B3063="","",IFERROR(VLOOKUP($O3063,Leaders!$A:$B,2,0),"Not Mapped"))</f>
        <v/>
      </c>
      <c r="R3063" s="36">
        <f>IF($B3063="","",IF(COUNTIF(Exclusions!$A:$A,$B3063)&gt;0,"Yes","No"))</f>
        <v/>
      </c>
      <c r="S3063" s="38">
        <f>IF($B3063="","",MIN(1,DAY($A3063)/IF($N3063="Superstore",Settings!$B$5,Settings!$B$4)))</f>
        <v/>
      </c>
      <c r="T3063" s="38">
        <f>IF(OR($B3063="",$G3063="",$S3063=0),"",$G3063/$S3063)</f>
        <v/>
      </c>
      <c r="U3063" s="36">
        <f>IF($T3063="","",IF($T3063&lt;Settings!$B$8,"Critical",IF($T3063&lt;Settings!$B$9,"Semi Critical","Non Critical")))</f>
        <v/>
      </c>
      <c r="V3063" s="28" t="n"/>
      <c r="Z3063">
        <f>IF($B3063="","",IFERROR(VLOOKUP($B3063,'Plan HC for CCA'!$A:$B,2,0),""))</f>
        <v/>
      </c>
      <c r="AA3063">
        <f>IF(OR($B3063="",$Z3063=""),"",IF(N($M3063)&lt;$Z3063,"Delta","No Delta"))</f>
        <v/>
      </c>
      <c r="AB3063">
        <f>IF(OR($B3063="",$Z3063=""),"",MAX(0,$Z3063-N($M3063)))</f>
        <v/>
      </c>
      <c r="AC3063" s="46">
        <f>IF($B3063="","",IFERROR(INDEX('CCA Util %'!$H:$H,MATCH($B3063,'CCA Util %'!$E:$E,0)),""))</f>
        <v/>
      </c>
      <c r="AD3063">
        <f>IF($B3063="","",IFERROR(INDEX('CCA Util %'!$G:$G,MATCH($B3063,'CCA Util %'!$E:$E,0)),""))</f>
        <v/>
      </c>
      <c r="AE3063">
        <f>IF(OR($B3063="",$U3063=""),"",$U3063&amp;" &amp; "&amp;IF(OR($AD3063="",$AD3063=0),"Util NA",$AD3063&amp;" Util"))</f>
        <v/>
      </c>
    </row>
    <row r="3064" ht="15.75" customHeight="1" s="42">
      <c r="A3064" s="41" t="n"/>
      <c r="G3064" s="38" t="n"/>
      <c r="H3064" s="38" t="n"/>
      <c r="I3064" s="38" t="n"/>
      <c r="J3064" s="38" t="n"/>
      <c r="K3064" s="38" t="n"/>
      <c r="L3064" s="38" t="n"/>
      <c r="N3064" s="36">
        <f>IF($B3064="","",IF($C3064="SUPERSTORE","Superstore","DH"))</f>
        <v/>
      </c>
      <c r="O3064" s="36">
        <f>IF($B3064="","",IFERROR(VLOOKUP($B3064,Mapping!$A:$C,2,0),"Not Mapped"))</f>
        <v/>
      </c>
      <c r="P3064" s="36">
        <f>IF($B3064="","",IFERROR(VLOOKUP($B3064,Mapping!$A:$C,3,0),"Not Mapped"))</f>
        <v/>
      </c>
      <c r="Q3064" s="36">
        <f>IF($B3064="","",IFERROR(VLOOKUP($O3064,Leaders!$A:$B,2,0),"Not Mapped"))</f>
        <v/>
      </c>
      <c r="R3064" s="36">
        <f>IF($B3064="","",IF(COUNTIF(Exclusions!$A:$A,$B3064)&gt;0,"Yes","No"))</f>
        <v/>
      </c>
      <c r="S3064" s="38">
        <f>IF($B3064="","",MIN(1,DAY($A3064)/IF($N3064="Superstore",Settings!$B$5,Settings!$B$4)))</f>
        <v/>
      </c>
      <c r="T3064" s="38">
        <f>IF(OR($B3064="",$G3064="",$S3064=0),"",$G3064/$S3064)</f>
        <v/>
      </c>
      <c r="U3064" s="36">
        <f>IF($T3064="","",IF($T3064&lt;Settings!$B$8,"Critical",IF($T3064&lt;Settings!$B$9,"Semi Critical","Non Critical")))</f>
        <v/>
      </c>
      <c r="V3064" s="28" t="n"/>
      <c r="Z3064">
        <f>IF($B3064="","",IFERROR(VLOOKUP($B3064,'Plan HC for CCA'!$A:$B,2,0),""))</f>
        <v/>
      </c>
      <c r="AA3064">
        <f>IF(OR($B3064="",$Z3064=""),"",IF(N($M3064)&lt;$Z3064,"Delta","No Delta"))</f>
        <v/>
      </c>
      <c r="AB3064">
        <f>IF(OR($B3064="",$Z3064=""),"",MAX(0,$Z3064-N($M3064)))</f>
        <v/>
      </c>
      <c r="AC3064" s="46">
        <f>IF($B3064="","",IFERROR(INDEX('CCA Util %'!$H:$H,MATCH($B3064,'CCA Util %'!$E:$E,0)),""))</f>
        <v/>
      </c>
      <c r="AD3064">
        <f>IF($B3064="","",IFERROR(INDEX('CCA Util %'!$G:$G,MATCH($B3064,'CCA Util %'!$E:$E,0)),""))</f>
        <v/>
      </c>
      <c r="AE3064">
        <f>IF(OR($B3064="",$U3064=""),"",$U3064&amp;" &amp; "&amp;IF(OR($AD3064="",$AD3064=0),"Util NA",$AD3064&amp;" Util"))</f>
        <v/>
      </c>
    </row>
    <row r="3065" ht="15.75" customHeight="1" s="42">
      <c r="A3065" s="41" t="n"/>
      <c r="G3065" s="38" t="n"/>
      <c r="H3065" s="38" t="n"/>
      <c r="I3065" s="38" t="n"/>
      <c r="J3065" s="38" t="n"/>
      <c r="K3065" s="38" t="n"/>
      <c r="L3065" s="38" t="n"/>
      <c r="N3065" s="36">
        <f>IF($B3065="","",IF($C3065="SUPERSTORE","Superstore","DH"))</f>
        <v/>
      </c>
      <c r="O3065" s="36">
        <f>IF($B3065="","",IFERROR(VLOOKUP($B3065,Mapping!$A:$C,2,0),"Not Mapped"))</f>
        <v/>
      </c>
      <c r="P3065" s="36">
        <f>IF($B3065="","",IFERROR(VLOOKUP($B3065,Mapping!$A:$C,3,0),"Not Mapped"))</f>
        <v/>
      </c>
      <c r="Q3065" s="36">
        <f>IF($B3065="","",IFERROR(VLOOKUP($O3065,Leaders!$A:$B,2,0),"Not Mapped"))</f>
        <v/>
      </c>
      <c r="R3065" s="36">
        <f>IF($B3065="","",IF(COUNTIF(Exclusions!$A:$A,$B3065)&gt;0,"Yes","No"))</f>
        <v/>
      </c>
      <c r="S3065" s="38">
        <f>IF($B3065="","",MIN(1,DAY($A3065)/IF($N3065="Superstore",Settings!$B$5,Settings!$B$4)))</f>
        <v/>
      </c>
      <c r="T3065" s="38">
        <f>IF(OR($B3065="",$G3065="",$S3065=0),"",$G3065/$S3065)</f>
        <v/>
      </c>
      <c r="U3065" s="36">
        <f>IF($T3065="","",IF($T3065&lt;Settings!$B$8,"Critical",IF($T3065&lt;Settings!$B$9,"Semi Critical","Non Critical")))</f>
        <v/>
      </c>
      <c r="V3065" s="28" t="n"/>
      <c r="Z3065">
        <f>IF($B3065="","",IFERROR(VLOOKUP($B3065,'Plan HC for CCA'!$A:$B,2,0),""))</f>
        <v/>
      </c>
      <c r="AA3065">
        <f>IF(OR($B3065="",$Z3065=""),"",IF(N($M3065)&lt;$Z3065,"Delta","No Delta"))</f>
        <v/>
      </c>
      <c r="AB3065">
        <f>IF(OR($B3065="",$Z3065=""),"",MAX(0,$Z3065-N($M3065)))</f>
        <v/>
      </c>
      <c r="AC3065" s="46">
        <f>IF($B3065="","",IFERROR(INDEX('CCA Util %'!$H:$H,MATCH($B3065,'CCA Util %'!$E:$E,0)),""))</f>
        <v/>
      </c>
      <c r="AD3065">
        <f>IF($B3065="","",IFERROR(INDEX('CCA Util %'!$G:$G,MATCH($B3065,'CCA Util %'!$E:$E,0)),""))</f>
        <v/>
      </c>
      <c r="AE3065">
        <f>IF(OR($B3065="",$U3065=""),"",$U3065&amp;" &amp; "&amp;IF(OR($AD3065="",$AD3065=0),"Util NA",$AD3065&amp;" Util"))</f>
        <v/>
      </c>
    </row>
    <row r="3066" ht="15.75" customHeight="1" s="42">
      <c r="A3066" s="41" t="n"/>
      <c r="G3066" s="38" t="n"/>
      <c r="H3066" s="38" t="n"/>
      <c r="I3066" s="38" t="n"/>
      <c r="J3066" s="38" t="n"/>
      <c r="K3066" s="38" t="n"/>
      <c r="L3066" s="38" t="n"/>
      <c r="N3066" s="36">
        <f>IF($B3066="","",IF($C3066="SUPERSTORE","Superstore","DH"))</f>
        <v/>
      </c>
      <c r="O3066" s="36">
        <f>IF($B3066="","",IFERROR(VLOOKUP($B3066,Mapping!$A:$C,2,0),"Not Mapped"))</f>
        <v/>
      </c>
      <c r="P3066" s="36">
        <f>IF($B3066="","",IFERROR(VLOOKUP($B3066,Mapping!$A:$C,3,0),"Not Mapped"))</f>
        <v/>
      </c>
      <c r="Q3066" s="36">
        <f>IF($B3066="","",IFERROR(VLOOKUP($O3066,Leaders!$A:$B,2,0),"Not Mapped"))</f>
        <v/>
      </c>
      <c r="R3066" s="36">
        <f>IF($B3066="","",IF(COUNTIF(Exclusions!$A:$A,$B3066)&gt;0,"Yes","No"))</f>
        <v/>
      </c>
      <c r="S3066" s="38">
        <f>IF($B3066="","",MIN(1,DAY($A3066)/IF($N3066="Superstore",Settings!$B$5,Settings!$B$4)))</f>
        <v/>
      </c>
      <c r="T3066" s="38">
        <f>IF(OR($B3066="",$G3066="",$S3066=0),"",$G3066/$S3066)</f>
        <v/>
      </c>
      <c r="U3066" s="36">
        <f>IF($T3066="","",IF($T3066&lt;Settings!$B$8,"Critical",IF($T3066&lt;Settings!$B$9,"Semi Critical","Non Critical")))</f>
        <v/>
      </c>
      <c r="V3066" s="28" t="n"/>
      <c r="Z3066">
        <f>IF($B3066="","",IFERROR(VLOOKUP($B3066,'Plan HC for CCA'!$A:$B,2,0),""))</f>
        <v/>
      </c>
      <c r="AA3066">
        <f>IF(OR($B3066="",$Z3066=""),"",IF(N($M3066)&lt;$Z3066,"Delta","No Delta"))</f>
        <v/>
      </c>
      <c r="AB3066">
        <f>IF(OR($B3066="",$Z3066=""),"",MAX(0,$Z3066-N($M3066)))</f>
        <v/>
      </c>
      <c r="AC3066" s="46">
        <f>IF($B3066="","",IFERROR(INDEX('CCA Util %'!$H:$H,MATCH($B3066,'CCA Util %'!$E:$E,0)),""))</f>
        <v/>
      </c>
      <c r="AD3066">
        <f>IF($B3066="","",IFERROR(INDEX('CCA Util %'!$G:$G,MATCH($B3066,'CCA Util %'!$E:$E,0)),""))</f>
        <v/>
      </c>
      <c r="AE3066">
        <f>IF(OR($B3066="",$U3066=""),"",$U3066&amp;" &amp; "&amp;IF(OR($AD3066="",$AD3066=0),"Util NA",$AD3066&amp;" Util"))</f>
        <v/>
      </c>
    </row>
    <row r="3067" ht="15.75" customHeight="1" s="42">
      <c r="A3067" s="41" t="n"/>
      <c r="G3067" s="38" t="n"/>
      <c r="H3067" s="38" t="n"/>
      <c r="I3067" s="38" t="n"/>
      <c r="J3067" s="38" t="n"/>
      <c r="K3067" s="38" t="n"/>
      <c r="L3067" s="38" t="n"/>
      <c r="N3067" s="36">
        <f>IF($B3067="","",IF($C3067="SUPERSTORE","Superstore","DH"))</f>
        <v/>
      </c>
      <c r="O3067" s="36">
        <f>IF($B3067="","",IFERROR(VLOOKUP($B3067,Mapping!$A:$C,2,0),"Not Mapped"))</f>
        <v/>
      </c>
      <c r="P3067" s="36">
        <f>IF($B3067="","",IFERROR(VLOOKUP($B3067,Mapping!$A:$C,3,0),"Not Mapped"))</f>
        <v/>
      </c>
      <c r="Q3067" s="36">
        <f>IF($B3067="","",IFERROR(VLOOKUP($O3067,Leaders!$A:$B,2,0),"Not Mapped"))</f>
        <v/>
      </c>
      <c r="R3067" s="36">
        <f>IF($B3067="","",IF(COUNTIF(Exclusions!$A:$A,$B3067)&gt;0,"Yes","No"))</f>
        <v/>
      </c>
      <c r="S3067" s="38">
        <f>IF($B3067="","",MIN(1,DAY($A3067)/IF($N3067="Superstore",Settings!$B$5,Settings!$B$4)))</f>
        <v/>
      </c>
      <c r="T3067" s="38">
        <f>IF(OR($B3067="",$G3067="",$S3067=0),"",$G3067/$S3067)</f>
        <v/>
      </c>
      <c r="U3067" s="36">
        <f>IF($T3067="","",IF($T3067&lt;Settings!$B$8,"Critical",IF($T3067&lt;Settings!$B$9,"Semi Critical","Non Critical")))</f>
        <v/>
      </c>
      <c r="V3067" s="28" t="n"/>
      <c r="Z3067">
        <f>IF($B3067="","",IFERROR(VLOOKUP($B3067,'Plan HC for CCA'!$A:$B,2,0),""))</f>
        <v/>
      </c>
      <c r="AA3067">
        <f>IF(OR($B3067="",$Z3067=""),"",IF(N($M3067)&lt;$Z3067,"Delta","No Delta"))</f>
        <v/>
      </c>
      <c r="AB3067">
        <f>IF(OR($B3067="",$Z3067=""),"",MAX(0,$Z3067-N($M3067)))</f>
        <v/>
      </c>
      <c r="AC3067" s="46">
        <f>IF($B3067="","",IFERROR(INDEX('CCA Util %'!$H:$H,MATCH($B3067,'CCA Util %'!$E:$E,0)),""))</f>
        <v/>
      </c>
      <c r="AD3067">
        <f>IF($B3067="","",IFERROR(INDEX('CCA Util %'!$G:$G,MATCH($B3067,'CCA Util %'!$E:$E,0)),""))</f>
        <v/>
      </c>
      <c r="AE3067">
        <f>IF(OR($B3067="",$U3067=""),"",$U3067&amp;" &amp; "&amp;IF(OR($AD3067="",$AD3067=0),"Util NA",$AD3067&amp;" Util"))</f>
        <v/>
      </c>
    </row>
    <row r="3068" ht="15.75" customHeight="1" s="42">
      <c r="A3068" s="41" t="n"/>
      <c r="G3068" s="38" t="n"/>
      <c r="H3068" s="38" t="n"/>
      <c r="I3068" s="38" t="n"/>
      <c r="J3068" s="38" t="n"/>
      <c r="K3068" s="38" t="n"/>
      <c r="L3068" s="38" t="n"/>
      <c r="N3068" s="36">
        <f>IF($B3068="","",IF($C3068="SUPERSTORE","Superstore","DH"))</f>
        <v/>
      </c>
      <c r="O3068" s="36">
        <f>IF($B3068="","",IFERROR(VLOOKUP($B3068,Mapping!$A:$C,2,0),"Not Mapped"))</f>
        <v/>
      </c>
      <c r="P3068" s="36">
        <f>IF($B3068="","",IFERROR(VLOOKUP($B3068,Mapping!$A:$C,3,0),"Not Mapped"))</f>
        <v/>
      </c>
      <c r="Q3068" s="36">
        <f>IF($B3068="","",IFERROR(VLOOKUP($O3068,Leaders!$A:$B,2,0),"Not Mapped"))</f>
        <v/>
      </c>
      <c r="R3068" s="36">
        <f>IF($B3068="","",IF(COUNTIF(Exclusions!$A:$A,$B3068)&gt;0,"Yes","No"))</f>
        <v/>
      </c>
      <c r="S3068" s="38">
        <f>IF($B3068="","",MIN(1,DAY($A3068)/IF($N3068="Superstore",Settings!$B$5,Settings!$B$4)))</f>
        <v/>
      </c>
      <c r="T3068" s="38">
        <f>IF(OR($B3068="",$G3068="",$S3068=0),"",$G3068/$S3068)</f>
        <v/>
      </c>
      <c r="U3068" s="36">
        <f>IF($T3068="","",IF($T3068&lt;Settings!$B$8,"Critical",IF($T3068&lt;Settings!$B$9,"Semi Critical","Non Critical")))</f>
        <v/>
      </c>
      <c r="V3068" s="28" t="n"/>
      <c r="Z3068">
        <f>IF($B3068="","",IFERROR(VLOOKUP($B3068,'Plan HC for CCA'!$A:$B,2,0),""))</f>
        <v/>
      </c>
      <c r="AA3068">
        <f>IF(OR($B3068="",$Z3068=""),"",IF(N($M3068)&lt;$Z3068,"Delta","No Delta"))</f>
        <v/>
      </c>
      <c r="AB3068">
        <f>IF(OR($B3068="",$Z3068=""),"",MAX(0,$Z3068-N($M3068)))</f>
        <v/>
      </c>
      <c r="AC3068" s="46">
        <f>IF($B3068="","",IFERROR(INDEX('CCA Util %'!$H:$H,MATCH($B3068,'CCA Util %'!$E:$E,0)),""))</f>
        <v/>
      </c>
      <c r="AD3068">
        <f>IF($B3068="","",IFERROR(INDEX('CCA Util %'!$G:$G,MATCH($B3068,'CCA Util %'!$E:$E,0)),""))</f>
        <v/>
      </c>
      <c r="AE3068">
        <f>IF(OR($B3068="",$U3068=""),"",$U3068&amp;" &amp; "&amp;IF(OR($AD3068="",$AD3068=0),"Util NA",$AD3068&amp;" Util"))</f>
        <v/>
      </c>
    </row>
    <row r="3069" ht="15.75" customHeight="1" s="42">
      <c r="A3069" s="41" t="n"/>
      <c r="G3069" s="38" t="n"/>
      <c r="H3069" s="38" t="n"/>
      <c r="I3069" s="38" t="n"/>
      <c r="J3069" s="38" t="n"/>
      <c r="K3069" s="38" t="n"/>
      <c r="L3069" s="38" t="n"/>
      <c r="N3069" s="36">
        <f>IF($B3069="","",IF($C3069="SUPERSTORE","Superstore","DH"))</f>
        <v/>
      </c>
      <c r="O3069" s="36">
        <f>IF($B3069="","",IFERROR(VLOOKUP($B3069,Mapping!$A:$C,2,0),"Not Mapped"))</f>
        <v/>
      </c>
      <c r="P3069" s="36">
        <f>IF($B3069="","",IFERROR(VLOOKUP($B3069,Mapping!$A:$C,3,0),"Not Mapped"))</f>
        <v/>
      </c>
      <c r="Q3069" s="36">
        <f>IF($B3069="","",IFERROR(VLOOKUP($O3069,Leaders!$A:$B,2,0),"Not Mapped"))</f>
        <v/>
      </c>
      <c r="R3069" s="36">
        <f>IF($B3069="","",IF(COUNTIF(Exclusions!$A:$A,$B3069)&gt;0,"Yes","No"))</f>
        <v/>
      </c>
      <c r="S3069" s="38">
        <f>IF($B3069="","",MIN(1,DAY($A3069)/IF($N3069="Superstore",Settings!$B$5,Settings!$B$4)))</f>
        <v/>
      </c>
      <c r="T3069" s="38">
        <f>IF(OR($B3069="",$G3069="",$S3069=0),"",$G3069/$S3069)</f>
        <v/>
      </c>
      <c r="U3069" s="36">
        <f>IF($T3069="","",IF($T3069&lt;Settings!$B$8,"Critical",IF($T3069&lt;Settings!$B$9,"Semi Critical","Non Critical")))</f>
        <v/>
      </c>
      <c r="V3069" s="28" t="n"/>
      <c r="Z3069">
        <f>IF($B3069="","",IFERROR(VLOOKUP($B3069,'Plan HC for CCA'!$A:$B,2,0),""))</f>
        <v/>
      </c>
      <c r="AA3069">
        <f>IF(OR($B3069="",$Z3069=""),"",IF(N($M3069)&lt;$Z3069,"Delta","No Delta"))</f>
        <v/>
      </c>
      <c r="AB3069">
        <f>IF(OR($B3069="",$Z3069=""),"",MAX(0,$Z3069-N($M3069)))</f>
        <v/>
      </c>
      <c r="AC3069" s="46">
        <f>IF($B3069="","",IFERROR(INDEX('CCA Util %'!$H:$H,MATCH($B3069,'CCA Util %'!$E:$E,0)),""))</f>
        <v/>
      </c>
      <c r="AD3069">
        <f>IF($B3069="","",IFERROR(INDEX('CCA Util %'!$G:$G,MATCH($B3069,'CCA Util %'!$E:$E,0)),""))</f>
        <v/>
      </c>
      <c r="AE3069">
        <f>IF(OR($B3069="",$U3069=""),"",$U3069&amp;" &amp; "&amp;IF(OR($AD3069="",$AD3069=0),"Util NA",$AD3069&amp;" Util"))</f>
        <v/>
      </c>
    </row>
    <row r="3070" ht="15.75" customHeight="1" s="42">
      <c r="A3070" s="41" t="n"/>
      <c r="G3070" s="38" t="n"/>
      <c r="H3070" s="38" t="n"/>
      <c r="I3070" s="38" t="n"/>
      <c r="J3070" s="38" t="n"/>
      <c r="K3070" s="38" t="n"/>
      <c r="L3070" s="38" t="n"/>
      <c r="N3070" s="36">
        <f>IF($B3070="","",IF($C3070="SUPERSTORE","Superstore","DH"))</f>
        <v/>
      </c>
      <c r="O3070" s="36">
        <f>IF($B3070="","",IFERROR(VLOOKUP($B3070,Mapping!$A:$C,2,0),"Not Mapped"))</f>
        <v/>
      </c>
      <c r="P3070" s="36">
        <f>IF($B3070="","",IFERROR(VLOOKUP($B3070,Mapping!$A:$C,3,0),"Not Mapped"))</f>
        <v/>
      </c>
      <c r="Q3070" s="36">
        <f>IF($B3070="","",IFERROR(VLOOKUP($O3070,Leaders!$A:$B,2,0),"Not Mapped"))</f>
        <v/>
      </c>
      <c r="R3070" s="36">
        <f>IF($B3070="","",IF(COUNTIF(Exclusions!$A:$A,$B3070)&gt;0,"Yes","No"))</f>
        <v/>
      </c>
      <c r="S3070" s="38">
        <f>IF($B3070="","",MIN(1,DAY($A3070)/IF($N3070="Superstore",Settings!$B$5,Settings!$B$4)))</f>
        <v/>
      </c>
      <c r="T3070" s="38">
        <f>IF(OR($B3070="",$G3070="",$S3070=0),"",$G3070/$S3070)</f>
        <v/>
      </c>
      <c r="U3070" s="36">
        <f>IF($T3070="","",IF($T3070&lt;Settings!$B$8,"Critical",IF($T3070&lt;Settings!$B$9,"Semi Critical","Non Critical")))</f>
        <v/>
      </c>
      <c r="V3070" s="28" t="n"/>
      <c r="Z3070">
        <f>IF($B3070="","",IFERROR(VLOOKUP($B3070,'Plan HC for CCA'!$A:$B,2,0),""))</f>
        <v/>
      </c>
      <c r="AA3070">
        <f>IF(OR($B3070="",$Z3070=""),"",IF(N($M3070)&lt;$Z3070,"Delta","No Delta"))</f>
        <v/>
      </c>
      <c r="AB3070">
        <f>IF(OR($B3070="",$Z3070=""),"",MAX(0,$Z3070-N($M3070)))</f>
        <v/>
      </c>
      <c r="AC3070" s="46">
        <f>IF($B3070="","",IFERROR(INDEX('CCA Util %'!$H:$H,MATCH($B3070,'CCA Util %'!$E:$E,0)),""))</f>
        <v/>
      </c>
      <c r="AD3070">
        <f>IF($B3070="","",IFERROR(INDEX('CCA Util %'!$G:$G,MATCH($B3070,'CCA Util %'!$E:$E,0)),""))</f>
        <v/>
      </c>
      <c r="AE3070">
        <f>IF(OR($B3070="",$U3070=""),"",$U3070&amp;" &amp; "&amp;IF(OR($AD3070="",$AD3070=0),"Util NA",$AD3070&amp;" Util"))</f>
        <v/>
      </c>
    </row>
    <row r="3071" ht="15.75" customHeight="1" s="42">
      <c r="A3071" s="41" t="n"/>
      <c r="G3071" s="38" t="n"/>
      <c r="H3071" s="38" t="n"/>
      <c r="I3071" s="38" t="n"/>
      <c r="J3071" s="38" t="n"/>
      <c r="K3071" s="38" t="n"/>
      <c r="L3071" s="38" t="n"/>
      <c r="N3071" s="36">
        <f>IF($B3071="","",IF($C3071="SUPERSTORE","Superstore","DH"))</f>
        <v/>
      </c>
      <c r="O3071" s="36">
        <f>IF($B3071="","",IFERROR(VLOOKUP($B3071,Mapping!$A:$C,2,0),"Not Mapped"))</f>
        <v/>
      </c>
      <c r="P3071" s="36">
        <f>IF($B3071="","",IFERROR(VLOOKUP($B3071,Mapping!$A:$C,3,0),"Not Mapped"))</f>
        <v/>
      </c>
      <c r="Q3071" s="36">
        <f>IF($B3071="","",IFERROR(VLOOKUP($O3071,Leaders!$A:$B,2,0),"Not Mapped"))</f>
        <v/>
      </c>
      <c r="R3071" s="36">
        <f>IF($B3071="","",IF(COUNTIF(Exclusions!$A:$A,$B3071)&gt;0,"Yes","No"))</f>
        <v/>
      </c>
      <c r="S3071" s="38">
        <f>IF($B3071="","",MIN(1,DAY($A3071)/IF($N3071="Superstore",Settings!$B$5,Settings!$B$4)))</f>
        <v/>
      </c>
      <c r="T3071" s="38">
        <f>IF(OR($B3071="",$G3071="",$S3071=0),"",$G3071/$S3071)</f>
        <v/>
      </c>
      <c r="U3071" s="36">
        <f>IF($T3071="","",IF($T3071&lt;Settings!$B$8,"Critical",IF($T3071&lt;Settings!$B$9,"Semi Critical","Non Critical")))</f>
        <v/>
      </c>
      <c r="V3071" s="28" t="n"/>
      <c r="Z3071">
        <f>IF($B3071="","",IFERROR(VLOOKUP($B3071,'Plan HC for CCA'!$A:$B,2,0),""))</f>
        <v/>
      </c>
      <c r="AA3071">
        <f>IF(OR($B3071="",$Z3071=""),"",IF(N($M3071)&lt;$Z3071,"Delta","No Delta"))</f>
        <v/>
      </c>
      <c r="AB3071">
        <f>IF(OR($B3071="",$Z3071=""),"",MAX(0,$Z3071-N($M3071)))</f>
        <v/>
      </c>
      <c r="AC3071" s="46">
        <f>IF($B3071="","",IFERROR(INDEX('CCA Util %'!$H:$H,MATCH($B3071,'CCA Util %'!$E:$E,0)),""))</f>
        <v/>
      </c>
      <c r="AD3071">
        <f>IF($B3071="","",IFERROR(INDEX('CCA Util %'!$G:$G,MATCH($B3071,'CCA Util %'!$E:$E,0)),""))</f>
        <v/>
      </c>
      <c r="AE3071">
        <f>IF(OR($B3071="",$U3071=""),"",$U3071&amp;" &amp; "&amp;IF(OR($AD3071="",$AD3071=0),"Util NA",$AD3071&amp;" Util"))</f>
        <v/>
      </c>
    </row>
    <row r="3072" ht="15.75" customHeight="1" s="42">
      <c r="A3072" s="41" t="n"/>
      <c r="G3072" s="38" t="n"/>
      <c r="H3072" s="38" t="n"/>
      <c r="I3072" s="38" t="n"/>
      <c r="J3072" s="38" t="n"/>
      <c r="K3072" s="38" t="n"/>
      <c r="L3072" s="38" t="n"/>
      <c r="N3072" s="36">
        <f>IF($B3072="","",IF($C3072="SUPERSTORE","Superstore","DH"))</f>
        <v/>
      </c>
      <c r="O3072" s="36">
        <f>IF($B3072="","",IFERROR(VLOOKUP($B3072,Mapping!$A:$C,2,0),"Not Mapped"))</f>
        <v/>
      </c>
      <c r="P3072" s="36">
        <f>IF($B3072="","",IFERROR(VLOOKUP($B3072,Mapping!$A:$C,3,0),"Not Mapped"))</f>
        <v/>
      </c>
      <c r="Q3072" s="36">
        <f>IF($B3072="","",IFERROR(VLOOKUP($O3072,Leaders!$A:$B,2,0),"Not Mapped"))</f>
        <v/>
      </c>
      <c r="R3072" s="36">
        <f>IF($B3072="","",IF(COUNTIF(Exclusions!$A:$A,$B3072)&gt;0,"Yes","No"))</f>
        <v/>
      </c>
      <c r="S3072" s="38">
        <f>IF($B3072="","",MIN(1,DAY($A3072)/IF($N3072="Superstore",Settings!$B$5,Settings!$B$4)))</f>
        <v/>
      </c>
      <c r="T3072" s="38">
        <f>IF(OR($B3072="",$G3072="",$S3072=0),"",$G3072/$S3072)</f>
        <v/>
      </c>
      <c r="U3072" s="36">
        <f>IF($T3072="","",IF($T3072&lt;Settings!$B$8,"Critical",IF($T3072&lt;Settings!$B$9,"Semi Critical","Non Critical")))</f>
        <v/>
      </c>
      <c r="V3072" s="28" t="n"/>
      <c r="Z3072">
        <f>IF($B3072="","",IFERROR(VLOOKUP($B3072,'Plan HC for CCA'!$A:$B,2,0),""))</f>
        <v/>
      </c>
      <c r="AA3072">
        <f>IF(OR($B3072="",$Z3072=""),"",IF(N($M3072)&lt;$Z3072,"Delta","No Delta"))</f>
        <v/>
      </c>
      <c r="AB3072">
        <f>IF(OR($B3072="",$Z3072=""),"",MAX(0,$Z3072-N($M3072)))</f>
        <v/>
      </c>
      <c r="AC3072" s="46">
        <f>IF($B3072="","",IFERROR(INDEX('CCA Util %'!$H:$H,MATCH($B3072,'CCA Util %'!$E:$E,0)),""))</f>
        <v/>
      </c>
      <c r="AD3072">
        <f>IF($B3072="","",IFERROR(INDEX('CCA Util %'!$G:$G,MATCH($B3072,'CCA Util %'!$E:$E,0)),""))</f>
        <v/>
      </c>
      <c r="AE3072">
        <f>IF(OR($B3072="",$U3072=""),"",$U3072&amp;" &amp; "&amp;IF(OR($AD3072="",$AD3072=0),"Util NA",$AD3072&amp;" Util"))</f>
        <v/>
      </c>
    </row>
    <row r="3073" ht="15.75" customHeight="1" s="42">
      <c r="A3073" s="41" t="n"/>
      <c r="G3073" s="38" t="n"/>
      <c r="H3073" s="38" t="n"/>
      <c r="I3073" s="38" t="n"/>
      <c r="J3073" s="38" t="n"/>
      <c r="K3073" s="38" t="n"/>
      <c r="L3073" s="38" t="n"/>
      <c r="N3073" s="36">
        <f>IF($B3073="","",IF($C3073="SUPERSTORE","Superstore","DH"))</f>
        <v/>
      </c>
      <c r="O3073" s="36">
        <f>IF($B3073="","",IFERROR(VLOOKUP($B3073,Mapping!$A:$C,2,0),"Not Mapped"))</f>
        <v/>
      </c>
      <c r="P3073" s="36">
        <f>IF($B3073="","",IFERROR(VLOOKUP($B3073,Mapping!$A:$C,3,0),"Not Mapped"))</f>
        <v/>
      </c>
      <c r="Q3073" s="36">
        <f>IF($B3073="","",IFERROR(VLOOKUP($O3073,Leaders!$A:$B,2,0),"Not Mapped"))</f>
        <v/>
      </c>
      <c r="R3073" s="36">
        <f>IF($B3073="","",IF(COUNTIF(Exclusions!$A:$A,$B3073)&gt;0,"Yes","No"))</f>
        <v/>
      </c>
      <c r="S3073" s="38">
        <f>IF($B3073="","",MIN(1,DAY($A3073)/IF($N3073="Superstore",Settings!$B$5,Settings!$B$4)))</f>
        <v/>
      </c>
      <c r="T3073" s="38">
        <f>IF(OR($B3073="",$G3073="",$S3073=0),"",$G3073/$S3073)</f>
        <v/>
      </c>
      <c r="U3073" s="36">
        <f>IF($T3073="","",IF($T3073&lt;Settings!$B$8,"Critical",IF($T3073&lt;Settings!$B$9,"Semi Critical","Non Critical")))</f>
        <v/>
      </c>
      <c r="V3073" s="28" t="n"/>
      <c r="Z3073">
        <f>IF($B3073="","",IFERROR(VLOOKUP($B3073,'Plan HC for CCA'!$A:$B,2,0),""))</f>
        <v/>
      </c>
      <c r="AA3073">
        <f>IF(OR($B3073="",$Z3073=""),"",IF(N($M3073)&lt;$Z3073,"Delta","No Delta"))</f>
        <v/>
      </c>
      <c r="AB3073">
        <f>IF(OR($B3073="",$Z3073=""),"",MAX(0,$Z3073-N($M3073)))</f>
        <v/>
      </c>
      <c r="AC3073" s="46">
        <f>IF($B3073="","",IFERROR(INDEX('CCA Util %'!$H:$H,MATCH($B3073,'CCA Util %'!$E:$E,0)),""))</f>
        <v/>
      </c>
      <c r="AD3073">
        <f>IF($B3073="","",IFERROR(INDEX('CCA Util %'!$G:$G,MATCH($B3073,'CCA Util %'!$E:$E,0)),""))</f>
        <v/>
      </c>
      <c r="AE3073">
        <f>IF(OR($B3073="",$U3073=""),"",$U3073&amp;" &amp; "&amp;IF(OR($AD3073="",$AD3073=0),"Util NA",$AD3073&amp;" Util"))</f>
        <v/>
      </c>
    </row>
    <row r="3074" ht="15.75" customHeight="1" s="42">
      <c r="A3074" s="41" t="n"/>
      <c r="G3074" s="38" t="n"/>
      <c r="H3074" s="38" t="n"/>
      <c r="I3074" s="38" t="n"/>
      <c r="J3074" s="38" t="n"/>
      <c r="K3074" s="38" t="n"/>
      <c r="L3074" s="38" t="n"/>
      <c r="N3074" s="36">
        <f>IF($B3074="","",IF($C3074="SUPERSTORE","Superstore","DH"))</f>
        <v/>
      </c>
      <c r="O3074" s="36">
        <f>IF($B3074="","",IFERROR(VLOOKUP($B3074,Mapping!$A:$C,2,0),"Not Mapped"))</f>
        <v/>
      </c>
      <c r="P3074" s="36">
        <f>IF($B3074="","",IFERROR(VLOOKUP($B3074,Mapping!$A:$C,3,0),"Not Mapped"))</f>
        <v/>
      </c>
      <c r="Q3074" s="36">
        <f>IF($B3074="","",IFERROR(VLOOKUP($O3074,Leaders!$A:$B,2,0),"Not Mapped"))</f>
        <v/>
      </c>
      <c r="R3074" s="36">
        <f>IF($B3074="","",IF(COUNTIF(Exclusions!$A:$A,$B3074)&gt;0,"Yes","No"))</f>
        <v/>
      </c>
      <c r="S3074" s="38">
        <f>IF($B3074="","",MIN(1,DAY($A3074)/IF($N3074="Superstore",Settings!$B$5,Settings!$B$4)))</f>
        <v/>
      </c>
      <c r="T3074" s="38">
        <f>IF(OR($B3074="",$G3074="",$S3074=0),"",$G3074/$S3074)</f>
        <v/>
      </c>
      <c r="U3074" s="36">
        <f>IF($T3074="","",IF($T3074&lt;Settings!$B$8,"Critical",IF($T3074&lt;Settings!$B$9,"Semi Critical","Non Critical")))</f>
        <v/>
      </c>
      <c r="V3074" s="28" t="n"/>
      <c r="Z3074">
        <f>IF($B3074="","",IFERROR(VLOOKUP($B3074,'Plan HC for CCA'!$A:$B,2,0),""))</f>
        <v/>
      </c>
      <c r="AA3074">
        <f>IF(OR($B3074="",$Z3074=""),"",IF(N($M3074)&lt;$Z3074,"Delta","No Delta"))</f>
        <v/>
      </c>
      <c r="AB3074">
        <f>IF(OR($B3074="",$Z3074=""),"",MAX(0,$Z3074-N($M3074)))</f>
        <v/>
      </c>
      <c r="AC3074" s="46">
        <f>IF($B3074="","",IFERROR(INDEX('CCA Util %'!$H:$H,MATCH($B3074,'CCA Util %'!$E:$E,0)),""))</f>
        <v/>
      </c>
      <c r="AD3074">
        <f>IF($B3074="","",IFERROR(INDEX('CCA Util %'!$G:$G,MATCH($B3074,'CCA Util %'!$E:$E,0)),""))</f>
        <v/>
      </c>
      <c r="AE3074">
        <f>IF(OR($B3074="",$U3074=""),"",$U3074&amp;" &amp; "&amp;IF(OR($AD3074="",$AD3074=0),"Util NA",$AD3074&amp;" Util"))</f>
        <v/>
      </c>
    </row>
    <row r="3075" ht="15.75" customHeight="1" s="42">
      <c r="A3075" s="41" t="n"/>
      <c r="G3075" s="38" t="n"/>
      <c r="H3075" s="38" t="n"/>
      <c r="I3075" s="38" t="n"/>
      <c r="J3075" s="38" t="n"/>
      <c r="K3075" s="38" t="n"/>
      <c r="L3075" s="38" t="n"/>
      <c r="N3075" s="36">
        <f>IF($B3075="","",IF($C3075="SUPERSTORE","Superstore","DH"))</f>
        <v/>
      </c>
      <c r="O3075" s="36">
        <f>IF($B3075="","",IFERROR(VLOOKUP($B3075,Mapping!$A:$C,2,0),"Not Mapped"))</f>
        <v/>
      </c>
      <c r="P3075" s="36">
        <f>IF($B3075="","",IFERROR(VLOOKUP($B3075,Mapping!$A:$C,3,0),"Not Mapped"))</f>
        <v/>
      </c>
      <c r="Q3075" s="36">
        <f>IF($B3075="","",IFERROR(VLOOKUP($O3075,Leaders!$A:$B,2,0),"Not Mapped"))</f>
        <v/>
      </c>
      <c r="R3075" s="36">
        <f>IF($B3075="","",IF(COUNTIF(Exclusions!$A:$A,$B3075)&gt;0,"Yes","No"))</f>
        <v/>
      </c>
      <c r="S3075" s="38">
        <f>IF($B3075="","",MIN(1,DAY($A3075)/IF($N3075="Superstore",Settings!$B$5,Settings!$B$4)))</f>
        <v/>
      </c>
      <c r="T3075" s="38">
        <f>IF(OR($B3075="",$G3075="",$S3075=0),"",$G3075/$S3075)</f>
        <v/>
      </c>
      <c r="U3075" s="36">
        <f>IF($T3075="","",IF($T3075&lt;Settings!$B$8,"Critical",IF($T3075&lt;Settings!$B$9,"Semi Critical","Non Critical")))</f>
        <v/>
      </c>
      <c r="V3075" s="28" t="n"/>
      <c r="Z3075">
        <f>IF($B3075="","",IFERROR(VLOOKUP($B3075,'Plan HC for CCA'!$A:$B,2,0),""))</f>
        <v/>
      </c>
      <c r="AA3075">
        <f>IF(OR($B3075="",$Z3075=""),"",IF(N($M3075)&lt;$Z3075,"Delta","No Delta"))</f>
        <v/>
      </c>
      <c r="AB3075">
        <f>IF(OR($B3075="",$Z3075=""),"",MAX(0,$Z3075-N($M3075)))</f>
        <v/>
      </c>
      <c r="AC3075" s="46">
        <f>IF($B3075="","",IFERROR(INDEX('CCA Util %'!$H:$H,MATCH($B3075,'CCA Util %'!$E:$E,0)),""))</f>
        <v/>
      </c>
      <c r="AD3075">
        <f>IF($B3075="","",IFERROR(INDEX('CCA Util %'!$G:$G,MATCH($B3075,'CCA Util %'!$E:$E,0)),""))</f>
        <v/>
      </c>
      <c r="AE3075">
        <f>IF(OR($B3075="",$U3075=""),"",$U3075&amp;" &amp; "&amp;IF(OR($AD3075="",$AD3075=0),"Util NA",$AD3075&amp;" Util"))</f>
        <v/>
      </c>
    </row>
    <row r="3076" ht="15.75" customHeight="1" s="42">
      <c r="A3076" s="41" t="n"/>
      <c r="G3076" s="38" t="n"/>
      <c r="H3076" s="38" t="n"/>
      <c r="I3076" s="38" t="n"/>
      <c r="J3076" s="38" t="n"/>
      <c r="K3076" s="38" t="n"/>
      <c r="L3076" s="38" t="n"/>
      <c r="N3076" s="36">
        <f>IF($B3076="","",IF($C3076="SUPERSTORE","Superstore","DH"))</f>
        <v/>
      </c>
      <c r="O3076" s="36">
        <f>IF($B3076="","",IFERROR(VLOOKUP($B3076,Mapping!$A:$C,2,0),"Not Mapped"))</f>
        <v/>
      </c>
      <c r="P3076" s="36">
        <f>IF($B3076="","",IFERROR(VLOOKUP($B3076,Mapping!$A:$C,3,0),"Not Mapped"))</f>
        <v/>
      </c>
      <c r="Q3076" s="36">
        <f>IF($B3076="","",IFERROR(VLOOKUP($O3076,Leaders!$A:$B,2,0),"Not Mapped"))</f>
        <v/>
      </c>
      <c r="R3076" s="36">
        <f>IF($B3076="","",IF(COUNTIF(Exclusions!$A:$A,$B3076)&gt;0,"Yes","No"))</f>
        <v/>
      </c>
      <c r="S3076" s="38">
        <f>IF($B3076="","",MIN(1,DAY($A3076)/IF($N3076="Superstore",Settings!$B$5,Settings!$B$4)))</f>
        <v/>
      </c>
      <c r="T3076" s="38">
        <f>IF(OR($B3076="",$G3076="",$S3076=0),"",$G3076/$S3076)</f>
        <v/>
      </c>
      <c r="U3076" s="36">
        <f>IF($T3076="","",IF($T3076&lt;Settings!$B$8,"Critical",IF($T3076&lt;Settings!$B$9,"Semi Critical","Non Critical")))</f>
        <v/>
      </c>
      <c r="V3076" s="28" t="n"/>
      <c r="Z3076">
        <f>IF($B3076="","",IFERROR(VLOOKUP($B3076,'Plan HC for CCA'!$A:$B,2,0),""))</f>
        <v/>
      </c>
      <c r="AA3076">
        <f>IF(OR($B3076="",$Z3076=""),"",IF(N($M3076)&lt;$Z3076,"Delta","No Delta"))</f>
        <v/>
      </c>
      <c r="AB3076">
        <f>IF(OR($B3076="",$Z3076=""),"",MAX(0,$Z3076-N($M3076)))</f>
        <v/>
      </c>
      <c r="AC3076" s="46">
        <f>IF($B3076="","",IFERROR(INDEX('CCA Util %'!$H:$H,MATCH($B3076,'CCA Util %'!$E:$E,0)),""))</f>
        <v/>
      </c>
      <c r="AD3076">
        <f>IF($B3076="","",IFERROR(INDEX('CCA Util %'!$G:$G,MATCH($B3076,'CCA Util %'!$E:$E,0)),""))</f>
        <v/>
      </c>
      <c r="AE3076">
        <f>IF(OR($B3076="",$U3076=""),"",$U3076&amp;" &amp; "&amp;IF(OR($AD3076="",$AD3076=0),"Util NA",$AD3076&amp;" Util"))</f>
        <v/>
      </c>
    </row>
    <row r="3077" ht="15.75" customHeight="1" s="42">
      <c r="A3077" s="41" t="n"/>
      <c r="G3077" s="38" t="n"/>
      <c r="H3077" s="38" t="n"/>
      <c r="I3077" s="38" t="n"/>
      <c r="J3077" s="38" t="n"/>
      <c r="K3077" s="38" t="n"/>
      <c r="L3077" s="38" t="n"/>
      <c r="N3077" s="36">
        <f>IF($B3077="","",IF($C3077="SUPERSTORE","Superstore","DH"))</f>
        <v/>
      </c>
      <c r="O3077" s="36">
        <f>IF($B3077="","",IFERROR(VLOOKUP($B3077,Mapping!$A:$C,2,0),"Not Mapped"))</f>
        <v/>
      </c>
      <c r="P3077" s="36">
        <f>IF($B3077="","",IFERROR(VLOOKUP($B3077,Mapping!$A:$C,3,0),"Not Mapped"))</f>
        <v/>
      </c>
      <c r="Q3077" s="36">
        <f>IF($B3077="","",IFERROR(VLOOKUP($O3077,Leaders!$A:$B,2,0),"Not Mapped"))</f>
        <v/>
      </c>
      <c r="R3077" s="36">
        <f>IF($B3077="","",IF(COUNTIF(Exclusions!$A:$A,$B3077)&gt;0,"Yes","No"))</f>
        <v/>
      </c>
      <c r="S3077" s="38">
        <f>IF($B3077="","",MIN(1,DAY($A3077)/IF($N3077="Superstore",Settings!$B$5,Settings!$B$4)))</f>
        <v/>
      </c>
      <c r="T3077" s="38">
        <f>IF(OR($B3077="",$G3077="",$S3077=0),"",$G3077/$S3077)</f>
        <v/>
      </c>
      <c r="U3077" s="36">
        <f>IF($T3077="","",IF($T3077&lt;Settings!$B$8,"Critical",IF($T3077&lt;Settings!$B$9,"Semi Critical","Non Critical")))</f>
        <v/>
      </c>
      <c r="V3077" s="28" t="n"/>
      <c r="Z3077">
        <f>IF($B3077="","",IFERROR(VLOOKUP($B3077,'Plan HC for CCA'!$A:$B,2,0),""))</f>
        <v/>
      </c>
      <c r="AA3077">
        <f>IF(OR($B3077="",$Z3077=""),"",IF(N($M3077)&lt;$Z3077,"Delta","No Delta"))</f>
        <v/>
      </c>
      <c r="AB3077">
        <f>IF(OR($B3077="",$Z3077=""),"",MAX(0,$Z3077-N($M3077)))</f>
        <v/>
      </c>
      <c r="AC3077" s="46">
        <f>IF($B3077="","",IFERROR(INDEX('CCA Util %'!$H:$H,MATCH($B3077,'CCA Util %'!$E:$E,0)),""))</f>
        <v/>
      </c>
      <c r="AD3077">
        <f>IF($B3077="","",IFERROR(INDEX('CCA Util %'!$G:$G,MATCH($B3077,'CCA Util %'!$E:$E,0)),""))</f>
        <v/>
      </c>
      <c r="AE3077">
        <f>IF(OR($B3077="",$U3077=""),"",$U3077&amp;" &amp; "&amp;IF(OR($AD3077="",$AD3077=0),"Util NA",$AD3077&amp;" Util"))</f>
        <v/>
      </c>
    </row>
    <row r="3078" ht="15.75" customHeight="1" s="42">
      <c r="A3078" s="41" t="n"/>
      <c r="G3078" s="38" t="n"/>
      <c r="H3078" s="38" t="n"/>
      <c r="I3078" s="38" t="n"/>
      <c r="J3078" s="38" t="n"/>
      <c r="K3078" s="38" t="n"/>
      <c r="L3078" s="38" t="n"/>
      <c r="N3078" s="36">
        <f>IF($B3078="","",IF($C3078="SUPERSTORE","Superstore","DH"))</f>
        <v/>
      </c>
      <c r="O3078" s="36">
        <f>IF($B3078="","",IFERROR(VLOOKUP($B3078,Mapping!$A:$C,2,0),"Not Mapped"))</f>
        <v/>
      </c>
      <c r="P3078" s="36">
        <f>IF($B3078="","",IFERROR(VLOOKUP($B3078,Mapping!$A:$C,3,0),"Not Mapped"))</f>
        <v/>
      </c>
      <c r="Q3078" s="36">
        <f>IF($B3078="","",IFERROR(VLOOKUP($O3078,Leaders!$A:$B,2,0),"Not Mapped"))</f>
        <v/>
      </c>
      <c r="R3078" s="36">
        <f>IF($B3078="","",IF(COUNTIF(Exclusions!$A:$A,$B3078)&gt;0,"Yes","No"))</f>
        <v/>
      </c>
      <c r="S3078" s="38">
        <f>IF($B3078="","",MIN(1,DAY($A3078)/IF($N3078="Superstore",Settings!$B$5,Settings!$B$4)))</f>
        <v/>
      </c>
      <c r="T3078" s="38">
        <f>IF(OR($B3078="",$G3078="",$S3078=0),"",$G3078/$S3078)</f>
        <v/>
      </c>
      <c r="U3078" s="36">
        <f>IF($T3078="","",IF($T3078&lt;Settings!$B$8,"Critical",IF($T3078&lt;Settings!$B$9,"Semi Critical","Non Critical")))</f>
        <v/>
      </c>
      <c r="V3078" s="28" t="n"/>
      <c r="Z3078">
        <f>IF($B3078="","",IFERROR(VLOOKUP($B3078,'Plan HC for CCA'!$A:$B,2,0),""))</f>
        <v/>
      </c>
      <c r="AA3078">
        <f>IF(OR($B3078="",$Z3078=""),"",IF(N($M3078)&lt;$Z3078,"Delta","No Delta"))</f>
        <v/>
      </c>
      <c r="AB3078">
        <f>IF(OR($B3078="",$Z3078=""),"",MAX(0,$Z3078-N($M3078)))</f>
        <v/>
      </c>
      <c r="AC3078" s="46">
        <f>IF($B3078="","",IFERROR(INDEX('CCA Util %'!$H:$H,MATCH($B3078,'CCA Util %'!$E:$E,0)),""))</f>
        <v/>
      </c>
      <c r="AD3078">
        <f>IF($B3078="","",IFERROR(INDEX('CCA Util %'!$G:$G,MATCH($B3078,'CCA Util %'!$E:$E,0)),""))</f>
        <v/>
      </c>
      <c r="AE3078">
        <f>IF(OR($B3078="",$U3078=""),"",$U3078&amp;" &amp; "&amp;IF(OR($AD3078="",$AD3078=0),"Util NA",$AD3078&amp;" Util"))</f>
        <v/>
      </c>
    </row>
    <row r="3079" ht="15.75" customHeight="1" s="42">
      <c r="A3079" s="41" t="n"/>
      <c r="G3079" s="38" t="n"/>
      <c r="H3079" s="38" t="n"/>
      <c r="I3079" s="38" t="n"/>
      <c r="J3079" s="38" t="n"/>
      <c r="K3079" s="38" t="n"/>
      <c r="L3079" s="38" t="n"/>
      <c r="N3079" s="36">
        <f>IF($B3079="","",IF($C3079="SUPERSTORE","Superstore","DH"))</f>
        <v/>
      </c>
      <c r="O3079" s="36">
        <f>IF($B3079="","",IFERROR(VLOOKUP($B3079,Mapping!$A:$C,2,0),"Not Mapped"))</f>
        <v/>
      </c>
      <c r="P3079" s="36">
        <f>IF($B3079="","",IFERROR(VLOOKUP($B3079,Mapping!$A:$C,3,0),"Not Mapped"))</f>
        <v/>
      </c>
      <c r="Q3079" s="36">
        <f>IF($B3079="","",IFERROR(VLOOKUP($O3079,Leaders!$A:$B,2,0),"Not Mapped"))</f>
        <v/>
      </c>
      <c r="R3079" s="36">
        <f>IF($B3079="","",IF(COUNTIF(Exclusions!$A:$A,$B3079)&gt;0,"Yes","No"))</f>
        <v/>
      </c>
      <c r="S3079" s="38">
        <f>IF($B3079="","",MIN(1,DAY($A3079)/IF($N3079="Superstore",Settings!$B$5,Settings!$B$4)))</f>
        <v/>
      </c>
      <c r="T3079" s="38">
        <f>IF(OR($B3079="",$G3079="",$S3079=0),"",$G3079/$S3079)</f>
        <v/>
      </c>
      <c r="U3079" s="36">
        <f>IF($T3079="","",IF($T3079&lt;Settings!$B$8,"Critical",IF($T3079&lt;Settings!$B$9,"Semi Critical","Non Critical")))</f>
        <v/>
      </c>
      <c r="V3079" s="28" t="n"/>
      <c r="Z3079">
        <f>IF($B3079="","",IFERROR(VLOOKUP($B3079,'Plan HC for CCA'!$A:$B,2,0),""))</f>
        <v/>
      </c>
      <c r="AA3079">
        <f>IF(OR($B3079="",$Z3079=""),"",IF(N($M3079)&lt;$Z3079,"Delta","No Delta"))</f>
        <v/>
      </c>
      <c r="AB3079">
        <f>IF(OR($B3079="",$Z3079=""),"",MAX(0,$Z3079-N($M3079)))</f>
        <v/>
      </c>
      <c r="AC3079" s="46">
        <f>IF($B3079="","",IFERROR(INDEX('CCA Util %'!$H:$H,MATCH($B3079,'CCA Util %'!$E:$E,0)),""))</f>
        <v/>
      </c>
      <c r="AD3079">
        <f>IF($B3079="","",IFERROR(INDEX('CCA Util %'!$G:$G,MATCH($B3079,'CCA Util %'!$E:$E,0)),""))</f>
        <v/>
      </c>
      <c r="AE3079">
        <f>IF(OR($B3079="",$U3079=""),"",$U3079&amp;" &amp; "&amp;IF(OR($AD3079="",$AD3079=0),"Util NA",$AD3079&amp;" Util"))</f>
        <v/>
      </c>
    </row>
    <row r="3080" ht="15.75" customHeight="1" s="42">
      <c r="A3080" s="41" t="n"/>
      <c r="G3080" s="38" t="n"/>
      <c r="H3080" s="38" t="n"/>
      <c r="I3080" s="38" t="n"/>
      <c r="J3080" s="38" t="n"/>
      <c r="K3080" s="38" t="n"/>
      <c r="L3080" s="38" t="n"/>
      <c r="N3080" s="36">
        <f>IF($B3080="","",IF($C3080="SUPERSTORE","Superstore","DH"))</f>
        <v/>
      </c>
      <c r="O3080" s="36">
        <f>IF($B3080="","",IFERROR(VLOOKUP($B3080,Mapping!$A:$C,2,0),"Not Mapped"))</f>
        <v/>
      </c>
      <c r="P3080" s="36">
        <f>IF($B3080="","",IFERROR(VLOOKUP($B3080,Mapping!$A:$C,3,0),"Not Mapped"))</f>
        <v/>
      </c>
      <c r="Q3080" s="36">
        <f>IF($B3080="","",IFERROR(VLOOKUP($O3080,Leaders!$A:$B,2,0),"Not Mapped"))</f>
        <v/>
      </c>
      <c r="R3080" s="36">
        <f>IF($B3080="","",IF(COUNTIF(Exclusions!$A:$A,$B3080)&gt;0,"Yes","No"))</f>
        <v/>
      </c>
      <c r="S3080" s="38">
        <f>IF($B3080="","",MIN(1,DAY($A3080)/IF($N3080="Superstore",Settings!$B$5,Settings!$B$4)))</f>
        <v/>
      </c>
      <c r="T3080" s="38">
        <f>IF(OR($B3080="",$G3080="",$S3080=0),"",$G3080/$S3080)</f>
        <v/>
      </c>
      <c r="U3080" s="36">
        <f>IF($T3080="","",IF($T3080&lt;Settings!$B$8,"Critical",IF($T3080&lt;Settings!$B$9,"Semi Critical","Non Critical")))</f>
        <v/>
      </c>
      <c r="V3080" s="28" t="n"/>
      <c r="Z3080">
        <f>IF($B3080="","",IFERROR(VLOOKUP($B3080,'Plan HC for CCA'!$A:$B,2,0),""))</f>
        <v/>
      </c>
      <c r="AA3080">
        <f>IF(OR($B3080="",$Z3080=""),"",IF(N($M3080)&lt;$Z3080,"Delta","No Delta"))</f>
        <v/>
      </c>
      <c r="AB3080">
        <f>IF(OR($B3080="",$Z3080=""),"",MAX(0,$Z3080-N($M3080)))</f>
        <v/>
      </c>
      <c r="AC3080" s="46">
        <f>IF($B3080="","",IFERROR(INDEX('CCA Util %'!$H:$H,MATCH($B3080,'CCA Util %'!$E:$E,0)),""))</f>
        <v/>
      </c>
      <c r="AD3080">
        <f>IF($B3080="","",IFERROR(INDEX('CCA Util %'!$G:$G,MATCH($B3080,'CCA Util %'!$E:$E,0)),""))</f>
        <v/>
      </c>
      <c r="AE3080">
        <f>IF(OR($B3080="",$U3080=""),"",$U3080&amp;" &amp; "&amp;IF(OR($AD3080="",$AD3080=0),"Util NA",$AD3080&amp;" Util"))</f>
        <v/>
      </c>
    </row>
    <row r="3081" ht="15.75" customHeight="1" s="42">
      <c r="A3081" s="41" t="n"/>
      <c r="G3081" s="38" t="n"/>
      <c r="H3081" s="38" t="n"/>
      <c r="I3081" s="38" t="n"/>
      <c r="J3081" s="38" t="n"/>
      <c r="K3081" s="38" t="n"/>
      <c r="L3081" s="38" t="n"/>
      <c r="N3081" s="36">
        <f>IF($B3081="","",IF($C3081="SUPERSTORE","Superstore","DH"))</f>
        <v/>
      </c>
      <c r="O3081" s="36">
        <f>IF($B3081="","",IFERROR(VLOOKUP($B3081,Mapping!$A:$C,2,0),"Not Mapped"))</f>
        <v/>
      </c>
      <c r="P3081" s="36">
        <f>IF($B3081="","",IFERROR(VLOOKUP($B3081,Mapping!$A:$C,3,0),"Not Mapped"))</f>
        <v/>
      </c>
      <c r="Q3081" s="36">
        <f>IF($B3081="","",IFERROR(VLOOKUP($O3081,Leaders!$A:$B,2,0),"Not Mapped"))</f>
        <v/>
      </c>
      <c r="R3081" s="36">
        <f>IF($B3081="","",IF(COUNTIF(Exclusions!$A:$A,$B3081)&gt;0,"Yes","No"))</f>
        <v/>
      </c>
      <c r="S3081" s="38">
        <f>IF($B3081="","",MIN(1,DAY($A3081)/IF($N3081="Superstore",Settings!$B$5,Settings!$B$4)))</f>
        <v/>
      </c>
      <c r="T3081" s="38">
        <f>IF(OR($B3081="",$G3081="",$S3081=0),"",$G3081/$S3081)</f>
        <v/>
      </c>
      <c r="U3081" s="36">
        <f>IF($T3081="","",IF($T3081&lt;Settings!$B$8,"Critical",IF($T3081&lt;Settings!$B$9,"Semi Critical","Non Critical")))</f>
        <v/>
      </c>
      <c r="V3081" s="28" t="n"/>
      <c r="Z3081">
        <f>IF($B3081="","",IFERROR(VLOOKUP($B3081,'Plan HC for CCA'!$A:$B,2,0),""))</f>
        <v/>
      </c>
      <c r="AA3081">
        <f>IF(OR($B3081="",$Z3081=""),"",IF(N($M3081)&lt;$Z3081,"Delta","No Delta"))</f>
        <v/>
      </c>
      <c r="AB3081">
        <f>IF(OR($B3081="",$Z3081=""),"",MAX(0,$Z3081-N($M3081)))</f>
        <v/>
      </c>
      <c r="AC3081" s="46">
        <f>IF($B3081="","",IFERROR(INDEX('CCA Util %'!$H:$H,MATCH($B3081,'CCA Util %'!$E:$E,0)),""))</f>
        <v/>
      </c>
      <c r="AD3081">
        <f>IF($B3081="","",IFERROR(INDEX('CCA Util %'!$G:$G,MATCH($B3081,'CCA Util %'!$E:$E,0)),""))</f>
        <v/>
      </c>
      <c r="AE3081">
        <f>IF(OR($B3081="",$U3081=""),"",$U3081&amp;" &amp; "&amp;IF(OR($AD3081="",$AD3081=0),"Util NA",$AD3081&amp;" Util"))</f>
        <v/>
      </c>
    </row>
    <row r="3082" ht="15.75" customHeight="1" s="42">
      <c r="A3082" s="41" t="n"/>
      <c r="G3082" s="38" t="n"/>
      <c r="H3082" s="38" t="n"/>
      <c r="I3082" s="38" t="n"/>
      <c r="J3082" s="38" t="n"/>
      <c r="K3082" s="38" t="n"/>
      <c r="L3082" s="38" t="n"/>
      <c r="N3082" s="36">
        <f>IF($B3082="","",IF($C3082="SUPERSTORE","Superstore","DH"))</f>
        <v/>
      </c>
      <c r="O3082" s="36">
        <f>IF($B3082="","",IFERROR(VLOOKUP($B3082,Mapping!$A:$C,2,0),"Not Mapped"))</f>
        <v/>
      </c>
      <c r="P3082" s="36">
        <f>IF($B3082="","",IFERROR(VLOOKUP($B3082,Mapping!$A:$C,3,0),"Not Mapped"))</f>
        <v/>
      </c>
      <c r="Q3082" s="36">
        <f>IF($B3082="","",IFERROR(VLOOKUP($O3082,Leaders!$A:$B,2,0),"Not Mapped"))</f>
        <v/>
      </c>
      <c r="R3082" s="36">
        <f>IF($B3082="","",IF(COUNTIF(Exclusions!$A:$A,$B3082)&gt;0,"Yes","No"))</f>
        <v/>
      </c>
      <c r="S3082" s="38">
        <f>IF($B3082="","",MIN(1,DAY($A3082)/IF($N3082="Superstore",Settings!$B$5,Settings!$B$4)))</f>
        <v/>
      </c>
      <c r="T3082" s="38">
        <f>IF(OR($B3082="",$G3082="",$S3082=0),"",$G3082/$S3082)</f>
        <v/>
      </c>
      <c r="U3082" s="36">
        <f>IF($T3082="","",IF($T3082&lt;Settings!$B$8,"Critical",IF($T3082&lt;Settings!$B$9,"Semi Critical","Non Critical")))</f>
        <v/>
      </c>
      <c r="V3082" s="28" t="n"/>
      <c r="Z3082">
        <f>IF($B3082="","",IFERROR(VLOOKUP($B3082,'Plan HC for CCA'!$A:$B,2,0),""))</f>
        <v/>
      </c>
      <c r="AA3082">
        <f>IF(OR($B3082="",$Z3082=""),"",IF(N($M3082)&lt;$Z3082,"Delta","No Delta"))</f>
        <v/>
      </c>
      <c r="AB3082">
        <f>IF(OR($B3082="",$Z3082=""),"",MAX(0,$Z3082-N($M3082)))</f>
        <v/>
      </c>
      <c r="AC3082" s="46">
        <f>IF($B3082="","",IFERROR(INDEX('CCA Util %'!$H:$H,MATCH($B3082,'CCA Util %'!$E:$E,0)),""))</f>
        <v/>
      </c>
      <c r="AD3082">
        <f>IF($B3082="","",IFERROR(INDEX('CCA Util %'!$G:$G,MATCH($B3082,'CCA Util %'!$E:$E,0)),""))</f>
        <v/>
      </c>
      <c r="AE3082">
        <f>IF(OR($B3082="",$U3082=""),"",$U3082&amp;" &amp; "&amp;IF(OR($AD3082="",$AD3082=0),"Util NA",$AD3082&amp;" Util"))</f>
        <v/>
      </c>
    </row>
    <row r="3083" ht="15.75" customHeight="1" s="42">
      <c r="A3083" s="41" t="n"/>
      <c r="G3083" s="38" t="n"/>
      <c r="H3083" s="38" t="n"/>
      <c r="I3083" s="38" t="n"/>
      <c r="J3083" s="38" t="n"/>
      <c r="K3083" s="38" t="n"/>
      <c r="L3083" s="38" t="n"/>
      <c r="N3083" s="36">
        <f>IF($B3083="","",IF($C3083="SUPERSTORE","Superstore","DH"))</f>
        <v/>
      </c>
      <c r="O3083" s="36">
        <f>IF($B3083="","",IFERROR(VLOOKUP($B3083,Mapping!$A:$C,2,0),"Not Mapped"))</f>
        <v/>
      </c>
      <c r="P3083" s="36">
        <f>IF($B3083="","",IFERROR(VLOOKUP($B3083,Mapping!$A:$C,3,0),"Not Mapped"))</f>
        <v/>
      </c>
      <c r="Q3083" s="36">
        <f>IF($B3083="","",IFERROR(VLOOKUP($O3083,Leaders!$A:$B,2,0),"Not Mapped"))</f>
        <v/>
      </c>
      <c r="R3083" s="36">
        <f>IF($B3083="","",IF(COUNTIF(Exclusions!$A:$A,$B3083)&gt;0,"Yes","No"))</f>
        <v/>
      </c>
      <c r="S3083" s="38">
        <f>IF($B3083="","",MIN(1,DAY($A3083)/IF($N3083="Superstore",Settings!$B$5,Settings!$B$4)))</f>
        <v/>
      </c>
      <c r="T3083" s="38">
        <f>IF(OR($B3083="",$G3083="",$S3083=0),"",$G3083/$S3083)</f>
        <v/>
      </c>
      <c r="U3083" s="36">
        <f>IF($T3083="","",IF($T3083&lt;Settings!$B$8,"Critical",IF($T3083&lt;Settings!$B$9,"Semi Critical","Non Critical")))</f>
        <v/>
      </c>
      <c r="V3083" s="28" t="n"/>
      <c r="Z3083">
        <f>IF($B3083="","",IFERROR(VLOOKUP($B3083,'Plan HC for CCA'!$A:$B,2,0),""))</f>
        <v/>
      </c>
      <c r="AA3083">
        <f>IF(OR($B3083="",$Z3083=""),"",IF(N($M3083)&lt;$Z3083,"Delta","No Delta"))</f>
        <v/>
      </c>
      <c r="AB3083">
        <f>IF(OR($B3083="",$Z3083=""),"",MAX(0,$Z3083-N($M3083)))</f>
        <v/>
      </c>
      <c r="AC3083" s="46">
        <f>IF($B3083="","",IFERROR(INDEX('CCA Util %'!$H:$H,MATCH($B3083,'CCA Util %'!$E:$E,0)),""))</f>
        <v/>
      </c>
      <c r="AD3083">
        <f>IF($B3083="","",IFERROR(INDEX('CCA Util %'!$G:$G,MATCH($B3083,'CCA Util %'!$E:$E,0)),""))</f>
        <v/>
      </c>
      <c r="AE3083">
        <f>IF(OR($B3083="",$U3083=""),"",$U3083&amp;" &amp; "&amp;IF(OR($AD3083="",$AD3083=0),"Util NA",$AD3083&amp;" Util"))</f>
        <v/>
      </c>
    </row>
    <row r="3084" ht="15.75" customHeight="1" s="42">
      <c r="A3084" s="41" t="n"/>
      <c r="G3084" s="38" t="n"/>
      <c r="H3084" s="38" t="n"/>
      <c r="I3084" s="38" t="n"/>
      <c r="J3084" s="38" t="n"/>
      <c r="K3084" s="38" t="n"/>
      <c r="L3084" s="38" t="n"/>
      <c r="N3084" s="36">
        <f>IF($B3084="","",IF($C3084="SUPERSTORE","Superstore","DH"))</f>
        <v/>
      </c>
      <c r="O3084" s="36">
        <f>IF($B3084="","",IFERROR(VLOOKUP($B3084,Mapping!$A:$C,2,0),"Not Mapped"))</f>
        <v/>
      </c>
      <c r="P3084" s="36">
        <f>IF($B3084="","",IFERROR(VLOOKUP($B3084,Mapping!$A:$C,3,0),"Not Mapped"))</f>
        <v/>
      </c>
      <c r="Q3084" s="36">
        <f>IF($B3084="","",IFERROR(VLOOKUP($O3084,Leaders!$A:$B,2,0),"Not Mapped"))</f>
        <v/>
      </c>
      <c r="R3084" s="36">
        <f>IF($B3084="","",IF(COUNTIF(Exclusions!$A:$A,$B3084)&gt;0,"Yes","No"))</f>
        <v/>
      </c>
      <c r="S3084" s="38">
        <f>IF($B3084="","",MIN(1,DAY($A3084)/IF($N3084="Superstore",Settings!$B$5,Settings!$B$4)))</f>
        <v/>
      </c>
      <c r="T3084" s="38">
        <f>IF(OR($B3084="",$G3084="",$S3084=0),"",$G3084/$S3084)</f>
        <v/>
      </c>
      <c r="U3084" s="36">
        <f>IF($T3084="","",IF($T3084&lt;Settings!$B$8,"Critical",IF($T3084&lt;Settings!$B$9,"Semi Critical","Non Critical")))</f>
        <v/>
      </c>
      <c r="V3084" s="28" t="n"/>
      <c r="Z3084">
        <f>IF($B3084="","",IFERROR(VLOOKUP($B3084,'Plan HC for CCA'!$A:$B,2,0),""))</f>
        <v/>
      </c>
      <c r="AA3084">
        <f>IF(OR($B3084="",$Z3084=""),"",IF(N($M3084)&lt;$Z3084,"Delta","No Delta"))</f>
        <v/>
      </c>
      <c r="AB3084">
        <f>IF(OR($B3084="",$Z3084=""),"",MAX(0,$Z3084-N($M3084)))</f>
        <v/>
      </c>
      <c r="AC3084" s="46">
        <f>IF($B3084="","",IFERROR(INDEX('CCA Util %'!$H:$H,MATCH($B3084,'CCA Util %'!$E:$E,0)),""))</f>
        <v/>
      </c>
      <c r="AD3084">
        <f>IF($B3084="","",IFERROR(INDEX('CCA Util %'!$G:$G,MATCH($B3084,'CCA Util %'!$E:$E,0)),""))</f>
        <v/>
      </c>
      <c r="AE3084">
        <f>IF(OR($B3084="",$U3084=""),"",$U3084&amp;" &amp; "&amp;IF(OR($AD3084="",$AD3084=0),"Util NA",$AD3084&amp;" Util"))</f>
        <v/>
      </c>
    </row>
    <row r="3085" ht="15.75" customHeight="1" s="42">
      <c r="A3085" s="41" t="n"/>
      <c r="G3085" s="38" t="n"/>
      <c r="H3085" s="38" t="n"/>
      <c r="I3085" s="38" t="n"/>
      <c r="J3085" s="38" t="n"/>
      <c r="K3085" s="38" t="n"/>
      <c r="L3085" s="38" t="n"/>
      <c r="N3085" s="36">
        <f>IF($B3085="","",IF($C3085="SUPERSTORE","Superstore","DH"))</f>
        <v/>
      </c>
      <c r="O3085" s="36">
        <f>IF($B3085="","",IFERROR(VLOOKUP($B3085,Mapping!$A:$C,2,0),"Not Mapped"))</f>
        <v/>
      </c>
      <c r="P3085" s="36">
        <f>IF($B3085="","",IFERROR(VLOOKUP($B3085,Mapping!$A:$C,3,0),"Not Mapped"))</f>
        <v/>
      </c>
      <c r="Q3085" s="36">
        <f>IF($B3085="","",IFERROR(VLOOKUP($O3085,Leaders!$A:$B,2,0),"Not Mapped"))</f>
        <v/>
      </c>
      <c r="R3085" s="36">
        <f>IF($B3085="","",IF(COUNTIF(Exclusions!$A:$A,$B3085)&gt;0,"Yes","No"))</f>
        <v/>
      </c>
      <c r="S3085" s="38">
        <f>IF($B3085="","",MIN(1,DAY($A3085)/IF($N3085="Superstore",Settings!$B$5,Settings!$B$4)))</f>
        <v/>
      </c>
      <c r="T3085" s="38">
        <f>IF(OR($B3085="",$G3085="",$S3085=0),"",$G3085/$S3085)</f>
        <v/>
      </c>
      <c r="U3085" s="36">
        <f>IF($T3085="","",IF($T3085&lt;Settings!$B$8,"Critical",IF($T3085&lt;Settings!$B$9,"Semi Critical","Non Critical")))</f>
        <v/>
      </c>
      <c r="V3085" s="28" t="n"/>
      <c r="Z3085">
        <f>IF($B3085="","",IFERROR(VLOOKUP($B3085,'Plan HC for CCA'!$A:$B,2,0),""))</f>
        <v/>
      </c>
      <c r="AA3085">
        <f>IF(OR($B3085="",$Z3085=""),"",IF(N($M3085)&lt;$Z3085,"Delta","No Delta"))</f>
        <v/>
      </c>
      <c r="AB3085">
        <f>IF(OR($B3085="",$Z3085=""),"",MAX(0,$Z3085-N($M3085)))</f>
        <v/>
      </c>
      <c r="AC3085" s="46">
        <f>IF($B3085="","",IFERROR(INDEX('CCA Util %'!$H:$H,MATCH($B3085,'CCA Util %'!$E:$E,0)),""))</f>
        <v/>
      </c>
      <c r="AD3085">
        <f>IF($B3085="","",IFERROR(INDEX('CCA Util %'!$G:$G,MATCH($B3085,'CCA Util %'!$E:$E,0)),""))</f>
        <v/>
      </c>
      <c r="AE3085">
        <f>IF(OR($B3085="",$U3085=""),"",$U3085&amp;" &amp; "&amp;IF(OR($AD3085="",$AD3085=0),"Util NA",$AD3085&amp;" Util"))</f>
        <v/>
      </c>
    </row>
    <row r="3086" ht="15.75" customHeight="1" s="42">
      <c r="A3086" s="41" t="n"/>
      <c r="G3086" s="38" t="n"/>
      <c r="H3086" s="38" t="n"/>
      <c r="I3086" s="38" t="n"/>
      <c r="J3086" s="38" t="n"/>
      <c r="K3086" s="38" t="n"/>
      <c r="L3086" s="38" t="n"/>
      <c r="N3086" s="36">
        <f>IF($B3086="","",IF($C3086="SUPERSTORE","Superstore","DH"))</f>
        <v/>
      </c>
      <c r="O3086" s="36">
        <f>IF($B3086="","",IFERROR(VLOOKUP($B3086,Mapping!$A:$C,2,0),"Not Mapped"))</f>
        <v/>
      </c>
      <c r="P3086" s="36">
        <f>IF($B3086="","",IFERROR(VLOOKUP($B3086,Mapping!$A:$C,3,0),"Not Mapped"))</f>
        <v/>
      </c>
      <c r="Q3086" s="36">
        <f>IF($B3086="","",IFERROR(VLOOKUP($O3086,Leaders!$A:$B,2,0),"Not Mapped"))</f>
        <v/>
      </c>
      <c r="R3086" s="36">
        <f>IF($B3086="","",IF(COUNTIF(Exclusions!$A:$A,$B3086)&gt;0,"Yes","No"))</f>
        <v/>
      </c>
      <c r="S3086" s="38">
        <f>IF($B3086="","",MIN(1,DAY($A3086)/IF($N3086="Superstore",Settings!$B$5,Settings!$B$4)))</f>
        <v/>
      </c>
      <c r="T3086" s="38">
        <f>IF(OR($B3086="",$G3086="",$S3086=0),"",$G3086/$S3086)</f>
        <v/>
      </c>
      <c r="U3086" s="36">
        <f>IF($T3086="","",IF($T3086&lt;Settings!$B$8,"Critical",IF($T3086&lt;Settings!$B$9,"Semi Critical","Non Critical")))</f>
        <v/>
      </c>
      <c r="V3086" s="28" t="n"/>
      <c r="Z3086">
        <f>IF($B3086="","",IFERROR(VLOOKUP($B3086,'Plan HC for CCA'!$A:$B,2,0),""))</f>
        <v/>
      </c>
      <c r="AA3086">
        <f>IF(OR($B3086="",$Z3086=""),"",IF(N($M3086)&lt;$Z3086,"Delta","No Delta"))</f>
        <v/>
      </c>
      <c r="AB3086">
        <f>IF(OR($B3086="",$Z3086=""),"",MAX(0,$Z3086-N($M3086)))</f>
        <v/>
      </c>
      <c r="AC3086" s="46">
        <f>IF($B3086="","",IFERROR(INDEX('CCA Util %'!$H:$H,MATCH($B3086,'CCA Util %'!$E:$E,0)),""))</f>
        <v/>
      </c>
      <c r="AD3086">
        <f>IF($B3086="","",IFERROR(INDEX('CCA Util %'!$G:$G,MATCH($B3086,'CCA Util %'!$E:$E,0)),""))</f>
        <v/>
      </c>
      <c r="AE3086">
        <f>IF(OR($B3086="",$U3086=""),"",$U3086&amp;" &amp; "&amp;IF(OR($AD3086="",$AD3086=0),"Util NA",$AD3086&amp;" Util"))</f>
        <v/>
      </c>
    </row>
    <row r="3087" ht="15.75" customHeight="1" s="42">
      <c r="A3087" s="41" t="n"/>
      <c r="G3087" s="38" t="n"/>
      <c r="H3087" s="38" t="n"/>
      <c r="I3087" s="38" t="n"/>
      <c r="J3087" s="38" t="n"/>
      <c r="K3087" s="38" t="n"/>
      <c r="L3087" s="38" t="n"/>
      <c r="N3087" s="36">
        <f>IF($B3087="","",IF($C3087="SUPERSTORE","Superstore","DH"))</f>
        <v/>
      </c>
      <c r="O3087" s="36">
        <f>IF($B3087="","",IFERROR(VLOOKUP($B3087,Mapping!$A:$C,2,0),"Not Mapped"))</f>
        <v/>
      </c>
      <c r="P3087" s="36">
        <f>IF($B3087="","",IFERROR(VLOOKUP($B3087,Mapping!$A:$C,3,0),"Not Mapped"))</f>
        <v/>
      </c>
      <c r="Q3087" s="36">
        <f>IF($B3087="","",IFERROR(VLOOKUP($O3087,Leaders!$A:$B,2,0),"Not Mapped"))</f>
        <v/>
      </c>
      <c r="R3087" s="36">
        <f>IF($B3087="","",IF(COUNTIF(Exclusions!$A:$A,$B3087)&gt;0,"Yes","No"))</f>
        <v/>
      </c>
      <c r="S3087" s="38">
        <f>IF($B3087="","",MIN(1,DAY($A3087)/IF($N3087="Superstore",Settings!$B$5,Settings!$B$4)))</f>
        <v/>
      </c>
      <c r="T3087" s="38">
        <f>IF(OR($B3087="",$G3087="",$S3087=0),"",$G3087/$S3087)</f>
        <v/>
      </c>
      <c r="U3087" s="36">
        <f>IF($T3087="","",IF($T3087&lt;Settings!$B$8,"Critical",IF($T3087&lt;Settings!$B$9,"Semi Critical","Non Critical")))</f>
        <v/>
      </c>
      <c r="V3087" s="28" t="n"/>
      <c r="Z3087">
        <f>IF($B3087="","",IFERROR(VLOOKUP($B3087,'Plan HC for CCA'!$A:$B,2,0),""))</f>
        <v/>
      </c>
      <c r="AA3087">
        <f>IF(OR($B3087="",$Z3087=""),"",IF(N($M3087)&lt;$Z3087,"Delta","No Delta"))</f>
        <v/>
      </c>
      <c r="AB3087">
        <f>IF(OR($B3087="",$Z3087=""),"",MAX(0,$Z3087-N($M3087)))</f>
        <v/>
      </c>
      <c r="AC3087" s="46">
        <f>IF($B3087="","",IFERROR(INDEX('CCA Util %'!$H:$H,MATCH($B3087,'CCA Util %'!$E:$E,0)),""))</f>
        <v/>
      </c>
      <c r="AD3087">
        <f>IF($B3087="","",IFERROR(INDEX('CCA Util %'!$G:$G,MATCH($B3087,'CCA Util %'!$E:$E,0)),""))</f>
        <v/>
      </c>
      <c r="AE3087">
        <f>IF(OR($B3087="",$U3087=""),"",$U3087&amp;" &amp; "&amp;IF(OR($AD3087="",$AD3087=0),"Util NA",$AD3087&amp;" Util"))</f>
        <v/>
      </c>
    </row>
    <row r="3088" ht="15.75" customHeight="1" s="42">
      <c r="A3088" s="41" t="n"/>
      <c r="G3088" s="38" t="n"/>
      <c r="H3088" s="38" t="n"/>
      <c r="I3088" s="38" t="n"/>
      <c r="J3088" s="38" t="n"/>
      <c r="K3088" s="38" t="n"/>
      <c r="L3088" s="38" t="n"/>
      <c r="N3088" s="36">
        <f>IF($B3088="","",IF($C3088="SUPERSTORE","Superstore","DH"))</f>
        <v/>
      </c>
      <c r="O3088" s="36">
        <f>IF($B3088="","",IFERROR(VLOOKUP($B3088,Mapping!$A:$C,2,0),"Not Mapped"))</f>
        <v/>
      </c>
      <c r="P3088" s="36">
        <f>IF($B3088="","",IFERROR(VLOOKUP($B3088,Mapping!$A:$C,3,0),"Not Mapped"))</f>
        <v/>
      </c>
      <c r="Q3088" s="36">
        <f>IF($B3088="","",IFERROR(VLOOKUP($O3088,Leaders!$A:$B,2,0),"Not Mapped"))</f>
        <v/>
      </c>
      <c r="R3088" s="36">
        <f>IF($B3088="","",IF(COUNTIF(Exclusions!$A:$A,$B3088)&gt;0,"Yes","No"))</f>
        <v/>
      </c>
      <c r="S3088" s="38">
        <f>IF($B3088="","",MIN(1,DAY($A3088)/IF($N3088="Superstore",Settings!$B$5,Settings!$B$4)))</f>
        <v/>
      </c>
      <c r="T3088" s="38">
        <f>IF(OR($B3088="",$G3088="",$S3088=0),"",$G3088/$S3088)</f>
        <v/>
      </c>
      <c r="U3088" s="36">
        <f>IF($T3088="","",IF($T3088&lt;Settings!$B$8,"Critical",IF($T3088&lt;Settings!$B$9,"Semi Critical","Non Critical")))</f>
        <v/>
      </c>
      <c r="V3088" s="28" t="n"/>
      <c r="Z3088">
        <f>IF($B3088="","",IFERROR(VLOOKUP($B3088,'Plan HC for CCA'!$A:$B,2,0),""))</f>
        <v/>
      </c>
      <c r="AA3088">
        <f>IF(OR($B3088="",$Z3088=""),"",IF(N($M3088)&lt;$Z3088,"Delta","No Delta"))</f>
        <v/>
      </c>
      <c r="AB3088">
        <f>IF(OR($B3088="",$Z3088=""),"",MAX(0,$Z3088-N($M3088)))</f>
        <v/>
      </c>
      <c r="AC3088" s="46">
        <f>IF($B3088="","",IFERROR(INDEX('CCA Util %'!$H:$H,MATCH($B3088,'CCA Util %'!$E:$E,0)),""))</f>
        <v/>
      </c>
      <c r="AD3088">
        <f>IF($B3088="","",IFERROR(INDEX('CCA Util %'!$G:$G,MATCH($B3088,'CCA Util %'!$E:$E,0)),""))</f>
        <v/>
      </c>
      <c r="AE3088">
        <f>IF(OR($B3088="",$U3088=""),"",$U3088&amp;" &amp; "&amp;IF(OR($AD3088="",$AD3088=0),"Util NA",$AD3088&amp;" Util"))</f>
        <v/>
      </c>
    </row>
    <row r="3089" ht="15.75" customHeight="1" s="42">
      <c r="A3089" s="41" t="n"/>
      <c r="G3089" s="38" t="n"/>
      <c r="H3089" s="38" t="n"/>
      <c r="I3089" s="38" t="n"/>
      <c r="J3089" s="38" t="n"/>
      <c r="K3089" s="38" t="n"/>
      <c r="L3089" s="38" t="n"/>
      <c r="N3089" s="36">
        <f>IF($B3089="","",IF($C3089="SUPERSTORE","Superstore","DH"))</f>
        <v/>
      </c>
      <c r="O3089" s="36">
        <f>IF($B3089="","",IFERROR(VLOOKUP($B3089,Mapping!$A:$C,2,0),"Not Mapped"))</f>
        <v/>
      </c>
      <c r="P3089" s="36">
        <f>IF($B3089="","",IFERROR(VLOOKUP($B3089,Mapping!$A:$C,3,0),"Not Mapped"))</f>
        <v/>
      </c>
      <c r="Q3089" s="36">
        <f>IF($B3089="","",IFERROR(VLOOKUP($O3089,Leaders!$A:$B,2,0),"Not Mapped"))</f>
        <v/>
      </c>
      <c r="R3089" s="36">
        <f>IF($B3089="","",IF(COUNTIF(Exclusions!$A:$A,$B3089)&gt;0,"Yes","No"))</f>
        <v/>
      </c>
      <c r="S3089" s="38">
        <f>IF($B3089="","",MIN(1,DAY($A3089)/IF($N3089="Superstore",Settings!$B$5,Settings!$B$4)))</f>
        <v/>
      </c>
      <c r="T3089" s="38">
        <f>IF(OR($B3089="",$G3089="",$S3089=0),"",$G3089/$S3089)</f>
        <v/>
      </c>
      <c r="U3089" s="36">
        <f>IF($T3089="","",IF($T3089&lt;Settings!$B$8,"Critical",IF($T3089&lt;Settings!$B$9,"Semi Critical","Non Critical")))</f>
        <v/>
      </c>
      <c r="V3089" s="28" t="n"/>
      <c r="Z3089">
        <f>IF($B3089="","",IFERROR(VLOOKUP($B3089,'Plan HC for CCA'!$A:$B,2,0),""))</f>
        <v/>
      </c>
      <c r="AA3089">
        <f>IF(OR($B3089="",$Z3089=""),"",IF(N($M3089)&lt;$Z3089,"Delta","No Delta"))</f>
        <v/>
      </c>
      <c r="AB3089">
        <f>IF(OR($B3089="",$Z3089=""),"",MAX(0,$Z3089-N($M3089)))</f>
        <v/>
      </c>
      <c r="AC3089" s="46">
        <f>IF($B3089="","",IFERROR(INDEX('CCA Util %'!$H:$H,MATCH($B3089,'CCA Util %'!$E:$E,0)),""))</f>
        <v/>
      </c>
      <c r="AD3089">
        <f>IF($B3089="","",IFERROR(INDEX('CCA Util %'!$G:$G,MATCH($B3089,'CCA Util %'!$E:$E,0)),""))</f>
        <v/>
      </c>
      <c r="AE3089">
        <f>IF(OR($B3089="",$U3089=""),"",$U3089&amp;" &amp; "&amp;IF(OR($AD3089="",$AD3089=0),"Util NA",$AD3089&amp;" Util"))</f>
        <v/>
      </c>
    </row>
    <row r="3090" ht="15.75" customHeight="1" s="42">
      <c r="A3090" s="41" t="n"/>
      <c r="G3090" s="38" t="n"/>
      <c r="H3090" s="38" t="n"/>
      <c r="I3090" s="38" t="n"/>
      <c r="J3090" s="38" t="n"/>
      <c r="K3090" s="38" t="n"/>
      <c r="L3090" s="38" t="n"/>
      <c r="N3090" s="36">
        <f>IF($B3090="","",IF($C3090="SUPERSTORE","Superstore","DH"))</f>
        <v/>
      </c>
      <c r="O3090" s="36">
        <f>IF($B3090="","",IFERROR(VLOOKUP($B3090,Mapping!$A:$C,2,0),"Not Mapped"))</f>
        <v/>
      </c>
      <c r="P3090" s="36">
        <f>IF($B3090="","",IFERROR(VLOOKUP($B3090,Mapping!$A:$C,3,0),"Not Mapped"))</f>
        <v/>
      </c>
      <c r="Q3090" s="36">
        <f>IF($B3090="","",IFERROR(VLOOKUP($O3090,Leaders!$A:$B,2,0),"Not Mapped"))</f>
        <v/>
      </c>
      <c r="R3090" s="36">
        <f>IF($B3090="","",IF(COUNTIF(Exclusions!$A:$A,$B3090)&gt;0,"Yes","No"))</f>
        <v/>
      </c>
      <c r="S3090" s="38">
        <f>IF($B3090="","",MIN(1,DAY($A3090)/IF($N3090="Superstore",Settings!$B$5,Settings!$B$4)))</f>
        <v/>
      </c>
      <c r="T3090" s="38">
        <f>IF(OR($B3090="",$G3090="",$S3090=0),"",$G3090/$S3090)</f>
        <v/>
      </c>
      <c r="U3090" s="36">
        <f>IF($T3090="","",IF($T3090&lt;Settings!$B$8,"Critical",IF($T3090&lt;Settings!$B$9,"Semi Critical","Non Critical")))</f>
        <v/>
      </c>
      <c r="V3090" s="28" t="n"/>
      <c r="Z3090">
        <f>IF($B3090="","",IFERROR(VLOOKUP($B3090,'Plan HC for CCA'!$A:$B,2,0),""))</f>
        <v/>
      </c>
      <c r="AA3090">
        <f>IF(OR($B3090="",$Z3090=""),"",IF(N($M3090)&lt;$Z3090,"Delta","No Delta"))</f>
        <v/>
      </c>
      <c r="AB3090">
        <f>IF(OR($B3090="",$Z3090=""),"",MAX(0,$Z3090-N($M3090)))</f>
        <v/>
      </c>
      <c r="AC3090" s="46">
        <f>IF($B3090="","",IFERROR(INDEX('CCA Util %'!$H:$H,MATCH($B3090,'CCA Util %'!$E:$E,0)),""))</f>
        <v/>
      </c>
      <c r="AD3090">
        <f>IF($B3090="","",IFERROR(INDEX('CCA Util %'!$G:$G,MATCH($B3090,'CCA Util %'!$E:$E,0)),""))</f>
        <v/>
      </c>
      <c r="AE3090">
        <f>IF(OR($B3090="",$U3090=""),"",$U3090&amp;" &amp; "&amp;IF(OR($AD3090="",$AD3090=0),"Util NA",$AD3090&amp;" Util"))</f>
        <v/>
      </c>
    </row>
    <row r="3091" ht="15.75" customHeight="1" s="42">
      <c r="A3091" s="41" t="n"/>
      <c r="G3091" s="38" t="n"/>
      <c r="H3091" s="38" t="n"/>
      <c r="I3091" s="38" t="n"/>
      <c r="J3091" s="38" t="n"/>
      <c r="K3091" s="38" t="n"/>
      <c r="L3091" s="38" t="n"/>
      <c r="N3091" s="36">
        <f>IF($B3091="","",IF($C3091="SUPERSTORE","Superstore","DH"))</f>
        <v/>
      </c>
      <c r="O3091" s="36">
        <f>IF($B3091="","",IFERROR(VLOOKUP($B3091,Mapping!$A:$C,2,0),"Not Mapped"))</f>
        <v/>
      </c>
      <c r="P3091" s="36">
        <f>IF($B3091="","",IFERROR(VLOOKUP($B3091,Mapping!$A:$C,3,0),"Not Mapped"))</f>
        <v/>
      </c>
      <c r="Q3091" s="36">
        <f>IF($B3091="","",IFERROR(VLOOKUP($O3091,Leaders!$A:$B,2,0),"Not Mapped"))</f>
        <v/>
      </c>
      <c r="R3091" s="36">
        <f>IF($B3091="","",IF(COUNTIF(Exclusions!$A:$A,$B3091)&gt;0,"Yes","No"))</f>
        <v/>
      </c>
      <c r="S3091" s="38">
        <f>IF($B3091="","",MIN(1,DAY($A3091)/IF($N3091="Superstore",Settings!$B$5,Settings!$B$4)))</f>
        <v/>
      </c>
      <c r="T3091" s="38">
        <f>IF(OR($B3091="",$G3091="",$S3091=0),"",$G3091/$S3091)</f>
        <v/>
      </c>
      <c r="U3091" s="36">
        <f>IF($T3091="","",IF($T3091&lt;Settings!$B$8,"Critical",IF($T3091&lt;Settings!$B$9,"Semi Critical","Non Critical")))</f>
        <v/>
      </c>
      <c r="V3091" s="28" t="n"/>
      <c r="Z3091">
        <f>IF($B3091="","",IFERROR(VLOOKUP($B3091,'Plan HC for CCA'!$A:$B,2,0),""))</f>
        <v/>
      </c>
      <c r="AA3091">
        <f>IF(OR($B3091="",$Z3091=""),"",IF(N($M3091)&lt;$Z3091,"Delta","No Delta"))</f>
        <v/>
      </c>
      <c r="AB3091">
        <f>IF(OR($B3091="",$Z3091=""),"",MAX(0,$Z3091-N($M3091)))</f>
        <v/>
      </c>
      <c r="AC3091" s="46">
        <f>IF($B3091="","",IFERROR(INDEX('CCA Util %'!$H:$H,MATCH($B3091,'CCA Util %'!$E:$E,0)),""))</f>
        <v/>
      </c>
      <c r="AD3091">
        <f>IF($B3091="","",IFERROR(INDEX('CCA Util %'!$G:$G,MATCH($B3091,'CCA Util %'!$E:$E,0)),""))</f>
        <v/>
      </c>
      <c r="AE3091">
        <f>IF(OR($B3091="",$U3091=""),"",$U3091&amp;" &amp; "&amp;IF(OR($AD3091="",$AD3091=0),"Util NA",$AD3091&amp;" Util"))</f>
        <v/>
      </c>
    </row>
    <row r="3092" ht="15.75" customHeight="1" s="42">
      <c r="A3092" s="41" t="n"/>
      <c r="G3092" s="38" t="n"/>
      <c r="H3092" s="38" t="n"/>
      <c r="I3092" s="38" t="n"/>
      <c r="J3092" s="38" t="n"/>
      <c r="K3092" s="38" t="n"/>
      <c r="L3092" s="38" t="n"/>
      <c r="N3092" s="36">
        <f>IF($B3092="","",IF($C3092="SUPERSTORE","Superstore","DH"))</f>
        <v/>
      </c>
      <c r="O3092" s="36">
        <f>IF($B3092="","",IFERROR(VLOOKUP($B3092,Mapping!$A:$C,2,0),"Not Mapped"))</f>
        <v/>
      </c>
      <c r="P3092" s="36">
        <f>IF($B3092="","",IFERROR(VLOOKUP($B3092,Mapping!$A:$C,3,0),"Not Mapped"))</f>
        <v/>
      </c>
      <c r="Q3092" s="36">
        <f>IF($B3092="","",IFERROR(VLOOKUP($O3092,Leaders!$A:$B,2,0),"Not Mapped"))</f>
        <v/>
      </c>
      <c r="R3092" s="36">
        <f>IF($B3092="","",IF(COUNTIF(Exclusions!$A:$A,$B3092)&gt;0,"Yes","No"))</f>
        <v/>
      </c>
      <c r="S3092" s="38">
        <f>IF($B3092="","",MIN(1,DAY($A3092)/IF($N3092="Superstore",Settings!$B$5,Settings!$B$4)))</f>
        <v/>
      </c>
      <c r="T3092" s="38">
        <f>IF(OR($B3092="",$G3092="",$S3092=0),"",$G3092/$S3092)</f>
        <v/>
      </c>
      <c r="U3092" s="36">
        <f>IF($T3092="","",IF($T3092&lt;Settings!$B$8,"Critical",IF($T3092&lt;Settings!$B$9,"Semi Critical","Non Critical")))</f>
        <v/>
      </c>
      <c r="V3092" s="28" t="n"/>
      <c r="Z3092">
        <f>IF($B3092="","",IFERROR(VLOOKUP($B3092,'Plan HC for CCA'!$A:$B,2,0),""))</f>
        <v/>
      </c>
      <c r="AA3092">
        <f>IF(OR($B3092="",$Z3092=""),"",IF(N($M3092)&lt;$Z3092,"Delta","No Delta"))</f>
        <v/>
      </c>
      <c r="AB3092">
        <f>IF(OR($B3092="",$Z3092=""),"",MAX(0,$Z3092-N($M3092)))</f>
        <v/>
      </c>
      <c r="AC3092" s="46">
        <f>IF($B3092="","",IFERROR(INDEX('CCA Util %'!$H:$H,MATCH($B3092,'CCA Util %'!$E:$E,0)),""))</f>
        <v/>
      </c>
      <c r="AD3092">
        <f>IF($B3092="","",IFERROR(INDEX('CCA Util %'!$G:$G,MATCH($B3092,'CCA Util %'!$E:$E,0)),""))</f>
        <v/>
      </c>
      <c r="AE3092">
        <f>IF(OR($B3092="",$U3092=""),"",$U3092&amp;" &amp; "&amp;IF(OR($AD3092="",$AD3092=0),"Util NA",$AD3092&amp;" Util"))</f>
        <v/>
      </c>
    </row>
    <row r="3093" ht="15.75" customHeight="1" s="42">
      <c r="A3093" s="41" t="n"/>
      <c r="G3093" s="38" t="n"/>
      <c r="H3093" s="38" t="n"/>
      <c r="I3093" s="38" t="n"/>
      <c r="J3093" s="38" t="n"/>
      <c r="K3093" s="38" t="n"/>
      <c r="L3093" s="38" t="n"/>
      <c r="N3093" s="36">
        <f>IF($B3093="","",IF($C3093="SUPERSTORE","Superstore","DH"))</f>
        <v/>
      </c>
      <c r="O3093" s="36">
        <f>IF($B3093="","",IFERROR(VLOOKUP($B3093,Mapping!$A:$C,2,0),"Not Mapped"))</f>
        <v/>
      </c>
      <c r="P3093" s="36">
        <f>IF($B3093="","",IFERROR(VLOOKUP($B3093,Mapping!$A:$C,3,0),"Not Mapped"))</f>
        <v/>
      </c>
      <c r="Q3093" s="36">
        <f>IF($B3093="","",IFERROR(VLOOKUP($O3093,Leaders!$A:$B,2,0),"Not Mapped"))</f>
        <v/>
      </c>
      <c r="R3093" s="36">
        <f>IF($B3093="","",IF(COUNTIF(Exclusions!$A:$A,$B3093)&gt;0,"Yes","No"))</f>
        <v/>
      </c>
      <c r="S3093" s="38">
        <f>IF($B3093="","",MIN(1,DAY($A3093)/IF($N3093="Superstore",Settings!$B$5,Settings!$B$4)))</f>
        <v/>
      </c>
      <c r="T3093" s="38">
        <f>IF(OR($B3093="",$G3093="",$S3093=0),"",$G3093/$S3093)</f>
        <v/>
      </c>
      <c r="U3093" s="36">
        <f>IF($T3093="","",IF($T3093&lt;Settings!$B$8,"Critical",IF($T3093&lt;Settings!$B$9,"Semi Critical","Non Critical")))</f>
        <v/>
      </c>
      <c r="V3093" s="28" t="n"/>
      <c r="Z3093">
        <f>IF($B3093="","",IFERROR(VLOOKUP($B3093,'Plan HC for CCA'!$A:$B,2,0),""))</f>
        <v/>
      </c>
      <c r="AA3093">
        <f>IF(OR($B3093="",$Z3093=""),"",IF(N($M3093)&lt;$Z3093,"Delta","No Delta"))</f>
        <v/>
      </c>
      <c r="AB3093">
        <f>IF(OR($B3093="",$Z3093=""),"",MAX(0,$Z3093-N($M3093)))</f>
        <v/>
      </c>
      <c r="AC3093" s="46">
        <f>IF($B3093="","",IFERROR(INDEX('CCA Util %'!$H:$H,MATCH($B3093,'CCA Util %'!$E:$E,0)),""))</f>
        <v/>
      </c>
      <c r="AD3093">
        <f>IF($B3093="","",IFERROR(INDEX('CCA Util %'!$G:$G,MATCH($B3093,'CCA Util %'!$E:$E,0)),""))</f>
        <v/>
      </c>
      <c r="AE3093">
        <f>IF(OR($B3093="",$U3093=""),"",$U3093&amp;" &amp; "&amp;IF(OR($AD3093="",$AD3093=0),"Util NA",$AD3093&amp;" Util"))</f>
        <v/>
      </c>
    </row>
    <row r="3094" ht="15.75" customHeight="1" s="42">
      <c r="A3094" s="41" t="n"/>
      <c r="G3094" s="38" t="n"/>
      <c r="H3094" s="38" t="n"/>
      <c r="I3094" s="38" t="n"/>
      <c r="J3094" s="38" t="n"/>
      <c r="K3094" s="38" t="n"/>
      <c r="L3094" s="38" t="n"/>
      <c r="N3094" s="36">
        <f>IF($B3094="","",IF($C3094="SUPERSTORE","Superstore","DH"))</f>
        <v/>
      </c>
      <c r="O3094" s="36">
        <f>IF($B3094="","",IFERROR(VLOOKUP($B3094,Mapping!$A:$C,2,0),"Not Mapped"))</f>
        <v/>
      </c>
      <c r="P3094" s="36">
        <f>IF($B3094="","",IFERROR(VLOOKUP($B3094,Mapping!$A:$C,3,0),"Not Mapped"))</f>
        <v/>
      </c>
      <c r="Q3094" s="36">
        <f>IF($B3094="","",IFERROR(VLOOKUP($O3094,Leaders!$A:$B,2,0),"Not Mapped"))</f>
        <v/>
      </c>
      <c r="R3094" s="36">
        <f>IF($B3094="","",IF(COUNTIF(Exclusions!$A:$A,$B3094)&gt;0,"Yes","No"))</f>
        <v/>
      </c>
      <c r="S3094" s="38">
        <f>IF($B3094="","",MIN(1,DAY($A3094)/IF($N3094="Superstore",Settings!$B$5,Settings!$B$4)))</f>
        <v/>
      </c>
      <c r="T3094" s="38">
        <f>IF(OR($B3094="",$G3094="",$S3094=0),"",$G3094/$S3094)</f>
        <v/>
      </c>
      <c r="U3094" s="36">
        <f>IF($T3094="","",IF($T3094&lt;Settings!$B$8,"Critical",IF($T3094&lt;Settings!$B$9,"Semi Critical","Non Critical")))</f>
        <v/>
      </c>
      <c r="V3094" s="28" t="n"/>
      <c r="Z3094">
        <f>IF($B3094="","",IFERROR(VLOOKUP($B3094,'Plan HC for CCA'!$A:$B,2,0),""))</f>
        <v/>
      </c>
      <c r="AA3094">
        <f>IF(OR($B3094="",$Z3094=""),"",IF(N($M3094)&lt;$Z3094,"Delta","No Delta"))</f>
        <v/>
      </c>
      <c r="AB3094">
        <f>IF(OR($B3094="",$Z3094=""),"",MAX(0,$Z3094-N($M3094)))</f>
        <v/>
      </c>
      <c r="AC3094" s="46">
        <f>IF($B3094="","",IFERROR(INDEX('CCA Util %'!$H:$H,MATCH($B3094,'CCA Util %'!$E:$E,0)),""))</f>
        <v/>
      </c>
      <c r="AD3094">
        <f>IF($B3094="","",IFERROR(INDEX('CCA Util %'!$G:$G,MATCH($B3094,'CCA Util %'!$E:$E,0)),""))</f>
        <v/>
      </c>
      <c r="AE3094">
        <f>IF(OR($B3094="",$U3094=""),"",$U3094&amp;" &amp; "&amp;IF(OR($AD3094="",$AD3094=0),"Util NA",$AD3094&amp;" Util"))</f>
        <v/>
      </c>
    </row>
    <row r="3095" ht="15.75" customHeight="1" s="42">
      <c r="A3095" s="41" t="n"/>
      <c r="G3095" s="38" t="n"/>
      <c r="H3095" s="38" t="n"/>
      <c r="I3095" s="38" t="n"/>
      <c r="J3095" s="38" t="n"/>
      <c r="K3095" s="38" t="n"/>
      <c r="L3095" s="38" t="n"/>
      <c r="N3095" s="36">
        <f>IF($B3095="","",IF($C3095="SUPERSTORE","Superstore","DH"))</f>
        <v/>
      </c>
      <c r="O3095" s="36">
        <f>IF($B3095="","",IFERROR(VLOOKUP($B3095,Mapping!$A:$C,2,0),"Not Mapped"))</f>
        <v/>
      </c>
      <c r="P3095" s="36">
        <f>IF($B3095="","",IFERROR(VLOOKUP($B3095,Mapping!$A:$C,3,0),"Not Mapped"))</f>
        <v/>
      </c>
      <c r="Q3095" s="36">
        <f>IF($B3095="","",IFERROR(VLOOKUP($O3095,Leaders!$A:$B,2,0),"Not Mapped"))</f>
        <v/>
      </c>
      <c r="R3095" s="36">
        <f>IF($B3095="","",IF(COUNTIF(Exclusions!$A:$A,$B3095)&gt;0,"Yes","No"))</f>
        <v/>
      </c>
      <c r="S3095" s="38">
        <f>IF($B3095="","",MIN(1,DAY($A3095)/IF($N3095="Superstore",Settings!$B$5,Settings!$B$4)))</f>
        <v/>
      </c>
      <c r="T3095" s="38">
        <f>IF(OR($B3095="",$G3095="",$S3095=0),"",$G3095/$S3095)</f>
        <v/>
      </c>
      <c r="U3095" s="36">
        <f>IF($T3095="","",IF($T3095&lt;Settings!$B$8,"Critical",IF($T3095&lt;Settings!$B$9,"Semi Critical","Non Critical")))</f>
        <v/>
      </c>
      <c r="V3095" s="28" t="n"/>
      <c r="Z3095">
        <f>IF($B3095="","",IFERROR(VLOOKUP($B3095,'Plan HC for CCA'!$A:$B,2,0),""))</f>
        <v/>
      </c>
      <c r="AA3095">
        <f>IF(OR($B3095="",$Z3095=""),"",IF(N($M3095)&lt;$Z3095,"Delta","No Delta"))</f>
        <v/>
      </c>
      <c r="AB3095">
        <f>IF(OR($B3095="",$Z3095=""),"",MAX(0,$Z3095-N($M3095)))</f>
        <v/>
      </c>
      <c r="AC3095" s="46">
        <f>IF($B3095="","",IFERROR(INDEX('CCA Util %'!$H:$H,MATCH($B3095,'CCA Util %'!$E:$E,0)),""))</f>
        <v/>
      </c>
      <c r="AD3095">
        <f>IF($B3095="","",IFERROR(INDEX('CCA Util %'!$G:$G,MATCH($B3095,'CCA Util %'!$E:$E,0)),""))</f>
        <v/>
      </c>
      <c r="AE3095">
        <f>IF(OR($B3095="",$U3095=""),"",$U3095&amp;" &amp; "&amp;IF(OR($AD3095="",$AD3095=0),"Util NA",$AD3095&amp;" Util"))</f>
        <v/>
      </c>
    </row>
    <row r="3096" ht="15.75" customHeight="1" s="42">
      <c r="A3096" s="41" t="n"/>
      <c r="G3096" s="38" t="n"/>
      <c r="H3096" s="38" t="n"/>
      <c r="I3096" s="38" t="n"/>
      <c r="J3096" s="38" t="n"/>
      <c r="K3096" s="38" t="n"/>
      <c r="L3096" s="38" t="n"/>
      <c r="N3096" s="36">
        <f>IF($B3096="","",IF($C3096="SUPERSTORE","Superstore","DH"))</f>
        <v/>
      </c>
      <c r="O3096" s="36">
        <f>IF($B3096="","",IFERROR(VLOOKUP($B3096,Mapping!$A:$C,2,0),"Not Mapped"))</f>
        <v/>
      </c>
      <c r="P3096" s="36">
        <f>IF($B3096="","",IFERROR(VLOOKUP($B3096,Mapping!$A:$C,3,0),"Not Mapped"))</f>
        <v/>
      </c>
      <c r="Q3096" s="36">
        <f>IF($B3096="","",IFERROR(VLOOKUP($O3096,Leaders!$A:$B,2,0),"Not Mapped"))</f>
        <v/>
      </c>
      <c r="R3096" s="36">
        <f>IF($B3096="","",IF(COUNTIF(Exclusions!$A:$A,$B3096)&gt;0,"Yes","No"))</f>
        <v/>
      </c>
      <c r="S3096" s="38">
        <f>IF($B3096="","",MIN(1,DAY($A3096)/IF($N3096="Superstore",Settings!$B$5,Settings!$B$4)))</f>
        <v/>
      </c>
      <c r="T3096" s="38">
        <f>IF(OR($B3096="",$G3096="",$S3096=0),"",$G3096/$S3096)</f>
        <v/>
      </c>
      <c r="U3096" s="36">
        <f>IF($T3096="","",IF($T3096&lt;Settings!$B$8,"Critical",IF($T3096&lt;Settings!$B$9,"Semi Critical","Non Critical")))</f>
        <v/>
      </c>
      <c r="V3096" s="28" t="n"/>
      <c r="Z3096">
        <f>IF($B3096="","",IFERROR(VLOOKUP($B3096,'Plan HC for CCA'!$A:$B,2,0),""))</f>
        <v/>
      </c>
      <c r="AA3096">
        <f>IF(OR($B3096="",$Z3096=""),"",IF(N($M3096)&lt;$Z3096,"Delta","No Delta"))</f>
        <v/>
      </c>
      <c r="AB3096">
        <f>IF(OR($B3096="",$Z3096=""),"",MAX(0,$Z3096-N($M3096)))</f>
        <v/>
      </c>
      <c r="AC3096" s="46">
        <f>IF($B3096="","",IFERROR(INDEX('CCA Util %'!$H:$H,MATCH($B3096,'CCA Util %'!$E:$E,0)),""))</f>
        <v/>
      </c>
      <c r="AD3096">
        <f>IF($B3096="","",IFERROR(INDEX('CCA Util %'!$G:$G,MATCH($B3096,'CCA Util %'!$E:$E,0)),""))</f>
        <v/>
      </c>
      <c r="AE3096">
        <f>IF(OR($B3096="",$U3096=""),"",$U3096&amp;" &amp; "&amp;IF(OR($AD3096="",$AD3096=0),"Util NA",$AD3096&amp;" Util"))</f>
        <v/>
      </c>
    </row>
    <row r="3097" ht="15.75" customHeight="1" s="42">
      <c r="A3097" s="41" t="n"/>
      <c r="G3097" s="38" t="n"/>
      <c r="H3097" s="38" t="n"/>
      <c r="I3097" s="38" t="n"/>
      <c r="J3097" s="38" t="n"/>
      <c r="K3097" s="38" t="n"/>
      <c r="L3097" s="38" t="n"/>
      <c r="N3097" s="36">
        <f>IF($B3097="","",IF($C3097="SUPERSTORE","Superstore","DH"))</f>
        <v/>
      </c>
      <c r="O3097" s="36">
        <f>IF($B3097="","",IFERROR(VLOOKUP($B3097,Mapping!$A:$C,2,0),"Not Mapped"))</f>
        <v/>
      </c>
      <c r="P3097" s="36">
        <f>IF($B3097="","",IFERROR(VLOOKUP($B3097,Mapping!$A:$C,3,0),"Not Mapped"))</f>
        <v/>
      </c>
      <c r="Q3097" s="36">
        <f>IF($B3097="","",IFERROR(VLOOKUP($O3097,Leaders!$A:$B,2,0),"Not Mapped"))</f>
        <v/>
      </c>
      <c r="R3097" s="36">
        <f>IF($B3097="","",IF(COUNTIF(Exclusions!$A:$A,$B3097)&gt;0,"Yes","No"))</f>
        <v/>
      </c>
      <c r="S3097" s="38">
        <f>IF($B3097="","",MIN(1,DAY($A3097)/IF($N3097="Superstore",Settings!$B$5,Settings!$B$4)))</f>
        <v/>
      </c>
      <c r="T3097" s="38">
        <f>IF(OR($B3097="",$G3097="",$S3097=0),"",$G3097/$S3097)</f>
        <v/>
      </c>
      <c r="U3097" s="36">
        <f>IF($T3097="","",IF($T3097&lt;Settings!$B$8,"Critical",IF($T3097&lt;Settings!$B$9,"Semi Critical","Non Critical")))</f>
        <v/>
      </c>
      <c r="V3097" s="28" t="n"/>
      <c r="Z3097">
        <f>IF($B3097="","",IFERROR(VLOOKUP($B3097,'Plan HC for CCA'!$A:$B,2,0),""))</f>
        <v/>
      </c>
      <c r="AA3097">
        <f>IF(OR($B3097="",$Z3097=""),"",IF(N($M3097)&lt;$Z3097,"Delta","No Delta"))</f>
        <v/>
      </c>
      <c r="AB3097">
        <f>IF(OR($B3097="",$Z3097=""),"",MAX(0,$Z3097-N($M3097)))</f>
        <v/>
      </c>
      <c r="AC3097" s="46">
        <f>IF($B3097="","",IFERROR(INDEX('CCA Util %'!$H:$H,MATCH($B3097,'CCA Util %'!$E:$E,0)),""))</f>
        <v/>
      </c>
      <c r="AD3097">
        <f>IF($B3097="","",IFERROR(INDEX('CCA Util %'!$G:$G,MATCH($B3097,'CCA Util %'!$E:$E,0)),""))</f>
        <v/>
      </c>
      <c r="AE3097">
        <f>IF(OR($B3097="",$U3097=""),"",$U3097&amp;" &amp; "&amp;IF(OR($AD3097="",$AD3097=0),"Util NA",$AD3097&amp;" Util"))</f>
        <v/>
      </c>
    </row>
    <row r="3098" ht="15.75" customHeight="1" s="42">
      <c r="A3098" s="41" t="n"/>
      <c r="G3098" s="38" t="n"/>
      <c r="H3098" s="38" t="n"/>
      <c r="I3098" s="38" t="n"/>
      <c r="J3098" s="38" t="n"/>
      <c r="K3098" s="38" t="n"/>
      <c r="L3098" s="38" t="n"/>
      <c r="N3098" s="36">
        <f>IF($B3098="","",IF($C3098="SUPERSTORE","Superstore","DH"))</f>
        <v/>
      </c>
      <c r="O3098" s="36">
        <f>IF($B3098="","",IFERROR(VLOOKUP($B3098,Mapping!$A:$C,2,0),"Not Mapped"))</f>
        <v/>
      </c>
      <c r="P3098" s="36">
        <f>IF($B3098="","",IFERROR(VLOOKUP($B3098,Mapping!$A:$C,3,0),"Not Mapped"))</f>
        <v/>
      </c>
      <c r="Q3098" s="36">
        <f>IF($B3098="","",IFERROR(VLOOKUP($O3098,Leaders!$A:$B,2,0),"Not Mapped"))</f>
        <v/>
      </c>
      <c r="R3098" s="36">
        <f>IF($B3098="","",IF(COUNTIF(Exclusions!$A:$A,$B3098)&gt;0,"Yes","No"))</f>
        <v/>
      </c>
      <c r="S3098" s="38">
        <f>IF($B3098="","",MIN(1,DAY($A3098)/IF($N3098="Superstore",Settings!$B$5,Settings!$B$4)))</f>
        <v/>
      </c>
      <c r="T3098" s="38">
        <f>IF(OR($B3098="",$G3098="",$S3098=0),"",$G3098/$S3098)</f>
        <v/>
      </c>
      <c r="U3098" s="36">
        <f>IF($T3098="","",IF($T3098&lt;Settings!$B$8,"Critical",IF($T3098&lt;Settings!$B$9,"Semi Critical","Non Critical")))</f>
        <v/>
      </c>
      <c r="V3098" s="28" t="n"/>
      <c r="Z3098">
        <f>IF($B3098="","",IFERROR(VLOOKUP($B3098,'Plan HC for CCA'!$A:$B,2,0),""))</f>
        <v/>
      </c>
      <c r="AA3098">
        <f>IF(OR($B3098="",$Z3098=""),"",IF(N($M3098)&lt;$Z3098,"Delta","No Delta"))</f>
        <v/>
      </c>
      <c r="AB3098">
        <f>IF(OR($B3098="",$Z3098=""),"",MAX(0,$Z3098-N($M3098)))</f>
        <v/>
      </c>
      <c r="AC3098" s="46">
        <f>IF($B3098="","",IFERROR(INDEX('CCA Util %'!$H:$H,MATCH($B3098,'CCA Util %'!$E:$E,0)),""))</f>
        <v/>
      </c>
      <c r="AD3098">
        <f>IF($B3098="","",IFERROR(INDEX('CCA Util %'!$G:$G,MATCH($B3098,'CCA Util %'!$E:$E,0)),""))</f>
        <v/>
      </c>
      <c r="AE3098">
        <f>IF(OR($B3098="",$U3098=""),"",$U3098&amp;" &amp; "&amp;IF(OR($AD3098="",$AD3098=0),"Util NA",$AD3098&amp;" Util"))</f>
        <v/>
      </c>
    </row>
    <row r="3099" ht="15.75" customHeight="1" s="42">
      <c r="A3099" s="41" t="n"/>
      <c r="G3099" s="38" t="n"/>
      <c r="H3099" s="38" t="n"/>
      <c r="I3099" s="38" t="n"/>
      <c r="J3099" s="38" t="n"/>
      <c r="K3099" s="38" t="n"/>
      <c r="L3099" s="38" t="n"/>
      <c r="N3099" s="36">
        <f>IF($B3099="","",IF($C3099="SUPERSTORE","Superstore","DH"))</f>
        <v/>
      </c>
      <c r="O3099" s="36">
        <f>IF($B3099="","",IFERROR(VLOOKUP($B3099,Mapping!$A:$C,2,0),"Not Mapped"))</f>
        <v/>
      </c>
      <c r="P3099" s="36">
        <f>IF($B3099="","",IFERROR(VLOOKUP($B3099,Mapping!$A:$C,3,0),"Not Mapped"))</f>
        <v/>
      </c>
      <c r="Q3099" s="36">
        <f>IF($B3099="","",IFERROR(VLOOKUP($O3099,Leaders!$A:$B,2,0),"Not Mapped"))</f>
        <v/>
      </c>
      <c r="R3099" s="36">
        <f>IF($B3099="","",IF(COUNTIF(Exclusions!$A:$A,$B3099)&gt;0,"Yes","No"))</f>
        <v/>
      </c>
      <c r="S3099" s="38">
        <f>IF($B3099="","",MIN(1,DAY($A3099)/IF($N3099="Superstore",Settings!$B$5,Settings!$B$4)))</f>
        <v/>
      </c>
      <c r="T3099" s="38">
        <f>IF(OR($B3099="",$G3099="",$S3099=0),"",$G3099/$S3099)</f>
        <v/>
      </c>
      <c r="U3099" s="36">
        <f>IF($T3099="","",IF($T3099&lt;Settings!$B$8,"Critical",IF($T3099&lt;Settings!$B$9,"Semi Critical","Non Critical")))</f>
        <v/>
      </c>
      <c r="V3099" s="28" t="n"/>
      <c r="Z3099">
        <f>IF($B3099="","",IFERROR(VLOOKUP($B3099,'Plan HC for CCA'!$A:$B,2,0),""))</f>
        <v/>
      </c>
      <c r="AA3099">
        <f>IF(OR($B3099="",$Z3099=""),"",IF(N($M3099)&lt;$Z3099,"Delta","No Delta"))</f>
        <v/>
      </c>
      <c r="AB3099">
        <f>IF(OR($B3099="",$Z3099=""),"",MAX(0,$Z3099-N($M3099)))</f>
        <v/>
      </c>
      <c r="AC3099" s="46">
        <f>IF($B3099="","",IFERROR(INDEX('CCA Util %'!$H:$H,MATCH($B3099,'CCA Util %'!$E:$E,0)),""))</f>
        <v/>
      </c>
      <c r="AD3099">
        <f>IF($B3099="","",IFERROR(INDEX('CCA Util %'!$G:$G,MATCH($B3099,'CCA Util %'!$E:$E,0)),""))</f>
        <v/>
      </c>
      <c r="AE3099">
        <f>IF(OR($B3099="",$U3099=""),"",$U3099&amp;" &amp; "&amp;IF(OR($AD3099="",$AD3099=0),"Util NA",$AD3099&amp;" Util"))</f>
        <v/>
      </c>
    </row>
    <row r="3100" ht="15.75" customHeight="1" s="42">
      <c r="A3100" s="41" t="n"/>
      <c r="G3100" s="38" t="n"/>
      <c r="H3100" s="38" t="n"/>
      <c r="I3100" s="38" t="n"/>
      <c r="J3100" s="38" t="n"/>
      <c r="K3100" s="38" t="n"/>
      <c r="L3100" s="38" t="n"/>
      <c r="N3100" s="36">
        <f>IF($B3100="","",IF($C3100="SUPERSTORE","Superstore","DH"))</f>
        <v/>
      </c>
      <c r="O3100" s="36">
        <f>IF($B3100="","",IFERROR(VLOOKUP($B3100,Mapping!$A:$C,2,0),"Not Mapped"))</f>
        <v/>
      </c>
      <c r="P3100" s="36">
        <f>IF($B3100="","",IFERROR(VLOOKUP($B3100,Mapping!$A:$C,3,0),"Not Mapped"))</f>
        <v/>
      </c>
      <c r="Q3100" s="36">
        <f>IF($B3100="","",IFERROR(VLOOKUP($O3100,Leaders!$A:$B,2,0),"Not Mapped"))</f>
        <v/>
      </c>
      <c r="R3100" s="36">
        <f>IF($B3100="","",IF(COUNTIF(Exclusions!$A:$A,$B3100)&gt;0,"Yes","No"))</f>
        <v/>
      </c>
      <c r="S3100" s="38">
        <f>IF($B3100="","",MIN(1,DAY($A3100)/IF($N3100="Superstore",Settings!$B$5,Settings!$B$4)))</f>
        <v/>
      </c>
      <c r="T3100" s="38">
        <f>IF(OR($B3100="",$G3100="",$S3100=0),"",$G3100/$S3100)</f>
        <v/>
      </c>
      <c r="U3100" s="36">
        <f>IF($T3100="","",IF($T3100&lt;Settings!$B$8,"Critical",IF($T3100&lt;Settings!$B$9,"Semi Critical","Non Critical")))</f>
        <v/>
      </c>
      <c r="V3100" s="28" t="n"/>
      <c r="Z3100">
        <f>IF($B3100="","",IFERROR(VLOOKUP($B3100,'Plan HC for CCA'!$A:$B,2,0),""))</f>
        <v/>
      </c>
      <c r="AA3100">
        <f>IF(OR($B3100="",$Z3100=""),"",IF(N($M3100)&lt;$Z3100,"Delta","No Delta"))</f>
        <v/>
      </c>
      <c r="AB3100">
        <f>IF(OR($B3100="",$Z3100=""),"",MAX(0,$Z3100-N($M3100)))</f>
        <v/>
      </c>
      <c r="AC3100" s="46">
        <f>IF($B3100="","",IFERROR(INDEX('CCA Util %'!$H:$H,MATCH($B3100,'CCA Util %'!$E:$E,0)),""))</f>
        <v/>
      </c>
      <c r="AD3100">
        <f>IF($B3100="","",IFERROR(INDEX('CCA Util %'!$G:$G,MATCH($B3100,'CCA Util %'!$E:$E,0)),""))</f>
        <v/>
      </c>
      <c r="AE3100">
        <f>IF(OR($B3100="",$U3100=""),"",$U3100&amp;" &amp; "&amp;IF(OR($AD3100="",$AD3100=0),"Util NA",$AD3100&amp;" Util"))</f>
        <v/>
      </c>
    </row>
    <row r="3101" ht="15.75" customHeight="1" s="42">
      <c r="A3101" s="41" t="n"/>
      <c r="G3101" s="38" t="n"/>
      <c r="H3101" s="38" t="n"/>
      <c r="I3101" s="38" t="n"/>
      <c r="J3101" s="38" t="n"/>
      <c r="K3101" s="38" t="n"/>
      <c r="L3101" s="38" t="n"/>
      <c r="N3101" s="36">
        <f>IF($B3101="","",IF($C3101="SUPERSTORE","Superstore","DH"))</f>
        <v/>
      </c>
      <c r="O3101" s="36">
        <f>IF($B3101="","",IFERROR(VLOOKUP($B3101,Mapping!$A:$C,2,0),"Not Mapped"))</f>
        <v/>
      </c>
      <c r="P3101" s="36">
        <f>IF($B3101="","",IFERROR(VLOOKUP($B3101,Mapping!$A:$C,3,0),"Not Mapped"))</f>
        <v/>
      </c>
      <c r="Q3101" s="36">
        <f>IF($B3101="","",IFERROR(VLOOKUP($O3101,Leaders!$A:$B,2,0),"Not Mapped"))</f>
        <v/>
      </c>
      <c r="R3101" s="36">
        <f>IF($B3101="","",IF(COUNTIF(Exclusions!$A:$A,$B3101)&gt;0,"Yes","No"))</f>
        <v/>
      </c>
      <c r="S3101" s="38">
        <f>IF($B3101="","",MIN(1,DAY($A3101)/IF($N3101="Superstore",Settings!$B$5,Settings!$B$4)))</f>
        <v/>
      </c>
      <c r="T3101" s="38">
        <f>IF(OR($B3101="",$G3101="",$S3101=0),"",$G3101/$S3101)</f>
        <v/>
      </c>
      <c r="U3101" s="36">
        <f>IF($T3101="","",IF($T3101&lt;Settings!$B$8,"Critical",IF($T3101&lt;Settings!$B$9,"Semi Critical","Non Critical")))</f>
        <v/>
      </c>
      <c r="V3101" s="28" t="n"/>
      <c r="Z3101">
        <f>IF($B3101="","",IFERROR(VLOOKUP($B3101,'Plan HC for CCA'!$A:$B,2,0),""))</f>
        <v/>
      </c>
      <c r="AA3101">
        <f>IF(OR($B3101="",$Z3101=""),"",IF(N($M3101)&lt;$Z3101,"Delta","No Delta"))</f>
        <v/>
      </c>
      <c r="AB3101">
        <f>IF(OR($B3101="",$Z3101=""),"",MAX(0,$Z3101-N($M3101)))</f>
        <v/>
      </c>
      <c r="AC3101" s="46">
        <f>IF($B3101="","",IFERROR(INDEX('CCA Util %'!$H:$H,MATCH($B3101,'CCA Util %'!$E:$E,0)),""))</f>
        <v/>
      </c>
      <c r="AD3101">
        <f>IF($B3101="","",IFERROR(INDEX('CCA Util %'!$G:$G,MATCH($B3101,'CCA Util %'!$E:$E,0)),""))</f>
        <v/>
      </c>
      <c r="AE3101">
        <f>IF(OR($B3101="",$U3101=""),"",$U3101&amp;" &amp; "&amp;IF(OR($AD3101="",$AD3101=0),"Util NA",$AD3101&amp;" Util"))</f>
        <v/>
      </c>
    </row>
    <row r="3102" ht="15.75" customHeight="1" s="42">
      <c r="A3102" s="41" t="n"/>
      <c r="G3102" s="38" t="n"/>
      <c r="H3102" s="38" t="n"/>
      <c r="I3102" s="38" t="n"/>
      <c r="J3102" s="38" t="n"/>
      <c r="K3102" s="38" t="n"/>
      <c r="L3102" s="38" t="n"/>
      <c r="N3102" s="36">
        <f>IF($B3102="","",IF($C3102="SUPERSTORE","Superstore","DH"))</f>
        <v/>
      </c>
      <c r="O3102" s="36">
        <f>IF($B3102="","",IFERROR(VLOOKUP($B3102,Mapping!$A:$C,2,0),"Not Mapped"))</f>
        <v/>
      </c>
      <c r="P3102" s="36">
        <f>IF($B3102="","",IFERROR(VLOOKUP($B3102,Mapping!$A:$C,3,0),"Not Mapped"))</f>
        <v/>
      </c>
      <c r="Q3102" s="36">
        <f>IF($B3102="","",IFERROR(VLOOKUP($O3102,Leaders!$A:$B,2,0),"Not Mapped"))</f>
        <v/>
      </c>
      <c r="R3102" s="36">
        <f>IF($B3102="","",IF(COUNTIF(Exclusions!$A:$A,$B3102)&gt;0,"Yes","No"))</f>
        <v/>
      </c>
      <c r="S3102" s="38">
        <f>IF($B3102="","",MIN(1,DAY($A3102)/IF($N3102="Superstore",Settings!$B$5,Settings!$B$4)))</f>
        <v/>
      </c>
      <c r="T3102" s="38">
        <f>IF(OR($B3102="",$G3102="",$S3102=0),"",$G3102/$S3102)</f>
        <v/>
      </c>
      <c r="U3102" s="36">
        <f>IF($T3102="","",IF($T3102&lt;Settings!$B$8,"Critical",IF($T3102&lt;Settings!$B$9,"Semi Critical","Non Critical")))</f>
        <v/>
      </c>
      <c r="V3102" s="28" t="n"/>
      <c r="Z3102">
        <f>IF($B3102="","",IFERROR(VLOOKUP($B3102,'Plan HC for CCA'!$A:$B,2,0),""))</f>
        <v/>
      </c>
      <c r="AA3102">
        <f>IF(OR($B3102="",$Z3102=""),"",IF(N($M3102)&lt;$Z3102,"Delta","No Delta"))</f>
        <v/>
      </c>
      <c r="AB3102">
        <f>IF(OR($B3102="",$Z3102=""),"",MAX(0,$Z3102-N($M3102)))</f>
        <v/>
      </c>
      <c r="AC3102" s="46">
        <f>IF($B3102="","",IFERROR(INDEX('CCA Util %'!$H:$H,MATCH($B3102,'CCA Util %'!$E:$E,0)),""))</f>
        <v/>
      </c>
      <c r="AD3102">
        <f>IF($B3102="","",IFERROR(INDEX('CCA Util %'!$G:$G,MATCH($B3102,'CCA Util %'!$E:$E,0)),""))</f>
        <v/>
      </c>
      <c r="AE3102">
        <f>IF(OR($B3102="",$U3102=""),"",$U3102&amp;" &amp; "&amp;IF(OR($AD3102="",$AD3102=0),"Util NA",$AD3102&amp;" Util"))</f>
        <v/>
      </c>
    </row>
    <row r="3103" ht="15.75" customHeight="1" s="42">
      <c r="A3103" s="41" t="n"/>
      <c r="G3103" s="38" t="n"/>
      <c r="H3103" s="38" t="n"/>
      <c r="I3103" s="38" t="n"/>
      <c r="J3103" s="38" t="n"/>
      <c r="K3103" s="38" t="n"/>
      <c r="L3103" s="38" t="n"/>
      <c r="N3103" s="36">
        <f>IF($B3103="","",IF($C3103="SUPERSTORE","Superstore","DH"))</f>
        <v/>
      </c>
      <c r="O3103" s="36">
        <f>IF($B3103="","",IFERROR(VLOOKUP($B3103,Mapping!$A:$C,2,0),"Not Mapped"))</f>
        <v/>
      </c>
      <c r="P3103" s="36">
        <f>IF($B3103="","",IFERROR(VLOOKUP($B3103,Mapping!$A:$C,3,0),"Not Mapped"))</f>
        <v/>
      </c>
      <c r="Q3103" s="36">
        <f>IF($B3103="","",IFERROR(VLOOKUP($O3103,Leaders!$A:$B,2,0),"Not Mapped"))</f>
        <v/>
      </c>
      <c r="R3103" s="36">
        <f>IF($B3103="","",IF(COUNTIF(Exclusions!$A:$A,$B3103)&gt;0,"Yes","No"))</f>
        <v/>
      </c>
      <c r="S3103" s="38">
        <f>IF($B3103="","",MIN(1,DAY($A3103)/IF($N3103="Superstore",Settings!$B$5,Settings!$B$4)))</f>
        <v/>
      </c>
      <c r="T3103" s="38">
        <f>IF(OR($B3103="",$G3103="",$S3103=0),"",$G3103/$S3103)</f>
        <v/>
      </c>
      <c r="U3103" s="36">
        <f>IF($T3103="","",IF($T3103&lt;Settings!$B$8,"Critical",IF($T3103&lt;Settings!$B$9,"Semi Critical","Non Critical")))</f>
        <v/>
      </c>
      <c r="V3103" s="28" t="n"/>
      <c r="Z3103">
        <f>IF($B3103="","",IFERROR(VLOOKUP($B3103,'Plan HC for CCA'!$A:$B,2,0),""))</f>
        <v/>
      </c>
      <c r="AA3103">
        <f>IF(OR($B3103="",$Z3103=""),"",IF(N($M3103)&lt;$Z3103,"Delta","No Delta"))</f>
        <v/>
      </c>
      <c r="AB3103">
        <f>IF(OR($B3103="",$Z3103=""),"",MAX(0,$Z3103-N($M3103)))</f>
        <v/>
      </c>
      <c r="AC3103" s="46">
        <f>IF($B3103="","",IFERROR(INDEX('CCA Util %'!$H:$H,MATCH($B3103,'CCA Util %'!$E:$E,0)),""))</f>
        <v/>
      </c>
      <c r="AD3103">
        <f>IF($B3103="","",IFERROR(INDEX('CCA Util %'!$G:$G,MATCH($B3103,'CCA Util %'!$E:$E,0)),""))</f>
        <v/>
      </c>
      <c r="AE3103">
        <f>IF(OR($B3103="",$U3103=""),"",$U3103&amp;" &amp; "&amp;IF(OR($AD3103="",$AD3103=0),"Util NA",$AD3103&amp;" Util"))</f>
        <v/>
      </c>
    </row>
    <row r="3104" ht="15.75" customHeight="1" s="42">
      <c r="A3104" s="41" t="n"/>
      <c r="G3104" s="38" t="n"/>
      <c r="H3104" s="38" t="n"/>
      <c r="I3104" s="38" t="n"/>
      <c r="J3104" s="38" t="n"/>
      <c r="K3104" s="38" t="n"/>
      <c r="L3104" s="38" t="n"/>
      <c r="N3104" s="36">
        <f>IF($B3104="","",IF($C3104="SUPERSTORE","Superstore","DH"))</f>
        <v/>
      </c>
      <c r="O3104" s="36">
        <f>IF($B3104="","",IFERROR(VLOOKUP($B3104,Mapping!$A:$C,2,0),"Not Mapped"))</f>
        <v/>
      </c>
      <c r="P3104" s="36">
        <f>IF($B3104="","",IFERROR(VLOOKUP($B3104,Mapping!$A:$C,3,0),"Not Mapped"))</f>
        <v/>
      </c>
      <c r="Q3104" s="36">
        <f>IF($B3104="","",IFERROR(VLOOKUP($O3104,Leaders!$A:$B,2,0),"Not Mapped"))</f>
        <v/>
      </c>
      <c r="R3104" s="36">
        <f>IF($B3104="","",IF(COUNTIF(Exclusions!$A:$A,$B3104)&gt;0,"Yes","No"))</f>
        <v/>
      </c>
      <c r="S3104" s="38">
        <f>IF($B3104="","",MIN(1,DAY($A3104)/IF($N3104="Superstore",Settings!$B$5,Settings!$B$4)))</f>
        <v/>
      </c>
      <c r="T3104" s="38">
        <f>IF(OR($B3104="",$G3104="",$S3104=0),"",$G3104/$S3104)</f>
        <v/>
      </c>
      <c r="U3104" s="36">
        <f>IF($T3104="","",IF($T3104&lt;Settings!$B$8,"Critical",IF($T3104&lt;Settings!$B$9,"Semi Critical","Non Critical")))</f>
        <v/>
      </c>
      <c r="V3104" s="28" t="n"/>
      <c r="Z3104">
        <f>IF($B3104="","",IFERROR(VLOOKUP($B3104,'Plan HC for CCA'!$A:$B,2,0),""))</f>
        <v/>
      </c>
      <c r="AA3104">
        <f>IF(OR($B3104="",$Z3104=""),"",IF(N($M3104)&lt;$Z3104,"Delta","No Delta"))</f>
        <v/>
      </c>
      <c r="AB3104">
        <f>IF(OR($B3104="",$Z3104=""),"",MAX(0,$Z3104-N($M3104)))</f>
        <v/>
      </c>
      <c r="AC3104" s="46">
        <f>IF($B3104="","",IFERROR(INDEX('CCA Util %'!$H:$H,MATCH($B3104,'CCA Util %'!$E:$E,0)),""))</f>
        <v/>
      </c>
      <c r="AD3104">
        <f>IF($B3104="","",IFERROR(INDEX('CCA Util %'!$G:$G,MATCH($B3104,'CCA Util %'!$E:$E,0)),""))</f>
        <v/>
      </c>
      <c r="AE3104">
        <f>IF(OR($B3104="",$U3104=""),"",$U3104&amp;" &amp; "&amp;IF(OR($AD3104="",$AD3104=0),"Util NA",$AD3104&amp;" Util"))</f>
        <v/>
      </c>
    </row>
    <row r="3105" ht="15.75" customHeight="1" s="42">
      <c r="A3105" s="41" t="n"/>
      <c r="G3105" s="38" t="n"/>
      <c r="H3105" s="38" t="n"/>
      <c r="I3105" s="38" t="n"/>
      <c r="J3105" s="38" t="n"/>
      <c r="K3105" s="38" t="n"/>
      <c r="L3105" s="38" t="n"/>
      <c r="N3105" s="36">
        <f>IF($B3105="","",IF($C3105="SUPERSTORE","Superstore","DH"))</f>
        <v/>
      </c>
      <c r="O3105" s="36">
        <f>IF($B3105="","",IFERROR(VLOOKUP($B3105,Mapping!$A:$C,2,0),"Not Mapped"))</f>
        <v/>
      </c>
      <c r="P3105" s="36">
        <f>IF($B3105="","",IFERROR(VLOOKUP($B3105,Mapping!$A:$C,3,0),"Not Mapped"))</f>
        <v/>
      </c>
      <c r="Q3105" s="36">
        <f>IF($B3105="","",IFERROR(VLOOKUP($O3105,Leaders!$A:$B,2,0),"Not Mapped"))</f>
        <v/>
      </c>
      <c r="R3105" s="36">
        <f>IF($B3105="","",IF(COUNTIF(Exclusions!$A:$A,$B3105)&gt;0,"Yes","No"))</f>
        <v/>
      </c>
      <c r="S3105" s="38">
        <f>IF($B3105="","",MIN(1,DAY($A3105)/IF($N3105="Superstore",Settings!$B$5,Settings!$B$4)))</f>
        <v/>
      </c>
      <c r="T3105" s="38">
        <f>IF(OR($B3105="",$G3105="",$S3105=0),"",$G3105/$S3105)</f>
        <v/>
      </c>
      <c r="U3105" s="36">
        <f>IF($T3105="","",IF($T3105&lt;Settings!$B$8,"Critical",IF($T3105&lt;Settings!$B$9,"Semi Critical","Non Critical")))</f>
        <v/>
      </c>
      <c r="V3105" s="28" t="n"/>
      <c r="Z3105">
        <f>IF($B3105="","",IFERROR(VLOOKUP($B3105,'Plan HC for CCA'!$A:$B,2,0),""))</f>
        <v/>
      </c>
      <c r="AA3105">
        <f>IF(OR($B3105="",$Z3105=""),"",IF(N($M3105)&lt;$Z3105,"Delta","No Delta"))</f>
        <v/>
      </c>
      <c r="AB3105">
        <f>IF(OR($B3105="",$Z3105=""),"",MAX(0,$Z3105-N($M3105)))</f>
        <v/>
      </c>
      <c r="AC3105" s="46">
        <f>IF($B3105="","",IFERROR(INDEX('CCA Util %'!$H:$H,MATCH($B3105,'CCA Util %'!$E:$E,0)),""))</f>
        <v/>
      </c>
      <c r="AD3105">
        <f>IF($B3105="","",IFERROR(INDEX('CCA Util %'!$G:$G,MATCH($B3105,'CCA Util %'!$E:$E,0)),""))</f>
        <v/>
      </c>
      <c r="AE3105">
        <f>IF(OR($B3105="",$U3105=""),"",$U3105&amp;" &amp; "&amp;IF(OR($AD3105="",$AD3105=0),"Util NA",$AD3105&amp;" Util"))</f>
        <v/>
      </c>
    </row>
    <row r="3106" ht="15.75" customHeight="1" s="42">
      <c r="A3106" s="41" t="n"/>
      <c r="G3106" s="38" t="n"/>
      <c r="H3106" s="38" t="n"/>
      <c r="I3106" s="38" t="n"/>
      <c r="J3106" s="38" t="n"/>
      <c r="K3106" s="38" t="n"/>
      <c r="L3106" s="38" t="n"/>
      <c r="N3106" s="36">
        <f>IF($B3106="","",IF($C3106="SUPERSTORE","Superstore","DH"))</f>
        <v/>
      </c>
      <c r="O3106" s="36">
        <f>IF($B3106="","",IFERROR(VLOOKUP($B3106,Mapping!$A:$C,2,0),"Not Mapped"))</f>
        <v/>
      </c>
      <c r="P3106" s="36">
        <f>IF($B3106="","",IFERROR(VLOOKUP($B3106,Mapping!$A:$C,3,0),"Not Mapped"))</f>
        <v/>
      </c>
      <c r="Q3106" s="36">
        <f>IF($B3106="","",IFERROR(VLOOKUP($O3106,Leaders!$A:$B,2,0),"Not Mapped"))</f>
        <v/>
      </c>
      <c r="R3106" s="36">
        <f>IF($B3106="","",IF(COUNTIF(Exclusions!$A:$A,$B3106)&gt;0,"Yes","No"))</f>
        <v/>
      </c>
      <c r="S3106" s="38">
        <f>IF($B3106="","",MIN(1,DAY($A3106)/IF($N3106="Superstore",Settings!$B$5,Settings!$B$4)))</f>
        <v/>
      </c>
      <c r="T3106" s="38">
        <f>IF(OR($B3106="",$G3106="",$S3106=0),"",$G3106/$S3106)</f>
        <v/>
      </c>
      <c r="U3106" s="36">
        <f>IF($T3106="","",IF($T3106&lt;Settings!$B$8,"Critical",IF($T3106&lt;Settings!$B$9,"Semi Critical","Non Critical")))</f>
        <v/>
      </c>
      <c r="V3106" s="28" t="n"/>
      <c r="Z3106">
        <f>IF($B3106="","",IFERROR(VLOOKUP($B3106,'Plan HC for CCA'!$A:$B,2,0),""))</f>
        <v/>
      </c>
      <c r="AA3106">
        <f>IF(OR($B3106="",$Z3106=""),"",IF(N($M3106)&lt;$Z3106,"Delta","No Delta"))</f>
        <v/>
      </c>
      <c r="AB3106">
        <f>IF(OR($B3106="",$Z3106=""),"",MAX(0,$Z3106-N($M3106)))</f>
        <v/>
      </c>
      <c r="AC3106" s="46">
        <f>IF($B3106="","",IFERROR(INDEX('CCA Util %'!$H:$H,MATCH($B3106,'CCA Util %'!$E:$E,0)),""))</f>
        <v/>
      </c>
      <c r="AD3106">
        <f>IF($B3106="","",IFERROR(INDEX('CCA Util %'!$G:$G,MATCH($B3106,'CCA Util %'!$E:$E,0)),""))</f>
        <v/>
      </c>
      <c r="AE3106">
        <f>IF(OR($B3106="",$U3106=""),"",$U3106&amp;" &amp; "&amp;IF(OR($AD3106="",$AD3106=0),"Util NA",$AD3106&amp;" Util"))</f>
        <v/>
      </c>
    </row>
    <row r="3107" ht="15.75" customHeight="1" s="42">
      <c r="A3107" s="41" t="n"/>
      <c r="G3107" s="38" t="n"/>
      <c r="H3107" s="38" t="n"/>
      <c r="I3107" s="38" t="n"/>
      <c r="J3107" s="38" t="n"/>
      <c r="K3107" s="38" t="n"/>
      <c r="L3107" s="38" t="n"/>
      <c r="N3107" s="36">
        <f>IF($B3107="","",IF($C3107="SUPERSTORE","Superstore","DH"))</f>
        <v/>
      </c>
      <c r="O3107" s="36">
        <f>IF($B3107="","",IFERROR(VLOOKUP($B3107,Mapping!$A:$C,2,0),"Not Mapped"))</f>
        <v/>
      </c>
      <c r="P3107" s="36">
        <f>IF($B3107="","",IFERROR(VLOOKUP($B3107,Mapping!$A:$C,3,0),"Not Mapped"))</f>
        <v/>
      </c>
      <c r="Q3107" s="36">
        <f>IF($B3107="","",IFERROR(VLOOKUP($O3107,Leaders!$A:$B,2,0),"Not Mapped"))</f>
        <v/>
      </c>
      <c r="R3107" s="36">
        <f>IF($B3107="","",IF(COUNTIF(Exclusions!$A:$A,$B3107)&gt;0,"Yes","No"))</f>
        <v/>
      </c>
      <c r="S3107" s="38">
        <f>IF($B3107="","",MIN(1,DAY($A3107)/IF($N3107="Superstore",Settings!$B$5,Settings!$B$4)))</f>
        <v/>
      </c>
      <c r="T3107" s="38">
        <f>IF(OR($B3107="",$G3107="",$S3107=0),"",$G3107/$S3107)</f>
        <v/>
      </c>
      <c r="U3107" s="36">
        <f>IF($T3107="","",IF($T3107&lt;Settings!$B$8,"Critical",IF($T3107&lt;Settings!$B$9,"Semi Critical","Non Critical")))</f>
        <v/>
      </c>
      <c r="V3107" s="28" t="n"/>
      <c r="Z3107">
        <f>IF($B3107="","",IFERROR(VLOOKUP($B3107,'Plan HC for CCA'!$A:$B,2,0),""))</f>
        <v/>
      </c>
      <c r="AA3107">
        <f>IF(OR($B3107="",$Z3107=""),"",IF(N($M3107)&lt;$Z3107,"Delta","No Delta"))</f>
        <v/>
      </c>
      <c r="AB3107">
        <f>IF(OR($B3107="",$Z3107=""),"",MAX(0,$Z3107-N($M3107)))</f>
        <v/>
      </c>
      <c r="AC3107" s="46">
        <f>IF($B3107="","",IFERROR(INDEX('CCA Util %'!$H:$H,MATCH($B3107,'CCA Util %'!$E:$E,0)),""))</f>
        <v/>
      </c>
      <c r="AD3107">
        <f>IF($B3107="","",IFERROR(INDEX('CCA Util %'!$G:$G,MATCH($B3107,'CCA Util %'!$E:$E,0)),""))</f>
        <v/>
      </c>
      <c r="AE3107">
        <f>IF(OR($B3107="",$U3107=""),"",$U3107&amp;" &amp; "&amp;IF(OR($AD3107="",$AD3107=0),"Util NA",$AD3107&amp;" Util"))</f>
        <v/>
      </c>
    </row>
    <row r="3108" ht="15.75" customHeight="1" s="42">
      <c r="A3108" s="41" t="n"/>
      <c r="G3108" s="38" t="n"/>
      <c r="H3108" s="38" t="n"/>
      <c r="I3108" s="38" t="n"/>
      <c r="J3108" s="38" t="n"/>
      <c r="K3108" s="38" t="n"/>
      <c r="L3108" s="38" t="n"/>
      <c r="N3108" s="36">
        <f>IF($B3108="","",IF($C3108="SUPERSTORE","Superstore","DH"))</f>
        <v/>
      </c>
      <c r="O3108" s="36">
        <f>IF($B3108="","",IFERROR(VLOOKUP($B3108,Mapping!$A:$C,2,0),"Not Mapped"))</f>
        <v/>
      </c>
      <c r="P3108" s="36">
        <f>IF($B3108="","",IFERROR(VLOOKUP($B3108,Mapping!$A:$C,3,0),"Not Mapped"))</f>
        <v/>
      </c>
      <c r="Q3108" s="36">
        <f>IF($B3108="","",IFERROR(VLOOKUP($O3108,Leaders!$A:$B,2,0),"Not Mapped"))</f>
        <v/>
      </c>
      <c r="R3108" s="36">
        <f>IF($B3108="","",IF(COUNTIF(Exclusions!$A:$A,$B3108)&gt;0,"Yes","No"))</f>
        <v/>
      </c>
      <c r="S3108" s="38">
        <f>IF($B3108="","",MIN(1,DAY($A3108)/IF($N3108="Superstore",Settings!$B$5,Settings!$B$4)))</f>
        <v/>
      </c>
      <c r="T3108" s="38">
        <f>IF(OR($B3108="",$G3108="",$S3108=0),"",$G3108/$S3108)</f>
        <v/>
      </c>
      <c r="U3108" s="36">
        <f>IF($T3108="","",IF($T3108&lt;Settings!$B$8,"Critical",IF($T3108&lt;Settings!$B$9,"Semi Critical","Non Critical")))</f>
        <v/>
      </c>
      <c r="V3108" s="28" t="n"/>
      <c r="Z3108">
        <f>IF($B3108="","",IFERROR(VLOOKUP($B3108,'Plan HC for CCA'!$A:$B,2,0),""))</f>
        <v/>
      </c>
      <c r="AA3108">
        <f>IF(OR($B3108="",$Z3108=""),"",IF(N($M3108)&lt;$Z3108,"Delta","No Delta"))</f>
        <v/>
      </c>
      <c r="AB3108">
        <f>IF(OR($B3108="",$Z3108=""),"",MAX(0,$Z3108-N($M3108)))</f>
        <v/>
      </c>
      <c r="AC3108" s="46">
        <f>IF($B3108="","",IFERROR(INDEX('CCA Util %'!$H:$H,MATCH($B3108,'CCA Util %'!$E:$E,0)),""))</f>
        <v/>
      </c>
      <c r="AD3108">
        <f>IF($B3108="","",IFERROR(INDEX('CCA Util %'!$G:$G,MATCH($B3108,'CCA Util %'!$E:$E,0)),""))</f>
        <v/>
      </c>
      <c r="AE3108">
        <f>IF(OR($B3108="",$U3108=""),"",$U3108&amp;" &amp; "&amp;IF(OR($AD3108="",$AD3108=0),"Util NA",$AD3108&amp;" Util"))</f>
        <v/>
      </c>
    </row>
    <row r="3109" ht="15.75" customHeight="1" s="42">
      <c r="A3109" s="41" t="n"/>
      <c r="G3109" s="38" t="n"/>
      <c r="H3109" s="38" t="n"/>
      <c r="I3109" s="38" t="n"/>
      <c r="J3109" s="38" t="n"/>
      <c r="K3109" s="38" t="n"/>
      <c r="L3109" s="38" t="n"/>
      <c r="N3109" s="36">
        <f>IF($B3109="","",IF($C3109="SUPERSTORE","Superstore","DH"))</f>
        <v/>
      </c>
      <c r="O3109" s="36">
        <f>IF($B3109="","",IFERROR(VLOOKUP($B3109,Mapping!$A:$C,2,0),"Not Mapped"))</f>
        <v/>
      </c>
      <c r="P3109" s="36">
        <f>IF($B3109="","",IFERROR(VLOOKUP($B3109,Mapping!$A:$C,3,0),"Not Mapped"))</f>
        <v/>
      </c>
      <c r="Q3109" s="36">
        <f>IF($B3109="","",IFERROR(VLOOKUP($O3109,Leaders!$A:$B,2,0),"Not Mapped"))</f>
        <v/>
      </c>
      <c r="R3109" s="36">
        <f>IF($B3109="","",IF(COUNTIF(Exclusions!$A:$A,$B3109)&gt;0,"Yes","No"))</f>
        <v/>
      </c>
      <c r="S3109" s="38">
        <f>IF($B3109="","",MIN(1,DAY($A3109)/IF($N3109="Superstore",Settings!$B$5,Settings!$B$4)))</f>
        <v/>
      </c>
      <c r="T3109" s="38">
        <f>IF(OR($B3109="",$G3109="",$S3109=0),"",$G3109/$S3109)</f>
        <v/>
      </c>
      <c r="U3109" s="36">
        <f>IF($T3109="","",IF($T3109&lt;Settings!$B$8,"Critical",IF($T3109&lt;Settings!$B$9,"Semi Critical","Non Critical")))</f>
        <v/>
      </c>
      <c r="V3109" s="28" t="n"/>
      <c r="Z3109">
        <f>IF($B3109="","",IFERROR(VLOOKUP($B3109,'Plan HC for CCA'!$A:$B,2,0),""))</f>
        <v/>
      </c>
      <c r="AA3109">
        <f>IF(OR($B3109="",$Z3109=""),"",IF(N($M3109)&lt;$Z3109,"Delta","No Delta"))</f>
        <v/>
      </c>
      <c r="AB3109">
        <f>IF(OR($B3109="",$Z3109=""),"",MAX(0,$Z3109-N($M3109)))</f>
        <v/>
      </c>
      <c r="AC3109" s="46">
        <f>IF($B3109="","",IFERROR(INDEX('CCA Util %'!$H:$H,MATCH($B3109,'CCA Util %'!$E:$E,0)),""))</f>
        <v/>
      </c>
      <c r="AD3109">
        <f>IF($B3109="","",IFERROR(INDEX('CCA Util %'!$G:$G,MATCH($B3109,'CCA Util %'!$E:$E,0)),""))</f>
        <v/>
      </c>
      <c r="AE3109">
        <f>IF(OR($B3109="",$U3109=""),"",$U3109&amp;" &amp; "&amp;IF(OR($AD3109="",$AD3109=0),"Util NA",$AD3109&amp;" Util"))</f>
        <v/>
      </c>
    </row>
    <row r="3110" ht="15.75" customHeight="1" s="42">
      <c r="A3110" s="41" t="n"/>
      <c r="G3110" s="38" t="n"/>
      <c r="H3110" s="38" t="n"/>
      <c r="I3110" s="38" t="n"/>
      <c r="J3110" s="38" t="n"/>
      <c r="K3110" s="38" t="n"/>
      <c r="L3110" s="38" t="n"/>
      <c r="N3110" s="36">
        <f>IF($B3110="","",IF($C3110="SUPERSTORE","Superstore","DH"))</f>
        <v/>
      </c>
      <c r="O3110" s="36">
        <f>IF($B3110="","",IFERROR(VLOOKUP($B3110,Mapping!$A:$C,2,0),"Not Mapped"))</f>
        <v/>
      </c>
      <c r="P3110" s="36">
        <f>IF($B3110="","",IFERROR(VLOOKUP($B3110,Mapping!$A:$C,3,0),"Not Mapped"))</f>
        <v/>
      </c>
      <c r="Q3110" s="36">
        <f>IF($B3110="","",IFERROR(VLOOKUP($O3110,Leaders!$A:$B,2,0),"Not Mapped"))</f>
        <v/>
      </c>
      <c r="R3110" s="36">
        <f>IF($B3110="","",IF(COUNTIF(Exclusions!$A:$A,$B3110)&gt;0,"Yes","No"))</f>
        <v/>
      </c>
      <c r="S3110" s="38">
        <f>IF($B3110="","",MIN(1,DAY($A3110)/IF($N3110="Superstore",Settings!$B$5,Settings!$B$4)))</f>
        <v/>
      </c>
      <c r="T3110" s="38">
        <f>IF(OR($B3110="",$G3110="",$S3110=0),"",$G3110/$S3110)</f>
        <v/>
      </c>
      <c r="U3110" s="36">
        <f>IF($T3110="","",IF($T3110&lt;Settings!$B$8,"Critical",IF($T3110&lt;Settings!$B$9,"Semi Critical","Non Critical")))</f>
        <v/>
      </c>
      <c r="V3110" s="28" t="n"/>
      <c r="Z3110">
        <f>IF($B3110="","",IFERROR(VLOOKUP($B3110,'Plan HC for CCA'!$A:$B,2,0),""))</f>
        <v/>
      </c>
      <c r="AA3110">
        <f>IF(OR($B3110="",$Z3110=""),"",IF(N($M3110)&lt;$Z3110,"Delta","No Delta"))</f>
        <v/>
      </c>
      <c r="AB3110">
        <f>IF(OR($B3110="",$Z3110=""),"",MAX(0,$Z3110-N($M3110)))</f>
        <v/>
      </c>
      <c r="AC3110" s="46">
        <f>IF($B3110="","",IFERROR(INDEX('CCA Util %'!$H:$H,MATCH($B3110,'CCA Util %'!$E:$E,0)),""))</f>
        <v/>
      </c>
      <c r="AD3110">
        <f>IF($B3110="","",IFERROR(INDEX('CCA Util %'!$G:$G,MATCH($B3110,'CCA Util %'!$E:$E,0)),""))</f>
        <v/>
      </c>
      <c r="AE3110">
        <f>IF(OR($B3110="",$U3110=""),"",$U3110&amp;" &amp; "&amp;IF(OR($AD3110="",$AD3110=0),"Util NA",$AD3110&amp;" Util"))</f>
        <v/>
      </c>
    </row>
    <row r="3111" ht="15.75" customHeight="1" s="42">
      <c r="A3111" s="41" t="n"/>
      <c r="G3111" s="38" t="n"/>
      <c r="H3111" s="38" t="n"/>
      <c r="I3111" s="38" t="n"/>
      <c r="J3111" s="38" t="n"/>
      <c r="K3111" s="38" t="n"/>
      <c r="L3111" s="38" t="n"/>
      <c r="N3111" s="36">
        <f>IF($B3111="","",IF($C3111="SUPERSTORE","Superstore","DH"))</f>
        <v/>
      </c>
      <c r="O3111" s="36">
        <f>IF($B3111="","",IFERROR(VLOOKUP($B3111,Mapping!$A:$C,2,0),"Not Mapped"))</f>
        <v/>
      </c>
      <c r="P3111" s="36">
        <f>IF($B3111="","",IFERROR(VLOOKUP($B3111,Mapping!$A:$C,3,0),"Not Mapped"))</f>
        <v/>
      </c>
      <c r="Q3111" s="36">
        <f>IF($B3111="","",IFERROR(VLOOKUP($O3111,Leaders!$A:$B,2,0),"Not Mapped"))</f>
        <v/>
      </c>
      <c r="R3111" s="36">
        <f>IF($B3111="","",IF(COUNTIF(Exclusions!$A:$A,$B3111)&gt;0,"Yes","No"))</f>
        <v/>
      </c>
      <c r="S3111" s="38">
        <f>IF($B3111="","",MIN(1,DAY($A3111)/IF($N3111="Superstore",Settings!$B$5,Settings!$B$4)))</f>
        <v/>
      </c>
      <c r="T3111" s="38">
        <f>IF(OR($B3111="",$G3111="",$S3111=0),"",$G3111/$S3111)</f>
        <v/>
      </c>
      <c r="U3111" s="36">
        <f>IF($T3111="","",IF($T3111&lt;Settings!$B$8,"Critical",IF($T3111&lt;Settings!$B$9,"Semi Critical","Non Critical")))</f>
        <v/>
      </c>
      <c r="V3111" s="28" t="n"/>
      <c r="Z3111">
        <f>IF($B3111="","",IFERROR(VLOOKUP($B3111,'Plan HC for CCA'!$A:$B,2,0),""))</f>
        <v/>
      </c>
      <c r="AA3111">
        <f>IF(OR($B3111="",$Z3111=""),"",IF(N($M3111)&lt;$Z3111,"Delta","No Delta"))</f>
        <v/>
      </c>
      <c r="AB3111">
        <f>IF(OR($B3111="",$Z3111=""),"",MAX(0,$Z3111-N($M3111)))</f>
        <v/>
      </c>
      <c r="AC3111" s="46">
        <f>IF($B3111="","",IFERROR(INDEX('CCA Util %'!$H:$H,MATCH($B3111,'CCA Util %'!$E:$E,0)),""))</f>
        <v/>
      </c>
      <c r="AD3111">
        <f>IF($B3111="","",IFERROR(INDEX('CCA Util %'!$G:$G,MATCH($B3111,'CCA Util %'!$E:$E,0)),""))</f>
        <v/>
      </c>
      <c r="AE3111">
        <f>IF(OR($B3111="",$U3111=""),"",$U3111&amp;" &amp; "&amp;IF(OR($AD3111="",$AD3111=0),"Util NA",$AD3111&amp;" Util"))</f>
        <v/>
      </c>
    </row>
    <row r="3112" ht="15.75" customHeight="1" s="42">
      <c r="A3112" s="41" t="n"/>
      <c r="G3112" s="38" t="n"/>
      <c r="H3112" s="38" t="n"/>
      <c r="I3112" s="38" t="n"/>
      <c r="J3112" s="38" t="n"/>
      <c r="K3112" s="38" t="n"/>
      <c r="L3112" s="38" t="n"/>
      <c r="N3112" s="36">
        <f>IF($B3112="","",IF($C3112="SUPERSTORE","Superstore","DH"))</f>
        <v/>
      </c>
      <c r="O3112" s="36">
        <f>IF($B3112="","",IFERROR(VLOOKUP($B3112,Mapping!$A:$C,2,0),"Not Mapped"))</f>
        <v/>
      </c>
      <c r="P3112" s="36">
        <f>IF($B3112="","",IFERROR(VLOOKUP($B3112,Mapping!$A:$C,3,0),"Not Mapped"))</f>
        <v/>
      </c>
      <c r="Q3112" s="36">
        <f>IF($B3112="","",IFERROR(VLOOKUP($O3112,Leaders!$A:$B,2,0),"Not Mapped"))</f>
        <v/>
      </c>
      <c r="R3112" s="36">
        <f>IF($B3112="","",IF(COUNTIF(Exclusions!$A:$A,$B3112)&gt;0,"Yes","No"))</f>
        <v/>
      </c>
      <c r="S3112" s="38">
        <f>IF($B3112="","",MIN(1,DAY($A3112)/IF($N3112="Superstore",Settings!$B$5,Settings!$B$4)))</f>
        <v/>
      </c>
      <c r="T3112" s="38">
        <f>IF(OR($B3112="",$G3112="",$S3112=0),"",$G3112/$S3112)</f>
        <v/>
      </c>
      <c r="U3112" s="36">
        <f>IF($T3112="","",IF($T3112&lt;Settings!$B$8,"Critical",IF($T3112&lt;Settings!$B$9,"Semi Critical","Non Critical")))</f>
        <v/>
      </c>
      <c r="V3112" s="28" t="n"/>
      <c r="Z3112">
        <f>IF($B3112="","",IFERROR(VLOOKUP($B3112,'Plan HC for CCA'!$A:$B,2,0),""))</f>
        <v/>
      </c>
      <c r="AA3112">
        <f>IF(OR($B3112="",$Z3112=""),"",IF(N($M3112)&lt;$Z3112,"Delta","No Delta"))</f>
        <v/>
      </c>
      <c r="AB3112">
        <f>IF(OR($B3112="",$Z3112=""),"",MAX(0,$Z3112-N($M3112)))</f>
        <v/>
      </c>
      <c r="AC3112" s="46">
        <f>IF($B3112="","",IFERROR(INDEX('CCA Util %'!$H:$H,MATCH($B3112,'CCA Util %'!$E:$E,0)),""))</f>
        <v/>
      </c>
      <c r="AD3112">
        <f>IF($B3112="","",IFERROR(INDEX('CCA Util %'!$G:$G,MATCH($B3112,'CCA Util %'!$E:$E,0)),""))</f>
        <v/>
      </c>
      <c r="AE3112">
        <f>IF(OR($B3112="",$U3112=""),"",$U3112&amp;" &amp; "&amp;IF(OR($AD3112="",$AD3112=0),"Util NA",$AD3112&amp;" Util"))</f>
        <v/>
      </c>
    </row>
    <row r="3113" ht="15.75" customHeight="1" s="42">
      <c r="A3113" s="41" t="n"/>
      <c r="G3113" s="38" t="n"/>
      <c r="H3113" s="38" t="n"/>
      <c r="I3113" s="38" t="n"/>
      <c r="J3113" s="38" t="n"/>
      <c r="K3113" s="38" t="n"/>
      <c r="L3113" s="38" t="n"/>
      <c r="N3113" s="36">
        <f>IF($B3113="","",IF($C3113="SUPERSTORE","Superstore","DH"))</f>
        <v/>
      </c>
      <c r="O3113" s="36">
        <f>IF($B3113="","",IFERROR(VLOOKUP($B3113,Mapping!$A:$C,2,0),"Not Mapped"))</f>
        <v/>
      </c>
      <c r="P3113" s="36">
        <f>IF($B3113="","",IFERROR(VLOOKUP($B3113,Mapping!$A:$C,3,0),"Not Mapped"))</f>
        <v/>
      </c>
      <c r="Q3113" s="36">
        <f>IF($B3113="","",IFERROR(VLOOKUP($O3113,Leaders!$A:$B,2,0),"Not Mapped"))</f>
        <v/>
      </c>
      <c r="R3113" s="36">
        <f>IF($B3113="","",IF(COUNTIF(Exclusions!$A:$A,$B3113)&gt;0,"Yes","No"))</f>
        <v/>
      </c>
      <c r="S3113" s="38">
        <f>IF($B3113="","",MIN(1,DAY($A3113)/IF($N3113="Superstore",Settings!$B$5,Settings!$B$4)))</f>
        <v/>
      </c>
      <c r="T3113" s="38">
        <f>IF(OR($B3113="",$G3113="",$S3113=0),"",$G3113/$S3113)</f>
        <v/>
      </c>
      <c r="U3113" s="36">
        <f>IF($T3113="","",IF($T3113&lt;Settings!$B$8,"Critical",IF($T3113&lt;Settings!$B$9,"Semi Critical","Non Critical")))</f>
        <v/>
      </c>
      <c r="V3113" s="28" t="n"/>
      <c r="Z3113">
        <f>IF($B3113="","",IFERROR(VLOOKUP($B3113,'Plan HC for CCA'!$A:$B,2,0),""))</f>
        <v/>
      </c>
      <c r="AA3113">
        <f>IF(OR($B3113="",$Z3113=""),"",IF(N($M3113)&lt;$Z3113,"Delta","No Delta"))</f>
        <v/>
      </c>
      <c r="AB3113">
        <f>IF(OR($B3113="",$Z3113=""),"",MAX(0,$Z3113-N($M3113)))</f>
        <v/>
      </c>
      <c r="AC3113" s="46">
        <f>IF($B3113="","",IFERROR(INDEX('CCA Util %'!$H:$H,MATCH($B3113,'CCA Util %'!$E:$E,0)),""))</f>
        <v/>
      </c>
      <c r="AD3113">
        <f>IF($B3113="","",IFERROR(INDEX('CCA Util %'!$G:$G,MATCH($B3113,'CCA Util %'!$E:$E,0)),""))</f>
        <v/>
      </c>
      <c r="AE3113">
        <f>IF(OR($B3113="",$U3113=""),"",$U3113&amp;" &amp; "&amp;IF(OR($AD3113="",$AD3113=0),"Util NA",$AD3113&amp;" Util"))</f>
        <v/>
      </c>
    </row>
    <row r="3114" ht="15.75" customHeight="1" s="42">
      <c r="A3114" s="41" t="n"/>
      <c r="G3114" s="38" t="n"/>
      <c r="H3114" s="38" t="n"/>
      <c r="I3114" s="38" t="n"/>
      <c r="J3114" s="38" t="n"/>
      <c r="K3114" s="38" t="n"/>
      <c r="L3114" s="38" t="n"/>
      <c r="N3114" s="36">
        <f>IF($B3114="","",IF($C3114="SUPERSTORE","Superstore","DH"))</f>
        <v/>
      </c>
      <c r="O3114" s="36">
        <f>IF($B3114="","",IFERROR(VLOOKUP($B3114,Mapping!$A:$C,2,0),"Not Mapped"))</f>
        <v/>
      </c>
      <c r="P3114" s="36">
        <f>IF($B3114="","",IFERROR(VLOOKUP($B3114,Mapping!$A:$C,3,0),"Not Mapped"))</f>
        <v/>
      </c>
      <c r="Q3114" s="36">
        <f>IF($B3114="","",IFERROR(VLOOKUP($O3114,Leaders!$A:$B,2,0),"Not Mapped"))</f>
        <v/>
      </c>
      <c r="R3114" s="36">
        <f>IF($B3114="","",IF(COUNTIF(Exclusions!$A:$A,$B3114)&gt;0,"Yes","No"))</f>
        <v/>
      </c>
      <c r="S3114" s="38">
        <f>IF($B3114="","",MIN(1,DAY($A3114)/IF($N3114="Superstore",Settings!$B$5,Settings!$B$4)))</f>
        <v/>
      </c>
      <c r="T3114" s="38">
        <f>IF(OR($B3114="",$G3114="",$S3114=0),"",$G3114/$S3114)</f>
        <v/>
      </c>
      <c r="U3114" s="36">
        <f>IF($T3114="","",IF($T3114&lt;Settings!$B$8,"Critical",IF($T3114&lt;Settings!$B$9,"Semi Critical","Non Critical")))</f>
        <v/>
      </c>
      <c r="V3114" s="28" t="n"/>
      <c r="Z3114">
        <f>IF($B3114="","",IFERROR(VLOOKUP($B3114,'Plan HC for CCA'!$A:$B,2,0),""))</f>
        <v/>
      </c>
      <c r="AA3114">
        <f>IF(OR($B3114="",$Z3114=""),"",IF(N($M3114)&lt;$Z3114,"Delta","No Delta"))</f>
        <v/>
      </c>
      <c r="AB3114">
        <f>IF(OR($B3114="",$Z3114=""),"",MAX(0,$Z3114-N($M3114)))</f>
        <v/>
      </c>
      <c r="AC3114" s="46">
        <f>IF($B3114="","",IFERROR(INDEX('CCA Util %'!$H:$H,MATCH($B3114,'CCA Util %'!$E:$E,0)),""))</f>
        <v/>
      </c>
      <c r="AD3114">
        <f>IF($B3114="","",IFERROR(INDEX('CCA Util %'!$G:$G,MATCH($B3114,'CCA Util %'!$E:$E,0)),""))</f>
        <v/>
      </c>
      <c r="AE3114">
        <f>IF(OR($B3114="",$U3114=""),"",$U3114&amp;" &amp; "&amp;IF(OR($AD3114="",$AD3114=0),"Util NA",$AD3114&amp;" Util"))</f>
        <v/>
      </c>
    </row>
    <row r="3115" ht="15.75" customHeight="1" s="42">
      <c r="A3115" s="41" t="n"/>
      <c r="G3115" s="38" t="n"/>
      <c r="H3115" s="38" t="n"/>
      <c r="I3115" s="38" t="n"/>
      <c r="J3115" s="38" t="n"/>
      <c r="K3115" s="38" t="n"/>
      <c r="L3115" s="38" t="n"/>
      <c r="N3115" s="36">
        <f>IF($B3115="","",IF($C3115="SUPERSTORE","Superstore","DH"))</f>
        <v/>
      </c>
      <c r="O3115" s="36">
        <f>IF($B3115="","",IFERROR(VLOOKUP($B3115,Mapping!$A:$C,2,0),"Not Mapped"))</f>
        <v/>
      </c>
      <c r="P3115" s="36">
        <f>IF($B3115="","",IFERROR(VLOOKUP($B3115,Mapping!$A:$C,3,0),"Not Mapped"))</f>
        <v/>
      </c>
      <c r="Q3115" s="36">
        <f>IF($B3115="","",IFERROR(VLOOKUP($O3115,Leaders!$A:$B,2,0),"Not Mapped"))</f>
        <v/>
      </c>
      <c r="R3115" s="36">
        <f>IF($B3115="","",IF(COUNTIF(Exclusions!$A:$A,$B3115)&gt;0,"Yes","No"))</f>
        <v/>
      </c>
      <c r="S3115" s="38">
        <f>IF($B3115="","",MIN(1,DAY($A3115)/IF($N3115="Superstore",Settings!$B$5,Settings!$B$4)))</f>
        <v/>
      </c>
      <c r="T3115" s="38">
        <f>IF(OR($B3115="",$G3115="",$S3115=0),"",$G3115/$S3115)</f>
        <v/>
      </c>
      <c r="U3115" s="36">
        <f>IF($T3115="","",IF($T3115&lt;Settings!$B$8,"Critical",IF($T3115&lt;Settings!$B$9,"Semi Critical","Non Critical")))</f>
        <v/>
      </c>
      <c r="V3115" s="28" t="n"/>
      <c r="Z3115">
        <f>IF($B3115="","",IFERROR(VLOOKUP($B3115,'Plan HC for CCA'!$A:$B,2,0),""))</f>
        <v/>
      </c>
      <c r="AA3115">
        <f>IF(OR($B3115="",$Z3115=""),"",IF(N($M3115)&lt;$Z3115,"Delta","No Delta"))</f>
        <v/>
      </c>
      <c r="AB3115">
        <f>IF(OR($B3115="",$Z3115=""),"",MAX(0,$Z3115-N($M3115)))</f>
        <v/>
      </c>
      <c r="AC3115" s="46">
        <f>IF($B3115="","",IFERROR(INDEX('CCA Util %'!$H:$H,MATCH($B3115,'CCA Util %'!$E:$E,0)),""))</f>
        <v/>
      </c>
      <c r="AD3115">
        <f>IF($B3115="","",IFERROR(INDEX('CCA Util %'!$G:$G,MATCH($B3115,'CCA Util %'!$E:$E,0)),""))</f>
        <v/>
      </c>
      <c r="AE3115">
        <f>IF(OR($B3115="",$U3115=""),"",$U3115&amp;" &amp; "&amp;IF(OR($AD3115="",$AD3115=0),"Util NA",$AD3115&amp;" Util"))</f>
        <v/>
      </c>
    </row>
    <row r="3116" ht="15.75" customHeight="1" s="42">
      <c r="A3116" s="41" t="n"/>
      <c r="G3116" s="38" t="n"/>
      <c r="H3116" s="38" t="n"/>
      <c r="I3116" s="38" t="n"/>
      <c r="J3116" s="38" t="n"/>
      <c r="K3116" s="38" t="n"/>
      <c r="L3116" s="38" t="n"/>
      <c r="N3116" s="36">
        <f>IF($B3116="","",IF($C3116="SUPERSTORE","Superstore","DH"))</f>
        <v/>
      </c>
      <c r="O3116" s="36">
        <f>IF($B3116="","",IFERROR(VLOOKUP($B3116,Mapping!$A:$C,2,0),"Not Mapped"))</f>
        <v/>
      </c>
      <c r="P3116" s="36">
        <f>IF($B3116="","",IFERROR(VLOOKUP($B3116,Mapping!$A:$C,3,0),"Not Mapped"))</f>
        <v/>
      </c>
      <c r="Q3116" s="36">
        <f>IF($B3116="","",IFERROR(VLOOKUP($O3116,Leaders!$A:$B,2,0),"Not Mapped"))</f>
        <v/>
      </c>
      <c r="R3116" s="36">
        <f>IF($B3116="","",IF(COUNTIF(Exclusions!$A:$A,$B3116)&gt;0,"Yes","No"))</f>
        <v/>
      </c>
      <c r="S3116" s="38">
        <f>IF($B3116="","",MIN(1,DAY($A3116)/IF($N3116="Superstore",Settings!$B$5,Settings!$B$4)))</f>
        <v/>
      </c>
      <c r="T3116" s="38">
        <f>IF(OR($B3116="",$G3116="",$S3116=0),"",$G3116/$S3116)</f>
        <v/>
      </c>
      <c r="U3116" s="36">
        <f>IF($T3116="","",IF($T3116&lt;Settings!$B$8,"Critical",IF($T3116&lt;Settings!$B$9,"Semi Critical","Non Critical")))</f>
        <v/>
      </c>
      <c r="V3116" s="28" t="n"/>
      <c r="Z3116">
        <f>IF($B3116="","",IFERROR(VLOOKUP($B3116,'Plan HC for CCA'!$A:$B,2,0),""))</f>
        <v/>
      </c>
      <c r="AA3116">
        <f>IF(OR($B3116="",$Z3116=""),"",IF(N($M3116)&lt;$Z3116,"Delta","No Delta"))</f>
        <v/>
      </c>
      <c r="AB3116">
        <f>IF(OR($B3116="",$Z3116=""),"",MAX(0,$Z3116-N($M3116)))</f>
        <v/>
      </c>
      <c r="AC3116" s="46">
        <f>IF($B3116="","",IFERROR(INDEX('CCA Util %'!$H:$H,MATCH($B3116,'CCA Util %'!$E:$E,0)),""))</f>
        <v/>
      </c>
      <c r="AD3116">
        <f>IF($B3116="","",IFERROR(INDEX('CCA Util %'!$G:$G,MATCH($B3116,'CCA Util %'!$E:$E,0)),""))</f>
        <v/>
      </c>
      <c r="AE3116">
        <f>IF(OR($B3116="",$U3116=""),"",$U3116&amp;" &amp; "&amp;IF(OR($AD3116="",$AD3116=0),"Util NA",$AD3116&amp;" Util"))</f>
        <v/>
      </c>
    </row>
    <row r="3117" ht="15.75" customHeight="1" s="42">
      <c r="A3117" s="41" t="n"/>
      <c r="G3117" s="38" t="n"/>
      <c r="H3117" s="38" t="n"/>
      <c r="I3117" s="38" t="n"/>
      <c r="J3117" s="38" t="n"/>
      <c r="K3117" s="38" t="n"/>
      <c r="L3117" s="38" t="n"/>
      <c r="N3117" s="36">
        <f>IF($B3117="","",IF($C3117="SUPERSTORE","Superstore","DH"))</f>
        <v/>
      </c>
      <c r="O3117" s="36">
        <f>IF($B3117="","",IFERROR(VLOOKUP($B3117,Mapping!$A:$C,2,0),"Not Mapped"))</f>
        <v/>
      </c>
      <c r="P3117" s="36">
        <f>IF($B3117="","",IFERROR(VLOOKUP($B3117,Mapping!$A:$C,3,0),"Not Mapped"))</f>
        <v/>
      </c>
      <c r="Q3117" s="36">
        <f>IF($B3117="","",IFERROR(VLOOKUP($O3117,Leaders!$A:$B,2,0),"Not Mapped"))</f>
        <v/>
      </c>
      <c r="R3117" s="36">
        <f>IF($B3117="","",IF(COUNTIF(Exclusions!$A:$A,$B3117)&gt;0,"Yes","No"))</f>
        <v/>
      </c>
      <c r="S3117" s="38">
        <f>IF($B3117="","",MIN(1,DAY($A3117)/IF($N3117="Superstore",Settings!$B$5,Settings!$B$4)))</f>
        <v/>
      </c>
      <c r="T3117" s="38">
        <f>IF(OR($B3117="",$G3117="",$S3117=0),"",$G3117/$S3117)</f>
        <v/>
      </c>
      <c r="U3117" s="36">
        <f>IF($T3117="","",IF($T3117&lt;Settings!$B$8,"Critical",IF($T3117&lt;Settings!$B$9,"Semi Critical","Non Critical")))</f>
        <v/>
      </c>
      <c r="V3117" s="28" t="n"/>
      <c r="Z3117">
        <f>IF($B3117="","",IFERROR(VLOOKUP($B3117,'Plan HC for CCA'!$A:$B,2,0),""))</f>
        <v/>
      </c>
      <c r="AA3117">
        <f>IF(OR($B3117="",$Z3117=""),"",IF(N($M3117)&lt;$Z3117,"Delta","No Delta"))</f>
        <v/>
      </c>
      <c r="AB3117">
        <f>IF(OR($B3117="",$Z3117=""),"",MAX(0,$Z3117-N($M3117)))</f>
        <v/>
      </c>
      <c r="AC3117" s="46">
        <f>IF($B3117="","",IFERROR(INDEX('CCA Util %'!$H:$H,MATCH($B3117,'CCA Util %'!$E:$E,0)),""))</f>
        <v/>
      </c>
      <c r="AD3117">
        <f>IF($B3117="","",IFERROR(INDEX('CCA Util %'!$G:$G,MATCH($B3117,'CCA Util %'!$E:$E,0)),""))</f>
        <v/>
      </c>
      <c r="AE3117">
        <f>IF(OR($B3117="",$U3117=""),"",$U3117&amp;" &amp; "&amp;IF(OR($AD3117="",$AD3117=0),"Util NA",$AD3117&amp;" Util"))</f>
        <v/>
      </c>
    </row>
    <row r="3118" ht="15.75" customHeight="1" s="42">
      <c r="A3118" s="41" t="n"/>
      <c r="G3118" s="38" t="n"/>
      <c r="H3118" s="38" t="n"/>
      <c r="I3118" s="38" t="n"/>
      <c r="J3118" s="38" t="n"/>
      <c r="K3118" s="38" t="n"/>
      <c r="L3118" s="38" t="n"/>
      <c r="N3118" s="36">
        <f>IF($B3118="","",IF($C3118="SUPERSTORE","Superstore","DH"))</f>
        <v/>
      </c>
      <c r="O3118" s="36">
        <f>IF($B3118="","",IFERROR(VLOOKUP($B3118,Mapping!$A:$C,2,0),"Not Mapped"))</f>
        <v/>
      </c>
      <c r="P3118" s="36">
        <f>IF($B3118="","",IFERROR(VLOOKUP($B3118,Mapping!$A:$C,3,0),"Not Mapped"))</f>
        <v/>
      </c>
      <c r="Q3118" s="36">
        <f>IF($B3118="","",IFERROR(VLOOKUP($O3118,Leaders!$A:$B,2,0),"Not Mapped"))</f>
        <v/>
      </c>
      <c r="R3118" s="36">
        <f>IF($B3118="","",IF(COUNTIF(Exclusions!$A:$A,$B3118)&gt;0,"Yes","No"))</f>
        <v/>
      </c>
      <c r="S3118" s="38">
        <f>IF($B3118="","",MIN(1,DAY($A3118)/IF($N3118="Superstore",Settings!$B$5,Settings!$B$4)))</f>
        <v/>
      </c>
      <c r="T3118" s="38">
        <f>IF(OR($B3118="",$G3118="",$S3118=0),"",$G3118/$S3118)</f>
        <v/>
      </c>
      <c r="U3118" s="36">
        <f>IF($T3118="","",IF($T3118&lt;Settings!$B$8,"Critical",IF($T3118&lt;Settings!$B$9,"Semi Critical","Non Critical")))</f>
        <v/>
      </c>
      <c r="V3118" s="28" t="n"/>
      <c r="Z3118">
        <f>IF($B3118="","",IFERROR(VLOOKUP($B3118,'Plan HC for CCA'!$A:$B,2,0),""))</f>
        <v/>
      </c>
      <c r="AA3118">
        <f>IF(OR($B3118="",$Z3118=""),"",IF(N($M3118)&lt;$Z3118,"Delta","No Delta"))</f>
        <v/>
      </c>
      <c r="AB3118">
        <f>IF(OR($B3118="",$Z3118=""),"",MAX(0,$Z3118-N($M3118)))</f>
        <v/>
      </c>
      <c r="AC3118" s="46">
        <f>IF($B3118="","",IFERROR(INDEX('CCA Util %'!$H:$H,MATCH($B3118,'CCA Util %'!$E:$E,0)),""))</f>
        <v/>
      </c>
      <c r="AD3118">
        <f>IF($B3118="","",IFERROR(INDEX('CCA Util %'!$G:$G,MATCH($B3118,'CCA Util %'!$E:$E,0)),""))</f>
        <v/>
      </c>
      <c r="AE3118">
        <f>IF(OR($B3118="",$U3118=""),"",$U3118&amp;" &amp; "&amp;IF(OR($AD3118="",$AD3118=0),"Util NA",$AD3118&amp;" Util"))</f>
        <v/>
      </c>
    </row>
    <row r="3119" ht="15.75" customHeight="1" s="42">
      <c r="A3119" s="41" t="n"/>
      <c r="G3119" s="38" t="n"/>
      <c r="H3119" s="38" t="n"/>
      <c r="I3119" s="38" t="n"/>
      <c r="J3119" s="38" t="n"/>
      <c r="K3119" s="38" t="n"/>
      <c r="L3119" s="38" t="n"/>
      <c r="N3119" s="36">
        <f>IF($B3119="","",IF($C3119="SUPERSTORE","Superstore","DH"))</f>
        <v/>
      </c>
      <c r="O3119" s="36">
        <f>IF($B3119="","",IFERROR(VLOOKUP($B3119,Mapping!$A:$C,2,0),"Not Mapped"))</f>
        <v/>
      </c>
      <c r="P3119" s="36">
        <f>IF($B3119="","",IFERROR(VLOOKUP($B3119,Mapping!$A:$C,3,0),"Not Mapped"))</f>
        <v/>
      </c>
      <c r="Q3119" s="36">
        <f>IF($B3119="","",IFERROR(VLOOKUP($O3119,Leaders!$A:$B,2,0),"Not Mapped"))</f>
        <v/>
      </c>
      <c r="R3119" s="36">
        <f>IF($B3119="","",IF(COUNTIF(Exclusions!$A:$A,$B3119)&gt;0,"Yes","No"))</f>
        <v/>
      </c>
      <c r="S3119" s="38">
        <f>IF($B3119="","",MIN(1,DAY($A3119)/IF($N3119="Superstore",Settings!$B$5,Settings!$B$4)))</f>
        <v/>
      </c>
      <c r="T3119" s="38">
        <f>IF(OR($B3119="",$G3119="",$S3119=0),"",$G3119/$S3119)</f>
        <v/>
      </c>
      <c r="U3119" s="36">
        <f>IF($T3119="","",IF($T3119&lt;Settings!$B$8,"Critical",IF($T3119&lt;Settings!$B$9,"Semi Critical","Non Critical")))</f>
        <v/>
      </c>
      <c r="V3119" s="28" t="n"/>
      <c r="Z3119">
        <f>IF($B3119="","",IFERROR(VLOOKUP($B3119,'Plan HC for CCA'!$A:$B,2,0),""))</f>
        <v/>
      </c>
      <c r="AA3119">
        <f>IF(OR($B3119="",$Z3119=""),"",IF(N($M3119)&lt;$Z3119,"Delta","No Delta"))</f>
        <v/>
      </c>
      <c r="AB3119">
        <f>IF(OR($B3119="",$Z3119=""),"",MAX(0,$Z3119-N($M3119)))</f>
        <v/>
      </c>
      <c r="AC3119" s="46">
        <f>IF($B3119="","",IFERROR(INDEX('CCA Util %'!$H:$H,MATCH($B3119,'CCA Util %'!$E:$E,0)),""))</f>
        <v/>
      </c>
      <c r="AD3119">
        <f>IF($B3119="","",IFERROR(INDEX('CCA Util %'!$G:$G,MATCH($B3119,'CCA Util %'!$E:$E,0)),""))</f>
        <v/>
      </c>
      <c r="AE3119">
        <f>IF(OR($B3119="",$U3119=""),"",$U3119&amp;" &amp; "&amp;IF(OR($AD3119="",$AD3119=0),"Util NA",$AD3119&amp;" Util"))</f>
        <v/>
      </c>
    </row>
    <row r="3120" ht="15.75" customHeight="1" s="42">
      <c r="A3120" s="41" t="n"/>
      <c r="G3120" s="38" t="n"/>
      <c r="H3120" s="38" t="n"/>
      <c r="I3120" s="38" t="n"/>
      <c r="J3120" s="38" t="n"/>
      <c r="K3120" s="38" t="n"/>
      <c r="L3120" s="38" t="n"/>
      <c r="N3120" s="36">
        <f>IF($B3120="","",IF($C3120="SUPERSTORE","Superstore","DH"))</f>
        <v/>
      </c>
      <c r="O3120" s="36">
        <f>IF($B3120="","",IFERROR(VLOOKUP($B3120,Mapping!$A:$C,2,0),"Not Mapped"))</f>
        <v/>
      </c>
      <c r="P3120" s="36">
        <f>IF($B3120="","",IFERROR(VLOOKUP($B3120,Mapping!$A:$C,3,0),"Not Mapped"))</f>
        <v/>
      </c>
      <c r="Q3120" s="36">
        <f>IF($B3120="","",IFERROR(VLOOKUP($O3120,Leaders!$A:$B,2,0),"Not Mapped"))</f>
        <v/>
      </c>
      <c r="R3120" s="36">
        <f>IF($B3120="","",IF(COUNTIF(Exclusions!$A:$A,$B3120)&gt;0,"Yes","No"))</f>
        <v/>
      </c>
      <c r="S3120" s="38">
        <f>IF($B3120="","",MIN(1,DAY($A3120)/IF($N3120="Superstore",Settings!$B$5,Settings!$B$4)))</f>
        <v/>
      </c>
      <c r="T3120" s="38">
        <f>IF(OR($B3120="",$G3120="",$S3120=0),"",$G3120/$S3120)</f>
        <v/>
      </c>
      <c r="U3120" s="36">
        <f>IF($T3120="","",IF($T3120&lt;Settings!$B$8,"Critical",IF($T3120&lt;Settings!$B$9,"Semi Critical","Non Critical")))</f>
        <v/>
      </c>
      <c r="V3120" s="28" t="n"/>
      <c r="Z3120">
        <f>IF($B3120="","",IFERROR(VLOOKUP($B3120,'Plan HC for CCA'!$A:$B,2,0),""))</f>
        <v/>
      </c>
      <c r="AA3120">
        <f>IF(OR($B3120="",$Z3120=""),"",IF(N($M3120)&lt;$Z3120,"Delta","No Delta"))</f>
        <v/>
      </c>
      <c r="AB3120">
        <f>IF(OR($B3120="",$Z3120=""),"",MAX(0,$Z3120-N($M3120)))</f>
        <v/>
      </c>
      <c r="AC3120" s="46">
        <f>IF($B3120="","",IFERROR(INDEX('CCA Util %'!$H:$H,MATCH($B3120,'CCA Util %'!$E:$E,0)),""))</f>
        <v/>
      </c>
      <c r="AD3120">
        <f>IF($B3120="","",IFERROR(INDEX('CCA Util %'!$G:$G,MATCH($B3120,'CCA Util %'!$E:$E,0)),""))</f>
        <v/>
      </c>
      <c r="AE3120">
        <f>IF(OR($B3120="",$U3120=""),"",$U3120&amp;" &amp; "&amp;IF(OR($AD3120="",$AD3120=0),"Util NA",$AD3120&amp;" Util"))</f>
        <v/>
      </c>
    </row>
    <row r="3121" ht="15.75" customHeight="1" s="42">
      <c r="A3121" s="41" t="n"/>
      <c r="G3121" s="38" t="n"/>
      <c r="H3121" s="38" t="n"/>
      <c r="I3121" s="38" t="n"/>
      <c r="J3121" s="38" t="n"/>
      <c r="K3121" s="38" t="n"/>
      <c r="L3121" s="38" t="n"/>
      <c r="N3121" s="36">
        <f>IF($B3121="","",IF($C3121="SUPERSTORE","Superstore","DH"))</f>
        <v/>
      </c>
      <c r="O3121" s="36">
        <f>IF($B3121="","",IFERROR(VLOOKUP($B3121,Mapping!$A:$C,2,0),"Not Mapped"))</f>
        <v/>
      </c>
      <c r="P3121" s="36">
        <f>IF($B3121="","",IFERROR(VLOOKUP($B3121,Mapping!$A:$C,3,0),"Not Mapped"))</f>
        <v/>
      </c>
      <c r="Q3121" s="36">
        <f>IF($B3121="","",IFERROR(VLOOKUP($O3121,Leaders!$A:$B,2,0),"Not Mapped"))</f>
        <v/>
      </c>
      <c r="R3121" s="36">
        <f>IF($B3121="","",IF(COUNTIF(Exclusions!$A:$A,$B3121)&gt;0,"Yes","No"))</f>
        <v/>
      </c>
      <c r="S3121" s="38">
        <f>IF($B3121="","",MIN(1,DAY($A3121)/IF($N3121="Superstore",Settings!$B$5,Settings!$B$4)))</f>
        <v/>
      </c>
      <c r="T3121" s="38">
        <f>IF(OR($B3121="",$G3121="",$S3121=0),"",$G3121/$S3121)</f>
        <v/>
      </c>
      <c r="U3121" s="36">
        <f>IF($T3121="","",IF($T3121&lt;Settings!$B$8,"Critical",IF($T3121&lt;Settings!$B$9,"Semi Critical","Non Critical")))</f>
        <v/>
      </c>
      <c r="V3121" s="28" t="n"/>
      <c r="Z3121">
        <f>IF($B3121="","",IFERROR(VLOOKUP($B3121,'Plan HC for CCA'!$A:$B,2,0),""))</f>
        <v/>
      </c>
      <c r="AA3121">
        <f>IF(OR($B3121="",$Z3121=""),"",IF(N($M3121)&lt;$Z3121,"Delta","No Delta"))</f>
        <v/>
      </c>
      <c r="AB3121">
        <f>IF(OR($B3121="",$Z3121=""),"",MAX(0,$Z3121-N($M3121)))</f>
        <v/>
      </c>
      <c r="AC3121" s="46">
        <f>IF($B3121="","",IFERROR(INDEX('CCA Util %'!$H:$H,MATCH($B3121,'CCA Util %'!$E:$E,0)),""))</f>
        <v/>
      </c>
      <c r="AD3121">
        <f>IF($B3121="","",IFERROR(INDEX('CCA Util %'!$G:$G,MATCH($B3121,'CCA Util %'!$E:$E,0)),""))</f>
        <v/>
      </c>
      <c r="AE3121">
        <f>IF(OR($B3121="",$U3121=""),"",$U3121&amp;" &amp; "&amp;IF(OR($AD3121="",$AD3121=0),"Util NA",$AD3121&amp;" Util"))</f>
        <v/>
      </c>
    </row>
    <row r="3122" ht="15.75" customHeight="1" s="42">
      <c r="A3122" s="41" t="n"/>
      <c r="G3122" s="38" t="n"/>
      <c r="H3122" s="38" t="n"/>
      <c r="I3122" s="38" t="n"/>
      <c r="J3122" s="38" t="n"/>
      <c r="K3122" s="38" t="n"/>
      <c r="L3122" s="38" t="n"/>
      <c r="N3122" s="36">
        <f>IF($B3122="","",IF($C3122="SUPERSTORE","Superstore","DH"))</f>
        <v/>
      </c>
      <c r="O3122" s="36">
        <f>IF($B3122="","",IFERROR(VLOOKUP($B3122,Mapping!$A:$C,2,0),"Not Mapped"))</f>
        <v/>
      </c>
      <c r="P3122" s="36">
        <f>IF($B3122="","",IFERROR(VLOOKUP($B3122,Mapping!$A:$C,3,0),"Not Mapped"))</f>
        <v/>
      </c>
      <c r="Q3122" s="36">
        <f>IF($B3122="","",IFERROR(VLOOKUP($O3122,Leaders!$A:$B,2,0),"Not Mapped"))</f>
        <v/>
      </c>
      <c r="R3122" s="36">
        <f>IF($B3122="","",IF(COUNTIF(Exclusions!$A:$A,$B3122)&gt;0,"Yes","No"))</f>
        <v/>
      </c>
      <c r="S3122" s="38">
        <f>IF($B3122="","",MIN(1,DAY($A3122)/IF($N3122="Superstore",Settings!$B$5,Settings!$B$4)))</f>
        <v/>
      </c>
      <c r="T3122" s="38">
        <f>IF(OR($B3122="",$G3122="",$S3122=0),"",$G3122/$S3122)</f>
        <v/>
      </c>
      <c r="U3122" s="36">
        <f>IF($T3122="","",IF($T3122&lt;Settings!$B$8,"Critical",IF($T3122&lt;Settings!$B$9,"Semi Critical","Non Critical")))</f>
        <v/>
      </c>
      <c r="V3122" s="28" t="n"/>
      <c r="Z3122">
        <f>IF($B3122="","",IFERROR(VLOOKUP($B3122,'Plan HC for CCA'!$A:$B,2,0),""))</f>
        <v/>
      </c>
      <c r="AA3122">
        <f>IF(OR($B3122="",$Z3122=""),"",IF(N($M3122)&lt;$Z3122,"Delta","No Delta"))</f>
        <v/>
      </c>
      <c r="AB3122">
        <f>IF(OR($B3122="",$Z3122=""),"",MAX(0,$Z3122-N($M3122)))</f>
        <v/>
      </c>
      <c r="AC3122" s="46">
        <f>IF($B3122="","",IFERROR(INDEX('CCA Util %'!$H:$H,MATCH($B3122,'CCA Util %'!$E:$E,0)),""))</f>
        <v/>
      </c>
      <c r="AD3122">
        <f>IF($B3122="","",IFERROR(INDEX('CCA Util %'!$G:$G,MATCH($B3122,'CCA Util %'!$E:$E,0)),""))</f>
        <v/>
      </c>
      <c r="AE3122">
        <f>IF(OR($B3122="",$U3122=""),"",$U3122&amp;" &amp; "&amp;IF(OR($AD3122="",$AD3122=0),"Util NA",$AD3122&amp;" Util"))</f>
        <v/>
      </c>
    </row>
    <row r="3123" ht="15.75" customHeight="1" s="42">
      <c r="A3123" s="41" t="n"/>
      <c r="G3123" s="38" t="n"/>
      <c r="H3123" s="38" t="n"/>
      <c r="I3123" s="38" t="n"/>
      <c r="J3123" s="38" t="n"/>
      <c r="K3123" s="38" t="n"/>
      <c r="L3123" s="38" t="n"/>
      <c r="N3123" s="36">
        <f>IF($B3123="","",IF($C3123="SUPERSTORE","Superstore","DH"))</f>
        <v/>
      </c>
      <c r="O3123" s="36">
        <f>IF($B3123="","",IFERROR(VLOOKUP($B3123,Mapping!$A:$C,2,0),"Not Mapped"))</f>
        <v/>
      </c>
      <c r="P3123" s="36">
        <f>IF($B3123="","",IFERROR(VLOOKUP($B3123,Mapping!$A:$C,3,0),"Not Mapped"))</f>
        <v/>
      </c>
      <c r="Q3123" s="36">
        <f>IF($B3123="","",IFERROR(VLOOKUP($O3123,Leaders!$A:$B,2,0),"Not Mapped"))</f>
        <v/>
      </c>
      <c r="R3123" s="36">
        <f>IF($B3123="","",IF(COUNTIF(Exclusions!$A:$A,$B3123)&gt;0,"Yes","No"))</f>
        <v/>
      </c>
      <c r="S3123" s="38">
        <f>IF($B3123="","",MIN(1,DAY($A3123)/IF($N3123="Superstore",Settings!$B$5,Settings!$B$4)))</f>
        <v/>
      </c>
      <c r="T3123" s="38">
        <f>IF(OR($B3123="",$G3123="",$S3123=0),"",$G3123/$S3123)</f>
        <v/>
      </c>
      <c r="U3123" s="36">
        <f>IF($T3123="","",IF($T3123&lt;Settings!$B$8,"Critical",IF($T3123&lt;Settings!$B$9,"Semi Critical","Non Critical")))</f>
        <v/>
      </c>
      <c r="V3123" s="28" t="n"/>
      <c r="Z3123">
        <f>IF($B3123="","",IFERROR(VLOOKUP($B3123,'Plan HC for CCA'!$A:$B,2,0),""))</f>
        <v/>
      </c>
      <c r="AA3123">
        <f>IF(OR($B3123="",$Z3123=""),"",IF(N($M3123)&lt;$Z3123,"Delta","No Delta"))</f>
        <v/>
      </c>
      <c r="AB3123">
        <f>IF(OR($B3123="",$Z3123=""),"",MAX(0,$Z3123-N($M3123)))</f>
        <v/>
      </c>
      <c r="AC3123" s="46">
        <f>IF($B3123="","",IFERROR(INDEX('CCA Util %'!$H:$H,MATCH($B3123,'CCA Util %'!$E:$E,0)),""))</f>
        <v/>
      </c>
      <c r="AD3123">
        <f>IF($B3123="","",IFERROR(INDEX('CCA Util %'!$G:$G,MATCH($B3123,'CCA Util %'!$E:$E,0)),""))</f>
        <v/>
      </c>
      <c r="AE3123">
        <f>IF(OR($B3123="",$U3123=""),"",$U3123&amp;" &amp; "&amp;IF(OR($AD3123="",$AD3123=0),"Util NA",$AD3123&amp;" Util"))</f>
        <v/>
      </c>
    </row>
    <row r="3124" ht="15.75" customHeight="1" s="42">
      <c r="A3124" s="41" t="n"/>
      <c r="G3124" s="38" t="n"/>
      <c r="H3124" s="38" t="n"/>
      <c r="I3124" s="38" t="n"/>
      <c r="J3124" s="38" t="n"/>
      <c r="K3124" s="38" t="n"/>
      <c r="L3124" s="38" t="n"/>
      <c r="N3124" s="36">
        <f>IF($B3124="","",IF($C3124="SUPERSTORE","Superstore","DH"))</f>
        <v/>
      </c>
      <c r="O3124" s="36">
        <f>IF($B3124="","",IFERROR(VLOOKUP($B3124,Mapping!$A:$C,2,0),"Not Mapped"))</f>
        <v/>
      </c>
      <c r="P3124" s="36">
        <f>IF($B3124="","",IFERROR(VLOOKUP($B3124,Mapping!$A:$C,3,0),"Not Mapped"))</f>
        <v/>
      </c>
      <c r="Q3124" s="36">
        <f>IF($B3124="","",IFERROR(VLOOKUP($O3124,Leaders!$A:$B,2,0),"Not Mapped"))</f>
        <v/>
      </c>
      <c r="R3124" s="36">
        <f>IF($B3124="","",IF(COUNTIF(Exclusions!$A:$A,$B3124)&gt;0,"Yes","No"))</f>
        <v/>
      </c>
      <c r="S3124" s="38">
        <f>IF($B3124="","",MIN(1,DAY($A3124)/IF($N3124="Superstore",Settings!$B$5,Settings!$B$4)))</f>
        <v/>
      </c>
      <c r="T3124" s="38">
        <f>IF(OR($B3124="",$G3124="",$S3124=0),"",$G3124/$S3124)</f>
        <v/>
      </c>
      <c r="U3124" s="36">
        <f>IF($T3124="","",IF($T3124&lt;Settings!$B$8,"Critical",IF($T3124&lt;Settings!$B$9,"Semi Critical","Non Critical")))</f>
        <v/>
      </c>
      <c r="V3124" s="28" t="n"/>
      <c r="Z3124">
        <f>IF($B3124="","",IFERROR(VLOOKUP($B3124,'Plan HC for CCA'!$A:$B,2,0),""))</f>
        <v/>
      </c>
      <c r="AA3124">
        <f>IF(OR($B3124="",$Z3124=""),"",IF(N($M3124)&lt;$Z3124,"Delta","No Delta"))</f>
        <v/>
      </c>
      <c r="AB3124">
        <f>IF(OR($B3124="",$Z3124=""),"",MAX(0,$Z3124-N($M3124)))</f>
        <v/>
      </c>
      <c r="AC3124" s="46">
        <f>IF($B3124="","",IFERROR(INDEX('CCA Util %'!$H:$H,MATCH($B3124,'CCA Util %'!$E:$E,0)),""))</f>
        <v/>
      </c>
      <c r="AD3124">
        <f>IF($B3124="","",IFERROR(INDEX('CCA Util %'!$G:$G,MATCH($B3124,'CCA Util %'!$E:$E,0)),""))</f>
        <v/>
      </c>
      <c r="AE3124">
        <f>IF(OR($B3124="",$U3124=""),"",$U3124&amp;" &amp; "&amp;IF(OR($AD3124="",$AD3124=0),"Util NA",$AD3124&amp;" Util"))</f>
        <v/>
      </c>
    </row>
    <row r="3125" ht="15.75" customHeight="1" s="42">
      <c r="A3125" s="41" t="n"/>
      <c r="G3125" s="38" t="n"/>
      <c r="H3125" s="38" t="n"/>
      <c r="I3125" s="38" t="n"/>
      <c r="J3125" s="38" t="n"/>
      <c r="K3125" s="38" t="n"/>
      <c r="L3125" s="38" t="n"/>
      <c r="N3125" s="36">
        <f>IF($B3125="","",IF($C3125="SUPERSTORE","Superstore","DH"))</f>
        <v/>
      </c>
      <c r="O3125" s="36">
        <f>IF($B3125="","",IFERROR(VLOOKUP($B3125,Mapping!$A:$C,2,0),"Not Mapped"))</f>
        <v/>
      </c>
      <c r="P3125" s="36">
        <f>IF($B3125="","",IFERROR(VLOOKUP($B3125,Mapping!$A:$C,3,0),"Not Mapped"))</f>
        <v/>
      </c>
      <c r="Q3125" s="36">
        <f>IF($B3125="","",IFERROR(VLOOKUP($O3125,Leaders!$A:$B,2,0),"Not Mapped"))</f>
        <v/>
      </c>
      <c r="R3125" s="36">
        <f>IF($B3125="","",IF(COUNTIF(Exclusions!$A:$A,$B3125)&gt;0,"Yes","No"))</f>
        <v/>
      </c>
      <c r="S3125" s="38">
        <f>IF($B3125="","",MIN(1,DAY($A3125)/IF($N3125="Superstore",Settings!$B$5,Settings!$B$4)))</f>
        <v/>
      </c>
      <c r="T3125" s="38">
        <f>IF(OR($B3125="",$G3125="",$S3125=0),"",$G3125/$S3125)</f>
        <v/>
      </c>
      <c r="U3125" s="36">
        <f>IF($T3125="","",IF($T3125&lt;Settings!$B$8,"Critical",IF($T3125&lt;Settings!$B$9,"Semi Critical","Non Critical")))</f>
        <v/>
      </c>
      <c r="V3125" s="28" t="n"/>
      <c r="Z3125">
        <f>IF($B3125="","",IFERROR(VLOOKUP($B3125,'Plan HC for CCA'!$A:$B,2,0),""))</f>
        <v/>
      </c>
      <c r="AA3125">
        <f>IF(OR($B3125="",$Z3125=""),"",IF(N($M3125)&lt;$Z3125,"Delta","No Delta"))</f>
        <v/>
      </c>
      <c r="AB3125">
        <f>IF(OR($B3125="",$Z3125=""),"",MAX(0,$Z3125-N($M3125)))</f>
        <v/>
      </c>
      <c r="AC3125" s="46">
        <f>IF($B3125="","",IFERROR(INDEX('CCA Util %'!$H:$H,MATCH($B3125,'CCA Util %'!$E:$E,0)),""))</f>
        <v/>
      </c>
      <c r="AD3125">
        <f>IF($B3125="","",IFERROR(INDEX('CCA Util %'!$G:$G,MATCH($B3125,'CCA Util %'!$E:$E,0)),""))</f>
        <v/>
      </c>
      <c r="AE3125">
        <f>IF(OR($B3125="",$U3125=""),"",$U3125&amp;" &amp; "&amp;IF(OR($AD3125="",$AD3125=0),"Util NA",$AD3125&amp;" Util"))</f>
        <v/>
      </c>
    </row>
    <row r="3126" ht="15.75" customHeight="1" s="42">
      <c r="A3126" s="41" t="n"/>
      <c r="G3126" s="38" t="n"/>
      <c r="H3126" s="38" t="n"/>
      <c r="I3126" s="38" t="n"/>
      <c r="J3126" s="38" t="n"/>
      <c r="K3126" s="38" t="n"/>
      <c r="L3126" s="38" t="n"/>
      <c r="N3126" s="36">
        <f>IF($B3126="","",IF($C3126="SUPERSTORE","Superstore","DH"))</f>
        <v/>
      </c>
      <c r="O3126" s="36">
        <f>IF($B3126="","",IFERROR(VLOOKUP($B3126,Mapping!$A:$C,2,0),"Not Mapped"))</f>
        <v/>
      </c>
      <c r="P3126" s="36">
        <f>IF($B3126="","",IFERROR(VLOOKUP($B3126,Mapping!$A:$C,3,0),"Not Mapped"))</f>
        <v/>
      </c>
      <c r="Q3126" s="36">
        <f>IF($B3126="","",IFERROR(VLOOKUP($O3126,Leaders!$A:$B,2,0),"Not Mapped"))</f>
        <v/>
      </c>
      <c r="R3126" s="36">
        <f>IF($B3126="","",IF(COUNTIF(Exclusions!$A:$A,$B3126)&gt;0,"Yes","No"))</f>
        <v/>
      </c>
      <c r="S3126" s="38">
        <f>IF($B3126="","",MIN(1,DAY($A3126)/IF($N3126="Superstore",Settings!$B$5,Settings!$B$4)))</f>
        <v/>
      </c>
      <c r="T3126" s="38">
        <f>IF(OR($B3126="",$G3126="",$S3126=0),"",$G3126/$S3126)</f>
        <v/>
      </c>
      <c r="U3126" s="36">
        <f>IF($T3126="","",IF($T3126&lt;Settings!$B$8,"Critical",IF($T3126&lt;Settings!$B$9,"Semi Critical","Non Critical")))</f>
        <v/>
      </c>
      <c r="V3126" s="28" t="n"/>
      <c r="Z3126">
        <f>IF($B3126="","",IFERROR(VLOOKUP($B3126,'Plan HC for CCA'!$A:$B,2,0),""))</f>
        <v/>
      </c>
      <c r="AA3126">
        <f>IF(OR($B3126="",$Z3126=""),"",IF(N($M3126)&lt;$Z3126,"Delta","No Delta"))</f>
        <v/>
      </c>
      <c r="AB3126">
        <f>IF(OR($B3126="",$Z3126=""),"",MAX(0,$Z3126-N($M3126)))</f>
        <v/>
      </c>
      <c r="AC3126" s="46">
        <f>IF($B3126="","",IFERROR(INDEX('CCA Util %'!$H:$H,MATCH($B3126,'CCA Util %'!$E:$E,0)),""))</f>
        <v/>
      </c>
      <c r="AD3126">
        <f>IF($B3126="","",IFERROR(INDEX('CCA Util %'!$G:$G,MATCH($B3126,'CCA Util %'!$E:$E,0)),""))</f>
        <v/>
      </c>
      <c r="AE3126">
        <f>IF(OR($B3126="",$U3126=""),"",$U3126&amp;" &amp; "&amp;IF(OR($AD3126="",$AD3126=0),"Util NA",$AD3126&amp;" Util"))</f>
        <v/>
      </c>
    </row>
    <row r="3127" ht="15.75" customHeight="1" s="42">
      <c r="A3127" s="41" t="n"/>
      <c r="G3127" s="38" t="n"/>
      <c r="H3127" s="38" t="n"/>
      <c r="I3127" s="38" t="n"/>
      <c r="J3127" s="38" t="n"/>
      <c r="K3127" s="38" t="n"/>
      <c r="L3127" s="38" t="n"/>
      <c r="N3127" s="36">
        <f>IF($B3127="","",IF($C3127="SUPERSTORE","Superstore","DH"))</f>
        <v/>
      </c>
      <c r="O3127" s="36">
        <f>IF($B3127="","",IFERROR(VLOOKUP($B3127,Mapping!$A:$C,2,0),"Not Mapped"))</f>
        <v/>
      </c>
      <c r="P3127" s="36">
        <f>IF($B3127="","",IFERROR(VLOOKUP($B3127,Mapping!$A:$C,3,0),"Not Mapped"))</f>
        <v/>
      </c>
      <c r="Q3127" s="36">
        <f>IF($B3127="","",IFERROR(VLOOKUP($O3127,Leaders!$A:$B,2,0),"Not Mapped"))</f>
        <v/>
      </c>
      <c r="R3127" s="36">
        <f>IF($B3127="","",IF(COUNTIF(Exclusions!$A:$A,$B3127)&gt;0,"Yes","No"))</f>
        <v/>
      </c>
      <c r="S3127" s="38">
        <f>IF($B3127="","",MIN(1,DAY($A3127)/IF($N3127="Superstore",Settings!$B$5,Settings!$B$4)))</f>
        <v/>
      </c>
      <c r="T3127" s="38">
        <f>IF(OR($B3127="",$G3127="",$S3127=0),"",$G3127/$S3127)</f>
        <v/>
      </c>
      <c r="U3127" s="36">
        <f>IF($T3127="","",IF($T3127&lt;Settings!$B$8,"Critical",IF($T3127&lt;Settings!$B$9,"Semi Critical","Non Critical")))</f>
        <v/>
      </c>
      <c r="V3127" s="28" t="n"/>
      <c r="Z3127">
        <f>IF($B3127="","",IFERROR(VLOOKUP($B3127,'Plan HC for CCA'!$A:$B,2,0),""))</f>
        <v/>
      </c>
      <c r="AA3127">
        <f>IF(OR($B3127="",$Z3127=""),"",IF(N($M3127)&lt;$Z3127,"Delta","No Delta"))</f>
        <v/>
      </c>
      <c r="AB3127">
        <f>IF(OR($B3127="",$Z3127=""),"",MAX(0,$Z3127-N($M3127)))</f>
        <v/>
      </c>
      <c r="AC3127" s="46">
        <f>IF($B3127="","",IFERROR(INDEX('CCA Util %'!$H:$H,MATCH($B3127,'CCA Util %'!$E:$E,0)),""))</f>
        <v/>
      </c>
      <c r="AD3127">
        <f>IF($B3127="","",IFERROR(INDEX('CCA Util %'!$G:$G,MATCH($B3127,'CCA Util %'!$E:$E,0)),""))</f>
        <v/>
      </c>
      <c r="AE3127">
        <f>IF(OR($B3127="",$U3127=""),"",$U3127&amp;" &amp; "&amp;IF(OR($AD3127="",$AD3127=0),"Util NA",$AD3127&amp;" Util"))</f>
        <v/>
      </c>
    </row>
    <row r="3128" ht="15.75" customHeight="1" s="42">
      <c r="A3128" s="41" t="n"/>
      <c r="G3128" s="38" t="n"/>
      <c r="H3128" s="38" t="n"/>
      <c r="I3128" s="38" t="n"/>
      <c r="J3128" s="38" t="n"/>
      <c r="K3128" s="38" t="n"/>
      <c r="L3128" s="38" t="n"/>
      <c r="N3128" s="36">
        <f>IF($B3128="","",IF($C3128="SUPERSTORE","Superstore","DH"))</f>
        <v/>
      </c>
      <c r="O3128" s="36">
        <f>IF($B3128="","",IFERROR(VLOOKUP($B3128,Mapping!$A:$C,2,0),"Not Mapped"))</f>
        <v/>
      </c>
      <c r="P3128" s="36">
        <f>IF($B3128="","",IFERROR(VLOOKUP($B3128,Mapping!$A:$C,3,0),"Not Mapped"))</f>
        <v/>
      </c>
      <c r="Q3128" s="36">
        <f>IF($B3128="","",IFERROR(VLOOKUP($O3128,Leaders!$A:$B,2,0),"Not Mapped"))</f>
        <v/>
      </c>
      <c r="R3128" s="36">
        <f>IF($B3128="","",IF(COUNTIF(Exclusions!$A:$A,$B3128)&gt;0,"Yes","No"))</f>
        <v/>
      </c>
      <c r="S3128" s="38">
        <f>IF($B3128="","",MIN(1,DAY($A3128)/IF($N3128="Superstore",Settings!$B$5,Settings!$B$4)))</f>
        <v/>
      </c>
      <c r="T3128" s="38">
        <f>IF(OR($B3128="",$G3128="",$S3128=0),"",$G3128/$S3128)</f>
        <v/>
      </c>
      <c r="U3128" s="36">
        <f>IF($T3128="","",IF($T3128&lt;Settings!$B$8,"Critical",IF($T3128&lt;Settings!$B$9,"Semi Critical","Non Critical")))</f>
        <v/>
      </c>
      <c r="V3128" s="28" t="n"/>
      <c r="Z3128">
        <f>IF($B3128="","",IFERROR(VLOOKUP($B3128,'Plan HC for CCA'!$A:$B,2,0),""))</f>
        <v/>
      </c>
      <c r="AA3128">
        <f>IF(OR($B3128="",$Z3128=""),"",IF(N($M3128)&lt;$Z3128,"Delta","No Delta"))</f>
        <v/>
      </c>
      <c r="AB3128">
        <f>IF(OR($B3128="",$Z3128=""),"",MAX(0,$Z3128-N($M3128)))</f>
        <v/>
      </c>
      <c r="AC3128" s="46">
        <f>IF($B3128="","",IFERROR(INDEX('CCA Util %'!$H:$H,MATCH($B3128,'CCA Util %'!$E:$E,0)),""))</f>
        <v/>
      </c>
      <c r="AD3128">
        <f>IF($B3128="","",IFERROR(INDEX('CCA Util %'!$G:$G,MATCH($B3128,'CCA Util %'!$E:$E,0)),""))</f>
        <v/>
      </c>
      <c r="AE3128">
        <f>IF(OR($B3128="",$U3128=""),"",$U3128&amp;" &amp; "&amp;IF(OR($AD3128="",$AD3128=0),"Util NA",$AD3128&amp;" Util"))</f>
        <v/>
      </c>
    </row>
    <row r="3129" ht="15.75" customHeight="1" s="42">
      <c r="A3129" s="41" t="n"/>
      <c r="G3129" s="38" t="n"/>
      <c r="H3129" s="38" t="n"/>
      <c r="I3129" s="38" t="n"/>
      <c r="J3129" s="38" t="n"/>
      <c r="K3129" s="38" t="n"/>
      <c r="L3129" s="38" t="n"/>
      <c r="N3129" s="36">
        <f>IF($B3129="","",IF($C3129="SUPERSTORE","Superstore","DH"))</f>
        <v/>
      </c>
      <c r="O3129" s="36">
        <f>IF($B3129="","",IFERROR(VLOOKUP($B3129,Mapping!$A:$C,2,0),"Not Mapped"))</f>
        <v/>
      </c>
      <c r="P3129" s="36">
        <f>IF($B3129="","",IFERROR(VLOOKUP($B3129,Mapping!$A:$C,3,0),"Not Mapped"))</f>
        <v/>
      </c>
      <c r="Q3129" s="36">
        <f>IF($B3129="","",IFERROR(VLOOKUP($O3129,Leaders!$A:$B,2,0),"Not Mapped"))</f>
        <v/>
      </c>
      <c r="R3129" s="36">
        <f>IF($B3129="","",IF(COUNTIF(Exclusions!$A:$A,$B3129)&gt;0,"Yes","No"))</f>
        <v/>
      </c>
      <c r="S3129" s="38">
        <f>IF($B3129="","",MIN(1,DAY($A3129)/IF($N3129="Superstore",Settings!$B$5,Settings!$B$4)))</f>
        <v/>
      </c>
      <c r="T3129" s="38">
        <f>IF(OR($B3129="",$G3129="",$S3129=0),"",$G3129/$S3129)</f>
        <v/>
      </c>
      <c r="U3129" s="36">
        <f>IF($T3129="","",IF($T3129&lt;Settings!$B$8,"Critical",IF($T3129&lt;Settings!$B$9,"Semi Critical","Non Critical")))</f>
        <v/>
      </c>
      <c r="V3129" s="28" t="n"/>
      <c r="Z3129">
        <f>IF($B3129="","",IFERROR(VLOOKUP($B3129,'Plan HC for CCA'!$A:$B,2,0),""))</f>
        <v/>
      </c>
      <c r="AA3129">
        <f>IF(OR($B3129="",$Z3129=""),"",IF(N($M3129)&lt;$Z3129,"Delta","No Delta"))</f>
        <v/>
      </c>
      <c r="AB3129">
        <f>IF(OR($B3129="",$Z3129=""),"",MAX(0,$Z3129-N($M3129)))</f>
        <v/>
      </c>
      <c r="AC3129" s="46">
        <f>IF($B3129="","",IFERROR(INDEX('CCA Util %'!$H:$H,MATCH($B3129,'CCA Util %'!$E:$E,0)),""))</f>
        <v/>
      </c>
      <c r="AD3129">
        <f>IF($B3129="","",IFERROR(INDEX('CCA Util %'!$G:$G,MATCH($B3129,'CCA Util %'!$E:$E,0)),""))</f>
        <v/>
      </c>
      <c r="AE3129">
        <f>IF(OR($B3129="",$U3129=""),"",$U3129&amp;" &amp; "&amp;IF(OR($AD3129="",$AD3129=0),"Util NA",$AD3129&amp;" Util"))</f>
        <v/>
      </c>
    </row>
    <row r="3130" ht="15.75" customHeight="1" s="42">
      <c r="A3130" s="41" t="n"/>
      <c r="G3130" s="38" t="n"/>
      <c r="H3130" s="38" t="n"/>
      <c r="I3130" s="38" t="n"/>
      <c r="J3130" s="38" t="n"/>
      <c r="K3130" s="38" t="n"/>
      <c r="L3130" s="38" t="n"/>
      <c r="N3130" s="36">
        <f>IF($B3130="","",IF($C3130="SUPERSTORE","Superstore","DH"))</f>
        <v/>
      </c>
      <c r="O3130" s="36">
        <f>IF($B3130="","",IFERROR(VLOOKUP($B3130,Mapping!$A:$C,2,0),"Not Mapped"))</f>
        <v/>
      </c>
      <c r="P3130" s="36">
        <f>IF($B3130="","",IFERROR(VLOOKUP($B3130,Mapping!$A:$C,3,0),"Not Mapped"))</f>
        <v/>
      </c>
      <c r="Q3130" s="36">
        <f>IF($B3130="","",IFERROR(VLOOKUP($O3130,Leaders!$A:$B,2,0),"Not Mapped"))</f>
        <v/>
      </c>
      <c r="R3130" s="36">
        <f>IF($B3130="","",IF(COUNTIF(Exclusions!$A:$A,$B3130)&gt;0,"Yes","No"))</f>
        <v/>
      </c>
      <c r="S3130" s="38">
        <f>IF($B3130="","",MIN(1,DAY($A3130)/IF($N3130="Superstore",Settings!$B$5,Settings!$B$4)))</f>
        <v/>
      </c>
      <c r="T3130" s="38">
        <f>IF(OR($B3130="",$G3130="",$S3130=0),"",$G3130/$S3130)</f>
        <v/>
      </c>
      <c r="U3130" s="36">
        <f>IF($T3130="","",IF($T3130&lt;Settings!$B$8,"Critical",IF($T3130&lt;Settings!$B$9,"Semi Critical","Non Critical")))</f>
        <v/>
      </c>
      <c r="V3130" s="28" t="n"/>
      <c r="Z3130">
        <f>IF($B3130="","",IFERROR(VLOOKUP($B3130,'Plan HC for CCA'!$A:$B,2,0),""))</f>
        <v/>
      </c>
      <c r="AA3130">
        <f>IF(OR($B3130="",$Z3130=""),"",IF(N($M3130)&lt;$Z3130,"Delta","No Delta"))</f>
        <v/>
      </c>
      <c r="AB3130">
        <f>IF(OR($B3130="",$Z3130=""),"",MAX(0,$Z3130-N($M3130)))</f>
        <v/>
      </c>
      <c r="AC3130" s="46">
        <f>IF($B3130="","",IFERROR(INDEX('CCA Util %'!$H:$H,MATCH($B3130,'CCA Util %'!$E:$E,0)),""))</f>
        <v/>
      </c>
      <c r="AD3130">
        <f>IF($B3130="","",IFERROR(INDEX('CCA Util %'!$G:$G,MATCH($B3130,'CCA Util %'!$E:$E,0)),""))</f>
        <v/>
      </c>
      <c r="AE3130">
        <f>IF(OR($B3130="",$U3130=""),"",$U3130&amp;" &amp; "&amp;IF(OR($AD3130="",$AD3130=0),"Util NA",$AD3130&amp;" Util"))</f>
        <v/>
      </c>
    </row>
    <row r="3131" ht="15.75" customHeight="1" s="42">
      <c r="A3131" s="41" t="n"/>
      <c r="G3131" s="38" t="n"/>
      <c r="H3131" s="38" t="n"/>
      <c r="I3131" s="38" t="n"/>
      <c r="J3131" s="38" t="n"/>
      <c r="K3131" s="38" t="n"/>
      <c r="L3131" s="38" t="n"/>
      <c r="N3131" s="36">
        <f>IF($B3131="","",IF($C3131="SUPERSTORE","Superstore","DH"))</f>
        <v/>
      </c>
      <c r="O3131" s="36">
        <f>IF($B3131="","",IFERROR(VLOOKUP($B3131,Mapping!$A:$C,2,0),"Not Mapped"))</f>
        <v/>
      </c>
      <c r="P3131" s="36">
        <f>IF($B3131="","",IFERROR(VLOOKUP($B3131,Mapping!$A:$C,3,0),"Not Mapped"))</f>
        <v/>
      </c>
      <c r="Q3131" s="36">
        <f>IF($B3131="","",IFERROR(VLOOKUP($O3131,Leaders!$A:$B,2,0),"Not Mapped"))</f>
        <v/>
      </c>
      <c r="R3131" s="36">
        <f>IF($B3131="","",IF(COUNTIF(Exclusions!$A:$A,$B3131)&gt;0,"Yes","No"))</f>
        <v/>
      </c>
      <c r="S3131" s="38">
        <f>IF($B3131="","",MIN(1,DAY($A3131)/IF($N3131="Superstore",Settings!$B$5,Settings!$B$4)))</f>
        <v/>
      </c>
      <c r="T3131" s="38">
        <f>IF(OR($B3131="",$G3131="",$S3131=0),"",$G3131/$S3131)</f>
        <v/>
      </c>
      <c r="U3131" s="36">
        <f>IF($T3131="","",IF($T3131&lt;Settings!$B$8,"Critical",IF($T3131&lt;Settings!$B$9,"Semi Critical","Non Critical")))</f>
        <v/>
      </c>
      <c r="V3131" s="28" t="n"/>
      <c r="Z3131">
        <f>IF($B3131="","",IFERROR(VLOOKUP($B3131,'Plan HC for CCA'!$A:$B,2,0),""))</f>
        <v/>
      </c>
      <c r="AA3131">
        <f>IF(OR($B3131="",$Z3131=""),"",IF(N($M3131)&lt;$Z3131,"Delta","No Delta"))</f>
        <v/>
      </c>
      <c r="AB3131">
        <f>IF(OR($B3131="",$Z3131=""),"",MAX(0,$Z3131-N($M3131)))</f>
        <v/>
      </c>
      <c r="AC3131" s="46">
        <f>IF($B3131="","",IFERROR(INDEX('CCA Util %'!$H:$H,MATCH($B3131,'CCA Util %'!$E:$E,0)),""))</f>
        <v/>
      </c>
      <c r="AD3131">
        <f>IF($B3131="","",IFERROR(INDEX('CCA Util %'!$G:$G,MATCH($B3131,'CCA Util %'!$E:$E,0)),""))</f>
        <v/>
      </c>
      <c r="AE3131">
        <f>IF(OR($B3131="",$U3131=""),"",$U3131&amp;" &amp; "&amp;IF(OR($AD3131="",$AD3131=0),"Util NA",$AD3131&amp;" Util"))</f>
        <v/>
      </c>
    </row>
    <row r="3132" ht="15.75" customHeight="1" s="42">
      <c r="A3132" s="41" t="n"/>
      <c r="G3132" s="38" t="n"/>
      <c r="H3132" s="38" t="n"/>
      <c r="I3132" s="38" t="n"/>
      <c r="J3132" s="38" t="n"/>
      <c r="K3132" s="38" t="n"/>
      <c r="L3132" s="38" t="n"/>
      <c r="N3132" s="36">
        <f>IF($B3132="","",IF($C3132="SUPERSTORE","Superstore","DH"))</f>
        <v/>
      </c>
      <c r="O3132" s="36">
        <f>IF($B3132="","",IFERROR(VLOOKUP($B3132,Mapping!$A:$C,2,0),"Not Mapped"))</f>
        <v/>
      </c>
      <c r="P3132" s="36">
        <f>IF($B3132="","",IFERROR(VLOOKUP($B3132,Mapping!$A:$C,3,0),"Not Mapped"))</f>
        <v/>
      </c>
      <c r="Q3132" s="36">
        <f>IF($B3132="","",IFERROR(VLOOKUP($O3132,Leaders!$A:$B,2,0),"Not Mapped"))</f>
        <v/>
      </c>
      <c r="R3132" s="36">
        <f>IF($B3132="","",IF(COUNTIF(Exclusions!$A:$A,$B3132)&gt;0,"Yes","No"))</f>
        <v/>
      </c>
      <c r="S3132" s="38">
        <f>IF($B3132="","",MIN(1,DAY($A3132)/IF($N3132="Superstore",Settings!$B$5,Settings!$B$4)))</f>
        <v/>
      </c>
      <c r="T3132" s="38">
        <f>IF(OR($B3132="",$G3132="",$S3132=0),"",$G3132/$S3132)</f>
        <v/>
      </c>
      <c r="U3132" s="36">
        <f>IF($T3132="","",IF($T3132&lt;Settings!$B$8,"Critical",IF($T3132&lt;Settings!$B$9,"Semi Critical","Non Critical")))</f>
        <v/>
      </c>
      <c r="V3132" s="28" t="n"/>
      <c r="Z3132">
        <f>IF($B3132="","",IFERROR(VLOOKUP($B3132,'Plan HC for CCA'!$A:$B,2,0),""))</f>
        <v/>
      </c>
      <c r="AA3132">
        <f>IF(OR($B3132="",$Z3132=""),"",IF(N($M3132)&lt;$Z3132,"Delta","No Delta"))</f>
        <v/>
      </c>
      <c r="AB3132">
        <f>IF(OR($B3132="",$Z3132=""),"",MAX(0,$Z3132-N($M3132)))</f>
        <v/>
      </c>
      <c r="AC3132" s="46">
        <f>IF($B3132="","",IFERROR(INDEX('CCA Util %'!$H:$H,MATCH($B3132,'CCA Util %'!$E:$E,0)),""))</f>
        <v/>
      </c>
      <c r="AD3132">
        <f>IF($B3132="","",IFERROR(INDEX('CCA Util %'!$G:$G,MATCH($B3132,'CCA Util %'!$E:$E,0)),""))</f>
        <v/>
      </c>
      <c r="AE3132">
        <f>IF(OR($B3132="",$U3132=""),"",$U3132&amp;" &amp; "&amp;IF(OR($AD3132="",$AD3132=0),"Util NA",$AD3132&amp;" Util"))</f>
        <v/>
      </c>
    </row>
    <row r="3133" ht="15.75" customHeight="1" s="42">
      <c r="A3133" s="41" t="n"/>
      <c r="G3133" s="38" t="n"/>
      <c r="H3133" s="38" t="n"/>
      <c r="I3133" s="38" t="n"/>
      <c r="J3133" s="38" t="n"/>
      <c r="K3133" s="38" t="n"/>
      <c r="L3133" s="38" t="n"/>
      <c r="N3133" s="36">
        <f>IF($B3133="","",IF($C3133="SUPERSTORE","Superstore","DH"))</f>
        <v/>
      </c>
      <c r="O3133" s="36">
        <f>IF($B3133="","",IFERROR(VLOOKUP($B3133,Mapping!$A:$C,2,0),"Not Mapped"))</f>
        <v/>
      </c>
      <c r="P3133" s="36">
        <f>IF($B3133="","",IFERROR(VLOOKUP($B3133,Mapping!$A:$C,3,0),"Not Mapped"))</f>
        <v/>
      </c>
      <c r="Q3133" s="36">
        <f>IF($B3133="","",IFERROR(VLOOKUP($O3133,Leaders!$A:$B,2,0),"Not Mapped"))</f>
        <v/>
      </c>
      <c r="R3133" s="36">
        <f>IF($B3133="","",IF(COUNTIF(Exclusions!$A:$A,$B3133)&gt;0,"Yes","No"))</f>
        <v/>
      </c>
      <c r="S3133" s="38">
        <f>IF($B3133="","",MIN(1,DAY($A3133)/IF($N3133="Superstore",Settings!$B$5,Settings!$B$4)))</f>
        <v/>
      </c>
      <c r="T3133" s="38">
        <f>IF(OR($B3133="",$G3133="",$S3133=0),"",$G3133/$S3133)</f>
        <v/>
      </c>
      <c r="U3133" s="36">
        <f>IF($T3133="","",IF($T3133&lt;Settings!$B$8,"Critical",IF($T3133&lt;Settings!$B$9,"Semi Critical","Non Critical")))</f>
        <v/>
      </c>
      <c r="V3133" s="28" t="n"/>
      <c r="Z3133">
        <f>IF($B3133="","",IFERROR(VLOOKUP($B3133,'Plan HC for CCA'!$A:$B,2,0),""))</f>
        <v/>
      </c>
      <c r="AA3133">
        <f>IF(OR($B3133="",$Z3133=""),"",IF(N($M3133)&lt;$Z3133,"Delta","No Delta"))</f>
        <v/>
      </c>
      <c r="AB3133">
        <f>IF(OR($B3133="",$Z3133=""),"",MAX(0,$Z3133-N($M3133)))</f>
        <v/>
      </c>
      <c r="AC3133" s="46">
        <f>IF($B3133="","",IFERROR(INDEX('CCA Util %'!$H:$H,MATCH($B3133,'CCA Util %'!$E:$E,0)),""))</f>
        <v/>
      </c>
      <c r="AD3133">
        <f>IF($B3133="","",IFERROR(INDEX('CCA Util %'!$G:$G,MATCH($B3133,'CCA Util %'!$E:$E,0)),""))</f>
        <v/>
      </c>
      <c r="AE3133">
        <f>IF(OR($B3133="",$U3133=""),"",$U3133&amp;" &amp; "&amp;IF(OR($AD3133="",$AD3133=0),"Util NA",$AD3133&amp;" Util"))</f>
        <v/>
      </c>
    </row>
    <row r="3134" ht="15.75" customHeight="1" s="42">
      <c r="A3134" s="41" t="n"/>
      <c r="G3134" s="38" t="n"/>
      <c r="H3134" s="38" t="n"/>
      <c r="I3134" s="38" t="n"/>
      <c r="J3134" s="38" t="n"/>
      <c r="K3134" s="38" t="n"/>
      <c r="L3134" s="38" t="n"/>
      <c r="N3134" s="36">
        <f>IF($B3134="","",IF($C3134="SUPERSTORE","Superstore","DH"))</f>
        <v/>
      </c>
      <c r="O3134" s="36">
        <f>IF($B3134="","",IFERROR(VLOOKUP($B3134,Mapping!$A:$C,2,0),"Not Mapped"))</f>
        <v/>
      </c>
      <c r="P3134" s="36">
        <f>IF($B3134="","",IFERROR(VLOOKUP($B3134,Mapping!$A:$C,3,0),"Not Mapped"))</f>
        <v/>
      </c>
      <c r="Q3134" s="36">
        <f>IF($B3134="","",IFERROR(VLOOKUP($O3134,Leaders!$A:$B,2,0),"Not Mapped"))</f>
        <v/>
      </c>
      <c r="R3134" s="36">
        <f>IF($B3134="","",IF(COUNTIF(Exclusions!$A:$A,$B3134)&gt;0,"Yes","No"))</f>
        <v/>
      </c>
      <c r="S3134" s="38">
        <f>IF($B3134="","",MIN(1,DAY($A3134)/IF($N3134="Superstore",Settings!$B$5,Settings!$B$4)))</f>
        <v/>
      </c>
      <c r="T3134" s="38">
        <f>IF(OR($B3134="",$G3134="",$S3134=0),"",$G3134/$S3134)</f>
        <v/>
      </c>
      <c r="U3134" s="36">
        <f>IF($T3134="","",IF($T3134&lt;Settings!$B$8,"Critical",IF($T3134&lt;Settings!$B$9,"Semi Critical","Non Critical")))</f>
        <v/>
      </c>
      <c r="V3134" s="28" t="n"/>
      <c r="Z3134">
        <f>IF($B3134="","",IFERROR(VLOOKUP($B3134,'Plan HC for CCA'!$A:$B,2,0),""))</f>
        <v/>
      </c>
      <c r="AA3134">
        <f>IF(OR($B3134="",$Z3134=""),"",IF(N($M3134)&lt;$Z3134,"Delta","No Delta"))</f>
        <v/>
      </c>
      <c r="AB3134">
        <f>IF(OR($B3134="",$Z3134=""),"",MAX(0,$Z3134-N($M3134)))</f>
        <v/>
      </c>
      <c r="AC3134" s="46">
        <f>IF($B3134="","",IFERROR(INDEX('CCA Util %'!$H:$H,MATCH($B3134,'CCA Util %'!$E:$E,0)),""))</f>
        <v/>
      </c>
      <c r="AD3134">
        <f>IF($B3134="","",IFERROR(INDEX('CCA Util %'!$G:$G,MATCH($B3134,'CCA Util %'!$E:$E,0)),""))</f>
        <v/>
      </c>
      <c r="AE3134">
        <f>IF(OR($B3134="",$U3134=""),"",$U3134&amp;" &amp; "&amp;IF(OR($AD3134="",$AD3134=0),"Util NA",$AD3134&amp;" Util"))</f>
        <v/>
      </c>
    </row>
    <row r="3135" ht="15.75" customHeight="1" s="42">
      <c r="A3135" s="41" t="n"/>
      <c r="G3135" s="38" t="n"/>
      <c r="H3135" s="38" t="n"/>
      <c r="I3135" s="38" t="n"/>
      <c r="J3135" s="38" t="n"/>
      <c r="K3135" s="38" t="n"/>
      <c r="L3135" s="38" t="n"/>
      <c r="N3135" s="36">
        <f>IF($B3135="","",IF($C3135="SUPERSTORE","Superstore","DH"))</f>
        <v/>
      </c>
      <c r="O3135" s="36">
        <f>IF($B3135="","",IFERROR(VLOOKUP($B3135,Mapping!$A:$C,2,0),"Not Mapped"))</f>
        <v/>
      </c>
      <c r="P3135" s="36">
        <f>IF($B3135="","",IFERROR(VLOOKUP($B3135,Mapping!$A:$C,3,0),"Not Mapped"))</f>
        <v/>
      </c>
      <c r="Q3135" s="36">
        <f>IF($B3135="","",IFERROR(VLOOKUP($O3135,Leaders!$A:$B,2,0),"Not Mapped"))</f>
        <v/>
      </c>
      <c r="R3135" s="36">
        <f>IF($B3135="","",IF(COUNTIF(Exclusions!$A:$A,$B3135)&gt;0,"Yes","No"))</f>
        <v/>
      </c>
      <c r="S3135" s="38">
        <f>IF($B3135="","",MIN(1,DAY($A3135)/IF($N3135="Superstore",Settings!$B$5,Settings!$B$4)))</f>
        <v/>
      </c>
      <c r="T3135" s="38">
        <f>IF(OR($B3135="",$G3135="",$S3135=0),"",$G3135/$S3135)</f>
        <v/>
      </c>
      <c r="U3135" s="36">
        <f>IF($T3135="","",IF($T3135&lt;Settings!$B$8,"Critical",IF($T3135&lt;Settings!$B$9,"Semi Critical","Non Critical")))</f>
        <v/>
      </c>
      <c r="V3135" s="28" t="n"/>
      <c r="Z3135">
        <f>IF($B3135="","",IFERROR(VLOOKUP($B3135,'Plan HC for CCA'!$A:$B,2,0),""))</f>
        <v/>
      </c>
      <c r="AA3135">
        <f>IF(OR($B3135="",$Z3135=""),"",IF(N($M3135)&lt;$Z3135,"Delta","No Delta"))</f>
        <v/>
      </c>
      <c r="AB3135">
        <f>IF(OR($B3135="",$Z3135=""),"",MAX(0,$Z3135-N($M3135)))</f>
        <v/>
      </c>
      <c r="AC3135" s="46">
        <f>IF($B3135="","",IFERROR(INDEX('CCA Util %'!$H:$H,MATCH($B3135,'CCA Util %'!$E:$E,0)),""))</f>
        <v/>
      </c>
      <c r="AD3135">
        <f>IF($B3135="","",IFERROR(INDEX('CCA Util %'!$G:$G,MATCH($B3135,'CCA Util %'!$E:$E,0)),""))</f>
        <v/>
      </c>
      <c r="AE3135">
        <f>IF(OR($B3135="",$U3135=""),"",$U3135&amp;" &amp; "&amp;IF(OR($AD3135="",$AD3135=0),"Util NA",$AD3135&amp;" Util"))</f>
        <v/>
      </c>
    </row>
    <row r="3136" ht="15.75" customHeight="1" s="42">
      <c r="A3136" s="41" t="n"/>
      <c r="G3136" s="38" t="n"/>
      <c r="H3136" s="38" t="n"/>
      <c r="I3136" s="38" t="n"/>
      <c r="J3136" s="38" t="n"/>
      <c r="K3136" s="38" t="n"/>
      <c r="L3136" s="38" t="n"/>
      <c r="N3136" s="36">
        <f>IF($B3136="","",IF($C3136="SUPERSTORE","Superstore","DH"))</f>
        <v/>
      </c>
      <c r="O3136" s="36">
        <f>IF($B3136="","",IFERROR(VLOOKUP($B3136,Mapping!$A:$C,2,0),"Not Mapped"))</f>
        <v/>
      </c>
      <c r="P3136" s="36">
        <f>IF($B3136="","",IFERROR(VLOOKUP($B3136,Mapping!$A:$C,3,0),"Not Mapped"))</f>
        <v/>
      </c>
      <c r="Q3136" s="36">
        <f>IF($B3136="","",IFERROR(VLOOKUP($O3136,Leaders!$A:$B,2,0),"Not Mapped"))</f>
        <v/>
      </c>
      <c r="R3136" s="36">
        <f>IF($B3136="","",IF(COUNTIF(Exclusions!$A:$A,$B3136)&gt;0,"Yes","No"))</f>
        <v/>
      </c>
      <c r="S3136" s="38">
        <f>IF($B3136="","",MIN(1,DAY($A3136)/IF($N3136="Superstore",Settings!$B$5,Settings!$B$4)))</f>
        <v/>
      </c>
      <c r="T3136" s="38">
        <f>IF(OR($B3136="",$G3136="",$S3136=0),"",$G3136/$S3136)</f>
        <v/>
      </c>
      <c r="U3136" s="36">
        <f>IF($T3136="","",IF($T3136&lt;Settings!$B$8,"Critical",IF($T3136&lt;Settings!$B$9,"Semi Critical","Non Critical")))</f>
        <v/>
      </c>
      <c r="V3136" s="28" t="n"/>
      <c r="Z3136">
        <f>IF($B3136="","",IFERROR(VLOOKUP($B3136,'Plan HC for CCA'!$A:$B,2,0),""))</f>
        <v/>
      </c>
      <c r="AA3136">
        <f>IF(OR($B3136="",$Z3136=""),"",IF(N($M3136)&lt;$Z3136,"Delta","No Delta"))</f>
        <v/>
      </c>
      <c r="AB3136">
        <f>IF(OR($B3136="",$Z3136=""),"",MAX(0,$Z3136-N($M3136)))</f>
        <v/>
      </c>
      <c r="AC3136" s="46">
        <f>IF($B3136="","",IFERROR(INDEX('CCA Util %'!$H:$H,MATCH($B3136,'CCA Util %'!$E:$E,0)),""))</f>
        <v/>
      </c>
      <c r="AD3136">
        <f>IF($B3136="","",IFERROR(INDEX('CCA Util %'!$G:$G,MATCH($B3136,'CCA Util %'!$E:$E,0)),""))</f>
        <v/>
      </c>
      <c r="AE3136">
        <f>IF(OR($B3136="",$U3136=""),"",$U3136&amp;" &amp; "&amp;IF(OR($AD3136="",$AD3136=0),"Util NA",$AD3136&amp;" Util"))</f>
        <v/>
      </c>
    </row>
    <row r="3137" ht="15.75" customHeight="1" s="42">
      <c r="A3137" s="41" t="n"/>
      <c r="G3137" s="38" t="n"/>
      <c r="H3137" s="38" t="n"/>
      <c r="I3137" s="38" t="n"/>
      <c r="J3137" s="38" t="n"/>
      <c r="K3137" s="38" t="n"/>
      <c r="L3137" s="38" t="n"/>
      <c r="N3137" s="36">
        <f>IF($B3137="","",IF($C3137="SUPERSTORE","Superstore","DH"))</f>
        <v/>
      </c>
      <c r="O3137" s="36">
        <f>IF($B3137="","",IFERROR(VLOOKUP($B3137,Mapping!$A:$C,2,0),"Not Mapped"))</f>
        <v/>
      </c>
      <c r="P3137" s="36">
        <f>IF($B3137="","",IFERROR(VLOOKUP($B3137,Mapping!$A:$C,3,0),"Not Mapped"))</f>
        <v/>
      </c>
      <c r="Q3137" s="36">
        <f>IF($B3137="","",IFERROR(VLOOKUP($O3137,Leaders!$A:$B,2,0),"Not Mapped"))</f>
        <v/>
      </c>
      <c r="R3137" s="36">
        <f>IF($B3137="","",IF(COUNTIF(Exclusions!$A:$A,$B3137)&gt;0,"Yes","No"))</f>
        <v/>
      </c>
      <c r="S3137" s="38">
        <f>IF($B3137="","",MIN(1,DAY($A3137)/IF($N3137="Superstore",Settings!$B$5,Settings!$B$4)))</f>
        <v/>
      </c>
      <c r="T3137" s="38">
        <f>IF(OR($B3137="",$G3137="",$S3137=0),"",$G3137/$S3137)</f>
        <v/>
      </c>
      <c r="U3137" s="36">
        <f>IF($T3137="","",IF($T3137&lt;Settings!$B$8,"Critical",IF($T3137&lt;Settings!$B$9,"Semi Critical","Non Critical")))</f>
        <v/>
      </c>
      <c r="V3137" s="28" t="n"/>
      <c r="Z3137">
        <f>IF($B3137="","",IFERROR(VLOOKUP($B3137,'Plan HC for CCA'!$A:$B,2,0),""))</f>
        <v/>
      </c>
      <c r="AA3137">
        <f>IF(OR($B3137="",$Z3137=""),"",IF(N($M3137)&lt;$Z3137,"Delta","No Delta"))</f>
        <v/>
      </c>
      <c r="AB3137">
        <f>IF(OR($B3137="",$Z3137=""),"",MAX(0,$Z3137-N($M3137)))</f>
        <v/>
      </c>
      <c r="AC3137" s="46">
        <f>IF($B3137="","",IFERROR(INDEX('CCA Util %'!$H:$H,MATCH($B3137,'CCA Util %'!$E:$E,0)),""))</f>
        <v/>
      </c>
      <c r="AD3137">
        <f>IF($B3137="","",IFERROR(INDEX('CCA Util %'!$G:$G,MATCH($B3137,'CCA Util %'!$E:$E,0)),""))</f>
        <v/>
      </c>
      <c r="AE3137">
        <f>IF(OR($B3137="",$U3137=""),"",$U3137&amp;" &amp; "&amp;IF(OR($AD3137="",$AD3137=0),"Util NA",$AD3137&amp;" Util"))</f>
        <v/>
      </c>
    </row>
    <row r="3138" ht="15.75" customHeight="1" s="42">
      <c r="A3138" s="41" t="n"/>
      <c r="G3138" s="38" t="n"/>
      <c r="H3138" s="38" t="n"/>
      <c r="I3138" s="38" t="n"/>
      <c r="J3138" s="38" t="n"/>
      <c r="K3138" s="38" t="n"/>
      <c r="L3138" s="38" t="n"/>
      <c r="N3138" s="36">
        <f>IF($B3138="","",IF($C3138="SUPERSTORE","Superstore","DH"))</f>
        <v/>
      </c>
      <c r="O3138" s="36">
        <f>IF($B3138="","",IFERROR(VLOOKUP($B3138,Mapping!$A:$C,2,0),"Not Mapped"))</f>
        <v/>
      </c>
      <c r="P3138" s="36">
        <f>IF($B3138="","",IFERROR(VLOOKUP($B3138,Mapping!$A:$C,3,0),"Not Mapped"))</f>
        <v/>
      </c>
      <c r="Q3138" s="36">
        <f>IF($B3138="","",IFERROR(VLOOKUP($O3138,Leaders!$A:$B,2,0),"Not Mapped"))</f>
        <v/>
      </c>
      <c r="R3138" s="36">
        <f>IF($B3138="","",IF(COUNTIF(Exclusions!$A:$A,$B3138)&gt;0,"Yes","No"))</f>
        <v/>
      </c>
      <c r="S3138" s="38">
        <f>IF($B3138="","",MIN(1,DAY($A3138)/IF($N3138="Superstore",Settings!$B$5,Settings!$B$4)))</f>
        <v/>
      </c>
      <c r="T3138" s="38">
        <f>IF(OR($B3138="",$G3138="",$S3138=0),"",$G3138/$S3138)</f>
        <v/>
      </c>
      <c r="U3138" s="36">
        <f>IF($T3138="","",IF($T3138&lt;Settings!$B$8,"Critical",IF($T3138&lt;Settings!$B$9,"Semi Critical","Non Critical")))</f>
        <v/>
      </c>
      <c r="V3138" s="28" t="n"/>
      <c r="Z3138">
        <f>IF($B3138="","",IFERROR(VLOOKUP($B3138,'Plan HC for CCA'!$A:$B,2,0),""))</f>
        <v/>
      </c>
      <c r="AA3138">
        <f>IF(OR($B3138="",$Z3138=""),"",IF(N($M3138)&lt;$Z3138,"Delta","No Delta"))</f>
        <v/>
      </c>
      <c r="AB3138">
        <f>IF(OR($B3138="",$Z3138=""),"",MAX(0,$Z3138-N($M3138)))</f>
        <v/>
      </c>
      <c r="AC3138" s="46">
        <f>IF($B3138="","",IFERROR(INDEX('CCA Util %'!$H:$H,MATCH($B3138,'CCA Util %'!$E:$E,0)),""))</f>
        <v/>
      </c>
      <c r="AD3138">
        <f>IF($B3138="","",IFERROR(INDEX('CCA Util %'!$G:$G,MATCH($B3138,'CCA Util %'!$E:$E,0)),""))</f>
        <v/>
      </c>
      <c r="AE3138">
        <f>IF(OR($B3138="",$U3138=""),"",$U3138&amp;" &amp; "&amp;IF(OR($AD3138="",$AD3138=0),"Util NA",$AD3138&amp;" Util"))</f>
        <v/>
      </c>
    </row>
    <row r="3139" ht="15.75" customHeight="1" s="42">
      <c r="A3139" s="41" t="n"/>
      <c r="G3139" s="38" t="n"/>
      <c r="H3139" s="38" t="n"/>
      <c r="I3139" s="38" t="n"/>
      <c r="J3139" s="38" t="n"/>
      <c r="K3139" s="38" t="n"/>
      <c r="L3139" s="38" t="n"/>
      <c r="N3139" s="36">
        <f>IF($B3139="","",IF($C3139="SUPERSTORE","Superstore","DH"))</f>
        <v/>
      </c>
      <c r="O3139" s="36">
        <f>IF($B3139="","",IFERROR(VLOOKUP($B3139,Mapping!$A:$C,2,0),"Not Mapped"))</f>
        <v/>
      </c>
      <c r="P3139" s="36">
        <f>IF($B3139="","",IFERROR(VLOOKUP($B3139,Mapping!$A:$C,3,0),"Not Mapped"))</f>
        <v/>
      </c>
      <c r="Q3139" s="36">
        <f>IF($B3139="","",IFERROR(VLOOKUP($O3139,Leaders!$A:$B,2,0),"Not Mapped"))</f>
        <v/>
      </c>
      <c r="R3139" s="36">
        <f>IF($B3139="","",IF(COUNTIF(Exclusions!$A:$A,$B3139)&gt;0,"Yes","No"))</f>
        <v/>
      </c>
      <c r="S3139" s="38">
        <f>IF($B3139="","",MIN(1,DAY($A3139)/IF($N3139="Superstore",Settings!$B$5,Settings!$B$4)))</f>
        <v/>
      </c>
      <c r="T3139" s="38">
        <f>IF(OR($B3139="",$G3139="",$S3139=0),"",$G3139/$S3139)</f>
        <v/>
      </c>
      <c r="U3139" s="36">
        <f>IF($T3139="","",IF($T3139&lt;Settings!$B$8,"Critical",IF($T3139&lt;Settings!$B$9,"Semi Critical","Non Critical")))</f>
        <v/>
      </c>
      <c r="V3139" s="28" t="n"/>
      <c r="Z3139">
        <f>IF($B3139="","",IFERROR(VLOOKUP($B3139,'Plan HC for CCA'!$A:$B,2,0),""))</f>
        <v/>
      </c>
      <c r="AA3139">
        <f>IF(OR($B3139="",$Z3139=""),"",IF(N($M3139)&lt;$Z3139,"Delta","No Delta"))</f>
        <v/>
      </c>
      <c r="AB3139">
        <f>IF(OR($B3139="",$Z3139=""),"",MAX(0,$Z3139-N($M3139)))</f>
        <v/>
      </c>
      <c r="AC3139" s="46">
        <f>IF($B3139="","",IFERROR(INDEX('CCA Util %'!$H:$H,MATCH($B3139,'CCA Util %'!$E:$E,0)),""))</f>
        <v/>
      </c>
      <c r="AD3139">
        <f>IF($B3139="","",IFERROR(INDEX('CCA Util %'!$G:$G,MATCH($B3139,'CCA Util %'!$E:$E,0)),""))</f>
        <v/>
      </c>
      <c r="AE3139">
        <f>IF(OR($B3139="",$U3139=""),"",$U3139&amp;" &amp; "&amp;IF(OR($AD3139="",$AD3139=0),"Util NA",$AD3139&amp;" Util"))</f>
        <v/>
      </c>
    </row>
    <row r="3140" ht="15.75" customHeight="1" s="42">
      <c r="A3140" s="41" t="n"/>
      <c r="G3140" s="38" t="n"/>
      <c r="H3140" s="38" t="n"/>
      <c r="I3140" s="38" t="n"/>
      <c r="J3140" s="38" t="n"/>
      <c r="K3140" s="38" t="n"/>
      <c r="L3140" s="38" t="n"/>
      <c r="N3140" s="36">
        <f>IF($B3140="","",IF($C3140="SUPERSTORE","Superstore","DH"))</f>
        <v/>
      </c>
      <c r="O3140" s="36">
        <f>IF($B3140="","",IFERROR(VLOOKUP($B3140,Mapping!$A:$C,2,0),"Not Mapped"))</f>
        <v/>
      </c>
      <c r="P3140" s="36">
        <f>IF($B3140="","",IFERROR(VLOOKUP($B3140,Mapping!$A:$C,3,0),"Not Mapped"))</f>
        <v/>
      </c>
      <c r="Q3140" s="36">
        <f>IF($B3140="","",IFERROR(VLOOKUP($O3140,Leaders!$A:$B,2,0),"Not Mapped"))</f>
        <v/>
      </c>
      <c r="R3140" s="36">
        <f>IF($B3140="","",IF(COUNTIF(Exclusions!$A:$A,$B3140)&gt;0,"Yes","No"))</f>
        <v/>
      </c>
      <c r="S3140" s="38">
        <f>IF($B3140="","",MIN(1,DAY($A3140)/IF($N3140="Superstore",Settings!$B$5,Settings!$B$4)))</f>
        <v/>
      </c>
      <c r="T3140" s="38">
        <f>IF(OR($B3140="",$G3140="",$S3140=0),"",$G3140/$S3140)</f>
        <v/>
      </c>
      <c r="U3140" s="36">
        <f>IF($T3140="","",IF($T3140&lt;Settings!$B$8,"Critical",IF($T3140&lt;Settings!$B$9,"Semi Critical","Non Critical")))</f>
        <v/>
      </c>
      <c r="V3140" s="28" t="n"/>
      <c r="Z3140">
        <f>IF($B3140="","",IFERROR(VLOOKUP($B3140,'Plan HC for CCA'!$A:$B,2,0),""))</f>
        <v/>
      </c>
      <c r="AA3140">
        <f>IF(OR($B3140="",$Z3140=""),"",IF(N($M3140)&lt;$Z3140,"Delta","No Delta"))</f>
        <v/>
      </c>
      <c r="AB3140">
        <f>IF(OR($B3140="",$Z3140=""),"",MAX(0,$Z3140-N($M3140)))</f>
        <v/>
      </c>
      <c r="AC3140" s="46">
        <f>IF($B3140="","",IFERROR(INDEX('CCA Util %'!$H:$H,MATCH($B3140,'CCA Util %'!$E:$E,0)),""))</f>
        <v/>
      </c>
      <c r="AD3140">
        <f>IF($B3140="","",IFERROR(INDEX('CCA Util %'!$G:$G,MATCH($B3140,'CCA Util %'!$E:$E,0)),""))</f>
        <v/>
      </c>
      <c r="AE3140">
        <f>IF(OR($B3140="",$U3140=""),"",$U3140&amp;" &amp; "&amp;IF(OR($AD3140="",$AD3140=0),"Util NA",$AD3140&amp;" Util"))</f>
        <v/>
      </c>
    </row>
    <row r="3141" ht="15.75" customHeight="1" s="42">
      <c r="A3141" s="41" t="n"/>
      <c r="G3141" s="38" t="n"/>
      <c r="H3141" s="38" t="n"/>
      <c r="I3141" s="38" t="n"/>
      <c r="J3141" s="38" t="n"/>
      <c r="K3141" s="38" t="n"/>
      <c r="L3141" s="38" t="n"/>
      <c r="N3141" s="36">
        <f>IF($B3141="","",IF($C3141="SUPERSTORE","Superstore","DH"))</f>
        <v/>
      </c>
      <c r="O3141" s="36">
        <f>IF($B3141="","",IFERROR(VLOOKUP($B3141,Mapping!$A:$C,2,0),"Not Mapped"))</f>
        <v/>
      </c>
      <c r="P3141" s="36">
        <f>IF($B3141="","",IFERROR(VLOOKUP($B3141,Mapping!$A:$C,3,0),"Not Mapped"))</f>
        <v/>
      </c>
      <c r="Q3141" s="36">
        <f>IF($B3141="","",IFERROR(VLOOKUP($O3141,Leaders!$A:$B,2,0),"Not Mapped"))</f>
        <v/>
      </c>
      <c r="R3141" s="36">
        <f>IF($B3141="","",IF(COUNTIF(Exclusions!$A:$A,$B3141)&gt;0,"Yes","No"))</f>
        <v/>
      </c>
      <c r="S3141" s="38">
        <f>IF($B3141="","",MIN(1,DAY($A3141)/IF($N3141="Superstore",Settings!$B$5,Settings!$B$4)))</f>
        <v/>
      </c>
      <c r="T3141" s="38">
        <f>IF(OR($B3141="",$G3141="",$S3141=0),"",$G3141/$S3141)</f>
        <v/>
      </c>
      <c r="U3141" s="36">
        <f>IF($T3141="","",IF($T3141&lt;Settings!$B$8,"Critical",IF($T3141&lt;Settings!$B$9,"Semi Critical","Non Critical")))</f>
        <v/>
      </c>
      <c r="V3141" s="28" t="n"/>
      <c r="Z3141">
        <f>IF($B3141="","",IFERROR(VLOOKUP($B3141,'Plan HC for CCA'!$A:$B,2,0),""))</f>
        <v/>
      </c>
      <c r="AA3141">
        <f>IF(OR($B3141="",$Z3141=""),"",IF(N($M3141)&lt;$Z3141,"Delta","No Delta"))</f>
        <v/>
      </c>
      <c r="AB3141">
        <f>IF(OR($B3141="",$Z3141=""),"",MAX(0,$Z3141-N($M3141)))</f>
        <v/>
      </c>
      <c r="AC3141" s="46">
        <f>IF($B3141="","",IFERROR(INDEX('CCA Util %'!$H:$H,MATCH($B3141,'CCA Util %'!$E:$E,0)),""))</f>
        <v/>
      </c>
      <c r="AD3141">
        <f>IF($B3141="","",IFERROR(INDEX('CCA Util %'!$G:$G,MATCH($B3141,'CCA Util %'!$E:$E,0)),""))</f>
        <v/>
      </c>
      <c r="AE3141">
        <f>IF(OR($B3141="",$U3141=""),"",$U3141&amp;" &amp; "&amp;IF(OR($AD3141="",$AD3141=0),"Util NA",$AD3141&amp;" Util"))</f>
        <v/>
      </c>
    </row>
    <row r="3142" ht="15.75" customHeight="1" s="42">
      <c r="A3142" s="41" t="n"/>
      <c r="G3142" s="38" t="n"/>
      <c r="H3142" s="38" t="n"/>
      <c r="I3142" s="38" t="n"/>
      <c r="J3142" s="38" t="n"/>
      <c r="K3142" s="38" t="n"/>
      <c r="L3142" s="38" t="n"/>
      <c r="N3142" s="36">
        <f>IF($B3142="","",IF($C3142="SUPERSTORE","Superstore","DH"))</f>
        <v/>
      </c>
      <c r="O3142" s="36">
        <f>IF($B3142="","",IFERROR(VLOOKUP($B3142,Mapping!$A:$C,2,0),"Not Mapped"))</f>
        <v/>
      </c>
      <c r="P3142" s="36">
        <f>IF($B3142="","",IFERROR(VLOOKUP($B3142,Mapping!$A:$C,3,0),"Not Mapped"))</f>
        <v/>
      </c>
      <c r="Q3142" s="36">
        <f>IF($B3142="","",IFERROR(VLOOKUP($O3142,Leaders!$A:$B,2,0),"Not Mapped"))</f>
        <v/>
      </c>
      <c r="R3142" s="36">
        <f>IF($B3142="","",IF(COUNTIF(Exclusions!$A:$A,$B3142)&gt;0,"Yes","No"))</f>
        <v/>
      </c>
      <c r="S3142" s="38">
        <f>IF($B3142="","",MIN(1,DAY($A3142)/IF($N3142="Superstore",Settings!$B$5,Settings!$B$4)))</f>
        <v/>
      </c>
      <c r="T3142" s="38">
        <f>IF(OR($B3142="",$G3142="",$S3142=0),"",$G3142/$S3142)</f>
        <v/>
      </c>
      <c r="U3142" s="36">
        <f>IF($T3142="","",IF($T3142&lt;Settings!$B$8,"Critical",IF($T3142&lt;Settings!$B$9,"Semi Critical","Non Critical")))</f>
        <v/>
      </c>
      <c r="V3142" s="28" t="n"/>
      <c r="Z3142">
        <f>IF($B3142="","",IFERROR(VLOOKUP($B3142,'Plan HC for CCA'!$A:$B,2,0),""))</f>
        <v/>
      </c>
      <c r="AA3142">
        <f>IF(OR($B3142="",$Z3142=""),"",IF(N($M3142)&lt;$Z3142,"Delta","No Delta"))</f>
        <v/>
      </c>
      <c r="AB3142">
        <f>IF(OR($B3142="",$Z3142=""),"",MAX(0,$Z3142-N($M3142)))</f>
        <v/>
      </c>
      <c r="AC3142" s="46">
        <f>IF($B3142="","",IFERROR(INDEX('CCA Util %'!$H:$H,MATCH($B3142,'CCA Util %'!$E:$E,0)),""))</f>
        <v/>
      </c>
      <c r="AD3142">
        <f>IF($B3142="","",IFERROR(INDEX('CCA Util %'!$G:$G,MATCH($B3142,'CCA Util %'!$E:$E,0)),""))</f>
        <v/>
      </c>
      <c r="AE3142">
        <f>IF(OR($B3142="",$U3142=""),"",$U3142&amp;" &amp; "&amp;IF(OR($AD3142="",$AD3142=0),"Util NA",$AD3142&amp;" Util"))</f>
        <v/>
      </c>
    </row>
    <row r="3143" ht="15.75" customHeight="1" s="42">
      <c r="A3143" s="41" t="n"/>
      <c r="G3143" s="38" t="n"/>
      <c r="H3143" s="38" t="n"/>
      <c r="I3143" s="38" t="n"/>
      <c r="J3143" s="38" t="n"/>
      <c r="K3143" s="38" t="n"/>
      <c r="L3143" s="38" t="n"/>
      <c r="N3143" s="36">
        <f>IF($B3143="","",IF($C3143="SUPERSTORE","Superstore","DH"))</f>
        <v/>
      </c>
      <c r="O3143" s="36">
        <f>IF($B3143="","",IFERROR(VLOOKUP($B3143,Mapping!$A:$C,2,0),"Not Mapped"))</f>
        <v/>
      </c>
      <c r="P3143" s="36">
        <f>IF($B3143="","",IFERROR(VLOOKUP($B3143,Mapping!$A:$C,3,0),"Not Mapped"))</f>
        <v/>
      </c>
      <c r="Q3143" s="36">
        <f>IF($B3143="","",IFERROR(VLOOKUP($O3143,Leaders!$A:$B,2,0),"Not Mapped"))</f>
        <v/>
      </c>
      <c r="R3143" s="36">
        <f>IF($B3143="","",IF(COUNTIF(Exclusions!$A:$A,$B3143)&gt;0,"Yes","No"))</f>
        <v/>
      </c>
      <c r="S3143" s="38">
        <f>IF($B3143="","",MIN(1,DAY($A3143)/IF($N3143="Superstore",Settings!$B$5,Settings!$B$4)))</f>
        <v/>
      </c>
      <c r="T3143" s="38">
        <f>IF(OR($B3143="",$G3143="",$S3143=0),"",$G3143/$S3143)</f>
        <v/>
      </c>
      <c r="U3143" s="36">
        <f>IF($T3143="","",IF($T3143&lt;Settings!$B$8,"Critical",IF($T3143&lt;Settings!$B$9,"Semi Critical","Non Critical")))</f>
        <v/>
      </c>
      <c r="V3143" s="28" t="n"/>
      <c r="Z3143">
        <f>IF($B3143="","",IFERROR(VLOOKUP($B3143,'Plan HC for CCA'!$A:$B,2,0),""))</f>
        <v/>
      </c>
      <c r="AA3143">
        <f>IF(OR($B3143="",$Z3143=""),"",IF(N($M3143)&lt;$Z3143,"Delta","No Delta"))</f>
        <v/>
      </c>
      <c r="AB3143">
        <f>IF(OR($B3143="",$Z3143=""),"",MAX(0,$Z3143-N($M3143)))</f>
        <v/>
      </c>
      <c r="AC3143" s="46">
        <f>IF($B3143="","",IFERROR(INDEX('CCA Util %'!$H:$H,MATCH($B3143,'CCA Util %'!$E:$E,0)),""))</f>
        <v/>
      </c>
      <c r="AD3143">
        <f>IF($B3143="","",IFERROR(INDEX('CCA Util %'!$G:$G,MATCH($B3143,'CCA Util %'!$E:$E,0)),""))</f>
        <v/>
      </c>
      <c r="AE3143">
        <f>IF(OR($B3143="",$U3143=""),"",$U3143&amp;" &amp; "&amp;IF(OR($AD3143="",$AD3143=0),"Util NA",$AD3143&amp;" Util"))</f>
        <v/>
      </c>
    </row>
    <row r="3144" ht="15.75" customHeight="1" s="42">
      <c r="A3144" s="41" t="n"/>
      <c r="G3144" s="38" t="n"/>
      <c r="H3144" s="38" t="n"/>
      <c r="I3144" s="38" t="n"/>
      <c r="J3144" s="38" t="n"/>
      <c r="K3144" s="38" t="n"/>
      <c r="L3144" s="38" t="n"/>
      <c r="N3144" s="36">
        <f>IF($B3144="","",IF($C3144="SUPERSTORE","Superstore","DH"))</f>
        <v/>
      </c>
      <c r="O3144" s="36">
        <f>IF($B3144="","",IFERROR(VLOOKUP($B3144,Mapping!$A:$C,2,0),"Not Mapped"))</f>
        <v/>
      </c>
      <c r="P3144" s="36">
        <f>IF($B3144="","",IFERROR(VLOOKUP($B3144,Mapping!$A:$C,3,0),"Not Mapped"))</f>
        <v/>
      </c>
      <c r="Q3144" s="36">
        <f>IF($B3144="","",IFERROR(VLOOKUP($O3144,Leaders!$A:$B,2,0),"Not Mapped"))</f>
        <v/>
      </c>
      <c r="R3144" s="36">
        <f>IF($B3144="","",IF(COUNTIF(Exclusions!$A:$A,$B3144)&gt;0,"Yes","No"))</f>
        <v/>
      </c>
      <c r="S3144" s="38">
        <f>IF($B3144="","",MIN(1,DAY($A3144)/IF($N3144="Superstore",Settings!$B$5,Settings!$B$4)))</f>
        <v/>
      </c>
      <c r="T3144" s="38">
        <f>IF(OR($B3144="",$G3144="",$S3144=0),"",$G3144/$S3144)</f>
        <v/>
      </c>
      <c r="U3144" s="36">
        <f>IF($T3144="","",IF($T3144&lt;Settings!$B$8,"Critical",IF($T3144&lt;Settings!$B$9,"Semi Critical","Non Critical")))</f>
        <v/>
      </c>
      <c r="V3144" s="28" t="n"/>
      <c r="Z3144">
        <f>IF($B3144="","",IFERROR(VLOOKUP($B3144,'Plan HC for CCA'!$A:$B,2,0),""))</f>
        <v/>
      </c>
      <c r="AA3144">
        <f>IF(OR($B3144="",$Z3144=""),"",IF(N($M3144)&lt;$Z3144,"Delta","No Delta"))</f>
        <v/>
      </c>
      <c r="AB3144">
        <f>IF(OR($B3144="",$Z3144=""),"",MAX(0,$Z3144-N($M3144)))</f>
        <v/>
      </c>
      <c r="AC3144" s="46">
        <f>IF($B3144="","",IFERROR(INDEX('CCA Util %'!$H:$H,MATCH($B3144,'CCA Util %'!$E:$E,0)),""))</f>
        <v/>
      </c>
      <c r="AD3144">
        <f>IF($B3144="","",IFERROR(INDEX('CCA Util %'!$G:$G,MATCH($B3144,'CCA Util %'!$E:$E,0)),""))</f>
        <v/>
      </c>
      <c r="AE3144">
        <f>IF(OR($B3144="",$U3144=""),"",$U3144&amp;" &amp; "&amp;IF(OR($AD3144="",$AD3144=0),"Util NA",$AD3144&amp;" Util"))</f>
        <v/>
      </c>
    </row>
    <row r="3145" ht="15.75" customHeight="1" s="42">
      <c r="A3145" s="41" t="n"/>
      <c r="G3145" s="38" t="n"/>
      <c r="H3145" s="38" t="n"/>
      <c r="I3145" s="38" t="n"/>
      <c r="J3145" s="38" t="n"/>
      <c r="K3145" s="38" t="n"/>
      <c r="L3145" s="38" t="n"/>
      <c r="N3145" s="36">
        <f>IF($B3145="","",IF($C3145="SUPERSTORE","Superstore","DH"))</f>
        <v/>
      </c>
      <c r="O3145" s="36">
        <f>IF($B3145="","",IFERROR(VLOOKUP($B3145,Mapping!$A:$C,2,0),"Not Mapped"))</f>
        <v/>
      </c>
      <c r="P3145" s="36">
        <f>IF($B3145="","",IFERROR(VLOOKUP($B3145,Mapping!$A:$C,3,0),"Not Mapped"))</f>
        <v/>
      </c>
      <c r="Q3145" s="36">
        <f>IF($B3145="","",IFERROR(VLOOKUP($O3145,Leaders!$A:$B,2,0),"Not Mapped"))</f>
        <v/>
      </c>
      <c r="R3145" s="36">
        <f>IF($B3145="","",IF(COUNTIF(Exclusions!$A:$A,$B3145)&gt;0,"Yes","No"))</f>
        <v/>
      </c>
      <c r="S3145" s="38">
        <f>IF($B3145="","",MIN(1,DAY($A3145)/IF($N3145="Superstore",Settings!$B$5,Settings!$B$4)))</f>
        <v/>
      </c>
      <c r="T3145" s="38">
        <f>IF(OR($B3145="",$G3145="",$S3145=0),"",$G3145/$S3145)</f>
        <v/>
      </c>
      <c r="U3145" s="36">
        <f>IF($T3145="","",IF($T3145&lt;Settings!$B$8,"Critical",IF($T3145&lt;Settings!$B$9,"Semi Critical","Non Critical")))</f>
        <v/>
      </c>
      <c r="V3145" s="28" t="n"/>
      <c r="Z3145">
        <f>IF($B3145="","",IFERROR(VLOOKUP($B3145,'Plan HC for CCA'!$A:$B,2,0),""))</f>
        <v/>
      </c>
      <c r="AA3145">
        <f>IF(OR($B3145="",$Z3145=""),"",IF(N($M3145)&lt;$Z3145,"Delta","No Delta"))</f>
        <v/>
      </c>
      <c r="AB3145">
        <f>IF(OR($B3145="",$Z3145=""),"",MAX(0,$Z3145-N($M3145)))</f>
        <v/>
      </c>
      <c r="AC3145" s="46">
        <f>IF($B3145="","",IFERROR(INDEX('CCA Util %'!$H:$H,MATCH($B3145,'CCA Util %'!$E:$E,0)),""))</f>
        <v/>
      </c>
      <c r="AD3145">
        <f>IF($B3145="","",IFERROR(INDEX('CCA Util %'!$G:$G,MATCH($B3145,'CCA Util %'!$E:$E,0)),""))</f>
        <v/>
      </c>
      <c r="AE3145">
        <f>IF(OR($B3145="",$U3145=""),"",$U3145&amp;" &amp; "&amp;IF(OR($AD3145="",$AD3145=0),"Util NA",$AD3145&amp;" Util"))</f>
        <v/>
      </c>
    </row>
    <row r="3146" ht="15.75" customHeight="1" s="42">
      <c r="A3146" s="41" t="n"/>
      <c r="G3146" s="38" t="n"/>
      <c r="H3146" s="38" t="n"/>
      <c r="I3146" s="38" t="n"/>
      <c r="J3146" s="38" t="n"/>
      <c r="K3146" s="38" t="n"/>
      <c r="L3146" s="38" t="n"/>
      <c r="N3146" s="36">
        <f>IF($B3146="","",IF($C3146="SUPERSTORE","Superstore","DH"))</f>
        <v/>
      </c>
      <c r="O3146" s="36">
        <f>IF($B3146="","",IFERROR(VLOOKUP($B3146,Mapping!$A:$C,2,0),"Not Mapped"))</f>
        <v/>
      </c>
      <c r="P3146" s="36">
        <f>IF($B3146="","",IFERROR(VLOOKUP($B3146,Mapping!$A:$C,3,0),"Not Mapped"))</f>
        <v/>
      </c>
      <c r="Q3146" s="36">
        <f>IF($B3146="","",IFERROR(VLOOKUP($O3146,Leaders!$A:$B,2,0),"Not Mapped"))</f>
        <v/>
      </c>
      <c r="R3146" s="36">
        <f>IF($B3146="","",IF(COUNTIF(Exclusions!$A:$A,$B3146)&gt;0,"Yes","No"))</f>
        <v/>
      </c>
      <c r="S3146" s="38">
        <f>IF($B3146="","",MIN(1,DAY($A3146)/IF($N3146="Superstore",Settings!$B$5,Settings!$B$4)))</f>
        <v/>
      </c>
      <c r="T3146" s="38">
        <f>IF(OR($B3146="",$G3146="",$S3146=0),"",$G3146/$S3146)</f>
        <v/>
      </c>
      <c r="U3146" s="36">
        <f>IF($T3146="","",IF($T3146&lt;Settings!$B$8,"Critical",IF($T3146&lt;Settings!$B$9,"Semi Critical","Non Critical")))</f>
        <v/>
      </c>
      <c r="V3146" s="28" t="n"/>
      <c r="Z3146">
        <f>IF($B3146="","",IFERROR(VLOOKUP($B3146,'Plan HC for CCA'!$A:$B,2,0),""))</f>
        <v/>
      </c>
      <c r="AA3146">
        <f>IF(OR($B3146="",$Z3146=""),"",IF(N($M3146)&lt;$Z3146,"Delta","No Delta"))</f>
        <v/>
      </c>
      <c r="AB3146">
        <f>IF(OR($B3146="",$Z3146=""),"",MAX(0,$Z3146-N($M3146)))</f>
        <v/>
      </c>
      <c r="AC3146" s="46">
        <f>IF($B3146="","",IFERROR(INDEX('CCA Util %'!$H:$H,MATCH($B3146,'CCA Util %'!$E:$E,0)),""))</f>
        <v/>
      </c>
      <c r="AD3146">
        <f>IF($B3146="","",IFERROR(INDEX('CCA Util %'!$G:$G,MATCH($B3146,'CCA Util %'!$E:$E,0)),""))</f>
        <v/>
      </c>
      <c r="AE3146">
        <f>IF(OR($B3146="",$U3146=""),"",$U3146&amp;" &amp; "&amp;IF(OR($AD3146="",$AD3146=0),"Util NA",$AD3146&amp;" Util"))</f>
        <v/>
      </c>
    </row>
    <row r="3147" ht="15.75" customHeight="1" s="42">
      <c r="A3147" s="41" t="n"/>
      <c r="G3147" s="38" t="n"/>
      <c r="H3147" s="38" t="n"/>
      <c r="I3147" s="38" t="n"/>
      <c r="J3147" s="38" t="n"/>
      <c r="K3147" s="38" t="n"/>
      <c r="L3147" s="38" t="n"/>
      <c r="N3147" s="36">
        <f>IF($B3147="","",IF($C3147="SUPERSTORE","Superstore","DH"))</f>
        <v/>
      </c>
      <c r="O3147" s="36">
        <f>IF($B3147="","",IFERROR(VLOOKUP($B3147,Mapping!$A:$C,2,0),"Not Mapped"))</f>
        <v/>
      </c>
      <c r="P3147" s="36">
        <f>IF($B3147="","",IFERROR(VLOOKUP($B3147,Mapping!$A:$C,3,0),"Not Mapped"))</f>
        <v/>
      </c>
      <c r="Q3147" s="36">
        <f>IF($B3147="","",IFERROR(VLOOKUP($O3147,Leaders!$A:$B,2,0),"Not Mapped"))</f>
        <v/>
      </c>
      <c r="R3147" s="36">
        <f>IF($B3147="","",IF(COUNTIF(Exclusions!$A:$A,$B3147)&gt;0,"Yes","No"))</f>
        <v/>
      </c>
      <c r="S3147" s="38">
        <f>IF($B3147="","",MIN(1,DAY($A3147)/IF($N3147="Superstore",Settings!$B$5,Settings!$B$4)))</f>
        <v/>
      </c>
      <c r="T3147" s="38">
        <f>IF(OR($B3147="",$G3147="",$S3147=0),"",$G3147/$S3147)</f>
        <v/>
      </c>
      <c r="U3147" s="36">
        <f>IF($T3147="","",IF($T3147&lt;Settings!$B$8,"Critical",IF($T3147&lt;Settings!$B$9,"Semi Critical","Non Critical")))</f>
        <v/>
      </c>
      <c r="V3147" s="28" t="n"/>
      <c r="Z3147">
        <f>IF($B3147="","",IFERROR(VLOOKUP($B3147,'Plan HC for CCA'!$A:$B,2,0),""))</f>
        <v/>
      </c>
      <c r="AA3147">
        <f>IF(OR($B3147="",$Z3147=""),"",IF(N($M3147)&lt;$Z3147,"Delta","No Delta"))</f>
        <v/>
      </c>
      <c r="AB3147">
        <f>IF(OR($B3147="",$Z3147=""),"",MAX(0,$Z3147-N($M3147)))</f>
        <v/>
      </c>
      <c r="AC3147" s="46">
        <f>IF($B3147="","",IFERROR(INDEX('CCA Util %'!$H:$H,MATCH($B3147,'CCA Util %'!$E:$E,0)),""))</f>
        <v/>
      </c>
      <c r="AD3147">
        <f>IF($B3147="","",IFERROR(INDEX('CCA Util %'!$G:$G,MATCH($B3147,'CCA Util %'!$E:$E,0)),""))</f>
        <v/>
      </c>
      <c r="AE3147">
        <f>IF(OR($B3147="",$U3147=""),"",$U3147&amp;" &amp; "&amp;IF(OR($AD3147="",$AD3147=0),"Util NA",$AD3147&amp;" Util"))</f>
        <v/>
      </c>
    </row>
    <row r="3148" ht="15.75" customHeight="1" s="42">
      <c r="A3148" s="41" t="n"/>
      <c r="G3148" s="38" t="n"/>
      <c r="H3148" s="38" t="n"/>
      <c r="I3148" s="38" t="n"/>
      <c r="J3148" s="38" t="n"/>
      <c r="K3148" s="38" t="n"/>
      <c r="L3148" s="38" t="n"/>
      <c r="N3148" s="36">
        <f>IF($B3148="","",IF($C3148="SUPERSTORE","Superstore","DH"))</f>
        <v/>
      </c>
      <c r="O3148" s="36">
        <f>IF($B3148="","",IFERROR(VLOOKUP($B3148,Mapping!$A:$C,2,0),"Not Mapped"))</f>
        <v/>
      </c>
      <c r="P3148" s="36">
        <f>IF($B3148="","",IFERROR(VLOOKUP($B3148,Mapping!$A:$C,3,0),"Not Mapped"))</f>
        <v/>
      </c>
      <c r="Q3148" s="36">
        <f>IF($B3148="","",IFERROR(VLOOKUP($O3148,Leaders!$A:$B,2,0),"Not Mapped"))</f>
        <v/>
      </c>
      <c r="R3148" s="36">
        <f>IF($B3148="","",IF(COUNTIF(Exclusions!$A:$A,$B3148)&gt;0,"Yes","No"))</f>
        <v/>
      </c>
      <c r="S3148" s="38">
        <f>IF($B3148="","",MIN(1,DAY($A3148)/IF($N3148="Superstore",Settings!$B$5,Settings!$B$4)))</f>
        <v/>
      </c>
      <c r="T3148" s="38">
        <f>IF(OR($B3148="",$G3148="",$S3148=0),"",$G3148/$S3148)</f>
        <v/>
      </c>
      <c r="U3148" s="36">
        <f>IF($T3148="","",IF($T3148&lt;Settings!$B$8,"Critical",IF($T3148&lt;Settings!$B$9,"Semi Critical","Non Critical")))</f>
        <v/>
      </c>
      <c r="V3148" s="28" t="n"/>
      <c r="Z3148">
        <f>IF($B3148="","",IFERROR(VLOOKUP($B3148,'Plan HC for CCA'!$A:$B,2,0),""))</f>
        <v/>
      </c>
      <c r="AA3148">
        <f>IF(OR($B3148="",$Z3148=""),"",IF(N($M3148)&lt;$Z3148,"Delta","No Delta"))</f>
        <v/>
      </c>
      <c r="AB3148">
        <f>IF(OR($B3148="",$Z3148=""),"",MAX(0,$Z3148-N($M3148)))</f>
        <v/>
      </c>
      <c r="AC3148" s="46">
        <f>IF($B3148="","",IFERROR(INDEX('CCA Util %'!$H:$H,MATCH($B3148,'CCA Util %'!$E:$E,0)),""))</f>
        <v/>
      </c>
      <c r="AD3148">
        <f>IF($B3148="","",IFERROR(INDEX('CCA Util %'!$G:$G,MATCH($B3148,'CCA Util %'!$E:$E,0)),""))</f>
        <v/>
      </c>
      <c r="AE3148">
        <f>IF(OR($B3148="",$U3148=""),"",$U3148&amp;" &amp; "&amp;IF(OR($AD3148="",$AD3148=0),"Util NA",$AD3148&amp;" Util"))</f>
        <v/>
      </c>
    </row>
    <row r="3149" ht="15.75" customHeight="1" s="42">
      <c r="A3149" s="41" t="n"/>
      <c r="G3149" s="38" t="n"/>
      <c r="H3149" s="38" t="n"/>
      <c r="I3149" s="38" t="n"/>
      <c r="J3149" s="38" t="n"/>
      <c r="K3149" s="38" t="n"/>
      <c r="L3149" s="38" t="n"/>
      <c r="N3149" s="36">
        <f>IF($B3149="","",IF($C3149="SUPERSTORE","Superstore","DH"))</f>
        <v/>
      </c>
      <c r="O3149" s="36">
        <f>IF($B3149="","",IFERROR(VLOOKUP($B3149,Mapping!$A:$C,2,0),"Not Mapped"))</f>
        <v/>
      </c>
      <c r="P3149" s="36">
        <f>IF($B3149="","",IFERROR(VLOOKUP($B3149,Mapping!$A:$C,3,0),"Not Mapped"))</f>
        <v/>
      </c>
      <c r="Q3149" s="36">
        <f>IF($B3149="","",IFERROR(VLOOKUP($O3149,Leaders!$A:$B,2,0),"Not Mapped"))</f>
        <v/>
      </c>
      <c r="R3149" s="36">
        <f>IF($B3149="","",IF(COUNTIF(Exclusions!$A:$A,$B3149)&gt;0,"Yes","No"))</f>
        <v/>
      </c>
      <c r="S3149" s="38">
        <f>IF($B3149="","",MIN(1,DAY($A3149)/IF($N3149="Superstore",Settings!$B$5,Settings!$B$4)))</f>
        <v/>
      </c>
      <c r="T3149" s="38">
        <f>IF(OR($B3149="",$G3149="",$S3149=0),"",$G3149/$S3149)</f>
        <v/>
      </c>
      <c r="U3149" s="36">
        <f>IF($T3149="","",IF($T3149&lt;Settings!$B$8,"Critical",IF($T3149&lt;Settings!$B$9,"Semi Critical","Non Critical")))</f>
        <v/>
      </c>
      <c r="V3149" s="28" t="n"/>
      <c r="Z3149">
        <f>IF($B3149="","",IFERROR(VLOOKUP($B3149,'Plan HC for CCA'!$A:$B,2,0),""))</f>
        <v/>
      </c>
      <c r="AA3149">
        <f>IF(OR($B3149="",$Z3149=""),"",IF(N($M3149)&lt;$Z3149,"Delta","No Delta"))</f>
        <v/>
      </c>
      <c r="AB3149">
        <f>IF(OR($B3149="",$Z3149=""),"",MAX(0,$Z3149-N($M3149)))</f>
        <v/>
      </c>
      <c r="AC3149" s="46">
        <f>IF($B3149="","",IFERROR(INDEX('CCA Util %'!$H:$H,MATCH($B3149,'CCA Util %'!$E:$E,0)),""))</f>
        <v/>
      </c>
      <c r="AD3149">
        <f>IF($B3149="","",IFERROR(INDEX('CCA Util %'!$G:$G,MATCH($B3149,'CCA Util %'!$E:$E,0)),""))</f>
        <v/>
      </c>
      <c r="AE3149">
        <f>IF(OR($B3149="",$U3149=""),"",$U3149&amp;" &amp; "&amp;IF(OR($AD3149="",$AD3149=0),"Util NA",$AD3149&amp;" Util"))</f>
        <v/>
      </c>
    </row>
    <row r="3150" ht="15.75" customHeight="1" s="42">
      <c r="A3150" s="41" t="n"/>
      <c r="G3150" s="38" t="n"/>
      <c r="H3150" s="38" t="n"/>
      <c r="I3150" s="38" t="n"/>
      <c r="J3150" s="38" t="n"/>
      <c r="K3150" s="38" t="n"/>
      <c r="L3150" s="38" t="n"/>
      <c r="N3150" s="36">
        <f>IF($B3150="","",IF($C3150="SUPERSTORE","Superstore","DH"))</f>
        <v/>
      </c>
      <c r="O3150" s="36">
        <f>IF($B3150="","",IFERROR(VLOOKUP($B3150,Mapping!$A:$C,2,0),"Not Mapped"))</f>
        <v/>
      </c>
      <c r="P3150" s="36">
        <f>IF($B3150="","",IFERROR(VLOOKUP($B3150,Mapping!$A:$C,3,0),"Not Mapped"))</f>
        <v/>
      </c>
      <c r="Q3150" s="36">
        <f>IF($B3150="","",IFERROR(VLOOKUP($O3150,Leaders!$A:$B,2,0),"Not Mapped"))</f>
        <v/>
      </c>
      <c r="R3150" s="36">
        <f>IF($B3150="","",IF(COUNTIF(Exclusions!$A:$A,$B3150)&gt;0,"Yes","No"))</f>
        <v/>
      </c>
      <c r="S3150" s="38">
        <f>IF($B3150="","",MIN(1,DAY($A3150)/IF($N3150="Superstore",Settings!$B$5,Settings!$B$4)))</f>
        <v/>
      </c>
      <c r="T3150" s="38">
        <f>IF(OR($B3150="",$G3150="",$S3150=0),"",$G3150/$S3150)</f>
        <v/>
      </c>
      <c r="U3150" s="36">
        <f>IF($T3150="","",IF($T3150&lt;Settings!$B$8,"Critical",IF($T3150&lt;Settings!$B$9,"Semi Critical","Non Critical")))</f>
        <v/>
      </c>
      <c r="V3150" s="28" t="n"/>
      <c r="Z3150">
        <f>IF($B3150="","",IFERROR(VLOOKUP($B3150,'Plan HC for CCA'!$A:$B,2,0),""))</f>
        <v/>
      </c>
      <c r="AA3150">
        <f>IF(OR($B3150="",$Z3150=""),"",IF(N($M3150)&lt;$Z3150,"Delta","No Delta"))</f>
        <v/>
      </c>
      <c r="AB3150">
        <f>IF(OR($B3150="",$Z3150=""),"",MAX(0,$Z3150-N($M3150)))</f>
        <v/>
      </c>
      <c r="AC3150" s="46">
        <f>IF($B3150="","",IFERROR(INDEX('CCA Util %'!$H:$H,MATCH($B3150,'CCA Util %'!$E:$E,0)),""))</f>
        <v/>
      </c>
      <c r="AD3150">
        <f>IF($B3150="","",IFERROR(INDEX('CCA Util %'!$G:$G,MATCH($B3150,'CCA Util %'!$E:$E,0)),""))</f>
        <v/>
      </c>
      <c r="AE3150">
        <f>IF(OR($B3150="",$U3150=""),"",$U3150&amp;" &amp; "&amp;IF(OR($AD3150="",$AD3150=0),"Util NA",$AD3150&amp;" Util"))</f>
        <v/>
      </c>
    </row>
    <row r="3151" ht="15.75" customHeight="1" s="42">
      <c r="A3151" s="41" t="n"/>
      <c r="G3151" s="38" t="n"/>
      <c r="H3151" s="38" t="n"/>
      <c r="I3151" s="38" t="n"/>
      <c r="J3151" s="38" t="n"/>
      <c r="K3151" s="38" t="n"/>
      <c r="L3151" s="38" t="n"/>
      <c r="N3151" s="36">
        <f>IF($B3151="","",IF($C3151="SUPERSTORE","Superstore","DH"))</f>
        <v/>
      </c>
      <c r="O3151" s="36">
        <f>IF($B3151="","",IFERROR(VLOOKUP($B3151,Mapping!$A:$C,2,0),"Not Mapped"))</f>
        <v/>
      </c>
      <c r="P3151" s="36">
        <f>IF($B3151="","",IFERROR(VLOOKUP($B3151,Mapping!$A:$C,3,0),"Not Mapped"))</f>
        <v/>
      </c>
      <c r="Q3151" s="36">
        <f>IF($B3151="","",IFERROR(VLOOKUP($O3151,Leaders!$A:$B,2,0),"Not Mapped"))</f>
        <v/>
      </c>
      <c r="R3151" s="36">
        <f>IF($B3151="","",IF(COUNTIF(Exclusions!$A:$A,$B3151)&gt;0,"Yes","No"))</f>
        <v/>
      </c>
      <c r="S3151" s="38">
        <f>IF($B3151="","",MIN(1,DAY($A3151)/IF($N3151="Superstore",Settings!$B$5,Settings!$B$4)))</f>
        <v/>
      </c>
      <c r="T3151" s="38">
        <f>IF(OR($B3151="",$G3151="",$S3151=0),"",$G3151/$S3151)</f>
        <v/>
      </c>
      <c r="U3151" s="36">
        <f>IF($T3151="","",IF($T3151&lt;Settings!$B$8,"Critical",IF($T3151&lt;Settings!$B$9,"Semi Critical","Non Critical")))</f>
        <v/>
      </c>
      <c r="V3151" s="28" t="n"/>
      <c r="Z3151">
        <f>IF($B3151="","",IFERROR(VLOOKUP($B3151,'Plan HC for CCA'!$A:$B,2,0),""))</f>
        <v/>
      </c>
      <c r="AA3151">
        <f>IF(OR($B3151="",$Z3151=""),"",IF(N($M3151)&lt;$Z3151,"Delta","No Delta"))</f>
        <v/>
      </c>
      <c r="AB3151">
        <f>IF(OR($B3151="",$Z3151=""),"",MAX(0,$Z3151-N($M3151)))</f>
        <v/>
      </c>
      <c r="AC3151" s="46">
        <f>IF($B3151="","",IFERROR(INDEX('CCA Util %'!$H:$H,MATCH($B3151,'CCA Util %'!$E:$E,0)),""))</f>
        <v/>
      </c>
      <c r="AD3151">
        <f>IF($B3151="","",IFERROR(INDEX('CCA Util %'!$G:$G,MATCH($B3151,'CCA Util %'!$E:$E,0)),""))</f>
        <v/>
      </c>
      <c r="AE3151">
        <f>IF(OR($B3151="",$U3151=""),"",$U3151&amp;" &amp; "&amp;IF(OR($AD3151="",$AD3151=0),"Util NA",$AD3151&amp;" Util"))</f>
        <v/>
      </c>
    </row>
    <row r="3152" ht="15.75" customHeight="1" s="42">
      <c r="A3152" s="41" t="n"/>
      <c r="G3152" s="38" t="n"/>
      <c r="H3152" s="38" t="n"/>
      <c r="I3152" s="38" t="n"/>
      <c r="J3152" s="38" t="n"/>
      <c r="K3152" s="38" t="n"/>
      <c r="L3152" s="38" t="n"/>
      <c r="N3152" s="36">
        <f>IF($B3152="","",IF($C3152="SUPERSTORE","Superstore","DH"))</f>
        <v/>
      </c>
      <c r="O3152" s="36">
        <f>IF($B3152="","",IFERROR(VLOOKUP($B3152,Mapping!$A:$C,2,0),"Not Mapped"))</f>
        <v/>
      </c>
      <c r="P3152" s="36">
        <f>IF($B3152="","",IFERROR(VLOOKUP($B3152,Mapping!$A:$C,3,0),"Not Mapped"))</f>
        <v/>
      </c>
      <c r="Q3152" s="36">
        <f>IF($B3152="","",IFERROR(VLOOKUP($O3152,Leaders!$A:$B,2,0),"Not Mapped"))</f>
        <v/>
      </c>
      <c r="R3152" s="36">
        <f>IF($B3152="","",IF(COUNTIF(Exclusions!$A:$A,$B3152)&gt;0,"Yes","No"))</f>
        <v/>
      </c>
      <c r="S3152" s="38">
        <f>IF($B3152="","",MIN(1,DAY($A3152)/IF($N3152="Superstore",Settings!$B$5,Settings!$B$4)))</f>
        <v/>
      </c>
      <c r="T3152" s="38">
        <f>IF(OR($B3152="",$G3152="",$S3152=0),"",$G3152/$S3152)</f>
        <v/>
      </c>
      <c r="U3152" s="36">
        <f>IF($T3152="","",IF($T3152&lt;Settings!$B$8,"Critical",IF($T3152&lt;Settings!$B$9,"Semi Critical","Non Critical")))</f>
        <v/>
      </c>
      <c r="V3152" s="28" t="n"/>
      <c r="Z3152">
        <f>IF($B3152="","",IFERROR(VLOOKUP($B3152,'Plan HC for CCA'!$A:$B,2,0),""))</f>
        <v/>
      </c>
      <c r="AA3152">
        <f>IF(OR($B3152="",$Z3152=""),"",IF(N($M3152)&lt;$Z3152,"Delta","No Delta"))</f>
        <v/>
      </c>
      <c r="AB3152">
        <f>IF(OR($B3152="",$Z3152=""),"",MAX(0,$Z3152-N($M3152)))</f>
        <v/>
      </c>
      <c r="AC3152" s="46">
        <f>IF($B3152="","",IFERROR(INDEX('CCA Util %'!$H:$H,MATCH($B3152,'CCA Util %'!$E:$E,0)),""))</f>
        <v/>
      </c>
      <c r="AD3152">
        <f>IF($B3152="","",IFERROR(INDEX('CCA Util %'!$G:$G,MATCH($B3152,'CCA Util %'!$E:$E,0)),""))</f>
        <v/>
      </c>
      <c r="AE3152">
        <f>IF(OR($B3152="",$U3152=""),"",$U3152&amp;" &amp; "&amp;IF(OR($AD3152="",$AD3152=0),"Util NA",$AD3152&amp;" Util"))</f>
        <v/>
      </c>
    </row>
    <row r="3153" ht="15.75" customHeight="1" s="42">
      <c r="A3153" s="41" t="n"/>
      <c r="G3153" s="38" t="n"/>
      <c r="H3153" s="38" t="n"/>
      <c r="I3153" s="38" t="n"/>
      <c r="J3153" s="38" t="n"/>
      <c r="K3153" s="38" t="n"/>
      <c r="L3153" s="38" t="n"/>
      <c r="N3153" s="36">
        <f>IF($B3153="","",IF($C3153="SUPERSTORE","Superstore","DH"))</f>
        <v/>
      </c>
      <c r="O3153" s="36">
        <f>IF($B3153="","",IFERROR(VLOOKUP($B3153,Mapping!$A:$C,2,0),"Not Mapped"))</f>
        <v/>
      </c>
      <c r="P3153" s="36">
        <f>IF($B3153="","",IFERROR(VLOOKUP($B3153,Mapping!$A:$C,3,0),"Not Mapped"))</f>
        <v/>
      </c>
      <c r="Q3153" s="36">
        <f>IF($B3153="","",IFERROR(VLOOKUP($O3153,Leaders!$A:$B,2,0),"Not Mapped"))</f>
        <v/>
      </c>
      <c r="R3153" s="36">
        <f>IF($B3153="","",IF(COUNTIF(Exclusions!$A:$A,$B3153)&gt;0,"Yes","No"))</f>
        <v/>
      </c>
      <c r="S3153" s="38">
        <f>IF($B3153="","",MIN(1,DAY($A3153)/IF($N3153="Superstore",Settings!$B$5,Settings!$B$4)))</f>
        <v/>
      </c>
      <c r="T3153" s="38">
        <f>IF(OR($B3153="",$G3153="",$S3153=0),"",$G3153/$S3153)</f>
        <v/>
      </c>
      <c r="U3153" s="36">
        <f>IF($T3153="","",IF($T3153&lt;Settings!$B$8,"Critical",IF($T3153&lt;Settings!$B$9,"Semi Critical","Non Critical")))</f>
        <v/>
      </c>
      <c r="V3153" s="28" t="n"/>
      <c r="Z3153">
        <f>IF($B3153="","",IFERROR(VLOOKUP($B3153,'Plan HC for CCA'!$A:$B,2,0),""))</f>
        <v/>
      </c>
      <c r="AA3153">
        <f>IF(OR($B3153="",$Z3153=""),"",IF(N($M3153)&lt;$Z3153,"Delta","No Delta"))</f>
        <v/>
      </c>
      <c r="AB3153">
        <f>IF(OR($B3153="",$Z3153=""),"",MAX(0,$Z3153-N($M3153)))</f>
        <v/>
      </c>
      <c r="AC3153" s="46">
        <f>IF($B3153="","",IFERROR(INDEX('CCA Util %'!$H:$H,MATCH($B3153,'CCA Util %'!$E:$E,0)),""))</f>
        <v/>
      </c>
      <c r="AD3153">
        <f>IF($B3153="","",IFERROR(INDEX('CCA Util %'!$G:$G,MATCH($B3153,'CCA Util %'!$E:$E,0)),""))</f>
        <v/>
      </c>
      <c r="AE3153">
        <f>IF(OR($B3153="",$U3153=""),"",$U3153&amp;" &amp; "&amp;IF(OR($AD3153="",$AD3153=0),"Util NA",$AD3153&amp;" Util"))</f>
        <v/>
      </c>
    </row>
    <row r="3154" ht="15.75" customHeight="1" s="42">
      <c r="A3154" s="41" t="n"/>
      <c r="G3154" s="38" t="n"/>
      <c r="H3154" s="38" t="n"/>
      <c r="I3154" s="38" t="n"/>
      <c r="J3154" s="38" t="n"/>
      <c r="K3154" s="38" t="n"/>
      <c r="L3154" s="38" t="n"/>
      <c r="N3154" s="36">
        <f>IF($B3154="","",IF($C3154="SUPERSTORE","Superstore","DH"))</f>
        <v/>
      </c>
      <c r="O3154" s="36">
        <f>IF($B3154="","",IFERROR(VLOOKUP($B3154,Mapping!$A:$C,2,0),"Not Mapped"))</f>
        <v/>
      </c>
      <c r="P3154" s="36">
        <f>IF($B3154="","",IFERROR(VLOOKUP($B3154,Mapping!$A:$C,3,0),"Not Mapped"))</f>
        <v/>
      </c>
      <c r="Q3154" s="36">
        <f>IF($B3154="","",IFERROR(VLOOKUP($O3154,Leaders!$A:$B,2,0),"Not Mapped"))</f>
        <v/>
      </c>
      <c r="R3154" s="36">
        <f>IF($B3154="","",IF(COUNTIF(Exclusions!$A:$A,$B3154)&gt;0,"Yes","No"))</f>
        <v/>
      </c>
      <c r="S3154" s="38">
        <f>IF($B3154="","",MIN(1,DAY($A3154)/IF($N3154="Superstore",Settings!$B$5,Settings!$B$4)))</f>
        <v/>
      </c>
      <c r="T3154" s="38">
        <f>IF(OR($B3154="",$G3154="",$S3154=0),"",$G3154/$S3154)</f>
        <v/>
      </c>
      <c r="U3154" s="36">
        <f>IF($T3154="","",IF($T3154&lt;Settings!$B$8,"Critical",IF($T3154&lt;Settings!$B$9,"Semi Critical","Non Critical")))</f>
        <v/>
      </c>
      <c r="V3154" s="28" t="n"/>
      <c r="Z3154">
        <f>IF($B3154="","",IFERROR(VLOOKUP($B3154,'Plan HC for CCA'!$A:$B,2,0),""))</f>
        <v/>
      </c>
      <c r="AA3154">
        <f>IF(OR($B3154="",$Z3154=""),"",IF(N($M3154)&lt;$Z3154,"Delta","No Delta"))</f>
        <v/>
      </c>
      <c r="AB3154">
        <f>IF(OR($B3154="",$Z3154=""),"",MAX(0,$Z3154-N($M3154)))</f>
        <v/>
      </c>
      <c r="AC3154" s="46">
        <f>IF($B3154="","",IFERROR(INDEX('CCA Util %'!$H:$H,MATCH($B3154,'CCA Util %'!$E:$E,0)),""))</f>
        <v/>
      </c>
      <c r="AD3154">
        <f>IF($B3154="","",IFERROR(INDEX('CCA Util %'!$G:$G,MATCH($B3154,'CCA Util %'!$E:$E,0)),""))</f>
        <v/>
      </c>
      <c r="AE3154">
        <f>IF(OR($B3154="",$U3154=""),"",$U3154&amp;" &amp; "&amp;IF(OR($AD3154="",$AD3154=0),"Util NA",$AD3154&amp;" Util"))</f>
        <v/>
      </c>
    </row>
    <row r="3155" ht="15.75" customHeight="1" s="42">
      <c r="A3155" s="41" t="n"/>
      <c r="G3155" s="38" t="n"/>
      <c r="H3155" s="38" t="n"/>
      <c r="I3155" s="38" t="n"/>
      <c r="J3155" s="38" t="n"/>
      <c r="K3155" s="38" t="n"/>
      <c r="L3155" s="38" t="n"/>
      <c r="N3155" s="36">
        <f>IF($B3155="","",IF($C3155="SUPERSTORE","Superstore","DH"))</f>
        <v/>
      </c>
      <c r="O3155" s="36">
        <f>IF($B3155="","",IFERROR(VLOOKUP($B3155,Mapping!$A:$C,2,0),"Not Mapped"))</f>
        <v/>
      </c>
      <c r="P3155" s="36">
        <f>IF($B3155="","",IFERROR(VLOOKUP($B3155,Mapping!$A:$C,3,0),"Not Mapped"))</f>
        <v/>
      </c>
      <c r="Q3155" s="36">
        <f>IF($B3155="","",IFERROR(VLOOKUP($O3155,Leaders!$A:$B,2,0),"Not Mapped"))</f>
        <v/>
      </c>
      <c r="R3155" s="36">
        <f>IF($B3155="","",IF(COUNTIF(Exclusions!$A:$A,$B3155)&gt;0,"Yes","No"))</f>
        <v/>
      </c>
      <c r="S3155" s="38">
        <f>IF($B3155="","",MIN(1,DAY($A3155)/IF($N3155="Superstore",Settings!$B$5,Settings!$B$4)))</f>
        <v/>
      </c>
      <c r="T3155" s="38">
        <f>IF(OR($B3155="",$G3155="",$S3155=0),"",$G3155/$S3155)</f>
        <v/>
      </c>
      <c r="U3155" s="36">
        <f>IF($T3155="","",IF($T3155&lt;Settings!$B$8,"Critical",IF($T3155&lt;Settings!$B$9,"Semi Critical","Non Critical")))</f>
        <v/>
      </c>
      <c r="V3155" s="28" t="n"/>
      <c r="Z3155">
        <f>IF($B3155="","",IFERROR(VLOOKUP($B3155,'Plan HC for CCA'!$A:$B,2,0),""))</f>
        <v/>
      </c>
      <c r="AA3155">
        <f>IF(OR($B3155="",$Z3155=""),"",IF(N($M3155)&lt;$Z3155,"Delta","No Delta"))</f>
        <v/>
      </c>
      <c r="AB3155">
        <f>IF(OR($B3155="",$Z3155=""),"",MAX(0,$Z3155-N($M3155)))</f>
        <v/>
      </c>
      <c r="AC3155" s="46">
        <f>IF($B3155="","",IFERROR(INDEX('CCA Util %'!$H:$H,MATCH($B3155,'CCA Util %'!$E:$E,0)),""))</f>
        <v/>
      </c>
      <c r="AD3155">
        <f>IF($B3155="","",IFERROR(INDEX('CCA Util %'!$G:$G,MATCH($B3155,'CCA Util %'!$E:$E,0)),""))</f>
        <v/>
      </c>
      <c r="AE3155">
        <f>IF(OR($B3155="",$U3155=""),"",$U3155&amp;" &amp; "&amp;IF(OR($AD3155="",$AD3155=0),"Util NA",$AD3155&amp;" Util"))</f>
        <v/>
      </c>
    </row>
    <row r="3156" ht="15.75" customHeight="1" s="42">
      <c r="A3156" s="41" t="n"/>
      <c r="G3156" s="38" t="n"/>
      <c r="H3156" s="38" t="n"/>
      <c r="I3156" s="38" t="n"/>
      <c r="J3156" s="38" t="n"/>
      <c r="K3156" s="38" t="n"/>
      <c r="L3156" s="38" t="n"/>
      <c r="N3156" s="36">
        <f>IF($B3156="","",IF($C3156="SUPERSTORE","Superstore","DH"))</f>
        <v/>
      </c>
      <c r="O3156" s="36">
        <f>IF($B3156="","",IFERROR(VLOOKUP($B3156,Mapping!$A:$C,2,0),"Not Mapped"))</f>
        <v/>
      </c>
      <c r="P3156" s="36">
        <f>IF($B3156="","",IFERROR(VLOOKUP($B3156,Mapping!$A:$C,3,0),"Not Mapped"))</f>
        <v/>
      </c>
      <c r="Q3156" s="36">
        <f>IF($B3156="","",IFERROR(VLOOKUP($O3156,Leaders!$A:$B,2,0),"Not Mapped"))</f>
        <v/>
      </c>
      <c r="R3156" s="36">
        <f>IF($B3156="","",IF(COUNTIF(Exclusions!$A:$A,$B3156)&gt;0,"Yes","No"))</f>
        <v/>
      </c>
      <c r="S3156" s="38">
        <f>IF($B3156="","",MIN(1,DAY($A3156)/IF($N3156="Superstore",Settings!$B$5,Settings!$B$4)))</f>
        <v/>
      </c>
      <c r="T3156" s="38">
        <f>IF(OR($B3156="",$G3156="",$S3156=0),"",$G3156/$S3156)</f>
        <v/>
      </c>
      <c r="U3156" s="36">
        <f>IF($T3156="","",IF($T3156&lt;Settings!$B$8,"Critical",IF($T3156&lt;Settings!$B$9,"Semi Critical","Non Critical")))</f>
        <v/>
      </c>
      <c r="V3156" s="28" t="n"/>
      <c r="Z3156">
        <f>IF($B3156="","",IFERROR(VLOOKUP($B3156,'Plan HC for CCA'!$A:$B,2,0),""))</f>
        <v/>
      </c>
      <c r="AA3156">
        <f>IF(OR($B3156="",$Z3156=""),"",IF(N($M3156)&lt;$Z3156,"Delta","No Delta"))</f>
        <v/>
      </c>
      <c r="AB3156">
        <f>IF(OR($B3156="",$Z3156=""),"",MAX(0,$Z3156-N($M3156)))</f>
        <v/>
      </c>
      <c r="AC3156" s="46">
        <f>IF($B3156="","",IFERROR(INDEX('CCA Util %'!$H:$H,MATCH($B3156,'CCA Util %'!$E:$E,0)),""))</f>
        <v/>
      </c>
      <c r="AD3156">
        <f>IF($B3156="","",IFERROR(INDEX('CCA Util %'!$G:$G,MATCH($B3156,'CCA Util %'!$E:$E,0)),""))</f>
        <v/>
      </c>
      <c r="AE3156">
        <f>IF(OR($B3156="",$U3156=""),"",$U3156&amp;" &amp; "&amp;IF(OR($AD3156="",$AD3156=0),"Util NA",$AD3156&amp;" Util"))</f>
        <v/>
      </c>
    </row>
    <row r="3157" ht="15.75" customHeight="1" s="42">
      <c r="A3157" s="41" t="n"/>
      <c r="G3157" s="38" t="n"/>
      <c r="H3157" s="38" t="n"/>
      <c r="I3157" s="38" t="n"/>
      <c r="J3157" s="38" t="n"/>
      <c r="K3157" s="38" t="n"/>
      <c r="L3157" s="38" t="n"/>
      <c r="N3157" s="36">
        <f>IF($B3157="","",IF($C3157="SUPERSTORE","Superstore","DH"))</f>
        <v/>
      </c>
      <c r="O3157" s="36">
        <f>IF($B3157="","",IFERROR(VLOOKUP($B3157,Mapping!$A:$C,2,0),"Not Mapped"))</f>
        <v/>
      </c>
      <c r="P3157" s="36">
        <f>IF($B3157="","",IFERROR(VLOOKUP($B3157,Mapping!$A:$C,3,0),"Not Mapped"))</f>
        <v/>
      </c>
      <c r="Q3157" s="36">
        <f>IF($B3157="","",IFERROR(VLOOKUP($O3157,Leaders!$A:$B,2,0),"Not Mapped"))</f>
        <v/>
      </c>
      <c r="R3157" s="36">
        <f>IF($B3157="","",IF(COUNTIF(Exclusions!$A:$A,$B3157)&gt;0,"Yes","No"))</f>
        <v/>
      </c>
      <c r="S3157" s="38">
        <f>IF($B3157="","",MIN(1,DAY($A3157)/IF($N3157="Superstore",Settings!$B$5,Settings!$B$4)))</f>
        <v/>
      </c>
      <c r="T3157" s="38">
        <f>IF(OR($B3157="",$G3157="",$S3157=0),"",$G3157/$S3157)</f>
        <v/>
      </c>
      <c r="U3157" s="36">
        <f>IF($T3157="","",IF($T3157&lt;Settings!$B$8,"Critical",IF($T3157&lt;Settings!$B$9,"Semi Critical","Non Critical")))</f>
        <v/>
      </c>
      <c r="V3157" s="28" t="n"/>
      <c r="Z3157">
        <f>IF($B3157="","",IFERROR(VLOOKUP($B3157,'Plan HC for CCA'!$A:$B,2,0),""))</f>
        <v/>
      </c>
      <c r="AA3157">
        <f>IF(OR($B3157="",$Z3157=""),"",IF(N($M3157)&lt;$Z3157,"Delta","No Delta"))</f>
        <v/>
      </c>
      <c r="AB3157">
        <f>IF(OR($B3157="",$Z3157=""),"",MAX(0,$Z3157-N($M3157)))</f>
        <v/>
      </c>
      <c r="AC3157" s="46">
        <f>IF($B3157="","",IFERROR(INDEX('CCA Util %'!$H:$H,MATCH($B3157,'CCA Util %'!$E:$E,0)),""))</f>
        <v/>
      </c>
      <c r="AD3157">
        <f>IF($B3157="","",IFERROR(INDEX('CCA Util %'!$G:$G,MATCH($B3157,'CCA Util %'!$E:$E,0)),""))</f>
        <v/>
      </c>
      <c r="AE3157">
        <f>IF(OR($B3157="",$U3157=""),"",$U3157&amp;" &amp; "&amp;IF(OR($AD3157="",$AD3157=0),"Util NA",$AD3157&amp;" Util"))</f>
        <v/>
      </c>
    </row>
    <row r="3158" ht="15.75" customHeight="1" s="42">
      <c r="A3158" s="41" t="n"/>
      <c r="G3158" s="38" t="n"/>
      <c r="H3158" s="38" t="n"/>
      <c r="I3158" s="38" t="n"/>
      <c r="J3158" s="38" t="n"/>
      <c r="K3158" s="38" t="n"/>
      <c r="L3158" s="38" t="n"/>
      <c r="N3158" s="36">
        <f>IF($B3158="","",IF($C3158="SUPERSTORE","Superstore","DH"))</f>
        <v/>
      </c>
      <c r="O3158" s="36">
        <f>IF($B3158="","",IFERROR(VLOOKUP($B3158,Mapping!$A:$C,2,0),"Not Mapped"))</f>
        <v/>
      </c>
      <c r="P3158" s="36">
        <f>IF($B3158="","",IFERROR(VLOOKUP($B3158,Mapping!$A:$C,3,0),"Not Mapped"))</f>
        <v/>
      </c>
      <c r="Q3158" s="36">
        <f>IF($B3158="","",IFERROR(VLOOKUP($O3158,Leaders!$A:$B,2,0),"Not Mapped"))</f>
        <v/>
      </c>
      <c r="R3158" s="36">
        <f>IF($B3158="","",IF(COUNTIF(Exclusions!$A:$A,$B3158)&gt;0,"Yes","No"))</f>
        <v/>
      </c>
      <c r="S3158" s="38">
        <f>IF($B3158="","",MIN(1,DAY($A3158)/IF($N3158="Superstore",Settings!$B$5,Settings!$B$4)))</f>
        <v/>
      </c>
      <c r="T3158" s="38">
        <f>IF(OR($B3158="",$G3158="",$S3158=0),"",$G3158/$S3158)</f>
        <v/>
      </c>
      <c r="U3158" s="36">
        <f>IF($T3158="","",IF($T3158&lt;Settings!$B$8,"Critical",IF($T3158&lt;Settings!$B$9,"Semi Critical","Non Critical")))</f>
        <v/>
      </c>
      <c r="V3158" s="28" t="n"/>
      <c r="Z3158">
        <f>IF($B3158="","",IFERROR(VLOOKUP($B3158,'Plan HC for CCA'!$A:$B,2,0),""))</f>
        <v/>
      </c>
      <c r="AA3158">
        <f>IF(OR($B3158="",$Z3158=""),"",IF(N($M3158)&lt;$Z3158,"Delta","No Delta"))</f>
        <v/>
      </c>
      <c r="AB3158">
        <f>IF(OR($B3158="",$Z3158=""),"",MAX(0,$Z3158-N($M3158)))</f>
        <v/>
      </c>
      <c r="AC3158" s="46">
        <f>IF($B3158="","",IFERROR(INDEX('CCA Util %'!$H:$H,MATCH($B3158,'CCA Util %'!$E:$E,0)),""))</f>
        <v/>
      </c>
      <c r="AD3158">
        <f>IF($B3158="","",IFERROR(INDEX('CCA Util %'!$G:$G,MATCH($B3158,'CCA Util %'!$E:$E,0)),""))</f>
        <v/>
      </c>
      <c r="AE3158">
        <f>IF(OR($B3158="",$U3158=""),"",$U3158&amp;" &amp; "&amp;IF(OR($AD3158="",$AD3158=0),"Util NA",$AD3158&amp;" Util"))</f>
        <v/>
      </c>
    </row>
    <row r="3159" ht="15.75" customHeight="1" s="42">
      <c r="A3159" s="41" t="n"/>
      <c r="G3159" s="38" t="n"/>
      <c r="H3159" s="38" t="n"/>
      <c r="I3159" s="38" t="n"/>
      <c r="J3159" s="38" t="n"/>
      <c r="K3159" s="38" t="n"/>
      <c r="L3159" s="38" t="n"/>
      <c r="N3159" s="36">
        <f>IF($B3159="","",IF($C3159="SUPERSTORE","Superstore","DH"))</f>
        <v/>
      </c>
      <c r="O3159" s="36">
        <f>IF($B3159="","",IFERROR(VLOOKUP($B3159,Mapping!$A:$C,2,0),"Not Mapped"))</f>
        <v/>
      </c>
      <c r="P3159" s="36">
        <f>IF($B3159="","",IFERROR(VLOOKUP($B3159,Mapping!$A:$C,3,0),"Not Mapped"))</f>
        <v/>
      </c>
      <c r="Q3159" s="36">
        <f>IF($B3159="","",IFERROR(VLOOKUP($O3159,Leaders!$A:$B,2,0),"Not Mapped"))</f>
        <v/>
      </c>
      <c r="R3159" s="36">
        <f>IF($B3159="","",IF(COUNTIF(Exclusions!$A:$A,$B3159)&gt;0,"Yes","No"))</f>
        <v/>
      </c>
      <c r="S3159" s="38">
        <f>IF($B3159="","",MIN(1,DAY($A3159)/IF($N3159="Superstore",Settings!$B$5,Settings!$B$4)))</f>
        <v/>
      </c>
      <c r="T3159" s="38">
        <f>IF(OR($B3159="",$G3159="",$S3159=0),"",$G3159/$S3159)</f>
        <v/>
      </c>
      <c r="U3159" s="36">
        <f>IF($T3159="","",IF($T3159&lt;Settings!$B$8,"Critical",IF($T3159&lt;Settings!$B$9,"Semi Critical","Non Critical")))</f>
        <v/>
      </c>
      <c r="V3159" s="28" t="n"/>
      <c r="Z3159">
        <f>IF($B3159="","",IFERROR(VLOOKUP($B3159,'Plan HC for CCA'!$A:$B,2,0),""))</f>
        <v/>
      </c>
      <c r="AA3159">
        <f>IF(OR($B3159="",$Z3159=""),"",IF(N($M3159)&lt;$Z3159,"Delta","No Delta"))</f>
        <v/>
      </c>
      <c r="AB3159">
        <f>IF(OR($B3159="",$Z3159=""),"",MAX(0,$Z3159-N($M3159)))</f>
        <v/>
      </c>
      <c r="AC3159" s="46">
        <f>IF($B3159="","",IFERROR(INDEX('CCA Util %'!$H:$H,MATCH($B3159,'CCA Util %'!$E:$E,0)),""))</f>
        <v/>
      </c>
      <c r="AD3159">
        <f>IF($B3159="","",IFERROR(INDEX('CCA Util %'!$G:$G,MATCH($B3159,'CCA Util %'!$E:$E,0)),""))</f>
        <v/>
      </c>
      <c r="AE3159">
        <f>IF(OR($B3159="",$U3159=""),"",$U3159&amp;" &amp; "&amp;IF(OR($AD3159="",$AD3159=0),"Util NA",$AD3159&amp;" Util"))</f>
        <v/>
      </c>
    </row>
    <row r="3160" ht="15.75" customHeight="1" s="42">
      <c r="A3160" s="41" t="n"/>
      <c r="G3160" s="38" t="n"/>
      <c r="H3160" s="38" t="n"/>
      <c r="I3160" s="38" t="n"/>
      <c r="J3160" s="38" t="n"/>
      <c r="K3160" s="38" t="n"/>
      <c r="L3160" s="38" t="n"/>
      <c r="N3160" s="36">
        <f>IF($B3160="","",IF($C3160="SUPERSTORE","Superstore","DH"))</f>
        <v/>
      </c>
      <c r="O3160" s="36">
        <f>IF($B3160="","",IFERROR(VLOOKUP($B3160,Mapping!$A:$C,2,0),"Not Mapped"))</f>
        <v/>
      </c>
      <c r="P3160" s="36">
        <f>IF($B3160="","",IFERROR(VLOOKUP($B3160,Mapping!$A:$C,3,0),"Not Mapped"))</f>
        <v/>
      </c>
      <c r="Q3160" s="36">
        <f>IF($B3160="","",IFERROR(VLOOKUP($O3160,Leaders!$A:$B,2,0),"Not Mapped"))</f>
        <v/>
      </c>
      <c r="R3160" s="36">
        <f>IF($B3160="","",IF(COUNTIF(Exclusions!$A:$A,$B3160)&gt;0,"Yes","No"))</f>
        <v/>
      </c>
      <c r="S3160" s="38">
        <f>IF($B3160="","",MIN(1,DAY($A3160)/IF($N3160="Superstore",Settings!$B$5,Settings!$B$4)))</f>
        <v/>
      </c>
      <c r="T3160" s="38">
        <f>IF(OR($B3160="",$G3160="",$S3160=0),"",$G3160/$S3160)</f>
        <v/>
      </c>
      <c r="U3160" s="36">
        <f>IF($T3160="","",IF($T3160&lt;Settings!$B$8,"Critical",IF($T3160&lt;Settings!$B$9,"Semi Critical","Non Critical")))</f>
        <v/>
      </c>
      <c r="V3160" s="28" t="n"/>
      <c r="Z3160">
        <f>IF($B3160="","",IFERROR(VLOOKUP($B3160,'Plan HC for CCA'!$A:$B,2,0),""))</f>
        <v/>
      </c>
      <c r="AA3160">
        <f>IF(OR($B3160="",$Z3160=""),"",IF(N($M3160)&lt;$Z3160,"Delta","No Delta"))</f>
        <v/>
      </c>
      <c r="AB3160">
        <f>IF(OR($B3160="",$Z3160=""),"",MAX(0,$Z3160-N($M3160)))</f>
        <v/>
      </c>
      <c r="AC3160" s="46">
        <f>IF($B3160="","",IFERROR(INDEX('CCA Util %'!$H:$H,MATCH($B3160,'CCA Util %'!$E:$E,0)),""))</f>
        <v/>
      </c>
      <c r="AD3160">
        <f>IF($B3160="","",IFERROR(INDEX('CCA Util %'!$G:$G,MATCH($B3160,'CCA Util %'!$E:$E,0)),""))</f>
        <v/>
      </c>
      <c r="AE3160">
        <f>IF(OR($B3160="",$U3160=""),"",$U3160&amp;" &amp; "&amp;IF(OR($AD3160="",$AD3160=0),"Util NA",$AD3160&amp;" Util"))</f>
        <v/>
      </c>
    </row>
    <row r="3161" ht="15.75" customHeight="1" s="42">
      <c r="A3161" s="41" t="n"/>
      <c r="G3161" s="38" t="n"/>
      <c r="H3161" s="38" t="n"/>
      <c r="I3161" s="38" t="n"/>
      <c r="J3161" s="38" t="n"/>
      <c r="K3161" s="38" t="n"/>
      <c r="L3161" s="38" t="n"/>
      <c r="N3161" s="36">
        <f>IF($B3161="","",IF($C3161="SUPERSTORE","Superstore","DH"))</f>
        <v/>
      </c>
      <c r="O3161" s="36">
        <f>IF($B3161="","",IFERROR(VLOOKUP($B3161,Mapping!$A:$C,2,0),"Not Mapped"))</f>
        <v/>
      </c>
      <c r="P3161" s="36">
        <f>IF($B3161="","",IFERROR(VLOOKUP($B3161,Mapping!$A:$C,3,0),"Not Mapped"))</f>
        <v/>
      </c>
      <c r="Q3161" s="36">
        <f>IF($B3161="","",IFERROR(VLOOKUP($O3161,Leaders!$A:$B,2,0),"Not Mapped"))</f>
        <v/>
      </c>
      <c r="R3161" s="36">
        <f>IF($B3161="","",IF(COUNTIF(Exclusions!$A:$A,$B3161)&gt;0,"Yes","No"))</f>
        <v/>
      </c>
      <c r="S3161" s="38">
        <f>IF($B3161="","",MIN(1,DAY($A3161)/IF($N3161="Superstore",Settings!$B$5,Settings!$B$4)))</f>
        <v/>
      </c>
      <c r="T3161" s="38">
        <f>IF(OR($B3161="",$G3161="",$S3161=0),"",$G3161/$S3161)</f>
        <v/>
      </c>
      <c r="U3161" s="36">
        <f>IF($T3161="","",IF($T3161&lt;Settings!$B$8,"Critical",IF($T3161&lt;Settings!$B$9,"Semi Critical","Non Critical")))</f>
        <v/>
      </c>
      <c r="V3161" s="28" t="n"/>
      <c r="Z3161">
        <f>IF($B3161="","",IFERROR(VLOOKUP($B3161,'Plan HC for CCA'!$A:$B,2,0),""))</f>
        <v/>
      </c>
      <c r="AA3161">
        <f>IF(OR($B3161="",$Z3161=""),"",IF(N($M3161)&lt;$Z3161,"Delta","No Delta"))</f>
        <v/>
      </c>
      <c r="AB3161">
        <f>IF(OR($B3161="",$Z3161=""),"",MAX(0,$Z3161-N($M3161)))</f>
        <v/>
      </c>
      <c r="AC3161" s="46">
        <f>IF($B3161="","",IFERROR(INDEX('CCA Util %'!$H:$H,MATCH($B3161,'CCA Util %'!$E:$E,0)),""))</f>
        <v/>
      </c>
      <c r="AD3161">
        <f>IF($B3161="","",IFERROR(INDEX('CCA Util %'!$G:$G,MATCH($B3161,'CCA Util %'!$E:$E,0)),""))</f>
        <v/>
      </c>
      <c r="AE3161">
        <f>IF(OR($B3161="",$U3161=""),"",$U3161&amp;" &amp; "&amp;IF(OR($AD3161="",$AD3161=0),"Util NA",$AD3161&amp;" Util"))</f>
        <v/>
      </c>
    </row>
    <row r="3162" ht="15.75" customHeight="1" s="42">
      <c r="A3162" s="41" t="n"/>
      <c r="G3162" s="38" t="n"/>
      <c r="H3162" s="38" t="n"/>
      <c r="I3162" s="38" t="n"/>
      <c r="J3162" s="38" t="n"/>
      <c r="K3162" s="38" t="n"/>
      <c r="L3162" s="38" t="n"/>
      <c r="N3162" s="36">
        <f>IF($B3162="","",IF($C3162="SUPERSTORE","Superstore","DH"))</f>
        <v/>
      </c>
      <c r="O3162" s="36">
        <f>IF($B3162="","",IFERROR(VLOOKUP($B3162,Mapping!$A:$C,2,0),"Not Mapped"))</f>
        <v/>
      </c>
      <c r="P3162" s="36">
        <f>IF($B3162="","",IFERROR(VLOOKUP($B3162,Mapping!$A:$C,3,0),"Not Mapped"))</f>
        <v/>
      </c>
      <c r="Q3162" s="36">
        <f>IF($B3162="","",IFERROR(VLOOKUP($O3162,Leaders!$A:$B,2,0),"Not Mapped"))</f>
        <v/>
      </c>
      <c r="R3162" s="36">
        <f>IF($B3162="","",IF(COUNTIF(Exclusions!$A:$A,$B3162)&gt;0,"Yes","No"))</f>
        <v/>
      </c>
      <c r="S3162" s="38">
        <f>IF($B3162="","",MIN(1,DAY($A3162)/IF($N3162="Superstore",Settings!$B$5,Settings!$B$4)))</f>
        <v/>
      </c>
      <c r="T3162" s="38">
        <f>IF(OR($B3162="",$G3162="",$S3162=0),"",$G3162/$S3162)</f>
        <v/>
      </c>
      <c r="U3162" s="36">
        <f>IF($T3162="","",IF($T3162&lt;Settings!$B$8,"Critical",IF($T3162&lt;Settings!$B$9,"Semi Critical","Non Critical")))</f>
        <v/>
      </c>
      <c r="V3162" s="28" t="n"/>
      <c r="Z3162">
        <f>IF($B3162="","",IFERROR(VLOOKUP($B3162,'Plan HC for CCA'!$A:$B,2,0),""))</f>
        <v/>
      </c>
      <c r="AA3162">
        <f>IF(OR($B3162="",$Z3162=""),"",IF(N($M3162)&lt;$Z3162,"Delta","No Delta"))</f>
        <v/>
      </c>
      <c r="AB3162">
        <f>IF(OR($B3162="",$Z3162=""),"",MAX(0,$Z3162-N($M3162)))</f>
        <v/>
      </c>
      <c r="AC3162" s="46">
        <f>IF($B3162="","",IFERROR(INDEX('CCA Util %'!$H:$H,MATCH($B3162,'CCA Util %'!$E:$E,0)),""))</f>
        <v/>
      </c>
      <c r="AD3162">
        <f>IF($B3162="","",IFERROR(INDEX('CCA Util %'!$G:$G,MATCH($B3162,'CCA Util %'!$E:$E,0)),""))</f>
        <v/>
      </c>
      <c r="AE3162">
        <f>IF(OR($B3162="",$U3162=""),"",$U3162&amp;" &amp; "&amp;IF(OR($AD3162="",$AD3162=0),"Util NA",$AD3162&amp;" Util"))</f>
        <v/>
      </c>
    </row>
    <row r="3163" ht="15.75" customHeight="1" s="42">
      <c r="A3163" s="41" t="n"/>
      <c r="G3163" s="38" t="n"/>
      <c r="H3163" s="38" t="n"/>
      <c r="I3163" s="38" t="n"/>
      <c r="J3163" s="38" t="n"/>
      <c r="K3163" s="38" t="n"/>
      <c r="L3163" s="38" t="n"/>
      <c r="N3163" s="36">
        <f>IF($B3163="","",IF($C3163="SUPERSTORE","Superstore","DH"))</f>
        <v/>
      </c>
      <c r="O3163" s="36">
        <f>IF($B3163="","",IFERROR(VLOOKUP($B3163,Mapping!$A:$C,2,0),"Not Mapped"))</f>
        <v/>
      </c>
      <c r="P3163" s="36">
        <f>IF($B3163="","",IFERROR(VLOOKUP($B3163,Mapping!$A:$C,3,0),"Not Mapped"))</f>
        <v/>
      </c>
      <c r="Q3163" s="36">
        <f>IF($B3163="","",IFERROR(VLOOKUP($O3163,Leaders!$A:$B,2,0),"Not Mapped"))</f>
        <v/>
      </c>
      <c r="R3163" s="36">
        <f>IF($B3163="","",IF(COUNTIF(Exclusions!$A:$A,$B3163)&gt;0,"Yes","No"))</f>
        <v/>
      </c>
      <c r="S3163" s="38">
        <f>IF($B3163="","",MIN(1,DAY($A3163)/IF($N3163="Superstore",Settings!$B$5,Settings!$B$4)))</f>
        <v/>
      </c>
      <c r="T3163" s="38">
        <f>IF(OR($B3163="",$G3163="",$S3163=0),"",$G3163/$S3163)</f>
        <v/>
      </c>
      <c r="U3163" s="36">
        <f>IF($T3163="","",IF($T3163&lt;Settings!$B$8,"Critical",IF($T3163&lt;Settings!$B$9,"Semi Critical","Non Critical")))</f>
        <v/>
      </c>
      <c r="V3163" s="28" t="n"/>
      <c r="Z3163">
        <f>IF($B3163="","",IFERROR(VLOOKUP($B3163,'Plan HC for CCA'!$A:$B,2,0),""))</f>
        <v/>
      </c>
      <c r="AA3163">
        <f>IF(OR($B3163="",$Z3163=""),"",IF(N($M3163)&lt;$Z3163,"Delta","No Delta"))</f>
        <v/>
      </c>
      <c r="AB3163">
        <f>IF(OR($B3163="",$Z3163=""),"",MAX(0,$Z3163-N($M3163)))</f>
        <v/>
      </c>
      <c r="AC3163" s="46">
        <f>IF($B3163="","",IFERROR(INDEX('CCA Util %'!$H:$H,MATCH($B3163,'CCA Util %'!$E:$E,0)),""))</f>
        <v/>
      </c>
      <c r="AD3163">
        <f>IF($B3163="","",IFERROR(INDEX('CCA Util %'!$G:$G,MATCH($B3163,'CCA Util %'!$E:$E,0)),""))</f>
        <v/>
      </c>
      <c r="AE3163">
        <f>IF(OR($B3163="",$U3163=""),"",$U3163&amp;" &amp; "&amp;IF(OR($AD3163="",$AD3163=0),"Util NA",$AD3163&amp;" Util"))</f>
        <v/>
      </c>
    </row>
    <row r="3164" ht="15.75" customHeight="1" s="42">
      <c r="A3164" s="41" t="n"/>
      <c r="G3164" s="38" t="n"/>
      <c r="H3164" s="38" t="n"/>
      <c r="I3164" s="38" t="n"/>
      <c r="J3164" s="38" t="n"/>
      <c r="K3164" s="38" t="n"/>
      <c r="L3164" s="38" t="n"/>
      <c r="N3164" s="36">
        <f>IF($B3164="","",IF($C3164="SUPERSTORE","Superstore","DH"))</f>
        <v/>
      </c>
      <c r="O3164" s="36">
        <f>IF($B3164="","",IFERROR(VLOOKUP($B3164,Mapping!$A:$C,2,0),"Not Mapped"))</f>
        <v/>
      </c>
      <c r="P3164" s="36">
        <f>IF($B3164="","",IFERROR(VLOOKUP($B3164,Mapping!$A:$C,3,0),"Not Mapped"))</f>
        <v/>
      </c>
      <c r="Q3164" s="36">
        <f>IF($B3164="","",IFERROR(VLOOKUP($O3164,Leaders!$A:$B,2,0),"Not Mapped"))</f>
        <v/>
      </c>
      <c r="R3164" s="36">
        <f>IF($B3164="","",IF(COUNTIF(Exclusions!$A:$A,$B3164)&gt;0,"Yes","No"))</f>
        <v/>
      </c>
      <c r="S3164" s="38">
        <f>IF($B3164="","",MIN(1,DAY($A3164)/IF($N3164="Superstore",Settings!$B$5,Settings!$B$4)))</f>
        <v/>
      </c>
      <c r="T3164" s="38">
        <f>IF(OR($B3164="",$G3164="",$S3164=0),"",$G3164/$S3164)</f>
        <v/>
      </c>
      <c r="U3164" s="36">
        <f>IF($T3164="","",IF($T3164&lt;Settings!$B$8,"Critical",IF($T3164&lt;Settings!$B$9,"Semi Critical","Non Critical")))</f>
        <v/>
      </c>
      <c r="V3164" s="28" t="n"/>
      <c r="Z3164">
        <f>IF($B3164="","",IFERROR(VLOOKUP($B3164,'Plan HC for CCA'!$A:$B,2,0),""))</f>
        <v/>
      </c>
      <c r="AA3164">
        <f>IF(OR($B3164="",$Z3164=""),"",IF(N($M3164)&lt;$Z3164,"Delta","No Delta"))</f>
        <v/>
      </c>
      <c r="AB3164">
        <f>IF(OR($B3164="",$Z3164=""),"",MAX(0,$Z3164-N($M3164)))</f>
        <v/>
      </c>
      <c r="AC3164" s="46">
        <f>IF($B3164="","",IFERROR(INDEX('CCA Util %'!$H:$H,MATCH($B3164,'CCA Util %'!$E:$E,0)),""))</f>
        <v/>
      </c>
      <c r="AD3164">
        <f>IF($B3164="","",IFERROR(INDEX('CCA Util %'!$G:$G,MATCH($B3164,'CCA Util %'!$E:$E,0)),""))</f>
        <v/>
      </c>
      <c r="AE3164">
        <f>IF(OR($B3164="",$U3164=""),"",$U3164&amp;" &amp; "&amp;IF(OR($AD3164="",$AD3164=0),"Util NA",$AD3164&amp;" Util"))</f>
        <v/>
      </c>
    </row>
    <row r="3165" ht="15.75" customHeight="1" s="42">
      <c r="A3165" s="41" t="n"/>
      <c r="G3165" s="38" t="n"/>
      <c r="H3165" s="38" t="n"/>
      <c r="I3165" s="38" t="n"/>
      <c r="J3165" s="38" t="n"/>
      <c r="K3165" s="38" t="n"/>
      <c r="L3165" s="38" t="n"/>
      <c r="N3165" s="36">
        <f>IF($B3165="","",IF($C3165="SUPERSTORE","Superstore","DH"))</f>
        <v/>
      </c>
      <c r="O3165" s="36">
        <f>IF($B3165="","",IFERROR(VLOOKUP($B3165,Mapping!$A:$C,2,0),"Not Mapped"))</f>
        <v/>
      </c>
      <c r="P3165" s="36">
        <f>IF($B3165="","",IFERROR(VLOOKUP($B3165,Mapping!$A:$C,3,0),"Not Mapped"))</f>
        <v/>
      </c>
      <c r="Q3165" s="36">
        <f>IF($B3165="","",IFERROR(VLOOKUP($O3165,Leaders!$A:$B,2,0),"Not Mapped"))</f>
        <v/>
      </c>
      <c r="R3165" s="36">
        <f>IF($B3165="","",IF(COUNTIF(Exclusions!$A:$A,$B3165)&gt;0,"Yes","No"))</f>
        <v/>
      </c>
      <c r="S3165" s="38">
        <f>IF($B3165="","",MIN(1,DAY($A3165)/IF($N3165="Superstore",Settings!$B$5,Settings!$B$4)))</f>
        <v/>
      </c>
      <c r="T3165" s="38">
        <f>IF(OR($B3165="",$G3165="",$S3165=0),"",$G3165/$S3165)</f>
        <v/>
      </c>
      <c r="U3165" s="36">
        <f>IF($T3165="","",IF($T3165&lt;Settings!$B$8,"Critical",IF($T3165&lt;Settings!$B$9,"Semi Critical","Non Critical")))</f>
        <v/>
      </c>
      <c r="V3165" s="28" t="n"/>
      <c r="Z3165">
        <f>IF($B3165="","",IFERROR(VLOOKUP($B3165,'Plan HC for CCA'!$A:$B,2,0),""))</f>
        <v/>
      </c>
      <c r="AA3165">
        <f>IF(OR($B3165="",$Z3165=""),"",IF(N($M3165)&lt;$Z3165,"Delta","No Delta"))</f>
        <v/>
      </c>
      <c r="AB3165">
        <f>IF(OR($B3165="",$Z3165=""),"",MAX(0,$Z3165-N($M3165)))</f>
        <v/>
      </c>
      <c r="AC3165" s="46">
        <f>IF($B3165="","",IFERROR(INDEX('CCA Util %'!$H:$H,MATCH($B3165,'CCA Util %'!$E:$E,0)),""))</f>
        <v/>
      </c>
      <c r="AD3165">
        <f>IF($B3165="","",IFERROR(INDEX('CCA Util %'!$G:$G,MATCH($B3165,'CCA Util %'!$E:$E,0)),""))</f>
        <v/>
      </c>
      <c r="AE3165">
        <f>IF(OR($B3165="",$U3165=""),"",$U3165&amp;" &amp; "&amp;IF(OR($AD3165="",$AD3165=0),"Util NA",$AD3165&amp;" Util"))</f>
        <v/>
      </c>
    </row>
    <row r="3166" ht="15.75" customHeight="1" s="42">
      <c r="A3166" s="41" t="n"/>
      <c r="G3166" s="38" t="n"/>
      <c r="H3166" s="38" t="n"/>
      <c r="I3166" s="38" t="n"/>
      <c r="J3166" s="38" t="n"/>
      <c r="K3166" s="38" t="n"/>
      <c r="L3166" s="38" t="n"/>
      <c r="N3166" s="36">
        <f>IF($B3166="","",IF($C3166="SUPERSTORE","Superstore","DH"))</f>
        <v/>
      </c>
      <c r="O3166" s="36">
        <f>IF($B3166="","",IFERROR(VLOOKUP($B3166,Mapping!$A:$C,2,0),"Not Mapped"))</f>
        <v/>
      </c>
      <c r="P3166" s="36">
        <f>IF($B3166="","",IFERROR(VLOOKUP($B3166,Mapping!$A:$C,3,0),"Not Mapped"))</f>
        <v/>
      </c>
      <c r="Q3166" s="36">
        <f>IF($B3166="","",IFERROR(VLOOKUP($O3166,Leaders!$A:$B,2,0),"Not Mapped"))</f>
        <v/>
      </c>
      <c r="R3166" s="36">
        <f>IF($B3166="","",IF(COUNTIF(Exclusions!$A:$A,$B3166)&gt;0,"Yes","No"))</f>
        <v/>
      </c>
      <c r="S3166" s="38">
        <f>IF($B3166="","",MIN(1,DAY($A3166)/IF($N3166="Superstore",Settings!$B$5,Settings!$B$4)))</f>
        <v/>
      </c>
      <c r="T3166" s="38">
        <f>IF(OR($B3166="",$G3166="",$S3166=0),"",$G3166/$S3166)</f>
        <v/>
      </c>
      <c r="U3166" s="36">
        <f>IF($T3166="","",IF($T3166&lt;Settings!$B$8,"Critical",IF($T3166&lt;Settings!$B$9,"Semi Critical","Non Critical")))</f>
        <v/>
      </c>
      <c r="V3166" s="28" t="n"/>
      <c r="Z3166">
        <f>IF($B3166="","",IFERROR(VLOOKUP($B3166,'Plan HC for CCA'!$A:$B,2,0),""))</f>
        <v/>
      </c>
      <c r="AA3166">
        <f>IF(OR($B3166="",$Z3166=""),"",IF(N($M3166)&lt;$Z3166,"Delta","No Delta"))</f>
        <v/>
      </c>
      <c r="AB3166">
        <f>IF(OR($B3166="",$Z3166=""),"",MAX(0,$Z3166-N($M3166)))</f>
        <v/>
      </c>
      <c r="AC3166" s="46">
        <f>IF($B3166="","",IFERROR(INDEX('CCA Util %'!$H:$H,MATCH($B3166,'CCA Util %'!$E:$E,0)),""))</f>
        <v/>
      </c>
      <c r="AD3166">
        <f>IF($B3166="","",IFERROR(INDEX('CCA Util %'!$G:$G,MATCH($B3166,'CCA Util %'!$E:$E,0)),""))</f>
        <v/>
      </c>
      <c r="AE3166">
        <f>IF(OR($B3166="",$U3166=""),"",$U3166&amp;" &amp; "&amp;IF(OR($AD3166="",$AD3166=0),"Util NA",$AD3166&amp;" Util"))</f>
        <v/>
      </c>
    </row>
    <row r="3167" ht="15.75" customHeight="1" s="42">
      <c r="A3167" s="41" t="n"/>
      <c r="G3167" s="38" t="n"/>
      <c r="H3167" s="38" t="n"/>
      <c r="I3167" s="38" t="n"/>
      <c r="J3167" s="38" t="n"/>
      <c r="K3167" s="38" t="n"/>
      <c r="L3167" s="38" t="n"/>
      <c r="N3167" s="36">
        <f>IF($B3167="","",IF($C3167="SUPERSTORE","Superstore","DH"))</f>
        <v/>
      </c>
      <c r="O3167" s="36">
        <f>IF($B3167="","",IFERROR(VLOOKUP($B3167,Mapping!$A:$C,2,0),"Not Mapped"))</f>
        <v/>
      </c>
      <c r="P3167" s="36">
        <f>IF($B3167="","",IFERROR(VLOOKUP($B3167,Mapping!$A:$C,3,0),"Not Mapped"))</f>
        <v/>
      </c>
      <c r="Q3167" s="36">
        <f>IF($B3167="","",IFERROR(VLOOKUP($O3167,Leaders!$A:$B,2,0),"Not Mapped"))</f>
        <v/>
      </c>
      <c r="R3167" s="36">
        <f>IF($B3167="","",IF(COUNTIF(Exclusions!$A:$A,$B3167)&gt;0,"Yes","No"))</f>
        <v/>
      </c>
      <c r="S3167" s="38">
        <f>IF($B3167="","",MIN(1,DAY($A3167)/IF($N3167="Superstore",Settings!$B$5,Settings!$B$4)))</f>
        <v/>
      </c>
      <c r="T3167" s="38">
        <f>IF(OR($B3167="",$G3167="",$S3167=0),"",$G3167/$S3167)</f>
        <v/>
      </c>
      <c r="U3167" s="36">
        <f>IF($T3167="","",IF($T3167&lt;Settings!$B$8,"Critical",IF($T3167&lt;Settings!$B$9,"Semi Critical","Non Critical")))</f>
        <v/>
      </c>
      <c r="V3167" s="28" t="n"/>
      <c r="Z3167">
        <f>IF($B3167="","",IFERROR(VLOOKUP($B3167,'Plan HC for CCA'!$A:$B,2,0),""))</f>
        <v/>
      </c>
      <c r="AA3167">
        <f>IF(OR($B3167="",$Z3167=""),"",IF(N($M3167)&lt;$Z3167,"Delta","No Delta"))</f>
        <v/>
      </c>
      <c r="AB3167">
        <f>IF(OR($B3167="",$Z3167=""),"",MAX(0,$Z3167-N($M3167)))</f>
        <v/>
      </c>
      <c r="AC3167" s="46">
        <f>IF($B3167="","",IFERROR(INDEX('CCA Util %'!$H:$H,MATCH($B3167,'CCA Util %'!$E:$E,0)),""))</f>
        <v/>
      </c>
      <c r="AD3167">
        <f>IF($B3167="","",IFERROR(INDEX('CCA Util %'!$G:$G,MATCH($B3167,'CCA Util %'!$E:$E,0)),""))</f>
        <v/>
      </c>
      <c r="AE3167">
        <f>IF(OR($B3167="",$U3167=""),"",$U3167&amp;" &amp; "&amp;IF(OR($AD3167="",$AD3167=0),"Util NA",$AD3167&amp;" Util"))</f>
        <v/>
      </c>
    </row>
    <row r="3168" ht="15.75" customHeight="1" s="42">
      <c r="A3168" s="41" t="n"/>
      <c r="G3168" s="38" t="n"/>
      <c r="H3168" s="38" t="n"/>
      <c r="I3168" s="38" t="n"/>
      <c r="J3168" s="38" t="n"/>
      <c r="K3168" s="38" t="n"/>
      <c r="L3168" s="38" t="n"/>
      <c r="N3168" s="36">
        <f>IF($B3168="","",IF($C3168="SUPERSTORE","Superstore","DH"))</f>
        <v/>
      </c>
      <c r="O3168" s="36">
        <f>IF($B3168="","",IFERROR(VLOOKUP($B3168,Mapping!$A:$C,2,0),"Not Mapped"))</f>
        <v/>
      </c>
      <c r="P3168" s="36">
        <f>IF($B3168="","",IFERROR(VLOOKUP($B3168,Mapping!$A:$C,3,0),"Not Mapped"))</f>
        <v/>
      </c>
      <c r="Q3168" s="36">
        <f>IF($B3168="","",IFERROR(VLOOKUP($O3168,Leaders!$A:$B,2,0),"Not Mapped"))</f>
        <v/>
      </c>
      <c r="R3168" s="36">
        <f>IF($B3168="","",IF(COUNTIF(Exclusions!$A:$A,$B3168)&gt;0,"Yes","No"))</f>
        <v/>
      </c>
      <c r="S3168" s="38">
        <f>IF($B3168="","",MIN(1,DAY($A3168)/IF($N3168="Superstore",Settings!$B$5,Settings!$B$4)))</f>
        <v/>
      </c>
      <c r="T3168" s="38">
        <f>IF(OR($B3168="",$G3168="",$S3168=0),"",$G3168/$S3168)</f>
        <v/>
      </c>
      <c r="U3168" s="36">
        <f>IF($T3168="","",IF($T3168&lt;Settings!$B$8,"Critical",IF($T3168&lt;Settings!$B$9,"Semi Critical","Non Critical")))</f>
        <v/>
      </c>
      <c r="V3168" s="28" t="n"/>
      <c r="Z3168">
        <f>IF($B3168="","",IFERROR(VLOOKUP($B3168,'Plan HC for CCA'!$A:$B,2,0),""))</f>
        <v/>
      </c>
      <c r="AA3168">
        <f>IF(OR($B3168="",$Z3168=""),"",IF(N($M3168)&lt;$Z3168,"Delta","No Delta"))</f>
        <v/>
      </c>
      <c r="AB3168">
        <f>IF(OR($B3168="",$Z3168=""),"",MAX(0,$Z3168-N($M3168)))</f>
        <v/>
      </c>
      <c r="AC3168" s="46">
        <f>IF($B3168="","",IFERROR(INDEX('CCA Util %'!$H:$H,MATCH($B3168,'CCA Util %'!$E:$E,0)),""))</f>
        <v/>
      </c>
      <c r="AD3168">
        <f>IF($B3168="","",IFERROR(INDEX('CCA Util %'!$G:$G,MATCH($B3168,'CCA Util %'!$E:$E,0)),""))</f>
        <v/>
      </c>
      <c r="AE3168">
        <f>IF(OR($B3168="",$U3168=""),"",$U3168&amp;" &amp; "&amp;IF(OR($AD3168="",$AD3168=0),"Util NA",$AD3168&amp;" Util"))</f>
        <v/>
      </c>
    </row>
    <row r="3169" ht="15.75" customHeight="1" s="42">
      <c r="A3169" s="41" t="n"/>
      <c r="G3169" s="38" t="n"/>
      <c r="H3169" s="38" t="n"/>
      <c r="I3169" s="38" t="n"/>
      <c r="J3169" s="38" t="n"/>
      <c r="K3169" s="38" t="n"/>
      <c r="L3169" s="38" t="n"/>
      <c r="N3169" s="36">
        <f>IF($B3169="","",IF($C3169="SUPERSTORE","Superstore","DH"))</f>
        <v/>
      </c>
      <c r="O3169" s="36">
        <f>IF($B3169="","",IFERROR(VLOOKUP($B3169,Mapping!$A:$C,2,0),"Not Mapped"))</f>
        <v/>
      </c>
      <c r="P3169" s="36">
        <f>IF($B3169="","",IFERROR(VLOOKUP($B3169,Mapping!$A:$C,3,0),"Not Mapped"))</f>
        <v/>
      </c>
      <c r="Q3169" s="36">
        <f>IF($B3169="","",IFERROR(VLOOKUP($O3169,Leaders!$A:$B,2,0),"Not Mapped"))</f>
        <v/>
      </c>
      <c r="R3169" s="36">
        <f>IF($B3169="","",IF(COUNTIF(Exclusions!$A:$A,$B3169)&gt;0,"Yes","No"))</f>
        <v/>
      </c>
      <c r="S3169" s="38">
        <f>IF($B3169="","",MIN(1,DAY($A3169)/IF($N3169="Superstore",Settings!$B$5,Settings!$B$4)))</f>
        <v/>
      </c>
      <c r="T3169" s="38">
        <f>IF(OR($B3169="",$G3169="",$S3169=0),"",$G3169/$S3169)</f>
        <v/>
      </c>
      <c r="U3169" s="36">
        <f>IF($T3169="","",IF($T3169&lt;Settings!$B$8,"Critical",IF($T3169&lt;Settings!$B$9,"Semi Critical","Non Critical")))</f>
        <v/>
      </c>
      <c r="V3169" s="28" t="n"/>
      <c r="Z3169">
        <f>IF($B3169="","",IFERROR(VLOOKUP($B3169,'Plan HC for CCA'!$A:$B,2,0),""))</f>
        <v/>
      </c>
      <c r="AA3169">
        <f>IF(OR($B3169="",$Z3169=""),"",IF(N($M3169)&lt;$Z3169,"Delta","No Delta"))</f>
        <v/>
      </c>
      <c r="AB3169">
        <f>IF(OR($B3169="",$Z3169=""),"",MAX(0,$Z3169-N($M3169)))</f>
        <v/>
      </c>
      <c r="AC3169" s="46">
        <f>IF($B3169="","",IFERROR(INDEX('CCA Util %'!$H:$H,MATCH($B3169,'CCA Util %'!$E:$E,0)),""))</f>
        <v/>
      </c>
      <c r="AD3169">
        <f>IF($B3169="","",IFERROR(INDEX('CCA Util %'!$G:$G,MATCH($B3169,'CCA Util %'!$E:$E,0)),""))</f>
        <v/>
      </c>
      <c r="AE3169">
        <f>IF(OR($B3169="",$U3169=""),"",$U3169&amp;" &amp; "&amp;IF(OR($AD3169="",$AD3169=0),"Util NA",$AD3169&amp;" Util"))</f>
        <v/>
      </c>
    </row>
    <row r="3170" ht="15.75" customHeight="1" s="42">
      <c r="A3170" s="41" t="n"/>
      <c r="G3170" s="38" t="n"/>
      <c r="H3170" s="38" t="n"/>
      <c r="I3170" s="38" t="n"/>
      <c r="J3170" s="38" t="n"/>
      <c r="K3170" s="38" t="n"/>
      <c r="L3170" s="38" t="n"/>
      <c r="N3170" s="36">
        <f>IF($B3170="","",IF($C3170="SUPERSTORE","Superstore","DH"))</f>
        <v/>
      </c>
      <c r="O3170" s="36">
        <f>IF($B3170="","",IFERROR(VLOOKUP($B3170,Mapping!$A:$C,2,0),"Not Mapped"))</f>
        <v/>
      </c>
      <c r="P3170" s="36">
        <f>IF($B3170="","",IFERROR(VLOOKUP($B3170,Mapping!$A:$C,3,0),"Not Mapped"))</f>
        <v/>
      </c>
      <c r="Q3170" s="36">
        <f>IF($B3170="","",IFERROR(VLOOKUP($O3170,Leaders!$A:$B,2,0),"Not Mapped"))</f>
        <v/>
      </c>
      <c r="R3170" s="36">
        <f>IF($B3170="","",IF(COUNTIF(Exclusions!$A:$A,$B3170)&gt;0,"Yes","No"))</f>
        <v/>
      </c>
      <c r="S3170" s="38">
        <f>IF($B3170="","",MIN(1,DAY($A3170)/IF($N3170="Superstore",Settings!$B$5,Settings!$B$4)))</f>
        <v/>
      </c>
      <c r="T3170" s="38">
        <f>IF(OR($B3170="",$G3170="",$S3170=0),"",$G3170/$S3170)</f>
        <v/>
      </c>
      <c r="U3170" s="36">
        <f>IF($T3170="","",IF($T3170&lt;Settings!$B$8,"Critical",IF($T3170&lt;Settings!$B$9,"Semi Critical","Non Critical")))</f>
        <v/>
      </c>
      <c r="V3170" s="28" t="n"/>
      <c r="Z3170">
        <f>IF($B3170="","",IFERROR(VLOOKUP($B3170,'Plan HC for CCA'!$A:$B,2,0),""))</f>
        <v/>
      </c>
      <c r="AA3170">
        <f>IF(OR($B3170="",$Z3170=""),"",IF(N($M3170)&lt;$Z3170,"Delta","No Delta"))</f>
        <v/>
      </c>
      <c r="AB3170">
        <f>IF(OR($B3170="",$Z3170=""),"",MAX(0,$Z3170-N($M3170)))</f>
        <v/>
      </c>
      <c r="AC3170" s="46">
        <f>IF($B3170="","",IFERROR(INDEX('CCA Util %'!$H:$H,MATCH($B3170,'CCA Util %'!$E:$E,0)),""))</f>
        <v/>
      </c>
      <c r="AD3170">
        <f>IF($B3170="","",IFERROR(INDEX('CCA Util %'!$G:$G,MATCH($B3170,'CCA Util %'!$E:$E,0)),""))</f>
        <v/>
      </c>
      <c r="AE3170">
        <f>IF(OR($B3170="",$U3170=""),"",$U3170&amp;" &amp; "&amp;IF(OR($AD3170="",$AD3170=0),"Util NA",$AD3170&amp;" Util"))</f>
        <v/>
      </c>
    </row>
    <row r="3171" ht="15.75" customHeight="1" s="42">
      <c r="A3171" s="41" t="n"/>
      <c r="G3171" s="38" t="n"/>
      <c r="H3171" s="38" t="n"/>
      <c r="I3171" s="38" t="n"/>
      <c r="J3171" s="38" t="n"/>
      <c r="K3171" s="38" t="n"/>
      <c r="L3171" s="38" t="n"/>
      <c r="N3171" s="36">
        <f>IF($B3171="","",IF($C3171="SUPERSTORE","Superstore","DH"))</f>
        <v/>
      </c>
      <c r="O3171" s="36">
        <f>IF($B3171="","",IFERROR(VLOOKUP($B3171,Mapping!$A:$C,2,0),"Not Mapped"))</f>
        <v/>
      </c>
      <c r="P3171" s="36">
        <f>IF($B3171="","",IFERROR(VLOOKUP($B3171,Mapping!$A:$C,3,0),"Not Mapped"))</f>
        <v/>
      </c>
      <c r="Q3171" s="36">
        <f>IF($B3171="","",IFERROR(VLOOKUP($O3171,Leaders!$A:$B,2,0),"Not Mapped"))</f>
        <v/>
      </c>
      <c r="R3171" s="36">
        <f>IF($B3171="","",IF(COUNTIF(Exclusions!$A:$A,$B3171)&gt;0,"Yes","No"))</f>
        <v/>
      </c>
      <c r="S3171" s="38">
        <f>IF($B3171="","",MIN(1,DAY($A3171)/IF($N3171="Superstore",Settings!$B$5,Settings!$B$4)))</f>
        <v/>
      </c>
      <c r="T3171" s="38">
        <f>IF(OR($B3171="",$G3171="",$S3171=0),"",$G3171/$S3171)</f>
        <v/>
      </c>
      <c r="U3171" s="36">
        <f>IF($T3171="","",IF($T3171&lt;Settings!$B$8,"Critical",IF($T3171&lt;Settings!$B$9,"Semi Critical","Non Critical")))</f>
        <v/>
      </c>
      <c r="V3171" s="28" t="n"/>
      <c r="Z3171">
        <f>IF($B3171="","",IFERROR(VLOOKUP($B3171,'Plan HC for CCA'!$A:$B,2,0),""))</f>
        <v/>
      </c>
      <c r="AA3171">
        <f>IF(OR($B3171="",$Z3171=""),"",IF(N($M3171)&lt;$Z3171,"Delta","No Delta"))</f>
        <v/>
      </c>
      <c r="AB3171">
        <f>IF(OR($B3171="",$Z3171=""),"",MAX(0,$Z3171-N($M3171)))</f>
        <v/>
      </c>
      <c r="AC3171" s="46">
        <f>IF($B3171="","",IFERROR(INDEX('CCA Util %'!$H:$H,MATCH($B3171,'CCA Util %'!$E:$E,0)),""))</f>
        <v/>
      </c>
      <c r="AD3171">
        <f>IF($B3171="","",IFERROR(INDEX('CCA Util %'!$G:$G,MATCH($B3171,'CCA Util %'!$E:$E,0)),""))</f>
        <v/>
      </c>
      <c r="AE3171">
        <f>IF(OR($B3171="",$U3171=""),"",$U3171&amp;" &amp; "&amp;IF(OR($AD3171="",$AD3171=0),"Util NA",$AD3171&amp;" Util"))</f>
        <v/>
      </c>
    </row>
    <row r="3172" ht="15.75" customHeight="1" s="42">
      <c r="A3172" s="41" t="n"/>
      <c r="G3172" s="38" t="n"/>
      <c r="H3172" s="38" t="n"/>
      <c r="I3172" s="38" t="n"/>
      <c r="J3172" s="38" t="n"/>
      <c r="K3172" s="38" t="n"/>
      <c r="L3172" s="38" t="n"/>
      <c r="N3172" s="36">
        <f>IF($B3172="","",IF($C3172="SUPERSTORE","Superstore","DH"))</f>
        <v/>
      </c>
      <c r="O3172" s="36">
        <f>IF($B3172="","",IFERROR(VLOOKUP($B3172,Mapping!$A:$C,2,0),"Not Mapped"))</f>
        <v/>
      </c>
      <c r="P3172" s="36">
        <f>IF($B3172="","",IFERROR(VLOOKUP($B3172,Mapping!$A:$C,3,0),"Not Mapped"))</f>
        <v/>
      </c>
      <c r="Q3172" s="36">
        <f>IF($B3172="","",IFERROR(VLOOKUP($O3172,Leaders!$A:$B,2,0),"Not Mapped"))</f>
        <v/>
      </c>
      <c r="R3172" s="36">
        <f>IF($B3172="","",IF(COUNTIF(Exclusions!$A:$A,$B3172)&gt;0,"Yes","No"))</f>
        <v/>
      </c>
      <c r="S3172" s="38">
        <f>IF($B3172="","",MIN(1,DAY($A3172)/IF($N3172="Superstore",Settings!$B$5,Settings!$B$4)))</f>
        <v/>
      </c>
      <c r="T3172" s="38">
        <f>IF(OR($B3172="",$G3172="",$S3172=0),"",$G3172/$S3172)</f>
        <v/>
      </c>
      <c r="U3172" s="36">
        <f>IF($T3172="","",IF($T3172&lt;Settings!$B$8,"Critical",IF($T3172&lt;Settings!$B$9,"Semi Critical","Non Critical")))</f>
        <v/>
      </c>
      <c r="V3172" s="28" t="n"/>
      <c r="Z3172">
        <f>IF($B3172="","",IFERROR(VLOOKUP($B3172,'Plan HC for CCA'!$A:$B,2,0),""))</f>
        <v/>
      </c>
      <c r="AA3172">
        <f>IF(OR($B3172="",$Z3172=""),"",IF(N($M3172)&lt;$Z3172,"Delta","No Delta"))</f>
        <v/>
      </c>
      <c r="AB3172">
        <f>IF(OR($B3172="",$Z3172=""),"",MAX(0,$Z3172-N($M3172)))</f>
        <v/>
      </c>
      <c r="AC3172" s="46">
        <f>IF($B3172="","",IFERROR(INDEX('CCA Util %'!$H:$H,MATCH($B3172,'CCA Util %'!$E:$E,0)),""))</f>
        <v/>
      </c>
      <c r="AD3172">
        <f>IF($B3172="","",IFERROR(INDEX('CCA Util %'!$G:$G,MATCH($B3172,'CCA Util %'!$E:$E,0)),""))</f>
        <v/>
      </c>
      <c r="AE3172">
        <f>IF(OR($B3172="",$U3172=""),"",$U3172&amp;" &amp; "&amp;IF(OR($AD3172="",$AD3172=0),"Util NA",$AD3172&amp;" Util"))</f>
        <v/>
      </c>
    </row>
    <row r="3173" ht="15.75" customHeight="1" s="42">
      <c r="A3173" s="41" t="n"/>
      <c r="G3173" s="38" t="n"/>
      <c r="H3173" s="38" t="n"/>
      <c r="I3173" s="38" t="n"/>
      <c r="J3173" s="38" t="n"/>
      <c r="K3173" s="38" t="n"/>
      <c r="L3173" s="38" t="n"/>
      <c r="N3173" s="36">
        <f>IF($B3173="","",IF($C3173="SUPERSTORE","Superstore","DH"))</f>
        <v/>
      </c>
      <c r="O3173" s="36">
        <f>IF($B3173="","",IFERROR(VLOOKUP($B3173,Mapping!$A:$C,2,0),"Not Mapped"))</f>
        <v/>
      </c>
      <c r="P3173" s="36">
        <f>IF($B3173="","",IFERROR(VLOOKUP($B3173,Mapping!$A:$C,3,0),"Not Mapped"))</f>
        <v/>
      </c>
      <c r="Q3173" s="36">
        <f>IF($B3173="","",IFERROR(VLOOKUP($O3173,Leaders!$A:$B,2,0),"Not Mapped"))</f>
        <v/>
      </c>
      <c r="R3173" s="36">
        <f>IF($B3173="","",IF(COUNTIF(Exclusions!$A:$A,$B3173)&gt;0,"Yes","No"))</f>
        <v/>
      </c>
      <c r="S3173" s="38">
        <f>IF($B3173="","",MIN(1,DAY($A3173)/IF($N3173="Superstore",Settings!$B$5,Settings!$B$4)))</f>
        <v/>
      </c>
      <c r="T3173" s="38">
        <f>IF(OR($B3173="",$G3173="",$S3173=0),"",$G3173/$S3173)</f>
        <v/>
      </c>
      <c r="U3173" s="36">
        <f>IF($T3173="","",IF($T3173&lt;Settings!$B$8,"Critical",IF($T3173&lt;Settings!$B$9,"Semi Critical","Non Critical")))</f>
        <v/>
      </c>
      <c r="V3173" s="28" t="n"/>
      <c r="Z3173">
        <f>IF($B3173="","",IFERROR(VLOOKUP($B3173,'Plan HC for CCA'!$A:$B,2,0),""))</f>
        <v/>
      </c>
      <c r="AA3173">
        <f>IF(OR($B3173="",$Z3173=""),"",IF(N($M3173)&lt;$Z3173,"Delta","No Delta"))</f>
        <v/>
      </c>
      <c r="AB3173">
        <f>IF(OR($B3173="",$Z3173=""),"",MAX(0,$Z3173-N($M3173)))</f>
        <v/>
      </c>
      <c r="AC3173" s="46">
        <f>IF($B3173="","",IFERROR(INDEX('CCA Util %'!$H:$H,MATCH($B3173,'CCA Util %'!$E:$E,0)),""))</f>
        <v/>
      </c>
      <c r="AD3173">
        <f>IF($B3173="","",IFERROR(INDEX('CCA Util %'!$G:$G,MATCH($B3173,'CCA Util %'!$E:$E,0)),""))</f>
        <v/>
      </c>
      <c r="AE3173">
        <f>IF(OR($B3173="",$U3173=""),"",$U3173&amp;" &amp; "&amp;IF(OR($AD3173="",$AD3173=0),"Util NA",$AD3173&amp;" Util"))</f>
        <v/>
      </c>
    </row>
    <row r="3174" ht="15.75" customHeight="1" s="42">
      <c r="A3174" s="41" t="n"/>
      <c r="G3174" s="38" t="n"/>
      <c r="H3174" s="38" t="n"/>
      <c r="I3174" s="38" t="n"/>
      <c r="J3174" s="38" t="n"/>
      <c r="K3174" s="38" t="n"/>
      <c r="L3174" s="38" t="n"/>
      <c r="N3174" s="36">
        <f>IF($B3174="","",IF($C3174="SUPERSTORE","Superstore","DH"))</f>
        <v/>
      </c>
      <c r="O3174" s="36">
        <f>IF($B3174="","",IFERROR(VLOOKUP($B3174,Mapping!$A:$C,2,0),"Not Mapped"))</f>
        <v/>
      </c>
      <c r="P3174" s="36">
        <f>IF($B3174="","",IFERROR(VLOOKUP($B3174,Mapping!$A:$C,3,0),"Not Mapped"))</f>
        <v/>
      </c>
      <c r="Q3174" s="36">
        <f>IF($B3174="","",IFERROR(VLOOKUP($O3174,Leaders!$A:$B,2,0),"Not Mapped"))</f>
        <v/>
      </c>
      <c r="R3174" s="36">
        <f>IF($B3174="","",IF(COUNTIF(Exclusions!$A:$A,$B3174)&gt;0,"Yes","No"))</f>
        <v/>
      </c>
      <c r="S3174" s="38">
        <f>IF($B3174="","",MIN(1,DAY($A3174)/IF($N3174="Superstore",Settings!$B$5,Settings!$B$4)))</f>
        <v/>
      </c>
      <c r="T3174" s="38">
        <f>IF(OR($B3174="",$G3174="",$S3174=0),"",$G3174/$S3174)</f>
        <v/>
      </c>
      <c r="U3174" s="36">
        <f>IF($T3174="","",IF($T3174&lt;Settings!$B$8,"Critical",IF($T3174&lt;Settings!$B$9,"Semi Critical","Non Critical")))</f>
        <v/>
      </c>
      <c r="V3174" s="28" t="n"/>
      <c r="Z3174">
        <f>IF($B3174="","",IFERROR(VLOOKUP($B3174,'Plan HC for CCA'!$A:$B,2,0),""))</f>
        <v/>
      </c>
      <c r="AA3174">
        <f>IF(OR($B3174="",$Z3174=""),"",IF(N($M3174)&lt;$Z3174,"Delta","No Delta"))</f>
        <v/>
      </c>
      <c r="AB3174">
        <f>IF(OR($B3174="",$Z3174=""),"",MAX(0,$Z3174-N($M3174)))</f>
        <v/>
      </c>
      <c r="AC3174" s="46">
        <f>IF($B3174="","",IFERROR(INDEX('CCA Util %'!$H:$H,MATCH($B3174,'CCA Util %'!$E:$E,0)),""))</f>
        <v/>
      </c>
      <c r="AD3174">
        <f>IF($B3174="","",IFERROR(INDEX('CCA Util %'!$G:$G,MATCH($B3174,'CCA Util %'!$E:$E,0)),""))</f>
        <v/>
      </c>
      <c r="AE3174">
        <f>IF(OR($B3174="",$U3174=""),"",$U3174&amp;" &amp; "&amp;IF(OR($AD3174="",$AD3174=0),"Util NA",$AD3174&amp;" Util"))</f>
        <v/>
      </c>
    </row>
    <row r="3175" ht="15.75" customHeight="1" s="42">
      <c r="A3175" s="41" t="n"/>
      <c r="G3175" s="38" t="n"/>
      <c r="H3175" s="38" t="n"/>
      <c r="I3175" s="38" t="n"/>
      <c r="J3175" s="38" t="n"/>
      <c r="K3175" s="38" t="n"/>
      <c r="L3175" s="38" t="n"/>
      <c r="N3175" s="36">
        <f>IF($B3175="","",IF($C3175="SUPERSTORE","Superstore","DH"))</f>
        <v/>
      </c>
      <c r="O3175" s="36">
        <f>IF($B3175="","",IFERROR(VLOOKUP($B3175,Mapping!$A:$C,2,0),"Not Mapped"))</f>
        <v/>
      </c>
      <c r="P3175" s="36">
        <f>IF($B3175="","",IFERROR(VLOOKUP($B3175,Mapping!$A:$C,3,0),"Not Mapped"))</f>
        <v/>
      </c>
      <c r="Q3175" s="36">
        <f>IF($B3175="","",IFERROR(VLOOKUP($O3175,Leaders!$A:$B,2,0),"Not Mapped"))</f>
        <v/>
      </c>
      <c r="R3175" s="36">
        <f>IF($B3175="","",IF(COUNTIF(Exclusions!$A:$A,$B3175)&gt;0,"Yes","No"))</f>
        <v/>
      </c>
      <c r="S3175" s="38">
        <f>IF($B3175="","",MIN(1,DAY($A3175)/IF($N3175="Superstore",Settings!$B$5,Settings!$B$4)))</f>
        <v/>
      </c>
      <c r="T3175" s="38">
        <f>IF(OR($B3175="",$G3175="",$S3175=0),"",$G3175/$S3175)</f>
        <v/>
      </c>
      <c r="U3175" s="36">
        <f>IF($T3175="","",IF($T3175&lt;Settings!$B$8,"Critical",IF($T3175&lt;Settings!$B$9,"Semi Critical","Non Critical")))</f>
        <v/>
      </c>
      <c r="V3175" s="28" t="n"/>
      <c r="Z3175">
        <f>IF($B3175="","",IFERROR(VLOOKUP($B3175,'Plan HC for CCA'!$A:$B,2,0),""))</f>
        <v/>
      </c>
      <c r="AA3175">
        <f>IF(OR($B3175="",$Z3175=""),"",IF(N($M3175)&lt;$Z3175,"Delta","No Delta"))</f>
        <v/>
      </c>
      <c r="AB3175">
        <f>IF(OR($B3175="",$Z3175=""),"",MAX(0,$Z3175-N($M3175)))</f>
        <v/>
      </c>
      <c r="AC3175" s="46">
        <f>IF($B3175="","",IFERROR(INDEX('CCA Util %'!$H:$H,MATCH($B3175,'CCA Util %'!$E:$E,0)),""))</f>
        <v/>
      </c>
      <c r="AD3175">
        <f>IF($B3175="","",IFERROR(INDEX('CCA Util %'!$G:$G,MATCH($B3175,'CCA Util %'!$E:$E,0)),""))</f>
        <v/>
      </c>
      <c r="AE3175">
        <f>IF(OR($B3175="",$U3175=""),"",$U3175&amp;" &amp; "&amp;IF(OR($AD3175="",$AD3175=0),"Util NA",$AD3175&amp;" Util"))</f>
        <v/>
      </c>
    </row>
    <row r="3176" ht="15.75" customHeight="1" s="42">
      <c r="A3176" s="41" t="n"/>
      <c r="G3176" s="38" t="n"/>
      <c r="H3176" s="38" t="n"/>
      <c r="I3176" s="38" t="n"/>
      <c r="J3176" s="38" t="n"/>
      <c r="K3176" s="38" t="n"/>
      <c r="L3176" s="38" t="n"/>
      <c r="N3176" s="36">
        <f>IF($B3176="","",IF($C3176="SUPERSTORE","Superstore","DH"))</f>
        <v/>
      </c>
      <c r="O3176" s="36">
        <f>IF($B3176="","",IFERROR(VLOOKUP($B3176,Mapping!$A:$C,2,0),"Not Mapped"))</f>
        <v/>
      </c>
      <c r="P3176" s="36">
        <f>IF($B3176="","",IFERROR(VLOOKUP($B3176,Mapping!$A:$C,3,0),"Not Mapped"))</f>
        <v/>
      </c>
      <c r="Q3176" s="36">
        <f>IF($B3176="","",IFERROR(VLOOKUP($O3176,Leaders!$A:$B,2,0),"Not Mapped"))</f>
        <v/>
      </c>
      <c r="R3176" s="36">
        <f>IF($B3176="","",IF(COUNTIF(Exclusions!$A:$A,$B3176)&gt;0,"Yes","No"))</f>
        <v/>
      </c>
      <c r="S3176" s="38">
        <f>IF($B3176="","",MIN(1,DAY($A3176)/IF($N3176="Superstore",Settings!$B$5,Settings!$B$4)))</f>
        <v/>
      </c>
      <c r="T3176" s="38">
        <f>IF(OR($B3176="",$G3176="",$S3176=0),"",$G3176/$S3176)</f>
        <v/>
      </c>
      <c r="U3176" s="36">
        <f>IF($T3176="","",IF($T3176&lt;Settings!$B$8,"Critical",IF($T3176&lt;Settings!$B$9,"Semi Critical","Non Critical")))</f>
        <v/>
      </c>
      <c r="V3176" s="28" t="n"/>
      <c r="Z3176">
        <f>IF($B3176="","",IFERROR(VLOOKUP($B3176,'Plan HC for CCA'!$A:$B,2,0),""))</f>
        <v/>
      </c>
      <c r="AA3176">
        <f>IF(OR($B3176="",$Z3176=""),"",IF(N($M3176)&lt;$Z3176,"Delta","No Delta"))</f>
        <v/>
      </c>
      <c r="AB3176">
        <f>IF(OR($B3176="",$Z3176=""),"",MAX(0,$Z3176-N($M3176)))</f>
        <v/>
      </c>
      <c r="AC3176" s="46">
        <f>IF($B3176="","",IFERROR(INDEX('CCA Util %'!$H:$H,MATCH($B3176,'CCA Util %'!$E:$E,0)),""))</f>
        <v/>
      </c>
      <c r="AD3176">
        <f>IF($B3176="","",IFERROR(INDEX('CCA Util %'!$G:$G,MATCH($B3176,'CCA Util %'!$E:$E,0)),""))</f>
        <v/>
      </c>
      <c r="AE3176">
        <f>IF(OR($B3176="",$U3176=""),"",$U3176&amp;" &amp; "&amp;IF(OR($AD3176="",$AD3176=0),"Util NA",$AD3176&amp;" Util"))</f>
        <v/>
      </c>
    </row>
    <row r="3177" ht="15.75" customHeight="1" s="42">
      <c r="A3177" s="41" t="n"/>
      <c r="G3177" s="38" t="n"/>
      <c r="H3177" s="38" t="n"/>
      <c r="I3177" s="38" t="n"/>
      <c r="J3177" s="38" t="n"/>
      <c r="K3177" s="38" t="n"/>
      <c r="L3177" s="38" t="n"/>
      <c r="N3177" s="36">
        <f>IF($B3177="","",IF($C3177="SUPERSTORE","Superstore","DH"))</f>
        <v/>
      </c>
      <c r="O3177" s="36">
        <f>IF($B3177="","",IFERROR(VLOOKUP($B3177,Mapping!$A:$C,2,0),"Not Mapped"))</f>
        <v/>
      </c>
      <c r="P3177" s="36">
        <f>IF($B3177="","",IFERROR(VLOOKUP($B3177,Mapping!$A:$C,3,0),"Not Mapped"))</f>
        <v/>
      </c>
      <c r="Q3177" s="36">
        <f>IF($B3177="","",IFERROR(VLOOKUP($O3177,Leaders!$A:$B,2,0),"Not Mapped"))</f>
        <v/>
      </c>
      <c r="R3177" s="36">
        <f>IF($B3177="","",IF(COUNTIF(Exclusions!$A:$A,$B3177)&gt;0,"Yes","No"))</f>
        <v/>
      </c>
      <c r="S3177" s="38">
        <f>IF($B3177="","",MIN(1,DAY($A3177)/IF($N3177="Superstore",Settings!$B$5,Settings!$B$4)))</f>
        <v/>
      </c>
      <c r="T3177" s="38">
        <f>IF(OR($B3177="",$G3177="",$S3177=0),"",$G3177/$S3177)</f>
        <v/>
      </c>
      <c r="U3177" s="36">
        <f>IF($T3177="","",IF($T3177&lt;Settings!$B$8,"Critical",IF($T3177&lt;Settings!$B$9,"Semi Critical","Non Critical")))</f>
        <v/>
      </c>
      <c r="V3177" s="28" t="n"/>
      <c r="Z3177">
        <f>IF($B3177="","",IFERROR(VLOOKUP($B3177,'Plan HC for CCA'!$A:$B,2,0),""))</f>
        <v/>
      </c>
      <c r="AA3177">
        <f>IF(OR($B3177="",$Z3177=""),"",IF(N($M3177)&lt;$Z3177,"Delta","No Delta"))</f>
        <v/>
      </c>
      <c r="AB3177">
        <f>IF(OR($B3177="",$Z3177=""),"",MAX(0,$Z3177-N($M3177)))</f>
        <v/>
      </c>
      <c r="AC3177" s="46">
        <f>IF($B3177="","",IFERROR(INDEX('CCA Util %'!$H:$H,MATCH($B3177,'CCA Util %'!$E:$E,0)),""))</f>
        <v/>
      </c>
      <c r="AD3177">
        <f>IF($B3177="","",IFERROR(INDEX('CCA Util %'!$G:$G,MATCH($B3177,'CCA Util %'!$E:$E,0)),""))</f>
        <v/>
      </c>
      <c r="AE3177">
        <f>IF(OR($B3177="",$U3177=""),"",$U3177&amp;" &amp; "&amp;IF(OR($AD3177="",$AD3177=0),"Util NA",$AD3177&amp;" Util"))</f>
        <v/>
      </c>
    </row>
    <row r="3178" ht="15.75" customHeight="1" s="42">
      <c r="A3178" s="41" t="n"/>
      <c r="G3178" s="38" t="n"/>
      <c r="H3178" s="38" t="n"/>
      <c r="I3178" s="38" t="n"/>
      <c r="J3178" s="38" t="n"/>
      <c r="K3178" s="38" t="n"/>
      <c r="L3178" s="38" t="n"/>
      <c r="N3178" s="36">
        <f>IF($B3178="","",IF($C3178="SUPERSTORE","Superstore","DH"))</f>
        <v/>
      </c>
      <c r="O3178" s="36">
        <f>IF($B3178="","",IFERROR(VLOOKUP($B3178,Mapping!$A:$C,2,0),"Not Mapped"))</f>
        <v/>
      </c>
      <c r="P3178" s="36">
        <f>IF($B3178="","",IFERROR(VLOOKUP($B3178,Mapping!$A:$C,3,0),"Not Mapped"))</f>
        <v/>
      </c>
      <c r="Q3178" s="36">
        <f>IF($B3178="","",IFERROR(VLOOKUP($O3178,Leaders!$A:$B,2,0),"Not Mapped"))</f>
        <v/>
      </c>
      <c r="R3178" s="36">
        <f>IF($B3178="","",IF(COUNTIF(Exclusions!$A:$A,$B3178)&gt;0,"Yes","No"))</f>
        <v/>
      </c>
      <c r="S3178" s="38">
        <f>IF($B3178="","",MIN(1,DAY($A3178)/IF($N3178="Superstore",Settings!$B$5,Settings!$B$4)))</f>
        <v/>
      </c>
      <c r="T3178" s="38">
        <f>IF(OR($B3178="",$G3178="",$S3178=0),"",$G3178/$S3178)</f>
        <v/>
      </c>
      <c r="U3178" s="36">
        <f>IF($T3178="","",IF($T3178&lt;Settings!$B$8,"Critical",IF($T3178&lt;Settings!$B$9,"Semi Critical","Non Critical")))</f>
        <v/>
      </c>
      <c r="V3178" s="28" t="n"/>
      <c r="Z3178">
        <f>IF($B3178="","",IFERROR(VLOOKUP($B3178,'Plan HC for CCA'!$A:$B,2,0),""))</f>
        <v/>
      </c>
      <c r="AA3178">
        <f>IF(OR($B3178="",$Z3178=""),"",IF(N($M3178)&lt;$Z3178,"Delta","No Delta"))</f>
        <v/>
      </c>
      <c r="AB3178">
        <f>IF(OR($B3178="",$Z3178=""),"",MAX(0,$Z3178-N($M3178)))</f>
        <v/>
      </c>
      <c r="AC3178" s="46">
        <f>IF($B3178="","",IFERROR(INDEX('CCA Util %'!$H:$H,MATCH($B3178,'CCA Util %'!$E:$E,0)),""))</f>
        <v/>
      </c>
      <c r="AD3178">
        <f>IF($B3178="","",IFERROR(INDEX('CCA Util %'!$G:$G,MATCH($B3178,'CCA Util %'!$E:$E,0)),""))</f>
        <v/>
      </c>
      <c r="AE3178">
        <f>IF(OR($B3178="",$U3178=""),"",$U3178&amp;" &amp; "&amp;IF(OR($AD3178="",$AD3178=0),"Util NA",$AD3178&amp;" Util"))</f>
        <v/>
      </c>
    </row>
    <row r="3179" ht="15.75" customHeight="1" s="42">
      <c r="A3179" s="41" t="n"/>
      <c r="G3179" s="38" t="n"/>
      <c r="H3179" s="38" t="n"/>
      <c r="I3179" s="38" t="n"/>
      <c r="J3179" s="38" t="n"/>
      <c r="K3179" s="38" t="n"/>
      <c r="L3179" s="38" t="n"/>
      <c r="N3179" s="36">
        <f>IF($B3179="","",IF($C3179="SUPERSTORE","Superstore","DH"))</f>
        <v/>
      </c>
      <c r="O3179" s="36">
        <f>IF($B3179="","",IFERROR(VLOOKUP($B3179,Mapping!$A:$C,2,0),"Not Mapped"))</f>
        <v/>
      </c>
      <c r="P3179" s="36">
        <f>IF($B3179="","",IFERROR(VLOOKUP($B3179,Mapping!$A:$C,3,0),"Not Mapped"))</f>
        <v/>
      </c>
      <c r="Q3179" s="36">
        <f>IF($B3179="","",IFERROR(VLOOKUP($O3179,Leaders!$A:$B,2,0),"Not Mapped"))</f>
        <v/>
      </c>
      <c r="R3179" s="36">
        <f>IF($B3179="","",IF(COUNTIF(Exclusions!$A:$A,$B3179)&gt;0,"Yes","No"))</f>
        <v/>
      </c>
      <c r="S3179" s="38">
        <f>IF($B3179="","",MIN(1,DAY($A3179)/IF($N3179="Superstore",Settings!$B$5,Settings!$B$4)))</f>
        <v/>
      </c>
      <c r="T3179" s="38">
        <f>IF(OR($B3179="",$G3179="",$S3179=0),"",$G3179/$S3179)</f>
        <v/>
      </c>
      <c r="U3179" s="36">
        <f>IF($T3179="","",IF($T3179&lt;Settings!$B$8,"Critical",IF($T3179&lt;Settings!$B$9,"Semi Critical","Non Critical")))</f>
        <v/>
      </c>
      <c r="V3179" s="28" t="n"/>
      <c r="Z3179">
        <f>IF($B3179="","",IFERROR(VLOOKUP($B3179,'Plan HC for CCA'!$A:$B,2,0),""))</f>
        <v/>
      </c>
      <c r="AA3179">
        <f>IF(OR($B3179="",$Z3179=""),"",IF(N($M3179)&lt;$Z3179,"Delta","No Delta"))</f>
        <v/>
      </c>
      <c r="AB3179">
        <f>IF(OR($B3179="",$Z3179=""),"",MAX(0,$Z3179-N($M3179)))</f>
        <v/>
      </c>
      <c r="AC3179" s="46">
        <f>IF($B3179="","",IFERROR(INDEX('CCA Util %'!$H:$H,MATCH($B3179,'CCA Util %'!$E:$E,0)),""))</f>
        <v/>
      </c>
      <c r="AD3179">
        <f>IF($B3179="","",IFERROR(INDEX('CCA Util %'!$G:$G,MATCH($B3179,'CCA Util %'!$E:$E,0)),""))</f>
        <v/>
      </c>
      <c r="AE3179">
        <f>IF(OR($B3179="",$U3179=""),"",$U3179&amp;" &amp; "&amp;IF(OR($AD3179="",$AD3179=0),"Util NA",$AD3179&amp;" Util"))</f>
        <v/>
      </c>
    </row>
    <row r="3180" ht="15.75" customHeight="1" s="42">
      <c r="A3180" s="41" t="n"/>
      <c r="G3180" s="38" t="n"/>
      <c r="H3180" s="38" t="n"/>
      <c r="I3180" s="38" t="n"/>
      <c r="J3180" s="38" t="n"/>
      <c r="K3180" s="38" t="n"/>
      <c r="L3180" s="38" t="n"/>
      <c r="N3180" s="36">
        <f>IF($B3180="","",IF($C3180="SUPERSTORE","Superstore","DH"))</f>
        <v/>
      </c>
      <c r="O3180" s="36">
        <f>IF($B3180="","",IFERROR(VLOOKUP($B3180,Mapping!$A:$C,2,0),"Not Mapped"))</f>
        <v/>
      </c>
      <c r="P3180" s="36">
        <f>IF($B3180="","",IFERROR(VLOOKUP($B3180,Mapping!$A:$C,3,0),"Not Mapped"))</f>
        <v/>
      </c>
      <c r="Q3180" s="36">
        <f>IF($B3180="","",IFERROR(VLOOKUP($O3180,Leaders!$A:$B,2,0),"Not Mapped"))</f>
        <v/>
      </c>
      <c r="R3180" s="36">
        <f>IF($B3180="","",IF(COUNTIF(Exclusions!$A:$A,$B3180)&gt;0,"Yes","No"))</f>
        <v/>
      </c>
      <c r="S3180" s="38">
        <f>IF($B3180="","",MIN(1,DAY($A3180)/IF($N3180="Superstore",Settings!$B$5,Settings!$B$4)))</f>
        <v/>
      </c>
      <c r="T3180" s="38">
        <f>IF(OR($B3180="",$G3180="",$S3180=0),"",$G3180/$S3180)</f>
        <v/>
      </c>
      <c r="U3180" s="36">
        <f>IF($T3180="","",IF($T3180&lt;Settings!$B$8,"Critical",IF($T3180&lt;Settings!$B$9,"Semi Critical","Non Critical")))</f>
        <v/>
      </c>
      <c r="V3180" s="28" t="n"/>
      <c r="Z3180">
        <f>IF($B3180="","",IFERROR(VLOOKUP($B3180,'Plan HC for CCA'!$A:$B,2,0),""))</f>
        <v/>
      </c>
      <c r="AA3180">
        <f>IF(OR($B3180="",$Z3180=""),"",IF(N($M3180)&lt;$Z3180,"Delta","No Delta"))</f>
        <v/>
      </c>
      <c r="AB3180">
        <f>IF(OR($B3180="",$Z3180=""),"",MAX(0,$Z3180-N($M3180)))</f>
        <v/>
      </c>
      <c r="AC3180" s="46">
        <f>IF($B3180="","",IFERROR(INDEX('CCA Util %'!$H:$H,MATCH($B3180,'CCA Util %'!$E:$E,0)),""))</f>
        <v/>
      </c>
      <c r="AD3180">
        <f>IF($B3180="","",IFERROR(INDEX('CCA Util %'!$G:$G,MATCH($B3180,'CCA Util %'!$E:$E,0)),""))</f>
        <v/>
      </c>
      <c r="AE3180">
        <f>IF(OR($B3180="",$U3180=""),"",$U3180&amp;" &amp; "&amp;IF(OR($AD3180="",$AD3180=0),"Util NA",$AD3180&amp;" Util"))</f>
        <v/>
      </c>
    </row>
    <row r="3181" ht="15.75" customHeight="1" s="42">
      <c r="A3181" s="41" t="n"/>
      <c r="G3181" s="38" t="n"/>
      <c r="H3181" s="38" t="n"/>
      <c r="I3181" s="38" t="n"/>
      <c r="J3181" s="38" t="n"/>
      <c r="K3181" s="38" t="n"/>
      <c r="L3181" s="38" t="n"/>
      <c r="N3181" s="36">
        <f>IF($B3181="","",IF($C3181="SUPERSTORE","Superstore","DH"))</f>
        <v/>
      </c>
      <c r="O3181" s="36">
        <f>IF($B3181="","",IFERROR(VLOOKUP($B3181,Mapping!$A:$C,2,0),"Not Mapped"))</f>
        <v/>
      </c>
      <c r="P3181" s="36">
        <f>IF($B3181="","",IFERROR(VLOOKUP($B3181,Mapping!$A:$C,3,0),"Not Mapped"))</f>
        <v/>
      </c>
      <c r="Q3181" s="36">
        <f>IF($B3181="","",IFERROR(VLOOKUP($O3181,Leaders!$A:$B,2,0),"Not Mapped"))</f>
        <v/>
      </c>
      <c r="R3181" s="36">
        <f>IF($B3181="","",IF(COUNTIF(Exclusions!$A:$A,$B3181)&gt;0,"Yes","No"))</f>
        <v/>
      </c>
      <c r="S3181" s="38">
        <f>IF($B3181="","",MIN(1,DAY($A3181)/IF($N3181="Superstore",Settings!$B$5,Settings!$B$4)))</f>
        <v/>
      </c>
      <c r="T3181" s="38">
        <f>IF(OR($B3181="",$G3181="",$S3181=0),"",$G3181/$S3181)</f>
        <v/>
      </c>
      <c r="U3181" s="36">
        <f>IF($T3181="","",IF($T3181&lt;Settings!$B$8,"Critical",IF($T3181&lt;Settings!$B$9,"Semi Critical","Non Critical")))</f>
        <v/>
      </c>
      <c r="V3181" s="28" t="n"/>
      <c r="Z3181">
        <f>IF($B3181="","",IFERROR(VLOOKUP($B3181,'Plan HC for CCA'!$A:$B,2,0),""))</f>
        <v/>
      </c>
      <c r="AA3181">
        <f>IF(OR($B3181="",$Z3181=""),"",IF(N($M3181)&lt;$Z3181,"Delta","No Delta"))</f>
        <v/>
      </c>
      <c r="AB3181">
        <f>IF(OR($B3181="",$Z3181=""),"",MAX(0,$Z3181-N($M3181)))</f>
        <v/>
      </c>
      <c r="AC3181" s="46">
        <f>IF($B3181="","",IFERROR(INDEX('CCA Util %'!$H:$H,MATCH($B3181,'CCA Util %'!$E:$E,0)),""))</f>
        <v/>
      </c>
      <c r="AD3181">
        <f>IF($B3181="","",IFERROR(INDEX('CCA Util %'!$G:$G,MATCH($B3181,'CCA Util %'!$E:$E,0)),""))</f>
        <v/>
      </c>
      <c r="AE3181">
        <f>IF(OR($B3181="",$U3181=""),"",$U3181&amp;" &amp; "&amp;IF(OR($AD3181="",$AD3181=0),"Util NA",$AD3181&amp;" Util"))</f>
        <v/>
      </c>
    </row>
    <row r="3182" ht="15.75" customHeight="1" s="42">
      <c r="A3182" s="41" t="n"/>
      <c r="G3182" s="38" t="n"/>
      <c r="H3182" s="38" t="n"/>
      <c r="I3182" s="38" t="n"/>
      <c r="J3182" s="38" t="n"/>
      <c r="K3182" s="38" t="n"/>
      <c r="L3182" s="38" t="n"/>
      <c r="N3182" s="36">
        <f>IF($B3182="","",IF($C3182="SUPERSTORE","Superstore","DH"))</f>
        <v/>
      </c>
      <c r="O3182" s="36">
        <f>IF($B3182="","",IFERROR(VLOOKUP($B3182,Mapping!$A:$C,2,0),"Not Mapped"))</f>
        <v/>
      </c>
      <c r="P3182" s="36">
        <f>IF($B3182="","",IFERROR(VLOOKUP($B3182,Mapping!$A:$C,3,0),"Not Mapped"))</f>
        <v/>
      </c>
      <c r="Q3182" s="36">
        <f>IF($B3182="","",IFERROR(VLOOKUP($O3182,Leaders!$A:$B,2,0),"Not Mapped"))</f>
        <v/>
      </c>
      <c r="R3182" s="36">
        <f>IF($B3182="","",IF(COUNTIF(Exclusions!$A:$A,$B3182)&gt;0,"Yes","No"))</f>
        <v/>
      </c>
      <c r="S3182" s="38">
        <f>IF($B3182="","",MIN(1,DAY($A3182)/IF($N3182="Superstore",Settings!$B$5,Settings!$B$4)))</f>
        <v/>
      </c>
      <c r="T3182" s="38">
        <f>IF(OR($B3182="",$G3182="",$S3182=0),"",$G3182/$S3182)</f>
        <v/>
      </c>
      <c r="U3182" s="36">
        <f>IF($T3182="","",IF($T3182&lt;Settings!$B$8,"Critical",IF($T3182&lt;Settings!$B$9,"Semi Critical","Non Critical")))</f>
        <v/>
      </c>
      <c r="V3182" s="28" t="n"/>
      <c r="Z3182">
        <f>IF($B3182="","",IFERROR(VLOOKUP($B3182,'Plan HC for CCA'!$A:$B,2,0),""))</f>
        <v/>
      </c>
      <c r="AA3182">
        <f>IF(OR($B3182="",$Z3182=""),"",IF(N($M3182)&lt;$Z3182,"Delta","No Delta"))</f>
        <v/>
      </c>
      <c r="AB3182">
        <f>IF(OR($B3182="",$Z3182=""),"",MAX(0,$Z3182-N($M3182)))</f>
        <v/>
      </c>
      <c r="AC3182" s="46">
        <f>IF($B3182="","",IFERROR(INDEX('CCA Util %'!$H:$H,MATCH($B3182,'CCA Util %'!$E:$E,0)),""))</f>
        <v/>
      </c>
      <c r="AD3182">
        <f>IF($B3182="","",IFERROR(INDEX('CCA Util %'!$G:$G,MATCH($B3182,'CCA Util %'!$E:$E,0)),""))</f>
        <v/>
      </c>
      <c r="AE3182">
        <f>IF(OR($B3182="",$U3182=""),"",$U3182&amp;" &amp; "&amp;IF(OR($AD3182="",$AD3182=0),"Util NA",$AD3182&amp;" Util"))</f>
        <v/>
      </c>
    </row>
    <row r="3183" ht="15.75" customHeight="1" s="42">
      <c r="A3183" s="41" t="n"/>
      <c r="G3183" s="38" t="n"/>
      <c r="H3183" s="38" t="n"/>
      <c r="I3183" s="38" t="n"/>
      <c r="J3183" s="38" t="n"/>
      <c r="K3183" s="38" t="n"/>
      <c r="L3183" s="38" t="n"/>
      <c r="N3183" s="36">
        <f>IF($B3183="","",IF($C3183="SUPERSTORE","Superstore","DH"))</f>
        <v/>
      </c>
      <c r="O3183" s="36">
        <f>IF($B3183="","",IFERROR(VLOOKUP($B3183,Mapping!$A:$C,2,0),"Not Mapped"))</f>
        <v/>
      </c>
      <c r="P3183" s="36">
        <f>IF($B3183="","",IFERROR(VLOOKUP($B3183,Mapping!$A:$C,3,0),"Not Mapped"))</f>
        <v/>
      </c>
      <c r="Q3183" s="36">
        <f>IF($B3183="","",IFERROR(VLOOKUP($O3183,Leaders!$A:$B,2,0),"Not Mapped"))</f>
        <v/>
      </c>
      <c r="R3183" s="36">
        <f>IF($B3183="","",IF(COUNTIF(Exclusions!$A:$A,$B3183)&gt;0,"Yes","No"))</f>
        <v/>
      </c>
      <c r="S3183" s="38">
        <f>IF($B3183="","",MIN(1,DAY($A3183)/IF($N3183="Superstore",Settings!$B$5,Settings!$B$4)))</f>
        <v/>
      </c>
      <c r="T3183" s="38">
        <f>IF(OR($B3183="",$G3183="",$S3183=0),"",$G3183/$S3183)</f>
        <v/>
      </c>
      <c r="U3183" s="36">
        <f>IF($T3183="","",IF($T3183&lt;Settings!$B$8,"Critical",IF($T3183&lt;Settings!$B$9,"Semi Critical","Non Critical")))</f>
        <v/>
      </c>
      <c r="V3183" s="28" t="n"/>
      <c r="Z3183">
        <f>IF($B3183="","",IFERROR(VLOOKUP($B3183,'Plan HC for CCA'!$A:$B,2,0),""))</f>
        <v/>
      </c>
      <c r="AA3183">
        <f>IF(OR($B3183="",$Z3183=""),"",IF(N($M3183)&lt;$Z3183,"Delta","No Delta"))</f>
        <v/>
      </c>
      <c r="AB3183">
        <f>IF(OR($B3183="",$Z3183=""),"",MAX(0,$Z3183-N($M3183)))</f>
        <v/>
      </c>
      <c r="AC3183" s="46">
        <f>IF($B3183="","",IFERROR(INDEX('CCA Util %'!$H:$H,MATCH($B3183,'CCA Util %'!$E:$E,0)),""))</f>
        <v/>
      </c>
      <c r="AD3183">
        <f>IF($B3183="","",IFERROR(INDEX('CCA Util %'!$G:$G,MATCH($B3183,'CCA Util %'!$E:$E,0)),""))</f>
        <v/>
      </c>
      <c r="AE3183">
        <f>IF(OR($B3183="",$U3183=""),"",$U3183&amp;" &amp; "&amp;IF(OR($AD3183="",$AD3183=0),"Util NA",$AD3183&amp;" Util"))</f>
        <v/>
      </c>
    </row>
    <row r="3184" ht="15.75" customHeight="1" s="42">
      <c r="A3184" s="41" t="n"/>
      <c r="G3184" s="38" t="n"/>
      <c r="H3184" s="38" t="n"/>
      <c r="I3184" s="38" t="n"/>
      <c r="J3184" s="38" t="n"/>
      <c r="K3184" s="38" t="n"/>
      <c r="L3184" s="38" t="n"/>
      <c r="N3184" s="36">
        <f>IF($B3184="","",IF($C3184="SUPERSTORE","Superstore","DH"))</f>
        <v/>
      </c>
      <c r="O3184" s="36">
        <f>IF($B3184="","",IFERROR(VLOOKUP($B3184,Mapping!$A:$C,2,0),"Not Mapped"))</f>
        <v/>
      </c>
      <c r="P3184" s="36">
        <f>IF($B3184="","",IFERROR(VLOOKUP($B3184,Mapping!$A:$C,3,0),"Not Mapped"))</f>
        <v/>
      </c>
      <c r="Q3184" s="36">
        <f>IF($B3184="","",IFERROR(VLOOKUP($O3184,Leaders!$A:$B,2,0),"Not Mapped"))</f>
        <v/>
      </c>
      <c r="R3184" s="36">
        <f>IF($B3184="","",IF(COUNTIF(Exclusions!$A:$A,$B3184)&gt;0,"Yes","No"))</f>
        <v/>
      </c>
      <c r="S3184" s="38">
        <f>IF($B3184="","",MIN(1,DAY($A3184)/IF($N3184="Superstore",Settings!$B$5,Settings!$B$4)))</f>
        <v/>
      </c>
      <c r="T3184" s="38">
        <f>IF(OR($B3184="",$G3184="",$S3184=0),"",$G3184/$S3184)</f>
        <v/>
      </c>
      <c r="U3184" s="36">
        <f>IF($T3184="","",IF($T3184&lt;Settings!$B$8,"Critical",IF($T3184&lt;Settings!$B$9,"Semi Critical","Non Critical")))</f>
        <v/>
      </c>
      <c r="V3184" s="28" t="n"/>
      <c r="Z3184">
        <f>IF($B3184="","",IFERROR(VLOOKUP($B3184,'Plan HC for CCA'!$A:$B,2,0),""))</f>
        <v/>
      </c>
      <c r="AA3184">
        <f>IF(OR($B3184="",$Z3184=""),"",IF(N($M3184)&lt;$Z3184,"Delta","No Delta"))</f>
        <v/>
      </c>
      <c r="AB3184">
        <f>IF(OR($B3184="",$Z3184=""),"",MAX(0,$Z3184-N($M3184)))</f>
        <v/>
      </c>
      <c r="AC3184" s="46">
        <f>IF($B3184="","",IFERROR(INDEX('CCA Util %'!$H:$H,MATCH($B3184,'CCA Util %'!$E:$E,0)),""))</f>
        <v/>
      </c>
      <c r="AD3184">
        <f>IF($B3184="","",IFERROR(INDEX('CCA Util %'!$G:$G,MATCH($B3184,'CCA Util %'!$E:$E,0)),""))</f>
        <v/>
      </c>
      <c r="AE3184">
        <f>IF(OR($B3184="",$U3184=""),"",$U3184&amp;" &amp; "&amp;IF(OR($AD3184="",$AD3184=0),"Util NA",$AD3184&amp;" Util"))</f>
        <v/>
      </c>
    </row>
    <row r="3185" ht="15.75" customHeight="1" s="42">
      <c r="A3185" s="41" t="n"/>
      <c r="G3185" s="38" t="n"/>
      <c r="H3185" s="38" t="n"/>
      <c r="I3185" s="38" t="n"/>
      <c r="J3185" s="38" t="n"/>
      <c r="K3185" s="38" t="n"/>
      <c r="L3185" s="38" t="n"/>
      <c r="N3185" s="36">
        <f>IF($B3185="","",IF($C3185="SUPERSTORE","Superstore","DH"))</f>
        <v/>
      </c>
      <c r="O3185" s="36">
        <f>IF($B3185="","",IFERROR(VLOOKUP($B3185,Mapping!$A:$C,2,0),"Not Mapped"))</f>
        <v/>
      </c>
      <c r="P3185" s="36">
        <f>IF($B3185="","",IFERROR(VLOOKUP($B3185,Mapping!$A:$C,3,0),"Not Mapped"))</f>
        <v/>
      </c>
      <c r="Q3185" s="36">
        <f>IF($B3185="","",IFERROR(VLOOKUP($O3185,Leaders!$A:$B,2,0),"Not Mapped"))</f>
        <v/>
      </c>
      <c r="R3185" s="36">
        <f>IF($B3185="","",IF(COUNTIF(Exclusions!$A:$A,$B3185)&gt;0,"Yes","No"))</f>
        <v/>
      </c>
      <c r="S3185" s="38">
        <f>IF($B3185="","",MIN(1,DAY($A3185)/IF($N3185="Superstore",Settings!$B$5,Settings!$B$4)))</f>
        <v/>
      </c>
      <c r="T3185" s="38">
        <f>IF(OR($B3185="",$G3185="",$S3185=0),"",$G3185/$S3185)</f>
        <v/>
      </c>
      <c r="U3185" s="36">
        <f>IF($T3185="","",IF($T3185&lt;Settings!$B$8,"Critical",IF($T3185&lt;Settings!$B$9,"Semi Critical","Non Critical")))</f>
        <v/>
      </c>
      <c r="V3185" s="28" t="n"/>
      <c r="Z3185">
        <f>IF($B3185="","",IFERROR(VLOOKUP($B3185,'Plan HC for CCA'!$A:$B,2,0),""))</f>
        <v/>
      </c>
      <c r="AA3185">
        <f>IF(OR($B3185="",$Z3185=""),"",IF(N($M3185)&lt;$Z3185,"Delta","No Delta"))</f>
        <v/>
      </c>
      <c r="AB3185">
        <f>IF(OR($B3185="",$Z3185=""),"",MAX(0,$Z3185-N($M3185)))</f>
        <v/>
      </c>
      <c r="AC3185" s="46">
        <f>IF($B3185="","",IFERROR(INDEX('CCA Util %'!$H:$H,MATCH($B3185,'CCA Util %'!$E:$E,0)),""))</f>
        <v/>
      </c>
      <c r="AD3185">
        <f>IF($B3185="","",IFERROR(INDEX('CCA Util %'!$G:$G,MATCH($B3185,'CCA Util %'!$E:$E,0)),""))</f>
        <v/>
      </c>
      <c r="AE3185">
        <f>IF(OR($B3185="",$U3185=""),"",$U3185&amp;" &amp; "&amp;IF(OR($AD3185="",$AD3185=0),"Util NA",$AD3185&amp;" Util"))</f>
        <v/>
      </c>
    </row>
    <row r="3186" ht="15.75" customHeight="1" s="42">
      <c r="A3186" s="41" t="n"/>
      <c r="G3186" s="38" t="n"/>
      <c r="H3186" s="38" t="n"/>
      <c r="I3186" s="38" t="n"/>
      <c r="J3186" s="38" t="n"/>
      <c r="K3186" s="38" t="n"/>
      <c r="L3186" s="38" t="n"/>
      <c r="N3186" s="36">
        <f>IF($B3186="","",IF($C3186="SUPERSTORE","Superstore","DH"))</f>
        <v/>
      </c>
      <c r="O3186" s="36">
        <f>IF($B3186="","",IFERROR(VLOOKUP($B3186,Mapping!$A:$C,2,0),"Not Mapped"))</f>
        <v/>
      </c>
      <c r="P3186" s="36">
        <f>IF($B3186="","",IFERROR(VLOOKUP($B3186,Mapping!$A:$C,3,0),"Not Mapped"))</f>
        <v/>
      </c>
      <c r="Q3186" s="36">
        <f>IF($B3186="","",IFERROR(VLOOKUP($O3186,Leaders!$A:$B,2,0),"Not Mapped"))</f>
        <v/>
      </c>
      <c r="R3186" s="36">
        <f>IF($B3186="","",IF(COUNTIF(Exclusions!$A:$A,$B3186)&gt;0,"Yes","No"))</f>
        <v/>
      </c>
      <c r="S3186" s="38">
        <f>IF($B3186="","",MIN(1,DAY($A3186)/IF($N3186="Superstore",Settings!$B$5,Settings!$B$4)))</f>
        <v/>
      </c>
      <c r="T3186" s="38">
        <f>IF(OR($B3186="",$G3186="",$S3186=0),"",$G3186/$S3186)</f>
        <v/>
      </c>
      <c r="U3186" s="36">
        <f>IF($T3186="","",IF($T3186&lt;Settings!$B$8,"Critical",IF($T3186&lt;Settings!$B$9,"Semi Critical","Non Critical")))</f>
        <v/>
      </c>
      <c r="V3186" s="28" t="n"/>
      <c r="Z3186">
        <f>IF($B3186="","",IFERROR(VLOOKUP($B3186,'Plan HC for CCA'!$A:$B,2,0),""))</f>
        <v/>
      </c>
      <c r="AA3186">
        <f>IF(OR($B3186="",$Z3186=""),"",IF(N($M3186)&lt;$Z3186,"Delta","No Delta"))</f>
        <v/>
      </c>
      <c r="AB3186">
        <f>IF(OR($B3186="",$Z3186=""),"",MAX(0,$Z3186-N($M3186)))</f>
        <v/>
      </c>
      <c r="AC3186" s="46">
        <f>IF($B3186="","",IFERROR(INDEX('CCA Util %'!$H:$H,MATCH($B3186,'CCA Util %'!$E:$E,0)),""))</f>
        <v/>
      </c>
      <c r="AD3186">
        <f>IF($B3186="","",IFERROR(INDEX('CCA Util %'!$G:$G,MATCH($B3186,'CCA Util %'!$E:$E,0)),""))</f>
        <v/>
      </c>
      <c r="AE3186">
        <f>IF(OR($B3186="",$U3186=""),"",$U3186&amp;" &amp; "&amp;IF(OR($AD3186="",$AD3186=0),"Util NA",$AD3186&amp;" Util"))</f>
        <v/>
      </c>
    </row>
    <row r="3187" ht="15.75" customHeight="1" s="42">
      <c r="A3187" s="41" t="n"/>
      <c r="G3187" s="38" t="n"/>
      <c r="H3187" s="38" t="n"/>
      <c r="I3187" s="38" t="n"/>
      <c r="J3187" s="38" t="n"/>
      <c r="K3187" s="38" t="n"/>
      <c r="L3187" s="38" t="n"/>
      <c r="N3187" s="36">
        <f>IF($B3187="","",IF($C3187="SUPERSTORE","Superstore","DH"))</f>
        <v/>
      </c>
      <c r="O3187" s="36">
        <f>IF($B3187="","",IFERROR(VLOOKUP($B3187,Mapping!$A:$C,2,0),"Not Mapped"))</f>
        <v/>
      </c>
      <c r="P3187" s="36">
        <f>IF($B3187="","",IFERROR(VLOOKUP($B3187,Mapping!$A:$C,3,0),"Not Mapped"))</f>
        <v/>
      </c>
      <c r="Q3187" s="36">
        <f>IF($B3187="","",IFERROR(VLOOKUP($O3187,Leaders!$A:$B,2,0),"Not Mapped"))</f>
        <v/>
      </c>
      <c r="R3187" s="36">
        <f>IF($B3187="","",IF(COUNTIF(Exclusions!$A:$A,$B3187)&gt;0,"Yes","No"))</f>
        <v/>
      </c>
      <c r="S3187" s="38">
        <f>IF($B3187="","",MIN(1,DAY($A3187)/IF($N3187="Superstore",Settings!$B$5,Settings!$B$4)))</f>
        <v/>
      </c>
      <c r="T3187" s="38">
        <f>IF(OR($B3187="",$G3187="",$S3187=0),"",$G3187/$S3187)</f>
        <v/>
      </c>
      <c r="U3187" s="36">
        <f>IF($T3187="","",IF($T3187&lt;Settings!$B$8,"Critical",IF($T3187&lt;Settings!$B$9,"Semi Critical","Non Critical")))</f>
        <v/>
      </c>
      <c r="V3187" s="28" t="n"/>
      <c r="Z3187">
        <f>IF($B3187="","",IFERROR(VLOOKUP($B3187,'Plan HC for CCA'!$A:$B,2,0),""))</f>
        <v/>
      </c>
      <c r="AA3187">
        <f>IF(OR($B3187="",$Z3187=""),"",IF(N($M3187)&lt;$Z3187,"Delta","No Delta"))</f>
        <v/>
      </c>
      <c r="AB3187">
        <f>IF(OR($B3187="",$Z3187=""),"",MAX(0,$Z3187-N($M3187)))</f>
        <v/>
      </c>
      <c r="AC3187" s="46">
        <f>IF($B3187="","",IFERROR(INDEX('CCA Util %'!$H:$H,MATCH($B3187,'CCA Util %'!$E:$E,0)),""))</f>
        <v/>
      </c>
      <c r="AD3187">
        <f>IF($B3187="","",IFERROR(INDEX('CCA Util %'!$G:$G,MATCH($B3187,'CCA Util %'!$E:$E,0)),""))</f>
        <v/>
      </c>
      <c r="AE3187">
        <f>IF(OR($B3187="",$U3187=""),"",$U3187&amp;" &amp; "&amp;IF(OR($AD3187="",$AD3187=0),"Util NA",$AD3187&amp;" Util"))</f>
        <v/>
      </c>
    </row>
    <row r="3188" ht="15.75" customHeight="1" s="42">
      <c r="A3188" s="41" t="n"/>
      <c r="G3188" s="38" t="n"/>
      <c r="H3188" s="38" t="n"/>
      <c r="I3188" s="38" t="n"/>
      <c r="J3188" s="38" t="n"/>
      <c r="K3188" s="38" t="n"/>
      <c r="L3188" s="38" t="n"/>
      <c r="N3188" s="36">
        <f>IF($B3188="","",IF($C3188="SUPERSTORE","Superstore","DH"))</f>
        <v/>
      </c>
      <c r="O3188" s="36">
        <f>IF($B3188="","",IFERROR(VLOOKUP($B3188,Mapping!$A:$C,2,0),"Not Mapped"))</f>
        <v/>
      </c>
      <c r="P3188" s="36">
        <f>IF($B3188="","",IFERROR(VLOOKUP($B3188,Mapping!$A:$C,3,0),"Not Mapped"))</f>
        <v/>
      </c>
      <c r="Q3188" s="36">
        <f>IF($B3188="","",IFERROR(VLOOKUP($O3188,Leaders!$A:$B,2,0),"Not Mapped"))</f>
        <v/>
      </c>
      <c r="R3188" s="36">
        <f>IF($B3188="","",IF(COUNTIF(Exclusions!$A:$A,$B3188)&gt;0,"Yes","No"))</f>
        <v/>
      </c>
      <c r="S3188" s="38">
        <f>IF($B3188="","",MIN(1,DAY($A3188)/IF($N3188="Superstore",Settings!$B$5,Settings!$B$4)))</f>
        <v/>
      </c>
      <c r="T3188" s="38">
        <f>IF(OR($B3188="",$G3188="",$S3188=0),"",$G3188/$S3188)</f>
        <v/>
      </c>
      <c r="U3188" s="36">
        <f>IF($T3188="","",IF($T3188&lt;Settings!$B$8,"Critical",IF($T3188&lt;Settings!$B$9,"Semi Critical","Non Critical")))</f>
        <v/>
      </c>
      <c r="V3188" s="28" t="n"/>
      <c r="Z3188">
        <f>IF($B3188="","",IFERROR(VLOOKUP($B3188,'Plan HC for CCA'!$A:$B,2,0),""))</f>
        <v/>
      </c>
      <c r="AA3188">
        <f>IF(OR($B3188="",$Z3188=""),"",IF(N($M3188)&lt;$Z3188,"Delta","No Delta"))</f>
        <v/>
      </c>
      <c r="AB3188">
        <f>IF(OR($B3188="",$Z3188=""),"",MAX(0,$Z3188-N($M3188)))</f>
        <v/>
      </c>
      <c r="AC3188" s="46">
        <f>IF($B3188="","",IFERROR(INDEX('CCA Util %'!$H:$H,MATCH($B3188,'CCA Util %'!$E:$E,0)),""))</f>
        <v/>
      </c>
      <c r="AD3188">
        <f>IF($B3188="","",IFERROR(INDEX('CCA Util %'!$G:$G,MATCH($B3188,'CCA Util %'!$E:$E,0)),""))</f>
        <v/>
      </c>
      <c r="AE3188">
        <f>IF(OR($B3188="",$U3188=""),"",$U3188&amp;" &amp; "&amp;IF(OR($AD3188="",$AD3188=0),"Util NA",$AD3188&amp;" Util"))</f>
        <v/>
      </c>
    </row>
    <row r="3189" ht="15.75" customHeight="1" s="42">
      <c r="A3189" s="41" t="n"/>
      <c r="G3189" s="38" t="n"/>
      <c r="H3189" s="38" t="n"/>
      <c r="I3189" s="38" t="n"/>
      <c r="J3189" s="38" t="n"/>
      <c r="K3189" s="38" t="n"/>
      <c r="L3189" s="38" t="n"/>
      <c r="N3189" s="36">
        <f>IF($B3189="","",IF($C3189="SUPERSTORE","Superstore","DH"))</f>
        <v/>
      </c>
      <c r="O3189" s="36">
        <f>IF($B3189="","",IFERROR(VLOOKUP($B3189,Mapping!$A:$C,2,0),"Not Mapped"))</f>
        <v/>
      </c>
      <c r="P3189" s="36">
        <f>IF($B3189="","",IFERROR(VLOOKUP($B3189,Mapping!$A:$C,3,0),"Not Mapped"))</f>
        <v/>
      </c>
      <c r="Q3189" s="36">
        <f>IF($B3189="","",IFERROR(VLOOKUP($O3189,Leaders!$A:$B,2,0),"Not Mapped"))</f>
        <v/>
      </c>
      <c r="R3189" s="36">
        <f>IF($B3189="","",IF(COUNTIF(Exclusions!$A:$A,$B3189)&gt;0,"Yes","No"))</f>
        <v/>
      </c>
      <c r="S3189" s="38">
        <f>IF($B3189="","",MIN(1,DAY($A3189)/IF($N3189="Superstore",Settings!$B$5,Settings!$B$4)))</f>
        <v/>
      </c>
      <c r="T3189" s="38">
        <f>IF(OR($B3189="",$G3189="",$S3189=0),"",$G3189/$S3189)</f>
        <v/>
      </c>
      <c r="U3189" s="36">
        <f>IF($T3189="","",IF($T3189&lt;Settings!$B$8,"Critical",IF($T3189&lt;Settings!$B$9,"Semi Critical","Non Critical")))</f>
        <v/>
      </c>
      <c r="V3189" s="28" t="n"/>
      <c r="Z3189">
        <f>IF($B3189="","",IFERROR(VLOOKUP($B3189,'Plan HC for CCA'!$A:$B,2,0),""))</f>
        <v/>
      </c>
      <c r="AA3189">
        <f>IF(OR($B3189="",$Z3189=""),"",IF(N($M3189)&lt;$Z3189,"Delta","No Delta"))</f>
        <v/>
      </c>
      <c r="AB3189">
        <f>IF(OR($B3189="",$Z3189=""),"",MAX(0,$Z3189-N($M3189)))</f>
        <v/>
      </c>
      <c r="AC3189" s="46">
        <f>IF($B3189="","",IFERROR(INDEX('CCA Util %'!$H:$H,MATCH($B3189,'CCA Util %'!$E:$E,0)),""))</f>
        <v/>
      </c>
      <c r="AD3189">
        <f>IF($B3189="","",IFERROR(INDEX('CCA Util %'!$G:$G,MATCH($B3189,'CCA Util %'!$E:$E,0)),""))</f>
        <v/>
      </c>
      <c r="AE3189">
        <f>IF(OR($B3189="",$U3189=""),"",$U3189&amp;" &amp; "&amp;IF(OR($AD3189="",$AD3189=0),"Util NA",$AD3189&amp;" Util"))</f>
        <v/>
      </c>
    </row>
    <row r="3190" ht="15.75" customHeight="1" s="42">
      <c r="A3190" s="41" t="n"/>
      <c r="G3190" s="38" t="n"/>
      <c r="H3190" s="38" t="n"/>
      <c r="I3190" s="38" t="n"/>
      <c r="J3190" s="38" t="n"/>
      <c r="K3190" s="38" t="n"/>
      <c r="L3190" s="38" t="n"/>
      <c r="N3190" s="36">
        <f>IF($B3190="","",IF($C3190="SUPERSTORE","Superstore","DH"))</f>
        <v/>
      </c>
      <c r="O3190" s="36">
        <f>IF($B3190="","",IFERROR(VLOOKUP($B3190,Mapping!$A:$C,2,0),"Not Mapped"))</f>
        <v/>
      </c>
      <c r="P3190" s="36">
        <f>IF($B3190="","",IFERROR(VLOOKUP($B3190,Mapping!$A:$C,3,0),"Not Mapped"))</f>
        <v/>
      </c>
      <c r="Q3190" s="36">
        <f>IF($B3190="","",IFERROR(VLOOKUP($O3190,Leaders!$A:$B,2,0),"Not Mapped"))</f>
        <v/>
      </c>
      <c r="R3190" s="36">
        <f>IF($B3190="","",IF(COUNTIF(Exclusions!$A:$A,$B3190)&gt;0,"Yes","No"))</f>
        <v/>
      </c>
      <c r="S3190" s="38">
        <f>IF($B3190="","",MIN(1,DAY($A3190)/IF($N3190="Superstore",Settings!$B$5,Settings!$B$4)))</f>
        <v/>
      </c>
      <c r="T3190" s="38">
        <f>IF(OR($B3190="",$G3190="",$S3190=0),"",$G3190/$S3190)</f>
        <v/>
      </c>
      <c r="U3190" s="36">
        <f>IF($T3190="","",IF($T3190&lt;Settings!$B$8,"Critical",IF($T3190&lt;Settings!$B$9,"Semi Critical","Non Critical")))</f>
        <v/>
      </c>
      <c r="V3190" s="28" t="n"/>
      <c r="Z3190">
        <f>IF($B3190="","",IFERROR(VLOOKUP($B3190,'Plan HC for CCA'!$A:$B,2,0),""))</f>
        <v/>
      </c>
      <c r="AA3190">
        <f>IF(OR($B3190="",$Z3190=""),"",IF(N($M3190)&lt;$Z3190,"Delta","No Delta"))</f>
        <v/>
      </c>
      <c r="AB3190">
        <f>IF(OR($B3190="",$Z3190=""),"",MAX(0,$Z3190-N($M3190)))</f>
        <v/>
      </c>
      <c r="AC3190" s="46">
        <f>IF($B3190="","",IFERROR(INDEX('CCA Util %'!$H:$H,MATCH($B3190,'CCA Util %'!$E:$E,0)),""))</f>
        <v/>
      </c>
      <c r="AD3190">
        <f>IF($B3190="","",IFERROR(INDEX('CCA Util %'!$G:$G,MATCH($B3190,'CCA Util %'!$E:$E,0)),""))</f>
        <v/>
      </c>
      <c r="AE3190">
        <f>IF(OR($B3190="",$U3190=""),"",$U3190&amp;" &amp; "&amp;IF(OR($AD3190="",$AD3190=0),"Util NA",$AD3190&amp;" Util"))</f>
        <v/>
      </c>
    </row>
    <row r="3191" ht="15.75" customHeight="1" s="42">
      <c r="A3191" s="41" t="n"/>
      <c r="G3191" s="38" t="n"/>
      <c r="H3191" s="38" t="n"/>
      <c r="I3191" s="38" t="n"/>
      <c r="J3191" s="38" t="n"/>
      <c r="K3191" s="38" t="n"/>
      <c r="L3191" s="38" t="n"/>
      <c r="N3191" s="36">
        <f>IF($B3191="","",IF($C3191="SUPERSTORE","Superstore","DH"))</f>
        <v/>
      </c>
      <c r="O3191" s="36">
        <f>IF($B3191="","",IFERROR(VLOOKUP($B3191,Mapping!$A:$C,2,0),"Not Mapped"))</f>
        <v/>
      </c>
      <c r="P3191" s="36">
        <f>IF($B3191="","",IFERROR(VLOOKUP($B3191,Mapping!$A:$C,3,0),"Not Mapped"))</f>
        <v/>
      </c>
      <c r="Q3191" s="36">
        <f>IF($B3191="","",IFERROR(VLOOKUP($O3191,Leaders!$A:$B,2,0),"Not Mapped"))</f>
        <v/>
      </c>
      <c r="R3191" s="36">
        <f>IF($B3191="","",IF(COUNTIF(Exclusions!$A:$A,$B3191)&gt;0,"Yes","No"))</f>
        <v/>
      </c>
      <c r="S3191" s="38">
        <f>IF($B3191="","",MIN(1,DAY($A3191)/IF($N3191="Superstore",Settings!$B$5,Settings!$B$4)))</f>
        <v/>
      </c>
      <c r="T3191" s="38">
        <f>IF(OR($B3191="",$G3191="",$S3191=0),"",$G3191/$S3191)</f>
        <v/>
      </c>
      <c r="U3191" s="36">
        <f>IF($T3191="","",IF($T3191&lt;Settings!$B$8,"Critical",IF($T3191&lt;Settings!$B$9,"Semi Critical","Non Critical")))</f>
        <v/>
      </c>
      <c r="V3191" s="28" t="n"/>
      <c r="Z3191">
        <f>IF($B3191="","",IFERROR(VLOOKUP($B3191,'Plan HC for CCA'!$A:$B,2,0),""))</f>
        <v/>
      </c>
      <c r="AA3191">
        <f>IF(OR($B3191="",$Z3191=""),"",IF(N($M3191)&lt;$Z3191,"Delta","No Delta"))</f>
        <v/>
      </c>
      <c r="AB3191">
        <f>IF(OR($B3191="",$Z3191=""),"",MAX(0,$Z3191-N($M3191)))</f>
        <v/>
      </c>
      <c r="AC3191" s="46">
        <f>IF($B3191="","",IFERROR(INDEX('CCA Util %'!$H:$H,MATCH($B3191,'CCA Util %'!$E:$E,0)),""))</f>
        <v/>
      </c>
      <c r="AD3191">
        <f>IF($B3191="","",IFERROR(INDEX('CCA Util %'!$G:$G,MATCH($B3191,'CCA Util %'!$E:$E,0)),""))</f>
        <v/>
      </c>
      <c r="AE3191">
        <f>IF(OR($B3191="",$U3191=""),"",$U3191&amp;" &amp; "&amp;IF(OR($AD3191="",$AD3191=0),"Util NA",$AD3191&amp;" Util"))</f>
        <v/>
      </c>
    </row>
    <row r="3192" ht="15.75" customHeight="1" s="42">
      <c r="A3192" s="41" t="n"/>
      <c r="G3192" s="38" t="n"/>
      <c r="H3192" s="38" t="n"/>
      <c r="I3192" s="38" t="n"/>
      <c r="J3192" s="38" t="n"/>
      <c r="K3192" s="38" t="n"/>
      <c r="L3192" s="38" t="n"/>
      <c r="N3192" s="36">
        <f>IF($B3192="","",IF($C3192="SUPERSTORE","Superstore","DH"))</f>
        <v/>
      </c>
      <c r="O3192" s="36">
        <f>IF($B3192="","",IFERROR(VLOOKUP($B3192,Mapping!$A:$C,2,0),"Not Mapped"))</f>
        <v/>
      </c>
      <c r="P3192" s="36">
        <f>IF($B3192="","",IFERROR(VLOOKUP($B3192,Mapping!$A:$C,3,0),"Not Mapped"))</f>
        <v/>
      </c>
      <c r="Q3192" s="36">
        <f>IF($B3192="","",IFERROR(VLOOKUP($O3192,Leaders!$A:$B,2,0),"Not Mapped"))</f>
        <v/>
      </c>
      <c r="R3192" s="36">
        <f>IF($B3192="","",IF(COUNTIF(Exclusions!$A:$A,$B3192)&gt;0,"Yes","No"))</f>
        <v/>
      </c>
      <c r="S3192" s="38">
        <f>IF($B3192="","",MIN(1,DAY($A3192)/IF($N3192="Superstore",Settings!$B$5,Settings!$B$4)))</f>
        <v/>
      </c>
      <c r="T3192" s="38">
        <f>IF(OR($B3192="",$G3192="",$S3192=0),"",$G3192/$S3192)</f>
        <v/>
      </c>
      <c r="U3192" s="36">
        <f>IF($T3192="","",IF($T3192&lt;Settings!$B$8,"Critical",IF($T3192&lt;Settings!$B$9,"Semi Critical","Non Critical")))</f>
        <v/>
      </c>
      <c r="V3192" s="28" t="n"/>
      <c r="Z3192">
        <f>IF($B3192="","",IFERROR(VLOOKUP($B3192,'Plan HC for CCA'!$A:$B,2,0),""))</f>
        <v/>
      </c>
      <c r="AA3192">
        <f>IF(OR($B3192="",$Z3192=""),"",IF(N($M3192)&lt;$Z3192,"Delta","No Delta"))</f>
        <v/>
      </c>
      <c r="AB3192">
        <f>IF(OR($B3192="",$Z3192=""),"",MAX(0,$Z3192-N($M3192)))</f>
        <v/>
      </c>
      <c r="AC3192" s="46">
        <f>IF($B3192="","",IFERROR(INDEX('CCA Util %'!$H:$H,MATCH($B3192,'CCA Util %'!$E:$E,0)),""))</f>
        <v/>
      </c>
      <c r="AD3192">
        <f>IF($B3192="","",IFERROR(INDEX('CCA Util %'!$G:$G,MATCH($B3192,'CCA Util %'!$E:$E,0)),""))</f>
        <v/>
      </c>
      <c r="AE3192">
        <f>IF(OR($B3192="",$U3192=""),"",$U3192&amp;" &amp; "&amp;IF(OR($AD3192="",$AD3192=0),"Util NA",$AD3192&amp;" Util"))</f>
        <v/>
      </c>
    </row>
    <row r="3193" ht="15.75" customHeight="1" s="42">
      <c r="A3193" s="41" t="n"/>
      <c r="G3193" s="38" t="n"/>
      <c r="H3193" s="38" t="n"/>
      <c r="I3193" s="38" t="n"/>
      <c r="J3193" s="38" t="n"/>
      <c r="K3193" s="38" t="n"/>
      <c r="L3193" s="38" t="n"/>
      <c r="N3193" s="36">
        <f>IF($B3193="","",IF($C3193="SUPERSTORE","Superstore","DH"))</f>
        <v/>
      </c>
      <c r="O3193" s="36">
        <f>IF($B3193="","",IFERROR(VLOOKUP($B3193,Mapping!$A:$C,2,0),"Not Mapped"))</f>
        <v/>
      </c>
      <c r="P3193" s="36">
        <f>IF($B3193="","",IFERROR(VLOOKUP($B3193,Mapping!$A:$C,3,0),"Not Mapped"))</f>
        <v/>
      </c>
      <c r="Q3193" s="36">
        <f>IF($B3193="","",IFERROR(VLOOKUP($O3193,Leaders!$A:$B,2,0),"Not Mapped"))</f>
        <v/>
      </c>
      <c r="R3193" s="36">
        <f>IF($B3193="","",IF(COUNTIF(Exclusions!$A:$A,$B3193)&gt;0,"Yes","No"))</f>
        <v/>
      </c>
      <c r="S3193" s="38">
        <f>IF($B3193="","",MIN(1,DAY($A3193)/IF($N3193="Superstore",Settings!$B$5,Settings!$B$4)))</f>
        <v/>
      </c>
      <c r="T3193" s="38">
        <f>IF(OR($B3193="",$G3193="",$S3193=0),"",$G3193/$S3193)</f>
        <v/>
      </c>
      <c r="U3193" s="36">
        <f>IF($T3193="","",IF($T3193&lt;Settings!$B$8,"Critical",IF($T3193&lt;Settings!$B$9,"Semi Critical","Non Critical")))</f>
        <v/>
      </c>
      <c r="V3193" s="28" t="n"/>
      <c r="Z3193">
        <f>IF($B3193="","",IFERROR(VLOOKUP($B3193,'Plan HC for CCA'!$A:$B,2,0),""))</f>
        <v/>
      </c>
      <c r="AA3193">
        <f>IF(OR($B3193="",$Z3193=""),"",IF(N($M3193)&lt;$Z3193,"Delta","No Delta"))</f>
        <v/>
      </c>
      <c r="AB3193">
        <f>IF(OR($B3193="",$Z3193=""),"",MAX(0,$Z3193-N($M3193)))</f>
        <v/>
      </c>
      <c r="AC3193" s="46">
        <f>IF($B3193="","",IFERROR(INDEX('CCA Util %'!$H:$H,MATCH($B3193,'CCA Util %'!$E:$E,0)),""))</f>
        <v/>
      </c>
      <c r="AD3193">
        <f>IF($B3193="","",IFERROR(INDEX('CCA Util %'!$G:$G,MATCH($B3193,'CCA Util %'!$E:$E,0)),""))</f>
        <v/>
      </c>
      <c r="AE3193">
        <f>IF(OR($B3193="",$U3193=""),"",$U3193&amp;" &amp; "&amp;IF(OR($AD3193="",$AD3193=0),"Util NA",$AD3193&amp;" Util"))</f>
        <v/>
      </c>
    </row>
    <row r="3194" ht="15.75" customHeight="1" s="42">
      <c r="A3194" s="41" t="n"/>
      <c r="G3194" s="38" t="n"/>
      <c r="H3194" s="38" t="n"/>
      <c r="I3194" s="38" t="n"/>
      <c r="J3194" s="38" t="n"/>
      <c r="K3194" s="38" t="n"/>
      <c r="L3194" s="38" t="n"/>
      <c r="N3194" s="36">
        <f>IF($B3194="","",IF($C3194="SUPERSTORE","Superstore","DH"))</f>
        <v/>
      </c>
      <c r="O3194" s="36">
        <f>IF($B3194="","",IFERROR(VLOOKUP($B3194,Mapping!$A:$C,2,0),"Not Mapped"))</f>
        <v/>
      </c>
      <c r="P3194" s="36">
        <f>IF($B3194="","",IFERROR(VLOOKUP($B3194,Mapping!$A:$C,3,0),"Not Mapped"))</f>
        <v/>
      </c>
      <c r="Q3194" s="36">
        <f>IF($B3194="","",IFERROR(VLOOKUP($O3194,Leaders!$A:$B,2,0),"Not Mapped"))</f>
        <v/>
      </c>
      <c r="R3194" s="36">
        <f>IF($B3194="","",IF(COUNTIF(Exclusions!$A:$A,$B3194)&gt;0,"Yes","No"))</f>
        <v/>
      </c>
      <c r="S3194" s="38">
        <f>IF($B3194="","",MIN(1,DAY($A3194)/IF($N3194="Superstore",Settings!$B$5,Settings!$B$4)))</f>
        <v/>
      </c>
      <c r="T3194" s="38">
        <f>IF(OR($B3194="",$G3194="",$S3194=0),"",$G3194/$S3194)</f>
        <v/>
      </c>
      <c r="U3194" s="36">
        <f>IF($T3194="","",IF($T3194&lt;Settings!$B$8,"Critical",IF($T3194&lt;Settings!$B$9,"Semi Critical","Non Critical")))</f>
        <v/>
      </c>
      <c r="V3194" s="28" t="n"/>
      <c r="Z3194">
        <f>IF($B3194="","",IFERROR(VLOOKUP($B3194,'Plan HC for CCA'!$A:$B,2,0),""))</f>
        <v/>
      </c>
      <c r="AA3194">
        <f>IF(OR($B3194="",$Z3194=""),"",IF(N($M3194)&lt;$Z3194,"Delta","No Delta"))</f>
        <v/>
      </c>
      <c r="AB3194">
        <f>IF(OR($B3194="",$Z3194=""),"",MAX(0,$Z3194-N($M3194)))</f>
        <v/>
      </c>
      <c r="AC3194" s="46">
        <f>IF($B3194="","",IFERROR(INDEX('CCA Util %'!$H:$H,MATCH($B3194,'CCA Util %'!$E:$E,0)),""))</f>
        <v/>
      </c>
      <c r="AD3194">
        <f>IF($B3194="","",IFERROR(INDEX('CCA Util %'!$G:$G,MATCH($B3194,'CCA Util %'!$E:$E,0)),""))</f>
        <v/>
      </c>
      <c r="AE3194">
        <f>IF(OR($B3194="",$U3194=""),"",$U3194&amp;" &amp; "&amp;IF(OR($AD3194="",$AD3194=0),"Util NA",$AD3194&amp;" Util"))</f>
        <v/>
      </c>
    </row>
    <row r="3195" ht="15.75" customHeight="1" s="42">
      <c r="A3195" s="41" t="n"/>
      <c r="G3195" s="38" t="n"/>
      <c r="H3195" s="38" t="n"/>
      <c r="I3195" s="38" t="n"/>
      <c r="J3195" s="38" t="n"/>
      <c r="K3195" s="38" t="n"/>
      <c r="L3195" s="38" t="n"/>
      <c r="N3195" s="36">
        <f>IF($B3195="","",IF($C3195="SUPERSTORE","Superstore","DH"))</f>
        <v/>
      </c>
      <c r="O3195" s="36">
        <f>IF($B3195="","",IFERROR(VLOOKUP($B3195,Mapping!$A:$C,2,0),"Not Mapped"))</f>
        <v/>
      </c>
      <c r="P3195" s="36">
        <f>IF($B3195="","",IFERROR(VLOOKUP($B3195,Mapping!$A:$C,3,0),"Not Mapped"))</f>
        <v/>
      </c>
      <c r="Q3195" s="36">
        <f>IF($B3195="","",IFERROR(VLOOKUP($O3195,Leaders!$A:$B,2,0),"Not Mapped"))</f>
        <v/>
      </c>
      <c r="R3195" s="36">
        <f>IF($B3195="","",IF(COUNTIF(Exclusions!$A:$A,$B3195)&gt;0,"Yes","No"))</f>
        <v/>
      </c>
      <c r="S3195" s="38">
        <f>IF($B3195="","",MIN(1,DAY($A3195)/IF($N3195="Superstore",Settings!$B$5,Settings!$B$4)))</f>
        <v/>
      </c>
      <c r="T3195" s="38">
        <f>IF(OR($B3195="",$G3195="",$S3195=0),"",$G3195/$S3195)</f>
        <v/>
      </c>
      <c r="U3195" s="36">
        <f>IF($T3195="","",IF($T3195&lt;Settings!$B$8,"Critical",IF($T3195&lt;Settings!$B$9,"Semi Critical","Non Critical")))</f>
        <v/>
      </c>
      <c r="V3195" s="28" t="n"/>
      <c r="Z3195">
        <f>IF($B3195="","",IFERROR(VLOOKUP($B3195,'Plan HC for CCA'!$A:$B,2,0),""))</f>
        <v/>
      </c>
      <c r="AA3195">
        <f>IF(OR($B3195="",$Z3195=""),"",IF(N($M3195)&lt;$Z3195,"Delta","No Delta"))</f>
        <v/>
      </c>
      <c r="AB3195">
        <f>IF(OR($B3195="",$Z3195=""),"",MAX(0,$Z3195-N($M3195)))</f>
        <v/>
      </c>
      <c r="AC3195" s="46">
        <f>IF($B3195="","",IFERROR(INDEX('CCA Util %'!$H:$H,MATCH($B3195,'CCA Util %'!$E:$E,0)),""))</f>
        <v/>
      </c>
      <c r="AD3195">
        <f>IF($B3195="","",IFERROR(INDEX('CCA Util %'!$G:$G,MATCH($B3195,'CCA Util %'!$E:$E,0)),""))</f>
        <v/>
      </c>
      <c r="AE3195">
        <f>IF(OR($B3195="",$U3195=""),"",$U3195&amp;" &amp; "&amp;IF(OR($AD3195="",$AD3195=0),"Util NA",$AD3195&amp;" Util"))</f>
        <v/>
      </c>
    </row>
    <row r="3196" ht="15.75" customHeight="1" s="42">
      <c r="A3196" s="41" t="n"/>
      <c r="G3196" s="38" t="n"/>
      <c r="H3196" s="38" t="n"/>
      <c r="I3196" s="38" t="n"/>
      <c r="J3196" s="38" t="n"/>
      <c r="K3196" s="38" t="n"/>
      <c r="L3196" s="38" t="n"/>
      <c r="N3196" s="36">
        <f>IF($B3196="","",IF($C3196="SUPERSTORE","Superstore","DH"))</f>
        <v/>
      </c>
      <c r="O3196" s="36">
        <f>IF($B3196="","",IFERROR(VLOOKUP($B3196,Mapping!$A:$C,2,0),"Not Mapped"))</f>
        <v/>
      </c>
      <c r="P3196" s="36">
        <f>IF($B3196="","",IFERROR(VLOOKUP($B3196,Mapping!$A:$C,3,0),"Not Mapped"))</f>
        <v/>
      </c>
      <c r="Q3196" s="36">
        <f>IF($B3196="","",IFERROR(VLOOKUP($O3196,Leaders!$A:$B,2,0),"Not Mapped"))</f>
        <v/>
      </c>
      <c r="R3196" s="36">
        <f>IF($B3196="","",IF(COUNTIF(Exclusions!$A:$A,$B3196)&gt;0,"Yes","No"))</f>
        <v/>
      </c>
      <c r="S3196" s="38">
        <f>IF($B3196="","",MIN(1,DAY($A3196)/IF($N3196="Superstore",Settings!$B$5,Settings!$B$4)))</f>
        <v/>
      </c>
      <c r="T3196" s="38">
        <f>IF(OR($B3196="",$G3196="",$S3196=0),"",$G3196/$S3196)</f>
        <v/>
      </c>
      <c r="U3196" s="36">
        <f>IF($T3196="","",IF($T3196&lt;Settings!$B$8,"Critical",IF($T3196&lt;Settings!$B$9,"Semi Critical","Non Critical")))</f>
        <v/>
      </c>
      <c r="V3196" s="28" t="n"/>
      <c r="Z3196">
        <f>IF($B3196="","",IFERROR(VLOOKUP($B3196,'Plan HC for CCA'!$A:$B,2,0),""))</f>
        <v/>
      </c>
      <c r="AA3196">
        <f>IF(OR($B3196="",$Z3196=""),"",IF(N($M3196)&lt;$Z3196,"Delta","No Delta"))</f>
        <v/>
      </c>
      <c r="AB3196">
        <f>IF(OR($B3196="",$Z3196=""),"",MAX(0,$Z3196-N($M3196)))</f>
        <v/>
      </c>
      <c r="AC3196" s="46">
        <f>IF($B3196="","",IFERROR(INDEX('CCA Util %'!$H:$H,MATCH($B3196,'CCA Util %'!$E:$E,0)),""))</f>
        <v/>
      </c>
      <c r="AD3196">
        <f>IF($B3196="","",IFERROR(INDEX('CCA Util %'!$G:$G,MATCH($B3196,'CCA Util %'!$E:$E,0)),""))</f>
        <v/>
      </c>
      <c r="AE3196">
        <f>IF(OR($B3196="",$U3196=""),"",$U3196&amp;" &amp; "&amp;IF(OR($AD3196="",$AD3196=0),"Util NA",$AD3196&amp;" Util"))</f>
        <v/>
      </c>
    </row>
    <row r="3197" ht="15.75" customHeight="1" s="42">
      <c r="A3197" s="41" t="n"/>
      <c r="G3197" s="38" t="n"/>
      <c r="H3197" s="38" t="n"/>
      <c r="I3197" s="38" t="n"/>
      <c r="J3197" s="38" t="n"/>
      <c r="K3197" s="38" t="n"/>
      <c r="L3197" s="38" t="n"/>
      <c r="N3197" s="36">
        <f>IF($B3197="","",IF($C3197="SUPERSTORE","Superstore","DH"))</f>
        <v/>
      </c>
      <c r="O3197" s="36">
        <f>IF($B3197="","",IFERROR(VLOOKUP($B3197,Mapping!$A:$C,2,0),"Not Mapped"))</f>
        <v/>
      </c>
      <c r="P3197" s="36">
        <f>IF($B3197="","",IFERROR(VLOOKUP($B3197,Mapping!$A:$C,3,0),"Not Mapped"))</f>
        <v/>
      </c>
      <c r="Q3197" s="36">
        <f>IF($B3197="","",IFERROR(VLOOKUP($O3197,Leaders!$A:$B,2,0),"Not Mapped"))</f>
        <v/>
      </c>
      <c r="R3197" s="36">
        <f>IF($B3197="","",IF(COUNTIF(Exclusions!$A:$A,$B3197)&gt;0,"Yes","No"))</f>
        <v/>
      </c>
      <c r="S3197" s="38">
        <f>IF($B3197="","",MIN(1,DAY($A3197)/IF($N3197="Superstore",Settings!$B$5,Settings!$B$4)))</f>
        <v/>
      </c>
      <c r="T3197" s="38">
        <f>IF(OR($B3197="",$G3197="",$S3197=0),"",$G3197/$S3197)</f>
        <v/>
      </c>
      <c r="U3197" s="36">
        <f>IF($T3197="","",IF($T3197&lt;Settings!$B$8,"Critical",IF($T3197&lt;Settings!$B$9,"Semi Critical","Non Critical")))</f>
        <v/>
      </c>
      <c r="V3197" s="28" t="n"/>
      <c r="Z3197">
        <f>IF($B3197="","",IFERROR(VLOOKUP($B3197,'Plan HC for CCA'!$A:$B,2,0),""))</f>
        <v/>
      </c>
      <c r="AA3197">
        <f>IF(OR($B3197="",$Z3197=""),"",IF(N($M3197)&lt;$Z3197,"Delta","No Delta"))</f>
        <v/>
      </c>
      <c r="AB3197">
        <f>IF(OR($B3197="",$Z3197=""),"",MAX(0,$Z3197-N($M3197)))</f>
        <v/>
      </c>
      <c r="AC3197" s="46">
        <f>IF($B3197="","",IFERROR(INDEX('CCA Util %'!$H:$H,MATCH($B3197,'CCA Util %'!$E:$E,0)),""))</f>
        <v/>
      </c>
      <c r="AD3197">
        <f>IF($B3197="","",IFERROR(INDEX('CCA Util %'!$G:$G,MATCH($B3197,'CCA Util %'!$E:$E,0)),""))</f>
        <v/>
      </c>
      <c r="AE3197">
        <f>IF(OR($B3197="",$U3197=""),"",$U3197&amp;" &amp; "&amp;IF(OR($AD3197="",$AD3197=0),"Util NA",$AD3197&amp;" Util"))</f>
        <v/>
      </c>
    </row>
    <row r="3198" ht="15.75" customHeight="1" s="42">
      <c r="A3198" s="41" t="n"/>
      <c r="G3198" s="38" t="n"/>
      <c r="H3198" s="38" t="n"/>
      <c r="I3198" s="38" t="n"/>
      <c r="J3198" s="38" t="n"/>
      <c r="K3198" s="38" t="n"/>
      <c r="L3198" s="38" t="n"/>
      <c r="N3198" s="36">
        <f>IF($B3198="","",IF($C3198="SUPERSTORE","Superstore","DH"))</f>
        <v/>
      </c>
      <c r="O3198" s="36">
        <f>IF($B3198="","",IFERROR(VLOOKUP($B3198,Mapping!$A:$C,2,0),"Not Mapped"))</f>
        <v/>
      </c>
      <c r="P3198" s="36">
        <f>IF($B3198="","",IFERROR(VLOOKUP($B3198,Mapping!$A:$C,3,0),"Not Mapped"))</f>
        <v/>
      </c>
      <c r="Q3198" s="36">
        <f>IF($B3198="","",IFERROR(VLOOKUP($O3198,Leaders!$A:$B,2,0),"Not Mapped"))</f>
        <v/>
      </c>
      <c r="R3198" s="36">
        <f>IF($B3198="","",IF(COUNTIF(Exclusions!$A:$A,$B3198)&gt;0,"Yes","No"))</f>
        <v/>
      </c>
      <c r="S3198" s="38">
        <f>IF($B3198="","",MIN(1,DAY($A3198)/IF($N3198="Superstore",Settings!$B$5,Settings!$B$4)))</f>
        <v/>
      </c>
      <c r="T3198" s="38">
        <f>IF(OR($B3198="",$G3198="",$S3198=0),"",$G3198/$S3198)</f>
        <v/>
      </c>
      <c r="U3198" s="36">
        <f>IF($T3198="","",IF($T3198&lt;Settings!$B$8,"Critical",IF($T3198&lt;Settings!$B$9,"Semi Critical","Non Critical")))</f>
        <v/>
      </c>
      <c r="V3198" s="28" t="n"/>
      <c r="Z3198">
        <f>IF($B3198="","",IFERROR(VLOOKUP($B3198,'Plan HC for CCA'!$A:$B,2,0),""))</f>
        <v/>
      </c>
      <c r="AA3198">
        <f>IF(OR($B3198="",$Z3198=""),"",IF(N($M3198)&lt;$Z3198,"Delta","No Delta"))</f>
        <v/>
      </c>
      <c r="AB3198">
        <f>IF(OR($B3198="",$Z3198=""),"",MAX(0,$Z3198-N($M3198)))</f>
        <v/>
      </c>
      <c r="AC3198" s="46">
        <f>IF($B3198="","",IFERROR(INDEX('CCA Util %'!$H:$H,MATCH($B3198,'CCA Util %'!$E:$E,0)),""))</f>
        <v/>
      </c>
      <c r="AD3198">
        <f>IF($B3198="","",IFERROR(INDEX('CCA Util %'!$G:$G,MATCH($B3198,'CCA Util %'!$E:$E,0)),""))</f>
        <v/>
      </c>
      <c r="AE3198">
        <f>IF(OR($B3198="",$U3198=""),"",$U3198&amp;" &amp; "&amp;IF(OR($AD3198="",$AD3198=0),"Util NA",$AD3198&amp;" Util"))</f>
        <v/>
      </c>
    </row>
    <row r="3199" ht="15.75" customHeight="1" s="42">
      <c r="A3199" s="41" t="n"/>
      <c r="G3199" s="38" t="n"/>
      <c r="H3199" s="38" t="n"/>
      <c r="I3199" s="38" t="n"/>
      <c r="J3199" s="38" t="n"/>
      <c r="K3199" s="38" t="n"/>
      <c r="L3199" s="38" t="n"/>
      <c r="N3199" s="36">
        <f>IF($B3199="","",IF($C3199="SUPERSTORE","Superstore","DH"))</f>
        <v/>
      </c>
      <c r="O3199" s="36">
        <f>IF($B3199="","",IFERROR(VLOOKUP($B3199,Mapping!$A:$C,2,0),"Not Mapped"))</f>
        <v/>
      </c>
      <c r="P3199" s="36">
        <f>IF($B3199="","",IFERROR(VLOOKUP($B3199,Mapping!$A:$C,3,0),"Not Mapped"))</f>
        <v/>
      </c>
      <c r="Q3199" s="36">
        <f>IF($B3199="","",IFERROR(VLOOKUP($O3199,Leaders!$A:$B,2,0),"Not Mapped"))</f>
        <v/>
      </c>
      <c r="R3199" s="36">
        <f>IF($B3199="","",IF(COUNTIF(Exclusions!$A:$A,$B3199)&gt;0,"Yes","No"))</f>
        <v/>
      </c>
      <c r="S3199" s="38">
        <f>IF($B3199="","",MIN(1,DAY($A3199)/IF($N3199="Superstore",Settings!$B$5,Settings!$B$4)))</f>
        <v/>
      </c>
      <c r="T3199" s="38">
        <f>IF(OR($B3199="",$G3199="",$S3199=0),"",$G3199/$S3199)</f>
        <v/>
      </c>
      <c r="U3199" s="36">
        <f>IF($T3199="","",IF($T3199&lt;Settings!$B$8,"Critical",IF($T3199&lt;Settings!$B$9,"Semi Critical","Non Critical")))</f>
        <v/>
      </c>
      <c r="V3199" s="28" t="n"/>
      <c r="Z3199">
        <f>IF($B3199="","",IFERROR(VLOOKUP($B3199,'Plan HC for CCA'!$A:$B,2,0),""))</f>
        <v/>
      </c>
      <c r="AA3199">
        <f>IF(OR($B3199="",$Z3199=""),"",IF(N($M3199)&lt;$Z3199,"Delta","No Delta"))</f>
        <v/>
      </c>
      <c r="AB3199">
        <f>IF(OR($B3199="",$Z3199=""),"",MAX(0,$Z3199-N($M3199)))</f>
        <v/>
      </c>
      <c r="AC3199" s="46">
        <f>IF($B3199="","",IFERROR(INDEX('CCA Util %'!$H:$H,MATCH($B3199,'CCA Util %'!$E:$E,0)),""))</f>
        <v/>
      </c>
      <c r="AD3199">
        <f>IF($B3199="","",IFERROR(INDEX('CCA Util %'!$G:$G,MATCH($B3199,'CCA Util %'!$E:$E,0)),""))</f>
        <v/>
      </c>
      <c r="AE3199">
        <f>IF(OR($B3199="",$U3199=""),"",$U3199&amp;" &amp; "&amp;IF(OR($AD3199="",$AD3199=0),"Util NA",$AD3199&amp;" Util"))</f>
        <v/>
      </c>
    </row>
    <row r="3200" ht="15.75" customHeight="1" s="42">
      <c r="A3200" s="41" t="n"/>
      <c r="G3200" s="38" t="n"/>
      <c r="H3200" s="38" t="n"/>
      <c r="I3200" s="38" t="n"/>
      <c r="J3200" s="38" t="n"/>
      <c r="K3200" s="38" t="n"/>
      <c r="L3200" s="38" t="n"/>
      <c r="N3200" s="36">
        <f>IF($B3200="","",IF($C3200="SUPERSTORE","Superstore","DH"))</f>
        <v/>
      </c>
      <c r="O3200" s="36">
        <f>IF($B3200="","",IFERROR(VLOOKUP($B3200,Mapping!$A:$C,2,0),"Not Mapped"))</f>
        <v/>
      </c>
      <c r="P3200" s="36">
        <f>IF($B3200="","",IFERROR(VLOOKUP($B3200,Mapping!$A:$C,3,0),"Not Mapped"))</f>
        <v/>
      </c>
      <c r="Q3200" s="36">
        <f>IF($B3200="","",IFERROR(VLOOKUP($O3200,Leaders!$A:$B,2,0),"Not Mapped"))</f>
        <v/>
      </c>
      <c r="R3200" s="36">
        <f>IF($B3200="","",IF(COUNTIF(Exclusions!$A:$A,$B3200)&gt;0,"Yes","No"))</f>
        <v/>
      </c>
      <c r="S3200" s="38">
        <f>IF($B3200="","",MIN(1,DAY($A3200)/IF($N3200="Superstore",Settings!$B$5,Settings!$B$4)))</f>
        <v/>
      </c>
      <c r="T3200" s="38">
        <f>IF(OR($B3200="",$G3200="",$S3200=0),"",$G3200/$S3200)</f>
        <v/>
      </c>
      <c r="U3200" s="36">
        <f>IF($T3200="","",IF($T3200&lt;Settings!$B$8,"Critical",IF($T3200&lt;Settings!$B$9,"Semi Critical","Non Critical")))</f>
        <v/>
      </c>
      <c r="V3200" s="28" t="n"/>
      <c r="Z3200">
        <f>IF($B3200="","",IFERROR(VLOOKUP($B3200,'Plan HC for CCA'!$A:$B,2,0),""))</f>
        <v/>
      </c>
      <c r="AA3200">
        <f>IF(OR($B3200="",$Z3200=""),"",IF(N($M3200)&lt;$Z3200,"Delta","No Delta"))</f>
        <v/>
      </c>
      <c r="AB3200">
        <f>IF(OR($B3200="",$Z3200=""),"",MAX(0,$Z3200-N($M3200)))</f>
        <v/>
      </c>
      <c r="AC3200" s="46">
        <f>IF($B3200="","",IFERROR(INDEX('CCA Util %'!$H:$H,MATCH($B3200,'CCA Util %'!$E:$E,0)),""))</f>
        <v/>
      </c>
      <c r="AD3200">
        <f>IF($B3200="","",IFERROR(INDEX('CCA Util %'!$G:$G,MATCH($B3200,'CCA Util %'!$E:$E,0)),""))</f>
        <v/>
      </c>
      <c r="AE3200">
        <f>IF(OR($B3200="",$U3200=""),"",$U3200&amp;" &amp; "&amp;IF(OR($AD3200="",$AD3200=0),"Util NA",$AD3200&amp;" Util"))</f>
        <v/>
      </c>
    </row>
    <row r="3201" ht="15.75" customHeight="1" s="42">
      <c r="A3201" s="41" t="n"/>
      <c r="G3201" s="38" t="n"/>
      <c r="H3201" s="38" t="n"/>
      <c r="I3201" s="38" t="n"/>
      <c r="J3201" s="38" t="n"/>
      <c r="K3201" s="38" t="n"/>
      <c r="L3201" s="38" t="n"/>
      <c r="N3201" s="36">
        <f>IF($B3201="","",IF($C3201="SUPERSTORE","Superstore","DH"))</f>
        <v/>
      </c>
      <c r="O3201" s="36">
        <f>IF($B3201="","",IFERROR(VLOOKUP($B3201,Mapping!$A:$C,2,0),"Not Mapped"))</f>
        <v/>
      </c>
      <c r="P3201" s="36">
        <f>IF($B3201="","",IFERROR(VLOOKUP($B3201,Mapping!$A:$C,3,0),"Not Mapped"))</f>
        <v/>
      </c>
      <c r="Q3201" s="36">
        <f>IF($B3201="","",IFERROR(VLOOKUP($O3201,Leaders!$A:$B,2,0),"Not Mapped"))</f>
        <v/>
      </c>
      <c r="R3201" s="36">
        <f>IF($B3201="","",IF(COUNTIF(Exclusions!$A:$A,$B3201)&gt;0,"Yes","No"))</f>
        <v/>
      </c>
      <c r="S3201" s="38">
        <f>IF($B3201="","",MIN(1,DAY($A3201)/IF($N3201="Superstore",Settings!$B$5,Settings!$B$4)))</f>
        <v/>
      </c>
      <c r="T3201" s="38">
        <f>IF(OR($B3201="",$G3201="",$S3201=0),"",$G3201/$S3201)</f>
        <v/>
      </c>
      <c r="U3201" s="36">
        <f>IF($T3201="","",IF($T3201&lt;Settings!$B$8,"Critical",IF($T3201&lt;Settings!$B$9,"Semi Critical","Non Critical")))</f>
        <v/>
      </c>
      <c r="V3201" s="28" t="n"/>
      <c r="Z3201">
        <f>IF($B3201="","",IFERROR(VLOOKUP($B3201,'Plan HC for CCA'!$A:$B,2,0),""))</f>
        <v/>
      </c>
      <c r="AA3201">
        <f>IF(OR($B3201="",$Z3201=""),"",IF(N($M3201)&lt;$Z3201,"Delta","No Delta"))</f>
        <v/>
      </c>
      <c r="AB3201">
        <f>IF(OR($B3201="",$Z3201=""),"",MAX(0,$Z3201-N($M3201)))</f>
        <v/>
      </c>
      <c r="AC3201" s="46">
        <f>IF($B3201="","",IFERROR(INDEX('CCA Util %'!$H:$H,MATCH($B3201,'CCA Util %'!$E:$E,0)),""))</f>
        <v/>
      </c>
      <c r="AD3201">
        <f>IF($B3201="","",IFERROR(INDEX('CCA Util %'!$G:$G,MATCH($B3201,'CCA Util %'!$E:$E,0)),""))</f>
        <v/>
      </c>
      <c r="AE3201">
        <f>IF(OR($B3201="",$U3201=""),"",$U3201&amp;" &amp; "&amp;IF(OR($AD3201="",$AD3201=0),"Util NA",$AD3201&amp;" Util"))</f>
        <v/>
      </c>
    </row>
    <row r="3202" ht="15.75" customHeight="1" s="42">
      <c r="A3202" s="41" t="n"/>
      <c r="G3202" s="38" t="n"/>
      <c r="H3202" s="38" t="n"/>
      <c r="I3202" s="38" t="n"/>
      <c r="J3202" s="38" t="n"/>
      <c r="K3202" s="38" t="n"/>
      <c r="L3202" s="38" t="n"/>
      <c r="N3202" s="36">
        <f>IF($B3202="","",IF($C3202="SUPERSTORE","Superstore","DH"))</f>
        <v/>
      </c>
      <c r="O3202" s="36">
        <f>IF($B3202="","",IFERROR(VLOOKUP($B3202,Mapping!$A:$C,2,0),"Not Mapped"))</f>
        <v/>
      </c>
      <c r="P3202" s="36">
        <f>IF($B3202="","",IFERROR(VLOOKUP($B3202,Mapping!$A:$C,3,0),"Not Mapped"))</f>
        <v/>
      </c>
      <c r="Q3202" s="36">
        <f>IF($B3202="","",IFERROR(VLOOKUP($O3202,Leaders!$A:$B,2,0),"Not Mapped"))</f>
        <v/>
      </c>
      <c r="R3202" s="36">
        <f>IF($B3202="","",IF(COUNTIF(Exclusions!$A:$A,$B3202)&gt;0,"Yes","No"))</f>
        <v/>
      </c>
      <c r="S3202" s="38">
        <f>IF($B3202="","",MIN(1,DAY($A3202)/IF($N3202="Superstore",Settings!$B$5,Settings!$B$4)))</f>
        <v/>
      </c>
      <c r="T3202" s="38">
        <f>IF(OR($B3202="",$G3202="",$S3202=0),"",$G3202/$S3202)</f>
        <v/>
      </c>
      <c r="U3202" s="36">
        <f>IF($T3202="","",IF($T3202&lt;Settings!$B$8,"Critical",IF($T3202&lt;Settings!$B$9,"Semi Critical","Non Critical")))</f>
        <v/>
      </c>
      <c r="V3202" s="28" t="n"/>
      <c r="Z3202">
        <f>IF($B3202="","",IFERROR(VLOOKUP($B3202,'Plan HC for CCA'!$A:$B,2,0),""))</f>
        <v/>
      </c>
      <c r="AA3202">
        <f>IF(OR($B3202="",$Z3202=""),"",IF(N($M3202)&lt;$Z3202,"Delta","No Delta"))</f>
        <v/>
      </c>
      <c r="AB3202">
        <f>IF(OR($B3202="",$Z3202=""),"",MAX(0,$Z3202-N($M3202)))</f>
        <v/>
      </c>
      <c r="AC3202" s="46">
        <f>IF($B3202="","",IFERROR(INDEX('CCA Util %'!$H:$H,MATCH($B3202,'CCA Util %'!$E:$E,0)),""))</f>
        <v/>
      </c>
      <c r="AD3202">
        <f>IF($B3202="","",IFERROR(INDEX('CCA Util %'!$G:$G,MATCH($B3202,'CCA Util %'!$E:$E,0)),""))</f>
        <v/>
      </c>
      <c r="AE3202">
        <f>IF(OR($B3202="",$U3202=""),"",$U3202&amp;" &amp; "&amp;IF(OR($AD3202="",$AD3202=0),"Util NA",$AD3202&amp;" Util"))</f>
        <v/>
      </c>
    </row>
    <row r="3203" ht="15.75" customHeight="1" s="42">
      <c r="A3203" s="41" t="n"/>
      <c r="G3203" s="38" t="n"/>
      <c r="H3203" s="38" t="n"/>
      <c r="I3203" s="38" t="n"/>
      <c r="J3203" s="38" t="n"/>
      <c r="K3203" s="38" t="n"/>
      <c r="L3203" s="38" t="n"/>
      <c r="N3203" s="36">
        <f>IF($B3203="","",IF($C3203="SUPERSTORE","Superstore","DH"))</f>
        <v/>
      </c>
      <c r="O3203" s="36">
        <f>IF($B3203="","",IFERROR(VLOOKUP($B3203,Mapping!$A:$C,2,0),"Not Mapped"))</f>
        <v/>
      </c>
      <c r="P3203" s="36">
        <f>IF($B3203="","",IFERROR(VLOOKUP($B3203,Mapping!$A:$C,3,0),"Not Mapped"))</f>
        <v/>
      </c>
      <c r="Q3203" s="36">
        <f>IF($B3203="","",IFERROR(VLOOKUP($O3203,Leaders!$A:$B,2,0),"Not Mapped"))</f>
        <v/>
      </c>
      <c r="R3203" s="36">
        <f>IF($B3203="","",IF(COUNTIF(Exclusions!$A:$A,$B3203)&gt;0,"Yes","No"))</f>
        <v/>
      </c>
      <c r="S3203" s="38">
        <f>IF($B3203="","",MIN(1,DAY($A3203)/IF($N3203="Superstore",Settings!$B$5,Settings!$B$4)))</f>
        <v/>
      </c>
      <c r="T3203" s="38">
        <f>IF(OR($B3203="",$G3203="",$S3203=0),"",$G3203/$S3203)</f>
        <v/>
      </c>
      <c r="U3203" s="36">
        <f>IF($T3203="","",IF($T3203&lt;Settings!$B$8,"Critical",IF($T3203&lt;Settings!$B$9,"Semi Critical","Non Critical")))</f>
        <v/>
      </c>
      <c r="V3203" s="28" t="n"/>
      <c r="Z3203">
        <f>IF($B3203="","",IFERROR(VLOOKUP($B3203,'Plan HC for CCA'!$A:$B,2,0),""))</f>
        <v/>
      </c>
      <c r="AA3203">
        <f>IF(OR($B3203="",$Z3203=""),"",IF(N($M3203)&lt;$Z3203,"Delta","No Delta"))</f>
        <v/>
      </c>
      <c r="AB3203">
        <f>IF(OR($B3203="",$Z3203=""),"",MAX(0,$Z3203-N($M3203)))</f>
        <v/>
      </c>
      <c r="AC3203" s="46">
        <f>IF($B3203="","",IFERROR(INDEX('CCA Util %'!$H:$H,MATCH($B3203,'CCA Util %'!$E:$E,0)),""))</f>
        <v/>
      </c>
      <c r="AD3203">
        <f>IF($B3203="","",IFERROR(INDEX('CCA Util %'!$G:$G,MATCH($B3203,'CCA Util %'!$E:$E,0)),""))</f>
        <v/>
      </c>
      <c r="AE3203">
        <f>IF(OR($B3203="",$U3203=""),"",$U3203&amp;" &amp; "&amp;IF(OR($AD3203="",$AD3203=0),"Util NA",$AD3203&amp;" Util"))</f>
        <v/>
      </c>
    </row>
    <row r="3204" ht="15.75" customHeight="1" s="42">
      <c r="A3204" s="41" t="n"/>
      <c r="G3204" s="38" t="n"/>
      <c r="H3204" s="38" t="n"/>
      <c r="I3204" s="38" t="n"/>
      <c r="J3204" s="38" t="n"/>
      <c r="K3204" s="38" t="n"/>
      <c r="L3204" s="38" t="n"/>
      <c r="N3204" s="36">
        <f>IF($B3204="","",IF($C3204="SUPERSTORE","Superstore","DH"))</f>
        <v/>
      </c>
      <c r="O3204" s="36">
        <f>IF($B3204="","",IFERROR(VLOOKUP($B3204,Mapping!$A:$C,2,0),"Not Mapped"))</f>
        <v/>
      </c>
      <c r="P3204" s="36">
        <f>IF($B3204="","",IFERROR(VLOOKUP($B3204,Mapping!$A:$C,3,0),"Not Mapped"))</f>
        <v/>
      </c>
      <c r="Q3204" s="36">
        <f>IF($B3204="","",IFERROR(VLOOKUP($O3204,Leaders!$A:$B,2,0),"Not Mapped"))</f>
        <v/>
      </c>
      <c r="R3204" s="36">
        <f>IF($B3204="","",IF(COUNTIF(Exclusions!$A:$A,$B3204)&gt;0,"Yes","No"))</f>
        <v/>
      </c>
      <c r="S3204" s="38">
        <f>IF($B3204="","",MIN(1,DAY($A3204)/IF($N3204="Superstore",Settings!$B$5,Settings!$B$4)))</f>
        <v/>
      </c>
      <c r="T3204" s="38">
        <f>IF(OR($B3204="",$G3204="",$S3204=0),"",$G3204/$S3204)</f>
        <v/>
      </c>
      <c r="U3204" s="36">
        <f>IF($T3204="","",IF($T3204&lt;Settings!$B$8,"Critical",IF($T3204&lt;Settings!$B$9,"Semi Critical","Non Critical")))</f>
        <v/>
      </c>
      <c r="V3204" s="28" t="n"/>
      <c r="Z3204">
        <f>IF($B3204="","",IFERROR(VLOOKUP($B3204,'Plan HC for CCA'!$A:$B,2,0),""))</f>
        <v/>
      </c>
      <c r="AA3204">
        <f>IF(OR($B3204="",$Z3204=""),"",IF(N($M3204)&lt;$Z3204,"Delta","No Delta"))</f>
        <v/>
      </c>
      <c r="AB3204">
        <f>IF(OR($B3204="",$Z3204=""),"",MAX(0,$Z3204-N($M3204)))</f>
        <v/>
      </c>
      <c r="AC3204" s="46">
        <f>IF($B3204="","",IFERROR(INDEX('CCA Util %'!$H:$H,MATCH($B3204,'CCA Util %'!$E:$E,0)),""))</f>
        <v/>
      </c>
      <c r="AD3204">
        <f>IF($B3204="","",IFERROR(INDEX('CCA Util %'!$G:$G,MATCH($B3204,'CCA Util %'!$E:$E,0)),""))</f>
        <v/>
      </c>
      <c r="AE3204">
        <f>IF(OR($B3204="",$U3204=""),"",$U3204&amp;" &amp; "&amp;IF(OR($AD3204="",$AD3204=0),"Util NA",$AD3204&amp;" Util"))</f>
        <v/>
      </c>
    </row>
    <row r="3205" ht="15.75" customHeight="1" s="42">
      <c r="A3205" s="41" t="n"/>
      <c r="G3205" s="38" t="n"/>
      <c r="H3205" s="38" t="n"/>
      <c r="I3205" s="38" t="n"/>
      <c r="J3205" s="38" t="n"/>
      <c r="K3205" s="38" t="n"/>
      <c r="L3205" s="38" t="n"/>
      <c r="N3205" s="36">
        <f>IF($B3205="","",IF($C3205="SUPERSTORE","Superstore","DH"))</f>
        <v/>
      </c>
      <c r="O3205" s="36">
        <f>IF($B3205="","",IFERROR(VLOOKUP($B3205,Mapping!$A:$C,2,0),"Not Mapped"))</f>
        <v/>
      </c>
      <c r="P3205" s="36">
        <f>IF($B3205="","",IFERROR(VLOOKUP($B3205,Mapping!$A:$C,3,0),"Not Mapped"))</f>
        <v/>
      </c>
      <c r="Q3205" s="36">
        <f>IF($B3205="","",IFERROR(VLOOKUP($O3205,Leaders!$A:$B,2,0),"Not Mapped"))</f>
        <v/>
      </c>
      <c r="R3205" s="36">
        <f>IF($B3205="","",IF(COUNTIF(Exclusions!$A:$A,$B3205)&gt;0,"Yes","No"))</f>
        <v/>
      </c>
      <c r="S3205" s="38">
        <f>IF($B3205="","",MIN(1,DAY($A3205)/IF($N3205="Superstore",Settings!$B$5,Settings!$B$4)))</f>
        <v/>
      </c>
      <c r="T3205" s="38">
        <f>IF(OR($B3205="",$G3205="",$S3205=0),"",$G3205/$S3205)</f>
        <v/>
      </c>
      <c r="U3205" s="36">
        <f>IF($T3205="","",IF($T3205&lt;Settings!$B$8,"Critical",IF($T3205&lt;Settings!$B$9,"Semi Critical","Non Critical")))</f>
        <v/>
      </c>
      <c r="V3205" s="28" t="n"/>
      <c r="Z3205">
        <f>IF($B3205="","",IFERROR(VLOOKUP($B3205,'Plan HC for CCA'!$A:$B,2,0),""))</f>
        <v/>
      </c>
      <c r="AA3205">
        <f>IF(OR($B3205="",$Z3205=""),"",IF(N($M3205)&lt;$Z3205,"Delta","No Delta"))</f>
        <v/>
      </c>
      <c r="AB3205">
        <f>IF(OR($B3205="",$Z3205=""),"",MAX(0,$Z3205-N($M3205)))</f>
        <v/>
      </c>
      <c r="AC3205" s="46">
        <f>IF($B3205="","",IFERROR(INDEX('CCA Util %'!$H:$H,MATCH($B3205,'CCA Util %'!$E:$E,0)),""))</f>
        <v/>
      </c>
      <c r="AD3205">
        <f>IF($B3205="","",IFERROR(INDEX('CCA Util %'!$G:$G,MATCH($B3205,'CCA Util %'!$E:$E,0)),""))</f>
        <v/>
      </c>
      <c r="AE3205">
        <f>IF(OR($B3205="",$U3205=""),"",$U3205&amp;" &amp; "&amp;IF(OR($AD3205="",$AD3205=0),"Util NA",$AD3205&amp;" Util"))</f>
        <v/>
      </c>
    </row>
    <row r="3206" ht="15.75" customHeight="1" s="42">
      <c r="A3206" s="41" t="n"/>
      <c r="G3206" s="38" t="n"/>
      <c r="H3206" s="38" t="n"/>
      <c r="I3206" s="38" t="n"/>
      <c r="J3206" s="38" t="n"/>
      <c r="K3206" s="38" t="n"/>
      <c r="L3206" s="38" t="n"/>
      <c r="N3206" s="36">
        <f>IF($B3206="","",IF($C3206="SUPERSTORE","Superstore","DH"))</f>
        <v/>
      </c>
      <c r="O3206" s="36">
        <f>IF($B3206="","",IFERROR(VLOOKUP($B3206,Mapping!$A:$C,2,0),"Not Mapped"))</f>
        <v/>
      </c>
      <c r="P3206" s="36">
        <f>IF($B3206="","",IFERROR(VLOOKUP($B3206,Mapping!$A:$C,3,0),"Not Mapped"))</f>
        <v/>
      </c>
      <c r="Q3206" s="36">
        <f>IF($B3206="","",IFERROR(VLOOKUP($O3206,Leaders!$A:$B,2,0),"Not Mapped"))</f>
        <v/>
      </c>
      <c r="R3206" s="36">
        <f>IF($B3206="","",IF(COUNTIF(Exclusions!$A:$A,$B3206)&gt;0,"Yes","No"))</f>
        <v/>
      </c>
      <c r="S3206" s="38">
        <f>IF($B3206="","",MIN(1,DAY($A3206)/IF($N3206="Superstore",Settings!$B$5,Settings!$B$4)))</f>
        <v/>
      </c>
      <c r="T3206" s="38">
        <f>IF(OR($B3206="",$G3206="",$S3206=0),"",$G3206/$S3206)</f>
        <v/>
      </c>
      <c r="U3206" s="36">
        <f>IF($T3206="","",IF($T3206&lt;Settings!$B$8,"Critical",IF($T3206&lt;Settings!$B$9,"Semi Critical","Non Critical")))</f>
        <v/>
      </c>
      <c r="V3206" s="28" t="n"/>
      <c r="Z3206">
        <f>IF($B3206="","",IFERROR(VLOOKUP($B3206,'Plan HC for CCA'!$A:$B,2,0),""))</f>
        <v/>
      </c>
      <c r="AA3206">
        <f>IF(OR($B3206="",$Z3206=""),"",IF(N($M3206)&lt;$Z3206,"Delta","No Delta"))</f>
        <v/>
      </c>
      <c r="AB3206">
        <f>IF(OR($B3206="",$Z3206=""),"",MAX(0,$Z3206-N($M3206)))</f>
        <v/>
      </c>
      <c r="AC3206" s="46">
        <f>IF($B3206="","",IFERROR(INDEX('CCA Util %'!$H:$H,MATCH($B3206,'CCA Util %'!$E:$E,0)),""))</f>
        <v/>
      </c>
      <c r="AD3206">
        <f>IF($B3206="","",IFERROR(INDEX('CCA Util %'!$G:$G,MATCH($B3206,'CCA Util %'!$E:$E,0)),""))</f>
        <v/>
      </c>
      <c r="AE3206">
        <f>IF(OR($B3206="",$U3206=""),"",$U3206&amp;" &amp; "&amp;IF(OR($AD3206="",$AD3206=0),"Util NA",$AD3206&amp;" Util"))</f>
        <v/>
      </c>
    </row>
    <row r="3207" ht="15.75" customHeight="1" s="42">
      <c r="A3207" s="41" t="n"/>
      <c r="G3207" s="38" t="n"/>
      <c r="H3207" s="38" t="n"/>
      <c r="I3207" s="38" t="n"/>
      <c r="J3207" s="38" t="n"/>
      <c r="K3207" s="38" t="n"/>
      <c r="L3207" s="38" t="n"/>
      <c r="N3207" s="36">
        <f>IF($B3207="","",IF($C3207="SUPERSTORE","Superstore","DH"))</f>
        <v/>
      </c>
      <c r="O3207" s="36">
        <f>IF($B3207="","",IFERROR(VLOOKUP($B3207,Mapping!$A:$C,2,0),"Not Mapped"))</f>
        <v/>
      </c>
      <c r="P3207" s="36">
        <f>IF($B3207="","",IFERROR(VLOOKUP($B3207,Mapping!$A:$C,3,0),"Not Mapped"))</f>
        <v/>
      </c>
      <c r="Q3207" s="36">
        <f>IF($B3207="","",IFERROR(VLOOKUP($O3207,Leaders!$A:$B,2,0),"Not Mapped"))</f>
        <v/>
      </c>
      <c r="R3207" s="36">
        <f>IF($B3207="","",IF(COUNTIF(Exclusions!$A:$A,$B3207)&gt;0,"Yes","No"))</f>
        <v/>
      </c>
      <c r="S3207" s="38">
        <f>IF($B3207="","",MIN(1,DAY($A3207)/IF($N3207="Superstore",Settings!$B$5,Settings!$B$4)))</f>
        <v/>
      </c>
      <c r="T3207" s="38">
        <f>IF(OR($B3207="",$G3207="",$S3207=0),"",$G3207/$S3207)</f>
        <v/>
      </c>
      <c r="U3207" s="36">
        <f>IF($T3207="","",IF($T3207&lt;Settings!$B$8,"Critical",IF($T3207&lt;Settings!$B$9,"Semi Critical","Non Critical")))</f>
        <v/>
      </c>
      <c r="V3207" s="28" t="n"/>
      <c r="Z3207">
        <f>IF($B3207="","",IFERROR(VLOOKUP($B3207,'Plan HC for CCA'!$A:$B,2,0),""))</f>
        <v/>
      </c>
      <c r="AA3207">
        <f>IF(OR($B3207="",$Z3207=""),"",IF(N($M3207)&lt;$Z3207,"Delta","No Delta"))</f>
        <v/>
      </c>
      <c r="AB3207">
        <f>IF(OR($B3207="",$Z3207=""),"",MAX(0,$Z3207-N($M3207)))</f>
        <v/>
      </c>
      <c r="AC3207" s="46">
        <f>IF($B3207="","",IFERROR(INDEX('CCA Util %'!$H:$H,MATCH($B3207,'CCA Util %'!$E:$E,0)),""))</f>
        <v/>
      </c>
      <c r="AD3207">
        <f>IF($B3207="","",IFERROR(INDEX('CCA Util %'!$G:$G,MATCH($B3207,'CCA Util %'!$E:$E,0)),""))</f>
        <v/>
      </c>
      <c r="AE3207">
        <f>IF(OR($B3207="",$U3207=""),"",$U3207&amp;" &amp; "&amp;IF(OR($AD3207="",$AD3207=0),"Util NA",$AD3207&amp;" Util"))</f>
        <v/>
      </c>
    </row>
    <row r="3208" ht="15.75" customHeight="1" s="42">
      <c r="A3208" s="41" t="n"/>
      <c r="G3208" s="38" t="n"/>
      <c r="H3208" s="38" t="n"/>
      <c r="I3208" s="38" t="n"/>
      <c r="J3208" s="38" t="n"/>
      <c r="K3208" s="38" t="n"/>
      <c r="L3208" s="38" t="n"/>
      <c r="N3208" s="36">
        <f>IF($B3208="","",IF($C3208="SUPERSTORE","Superstore","DH"))</f>
        <v/>
      </c>
      <c r="O3208" s="36">
        <f>IF($B3208="","",IFERROR(VLOOKUP($B3208,Mapping!$A:$C,2,0),"Not Mapped"))</f>
        <v/>
      </c>
      <c r="P3208" s="36">
        <f>IF($B3208="","",IFERROR(VLOOKUP($B3208,Mapping!$A:$C,3,0),"Not Mapped"))</f>
        <v/>
      </c>
      <c r="Q3208" s="36">
        <f>IF($B3208="","",IFERROR(VLOOKUP($O3208,Leaders!$A:$B,2,0),"Not Mapped"))</f>
        <v/>
      </c>
      <c r="R3208" s="36">
        <f>IF($B3208="","",IF(COUNTIF(Exclusions!$A:$A,$B3208)&gt;0,"Yes","No"))</f>
        <v/>
      </c>
      <c r="S3208" s="38">
        <f>IF($B3208="","",MIN(1,DAY($A3208)/IF($N3208="Superstore",Settings!$B$5,Settings!$B$4)))</f>
        <v/>
      </c>
      <c r="T3208" s="38">
        <f>IF(OR($B3208="",$G3208="",$S3208=0),"",$G3208/$S3208)</f>
        <v/>
      </c>
      <c r="U3208" s="36">
        <f>IF($T3208="","",IF($T3208&lt;Settings!$B$8,"Critical",IF($T3208&lt;Settings!$B$9,"Semi Critical","Non Critical")))</f>
        <v/>
      </c>
      <c r="V3208" s="28" t="n"/>
      <c r="Z3208">
        <f>IF($B3208="","",IFERROR(VLOOKUP($B3208,'Plan HC for CCA'!$A:$B,2,0),""))</f>
        <v/>
      </c>
      <c r="AA3208">
        <f>IF(OR($B3208="",$Z3208=""),"",IF(N($M3208)&lt;$Z3208,"Delta","No Delta"))</f>
        <v/>
      </c>
      <c r="AB3208">
        <f>IF(OR($B3208="",$Z3208=""),"",MAX(0,$Z3208-N($M3208)))</f>
        <v/>
      </c>
      <c r="AC3208" s="46">
        <f>IF($B3208="","",IFERROR(INDEX('CCA Util %'!$H:$H,MATCH($B3208,'CCA Util %'!$E:$E,0)),""))</f>
        <v/>
      </c>
      <c r="AD3208">
        <f>IF($B3208="","",IFERROR(INDEX('CCA Util %'!$G:$G,MATCH($B3208,'CCA Util %'!$E:$E,0)),""))</f>
        <v/>
      </c>
      <c r="AE3208">
        <f>IF(OR($B3208="",$U3208=""),"",$U3208&amp;" &amp; "&amp;IF(OR($AD3208="",$AD3208=0),"Util NA",$AD3208&amp;" Util"))</f>
        <v/>
      </c>
    </row>
    <row r="3209" ht="15.75" customHeight="1" s="42">
      <c r="A3209" s="41" t="n"/>
      <c r="G3209" s="38" t="n"/>
      <c r="H3209" s="38" t="n"/>
      <c r="I3209" s="38" t="n"/>
      <c r="J3209" s="38" t="n"/>
      <c r="K3209" s="38" t="n"/>
      <c r="L3209" s="38" t="n"/>
      <c r="N3209" s="36">
        <f>IF($B3209="","",IF($C3209="SUPERSTORE","Superstore","DH"))</f>
        <v/>
      </c>
      <c r="O3209" s="36">
        <f>IF($B3209="","",IFERROR(VLOOKUP($B3209,Mapping!$A:$C,2,0),"Not Mapped"))</f>
        <v/>
      </c>
      <c r="P3209" s="36">
        <f>IF($B3209="","",IFERROR(VLOOKUP($B3209,Mapping!$A:$C,3,0),"Not Mapped"))</f>
        <v/>
      </c>
      <c r="Q3209" s="36">
        <f>IF($B3209="","",IFERROR(VLOOKUP($O3209,Leaders!$A:$B,2,0),"Not Mapped"))</f>
        <v/>
      </c>
      <c r="R3209" s="36">
        <f>IF($B3209="","",IF(COUNTIF(Exclusions!$A:$A,$B3209)&gt;0,"Yes","No"))</f>
        <v/>
      </c>
      <c r="S3209" s="38">
        <f>IF($B3209="","",MIN(1,DAY($A3209)/IF($N3209="Superstore",Settings!$B$5,Settings!$B$4)))</f>
        <v/>
      </c>
      <c r="T3209" s="38">
        <f>IF(OR($B3209="",$G3209="",$S3209=0),"",$G3209/$S3209)</f>
        <v/>
      </c>
      <c r="U3209" s="36">
        <f>IF($T3209="","",IF($T3209&lt;Settings!$B$8,"Critical",IF($T3209&lt;Settings!$B$9,"Semi Critical","Non Critical")))</f>
        <v/>
      </c>
      <c r="V3209" s="28" t="n"/>
      <c r="Z3209">
        <f>IF($B3209="","",IFERROR(VLOOKUP($B3209,'Plan HC for CCA'!$A:$B,2,0),""))</f>
        <v/>
      </c>
      <c r="AA3209">
        <f>IF(OR($B3209="",$Z3209=""),"",IF(N($M3209)&lt;$Z3209,"Delta","No Delta"))</f>
        <v/>
      </c>
      <c r="AB3209">
        <f>IF(OR($B3209="",$Z3209=""),"",MAX(0,$Z3209-N($M3209)))</f>
        <v/>
      </c>
      <c r="AC3209" s="46">
        <f>IF($B3209="","",IFERROR(INDEX('CCA Util %'!$H:$H,MATCH($B3209,'CCA Util %'!$E:$E,0)),""))</f>
        <v/>
      </c>
      <c r="AD3209">
        <f>IF($B3209="","",IFERROR(INDEX('CCA Util %'!$G:$G,MATCH($B3209,'CCA Util %'!$E:$E,0)),""))</f>
        <v/>
      </c>
      <c r="AE3209">
        <f>IF(OR($B3209="",$U3209=""),"",$U3209&amp;" &amp; "&amp;IF(OR($AD3209="",$AD3209=0),"Util NA",$AD3209&amp;" Util"))</f>
        <v/>
      </c>
    </row>
    <row r="3210" ht="15.75" customHeight="1" s="42">
      <c r="A3210" s="41" t="n"/>
      <c r="G3210" s="38" t="n"/>
      <c r="H3210" s="38" t="n"/>
      <c r="I3210" s="38" t="n"/>
      <c r="J3210" s="38" t="n"/>
      <c r="K3210" s="38" t="n"/>
      <c r="L3210" s="38" t="n"/>
      <c r="N3210" s="36">
        <f>IF($B3210="","",IF($C3210="SUPERSTORE","Superstore","DH"))</f>
        <v/>
      </c>
      <c r="O3210" s="36">
        <f>IF($B3210="","",IFERROR(VLOOKUP($B3210,Mapping!$A:$C,2,0),"Not Mapped"))</f>
        <v/>
      </c>
      <c r="P3210" s="36">
        <f>IF($B3210="","",IFERROR(VLOOKUP($B3210,Mapping!$A:$C,3,0),"Not Mapped"))</f>
        <v/>
      </c>
      <c r="Q3210" s="36">
        <f>IF($B3210="","",IFERROR(VLOOKUP($O3210,Leaders!$A:$B,2,0),"Not Mapped"))</f>
        <v/>
      </c>
      <c r="R3210" s="36">
        <f>IF($B3210="","",IF(COUNTIF(Exclusions!$A:$A,$B3210)&gt;0,"Yes","No"))</f>
        <v/>
      </c>
      <c r="S3210" s="38">
        <f>IF($B3210="","",MIN(1,DAY($A3210)/IF($N3210="Superstore",Settings!$B$5,Settings!$B$4)))</f>
        <v/>
      </c>
      <c r="T3210" s="38">
        <f>IF(OR($B3210="",$G3210="",$S3210=0),"",$G3210/$S3210)</f>
        <v/>
      </c>
      <c r="U3210" s="36">
        <f>IF($T3210="","",IF($T3210&lt;Settings!$B$8,"Critical",IF($T3210&lt;Settings!$B$9,"Semi Critical","Non Critical")))</f>
        <v/>
      </c>
      <c r="V3210" s="28" t="n"/>
      <c r="Z3210">
        <f>IF($B3210="","",IFERROR(VLOOKUP($B3210,'Plan HC for CCA'!$A:$B,2,0),""))</f>
        <v/>
      </c>
      <c r="AA3210">
        <f>IF(OR($B3210="",$Z3210=""),"",IF(N($M3210)&lt;$Z3210,"Delta","No Delta"))</f>
        <v/>
      </c>
      <c r="AB3210">
        <f>IF(OR($B3210="",$Z3210=""),"",MAX(0,$Z3210-N($M3210)))</f>
        <v/>
      </c>
      <c r="AC3210" s="46">
        <f>IF($B3210="","",IFERROR(INDEX('CCA Util %'!$H:$H,MATCH($B3210,'CCA Util %'!$E:$E,0)),""))</f>
        <v/>
      </c>
      <c r="AD3210">
        <f>IF($B3210="","",IFERROR(INDEX('CCA Util %'!$G:$G,MATCH($B3210,'CCA Util %'!$E:$E,0)),""))</f>
        <v/>
      </c>
      <c r="AE3210">
        <f>IF(OR($B3210="",$U3210=""),"",$U3210&amp;" &amp; "&amp;IF(OR($AD3210="",$AD3210=0),"Util NA",$AD3210&amp;" Util"))</f>
        <v/>
      </c>
    </row>
    <row r="3211" ht="15.75" customHeight="1" s="42">
      <c r="A3211" s="41" t="n"/>
      <c r="G3211" s="38" t="n"/>
      <c r="H3211" s="38" t="n"/>
      <c r="I3211" s="38" t="n"/>
      <c r="J3211" s="38" t="n"/>
      <c r="K3211" s="38" t="n"/>
      <c r="L3211" s="38" t="n"/>
      <c r="N3211" s="36">
        <f>IF($B3211="","",IF($C3211="SUPERSTORE","Superstore","DH"))</f>
        <v/>
      </c>
      <c r="O3211" s="36">
        <f>IF($B3211="","",IFERROR(VLOOKUP($B3211,Mapping!$A:$C,2,0),"Not Mapped"))</f>
        <v/>
      </c>
      <c r="P3211" s="36">
        <f>IF($B3211="","",IFERROR(VLOOKUP($B3211,Mapping!$A:$C,3,0),"Not Mapped"))</f>
        <v/>
      </c>
      <c r="Q3211" s="36">
        <f>IF($B3211="","",IFERROR(VLOOKUP($O3211,Leaders!$A:$B,2,0),"Not Mapped"))</f>
        <v/>
      </c>
      <c r="R3211" s="36">
        <f>IF($B3211="","",IF(COUNTIF(Exclusions!$A:$A,$B3211)&gt;0,"Yes","No"))</f>
        <v/>
      </c>
      <c r="S3211" s="38">
        <f>IF($B3211="","",MIN(1,DAY($A3211)/IF($N3211="Superstore",Settings!$B$5,Settings!$B$4)))</f>
        <v/>
      </c>
      <c r="T3211" s="38">
        <f>IF(OR($B3211="",$G3211="",$S3211=0),"",$G3211/$S3211)</f>
        <v/>
      </c>
      <c r="U3211" s="36">
        <f>IF($T3211="","",IF($T3211&lt;Settings!$B$8,"Critical",IF($T3211&lt;Settings!$B$9,"Semi Critical","Non Critical")))</f>
        <v/>
      </c>
      <c r="V3211" s="28" t="n"/>
      <c r="Z3211">
        <f>IF($B3211="","",IFERROR(VLOOKUP($B3211,'Plan HC for CCA'!$A:$B,2,0),""))</f>
        <v/>
      </c>
      <c r="AA3211">
        <f>IF(OR($B3211="",$Z3211=""),"",IF(N($M3211)&lt;$Z3211,"Delta","No Delta"))</f>
        <v/>
      </c>
      <c r="AB3211">
        <f>IF(OR($B3211="",$Z3211=""),"",MAX(0,$Z3211-N($M3211)))</f>
        <v/>
      </c>
      <c r="AC3211" s="46">
        <f>IF($B3211="","",IFERROR(INDEX('CCA Util %'!$H:$H,MATCH($B3211,'CCA Util %'!$E:$E,0)),""))</f>
        <v/>
      </c>
      <c r="AD3211">
        <f>IF($B3211="","",IFERROR(INDEX('CCA Util %'!$G:$G,MATCH($B3211,'CCA Util %'!$E:$E,0)),""))</f>
        <v/>
      </c>
      <c r="AE3211">
        <f>IF(OR($B3211="",$U3211=""),"",$U3211&amp;" &amp; "&amp;IF(OR($AD3211="",$AD3211=0),"Util NA",$AD3211&amp;" Util"))</f>
        <v/>
      </c>
    </row>
    <row r="3212" ht="15.75" customHeight="1" s="42">
      <c r="A3212" s="41" t="n"/>
      <c r="G3212" s="38" t="n"/>
      <c r="H3212" s="38" t="n"/>
      <c r="I3212" s="38" t="n"/>
      <c r="J3212" s="38" t="n"/>
      <c r="K3212" s="38" t="n"/>
      <c r="L3212" s="38" t="n"/>
      <c r="N3212" s="36">
        <f>IF($B3212="","",IF($C3212="SUPERSTORE","Superstore","DH"))</f>
        <v/>
      </c>
      <c r="O3212" s="36">
        <f>IF($B3212="","",IFERROR(VLOOKUP($B3212,Mapping!$A:$C,2,0),"Not Mapped"))</f>
        <v/>
      </c>
      <c r="P3212" s="36">
        <f>IF($B3212="","",IFERROR(VLOOKUP($B3212,Mapping!$A:$C,3,0),"Not Mapped"))</f>
        <v/>
      </c>
      <c r="Q3212" s="36">
        <f>IF($B3212="","",IFERROR(VLOOKUP($O3212,Leaders!$A:$B,2,0),"Not Mapped"))</f>
        <v/>
      </c>
      <c r="R3212" s="36">
        <f>IF($B3212="","",IF(COUNTIF(Exclusions!$A:$A,$B3212)&gt;0,"Yes","No"))</f>
        <v/>
      </c>
      <c r="S3212" s="38">
        <f>IF($B3212="","",MIN(1,DAY($A3212)/IF($N3212="Superstore",Settings!$B$5,Settings!$B$4)))</f>
        <v/>
      </c>
      <c r="T3212" s="38">
        <f>IF(OR($B3212="",$G3212="",$S3212=0),"",$G3212/$S3212)</f>
        <v/>
      </c>
      <c r="U3212" s="36">
        <f>IF($T3212="","",IF($T3212&lt;Settings!$B$8,"Critical",IF($T3212&lt;Settings!$B$9,"Semi Critical","Non Critical")))</f>
        <v/>
      </c>
      <c r="V3212" s="28" t="n"/>
      <c r="Z3212">
        <f>IF($B3212="","",IFERROR(VLOOKUP($B3212,'Plan HC for CCA'!$A:$B,2,0),""))</f>
        <v/>
      </c>
      <c r="AA3212">
        <f>IF(OR($B3212="",$Z3212=""),"",IF(N($M3212)&lt;$Z3212,"Delta","No Delta"))</f>
        <v/>
      </c>
      <c r="AB3212">
        <f>IF(OR($B3212="",$Z3212=""),"",MAX(0,$Z3212-N($M3212)))</f>
        <v/>
      </c>
      <c r="AC3212" s="46">
        <f>IF($B3212="","",IFERROR(INDEX('CCA Util %'!$H:$H,MATCH($B3212,'CCA Util %'!$E:$E,0)),""))</f>
        <v/>
      </c>
      <c r="AD3212">
        <f>IF($B3212="","",IFERROR(INDEX('CCA Util %'!$G:$G,MATCH($B3212,'CCA Util %'!$E:$E,0)),""))</f>
        <v/>
      </c>
      <c r="AE3212">
        <f>IF(OR($B3212="",$U3212=""),"",$U3212&amp;" &amp; "&amp;IF(OR($AD3212="",$AD3212=0),"Util NA",$AD3212&amp;" Util"))</f>
        <v/>
      </c>
    </row>
    <row r="3213" ht="15.75" customHeight="1" s="42">
      <c r="A3213" s="41" t="n"/>
      <c r="G3213" s="38" t="n"/>
      <c r="H3213" s="38" t="n"/>
      <c r="I3213" s="38" t="n"/>
      <c r="J3213" s="38" t="n"/>
      <c r="K3213" s="38" t="n"/>
      <c r="L3213" s="38" t="n"/>
      <c r="N3213" s="36">
        <f>IF($B3213="","",IF($C3213="SUPERSTORE","Superstore","DH"))</f>
        <v/>
      </c>
      <c r="O3213" s="36">
        <f>IF($B3213="","",IFERROR(VLOOKUP($B3213,Mapping!$A:$C,2,0),"Not Mapped"))</f>
        <v/>
      </c>
      <c r="P3213" s="36">
        <f>IF($B3213="","",IFERROR(VLOOKUP($B3213,Mapping!$A:$C,3,0),"Not Mapped"))</f>
        <v/>
      </c>
      <c r="Q3213" s="36">
        <f>IF($B3213="","",IFERROR(VLOOKUP($O3213,Leaders!$A:$B,2,0),"Not Mapped"))</f>
        <v/>
      </c>
      <c r="R3213" s="36">
        <f>IF($B3213="","",IF(COUNTIF(Exclusions!$A:$A,$B3213)&gt;0,"Yes","No"))</f>
        <v/>
      </c>
      <c r="S3213" s="38">
        <f>IF($B3213="","",MIN(1,DAY($A3213)/IF($N3213="Superstore",Settings!$B$5,Settings!$B$4)))</f>
        <v/>
      </c>
      <c r="T3213" s="38">
        <f>IF(OR($B3213="",$G3213="",$S3213=0),"",$G3213/$S3213)</f>
        <v/>
      </c>
      <c r="U3213" s="36">
        <f>IF($T3213="","",IF($T3213&lt;Settings!$B$8,"Critical",IF($T3213&lt;Settings!$B$9,"Semi Critical","Non Critical")))</f>
        <v/>
      </c>
      <c r="V3213" s="28" t="n"/>
      <c r="Z3213">
        <f>IF($B3213="","",IFERROR(VLOOKUP($B3213,'Plan HC for CCA'!$A:$B,2,0),""))</f>
        <v/>
      </c>
      <c r="AA3213">
        <f>IF(OR($B3213="",$Z3213=""),"",IF(N($M3213)&lt;$Z3213,"Delta","No Delta"))</f>
        <v/>
      </c>
      <c r="AB3213">
        <f>IF(OR($B3213="",$Z3213=""),"",MAX(0,$Z3213-N($M3213)))</f>
        <v/>
      </c>
      <c r="AC3213" s="46">
        <f>IF($B3213="","",IFERROR(INDEX('CCA Util %'!$H:$H,MATCH($B3213,'CCA Util %'!$E:$E,0)),""))</f>
        <v/>
      </c>
      <c r="AD3213">
        <f>IF($B3213="","",IFERROR(INDEX('CCA Util %'!$G:$G,MATCH($B3213,'CCA Util %'!$E:$E,0)),""))</f>
        <v/>
      </c>
      <c r="AE3213">
        <f>IF(OR($B3213="",$U3213=""),"",$U3213&amp;" &amp; "&amp;IF(OR($AD3213="",$AD3213=0),"Util NA",$AD3213&amp;" Util"))</f>
        <v/>
      </c>
    </row>
    <row r="3214" ht="15.75" customHeight="1" s="42">
      <c r="A3214" s="41" t="n"/>
      <c r="G3214" s="38" t="n"/>
      <c r="H3214" s="38" t="n"/>
      <c r="I3214" s="38" t="n"/>
      <c r="J3214" s="38" t="n"/>
      <c r="K3214" s="38" t="n"/>
      <c r="L3214" s="38" t="n"/>
      <c r="N3214" s="36">
        <f>IF($B3214="","",IF($C3214="SUPERSTORE","Superstore","DH"))</f>
        <v/>
      </c>
      <c r="O3214" s="36">
        <f>IF($B3214="","",IFERROR(VLOOKUP($B3214,Mapping!$A:$C,2,0),"Not Mapped"))</f>
        <v/>
      </c>
      <c r="P3214" s="36">
        <f>IF($B3214="","",IFERROR(VLOOKUP($B3214,Mapping!$A:$C,3,0),"Not Mapped"))</f>
        <v/>
      </c>
      <c r="Q3214" s="36">
        <f>IF($B3214="","",IFERROR(VLOOKUP($O3214,Leaders!$A:$B,2,0),"Not Mapped"))</f>
        <v/>
      </c>
      <c r="R3214" s="36">
        <f>IF($B3214="","",IF(COUNTIF(Exclusions!$A:$A,$B3214)&gt;0,"Yes","No"))</f>
        <v/>
      </c>
      <c r="S3214" s="38">
        <f>IF($B3214="","",MIN(1,DAY($A3214)/IF($N3214="Superstore",Settings!$B$5,Settings!$B$4)))</f>
        <v/>
      </c>
      <c r="T3214" s="38">
        <f>IF(OR($B3214="",$G3214="",$S3214=0),"",$G3214/$S3214)</f>
        <v/>
      </c>
      <c r="U3214" s="36">
        <f>IF($T3214="","",IF($T3214&lt;Settings!$B$8,"Critical",IF($T3214&lt;Settings!$B$9,"Semi Critical","Non Critical")))</f>
        <v/>
      </c>
      <c r="V3214" s="28" t="n"/>
      <c r="Z3214">
        <f>IF($B3214="","",IFERROR(VLOOKUP($B3214,'Plan HC for CCA'!$A:$B,2,0),""))</f>
        <v/>
      </c>
      <c r="AA3214">
        <f>IF(OR($B3214="",$Z3214=""),"",IF(N($M3214)&lt;$Z3214,"Delta","No Delta"))</f>
        <v/>
      </c>
      <c r="AB3214">
        <f>IF(OR($B3214="",$Z3214=""),"",MAX(0,$Z3214-N($M3214)))</f>
        <v/>
      </c>
      <c r="AC3214" s="46">
        <f>IF($B3214="","",IFERROR(INDEX('CCA Util %'!$H:$H,MATCH($B3214,'CCA Util %'!$E:$E,0)),""))</f>
        <v/>
      </c>
      <c r="AD3214">
        <f>IF($B3214="","",IFERROR(INDEX('CCA Util %'!$G:$G,MATCH($B3214,'CCA Util %'!$E:$E,0)),""))</f>
        <v/>
      </c>
      <c r="AE3214">
        <f>IF(OR($B3214="",$U3214=""),"",$U3214&amp;" &amp; "&amp;IF(OR($AD3214="",$AD3214=0),"Util NA",$AD3214&amp;" Util"))</f>
        <v/>
      </c>
    </row>
    <row r="3215" ht="15.75" customHeight="1" s="42">
      <c r="A3215" s="41" t="n"/>
      <c r="G3215" s="38" t="n"/>
      <c r="H3215" s="38" t="n"/>
      <c r="I3215" s="38" t="n"/>
      <c r="J3215" s="38" t="n"/>
      <c r="K3215" s="38" t="n"/>
      <c r="L3215" s="38" t="n"/>
      <c r="N3215" s="36">
        <f>IF($B3215="","",IF($C3215="SUPERSTORE","Superstore","DH"))</f>
        <v/>
      </c>
      <c r="O3215" s="36">
        <f>IF($B3215="","",IFERROR(VLOOKUP($B3215,Mapping!$A:$C,2,0),"Not Mapped"))</f>
        <v/>
      </c>
      <c r="P3215" s="36">
        <f>IF($B3215="","",IFERROR(VLOOKUP($B3215,Mapping!$A:$C,3,0),"Not Mapped"))</f>
        <v/>
      </c>
      <c r="Q3215" s="36">
        <f>IF($B3215="","",IFERROR(VLOOKUP($O3215,Leaders!$A:$B,2,0),"Not Mapped"))</f>
        <v/>
      </c>
      <c r="R3215" s="36">
        <f>IF($B3215="","",IF(COUNTIF(Exclusions!$A:$A,$B3215)&gt;0,"Yes","No"))</f>
        <v/>
      </c>
      <c r="S3215" s="38">
        <f>IF($B3215="","",MIN(1,DAY($A3215)/IF($N3215="Superstore",Settings!$B$5,Settings!$B$4)))</f>
        <v/>
      </c>
      <c r="T3215" s="38">
        <f>IF(OR($B3215="",$G3215="",$S3215=0),"",$G3215/$S3215)</f>
        <v/>
      </c>
      <c r="U3215" s="36">
        <f>IF($T3215="","",IF($T3215&lt;Settings!$B$8,"Critical",IF($T3215&lt;Settings!$B$9,"Semi Critical","Non Critical")))</f>
        <v/>
      </c>
      <c r="V3215" s="28" t="n"/>
      <c r="Z3215">
        <f>IF($B3215="","",IFERROR(VLOOKUP($B3215,'Plan HC for CCA'!$A:$B,2,0),""))</f>
        <v/>
      </c>
      <c r="AA3215">
        <f>IF(OR($B3215="",$Z3215=""),"",IF(N($M3215)&lt;$Z3215,"Delta","No Delta"))</f>
        <v/>
      </c>
      <c r="AB3215">
        <f>IF(OR($B3215="",$Z3215=""),"",MAX(0,$Z3215-N($M3215)))</f>
        <v/>
      </c>
      <c r="AC3215" s="46">
        <f>IF($B3215="","",IFERROR(INDEX('CCA Util %'!$H:$H,MATCH($B3215,'CCA Util %'!$E:$E,0)),""))</f>
        <v/>
      </c>
      <c r="AD3215">
        <f>IF($B3215="","",IFERROR(INDEX('CCA Util %'!$G:$G,MATCH($B3215,'CCA Util %'!$E:$E,0)),""))</f>
        <v/>
      </c>
      <c r="AE3215">
        <f>IF(OR($B3215="",$U3215=""),"",$U3215&amp;" &amp; "&amp;IF(OR($AD3215="",$AD3215=0),"Util NA",$AD3215&amp;" Util"))</f>
        <v/>
      </c>
    </row>
    <row r="3216" ht="15.75" customHeight="1" s="42">
      <c r="A3216" s="41" t="n"/>
      <c r="G3216" s="38" t="n"/>
      <c r="H3216" s="38" t="n"/>
      <c r="I3216" s="38" t="n"/>
      <c r="J3216" s="38" t="n"/>
      <c r="K3216" s="38" t="n"/>
      <c r="L3216" s="38" t="n"/>
      <c r="N3216" s="36">
        <f>IF($B3216="","",IF($C3216="SUPERSTORE","Superstore","DH"))</f>
        <v/>
      </c>
      <c r="O3216" s="36">
        <f>IF($B3216="","",IFERROR(VLOOKUP($B3216,Mapping!$A:$C,2,0),"Not Mapped"))</f>
        <v/>
      </c>
      <c r="P3216" s="36">
        <f>IF($B3216="","",IFERROR(VLOOKUP($B3216,Mapping!$A:$C,3,0),"Not Mapped"))</f>
        <v/>
      </c>
      <c r="Q3216" s="36">
        <f>IF($B3216="","",IFERROR(VLOOKUP($O3216,Leaders!$A:$B,2,0),"Not Mapped"))</f>
        <v/>
      </c>
      <c r="R3216" s="36">
        <f>IF($B3216="","",IF(COUNTIF(Exclusions!$A:$A,$B3216)&gt;0,"Yes","No"))</f>
        <v/>
      </c>
      <c r="S3216" s="38">
        <f>IF($B3216="","",MIN(1,DAY($A3216)/IF($N3216="Superstore",Settings!$B$5,Settings!$B$4)))</f>
        <v/>
      </c>
      <c r="T3216" s="38">
        <f>IF(OR($B3216="",$G3216="",$S3216=0),"",$G3216/$S3216)</f>
        <v/>
      </c>
      <c r="U3216" s="36">
        <f>IF($T3216="","",IF($T3216&lt;Settings!$B$8,"Critical",IF($T3216&lt;Settings!$B$9,"Semi Critical","Non Critical")))</f>
        <v/>
      </c>
      <c r="V3216" s="28" t="n"/>
      <c r="Z3216">
        <f>IF($B3216="","",IFERROR(VLOOKUP($B3216,'Plan HC for CCA'!$A:$B,2,0),""))</f>
        <v/>
      </c>
      <c r="AA3216">
        <f>IF(OR($B3216="",$Z3216=""),"",IF(N($M3216)&lt;$Z3216,"Delta","No Delta"))</f>
        <v/>
      </c>
      <c r="AB3216">
        <f>IF(OR($B3216="",$Z3216=""),"",MAX(0,$Z3216-N($M3216)))</f>
        <v/>
      </c>
      <c r="AC3216" s="46">
        <f>IF($B3216="","",IFERROR(INDEX('CCA Util %'!$H:$H,MATCH($B3216,'CCA Util %'!$E:$E,0)),""))</f>
        <v/>
      </c>
      <c r="AD3216">
        <f>IF($B3216="","",IFERROR(INDEX('CCA Util %'!$G:$G,MATCH($B3216,'CCA Util %'!$E:$E,0)),""))</f>
        <v/>
      </c>
      <c r="AE3216">
        <f>IF(OR($B3216="",$U3216=""),"",$U3216&amp;" &amp; "&amp;IF(OR($AD3216="",$AD3216=0),"Util NA",$AD3216&amp;" Util"))</f>
        <v/>
      </c>
    </row>
    <row r="3217" ht="15.75" customHeight="1" s="42">
      <c r="A3217" s="41" t="n"/>
      <c r="G3217" s="38" t="n"/>
      <c r="H3217" s="38" t="n"/>
      <c r="I3217" s="38" t="n"/>
      <c r="J3217" s="38" t="n"/>
      <c r="K3217" s="38" t="n"/>
      <c r="L3217" s="38" t="n"/>
      <c r="N3217" s="36">
        <f>IF($B3217="","",IF($C3217="SUPERSTORE","Superstore","DH"))</f>
        <v/>
      </c>
      <c r="O3217" s="36">
        <f>IF($B3217="","",IFERROR(VLOOKUP($B3217,Mapping!$A:$C,2,0),"Not Mapped"))</f>
        <v/>
      </c>
      <c r="P3217" s="36">
        <f>IF($B3217="","",IFERROR(VLOOKUP($B3217,Mapping!$A:$C,3,0),"Not Mapped"))</f>
        <v/>
      </c>
      <c r="Q3217" s="36">
        <f>IF($B3217="","",IFERROR(VLOOKUP($O3217,Leaders!$A:$B,2,0),"Not Mapped"))</f>
        <v/>
      </c>
      <c r="R3217" s="36">
        <f>IF($B3217="","",IF(COUNTIF(Exclusions!$A:$A,$B3217)&gt;0,"Yes","No"))</f>
        <v/>
      </c>
      <c r="S3217" s="38">
        <f>IF($B3217="","",MIN(1,DAY($A3217)/IF($N3217="Superstore",Settings!$B$5,Settings!$B$4)))</f>
        <v/>
      </c>
      <c r="T3217" s="38">
        <f>IF(OR($B3217="",$G3217="",$S3217=0),"",$G3217/$S3217)</f>
        <v/>
      </c>
      <c r="U3217" s="36">
        <f>IF($T3217="","",IF($T3217&lt;Settings!$B$8,"Critical",IF($T3217&lt;Settings!$B$9,"Semi Critical","Non Critical")))</f>
        <v/>
      </c>
      <c r="V3217" s="28" t="n"/>
      <c r="Z3217">
        <f>IF($B3217="","",IFERROR(VLOOKUP($B3217,'Plan HC for CCA'!$A:$B,2,0),""))</f>
        <v/>
      </c>
      <c r="AA3217">
        <f>IF(OR($B3217="",$Z3217=""),"",IF(N($M3217)&lt;$Z3217,"Delta","No Delta"))</f>
        <v/>
      </c>
      <c r="AB3217">
        <f>IF(OR($B3217="",$Z3217=""),"",MAX(0,$Z3217-N($M3217)))</f>
        <v/>
      </c>
      <c r="AC3217" s="46">
        <f>IF($B3217="","",IFERROR(INDEX('CCA Util %'!$H:$H,MATCH($B3217,'CCA Util %'!$E:$E,0)),""))</f>
        <v/>
      </c>
      <c r="AD3217">
        <f>IF($B3217="","",IFERROR(INDEX('CCA Util %'!$G:$G,MATCH($B3217,'CCA Util %'!$E:$E,0)),""))</f>
        <v/>
      </c>
      <c r="AE3217">
        <f>IF(OR($B3217="",$U3217=""),"",$U3217&amp;" &amp; "&amp;IF(OR($AD3217="",$AD3217=0),"Util NA",$AD3217&amp;" Util"))</f>
        <v/>
      </c>
    </row>
    <row r="3218" ht="15.75" customHeight="1" s="42">
      <c r="A3218" s="41" t="n"/>
      <c r="G3218" s="38" t="n"/>
      <c r="H3218" s="38" t="n"/>
      <c r="I3218" s="38" t="n"/>
      <c r="J3218" s="38" t="n"/>
      <c r="K3218" s="38" t="n"/>
      <c r="L3218" s="38" t="n"/>
      <c r="N3218" s="36">
        <f>IF($B3218="","",IF($C3218="SUPERSTORE","Superstore","DH"))</f>
        <v/>
      </c>
      <c r="O3218" s="36">
        <f>IF($B3218="","",IFERROR(VLOOKUP($B3218,Mapping!$A:$C,2,0),"Not Mapped"))</f>
        <v/>
      </c>
      <c r="P3218" s="36">
        <f>IF($B3218="","",IFERROR(VLOOKUP($B3218,Mapping!$A:$C,3,0),"Not Mapped"))</f>
        <v/>
      </c>
      <c r="Q3218" s="36">
        <f>IF($B3218="","",IFERROR(VLOOKUP($O3218,Leaders!$A:$B,2,0),"Not Mapped"))</f>
        <v/>
      </c>
      <c r="R3218" s="36">
        <f>IF($B3218="","",IF(COUNTIF(Exclusions!$A:$A,$B3218)&gt;0,"Yes","No"))</f>
        <v/>
      </c>
      <c r="S3218" s="38">
        <f>IF($B3218="","",MIN(1,DAY($A3218)/IF($N3218="Superstore",Settings!$B$5,Settings!$B$4)))</f>
        <v/>
      </c>
      <c r="T3218" s="38">
        <f>IF(OR($B3218="",$G3218="",$S3218=0),"",$G3218/$S3218)</f>
        <v/>
      </c>
      <c r="U3218" s="36">
        <f>IF($T3218="","",IF($T3218&lt;Settings!$B$8,"Critical",IF($T3218&lt;Settings!$B$9,"Semi Critical","Non Critical")))</f>
        <v/>
      </c>
      <c r="V3218" s="28" t="n"/>
      <c r="Z3218">
        <f>IF($B3218="","",IFERROR(VLOOKUP($B3218,'Plan HC for CCA'!$A:$B,2,0),""))</f>
        <v/>
      </c>
      <c r="AA3218">
        <f>IF(OR($B3218="",$Z3218=""),"",IF(N($M3218)&lt;$Z3218,"Delta","No Delta"))</f>
        <v/>
      </c>
      <c r="AB3218">
        <f>IF(OR($B3218="",$Z3218=""),"",MAX(0,$Z3218-N($M3218)))</f>
        <v/>
      </c>
      <c r="AC3218" s="46">
        <f>IF($B3218="","",IFERROR(INDEX('CCA Util %'!$H:$H,MATCH($B3218,'CCA Util %'!$E:$E,0)),""))</f>
        <v/>
      </c>
      <c r="AD3218">
        <f>IF($B3218="","",IFERROR(INDEX('CCA Util %'!$G:$G,MATCH($B3218,'CCA Util %'!$E:$E,0)),""))</f>
        <v/>
      </c>
      <c r="AE3218">
        <f>IF(OR($B3218="",$U3218=""),"",$U3218&amp;" &amp; "&amp;IF(OR($AD3218="",$AD3218=0),"Util NA",$AD3218&amp;" Util"))</f>
        <v/>
      </c>
    </row>
    <row r="3219" ht="15.75" customHeight="1" s="42">
      <c r="A3219" s="41" t="n"/>
      <c r="G3219" s="38" t="n"/>
      <c r="H3219" s="38" t="n"/>
      <c r="I3219" s="38" t="n"/>
      <c r="J3219" s="38" t="n"/>
      <c r="K3219" s="38" t="n"/>
      <c r="L3219" s="38" t="n"/>
      <c r="N3219" s="36">
        <f>IF($B3219="","",IF($C3219="SUPERSTORE","Superstore","DH"))</f>
        <v/>
      </c>
      <c r="O3219" s="36">
        <f>IF($B3219="","",IFERROR(VLOOKUP($B3219,Mapping!$A:$C,2,0),"Not Mapped"))</f>
        <v/>
      </c>
      <c r="P3219" s="36">
        <f>IF($B3219="","",IFERROR(VLOOKUP($B3219,Mapping!$A:$C,3,0),"Not Mapped"))</f>
        <v/>
      </c>
      <c r="Q3219" s="36">
        <f>IF($B3219="","",IFERROR(VLOOKUP($O3219,Leaders!$A:$B,2,0),"Not Mapped"))</f>
        <v/>
      </c>
      <c r="R3219" s="36">
        <f>IF($B3219="","",IF(COUNTIF(Exclusions!$A:$A,$B3219)&gt;0,"Yes","No"))</f>
        <v/>
      </c>
      <c r="S3219" s="38">
        <f>IF($B3219="","",MIN(1,DAY($A3219)/IF($N3219="Superstore",Settings!$B$5,Settings!$B$4)))</f>
        <v/>
      </c>
      <c r="T3219" s="38">
        <f>IF(OR($B3219="",$G3219="",$S3219=0),"",$G3219/$S3219)</f>
        <v/>
      </c>
      <c r="U3219" s="36">
        <f>IF($T3219="","",IF($T3219&lt;Settings!$B$8,"Critical",IF($T3219&lt;Settings!$B$9,"Semi Critical","Non Critical")))</f>
        <v/>
      </c>
      <c r="V3219" s="28" t="n"/>
      <c r="Z3219">
        <f>IF($B3219="","",IFERROR(VLOOKUP($B3219,'Plan HC for CCA'!$A:$B,2,0),""))</f>
        <v/>
      </c>
      <c r="AA3219">
        <f>IF(OR($B3219="",$Z3219=""),"",IF(N($M3219)&lt;$Z3219,"Delta","No Delta"))</f>
        <v/>
      </c>
      <c r="AB3219">
        <f>IF(OR($B3219="",$Z3219=""),"",MAX(0,$Z3219-N($M3219)))</f>
        <v/>
      </c>
      <c r="AC3219" s="46">
        <f>IF($B3219="","",IFERROR(INDEX('CCA Util %'!$H:$H,MATCH($B3219,'CCA Util %'!$E:$E,0)),""))</f>
        <v/>
      </c>
      <c r="AD3219">
        <f>IF($B3219="","",IFERROR(INDEX('CCA Util %'!$G:$G,MATCH($B3219,'CCA Util %'!$E:$E,0)),""))</f>
        <v/>
      </c>
      <c r="AE3219">
        <f>IF(OR($B3219="",$U3219=""),"",$U3219&amp;" &amp; "&amp;IF(OR($AD3219="",$AD3219=0),"Util NA",$AD3219&amp;" Util"))</f>
        <v/>
      </c>
    </row>
    <row r="3220" ht="15.75" customHeight="1" s="42">
      <c r="A3220" s="41" t="n"/>
      <c r="G3220" s="38" t="n"/>
      <c r="H3220" s="38" t="n"/>
      <c r="I3220" s="38" t="n"/>
      <c r="J3220" s="38" t="n"/>
      <c r="K3220" s="38" t="n"/>
      <c r="L3220" s="38" t="n"/>
      <c r="N3220" s="36">
        <f>IF($B3220="","",IF($C3220="SUPERSTORE","Superstore","DH"))</f>
        <v/>
      </c>
      <c r="O3220" s="36">
        <f>IF($B3220="","",IFERROR(VLOOKUP($B3220,Mapping!$A:$C,2,0),"Not Mapped"))</f>
        <v/>
      </c>
      <c r="P3220" s="36">
        <f>IF($B3220="","",IFERROR(VLOOKUP($B3220,Mapping!$A:$C,3,0),"Not Mapped"))</f>
        <v/>
      </c>
      <c r="Q3220" s="36">
        <f>IF($B3220="","",IFERROR(VLOOKUP($O3220,Leaders!$A:$B,2,0),"Not Mapped"))</f>
        <v/>
      </c>
      <c r="R3220" s="36">
        <f>IF($B3220="","",IF(COUNTIF(Exclusions!$A:$A,$B3220)&gt;0,"Yes","No"))</f>
        <v/>
      </c>
      <c r="S3220" s="38">
        <f>IF($B3220="","",MIN(1,DAY($A3220)/IF($N3220="Superstore",Settings!$B$5,Settings!$B$4)))</f>
        <v/>
      </c>
      <c r="T3220" s="38">
        <f>IF(OR($B3220="",$G3220="",$S3220=0),"",$G3220/$S3220)</f>
        <v/>
      </c>
      <c r="U3220" s="36">
        <f>IF($T3220="","",IF($T3220&lt;Settings!$B$8,"Critical",IF($T3220&lt;Settings!$B$9,"Semi Critical","Non Critical")))</f>
        <v/>
      </c>
      <c r="V3220" s="28" t="n"/>
      <c r="Z3220">
        <f>IF($B3220="","",IFERROR(VLOOKUP($B3220,'Plan HC for CCA'!$A:$B,2,0),""))</f>
        <v/>
      </c>
      <c r="AA3220">
        <f>IF(OR($B3220="",$Z3220=""),"",IF(N($M3220)&lt;$Z3220,"Delta","No Delta"))</f>
        <v/>
      </c>
      <c r="AB3220">
        <f>IF(OR($B3220="",$Z3220=""),"",MAX(0,$Z3220-N($M3220)))</f>
        <v/>
      </c>
      <c r="AC3220" s="46">
        <f>IF($B3220="","",IFERROR(INDEX('CCA Util %'!$H:$H,MATCH($B3220,'CCA Util %'!$E:$E,0)),""))</f>
        <v/>
      </c>
      <c r="AD3220">
        <f>IF($B3220="","",IFERROR(INDEX('CCA Util %'!$G:$G,MATCH($B3220,'CCA Util %'!$E:$E,0)),""))</f>
        <v/>
      </c>
      <c r="AE3220">
        <f>IF(OR($B3220="",$U3220=""),"",$U3220&amp;" &amp; "&amp;IF(OR($AD3220="",$AD3220=0),"Util NA",$AD3220&amp;" Util"))</f>
        <v/>
      </c>
    </row>
    <row r="3221" ht="15.75" customHeight="1" s="42">
      <c r="A3221" s="41" t="n"/>
      <c r="G3221" s="38" t="n"/>
      <c r="H3221" s="38" t="n"/>
      <c r="I3221" s="38" t="n"/>
      <c r="J3221" s="38" t="n"/>
      <c r="K3221" s="38" t="n"/>
      <c r="L3221" s="38" t="n"/>
      <c r="N3221" s="36">
        <f>IF($B3221="","",IF($C3221="SUPERSTORE","Superstore","DH"))</f>
        <v/>
      </c>
      <c r="O3221" s="36">
        <f>IF($B3221="","",IFERROR(VLOOKUP($B3221,Mapping!$A:$C,2,0),"Not Mapped"))</f>
        <v/>
      </c>
      <c r="P3221" s="36">
        <f>IF($B3221="","",IFERROR(VLOOKUP($B3221,Mapping!$A:$C,3,0),"Not Mapped"))</f>
        <v/>
      </c>
      <c r="Q3221" s="36">
        <f>IF($B3221="","",IFERROR(VLOOKUP($O3221,Leaders!$A:$B,2,0),"Not Mapped"))</f>
        <v/>
      </c>
      <c r="R3221" s="36">
        <f>IF($B3221="","",IF(COUNTIF(Exclusions!$A:$A,$B3221)&gt;0,"Yes","No"))</f>
        <v/>
      </c>
      <c r="S3221" s="38">
        <f>IF($B3221="","",MIN(1,DAY($A3221)/IF($N3221="Superstore",Settings!$B$5,Settings!$B$4)))</f>
        <v/>
      </c>
      <c r="T3221" s="38">
        <f>IF(OR($B3221="",$G3221="",$S3221=0),"",$G3221/$S3221)</f>
        <v/>
      </c>
      <c r="U3221" s="36">
        <f>IF($T3221="","",IF($T3221&lt;Settings!$B$8,"Critical",IF($T3221&lt;Settings!$B$9,"Semi Critical","Non Critical")))</f>
        <v/>
      </c>
      <c r="V3221" s="28" t="n"/>
      <c r="Z3221">
        <f>IF($B3221="","",IFERROR(VLOOKUP($B3221,'Plan HC for CCA'!$A:$B,2,0),""))</f>
        <v/>
      </c>
      <c r="AA3221">
        <f>IF(OR($B3221="",$Z3221=""),"",IF(N($M3221)&lt;$Z3221,"Delta","No Delta"))</f>
        <v/>
      </c>
      <c r="AB3221">
        <f>IF(OR($B3221="",$Z3221=""),"",MAX(0,$Z3221-N($M3221)))</f>
        <v/>
      </c>
      <c r="AC3221" s="46">
        <f>IF($B3221="","",IFERROR(INDEX('CCA Util %'!$H:$H,MATCH($B3221,'CCA Util %'!$E:$E,0)),""))</f>
        <v/>
      </c>
      <c r="AD3221">
        <f>IF($B3221="","",IFERROR(INDEX('CCA Util %'!$G:$G,MATCH($B3221,'CCA Util %'!$E:$E,0)),""))</f>
        <v/>
      </c>
      <c r="AE3221">
        <f>IF(OR($B3221="",$U3221=""),"",$U3221&amp;" &amp; "&amp;IF(OR($AD3221="",$AD3221=0),"Util NA",$AD3221&amp;" Util"))</f>
        <v/>
      </c>
    </row>
    <row r="3222" ht="15.75" customHeight="1" s="42">
      <c r="A3222" s="41" t="n"/>
      <c r="G3222" s="38" t="n"/>
      <c r="H3222" s="38" t="n"/>
      <c r="I3222" s="38" t="n"/>
      <c r="J3222" s="38" t="n"/>
      <c r="K3222" s="38" t="n"/>
      <c r="L3222" s="38" t="n"/>
      <c r="N3222" s="36">
        <f>IF($B3222="","",IF($C3222="SUPERSTORE","Superstore","DH"))</f>
        <v/>
      </c>
      <c r="O3222" s="36">
        <f>IF($B3222="","",IFERROR(VLOOKUP($B3222,Mapping!$A:$C,2,0),"Not Mapped"))</f>
        <v/>
      </c>
      <c r="P3222" s="36">
        <f>IF($B3222="","",IFERROR(VLOOKUP($B3222,Mapping!$A:$C,3,0),"Not Mapped"))</f>
        <v/>
      </c>
      <c r="Q3222" s="36">
        <f>IF($B3222="","",IFERROR(VLOOKUP($O3222,Leaders!$A:$B,2,0),"Not Mapped"))</f>
        <v/>
      </c>
      <c r="R3222" s="36">
        <f>IF($B3222="","",IF(COUNTIF(Exclusions!$A:$A,$B3222)&gt;0,"Yes","No"))</f>
        <v/>
      </c>
      <c r="S3222" s="38">
        <f>IF($B3222="","",MIN(1,DAY($A3222)/IF($N3222="Superstore",Settings!$B$5,Settings!$B$4)))</f>
        <v/>
      </c>
      <c r="T3222" s="38">
        <f>IF(OR($B3222="",$G3222="",$S3222=0),"",$G3222/$S3222)</f>
        <v/>
      </c>
      <c r="U3222" s="36">
        <f>IF($T3222="","",IF($T3222&lt;Settings!$B$8,"Critical",IF($T3222&lt;Settings!$B$9,"Semi Critical","Non Critical")))</f>
        <v/>
      </c>
      <c r="V3222" s="28" t="n"/>
      <c r="Z3222">
        <f>IF($B3222="","",IFERROR(VLOOKUP($B3222,'Plan HC for CCA'!$A:$B,2,0),""))</f>
        <v/>
      </c>
      <c r="AA3222">
        <f>IF(OR($B3222="",$Z3222=""),"",IF(N($M3222)&lt;$Z3222,"Delta","No Delta"))</f>
        <v/>
      </c>
      <c r="AB3222">
        <f>IF(OR($B3222="",$Z3222=""),"",MAX(0,$Z3222-N($M3222)))</f>
        <v/>
      </c>
      <c r="AC3222" s="46">
        <f>IF($B3222="","",IFERROR(INDEX('CCA Util %'!$H:$H,MATCH($B3222,'CCA Util %'!$E:$E,0)),""))</f>
        <v/>
      </c>
      <c r="AD3222">
        <f>IF($B3222="","",IFERROR(INDEX('CCA Util %'!$G:$G,MATCH($B3222,'CCA Util %'!$E:$E,0)),""))</f>
        <v/>
      </c>
      <c r="AE3222">
        <f>IF(OR($B3222="",$U3222=""),"",$U3222&amp;" &amp; "&amp;IF(OR($AD3222="",$AD3222=0),"Util NA",$AD3222&amp;" Util"))</f>
        <v/>
      </c>
    </row>
    <row r="3223" ht="15.75" customHeight="1" s="42">
      <c r="A3223" s="41" t="n"/>
      <c r="G3223" s="38" t="n"/>
      <c r="H3223" s="38" t="n"/>
      <c r="I3223" s="38" t="n"/>
      <c r="J3223" s="38" t="n"/>
      <c r="K3223" s="38" t="n"/>
      <c r="L3223" s="38" t="n"/>
      <c r="N3223" s="36">
        <f>IF($B3223="","",IF($C3223="SUPERSTORE","Superstore","DH"))</f>
        <v/>
      </c>
      <c r="O3223" s="36">
        <f>IF($B3223="","",IFERROR(VLOOKUP($B3223,Mapping!$A:$C,2,0),"Not Mapped"))</f>
        <v/>
      </c>
      <c r="P3223" s="36">
        <f>IF($B3223="","",IFERROR(VLOOKUP($B3223,Mapping!$A:$C,3,0),"Not Mapped"))</f>
        <v/>
      </c>
      <c r="Q3223" s="36">
        <f>IF($B3223="","",IFERROR(VLOOKUP($O3223,Leaders!$A:$B,2,0),"Not Mapped"))</f>
        <v/>
      </c>
      <c r="R3223" s="36">
        <f>IF($B3223="","",IF(COUNTIF(Exclusions!$A:$A,$B3223)&gt;0,"Yes","No"))</f>
        <v/>
      </c>
      <c r="S3223" s="38">
        <f>IF($B3223="","",MIN(1,DAY($A3223)/IF($N3223="Superstore",Settings!$B$5,Settings!$B$4)))</f>
        <v/>
      </c>
      <c r="T3223" s="38">
        <f>IF(OR($B3223="",$G3223="",$S3223=0),"",$G3223/$S3223)</f>
        <v/>
      </c>
      <c r="U3223" s="36">
        <f>IF($T3223="","",IF($T3223&lt;Settings!$B$8,"Critical",IF($T3223&lt;Settings!$B$9,"Semi Critical","Non Critical")))</f>
        <v/>
      </c>
      <c r="V3223" s="28" t="n"/>
      <c r="Z3223">
        <f>IF($B3223="","",IFERROR(VLOOKUP($B3223,'Plan HC for CCA'!$A:$B,2,0),""))</f>
        <v/>
      </c>
      <c r="AA3223">
        <f>IF(OR($B3223="",$Z3223=""),"",IF(N($M3223)&lt;$Z3223,"Delta","No Delta"))</f>
        <v/>
      </c>
      <c r="AB3223">
        <f>IF(OR($B3223="",$Z3223=""),"",MAX(0,$Z3223-N($M3223)))</f>
        <v/>
      </c>
      <c r="AC3223" s="46">
        <f>IF($B3223="","",IFERROR(INDEX('CCA Util %'!$H:$H,MATCH($B3223,'CCA Util %'!$E:$E,0)),""))</f>
        <v/>
      </c>
      <c r="AD3223">
        <f>IF($B3223="","",IFERROR(INDEX('CCA Util %'!$G:$G,MATCH($B3223,'CCA Util %'!$E:$E,0)),""))</f>
        <v/>
      </c>
      <c r="AE3223">
        <f>IF(OR($B3223="",$U3223=""),"",$U3223&amp;" &amp; "&amp;IF(OR($AD3223="",$AD3223=0),"Util NA",$AD3223&amp;" Util"))</f>
        <v/>
      </c>
    </row>
    <row r="3224" ht="15.75" customHeight="1" s="42">
      <c r="A3224" s="41" t="n"/>
      <c r="G3224" s="38" t="n"/>
      <c r="H3224" s="38" t="n"/>
      <c r="I3224" s="38" t="n"/>
      <c r="J3224" s="38" t="n"/>
      <c r="K3224" s="38" t="n"/>
      <c r="L3224" s="38" t="n"/>
      <c r="N3224" s="36">
        <f>IF($B3224="","",IF($C3224="SUPERSTORE","Superstore","DH"))</f>
        <v/>
      </c>
      <c r="O3224" s="36">
        <f>IF($B3224="","",IFERROR(VLOOKUP($B3224,Mapping!$A:$C,2,0),"Not Mapped"))</f>
        <v/>
      </c>
      <c r="P3224" s="36">
        <f>IF($B3224="","",IFERROR(VLOOKUP($B3224,Mapping!$A:$C,3,0),"Not Mapped"))</f>
        <v/>
      </c>
      <c r="Q3224" s="36">
        <f>IF($B3224="","",IFERROR(VLOOKUP($O3224,Leaders!$A:$B,2,0),"Not Mapped"))</f>
        <v/>
      </c>
      <c r="R3224" s="36">
        <f>IF($B3224="","",IF(COUNTIF(Exclusions!$A:$A,$B3224)&gt;0,"Yes","No"))</f>
        <v/>
      </c>
      <c r="S3224" s="38">
        <f>IF($B3224="","",MIN(1,DAY($A3224)/IF($N3224="Superstore",Settings!$B$5,Settings!$B$4)))</f>
        <v/>
      </c>
      <c r="T3224" s="38">
        <f>IF(OR($B3224="",$G3224="",$S3224=0),"",$G3224/$S3224)</f>
        <v/>
      </c>
      <c r="U3224" s="36">
        <f>IF($T3224="","",IF($T3224&lt;Settings!$B$8,"Critical",IF($T3224&lt;Settings!$B$9,"Semi Critical","Non Critical")))</f>
        <v/>
      </c>
      <c r="V3224" s="28" t="n"/>
      <c r="Z3224">
        <f>IF($B3224="","",IFERROR(VLOOKUP($B3224,'Plan HC for CCA'!$A:$B,2,0),""))</f>
        <v/>
      </c>
      <c r="AA3224">
        <f>IF(OR($B3224="",$Z3224=""),"",IF(N($M3224)&lt;$Z3224,"Delta","No Delta"))</f>
        <v/>
      </c>
      <c r="AB3224">
        <f>IF(OR($B3224="",$Z3224=""),"",MAX(0,$Z3224-N($M3224)))</f>
        <v/>
      </c>
      <c r="AC3224" s="46">
        <f>IF($B3224="","",IFERROR(INDEX('CCA Util %'!$H:$H,MATCH($B3224,'CCA Util %'!$E:$E,0)),""))</f>
        <v/>
      </c>
      <c r="AD3224">
        <f>IF($B3224="","",IFERROR(INDEX('CCA Util %'!$G:$G,MATCH($B3224,'CCA Util %'!$E:$E,0)),""))</f>
        <v/>
      </c>
      <c r="AE3224">
        <f>IF(OR($B3224="",$U3224=""),"",$U3224&amp;" &amp; "&amp;IF(OR($AD3224="",$AD3224=0),"Util NA",$AD3224&amp;" Util"))</f>
        <v/>
      </c>
    </row>
    <row r="3225" ht="15.75" customHeight="1" s="42">
      <c r="A3225" s="41" t="n"/>
      <c r="G3225" s="38" t="n"/>
      <c r="H3225" s="38" t="n"/>
      <c r="I3225" s="38" t="n"/>
      <c r="J3225" s="38" t="n"/>
      <c r="K3225" s="38" t="n"/>
      <c r="L3225" s="38" t="n"/>
      <c r="N3225" s="36">
        <f>IF($B3225="","",IF($C3225="SUPERSTORE","Superstore","DH"))</f>
        <v/>
      </c>
      <c r="O3225" s="36">
        <f>IF($B3225="","",IFERROR(VLOOKUP($B3225,Mapping!$A:$C,2,0),"Not Mapped"))</f>
        <v/>
      </c>
      <c r="P3225" s="36">
        <f>IF($B3225="","",IFERROR(VLOOKUP($B3225,Mapping!$A:$C,3,0),"Not Mapped"))</f>
        <v/>
      </c>
      <c r="Q3225" s="36">
        <f>IF($B3225="","",IFERROR(VLOOKUP($O3225,Leaders!$A:$B,2,0),"Not Mapped"))</f>
        <v/>
      </c>
      <c r="R3225" s="36">
        <f>IF($B3225="","",IF(COUNTIF(Exclusions!$A:$A,$B3225)&gt;0,"Yes","No"))</f>
        <v/>
      </c>
      <c r="S3225" s="38">
        <f>IF($B3225="","",MIN(1,DAY($A3225)/IF($N3225="Superstore",Settings!$B$5,Settings!$B$4)))</f>
        <v/>
      </c>
      <c r="T3225" s="38">
        <f>IF(OR($B3225="",$G3225="",$S3225=0),"",$G3225/$S3225)</f>
        <v/>
      </c>
      <c r="U3225" s="36">
        <f>IF($T3225="","",IF($T3225&lt;Settings!$B$8,"Critical",IF($T3225&lt;Settings!$B$9,"Semi Critical","Non Critical")))</f>
        <v/>
      </c>
      <c r="V3225" s="28" t="n"/>
      <c r="Z3225">
        <f>IF($B3225="","",IFERROR(VLOOKUP($B3225,'Plan HC for CCA'!$A:$B,2,0),""))</f>
        <v/>
      </c>
      <c r="AA3225">
        <f>IF(OR($B3225="",$Z3225=""),"",IF(N($M3225)&lt;$Z3225,"Delta","No Delta"))</f>
        <v/>
      </c>
      <c r="AB3225">
        <f>IF(OR($B3225="",$Z3225=""),"",MAX(0,$Z3225-N($M3225)))</f>
        <v/>
      </c>
      <c r="AC3225" s="46">
        <f>IF($B3225="","",IFERROR(INDEX('CCA Util %'!$H:$H,MATCH($B3225,'CCA Util %'!$E:$E,0)),""))</f>
        <v/>
      </c>
      <c r="AD3225">
        <f>IF($B3225="","",IFERROR(INDEX('CCA Util %'!$G:$G,MATCH($B3225,'CCA Util %'!$E:$E,0)),""))</f>
        <v/>
      </c>
      <c r="AE3225">
        <f>IF(OR($B3225="",$U3225=""),"",$U3225&amp;" &amp; "&amp;IF(OR($AD3225="",$AD3225=0),"Util NA",$AD3225&amp;" Util"))</f>
        <v/>
      </c>
    </row>
    <row r="3226" ht="15.75" customHeight="1" s="42">
      <c r="A3226" s="41" t="n"/>
      <c r="G3226" s="38" t="n"/>
      <c r="H3226" s="38" t="n"/>
      <c r="I3226" s="38" t="n"/>
      <c r="J3226" s="38" t="n"/>
      <c r="K3226" s="38" t="n"/>
      <c r="L3226" s="38" t="n"/>
      <c r="N3226" s="36">
        <f>IF($B3226="","",IF($C3226="SUPERSTORE","Superstore","DH"))</f>
        <v/>
      </c>
      <c r="O3226" s="36">
        <f>IF($B3226="","",IFERROR(VLOOKUP($B3226,Mapping!$A:$C,2,0),"Not Mapped"))</f>
        <v/>
      </c>
      <c r="P3226" s="36">
        <f>IF($B3226="","",IFERROR(VLOOKUP($B3226,Mapping!$A:$C,3,0),"Not Mapped"))</f>
        <v/>
      </c>
      <c r="Q3226" s="36">
        <f>IF($B3226="","",IFERROR(VLOOKUP($O3226,Leaders!$A:$B,2,0),"Not Mapped"))</f>
        <v/>
      </c>
      <c r="R3226" s="36">
        <f>IF($B3226="","",IF(COUNTIF(Exclusions!$A:$A,$B3226)&gt;0,"Yes","No"))</f>
        <v/>
      </c>
      <c r="S3226" s="38">
        <f>IF($B3226="","",MIN(1,DAY($A3226)/IF($N3226="Superstore",Settings!$B$5,Settings!$B$4)))</f>
        <v/>
      </c>
      <c r="T3226" s="38">
        <f>IF(OR($B3226="",$G3226="",$S3226=0),"",$G3226/$S3226)</f>
        <v/>
      </c>
      <c r="U3226" s="36">
        <f>IF($T3226="","",IF($T3226&lt;Settings!$B$8,"Critical",IF($T3226&lt;Settings!$B$9,"Semi Critical","Non Critical")))</f>
        <v/>
      </c>
      <c r="V3226" s="28" t="n"/>
      <c r="Z3226">
        <f>IF($B3226="","",IFERROR(VLOOKUP($B3226,'Plan HC for CCA'!$A:$B,2,0),""))</f>
        <v/>
      </c>
      <c r="AA3226">
        <f>IF(OR($B3226="",$Z3226=""),"",IF(N($M3226)&lt;$Z3226,"Delta","No Delta"))</f>
        <v/>
      </c>
      <c r="AB3226">
        <f>IF(OR($B3226="",$Z3226=""),"",MAX(0,$Z3226-N($M3226)))</f>
        <v/>
      </c>
      <c r="AC3226" s="46">
        <f>IF($B3226="","",IFERROR(INDEX('CCA Util %'!$H:$H,MATCH($B3226,'CCA Util %'!$E:$E,0)),""))</f>
        <v/>
      </c>
      <c r="AD3226">
        <f>IF($B3226="","",IFERROR(INDEX('CCA Util %'!$G:$G,MATCH($B3226,'CCA Util %'!$E:$E,0)),""))</f>
        <v/>
      </c>
      <c r="AE3226">
        <f>IF(OR($B3226="",$U3226=""),"",$U3226&amp;" &amp; "&amp;IF(OR($AD3226="",$AD3226=0),"Util NA",$AD3226&amp;" Util"))</f>
        <v/>
      </c>
    </row>
    <row r="3227" ht="15.75" customHeight="1" s="42">
      <c r="A3227" s="41" t="n"/>
      <c r="G3227" s="38" t="n"/>
      <c r="H3227" s="38" t="n"/>
      <c r="I3227" s="38" t="n"/>
      <c r="J3227" s="38" t="n"/>
      <c r="K3227" s="38" t="n"/>
      <c r="L3227" s="38" t="n"/>
      <c r="N3227" s="36">
        <f>IF($B3227="","",IF($C3227="SUPERSTORE","Superstore","DH"))</f>
        <v/>
      </c>
      <c r="O3227" s="36">
        <f>IF($B3227="","",IFERROR(VLOOKUP($B3227,Mapping!$A:$C,2,0),"Not Mapped"))</f>
        <v/>
      </c>
      <c r="P3227" s="36">
        <f>IF($B3227="","",IFERROR(VLOOKUP($B3227,Mapping!$A:$C,3,0),"Not Mapped"))</f>
        <v/>
      </c>
      <c r="Q3227" s="36">
        <f>IF($B3227="","",IFERROR(VLOOKUP($O3227,Leaders!$A:$B,2,0),"Not Mapped"))</f>
        <v/>
      </c>
      <c r="R3227" s="36">
        <f>IF($B3227="","",IF(COUNTIF(Exclusions!$A:$A,$B3227)&gt;0,"Yes","No"))</f>
        <v/>
      </c>
      <c r="S3227" s="38">
        <f>IF($B3227="","",MIN(1,DAY($A3227)/IF($N3227="Superstore",Settings!$B$5,Settings!$B$4)))</f>
        <v/>
      </c>
      <c r="T3227" s="38">
        <f>IF(OR($B3227="",$G3227="",$S3227=0),"",$G3227/$S3227)</f>
        <v/>
      </c>
      <c r="U3227" s="36">
        <f>IF($T3227="","",IF($T3227&lt;Settings!$B$8,"Critical",IF($T3227&lt;Settings!$B$9,"Semi Critical","Non Critical")))</f>
        <v/>
      </c>
      <c r="V3227" s="28" t="n"/>
      <c r="Z3227">
        <f>IF($B3227="","",IFERROR(VLOOKUP($B3227,'Plan HC for CCA'!$A:$B,2,0),""))</f>
        <v/>
      </c>
      <c r="AA3227">
        <f>IF(OR($B3227="",$Z3227=""),"",IF(N($M3227)&lt;$Z3227,"Delta","No Delta"))</f>
        <v/>
      </c>
      <c r="AB3227">
        <f>IF(OR($B3227="",$Z3227=""),"",MAX(0,$Z3227-N($M3227)))</f>
        <v/>
      </c>
      <c r="AC3227" s="46">
        <f>IF($B3227="","",IFERROR(INDEX('CCA Util %'!$H:$H,MATCH($B3227,'CCA Util %'!$E:$E,0)),""))</f>
        <v/>
      </c>
      <c r="AD3227">
        <f>IF($B3227="","",IFERROR(INDEX('CCA Util %'!$G:$G,MATCH($B3227,'CCA Util %'!$E:$E,0)),""))</f>
        <v/>
      </c>
      <c r="AE3227">
        <f>IF(OR($B3227="",$U3227=""),"",$U3227&amp;" &amp; "&amp;IF(OR($AD3227="",$AD3227=0),"Util NA",$AD3227&amp;" Util"))</f>
        <v/>
      </c>
    </row>
    <row r="3228" ht="15.75" customHeight="1" s="42">
      <c r="A3228" s="41" t="n"/>
      <c r="G3228" s="38" t="n"/>
      <c r="H3228" s="38" t="n"/>
      <c r="I3228" s="38" t="n"/>
      <c r="J3228" s="38" t="n"/>
      <c r="K3228" s="38" t="n"/>
      <c r="L3228" s="38" t="n"/>
      <c r="N3228" s="36">
        <f>IF($B3228="","",IF($C3228="SUPERSTORE","Superstore","DH"))</f>
        <v/>
      </c>
      <c r="O3228" s="36">
        <f>IF($B3228="","",IFERROR(VLOOKUP($B3228,Mapping!$A:$C,2,0),"Not Mapped"))</f>
        <v/>
      </c>
      <c r="P3228" s="36">
        <f>IF($B3228="","",IFERROR(VLOOKUP($B3228,Mapping!$A:$C,3,0),"Not Mapped"))</f>
        <v/>
      </c>
      <c r="Q3228" s="36">
        <f>IF($B3228="","",IFERROR(VLOOKUP($O3228,Leaders!$A:$B,2,0),"Not Mapped"))</f>
        <v/>
      </c>
      <c r="R3228" s="36">
        <f>IF($B3228="","",IF(COUNTIF(Exclusions!$A:$A,$B3228)&gt;0,"Yes","No"))</f>
        <v/>
      </c>
      <c r="S3228" s="38">
        <f>IF($B3228="","",MIN(1,DAY($A3228)/IF($N3228="Superstore",Settings!$B$5,Settings!$B$4)))</f>
        <v/>
      </c>
      <c r="T3228" s="38">
        <f>IF(OR($B3228="",$G3228="",$S3228=0),"",$G3228/$S3228)</f>
        <v/>
      </c>
      <c r="U3228" s="36">
        <f>IF($T3228="","",IF($T3228&lt;Settings!$B$8,"Critical",IF($T3228&lt;Settings!$B$9,"Semi Critical","Non Critical")))</f>
        <v/>
      </c>
      <c r="V3228" s="28" t="n"/>
      <c r="Z3228">
        <f>IF($B3228="","",IFERROR(VLOOKUP($B3228,'Plan HC for CCA'!$A:$B,2,0),""))</f>
        <v/>
      </c>
      <c r="AA3228">
        <f>IF(OR($B3228="",$Z3228=""),"",IF(N($M3228)&lt;$Z3228,"Delta","No Delta"))</f>
        <v/>
      </c>
      <c r="AB3228">
        <f>IF(OR($B3228="",$Z3228=""),"",MAX(0,$Z3228-N($M3228)))</f>
        <v/>
      </c>
      <c r="AC3228" s="46">
        <f>IF($B3228="","",IFERROR(INDEX('CCA Util %'!$H:$H,MATCH($B3228,'CCA Util %'!$E:$E,0)),""))</f>
        <v/>
      </c>
      <c r="AD3228">
        <f>IF($B3228="","",IFERROR(INDEX('CCA Util %'!$G:$G,MATCH($B3228,'CCA Util %'!$E:$E,0)),""))</f>
        <v/>
      </c>
      <c r="AE3228">
        <f>IF(OR($B3228="",$U3228=""),"",$U3228&amp;" &amp; "&amp;IF(OR($AD3228="",$AD3228=0),"Util NA",$AD3228&amp;" Util"))</f>
        <v/>
      </c>
    </row>
    <row r="3229" ht="15.75" customHeight="1" s="42">
      <c r="A3229" s="41" t="n"/>
      <c r="G3229" s="38" t="n"/>
      <c r="H3229" s="38" t="n"/>
      <c r="I3229" s="38" t="n"/>
      <c r="J3229" s="38" t="n"/>
      <c r="K3229" s="38" t="n"/>
      <c r="L3229" s="38" t="n"/>
      <c r="N3229" s="36">
        <f>IF($B3229="","",IF($C3229="SUPERSTORE","Superstore","DH"))</f>
        <v/>
      </c>
      <c r="O3229" s="36">
        <f>IF($B3229="","",IFERROR(VLOOKUP($B3229,Mapping!$A:$C,2,0),"Not Mapped"))</f>
        <v/>
      </c>
      <c r="P3229" s="36">
        <f>IF($B3229="","",IFERROR(VLOOKUP($B3229,Mapping!$A:$C,3,0),"Not Mapped"))</f>
        <v/>
      </c>
      <c r="Q3229" s="36">
        <f>IF($B3229="","",IFERROR(VLOOKUP($O3229,Leaders!$A:$B,2,0),"Not Mapped"))</f>
        <v/>
      </c>
      <c r="R3229" s="36">
        <f>IF($B3229="","",IF(COUNTIF(Exclusions!$A:$A,$B3229)&gt;0,"Yes","No"))</f>
        <v/>
      </c>
      <c r="S3229" s="38">
        <f>IF($B3229="","",MIN(1,DAY($A3229)/IF($N3229="Superstore",Settings!$B$5,Settings!$B$4)))</f>
        <v/>
      </c>
      <c r="T3229" s="38">
        <f>IF(OR($B3229="",$G3229="",$S3229=0),"",$G3229/$S3229)</f>
        <v/>
      </c>
      <c r="U3229" s="36">
        <f>IF($T3229="","",IF($T3229&lt;Settings!$B$8,"Critical",IF($T3229&lt;Settings!$B$9,"Semi Critical","Non Critical")))</f>
        <v/>
      </c>
      <c r="V3229" s="28" t="n"/>
      <c r="Z3229">
        <f>IF($B3229="","",IFERROR(VLOOKUP($B3229,'Plan HC for CCA'!$A:$B,2,0),""))</f>
        <v/>
      </c>
      <c r="AA3229">
        <f>IF(OR($B3229="",$Z3229=""),"",IF(N($M3229)&lt;$Z3229,"Delta","No Delta"))</f>
        <v/>
      </c>
      <c r="AB3229">
        <f>IF(OR($B3229="",$Z3229=""),"",MAX(0,$Z3229-N($M3229)))</f>
        <v/>
      </c>
      <c r="AC3229" s="46">
        <f>IF($B3229="","",IFERROR(INDEX('CCA Util %'!$H:$H,MATCH($B3229,'CCA Util %'!$E:$E,0)),""))</f>
        <v/>
      </c>
      <c r="AD3229">
        <f>IF($B3229="","",IFERROR(INDEX('CCA Util %'!$G:$G,MATCH($B3229,'CCA Util %'!$E:$E,0)),""))</f>
        <v/>
      </c>
      <c r="AE3229">
        <f>IF(OR($B3229="",$U3229=""),"",$U3229&amp;" &amp; "&amp;IF(OR($AD3229="",$AD3229=0),"Util NA",$AD3229&amp;" Util"))</f>
        <v/>
      </c>
    </row>
    <row r="3230" ht="15.75" customHeight="1" s="42">
      <c r="A3230" s="41" t="n"/>
      <c r="G3230" s="38" t="n"/>
      <c r="H3230" s="38" t="n"/>
      <c r="I3230" s="38" t="n"/>
      <c r="J3230" s="38" t="n"/>
      <c r="K3230" s="38" t="n"/>
      <c r="L3230" s="38" t="n"/>
      <c r="N3230" s="36">
        <f>IF($B3230="","",IF($C3230="SUPERSTORE","Superstore","DH"))</f>
        <v/>
      </c>
      <c r="O3230" s="36">
        <f>IF($B3230="","",IFERROR(VLOOKUP($B3230,Mapping!$A:$C,2,0),"Not Mapped"))</f>
        <v/>
      </c>
      <c r="P3230" s="36">
        <f>IF($B3230="","",IFERROR(VLOOKUP($B3230,Mapping!$A:$C,3,0),"Not Mapped"))</f>
        <v/>
      </c>
      <c r="Q3230" s="36">
        <f>IF($B3230="","",IFERROR(VLOOKUP($O3230,Leaders!$A:$B,2,0),"Not Mapped"))</f>
        <v/>
      </c>
      <c r="R3230" s="36">
        <f>IF($B3230="","",IF(COUNTIF(Exclusions!$A:$A,$B3230)&gt;0,"Yes","No"))</f>
        <v/>
      </c>
      <c r="S3230" s="38">
        <f>IF($B3230="","",MIN(1,DAY($A3230)/IF($N3230="Superstore",Settings!$B$5,Settings!$B$4)))</f>
        <v/>
      </c>
      <c r="T3230" s="38">
        <f>IF(OR($B3230="",$G3230="",$S3230=0),"",$G3230/$S3230)</f>
        <v/>
      </c>
      <c r="U3230" s="36">
        <f>IF($T3230="","",IF($T3230&lt;Settings!$B$8,"Critical",IF($T3230&lt;Settings!$B$9,"Semi Critical","Non Critical")))</f>
        <v/>
      </c>
      <c r="V3230" s="28" t="n"/>
      <c r="Z3230">
        <f>IF($B3230="","",IFERROR(VLOOKUP($B3230,'Plan HC for CCA'!$A:$B,2,0),""))</f>
        <v/>
      </c>
      <c r="AA3230">
        <f>IF(OR($B3230="",$Z3230=""),"",IF(N($M3230)&lt;$Z3230,"Delta","No Delta"))</f>
        <v/>
      </c>
      <c r="AB3230">
        <f>IF(OR($B3230="",$Z3230=""),"",MAX(0,$Z3230-N($M3230)))</f>
        <v/>
      </c>
      <c r="AC3230" s="46">
        <f>IF($B3230="","",IFERROR(INDEX('CCA Util %'!$H:$H,MATCH($B3230,'CCA Util %'!$E:$E,0)),""))</f>
        <v/>
      </c>
      <c r="AD3230">
        <f>IF($B3230="","",IFERROR(INDEX('CCA Util %'!$G:$G,MATCH($B3230,'CCA Util %'!$E:$E,0)),""))</f>
        <v/>
      </c>
      <c r="AE3230">
        <f>IF(OR($B3230="",$U3230=""),"",$U3230&amp;" &amp; "&amp;IF(OR($AD3230="",$AD3230=0),"Util NA",$AD3230&amp;" Util"))</f>
        <v/>
      </c>
    </row>
    <row r="3231" ht="15.75" customHeight="1" s="42">
      <c r="A3231" s="41" t="n"/>
      <c r="G3231" s="38" t="n"/>
      <c r="H3231" s="38" t="n"/>
      <c r="I3231" s="38" t="n"/>
      <c r="J3231" s="38" t="n"/>
      <c r="K3231" s="38" t="n"/>
      <c r="L3231" s="38" t="n"/>
      <c r="N3231" s="36">
        <f>IF($B3231="","",IF($C3231="SUPERSTORE","Superstore","DH"))</f>
        <v/>
      </c>
      <c r="O3231" s="36">
        <f>IF($B3231="","",IFERROR(VLOOKUP($B3231,Mapping!$A:$C,2,0),"Not Mapped"))</f>
        <v/>
      </c>
      <c r="P3231" s="36">
        <f>IF($B3231="","",IFERROR(VLOOKUP($B3231,Mapping!$A:$C,3,0),"Not Mapped"))</f>
        <v/>
      </c>
      <c r="Q3231" s="36">
        <f>IF($B3231="","",IFERROR(VLOOKUP($O3231,Leaders!$A:$B,2,0),"Not Mapped"))</f>
        <v/>
      </c>
      <c r="R3231" s="36">
        <f>IF($B3231="","",IF(COUNTIF(Exclusions!$A:$A,$B3231)&gt;0,"Yes","No"))</f>
        <v/>
      </c>
      <c r="S3231" s="38">
        <f>IF($B3231="","",MIN(1,DAY($A3231)/IF($N3231="Superstore",Settings!$B$5,Settings!$B$4)))</f>
        <v/>
      </c>
      <c r="T3231" s="38">
        <f>IF(OR($B3231="",$G3231="",$S3231=0),"",$G3231/$S3231)</f>
        <v/>
      </c>
      <c r="U3231" s="36">
        <f>IF($T3231="","",IF($T3231&lt;Settings!$B$8,"Critical",IF($T3231&lt;Settings!$B$9,"Semi Critical","Non Critical")))</f>
        <v/>
      </c>
      <c r="V3231" s="28" t="n"/>
      <c r="Z3231">
        <f>IF($B3231="","",IFERROR(VLOOKUP($B3231,'Plan HC for CCA'!$A:$B,2,0),""))</f>
        <v/>
      </c>
      <c r="AA3231">
        <f>IF(OR($B3231="",$Z3231=""),"",IF(N($M3231)&lt;$Z3231,"Delta","No Delta"))</f>
        <v/>
      </c>
      <c r="AB3231">
        <f>IF(OR($B3231="",$Z3231=""),"",MAX(0,$Z3231-N($M3231)))</f>
        <v/>
      </c>
      <c r="AC3231" s="46">
        <f>IF($B3231="","",IFERROR(INDEX('CCA Util %'!$H:$H,MATCH($B3231,'CCA Util %'!$E:$E,0)),""))</f>
        <v/>
      </c>
      <c r="AD3231">
        <f>IF($B3231="","",IFERROR(INDEX('CCA Util %'!$G:$G,MATCH($B3231,'CCA Util %'!$E:$E,0)),""))</f>
        <v/>
      </c>
      <c r="AE3231">
        <f>IF(OR($B3231="",$U3231=""),"",$U3231&amp;" &amp; "&amp;IF(OR($AD3231="",$AD3231=0),"Util NA",$AD3231&amp;" Util"))</f>
        <v/>
      </c>
    </row>
    <row r="3232" ht="15.75" customHeight="1" s="42">
      <c r="A3232" s="41" t="n"/>
      <c r="G3232" s="38" t="n"/>
      <c r="H3232" s="38" t="n"/>
      <c r="I3232" s="38" t="n"/>
      <c r="J3232" s="38" t="n"/>
      <c r="K3232" s="38" t="n"/>
      <c r="L3232" s="38" t="n"/>
      <c r="N3232" s="36">
        <f>IF($B3232="","",IF($C3232="SUPERSTORE","Superstore","DH"))</f>
        <v/>
      </c>
      <c r="O3232" s="36">
        <f>IF($B3232="","",IFERROR(VLOOKUP($B3232,Mapping!$A:$C,2,0),"Not Mapped"))</f>
        <v/>
      </c>
      <c r="P3232" s="36">
        <f>IF($B3232="","",IFERROR(VLOOKUP($B3232,Mapping!$A:$C,3,0),"Not Mapped"))</f>
        <v/>
      </c>
      <c r="Q3232" s="36">
        <f>IF($B3232="","",IFERROR(VLOOKUP($O3232,Leaders!$A:$B,2,0),"Not Mapped"))</f>
        <v/>
      </c>
      <c r="R3232" s="36">
        <f>IF($B3232="","",IF(COUNTIF(Exclusions!$A:$A,$B3232)&gt;0,"Yes","No"))</f>
        <v/>
      </c>
      <c r="S3232" s="38">
        <f>IF($B3232="","",MIN(1,DAY($A3232)/IF($N3232="Superstore",Settings!$B$5,Settings!$B$4)))</f>
        <v/>
      </c>
      <c r="T3232" s="38">
        <f>IF(OR($B3232="",$G3232="",$S3232=0),"",$G3232/$S3232)</f>
        <v/>
      </c>
      <c r="U3232" s="36">
        <f>IF($T3232="","",IF($T3232&lt;Settings!$B$8,"Critical",IF($T3232&lt;Settings!$B$9,"Semi Critical","Non Critical")))</f>
        <v/>
      </c>
      <c r="V3232" s="28" t="n"/>
      <c r="Z3232">
        <f>IF($B3232="","",IFERROR(VLOOKUP($B3232,'Plan HC for CCA'!$A:$B,2,0),""))</f>
        <v/>
      </c>
      <c r="AA3232">
        <f>IF(OR($B3232="",$Z3232=""),"",IF(N($M3232)&lt;$Z3232,"Delta","No Delta"))</f>
        <v/>
      </c>
      <c r="AB3232">
        <f>IF(OR($B3232="",$Z3232=""),"",MAX(0,$Z3232-N($M3232)))</f>
        <v/>
      </c>
      <c r="AC3232" s="46">
        <f>IF($B3232="","",IFERROR(INDEX('CCA Util %'!$H:$H,MATCH($B3232,'CCA Util %'!$E:$E,0)),""))</f>
        <v/>
      </c>
      <c r="AD3232">
        <f>IF($B3232="","",IFERROR(INDEX('CCA Util %'!$G:$G,MATCH($B3232,'CCA Util %'!$E:$E,0)),""))</f>
        <v/>
      </c>
      <c r="AE3232">
        <f>IF(OR($B3232="",$U3232=""),"",$U3232&amp;" &amp; "&amp;IF(OR($AD3232="",$AD3232=0),"Util NA",$AD3232&amp;" Util"))</f>
        <v/>
      </c>
    </row>
    <row r="3233" ht="15.75" customHeight="1" s="42">
      <c r="A3233" s="41" t="n"/>
      <c r="G3233" s="38" t="n"/>
      <c r="H3233" s="38" t="n"/>
      <c r="I3233" s="38" t="n"/>
      <c r="J3233" s="38" t="n"/>
      <c r="K3233" s="38" t="n"/>
      <c r="L3233" s="38" t="n"/>
      <c r="N3233" s="36">
        <f>IF($B3233="","",IF($C3233="SUPERSTORE","Superstore","DH"))</f>
        <v/>
      </c>
      <c r="O3233" s="36">
        <f>IF($B3233="","",IFERROR(VLOOKUP($B3233,Mapping!$A:$C,2,0),"Not Mapped"))</f>
        <v/>
      </c>
      <c r="P3233" s="36">
        <f>IF($B3233="","",IFERROR(VLOOKUP($B3233,Mapping!$A:$C,3,0),"Not Mapped"))</f>
        <v/>
      </c>
      <c r="Q3233" s="36">
        <f>IF($B3233="","",IFERROR(VLOOKUP($O3233,Leaders!$A:$B,2,0),"Not Mapped"))</f>
        <v/>
      </c>
      <c r="R3233" s="36">
        <f>IF($B3233="","",IF(COUNTIF(Exclusions!$A:$A,$B3233)&gt;0,"Yes","No"))</f>
        <v/>
      </c>
      <c r="S3233" s="38">
        <f>IF($B3233="","",MIN(1,DAY($A3233)/IF($N3233="Superstore",Settings!$B$5,Settings!$B$4)))</f>
        <v/>
      </c>
      <c r="T3233" s="38">
        <f>IF(OR($B3233="",$G3233="",$S3233=0),"",$G3233/$S3233)</f>
        <v/>
      </c>
      <c r="U3233" s="36">
        <f>IF($T3233="","",IF($T3233&lt;Settings!$B$8,"Critical",IF($T3233&lt;Settings!$B$9,"Semi Critical","Non Critical")))</f>
        <v/>
      </c>
      <c r="V3233" s="28" t="n"/>
      <c r="Z3233">
        <f>IF($B3233="","",IFERROR(VLOOKUP($B3233,'Plan HC for CCA'!$A:$B,2,0),""))</f>
        <v/>
      </c>
      <c r="AA3233">
        <f>IF(OR($B3233="",$Z3233=""),"",IF(N($M3233)&lt;$Z3233,"Delta","No Delta"))</f>
        <v/>
      </c>
      <c r="AB3233">
        <f>IF(OR($B3233="",$Z3233=""),"",MAX(0,$Z3233-N($M3233)))</f>
        <v/>
      </c>
      <c r="AC3233" s="46">
        <f>IF($B3233="","",IFERROR(INDEX('CCA Util %'!$H:$H,MATCH($B3233,'CCA Util %'!$E:$E,0)),""))</f>
        <v/>
      </c>
      <c r="AD3233">
        <f>IF($B3233="","",IFERROR(INDEX('CCA Util %'!$G:$G,MATCH($B3233,'CCA Util %'!$E:$E,0)),""))</f>
        <v/>
      </c>
      <c r="AE3233">
        <f>IF(OR($B3233="",$U3233=""),"",$U3233&amp;" &amp; "&amp;IF(OR($AD3233="",$AD3233=0),"Util NA",$AD3233&amp;" Util"))</f>
        <v/>
      </c>
    </row>
    <row r="3234" ht="15.75" customHeight="1" s="42">
      <c r="A3234" s="41" t="n"/>
      <c r="G3234" s="38" t="n"/>
      <c r="H3234" s="38" t="n"/>
      <c r="I3234" s="38" t="n"/>
      <c r="J3234" s="38" t="n"/>
      <c r="K3234" s="38" t="n"/>
      <c r="L3234" s="38" t="n"/>
      <c r="N3234" s="36">
        <f>IF($B3234="","",IF($C3234="SUPERSTORE","Superstore","DH"))</f>
        <v/>
      </c>
      <c r="O3234" s="36">
        <f>IF($B3234="","",IFERROR(VLOOKUP($B3234,Mapping!$A:$C,2,0),"Not Mapped"))</f>
        <v/>
      </c>
      <c r="P3234" s="36">
        <f>IF($B3234="","",IFERROR(VLOOKUP($B3234,Mapping!$A:$C,3,0),"Not Mapped"))</f>
        <v/>
      </c>
      <c r="Q3234" s="36">
        <f>IF($B3234="","",IFERROR(VLOOKUP($O3234,Leaders!$A:$B,2,0),"Not Mapped"))</f>
        <v/>
      </c>
      <c r="R3234" s="36">
        <f>IF($B3234="","",IF(COUNTIF(Exclusions!$A:$A,$B3234)&gt;0,"Yes","No"))</f>
        <v/>
      </c>
      <c r="S3234" s="38">
        <f>IF($B3234="","",MIN(1,DAY($A3234)/IF($N3234="Superstore",Settings!$B$5,Settings!$B$4)))</f>
        <v/>
      </c>
      <c r="T3234" s="38">
        <f>IF(OR($B3234="",$G3234="",$S3234=0),"",$G3234/$S3234)</f>
        <v/>
      </c>
      <c r="U3234" s="36">
        <f>IF($T3234="","",IF($T3234&lt;Settings!$B$8,"Critical",IF($T3234&lt;Settings!$B$9,"Semi Critical","Non Critical")))</f>
        <v/>
      </c>
      <c r="V3234" s="28" t="n"/>
      <c r="Z3234">
        <f>IF($B3234="","",IFERROR(VLOOKUP($B3234,'Plan HC for CCA'!$A:$B,2,0),""))</f>
        <v/>
      </c>
      <c r="AA3234">
        <f>IF(OR($B3234="",$Z3234=""),"",IF(N($M3234)&lt;$Z3234,"Delta","No Delta"))</f>
        <v/>
      </c>
      <c r="AB3234">
        <f>IF(OR($B3234="",$Z3234=""),"",MAX(0,$Z3234-N($M3234)))</f>
        <v/>
      </c>
      <c r="AC3234" s="46">
        <f>IF($B3234="","",IFERROR(INDEX('CCA Util %'!$H:$H,MATCH($B3234,'CCA Util %'!$E:$E,0)),""))</f>
        <v/>
      </c>
      <c r="AD3234">
        <f>IF($B3234="","",IFERROR(INDEX('CCA Util %'!$G:$G,MATCH($B3234,'CCA Util %'!$E:$E,0)),""))</f>
        <v/>
      </c>
      <c r="AE3234">
        <f>IF(OR($B3234="",$U3234=""),"",$U3234&amp;" &amp; "&amp;IF(OR($AD3234="",$AD3234=0),"Util NA",$AD3234&amp;" Util"))</f>
        <v/>
      </c>
    </row>
    <row r="3235" ht="15.75" customHeight="1" s="42">
      <c r="A3235" s="41" t="n"/>
      <c r="G3235" s="38" t="n"/>
      <c r="H3235" s="38" t="n"/>
      <c r="I3235" s="38" t="n"/>
      <c r="J3235" s="38" t="n"/>
      <c r="K3235" s="38" t="n"/>
      <c r="L3235" s="38" t="n"/>
      <c r="N3235" s="36">
        <f>IF($B3235="","",IF($C3235="SUPERSTORE","Superstore","DH"))</f>
        <v/>
      </c>
      <c r="O3235" s="36">
        <f>IF($B3235="","",IFERROR(VLOOKUP($B3235,Mapping!$A:$C,2,0),"Not Mapped"))</f>
        <v/>
      </c>
      <c r="P3235" s="36">
        <f>IF($B3235="","",IFERROR(VLOOKUP($B3235,Mapping!$A:$C,3,0),"Not Mapped"))</f>
        <v/>
      </c>
      <c r="Q3235" s="36">
        <f>IF($B3235="","",IFERROR(VLOOKUP($O3235,Leaders!$A:$B,2,0),"Not Mapped"))</f>
        <v/>
      </c>
      <c r="R3235" s="36">
        <f>IF($B3235="","",IF(COUNTIF(Exclusions!$A:$A,$B3235)&gt;0,"Yes","No"))</f>
        <v/>
      </c>
      <c r="S3235" s="38">
        <f>IF($B3235="","",MIN(1,DAY($A3235)/IF($N3235="Superstore",Settings!$B$5,Settings!$B$4)))</f>
        <v/>
      </c>
      <c r="T3235" s="38">
        <f>IF(OR($B3235="",$G3235="",$S3235=0),"",$G3235/$S3235)</f>
        <v/>
      </c>
      <c r="U3235" s="36">
        <f>IF($T3235="","",IF($T3235&lt;Settings!$B$8,"Critical",IF($T3235&lt;Settings!$B$9,"Semi Critical","Non Critical")))</f>
        <v/>
      </c>
      <c r="V3235" s="28" t="n"/>
      <c r="Z3235">
        <f>IF($B3235="","",IFERROR(VLOOKUP($B3235,'Plan HC for CCA'!$A:$B,2,0),""))</f>
        <v/>
      </c>
      <c r="AA3235">
        <f>IF(OR($B3235="",$Z3235=""),"",IF(N($M3235)&lt;$Z3235,"Delta","No Delta"))</f>
        <v/>
      </c>
      <c r="AB3235">
        <f>IF(OR($B3235="",$Z3235=""),"",MAX(0,$Z3235-N($M3235)))</f>
        <v/>
      </c>
      <c r="AC3235" s="46">
        <f>IF($B3235="","",IFERROR(INDEX('CCA Util %'!$H:$H,MATCH($B3235,'CCA Util %'!$E:$E,0)),""))</f>
        <v/>
      </c>
      <c r="AD3235">
        <f>IF($B3235="","",IFERROR(INDEX('CCA Util %'!$G:$G,MATCH($B3235,'CCA Util %'!$E:$E,0)),""))</f>
        <v/>
      </c>
      <c r="AE3235">
        <f>IF(OR($B3235="",$U3235=""),"",$U3235&amp;" &amp; "&amp;IF(OR($AD3235="",$AD3235=0),"Util NA",$AD3235&amp;" Util"))</f>
        <v/>
      </c>
    </row>
    <row r="3236" ht="15.75" customHeight="1" s="42">
      <c r="A3236" s="41" t="n"/>
      <c r="G3236" s="38" t="n"/>
      <c r="H3236" s="38" t="n"/>
      <c r="I3236" s="38" t="n"/>
      <c r="J3236" s="38" t="n"/>
      <c r="K3236" s="38" t="n"/>
      <c r="L3236" s="38" t="n"/>
      <c r="N3236" s="36">
        <f>IF($B3236="","",IF($C3236="SUPERSTORE","Superstore","DH"))</f>
        <v/>
      </c>
      <c r="O3236" s="36">
        <f>IF($B3236="","",IFERROR(VLOOKUP($B3236,Mapping!$A:$C,2,0),"Not Mapped"))</f>
        <v/>
      </c>
      <c r="P3236" s="36">
        <f>IF($B3236="","",IFERROR(VLOOKUP($B3236,Mapping!$A:$C,3,0),"Not Mapped"))</f>
        <v/>
      </c>
      <c r="Q3236" s="36">
        <f>IF($B3236="","",IFERROR(VLOOKUP($O3236,Leaders!$A:$B,2,0),"Not Mapped"))</f>
        <v/>
      </c>
      <c r="R3236" s="36">
        <f>IF($B3236="","",IF(COUNTIF(Exclusions!$A:$A,$B3236)&gt;0,"Yes","No"))</f>
        <v/>
      </c>
      <c r="S3236" s="38">
        <f>IF($B3236="","",MIN(1,DAY($A3236)/IF($N3236="Superstore",Settings!$B$5,Settings!$B$4)))</f>
        <v/>
      </c>
      <c r="T3236" s="38">
        <f>IF(OR($B3236="",$G3236="",$S3236=0),"",$G3236/$S3236)</f>
        <v/>
      </c>
      <c r="U3236" s="36">
        <f>IF($T3236="","",IF($T3236&lt;Settings!$B$8,"Critical",IF($T3236&lt;Settings!$B$9,"Semi Critical","Non Critical")))</f>
        <v/>
      </c>
      <c r="V3236" s="28" t="n"/>
      <c r="Z3236">
        <f>IF($B3236="","",IFERROR(VLOOKUP($B3236,'Plan HC for CCA'!$A:$B,2,0),""))</f>
        <v/>
      </c>
      <c r="AA3236">
        <f>IF(OR($B3236="",$Z3236=""),"",IF(N($M3236)&lt;$Z3236,"Delta","No Delta"))</f>
        <v/>
      </c>
      <c r="AB3236">
        <f>IF(OR($B3236="",$Z3236=""),"",MAX(0,$Z3236-N($M3236)))</f>
        <v/>
      </c>
      <c r="AC3236" s="46">
        <f>IF($B3236="","",IFERROR(INDEX('CCA Util %'!$H:$H,MATCH($B3236,'CCA Util %'!$E:$E,0)),""))</f>
        <v/>
      </c>
      <c r="AD3236">
        <f>IF($B3236="","",IFERROR(INDEX('CCA Util %'!$G:$G,MATCH($B3236,'CCA Util %'!$E:$E,0)),""))</f>
        <v/>
      </c>
      <c r="AE3236">
        <f>IF(OR($B3236="",$U3236=""),"",$U3236&amp;" &amp; "&amp;IF(OR($AD3236="",$AD3236=0),"Util NA",$AD3236&amp;" Util"))</f>
        <v/>
      </c>
    </row>
    <row r="3237" ht="15.75" customHeight="1" s="42">
      <c r="A3237" s="41" t="n"/>
      <c r="G3237" s="38" t="n"/>
      <c r="H3237" s="38" t="n"/>
      <c r="I3237" s="38" t="n"/>
      <c r="J3237" s="38" t="n"/>
      <c r="K3237" s="38" t="n"/>
      <c r="L3237" s="38" t="n"/>
      <c r="N3237" s="36">
        <f>IF($B3237="","",IF($C3237="SUPERSTORE","Superstore","DH"))</f>
        <v/>
      </c>
      <c r="O3237" s="36">
        <f>IF($B3237="","",IFERROR(VLOOKUP($B3237,Mapping!$A:$C,2,0),"Not Mapped"))</f>
        <v/>
      </c>
      <c r="P3237" s="36">
        <f>IF($B3237="","",IFERROR(VLOOKUP($B3237,Mapping!$A:$C,3,0),"Not Mapped"))</f>
        <v/>
      </c>
      <c r="Q3237" s="36">
        <f>IF($B3237="","",IFERROR(VLOOKUP($O3237,Leaders!$A:$B,2,0),"Not Mapped"))</f>
        <v/>
      </c>
      <c r="R3237" s="36">
        <f>IF($B3237="","",IF(COUNTIF(Exclusions!$A:$A,$B3237)&gt;0,"Yes","No"))</f>
        <v/>
      </c>
      <c r="S3237" s="38">
        <f>IF($B3237="","",MIN(1,DAY($A3237)/IF($N3237="Superstore",Settings!$B$5,Settings!$B$4)))</f>
        <v/>
      </c>
      <c r="T3237" s="38">
        <f>IF(OR($B3237="",$G3237="",$S3237=0),"",$G3237/$S3237)</f>
        <v/>
      </c>
      <c r="U3237" s="36">
        <f>IF($T3237="","",IF($T3237&lt;Settings!$B$8,"Critical",IF($T3237&lt;Settings!$B$9,"Semi Critical","Non Critical")))</f>
        <v/>
      </c>
      <c r="V3237" s="28" t="n"/>
      <c r="Z3237">
        <f>IF($B3237="","",IFERROR(VLOOKUP($B3237,'Plan HC for CCA'!$A:$B,2,0),""))</f>
        <v/>
      </c>
      <c r="AA3237">
        <f>IF(OR($B3237="",$Z3237=""),"",IF(N($M3237)&lt;$Z3237,"Delta","No Delta"))</f>
        <v/>
      </c>
      <c r="AB3237">
        <f>IF(OR($B3237="",$Z3237=""),"",MAX(0,$Z3237-N($M3237)))</f>
        <v/>
      </c>
      <c r="AC3237" s="46">
        <f>IF($B3237="","",IFERROR(INDEX('CCA Util %'!$H:$H,MATCH($B3237,'CCA Util %'!$E:$E,0)),""))</f>
        <v/>
      </c>
      <c r="AD3237">
        <f>IF($B3237="","",IFERROR(INDEX('CCA Util %'!$G:$G,MATCH($B3237,'CCA Util %'!$E:$E,0)),""))</f>
        <v/>
      </c>
      <c r="AE3237">
        <f>IF(OR($B3237="",$U3237=""),"",$U3237&amp;" &amp; "&amp;IF(OR($AD3237="",$AD3237=0),"Util NA",$AD3237&amp;" Util"))</f>
        <v/>
      </c>
    </row>
    <row r="3238" ht="15.75" customHeight="1" s="42">
      <c r="A3238" s="41" t="n"/>
      <c r="G3238" s="38" t="n"/>
      <c r="H3238" s="38" t="n"/>
      <c r="I3238" s="38" t="n"/>
      <c r="J3238" s="38" t="n"/>
      <c r="K3238" s="38" t="n"/>
      <c r="L3238" s="38" t="n"/>
      <c r="N3238" s="36">
        <f>IF($B3238="","",IF($C3238="SUPERSTORE","Superstore","DH"))</f>
        <v/>
      </c>
      <c r="O3238" s="36">
        <f>IF($B3238="","",IFERROR(VLOOKUP($B3238,Mapping!$A:$C,2,0),"Not Mapped"))</f>
        <v/>
      </c>
      <c r="P3238" s="36">
        <f>IF($B3238="","",IFERROR(VLOOKUP($B3238,Mapping!$A:$C,3,0),"Not Mapped"))</f>
        <v/>
      </c>
      <c r="Q3238" s="36">
        <f>IF($B3238="","",IFERROR(VLOOKUP($O3238,Leaders!$A:$B,2,0),"Not Mapped"))</f>
        <v/>
      </c>
      <c r="R3238" s="36">
        <f>IF($B3238="","",IF(COUNTIF(Exclusions!$A:$A,$B3238)&gt;0,"Yes","No"))</f>
        <v/>
      </c>
      <c r="S3238" s="38">
        <f>IF($B3238="","",MIN(1,DAY($A3238)/IF($N3238="Superstore",Settings!$B$5,Settings!$B$4)))</f>
        <v/>
      </c>
      <c r="T3238" s="38">
        <f>IF(OR($B3238="",$G3238="",$S3238=0),"",$G3238/$S3238)</f>
        <v/>
      </c>
      <c r="U3238" s="36">
        <f>IF($T3238="","",IF($T3238&lt;Settings!$B$8,"Critical",IF($T3238&lt;Settings!$B$9,"Semi Critical","Non Critical")))</f>
        <v/>
      </c>
      <c r="V3238" s="28" t="n"/>
      <c r="Z3238">
        <f>IF($B3238="","",IFERROR(VLOOKUP($B3238,'Plan HC for CCA'!$A:$B,2,0),""))</f>
        <v/>
      </c>
      <c r="AA3238">
        <f>IF(OR($B3238="",$Z3238=""),"",IF(N($M3238)&lt;$Z3238,"Delta","No Delta"))</f>
        <v/>
      </c>
      <c r="AB3238">
        <f>IF(OR($B3238="",$Z3238=""),"",MAX(0,$Z3238-N($M3238)))</f>
        <v/>
      </c>
      <c r="AC3238" s="46">
        <f>IF($B3238="","",IFERROR(INDEX('CCA Util %'!$H:$H,MATCH($B3238,'CCA Util %'!$E:$E,0)),""))</f>
        <v/>
      </c>
      <c r="AD3238">
        <f>IF($B3238="","",IFERROR(INDEX('CCA Util %'!$G:$G,MATCH($B3238,'CCA Util %'!$E:$E,0)),""))</f>
        <v/>
      </c>
      <c r="AE3238">
        <f>IF(OR($B3238="",$U3238=""),"",$U3238&amp;" &amp; "&amp;IF(OR($AD3238="",$AD3238=0),"Util NA",$AD3238&amp;" Util"))</f>
        <v/>
      </c>
    </row>
    <row r="3239" ht="15.75" customHeight="1" s="42">
      <c r="A3239" s="41" t="n"/>
      <c r="G3239" s="38" t="n"/>
      <c r="H3239" s="38" t="n"/>
      <c r="I3239" s="38" t="n"/>
      <c r="J3239" s="38" t="n"/>
      <c r="K3239" s="38" t="n"/>
      <c r="L3239" s="38" t="n"/>
      <c r="N3239" s="36">
        <f>IF($B3239="","",IF($C3239="SUPERSTORE","Superstore","DH"))</f>
        <v/>
      </c>
      <c r="O3239" s="36">
        <f>IF($B3239="","",IFERROR(VLOOKUP($B3239,Mapping!$A:$C,2,0),"Not Mapped"))</f>
        <v/>
      </c>
      <c r="P3239" s="36">
        <f>IF($B3239="","",IFERROR(VLOOKUP($B3239,Mapping!$A:$C,3,0),"Not Mapped"))</f>
        <v/>
      </c>
      <c r="Q3239" s="36">
        <f>IF($B3239="","",IFERROR(VLOOKUP($O3239,Leaders!$A:$B,2,0),"Not Mapped"))</f>
        <v/>
      </c>
      <c r="R3239" s="36">
        <f>IF($B3239="","",IF(COUNTIF(Exclusions!$A:$A,$B3239)&gt;0,"Yes","No"))</f>
        <v/>
      </c>
      <c r="S3239" s="38">
        <f>IF($B3239="","",MIN(1,DAY($A3239)/IF($N3239="Superstore",Settings!$B$5,Settings!$B$4)))</f>
        <v/>
      </c>
      <c r="T3239" s="38">
        <f>IF(OR($B3239="",$G3239="",$S3239=0),"",$G3239/$S3239)</f>
        <v/>
      </c>
      <c r="U3239" s="36">
        <f>IF($T3239="","",IF($T3239&lt;Settings!$B$8,"Critical",IF($T3239&lt;Settings!$B$9,"Semi Critical","Non Critical")))</f>
        <v/>
      </c>
      <c r="V3239" s="28" t="n"/>
      <c r="Z3239">
        <f>IF($B3239="","",IFERROR(VLOOKUP($B3239,'Plan HC for CCA'!$A:$B,2,0),""))</f>
        <v/>
      </c>
      <c r="AA3239">
        <f>IF(OR($B3239="",$Z3239=""),"",IF(N($M3239)&lt;$Z3239,"Delta","No Delta"))</f>
        <v/>
      </c>
      <c r="AB3239">
        <f>IF(OR($B3239="",$Z3239=""),"",MAX(0,$Z3239-N($M3239)))</f>
        <v/>
      </c>
      <c r="AC3239" s="46">
        <f>IF($B3239="","",IFERROR(INDEX('CCA Util %'!$H:$H,MATCH($B3239,'CCA Util %'!$E:$E,0)),""))</f>
        <v/>
      </c>
      <c r="AD3239">
        <f>IF($B3239="","",IFERROR(INDEX('CCA Util %'!$G:$G,MATCH($B3239,'CCA Util %'!$E:$E,0)),""))</f>
        <v/>
      </c>
      <c r="AE3239">
        <f>IF(OR($B3239="",$U3239=""),"",$U3239&amp;" &amp; "&amp;IF(OR($AD3239="",$AD3239=0),"Util NA",$AD3239&amp;" Util"))</f>
        <v/>
      </c>
    </row>
    <row r="3240" ht="15.75" customHeight="1" s="42">
      <c r="A3240" s="41" t="n"/>
      <c r="G3240" s="38" t="n"/>
      <c r="H3240" s="38" t="n"/>
      <c r="I3240" s="38" t="n"/>
      <c r="J3240" s="38" t="n"/>
      <c r="K3240" s="38" t="n"/>
      <c r="L3240" s="38" t="n"/>
      <c r="N3240" s="36">
        <f>IF($B3240="","",IF($C3240="SUPERSTORE","Superstore","DH"))</f>
        <v/>
      </c>
      <c r="O3240" s="36">
        <f>IF($B3240="","",IFERROR(VLOOKUP($B3240,Mapping!$A:$C,2,0),"Not Mapped"))</f>
        <v/>
      </c>
      <c r="P3240" s="36">
        <f>IF($B3240="","",IFERROR(VLOOKUP($B3240,Mapping!$A:$C,3,0),"Not Mapped"))</f>
        <v/>
      </c>
      <c r="Q3240" s="36">
        <f>IF($B3240="","",IFERROR(VLOOKUP($O3240,Leaders!$A:$B,2,0),"Not Mapped"))</f>
        <v/>
      </c>
      <c r="R3240" s="36">
        <f>IF($B3240="","",IF(COUNTIF(Exclusions!$A:$A,$B3240)&gt;0,"Yes","No"))</f>
        <v/>
      </c>
      <c r="S3240" s="38">
        <f>IF($B3240="","",MIN(1,DAY($A3240)/IF($N3240="Superstore",Settings!$B$5,Settings!$B$4)))</f>
        <v/>
      </c>
      <c r="T3240" s="38">
        <f>IF(OR($B3240="",$G3240="",$S3240=0),"",$G3240/$S3240)</f>
        <v/>
      </c>
      <c r="U3240" s="36">
        <f>IF($T3240="","",IF($T3240&lt;Settings!$B$8,"Critical",IF($T3240&lt;Settings!$B$9,"Semi Critical","Non Critical")))</f>
        <v/>
      </c>
      <c r="V3240" s="28" t="n"/>
      <c r="Z3240">
        <f>IF($B3240="","",IFERROR(VLOOKUP($B3240,'Plan HC for CCA'!$A:$B,2,0),""))</f>
        <v/>
      </c>
      <c r="AA3240">
        <f>IF(OR($B3240="",$Z3240=""),"",IF(N($M3240)&lt;$Z3240,"Delta","No Delta"))</f>
        <v/>
      </c>
      <c r="AB3240">
        <f>IF(OR($B3240="",$Z3240=""),"",MAX(0,$Z3240-N($M3240)))</f>
        <v/>
      </c>
      <c r="AC3240" s="46">
        <f>IF($B3240="","",IFERROR(INDEX('CCA Util %'!$H:$H,MATCH($B3240,'CCA Util %'!$E:$E,0)),""))</f>
        <v/>
      </c>
      <c r="AD3240">
        <f>IF($B3240="","",IFERROR(INDEX('CCA Util %'!$G:$G,MATCH($B3240,'CCA Util %'!$E:$E,0)),""))</f>
        <v/>
      </c>
      <c r="AE3240">
        <f>IF(OR($B3240="",$U3240=""),"",$U3240&amp;" &amp; "&amp;IF(OR($AD3240="",$AD3240=0),"Util NA",$AD3240&amp;" Util"))</f>
        <v/>
      </c>
    </row>
    <row r="3241" ht="15.75" customHeight="1" s="42">
      <c r="A3241" s="41" t="n"/>
      <c r="G3241" s="38" t="n"/>
      <c r="H3241" s="38" t="n"/>
      <c r="I3241" s="38" t="n"/>
      <c r="J3241" s="38" t="n"/>
      <c r="K3241" s="38" t="n"/>
      <c r="L3241" s="38" t="n"/>
      <c r="N3241" s="36">
        <f>IF($B3241="","",IF($C3241="SUPERSTORE","Superstore","DH"))</f>
        <v/>
      </c>
      <c r="O3241" s="36">
        <f>IF($B3241="","",IFERROR(VLOOKUP($B3241,Mapping!$A:$C,2,0),"Not Mapped"))</f>
        <v/>
      </c>
      <c r="P3241" s="36">
        <f>IF($B3241="","",IFERROR(VLOOKUP($B3241,Mapping!$A:$C,3,0),"Not Mapped"))</f>
        <v/>
      </c>
      <c r="Q3241" s="36">
        <f>IF($B3241="","",IFERROR(VLOOKUP($O3241,Leaders!$A:$B,2,0),"Not Mapped"))</f>
        <v/>
      </c>
      <c r="R3241" s="36">
        <f>IF($B3241="","",IF(COUNTIF(Exclusions!$A:$A,$B3241)&gt;0,"Yes","No"))</f>
        <v/>
      </c>
      <c r="S3241" s="38">
        <f>IF($B3241="","",MIN(1,DAY($A3241)/IF($N3241="Superstore",Settings!$B$5,Settings!$B$4)))</f>
        <v/>
      </c>
      <c r="T3241" s="38">
        <f>IF(OR($B3241="",$G3241="",$S3241=0),"",$G3241/$S3241)</f>
        <v/>
      </c>
      <c r="U3241" s="36">
        <f>IF($T3241="","",IF($T3241&lt;Settings!$B$8,"Critical",IF($T3241&lt;Settings!$B$9,"Semi Critical","Non Critical")))</f>
        <v/>
      </c>
      <c r="V3241" s="28" t="n"/>
      <c r="Z3241">
        <f>IF($B3241="","",IFERROR(VLOOKUP($B3241,'Plan HC for CCA'!$A:$B,2,0),""))</f>
        <v/>
      </c>
      <c r="AA3241">
        <f>IF(OR($B3241="",$Z3241=""),"",IF(N($M3241)&lt;$Z3241,"Delta","No Delta"))</f>
        <v/>
      </c>
      <c r="AB3241">
        <f>IF(OR($B3241="",$Z3241=""),"",MAX(0,$Z3241-N($M3241)))</f>
        <v/>
      </c>
      <c r="AC3241" s="46">
        <f>IF($B3241="","",IFERROR(INDEX('CCA Util %'!$H:$H,MATCH($B3241,'CCA Util %'!$E:$E,0)),""))</f>
        <v/>
      </c>
      <c r="AD3241">
        <f>IF($B3241="","",IFERROR(INDEX('CCA Util %'!$G:$G,MATCH($B3241,'CCA Util %'!$E:$E,0)),""))</f>
        <v/>
      </c>
      <c r="AE3241">
        <f>IF(OR($B3241="",$U3241=""),"",$U3241&amp;" &amp; "&amp;IF(OR($AD3241="",$AD3241=0),"Util NA",$AD3241&amp;" Util"))</f>
        <v/>
      </c>
    </row>
    <row r="3242" ht="15.75" customHeight="1" s="42">
      <c r="A3242" s="41" t="n"/>
      <c r="G3242" s="38" t="n"/>
      <c r="H3242" s="38" t="n"/>
      <c r="I3242" s="38" t="n"/>
      <c r="J3242" s="38" t="n"/>
      <c r="K3242" s="38" t="n"/>
      <c r="L3242" s="38" t="n"/>
      <c r="N3242" s="36">
        <f>IF($B3242="","",IF($C3242="SUPERSTORE","Superstore","DH"))</f>
        <v/>
      </c>
      <c r="O3242" s="36">
        <f>IF($B3242="","",IFERROR(VLOOKUP($B3242,Mapping!$A:$C,2,0),"Not Mapped"))</f>
        <v/>
      </c>
      <c r="P3242" s="36">
        <f>IF($B3242="","",IFERROR(VLOOKUP($B3242,Mapping!$A:$C,3,0),"Not Mapped"))</f>
        <v/>
      </c>
      <c r="Q3242" s="36">
        <f>IF($B3242="","",IFERROR(VLOOKUP($O3242,Leaders!$A:$B,2,0),"Not Mapped"))</f>
        <v/>
      </c>
      <c r="R3242" s="36">
        <f>IF($B3242="","",IF(COUNTIF(Exclusions!$A:$A,$B3242)&gt;0,"Yes","No"))</f>
        <v/>
      </c>
      <c r="S3242" s="38">
        <f>IF($B3242="","",MIN(1,DAY($A3242)/IF($N3242="Superstore",Settings!$B$5,Settings!$B$4)))</f>
        <v/>
      </c>
      <c r="T3242" s="38">
        <f>IF(OR($B3242="",$G3242="",$S3242=0),"",$G3242/$S3242)</f>
        <v/>
      </c>
      <c r="U3242" s="36">
        <f>IF($T3242="","",IF($T3242&lt;Settings!$B$8,"Critical",IF($T3242&lt;Settings!$B$9,"Semi Critical","Non Critical")))</f>
        <v/>
      </c>
      <c r="V3242" s="28" t="n"/>
      <c r="Z3242">
        <f>IF($B3242="","",IFERROR(VLOOKUP($B3242,'Plan HC for CCA'!$A:$B,2,0),""))</f>
        <v/>
      </c>
      <c r="AA3242">
        <f>IF(OR($B3242="",$Z3242=""),"",IF(N($M3242)&lt;$Z3242,"Delta","No Delta"))</f>
        <v/>
      </c>
      <c r="AB3242">
        <f>IF(OR($B3242="",$Z3242=""),"",MAX(0,$Z3242-N($M3242)))</f>
        <v/>
      </c>
      <c r="AC3242" s="46">
        <f>IF($B3242="","",IFERROR(INDEX('CCA Util %'!$H:$H,MATCH($B3242,'CCA Util %'!$E:$E,0)),""))</f>
        <v/>
      </c>
      <c r="AD3242">
        <f>IF($B3242="","",IFERROR(INDEX('CCA Util %'!$G:$G,MATCH($B3242,'CCA Util %'!$E:$E,0)),""))</f>
        <v/>
      </c>
      <c r="AE3242">
        <f>IF(OR($B3242="",$U3242=""),"",$U3242&amp;" &amp; "&amp;IF(OR($AD3242="",$AD3242=0),"Util NA",$AD3242&amp;" Util"))</f>
        <v/>
      </c>
    </row>
    <row r="3243" ht="15.75" customHeight="1" s="42">
      <c r="A3243" s="41" t="n"/>
      <c r="G3243" s="38" t="n"/>
      <c r="H3243" s="38" t="n"/>
      <c r="I3243" s="38" t="n"/>
      <c r="J3243" s="38" t="n"/>
      <c r="K3243" s="38" t="n"/>
      <c r="L3243" s="38" t="n"/>
      <c r="N3243" s="36">
        <f>IF($B3243="","",IF($C3243="SUPERSTORE","Superstore","DH"))</f>
        <v/>
      </c>
      <c r="O3243" s="36">
        <f>IF($B3243="","",IFERROR(VLOOKUP($B3243,Mapping!$A:$C,2,0),"Not Mapped"))</f>
        <v/>
      </c>
      <c r="P3243" s="36">
        <f>IF($B3243="","",IFERROR(VLOOKUP($B3243,Mapping!$A:$C,3,0),"Not Mapped"))</f>
        <v/>
      </c>
      <c r="Q3243" s="36">
        <f>IF($B3243="","",IFERROR(VLOOKUP($O3243,Leaders!$A:$B,2,0),"Not Mapped"))</f>
        <v/>
      </c>
      <c r="R3243" s="36">
        <f>IF($B3243="","",IF(COUNTIF(Exclusions!$A:$A,$B3243)&gt;0,"Yes","No"))</f>
        <v/>
      </c>
      <c r="S3243" s="38">
        <f>IF($B3243="","",MIN(1,DAY($A3243)/IF($N3243="Superstore",Settings!$B$5,Settings!$B$4)))</f>
        <v/>
      </c>
      <c r="T3243" s="38">
        <f>IF(OR($B3243="",$G3243="",$S3243=0),"",$G3243/$S3243)</f>
        <v/>
      </c>
      <c r="U3243" s="36">
        <f>IF($T3243="","",IF($T3243&lt;Settings!$B$8,"Critical",IF($T3243&lt;Settings!$B$9,"Semi Critical","Non Critical")))</f>
        <v/>
      </c>
      <c r="V3243" s="28" t="n"/>
      <c r="Z3243">
        <f>IF($B3243="","",IFERROR(VLOOKUP($B3243,'Plan HC for CCA'!$A:$B,2,0),""))</f>
        <v/>
      </c>
      <c r="AA3243">
        <f>IF(OR($B3243="",$Z3243=""),"",IF(N($M3243)&lt;$Z3243,"Delta","No Delta"))</f>
        <v/>
      </c>
      <c r="AB3243">
        <f>IF(OR($B3243="",$Z3243=""),"",MAX(0,$Z3243-N($M3243)))</f>
        <v/>
      </c>
      <c r="AC3243" s="46">
        <f>IF($B3243="","",IFERROR(INDEX('CCA Util %'!$H:$H,MATCH($B3243,'CCA Util %'!$E:$E,0)),""))</f>
        <v/>
      </c>
      <c r="AD3243">
        <f>IF($B3243="","",IFERROR(INDEX('CCA Util %'!$G:$G,MATCH($B3243,'CCA Util %'!$E:$E,0)),""))</f>
        <v/>
      </c>
      <c r="AE3243">
        <f>IF(OR($B3243="",$U3243=""),"",$U3243&amp;" &amp; "&amp;IF(OR($AD3243="",$AD3243=0),"Util NA",$AD3243&amp;" Util"))</f>
        <v/>
      </c>
    </row>
    <row r="3244" ht="15.75" customHeight="1" s="42">
      <c r="A3244" s="41" t="n"/>
      <c r="G3244" s="38" t="n"/>
      <c r="H3244" s="38" t="n"/>
      <c r="I3244" s="38" t="n"/>
      <c r="J3244" s="38" t="n"/>
      <c r="K3244" s="38" t="n"/>
      <c r="L3244" s="38" t="n"/>
      <c r="N3244" s="36">
        <f>IF($B3244="","",IF($C3244="SUPERSTORE","Superstore","DH"))</f>
        <v/>
      </c>
      <c r="O3244" s="36">
        <f>IF($B3244="","",IFERROR(VLOOKUP($B3244,Mapping!$A:$C,2,0),"Not Mapped"))</f>
        <v/>
      </c>
      <c r="P3244" s="36">
        <f>IF($B3244="","",IFERROR(VLOOKUP($B3244,Mapping!$A:$C,3,0),"Not Mapped"))</f>
        <v/>
      </c>
      <c r="Q3244" s="36">
        <f>IF($B3244="","",IFERROR(VLOOKUP($O3244,Leaders!$A:$B,2,0),"Not Mapped"))</f>
        <v/>
      </c>
      <c r="R3244" s="36">
        <f>IF($B3244="","",IF(COUNTIF(Exclusions!$A:$A,$B3244)&gt;0,"Yes","No"))</f>
        <v/>
      </c>
      <c r="S3244" s="38">
        <f>IF($B3244="","",MIN(1,DAY($A3244)/IF($N3244="Superstore",Settings!$B$5,Settings!$B$4)))</f>
        <v/>
      </c>
      <c r="T3244" s="38">
        <f>IF(OR($B3244="",$G3244="",$S3244=0),"",$G3244/$S3244)</f>
        <v/>
      </c>
      <c r="U3244" s="36">
        <f>IF($T3244="","",IF($T3244&lt;Settings!$B$8,"Critical",IF($T3244&lt;Settings!$B$9,"Semi Critical","Non Critical")))</f>
        <v/>
      </c>
      <c r="V3244" s="28" t="n"/>
      <c r="Z3244">
        <f>IF($B3244="","",IFERROR(VLOOKUP($B3244,'Plan HC for CCA'!$A:$B,2,0),""))</f>
        <v/>
      </c>
      <c r="AA3244">
        <f>IF(OR($B3244="",$Z3244=""),"",IF(N($M3244)&lt;$Z3244,"Delta","No Delta"))</f>
        <v/>
      </c>
      <c r="AB3244">
        <f>IF(OR($B3244="",$Z3244=""),"",MAX(0,$Z3244-N($M3244)))</f>
        <v/>
      </c>
      <c r="AC3244" s="46">
        <f>IF($B3244="","",IFERROR(INDEX('CCA Util %'!$H:$H,MATCH($B3244,'CCA Util %'!$E:$E,0)),""))</f>
        <v/>
      </c>
      <c r="AD3244">
        <f>IF($B3244="","",IFERROR(INDEX('CCA Util %'!$G:$G,MATCH($B3244,'CCA Util %'!$E:$E,0)),""))</f>
        <v/>
      </c>
      <c r="AE3244">
        <f>IF(OR($B3244="",$U3244=""),"",$U3244&amp;" &amp; "&amp;IF(OR($AD3244="",$AD3244=0),"Util NA",$AD3244&amp;" Util"))</f>
        <v/>
      </c>
    </row>
    <row r="3245" ht="15.75" customHeight="1" s="42">
      <c r="A3245" s="41" t="n"/>
      <c r="G3245" s="38" t="n"/>
      <c r="H3245" s="38" t="n"/>
      <c r="I3245" s="38" t="n"/>
      <c r="J3245" s="38" t="n"/>
      <c r="K3245" s="38" t="n"/>
      <c r="L3245" s="38" t="n"/>
      <c r="N3245" s="36">
        <f>IF($B3245="","",IF($C3245="SUPERSTORE","Superstore","DH"))</f>
        <v/>
      </c>
      <c r="O3245" s="36">
        <f>IF($B3245="","",IFERROR(VLOOKUP($B3245,Mapping!$A:$C,2,0),"Not Mapped"))</f>
        <v/>
      </c>
      <c r="P3245" s="36">
        <f>IF($B3245="","",IFERROR(VLOOKUP($B3245,Mapping!$A:$C,3,0),"Not Mapped"))</f>
        <v/>
      </c>
      <c r="Q3245" s="36">
        <f>IF($B3245="","",IFERROR(VLOOKUP($O3245,Leaders!$A:$B,2,0),"Not Mapped"))</f>
        <v/>
      </c>
      <c r="R3245" s="36">
        <f>IF($B3245="","",IF(COUNTIF(Exclusions!$A:$A,$B3245)&gt;0,"Yes","No"))</f>
        <v/>
      </c>
      <c r="S3245" s="38">
        <f>IF($B3245="","",MIN(1,DAY($A3245)/IF($N3245="Superstore",Settings!$B$5,Settings!$B$4)))</f>
        <v/>
      </c>
      <c r="T3245" s="38">
        <f>IF(OR($B3245="",$G3245="",$S3245=0),"",$G3245/$S3245)</f>
        <v/>
      </c>
      <c r="U3245" s="36">
        <f>IF($T3245="","",IF($T3245&lt;Settings!$B$8,"Critical",IF($T3245&lt;Settings!$B$9,"Semi Critical","Non Critical")))</f>
        <v/>
      </c>
      <c r="V3245" s="28" t="n"/>
      <c r="Z3245">
        <f>IF($B3245="","",IFERROR(VLOOKUP($B3245,'Plan HC for CCA'!$A:$B,2,0),""))</f>
        <v/>
      </c>
      <c r="AA3245">
        <f>IF(OR($B3245="",$Z3245=""),"",IF(N($M3245)&lt;$Z3245,"Delta","No Delta"))</f>
        <v/>
      </c>
      <c r="AB3245">
        <f>IF(OR($B3245="",$Z3245=""),"",MAX(0,$Z3245-N($M3245)))</f>
        <v/>
      </c>
      <c r="AC3245" s="46">
        <f>IF($B3245="","",IFERROR(INDEX('CCA Util %'!$H:$H,MATCH($B3245,'CCA Util %'!$E:$E,0)),""))</f>
        <v/>
      </c>
      <c r="AD3245">
        <f>IF($B3245="","",IFERROR(INDEX('CCA Util %'!$G:$G,MATCH($B3245,'CCA Util %'!$E:$E,0)),""))</f>
        <v/>
      </c>
      <c r="AE3245">
        <f>IF(OR($B3245="",$U3245=""),"",$U3245&amp;" &amp; "&amp;IF(OR($AD3245="",$AD3245=0),"Util NA",$AD3245&amp;" Util"))</f>
        <v/>
      </c>
    </row>
    <row r="3246" ht="15.75" customHeight="1" s="42">
      <c r="A3246" s="41" t="n"/>
      <c r="G3246" s="38" t="n"/>
      <c r="H3246" s="38" t="n"/>
      <c r="I3246" s="38" t="n"/>
      <c r="J3246" s="38" t="n"/>
      <c r="K3246" s="38" t="n"/>
      <c r="L3246" s="38" t="n"/>
      <c r="N3246" s="36">
        <f>IF($B3246="","",IF($C3246="SUPERSTORE","Superstore","DH"))</f>
        <v/>
      </c>
      <c r="O3246" s="36">
        <f>IF($B3246="","",IFERROR(VLOOKUP($B3246,Mapping!$A:$C,2,0),"Not Mapped"))</f>
        <v/>
      </c>
      <c r="P3246" s="36">
        <f>IF($B3246="","",IFERROR(VLOOKUP($B3246,Mapping!$A:$C,3,0),"Not Mapped"))</f>
        <v/>
      </c>
      <c r="Q3246" s="36">
        <f>IF($B3246="","",IFERROR(VLOOKUP($O3246,Leaders!$A:$B,2,0),"Not Mapped"))</f>
        <v/>
      </c>
      <c r="R3246" s="36">
        <f>IF($B3246="","",IF(COUNTIF(Exclusions!$A:$A,$B3246)&gt;0,"Yes","No"))</f>
        <v/>
      </c>
      <c r="S3246" s="38">
        <f>IF($B3246="","",MIN(1,DAY($A3246)/IF($N3246="Superstore",Settings!$B$5,Settings!$B$4)))</f>
        <v/>
      </c>
      <c r="T3246" s="38">
        <f>IF(OR($B3246="",$G3246="",$S3246=0),"",$G3246/$S3246)</f>
        <v/>
      </c>
      <c r="U3246" s="36">
        <f>IF($T3246="","",IF($T3246&lt;Settings!$B$8,"Critical",IF($T3246&lt;Settings!$B$9,"Semi Critical","Non Critical")))</f>
        <v/>
      </c>
      <c r="V3246" s="28" t="n"/>
      <c r="Z3246">
        <f>IF($B3246="","",IFERROR(VLOOKUP($B3246,'Plan HC for CCA'!$A:$B,2,0),""))</f>
        <v/>
      </c>
      <c r="AA3246">
        <f>IF(OR($B3246="",$Z3246=""),"",IF(N($M3246)&lt;$Z3246,"Delta","No Delta"))</f>
        <v/>
      </c>
      <c r="AB3246">
        <f>IF(OR($B3246="",$Z3246=""),"",MAX(0,$Z3246-N($M3246)))</f>
        <v/>
      </c>
      <c r="AC3246" s="46">
        <f>IF($B3246="","",IFERROR(INDEX('CCA Util %'!$H:$H,MATCH($B3246,'CCA Util %'!$E:$E,0)),""))</f>
        <v/>
      </c>
      <c r="AD3246">
        <f>IF($B3246="","",IFERROR(INDEX('CCA Util %'!$G:$G,MATCH($B3246,'CCA Util %'!$E:$E,0)),""))</f>
        <v/>
      </c>
      <c r="AE3246">
        <f>IF(OR($B3246="",$U3246=""),"",$U3246&amp;" &amp; "&amp;IF(OR($AD3246="",$AD3246=0),"Util NA",$AD3246&amp;" Util"))</f>
        <v/>
      </c>
    </row>
    <row r="3247" ht="15.75" customHeight="1" s="42">
      <c r="A3247" s="41" t="n"/>
      <c r="G3247" s="38" t="n"/>
      <c r="H3247" s="38" t="n"/>
      <c r="I3247" s="38" t="n"/>
      <c r="J3247" s="38" t="n"/>
      <c r="K3247" s="38" t="n"/>
      <c r="L3247" s="38" t="n"/>
      <c r="N3247" s="36">
        <f>IF($B3247="","",IF($C3247="SUPERSTORE","Superstore","DH"))</f>
        <v/>
      </c>
      <c r="O3247" s="36">
        <f>IF($B3247="","",IFERROR(VLOOKUP($B3247,Mapping!$A:$C,2,0),"Not Mapped"))</f>
        <v/>
      </c>
      <c r="P3247" s="36">
        <f>IF($B3247="","",IFERROR(VLOOKUP($B3247,Mapping!$A:$C,3,0),"Not Mapped"))</f>
        <v/>
      </c>
      <c r="Q3247" s="36">
        <f>IF($B3247="","",IFERROR(VLOOKUP($O3247,Leaders!$A:$B,2,0),"Not Mapped"))</f>
        <v/>
      </c>
      <c r="R3247" s="36">
        <f>IF($B3247="","",IF(COUNTIF(Exclusions!$A:$A,$B3247)&gt;0,"Yes","No"))</f>
        <v/>
      </c>
      <c r="S3247" s="38">
        <f>IF($B3247="","",MIN(1,DAY($A3247)/IF($N3247="Superstore",Settings!$B$5,Settings!$B$4)))</f>
        <v/>
      </c>
      <c r="T3247" s="38">
        <f>IF(OR($B3247="",$G3247="",$S3247=0),"",$G3247/$S3247)</f>
        <v/>
      </c>
      <c r="U3247" s="36">
        <f>IF($T3247="","",IF($T3247&lt;Settings!$B$8,"Critical",IF($T3247&lt;Settings!$B$9,"Semi Critical","Non Critical")))</f>
        <v/>
      </c>
      <c r="V3247" s="28" t="n"/>
      <c r="Z3247">
        <f>IF($B3247="","",IFERROR(VLOOKUP($B3247,'Plan HC for CCA'!$A:$B,2,0),""))</f>
        <v/>
      </c>
      <c r="AA3247">
        <f>IF(OR($B3247="",$Z3247=""),"",IF(N($M3247)&lt;$Z3247,"Delta","No Delta"))</f>
        <v/>
      </c>
      <c r="AB3247">
        <f>IF(OR($B3247="",$Z3247=""),"",MAX(0,$Z3247-N($M3247)))</f>
        <v/>
      </c>
      <c r="AC3247" s="46">
        <f>IF($B3247="","",IFERROR(INDEX('CCA Util %'!$H:$H,MATCH($B3247,'CCA Util %'!$E:$E,0)),""))</f>
        <v/>
      </c>
      <c r="AD3247">
        <f>IF($B3247="","",IFERROR(INDEX('CCA Util %'!$G:$G,MATCH($B3247,'CCA Util %'!$E:$E,0)),""))</f>
        <v/>
      </c>
      <c r="AE3247">
        <f>IF(OR($B3247="",$U3247=""),"",$U3247&amp;" &amp; "&amp;IF(OR($AD3247="",$AD3247=0),"Util NA",$AD3247&amp;" Util"))</f>
        <v/>
      </c>
    </row>
    <row r="3248" ht="15.75" customHeight="1" s="42">
      <c r="A3248" s="41" t="n"/>
      <c r="G3248" s="38" t="n"/>
      <c r="H3248" s="38" t="n"/>
      <c r="I3248" s="38" t="n"/>
      <c r="J3248" s="38" t="n"/>
      <c r="K3248" s="38" t="n"/>
      <c r="L3248" s="38" t="n"/>
      <c r="N3248" s="36">
        <f>IF($B3248="","",IF($C3248="SUPERSTORE","Superstore","DH"))</f>
        <v/>
      </c>
      <c r="O3248" s="36">
        <f>IF($B3248="","",IFERROR(VLOOKUP($B3248,Mapping!$A:$C,2,0),"Not Mapped"))</f>
        <v/>
      </c>
      <c r="P3248" s="36">
        <f>IF($B3248="","",IFERROR(VLOOKUP($B3248,Mapping!$A:$C,3,0),"Not Mapped"))</f>
        <v/>
      </c>
      <c r="Q3248" s="36">
        <f>IF($B3248="","",IFERROR(VLOOKUP($O3248,Leaders!$A:$B,2,0),"Not Mapped"))</f>
        <v/>
      </c>
      <c r="R3248" s="36">
        <f>IF($B3248="","",IF(COUNTIF(Exclusions!$A:$A,$B3248)&gt;0,"Yes","No"))</f>
        <v/>
      </c>
      <c r="S3248" s="38">
        <f>IF($B3248="","",MIN(1,DAY($A3248)/IF($N3248="Superstore",Settings!$B$5,Settings!$B$4)))</f>
        <v/>
      </c>
      <c r="T3248" s="38">
        <f>IF(OR($B3248="",$G3248="",$S3248=0),"",$G3248/$S3248)</f>
        <v/>
      </c>
      <c r="U3248" s="36">
        <f>IF($T3248="","",IF($T3248&lt;Settings!$B$8,"Critical",IF($T3248&lt;Settings!$B$9,"Semi Critical","Non Critical")))</f>
        <v/>
      </c>
      <c r="V3248" s="28" t="n"/>
      <c r="Z3248">
        <f>IF($B3248="","",IFERROR(VLOOKUP($B3248,'Plan HC for CCA'!$A:$B,2,0),""))</f>
        <v/>
      </c>
      <c r="AA3248">
        <f>IF(OR($B3248="",$Z3248=""),"",IF(N($M3248)&lt;$Z3248,"Delta","No Delta"))</f>
        <v/>
      </c>
      <c r="AB3248">
        <f>IF(OR($B3248="",$Z3248=""),"",MAX(0,$Z3248-N($M3248)))</f>
        <v/>
      </c>
      <c r="AC3248" s="46">
        <f>IF($B3248="","",IFERROR(INDEX('CCA Util %'!$H:$H,MATCH($B3248,'CCA Util %'!$E:$E,0)),""))</f>
        <v/>
      </c>
      <c r="AD3248">
        <f>IF($B3248="","",IFERROR(INDEX('CCA Util %'!$G:$G,MATCH($B3248,'CCA Util %'!$E:$E,0)),""))</f>
        <v/>
      </c>
      <c r="AE3248">
        <f>IF(OR($B3248="",$U3248=""),"",$U3248&amp;" &amp; "&amp;IF(OR($AD3248="",$AD3248=0),"Util NA",$AD3248&amp;" Util"))</f>
        <v/>
      </c>
    </row>
    <row r="3249" ht="15.75" customHeight="1" s="42">
      <c r="A3249" s="41" t="n"/>
      <c r="G3249" s="38" t="n"/>
      <c r="H3249" s="38" t="n"/>
      <c r="I3249" s="38" t="n"/>
      <c r="J3249" s="38" t="n"/>
      <c r="K3249" s="38" t="n"/>
      <c r="L3249" s="38" t="n"/>
      <c r="N3249" s="36">
        <f>IF($B3249="","",IF($C3249="SUPERSTORE","Superstore","DH"))</f>
        <v/>
      </c>
      <c r="O3249" s="36">
        <f>IF($B3249="","",IFERROR(VLOOKUP($B3249,Mapping!$A:$C,2,0),"Not Mapped"))</f>
        <v/>
      </c>
      <c r="P3249" s="36">
        <f>IF($B3249="","",IFERROR(VLOOKUP($B3249,Mapping!$A:$C,3,0),"Not Mapped"))</f>
        <v/>
      </c>
      <c r="Q3249" s="36">
        <f>IF($B3249="","",IFERROR(VLOOKUP($O3249,Leaders!$A:$B,2,0),"Not Mapped"))</f>
        <v/>
      </c>
      <c r="R3249" s="36">
        <f>IF($B3249="","",IF(COUNTIF(Exclusions!$A:$A,$B3249)&gt;0,"Yes","No"))</f>
        <v/>
      </c>
      <c r="S3249" s="38">
        <f>IF($B3249="","",MIN(1,DAY($A3249)/IF($N3249="Superstore",Settings!$B$5,Settings!$B$4)))</f>
        <v/>
      </c>
      <c r="T3249" s="38">
        <f>IF(OR($B3249="",$G3249="",$S3249=0),"",$G3249/$S3249)</f>
        <v/>
      </c>
      <c r="U3249" s="36">
        <f>IF($T3249="","",IF($T3249&lt;Settings!$B$8,"Critical",IF($T3249&lt;Settings!$B$9,"Semi Critical","Non Critical")))</f>
        <v/>
      </c>
      <c r="V3249" s="28" t="n"/>
      <c r="Z3249">
        <f>IF($B3249="","",IFERROR(VLOOKUP($B3249,'Plan HC for CCA'!$A:$B,2,0),""))</f>
        <v/>
      </c>
      <c r="AA3249">
        <f>IF(OR($B3249="",$Z3249=""),"",IF(N($M3249)&lt;$Z3249,"Delta","No Delta"))</f>
        <v/>
      </c>
      <c r="AB3249">
        <f>IF(OR($B3249="",$Z3249=""),"",MAX(0,$Z3249-N($M3249)))</f>
        <v/>
      </c>
      <c r="AC3249" s="46">
        <f>IF($B3249="","",IFERROR(INDEX('CCA Util %'!$H:$H,MATCH($B3249,'CCA Util %'!$E:$E,0)),""))</f>
        <v/>
      </c>
      <c r="AD3249">
        <f>IF($B3249="","",IFERROR(INDEX('CCA Util %'!$G:$G,MATCH($B3249,'CCA Util %'!$E:$E,0)),""))</f>
        <v/>
      </c>
      <c r="AE3249">
        <f>IF(OR($B3249="",$U3249=""),"",$U3249&amp;" &amp; "&amp;IF(OR($AD3249="",$AD3249=0),"Util NA",$AD3249&amp;" Util"))</f>
        <v/>
      </c>
    </row>
    <row r="3250" ht="15.75" customHeight="1" s="42">
      <c r="A3250" s="41" t="n"/>
      <c r="G3250" s="38" t="n"/>
      <c r="H3250" s="38" t="n"/>
      <c r="I3250" s="38" t="n"/>
      <c r="J3250" s="38" t="n"/>
      <c r="K3250" s="38" t="n"/>
      <c r="L3250" s="38" t="n"/>
      <c r="N3250" s="36">
        <f>IF($B3250="","",IF($C3250="SUPERSTORE","Superstore","DH"))</f>
        <v/>
      </c>
      <c r="O3250" s="36">
        <f>IF($B3250="","",IFERROR(VLOOKUP($B3250,Mapping!$A:$C,2,0),"Not Mapped"))</f>
        <v/>
      </c>
      <c r="P3250" s="36">
        <f>IF($B3250="","",IFERROR(VLOOKUP($B3250,Mapping!$A:$C,3,0),"Not Mapped"))</f>
        <v/>
      </c>
      <c r="Q3250" s="36">
        <f>IF($B3250="","",IFERROR(VLOOKUP($O3250,Leaders!$A:$B,2,0),"Not Mapped"))</f>
        <v/>
      </c>
      <c r="R3250" s="36">
        <f>IF($B3250="","",IF(COUNTIF(Exclusions!$A:$A,$B3250)&gt;0,"Yes","No"))</f>
        <v/>
      </c>
      <c r="S3250" s="38">
        <f>IF($B3250="","",MIN(1,DAY($A3250)/IF($N3250="Superstore",Settings!$B$5,Settings!$B$4)))</f>
        <v/>
      </c>
      <c r="T3250" s="38">
        <f>IF(OR($B3250="",$G3250="",$S3250=0),"",$G3250/$S3250)</f>
        <v/>
      </c>
      <c r="U3250" s="36">
        <f>IF($T3250="","",IF($T3250&lt;Settings!$B$8,"Critical",IF($T3250&lt;Settings!$B$9,"Semi Critical","Non Critical")))</f>
        <v/>
      </c>
      <c r="V3250" s="28" t="n"/>
      <c r="Z3250">
        <f>IF($B3250="","",IFERROR(VLOOKUP($B3250,'Plan HC for CCA'!$A:$B,2,0),""))</f>
        <v/>
      </c>
      <c r="AA3250">
        <f>IF(OR($B3250="",$Z3250=""),"",IF(N($M3250)&lt;$Z3250,"Delta","No Delta"))</f>
        <v/>
      </c>
      <c r="AB3250">
        <f>IF(OR($B3250="",$Z3250=""),"",MAX(0,$Z3250-N($M3250)))</f>
        <v/>
      </c>
      <c r="AC3250" s="46">
        <f>IF($B3250="","",IFERROR(INDEX('CCA Util %'!$H:$H,MATCH($B3250,'CCA Util %'!$E:$E,0)),""))</f>
        <v/>
      </c>
      <c r="AD3250">
        <f>IF($B3250="","",IFERROR(INDEX('CCA Util %'!$G:$G,MATCH($B3250,'CCA Util %'!$E:$E,0)),""))</f>
        <v/>
      </c>
      <c r="AE3250">
        <f>IF(OR($B3250="",$U3250=""),"",$U3250&amp;" &amp; "&amp;IF(OR($AD3250="",$AD3250=0),"Util NA",$AD3250&amp;" Util"))</f>
        <v/>
      </c>
    </row>
    <row r="3251" ht="15.75" customHeight="1" s="42">
      <c r="A3251" s="41" t="n"/>
      <c r="G3251" s="38" t="n"/>
      <c r="H3251" s="38" t="n"/>
      <c r="I3251" s="38" t="n"/>
      <c r="J3251" s="38" t="n"/>
      <c r="K3251" s="38" t="n"/>
      <c r="L3251" s="38" t="n"/>
      <c r="N3251" s="36">
        <f>IF($B3251="","",IF($C3251="SUPERSTORE","Superstore","DH"))</f>
        <v/>
      </c>
      <c r="O3251" s="36">
        <f>IF($B3251="","",IFERROR(VLOOKUP($B3251,Mapping!$A:$C,2,0),"Not Mapped"))</f>
        <v/>
      </c>
      <c r="P3251" s="36">
        <f>IF($B3251="","",IFERROR(VLOOKUP($B3251,Mapping!$A:$C,3,0),"Not Mapped"))</f>
        <v/>
      </c>
      <c r="Q3251" s="36">
        <f>IF($B3251="","",IFERROR(VLOOKUP($O3251,Leaders!$A:$B,2,0),"Not Mapped"))</f>
        <v/>
      </c>
      <c r="R3251" s="36">
        <f>IF($B3251="","",IF(COUNTIF(Exclusions!$A:$A,$B3251)&gt;0,"Yes","No"))</f>
        <v/>
      </c>
      <c r="S3251" s="38">
        <f>IF($B3251="","",MIN(1,DAY($A3251)/IF($N3251="Superstore",Settings!$B$5,Settings!$B$4)))</f>
        <v/>
      </c>
      <c r="T3251" s="38">
        <f>IF(OR($B3251="",$G3251="",$S3251=0),"",$G3251/$S3251)</f>
        <v/>
      </c>
      <c r="U3251" s="36">
        <f>IF($T3251="","",IF($T3251&lt;Settings!$B$8,"Critical",IF($T3251&lt;Settings!$B$9,"Semi Critical","Non Critical")))</f>
        <v/>
      </c>
      <c r="V3251" s="28" t="n"/>
      <c r="Z3251">
        <f>IF($B3251="","",IFERROR(VLOOKUP($B3251,'Plan HC for CCA'!$A:$B,2,0),""))</f>
        <v/>
      </c>
      <c r="AA3251">
        <f>IF(OR($B3251="",$Z3251=""),"",IF(N($M3251)&lt;$Z3251,"Delta","No Delta"))</f>
        <v/>
      </c>
      <c r="AB3251">
        <f>IF(OR($B3251="",$Z3251=""),"",MAX(0,$Z3251-N($M3251)))</f>
        <v/>
      </c>
      <c r="AC3251" s="46">
        <f>IF($B3251="","",IFERROR(INDEX('CCA Util %'!$H:$H,MATCH($B3251,'CCA Util %'!$E:$E,0)),""))</f>
        <v/>
      </c>
      <c r="AD3251">
        <f>IF($B3251="","",IFERROR(INDEX('CCA Util %'!$G:$G,MATCH($B3251,'CCA Util %'!$E:$E,0)),""))</f>
        <v/>
      </c>
      <c r="AE3251">
        <f>IF(OR($B3251="",$U3251=""),"",$U3251&amp;" &amp; "&amp;IF(OR($AD3251="",$AD3251=0),"Util NA",$AD3251&amp;" Util"))</f>
        <v/>
      </c>
    </row>
    <row r="3252" ht="15.75" customHeight="1" s="42">
      <c r="A3252" s="41" t="n"/>
      <c r="G3252" s="38" t="n"/>
      <c r="H3252" s="38" t="n"/>
      <c r="I3252" s="38" t="n"/>
      <c r="J3252" s="38" t="n"/>
      <c r="K3252" s="38" t="n"/>
      <c r="L3252" s="38" t="n"/>
      <c r="N3252" s="36">
        <f>IF($B3252="","",IF($C3252="SUPERSTORE","Superstore","DH"))</f>
        <v/>
      </c>
      <c r="O3252" s="36">
        <f>IF($B3252="","",IFERROR(VLOOKUP($B3252,Mapping!$A:$C,2,0),"Not Mapped"))</f>
        <v/>
      </c>
      <c r="P3252" s="36">
        <f>IF($B3252="","",IFERROR(VLOOKUP($B3252,Mapping!$A:$C,3,0),"Not Mapped"))</f>
        <v/>
      </c>
      <c r="Q3252" s="36">
        <f>IF($B3252="","",IFERROR(VLOOKUP($O3252,Leaders!$A:$B,2,0),"Not Mapped"))</f>
        <v/>
      </c>
      <c r="R3252" s="36">
        <f>IF($B3252="","",IF(COUNTIF(Exclusions!$A:$A,$B3252)&gt;0,"Yes","No"))</f>
        <v/>
      </c>
      <c r="S3252" s="38">
        <f>IF($B3252="","",MIN(1,DAY($A3252)/IF($N3252="Superstore",Settings!$B$5,Settings!$B$4)))</f>
        <v/>
      </c>
      <c r="T3252" s="38">
        <f>IF(OR($B3252="",$G3252="",$S3252=0),"",$G3252/$S3252)</f>
        <v/>
      </c>
      <c r="U3252" s="36">
        <f>IF($T3252="","",IF($T3252&lt;Settings!$B$8,"Critical",IF($T3252&lt;Settings!$B$9,"Semi Critical","Non Critical")))</f>
        <v/>
      </c>
      <c r="V3252" s="28" t="n"/>
      <c r="Z3252">
        <f>IF($B3252="","",IFERROR(VLOOKUP($B3252,'Plan HC for CCA'!$A:$B,2,0),""))</f>
        <v/>
      </c>
      <c r="AA3252">
        <f>IF(OR($B3252="",$Z3252=""),"",IF(N($M3252)&lt;$Z3252,"Delta","No Delta"))</f>
        <v/>
      </c>
      <c r="AB3252">
        <f>IF(OR($B3252="",$Z3252=""),"",MAX(0,$Z3252-N($M3252)))</f>
        <v/>
      </c>
      <c r="AC3252" s="46">
        <f>IF($B3252="","",IFERROR(INDEX('CCA Util %'!$H:$H,MATCH($B3252,'CCA Util %'!$E:$E,0)),""))</f>
        <v/>
      </c>
      <c r="AD3252">
        <f>IF($B3252="","",IFERROR(INDEX('CCA Util %'!$G:$G,MATCH($B3252,'CCA Util %'!$E:$E,0)),""))</f>
        <v/>
      </c>
      <c r="AE3252">
        <f>IF(OR($B3252="",$U3252=""),"",$U3252&amp;" &amp; "&amp;IF(OR($AD3252="",$AD3252=0),"Util NA",$AD3252&amp;" Util"))</f>
        <v/>
      </c>
    </row>
    <row r="3253" ht="15.75" customHeight="1" s="42">
      <c r="A3253" s="41" t="n"/>
      <c r="G3253" s="38" t="n"/>
      <c r="H3253" s="38" t="n"/>
      <c r="I3253" s="38" t="n"/>
      <c r="J3253" s="38" t="n"/>
      <c r="K3253" s="38" t="n"/>
      <c r="L3253" s="38" t="n"/>
      <c r="N3253" s="36">
        <f>IF($B3253="","",IF($C3253="SUPERSTORE","Superstore","DH"))</f>
        <v/>
      </c>
      <c r="O3253" s="36">
        <f>IF($B3253="","",IFERROR(VLOOKUP($B3253,Mapping!$A:$C,2,0),"Not Mapped"))</f>
        <v/>
      </c>
      <c r="P3253" s="36">
        <f>IF($B3253="","",IFERROR(VLOOKUP($B3253,Mapping!$A:$C,3,0),"Not Mapped"))</f>
        <v/>
      </c>
      <c r="Q3253" s="36">
        <f>IF($B3253="","",IFERROR(VLOOKUP($O3253,Leaders!$A:$B,2,0),"Not Mapped"))</f>
        <v/>
      </c>
      <c r="R3253" s="36">
        <f>IF($B3253="","",IF(COUNTIF(Exclusions!$A:$A,$B3253)&gt;0,"Yes","No"))</f>
        <v/>
      </c>
      <c r="S3253" s="38">
        <f>IF($B3253="","",MIN(1,DAY($A3253)/IF($N3253="Superstore",Settings!$B$5,Settings!$B$4)))</f>
        <v/>
      </c>
      <c r="T3253" s="38">
        <f>IF(OR($B3253="",$G3253="",$S3253=0),"",$G3253/$S3253)</f>
        <v/>
      </c>
      <c r="U3253" s="36">
        <f>IF($T3253="","",IF($T3253&lt;Settings!$B$8,"Critical",IF($T3253&lt;Settings!$B$9,"Semi Critical","Non Critical")))</f>
        <v/>
      </c>
      <c r="V3253" s="28" t="n"/>
      <c r="Z3253">
        <f>IF($B3253="","",IFERROR(VLOOKUP($B3253,'Plan HC for CCA'!$A:$B,2,0),""))</f>
        <v/>
      </c>
      <c r="AA3253">
        <f>IF(OR($B3253="",$Z3253=""),"",IF(N($M3253)&lt;$Z3253,"Delta","No Delta"))</f>
        <v/>
      </c>
      <c r="AB3253">
        <f>IF(OR($B3253="",$Z3253=""),"",MAX(0,$Z3253-N($M3253)))</f>
        <v/>
      </c>
      <c r="AC3253" s="46">
        <f>IF($B3253="","",IFERROR(INDEX('CCA Util %'!$H:$H,MATCH($B3253,'CCA Util %'!$E:$E,0)),""))</f>
        <v/>
      </c>
      <c r="AD3253">
        <f>IF($B3253="","",IFERROR(INDEX('CCA Util %'!$G:$G,MATCH($B3253,'CCA Util %'!$E:$E,0)),""))</f>
        <v/>
      </c>
      <c r="AE3253">
        <f>IF(OR($B3253="",$U3253=""),"",$U3253&amp;" &amp; "&amp;IF(OR($AD3253="",$AD3253=0),"Util NA",$AD3253&amp;" Util"))</f>
        <v/>
      </c>
    </row>
    <row r="3254" ht="15.75" customHeight="1" s="42">
      <c r="A3254" s="41" t="n"/>
      <c r="G3254" s="38" t="n"/>
      <c r="H3254" s="38" t="n"/>
      <c r="I3254" s="38" t="n"/>
      <c r="J3254" s="38" t="n"/>
      <c r="K3254" s="38" t="n"/>
      <c r="L3254" s="38" t="n"/>
      <c r="N3254" s="36">
        <f>IF($B3254="","",IF($C3254="SUPERSTORE","Superstore","DH"))</f>
        <v/>
      </c>
      <c r="O3254" s="36">
        <f>IF($B3254="","",IFERROR(VLOOKUP($B3254,Mapping!$A:$C,2,0),"Not Mapped"))</f>
        <v/>
      </c>
      <c r="P3254" s="36">
        <f>IF($B3254="","",IFERROR(VLOOKUP($B3254,Mapping!$A:$C,3,0),"Not Mapped"))</f>
        <v/>
      </c>
      <c r="Q3254" s="36">
        <f>IF($B3254="","",IFERROR(VLOOKUP($O3254,Leaders!$A:$B,2,0),"Not Mapped"))</f>
        <v/>
      </c>
      <c r="R3254" s="36">
        <f>IF($B3254="","",IF(COUNTIF(Exclusions!$A:$A,$B3254)&gt;0,"Yes","No"))</f>
        <v/>
      </c>
      <c r="S3254" s="38">
        <f>IF($B3254="","",MIN(1,DAY($A3254)/IF($N3254="Superstore",Settings!$B$5,Settings!$B$4)))</f>
        <v/>
      </c>
      <c r="T3254" s="38">
        <f>IF(OR($B3254="",$G3254="",$S3254=0),"",$G3254/$S3254)</f>
        <v/>
      </c>
      <c r="U3254" s="36">
        <f>IF($T3254="","",IF($T3254&lt;Settings!$B$8,"Critical",IF($T3254&lt;Settings!$B$9,"Semi Critical","Non Critical")))</f>
        <v/>
      </c>
      <c r="V3254" s="28" t="n"/>
      <c r="Z3254">
        <f>IF($B3254="","",IFERROR(VLOOKUP($B3254,'Plan HC for CCA'!$A:$B,2,0),""))</f>
        <v/>
      </c>
      <c r="AA3254">
        <f>IF(OR($B3254="",$Z3254=""),"",IF(N($M3254)&lt;$Z3254,"Delta","No Delta"))</f>
        <v/>
      </c>
      <c r="AB3254">
        <f>IF(OR($B3254="",$Z3254=""),"",MAX(0,$Z3254-N($M3254)))</f>
        <v/>
      </c>
      <c r="AC3254" s="46">
        <f>IF($B3254="","",IFERROR(INDEX('CCA Util %'!$H:$H,MATCH($B3254,'CCA Util %'!$E:$E,0)),""))</f>
        <v/>
      </c>
      <c r="AD3254">
        <f>IF($B3254="","",IFERROR(INDEX('CCA Util %'!$G:$G,MATCH($B3254,'CCA Util %'!$E:$E,0)),""))</f>
        <v/>
      </c>
      <c r="AE3254">
        <f>IF(OR($B3254="",$U3254=""),"",$U3254&amp;" &amp; "&amp;IF(OR($AD3254="",$AD3254=0),"Util NA",$AD3254&amp;" Util"))</f>
        <v/>
      </c>
    </row>
    <row r="3255" ht="15.75" customHeight="1" s="42">
      <c r="A3255" s="41" t="n"/>
      <c r="G3255" s="38" t="n"/>
      <c r="H3255" s="38" t="n"/>
      <c r="I3255" s="38" t="n"/>
      <c r="J3255" s="38" t="n"/>
      <c r="K3255" s="38" t="n"/>
      <c r="L3255" s="38" t="n"/>
      <c r="N3255" s="36">
        <f>IF($B3255="","",IF($C3255="SUPERSTORE","Superstore","DH"))</f>
        <v/>
      </c>
      <c r="O3255" s="36">
        <f>IF($B3255="","",IFERROR(VLOOKUP($B3255,Mapping!$A:$C,2,0),"Not Mapped"))</f>
        <v/>
      </c>
      <c r="P3255" s="36">
        <f>IF($B3255="","",IFERROR(VLOOKUP($B3255,Mapping!$A:$C,3,0),"Not Mapped"))</f>
        <v/>
      </c>
      <c r="Q3255" s="36">
        <f>IF($B3255="","",IFERROR(VLOOKUP($O3255,Leaders!$A:$B,2,0),"Not Mapped"))</f>
        <v/>
      </c>
      <c r="R3255" s="36">
        <f>IF($B3255="","",IF(COUNTIF(Exclusions!$A:$A,$B3255)&gt;0,"Yes","No"))</f>
        <v/>
      </c>
      <c r="S3255" s="38">
        <f>IF($B3255="","",MIN(1,DAY($A3255)/IF($N3255="Superstore",Settings!$B$5,Settings!$B$4)))</f>
        <v/>
      </c>
      <c r="T3255" s="38">
        <f>IF(OR($B3255="",$G3255="",$S3255=0),"",$G3255/$S3255)</f>
        <v/>
      </c>
      <c r="U3255" s="36">
        <f>IF($T3255="","",IF($T3255&lt;Settings!$B$8,"Critical",IF($T3255&lt;Settings!$B$9,"Semi Critical","Non Critical")))</f>
        <v/>
      </c>
      <c r="V3255" s="28" t="n"/>
      <c r="Z3255">
        <f>IF($B3255="","",IFERROR(VLOOKUP($B3255,'Plan HC for CCA'!$A:$B,2,0),""))</f>
        <v/>
      </c>
      <c r="AA3255">
        <f>IF(OR($B3255="",$Z3255=""),"",IF(N($M3255)&lt;$Z3255,"Delta","No Delta"))</f>
        <v/>
      </c>
      <c r="AB3255">
        <f>IF(OR($B3255="",$Z3255=""),"",MAX(0,$Z3255-N($M3255)))</f>
        <v/>
      </c>
      <c r="AC3255" s="46">
        <f>IF($B3255="","",IFERROR(INDEX('CCA Util %'!$H:$H,MATCH($B3255,'CCA Util %'!$E:$E,0)),""))</f>
        <v/>
      </c>
      <c r="AD3255">
        <f>IF($B3255="","",IFERROR(INDEX('CCA Util %'!$G:$G,MATCH($B3255,'CCA Util %'!$E:$E,0)),""))</f>
        <v/>
      </c>
      <c r="AE3255">
        <f>IF(OR($B3255="",$U3255=""),"",$U3255&amp;" &amp; "&amp;IF(OR($AD3255="",$AD3255=0),"Util NA",$AD3255&amp;" Util"))</f>
        <v/>
      </c>
    </row>
    <row r="3256" ht="15.75" customHeight="1" s="42">
      <c r="A3256" s="41" t="n"/>
      <c r="G3256" s="38" t="n"/>
      <c r="H3256" s="38" t="n"/>
      <c r="I3256" s="38" t="n"/>
      <c r="J3256" s="38" t="n"/>
      <c r="K3256" s="38" t="n"/>
      <c r="L3256" s="38" t="n"/>
      <c r="N3256" s="36">
        <f>IF($B3256="","",IF($C3256="SUPERSTORE","Superstore","DH"))</f>
        <v/>
      </c>
      <c r="O3256" s="36">
        <f>IF($B3256="","",IFERROR(VLOOKUP($B3256,Mapping!$A:$C,2,0),"Not Mapped"))</f>
        <v/>
      </c>
      <c r="P3256" s="36">
        <f>IF($B3256="","",IFERROR(VLOOKUP($B3256,Mapping!$A:$C,3,0),"Not Mapped"))</f>
        <v/>
      </c>
      <c r="Q3256" s="36">
        <f>IF($B3256="","",IFERROR(VLOOKUP($O3256,Leaders!$A:$B,2,0),"Not Mapped"))</f>
        <v/>
      </c>
      <c r="R3256" s="36">
        <f>IF($B3256="","",IF(COUNTIF(Exclusions!$A:$A,$B3256)&gt;0,"Yes","No"))</f>
        <v/>
      </c>
      <c r="S3256" s="38">
        <f>IF($B3256="","",MIN(1,DAY($A3256)/IF($N3256="Superstore",Settings!$B$5,Settings!$B$4)))</f>
        <v/>
      </c>
      <c r="T3256" s="38">
        <f>IF(OR($B3256="",$G3256="",$S3256=0),"",$G3256/$S3256)</f>
        <v/>
      </c>
      <c r="U3256" s="36">
        <f>IF($T3256="","",IF($T3256&lt;Settings!$B$8,"Critical",IF($T3256&lt;Settings!$B$9,"Semi Critical","Non Critical")))</f>
        <v/>
      </c>
      <c r="V3256" s="28" t="n"/>
      <c r="Z3256">
        <f>IF($B3256="","",IFERROR(VLOOKUP($B3256,'Plan HC for CCA'!$A:$B,2,0),""))</f>
        <v/>
      </c>
      <c r="AA3256">
        <f>IF(OR($B3256="",$Z3256=""),"",IF(N($M3256)&lt;$Z3256,"Delta","No Delta"))</f>
        <v/>
      </c>
      <c r="AB3256">
        <f>IF(OR($B3256="",$Z3256=""),"",MAX(0,$Z3256-N($M3256)))</f>
        <v/>
      </c>
      <c r="AC3256" s="46">
        <f>IF($B3256="","",IFERROR(INDEX('CCA Util %'!$H:$H,MATCH($B3256,'CCA Util %'!$E:$E,0)),""))</f>
        <v/>
      </c>
      <c r="AD3256">
        <f>IF($B3256="","",IFERROR(INDEX('CCA Util %'!$G:$G,MATCH($B3256,'CCA Util %'!$E:$E,0)),""))</f>
        <v/>
      </c>
      <c r="AE3256">
        <f>IF(OR($B3256="",$U3256=""),"",$U3256&amp;" &amp; "&amp;IF(OR($AD3256="",$AD3256=0),"Util NA",$AD3256&amp;" Util"))</f>
        <v/>
      </c>
    </row>
    <row r="3257" ht="15.75" customHeight="1" s="42">
      <c r="A3257" s="41" t="n"/>
      <c r="G3257" s="38" t="n"/>
      <c r="H3257" s="38" t="n"/>
      <c r="I3257" s="38" t="n"/>
      <c r="J3257" s="38" t="n"/>
      <c r="K3257" s="38" t="n"/>
      <c r="L3257" s="38" t="n"/>
      <c r="N3257" s="36">
        <f>IF($B3257="","",IF($C3257="SUPERSTORE","Superstore","DH"))</f>
        <v/>
      </c>
      <c r="O3257" s="36">
        <f>IF($B3257="","",IFERROR(VLOOKUP($B3257,Mapping!$A:$C,2,0),"Not Mapped"))</f>
        <v/>
      </c>
      <c r="P3257" s="36">
        <f>IF($B3257="","",IFERROR(VLOOKUP($B3257,Mapping!$A:$C,3,0),"Not Mapped"))</f>
        <v/>
      </c>
      <c r="Q3257" s="36">
        <f>IF($B3257="","",IFERROR(VLOOKUP($O3257,Leaders!$A:$B,2,0),"Not Mapped"))</f>
        <v/>
      </c>
      <c r="R3257" s="36">
        <f>IF($B3257="","",IF(COUNTIF(Exclusions!$A:$A,$B3257)&gt;0,"Yes","No"))</f>
        <v/>
      </c>
      <c r="S3257" s="38">
        <f>IF($B3257="","",MIN(1,DAY($A3257)/IF($N3257="Superstore",Settings!$B$5,Settings!$B$4)))</f>
        <v/>
      </c>
      <c r="T3257" s="38">
        <f>IF(OR($B3257="",$G3257="",$S3257=0),"",$G3257/$S3257)</f>
        <v/>
      </c>
      <c r="U3257" s="36">
        <f>IF($T3257="","",IF($T3257&lt;Settings!$B$8,"Critical",IF($T3257&lt;Settings!$B$9,"Semi Critical","Non Critical")))</f>
        <v/>
      </c>
      <c r="V3257" s="28" t="n"/>
      <c r="Z3257">
        <f>IF($B3257="","",IFERROR(VLOOKUP($B3257,'Plan HC for CCA'!$A:$B,2,0),""))</f>
        <v/>
      </c>
      <c r="AA3257">
        <f>IF(OR($B3257="",$Z3257=""),"",IF(N($M3257)&lt;$Z3257,"Delta","No Delta"))</f>
        <v/>
      </c>
      <c r="AB3257">
        <f>IF(OR($B3257="",$Z3257=""),"",MAX(0,$Z3257-N($M3257)))</f>
        <v/>
      </c>
      <c r="AC3257" s="46">
        <f>IF($B3257="","",IFERROR(INDEX('CCA Util %'!$H:$H,MATCH($B3257,'CCA Util %'!$E:$E,0)),""))</f>
        <v/>
      </c>
      <c r="AD3257">
        <f>IF($B3257="","",IFERROR(INDEX('CCA Util %'!$G:$G,MATCH($B3257,'CCA Util %'!$E:$E,0)),""))</f>
        <v/>
      </c>
      <c r="AE3257">
        <f>IF(OR($B3257="",$U3257=""),"",$U3257&amp;" &amp; "&amp;IF(OR($AD3257="",$AD3257=0),"Util NA",$AD3257&amp;" Util"))</f>
        <v/>
      </c>
    </row>
    <row r="3258" ht="15.75" customHeight="1" s="42">
      <c r="A3258" s="41" t="n"/>
      <c r="G3258" s="38" t="n"/>
      <c r="H3258" s="38" t="n"/>
      <c r="I3258" s="38" t="n"/>
      <c r="J3258" s="38" t="n"/>
      <c r="K3258" s="38" t="n"/>
      <c r="L3258" s="38" t="n"/>
      <c r="N3258" s="36">
        <f>IF($B3258="","",IF($C3258="SUPERSTORE","Superstore","DH"))</f>
        <v/>
      </c>
      <c r="O3258" s="36">
        <f>IF($B3258="","",IFERROR(VLOOKUP($B3258,Mapping!$A:$C,2,0),"Not Mapped"))</f>
        <v/>
      </c>
      <c r="P3258" s="36">
        <f>IF($B3258="","",IFERROR(VLOOKUP($B3258,Mapping!$A:$C,3,0),"Not Mapped"))</f>
        <v/>
      </c>
      <c r="Q3258" s="36">
        <f>IF($B3258="","",IFERROR(VLOOKUP($O3258,Leaders!$A:$B,2,0),"Not Mapped"))</f>
        <v/>
      </c>
      <c r="R3258" s="36">
        <f>IF($B3258="","",IF(COUNTIF(Exclusions!$A:$A,$B3258)&gt;0,"Yes","No"))</f>
        <v/>
      </c>
      <c r="S3258" s="38">
        <f>IF($B3258="","",MIN(1,DAY($A3258)/IF($N3258="Superstore",Settings!$B$5,Settings!$B$4)))</f>
        <v/>
      </c>
      <c r="T3258" s="38">
        <f>IF(OR($B3258="",$G3258="",$S3258=0),"",$G3258/$S3258)</f>
        <v/>
      </c>
      <c r="U3258" s="36">
        <f>IF($T3258="","",IF($T3258&lt;Settings!$B$8,"Critical",IF($T3258&lt;Settings!$B$9,"Semi Critical","Non Critical")))</f>
        <v/>
      </c>
      <c r="V3258" s="28" t="n"/>
      <c r="Z3258">
        <f>IF($B3258="","",IFERROR(VLOOKUP($B3258,'Plan HC for CCA'!$A:$B,2,0),""))</f>
        <v/>
      </c>
      <c r="AA3258">
        <f>IF(OR($B3258="",$Z3258=""),"",IF(N($M3258)&lt;$Z3258,"Delta","No Delta"))</f>
        <v/>
      </c>
      <c r="AB3258">
        <f>IF(OR($B3258="",$Z3258=""),"",MAX(0,$Z3258-N($M3258)))</f>
        <v/>
      </c>
      <c r="AC3258" s="46">
        <f>IF($B3258="","",IFERROR(INDEX('CCA Util %'!$H:$H,MATCH($B3258,'CCA Util %'!$E:$E,0)),""))</f>
        <v/>
      </c>
      <c r="AD3258">
        <f>IF($B3258="","",IFERROR(INDEX('CCA Util %'!$G:$G,MATCH($B3258,'CCA Util %'!$E:$E,0)),""))</f>
        <v/>
      </c>
      <c r="AE3258">
        <f>IF(OR($B3258="",$U3258=""),"",$U3258&amp;" &amp; "&amp;IF(OR($AD3258="",$AD3258=0),"Util NA",$AD3258&amp;" Util"))</f>
        <v/>
      </c>
    </row>
    <row r="3259" ht="15.75" customHeight="1" s="42">
      <c r="A3259" s="41" t="n"/>
      <c r="G3259" s="38" t="n"/>
      <c r="H3259" s="38" t="n"/>
      <c r="I3259" s="38" t="n"/>
      <c r="J3259" s="38" t="n"/>
      <c r="K3259" s="38" t="n"/>
      <c r="L3259" s="38" t="n"/>
      <c r="N3259" s="36">
        <f>IF($B3259="","",IF($C3259="SUPERSTORE","Superstore","DH"))</f>
        <v/>
      </c>
      <c r="O3259" s="36">
        <f>IF($B3259="","",IFERROR(VLOOKUP($B3259,Mapping!$A:$C,2,0),"Not Mapped"))</f>
        <v/>
      </c>
      <c r="P3259" s="36">
        <f>IF($B3259="","",IFERROR(VLOOKUP($B3259,Mapping!$A:$C,3,0),"Not Mapped"))</f>
        <v/>
      </c>
      <c r="Q3259" s="36">
        <f>IF($B3259="","",IFERROR(VLOOKUP($O3259,Leaders!$A:$B,2,0),"Not Mapped"))</f>
        <v/>
      </c>
      <c r="R3259" s="36">
        <f>IF($B3259="","",IF(COUNTIF(Exclusions!$A:$A,$B3259)&gt;0,"Yes","No"))</f>
        <v/>
      </c>
      <c r="S3259" s="38">
        <f>IF($B3259="","",MIN(1,DAY($A3259)/IF($N3259="Superstore",Settings!$B$5,Settings!$B$4)))</f>
        <v/>
      </c>
      <c r="T3259" s="38">
        <f>IF(OR($B3259="",$G3259="",$S3259=0),"",$G3259/$S3259)</f>
        <v/>
      </c>
      <c r="U3259" s="36">
        <f>IF($T3259="","",IF($T3259&lt;Settings!$B$8,"Critical",IF($T3259&lt;Settings!$B$9,"Semi Critical","Non Critical")))</f>
        <v/>
      </c>
      <c r="V3259" s="28" t="n"/>
      <c r="Z3259">
        <f>IF($B3259="","",IFERROR(VLOOKUP($B3259,'Plan HC for CCA'!$A:$B,2,0),""))</f>
        <v/>
      </c>
      <c r="AA3259">
        <f>IF(OR($B3259="",$Z3259=""),"",IF(N($M3259)&lt;$Z3259,"Delta","No Delta"))</f>
        <v/>
      </c>
      <c r="AB3259">
        <f>IF(OR($B3259="",$Z3259=""),"",MAX(0,$Z3259-N($M3259)))</f>
        <v/>
      </c>
      <c r="AC3259" s="46">
        <f>IF($B3259="","",IFERROR(INDEX('CCA Util %'!$H:$H,MATCH($B3259,'CCA Util %'!$E:$E,0)),""))</f>
        <v/>
      </c>
      <c r="AD3259">
        <f>IF($B3259="","",IFERROR(INDEX('CCA Util %'!$G:$G,MATCH($B3259,'CCA Util %'!$E:$E,0)),""))</f>
        <v/>
      </c>
      <c r="AE3259">
        <f>IF(OR($B3259="",$U3259=""),"",$U3259&amp;" &amp; "&amp;IF(OR($AD3259="",$AD3259=0),"Util NA",$AD3259&amp;" Util"))</f>
        <v/>
      </c>
    </row>
    <row r="3260" ht="15.75" customHeight="1" s="42">
      <c r="A3260" s="41" t="n"/>
      <c r="G3260" s="38" t="n"/>
      <c r="H3260" s="38" t="n"/>
      <c r="I3260" s="38" t="n"/>
      <c r="J3260" s="38" t="n"/>
      <c r="K3260" s="38" t="n"/>
      <c r="L3260" s="38" t="n"/>
      <c r="N3260" s="36">
        <f>IF($B3260="","",IF($C3260="SUPERSTORE","Superstore","DH"))</f>
        <v/>
      </c>
      <c r="O3260" s="36">
        <f>IF($B3260="","",IFERROR(VLOOKUP($B3260,Mapping!$A:$C,2,0),"Not Mapped"))</f>
        <v/>
      </c>
      <c r="P3260" s="36">
        <f>IF($B3260="","",IFERROR(VLOOKUP($B3260,Mapping!$A:$C,3,0),"Not Mapped"))</f>
        <v/>
      </c>
      <c r="Q3260" s="36">
        <f>IF($B3260="","",IFERROR(VLOOKUP($O3260,Leaders!$A:$B,2,0),"Not Mapped"))</f>
        <v/>
      </c>
      <c r="R3260" s="36">
        <f>IF($B3260="","",IF(COUNTIF(Exclusions!$A:$A,$B3260)&gt;0,"Yes","No"))</f>
        <v/>
      </c>
      <c r="S3260" s="38">
        <f>IF($B3260="","",MIN(1,DAY($A3260)/IF($N3260="Superstore",Settings!$B$5,Settings!$B$4)))</f>
        <v/>
      </c>
      <c r="T3260" s="38">
        <f>IF(OR($B3260="",$G3260="",$S3260=0),"",$G3260/$S3260)</f>
        <v/>
      </c>
      <c r="U3260" s="36">
        <f>IF($T3260="","",IF($T3260&lt;Settings!$B$8,"Critical",IF($T3260&lt;Settings!$B$9,"Semi Critical","Non Critical")))</f>
        <v/>
      </c>
      <c r="V3260" s="28" t="n"/>
      <c r="Z3260">
        <f>IF($B3260="","",IFERROR(VLOOKUP($B3260,'Plan HC for CCA'!$A:$B,2,0),""))</f>
        <v/>
      </c>
      <c r="AA3260">
        <f>IF(OR($B3260="",$Z3260=""),"",IF(N($M3260)&lt;$Z3260,"Delta","No Delta"))</f>
        <v/>
      </c>
      <c r="AB3260">
        <f>IF(OR($B3260="",$Z3260=""),"",MAX(0,$Z3260-N($M3260)))</f>
        <v/>
      </c>
      <c r="AC3260" s="46">
        <f>IF($B3260="","",IFERROR(INDEX('CCA Util %'!$H:$H,MATCH($B3260,'CCA Util %'!$E:$E,0)),""))</f>
        <v/>
      </c>
      <c r="AD3260">
        <f>IF($B3260="","",IFERROR(INDEX('CCA Util %'!$G:$G,MATCH($B3260,'CCA Util %'!$E:$E,0)),""))</f>
        <v/>
      </c>
      <c r="AE3260">
        <f>IF(OR($B3260="",$U3260=""),"",$U3260&amp;" &amp; "&amp;IF(OR($AD3260="",$AD3260=0),"Util NA",$AD3260&amp;" Util"))</f>
        <v/>
      </c>
    </row>
    <row r="3261" ht="15.75" customHeight="1" s="42">
      <c r="A3261" s="41" t="n"/>
      <c r="G3261" s="38" t="n"/>
      <c r="H3261" s="38" t="n"/>
      <c r="I3261" s="38" t="n"/>
      <c r="J3261" s="38" t="n"/>
      <c r="K3261" s="38" t="n"/>
      <c r="L3261" s="38" t="n"/>
      <c r="N3261" s="36">
        <f>IF($B3261="","",IF($C3261="SUPERSTORE","Superstore","DH"))</f>
        <v/>
      </c>
      <c r="O3261" s="36">
        <f>IF($B3261="","",IFERROR(VLOOKUP($B3261,Mapping!$A:$C,2,0),"Not Mapped"))</f>
        <v/>
      </c>
      <c r="P3261" s="36">
        <f>IF($B3261="","",IFERROR(VLOOKUP($B3261,Mapping!$A:$C,3,0),"Not Mapped"))</f>
        <v/>
      </c>
      <c r="Q3261" s="36">
        <f>IF($B3261="","",IFERROR(VLOOKUP($O3261,Leaders!$A:$B,2,0),"Not Mapped"))</f>
        <v/>
      </c>
      <c r="R3261" s="36">
        <f>IF($B3261="","",IF(COUNTIF(Exclusions!$A:$A,$B3261)&gt;0,"Yes","No"))</f>
        <v/>
      </c>
      <c r="S3261" s="38">
        <f>IF($B3261="","",MIN(1,DAY($A3261)/IF($N3261="Superstore",Settings!$B$5,Settings!$B$4)))</f>
        <v/>
      </c>
      <c r="T3261" s="38">
        <f>IF(OR($B3261="",$G3261="",$S3261=0),"",$G3261/$S3261)</f>
        <v/>
      </c>
      <c r="U3261" s="36">
        <f>IF($T3261="","",IF($T3261&lt;Settings!$B$8,"Critical",IF($T3261&lt;Settings!$B$9,"Semi Critical","Non Critical")))</f>
        <v/>
      </c>
      <c r="V3261" s="28" t="n"/>
      <c r="Z3261">
        <f>IF($B3261="","",IFERROR(VLOOKUP($B3261,'Plan HC for CCA'!$A:$B,2,0),""))</f>
        <v/>
      </c>
      <c r="AA3261">
        <f>IF(OR($B3261="",$Z3261=""),"",IF(N($M3261)&lt;$Z3261,"Delta","No Delta"))</f>
        <v/>
      </c>
      <c r="AB3261">
        <f>IF(OR($B3261="",$Z3261=""),"",MAX(0,$Z3261-N($M3261)))</f>
        <v/>
      </c>
      <c r="AC3261" s="46">
        <f>IF($B3261="","",IFERROR(INDEX('CCA Util %'!$H:$H,MATCH($B3261,'CCA Util %'!$E:$E,0)),""))</f>
        <v/>
      </c>
      <c r="AD3261">
        <f>IF($B3261="","",IFERROR(INDEX('CCA Util %'!$G:$G,MATCH($B3261,'CCA Util %'!$E:$E,0)),""))</f>
        <v/>
      </c>
      <c r="AE3261">
        <f>IF(OR($B3261="",$U3261=""),"",$U3261&amp;" &amp; "&amp;IF(OR($AD3261="",$AD3261=0),"Util NA",$AD3261&amp;" Util"))</f>
        <v/>
      </c>
    </row>
    <row r="3262" ht="15.75" customHeight="1" s="42">
      <c r="A3262" s="41" t="n"/>
      <c r="G3262" s="38" t="n"/>
      <c r="H3262" s="38" t="n"/>
      <c r="I3262" s="38" t="n"/>
      <c r="J3262" s="38" t="n"/>
      <c r="K3262" s="38" t="n"/>
      <c r="L3262" s="38" t="n"/>
      <c r="N3262" s="36">
        <f>IF($B3262="","",IF($C3262="SUPERSTORE","Superstore","DH"))</f>
        <v/>
      </c>
      <c r="O3262" s="36">
        <f>IF($B3262="","",IFERROR(VLOOKUP($B3262,Mapping!$A:$C,2,0),"Not Mapped"))</f>
        <v/>
      </c>
      <c r="P3262" s="36">
        <f>IF($B3262="","",IFERROR(VLOOKUP($B3262,Mapping!$A:$C,3,0),"Not Mapped"))</f>
        <v/>
      </c>
      <c r="Q3262" s="36">
        <f>IF($B3262="","",IFERROR(VLOOKUP($O3262,Leaders!$A:$B,2,0),"Not Mapped"))</f>
        <v/>
      </c>
      <c r="R3262" s="36">
        <f>IF($B3262="","",IF(COUNTIF(Exclusions!$A:$A,$B3262)&gt;0,"Yes","No"))</f>
        <v/>
      </c>
      <c r="S3262" s="38">
        <f>IF($B3262="","",MIN(1,DAY($A3262)/IF($N3262="Superstore",Settings!$B$5,Settings!$B$4)))</f>
        <v/>
      </c>
      <c r="T3262" s="38">
        <f>IF(OR($B3262="",$G3262="",$S3262=0),"",$G3262/$S3262)</f>
        <v/>
      </c>
      <c r="U3262" s="36">
        <f>IF($T3262="","",IF($T3262&lt;Settings!$B$8,"Critical",IF($T3262&lt;Settings!$B$9,"Semi Critical","Non Critical")))</f>
        <v/>
      </c>
      <c r="V3262" s="28" t="n"/>
      <c r="Z3262">
        <f>IF($B3262="","",IFERROR(VLOOKUP($B3262,'Plan HC for CCA'!$A:$B,2,0),""))</f>
        <v/>
      </c>
      <c r="AA3262">
        <f>IF(OR($B3262="",$Z3262=""),"",IF(N($M3262)&lt;$Z3262,"Delta","No Delta"))</f>
        <v/>
      </c>
      <c r="AB3262">
        <f>IF(OR($B3262="",$Z3262=""),"",MAX(0,$Z3262-N($M3262)))</f>
        <v/>
      </c>
      <c r="AC3262" s="46">
        <f>IF($B3262="","",IFERROR(INDEX('CCA Util %'!$H:$H,MATCH($B3262,'CCA Util %'!$E:$E,0)),""))</f>
        <v/>
      </c>
      <c r="AD3262">
        <f>IF($B3262="","",IFERROR(INDEX('CCA Util %'!$G:$G,MATCH($B3262,'CCA Util %'!$E:$E,0)),""))</f>
        <v/>
      </c>
      <c r="AE3262">
        <f>IF(OR($B3262="",$U3262=""),"",$U3262&amp;" &amp; "&amp;IF(OR($AD3262="",$AD3262=0),"Util NA",$AD3262&amp;" Util"))</f>
        <v/>
      </c>
    </row>
    <row r="3263" ht="15.75" customHeight="1" s="42">
      <c r="A3263" s="41" t="n"/>
      <c r="G3263" s="38" t="n"/>
      <c r="H3263" s="38" t="n"/>
      <c r="I3263" s="38" t="n"/>
      <c r="J3263" s="38" t="n"/>
      <c r="K3263" s="38" t="n"/>
      <c r="L3263" s="38" t="n"/>
      <c r="N3263" s="36">
        <f>IF($B3263="","",IF($C3263="SUPERSTORE","Superstore","DH"))</f>
        <v/>
      </c>
      <c r="O3263" s="36">
        <f>IF($B3263="","",IFERROR(VLOOKUP($B3263,Mapping!$A:$C,2,0),"Not Mapped"))</f>
        <v/>
      </c>
      <c r="P3263" s="36">
        <f>IF($B3263="","",IFERROR(VLOOKUP($B3263,Mapping!$A:$C,3,0),"Not Mapped"))</f>
        <v/>
      </c>
      <c r="Q3263" s="36">
        <f>IF($B3263="","",IFERROR(VLOOKUP($O3263,Leaders!$A:$B,2,0),"Not Mapped"))</f>
        <v/>
      </c>
      <c r="R3263" s="36">
        <f>IF($B3263="","",IF(COUNTIF(Exclusions!$A:$A,$B3263)&gt;0,"Yes","No"))</f>
        <v/>
      </c>
      <c r="S3263" s="38">
        <f>IF($B3263="","",MIN(1,DAY($A3263)/IF($N3263="Superstore",Settings!$B$5,Settings!$B$4)))</f>
        <v/>
      </c>
      <c r="T3263" s="38">
        <f>IF(OR($B3263="",$G3263="",$S3263=0),"",$G3263/$S3263)</f>
        <v/>
      </c>
      <c r="U3263" s="36">
        <f>IF($T3263="","",IF($T3263&lt;Settings!$B$8,"Critical",IF($T3263&lt;Settings!$B$9,"Semi Critical","Non Critical")))</f>
        <v/>
      </c>
      <c r="V3263" s="28" t="n"/>
      <c r="Z3263">
        <f>IF($B3263="","",IFERROR(VLOOKUP($B3263,'Plan HC for CCA'!$A:$B,2,0),""))</f>
        <v/>
      </c>
      <c r="AA3263">
        <f>IF(OR($B3263="",$Z3263=""),"",IF(N($M3263)&lt;$Z3263,"Delta","No Delta"))</f>
        <v/>
      </c>
      <c r="AB3263">
        <f>IF(OR($B3263="",$Z3263=""),"",MAX(0,$Z3263-N($M3263)))</f>
        <v/>
      </c>
      <c r="AC3263" s="46">
        <f>IF($B3263="","",IFERROR(INDEX('CCA Util %'!$H:$H,MATCH($B3263,'CCA Util %'!$E:$E,0)),""))</f>
        <v/>
      </c>
      <c r="AD3263">
        <f>IF($B3263="","",IFERROR(INDEX('CCA Util %'!$G:$G,MATCH($B3263,'CCA Util %'!$E:$E,0)),""))</f>
        <v/>
      </c>
      <c r="AE3263">
        <f>IF(OR($B3263="",$U3263=""),"",$U3263&amp;" &amp; "&amp;IF(OR($AD3263="",$AD3263=0),"Util NA",$AD3263&amp;" Util"))</f>
        <v/>
      </c>
    </row>
    <row r="3264" ht="15.75" customHeight="1" s="42">
      <c r="A3264" s="41" t="n"/>
      <c r="G3264" s="38" t="n"/>
      <c r="H3264" s="38" t="n"/>
      <c r="I3264" s="38" t="n"/>
      <c r="J3264" s="38" t="n"/>
      <c r="K3264" s="38" t="n"/>
      <c r="L3264" s="38" t="n"/>
      <c r="N3264" s="36">
        <f>IF($B3264="","",IF($C3264="SUPERSTORE","Superstore","DH"))</f>
        <v/>
      </c>
      <c r="O3264" s="36">
        <f>IF($B3264="","",IFERROR(VLOOKUP($B3264,Mapping!$A:$C,2,0),"Not Mapped"))</f>
        <v/>
      </c>
      <c r="P3264" s="36">
        <f>IF($B3264="","",IFERROR(VLOOKUP($B3264,Mapping!$A:$C,3,0),"Not Mapped"))</f>
        <v/>
      </c>
      <c r="Q3264" s="36">
        <f>IF($B3264="","",IFERROR(VLOOKUP($O3264,Leaders!$A:$B,2,0),"Not Mapped"))</f>
        <v/>
      </c>
      <c r="R3264" s="36">
        <f>IF($B3264="","",IF(COUNTIF(Exclusions!$A:$A,$B3264)&gt;0,"Yes","No"))</f>
        <v/>
      </c>
      <c r="S3264" s="38">
        <f>IF($B3264="","",MIN(1,DAY($A3264)/IF($N3264="Superstore",Settings!$B$5,Settings!$B$4)))</f>
        <v/>
      </c>
      <c r="T3264" s="38">
        <f>IF(OR($B3264="",$G3264="",$S3264=0),"",$G3264/$S3264)</f>
        <v/>
      </c>
      <c r="U3264" s="36">
        <f>IF($T3264="","",IF($T3264&lt;Settings!$B$8,"Critical",IF($T3264&lt;Settings!$B$9,"Semi Critical","Non Critical")))</f>
        <v/>
      </c>
      <c r="V3264" s="28" t="n"/>
      <c r="Z3264">
        <f>IF($B3264="","",IFERROR(VLOOKUP($B3264,'Plan HC for CCA'!$A:$B,2,0),""))</f>
        <v/>
      </c>
      <c r="AA3264">
        <f>IF(OR($B3264="",$Z3264=""),"",IF(N($M3264)&lt;$Z3264,"Delta","No Delta"))</f>
        <v/>
      </c>
      <c r="AB3264">
        <f>IF(OR($B3264="",$Z3264=""),"",MAX(0,$Z3264-N($M3264)))</f>
        <v/>
      </c>
      <c r="AC3264" s="46">
        <f>IF($B3264="","",IFERROR(INDEX('CCA Util %'!$H:$H,MATCH($B3264,'CCA Util %'!$E:$E,0)),""))</f>
        <v/>
      </c>
      <c r="AD3264">
        <f>IF($B3264="","",IFERROR(INDEX('CCA Util %'!$G:$G,MATCH($B3264,'CCA Util %'!$E:$E,0)),""))</f>
        <v/>
      </c>
      <c r="AE3264">
        <f>IF(OR($B3264="",$U3264=""),"",$U3264&amp;" &amp; "&amp;IF(OR($AD3264="",$AD3264=0),"Util NA",$AD3264&amp;" Util"))</f>
        <v/>
      </c>
    </row>
    <row r="3265" ht="15.75" customHeight="1" s="42">
      <c r="A3265" s="41" t="n"/>
      <c r="G3265" s="38" t="n"/>
      <c r="H3265" s="38" t="n"/>
      <c r="I3265" s="38" t="n"/>
      <c r="J3265" s="38" t="n"/>
      <c r="K3265" s="38" t="n"/>
      <c r="L3265" s="38" t="n"/>
      <c r="N3265" s="36">
        <f>IF($B3265="","",IF($C3265="SUPERSTORE","Superstore","DH"))</f>
        <v/>
      </c>
      <c r="O3265" s="36">
        <f>IF($B3265="","",IFERROR(VLOOKUP($B3265,Mapping!$A:$C,2,0),"Not Mapped"))</f>
        <v/>
      </c>
      <c r="P3265" s="36">
        <f>IF($B3265="","",IFERROR(VLOOKUP($B3265,Mapping!$A:$C,3,0),"Not Mapped"))</f>
        <v/>
      </c>
      <c r="Q3265" s="36">
        <f>IF($B3265="","",IFERROR(VLOOKUP($O3265,Leaders!$A:$B,2,0),"Not Mapped"))</f>
        <v/>
      </c>
      <c r="R3265" s="36">
        <f>IF($B3265="","",IF(COUNTIF(Exclusions!$A:$A,$B3265)&gt;0,"Yes","No"))</f>
        <v/>
      </c>
      <c r="S3265" s="38">
        <f>IF($B3265="","",MIN(1,DAY($A3265)/IF($N3265="Superstore",Settings!$B$5,Settings!$B$4)))</f>
        <v/>
      </c>
      <c r="T3265" s="38">
        <f>IF(OR($B3265="",$G3265="",$S3265=0),"",$G3265/$S3265)</f>
        <v/>
      </c>
      <c r="U3265" s="36">
        <f>IF($T3265="","",IF($T3265&lt;Settings!$B$8,"Critical",IF($T3265&lt;Settings!$B$9,"Semi Critical","Non Critical")))</f>
        <v/>
      </c>
      <c r="V3265" s="28" t="n"/>
      <c r="Z3265">
        <f>IF($B3265="","",IFERROR(VLOOKUP($B3265,'Plan HC for CCA'!$A:$B,2,0),""))</f>
        <v/>
      </c>
      <c r="AA3265">
        <f>IF(OR($B3265="",$Z3265=""),"",IF(N($M3265)&lt;$Z3265,"Delta","No Delta"))</f>
        <v/>
      </c>
      <c r="AB3265">
        <f>IF(OR($B3265="",$Z3265=""),"",MAX(0,$Z3265-N($M3265)))</f>
        <v/>
      </c>
      <c r="AC3265" s="46">
        <f>IF($B3265="","",IFERROR(INDEX('CCA Util %'!$H:$H,MATCH($B3265,'CCA Util %'!$E:$E,0)),""))</f>
        <v/>
      </c>
      <c r="AD3265">
        <f>IF($B3265="","",IFERROR(INDEX('CCA Util %'!$G:$G,MATCH($B3265,'CCA Util %'!$E:$E,0)),""))</f>
        <v/>
      </c>
      <c r="AE3265">
        <f>IF(OR($B3265="",$U3265=""),"",$U3265&amp;" &amp; "&amp;IF(OR($AD3265="",$AD3265=0),"Util NA",$AD3265&amp;" Util"))</f>
        <v/>
      </c>
    </row>
    <row r="3266" ht="15.75" customHeight="1" s="42">
      <c r="A3266" s="41" t="n"/>
      <c r="G3266" s="38" t="n"/>
      <c r="H3266" s="38" t="n"/>
      <c r="I3266" s="38" t="n"/>
      <c r="J3266" s="38" t="n"/>
      <c r="K3266" s="38" t="n"/>
      <c r="L3266" s="38" t="n"/>
      <c r="N3266" s="36">
        <f>IF($B3266="","",IF($C3266="SUPERSTORE","Superstore","DH"))</f>
        <v/>
      </c>
      <c r="O3266" s="36">
        <f>IF($B3266="","",IFERROR(VLOOKUP($B3266,Mapping!$A:$C,2,0),"Not Mapped"))</f>
        <v/>
      </c>
      <c r="P3266" s="36">
        <f>IF($B3266="","",IFERROR(VLOOKUP($B3266,Mapping!$A:$C,3,0),"Not Mapped"))</f>
        <v/>
      </c>
      <c r="Q3266" s="36">
        <f>IF($B3266="","",IFERROR(VLOOKUP($O3266,Leaders!$A:$B,2,0),"Not Mapped"))</f>
        <v/>
      </c>
      <c r="R3266" s="36">
        <f>IF($B3266="","",IF(COUNTIF(Exclusions!$A:$A,$B3266)&gt;0,"Yes","No"))</f>
        <v/>
      </c>
      <c r="S3266" s="38">
        <f>IF($B3266="","",MIN(1,DAY($A3266)/IF($N3266="Superstore",Settings!$B$5,Settings!$B$4)))</f>
        <v/>
      </c>
      <c r="T3266" s="38">
        <f>IF(OR($B3266="",$G3266="",$S3266=0),"",$G3266/$S3266)</f>
        <v/>
      </c>
      <c r="U3266" s="36">
        <f>IF($T3266="","",IF($T3266&lt;Settings!$B$8,"Critical",IF($T3266&lt;Settings!$B$9,"Semi Critical","Non Critical")))</f>
        <v/>
      </c>
      <c r="V3266" s="28" t="n"/>
      <c r="Z3266">
        <f>IF($B3266="","",IFERROR(VLOOKUP($B3266,'Plan HC for CCA'!$A:$B,2,0),""))</f>
        <v/>
      </c>
      <c r="AA3266">
        <f>IF(OR($B3266="",$Z3266=""),"",IF(N($M3266)&lt;$Z3266,"Delta","No Delta"))</f>
        <v/>
      </c>
      <c r="AB3266">
        <f>IF(OR($B3266="",$Z3266=""),"",MAX(0,$Z3266-N($M3266)))</f>
        <v/>
      </c>
      <c r="AC3266" s="46">
        <f>IF($B3266="","",IFERROR(INDEX('CCA Util %'!$H:$H,MATCH($B3266,'CCA Util %'!$E:$E,0)),""))</f>
        <v/>
      </c>
      <c r="AD3266">
        <f>IF($B3266="","",IFERROR(INDEX('CCA Util %'!$G:$G,MATCH($B3266,'CCA Util %'!$E:$E,0)),""))</f>
        <v/>
      </c>
      <c r="AE3266">
        <f>IF(OR($B3266="",$U3266=""),"",$U3266&amp;" &amp; "&amp;IF(OR($AD3266="",$AD3266=0),"Util NA",$AD3266&amp;" Util"))</f>
        <v/>
      </c>
    </row>
    <row r="3267" ht="15.75" customHeight="1" s="42">
      <c r="A3267" s="41" t="n"/>
      <c r="G3267" s="38" t="n"/>
      <c r="H3267" s="38" t="n"/>
      <c r="I3267" s="38" t="n"/>
      <c r="J3267" s="38" t="n"/>
      <c r="K3267" s="38" t="n"/>
      <c r="L3267" s="38" t="n"/>
      <c r="N3267" s="36">
        <f>IF($B3267="","",IF($C3267="SUPERSTORE","Superstore","DH"))</f>
        <v/>
      </c>
      <c r="O3267" s="36">
        <f>IF($B3267="","",IFERROR(VLOOKUP($B3267,Mapping!$A:$C,2,0),"Not Mapped"))</f>
        <v/>
      </c>
      <c r="P3267" s="36">
        <f>IF($B3267="","",IFERROR(VLOOKUP($B3267,Mapping!$A:$C,3,0),"Not Mapped"))</f>
        <v/>
      </c>
      <c r="Q3267" s="36">
        <f>IF($B3267="","",IFERROR(VLOOKUP($O3267,Leaders!$A:$B,2,0),"Not Mapped"))</f>
        <v/>
      </c>
      <c r="R3267" s="36">
        <f>IF($B3267="","",IF(COUNTIF(Exclusions!$A:$A,$B3267)&gt;0,"Yes","No"))</f>
        <v/>
      </c>
      <c r="S3267" s="38">
        <f>IF($B3267="","",MIN(1,DAY($A3267)/IF($N3267="Superstore",Settings!$B$5,Settings!$B$4)))</f>
        <v/>
      </c>
      <c r="T3267" s="38">
        <f>IF(OR($B3267="",$G3267="",$S3267=0),"",$G3267/$S3267)</f>
        <v/>
      </c>
      <c r="U3267" s="36">
        <f>IF($T3267="","",IF($T3267&lt;Settings!$B$8,"Critical",IF($T3267&lt;Settings!$B$9,"Semi Critical","Non Critical")))</f>
        <v/>
      </c>
      <c r="V3267" s="28" t="n"/>
      <c r="Z3267">
        <f>IF($B3267="","",IFERROR(VLOOKUP($B3267,'Plan HC for CCA'!$A:$B,2,0),""))</f>
        <v/>
      </c>
      <c r="AA3267">
        <f>IF(OR($B3267="",$Z3267=""),"",IF(N($M3267)&lt;$Z3267,"Delta","No Delta"))</f>
        <v/>
      </c>
      <c r="AB3267">
        <f>IF(OR($B3267="",$Z3267=""),"",MAX(0,$Z3267-N($M3267)))</f>
        <v/>
      </c>
      <c r="AC3267" s="46">
        <f>IF($B3267="","",IFERROR(INDEX('CCA Util %'!$H:$H,MATCH($B3267,'CCA Util %'!$E:$E,0)),""))</f>
        <v/>
      </c>
      <c r="AD3267">
        <f>IF($B3267="","",IFERROR(INDEX('CCA Util %'!$G:$G,MATCH($B3267,'CCA Util %'!$E:$E,0)),""))</f>
        <v/>
      </c>
      <c r="AE3267">
        <f>IF(OR($B3267="",$U3267=""),"",$U3267&amp;" &amp; "&amp;IF(OR($AD3267="",$AD3267=0),"Util NA",$AD3267&amp;" Util"))</f>
        <v/>
      </c>
    </row>
    <row r="3268" ht="15.75" customHeight="1" s="42">
      <c r="A3268" s="41" t="n"/>
      <c r="G3268" s="38" t="n"/>
      <c r="H3268" s="38" t="n"/>
      <c r="I3268" s="38" t="n"/>
      <c r="J3268" s="38" t="n"/>
      <c r="K3268" s="38" t="n"/>
      <c r="L3268" s="38" t="n"/>
      <c r="N3268" s="36">
        <f>IF($B3268="","",IF($C3268="SUPERSTORE","Superstore","DH"))</f>
        <v/>
      </c>
      <c r="O3268" s="36">
        <f>IF($B3268="","",IFERROR(VLOOKUP($B3268,Mapping!$A:$C,2,0),"Not Mapped"))</f>
        <v/>
      </c>
      <c r="P3268" s="36">
        <f>IF($B3268="","",IFERROR(VLOOKUP($B3268,Mapping!$A:$C,3,0),"Not Mapped"))</f>
        <v/>
      </c>
      <c r="Q3268" s="36">
        <f>IF($B3268="","",IFERROR(VLOOKUP($O3268,Leaders!$A:$B,2,0),"Not Mapped"))</f>
        <v/>
      </c>
      <c r="R3268" s="36">
        <f>IF($B3268="","",IF(COUNTIF(Exclusions!$A:$A,$B3268)&gt;0,"Yes","No"))</f>
        <v/>
      </c>
      <c r="S3268" s="38">
        <f>IF($B3268="","",MIN(1,DAY($A3268)/IF($N3268="Superstore",Settings!$B$5,Settings!$B$4)))</f>
        <v/>
      </c>
      <c r="T3268" s="38">
        <f>IF(OR($B3268="",$G3268="",$S3268=0),"",$G3268/$S3268)</f>
        <v/>
      </c>
      <c r="U3268" s="36">
        <f>IF($T3268="","",IF($T3268&lt;Settings!$B$8,"Critical",IF($T3268&lt;Settings!$B$9,"Semi Critical","Non Critical")))</f>
        <v/>
      </c>
      <c r="V3268" s="28" t="n"/>
      <c r="Z3268">
        <f>IF($B3268="","",IFERROR(VLOOKUP($B3268,'Plan HC for CCA'!$A:$B,2,0),""))</f>
        <v/>
      </c>
      <c r="AA3268">
        <f>IF(OR($B3268="",$Z3268=""),"",IF(N($M3268)&lt;$Z3268,"Delta","No Delta"))</f>
        <v/>
      </c>
      <c r="AB3268">
        <f>IF(OR($B3268="",$Z3268=""),"",MAX(0,$Z3268-N($M3268)))</f>
        <v/>
      </c>
      <c r="AC3268" s="46">
        <f>IF($B3268="","",IFERROR(INDEX('CCA Util %'!$H:$H,MATCH($B3268,'CCA Util %'!$E:$E,0)),""))</f>
        <v/>
      </c>
      <c r="AD3268">
        <f>IF($B3268="","",IFERROR(INDEX('CCA Util %'!$G:$G,MATCH($B3268,'CCA Util %'!$E:$E,0)),""))</f>
        <v/>
      </c>
      <c r="AE3268">
        <f>IF(OR($B3268="",$U3268=""),"",$U3268&amp;" &amp; "&amp;IF(OR($AD3268="",$AD3268=0),"Util NA",$AD3268&amp;" Util"))</f>
        <v/>
      </c>
    </row>
    <row r="3269" ht="15.75" customHeight="1" s="42">
      <c r="A3269" s="41" t="n"/>
      <c r="G3269" s="38" t="n"/>
      <c r="H3269" s="38" t="n"/>
      <c r="I3269" s="38" t="n"/>
      <c r="J3269" s="38" t="n"/>
      <c r="K3269" s="38" t="n"/>
      <c r="L3269" s="38" t="n"/>
      <c r="N3269" s="36">
        <f>IF($B3269="","",IF($C3269="SUPERSTORE","Superstore","DH"))</f>
        <v/>
      </c>
      <c r="O3269" s="36">
        <f>IF($B3269="","",IFERROR(VLOOKUP($B3269,Mapping!$A:$C,2,0),"Not Mapped"))</f>
        <v/>
      </c>
      <c r="P3269" s="36">
        <f>IF($B3269="","",IFERROR(VLOOKUP($B3269,Mapping!$A:$C,3,0),"Not Mapped"))</f>
        <v/>
      </c>
      <c r="Q3269" s="36">
        <f>IF($B3269="","",IFERROR(VLOOKUP($O3269,Leaders!$A:$B,2,0),"Not Mapped"))</f>
        <v/>
      </c>
      <c r="R3269" s="36">
        <f>IF($B3269="","",IF(COUNTIF(Exclusions!$A:$A,$B3269)&gt;0,"Yes","No"))</f>
        <v/>
      </c>
      <c r="S3269" s="38">
        <f>IF($B3269="","",MIN(1,DAY($A3269)/IF($N3269="Superstore",Settings!$B$5,Settings!$B$4)))</f>
        <v/>
      </c>
      <c r="T3269" s="38">
        <f>IF(OR($B3269="",$G3269="",$S3269=0),"",$G3269/$S3269)</f>
        <v/>
      </c>
      <c r="U3269" s="36">
        <f>IF($T3269="","",IF($T3269&lt;Settings!$B$8,"Critical",IF($T3269&lt;Settings!$B$9,"Semi Critical","Non Critical")))</f>
        <v/>
      </c>
      <c r="V3269" s="28" t="n"/>
      <c r="Z3269">
        <f>IF($B3269="","",IFERROR(VLOOKUP($B3269,'Plan HC for CCA'!$A:$B,2,0),""))</f>
        <v/>
      </c>
      <c r="AA3269">
        <f>IF(OR($B3269="",$Z3269=""),"",IF(N($M3269)&lt;$Z3269,"Delta","No Delta"))</f>
        <v/>
      </c>
      <c r="AB3269">
        <f>IF(OR($B3269="",$Z3269=""),"",MAX(0,$Z3269-N($M3269)))</f>
        <v/>
      </c>
      <c r="AC3269" s="46">
        <f>IF($B3269="","",IFERROR(INDEX('CCA Util %'!$H:$H,MATCH($B3269,'CCA Util %'!$E:$E,0)),""))</f>
        <v/>
      </c>
      <c r="AD3269">
        <f>IF($B3269="","",IFERROR(INDEX('CCA Util %'!$G:$G,MATCH($B3269,'CCA Util %'!$E:$E,0)),""))</f>
        <v/>
      </c>
      <c r="AE3269">
        <f>IF(OR($B3269="",$U3269=""),"",$U3269&amp;" &amp; "&amp;IF(OR($AD3269="",$AD3269=0),"Util NA",$AD3269&amp;" Util"))</f>
        <v/>
      </c>
    </row>
    <row r="3270" ht="15.75" customHeight="1" s="42">
      <c r="A3270" s="41" t="n"/>
      <c r="G3270" s="38" t="n"/>
      <c r="H3270" s="38" t="n"/>
      <c r="I3270" s="38" t="n"/>
      <c r="J3270" s="38" t="n"/>
      <c r="K3270" s="38" t="n"/>
      <c r="L3270" s="38" t="n"/>
      <c r="N3270" s="36">
        <f>IF($B3270="","",IF($C3270="SUPERSTORE","Superstore","DH"))</f>
        <v/>
      </c>
      <c r="O3270" s="36">
        <f>IF($B3270="","",IFERROR(VLOOKUP($B3270,Mapping!$A:$C,2,0),"Not Mapped"))</f>
        <v/>
      </c>
      <c r="P3270" s="36">
        <f>IF($B3270="","",IFERROR(VLOOKUP($B3270,Mapping!$A:$C,3,0),"Not Mapped"))</f>
        <v/>
      </c>
      <c r="Q3270" s="36">
        <f>IF($B3270="","",IFERROR(VLOOKUP($O3270,Leaders!$A:$B,2,0),"Not Mapped"))</f>
        <v/>
      </c>
      <c r="R3270" s="36">
        <f>IF($B3270="","",IF(COUNTIF(Exclusions!$A:$A,$B3270)&gt;0,"Yes","No"))</f>
        <v/>
      </c>
      <c r="S3270" s="38">
        <f>IF($B3270="","",MIN(1,DAY($A3270)/IF($N3270="Superstore",Settings!$B$5,Settings!$B$4)))</f>
        <v/>
      </c>
      <c r="T3270" s="38">
        <f>IF(OR($B3270="",$G3270="",$S3270=0),"",$G3270/$S3270)</f>
        <v/>
      </c>
      <c r="U3270" s="36">
        <f>IF($T3270="","",IF($T3270&lt;Settings!$B$8,"Critical",IF($T3270&lt;Settings!$B$9,"Semi Critical","Non Critical")))</f>
        <v/>
      </c>
      <c r="V3270" s="28" t="n"/>
      <c r="Z3270">
        <f>IF($B3270="","",IFERROR(VLOOKUP($B3270,'Plan HC for CCA'!$A:$B,2,0),""))</f>
        <v/>
      </c>
      <c r="AA3270">
        <f>IF(OR($B3270="",$Z3270=""),"",IF(N($M3270)&lt;$Z3270,"Delta","No Delta"))</f>
        <v/>
      </c>
      <c r="AB3270">
        <f>IF(OR($B3270="",$Z3270=""),"",MAX(0,$Z3270-N($M3270)))</f>
        <v/>
      </c>
      <c r="AC3270" s="46">
        <f>IF($B3270="","",IFERROR(INDEX('CCA Util %'!$H:$H,MATCH($B3270,'CCA Util %'!$E:$E,0)),""))</f>
        <v/>
      </c>
      <c r="AD3270">
        <f>IF($B3270="","",IFERROR(INDEX('CCA Util %'!$G:$G,MATCH($B3270,'CCA Util %'!$E:$E,0)),""))</f>
        <v/>
      </c>
      <c r="AE3270">
        <f>IF(OR($B3270="",$U3270=""),"",$U3270&amp;" &amp; "&amp;IF(OR($AD3270="",$AD3270=0),"Util NA",$AD3270&amp;" Util"))</f>
        <v/>
      </c>
    </row>
    <row r="3271" ht="15.75" customHeight="1" s="42">
      <c r="A3271" s="41" t="n"/>
      <c r="G3271" s="38" t="n"/>
      <c r="H3271" s="38" t="n"/>
      <c r="I3271" s="38" t="n"/>
      <c r="J3271" s="38" t="n"/>
      <c r="K3271" s="38" t="n"/>
      <c r="L3271" s="38" t="n"/>
      <c r="N3271" s="36">
        <f>IF($B3271="","",IF($C3271="SUPERSTORE","Superstore","DH"))</f>
        <v/>
      </c>
      <c r="O3271" s="36">
        <f>IF($B3271="","",IFERROR(VLOOKUP($B3271,Mapping!$A:$C,2,0),"Not Mapped"))</f>
        <v/>
      </c>
      <c r="P3271" s="36">
        <f>IF($B3271="","",IFERROR(VLOOKUP($B3271,Mapping!$A:$C,3,0),"Not Mapped"))</f>
        <v/>
      </c>
      <c r="Q3271" s="36">
        <f>IF($B3271="","",IFERROR(VLOOKUP($O3271,Leaders!$A:$B,2,0),"Not Mapped"))</f>
        <v/>
      </c>
      <c r="R3271" s="36">
        <f>IF($B3271="","",IF(COUNTIF(Exclusions!$A:$A,$B3271)&gt;0,"Yes","No"))</f>
        <v/>
      </c>
      <c r="S3271" s="38">
        <f>IF($B3271="","",MIN(1,DAY($A3271)/IF($N3271="Superstore",Settings!$B$5,Settings!$B$4)))</f>
        <v/>
      </c>
      <c r="T3271" s="38">
        <f>IF(OR($B3271="",$G3271="",$S3271=0),"",$G3271/$S3271)</f>
        <v/>
      </c>
      <c r="U3271" s="36">
        <f>IF($T3271="","",IF($T3271&lt;Settings!$B$8,"Critical",IF($T3271&lt;Settings!$B$9,"Semi Critical","Non Critical")))</f>
        <v/>
      </c>
      <c r="V3271" s="28" t="n"/>
      <c r="Z3271">
        <f>IF($B3271="","",IFERROR(VLOOKUP($B3271,'Plan HC for CCA'!$A:$B,2,0),""))</f>
        <v/>
      </c>
      <c r="AA3271">
        <f>IF(OR($B3271="",$Z3271=""),"",IF(N($M3271)&lt;$Z3271,"Delta","No Delta"))</f>
        <v/>
      </c>
      <c r="AB3271">
        <f>IF(OR($B3271="",$Z3271=""),"",MAX(0,$Z3271-N($M3271)))</f>
        <v/>
      </c>
      <c r="AC3271" s="46">
        <f>IF($B3271="","",IFERROR(INDEX('CCA Util %'!$H:$H,MATCH($B3271,'CCA Util %'!$E:$E,0)),""))</f>
        <v/>
      </c>
      <c r="AD3271">
        <f>IF($B3271="","",IFERROR(INDEX('CCA Util %'!$G:$G,MATCH($B3271,'CCA Util %'!$E:$E,0)),""))</f>
        <v/>
      </c>
      <c r="AE3271">
        <f>IF(OR($B3271="",$U3271=""),"",$U3271&amp;" &amp; "&amp;IF(OR($AD3271="",$AD3271=0),"Util NA",$AD3271&amp;" Util"))</f>
        <v/>
      </c>
    </row>
    <row r="3272" ht="15.75" customHeight="1" s="42">
      <c r="A3272" s="41" t="n"/>
      <c r="G3272" s="38" t="n"/>
      <c r="H3272" s="38" t="n"/>
      <c r="I3272" s="38" t="n"/>
      <c r="J3272" s="38" t="n"/>
      <c r="K3272" s="38" t="n"/>
      <c r="L3272" s="38" t="n"/>
      <c r="N3272" s="36">
        <f>IF($B3272="","",IF($C3272="SUPERSTORE","Superstore","DH"))</f>
        <v/>
      </c>
      <c r="O3272" s="36">
        <f>IF($B3272="","",IFERROR(VLOOKUP($B3272,Mapping!$A:$C,2,0),"Not Mapped"))</f>
        <v/>
      </c>
      <c r="P3272" s="36">
        <f>IF($B3272="","",IFERROR(VLOOKUP($B3272,Mapping!$A:$C,3,0),"Not Mapped"))</f>
        <v/>
      </c>
      <c r="Q3272" s="36">
        <f>IF($B3272="","",IFERROR(VLOOKUP($O3272,Leaders!$A:$B,2,0),"Not Mapped"))</f>
        <v/>
      </c>
      <c r="R3272" s="36">
        <f>IF($B3272="","",IF(COUNTIF(Exclusions!$A:$A,$B3272)&gt;0,"Yes","No"))</f>
        <v/>
      </c>
      <c r="S3272" s="38">
        <f>IF($B3272="","",MIN(1,DAY($A3272)/IF($N3272="Superstore",Settings!$B$5,Settings!$B$4)))</f>
        <v/>
      </c>
      <c r="T3272" s="38">
        <f>IF(OR($B3272="",$G3272="",$S3272=0),"",$G3272/$S3272)</f>
        <v/>
      </c>
      <c r="U3272" s="36">
        <f>IF($T3272="","",IF($T3272&lt;Settings!$B$8,"Critical",IF($T3272&lt;Settings!$B$9,"Semi Critical","Non Critical")))</f>
        <v/>
      </c>
      <c r="V3272" s="28" t="n"/>
      <c r="Z3272">
        <f>IF($B3272="","",IFERROR(VLOOKUP($B3272,'Plan HC for CCA'!$A:$B,2,0),""))</f>
        <v/>
      </c>
      <c r="AA3272">
        <f>IF(OR($B3272="",$Z3272=""),"",IF(N($M3272)&lt;$Z3272,"Delta","No Delta"))</f>
        <v/>
      </c>
      <c r="AB3272">
        <f>IF(OR($B3272="",$Z3272=""),"",MAX(0,$Z3272-N($M3272)))</f>
        <v/>
      </c>
      <c r="AC3272" s="46">
        <f>IF($B3272="","",IFERROR(INDEX('CCA Util %'!$H:$H,MATCH($B3272,'CCA Util %'!$E:$E,0)),""))</f>
        <v/>
      </c>
      <c r="AD3272">
        <f>IF($B3272="","",IFERROR(INDEX('CCA Util %'!$G:$G,MATCH($B3272,'CCA Util %'!$E:$E,0)),""))</f>
        <v/>
      </c>
      <c r="AE3272">
        <f>IF(OR($B3272="",$U3272=""),"",$U3272&amp;" &amp; "&amp;IF(OR($AD3272="",$AD3272=0),"Util NA",$AD3272&amp;" Util"))</f>
        <v/>
      </c>
    </row>
    <row r="3273" ht="15.75" customHeight="1" s="42">
      <c r="A3273" s="41" t="n"/>
      <c r="G3273" s="38" t="n"/>
      <c r="H3273" s="38" t="n"/>
      <c r="I3273" s="38" t="n"/>
      <c r="J3273" s="38" t="n"/>
      <c r="K3273" s="38" t="n"/>
      <c r="L3273" s="38" t="n"/>
      <c r="N3273" s="36">
        <f>IF($B3273="","",IF($C3273="SUPERSTORE","Superstore","DH"))</f>
        <v/>
      </c>
      <c r="O3273" s="36">
        <f>IF($B3273="","",IFERROR(VLOOKUP($B3273,Mapping!$A:$C,2,0),"Not Mapped"))</f>
        <v/>
      </c>
      <c r="P3273" s="36">
        <f>IF($B3273="","",IFERROR(VLOOKUP($B3273,Mapping!$A:$C,3,0),"Not Mapped"))</f>
        <v/>
      </c>
      <c r="Q3273" s="36">
        <f>IF($B3273="","",IFERROR(VLOOKUP($O3273,Leaders!$A:$B,2,0),"Not Mapped"))</f>
        <v/>
      </c>
      <c r="R3273" s="36">
        <f>IF($B3273="","",IF(COUNTIF(Exclusions!$A:$A,$B3273)&gt;0,"Yes","No"))</f>
        <v/>
      </c>
      <c r="S3273" s="38">
        <f>IF($B3273="","",MIN(1,DAY($A3273)/IF($N3273="Superstore",Settings!$B$5,Settings!$B$4)))</f>
        <v/>
      </c>
      <c r="T3273" s="38">
        <f>IF(OR($B3273="",$G3273="",$S3273=0),"",$G3273/$S3273)</f>
        <v/>
      </c>
      <c r="U3273" s="36">
        <f>IF($T3273="","",IF($T3273&lt;Settings!$B$8,"Critical",IF($T3273&lt;Settings!$B$9,"Semi Critical","Non Critical")))</f>
        <v/>
      </c>
      <c r="V3273" s="28" t="n"/>
      <c r="Z3273">
        <f>IF($B3273="","",IFERROR(VLOOKUP($B3273,'Plan HC for CCA'!$A:$B,2,0),""))</f>
        <v/>
      </c>
      <c r="AA3273">
        <f>IF(OR($B3273="",$Z3273=""),"",IF(N($M3273)&lt;$Z3273,"Delta","No Delta"))</f>
        <v/>
      </c>
      <c r="AB3273">
        <f>IF(OR($B3273="",$Z3273=""),"",MAX(0,$Z3273-N($M3273)))</f>
        <v/>
      </c>
      <c r="AC3273" s="46">
        <f>IF($B3273="","",IFERROR(INDEX('CCA Util %'!$H:$H,MATCH($B3273,'CCA Util %'!$E:$E,0)),""))</f>
        <v/>
      </c>
      <c r="AD3273">
        <f>IF($B3273="","",IFERROR(INDEX('CCA Util %'!$G:$G,MATCH($B3273,'CCA Util %'!$E:$E,0)),""))</f>
        <v/>
      </c>
      <c r="AE3273">
        <f>IF(OR($B3273="",$U3273=""),"",$U3273&amp;" &amp; "&amp;IF(OR($AD3273="",$AD3273=0),"Util NA",$AD3273&amp;" Util"))</f>
        <v/>
      </c>
    </row>
    <row r="3274" ht="15.75" customHeight="1" s="42">
      <c r="A3274" s="41" t="n"/>
      <c r="G3274" s="38" t="n"/>
      <c r="H3274" s="38" t="n"/>
      <c r="I3274" s="38" t="n"/>
      <c r="J3274" s="38" t="n"/>
      <c r="K3274" s="38" t="n"/>
      <c r="L3274" s="38" t="n"/>
      <c r="N3274" s="36">
        <f>IF($B3274="","",IF($C3274="SUPERSTORE","Superstore","DH"))</f>
        <v/>
      </c>
      <c r="O3274" s="36">
        <f>IF($B3274="","",IFERROR(VLOOKUP($B3274,Mapping!$A:$C,2,0),"Not Mapped"))</f>
        <v/>
      </c>
      <c r="P3274" s="36">
        <f>IF($B3274="","",IFERROR(VLOOKUP($B3274,Mapping!$A:$C,3,0),"Not Mapped"))</f>
        <v/>
      </c>
      <c r="Q3274" s="36">
        <f>IF($B3274="","",IFERROR(VLOOKUP($O3274,Leaders!$A:$B,2,0),"Not Mapped"))</f>
        <v/>
      </c>
      <c r="R3274" s="36">
        <f>IF($B3274="","",IF(COUNTIF(Exclusions!$A:$A,$B3274)&gt;0,"Yes","No"))</f>
        <v/>
      </c>
      <c r="S3274" s="38">
        <f>IF($B3274="","",MIN(1,DAY($A3274)/IF($N3274="Superstore",Settings!$B$5,Settings!$B$4)))</f>
        <v/>
      </c>
      <c r="T3274" s="38">
        <f>IF(OR($B3274="",$G3274="",$S3274=0),"",$G3274/$S3274)</f>
        <v/>
      </c>
      <c r="U3274" s="36">
        <f>IF($T3274="","",IF($T3274&lt;Settings!$B$8,"Critical",IF($T3274&lt;Settings!$B$9,"Semi Critical","Non Critical")))</f>
        <v/>
      </c>
      <c r="V3274" s="28" t="n"/>
      <c r="Z3274">
        <f>IF($B3274="","",IFERROR(VLOOKUP($B3274,'Plan HC for CCA'!$A:$B,2,0),""))</f>
        <v/>
      </c>
      <c r="AA3274">
        <f>IF(OR($B3274="",$Z3274=""),"",IF(N($M3274)&lt;$Z3274,"Delta","No Delta"))</f>
        <v/>
      </c>
      <c r="AB3274">
        <f>IF(OR($B3274="",$Z3274=""),"",MAX(0,$Z3274-N($M3274)))</f>
        <v/>
      </c>
      <c r="AC3274" s="46">
        <f>IF($B3274="","",IFERROR(INDEX('CCA Util %'!$H:$H,MATCH($B3274,'CCA Util %'!$E:$E,0)),""))</f>
        <v/>
      </c>
      <c r="AD3274">
        <f>IF($B3274="","",IFERROR(INDEX('CCA Util %'!$G:$G,MATCH($B3274,'CCA Util %'!$E:$E,0)),""))</f>
        <v/>
      </c>
      <c r="AE3274">
        <f>IF(OR($B3274="",$U3274=""),"",$U3274&amp;" &amp; "&amp;IF(OR($AD3274="",$AD3274=0),"Util NA",$AD3274&amp;" Util"))</f>
        <v/>
      </c>
    </row>
    <row r="3275" ht="15.75" customHeight="1" s="42">
      <c r="A3275" s="41" t="n"/>
      <c r="G3275" s="38" t="n"/>
      <c r="H3275" s="38" t="n"/>
      <c r="I3275" s="38" t="n"/>
      <c r="J3275" s="38" t="n"/>
      <c r="K3275" s="38" t="n"/>
      <c r="L3275" s="38" t="n"/>
      <c r="N3275" s="36">
        <f>IF($B3275="","",IF($C3275="SUPERSTORE","Superstore","DH"))</f>
        <v/>
      </c>
      <c r="O3275" s="36">
        <f>IF($B3275="","",IFERROR(VLOOKUP($B3275,Mapping!$A:$C,2,0),"Not Mapped"))</f>
        <v/>
      </c>
      <c r="P3275" s="36">
        <f>IF($B3275="","",IFERROR(VLOOKUP($B3275,Mapping!$A:$C,3,0),"Not Mapped"))</f>
        <v/>
      </c>
      <c r="Q3275" s="36">
        <f>IF($B3275="","",IFERROR(VLOOKUP($O3275,Leaders!$A:$B,2,0),"Not Mapped"))</f>
        <v/>
      </c>
      <c r="R3275" s="36">
        <f>IF($B3275="","",IF(COUNTIF(Exclusions!$A:$A,$B3275)&gt;0,"Yes","No"))</f>
        <v/>
      </c>
      <c r="S3275" s="38">
        <f>IF($B3275="","",MIN(1,DAY($A3275)/IF($N3275="Superstore",Settings!$B$5,Settings!$B$4)))</f>
        <v/>
      </c>
      <c r="T3275" s="38">
        <f>IF(OR($B3275="",$G3275="",$S3275=0),"",$G3275/$S3275)</f>
        <v/>
      </c>
      <c r="U3275" s="36">
        <f>IF($T3275="","",IF($T3275&lt;Settings!$B$8,"Critical",IF($T3275&lt;Settings!$B$9,"Semi Critical","Non Critical")))</f>
        <v/>
      </c>
      <c r="V3275" s="28" t="n"/>
      <c r="Z3275">
        <f>IF($B3275="","",IFERROR(VLOOKUP($B3275,'Plan HC for CCA'!$A:$B,2,0),""))</f>
        <v/>
      </c>
      <c r="AA3275">
        <f>IF(OR($B3275="",$Z3275=""),"",IF(N($M3275)&lt;$Z3275,"Delta","No Delta"))</f>
        <v/>
      </c>
      <c r="AB3275">
        <f>IF(OR($B3275="",$Z3275=""),"",MAX(0,$Z3275-N($M3275)))</f>
        <v/>
      </c>
      <c r="AC3275" s="46">
        <f>IF($B3275="","",IFERROR(INDEX('CCA Util %'!$H:$H,MATCH($B3275,'CCA Util %'!$E:$E,0)),""))</f>
        <v/>
      </c>
      <c r="AD3275">
        <f>IF($B3275="","",IFERROR(INDEX('CCA Util %'!$G:$G,MATCH($B3275,'CCA Util %'!$E:$E,0)),""))</f>
        <v/>
      </c>
      <c r="AE3275">
        <f>IF(OR($B3275="",$U3275=""),"",$U3275&amp;" &amp; "&amp;IF(OR($AD3275="",$AD3275=0),"Util NA",$AD3275&amp;" Util"))</f>
        <v/>
      </c>
    </row>
    <row r="3276" ht="15.75" customHeight="1" s="42">
      <c r="A3276" s="41" t="n"/>
      <c r="G3276" s="38" t="n"/>
      <c r="H3276" s="38" t="n"/>
      <c r="I3276" s="38" t="n"/>
      <c r="J3276" s="38" t="n"/>
      <c r="K3276" s="38" t="n"/>
      <c r="L3276" s="38" t="n"/>
      <c r="N3276" s="36">
        <f>IF($B3276="","",IF($C3276="SUPERSTORE","Superstore","DH"))</f>
        <v/>
      </c>
      <c r="O3276" s="36">
        <f>IF($B3276="","",IFERROR(VLOOKUP($B3276,Mapping!$A:$C,2,0),"Not Mapped"))</f>
        <v/>
      </c>
      <c r="P3276" s="36">
        <f>IF($B3276="","",IFERROR(VLOOKUP($B3276,Mapping!$A:$C,3,0),"Not Mapped"))</f>
        <v/>
      </c>
      <c r="Q3276" s="36">
        <f>IF($B3276="","",IFERROR(VLOOKUP($O3276,Leaders!$A:$B,2,0),"Not Mapped"))</f>
        <v/>
      </c>
      <c r="R3276" s="36">
        <f>IF($B3276="","",IF(COUNTIF(Exclusions!$A:$A,$B3276)&gt;0,"Yes","No"))</f>
        <v/>
      </c>
      <c r="S3276" s="38">
        <f>IF($B3276="","",MIN(1,DAY($A3276)/IF($N3276="Superstore",Settings!$B$5,Settings!$B$4)))</f>
        <v/>
      </c>
      <c r="T3276" s="38">
        <f>IF(OR($B3276="",$G3276="",$S3276=0),"",$G3276/$S3276)</f>
        <v/>
      </c>
      <c r="U3276" s="36">
        <f>IF($T3276="","",IF($T3276&lt;Settings!$B$8,"Critical",IF($T3276&lt;Settings!$B$9,"Semi Critical","Non Critical")))</f>
        <v/>
      </c>
      <c r="V3276" s="28" t="n"/>
      <c r="Z3276">
        <f>IF($B3276="","",IFERROR(VLOOKUP($B3276,'Plan HC for CCA'!$A:$B,2,0),""))</f>
        <v/>
      </c>
      <c r="AA3276">
        <f>IF(OR($B3276="",$Z3276=""),"",IF(N($M3276)&lt;$Z3276,"Delta","No Delta"))</f>
        <v/>
      </c>
      <c r="AB3276">
        <f>IF(OR($B3276="",$Z3276=""),"",MAX(0,$Z3276-N($M3276)))</f>
        <v/>
      </c>
      <c r="AC3276" s="46">
        <f>IF($B3276="","",IFERROR(INDEX('CCA Util %'!$H:$H,MATCH($B3276,'CCA Util %'!$E:$E,0)),""))</f>
        <v/>
      </c>
      <c r="AD3276">
        <f>IF($B3276="","",IFERROR(INDEX('CCA Util %'!$G:$G,MATCH($B3276,'CCA Util %'!$E:$E,0)),""))</f>
        <v/>
      </c>
      <c r="AE3276">
        <f>IF(OR($B3276="",$U3276=""),"",$U3276&amp;" &amp; "&amp;IF(OR($AD3276="",$AD3276=0),"Util NA",$AD3276&amp;" Util"))</f>
        <v/>
      </c>
    </row>
    <row r="3277" ht="15.75" customHeight="1" s="42">
      <c r="A3277" s="41" t="n"/>
      <c r="G3277" s="38" t="n"/>
      <c r="H3277" s="38" t="n"/>
      <c r="I3277" s="38" t="n"/>
      <c r="J3277" s="38" t="n"/>
      <c r="K3277" s="38" t="n"/>
      <c r="L3277" s="38" t="n"/>
      <c r="N3277" s="36">
        <f>IF($B3277="","",IF($C3277="SUPERSTORE","Superstore","DH"))</f>
        <v/>
      </c>
      <c r="O3277" s="36">
        <f>IF($B3277="","",IFERROR(VLOOKUP($B3277,Mapping!$A:$C,2,0),"Not Mapped"))</f>
        <v/>
      </c>
      <c r="P3277" s="36">
        <f>IF($B3277="","",IFERROR(VLOOKUP($B3277,Mapping!$A:$C,3,0),"Not Mapped"))</f>
        <v/>
      </c>
      <c r="Q3277" s="36">
        <f>IF($B3277="","",IFERROR(VLOOKUP($O3277,Leaders!$A:$B,2,0),"Not Mapped"))</f>
        <v/>
      </c>
      <c r="R3277" s="36">
        <f>IF($B3277="","",IF(COUNTIF(Exclusions!$A:$A,$B3277)&gt;0,"Yes","No"))</f>
        <v/>
      </c>
      <c r="S3277" s="38">
        <f>IF($B3277="","",MIN(1,DAY($A3277)/IF($N3277="Superstore",Settings!$B$5,Settings!$B$4)))</f>
        <v/>
      </c>
      <c r="T3277" s="38">
        <f>IF(OR($B3277="",$G3277="",$S3277=0),"",$G3277/$S3277)</f>
        <v/>
      </c>
      <c r="U3277" s="36">
        <f>IF($T3277="","",IF($T3277&lt;Settings!$B$8,"Critical",IF($T3277&lt;Settings!$B$9,"Semi Critical","Non Critical")))</f>
        <v/>
      </c>
      <c r="V3277" s="28" t="n"/>
      <c r="Z3277">
        <f>IF($B3277="","",IFERROR(VLOOKUP($B3277,'Plan HC for CCA'!$A:$B,2,0),""))</f>
        <v/>
      </c>
      <c r="AA3277">
        <f>IF(OR($B3277="",$Z3277=""),"",IF(N($M3277)&lt;$Z3277,"Delta","No Delta"))</f>
        <v/>
      </c>
      <c r="AB3277">
        <f>IF(OR($B3277="",$Z3277=""),"",MAX(0,$Z3277-N($M3277)))</f>
        <v/>
      </c>
      <c r="AC3277" s="46">
        <f>IF($B3277="","",IFERROR(INDEX('CCA Util %'!$H:$H,MATCH($B3277,'CCA Util %'!$E:$E,0)),""))</f>
        <v/>
      </c>
      <c r="AD3277">
        <f>IF($B3277="","",IFERROR(INDEX('CCA Util %'!$G:$G,MATCH($B3277,'CCA Util %'!$E:$E,0)),""))</f>
        <v/>
      </c>
      <c r="AE3277">
        <f>IF(OR($B3277="",$U3277=""),"",$U3277&amp;" &amp; "&amp;IF(OR($AD3277="",$AD3277=0),"Util NA",$AD3277&amp;" Util"))</f>
        <v/>
      </c>
    </row>
    <row r="3278" ht="15.75" customHeight="1" s="42">
      <c r="A3278" s="41" t="n"/>
      <c r="G3278" s="38" t="n"/>
      <c r="H3278" s="38" t="n"/>
      <c r="I3278" s="38" t="n"/>
      <c r="J3278" s="38" t="n"/>
      <c r="K3278" s="38" t="n"/>
      <c r="L3278" s="38" t="n"/>
      <c r="N3278" s="36">
        <f>IF($B3278="","",IF($C3278="SUPERSTORE","Superstore","DH"))</f>
        <v/>
      </c>
      <c r="O3278" s="36">
        <f>IF($B3278="","",IFERROR(VLOOKUP($B3278,Mapping!$A:$C,2,0),"Not Mapped"))</f>
        <v/>
      </c>
      <c r="P3278" s="36">
        <f>IF($B3278="","",IFERROR(VLOOKUP($B3278,Mapping!$A:$C,3,0),"Not Mapped"))</f>
        <v/>
      </c>
      <c r="Q3278" s="36">
        <f>IF($B3278="","",IFERROR(VLOOKUP($O3278,Leaders!$A:$B,2,0),"Not Mapped"))</f>
        <v/>
      </c>
      <c r="R3278" s="36">
        <f>IF($B3278="","",IF(COUNTIF(Exclusions!$A:$A,$B3278)&gt;0,"Yes","No"))</f>
        <v/>
      </c>
      <c r="S3278" s="38">
        <f>IF($B3278="","",MIN(1,DAY($A3278)/IF($N3278="Superstore",Settings!$B$5,Settings!$B$4)))</f>
        <v/>
      </c>
      <c r="T3278" s="38">
        <f>IF(OR($B3278="",$G3278="",$S3278=0),"",$G3278/$S3278)</f>
        <v/>
      </c>
      <c r="U3278" s="36">
        <f>IF($T3278="","",IF($T3278&lt;Settings!$B$8,"Critical",IF($T3278&lt;Settings!$B$9,"Semi Critical","Non Critical")))</f>
        <v/>
      </c>
      <c r="V3278" s="28" t="n"/>
      <c r="Z3278">
        <f>IF($B3278="","",IFERROR(VLOOKUP($B3278,'Plan HC for CCA'!$A:$B,2,0),""))</f>
        <v/>
      </c>
      <c r="AA3278">
        <f>IF(OR($B3278="",$Z3278=""),"",IF(N($M3278)&lt;$Z3278,"Delta","No Delta"))</f>
        <v/>
      </c>
      <c r="AB3278">
        <f>IF(OR($B3278="",$Z3278=""),"",MAX(0,$Z3278-N($M3278)))</f>
        <v/>
      </c>
      <c r="AC3278" s="46">
        <f>IF($B3278="","",IFERROR(INDEX('CCA Util %'!$H:$H,MATCH($B3278,'CCA Util %'!$E:$E,0)),""))</f>
        <v/>
      </c>
      <c r="AD3278">
        <f>IF($B3278="","",IFERROR(INDEX('CCA Util %'!$G:$G,MATCH($B3278,'CCA Util %'!$E:$E,0)),""))</f>
        <v/>
      </c>
      <c r="AE3278">
        <f>IF(OR($B3278="",$U3278=""),"",$U3278&amp;" &amp; "&amp;IF(OR($AD3278="",$AD3278=0),"Util NA",$AD3278&amp;" Util"))</f>
        <v/>
      </c>
    </row>
    <row r="3279" ht="15.75" customHeight="1" s="42">
      <c r="A3279" s="41" t="n"/>
      <c r="G3279" s="38" t="n"/>
      <c r="H3279" s="38" t="n"/>
      <c r="I3279" s="38" t="n"/>
      <c r="J3279" s="38" t="n"/>
      <c r="K3279" s="38" t="n"/>
      <c r="L3279" s="38" t="n"/>
      <c r="N3279" s="36">
        <f>IF($B3279="","",IF($C3279="SUPERSTORE","Superstore","DH"))</f>
        <v/>
      </c>
      <c r="O3279" s="36">
        <f>IF($B3279="","",IFERROR(VLOOKUP($B3279,Mapping!$A:$C,2,0),"Not Mapped"))</f>
        <v/>
      </c>
      <c r="P3279" s="36">
        <f>IF($B3279="","",IFERROR(VLOOKUP($B3279,Mapping!$A:$C,3,0),"Not Mapped"))</f>
        <v/>
      </c>
      <c r="Q3279" s="36">
        <f>IF($B3279="","",IFERROR(VLOOKUP($O3279,Leaders!$A:$B,2,0),"Not Mapped"))</f>
        <v/>
      </c>
      <c r="R3279" s="36">
        <f>IF($B3279="","",IF(COUNTIF(Exclusions!$A:$A,$B3279)&gt;0,"Yes","No"))</f>
        <v/>
      </c>
      <c r="S3279" s="38">
        <f>IF($B3279="","",MIN(1,DAY($A3279)/IF($N3279="Superstore",Settings!$B$5,Settings!$B$4)))</f>
        <v/>
      </c>
      <c r="T3279" s="38">
        <f>IF(OR($B3279="",$G3279="",$S3279=0),"",$G3279/$S3279)</f>
        <v/>
      </c>
      <c r="U3279" s="36">
        <f>IF($T3279="","",IF($T3279&lt;Settings!$B$8,"Critical",IF($T3279&lt;Settings!$B$9,"Semi Critical","Non Critical")))</f>
        <v/>
      </c>
      <c r="V3279" s="28" t="n"/>
      <c r="Z3279">
        <f>IF($B3279="","",IFERROR(VLOOKUP($B3279,'Plan HC for CCA'!$A:$B,2,0),""))</f>
        <v/>
      </c>
      <c r="AA3279">
        <f>IF(OR($B3279="",$Z3279=""),"",IF(N($M3279)&lt;$Z3279,"Delta","No Delta"))</f>
        <v/>
      </c>
      <c r="AB3279">
        <f>IF(OR($B3279="",$Z3279=""),"",MAX(0,$Z3279-N($M3279)))</f>
        <v/>
      </c>
      <c r="AC3279" s="46">
        <f>IF($B3279="","",IFERROR(INDEX('CCA Util %'!$H:$H,MATCH($B3279,'CCA Util %'!$E:$E,0)),""))</f>
        <v/>
      </c>
      <c r="AD3279">
        <f>IF($B3279="","",IFERROR(INDEX('CCA Util %'!$G:$G,MATCH($B3279,'CCA Util %'!$E:$E,0)),""))</f>
        <v/>
      </c>
      <c r="AE3279">
        <f>IF(OR($B3279="",$U3279=""),"",$U3279&amp;" &amp; "&amp;IF(OR($AD3279="",$AD3279=0),"Util NA",$AD3279&amp;" Util"))</f>
        <v/>
      </c>
    </row>
    <row r="3280" ht="15.75" customHeight="1" s="42">
      <c r="A3280" s="41" t="n"/>
      <c r="G3280" s="38" t="n"/>
      <c r="H3280" s="38" t="n"/>
      <c r="I3280" s="38" t="n"/>
      <c r="J3280" s="38" t="n"/>
      <c r="K3280" s="38" t="n"/>
      <c r="L3280" s="38" t="n"/>
      <c r="N3280" s="36">
        <f>IF($B3280="","",IF($C3280="SUPERSTORE","Superstore","DH"))</f>
        <v/>
      </c>
      <c r="O3280" s="36">
        <f>IF($B3280="","",IFERROR(VLOOKUP($B3280,Mapping!$A:$C,2,0),"Not Mapped"))</f>
        <v/>
      </c>
      <c r="P3280" s="36">
        <f>IF($B3280="","",IFERROR(VLOOKUP($B3280,Mapping!$A:$C,3,0),"Not Mapped"))</f>
        <v/>
      </c>
      <c r="Q3280" s="36">
        <f>IF($B3280="","",IFERROR(VLOOKUP($O3280,Leaders!$A:$B,2,0),"Not Mapped"))</f>
        <v/>
      </c>
      <c r="R3280" s="36">
        <f>IF($B3280="","",IF(COUNTIF(Exclusions!$A:$A,$B3280)&gt;0,"Yes","No"))</f>
        <v/>
      </c>
      <c r="S3280" s="38">
        <f>IF($B3280="","",MIN(1,DAY($A3280)/IF($N3280="Superstore",Settings!$B$5,Settings!$B$4)))</f>
        <v/>
      </c>
      <c r="T3280" s="38">
        <f>IF(OR($B3280="",$G3280="",$S3280=0),"",$G3280/$S3280)</f>
        <v/>
      </c>
      <c r="U3280" s="36">
        <f>IF($T3280="","",IF($T3280&lt;Settings!$B$8,"Critical",IF($T3280&lt;Settings!$B$9,"Semi Critical","Non Critical")))</f>
        <v/>
      </c>
      <c r="V3280" s="28" t="n"/>
      <c r="Z3280">
        <f>IF($B3280="","",IFERROR(VLOOKUP($B3280,'Plan HC for CCA'!$A:$B,2,0),""))</f>
        <v/>
      </c>
      <c r="AA3280">
        <f>IF(OR($B3280="",$Z3280=""),"",IF(N($M3280)&lt;$Z3280,"Delta","No Delta"))</f>
        <v/>
      </c>
      <c r="AB3280">
        <f>IF(OR($B3280="",$Z3280=""),"",MAX(0,$Z3280-N($M3280)))</f>
        <v/>
      </c>
      <c r="AC3280" s="46">
        <f>IF($B3280="","",IFERROR(INDEX('CCA Util %'!$H:$H,MATCH($B3280,'CCA Util %'!$E:$E,0)),""))</f>
        <v/>
      </c>
      <c r="AD3280">
        <f>IF($B3280="","",IFERROR(INDEX('CCA Util %'!$G:$G,MATCH($B3280,'CCA Util %'!$E:$E,0)),""))</f>
        <v/>
      </c>
      <c r="AE3280">
        <f>IF(OR($B3280="",$U3280=""),"",$U3280&amp;" &amp; "&amp;IF(OR($AD3280="",$AD3280=0),"Util NA",$AD3280&amp;" Util"))</f>
        <v/>
      </c>
    </row>
    <row r="3281" ht="15.75" customHeight="1" s="42">
      <c r="A3281" s="41" t="n"/>
      <c r="G3281" s="38" t="n"/>
      <c r="H3281" s="38" t="n"/>
      <c r="I3281" s="38" t="n"/>
      <c r="J3281" s="38" t="n"/>
      <c r="K3281" s="38" t="n"/>
      <c r="L3281" s="38" t="n"/>
      <c r="N3281" s="36">
        <f>IF($B3281="","",IF($C3281="SUPERSTORE","Superstore","DH"))</f>
        <v/>
      </c>
      <c r="O3281" s="36">
        <f>IF($B3281="","",IFERROR(VLOOKUP($B3281,Mapping!$A:$C,2,0),"Not Mapped"))</f>
        <v/>
      </c>
      <c r="P3281" s="36">
        <f>IF($B3281="","",IFERROR(VLOOKUP($B3281,Mapping!$A:$C,3,0),"Not Mapped"))</f>
        <v/>
      </c>
      <c r="Q3281" s="36">
        <f>IF($B3281="","",IFERROR(VLOOKUP($O3281,Leaders!$A:$B,2,0),"Not Mapped"))</f>
        <v/>
      </c>
      <c r="R3281" s="36">
        <f>IF($B3281="","",IF(COUNTIF(Exclusions!$A:$A,$B3281)&gt;0,"Yes","No"))</f>
        <v/>
      </c>
      <c r="S3281" s="38">
        <f>IF($B3281="","",MIN(1,DAY($A3281)/IF($N3281="Superstore",Settings!$B$5,Settings!$B$4)))</f>
        <v/>
      </c>
      <c r="T3281" s="38">
        <f>IF(OR($B3281="",$G3281="",$S3281=0),"",$G3281/$S3281)</f>
        <v/>
      </c>
      <c r="U3281" s="36">
        <f>IF($T3281="","",IF($T3281&lt;Settings!$B$8,"Critical",IF($T3281&lt;Settings!$B$9,"Semi Critical","Non Critical")))</f>
        <v/>
      </c>
      <c r="V3281" s="28" t="n"/>
      <c r="Z3281">
        <f>IF($B3281="","",IFERROR(VLOOKUP($B3281,'Plan HC for CCA'!$A:$B,2,0),""))</f>
        <v/>
      </c>
      <c r="AA3281">
        <f>IF(OR($B3281="",$Z3281=""),"",IF(N($M3281)&lt;$Z3281,"Delta","No Delta"))</f>
        <v/>
      </c>
      <c r="AB3281">
        <f>IF(OR($B3281="",$Z3281=""),"",MAX(0,$Z3281-N($M3281)))</f>
        <v/>
      </c>
      <c r="AC3281" s="46">
        <f>IF($B3281="","",IFERROR(INDEX('CCA Util %'!$H:$H,MATCH($B3281,'CCA Util %'!$E:$E,0)),""))</f>
        <v/>
      </c>
      <c r="AD3281">
        <f>IF($B3281="","",IFERROR(INDEX('CCA Util %'!$G:$G,MATCH($B3281,'CCA Util %'!$E:$E,0)),""))</f>
        <v/>
      </c>
      <c r="AE3281">
        <f>IF(OR($B3281="",$U3281=""),"",$U3281&amp;" &amp; "&amp;IF(OR($AD3281="",$AD3281=0),"Util NA",$AD3281&amp;" Util"))</f>
        <v/>
      </c>
    </row>
    <row r="3282" ht="15.75" customHeight="1" s="42">
      <c r="A3282" s="41" t="n"/>
      <c r="G3282" s="38" t="n"/>
      <c r="H3282" s="38" t="n"/>
      <c r="I3282" s="38" t="n"/>
      <c r="J3282" s="38" t="n"/>
      <c r="K3282" s="38" t="n"/>
      <c r="L3282" s="38" t="n"/>
      <c r="N3282" s="36">
        <f>IF($B3282="","",IF($C3282="SUPERSTORE","Superstore","DH"))</f>
        <v/>
      </c>
      <c r="O3282" s="36">
        <f>IF($B3282="","",IFERROR(VLOOKUP($B3282,Mapping!$A:$C,2,0),"Not Mapped"))</f>
        <v/>
      </c>
      <c r="P3282" s="36">
        <f>IF($B3282="","",IFERROR(VLOOKUP($B3282,Mapping!$A:$C,3,0),"Not Mapped"))</f>
        <v/>
      </c>
      <c r="Q3282" s="36">
        <f>IF($B3282="","",IFERROR(VLOOKUP($O3282,Leaders!$A:$B,2,0),"Not Mapped"))</f>
        <v/>
      </c>
      <c r="R3282" s="36">
        <f>IF($B3282="","",IF(COUNTIF(Exclusions!$A:$A,$B3282)&gt;0,"Yes","No"))</f>
        <v/>
      </c>
      <c r="S3282" s="38">
        <f>IF($B3282="","",MIN(1,DAY($A3282)/IF($N3282="Superstore",Settings!$B$5,Settings!$B$4)))</f>
        <v/>
      </c>
      <c r="T3282" s="38">
        <f>IF(OR($B3282="",$G3282="",$S3282=0),"",$G3282/$S3282)</f>
        <v/>
      </c>
      <c r="U3282" s="36">
        <f>IF($T3282="","",IF($T3282&lt;Settings!$B$8,"Critical",IF($T3282&lt;Settings!$B$9,"Semi Critical","Non Critical")))</f>
        <v/>
      </c>
      <c r="V3282" s="28" t="n"/>
      <c r="Z3282">
        <f>IF($B3282="","",IFERROR(VLOOKUP($B3282,'Plan HC for CCA'!$A:$B,2,0),""))</f>
        <v/>
      </c>
      <c r="AA3282">
        <f>IF(OR($B3282="",$Z3282=""),"",IF(N($M3282)&lt;$Z3282,"Delta","No Delta"))</f>
        <v/>
      </c>
      <c r="AB3282">
        <f>IF(OR($B3282="",$Z3282=""),"",MAX(0,$Z3282-N($M3282)))</f>
        <v/>
      </c>
      <c r="AC3282" s="46">
        <f>IF($B3282="","",IFERROR(INDEX('CCA Util %'!$H:$H,MATCH($B3282,'CCA Util %'!$E:$E,0)),""))</f>
        <v/>
      </c>
      <c r="AD3282">
        <f>IF($B3282="","",IFERROR(INDEX('CCA Util %'!$G:$G,MATCH($B3282,'CCA Util %'!$E:$E,0)),""))</f>
        <v/>
      </c>
      <c r="AE3282">
        <f>IF(OR($B3282="",$U3282=""),"",$U3282&amp;" &amp; "&amp;IF(OR($AD3282="",$AD3282=0),"Util NA",$AD3282&amp;" Util"))</f>
        <v/>
      </c>
    </row>
    <row r="3283" ht="15.75" customHeight="1" s="42">
      <c r="A3283" s="41" t="n"/>
      <c r="G3283" s="38" t="n"/>
      <c r="H3283" s="38" t="n"/>
      <c r="I3283" s="38" t="n"/>
      <c r="J3283" s="38" t="n"/>
      <c r="K3283" s="38" t="n"/>
      <c r="L3283" s="38" t="n"/>
      <c r="N3283" s="36">
        <f>IF($B3283="","",IF($C3283="SUPERSTORE","Superstore","DH"))</f>
        <v/>
      </c>
      <c r="O3283" s="36">
        <f>IF($B3283="","",IFERROR(VLOOKUP($B3283,Mapping!$A:$C,2,0),"Not Mapped"))</f>
        <v/>
      </c>
      <c r="P3283" s="36">
        <f>IF($B3283="","",IFERROR(VLOOKUP($B3283,Mapping!$A:$C,3,0),"Not Mapped"))</f>
        <v/>
      </c>
      <c r="Q3283" s="36">
        <f>IF($B3283="","",IFERROR(VLOOKUP($O3283,Leaders!$A:$B,2,0),"Not Mapped"))</f>
        <v/>
      </c>
      <c r="R3283" s="36">
        <f>IF($B3283="","",IF(COUNTIF(Exclusions!$A:$A,$B3283)&gt;0,"Yes","No"))</f>
        <v/>
      </c>
      <c r="S3283" s="38">
        <f>IF($B3283="","",MIN(1,DAY($A3283)/IF($N3283="Superstore",Settings!$B$5,Settings!$B$4)))</f>
        <v/>
      </c>
      <c r="T3283" s="38">
        <f>IF(OR($B3283="",$G3283="",$S3283=0),"",$G3283/$S3283)</f>
        <v/>
      </c>
      <c r="U3283" s="36">
        <f>IF($T3283="","",IF($T3283&lt;Settings!$B$8,"Critical",IF($T3283&lt;Settings!$B$9,"Semi Critical","Non Critical")))</f>
        <v/>
      </c>
      <c r="V3283" s="28" t="n"/>
      <c r="Z3283">
        <f>IF($B3283="","",IFERROR(VLOOKUP($B3283,'Plan HC for CCA'!$A:$B,2,0),""))</f>
        <v/>
      </c>
      <c r="AA3283">
        <f>IF(OR($B3283="",$Z3283=""),"",IF(N($M3283)&lt;$Z3283,"Delta","No Delta"))</f>
        <v/>
      </c>
      <c r="AB3283">
        <f>IF(OR($B3283="",$Z3283=""),"",MAX(0,$Z3283-N($M3283)))</f>
        <v/>
      </c>
      <c r="AC3283" s="46">
        <f>IF($B3283="","",IFERROR(INDEX('CCA Util %'!$H:$H,MATCH($B3283,'CCA Util %'!$E:$E,0)),""))</f>
        <v/>
      </c>
      <c r="AD3283">
        <f>IF($B3283="","",IFERROR(INDEX('CCA Util %'!$G:$G,MATCH($B3283,'CCA Util %'!$E:$E,0)),""))</f>
        <v/>
      </c>
      <c r="AE3283">
        <f>IF(OR($B3283="",$U3283=""),"",$U3283&amp;" &amp; "&amp;IF(OR($AD3283="",$AD3283=0),"Util NA",$AD3283&amp;" Util"))</f>
        <v/>
      </c>
    </row>
    <row r="3284" ht="15.75" customHeight="1" s="42">
      <c r="A3284" s="41" t="n"/>
      <c r="G3284" s="38" t="n"/>
      <c r="H3284" s="38" t="n"/>
      <c r="I3284" s="38" t="n"/>
      <c r="J3284" s="38" t="n"/>
      <c r="K3284" s="38" t="n"/>
      <c r="L3284" s="38" t="n"/>
      <c r="N3284" s="36">
        <f>IF($B3284="","",IF($C3284="SUPERSTORE","Superstore","DH"))</f>
        <v/>
      </c>
      <c r="O3284" s="36">
        <f>IF($B3284="","",IFERROR(VLOOKUP($B3284,Mapping!$A:$C,2,0),"Not Mapped"))</f>
        <v/>
      </c>
      <c r="P3284" s="36">
        <f>IF($B3284="","",IFERROR(VLOOKUP($B3284,Mapping!$A:$C,3,0),"Not Mapped"))</f>
        <v/>
      </c>
      <c r="Q3284" s="36">
        <f>IF($B3284="","",IFERROR(VLOOKUP($O3284,Leaders!$A:$B,2,0),"Not Mapped"))</f>
        <v/>
      </c>
      <c r="R3284" s="36">
        <f>IF($B3284="","",IF(COUNTIF(Exclusions!$A:$A,$B3284)&gt;0,"Yes","No"))</f>
        <v/>
      </c>
      <c r="S3284" s="38">
        <f>IF($B3284="","",MIN(1,DAY($A3284)/IF($N3284="Superstore",Settings!$B$5,Settings!$B$4)))</f>
        <v/>
      </c>
      <c r="T3284" s="38">
        <f>IF(OR($B3284="",$G3284="",$S3284=0),"",$G3284/$S3284)</f>
        <v/>
      </c>
      <c r="U3284" s="36">
        <f>IF($T3284="","",IF($T3284&lt;Settings!$B$8,"Critical",IF($T3284&lt;Settings!$B$9,"Semi Critical","Non Critical")))</f>
        <v/>
      </c>
      <c r="V3284" s="28" t="n"/>
      <c r="Z3284">
        <f>IF($B3284="","",IFERROR(VLOOKUP($B3284,'Plan HC for CCA'!$A:$B,2,0),""))</f>
        <v/>
      </c>
      <c r="AA3284">
        <f>IF(OR($B3284="",$Z3284=""),"",IF(N($M3284)&lt;$Z3284,"Delta","No Delta"))</f>
        <v/>
      </c>
      <c r="AB3284">
        <f>IF(OR($B3284="",$Z3284=""),"",MAX(0,$Z3284-N($M3284)))</f>
        <v/>
      </c>
      <c r="AC3284" s="46">
        <f>IF($B3284="","",IFERROR(INDEX('CCA Util %'!$H:$H,MATCH($B3284,'CCA Util %'!$E:$E,0)),""))</f>
        <v/>
      </c>
      <c r="AD3284">
        <f>IF($B3284="","",IFERROR(INDEX('CCA Util %'!$G:$G,MATCH($B3284,'CCA Util %'!$E:$E,0)),""))</f>
        <v/>
      </c>
      <c r="AE3284">
        <f>IF(OR($B3284="",$U3284=""),"",$U3284&amp;" &amp; "&amp;IF(OR($AD3284="",$AD3284=0),"Util NA",$AD3284&amp;" Util"))</f>
        <v/>
      </c>
    </row>
    <row r="3285" ht="15.75" customHeight="1" s="42">
      <c r="A3285" s="41" t="n"/>
      <c r="G3285" s="38" t="n"/>
      <c r="H3285" s="38" t="n"/>
      <c r="I3285" s="38" t="n"/>
      <c r="J3285" s="38" t="n"/>
      <c r="K3285" s="38" t="n"/>
      <c r="L3285" s="38" t="n"/>
      <c r="N3285" s="36">
        <f>IF($B3285="","",IF($C3285="SUPERSTORE","Superstore","DH"))</f>
        <v/>
      </c>
      <c r="O3285" s="36">
        <f>IF($B3285="","",IFERROR(VLOOKUP($B3285,Mapping!$A:$C,2,0),"Not Mapped"))</f>
        <v/>
      </c>
      <c r="P3285" s="36">
        <f>IF($B3285="","",IFERROR(VLOOKUP($B3285,Mapping!$A:$C,3,0),"Not Mapped"))</f>
        <v/>
      </c>
      <c r="Q3285" s="36">
        <f>IF($B3285="","",IFERROR(VLOOKUP($O3285,Leaders!$A:$B,2,0),"Not Mapped"))</f>
        <v/>
      </c>
      <c r="R3285" s="36">
        <f>IF($B3285="","",IF(COUNTIF(Exclusions!$A:$A,$B3285)&gt;0,"Yes","No"))</f>
        <v/>
      </c>
      <c r="S3285" s="38">
        <f>IF($B3285="","",MIN(1,DAY($A3285)/IF($N3285="Superstore",Settings!$B$5,Settings!$B$4)))</f>
        <v/>
      </c>
      <c r="T3285" s="38">
        <f>IF(OR($B3285="",$G3285="",$S3285=0),"",$G3285/$S3285)</f>
        <v/>
      </c>
      <c r="U3285" s="36">
        <f>IF($T3285="","",IF($T3285&lt;Settings!$B$8,"Critical",IF($T3285&lt;Settings!$B$9,"Semi Critical","Non Critical")))</f>
        <v/>
      </c>
      <c r="V3285" s="28" t="n"/>
      <c r="Z3285">
        <f>IF($B3285="","",IFERROR(VLOOKUP($B3285,'Plan HC for CCA'!$A:$B,2,0),""))</f>
        <v/>
      </c>
      <c r="AA3285">
        <f>IF(OR($B3285="",$Z3285=""),"",IF(N($M3285)&lt;$Z3285,"Delta","No Delta"))</f>
        <v/>
      </c>
      <c r="AB3285">
        <f>IF(OR($B3285="",$Z3285=""),"",MAX(0,$Z3285-N($M3285)))</f>
        <v/>
      </c>
      <c r="AC3285" s="46">
        <f>IF($B3285="","",IFERROR(INDEX('CCA Util %'!$H:$H,MATCH($B3285,'CCA Util %'!$E:$E,0)),""))</f>
        <v/>
      </c>
      <c r="AD3285">
        <f>IF($B3285="","",IFERROR(INDEX('CCA Util %'!$G:$G,MATCH($B3285,'CCA Util %'!$E:$E,0)),""))</f>
        <v/>
      </c>
      <c r="AE3285">
        <f>IF(OR($B3285="",$U3285=""),"",$U3285&amp;" &amp; "&amp;IF(OR($AD3285="",$AD3285=0),"Util NA",$AD3285&amp;" Util"))</f>
        <v/>
      </c>
    </row>
    <row r="3286" ht="15.75" customHeight="1" s="42">
      <c r="A3286" s="41" t="n"/>
      <c r="G3286" s="38" t="n"/>
      <c r="H3286" s="38" t="n"/>
      <c r="I3286" s="38" t="n"/>
      <c r="J3286" s="38" t="n"/>
      <c r="K3286" s="38" t="n"/>
      <c r="L3286" s="38" t="n"/>
      <c r="N3286" s="36">
        <f>IF($B3286="","",IF($C3286="SUPERSTORE","Superstore","DH"))</f>
        <v/>
      </c>
      <c r="O3286" s="36">
        <f>IF($B3286="","",IFERROR(VLOOKUP($B3286,Mapping!$A:$C,2,0),"Not Mapped"))</f>
        <v/>
      </c>
      <c r="P3286" s="36">
        <f>IF($B3286="","",IFERROR(VLOOKUP($B3286,Mapping!$A:$C,3,0),"Not Mapped"))</f>
        <v/>
      </c>
      <c r="Q3286" s="36">
        <f>IF($B3286="","",IFERROR(VLOOKUP($O3286,Leaders!$A:$B,2,0),"Not Mapped"))</f>
        <v/>
      </c>
      <c r="R3286" s="36">
        <f>IF($B3286="","",IF(COUNTIF(Exclusions!$A:$A,$B3286)&gt;0,"Yes","No"))</f>
        <v/>
      </c>
      <c r="S3286" s="38">
        <f>IF($B3286="","",MIN(1,DAY($A3286)/IF($N3286="Superstore",Settings!$B$5,Settings!$B$4)))</f>
        <v/>
      </c>
      <c r="T3286" s="38">
        <f>IF(OR($B3286="",$G3286="",$S3286=0),"",$G3286/$S3286)</f>
        <v/>
      </c>
      <c r="U3286" s="36">
        <f>IF($T3286="","",IF($T3286&lt;Settings!$B$8,"Critical",IF($T3286&lt;Settings!$B$9,"Semi Critical","Non Critical")))</f>
        <v/>
      </c>
      <c r="V3286" s="28" t="n"/>
      <c r="Z3286">
        <f>IF($B3286="","",IFERROR(VLOOKUP($B3286,'Plan HC for CCA'!$A:$B,2,0),""))</f>
        <v/>
      </c>
      <c r="AA3286">
        <f>IF(OR($B3286="",$Z3286=""),"",IF(N($M3286)&lt;$Z3286,"Delta","No Delta"))</f>
        <v/>
      </c>
      <c r="AB3286">
        <f>IF(OR($B3286="",$Z3286=""),"",MAX(0,$Z3286-N($M3286)))</f>
        <v/>
      </c>
      <c r="AC3286" s="46">
        <f>IF($B3286="","",IFERROR(INDEX('CCA Util %'!$H:$H,MATCH($B3286,'CCA Util %'!$E:$E,0)),""))</f>
        <v/>
      </c>
      <c r="AD3286">
        <f>IF($B3286="","",IFERROR(INDEX('CCA Util %'!$G:$G,MATCH($B3286,'CCA Util %'!$E:$E,0)),""))</f>
        <v/>
      </c>
      <c r="AE3286">
        <f>IF(OR($B3286="",$U3286=""),"",$U3286&amp;" &amp; "&amp;IF(OR($AD3286="",$AD3286=0),"Util NA",$AD3286&amp;" Util"))</f>
        <v/>
      </c>
    </row>
    <row r="3287" ht="15.75" customHeight="1" s="42">
      <c r="A3287" s="41" t="n"/>
      <c r="G3287" s="38" t="n"/>
      <c r="H3287" s="38" t="n"/>
      <c r="I3287" s="38" t="n"/>
      <c r="J3287" s="38" t="n"/>
      <c r="K3287" s="38" t="n"/>
      <c r="L3287" s="38" t="n"/>
      <c r="N3287" s="36">
        <f>IF($B3287="","",IF($C3287="SUPERSTORE","Superstore","DH"))</f>
        <v/>
      </c>
      <c r="O3287" s="36">
        <f>IF($B3287="","",IFERROR(VLOOKUP($B3287,Mapping!$A:$C,2,0),"Not Mapped"))</f>
        <v/>
      </c>
      <c r="P3287" s="36">
        <f>IF($B3287="","",IFERROR(VLOOKUP($B3287,Mapping!$A:$C,3,0),"Not Mapped"))</f>
        <v/>
      </c>
      <c r="Q3287" s="36">
        <f>IF($B3287="","",IFERROR(VLOOKUP($O3287,Leaders!$A:$B,2,0),"Not Mapped"))</f>
        <v/>
      </c>
      <c r="R3287" s="36">
        <f>IF($B3287="","",IF(COUNTIF(Exclusions!$A:$A,$B3287)&gt;0,"Yes","No"))</f>
        <v/>
      </c>
      <c r="S3287" s="38">
        <f>IF($B3287="","",MIN(1,DAY($A3287)/IF($N3287="Superstore",Settings!$B$5,Settings!$B$4)))</f>
        <v/>
      </c>
      <c r="T3287" s="38">
        <f>IF(OR($B3287="",$G3287="",$S3287=0),"",$G3287/$S3287)</f>
        <v/>
      </c>
      <c r="U3287" s="36">
        <f>IF($T3287="","",IF($T3287&lt;Settings!$B$8,"Critical",IF($T3287&lt;Settings!$B$9,"Semi Critical","Non Critical")))</f>
        <v/>
      </c>
      <c r="V3287" s="28" t="n"/>
      <c r="Z3287">
        <f>IF($B3287="","",IFERROR(VLOOKUP($B3287,'Plan HC for CCA'!$A:$B,2,0),""))</f>
        <v/>
      </c>
      <c r="AA3287">
        <f>IF(OR($B3287="",$Z3287=""),"",IF(N($M3287)&lt;$Z3287,"Delta","No Delta"))</f>
        <v/>
      </c>
      <c r="AB3287">
        <f>IF(OR($B3287="",$Z3287=""),"",MAX(0,$Z3287-N($M3287)))</f>
        <v/>
      </c>
      <c r="AC3287" s="46">
        <f>IF($B3287="","",IFERROR(INDEX('CCA Util %'!$H:$H,MATCH($B3287,'CCA Util %'!$E:$E,0)),""))</f>
        <v/>
      </c>
      <c r="AD3287">
        <f>IF($B3287="","",IFERROR(INDEX('CCA Util %'!$G:$G,MATCH($B3287,'CCA Util %'!$E:$E,0)),""))</f>
        <v/>
      </c>
      <c r="AE3287">
        <f>IF(OR($B3287="",$U3287=""),"",$U3287&amp;" &amp; "&amp;IF(OR($AD3287="",$AD3287=0),"Util NA",$AD3287&amp;" Util"))</f>
        <v/>
      </c>
    </row>
    <row r="3288" ht="15.75" customHeight="1" s="42">
      <c r="A3288" s="41" t="n"/>
      <c r="G3288" s="38" t="n"/>
      <c r="H3288" s="38" t="n"/>
      <c r="I3288" s="38" t="n"/>
      <c r="J3288" s="38" t="n"/>
      <c r="K3288" s="38" t="n"/>
      <c r="L3288" s="38" t="n"/>
      <c r="N3288" s="36">
        <f>IF($B3288="","",IF($C3288="SUPERSTORE","Superstore","DH"))</f>
        <v/>
      </c>
      <c r="O3288" s="36">
        <f>IF($B3288="","",IFERROR(VLOOKUP($B3288,Mapping!$A:$C,2,0),"Not Mapped"))</f>
        <v/>
      </c>
      <c r="P3288" s="36">
        <f>IF($B3288="","",IFERROR(VLOOKUP($B3288,Mapping!$A:$C,3,0),"Not Mapped"))</f>
        <v/>
      </c>
      <c r="Q3288" s="36">
        <f>IF($B3288="","",IFERROR(VLOOKUP($O3288,Leaders!$A:$B,2,0),"Not Mapped"))</f>
        <v/>
      </c>
      <c r="R3288" s="36">
        <f>IF($B3288="","",IF(COUNTIF(Exclusions!$A:$A,$B3288)&gt;0,"Yes","No"))</f>
        <v/>
      </c>
      <c r="S3288" s="38">
        <f>IF($B3288="","",MIN(1,DAY($A3288)/IF($N3288="Superstore",Settings!$B$5,Settings!$B$4)))</f>
        <v/>
      </c>
      <c r="T3288" s="38">
        <f>IF(OR($B3288="",$G3288="",$S3288=0),"",$G3288/$S3288)</f>
        <v/>
      </c>
      <c r="U3288" s="36">
        <f>IF($T3288="","",IF($T3288&lt;Settings!$B$8,"Critical",IF($T3288&lt;Settings!$B$9,"Semi Critical","Non Critical")))</f>
        <v/>
      </c>
      <c r="V3288" s="28" t="n"/>
      <c r="Z3288">
        <f>IF($B3288="","",IFERROR(VLOOKUP($B3288,'Plan HC for CCA'!$A:$B,2,0),""))</f>
        <v/>
      </c>
      <c r="AA3288">
        <f>IF(OR($B3288="",$Z3288=""),"",IF(N($M3288)&lt;$Z3288,"Delta","No Delta"))</f>
        <v/>
      </c>
      <c r="AB3288">
        <f>IF(OR($B3288="",$Z3288=""),"",MAX(0,$Z3288-N($M3288)))</f>
        <v/>
      </c>
      <c r="AC3288" s="46">
        <f>IF($B3288="","",IFERROR(INDEX('CCA Util %'!$H:$H,MATCH($B3288,'CCA Util %'!$E:$E,0)),""))</f>
        <v/>
      </c>
      <c r="AD3288">
        <f>IF($B3288="","",IFERROR(INDEX('CCA Util %'!$G:$G,MATCH($B3288,'CCA Util %'!$E:$E,0)),""))</f>
        <v/>
      </c>
      <c r="AE3288">
        <f>IF(OR($B3288="",$U3288=""),"",$U3288&amp;" &amp; "&amp;IF(OR($AD3288="",$AD3288=0),"Util NA",$AD3288&amp;" Util"))</f>
        <v/>
      </c>
    </row>
    <row r="3289" ht="15.75" customHeight="1" s="42">
      <c r="A3289" s="41" t="n"/>
      <c r="G3289" s="38" t="n"/>
      <c r="H3289" s="38" t="n"/>
      <c r="I3289" s="38" t="n"/>
      <c r="J3289" s="38" t="n"/>
      <c r="K3289" s="38" t="n"/>
      <c r="L3289" s="38" t="n"/>
      <c r="N3289" s="36">
        <f>IF($B3289="","",IF($C3289="SUPERSTORE","Superstore","DH"))</f>
        <v/>
      </c>
      <c r="O3289" s="36">
        <f>IF($B3289="","",IFERROR(VLOOKUP($B3289,Mapping!$A:$C,2,0),"Not Mapped"))</f>
        <v/>
      </c>
      <c r="P3289" s="36">
        <f>IF($B3289="","",IFERROR(VLOOKUP($B3289,Mapping!$A:$C,3,0),"Not Mapped"))</f>
        <v/>
      </c>
      <c r="Q3289" s="36">
        <f>IF($B3289="","",IFERROR(VLOOKUP($O3289,Leaders!$A:$B,2,0),"Not Mapped"))</f>
        <v/>
      </c>
      <c r="R3289" s="36">
        <f>IF($B3289="","",IF(COUNTIF(Exclusions!$A:$A,$B3289)&gt;0,"Yes","No"))</f>
        <v/>
      </c>
      <c r="S3289" s="38">
        <f>IF($B3289="","",MIN(1,DAY($A3289)/IF($N3289="Superstore",Settings!$B$5,Settings!$B$4)))</f>
        <v/>
      </c>
      <c r="T3289" s="38">
        <f>IF(OR($B3289="",$G3289="",$S3289=0),"",$G3289/$S3289)</f>
        <v/>
      </c>
      <c r="U3289" s="36">
        <f>IF($T3289="","",IF($T3289&lt;Settings!$B$8,"Critical",IF($T3289&lt;Settings!$B$9,"Semi Critical","Non Critical")))</f>
        <v/>
      </c>
      <c r="V3289" s="28" t="n"/>
      <c r="Z3289">
        <f>IF($B3289="","",IFERROR(VLOOKUP($B3289,'Plan HC for CCA'!$A:$B,2,0),""))</f>
        <v/>
      </c>
      <c r="AA3289">
        <f>IF(OR($B3289="",$Z3289=""),"",IF(N($M3289)&lt;$Z3289,"Delta","No Delta"))</f>
        <v/>
      </c>
      <c r="AB3289">
        <f>IF(OR($B3289="",$Z3289=""),"",MAX(0,$Z3289-N($M3289)))</f>
        <v/>
      </c>
      <c r="AC3289" s="46">
        <f>IF($B3289="","",IFERROR(INDEX('CCA Util %'!$H:$H,MATCH($B3289,'CCA Util %'!$E:$E,0)),""))</f>
        <v/>
      </c>
      <c r="AD3289">
        <f>IF($B3289="","",IFERROR(INDEX('CCA Util %'!$G:$G,MATCH($B3289,'CCA Util %'!$E:$E,0)),""))</f>
        <v/>
      </c>
      <c r="AE3289">
        <f>IF(OR($B3289="",$U3289=""),"",$U3289&amp;" &amp; "&amp;IF(OR($AD3289="",$AD3289=0),"Util NA",$AD3289&amp;" Util"))</f>
        <v/>
      </c>
    </row>
    <row r="3290" ht="15.75" customHeight="1" s="42">
      <c r="A3290" s="41" t="n"/>
      <c r="G3290" s="38" t="n"/>
      <c r="H3290" s="38" t="n"/>
      <c r="I3290" s="38" t="n"/>
      <c r="J3290" s="38" t="n"/>
      <c r="K3290" s="38" t="n"/>
      <c r="L3290" s="38" t="n"/>
      <c r="N3290" s="36">
        <f>IF($B3290="","",IF($C3290="SUPERSTORE","Superstore","DH"))</f>
        <v/>
      </c>
      <c r="O3290" s="36">
        <f>IF($B3290="","",IFERROR(VLOOKUP($B3290,Mapping!$A:$C,2,0),"Not Mapped"))</f>
        <v/>
      </c>
      <c r="P3290" s="36">
        <f>IF($B3290="","",IFERROR(VLOOKUP($B3290,Mapping!$A:$C,3,0),"Not Mapped"))</f>
        <v/>
      </c>
      <c r="Q3290" s="36">
        <f>IF($B3290="","",IFERROR(VLOOKUP($O3290,Leaders!$A:$B,2,0),"Not Mapped"))</f>
        <v/>
      </c>
      <c r="R3290" s="36">
        <f>IF($B3290="","",IF(COUNTIF(Exclusions!$A:$A,$B3290)&gt;0,"Yes","No"))</f>
        <v/>
      </c>
      <c r="S3290" s="38">
        <f>IF($B3290="","",MIN(1,DAY($A3290)/IF($N3290="Superstore",Settings!$B$5,Settings!$B$4)))</f>
        <v/>
      </c>
      <c r="T3290" s="38">
        <f>IF(OR($B3290="",$G3290="",$S3290=0),"",$G3290/$S3290)</f>
        <v/>
      </c>
      <c r="U3290" s="36">
        <f>IF($T3290="","",IF($T3290&lt;Settings!$B$8,"Critical",IF($T3290&lt;Settings!$B$9,"Semi Critical","Non Critical")))</f>
        <v/>
      </c>
      <c r="V3290" s="28" t="n"/>
      <c r="Z3290">
        <f>IF($B3290="","",IFERROR(VLOOKUP($B3290,'Plan HC for CCA'!$A:$B,2,0),""))</f>
        <v/>
      </c>
      <c r="AA3290">
        <f>IF(OR($B3290="",$Z3290=""),"",IF(N($M3290)&lt;$Z3290,"Delta","No Delta"))</f>
        <v/>
      </c>
      <c r="AB3290">
        <f>IF(OR($B3290="",$Z3290=""),"",MAX(0,$Z3290-N($M3290)))</f>
        <v/>
      </c>
      <c r="AC3290" s="46">
        <f>IF($B3290="","",IFERROR(INDEX('CCA Util %'!$H:$H,MATCH($B3290,'CCA Util %'!$E:$E,0)),""))</f>
        <v/>
      </c>
      <c r="AD3290">
        <f>IF($B3290="","",IFERROR(INDEX('CCA Util %'!$G:$G,MATCH($B3290,'CCA Util %'!$E:$E,0)),""))</f>
        <v/>
      </c>
      <c r="AE3290">
        <f>IF(OR($B3290="",$U3290=""),"",$U3290&amp;" &amp; "&amp;IF(OR($AD3290="",$AD3290=0),"Util NA",$AD3290&amp;" Util"))</f>
        <v/>
      </c>
    </row>
    <row r="3291" ht="15.75" customHeight="1" s="42">
      <c r="A3291" s="41" t="n"/>
      <c r="G3291" s="38" t="n"/>
      <c r="H3291" s="38" t="n"/>
      <c r="I3291" s="38" t="n"/>
      <c r="J3291" s="38" t="n"/>
      <c r="K3291" s="38" t="n"/>
      <c r="L3291" s="38" t="n"/>
      <c r="N3291" s="36">
        <f>IF($B3291="","",IF($C3291="SUPERSTORE","Superstore","DH"))</f>
        <v/>
      </c>
      <c r="O3291" s="36">
        <f>IF($B3291="","",IFERROR(VLOOKUP($B3291,Mapping!$A:$C,2,0),"Not Mapped"))</f>
        <v/>
      </c>
      <c r="P3291" s="36">
        <f>IF($B3291="","",IFERROR(VLOOKUP($B3291,Mapping!$A:$C,3,0),"Not Mapped"))</f>
        <v/>
      </c>
      <c r="Q3291" s="36">
        <f>IF($B3291="","",IFERROR(VLOOKUP($O3291,Leaders!$A:$B,2,0),"Not Mapped"))</f>
        <v/>
      </c>
      <c r="R3291" s="36">
        <f>IF($B3291="","",IF(COUNTIF(Exclusions!$A:$A,$B3291)&gt;0,"Yes","No"))</f>
        <v/>
      </c>
      <c r="S3291" s="38">
        <f>IF($B3291="","",MIN(1,DAY($A3291)/IF($N3291="Superstore",Settings!$B$5,Settings!$B$4)))</f>
        <v/>
      </c>
      <c r="T3291" s="38">
        <f>IF(OR($B3291="",$G3291="",$S3291=0),"",$G3291/$S3291)</f>
        <v/>
      </c>
      <c r="U3291" s="36">
        <f>IF($T3291="","",IF($T3291&lt;Settings!$B$8,"Critical",IF($T3291&lt;Settings!$B$9,"Semi Critical","Non Critical")))</f>
        <v/>
      </c>
      <c r="V3291" s="28" t="n"/>
      <c r="Z3291">
        <f>IF($B3291="","",IFERROR(VLOOKUP($B3291,'Plan HC for CCA'!$A:$B,2,0),""))</f>
        <v/>
      </c>
      <c r="AA3291">
        <f>IF(OR($B3291="",$Z3291=""),"",IF(N($M3291)&lt;$Z3291,"Delta","No Delta"))</f>
        <v/>
      </c>
      <c r="AB3291">
        <f>IF(OR($B3291="",$Z3291=""),"",MAX(0,$Z3291-N($M3291)))</f>
        <v/>
      </c>
      <c r="AC3291" s="46">
        <f>IF($B3291="","",IFERROR(INDEX('CCA Util %'!$H:$H,MATCH($B3291,'CCA Util %'!$E:$E,0)),""))</f>
        <v/>
      </c>
      <c r="AD3291">
        <f>IF($B3291="","",IFERROR(INDEX('CCA Util %'!$G:$G,MATCH($B3291,'CCA Util %'!$E:$E,0)),""))</f>
        <v/>
      </c>
      <c r="AE3291">
        <f>IF(OR($B3291="",$U3291=""),"",$U3291&amp;" &amp; "&amp;IF(OR($AD3291="",$AD3291=0),"Util NA",$AD3291&amp;" Util"))</f>
        <v/>
      </c>
    </row>
    <row r="3292" ht="15.75" customHeight="1" s="42">
      <c r="A3292" s="41" t="n"/>
      <c r="G3292" s="38" t="n"/>
      <c r="H3292" s="38" t="n"/>
      <c r="I3292" s="38" t="n"/>
      <c r="J3292" s="38" t="n"/>
      <c r="K3292" s="38" t="n"/>
      <c r="L3292" s="38" t="n"/>
      <c r="N3292" s="36">
        <f>IF($B3292="","",IF($C3292="SUPERSTORE","Superstore","DH"))</f>
        <v/>
      </c>
      <c r="O3292" s="36">
        <f>IF($B3292="","",IFERROR(VLOOKUP($B3292,Mapping!$A:$C,2,0),"Not Mapped"))</f>
        <v/>
      </c>
      <c r="P3292" s="36">
        <f>IF($B3292="","",IFERROR(VLOOKUP($B3292,Mapping!$A:$C,3,0),"Not Mapped"))</f>
        <v/>
      </c>
      <c r="Q3292" s="36">
        <f>IF($B3292="","",IFERROR(VLOOKUP($O3292,Leaders!$A:$B,2,0),"Not Mapped"))</f>
        <v/>
      </c>
      <c r="R3292" s="36">
        <f>IF($B3292="","",IF(COUNTIF(Exclusions!$A:$A,$B3292)&gt;0,"Yes","No"))</f>
        <v/>
      </c>
      <c r="S3292" s="38">
        <f>IF($B3292="","",MIN(1,DAY($A3292)/IF($N3292="Superstore",Settings!$B$5,Settings!$B$4)))</f>
        <v/>
      </c>
      <c r="T3292" s="38">
        <f>IF(OR($B3292="",$G3292="",$S3292=0),"",$G3292/$S3292)</f>
        <v/>
      </c>
      <c r="U3292" s="36">
        <f>IF($T3292="","",IF($T3292&lt;Settings!$B$8,"Critical",IF($T3292&lt;Settings!$B$9,"Semi Critical","Non Critical")))</f>
        <v/>
      </c>
      <c r="V3292" s="28" t="n"/>
      <c r="Z3292">
        <f>IF($B3292="","",IFERROR(VLOOKUP($B3292,'Plan HC for CCA'!$A:$B,2,0),""))</f>
        <v/>
      </c>
      <c r="AA3292">
        <f>IF(OR($B3292="",$Z3292=""),"",IF(N($M3292)&lt;$Z3292,"Delta","No Delta"))</f>
        <v/>
      </c>
      <c r="AB3292">
        <f>IF(OR($B3292="",$Z3292=""),"",MAX(0,$Z3292-N($M3292)))</f>
        <v/>
      </c>
      <c r="AC3292" s="46">
        <f>IF($B3292="","",IFERROR(INDEX('CCA Util %'!$H:$H,MATCH($B3292,'CCA Util %'!$E:$E,0)),""))</f>
        <v/>
      </c>
      <c r="AD3292">
        <f>IF($B3292="","",IFERROR(INDEX('CCA Util %'!$G:$G,MATCH($B3292,'CCA Util %'!$E:$E,0)),""))</f>
        <v/>
      </c>
      <c r="AE3292">
        <f>IF(OR($B3292="",$U3292=""),"",$U3292&amp;" &amp; "&amp;IF(OR($AD3292="",$AD3292=0),"Util NA",$AD3292&amp;" Util"))</f>
        <v/>
      </c>
    </row>
    <row r="3293" ht="15.75" customHeight="1" s="42">
      <c r="A3293" s="41" t="n"/>
      <c r="G3293" s="38" t="n"/>
      <c r="H3293" s="38" t="n"/>
      <c r="I3293" s="38" t="n"/>
      <c r="J3293" s="38" t="n"/>
      <c r="K3293" s="38" t="n"/>
      <c r="L3293" s="38" t="n"/>
      <c r="N3293" s="36">
        <f>IF($B3293="","",IF($C3293="SUPERSTORE","Superstore","DH"))</f>
        <v/>
      </c>
      <c r="O3293" s="36">
        <f>IF($B3293="","",IFERROR(VLOOKUP($B3293,Mapping!$A:$C,2,0),"Not Mapped"))</f>
        <v/>
      </c>
      <c r="P3293" s="36">
        <f>IF($B3293="","",IFERROR(VLOOKUP($B3293,Mapping!$A:$C,3,0),"Not Mapped"))</f>
        <v/>
      </c>
      <c r="Q3293" s="36">
        <f>IF($B3293="","",IFERROR(VLOOKUP($O3293,Leaders!$A:$B,2,0),"Not Mapped"))</f>
        <v/>
      </c>
      <c r="R3293" s="36">
        <f>IF($B3293="","",IF(COUNTIF(Exclusions!$A:$A,$B3293)&gt;0,"Yes","No"))</f>
        <v/>
      </c>
      <c r="S3293" s="38">
        <f>IF($B3293="","",MIN(1,DAY($A3293)/IF($N3293="Superstore",Settings!$B$5,Settings!$B$4)))</f>
        <v/>
      </c>
      <c r="T3293" s="38">
        <f>IF(OR($B3293="",$G3293="",$S3293=0),"",$G3293/$S3293)</f>
        <v/>
      </c>
      <c r="U3293" s="36">
        <f>IF($T3293="","",IF($T3293&lt;Settings!$B$8,"Critical",IF($T3293&lt;Settings!$B$9,"Semi Critical","Non Critical")))</f>
        <v/>
      </c>
      <c r="V3293" s="28" t="n"/>
      <c r="Z3293">
        <f>IF($B3293="","",IFERROR(VLOOKUP($B3293,'Plan HC for CCA'!$A:$B,2,0),""))</f>
        <v/>
      </c>
      <c r="AA3293">
        <f>IF(OR($B3293="",$Z3293=""),"",IF(N($M3293)&lt;$Z3293,"Delta","No Delta"))</f>
        <v/>
      </c>
      <c r="AB3293">
        <f>IF(OR($B3293="",$Z3293=""),"",MAX(0,$Z3293-N($M3293)))</f>
        <v/>
      </c>
      <c r="AC3293" s="46">
        <f>IF($B3293="","",IFERROR(INDEX('CCA Util %'!$H:$H,MATCH($B3293,'CCA Util %'!$E:$E,0)),""))</f>
        <v/>
      </c>
      <c r="AD3293">
        <f>IF($B3293="","",IFERROR(INDEX('CCA Util %'!$G:$G,MATCH($B3293,'CCA Util %'!$E:$E,0)),""))</f>
        <v/>
      </c>
      <c r="AE3293">
        <f>IF(OR($B3293="",$U3293=""),"",$U3293&amp;" &amp; "&amp;IF(OR($AD3293="",$AD3293=0),"Util NA",$AD3293&amp;" Util"))</f>
        <v/>
      </c>
    </row>
    <row r="3294" ht="15.75" customHeight="1" s="42">
      <c r="A3294" s="41" t="n"/>
      <c r="G3294" s="38" t="n"/>
      <c r="H3294" s="38" t="n"/>
      <c r="I3294" s="38" t="n"/>
      <c r="J3294" s="38" t="n"/>
      <c r="K3294" s="38" t="n"/>
      <c r="L3294" s="38" t="n"/>
      <c r="N3294" s="36">
        <f>IF($B3294="","",IF($C3294="SUPERSTORE","Superstore","DH"))</f>
        <v/>
      </c>
      <c r="O3294" s="36">
        <f>IF($B3294="","",IFERROR(VLOOKUP($B3294,Mapping!$A:$C,2,0),"Not Mapped"))</f>
        <v/>
      </c>
      <c r="P3294" s="36">
        <f>IF($B3294="","",IFERROR(VLOOKUP($B3294,Mapping!$A:$C,3,0),"Not Mapped"))</f>
        <v/>
      </c>
      <c r="Q3294" s="36">
        <f>IF($B3294="","",IFERROR(VLOOKUP($O3294,Leaders!$A:$B,2,0),"Not Mapped"))</f>
        <v/>
      </c>
      <c r="R3294" s="36">
        <f>IF($B3294="","",IF(COUNTIF(Exclusions!$A:$A,$B3294)&gt;0,"Yes","No"))</f>
        <v/>
      </c>
      <c r="S3294" s="38">
        <f>IF($B3294="","",MIN(1,DAY($A3294)/IF($N3294="Superstore",Settings!$B$5,Settings!$B$4)))</f>
        <v/>
      </c>
      <c r="T3294" s="38">
        <f>IF(OR($B3294="",$G3294="",$S3294=0),"",$G3294/$S3294)</f>
        <v/>
      </c>
      <c r="U3294" s="36">
        <f>IF($T3294="","",IF($T3294&lt;Settings!$B$8,"Critical",IF($T3294&lt;Settings!$B$9,"Semi Critical","Non Critical")))</f>
        <v/>
      </c>
      <c r="V3294" s="28" t="n"/>
      <c r="Z3294">
        <f>IF($B3294="","",IFERROR(VLOOKUP($B3294,'Plan HC for CCA'!$A:$B,2,0),""))</f>
        <v/>
      </c>
      <c r="AA3294">
        <f>IF(OR($B3294="",$Z3294=""),"",IF(N($M3294)&lt;$Z3294,"Delta","No Delta"))</f>
        <v/>
      </c>
      <c r="AB3294">
        <f>IF(OR($B3294="",$Z3294=""),"",MAX(0,$Z3294-N($M3294)))</f>
        <v/>
      </c>
      <c r="AC3294" s="46">
        <f>IF($B3294="","",IFERROR(INDEX('CCA Util %'!$H:$H,MATCH($B3294,'CCA Util %'!$E:$E,0)),""))</f>
        <v/>
      </c>
      <c r="AD3294">
        <f>IF($B3294="","",IFERROR(INDEX('CCA Util %'!$G:$G,MATCH($B3294,'CCA Util %'!$E:$E,0)),""))</f>
        <v/>
      </c>
      <c r="AE3294">
        <f>IF(OR($B3294="",$U3294=""),"",$U3294&amp;" &amp; "&amp;IF(OR($AD3294="",$AD3294=0),"Util NA",$AD3294&amp;" Util"))</f>
        <v/>
      </c>
    </row>
    <row r="3295" ht="15.75" customHeight="1" s="42">
      <c r="A3295" s="41" t="n"/>
      <c r="G3295" s="38" t="n"/>
      <c r="H3295" s="38" t="n"/>
      <c r="I3295" s="38" t="n"/>
      <c r="J3295" s="38" t="n"/>
      <c r="K3295" s="38" t="n"/>
      <c r="L3295" s="38" t="n"/>
      <c r="N3295" s="36">
        <f>IF($B3295="","",IF($C3295="SUPERSTORE","Superstore","DH"))</f>
        <v/>
      </c>
      <c r="O3295" s="36">
        <f>IF($B3295="","",IFERROR(VLOOKUP($B3295,Mapping!$A:$C,2,0),"Not Mapped"))</f>
        <v/>
      </c>
      <c r="P3295" s="36">
        <f>IF($B3295="","",IFERROR(VLOOKUP($B3295,Mapping!$A:$C,3,0),"Not Mapped"))</f>
        <v/>
      </c>
      <c r="Q3295" s="36">
        <f>IF($B3295="","",IFERROR(VLOOKUP($O3295,Leaders!$A:$B,2,0),"Not Mapped"))</f>
        <v/>
      </c>
      <c r="R3295" s="36">
        <f>IF($B3295="","",IF(COUNTIF(Exclusions!$A:$A,$B3295)&gt;0,"Yes","No"))</f>
        <v/>
      </c>
      <c r="S3295" s="38">
        <f>IF($B3295="","",MIN(1,DAY($A3295)/IF($N3295="Superstore",Settings!$B$5,Settings!$B$4)))</f>
        <v/>
      </c>
      <c r="T3295" s="38">
        <f>IF(OR($B3295="",$G3295="",$S3295=0),"",$G3295/$S3295)</f>
        <v/>
      </c>
      <c r="U3295" s="36">
        <f>IF($T3295="","",IF($T3295&lt;Settings!$B$8,"Critical",IF($T3295&lt;Settings!$B$9,"Semi Critical","Non Critical")))</f>
        <v/>
      </c>
      <c r="V3295" s="28" t="n"/>
      <c r="Z3295">
        <f>IF($B3295="","",IFERROR(VLOOKUP($B3295,'Plan HC for CCA'!$A:$B,2,0),""))</f>
        <v/>
      </c>
      <c r="AA3295">
        <f>IF(OR($B3295="",$Z3295=""),"",IF(N($M3295)&lt;$Z3295,"Delta","No Delta"))</f>
        <v/>
      </c>
      <c r="AB3295">
        <f>IF(OR($B3295="",$Z3295=""),"",MAX(0,$Z3295-N($M3295)))</f>
        <v/>
      </c>
      <c r="AC3295" s="46">
        <f>IF($B3295="","",IFERROR(INDEX('CCA Util %'!$H:$H,MATCH($B3295,'CCA Util %'!$E:$E,0)),""))</f>
        <v/>
      </c>
      <c r="AD3295">
        <f>IF($B3295="","",IFERROR(INDEX('CCA Util %'!$G:$G,MATCH($B3295,'CCA Util %'!$E:$E,0)),""))</f>
        <v/>
      </c>
      <c r="AE3295">
        <f>IF(OR($B3295="",$U3295=""),"",$U3295&amp;" &amp; "&amp;IF(OR($AD3295="",$AD3295=0),"Util NA",$AD3295&amp;" Util"))</f>
        <v/>
      </c>
    </row>
    <row r="3296" ht="15.75" customHeight="1" s="42">
      <c r="A3296" s="41" t="n"/>
      <c r="G3296" s="38" t="n"/>
      <c r="H3296" s="38" t="n"/>
      <c r="I3296" s="38" t="n"/>
      <c r="J3296" s="38" t="n"/>
      <c r="K3296" s="38" t="n"/>
      <c r="L3296" s="38" t="n"/>
      <c r="N3296" s="36">
        <f>IF($B3296="","",IF($C3296="SUPERSTORE","Superstore","DH"))</f>
        <v/>
      </c>
      <c r="O3296" s="36">
        <f>IF($B3296="","",IFERROR(VLOOKUP($B3296,Mapping!$A:$C,2,0),"Not Mapped"))</f>
        <v/>
      </c>
      <c r="P3296" s="36">
        <f>IF($B3296="","",IFERROR(VLOOKUP($B3296,Mapping!$A:$C,3,0),"Not Mapped"))</f>
        <v/>
      </c>
      <c r="Q3296" s="36">
        <f>IF($B3296="","",IFERROR(VLOOKUP($O3296,Leaders!$A:$B,2,0),"Not Mapped"))</f>
        <v/>
      </c>
      <c r="R3296" s="36">
        <f>IF($B3296="","",IF(COUNTIF(Exclusions!$A:$A,$B3296)&gt;0,"Yes","No"))</f>
        <v/>
      </c>
      <c r="S3296" s="38">
        <f>IF($B3296="","",MIN(1,DAY($A3296)/IF($N3296="Superstore",Settings!$B$5,Settings!$B$4)))</f>
        <v/>
      </c>
      <c r="T3296" s="38">
        <f>IF(OR($B3296="",$G3296="",$S3296=0),"",$G3296/$S3296)</f>
        <v/>
      </c>
      <c r="U3296" s="36">
        <f>IF($T3296="","",IF($T3296&lt;Settings!$B$8,"Critical",IF($T3296&lt;Settings!$B$9,"Semi Critical","Non Critical")))</f>
        <v/>
      </c>
      <c r="V3296" s="28" t="n"/>
      <c r="Z3296">
        <f>IF($B3296="","",IFERROR(VLOOKUP($B3296,'Plan HC for CCA'!$A:$B,2,0),""))</f>
        <v/>
      </c>
      <c r="AA3296">
        <f>IF(OR($B3296="",$Z3296=""),"",IF(N($M3296)&lt;$Z3296,"Delta","No Delta"))</f>
        <v/>
      </c>
      <c r="AB3296">
        <f>IF(OR($B3296="",$Z3296=""),"",MAX(0,$Z3296-N($M3296)))</f>
        <v/>
      </c>
      <c r="AC3296" s="46">
        <f>IF($B3296="","",IFERROR(INDEX('CCA Util %'!$H:$H,MATCH($B3296,'CCA Util %'!$E:$E,0)),""))</f>
        <v/>
      </c>
      <c r="AD3296">
        <f>IF($B3296="","",IFERROR(INDEX('CCA Util %'!$G:$G,MATCH($B3296,'CCA Util %'!$E:$E,0)),""))</f>
        <v/>
      </c>
      <c r="AE3296">
        <f>IF(OR($B3296="",$U3296=""),"",$U3296&amp;" &amp; "&amp;IF(OR($AD3296="",$AD3296=0),"Util NA",$AD3296&amp;" Util"))</f>
        <v/>
      </c>
    </row>
    <row r="3297" ht="15.75" customHeight="1" s="42">
      <c r="A3297" s="41" t="n"/>
      <c r="G3297" s="38" t="n"/>
      <c r="H3297" s="38" t="n"/>
      <c r="I3297" s="38" t="n"/>
      <c r="J3297" s="38" t="n"/>
      <c r="K3297" s="38" t="n"/>
      <c r="L3297" s="38" t="n"/>
      <c r="N3297" s="36">
        <f>IF($B3297="","",IF($C3297="SUPERSTORE","Superstore","DH"))</f>
        <v/>
      </c>
      <c r="O3297" s="36">
        <f>IF($B3297="","",IFERROR(VLOOKUP($B3297,Mapping!$A:$C,2,0),"Not Mapped"))</f>
        <v/>
      </c>
      <c r="P3297" s="36">
        <f>IF($B3297="","",IFERROR(VLOOKUP($B3297,Mapping!$A:$C,3,0),"Not Mapped"))</f>
        <v/>
      </c>
      <c r="Q3297" s="36">
        <f>IF($B3297="","",IFERROR(VLOOKUP($O3297,Leaders!$A:$B,2,0),"Not Mapped"))</f>
        <v/>
      </c>
      <c r="R3297" s="36">
        <f>IF($B3297="","",IF(COUNTIF(Exclusions!$A:$A,$B3297)&gt;0,"Yes","No"))</f>
        <v/>
      </c>
      <c r="S3297" s="38">
        <f>IF($B3297="","",MIN(1,DAY($A3297)/IF($N3297="Superstore",Settings!$B$5,Settings!$B$4)))</f>
        <v/>
      </c>
      <c r="T3297" s="38">
        <f>IF(OR($B3297="",$G3297="",$S3297=0),"",$G3297/$S3297)</f>
        <v/>
      </c>
      <c r="U3297" s="36">
        <f>IF($T3297="","",IF($T3297&lt;Settings!$B$8,"Critical",IF($T3297&lt;Settings!$B$9,"Semi Critical","Non Critical")))</f>
        <v/>
      </c>
      <c r="V3297" s="28" t="n"/>
      <c r="Z3297">
        <f>IF($B3297="","",IFERROR(VLOOKUP($B3297,'Plan HC for CCA'!$A:$B,2,0),""))</f>
        <v/>
      </c>
      <c r="AA3297">
        <f>IF(OR($B3297="",$Z3297=""),"",IF(N($M3297)&lt;$Z3297,"Delta","No Delta"))</f>
        <v/>
      </c>
      <c r="AB3297">
        <f>IF(OR($B3297="",$Z3297=""),"",MAX(0,$Z3297-N($M3297)))</f>
        <v/>
      </c>
      <c r="AC3297" s="46">
        <f>IF($B3297="","",IFERROR(INDEX('CCA Util %'!$H:$H,MATCH($B3297,'CCA Util %'!$E:$E,0)),""))</f>
        <v/>
      </c>
      <c r="AD3297">
        <f>IF($B3297="","",IFERROR(INDEX('CCA Util %'!$G:$G,MATCH($B3297,'CCA Util %'!$E:$E,0)),""))</f>
        <v/>
      </c>
      <c r="AE3297">
        <f>IF(OR($B3297="",$U3297=""),"",$U3297&amp;" &amp; "&amp;IF(OR($AD3297="",$AD3297=0),"Util NA",$AD3297&amp;" Util"))</f>
        <v/>
      </c>
    </row>
    <row r="3298" ht="15.75" customHeight="1" s="42">
      <c r="A3298" s="41" t="n"/>
      <c r="G3298" s="38" t="n"/>
      <c r="H3298" s="38" t="n"/>
      <c r="I3298" s="38" t="n"/>
      <c r="J3298" s="38" t="n"/>
      <c r="K3298" s="38" t="n"/>
      <c r="L3298" s="38" t="n"/>
      <c r="N3298" s="36">
        <f>IF($B3298="","",IF($C3298="SUPERSTORE","Superstore","DH"))</f>
        <v/>
      </c>
      <c r="O3298" s="36">
        <f>IF($B3298="","",IFERROR(VLOOKUP($B3298,Mapping!$A:$C,2,0),"Not Mapped"))</f>
        <v/>
      </c>
      <c r="P3298" s="36">
        <f>IF($B3298="","",IFERROR(VLOOKUP($B3298,Mapping!$A:$C,3,0),"Not Mapped"))</f>
        <v/>
      </c>
      <c r="Q3298" s="36">
        <f>IF($B3298="","",IFERROR(VLOOKUP($O3298,Leaders!$A:$B,2,0),"Not Mapped"))</f>
        <v/>
      </c>
      <c r="R3298" s="36">
        <f>IF($B3298="","",IF(COUNTIF(Exclusions!$A:$A,$B3298)&gt;0,"Yes","No"))</f>
        <v/>
      </c>
      <c r="S3298" s="38">
        <f>IF($B3298="","",MIN(1,DAY($A3298)/IF($N3298="Superstore",Settings!$B$5,Settings!$B$4)))</f>
        <v/>
      </c>
      <c r="T3298" s="38">
        <f>IF(OR($B3298="",$G3298="",$S3298=0),"",$G3298/$S3298)</f>
        <v/>
      </c>
      <c r="U3298" s="36">
        <f>IF($T3298="","",IF($T3298&lt;Settings!$B$8,"Critical",IF($T3298&lt;Settings!$B$9,"Semi Critical","Non Critical")))</f>
        <v/>
      </c>
      <c r="V3298" s="28" t="n"/>
      <c r="Z3298">
        <f>IF($B3298="","",IFERROR(VLOOKUP($B3298,'Plan HC for CCA'!$A:$B,2,0),""))</f>
        <v/>
      </c>
      <c r="AA3298">
        <f>IF(OR($B3298="",$Z3298=""),"",IF(N($M3298)&lt;$Z3298,"Delta","No Delta"))</f>
        <v/>
      </c>
      <c r="AB3298">
        <f>IF(OR($B3298="",$Z3298=""),"",MAX(0,$Z3298-N($M3298)))</f>
        <v/>
      </c>
      <c r="AC3298" s="46">
        <f>IF($B3298="","",IFERROR(INDEX('CCA Util %'!$H:$H,MATCH($B3298,'CCA Util %'!$E:$E,0)),""))</f>
        <v/>
      </c>
      <c r="AD3298">
        <f>IF($B3298="","",IFERROR(INDEX('CCA Util %'!$G:$G,MATCH($B3298,'CCA Util %'!$E:$E,0)),""))</f>
        <v/>
      </c>
      <c r="AE3298">
        <f>IF(OR($B3298="",$U3298=""),"",$U3298&amp;" &amp; "&amp;IF(OR($AD3298="",$AD3298=0),"Util NA",$AD3298&amp;" Util"))</f>
        <v/>
      </c>
    </row>
    <row r="3299" ht="15.75" customHeight="1" s="42">
      <c r="A3299" s="41" t="n"/>
      <c r="G3299" s="38" t="n"/>
      <c r="H3299" s="38" t="n"/>
      <c r="I3299" s="38" t="n"/>
      <c r="J3299" s="38" t="n"/>
      <c r="K3299" s="38" t="n"/>
      <c r="L3299" s="38" t="n"/>
      <c r="N3299" s="36">
        <f>IF($B3299="","",IF($C3299="SUPERSTORE","Superstore","DH"))</f>
        <v/>
      </c>
      <c r="O3299" s="36">
        <f>IF($B3299="","",IFERROR(VLOOKUP($B3299,Mapping!$A:$C,2,0),"Not Mapped"))</f>
        <v/>
      </c>
      <c r="P3299" s="36">
        <f>IF($B3299="","",IFERROR(VLOOKUP($B3299,Mapping!$A:$C,3,0),"Not Mapped"))</f>
        <v/>
      </c>
      <c r="Q3299" s="36">
        <f>IF($B3299="","",IFERROR(VLOOKUP($O3299,Leaders!$A:$B,2,0),"Not Mapped"))</f>
        <v/>
      </c>
      <c r="R3299" s="36">
        <f>IF($B3299="","",IF(COUNTIF(Exclusions!$A:$A,$B3299)&gt;0,"Yes","No"))</f>
        <v/>
      </c>
      <c r="S3299" s="38">
        <f>IF($B3299="","",MIN(1,DAY($A3299)/IF($N3299="Superstore",Settings!$B$5,Settings!$B$4)))</f>
        <v/>
      </c>
      <c r="T3299" s="38">
        <f>IF(OR($B3299="",$G3299="",$S3299=0),"",$G3299/$S3299)</f>
        <v/>
      </c>
      <c r="U3299" s="36">
        <f>IF($T3299="","",IF($T3299&lt;Settings!$B$8,"Critical",IF($T3299&lt;Settings!$B$9,"Semi Critical","Non Critical")))</f>
        <v/>
      </c>
      <c r="V3299" s="28" t="n"/>
      <c r="Z3299">
        <f>IF($B3299="","",IFERROR(VLOOKUP($B3299,'Plan HC for CCA'!$A:$B,2,0),""))</f>
        <v/>
      </c>
      <c r="AA3299">
        <f>IF(OR($B3299="",$Z3299=""),"",IF(N($M3299)&lt;$Z3299,"Delta","No Delta"))</f>
        <v/>
      </c>
      <c r="AB3299">
        <f>IF(OR($B3299="",$Z3299=""),"",MAX(0,$Z3299-N($M3299)))</f>
        <v/>
      </c>
      <c r="AC3299" s="46">
        <f>IF($B3299="","",IFERROR(INDEX('CCA Util %'!$H:$H,MATCH($B3299,'CCA Util %'!$E:$E,0)),""))</f>
        <v/>
      </c>
      <c r="AD3299">
        <f>IF($B3299="","",IFERROR(INDEX('CCA Util %'!$G:$G,MATCH($B3299,'CCA Util %'!$E:$E,0)),""))</f>
        <v/>
      </c>
      <c r="AE3299">
        <f>IF(OR($B3299="",$U3299=""),"",$U3299&amp;" &amp; "&amp;IF(OR($AD3299="",$AD3299=0),"Util NA",$AD3299&amp;" Util"))</f>
        <v/>
      </c>
    </row>
    <row r="3300" ht="15.75" customHeight="1" s="42">
      <c r="A3300" s="41" t="n"/>
      <c r="G3300" s="38" t="n"/>
      <c r="H3300" s="38" t="n"/>
      <c r="I3300" s="38" t="n"/>
      <c r="J3300" s="38" t="n"/>
      <c r="K3300" s="38" t="n"/>
      <c r="L3300" s="38" t="n"/>
      <c r="N3300" s="36">
        <f>IF($B3300="","",IF($C3300="SUPERSTORE","Superstore","DH"))</f>
        <v/>
      </c>
      <c r="O3300" s="36">
        <f>IF($B3300="","",IFERROR(VLOOKUP($B3300,Mapping!$A:$C,2,0),"Not Mapped"))</f>
        <v/>
      </c>
      <c r="P3300" s="36">
        <f>IF($B3300="","",IFERROR(VLOOKUP($B3300,Mapping!$A:$C,3,0),"Not Mapped"))</f>
        <v/>
      </c>
      <c r="Q3300" s="36">
        <f>IF($B3300="","",IFERROR(VLOOKUP($O3300,Leaders!$A:$B,2,0),"Not Mapped"))</f>
        <v/>
      </c>
      <c r="R3300" s="36">
        <f>IF($B3300="","",IF(COUNTIF(Exclusions!$A:$A,$B3300)&gt;0,"Yes","No"))</f>
        <v/>
      </c>
      <c r="S3300" s="38">
        <f>IF($B3300="","",MIN(1,DAY($A3300)/IF($N3300="Superstore",Settings!$B$5,Settings!$B$4)))</f>
        <v/>
      </c>
      <c r="T3300" s="38">
        <f>IF(OR($B3300="",$G3300="",$S3300=0),"",$G3300/$S3300)</f>
        <v/>
      </c>
      <c r="U3300" s="36">
        <f>IF($T3300="","",IF($T3300&lt;Settings!$B$8,"Critical",IF($T3300&lt;Settings!$B$9,"Semi Critical","Non Critical")))</f>
        <v/>
      </c>
      <c r="V3300" s="28" t="n"/>
      <c r="Z3300">
        <f>IF($B3300="","",IFERROR(VLOOKUP($B3300,'Plan HC for CCA'!$A:$B,2,0),""))</f>
        <v/>
      </c>
      <c r="AA3300">
        <f>IF(OR($B3300="",$Z3300=""),"",IF(N($M3300)&lt;$Z3300,"Delta","No Delta"))</f>
        <v/>
      </c>
      <c r="AB3300">
        <f>IF(OR($B3300="",$Z3300=""),"",MAX(0,$Z3300-N($M3300)))</f>
        <v/>
      </c>
      <c r="AC3300" s="46">
        <f>IF($B3300="","",IFERROR(INDEX('CCA Util %'!$H:$H,MATCH($B3300,'CCA Util %'!$E:$E,0)),""))</f>
        <v/>
      </c>
      <c r="AD3300">
        <f>IF($B3300="","",IFERROR(INDEX('CCA Util %'!$G:$G,MATCH($B3300,'CCA Util %'!$E:$E,0)),""))</f>
        <v/>
      </c>
      <c r="AE3300">
        <f>IF(OR($B3300="",$U3300=""),"",$U3300&amp;" &amp; "&amp;IF(OR($AD3300="",$AD3300=0),"Util NA",$AD3300&amp;" Util"))</f>
        <v/>
      </c>
    </row>
    <row r="3301" ht="15.75" customHeight="1" s="42">
      <c r="A3301" s="41" t="n"/>
      <c r="G3301" s="38" t="n"/>
      <c r="H3301" s="38" t="n"/>
      <c r="I3301" s="38" t="n"/>
      <c r="J3301" s="38" t="n"/>
      <c r="K3301" s="38" t="n"/>
      <c r="L3301" s="38" t="n"/>
      <c r="N3301" s="36">
        <f>IF($B3301="","",IF($C3301="SUPERSTORE","Superstore","DH"))</f>
        <v/>
      </c>
      <c r="O3301" s="36">
        <f>IF($B3301="","",IFERROR(VLOOKUP($B3301,Mapping!$A:$C,2,0),"Not Mapped"))</f>
        <v/>
      </c>
      <c r="P3301" s="36">
        <f>IF($B3301="","",IFERROR(VLOOKUP($B3301,Mapping!$A:$C,3,0),"Not Mapped"))</f>
        <v/>
      </c>
      <c r="Q3301" s="36">
        <f>IF($B3301="","",IFERROR(VLOOKUP($O3301,Leaders!$A:$B,2,0),"Not Mapped"))</f>
        <v/>
      </c>
      <c r="R3301" s="36">
        <f>IF($B3301="","",IF(COUNTIF(Exclusions!$A:$A,$B3301)&gt;0,"Yes","No"))</f>
        <v/>
      </c>
      <c r="S3301" s="38">
        <f>IF($B3301="","",MIN(1,DAY($A3301)/IF($N3301="Superstore",Settings!$B$5,Settings!$B$4)))</f>
        <v/>
      </c>
      <c r="T3301" s="38">
        <f>IF(OR($B3301="",$G3301="",$S3301=0),"",$G3301/$S3301)</f>
        <v/>
      </c>
      <c r="U3301" s="36">
        <f>IF($T3301="","",IF($T3301&lt;Settings!$B$8,"Critical",IF($T3301&lt;Settings!$B$9,"Semi Critical","Non Critical")))</f>
        <v/>
      </c>
      <c r="V3301" s="28" t="n"/>
      <c r="Z3301">
        <f>IF($B3301="","",IFERROR(VLOOKUP($B3301,'Plan HC for CCA'!$A:$B,2,0),""))</f>
        <v/>
      </c>
      <c r="AA3301">
        <f>IF(OR($B3301="",$Z3301=""),"",IF(N($M3301)&lt;$Z3301,"Delta","No Delta"))</f>
        <v/>
      </c>
      <c r="AB3301">
        <f>IF(OR($B3301="",$Z3301=""),"",MAX(0,$Z3301-N($M3301)))</f>
        <v/>
      </c>
      <c r="AC3301" s="46">
        <f>IF($B3301="","",IFERROR(INDEX('CCA Util %'!$H:$H,MATCH($B3301,'CCA Util %'!$E:$E,0)),""))</f>
        <v/>
      </c>
      <c r="AD3301">
        <f>IF($B3301="","",IFERROR(INDEX('CCA Util %'!$G:$G,MATCH($B3301,'CCA Util %'!$E:$E,0)),""))</f>
        <v/>
      </c>
      <c r="AE3301">
        <f>IF(OR($B3301="",$U3301=""),"",$U3301&amp;" &amp; "&amp;IF(OR($AD3301="",$AD3301=0),"Util NA",$AD3301&amp;" Util"))</f>
        <v/>
      </c>
    </row>
    <row r="3302" ht="15.75" customHeight="1" s="42">
      <c r="A3302" s="41" t="n"/>
      <c r="G3302" s="38" t="n"/>
      <c r="H3302" s="38" t="n"/>
      <c r="I3302" s="38" t="n"/>
      <c r="J3302" s="38" t="n"/>
      <c r="K3302" s="38" t="n"/>
      <c r="L3302" s="38" t="n"/>
      <c r="N3302" s="36">
        <f>IF($B3302="","",IF($C3302="SUPERSTORE","Superstore","DH"))</f>
        <v/>
      </c>
      <c r="O3302" s="36">
        <f>IF($B3302="","",IFERROR(VLOOKUP($B3302,Mapping!$A:$C,2,0),"Not Mapped"))</f>
        <v/>
      </c>
      <c r="P3302" s="36">
        <f>IF($B3302="","",IFERROR(VLOOKUP($B3302,Mapping!$A:$C,3,0),"Not Mapped"))</f>
        <v/>
      </c>
      <c r="Q3302" s="36">
        <f>IF($B3302="","",IFERROR(VLOOKUP($O3302,Leaders!$A:$B,2,0),"Not Mapped"))</f>
        <v/>
      </c>
      <c r="R3302" s="36">
        <f>IF($B3302="","",IF(COUNTIF(Exclusions!$A:$A,$B3302)&gt;0,"Yes","No"))</f>
        <v/>
      </c>
      <c r="S3302" s="38">
        <f>IF($B3302="","",MIN(1,DAY($A3302)/IF($N3302="Superstore",Settings!$B$5,Settings!$B$4)))</f>
        <v/>
      </c>
      <c r="T3302" s="38">
        <f>IF(OR($B3302="",$G3302="",$S3302=0),"",$G3302/$S3302)</f>
        <v/>
      </c>
      <c r="U3302" s="36">
        <f>IF($T3302="","",IF($T3302&lt;Settings!$B$8,"Critical",IF($T3302&lt;Settings!$B$9,"Semi Critical","Non Critical")))</f>
        <v/>
      </c>
      <c r="V3302" s="28" t="n"/>
      <c r="Z3302">
        <f>IF($B3302="","",IFERROR(VLOOKUP($B3302,'Plan HC for CCA'!$A:$B,2,0),""))</f>
        <v/>
      </c>
      <c r="AA3302">
        <f>IF(OR($B3302="",$Z3302=""),"",IF(N($M3302)&lt;$Z3302,"Delta","No Delta"))</f>
        <v/>
      </c>
      <c r="AB3302">
        <f>IF(OR($B3302="",$Z3302=""),"",MAX(0,$Z3302-N($M3302)))</f>
        <v/>
      </c>
      <c r="AC3302" s="46">
        <f>IF($B3302="","",IFERROR(INDEX('CCA Util %'!$H:$H,MATCH($B3302,'CCA Util %'!$E:$E,0)),""))</f>
        <v/>
      </c>
      <c r="AD3302">
        <f>IF($B3302="","",IFERROR(INDEX('CCA Util %'!$G:$G,MATCH($B3302,'CCA Util %'!$E:$E,0)),""))</f>
        <v/>
      </c>
      <c r="AE3302">
        <f>IF(OR($B3302="",$U3302=""),"",$U3302&amp;" &amp; "&amp;IF(OR($AD3302="",$AD3302=0),"Util NA",$AD3302&amp;" Util"))</f>
        <v/>
      </c>
    </row>
    <row r="3303" ht="15.75" customHeight="1" s="42">
      <c r="A3303" s="41" t="n"/>
      <c r="G3303" s="38" t="n"/>
      <c r="H3303" s="38" t="n"/>
      <c r="I3303" s="38" t="n"/>
      <c r="J3303" s="38" t="n"/>
      <c r="K3303" s="38" t="n"/>
      <c r="L3303" s="38" t="n"/>
      <c r="N3303" s="36">
        <f>IF($B3303="","",IF($C3303="SUPERSTORE","Superstore","DH"))</f>
        <v/>
      </c>
      <c r="O3303" s="36">
        <f>IF($B3303="","",IFERROR(VLOOKUP($B3303,Mapping!$A:$C,2,0),"Not Mapped"))</f>
        <v/>
      </c>
      <c r="P3303" s="36">
        <f>IF($B3303="","",IFERROR(VLOOKUP($B3303,Mapping!$A:$C,3,0),"Not Mapped"))</f>
        <v/>
      </c>
      <c r="Q3303" s="36">
        <f>IF($B3303="","",IFERROR(VLOOKUP($O3303,Leaders!$A:$B,2,0),"Not Mapped"))</f>
        <v/>
      </c>
      <c r="R3303" s="36">
        <f>IF($B3303="","",IF(COUNTIF(Exclusions!$A:$A,$B3303)&gt;0,"Yes","No"))</f>
        <v/>
      </c>
      <c r="S3303" s="38">
        <f>IF($B3303="","",MIN(1,DAY($A3303)/IF($N3303="Superstore",Settings!$B$5,Settings!$B$4)))</f>
        <v/>
      </c>
      <c r="T3303" s="38">
        <f>IF(OR($B3303="",$G3303="",$S3303=0),"",$G3303/$S3303)</f>
        <v/>
      </c>
      <c r="U3303" s="36">
        <f>IF($T3303="","",IF($T3303&lt;Settings!$B$8,"Critical",IF($T3303&lt;Settings!$B$9,"Semi Critical","Non Critical")))</f>
        <v/>
      </c>
      <c r="V3303" s="28" t="n"/>
      <c r="Z3303">
        <f>IF($B3303="","",IFERROR(VLOOKUP($B3303,'Plan HC for CCA'!$A:$B,2,0),""))</f>
        <v/>
      </c>
      <c r="AA3303">
        <f>IF(OR($B3303="",$Z3303=""),"",IF(N($M3303)&lt;$Z3303,"Delta","No Delta"))</f>
        <v/>
      </c>
      <c r="AB3303">
        <f>IF(OR($B3303="",$Z3303=""),"",MAX(0,$Z3303-N($M3303)))</f>
        <v/>
      </c>
      <c r="AC3303" s="46">
        <f>IF($B3303="","",IFERROR(INDEX('CCA Util %'!$H:$H,MATCH($B3303,'CCA Util %'!$E:$E,0)),""))</f>
        <v/>
      </c>
      <c r="AD3303">
        <f>IF($B3303="","",IFERROR(INDEX('CCA Util %'!$G:$G,MATCH($B3303,'CCA Util %'!$E:$E,0)),""))</f>
        <v/>
      </c>
      <c r="AE3303">
        <f>IF(OR($B3303="",$U3303=""),"",$U3303&amp;" &amp; "&amp;IF(OR($AD3303="",$AD3303=0),"Util NA",$AD3303&amp;" Util"))</f>
        <v/>
      </c>
    </row>
    <row r="3304" ht="15.75" customHeight="1" s="42">
      <c r="A3304" s="41" t="n"/>
      <c r="G3304" s="38" t="n"/>
      <c r="H3304" s="38" t="n"/>
      <c r="I3304" s="38" t="n"/>
      <c r="J3304" s="38" t="n"/>
      <c r="K3304" s="38" t="n"/>
      <c r="L3304" s="38" t="n"/>
      <c r="N3304" s="36">
        <f>IF($B3304="","",IF($C3304="SUPERSTORE","Superstore","DH"))</f>
        <v/>
      </c>
      <c r="O3304" s="36">
        <f>IF($B3304="","",IFERROR(VLOOKUP($B3304,Mapping!$A:$C,2,0),"Not Mapped"))</f>
        <v/>
      </c>
      <c r="P3304" s="36">
        <f>IF($B3304="","",IFERROR(VLOOKUP($B3304,Mapping!$A:$C,3,0),"Not Mapped"))</f>
        <v/>
      </c>
      <c r="Q3304" s="36">
        <f>IF($B3304="","",IFERROR(VLOOKUP($O3304,Leaders!$A:$B,2,0),"Not Mapped"))</f>
        <v/>
      </c>
      <c r="R3304" s="36">
        <f>IF($B3304="","",IF(COUNTIF(Exclusions!$A:$A,$B3304)&gt;0,"Yes","No"))</f>
        <v/>
      </c>
      <c r="S3304" s="38">
        <f>IF($B3304="","",MIN(1,DAY($A3304)/IF($N3304="Superstore",Settings!$B$5,Settings!$B$4)))</f>
        <v/>
      </c>
      <c r="T3304" s="38">
        <f>IF(OR($B3304="",$G3304="",$S3304=0),"",$G3304/$S3304)</f>
        <v/>
      </c>
      <c r="U3304" s="36">
        <f>IF($T3304="","",IF($T3304&lt;Settings!$B$8,"Critical",IF($T3304&lt;Settings!$B$9,"Semi Critical","Non Critical")))</f>
        <v/>
      </c>
      <c r="V3304" s="28" t="n"/>
      <c r="Z3304">
        <f>IF($B3304="","",IFERROR(VLOOKUP($B3304,'Plan HC for CCA'!$A:$B,2,0),""))</f>
        <v/>
      </c>
      <c r="AA3304">
        <f>IF(OR($B3304="",$Z3304=""),"",IF(N($M3304)&lt;$Z3304,"Delta","No Delta"))</f>
        <v/>
      </c>
      <c r="AB3304">
        <f>IF(OR($B3304="",$Z3304=""),"",MAX(0,$Z3304-N($M3304)))</f>
        <v/>
      </c>
      <c r="AC3304" s="46">
        <f>IF($B3304="","",IFERROR(INDEX('CCA Util %'!$H:$H,MATCH($B3304,'CCA Util %'!$E:$E,0)),""))</f>
        <v/>
      </c>
      <c r="AD3304">
        <f>IF($B3304="","",IFERROR(INDEX('CCA Util %'!$G:$G,MATCH($B3304,'CCA Util %'!$E:$E,0)),""))</f>
        <v/>
      </c>
      <c r="AE3304">
        <f>IF(OR($B3304="",$U3304=""),"",$U3304&amp;" &amp; "&amp;IF(OR($AD3304="",$AD3304=0),"Util NA",$AD3304&amp;" Util"))</f>
        <v/>
      </c>
    </row>
    <row r="3305" ht="15.75" customHeight="1" s="42">
      <c r="A3305" s="41" t="n"/>
      <c r="G3305" s="38" t="n"/>
      <c r="H3305" s="38" t="n"/>
      <c r="I3305" s="38" t="n"/>
      <c r="J3305" s="38" t="n"/>
      <c r="K3305" s="38" t="n"/>
      <c r="L3305" s="38" t="n"/>
      <c r="N3305" s="36">
        <f>IF($B3305="","",IF($C3305="SUPERSTORE","Superstore","DH"))</f>
        <v/>
      </c>
      <c r="O3305" s="36">
        <f>IF($B3305="","",IFERROR(VLOOKUP($B3305,Mapping!$A:$C,2,0),"Not Mapped"))</f>
        <v/>
      </c>
      <c r="P3305" s="36">
        <f>IF($B3305="","",IFERROR(VLOOKUP($B3305,Mapping!$A:$C,3,0),"Not Mapped"))</f>
        <v/>
      </c>
      <c r="Q3305" s="36">
        <f>IF($B3305="","",IFERROR(VLOOKUP($O3305,Leaders!$A:$B,2,0),"Not Mapped"))</f>
        <v/>
      </c>
      <c r="R3305" s="36">
        <f>IF($B3305="","",IF(COUNTIF(Exclusions!$A:$A,$B3305)&gt;0,"Yes","No"))</f>
        <v/>
      </c>
      <c r="S3305" s="38">
        <f>IF($B3305="","",MIN(1,DAY($A3305)/IF($N3305="Superstore",Settings!$B$5,Settings!$B$4)))</f>
        <v/>
      </c>
      <c r="T3305" s="38">
        <f>IF(OR($B3305="",$G3305="",$S3305=0),"",$G3305/$S3305)</f>
        <v/>
      </c>
      <c r="U3305" s="36">
        <f>IF($T3305="","",IF($T3305&lt;Settings!$B$8,"Critical",IF($T3305&lt;Settings!$B$9,"Semi Critical","Non Critical")))</f>
        <v/>
      </c>
      <c r="V3305" s="28" t="n"/>
      <c r="Z3305">
        <f>IF($B3305="","",IFERROR(VLOOKUP($B3305,'Plan HC for CCA'!$A:$B,2,0),""))</f>
        <v/>
      </c>
      <c r="AA3305">
        <f>IF(OR($B3305="",$Z3305=""),"",IF(N($M3305)&lt;$Z3305,"Delta","No Delta"))</f>
        <v/>
      </c>
      <c r="AB3305">
        <f>IF(OR($B3305="",$Z3305=""),"",MAX(0,$Z3305-N($M3305)))</f>
        <v/>
      </c>
      <c r="AC3305" s="46">
        <f>IF($B3305="","",IFERROR(INDEX('CCA Util %'!$H:$H,MATCH($B3305,'CCA Util %'!$E:$E,0)),""))</f>
        <v/>
      </c>
      <c r="AD3305">
        <f>IF($B3305="","",IFERROR(INDEX('CCA Util %'!$G:$G,MATCH($B3305,'CCA Util %'!$E:$E,0)),""))</f>
        <v/>
      </c>
      <c r="AE3305">
        <f>IF(OR($B3305="",$U3305=""),"",$U3305&amp;" &amp; "&amp;IF(OR($AD3305="",$AD3305=0),"Util NA",$AD3305&amp;" Util"))</f>
        <v/>
      </c>
    </row>
    <row r="3306" ht="15.75" customHeight="1" s="42">
      <c r="A3306" s="41" t="n"/>
      <c r="G3306" s="38" t="n"/>
      <c r="H3306" s="38" t="n"/>
      <c r="I3306" s="38" t="n"/>
      <c r="J3306" s="38" t="n"/>
      <c r="K3306" s="38" t="n"/>
      <c r="L3306" s="38" t="n"/>
      <c r="N3306" s="36">
        <f>IF($B3306="","",IF($C3306="SUPERSTORE","Superstore","DH"))</f>
        <v/>
      </c>
      <c r="O3306" s="36">
        <f>IF($B3306="","",IFERROR(VLOOKUP($B3306,Mapping!$A:$C,2,0),"Not Mapped"))</f>
        <v/>
      </c>
      <c r="P3306" s="36">
        <f>IF($B3306="","",IFERROR(VLOOKUP($B3306,Mapping!$A:$C,3,0),"Not Mapped"))</f>
        <v/>
      </c>
      <c r="Q3306" s="36">
        <f>IF($B3306="","",IFERROR(VLOOKUP($O3306,Leaders!$A:$B,2,0),"Not Mapped"))</f>
        <v/>
      </c>
      <c r="R3306" s="36">
        <f>IF($B3306="","",IF(COUNTIF(Exclusions!$A:$A,$B3306)&gt;0,"Yes","No"))</f>
        <v/>
      </c>
      <c r="S3306" s="38">
        <f>IF($B3306="","",MIN(1,DAY($A3306)/IF($N3306="Superstore",Settings!$B$5,Settings!$B$4)))</f>
        <v/>
      </c>
      <c r="T3306" s="38">
        <f>IF(OR($B3306="",$G3306="",$S3306=0),"",$G3306/$S3306)</f>
        <v/>
      </c>
      <c r="U3306" s="36">
        <f>IF($T3306="","",IF($T3306&lt;Settings!$B$8,"Critical",IF($T3306&lt;Settings!$B$9,"Semi Critical","Non Critical")))</f>
        <v/>
      </c>
      <c r="V3306" s="28" t="n"/>
      <c r="Z3306">
        <f>IF($B3306="","",IFERROR(VLOOKUP($B3306,'Plan HC for CCA'!$A:$B,2,0),""))</f>
        <v/>
      </c>
      <c r="AA3306">
        <f>IF(OR($B3306="",$Z3306=""),"",IF(N($M3306)&lt;$Z3306,"Delta","No Delta"))</f>
        <v/>
      </c>
      <c r="AB3306">
        <f>IF(OR($B3306="",$Z3306=""),"",MAX(0,$Z3306-N($M3306)))</f>
        <v/>
      </c>
      <c r="AC3306" s="46">
        <f>IF($B3306="","",IFERROR(INDEX('CCA Util %'!$H:$H,MATCH($B3306,'CCA Util %'!$E:$E,0)),""))</f>
        <v/>
      </c>
      <c r="AD3306">
        <f>IF($B3306="","",IFERROR(INDEX('CCA Util %'!$G:$G,MATCH($B3306,'CCA Util %'!$E:$E,0)),""))</f>
        <v/>
      </c>
      <c r="AE3306">
        <f>IF(OR($B3306="",$U3306=""),"",$U3306&amp;" &amp; "&amp;IF(OR($AD3306="",$AD3306=0),"Util NA",$AD3306&amp;" Util"))</f>
        <v/>
      </c>
    </row>
    <row r="3307" ht="15.75" customHeight="1" s="42">
      <c r="A3307" s="41" t="n"/>
      <c r="G3307" s="38" t="n"/>
      <c r="H3307" s="38" t="n"/>
      <c r="I3307" s="38" t="n"/>
      <c r="J3307" s="38" t="n"/>
      <c r="K3307" s="38" t="n"/>
      <c r="L3307" s="38" t="n"/>
      <c r="N3307" s="36">
        <f>IF($B3307="","",IF($C3307="SUPERSTORE","Superstore","DH"))</f>
        <v/>
      </c>
      <c r="O3307" s="36">
        <f>IF($B3307="","",IFERROR(VLOOKUP($B3307,Mapping!$A:$C,2,0),"Not Mapped"))</f>
        <v/>
      </c>
      <c r="P3307" s="36">
        <f>IF($B3307="","",IFERROR(VLOOKUP($B3307,Mapping!$A:$C,3,0),"Not Mapped"))</f>
        <v/>
      </c>
      <c r="Q3307" s="36">
        <f>IF($B3307="","",IFERROR(VLOOKUP($O3307,Leaders!$A:$B,2,0),"Not Mapped"))</f>
        <v/>
      </c>
      <c r="R3307" s="36">
        <f>IF($B3307="","",IF(COUNTIF(Exclusions!$A:$A,$B3307)&gt;0,"Yes","No"))</f>
        <v/>
      </c>
      <c r="S3307" s="38">
        <f>IF($B3307="","",MIN(1,DAY($A3307)/IF($N3307="Superstore",Settings!$B$5,Settings!$B$4)))</f>
        <v/>
      </c>
      <c r="T3307" s="38">
        <f>IF(OR($B3307="",$G3307="",$S3307=0),"",$G3307/$S3307)</f>
        <v/>
      </c>
      <c r="U3307" s="36">
        <f>IF($T3307="","",IF($T3307&lt;Settings!$B$8,"Critical",IF($T3307&lt;Settings!$B$9,"Semi Critical","Non Critical")))</f>
        <v/>
      </c>
      <c r="V3307" s="28" t="n"/>
      <c r="Z3307">
        <f>IF($B3307="","",IFERROR(VLOOKUP($B3307,'Plan HC for CCA'!$A:$B,2,0),""))</f>
        <v/>
      </c>
      <c r="AA3307">
        <f>IF(OR($B3307="",$Z3307=""),"",IF(N($M3307)&lt;$Z3307,"Delta","No Delta"))</f>
        <v/>
      </c>
      <c r="AB3307">
        <f>IF(OR($B3307="",$Z3307=""),"",MAX(0,$Z3307-N($M3307)))</f>
        <v/>
      </c>
      <c r="AC3307" s="46">
        <f>IF($B3307="","",IFERROR(INDEX('CCA Util %'!$H:$H,MATCH($B3307,'CCA Util %'!$E:$E,0)),""))</f>
        <v/>
      </c>
      <c r="AD3307">
        <f>IF($B3307="","",IFERROR(INDEX('CCA Util %'!$G:$G,MATCH($B3307,'CCA Util %'!$E:$E,0)),""))</f>
        <v/>
      </c>
      <c r="AE3307">
        <f>IF(OR($B3307="",$U3307=""),"",$U3307&amp;" &amp; "&amp;IF(OR($AD3307="",$AD3307=0),"Util NA",$AD3307&amp;" Util"))</f>
        <v/>
      </c>
    </row>
    <row r="3308" ht="15.75" customHeight="1" s="42">
      <c r="A3308" s="41" t="n"/>
      <c r="G3308" s="38" t="n"/>
      <c r="H3308" s="38" t="n"/>
      <c r="I3308" s="38" t="n"/>
      <c r="J3308" s="38" t="n"/>
      <c r="K3308" s="38" t="n"/>
      <c r="L3308" s="38" t="n"/>
      <c r="N3308" s="36">
        <f>IF($B3308="","",IF($C3308="SUPERSTORE","Superstore","DH"))</f>
        <v/>
      </c>
      <c r="O3308" s="36">
        <f>IF($B3308="","",IFERROR(VLOOKUP($B3308,Mapping!$A:$C,2,0),"Not Mapped"))</f>
        <v/>
      </c>
      <c r="P3308" s="36">
        <f>IF($B3308="","",IFERROR(VLOOKUP($B3308,Mapping!$A:$C,3,0),"Not Mapped"))</f>
        <v/>
      </c>
      <c r="Q3308" s="36">
        <f>IF($B3308="","",IFERROR(VLOOKUP($O3308,Leaders!$A:$B,2,0),"Not Mapped"))</f>
        <v/>
      </c>
      <c r="R3308" s="36">
        <f>IF($B3308="","",IF(COUNTIF(Exclusions!$A:$A,$B3308)&gt;0,"Yes","No"))</f>
        <v/>
      </c>
      <c r="S3308" s="38">
        <f>IF($B3308="","",MIN(1,DAY($A3308)/IF($N3308="Superstore",Settings!$B$5,Settings!$B$4)))</f>
        <v/>
      </c>
      <c r="T3308" s="38">
        <f>IF(OR($B3308="",$G3308="",$S3308=0),"",$G3308/$S3308)</f>
        <v/>
      </c>
      <c r="U3308" s="36">
        <f>IF($T3308="","",IF($T3308&lt;Settings!$B$8,"Critical",IF($T3308&lt;Settings!$B$9,"Semi Critical","Non Critical")))</f>
        <v/>
      </c>
      <c r="V3308" s="28" t="n"/>
      <c r="Z3308">
        <f>IF($B3308="","",IFERROR(VLOOKUP($B3308,'Plan HC for CCA'!$A:$B,2,0),""))</f>
        <v/>
      </c>
      <c r="AA3308">
        <f>IF(OR($B3308="",$Z3308=""),"",IF(N($M3308)&lt;$Z3308,"Delta","No Delta"))</f>
        <v/>
      </c>
      <c r="AB3308">
        <f>IF(OR($B3308="",$Z3308=""),"",MAX(0,$Z3308-N($M3308)))</f>
        <v/>
      </c>
      <c r="AC3308" s="46">
        <f>IF($B3308="","",IFERROR(INDEX('CCA Util %'!$H:$H,MATCH($B3308,'CCA Util %'!$E:$E,0)),""))</f>
        <v/>
      </c>
      <c r="AD3308">
        <f>IF($B3308="","",IFERROR(INDEX('CCA Util %'!$G:$G,MATCH($B3308,'CCA Util %'!$E:$E,0)),""))</f>
        <v/>
      </c>
      <c r="AE3308">
        <f>IF(OR($B3308="",$U3308=""),"",$U3308&amp;" &amp; "&amp;IF(OR($AD3308="",$AD3308=0),"Util NA",$AD3308&amp;" Util"))</f>
        <v/>
      </c>
    </row>
    <row r="3309" ht="15.75" customHeight="1" s="42">
      <c r="A3309" s="41" t="n"/>
      <c r="G3309" s="38" t="n"/>
      <c r="H3309" s="38" t="n"/>
      <c r="I3309" s="38" t="n"/>
      <c r="J3309" s="38" t="n"/>
      <c r="K3309" s="38" t="n"/>
      <c r="L3309" s="38" t="n"/>
      <c r="N3309" s="36">
        <f>IF($B3309="","",IF($C3309="SUPERSTORE","Superstore","DH"))</f>
        <v/>
      </c>
      <c r="O3309" s="36">
        <f>IF($B3309="","",IFERROR(VLOOKUP($B3309,Mapping!$A:$C,2,0),"Not Mapped"))</f>
        <v/>
      </c>
      <c r="P3309" s="36">
        <f>IF($B3309="","",IFERROR(VLOOKUP($B3309,Mapping!$A:$C,3,0),"Not Mapped"))</f>
        <v/>
      </c>
      <c r="Q3309" s="36">
        <f>IF($B3309="","",IFERROR(VLOOKUP($O3309,Leaders!$A:$B,2,0),"Not Mapped"))</f>
        <v/>
      </c>
      <c r="R3309" s="36">
        <f>IF($B3309="","",IF(COUNTIF(Exclusions!$A:$A,$B3309)&gt;0,"Yes","No"))</f>
        <v/>
      </c>
      <c r="S3309" s="38">
        <f>IF($B3309="","",MIN(1,DAY($A3309)/IF($N3309="Superstore",Settings!$B$5,Settings!$B$4)))</f>
        <v/>
      </c>
      <c r="T3309" s="38">
        <f>IF(OR($B3309="",$G3309="",$S3309=0),"",$G3309/$S3309)</f>
        <v/>
      </c>
      <c r="U3309" s="36">
        <f>IF($T3309="","",IF($T3309&lt;Settings!$B$8,"Critical",IF($T3309&lt;Settings!$B$9,"Semi Critical","Non Critical")))</f>
        <v/>
      </c>
      <c r="V3309" s="28" t="n"/>
      <c r="Z3309">
        <f>IF($B3309="","",IFERROR(VLOOKUP($B3309,'Plan HC for CCA'!$A:$B,2,0),""))</f>
        <v/>
      </c>
      <c r="AA3309">
        <f>IF(OR($B3309="",$Z3309=""),"",IF(N($M3309)&lt;$Z3309,"Delta","No Delta"))</f>
        <v/>
      </c>
      <c r="AB3309">
        <f>IF(OR($B3309="",$Z3309=""),"",MAX(0,$Z3309-N($M3309)))</f>
        <v/>
      </c>
      <c r="AC3309" s="46">
        <f>IF($B3309="","",IFERROR(INDEX('CCA Util %'!$H:$H,MATCH($B3309,'CCA Util %'!$E:$E,0)),""))</f>
        <v/>
      </c>
      <c r="AD3309">
        <f>IF($B3309="","",IFERROR(INDEX('CCA Util %'!$G:$G,MATCH($B3309,'CCA Util %'!$E:$E,0)),""))</f>
        <v/>
      </c>
      <c r="AE3309">
        <f>IF(OR($B3309="",$U3309=""),"",$U3309&amp;" &amp; "&amp;IF(OR($AD3309="",$AD3309=0),"Util NA",$AD3309&amp;" Util"))</f>
        <v/>
      </c>
    </row>
    <row r="3310" ht="15.75" customHeight="1" s="42">
      <c r="A3310" s="41" t="n"/>
      <c r="G3310" s="38" t="n"/>
      <c r="H3310" s="38" t="n"/>
      <c r="I3310" s="38" t="n"/>
      <c r="J3310" s="38" t="n"/>
      <c r="K3310" s="38" t="n"/>
      <c r="L3310" s="38" t="n"/>
      <c r="N3310" s="36">
        <f>IF($B3310="","",IF($C3310="SUPERSTORE","Superstore","DH"))</f>
        <v/>
      </c>
      <c r="O3310" s="36">
        <f>IF($B3310="","",IFERROR(VLOOKUP($B3310,Mapping!$A:$C,2,0),"Not Mapped"))</f>
        <v/>
      </c>
      <c r="P3310" s="36">
        <f>IF($B3310="","",IFERROR(VLOOKUP($B3310,Mapping!$A:$C,3,0),"Not Mapped"))</f>
        <v/>
      </c>
      <c r="Q3310" s="36">
        <f>IF($B3310="","",IFERROR(VLOOKUP($O3310,Leaders!$A:$B,2,0),"Not Mapped"))</f>
        <v/>
      </c>
      <c r="R3310" s="36">
        <f>IF($B3310="","",IF(COUNTIF(Exclusions!$A:$A,$B3310)&gt;0,"Yes","No"))</f>
        <v/>
      </c>
      <c r="S3310" s="38">
        <f>IF($B3310="","",MIN(1,DAY($A3310)/IF($N3310="Superstore",Settings!$B$5,Settings!$B$4)))</f>
        <v/>
      </c>
      <c r="T3310" s="38">
        <f>IF(OR($B3310="",$G3310="",$S3310=0),"",$G3310/$S3310)</f>
        <v/>
      </c>
      <c r="U3310" s="36">
        <f>IF($T3310="","",IF($T3310&lt;Settings!$B$8,"Critical",IF($T3310&lt;Settings!$B$9,"Semi Critical","Non Critical")))</f>
        <v/>
      </c>
      <c r="V3310" s="28" t="n"/>
      <c r="Z3310">
        <f>IF($B3310="","",IFERROR(VLOOKUP($B3310,'Plan HC for CCA'!$A:$B,2,0),""))</f>
        <v/>
      </c>
      <c r="AA3310">
        <f>IF(OR($B3310="",$Z3310=""),"",IF(N($M3310)&lt;$Z3310,"Delta","No Delta"))</f>
        <v/>
      </c>
      <c r="AB3310">
        <f>IF(OR($B3310="",$Z3310=""),"",MAX(0,$Z3310-N($M3310)))</f>
        <v/>
      </c>
      <c r="AC3310" s="46">
        <f>IF($B3310="","",IFERROR(INDEX('CCA Util %'!$H:$H,MATCH($B3310,'CCA Util %'!$E:$E,0)),""))</f>
        <v/>
      </c>
      <c r="AD3310">
        <f>IF($B3310="","",IFERROR(INDEX('CCA Util %'!$G:$G,MATCH($B3310,'CCA Util %'!$E:$E,0)),""))</f>
        <v/>
      </c>
      <c r="AE3310">
        <f>IF(OR($B3310="",$U3310=""),"",$U3310&amp;" &amp; "&amp;IF(OR($AD3310="",$AD3310=0),"Util NA",$AD3310&amp;" Util"))</f>
        <v/>
      </c>
    </row>
    <row r="3311" ht="15.75" customHeight="1" s="42">
      <c r="A3311" s="41" t="n"/>
      <c r="G3311" s="38" t="n"/>
      <c r="H3311" s="38" t="n"/>
      <c r="I3311" s="38" t="n"/>
      <c r="J3311" s="38" t="n"/>
      <c r="K3311" s="38" t="n"/>
      <c r="L3311" s="38" t="n"/>
      <c r="N3311" s="36">
        <f>IF($B3311="","",IF($C3311="SUPERSTORE","Superstore","DH"))</f>
        <v/>
      </c>
      <c r="O3311" s="36">
        <f>IF($B3311="","",IFERROR(VLOOKUP($B3311,Mapping!$A:$C,2,0),"Not Mapped"))</f>
        <v/>
      </c>
      <c r="P3311" s="36">
        <f>IF($B3311="","",IFERROR(VLOOKUP($B3311,Mapping!$A:$C,3,0),"Not Mapped"))</f>
        <v/>
      </c>
      <c r="Q3311" s="36">
        <f>IF($B3311="","",IFERROR(VLOOKUP($O3311,Leaders!$A:$B,2,0),"Not Mapped"))</f>
        <v/>
      </c>
      <c r="R3311" s="36">
        <f>IF($B3311="","",IF(COUNTIF(Exclusions!$A:$A,$B3311)&gt;0,"Yes","No"))</f>
        <v/>
      </c>
      <c r="S3311" s="38">
        <f>IF($B3311="","",MIN(1,DAY($A3311)/IF($N3311="Superstore",Settings!$B$5,Settings!$B$4)))</f>
        <v/>
      </c>
      <c r="T3311" s="38">
        <f>IF(OR($B3311="",$G3311="",$S3311=0),"",$G3311/$S3311)</f>
        <v/>
      </c>
      <c r="U3311" s="36">
        <f>IF($T3311="","",IF($T3311&lt;Settings!$B$8,"Critical",IF($T3311&lt;Settings!$B$9,"Semi Critical","Non Critical")))</f>
        <v/>
      </c>
      <c r="V3311" s="28" t="n"/>
      <c r="Z3311">
        <f>IF($B3311="","",IFERROR(VLOOKUP($B3311,'Plan HC for CCA'!$A:$B,2,0),""))</f>
        <v/>
      </c>
      <c r="AA3311">
        <f>IF(OR($B3311="",$Z3311=""),"",IF(N($M3311)&lt;$Z3311,"Delta","No Delta"))</f>
        <v/>
      </c>
      <c r="AB3311">
        <f>IF(OR($B3311="",$Z3311=""),"",MAX(0,$Z3311-N($M3311)))</f>
        <v/>
      </c>
      <c r="AC3311" s="46">
        <f>IF($B3311="","",IFERROR(INDEX('CCA Util %'!$H:$H,MATCH($B3311,'CCA Util %'!$E:$E,0)),""))</f>
        <v/>
      </c>
      <c r="AD3311">
        <f>IF($B3311="","",IFERROR(INDEX('CCA Util %'!$G:$G,MATCH($B3311,'CCA Util %'!$E:$E,0)),""))</f>
        <v/>
      </c>
      <c r="AE3311">
        <f>IF(OR($B3311="",$U3311=""),"",$U3311&amp;" &amp; "&amp;IF(OR($AD3311="",$AD3311=0),"Util NA",$AD3311&amp;" Util"))</f>
        <v/>
      </c>
    </row>
    <row r="3312" ht="15.75" customHeight="1" s="42">
      <c r="A3312" s="41" t="n"/>
      <c r="G3312" s="38" t="n"/>
      <c r="H3312" s="38" t="n"/>
      <c r="I3312" s="38" t="n"/>
      <c r="J3312" s="38" t="n"/>
      <c r="K3312" s="38" t="n"/>
      <c r="L3312" s="38" t="n"/>
      <c r="N3312" s="36">
        <f>IF($B3312="","",IF($C3312="SUPERSTORE","Superstore","DH"))</f>
        <v/>
      </c>
      <c r="O3312" s="36">
        <f>IF($B3312="","",IFERROR(VLOOKUP($B3312,Mapping!$A:$C,2,0),"Not Mapped"))</f>
        <v/>
      </c>
      <c r="P3312" s="36">
        <f>IF($B3312="","",IFERROR(VLOOKUP($B3312,Mapping!$A:$C,3,0),"Not Mapped"))</f>
        <v/>
      </c>
      <c r="Q3312" s="36">
        <f>IF($B3312="","",IFERROR(VLOOKUP($O3312,Leaders!$A:$B,2,0),"Not Mapped"))</f>
        <v/>
      </c>
      <c r="R3312" s="36">
        <f>IF($B3312="","",IF(COUNTIF(Exclusions!$A:$A,$B3312)&gt;0,"Yes","No"))</f>
        <v/>
      </c>
      <c r="S3312" s="38">
        <f>IF($B3312="","",MIN(1,DAY($A3312)/IF($N3312="Superstore",Settings!$B$5,Settings!$B$4)))</f>
        <v/>
      </c>
      <c r="T3312" s="38">
        <f>IF(OR($B3312="",$G3312="",$S3312=0),"",$G3312/$S3312)</f>
        <v/>
      </c>
      <c r="U3312" s="36">
        <f>IF($T3312="","",IF($T3312&lt;Settings!$B$8,"Critical",IF($T3312&lt;Settings!$B$9,"Semi Critical","Non Critical")))</f>
        <v/>
      </c>
      <c r="V3312" s="28" t="n"/>
      <c r="Z3312">
        <f>IF($B3312="","",IFERROR(VLOOKUP($B3312,'Plan HC for CCA'!$A:$B,2,0),""))</f>
        <v/>
      </c>
      <c r="AA3312">
        <f>IF(OR($B3312="",$Z3312=""),"",IF(N($M3312)&lt;$Z3312,"Delta","No Delta"))</f>
        <v/>
      </c>
      <c r="AB3312">
        <f>IF(OR($B3312="",$Z3312=""),"",MAX(0,$Z3312-N($M3312)))</f>
        <v/>
      </c>
      <c r="AC3312" s="46">
        <f>IF($B3312="","",IFERROR(INDEX('CCA Util %'!$H:$H,MATCH($B3312,'CCA Util %'!$E:$E,0)),""))</f>
        <v/>
      </c>
      <c r="AD3312">
        <f>IF($B3312="","",IFERROR(INDEX('CCA Util %'!$G:$G,MATCH($B3312,'CCA Util %'!$E:$E,0)),""))</f>
        <v/>
      </c>
      <c r="AE3312">
        <f>IF(OR($B3312="",$U3312=""),"",$U3312&amp;" &amp; "&amp;IF(OR($AD3312="",$AD3312=0),"Util NA",$AD3312&amp;" Util"))</f>
        <v/>
      </c>
    </row>
    <row r="3313" ht="15.75" customHeight="1" s="42">
      <c r="A3313" s="41" t="n"/>
      <c r="G3313" s="38" t="n"/>
      <c r="H3313" s="38" t="n"/>
      <c r="I3313" s="38" t="n"/>
      <c r="J3313" s="38" t="n"/>
      <c r="K3313" s="38" t="n"/>
      <c r="L3313" s="38" t="n"/>
      <c r="N3313" s="36">
        <f>IF($B3313="","",IF($C3313="SUPERSTORE","Superstore","DH"))</f>
        <v/>
      </c>
      <c r="O3313" s="36">
        <f>IF($B3313="","",IFERROR(VLOOKUP($B3313,Mapping!$A:$C,2,0),"Not Mapped"))</f>
        <v/>
      </c>
      <c r="P3313" s="36">
        <f>IF($B3313="","",IFERROR(VLOOKUP($B3313,Mapping!$A:$C,3,0),"Not Mapped"))</f>
        <v/>
      </c>
      <c r="Q3313" s="36">
        <f>IF($B3313="","",IFERROR(VLOOKUP($O3313,Leaders!$A:$B,2,0),"Not Mapped"))</f>
        <v/>
      </c>
      <c r="R3313" s="36">
        <f>IF($B3313="","",IF(COUNTIF(Exclusions!$A:$A,$B3313)&gt;0,"Yes","No"))</f>
        <v/>
      </c>
      <c r="S3313" s="38">
        <f>IF($B3313="","",MIN(1,DAY($A3313)/IF($N3313="Superstore",Settings!$B$5,Settings!$B$4)))</f>
        <v/>
      </c>
      <c r="T3313" s="38">
        <f>IF(OR($B3313="",$G3313="",$S3313=0),"",$G3313/$S3313)</f>
        <v/>
      </c>
      <c r="U3313" s="36">
        <f>IF($T3313="","",IF($T3313&lt;Settings!$B$8,"Critical",IF($T3313&lt;Settings!$B$9,"Semi Critical","Non Critical")))</f>
        <v/>
      </c>
      <c r="V3313" s="28" t="n"/>
      <c r="Z3313">
        <f>IF($B3313="","",IFERROR(VLOOKUP($B3313,'Plan HC for CCA'!$A:$B,2,0),""))</f>
        <v/>
      </c>
      <c r="AA3313">
        <f>IF(OR($B3313="",$Z3313=""),"",IF(N($M3313)&lt;$Z3313,"Delta","No Delta"))</f>
        <v/>
      </c>
      <c r="AB3313">
        <f>IF(OR($B3313="",$Z3313=""),"",MAX(0,$Z3313-N($M3313)))</f>
        <v/>
      </c>
      <c r="AC3313" s="46">
        <f>IF($B3313="","",IFERROR(INDEX('CCA Util %'!$H:$H,MATCH($B3313,'CCA Util %'!$E:$E,0)),""))</f>
        <v/>
      </c>
      <c r="AD3313">
        <f>IF($B3313="","",IFERROR(INDEX('CCA Util %'!$G:$G,MATCH($B3313,'CCA Util %'!$E:$E,0)),""))</f>
        <v/>
      </c>
      <c r="AE3313">
        <f>IF(OR($B3313="",$U3313=""),"",$U3313&amp;" &amp; "&amp;IF(OR($AD3313="",$AD3313=0),"Util NA",$AD3313&amp;" Util"))</f>
        <v/>
      </c>
    </row>
    <row r="3314" ht="15.75" customHeight="1" s="42">
      <c r="A3314" s="41" t="n"/>
      <c r="G3314" s="38" t="n"/>
      <c r="H3314" s="38" t="n"/>
      <c r="I3314" s="38" t="n"/>
      <c r="J3314" s="38" t="n"/>
      <c r="K3314" s="38" t="n"/>
      <c r="L3314" s="38" t="n"/>
      <c r="N3314" s="36">
        <f>IF($B3314="","",IF($C3314="SUPERSTORE","Superstore","DH"))</f>
        <v/>
      </c>
      <c r="O3314" s="36">
        <f>IF($B3314="","",IFERROR(VLOOKUP($B3314,Mapping!$A:$C,2,0),"Not Mapped"))</f>
        <v/>
      </c>
      <c r="P3314" s="36">
        <f>IF($B3314="","",IFERROR(VLOOKUP($B3314,Mapping!$A:$C,3,0),"Not Mapped"))</f>
        <v/>
      </c>
      <c r="Q3314" s="36">
        <f>IF($B3314="","",IFERROR(VLOOKUP($O3314,Leaders!$A:$B,2,0),"Not Mapped"))</f>
        <v/>
      </c>
      <c r="R3314" s="36">
        <f>IF($B3314="","",IF(COUNTIF(Exclusions!$A:$A,$B3314)&gt;0,"Yes","No"))</f>
        <v/>
      </c>
      <c r="S3314" s="38">
        <f>IF($B3314="","",MIN(1,DAY($A3314)/IF($N3314="Superstore",Settings!$B$5,Settings!$B$4)))</f>
        <v/>
      </c>
      <c r="T3314" s="38">
        <f>IF(OR($B3314="",$G3314="",$S3314=0),"",$G3314/$S3314)</f>
        <v/>
      </c>
      <c r="U3314" s="36">
        <f>IF($T3314="","",IF($T3314&lt;Settings!$B$8,"Critical",IF($T3314&lt;Settings!$B$9,"Semi Critical","Non Critical")))</f>
        <v/>
      </c>
      <c r="V3314" s="28" t="n"/>
      <c r="Z3314">
        <f>IF($B3314="","",IFERROR(VLOOKUP($B3314,'Plan HC for CCA'!$A:$B,2,0),""))</f>
        <v/>
      </c>
      <c r="AA3314">
        <f>IF(OR($B3314="",$Z3314=""),"",IF(N($M3314)&lt;$Z3314,"Delta","No Delta"))</f>
        <v/>
      </c>
      <c r="AB3314">
        <f>IF(OR($B3314="",$Z3314=""),"",MAX(0,$Z3314-N($M3314)))</f>
        <v/>
      </c>
      <c r="AC3314" s="46">
        <f>IF($B3314="","",IFERROR(INDEX('CCA Util %'!$H:$H,MATCH($B3314,'CCA Util %'!$E:$E,0)),""))</f>
        <v/>
      </c>
      <c r="AD3314">
        <f>IF($B3314="","",IFERROR(INDEX('CCA Util %'!$G:$G,MATCH($B3314,'CCA Util %'!$E:$E,0)),""))</f>
        <v/>
      </c>
      <c r="AE3314">
        <f>IF(OR($B3314="",$U3314=""),"",$U3314&amp;" &amp; "&amp;IF(OR($AD3314="",$AD3314=0),"Util NA",$AD3314&amp;" Util"))</f>
        <v/>
      </c>
    </row>
    <row r="3315" ht="15.75" customHeight="1" s="42">
      <c r="A3315" s="41" t="n"/>
      <c r="G3315" s="38" t="n"/>
      <c r="H3315" s="38" t="n"/>
      <c r="I3315" s="38" t="n"/>
      <c r="J3315" s="38" t="n"/>
      <c r="K3315" s="38" t="n"/>
      <c r="L3315" s="38" t="n"/>
      <c r="N3315" s="36">
        <f>IF($B3315="","",IF($C3315="SUPERSTORE","Superstore","DH"))</f>
        <v/>
      </c>
      <c r="O3315" s="36">
        <f>IF($B3315="","",IFERROR(VLOOKUP($B3315,Mapping!$A:$C,2,0),"Not Mapped"))</f>
        <v/>
      </c>
      <c r="P3315" s="36">
        <f>IF($B3315="","",IFERROR(VLOOKUP($B3315,Mapping!$A:$C,3,0),"Not Mapped"))</f>
        <v/>
      </c>
      <c r="Q3315" s="36">
        <f>IF($B3315="","",IFERROR(VLOOKUP($O3315,Leaders!$A:$B,2,0),"Not Mapped"))</f>
        <v/>
      </c>
      <c r="R3315" s="36">
        <f>IF($B3315="","",IF(COUNTIF(Exclusions!$A:$A,$B3315)&gt;0,"Yes","No"))</f>
        <v/>
      </c>
      <c r="S3315" s="38">
        <f>IF($B3315="","",MIN(1,DAY($A3315)/IF($N3315="Superstore",Settings!$B$5,Settings!$B$4)))</f>
        <v/>
      </c>
      <c r="T3315" s="38">
        <f>IF(OR($B3315="",$G3315="",$S3315=0),"",$G3315/$S3315)</f>
        <v/>
      </c>
      <c r="U3315" s="36">
        <f>IF($T3315="","",IF($T3315&lt;Settings!$B$8,"Critical",IF($T3315&lt;Settings!$B$9,"Semi Critical","Non Critical")))</f>
        <v/>
      </c>
      <c r="V3315" s="28" t="n"/>
      <c r="Z3315">
        <f>IF($B3315="","",IFERROR(VLOOKUP($B3315,'Plan HC for CCA'!$A:$B,2,0),""))</f>
        <v/>
      </c>
      <c r="AA3315">
        <f>IF(OR($B3315="",$Z3315=""),"",IF(N($M3315)&lt;$Z3315,"Delta","No Delta"))</f>
        <v/>
      </c>
      <c r="AB3315">
        <f>IF(OR($B3315="",$Z3315=""),"",MAX(0,$Z3315-N($M3315)))</f>
        <v/>
      </c>
      <c r="AC3315" s="46">
        <f>IF($B3315="","",IFERROR(INDEX('CCA Util %'!$H:$H,MATCH($B3315,'CCA Util %'!$E:$E,0)),""))</f>
        <v/>
      </c>
      <c r="AD3315">
        <f>IF($B3315="","",IFERROR(INDEX('CCA Util %'!$G:$G,MATCH($B3315,'CCA Util %'!$E:$E,0)),""))</f>
        <v/>
      </c>
      <c r="AE3315">
        <f>IF(OR($B3315="",$U3315=""),"",$U3315&amp;" &amp; "&amp;IF(OR($AD3315="",$AD3315=0),"Util NA",$AD3315&amp;" Util"))</f>
        <v/>
      </c>
    </row>
    <row r="3316" ht="15.75" customHeight="1" s="42">
      <c r="A3316" s="41" t="n"/>
      <c r="G3316" s="38" t="n"/>
      <c r="H3316" s="38" t="n"/>
      <c r="I3316" s="38" t="n"/>
      <c r="J3316" s="38" t="n"/>
      <c r="K3316" s="38" t="n"/>
      <c r="L3316" s="38" t="n"/>
      <c r="N3316" s="36">
        <f>IF($B3316="","",IF($C3316="SUPERSTORE","Superstore","DH"))</f>
        <v/>
      </c>
      <c r="O3316" s="36">
        <f>IF($B3316="","",IFERROR(VLOOKUP($B3316,Mapping!$A:$C,2,0),"Not Mapped"))</f>
        <v/>
      </c>
      <c r="P3316" s="36">
        <f>IF($B3316="","",IFERROR(VLOOKUP($B3316,Mapping!$A:$C,3,0),"Not Mapped"))</f>
        <v/>
      </c>
      <c r="Q3316" s="36">
        <f>IF($B3316="","",IFERROR(VLOOKUP($O3316,Leaders!$A:$B,2,0),"Not Mapped"))</f>
        <v/>
      </c>
      <c r="R3316" s="36">
        <f>IF($B3316="","",IF(COUNTIF(Exclusions!$A:$A,$B3316)&gt;0,"Yes","No"))</f>
        <v/>
      </c>
      <c r="S3316" s="38">
        <f>IF($B3316="","",MIN(1,DAY($A3316)/IF($N3316="Superstore",Settings!$B$5,Settings!$B$4)))</f>
        <v/>
      </c>
      <c r="T3316" s="38">
        <f>IF(OR($B3316="",$G3316="",$S3316=0),"",$G3316/$S3316)</f>
        <v/>
      </c>
      <c r="U3316" s="36">
        <f>IF($T3316="","",IF($T3316&lt;Settings!$B$8,"Critical",IF($T3316&lt;Settings!$B$9,"Semi Critical","Non Critical")))</f>
        <v/>
      </c>
      <c r="V3316" s="28" t="n"/>
      <c r="Z3316">
        <f>IF($B3316="","",IFERROR(VLOOKUP($B3316,'Plan HC for CCA'!$A:$B,2,0),""))</f>
        <v/>
      </c>
      <c r="AA3316">
        <f>IF(OR($B3316="",$Z3316=""),"",IF(N($M3316)&lt;$Z3316,"Delta","No Delta"))</f>
        <v/>
      </c>
      <c r="AB3316">
        <f>IF(OR($B3316="",$Z3316=""),"",MAX(0,$Z3316-N($M3316)))</f>
        <v/>
      </c>
      <c r="AC3316" s="46">
        <f>IF($B3316="","",IFERROR(INDEX('CCA Util %'!$H:$H,MATCH($B3316,'CCA Util %'!$E:$E,0)),""))</f>
        <v/>
      </c>
      <c r="AD3316">
        <f>IF($B3316="","",IFERROR(INDEX('CCA Util %'!$G:$G,MATCH($B3316,'CCA Util %'!$E:$E,0)),""))</f>
        <v/>
      </c>
      <c r="AE3316">
        <f>IF(OR($B3316="",$U3316=""),"",$U3316&amp;" &amp; "&amp;IF(OR($AD3316="",$AD3316=0),"Util NA",$AD3316&amp;" Util"))</f>
        <v/>
      </c>
    </row>
    <row r="3317" ht="15.75" customHeight="1" s="42">
      <c r="A3317" s="41" t="n"/>
      <c r="G3317" s="38" t="n"/>
      <c r="H3317" s="38" t="n"/>
      <c r="I3317" s="38" t="n"/>
      <c r="J3317" s="38" t="n"/>
      <c r="K3317" s="38" t="n"/>
      <c r="L3317" s="38" t="n"/>
      <c r="N3317" s="36">
        <f>IF($B3317="","",IF($C3317="SUPERSTORE","Superstore","DH"))</f>
        <v/>
      </c>
      <c r="O3317" s="36">
        <f>IF($B3317="","",IFERROR(VLOOKUP($B3317,Mapping!$A:$C,2,0),"Not Mapped"))</f>
        <v/>
      </c>
      <c r="P3317" s="36">
        <f>IF($B3317="","",IFERROR(VLOOKUP($B3317,Mapping!$A:$C,3,0),"Not Mapped"))</f>
        <v/>
      </c>
      <c r="Q3317" s="36">
        <f>IF($B3317="","",IFERROR(VLOOKUP($O3317,Leaders!$A:$B,2,0),"Not Mapped"))</f>
        <v/>
      </c>
      <c r="R3317" s="36">
        <f>IF($B3317="","",IF(COUNTIF(Exclusions!$A:$A,$B3317)&gt;0,"Yes","No"))</f>
        <v/>
      </c>
      <c r="S3317" s="38">
        <f>IF($B3317="","",MIN(1,DAY($A3317)/IF($N3317="Superstore",Settings!$B$5,Settings!$B$4)))</f>
        <v/>
      </c>
      <c r="T3317" s="38">
        <f>IF(OR($B3317="",$G3317="",$S3317=0),"",$G3317/$S3317)</f>
        <v/>
      </c>
      <c r="U3317" s="36">
        <f>IF($T3317="","",IF($T3317&lt;Settings!$B$8,"Critical",IF($T3317&lt;Settings!$B$9,"Semi Critical","Non Critical")))</f>
        <v/>
      </c>
      <c r="V3317" s="28" t="n"/>
      <c r="Z3317">
        <f>IF($B3317="","",IFERROR(VLOOKUP($B3317,'Plan HC for CCA'!$A:$B,2,0),""))</f>
        <v/>
      </c>
      <c r="AA3317">
        <f>IF(OR($B3317="",$Z3317=""),"",IF(N($M3317)&lt;$Z3317,"Delta","No Delta"))</f>
        <v/>
      </c>
      <c r="AB3317">
        <f>IF(OR($B3317="",$Z3317=""),"",MAX(0,$Z3317-N($M3317)))</f>
        <v/>
      </c>
      <c r="AC3317" s="46">
        <f>IF($B3317="","",IFERROR(INDEX('CCA Util %'!$H:$H,MATCH($B3317,'CCA Util %'!$E:$E,0)),""))</f>
        <v/>
      </c>
      <c r="AD3317">
        <f>IF($B3317="","",IFERROR(INDEX('CCA Util %'!$G:$G,MATCH($B3317,'CCA Util %'!$E:$E,0)),""))</f>
        <v/>
      </c>
      <c r="AE3317">
        <f>IF(OR($B3317="",$U3317=""),"",$U3317&amp;" &amp; "&amp;IF(OR($AD3317="",$AD3317=0),"Util NA",$AD3317&amp;" Util"))</f>
        <v/>
      </c>
    </row>
    <row r="3318" ht="15.75" customHeight="1" s="42">
      <c r="A3318" s="41" t="n"/>
      <c r="G3318" s="38" t="n"/>
      <c r="H3318" s="38" t="n"/>
      <c r="I3318" s="38" t="n"/>
      <c r="J3318" s="38" t="n"/>
      <c r="K3318" s="38" t="n"/>
      <c r="L3318" s="38" t="n"/>
      <c r="N3318" s="36">
        <f>IF($B3318="","",IF($C3318="SUPERSTORE","Superstore","DH"))</f>
        <v/>
      </c>
      <c r="O3318" s="36">
        <f>IF($B3318="","",IFERROR(VLOOKUP($B3318,Mapping!$A:$C,2,0),"Not Mapped"))</f>
        <v/>
      </c>
      <c r="P3318" s="36">
        <f>IF($B3318="","",IFERROR(VLOOKUP($B3318,Mapping!$A:$C,3,0),"Not Mapped"))</f>
        <v/>
      </c>
      <c r="Q3318" s="36">
        <f>IF($B3318="","",IFERROR(VLOOKUP($O3318,Leaders!$A:$B,2,0),"Not Mapped"))</f>
        <v/>
      </c>
      <c r="R3318" s="36">
        <f>IF($B3318="","",IF(COUNTIF(Exclusions!$A:$A,$B3318)&gt;0,"Yes","No"))</f>
        <v/>
      </c>
      <c r="S3318" s="38">
        <f>IF($B3318="","",MIN(1,DAY($A3318)/IF($N3318="Superstore",Settings!$B$5,Settings!$B$4)))</f>
        <v/>
      </c>
      <c r="T3318" s="38">
        <f>IF(OR($B3318="",$G3318="",$S3318=0),"",$G3318/$S3318)</f>
        <v/>
      </c>
      <c r="U3318" s="36">
        <f>IF($T3318="","",IF($T3318&lt;Settings!$B$8,"Critical",IF($T3318&lt;Settings!$B$9,"Semi Critical","Non Critical")))</f>
        <v/>
      </c>
      <c r="V3318" s="28" t="n"/>
      <c r="Z3318">
        <f>IF($B3318="","",IFERROR(VLOOKUP($B3318,'Plan HC for CCA'!$A:$B,2,0),""))</f>
        <v/>
      </c>
      <c r="AA3318">
        <f>IF(OR($B3318="",$Z3318=""),"",IF(N($M3318)&lt;$Z3318,"Delta","No Delta"))</f>
        <v/>
      </c>
      <c r="AB3318">
        <f>IF(OR($B3318="",$Z3318=""),"",MAX(0,$Z3318-N($M3318)))</f>
        <v/>
      </c>
      <c r="AC3318" s="46">
        <f>IF($B3318="","",IFERROR(INDEX('CCA Util %'!$H:$H,MATCH($B3318,'CCA Util %'!$E:$E,0)),""))</f>
        <v/>
      </c>
      <c r="AD3318">
        <f>IF($B3318="","",IFERROR(INDEX('CCA Util %'!$G:$G,MATCH($B3318,'CCA Util %'!$E:$E,0)),""))</f>
        <v/>
      </c>
      <c r="AE3318">
        <f>IF(OR($B3318="",$U3318=""),"",$U3318&amp;" &amp; "&amp;IF(OR($AD3318="",$AD3318=0),"Util NA",$AD3318&amp;" Util"))</f>
        <v/>
      </c>
    </row>
    <row r="3319" ht="15.75" customHeight="1" s="42">
      <c r="A3319" s="41" t="n"/>
      <c r="G3319" s="38" t="n"/>
      <c r="H3319" s="38" t="n"/>
      <c r="I3319" s="38" t="n"/>
      <c r="J3319" s="38" t="n"/>
      <c r="K3319" s="38" t="n"/>
      <c r="L3319" s="38" t="n"/>
      <c r="N3319" s="36">
        <f>IF($B3319="","",IF($C3319="SUPERSTORE","Superstore","DH"))</f>
        <v/>
      </c>
      <c r="O3319" s="36">
        <f>IF($B3319="","",IFERROR(VLOOKUP($B3319,Mapping!$A:$C,2,0),"Not Mapped"))</f>
        <v/>
      </c>
      <c r="P3319" s="36">
        <f>IF($B3319="","",IFERROR(VLOOKUP($B3319,Mapping!$A:$C,3,0),"Not Mapped"))</f>
        <v/>
      </c>
      <c r="Q3319" s="36">
        <f>IF($B3319="","",IFERROR(VLOOKUP($O3319,Leaders!$A:$B,2,0),"Not Mapped"))</f>
        <v/>
      </c>
      <c r="R3319" s="36">
        <f>IF($B3319="","",IF(COUNTIF(Exclusions!$A:$A,$B3319)&gt;0,"Yes","No"))</f>
        <v/>
      </c>
      <c r="S3319" s="38">
        <f>IF($B3319="","",MIN(1,DAY($A3319)/IF($N3319="Superstore",Settings!$B$5,Settings!$B$4)))</f>
        <v/>
      </c>
      <c r="T3319" s="38">
        <f>IF(OR($B3319="",$G3319="",$S3319=0),"",$G3319/$S3319)</f>
        <v/>
      </c>
      <c r="U3319" s="36">
        <f>IF($T3319="","",IF($T3319&lt;Settings!$B$8,"Critical",IF($T3319&lt;Settings!$B$9,"Semi Critical","Non Critical")))</f>
        <v/>
      </c>
      <c r="V3319" s="28" t="n"/>
      <c r="Z3319">
        <f>IF($B3319="","",IFERROR(VLOOKUP($B3319,'Plan HC for CCA'!$A:$B,2,0),""))</f>
        <v/>
      </c>
      <c r="AA3319">
        <f>IF(OR($B3319="",$Z3319=""),"",IF(N($M3319)&lt;$Z3319,"Delta","No Delta"))</f>
        <v/>
      </c>
      <c r="AB3319">
        <f>IF(OR($B3319="",$Z3319=""),"",MAX(0,$Z3319-N($M3319)))</f>
        <v/>
      </c>
      <c r="AC3319" s="46">
        <f>IF($B3319="","",IFERROR(INDEX('CCA Util %'!$H:$H,MATCH($B3319,'CCA Util %'!$E:$E,0)),""))</f>
        <v/>
      </c>
      <c r="AD3319">
        <f>IF($B3319="","",IFERROR(INDEX('CCA Util %'!$G:$G,MATCH($B3319,'CCA Util %'!$E:$E,0)),""))</f>
        <v/>
      </c>
      <c r="AE3319">
        <f>IF(OR($B3319="",$U3319=""),"",$U3319&amp;" &amp; "&amp;IF(OR($AD3319="",$AD3319=0),"Util NA",$AD3319&amp;" Util"))</f>
        <v/>
      </c>
    </row>
    <row r="3320" ht="15.75" customHeight="1" s="42">
      <c r="A3320" s="41" t="n"/>
      <c r="G3320" s="38" t="n"/>
      <c r="H3320" s="38" t="n"/>
      <c r="I3320" s="38" t="n"/>
      <c r="J3320" s="38" t="n"/>
      <c r="K3320" s="38" t="n"/>
      <c r="L3320" s="38" t="n"/>
      <c r="N3320" s="36">
        <f>IF($B3320="","",IF($C3320="SUPERSTORE","Superstore","DH"))</f>
        <v/>
      </c>
      <c r="O3320" s="36">
        <f>IF($B3320="","",IFERROR(VLOOKUP($B3320,Mapping!$A:$C,2,0),"Not Mapped"))</f>
        <v/>
      </c>
      <c r="P3320" s="36">
        <f>IF($B3320="","",IFERROR(VLOOKUP($B3320,Mapping!$A:$C,3,0),"Not Mapped"))</f>
        <v/>
      </c>
      <c r="Q3320" s="36">
        <f>IF($B3320="","",IFERROR(VLOOKUP($O3320,Leaders!$A:$B,2,0),"Not Mapped"))</f>
        <v/>
      </c>
      <c r="R3320" s="36">
        <f>IF($B3320="","",IF(COUNTIF(Exclusions!$A:$A,$B3320)&gt;0,"Yes","No"))</f>
        <v/>
      </c>
      <c r="S3320" s="38">
        <f>IF($B3320="","",MIN(1,DAY($A3320)/IF($N3320="Superstore",Settings!$B$5,Settings!$B$4)))</f>
        <v/>
      </c>
      <c r="T3320" s="38">
        <f>IF(OR($B3320="",$G3320="",$S3320=0),"",$G3320/$S3320)</f>
        <v/>
      </c>
      <c r="U3320" s="36">
        <f>IF($T3320="","",IF($T3320&lt;Settings!$B$8,"Critical",IF($T3320&lt;Settings!$B$9,"Semi Critical","Non Critical")))</f>
        <v/>
      </c>
      <c r="V3320" s="28" t="n"/>
      <c r="Z3320">
        <f>IF($B3320="","",IFERROR(VLOOKUP($B3320,'Plan HC for CCA'!$A:$B,2,0),""))</f>
        <v/>
      </c>
      <c r="AA3320">
        <f>IF(OR($B3320="",$Z3320=""),"",IF(N($M3320)&lt;$Z3320,"Delta","No Delta"))</f>
        <v/>
      </c>
      <c r="AB3320">
        <f>IF(OR($B3320="",$Z3320=""),"",MAX(0,$Z3320-N($M3320)))</f>
        <v/>
      </c>
      <c r="AC3320" s="46">
        <f>IF($B3320="","",IFERROR(INDEX('CCA Util %'!$H:$H,MATCH($B3320,'CCA Util %'!$E:$E,0)),""))</f>
        <v/>
      </c>
      <c r="AD3320">
        <f>IF($B3320="","",IFERROR(INDEX('CCA Util %'!$G:$G,MATCH($B3320,'CCA Util %'!$E:$E,0)),""))</f>
        <v/>
      </c>
      <c r="AE3320">
        <f>IF(OR($B3320="",$U3320=""),"",$U3320&amp;" &amp; "&amp;IF(OR($AD3320="",$AD3320=0),"Util NA",$AD3320&amp;" Util"))</f>
        <v/>
      </c>
    </row>
    <row r="3321" ht="15.75" customHeight="1" s="42">
      <c r="A3321" s="41" t="n"/>
      <c r="G3321" s="38" t="n"/>
      <c r="H3321" s="38" t="n"/>
      <c r="I3321" s="38" t="n"/>
      <c r="J3321" s="38" t="n"/>
      <c r="K3321" s="38" t="n"/>
      <c r="L3321" s="38" t="n"/>
      <c r="N3321" s="36">
        <f>IF($B3321="","",IF($C3321="SUPERSTORE","Superstore","DH"))</f>
        <v/>
      </c>
      <c r="O3321" s="36">
        <f>IF($B3321="","",IFERROR(VLOOKUP($B3321,Mapping!$A:$C,2,0),"Not Mapped"))</f>
        <v/>
      </c>
      <c r="P3321" s="36">
        <f>IF($B3321="","",IFERROR(VLOOKUP($B3321,Mapping!$A:$C,3,0),"Not Mapped"))</f>
        <v/>
      </c>
      <c r="Q3321" s="36">
        <f>IF($B3321="","",IFERROR(VLOOKUP($O3321,Leaders!$A:$B,2,0),"Not Mapped"))</f>
        <v/>
      </c>
      <c r="R3321" s="36">
        <f>IF($B3321="","",IF(COUNTIF(Exclusions!$A:$A,$B3321)&gt;0,"Yes","No"))</f>
        <v/>
      </c>
      <c r="S3321" s="38">
        <f>IF($B3321="","",MIN(1,DAY($A3321)/IF($N3321="Superstore",Settings!$B$5,Settings!$B$4)))</f>
        <v/>
      </c>
      <c r="T3321" s="38">
        <f>IF(OR($B3321="",$G3321="",$S3321=0),"",$G3321/$S3321)</f>
        <v/>
      </c>
      <c r="U3321" s="36">
        <f>IF($T3321="","",IF($T3321&lt;Settings!$B$8,"Critical",IF($T3321&lt;Settings!$B$9,"Semi Critical","Non Critical")))</f>
        <v/>
      </c>
      <c r="V3321" s="28" t="n"/>
      <c r="Z3321">
        <f>IF($B3321="","",IFERROR(VLOOKUP($B3321,'Plan HC for CCA'!$A:$B,2,0),""))</f>
        <v/>
      </c>
      <c r="AA3321">
        <f>IF(OR($B3321="",$Z3321=""),"",IF(N($M3321)&lt;$Z3321,"Delta","No Delta"))</f>
        <v/>
      </c>
      <c r="AB3321">
        <f>IF(OR($B3321="",$Z3321=""),"",MAX(0,$Z3321-N($M3321)))</f>
        <v/>
      </c>
      <c r="AC3321" s="46">
        <f>IF($B3321="","",IFERROR(INDEX('CCA Util %'!$H:$H,MATCH($B3321,'CCA Util %'!$E:$E,0)),""))</f>
        <v/>
      </c>
      <c r="AD3321">
        <f>IF($B3321="","",IFERROR(INDEX('CCA Util %'!$G:$G,MATCH($B3321,'CCA Util %'!$E:$E,0)),""))</f>
        <v/>
      </c>
      <c r="AE3321">
        <f>IF(OR($B3321="",$U3321=""),"",$U3321&amp;" &amp; "&amp;IF(OR($AD3321="",$AD3321=0),"Util NA",$AD3321&amp;" Util"))</f>
        <v/>
      </c>
    </row>
    <row r="3322" ht="15.75" customHeight="1" s="42">
      <c r="A3322" s="41" t="n"/>
      <c r="G3322" s="38" t="n"/>
      <c r="H3322" s="38" t="n"/>
      <c r="I3322" s="38" t="n"/>
      <c r="J3322" s="38" t="n"/>
      <c r="K3322" s="38" t="n"/>
      <c r="L3322" s="38" t="n"/>
      <c r="N3322" s="36">
        <f>IF($B3322="","",IF($C3322="SUPERSTORE","Superstore","DH"))</f>
        <v/>
      </c>
      <c r="O3322" s="36">
        <f>IF($B3322="","",IFERROR(VLOOKUP($B3322,Mapping!$A:$C,2,0),"Not Mapped"))</f>
        <v/>
      </c>
      <c r="P3322" s="36">
        <f>IF($B3322="","",IFERROR(VLOOKUP($B3322,Mapping!$A:$C,3,0),"Not Mapped"))</f>
        <v/>
      </c>
      <c r="Q3322" s="36">
        <f>IF($B3322="","",IFERROR(VLOOKUP($O3322,Leaders!$A:$B,2,0),"Not Mapped"))</f>
        <v/>
      </c>
      <c r="R3322" s="36">
        <f>IF($B3322="","",IF(COUNTIF(Exclusions!$A:$A,$B3322)&gt;0,"Yes","No"))</f>
        <v/>
      </c>
      <c r="S3322" s="38">
        <f>IF($B3322="","",MIN(1,DAY($A3322)/IF($N3322="Superstore",Settings!$B$5,Settings!$B$4)))</f>
        <v/>
      </c>
      <c r="T3322" s="38">
        <f>IF(OR($B3322="",$G3322="",$S3322=0),"",$G3322/$S3322)</f>
        <v/>
      </c>
      <c r="U3322" s="36">
        <f>IF($T3322="","",IF($T3322&lt;Settings!$B$8,"Critical",IF($T3322&lt;Settings!$B$9,"Semi Critical","Non Critical")))</f>
        <v/>
      </c>
      <c r="V3322" s="28" t="n"/>
      <c r="Z3322">
        <f>IF($B3322="","",IFERROR(VLOOKUP($B3322,'Plan HC for CCA'!$A:$B,2,0),""))</f>
        <v/>
      </c>
      <c r="AA3322">
        <f>IF(OR($B3322="",$Z3322=""),"",IF(N($M3322)&lt;$Z3322,"Delta","No Delta"))</f>
        <v/>
      </c>
      <c r="AB3322">
        <f>IF(OR($B3322="",$Z3322=""),"",MAX(0,$Z3322-N($M3322)))</f>
        <v/>
      </c>
      <c r="AC3322" s="46">
        <f>IF($B3322="","",IFERROR(INDEX('CCA Util %'!$H:$H,MATCH($B3322,'CCA Util %'!$E:$E,0)),""))</f>
        <v/>
      </c>
      <c r="AD3322">
        <f>IF($B3322="","",IFERROR(INDEX('CCA Util %'!$G:$G,MATCH($B3322,'CCA Util %'!$E:$E,0)),""))</f>
        <v/>
      </c>
      <c r="AE3322">
        <f>IF(OR($B3322="",$U3322=""),"",$U3322&amp;" &amp; "&amp;IF(OR($AD3322="",$AD3322=0),"Util NA",$AD3322&amp;" Util"))</f>
        <v/>
      </c>
    </row>
    <row r="3323" ht="15.75" customHeight="1" s="42">
      <c r="A3323" s="41" t="n"/>
      <c r="G3323" s="38" t="n"/>
      <c r="H3323" s="38" t="n"/>
      <c r="I3323" s="38" t="n"/>
      <c r="J3323" s="38" t="n"/>
      <c r="K3323" s="38" t="n"/>
      <c r="L3323" s="38" t="n"/>
      <c r="N3323" s="36">
        <f>IF($B3323="","",IF($C3323="SUPERSTORE","Superstore","DH"))</f>
        <v/>
      </c>
      <c r="O3323" s="36">
        <f>IF($B3323="","",IFERROR(VLOOKUP($B3323,Mapping!$A:$C,2,0),"Not Mapped"))</f>
        <v/>
      </c>
      <c r="P3323" s="36">
        <f>IF($B3323="","",IFERROR(VLOOKUP($B3323,Mapping!$A:$C,3,0),"Not Mapped"))</f>
        <v/>
      </c>
      <c r="Q3323" s="36">
        <f>IF($B3323="","",IFERROR(VLOOKUP($O3323,Leaders!$A:$B,2,0),"Not Mapped"))</f>
        <v/>
      </c>
      <c r="R3323" s="36">
        <f>IF($B3323="","",IF(COUNTIF(Exclusions!$A:$A,$B3323)&gt;0,"Yes","No"))</f>
        <v/>
      </c>
      <c r="S3323" s="38">
        <f>IF($B3323="","",MIN(1,DAY($A3323)/IF($N3323="Superstore",Settings!$B$5,Settings!$B$4)))</f>
        <v/>
      </c>
      <c r="T3323" s="38">
        <f>IF(OR($B3323="",$G3323="",$S3323=0),"",$G3323/$S3323)</f>
        <v/>
      </c>
      <c r="U3323" s="36">
        <f>IF($T3323="","",IF($T3323&lt;Settings!$B$8,"Critical",IF($T3323&lt;Settings!$B$9,"Semi Critical","Non Critical")))</f>
        <v/>
      </c>
      <c r="V3323" s="28" t="n"/>
      <c r="Z3323">
        <f>IF($B3323="","",IFERROR(VLOOKUP($B3323,'Plan HC for CCA'!$A:$B,2,0),""))</f>
        <v/>
      </c>
      <c r="AA3323">
        <f>IF(OR($B3323="",$Z3323=""),"",IF(N($M3323)&lt;$Z3323,"Delta","No Delta"))</f>
        <v/>
      </c>
      <c r="AB3323">
        <f>IF(OR($B3323="",$Z3323=""),"",MAX(0,$Z3323-N($M3323)))</f>
        <v/>
      </c>
      <c r="AC3323" s="46">
        <f>IF($B3323="","",IFERROR(INDEX('CCA Util %'!$H:$H,MATCH($B3323,'CCA Util %'!$E:$E,0)),""))</f>
        <v/>
      </c>
      <c r="AD3323">
        <f>IF($B3323="","",IFERROR(INDEX('CCA Util %'!$G:$G,MATCH($B3323,'CCA Util %'!$E:$E,0)),""))</f>
        <v/>
      </c>
      <c r="AE3323">
        <f>IF(OR($B3323="",$U3323=""),"",$U3323&amp;" &amp; "&amp;IF(OR($AD3323="",$AD3323=0),"Util NA",$AD3323&amp;" Util"))</f>
        <v/>
      </c>
    </row>
    <row r="3324" ht="15.75" customHeight="1" s="42">
      <c r="A3324" s="41" t="n"/>
      <c r="G3324" s="38" t="n"/>
      <c r="H3324" s="38" t="n"/>
      <c r="I3324" s="38" t="n"/>
      <c r="J3324" s="38" t="n"/>
      <c r="K3324" s="38" t="n"/>
      <c r="L3324" s="38" t="n"/>
      <c r="N3324" s="36">
        <f>IF($B3324="","",IF($C3324="SUPERSTORE","Superstore","DH"))</f>
        <v/>
      </c>
      <c r="O3324" s="36">
        <f>IF($B3324="","",IFERROR(VLOOKUP($B3324,Mapping!$A:$C,2,0),"Not Mapped"))</f>
        <v/>
      </c>
      <c r="P3324" s="36">
        <f>IF($B3324="","",IFERROR(VLOOKUP($B3324,Mapping!$A:$C,3,0),"Not Mapped"))</f>
        <v/>
      </c>
      <c r="Q3324" s="36">
        <f>IF($B3324="","",IFERROR(VLOOKUP($O3324,Leaders!$A:$B,2,0),"Not Mapped"))</f>
        <v/>
      </c>
      <c r="R3324" s="36">
        <f>IF($B3324="","",IF(COUNTIF(Exclusions!$A:$A,$B3324)&gt;0,"Yes","No"))</f>
        <v/>
      </c>
      <c r="S3324" s="38">
        <f>IF($B3324="","",MIN(1,DAY($A3324)/IF($N3324="Superstore",Settings!$B$5,Settings!$B$4)))</f>
        <v/>
      </c>
      <c r="T3324" s="38">
        <f>IF(OR($B3324="",$G3324="",$S3324=0),"",$G3324/$S3324)</f>
        <v/>
      </c>
      <c r="U3324" s="36">
        <f>IF($T3324="","",IF($T3324&lt;Settings!$B$8,"Critical",IF($T3324&lt;Settings!$B$9,"Semi Critical","Non Critical")))</f>
        <v/>
      </c>
      <c r="V3324" s="28" t="n"/>
      <c r="Z3324">
        <f>IF($B3324="","",IFERROR(VLOOKUP($B3324,'Plan HC for CCA'!$A:$B,2,0),""))</f>
        <v/>
      </c>
      <c r="AA3324">
        <f>IF(OR($B3324="",$Z3324=""),"",IF(N($M3324)&lt;$Z3324,"Delta","No Delta"))</f>
        <v/>
      </c>
      <c r="AB3324">
        <f>IF(OR($B3324="",$Z3324=""),"",MAX(0,$Z3324-N($M3324)))</f>
        <v/>
      </c>
      <c r="AC3324" s="46">
        <f>IF($B3324="","",IFERROR(INDEX('CCA Util %'!$H:$H,MATCH($B3324,'CCA Util %'!$E:$E,0)),""))</f>
        <v/>
      </c>
      <c r="AD3324">
        <f>IF($B3324="","",IFERROR(INDEX('CCA Util %'!$G:$G,MATCH($B3324,'CCA Util %'!$E:$E,0)),""))</f>
        <v/>
      </c>
      <c r="AE3324">
        <f>IF(OR($B3324="",$U3324=""),"",$U3324&amp;" &amp; "&amp;IF(OR($AD3324="",$AD3324=0),"Util NA",$AD3324&amp;" Util"))</f>
        <v/>
      </c>
    </row>
    <row r="3325" ht="15.75" customHeight="1" s="42">
      <c r="A3325" s="41" t="n"/>
      <c r="G3325" s="38" t="n"/>
      <c r="H3325" s="38" t="n"/>
      <c r="I3325" s="38" t="n"/>
      <c r="J3325" s="38" t="n"/>
      <c r="K3325" s="38" t="n"/>
      <c r="L3325" s="38" t="n"/>
      <c r="N3325" s="36">
        <f>IF($B3325="","",IF($C3325="SUPERSTORE","Superstore","DH"))</f>
        <v/>
      </c>
      <c r="O3325" s="36">
        <f>IF($B3325="","",IFERROR(VLOOKUP($B3325,Mapping!$A:$C,2,0),"Not Mapped"))</f>
        <v/>
      </c>
      <c r="P3325" s="36">
        <f>IF($B3325="","",IFERROR(VLOOKUP($B3325,Mapping!$A:$C,3,0),"Not Mapped"))</f>
        <v/>
      </c>
      <c r="Q3325" s="36">
        <f>IF($B3325="","",IFERROR(VLOOKUP($O3325,Leaders!$A:$B,2,0),"Not Mapped"))</f>
        <v/>
      </c>
      <c r="R3325" s="36">
        <f>IF($B3325="","",IF(COUNTIF(Exclusions!$A:$A,$B3325)&gt;0,"Yes","No"))</f>
        <v/>
      </c>
      <c r="S3325" s="38">
        <f>IF($B3325="","",MIN(1,DAY($A3325)/IF($N3325="Superstore",Settings!$B$5,Settings!$B$4)))</f>
        <v/>
      </c>
      <c r="T3325" s="38">
        <f>IF(OR($B3325="",$G3325="",$S3325=0),"",$G3325/$S3325)</f>
        <v/>
      </c>
      <c r="U3325" s="36">
        <f>IF($T3325="","",IF($T3325&lt;Settings!$B$8,"Critical",IF($T3325&lt;Settings!$B$9,"Semi Critical","Non Critical")))</f>
        <v/>
      </c>
      <c r="V3325" s="28" t="n"/>
      <c r="Z3325">
        <f>IF($B3325="","",IFERROR(VLOOKUP($B3325,'Plan HC for CCA'!$A:$B,2,0),""))</f>
        <v/>
      </c>
      <c r="AA3325">
        <f>IF(OR($B3325="",$Z3325=""),"",IF(N($M3325)&lt;$Z3325,"Delta","No Delta"))</f>
        <v/>
      </c>
      <c r="AB3325">
        <f>IF(OR($B3325="",$Z3325=""),"",MAX(0,$Z3325-N($M3325)))</f>
        <v/>
      </c>
      <c r="AC3325" s="46">
        <f>IF($B3325="","",IFERROR(INDEX('CCA Util %'!$H:$H,MATCH($B3325,'CCA Util %'!$E:$E,0)),""))</f>
        <v/>
      </c>
      <c r="AD3325">
        <f>IF($B3325="","",IFERROR(INDEX('CCA Util %'!$G:$G,MATCH($B3325,'CCA Util %'!$E:$E,0)),""))</f>
        <v/>
      </c>
      <c r="AE3325">
        <f>IF(OR($B3325="",$U3325=""),"",$U3325&amp;" &amp; "&amp;IF(OR($AD3325="",$AD3325=0),"Util NA",$AD3325&amp;" Util"))</f>
        <v/>
      </c>
    </row>
    <row r="3326" ht="15.75" customHeight="1" s="42">
      <c r="A3326" s="41" t="n"/>
      <c r="G3326" s="38" t="n"/>
      <c r="H3326" s="38" t="n"/>
      <c r="I3326" s="38" t="n"/>
      <c r="J3326" s="38" t="n"/>
      <c r="K3326" s="38" t="n"/>
      <c r="L3326" s="38" t="n"/>
      <c r="N3326" s="36">
        <f>IF($B3326="","",IF($C3326="SUPERSTORE","Superstore","DH"))</f>
        <v/>
      </c>
      <c r="O3326" s="36">
        <f>IF($B3326="","",IFERROR(VLOOKUP($B3326,Mapping!$A:$C,2,0),"Not Mapped"))</f>
        <v/>
      </c>
      <c r="P3326" s="36">
        <f>IF($B3326="","",IFERROR(VLOOKUP($B3326,Mapping!$A:$C,3,0),"Not Mapped"))</f>
        <v/>
      </c>
      <c r="Q3326" s="36">
        <f>IF($B3326="","",IFERROR(VLOOKUP($O3326,Leaders!$A:$B,2,0),"Not Mapped"))</f>
        <v/>
      </c>
      <c r="R3326" s="36">
        <f>IF($B3326="","",IF(COUNTIF(Exclusions!$A:$A,$B3326)&gt;0,"Yes","No"))</f>
        <v/>
      </c>
      <c r="S3326" s="38">
        <f>IF($B3326="","",MIN(1,DAY($A3326)/IF($N3326="Superstore",Settings!$B$5,Settings!$B$4)))</f>
        <v/>
      </c>
      <c r="T3326" s="38">
        <f>IF(OR($B3326="",$G3326="",$S3326=0),"",$G3326/$S3326)</f>
        <v/>
      </c>
      <c r="U3326" s="36">
        <f>IF($T3326="","",IF($T3326&lt;Settings!$B$8,"Critical",IF($T3326&lt;Settings!$B$9,"Semi Critical","Non Critical")))</f>
        <v/>
      </c>
      <c r="V3326" s="28" t="n"/>
      <c r="Z3326">
        <f>IF($B3326="","",IFERROR(VLOOKUP($B3326,'Plan HC for CCA'!$A:$B,2,0),""))</f>
        <v/>
      </c>
      <c r="AA3326">
        <f>IF(OR($B3326="",$Z3326=""),"",IF(N($M3326)&lt;$Z3326,"Delta","No Delta"))</f>
        <v/>
      </c>
      <c r="AB3326">
        <f>IF(OR($B3326="",$Z3326=""),"",MAX(0,$Z3326-N($M3326)))</f>
        <v/>
      </c>
      <c r="AC3326" s="46">
        <f>IF($B3326="","",IFERROR(INDEX('CCA Util %'!$H:$H,MATCH($B3326,'CCA Util %'!$E:$E,0)),""))</f>
        <v/>
      </c>
      <c r="AD3326">
        <f>IF($B3326="","",IFERROR(INDEX('CCA Util %'!$G:$G,MATCH($B3326,'CCA Util %'!$E:$E,0)),""))</f>
        <v/>
      </c>
      <c r="AE3326">
        <f>IF(OR($B3326="",$U3326=""),"",$U3326&amp;" &amp; "&amp;IF(OR($AD3326="",$AD3326=0),"Util NA",$AD3326&amp;" Util"))</f>
        <v/>
      </c>
    </row>
    <row r="3327" ht="15.75" customHeight="1" s="42">
      <c r="A3327" s="41" t="n"/>
      <c r="G3327" s="38" t="n"/>
      <c r="H3327" s="38" t="n"/>
      <c r="I3327" s="38" t="n"/>
      <c r="J3327" s="38" t="n"/>
      <c r="K3327" s="38" t="n"/>
      <c r="L3327" s="38" t="n"/>
      <c r="N3327" s="36">
        <f>IF($B3327="","",IF($C3327="SUPERSTORE","Superstore","DH"))</f>
        <v/>
      </c>
      <c r="O3327" s="36">
        <f>IF($B3327="","",IFERROR(VLOOKUP($B3327,Mapping!$A:$C,2,0),"Not Mapped"))</f>
        <v/>
      </c>
      <c r="P3327" s="36">
        <f>IF($B3327="","",IFERROR(VLOOKUP($B3327,Mapping!$A:$C,3,0),"Not Mapped"))</f>
        <v/>
      </c>
      <c r="Q3327" s="36">
        <f>IF($B3327="","",IFERROR(VLOOKUP($O3327,Leaders!$A:$B,2,0),"Not Mapped"))</f>
        <v/>
      </c>
      <c r="R3327" s="36">
        <f>IF($B3327="","",IF(COUNTIF(Exclusions!$A:$A,$B3327)&gt;0,"Yes","No"))</f>
        <v/>
      </c>
      <c r="S3327" s="38">
        <f>IF($B3327="","",MIN(1,DAY($A3327)/IF($N3327="Superstore",Settings!$B$5,Settings!$B$4)))</f>
        <v/>
      </c>
      <c r="T3327" s="38">
        <f>IF(OR($B3327="",$G3327="",$S3327=0),"",$G3327/$S3327)</f>
        <v/>
      </c>
      <c r="U3327" s="36">
        <f>IF($T3327="","",IF($T3327&lt;Settings!$B$8,"Critical",IF($T3327&lt;Settings!$B$9,"Semi Critical","Non Critical")))</f>
        <v/>
      </c>
      <c r="V3327" s="28" t="n"/>
      <c r="Z3327">
        <f>IF($B3327="","",IFERROR(VLOOKUP($B3327,'Plan HC for CCA'!$A:$B,2,0),""))</f>
        <v/>
      </c>
      <c r="AA3327">
        <f>IF(OR($B3327="",$Z3327=""),"",IF(N($M3327)&lt;$Z3327,"Delta","No Delta"))</f>
        <v/>
      </c>
      <c r="AB3327">
        <f>IF(OR($B3327="",$Z3327=""),"",MAX(0,$Z3327-N($M3327)))</f>
        <v/>
      </c>
      <c r="AC3327" s="46">
        <f>IF($B3327="","",IFERROR(INDEX('CCA Util %'!$H:$H,MATCH($B3327,'CCA Util %'!$E:$E,0)),""))</f>
        <v/>
      </c>
      <c r="AD3327">
        <f>IF($B3327="","",IFERROR(INDEX('CCA Util %'!$G:$G,MATCH($B3327,'CCA Util %'!$E:$E,0)),""))</f>
        <v/>
      </c>
      <c r="AE3327">
        <f>IF(OR($B3327="",$U3327=""),"",$U3327&amp;" &amp; "&amp;IF(OR($AD3327="",$AD3327=0),"Util NA",$AD3327&amp;" Util"))</f>
        <v/>
      </c>
    </row>
    <row r="3328" ht="15.75" customHeight="1" s="42">
      <c r="A3328" s="41" t="n"/>
      <c r="G3328" s="38" t="n"/>
      <c r="H3328" s="38" t="n"/>
      <c r="I3328" s="38" t="n"/>
      <c r="J3328" s="38" t="n"/>
      <c r="K3328" s="38" t="n"/>
      <c r="L3328" s="38" t="n"/>
      <c r="N3328" s="36">
        <f>IF($B3328="","",IF($C3328="SUPERSTORE","Superstore","DH"))</f>
        <v/>
      </c>
      <c r="O3328" s="36">
        <f>IF($B3328="","",IFERROR(VLOOKUP($B3328,Mapping!$A:$C,2,0),"Not Mapped"))</f>
        <v/>
      </c>
      <c r="P3328" s="36">
        <f>IF($B3328="","",IFERROR(VLOOKUP($B3328,Mapping!$A:$C,3,0),"Not Mapped"))</f>
        <v/>
      </c>
      <c r="Q3328" s="36">
        <f>IF($B3328="","",IFERROR(VLOOKUP($O3328,Leaders!$A:$B,2,0),"Not Mapped"))</f>
        <v/>
      </c>
      <c r="R3328" s="36">
        <f>IF($B3328="","",IF(COUNTIF(Exclusions!$A:$A,$B3328)&gt;0,"Yes","No"))</f>
        <v/>
      </c>
      <c r="S3328" s="38">
        <f>IF($B3328="","",MIN(1,DAY($A3328)/IF($N3328="Superstore",Settings!$B$5,Settings!$B$4)))</f>
        <v/>
      </c>
      <c r="T3328" s="38">
        <f>IF(OR($B3328="",$G3328="",$S3328=0),"",$G3328/$S3328)</f>
        <v/>
      </c>
      <c r="U3328" s="36">
        <f>IF($T3328="","",IF($T3328&lt;Settings!$B$8,"Critical",IF($T3328&lt;Settings!$B$9,"Semi Critical","Non Critical")))</f>
        <v/>
      </c>
      <c r="V3328" s="28" t="n"/>
      <c r="Z3328">
        <f>IF($B3328="","",IFERROR(VLOOKUP($B3328,'Plan HC for CCA'!$A:$B,2,0),""))</f>
        <v/>
      </c>
      <c r="AA3328">
        <f>IF(OR($B3328="",$Z3328=""),"",IF(N($M3328)&lt;$Z3328,"Delta","No Delta"))</f>
        <v/>
      </c>
      <c r="AB3328">
        <f>IF(OR($B3328="",$Z3328=""),"",MAX(0,$Z3328-N($M3328)))</f>
        <v/>
      </c>
      <c r="AC3328" s="46">
        <f>IF($B3328="","",IFERROR(INDEX('CCA Util %'!$H:$H,MATCH($B3328,'CCA Util %'!$E:$E,0)),""))</f>
        <v/>
      </c>
      <c r="AD3328">
        <f>IF($B3328="","",IFERROR(INDEX('CCA Util %'!$G:$G,MATCH($B3328,'CCA Util %'!$E:$E,0)),""))</f>
        <v/>
      </c>
      <c r="AE3328">
        <f>IF(OR($B3328="",$U3328=""),"",$U3328&amp;" &amp; "&amp;IF(OR($AD3328="",$AD3328=0),"Util NA",$AD3328&amp;" Util"))</f>
        <v/>
      </c>
    </row>
    <row r="3329" ht="15.75" customHeight="1" s="42">
      <c r="A3329" s="41" t="n"/>
      <c r="G3329" s="38" t="n"/>
      <c r="H3329" s="38" t="n"/>
      <c r="I3329" s="38" t="n"/>
      <c r="J3329" s="38" t="n"/>
      <c r="K3329" s="38" t="n"/>
      <c r="L3329" s="38" t="n"/>
      <c r="N3329" s="36">
        <f>IF($B3329="","",IF($C3329="SUPERSTORE","Superstore","DH"))</f>
        <v/>
      </c>
      <c r="O3329" s="36">
        <f>IF($B3329="","",IFERROR(VLOOKUP($B3329,Mapping!$A:$C,2,0),"Not Mapped"))</f>
        <v/>
      </c>
      <c r="P3329" s="36">
        <f>IF($B3329="","",IFERROR(VLOOKUP($B3329,Mapping!$A:$C,3,0),"Not Mapped"))</f>
        <v/>
      </c>
      <c r="Q3329" s="36">
        <f>IF($B3329="","",IFERROR(VLOOKUP($O3329,Leaders!$A:$B,2,0),"Not Mapped"))</f>
        <v/>
      </c>
      <c r="R3329" s="36">
        <f>IF($B3329="","",IF(COUNTIF(Exclusions!$A:$A,$B3329)&gt;0,"Yes","No"))</f>
        <v/>
      </c>
      <c r="S3329" s="38">
        <f>IF($B3329="","",MIN(1,DAY($A3329)/IF($N3329="Superstore",Settings!$B$5,Settings!$B$4)))</f>
        <v/>
      </c>
      <c r="T3329" s="38">
        <f>IF(OR($B3329="",$G3329="",$S3329=0),"",$G3329/$S3329)</f>
        <v/>
      </c>
      <c r="U3329" s="36">
        <f>IF($T3329="","",IF($T3329&lt;Settings!$B$8,"Critical",IF($T3329&lt;Settings!$B$9,"Semi Critical","Non Critical")))</f>
        <v/>
      </c>
      <c r="V3329" s="28" t="n"/>
      <c r="Z3329">
        <f>IF($B3329="","",IFERROR(VLOOKUP($B3329,'Plan HC for CCA'!$A:$B,2,0),""))</f>
        <v/>
      </c>
      <c r="AA3329">
        <f>IF(OR($B3329="",$Z3329=""),"",IF(N($M3329)&lt;$Z3329,"Delta","No Delta"))</f>
        <v/>
      </c>
      <c r="AB3329">
        <f>IF(OR($B3329="",$Z3329=""),"",MAX(0,$Z3329-N($M3329)))</f>
        <v/>
      </c>
      <c r="AC3329" s="46">
        <f>IF($B3329="","",IFERROR(INDEX('CCA Util %'!$H:$H,MATCH($B3329,'CCA Util %'!$E:$E,0)),""))</f>
        <v/>
      </c>
      <c r="AD3329">
        <f>IF($B3329="","",IFERROR(INDEX('CCA Util %'!$G:$G,MATCH($B3329,'CCA Util %'!$E:$E,0)),""))</f>
        <v/>
      </c>
      <c r="AE3329">
        <f>IF(OR($B3329="",$U3329=""),"",$U3329&amp;" &amp; "&amp;IF(OR($AD3329="",$AD3329=0),"Util NA",$AD3329&amp;" Util"))</f>
        <v/>
      </c>
    </row>
    <row r="3330" ht="15.75" customHeight="1" s="42">
      <c r="A3330" s="41" t="n"/>
      <c r="G3330" s="38" t="n"/>
      <c r="H3330" s="38" t="n"/>
      <c r="I3330" s="38" t="n"/>
      <c r="J3330" s="38" t="n"/>
      <c r="K3330" s="38" t="n"/>
      <c r="L3330" s="38" t="n"/>
      <c r="N3330" s="36">
        <f>IF($B3330="","",IF($C3330="SUPERSTORE","Superstore","DH"))</f>
        <v/>
      </c>
      <c r="O3330" s="36">
        <f>IF($B3330="","",IFERROR(VLOOKUP($B3330,Mapping!$A:$C,2,0),"Not Mapped"))</f>
        <v/>
      </c>
      <c r="P3330" s="36">
        <f>IF($B3330="","",IFERROR(VLOOKUP($B3330,Mapping!$A:$C,3,0),"Not Mapped"))</f>
        <v/>
      </c>
      <c r="Q3330" s="36">
        <f>IF($B3330="","",IFERROR(VLOOKUP($O3330,Leaders!$A:$B,2,0),"Not Mapped"))</f>
        <v/>
      </c>
      <c r="R3330" s="36">
        <f>IF($B3330="","",IF(COUNTIF(Exclusions!$A:$A,$B3330)&gt;0,"Yes","No"))</f>
        <v/>
      </c>
      <c r="S3330" s="38">
        <f>IF($B3330="","",MIN(1,DAY($A3330)/IF($N3330="Superstore",Settings!$B$5,Settings!$B$4)))</f>
        <v/>
      </c>
      <c r="T3330" s="38">
        <f>IF(OR($B3330="",$G3330="",$S3330=0),"",$G3330/$S3330)</f>
        <v/>
      </c>
      <c r="U3330" s="36">
        <f>IF($T3330="","",IF($T3330&lt;Settings!$B$8,"Critical",IF($T3330&lt;Settings!$B$9,"Semi Critical","Non Critical")))</f>
        <v/>
      </c>
      <c r="V3330" s="28" t="n"/>
      <c r="Z3330">
        <f>IF($B3330="","",IFERROR(VLOOKUP($B3330,'Plan HC for CCA'!$A:$B,2,0),""))</f>
        <v/>
      </c>
      <c r="AA3330">
        <f>IF(OR($B3330="",$Z3330=""),"",IF(N($M3330)&lt;$Z3330,"Delta","No Delta"))</f>
        <v/>
      </c>
      <c r="AB3330">
        <f>IF(OR($B3330="",$Z3330=""),"",MAX(0,$Z3330-N($M3330)))</f>
        <v/>
      </c>
      <c r="AC3330" s="46">
        <f>IF($B3330="","",IFERROR(INDEX('CCA Util %'!$H:$H,MATCH($B3330,'CCA Util %'!$E:$E,0)),""))</f>
        <v/>
      </c>
      <c r="AD3330">
        <f>IF($B3330="","",IFERROR(INDEX('CCA Util %'!$G:$G,MATCH($B3330,'CCA Util %'!$E:$E,0)),""))</f>
        <v/>
      </c>
      <c r="AE3330">
        <f>IF(OR($B3330="",$U3330=""),"",$U3330&amp;" &amp; "&amp;IF(OR($AD3330="",$AD3330=0),"Util NA",$AD3330&amp;" Util"))</f>
        <v/>
      </c>
    </row>
    <row r="3331" ht="15.75" customHeight="1" s="42">
      <c r="A3331" s="41" t="n"/>
      <c r="G3331" s="38" t="n"/>
      <c r="H3331" s="38" t="n"/>
      <c r="I3331" s="38" t="n"/>
      <c r="J3331" s="38" t="n"/>
      <c r="K3331" s="38" t="n"/>
      <c r="L3331" s="38" t="n"/>
      <c r="N3331" s="36">
        <f>IF($B3331="","",IF($C3331="SUPERSTORE","Superstore","DH"))</f>
        <v/>
      </c>
      <c r="O3331" s="36">
        <f>IF($B3331="","",IFERROR(VLOOKUP($B3331,Mapping!$A:$C,2,0),"Not Mapped"))</f>
        <v/>
      </c>
      <c r="P3331" s="36">
        <f>IF($B3331="","",IFERROR(VLOOKUP($B3331,Mapping!$A:$C,3,0),"Not Mapped"))</f>
        <v/>
      </c>
      <c r="Q3331" s="36">
        <f>IF($B3331="","",IFERROR(VLOOKUP($O3331,Leaders!$A:$B,2,0),"Not Mapped"))</f>
        <v/>
      </c>
      <c r="R3331" s="36">
        <f>IF($B3331="","",IF(COUNTIF(Exclusions!$A:$A,$B3331)&gt;0,"Yes","No"))</f>
        <v/>
      </c>
      <c r="S3331" s="38">
        <f>IF($B3331="","",MIN(1,DAY($A3331)/IF($N3331="Superstore",Settings!$B$5,Settings!$B$4)))</f>
        <v/>
      </c>
      <c r="T3331" s="38">
        <f>IF(OR($B3331="",$G3331="",$S3331=0),"",$G3331/$S3331)</f>
        <v/>
      </c>
      <c r="U3331" s="36">
        <f>IF($T3331="","",IF($T3331&lt;Settings!$B$8,"Critical",IF($T3331&lt;Settings!$B$9,"Semi Critical","Non Critical")))</f>
        <v/>
      </c>
      <c r="V3331" s="28" t="n"/>
      <c r="Z3331">
        <f>IF($B3331="","",IFERROR(VLOOKUP($B3331,'Plan HC for CCA'!$A:$B,2,0),""))</f>
        <v/>
      </c>
      <c r="AA3331">
        <f>IF(OR($B3331="",$Z3331=""),"",IF(N($M3331)&lt;$Z3331,"Delta","No Delta"))</f>
        <v/>
      </c>
      <c r="AB3331">
        <f>IF(OR($B3331="",$Z3331=""),"",MAX(0,$Z3331-N($M3331)))</f>
        <v/>
      </c>
      <c r="AC3331" s="46">
        <f>IF($B3331="","",IFERROR(INDEX('CCA Util %'!$H:$H,MATCH($B3331,'CCA Util %'!$E:$E,0)),""))</f>
        <v/>
      </c>
      <c r="AD3331">
        <f>IF($B3331="","",IFERROR(INDEX('CCA Util %'!$G:$G,MATCH($B3331,'CCA Util %'!$E:$E,0)),""))</f>
        <v/>
      </c>
      <c r="AE3331">
        <f>IF(OR($B3331="",$U3331=""),"",$U3331&amp;" &amp; "&amp;IF(OR($AD3331="",$AD3331=0),"Util NA",$AD3331&amp;" Util"))</f>
        <v/>
      </c>
    </row>
    <row r="3332" ht="15.75" customHeight="1" s="42">
      <c r="A3332" s="41" t="n"/>
      <c r="G3332" s="38" t="n"/>
      <c r="H3332" s="38" t="n"/>
      <c r="I3332" s="38" t="n"/>
      <c r="J3332" s="38" t="n"/>
      <c r="K3332" s="38" t="n"/>
      <c r="L3332" s="38" t="n"/>
      <c r="N3332" s="36">
        <f>IF($B3332="","",IF($C3332="SUPERSTORE","Superstore","DH"))</f>
        <v/>
      </c>
      <c r="O3332" s="36">
        <f>IF($B3332="","",IFERROR(VLOOKUP($B3332,Mapping!$A:$C,2,0),"Not Mapped"))</f>
        <v/>
      </c>
      <c r="P3332" s="36">
        <f>IF($B3332="","",IFERROR(VLOOKUP($B3332,Mapping!$A:$C,3,0),"Not Mapped"))</f>
        <v/>
      </c>
      <c r="Q3332" s="36">
        <f>IF($B3332="","",IFERROR(VLOOKUP($O3332,Leaders!$A:$B,2,0),"Not Mapped"))</f>
        <v/>
      </c>
      <c r="R3332" s="36">
        <f>IF($B3332="","",IF(COUNTIF(Exclusions!$A:$A,$B3332)&gt;0,"Yes","No"))</f>
        <v/>
      </c>
      <c r="S3332" s="38">
        <f>IF($B3332="","",MIN(1,DAY($A3332)/IF($N3332="Superstore",Settings!$B$5,Settings!$B$4)))</f>
        <v/>
      </c>
      <c r="T3332" s="38">
        <f>IF(OR($B3332="",$G3332="",$S3332=0),"",$G3332/$S3332)</f>
        <v/>
      </c>
      <c r="U3332" s="36">
        <f>IF($T3332="","",IF($T3332&lt;Settings!$B$8,"Critical",IF($T3332&lt;Settings!$B$9,"Semi Critical","Non Critical")))</f>
        <v/>
      </c>
      <c r="V3332" s="28" t="n"/>
      <c r="Z3332">
        <f>IF($B3332="","",IFERROR(VLOOKUP($B3332,'Plan HC for CCA'!$A:$B,2,0),""))</f>
        <v/>
      </c>
      <c r="AA3332">
        <f>IF(OR($B3332="",$Z3332=""),"",IF(N($M3332)&lt;$Z3332,"Delta","No Delta"))</f>
        <v/>
      </c>
      <c r="AB3332">
        <f>IF(OR($B3332="",$Z3332=""),"",MAX(0,$Z3332-N($M3332)))</f>
        <v/>
      </c>
      <c r="AC3332" s="46">
        <f>IF($B3332="","",IFERROR(INDEX('CCA Util %'!$H:$H,MATCH($B3332,'CCA Util %'!$E:$E,0)),""))</f>
        <v/>
      </c>
      <c r="AD3332">
        <f>IF($B3332="","",IFERROR(INDEX('CCA Util %'!$G:$G,MATCH($B3332,'CCA Util %'!$E:$E,0)),""))</f>
        <v/>
      </c>
      <c r="AE3332">
        <f>IF(OR($B3332="",$U3332=""),"",$U3332&amp;" &amp; "&amp;IF(OR($AD3332="",$AD3332=0),"Util NA",$AD3332&amp;" Util"))</f>
        <v/>
      </c>
    </row>
    <row r="3333" ht="15.75" customHeight="1" s="42">
      <c r="A3333" s="41" t="n"/>
      <c r="G3333" s="38" t="n"/>
      <c r="H3333" s="38" t="n"/>
      <c r="I3333" s="38" t="n"/>
      <c r="J3333" s="38" t="n"/>
      <c r="K3333" s="38" t="n"/>
      <c r="L3333" s="38" t="n"/>
      <c r="N3333" s="36">
        <f>IF($B3333="","",IF($C3333="SUPERSTORE","Superstore","DH"))</f>
        <v/>
      </c>
      <c r="O3333" s="36">
        <f>IF($B3333="","",IFERROR(VLOOKUP($B3333,Mapping!$A:$C,2,0),"Not Mapped"))</f>
        <v/>
      </c>
      <c r="P3333" s="36">
        <f>IF($B3333="","",IFERROR(VLOOKUP($B3333,Mapping!$A:$C,3,0),"Not Mapped"))</f>
        <v/>
      </c>
      <c r="Q3333" s="36">
        <f>IF($B3333="","",IFERROR(VLOOKUP($O3333,Leaders!$A:$B,2,0),"Not Mapped"))</f>
        <v/>
      </c>
      <c r="R3333" s="36">
        <f>IF($B3333="","",IF(COUNTIF(Exclusions!$A:$A,$B3333)&gt;0,"Yes","No"))</f>
        <v/>
      </c>
      <c r="S3333" s="38">
        <f>IF($B3333="","",MIN(1,DAY($A3333)/IF($N3333="Superstore",Settings!$B$5,Settings!$B$4)))</f>
        <v/>
      </c>
      <c r="T3333" s="38">
        <f>IF(OR($B3333="",$G3333="",$S3333=0),"",$G3333/$S3333)</f>
        <v/>
      </c>
      <c r="U3333" s="36">
        <f>IF($T3333="","",IF($T3333&lt;Settings!$B$8,"Critical",IF($T3333&lt;Settings!$B$9,"Semi Critical","Non Critical")))</f>
        <v/>
      </c>
      <c r="V3333" s="28" t="n"/>
      <c r="Z3333">
        <f>IF($B3333="","",IFERROR(VLOOKUP($B3333,'Plan HC for CCA'!$A:$B,2,0),""))</f>
        <v/>
      </c>
      <c r="AA3333">
        <f>IF(OR($B3333="",$Z3333=""),"",IF(N($M3333)&lt;$Z3333,"Delta","No Delta"))</f>
        <v/>
      </c>
      <c r="AB3333">
        <f>IF(OR($B3333="",$Z3333=""),"",MAX(0,$Z3333-N($M3333)))</f>
        <v/>
      </c>
      <c r="AC3333" s="46">
        <f>IF($B3333="","",IFERROR(INDEX('CCA Util %'!$H:$H,MATCH($B3333,'CCA Util %'!$E:$E,0)),""))</f>
        <v/>
      </c>
      <c r="AD3333">
        <f>IF($B3333="","",IFERROR(INDEX('CCA Util %'!$G:$G,MATCH($B3333,'CCA Util %'!$E:$E,0)),""))</f>
        <v/>
      </c>
      <c r="AE3333">
        <f>IF(OR($B3333="",$U3333=""),"",$U3333&amp;" &amp; "&amp;IF(OR($AD3333="",$AD3333=0),"Util NA",$AD3333&amp;" Util"))</f>
        <v/>
      </c>
    </row>
    <row r="3334" ht="15.75" customHeight="1" s="42">
      <c r="A3334" s="41" t="n"/>
      <c r="G3334" s="38" t="n"/>
      <c r="H3334" s="38" t="n"/>
      <c r="I3334" s="38" t="n"/>
      <c r="J3334" s="38" t="n"/>
      <c r="K3334" s="38" t="n"/>
      <c r="L3334" s="38" t="n"/>
      <c r="N3334" s="36">
        <f>IF($B3334="","",IF($C3334="SUPERSTORE","Superstore","DH"))</f>
        <v/>
      </c>
      <c r="O3334" s="36">
        <f>IF($B3334="","",IFERROR(VLOOKUP($B3334,Mapping!$A:$C,2,0),"Not Mapped"))</f>
        <v/>
      </c>
      <c r="P3334" s="36">
        <f>IF($B3334="","",IFERROR(VLOOKUP($B3334,Mapping!$A:$C,3,0),"Not Mapped"))</f>
        <v/>
      </c>
      <c r="Q3334" s="36">
        <f>IF($B3334="","",IFERROR(VLOOKUP($O3334,Leaders!$A:$B,2,0),"Not Mapped"))</f>
        <v/>
      </c>
      <c r="R3334" s="36">
        <f>IF($B3334="","",IF(COUNTIF(Exclusions!$A:$A,$B3334)&gt;0,"Yes","No"))</f>
        <v/>
      </c>
      <c r="S3334" s="38">
        <f>IF($B3334="","",MIN(1,DAY($A3334)/IF($N3334="Superstore",Settings!$B$5,Settings!$B$4)))</f>
        <v/>
      </c>
      <c r="T3334" s="38">
        <f>IF(OR($B3334="",$G3334="",$S3334=0),"",$G3334/$S3334)</f>
        <v/>
      </c>
      <c r="U3334" s="36">
        <f>IF($T3334="","",IF($T3334&lt;Settings!$B$8,"Critical",IF($T3334&lt;Settings!$B$9,"Semi Critical","Non Critical")))</f>
        <v/>
      </c>
      <c r="V3334" s="28" t="n"/>
      <c r="Z3334">
        <f>IF($B3334="","",IFERROR(VLOOKUP($B3334,'Plan HC for CCA'!$A:$B,2,0),""))</f>
        <v/>
      </c>
      <c r="AA3334">
        <f>IF(OR($B3334="",$Z3334=""),"",IF(N($M3334)&lt;$Z3334,"Delta","No Delta"))</f>
        <v/>
      </c>
      <c r="AB3334">
        <f>IF(OR($B3334="",$Z3334=""),"",MAX(0,$Z3334-N($M3334)))</f>
        <v/>
      </c>
      <c r="AC3334" s="46">
        <f>IF($B3334="","",IFERROR(INDEX('CCA Util %'!$H:$H,MATCH($B3334,'CCA Util %'!$E:$E,0)),""))</f>
        <v/>
      </c>
      <c r="AD3334">
        <f>IF($B3334="","",IFERROR(INDEX('CCA Util %'!$G:$G,MATCH($B3334,'CCA Util %'!$E:$E,0)),""))</f>
        <v/>
      </c>
      <c r="AE3334">
        <f>IF(OR($B3334="",$U3334=""),"",$U3334&amp;" &amp; "&amp;IF(OR($AD3334="",$AD3334=0),"Util NA",$AD3334&amp;" Util"))</f>
        <v/>
      </c>
    </row>
    <row r="3335" ht="15.75" customHeight="1" s="42">
      <c r="A3335" s="41" t="n"/>
      <c r="G3335" s="38" t="n"/>
      <c r="H3335" s="38" t="n"/>
      <c r="I3335" s="38" t="n"/>
      <c r="J3335" s="38" t="n"/>
      <c r="K3335" s="38" t="n"/>
      <c r="L3335" s="38" t="n"/>
      <c r="N3335" s="36">
        <f>IF($B3335="","",IF($C3335="SUPERSTORE","Superstore","DH"))</f>
        <v/>
      </c>
      <c r="O3335" s="36">
        <f>IF($B3335="","",IFERROR(VLOOKUP($B3335,Mapping!$A:$C,2,0),"Not Mapped"))</f>
        <v/>
      </c>
      <c r="P3335" s="36">
        <f>IF($B3335="","",IFERROR(VLOOKUP($B3335,Mapping!$A:$C,3,0),"Not Mapped"))</f>
        <v/>
      </c>
      <c r="Q3335" s="36">
        <f>IF($B3335="","",IFERROR(VLOOKUP($O3335,Leaders!$A:$B,2,0),"Not Mapped"))</f>
        <v/>
      </c>
      <c r="R3335" s="36">
        <f>IF($B3335="","",IF(COUNTIF(Exclusions!$A:$A,$B3335)&gt;0,"Yes","No"))</f>
        <v/>
      </c>
      <c r="S3335" s="38">
        <f>IF($B3335="","",MIN(1,DAY($A3335)/IF($N3335="Superstore",Settings!$B$5,Settings!$B$4)))</f>
        <v/>
      </c>
      <c r="T3335" s="38">
        <f>IF(OR($B3335="",$G3335="",$S3335=0),"",$G3335/$S3335)</f>
        <v/>
      </c>
      <c r="U3335" s="36">
        <f>IF($T3335="","",IF($T3335&lt;Settings!$B$8,"Critical",IF($T3335&lt;Settings!$B$9,"Semi Critical","Non Critical")))</f>
        <v/>
      </c>
      <c r="V3335" s="28" t="n"/>
      <c r="Z3335">
        <f>IF($B3335="","",IFERROR(VLOOKUP($B3335,'Plan HC for CCA'!$A:$B,2,0),""))</f>
        <v/>
      </c>
      <c r="AA3335">
        <f>IF(OR($B3335="",$Z3335=""),"",IF(N($M3335)&lt;$Z3335,"Delta","No Delta"))</f>
        <v/>
      </c>
      <c r="AB3335">
        <f>IF(OR($B3335="",$Z3335=""),"",MAX(0,$Z3335-N($M3335)))</f>
        <v/>
      </c>
      <c r="AC3335" s="46">
        <f>IF($B3335="","",IFERROR(INDEX('CCA Util %'!$H:$H,MATCH($B3335,'CCA Util %'!$E:$E,0)),""))</f>
        <v/>
      </c>
      <c r="AD3335">
        <f>IF($B3335="","",IFERROR(INDEX('CCA Util %'!$G:$G,MATCH($B3335,'CCA Util %'!$E:$E,0)),""))</f>
        <v/>
      </c>
      <c r="AE3335">
        <f>IF(OR($B3335="",$U3335=""),"",$U3335&amp;" &amp; "&amp;IF(OR($AD3335="",$AD3335=0),"Util NA",$AD3335&amp;" Util"))</f>
        <v/>
      </c>
    </row>
    <row r="3336" ht="15.75" customHeight="1" s="42">
      <c r="A3336" s="41" t="n"/>
      <c r="G3336" s="38" t="n"/>
      <c r="H3336" s="38" t="n"/>
      <c r="I3336" s="38" t="n"/>
      <c r="J3336" s="38" t="n"/>
      <c r="K3336" s="38" t="n"/>
      <c r="L3336" s="38" t="n"/>
      <c r="N3336" s="36">
        <f>IF($B3336="","",IF($C3336="SUPERSTORE","Superstore","DH"))</f>
        <v/>
      </c>
      <c r="O3336" s="36">
        <f>IF($B3336="","",IFERROR(VLOOKUP($B3336,Mapping!$A:$C,2,0),"Not Mapped"))</f>
        <v/>
      </c>
      <c r="P3336" s="36">
        <f>IF($B3336="","",IFERROR(VLOOKUP($B3336,Mapping!$A:$C,3,0),"Not Mapped"))</f>
        <v/>
      </c>
      <c r="Q3336" s="36">
        <f>IF($B3336="","",IFERROR(VLOOKUP($O3336,Leaders!$A:$B,2,0),"Not Mapped"))</f>
        <v/>
      </c>
      <c r="R3336" s="36">
        <f>IF($B3336="","",IF(COUNTIF(Exclusions!$A:$A,$B3336)&gt;0,"Yes","No"))</f>
        <v/>
      </c>
      <c r="S3336" s="38">
        <f>IF($B3336="","",MIN(1,DAY($A3336)/IF($N3336="Superstore",Settings!$B$5,Settings!$B$4)))</f>
        <v/>
      </c>
      <c r="T3336" s="38">
        <f>IF(OR($B3336="",$G3336="",$S3336=0),"",$G3336/$S3336)</f>
        <v/>
      </c>
      <c r="U3336" s="36">
        <f>IF($T3336="","",IF($T3336&lt;Settings!$B$8,"Critical",IF($T3336&lt;Settings!$B$9,"Semi Critical","Non Critical")))</f>
        <v/>
      </c>
      <c r="V3336" s="28" t="n"/>
      <c r="Z3336">
        <f>IF($B3336="","",IFERROR(VLOOKUP($B3336,'Plan HC for CCA'!$A:$B,2,0),""))</f>
        <v/>
      </c>
      <c r="AA3336">
        <f>IF(OR($B3336="",$Z3336=""),"",IF(N($M3336)&lt;$Z3336,"Delta","No Delta"))</f>
        <v/>
      </c>
      <c r="AB3336">
        <f>IF(OR($B3336="",$Z3336=""),"",MAX(0,$Z3336-N($M3336)))</f>
        <v/>
      </c>
      <c r="AC3336" s="46">
        <f>IF($B3336="","",IFERROR(INDEX('CCA Util %'!$H:$H,MATCH($B3336,'CCA Util %'!$E:$E,0)),""))</f>
        <v/>
      </c>
      <c r="AD3336">
        <f>IF($B3336="","",IFERROR(INDEX('CCA Util %'!$G:$G,MATCH($B3336,'CCA Util %'!$E:$E,0)),""))</f>
        <v/>
      </c>
      <c r="AE3336">
        <f>IF(OR($B3336="",$U3336=""),"",$U3336&amp;" &amp; "&amp;IF(OR($AD3336="",$AD3336=0),"Util NA",$AD3336&amp;" Util"))</f>
        <v/>
      </c>
    </row>
    <row r="3337" ht="15.75" customHeight="1" s="42">
      <c r="A3337" s="41" t="n"/>
      <c r="G3337" s="38" t="n"/>
      <c r="H3337" s="38" t="n"/>
      <c r="I3337" s="38" t="n"/>
      <c r="J3337" s="38" t="n"/>
      <c r="K3337" s="38" t="n"/>
      <c r="L3337" s="38" t="n"/>
      <c r="N3337" s="36">
        <f>IF($B3337="","",IF($C3337="SUPERSTORE","Superstore","DH"))</f>
        <v/>
      </c>
      <c r="O3337" s="36">
        <f>IF($B3337="","",IFERROR(VLOOKUP($B3337,Mapping!$A:$C,2,0),"Not Mapped"))</f>
        <v/>
      </c>
      <c r="P3337" s="36">
        <f>IF($B3337="","",IFERROR(VLOOKUP($B3337,Mapping!$A:$C,3,0),"Not Mapped"))</f>
        <v/>
      </c>
      <c r="Q3337" s="36">
        <f>IF($B3337="","",IFERROR(VLOOKUP($O3337,Leaders!$A:$B,2,0),"Not Mapped"))</f>
        <v/>
      </c>
      <c r="R3337" s="36">
        <f>IF($B3337="","",IF(COUNTIF(Exclusions!$A:$A,$B3337)&gt;0,"Yes","No"))</f>
        <v/>
      </c>
      <c r="S3337" s="38">
        <f>IF($B3337="","",MIN(1,DAY($A3337)/IF($N3337="Superstore",Settings!$B$5,Settings!$B$4)))</f>
        <v/>
      </c>
      <c r="T3337" s="38">
        <f>IF(OR($B3337="",$G3337="",$S3337=0),"",$G3337/$S3337)</f>
        <v/>
      </c>
      <c r="U3337" s="36">
        <f>IF($T3337="","",IF($T3337&lt;Settings!$B$8,"Critical",IF($T3337&lt;Settings!$B$9,"Semi Critical","Non Critical")))</f>
        <v/>
      </c>
      <c r="V3337" s="28" t="n"/>
      <c r="Z3337">
        <f>IF($B3337="","",IFERROR(VLOOKUP($B3337,'Plan HC for CCA'!$A:$B,2,0),""))</f>
        <v/>
      </c>
      <c r="AA3337">
        <f>IF(OR($B3337="",$Z3337=""),"",IF(N($M3337)&lt;$Z3337,"Delta","No Delta"))</f>
        <v/>
      </c>
      <c r="AB3337">
        <f>IF(OR($B3337="",$Z3337=""),"",MAX(0,$Z3337-N($M3337)))</f>
        <v/>
      </c>
      <c r="AC3337" s="46">
        <f>IF($B3337="","",IFERROR(INDEX('CCA Util %'!$H:$H,MATCH($B3337,'CCA Util %'!$E:$E,0)),""))</f>
        <v/>
      </c>
      <c r="AD3337">
        <f>IF($B3337="","",IFERROR(INDEX('CCA Util %'!$G:$G,MATCH($B3337,'CCA Util %'!$E:$E,0)),""))</f>
        <v/>
      </c>
      <c r="AE3337">
        <f>IF(OR($B3337="",$U3337=""),"",$U3337&amp;" &amp; "&amp;IF(OR($AD3337="",$AD3337=0),"Util NA",$AD3337&amp;" Util"))</f>
        <v/>
      </c>
    </row>
    <row r="3338" ht="15.75" customHeight="1" s="42">
      <c r="A3338" s="41" t="n"/>
      <c r="G3338" s="38" t="n"/>
      <c r="H3338" s="38" t="n"/>
      <c r="I3338" s="38" t="n"/>
      <c r="J3338" s="38" t="n"/>
      <c r="K3338" s="38" t="n"/>
      <c r="L3338" s="38" t="n"/>
      <c r="N3338" s="36">
        <f>IF($B3338="","",IF($C3338="SUPERSTORE","Superstore","DH"))</f>
        <v/>
      </c>
      <c r="O3338" s="36">
        <f>IF($B3338="","",IFERROR(VLOOKUP($B3338,Mapping!$A:$C,2,0),"Not Mapped"))</f>
        <v/>
      </c>
      <c r="P3338" s="36">
        <f>IF($B3338="","",IFERROR(VLOOKUP($B3338,Mapping!$A:$C,3,0),"Not Mapped"))</f>
        <v/>
      </c>
      <c r="Q3338" s="36">
        <f>IF($B3338="","",IFERROR(VLOOKUP($O3338,Leaders!$A:$B,2,0),"Not Mapped"))</f>
        <v/>
      </c>
      <c r="R3338" s="36">
        <f>IF($B3338="","",IF(COUNTIF(Exclusions!$A:$A,$B3338)&gt;0,"Yes","No"))</f>
        <v/>
      </c>
      <c r="S3338" s="38">
        <f>IF($B3338="","",MIN(1,DAY($A3338)/IF($N3338="Superstore",Settings!$B$5,Settings!$B$4)))</f>
        <v/>
      </c>
      <c r="T3338" s="38">
        <f>IF(OR($B3338="",$G3338="",$S3338=0),"",$G3338/$S3338)</f>
        <v/>
      </c>
      <c r="U3338" s="36">
        <f>IF($T3338="","",IF($T3338&lt;Settings!$B$8,"Critical",IF($T3338&lt;Settings!$B$9,"Semi Critical","Non Critical")))</f>
        <v/>
      </c>
      <c r="V3338" s="28" t="n"/>
      <c r="Z3338">
        <f>IF($B3338="","",IFERROR(VLOOKUP($B3338,'Plan HC for CCA'!$A:$B,2,0),""))</f>
        <v/>
      </c>
      <c r="AA3338">
        <f>IF(OR($B3338="",$Z3338=""),"",IF(N($M3338)&lt;$Z3338,"Delta","No Delta"))</f>
        <v/>
      </c>
      <c r="AB3338">
        <f>IF(OR($B3338="",$Z3338=""),"",MAX(0,$Z3338-N($M3338)))</f>
        <v/>
      </c>
      <c r="AC3338" s="46">
        <f>IF($B3338="","",IFERROR(INDEX('CCA Util %'!$H:$H,MATCH($B3338,'CCA Util %'!$E:$E,0)),""))</f>
        <v/>
      </c>
      <c r="AD3338">
        <f>IF($B3338="","",IFERROR(INDEX('CCA Util %'!$G:$G,MATCH($B3338,'CCA Util %'!$E:$E,0)),""))</f>
        <v/>
      </c>
      <c r="AE3338">
        <f>IF(OR($B3338="",$U3338=""),"",$U3338&amp;" &amp; "&amp;IF(OR($AD3338="",$AD3338=0),"Util NA",$AD3338&amp;" Util"))</f>
        <v/>
      </c>
    </row>
    <row r="3339" ht="15.75" customHeight="1" s="42">
      <c r="A3339" s="41" t="n"/>
      <c r="G3339" s="38" t="n"/>
      <c r="H3339" s="38" t="n"/>
      <c r="I3339" s="38" t="n"/>
      <c r="J3339" s="38" t="n"/>
      <c r="K3339" s="38" t="n"/>
      <c r="L3339" s="38" t="n"/>
      <c r="N3339" s="36">
        <f>IF($B3339="","",IF($C3339="SUPERSTORE","Superstore","DH"))</f>
        <v/>
      </c>
      <c r="O3339" s="36">
        <f>IF($B3339="","",IFERROR(VLOOKUP($B3339,Mapping!$A:$C,2,0),"Not Mapped"))</f>
        <v/>
      </c>
      <c r="P3339" s="36">
        <f>IF($B3339="","",IFERROR(VLOOKUP($B3339,Mapping!$A:$C,3,0),"Not Mapped"))</f>
        <v/>
      </c>
      <c r="Q3339" s="36">
        <f>IF($B3339="","",IFERROR(VLOOKUP($O3339,Leaders!$A:$B,2,0),"Not Mapped"))</f>
        <v/>
      </c>
      <c r="R3339" s="36">
        <f>IF($B3339="","",IF(COUNTIF(Exclusions!$A:$A,$B3339)&gt;0,"Yes","No"))</f>
        <v/>
      </c>
      <c r="S3339" s="38">
        <f>IF($B3339="","",MIN(1,DAY($A3339)/IF($N3339="Superstore",Settings!$B$5,Settings!$B$4)))</f>
        <v/>
      </c>
      <c r="T3339" s="38">
        <f>IF(OR($B3339="",$G3339="",$S3339=0),"",$G3339/$S3339)</f>
        <v/>
      </c>
      <c r="U3339" s="36">
        <f>IF($T3339="","",IF($T3339&lt;Settings!$B$8,"Critical",IF($T3339&lt;Settings!$B$9,"Semi Critical","Non Critical")))</f>
        <v/>
      </c>
      <c r="V3339" s="28" t="n"/>
      <c r="Z3339">
        <f>IF($B3339="","",IFERROR(VLOOKUP($B3339,'Plan HC for CCA'!$A:$B,2,0),""))</f>
        <v/>
      </c>
      <c r="AA3339">
        <f>IF(OR($B3339="",$Z3339=""),"",IF(N($M3339)&lt;$Z3339,"Delta","No Delta"))</f>
        <v/>
      </c>
      <c r="AB3339">
        <f>IF(OR($B3339="",$Z3339=""),"",MAX(0,$Z3339-N($M3339)))</f>
        <v/>
      </c>
      <c r="AC3339" s="46">
        <f>IF($B3339="","",IFERROR(INDEX('CCA Util %'!$H:$H,MATCH($B3339,'CCA Util %'!$E:$E,0)),""))</f>
        <v/>
      </c>
      <c r="AD3339">
        <f>IF($B3339="","",IFERROR(INDEX('CCA Util %'!$G:$G,MATCH($B3339,'CCA Util %'!$E:$E,0)),""))</f>
        <v/>
      </c>
      <c r="AE3339">
        <f>IF(OR($B3339="",$U3339=""),"",$U3339&amp;" &amp; "&amp;IF(OR($AD3339="",$AD3339=0),"Util NA",$AD3339&amp;" Util"))</f>
        <v/>
      </c>
    </row>
    <row r="3340" ht="15.75" customHeight="1" s="42">
      <c r="A3340" s="41" t="n"/>
      <c r="G3340" s="38" t="n"/>
      <c r="H3340" s="38" t="n"/>
      <c r="I3340" s="38" t="n"/>
      <c r="J3340" s="38" t="n"/>
      <c r="K3340" s="38" t="n"/>
      <c r="L3340" s="38" t="n"/>
      <c r="N3340" s="36">
        <f>IF($B3340="","",IF($C3340="SUPERSTORE","Superstore","DH"))</f>
        <v/>
      </c>
      <c r="O3340" s="36">
        <f>IF($B3340="","",IFERROR(VLOOKUP($B3340,Mapping!$A:$C,2,0),"Not Mapped"))</f>
        <v/>
      </c>
      <c r="P3340" s="36">
        <f>IF($B3340="","",IFERROR(VLOOKUP($B3340,Mapping!$A:$C,3,0),"Not Mapped"))</f>
        <v/>
      </c>
      <c r="Q3340" s="36">
        <f>IF($B3340="","",IFERROR(VLOOKUP($O3340,Leaders!$A:$B,2,0),"Not Mapped"))</f>
        <v/>
      </c>
      <c r="R3340" s="36">
        <f>IF($B3340="","",IF(COUNTIF(Exclusions!$A:$A,$B3340)&gt;0,"Yes","No"))</f>
        <v/>
      </c>
      <c r="S3340" s="38">
        <f>IF($B3340="","",MIN(1,DAY($A3340)/IF($N3340="Superstore",Settings!$B$5,Settings!$B$4)))</f>
        <v/>
      </c>
      <c r="T3340" s="38">
        <f>IF(OR($B3340="",$G3340="",$S3340=0),"",$G3340/$S3340)</f>
        <v/>
      </c>
      <c r="U3340" s="36">
        <f>IF($T3340="","",IF($T3340&lt;Settings!$B$8,"Critical",IF($T3340&lt;Settings!$B$9,"Semi Critical","Non Critical")))</f>
        <v/>
      </c>
      <c r="V3340" s="28" t="n"/>
      <c r="Z3340">
        <f>IF($B3340="","",IFERROR(VLOOKUP($B3340,'Plan HC for CCA'!$A:$B,2,0),""))</f>
        <v/>
      </c>
      <c r="AA3340">
        <f>IF(OR($B3340="",$Z3340=""),"",IF(N($M3340)&lt;$Z3340,"Delta","No Delta"))</f>
        <v/>
      </c>
      <c r="AB3340">
        <f>IF(OR($B3340="",$Z3340=""),"",MAX(0,$Z3340-N($M3340)))</f>
        <v/>
      </c>
      <c r="AC3340" s="46">
        <f>IF($B3340="","",IFERROR(INDEX('CCA Util %'!$H:$H,MATCH($B3340,'CCA Util %'!$E:$E,0)),""))</f>
        <v/>
      </c>
      <c r="AD3340">
        <f>IF($B3340="","",IFERROR(INDEX('CCA Util %'!$G:$G,MATCH($B3340,'CCA Util %'!$E:$E,0)),""))</f>
        <v/>
      </c>
      <c r="AE3340">
        <f>IF(OR($B3340="",$U3340=""),"",$U3340&amp;" &amp; "&amp;IF(OR($AD3340="",$AD3340=0),"Util NA",$AD3340&amp;" Util"))</f>
        <v/>
      </c>
    </row>
    <row r="3341" ht="15.75" customHeight="1" s="42">
      <c r="A3341" s="41" t="n"/>
      <c r="G3341" s="38" t="n"/>
      <c r="H3341" s="38" t="n"/>
      <c r="I3341" s="38" t="n"/>
      <c r="J3341" s="38" t="n"/>
      <c r="K3341" s="38" t="n"/>
      <c r="L3341" s="38" t="n"/>
      <c r="N3341" s="36">
        <f>IF($B3341="","",IF($C3341="SUPERSTORE","Superstore","DH"))</f>
        <v/>
      </c>
      <c r="O3341" s="36">
        <f>IF($B3341="","",IFERROR(VLOOKUP($B3341,Mapping!$A:$C,2,0),"Not Mapped"))</f>
        <v/>
      </c>
      <c r="P3341" s="36">
        <f>IF($B3341="","",IFERROR(VLOOKUP($B3341,Mapping!$A:$C,3,0),"Not Mapped"))</f>
        <v/>
      </c>
      <c r="Q3341" s="36">
        <f>IF($B3341="","",IFERROR(VLOOKUP($O3341,Leaders!$A:$B,2,0),"Not Mapped"))</f>
        <v/>
      </c>
      <c r="R3341" s="36">
        <f>IF($B3341="","",IF(COUNTIF(Exclusions!$A:$A,$B3341)&gt;0,"Yes","No"))</f>
        <v/>
      </c>
      <c r="S3341" s="38">
        <f>IF($B3341="","",MIN(1,DAY($A3341)/IF($N3341="Superstore",Settings!$B$5,Settings!$B$4)))</f>
        <v/>
      </c>
      <c r="T3341" s="38">
        <f>IF(OR($B3341="",$G3341="",$S3341=0),"",$G3341/$S3341)</f>
        <v/>
      </c>
      <c r="U3341" s="36">
        <f>IF($T3341="","",IF($T3341&lt;Settings!$B$8,"Critical",IF($T3341&lt;Settings!$B$9,"Semi Critical","Non Critical")))</f>
        <v/>
      </c>
      <c r="V3341" s="28" t="n"/>
      <c r="Z3341">
        <f>IF($B3341="","",IFERROR(VLOOKUP($B3341,'Plan HC for CCA'!$A:$B,2,0),""))</f>
        <v/>
      </c>
      <c r="AA3341">
        <f>IF(OR($B3341="",$Z3341=""),"",IF(N($M3341)&lt;$Z3341,"Delta","No Delta"))</f>
        <v/>
      </c>
      <c r="AB3341">
        <f>IF(OR($B3341="",$Z3341=""),"",MAX(0,$Z3341-N($M3341)))</f>
        <v/>
      </c>
      <c r="AC3341" s="46">
        <f>IF($B3341="","",IFERROR(INDEX('CCA Util %'!$H:$H,MATCH($B3341,'CCA Util %'!$E:$E,0)),""))</f>
        <v/>
      </c>
      <c r="AD3341">
        <f>IF($B3341="","",IFERROR(INDEX('CCA Util %'!$G:$G,MATCH($B3341,'CCA Util %'!$E:$E,0)),""))</f>
        <v/>
      </c>
      <c r="AE3341">
        <f>IF(OR($B3341="",$U3341=""),"",$U3341&amp;" &amp; "&amp;IF(OR($AD3341="",$AD3341=0),"Util NA",$AD3341&amp;" Util"))</f>
        <v/>
      </c>
    </row>
    <row r="3342" ht="15.75" customHeight="1" s="42">
      <c r="A3342" s="41" t="n"/>
      <c r="G3342" s="38" t="n"/>
      <c r="H3342" s="38" t="n"/>
      <c r="I3342" s="38" t="n"/>
      <c r="J3342" s="38" t="n"/>
      <c r="K3342" s="38" t="n"/>
      <c r="L3342" s="38" t="n"/>
      <c r="N3342" s="36">
        <f>IF($B3342="","",IF($C3342="SUPERSTORE","Superstore","DH"))</f>
        <v/>
      </c>
      <c r="O3342" s="36">
        <f>IF($B3342="","",IFERROR(VLOOKUP($B3342,Mapping!$A:$C,2,0),"Not Mapped"))</f>
        <v/>
      </c>
      <c r="P3342" s="36">
        <f>IF($B3342="","",IFERROR(VLOOKUP($B3342,Mapping!$A:$C,3,0),"Not Mapped"))</f>
        <v/>
      </c>
      <c r="Q3342" s="36">
        <f>IF($B3342="","",IFERROR(VLOOKUP($O3342,Leaders!$A:$B,2,0),"Not Mapped"))</f>
        <v/>
      </c>
      <c r="R3342" s="36">
        <f>IF($B3342="","",IF(COUNTIF(Exclusions!$A:$A,$B3342)&gt;0,"Yes","No"))</f>
        <v/>
      </c>
      <c r="S3342" s="38">
        <f>IF($B3342="","",MIN(1,DAY($A3342)/IF($N3342="Superstore",Settings!$B$5,Settings!$B$4)))</f>
        <v/>
      </c>
      <c r="T3342" s="38">
        <f>IF(OR($B3342="",$G3342="",$S3342=0),"",$G3342/$S3342)</f>
        <v/>
      </c>
      <c r="U3342" s="36">
        <f>IF($T3342="","",IF($T3342&lt;Settings!$B$8,"Critical",IF($T3342&lt;Settings!$B$9,"Semi Critical","Non Critical")))</f>
        <v/>
      </c>
      <c r="V3342" s="28" t="n"/>
      <c r="Z3342">
        <f>IF($B3342="","",IFERROR(VLOOKUP($B3342,'Plan HC for CCA'!$A:$B,2,0),""))</f>
        <v/>
      </c>
      <c r="AA3342">
        <f>IF(OR($B3342="",$Z3342=""),"",IF(N($M3342)&lt;$Z3342,"Delta","No Delta"))</f>
        <v/>
      </c>
      <c r="AB3342">
        <f>IF(OR($B3342="",$Z3342=""),"",MAX(0,$Z3342-N($M3342)))</f>
        <v/>
      </c>
      <c r="AC3342" s="46">
        <f>IF($B3342="","",IFERROR(INDEX('CCA Util %'!$H:$H,MATCH($B3342,'CCA Util %'!$E:$E,0)),""))</f>
        <v/>
      </c>
      <c r="AD3342">
        <f>IF($B3342="","",IFERROR(INDEX('CCA Util %'!$G:$G,MATCH($B3342,'CCA Util %'!$E:$E,0)),""))</f>
        <v/>
      </c>
      <c r="AE3342">
        <f>IF(OR($B3342="",$U3342=""),"",$U3342&amp;" &amp; "&amp;IF(OR($AD3342="",$AD3342=0),"Util NA",$AD3342&amp;" Util"))</f>
        <v/>
      </c>
    </row>
    <row r="3343" ht="15.75" customHeight="1" s="42">
      <c r="A3343" s="41" t="n"/>
      <c r="G3343" s="38" t="n"/>
      <c r="H3343" s="38" t="n"/>
      <c r="I3343" s="38" t="n"/>
      <c r="J3343" s="38" t="n"/>
      <c r="K3343" s="38" t="n"/>
      <c r="L3343" s="38" t="n"/>
      <c r="N3343" s="36">
        <f>IF($B3343="","",IF($C3343="SUPERSTORE","Superstore","DH"))</f>
        <v/>
      </c>
      <c r="O3343" s="36">
        <f>IF($B3343="","",IFERROR(VLOOKUP($B3343,Mapping!$A:$C,2,0),"Not Mapped"))</f>
        <v/>
      </c>
      <c r="P3343" s="36">
        <f>IF($B3343="","",IFERROR(VLOOKUP($B3343,Mapping!$A:$C,3,0),"Not Mapped"))</f>
        <v/>
      </c>
      <c r="Q3343" s="36">
        <f>IF($B3343="","",IFERROR(VLOOKUP($O3343,Leaders!$A:$B,2,0),"Not Mapped"))</f>
        <v/>
      </c>
      <c r="R3343" s="36">
        <f>IF($B3343="","",IF(COUNTIF(Exclusions!$A:$A,$B3343)&gt;0,"Yes","No"))</f>
        <v/>
      </c>
      <c r="S3343" s="38">
        <f>IF($B3343="","",MIN(1,DAY($A3343)/IF($N3343="Superstore",Settings!$B$5,Settings!$B$4)))</f>
        <v/>
      </c>
      <c r="T3343" s="38">
        <f>IF(OR($B3343="",$G3343="",$S3343=0),"",$G3343/$S3343)</f>
        <v/>
      </c>
      <c r="U3343" s="36">
        <f>IF($T3343="","",IF($T3343&lt;Settings!$B$8,"Critical",IF($T3343&lt;Settings!$B$9,"Semi Critical","Non Critical")))</f>
        <v/>
      </c>
      <c r="V3343" s="28" t="n"/>
      <c r="Z3343">
        <f>IF($B3343="","",IFERROR(VLOOKUP($B3343,'Plan HC for CCA'!$A:$B,2,0),""))</f>
        <v/>
      </c>
      <c r="AA3343">
        <f>IF(OR($B3343="",$Z3343=""),"",IF(N($M3343)&lt;$Z3343,"Delta","No Delta"))</f>
        <v/>
      </c>
      <c r="AB3343">
        <f>IF(OR($B3343="",$Z3343=""),"",MAX(0,$Z3343-N($M3343)))</f>
        <v/>
      </c>
      <c r="AC3343" s="46">
        <f>IF($B3343="","",IFERROR(INDEX('CCA Util %'!$H:$H,MATCH($B3343,'CCA Util %'!$E:$E,0)),""))</f>
        <v/>
      </c>
      <c r="AD3343">
        <f>IF($B3343="","",IFERROR(INDEX('CCA Util %'!$G:$G,MATCH($B3343,'CCA Util %'!$E:$E,0)),""))</f>
        <v/>
      </c>
      <c r="AE3343">
        <f>IF(OR($B3343="",$U3343=""),"",$U3343&amp;" &amp; "&amp;IF(OR($AD3343="",$AD3343=0),"Util NA",$AD3343&amp;" Util"))</f>
        <v/>
      </c>
    </row>
    <row r="3344" ht="15.75" customHeight="1" s="42">
      <c r="A3344" s="41" t="n"/>
      <c r="G3344" s="38" t="n"/>
      <c r="H3344" s="38" t="n"/>
      <c r="I3344" s="38" t="n"/>
      <c r="J3344" s="38" t="n"/>
      <c r="K3344" s="38" t="n"/>
      <c r="L3344" s="38" t="n"/>
      <c r="N3344" s="36">
        <f>IF($B3344="","",IF($C3344="SUPERSTORE","Superstore","DH"))</f>
        <v/>
      </c>
      <c r="O3344" s="36">
        <f>IF($B3344="","",IFERROR(VLOOKUP($B3344,Mapping!$A:$C,2,0),"Not Mapped"))</f>
        <v/>
      </c>
      <c r="P3344" s="36">
        <f>IF($B3344="","",IFERROR(VLOOKUP($B3344,Mapping!$A:$C,3,0),"Not Mapped"))</f>
        <v/>
      </c>
      <c r="Q3344" s="36">
        <f>IF($B3344="","",IFERROR(VLOOKUP($O3344,Leaders!$A:$B,2,0),"Not Mapped"))</f>
        <v/>
      </c>
      <c r="R3344" s="36">
        <f>IF($B3344="","",IF(COUNTIF(Exclusions!$A:$A,$B3344)&gt;0,"Yes","No"))</f>
        <v/>
      </c>
      <c r="S3344" s="38">
        <f>IF($B3344="","",MIN(1,DAY($A3344)/IF($N3344="Superstore",Settings!$B$5,Settings!$B$4)))</f>
        <v/>
      </c>
      <c r="T3344" s="38">
        <f>IF(OR($B3344="",$G3344="",$S3344=0),"",$G3344/$S3344)</f>
        <v/>
      </c>
      <c r="U3344" s="36">
        <f>IF($T3344="","",IF($T3344&lt;Settings!$B$8,"Critical",IF($T3344&lt;Settings!$B$9,"Semi Critical","Non Critical")))</f>
        <v/>
      </c>
      <c r="V3344" s="28" t="n"/>
      <c r="Z3344">
        <f>IF($B3344="","",IFERROR(VLOOKUP($B3344,'Plan HC for CCA'!$A:$B,2,0),""))</f>
        <v/>
      </c>
      <c r="AA3344">
        <f>IF(OR($B3344="",$Z3344=""),"",IF(N($M3344)&lt;$Z3344,"Delta","No Delta"))</f>
        <v/>
      </c>
      <c r="AB3344">
        <f>IF(OR($B3344="",$Z3344=""),"",MAX(0,$Z3344-N($M3344)))</f>
        <v/>
      </c>
      <c r="AC3344" s="46">
        <f>IF($B3344="","",IFERROR(INDEX('CCA Util %'!$H:$H,MATCH($B3344,'CCA Util %'!$E:$E,0)),""))</f>
        <v/>
      </c>
      <c r="AD3344">
        <f>IF($B3344="","",IFERROR(INDEX('CCA Util %'!$G:$G,MATCH($B3344,'CCA Util %'!$E:$E,0)),""))</f>
        <v/>
      </c>
      <c r="AE3344">
        <f>IF(OR($B3344="",$U3344=""),"",$U3344&amp;" &amp; "&amp;IF(OR($AD3344="",$AD3344=0),"Util NA",$AD3344&amp;" Util"))</f>
        <v/>
      </c>
    </row>
    <row r="3345" ht="15.75" customHeight="1" s="42">
      <c r="A3345" s="41" t="n"/>
      <c r="G3345" s="38" t="n"/>
      <c r="H3345" s="38" t="n"/>
      <c r="I3345" s="38" t="n"/>
      <c r="J3345" s="38" t="n"/>
      <c r="K3345" s="38" t="n"/>
      <c r="L3345" s="38" t="n"/>
      <c r="N3345" s="36">
        <f>IF($B3345="","",IF($C3345="SUPERSTORE","Superstore","DH"))</f>
        <v/>
      </c>
      <c r="O3345" s="36">
        <f>IF($B3345="","",IFERROR(VLOOKUP($B3345,Mapping!$A:$C,2,0),"Not Mapped"))</f>
        <v/>
      </c>
      <c r="P3345" s="36">
        <f>IF($B3345="","",IFERROR(VLOOKUP($B3345,Mapping!$A:$C,3,0),"Not Mapped"))</f>
        <v/>
      </c>
      <c r="Q3345" s="36">
        <f>IF($B3345="","",IFERROR(VLOOKUP($O3345,Leaders!$A:$B,2,0),"Not Mapped"))</f>
        <v/>
      </c>
      <c r="R3345" s="36">
        <f>IF($B3345="","",IF(COUNTIF(Exclusions!$A:$A,$B3345)&gt;0,"Yes","No"))</f>
        <v/>
      </c>
      <c r="S3345" s="38">
        <f>IF($B3345="","",MIN(1,DAY($A3345)/IF($N3345="Superstore",Settings!$B$5,Settings!$B$4)))</f>
        <v/>
      </c>
      <c r="T3345" s="38">
        <f>IF(OR($B3345="",$G3345="",$S3345=0),"",$G3345/$S3345)</f>
        <v/>
      </c>
      <c r="U3345" s="36">
        <f>IF($T3345="","",IF($T3345&lt;Settings!$B$8,"Critical",IF($T3345&lt;Settings!$B$9,"Semi Critical","Non Critical")))</f>
        <v/>
      </c>
      <c r="V3345" s="28" t="n"/>
      <c r="Z3345">
        <f>IF($B3345="","",IFERROR(VLOOKUP($B3345,'Plan HC for CCA'!$A:$B,2,0),""))</f>
        <v/>
      </c>
      <c r="AA3345">
        <f>IF(OR($B3345="",$Z3345=""),"",IF(N($M3345)&lt;$Z3345,"Delta","No Delta"))</f>
        <v/>
      </c>
      <c r="AB3345">
        <f>IF(OR($B3345="",$Z3345=""),"",MAX(0,$Z3345-N($M3345)))</f>
        <v/>
      </c>
      <c r="AC3345" s="46">
        <f>IF($B3345="","",IFERROR(INDEX('CCA Util %'!$H:$H,MATCH($B3345,'CCA Util %'!$E:$E,0)),""))</f>
        <v/>
      </c>
      <c r="AD3345">
        <f>IF($B3345="","",IFERROR(INDEX('CCA Util %'!$G:$G,MATCH($B3345,'CCA Util %'!$E:$E,0)),""))</f>
        <v/>
      </c>
      <c r="AE3345">
        <f>IF(OR($B3345="",$U3345=""),"",$U3345&amp;" &amp; "&amp;IF(OR($AD3345="",$AD3345=0),"Util NA",$AD3345&amp;" Util"))</f>
        <v/>
      </c>
    </row>
    <row r="3346" ht="15.75" customHeight="1" s="42">
      <c r="A3346" s="41" t="n"/>
      <c r="G3346" s="38" t="n"/>
      <c r="H3346" s="38" t="n"/>
      <c r="I3346" s="38" t="n"/>
      <c r="J3346" s="38" t="n"/>
      <c r="K3346" s="38" t="n"/>
      <c r="L3346" s="38" t="n"/>
      <c r="N3346" s="36">
        <f>IF($B3346="","",IF($C3346="SUPERSTORE","Superstore","DH"))</f>
        <v/>
      </c>
      <c r="O3346" s="36">
        <f>IF($B3346="","",IFERROR(VLOOKUP($B3346,Mapping!$A:$C,2,0),"Not Mapped"))</f>
        <v/>
      </c>
      <c r="P3346" s="36">
        <f>IF($B3346="","",IFERROR(VLOOKUP($B3346,Mapping!$A:$C,3,0),"Not Mapped"))</f>
        <v/>
      </c>
      <c r="Q3346" s="36">
        <f>IF($B3346="","",IFERROR(VLOOKUP($O3346,Leaders!$A:$B,2,0),"Not Mapped"))</f>
        <v/>
      </c>
      <c r="R3346" s="36">
        <f>IF($B3346="","",IF(COUNTIF(Exclusions!$A:$A,$B3346)&gt;0,"Yes","No"))</f>
        <v/>
      </c>
      <c r="S3346" s="38">
        <f>IF($B3346="","",MIN(1,DAY($A3346)/IF($N3346="Superstore",Settings!$B$5,Settings!$B$4)))</f>
        <v/>
      </c>
      <c r="T3346" s="38">
        <f>IF(OR($B3346="",$G3346="",$S3346=0),"",$G3346/$S3346)</f>
        <v/>
      </c>
      <c r="U3346" s="36">
        <f>IF($T3346="","",IF($T3346&lt;Settings!$B$8,"Critical",IF($T3346&lt;Settings!$B$9,"Semi Critical","Non Critical")))</f>
        <v/>
      </c>
      <c r="V3346" s="28" t="n"/>
      <c r="Z3346">
        <f>IF($B3346="","",IFERROR(VLOOKUP($B3346,'Plan HC for CCA'!$A:$B,2,0),""))</f>
        <v/>
      </c>
      <c r="AA3346">
        <f>IF(OR($B3346="",$Z3346=""),"",IF(N($M3346)&lt;$Z3346,"Delta","No Delta"))</f>
        <v/>
      </c>
      <c r="AB3346">
        <f>IF(OR($B3346="",$Z3346=""),"",MAX(0,$Z3346-N($M3346)))</f>
        <v/>
      </c>
      <c r="AC3346" s="46">
        <f>IF($B3346="","",IFERROR(INDEX('CCA Util %'!$H:$H,MATCH($B3346,'CCA Util %'!$E:$E,0)),""))</f>
        <v/>
      </c>
      <c r="AD3346">
        <f>IF($B3346="","",IFERROR(INDEX('CCA Util %'!$G:$G,MATCH($B3346,'CCA Util %'!$E:$E,0)),""))</f>
        <v/>
      </c>
      <c r="AE3346">
        <f>IF(OR($B3346="",$U3346=""),"",$U3346&amp;" &amp; "&amp;IF(OR($AD3346="",$AD3346=0),"Util NA",$AD3346&amp;" Util"))</f>
        <v/>
      </c>
    </row>
    <row r="3347" ht="15.75" customHeight="1" s="42">
      <c r="A3347" s="41" t="n"/>
      <c r="G3347" s="38" t="n"/>
      <c r="H3347" s="38" t="n"/>
      <c r="I3347" s="38" t="n"/>
      <c r="J3347" s="38" t="n"/>
      <c r="K3347" s="38" t="n"/>
      <c r="L3347" s="38" t="n"/>
      <c r="N3347" s="36">
        <f>IF($B3347="","",IF($C3347="SUPERSTORE","Superstore","DH"))</f>
        <v/>
      </c>
      <c r="O3347" s="36">
        <f>IF($B3347="","",IFERROR(VLOOKUP($B3347,Mapping!$A:$C,2,0),"Not Mapped"))</f>
        <v/>
      </c>
      <c r="P3347" s="36">
        <f>IF($B3347="","",IFERROR(VLOOKUP($B3347,Mapping!$A:$C,3,0),"Not Mapped"))</f>
        <v/>
      </c>
      <c r="Q3347" s="36">
        <f>IF($B3347="","",IFERROR(VLOOKUP($O3347,Leaders!$A:$B,2,0),"Not Mapped"))</f>
        <v/>
      </c>
      <c r="R3347" s="36">
        <f>IF($B3347="","",IF(COUNTIF(Exclusions!$A:$A,$B3347)&gt;0,"Yes","No"))</f>
        <v/>
      </c>
      <c r="S3347" s="38">
        <f>IF($B3347="","",MIN(1,DAY($A3347)/IF($N3347="Superstore",Settings!$B$5,Settings!$B$4)))</f>
        <v/>
      </c>
      <c r="T3347" s="38">
        <f>IF(OR($B3347="",$G3347="",$S3347=0),"",$G3347/$S3347)</f>
        <v/>
      </c>
      <c r="U3347" s="36">
        <f>IF($T3347="","",IF($T3347&lt;Settings!$B$8,"Critical",IF($T3347&lt;Settings!$B$9,"Semi Critical","Non Critical")))</f>
        <v/>
      </c>
      <c r="V3347" s="28" t="n"/>
      <c r="Z3347">
        <f>IF($B3347="","",IFERROR(VLOOKUP($B3347,'Plan HC for CCA'!$A:$B,2,0),""))</f>
        <v/>
      </c>
      <c r="AA3347">
        <f>IF(OR($B3347="",$Z3347=""),"",IF(N($M3347)&lt;$Z3347,"Delta","No Delta"))</f>
        <v/>
      </c>
      <c r="AB3347">
        <f>IF(OR($B3347="",$Z3347=""),"",MAX(0,$Z3347-N($M3347)))</f>
        <v/>
      </c>
      <c r="AC3347" s="46">
        <f>IF($B3347="","",IFERROR(INDEX('CCA Util %'!$H:$H,MATCH($B3347,'CCA Util %'!$E:$E,0)),""))</f>
        <v/>
      </c>
      <c r="AD3347">
        <f>IF($B3347="","",IFERROR(INDEX('CCA Util %'!$G:$G,MATCH($B3347,'CCA Util %'!$E:$E,0)),""))</f>
        <v/>
      </c>
      <c r="AE3347">
        <f>IF(OR($B3347="",$U3347=""),"",$U3347&amp;" &amp; "&amp;IF(OR($AD3347="",$AD3347=0),"Util NA",$AD3347&amp;" Util"))</f>
        <v/>
      </c>
    </row>
    <row r="3348" ht="15.75" customHeight="1" s="42">
      <c r="A3348" s="41" t="n"/>
      <c r="G3348" s="38" t="n"/>
      <c r="H3348" s="38" t="n"/>
      <c r="I3348" s="38" t="n"/>
      <c r="J3348" s="38" t="n"/>
      <c r="K3348" s="38" t="n"/>
      <c r="L3348" s="38" t="n"/>
      <c r="N3348" s="36">
        <f>IF($B3348="","",IF($C3348="SUPERSTORE","Superstore","DH"))</f>
        <v/>
      </c>
      <c r="O3348" s="36">
        <f>IF($B3348="","",IFERROR(VLOOKUP($B3348,Mapping!$A:$C,2,0),"Not Mapped"))</f>
        <v/>
      </c>
      <c r="P3348" s="36">
        <f>IF($B3348="","",IFERROR(VLOOKUP($B3348,Mapping!$A:$C,3,0),"Not Mapped"))</f>
        <v/>
      </c>
      <c r="Q3348" s="36">
        <f>IF($B3348="","",IFERROR(VLOOKUP($O3348,Leaders!$A:$B,2,0),"Not Mapped"))</f>
        <v/>
      </c>
      <c r="R3348" s="36">
        <f>IF($B3348="","",IF(COUNTIF(Exclusions!$A:$A,$B3348)&gt;0,"Yes","No"))</f>
        <v/>
      </c>
      <c r="S3348" s="38">
        <f>IF($B3348="","",MIN(1,DAY($A3348)/IF($N3348="Superstore",Settings!$B$5,Settings!$B$4)))</f>
        <v/>
      </c>
      <c r="T3348" s="38">
        <f>IF(OR($B3348="",$G3348="",$S3348=0),"",$G3348/$S3348)</f>
        <v/>
      </c>
      <c r="U3348" s="36">
        <f>IF($T3348="","",IF($T3348&lt;Settings!$B$8,"Critical",IF($T3348&lt;Settings!$B$9,"Semi Critical","Non Critical")))</f>
        <v/>
      </c>
      <c r="V3348" s="28" t="n"/>
      <c r="Z3348">
        <f>IF($B3348="","",IFERROR(VLOOKUP($B3348,'Plan HC for CCA'!$A:$B,2,0),""))</f>
        <v/>
      </c>
      <c r="AA3348">
        <f>IF(OR($B3348="",$Z3348=""),"",IF(N($M3348)&lt;$Z3348,"Delta","No Delta"))</f>
        <v/>
      </c>
      <c r="AB3348">
        <f>IF(OR($B3348="",$Z3348=""),"",MAX(0,$Z3348-N($M3348)))</f>
        <v/>
      </c>
      <c r="AC3348" s="46">
        <f>IF($B3348="","",IFERROR(INDEX('CCA Util %'!$H:$H,MATCH($B3348,'CCA Util %'!$E:$E,0)),""))</f>
        <v/>
      </c>
      <c r="AD3348">
        <f>IF($B3348="","",IFERROR(INDEX('CCA Util %'!$G:$G,MATCH($B3348,'CCA Util %'!$E:$E,0)),""))</f>
        <v/>
      </c>
      <c r="AE3348">
        <f>IF(OR($B3348="",$U3348=""),"",$U3348&amp;" &amp; "&amp;IF(OR($AD3348="",$AD3348=0),"Util NA",$AD3348&amp;" Util"))</f>
        <v/>
      </c>
    </row>
    <row r="3349" ht="15.75" customHeight="1" s="42">
      <c r="A3349" s="41" t="n"/>
      <c r="G3349" s="38" t="n"/>
      <c r="H3349" s="38" t="n"/>
      <c r="I3349" s="38" t="n"/>
      <c r="J3349" s="38" t="n"/>
      <c r="K3349" s="38" t="n"/>
      <c r="L3349" s="38" t="n"/>
      <c r="N3349" s="36">
        <f>IF($B3349="","",IF($C3349="SUPERSTORE","Superstore","DH"))</f>
        <v/>
      </c>
      <c r="O3349" s="36">
        <f>IF($B3349="","",IFERROR(VLOOKUP($B3349,Mapping!$A:$C,2,0),"Not Mapped"))</f>
        <v/>
      </c>
      <c r="P3349" s="36">
        <f>IF($B3349="","",IFERROR(VLOOKUP($B3349,Mapping!$A:$C,3,0),"Not Mapped"))</f>
        <v/>
      </c>
      <c r="Q3349" s="36">
        <f>IF($B3349="","",IFERROR(VLOOKUP($O3349,Leaders!$A:$B,2,0),"Not Mapped"))</f>
        <v/>
      </c>
      <c r="R3349" s="36">
        <f>IF($B3349="","",IF(COUNTIF(Exclusions!$A:$A,$B3349)&gt;0,"Yes","No"))</f>
        <v/>
      </c>
      <c r="S3349" s="38">
        <f>IF($B3349="","",MIN(1,DAY($A3349)/IF($N3349="Superstore",Settings!$B$5,Settings!$B$4)))</f>
        <v/>
      </c>
      <c r="T3349" s="38">
        <f>IF(OR($B3349="",$G3349="",$S3349=0),"",$G3349/$S3349)</f>
        <v/>
      </c>
      <c r="U3349" s="36">
        <f>IF($T3349="","",IF($T3349&lt;Settings!$B$8,"Critical",IF($T3349&lt;Settings!$B$9,"Semi Critical","Non Critical")))</f>
        <v/>
      </c>
      <c r="V3349" s="28" t="n"/>
      <c r="Z3349">
        <f>IF($B3349="","",IFERROR(VLOOKUP($B3349,'Plan HC for CCA'!$A:$B,2,0),""))</f>
        <v/>
      </c>
      <c r="AA3349">
        <f>IF(OR($B3349="",$Z3349=""),"",IF(N($M3349)&lt;$Z3349,"Delta","No Delta"))</f>
        <v/>
      </c>
      <c r="AB3349">
        <f>IF(OR($B3349="",$Z3349=""),"",MAX(0,$Z3349-N($M3349)))</f>
        <v/>
      </c>
      <c r="AC3349" s="46">
        <f>IF($B3349="","",IFERROR(INDEX('CCA Util %'!$H:$H,MATCH($B3349,'CCA Util %'!$E:$E,0)),""))</f>
        <v/>
      </c>
      <c r="AD3349">
        <f>IF($B3349="","",IFERROR(INDEX('CCA Util %'!$G:$G,MATCH($B3349,'CCA Util %'!$E:$E,0)),""))</f>
        <v/>
      </c>
      <c r="AE3349">
        <f>IF(OR($B3349="",$U3349=""),"",$U3349&amp;" &amp; "&amp;IF(OR($AD3349="",$AD3349=0),"Util NA",$AD3349&amp;" Util"))</f>
        <v/>
      </c>
    </row>
    <row r="3350" ht="15.75" customHeight="1" s="42">
      <c r="A3350" s="41" t="n"/>
      <c r="G3350" s="38" t="n"/>
      <c r="H3350" s="38" t="n"/>
      <c r="I3350" s="38" t="n"/>
      <c r="J3350" s="38" t="n"/>
      <c r="K3350" s="38" t="n"/>
      <c r="L3350" s="38" t="n"/>
      <c r="N3350" s="36">
        <f>IF($B3350="","",IF($C3350="SUPERSTORE","Superstore","DH"))</f>
        <v/>
      </c>
      <c r="O3350" s="36">
        <f>IF($B3350="","",IFERROR(VLOOKUP($B3350,Mapping!$A:$C,2,0),"Not Mapped"))</f>
        <v/>
      </c>
      <c r="P3350" s="36">
        <f>IF($B3350="","",IFERROR(VLOOKUP($B3350,Mapping!$A:$C,3,0),"Not Mapped"))</f>
        <v/>
      </c>
      <c r="Q3350" s="36">
        <f>IF($B3350="","",IFERROR(VLOOKUP($O3350,Leaders!$A:$B,2,0),"Not Mapped"))</f>
        <v/>
      </c>
      <c r="R3350" s="36">
        <f>IF($B3350="","",IF(COUNTIF(Exclusions!$A:$A,$B3350)&gt;0,"Yes","No"))</f>
        <v/>
      </c>
      <c r="S3350" s="38">
        <f>IF($B3350="","",MIN(1,DAY($A3350)/IF($N3350="Superstore",Settings!$B$5,Settings!$B$4)))</f>
        <v/>
      </c>
      <c r="T3350" s="38">
        <f>IF(OR($B3350="",$G3350="",$S3350=0),"",$G3350/$S3350)</f>
        <v/>
      </c>
      <c r="U3350" s="36">
        <f>IF($T3350="","",IF($T3350&lt;Settings!$B$8,"Critical",IF($T3350&lt;Settings!$B$9,"Semi Critical","Non Critical")))</f>
        <v/>
      </c>
      <c r="V3350" s="28" t="n"/>
      <c r="Z3350">
        <f>IF($B3350="","",IFERROR(VLOOKUP($B3350,'Plan HC for CCA'!$A:$B,2,0),""))</f>
        <v/>
      </c>
      <c r="AA3350">
        <f>IF(OR($B3350="",$Z3350=""),"",IF(N($M3350)&lt;$Z3350,"Delta","No Delta"))</f>
        <v/>
      </c>
      <c r="AB3350">
        <f>IF(OR($B3350="",$Z3350=""),"",MAX(0,$Z3350-N($M3350)))</f>
        <v/>
      </c>
      <c r="AC3350" s="46">
        <f>IF($B3350="","",IFERROR(INDEX('CCA Util %'!$H:$H,MATCH($B3350,'CCA Util %'!$E:$E,0)),""))</f>
        <v/>
      </c>
      <c r="AD3350">
        <f>IF($B3350="","",IFERROR(INDEX('CCA Util %'!$G:$G,MATCH($B3350,'CCA Util %'!$E:$E,0)),""))</f>
        <v/>
      </c>
      <c r="AE3350">
        <f>IF(OR($B3350="",$U3350=""),"",$U3350&amp;" &amp; "&amp;IF(OR($AD3350="",$AD3350=0),"Util NA",$AD3350&amp;" Util"))</f>
        <v/>
      </c>
    </row>
    <row r="3351" ht="15.75" customHeight="1" s="42">
      <c r="A3351" s="41" t="n"/>
      <c r="G3351" s="38" t="n"/>
      <c r="H3351" s="38" t="n"/>
      <c r="I3351" s="38" t="n"/>
      <c r="J3351" s="38" t="n"/>
      <c r="K3351" s="38" t="n"/>
      <c r="L3351" s="38" t="n"/>
      <c r="N3351" s="36">
        <f>IF($B3351="","",IF($C3351="SUPERSTORE","Superstore","DH"))</f>
        <v/>
      </c>
      <c r="O3351" s="36">
        <f>IF($B3351="","",IFERROR(VLOOKUP($B3351,Mapping!$A:$C,2,0),"Not Mapped"))</f>
        <v/>
      </c>
      <c r="P3351" s="36">
        <f>IF($B3351="","",IFERROR(VLOOKUP($B3351,Mapping!$A:$C,3,0),"Not Mapped"))</f>
        <v/>
      </c>
      <c r="Q3351" s="36">
        <f>IF($B3351="","",IFERROR(VLOOKUP($O3351,Leaders!$A:$B,2,0),"Not Mapped"))</f>
        <v/>
      </c>
      <c r="R3351" s="36">
        <f>IF($B3351="","",IF(COUNTIF(Exclusions!$A:$A,$B3351)&gt;0,"Yes","No"))</f>
        <v/>
      </c>
      <c r="S3351" s="38">
        <f>IF($B3351="","",MIN(1,DAY($A3351)/IF($N3351="Superstore",Settings!$B$5,Settings!$B$4)))</f>
        <v/>
      </c>
      <c r="T3351" s="38">
        <f>IF(OR($B3351="",$G3351="",$S3351=0),"",$G3351/$S3351)</f>
        <v/>
      </c>
      <c r="U3351" s="36">
        <f>IF($T3351="","",IF($T3351&lt;Settings!$B$8,"Critical",IF($T3351&lt;Settings!$B$9,"Semi Critical","Non Critical")))</f>
        <v/>
      </c>
      <c r="V3351" s="28" t="n"/>
      <c r="Z3351">
        <f>IF($B3351="","",IFERROR(VLOOKUP($B3351,'Plan HC for CCA'!$A:$B,2,0),""))</f>
        <v/>
      </c>
      <c r="AA3351">
        <f>IF(OR($B3351="",$Z3351=""),"",IF(N($M3351)&lt;$Z3351,"Delta","No Delta"))</f>
        <v/>
      </c>
      <c r="AB3351">
        <f>IF(OR($B3351="",$Z3351=""),"",MAX(0,$Z3351-N($M3351)))</f>
        <v/>
      </c>
      <c r="AC3351" s="46">
        <f>IF($B3351="","",IFERROR(INDEX('CCA Util %'!$H:$H,MATCH($B3351,'CCA Util %'!$E:$E,0)),""))</f>
        <v/>
      </c>
      <c r="AD3351">
        <f>IF($B3351="","",IFERROR(INDEX('CCA Util %'!$G:$G,MATCH($B3351,'CCA Util %'!$E:$E,0)),""))</f>
        <v/>
      </c>
      <c r="AE3351">
        <f>IF(OR($B3351="",$U3351=""),"",$U3351&amp;" &amp; "&amp;IF(OR($AD3351="",$AD3351=0),"Util NA",$AD3351&amp;" Util"))</f>
        <v/>
      </c>
    </row>
    <row r="3352" ht="15.75" customHeight="1" s="42">
      <c r="A3352" s="41" t="n"/>
      <c r="G3352" s="38" t="n"/>
      <c r="H3352" s="38" t="n"/>
      <c r="I3352" s="38" t="n"/>
      <c r="J3352" s="38" t="n"/>
      <c r="K3352" s="38" t="n"/>
      <c r="L3352" s="38" t="n"/>
      <c r="N3352" s="36">
        <f>IF($B3352="","",IF($C3352="SUPERSTORE","Superstore","DH"))</f>
        <v/>
      </c>
      <c r="O3352" s="36">
        <f>IF($B3352="","",IFERROR(VLOOKUP($B3352,Mapping!$A:$C,2,0),"Not Mapped"))</f>
        <v/>
      </c>
      <c r="P3352" s="36">
        <f>IF($B3352="","",IFERROR(VLOOKUP($B3352,Mapping!$A:$C,3,0),"Not Mapped"))</f>
        <v/>
      </c>
      <c r="Q3352" s="36">
        <f>IF($B3352="","",IFERROR(VLOOKUP($O3352,Leaders!$A:$B,2,0),"Not Mapped"))</f>
        <v/>
      </c>
      <c r="R3352" s="36">
        <f>IF($B3352="","",IF(COUNTIF(Exclusions!$A:$A,$B3352)&gt;0,"Yes","No"))</f>
        <v/>
      </c>
      <c r="S3352" s="38">
        <f>IF($B3352="","",MIN(1,DAY($A3352)/IF($N3352="Superstore",Settings!$B$5,Settings!$B$4)))</f>
        <v/>
      </c>
      <c r="T3352" s="38">
        <f>IF(OR($B3352="",$G3352="",$S3352=0),"",$G3352/$S3352)</f>
        <v/>
      </c>
      <c r="U3352" s="36">
        <f>IF($T3352="","",IF($T3352&lt;Settings!$B$8,"Critical",IF($T3352&lt;Settings!$B$9,"Semi Critical","Non Critical")))</f>
        <v/>
      </c>
      <c r="V3352" s="28" t="n"/>
      <c r="Z3352">
        <f>IF($B3352="","",IFERROR(VLOOKUP($B3352,'Plan HC for CCA'!$A:$B,2,0),""))</f>
        <v/>
      </c>
      <c r="AA3352">
        <f>IF(OR($B3352="",$Z3352=""),"",IF(N($M3352)&lt;$Z3352,"Delta","No Delta"))</f>
        <v/>
      </c>
      <c r="AB3352">
        <f>IF(OR($B3352="",$Z3352=""),"",MAX(0,$Z3352-N($M3352)))</f>
        <v/>
      </c>
      <c r="AC3352" s="46">
        <f>IF($B3352="","",IFERROR(INDEX('CCA Util %'!$H:$H,MATCH($B3352,'CCA Util %'!$E:$E,0)),""))</f>
        <v/>
      </c>
      <c r="AD3352">
        <f>IF($B3352="","",IFERROR(INDEX('CCA Util %'!$G:$G,MATCH($B3352,'CCA Util %'!$E:$E,0)),""))</f>
        <v/>
      </c>
      <c r="AE3352">
        <f>IF(OR($B3352="",$U3352=""),"",$U3352&amp;" &amp; "&amp;IF(OR($AD3352="",$AD3352=0),"Util NA",$AD3352&amp;" Util"))</f>
        <v/>
      </c>
    </row>
    <row r="3353" ht="15.75" customHeight="1" s="42">
      <c r="A3353" s="41" t="n"/>
      <c r="G3353" s="38" t="n"/>
      <c r="H3353" s="38" t="n"/>
      <c r="I3353" s="38" t="n"/>
      <c r="J3353" s="38" t="n"/>
      <c r="K3353" s="38" t="n"/>
      <c r="L3353" s="38" t="n"/>
      <c r="N3353" s="36">
        <f>IF($B3353="","",IF($C3353="SUPERSTORE","Superstore","DH"))</f>
        <v/>
      </c>
      <c r="O3353" s="36">
        <f>IF($B3353="","",IFERROR(VLOOKUP($B3353,Mapping!$A:$C,2,0),"Not Mapped"))</f>
        <v/>
      </c>
      <c r="P3353" s="36">
        <f>IF($B3353="","",IFERROR(VLOOKUP($B3353,Mapping!$A:$C,3,0),"Not Mapped"))</f>
        <v/>
      </c>
      <c r="Q3353" s="36">
        <f>IF($B3353="","",IFERROR(VLOOKUP($O3353,Leaders!$A:$B,2,0),"Not Mapped"))</f>
        <v/>
      </c>
      <c r="R3353" s="36">
        <f>IF($B3353="","",IF(COUNTIF(Exclusions!$A:$A,$B3353)&gt;0,"Yes","No"))</f>
        <v/>
      </c>
      <c r="S3353" s="38">
        <f>IF($B3353="","",MIN(1,DAY($A3353)/IF($N3353="Superstore",Settings!$B$5,Settings!$B$4)))</f>
        <v/>
      </c>
      <c r="T3353" s="38">
        <f>IF(OR($B3353="",$G3353="",$S3353=0),"",$G3353/$S3353)</f>
        <v/>
      </c>
      <c r="U3353" s="36">
        <f>IF($T3353="","",IF($T3353&lt;Settings!$B$8,"Critical",IF($T3353&lt;Settings!$B$9,"Semi Critical","Non Critical")))</f>
        <v/>
      </c>
      <c r="V3353" s="28" t="n"/>
      <c r="Z3353">
        <f>IF($B3353="","",IFERROR(VLOOKUP($B3353,'Plan HC for CCA'!$A:$B,2,0),""))</f>
        <v/>
      </c>
      <c r="AA3353">
        <f>IF(OR($B3353="",$Z3353=""),"",IF(N($M3353)&lt;$Z3353,"Delta","No Delta"))</f>
        <v/>
      </c>
      <c r="AB3353">
        <f>IF(OR($B3353="",$Z3353=""),"",MAX(0,$Z3353-N($M3353)))</f>
        <v/>
      </c>
      <c r="AC3353" s="46">
        <f>IF($B3353="","",IFERROR(INDEX('CCA Util %'!$H:$H,MATCH($B3353,'CCA Util %'!$E:$E,0)),""))</f>
        <v/>
      </c>
      <c r="AD3353">
        <f>IF($B3353="","",IFERROR(INDEX('CCA Util %'!$G:$G,MATCH($B3353,'CCA Util %'!$E:$E,0)),""))</f>
        <v/>
      </c>
      <c r="AE3353">
        <f>IF(OR($B3353="",$U3353=""),"",$U3353&amp;" &amp; "&amp;IF(OR($AD3353="",$AD3353=0),"Util NA",$AD3353&amp;" Util"))</f>
        <v/>
      </c>
    </row>
    <row r="3354" ht="15.75" customHeight="1" s="42">
      <c r="A3354" s="41" t="n"/>
      <c r="G3354" s="38" t="n"/>
      <c r="H3354" s="38" t="n"/>
      <c r="I3354" s="38" t="n"/>
      <c r="J3354" s="38" t="n"/>
      <c r="K3354" s="38" t="n"/>
      <c r="L3354" s="38" t="n"/>
      <c r="N3354" s="36">
        <f>IF($B3354="","",IF($C3354="SUPERSTORE","Superstore","DH"))</f>
        <v/>
      </c>
      <c r="O3354" s="36">
        <f>IF($B3354="","",IFERROR(VLOOKUP($B3354,Mapping!$A:$C,2,0),"Not Mapped"))</f>
        <v/>
      </c>
      <c r="P3354" s="36">
        <f>IF($B3354="","",IFERROR(VLOOKUP($B3354,Mapping!$A:$C,3,0),"Not Mapped"))</f>
        <v/>
      </c>
      <c r="Q3354" s="36">
        <f>IF($B3354="","",IFERROR(VLOOKUP($O3354,Leaders!$A:$B,2,0),"Not Mapped"))</f>
        <v/>
      </c>
      <c r="R3354" s="36">
        <f>IF($B3354="","",IF(COUNTIF(Exclusions!$A:$A,$B3354)&gt;0,"Yes","No"))</f>
        <v/>
      </c>
      <c r="S3354" s="38">
        <f>IF($B3354="","",MIN(1,DAY($A3354)/IF($N3354="Superstore",Settings!$B$5,Settings!$B$4)))</f>
        <v/>
      </c>
      <c r="T3354" s="38">
        <f>IF(OR($B3354="",$G3354="",$S3354=0),"",$G3354/$S3354)</f>
        <v/>
      </c>
      <c r="U3354" s="36">
        <f>IF($T3354="","",IF($T3354&lt;Settings!$B$8,"Critical",IF($T3354&lt;Settings!$B$9,"Semi Critical","Non Critical")))</f>
        <v/>
      </c>
      <c r="V3354" s="28" t="n"/>
      <c r="Z3354">
        <f>IF($B3354="","",IFERROR(VLOOKUP($B3354,'Plan HC for CCA'!$A:$B,2,0),""))</f>
        <v/>
      </c>
      <c r="AA3354">
        <f>IF(OR($B3354="",$Z3354=""),"",IF(N($M3354)&lt;$Z3354,"Delta","No Delta"))</f>
        <v/>
      </c>
      <c r="AB3354">
        <f>IF(OR($B3354="",$Z3354=""),"",MAX(0,$Z3354-N($M3354)))</f>
        <v/>
      </c>
      <c r="AC3354" s="46">
        <f>IF($B3354="","",IFERROR(INDEX('CCA Util %'!$H:$H,MATCH($B3354,'CCA Util %'!$E:$E,0)),""))</f>
        <v/>
      </c>
      <c r="AD3354">
        <f>IF($B3354="","",IFERROR(INDEX('CCA Util %'!$G:$G,MATCH($B3354,'CCA Util %'!$E:$E,0)),""))</f>
        <v/>
      </c>
      <c r="AE3354">
        <f>IF(OR($B3354="",$U3354=""),"",$U3354&amp;" &amp; "&amp;IF(OR($AD3354="",$AD3354=0),"Util NA",$AD3354&amp;" Util"))</f>
        <v/>
      </c>
    </row>
    <row r="3355" ht="15.75" customHeight="1" s="42">
      <c r="A3355" s="41" t="n"/>
      <c r="G3355" s="38" t="n"/>
      <c r="H3355" s="38" t="n"/>
      <c r="I3355" s="38" t="n"/>
      <c r="J3355" s="38" t="n"/>
      <c r="K3355" s="38" t="n"/>
      <c r="L3355" s="38" t="n"/>
      <c r="N3355" s="36">
        <f>IF($B3355="","",IF($C3355="SUPERSTORE","Superstore","DH"))</f>
        <v/>
      </c>
      <c r="O3355" s="36">
        <f>IF($B3355="","",IFERROR(VLOOKUP($B3355,Mapping!$A:$C,2,0),"Not Mapped"))</f>
        <v/>
      </c>
      <c r="P3355" s="36">
        <f>IF($B3355="","",IFERROR(VLOOKUP($B3355,Mapping!$A:$C,3,0),"Not Mapped"))</f>
        <v/>
      </c>
      <c r="Q3355" s="36">
        <f>IF($B3355="","",IFERROR(VLOOKUP($O3355,Leaders!$A:$B,2,0),"Not Mapped"))</f>
        <v/>
      </c>
      <c r="R3355" s="36">
        <f>IF($B3355="","",IF(COUNTIF(Exclusions!$A:$A,$B3355)&gt;0,"Yes","No"))</f>
        <v/>
      </c>
      <c r="S3355" s="38">
        <f>IF($B3355="","",MIN(1,DAY($A3355)/IF($N3355="Superstore",Settings!$B$5,Settings!$B$4)))</f>
        <v/>
      </c>
      <c r="T3355" s="38">
        <f>IF(OR($B3355="",$G3355="",$S3355=0),"",$G3355/$S3355)</f>
        <v/>
      </c>
      <c r="U3355" s="36">
        <f>IF($T3355="","",IF($T3355&lt;Settings!$B$8,"Critical",IF($T3355&lt;Settings!$B$9,"Semi Critical","Non Critical")))</f>
        <v/>
      </c>
      <c r="V3355" s="28" t="n"/>
      <c r="Z3355">
        <f>IF($B3355="","",IFERROR(VLOOKUP($B3355,'Plan HC for CCA'!$A:$B,2,0),""))</f>
        <v/>
      </c>
      <c r="AA3355">
        <f>IF(OR($B3355="",$Z3355=""),"",IF(N($M3355)&lt;$Z3355,"Delta","No Delta"))</f>
        <v/>
      </c>
      <c r="AB3355">
        <f>IF(OR($B3355="",$Z3355=""),"",MAX(0,$Z3355-N($M3355)))</f>
        <v/>
      </c>
      <c r="AC3355" s="46">
        <f>IF($B3355="","",IFERROR(INDEX('CCA Util %'!$H:$H,MATCH($B3355,'CCA Util %'!$E:$E,0)),""))</f>
        <v/>
      </c>
      <c r="AD3355">
        <f>IF($B3355="","",IFERROR(INDEX('CCA Util %'!$G:$G,MATCH($B3355,'CCA Util %'!$E:$E,0)),""))</f>
        <v/>
      </c>
      <c r="AE3355">
        <f>IF(OR($B3355="",$U3355=""),"",$U3355&amp;" &amp; "&amp;IF(OR($AD3355="",$AD3355=0),"Util NA",$AD3355&amp;" Util"))</f>
        <v/>
      </c>
    </row>
    <row r="3356" ht="15.75" customHeight="1" s="42">
      <c r="A3356" s="41" t="n"/>
      <c r="G3356" s="38" t="n"/>
      <c r="H3356" s="38" t="n"/>
      <c r="I3356" s="38" t="n"/>
      <c r="J3356" s="38" t="n"/>
      <c r="K3356" s="38" t="n"/>
      <c r="L3356" s="38" t="n"/>
      <c r="N3356" s="36">
        <f>IF($B3356="","",IF($C3356="SUPERSTORE","Superstore","DH"))</f>
        <v/>
      </c>
      <c r="O3356" s="36">
        <f>IF($B3356="","",IFERROR(VLOOKUP($B3356,Mapping!$A:$C,2,0),"Not Mapped"))</f>
        <v/>
      </c>
      <c r="P3356" s="36">
        <f>IF($B3356="","",IFERROR(VLOOKUP($B3356,Mapping!$A:$C,3,0),"Not Mapped"))</f>
        <v/>
      </c>
      <c r="Q3356" s="36">
        <f>IF($B3356="","",IFERROR(VLOOKUP($O3356,Leaders!$A:$B,2,0),"Not Mapped"))</f>
        <v/>
      </c>
      <c r="R3356" s="36">
        <f>IF($B3356="","",IF(COUNTIF(Exclusions!$A:$A,$B3356)&gt;0,"Yes","No"))</f>
        <v/>
      </c>
      <c r="S3356" s="38">
        <f>IF($B3356="","",MIN(1,DAY($A3356)/IF($N3356="Superstore",Settings!$B$5,Settings!$B$4)))</f>
        <v/>
      </c>
      <c r="T3356" s="38">
        <f>IF(OR($B3356="",$G3356="",$S3356=0),"",$G3356/$S3356)</f>
        <v/>
      </c>
      <c r="U3356" s="36">
        <f>IF($T3356="","",IF($T3356&lt;Settings!$B$8,"Critical",IF($T3356&lt;Settings!$B$9,"Semi Critical","Non Critical")))</f>
        <v/>
      </c>
      <c r="V3356" s="28" t="n"/>
      <c r="Z3356">
        <f>IF($B3356="","",IFERROR(VLOOKUP($B3356,'Plan HC for CCA'!$A:$B,2,0),""))</f>
        <v/>
      </c>
      <c r="AA3356">
        <f>IF(OR($B3356="",$Z3356=""),"",IF(N($M3356)&lt;$Z3356,"Delta","No Delta"))</f>
        <v/>
      </c>
      <c r="AB3356">
        <f>IF(OR($B3356="",$Z3356=""),"",MAX(0,$Z3356-N($M3356)))</f>
        <v/>
      </c>
      <c r="AC3356" s="46">
        <f>IF($B3356="","",IFERROR(INDEX('CCA Util %'!$H:$H,MATCH($B3356,'CCA Util %'!$E:$E,0)),""))</f>
        <v/>
      </c>
      <c r="AD3356">
        <f>IF($B3356="","",IFERROR(INDEX('CCA Util %'!$G:$G,MATCH($B3356,'CCA Util %'!$E:$E,0)),""))</f>
        <v/>
      </c>
      <c r="AE3356">
        <f>IF(OR($B3356="",$U3356=""),"",$U3356&amp;" &amp; "&amp;IF(OR($AD3356="",$AD3356=0),"Util NA",$AD3356&amp;" Util"))</f>
        <v/>
      </c>
    </row>
    <row r="3357" ht="15.75" customHeight="1" s="42">
      <c r="A3357" s="41" t="n"/>
      <c r="G3357" s="38" t="n"/>
      <c r="H3357" s="38" t="n"/>
      <c r="I3357" s="38" t="n"/>
      <c r="J3357" s="38" t="n"/>
      <c r="K3357" s="38" t="n"/>
      <c r="L3357" s="38" t="n"/>
      <c r="N3357" s="36">
        <f>IF($B3357="","",IF($C3357="SUPERSTORE","Superstore","DH"))</f>
        <v/>
      </c>
      <c r="O3357" s="36">
        <f>IF($B3357="","",IFERROR(VLOOKUP($B3357,Mapping!$A:$C,2,0),"Not Mapped"))</f>
        <v/>
      </c>
      <c r="P3357" s="36">
        <f>IF($B3357="","",IFERROR(VLOOKUP($B3357,Mapping!$A:$C,3,0),"Not Mapped"))</f>
        <v/>
      </c>
      <c r="Q3357" s="36">
        <f>IF($B3357="","",IFERROR(VLOOKUP($O3357,Leaders!$A:$B,2,0),"Not Mapped"))</f>
        <v/>
      </c>
      <c r="R3357" s="36">
        <f>IF($B3357="","",IF(COUNTIF(Exclusions!$A:$A,$B3357)&gt;0,"Yes","No"))</f>
        <v/>
      </c>
      <c r="S3357" s="38">
        <f>IF($B3357="","",MIN(1,DAY($A3357)/IF($N3357="Superstore",Settings!$B$5,Settings!$B$4)))</f>
        <v/>
      </c>
      <c r="T3357" s="38">
        <f>IF(OR($B3357="",$G3357="",$S3357=0),"",$G3357/$S3357)</f>
        <v/>
      </c>
      <c r="U3357" s="36">
        <f>IF($T3357="","",IF($T3357&lt;Settings!$B$8,"Critical",IF($T3357&lt;Settings!$B$9,"Semi Critical","Non Critical")))</f>
        <v/>
      </c>
      <c r="V3357" s="28" t="n"/>
      <c r="Z3357">
        <f>IF($B3357="","",IFERROR(VLOOKUP($B3357,'Plan HC for CCA'!$A:$B,2,0),""))</f>
        <v/>
      </c>
      <c r="AA3357">
        <f>IF(OR($B3357="",$Z3357=""),"",IF(N($M3357)&lt;$Z3357,"Delta","No Delta"))</f>
        <v/>
      </c>
      <c r="AB3357">
        <f>IF(OR($B3357="",$Z3357=""),"",MAX(0,$Z3357-N($M3357)))</f>
        <v/>
      </c>
      <c r="AC3357" s="46">
        <f>IF($B3357="","",IFERROR(INDEX('CCA Util %'!$H:$H,MATCH($B3357,'CCA Util %'!$E:$E,0)),""))</f>
        <v/>
      </c>
      <c r="AD3357">
        <f>IF($B3357="","",IFERROR(INDEX('CCA Util %'!$G:$G,MATCH($B3357,'CCA Util %'!$E:$E,0)),""))</f>
        <v/>
      </c>
      <c r="AE3357">
        <f>IF(OR($B3357="",$U3357=""),"",$U3357&amp;" &amp; "&amp;IF(OR($AD3357="",$AD3357=0),"Util NA",$AD3357&amp;" Util"))</f>
        <v/>
      </c>
    </row>
    <row r="3358" ht="15.75" customHeight="1" s="42">
      <c r="A3358" s="41" t="n"/>
      <c r="G3358" s="38" t="n"/>
      <c r="H3358" s="38" t="n"/>
      <c r="I3358" s="38" t="n"/>
      <c r="J3358" s="38" t="n"/>
      <c r="K3358" s="38" t="n"/>
      <c r="L3358" s="38" t="n"/>
      <c r="N3358" s="36">
        <f>IF($B3358="","",IF($C3358="SUPERSTORE","Superstore","DH"))</f>
        <v/>
      </c>
      <c r="O3358" s="36">
        <f>IF($B3358="","",IFERROR(VLOOKUP($B3358,Mapping!$A:$C,2,0),"Not Mapped"))</f>
        <v/>
      </c>
      <c r="P3358" s="36">
        <f>IF($B3358="","",IFERROR(VLOOKUP($B3358,Mapping!$A:$C,3,0),"Not Mapped"))</f>
        <v/>
      </c>
      <c r="Q3358" s="36">
        <f>IF($B3358="","",IFERROR(VLOOKUP($O3358,Leaders!$A:$B,2,0),"Not Mapped"))</f>
        <v/>
      </c>
      <c r="R3358" s="36">
        <f>IF($B3358="","",IF(COUNTIF(Exclusions!$A:$A,$B3358)&gt;0,"Yes","No"))</f>
        <v/>
      </c>
      <c r="S3358" s="38">
        <f>IF($B3358="","",MIN(1,DAY($A3358)/IF($N3358="Superstore",Settings!$B$5,Settings!$B$4)))</f>
        <v/>
      </c>
      <c r="T3358" s="38">
        <f>IF(OR($B3358="",$G3358="",$S3358=0),"",$G3358/$S3358)</f>
        <v/>
      </c>
      <c r="U3358" s="36">
        <f>IF($T3358="","",IF($T3358&lt;Settings!$B$8,"Critical",IF($T3358&lt;Settings!$B$9,"Semi Critical","Non Critical")))</f>
        <v/>
      </c>
      <c r="V3358" s="28" t="n"/>
      <c r="Z3358">
        <f>IF($B3358="","",IFERROR(VLOOKUP($B3358,'Plan HC for CCA'!$A:$B,2,0),""))</f>
        <v/>
      </c>
      <c r="AA3358">
        <f>IF(OR($B3358="",$Z3358=""),"",IF(N($M3358)&lt;$Z3358,"Delta","No Delta"))</f>
        <v/>
      </c>
      <c r="AB3358">
        <f>IF(OR($B3358="",$Z3358=""),"",MAX(0,$Z3358-N($M3358)))</f>
        <v/>
      </c>
      <c r="AC3358" s="46">
        <f>IF($B3358="","",IFERROR(INDEX('CCA Util %'!$H:$H,MATCH($B3358,'CCA Util %'!$E:$E,0)),""))</f>
        <v/>
      </c>
      <c r="AD3358">
        <f>IF($B3358="","",IFERROR(INDEX('CCA Util %'!$G:$G,MATCH($B3358,'CCA Util %'!$E:$E,0)),""))</f>
        <v/>
      </c>
      <c r="AE3358">
        <f>IF(OR($B3358="",$U3358=""),"",$U3358&amp;" &amp; "&amp;IF(OR($AD3358="",$AD3358=0),"Util NA",$AD3358&amp;" Util"))</f>
        <v/>
      </c>
    </row>
    <row r="3359" ht="15.75" customHeight="1" s="42">
      <c r="A3359" s="41" t="n"/>
      <c r="G3359" s="38" t="n"/>
      <c r="H3359" s="38" t="n"/>
      <c r="I3359" s="38" t="n"/>
      <c r="J3359" s="38" t="n"/>
      <c r="K3359" s="38" t="n"/>
      <c r="L3359" s="38" t="n"/>
      <c r="N3359" s="36">
        <f>IF($B3359="","",IF($C3359="SUPERSTORE","Superstore","DH"))</f>
        <v/>
      </c>
      <c r="O3359" s="36">
        <f>IF($B3359="","",IFERROR(VLOOKUP($B3359,Mapping!$A:$C,2,0),"Not Mapped"))</f>
        <v/>
      </c>
      <c r="P3359" s="36">
        <f>IF($B3359="","",IFERROR(VLOOKUP($B3359,Mapping!$A:$C,3,0),"Not Mapped"))</f>
        <v/>
      </c>
      <c r="Q3359" s="36">
        <f>IF($B3359="","",IFERROR(VLOOKUP($O3359,Leaders!$A:$B,2,0),"Not Mapped"))</f>
        <v/>
      </c>
      <c r="R3359" s="36">
        <f>IF($B3359="","",IF(COUNTIF(Exclusions!$A:$A,$B3359)&gt;0,"Yes","No"))</f>
        <v/>
      </c>
      <c r="S3359" s="38">
        <f>IF($B3359="","",MIN(1,DAY($A3359)/IF($N3359="Superstore",Settings!$B$5,Settings!$B$4)))</f>
        <v/>
      </c>
      <c r="T3359" s="38">
        <f>IF(OR($B3359="",$G3359="",$S3359=0),"",$G3359/$S3359)</f>
        <v/>
      </c>
      <c r="U3359" s="36">
        <f>IF($T3359="","",IF($T3359&lt;Settings!$B$8,"Critical",IF($T3359&lt;Settings!$B$9,"Semi Critical","Non Critical")))</f>
        <v/>
      </c>
      <c r="V3359" s="28" t="n"/>
      <c r="Z3359">
        <f>IF($B3359="","",IFERROR(VLOOKUP($B3359,'Plan HC for CCA'!$A:$B,2,0),""))</f>
        <v/>
      </c>
      <c r="AA3359">
        <f>IF(OR($B3359="",$Z3359=""),"",IF(N($M3359)&lt;$Z3359,"Delta","No Delta"))</f>
        <v/>
      </c>
      <c r="AB3359">
        <f>IF(OR($B3359="",$Z3359=""),"",MAX(0,$Z3359-N($M3359)))</f>
        <v/>
      </c>
      <c r="AC3359" s="46">
        <f>IF($B3359="","",IFERROR(INDEX('CCA Util %'!$H:$H,MATCH($B3359,'CCA Util %'!$E:$E,0)),""))</f>
        <v/>
      </c>
      <c r="AD3359">
        <f>IF($B3359="","",IFERROR(INDEX('CCA Util %'!$G:$G,MATCH($B3359,'CCA Util %'!$E:$E,0)),""))</f>
        <v/>
      </c>
      <c r="AE3359">
        <f>IF(OR($B3359="",$U3359=""),"",$U3359&amp;" &amp; "&amp;IF(OR($AD3359="",$AD3359=0),"Util NA",$AD3359&amp;" Util"))</f>
        <v/>
      </c>
    </row>
    <row r="3360" ht="15.75" customHeight="1" s="42">
      <c r="A3360" s="41" t="n"/>
      <c r="G3360" s="38" t="n"/>
      <c r="H3360" s="38" t="n"/>
      <c r="I3360" s="38" t="n"/>
      <c r="J3360" s="38" t="n"/>
      <c r="K3360" s="38" t="n"/>
      <c r="L3360" s="38" t="n"/>
      <c r="N3360" s="36">
        <f>IF($B3360="","",IF($C3360="SUPERSTORE","Superstore","DH"))</f>
        <v/>
      </c>
      <c r="O3360" s="36">
        <f>IF($B3360="","",IFERROR(VLOOKUP($B3360,Mapping!$A:$C,2,0),"Not Mapped"))</f>
        <v/>
      </c>
      <c r="P3360" s="36">
        <f>IF($B3360="","",IFERROR(VLOOKUP($B3360,Mapping!$A:$C,3,0),"Not Mapped"))</f>
        <v/>
      </c>
      <c r="Q3360" s="36">
        <f>IF($B3360="","",IFERROR(VLOOKUP($O3360,Leaders!$A:$B,2,0),"Not Mapped"))</f>
        <v/>
      </c>
      <c r="R3360" s="36">
        <f>IF($B3360="","",IF(COUNTIF(Exclusions!$A:$A,$B3360)&gt;0,"Yes","No"))</f>
        <v/>
      </c>
      <c r="S3360" s="38">
        <f>IF($B3360="","",MIN(1,DAY($A3360)/IF($N3360="Superstore",Settings!$B$5,Settings!$B$4)))</f>
        <v/>
      </c>
      <c r="T3360" s="38">
        <f>IF(OR($B3360="",$G3360="",$S3360=0),"",$G3360/$S3360)</f>
        <v/>
      </c>
      <c r="U3360" s="36">
        <f>IF($T3360="","",IF($T3360&lt;Settings!$B$8,"Critical",IF($T3360&lt;Settings!$B$9,"Semi Critical","Non Critical")))</f>
        <v/>
      </c>
      <c r="V3360" s="28" t="n"/>
      <c r="Z3360">
        <f>IF($B3360="","",IFERROR(VLOOKUP($B3360,'Plan HC for CCA'!$A:$B,2,0),""))</f>
        <v/>
      </c>
      <c r="AA3360">
        <f>IF(OR($B3360="",$Z3360=""),"",IF(N($M3360)&lt;$Z3360,"Delta","No Delta"))</f>
        <v/>
      </c>
      <c r="AB3360">
        <f>IF(OR($B3360="",$Z3360=""),"",MAX(0,$Z3360-N($M3360)))</f>
        <v/>
      </c>
      <c r="AC3360" s="46">
        <f>IF($B3360="","",IFERROR(INDEX('CCA Util %'!$H:$H,MATCH($B3360,'CCA Util %'!$E:$E,0)),""))</f>
        <v/>
      </c>
      <c r="AD3360">
        <f>IF($B3360="","",IFERROR(INDEX('CCA Util %'!$G:$G,MATCH($B3360,'CCA Util %'!$E:$E,0)),""))</f>
        <v/>
      </c>
      <c r="AE3360">
        <f>IF(OR($B3360="",$U3360=""),"",$U3360&amp;" &amp; "&amp;IF(OR($AD3360="",$AD3360=0),"Util NA",$AD3360&amp;" Util"))</f>
        <v/>
      </c>
    </row>
    <row r="3361" ht="15.75" customHeight="1" s="42">
      <c r="A3361" s="41" t="n"/>
      <c r="G3361" s="38" t="n"/>
      <c r="H3361" s="38" t="n"/>
      <c r="I3361" s="38" t="n"/>
      <c r="J3361" s="38" t="n"/>
      <c r="K3361" s="38" t="n"/>
      <c r="L3361" s="38" t="n"/>
      <c r="N3361" s="36">
        <f>IF($B3361="","",IF($C3361="SUPERSTORE","Superstore","DH"))</f>
        <v/>
      </c>
      <c r="O3361" s="36">
        <f>IF($B3361="","",IFERROR(VLOOKUP($B3361,Mapping!$A:$C,2,0),"Not Mapped"))</f>
        <v/>
      </c>
      <c r="P3361" s="36">
        <f>IF($B3361="","",IFERROR(VLOOKUP($B3361,Mapping!$A:$C,3,0),"Not Mapped"))</f>
        <v/>
      </c>
      <c r="Q3361" s="36">
        <f>IF($B3361="","",IFERROR(VLOOKUP($O3361,Leaders!$A:$B,2,0),"Not Mapped"))</f>
        <v/>
      </c>
      <c r="R3361" s="36">
        <f>IF($B3361="","",IF(COUNTIF(Exclusions!$A:$A,$B3361)&gt;0,"Yes","No"))</f>
        <v/>
      </c>
      <c r="S3361" s="38">
        <f>IF($B3361="","",MIN(1,DAY($A3361)/IF($N3361="Superstore",Settings!$B$5,Settings!$B$4)))</f>
        <v/>
      </c>
      <c r="T3361" s="38">
        <f>IF(OR($B3361="",$G3361="",$S3361=0),"",$G3361/$S3361)</f>
        <v/>
      </c>
      <c r="U3361" s="36">
        <f>IF($T3361="","",IF($T3361&lt;Settings!$B$8,"Critical",IF($T3361&lt;Settings!$B$9,"Semi Critical","Non Critical")))</f>
        <v/>
      </c>
      <c r="V3361" s="28" t="n"/>
      <c r="Z3361">
        <f>IF($B3361="","",IFERROR(VLOOKUP($B3361,'Plan HC for CCA'!$A:$B,2,0),""))</f>
        <v/>
      </c>
      <c r="AA3361">
        <f>IF(OR($B3361="",$Z3361=""),"",IF(N($M3361)&lt;$Z3361,"Delta","No Delta"))</f>
        <v/>
      </c>
      <c r="AB3361">
        <f>IF(OR($B3361="",$Z3361=""),"",MAX(0,$Z3361-N($M3361)))</f>
        <v/>
      </c>
      <c r="AC3361" s="46">
        <f>IF($B3361="","",IFERROR(INDEX('CCA Util %'!$H:$H,MATCH($B3361,'CCA Util %'!$E:$E,0)),""))</f>
        <v/>
      </c>
      <c r="AD3361">
        <f>IF($B3361="","",IFERROR(INDEX('CCA Util %'!$G:$G,MATCH($B3361,'CCA Util %'!$E:$E,0)),""))</f>
        <v/>
      </c>
      <c r="AE3361">
        <f>IF(OR($B3361="",$U3361=""),"",$U3361&amp;" &amp; "&amp;IF(OR($AD3361="",$AD3361=0),"Util NA",$AD3361&amp;" Util"))</f>
        <v/>
      </c>
    </row>
    <row r="3362" ht="15.75" customHeight="1" s="42">
      <c r="A3362" s="41" t="n"/>
      <c r="G3362" s="38" t="n"/>
      <c r="H3362" s="38" t="n"/>
      <c r="I3362" s="38" t="n"/>
      <c r="J3362" s="38" t="n"/>
      <c r="K3362" s="38" t="n"/>
      <c r="L3362" s="38" t="n"/>
      <c r="N3362" s="36">
        <f>IF($B3362="","",IF($C3362="SUPERSTORE","Superstore","DH"))</f>
        <v/>
      </c>
      <c r="O3362" s="36">
        <f>IF($B3362="","",IFERROR(VLOOKUP($B3362,Mapping!$A:$C,2,0),"Not Mapped"))</f>
        <v/>
      </c>
      <c r="P3362" s="36">
        <f>IF($B3362="","",IFERROR(VLOOKUP($B3362,Mapping!$A:$C,3,0),"Not Mapped"))</f>
        <v/>
      </c>
      <c r="Q3362" s="36">
        <f>IF($B3362="","",IFERROR(VLOOKUP($O3362,Leaders!$A:$B,2,0),"Not Mapped"))</f>
        <v/>
      </c>
      <c r="R3362" s="36">
        <f>IF($B3362="","",IF(COUNTIF(Exclusions!$A:$A,$B3362)&gt;0,"Yes","No"))</f>
        <v/>
      </c>
      <c r="S3362" s="38">
        <f>IF($B3362="","",MIN(1,DAY($A3362)/IF($N3362="Superstore",Settings!$B$5,Settings!$B$4)))</f>
        <v/>
      </c>
      <c r="T3362" s="38">
        <f>IF(OR($B3362="",$G3362="",$S3362=0),"",$G3362/$S3362)</f>
        <v/>
      </c>
      <c r="U3362" s="36">
        <f>IF($T3362="","",IF($T3362&lt;Settings!$B$8,"Critical",IF($T3362&lt;Settings!$B$9,"Semi Critical","Non Critical")))</f>
        <v/>
      </c>
      <c r="V3362" s="28" t="n"/>
      <c r="Z3362">
        <f>IF($B3362="","",IFERROR(VLOOKUP($B3362,'Plan HC for CCA'!$A:$B,2,0),""))</f>
        <v/>
      </c>
      <c r="AA3362">
        <f>IF(OR($B3362="",$Z3362=""),"",IF(N($M3362)&lt;$Z3362,"Delta","No Delta"))</f>
        <v/>
      </c>
      <c r="AB3362">
        <f>IF(OR($B3362="",$Z3362=""),"",MAX(0,$Z3362-N($M3362)))</f>
        <v/>
      </c>
      <c r="AC3362" s="46">
        <f>IF($B3362="","",IFERROR(INDEX('CCA Util %'!$H:$H,MATCH($B3362,'CCA Util %'!$E:$E,0)),""))</f>
        <v/>
      </c>
      <c r="AD3362">
        <f>IF($B3362="","",IFERROR(INDEX('CCA Util %'!$G:$G,MATCH($B3362,'CCA Util %'!$E:$E,0)),""))</f>
        <v/>
      </c>
      <c r="AE3362">
        <f>IF(OR($B3362="",$U3362=""),"",$U3362&amp;" &amp; "&amp;IF(OR($AD3362="",$AD3362=0),"Util NA",$AD3362&amp;" Util"))</f>
        <v/>
      </c>
    </row>
    <row r="3363" ht="15.75" customHeight="1" s="42">
      <c r="A3363" s="41" t="n"/>
      <c r="G3363" s="38" t="n"/>
      <c r="H3363" s="38" t="n"/>
      <c r="I3363" s="38" t="n"/>
      <c r="J3363" s="38" t="n"/>
      <c r="K3363" s="38" t="n"/>
      <c r="L3363" s="38" t="n"/>
      <c r="N3363" s="36">
        <f>IF($B3363="","",IF($C3363="SUPERSTORE","Superstore","DH"))</f>
        <v/>
      </c>
      <c r="O3363" s="36">
        <f>IF($B3363="","",IFERROR(VLOOKUP($B3363,Mapping!$A:$C,2,0),"Not Mapped"))</f>
        <v/>
      </c>
      <c r="P3363" s="36">
        <f>IF($B3363="","",IFERROR(VLOOKUP($B3363,Mapping!$A:$C,3,0),"Not Mapped"))</f>
        <v/>
      </c>
      <c r="Q3363" s="36">
        <f>IF($B3363="","",IFERROR(VLOOKUP($O3363,Leaders!$A:$B,2,0),"Not Mapped"))</f>
        <v/>
      </c>
      <c r="R3363" s="36">
        <f>IF($B3363="","",IF(COUNTIF(Exclusions!$A:$A,$B3363)&gt;0,"Yes","No"))</f>
        <v/>
      </c>
      <c r="S3363" s="38">
        <f>IF($B3363="","",MIN(1,DAY($A3363)/IF($N3363="Superstore",Settings!$B$5,Settings!$B$4)))</f>
        <v/>
      </c>
      <c r="T3363" s="38">
        <f>IF(OR($B3363="",$G3363="",$S3363=0),"",$G3363/$S3363)</f>
        <v/>
      </c>
      <c r="U3363" s="36">
        <f>IF($T3363="","",IF($T3363&lt;Settings!$B$8,"Critical",IF($T3363&lt;Settings!$B$9,"Semi Critical","Non Critical")))</f>
        <v/>
      </c>
      <c r="V3363" s="28" t="n"/>
      <c r="Z3363">
        <f>IF($B3363="","",IFERROR(VLOOKUP($B3363,'Plan HC for CCA'!$A:$B,2,0),""))</f>
        <v/>
      </c>
      <c r="AA3363">
        <f>IF(OR($B3363="",$Z3363=""),"",IF(N($M3363)&lt;$Z3363,"Delta","No Delta"))</f>
        <v/>
      </c>
      <c r="AB3363">
        <f>IF(OR($B3363="",$Z3363=""),"",MAX(0,$Z3363-N($M3363)))</f>
        <v/>
      </c>
      <c r="AC3363" s="46">
        <f>IF($B3363="","",IFERROR(INDEX('CCA Util %'!$H:$H,MATCH($B3363,'CCA Util %'!$E:$E,0)),""))</f>
        <v/>
      </c>
      <c r="AD3363">
        <f>IF($B3363="","",IFERROR(INDEX('CCA Util %'!$G:$G,MATCH($B3363,'CCA Util %'!$E:$E,0)),""))</f>
        <v/>
      </c>
      <c r="AE3363">
        <f>IF(OR($B3363="",$U3363=""),"",$U3363&amp;" &amp; "&amp;IF(OR($AD3363="",$AD3363=0),"Util NA",$AD3363&amp;" Util"))</f>
        <v/>
      </c>
    </row>
    <row r="3364" ht="15.75" customHeight="1" s="42">
      <c r="A3364" s="41" t="n"/>
      <c r="G3364" s="38" t="n"/>
      <c r="H3364" s="38" t="n"/>
      <c r="I3364" s="38" t="n"/>
      <c r="J3364" s="38" t="n"/>
      <c r="K3364" s="38" t="n"/>
      <c r="L3364" s="38" t="n"/>
      <c r="N3364" s="36">
        <f>IF($B3364="","",IF($C3364="SUPERSTORE","Superstore","DH"))</f>
        <v/>
      </c>
      <c r="O3364" s="36">
        <f>IF($B3364="","",IFERROR(VLOOKUP($B3364,Mapping!$A:$C,2,0),"Not Mapped"))</f>
        <v/>
      </c>
      <c r="P3364" s="36">
        <f>IF($B3364="","",IFERROR(VLOOKUP($B3364,Mapping!$A:$C,3,0),"Not Mapped"))</f>
        <v/>
      </c>
      <c r="Q3364" s="36">
        <f>IF($B3364="","",IFERROR(VLOOKUP($O3364,Leaders!$A:$B,2,0),"Not Mapped"))</f>
        <v/>
      </c>
      <c r="R3364" s="36">
        <f>IF($B3364="","",IF(COUNTIF(Exclusions!$A:$A,$B3364)&gt;0,"Yes","No"))</f>
        <v/>
      </c>
      <c r="S3364" s="38">
        <f>IF($B3364="","",MIN(1,DAY($A3364)/IF($N3364="Superstore",Settings!$B$5,Settings!$B$4)))</f>
        <v/>
      </c>
      <c r="T3364" s="38">
        <f>IF(OR($B3364="",$G3364="",$S3364=0),"",$G3364/$S3364)</f>
        <v/>
      </c>
      <c r="U3364" s="36">
        <f>IF($T3364="","",IF($T3364&lt;Settings!$B$8,"Critical",IF($T3364&lt;Settings!$B$9,"Semi Critical","Non Critical")))</f>
        <v/>
      </c>
      <c r="V3364" s="28" t="n"/>
      <c r="Z3364">
        <f>IF($B3364="","",IFERROR(VLOOKUP($B3364,'Plan HC for CCA'!$A:$B,2,0),""))</f>
        <v/>
      </c>
      <c r="AA3364">
        <f>IF(OR($B3364="",$Z3364=""),"",IF(N($M3364)&lt;$Z3364,"Delta","No Delta"))</f>
        <v/>
      </c>
      <c r="AB3364">
        <f>IF(OR($B3364="",$Z3364=""),"",MAX(0,$Z3364-N($M3364)))</f>
        <v/>
      </c>
      <c r="AC3364" s="46">
        <f>IF($B3364="","",IFERROR(INDEX('CCA Util %'!$H:$H,MATCH($B3364,'CCA Util %'!$E:$E,0)),""))</f>
        <v/>
      </c>
      <c r="AD3364">
        <f>IF($B3364="","",IFERROR(INDEX('CCA Util %'!$G:$G,MATCH($B3364,'CCA Util %'!$E:$E,0)),""))</f>
        <v/>
      </c>
      <c r="AE3364">
        <f>IF(OR($B3364="",$U3364=""),"",$U3364&amp;" &amp; "&amp;IF(OR($AD3364="",$AD3364=0),"Util NA",$AD3364&amp;" Util"))</f>
        <v/>
      </c>
    </row>
    <row r="3365" ht="15.75" customHeight="1" s="42">
      <c r="A3365" s="41" t="n"/>
      <c r="G3365" s="38" t="n"/>
      <c r="H3365" s="38" t="n"/>
      <c r="I3365" s="38" t="n"/>
      <c r="J3365" s="38" t="n"/>
      <c r="K3365" s="38" t="n"/>
      <c r="L3365" s="38" t="n"/>
      <c r="N3365" s="36">
        <f>IF($B3365="","",IF($C3365="SUPERSTORE","Superstore","DH"))</f>
        <v/>
      </c>
      <c r="O3365" s="36">
        <f>IF($B3365="","",IFERROR(VLOOKUP($B3365,Mapping!$A:$C,2,0),"Not Mapped"))</f>
        <v/>
      </c>
      <c r="P3365" s="36">
        <f>IF($B3365="","",IFERROR(VLOOKUP($B3365,Mapping!$A:$C,3,0),"Not Mapped"))</f>
        <v/>
      </c>
      <c r="Q3365" s="36">
        <f>IF($B3365="","",IFERROR(VLOOKUP($O3365,Leaders!$A:$B,2,0),"Not Mapped"))</f>
        <v/>
      </c>
      <c r="R3365" s="36">
        <f>IF($B3365="","",IF(COUNTIF(Exclusions!$A:$A,$B3365)&gt;0,"Yes","No"))</f>
        <v/>
      </c>
      <c r="S3365" s="38">
        <f>IF($B3365="","",MIN(1,DAY($A3365)/IF($N3365="Superstore",Settings!$B$5,Settings!$B$4)))</f>
        <v/>
      </c>
      <c r="T3365" s="38">
        <f>IF(OR($B3365="",$G3365="",$S3365=0),"",$G3365/$S3365)</f>
        <v/>
      </c>
      <c r="U3365" s="36">
        <f>IF($T3365="","",IF($T3365&lt;Settings!$B$8,"Critical",IF($T3365&lt;Settings!$B$9,"Semi Critical","Non Critical")))</f>
        <v/>
      </c>
      <c r="V3365" s="28" t="n"/>
      <c r="Z3365">
        <f>IF($B3365="","",IFERROR(VLOOKUP($B3365,'Plan HC for CCA'!$A:$B,2,0),""))</f>
        <v/>
      </c>
      <c r="AA3365">
        <f>IF(OR($B3365="",$Z3365=""),"",IF(N($M3365)&lt;$Z3365,"Delta","No Delta"))</f>
        <v/>
      </c>
      <c r="AB3365">
        <f>IF(OR($B3365="",$Z3365=""),"",MAX(0,$Z3365-N($M3365)))</f>
        <v/>
      </c>
      <c r="AC3365" s="46">
        <f>IF($B3365="","",IFERROR(INDEX('CCA Util %'!$H:$H,MATCH($B3365,'CCA Util %'!$E:$E,0)),""))</f>
        <v/>
      </c>
      <c r="AD3365">
        <f>IF($B3365="","",IFERROR(INDEX('CCA Util %'!$G:$G,MATCH($B3365,'CCA Util %'!$E:$E,0)),""))</f>
        <v/>
      </c>
      <c r="AE3365">
        <f>IF(OR($B3365="",$U3365=""),"",$U3365&amp;" &amp; "&amp;IF(OR($AD3365="",$AD3365=0),"Util NA",$AD3365&amp;" Util"))</f>
        <v/>
      </c>
    </row>
    <row r="3366" ht="15.75" customHeight="1" s="42">
      <c r="A3366" s="41" t="n"/>
      <c r="G3366" s="38" t="n"/>
      <c r="H3366" s="38" t="n"/>
      <c r="I3366" s="38" t="n"/>
      <c r="J3366" s="38" t="n"/>
      <c r="K3366" s="38" t="n"/>
      <c r="L3366" s="38" t="n"/>
      <c r="N3366" s="36">
        <f>IF($B3366="","",IF($C3366="SUPERSTORE","Superstore","DH"))</f>
        <v/>
      </c>
      <c r="O3366" s="36">
        <f>IF($B3366="","",IFERROR(VLOOKUP($B3366,Mapping!$A:$C,2,0),"Not Mapped"))</f>
        <v/>
      </c>
      <c r="P3366" s="36">
        <f>IF($B3366="","",IFERROR(VLOOKUP($B3366,Mapping!$A:$C,3,0),"Not Mapped"))</f>
        <v/>
      </c>
      <c r="Q3366" s="36">
        <f>IF($B3366="","",IFERROR(VLOOKUP($O3366,Leaders!$A:$B,2,0),"Not Mapped"))</f>
        <v/>
      </c>
      <c r="R3366" s="36">
        <f>IF($B3366="","",IF(COUNTIF(Exclusions!$A:$A,$B3366)&gt;0,"Yes","No"))</f>
        <v/>
      </c>
      <c r="S3366" s="38">
        <f>IF($B3366="","",MIN(1,DAY($A3366)/IF($N3366="Superstore",Settings!$B$5,Settings!$B$4)))</f>
        <v/>
      </c>
      <c r="T3366" s="38">
        <f>IF(OR($B3366="",$G3366="",$S3366=0),"",$G3366/$S3366)</f>
        <v/>
      </c>
      <c r="U3366" s="36">
        <f>IF($T3366="","",IF($T3366&lt;Settings!$B$8,"Critical",IF($T3366&lt;Settings!$B$9,"Semi Critical","Non Critical")))</f>
        <v/>
      </c>
      <c r="V3366" s="28" t="n"/>
      <c r="Z3366">
        <f>IF($B3366="","",IFERROR(VLOOKUP($B3366,'Plan HC for CCA'!$A:$B,2,0),""))</f>
        <v/>
      </c>
      <c r="AA3366">
        <f>IF(OR($B3366="",$Z3366=""),"",IF(N($M3366)&lt;$Z3366,"Delta","No Delta"))</f>
        <v/>
      </c>
      <c r="AB3366">
        <f>IF(OR($B3366="",$Z3366=""),"",MAX(0,$Z3366-N($M3366)))</f>
        <v/>
      </c>
      <c r="AC3366" s="46">
        <f>IF($B3366="","",IFERROR(INDEX('CCA Util %'!$H:$H,MATCH($B3366,'CCA Util %'!$E:$E,0)),""))</f>
        <v/>
      </c>
      <c r="AD3366">
        <f>IF($B3366="","",IFERROR(INDEX('CCA Util %'!$G:$G,MATCH($B3366,'CCA Util %'!$E:$E,0)),""))</f>
        <v/>
      </c>
      <c r="AE3366">
        <f>IF(OR($B3366="",$U3366=""),"",$U3366&amp;" &amp; "&amp;IF(OR($AD3366="",$AD3366=0),"Util NA",$AD3366&amp;" Util"))</f>
        <v/>
      </c>
    </row>
    <row r="3367" ht="15.75" customHeight="1" s="42">
      <c r="A3367" s="41" t="n"/>
      <c r="G3367" s="38" t="n"/>
      <c r="H3367" s="38" t="n"/>
      <c r="I3367" s="38" t="n"/>
      <c r="J3367" s="38" t="n"/>
      <c r="K3367" s="38" t="n"/>
      <c r="L3367" s="38" t="n"/>
      <c r="N3367" s="36">
        <f>IF($B3367="","",IF($C3367="SUPERSTORE","Superstore","DH"))</f>
        <v/>
      </c>
      <c r="O3367" s="36">
        <f>IF($B3367="","",IFERROR(VLOOKUP($B3367,Mapping!$A:$C,2,0),"Not Mapped"))</f>
        <v/>
      </c>
      <c r="P3367" s="36">
        <f>IF($B3367="","",IFERROR(VLOOKUP($B3367,Mapping!$A:$C,3,0),"Not Mapped"))</f>
        <v/>
      </c>
      <c r="Q3367" s="36">
        <f>IF($B3367="","",IFERROR(VLOOKUP($O3367,Leaders!$A:$B,2,0),"Not Mapped"))</f>
        <v/>
      </c>
      <c r="R3367" s="36">
        <f>IF($B3367="","",IF(COUNTIF(Exclusions!$A:$A,$B3367)&gt;0,"Yes","No"))</f>
        <v/>
      </c>
      <c r="S3367" s="38">
        <f>IF($B3367="","",MIN(1,DAY($A3367)/IF($N3367="Superstore",Settings!$B$5,Settings!$B$4)))</f>
        <v/>
      </c>
      <c r="T3367" s="38">
        <f>IF(OR($B3367="",$G3367="",$S3367=0),"",$G3367/$S3367)</f>
        <v/>
      </c>
      <c r="U3367" s="36">
        <f>IF($T3367="","",IF($T3367&lt;Settings!$B$8,"Critical",IF($T3367&lt;Settings!$B$9,"Semi Critical","Non Critical")))</f>
        <v/>
      </c>
      <c r="V3367" s="28" t="n"/>
      <c r="Z3367">
        <f>IF($B3367="","",IFERROR(VLOOKUP($B3367,'Plan HC for CCA'!$A:$B,2,0),""))</f>
        <v/>
      </c>
      <c r="AA3367">
        <f>IF(OR($B3367="",$Z3367=""),"",IF(N($M3367)&lt;$Z3367,"Delta","No Delta"))</f>
        <v/>
      </c>
      <c r="AB3367">
        <f>IF(OR($B3367="",$Z3367=""),"",MAX(0,$Z3367-N($M3367)))</f>
        <v/>
      </c>
      <c r="AC3367" s="46">
        <f>IF($B3367="","",IFERROR(INDEX('CCA Util %'!$H:$H,MATCH($B3367,'CCA Util %'!$E:$E,0)),""))</f>
        <v/>
      </c>
      <c r="AD3367">
        <f>IF($B3367="","",IFERROR(INDEX('CCA Util %'!$G:$G,MATCH($B3367,'CCA Util %'!$E:$E,0)),""))</f>
        <v/>
      </c>
      <c r="AE3367">
        <f>IF(OR($B3367="",$U3367=""),"",$U3367&amp;" &amp; "&amp;IF(OR($AD3367="",$AD3367=0),"Util NA",$AD3367&amp;" Util"))</f>
        <v/>
      </c>
    </row>
    <row r="3368" ht="15.75" customHeight="1" s="42">
      <c r="A3368" s="41" t="n"/>
      <c r="G3368" s="38" t="n"/>
      <c r="H3368" s="38" t="n"/>
      <c r="I3368" s="38" t="n"/>
      <c r="J3368" s="38" t="n"/>
      <c r="K3368" s="38" t="n"/>
      <c r="L3368" s="38" t="n"/>
      <c r="N3368" s="36">
        <f>IF($B3368="","",IF($C3368="SUPERSTORE","Superstore","DH"))</f>
        <v/>
      </c>
      <c r="O3368" s="36">
        <f>IF($B3368="","",IFERROR(VLOOKUP($B3368,Mapping!$A:$C,2,0),"Not Mapped"))</f>
        <v/>
      </c>
      <c r="P3368" s="36">
        <f>IF($B3368="","",IFERROR(VLOOKUP($B3368,Mapping!$A:$C,3,0),"Not Mapped"))</f>
        <v/>
      </c>
      <c r="Q3368" s="36">
        <f>IF($B3368="","",IFERROR(VLOOKUP($O3368,Leaders!$A:$B,2,0),"Not Mapped"))</f>
        <v/>
      </c>
      <c r="R3368" s="36">
        <f>IF($B3368="","",IF(COUNTIF(Exclusions!$A:$A,$B3368)&gt;0,"Yes","No"))</f>
        <v/>
      </c>
      <c r="S3368" s="38">
        <f>IF($B3368="","",MIN(1,DAY($A3368)/IF($N3368="Superstore",Settings!$B$5,Settings!$B$4)))</f>
        <v/>
      </c>
      <c r="T3368" s="38">
        <f>IF(OR($B3368="",$G3368="",$S3368=0),"",$G3368/$S3368)</f>
        <v/>
      </c>
      <c r="U3368" s="36">
        <f>IF($T3368="","",IF($T3368&lt;Settings!$B$8,"Critical",IF($T3368&lt;Settings!$B$9,"Semi Critical","Non Critical")))</f>
        <v/>
      </c>
      <c r="V3368" s="28" t="n"/>
      <c r="Z3368">
        <f>IF($B3368="","",IFERROR(VLOOKUP($B3368,'Plan HC for CCA'!$A:$B,2,0),""))</f>
        <v/>
      </c>
      <c r="AA3368">
        <f>IF(OR($B3368="",$Z3368=""),"",IF(N($M3368)&lt;$Z3368,"Delta","No Delta"))</f>
        <v/>
      </c>
      <c r="AB3368">
        <f>IF(OR($B3368="",$Z3368=""),"",MAX(0,$Z3368-N($M3368)))</f>
        <v/>
      </c>
      <c r="AC3368" s="46">
        <f>IF($B3368="","",IFERROR(INDEX('CCA Util %'!$H:$H,MATCH($B3368,'CCA Util %'!$E:$E,0)),""))</f>
        <v/>
      </c>
      <c r="AD3368">
        <f>IF($B3368="","",IFERROR(INDEX('CCA Util %'!$G:$G,MATCH($B3368,'CCA Util %'!$E:$E,0)),""))</f>
        <v/>
      </c>
      <c r="AE3368">
        <f>IF(OR($B3368="",$U3368=""),"",$U3368&amp;" &amp; "&amp;IF(OR($AD3368="",$AD3368=0),"Util NA",$AD3368&amp;" Util"))</f>
        <v/>
      </c>
    </row>
    <row r="3369" ht="15.75" customHeight="1" s="42">
      <c r="A3369" s="41" t="n"/>
      <c r="G3369" s="38" t="n"/>
      <c r="H3369" s="38" t="n"/>
      <c r="I3369" s="38" t="n"/>
      <c r="J3369" s="38" t="n"/>
      <c r="K3369" s="38" t="n"/>
      <c r="L3369" s="38" t="n"/>
      <c r="N3369" s="36">
        <f>IF($B3369="","",IF($C3369="SUPERSTORE","Superstore","DH"))</f>
        <v/>
      </c>
      <c r="O3369" s="36">
        <f>IF($B3369="","",IFERROR(VLOOKUP($B3369,Mapping!$A:$C,2,0),"Not Mapped"))</f>
        <v/>
      </c>
      <c r="P3369" s="36">
        <f>IF($B3369="","",IFERROR(VLOOKUP($B3369,Mapping!$A:$C,3,0),"Not Mapped"))</f>
        <v/>
      </c>
      <c r="Q3369" s="36">
        <f>IF($B3369="","",IFERROR(VLOOKUP($O3369,Leaders!$A:$B,2,0),"Not Mapped"))</f>
        <v/>
      </c>
      <c r="R3369" s="36">
        <f>IF($B3369="","",IF(COUNTIF(Exclusions!$A:$A,$B3369)&gt;0,"Yes","No"))</f>
        <v/>
      </c>
      <c r="S3369" s="38">
        <f>IF($B3369="","",MIN(1,DAY($A3369)/IF($N3369="Superstore",Settings!$B$5,Settings!$B$4)))</f>
        <v/>
      </c>
      <c r="T3369" s="38">
        <f>IF(OR($B3369="",$G3369="",$S3369=0),"",$G3369/$S3369)</f>
        <v/>
      </c>
      <c r="U3369" s="36">
        <f>IF($T3369="","",IF($T3369&lt;Settings!$B$8,"Critical",IF($T3369&lt;Settings!$B$9,"Semi Critical","Non Critical")))</f>
        <v/>
      </c>
      <c r="V3369" s="28" t="n"/>
      <c r="Z3369">
        <f>IF($B3369="","",IFERROR(VLOOKUP($B3369,'Plan HC for CCA'!$A:$B,2,0),""))</f>
        <v/>
      </c>
      <c r="AA3369">
        <f>IF(OR($B3369="",$Z3369=""),"",IF(N($M3369)&lt;$Z3369,"Delta","No Delta"))</f>
        <v/>
      </c>
      <c r="AB3369">
        <f>IF(OR($B3369="",$Z3369=""),"",MAX(0,$Z3369-N($M3369)))</f>
        <v/>
      </c>
      <c r="AC3369" s="46">
        <f>IF($B3369="","",IFERROR(INDEX('CCA Util %'!$H:$H,MATCH($B3369,'CCA Util %'!$E:$E,0)),""))</f>
        <v/>
      </c>
      <c r="AD3369">
        <f>IF($B3369="","",IFERROR(INDEX('CCA Util %'!$G:$G,MATCH($B3369,'CCA Util %'!$E:$E,0)),""))</f>
        <v/>
      </c>
      <c r="AE3369">
        <f>IF(OR($B3369="",$U3369=""),"",$U3369&amp;" &amp; "&amp;IF(OR($AD3369="",$AD3369=0),"Util NA",$AD3369&amp;" Util"))</f>
        <v/>
      </c>
    </row>
    <row r="3370" ht="15.75" customHeight="1" s="42">
      <c r="A3370" s="41" t="n"/>
      <c r="G3370" s="38" t="n"/>
      <c r="H3370" s="38" t="n"/>
      <c r="I3370" s="38" t="n"/>
      <c r="J3370" s="38" t="n"/>
      <c r="K3370" s="38" t="n"/>
      <c r="L3370" s="38" t="n"/>
      <c r="N3370" s="36">
        <f>IF($B3370="","",IF($C3370="SUPERSTORE","Superstore","DH"))</f>
        <v/>
      </c>
      <c r="O3370" s="36">
        <f>IF($B3370="","",IFERROR(VLOOKUP($B3370,Mapping!$A:$C,2,0),"Not Mapped"))</f>
        <v/>
      </c>
      <c r="P3370" s="36">
        <f>IF($B3370="","",IFERROR(VLOOKUP($B3370,Mapping!$A:$C,3,0),"Not Mapped"))</f>
        <v/>
      </c>
      <c r="Q3370" s="36">
        <f>IF($B3370="","",IFERROR(VLOOKUP($O3370,Leaders!$A:$B,2,0),"Not Mapped"))</f>
        <v/>
      </c>
      <c r="R3370" s="36">
        <f>IF($B3370="","",IF(COUNTIF(Exclusions!$A:$A,$B3370)&gt;0,"Yes","No"))</f>
        <v/>
      </c>
      <c r="S3370" s="38">
        <f>IF($B3370="","",MIN(1,DAY($A3370)/IF($N3370="Superstore",Settings!$B$5,Settings!$B$4)))</f>
        <v/>
      </c>
      <c r="T3370" s="38">
        <f>IF(OR($B3370="",$G3370="",$S3370=0),"",$G3370/$S3370)</f>
        <v/>
      </c>
      <c r="U3370" s="36">
        <f>IF($T3370="","",IF($T3370&lt;Settings!$B$8,"Critical",IF($T3370&lt;Settings!$B$9,"Semi Critical","Non Critical")))</f>
        <v/>
      </c>
      <c r="V3370" s="28" t="n"/>
      <c r="Z3370">
        <f>IF($B3370="","",IFERROR(VLOOKUP($B3370,'Plan HC for CCA'!$A:$B,2,0),""))</f>
        <v/>
      </c>
      <c r="AA3370">
        <f>IF(OR($B3370="",$Z3370=""),"",IF(N($M3370)&lt;$Z3370,"Delta","No Delta"))</f>
        <v/>
      </c>
      <c r="AB3370">
        <f>IF(OR($B3370="",$Z3370=""),"",MAX(0,$Z3370-N($M3370)))</f>
        <v/>
      </c>
      <c r="AC3370" s="46">
        <f>IF($B3370="","",IFERROR(INDEX('CCA Util %'!$H:$H,MATCH($B3370,'CCA Util %'!$E:$E,0)),""))</f>
        <v/>
      </c>
      <c r="AD3370">
        <f>IF($B3370="","",IFERROR(INDEX('CCA Util %'!$G:$G,MATCH($B3370,'CCA Util %'!$E:$E,0)),""))</f>
        <v/>
      </c>
      <c r="AE3370">
        <f>IF(OR($B3370="",$U3370=""),"",$U3370&amp;" &amp; "&amp;IF(OR($AD3370="",$AD3370=0),"Util NA",$AD3370&amp;" Util"))</f>
        <v/>
      </c>
    </row>
    <row r="3371" ht="15.75" customHeight="1" s="42">
      <c r="A3371" s="41" t="n"/>
      <c r="G3371" s="38" t="n"/>
      <c r="H3371" s="38" t="n"/>
      <c r="I3371" s="38" t="n"/>
      <c r="J3371" s="38" t="n"/>
      <c r="K3371" s="38" t="n"/>
      <c r="L3371" s="38" t="n"/>
      <c r="N3371" s="36">
        <f>IF($B3371="","",IF($C3371="SUPERSTORE","Superstore","DH"))</f>
        <v/>
      </c>
      <c r="O3371" s="36">
        <f>IF($B3371="","",IFERROR(VLOOKUP($B3371,Mapping!$A:$C,2,0),"Not Mapped"))</f>
        <v/>
      </c>
      <c r="P3371" s="36">
        <f>IF($B3371="","",IFERROR(VLOOKUP($B3371,Mapping!$A:$C,3,0),"Not Mapped"))</f>
        <v/>
      </c>
      <c r="Q3371" s="36">
        <f>IF($B3371="","",IFERROR(VLOOKUP($O3371,Leaders!$A:$B,2,0),"Not Mapped"))</f>
        <v/>
      </c>
      <c r="R3371" s="36">
        <f>IF($B3371="","",IF(COUNTIF(Exclusions!$A:$A,$B3371)&gt;0,"Yes","No"))</f>
        <v/>
      </c>
      <c r="S3371" s="38">
        <f>IF($B3371="","",MIN(1,DAY($A3371)/IF($N3371="Superstore",Settings!$B$5,Settings!$B$4)))</f>
        <v/>
      </c>
      <c r="T3371" s="38">
        <f>IF(OR($B3371="",$G3371="",$S3371=0),"",$G3371/$S3371)</f>
        <v/>
      </c>
      <c r="U3371" s="36">
        <f>IF($T3371="","",IF($T3371&lt;Settings!$B$8,"Critical",IF($T3371&lt;Settings!$B$9,"Semi Critical","Non Critical")))</f>
        <v/>
      </c>
      <c r="V3371" s="28" t="n"/>
      <c r="Z3371">
        <f>IF($B3371="","",IFERROR(VLOOKUP($B3371,'Plan HC for CCA'!$A:$B,2,0),""))</f>
        <v/>
      </c>
      <c r="AA3371">
        <f>IF(OR($B3371="",$Z3371=""),"",IF(N($M3371)&lt;$Z3371,"Delta","No Delta"))</f>
        <v/>
      </c>
      <c r="AB3371">
        <f>IF(OR($B3371="",$Z3371=""),"",MAX(0,$Z3371-N($M3371)))</f>
        <v/>
      </c>
      <c r="AC3371" s="46">
        <f>IF($B3371="","",IFERROR(INDEX('CCA Util %'!$H:$H,MATCH($B3371,'CCA Util %'!$E:$E,0)),""))</f>
        <v/>
      </c>
      <c r="AD3371">
        <f>IF($B3371="","",IFERROR(INDEX('CCA Util %'!$G:$G,MATCH($B3371,'CCA Util %'!$E:$E,0)),""))</f>
        <v/>
      </c>
      <c r="AE3371">
        <f>IF(OR($B3371="",$U3371=""),"",$U3371&amp;" &amp; "&amp;IF(OR($AD3371="",$AD3371=0),"Util NA",$AD3371&amp;" Util"))</f>
        <v/>
      </c>
    </row>
    <row r="3372" ht="15.75" customHeight="1" s="42">
      <c r="A3372" s="41" t="n"/>
      <c r="G3372" s="38" t="n"/>
      <c r="H3372" s="38" t="n"/>
      <c r="I3372" s="38" t="n"/>
      <c r="J3372" s="38" t="n"/>
      <c r="K3372" s="38" t="n"/>
      <c r="L3372" s="38" t="n"/>
      <c r="N3372" s="36">
        <f>IF($B3372="","",IF($C3372="SUPERSTORE","Superstore","DH"))</f>
        <v/>
      </c>
      <c r="O3372" s="36">
        <f>IF($B3372="","",IFERROR(VLOOKUP($B3372,Mapping!$A:$C,2,0),"Not Mapped"))</f>
        <v/>
      </c>
      <c r="P3372" s="36">
        <f>IF($B3372="","",IFERROR(VLOOKUP($B3372,Mapping!$A:$C,3,0),"Not Mapped"))</f>
        <v/>
      </c>
      <c r="Q3372" s="36">
        <f>IF($B3372="","",IFERROR(VLOOKUP($O3372,Leaders!$A:$B,2,0),"Not Mapped"))</f>
        <v/>
      </c>
      <c r="R3372" s="36">
        <f>IF($B3372="","",IF(COUNTIF(Exclusions!$A:$A,$B3372)&gt;0,"Yes","No"))</f>
        <v/>
      </c>
      <c r="S3372" s="38">
        <f>IF($B3372="","",MIN(1,DAY($A3372)/IF($N3372="Superstore",Settings!$B$5,Settings!$B$4)))</f>
        <v/>
      </c>
      <c r="T3372" s="38">
        <f>IF(OR($B3372="",$G3372="",$S3372=0),"",$G3372/$S3372)</f>
        <v/>
      </c>
      <c r="U3372" s="36">
        <f>IF($T3372="","",IF($T3372&lt;Settings!$B$8,"Critical",IF($T3372&lt;Settings!$B$9,"Semi Critical","Non Critical")))</f>
        <v/>
      </c>
      <c r="V3372" s="28" t="n"/>
      <c r="Z3372">
        <f>IF($B3372="","",IFERROR(VLOOKUP($B3372,'Plan HC for CCA'!$A:$B,2,0),""))</f>
        <v/>
      </c>
      <c r="AA3372">
        <f>IF(OR($B3372="",$Z3372=""),"",IF(N($M3372)&lt;$Z3372,"Delta","No Delta"))</f>
        <v/>
      </c>
      <c r="AB3372">
        <f>IF(OR($B3372="",$Z3372=""),"",MAX(0,$Z3372-N($M3372)))</f>
        <v/>
      </c>
      <c r="AC3372" s="46">
        <f>IF($B3372="","",IFERROR(INDEX('CCA Util %'!$H:$H,MATCH($B3372,'CCA Util %'!$E:$E,0)),""))</f>
        <v/>
      </c>
      <c r="AD3372">
        <f>IF($B3372="","",IFERROR(INDEX('CCA Util %'!$G:$G,MATCH($B3372,'CCA Util %'!$E:$E,0)),""))</f>
        <v/>
      </c>
      <c r="AE3372">
        <f>IF(OR($B3372="",$U3372=""),"",$U3372&amp;" &amp; "&amp;IF(OR($AD3372="",$AD3372=0),"Util NA",$AD3372&amp;" Util"))</f>
        <v/>
      </c>
    </row>
    <row r="3373" ht="15.75" customHeight="1" s="42">
      <c r="A3373" s="41" t="n"/>
      <c r="G3373" s="38" t="n"/>
      <c r="H3373" s="38" t="n"/>
      <c r="I3373" s="38" t="n"/>
      <c r="J3373" s="38" t="n"/>
      <c r="K3373" s="38" t="n"/>
      <c r="L3373" s="38" t="n"/>
      <c r="N3373" s="36">
        <f>IF($B3373="","",IF($C3373="SUPERSTORE","Superstore","DH"))</f>
        <v/>
      </c>
      <c r="O3373" s="36">
        <f>IF($B3373="","",IFERROR(VLOOKUP($B3373,Mapping!$A:$C,2,0),"Not Mapped"))</f>
        <v/>
      </c>
      <c r="P3373" s="36">
        <f>IF($B3373="","",IFERROR(VLOOKUP($B3373,Mapping!$A:$C,3,0),"Not Mapped"))</f>
        <v/>
      </c>
      <c r="Q3373" s="36">
        <f>IF($B3373="","",IFERROR(VLOOKUP($O3373,Leaders!$A:$B,2,0),"Not Mapped"))</f>
        <v/>
      </c>
      <c r="R3373" s="36">
        <f>IF($B3373="","",IF(COUNTIF(Exclusions!$A:$A,$B3373)&gt;0,"Yes","No"))</f>
        <v/>
      </c>
      <c r="S3373" s="38">
        <f>IF($B3373="","",MIN(1,DAY($A3373)/IF($N3373="Superstore",Settings!$B$5,Settings!$B$4)))</f>
        <v/>
      </c>
      <c r="T3373" s="38">
        <f>IF(OR($B3373="",$G3373="",$S3373=0),"",$G3373/$S3373)</f>
        <v/>
      </c>
      <c r="U3373" s="36">
        <f>IF($T3373="","",IF($T3373&lt;Settings!$B$8,"Critical",IF($T3373&lt;Settings!$B$9,"Semi Critical","Non Critical")))</f>
        <v/>
      </c>
      <c r="V3373" s="28" t="n"/>
      <c r="Z3373">
        <f>IF($B3373="","",IFERROR(VLOOKUP($B3373,'Plan HC for CCA'!$A:$B,2,0),""))</f>
        <v/>
      </c>
      <c r="AA3373">
        <f>IF(OR($B3373="",$Z3373=""),"",IF(N($M3373)&lt;$Z3373,"Delta","No Delta"))</f>
        <v/>
      </c>
      <c r="AB3373">
        <f>IF(OR($B3373="",$Z3373=""),"",MAX(0,$Z3373-N($M3373)))</f>
        <v/>
      </c>
      <c r="AC3373" s="46">
        <f>IF($B3373="","",IFERROR(INDEX('CCA Util %'!$H:$H,MATCH($B3373,'CCA Util %'!$E:$E,0)),""))</f>
        <v/>
      </c>
      <c r="AD3373">
        <f>IF($B3373="","",IFERROR(INDEX('CCA Util %'!$G:$G,MATCH($B3373,'CCA Util %'!$E:$E,0)),""))</f>
        <v/>
      </c>
      <c r="AE3373">
        <f>IF(OR($B3373="",$U3373=""),"",$U3373&amp;" &amp; "&amp;IF(OR($AD3373="",$AD3373=0),"Util NA",$AD3373&amp;" Util"))</f>
        <v/>
      </c>
    </row>
    <row r="3374" ht="15.75" customHeight="1" s="42">
      <c r="A3374" s="41" t="n"/>
      <c r="G3374" s="38" t="n"/>
      <c r="H3374" s="38" t="n"/>
      <c r="I3374" s="38" t="n"/>
      <c r="J3374" s="38" t="n"/>
      <c r="K3374" s="38" t="n"/>
      <c r="L3374" s="38" t="n"/>
      <c r="N3374" s="36">
        <f>IF($B3374="","",IF($C3374="SUPERSTORE","Superstore","DH"))</f>
        <v/>
      </c>
      <c r="O3374" s="36">
        <f>IF($B3374="","",IFERROR(VLOOKUP($B3374,Mapping!$A:$C,2,0),"Not Mapped"))</f>
        <v/>
      </c>
      <c r="P3374" s="36">
        <f>IF($B3374="","",IFERROR(VLOOKUP($B3374,Mapping!$A:$C,3,0),"Not Mapped"))</f>
        <v/>
      </c>
      <c r="Q3374" s="36">
        <f>IF($B3374="","",IFERROR(VLOOKUP($O3374,Leaders!$A:$B,2,0),"Not Mapped"))</f>
        <v/>
      </c>
      <c r="R3374" s="36">
        <f>IF($B3374="","",IF(COUNTIF(Exclusions!$A:$A,$B3374)&gt;0,"Yes","No"))</f>
        <v/>
      </c>
      <c r="S3374" s="38">
        <f>IF($B3374="","",MIN(1,DAY($A3374)/IF($N3374="Superstore",Settings!$B$5,Settings!$B$4)))</f>
        <v/>
      </c>
      <c r="T3374" s="38">
        <f>IF(OR($B3374="",$G3374="",$S3374=0),"",$G3374/$S3374)</f>
        <v/>
      </c>
      <c r="U3374" s="36">
        <f>IF($T3374="","",IF($T3374&lt;Settings!$B$8,"Critical",IF($T3374&lt;Settings!$B$9,"Semi Critical","Non Critical")))</f>
        <v/>
      </c>
      <c r="V3374" s="28" t="n"/>
      <c r="Z3374">
        <f>IF($B3374="","",IFERROR(VLOOKUP($B3374,'Plan HC for CCA'!$A:$B,2,0),""))</f>
        <v/>
      </c>
      <c r="AA3374">
        <f>IF(OR($B3374="",$Z3374=""),"",IF(N($M3374)&lt;$Z3374,"Delta","No Delta"))</f>
        <v/>
      </c>
      <c r="AB3374">
        <f>IF(OR($B3374="",$Z3374=""),"",MAX(0,$Z3374-N($M3374)))</f>
        <v/>
      </c>
      <c r="AC3374" s="46">
        <f>IF($B3374="","",IFERROR(INDEX('CCA Util %'!$H:$H,MATCH($B3374,'CCA Util %'!$E:$E,0)),""))</f>
        <v/>
      </c>
      <c r="AD3374">
        <f>IF($B3374="","",IFERROR(INDEX('CCA Util %'!$G:$G,MATCH($B3374,'CCA Util %'!$E:$E,0)),""))</f>
        <v/>
      </c>
      <c r="AE3374">
        <f>IF(OR($B3374="",$U3374=""),"",$U3374&amp;" &amp; "&amp;IF(OR($AD3374="",$AD3374=0),"Util NA",$AD3374&amp;" Util"))</f>
        <v/>
      </c>
    </row>
    <row r="3375" ht="15.75" customHeight="1" s="42">
      <c r="A3375" s="41" t="n"/>
      <c r="G3375" s="38" t="n"/>
      <c r="H3375" s="38" t="n"/>
      <c r="I3375" s="38" t="n"/>
      <c r="J3375" s="38" t="n"/>
      <c r="K3375" s="38" t="n"/>
      <c r="L3375" s="38" t="n"/>
      <c r="N3375" s="36">
        <f>IF($B3375="","",IF($C3375="SUPERSTORE","Superstore","DH"))</f>
        <v/>
      </c>
      <c r="O3375" s="36">
        <f>IF($B3375="","",IFERROR(VLOOKUP($B3375,Mapping!$A:$C,2,0),"Not Mapped"))</f>
        <v/>
      </c>
      <c r="P3375" s="36">
        <f>IF($B3375="","",IFERROR(VLOOKUP($B3375,Mapping!$A:$C,3,0),"Not Mapped"))</f>
        <v/>
      </c>
      <c r="Q3375" s="36">
        <f>IF($B3375="","",IFERROR(VLOOKUP($O3375,Leaders!$A:$B,2,0),"Not Mapped"))</f>
        <v/>
      </c>
      <c r="R3375" s="36">
        <f>IF($B3375="","",IF(COUNTIF(Exclusions!$A:$A,$B3375)&gt;0,"Yes","No"))</f>
        <v/>
      </c>
      <c r="S3375" s="38">
        <f>IF($B3375="","",MIN(1,DAY($A3375)/IF($N3375="Superstore",Settings!$B$5,Settings!$B$4)))</f>
        <v/>
      </c>
      <c r="T3375" s="38">
        <f>IF(OR($B3375="",$G3375="",$S3375=0),"",$G3375/$S3375)</f>
        <v/>
      </c>
      <c r="U3375" s="36">
        <f>IF($T3375="","",IF($T3375&lt;Settings!$B$8,"Critical",IF($T3375&lt;Settings!$B$9,"Semi Critical","Non Critical")))</f>
        <v/>
      </c>
      <c r="V3375" s="28" t="n"/>
      <c r="Z3375">
        <f>IF($B3375="","",IFERROR(VLOOKUP($B3375,'Plan HC for CCA'!$A:$B,2,0),""))</f>
        <v/>
      </c>
      <c r="AA3375">
        <f>IF(OR($B3375="",$Z3375=""),"",IF(N($M3375)&lt;$Z3375,"Delta","No Delta"))</f>
        <v/>
      </c>
      <c r="AB3375">
        <f>IF(OR($B3375="",$Z3375=""),"",MAX(0,$Z3375-N($M3375)))</f>
        <v/>
      </c>
      <c r="AC3375" s="46">
        <f>IF($B3375="","",IFERROR(INDEX('CCA Util %'!$H:$H,MATCH($B3375,'CCA Util %'!$E:$E,0)),""))</f>
        <v/>
      </c>
      <c r="AD3375">
        <f>IF($B3375="","",IFERROR(INDEX('CCA Util %'!$G:$G,MATCH($B3375,'CCA Util %'!$E:$E,0)),""))</f>
        <v/>
      </c>
      <c r="AE3375">
        <f>IF(OR($B3375="",$U3375=""),"",$U3375&amp;" &amp; "&amp;IF(OR($AD3375="",$AD3375=0),"Util NA",$AD3375&amp;" Util"))</f>
        <v/>
      </c>
    </row>
    <row r="3376" ht="15.75" customHeight="1" s="42">
      <c r="A3376" s="41" t="n"/>
      <c r="G3376" s="38" t="n"/>
      <c r="H3376" s="38" t="n"/>
      <c r="I3376" s="38" t="n"/>
      <c r="J3376" s="38" t="n"/>
      <c r="K3376" s="38" t="n"/>
      <c r="L3376" s="38" t="n"/>
      <c r="N3376" s="36">
        <f>IF($B3376="","",IF($C3376="SUPERSTORE","Superstore","DH"))</f>
        <v/>
      </c>
      <c r="O3376" s="36">
        <f>IF($B3376="","",IFERROR(VLOOKUP($B3376,Mapping!$A:$C,2,0),"Not Mapped"))</f>
        <v/>
      </c>
      <c r="P3376" s="36">
        <f>IF($B3376="","",IFERROR(VLOOKUP($B3376,Mapping!$A:$C,3,0),"Not Mapped"))</f>
        <v/>
      </c>
      <c r="Q3376" s="36">
        <f>IF($B3376="","",IFERROR(VLOOKUP($O3376,Leaders!$A:$B,2,0),"Not Mapped"))</f>
        <v/>
      </c>
      <c r="R3376" s="36">
        <f>IF($B3376="","",IF(COUNTIF(Exclusions!$A:$A,$B3376)&gt;0,"Yes","No"))</f>
        <v/>
      </c>
      <c r="S3376" s="38">
        <f>IF($B3376="","",MIN(1,DAY($A3376)/IF($N3376="Superstore",Settings!$B$5,Settings!$B$4)))</f>
        <v/>
      </c>
      <c r="T3376" s="38">
        <f>IF(OR($B3376="",$G3376="",$S3376=0),"",$G3376/$S3376)</f>
        <v/>
      </c>
      <c r="U3376" s="36">
        <f>IF($T3376="","",IF($T3376&lt;Settings!$B$8,"Critical",IF($T3376&lt;Settings!$B$9,"Semi Critical","Non Critical")))</f>
        <v/>
      </c>
      <c r="V3376" s="28" t="n"/>
      <c r="Z3376">
        <f>IF($B3376="","",IFERROR(VLOOKUP($B3376,'Plan HC for CCA'!$A:$B,2,0),""))</f>
        <v/>
      </c>
      <c r="AA3376">
        <f>IF(OR($B3376="",$Z3376=""),"",IF(N($M3376)&lt;$Z3376,"Delta","No Delta"))</f>
        <v/>
      </c>
      <c r="AB3376">
        <f>IF(OR($B3376="",$Z3376=""),"",MAX(0,$Z3376-N($M3376)))</f>
        <v/>
      </c>
      <c r="AC3376" s="46">
        <f>IF($B3376="","",IFERROR(INDEX('CCA Util %'!$H:$H,MATCH($B3376,'CCA Util %'!$E:$E,0)),""))</f>
        <v/>
      </c>
      <c r="AD3376">
        <f>IF($B3376="","",IFERROR(INDEX('CCA Util %'!$G:$G,MATCH($B3376,'CCA Util %'!$E:$E,0)),""))</f>
        <v/>
      </c>
      <c r="AE3376">
        <f>IF(OR($B3376="",$U3376=""),"",$U3376&amp;" &amp; "&amp;IF(OR($AD3376="",$AD3376=0),"Util NA",$AD3376&amp;" Util"))</f>
        <v/>
      </c>
    </row>
    <row r="3377" ht="15.75" customHeight="1" s="42">
      <c r="A3377" s="41" t="n"/>
      <c r="G3377" s="38" t="n"/>
      <c r="H3377" s="38" t="n"/>
      <c r="I3377" s="38" t="n"/>
      <c r="J3377" s="38" t="n"/>
      <c r="K3377" s="38" t="n"/>
      <c r="L3377" s="38" t="n"/>
      <c r="N3377" s="36">
        <f>IF($B3377="","",IF($C3377="SUPERSTORE","Superstore","DH"))</f>
        <v/>
      </c>
      <c r="O3377" s="36">
        <f>IF($B3377="","",IFERROR(VLOOKUP($B3377,Mapping!$A:$C,2,0),"Not Mapped"))</f>
        <v/>
      </c>
      <c r="P3377" s="36">
        <f>IF($B3377="","",IFERROR(VLOOKUP($B3377,Mapping!$A:$C,3,0),"Not Mapped"))</f>
        <v/>
      </c>
      <c r="Q3377" s="36">
        <f>IF($B3377="","",IFERROR(VLOOKUP($O3377,Leaders!$A:$B,2,0),"Not Mapped"))</f>
        <v/>
      </c>
      <c r="R3377" s="36">
        <f>IF($B3377="","",IF(COUNTIF(Exclusions!$A:$A,$B3377)&gt;0,"Yes","No"))</f>
        <v/>
      </c>
      <c r="S3377" s="38">
        <f>IF($B3377="","",MIN(1,DAY($A3377)/IF($N3377="Superstore",Settings!$B$5,Settings!$B$4)))</f>
        <v/>
      </c>
      <c r="T3377" s="38">
        <f>IF(OR($B3377="",$G3377="",$S3377=0),"",$G3377/$S3377)</f>
        <v/>
      </c>
      <c r="U3377" s="36">
        <f>IF($T3377="","",IF($T3377&lt;Settings!$B$8,"Critical",IF($T3377&lt;Settings!$B$9,"Semi Critical","Non Critical")))</f>
        <v/>
      </c>
      <c r="V3377" s="28" t="n"/>
      <c r="Z3377">
        <f>IF($B3377="","",IFERROR(VLOOKUP($B3377,'Plan HC for CCA'!$A:$B,2,0),""))</f>
        <v/>
      </c>
      <c r="AA3377">
        <f>IF(OR($B3377="",$Z3377=""),"",IF(N($M3377)&lt;$Z3377,"Delta","No Delta"))</f>
        <v/>
      </c>
      <c r="AB3377">
        <f>IF(OR($B3377="",$Z3377=""),"",MAX(0,$Z3377-N($M3377)))</f>
        <v/>
      </c>
      <c r="AC3377" s="46">
        <f>IF($B3377="","",IFERROR(INDEX('CCA Util %'!$H:$H,MATCH($B3377,'CCA Util %'!$E:$E,0)),""))</f>
        <v/>
      </c>
      <c r="AD3377">
        <f>IF($B3377="","",IFERROR(INDEX('CCA Util %'!$G:$G,MATCH($B3377,'CCA Util %'!$E:$E,0)),""))</f>
        <v/>
      </c>
      <c r="AE3377">
        <f>IF(OR($B3377="",$U3377=""),"",$U3377&amp;" &amp; "&amp;IF(OR($AD3377="",$AD3377=0),"Util NA",$AD3377&amp;" Util"))</f>
        <v/>
      </c>
    </row>
    <row r="3378" ht="15.75" customHeight="1" s="42">
      <c r="A3378" s="41" t="n"/>
      <c r="G3378" s="38" t="n"/>
      <c r="H3378" s="38" t="n"/>
      <c r="I3378" s="38" t="n"/>
      <c r="J3378" s="38" t="n"/>
      <c r="K3378" s="38" t="n"/>
      <c r="L3378" s="38" t="n"/>
      <c r="N3378" s="36">
        <f>IF($B3378="","",IF($C3378="SUPERSTORE","Superstore","DH"))</f>
        <v/>
      </c>
      <c r="O3378" s="36">
        <f>IF($B3378="","",IFERROR(VLOOKUP($B3378,Mapping!$A:$C,2,0),"Not Mapped"))</f>
        <v/>
      </c>
      <c r="P3378" s="36">
        <f>IF($B3378="","",IFERROR(VLOOKUP($B3378,Mapping!$A:$C,3,0),"Not Mapped"))</f>
        <v/>
      </c>
      <c r="Q3378" s="36">
        <f>IF($B3378="","",IFERROR(VLOOKUP($O3378,Leaders!$A:$B,2,0),"Not Mapped"))</f>
        <v/>
      </c>
      <c r="R3378" s="36">
        <f>IF($B3378="","",IF(COUNTIF(Exclusions!$A:$A,$B3378)&gt;0,"Yes","No"))</f>
        <v/>
      </c>
      <c r="S3378" s="38">
        <f>IF($B3378="","",MIN(1,DAY($A3378)/IF($N3378="Superstore",Settings!$B$5,Settings!$B$4)))</f>
        <v/>
      </c>
      <c r="T3378" s="38">
        <f>IF(OR($B3378="",$G3378="",$S3378=0),"",$G3378/$S3378)</f>
        <v/>
      </c>
      <c r="U3378" s="36">
        <f>IF($T3378="","",IF($T3378&lt;Settings!$B$8,"Critical",IF($T3378&lt;Settings!$B$9,"Semi Critical","Non Critical")))</f>
        <v/>
      </c>
      <c r="V3378" s="28" t="n"/>
      <c r="Z3378">
        <f>IF($B3378="","",IFERROR(VLOOKUP($B3378,'Plan HC for CCA'!$A:$B,2,0),""))</f>
        <v/>
      </c>
      <c r="AA3378">
        <f>IF(OR($B3378="",$Z3378=""),"",IF(N($M3378)&lt;$Z3378,"Delta","No Delta"))</f>
        <v/>
      </c>
      <c r="AB3378">
        <f>IF(OR($B3378="",$Z3378=""),"",MAX(0,$Z3378-N($M3378)))</f>
        <v/>
      </c>
      <c r="AC3378" s="46">
        <f>IF($B3378="","",IFERROR(INDEX('CCA Util %'!$H:$H,MATCH($B3378,'CCA Util %'!$E:$E,0)),""))</f>
        <v/>
      </c>
      <c r="AD3378">
        <f>IF($B3378="","",IFERROR(INDEX('CCA Util %'!$G:$G,MATCH($B3378,'CCA Util %'!$E:$E,0)),""))</f>
        <v/>
      </c>
      <c r="AE3378">
        <f>IF(OR($B3378="",$U3378=""),"",$U3378&amp;" &amp; "&amp;IF(OR($AD3378="",$AD3378=0),"Util NA",$AD3378&amp;" Util"))</f>
        <v/>
      </c>
    </row>
    <row r="3379" ht="15.75" customHeight="1" s="42">
      <c r="A3379" s="41" t="n"/>
      <c r="G3379" s="38" t="n"/>
      <c r="H3379" s="38" t="n"/>
      <c r="I3379" s="38" t="n"/>
      <c r="J3379" s="38" t="n"/>
      <c r="K3379" s="38" t="n"/>
      <c r="L3379" s="38" t="n"/>
      <c r="N3379" s="36">
        <f>IF($B3379="","",IF($C3379="SUPERSTORE","Superstore","DH"))</f>
        <v/>
      </c>
      <c r="O3379" s="36">
        <f>IF($B3379="","",IFERROR(VLOOKUP($B3379,Mapping!$A:$C,2,0),"Not Mapped"))</f>
        <v/>
      </c>
      <c r="P3379" s="36">
        <f>IF($B3379="","",IFERROR(VLOOKUP($B3379,Mapping!$A:$C,3,0),"Not Mapped"))</f>
        <v/>
      </c>
      <c r="Q3379" s="36">
        <f>IF($B3379="","",IFERROR(VLOOKUP($O3379,Leaders!$A:$B,2,0),"Not Mapped"))</f>
        <v/>
      </c>
      <c r="R3379" s="36">
        <f>IF($B3379="","",IF(COUNTIF(Exclusions!$A:$A,$B3379)&gt;0,"Yes","No"))</f>
        <v/>
      </c>
      <c r="S3379" s="38">
        <f>IF($B3379="","",MIN(1,DAY($A3379)/IF($N3379="Superstore",Settings!$B$5,Settings!$B$4)))</f>
        <v/>
      </c>
      <c r="T3379" s="38">
        <f>IF(OR($B3379="",$G3379="",$S3379=0),"",$G3379/$S3379)</f>
        <v/>
      </c>
      <c r="U3379" s="36">
        <f>IF($T3379="","",IF($T3379&lt;Settings!$B$8,"Critical",IF($T3379&lt;Settings!$B$9,"Semi Critical","Non Critical")))</f>
        <v/>
      </c>
      <c r="V3379" s="28" t="n"/>
      <c r="Z3379">
        <f>IF($B3379="","",IFERROR(VLOOKUP($B3379,'Plan HC for CCA'!$A:$B,2,0),""))</f>
        <v/>
      </c>
      <c r="AA3379">
        <f>IF(OR($B3379="",$Z3379=""),"",IF(N($M3379)&lt;$Z3379,"Delta","No Delta"))</f>
        <v/>
      </c>
      <c r="AB3379">
        <f>IF(OR($B3379="",$Z3379=""),"",MAX(0,$Z3379-N($M3379)))</f>
        <v/>
      </c>
      <c r="AC3379" s="46">
        <f>IF($B3379="","",IFERROR(INDEX('CCA Util %'!$H:$H,MATCH($B3379,'CCA Util %'!$E:$E,0)),""))</f>
        <v/>
      </c>
      <c r="AD3379">
        <f>IF($B3379="","",IFERROR(INDEX('CCA Util %'!$G:$G,MATCH($B3379,'CCA Util %'!$E:$E,0)),""))</f>
        <v/>
      </c>
      <c r="AE3379">
        <f>IF(OR($B3379="",$U3379=""),"",$U3379&amp;" &amp; "&amp;IF(OR($AD3379="",$AD3379=0),"Util NA",$AD3379&amp;" Util"))</f>
        <v/>
      </c>
    </row>
    <row r="3380" ht="15.75" customHeight="1" s="42">
      <c r="A3380" s="41" t="n"/>
      <c r="G3380" s="38" t="n"/>
      <c r="H3380" s="38" t="n"/>
      <c r="I3380" s="38" t="n"/>
      <c r="J3380" s="38" t="n"/>
      <c r="K3380" s="38" t="n"/>
      <c r="L3380" s="38" t="n"/>
      <c r="N3380" s="36">
        <f>IF($B3380="","",IF($C3380="SUPERSTORE","Superstore","DH"))</f>
        <v/>
      </c>
      <c r="O3380" s="36">
        <f>IF($B3380="","",IFERROR(VLOOKUP($B3380,Mapping!$A:$C,2,0),"Not Mapped"))</f>
        <v/>
      </c>
      <c r="P3380" s="36">
        <f>IF($B3380="","",IFERROR(VLOOKUP($B3380,Mapping!$A:$C,3,0),"Not Mapped"))</f>
        <v/>
      </c>
      <c r="Q3380" s="36">
        <f>IF($B3380="","",IFERROR(VLOOKUP($O3380,Leaders!$A:$B,2,0),"Not Mapped"))</f>
        <v/>
      </c>
      <c r="R3380" s="36">
        <f>IF($B3380="","",IF(COUNTIF(Exclusions!$A:$A,$B3380)&gt;0,"Yes","No"))</f>
        <v/>
      </c>
      <c r="S3380" s="38">
        <f>IF($B3380="","",MIN(1,DAY($A3380)/IF($N3380="Superstore",Settings!$B$5,Settings!$B$4)))</f>
        <v/>
      </c>
      <c r="T3380" s="38">
        <f>IF(OR($B3380="",$G3380="",$S3380=0),"",$G3380/$S3380)</f>
        <v/>
      </c>
      <c r="U3380" s="36">
        <f>IF($T3380="","",IF($T3380&lt;Settings!$B$8,"Critical",IF($T3380&lt;Settings!$B$9,"Semi Critical","Non Critical")))</f>
        <v/>
      </c>
      <c r="V3380" s="28" t="n"/>
      <c r="Z3380">
        <f>IF($B3380="","",IFERROR(VLOOKUP($B3380,'Plan HC for CCA'!$A:$B,2,0),""))</f>
        <v/>
      </c>
      <c r="AA3380">
        <f>IF(OR($B3380="",$Z3380=""),"",IF(N($M3380)&lt;$Z3380,"Delta","No Delta"))</f>
        <v/>
      </c>
      <c r="AB3380">
        <f>IF(OR($B3380="",$Z3380=""),"",MAX(0,$Z3380-N($M3380)))</f>
        <v/>
      </c>
      <c r="AC3380" s="46">
        <f>IF($B3380="","",IFERROR(INDEX('CCA Util %'!$H:$H,MATCH($B3380,'CCA Util %'!$E:$E,0)),""))</f>
        <v/>
      </c>
      <c r="AD3380">
        <f>IF($B3380="","",IFERROR(INDEX('CCA Util %'!$G:$G,MATCH($B3380,'CCA Util %'!$E:$E,0)),""))</f>
        <v/>
      </c>
      <c r="AE3380">
        <f>IF(OR($B3380="",$U3380=""),"",$U3380&amp;" &amp; "&amp;IF(OR($AD3380="",$AD3380=0),"Util NA",$AD3380&amp;" Util"))</f>
        <v/>
      </c>
    </row>
    <row r="3381" ht="15.75" customHeight="1" s="42">
      <c r="A3381" s="41" t="n"/>
      <c r="G3381" s="38" t="n"/>
      <c r="H3381" s="38" t="n"/>
      <c r="I3381" s="38" t="n"/>
      <c r="J3381" s="38" t="n"/>
      <c r="K3381" s="38" t="n"/>
      <c r="L3381" s="38" t="n"/>
      <c r="N3381" s="36">
        <f>IF($B3381="","",IF($C3381="SUPERSTORE","Superstore","DH"))</f>
        <v/>
      </c>
      <c r="O3381" s="36">
        <f>IF($B3381="","",IFERROR(VLOOKUP($B3381,Mapping!$A:$C,2,0),"Not Mapped"))</f>
        <v/>
      </c>
      <c r="P3381" s="36">
        <f>IF($B3381="","",IFERROR(VLOOKUP($B3381,Mapping!$A:$C,3,0),"Not Mapped"))</f>
        <v/>
      </c>
      <c r="Q3381" s="36">
        <f>IF($B3381="","",IFERROR(VLOOKUP($O3381,Leaders!$A:$B,2,0),"Not Mapped"))</f>
        <v/>
      </c>
      <c r="R3381" s="36">
        <f>IF($B3381="","",IF(COUNTIF(Exclusions!$A:$A,$B3381)&gt;0,"Yes","No"))</f>
        <v/>
      </c>
      <c r="S3381" s="38">
        <f>IF($B3381="","",MIN(1,DAY($A3381)/IF($N3381="Superstore",Settings!$B$5,Settings!$B$4)))</f>
        <v/>
      </c>
      <c r="T3381" s="38">
        <f>IF(OR($B3381="",$G3381="",$S3381=0),"",$G3381/$S3381)</f>
        <v/>
      </c>
      <c r="U3381" s="36">
        <f>IF($T3381="","",IF($T3381&lt;Settings!$B$8,"Critical",IF($T3381&lt;Settings!$B$9,"Semi Critical","Non Critical")))</f>
        <v/>
      </c>
      <c r="V3381" s="28" t="n"/>
      <c r="Z3381">
        <f>IF($B3381="","",IFERROR(VLOOKUP($B3381,'Plan HC for CCA'!$A:$B,2,0),""))</f>
        <v/>
      </c>
      <c r="AA3381">
        <f>IF(OR($B3381="",$Z3381=""),"",IF(N($M3381)&lt;$Z3381,"Delta","No Delta"))</f>
        <v/>
      </c>
      <c r="AB3381">
        <f>IF(OR($B3381="",$Z3381=""),"",MAX(0,$Z3381-N($M3381)))</f>
        <v/>
      </c>
      <c r="AC3381" s="46">
        <f>IF($B3381="","",IFERROR(INDEX('CCA Util %'!$H:$H,MATCH($B3381,'CCA Util %'!$E:$E,0)),""))</f>
        <v/>
      </c>
      <c r="AD3381">
        <f>IF($B3381="","",IFERROR(INDEX('CCA Util %'!$G:$G,MATCH($B3381,'CCA Util %'!$E:$E,0)),""))</f>
        <v/>
      </c>
      <c r="AE3381">
        <f>IF(OR($B3381="",$U3381=""),"",$U3381&amp;" &amp; "&amp;IF(OR($AD3381="",$AD3381=0),"Util NA",$AD3381&amp;" Util"))</f>
        <v/>
      </c>
    </row>
    <row r="3382" ht="15.75" customHeight="1" s="42">
      <c r="A3382" s="41" t="n"/>
      <c r="G3382" s="38" t="n"/>
      <c r="H3382" s="38" t="n"/>
      <c r="I3382" s="38" t="n"/>
      <c r="J3382" s="38" t="n"/>
      <c r="K3382" s="38" t="n"/>
      <c r="L3382" s="38" t="n"/>
      <c r="N3382" s="36">
        <f>IF($B3382="","",IF($C3382="SUPERSTORE","Superstore","DH"))</f>
        <v/>
      </c>
      <c r="O3382" s="36">
        <f>IF($B3382="","",IFERROR(VLOOKUP($B3382,Mapping!$A:$C,2,0),"Not Mapped"))</f>
        <v/>
      </c>
      <c r="P3382" s="36">
        <f>IF($B3382="","",IFERROR(VLOOKUP($B3382,Mapping!$A:$C,3,0),"Not Mapped"))</f>
        <v/>
      </c>
      <c r="Q3382" s="36">
        <f>IF($B3382="","",IFERROR(VLOOKUP($O3382,Leaders!$A:$B,2,0),"Not Mapped"))</f>
        <v/>
      </c>
      <c r="R3382" s="36">
        <f>IF($B3382="","",IF(COUNTIF(Exclusions!$A:$A,$B3382)&gt;0,"Yes","No"))</f>
        <v/>
      </c>
      <c r="S3382" s="38">
        <f>IF($B3382="","",MIN(1,DAY($A3382)/IF($N3382="Superstore",Settings!$B$5,Settings!$B$4)))</f>
        <v/>
      </c>
      <c r="T3382" s="38">
        <f>IF(OR($B3382="",$G3382="",$S3382=0),"",$G3382/$S3382)</f>
        <v/>
      </c>
      <c r="U3382" s="36">
        <f>IF($T3382="","",IF($T3382&lt;Settings!$B$8,"Critical",IF($T3382&lt;Settings!$B$9,"Semi Critical","Non Critical")))</f>
        <v/>
      </c>
      <c r="V3382" s="28" t="n"/>
      <c r="Z3382">
        <f>IF($B3382="","",IFERROR(VLOOKUP($B3382,'Plan HC for CCA'!$A:$B,2,0),""))</f>
        <v/>
      </c>
      <c r="AA3382">
        <f>IF(OR($B3382="",$Z3382=""),"",IF(N($M3382)&lt;$Z3382,"Delta","No Delta"))</f>
        <v/>
      </c>
      <c r="AB3382">
        <f>IF(OR($B3382="",$Z3382=""),"",MAX(0,$Z3382-N($M3382)))</f>
        <v/>
      </c>
      <c r="AC3382" s="46">
        <f>IF($B3382="","",IFERROR(INDEX('CCA Util %'!$H:$H,MATCH($B3382,'CCA Util %'!$E:$E,0)),""))</f>
        <v/>
      </c>
      <c r="AD3382">
        <f>IF($B3382="","",IFERROR(INDEX('CCA Util %'!$G:$G,MATCH($B3382,'CCA Util %'!$E:$E,0)),""))</f>
        <v/>
      </c>
      <c r="AE3382">
        <f>IF(OR($B3382="",$U3382=""),"",$U3382&amp;" &amp; "&amp;IF(OR($AD3382="",$AD3382=0),"Util NA",$AD3382&amp;" Util"))</f>
        <v/>
      </c>
    </row>
    <row r="3383" ht="15.75" customHeight="1" s="42">
      <c r="A3383" s="41" t="n"/>
      <c r="G3383" s="38" t="n"/>
      <c r="H3383" s="38" t="n"/>
      <c r="I3383" s="38" t="n"/>
      <c r="J3383" s="38" t="n"/>
      <c r="K3383" s="38" t="n"/>
      <c r="L3383" s="38" t="n"/>
      <c r="N3383" s="36">
        <f>IF($B3383="","",IF($C3383="SUPERSTORE","Superstore","DH"))</f>
        <v/>
      </c>
      <c r="O3383" s="36">
        <f>IF($B3383="","",IFERROR(VLOOKUP($B3383,Mapping!$A:$C,2,0),"Not Mapped"))</f>
        <v/>
      </c>
      <c r="P3383" s="36">
        <f>IF($B3383="","",IFERROR(VLOOKUP($B3383,Mapping!$A:$C,3,0),"Not Mapped"))</f>
        <v/>
      </c>
      <c r="Q3383" s="36">
        <f>IF($B3383="","",IFERROR(VLOOKUP($O3383,Leaders!$A:$B,2,0),"Not Mapped"))</f>
        <v/>
      </c>
      <c r="R3383" s="36">
        <f>IF($B3383="","",IF(COUNTIF(Exclusions!$A:$A,$B3383)&gt;0,"Yes","No"))</f>
        <v/>
      </c>
      <c r="S3383" s="38">
        <f>IF($B3383="","",MIN(1,DAY($A3383)/IF($N3383="Superstore",Settings!$B$5,Settings!$B$4)))</f>
        <v/>
      </c>
      <c r="T3383" s="38">
        <f>IF(OR($B3383="",$G3383="",$S3383=0),"",$G3383/$S3383)</f>
        <v/>
      </c>
      <c r="U3383" s="36">
        <f>IF($T3383="","",IF($T3383&lt;Settings!$B$8,"Critical",IF($T3383&lt;Settings!$B$9,"Semi Critical","Non Critical")))</f>
        <v/>
      </c>
      <c r="V3383" s="28" t="n"/>
      <c r="Z3383">
        <f>IF($B3383="","",IFERROR(VLOOKUP($B3383,'Plan HC for CCA'!$A:$B,2,0),""))</f>
        <v/>
      </c>
      <c r="AA3383">
        <f>IF(OR($B3383="",$Z3383=""),"",IF(N($M3383)&lt;$Z3383,"Delta","No Delta"))</f>
        <v/>
      </c>
      <c r="AB3383">
        <f>IF(OR($B3383="",$Z3383=""),"",MAX(0,$Z3383-N($M3383)))</f>
        <v/>
      </c>
      <c r="AC3383" s="46">
        <f>IF($B3383="","",IFERROR(INDEX('CCA Util %'!$H:$H,MATCH($B3383,'CCA Util %'!$E:$E,0)),""))</f>
        <v/>
      </c>
      <c r="AD3383">
        <f>IF($B3383="","",IFERROR(INDEX('CCA Util %'!$G:$G,MATCH($B3383,'CCA Util %'!$E:$E,0)),""))</f>
        <v/>
      </c>
      <c r="AE3383">
        <f>IF(OR($B3383="",$U3383=""),"",$U3383&amp;" &amp; "&amp;IF(OR($AD3383="",$AD3383=0),"Util NA",$AD3383&amp;" Util"))</f>
        <v/>
      </c>
    </row>
    <row r="3384" ht="15.75" customHeight="1" s="42">
      <c r="A3384" s="41" t="n"/>
      <c r="G3384" s="38" t="n"/>
      <c r="H3384" s="38" t="n"/>
      <c r="I3384" s="38" t="n"/>
      <c r="J3384" s="38" t="n"/>
      <c r="K3384" s="38" t="n"/>
      <c r="L3384" s="38" t="n"/>
      <c r="N3384" s="36">
        <f>IF($B3384="","",IF($C3384="SUPERSTORE","Superstore","DH"))</f>
        <v/>
      </c>
      <c r="O3384" s="36">
        <f>IF($B3384="","",IFERROR(VLOOKUP($B3384,Mapping!$A:$C,2,0),"Not Mapped"))</f>
        <v/>
      </c>
      <c r="P3384" s="36">
        <f>IF($B3384="","",IFERROR(VLOOKUP($B3384,Mapping!$A:$C,3,0),"Not Mapped"))</f>
        <v/>
      </c>
      <c r="Q3384" s="36">
        <f>IF($B3384="","",IFERROR(VLOOKUP($O3384,Leaders!$A:$B,2,0),"Not Mapped"))</f>
        <v/>
      </c>
      <c r="R3384" s="36">
        <f>IF($B3384="","",IF(COUNTIF(Exclusions!$A:$A,$B3384)&gt;0,"Yes","No"))</f>
        <v/>
      </c>
      <c r="S3384" s="38">
        <f>IF($B3384="","",MIN(1,DAY($A3384)/IF($N3384="Superstore",Settings!$B$5,Settings!$B$4)))</f>
        <v/>
      </c>
      <c r="T3384" s="38">
        <f>IF(OR($B3384="",$G3384="",$S3384=0),"",$G3384/$S3384)</f>
        <v/>
      </c>
      <c r="U3384" s="36">
        <f>IF($T3384="","",IF($T3384&lt;Settings!$B$8,"Critical",IF($T3384&lt;Settings!$B$9,"Semi Critical","Non Critical")))</f>
        <v/>
      </c>
      <c r="V3384" s="28" t="n"/>
      <c r="Z3384">
        <f>IF($B3384="","",IFERROR(VLOOKUP($B3384,'Plan HC for CCA'!$A:$B,2,0),""))</f>
        <v/>
      </c>
      <c r="AA3384">
        <f>IF(OR($B3384="",$Z3384=""),"",IF(N($M3384)&lt;$Z3384,"Delta","No Delta"))</f>
        <v/>
      </c>
      <c r="AB3384">
        <f>IF(OR($B3384="",$Z3384=""),"",MAX(0,$Z3384-N($M3384)))</f>
        <v/>
      </c>
      <c r="AC3384" s="46">
        <f>IF($B3384="","",IFERROR(INDEX('CCA Util %'!$H:$H,MATCH($B3384,'CCA Util %'!$E:$E,0)),""))</f>
        <v/>
      </c>
      <c r="AD3384">
        <f>IF($B3384="","",IFERROR(INDEX('CCA Util %'!$G:$G,MATCH($B3384,'CCA Util %'!$E:$E,0)),""))</f>
        <v/>
      </c>
      <c r="AE3384">
        <f>IF(OR($B3384="",$U3384=""),"",$U3384&amp;" &amp; "&amp;IF(OR($AD3384="",$AD3384=0),"Util NA",$AD3384&amp;" Util"))</f>
        <v/>
      </c>
    </row>
    <row r="3385" ht="15.75" customHeight="1" s="42">
      <c r="A3385" s="41" t="n"/>
      <c r="G3385" s="38" t="n"/>
      <c r="H3385" s="38" t="n"/>
      <c r="I3385" s="38" t="n"/>
      <c r="J3385" s="38" t="n"/>
      <c r="K3385" s="38" t="n"/>
      <c r="L3385" s="38" t="n"/>
      <c r="N3385" s="36">
        <f>IF($B3385="","",IF($C3385="SUPERSTORE","Superstore","DH"))</f>
        <v/>
      </c>
      <c r="O3385" s="36">
        <f>IF($B3385="","",IFERROR(VLOOKUP($B3385,Mapping!$A:$C,2,0),"Not Mapped"))</f>
        <v/>
      </c>
      <c r="P3385" s="36">
        <f>IF($B3385="","",IFERROR(VLOOKUP($B3385,Mapping!$A:$C,3,0),"Not Mapped"))</f>
        <v/>
      </c>
      <c r="Q3385" s="36">
        <f>IF($B3385="","",IFERROR(VLOOKUP($O3385,Leaders!$A:$B,2,0),"Not Mapped"))</f>
        <v/>
      </c>
      <c r="R3385" s="36">
        <f>IF($B3385="","",IF(COUNTIF(Exclusions!$A:$A,$B3385)&gt;0,"Yes","No"))</f>
        <v/>
      </c>
      <c r="S3385" s="38">
        <f>IF($B3385="","",MIN(1,DAY($A3385)/IF($N3385="Superstore",Settings!$B$5,Settings!$B$4)))</f>
        <v/>
      </c>
      <c r="T3385" s="38">
        <f>IF(OR($B3385="",$G3385="",$S3385=0),"",$G3385/$S3385)</f>
        <v/>
      </c>
      <c r="U3385" s="36">
        <f>IF($T3385="","",IF($T3385&lt;Settings!$B$8,"Critical",IF($T3385&lt;Settings!$B$9,"Semi Critical","Non Critical")))</f>
        <v/>
      </c>
      <c r="V3385" s="28" t="n"/>
      <c r="Z3385">
        <f>IF($B3385="","",IFERROR(VLOOKUP($B3385,'Plan HC for CCA'!$A:$B,2,0),""))</f>
        <v/>
      </c>
      <c r="AA3385">
        <f>IF(OR($B3385="",$Z3385=""),"",IF(N($M3385)&lt;$Z3385,"Delta","No Delta"))</f>
        <v/>
      </c>
      <c r="AB3385">
        <f>IF(OR($B3385="",$Z3385=""),"",MAX(0,$Z3385-N($M3385)))</f>
        <v/>
      </c>
      <c r="AC3385" s="46">
        <f>IF($B3385="","",IFERROR(INDEX('CCA Util %'!$H:$H,MATCH($B3385,'CCA Util %'!$E:$E,0)),""))</f>
        <v/>
      </c>
      <c r="AD3385">
        <f>IF($B3385="","",IFERROR(INDEX('CCA Util %'!$G:$G,MATCH($B3385,'CCA Util %'!$E:$E,0)),""))</f>
        <v/>
      </c>
      <c r="AE3385">
        <f>IF(OR($B3385="",$U3385=""),"",$U3385&amp;" &amp; "&amp;IF(OR($AD3385="",$AD3385=0),"Util NA",$AD3385&amp;" Util"))</f>
        <v/>
      </c>
    </row>
    <row r="3386" ht="15.75" customHeight="1" s="42">
      <c r="A3386" s="41" t="n"/>
      <c r="G3386" s="38" t="n"/>
      <c r="H3386" s="38" t="n"/>
      <c r="I3386" s="38" t="n"/>
      <c r="J3386" s="38" t="n"/>
      <c r="K3386" s="38" t="n"/>
      <c r="L3386" s="38" t="n"/>
      <c r="N3386" s="36">
        <f>IF($B3386="","",IF($C3386="SUPERSTORE","Superstore","DH"))</f>
        <v/>
      </c>
      <c r="O3386" s="36">
        <f>IF($B3386="","",IFERROR(VLOOKUP($B3386,Mapping!$A:$C,2,0),"Not Mapped"))</f>
        <v/>
      </c>
      <c r="P3386" s="36">
        <f>IF($B3386="","",IFERROR(VLOOKUP($B3386,Mapping!$A:$C,3,0),"Not Mapped"))</f>
        <v/>
      </c>
      <c r="Q3386" s="36">
        <f>IF($B3386="","",IFERROR(VLOOKUP($O3386,Leaders!$A:$B,2,0),"Not Mapped"))</f>
        <v/>
      </c>
      <c r="R3386" s="36">
        <f>IF($B3386="","",IF(COUNTIF(Exclusions!$A:$A,$B3386)&gt;0,"Yes","No"))</f>
        <v/>
      </c>
      <c r="S3386" s="38">
        <f>IF($B3386="","",MIN(1,DAY($A3386)/IF($N3386="Superstore",Settings!$B$5,Settings!$B$4)))</f>
        <v/>
      </c>
      <c r="T3386" s="38">
        <f>IF(OR($B3386="",$G3386="",$S3386=0),"",$G3386/$S3386)</f>
        <v/>
      </c>
      <c r="U3386" s="36">
        <f>IF($T3386="","",IF($T3386&lt;Settings!$B$8,"Critical",IF($T3386&lt;Settings!$B$9,"Semi Critical","Non Critical")))</f>
        <v/>
      </c>
      <c r="V3386" s="28" t="n"/>
      <c r="Z3386">
        <f>IF($B3386="","",IFERROR(VLOOKUP($B3386,'Plan HC for CCA'!$A:$B,2,0),""))</f>
        <v/>
      </c>
      <c r="AA3386">
        <f>IF(OR($B3386="",$Z3386=""),"",IF(N($M3386)&lt;$Z3386,"Delta","No Delta"))</f>
        <v/>
      </c>
      <c r="AB3386">
        <f>IF(OR($B3386="",$Z3386=""),"",MAX(0,$Z3386-N($M3386)))</f>
        <v/>
      </c>
      <c r="AC3386" s="46">
        <f>IF($B3386="","",IFERROR(INDEX('CCA Util %'!$H:$H,MATCH($B3386,'CCA Util %'!$E:$E,0)),""))</f>
        <v/>
      </c>
      <c r="AD3386">
        <f>IF($B3386="","",IFERROR(INDEX('CCA Util %'!$G:$G,MATCH($B3386,'CCA Util %'!$E:$E,0)),""))</f>
        <v/>
      </c>
      <c r="AE3386">
        <f>IF(OR($B3386="",$U3386=""),"",$U3386&amp;" &amp; "&amp;IF(OR($AD3386="",$AD3386=0),"Util NA",$AD3386&amp;" Util"))</f>
        <v/>
      </c>
    </row>
    <row r="3387" ht="15.75" customHeight="1" s="42">
      <c r="A3387" s="41" t="n"/>
      <c r="G3387" s="38" t="n"/>
      <c r="H3387" s="38" t="n"/>
      <c r="I3387" s="38" t="n"/>
      <c r="J3387" s="38" t="n"/>
      <c r="K3387" s="38" t="n"/>
      <c r="L3387" s="38" t="n"/>
      <c r="N3387" s="36">
        <f>IF($B3387="","",IF($C3387="SUPERSTORE","Superstore","DH"))</f>
        <v/>
      </c>
      <c r="O3387" s="36">
        <f>IF($B3387="","",IFERROR(VLOOKUP($B3387,Mapping!$A:$C,2,0),"Not Mapped"))</f>
        <v/>
      </c>
      <c r="P3387" s="36">
        <f>IF($B3387="","",IFERROR(VLOOKUP($B3387,Mapping!$A:$C,3,0),"Not Mapped"))</f>
        <v/>
      </c>
      <c r="Q3387" s="36">
        <f>IF($B3387="","",IFERROR(VLOOKUP($O3387,Leaders!$A:$B,2,0),"Not Mapped"))</f>
        <v/>
      </c>
      <c r="R3387" s="36">
        <f>IF($B3387="","",IF(COUNTIF(Exclusions!$A:$A,$B3387)&gt;0,"Yes","No"))</f>
        <v/>
      </c>
      <c r="S3387" s="38">
        <f>IF($B3387="","",MIN(1,DAY($A3387)/IF($N3387="Superstore",Settings!$B$5,Settings!$B$4)))</f>
        <v/>
      </c>
      <c r="T3387" s="38">
        <f>IF(OR($B3387="",$G3387="",$S3387=0),"",$G3387/$S3387)</f>
        <v/>
      </c>
      <c r="U3387" s="36">
        <f>IF($T3387="","",IF($T3387&lt;Settings!$B$8,"Critical",IF($T3387&lt;Settings!$B$9,"Semi Critical","Non Critical")))</f>
        <v/>
      </c>
      <c r="V3387" s="28" t="n"/>
      <c r="Z3387">
        <f>IF($B3387="","",IFERROR(VLOOKUP($B3387,'Plan HC for CCA'!$A:$B,2,0),""))</f>
        <v/>
      </c>
      <c r="AA3387">
        <f>IF(OR($B3387="",$Z3387=""),"",IF(N($M3387)&lt;$Z3387,"Delta","No Delta"))</f>
        <v/>
      </c>
      <c r="AB3387">
        <f>IF(OR($B3387="",$Z3387=""),"",MAX(0,$Z3387-N($M3387)))</f>
        <v/>
      </c>
      <c r="AC3387" s="46">
        <f>IF($B3387="","",IFERROR(INDEX('CCA Util %'!$H:$H,MATCH($B3387,'CCA Util %'!$E:$E,0)),""))</f>
        <v/>
      </c>
      <c r="AD3387">
        <f>IF($B3387="","",IFERROR(INDEX('CCA Util %'!$G:$G,MATCH($B3387,'CCA Util %'!$E:$E,0)),""))</f>
        <v/>
      </c>
      <c r="AE3387">
        <f>IF(OR($B3387="",$U3387=""),"",$U3387&amp;" &amp; "&amp;IF(OR($AD3387="",$AD3387=0),"Util NA",$AD3387&amp;" Util"))</f>
        <v/>
      </c>
    </row>
    <row r="3388" ht="15.75" customHeight="1" s="42">
      <c r="A3388" s="41" t="n"/>
      <c r="G3388" s="38" t="n"/>
      <c r="H3388" s="38" t="n"/>
      <c r="I3388" s="38" t="n"/>
      <c r="J3388" s="38" t="n"/>
      <c r="K3388" s="38" t="n"/>
      <c r="L3388" s="38" t="n"/>
      <c r="N3388" s="36">
        <f>IF($B3388="","",IF($C3388="SUPERSTORE","Superstore","DH"))</f>
        <v/>
      </c>
      <c r="O3388" s="36">
        <f>IF($B3388="","",IFERROR(VLOOKUP($B3388,Mapping!$A:$C,2,0),"Not Mapped"))</f>
        <v/>
      </c>
      <c r="P3388" s="36">
        <f>IF($B3388="","",IFERROR(VLOOKUP($B3388,Mapping!$A:$C,3,0),"Not Mapped"))</f>
        <v/>
      </c>
      <c r="Q3388" s="36">
        <f>IF($B3388="","",IFERROR(VLOOKUP($O3388,Leaders!$A:$B,2,0),"Not Mapped"))</f>
        <v/>
      </c>
      <c r="R3388" s="36">
        <f>IF($B3388="","",IF(COUNTIF(Exclusions!$A:$A,$B3388)&gt;0,"Yes","No"))</f>
        <v/>
      </c>
      <c r="S3388" s="38">
        <f>IF($B3388="","",MIN(1,DAY($A3388)/IF($N3388="Superstore",Settings!$B$5,Settings!$B$4)))</f>
        <v/>
      </c>
      <c r="T3388" s="38">
        <f>IF(OR($B3388="",$G3388="",$S3388=0),"",$G3388/$S3388)</f>
        <v/>
      </c>
      <c r="U3388" s="36">
        <f>IF($T3388="","",IF($T3388&lt;Settings!$B$8,"Critical",IF($T3388&lt;Settings!$B$9,"Semi Critical","Non Critical")))</f>
        <v/>
      </c>
      <c r="V3388" s="28" t="n"/>
      <c r="Z3388">
        <f>IF($B3388="","",IFERROR(VLOOKUP($B3388,'Plan HC for CCA'!$A:$B,2,0),""))</f>
        <v/>
      </c>
      <c r="AA3388">
        <f>IF(OR($B3388="",$Z3388=""),"",IF(N($M3388)&lt;$Z3388,"Delta","No Delta"))</f>
        <v/>
      </c>
      <c r="AB3388">
        <f>IF(OR($B3388="",$Z3388=""),"",MAX(0,$Z3388-N($M3388)))</f>
        <v/>
      </c>
      <c r="AC3388" s="46">
        <f>IF($B3388="","",IFERROR(INDEX('CCA Util %'!$H:$H,MATCH($B3388,'CCA Util %'!$E:$E,0)),""))</f>
        <v/>
      </c>
      <c r="AD3388">
        <f>IF($B3388="","",IFERROR(INDEX('CCA Util %'!$G:$G,MATCH($B3388,'CCA Util %'!$E:$E,0)),""))</f>
        <v/>
      </c>
      <c r="AE3388">
        <f>IF(OR($B3388="",$U3388=""),"",$U3388&amp;" &amp; "&amp;IF(OR($AD3388="",$AD3388=0),"Util NA",$AD3388&amp;" Util"))</f>
        <v/>
      </c>
    </row>
    <row r="3389" ht="15.75" customHeight="1" s="42">
      <c r="A3389" s="41" t="n"/>
      <c r="G3389" s="38" t="n"/>
      <c r="H3389" s="38" t="n"/>
      <c r="I3389" s="38" t="n"/>
      <c r="J3389" s="38" t="n"/>
      <c r="K3389" s="38" t="n"/>
      <c r="L3389" s="38" t="n"/>
      <c r="N3389" s="36">
        <f>IF($B3389="","",IF($C3389="SUPERSTORE","Superstore","DH"))</f>
        <v/>
      </c>
      <c r="O3389" s="36">
        <f>IF($B3389="","",IFERROR(VLOOKUP($B3389,Mapping!$A:$C,2,0),"Not Mapped"))</f>
        <v/>
      </c>
      <c r="P3389" s="36">
        <f>IF($B3389="","",IFERROR(VLOOKUP($B3389,Mapping!$A:$C,3,0),"Not Mapped"))</f>
        <v/>
      </c>
      <c r="Q3389" s="36">
        <f>IF($B3389="","",IFERROR(VLOOKUP($O3389,Leaders!$A:$B,2,0),"Not Mapped"))</f>
        <v/>
      </c>
      <c r="R3389" s="36">
        <f>IF($B3389="","",IF(COUNTIF(Exclusions!$A:$A,$B3389)&gt;0,"Yes","No"))</f>
        <v/>
      </c>
      <c r="S3389" s="38">
        <f>IF($B3389="","",MIN(1,DAY($A3389)/IF($N3389="Superstore",Settings!$B$5,Settings!$B$4)))</f>
        <v/>
      </c>
      <c r="T3389" s="38">
        <f>IF(OR($B3389="",$G3389="",$S3389=0),"",$G3389/$S3389)</f>
        <v/>
      </c>
      <c r="U3389" s="36">
        <f>IF($T3389="","",IF($T3389&lt;Settings!$B$8,"Critical",IF($T3389&lt;Settings!$B$9,"Semi Critical","Non Critical")))</f>
        <v/>
      </c>
      <c r="V3389" s="28" t="n"/>
      <c r="Z3389">
        <f>IF($B3389="","",IFERROR(VLOOKUP($B3389,'Plan HC for CCA'!$A:$B,2,0),""))</f>
        <v/>
      </c>
      <c r="AA3389">
        <f>IF(OR($B3389="",$Z3389=""),"",IF(N($M3389)&lt;$Z3389,"Delta","No Delta"))</f>
        <v/>
      </c>
      <c r="AB3389">
        <f>IF(OR($B3389="",$Z3389=""),"",MAX(0,$Z3389-N($M3389)))</f>
        <v/>
      </c>
      <c r="AC3389" s="46">
        <f>IF($B3389="","",IFERROR(INDEX('CCA Util %'!$H:$H,MATCH($B3389,'CCA Util %'!$E:$E,0)),""))</f>
        <v/>
      </c>
      <c r="AD3389">
        <f>IF($B3389="","",IFERROR(INDEX('CCA Util %'!$G:$G,MATCH($B3389,'CCA Util %'!$E:$E,0)),""))</f>
        <v/>
      </c>
      <c r="AE3389">
        <f>IF(OR($B3389="",$U3389=""),"",$U3389&amp;" &amp; "&amp;IF(OR($AD3389="",$AD3389=0),"Util NA",$AD3389&amp;" Util"))</f>
        <v/>
      </c>
    </row>
    <row r="3390" ht="15.75" customHeight="1" s="42">
      <c r="A3390" s="41" t="n"/>
      <c r="G3390" s="38" t="n"/>
      <c r="H3390" s="38" t="n"/>
      <c r="I3390" s="38" t="n"/>
      <c r="J3390" s="38" t="n"/>
      <c r="K3390" s="38" t="n"/>
      <c r="L3390" s="38" t="n"/>
      <c r="N3390" s="36">
        <f>IF($B3390="","",IF($C3390="SUPERSTORE","Superstore","DH"))</f>
        <v/>
      </c>
      <c r="O3390" s="36">
        <f>IF($B3390="","",IFERROR(VLOOKUP($B3390,Mapping!$A:$C,2,0),"Not Mapped"))</f>
        <v/>
      </c>
      <c r="P3390" s="36">
        <f>IF($B3390="","",IFERROR(VLOOKUP($B3390,Mapping!$A:$C,3,0),"Not Mapped"))</f>
        <v/>
      </c>
      <c r="Q3390" s="36">
        <f>IF($B3390="","",IFERROR(VLOOKUP($O3390,Leaders!$A:$B,2,0),"Not Mapped"))</f>
        <v/>
      </c>
      <c r="R3390" s="36">
        <f>IF($B3390="","",IF(COUNTIF(Exclusions!$A:$A,$B3390)&gt;0,"Yes","No"))</f>
        <v/>
      </c>
      <c r="S3390" s="38">
        <f>IF($B3390="","",MIN(1,DAY($A3390)/IF($N3390="Superstore",Settings!$B$5,Settings!$B$4)))</f>
        <v/>
      </c>
      <c r="T3390" s="38">
        <f>IF(OR($B3390="",$G3390="",$S3390=0),"",$G3390/$S3390)</f>
        <v/>
      </c>
      <c r="U3390" s="36">
        <f>IF($T3390="","",IF($T3390&lt;Settings!$B$8,"Critical",IF($T3390&lt;Settings!$B$9,"Semi Critical","Non Critical")))</f>
        <v/>
      </c>
      <c r="V3390" s="28" t="n"/>
      <c r="Z3390">
        <f>IF($B3390="","",IFERROR(VLOOKUP($B3390,'Plan HC for CCA'!$A:$B,2,0),""))</f>
        <v/>
      </c>
      <c r="AA3390">
        <f>IF(OR($B3390="",$Z3390=""),"",IF(N($M3390)&lt;$Z3390,"Delta","No Delta"))</f>
        <v/>
      </c>
      <c r="AB3390">
        <f>IF(OR($B3390="",$Z3390=""),"",MAX(0,$Z3390-N($M3390)))</f>
        <v/>
      </c>
      <c r="AC3390" s="46">
        <f>IF($B3390="","",IFERROR(INDEX('CCA Util %'!$H:$H,MATCH($B3390,'CCA Util %'!$E:$E,0)),""))</f>
        <v/>
      </c>
      <c r="AD3390">
        <f>IF($B3390="","",IFERROR(INDEX('CCA Util %'!$G:$G,MATCH($B3390,'CCA Util %'!$E:$E,0)),""))</f>
        <v/>
      </c>
      <c r="AE3390">
        <f>IF(OR($B3390="",$U3390=""),"",$U3390&amp;" &amp; "&amp;IF(OR($AD3390="",$AD3390=0),"Util NA",$AD3390&amp;" Util"))</f>
        <v/>
      </c>
    </row>
    <row r="3391" ht="15.75" customHeight="1" s="42">
      <c r="A3391" s="41" t="n"/>
      <c r="G3391" s="38" t="n"/>
      <c r="H3391" s="38" t="n"/>
      <c r="I3391" s="38" t="n"/>
      <c r="J3391" s="38" t="n"/>
      <c r="K3391" s="38" t="n"/>
      <c r="L3391" s="38" t="n"/>
      <c r="N3391" s="36">
        <f>IF($B3391="","",IF($C3391="SUPERSTORE","Superstore","DH"))</f>
        <v/>
      </c>
      <c r="O3391" s="36">
        <f>IF($B3391="","",IFERROR(VLOOKUP($B3391,Mapping!$A:$C,2,0),"Not Mapped"))</f>
        <v/>
      </c>
      <c r="P3391" s="36">
        <f>IF($B3391="","",IFERROR(VLOOKUP($B3391,Mapping!$A:$C,3,0),"Not Mapped"))</f>
        <v/>
      </c>
      <c r="Q3391" s="36">
        <f>IF($B3391="","",IFERROR(VLOOKUP($O3391,Leaders!$A:$B,2,0),"Not Mapped"))</f>
        <v/>
      </c>
      <c r="R3391" s="36">
        <f>IF($B3391="","",IF(COUNTIF(Exclusions!$A:$A,$B3391)&gt;0,"Yes","No"))</f>
        <v/>
      </c>
      <c r="S3391" s="38">
        <f>IF($B3391="","",MIN(1,DAY($A3391)/IF($N3391="Superstore",Settings!$B$5,Settings!$B$4)))</f>
        <v/>
      </c>
      <c r="T3391" s="38">
        <f>IF(OR($B3391="",$G3391="",$S3391=0),"",$G3391/$S3391)</f>
        <v/>
      </c>
      <c r="U3391" s="36">
        <f>IF($T3391="","",IF($T3391&lt;Settings!$B$8,"Critical",IF($T3391&lt;Settings!$B$9,"Semi Critical","Non Critical")))</f>
        <v/>
      </c>
      <c r="V3391" s="28" t="n"/>
      <c r="Z3391">
        <f>IF($B3391="","",IFERROR(VLOOKUP($B3391,'Plan HC for CCA'!$A:$B,2,0),""))</f>
        <v/>
      </c>
      <c r="AA3391">
        <f>IF(OR($B3391="",$Z3391=""),"",IF(N($M3391)&lt;$Z3391,"Delta","No Delta"))</f>
        <v/>
      </c>
      <c r="AB3391">
        <f>IF(OR($B3391="",$Z3391=""),"",MAX(0,$Z3391-N($M3391)))</f>
        <v/>
      </c>
      <c r="AC3391" s="46">
        <f>IF($B3391="","",IFERROR(INDEX('CCA Util %'!$H:$H,MATCH($B3391,'CCA Util %'!$E:$E,0)),""))</f>
        <v/>
      </c>
      <c r="AD3391">
        <f>IF($B3391="","",IFERROR(INDEX('CCA Util %'!$G:$G,MATCH($B3391,'CCA Util %'!$E:$E,0)),""))</f>
        <v/>
      </c>
      <c r="AE3391">
        <f>IF(OR($B3391="",$U3391=""),"",$U3391&amp;" &amp; "&amp;IF(OR($AD3391="",$AD3391=0),"Util NA",$AD3391&amp;" Util"))</f>
        <v/>
      </c>
    </row>
    <row r="3392" ht="15.75" customHeight="1" s="42">
      <c r="A3392" s="41" t="n"/>
      <c r="G3392" s="38" t="n"/>
      <c r="H3392" s="38" t="n"/>
      <c r="I3392" s="38" t="n"/>
      <c r="J3392" s="38" t="n"/>
      <c r="K3392" s="38" t="n"/>
      <c r="L3392" s="38" t="n"/>
      <c r="N3392" s="36">
        <f>IF($B3392="","",IF($C3392="SUPERSTORE","Superstore","DH"))</f>
        <v/>
      </c>
      <c r="O3392" s="36">
        <f>IF($B3392="","",IFERROR(VLOOKUP($B3392,Mapping!$A:$C,2,0),"Not Mapped"))</f>
        <v/>
      </c>
      <c r="P3392" s="36">
        <f>IF($B3392="","",IFERROR(VLOOKUP($B3392,Mapping!$A:$C,3,0),"Not Mapped"))</f>
        <v/>
      </c>
      <c r="Q3392" s="36">
        <f>IF($B3392="","",IFERROR(VLOOKUP($O3392,Leaders!$A:$B,2,0),"Not Mapped"))</f>
        <v/>
      </c>
      <c r="R3392" s="36">
        <f>IF($B3392="","",IF(COUNTIF(Exclusions!$A:$A,$B3392)&gt;0,"Yes","No"))</f>
        <v/>
      </c>
      <c r="S3392" s="38">
        <f>IF($B3392="","",MIN(1,DAY($A3392)/IF($N3392="Superstore",Settings!$B$5,Settings!$B$4)))</f>
        <v/>
      </c>
      <c r="T3392" s="38">
        <f>IF(OR($B3392="",$G3392="",$S3392=0),"",$G3392/$S3392)</f>
        <v/>
      </c>
      <c r="U3392" s="36">
        <f>IF($T3392="","",IF($T3392&lt;Settings!$B$8,"Critical",IF($T3392&lt;Settings!$B$9,"Semi Critical","Non Critical")))</f>
        <v/>
      </c>
      <c r="V3392" s="28" t="n"/>
      <c r="Z3392">
        <f>IF($B3392="","",IFERROR(VLOOKUP($B3392,'Plan HC for CCA'!$A:$B,2,0),""))</f>
        <v/>
      </c>
      <c r="AA3392">
        <f>IF(OR($B3392="",$Z3392=""),"",IF(N($M3392)&lt;$Z3392,"Delta","No Delta"))</f>
        <v/>
      </c>
      <c r="AB3392">
        <f>IF(OR($B3392="",$Z3392=""),"",MAX(0,$Z3392-N($M3392)))</f>
        <v/>
      </c>
      <c r="AC3392" s="46">
        <f>IF($B3392="","",IFERROR(INDEX('CCA Util %'!$H:$H,MATCH($B3392,'CCA Util %'!$E:$E,0)),""))</f>
        <v/>
      </c>
      <c r="AD3392">
        <f>IF($B3392="","",IFERROR(INDEX('CCA Util %'!$G:$G,MATCH($B3392,'CCA Util %'!$E:$E,0)),""))</f>
        <v/>
      </c>
      <c r="AE3392">
        <f>IF(OR($B3392="",$U3392=""),"",$U3392&amp;" &amp; "&amp;IF(OR($AD3392="",$AD3392=0),"Util NA",$AD3392&amp;" Util"))</f>
        <v/>
      </c>
    </row>
    <row r="3393" ht="15.75" customHeight="1" s="42">
      <c r="A3393" s="41" t="n"/>
      <c r="G3393" s="38" t="n"/>
      <c r="H3393" s="38" t="n"/>
      <c r="I3393" s="38" t="n"/>
      <c r="J3393" s="38" t="n"/>
      <c r="K3393" s="38" t="n"/>
      <c r="L3393" s="38" t="n"/>
      <c r="N3393" s="36">
        <f>IF($B3393="","",IF($C3393="SUPERSTORE","Superstore","DH"))</f>
        <v/>
      </c>
      <c r="O3393" s="36">
        <f>IF($B3393="","",IFERROR(VLOOKUP($B3393,Mapping!$A:$C,2,0),"Not Mapped"))</f>
        <v/>
      </c>
      <c r="P3393" s="36">
        <f>IF($B3393="","",IFERROR(VLOOKUP($B3393,Mapping!$A:$C,3,0),"Not Mapped"))</f>
        <v/>
      </c>
      <c r="Q3393" s="36">
        <f>IF($B3393="","",IFERROR(VLOOKUP($O3393,Leaders!$A:$B,2,0),"Not Mapped"))</f>
        <v/>
      </c>
      <c r="R3393" s="36">
        <f>IF($B3393="","",IF(COUNTIF(Exclusions!$A:$A,$B3393)&gt;0,"Yes","No"))</f>
        <v/>
      </c>
      <c r="S3393" s="38">
        <f>IF($B3393="","",MIN(1,DAY($A3393)/IF($N3393="Superstore",Settings!$B$5,Settings!$B$4)))</f>
        <v/>
      </c>
      <c r="T3393" s="38">
        <f>IF(OR($B3393="",$G3393="",$S3393=0),"",$G3393/$S3393)</f>
        <v/>
      </c>
      <c r="U3393" s="36">
        <f>IF($T3393="","",IF($T3393&lt;Settings!$B$8,"Critical",IF($T3393&lt;Settings!$B$9,"Semi Critical","Non Critical")))</f>
        <v/>
      </c>
      <c r="V3393" s="28" t="n"/>
      <c r="Z3393">
        <f>IF($B3393="","",IFERROR(VLOOKUP($B3393,'Plan HC for CCA'!$A:$B,2,0),""))</f>
        <v/>
      </c>
      <c r="AA3393">
        <f>IF(OR($B3393="",$Z3393=""),"",IF(N($M3393)&lt;$Z3393,"Delta","No Delta"))</f>
        <v/>
      </c>
      <c r="AB3393">
        <f>IF(OR($B3393="",$Z3393=""),"",MAX(0,$Z3393-N($M3393)))</f>
        <v/>
      </c>
      <c r="AC3393" s="46">
        <f>IF($B3393="","",IFERROR(INDEX('CCA Util %'!$H:$H,MATCH($B3393,'CCA Util %'!$E:$E,0)),""))</f>
        <v/>
      </c>
      <c r="AD3393">
        <f>IF($B3393="","",IFERROR(INDEX('CCA Util %'!$G:$G,MATCH($B3393,'CCA Util %'!$E:$E,0)),""))</f>
        <v/>
      </c>
      <c r="AE3393">
        <f>IF(OR($B3393="",$U3393=""),"",$U3393&amp;" &amp; "&amp;IF(OR($AD3393="",$AD3393=0),"Util NA",$AD3393&amp;" Util"))</f>
        <v/>
      </c>
    </row>
    <row r="3394" ht="15.75" customHeight="1" s="42">
      <c r="A3394" s="41" t="n"/>
      <c r="G3394" s="38" t="n"/>
      <c r="H3394" s="38" t="n"/>
      <c r="I3394" s="38" t="n"/>
      <c r="J3394" s="38" t="n"/>
      <c r="K3394" s="38" t="n"/>
      <c r="L3394" s="38" t="n"/>
      <c r="N3394" s="36">
        <f>IF($B3394="","",IF($C3394="SUPERSTORE","Superstore","DH"))</f>
        <v/>
      </c>
      <c r="O3394" s="36">
        <f>IF($B3394="","",IFERROR(VLOOKUP($B3394,Mapping!$A:$C,2,0),"Not Mapped"))</f>
        <v/>
      </c>
      <c r="P3394" s="36">
        <f>IF($B3394="","",IFERROR(VLOOKUP($B3394,Mapping!$A:$C,3,0),"Not Mapped"))</f>
        <v/>
      </c>
      <c r="Q3394" s="36">
        <f>IF($B3394="","",IFERROR(VLOOKUP($O3394,Leaders!$A:$B,2,0),"Not Mapped"))</f>
        <v/>
      </c>
      <c r="R3394" s="36">
        <f>IF($B3394="","",IF(COUNTIF(Exclusions!$A:$A,$B3394)&gt;0,"Yes","No"))</f>
        <v/>
      </c>
      <c r="S3394" s="38">
        <f>IF($B3394="","",MIN(1,DAY($A3394)/IF($N3394="Superstore",Settings!$B$5,Settings!$B$4)))</f>
        <v/>
      </c>
      <c r="T3394" s="38">
        <f>IF(OR($B3394="",$G3394="",$S3394=0),"",$G3394/$S3394)</f>
        <v/>
      </c>
      <c r="U3394" s="36">
        <f>IF($T3394="","",IF($T3394&lt;Settings!$B$8,"Critical",IF($T3394&lt;Settings!$B$9,"Semi Critical","Non Critical")))</f>
        <v/>
      </c>
      <c r="V3394" s="28" t="n"/>
      <c r="Z3394">
        <f>IF($B3394="","",IFERROR(VLOOKUP($B3394,'Plan HC for CCA'!$A:$B,2,0),""))</f>
        <v/>
      </c>
      <c r="AA3394">
        <f>IF(OR($B3394="",$Z3394=""),"",IF(N($M3394)&lt;$Z3394,"Delta","No Delta"))</f>
        <v/>
      </c>
      <c r="AB3394">
        <f>IF(OR($B3394="",$Z3394=""),"",MAX(0,$Z3394-N($M3394)))</f>
        <v/>
      </c>
      <c r="AC3394" s="46">
        <f>IF($B3394="","",IFERROR(INDEX('CCA Util %'!$H:$H,MATCH($B3394,'CCA Util %'!$E:$E,0)),""))</f>
        <v/>
      </c>
      <c r="AD3394">
        <f>IF($B3394="","",IFERROR(INDEX('CCA Util %'!$G:$G,MATCH($B3394,'CCA Util %'!$E:$E,0)),""))</f>
        <v/>
      </c>
      <c r="AE3394">
        <f>IF(OR($B3394="",$U3394=""),"",$U3394&amp;" &amp; "&amp;IF(OR($AD3394="",$AD3394=0),"Util NA",$AD3394&amp;" Util"))</f>
        <v/>
      </c>
    </row>
    <row r="3395" ht="15.75" customHeight="1" s="42">
      <c r="A3395" s="41" t="n"/>
      <c r="G3395" s="38" t="n"/>
      <c r="H3395" s="38" t="n"/>
      <c r="I3395" s="38" t="n"/>
      <c r="J3395" s="38" t="n"/>
      <c r="K3395" s="38" t="n"/>
      <c r="L3395" s="38" t="n"/>
      <c r="N3395" s="36">
        <f>IF($B3395="","",IF($C3395="SUPERSTORE","Superstore","DH"))</f>
        <v/>
      </c>
      <c r="O3395" s="36">
        <f>IF($B3395="","",IFERROR(VLOOKUP($B3395,Mapping!$A:$C,2,0),"Not Mapped"))</f>
        <v/>
      </c>
      <c r="P3395" s="36">
        <f>IF($B3395="","",IFERROR(VLOOKUP($B3395,Mapping!$A:$C,3,0),"Not Mapped"))</f>
        <v/>
      </c>
      <c r="Q3395" s="36">
        <f>IF($B3395="","",IFERROR(VLOOKUP($O3395,Leaders!$A:$B,2,0),"Not Mapped"))</f>
        <v/>
      </c>
      <c r="R3395" s="36">
        <f>IF($B3395="","",IF(COUNTIF(Exclusions!$A:$A,$B3395)&gt;0,"Yes","No"))</f>
        <v/>
      </c>
      <c r="S3395" s="38">
        <f>IF($B3395="","",MIN(1,DAY($A3395)/IF($N3395="Superstore",Settings!$B$5,Settings!$B$4)))</f>
        <v/>
      </c>
      <c r="T3395" s="38">
        <f>IF(OR($B3395="",$G3395="",$S3395=0),"",$G3395/$S3395)</f>
        <v/>
      </c>
      <c r="U3395" s="36">
        <f>IF($T3395="","",IF($T3395&lt;Settings!$B$8,"Critical",IF($T3395&lt;Settings!$B$9,"Semi Critical","Non Critical")))</f>
        <v/>
      </c>
      <c r="V3395" s="28" t="n"/>
      <c r="Z3395">
        <f>IF($B3395="","",IFERROR(VLOOKUP($B3395,'Plan HC for CCA'!$A:$B,2,0),""))</f>
        <v/>
      </c>
      <c r="AA3395">
        <f>IF(OR($B3395="",$Z3395=""),"",IF(N($M3395)&lt;$Z3395,"Delta","No Delta"))</f>
        <v/>
      </c>
      <c r="AB3395">
        <f>IF(OR($B3395="",$Z3395=""),"",MAX(0,$Z3395-N($M3395)))</f>
        <v/>
      </c>
      <c r="AC3395" s="46">
        <f>IF($B3395="","",IFERROR(INDEX('CCA Util %'!$H:$H,MATCH($B3395,'CCA Util %'!$E:$E,0)),""))</f>
        <v/>
      </c>
      <c r="AD3395">
        <f>IF($B3395="","",IFERROR(INDEX('CCA Util %'!$G:$G,MATCH($B3395,'CCA Util %'!$E:$E,0)),""))</f>
        <v/>
      </c>
      <c r="AE3395">
        <f>IF(OR($B3395="",$U3395=""),"",$U3395&amp;" &amp; "&amp;IF(OR($AD3395="",$AD3395=0),"Util NA",$AD3395&amp;" Util"))</f>
        <v/>
      </c>
    </row>
    <row r="3396" ht="15.75" customHeight="1" s="42">
      <c r="A3396" s="41" t="n"/>
      <c r="G3396" s="38" t="n"/>
      <c r="H3396" s="38" t="n"/>
      <c r="I3396" s="38" t="n"/>
      <c r="J3396" s="38" t="n"/>
      <c r="K3396" s="38" t="n"/>
      <c r="L3396" s="38" t="n"/>
      <c r="N3396" s="36">
        <f>IF($B3396="","",IF($C3396="SUPERSTORE","Superstore","DH"))</f>
        <v/>
      </c>
      <c r="O3396" s="36">
        <f>IF($B3396="","",IFERROR(VLOOKUP($B3396,Mapping!$A:$C,2,0),"Not Mapped"))</f>
        <v/>
      </c>
      <c r="P3396" s="36">
        <f>IF($B3396="","",IFERROR(VLOOKUP($B3396,Mapping!$A:$C,3,0),"Not Mapped"))</f>
        <v/>
      </c>
      <c r="Q3396" s="36">
        <f>IF($B3396="","",IFERROR(VLOOKUP($O3396,Leaders!$A:$B,2,0),"Not Mapped"))</f>
        <v/>
      </c>
      <c r="R3396" s="36">
        <f>IF($B3396="","",IF(COUNTIF(Exclusions!$A:$A,$B3396)&gt;0,"Yes","No"))</f>
        <v/>
      </c>
      <c r="S3396" s="38">
        <f>IF($B3396="","",MIN(1,DAY($A3396)/IF($N3396="Superstore",Settings!$B$5,Settings!$B$4)))</f>
        <v/>
      </c>
      <c r="T3396" s="38">
        <f>IF(OR($B3396="",$G3396="",$S3396=0),"",$G3396/$S3396)</f>
        <v/>
      </c>
      <c r="U3396" s="36">
        <f>IF($T3396="","",IF($T3396&lt;Settings!$B$8,"Critical",IF($T3396&lt;Settings!$B$9,"Semi Critical","Non Critical")))</f>
        <v/>
      </c>
      <c r="V3396" s="28" t="n"/>
      <c r="Z3396">
        <f>IF($B3396="","",IFERROR(VLOOKUP($B3396,'Plan HC for CCA'!$A:$B,2,0),""))</f>
        <v/>
      </c>
      <c r="AA3396">
        <f>IF(OR($B3396="",$Z3396=""),"",IF(N($M3396)&lt;$Z3396,"Delta","No Delta"))</f>
        <v/>
      </c>
      <c r="AB3396">
        <f>IF(OR($B3396="",$Z3396=""),"",MAX(0,$Z3396-N($M3396)))</f>
        <v/>
      </c>
      <c r="AC3396" s="46">
        <f>IF($B3396="","",IFERROR(INDEX('CCA Util %'!$H:$H,MATCH($B3396,'CCA Util %'!$E:$E,0)),""))</f>
        <v/>
      </c>
      <c r="AD3396">
        <f>IF($B3396="","",IFERROR(INDEX('CCA Util %'!$G:$G,MATCH($B3396,'CCA Util %'!$E:$E,0)),""))</f>
        <v/>
      </c>
      <c r="AE3396">
        <f>IF(OR($B3396="",$U3396=""),"",$U3396&amp;" &amp; "&amp;IF(OR($AD3396="",$AD3396=0),"Util NA",$AD3396&amp;" Util"))</f>
        <v/>
      </c>
    </row>
    <row r="3397" ht="15.75" customHeight="1" s="42">
      <c r="A3397" s="41" t="n"/>
      <c r="G3397" s="38" t="n"/>
      <c r="H3397" s="38" t="n"/>
      <c r="I3397" s="38" t="n"/>
      <c r="J3397" s="38" t="n"/>
      <c r="K3397" s="38" t="n"/>
      <c r="L3397" s="38" t="n"/>
      <c r="N3397" s="36">
        <f>IF($B3397="","",IF($C3397="SUPERSTORE","Superstore","DH"))</f>
        <v/>
      </c>
      <c r="O3397" s="36">
        <f>IF($B3397="","",IFERROR(VLOOKUP($B3397,Mapping!$A:$C,2,0),"Not Mapped"))</f>
        <v/>
      </c>
      <c r="P3397" s="36">
        <f>IF($B3397="","",IFERROR(VLOOKUP($B3397,Mapping!$A:$C,3,0),"Not Mapped"))</f>
        <v/>
      </c>
      <c r="Q3397" s="36">
        <f>IF($B3397="","",IFERROR(VLOOKUP($O3397,Leaders!$A:$B,2,0),"Not Mapped"))</f>
        <v/>
      </c>
      <c r="R3397" s="36">
        <f>IF($B3397="","",IF(COUNTIF(Exclusions!$A:$A,$B3397)&gt;0,"Yes","No"))</f>
        <v/>
      </c>
      <c r="S3397" s="38">
        <f>IF($B3397="","",MIN(1,DAY($A3397)/IF($N3397="Superstore",Settings!$B$5,Settings!$B$4)))</f>
        <v/>
      </c>
      <c r="T3397" s="38">
        <f>IF(OR($B3397="",$G3397="",$S3397=0),"",$G3397/$S3397)</f>
        <v/>
      </c>
      <c r="U3397" s="36">
        <f>IF($T3397="","",IF($T3397&lt;Settings!$B$8,"Critical",IF($T3397&lt;Settings!$B$9,"Semi Critical","Non Critical")))</f>
        <v/>
      </c>
      <c r="V3397" s="28" t="n"/>
      <c r="Z3397">
        <f>IF($B3397="","",IFERROR(VLOOKUP($B3397,'Plan HC for CCA'!$A:$B,2,0),""))</f>
        <v/>
      </c>
      <c r="AA3397">
        <f>IF(OR($B3397="",$Z3397=""),"",IF(N($M3397)&lt;$Z3397,"Delta","No Delta"))</f>
        <v/>
      </c>
      <c r="AB3397">
        <f>IF(OR($B3397="",$Z3397=""),"",MAX(0,$Z3397-N($M3397)))</f>
        <v/>
      </c>
      <c r="AC3397" s="46">
        <f>IF($B3397="","",IFERROR(INDEX('CCA Util %'!$H:$H,MATCH($B3397,'CCA Util %'!$E:$E,0)),""))</f>
        <v/>
      </c>
      <c r="AD3397">
        <f>IF($B3397="","",IFERROR(INDEX('CCA Util %'!$G:$G,MATCH($B3397,'CCA Util %'!$E:$E,0)),""))</f>
        <v/>
      </c>
      <c r="AE3397">
        <f>IF(OR($B3397="",$U3397=""),"",$U3397&amp;" &amp; "&amp;IF(OR($AD3397="",$AD3397=0),"Util NA",$AD3397&amp;" Util"))</f>
        <v/>
      </c>
    </row>
    <row r="3398" ht="15.75" customHeight="1" s="42">
      <c r="A3398" s="41" t="n"/>
      <c r="G3398" s="38" t="n"/>
      <c r="H3398" s="38" t="n"/>
      <c r="I3398" s="38" t="n"/>
      <c r="J3398" s="38" t="n"/>
      <c r="K3398" s="38" t="n"/>
      <c r="L3398" s="38" t="n"/>
      <c r="N3398" s="36">
        <f>IF($B3398="","",IF($C3398="SUPERSTORE","Superstore","DH"))</f>
        <v/>
      </c>
      <c r="O3398" s="36">
        <f>IF($B3398="","",IFERROR(VLOOKUP($B3398,Mapping!$A:$C,2,0),"Not Mapped"))</f>
        <v/>
      </c>
      <c r="P3398" s="36">
        <f>IF($B3398="","",IFERROR(VLOOKUP($B3398,Mapping!$A:$C,3,0),"Not Mapped"))</f>
        <v/>
      </c>
      <c r="Q3398" s="36">
        <f>IF($B3398="","",IFERROR(VLOOKUP($O3398,Leaders!$A:$B,2,0),"Not Mapped"))</f>
        <v/>
      </c>
      <c r="R3398" s="36">
        <f>IF($B3398="","",IF(COUNTIF(Exclusions!$A:$A,$B3398)&gt;0,"Yes","No"))</f>
        <v/>
      </c>
      <c r="S3398" s="38">
        <f>IF($B3398="","",MIN(1,DAY($A3398)/IF($N3398="Superstore",Settings!$B$5,Settings!$B$4)))</f>
        <v/>
      </c>
      <c r="T3398" s="38">
        <f>IF(OR($B3398="",$G3398="",$S3398=0),"",$G3398/$S3398)</f>
        <v/>
      </c>
      <c r="U3398" s="36">
        <f>IF($T3398="","",IF($T3398&lt;Settings!$B$8,"Critical",IF($T3398&lt;Settings!$B$9,"Semi Critical","Non Critical")))</f>
        <v/>
      </c>
      <c r="V3398" s="28" t="n"/>
      <c r="Z3398">
        <f>IF($B3398="","",IFERROR(VLOOKUP($B3398,'Plan HC for CCA'!$A:$B,2,0),""))</f>
        <v/>
      </c>
      <c r="AA3398">
        <f>IF(OR($B3398="",$Z3398=""),"",IF(N($M3398)&lt;$Z3398,"Delta","No Delta"))</f>
        <v/>
      </c>
      <c r="AB3398">
        <f>IF(OR($B3398="",$Z3398=""),"",MAX(0,$Z3398-N($M3398)))</f>
        <v/>
      </c>
      <c r="AC3398" s="46">
        <f>IF($B3398="","",IFERROR(INDEX('CCA Util %'!$H:$H,MATCH($B3398,'CCA Util %'!$E:$E,0)),""))</f>
        <v/>
      </c>
      <c r="AD3398">
        <f>IF($B3398="","",IFERROR(INDEX('CCA Util %'!$G:$G,MATCH($B3398,'CCA Util %'!$E:$E,0)),""))</f>
        <v/>
      </c>
      <c r="AE3398">
        <f>IF(OR($B3398="",$U3398=""),"",$U3398&amp;" &amp; "&amp;IF(OR($AD3398="",$AD3398=0),"Util NA",$AD3398&amp;" Util"))</f>
        <v/>
      </c>
    </row>
    <row r="3399" ht="15.75" customHeight="1" s="42">
      <c r="A3399" s="41" t="n"/>
      <c r="G3399" s="38" t="n"/>
      <c r="H3399" s="38" t="n"/>
      <c r="I3399" s="38" t="n"/>
      <c r="J3399" s="38" t="n"/>
      <c r="K3399" s="38" t="n"/>
      <c r="L3399" s="38" t="n"/>
      <c r="N3399" s="36">
        <f>IF($B3399="","",IF($C3399="SUPERSTORE","Superstore","DH"))</f>
        <v/>
      </c>
      <c r="O3399" s="36">
        <f>IF($B3399="","",IFERROR(VLOOKUP($B3399,Mapping!$A:$C,2,0),"Not Mapped"))</f>
        <v/>
      </c>
      <c r="P3399" s="36">
        <f>IF($B3399="","",IFERROR(VLOOKUP($B3399,Mapping!$A:$C,3,0),"Not Mapped"))</f>
        <v/>
      </c>
      <c r="Q3399" s="36">
        <f>IF($B3399="","",IFERROR(VLOOKUP($O3399,Leaders!$A:$B,2,0),"Not Mapped"))</f>
        <v/>
      </c>
      <c r="R3399" s="36">
        <f>IF($B3399="","",IF(COUNTIF(Exclusions!$A:$A,$B3399)&gt;0,"Yes","No"))</f>
        <v/>
      </c>
      <c r="S3399" s="38">
        <f>IF($B3399="","",MIN(1,DAY($A3399)/IF($N3399="Superstore",Settings!$B$5,Settings!$B$4)))</f>
        <v/>
      </c>
      <c r="T3399" s="38">
        <f>IF(OR($B3399="",$G3399="",$S3399=0),"",$G3399/$S3399)</f>
        <v/>
      </c>
      <c r="U3399" s="36">
        <f>IF($T3399="","",IF($T3399&lt;Settings!$B$8,"Critical",IF($T3399&lt;Settings!$B$9,"Semi Critical","Non Critical")))</f>
        <v/>
      </c>
      <c r="V3399" s="28" t="n"/>
      <c r="Z3399">
        <f>IF($B3399="","",IFERROR(VLOOKUP($B3399,'Plan HC for CCA'!$A:$B,2,0),""))</f>
        <v/>
      </c>
      <c r="AA3399">
        <f>IF(OR($B3399="",$Z3399=""),"",IF(N($M3399)&lt;$Z3399,"Delta","No Delta"))</f>
        <v/>
      </c>
      <c r="AB3399">
        <f>IF(OR($B3399="",$Z3399=""),"",MAX(0,$Z3399-N($M3399)))</f>
        <v/>
      </c>
      <c r="AC3399" s="46">
        <f>IF($B3399="","",IFERROR(INDEX('CCA Util %'!$H:$H,MATCH($B3399,'CCA Util %'!$E:$E,0)),""))</f>
        <v/>
      </c>
      <c r="AD3399">
        <f>IF($B3399="","",IFERROR(INDEX('CCA Util %'!$G:$G,MATCH($B3399,'CCA Util %'!$E:$E,0)),""))</f>
        <v/>
      </c>
      <c r="AE3399">
        <f>IF(OR($B3399="",$U3399=""),"",$U3399&amp;" &amp; "&amp;IF(OR($AD3399="",$AD3399=0),"Util NA",$AD3399&amp;" Util"))</f>
        <v/>
      </c>
    </row>
    <row r="3400" ht="15.75" customHeight="1" s="42">
      <c r="A3400" s="41" t="n"/>
      <c r="G3400" s="38" t="n"/>
      <c r="H3400" s="38" t="n"/>
      <c r="I3400" s="38" t="n"/>
      <c r="J3400" s="38" t="n"/>
      <c r="K3400" s="38" t="n"/>
      <c r="L3400" s="38" t="n"/>
      <c r="N3400" s="36">
        <f>IF($B3400="","",IF($C3400="SUPERSTORE","Superstore","DH"))</f>
        <v/>
      </c>
      <c r="O3400" s="36">
        <f>IF($B3400="","",IFERROR(VLOOKUP($B3400,Mapping!$A:$C,2,0),"Not Mapped"))</f>
        <v/>
      </c>
      <c r="P3400" s="36">
        <f>IF($B3400="","",IFERROR(VLOOKUP($B3400,Mapping!$A:$C,3,0),"Not Mapped"))</f>
        <v/>
      </c>
      <c r="Q3400" s="36">
        <f>IF($B3400="","",IFERROR(VLOOKUP($O3400,Leaders!$A:$B,2,0),"Not Mapped"))</f>
        <v/>
      </c>
      <c r="R3400" s="36">
        <f>IF($B3400="","",IF(COUNTIF(Exclusions!$A:$A,$B3400)&gt;0,"Yes","No"))</f>
        <v/>
      </c>
      <c r="S3400" s="38">
        <f>IF($B3400="","",MIN(1,DAY($A3400)/IF($N3400="Superstore",Settings!$B$5,Settings!$B$4)))</f>
        <v/>
      </c>
      <c r="T3400" s="38">
        <f>IF(OR($B3400="",$G3400="",$S3400=0),"",$G3400/$S3400)</f>
        <v/>
      </c>
      <c r="U3400" s="36">
        <f>IF($T3400="","",IF($T3400&lt;Settings!$B$8,"Critical",IF($T3400&lt;Settings!$B$9,"Semi Critical","Non Critical")))</f>
        <v/>
      </c>
      <c r="V3400" s="28" t="n"/>
      <c r="Z3400">
        <f>IF($B3400="","",IFERROR(VLOOKUP($B3400,'Plan HC for CCA'!$A:$B,2,0),""))</f>
        <v/>
      </c>
      <c r="AA3400">
        <f>IF(OR($B3400="",$Z3400=""),"",IF(N($M3400)&lt;$Z3400,"Delta","No Delta"))</f>
        <v/>
      </c>
      <c r="AB3400">
        <f>IF(OR($B3400="",$Z3400=""),"",MAX(0,$Z3400-N($M3400)))</f>
        <v/>
      </c>
      <c r="AC3400" s="46">
        <f>IF($B3400="","",IFERROR(INDEX('CCA Util %'!$H:$H,MATCH($B3400,'CCA Util %'!$E:$E,0)),""))</f>
        <v/>
      </c>
      <c r="AD3400">
        <f>IF($B3400="","",IFERROR(INDEX('CCA Util %'!$G:$G,MATCH($B3400,'CCA Util %'!$E:$E,0)),""))</f>
        <v/>
      </c>
      <c r="AE3400">
        <f>IF(OR($B3400="",$U3400=""),"",$U3400&amp;" &amp; "&amp;IF(OR($AD3400="",$AD3400=0),"Util NA",$AD3400&amp;" Util"))</f>
        <v/>
      </c>
    </row>
    <row r="3401" ht="15.75" customHeight="1" s="42">
      <c r="A3401" s="41" t="n"/>
      <c r="G3401" s="38" t="n"/>
      <c r="H3401" s="38" t="n"/>
      <c r="I3401" s="38" t="n"/>
      <c r="J3401" s="38" t="n"/>
      <c r="K3401" s="38" t="n"/>
      <c r="L3401" s="38" t="n"/>
      <c r="N3401" s="36">
        <f>IF($B3401="","",IF($C3401="SUPERSTORE","Superstore","DH"))</f>
        <v/>
      </c>
      <c r="O3401" s="36">
        <f>IF($B3401="","",IFERROR(VLOOKUP($B3401,Mapping!$A:$C,2,0),"Not Mapped"))</f>
        <v/>
      </c>
      <c r="P3401" s="36">
        <f>IF($B3401="","",IFERROR(VLOOKUP($B3401,Mapping!$A:$C,3,0),"Not Mapped"))</f>
        <v/>
      </c>
      <c r="Q3401" s="36">
        <f>IF($B3401="","",IFERROR(VLOOKUP($O3401,Leaders!$A:$B,2,0),"Not Mapped"))</f>
        <v/>
      </c>
      <c r="R3401" s="36">
        <f>IF($B3401="","",IF(COUNTIF(Exclusions!$A:$A,$B3401)&gt;0,"Yes","No"))</f>
        <v/>
      </c>
      <c r="S3401" s="38">
        <f>IF($B3401="","",MIN(1,DAY($A3401)/IF($N3401="Superstore",Settings!$B$5,Settings!$B$4)))</f>
        <v/>
      </c>
      <c r="T3401" s="38">
        <f>IF(OR($B3401="",$G3401="",$S3401=0),"",$G3401/$S3401)</f>
        <v/>
      </c>
      <c r="U3401" s="36">
        <f>IF($T3401="","",IF($T3401&lt;Settings!$B$8,"Critical",IF($T3401&lt;Settings!$B$9,"Semi Critical","Non Critical")))</f>
        <v/>
      </c>
      <c r="V3401" s="28" t="n"/>
      <c r="Z3401">
        <f>IF($B3401="","",IFERROR(VLOOKUP($B3401,'Plan HC for CCA'!$A:$B,2,0),""))</f>
        <v/>
      </c>
      <c r="AA3401">
        <f>IF(OR($B3401="",$Z3401=""),"",IF(N($M3401)&lt;$Z3401,"Delta","No Delta"))</f>
        <v/>
      </c>
      <c r="AB3401">
        <f>IF(OR($B3401="",$Z3401=""),"",MAX(0,$Z3401-N($M3401)))</f>
        <v/>
      </c>
      <c r="AC3401" s="46">
        <f>IF($B3401="","",IFERROR(INDEX('CCA Util %'!$H:$H,MATCH($B3401,'CCA Util %'!$E:$E,0)),""))</f>
        <v/>
      </c>
      <c r="AD3401">
        <f>IF($B3401="","",IFERROR(INDEX('CCA Util %'!$G:$G,MATCH($B3401,'CCA Util %'!$E:$E,0)),""))</f>
        <v/>
      </c>
      <c r="AE3401">
        <f>IF(OR($B3401="",$U3401=""),"",$U3401&amp;" &amp; "&amp;IF(OR($AD3401="",$AD3401=0),"Util NA",$AD3401&amp;" Util"))</f>
        <v/>
      </c>
    </row>
    <row r="3402" ht="15.75" customHeight="1" s="42">
      <c r="A3402" s="41" t="n"/>
      <c r="G3402" s="38" t="n"/>
      <c r="H3402" s="38" t="n"/>
      <c r="I3402" s="38" t="n"/>
      <c r="J3402" s="38" t="n"/>
      <c r="K3402" s="38" t="n"/>
      <c r="L3402" s="38" t="n"/>
      <c r="N3402" s="36">
        <f>IF($B3402="","",IF($C3402="SUPERSTORE","Superstore","DH"))</f>
        <v/>
      </c>
      <c r="O3402" s="36">
        <f>IF($B3402="","",IFERROR(VLOOKUP($B3402,Mapping!$A:$C,2,0),"Not Mapped"))</f>
        <v/>
      </c>
      <c r="P3402" s="36">
        <f>IF($B3402="","",IFERROR(VLOOKUP($B3402,Mapping!$A:$C,3,0),"Not Mapped"))</f>
        <v/>
      </c>
      <c r="Q3402" s="36">
        <f>IF($B3402="","",IFERROR(VLOOKUP($O3402,Leaders!$A:$B,2,0),"Not Mapped"))</f>
        <v/>
      </c>
      <c r="R3402" s="36">
        <f>IF($B3402="","",IF(COUNTIF(Exclusions!$A:$A,$B3402)&gt;0,"Yes","No"))</f>
        <v/>
      </c>
      <c r="S3402" s="38">
        <f>IF($B3402="","",MIN(1,DAY($A3402)/IF($N3402="Superstore",Settings!$B$5,Settings!$B$4)))</f>
        <v/>
      </c>
      <c r="T3402" s="38">
        <f>IF(OR($B3402="",$G3402="",$S3402=0),"",$G3402/$S3402)</f>
        <v/>
      </c>
      <c r="U3402" s="36">
        <f>IF($T3402="","",IF($T3402&lt;Settings!$B$8,"Critical",IF($T3402&lt;Settings!$B$9,"Semi Critical","Non Critical")))</f>
        <v/>
      </c>
      <c r="V3402" s="28" t="n"/>
      <c r="Z3402">
        <f>IF($B3402="","",IFERROR(VLOOKUP($B3402,'Plan HC for CCA'!$A:$B,2,0),""))</f>
        <v/>
      </c>
      <c r="AA3402">
        <f>IF(OR($B3402="",$Z3402=""),"",IF(N($M3402)&lt;$Z3402,"Delta","No Delta"))</f>
        <v/>
      </c>
      <c r="AB3402">
        <f>IF(OR($B3402="",$Z3402=""),"",MAX(0,$Z3402-N($M3402)))</f>
        <v/>
      </c>
      <c r="AC3402" s="46">
        <f>IF($B3402="","",IFERROR(INDEX('CCA Util %'!$H:$H,MATCH($B3402,'CCA Util %'!$E:$E,0)),""))</f>
        <v/>
      </c>
      <c r="AD3402">
        <f>IF($B3402="","",IFERROR(INDEX('CCA Util %'!$G:$G,MATCH($B3402,'CCA Util %'!$E:$E,0)),""))</f>
        <v/>
      </c>
      <c r="AE3402">
        <f>IF(OR($B3402="",$U3402=""),"",$U3402&amp;" &amp; "&amp;IF(OR($AD3402="",$AD3402=0),"Util NA",$AD3402&amp;" Util"))</f>
        <v/>
      </c>
    </row>
    <row r="3403" ht="15.75" customHeight="1" s="42">
      <c r="A3403" s="41" t="n"/>
      <c r="G3403" s="38" t="n"/>
      <c r="H3403" s="38" t="n"/>
      <c r="I3403" s="38" t="n"/>
      <c r="J3403" s="38" t="n"/>
      <c r="K3403" s="38" t="n"/>
      <c r="L3403" s="38" t="n"/>
      <c r="N3403" s="36">
        <f>IF($B3403="","",IF($C3403="SUPERSTORE","Superstore","DH"))</f>
        <v/>
      </c>
      <c r="O3403" s="36">
        <f>IF($B3403="","",IFERROR(VLOOKUP($B3403,Mapping!$A:$C,2,0),"Not Mapped"))</f>
        <v/>
      </c>
      <c r="P3403" s="36">
        <f>IF($B3403="","",IFERROR(VLOOKUP($B3403,Mapping!$A:$C,3,0),"Not Mapped"))</f>
        <v/>
      </c>
      <c r="Q3403" s="36">
        <f>IF($B3403="","",IFERROR(VLOOKUP($O3403,Leaders!$A:$B,2,0),"Not Mapped"))</f>
        <v/>
      </c>
      <c r="R3403" s="36">
        <f>IF($B3403="","",IF(COUNTIF(Exclusions!$A:$A,$B3403)&gt;0,"Yes","No"))</f>
        <v/>
      </c>
      <c r="S3403" s="38">
        <f>IF($B3403="","",MIN(1,DAY($A3403)/IF($N3403="Superstore",Settings!$B$5,Settings!$B$4)))</f>
        <v/>
      </c>
      <c r="T3403" s="38">
        <f>IF(OR($B3403="",$G3403="",$S3403=0),"",$G3403/$S3403)</f>
        <v/>
      </c>
      <c r="U3403" s="36">
        <f>IF($T3403="","",IF($T3403&lt;Settings!$B$8,"Critical",IF($T3403&lt;Settings!$B$9,"Semi Critical","Non Critical")))</f>
        <v/>
      </c>
      <c r="V3403" s="28" t="n"/>
      <c r="Z3403">
        <f>IF($B3403="","",IFERROR(VLOOKUP($B3403,'Plan HC for CCA'!$A:$B,2,0),""))</f>
        <v/>
      </c>
      <c r="AA3403">
        <f>IF(OR($B3403="",$Z3403=""),"",IF(N($M3403)&lt;$Z3403,"Delta","No Delta"))</f>
        <v/>
      </c>
      <c r="AB3403">
        <f>IF(OR($B3403="",$Z3403=""),"",MAX(0,$Z3403-N($M3403)))</f>
        <v/>
      </c>
      <c r="AC3403" s="46">
        <f>IF($B3403="","",IFERROR(INDEX('CCA Util %'!$H:$H,MATCH($B3403,'CCA Util %'!$E:$E,0)),""))</f>
        <v/>
      </c>
      <c r="AD3403">
        <f>IF($B3403="","",IFERROR(INDEX('CCA Util %'!$G:$G,MATCH($B3403,'CCA Util %'!$E:$E,0)),""))</f>
        <v/>
      </c>
      <c r="AE3403">
        <f>IF(OR($B3403="",$U3403=""),"",$U3403&amp;" &amp; "&amp;IF(OR($AD3403="",$AD3403=0),"Util NA",$AD3403&amp;" Util"))</f>
        <v/>
      </c>
    </row>
    <row r="3404" ht="15.75" customHeight="1" s="42">
      <c r="A3404" s="41" t="n"/>
      <c r="G3404" s="38" t="n"/>
      <c r="H3404" s="38" t="n"/>
      <c r="I3404" s="38" t="n"/>
      <c r="J3404" s="38" t="n"/>
      <c r="K3404" s="38" t="n"/>
      <c r="L3404" s="38" t="n"/>
      <c r="N3404" s="36">
        <f>IF($B3404="","",IF($C3404="SUPERSTORE","Superstore","DH"))</f>
        <v/>
      </c>
      <c r="O3404" s="36">
        <f>IF($B3404="","",IFERROR(VLOOKUP($B3404,Mapping!$A:$C,2,0),"Not Mapped"))</f>
        <v/>
      </c>
      <c r="P3404" s="36">
        <f>IF($B3404="","",IFERROR(VLOOKUP($B3404,Mapping!$A:$C,3,0),"Not Mapped"))</f>
        <v/>
      </c>
      <c r="Q3404" s="36">
        <f>IF($B3404="","",IFERROR(VLOOKUP($O3404,Leaders!$A:$B,2,0),"Not Mapped"))</f>
        <v/>
      </c>
      <c r="R3404" s="36">
        <f>IF($B3404="","",IF(COUNTIF(Exclusions!$A:$A,$B3404)&gt;0,"Yes","No"))</f>
        <v/>
      </c>
      <c r="S3404" s="38">
        <f>IF($B3404="","",MIN(1,DAY($A3404)/IF($N3404="Superstore",Settings!$B$5,Settings!$B$4)))</f>
        <v/>
      </c>
      <c r="T3404" s="38">
        <f>IF(OR($B3404="",$G3404="",$S3404=0),"",$G3404/$S3404)</f>
        <v/>
      </c>
      <c r="U3404" s="36">
        <f>IF($T3404="","",IF($T3404&lt;Settings!$B$8,"Critical",IF($T3404&lt;Settings!$B$9,"Semi Critical","Non Critical")))</f>
        <v/>
      </c>
      <c r="V3404" s="28" t="n"/>
      <c r="Z3404">
        <f>IF($B3404="","",IFERROR(VLOOKUP($B3404,'Plan HC for CCA'!$A:$B,2,0),""))</f>
        <v/>
      </c>
      <c r="AA3404">
        <f>IF(OR($B3404="",$Z3404=""),"",IF(N($M3404)&lt;$Z3404,"Delta","No Delta"))</f>
        <v/>
      </c>
      <c r="AB3404">
        <f>IF(OR($B3404="",$Z3404=""),"",MAX(0,$Z3404-N($M3404)))</f>
        <v/>
      </c>
      <c r="AC3404" s="46">
        <f>IF($B3404="","",IFERROR(INDEX('CCA Util %'!$H:$H,MATCH($B3404,'CCA Util %'!$E:$E,0)),""))</f>
        <v/>
      </c>
      <c r="AD3404">
        <f>IF($B3404="","",IFERROR(INDEX('CCA Util %'!$G:$G,MATCH($B3404,'CCA Util %'!$E:$E,0)),""))</f>
        <v/>
      </c>
      <c r="AE3404">
        <f>IF(OR($B3404="",$U3404=""),"",$U3404&amp;" &amp; "&amp;IF(OR($AD3404="",$AD3404=0),"Util NA",$AD3404&amp;" Util"))</f>
        <v/>
      </c>
    </row>
    <row r="3405" ht="15.75" customHeight="1" s="42">
      <c r="A3405" s="41" t="n"/>
      <c r="G3405" s="38" t="n"/>
      <c r="H3405" s="38" t="n"/>
      <c r="I3405" s="38" t="n"/>
      <c r="J3405" s="38" t="n"/>
      <c r="K3405" s="38" t="n"/>
      <c r="L3405" s="38" t="n"/>
      <c r="N3405" s="36">
        <f>IF($B3405="","",IF($C3405="SUPERSTORE","Superstore","DH"))</f>
        <v/>
      </c>
      <c r="O3405" s="36">
        <f>IF($B3405="","",IFERROR(VLOOKUP($B3405,Mapping!$A:$C,2,0),"Not Mapped"))</f>
        <v/>
      </c>
      <c r="P3405" s="36">
        <f>IF($B3405="","",IFERROR(VLOOKUP($B3405,Mapping!$A:$C,3,0),"Not Mapped"))</f>
        <v/>
      </c>
      <c r="Q3405" s="36">
        <f>IF($B3405="","",IFERROR(VLOOKUP($O3405,Leaders!$A:$B,2,0),"Not Mapped"))</f>
        <v/>
      </c>
      <c r="R3405" s="36">
        <f>IF($B3405="","",IF(COUNTIF(Exclusions!$A:$A,$B3405)&gt;0,"Yes","No"))</f>
        <v/>
      </c>
      <c r="S3405" s="38">
        <f>IF($B3405="","",MIN(1,DAY($A3405)/IF($N3405="Superstore",Settings!$B$5,Settings!$B$4)))</f>
        <v/>
      </c>
      <c r="T3405" s="38">
        <f>IF(OR($B3405="",$G3405="",$S3405=0),"",$G3405/$S3405)</f>
        <v/>
      </c>
      <c r="U3405" s="36">
        <f>IF($T3405="","",IF($T3405&lt;Settings!$B$8,"Critical",IF($T3405&lt;Settings!$B$9,"Semi Critical","Non Critical")))</f>
        <v/>
      </c>
      <c r="V3405" s="28" t="n"/>
      <c r="Z3405">
        <f>IF($B3405="","",IFERROR(VLOOKUP($B3405,'Plan HC for CCA'!$A:$B,2,0),""))</f>
        <v/>
      </c>
      <c r="AA3405">
        <f>IF(OR($B3405="",$Z3405=""),"",IF(N($M3405)&lt;$Z3405,"Delta","No Delta"))</f>
        <v/>
      </c>
      <c r="AB3405">
        <f>IF(OR($B3405="",$Z3405=""),"",MAX(0,$Z3405-N($M3405)))</f>
        <v/>
      </c>
      <c r="AC3405" s="46">
        <f>IF($B3405="","",IFERROR(INDEX('CCA Util %'!$H:$H,MATCH($B3405,'CCA Util %'!$E:$E,0)),""))</f>
        <v/>
      </c>
      <c r="AD3405">
        <f>IF($B3405="","",IFERROR(INDEX('CCA Util %'!$G:$G,MATCH($B3405,'CCA Util %'!$E:$E,0)),""))</f>
        <v/>
      </c>
      <c r="AE3405">
        <f>IF(OR($B3405="",$U3405=""),"",$U3405&amp;" &amp; "&amp;IF(OR($AD3405="",$AD3405=0),"Util NA",$AD3405&amp;" Util"))</f>
        <v/>
      </c>
    </row>
    <row r="3406" ht="15.75" customHeight="1" s="42">
      <c r="A3406" s="41" t="n"/>
      <c r="G3406" s="38" t="n"/>
      <c r="H3406" s="38" t="n"/>
      <c r="I3406" s="38" t="n"/>
      <c r="J3406" s="38" t="n"/>
      <c r="K3406" s="38" t="n"/>
      <c r="L3406" s="38" t="n"/>
      <c r="N3406" s="36">
        <f>IF($B3406="","",IF($C3406="SUPERSTORE","Superstore","DH"))</f>
        <v/>
      </c>
      <c r="O3406" s="36">
        <f>IF($B3406="","",IFERROR(VLOOKUP($B3406,Mapping!$A:$C,2,0),"Not Mapped"))</f>
        <v/>
      </c>
      <c r="P3406" s="36">
        <f>IF($B3406="","",IFERROR(VLOOKUP($B3406,Mapping!$A:$C,3,0),"Not Mapped"))</f>
        <v/>
      </c>
      <c r="Q3406" s="36">
        <f>IF($B3406="","",IFERROR(VLOOKUP($O3406,Leaders!$A:$B,2,0),"Not Mapped"))</f>
        <v/>
      </c>
      <c r="R3406" s="36">
        <f>IF($B3406="","",IF(COUNTIF(Exclusions!$A:$A,$B3406)&gt;0,"Yes","No"))</f>
        <v/>
      </c>
      <c r="S3406" s="38">
        <f>IF($B3406="","",MIN(1,DAY($A3406)/IF($N3406="Superstore",Settings!$B$5,Settings!$B$4)))</f>
        <v/>
      </c>
      <c r="T3406" s="38">
        <f>IF(OR($B3406="",$G3406="",$S3406=0),"",$G3406/$S3406)</f>
        <v/>
      </c>
      <c r="U3406" s="36">
        <f>IF($T3406="","",IF($T3406&lt;Settings!$B$8,"Critical",IF($T3406&lt;Settings!$B$9,"Semi Critical","Non Critical")))</f>
        <v/>
      </c>
      <c r="V3406" s="28" t="n"/>
      <c r="Z3406">
        <f>IF($B3406="","",IFERROR(VLOOKUP($B3406,'Plan HC for CCA'!$A:$B,2,0),""))</f>
        <v/>
      </c>
      <c r="AA3406">
        <f>IF(OR($B3406="",$Z3406=""),"",IF(N($M3406)&lt;$Z3406,"Delta","No Delta"))</f>
        <v/>
      </c>
      <c r="AB3406">
        <f>IF(OR($B3406="",$Z3406=""),"",MAX(0,$Z3406-N($M3406)))</f>
        <v/>
      </c>
      <c r="AC3406" s="46">
        <f>IF($B3406="","",IFERROR(INDEX('CCA Util %'!$H:$H,MATCH($B3406,'CCA Util %'!$E:$E,0)),""))</f>
        <v/>
      </c>
      <c r="AD3406">
        <f>IF($B3406="","",IFERROR(INDEX('CCA Util %'!$G:$G,MATCH($B3406,'CCA Util %'!$E:$E,0)),""))</f>
        <v/>
      </c>
      <c r="AE3406">
        <f>IF(OR($B3406="",$U3406=""),"",$U3406&amp;" &amp; "&amp;IF(OR($AD3406="",$AD3406=0),"Util NA",$AD3406&amp;" Util"))</f>
        <v/>
      </c>
    </row>
    <row r="3407" ht="15.75" customHeight="1" s="42">
      <c r="A3407" s="41" t="n"/>
      <c r="G3407" s="38" t="n"/>
      <c r="H3407" s="38" t="n"/>
      <c r="I3407" s="38" t="n"/>
      <c r="J3407" s="38" t="n"/>
      <c r="K3407" s="38" t="n"/>
      <c r="L3407" s="38" t="n"/>
      <c r="N3407" s="36">
        <f>IF($B3407="","",IF($C3407="SUPERSTORE","Superstore","DH"))</f>
        <v/>
      </c>
      <c r="O3407" s="36">
        <f>IF($B3407="","",IFERROR(VLOOKUP($B3407,Mapping!$A:$C,2,0),"Not Mapped"))</f>
        <v/>
      </c>
      <c r="P3407" s="36">
        <f>IF($B3407="","",IFERROR(VLOOKUP($B3407,Mapping!$A:$C,3,0),"Not Mapped"))</f>
        <v/>
      </c>
      <c r="Q3407" s="36">
        <f>IF($B3407="","",IFERROR(VLOOKUP($O3407,Leaders!$A:$B,2,0),"Not Mapped"))</f>
        <v/>
      </c>
      <c r="R3407" s="36">
        <f>IF($B3407="","",IF(COUNTIF(Exclusions!$A:$A,$B3407)&gt;0,"Yes","No"))</f>
        <v/>
      </c>
      <c r="S3407" s="38">
        <f>IF($B3407="","",MIN(1,DAY($A3407)/IF($N3407="Superstore",Settings!$B$5,Settings!$B$4)))</f>
        <v/>
      </c>
      <c r="T3407" s="38">
        <f>IF(OR($B3407="",$G3407="",$S3407=0),"",$G3407/$S3407)</f>
        <v/>
      </c>
      <c r="U3407" s="36">
        <f>IF($T3407="","",IF($T3407&lt;Settings!$B$8,"Critical",IF($T3407&lt;Settings!$B$9,"Semi Critical","Non Critical")))</f>
        <v/>
      </c>
      <c r="V3407" s="28" t="n"/>
      <c r="Z3407">
        <f>IF($B3407="","",IFERROR(VLOOKUP($B3407,'Plan HC for CCA'!$A:$B,2,0),""))</f>
        <v/>
      </c>
      <c r="AA3407">
        <f>IF(OR($B3407="",$Z3407=""),"",IF(N($M3407)&lt;$Z3407,"Delta","No Delta"))</f>
        <v/>
      </c>
      <c r="AB3407">
        <f>IF(OR($B3407="",$Z3407=""),"",MAX(0,$Z3407-N($M3407)))</f>
        <v/>
      </c>
      <c r="AC3407" s="46">
        <f>IF($B3407="","",IFERROR(INDEX('CCA Util %'!$H:$H,MATCH($B3407,'CCA Util %'!$E:$E,0)),""))</f>
        <v/>
      </c>
      <c r="AD3407">
        <f>IF($B3407="","",IFERROR(INDEX('CCA Util %'!$G:$G,MATCH($B3407,'CCA Util %'!$E:$E,0)),""))</f>
        <v/>
      </c>
      <c r="AE3407">
        <f>IF(OR($B3407="",$U3407=""),"",$U3407&amp;" &amp; "&amp;IF(OR($AD3407="",$AD3407=0),"Util NA",$AD3407&amp;" Util"))</f>
        <v/>
      </c>
    </row>
    <row r="3408" ht="15.75" customHeight="1" s="42">
      <c r="A3408" s="41" t="n"/>
      <c r="G3408" s="38" t="n"/>
      <c r="H3408" s="38" t="n"/>
      <c r="I3408" s="38" t="n"/>
      <c r="J3408" s="38" t="n"/>
      <c r="K3408" s="38" t="n"/>
      <c r="L3408" s="38" t="n"/>
      <c r="N3408" s="36">
        <f>IF($B3408="","",IF($C3408="SUPERSTORE","Superstore","DH"))</f>
        <v/>
      </c>
      <c r="O3408" s="36">
        <f>IF($B3408="","",IFERROR(VLOOKUP($B3408,Mapping!$A:$C,2,0),"Not Mapped"))</f>
        <v/>
      </c>
      <c r="P3408" s="36">
        <f>IF($B3408="","",IFERROR(VLOOKUP($B3408,Mapping!$A:$C,3,0),"Not Mapped"))</f>
        <v/>
      </c>
      <c r="Q3408" s="36">
        <f>IF($B3408="","",IFERROR(VLOOKUP($O3408,Leaders!$A:$B,2,0),"Not Mapped"))</f>
        <v/>
      </c>
      <c r="R3408" s="36">
        <f>IF($B3408="","",IF(COUNTIF(Exclusions!$A:$A,$B3408)&gt;0,"Yes","No"))</f>
        <v/>
      </c>
      <c r="S3408" s="38">
        <f>IF($B3408="","",MIN(1,DAY($A3408)/IF($N3408="Superstore",Settings!$B$5,Settings!$B$4)))</f>
        <v/>
      </c>
      <c r="T3408" s="38">
        <f>IF(OR($B3408="",$G3408="",$S3408=0),"",$G3408/$S3408)</f>
        <v/>
      </c>
      <c r="U3408" s="36">
        <f>IF($T3408="","",IF($T3408&lt;Settings!$B$8,"Critical",IF($T3408&lt;Settings!$B$9,"Semi Critical","Non Critical")))</f>
        <v/>
      </c>
      <c r="V3408" s="28" t="n"/>
      <c r="Z3408">
        <f>IF($B3408="","",IFERROR(VLOOKUP($B3408,'Plan HC for CCA'!$A:$B,2,0),""))</f>
        <v/>
      </c>
      <c r="AA3408">
        <f>IF(OR($B3408="",$Z3408=""),"",IF(N($M3408)&lt;$Z3408,"Delta","No Delta"))</f>
        <v/>
      </c>
      <c r="AB3408">
        <f>IF(OR($B3408="",$Z3408=""),"",MAX(0,$Z3408-N($M3408)))</f>
        <v/>
      </c>
      <c r="AC3408" s="46">
        <f>IF($B3408="","",IFERROR(INDEX('CCA Util %'!$H:$H,MATCH($B3408,'CCA Util %'!$E:$E,0)),""))</f>
        <v/>
      </c>
      <c r="AD3408">
        <f>IF($B3408="","",IFERROR(INDEX('CCA Util %'!$G:$G,MATCH($B3408,'CCA Util %'!$E:$E,0)),""))</f>
        <v/>
      </c>
      <c r="AE3408">
        <f>IF(OR($B3408="",$U3408=""),"",$U3408&amp;" &amp; "&amp;IF(OR($AD3408="",$AD3408=0),"Util NA",$AD3408&amp;" Util"))</f>
        <v/>
      </c>
    </row>
    <row r="3409" ht="15.75" customHeight="1" s="42">
      <c r="A3409" s="41" t="n"/>
      <c r="G3409" s="38" t="n"/>
      <c r="H3409" s="38" t="n"/>
      <c r="I3409" s="38" t="n"/>
      <c r="J3409" s="38" t="n"/>
      <c r="K3409" s="38" t="n"/>
      <c r="L3409" s="38" t="n"/>
      <c r="N3409" s="36">
        <f>IF($B3409="","",IF($C3409="SUPERSTORE","Superstore","DH"))</f>
        <v/>
      </c>
      <c r="O3409" s="36">
        <f>IF($B3409="","",IFERROR(VLOOKUP($B3409,Mapping!$A:$C,2,0),"Not Mapped"))</f>
        <v/>
      </c>
      <c r="P3409" s="36">
        <f>IF($B3409="","",IFERROR(VLOOKUP($B3409,Mapping!$A:$C,3,0),"Not Mapped"))</f>
        <v/>
      </c>
      <c r="Q3409" s="36">
        <f>IF($B3409="","",IFERROR(VLOOKUP($O3409,Leaders!$A:$B,2,0),"Not Mapped"))</f>
        <v/>
      </c>
      <c r="R3409" s="36">
        <f>IF($B3409="","",IF(COUNTIF(Exclusions!$A:$A,$B3409)&gt;0,"Yes","No"))</f>
        <v/>
      </c>
      <c r="S3409" s="38">
        <f>IF($B3409="","",MIN(1,DAY($A3409)/IF($N3409="Superstore",Settings!$B$5,Settings!$B$4)))</f>
        <v/>
      </c>
      <c r="T3409" s="38">
        <f>IF(OR($B3409="",$G3409="",$S3409=0),"",$G3409/$S3409)</f>
        <v/>
      </c>
      <c r="U3409" s="36">
        <f>IF($T3409="","",IF($T3409&lt;Settings!$B$8,"Critical",IF($T3409&lt;Settings!$B$9,"Semi Critical","Non Critical")))</f>
        <v/>
      </c>
      <c r="V3409" s="28" t="n"/>
      <c r="Z3409">
        <f>IF($B3409="","",IFERROR(VLOOKUP($B3409,'Plan HC for CCA'!$A:$B,2,0),""))</f>
        <v/>
      </c>
      <c r="AA3409">
        <f>IF(OR($B3409="",$Z3409=""),"",IF(N($M3409)&lt;$Z3409,"Delta","No Delta"))</f>
        <v/>
      </c>
      <c r="AB3409">
        <f>IF(OR($B3409="",$Z3409=""),"",MAX(0,$Z3409-N($M3409)))</f>
        <v/>
      </c>
      <c r="AC3409" s="46">
        <f>IF($B3409="","",IFERROR(INDEX('CCA Util %'!$H:$H,MATCH($B3409,'CCA Util %'!$E:$E,0)),""))</f>
        <v/>
      </c>
      <c r="AD3409">
        <f>IF($B3409="","",IFERROR(INDEX('CCA Util %'!$G:$G,MATCH($B3409,'CCA Util %'!$E:$E,0)),""))</f>
        <v/>
      </c>
      <c r="AE3409">
        <f>IF(OR($B3409="",$U3409=""),"",$U3409&amp;" &amp; "&amp;IF(OR($AD3409="",$AD3409=0),"Util NA",$AD3409&amp;" Util"))</f>
        <v/>
      </c>
    </row>
    <row r="3410" ht="15.75" customHeight="1" s="42">
      <c r="A3410" s="41" t="n"/>
      <c r="G3410" s="38" t="n"/>
      <c r="H3410" s="38" t="n"/>
      <c r="I3410" s="38" t="n"/>
      <c r="J3410" s="38" t="n"/>
      <c r="K3410" s="38" t="n"/>
      <c r="L3410" s="38" t="n"/>
      <c r="N3410" s="36">
        <f>IF($B3410="","",IF($C3410="SUPERSTORE","Superstore","DH"))</f>
        <v/>
      </c>
      <c r="O3410" s="36">
        <f>IF($B3410="","",IFERROR(VLOOKUP($B3410,Mapping!$A:$C,2,0),"Not Mapped"))</f>
        <v/>
      </c>
      <c r="P3410" s="36">
        <f>IF($B3410="","",IFERROR(VLOOKUP($B3410,Mapping!$A:$C,3,0),"Not Mapped"))</f>
        <v/>
      </c>
      <c r="Q3410" s="36">
        <f>IF($B3410="","",IFERROR(VLOOKUP($O3410,Leaders!$A:$B,2,0),"Not Mapped"))</f>
        <v/>
      </c>
      <c r="R3410" s="36">
        <f>IF($B3410="","",IF(COUNTIF(Exclusions!$A:$A,$B3410)&gt;0,"Yes","No"))</f>
        <v/>
      </c>
      <c r="S3410" s="38">
        <f>IF($B3410="","",MIN(1,DAY($A3410)/IF($N3410="Superstore",Settings!$B$5,Settings!$B$4)))</f>
        <v/>
      </c>
      <c r="T3410" s="38">
        <f>IF(OR($B3410="",$G3410="",$S3410=0),"",$G3410/$S3410)</f>
        <v/>
      </c>
      <c r="U3410" s="36">
        <f>IF($T3410="","",IF($T3410&lt;Settings!$B$8,"Critical",IF($T3410&lt;Settings!$B$9,"Semi Critical","Non Critical")))</f>
        <v/>
      </c>
      <c r="V3410" s="28" t="n"/>
      <c r="Z3410">
        <f>IF($B3410="","",IFERROR(VLOOKUP($B3410,'Plan HC for CCA'!$A:$B,2,0),""))</f>
        <v/>
      </c>
      <c r="AA3410">
        <f>IF(OR($B3410="",$Z3410=""),"",IF(N($M3410)&lt;$Z3410,"Delta","No Delta"))</f>
        <v/>
      </c>
      <c r="AB3410">
        <f>IF(OR($B3410="",$Z3410=""),"",MAX(0,$Z3410-N($M3410)))</f>
        <v/>
      </c>
      <c r="AC3410" s="46">
        <f>IF($B3410="","",IFERROR(INDEX('CCA Util %'!$H:$H,MATCH($B3410,'CCA Util %'!$E:$E,0)),""))</f>
        <v/>
      </c>
      <c r="AD3410">
        <f>IF($B3410="","",IFERROR(INDEX('CCA Util %'!$G:$G,MATCH($B3410,'CCA Util %'!$E:$E,0)),""))</f>
        <v/>
      </c>
      <c r="AE3410">
        <f>IF(OR($B3410="",$U3410=""),"",$U3410&amp;" &amp; "&amp;IF(OR($AD3410="",$AD3410=0),"Util NA",$AD3410&amp;" Util"))</f>
        <v/>
      </c>
    </row>
    <row r="3411" ht="15.75" customHeight="1" s="42">
      <c r="A3411" s="41" t="n"/>
      <c r="G3411" s="38" t="n"/>
      <c r="H3411" s="38" t="n"/>
      <c r="I3411" s="38" t="n"/>
      <c r="J3411" s="38" t="n"/>
      <c r="K3411" s="38" t="n"/>
      <c r="L3411" s="38" t="n"/>
      <c r="N3411" s="36">
        <f>IF($B3411="","",IF($C3411="SUPERSTORE","Superstore","DH"))</f>
        <v/>
      </c>
      <c r="O3411" s="36">
        <f>IF($B3411="","",IFERROR(VLOOKUP($B3411,Mapping!$A:$C,2,0),"Not Mapped"))</f>
        <v/>
      </c>
      <c r="P3411" s="36">
        <f>IF($B3411="","",IFERROR(VLOOKUP($B3411,Mapping!$A:$C,3,0),"Not Mapped"))</f>
        <v/>
      </c>
      <c r="Q3411" s="36">
        <f>IF($B3411="","",IFERROR(VLOOKUP($O3411,Leaders!$A:$B,2,0),"Not Mapped"))</f>
        <v/>
      </c>
      <c r="R3411" s="36">
        <f>IF($B3411="","",IF(COUNTIF(Exclusions!$A:$A,$B3411)&gt;0,"Yes","No"))</f>
        <v/>
      </c>
      <c r="S3411" s="38">
        <f>IF($B3411="","",MIN(1,DAY($A3411)/IF($N3411="Superstore",Settings!$B$5,Settings!$B$4)))</f>
        <v/>
      </c>
      <c r="T3411" s="38">
        <f>IF(OR($B3411="",$G3411="",$S3411=0),"",$G3411/$S3411)</f>
        <v/>
      </c>
      <c r="U3411" s="36">
        <f>IF($T3411="","",IF($T3411&lt;Settings!$B$8,"Critical",IF($T3411&lt;Settings!$B$9,"Semi Critical","Non Critical")))</f>
        <v/>
      </c>
      <c r="V3411" s="28" t="n"/>
      <c r="Z3411">
        <f>IF($B3411="","",IFERROR(VLOOKUP($B3411,'Plan HC for CCA'!$A:$B,2,0),""))</f>
        <v/>
      </c>
      <c r="AA3411">
        <f>IF(OR($B3411="",$Z3411=""),"",IF(N($M3411)&lt;$Z3411,"Delta","No Delta"))</f>
        <v/>
      </c>
      <c r="AB3411">
        <f>IF(OR($B3411="",$Z3411=""),"",MAX(0,$Z3411-N($M3411)))</f>
        <v/>
      </c>
      <c r="AC3411" s="46">
        <f>IF($B3411="","",IFERROR(INDEX('CCA Util %'!$H:$H,MATCH($B3411,'CCA Util %'!$E:$E,0)),""))</f>
        <v/>
      </c>
      <c r="AD3411">
        <f>IF($B3411="","",IFERROR(INDEX('CCA Util %'!$G:$G,MATCH($B3411,'CCA Util %'!$E:$E,0)),""))</f>
        <v/>
      </c>
      <c r="AE3411">
        <f>IF(OR($B3411="",$U3411=""),"",$U3411&amp;" &amp; "&amp;IF(OR($AD3411="",$AD3411=0),"Util NA",$AD3411&amp;" Util"))</f>
        <v/>
      </c>
    </row>
    <row r="3412" ht="15.75" customHeight="1" s="42">
      <c r="A3412" s="41" t="n"/>
      <c r="G3412" s="38" t="n"/>
      <c r="H3412" s="38" t="n"/>
      <c r="I3412" s="38" t="n"/>
      <c r="J3412" s="38" t="n"/>
      <c r="K3412" s="38" t="n"/>
      <c r="L3412" s="38" t="n"/>
      <c r="N3412" s="36">
        <f>IF($B3412="","",IF($C3412="SUPERSTORE","Superstore","DH"))</f>
        <v/>
      </c>
      <c r="O3412" s="36">
        <f>IF($B3412="","",IFERROR(VLOOKUP($B3412,Mapping!$A:$C,2,0),"Not Mapped"))</f>
        <v/>
      </c>
      <c r="P3412" s="36">
        <f>IF($B3412="","",IFERROR(VLOOKUP($B3412,Mapping!$A:$C,3,0),"Not Mapped"))</f>
        <v/>
      </c>
      <c r="Q3412" s="36">
        <f>IF($B3412="","",IFERROR(VLOOKUP($O3412,Leaders!$A:$B,2,0),"Not Mapped"))</f>
        <v/>
      </c>
      <c r="R3412" s="36">
        <f>IF($B3412="","",IF(COUNTIF(Exclusions!$A:$A,$B3412)&gt;0,"Yes","No"))</f>
        <v/>
      </c>
      <c r="S3412" s="38">
        <f>IF($B3412="","",MIN(1,DAY($A3412)/IF($N3412="Superstore",Settings!$B$5,Settings!$B$4)))</f>
        <v/>
      </c>
      <c r="T3412" s="38">
        <f>IF(OR($B3412="",$G3412="",$S3412=0),"",$G3412/$S3412)</f>
        <v/>
      </c>
      <c r="U3412" s="36">
        <f>IF($T3412="","",IF($T3412&lt;Settings!$B$8,"Critical",IF($T3412&lt;Settings!$B$9,"Semi Critical","Non Critical")))</f>
        <v/>
      </c>
      <c r="V3412" s="28" t="n"/>
      <c r="Z3412">
        <f>IF($B3412="","",IFERROR(VLOOKUP($B3412,'Plan HC for CCA'!$A:$B,2,0),""))</f>
        <v/>
      </c>
      <c r="AA3412">
        <f>IF(OR($B3412="",$Z3412=""),"",IF(N($M3412)&lt;$Z3412,"Delta","No Delta"))</f>
        <v/>
      </c>
      <c r="AB3412">
        <f>IF(OR($B3412="",$Z3412=""),"",MAX(0,$Z3412-N($M3412)))</f>
        <v/>
      </c>
      <c r="AC3412" s="46">
        <f>IF($B3412="","",IFERROR(INDEX('CCA Util %'!$H:$H,MATCH($B3412,'CCA Util %'!$E:$E,0)),""))</f>
        <v/>
      </c>
      <c r="AD3412">
        <f>IF($B3412="","",IFERROR(INDEX('CCA Util %'!$G:$G,MATCH($B3412,'CCA Util %'!$E:$E,0)),""))</f>
        <v/>
      </c>
      <c r="AE3412">
        <f>IF(OR($B3412="",$U3412=""),"",$U3412&amp;" &amp; "&amp;IF(OR($AD3412="",$AD3412=0),"Util NA",$AD3412&amp;" Util"))</f>
        <v/>
      </c>
    </row>
    <row r="3413" ht="15.75" customHeight="1" s="42">
      <c r="A3413" s="41" t="n"/>
      <c r="G3413" s="38" t="n"/>
      <c r="H3413" s="38" t="n"/>
      <c r="I3413" s="38" t="n"/>
      <c r="J3413" s="38" t="n"/>
      <c r="K3413" s="38" t="n"/>
      <c r="L3413" s="38" t="n"/>
      <c r="N3413" s="36">
        <f>IF($B3413="","",IF($C3413="SUPERSTORE","Superstore","DH"))</f>
        <v/>
      </c>
      <c r="O3413" s="36">
        <f>IF($B3413="","",IFERROR(VLOOKUP($B3413,Mapping!$A:$C,2,0),"Not Mapped"))</f>
        <v/>
      </c>
      <c r="P3413" s="36">
        <f>IF($B3413="","",IFERROR(VLOOKUP($B3413,Mapping!$A:$C,3,0),"Not Mapped"))</f>
        <v/>
      </c>
      <c r="Q3413" s="36">
        <f>IF($B3413="","",IFERROR(VLOOKUP($O3413,Leaders!$A:$B,2,0),"Not Mapped"))</f>
        <v/>
      </c>
      <c r="R3413" s="36">
        <f>IF($B3413="","",IF(COUNTIF(Exclusions!$A:$A,$B3413)&gt;0,"Yes","No"))</f>
        <v/>
      </c>
      <c r="S3413" s="38">
        <f>IF($B3413="","",MIN(1,DAY($A3413)/IF($N3413="Superstore",Settings!$B$5,Settings!$B$4)))</f>
        <v/>
      </c>
      <c r="T3413" s="38">
        <f>IF(OR($B3413="",$G3413="",$S3413=0),"",$G3413/$S3413)</f>
        <v/>
      </c>
      <c r="U3413" s="36">
        <f>IF($T3413="","",IF($T3413&lt;Settings!$B$8,"Critical",IF($T3413&lt;Settings!$B$9,"Semi Critical","Non Critical")))</f>
        <v/>
      </c>
      <c r="V3413" s="28" t="n"/>
      <c r="Z3413">
        <f>IF($B3413="","",IFERROR(VLOOKUP($B3413,'Plan HC for CCA'!$A:$B,2,0),""))</f>
        <v/>
      </c>
      <c r="AA3413">
        <f>IF(OR($B3413="",$Z3413=""),"",IF(N($M3413)&lt;$Z3413,"Delta","No Delta"))</f>
        <v/>
      </c>
      <c r="AB3413">
        <f>IF(OR($B3413="",$Z3413=""),"",MAX(0,$Z3413-N($M3413)))</f>
        <v/>
      </c>
      <c r="AC3413" s="46">
        <f>IF($B3413="","",IFERROR(INDEX('CCA Util %'!$H:$H,MATCH($B3413,'CCA Util %'!$E:$E,0)),""))</f>
        <v/>
      </c>
      <c r="AD3413">
        <f>IF($B3413="","",IFERROR(INDEX('CCA Util %'!$G:$G,MATCH($B3413,'CCA Util %'!$E:$E,0)),""))</f>
        <v/>
      </c>
      <c r="AE3413">
        <f>IF(OR($B3413="",$U3413=""),"",$U3413&amp;" &amp; "&amp;IF(OR($AD3413="",$AD3413=0),"Util NA",$AD3413&amp;" Util"))</f>
        <v/>
      </c>
    </row>
    <row r="3414" ht="15.75" customHeight="1" s="42">
      <c r="A3414" s="41" t="n"/>
      <c r="G3414" s="38" t="n"/>
      <c r="H3414" s="38" t="n"/>
      <c r="I3414" s="38" t="n"/>
      <c r="J3414" s="38" t="n"/>
      <c r="K3414" s="38" t="n"/>
      <c r="L3414" s="38" t="n"/>
      <c r="N3414" s="36">
        <f>IF($B3414="","",IF($C3414="SUPERSTORE","Superstore","DH"))</f>
        <v/>
      </c>
      <c r="O3414" s="36">
        <f>IF($B3414="","",IFERROR(VLOOKUP($B3414,Mapping!$A:$C,2,0),"Not Mapped"))</f>
        <v/>
      </c>
      <c r="P3414" s="36">
        <f>IF($B3414="","",IFERROR(VLOOKUP($B3414,Mapping!$A:$C,3,0),"Not Mapped"))</f>
        <v/>
      </c>
      <c r="Q3414" s="36">
        <f>IF($B3414="","",IFERROR(VLOOKUP($O3414,Leaders!$A:$B,2,0),"Not Mapped"))</f>
        <v/>
      </c>
      <c r="R3414" s="36">
        <f>IF($B3414="","",IF(COUNTIF(Exclusions!$A:$A,$B3414)&gt;0,"Yes","No"))</f>
        <v/>
      </c>
      <c r="S3414" s="38">
        <f>IF($B3414="","",MIN(1,DAY($A3414)/IF($N3414="Superstore",Settings!$B$5,Settings!$B$4)))</f>
        <v/>
      </c>
      <c r="T3414" s="38">
        <f>IF(OR($B3414="",$G3414="",$S3414=0),"",$G3414/$S3414)</f>
        <v/>
      </c>
      <c r="U3414" s="36">
        <f>IF($T3414="","",IF($T3414&lt;Settings!$B$8,"Critical",IF($T3414&lt;Settings!$B$9,"Semi Critical","Non Critical")))</f>
        <v/>
      </c>
      <c r="V3414" s="28" t="n"/>
      <c r="Z3414">
        <f>IF($B3414="","",IFERROR(VLOOKUP($B3414,'Plan HC for CCA'!$A:$B,2,0),""))</f>
        <v/>
      </c>
      <c r="AA3414">
        <f>IF(OR($B3414="",$Z3414=""),"",IF(N($M3414)&lt;$Z3414,"Delta","No Delta"))</f>
        <v/>
      </c>
      <c r="AB3414">
        <f>IF(OR($B3414="",$Z3414=""),"",MAX(0,$Z3414-N($M3414)))</f>
        <v/>
      </c>
      <c r="AC3414" s="46">
        <f>IF($B3414="","",IFERROR(INDEX('CCA Util %'!$H:$H,MATCH($B3414,'CCA Util %'!$E:$E,0)),""))</f>
        <v/>
      </c>
      <c r="AD3414">
        <f>IF($B3414="","",IFERROR(INDEX('CCA Util %'!$G:$G,MATCH($B3414,'CCA Util %'!$E:$E,0)),""))</f>
        <v/>
      </c>
      <c r="AE3414">
        <f>IF(OR($B3414="",$U3414=""),"",$U3414&amp;" &amp; "&amp;IF(OR($AD3414="",$AD3414=0),"Util NA",$AD3414&amp;" Util"))</f>
        <v/>
      </c>
    </row>
    <row r="3415" ht="15.75" customHeight="1" s="42">
      <c r="A3415" s="41" t="n"/>
      <c r="G3415" s="38" t="n"/>
      <c r="H3415" s="38" t="n"/>
      <c r="I3415" s="38" t="n"/>
      <c r="J3415" s="38" t="n"/>
      <c r="K3415" s="38" t="n"/>
      <c r="L3415" s="38" t="n"/>
      <c r="N3415" s="36">
        <f>IF($B3415="","",IF($C3415="SUPERSTORE","Superstore","DH"))</f>
        <v/>
      </c>
      <c r="O3415" s="36">
        <f>IF($B3415="","",IFERROR(VLOOKUP($B3415,Mapping!$A:$C,2,0),"Not Mapped"))</f>
        <v/>
      </c>
      <c r="P3415" s="36">
        <f>IF($B3415="","",IFERROR(VLOOKUP($B3415,Mapping!$A:$C,3,0),"Not Mapped"))</f>
        <v/>
      </c>
      <c r="Q3415" s="36">
        <f>IF($B3415="","",IFERROR(VLOOKUP($O3415,Leaders!$A:$B,2,0),"Not Mapped"))</f>
        <v/>
      </c>
      <c r="R3415" s="36">
        <f>IF($B3415="","",IF(COUNTIF(Exclusions!$A:$A,$B3415)&gt;0,"Yes","No"))</f>
        <v/>
      </c>
      <c r="S3415" s="38">
        <f>IF($B3415="","",MIN(1,DAY($A3415)/IF($N3415="Superstore",Settings!$B$5,Settings!$B$4)))</f>
        <v/>
      </c>
      <c r="T3415" s="38">
        <f>IF(OR($B3415="",$G3415="",$S3415=0),"",$G3415/$S3415)</f>
        <v/>
      </c>
      <c r="U3415" s="36">
        <f>IF($T3415="","",IF($T3415&lt;Settings!$B$8,"Critical",IF($T3415&lt;Settings!$B$9,"Semi Critical","Non Critical")))</f>
        <v/>
      </c>
      <c r="V3415" s="28" t="n"/>
      <c r="Z3415">
        <f>IF($B3415="","",IFERROR(VLOOKUP($B3415,'Plan HC for CCA'!$A:$B,2,0),""))</f>
        <v/>
      </c>
      <c r="AA3415">
        <f>IF(OR($B3415="",$Z3415=""),"",IF(N($M3415)&lt;$Z3415,"Delta","No Delta"))</f>
        <v/>
      </c>
      <c r="AB3415">
        <f>IF(OR($B3415="",$Z3415=""),"",MAX(0,$Z3415-N($M3415)))</f>
        <v/>
      </c>
      <c r="AC3415" s="46">
        <f>IF($B3415="","",IFERROR(INDEX('CCA Util %'!$H:$H,MATCH($B3415,'CCA Util %'!$E:$E,0)),""))</f>
        <v/>
      </c>
      <c r="AD3415">
        <f>IF($B3415="","",IFERROR(INDEX('CCA Util %'!$G:$G,MATCH($B3415,'CCA Util %'!$E:$E,0)),""))</f>
        <v/>
      </c>
      <c r="AE3415">
        <f>IF(OR($B3415="",$U3415=""),"",$U3415&amp;" &amp; "&amp;IF(OR($AD3415="",$AD3415=0),"Util NA",$AD3415&amp;" Util"))</f>
        <v/>
      </c>
    </row>
    <row r="3416" ht="15.75" customHeight="1" s="42">
      <c r="A3416" s="41" t="n"/>
      <c r="G3416" s="38" t="n"/>
      <c r="H3416" s="38" t="n"/>
      <c r="I3416" s="38" t="n"/>
      <c r="J3416" s="38" t="n"/>
      <c r="K3416" s="38" t="n"/>
      <c r="L3416" s="38" t="n"/>
      <c r="N3416" s="36">
        <f>IF($B3416="","",IF($C3416="SUPERSTORE","Superstore","DH"))</f>
        <v/>
      </c>
      <c r="O3416" s="36">
        <f>IF($B3416="","",IFERROR(VLOOKUP($B3416,Mapping!$A:$C,2,0),"Not Mapped"))</f>
        <v/>
      </c>
      <c r="P3416" s="36">
        <f>IF($B3416="","",IFERROR(VLOOKUP($B3416,Mapping!$A:$C,3,0),"Not Mapped"))</f>
        <v/>
      </c>
      <c r="Q3416" s="36">
        <f>IF($B3416="","",IFERROR(VLOOKUP($O3416,Leaders!$A:$B,2,0),"Not Mapped"))</f>
        <v/>
      </c>
      <c r="R3416" s="36">
        <f>IF($B3416="","",IF(COUNTIF(Exclusions!$A:$A,$B3416)&gt;0,"Yes","No"))</f>
        <v/>
      </c>
      <c r="S3416" s="38">
        <f>IF($B3416="","",MIN(1,DAY($A3416)/IF($N3416="Superstore",Settings!$B$5,Settings!$B$4)))</f>
        <v/>
      </c>
      <c r="T3416" s="38">
        <f>IF(OR($B3416="",$G3416="",$S3416=0),"",$G3416/$S3416)</f>
        <v/>
      </c>
      <c r="U3416" s="36">
        <f>IF($T3416="","",IF($T3416&lt;Settings!$B$8,"Critical",IF($T3416&lt;Settings!$B$9,"Semi Critical","Non Critical")))</f>
        <v/>
      </c>
      <c r="V3416" s="28" t="n"/>
      <c r="Z3416">
        <f>IF($B3416="","",IFERROR(VLOOKUP($B3416,'Plan HC for CCA'!$A:$B,2,0),""))</f>
        <v/>
      </c>
      <c r="AA3416">
        <f>IF(OR($B3416="",$Z3416=""),"",IF(N($M3416)&lt;$Z3416,"Delta","No Delta"))</f>
        <v/>
      </c>
      <c r="AB3416">
        <f>IF(OR($B3416="",$Z3416=""),"",MAX(0,$Z3416-N($M3416)))</f>
        <v/>
      </c>
      <c r="AC3416" s="46">
        <f>IF($B3416="","",IFERROR(INDEX('CCA Util %'!$H:$H,MATCH($B3416,'CCA Util %'!$E:$E,0)),""))</f>
        <v/>
      </c>
      <c r="AD3416">
        <f>IF($B3416="","",IFERROR(INDEX('CCA Util %'!$G:$G,MATCH($B3416,'CCA Util %'!$E:$E,0)),""))</f>
        <v/>
      </c>
      <c r="AE3416">
        <f>IF(OR($B3416="",$U3416=""),"",$U3416&amp;" &amp; "&amp;IF(OR($AD3416="",$AD3416=0),"Util NA",$AD3416&amp;" Util"))</f>
        <v/>
      </c>
    </row>
    <row r="3417" ht="15.75" customHeight="1" s="42">
      <c r="A3417" s="41" t="n"/>
      <c r="G3417" s="38" t="n"/>
      <c r="H3417" s="38" t="n"/>
      <c r="I3417" s="38" t="n"/>
      <c r="J3417" s="38" t="n"/>
      <c r="K3417" s="38" t="n"/>
      <c r="L3417" s="38" t="n"/>
      <c r="N3417" s="36">
        <f>IF($B3417="","",IF($C3417="SUPERSTORE","Superstore","DH"))</f>
        <v/>
      </c>
      <c r="O3417" s="36">
        <f>IF($B3417="","",IFERROR(VLOOKUP($B3417,Mapping!$A:$C,2,0),"Not Mapped"))</f>
        <v/>
      </c>
      <c r="P3417" s="36">
        <f>IF($B3417="","",IFERROR(VLOOKUP($B3417,Mapping!$A:$C,3,0),"Not Mapped"))</f>
        <v/>
      </c>
      <c r="Q3417" s="36">
        <f>IF($B3417="","",IFERROR(VLOOKUP($O3417,Leaders!$A:$B,2,0),"Not Mapped"))</f>
        <v/>
      </c>
      <c r="R3417" s="36">
        <f>IF($B3417="","",IF(COUNTIF(Exclusions!$A:$A,$B3417)&gt;0,"Yes","No"))</f>
        <v/>
      </c>
      <c r="S3417" s="38">
        <f>IF($B3417="","",MIN(1,DAY($A3417)/IF($N3417="Superstore",Settings!$B$5,Settings!$B$4)))</f>
        <v/>
      </c>
      <c r="T3417" s="38">
        <f>IF(OR($B3417="",$G3417="",$S3417=0),"",$G3417/$S3417)</f>
        <v/>
      </c>
      <c r="U3417" s="36">
        <f>IF($T3417="","",IF($T3417&lt;Settings!$B$8,"Critical",IF($T3417&lt;Settings!$B$9,"Semi Critical","Non Critical")))</f>
        <v/>
      </c>
      <c r="V3417" s="28" t="n"/>
      <c r="Z3417">
        <f>IF($B3417="","",IFERROR(VLOOKUP($B3417,'Plan HC for CCA'!$A:$B,2,0),""))</f>
        <v/>
      </c>
      <c r="AA3417">
        <f>IF(OR($B3417="",$Z3417=""),"",IF(N($M3417)&lt;$Z3417,"Delta","No Delta"))</f>
        <v/>
      </c>
      <c r="AB3417">
        <f>IF(OR($B3417="",$Z3417=""),"",MAX(0,$Z3417-N($M3417)))</f>
        <v/>
      </c>
      <c r="AC3417" s="46">
        <f>IF($B3417="","",IFERROR(INDEX('CCA Util %'!$H:$H,MATCH($B3417,'CCA Util %'!$E:$E,0)),""))</f>
        <v/>
      </c>
      <c r="AD3417">
        <f>IF($B3417="","",IFERROR(INDEX('CCA Util %'!$G:$G,MATCH($B3417,'CCA Util %'!$E:$E,0)),""))</f>
        <v/>
      </c>
      <c r="AE3417">
        <f>IF(OR($B3417="",$U3417=""),"",$U3417&amp;" &amp; "&amp;IF(OR($AD3417="",$AD3417=0),"Util NA",$AD3417&amp;" Util"))</f>
        <v/>
      </c>
    </row>
    <row r="3418" ht="15.75" customHeight="1" s="42">
      <c r="A3418" s="41" t="n"/>
      <c r="G3418" s="38" t="n"/>
      <c r="H3418" s="38" t="n"/>
      <c r="I3418" s="38" t="n"/>
      <c r="J3418" s="38" t="n"/>
      <c r="K3418" s="38" t="n"/>
      <c r="L3418" s="38" t="n"/>
      <c r="N3418" s="36">
        <f>IF($B3418="","",IF($C3418="SUPERSTORE","Superstore","DH"))</f>
        <v/>
      </c>
      <c r="O3418" s="36">
        <f>IF($B3418="","",IFERROR(VLOOKUP($B3418,Mapping!$A:$C,2,0),"Not Mapped"))</f>
        <v/>
      </c>
      <c r="P3418" s="36">
        <f>IF($B3418="","",IFERROR(VLOOKUP($B3418,Mapping!$A:$C,3,0),"Not Mapped"))</f>
        <v/>
      </c>
      <c r="Q3418" s="36">
        <f>IF($B3418="","",IFERROR(VLOOKUP($O3418,Leaders!$A:$B,2,0),"Not Mapped"))</f>
        <v/>
      </c>
      <c r="R3418" s="36">
        <f>IF($B3418="","",IF(COUNTIF(Exclusions!$A:$A,$B3418)&gt;0,"Yes","No"))</f>
        <v/>
      </c>
      <c r="S3418" s="38">
        <f>IF($B3418="","",MIN(1,DAY($A3418)/IF($N3418="Superstore",Settings!$B$5,Settings!$B$4)))</f>
        <v/>
      </c>
      <c r="T3418" s="38">
        <f>IF(OR($B3418="",$G3418="",$S3418=0),"",$G3418/$S3418)</f>
        <v/>
      </c>
      <c r="U3418" s="36">
        <f>IF($T3418="","",IF($T3418&lt;Settings!$B$8,"Critical",IF($T3418&lt;Settings!$B$9,"Semi Critical","Non Critical")))</f>
        <v/>
      </c>
      <c r="V3418" s="28" t="n"/>
      <c r="Z3418">
        <f>IF($B3418="","",IFERROR(VLOOKUP($B3418,'Plan HC for CCA'!$A:$B,2,0),""))</f>
        <v/>
      </c>
      <c r="AA3418">
        <f>IF(OR($B3418="",$Z3418=""),"",IF(N($M3418)&lt;$Z3418,"Delta","No Delta"))</f>
        <v/>
      </c>
      <c r="AB3418">
        <f>IF(OR($B3418="",$Z3418=""),"",MAX(0,$Z3418-N($M3418)))</f>
        <v/>
      </c>
      <c r="AC3418" s="46">
        <f>IF($B3418="","",IFERROR(INDEX('CCA Util %'!$H:$H,MATCH($B3418,'CCA Util %'!$E:$E,0)),""))</f>
        <v/>
      </c>
      <c r="AD3418">
        <f>IF($B3418="","",IFERROR(INDEX('CCA Util %'!$G:$G,MATCH($B3418,'CCA Util %'!$E:$E,0)),""))</f>
        <v/>
      </c>
      <c r="AE3418">
        <f>IF(OR($B3418="",$U3418=""),"",$U3418&amp;" &amp; "&amp;IF(OR($AD3418="",$AD3418=0),"Util NA",$AD3418&amp;" Util"))</f>
        <v/>
      </c>
    </row>
    <row r="3419" ht="15.75" customHeight="1" s="42">
      <c r="A3419" s="41" t="n"/>
      <c r="G3419" s="38" t="n"/>
      <c r="H3419" s="38" t="n"/>
      <c r="I3419" s="38" t="n"/>
      <c r="J3419" s="38" t="n"/>
      <c r="K3419" s="38" t="n"/>
      <c r="L3419" s="38" t="n"/>
      <c r="N3419" s="36">
        <f>IF($B3419="","",IF($C3419="SUPERSTORE","Superstore","DH"))</f>
        <v/>
      </c>
      <c r="O3419" s="36">
        <f>IF($B3419="","",IFERROR(VLOOKUP($B3419,Mapping!$A:$C,2,0),"Not Mapped"))</f>
        <v/>
      </c>
      <c r="P3419" s="36">
        <f>IF($B3419="","",IFERROR(VLOOKUP($B3419,Mapping!$A:$C,3,0),"Not Mapped"))</f>
        <v/>
      </c>
      <c r="Q3419" s="36">
        <f>IF($B3419="","",IFERROR(VLOOKUP($O3419,Leaders!$A:$B,2,0),"Not Mapped"))</f>
        <v/>
      </c>
      <c r="R3419" s="36">
        <f>IF($B3419="","",IF(COUNTIF(Exclusions!$A:$A,$B3419)&gt;0,"Yes","No"))</f>
        <v/>
      </c>
      <c r="S3419" s="38">
        <f>IF($B3419="","",MIN(1,DAY($A3419)/IF($N3419="Superstore",Settings!$B$5,Settings!$B$4)))</f>
        <v/>
      </c>
      <c r="T3419" s="38">
        <f>IF(OR($B3419="",$G3419="",$S3419=0),"",$G3419/$S3419)</f>
        <v/>
      </c>
      <c r="U3419" s="36">
        <f>IF($T3419="","",IF($T3419&lt;Settings!$B$8,"Critical",IF($T3419&lt;Settings!$B$9,"Semi Critical","Non Critical")))</f>
        <v/>
      </c>
      <c r="V3419" s="28" t="n"/>
      <c r="Z3419">
        <f>IF($B3419="","",IFERROR(VLOOKUP($B3419,'Plan HC for CCA'!$A:$B,2,0),""))</f>
        <v/>
      </c>
      <c r="AA3419">
        <f>IF(OR($B3419="",$Z3419=""),"",IF(N($M3419)&lt;$Z3419,"Delta","No Delta"))</f>
        <v/>
      </c>
      <c r="AB3419">
        <f>IF(OR($B3419="",$Z3419=""),"",MAX(0,$Z3419-N($M3419)))</f>
        <v/>
      </c>
      <c r="AC3419" s="46">
        <f>IF($B3419="","",IFERROR(INDEX('CCA Util %'!$H:$H,MATCH($B3419,'CCA Util %'!$E:$E,0)),""))</f>
        <v/>
      </c>
      <c r="AD3419">
        <f>IF($B3419="","",IFERROR(INDEX('CCA Util %'!$G:$G,MATCH($B3419,'CCA Util %'!$E:$E,0)),""))</f>
        <v/>
      </c>
      <c r="AE3419">
        <f>IF(OR($B3419="",$U3419=""),"",$U3419&amp;" &amp; "&amp;IF(OR($AD3419="",$AD3419=0),"Util NA",$AD3419&amp;" Util"))</f>
        <v/>
      </c>
    </row>
    <row r="3420" ht="15.75" customHeight="1" s="42">
      <c r="A3420" s="41" t="n"/>
      <c r="G3420" s="38" t="n"/>
      <c r="H3420" s="38" t="n"/>
      <c r="I3420" s="38" t="n"/>
      <c r="J3420" s="38" t="n"/>
      <c r="K3420" s="38" t="n"/>
      <c r="L3420" s="38" t="n"/>
      <c r="N3420" s="36">
        <f>IF($B3420="","",IF($C3420="SUPERSTORE","Superstore","DH"))</f>
        <v/>
      </c>
      <c r="O3420" s="36">
        <f>IF($B3420="","",IFERROR(VLOOKUP($B3420,Mapping!$A:$C,2,0),"Not Mapped"))</f>
        <v/>
      </c>
      <c r="P3420" s="36">
        <f>IF($B3420="","",IFERROR(VLOOKUP($B3420,Mapping!$A:$C,3,0),"Not Mapped"))</f>
        <v/>
      </c>
      <c r="Q3420" s="36">
        <f>IF($B3420="","",IFERROR(VLOOKUP($O3420,Leaders!$A:$B,2,0),"Not Mapped"))</f>
        <v/>
      </c>
      <c r="R3420" s="36">
        <f>IF($B3420="","",IF(COUNTIF(Exclusions!$A:$A,$B3420)&gt;0,"Yes","No"))</f>
        <v/>
      </c>
      <c r="S3420" s="38">
        <f>IF($B3420="","",MIN(1,DAY($A3420)/IF($N3420="Superstore",Settings!$B$5,Settings!$B$4)))</f>
        <v/>
      </c>
      <c r="T3420" s="38">
        <f>IF(OR($B3420="",$G3420="",$S3420=0),"",$G3420/$S3420)</f>
        <v/>
      </c>
      <c r="U3420" s="36">
        <f>IF($T3420="","",IF($T3420&lt;Settings!$B$8,"Critical",IF($T3420&lt;Settings!$B$9,"Semi Critical","Non Critical")))</f>
        <v/>
      </c>
      <c r="V3420" s="28" t="n"/>
      <c r="Z3420">
        <f>IF($B3420="","",IFERROR(VLOOKUP($B3420,'Plan HC for CCA'!$A:$B,2,0),""))</f>
        <v/>
      </c>
      <c r="AA3420">
        <f>IF(OR($B3420="",$Z3420=""),"",IF(N($M3420)&lt;$Z3420,"Delta","No Delta"))</f>
        <v/>
      </c>
      <c r="AB3420">
        <f>IF(OR($B3420="",$Z3420=""),"",MAX(0,$Z3420-N($M3420)))</f>
        <v/>
      </c>
      <c r="AC3420" s="46">
        <f>IF($B3420="","",IFERROR(INDEX('CCA Util %'!$H:$H,MATCH($B3420,'CCA Util %'!$E:$E,0)),""))</f>
        <v/>
      </c>
      <c r="AD3420">
        <f>IF($B3420="","",IFERROR(INDEX('CCA Util %'!$G:$G,MATCH($B3420,'CCA Util %'!$E:$E,0)),""))</f>
        <v/>
      </c>
      <c r="AE3420">
        <f>IF(OR($B3420="",$U3420=""),"",$U3420&amp;" &amp; "&amp;IF(OR($AD3420="",$AD3420=0),"Util NA",$AD3420&amp;" Util"))</f>
        <v/>
      </c>
    </row>
    <row r="3421" ht="15.75" customHeight="1" s="42">
      <c r="A3421" s="41" t="n"/>
      <c r="G3421" s="38" t="n"/>
      <c r="H3421" s="38" t="n"/>
      <c r="I3421" s="38" t="n"/>
      <c r="J3421" s="38" t="n"/>
      <c r="K3421" s="38" t="n"/>
      <c r="L3421" s="38" t="n"/>
      <c r="N3421" s="36">
        <f>IF($B3421="","",IF($C3421="SUPERSTORE","Superstore","DH"))</f>
        <v/>
      </c>
      <c r="O3421" s="36">
        <f>IF($B3421="","",IFERROR(VLOOKUP($B3421,Mapping!$A:$C,2,0),"Not Mapped"))</f>
        <v/>
      </c>
      <c r="P3421" s="36">
        <f>IF($B3421="","",IFERROR(VLOOKUP($B3421,Mapping!$A:$C,3,0),"Not Mapped"))</f>
        <v/>
      </c>
      <c r="Q3421" s="36">
        <f>IF($B3421="","",IFERROR(VLOOKUP($O3421,Leaders!$A:$B,2,0),"Not Mapped"))</f>
        <v/>
      </c>
      <c r="R3421" s="36">
        <f>IF($B3421="","",IF(COUNTIF(Exclusions!$A:$A,$B3421)&gt;0,"Yes","No"))</f>
        <v/>
      </c>
      <c r="S3421" s="38">
        <f>IF($B3421="","",MIN(1,DAY($A3421)/IF($N3421="Superstore",Settings!$B$5,Settings!$B$4)))</f>
        <v/>
      </c>
      <c r="T3421" s="38">
        <f>IF(OR($B3421="",$G3421="",$S3421=0),"",$G3421/$S3421)</f>
        <v/>
      </c>
      <c r="U3421" s="36">
        <f>IF($T3421="","",IF($T3421&lt;Settings!$B$8,"Critical",IF($T3421&lt;Settings!$B$9,"Semi Critical","Non Critical")))</f>
        <v/>
      </c>
      <c r="V3421" s="28" t="n"/>
      <c r="Z3421">
        <f>IF($B3421="","",IFERROR(VLOOKUP($B3421,'Plan HC for CCA'!$A:$B,2,0),""))</f>
        <v/>
      </c>
      <c r="AA3421">
        <f>IF(OR($B3421="",$Z3421=""),"",IF(N($M3421)&lt;$Z3421,"Delta","No Delta"))</f>
        <v/>
      </c>
      <c r="AB3421">
        <f>IF(OR($B3421="",$Z3421=""),"",MAX(0,$Z3421-N($M3421)))</f>
        <v/>
      </c>
      <c r="AC3421" s="46">
        <f>IF($B3421="","",IFERROR(INDEX('CCA Util %'!$H:$H,MATCH($B3421,'CCA Util %'!$E:$E,0)),""))</f>
        <v/>
      </c>
      <c r="AD3421">
        <f>IF($B3421="","",IFERROR(INDEX('CCA Util %'!$G:$G,MATCH($B3421,'CCA Util %'!$E:$E,0)),""))</f>
        <v/>
      </c>
      <c r="AE3421">
        <f>IF(OR($B3421="",$U3421=""),"",$U3421&amp;" &amp; "&amp;IF(OR($AD3421="",$AD3421=0),"Util NA",$AD3421&amp;" Util"))</f>
        <v/>
      </c>
    </row>
    <row r="3422" ht="15.75" customHeight="1" s="42">
      <c r="A3422" s="41" t="n"/>
      <c r="G3422" s="38" t="n"/>
      <c r="H3422" s="38" t="n"/>
      <c r="I3422" s="38" t="n"/>
      <c r="J3422" s="38" t="n"/>
      <c r="K3422" s="38" t="n"/>
      <c r="L3422" s="38" t="n"/>
      <c r="N3422" s="36">
        <f>IF($B3422="","",IF($C3422="SUPERSTORE","Superstore","DH"))</f>
        <v/>
      </c>
      <c r="O3422" s="36">
        <f>IF($B3422="","",IFERROR(VLOOKUP($B3422,Mapping!$A:$C,2,0),"Not Mapped"))</f>
        <v/>
      </c>
      <c r="P3422" s="36">
        <f>IF($B3422="","",IFERROR(VLOOKUP($B3422,Mapping!$A:$C,3,0),"Not Mapped"))</f>
        <v/>
      </c>
      <c r="Q3422" s="36">
        <f>IF($B3422="","",IFERROR(VLOOKUP($O3422,Leaders!$A:$B,2,0),"Not Mapped"))</f>
        <v/>
      </c>
      <c r="R3422" s="36">
        <f>IF($B3422="","",IF(COUNTIF(Exclusions!$A:$A,$B3422)&gt;0,"Yes","No"))</f>
        <v/>
      </c>
      <c r="S3422" s="38">
        <f>IF($B3422="","",MIN(1,DAY($A3422)/IF($N3422="Superstore",Settings!$B$5,Settings!$B$4)))</f>
        <v/>
      </c>
      <c r="T3422" s="38">
        <f>IF(OR($B3422="",$G3422="",$S3422=0),"",$G3422/$S3422)</f>
        <v/>
      </c>
      <c r="U3422" s="36">
        <f>IF($T3422="","",IF($T3422&lt;Settings!$B$8,"Critical",IF($T3422&lt;Settings!$B$9,"Semi Critical","Non Critical")))</f>
        <v/>
      </c>
      <c r="V3422" s="28" t="n"/>
      <c r="Z3422">
        <f>IF($B3422="","",IFERROR(VLOOKUP($B3422,'Plan HC for CCA'!$A:$B,2,0),""))</f>
        <v/>
      </c>
      <c r="AA3422">
        <f>IF(OR($B3422="",$Z3422=""),"",IF(N($M3422)&lt;$Z3422,"Delta","No Delta"))</f>
        <v/>
      </c>
      <c r="AB3422">
        <f>IF(OR($B3422="",$Z3422=""),"",MAX(0,$Z3422-N($M3422)))</f>
        <v/>
      </c>
      <c r="AC3422" s="46">
        <f>IF($B3422="","",IFERROR(INDEX('CCA Util %'!$H:$H,MATCH($B3422,'CCA Util %'!$E:$E,0)),""))</f>
        <v/>
      </c>
      <c r="AD3422">
        <f>IF($B3422="","",IFERROR(INDEX('CCA Util %'!$G:$G,MATCH($B3422,'CCA Util %'!$E:$E,0)),""))</f>
        <v/>
      </c>
      <c r="AE3422">
        <f>IF(OR($B3422="",$U3422=""),"",$U3422&amp;" &amp; "&amp;IF(OR($AD3422="",$AD3422=0),"Util NA",$AD3422&amp;" Util"))</f>
        <v/>
      </c>
    </row>
    <row r="3423" ht="15.75" customHeight="1" s="42">
      <c r="A3423" s="41" t="n"/>
      <c r="G3423" s="38" t="n"/>
      <c r="H3423" s="38" t="n"/>
      <c r="I3423" s="38" t="n"/>
      <c r="J3423" s="38" t="n"/>
      <c r="K3423" s="38" t="n"/>
      <c r="L3423" s="38" t="n"/>
      <c r="N3423" s="36">
        <f>IF($B3423="","",IF($C3423="SUPERSTORE","Superstore","DH"))</f>
        <v/>
      </c>
      <c r="O3423" s="36">
        <f>IF($B3423="","",IFERROR(VLOOKUP($B3423,Mapping!$A:$C,2,0),"Not Mapped"))</f>
        <v/>
      </c>
      <c r="P3423" s="36">
        <f>IF($B3423="","",IFERROR(VLOOKUP($B3423,Mapping!$A:$C,3,0),"Not Mapped"))</f>
        <v/>
      </c>
      <c r="Q3423" s="36">
        <f>IF($B3423="","",IFERROR(VLOOKUP($O3423,Leaders!$A:$B,2,0),"Not Mapped"))</f>
        <v/>
      </c>
      <c r="R3423" s="36">
        <f>IF($B3423="","",IF(COUNTIF(Exclusions!$A:$A,$B3423)&gt;0,"Yes","No"))</f>
        <v/>
      </c>
      <c r="S3423" s="38">
        <f>IF($B3423="","",MIN(1,DAY($A3423)/IF($N3423="Superstore",Settings!$B$5,Settings!$B$4)))</f>
        <v/>
      </c>
      <c r="T3423" s="38">
        <f>IF(OR($B3423="",$G3423="",$S3423=0),"",$G3423/$S3423)</f>
        <v/>
      </c>
      <c r="U3423" s="36">
        <f>IF($T3423="","",IF($T3423&lt;Settings!$B$8,"Critical",IF($T3423&lt;Settings!$B$9,"Semi Critical","Non Critical")))</f>
        <v/>
      </c>
      <c r="V3423" s="28" t="n"/>
      <c r="Z3423">
        <f>IF($B3423="","",IFERROR(VLOOKUP($B3423,'Plan HC for CCA'!$A:$B,2,0),""))</f>
        <v/>
      </c>
      <c r="AA3423">
        <f>IF(OR($B3423="",$Z3423=""),"",IF(N($M3423)&lt;$Z3423,"Delta","No Delta"))</f>
        <v/>
      </c>
      <c r="AB3423">
        <f>IF(OR($B3423="",$Z3423=""),"",MAX(0,$Z3423-N($M3423)))</f>
        <v/>
      </c>
      <c r="AC3423" s="46">
        <f>IF($B3423="","",IFERROR(INDEX('CCA Util %'!$H:$H,MATCH($B3423,'CCA Util %'!$E:$E,0)),""))</f>
        <v/>
      </c>
      <c r="AD3423">
        <f>IF($B3423="","",IFERROR(INDEX('CCA Util %'!$G:$G,MATCH($B3423,'CCA Util %'!$E:$E,0)),""))</f>
        <v/>
      </c>
      <c r="AE3423">
        <f>IF(OR($B3423="",$U3423=""),"",$U3423&amp;" &amp; "&amp;IF(OR($AD3423="",$AD3423=0),"Util NA",$AD3423&amp;" Util"))</f>
        <v/>
      </c>
    </row>
    <row r="3424" ht="15.75" customHeight="1" s="42">
      <c r="A3424" s="41" t="n"/>
      <c r="G3424" s="38" t="n"/>
      <c r="H3424" s="38" t="n"/>
      <c r="I3424" s="38" t="n"/>
      <c r="J3424" s="38" t="n"/>
      <c r="K3424" s="38" t="n"/>
      <c r="L3424" s="38" t="n"/>
      <c r="N3424" s="36">
        <f>IF($B3424="","",IF($C3424="SUPERSTORE","Superstore","DH"))</f>
        <v/>
      </c>
      <c r="O3424" s="36">
        <f>IF($B3424="","",IFERROR(VLOOKUP($B3424,Mapping!$A:$C,2,0),"Not Mapped"))</f>
        <v/>
      </c>
      <c r="P3424" s="36">
        <f>IF($B3424="","",IFERROR(VLOOKUP($B3424,Mapping!$A:$C,3,0),"Not Mapped"))</f>
        <v/>
      </c>
      <c r="Q3424" s="36">
        <f>IF($B3424="","",IFERROR(VLOOKUP($O3424,Leaders!$A:$B,2,0),"Not Mapped"))</f>
        <v/>
      </c>
      <c r="R3424" s="36">
        <f>IF($B3424="","",IF(COUNTIF(Exclusions!$A:$A,$B3424)&gt;0,"Yes","No"))</f>
        <v/>
      </c>
      <c r="S3424" s="38">
        <f>IF($B3424="","",MIN(1,DAY($A3424)/IF($N3424="Superstore",Settings!$B$5,Settings!$B$4)))</f>
        <v/>
      </c>
      <c r="T3424" s="38">
        <f>IF(OR($B3424="",$G3424="",$S3424=0),"",$G3424/$S3424)</f>
        <v/>
      </c>
      <c r="U3424" s="36">
        <f>IF($T3424="","",IF($T3424&lt;Settings!$B$8,"Critical",IF($T3424&lt;Settings!$B$9,"Semi Critical","Non Critical")))</f>
        <v/>
      </c>
      <c r="V3424" s="28" t="n"/>
      <c r="Z3424">
        <f>IF($B3424="","",IFERROR(VLOOKUP($B3424,'Plan HC for CCA'!$A:$B,2,0),""))</f>
        <v/>
      </c>
      <c r="AA3424">
        <f>IF(OR($B3424="",$Z3424=""),"",IF(N($M3424)&lt;$Z3424,"Delta","No Delta"))</f>
        <v/>
      </c>
      <c r="AB3424">
        <f>IF(OR($B3424="",$Z3424=""),"",MAX(0,$Z3424-N($M3424)))</f>
        <v/>
      </c>
      <c r="AC3424" s="46">
        <f>IF($B3424="","",IFERROR(INDEX('CCA Util %'!$H:$H,MATCH($B3424,'CCA Util %'!$E:$E,0)),""))</f>
        <v/>
      </c>
      <c r="AD3424">
        <f>IF($B3424="","",IFERROR(INDEX('CCA Util %'!$G:$G,MATCH($B3424,'CCA Util %'!$E:$E,0)),""))</f>
        <v/>
      </c>
      <c r="AE3424">
        <f>IF(OR($B3424="",$U3424=""),"",$U3424&amp;" &amp; "&amp;IF(OR($AD3424="",$AD3424=0),"Util NA",$AD3424&amp;" Util"))</f>
        <v/>
      </c>
    </row>
    <row r="3425" ht="15.75" customHeight="1" s="42">
      <c r="A3425" s="41" t="n"/>
      <c r="G3425" s="38" t="n"/>
      <c r="H3425" s="38" t="n"/>
      <c r="I3425" s="38" t="n"/>
      <c r="J3425" s="38" t="n"/>
      <c r="K3425" s="38" t="n"/>
      <c r="L3425" s="38" t="n"/>
      <c r="N3425" s="36">
        <f>IF($B3425="","",IF($C3425="SUPERSTORE","Superstore","DH"))</f>
        <v/>
      </c>
      <c r="O3425" s="36">
        <f>IF($B3425="","",IFERROR(VLOOKUP($B3425,Mapping!$A:$C,2,0),"Not Mapped"))</f>
        <v/>
      </c>
      <c r="P3425" s="36">
        <f>IF($B3425="","",IFERROR(VLOOKUP($B3425,Mapping!$A:$C,3,0),"Not Mapped"))</f>
        <v/>
      </c>
      <c r="Q3425" s="36">
        <f>IF($B3425="","",IFERROR(VLOOKUP($O3425,Leaders!$A:$B,2,0),"Not Mapped"))</f>
        <v/>
      </c>
      <c r="R3425" s="36">
        <f>IF($B3425="","",IF(COUNTIF(Exclusions!$A:$A,$B3425)&gt;0,"Yes","No"))</f>
        <v/>
      </c>
      <c r="S3425" s="38">
        <f>IF($B3425="","",MIN(1,DAY($A3425)/IF($N3425="Superstore",Settings!$B$5,Settings!$B$4)))</f>
        <v/>
      </c>
      <c r="T3425" s="38">
        <f>IF(OR($B3425="",$G3425="",$S3425=0),"",$G3425/$S3425)</f>
        <v/>
      </c>
      <c r="U3425" s="36">
        <f>IF($T3425="","",IF($T3425&lt;Settings!$B$8,"Critical",IF($T3425&lt;Settings!$B$9,"Semi Critical","Non Critical")))</f>
        <v/>
      </c>
      <c r="V3425" s="28" t="n"/>
      <c r="Z3425">
        <f>IF($B3425="","",IFERROR(VLOOKUP($B3425,'Plan HC for CCA'!$A:$B,2,0),""))</f>
        <v/>
      </c>
      <c r="AA3425">
        <f>IF(OR($B3425="",$Z3425=""),"",IF(N($M3425)&lt;$Z3425,"Delta","No Delta"))</f>
        <v/>
      </c>
      <c r="AB3425">
        <f>IF(OR($B3425="",$Z3425=""),"",MAX(0,$Z3425-N($M3425)))</f>
        <v/>
      </c>
      <c r="AC3425" s="46">
        <f>IF($B3425="","",IFERROR(INDEX('CCA Util %'!$H:$H,MATCH($B3425,'CCA Util %'!$E:$E,0)),""))</f>
        <v/>
      </c>
      <c r="AD3425">
        <f>IF($B3425="","",IFERROR(INDEX('CCA Util %'!$G:$G,MATCH($B3425,'CCA Util %'!$E:$E,0)),""))</f>
        <v/>
      </c>
      <c r="AE3425">
        <f>IF(OR($B3425="",$U3425=""),"",$U3425&amp;" &amp; "&amp;IF(OR($AD3425="",$AD3425=0),"Util NA",$AD3425&amp;" Util"))</f>
        <v/>
      </c>
    </row>
    <row r="3426" ht="15.75" customHeight="1" s="42">
      <c r="A3426" s="41" t="n"/>
      <c r="G3426" s="38" t="n"/>
      <c r="H3426" s="38" t="n"/>
      <c r="I3426" s="38" t="n"/>
      <c r="J3426" s="38" t="n"/>
      <c r="K3426" s="38" t="n"/>
      <c r="L3426" s="38" t="n"/>
      <c r="N3426" s="36">
        <f>IF($B3426="","",IF($C3426="SUPERSTORE","Superstore","DH"))</f>
        <v/>
      </c>
      <c r="O3426" s="36">
        <f>IF($B3426="","",IFERROR(VLOOKUP($B3426,Mapping!$A:$C,2,0),"Not Mapped"))</f>
        <v/>
      </c>
      <c r="P3426" s="36">
        <f>IF($B3426="","",IFERROR(VLOOKUP($B3426,Mapping!$A:$C,3,0),"Not Mapped"))</f>
        <v/>
      </c>
      <c r="Q3426" s="36">
        <f>IF($B3426="","",IFERROR(VLOOKUP($O3426,Leaders!$A:$B,2,0),"Not Mapped"))</f>
        <v/>
      </c>
      <c r="R3426" s="36">
        <f>IF($B3426="","",IF(COUNTIF(Exclusions!$A:$A,$B3426)&gt;0,"Yes","No"))</f>
        <v/>
      </c>
      <c r="S3426" s="38">
        <f>IF($B3426="","",MIN(1,DAY($A3426)/IF($N3426="Superstore",Settings!$B$5,Settings!$B$4)))</f>
        <v/>
      </c>
      <c r="T3426" s="38">
        <f>IF(OR($B3426="",$G3426="",$S3426=0),"",$G3426/$S3426)</f>
        <v/>
      </c>
      <c r="U3426" s="36">
        <f>IF($T3426="","",IF($T3426&lt;Settings!$B$8,"Critical",IF($T3426&lt;Settings!$B$9,"Semi Critical","Non Critical")))</f>
        <v/>
      </c>
      <c r="V3426" s="28" t="n"/>
      <c r="Z3426">
        <f>IF($B3426="","",IFERROR(VLOOKUP($B3426,'Plan HC for CCA'!$A:$B,2,0),""))</f>
        <v/>
      </c>
      <c r="AA3426">
        <f>IF(OR($B3426="",$Z3426=""),"",IF(N($M3426)&lt;$Z3426,"Delta","No Delta"))</f>
        <v/>
      </c>
      <c r="AB3426">
        <f>IF(OR($B3426="",$Z3426=""),"",MAX(0,$Z3426-N($M3426)))</f>
        <v/>
      </c>
      <c r="AC3426" s="46">
        <f>IF($B3426="","",IFERROR(INDEX('CCA Util %'!$H:$H,MATCH($B3426,'CCA Util %'!$E:$E,0)),""))</f>
        <v/>
      </c>
      <c r="AD3426">
        <f>IF($B3426="","",IFERROR(INDEX('CCA Util %'!$G:$G,MATCH($B3426,'CCA Util %'!$E:$E,0)),""))</f>
        <v/>
      </c>
      <c r="AE3426">
        <f>IF(OR($B3426="",$U3426=""),"",$U3426&amp;" &amp; "&amp;IF(OR($AD3426="",$AD3426=0),"Util NA",$AD3426&amp;" Util"))</f>
        <v/>
      </c>
    </row>
    <row r="3427" ht="15.75" customHeight="1" s="42">
      <c r="A3427" s="41" t="n"/>
      <c r="G3427" s="38" t="n"/>
      <c r="H3427" s="38" t="n"/>
      <c r="I3427" s="38" t="n"/>
      <c r="J3427" s="38" t="n"/>
      <c r="K3427" s="38" t="n"/>
      <c r="L3427" s="38" t="n"/>
      <c r="N3427" s="36">
        <f>IF($B3427="","",IF($C3427="SUPERSTORE","Superstore","DH"))</f>
        <v/>
      </c>
      <c r="O3427" s="36">
        <f>IF($B3427="","",IFERROR(VLOOKUP($B3427,Mapping!$A:$C,2,0),"Not Mapped"))</f>
        <v/>
      </c>
      <c r="P3427" s="36">
        <f>IF($B3427="","",IFERROR(VLOOKUP($B3427,Mapping!$A:$C,3,0),"Not Mapped"))</f>
        <v/>
      </c>
      <c r="Q3427" s="36">
        <f>IF($B3427="","",IFERROR(VLOOKUP($O3427,Leaders!$A:$B,2,0),"Not Mapped"))</f>
        <v/>
      </c>
      <c r="R3427" s="36">
        <f>IF($B3427="","",IF(COUNTIF(Exclusions!$A:$A,$B3427)&gt;0,"Yes","No"))</f>
        <v/>
      </c>
      <c r="S3427" s="38">
        <f>IF($B3427="","",MIN(1,DAY($A3427)/IF($N3427="Superstore",Settings!$B$5,Settings!$B$4)))</f>
        <v/>
      </c>
      <c r="T3427" s="38">
        <f>IF(OR($B3427="",$G3427="",$S3427=0),"",$G3427/$S3427)</f>
        <v/>
      </c>
      <c r="U3427" s="36">
        <f>IF($T3427="","",IF($T3427&lt;Settings!$B$8,"Critical",IF($T3427&lt;Settings!$B$9,"Semi Critical","Non Critical")))</f>
        <v/>
      </c>
      <c r="V3427" s="28" t="n"/>
      <c r="Z3427">
        <f>IF($B3427="","",IFERROR(VLOOKUP($B3427,'Plan HC for CCA'!$A:$B,2,0),""))</f>
        <v/>
      </c>
      <c r="AA3427">
        <f>IF(OR($B3427="",$Z3427=""),"",IF(N($M3427)&lt;$Z3427,"Delta","No Delta"))</f>
        <v/>
      </c>
      <c r="AB3427">
        <f>IF(OR($B3427="",$Z3427=""),"",MAX(0,$Z3427-N($M3427)))</f>
        <v/>
      </c>
      <c r="AC3427" s="46">
        <f>IF($B3427="","",IFERROR(INDEX('CCA Util %'!$H:$H,MATCH($B3427,'CCA Util %'!$E:$E,0)),""))</f>
        <v/>
      </c>
      <c r="AD3427">
        <f>IF($B3427="","",IFERROR(INDEX('CCA Util %'!$G:$G,MATCH($B3427,'CCA Util %'!$E:$E,0)),""))</f>
        <v/>
      </c>
      <c r="AE3427">
        <f>IF(OR($B3427="",$U3427=""),"",$U3427&amp;" &amp; "&amp;IF(OR($AD3427="",$AD3427=0),"Util NA",$AD3427&amp;" Util"))</f>
        <v/>
      </c>
    </row>
    <row r="3428" ht="15.75" customHeight="1" s="42">
      <c r="A3428" s="41" t="n"/>
      <c r="G3428" s="38" t="n"/>
      <c r="H3428" s="38" t="n"/>
      <c r="I3428" s="38" t="n"/>
      <c r="J3428" s="38" t="n"/>
      <c r="K3428" s="38" t="n"/>
      <c r="L3428" s="38" t="n"/>
      <c r="N3428" s="36">
        <f>IF($B3428="","",IF($C3428="SUPERSTORE","Superstore","DH"))</f>
        <v/>
      </c>
      <c r="O3428" s="36">
        <f>IF($B3428="","",IFERROR(VLOOKUP($B3428,Mapping!$A:$C,2,0),"Not Mapped"))</f>
        <v/>
      </c>
      <c r="P3428" s="36">
        <f>IF($B3428="","",IFERROR(VLOOKUP($B3428,Mapping!$A:$C,3,0),"Not Mapped"))</f>
        <v/>
      </c>
      <c r="Q3428" s="36">
        <f>IF($B3428="","",IFERROR(VLOOKUP($O3428,Leaders!$A:$B,2,0),"Not Mapped"))</f>
        <v/>
      </c>
      <c r="R3428" s="36">
        <f>IF($B3428="","",IF(COUNTIF(Exclusions!$A:$A,$B3428)&gt;0,"Yes","No"))</f>
        <v/>
      </c>
      <c r="S3428" s="38">
        <f>IF($B3428="","",MIN(1,DAY($A3428)/IF($N3428="Superstore",Settings!$B$5,Settings!$B$4)))</f>
        <v/>
      </c>
      <c r="T3428" s="38">
        <f>IF(OR($B3428="",$G3428="",$S3428=0),"",$G3428/$S3428)</f>
        <v/>
      </c>
      <c r="U3428" s="36">
        <f>IF($T3428="","",IF($T3428&lt;Settings!$B$8,"Critical",IF($T3428&lt;Settings!$B$9,"Semi Critical","Non Critical")))</f>
        <v/>
      </c>
      <c r="V3428" s="28" t="n"/>
      <c r="Z3428">
        <f>IF($B3428="","",IFERROR(VLOOKUP($B3428,'Plan HC for CCA'!$A:$B,2,0),""))</f>
        <v/>
      </c>
      <c r="AA3428">
        <f>IF(OR($B3428="",$Z3428=""),"",IF(N($M3428)&lt;$Z3428,"Delta","No Delta"))</f>
        <v/>
      </c>
      <c r="AB3428">
        <f>IF(OR($B3428="",$Z3428=""),"",MAX(0,$Z3428-N($M3428)))</f>
        <v/>
      </c>
      <c r="AC3428" s="46">
        <f>IF($B3428="","",IFERROR(INDEX('CCA Util %'!$H:$H,MATCH($B3428,'CCA Util %'!$E:$E,0)),""))</f>
        <v/>
      </c>
      <c r="AD3428">
        <f>IF($B3428="","",IFERROR(INDEX('CCA Util %'!$G:$G,MATCH($B3428,'CCA Util %'!$E:$E,0)),""))</f>
        <v/>
      </c>
      <c r="AE3428">
        <f>IF(OR($B3428="",$U3428=""),"",$U3428&amp;" &amp; "&amp;IF(OR($AD3428="",$AD3428=0),"Util NA",$AD3428&amp;" Util"))</f>
        <v/>
      </c>
    </row>
    <row r="3429" ht="15.75" customHeight="1" s="42">
      <c r="A3429" s="41" t="n"/>
      <c r="G3429" s="38" t="n"/>
      <c r="H3429" s="38" t="n"/>
      <c r="I3429" s="38" t="n"/>
      <c r="J3429" s="38" t="n"/>
      <c r="K3429" s="38" t="n"/>
      <c r="L3429" s="38" t="n"/>
      <c r="N3429" s="36">
        <f>IF($B3429="","",IF($C3429="SUPERSTORE","Superstore","DH"))</f>
        <v/>
      </c>
      <c r="O3429" s="36">
        <f>IF($B3429="","",IFERROR(VLOOKUP($B3429,Mapping!$A:$C,2,0),"Not Mapped"))</f>
        <v/>
      </c>
      <c r="P3429" s="36">
        <f>IF($B3429="","",IFERROR(VLOOKUP($B3429,Mapping!$A:$C,3,0),"Not Mapped"))</f>
        <v/>
      </c>
      <c r="Q3429" s="36">
        <f>IF($B3429="","",IFERROR(VLOOKUP($O3429,Leaders!$A:$B,2,0),"Not Mapped"))</f>
        <v/>
      </c>
      <c r="R3429" s="36">
        <f>IF($B3429="","",IF(COUNTIF(Exclusions!$A:$A,$B3429)&gt;0,"Yes","No"))</f>
        <v/>
      </c>
      <c r="S3429" s="38">
        <f>IF($B3429="","",MIN(1,DAY($A3429)/IF($N3429="Superstore",Settings!$B$5,Settings!$B$4)))</f>
        <v/>
      </c>
      <c r="T3429" s="38">
        <f>IF(OR($B3429="",$G3429="",$S3429=0),"",$G3429/$S3429)</f>
        <v/>
      </c>
      <c r="U3429" s="36">
        <f>IF($T3429="","",IF($T3429&lt;Settings!$B$8,"Critical",IF($T3429&lt;Settings!$B$9,"Semi Critical","Non Critical")))</f>
        <v/>
      </c>
      <c r="V3429" s="28" t="n"/>
      <c r="Z3429">
        <f>IF($B3429="","",IFERROR(VLOOKUP($B3429,'Plan HC for CCA'!$A:$B,2,0),""))</f>
        <v/>
      </c>
      <c r="AA3429">
        <f>IF(OR($B3429="",$Z3429=""),"",IF(N($M3429)&lt;$Z3429,"Delta","No Delta"))</f>
        <v/>
      </c>
      <c r="AB3429">
        <f>IF(OR($B3429="",$Z3429=""),"",MAX(0,$Z3429-N($M3429)))</f>
        <v/>
      </c>
      <c r="AC3429" s="46">
        <f>IF($B3429="","",IFERROR(INDEX('CCA Util %'!$H:$H,MATCH($B3429,'CCA Util %'!$E:$E,0)),""))</f>
        <v/>
      </c>
      <c r="AD3429">
        <f>IF($B3429="","",IFERROR(INDEX('CCA Util %'!$G:$G,MATCH($B3429,'CCA Util %'!$E:$E,0)),""))</f>
        <v/>
      </c>
      <c r="AE3429">
        <f>IF(OR($B3429="",$U3429=""),"",$U3429&amp;" &amp; "&amp;IF(OR($AD3429="",$AD3429=0),"Util NA",$AD3429&amp;" Util"))</f>
        <v/>
      </c>
    </row>
    <row r="3430" ht="15.75" customHeight="1" s="42">
      <c r="A3430" s="41" t="n"/>
      <c r="G3430" s="38" t="n"/>
      <c r="H3430" s="38" t="n"/>
      <c r="I3430" s="38" t="n"/>
      <c r="J3430" s="38" t="n"/>
      <c r="K3430" s="38" t="n"/>
      <c r="L3430" s="38" t="n"/>
      <c r="N3430" s="36">
        <f>IF($B3430="","",IF($C3430="SUPERSTORE","Superstore","DH"))</f>
        <v/>
      </c>
      <c r="O3430" s="36">
        <f>IF($B3430="","",IFERROR(VLOOKUP($B3430,Mapping!$A:$C,2,0),"Not Mapped"))</f>
        <v/>
      </c>
      <c r="P3430" s="36">
        <f>IF($B3430="","",IFERROR(VLOOKUP($B3430,Mapping!$A:$C,3,0),"Not Mapped"))</f>
        <v/>
      </c>
      <c r="Q3430" s="36">
        <f>IF($B3430="","",IFERROR(VLOOKUP($O3430,Leaders!$A:$B,2,0),"Not Mapped"))</f>
        <v/>
      </c>
      <c r="R3430" s="36">
        <f>IF($B3430="","",IF(COUNTIF(Exclusions!$A:$A,$B3430)&gt;0,"Yes","No"))</f>
        <v/>
      </c>
      <c r="S3430" s="38">
        <f>IF($B3430="","",MIN(1,DAY($A3430)/IF($N3430="Superstore",Settings!$B$5,Settings!$B$4)))</f>
        <v/>
      </c>
      <c r="T3430" s="38">
        <f>IF(OR($B3430="",$G3430="",$S3430=0),"",$G3430/$S3430)</f>
        <v/>
      </c>
      <c r="U3430" s="36">
        <f>IF($T3430="","",IF($T3430&lt;Settings!$B$8,"Critical",IF($T3430&lt;Settings!$B$9,"Semi Critical","Non Critical")))</f>
        <v/>
      </c>
      <c r="V3430" s="28" t="n"/>
      <c r="Z3430">
        <f>IF($B3430="","",IFERROR(VLOOKUP($B3430,'Plan HC for CCA'!$A:$B,2,0),""))</f>
        <v/>
      </c>
      <c r="AA3430">
        <f>IF(OR($B3430="",$Z3430=""),"",IF(N($M3430)&lt;$Z3430,"Delta","No Delta"))</f>
        <v/>
      </c>
      <c r="AB3430">
        <f>IF(OR($B3430="",$Z3430=""),"",MAX(0,$Z3430-N($M3430)))</f>
        <v/>
      </c>
      <c r="AC3430" s="46">
        <f>IF($B3430="","",IFERROR(INDEX('CCA Util %'!$H:$H,MATCH($B3430,'CCA Util %'!$E:$E,0)),""))</f>
        <v/>
      </c>
      <c r="AD3430">
        <f>IF($B3430="","",IFERROR(INDEX('CCA Util %'!$G:$G,MATCH($B3430,'CCA Util %'!$E:$E,0)),""))</f>
        <v/>
      </c>
      <c r="AE3430">
        <f>IF(OR($B3430="",$U3430=""),"",$U3430&amp;" &amp; "&amp;IF(OR($AD3430="",$AD3430=0),"Util NA",$AD3430&amp;" Util"))</f>
        <v/>
      </c>
    </row>
    <row r="3431" ht="15.75" customHeight="1" s="42">
      <c r="A3431" s="41" t="n"/>
      <c r="G3431" s="38" t="n"/>
      <c r="H3431" s="38" t="n"/>
      <c r="I3431" s="38" t="n"/>
      <c r="J3431" s="38" t="n"/>
      <c r="K3431" s="38" t="n"/>
      <c r="L3431" s="38" t="n"/>
      <c r="N3431" s="36">
        <f>IF($B3431="","",IF($C3431="SUPERSTORE","Superstore","DH"))</f>
        <v/>
      </c>
      <c r="O3431" s="36">
        <f>IF($B3431="","",IFERROR(VLOOKUP($B3431,Mapping!$A:$C,2,0),"Not Mapped"))</f>
        <v/>
      </c>
      <c r="P3431" s="36">
        <f>IF($B3431="","",IFERROR(VLOOKUP($B3431,Mapping!$A:$C,3,0),"Not Mapped"))</f>
        <v/>
      </c>
      <c r="Q3431" s="36">
        <f>IF($B3431="","",IFERROR(VLOOKUP($O3431,Leaders!$A:$B,2,0),"Not Mapped"))</f>
        <v/>
      </c>
      <c r="R3431" s="36">
        <f>IF($B3431="","",IF(COUNTIF(Exclusions!$A:$A,$B3431)&gt;0,"Yes","No"))</f>
        <v/>
      </c>
      <c r="S3431" s="38">
        <f>IF($B3431="","",MIN(1,DAY($A3431)/IF($N3431="Superstore",Settings!$B$5,Settings!$B$4)))</f>
        <v/>
      </c>
      <c r="T3431" s="38">
        <f>IF(OR($B3431="",$G3431="",$S3431=0),"",$G3431/$S3431)</f>
        <v/>
      </c>
      <c r="U3431" s="36">
        <f>IF($T3431="","",IF($T3431&lt;Settings!$B$8,"Critical",IF($T3431&lt;Settings!$B$9,"Semi Critical","Non Critical")))</f>
        <v/>
      </c>
      <c r="V3431" s="28" t="n"/>
      <c r="Z3431">
        <f>IF($B3431="","",IFERROR(VLOOKUP($B3431,'Plan HC for CCA'!$A:$B,2,0),""))</f>
        <v/>
      </c>
      <c r="AA3431">
        <f>IF(OR($B3431="",$Z3431=""),"",IF(N($M3431)&lt;$Z3431,"Delta","No Delta"))</f>
        <v/>
      </c>
      <c r="AB3431">
        <f>IF(OR($B3431="",$Z3431=""),"",MAX(0,$Z3431-N($M3431)))</f>
        <v/>
      </c>
      <c r="AC3431" s="46">
        <f>IF($B3431="","",IFERROR(INDEX('CCA Util %'!$H:$H,MATCH($B3431,'CCA Util %'!$E:$E,0)),""))</f>
        <v/>
      </c>
      <c r="AD3431">
        <f>IF($B3431="","",IFERROR(INDEX('CCA Util %'!$G:$G,MATCH($B3431,'CCA Util %'!$E:$E,0)),""))</f>
        <v/>
      </c>
      <c r="AE3431">
        <f>IF(OR($B3431="",$U3431=""),"",$U3431&amp;" &amp; "&amp;IF(OR($AD3431="",$AD3431=0),"Util NA",$AD3431&amp;" Util"))</f>
        <v/>
      </c>
    </row>
    <row r="3432" ht="15.75" customHeight="1" s="42">
      <c r="A3432" s="41" t="n"/>
      <c r="G3432" s="38" t="n"/>
      <c r="H3432" s="38" t="n"/>
      <c r="I3432" s="38" t="n"/>
      <c r="J3432" s="38" t="n"/>
      <c r="K3432" s="38" t="n"/>
      <c r="L3432" s="38" t="n"/>
      <c r="N3432" s="36">
        <f>IF($B3432="","",IF($C3432="SUPERSTORE","Superstore","DH"))</f>
        <v/>
      </c>
      <c r="O3432" s="36">
        <f>IF($B3432="","",IFERROR(VLOOKUP($B3432,Mapping!$A:$C,2,0),"Not Mapped"))</f>
        <v/>
      </c>
      <c r="P3432" s="36">
        <f>IF($B3432="","",IFERROR(VLOOKUP($B3432,Mapping!$A:$C,3,0),"Not Mapped"))</f>
        <v/>
      </c>
      <c r="Q3432" s="36">
        <f>IF($B3432="","",IFERROR(VLOOKUP($O3432,Leaders!$A:$B,2,0),"Not Mapped"))</f>
        <v/>
      </c>
      <c r="R3432" s="36">
        <f>IF($B3432="","",IF(COUNTIF(Exclusions!$A:$A,$B3432)&gt;0,"Yes","No"))</f>
        <v/>
      </c>
      <c r="S3432" s="38">
        <f>IF($B3432="","",MIN(1,DAY($A3432)/IF($N3432="Superstore",Settings!$B$5,Settings!$B$4)))</f>
        <v/>
      </c>
      <c r="T3432" s="38">
        <f>IF(OR($B3432="",$G3432="",$S3432=0),"",$G3432/$S3432)</f>
        <v/>
      </c>
      <c r="U3432" s="36">
        <f>IF($T3432="","",IF($T3432&lt;Settings!$B$8,"Critical",IF($T3432&lt;Settings!$B$9,"Semi Critical","Non Critical")))</f>
        <v/>
      </c>
      <c r="V3432" s="28" t="n"/>
      <c r="Z3432">
        <f>IF($B3432="","",IFERROR(VLOOKUP($B3432,'Plan HC for CCA'!$A:$B,2,0),""))</f>
        <v/>
      </c>
      <c r="AA3432">
        <f>IF(OR($B3432="",$Z3432=""),"",IF(N($M3432)&lt;$Z3432,"Delta","No Delta"))</f>
        <v/>
      </c>
      <c r="AB3432">
        <f>IF(OR($B3432="",$Z3432=""),"",MAX(0,$Z3432-N($M3432)))</f>
        <v/>
      </c>
      <c r="AC3432" s="46">
        <f>IF($B3432="","",IFERROR(INDEX('CCA Util %'!$H:$H,MATCH($B3432,'CCA Util %'!$E:$E,0)),""))</f>
        <v/>
      </c>
      <c r="AD3432">
        <f>IF($B3432="","",IFERROR(INDEX('CCA Util %'!$G:$G,MATCH($B3432,'CCA Util %'!$E:$E,0)),""))</f>
        <v/>
      </c>
      <c r="AE3432">
        <f>IF(OR($B3432="",$U3432=""),"",$U3432&amp;" &amp; "&amp;IF(OR($AD3432="",$AD3432=0),"Util NA",$AD3432&amp;" Util"))</f>
        <v/>
      </c>
    </row>
    <row r="3433" ht="15.75" customHeight="1" s="42">
      <c r="A3433" s="41" t="n"/>
      <c r="G3433" s="38" t="n"/>
      <c r="H3433" s="38" t="n"/>
      <c r="I3433" s="38" t="n"/>
      <c r="J3433" s="38" t="n"/>
      <c r="K3433" s="38" t="n"/>
      <c r="L3433" s="38" t="n"/>
      <c r="N3433" s="36">
        <f>IF($B3433="","",IF($C3433="SUPERSTORE","Superstore","DH"))</f>
        <v/>
      </c>
      <c r="O3433" s="36">
        <f>IF($B3433="","",IFERROR(VLOOKUP($B3433,Mapping!$A:$C,2,0),"Not Mapped"))</f>
        <v/>
      </c>
      <c r="P3433" s="36">
        <f>IF($B3433="","",IFERROR(VLOOKUP($B3433,Mapping!$A:$C,3,0),"Not Mapped"))</f>
        <v/>
      </c>
      <c r="Q3433" s="36">
        <f>IF($B3433="","",IFERROR(VLOOKUP($O3433,Leaders!$A:$B,2,0),"Not Mapped"))</f>
        <v/>
      </c>
      <c r="R3433" s="36">
        <f>IF($B3433="","",IF(COUNTIF(Exclusions!$A:$A,$B3433)&gt;0,"Yes","No"))</f>
        <v/>
      </c>
      <c r="S3433" s="38">
        <f>IF($B3433="","",MIN(1,DAY($A3433)/IF($N3433="Superstore",Settings!$B$5,Settings!$B$4)))</f>
        <v/>
      </c>
      <c r="T3433" s="38">
        <f>IF(OR($B3433="",$G3433="",$S3433=0),"",$G3433/$S3433)</f>
        <v/>
      </c>
      <c r="U3433" s="36">
        <f>IF($T3433="","",IF($T3433&lt;Settings!$B$8,"Critical",IF($T3433&lt;Settings!$B$9,"Semi Critical","Non Critical")))</f>
        <v/>
      </c>
      <c r="V3433" s="28" t="n"/>
      <c r="Z3433">
        <f>IF($B3433="","",IFERROR(VLOOKUP($B3433,'Plan HC for CCA'!$A:$B,2,0),""))</f>
        <v/>
      </c>
      <c r="AA3433">
        <f>IF(OR($B3433="",$Z3433=""),"",IF(N($M3433)&lt;$Z3433,"Delta","No Delta"))</f>
        <v/>
      </c>
      <c r="AB3433">
        <f>IF(OR($B3433="",$Z3433=""),"",MAX(0,$Z3433-N($M3433)))</f>
        <v/>
      </c>
      <c r="AC3433" s="46">
        <f>IF($B3433="","",IFERROR(INDEX('CCA Util %'!$H:$H,MATCH($B3433,'CCA Util %'!$E:$E,0)),""))</f>
        <v/>
      </c>
      <c r="AD3433">
        <f>IF($B3433="","",IFERROR(INDEX('CCA Util %'!$G:$G,MATCH($B3433,'CCA Util %'!$E:$E,0)),""))</f>
        <v/>
      </c>
      <c r="AE3433">
        <f>IF(OR($B3433="",$U3433=""),"",$U3433&amp;" &amp; "&amp;IF(OR($AD3433="",$AD3433=0),"Util NA",$AD3433&amp;" Util"))</f>
        <v/>
      </c>
    </row>
    <row r="3434" ht="15.75" customHeight="1" s="42">
      <c r="A3434" s="41" t="n"/>
      <c r="G3434" s="38" t="n"/>
      <c r="H3434" s="38" t="n"/>
      <c r="I3434" s="38" t="n"/>
      <c r="J3434" s="38" t="n"/>
      <c r="K3434" s="38" t="n"/>
      <c r="L3434" s="38" t="n"/>
      <c r="N3434" s="36">
        <f>IF($B3434="","",IF($C3434="SUPERSTORE","Superstore","DH"))</f>
        <v/>
      </c>
      <c r="O3434" s="36">
        <f>IF($B3434="","",IFERROR(VLOOKUP($B3434,Mapping!$A:$C,2,0),"Not Mapped"))</f>
        <v/>
      </c>
      <c r="P3434" s="36">
        <f>IF($B3434="","",IFERROR(VLOOKUP($B3434,Mapping!$A:$C,3,0),"Not Mapped"))</f>
        <v/>
      </c>
      <c r="Q3434" s="36">
        <f>IF($B3434="","",IFERROR(VLOOKUP($O3434,Leaders!$A:$B,2,0),"Not Mapped"))</f>
        <v/>
      </c>
      <c r="R3434" s="36">
        <f>IF($B3434="","",IF(COUNTIF(Exclusions!$A:$A,$B3434)&gt;0,"Yes","No"))</f>
        <v/>
      </c>
      <c r="S3434" s="38">
        <f>IF($B3434="","",MIN(1,DAY($A3434)/IF($N3434="Superstore",Settings!$B$5,Settings!$B$4)))</f>
        <v/>
      </c>
      <c r="T3434" s="38">
        <f>IF(OR($B3434="",$G3434="",$S3434=0),"",$G3434/$S3434)</f>
        <v/>
      </c>
      <c r="U3434" s="36">
        <f>IF($T3434="","",IF($T3434&lt;Settings!$B$8,"Critical",IF($T3434&lt;Settings!$B$9,"Semi Critical","Non Critical")))</f>
        <v/>
      </c>
      <c r="V3434" s="28" t="n"/>
      <c r="Z3434">
        <f>IF($B3434="","",IFERROR(VLOOKUP($B3434,'Plan HC for CCA'!$A:$B,2,0),""))</f>
        <v/>
      </c>
      <c r="AA3434">
        <f>IF(OR($B3434="",$Z3434=""),"",IF(N($M3434)&lt;$Z3434,"Delta","No Delta"))</f>
        <v/>
      </c>
      <c r="AB3434">
        <f>IF(OR($B3434="",$Z3434=""),"",MAX(0,$Z3434-N($M3434)))</f>
        <v/>
      </c>
      <c r="AC3434" s="46">
        <f>IF($B3434="","",IFERROR(INDEX('CCA Util %'!$H:$H,MATCH($B3434,'CCA Util %'!$E:$E,0)),""))</f>
        <v/>
      </c>
      <c r="AD3434">
        <f>IF($B3434="","",IFERROR(INDEX('CCA Util %'!$G:$G,MATCH($B3434,'CCA Util %'!$E:$E,0)),""))</f>
        <v/>
      </c>
      <c r="AE3434">
        <f>IF(OR($B3434="",$U3434=""),"",$U3434&amp;" &amp; "&amp;IF(OR($AD3434="",$AD3434=0),"Util NA",$AD3434&amp;" Util"))</f>
        <v/>
      </c>
    </row>
    <row r="3435" ht="15.75" customHeight="1" s="42">
      <c r="A3435" s="41" t="n"/>
      <c r="G3435" s="38" t="n"/>
      <c r="H3435" s="38" t="n"/>
      <c r="I3435" s="38" t="n"/>
      <c r="J3435" s="38" t="n"/>
      <c r="K3435" s="38" t="n"/>
      <c r="L3435" s="38" t="n"/>
      <c r="N3435" s="36">
        <f>IF($B3435="","",IF($C3435="SUPERSTORE","Superstore","DH"))</f>
        <v/>
      </c>
      <c r="O3435" s="36">
        <f>IF($B3435="","",IFERROR(VLOOKUP($B3435,Mapping!$A:$C,2,0),"Not Mapped"))</f>
        <v/>
      </c>
      <c r="P3435" s="36">
        <f>IF($B3435="","",IFERROR(VLOOKUP($B3435,Mapping!$A:$C,3,0),"Not Mapped"))</f>
        <v/>
      </c>
      <c r="Q3435" s="36">
        <f>IF($B3435="","",IFERROR(VLOOKUP($O3435,Leaders!$A:$B,2,0),"Not Mapped"))</f>
        <v/>
      </c>
      <c r="R3435" s="36">
        <f>IF($B3435="","",IF(COUNTIF(Exclusions!$A:$A,$B3435)&gt;0,"Yes","No"))</f>
        <v/>
      </c>
      <c r="S3435" s="38">
        <f>IF($B3435="","",MIN(1,DAY($A3435)/IF($N3435="Superstore",Settings!$B$5,Settings!$B$4)))</f>
        <v/>
      </c>
      <c r="T3435" s="38">
        <f>IF(OR($B3435="",$G3435="",$S3435=0),"",$G3435/$S3435)</f>
        <v/>
      </c>
      <c r="U3435" s="36">
        <f>IF($T3435="","",IF($T3435&lt;Settings!$B$8,"Critical",IF($T3435&lt;Settings!$B$9,"Semi Critical","Non Critical")))</f>
        <v/>
      </c>
      <c r="V3435" s="28" t="n"/>
      <c r="Z3435">
        <f>IF($B3435="","",IFERROR(VLOOKUP($B3435,'Plan HC for CCA'!$A:$B,2,0),""))</f>
        <v/>
      </c>
      <c r="AA3435">
        <f>IF(OR($B3435="",$Z3435=""),"",IF(N($M3435)&lt;$Z3435,"Delta","No Delta"))</f>
        <v/>
      </c>
      <c r="AB3435">
        <f>IF(OR($B3435="",$Z3435=""),"",MAX(0,$Z3435-N($M3435)))</f>
        <v/>
      </c>
      <c r="AC3435" s="46">
        <f>IF($B3435="","",IFERROR(INDEX('CCA Util %'!$H:$H,MATCH($B3435,'CCA Util %'!$E:$E,0)),""))</f>
        <v/>
      </c>
      <c r="AD3435">
        <f>IF($B3435="","",IFERROR(INDEX('CCA Util %'!$G:$G,MATCH($B3435,'CCA Util %'!$E:$E,0)),""))</f>
        <v/>
      </c>
      <c r="AE3435">
        <f>IF(OR($B3435="",$U3435=""),"",$U3435&amp;" &amp; "&amp;IF(OR($AD3435="",$AD3435=0),"Util NA",$AD3435&amp;" Util"))</f>
        <v/>
      </c>
    </row>
    <row r="3436" ht="15.75" customHeight="1" s="42">
      <c r="A3436" s="41" t="n"/>
      <c r="G3436" s="38" t="n"/>
      <c r="H3436" s="38" t="n"/>
      <c r="I3436" s="38" t="n"/>
      <c r="J3436" s="38" t="n"/>
      <c r="K3436" s="38" t="n"/>
      <c r="L3436" s="38" t="n"/>
      <c r="N3436" s="36">
        <f>IF($B3436="","",IF($C3436="SUPERSTORE","Superstore","DH"))</f>
        <v/>
      </c>
      <c r="O3436" s="36">
        <f>IF($B3436="","",IFERROR(VLOOKUP($B3436,Mapping!$A:$C,2,0),"Not Mapped"))</f>
        <v/>
      </c>
      <c r="P3436" s="36">
        <f>IF($B3436="","",IFERROR(VLOOKUP($B3436,Mapping!$A:$C,3,0),"Not Mapped"))</f>
        <v/>
      </c>
      <c r="Q3436" s="36">
        <f>IF($B3436="","",IFERROR(VLOOKUP($O3436,Leaders!$A:$B,2,0),"Not Mapped"))</f>
        <v/>
      </c>
      <c r="R3436" s="36">
        <f>IF($B3436="","",IF(COUNTIF(Exclusions!$A:$A,$B3436)&gt;0,"Yes","No"))</f>
        <v/>
      </c>
      <c r="S3436" s="38">
        <f>IF($B3436="","",MIN(1,DAY($A3436)/IF($N3436="Superstore",Settings!$B$5,Settings!$B$4)))</f>
        <v/>
      </c>
      <c r="T3436" s="38">
        <f>IF(OR($B3436="",$G3436="",$S3436=0),"",$G3436/$S3436)</f>
        <v/>
      </c>
      <c r="U3436" s="36">
        <f>IF($T3436="","",IF($T3436&lt;Settings!$B$8,"Critical",IF($T3436&lt;Settings!$B$9,"Semi Critical","Non Critical")))</f>
        <v/>
      </c>
      <c r="V3436" s="28" t="n"/>
      <c r="Z3436">
        <f>IF($B3436="","",IFERROR(VLOOKUP($B3436,'Plan HC for CCA'!$A:$B,2,0),""))</f>
        <v/>
      </c>
      <c r="AA3436">
        <f>IF(OR($B3436="",$Z3436=""),"",IF(N($M3436)&lt;$Z3436,"Delta","No Delta"))</f>
        <v/>
      </c>
      <c r="AB3436">
        <f>IF(OR($B3436="",$Z3436=""),"",MAX(0,$Z3436-N($M3436)))</f>
        <v/>
      </c>
      <c r="AC3436" s="46">
        <f>IF($B3436="","",IFERROR(INDEX('CCA Util %'!$H:$H,MATCH($B3436,'CCA Util %'!$E:$E,0)),""))</f>
        <v/>
      </c>
      <c r="AD3436">
        <f>IF($B3436="","",IFERROR(INDEX('CCA Util %'!$G:$G,MATCH($B3436,'CCA Util %'!$E:$E,0)),""))</f>
        <v/>
      </c>
      <c r="AE3436">
        <f>IF(OR($B3436="",$U3436=""),"",$U3436&amp;" &amp; "&amp;IF(OR($AD3436="",$AD3436=0),"Util NA",$AD3436&amp;" Util"))</f>
        <v/>
      </c>
    </row>
    <row r="3437" ht="15.75" customHeight="1" s="42">
      <c r="A3437" s="41" t="n"/>
      <c r="G3437" s="38" t="n"/>
      <c r="H3437" s="38" t="n"/>
      <c r="I3437" s="38" t="n"/>
      <c r="J3437" s="38" t="n"/>
      <c r="K3437" s="38" t="n"/>
      <c r="L3437" s="38" t="n"/>
      <c r="N3437" s="36">
        <f>IF($B3437="","",IF($C3437="SUPERSTORE","Superstore","DH"))</f>
        <v/>
      </c>
      <c r="O3437" s="36">
        <f>IF($B3437="","",IFERROR(VLOOKUP($B3437,Mapping!$A:$C,2,0),"Not Mapped"))</f>
        <v/>
      </c>
      <c r="P3437" s="36">
        <f>IF($B3437="","",IFERROR(VLOOKUP($B3437,Mapping!$A:$C,3,0),"Not Mapped"))</f>
        <v/>
      </c>
      <c r="Q3437" s="36">
        <f>IF($B3437="","",IFERROR(VLOOKUP($O3437,Leaders!$A:$B,2,0),"Not Mapped"))</f>
        <v/>
      </c>
      <c r="R3437" s="36">
        <f>IF($B3437="","",IF(COUNTIF(Exclusions!$A:$A,$B3437)&gt;0,"Yes","No"))</f>
        <v/>
      </c>
      <c r="S3437" s="38">
        <f>IF($B3437="","",MIN(1,DAY($A3437)/IF($N3437="Superstore",Settings!$B$5,Settings!$B$4)))</f>
        <v/>
      </c>
      <c r="T3437" s="38">
        <f>IF(OR($B3437="",$G3437="",$S3437=0),"",$G3437/$S3437)</f>
        <v/>
      </c>
      <c r="U3437" s="36">
        <f>IF($T3437="","",IF($T3437&lt;Settings!$B$8,"Critical",IF($T3437&lt;Settings!$B$9,"Semi Critical","Non Critical")))</f>
        <v/>
      </c>
      <c r="V3437" s="28" t="n"/>
      <c r="Z3437">
        <f>IF($B3437="","",IFERROR(VLOOKUP($B3437,'Plan HC for CCA'!$A:$B,2,0),""))</f>
        <v/>
      </c>
      <c r="AA3437">
        <f>IF(OR($B3437="",$Z3437=""),"",IF(N($M3437)&lt;$Z3437,"Delta","No Delta"))</f>
        <v/>
      </c>
      <c r="AB3437">
        <f>IF(OR($B3437="",$Z3437=""),"",MAX(0,$Z3437-N($M3437)))</f>
        <v/>
      </c>
      <c r="AC3437" s="46">
        <f>IF($B3437="","",IFERROR(INDEX('CCA Util %'!$H:$H,MATCH($B3437,'CCA Util %'!$E:$E,0)),""))</f>
        <v/>
      </c>
      <c r="AD3437">
        <f>IF($B3437="","",IFERROR(INDEX('CCA Util %'!$G:$G,MATCH($B3437,'CCA Util %'!$E:$E,0)),""))</f>
        <v/>
      </c>
      <c r="AE3437">
        <f>IF(OR($B3437="",$U3437=""),"",$U3437&amp;" &amp; "&amp;IF(OR($AD3437="",$AD3437=0),"Util NA",$AD3437&amp;" Util"))</f>
        <v/>
      </c>
    </row>
    <row r="3438" ht="15.75" customHeight="1" s="42">
      <c r="A3438" s="41" t="n"/>
      <c r="G3438" s="38" t="n"/>
      <c r="H3438" s="38" t="n"/>
      <c r="I3438" s="38" t="n"/>
      <c r="J3438" s="38" t="n"/>
      <c r="K3438" s="38" t="n"/>
      <c r="L3438" s="38" t="n"/>
      <c r="N3438" s="36">
        <f>IF($B3438="","",IF($C3438="SUPERSTORE","Superstore","DH"))</f>
        <v/>
      </c>
      <c r="O3438" s="36">
        <f>IF($B3438="","",IFERROR(VLOOKUP($B3438,Mapping!$A:$C,2,0),"Not Mapped"))</f>
        <v/>
      </c>
      <c r="P3438" s="36">
        <f>IF($B3438="","",IFERROR(VLOOKUP($B3438,Mapping!$A:$C,3,0),"Not Mapped"))</f>
        <v/>
      </c>
      <c r="Q3438" s="36">
        <f>IF($B3438="","",IFERROR(VLOOKUP($O3438,Leaders!$A:$B,2,0),"Not Mapped"))</f>
        <v/>
      </c>
      <c r="R3438" s="36">
        <f>IF($B3438="","",IF(COUNTIF(Exclusions!$A:$A,$B3438)&gt;0,"Yes","No"))</f>
        <v/>
      </c>
      <c r="S3438" s="38">
        <f>IF($B3438="","",MIN(1,DAY($A3438)/IF($N3438="Superstore",Settings!$B$5,Settings!$B$4)))</f>
        <v/>
      </c>
      <c r="T3438" s="38">
        <f>IF(OR($B3438="",$G3438="",$S3438=0),"",$G3438/$S3438)</f>
        <v/>
      </c>
      <c r="U3438" s="36">
        <f>IF($T3438="","",IF($T3438&lt;Settings!$B$8,"Critical",IF($T3438&lt;Settings!$B$9,"Semi Critical","Non Critical")))</f>
        <v/>
      </c>
      <c r="V3438" s="28" t="n"/>
      <c r="Z3438">
        <f>IF($B3438="","",IFERROR(VLOOKUP($B3438,'Plan HC for CCA'!$A:$B,2,0),""))</f>
        <v/>
      </c>
      <c r="AA3438">
        <f>IF(OR($B3438="",$Z3438=""),"",IF(N($M3438)&lt;$Z3438,"Delta","No Delta"))</f>
        <v/>
      </c>
      <c r="AB3438">
        <f>IF(OR($B3438="",$Z3438=""),"",MAX(0,$Z3438-N($M3438)))</f>
        <v/>
      </c>
      <c r="AC3438" s="46">
        <f>IF($B3438="","",IFERROR(INDEX('CCA Util %'!$H:$H,MATCH($B3438,'CCA Util %'!$E:$E,0)),""))</f>
        <v/>
      </c>
      <c r="AD3438">
        <f>IF($B3438="","",IFERROR(INDEX('CCA Util %'!$G:$G,MATCH($B3438,'CCA Util %'!$E:$E,0)),""))</f>
        <v/>
      </c>
      <c r="AE3438">
        <f>IF(OR($B3438="",$U3438=""),"",$U3438&amp;" &amp; "&amp;IF(OR($AD3438="",$AD3438=0),"Util NA",$AD3438&amp;" Util"))</f>
        <v/>
      </c>
    </row>
    <row r="3439" ht="15.75" customHeight="1" s="42">
      <c r="A3439" s="41" t="n"/>
      <c r="G3439" s="38" t="n"/>
      <c r="H3439" s="38" t="n"/>
      <c r="I3439" s="38" t="n"/>
      <c r="J3439" s="38" t="n"/>
      <c r="K3439" s="38" t="n"/>
      <c r="L3439" s="38" t="n"/>
      <c r="N3439" s="36">
        <f>IF($B3439="","",IF($C3439="SUPERSTORE","Superstore","DH"))</f>
        <v/>
      </c>
      <c r="O3439" s="36">
        <f>IF($B3439="","",IFERROR(VLOOKUP($B3439,Mapping!$A:$C,2,0),"Not Mapped"))</f>
        <v/>
      </c>
      <c r="P3439" s="36">
        <f>IF($B3439="","",IFERROR(VLOOKUP($B3439,Mapping!$A:$C,3,0),"Not Mapped"))</f>
        <v/>
      </c>
      <c r="Q3439" s="36">
        <f>IF($B3439="","",IFERROR(VLOOKUP($O3439,Leaders!$A:$B,2,0),"Not Mapped"))</f>
        <v/>
      </c>
      <c r="R3439" s="36">
        <f>IF($B3439="","",IF(COUNTIF(Exclusions!$A:$A,$B3439)&gt;0,"Yes","No"))</f>
        <v/>
      </c>
      <c r="S3439" s="38">
        <f>IF($B3439="","",MIN(1,DAY($A3439)/IF($N3439="Superstore",Settings!$B$5,Settings!$B$4)))</f>
        <v/>
      </c>
      <c r="T3439" s="38">
        <f>IF(OR($B3439="",$G3439="",$S3439=0),"",$G3439/$S3439)</f>
        <v/>
      </c>
      <c r="U3439" s="36">
        <f>IF($T3439="","",IF($T3439&lt;Settings!$B$8,"Critical",IF($T3439&lt;Settings!$B$9,"Semi Critical","Non Critical")))</f>
        <v/>
      </c>
      <c r="V3439" s="28" t="n"/>
      <c r="Z3439">
        <f>IF($B3439="","",IFERROR(VLOOKUP($B3439,'Plan HC for CCA'!$A:$B,2,0),""))</f>
        <v/>
      </c>
      <c r="AA3439">
        <f>IF(OR($B3439="",$Z3439=""),"",IF(N($M3439)&lt;$Z3439,"Delta","No Delta"))</f>
        <v/>
      </c>
      <c r="AB3439">
        <f>IF(OR($B3439="",$Z3439=""),"",MAX(0,$Z3439-N($M3439)))</f>
        <v/>
      </c>
      <c r="AC3439" s="46">
        <f>IF($B3439="","",IFERROR(INDEX('CCA Util %'!$H:$H,MATCH($B3439,'CCA Util %'!$E:$E,0)),""))</f>
        <v/>
      </c>
      <c r="AD3439">
        <f>IF($B3439="","",IFERROR(INDEX('CCA Util %'!$G:$G,MATCH($B3439,'CCA Util %'!$E:$E,0)),""))</f>
        <v/>
      </c>
      <c r="AE3439">
        <f>IF(OR($B3439="",$U3439=""),"",$U3439&amp;" &amp; "&amp;IF(OR($AD3439="",$AD3439=0),"Util NA",$AD3439&amp;" Util"))</f>
        <v/>
      </c>
    </row>
    <row r="3440" ht="15.75" customHeight="1" s="42">
      <c r="A3440" s="41" t="n"/>
      <c r="G3440" s="38" t="n"/>
      <c r="H3440" s="38" t="n"/>
      <c r="I3440" s="38" t="n"/>
      <c r="J3440" s="38" t="n"/>
      <c r="K3440" s="38" t="n"/>
      <c r="L3440" s="38" t="n"/>
      <c r="N3440" s="36">
        <f>IF($B3440="","",IF($C3440="SUPERSTORE","Superstore","DH"))</f>
        <v/>
      </c>
      <c r="O3440" s="36">
        <f>IF($B3440="","",IFERROR(VLOOKUP($B3440,Mapping!$A:$C,2,0),"Not Mapped"))</f>
        <v/>
      </c>
      <c r="P3440" s="36">
        <f>IF($B3440="","",IFERROR(VLOOKUP($B3440,Mapping!$A:$C,3,0),"Not Mapped"))</f>
        <v/>
      </c>
      <c r="Q3440" s="36">
        <f>IF($B3440="","",IFERROR(VLOOKUP($O3440,Leaders!$A:$B,2,0),"Not Mapped"))</f>
        <v/>
      </c>
      <c r="R3440" s="36">
        <f>IF($B3440="","",IF(COUNTIF(Exclusions!$A:$A,$B3440)&gt;0,"Yes","No"))</f>
        <v/>
      </c>
      <c r="S3440" s="38">
        <f>IF($B3440="","",MIN(1,DAY($A3440)/IF($N3440="Superstore",Settings!$B$5,Settings!$B$4)))</f>
        <v/>
      </c>
      <c r="T3440" s="38">
        <f>IF(OR($B3440="",$G3440="",$S3440=0),"",$G3440/$S3440)</f>
        <v/>
      </c>
      <c r="U3440" s="36">
        <f>IF($T3440="","",IF($T3440&lt;Settings!$B$8,"Critical",IF($T3440&lt;Settings!$B$9,"Semi Critical","Non Critical")))</f>
        <v/>
      </c>
      <c r="V3440" s="28" t="n"/>
      <c r="Z3440">
        <f>IF($B3440="","",IFERROR(VLOOKUP($B3440,'Plan HC for CCA'!$A:$B,2,0),""))</f>
        <v/>
      </c>
      <c r="AA3440">
        <f>IF(OR($B3440="",$Z3440=""),"",IF(N($M3440)&lt;$Z3440,"Delta","No Delta"))</f>
        <v/>
      </c>
      <c r="AB3440">
        <f>IF(OR($B3440="",$Z3440=""),"",MAX(0,$Z3440-N($M3440)))</f>
        <v/>
      </c>
      <c r="AC3440" s="46">
        <f>IF($B3440="","",IFERROR(INDEX('CCA Util %'!$H:$H,MATCH($B3440,'CCA Util %'!$E:$E,0)),""))</f>
        <v/>
      </c>
      <c r="AD3440">
        <f>IF($B3440="","",IFERROR(INDEX('CCA Util %'!$G:$G,MATCH($B3440,'CCA Util %'!$E:$E,0)),""))</f>
        <v/>
      </c>
      <c r="AE3440">
        <f>IF(OR($B3440="",$U3440=""),"",$U3440&amp;" &amp; "&amp;IF(OR($AD3440="",$AD3440=0),"Util NA",$AD3440&amp;" Util"))</f>
        <v/>
      </c>
    </row>
    <row r="3441" ht="15.75" customHeight="1" s="42">
      <c r="A3441" s="41" t="n"/>
      <c r="G3441" s="38" t="n"/>
      <c r="H3441" s="38" t="n"/>
      <c r="I3441" s="38" t="n"/>
      <c r="J3441" s="38" t="n"/>
      <c r="K3441" s="38" t="n"/>
      <c r="L3441" s="38" t="n"/>
      <c r="N3441" s="36">
        <f>IF($B3441="","",IF($C3441="SUPERSTORE","Superstore","DH"))</f>
        <v/>
      </c>
      <c r="O3441" s="36">
        <f>IF($B3441="","",IFERROR(VLOOKUP($B3441,Mapping!$A:$C,2,0),"Not Mapped"))</f>
        <v/>
      </c>
      <c r="P3441" s="36">
        <f>IF($B3441="","",IFERROR(VLOOKUP($B3441,Mapping!$A:$C,3,0),"Not Mapped"))</f>
        <v/>
      </c>
      <c r="Q3441" s="36">
        <f>IF($B3441="","",IFERROR(VLOOKUP($O3441,Leaders!$A:$B,2,0),"Not Mapped"))</f>
        <v/>
      </c>
      <c r="R3441" s="36">
        <f>IF($B3441="","",IF(COUNTIF(Exclusions!$A:$A,$B3441)&gt;0,"Yes","No"))</f>
        <v/>
      </c>
      <c r="S3441" s="38">
        <f>IF($B3441="","",MIN(1,DAY($A3441)/IF($N3441="Superstore",Settings!$B$5,Settings!$B$4)))</f>
        <v/>
      </c>
      <c r="T3441" s="38">
        <f>IF(OR($B3441="",$G3441="",$S3441=0),"",$G3441/$S3441)</f>
        <v/>
      </c>
      <c r="U3441" s="36">
        <f>IF($T3441="","",IF($T3441&lt;Settings!$B$8,"Critical",IF($T3441&lt;Settings!$B$9,"Semi Critical","Non Critical")))</f>
        <v/>
      </c>
      <c r="V3441" s="28" t="n"/>
      <c r="Z3441">
        <f>IF($B3441="","",IFERROR(VLOOKUP($B3441,'Plan HC for CCA'!$A:$B,2,0),""))</f>
        <v/>
      </c>
      <c r="AA3441">
        <f>IF(OR($B3441="",$Z3441=""),"",IF(N($M3441)&lt;$Z3441,"Delta","No Delta"))</f>
        <v/>
      </c>
      <c r="AB3441">
        <f>IF(OR($B3441="",$Z3441=""),"",MAX(0,$Z3441-N($M3441)))</f>
        <v/>
      </c>
      <c r="AC3441" s="46">
        <f>IF($B3441="","",IFERROR(INDEX('CCA Util %'!$H:$H,MATCH($B3441,'CCA Util %'!$E:$E,0)),""))</f>
        <v/>
      </c>
      <c r="AD3441">
        <f>IF($B3441="","",IFERROR(INDEX('CCA Util %'!$G:$G,MATCH($B3441,'CCA Util %'!$E:$E,0)),""))</f>
        <v/>
      </c>
      <c r="AE3441">
        <f>IF(OR($B3441="",$U3441=""),"",$U3441&amp;" &amp; "&amp;IF(OR($AD3441="",$AD3441=0),"Util NA",$AD3441&amp;" Util"))</f>
        <v/>
      </c>
    </row>
    <row r="3442" ht="15.75" customHeight="1" s="42">
      <c r="A3442" s="41" t="n"/>
      <c r="G3442" s="38" t="n"/>
      <c r="H3442" s="38" t="n"/>
      <c r="I3442" s="38" t="n"/>
      <c r="J3442" s="38" t="n"/>
      <c r="K3442" s="38" t="n"/>
      <c r="L3442" s="38" t="n"/>
      <c r="N3442" s="36">
        <f>IF($B3442="","",IF($C3442="SUPERSTORE","Superstore","DH"))</f>
        <v/>
      </c>
      <c r="O3442" s="36">
        <f>IF($B3442="","",IFERROR(VLOOKUP($B3442,Mapping!$A:$C,2,0),"Not Mapped"))</f>
        <v/>
      </c>
      <c r="P3442" s="36">
        <f>IF($B3442="","",IFERROR(VLOOKUP($B3442,Mapping!$A:$C,3,0),"Not Mapped"))</f>
        <v/>
      </c>
      <c r="Q3442" s="36">
        <f>IF($B3442="","",IFERROR(VLOOKUP($O3442,Leaders!$A:$B,2,0),"Not Mapped"))</f>
        <v/>
      </c>
      <c r="R3442" s="36">
        <f>IF($B3442="","",IF(COUNTIF(Exclusions!$A:$A,$B3442)&gt;0,"Yes","No"))</f>
        <v/>
      </c>
      <c r="S3442" s="38">
        <f>IF($B3442="","",MIN(1,DAY($A3442)/IF($N3442="Superstore",Settings!$B$5,Settings!$B$4)))</f>
        <v/>
      </c>
      <c r="T3442" s="38">
        <f>IF(OR($B3442="",$G3442="",$S3442=0),"",$G3442/$S3442)</f>
        <v/>
      </c>
      <c r="U3442" s="36">
        <f>IF($T3442="","",IF($T3442&lt;Settings!$B$8,"Critical",IF($T3442&lt;Settings!$B$9,"Semi Critical","Non Critical")))</f>
        <v/>
      </c>
      <c r="V3442" s="28" t="n"/>
      <c r="Z3442">
        <f>IF($B3442="","",IFERROR(VLOOKUP($B3442,'Plan HC for CCA'!$A:$B,2,0),""))</f>
        <v/>
      </c>
      <c r="AA3442">
        <f>IF(OR($B3442="",$Z3442=""),"",IF(N($M3442)&lt;$Z3442,"Delta","No Delta"))</f>
        <v/>
      </c>
      <c r="AB3442">
        <f>IF(OR($B3442="",$Z3442=""),"",MAX(0,$Z3442-N($M3442)))</f>
        <v/>
      </c>
      <c r="AC3442" s="46">
        <f>IF($B3442="","",IFERROR(INDEX('CCA Util %'!$H:$H,MATCH($B3442,'CCA Util %'!$E:$E,0)),""))</f>
        <v/>
      </c>
      <c r="AD3442">
        <f>IF($B3442="","",IFERROR(INDEX('CCA Util %'!$G:$G,MATCH($B3442,'CCA Util %'!$E:$E,0)),""))</f>
        <v/>
      </c>
      <c r="AE3442">
        <f>IF(OR($B3442="",$U3442=""),"",$U3442&amp;" &amp; "&amp;IF(OR($AD3442="",$AD3442=0),"Util NA",$AD3442&amp;" Util"))</f>
        <v/>
      </c>
    </row>
    <row r="3443" ht="15.75" customHeight="1" s="42">
      <c r="A3443" s="41" t="n"/>
      <c r="G3443" s="38" t="n"/>
      <c r="H3443" s="38" t="n"/>
      <c r="I3443" s="38" t="n"/>
      <c r="J3443" s="38" t="n"/>
      <c r="K3443" s="38" t="n"/>
      <c r="L3443" s="38" t="n"/>
      <c r="N3443" s="36">
        <f>IF($B3443="","",IF($C3443="SUPERSTORE","Superstore","DH"))</f>
        <v/>
      </c>
      <c r="O3443" s="36">
        <f>IF($B3443="","",IFERROR(VLOOKUP($B3443,Mapping!$A:$C,2,0),"Not Mapped"))</f>
        <v/>
      </c>
      <c r="P3443" s="36">
        <f>IF($B3443="","",IFERROR(VLOOKUP($B3443,Mapping!$A:$C,3,0),"Not Mapped"))</f>
        <v/>
      </c>
      <c r="Q3443" s="36">
        <f>IF($B3443="","",IFERROR(VLOOKUP($O3443,Leaders!$A:$B,2,0),"Not Mapped"))</f>
        <v/>
      </c>
      <c r="R3443" s="36">
        <f>IF($B3443="","",IF(COUNTIF(Exclusions!$A:$A,$B3443)&gt;0,"Yes","No"))</f>
        <v/>
      </c>
      <c r="S3443" s="38">
        <f>IF($B3443="","",MIN(1,DAY($A3443)/IF($N3443="Superstore",Settings!$B$5,Settings!$B$4)))</f>
        <v/>
      </c>
      <c r="T3443" s="38">
        <f>IF(OR($B3443="",$G3443="",$S3443=0),"",$G3443/$S3443)</f>
        <v/>
      </c>
      <c r="U3443" s="36">
        <f>IF($T3443="","",IF($T3443&lt;Settings!$B$8,"Critical",IF($T3443&lt;Settings!$B$9,"Semi Critical","Non Critical")))</f>
        <v/>
      </c>
      <c r="V3443" s="28" t="n"/>
      <c r="Z3443">
        <f>IF($B3443="","",IFERROR(VLOOKUP($B3443,'Plan HC for CCA'!$A:$B,2,0),""))</f>
        <v/>
      </c>
      <c r="AA3443">
        <f>IF(OR($B3443="",$Z3443=""),"",IF(N($M3443)&lt;$Z3443,"Delta","No Delta"))</f>
        <v/>
      </c>
      <c r="AB3443">
        <f>IF(OR($B3443="",$Z3443=""),"",MAX(0,$Z3443-N($M3443)))</f>
        <v/>
      </c>
      <c r="AC3443" s="46">
        <f>IF($B3443="","",IFERROR(INDEX('CCA Util %'!$H:$H,MATCH($B3443,'CCA Util %'!$E:$E,0)),""))</f>
        <v/>
      </c>
      <c r="AD3443">
        <f>IF($B3443="","",IFERROR(INDEX('CCA Util %'!$G:$G,MATCH($B3443,'CCA Util %'!$E:$E,0)),""))</f>
        <v/>
      </c>
      <c r="AE3443">
        <f>IF(OR($B3443="",$U3443=""),"",$U3443&amp;" &amp; "&amp;IF(OR($AD3443="",$AD3443=0),"Util NA",$AD3443&amp;" Util"))</f>
        <v/>
      </c>
    </row>
    <row r="3444" ht="15.75" customHeight="1" s="42">
      <c r="A3444" s="41" t="n"/>
      <c r="G3444" s="38" t="n"/>
      <c r="H3444" s="38" t="n"/>
      <c r="I3444" s="38" t="n"/>
      <c r="J3444" s="38" t="n"/>
      <c r="K3444" s="38" t="n"/>
      <c r="L3444" s="38" t="n"/>
      <c r="N3444" s="36">
        <f>IF($B3444="","",IF($C3444="SUPERSTORE","Superstore","DH"))</f>
        <v/>
      </c>
      <c r="O3444" s="36">
        <f>IF($B3444="","",IFERROR(VLOOKUP($B3444,Mapping!$A:$C,2,0),"Not Mapped"))</f>
        <v/>
      </c>
      <c r="P3444" s="36">
        <f>IF($B3444="","",IFERROR(VLOOKUP($B3444,Mapping!$A:$C,3,0),"Not Mapped"))</f>
        <v/>
      </c>
      <c r="Q3444" s="36">
        <f>IF($B3444="","",IFERROR(VLOOKUP($O3444,Leaders!$A:$B,2,0),"Not Mapped"))</f>
        <v/>
      </c>
      <c r="R3444" s="36">
        <f>IF($B3444="","",IF(COUNTIF(Exclusions!$A:$A,$B3444)&gt;0,"Yes","No"))</f>
        <v/>
      </c>
      <c r="S3444" s="38">
        <f>IF($B3444="","",MIN(1,DAY($A3444)/IF($N3444="Superstore",Settings!$B$5,Settings!$B$4)))</f>
        <v/>
      </c>
      <c r="T3444" s="38">
        <f>IF(OR($B3444="",$G3444="",$S3444=0),"",$G3444/$S3444)</f>
        <v/>
      </c>
      <c r="U3444" s="36">
        <f>IF($T3444="","",IF($T3444&lt;Settings!$B$8,"Critical",IF($T3444&lt;Settings!$B$9,"Semi Critical","Non Critical")))</f>
        <v/>
      </c>
      <c r="V3444" s="28" t="n"/>
      <c r="Z3444">
        <f>IF($B3444="","",IFERROR(VLOOKUP($B3444,'Plan HC for CCA'!$A:$B,2,0),""))</f>
        <v/>
      </c>
      <c r="AA3444">
        <f>IF(OR($B3444="",$Z3444=""),"",IF(N($M3444)&lt;$Z3444,"Delta","No Delta"))</f>
        <v/>
      </c>
      <c r="AB3444">
        <f>IF(OR($B3444="",$Z3444=""),"",MAX(0,$Z3444-N($M3444)))</f>
        <v/>
      </c>
      <c r="AC3444" s="46">
        <f>IF($B3444="","",IFERROR(INDEX('CCA Util %'!$H:$H,MATCH($B3444,'CCA Util %'!$E:$E,0)),""))</f>
        <v/>
      </c>
      <c r="AD3444">
        <f>IF($B3444="","",IFERROR(INDEX('CCA Util %'!$G:$G,MATCH($B3444,'CCA Util %'!$E:$E,0)),""))</f>
        <v/>
      </c>
      <c r="AE3444">
        <f>IF(OR($B3444="",$U3444=""),"",$U3444&amp;" &amp; "&amp;IF(OR($AD3444="",$AD3444=0),"Util NA",$AD3444&amp;" Util"))</f>
        <v/>
      </c>
    </row>
    <row r="3445" ht="15.75" customHeight="1" s="42">
      <c r="A3445" s="41" t="n"/>
      <c r="G3445" s="38" t="n"/>
      <c r="H3445" s="38" t="n"/>
      <c r="I3445" s="38" t="n"/>
      <c r="J3445" s="38" t="n"/>
      <c r="K3445" s="38" t="n"/>
      <c r="L3445" s="38" t="n"/>
      <c r="N3445" s="36">
        <f>IF($B3445="","",IF($C3445="SUPERSTORE","Superstore","DH"))</f>
        <v/>
      </c>
      <c r="O3445" s="36">
        <f>IF($B3445="","",IFERROR(VLOOKUP($B3445,Mapping!$A:$C,2,0),"Not Mapped"))</f>
        <v/>
      </c>
      <c r="P3445" s="36">
        <f>IF($B3445="","",IFERROR(VLOOKUP($B3445,Mapping!$A:$C,3,0),"Not Mapped"))</f>
        <v/>
      </c>
      <c r="Q3445" s="36">
        <f>IF($B3445="","",IFERROR(VLOOKUP($O3445,Leaders!$A:$B,2,0),"Not Mapped"))</f>
        <v/>
      </c>
      <c r="R3445" s="36">
        <f>IF($B3445="","",IF(COUNTIF(Exclusions!$A:$A,$B3445)&gt;0,"Yes","No"))</f>
        <v/>
      </c>
      <c r="S3445" s="38">
        <f>IF($B3445="","",MIN(1,DAY($A3445)/IF($N3445="Superstore",Settings!$B$5,Settings!$B$4)))</f>
        <v/>
      </c>
      <c r="T3445" s="38">
        <f>IF(OR($B3445="",$G3445="",$S3445=0),"",$G3445/$S3445)</f>
        <v/>
      </c>
      <c r="U3445" s="36">
        <f>IF($T3445="","",IF($T3445&lt;Settings!$B$8,"Critical",IF($T3445&lt;Settings!$B$9,"Semi Critical","Non Critical")))</f>
        <v/>
      </c>
      <c r="V3445" s="28" t="n"/>
      <c r="Z3445">
        <f>IF($B3445="","",IFERROR(VLOOKUP($B3445,'Plan HC for CCA'!$A:$B,2,0),""))</f>
        <v/>
      </c>
      <c r="AA3445">
        <f>IF(OR($B3445="",$Z3445=""),"",IF(N($M3445)&lt;$Z3445,"Delta","No Delta"))</f>
        <v/>
      </c>
      <c r="AB3445">
        <f>IF(OR($B3445="",$Z3445=""),"",MAX(0,$Z3445-N($M3445)))</f>
        <v/>
      </c>
      <c r="AC3445" s="46">
        <f>IF($B3445="","",IFERROR(INDEX('CCA Util %'!$H:$H,MATCH($B3445,'CCA Util %'!$E:$E,0)),""))</f>
        <v/>
      </c>
      <c r="AD3445">
        <f>IF($B3445="","",IFERROR(INDEX('CCA Util %'!$G:$G,MATCH($B3445,'CCA Util %'!$E:$E,0)),""))</f>
        <v/>
      </c>
      <c r="AE3445">
        <f>IF(OR($B3445="",$U3445=""),"",$U3445&amp;" &amp; "&amp;IF(OR($AD3445="",$AD3445=0),"Util NA",$AD3445&amp;" Util"))</f>
        <v/>
      </c>
    </row>
    <row r="3446" ht="15.75" customHeight="1" s="42">
      <c r="A3446" s="41" t="n"/>
      <c r="G3446" s="38" t="n"/>
      <c r="H3446" s="38" t="n"/>
      <c r="I3446" s="38" t="n"/>
      <c r="J3446" s="38" t="n"/>
      <c r="K3446" s="38" t="n"/>
      <c r="L3446" s="38" t="n"/>
      <c r="N3446" s="36">
        <f>IF($B3446="","",IF($C3446="SUPERSTORE","Superstore","DH"))</f>
        <v/>
      </c>
      <c r="O3446" s="36">
        <f>IF($B3446="","",IFERROR(VLOOKUP($B3446,Mapping!$A:$C,2,0),"Not Mapped"))</f>
        <v/>
      </c>
      <c r="P3446" s="36">
        <f>IF($B3446="","",IFERROR(VLOOKUP($B3446,Mapping!$A:$C,3,0),"Not Mapped"))</f>
        <v/>
      </c>
      <c r="Q3446" s="36">
        <f>IF($B3446="","",IFERROR(VLOOKUP($O3446,Leaders!$A:$B,2,0),"Not Mapped"))</f>
        <v/>
      </c>
      <c r="R3446" s="36">
        <f>IF($B3446="","",IF(COUNTIF(Exclusions!$A:$A,$B3446)&gt;0,"Yes","No"))</f>
        <v/>
      </c>
      <c r="S3446" s="38">
        <f>IF($B3446="","",MIN(1,DAY($A3446)/IF($N3446="Superstore",Settings!$B$5,Settings!$B$4)))</f>
        <v/>
      </c>
      <c r="T3446" s="38">
        <f>IF(OR($B3446="",$G3446="",$S3446=0),"",$G3446/$S3446)</f>
        <v/>
      </c>
      <c r="U3446" s="36">
        <f>IF($T3446="","",IF($T3446&lt;Settings!$B$8,"Critical",IF($T3446&lt;Settings!$B$9,"Semi Critical","Non Critical")))</f>
        <v/>
      </c>
      <c r="V3446" s="28" t="n"/>
      <c r="Z3446">
        <f>IF($B3446="","",IFERROR(VLOOKUP($B3446,'Plan HC for CCA'!$A:$B,2,0),""))</f>
        <v/>
      </c>
      <c r="AA3446">
        <f>IF(OR($B3446="",$Z3446=""),"",IF(N($M3446)&lt;$Z3446,"Delta","No Delta"))</f>
        <v/>
      </c>
      <c r="AB3446">
        <f>IF(OR($B3446="",$Z3446=""),"",MAX(0,$Z3446-N($M3446)))</f>
        <v/>
      </c>
      <c r="AC3446" s="46">
        <f>IF($B3446="","",IFERROR(INDEX('CCA Util %'!$H:$H,MATCH($B3446,'CCA Util %'!$E:$E,0)),""))</f>
        <v/>
      </c>
      <c r="AD3446">
        <f>IF($B3446="","",IFERROR(INDEX('CCA Util %'!$G:$G,MATCH($B3446,'CCA Util %'!$E:$E,0)),""))</f>
        <v/>
      </c>
      <c r="AE3446">
        <f>IF(OR($B3446="",$U3446=""),"",$U3446&amp;" &amp; "&amp;IF(OR($AD3446="",$AD3446=0),"Util NA",$AD3446&amp;" Util"))</f>
        <v/>
      </c>
    </row>
    <row r="3447" ht="15.75" customHeight="1" s="42">
      <c r="A3447" s="41" t="n"/>
      <c r="G3447" s="38" t="n"/>
      <c r="H3447" s="38" t="n"/>
      <c r="I3447" s="38" t="n"/>
      <c r="J3447" s="38" t="n"/>
      <c r="K3447" s="38" t="n"/>
      <c r="L3447" s="38" t="n"/>
      <c r="N3447" s="36">
        <f>IF($B3447="","",IF($C3447="SUPERSTORE","Superstore","DH"))</f>
        <v/>
      </c>
      <c r="O3447" s="36">
        <f>IF($B3447="","",IFERROR(VLOOKUP($B3447,Mapping!$A:$C,2,0),"Not Mapped"))</f>
        <v/>
      </c>
      <c r="P3447" s="36">
        <f>IF($B3447="","",IFERROR(VLOOKUP($B3447,Mapping!$A:$C,3,0),"Not Mapped"))</f>
        <v/>
      </c>
      <c r="Q3447" s="36">
        <f>IF($B3447="","",IFERROR(VLOOKUP($O3447,Leaders!$A:$B,2,0),"Not Mapped"))</f>
        <v/>
      </c>
      <c r="R3447" s="36">
        <f>IF($B3447="","",IF(COUNTIF(Exclusions!$A:$A,$B3447)&gt;0,"Yes","No"))</f>
        <v/>
      </c>
      <c r="S3447" s="38">
        <f>IF($B3447="","",MIN(1,DAY($A3447)/IF($N3447="Superstore",Settings!$B$5,Settings!$B$4)))</f>
        <v/>
      </c>
      <c r="T3447" s="38">
        <f>IF(OR($B3447="",$G3447="",$S3447=0),"",$G3447/$S3447)</f>
        <v/>
      </c>
      <c r="U3447" s="36">
        <f>IF($T3447="","",IF($T3447&lt;Settings!$B$8,"Critical",IF($T3447&lt;Settings!$B$9,"Semi Critical","Non Critical")))</f>
        <v/>
      </c>
      <c r="V3447" s="28" t="n"/>
      <c r="Z3447">
        <f>IF($B3447="","",IFERROR(VLOOKUP($B3447,'Plan HC for CCA'!$A:$B,2,0),""))</f>
        <v/>
      </c>
      <c r="AA3447">
        <f>IF(OR($B3447="",$Z3447=""),"",IF(N($M3447)&lt;$Z3447,"Delta","No Delta"))</f>
        <v/>
      </c>
      <c r="AB3447">
        <f>IF(OR($B3447="",$Z3447=""),"",MAX(0,$Z3447-N($M3447)))</f>
        <v/>
      </c>
      <c r="AC3447" s="46">
        <f>IF($B3447="","",IFERROR(INDEX('CCA Util %'!$H:$H,MATCH($B3447,'CCA Util %'!$E:$E,0)),""))</f>
        <v/>
      </c>
      <c r="AD3447">
        <f>IF($B3447="","",IFERROR(INDEX('CCA Util %'!$G:$G,MATCH($B3447,'CCA Util %'!$E:$E,0)),""))</f>
        <v/>
      </c>
      <c r="AE3447">
        <f>IF(OR($B3447="",$U3447=""),"",$U3447&amp;" &amp; "&amp;IF(OR($AD3447="",$AD3447=0),"Util NA",$AD3447&amp;" Util"))</f>
        <v/>
      </c>
    </row>
    <row r="3448" ht="15.75" customHeight="1" s="42">
      <c r="A3448" s="41" t="n"/>
      <c r="G3448" s="38" t="n"/>
      <c r="H3448" s="38" t="n"/>
      <c r="I3448" s="38" t="n"/>
      <c r="J3448" s="38" t="n"/>
      <c r="K3448" s="38" t="n"/>
      <c r="L3448" s="38" t="n"/>
      <c r="N3448" s="36">
        <f>IF($B3448="","",IF($C3448="SUPERSTORE","Superstore","DH"))</f>
        <v/>
      </c>
      <c r="O3448" s="36">
        <f>IF($B3448="","",IFERROR(VLOOKUP($B3448,Mapping!$A:$C,2,0),"Not Mapped"))</f>
        <v/>
      </c>
      <c r="P3448" s="36">
        <f>IF($B3448="","",IFERROR(VLOOKUP($B3448,Mapping!$A:$C,3,0),"Not Mapped"))</f>
        <v/>
      </c>
      <c r="Q3448" s="36">
        <f>IF($B3448="","",IFERROR(VLOOKUP($O3448,Leaders!$A:$B,2,0),"Not Mapped"))</f>
        <v/>
      </c>
      <c r="R3448" s="36">
        <f>IF($B3448="","",IF(COUNTIF(Exclusions!$A:$A,$B3448)&gt;0,"Yes","No"))</f>
        <v/>
      </c>
      <c r="S3448" s="38">
        <f>IF($B3448="","",MIN(1,DAY($A3448)/IF($N3448="Superstore",Settings!$B$5,Settings!$B$4)))</f>
        <v/>
      </c>
      <c r="T3448" s="38">
        <f>IF(OR($B3448="",$G3448="",$S3448=0),"",$G3448/$S3448)</f>
        <v/>
      </c>
      <c r="U3448" s="36">
        <f>IF($T3448="","",IF($T3448&lt;Settings!$B$8,"Critical",IF($T3448&lt;Settings!$B$9,"Semi Critical","Non Critical")))</f>
        <v/>
      </c>
      <c r="V3448" s="28" t="n"/>
      <c r="Z3448">
        <f>IF($B3448="","",IFERROR(VLOOKUP($B3448,'Plan HC for CCA'!$A:$B,2,0),""))</f>
        <v/>
      </c>
      <c r="AA3448">
        <f>IF(OR($B3448="",$Z3448=""),"",IF(N($M3448)&lt;$Z3448,"Delta","No Delta"))</f>
        <v/>
      </c>
      <c r="AB3448">
        <f>IF(OR($B3448="",$Z3448=""),"",MAX(0,$Z3448-N($M3448)))</f>
        <v/>
      </c>
      <c r="AC3448" s="46">
        <f>IF($B3448="","",IFERROR(INDEX('CCA Util %'!$H:$H,MATCH($B3448,'CCA Util %'!$E:$E,0)),""))</f>
        <v/>
      </c>
      <c r="AD3448">
        <f>IF($B3448="","",IFERROR(INDEX('CCA Util %'!$G:$G,MATCH($B3448,'CCA Util %'!$E:$E,0)),""))</f>
        <v/>
      </c>
      <c r="AE3448">
        <f>IF(OR($B3448="",$U3448=""),"",$U3448&amp;" &amp; "&amp;IF(OR($AD3448="",$AD3448=0),"Util NA",$AD3448&amp;" Util"))</f>
        <v/>
      </c>
    </row>
    <row r="3449" ht="15.75" customHeight="1" s="42">
      <c r="A3449" s="41" t="n"/>
      <c r="G3449" s="38" t="n"/>
      <c r="H3449" s="38" t="n"/>
      <c r="I3449" s="38" t="n"/>
      <c r="J3449" s="38" t="n"/>
      <c r="K3449" s="38" t="n"/>
      <c r="L3449" s="38" t="n"/>
      <c r="N3449" s="36">
        <f>IF($B3449="","",IF($C3449="SUPERSTORE","Superstore","DH"))</f>
        <v/>
      </c>
      <c r="O3449" s="36">
        <f>IF($B3449="","",IFERROR(VLOOKUP($B3449,Mapping!$A:$C,2,0),"Not Mapped"))</f>
        <v/>
      </c>
      <c r="P3449" s="36">
        <f>IF($B3449="","",IFERROR(VLOOKUP($B3449,Mapping!$A:$C,3,0),"Not Mapped"))</f>
        <v/>
      </c>
      <c r="Q3449" s="36">
        <f>IF($B3449="","",IFERROR(VLOOKUP($O3449,Leaders!$A:$B,2,0),"Not Mapped"))</f>
        <v/>
      </c>
      <c r="R3449" s="36">
        <f>IF($B3449="","",IF(COUNTIF(Exclusions!$A:$A,$B3449)&gt;0,"Yes","No"))</f>
        <v/>
      </c>
      <c r="S3449" s="38">
        <f>IF($B3449="","",MIN(1,DAY($A3449)/IF($N3449="Superstore",Settings!$B$5,Settings!$B$4)))</f>
        <v/>
      </c>
      <c r="T3449" s="38">
        <f>IF(OR($B3449="",$G3449="",$S3449=0),"",$G3449/$S3449)</f>
        <v/>
      </c>
      <c r="U3449" s="36">
        <f>IF($T3449="","",IF($T3449&lt;Settings!$B$8,"Critical",IF($T3449&lt;Settings!$B$9,"Semi Critical","Non Critical")))</f>
        <v/>
      </c>
      <c r="V3449" s="28" t="n"/>
      <c r="Z3449">
        <f>IF($B3449="","",IFERROR(VLOOKUP($B3449,'Plan HC for CCA'!$A:$B,2,0),""))</f>
        <v/>
      </c>
      <c r="AA3449">
        <f>IF(OR($B3449="",$Z3449=""),"",IF(N($M3449)&lt;$Z3449,"Delta","No Delta"))</f>
        <v/>
      </c>
      <c r="AB3449">
        <f>IF(OR($B3449="",$Z3449=""),"",MAX(0,$Z3449-N($M3449)))</f>
        <v/>
      </c>
      <c r="AC3449" s="46">
        <f>IF($B3449="","",IFERROR(INDEX('CCA Util %'!$H:$H,MATCH($B3449,'CCA Util %'!$E:$E,0)),""))</f>
        <v/>
      </c>
      <c r="AD3449">
        <f>IF($B3449="","",IFERROR(INDEX('CCA Util %'!$G:$G,MATCH($B3449,'CCA Util %'!$E:$E,0)),""))</f>
        <v/>
      </c>
      <c r="AE3449">
        <f>IF(OR($B3449="",$U3449=""),"",$U3449&amp;" &amp; "&amp;IF(OR($AD3449="",$AD3449=0),"Util NA",$AD3449&amp;" Util"))</f>
        <v/>
      </c>
    </row>
    <row r="3450" ht="15.75" customHeight="1" s="42">
      <c r="A3450" s="41" t="n"/>
      <c r="G3450" s="38" t="n"/>
      <c r="H3450" s="38" t="n"/>
      <c r="I3450" s="38" t="n"/>
      <c r="J3450" s="38" t="n"/>
      <c r="K3450" s="38" t="n"/>
      <c r="L3450" s="38" t="n"/>
      <c r="N3450" s="36">
        <f>IF($B3450="","",IF($C3450="SUPERSTORE","Superstore","DH"))</f>
        <v/>
      </c>
      <c r="O3450" s="36">
        <f>IF($B3450="","",IFERROR(VLOOKUP($B3450,Mapping!$A:$C,2,0),"Not Mapped"))</f>
        <v/>
      </c>
      <c r="P3450" s="36">
        <f>IF($B3450="","",IFERROR(VLOOKUP($B3450,Mapping!$A:$C,3,0),"Not Mapped"))</f>
        <v/>
      </c>
      <c r="Q3450" s="36">
        <f>IF($B3450="","",IFERROR(VLOOKUP($O3450,Leaders!$A:$B,2,0),"Not Mapped"))</f>
        <v/>
      </c>
      <c r="R3450" s="36">
        <f>IF($B3450="","",IF(COUNTIF(Exclusions!$A:$A,$B3450)&gt;0,"Yes","No"))</f>
        <v/>
      </c>
      <c r="S3450" s="38">
        <f>IF($B3450="","",MIN(1,DAY($A3450)/IF($N3450="Superstore",Settings!$B$5,Settings!$B$4)))</f>
        <v/>
      </c>
      <c r="T3450" s="38">
        <f>IF(OR($B3450="",$G3450="",$S3450=0),"",$G3450/$S3450)</f>
        <v/>
      </c>
      <c r="U3450" s="36">
        <f>IF($T3450="","",IF($T3450&lt;Settings!$B$8,"Critical",IF($T3450&lt;Settings!$B$9,"Semi Critical","Non Critical")))</f>
        <v/>
      </c>
      <c r="V3450" s="28" t="n"/>
      <c r="Z3450">
        <f>IF($B3450="","",IFERROR(VLOOKUP($B3450,'Plan HC for CCA'!$A:$B,2,0),""))</f>
        <v/>
      </c>
      <c r="AA3450">
        <f>IF(OR($B3450="",$Z3450=""),"",IF(N($M3450)&lt;$Z3450,"Delta","No Delta"))</f>
        <v/>
      </c>
      <c r="AB3450">
        <f>IF(OR($B3450="",$Z3450=""),"",MAX(0,$Z3450-N($M3450)))</f>
        <v/>
      </c>
      <c r="AC3450" s="46">
        <f>IF($B3450="","",IFERROR(INDEX('CCA Util %'!$H:$H,MATCH($B3450,'CCA Util %'!$E:$E,0)),""))</f>
        <v/>
      </c>
      <c r="AD3450">
        <f>IF($B3450="","",IFERROR(INDEX('CCA Util %'!$G:$G,MATCH($B3450,'CCA Util %'!$E:$E,0)),""))</f>
        <v/>
      </c>
      <c r="AE3450">
        <f>IF(OR($B3450="",$U3450=""),"",$U3450&amp;" &amp; "&amp;IF(OR($AD3450="",$AD3450=0),"Util NA",$AD3450&amp;" Util"))</f>
        <v/>
      </c>
    </row>
    <row r="3451" ht="15.75" customHeight="1" s="42">
      <c r="A3451" s="41" t="n"/>
      <c r="G3451" s="38" t="n"/>
      <c r="H3451" s="38" t="n"/>
      <c r="I3451" s="38" t="n"/>
      <c r="J3451" s="38" t="n"/>
      <c r="K3451" s="38" t="n"/>
      <c r="L3451" s="38" t="n"/>
      <c r="N3451" s="36">
        <f>IF($B3451="","",IF($C3451="SUPERSTORE","Superstore","DH"))</f>
        <v/>
      </c>
      <c r="O3451" s="36">
        <f>IF($B3451="","",IFERROR(VLOOKUP($B3451,Mapping!$A:$C,2,0),"Not Mapped"))</f>
        <v/>
      </c>
      <c r="P3451" s="36">
        <f>IF($B3451="","",IFERROR(VLOOKUP($B3451,Mapping!$A:$C,3,0),"Not Mapped"))</f>
        <v/>
      </c>
      <c r="Q3451" s="36">
        <f>IF($B3451="","",IFERROR(VLOOKUP($O3451,Leaders!$A:$B,2,0),"Not Mapped"))</f>
        <v/>
      </c>
      <c r="R3451" s="36">
        <f>IF($B3451="","",IF(COUNTIF(Exclusions!$A:$A,$B3451)&gt;0,"Yes","No"))</f>
        <v/>
      </c>
      <c r="S3451" s="38">
        <f>IF($B3451="","",MIN(1,DAY($A3451)/IF($N3451="Superstore",Settings!$B$5,Settings!$B$4)))</f>
        <v/>
      </c>
      <c r="T3451" s="38">
        <f>IF(OR($B3451="",$G3451="",$S3451=0),"",$G3451/$S3451)</f>
        <v/>
      </c>
      <c r="U3451" s="36">
        <f>IF($T3451="","",IF($T3451&lt;Settings!$B$8,"Critical",IF($T3451&lt;Settings!$B$9,"Semi Critical","Non Critical")))</f>
        <v/>
      </c>
      <c r="V3451" s="28" t="n"/>
      <c r="Z3451">
        <f>IF($B3451="","",IFERROR(VLOOKUP($B3451,'Plan HC for CCA'!$A:$B,2,0),""))</f>
        <v/>
      </c>
      <c r="AA3451">
        <f>IF(OR($B3451="",$Z3451=""),"",IF(N($M3451)&lt;$Z3451,"Delta","No Delta"))</f>
        <v/>
      </c>
      <c r="AB3451">
        <f>IF(OR($B3451="",$Z3451=""),"",MAX(0,$Z3451-N($M3451)))</f>
        <v/>
      </c>
      <c r="AC3451" s="46">
        <f>IF($B3451="","",IFERROR(INDEX('CCA Util %'!$H:$H,MATCH($B3451,'CCA Util %'!$E:$E,0)),""))</f>
        <v/>
      </c>
      <c r="AD3451">
        <f>IF($B3451="","",IFERROR(INDEX('CCA Util %'!$G:$G,MATCH($B3451,'CCA Util %'!$E:$E,0)),""))</f>
        <v/>
      </c>
      <c r="AE3451">
        <f>IF(OR($B3451="",$U3451=""),"",$U3451&amp;" &amp; "&amp;IF(OR($AD3451="",$AD3451=0),"Util NA",$AD3451&amp;" Util"))</f>
        <v/>
      </c>
    </row>
    <row r="3452" ht="15.75" customHeight="1" s="42">
      <c r="A3452" s="41" t="n"/>
      <c r="G3452" s="38" t="n"/>
      <c r="H3452" s="38" t="n"/>
      <c r="I3452" s="38" t="n"/>
      <c r="J3452" s="38" t="n"/>
      <c r="K3452" s="38" t="n"/>
      <c r="L3452" s="38" t="n"/>
      <c r="N3452" s="36">
        <f>IF($B3452="","",IF($C3452="SUPERSTORE","Superstore","DH"))</f>
        <v/>
      </c>
      <c r="O3452" s="36">
        <f>IF($B3452="","",IFERROR(VLOOKUP($B3452,Mapping!$A:$C,2,0),"Not Mapped"))</f>
        <v/>
      </c>
      <c r="P3452" s="36">
        <f>IF($B3452="","",IFERROR(VLOOKUP($B3452,Mapping!$A:$C,3,0),"Not Mapped"))</f>
        <v/>
      </c>
      <c r="Q3452" s="36">
        <f>IF($B3452="","",IFERROR(VLOOKUP($O3452,Leaders!$A:$B,2,0),"Not Mapped"))</f>
        <v/>
      </c>
      <c r="R3452" s="36">
        <f>IF($B3452="","",IF(COUNTIF(Exclusions!$A:$A,$B3452)&gt;0,"Yes","No"))</f>
        <v/>
      </c>
      <c r="S3452" s="38">
        <f>IF($B3452="","",MIN(1,DAY($A3452)/IF($N3452="Superstore",Settings!$B$5,Settings!$B$4)))</f>
        <v/>
      </c>
      <c r="T3452" s="38">
        <f>IF(OR($B3452="",$G3452="",$S3452=0),"",$G3452/$S3452)</f>
        <v/>
      </c>
      <c r="U3452" s="36">
        <f>IF($T3452="","",IF($T3452&lt;Settings!$B$8,"Critical",IF($T3452&lt;Settings!$B$9,"Semi Critical","Non Critical")))</f>
        <v/>
      </c>
      <c r="V3452" s="28" t="n"/>
      <c r="Z3452">
        <f>IF($B3452="","",IFERROR(VLOOKUP($B3452,'Plan HC for CCA'!$A:$B,2,0),""))</f>
        <v/>
      </c>
      <c r="AA3452">
        <f>IF(OR($B3452="",$Z3452=""),"",IF(N($M3452)&lt;$Z3452,"Delta","No Delta"))</f>
        <v/>
      </c>
      <c r="AB3452">
        <f>IF(OR($B3452="",$Z3452=""),"",MAX(0,$Z3452-N($M3452)))</f>
        <v/>
      </c>
      <c r="AC3452" s="46">
        <f>IF($B3452="","",IFERROR(INDEX('CCA Util %'!$H:$H,MATCH($B3452,'CCA Util %'!$E:$E,0)),""))</f>
        <v/>
      </c>
      <c r="AD3452">
        <f>IF($B3452="","",IFERROR(INDEX('CCA Util %'!$G:$G,MATCH($B3452,'CCA Util %'!$E:$E,0)),""))</f>
        <v/>
      </c>
      <c r="AE3452">
        <f>IF(OR($B3452="",$U3452=""),"",$U3452&amp;" &amp; "&amp;IF(OR($AD3452="",$AD3452=0),"Util NA",$AD3452&amp;" Util"))</f>
        <v/>
      </c>
    </row>
    <row r="3453" ht="15.75" customHeight="1" s="42">
      <c r="A3453" s="41" t="n"/>
      <c r="G3453" s="38" t="n"/>
      <c r="H3453" s="38" t="n"/>
      <c r="I3453" s="38" t="n"/>
      <c r="J3453" s="38" t="n"/>
      <c r="K3453" s="38" t="n"/>
      <c r="L3453" s="38" t="n"/>
      <c r="N3453" s="36">
        <f>IF($B3453="","",IF($C3453="SUPERSTORE","Superstore","DH"))</f>
        <v/>
      </c>
      <c r="O3453" s="36">
        <f>IF($B3453="","",IFERROR(VLOOKUP($B3453,Mapping!$A:$C,2,0),"Not Mapped"))</f>
        <v/>
      </c>
      <c r="P3453" s="36">
        <f>IF($B3453="","",IFERROR(VLOOKUP($B3453,Mapping!$A:$C,3,0),"Not Mapped"))</f>
        <v/>
      </c>
      <c r="Q3453" s="36">
        <f>IF($B3453="","",IFERROR(VLOOKUP($O3453,Leaders!$A:$B,2,0),"Not Mapped"))</f>
        <v/>
      </c>
      <c r="R3453" s="36">
        <f>IF($B3453="","",IF(COUNTIF(Exclusions!$A:$A,$B3453)&gt;0,"Yes","No"))</f>
        <v/>
      </c>
      <c r="S3453" s="38">
        <f>IF($B3453="","",MIN(1,DAY($A3453)/IF($N3453="Superstore",Settings!$B$5,Settings!$B$4)))</f>
        <v/>
      </c>
      <c r="T3453" s="38">
        <f>IF(OR($B3453="",$G3453="",$S3453=0),"",$G3453/$S3453)</f>
        <v/>
      </c>
      <c r="U3453" s="36">
        <f>IF($T3453="","",IF($T3453&lt;Settings!$B$8,"Critical",IF($T3453&lt;Settings!$B$9,"Semi Critical","Non Critical")))</f>
        <v/>
      </c>
      <c r="V3453" s="28" t="n"/>
      <c r="Z3453">
        <f>IF($B3453="","",IFERROR(VLOOKUP($B3453,'Plan HC for CCA'!$A:$B,2,0),""))</f>
        <v/>
      </c>
      <c r="AA3453">
        <f>IF(OR($B3453="",$Z3453=""),"",IF(N($M3453)&lt;$Z3453,"Delta","No Delta"))</f>
        <v/>
      </c>
      <c r="AB3453">
        <f>IF(OR($B3453="",$Z3453=""),"",MAX(0,$Z3453-N($M3453)))</f>
        <v/>
      </c>
      <c r="AC3453" s="46">
        <f>IF($B3453="","",IFERROR(INDEX('CCA Util %'!$H:$H,MATCH($B3453,'CCA Util %'!$E:$E,0)),""))</f>
        <v/>
      </c>
      <c r="AD3453">
        <f>IF($B3453="","",IFERROR(INDEX('CCA Util %'!$G:$G,MATCH($B3453,'CCA Util %'!$E:$E,0)),""))</f>
        <v/>
      </c>
      <c r="AE3453">
        <f>IF(OR($B3453="",$U3453=""),"",$U3453&amp;" &amp; "&amp;IF(OR($AD3453="",$AD3453=0),"Util NA",$AD3453&amp;" Util"))</f>
        <v/>
      </c>
    </row>
    <row r="3454" ht="15.75" customHeight="1" s="42">
      <c r="A3454" s="41" t="n"/>
      <c r="G3454" s="38" t="n"/>
      <c r="H3454" s="38" t="n"/>
      <c r="I3454" s="38" t="n"/>
      <c r="J3454" s="38" t="n"/>
      <c r="K3454" s="38" t="n"/>
      <c r="L3454" s="38" t="n"/>
      <c r="N3454" s="36">
        <f>IF($B3454="","",IF($C3454="SUPERSTORE","Superstore","DH"))</f>
        <v/>
      </c>
      <c r="O3454" s="36">
        <f>IF($B3454="","",IFERROR(VLOOKUP($B3454,Mapping!$A:$C,2,0),"Not Mapped"))</f>
        <v/>
      </c>
      <c r="P3454" s="36">
        <f>IF($B3454="","",IFERROR(VLOOKUP($B3454,Mapping!$A:$C,3,0),"Not Mapped"))</f>
        <v/>
      </c>
      <c r="Q3454" s="36">
        <f>IF($B3454="","",IFERROR(VLOOKUP($O3454,Leaders!$A:$B,2,0),"Not Mapped"))</f>
        <v/>
      </c>
      <c r="R3454" s="36">
        <f>IF($B3454="","",IF(COUNTIF(Exclusions!$A:$A,$B3454)&gt;0,"Yes","No"))</f>
        <v/>
      </c>
      <c r="S3454" s="38">
        <f>IF($B3454="","",MIN(1,DAY($A3454)/IF($N3454="Superstore",Settings!$B$5,Settings!$B$4)))</f>
        <v/>
      </c>
      <c r="T3454" s="38">
        <f>IF(OR($B3454="",$G3454="",$S3454=0),"",$G3454/$S3454)</f>
        <v/>
      </c>
      <c r="U3454" s="36">
        <f>IF($T3454="","",IF($T3454&lt;Settings!$B$8,"Critical",IF($T3454&lt;Settings!$B$9,"Semi Critical","Non Critical")))</f>
        <v/>
      </c>
      <c r="V3454" s="28" t="n"/>
      <c r="Z3454">
        <f>IF($B3454="","",IFERROR(VLOOKUP($B3454,'Plan HC for CCA'!$A:$B,2,0),""))</f>
        <v/>
      </c>
      <c r="AA3454">
        <f>IF(OR($B3454="",$Z3454=""),"",IF(N($M3454)&lt;$Z3454,"Delta","No Delta"))</f>
        <v/>
      </c>
      <c r="AB3454">
        <f>IF(OR($B3454="",$Z3454=""),"",MAX(0,$Z3454-N($M3454)))</f>
        <v/>
      </c>
      <c r="AC3454" s="46">
        <f>IF($B3454="","",IFERROR(INDEX('CCA Util %'!$H:$H,MATCH($B3454,'CCA Util %'!$E:$E,0)),""))</f>
        <v/>
      </c>
      <c r="AD3454">
        <f>IF($B3454="","",IFERROR(INDEX('CCA Util %'!$G:$G,MATCH($B3454,'CCA Util %'!$E:$E,0)),""))</f>
        <v/>
      </c>
      <c r="AE3454">
        <f>IF(OR($B3454="",$U3454=""),"",$U3454&amp;" &amp; "&amp;IF(OR($AD3454="",$AD3454=0),"Util NA",$AD3454&amp;" Util"))</f>
        <v/>
      </c>
    </row>
    <row r="3455" ht="15.75" customHeight="1" s="42">
      <c r="A3455" s="41" t="n"/>
      <c r="G3455" s="38" t="n"/>
      <c r="H3455" s="38" t="n"/>
      <c r="I3455" s="38" t="n"/>
      <c r="J3455" s="38" t="n"/>
      <c r="K3455" s="38" t="n"/>
      <c r="L3455" s="38" t="n"/>
      <c r="N3455" s="36">
        <f>IF($B3455="","",IF($C3455="SUPERSTORE","Superstore","DH"))</f>
        <v/>
      </c>
      <c r="O3455" s="36">
        <f>IF($B3455="","",IFERROR(VLOOKUP($B3455,Mapping!$A:$C,2,0),"Not Mapped"))</f>
        <v/>
      </c>
      <c r="P3455" s="36">
        <f>IF($B3455="","",IFERROR(VLOOKUP($B3455,Mapping!$A:$C,3,0),"Not Mapped"))</f>
        <v/>
      </c>
      <c r="Q3455" s="36">
        <f>IF($B3455="","",IFERROR(VLOOKUP($O3455,Leaders!$A:$B,2,0),"Not Mapped"))</f>
        <v/>
      </c>
      <c r="R3455" s="36">
        <f>IF($B3455="","",IF(COUNTIF(Exclusions!$A:$A,$B3455)&gt;0,"Yes","No"))</f>
        <v/>
      </c>
      <c r="S3455" s="38">
        <f>IF($B3455="","",MIN(1,DAY($A3455)/IF($N3455="Superstore",Settings!$B$5,Settings!$B$4)))</f>
        <v/>
      </c>
      <c r="T3455" s="38">
        <f>IF(OR($B3455="",$G3455="",$S3455=0),"",$G3455/$S3455)</f>
        <v/>
      </c>
      <c r="U3455" s="36">
        <f>IF($T3455="","",IF($T3455&lt;Settings!$B$8,"Critical",IF($T3455&lt;Settings!$B$9,"Semi Critical","Non Critical")))</f>
        <v/>
      </c>
      <c r="V3455" s="28" t="n"/>
      <c r="Z3455">
        <f>IF($B3455="","",IFERROR(VLOOKUP($B3455,'Plan HC for CCA'!$A:$B,2,0),""))</f>
        <v/>
      </c>
      <c r="AA3455">
        <f>IF(OR($B3455="",$Z3455=""),"",IF(N($M3455)&lt;$Z3455,"Delta","No Delta"))</f>
        <v/>
      </c>
      <c r="AB3455">
        <f>IF(OR($B3455="",$Z3455=""),"",MAX(0,$Z3455-N($M3455)))</f>
        <v/>
      </c>
      <c r="AC3455" s="46">
        <f>IF($B3455="","",IFERROR(INDEX('CCA Util %'!$H:$H,MATCH($B3455,'CCA Util %'!$E:$E,0)),""))</f>
        <v/>
      </c>
      <c r="AD3455">
        <f>IF($B3455="","",IFERROR(INDEX('CCA Util %'!$G:$G,MATCH($B3455,'CCA Util %'!$E:$E,0)),""))</f>
        <v/>
      </c>
      <c r="AE3455">
        <f>IF(OR($B3455="",$U3455=""),"",$U3455&amp;" &amp; "&amp;IF(OR($AD3455="",$AD3455=0),"Util NA",$AD3455&amp;" Util"))</f>
        <v/>
      </c>
    </row>
    <row r="3456" ht="15.75" customHeight="1" s="42">
      <c r="A3456" s="41" t="n"/>
      <c r="G3456" s="38" t="n"/>
      <c r="H3456" s="38" t="n"/>
      <c r="I3456" s="38" t="n"/>
      <c r="J3456" s="38" t="n"/>
      <c r="K3456" s="38" t="n"/>
      <c r="L3456" s="38" t="n"/>
      <c r="N3456" s="36">
        <f>IF($B3456="","",IF($C3456="SUPERSTORE","Superstore","DH"))</f>
        <v/>
      </c>
      <c r="O3456" s="36">
        <f>IF($B3456="","",IFERROR(VLOOKUP($B3456,Mapping!$A:$C,2,0),"Not Mapped"))</f>
        <v/>
      </c>
      <c r="P3456" s="36">
        <f>IF($B3456="","",IFERROR(VLOOKUP($B3456,Mapping!$A:$C,3,0),"Not Mapped"))</f>
        <v/>
      </c>
      <c r="Q3456" s="36">
        <f>IF($B3456="","",IFERROR(VLOOKUP($O3456,Leaders!$A:$B,2,0),"Not Mapped"))</f>
        <v/>
      </c>
      <c r="R3456" s="36">
        <f>IF($B3456="","",IF(COUNTIF(Exclusions!$A:$A,$B3456)&gt;0,"Yes","No"))</f>
        <v/>
      </c>
      <c r="S3456" s="38">
        <f>IF($B3456="","",MIN(1,DAY($A3456)/IF($N3456="Superstore",Settings!$B$5,Settings!$B$4)))</f>
        <v/>
      </c>
      <c r="T3456" s="38">
        <f>IF(OR($B3456="",$G3456="",$S3456=0),"",$G3456/$S3456)</f>
        <v/>
      </c>
      <c r="U3456" s="36">
        <f>IF($T3456="","",IF($T3456&lt;Settings!$B$8,"Critical",IF($T3456&lt;Settings!$B$9,"Semi Critical","Non Critical")))</f>
        <v/>
      </c>
      <c r="V3456" s="28" t="n"/>
      <c r="Z3456">
        <f>IF($B3456="","",IFERROR(VLOOKUP($B3456,'Plan HC for CCA'!$A:$B,2,0),""))</f>
        <v/>
      </c>
      <c r="AA3456">
        <f>IF(OR($B3456="",$Z3456=""),"",IF(N($M3456)&lt;$Z3456,"Delta","No Delta"))</f>
        <v/>
      </c>
      <c r="AB3456">
        <f>IF(OR($B3456="",$Z3456=""),"",MAX(0,$Z3456-N($M3456)))</f>
        <v/>
      </c>
      <c r="AC3456" s="46">
        <f>IF($B3456="","",IFERROR(INDEX('CCA Util %'!$H:$H,MATCH($B3456,'CCA Util %'!$E:$E,0)),""))</f>
        <v/>
      </c>
      <c r="AD3456">
        <f>IF($B3456="","",IFERROR(INDEX('CCA Util %'!$G:$G,MATCH($B3456,'CCA Util %'!$E:$E,0)),""))</f>
        <v/>
      </c>
      <c r="AE3456">
        <f>IF(OR($B3456="",$U3456=""),"",$U3456&amp;" &amp; "&amp;IF(OR($AD3456="",$AD3456=0),"Util NA",$AD3456&amp;" Util"))</f>
        <v/>
      </c>
    </row>
    <row r="3457" ht="15.75" customHeight="1" s="42">
      <c r="A3457" s="41" t="n"/>
      <c r="G3457" s="38" t="n"/>
      <c r="H3457" s="38" t="n"/>
      <c r="I3457" s="38" t="n"/>
      <c r="J3457" s="38" t="n"/>
      <c r="K3457" s="38" t="n"/>
      <c r="L3457" s="38" t="n"/>
      <c r="N3457" s="36">
        <f>IF($B3457="","",IF($C3457="SUPERSTORE","Superstore","DH"))</f>
        <v/>
      </c>
      <c r="O3457" s="36">
        <f>IF($B3457="","",IFERROR(VLOOKUP($B3457,Mapping!$A:$C,2,0),"Not Mapped"))</f>
        <v/>
      </c>
      <c r="P3457" s="36">
        <f>IF($B3457="","",IFERROR(VLOOKUP($B3457,Mapping!$A:$C,3,0),"Not Mapped"))</f>
        <v/>
      </c>
      <c r="Q3457" s="36">
        <f>IF($B3457="","",IFERROR(VLOOKUP($O3457,Leaders!$A:$B,2,0),"Not Mapped"))</f>
        <v/>
      </c>
      <c r="R3457" s="36">
        <f>IF($B3457="","",IF(COUNTIF(Exclusions!$A:$A,$B3457)&gt;0,"Yes","No"))</f>
        <v/>
      </c>
      <c r="S3457" s="38">
        <f>IF($B3457="","",MIN(1,DAY($A3457)/IF($N3457="Superstore",Settings!$B$5,Settings!$B$4)))</f>
        <v/>
      </c>
      <c r="T3457" s="38">
        <f>IF(OR($B3457="",$G3457="",$S3457=0),"",$G3457/$S3457)</f>
        <v/>
      </c>
      <c r="U3457" s="36">
        <f>IF($T3457="","",IF($T3457&lt;Settings!$B$8,"Critical",IF($T3457&lt;Settings!$B$9,"Semi Critical","Non Critical")))</f>
        <v/>
      </c>
      <c r="V3457" s="28" t="n"/>
      <c r="Z3457">
        <f>IF($B3457="","",IFERROR(VLOOKUP($B3457,'Plan HC for CCA'!$A:$B,2,0),""))</f>
        <v/>
      </c>
      <c r="AA3457">
        <f>IF(OR($B3457="",$Z3457=""),"",IF(N($M3457)&lt;$Z3457,"Delta","No Delta"))</f>
        <v/>
      </c>
      <c r="AB3457">
        <f>IF(OR($B3457="",$Z3457=""),"",MAX(0,$Z3457-N($M3457)))</f>
        <v/>
      </c>
      <c r="AC3457" s="46">
        <f>IF($B3457="","",IFERROR(INDEX('CCA Util %'!$H:$H,MATCH($B3457,'CCA Util %'!$E:$E,0)),""))</f>
        <v/>
      </c>
      <c r="AD3457">
        <f>IF($B3457="","",IFERROR(INDEX('CCA Util %'!$G:$G,MATCH($B3457,'CCA Util %'!$E:$E,0)),""))</f>
        <v/>
      </c>
      <c r="AE3457">
        <f>IF(OR($B3457="",$U3457=""),"",$U3457&amp;" &amp; "&amp;IF(OR($AD3457="",$AD3457=0),"Util NA",$AD3457&amp;" Util"))</f>
        <v/>
      </c>
    </row>
    <row r="3458" ht="15.75" customHeight="1" s="42">
      <c r="A3458" s="41" t="n"/>
      <c r="G3458" s="38" t="n"/>
      <c r="H3458" s="38" t="n"/>
      <c r="I3458" s="38" t="n"/>
      <c r="J3458" s="38" t="n"/>
      <c r="K3458" s="38" t="n"/>
      <c r="L3458" s="38" t="n"/>
      <c r="N3458" s="36">
        <f>IF($B3458="","",IF($C3458="SUPERSTORE","Superstore","DH"))</f>
        <v/>
      </c>
      <c r="O3458" s="36">
        <f>IF($B3458="","",IFERROR(VLOOKUP($B3458,Mapping!$A:$C,2,0),"Not Mapped"))</f>
        <v/>
      </c>
      <c r="P3458" s="36">
        <f>IF($B3458="","",IFERROR(VLOOKUP($B3458,Mapping!$A:$C,3,0),"Not Mapped"))</f>
        <v/>
      </c>
      <c r="Q3458" s="36">
        <f>IF($B3458="","",IFERROR(VLOOKUP($O3458,Leaders!$A:$B,2,0),"Not Mapped"))</f>
        <v/>
      </c>
      <c r="R3458" s="36">
        <f>IF($B3458="","",IF(COUNTIF(Exclusions!$A:$A,$B3458)&gt;0,"Yes","No"))</f>
        <v/>
      </c>
      <c r="S3458" s="38">
        <f>IF($B3458="","",MIN(1,DAY($A3458)/IF($N3458="Superstore",Settings!$B$5,Settings!$B$4)))</f>
        <v/>
      </c>
      <c r="T3458" s="38">
        <f>IF(OR($B3458="",$G3458="",$S3458=0),"",$G3458/$S3458)</f>
        <v/>
      </c>
      <c r="U3458" s="36">
        <f>IF($T3458="","",IF($T3458&lt;Settings!$B$8,"Critical",IF($T3458&lt;Settings!$B$9,"Semi Critical","Non Critical")))</f>
        <v/>
      </c>
      <c r="V3458" s="28" t="n"/>
      <c r="Z3458">
        <f>IF($B3458="","",IFERROR(VLOOKUP($B3458,'Plan HC for CCA'!$A:$B,2,0),""))</f>
        <v/>
      </c>
      <c r="AA3458">
        <f>IF(OR($B3458="",$Z3458=""),"",IF(N($M3458)&lt;$Z3458,"Delta","No Delta"))</f>
        <v/>
      </c>
      <c r="AB3458">
        <f>IF(OR($B3458="",$Z3458=""),"",MAX(0,$Z3458-N($M3458)))</f>
        <v/>
      </c>
      <c r="AC3458" s="46">
        <f>IF($B3458="","",IFERROR(INDEX('CCA Util %'!$H:$H,MATCH($B3458,'CCA Util %'!$E:$E,0)),""))</f>
        <v/>
      </c>
      <c r="AD3458">
        <f>IF($B3458="","",IFERROR(INDEX('CCA Util %'!$G:$G,MATCH($B3458,'CCA Util %'!$E:$E,0)),""))</f>
        <v/>
      </c>
      <c r="AE3458">
        <f>IF(OR($B3458="",$U3458=""),"",$U3458&amp;" &amp; "&amp;IF(OR($AD3458="",$AD3458=0),"Util NA",$AD3458&amp;" Util"))</f>
        <v/>
      </c>
    </row>
    <row r="3459" ht="15.75" customHeight="1" s="42">
      <c r="A3459" s="41" t="n"/>
      <c r="G3459" s="38" t="n"/>
      <c r="H3459" s="38" t="n"/>
      <c r="I3459" s="38" t="n"/>
      <c r="J3459" s="38" t="n"/>
      <c r="K3459" s="38" t="n"/>
      <c r="L3459" s="38" t="n"/>
      <c r="N3459" s="36">
        <f>IF($B3459="","",IF($C3459="SUPERSTORE","Superstore","DH"))</f>
        <v/>
      </c>
      <c r="O3459" s="36">
        <f>IF($B3459="","",IFERROR(VLOOKUP($B3459,Mapping!$A:$C,2,0),"Not Mapped"))</f>
        <v/>
      </c>
      <c r="P3459" s="36">
        <f>IF($B3459="","",IFERROR(VLOOKUP($B3459,Mapping!$A:$C,3,0),"Not Mapped"))</f>
        <v/>
      </c>
      <c r="Q3459" s="36">
        <f>IF($B3459="","",IFERROR(VLOOKUP($O3459,Leaders!$A:$B,2,0),"Not Mapped"))</f>
        <v/>
      </c>
      <c r="R3459" s="36">
        <f>IF($B3459="","",IF(COUNTIF(Exclusions!$A:$A,$B3459)&gt;0,"Yes","No"))</f>
        <v/>
      </c>
      <c r="S3459" s="38">
        <f>IF($B3459="","",MIN(1,DAY($A3459)/IF($N3459="Superstore",Settings!$B$5,Settings!$B$4)))</f>
        <v/>
      </c>
      <c r="T3459" s="38">
        <f>IF(OR($B3459="",$G3459="",$S3459=0),"",$G3459/$S3459)</f>
        <v/>
      </c>
      <c r="U3459" s="36">
        <f>IF($T3459="","",IF($T3459&lt;Settings!$B$8,"Critical",IF($T3459&lt;Settings!$B$9,"Semi Critical","Non Critical")))</f>
        <v/>
      </c>
      <c r="V3459" s="28" t="n"/>
      <c r="Z3459">
        <f>IF($B3459="","",IFERROR(VLOOKUP($B3459,'Plan HC for CCA'!$A:$B,2,0),""))</f>
        <v/>
      </c>
      <c r="AA3459">
        <f>IF(OR($B3459="",$Z3459=""),"",IF(N($M3459)&lt;$Z3459,"Delta","No Delta"))</f>
        <v/>
      </c>
      <c r="AB3459">
        <f>IF(OR($B3459="",$Z3459=""),"",MAX(0,$Z3459-N($M3459)))</f>
        <v/>
      </c>
      <c r="AC3459" s="46">
        <f>IF($B3459="","",IFERROR(INDEX('CCA Util %'!$H:$H,MATCH($B3459,'CCA Util %'!$E:$E,0)),""))</f>
        <v/>
      </c>
      <c r="AD3459">
        <f>IF($B3459="","",IFERROR(INDEX('CCA Util %'!$G:$G,MATCH($B3459,'CCA Util %'!$E:$E,0)),""))</f>
        <v/>
      </c>
      <c r="AE3459">
        <f>IF(OR($B3459="",$U3459=""),"",$U3459&amp;" &amp; "&amp;IF(OR($AD3459="",$AD3459=0),"Util NA",$AD3459&amp;" Util"))</f>
        <v/>
      </c>
    </row>
    <row r="3460" ht="15.75" customHeight="1" s="42">
      <c r="A3460" s="41" t="n"/>
      <c r="G3460" s="38" t="n"/>
      <c r="H3460" s="38" t="n"/>
      <c r="I3460" s="38" t="n"/>
      <c r="J3460" s="38" t="n"/>
      <c r="K3460" s="38" t="n"/>
      <c r="L3460" s="38" t="n"/>
      <c r="N3460" s="36">
        <f>IF($B3460="","",IF($C3460="SUPERSTORE","Superstore","DH"))</f>
        <v/>
      </c>
      <c r="O3460" s="36">
        <f>IF($B3460="","",IFERROR(VLOOKUP($B3460,Mapping!$A:$C,2,0),"Not Mapped"))</f>
        <v/>
      </c>
      <c r="P3460" s="36">
        <f>IF($B3460="","",IFERROR(VLOOKUP($B3460,Mapping!$A:$C,3,0),"Not Mapped"))</f>
        <v/>
      </c>
      <c r="Q3460" s="36">
        <f>IF($B3460="","",IFERROR(VLOOKUP($O3460,Leaders!$A:$B,2,0),"Not Mapped"))</f>
        <v/>
      </c>
      <c r="R3460" s="36">
        <f>IF($B3460="","",IF(COUNTIF(Exclusions!$A:$A,$B3460)&gt;0,"Yes","No"))</f>
        <v/>
      </c>
      <c r="S3460" s="38">
        <f>IF($B3460="","",MIN(1,DAY($A3460)/IF($N3460="Superstore",Settings!$B$5,Settings!$B$4)))</f>
        <v/>
      </c>
      <c r="T3460" s="38">
        <f>IF(OR($B3460="",$G3460="",$S3460=0),"",$G3460/$S3460)</f>
        <v/>
      </c>
      <c r="U3460" s="36">
        <f>IF($T3460="","",IF($T3460&lt;Settings!$B$8,"Critical",IF($T3460&lt;Settings!$B$9,"Semi Critical","Non Critical")))</f>
        <v/>
      </c>
      <c r="V3460" s="28" t="n"/>
      <c r="Z3460">
        <f>IF($B3460="","",IFERROR(VLOOKUP($B3460,'Plan HC for CCA'!$A:$B,2,0),""))</f>
        <v/>
      </c>
      <c r="AA3460">
        <f>IF(OR($B3460="",$Z3460=""),"",IF(N($M3460)&lt;$Z3460,"Delta","No Delta"))</f>
        <v/>
      </c>
      <c r="AB3460">
        <f>IF(OR($B3460="",$Z3460=""),"",MAX(0,$Z3460-N($M3460)))</f>
        <v/>
      </c>
      <c r="AC3460" s="46">
        <f>IF($B3460="","",IFERROR(INDEX('CCA Util %'!$H:$H,MATCH($B3460,'CCA Util %'!$E:$E,0)),""))</f>
        <v/>
      </c>
      <c r="AD3460">
        <f>IF($B3460="","",IFERROR(INDEX('CCA Util %'!$G:$G,MATCH($B3460,'CCA Util %'!$E:$E,0)),""))</f>
        <v/>
      </c>
      <c r="AE3460">
        <f>IF(OR($B3460="",$U3460=""),"",$U3460&amp;" &amp; "&amp;IF(OR($AD3460="",$AD3460=0),"Util NA",$AD3460&amp;" Util"))</f>
        <v/>
      </c>
    </row>
    <row r="3461" ht="15.75" customHeight="1" s="42">
      <c r="A3461" s="41" t="n"/>
      <c r="G3461" s="38" t="n"/>
      <c r="H3461" s="38" t="n"/>
      <c r="I3461" s="38" t="n"/>
      <c r="J3461" s="38" t="n"/>
      <c r="K3461" s="38" t="n"/>
      <c r="L3461" s="38" t="n"/>
      <c r="N3461" s="36">
        <f>IF($B3461="","",IF($C3461="SUPERSTORE","Superstore","DH"))</f>
        <v/>
      </c>
      <c r="O3461" s="36">
        <f>IF($B3461="","",IFERROR(VLOOKUP($B3461,Mapping!$A:$C,2,0),"Not Mapped"))</f>
        <v/>
      </c>
      <c r="P3461" s="36">
        <f>IF($B3461="","",IFERROR(VLOOKUP($B3461,Mapping!$A:$C,3,0),"Not Mapped"))</f>
        <v/>
      </c>
      <c r="Q3461" s="36">
        <f>IF($B3461="","",IFERROR(VLOOKUP($O3461,Leaders!$A:$B,2,0),"Not Mapped"))</f>
        <v/>
      </c>
      <c r="R3461" s="36">
        <f>IF($B3461="","",IF(COUNTIF(Exclusions!$A:$A,$B3461)&gt;0,"Yes","No"))</f>
        <v/>
      </c>
      <c r="S3461" s="38">
        <f>IF($B3461="","",MIN(1,DAY($A3461)/IF($N3461="Superstore",Settings!$B$5,Settings!$B$4)))</f>
        <v/>
      </c>
      <c r="T3461" s="38">
        <f>IF(OR($B3461="",$G3461="",$S3461=0),"",$G3461/$S3461)</f>
        <v/>
      </c>
      <c r="U3461" s="36">
        <f>IF($T3461="","",IF($T3461&lt;Settings!$B$8,"Critical",IF($T3461&lt;Settings!$B$9,"Semi Critical","Non Critical")))</f>
        <v/>
      </c>
      <c r="V3461" s="28" t="n"/>
      <c r="Z3461">
        <f>IF($B3461="","",IFERROR(VLOOKUP($B3461,'Plan HC for CCA'!$A:$B,2,0),""))</f>
        <v/>
      </c>
      <c r="AA3461">
        <f>IF(OR($B3461="",$Z3461=""),"",IF(N($M3461)&lt;$Z3461,"Delta","No Delta"))</f>
        <v/>
      </c>
      <c r="AB3461">
        <f>IF(OR($B3461="",$Z3461=""),"",MAX(0,$Z3461-N($M3461)))</f>
        <v/>
      </c>
      <c r="AC3461" s="46">
        <f>IF($B3461="","",IFERROR(INDEX('CCA Util %'!$H:$H,MATCH($B3461,'CCA Util %'!$E:$E,0)),""))</f>
        <v/>
      </c>
      <c r="AD3461">
        <f>IF($B3461="","",IFERROR(INDEX('CCA Util %'!$G:$G,MATCH($B3461,'CCA Util %'!$E:$E,0)),""))</f>
        <v/>
      </c>
      <c r="AE3461">
        <f>IF(OR($B3461="",$U3461=""),"",$U3461&amp;" &amp; "&amp;IF(OR($AD3461="",$AD3461=0),"Util NA",$AD3461&amp;" Util"))</f>
        <v/>
      </c>
    </row>
    <row r="3462" ht="15.75" customHeight="1" s="42">
      <c r="A3462" s="41" t="n"/>
      <c r="G3462" s="38" t="n"/>
      <c r="H3462" s="38" t="n"/>
      <c r="I3462" s="38" t="n"/>
      <c r="J3462" s="38" t="n"/>
      <c r="K3462" s="38" t="n"/>
      <c r="L3462" s="38" t="n"/>
      <c r="N3462" s="36">
        <f>IF($B3462="","",IF($C3462="SUPERSTORE","Superstore","DH"))</f>
        <v/>
      </c>
      <c r="O3462" s="36">
        <f>IF($B3462="","",IFERROR(VLOOKUP($B3462,Mapping!$A:$C,2,0),"Not Mapped"))</f>
        <v/>
      </c>
      <c r="P3462" s="36">
        <f>IF($B3462="","",IFERROR(VLOOKUP($B3462,Mapping!$A:$C,3,0),"Not Mapped"))</f>
        <v/>
      </c>
      <c r="Q3462" s="36">
        <f>IF($B3462="","",IFERROR(VLOOKUP($O3462,Leaders!$A:$B,2,0),"Not Mapped"))</f>
        <v/>
      </c>
      <c r="R3462" s="36">
        <f>IF($B3462="","",IF(COUNTIF(Exclusions!$A:$A,$B3462)&gt;0,"Yes","No"))</f>
        <v/>
      </c>
      <c r="S3462" s="38">
        <f>IF($B3462="","",MIN(1,DAY($A3462)/IF($N3462="Superstore",Settings!$B$5,Settings!$B$4)))</f>
        <v/>
      </c>
      <c r="T3462" s="38">
        <f>IF(OR($B3462="",$G3462="",$S3462=0),"",$G3462/$S3462)</f>
        <v/>
      </c>
      <c r="U3462" s="36">
        <f>IF($T3462="","",IF($T3462&lt;Settings!$B$8,"Critical",IF($T3462&lt;Settings!$B$9,"Semi Critical","Non Critical")))</f>
        <v/>
      </c>
      <c r="V3462" s="28" t="n"/>
      <c r="Z3462">
        <f>IF($B3462="","",IFERROR(VLOOKUP($B3462,'Plan HC for CCA'!$A:$B,2,0),""))</f>
        <v/>
      </c>
      <c r="AA3462">
        <f>IF(OR($B3462="",$Z3462=""),"",IF(N($M3462)&lt;$Z3462,"Delta","No Delta"))</f>
        <v/>
      </c>
      <c r="AB3462">
        <f>IF(OR($B3462="",$Z3462=""),"",MAX(0,$Z3462-N($M3462)))</f>
        <v/>
      </c>
      <c r="AC3462" s="46">
        <f>IF($B3462="","",IFERROR(INDEX('CCA Util %'!$H:$H,MATCH($B3462,'CCA Util %'!$E:$E,0)),""))</f>
        <v/>
      </c>
      <c r="AD3462">
        <f>IF($B3462="","",IFERROR(INDEX('CCA Util %'!$G:$G,MATCH($B3462,'CCA Util %'!$E:$E,0)),""))</f>
        <v/>
      </c>
      <c r="AE3462">
        <f>IF(OR($B3462="",$U3462=""),"",$U3462&amp;" &amp; "&amp;IF(OR($AD3462="",$AD3462=0),"Util NA",$AD3462&amp;" Util"))</f>
        <v/>
      </c>
    </row>
    <row r="3463" ht="15.75" customHeight="1" s="42">
      <c r="A3463" s="41" t="n"/>
      <c r="G3463" s="38" t="n"/>
      <c r="H3463" s="38" t="n"/>
      <c r="I3463" s="38" t="n"/>
      <c r="J3463" s="38" t="n"/>
      <c r="K3463" s="38" t="n"/>
      <c r="L3463" s="38" t="n"/>
      <c r="N3463" s="36">
        <f>IF($B3463="","",IF($C3463="SUPERSTORE","Superstore","DH"))</f>
        <v/>
      </c>
      <c r="O3463" s="36">
        <f>IF($B3463="","",IFERROR(VLOOKUP($B3463,Mapping!$A:$C,2,0),"Not Mapped"))</f>
        <v/>
      </c>
      <c r="P3463" s="36">
        <f>IF($B3463="","",IFERROR(VLOOKUP($B3463,Mapping!$A:$C,3,0),"Not Mapped"))</f>
        <v/>
      </c>
      <c r="Q3463" s="36">
        <f>IF($B3463="","",IFERROR(VLOOKUP($O3463,Leaders!$A:$B,2,0),"Not Mapped"))</f>
        <v/>
      </c>
      <c r="R3463" s="36">
        <f>IF($B3463="","",IF(COUNTIF(Exclusions!$A:$A,$B3463)&gt;0,"Yes","No"))</f>
        <v/>
      </c>
      <c r="S3463" s="38">
        <f>IF($B3463="","",MIN(1,DAY($A3463)/IF($N3463="Superstore",Settings!$B$5,Settings!$B$4)))</f>
        <v/>
      </c>
      <c r="T3463" s="38">
        <f>IF(OR($B3463="",$G3463="",$S3463=0),"",$G3463/$S3463)</f>
        <v/>
      </c>
      <c r="U3463" s="36">
        <f>IF($T3463="","",IF($T3463&lt;Settings!$B$8,"Critical",IF($T3463&lt;Settings!$B$9,"Semi Critical","Non Critical")))</f>
        <v/>
      </c>
      <c r="V3463" s="28" t="n"/>
      <c r="Z3463">
        <f>IF($B3463="","",IFERROR(VLOOKUP($B3463,'Plan HC for CCA'!$A:$B,2,0),""))</f>
        <v/>
      </c>
      <c r="AA3463">
        <f>IF(OR($B3463="",$Z3463=""),"",IF(N($M3463)&lt;$Z3463,"Delta","No Delta"))</f>
        <v/>
      </c>
      <c r="AB3463">
        <f>IF(OR($B3463="",$Z3463=""),"",MAX(0,$Z3463-N($M3463)))</f>
        <v/>
      </c>
      <c r="AC3463" s="46">
        <f>IF($B3463="","",IFERROR(INDEX('CCA Util %'!$H:$H,MATCH($B3463,'CCA Util %'!$E:$E,0)),""))</f>
        <v/>
      </c>
      <c r="AD3463">
        <f>IF($B3463="","",IFERROR(INDEX('CCA Util %'!$G:$G,MATCH($B3463,'CCA Util %'!$E:$E,0)),""))</f>
        <v/>
      </c>
      <c r="AE3463">
        <f>IF(OR($B3463="",$U3463=""),"",$U3463&amp;" &amp; "&amp;IF(OR($AD3463="",$AD3463=0),"Util NA",$AD3463&amp;" Util"))</f>
        <v/>
      </c>
    </row>
    <row r="3464" ht="15.75" customHeight="1" s="42">
      <c r="A3464" s="41" t="n"/>
      <c r="G3464" s="38" t="n"/>
      <c r="H3464" s="38" t="n"/>
      <c r="I3464" s="38" t="n"/>
      <c r="J3464" s="38" t="n"/>
      <c r="K3464" s="38" t="n"/>
      <c r="L3464" s="38" t="n"/>
      <c r="N3464" s="36">
        <f>IF($B3464="","",IF($C3464="SUPERSTORE","Superstore","DH"))</f>
        <v/>
      </c>
      <c r="O3464" s="36">
        <f>IF($B3464="","",IFERROR(VLOOKUP($B3464,Mapping!$A:$C,2,0),"Not Mapped"))</f>
        <v/>
      </c>
      <c r="P3464" s="36">
        <f>IF($B3464="","",IFERROR(VLOOKUP($B3464,Mapping!$A:$C,3,0),"Not Mapped"))</f>
        <v/>
      </c>
      <c r="Q3464" s="36">
        <f>IF($B3464="","",IFERROR(VLOOKUP($O3464,Leaders!$A:$B,2,0),"Not Mapped"))</f>
        <v/>
      </c>
      <c r="R3464" s="36">
        <f>IF($B3464="","",IF(COUNTIF(Exclusions!$A:$A,$B3464)&gt;0,"Yes","No"))</f>
        <v/>
      </c>
      <c r="S3464" s="38">
        <f>IF($B3464="","",MIN(1,DAY($A3464)/IF($N3464="Superstore",Settings!$B$5,Settings!$B$4)))</f>
        <v/>
      </c>
      <c r="T3464" s="38">
        <f>IF(OR($B3464="",$G3464="",$S3464=0),"",$G3464/$S3464)</f>
        <v/>
      </c>
      <c r="U3464" s="36">
        <f>IF($T3464="","",IF($T3464&lt;Settings!$B$8,"Critical",IF($T3464&lt;Settings!$B$9,"Semi Critical","Non Critical")))</f>
        <v/>
      </c>
      <c r="V3464" s="28" t="n"/>
      <c r="Z3464">
        <f>IF($B3464="","",IFERROR(VLOOKUP($B3464,'Plan HC for CCA'!$A:$B,2,0),""))</f>
        <v/>
      </c>
      <c r="AA3464">
        <f>IF(OR($B3464="",$Z3464=""),"",IF(N($M3464)&lt;$Z3464,"Delta","No Delta"))</f>
        <v/>
      </c>
      <c r="AB3464">
        <f>IF(OR($B3464="",$Z3464=""),"",MAX(0,$Z3464-N($M3464)))</f>
        <v/>
      </c>
      <c r="AC3464" s="46">
        <f>IF($B3464="","",IFERROR(INDEX('CCA Util %'!$H:$H,MATCH($B3464,'CCA Util %'!$E:$E,0)),""))</f>
        <v/>
      </c>
      <c r="AD3464">
        <f>IF($B3464="","",IFERROR(INDEX('CCA Util %'!$G:$G,MATCH($B3464,'CCA Util %'!$E:$E,0)),""))</f>
        <v/>
      </c>
      <c r="AE3464">
        <f>IF(OR($B3464="",$U3464=""),"",$U3464&amp;" &amp; "&amp;IF(OR($AD3464="",$AD3464=0),"Util NA",$AD3464&amp;" Util"))</f>
        <v/>
      </c>
    </row>
    <row r="3465" ht="15.75" customHeight="1" s="42">
      <c r="A3465" s="41" t="n"/>
      <c r="G3465" s="38" t="n"/>
      <c r="H3465" s="38" t="n"/>
      <c r="I3465" s="38" t="n"/>
      <c r="J3465" s="38" t="n"/>
      <c r="K3465" s="38" t="n"/>
      <c r="L3465" s="38" t="n"/>
      <c r="N3465" s="36">
        <f>IF($B3465="","",IF($C3465="SUPERSTORE","Superstore","DH"))</f>
        <v/>
      </c>
      <c r="O3465" s="36">
        <f>IF($B3465="","",IFERROR(VLOOKUP($B3465,Mapping!$A:$C,2,0),"Not Mapped"))</f>
        <v/>
      </c>
      <c r="P3465" s="36">
        <f>IF($B3465="","",IFERROR(VLOOKUP($B3465,Mapping!$A:$C,3,0),"Not Mapped"))</f>
        <v/>
      </c>
      <c r="Q3465" s="36">
        <f>IF($B3465="","",IFERROR(VLOOKUP($O3465,Leaders!$A:$B,2,0),"Not Mapped"))</f>
        <v/>
      </c>
      <c r="R3465" s="36">
        <f>IF($B3465="","",IF(COUNTIF(Exclusions!$A:$A,$B3465)&gt;0,"Yes","No"))</f>
        <v/>
      </c>
      <c r="S3465" s="38">
        <f>IF($B3465="","",MIN(1,DAY($A3465)/IF($N3465="Superstore",Settings!$B$5,Settings!$B$4)))</f>
        <v/>
      </c>
      <c r="T3465" s="38">
        <f>IF(OR($B3465="",$G3465="",$S3465=0),"",$G3465/$S3465)</f>
        <v/>
      </c>
      <c r="U3465" s="36">
        <f>IF($T3465="","",IF($T3465&lt;Settings!$B$8,"Critical",IF($T3465&lt;Settings!$B$9,"Semi Critical","Non Critical")))</f>
        <v/>
      </c>
      <c r="V3465" s="28" t="n"/>
      <c r="Z3465">
        <f>IF($B3465="","",IFERROR(VLOOKUP($B3465,'Plan HC for CCA'!$A:$B,2,0),""))</f>
        <v/>
      </c>
      <c r="AA3465">
        <f>IF(OR($B3465="",$Z3465=""),"",IF(N($M3465)&lt;$Z3465,"Delta","No Delta"))</f>
        <v/>
      </c>
      <c r="AB3465">
        <f>IF(OR($B3465="",$Z3465=""),"",MAX(0,$Z3465-N($M3465)))</f>
        <v/>
      </c>
      <c r="AC3465" s="46">
        <f>IF($B3465="","",IFERROR(INDEX('CCA Util %'!$H:$H,MATCH($B3465,'CCA Util %'!$E:$E,0)),""))</f>
        <v/>
      </c>
      <c r="AD3465">
        <f>IF($B3465="","",IFERROR(INDEX('CCA Util %'!$G:$G,MATCH($B3465,'CCA Util %'!$E:$E,0)),""))</f>
        <v/>
      </c>
      <c r="AE3465">
        <f>IF(OR($B3465="",$U3465=""),"",$U3465&amp;" &amp; "&amp;IF(OR($AD3465="",$AD3465=0),"Util NA",$AD3465&amp;" Util"))</f>
        <v/>
      </c>
    </row>
    <row r="3466" ht="15.75" customHeight="1" s="42">
      <c r="A3466" s="41" t="n"/>
      <c r="G3466" s="38" t="n"/>
      <c r="H3466" s="38" t="n"/>
      <c r="I3466" s="38" t="n"/>
      <c r="J3466" s="38" t="n"/>
      <c r="K3466" s="38" t="n"/>
      <c r="L3466" s="38" t="n"/>
      <c r="N3466" s="36">
        <f>IF($B3466="","",IF($C3466="SUPERSTORE","Superstore","DH"))</f>
        <v/>
      </c>
      <c r="O3466" s="36">
        <f>IF($B3466="","",IFERROR(VLOOKUP($B3466,Mapping!$A:$C,2,0),"Not Mapped"))</f>
        <v/>
      </c>
      <c r="P3466" s="36">
        <f>IF($B3466="","",IFERROR(VLOOKUP($B3466,Mapping!$A:$C,3,0),"Not Mapped"))</f>
        <v/>
      </c>
      <c r="Q3466" s="36">
        <f>IF($B3466="","",IFERROR(VLOOKUP($O3466,Leaders!$A:$B,2,0),"Not Mapped"))</f>
        <v/>
      </c>
      <c r="R3466" s="36">
        <f>IF($B3466="","",IF(COUNTIF(Exclusions!$A:$A,$B3466)&gt;0,"Yes","No"))</f>
        <v/>
      </c>
      <c r="S3466" s="38">
        <f>IF($B3466="","",MIN(1,DAY($A3466)/IF($N3466="Superstore",Settings!$B$5,Settings!$B$4)))</f>
        <v/>
      </c>
      <c r="T3466" s="38">
        <f>IF(OR($B3466="",$G3466="",$S3466=0),"",$G3466/$S3466)</f>
        <v/>
      </c>
      <c r="U3466" s="36">
        <f>IF($T3466="","",IF($T3466&lt;Settings!$B$8,"Critical",IF($T3466&lt;Settings!$B$9,"Semi Critical","Non Critical")))</f>
        <v/>
      </c>
      <c r="V3466" s="28" t="n"/>
      <c r="Z3466">
        <f>IF($B3466="","",IFERROR(VLOOKUP($B3466,'Plan HC for CCA'!$A:$B,2,0),""))</f>
        <v/>
      </c>
      <c r="AA3466">
        <f>IF(OR($B3466="",$Z3466=""),"",IF(N($M3466)&lt;$Z3466,"Delta","No Delta"))</f>
        <v/>
      </c>
      <c r="AB3466">
        <f>IF(OR($B3466="",$Z3466=""),"",MAX(0,$Z3466-N($M3466)))</f>
        <v/>
      </c>
      <c r="AC3466" s="46">
        <f>IF($B3466="","",IFERROR(INDEX('CCA Util %'!$H:$H,MATCH($B3466,'CCA Util %'!$E:$E,0)),""))</f>
        <v/>
      </c>
      <c r="AD3466">
        <f>IF($B3466="","",IFERROR(INDEX('CCA Util %'!$G:$G,MATCH($B3466,'CCA Util %'!$E:$E,0)),""))</f>
        <v/>
      </c>
      <c r="AE3466">
        <f>IF(OR($B3466="",$U3466=""),"",$U3466&amp;" &amp; "&amp;IF(OR($AD3466="",$AD3466=0),"Util NA",$AD3466&amp;" Util"))</f>
        <v/>
      </c>
    </row>
    <row r="3467" ht="15.75" customHeight="1" s="42">
      <c r="A3467" s="41" t="n"/>
      <c r="G3467" s="38" t="n"/>
      <c r="H3467" s="38" t="n"/>
      <c r="I3467" s="38" t="n"/>
      <c r="J3467" s="38" t="n"/>
      <c r="K3467" s="38" t="n"/>
      <c r="L3467" s="38" t="n"/>
      <c r="N3467" s="36">
        <f>IF($B3467="","",IF($C3467="SUPERSTORE","Superstore","DH"))</f>
        <v/>
      </c>
      <c r="O3467" s="36">
        <f>IF($B3467="","",IFERROR(VLOOKUP($B3467,Mapping!$A:$C,2,0),"Not Mapped"))</f>
        <v/>
      </c>
      <c r="P3467" s="36">
        <f>IF($B3467="","",IFERROR(VLOOKUP($B3467,Mapping!$A:$C,3,0),"Not Mapped"))</f>
        <v/>
      </c>
      <c r="Q3467" s="36">
        <f>IF($B3467="","",IFERROR(VLOOKUP($O3467,Leaders!$A:$B,2,0),"Not Mapped"))</f>
        <v/>
      </c>
      <c r="R3467" s="36">
        <f>IF($B3467="","",IF(COUNTIF(Exclusions!$A:$A,$B3467)&gt;0,"Yes","No"))</f>
        <v/>
      </c>
      <c r="S3467" s="38">
        <f>IF($B3467="","",MIN(1,DAY($A3467)/IF($N3467="Superstore",Settings!$B$5,Settings!$B$4)))</f>
        <v/>
      </c>
      <c r="T3467" s="38">
        <f>IF(OR($B3467="",$G3467="",$S3467=0),"",$G3467/$S3467)</f>
        <v/>
      </c>
      <c r="U3467" s="36">
        <f>IF($T3467="","",IF($T3467&lt;Settings!$B$8,"Critical",IF($T3467&lt;Settings!$B$9,"Semi Critical","Non Critical")))</f>
        <v/>
      </c>
      <c r="V3467" s="28" t="n"/>
      <c r="Z3467">
        <f>IF($B3467="","",IFERROR(VLOOKUP($B3467,'Plan HC for CCA'!$A:$B,2,0),""))</f>
        <v/>
      </c>
      <c r="AA3467">
        <f>IF(OR($B3467="",$Z3467=""),"",IF(N($M3467)&lt;$Z3467,"Delta","No Delta"))</f>
        <v/>
      </c>
      <c r="AB3467">
        <f>IF(OR($B3467="",$Z3467=""),"",MAX(0,$Z3467-N($M3467)))</f>
        <v/>
      </c>
      <c r="AC3467" s="46">
        <f>IF($B3467="","",IFERROR(INDEX('CCA Util %'!$H:$H,MATCH($B3467,'CCA Util %'!$E:$E,0)),""))</f>
        <v/>
      </c>
      <c r="AD3467">
        <f>IF($B3467="","",IFERROR(INDEX('CCA Util %'!$G:$G,MATCH($B3467,'CCA Util %'!$E:$E,0)),""))</f>
        <v/>
      </c>
      <c r="AE3467">
        <f>IF(OR($B3467="",$U3467=""),"",$U3467&amp;" &amp; "&amp;IF(OR($AD3467="",$AD3467=0),"Util NA",$AD3467&amp;" Util"))</f>
        <v/>
      </c>
    </row>
    <row r="3468" ht="15.75" customHeight="1" s="42">
      <c r="A3468" s="41" t="n"/>
      <c r="G3468" s="38" t="n"/>
      <c r="H3468" s="38" t="n"/>
      <c r="I3468" s="38" t="n"/>
      <c r="J3468" s="38" t="n"/>
      <c r="K3468" s="38" t="n"/>
      <c r="L3468" s="38" t="n"/>
      <c r="N3468" s="36">
        <f>IF($B3468="","",IF($C3468="SUPERSTORE","Superstore","DH"))</f>
        <v/>
      </c>
      <c r="O3468" s="36">
        <f>IF($B3468="","",IFERROR(VLOOKUP($B3468,Mapping!$A:$C,2,0),"Not Mapped"))</f>
        <v/>
      </c>
      <c r="P3468" s="36">
        <f>IF($B3468="","",IFERROR(VLOOKUP($B3468,Mapping!$A:$C,3,0),"Not Mapped"))</f>
        <v/>
      </c>
      <c r="Q3468" s="36">
        <f>IF($B3468="","",IFERROR(VLOOKUP($O3468,Leaders!$A:$B,2,0),"Not Mapped"))</f>
        <v/>
      </c>
      <c r="R3468" s="36">
        <f>IF($B3468="","",IF(COUNTIF(Exclusions!$A:$A,$B3468)&gt;0,"Yes","No"))</f>
        <v/>
      </c>
      <c r="S3468" s="38">
        <f>IF($B3468="","",MIN(1,DAY($A3468)/IF($N3468="Superstore",Settings!$B$5,Settings!$B$4)))</f>
        <v/>
      </c>
      <c r="T3468" s="38">
        <f>IF(OR($B3468="",$G3468="",$S3468=0),"",$G3468/$S3468)</f>
        <v/>
      </c>
      <c r="U3468" s="36">
        <f>IF($T3468="","",IF($T3468&lt;Settings!$B$8,"Critical",IF($T3468&lt;Settings!$B$9,"Semi Critical","Non Critical")))</f>
        <v/>
      </c>
      <c r="V3468" s="28" t="n"/>
      <c r="Z3468">
        <f>IF($B3468="","",IFERROR(VLOOKUP($B3468,'Plan HC for CCA'!$A:$B,2,0),""))</f>
        <v/>
      </c>
      <c r="AA3468">
        <f>IF(OR($B3468="",$Z3468=""),"",IF(N($M3468)&lt;$Z3468,"Delta","No Delta"))</f>
        <v/>
      </c>
      <c r="AB3468">
        <f>IF(OR($B3468="",$Z3468=""),"",MAX(0,$Z3468-N($M3468)))</f>
        <v/>
      </c>
      <c r="AC3468" s="46">
        <f>IF($B3468="","",IFERROR(INDEX('CCA Util %'!$H:$H,MATCH($B3468,'CCA Util %'!$E:$E,0)),""))</f>
        <v/>
      </c>
      <c r="AD3468">
        <f>IF($B3468="","",IFERROR(INDEX('CCA Util %'!$G:$G,MATCH($B3468,'CCA Util %'!$E:$E,0)),""))</f>
        <v/>
      </c>
      <c r="AE3468">
        <f>IF(OR($B3468="",$U3468=""),"",$U3468&amp;" &amp; "&amp;IF(OR($AD3468="",$AD3468=0),"Util NA",$AD3468&amp;" Util"))</f>
        <v/>
      </c>
    </row>
    <row r="3469" ht="15.75" customHeight="1" s="42">
      <c r="A3469" s="41" t="n"/>
      <c r="G3469" s="38" t="n"/>
      <c r="H3469" s="38" t="n"/>
      <c r="I3469" s="38" t="n"/>
      <c r="J3469" s="38" t="n"/>
      <c r="K3469" s="38" t="n"/>
      <c r="L3469" s="38" t="n"/>
      <c r="N3469" s="36">
        <f>IF($B3469="","",IF($C3469="SUPERSTORE","Superstore","DH"))</f>
        <v/>
      </c>
      <c r="O3469" s="36">
        <f>IF($B3469="","",IFERROR(VLOOKUP($B3469,Mapping!$A:$C,2,0),"Not Mapped"))</f>
        <v/>
      </c>
      <c r="P3469" s="36">
        <f>IF($B3469="","",IFERROR(VLOOKUP($B3469,Mapping!$A:$C,3,0),"Not Mapped"))</f>
        <v/>
      </c>
      <c r="Q3469" s="36">
        <f>IF($B3469="","",IFERROR(VLOOKUP($O3469,Leaders!$A:$B,2,0),"Not Mapped"))</f>
        <v/>
      </c>
      <c r="R3469" s="36">
        <f>IF($B3469="","",IF(COUNTIF(Exclusions!$A:$A,$B3469)&gt;0,"Yes","No"))</f>
        <v/>
      </c>
      <c r="S3469" s="38">
        <f>IF($B3469="","",MIN(1,DAY($A3469)/IF($N3469="Superstore",Settings!$B$5,Settings!$B$4)))</f>
        <v/>
      </c>
      <c r="T3469" s="38">
        <f>IF(OR($B3469="",$G3469="",$S3469=0),"",$G3469/$S3469)</f>
        <v/>
      </c>
      <c r="U3469" s="36">
        <f>IF($T3469="","",IF($T3469&lt;Settings!$B$8,"Critical",IF($T3469&lt;Settings!$B$9,"Semi Critical","Non Critical")))</f>
        <v/>
      </c>
      <c r="V3469" s="28" t="n"/>
      <c r="Z3469">
        <f>IF($B3469="","",IFERROR(VLOOKUP($B3469,'Plan HC for CCA'!$A:$B,2,0),""))</f>
        <v/>
      </c>
      <c r="AA3469">
        <f>IF(OR($B3469="",$Z3469=""),"",IF(N($M3469)&lt;$Z3469,"Delta","No Delta"))</f>
        <v/>
      </c>
      <c r="AB3469">
        <f>IF(OR($B3469="",$Z3469=""),"",MAX(0,$Z3469-N($M3469)))</f>
        <v/>
      </c>
      <c r="AC3469" s="46">
        <f>IF($B3469="","",IFERROR(INDEX('CCA Util %'!$H:$H,MATCH($B3469,'CCA Util %'!$E:$E,0)),""))</f>
        <v/>
      </c>
      <c r="AD3469">
        <f>IF($B3469="","",IFERROR(INDEX('CCA Util %'!$G:$G,MATCH($B3469,'CCA Util %'!$E:$E,0)),""))</f>
        <v/>
      </c>
      <c r="AE3469">
        <f>IF(OR($B3469="",$U3469=""),"",$U3469&amp;" &amp; "&amp;IF(OR($AD3469="",$AD3469=0),"Util NA",$AD3469&amp;" Util"))</f>
        <v/>
      </c>
    </row>
    <row r="3470" ht="15.75" customHeight="1" s="42">
      <c r="A3470" s="41" t="n"/>
      <c r="G3470" s="38" t="n"/>
      <c r="H3470" s="38" t="n"/>
      <c r="I3470" s="38" t="n"/>
      <c r="J3470" s="38" t="n"/>
      <c r="K3470" s="38" t="n"/>
      <c r="L3470" s="38" t="n"/>
      <c r="N3470" s="36">
        <f>IF($B3470="","",IF($C3470="SUPERSTORE","Superstore","DH"))</f>
        <v/>
      </c>
      <c r="O3470" s="36">
        <f>IF($B3470="","",IFERROR(VLOOKUP($B3470,Mapping!$A:$C,2,0),"Not Mapped"))</f>
        <v/>
      </c>
      <c r="P3470" s="36">
        <f>IF($B3470="","",IFERROR(VLOOKUP($B3470,Mapping!$A:$C,3,0),"Not Mapped"))</f>
        <v/>
      </c>
      <c r="Q3470" s="36">
        <f>IF($B3470="","",IFERROR(VLOOKUP($O3470,Leaders!$A:$B,2,0),"Not Mapped"))</f>
        <v/>
      </c>
      <c r="R3470" s="36">
        <f>IF($B3470="","",IF(COUNTIF(Exclusions!$A:$A,$B3470)&gt;0,"Yes","No"))</f>
        <v/>
      </c>
      <c r="S3470" s="38">
        <f>IF($B3470="","",MIN(1,DAY($A3470)/IF($N3470="Superstore",Settings!$B$5,Settings!$B$4)))</f>
        <v/>
      </c>
      <c r="T3470" s="38">
        <f>IF(OR($B3470="",$G3470="",$S3470=0),"",$G3470/$S3470)</f>
        <v/>
      </c>
      <c r="U3470" s="36">
        <f>IF($T3470="","",IF($T3470&lt;Settings!$B$8,"Critical",IF($T3470&lt;Settings!$B$9,"Semi Critical","Non Critical")))</f>
        <v/>
      </c>
      <c r="V3470" s="28" t="n"/>
      <c r="Z3470">
        <f>IF($B3470="","",IFERROR(VLOOKUP($B3470,'Plan HC for CCA'!$A:$B,2,0),""))</f>
        <v/>
      </c>
      <c r="AA3470">
        <f>IF(OR($B3470="",$Z3470=""),"",IF(N($M3470)&lt;$Z3470,"Delta","No Delta"))</f>
        <v/>
      </c>
      <c r="AB3470">
        <f>IF(OR($B3470="",$Z3470=""),"",MAX(0,$Z3470-N($M3470)))</f>
        <v/>
      </c>
      <c r="AC3470" s="46">
        <f>IF($B3470="","",IFERROR(INDEX('CCA Util %'!$H:$H,MATCH($B3470,'CCA Util %'!$E:$E,0)),""))</f>
        <v/>
      </c>
      <c r="AD3470">
        <f>IF($B3470="","",IFERROR(INDEX('CCA Util %'!$G:$G,MATCH($B3470,'CCA Util %'!$E:$E,0)),""))</f>
        <v/>
      </c>
      <c r="AE3470">
        <f>IF(OR($B3470="",$U3470=""),"",$U3470&amp;" &amp; "&amp;IF(OR($AD3470="",$AD3470=0),"Util NA",$AD3470&amp;" Util"))</f>
        <v/>
      </c>
    </row>
    <row r="3471" ht="15.75" customHeight="1" s="42">
      <c r="A3471" s="41" t="n"/>
      <c r="G3471" s="38" t="n"/>
      <c r="H3471" s="38" t="n"/>
      <c r="I3471" s="38" t="n"/>
      <c r="J3471" s="38" t="n"/>
      <c r="K3471" s="38" t="n"/>
      <c r="L3471" s="38" t="n"/>
      <c r="N3471" s="36">
        <f>IF($B3471="","",IF($C3471="SUPERSTORE","Superstore","DH"))</f>
        <v/>
      </c>
      <c r="O3471" s="36">
        <f>IF($B3471="","",IFERROR(VLOOKUP($B3471,Mapping!$A:$C,2,0),"Not Mapped"))</f>
        <v/>
      </c>
      <c r="P3471" s="36">
        <f>IF($B3471="","",IFERROR(VLOOKUP($B3471,Mapping!$A:$C,3,0),"Not Mapped"))</f>
        <v/>
      </c>
      <c r="Q3471" s="36">
        <f>IF($B3471="","",IFERROR(VLOOKUP($O3471,Leaders!$A:$B,2,0),"Not Mapped"))</f>
        <v/>
      </c>
      <c r="R3471" s="36">
        <f>IF($B3471="","",IF(COUNTIF(Exclusions!$A:$A,$B3471)&gt;0,"Yes","No"))</f>
        <v/>
      </c>
      <c r="S3471" s="38">
        <f>IF($B3471="","",MIN(1,DAY($A3471)/IF($N3471="Superstore",Settings!$B$5,Settings!$B$4)))</f>
        <v/>
      </c>
      <c r="T3471" s="38">
        <f>IF(OR($B3471="",$G3471="",$S3471=0),"",$G3471/$S3471)</f>
        <v/>
      </c>
      <c r="U3471" s="36">
        <f>IF($T3471="","",IF($T3471&lt;Settings!$B$8,"Critical",IF($T3471&lt;Settings!$B$9,"Semi Critical","Non Critical")))</f>
        <v/>
      </c>
      <c r="V3471" s="28" t="n"/>
      <c r="Z3471">
        <f>IF($B3471="","",IFERROR(VLOOKUP($B3471,'Plan HC for CCA'!$A:$B,2,0),""))</f>
        <v/>
      </c>
      <c r="AA3471">
        <f>IF(OR($B3471="",$Z3471=""),"",IF(N($M3471)&lt;$Z3471,"Delta","No Delta"))</f>
        <v/>
      </c>
      <c r="AB3471">
        <f>IF(OR($B3471="",$Z3471=""),"",MAX(0,$Z3471-N($M3471)))</f>
        <v/>
      </c>
      <c r="AC3471" s="46">
        <f>IF($B3471="","",IFERROR(INDEX('CCA Util %'!$H:$H,MATCH($B3471,'CCA Util %'!$E:$E,0)),""))</f>
        <v/>
      </c>
      <c r="AD3471">
        <f>IF($B3471="","",IFERROR(INDEX('CCA Util %'!$G:$G,MATCH($B3471,'CCA Util %'!$E:$E,0)),""))</f>
        <v/>
      </c>
      <c r="AE3471">
        <f>IF(OR($B3471="",$U3471=""),"",$U3471&amp;" &amp; "&amp;IF(OR($AD3471="",$AD3471=0),"Util NA",$AD3471&amp;" Util"))</f>
        <v/>
      </c>
    </row>
    <row r="3472" ht="15.75" customHeight="1" s="42">
      <c r="A3472" s="41" t="n"/>
      <c r="G3472" s="38" t="n"/>
      <c r="H3472" s="38" t="n"/>
      <c r="I3472" s="38" t="n"/>
      <c r="J3472" s="38" t="n"/>
      <c r="K3472" s="38" t="n"/>
      <c r="L3472" s="38" t="n"/>
      <c r="N3472" s="36">
        <f>IF($B3472="","",IF($C3472="SUPERSTORE","Superstore","DH"))</f>
        <v/>
      </c>
      <c r="O3472" s="36">
        <f>IF($B3472="","",IFERROR(VLOOKUP($B3472,Mapping!$A:$C,2,0),"Not Mapped"))</f>
        <v/>
      </c>
      <c r="P3472" s="36">
        <f>IF($B3472="","",IFERROR(VLOOKUP($B3472,Mapping!$A:$C,3,0),"Not Mapped"))</f>
        <v/>
      </c>
      <c r="Q3472" s="36">
        <f>IF($B3472="","",IFERROR(VLOOKUP($O3472,Leaders!$A:$B,2,0),"Not Mapped"))</f>
        <v/>
      </c>
      <c r="R3472" s="36">
        <f>IF($B3472="","",IF(COUNTIF(Exclusions!$A:$A,$B3472)&gt;0,"Yes","No"))</f>
        <v/>
      </c>
      <c r="S3472" s="38">
        <f>IF($B3472="","",MIN(1,DAY($A3472)/IF($N3472="Superstore",Settings!$B$5,Settings!$B$4)))</f>
        <v/>
      </c>
      <c r="T3472" s="38">
        <f>IF(OR($B3472="",$G3472="",$S3472=0),"",$G3472/$S3472)</f>
        <v/>
      </c>
      <c r="U3472" s="36">
        <f>IF($T3472="","",IF($T3472&lt;Settings!$B$8,"Critical",IF($T3472&lt;Settings!$B$9,"Semi Critical","Non Critical")))</f>
        <v/>
      </c>
      <c r="V3472" s="28" t="n"/>
      <c r="Z3472">
        <f>IF($B3472="","",IFERROR(VLOOKUP($B3472,'Plan HC for CCA'!$A:$B,2,0),""))</f>
        <v/>
      </c>
      <c r="AA3472">
        <f>IF(OR($B3472="",$Z3472=""),"",IF(N($M3472)&lt;$Z3472,"Delta","No Delta"))</f>
        <v/>
      </c>
      <c r="AB3472">
        <f>IF(OR($B3472="",$Z3472=""),"",MAX(0,$Z3472-N($M3472)))</f>
        <v/>
      </c>
      <c r="AC3472" s="46">
        <f>IF($B3472="","",IFERROR(INDEX('CCA Util %'!$H:$H,MATCH($B3472,'CCA Util %'!$E:$E,0)),""))</f>
        <v/>
      </c>
      <c r="AD3472">
        <f>IF($B3472="","",IFERROR(INDEX('CCA Util %'!$G:$G,MATCH($B3472,'CCA Util %'!$E:$E,0)),""))</f>
        <v/>
      </c>
      <c r="AE3472">
        <f>IF(OR($B3472="",$U3472=""),"",$U3472&amp;" &amp; "&amp;IF(OR($AD3472="",$AD3472=0),"Util NA",$AD3472&amp;" Util"))</f>
        <v/>
      </c>
    </row>
    <row r="3473" ht="15.75" customHeight="1" s="42">
      <c r="A3473" s="41" t="n"/>
      <c r="G3473" s="38" t="n"/>
      <c r="H3473" s="38" t="n"/>
      <c r="I3473" s="38" t="n"/>
      <c r="J3473" s="38" t="n"/>
      <c r="K3473" s="38" t="n"/>
      <c r="L3473" s="38" t="n"/>
      <c r="N3473" s="36">
        <f>IF($B3473="","",IF($C3473="SUPERSTORE","Superstore","DH"))</f>
        <v/>
      </c>
      <c r="O3473" s="36">
        <f>IF($B3473="","",IFERROR(VLOOKUP($B3473,Mapping!$A:$C,2,0),"Not Mapped"))</f>
        <v/>
      </c>
      <c r="P3473" s="36">
        <f>IF($B3473="","",IFERROR(VLOOKUP($B3473,Mapping!$A:$C,3,0),"Not Mapped"))</f>
        <v/>
      </c>
      <c r="Q3473" s="36">
        <f>IF($B3473="","",IFERROR(VLOOKUP($O3473,Leaders!$A:$B,2,0),"Not Mapped"))</f>
        <v/>
      </c>
      <c r="R3473" s="36">
        <f>IF($B3473="","",IF(COUNTIF(Exclusions!$A:$A,$B3473)&gt;0,"Yes","No"))</f>
        <v/>
      </c>
      <c r="S3473" s="38">
        <f>IF($B3473="","",MIN(1,DAY($A3473)/IF($N3473="Superstore",Settings!$B$5,Settings!$B$4)))</f>
        <v/>
      </c>
      <c r="T3473" s="38">
        <f>IF(OR($B3473="",$G3473="",$S3473=0),"",$G3473/$S3473)</f>
        <v/>
      </c>
      <c r="U3473" s="36">
        <f>IF($T3473="","",IF($T3473&lt;Settings!$B$8,"Critical",IF($T3473&lt;Settings!$B$9,"Semi Critical","Non Critical")))</f>
        <v/>
      </c>
      <c r="V3473" s="28" t="n"/>
      <c r="Z3473">
        <f>IF($B3473="","",IFERROR(VLOOKUP($B3473,'Plan HC for CCA'!$A:$B,2,0),""))</f>
        <v/>
      </c>
      <c r="AA3473">
        <f>IF(OR($B3473="",$Z3473=""),"",IF(N($M3473)&lt;$Z3473,"Delta","No Delta"))</f>
        <v/>
      </c>
      <c r="AB3473">
        <f>IF(OR($B3473="",$Z3473=""),"",MAX(0,$Z3473-N($M3473)))</f>
        <v/>
      </c>
      <c r="AC3473" s="46">
        <f>IF($B3473="","",IFERROR(INDEX('CCA Util %'!$H:$H,MATCH($B3473,'CCA Util %'!$E:$E,0)),""))</f>
        <v/>
      </c>
      <c r="AD3473">
        <f>IF($B3473="","",IFERROR(INDEX('CCA Util %'!$G:$G,MATCH($B3473,'CCA Util %'!$E:$E,0)),""))</f>
        <v/>
      </c>
      <c r="AE3473">
        <f>IF(OR($B3473="",$U3473=""),"",$U3473&amp;" &amp; "&amp;IF(OR($AD3473="",$AD3473=0),"Util NA",$AD3473&amp;" Util"))</f>
        <v/>
      </c>
    </row>
    <row r="3474" ht="15.75" customHeight="1" s="42">
      <c r="A3474" s="41" t="n"/>
      <c r="G3474" s="38" t="n"/>
      <c r="H3474" s="38" t="n"/>
      <c r="I3474" s="38" t="n"/>
      <c r="J3474" s="38" t="n"/>
      <c r="K3474" s="38" t="n"/>
      <c r="L3474" s="38" t="n"/>
      <c r="N3474" s="36">
        <f>IF($B3474="","",IF($C3474="SUPERSTORE","Superstore","DH"))</f>
        <v/>
      </c>
      <c r="O3474" s="36">
        <f>IF($B3474="","",IFERROR(VLOOKUP($B3474,Mapping!$A:$C,2,0),"Not Mapped"))</f>
        <v/>
      </c>
      <c r="P3474" s="36">
        <f>IF($B3474="","",IFERROR(VLOOKUP($B3474,Mapping!$A:$C,3,0),"Not Mapped"))</f>
        <v/>
      </c>
      <c r="Q3474" s="36">
        <f>IF($B3474="","",IFERROR(VLOOKUP($O3474,Leaders!$A:$B,2,0),"Not Mapped"))</f>
        <v/>
      </c>
      <c r="R3474" s="36">
        <f>IF($B3474="","",IF(COUNTIF(Exclusions!$A:$A,$B3474)&gt;0,"Yes","No"))</f>
        <v/>
      </c>
      <c r="S3474" s="38">
        <f>IF($B3474="","",MIN(1,DAY($A3474)/IF($N3474="Superstore",Settings!$B$5,Settings!$B$4)))</f>
        <v/>
      </c>
      <c r="T3474" s="38">
        <f>IF(OR($B3474="",$G3474="",$S3474=0),"",$G3474/$S3474)</f>
        <v/>
      </c>
      <c r="U3474" s="36">
        <f>IF($T3474="","",IF($T3474&lt;Settings!$B$8,"Critical",IF($T3474&lt;Settings!$B$9,"Semi Critical","Non Critical")))</f>
        <v/>
      </c>
      <c r="V3474" s="28" t="n"/>
      <c r="Z3474">
        <f>IF($B3474="","",IFERROR(VLOOKUP($B3474,'Plan HC for CCA'!$A:$B,2,0),""))</f>
        <v/>
      </c>
      <c r="AA3474">
        <f>IF(OR($B3474="",$Z3474=""),"",IF(N($M3474)&lt;$Z3474,"Delta","No Delta"))</f>
        <v/>
      </c>
      <c r="AB3474">
        <f>IF(OR($B3474="",$Z3474=""),"",MAX(0,$Z3474-N($M3474)))</f>
        <v/>
      </c>
      <c r="AC3474" s="46">
        <f>IF($B3474="","",IFERROR(INDEX('CCA Util %'!$H:$H,MATCH($B3474,'CCA Util %'!$E:$E,0)),""))</f>
        <v/>
      </c>
      <c r="AD3474">
        <f>IF($B3474="","",IFERROR(INDEX('CCA Util %'!$G:$G,MATCH($B3474,'CCA Util %'!$E:$E,0)),""))</f>
        <v/>
      </c>
      <c r="AE3474">
        <f>IF(OR($B3474="",$U3474=""),"",$U3474&amp;" &amp; "&amp;IF(OR($AD3474="",$AD3474=0),"Util NA",$AD3474&amp;" Util"))</f>
        <v/>
      </c>
    </row>
    <row r="3475" ht="15.75" customHeight="1" s="42">
      <c r="A3475" s="41" t="n"/>
      <c r="G3475" s="38" t="n"/>
      <c r="H3475" s="38" t="n"/>
      <c r="I3475" s="38" t="n"/>
      <c r="J3475" s="38" t="n"/>
      <c r="K3475" s="38" t="n"/>
      <c r="L3475" s="38" t="n"/>
      <c r="N3475" s="36">
        <f>IF($B3475="","",IF($C3475="SUPERSTORE","Superstore","DH"))</f>
        <v/>
      </c>
      <c r="O3475" s="36">
        <f>IF($B3475="","",IFERROR(VLOOKUP($B3475,Mapping!$A:$C,2,0),"Not Mapped"))</f>
        <v/>
      </c>
      <c r="P3475" s="36">
        <f>IF($B3475="","",IFERROR(VLOOKUP($B3475,Mapping!$A:$C,3,0),"Not Mapped"))</f>
        <v/>
      </c>
      <c r="Q3475" s="36">
        <f>IF($B3475="","",IFERROR(VLOOKUP($O3475,Leaders!$A:$B,2,0),"Not Mapped"))</f>
        <v/>
      </c>
      <c r="R3475" s="36">
        <f>IF($B3475="","",IF(COUNTIF(Exclusions!$A:$A,$B3475)&gt;0,"Yes","No"))</f>
        <v/>
      </c>
      <c r="S3475" s="38">
        <f>IF($B3475="","",MIN(1,DAY($A3475)/IF($N3475="Superstore",Settings!$B$5,Settings!$B$4)))</f>
        <v/>
      </c>
      <c r="T3475" s="38">
        <f>IF(OR($B3475="",$G3475="",$S3475=0),"",$G3475/$S3475)</f>
        <v/>
      </c>
      <c r="U3475" s="36">
        <f>IF($T3475="","",IF($T3475&lt;Settings!$B$8,"Critical",IF($T3475&lt;Settings!$B$9,"Semi Critical","Non Critical")))</f>
        <v/>
      </c>
      <c r="V3475" s="28" t="n"/>
      <c r="Z3475">
        <f>IF($B3475="","",IFERROR(VLOOKUP($B3475,'Plan HC for CCA'!$A:$B,2,0),""))</f>
        <v/>
      </c>
      <c r="AA3475">
        <f>IF(OR($B3475="",$Z3475=""),"",IF(N($M3475)&lt;$Z3475,"Delta","No Delta"))</f>
        <v/>
      </c>
      <c r="AB3475">
        <f>IF(OR($B3475="",$Z3475=""),"",MAX(0,$Z3475-N($M3475)))</f>
        <v/>
      </c>
      <c r="AC3475" s="46">
        <f>IF($B3475="","",IFERROR(INDEX('CCA Util %'!$H:$H,MATCH($B3475,'CCA Util %'!$E:$E,0)),""))</f>
        <v/>
      </c>
      <c r="AD3475">
        <f>IF($B3475="","",IFERROR(INDEX('CCA Util %'!$G:$G,MATCH($B3475,'CCA Util %'!$E:$E,0)),""))</f>
        <v/>
      </c>
      <c r="AE3475">
        <f>IF(OR($B3475="",$U3475=""),"",$U3475&amp;" &amp; "&amp;IF(OR($AD3475="",$AD3475=0),"Util NA",$AD3475&amp;" Util"))</f>
        <v/>
      </c>
    </row>
    <row r="3476" ht="15.75" customHeight="1" s="42">
      <c r="A3476" s="41" t="n"/>
      <c r="G3476" s="38" t="n"/>
      <c r="H3476" s="38" t="n"/>
      <c r="I3476" s="38" t="n"/>
      <c r="J3476" s="38" t="n"/>
      <c r="K3476" s="38" t="n"/>
      <c r="L3476" s="38" t="n"/>
      <c r="N3476" s="36">
        <f>IF($B3476="","",IF($C3476="SUPERSTORE","Superstore","DH"))</f>
        <v/>
      </c>
      <c r="O3476" s="36">
        <f>IF($B3476="","",IFERROR(VLOOKUP($B3476,Mapping!$A:$C,2,0),"Not Mapped"))</f>
        <v/>
      </c>
      <c r="P3476" s="36">
        <f>IF($B3476="","",IFERROR(VLOOKUP($B3476,Mapping!$A:$C,3,0),"Not Mapped"))</f>
        <v/>
      </c>
      <c r="Q3476" s="36">
        <f>IF($B3476="","",IFERROR(VLOOKUP($O3476,Leaders!$A:$B,2,0),"Not Mapped"))</f>
        <v/>
      </c>
      <c r="R3476" s="36">
        <f>IF($B3476="","",IF(COUNTIF(Exclusions!$A:$A,$B3476)&gt;0,"Yes","No"))</f>
        <v/>
      </c>
      <c r="S3476" s="38">
        <f>IF($B3476="","",MIN(1,DAY($A3476)/IF($N3476="Superstore",Settings!$B$5,Settings!$B$4)))</f>
        <v/>
      </c>
      <c r="T3476" s="38">
        <f>IF(OR($B3476="",$G3476="",$S3476=0),"",$G3476/$S3476)</f>
        <v/>
      </c>
      <c r="U3476" s="36">
        <f>IF($T3476="","",IF($T3476&lt;Settings!$B$8,"Critical",IF($T3476&lt;Settings!$B$9,"Semi Critical","Non Critical")))</f>
        <v/>
      </c>
      <c r="V3476" s="28" t="n"/>
      <c r="Z3476">
        <f>IF($B3476="","",IFERROR(VLOOKUP($B3476,'Plan HC for CCA'!$A:$B,2,0),""))</f>
        <v/>
      </c>
      <c r="AA3476">
        <f>IF(OR($B3476="",$Z3476=""),"",IF(N($M3476)&lt;$Z3476,"Delta","No Delta"))</f>
        <v/>
      </c>
      <c r="AB3476">
        <f>IF(OR($B3476="",$Z3476=""),"",MAX(0,$Z3476-N($M3476)))</f>
        <v/>
      </c>
      <c r="AC3476" s="46">
        <f>IF($B3476="","",IFERROR(INDEX('CCA Util %'!$H:$H,MATCH($B3476,'CCA Util %'!$E:$E,0)),""))</f>
        <v/>
      </c>
      <c r="AD3476">
        <f>IF($B3476="","",IFERROR(INDEX('CCA Util %'!$G:$G,MATCH($B3476,'CCA Util %'!$E:$E,0)),""))</f>
        <v/>
      </c>
      <c r="AE3476">
        <f>IF(OR($B3476="",$U3476=""),"",$U3476&amp;" &amp; "&amp;IF(OR($AD3476="",$AD3476=0),"Util NA",$AD3476&amp;" Util"))</f>
        <v/>
      </c>
    </row>
    <row r="3477" ht="15.75" customHeight="1" s="42">
      <c r="A3477" s="41" t="n"/>
      <c r="G3477" s="38" t="n"/>
      <c r="H3477" s="38" t="n"/>
      <c r="I3477" s="38" t="n"/>
      <c r="J3477" s="38" t="n"/>
      <c r="K3477" s="38" t="n"/>
      <c r="L3477" s="38" t="n"/>
      <c r="N3477" s="36">
        <f>IF($B3477="","",IF($C3477="SUPERSTORE","Superstore","DH"))</f>
        <v/>
      </c>
      <c r="O3477" s="36">
        <f>IF($B3477="","",IFERROR(VLOOKUP($B3477,Mapping!$A:$C,2,0),"Not Mapped"))</f>
        <v/>
      </c>
      <c r="P3477" s="36">
        <f>IF($B3477="","",IFERROR(VLOOKUP($B3477,Mapping!$A:$C,3,0),"Not Mapped"))</f>
        <v/>
      </c>
      <c r="Q3477" s="36">
        <f>IF($B3477="","",IFERROR(VLOOKUP($O3477,Leaders!$A:$B,2,0),"Not Mapped"))</f>
        <v/>
      </c>
      <c r="R3477" s="36">
        <f>IF($B3477="","",IF(COUNTIF(Exclusions!$A:$A,$B3477)&gt;0,"Yes","No"))</f>
        <v/>
      </c>
      <c r="S3477" s="38">
        <f>IF($B3477="","",MIN(1,DAY($A3477)/IF($N3477="Superstore",Settings!$B$5,Settings!$B$4)))</f>
        <v/>
      </c>
      <c r="T3477" s="38">
        <f>IF(OR($B3477="",$G3477="",$S3477=0),"",$G3477/$S3477)</f>
        <v/>
      </c>
      <c r="U3477" s="36">
        <f>IF($T3477="","",IF($T3477&lt;Settings!$B$8,"Critical",IF($T3477&lt;Settings!$B$9,"Semi Critical","Non Critical")))</f>
        <v/>
      </c>
      <c r="V3477" s="28" t="n"/>
      <c r="Z3477">
        <f>IF($B3477="","",IFERROR(VLOOKUP($B3477,'Plan HC for CCA'!$A:$B,2,0),""))</f>
        <v/>
      </c>
      <c r="AA3477">
        <f>IF(OR($B3477="",$Z3477=""),"",IF(N($M3477)&lt;$Z3477,"Delta","No Delta"))</f>
        <v/>
      </c>
      <c r="AB3477">
        <f>IF(OR($B3477="",$Z3477=""),"",MAX(0,$Z3477-N($M3477)))</f>
        <v/>
      </c>
      <c r="AC3477" s="46">
        <f>IF($B3477="","",IFERROR(INDEX('CCA Util %'!$H:$H,MATCH($B3477,'CCA Util %'!$E:$E,0)),""))</f>
        <v/>
      </c>
      <c r="AD3477">
        <f>IF($B3477="","",IFERROR(INDEX('CCA Util %'!$G:$G,MATCH($B3477,'CCA Util %'!$E:$E,0)),""))</f>
        <v/>
      </c>
      <c r="AE3477">
        <f>IF(OR($B3477="",$U3477=""),"",$U3477&amp;" &amp; "&amp;IF(OR($AD3477="",$AD3477=0),"Util NA",$AD3477&amp;" Util"))</f>
        <v/>
      </c>
    </row>
    <row r="3478" ht="15.75" customHeight="1" s="42">
      <c r="A3478" s="41" t="n"/>
      <c r="G3478" s="38" t="n"/>
      <c r="H3478" s="38" t="n"/>
      <c r="I3478" s="38" t="n"/>
      <c r="J3478" s="38" t="n"/>
      <c r="K3478" s="38" t="n"/>
      <c r="L3478" s="38" t="n"/>
      <c r="N3478" s="36">
        <f>IF($B3478="","",IF($C3478="SUPERSTORE","Superstore","DH"))</f>
        <v/>
      </c>
      <c r="O3478" s="36">
        <f>IF($B3478="","",IFERROR(VLOOKUP($B3478,Mapping!$A:$C,2,0),"Not Mapped"))</f>
        <v/>
      </c>
      <c r="P3478" s="36">
        <f>IF($B3478="","",IFERROR(VLOOKUP($B3478,Mapping!$A:$C,3,0),"Not Mapped"))</f>
        <v/>
      </c>
      <c r="Q3478" s="36">
        <f>IF($B3478="","",IFERROR(VLOOKUP($O3478,Leaders!$A:$B,2,0),"Not Mapped"))</f>
        <v/>
      </c>
      <c r="R3478" s="36">
        <f>IF($B3478="","",IF(COUNTIF(Exclusions!$A:$A,$B3478)&gt;0,"Yes","No"))</f>
        <v/>
      </c>
      <c r="S3478" s="38">
        <f>IF($B3478="","",MIN(1,DAY($A3478)/IF($N3478="Superstore",Settings!$B$5,Settings!$B$4)))</f>
        <v/>
      </c>
      <c r="T3478" s="38">
        <f>IF(OR($B3478="",$G3478="",$S3478=0),"",$G3478/$S3478)</f>
        <v/>
      </c>
      <c r="U3478" s="36">
        <f>IF($T3478="","",IF($T3478&lt;Settings!$B$8,"Critical",IF($T3478&lt;Settings!$B$9,"Semi Critical","Non Critical")))</f>
        <v/>
      </c>
      <c r="V3478" s="28" t="n"/>
      <c r="Z3478">
        <f>IF($B3478="","",IFERROR(VLOOKUP($B3478,'Plan HC for CCA'!$A:$B,2,0),""))</f>
        <v/>
      </c>
      <c r="AA3478">
        <f>IF(OR($B3478="",$Z3478=""),"",IF(N($M3478)&lt;$Z3478,"Delta","No Delta"))</f>
        <v/>
      </c>
      <c r="AB3478">
        <f>IF(OR($B3478="",$Z3478=""),"",MAX(0,$Z3478-N($M3478)))</f>
        <v/>
      </c>
      <c r="AC3478" s="46">
        <f>IF($B3478="","",IFERROR(INDEX('CCA Util %'!$H:$H,MATCH($B3478,'CCA Util %'!$E:$E,0)),""))</f>
        <v/>
      </c>
      <c r="AD3478">
        <f>IF($B3478="","",IFERROR(INDEX('CCA Util %'!$G:$G,MATCH($B3478,'CCA Util %'!$E:$E,0)),""))</f>
        <v/>
      </c>
      <c r="AE3478">
        <f>IF(OR($B3478="",$U3478=""),"",$U3478&amp;" &amp; "&amp;IF(OR($AD3478="",$AD3478=0),"Util NA",$AD3478&amp;" Util"))</f>
        <v/>
      </c>
    </row>
    <row r="3479" ht="15.75" customHeight="1" s="42">
      <c r="A3479" s="41" t="n"/>
      <c r="G3479" s="38" t="n"/>
      <c r="H3479" s="38" t="n"/>
      <c r="I3479" s="38" t="n"/>
      <c r="J3479" s="38" t="n"/>
      <c r="K3479" s="38" t="n"/>
      <c r="L3479" s="38" t="n"/>
      <c r="N3479" s="36">
        <f>IF($B3479="","",IF($C3479="SUPERSTORE","Superstore","DH"))</f>
        <v/>
      </c>
      <c r="O3479" s="36">
        <f>IF($B3479="","",IFERROR(VLOOKUP($B3479,Mapping!$A:$C,2,0),"Not Mapped"))</f>
        <v/>
      </c>
      <c r="P3479" s="36">
        <f>IF($B3479="","",IFERROR(VLOOKUP($B3479,Mapping!$A:$C,3,0),"Not Mapped"))</f>
        <v/>
      </c>
      <c r="Q3479" s="36">
        <f>IF($B3479="","",IFERROR(VLOOKUP($O3479,Leaders!$A:$B,2,0),"Not Mapped"))</f>
        <v/>
      </c>
      <c r="R3479" s="36">
        <f>IF($B3479="","",IF(COUNTIF(Exclusions!$A:$A,$B3479)&gt;0,"Yes","No"))</f>
        <v/>
      </c>
      <c r="S3479" s="38">
        <f>IF($B3479="","",MIN(1,DAY($A3479)/IF($N3479="Superstore",Settings!$B$5,Settings!$B$4)))</f>
        <v/>
      </c>
      <c r="T3479" s="38">
        <f>IF(OR($B3479="",$G3479="",$S3479=0),"",$G3479/$S3479)</f>
        <v/>
      </c>
      <c r="U3479" s="36">
        <f>IF($T3479="","",IF($T3479&lt;Settings!$B$8,"Critical",IF($T3479&lt;Settings!$B$9,"Semi Critical","Non Critical")))</f>
        <v/>
      </c>
      <c r="V3479" s="28" t="n"/>
      <c r="Z3479">
        <f>IF($B3479="","",IFERROR(VLOOKUP($B3479,'Plan HC for CCA'!$A:$B,2,0),""))</f>
        <v/>
      </c>
      <c r="AA3479">
        <f>IF(OR($B3479="",$Z3479=""),"",IF(N($M3479)&lt;$Z3479,"Delta","No Delta"))</f>
        <v/>
      </c>
      <c r="AB3479">
        <f>IF(OR($B3479="",$Z3479=""),"",MAX(0,$Z3479-N($M3479)))</f>
        <v/>
      </c>
      <c r="AC3479" s="46">
        <f>IF($B3479="","",IFERROR(INDEX('CCA Util %'!$H:$H,MATCH($B3479,'CCA Util %'!$E:$E,0)),""))</f>
        <v/>
      </c>
      <c r="AD3479">
        <f>IF($B3479="","",IFERROR(INDEX('CCA Util %'!$G:$G,MATCH($B3479,'CCA Util %'!$E:$E,0)),""))</f>
        <v/>
      </c>
      <c r="AE3479">
        <f>IF(OR($B3479="",$U3479=""),"",$U3479&amp;" &amp; "&amp;IF(OR($AD3479="",$AD3479=0),"Util NA",$AD3479&amp;" Util"))</f>
        <v/>
      </c>
    </row>
    <row r="3480" ht="15.75" customHeight="1" s="42">
      <c r="A3480" s="41" t="n"/>
      <c r="G3480" s="38" t="n"/>
      <c r="H3480" s="38" t="n"/>
      <c r="I3480" s="38" t="n"/>
      <c r="J3480" s="38" t="n"/>
      <c r="K3480" s="38" t="n"/>
      <c r="L3480" s="38" t="n"/>
      <c r="N3480" s="36">
        <f>IF($B3480="","",IF($C3480="SUPERSTORE","Superstore","DH"))</f>
        <v/>
      </c>
      <c r="O3480" s="36">
        <f>IF($B3480="","",IFERROR(VLOOKUP($B3480,Mapping!$A:$C,2,0),"Not Mapped"))</f>
        <v/>
      </c>
      <c r="P3480" s="36">
        <f>IF($B3480="","",IFERROR(VLOOKUP($B3480,Mapping!$A:$C,3,0),"Not Mapped"))</f>
        <v/>
      </c>
      <c r="Q3480" s="36">
        <f>IF($B3480="","",IFERROR(VLOOKUP($O3480,Leaders!$A:$B,2,0),"Not Mapped"))</f>
        <v/>
      </c>
      <c r="R3480" s="36">
        <f>IF($B3480="","",IF(COUNTIF(Exclusions!$A:$A,$B3480)&gt;0,"Yes","No"))</f>
        <v/>
      </c>
      <c r="S3480" s="38">
        <f>IF($B3480="","",MIN(1,DAY($A3480)/IF($N3480="Superstore",Settings!$B$5,Settings!$B$4)))</f>
        <v/>
      </c>
      <c r="T3480" s="38">
        <f>IF(OR($B3480="",$G3480="",$S3480=0),"",$G3480/$S3480)</f>
        <v/>
      </c>
      <c r="U3480" s="36">
        <f>IF($T3480="","",IF($T3480&lt;Settings!$B$8,"Critical",IF($T3480&lt;Settings!$B$9,"Semi Critical","Non Critical")))</f>
        <v/>
      </c>
      <c r="V3480" s="28" t="n"/>
      <c r="Z3480">
        <f>IF($B3480="","",IFERROR(VLOOKUP($B3480,'Plan HC for CCA'!$A:$B,2,0),""))</f>
        <v/>
      </c>
      <c r="AA3480">
        <f>IF(OR($B3480="",$Z3480=""),"",IF(N($M3480)&lt;$Z3480,"Delta","No Delta"))</f>
        <v/>
      </c>
      <c r="AB3480">
        <f>IF(OR($B3480="",$Z3480=""),"",MAX(0,$Z3480-N($M3480)))</f>
        <v/>
      </c>
      <c r="AC3480" s="46">
        <f>IF($B3480="","",IFERROR(INDEX('CCA Util %'!$H:$H,MATCH($B3480,'CCA Util %'!$E:$E,0)),""))</f>
        <v/>
      </c>
      <c r="AD3480">
        <f>IF($B3480="","",IFERROR(INDEX('CCA Util %'!$G:$G,MATCH($B3480,'CCA Util %'!$E:$E,0)),""))</f>
        <v/>
      </c>
      <c r="AE3480">
        <f>IF(OR($B3480="",$U3480=""),"",$U3480&amp;" &amp; "&amp;IF(OR($AD3480="",$AD3480=0),"Util NA",$AD3480&amp;" Util"))</f>
        <v/>
      </c>
    </row>
    <row r="3481" ht="15.75" customHeight="1" s="42">
      <c r="A3481" s="41" t="n"/>
      <c r="G3481" s="38" t="n"/>
      <c r="H3481" s="38" t="n"/>
      <c r="I3481" s="38" t="n"/>
      <c r="J3481" s="38" t="n"/>
      <c r="K3481" s="38" t="n"/>
      <c r="L3481" s="38" t="n"/>
      <c r="N3481" s="36">
        <f>IF($B3481="","",IF($C3481="SUPERSTORE","Superstore","DH"))</f>
        <v/>
      </c>
      <c r="O3481" s="36">
        <f>IF($B3481="","",IFERROR(VLOOKUP($B3481,Mapping!$A:$C,2,0),"Not Mapped"))</f>
        <v/>
      </c>
      <c r="P3481" s="36">
        <f>IF($B3481="","",IFERROR(VLOOKUP($B3481,Mapping!$A:$C,3,0),"Not Mapped"))</f>
        <v/>
      </c>
      <c r="Q3481" s="36">
        <f>IF($B3481="","",IFERROR(VLOOKUP($O3481,Leaders!$A:$B,2,0),"Not Mapped"))</f>
        <v/>
      </c>
      <c r="R3481" s="36">
        <f>IF($B3481="","",IF(COUNTIF(Exclusions!$A:$A,$B3481)&gt;0,"Yes","No"))</f>
        <v/>
      </c>
      <c r="S3481" s="38">
        <f>IF($B3481="","",MIN(1,DAY($A3481)/IF($N3481="Superstore",Settings!$B$5,Settings!$B$4)))</f>
        <v/>
      </c>
      <c r="T3481" s="38">
        <f>IF(OR($B3481="",$G3481="",$S3481=0),"",$G3481/$S3481)</f>
        <v/>
      </c>
      <c r="U3481" s="36">
        <f>IF($T3481="","",IF($T3481&lt;Settings!$B$8,"Critical",IF($T3481&lt;Settings!$B$9,"Semi Critical","Non Critical")))</f>
        <v/>
      </c>
      <c r="V3481" s="28" t="n"/>
      <c r="Z3481">
        <f>IF($B3481="","",IFERROR(VLOOKUP($B3481,'Plan HC for CCA'!$A:$B,2,0),""))</f>
        <v/>
      </c>
      <c r="AA3481">
        <f>IF(OR($B3481="",$Z3481=""),"",IF(N($M3481)&lt;$Z3481,"Delta","No Delta"))</f>
        <v/>
      </c>
      <c r="AB3481">
        <f>IF(OR($B3481="",$Z3481=""),"",MAX(0,$Z3481-N($M3481)))</f>
        <v/>
      </c>
      <c r="AC3481" s="46">
        <f>IF($B3481="","",IFERROR(INDEX('CCA Util %'!$H:$H,MATCH($B3481,'CCA Util %'!$E:$E,0)),""))</f>
        <v/>
      </c>
      <c r="AD3481">
        <f>IF($B3481="","",IFERROR(INDEX('CCA Util %'!$G:$G,MATCH($B3481,'CCA Util %'!$E:$E,0)),""))</f>
        <v/>
      </c>
      <c r="AE3481">
        <f>IF(OR($B3481="",$U3481=""),"",$U3481&amp;" &amp; "&amp;IF(OR($AD3481="",$AD3481=0),"Util NA",$AD3481&amp;" Util"))</f>
        <v/>
      </c>
    </row>
    <row r="3482" ht="15.75" customHeight="1" s="42">
      <c r="A3482" s="41" t="n"/>
      <c r="G3482" s="38" t="n"/>
      <c r="H3482" s="38" t="n"/>
      <c r="I3482" s="38" t="n"/>
      <c r="J3482" s="38" t="n"/>
      <c r="K3482" s="38" t="n"/>
      <c r="L3482" s="38" t="n"/>
      <c r="N3482" s="36">
        <f>IF($B3482="","",IF($C3482="SUPERSTORE","Superstore","DH"))</f>
        <v/>
      </c>
      <c r="O3482" s="36">
        <f>IF($B3482="","",IFERROR(VLOOKUP($B3482,Mapping!$A:$C,2,0),"Not Mapped"))</f>
        <v/>
      </c>
      <c r="P3482" s="36">
        <f>IF($B3482="","",IFERROR(VLOOKUP($B3482,Mapping!$A:$C,3,0),"Not Mapped"))</f>
        <v/>
      </c>
      <c r="Q3482" s="36">
        <f>IF($B3482="","",IFERROR(VLOOKUP($O3482,Leaders!$A:$B,2,0),"Not Mapped"))</f>
        <v/>
      </c>
      <c r="R3482" s="36">
        <f>IF($B3482="","",IF(COUNTIF(Exclusions!$A:$A,$B3482)&gt;0,"Yes","No"))</f>
        <v/>
      </c>
      <c r="S3482" s="38">
        <f>IF($B3482="","",MIN(1,DAY($A3482)/IF($N3482="Superstore",Settings!$B$5,Settings!$B$4)))</f>
        <v/>
      </c>
      <c r="T3482" s="38">
        <f>IF(OR($B3482="",$G3482="",$S3482=0),"",$G3482/$S3482)</f>
        <v/>
      </c>
      <c r="U3482" s="36">
        <f>IF($T3482="","",IF($T3482&lt;Settings!$B$8,"Critical",IF($T3482&lt;Settings!$B$9,"Semi Critical","Non Critical")))</f>
        <v/>
      </c>
      <c r="V3482" s="28" t="n"/>
      <c r="Z3482">
        <f>IF($B3482="","",IFERROR(VLOOKUP($B3482,'Plan HC for CCA'!$A:$B,2,0),""))</f>
        <v/>
      </c>
      <c r="AA3482">
        <f>IF(OR($B3482="",$Z3482=""),"",IF(N($M3482)&lt;$Z3482,"Delta","No Delta"))</f>
        <v/>
      </c>
      <c r="AB3482">
        <f>IF(OR($B3482="",$Z3482=""),"",MAX(0,$Z3482-N($M3482)))</f>
        <v/>
      </c>
      <c r="AC3482" s="46">
        <f>IF($B3482="","",IFERROR(INDEX('CCA Util %'!$H:$H,MATCH($B3482,'CCA Util %'!$E:$E,0)),""))</f>
        <v/>
      </c>
      <c r="AD3482">
        <f>IF($B3482="","",IFERROR(INDEX('CCA Util %'!$G:$G,MATCH($B3482,'CCA Util %'!$E:$E,0)),""))</f>
        <v/>
      </c>
      <c r="AE3482">
        <f>IF(OR($B3482="",$U3482=""),"",$U3482&amp;" &amp; "&amp;IF(OR($AD3482="",$AD3482=0),"Util NA",$AD3482&amp;" Util"))</f>
        <v/>
      </c>
    </row>
    <row r="3483" ht="15.75" customHeight="1" s="42">
      <c r="A3483" s="41" t="n"/>
      <c r="G3483" s="38" t="n"/>
      <c r="H3483" s="38" t="n"/>
      <c r="I3483" s="38" t="n"/>
      <c r="J3483" s="38" t="n"/>
      <c r="K3483" s="38" t="n"/>
      <c r="L3483" s="38" t="n"/>
      <c r="N3483" s="36">
        <f>IF($B3483="","",IF($C3483="SUPERSTORE","Superstore","DH"))</f>
        <v/>
      </c>
      <c r="O3483" s="36">
        <f>IF($B3483="","",IFERROR(VLOOKUP($B3483,Mapping!$A:$C,2,0),"Not Mapped"))</f>
        <v/>
      </c>
      <c r="P3483" s="36">
        <f>IF($B3483="","",IFERROR(VLOOKUP($B3483,Mapping!$A:$C,3,0),"Not Mapped"))</f>
        <v/>
      </c>
      <c r="Q3483" s="36">
        <f>IF($B3483="","",IFERROR(VLOOKUP($O3483,Leaders!$A:$B,2,0),"Not Mapped"))</f>
        <v/>
      </c>
      <c r="R3483" s="36">
        <f>IF($B3483="","",IF(COUNTIF(Exclusions!$A:$A,$B3483)&gt;0,"Yes","No"))</f>
        <v/>
      </c>
      <c r="S3483" s="38">
        <f>IF($B3483="","",MIN(1,DAY($A3483)/IF($N3483="Superstore",Settings!$B$5,Settings!$B$4)))</f>
        <v/>
      </c>
      <c r="T3483" s="38">
        <f>IF(OR($B3483="",$G3483="",$S3483=0),"",$G3483/$S3483)</f>
        <v/>
      </c>
      <c r="U3483" s="36">
        <f>IF($T3483="","",IF($T3483&lt;Settings!$B$8,"Critical",IF($T3483&lt;Settings!$B$9,"Semi Critical","Non Critical")))</f>
        <v/>
      </c>
      <c r="V3483" s="28" t="n"/>
      <c r="Z3483">
        <f>IF($B3483="","",IFERROR(VLOOKUP($B3483,'Plan HC for CCA'!$A:$B,2,0),""))</f>
        <v/>
      </c>
      <c r="AA3483">
        <f>IF(OR($B3483="",$Z3483=""),"",IF(N($M3483)&lt;$Z3483,"Delta","No Delta"))</f>
        <v/>
      </c>
      <c r="AB3483">
        <f>IF(OR($B3483="",$Z3483=""),"",MAX(0,$Z3483-N($M3483)))</f>
        <v/>
      </c>
      <c r="AC3483" s="46">
        <f>IF($B3483="","",IFERROR(INDEX('CCA Util %'!$H:$H,MATCH($B3483,'CCA Util %'!$E:$E,0)),""))</f>
        <v/>
      </c>
      <c r="AD3483">
        <f>IF($B3483="","",IFERROR(INDEX('CCA Util %'!$G:$G,MATCH($B3483,'CCA Util %'!$E:$E,0)),""))</f>
        <v/>
      </c>
      <c r="AE3483">
        <f>IF(OR($B3483="",$U3483=""),"",$U3483&amp;" &amp; "&amp;IF(OR($AD3483="",$AD3483=0),"Util NA",$AD3483&amp;" Util"))</f>
        <v/>
      </c>
    </row>
    <row r="3484" ht="15.75" customHeight="1" s="42">
      <c r="A3484" s="41" t="n"/>
      <c r="G3484" s="38" t="n"/>
      <c r="H3484" s="38" t="n"/>
      <c r="I3484" s="38" t="n"/>
      <c r="J3484" s="38" t="n"/>
      <c r="K3484" s="38" t="n"/>
      <c r="L3484" s="38" t="n"/>
      <c r="N3484" s="36">
        <f>IF($B3484="","",IF($C3484="SUPERSTORE","Superstore","DH"))</f>
        <v/>
      </c>
      <c r="O3484" s="36">
        <f>IF($B3484="","",IFERROR(VLOOKUP($B3484,Mapping!$A:$C,2,0),"Not Mapped"))</f>
        <v/>
      </c>
      <c r="P3484" s="36">
        <f>IF($B3484="","",IFERROR(VLOOKUP($B3484,Mapping!$A:$C,3,0),"Not Mapped"))</f>
        <v/>
      </c>
      <c r="Q3484" s="36">
        <f>IF($B3484="","",IFERROR(VLOOKUP($O3484,Leaders!$A:$B,2,0),"Not Mapped"))</f>
        <v/>
      </c>
      <c r="R3484" s="36">
        <f>IF($B3484="","",IF(COUNTIF(Exclusions!$A:$A,$B3484)&gt;0,"Yes","No"))</f>
        <v/>
      </c>
      <c r="S3484" s="38">
        <f>IF($B3484="","",MIN(1,DAY($A3484)/IF($N3484="Superstore",Settings!$B$5,Settings!$B$4)))</f>
        <v/>
      </c>
      <c r="T3484" s="38">
        <f>IF(OR($B3484="",$G3484="",$S3484=0),"",$G3484/$S3484)</f>
        <v/>
      </c>
      <c r="U3484" s="36">
        <f>IF($T3484="","",IF($T3484&lt;Settings!$B$8,"Critical",IF($T3484&lt;Settings!$B$9,"Semi Critical","Non Critical")))</f>
        <v/>
      </c>
      <c r="V3484" s="28" t="n"/>
      <c r="Z3484">
        <f>IF($B3484="","",IFERROR(VLOOKUP($B3484,'Plan HC for CCA'!$A:$B,2,0),""))</f>
        <v/>
      </c>
      <c r="AA3484">
        <f>IF(OR($B3484="",$Z3484=""),"",IF(N($M3484)&lt;$Z3484,"Delta","No Delta"))</f>
        <v/>
      </c>
      <c r="AB3484">
        <f>IF(OR($B3484="",$Z3484=""),"",MAX(0,$Z3484-N($M3484)))</f>
        <v/>
      </c>
      <c r="AC3484" s="46">
        <f>IF($B3484="","",IFERROR(INDEX('CCA Util %'!$H:$H,MATCH($B3484,'CCA Util %'!$E:$E,0)),""))</f>
        <v/>
      </c>
      <c r="AD3484">
        <f>IF($B3484="","",IFERROR(INDEX('CCA Util %'!$G:$G,MATCH($B3484,'CCA Util %'!$E:$E,0)),""))</f>
        <v/>
      </c>
      <c r="AE3484">
        <f>IF(OR($B3484="",$U3484=""),"",$U3484&amp;" &amp; "&amp;IF(OR($AD3484="",$AD3484=0),"Util NA",$AD3484&amp;" Util"))</f>
        <v/>
      </c>
    </row>
    <row r="3485" ht="15.75" customHeight="1" s="42">
      <c r="A3485" s="41" t="n"/>
      <c r="G3485" s="38" t="n"/>
      <c r="H3485" s="38" t="n"/>
      <c r="I3485" s="38" t="n"/>
      <c r="J3485" s="38" t="n"/>
      <c r="K3485" s="38" t="n"/>
      <c r="L3485" s="38" t="n"/>
      <c r="N3485" s="36">
        <f>IF($B3485="","",IF($C3485="SUPERSTORE","Superstore","DH"))</f>
        <v/>
      </c>
      <c r="O3485" s="36">
        <f>IF($B3485="","",IFERROR(VLOOKUP($B3485,Mapping!$A:$C,2,0),"Not Mapped"))</f>
        <v/>
      </c>
      <c r="P3485" s="36">
        <f>IF($B3485="","",IFERROR(VLOOKUP($B3485,Mapping!$A:$C,3,0),"Not Mapped"))</f>
        <v/>
      </c>
      <c r="Q3485" s="36">
        <f>IF($B3485="","",IFERROR(VLOOKUP($O3485,Leaders!$A:$B,2,0),"Not Mapped"))</f>
        <v/>
      </c>
      <c r="R3485" s="36">
        <f>IF($B3485="","",IF(COUNTIF(Exclusions!$A:$A,$B3485)&gt;0,"Yes","No"))</f>
        <v/>
      </c>
      <c r="S3485" s="38">
        <f>IF($B3485="","",MIN(1,DAY($A3485)/IF($N3485="Superstore",Settings!$B$5,Settings!$B$4)))</f>
        <v/>
      </c>
      <c r="T3485" s="38">
        <f>IF(OR($B3485="",$G3485="",$S3485=0),"",$G3485/$S3485)</f>
        <v/>
      </c>
      <c r="U3485" s="36">
        <f>IF($T3485="","",IF($T3485&lt;Settings!$B$8,"Critical",IF($T3485&lt;Settings!$B$9,"Semi Critical","Non Critical")))</f>
        <v/>
      </c>
      <c r="V3485" s="28" t="n"/>
      <c r="Z3485">
        <f>IF($B3485="","",IFERROR(VLOOKUP($B3485,'Plan HC for CCA'!$A:$B,2,0),""))</f>
        <v/>
      </c>
      <c r="AA3485">
        <f>IF(OR($B3485="",$Z3485=""),"",IF(N($M3485)&lt;$Z3485,"Delta","No Delta"))</f>
        <v/>
      </c>
      <c r="AB3485">
        <f>IF(OR($B3485="",$Z3485=""),"",MAX(0,$Z3485-N($M3485)))</f>
        <v/>
      </c>
      <c r="AC3485" s="46">
        <f>IF($B3485="","",IFERROR(INDEX('CCA Util %'!$H:$H,MATCH($B3485,'CCA Util %'!$E:$E,0)),""))</f>
        <v/>
      </c>
      <c r="AD3485">
        <f>IF($B3485="","",IFERROR(INDEX('CCA Util %'!$G:$G,MATCH($B3485,'CCA Util %'!$E:$E,0)),""))</f>
        <v/>
      </c>
      <c r="AE3485">
        <f>IF(OR($B3485="",$U3485=""),"",$U3485&amp;" &amp; "&amp;IF(OR($AD3485="",$AD3485=0),"Util NA",$AD3485&amp;" Util"))</f>
        <v/>
      </c>
    </row>
    <row r="3486" ht="15.75" customHeight="1" s="42">
      <c r="A3486" s="41" t="n"/>
      <c r="G3486" s="38" t="n"/>
      <c r="H3486" s="38" t="n"/>
      <c r="I3486" s="38" t="n"/>
      <c r="J3486" s="38" t="n"/>
      <c r="K3486" s="38" t="n"/>
      <c r="L3486" s="38" t="n"/>
      <c r="N3486" s="36">
        <f>IF($B3486="","",IF($C3486="SUPERSTORE","Superstore","DH"))</f>
        <v/>
      </c>
      <c r="O3486" s="36">
        <f>IF($B3486="","",IFERROR(VLOOKUP($B3486,Mapping!$A:$C,2,0),"Not Mapped"))</f>
        <v/>
      </c>
      <c r="P3486" s="36">
        <f>IF($B3486="","",IFERROR(VLOOKUP($B3486,Mapping!$A:$C,3,0),"Not Mapped"))</f>
        <v/>
      </c>
      <c r="Q3486" s="36">
        <f>IF($B3486="","",IFERROR(VLOOKUP($O3486,Leaders!$A:$B,2,0),"Not Mapped"))</f>
        <v/>
      </c>
      <c r="R3486" s="36">
        <f>IF($B3486="","",IF(COUNTIF(Exclusions!$A:$A,$B3486)&gt;0,"Yes","No"))</f>
        <v/>
      </c>
      <c r="S3486" s="38">
        <f>IF($B3486="","",MIN(1,DAY($A3486)/IF($N3486="Superstore",Settings!$B$5,Settings!$B$4)))</f>
        <v/>
      </c>
      <c r="T3486" s="38">
        <f>IF(OR($B3486="",$G3486="",$S3486=0),"",$G3486/$S3486)</f>
        <v/>
      </c>
      <c r="U3486" s="36">
        <f>IF($T3486="","",IF($T3486&lt;Settings!$B$8,"Critical",IF($T3486&lt;Settings!$B$9,"Semi Critical","Non Critical")))</f>
        <v/>
      </c>
      <c r="V3486" s="28" t="n"/>
      <c r="Z3486">
        <f>IF($B3486="","",IFERROR(VLOOKUP($B3486,'Plan HC for CCA'!$A:$B,2,0),""))</f>
        <v/>
      </c>
      <c r="AA3486">
        <f>IF(OR($B3486="",$Z3486=""),"",IF(N($M3486)&lt;$Z3486,"Delta","No Delta"))</f>
        <v/>
      </c>
      <c r="AB3486">
        <f>IF(OR($B3486="",$Z3486=""),"",MAX(0,$Z3486-N($M3486)))</f>
        <v/>
      </c>
      <c r="AC3486" s="46">
        <f>IF($B3486="","",IFERROR(INDEX('CCA Util %'!$H:$H,MATCH($B3486,'CCA Util %'!$E:$E,0)),""))</f>
        <v/>
      </c>
      <c r="AD3486">
        <f>IF($B3486="","",IFERROR(INDEX('CCA Util %'!$G:$G,MATCH($B3486,'CCA Util %'!$E:$E,0)),""))</f>
        <v/>
      </c>
      <c r="AE3486">
        <f>IF(OR($B3486="",$U3486=""),"",$U3486&amp;" &amp; "&amp;IF(OR($AD3486="",$AD3486=0),"Util NA",$AD3486&amp;" Util"))</f>
        <v/>
      </c>
    </row>
    <row r="3487" ht="15.75" customHeight="1" s="42">
      <c r="A3487" s="41" t="n"/>
      <c r="G3487" s="38" t="n"/>
      <c r="H3487" s="38" t="n"/>
      <c r="I3487" s="38" t="n"/>
      <c r="J3487" s="38" t="n"/>
      <c r="K3487" s="38" t="n"/>
      <c r="L3487" s="38" t="n"/>
      <c r="N3487" s="36">
        <f>IF($B3487="","",IF($C3487="SUPERSTORE","Superstore","DH"))</f>
        <v/>
      </c>
      <c r="O3487" s="36">
        <f>IF($B3487="","",IFERROR(VLOOKUP($B3487,Mapping!$A:$C,2,0),"Not Mapped"))</f>
        <v/>
      </c>
      <c r="P3487" s="36">
        <f>IF($B3487="","",IFERROR(VLOOKUP($B3487,Mapping!$A:$C,3,0),"Not Mapped"))</f>
        <v/>
      </c>
      <c r="Q3487" s="36">
        <f>IF($B3487="","",IFERROR(VLOOKUP($O3487,Leaders!$A:$B,2,0),"Not Mapped"))</f>
        <v/>
      </c>
      <c r="R3487" s="36">
        <f>IF($B3487="","",IF(COUNTIF(Exclusions!$A:$A,$B3487)&gt;0,"Yes","No"))</f>
        <v/>
      </c>
      <c r="S3487" s="38">
        <f>IF($B3487="","",MIN(1,DAY($A3487)/IF($N3487="Superstore",Settings!$B$5,Settings!$B$4)))</f>
        <v/>
      </c>
      <c r="T3487" s="38">
        <f>IF(OR($B3487="",$G3487="",$S3487=0),"",$G3487/$S3487)</f>
        <v/>
      </c>
      <c r="U3487" s="36">
        <f>IF($T3487="","",IF($T3487&lt;Settings!$B$8,"Critical",IF($T3487&lt;Settings!$B$9,"Semi Critical","Non Critical")))</f>
        <v/>
      </c>
      <c r="V3487" s="28" t="n"/>
      <c r="Z3487">
        <f>IF($B3487="","",IFERROR(VLOOKUP($B3487,'Plan HC for CCA'!$A:$B,2,0),""))</f>
        <v/>
      </c>
      <c r="AA3487">
        <f>IF(OR($B3487="",$Z3487=""),"",IF(N($M3487)&lt;$Z3487,"Delta","No Delta"))</f>
        <v/>
      </c>
      <c r="AB3487">
        <f>IF(OR($B3487="",$Z3487=""),"",MAX(0,$Z3487-N($M3487)))</f>
        <v/>
      </c>
      <c r="AC3487" s="46">
        <f>IF($B3487="","",IFERROR(INDEX('CCA Util %'!$H:$H,MATCH($B3487,'CCA Util %'!$E:$E,0)),""))</f>
        <v/>
      </c>
      <c r="AD3487">
        <f>IF($B3487="","",IFERROR(INDEX('CCA Util %'!$G:$G,MATCH($B3487,'CCA Util %'!$E:$E,0)),""))</f>
        <v/>
      </c>
      <c r="AE3487">
        <f>IF(OR($B3487="",$U3487=""),"",$U3487&amp;" &amp; "&amp;IF(OR($AD3487="",$AD3487=0),"Util NA",$AD3487&amp;" Util"))</f>
        <v/>
      </c>
    </row>
    <row r="3488" ht="15.75" customHeight="1" s="42">
      <c r="A3488" s="41" t="n"/>
      <c r="G3488" s="38" t="n"/>
      <c r="H3488" s="38" t="n"/>
      <c r="I3488" s="38" t="n"/>
      <c r="J3488" s="38" t="n"/>
      <c r="K3488" s="38" t="n"/>
      <c r="L3488" s="38" t="n"/>
      <c r="N3488" s="36">
        <f>IF($B3488="","",IF($C3488="SUPERSTORE","Superstore","DH"))</f>
        <v/>
      </c>
      <c r="O3488" s="36">
        <f>IF($B3488="","",IFERROR(VLOOKUP($B3488,Mapping!$A:$C,2,0),"Not Mapped"))</f>
        <v/>
      </c>
      <c r="P3488" s="36">
        <f>IF($B3488="","",IFERROR(VLOOKUP($B3488,Mapping!$A:$C,3,0),"Not Mapped"))</f>
        <v/>
      </c>
      <c r="Q3488" s="36">
        <f>IF($B3488="","",IFERROR(VLOOKUP($O3488,Leaders!$A:$B,2,0),"Not Mapped"))</f>
        <v/>
      </c>
      <c r="R3488" s="36">
        <f>IF($B3488="","",IF(COUNTIF(Exclusions!$A:$A,$B3488)&gt;0,"Yes","No"))</f>
        <v/>
      </c>
      <c r="S3488" s="38">
        <f>IF($B3488="","",MIN(1,DAY($A3488)/IF($N3488="Superstore",Settings!$B$5,Settings!$B$4)))</f>
        <v/>
      </c>
      <c r="T3488" s="38">
        <f>IF(OR($B3488="",$G3488="",$S3488=0),"",$G3488/$S3488)</f>
        <v/>
      </c>
      <c r="U3488" s="36">
        <f>IF($T3488="","",IF($T3488&lt;Settings!$B$8,"Critical",IF($T3488&lt;Settings!$B$9,"Semi Critical","Non Critical")))</f>
        <v/>
      </c>
      <c r="V3488" s="28" t="n"/>
      <c r="Z3488">
        <f>IF($B3488="","",IFERROR(VLOOKUP($B3488,'Plan HC for CCA'!$A:$B,2,0),""))</f>
        <v/>
      </c>
      <c r="AA3488">
        <f>IF(OR($B3488="",$Z3488=""),"",IF(N($M3488)&lt;$Z3488,"Delta","No Delta"))</f>
        <v/>
      </c>
      <c r="AB3488">
        <f>IF(OR($B3488="",$Z3488=""),"",MAX(0,$Z3488-N($M3488)))</f>
        <v/>
      </c>
      <c r="AC3488" s="46">
        <f>IF($B3488="","",IFERROR(INDEX('CCA Util %'!$H:$H,MATCH($B3488,'CCA Util %'!$E:$E,0)),""))</f>
        <v/>
      </c>
      <c r="AD3488">
        <f>IF($B3488="","",IFERROR(INDEX('CCA Util %'!$G:$G,MATCH($B3488,'CCA Util %'!$E:$E,0)),""))</f>
        <v/>
      </c>
      <c r="AE3488">
        <f>IF(OR($B3488="",$U3488=""),"",$U3488&amp;" &amp; "&amp;IF(OR($AD3488="",$AD3488=0),"Util NA",$AD3488&amp;" Util"))</f>
        <v/>
      </c>
    </row>
    <row r="3489" ht="15.75" customHeight="1" s="42">
      <c r="A3489" s="41" t="n"/>
      <c r="G3489" s="38" t="n"/>
      <c r="H3489" s="38" t="n"/>
      <c r="I3489" s="38" t="n"/>
      <c r="J3489" s="38" t="n"/>
      <c r="K3489" s="38" t="n"/>
      <c r="L3489" s="38" t="n"/>
      <c r="N3489" s="36">
        <f>IF($B3489="","",IF($C3489="SUPERSTORE","Superstore","DH"))</f>
        <v/>
      </c>
      <c r="O3489" s="36">
        <f>IF($B3489="","",IFERROR(VLOOKUP($B3489,Mapping!$A:$C,2,0),"Not Mapped"))</f>
        <v/>
      </c>
      <c r="P3489" s="36">
        <f>IF($B3489="","",IFERROR(VLOOKUP($B3489,Mapping!$A:$C,3,0),"Not Mapped"))</f>
        <v/>
      </c>
      <c r="Q3489" s="36">
        <f>IF($B3489="","",IFERROR(VLOOKUP($O3489,Leaders!$A:$B,2,0),"Not Mapped"))</f>
        <v/>
      </c>
      <c r="R3489" s="36">
        <f>IF($B3489="","",IF(COUNTIF(Exclusions!$A:$A,$B3489)&gt;0,"Yes","No"))</f>
        <v/>
      </c>
      <c r="S3489" s="38">
        <f>IF($B3489="","",MIN(1,DAY($A3489)/IF($N3489="Superstore",Settings!$B$5,Settings!$B$4)))</f>
        <v/>
      </c>
      <c r="T3489" s="38">
        <f>IF(OR($B3489="",$G3489="",$S3489=0),"",$G3489/$S3489)</f>
        <v/>
      </c>
      <c r="U3489" s="36">
        <f>IF($T3489="","",IF($T3489&lt;Settings!$B$8,"Critical",IF($T3489&lt;Settings!$B$9,"Semi Critical","Non Critical")))</f>
        <v/>
      </c>
      <c r="V3489" s="28" t="n"/>
      <c r="Z3489">
        <f>IF($B3489="","",IFERROR(VLOOKUP($B3489,'Plan HC for CCA'!$A:$B,2,0),""))</f>
        <v/>
      </c>
      <c r="AA3489">
        <f>IF(OR($B3489="",$Z3489=""),"",IF(N($M3489)&lt;$Z3489,"Delta","No Delta"))</f>
        <v/>
      </c>
      <c r="AB3489">
        <f>IF(OR($B3489="",$Z3489=""),"",MAX(0,$Z3489-N($M3489)))</f>
        <v/>
      </c>
      <c r="AC3489" s="46">
        <f>IF($B3489="","",IFERROR(INDEX('CCA Util %'!$H:$H,MATCH($B3489,'CCA Util %'!$E:$E,0)),""))</f>
        <v/>
      </c>
      <c r="AD3489">
        <f>IF($B3489="","",IFERROR(INDEX('CCA Util %'!$G:$G,MATCH($B3489,'CCA Util %'!$E:$E,0)),""))</f>
        <v/>
      </c>
      <c r="AE3489">
        <f>IF(OR($B3489="",$U3489=""),"",$U3489&amp;" &amp; "&amp;IF(OR($AD3489="",$AD3489=0),"Util NA",$AD3489&amp;" Util"))</f>
        <v/>
      </c>
    </row>
    <row r="3490" ht="15.75" customHeight="1" s="42">
      <c r="A3490" s="41" t="n"/>
      <c r="G3490" s="38" t="n"/>
      <c r="H3490" s="38" t="n"/>
      <c r="I3490" s="38" t="n"/>
      <c r="J3490" s="38" t="n"/>
      <c r="K3490" s="38" t="n"/>
      <c r="L3490" s="38" t="n"/>
      <c r="N3490" s="36">
        <f>IF($B3490="","",IF($C3490="SUPERSTORE","Superstore","DH"))</f>
        <v/>
      </c>
      <c r="O3490" s="36">
        <f>IF($B3490="","",IFERROR(VLOOKUP($B3490,Mapping!$A:$C,2,0),"Not Mapped"))</f>
        <v/>
      </c>
      <c r="P3490" s="36">
        <f>IF($B3490="","",IFERROR(VLOOKUP($B3490,Mapping!$A:$C,3,0),"Not Mapped"))</f>
        <v/>
      </c>
      <c r="Q3490" s="36">
        <f>IF($B3490="","",IFERROR(VLOOKUP($O3490,Leaders!$A:$B,2,0),"Not Mapped"))</f>
        <v/>
      </c>
      <c r="R3490" s="36">
        <f>IF($B3490="","",IF(COUNTIF(Exclusions!$A:$A,$B3490)&gt;0,"Yes","No"))</f>
        <v/>
      </c>
      <c r="S3490" s="38">
        <f>IF($B3490="","",MIN(1,DAY($A3490)/IF($N3490="Superstore",Settings!$B$5,Settings!$B$4)))</f>
        <v/>
      </c>
      <c r="T3490" s="38">
        <f>IF(OR($B3490="",$G3490="",$S3490=0),"",$G3490/$S3490)</f>
        <v/>
      </c>
      <c r="U3490" s="36">
        <f>IF($T3490="","",IF($T3490&lt;Settings!$B$8,"Critical",IF($T3490&lt;Settings!$B$9,"Semi Critical","Non Critical")))</f>
        <v/>
      </c>
      <c r="V3490" s="28" t="n"/>
      <c r="Z3490">
        <f>IF($B3490="","",IFERROR(VLOOKUP($B3490,'Plan HC for CCA'!$A:$B,2,0),""))</f>
        <v/>
      </c>
      <c r="AA3490">
        <f>IF(OR($B3490="",$Z3490=""),"",IF(N($M3490)&lt;$Z3490,"Delta","No Delta"))</f>
        <v/>
      </c>
      <c r="AB3490">
        <f>IF(OR($B3490="",$Z3490=""),"",MAX(0,$Z3490-N($M3490)))</f>
        <v/>
      </c>
      <c r="AC3490" s="46">
        <f>IF($B3490="","",IFERROR(INDEX('CCA Util %'!$H:$H,MATCH($B3490,'CCA Util %'!$E:$E,0)),""))</f>
        <v/>
      </c>
      <c r="AD3490">
        <f>IF($B3490="","",IFERROR(INDEX('CCA Util %'!$G:$G,MATCH($B3490,'CCA Util %'!$E:$E,0)),""))</f>
        <v/>
      </c>
      <c r="AE3490">
        <f>IF(OR($B3490="",$U3490=""),"",$U3490&amp;" &amp; "&amp;IF(OR($AD3490="",$AD3490=0),"Util NA",$AD3490&amp;" Util"))</f>
        <v/>
      </c>
    </row>
    <row r="3491" ht="15.75" customHeight="1" s="42">
      <c r="A3491" s="41" t="n"/>
      <c r="G3491" s="38" t="n"/>
      <c r="H3491" s="38" t="n"/>
      <c r="I3491" s="38" t="n"/>
      <c r="J3491" s="38" t="n"/>
      <c r="K3491" s="38" t="n"/>
      <c r="L3491" s="38" t="n"/>
      <c r="N3491" s="36">
        <f>IF($B3491="","",IF($C3491="SUPERSTORE","Superstore","DH"))</f>
        <v/>
      </c>
      <c r="O3491" s="36">
        <f>IF($B3491="","",IFERROR(VLOOKUP($B3491,Mapping!$A:$C,2,0),"Not Mapped"))</f>
        <v/>
      </c>
      <c r="P3491" s="36">
        <f>IF($B3491="","",IFERROR(VLOOKUP($B3491,Mapping!$A:$C,3,0),"Not Mapped"))</f>
        <v/>
      </c>
      <c r="Q3491" s="36">
        <f>IF($B3491="","",IFERROR(VLOOKUP($O3491,Leaders!$A:$B,2,0),"Not Mapped"))</f>
        <v/>
      </c>
      <c r="R3491" s="36">
        <f>IF($B3491="","",IF(COUNTIF(Exclusions!$A:$A,$B3491)&gt;0,"Yes","No"))</f>
        <v/>
      </c>
      <c r="S3491" s="38">
        <f>IF($B3491="","",MIN(1,DAY($A3491)/IF($N3491="Superstore",Settings!$B$5,Settings!$B$4)))</f>
        <v/>
      </c>
      <c r="T3491" s="38">
        <f>IF(OR($B3491="",$G3491="",$S3491=0),"",$G3491/$S3491)</f>
        <v/>
      </c>
      <c r="U3491" s="36">
        <f>IF($T3491="","",IF($T3491&lt;Settings!$B$8,"Critical",IF($T3491&lt;Settings!$B$9,"Semi Critical","Non Critical")))</f>
        <v/>
      </c>
      <c r="V3491" s="28" t="n"/>
      <c r="Z3491">
        <f>IF($B3491="","",IFERROR(VLOOKUP($B3491,'Plan HC for CCA'!$A:$B,2,0),""))</f>
        <v/>
      </c>
      <c r="AA3491">
        <f>IF(OR($B3491="",$Z3491=""),"",IF(N($M3491)&lt;$Z3491,"Delta","No Delta"))</f>
        <v/>
      </c>
      <c r="AB3491">
        <f>IF(OR($B3491="",$Z3491=""),"",MAX(0,$Z3491-N($M3491)))</f>
        <v/>
      </c>
      <c r="AC3491" s="46">
        <f>IF($B3491="","",IFERROR(INDEX('CCA Util %'!$H:$H,MATCH($B3491,'CCA Util %'!$E:$E,0)),""))</f>
        <v/>
      </c>
      <c r="AD3491">
        <f>IF($B3491="","",IFERROR(INDEX('CCA Util %'!$G:$G,MATCH($B3491,'CCA Util %'!$E:$E,0)),""))</f>
        <v/>
      </c>
      <c r="AE3491">
        <f>IF(OR($B3491="",$U3491=""),"",$U3491&amp;" &amp; "&amp;IF(OR($AD3491="",$AD3491=0),"Util NA",$AD3491&amp;" Util"))</f>
        <v/>
      </c>
    </row>
    <row r="3492" ht="15.75" customHeight="1" s="42">
      <c r="A3492" s="41" t="n"/>
      <c r="G3492" s="38" t="n"/>
      <c r="H3492" s="38" t="n"/>
      <c r="I3492" s="38" t="n"/>
      <c r="J3492" s="38" t="n"/>
      <c r="K3492" s="38" t="n"/>
      <c r="L3492" s="38" t="n"/>
      <c r="N3492" s="36">
        <f>IF($B3492="","",IF($C3492="SUPERSTORE","Superstore","DH"))</f>
        <v/>
      </c>
      <c r="O3492" s="36">
        <f>IF($B3492="","",IFERROR(VLOOKUP($B3492,Mapping!$A:$C,2,0),"Not Mapped"))</f>
        <v/>
      </c>
      <c r="P3492" s="36">
        <f>IF($B3492="","",IFERROR(VLOOKUP($B3492,Mapping!$A:$C,3,0),"Not Mapped"))</f>
        <v/>
      </c>
      <c r="Q3492" s="36">
        <f>IF($B3492="","",IFERROR(VLOOKUP($O3492,Leaders!$A:$B,2,0),"Not Mapped"))</f>
        <v/>
      </c>
      <c r="R3492" s="36">
        <f>IF($B3492="","",IF(COUNTIF(Exclusions!$A:$A,$B3492)&gt;0,"Yes","No"))</f>
        <v/>
      </c>
      <c r="S3492" s="38">
        <f>IF($B3492="","",MIN(1,DAY($A3492)/IF($N3492="Superstore",Settings!$B$5,Settings!$B$4)))</f>
        <v/>
      </c>
      <c r="T3492" s="38">
        <f>IF(OR($B3492="",$G3492="",$S3492=0),"",$G3492/$S3492)</f>
        <v/>
      </c>
      <c r="U3492" s="36">
        <f>IF($T3492="","",IF($T3492&lt;Settings!$B$8,"Critical",IF($T3492&lt;Settings!$B$9,"Semi Critical","Non Critical")))</f>
        <v/>
      </c>
      <c r="V3492" s="28" t="n"/>
      <c r="Z3492">
        <f>IF($B3492="","",IFERROR(VLOOKUP($B3492,'Plan HC for CCA'!$A:$B,2,0),""))</f>
        <v/>
      </c>
      <c r="AA3492">
        <f>IF(OR($B3492="",$Z3492=""),"",IF(N($M3492)&lt;$Z3492,"Delta","No Delta"))</f>
        <v/>
      </c>
      <c r="AB3492">
        <f>IF(OR($B3492="",$Z3492=""),"",MAX(0,$Z3492-N($M3492)))</f>
        <v/>
      </c>
      <c r="AC3492" s="46">
        <f>IF($B3492="","",IFERROR(INDEX('CCA Util %'!$H:$H,MATCH($B3492,'CCA Util %'!$E:$E,0)),""))</f>
        <v/>
      </c>
      <c r="AD3492">
        <f>IF($B3492="","",IFERROR(INDEX('CCA Util %'!$G:$G,MATCH($B3492,'CCA Util %'!$E:$E,0)),""))</f>
        <v/>
      </c>
      <c r="AE3492">
        <f>IF(OR($B3492="",$U3492=""),"",$U3492&amp;" &amp; "&amp;IF(OR($AD3492="",$AD3492=0),"Util NA",$AD3492&amp;" Util"))</f>
        <v/>
      </c>
    </row>
    <row r="3493" ht="15.75" customHeight="1" s="42">
      <c r="A3493" s="41" t="n"/>
      <c r="G3493" s="38" t="n"/>
      <c r="H3493" s="38" t="n"/>
      <c r="I3493" s="38" t="n"/>
      <c r="J3493" s="38" t="n"/>
      <c r="K3493" s="38" t="n"/>
      <c r="L3493" s="38" t="n"/>
      <c r="N3493" s="36">
        <f>IF($B3493="","",IF($C3493="SUPERSTORE","Superstore","DH"))</f>
        <v/>
      </c>
      <c r="O3493" s="36">
        <f>IF($B3493="","",IFERROR(VLOOKUP($B3493,Mapping!$A:$C,2,0),"Not Mapped"))</f>
        <v/>
      </c>
      <c r="P3493" s="36">
        <f>IF($B3493="","",IFERROR(VLOOKUP($B3493,Mapping!$A:$C,3,0),"Not Mapped"))</f>
        <v/>
      </c>
      <c r="Q3493" s="36">
        <f>IF($B3493="","",IFERROR(VLOOKUP($O3493,Leaders!$A:$B,2,0),"Not Mapped"))</f>
        <v/>
      </c>
      <c r="R3493" s="36">
        <f>IF($B3493="","",IF(COUNTIF(Exclusions!$A:$A,$B3493)&gt;0,"Yes","No"))</f>
        <v/>
      </c>
      <c r="S3493" s="38">
        <f>IF($B3493="","",MIN(1,DAY($A3493)/IF($N3493="Superstore",Settings!$B$5,Settings!$B$4)))</f>
        <v/>
      </c>
      <c r="T3493" s="38">
        <f>IF(OR($B3493="",$G3493="",$S3493=0),"",$G3493/$S3493)</f>
        <v/>
      </c>
      <c r="U3493" s="36">
        <f>IF($T3493="","",IF($T3493&lt;Settings!$B$8,"Critical",IF($T3493&lt;Settings!$B$9,"Semi Critical","Non Critical")))</f>
        <v/>
      </c>
      <c r="V3493" s="28" t="n"/>
      <c r="Z3493">
        <f>IF($B3493="","",IFERROR(VLOOKUP($B3493,'Plan HC for CCA'!$A:$B,2,0),""))</f>
        <v/>
      </c>
      <c r="AA3493">
        <f>IF(OR($B3493="",$Z3493=""),"",IF(N($M3493)&lt;$Z3493,"Delta","No Delta"))</f>
        <v/>
      </c>
      <c r="AB3493">
        <f>IF(OR($B3493="",$Z3493=""),"",MAX(0,$Z3493-N($M3493)))</f>
        <v/>
      </c>
      <c r="AC3493" s="46">
        <f>IF($B3493="","",IFERROR(INDEX('CCA Util %'!$H:$H,MATCH($B3493,'CCA Util %'!$E:$E,0)),""))</f>
        <v/>
      </c>
      <c r="AD3493">
        <f>IF($B3493="","",IFERROR(INDEX('CCA Util %'!$G:$G,MATCH($B3493,'CCA Util %'!$E:$E,0)),""))</f>
        <v/>
      </c>
      <c r="AE3493">
        <f>IF(OR($B3493="",$U3493=""),"",$U3493&amp;" &amp; "&amp;IF(OR($AD3493="",$AD3493=0),"Util NA",$AD3493&amp;" Util"))</f>
        <v/>
      </c>
    </row>
    <row r="3494" ht="15.75" customHeight="1" s="42">
      <c r="A3494" s="41" t="n"/>
      <c r="G3494" s="38" t="n"/>
      <c r="H3494" s="38" t="n"/>
      <c r="I3494" s="38" t="n"/>
      <c r="J3494" s="38" t="n"/>
      <c r="K3494" s="38" t="n"/>
      <c r="L3494" s="38" t="n"/>
      <c r="N3494" s="36">
        <f>IF($B3494="","",IF($C3494="SUPERSTORE","Superstore","DH"))</f>
        <v/>
      </c>
      <c r="O3494" s="36">
        <f>IF($B3494="","",IFERROR(VLOOKUP($B3494,Mapping!$A:$C,2,0),"Not Mapped"))</f>
        <v/>
      </c>
      <c r="P3494" s="36">
        <f>IF($B3494="","",IFERROR(VLOOKUP($B3494,Mapping!$A:$C,3,0),"Not Mapped"))</f>
        <v/>
      </c>
      <c r="Q3494" s="36">
        <f>IF($B3494="","",IFERROR(VLOOKUP($O3494,Leaders!$A:$B,2,0),"Not Mapped"))</f>
        <v/>
      </c>
      <c r="R3494" s="36">
        <f>IF($B3494="","",IF(COUNTIF(Exclusions!$A:$A,$B3494)&gt;0,"Yes","No"))</f>
        <v/>
      </c>
      <c r="S3494" s="38">
        <f>IF($B3494="","",MIN(1,DAY($A3494)/IF($N3494="Superstore",Settings!$B$5,Settings!$B$4)))</f>
        <v/>
      </c>
      <c r="T3494" s="38">
        <f>IF(OR($B3494="",$G3494="",$S3494=0),"",$G3494/$S3494)</f>
        <v/>
      </c>
      <c r="U3494" s="36">
        <f>IF($T3494="","",IF($T3494&lt;Settings!$B$8,"Critical",IF($T3494&lt;Settings!$B$9,"Semi Critical","Non Critical")))</f>
        <v/>
      </c>
      <c r="V3494" s="28" t="n"/>
      <c r="Z3494">
        <f>IF($B3494="","",IFERROR(VLOOKUP($B3494,'Plan HC for CCA'!$A:$B,2,0),""))</f>
        <v/>
      </c>
      <c r="AA3494">
        <f>IF(OR($B3494="",$Z3494=""),"",IF(N($M3494)&lt;$Z3494,"Delta","No Delta"))</f>
        <v/>
      </c>
      <c r="AB3494">
        <f>IF(OR($B3494="",$Z3494=""),"",MAX(0,$Z3494-N($M3494)))</f>
        <v/>
      </c>
      <c r="AC3494" s="46">
        <f>IF($B3494="","",IFERROR(INDEX('CCA Util %'!$H:$H,MATCH($B3494,'CCA Util %'!$E:$E,0)),""))</f>
        <v/>
      </c>
      <c r="AD3494">
        <f>IF($B3494="","",IFERROR(INDEX('CCA Util %'!$G:$G,MATCH($B3494,'CCA Util %'!$E:$E,0)),""))</f>
        <v/>
      </c>
      <c r="AE3494">
        <f>IF(OR($B3494="",$U3494=""),"",$U3494&amp;" &amp; "&amp;IF(OR($AD3494="",$AD3494=0),"Util NA",$AD3494&amp;" Util"))</f>
        <v/>
      </c>
    </row>
    <row r="3495" ht="15.75" customHeight="1" s="42">
      <c r="A3495" s="41" t="n"/>
      <c r="G3495" s="38" t="n"/>
      <c r="H3495" s="38" t="n"/>
      <c r="I3495" s="38" t="n"/>
      <c r="J3495" s="38" t="n"/>
      <c r="K3495" s="38" t="n"/>
      <c r="L3495" s="38" t="n"/>
      <c r="N3495" s="36">
        <f>IF($B3495="","",IF($C3495="SUPERSTORE","Superstore","DH"))</f>
        <v/>
      </c>
      <c r="O3495" s="36">
        <f>IF($B3495="","",IFERROR(VLOOKUP($B3495,Mapping!$A:$C,2,0),"Not Mapped"))</f>
        <v/>
      </c>
      <c r="P3495" s="36">
        <f>IF($B3495="","",IFERROR(VLOOKUP($B3495,Mapping!$A:$C,3,0),"Not Mapped"))</f>
        <v/>
      </c>
      <c r="Q3495" s="36">
        <f>IF($B3495="","",IFERROR(VLOOKUP($O3495,Leaders!$A:$B,2,0),"Not Mapped"))</f>
        <v/>
      </c>
      <c r="R3495" s="36">
        <f>IF($B3495="","",IF(COUNTIF(Exclusions!$A:$A,$B3495)&gt;0,"Yes","No"))</f>
        <v/>
      </c>
      <c r="S3495" s="38">
        <f>IF($B3495="","",MIN(1,DAY($A3495)/IF($N3495="Superstore",Settings!$B$5,Settings!$B$4)))</f>
        <v/>
      </c>
      <c r="T3495" s="38">
        <f>IF(OR($B3495="",$G3495="",$S3495=0),"",$G3495/$S3495)</f>
        <v/>
      </c>
      <c r="U3495" s="36">
        <f>IF($T3495="","",IF($T3495&lt;Settings!$B$8,"Critical",IF($T3495&lt;Settings!$B$9,"Semi Critical","Non Critical")))</f>
        <v/>
      </c>
      <c r="V3495" s="28" t="n"/>
      <c r="Z3495">
        <f>IF($B3495="","",IFERROR(VLOOKUP($B3495,'Plan HC for CCA'!$A:$B,2,0),""))</f>
        <v/>
      </c>
      <c r="AA3495">
        <f>IF(OR($B3495="",$Z3495=""),"",IF(N($M3495)&lt;$Z3495,"Delta","No Delta"))</f>
        <v/>
      </c>
      <c r="AB3495">
        <f>IF(OR($B3495="",$Z3495=""),"",MAX(0,$Z3495-N($M3495)))</f>
        <v/>
      </c>
      <c r="AC3495" s="46">
        <f>IF($B3495="","",IFERROR(INDEX('CCA Util %'!$H:$H,MATCH($B3495,'CCA Util %'!$E:$E,0)),""))</f>
        <v/>
      </c>
      <c r="AD3495">
        <f>IF($B3495="","",IFERROR(INDEX('CCA Util %'!$G:$G,MATCH($B3495,'CCA Util %'!$E:$E,0)),""))</f>
        <v/>
      </c>
      <c r="AE3495">
        <f>IF(OR($B3495="",$U3495=""),"",$U3495&amp;" &amp; "&amp;IF(OR($AD3495="",$AD3495=0),"Util NA",$AD3495&amp;" Util"))</f>
        <v/>
      </c>
    </row>
    <row r="3496" ht="15.75" customHeight="1" s="42">
      <c r="A3496" s="41" t="n"/>
      <c r="G3496" s="38" t="n"/>
      <c r="H3496" s="38" t="n"/>
      <c r="I3496" s="38" t="n"/>
      <c r="J3496" s="38" t="n"/>
      <c r="K3496" s="38" t="n"/>
      <c r="L3496" s="38" t="n"/>
      <c r="N3496" s="36">
        <f>IF($B3496="","",IF($C3496="SUPERSTORE","Superstore","DH"))</f>
        <v/>
      </c>
      <c r="O3496" s="36">
        <f>IF($B3496="","",IFERROR(VLOOKUP($B3496,Mapping!$A:$C,2,0),"Not Mapped"))</f>
        <v/>
      </c>
      <c r="P3496" s="36">
        <f>IF($B3496="","",IFERROR(VLOOKUP($B3496,Mapping!$A:$C,3,0),"Not Mapped"))</f>
        <v/>
      </c>
      <c r="Q3496" s="36">
        <f>IF($B3496="","",IFERROR(VLOOKUP($O3496,Leaders!$A:$B,2,0),"Not Mapped"))</f>
        <v/>
      </c>
      <c r="R3496" s="36">
        <f>IF($B3496="","",IF(COUNTIF(Exclusions!$A:$A,$B3496)&gt;0,"Yes","No"))</f>
        <v/>
      </c>
      <c r="S3496" s="38">
        <f>IF($B3496="","",MIN(1,DAY($A3496)/IF($N3496="Superstore",Settings!$B$5,Settings!$B$4)))</f>
        <v/>
      </c>
      <c r="T3496" s="38">
        <f>IF(OR($B3496="",$G3496="",$S3496=0),"",$G3496/$S3496)</f>
        <v/>
      </c>
      <c r="U3496" s="36">
        <f>IF($T3496="","",IF($T3496&lt;Settings!$B$8,"Critical",IF($T3496&lt;Settings!$B$9,"Semi Critical","Non Critical")))</f>
        <v/>
      </c>
      <c r="V3496" s="28" t="n"/>
      <c r="Z3496">
        <f>IF($B3496="","",IFERROR(VLOOKUP($B3496,'Plan HC for CCA'!$A:$B,2,0),""))</f>
        <v/>
      </c>
      <c r="AA3496">
        <f>IF(OR($B3496="",$Z3496=""),"",IF(N($M3496)&lt;$Z3496,"Delta","No Delta"))</f>
        <v/>
      </c>
      <c r="AB3496">
        <f>IF(OR($B3496="",$Z3496=""),"",MAX(0,$Z3496-N($M3496)))</f>
        <v/>
      </c>
      <c r="AC3496" s="46">
        <f>IF($B3496="","",IFERROR(INDEX('CCA Util %'!$H:$H,MATCH($B3496,'CCA Util %'!$E:$E,0)),""))</f>
        <v/>
      </c>
      <c r="AD3496">
        <f>IF($B3496="","",IFERROR(INDEX('CCA Util %'!$G:$G,MATCH($B3496,'CCA Util %'!$E:$E,0)),""))</f>
        <v/>
      </c>
      <c r="AE3496">
        <f>IF(OR($B3496="",$U3496=""),"",$U3496&amp;" &amp; "&amp;IF(OR($AD3496="",$AD3496=0),"Util NA",$AD3496&amp;" Util"))</f>
        <v/>
      </c>
    </row>
    <row r="3497" ht="15.75" customHeight="1" s="42">
      <c r="A3497" s="41" t="n"/>
      <c r="G3497" s="38" t="n"/>
      <c r="H3497" s="38" t="n"/>
      <c r="I3497" s="38" t="n"/>
      <c r="J3497" s="38" t="n"/>
      <c r="K3497" s="38" t="n"/>
      <c r="L3497" s="38" t="n"/>
      <c r="N3497" s="36">
        <f>IF($B3497="","",IF($C3497="SUPERSTORE","Superstore","DH"))</f>
        <v/>
      </c>
      <c r="O3497" s="36">
        <f>IF($B3497="","",IFERROR(VLOOKUP($B3497,Mapping!$A:$C,2,0),"Not Mapped"))</f>
        <v/>
      </c>
      <c r="P3497" s="36">
        <f>IF($B3497="","",IFERROR(VLOOKUP($B3497,Mapping!$A:$C,3,0),"Not Mapped"))</f>
        <v/>
      </c>
      <c r="Q3497" s="36">
        <f>IF($B3497="","",IFERROR(VLOOKUP($O3497,Leaders!$A:$B,2,0),"Not Mapped"))</f>
        <v/>
      </c>
      <c r="R3497" s="36">
        <f>IF($B3497="","",IF(COUNTIF(Exclusions!$A:$A,$B3497)&gt;0,"Yes","No"))</f>
        <v/>
      </c>
      <c r="S3497" s="38">
        <f>IF($B3497="","",MIN(1,DAY($A3497)/IF($N3497="Superstore",Settings!$B$5,Settings!$B$4)))</f>
        <v/>
      </c>
      <c r="T3497" s="38">
        <f>IF(OR($B3497="",$G3497="",$S3497=0),"",$G3497/$S3497)</f>
        <v/>
      </c>
      <c r="U3497" s="36">
        <f>IF($T3497="","",IF($T3497&lt;Settings!$B$8,"Critical",IF($T3497&lt;Settings!$B$9,"Semi Critical","Non Critical")))</f>
        <v/>
      </c>
      <c r="V3497" s="28" t="n"/>
      <c r="Z3497">
        <f>IF($B3497="","",IFERROR(VLOOKUP($B3497,'Plan HC for CCA'!$A:$B,2,0),""))</f>
        <v/>
      </c>
      <c r="AA3497">
        <f>IF(OR($B3497="",$Z3497=""),"",IF(N($M3497)&lt;$Z3497,"Delta","No Delta"))</f>
        <v/>
      </c>
      <c r="AB3497">
        <f>IF(OR($B3497="",$Z3497=""),"",MAX(0,$Z3497-N($M3497)))</f>
        <v/>
      </c>
      <c r="AC3497" s="46">
        <f>IF($B3497="","",IFERROR(INDEX('CCA Util %'!$H:$H,MATCH($B3497,'CCA Util %'!$E:$E,0)),""))</f>
        <v/>
      </c>
      <c r="AD3497">
        <f>IF($B3497="","",IFERROR(INDEX('CCA Util %'!$G:$G,MATCH($B3497,'CCA Util %'!$E:$E,0)),""))</f>
        <v/>
      </c>
      <c r="AE3497">
        <f>IF(OR($B3497="",$U3497=""),"",$U3497&amp;" &amp; "&amp;IF(OR($AD3497="",$AD3497=0),"Util NA",$AD3497&amp;" Util"))</f>
        <v/>
      </c>
    </row>
    <row r="3498" ht="15.75" customHeight="1" s="42">
      <c r="A3498" s="41" t="n"/>
      <c r="G3498" s="38" t="n"/>
      <c r="H3498" s="38" t="n"/>
      <c r="I3498" s="38" t="n"/>
      <c r="J3498" s="38" t="n"/>
      <c r="K3498" s="38" t="n"/>
      <c r="L3498" s="38" t="n"/>
      <c r="N3498" s="36">
        <f>IF($B3498="","",IF($C3498="SUPERSTORE","Superstore","DH"))</f>
        <v/>
      </c>
      <c r="O3498" s="36">
        <f>IF($B3498="","",IFERROR(VLOOKUP($B3498,Mapping!$A:$C,2,0),"Not Mapped"))</f>
        <v/>
      </c>
      <c r="P3498" s="36">
        <f>IF($B3498="","",IFERROR(VLOOKUP($B3498,Mapping!$A:$C,3,0),"Not Mapped"))</f>
        <v/>
      </c>
      <c r="Q3498" s="36">
        <f>IF($B3498="","",IFERROR(VLOOKUP($O3498,Leaders!$A:$B,2,0),"Not Mapped"))</f>
        <v/>
      </c>
      <c r="R3498" s="36">
        <f>IF($B3498="","",IF(COUNTIF(Exclusions!$A:$A,$B3498)&gt;0,"Yes","No"))</f>
        <v/>
      </c>
      <c r="S3498" s="38">
        <f>IF($B3498="","",MIN(1,DAY($A3498)/IF($N3498="Superstore",Settings!$B$5,Settings!$B$4)))</f>
        <v/>
      </c>
      <c r="T3498" s="38">
        <f>IF(OR($B3498="",$G3498="",$S3498=0),"",$G3498/$S3498)</f>
        <v/>
      </c>
      <c r="U3498" s="36">
        <f>IF($T3498="","",IF($T3498&lt;Settings!$B$8,"Critical",IF($T3498&lt;Settings!$B$9,"Semi Critical","Non Critical")))</f>
        <v/>
      </c>
      <c r="V3498" s="28" t="n"/>
      <c r="Z3498">
        <f>IF($B3498="","",IFERROR(VLOOKUP($B3498,'Plan HC for CCA'!$A:$B,2,0),""))</f>
        <v/>
      </c>
      <c r="AA3498">
        <f>IF(OR($B3498="",$Z3498=""),"",IF(N($M3498)&lt;$Z3498,"Delta","No Delta"))</f>
        <v/>
      </c>
      <c r="AB3498">
        <f>IF(OR($B3498="",$Z3498=""),"",MAX(0,$Z3498-N($M3498)))</f>
        <v/>
      </c>
      <c r="AC3498" s="46">
        <f>IF($B3498="","",IFERROR(INDEX('CCA Util %'!$H:$H,MATCH($B3498,'CCA Util %'!$E:$E,0)),""))</f>
        <v/>
      </c>
      <c r="AD3498">
        <f>IF($B3498="","",IFERROR(INDEX('CCA Util %'!$G:$G,MATCH($B3498,'CCA Util %'!$E:$E,0)),""))</f>
        <v/>
      </c>
      <c r="AE3498">
        <f>IF(OR($B3498="",$U3498=""),"",$U3498&amp;" &amp; "&amp;IF(OR($AD3498="",$AD3498=0),"Util NA",$AD3498&amp;" Util"))</f>
        <v/>
      </c>
    </row>
    <row r="3499" ht="15.75" customHeight="1" s="42">
      <c r="A3499" s="41" t="n"/>
      <c r="G3499" s="38" t="n"/>
      <c r="H3499" s="38" t="n"/>
      <c r="I3499" s="38" t="n"/>
      <c r="J3499" s="38" t="n"/>
      <c r="K3499" s="38" t="n"/>
      <c r="L3499" s="38" t="n"/>
      <c r="N3499" s="36">
        <f>IF($B3499="","",IF($C3499="SUPERSTORE","Superstore","DH"))</f>
        <v/>
      </c>
      <c r="O3499" s="36">
        <f>IF($B3499="","",IFERROR(VLOOKUP($B3499,Mapping!$A:$C,2,0),"Not Mapped"))</f>
        <v/>
      </c>
      <c r="P3499" s="36">
        <f>IF($B3499="","",IFERROR(VLOOKUP($B3499,Mapping!$A:$C,3,0),"Not Mapped"))</f>
        <v/>
      </c>
      <c r="Q3499" s="36">
        <f>IF($B3499="","",IFERROR(VLOOKUP($O3499,Leaders!$A:$B,2,0),"Not Mapped"))</f>
        <v/>
      </c>
      <c r="R3499" s="36">
        <f>IF($B3499="","",IF(COUNTIF(Exclusions!$A:$A,$B3499)&gt;0,"Yes","No"))</f>
        <v/>
      </c>
      <c r="S3499" s="38">
        <f>IF($B3499="","",MIN(1,DAY($A3499)/IF($N3499="Superstore",Settings!$B$5,Settings!$B$4)))</f>
        <v/>
      </c>
      <c r="T3499" s="38">
        <f>IF(OR($B3499="",$G3499="",$S3499=0),"",$G3499/$S3499)</f>
        <v/>
      </c>
      <c r="U3499" s="36">
        <f>IF($T3499="","",IF($T3499&lt;Settings!$B$8,"Critical",IF($T3499&lt;Settings!$B$9,"Semi Critical","Non Critical")))</f>
        <v/>
      </c>
      <c r="V3499" s="28" t="n"/>
      <c r="Z3499">
        <f>IF($B3499="","",IFERROR(VLOOKUP($B3499,'Plan HC for CCA'!$A:$B,2,0),""))</f>
        <v/>
      </c>
      <c r="AA3499">
        <f>IF(OR($B3499="",$Z3499=""),"",IF(N($M3499)&lt;$Z3499,"Delta","No Delta"))</f>
        <v/>
      </c>
      <c r="AB3499">
        <f>IF(OR($B3499="",$Z3499=""),"",MAX(0,$Z3499-N($M3499)))</f>
        <v/>
      </c>
      <c r="AC3499" s="46">
        <f>IF($B3499="","",IFERROR(INDEX('CCA Util %'!$H:$H,MATCH($B3499,'CCA Util %'!$E:$E,0)),""))</f>
        <v/>
      </c>
      <c r="AD3499">
        <f>IF($B3499="","",IFERROR(INDEX('CCA Util %'!$G:$G,MATCH($B3499,'CCA Util %'!$E:$E,0)),""))</f>
        <v/>
      </c>
      <c r="AE3499">
        <f>IF(OR($B3499="",$U3499=""),"",$U3499&amp;" &amp; "&amp;IF(OR($AD3499="",$AD3499=0),"Util NA",$AD3499&amp;" Util"))</f>
        <v/>
      </c>
    </row>
    <row r="3500" ht="15.75" customHeight="1" s="42">
      <c r="A3500" s="41" t="n"/>
      <c r="G3500" s="38" t="n"/>
      <c r="H3500" s="38" t="n"/>
      <c r="I3500" s="38" t="n"/>
      <c r="J3500" s="38" t="n"/>
      <c r="K3500" s="38" t="n"/>
      <c r="L3500" s="38" t="n"/>
      <c r="N3500" s="36">
        <f>IF($B3500="","",IF($C3500="SUPERSTORE","Superstore","DH"))</f>
        <v/>
      </c>
      <c r="O3500" s="36">
        <f>IF($B3500="","",IFERROR(VLOOKUP($B3500,Mapping!$A:$C,2,0),"Not Mapped"))</f>
        <v/>
      </c>
      <c r="P3500" s="36">
        <f>IF($B3500="","",IFERROR(VLOOKUP($B3500,Mapping!$A:$C,3,0),"Not Mapped"))</f>
        <v/>
      </c>
      <c r="Q3500" s="36">
        <f>IF($B3500="","",IFERROR(VLOOKUP($O3500,Leaders!$A:$B,2,0),"Not Mapped"))</f>
        <v/>
      </c>
      <c r="R3500" s="36">
        <f>IF($B3500="","",IF(COUNTIF(Exclusions!$A:$A,$B3500)&gt;0,"Yes","No"))</f>
        <v/>
      </c>
      <c r="S3500" s="38">
        <f>IF($B3500="","",MIN(1,DAY($A3500)/IF($N3500="Superstore",Settings!$B$5,Settings!$B$4)))</f>
        <v/>
      </c>
      <c r="T3500" s="38">
        <f>IF(OR($B3500="",$G3500="",$S3500=0),"",$G3500/$S3500)</f>
        <v/>
      </c>
      <c r="U3500" s="36">
        <f>IF($T3500="","",IF($T3500&lt;Settings!$B$8,"Critical",IF($T3500&lt;Settings!$B$9,"Semi Critical","Non Critical")))</f>
        <v/>
      </c>
      <c r="V3500" s="28" t="n"/>
      <c r="Z3500">
        <f>IF($B3500="","",IFERROR(VLOOKUP($B3500,'Plan HC for CCA'!$A:$B,2,0),""))</f>
        <v/>
      </c>
      <c r="AA3500">
        <f>IF(OR($B3500="",$Z3500=""),"",IF(N($M3500)&lt;$Z3500,"Delta","No Delta"))</f>
        <v/>
      </c>
      <c r="AB3500">
        <f>IF(OR($B3500="",$Z3500=""),"",MAX(0,$Z3500-N($M3500)))</f>
        <v/>
      </c>
      <c r="AC3500" s="46">
        <f>IF($B3500="","",IFERROR(INDEX('CCA Util %'!$H:$H,MATCH($B3500,'CCA Util %'!$E:$E,0)),""))</f>
        <v/>
      </c>
      <c r="AD3500">
        <f>IF($B3500="","",IFERROR(INDEX('CCA Util %'!$G:$G,MATCH($B3500,'CCA Util %'!$E:$E,0)),""))</f>
        <v/>
      </c>
      <c r="AE3500">
        <f>IF(OR($B3500="",$U3500=""),"",$U3500&amp;" &amp; "&amp;IF(OR($AD3500="",$AD3500=0),"Util NA",$AD3500&amp;" Util"))</f>
        <v/>
      </c>
    </row>
    <row r="3501" ht="15.75" customHeight="1" s="42">
      <c r="A3501" s="41" t="n"/>
      <c r="G3501" s="38" t="n"/>
      <c r="H3501" s="38" t="n"/>
      <c r="I3501" s="38" t="n"/>
      <c r="J3501" s="38" t="n"/>
      <c r="K3501" s="38" t="n"/>
      <c r="L3501" s="38" t="n"/>
      <c r="N3501" s="36">
        <f>IF($B3501="","",IF($C3501="SUPERSTORE","Superstore","DH"))</f>
        <v/>
      </c>
      <c r="O3501" s="36">
        <f>IF($B3501="","",IFERROR(VLOOKUP($B3501,Mapping!$A:$C,2,0),"Not Mapped"))</f>
        <v/>
      </c>
      <c r="P3501" s="36">
        <f>IF($B3501="","",IFERROR(VLOOKUP($B3501,Mapping!$A:$C,3,0),"Not Mapped"))</f>
        <v/>
      </c>
      <c r="Q3501" s="36">
        <f>IF($B3501="","",IFERROR(VLOOKUP($O3501,Leaders!$A:$B,2,0),"Not Mapped"))</f>
        <v/>
      </c>
      <c r="R3501" s="36">
        <f>IF($B3501="","",IF(COUNTIF(Exclusions!$A:$A,$B3501)&gt;0,"Yes","No"))</f>
        <v/>
      </c>
      <c r="S3501" s="38">
        <f>IF($B3501="","",MIN(1,DAY($A3501)/IF($N3501="Superstore",Settings!$B$5,Settings!$B$4)))</f>
        <v/>
      </c>
      <c r="T3501" s="38">
        <f>IF(OR($B3501="",$G3501="",$S3501=0),"",$G3501/$S3501)</f>
        <v/>
      </c>
      <c r="U3501" s="36">
        <f>IF($T3501="","",IF($T3501&lt;Settings!$B$8,"Critical",IF($T3501&lt;Settings!$B$9,"Semi Critical","Non Critical")))</f>
        <v/>
      </c>
      <c r="V3501" s="28" t="n"/>
      <c r="Z3501">
        <f>IF($B3501="","",IFERROR(VLOOKUP($B3501,'Plan HC for CCA'!$A:$B,2,0),""))</f>
        <v/>
      </c>
      <c r="AA3501">
        <f>IF(OR($B3501="",$Z3501=""),"",IF(N($M3501)&lt;$Z3501,"Delta","No Delta"))</f>
        <v/>
      </c>
      <c r="AB3501">
        <f>IF(OR($B3501="",$Z3501=""),"",MAX(0,$Z3501-N($M3501)))</f>
        <v/>
      </c>
      <c r="AC3501" s="46">
        <f>IF($B3501="","",IFERROR(INDEX('CCA Util %'!$H:$H,MATCH($B3501,'CCA Util %'!$E:$E,0)),""))</f>
        <v/>
      </c>
      <c r="AD3501">
        <f>IF($B3501="","",IFERROR(INDEX('CCA Util %'!$G:$G,MATCH($B3501,'CCA Util %'!$E:$E,0)),""))</f>
        <v/>
      </c>
      <c r="AE3501">
        <f>IF(OR($B3501="",$U3501=""),"",$U3501&amp;" &amp; "&amp;IF(OR($AD3501="",$AD3501=0),"Util NA",$AD3501&amp;" Util"))</f>
        <v/>
      </c>
    </row>
    <row r="3502" ht="15.75" customHeight="1" s="42">
      <c r="A3502" s="41" t="n"/>
      <c r="G3502" s="38" t="n"/>
      <c r="H3502" s="38" t="n"/>
      <c r="I3502" s="38" t="n"/>
      <c r="J3502" s="38" t="n"/>
      <c r="K3502" s="38" t="n"/>
      <c r="L3502" s="38" t="n"/>
      <c r="N3502" s="36">
        <f>IF($B3502="","",IF($C3502="SUPERSTORE","Superstore","DH"))</f>
        <v/>
      </c>
      <c r="O3502" s="36">
        <f>IF($B3502="","",IFERROR(VLOOKUP($B3502,Mapping!$A:$C,2,0),"Not Mapped"))</f>
        <v/>
      </c>
      <c r="P3502" s="36">
        <f>IF($B3502="","",IFERROR(VLOOKUP($B3502,Mapping!$A:$C,3,0),"Not Mapped"))</f>
        <v/>
      </c>
      <c r="Q3502" s="36">
        <f>IF($B3502="","",IFERROR(VLOOKUP($O3502,Leaders!$A:$B,2,0),"Not Mapped"))</f>
        <v/>
      </c>
      <c r="R3502" s="36">
        <f>IF($B3502="","",IF(COUNTIF(Exclusions!$A:$A,$B3502)&gt;0,"Yes","No"))</f>
        <v/>
      </c>
      <c r="S3502" s="38">
        <f>IF($B3502="","",MIN(1,DAY($A3502)/IF($N3502="Superstore",Settings!$B$5,Settings!$B$4)))</f>
        <v/>
      </c>
      <c r="T3502" s="38">
        <f>IF(OR($B3502="",$G3502="",$S3502=0),"",$G3502/$S3502)</f>
        <v/>
      </c>
      <c r="U3502" s="36">
        <f>IF($T3502="","",IF($T3502&lt;Settings!$B$8,"Critical",IF($T3502&lt;Settings!$B$9,"Semi Critical","Non Critical")))</f>
        <v/>
      </c>
      <c r="V3502" s="28" t="n"/>
      <c r="Z3502">
        <f>IF($B3502="","",IFERROR(VLOOKUP($B3502,'Plan HC for CCA'!$A:$B,2,0),""))</f>
        <v/>
      </c>
      <c r="AA3502">
        <f>IF(OR($B3502="",$Z3502=""),"",IF(N($M3502)&lt;$Z3502,"Delta","No Delta"))</f>
        <v/>
      </c>
      <c r="AB3502">
        <f>IF(OR($B3502="",$Z3502=""),"",MAX(0,$Z3502-N($M3502)))</f>
        <v/>
      </c>
      <c r="AC3502" s="46">
        <f>IF($B3502="","",IFERROR(INDEX('CCA Util %'!$H:$H,MATCH($B3502,'CCA Util %'!$E:$E,0)),""))</f>
        <v/>
      </c>
      <c r="AD3502">
        <f>IF($B3502="","",IFERROR(INDEX('CCA Util %'!$G:$G,MATCH($B3502,'CCA Util %'!$E:$E,0)),""))</f>
        <v/>
      </c>
      <c r="AE3502">
        <f>IF(OR($B3502="",$U3502=""),"",$U3502&amp;" &amp; "&amp;IF(OR($AD3502="",$AD3502=0),"Util NA",$AD3502&amp;" Util"))</f>
        <v/>
      </c>
    </row>
    <row r="3503" ht="15.75" customHeight="1" s="42">
      <c r="A3503" s="41" t="n"/>
      <c r="G3503" s="38" t="n"/>
      <c r="H3503" s="38" t="n"/>
      <c r="I3503" s="38" t="n"/>
      <c r="J3503" s="38" t="n"/>
      <c r="K3503" s="38" t="n"/>
      <c r="L3503" s="38" t="n"/>
      <c r="N3503" s="36">
        <f>IF($B3503="","",IF($C3503="SUPERSTORE","Superstore","DH"))</f>
        <v/>
      </c>
      <c r="O3503" s="36">
        <f>IF($B3503="","",IFERROR(VLOOKUP($B3503,Mapping!$A:$C,2,0),"Not Mapped"))</f>
        <v/>
      </c>
      <c r="P3503" s="36">
        <f>IF($B3503="","",IFERROR(VLOOKUP($B3503,Mapping!$A:$C,3,0),"Not Mapped"))</f>
        <v/>
      </c>
      <c r="Q3503" s="36">
        <f>IF($B3503="","",IFERROR(VLOOKUP($O3503,Leaders!$A:$B,2,0),"Not Mapped"))</f>
        <v/>
      </c>
      <c r="R3503" s="36">
        <f>IF($B3503="","",IF(COUNTIF(Exclusions!$A:$A,$B3503)&gt;0,"Yes","No"))</f>
        <v/>
      </c>
      <c r="S3503" s="38">
        <f>IF($B3503="","",MIN(1,DAY($A3503)/IF($N3503="Superstore",Settings!$B$5,Settings!$B$4)))</f>
        <v/>
      </c>
      <c r="T3503" s="38">
        <f>IF(OR($B3503="",$G3503="",$S3503=0),"",$G3503/$S3503)</f>
        <v/>
      </c>
      <c r="U3503" s="36">
        <f>IF($T3503="","",IF($T3503&lt;Settings!$B$8,"Critical",IF($T3503&lt;Settings!$B$9,"Semi Critical","Non Critical")))</f>
        <v/>
      </c>
      <c r="V3503" s="28" t="n"/>
      <c r="Z3503">
        <f>IF($B3503="","",IFERROR(VLOOKUP($B3503,'Plan HC for CCA'!$A:$B,2,0),""))</f>
        <v/>
      </c>
      <c r="AA3503">
        <f>IF(OR($B3503="",$Z3503=""),"",IF(N($M3503)&lt;$Z3503,"Delta","No Delta"))</f>
        <v/>
      </c>
      <c r="AB3503">
        <f>IF(OR($B3503="",$Z3503=""),"",MAX(0,$Z3503-N($M3503)))</f>
        <v/>
      </c>
      <c r="AC3503" s="46">
        <f>IF($B3503="","",IFERROR(INDEX('CCA Util %'!$H:$H,MATCH($B3503,'CCA Util %'!$E:$E,0)),""))</f>
        <v/>
      </c>
      <c r="AD3503">
        <f>IF($B3503="","",IFERROR(INDEX('CCA Util %'!$G:$G,MATCH($B3503,'CCA Util %'!$E:$E,0)),""))</f>
        <v/>
      </c>
      <c r="AE3503">
        <f>IF(OR($B3503="",$U3503=""),"",$U3503&amp;" &amp; "&amp;IF(OR($AD3503="",$AD3503=0),"Util NA",$AD3503&amp;" Util"))</f>
        <v/>
      </c>
    </row>
    <row r="3504" ht="15.75" customHeight="1" s="42">
      <c r="A3504" s="41" t="n"/>
      <c r="G3504" s="38" t="n"/>
      <c r="H3504" s="38" t="n"/>
      <c r="I3504" s="38" t="n"/>
      <c r="J3504" s="38" t="n"/>
      <c r="K3504" s="38" t="n"/>
      <c r="L3504" s="38" t="n"/>
      <c r="N3504" s="36">
        <f>IF($B3504="","",IF($C3504="SUPERSTORE","Superstore","DH"))</f>
        <v/>
      </c>
      <c r="O3504" s="36">
        <f>IF($B3504="","",IFERROR(VLOOKUP($B3504,Mapping!$A:$C,2,0),"Not Mapped"))</f>
        <v/>
      </c>
      <c r="P3504" s="36">
        <f>IF($B3504="","",IFERROR(VLOOKUP($B3504,Mapping!$A:$C,3,0),"Not Mapped"))</f>
        <v/>
      </c>
      <c r="Q3504" s="36">
        <f>IF($B3504="","",IFERROR(VLOOKUP($O3504,Leaders!$A:$B,2,0),"Not Mapped"))</f>
        <v/>
      </c>
      <c r="R3504" s="36">
        <f>IF($B3504="","",IF(COUNTIF(Exclusions!$A:$A,$B3504)&gt;0,"Yes","No"))</f>
        <v/>
      </c>
      <c r="S3504" s="38">
        <f>IF($B3504="","",MIN(1,DAY($A3504)/IF($N3504="Superstore",Settings!$B$5,Settings!$B$4)))</f>
        <v/>
      </c>
      <c r="T3504" s="38">
        <f>IF(OR($B3504="",$G3504="",$S3504=0),"",$G3504/$S3504)</f>
        <v/>
      </c>
      <c r="U3504" s="36">
        <f>IF($T3504="","",IF($T3504&lt;Settings!$B$8,"Critical",IF($T3504&lt;Settings!$B$9,"Semi Critical","Non Critical")))</f>
        <v/>
      </c>
      <c r="V3504" s="28" t="n"/>
      <c r="Z3504">
        <f>IF($B3504="","",IFERROR(VLOOKUP($B3504,'Plan HC for CCA'!$A:$B,2,0),""))</f>
        <v/>
      </c>
      <c r="AA3504">
        <f>IF(OR($B3504="",$Z3504=""),"",IF(N($M3504)&lt;$Z3504,"Delta","No Delta"))</f>
        <v/>
      </c>
      <c r="AB3504">
        <f>IF(OR($B3504="",$Z3504=""),"",MAX(0,$Z3504-N($M3504)))</f>
        <v/>
      </c>
      <c r="AC3504" s="46">
        <f>IF($B3504="","",IFERROR(INDEX('CCA Util %'!$H:$H,MATCH($B3504,'CCA Util %'!$E:$E,0)),""))</f>
        <v/>
      </c>
      <c r="AD3504">
        <f>IF($B3504="","",IFERROR(INDEX('CCA Util %'!$G:$G,MATCH($B3504,'CCA Util %'!$E:$E,0)),""))</f>
        <v/>
      </c>
      <c r="AE3504">
        <f>IF(OR($B3504="",$U3504=""),"",$U3504&amp;" &amp; "&amp;IF(OR($AD3504="",$AD3504=0),"Util NA",$AD3504&amp;" Util"))</f>
        <v/>
      </c>
    </row>
    <row r="3505" ht="15.75" customHeight="1" s="42">
      <c r="A3505" s="41" t="n"/>
      <c r="G3505" s="38" t="n"/>
      <c r="H3505" s="38" t="n"/>
      <c r="I3505" s="38" t="n"/>
      <c r="J3505" s="38" t="n"/>
      <c r="K3505" s="38" t="n"/>
      <c r="L3505" s="38" t="n"/>
      <c r="N3505" s="36">
        <f>IF($B3505="","",IF($C3505="SUPERSTORE","Superstore","DH"))</f>
        <v/>
      </c>
      <c r="O3505" s="36">
        <f>IF($B3505="","",IFERROR(VLOOKUP($B3505,Mapping!$A:$C,2,0),"Not Mapped"))</f>
        <v/>
      </c>
      <c r="P3505" s="36">
        <f>IF($B3505="","",IFERROR(VLOOKUP($B3505,Mapping!$A:$C,3,0),"Not Mapped"))</f>
        <v/>
      </c>
      <c r="Q3505" s="36">
        <f>IF($B3505="","",IFERROR(VLOOKUP($O3505,Leaders!$A:$B,2,0),"Not Mapped"))</f>
        <v/>
      </c>
      <c r="R3505" s="36">
        <f>IF($B3505="","",IF(COUNTIF(Exclusions!$A:$A,$B3505)&gt;0,"Yes","No"))</f>
        <v/>
      </c>
      <c r="S3505" s="38">
        <f>IF($B3505="","",MIN(1,DAY($A3505)/IF($N3505="Superstore",Settings!$B$5,Settings!$B$4)))</f>
        <v/>
      </c>
      <c r="T3505" s="38">
        <f>IF(OR($B3505="",$G3505="",$S3505=0),"",$G3505/$S3505)</f>
        <v/>
      </c>
      <c r="U3505" s="36">
        <f>IF($T3505="","",IF($T3505&lt;Settings!$B$8,"Critical",IF($T3505&lt;Settings!$B$9,"Semi Critical","Non Critical")))</f>
        <v/>
      </c>
      <c r="V3505" s="28" t="n"/>
      <c r="Z3505">
        <f>IF($B3505="","",IFERROR(VLOOKUP($B3505,'Plan HC for CCA'!$A:$B,2,0),""))</f>
        <v/>
      </c>
      <c r="AA3505">
        <f>IF(OR($B3505="",$Z3505=""),"",IF(N($M3505)&lt;$Z3505,"Delta","No Delta"))</f>
        <v/>
      </c>
      <c r="AB3505">
        <f>IF(OR($B3505="",$Z3505=""),"",MAX(0,$Z3505-N($M3505)))</f>
        <v/>
      </c>
      <c r="AC3505" s="46">
        <f>IF($B3505="","",IFERROR(INDEX('CCA Util %'!$H:$H,MATCH($B3505,'CCA Util %'!$E:$E,0)),""))</f>
        <v/>
      </c>
      <c r="AD3505">
        <f>IF($B3505="","",IFERROR(INDEX('CCA Util %'!$G:$G,MATCH($B3505,'CCA Util %'!$E:$E,0)),""))</f>
        <v/>
      </c>
      <c r="AE3505">
        <f>IF(OR($B3505="",$U3505=""),"",$U3505&amp;" &amp; "&amp;IF(OR($AD3505="",$AD3505=0),"Util NA",$AD3505&amp;" Util"))</f>
        <v/>
      </c>
    </row>
    <row r="3506" ht="15.75" customHeight="1" s="42">
      <c r="A3506" s="41" t="n"/>
      <c r="G3506" s="38" t="n"/>
      <c r="H3506" s="38" t="n"/>
      <c r="I3506" s="38" t="n"/>
      <c r="J3506" s="38" t="n"/>
      <c r="K3506" s="38" t="n"/>
      <c r="L3506" s="38" t="n"/>
      <c r="N3506" s="36">
        <f>IF($B3506="","",IF($C3506="SUPERSTORE","Superstore","DH"))</f>
        <v/>
      </c>
      <c r="O3506" s="36">
        <f>IF($B3506="","",IFERROR(VLOOKUP($B3506,Mapping!$A:$C,2,0),"Not Mapped"))</f>
        <v/>
      </c>
      <c r="P3506" s="36">
        <f>IF($B3506="","",IFERROR(VLOOKUP($B3506,Mapping!$A:$C,3,0),"Not Mapped"))</f>
        <v/>
      </c>
      <c r="Q3506" s="36">
        <f>IF($B3506="","",IFERROR(VLOOKUP($O3506,Leaders!$A:$B,2,0),"Not Mapped"))</f>
        <v/>
      </c>
      <c r="R3506" s="36">
        <f>IF($B3506="","",IF(COUNTIF(Exclusions!$A:$A,$B3506)&gt;0,"Yes","No"))</f>
        <v/>
      </c>
      <c r="S3506" s="38">
        <f>IF($B3506="","",MIN(1,DAY($A3506)/IF($N3506="Superstore",Settings!$B$5,Settings!$B$4)))</f>
        <v/>
      </c>
      <c r="T3506" s="38">
        <f>IF(OR($B3506="",$G3506="",$S3506=0),"",$G3506/$S3506)</f>
        <v/>
      </c>
      <c r="U3506" s="36">
        <f>IF($T3506="","",IF($T3506&lt;Settings!$B$8,"Critical",IF($T3506&lt;Settings!$B$9,"Semi Critical","Non Critical")))</f>
        <v/>
      </c>
      <c r="V3506" s="28" t="n"/>
      <c r="Z3506">
        <f>IF($B3506="","",IFERROR(VLOOKUP($B3506,'Plan HC for CCA'!$A:$B,2,0),""))</f>
        <v/>
      </c>
      <c r="AA3506">
        <f>IF(OR($B3506="",$Z3506=""),"",IF(N($M3506)&lt;$Z3506,"Delta","No Delta"))</f>
        <v/>
      </c>
      <c r="AB3506">
        <f>IF(OR($B3506="",$Z3506=""),"",MAX(0,$Z3506-N($M3506)))</f>
        <v/>
      </c>
      <c r="AC3506" s="46">
        <f>IF($B3506="","",IFERROR(INDEX('CCA Util %'!$H:$H,MATCH($B3506,'CCA Util %'!$E:$E,0)),""))</f>
        <v/>
      </c>
      <c r="AD3506">
        <f>IF($B3506="","",IFERROR(INDEX('CCA Util %'!$G:$G,MATCH($B3506,'CCA Util %'!$E:$E,0)),""))</f>
        <v/>
      </c>
      <c r="AE3506">
        <f>IF(OR($B3506="",$U3506=""),"",$U3506&amp;" &amp; "&amp;IF(OR($AD3506="",$AD3506=0),"Util NA",$AD3506&amp;" Util"))</f>
        <v/>
      </c>
    </row>
    <row r="3507" ht="15.75" customHeight="1" s="42">
      <c r="A3507" s="41" t="n"/>
      <c r="G3507" s="38" t="n"/>
      <c r="H3507" s="38" t="n"/>
      <c r="I3507" s="38" t="n"/>
      <c r="J3507" s="38" t="n"/>
      <c r="K3507" s="38" t="n"/>
      <c r="L3507" s="38" t="n"/>
      <c r="N3507" s="36">
        <f>IF($B3507="","",IF($C3507="SUPERSTORE","Superstore","DH"))</f>
        <v/>
      </c>
      <c r="O3507" s="36">
        <f>IF($B3507="","",IFERROR(VLOOKUP($B3507,Mapping!$A:$C,2,0),"Not Mapped"))</f>
        <v/>
      </c>
      <c r="P3507" s="36">
        <f>IF($B3507="","",IFERROR(VLOOKUP($B3507,Mapping!$A:$C,3,0),"Not Mapped"))</f>
        <v/>
      </c>
      <c r="Q3507" s="36">
        <f>IF($B3507="","",IFERROR(VLOOKUP($O3507,Leaders!$A:$B,2,0),"Not Mapped"))</f>
        <v/>
      </c>
      <c r="R3507" s="36">
        <f>IF($B3507="","",IF(COUNTIF(Exclusions!$A:$A,$B3507)&gt;0,"Yes","No"))</f>
        <v/>
      </c>
      <c r="S3507" s="38">
        <f>IF($B3507="","",MIN(1,DAY($A3507)/IF($N3507="Superstore",Settings!$B$5,Settings!$B$4)))</f>
        <v/>
      </c>
      <c r="T3507" s="38">
        <f>IF(OR($B3507="",$G3507="",$S3507=0),"",$G3507/$S3507)</f>
        <v/>
      </c>
      <c r="U3507" s="36">
        <f>IF($T3507="","",IF($T3507&lt;Settings!$B$8,"Critical",IF($T3507&lt;Settings!$B$9,"Semi Critical","Non Critical")))</f>
        <v/>
      </c>
      <c r="V3507" s="28" t="n"/>
      <c r="Z3507">
        <f>IF($B3507="","",IFERROR(VLOOKUP($B3507,'Plan HC for CCA'!$A:$B,2,0),""))</f>
        <v/>
      </c>
      <c r="AA3507">
        <f>IF(OR($B3507="",$Z3507=""),"",IF(N($M3507)&lt;$Z3507,"Delta","No Delta"))</f>
        <v/>
      </c>
      <c r="AB3507">
        <f>IF(OR($B3507="",$Z3507=""),"",MAX(0,$Z3507-N($M3507)))</f>
        <v/>
      </c>
      <c r="AC3507" s="46">
        <f>IF($B3507="","",IFERROR(INDEX('CCA Util %'!$H:$H,MATCH($B3507,'CCA Util %'!$E:$E,0)),""))</f>
        <v/>
      </c>
      <c r="AD3507">
        <f>IF($B3507="","",IFERROR(INDEX('CCA Util %'!$G:$G,MATCH($B3507,'CCA Util %'!$E:$E,0)),""))</f>
        <v/>
      </c>
      <c r="AE3507">
        <f>IF(OR($B3507="",$U3507=""),"",$U3507&amp;" &amp; "&amp;IF(OR($AD3507="",$AD3507=0),"Util NA",$AD3507&amp;" Util"))</f>
        <v/>
      </c>
    </row>
    <row r="3508" ht="15.75" customHeight="1" s="42">
      <c r="A3508" s="41" t="n"/>
      <c r="G3508" s="38" t="n"/>
      <c r="H3508" s="38" t="n"/>
      <c r="I3508" s="38" t="n"/>
      <c r="J3508" s="38" t="n"/>
      <c r="K3508" s="38" t="n"/>
      <c r="L3508" s="38" t="n"/>
      <c r="N3508" s="36">
        <f>IF($B3508="","",IF($C3508="SUPERSTORE","Superstore","DH"))</f>
        <v/>
      </c>
      <c r="O3508" s="36">
        <f>IF($B3508="","",IFERROR(VLOOKUP($B3508,Mapping!$A:$C,2,0),"Not Mapped"))</f>
        <v/>
      </c>
      <c r="P3508" s="36">
        <f>IF($B3508="","",IFERROR(VLOOKUP($B3508,Mapping!$A:$C,3,0),"Not Mapped"))</f>
        <v/>
      </c>
      <c r="Q3508" s="36">
        <f>IF($B3508="","",IFERROR(VLOOKUP($O3508,Leaders!$A:$B,2,0),"Not Mapped"))</f>
        <v/>
      </c>
      <c r="R3508" s="36">
        <f>IF($B3508="","",IF(COUNTIF(Exclusions!$A:$A,$B3508)&gt;0,"Yes","No"))</f>
        <v/>
      </c>
      <c r="S3508" s="38">
        <f>IF($B3508="","",MIN(1,DAY($A3508)/IF($N3508="Superstore",Settings!$B$5,Settings!$B$4)))</f>
        <v/>
      </c>
      <c r="T3508" s="38">
        <f>IF(OR($B3508="",$G3508="",$S3508=0),"",$G3508/$S3508)</f>
        <v/>
      </c>
      <c r="U3508" s="36">
        <f>IF($T3508="","",IF($T3508&lt;Settings!$B$8,"Critical",IF($T3508&lt;Settings!$B$9,"Semi Critical","Non Critical")))</f>
        <v/>
      </c>
      <c r="V3508" s="28" t="n"/>
      <c r="Z3508">
        <f>IF($B3508="","",IFERROR(VLOOKUP($B3508,'Plan HC for CCA'!$A:$B,2,0),""))</f>
        <v/>
      </c>
      <c r="AA3508">
        <f>IF(OR($B3508="",$Z3508=""),"",IF(N($M3508)&lt;$Z3508,"Delta","No Delta"))</f>
        <v/>
      </c>
      <c r="AB3508">
        <f>IF(OR($B3508="",$Z3508=""),"",MAX(0,$Z3508-N($M3508)))</f>
        <v/>
      </c>
      <c r="AC3508" s="46">
        <f>IF($B3508="","",IFERROR(INDEX('CCA Util %'!$H:$H,MATCH($B3508,'CCA Util %'!$E:$E,0)),""))</f>
        <v/>
      </c>
      <c r="AD3508">
        <f>IF($B3508="","",IFERROR(INDEX('CCA Util %'!$G:$G,MATCH($B3508,'CCA Util %'!$E:$E,0)),""))</f>
        <v/>
      </c>
      <c r="AE3508">
        <f>IF(OR($B3508="",$U3508=""),"",$U3508&amp;" &amp; "&amp;IF(OR($AD3508="",$AD3508=0),"Util NA",$AD3508&amp;" Util"))</f>
        <v/>
      </c>
    </row>
    <row r="3509" ht="15.75" customHeight="1" s="42">
      <c r="A3509" s="41" t="n"/>
      <c r="G3509" s="38" t="n"/>
      <c r="H3509" s="38" t="n"/>
      <c r="I3509" s="38" t="n"/>
      <c r="J3509" s="38" t="n"/>
      <c r="K3509" s="38" t="n"/>
      <c r="L3509" s="38" t="n"/>
      <c r="N3509" s="36">
        <f>IF($B3509="","",IF($C3509="SUPERSTORE","Superstore","DH"))</f>
        <v/>
      </c>
      <c r="O3509" s="36">
        <f>IF($B3509="","",IFERROR(VLOOKUP($B3509,Mapping!$A:$C,2,0),"Not Mapped"))</f>
        <v/>
      </c>
      <c r="P3509" s="36">
        <f>IF($B3509="","",IFERROR(VLOOKUP($B3509,Mapping!$A:$C,3,0),"Not Mapped"))</f>
        <v/>
      </c>
      <c r="Q3509" s="36">
        <f>IF($B3509="","",IFERROR(VLOOKUP($O3509,Leaders!$A:$B,2,0),"Not Mapped"))</f>
        <v/>
      </c>
      <c r="R3509" s="36">
        <f>IF($B3509="","",IF(COUNTIF(Exclusions!$A:$A,$B3509)&gt;0,"Yes","No"))</f>
        <v/>
      </c>
      <c r="S3509" s="38">
        <f>IF($B3509="","",MIN(1,DAY($A3509)/IF($N3509="Superstore",Settings!$B$5,Settings!$B$4)))</f>
        <v/>
      </c>
      <c r="T3509" s="38">
        <f>IF(OR($B3509="",$G3509="",$S3509=0),"",$G3509/$S3509)</f>
        <v/>
      </c>
      <c r="U3509" s="36">
        <f>IF($T3509="","",IF($T3509&lt;Settings!$B$8,"Critical",IF($T3509&lt;Settings!$B$9,"Semi Critical","Non Critical")))</f>
        <v/>
      </c>
      <c r="V3509" s="28" t="n"/>
      <c r="Z3509">
        <f>IF($B3509="","",IFERROR(VLOOKUP($B3509,'Plan HC for CCA'!$A:$B,2,0),""))</f>
        <v/>
      </c>
      <c r="AA3509">
        <f>IF(OR($B3509="",$Z3509=""),"",IF(N($M3509)&lt;$Z3509,"Delta","No Delta"))</f>
        <v/>
      </c>
      <c r="AB3509">
        <f>IF(OR($B3509="",$Z3509=""),"",MAX(0,$Z3509-N($M3509)))</f>
        <v/>
      </c>
      <c r="AC3509" s="46">
        <f>IF($B3509="","",IFERROR(INDEX('CCA Util %'!$H:$H,MATCH($B3509,'CCA Util %'!$E:$E,0)),""))</f>
        <v/>
      </c>
      <c r="AD3509">
        <f>IF($B3509="","",IFERROR(INDEX('CCA Util %'!$G:$G,MATCH($B3509,'CCA Util %'!$E:$E,0)),""))</f>
        <v/>
      </c>
      <c r="AE3509">
        <f>IF(OR($B3509="",$U3509=""),"",$U3509&amp;" &amp; "&amp;IF(OR($AD3509="",$AD3509=0),"Util NA",$AD3509&amp;" Util"))</f>
        <v/>
      </c>
    </row>
    <row r="3510" ht="15.75" customHeight="1" s="42">
      <c r="A3510" s="41" t="n"/>
      <c r="G3510" s="38" t="n"/>
      <c r="H3510" s="38" t="n"/>
      <c r="I3510" s="38" t="n"/>
      <c r="J3510" s="38" t="n"/>
      <c r="K3510" s="38" t="n"/>
      <c r="L3510" s="38" t="n"/>
      <c r="N3510" s="36">
        <f>IF($B3510="","",IF($C3510="SUPERSTORE","Superstore","DH"))</f>
        <v/>
      </c>
      <c r="O3510" s="36">
        <f>IF($B3510="","",IFERROR(VLOOKUP($B3510,Mapping!$A:$C,2,0),"Not Mapped"))</f>
        <v/>
      </c>
      <c r="P3510" s="36">
        <f>IF($B3510="","",IFERROR(VLOOKUP($B3510,Mapping!$A:$C,3,0),"Not Mapped"))</f>
        <v/>
      </c>
      <c r="Q3510" s="36">
        <f>IF($B3510="","",IFERROR(VLOOKUP($O3510,Leaders!$A:$B,2,0),"Not Mapped"))</f>
        <v/>
      </c>
      <c r="R3510" s="36">
        <f>IF($B3510="","",IF(COUNTIF(Exclusions!$A:$A,$B3510)&gt;0,"Yes","No"))</f>
        <v/>
      </c>
      <c r="S3510" s="38">
        <f>IF($B3510="","",MIN(1,DAY($A3510)/IF($N3510="Superstore",Settings!$B$5,Settings!$B$4)))</f>
        <v/>
      </c>
      <c r="T3510" s="38">
        <f>IF(OR($B3510="",$G3510="",$S3510=0),"",$G3510/$S3510)</f>
        <v/>
      </c>
      <c r="U3510" s="36">
        <f>IF($T3510="","",IF($T3510&lt;Settings!$B$8,"Critical",IF($T3510&lt;Settings!$B$9,"Semi Critical","Non Critical")))</f>
        <v/>
      </c>
      <c r="V3510" s="28" t="n"/>
      <c r="Z3510">
        <f>IF($B3510="","",IFERROR(VLOOKUP($B3510,'Plan HC for CCA'!$A:$B,2,0),""))</f>
        <v/>
      </c>
      <c r="AA3510">
        <f>IF(OR($B3510="",$Z3510=""),"",IF(N($M3510)&lt;$Z3510,"Delta","No Delta"))</f>
        <v/>
      </c>
      <c r="AB3510">
        <f>IF(OR($B3510="",$Z3510=""),"",MAX(0,$Z3510-N($M3510)))</f>
        <v/>
      </c>
      <c r="AC3510" s="46">
        <f>IF($B3510="","",IFERROR(INDEX('CCA Util %'!$H:$H,MATCH($B3510,'CCA Util %'!$E:$E,0)),""))</f>
        <v/>
      </c>
      <c r="AD3510">
        <f>IF($B3510="","",IFERROR(INDEX('CCA Util %'!$G:$G,MATCH($B3510,'CCA Util %'!$E:$E,0)),""))</f>
        <v/>
      </c>
      <c r="AE3510">
        <f>IF(OR($B3510="",$U3510=""),"",$U3510&amp;" &amp; "&amp;IF(OR($AD3510="",$AD3510=0),"Util NA",$AD3510&amp;" Util"))</f>
        <v/>
      </c>
    </row>
    <row r="3511" ht="15.75" customHeight="1" s="42">
      <c r="A3511" s="41" t="n"/>
      <c r="G3511" s="38" t="n"/>
      <c r="H3511" s="38" t="n"/>
      <c r="I3511" s="38" t="n"/>
      <c r="J3511" s="38" t="n"/>
      <c r="K3511" s="38" t="n"/>
      <c r="L3511" s="38" t="n"/>
      <c r="N3511" s="36">
        <f>IF($B3511="","",IF($C3511="SUPERSTORE","Superstore","DH"))</f>
        <v/>
      </c>
      <c r="O3511" s="36">
        <f>IF($B3511="","",IFERROR(VLOOKUP($B3511,Mapping!$A:$C,2,0),"Not Mapped"))</f>
        <v/>
      </c>
      <c r="P3511" s="36">
        <f>IF($B3511="","",IFERROR(VLOOKUP($B3511,Mapping!$A:$C,3,0),"Not Mapped"))</f>
        <v/>
      </c>
      <c r="Q3511" s="36">
        <f>IF($B3511="","",IFERROR(VLOOKUP($O3511,Leaders!$A:$B,2,0),"Not Mapped"))</f>
        <v/>
      </c>
      <c r="R3511" s="36">
        <f>IF($B3511="","",IF(COUNTIF(Exclusions!$A:$A,$B3511)&gt;0,"Yes","No"))</f>
        <v/>
      </c>
      <c r="S3511" s="38">
        <f>IF($B3511="","",MIN(1,DAY($A3511)/IF($N3511="Superstore",Settings!$B$5,Settings!$B$4)))</f>
        <v/>
      </c>
      <c r="T3511" s="38">
        <f>IF(OR($B3511="",$G3511="",$S3511=0),"",$G3511/$S3511)</f>
        <v/>
      </c>
      <c r="U3511" s="36">
        <f>IF($T3511="","",IF($T3511&lt;Settings!$B$8,"Critical",IF($T3511&lt;Settings!$B$9,"Semi Critical","Non Critical")))</f>
        <v/>
      </c>
      <c r="V3511" s="28" t="n"/>
      <c r="Z3511">
        <f>IF($B3511="","",IFERROR(VLOOKUP($B3511,'Plan HC for CCA'!$A:$B,2,0),""))</f>
        <v/>
      </c>
      <c r="AA3511">
        <f>IF(OR($B3511="",$Z3511=""),"",IF(N($M3511)&lt;$Z3511,"Delta","No Delta"))</f>
        <v/>
      </c>
      <c r="AB3511">
        <f>IF(OR($B3511="",$Z3511=""),"",MAX(0,$Z3511-N($M3511)))</f>
        <v/>
      </c>
      <c r="AC3511" s="46">
        <f>IF($B3511="","",IFERROR(INDEX('CCA Util %'!$H:$H,MATCH($B3511,'CCA Util %'!$E:$E,0)),""))</f>
        <v/>
      </c>
      <c r="AD3511">
        <f>IF($B3511="","",IFERROR(INDEX('CCA Util %'!$G:$G,MATCH($B3511,'CCA Util %'!$E:$E,0)),""))</f>
        <v/>
      </c>
      <c r="AE3511">
        <f>IF(OR($B3511="",$U3511=""),"",$U3511&amp;" &amp; "&amp;IF(OR($AD3511="",$AD3511=0),"Util NA",$AD3511&amp;" Util"))</f>
        <v/>
      </c>
    </row>
    <row r="3512" ht="15.75" customHeight="1" s="42">
      <c r="A3512" s="41" t="n"/>
      <c r="G3512" s="38" t="n"/>
      <c r="H3512" s="38" t="n"/>
      <c r="I3512" s="38" t="n"/>
      <c r="J3512" s="38" t="n"/>
      <c r="K3512" s="38" t="n"/>
      <c r="L3512" s="38" t="n"/>
      <c r="N3512" s="36">
        <f>IF($B3512="","",IF($C3512="SUPERSTORE","Superstore","DH"))</f>
        <v/>
      </c>
      <c r="O3512" s="36">
        <f>IF($B3512="","",IFERROR(VLOOKUP($B3512,Mapping!$A:$C,2,0),"Not Mapped"))</f>
        <v/>
      </c>
      <c r="P3512" s="36">
        <f>IF($B3512="","",IFERROR(VLOOKUP($B3512,Mapping!$A:$C,3,0),"Not Mapped"))</f>
        <v/>
      </c>
      <c r="Q3512" s="36">
        <f>IF($B3512="","",IFERROR(VLOOKUP($O3512,Leaders!$A:$B,2,0),"Not Mapped"))</f>
        <v/>
      </c>
      <c r="R3512" s="36">
        <f>IF($B3512="","",IF(COUNTIF(Exclusions!$A:$A,$B3512)&gt;0,"Yes","No"))</f>
        <v/>
      </c>
      <c r="S3512" s="38">
        <f>IF($B3512="","",MIN(1,DAY($A3512)/IF($N3512="Superstore",Settings!$B$5,Settings!$B$4)))</f>
        <v/>
      </c>
      <c r="T3512" s="38">
        <f>IF(OR($B3512="",$G3512="",$S3512=0),"",$G3512/$S3512)</f>
        <v/>
      </c>
      <c r="U3512" s="36">
        <f>IF($T3512="","",IF($T3512&lt;Settings!$B$8,"Critical",IF($T3512&lt;Settings!$B$9,"Semi Critical","Non Critical")))</f>
        <v/>
      </c>
      <c r="V3512" s="28" t="n"/>
      <c r="Z3512">
        <f>IF($B3512="","",IFERROR(VLOOKUP($B3512,'Plan HC for CCA'!$A:$B,2,0),""))</f>
        <v/>
      </c>
      <c r="AA3512">
        <f>IF(OR($B3512="",$Z3512=""),"",IF(N($M3512)&lt;$Z3512,"Delta","No Delta"))</f>
        <v/>
      </c>
      <c r="AB3512">
        <f>IF(OR($B3512="",$Z3512=""),"",MAX(0,$Z3512-N($M3512)))</f>
        <v/>
      </c>
      <c r="AC3512" s="46">
        <f>IF($B3512="","",IFERROR(INDEX('CCA Util %'!$H:$H,MATCH($B3512,'CCA Util %'!$E:$E,0)),""))</f>
        <v/>
      </c>
      <c r="AD3512">
        <f>IF($B3512="","",IFERROR(INDEX('CCA Util %'!$G:$G,MATCH($B3512,'CCA Util %'!$E:$E,0)),""))</f>
        <v/>
      </c>
      <c r="AE3512">
        <f>IF(OR($B3512="",$U3512=""),"",$U3512&amp;" &amp; "&amp;IF(OR($AD3512="",$AD3512=0),"Util NA",$AD3512&amp;" Util"))</f>
        <v/>
      </c>
    </row>
    <row r="3513" ht="15.75" customHeight="1" s="42">
      <c r="A3513" s="41" t="n"/>
      <c r="G3513" s="38" t="n"/>
      <c r="H3513" s="38" t="n"/>
      <c r="I3513" s="38" t="n"/>
      <c r="J3513" s="38" t="n"/>
      <c r="K3513" s="38" t="n"/>
      <c r="L3513" s="38" t="n"/>
      <c r="N3513" s="36">
        <f>IF($B3513="","",IF($C3513="SUPERSTORE","Superstore","DH"))</f>
        <v/>
      </c>
      <c r="O3513" s="36">
        <f>IF($B3513="","",IFERROR(VLOOKUP($B3513,Mapping!$A:$C,2,0),"Not Mapped"))</f>
        <v/>
      </c>
      <c r="P3513" s="36">
        <f>IF($B3513="","",IFERROR(VLOOKUP($B3513,Mapping!$A:$C,3,0),"Not Mapped"))</f>
        <v/>
      </c>
      <c r="Q3513" s="36">
        <f>IF($B3513="","",IFERROR(VLOOKUP($O3513,Leaders!$A:$B,2,0),"Not Mapped"))</f>
        <v/>
      </c>
      <c r="R3513" s="36">
        <f>IF($B3513="","",IF(COUNTIF(Exclusions!$A:$A,$B3513)&gt;0,"Yes","No"))</f>
        <v/>
      </c>
      <c r="S3513" s="38">
        <f>IF($B3513="","",MIN(1,DAY($A3513)/IF($N3513="Superstore",Settings!$B$5,Settings!$B$4)))</f>
        <v/>
      </c>
      <c r="T3513" s="38">
        <f>IF(OR($B3513="",$G3513="",$S3513=0),"",$G3513/$S3513)</f>
        <v/>
      </c>
      <c r="U3513" s="36">
        <f>IF($T3513="","",IF($T3513&lt;Settings!$B$8,"Critical",IF($T3513&lt;Settings!$B$9,"Semi Critical","Non Critical")))</f>
        <v/>
      </c>
      <c r="V3513" s="28" t="n"/>
      <c r="Z3513">
        <f>IF($B3513="","",IFERROR(VLOOKUP($B3513,'Plan HC for CCA'!$A:$B,2,0),""))</f>
        <v/>
      </c>
      <c r="AA3513">
        <f>IF(OR($B3513="",$Z3513=""),"",IF(N($M3513)&lt;$Z3513,"Delta","No Delta"))</f>
        <v/>
      </c>
      <c r="AB3513">
        <f>IF(OR($B3513="",$Z3513=""),"",MAX(0,$Z3513-N($M3513)))</f>
        <v/>
      </c>
      <c r="AC3513" s="46">
        <f>IF($B3513="","",IFERROR(INDEX('CCA Util %'!$H:$H,MATCH($B3513,'CCA Util %'!$E:$E,0)),""))</f>
        <v/>
      </c>
      <c r="AD3513">
        <f>IF($B3513="","",IFERROR(INDEX('CCA Util %'!$G:$G,MATCH($B3513,'CCA Util %'!$E:$E,0)),""))</f>
        <v/>
      </c>
      <c r="AE3513">
        <f>IF(OR($B3513="",$U3513=""),"",$U3513&amp;" &amp; "&amp;IF(OR($AD3513="",$AD3513=0),"Util NA",$AD3513&amp;" Util"))</f>
        <v/>
      </c>
    </row>
    <row r="3514" ht="15.75" customHeight="1" s="42">
      <c r="A3514" s="41" t="n"/>
      <c r="G3514" s="38" t="n"/>
      <c r="H3514" s="38" t="n"/>
      <c r="I3514" s="38" t="n"/>
      <c r="J3514" s="38" t="n"/>
      <c r="K3514" s="38" t="n"/>
      <c r="L3514" s="38" t="n"/>
      <c r="N3514" s="36">
        <f>IF($B3514="","",IF($C3514="SUPERSTORE","Superstore","DH"))</f>
        <v/>
      </c>
      <c r="O3514" s="36">
        <f>IF($B3514="","",IFERROR(VLOOKUP($B3514,Mapping!$A:$C,2,0),"Not Mapped"))</f>
        <v/>
      </c>
      <c r="P3514" s="36">
        <f>IF($B3514="","",IFERROR(VLOOKUP($B3514,Mapping!$A:$C,3,0),"Not Mapped"))</f>
        <v/>
      </c>
      <c r="Q3514" s="36">
        <f>IF($B3514="","",IFERROR(VLOOKUP($O3514,Leaders!$A:$B,2,0),"Not Mapped"))</f>
        <v/>
      </c>
      <c r="R3514" s="36">
        <f>IF($B3514="","",IF(COUNTIF(Exclusions!$A:$A,$B3514)&gt;0,"Yes","No"))</f>
        <v/>
      </c>
      <c r="S3514" s="38">
        <f>IF($B3514="","",MIN(1,DAY($A3514)/IF($N3514="Superstore",Settings!$B$5,Settings!$B$4)))</f>
        <v/>
      </c>
      <c r="T3514" s="38">
        <f>IF(OR($B3514="",$G3514="",$S3514=0),"",$G3514/$S3514)</f>
        <v/>
      </c>
      <c r="U3514" s="36">
        <f>IF($T3514="","",IF($T3514&lt;Settings!$B$8,"Critical",IF($T3514&lt;Settings!$B$9,"Semi Critical","Non Critical")))</f>
        <v/>
      </c>
      <c r="V3514" s="28" t="n"/>
      <c r="Z3514">
        <f>IF($B3514="","",IFERROR(VLOOKUP($B3514,'Plan HC for CCA'!$A:$B,2,0),""))</f>
        <v/>
      </c>
      <c r="AA3514">
        <f>IF(OR($B3514="",$Z3514=""),"",IF(N($M3514)&lt;$Z3514,"Delta","No Delta"))</f>
        <v/>
      </c>
      <c r="AB3514">
        <f>IF(OR($B3514="",$Z3514=""),"",MAX(0,$Z3514-N($M3514)))</f>
        <v/>
      </c>
      <c r="AC3514" s="46">
        <f>IF($B3514="","",IFERROR(INDEX('CCA Util %'!$H:$H,MATCH($B3514,'CCA Util %'!$E:$E,0)),""))</f>
        <v/>
      </c>
      <c r="AD3514">
        <f>IF($B3514="","",IFERROR(INDEX('CCA Util %'!$G:$G,MATCH($B3514,'CCA Util %'!$E:$E,0)),""))</f>
        <v/>
      </c>
      <c r="AE3514">
        <f>IF(OR($B3514="",$U3514=""),"",$U3514&amp;" &amp; "&amp;IF(OR($AD3514="",$AD3514=0),"Util NA",$AD3514&amp;" Util"))</f>
        <v/>
      </c>
    </row>
    <row r="3515" ht="15.75" customHeight="1" s="42">
      <c r="A3515" s="41" t="n"/>
      <c r="G3515" s="38" t="n"/>
      <c r="H3515" s="38" t="n"/>
      <c r="I3515" s="38" t="n"/>
      <c r="J3515" s="38" t="n"/>
      <c r="K3515" s="38" t="n"/>
      <c r="L3515" s="38" t="n"/>
      <c r="N3515" s="36">
        <f>IF($B3515="","",IF($C3515="SUPERSTORE","Superstore","DH"))</f>
        <v/>
      </c>
      <c r="O3515" s="36">
        <f>IF($B3515="","",IFERROR(VLOOKUP($B3515,Mapping!$A:$C,2,0),"Not Mapped"))</f>
        <v/>
      </c>
      <c r="P3515" s="36">
        <f>IF($B3515="","",IFERROR(VLOOKUP($B3515,Mapping!$A:$C,3,0),"Not Mapped"))</f>
        <v/>
      </c>
      <c r="Q3515" s="36">
        <f>IF($B3515="","",IFERROR(VLOOKUP($O3515,Leaders!$A:$B,2,0),"Not Mapped"))</f>
        <v/>
      </c>
      <c r="R3515" s="36">
        <f>IF($B3515="","",IF(COUNTIF(Exclusions!$A:$A,$B3515)&gt;0,"Yes","No"))</f>
        <v/>
      </c>
      <c r="S3515" s="38">
        <f>IF($B3515="","",MIN(1,DAY($A3515)/IF($N3515="Superstore",Settings!$B$5,Settings!$B$4)))</f>
        <v/>
      </c>
      <c r="T3515" s="38">
        <f>IF(OR($B3515="",$G3515="",$S3515=0),"",$G3515/$S3515)</f>
        <v/>
      </c>
      <c r="U3515" s="36">
        <f>IF($T3515="","",IF($T3515&lt;Settings!$B$8,"Critical",IF($T3515&lt;Settings!$B$9,"Semi Critical","Non Critical")))</f>
        <v/>
      </c>
      <c r="V3515" s="28" t="n"/>
      <c r="Z3515">
        <f>IF($B3515="","",IFERROR(VLOOKUP($B3515,'Plan HC for CCA'!$A:$B,2,0),""))</f>
        <v/>
      </c>
      <c r="AA3515">
        <f>IF(OR($B3515="",$Z3515=""),"",IF(N($M3515)&lt;$Z3515,"Delta","No Delta"))</f>
        <v/>
      </c>
      <c r="AB3515">
        <f>IF(OR($B3515="",$Z3515=""),"",MAX(0,$Z3515-N($M3515)))</f>
        <v/>
      </c>
      <c r="AC3515" s="46">
        <f>IF($B3515="","",IFERROR(INDEX('CCA Util %'!$H:$H,MATCH($B3515,'CCA Util %'!$E:$E,0)),""))</f>
        <v/>
      </c>
      <c r="AD3515">
        <f>IF($B3515="","",IFERROR(INDEX('CCA Util %'!$G:$G,MATCH($B3515,'CCA Util %'!$E:$E,0)),""))</f>
        <v/>
      </c>
      <c r="AE3515">
        <f>IF(OR($B3515="",$U3515=""),"",$U3515&amp;" &amp; "&amp;IF(OR($AD3515="",$AD3515=0),"Util NA",$AD3515&amp;" Util"))</f>
        <v/>
      </c>
    </row>
    <row r="3516" ht="15.75" customHeight="1" s="42">
      <c r="A3516" s="41" t="n"/>
      <c r="G3516" s="38" t="n"/>
      <c r="H3516" s="38" t="n"/>
      <c r="I3516" s="38" t="n"/>
      <c r="J3516" s="38" t="n"/>
      <c r="K3516" s="38" t="n"/>
      <c r="L3516" s="38" t="n"/>
      <c r="N3516" s="36">
        <f>IF($B3516="","",IF($C3516="SUPERSTORE","Superstore","DH"))</f>
        <v/>
      </c>
      <c r="O3516" s="36">
        <f>IF($B3516="","",IFERROR(VLOOKUP($B3516,Mapping!$A:$C,2,0),"Not Mapped"))</f>
        <v/>
      </c>
      <c r="P3516" s="36">
        <f>IF($B3516="","",IFERROR(VLOOKUP($B3516,Mapping!$A:$C,3,0),"Not Mapped"))</f>
        <v/>
      </c>
      <c r="Q3516" s="36">
        <f>IF($B3516="","",IFERROR(VLOOKUP($O3516,Leaders!$A:$B,2,0),"Not Mapped"))</f>
        <v/>
      </c>
      <c r="R3516" s="36">
        <f>IF($B3516="","",IF(COUNTIF(Exclusions!$A:$A,$B3516)&gt;0,"Yes","No"))</f>
        <v/>
      </c>
      <c r="S3516" s="38">
        <f>IF($B3516="","",MIN(1,DAY($A3516)/IF($N3516="Superstore",Settings!$B$5,Settings!$B$4)))</f>
        <v/>
      </c>
      <c r="T3516" s="38">
        <f>IF(OR($B3516="",$G3516="",$S3516=0),"",$G3516/$S3516)</f>
        <v/>
      </c>
      <c r="U3516" s="36">
        <f>IF($T3516="","",IF($T3516&lt;Settings!$B$8,"Critical",IF($T3516&lt;Settings!$B$9,"Semi Critical","Non Critical")))</f>
        <v/>
      </c>
      <c r="V3516" s="28" t="n"/>
      <c r="Z3516">
        <f>IF($B3516="","",IFERROR(VLOOKUP($B3516,'Plan HC for CCA'!$A:$B,2,0),""))</f>
        <v/>
      </c>
      <c r="AA3516">
        <f>IF(OR($B3516="",$Z3516=""),"",IF(N($M3516)&lt;$Z3516,"Delta","No Delta"))</f>
        <v/>
      </c>
      <c r="AB3516">
        <f>IF(OR($B3516="",$Z3516=""),"",MAX(0,$Z3516-N($M3516)))</f>
        <v/>
      </c>
      <c r="AC3516" s="46">
        <f>IF($B3516="","",IFERROR(INDEX('CCA Util %'!$H:$H,MATCH($B3516,'CCA Util %'!$E:$E,0)),""))</f>
        <v/>
      </c>
      <c r="AD3516">
        <f>IF($B3516="","",IFERROR(INDEX('CCA Util %'!$G:$G,MATCH($B3516,'CCA Util %'!$E:$E,0)),""))</f>
        <v/>
      </c>
      <c r="AE3516">
        <f>IF(OR($B3516="",$U3516=""),"",$U3516&amp;" &amp; "&amp;IF(OR($AD3516="",$AD3516=0),"Util NA",$AD3516&amp;" Util"))</f>
        <v/>
      </c>
    </row>
    <row r="3517" ht="15.75" customHeight="1" s="42">
      <c r="A3517" s="41" t="n"/>
      <c r="G3517" s="38" t="n"/>
      <c r="H3517" s="38" t="n"/>
      <c r="I3517" s="38" t="n"/>
      <c r="J3517" s="38" t="n"/>
      <c r="K3517" s="38" t="n"/>
      <c r="L3517" s="38" t="n"/>
      <c r="N3517" s="36">
        <f>IF($B3517="","",IF($C3517="SUPERSTORE","Superstore","DH"))</f>
        <v/>
      </c>
      <c r="O3517" s="36">
        <f>IF($B3517="","",IFERROR(VLOOKUP($B3517,Mapping!$A:$C,2,0),"Not Mapped"))</f>
        <v/>
      </c>
      <c r="P3517" s="36">
        <f>IF($B3517="","",IFERROR(VLOOKUP($B3517,Mapping!$A:$C,3,0),"Not Mapped"))</f>
        <v/>
      </c>
      <c r="Q3517" s="36">
        <f>IF($B3517="","",IFERROR(VLOOKUP($O3517,Leaders!$A:$B,2,0),"Not Mapped"))</f>
        <v/>
      </c>
      <c r="R3517" s="36">
        <f>IF($B3517="","",IF(COUNTIF(Exclusions!$A:$A,$B3517)&gt;0,"Yes","No"))</f>
        <v/>
      </c>
      <c r="S3517" s="38">
        <f>IF($B3517="","",MIN(1,DAY($A3517)/IF($N3517="Superstore",Settings!$B$5,Settings!$B$4)))</f>
        <v/>
      </c>
      <c r="T3517" s="38">
        <f>IF(OR($B3517="",$G3517="",$S3517=0),"",$G3517/$S3517)</f>
        <v/>
      </c>
      <c r="U3517" s="36">
        <f>IF($T3517="","",IF($T3517&lt;Settings!$B$8,"Critical",IF($T3517&lt;Settings!$B$9,"Semi Critical","Non Critical")))</f>
        <v/>
      </c>
      <c r="V3517" s="28" t="n"/>
      <c r="Z3517">
        <f>IF($B3517="","",IFERROR(VLOOKUP($B3517,'Plan HC for CCA'!$A:$B,2,0),""))</f>
        <v/>
      </c>
      <c r="AA3517">
        <f>IF(OR($B3517="",$Z3517=""),"",IF(N($M3517)&lt;$Z3517,"Delta","No Delta"))</f>
        <v/>
      </c>
      <c r="AB3517">
        <f>IF(OR($B3517="",$Z3517=""),"",MAX(0,$Z3517-N($M3517)))</f>
        <v/>
      </c>
      <c r="AC3517" s="46">
        <f>IF($B3517="","",IFERROR(INDEX('CCA Util %'!$H:$H,MATCH($B3517,'CCA Util %'!$E:$E,0)),""))</f>
        <v/>
      </c>
      <c r="AD3517">
        <f>IF($B3517="","",IFERROR(INDEX('CCA Util %'!$G:$G,MATCH($B3517,'CCA Util %'!$E:$E,0)),""))</f>
        <v/>
      </c>
      <c r="AE3517">
        <f>IF(OR($B3517="",$U3517=""),"",$U3517&amp;" &amp; "&amp;IF(OR($AD3517="",$AD3517=0),"Util NA",$AD3517&amp;" Util"))</f>
        <v/>
      </c>
    </row>
    <row r="3518" ht="15.75" customHeight="1" s="42">
      <c r="A3518" s="41" t="n"/>
      <c r="G3518" s="38" t="n"/>
      <c r="H3518" s="38" t="n"/>
      <c r="I3518" s="38" t="n"/>
      <c r="J3518" s="38" t="n"/>
      <c r="K3518" s="38" t="n"/>
      <c r="L3518" s="38" t="n"/>
      <c r="N3518" s="36">
        <f>IF($B3518="","",IF($C3518="SUPERSTORE","Superstore","DH"))</f>
        <v/>
      </c>
      <c r="O3518" s="36">
        <f>IF($B3518="","",IFERROR(VLOOKUP($B3518,Mapping!$A:$C,2,0),"Not Mapped"))</f>
        <v/>
      </c>
      <c r="P3518" s="36">
        <f>IF($B3518="","",IFERROR(VLOOKUP($B3518,Mapping!$A:$C,3,0),"Not Mapped"))</f>
        <v/>
      </c>
      <c r="Q3518" s="36">
        <f>IF($B3518="","",IFERROR(VLOOKUP($O3518,Leaders!$A:$B,2,0),"Not Mapped"))</f>
        <v/>
      </c>
      <c r="R3518" s="36">
        <f>IF($B3518="","",IF(COUNTIF(Exclusions!$A:$A,$B3518)&gt;0,"Yes","No"))</f>
        <v/>
      </c>
      <c r="S3518" s="38">
        <f>IF($B3518="","",MIN(1,DAY($A3518)/IF($N3518="Superstore",Settings!$B$5,Settings!$B$4)))</f>
        <v/>
      </c>
      <c r="T3518" s="38">
        <f>IF(OR($B3518="",$G3518="",$S3518=0),"",$G3518/$S3518)</f>
        <v/>
      </c>
      <c r="U3518" s="36">
        <f>IF($T3518="","",IF($T3518&lt;Settings!$B$8,"Critical",IF($T3518&lt;Settings!$B$9,"Semi Critical","Non Critical")))</f>
        <v/>
      </c>
      <c r="V3518" s="28" t="n"/>
      <c r="Z3518">
        <f>IF($B3518="","",IFERROR(VLOOKUP($B3518,'Plan HC for CCA'!$A:$B,2,0),""))</f>
        <v/>
      </c>
      <c r="AA3518">
        <f>IF(OR($B3518="",$Z3518=""),"",IF(N($M3518)&lt;$Z3518,"Delta","No Delta"))</f>
        <v/>
      </c>
      <c r="AB3518">
        <f>IF(OR($B3518="",$Z3518=""),"",MAX(0,$Z3518-N($M3518)))</f>
        <v/>
      </c>
      <c r="AC3518" s="46">
        <f>IF($B3518="","",IFERROR(INDEX('CCA Util %'!$H:$H,MATCH($B3518,'CCA Util %'!$E:$E,0)),""))</f>
        <v/>
      </c>
      <c r="AD3518">
        <f>IF($B3518="","",IFERROR(INDEX('CCA Util %'!$G:$G,MATCH($B3518,'CCA Util %'!$E:$E,0)),""))</f>
        <v/>
      </c>
      <c r="AE3518">
        <f>IF(OR($B3518="",$U3518=""),"",$U3518&amp;" &amp; "&amp;IF(OR($AD3518="",$AD3518=0),"Util NA",$AD3518&amp;" Util"))</f>
        <v/>
      </c>
    </row>
    <row r="3519" ht="15.75" customHeight="1" s="42">
      <c r="A3519" s="41" t="n"/>
      <c r="G3519" s="38" t="n"/>
      <c r="H3519" s="38" t="n"/>
      <c r="I3519" s="38" t="n"/>
      <c r="J3519" s="38" t="n"/>
      <c r="K3519" s="38" t="n"/>
      <c r="L3519" s="38" t="n"/>
      <c r="N3519" s="36">
        <f>IF($B3519="","",IF($C3519="SUPERSTORE","Superstore","DH"))</f>
        <v/>
      </c>
      <c r="O3519" s="36">
        <f>IF($B3519="","",IFERROR(VLOOKUP($B3519,Mapping!$A:$C,2,0),"Not Mapped"))</f>
        <v/>
      </c>
      <c r="P3519" s="36">
        <f>IF($B3519="","",IFERROR(VLOOKUP($B3519,Mapping!$A:$C,3,0),"Not Mapped"))</f>
        <v/>
      </c>
      <c r="Q3519" s="36">
        <f>IF($B3519="","",IFERROR(VLOOKUP($O3519,Leaders!$A:$B,2,0),"Not Mapped"))</f>
        <v/>
      </c>
      <c r="R3519" s="36">
        <f>IF($B3519="","",IF(COUNTIF(Exclusions!$A:$A,$B3519)&gt;0,"Yes","No"))</f>
        <v/>
      </c>
      <c r="S3519" s="38">
        <f>IF($B3519="","",MIN(1,DAY($A3519)/IF($N3519="Superstore",Settings!$B$5,Settings!$B$4)))</f>
        <v/>
      </c>
      <c r="T3519" s="38">
        <f>IF(OR($B3519="",$G3519="",$S3519=0),"",$G3519/$S3519)</f>
        <v/>
      </c>
      <c r="U3519" s="36">
        <f>IF($T3519="","",IF($T3519&lt;Settings!$B$8,"Critical",IF($T3519&lt;Settings!$B$9,"Semi Critical","Non Critical")))</f>
        <v/>
      </c>
      <c r="V3519" s="28" t="n"/>
      <c r="Z3519">
        <f>IF($B3519="","",IFERROR(VLOOKUP($B3519,'Plan HC for CCA'!$A:$B,2,0),""))</f>
        <v/>
      </c>
      <c r="AA3519">
        <f>IF(OR($B3519="",$Z3519=""),"",IF(N($M3519)&lt;$Z3519,"Delta","No Delta"))</f>
        <v/>
      </c>
      <c r="AB3519">
        <f>IF(OR($B3519="",$Z3519=""),"",MAX(0,$Z3519-N($M3519)))</f>
        <v/>
      </c>
      <c r="AC3519" s="46">
        <f>IF($B3519="","",IFERROR(INDEX('CCA Util %'!$H:$H,MATCH($B3519,'CCA Util %'!$E:$E,0)),""))</f>
        <v/>
      </c>
      <c r="AD3519">
        <f>IF($B3519="","",IFERROR(INDEX('CCA Util %'!$G:$G,MATCH($B3519,'CCA Util %'!$E:$E,0)),""))</f>
        <v/>
      </c>
      <c r="AE3519">
        <f>IF(OR($B3519="",$U3519=""),"",$U3519&amp;" &amp; "&amp;IF(OR($AD3519="",$AD3519=0),"Util NA",$AD3519&amp;" Util"))</f>
        <v/>
      </c>
    </row>
    <row r="3520" ht="15.75" customHeight="1" s="42">
      <c r="A3520" s="41" t="n"/>
      <c r="G3520" s="38" t="n"/>
      <c r="H3520" s="38" t="n"/>
      <c r="I3520" s="38" t="n"/>
      <c r="J3520" s="38" t="n"/>
      <c r="K3520" s="38" t="n"/>
      <c r="L3520" s="38" t="n"/>
      <c r="N3520" s="36">
        <f>IF($B3520="","",IF($C3520="SUPERSTORE","Superstore","DH"))</f>
        <v/>
      </c>
      <c r="O3520" s="36">
        <f>IF($B3520="","",IFERROR(VLOOKUP($B3520,Mapping!$A:$C,2,0),"Not Mapped"))</f>
        <v/>
      </c>
      <c r="P3520" s="36">
        <f>IF($B3520="","",IFERROR(VLOOKUP($B3520,Mapping!$A:$C,3,0),"Not Mapped"))</f>
        <v/>
      </c>
      <c r="Q3520" s="36">
        <f>IF($B3520="","",IFERROR(VLOOKUP($O3520,Leaders!$A:$B,2,0),"Not Mapped"))</f>
        <v/>
      </c>
      <c r="R3520" s="36">
        <f>IF($B3520="","",IF(COUNTIF(Exclusions!$A:$A,$B3520)&gt;0,"Yes","No"))</f>
        <v/>
      </c>
      <c r="S3520" s="38">
        <f>IF($B3520="","",MIN(1,DAY($A3520)/IF($N3520="Superstore",Settings!$B$5,Settings!$B$4)))</f>
        <v/>
      </c>
      <c r="T3520" s="38">
        <f>IF(OR($B3520="",$G3520="",$S3520=0),"",$G3520/$S3520)</f>
        <v/>
      </c>
      <c r="U3520" s="36">
        <f>IF($T3520="","",IF($T3520&lt;Settings!$B$8,"Critical",IF($T3520&lt;Settings!$B$9,"Semi Critical","Non Critical")))</f>
        <v/>
      </c>
      <c r="V3520" s="28" t="n"/>
      <c r="Z3520">
        <f>IF($B3520="","",IFERROR(VLOOKUP($B3520,'Plan HC for CCA'!$A:$B,2,0),""))</f>
        <v/>
      </c>
      <c r="AA3520">
        <f>IF(OR($B3520="",$Z3520=""),"",IF(N($M3520)&lt;$Z3520,"Delta","No Delta"))</f>
        <v/>
      </c>
      <c r="AB3520">
        <f>IF(OR($B3520="",$Z3520=""),"",MAX(0,$Z3520-N($M3520)))</f>
        <v/>
      </c>
      <c r="AC3520" s="46">
        <f>IF($B3520="","",IFERROR(INDEX('CCA Util %'!$H:$H,MATCH($B3520,'CCA Util %'!$E:$E,0)),""))</f>
        <v/>
      </c>
      <c r="AD3520">
        <f>IF($B3520="","",IFERROR(INDEX('CCA Util %'!$G:$G,MATCH($B3520,'CCA Util %'!$E:$E,0)),""))</f>
        <v/>
      </c>
      <c r="AE3520">
        <f>IF(OR($B3520="",$U3520=""),"",$U3520&amp;" &amp; "&amp;IF(OR($AD3520="",$AD3520=0),"Util NA",$AD3520&amp;" Util"))</f>
        <v/>
      </c>
    </row>
    <row r="3521" ht="15.75" customHeight="1" s="42">
      <c r="A3521" s="41" t="n"/>
      <c r="G3521" s="38" t="n"/>
      <c r="H3521" s="38" t="n"/>
      <c r="I3521" s="38" t="n"/>
      <c r="J3521" s="38" t="n"/>
      <c r="K3521" s="38" t="n"/>
      <c r="L3521" s="38" t="n"/>
      <c r="N3521" s="36">
        <f>IF($B3521="","",IF($C3521="SUPERSTORE","Superstore","DH"))</f>
        <v/>
      </c>
      <c r="O3521" s="36">
        <f>IF($B3521="","",IFERROR(VLOOKUP($B3521,Mapping!$A:$C,2,0),"Not Mapped"))</f>
        <v/>
      </c>
      <c r="P3521" s="36">
        <f>IF($B3521="","",IFERROR(VLOOKUP($B3521,Mapping!$A:$C,3,0),"Not Mapped"))</f>
        <v/>
      </c>
      <c r="Q3521" s="36">
        <f>IF($B3521="","",IFERROR(VLOOKUP($O3521,Leaders!$A:$B,2,0),"Not Mapped"))</f>
        <v/>
      </c>
      <c r="R3521" s="36">
        <f>IF($B3521="","",IF(COUNTIF(Exclusions!$A:$A,$B3521)&gt;0,"Yes","No"))</f>
        <v/>
      </c>
      <c r="S3521" s="38">
        <f>IF($B3521="","",MIN(1,DAY($A3521)/IF($N3521="Superstore",Settings!$B$5,Settings!$B$4)))</f>
        <v/>
      </c>
      <c r="T3521" s="38">
        <f>IF(OR($B3521="",$G3521="",$S3521=0),"",$G3521/$S3521)</f>
        <v/>
      </c>
      <c r="U3521" s="36">
        <f>IF($T3521="","",IF($T3521&lt;Settings!$B$8,"Critical",IF($T3521&lt;Settings!$B$9,"Semi Critical","Non Critical")))</f>
        <v/>
      </c>
      <c r="V3521" s="28" t="n"/>
      <c r="Z3521">
        <f>IF($B3521="","",IFERROR(VLOOKUP($B3521,'Plan HC for CCA'!$A:$B,2,0),""))</f>
        <v/>
      </c>
      <c r="AA3521">
        <f>IF(OR($B3521="",$Z3521=""),"",IF(N($M3521)&lt;$Z3521,"Delta","No Delta"))</f>
        <v/>
      </c>
      <c r="AB3521">
        <f>IF(OR($B3521="",$Z3521=""),"",MAX(0,$Z3521-N($M3521)))</f>
        <v/>
      </c>
      <c r="AC3521" s="46">
        <f>IF($B3521="","",IFERROR(INDEX('CCA Util %'!$H:$H,MATCH($B3521,'CCA Util %'!$E:$E,0)),""))</f>
        <v/>
      </c>
      <c r="AD3521">
        <f>IF($B3521="","",IFERROR(INDEX('CCA Util %'!$G:$G,MATCH($B3521,'CCA Util %'!$E:$E,0)),""))</f>
        <v/>
      </c>
      <c r="AE3521">
        <f>IF(OR($B3521="",$U3521=""),"",$U3521&amp;" &amp; "&amp;IF(OR($AD3521="",$AD3521=0),"Util NA",$AD3521&amp;" Util"))</f>
        <v/>
      </c>
    </row>
    <row r="3522" ht="15.75" customHeight="1" s="42">
      <c r="A3522" s="41" t="n"/>
      <c r="G3522" s="38" t="n"/>
      <c r="H3522" s="38" t="n"/>
      <c r="I3522" s="38" t="n"/>
      <c r="J3522" s="38" t="n"/>
      <c r="K3522" s="38" t="n"/>
      <c r="L3522" s="38" t="n"/>
      <c r="N3522" s="36">
        <f>IF($B3522="","",IF($C3522="SUPERSTORE","Superstore","DH"))</f>
        <v/>
      </c>
      <c r="O3522" s="36">
        <f>IF($B3522="","",IFERROR(VLOOKUP($B3522,Mapping!$A:$C,2,0),"Not Mapped"))</f>
        <v/>
      </c>
      <c r="P3522" s="36">
        <f>IF($B3522="","",IFERROR(VLOOKUP($B3522,Mapping!$A:$C,3,0),"Not Mapped"))</f>
        <v/>
      </c>
      <c r="Q3522" s="36">
        <f>IF($B3522="","",IFERROR(VLOOKUP($O3522,Leaders!$A:$B,2,0),"Not Mapped"))</f>
        <v/>
      </c>
      <c r="R3522" s="36">
        <f>IF($B3522="","",IF(COUNTIF(Exclusions!$A:$A,$B3522)&gt;0,"Yes","No"))</f>
        <v/>
      </c>
      <c r="S3522" s="38">
        <f>IF($B3522="","",MIN(1,DAY($A3522)/IF($N3522="Superstore",Settings!$B$5,Settings!$B$4)))</f>
        <v/>
      </c>
      <c r="T3522" s="38">
        <f>IF(OR($B3522="",$G3522="",$S3522=0),"",$G3522/$S3522)</f>
        <v/>
      </c>
      <c r="U3522" s="36">
        <f>IF($T3522="","",IF($T3522&lt;Settings!$B$8,"Critical",IF($T3522&lt;Settings!$B$9,"Semi Critical","Non Critical")))</f>
        <v/>
      </c>
      <c r="V3522" s="28" t="n"/>
      <c r="Z3522">
        <f>IF($B3522="","",IFERROR(VLOOKUP($B3522,'Plan HC for CCA'!$A:$B,2,0),""))</f>
        <v/>
      </c>
      <c r="AA3522">
        <f>IF(OR($B3522="",$Z3522=""),"",IF(N($M3522)&lt;$Z3522,"Delta","No Delta"))</f>
        <v/>
      </c>
      <c r="AB3522">
        <f>IF(OR($B3522="",$Z3522=""),"",MAX(0,$Z3522-N($M3522)))</f>
        <v/>
      </c>
      <c r="AC3522" s="46">
        <f>IF($B3522="","",IFERROR(INDEX('CCA Util %'!$H:$H,MATCH($B3522,'CCA Util %'!$E:$E,0)),""))</f>
        <v/>
      </c>
      <c r="AD3522">
        <f>IF($B3522="","",IFERROR(INDEX('CCA Util %'!$G:$G,MATCH($B3522,'CCA Util %'!$E:$E,0)),""))</f>
        <v/>
      </c>
      <c r="AE3522">
        <f>IF(OR($B3522="",$U3522=""),"",$U3522&amp;" &amp; "&amp;IF(OR($AD3522="",$AD3522=0),"Util NA",$AD3522&amp;" Util"))</f>
        <v/>
      </c>
    </row>
    <row r="3523" ht="15.75" customHeight="1" s="42">
      <c r="A3523" s="41" t="n"/>
      <c r="G3523" s="38" t="n"/>
      <c r="H3523" s="38" t="n"/>
      <c r="I3523" s="38" t="n"/>
      <c r="J3523" s="38" t="n"/>
      <c r="K3523" s="38" t="n"/>
      <c r="L3523" s="38" t="n"/>
      <c r="N3523" s="36">
        <f>IF($B3523="","",IF($C3523="SUPERSTORE","Superstore","DH"))</f>
        <v/>
      </c>
      <c r="O3523" s="36">
        <f>IF($B3523="","",IFERROR(VLOOKUP($B3523,Mapping!$A:$C,2,0),"Not Mapped"))</f>
        <v/>
      </c>
      <c r="P3523" s="36">
        <f>IF($B3523="","",IFERROR(VLOOKUP($B3523,Mapping!$A:$C,3,0),"Not Mapped"))</f>
        <v/>
      </c>
      <c r="Q3523" s="36">
        <f>IF($B3523="","",IFERROR(VLOOKUP($O3523,Leaders!$A:$B,2,0),"Not Mapped"))</f>
        <v/>
      </c>
      <c r="R3523" s="36">
        <f>IF($B3523="","",IF(COUNTIF(Exclusions!$A:$A,$B3523)&gt;0,"Yes","No"))</f>
        <v/>
      </c>
      <c r="S3523" s="38">
        <f>IF($B3523="","",MIN(1,DAY($A3523)/IF($N3523="Superstore",Settings!$B$5,Settings!$B$4)))</f>
        <v/>
      </c>
      <c r="T3523" s="38">
        <f>IF(OR($B3523="",$G3523="",$S3523=0),"",$G3523/$S3523)</f>
        <v/>
      </c>
      <c r="U3523" s="36">
        <f>IF($T3523="","",IF($T3523&lt;Settings!$B$8,"Critical",IF($T3523&lt;Settings!$B$9,"Semi Critical","Non Critical")))</f>
        <v/>
      </c>
      <c r="V3523" s="28" t="n"/>
      <c r="Z3523">
        <f>IF($B3523="","",IFERROR(VLOOKUP($B3523,'Plan HC for CCA'!$A:$B,2,0),""))</f>
        <v/>
      </c>
      <c r="AA3523">
        <f>IF(OR($B3523="",$Z3523=""),"",IF(N($M3523)&lt;$Z3523,"Delta","No Delta"))</f>
        <v/>
      </c>
      <c r="AB3523">
        <f>IF(OR($B3523="",$Z3523=""),"",MAX(0,$Z3523-N($M3523)))</f>
        <v/>
      </c>
      <c r="AC3523" s="46">
        <f>IF($B3523="","",IFERROR(INDEX('CCA Util %'!$H:$H,MATCH($B3523,'CCA Util %'!$E:$E,0)),""))</f>
        <v/>
      </c>
      <c r="AD3523">
        <f>IF($B3523="","",IFERROR(INDEX('CCA Util %'!$G:$G,MATCH($B3523,'CCA Util %'!$E:$E,0)),""))</f>
        <v/>
      </c>
      <c r="AE3523">
        <f>IF(OR($B3523="",$U3523=""),"",$U3523&amp;" &amp; "&amp;IF(OR($AD3523="",$AD3523=0),"Util NA",$AD3523&amp;" Util"))</f>
        <v/>
      </c>
    </row>
    <row r="3524" ht="15.75" customHeight="1" s="42">
      <c r="A3524" s="41" t="n"/>
      <c r="G3524" s="38" t="n"/>
      <c r="H3524" s="38" t="n"/>
      <c r="I3524" s="38" t="n"/>
      <c r="J3524" s="38" t="n"/>
      <c r="K3524" s="38" t="n"/>
      <c r="L3524" s="38" t="n"/>
      <c r="N3524" s="36">
        <f>IF($B3524="","",IF($C3524="SUPERSTORE","Superstore","DH"))</f>
        <v/>
      </c>
      <c r="O3524" s="36">
        <f>IF($B3524="","",IFERROR(VLOOKUP($B3524,Mapping!$A:$C,2,0),"Not Mapped"))</f>
        <v/>
      </c>
      <c r="P3524" s="36">
        <f>IF($B3524="","",IFERROR(VLOOKUP($B3524,Mapping!$A:$C,3,0),"Not Mapped"))</f>
        <v/>
      </c>
      <c r="Q3524" s="36">
        <f>IF($B3524="","",IFERROR(VLOOKUP($O3524,Leaders!$A:$B,2,0),"Not Mapped"))</f>
        <v/>
      </c>
      <c r="R3524" s="36">
        <f>IF($B3524="","",IF(COUNTIF(Exclusions!$A:$A,$B3524)&gt;0,"Yes","No"))</f>
        <v/>
      </c>
      <c r="S3524" s="38">
        <f>IF($B3524="","",MIN(1,DAY($A3524)/IF($N3524="Superstore",Settings!$B$5,Settings!$B$4)))</f>
        <v/>
      </c>
      <c r="T3524" s="38">
        <f>IF(OR($B3524="",$G3524="",$S3524=0),"",$G3524/$S3524)</f>
        <v/>
      </c>
      <c r="U3524" s="36">
        <f>IF($T3524="","",IF($T3524&lt;Settings!$B$8,"Critical",IF($T3524&lt;Settings!$B$9,"Semi Critical","Non Critical")))</f>
        <v/>
      </c>
      <c r="V3524" s="28" t="n"/>
      <c r="Z3524">
        <f>IF($B3524="","",IFERROR(VLOOKUP($B3524,'Plan HC for CCA'!$A:$B,2,0),""))</f>
        <v/>
      </c>
      <c r="AA3524">
        <f>IF(OR($B3524="",$Z3524=""),"",IF(N($M3524)&lt;$Z3524,"Delta","No Delta"))</f>
        <v/>
      </c>
      <c r="AB3524">
        <f>IF(OR($B3524="",$Z3524=""),"",MAX(0,$Z3524-N($M3524)))</f>
        <v/>
      </c>
      <c r="AC3524" s="46">
        <f>IF($B3524="","",IFERROR(INDEX('CCA Util %'!$H:$H,MATCH($B3524,'CCA Util %'!$E:$E,0)),""))</f>
        <v/>
      </c>
      <c r="AD3524">
        <f>IF($B3524="","",IFERROR(INDEX('CCA Util %'!$G:$G,MATCH($B3524,'CCA Util %'!$E:$E,0)),""))</f>
        <v/>
      </c>
      <c r="AE3524">
        <f>IF(OR($B3524="",$U3524=""),"",$U3524&amp;" &amp; "&amp;IF(OR($AD3524="",$AD3524=0),"Util NA",$AD3524&amp;" Util"))</f>
        <v/>
      </c>
    </row>
    <row r="3525" ht="15.75" customHeight="1" s="42">
      <c r="A3525" s="41" t="n"/>
      <c r="G3525" s="38" t="n"/>
      <c r="H3525" s="38" t="n"/>
      <c r="I3525" s="38" t="n"/>
      <c r="J3525" s="38" t="n"/>
      <c r="K3525" s="38" t="n"/>
      <c r="L3525" s="38" t="n"/>
      <c r="N3525" s="36">
        <f>IF($B3525="","",IF($C3525="SUPERSTORE","Superstore","DH"))</f>
        <v/>
      </c>
      <c r="O3525" s="36">
        <f>IF($B3525="","",IFERROR(VLOOKUP($B3525,Mapping!$A:$C,2,0),"Not Mapped"))</f>
        <v/>
      </c>
      <c r="P3525" s="36">
        <f>IF($B3525="","",IFERROR(VLOOKUP($B3525,Mapping!$A:$C,3,0),"Not Mapped"))</f>
        <v/>
      </c>
      <c r="Q3525" s="36">
        <f>IF($B3525="","",IFERROR(VLOOKUP($O3525,Leaders!$A:$B,2,0),"Not Mapped"))</f>
        <v/>
      </c>
      <c r="R3525" s="36">
        <f>IF($B3525="","",IF(COUNTIF(Exclusions!$A:$A,$B3525)&gt;0,"Yes","No"))</f>
        <v/>
      </c>
      <c r="S3525" s="38">
        <f>IF($B3525="","",MIN(1,DAY($A3525)/IF($N3525="Superstore",Settings!$B$5,Settings!$B$4)))</f>
        <v/>
      </c>
      <c r="T3525" s="38">
        <f>IF(OR($B3525="",$G3525="",$S3525=0),"",$G3525/$S3525)</f>
        <v/>
      </c>
      <c r="U3525" s="36">
        <f>IF($T3525="","",IF($T3525&lt;Settings!$B$8,"Critical",IF($T3525&lt;Settings!$B$9,"Semi Critical","Non Critical")))</f>
        <v/>
      </c>
      <c r="V3525" s="28" t="n"/>
      <c r="Z3525">
        <f>IF($B3525="","",IFERROR(VLOOKUP($B3525,'Plan HC for CCA'!$A:$B,2,0),""))</f>
        <v/>
      </c>
      <c r="AA3525">
        <f>IF(OR($B3525="",$Z3525=""),"",IF(N($M3525)&lt;$Z3525,"Delta","No Delta"))</f>
        <v/>
      </c>
      <c r="AB3525">
        <f>IF(OR($B3525="",$Z3525=""),"",MAX(0,$Z3525-N($M3525)))</f>
        <v/>
      </c>
      <c r="AC3525" s="46">
        <f>IF($B3525="","",IFERROR(INDEX('CCA Util %'!$H:$H,MATCH($B3525,'CCA Util %'!$E:$E,0)),""))</f>
        <v/>
      </c>
      <c r="AD3525">
        <f>IF($B3525="","",IFERROR(INDEX('CCA Util %'!$G:$G,MATCH($B3525,'CCA Util %'!$E:$E,0)),""))</f>
        <v/>
      </c>
      <c r="AE3525">
        <f>IF(OR($B3525="",$U3525=""),"",$U3525&amp;" &amp; "&amp;IF(OR($AD3525="",$AD3525=0),"Util NA",$AD3525&amp;" Util"))</f>
        <v/>
      </c>
    </row>
    <row r="3526" ht="15.75" customHeight="1" s="42">
      <c r="A3526" s="41" t="n"/>
      <c r="G3526" s="38" t="n"/>
      <c r="H3526" s="38" t="n"/>
      <c r="I3526" s="38" t="n"/>
      <c r="J3526" s="38" t="n"/>
      <c r="K3526" s="38" t="n"/>
      <c r="L3526" s="38" t="n"/>
      <c r="N3526" s="36">
        <f>IF($B3526="","",IF($C3526="SUPERSTORE","Superstore","DH"))</f>
        <v/>
      </c>
      <c r="O3526" s="36">
        <f>IF($B3526="","",IFERROR(VLOOKUP($B3526,Mapping!$A:$C,2,0),"Not Mapped"))</f>
        <v/>
      </c>
      <c r="P3526" s="36">
        <f>IF($B3526="","",IFERROR(VLOOKUP($B3526,Mapping!$A:$C,3,0),"Not Mapped"))</f>
        <v/>
      </c>
      <c r="Q3526" s="36">
        <f>IF($B3526="","",IFERROR(VLOOKUP($O3526,Leaders!$A:$B,2,0),"Not Mapped"))</f>
        <v/>
      </c>
      <c r="R3526" s="36">
        <f>IF($B3526="","",IF(COUNTIF(Exclusions!$A:$A,$B3526)&gt;0,"Yes","No"))</f>
        <v/>
      </c>
      <c r="S3526" s="38">
        <f>IF($B3526="","",MIN(1,DAY($A3526)/IF($N3526="Superstore",Settings!$B$5,Settings!$B$4)))</f>
        <v/>
      </c>
      <c r="T3526" s="38">
        <f>IF(OR($B3526="",$G3526="",$S3526=0),"",$G3526/$S3526)</f>
        <v/>
      </c>
      <c r="U3526" s="36">
        <f>IF($T3526="","",IF($T3526&lt;Settings!$B$8,"Critical",IF($T3526&lt;Settings!$B$9,"Semi Critical","Non Critical")))</f>
        <v/>
      </c>
      <c r="V3526" s="28" t="n"/>
      <c r="Z3526">
        <f>IF($B3526="","",IFERROR(VLOOKUP($B3526,'Plan HC for CCA'!$A:$B,2,0),""))</f>
        <v/>
      </c>
      <c r="AA3526">
        <f>IF(OR($B3526="",$Z3526=""),"",IF(N($M3526)&lt;$Z3526,"Delta","No Delta"))</f>
        <v/>
      </c>
      <c r="AB3526">
        <f>IF(OR($B3526="",$Z3526=""),"",MAX(0,$Z3526-N($M3526)))</f>
        <v/>
      </c>
      <c r="AC3526" s="46">
        <f>IF($B3526="","",IFERROR(INDEX('CCA Util %'!$H:$H,MATCH($B3526,'CCA Util %'!$E:$E,0)),""))</f>
        <v/>
      </c>
      <c r="AD3526">
        <f>IF($B3526="","",IFERROR(INDEX('CCA Util %'!$G:$G,MATCH($B3526,'CCA Util %'!$E:$E,0)),""))</f>
        <v/>
      </c>
      <c r="AE3526">
        <f>IF(OR($B3526="",$U3526=""),"",$U3526&amp;" &amp; "&amp;IF(OR($AD3526="",$AD3526=0),"Util NA",$AD3526&amp;" Util"))</f>
        <v/>
      </c>
    </row>
    <row r="3527" ht="15.75" customHeight="1" s="42">
      <c r="A3527" s="41" t="n"/>
      <c r="G3527" s="38" t="n"/>
      <c r="H3527" s="38" t="n"/>
      <c r="I3527" s="38" t="n"/>
      <c r="J3527" s="38" t="n"/>
      <c r="K3527" s="38" t="n"/>
      <c r="L3527" s="38" t="n"/>
      <c r="N3527" s="36">
        <f>IF($B3527="","",IF($C3527="SUPERSTORE","Superstore","DH"))</f>
        <v/>
      </c>
      <c r="O3527" s="36">
        <f>IF($B3527="","",IFERROR(VLOOKUP($B3527,Mapping!$A:$C,2,0),"Not Mapped"))</f>
        <v/>
      </c>
      <c r="P3527" s="36">
        <f>IF($B3527="","",IFERROR(VLOOKUP($B3527,Mapping!$A:$C,3,0),"Not Mapped"))</f>
        <v/>
      </c>
      <c r="Q3527" s="36">
        <f>IF($B3527="","",IFERROR(VLOOKUP($O3527,Leaders!$A:$B,2,0),"Not Mapped"))</f>
        <v/>
      </c>
      <c r="R3527" s="36">
        <f>IF($B3527="","",IF(COUNTIF(Exclusions!$A:$A,$B3527)&gt;0,"Yes","No"))</f>
        <v/>
      </c>
      <c r="S3527" s="38">
        <f>IF($B3527="","",MIN(1,DAY($A3527)/IF($N3527="Superstore",Settings!$B$5,Settings!$B$4)))</f>
        <v/>
      </c>
      <c r="T3527" s="38">
        <f>IF(OR($B3527="",$G3527="",$S3527=0),"",$G3527/$S3527)</f>
        <v/>
      </c>
      <c r="U3527" s="36">
        <f>IF($T3527="","",IF($T3527&lt;Settings!$B$8,"Critical",IF($T3527&lt;Settings!$B$9,"Semi Critical","Non Critical")))</f>
        <v/>
      </c>
      <c r="V3527" s="28" t="n"/>
      <c r="Z3527">
        <f>IF($B3527="","",IFERROR(VLOOKUP($B3527,'Plan HC for CCA'!$A:$B,2,0),""))</f>
        <v/>
      </c>
      <c r="AA3527">
        <f>IF(OR($B3527="",$Z3527=""),"",IF(N($M3527)&lt;$Z3527,"Delta","No Delta"))</f>
        <v/>
      </c>
      <c r="AB3527">
        <f>IF(OR($B3527="",$Z3527=""),"",MAX(0,$Z3527-N($M3527)))</f>
        <v/>
      </c>
      <c r="AC3527" s="46">
        <f>IF($B3527="","",IFERROR(INDEX('CCA Util %'!$H:$H,MATCH($B3527,'CCA Util %'!$E:$E,0)),""))</f>
        <v/>
      </c>
      <c r="AD3527">
        <f>IF($B3527="","",IFERROR(INDEX('CCA Util %'!$G:$G,MATCH($B3527,'CCA Util %'!$E:$E,0)),""))</f>
        <v/>
      </c>
      <c r="AE3527">
        <f>IF(OR($B3527="",$U3527=""),"",$U3527&amp;" &amp; "&amp;IF(OR($AD3527="",$AD3527=0),"Util NA",$AD3527&amp;" Util"))</f>
        <v/>
      </c>
    </row>
    <row r="3528" ht="15.75" customHeight="1" s="42">
      <c r="A3528" s="41" t="n"/>
      <c r="G3528" s="38" t="n"/>
      <c r="H3528" s="38" t="n"/>
      <c r="I3528" s="38" t="n"/>
      <c r="J3528" s="38" t="n"/>
      <c r="K3528" s="38" t="n"/>
      <c r="L3528" s="38" t="n"/>
      <c r="N3528" s="36">
        <f>IF($B3528="","",IF($C3528="SUPERSTORE","Superstore","DH"))</f>
        <v/>
      </c>
      <c r="O3528" s="36">
        <f>IF($B3528="","",IFERROR(VLOOKUP($B3528,Mapping!$A:$C,2,0),"Not Mapped"))</f>
        <v/>
      </c>
      <c r="P3528" s="36">
        <f>IF($B3528="","",IFERROR(VLOOKUP($B3528,Mapping!$A:$C,3,0),"Not Mapped"))</f>
        <v/>
      </c>
      <c r="Q3528" s="36">
        <f>IF($B3528="","",IFERROR(VLOOKUP($O3528,Leaders!$A:$B,2,0),"Not Mapped"))</f>
        <v/>
      </c>
      <c r="R3528" s="36">
        <f>IF($B3528="","",IF(COUNTIF(Exclusions!$A:$A,$B3528)&gt;0,"Yes","No"))</f>
        <v/>
      </c>
      <c r="S3528" s="38">
        <f>IF($B3528="","",MIN(1,DAY($A3528)/IF($N3528="Superstore",Settings!$B$5,Settings!$B$4)))</f>
        <v/>
      </c>
      <c r="T3528" s="38">
        <f>IF(OR($B3528="",$G3528="",$S3528=0),"",$G3528/$S3528)</f>
        <v/>
      </c>
      <c r="U3528" s="36">
        <f>IF($T3528="","",IF($T3528&lt;Settings!$B$8,"Critical",IF($T3528&lt;Settings!$B$9,"Semi Critical","Non Critical")))</f>
        <v/>
      </c>
      <c r="V3528" s="28" t="n"/>
      <c r="Z3528">
        <f>IF($B3528="","",IFERROR(VLOOKUP($B3528,'Plan HC for CCA'!$A:$B,2,0),""))</f>
        <v/>
      </c>
      <c r="AA3528">
        <f>IF(OR($B3528="",$Z3528=""),"",IF(N($M3528)&lt;$Z3528,"Delta","No Delta"))</f>
        <v/>
      </c>
      <c r="AB3528">
        <f>IF(OR($B3528="",$Z3528=""),"",MAX(0,$Z3528-N($M3528)))</f>
        <v/>
      </c>
      <c r="AC3528" s="46">
        <f>IF($B3528="","",IFERROR(INDEX('CCA Util %'!$H:$H,MATCH($B3528,'CCA Util %'!$E:$E,0)),""))</f>
        <v/>
      </c>
      <c r="AD3528">
        <f>IF($B3528="","",IFERROR(INDEX('CCA Util %'!$G:$G,MATCH($B3528,'CCA Util %'!$E:$E,0)),""))</f>
        <v/>
      </c>
      <c r="AE3528">
        <f>IF(OR($B3528="",$U3528=""),"",$U3528&amp;" &amp; "&amp;IF(OR($AD3528="",$AD3528=0),"Util NA",$AD3528&amp;" Util"))</f>
        <v/>
      </c>
    </row>
    <row r="3529" ht="15.75" customHeight="1" s="42">
      <c r="A3529" s="41" t="n"/>
      <c r="G3529" s="38" t="n"/>
      <c r="H3529" s="38" t="n"/>
      <c r="I3529" s="38" t="n"/>
      <c r="J3529" s="38" t="n"/>
      <c r="K3529" s="38" t="n"/>
      <c r="L3529" s="38" t="n"/>
      <c r="N3529" s="36">
        <f>IF($B3529="","",IF($C3529="SUPERSTORE","Superstore","DH"))</f>
        <v/>
      </c>
      <c r="O3529" s="36">
        <f>IF($B3529="","",IFERROR(VLOOKUP($B3529,Mapping!$A:$C,2,0),"Not Mapped"))</f>
        <v/>
      </c>
      <c r="P3529" s="36">
        <f>IF($B3529="","",IFERROR(VLOOKUP($B3529,Mapping!$A:$C,3,0),"Not Mapped"))</f>
        <v/>
      </c>
      <c r="Q3529" s="36">
        <f>IF($B3529="","",IFERROR(VLOOKUP($O3529,Leaders!$A:$B,2,0),"Not Mapped"))</f>
        <v/>
      </c>
      <c r="R3529" s="36">
        <f>IF($B3529="","",IF(COUNTIF(Exclusions!$A:$A,$B3529)&gt;0,"Yes","No"))</f>
        <v/>
      </c>
      <c r="S3529" s="38">
        <f>IF($B3529="","",MIN(1,DAY($A3529)/IF($N3529="Superstore",Settings!$B$5,Settings!$B$4)))</f>
        <v/>
      </c>
      <c r="T3529" s="38">
        <f>IF(OR($B3529="",$G3529="",$S3529=0),"",$G3529/$S3529)</f>
        <v/>
      </c>
      <c r="U3529" s="36">
        <f>IF($T3529="","",IF($T3529&lt;Settings!$B$8,"Critical",IF($T3529&lt;Settings!$B$9,"Semi Critical","Non Critical")))</f>
        <v/>
      </c>
      <c r="V3529" s="28" t="n"/>
      <c r="Z3529">
        <f>IF($B3529="","",IFERROR(VLOOKUP($B3529,'Plan HC for CCA'!$A:$B,2,0),""))</f>
        <v/>
      </c>
      <c r="AA3529">
        <f>IF(OR($B3529="",$Z3529=""),"",IF(N($M3529)&lt;$Z3529,"Delta","No Delta"))</f>
        <v/>
      </c>
      <c r="AB3529">
        <f>IF(OR($B3529="",$Z3529=""),"",MAX(0,$Z3529-N($M3529)))</f>
        <v/>
      </c>
      <c r="AC3529" s="46">
        <f>IF($B3529="","",IFERROR(INDEX('CCA Util %'!$H:$H,MATCH($B3529,'CCA Util %'!$E:$E,0)),""))</f>
        <v/>
      </c>
      <c r="AD3529">
        <f>IF($B3529="","",IFERROR(INDEX('CCA Util %'!$G:$G,MATCH($B3529,'CCA Util %'!$E:$E,0)),""))</f>
        <v/>
      </c>
      <c r="AE3529">
        <f>IF(OR($B3529="",$U3529=""),"",$U3529&amp;" &amp; "&amp;IF(OR($AD3529="",$AD3529=0),"Util NA",$AD3529&amp;" Util"))</f>
        <v/>
      </c>
    </row>
    <row r="3530" ht="15.75" customHeight="1" s="42">
      <c r="A3530" s="41" t="n"/>
      <c r="G3530" s="38" t="n"/>
      <c r="H3530" s="38" t="n"/>
      <c r="I3530" s="38" t="n"/>
      <c r="J3530" s="38" t="n"/>
      <c r="K3530" s="38" t="n"/>
      <c r="L3530" s="38" t="n"/>
      <c r="N3530" s="36">
        <f>IF($B3530="","",IF($C3530="SUPERSTORE","Superstore","DH"))</f>
        <v/>
      </c>
      <c r="O3530" s="36">
        <f>IF($B3530="","",IFERROR(VLOOKUP($B3530,Mapping!$A:$C,2,0),"Not Mapped"))</f>
        <v/>
      </c>
      <c r="P3530" s="36">
        <f>IF($B3530="","",IFERROR(VLOOKUP($B3530,Mapping!$A:$C,3,0),"Not Mapped"))</f>
        <v/>
      </c>
      <c r="Q3530" s="36">
        <f>IF($B3530="","",IFERROR(VLOOKUP($O3530,Leaders!$A:$B,2,0),"Not Mapped"))</f>
        <v/>
      </c>
      <c r="R3530" s="36">
        <f>IF($B3530="","",IF(COUNTIF(Exclusions!$A:$A,$B3530)&gt;0,"Yes","No"))</f>
        <v/>
      </c>
      <c r="S3530" s="38">
        <f>IF($B3530="","",MIN(1,DAY($A3530)/IF($N3530="Superstore",Settings!$B$5,Settings!$B$4)))</f>
        <v/>
      </c>
      <c r="T3530" s="38">
        <f>IF(OR($B3530="",$G3530="",$S3530=0),"",$G3530/$S3530)</f>
        <v/>
      </c>
      <c r="U3530" s="36">
        <f>IF($T3530="","",IF($T3530&lt;Settings!$B$8,"Critical",IF($T3530&lt;Settings!$B$9,"Semi Critical","Non Critical")))</f>
        <v/>
      </c>
      <c r="V3530" s="28" t="n"/>
      <c r="Z3530">
        <f>IF($B3530="","",IFERROR(VLOOKUP($B3530,'Plan HC for CCA'!$A:$B,2,0),""))</f>
        <v/>
      </c>
      <c r="AA3530">
        <f>IF(OR($B3530="",$Z3530=""),"",IF(N($M3530)&lt;$Z3530,"Delta","No Delta"))</f>
        <v/>
      </c>
      <c r="AB3530">
        <f>IF(OR($B3530="",$Z3530=""),"",MAX(0,$Z3530-N($M3530)))</f>
        <v/>
      </c>
      <c r="AC3530" s="46">
        <f>IF($B3530="","",IFERROR(INDEX('CCA Util %'!$H:$H,MATCH($B3530,'CCA Util %'!$E:$E,0)),""))</f>
        <v/>
      </c>
      <c r="AD3530">
        <f>IF($B3530="","",IFERROR(INDEX('CCA Util %'!$G:$G,MATCH($B3530,'CCA Util %'!$E:$E,0)),""))</f>
        <v/>
      </c>
      <c r="AE3530">
        <f>IF(OR($B3530="",$U3530=""),"",$U3530&amp;" &amp; "&amp;IF(OR($AD3530="",$AD3530=0),"Util NA",$AD3530&amp;" Util"))</f>
        <v/>
      </c>
    </row>
    <row r="3531" ht="15.75" customHeight="1" s="42">
      <c r="A3531" s="41" t="n"/>
      <c r="G3531" s="38" t="n"/>
      <c r="H3531" s="38" t="n"/>
      <c r="I3531" s="38" t="n"/>
      <c r="J3531" s="38" t="n"/>
      <c r="K3531" s="38" t="n"/>
      <c r="L3531" s="38" t="n"/>
      <c r="N3531" s="36">
        <f>IF($B3531="","",IF($C3531="SUPERSTORE","Superstore","DH"))</f>
        <v/>
      </c>
      <c r="O3531" s="36">
        <f>IF($B3531="","",IFERROR(VLOOKUP($B3531,Mapping!$A:$C,2,0),"Not Mapped"))</f>
        <v/>
      </c>
      <c r="P3531" s="36">
        <f>IF($B3531="","",IFERROR(VLOOKUP($B3531,Mapping!$A:$C,3,0),"Not Mapped"))</f>
        <v/>
      </c>
      <c r="Q3531" s="36">
        <f>IF($B3531="","",IFERROR(VLOOKUP($O3531,Leaders!$A:$B,2,0),"Not Mapped"))</f>
        <v/>
      </c>
      <c r="R3531" s="36">
        <f>IF($B3531="","",IF(COUNTIF(Exclusions!$A:$A,$B3531)&gt;0,"Yes","No"))</f>
        <v/>
      </c>
      <c r="S3531" s="38">
        <f>IF($B3531="","",MIN(1,DAY($A3531)/IF($N3531="Superstore",Settings!$B$5,Settings!$B$4)))</f>
        <v/>
      </c>
      <c r="T3531" s="38">
        <f>IF(OR($B3531="",$G3531="",$S3531=0),"",$G3531/$S3531)</f>
        <v/>
      </c>
      <c r="U3531" s="36">
        <f>IF($T3531="","",IF($T3531&lt;Settings!$B$8,"Critical",IF($T3531&lt;Settings!$B$9,"Semi Critical","Non Critical")))</f>
        <v/>
      </c>
      <c r="V3531" s="28" t="n"/>
      <c r="Z3531">
        <f>IF($B3531="","",IFERROR(VLOOKUP($B3531,'Plan HC for CCA'!$A:$B,2,0),""))</f>
        <v/>
      </c>
      <c r="AA3531">
        <f>IF(OR($B3531="",$Z3531=""),"",IF(N($M3531)&lt;$Z3531,"Delta","No Delta"))</f>
        <v/>
      </c>
      <c r="AB3531">
        <f>IF(OR($B3531="",$Z3531=""),"",MAX(0,$Z3531-N($M3531)))</f>
        <v/>
      </c>
      <c r="AC3531" s="46">
        <f>IF($B3531="","",IFERROR(INDEX('CCA Util %'!$H:$H,MATCH($B3531,'CCA Util %'!$E:$E,0)),""))</f>
        <v/>
      </c>
      <c r="AD3531">
        <f>IF($B3531="","",IFERROR(INDEX('CCA Util %'!$G:$G,MATCH($B3531,'CCA Util %'!$E:$E,0)),""))</f>
        <v/>
      </c>
      <c r="AE3531">
        <f>IF(OR($B3531="",$U3531=""),"",$U3531&amp;" &amp; "&amp;IF(OR($AD3531="",$AD3531=0),"Util NA",$AD3531&amp;" Util"))</f>
        <v/>
      </c>
    </row>
    <row r="3532" ht="15.75" customHeight="1" s="42">
      <c r="A3532" s="41" t="n"/>
      <c r="G3532" s="38" t="n"/>
      <c r="H3532" s="38" t="n"/>
      <c r="I3532" s="38" t="n"/>
      <c r="J3532" s="38" t="n"/>
      <c r="K3532" s="38" t="n"/>
      <c r="L3532" s="38" t="n"/>
      <c r="N3532" s="36">
        <f>IF($B3532="","",IF($C3532="SUPERSTORE","Superstore","DH"))</f>
        <v/>
      </c>
      <c r="O3532" s="36">
        <f>IF($B3532="","",IFERROR(VLOOKUP($B3532,Mapping!$A:$C,2,0),"Not Mapped"))</f>
        <v/>
      </c>
      <c r="P3532" s="36">
        <f>IF($B3532="","",IFERROR(VLOOKUP($B3532,Mapping!$A:$C,3,0),"Not Mapped"))</f>
        <v/>
      </c>
      <c r="Q3532" s="36">
        <f>IF($B3532="","",IFERROR(VLOOKUP($O3532,Leaders!$A:$B,2,0),"Not Mapped"))</f>
        <v/>
      </c>
      <c r="R3532" s="36">
        <f>IF($B3532="","",IF(COUNTIF(Exclusions!$A:$A,$B3532)&gt;0,"Yes","No"))</f>
        <v/>
      </c>
      <c r="S3532" s="38">
        <f>IF($B3532="","",MIN(1,DAY($A3532)/IF($N3532="Superstore",Settings!$B$5,Settings!$B$4)))</f>
        <v/>
      </c>
      <c r="T3532" s="38">
        <f>IF(OR($B3532="",$G3532="",$S3532=0),"",$G3532/$S3532)</f>
        <v/>
      </c>
      <c r="U3532" s="36">
        <f>IF($T3532="","",IF($T3532&lt;Settings!$B$8,"Critical",IF($T3532&lt;Settings!$B$9,"Semi Critical","Non Critical")))</f>
        <v/>
      </c>
      <c r="V3532" s="28" t="n"/>
      <c r="Z3532">
        <f>IF($B3532="","",IFERROR(VLOOKUP($B3532,'Plan HC for CCA'!$A:$B,2,0),""))</f>
        <v/>
      </c>
      <c r="AA3532">
        <f>IF(OR($B3532="",$Z3532=""),"",IF(N($M3532)&lt;$Z3532,"Delta","No Delta"))</f>
        <v/>
      </c>
      <c r="AB3532">
        <f>IF(OR($B3532="",$Z3532=""),"",MAX(0,$Z3532-N($M3532)))</f>
        <v/>
      </c>
      <c r="AC3532" s="46">
        <f>IF($B3532="","",IFERROR(INDEX('CCA Util %'!$H:$H,MATCH($B3532,'CCA Util %'!$E:$E,0)),""))</f>
        <v/>
      </c>
      <c r="AD3532">
        <f>IF($B3532="","",IFERROR(INDEX('CCA Util %'!$G:$G,MATCH($B3532,'CCA Util %'!$E:$E,0)),""))</f>
        <v/>
      </c>
      <c r="AE3532">
        <f>IF(OR($B3532="",$U3532=""),"",$U3532&amp;" &amp; "&amp;IF(OR($AD3532="",$AD3532=0),"Util NA",$AD3532&amp;" Util"))</f>
        <v/>
      </c>
    </row>
    <row r="3533" ht="15.75" customHeight="1" s="42">
      <c r="A3533" s="41" t="n"/>
      <c r="G3533" s="38" t="n"/>
      <c r="H3533" s="38" t="n"/>
      <c r="I3533" s="38" t="n"/>
      <c r="J3533" s="38" t="n"/>
      <c r="K3533" s="38" t="n"/>
      <c r="L3533" s="38" t="n"/>
      <c r="N3533" s="36">
        <f>IF($B3533="","",IF($C3533="SUPERSTORE","Superstore","DH"))</f>
        <v/>
      </c>
      <c r="O3533" s="36">
        <f>IF($B3533="","",IFERROR(VLOOKUP($B3533,Mapping!$A:$C,2,0),"Not Mapped"))</f>
        <v/>
      </c>
      <c r="P3533" s="36">
        <f>IF($B3533="","",IFERROR(VLOOKUP($B3533,Mapping!$A:$C,3,0),"Not Mapped"))</f>
        <v/>
      </c>
      <c r="Q3533" s="36">
        <f>IF($B3533="","",IFERROR(VLOOKUP($O3533,Leaders!$A:$B,2,0),"Not Mapped"))</f>
        <v/>
      </c>
      <c r="R3533" s="36">
        <f>IF($B3533="","",IF(COUNTIF(Exclusions!$A:$A,$B3533)&gt;0,"Yes","No"))</f>
        <v/>
      </c>
      <c r="S3533" s="38">
        <f>IF($B3533="","",MIN(1,DAY($A3533)/IF($N3533="Superstore",Settings!$B$5,Settings!$B$4)))</f>
        <v/>
      </c>
      <c r="T3533" s="38">
        <f>IF(OR($B3533="",$G3533="",$S3533=0),"",$G3533/$S3533)</f>
        <v/>
      </c>
      <c r="U3533" s="36">
        <f>IF($T3533="","",IF($T3533&lt;Settings!$B$8,"Critical",IF($T3533&lt;Settings!$B$9,"Semi Critical","Non Critical")))</f>
        <v/>
      </c>
      <c r="V3533" s="28" t="n"/>
      <c r="Z3533">
        <f>IF($B3533="","",IFERROR(VLOOKUP($B3533,'Plan HC for CCA'!$A:$B,2,0),""))</f>
        <v/>
      </c>
      <c r="AA3533">
        <f>IF(OR($B3533="",$Z3533=""),"",IF(N($M3533)&lt;$Z3533,"Delta","No Delta"))</f>
        <v/>
      </c>
      <c r="AB3533">
        <f>IF(OR($B3533="",$Z3533=""),"",MAX(0,$Z3533-N($M3533)))</f>
        <v/>
      </c>
      <c r="AC3533" s="46">
        <f>IF($B3533="","",IFERROR(INDEX('CCA Util %'!$H:$H,MATCH($B3533,'CCA Util %'!$E:$E,0)),""))</f>
        <v/>
      </c>
      <c r="AD3533">
        <f>IF($B3533="","",IFERROR(INDEX('CCA Util %'!$G:$G,MATCH($B3533,'CCA Util %'!$E:$E,0)),""))</f>
        <v/>
      </c>
      <c r="AE3533">
        <f>IF(OR($B3533="",$U3533=""),"",$U3533&amp;" &amp; "&amp;IF(OR($AD3533="",$AD3533=0),"Util NA",$AD3533&amp;" Util"))</f>
        <v/>
      </c>
    </row>
    <row r="3534" ht="15.75" customHeight="1" s="42">
      <c r="A3534" s="41" t="n"/>
      <c r="G3534" s="38" t="n"/>
      <c r="H3534" s="38" t="n"/>
      <c r="I3534" s="38" t="n"/>
      <c r="J3534" s="38" t="n"/>
      <c r="K3534" s="38" t="n"/>
      <c r="L3534" s="38" t="n"/>
      <c r="N3534" s="36">
        <f>IF($B3534="","",IF($C3534="SUPERSTORE","Superstore","DH"))</f>
        <v/>
      </c>
      <c r="O3534" s="36">
        <f>IF($B3534="","",IFERROR(VLOOKUP($B3534,Mapping!$A:$C,2,0),"Not Mapped"))</f>
        <v/>
      </c>
      <c r="P3534" s="36">
        <f>IF($B3534="","",IFERROR(VLOOKUP($B3534,Mapping!$A:$C,3,0),"Not Mapped"))</f>
        <v/>
      </c>
      <c r="Q3534" s="36">
        <f>IF($B3534="","",IFERROR(VLOOKUP($O3534,Leaders!$A:$B,2,0),"Not Mapped"))</f>
        <v/>
      </c>
      <c r="R3534" s="36">
        <f>IF($B3534="","",IF(COUNTIF(Exclusions!$A:$A,$B3534)&gt;0,"Yes","No"))</f>
        <v/>
      </c>
      <c r="S3534" s="38">
        <f>IF($B3534="","",MIN(1,DAY($A3534)/IF($N3534="Superstore",Settings!$B$5,Settings!$B$4)))</f>
        <v/>
      </c>
      <c r="T3534" s="38">
        <f>IF(OR($B3534="",$G3534="",$S3534=0),"",$G3534/$S3534)</f>
        <v/>
      </c>
      <c r="U3534" s="36">
        <f>IF($T3534="","",IF($T3534&lt;Settings!$B$8,"Critical",IF($T3534&lt;Settings!$B$9,"Semi Critical","Non Critical")))</f>
        <v/>
      </c>
      <c r="V3534" s="28" t="n"/>
      <c r="Z3534">
        <f>IF($B3534="","",IFERROR(VLOOKUP($B3534,'Plan HC for CCA'!$A:$B,2,0),""))</f>
        <v/>
      </c>
      <c r="AA3534">
        <f>IF(OR($B3534="",$Z3534=""),"",IF(N($M3534)&lt;$Z3534,"Delta","No Delta"))</f>
        <v/>
      </c>
      <c r="AB3534">
        <f>IF(OR($B3534="",$Z3534=""),"",MAX(0,$Z3534-N($M3534)))</f>
        <v/>
      </c>
      <c r="AC3534" s="46">
        <f>IF($B3534="","",IFERROR(INDEX('CCA Util %'!$H:$H,MATCH($B3534,'CCA Util %'!$E:$E,0)),""))</f>
        <v/>
      </c>
      <c r="AD3534">
        <f>IF($B3534="","",IFERROR(INDEX('CCA Util %'!$G:$G,MATCH($B3534,'CCA Util %'!$E:$E,0)),""))</f>
        <v/>
      </c>
      <c r="AE3534">
        <f>IF(OR($B3534="",$U3534=""),"",$U3534&amp;" &amp; "&amp;IF(OR($AD3534="",$AD3534=0),"Util NA",$AD3534&amp;" Util"))</f>
        <v/>
      </c>
    </row>
    <row r="3535" ht="15.75" customHeight="1" s="42">
      <c r="A3535" s="41" t="n"/>
      <c r="G3535" s="38" t="n"/>
      <c r="H3535" s="38" t="n"/>
      <c r="I3535" s="38" t="n"/>
      <c r="J3535" s="38" t="n"/>
      <c r="K3535" s="38" t="n"/>
      <c r="L3535" s="38" t="n"/>
      <c r="N3535" s="36">
        <f>IF($B3535="","",IF($C3535="SUPERSTORE","Superstore","DH"))</f>
        <v/>
      </c>
      <c r="O3535" s="36">
        <f>IF($B3535="","",IFERROR(VLOOKUP($B3535,Mapping!$A:$C,2,0),"Not Mapped"))</f>
        <v/>
      </c>
      <c r="P3535" s="36">
        <f>IF($B3535="","",IFERROR(VLOOKUP($B3535,Mapping!$A:$C,3,0),"Not Mapped"))</f>
        <v/>
      </c>
      <c r="Q3535" s="36">
        <f>IF($B3535="","",IFERROR(VLOOKUP($O3535,Leaders!$A:$B,2,0),"Not Mapped"))</f>
        <v/>
      </c>
      <c r="R3535" s="36">
        <f>IF($B3535="","",IF(COUNTIF(Exclusions!$A:$A,$B3535)&gt;0,"Yes","No"))</f>
        <v/>
      </c>
      <c r="S3535" s="38">
        <f>IF($B3535="","",MIN(1,DAY($A3535)/IF($N3535="Superstore",Settings!$B$5,Settings!$B$4)))</f>
        <v/>
      </c>
      <c r="T3535" s="38">
        <f>IF(OR($B3535="",$G3535="",$S3535=0),"",$G3535/$S3535)</f>
        <v/>
      </c>
      <c r="U3535" s="36">
        <f>IF($T3535="","",IF($T3535&lt;Settings!$B$8,"Critical",IF($T3535&lt;Settings!$B$9,"Semi Critical","Non Critical")))</f>
        <v/>
      </c>
      <c r="V3535" s="28" t="n"/>
      <c r="Z3535">
        <f>IF($B3535="","",IFERROR(VLOOKUP($B3535,'Plan HC for CCA'!$A:$B,2,0),""))</f>
        <v/>
      </c>
      <c r="AA3535">
        <f>IF(OR($B3535="",$Z3535=""),"",IF(N($M3535)&lt;$Z3535,"Delta","No Delta"))</f>
        <v/>
      </c>
      <c r="AB3535">
        <f>IF(OR($B3535="",$Z3535=""),"",MAX(0,$Z3535-N($M3535)))</f>
        <v/>
      </c>
      <c r="AC3535" s="46">
        <f>IF($B3535="","",IFERROR(INDEX('CCA Util %'!$H:$H,MATCH($B3535,'CCA Util %'!$E:$E,0)),""))</f>
        <v/>
      </c>
      <c r="AD3535">
        <f>IF($B3535="","",IFERROR(INDEX('CCA Util %'!$G:$G,MATCH($B3535,'CCA Util %'!$E:$E,0)),""))</f>
        <v/>
      </c>
      <c r="AE3535">
        <f>IF(OR($B3535="",$U3535=""),"",$U3535&amp;" &amp; "&amp;IF(OR($AD3535="",$AD3535=0),"Util NA",$AD3535&amp;" Util"))</f>
        <v/>
      </c>
    </row>
    <row r="3536" ht="15.75" customHeight="1" s="42">
      <c r="A3536" s="41" t="n"/>
      <c r="G3536" s="38" t="n"/>
      <c r="H3536" s="38" t="n"/>
      <c r="I3536" s="38" t="n"/>
      <c r="J3536" s="38" t="n"/>
      <c r="K3536" s="38" t="n"/>
      <c r="L3536" s="38" t="n"/>
      <c r="N3536" s="36">
        <f>IF($B3536="","",IF($C3536="SUPERSTORE","Superstore","DH"))</f>
        <v/>
      </c>
      <c r="O3536" s="36">
        <f>IF($B3536="","",IFERROR(VLOOKUP($B3536,Mapping!$A:$C,2,0),"Not Mapped"))</f>
        <v/>
      </c>
      <c r="P3536" s="36">
        <f>IF($B3536="","",IFERROR(VLOOKUP($B3536,Mapping!$A:$C,3,0),"Not Mapped"))</f>
        <v/>
      </c>
      <c r="Q3536" s="36">
        <f>IF($B3536="","",IFERROR(VLOOKUP($O3536,Leaders!$A:$B,2,0),"Not Mapped"))</f>
        <v/>
      </c>
      <c r="R3536" s="36">
        <f>IF($B3536="","",IF(COUNTIF(Exclusions!$A:$A,$B3536)&gt;0,"Yes","No"))</f>
        <v/>
      </c>
      <c r="S3536" s="38">
        <f>IF($B3536="","",MIN(1,DAY($A3536)/IF($N3536="Superstore",Settings!$B$5,Settings!$B$4)))</f>
        <v/>
      </c>
      <c r="T3536" s="38">
        <f>IF(OR($B3536="",$G3536="",$S3536=0),"",$G3536/$S3536)</f>
        <v/>
      </c>
      <c r="U3536" s="36">
        <f>IF($T3536="","",IF($T3536&lt;Settings!$B$8,"Critical",IF($T3536&lt;Settings!$B$9,"Semi Critical","Non Critical")))</f>
        <v/>
      </c>
      <c r="V3536" s="28" t="n"/>
      <c r="Z3536">
        <f>IF($B3536="","",IFERROR(VLOOKUP($B3536,'Plan HC for CCA'!$A:$B,2,0),""))</f>
        <v/>
      </c>
      <c r="AA3536">
        <f>IF(OR($B3536="",$Z3536=""),"",IF(N($M3536)&lt;$Z3536,"Delta","No Delta"))</f>
        <v/>
      </c>
      <c r="AB3536">
        <f>IF(OR($B3536="",$Z3536=""),"",MAX(0,$Z3536-N($M3536)))</f>
        <v/>
      </c>
      <c r="AC3536" s="46">
        <f>IF($B3536="","",IFERROR(INDEX('CCA Util %'!$H:$H,MATCH($B3536,'CCA Util %'!$E:$E,0)),""))</f>
        <v/>
      </c>
      <c r="AD3536">
        <f>IF($B3536="","",IFERROR(INDEX('CCA Util %'!$G:$G,MATCH($B3536,'CCA Util %'!$E:$E,0)),""))</f>
        <v/>
      </c>
      <c r="AE3536">
        <f>IF(OR($B3536="",$U3536=""),"",$U3536&amp;" &amp; "&amp;IF(OR($AD3536="",$AD3536=0),"Util NA",$AD3536&amp;" Util"))</f>
        <v/>
      </c>
    </row>
    <row r="3537" ht="15.75" customHeight="1" s="42">
      <c r="A3537" s="41" t="n"/>
      <c r="G3537" s="38" t="n"/>
      <c r="H3537" s="38" t="n"/>
      <c r="I3537" s="38" t="n"/>
      <c r="J3537" s="38" t="n"/>
      <c r="K3537" s="38" t="n"/>
      <c r="L3537" s="38" t="n"/>
      <c r="N3537" s="36">
        <f>IF($B3537="","",IF($C3537="SUPERSTORE","Superstore","DH"))</f>
        <v/>
      </c>
      <c r="O3537" s="36">
        <f>IF($B3537="","",IFERROR(VLOOKUP($B3537,Mapping!$A:$C,2,0),"Not Mapped"))</f>
        <v/>
      </c>
      <c r="P3537" s="36">
        <f>IF($B3537="","",IFERROR(VLOOKUP($B3537,Mapping!$A:$C,3,0),"Not Mapped"))</f>
        <v/>
      </c>
      <c r="Q3537" s="36">
        <f>IF($B3537="","",IFERROR(VLOOKUP($O3537,Leaders!$A:$B,2,0),"Not Mapped"))</f>
        <v/>
      </c>
      <c r="R3537" s="36">
        <f>IF($B3537="","",IF(COUNTIF(Exclusions!$A:$A,$B3537)&gt;0,"Yes","No"))</f>
        <v/>
      </c>
      <c r="S3537" s="38">
        <f>IF($B3537="","",MIN(1,DAY($A3537)/IF($N3537="Superstore",Settings!$B$5,Settings!$B$4)))</f>
        <v/>
      </c>
      <c r="T3537" s="38">
        <f>IF(OR($B3537="",$G3537="",$S3537=0),"",$G3537/$S3537)</f>
        <v/>
      </c>
      <c r="U3537" s="36">
        <f>IF($T3537="","",IF($T3537&lt;Settings!$B$8,"Critical",IF($T3537&lt;Settings!$B$9,"Semi Critical","Non Critical")))</f>
        <v/>
      </c>
      <c r="V3537" s="28" t="n"/>
      <c r="Z3537">
        <f>IF($B3537="","",IFERROR(VLOOKUP($B3537,'Plan HC for CCA'!$A:$B,2,0),""))</f>
        <v/>
      </c>
      <c r="AA3537">
        <f>IF(OR($B3537="",$Z3537=""),"",IF(N($M3537)&lt;$Z3537,"Delta","No Delta"))</f>
        <v/>
      </c>
      <c r="AB3537">
        <f>IF(OR($B3537="",$Z3537=""),"",MAX(0,$Z3537-N($M3537)))</f>
        <v/>
      </c>
      <c r="AC3537" s="46">
        <f>IF($B3537="","",IFERROR(INDEX('CCA Util %'!$H:$H,MATCH($B3537,'CCA Util %'!$E:$E,0)),""))</f>
        <v/>
      </c>
      <c r="AD3537">
        <f>IF($B3537="","",IFERROR(INDEX('CCA Util %'!$G:$G,MATCH($B3537,'CCA Util %'!$E:$E,0)),""))</f>
        <v/>
      </c>
      <c r="AE3537">
        <f>IF(OR($B3537="",$U3537=""),"",$U3537&amp;" &amp; "&amp;IF(OR($AD3537="",$AD3537=0),"Util NA",$AD3537&amp;" Util"))</f>
        <v/>
      </c>
    </row>
    <row r="3538" ht="15.75" customHeight="1" s="42">
      <c r="A3538" s="41" t="n"/>
      <c r="G3538" s="38" t="n"/>
      <c r="H3538" s="38" t="n"/>
      <c r="I3538" s="38" t="n"/>
      <c r="J3538" s="38" t="n"/>
      <c r="K3538" s="38" t="n"/>
      <c r="L3538" s="38" t="n"/>
      <c r="N3538" s="36">
        <f>IF($B3538="","",IF($C3538="SUPERSTORE","Superstore","DH"))</f>
        <v/>
      </c>
      <c r="O3538" s="36">
        <f>IF($B3538="","",IFERROR(VLOOKUP($B3538,Mapping!$A:$C,2,0),"Not Mapped"))</f>
        <v/>
      </c>
      <c r="P3538" s="36">
        <f>IF($B3538="","",IFERROR(VLOOKUP($B3538,Mapping!$A:$C,3,0),"Not Mapped"))</f>
        <v/>
      </c>
      <c r="Q3538" s="36">
        <f>IF($B3538="","",IFERROR(VLOOKUP($O3538,Leaders!$A:$B,2,0),"Not Mapped"))</f>
        <v/>
      </c>
      <c r="R3538" s="36">
        <f>IF($B3538="","",IF(COUNTIF(Exclusions!$A:$A,$B3538)&gt;0,"Yes","No"))</f>
        <v/>
      </c>
      <c r="S3538" s="38">
        <f>IF($B3538="","",MIN(1,DAY($A3538)/IF($N3538="Superstore",Settings!$B$5,Settings!$B$4)))</f>
        <v/>
      </c>
      <c r="T3538" s="38">
        <f>IF(OR($B3538="",$G3538="",$S3538=0),"",$G3538/$S3538)</f>
        <v/>
      </c>
      <c r="U3538" s="36">
        <f>IF($T3538="","",IF($T3538&lt;Settings!$B$8,"Critical",IF($T3538&lt;Settings!$B$9,"Semi Critical","Non Critical")))</f>
        <v/>
      </c>
      <c r="V3538" s="28" t="n"/>
      <c r="Z3538">
        <f>IF($B3538="","",IFERROR(VLOOKUP($B3538,'Plan HC for CCA'!$A:$B,2,0),""))</f>
        <v/>
      </c>
      <c r="AA3538">
        <f>IF(OR($B3538="",$Z3538=""),"",IF(N($M3538)&lt;$Z3538,"Delta","No Delta"))</f>
        <v/>
      </c>
      <c r="AB3538">
        <f>IF(OR($B3538="",$Z3538=""),"",MAX(0,$Z3538-N($M3538)))</f>
        <v/>
      </c>
      <c r="AC3538" s="46">
        <f>IF($B3538="","",IFERROR(INDEX('CCA Util %'!$H:$H,MATCH($B3538,'CCA Util %'!$E:$E,0)),""))</f>
        <v/>
      </c>
      <c r="AD3538">
        <f>IF($B3538="","",IFERROR(INDEX('CCA Util %'!$G:$G,MATCH($B3538,'CCA Util %'!$E:$E,0)),""))</f>
        <v/>
      </c>
      <c r="AE3538">
        <f>IF(OR($B3538="",$U3538=""),"",$U3538&amp;" &amp; "&amp;IF(OR($AD3538="",$AD3538=0),"Util NA",$AD3538&amp;" Util"))</f>
        <v/>
      </c>
    </row>
    <row r="3539" ht="15.75" customHeight="1" s="42">
      <c r="A3539" s="41" t="n"/>
      <c r="G3539" s="38" t="n"/>
      <c r="H3539" s="38" t="n"/>
      <c r="I3539" s="38" t="n"/>
      <c r="J3539" s="38" t="n"/>
      <c r="K3539" s="38" t="n"/>
      <c r="L3539" s="38" t="n"/>
      <c r="N3539" s="36">
        <f>IF($B3539="","",IF($C3539="SUPERSTORE","Superstore","DH"))</f>
        <v/>
      </c>
      <c r="O3539" s="36">
        <f>IF($B3539="","",IFERROR(VLOOKUP($B3539,Mapping!$A:$C,2,0),"Not Mapped"))</f>
        <v/>
      </c>
      <c r="P3539" s="36">
        <f>IF($B3539="","",IFERROR(VLOOKUP($B3539,Mapping!$A:$C,3,0),"Not Mapped"))</f>
        <v/>
      </c>
      <c r="Q3539" s="36">
        <f>IF($B3539="","",IFERROR(VLOOKUP($O3539,Leaders!$A:$B,2,0),"Not Mapped"))</f>
        <v/>
      </c>
      <c r="R3539" s="36">
        <f>IF($B3539="","",IF(COUNTIF(Exclusions!$A:$A,$B3539)&gt;0,"Yes","No"))</f>
        <v/>
      </c>
      <c r="S3539" s="38">
        <f>IF($B3539="","",MIN(1,DAY($A3539)/IF($N3539="Superstore",Settings!$B$5,Settings!$B$4)))</f>
        <v/>
      </c>
      <c r="T3539" s="38">
        <f>IF(OR($B3539="",$G3539="",$S3539=0),"",$G3539/$S3539)</f>
        <v/>
      </c>
      <c r="U3539" s="36">
        <f>IF($T3539="","",IF($T3539&lt;Settings!$B$8,"Critical",IF($T3539&lt;Settings!$B$9,"Semi Critical","Non Critical")))</f>
        <v/>
      </c>
      <c r="V3539" s="28" t="n"/>
      <c r="Z3539">
        <f>IF($B3539="","",IFERROR(VLOOKUP($B3539,'Plan HC for CCA'!$A:$B,2,0),""))</f>
        <v/>
      </c>
      <c r="AA3539">
        <f>IF(OR($B3539="",$Z3539=""),"",IF(N($M3539)&lt;$Z3539,"Delta","No Delta"))</f>
        <v/>
      </c>
      <c r="AB3539">
        <f>IF(OR($B3539="",$Z3539=""),"",MAX(0,$Z3539-N($M3539)))</f>
        <v/>
      </c>
      <c r="AC3539" s="46">
        <f>IF($B3539="","",IFERROR(INDEX('CCA Util %'!$H:$H,MATCH($B3539,'CCA Util %'!$E:$E,0)),""))</f>
        <v/>
      </c>
      <c r="AD3539">
        <f>IF($B3539="","",IFERROR(INDEX('CCA Util %'!$G:$G,MATCH($B3539,'CCA Util %'!$E:$E,0)),""))</f>
        <v/>
      </c>
      <c r="AE3539">
        <f>IF(OR($B3539="",$U3539=""),"",$U3539&amp;" &amp; "&amp;IF(OR($AD3539="",$AD3539=0),"Util NA",$AD3539&amp;" Util"))</f>
        <v/>
      </c>
    </row>
    <row r="3540" ht="15.75" customHeight="1" s="42">
      <c r="A3540" s="41" t="n"/>
      <c r="G3540" s="38" t="n"/>
      <c r="H3540" s="38" t="n"/>
      <c r="I3540" s="38" t="n"/>
      <c r="J3540" s="38" t="n"/>
      <c r="K3540" s="38" t="n"/>
      <c r="L3540" s="38" t="n"/>
      <c r="N3540" s="36">
        <f>IF($B3540="","",IF($C3540="SUPERSTORE","Superstore","DH"))</f>
        <v/>
      </c>
      <c r="O3540" s="36">
        <f>IF($B3540="","",IFERROR(VLOOKUP($B3540,Mapping!$A:$C,2,0),"Not Mapped"))</f>
        <v/>
      </c>
      <c r="P3540" s="36">
        <f>IF($B3540="","",IFERROR(VLOOKUP($B3540,Mapping!$A:$C,3,0),"Not Mapped"))</f>
        <v/>
      </c>
      <c r="Q3540" s="36">
        <f>IF($B3540="","",IFERROR(VLOOKUP($O3540,Leaders!$A:$B,2,0),"Not Mapped"))</f>
        <v/>
      </c>
      <c r="R3540" s="36">
        <f>IF($B3540="","",IF(COUNTIF(Exclusions!$A:$A,$B3540)&gt;0,"Yes","No"))</f>
        <v/>
      </c>
      <c r="S3540" s="38">
        <f>IF($B3540="","",MIN(1,DAY($A3540)/IF($N3540="Superstore",Settings!$B$5,Settings!$B$4)))</f>
        <v/>
      </c>
      <c r="T3540" s="38">
        <f>IF(OR($B3540="",$G3540="",$S3540=0),"",$G3540/$S3540)</f>
        <v/>
      </c>
      <c r="U3540" s="36">
        <f>IF($T3540="","",IF($T3540&lt;Settings!$B$8,"Critical",IF($T3540&lt;Settings!$B$9,"Semi Critical","Non Critical")))</f>
        <v/>
      </c>
      <c r="V3540" s="28" t="n"/>
      <c r="Z3540">
        <f>IF($B3540="","",IFERROR(VLOOKUP($B3540,'Plan HC for CCA'!$A:$B,2,0),""))</f>
        <v/>
      </c>
      <c r="AA3540">
        <f>IF(OR($B3540="",$Z3540=""),"",IF(N($M3540)&lt;$Z3540,"Delta","No Delta"))</f>
        <v/>
      </c>
      <c r="AB3540">
        <f>IF(OR($B3540="",$Z3540=""),"",MAX(0,$Z3540-N($M3540)))</f>
        <v/>
      </c>
      <c r="AC3540" s="46">
        <f>IF($B3540="","",IFERROR(INDEX('CCA Util %'!$H:$H,MATCH($B3540,'CCA Util %'!$E:$E,0)),""))</f>
        <v/>
      </c>
      <c r="AD3540">
        <f>IF($B3540="","",IFERROR(INDEX('CCA Util %'!$G:$G,MATCH($B3540,'CCA Util %'!$E:$E,0)),""))</f>
        <v/>
      </c>
      <c r="AE3540">
        <f>IF(OR($B3540="",$U3540=""),"",$U3540&amp;" &amp; "&amp;IF(OR($AD3540="",$AD3540=0),"Util NA",$AD3540&amp;" Util"))</f>
        <v/>
      </c>
    </row>
    <row r="3541" ht="15.75" customHeight="1" s="42">
      <c r="A3541" s="41" t="n"/>
      <c r="G3541" s="38" t="n"/>
      <c r="H3541" s="38" t="n"/>
      <c r="I3541" s="38" t="n"/>
      <c r="J3541" s="38" t="n"/>
      <c r="K3541" s="38" t="n"/>
      <c r="L3541" s="38" t="n"/>
      <c r="N3541" s="36">
        <f>IF($B3541="","",IF($C3541="SUPERSTORE","Superstore","DH"))</f>
        <v/>
      </c>
      <c r="O3541" s="36">
        <f>IF($B3541="","",IFERROR(VLOOKUP($B3541,Mapping!$A:$C,2,0),"Not Mapped"))</f>
        <v/>
      </c>
      <c r="P3541" s="36">
        <f>IF($B3541="","",IFERROR(VLOOKUP($B3541,Mapping!$A:$C,3,0),"Not Mapped"))</f>
        <v/>
      </c>
      <c r="Q3541" s="36">
        <f>IF($B3541="","",IFERROR(VLOOKUP($O3541,Leaders!$A:$B,2,0),"Not Mapped"))</f>
        <v/>
      </c>
      <c r="R3541" s="36">
        <f>IF($B3541="","",IF(COUNTIF(Exclusions!$A:$A,$B3541)&gt;0,"Yes","No"))</f>
        <v/>
      </c>
      <c r="S3541" s="38">
        <f>IF($B3541="","",MIN(1,DAY($A3541)/IF($N3541="Superstore",Settings!$B$5,Settings!$B$4)))</f>
        <v/>
      </c>
      <c r="T3541" s="38">
        <f>IF(OR($B3541="",$G3541="",$S3541=0),"",$G3541/$S3541)</f>
        <v/>
      </c>
      <c r="U3541" s="36">
        <f>IF($T3541="","",IF($T3541&lt;Settings!$B$8,"Critical",IF($T3541&lt;Settings!$B$9,"Semi Critical","Non Critical")))</f>
        <v/>
      </c>
      <c r="V3541" s="28" t="n"/>
      <c r="Z3541">
        <f>IF($B3541="","",IFERROR(VLOOKUP($B3541,'Plan HC for CCA'!$A:$B,2,0),""))</f>
        <v/>
      </c>
      <c r="AA3541">
        <f>IF(OR($B3541="",$Z3541=""),"",IF(N($M3541)&lt;$Z3541,"Delta","No Delta"))</f>
        <v/>
      </c>
      <c r="AB3541">
        <f>IF(OR($B3541="",$Z3541=""),"",MAX(0,$Z3541-N($M3541)))</f>
        <v/>
      </c>
      <c r="AC3541" s="46">
        <f>IF($B3541="","",IFERROR(INDEX('CCA Util %'!$H:$H,MATCH($B3541,'CCA Util %'!$E:$E,0)),""))</f>
        <v/>
      </c>
      <c r="AD3541">
        <f>IF($B3541="","",IFERROR(INDEX('CCA Util %'!$G:$G,MATCH($B3541,'CCA Util %'!$E:$E,0)),""))</f>
        <v/>
      </c>
      <c r="AE3541">
        <f>IF(OR($B3541="",$U3541=""),"",$U3541&amp;" &amp; "&amp;IF(OR($AD3541="",$AD3541=0),"Util NA",$AD3541&amp;" Util"))</f>
        <v/>
      </c>
    </row>
    <row r="3542" ht="15.75" customHeight="1" s="42">
      <c r="A3542" s="41" t="n"/>
      <c r="G3542" s="38" t="n"/>
      <c r="H3542" s="38" t="n"/>
      <c r="I3542" s="38" t="n"/>
      <c r="J3542" s="38" t="n"/>
      <c r="K3542" s="38" t="n"/>
      <c r="L3542" s="38" t="n"/>
      <c r="N3542" s="36">
        <f>IF($B3542="","",IF($C3542="SUPERSTORE","Superstore","DH"))</f>
        <v/>
      </c>
      <c r="O3542" s="36">
        <f>IF($B3542="","",IFERROR(VLOOKUP($B3542,Mapping!$A:$C,2,0),"Not Mapped"))</f>
        <v/>
      </c>
      <c r="P3542" s="36">
        <f>IF($B3542="","",IFERROR(VLOOKUP($B3542,Mapping!$A:$C,3,0),"Not Mapped"))</f>
        <v/>
      </c>
      <c r="Q3542" s="36">
        <f>IF($B3542="","",IFERROR(VLOOKUP($O3542,Leaders!$A:$B,2,0),"Not Mapped"))</f>
        <v/>
      </c>
      <c r="R3542" s="36">
        <f>IF($B3542="","",IF(COUNTIF(Exclusions!$A:$A,$B3542)&gt;0,"Yes","No"))</f>
        <v/>
      </c>
      <c r="S3542" s="38">
        <f>IF($B3542="","",MIN(1,DAY($A3542)/IF($N3542="Superstore",Settings!$B$5,Settings!$B$4)))</f>
        <v/>
      </c>
      <c r="T3542" s="38">
        <f>IF(OR($B3542="",$G3542="",$S3542=0),"",$G3542/$S3542)</f>
        <v/>
      </c>
      <c r="U3542" s="36">
        <f>IF($T3542="","",IF($T3542&lt;Settings!$B$8,"Critical",IF($T3542&lt;Settings!$B$9,"Semi Critical","Non Critical")))</f>
        <v/>
      </c>
      <c r="V3542" s="28" t="n"/>
      <c r="Z3542">
        <f>IF($B3542="","",IFERROR(VLOOKUP($B3542,'Plan HC for CCA'!$A:$B,2,0),""))</f>
        <v/>
      </c>
      <c r="AA3542">
        <f>IF(OR($B3542="",$Z3542=""),"",IF(N($M3542)&lt;$Z3542,"Delta","No Delta"))</f>
        <v/>
      </c>
      <c r="AB3542">
        <f>IF(OR($B3542="",$Z3542=""),"",MAX(0,$Z3542-N($M3542)))</f>
        <v/>
      </c>
      <c r="AC3542" s="46">
        <f>IF($B3542="","",IFERROR(INDEX('CCA Util %'!$H:$H,MATCH($B3542,'CCA Util %'!$E:$E,0)),""))</f>
        <v/>
      </c>
      <c r="AD3542">
        <f>IF($B3542="","",IFERROR(INDEX('CCA Util %'!$G:$G,MATCH($B3542,'CCA Util %'!$E:$E,0)),""))</f>
        <v/>
      </c>
      <c r="AE3542">
        <f>IF(OR($B3542="",$U3542=""),"",$U3542&amp;" &amp; "&amp;IF(OR($AD3542="",$AD3542=0),"Util NA",$AD3542&amp;" Util"))</f>
        <v/>
      </c>
    </row>
    <row r="3543" ht="15.75" customHeight="1" s="42">
      <c r="A3543" s="41" t="n"/>
      <c r="G3543" s="38" t="n"/>
      <c r="H3543" s="38" t="n"/>
      <c r="I3543" s="38" t="n"/>
      <c r="J3543" s="38" t="n"/>
      <c r="K3543" s="38" t="n"/>
      <c r="L3543" s="38" t="n"/>
      <c r="N3543" s="36">
        <f>IF($B3543="","",IF($C3543="SUPERSTORE","Superstore","DH"))</f>
        <v/>
      </c>
      <c r="O3543" s="36">
        <f>IF($B3543="","",IFERROR(VLOOKUP($B3543,Mapping!$A:$C,2,0),"Not Mapped"))</f>
        <v/>
      </c>
      <c r="P3543" s="36">
        <f>IF($B3543="","",IFERROR(VLOOKUP($B3543,Mapping!$A:$C,3,0),"Not Mapped"))</f>
        <v/>
      </c>
      <c r="Q3543" s="36">
        <f>IF($B3543="","",IFERROR(VLOOKUP($O3543,Leaders!$A:$B,2,0),"Not Mapped"))</f>
        <v/>
      </c>
      <c r="R3543" s="36">
        <f>IF($B3543="","",IF(COUNTIF(Exclusions!$A:$A,$B3543)&gt;0,"Yes","No"))</f>
        <v/>
      </c>
      <c r="S3543" s="38">
        <f>IF($B3543="","",MIN(1,DAY($A3543)/IF($N3543="Superstore",Settings!$B$5,Settings!$B$4)))</f>
        <v/>
      </c>
      <c r="T3543" s="38">
        <f>IF(OR($B3543="",$G3543="",$S3543=0),"",$G3543/$S3543)</f>
        <v/>
      </c>
      <c r="U3543" s="36">
        <f>IF($T3543="","",IF($T3543&lt;Settings!$B$8,"Critical",IF($T3543&lt;Settings!$B$9,"Semi Critical","Non Critical")))</f>
        <v/>
      </c>
      <c r="V3543" s="28" t="n"/>
      <c r="Z3543">
        <f>IF($B3543="","",IFERROR(VLOOKUP($B3543,'Plan HC for CCA'!$A:$B,2,0),""))</f>
        <v/>
      </c>
      <c r="AA3543">
        <f>IF(OR($B3543="",$Z3543=""),"",IF(N($M3543)&lt;$Z3543,"Delta","No Delta"))</f>
        <v/>
      </c>
      <c r="AB3543">
        <f>IF(OR($B3543="",$Z3543=""),"",MAX(0,$Z3543-N($M3543)))</f>
        <v/>
      </c>
      <c r="AC3543" s="46">
        <f>IF($B3543="","",IFERROR(INDEX('CCA Util %'!$H:$H,MATCH($B3543,'CCA Util %'!$E:$E,0)),""))</f>
        <v/>
      </c>
      <c r="AD3543">
        <f>IF($B3543="","",IFERROR(INDEX('CCA Util %'!$G:$G,MATCH($B3543,'CCA Util %'!$E:$E,0)),""))</f>
        <v/>
      </c>
      <c r="AE3543">
        <f>IF(OR($B3543="",$U3543=""),"",$U3543&amp;" &amp; "&amp;IF(OR($AD3543="",$AD3543=0),"Util NA",$AD3543&amp;" Util"))</f>
        <v/>
      </c>
    </row>
    <row r="3544" ht="15.75" customHeight="1" s="42">
      <c r="A3544" s="41" t="n"/>
      <c r="G3544" s="38" t="n"/>
      <c r="H3544" s="38" t="n"/>
      <c r="I3544" s="38" t="n"/>
      <c r="J3544" s="38" t="n"/>
      <c r="K3544" s="38" t="n"/>
      <c r="L3544" s="38" t="n"/>
      <c r="N3544" s="36">
        <f>IF($B3544="","",IF($C3544="SUPERSTORE","Superstore","DH"))</f>
        <v/>
      </c>
      <c r="O3544" s="36">
        <f>IF($B3544="","",IFERROR(VLOOKUP($B3544,Mapping!$A:$C,2,0),"Not Mapped"))</f>
        <v/>
      </c>
      <c r="P3544" s="36">
        <f>IF($B3544="","",IFERROR(VLOOKUP($B3544,Mapping!$A:$C,3,0),"Not Mapped"))</f>
        <v/>
      </c>
      <c r="Q3544" s="36">
        <f>IF($B3544="","",IFERROR(VLOOKUP($O3544,Leaders!$A:$B,2,0),"Not Mapped"))</f>
        <v/>
      </c>
      <c r="R3544" s="36">
        <f>IF($B3544="","",IF(COUNTIF(Exclusions!$A:$A,$B3544)&gt;0,"Yes","No"))</f>
        <v/>
      </c>
      <c r="S3544" s="38">
        <f>IF($B3544="","",MIN(1,DAY($A3544)/IF($N3544="Superstore",Settings!$B$5,Settings!$B$4)))</f>
        <v/>
      </c>
      <c r="T3544" s="38">
        <f>IF(OR($B3544="",$G3544="",$S3544=0),"",$G3544/$S3544)</f>
        <v/>
      </c>
      <c r="U3544" s="36">
        <f>IF($T3544="","",IF($T3544&lt;Settings!$B$8,"Critical",IF($T3544&lt;Settings!$B$9,"Semi Critical","Non Critical")))</f>
        <v/>
      </c>
      <c r="V3544" s="28" t="n"/>
      <c r="Z3544">
        <f>IF($B3544="","",IFERROR(VLOOKUP($B3544,'Plan HC for CCA'!$A:$B,2,0),""))</f>
        <v/>
      </c>
      <c r="AA3544">
        <f>IF(OR($B3544="",$Z3544=""),"",IF(N($M3544)&lt;$Z3544,"Delta","No Delta"))</f>
        <v/>
      </c>
      <c r="AB3544">
        <f>IF(OR($B3544="",$Z3544=""),"",MAX(0,$Z3544-N($M3544)))</f>
        <v/>
      </c>
      <c r="AC3544" s="46">
        <f>IF($B3544="","",IFERROR(INDEX('CCA Util %'!$H:$H,MATCH($B3544,'CCA Util %'!$E:$E,0)),""))</f>
        <v/>
      </c>
      <c r="AD3544">
        <f>IF($B3544="","",IFERROR(INDEX('CCA Util %'!$G:$G,MATCH($B3544,'CCA Util %'!$E:$E,0)),""))</f>
        <v/>
      </c>
      <c r="AE3544">
        <f>IF(OR($B3544="",$U3544=""),"",$U3544&amp;" &amp; "&amp;IF(OR($AD3544="",$AD3544=0),"Util NA",$AD3544&amp;" Util"))</f>
        <v/>
      </c>
    </row>
    <row r="3545" ht="15.75" customHeight="1" s="42">
      <c r="A3545" s="41" t="n"/>
      <c r="G3545" s="38" t="n"/>
      <c r="H3545" s="38" t="n"/>
      <c r="I3545" s="38" t="n"/>
      <c r="J3545" s="38" t="n"/>
      <c r="K3545" s="38" t="n"/>
      <c r="L3545" s="38" t="n"/>
      <c r="N3545" s="36">
        <f>IF($B3545="","",IF($C3545="SUPERSTORE","Superstore","DH"))</f>
        <v/>
      </c>
      <c r="O3545" s="36">
        <f>IF($B3545="","",IFERROR(VLOOKUP($B3545,Mapping!$A:$C,2,0),"Not Mapped"))</f>
        <v/>
      </c>
      <c r="P3545" s="36">
        <f>IF($B3545="","",IFERROR(VLOOKUP($B3545,Mapping!$A:$C,3,0),"Not Mapped"))</f>
        <v/>
      </c>
      <c r="Q3545" s="36">
        <f>IF($B3545="","",IFERROR(VLOOKUP($O3545,Leaders!$A:$B,2,0),"Not Mapped"))</f>
        <v/>
      </c>
      <c r="R3545" s="36">
        <f>IF($B3545="","",IF(COUNTIF(Exclusions!$A:$A,$B3545)&gt;0,"Yes","No"))</f>
        <v/>
      </c>
      <c r="S3545" s="38">
        <f>IF($B3545="","",MIN(1,DAY($A3545)/IF($N3545="Superstore",Settings!$B$5,Settings!$B$4)))</f>
        <v/>
      </c>
      <c r="T3545" s="38">
        <f>IF(OR($B3545="",$G3545="",$S3545=0),"",$G3545/$S3545)</f>
        <v/>
      </c>
      <c r="U3545" s="36">
        <f>IF($T3545="","",IF($T3545&lt;Settings!$B$8,"Critical",IF($T3545&lt;Settings!$B$9,"Semi Critical","Non Critical")))</f>
        <v/>
      </c>
      <c r="V3545" s="28" t="n"/>
      <c r="Z3545">
        <f>IF($B3545="","",IFERROR(VLOOKUP($B3545,'Plan HC for CCA'!$A:$B,2,0),""))</f>
        <v/>
      </c>
      <c r="AA3545">
        <f>IF(OR($B3545="",$Z3545=""),"",IF(N($M3545)&lt;$Z3545,"Delta","No Delta"))</f>
        <v/>
      </c>
      <c r="AB3545">
        <f>IF(OR($B3545="",$Z3545=""),"",MAX(0,$Z3545-N($M3545)))</f>
        <v/>
      </c>
      <c r="AC3545" s="46">
        <f>IF($B3545="","",IFERROR(INDEX('CCA Util %'!$H:$H,MATCH($B3545,'CCA Util %'!$E:$E,0)),""))</f>
        <v/>
      </c>
      <c r="AD3545">
        <f>IF($B3545="","",IFERROR(INDEX('CCA Util %'!$G:$G,MATCH($B3545,'CCA Util %'!$E:$E,0)),""))</f>
        <v/>
      </c>
      <c r="AE3545">
        <f>IF(OR($B3545="",$U3545=""),"",$U3545&amp;" &amp; "&amp;IF(OR($AD3545="",$AD3545=0),"Util NA",$AD3545&amp;" Util"))</f>
        <v/>
      </c>
    </row>
    <row r="3546" ht="15.75" customHeight="1" s="42">
      <c r="A3546" s="41" t="n"/>
      <c r="G3546" s="38" t="n"/>
      <c r="H3546" s="38" t="n"/>
      <c r="I3546" s="38" t="n"/>
      <c r="J3546" s="38" t="n"/>
      <c r="K3546" s="38" t="n"/>
      <c r="L3546" s="38" t="n"/>
      <c r="N3546" s="36">
        <f>IF($B3546="","",IF($C3546="SUPERSTORE","Superstore","DH"))</f>
        <v/>
      </c>
      <c r="O3546" s="36">
        <f>IF($B3546="","",IFERROR(VLOOKUP($B3546,Mapping!$A:$C,2,0),"Not Mapped"))</f>
        <v/>
      </c>
      <c r="P3546" s="36">
        <f>IF($B3546="","",IFERROR(VLOOKUP($B3546,Mapping!$A:$C,3,0),"Not Mapped"))</f>
        <v/>
      </c>
      <c r="Q3546" s="36">
        <f>IF($B3546="","",IFERROR(VLOOKUP($O3546,Leaders!$A:$B,2,0),"Not Mapped"))</f>
        <v/>
      </c>
      <c r="R3546" s="36">
        <f>IF($B3546="","",IF(COUNTIF(Exclusions!$A:$A,$B3546)&gt;0,"Yes","No"))</f>
        <v/>
      </c>
      <c r="S3546" s="38">
        <f>IF($B3546="","",MIN(1,DAY($A3546)/IF($N3546="Superstore",Settings!$B$5,Settings!$B$4)))</f>
        <v/>
      </c>
      <c r="T3546" s="38">
        <f>IF(OR($B3546="",$G3546="",$S3546=0),"",$G3546/$S3546)</f>
        <v/>
      </c>
      <c r="U3546" s="36">
        <f>IF($T3546="","",IF($T3546&lt;Settings!$B$8,"Critical",IF($T3546&lt;Settings!$B$9,"Semi Critical","Non Critical")))</f>
        <v/>
      </c>
      <c r="V3546" s="28" t="n"/>
      <c r="Z3546">
        <f>IF($B3546="","",IFERROR(VLOOKUP($B3546,'Plan HC for CCA'!$A:$B,2,0),""))</f>
        <v/>
      </c>
      <c r="AA3546">
        <f>IF(OR($B3546="",$Z3546=""),"",IF(N($M3546)&lt;$Z3546,"Delta","No Delta"))</f>
        <v/>
      </c>
      <c r="AB3546">
        <f>IF(OR($B3546="",$Z3546=""),"",MAX(0,$Z3546-N($M3546)))</f>
        <v/>
      </c>
      <c r="AC3546" s="46">
        <f>IF($B3546="","",IFERROR(INDEX('CCA Util %'!$H:$H,MATCH($B3546,'CCA Util %'!$E:$E,0)),""))</f>
        <v/>
      </c>
      <c r="AD3546">
        <f>IF($B3546="","",IFERROR(INDEX('CCA Util %'!$G:$G,MATCH($B3546,'CCA Util %'!$E:$E,0)),""))</f>
        <v/>
      </c>
      <c r="AE3546">
        <f>IF(OR($B3546="",$U3546=""),"",$U3546&amp;" &amp; "&amp;IF(OR($AD3546="",$AD3546=0),"Util NA",$AD3546&amp;" Util"))</f>
        <v/>
      </c>
    </row>
    <row r="3547" ht="15.75" customHeight="1" s="42">
      <c r="A3547" s="41" t="n"/>
      <c r="G3547" s="38" t="n"/>
      <c r="H3547" s="38" t="n"/>
      <c r="I3547" s="38" t="n"/>
      <c r="J3547" s="38" t="n"/>
      <c r="K3547" s="38" t="n"/>
      <c r="L3547" s="38" t="n"/>
      <c r="N3547" s="36">
        <f>IF($B3547="","",IF($C3547="SUPERSTORE","Superstore","DH"))</f>
        <v/>
      </c>
      <c r="O3547" s="36">
        <f>IF($B3547="","",IFERROR(VLOOKUP($B3547,Mapping!$A:$C,2,0),"Not Mapped"))</f>
        <v/>
      </c>
      <c r="P3547" s="36">
        <f>IF($B3547="","",IFERROR(VLOOKUP($B3547,Mapping!$A:$C,3,0),"Not Mapped"))</f>
        <v/>
      </c>
      <c r="Q3547" s="36">
        <f>IF($B3547="","",IFERROR(VLOOKUP($O3547,Leaders!$A:$B,2,0),"Not Mapped"))</f>
        <v/>
      </c>
      <c r="R3547" s="36">
        <f>IF($B3547="","",IF(COUNTIF(Exclusions!$A:$A,$B3547)&gt;0,"Yes","No"))</f>
        <v/>
      </c>
      <c r="S3547" s="38">
        <f>IF($B3547="","",MIN(1,DAY($A3547)/IF($N3547="Superstore",Settings!$B$5,Settings!$B$4)))</f>
        <v/>
      </c>
      <c r="T3547" s="38">
        <f>IF(OR($B3547="",$G3547="",$S3547=0),"",$G3547/$S3547)</f>
        <v/>
      </c>
      <c r="U3547" s="36">
        <f>IF($T3547="","",IF($T3547&lt;Settings!$B$8,"Critical",IF($T3547&lt;Settings!$B$9,"Semi Critical","Non Critical")))</f>
        <v/>
      </c>
      <c r="V3547" s="28" t="n"/>
      <c r="Z3547">
        <f>IF($B3547="","",IFERROR(VLOOKUP($B3547,'Plan HC for CCA'!$A:$B,2,0),""))</f>
        <v/>
      </c>
      <c r="AA3547">
        <f>IF(OR($B3547="",$Z3547=""),"",IF(N($M3547)&lt;$Z3547,"Delta","No Delta"))</f>
        <v/>
      </c>
      <c r="AB3547">
        <f>IF(OR($B3547="",$Z3547=""),"",MAX(0,$Z3547-N($M3547)))</f>
        <v/>
      </c>
      <c r="AC3547" s="46">
        <f>IF($B3547="","",IFERROR(INDEX('CCA Util %'!$H:$H,MATCH($B3547,'CCA Util %'!$E:$E,0)),""))</f>
        <v/>
      </c>
      <c r="AD3547">
        <f>IF($B3547="","",IFERROR(INDEX('CCA Util %'!$G:$G,MATCH($B3547,'CCA Util %'!$E:$E,0)),""))</f>
        <v/>
      </c>
      <c r="AE3547">
        <f>IF(OR($B3547="",$U3547=""),"",$U3547&amp;" &amp; "&amp;IF(OR($AD3547="",$AD3547=0),"Util NA",$AD3547&amp;" Util"))</f>
        <v/>
      </c>
    </row>
    <row r="3548" ht="15.75" customHeight="1" s="42">
      <c r="A3548" s="41" t="n"/>
      <c r="G3548" s="38" t="n"/>
      <c r="H3548" s="38" t="n"/>
      <c r="I3548" s="38" t="n"/>
      <c r="J3548" s="38" t="n"/>
      <c r="K3548" s="38" t="n"/>
      <c r="L3548" s="38" t="n"/>
      <c r="N3548" s="36">
        <f>IF($B3548="","",IF($C3548="SUPERSTORE","Superstore","DH"))</f>
        <v/>
      </c>
      <c r="O3548" s="36">
        <f>IF($B3548="","",IFERROR(VLOOKUP($B3548,Mapping!$A:$C,2,0),"Not Mapped"))</f>
        <v/>
      </c>
      <c r="P3548" s="36">
        <f>IF($B3548="","",IFERROR(VLOOKUP($B3548,Mapping!$A:$C,3,0),"Not Mapped"))</f>
        <v/>
      </c>
      <c r="Q3548" s="36">
        <f>IF($B3548="","",IFERROR(VLOOKUP($O3548,Leaders!$A:$B,2,0),"Not Mapped"))</f>
        <v/>
      </c>
      <c r="R3548" s="36">
        <f>IF($B3548="","",IF(COUNTIF(Exclusions!$A:$A,$B3548)&gt;0,"Yes","No"))</f>
        <v/>
      </c>
      <c r="S3548" s="38">
        <f>IF($B3548="","",MIN(1,DAY($A3548)/IF($N3548="Superstore",Settings!$B$5,Settings!$B$4)))</f>
        <v/>
      </c>
      <c r="T3548" s="38">
        <f>IF(OR($B3548="",$G3548="",$S3548=0),"",$G3548/$S3548)</f>
        <v/>
      </c>
      <c r="U3548" s="36">
        <f>IF($T3548="","",IF($T3548&lt;Settings!$B$8,"Critical",IF($T3548&lt;Settings!$B$9,"Semi Critical","Non Critical")))</f>
        <v/>
      </c>
      <c r="V3548" s="28" t="n"/>
      <c r="Z3548">
        <f>IF($B3548="","",IFERROR(VLOOKUP($B3548,'Plan HC for CCA'!$A:$B,2,0),""))</f>
        <v/>
      </c>
      <c r="AA3548">
        <f>IF(OR($B3548="",$Z3548=""),"",IF(N($M3548)&lt;$Z3548,"Delta","No Delta"))</f>
        <v/>
      </c>
      <c r="AB3548">
        <f>IF(OR($B3548="",$Z3548=""),"",MAX(0,$Z3548-N($M3548)))</f>
        <v/>
      </c>
      <c r="AC3548" s="46">
        <f>IF($B3548="","",IFERROR(INDEX('CCA Util %'!$H:$H,MATCH($B3548,'CCA Util %'!$E:$E,0)),""))</f>
        <v/>
      </c>
      <c r="AD3548">
        <f>IF($B3548="","",IFERROR(INDEX('CCA Util %'!$G:$G,MATCH($B3548,'CCA Util %'!$E:$E,0)),""))</f>
        <v/>
      </c>
      <c r="AE3548">
        <f>IF(OR($B3548="",$U3548=""),"",$U3548&amp;" &amp; "&amp;IF(OR($AD3548="",$AD3548=0),"Util NA",$AD3548&amp;" Util"))</f>
        <v/>
      </c>
    </row>
    <row r="3549" ht="15.75" customHeight="1" s="42">
      <c r="A3549" s="41" t="n"/>
      <c r="G3549" s="38" t="n"/>
      <c r="H3549" s="38" t="n"/>
      <c r="I3549" s="38" t="n"/>
      <c r="J3549" s="38" t="n"/>
      <c r="K3549" s="38" t="n"/>
      <c r="L3549" s="38" t="n"/>
      <c r="N3549" s="36">
        <f>IF($B3549="","",IF($C3549="SUPERSTORE","Superstore","DH"))</f>
        <v/>
      </c>
      <c r="O3549" s="36">
        <f>IF($B3549="","",IFERROR(VLOOKUP($B3549,Mapping!$A:$C,2,0),"Not Mapped"))</f>
        <v/>
      </c>
      <c r="P3549" s="36">
        <f>IF($B3549="","",IFERROR(VLOOKUP($B3549,Mapping!$A:$C,3,0),"Not Mapped"))</f>
        <v/>
      </c>
      <c r="Q3549" s="36">
        <f>IF($B3549="","",IFERROR(VLOOKUP($O3549,Leaders!$A:$B,2,0),"Not Mapped"))</f>
        <v/>
      </c>
      <c r="R3549" s="36">
        <f>IF($B3549="","",IF(COUNTIF(Exclusions!$A:$A,$B3549)&gt;0,"Yes","No"))</f>
        <v/>
      </c>
      <c r="S3549" s="38">
        <f>IF($B3549="","",MIN(1,DAY($A3549)/IF($N3549="Superstore",Settings!$B$5,Settings!$B$4)))</f>
        <v/>
      </c>
      <c r="T3549" s="38">
        <f>IF(OR($B3549="",$G3549="",$S3549=0),"",$G3549/$S3549)</f>
        <v/>
      </c>
      <c r="U3549" s="36">
        <f>IF($T3549="","",IF($T3549&lt;Settings!$B$8,"Critical",IF($T3549&lt;Settings!$B$9,"Semi Critical","Non Critical")))</f>
        <v/>
      </c>
      <c r="V3549" s="28" t="n"/>
      <c r="Z3549">
        <f>IF($B3549="","",IFERROR(VLOOKUP($B3549,'Plan HC for CCA'!$A:$B,2,0),""))</f>
        <v/>
      </c>
      <c r="AA3549">
        <f>IF(OR($B3549="",$Z3549=""),"",IF(N($M3549)&lt;$Z3549,"Delta","No Delta"))</f>
        <v/>
      </c>
      <c r="AB3549">
        <f>IF(OR($B3549="",$Z3549=""),"",MAX(0,$Z3549-N($M3549)))</f>
        <v/>
      </c>
      <c r="AC3549" s="46">
        <f>IF($B3549="","",IFERROR(INDEX('CCA Util %'!$H:$H,MATCH($B3549,'CCA Util %'!$E:$E,0)),""))</f>
        <v/>
      </c>
      <c r="AD3549">
        <f>IF($B3549="","",IFERROR(INDEX('CCA Util %'!$G:$G,MATCH($B3549,'CCA Util %'!$E:$E,0)),""))</f>
        <v/>
      </c>
      <c r="AE3549">
        <f>IF(OR($B3549="",$U3549=""),"",$U3549&amp;" &amp; "&amp;IF(OR($AD3549="",$AD3549=0),"Util NA",$AD3549&amp;" Util"))</f>
        <v/>
      </c>
    </row>
    <row r="3550" ht="15.75" customHeight="1" s="42">
      <c r="A3550" s="41" t="n"/>
      <c r="G3550" s="38" t="n"/>
      <c r="H3550" s="38" t="n"/>
      <c r="I3550" s="38" t="n"/>
      <c r="J3550" s="38" t="n"/>
      <c r="K3550" s="38" t="n"/>
      <c r="L3550" s="38" t="n"/>
      <c r="N3550" s="36">
        <f>IF($B3550="","",IF($C3550="SUPERSTORE","Superstore","DH"))</f>
        <v/>
      </c>
      <c r="O3550" s="36">
        <f>IF($B3550="","",IFERROR(VLOOKUP($B3550,Mapping!$A:$C,2,0),"Not Mapped"))</f>
        <v/>
      </c>
      <c r="P3550" s="36">
        <f>IF($B3550="","",IFERROR(VLOOKUP($B3550,Mapping!$A:$C,3,0),"Not Mapped"))</f>
        <v/>
      </c>
      <c r="Q3550" s="36">
        <f>IF($B3550="","",IFERROR(VLOOKUP($O3550,Leaders!$A:$B,2,0),"Not Mapped"))</f>
        <v/>
      </c>
      <c r="R3550" s="36">
        <f>IF($B3550="","",IF(COUNTIF(Exclusions!$A:$A,$B3550)&gt;0,"Yes","No"))</f>
        <v/>
      </c>
      <c r="S3550" s="38">
        <f>IF($B3550="","",MIN(1,DAY($A3550)/IF($N3550="Superstore",Settings!$B$5,Settings!$B$4)))</f>
        <v/>
      </c>
      <c r="T3550" s="38">
        <f>IF(OR($B3550="",$G3550="",$S3550=0),"",$G3550/$S3550)</f>
        <v/>
      </c>
      <c r="U3550" s="36">
        <f>IF($T3550="","",IF($T3550&lt;Settings!$B$8,"Critical",IF($T3550&lt;Settings!$B$9,"Semi Critical","Non Critical")))</f>
        <v/>
      </c>
      <c r="V3550" s="28" t="n"/>
      <c r="Z3550">
        <f>IF($B3550="","",IFERROR(VLOOKUP($B3550,'Plan HC for CCA'!$A:$B,2,0),""))</f>
        <v/>
      </c>
      <c r="AA3550">
        <f>IF(OR($B3550="",$Z3550=""),"",IF(N($M3550)&lt;$Z3550,"Delta","No Delta"))</f>
        <v/>
      </c>
      <c r="AB3550">
        <f>IF(OR($B3550="",$Z3550=""),"",MAX(0,$Z3550-N($M3550)))</f>
        <v/>
      </c>
      <c r="AC3550" s="46">
        <f>IF($B3550="","",IFERROR(INDEX('CCA Util %'!$H:$H,MATCH($B3550,'CCA Util %'!$E:$E,0)),""))</f>
        <v/>
      </c>
      <c r="AD3550">
        <f>IF($B3550="","",IFERROR(INDEX('CCA Util %'!$G:$G,MATCH($B3550,'CCA Util %'!$E:$E,0)),""))</f>
        <v/>
      </c>
      <c r="AE3550">
        <f>IF(OR($B3550="",$U3550=""),"",$U3550&amp;" &amp; "&amp;IF(OR($AD3550="",$AD3550=0),"Util NA",$AD3550&amp;" Util"))</f>
        <v/>
      </c>
    </row>
    <row r="3551" ht="15.75" customHeight="1" s="42">
      <c r="A3551" s="41" t="n"/>
      <c r="G3551" s="38" t="n"/>
      <c r="H3551" s="38" t="n"/>
      <c r="I3551" s="38" t="n"/>
      <c r="J3551" s="38" t="n"/>
      <c r="K3551" s="38" t="n"/>
      <c r="L3551" s="38" t="n"/>
      <c r="N3551" s="36">
        <f>IF($B3551="","",IF($C3551="SUPERSTORE","Superstore","DH"))</f>
        <v/>
      </c>
      <c r="O3551" s="36">
        <f>IF($B3551="","",IFERROR(VLOOKUP($B3551,Mapping!$A:$C,2,0),"Not Mapped"))</f>
        <v/>
      </c>
      <c r="P3551" s="36">
        <f>IF($B3551="","",IFERROR(VLOOKUP($B3551,Mapping!$A:$C,3,0),"Not Mapped"))</f>
        <v/>
      </c>
      <c r="Q3551" s="36">
        <f>IF($B3551="","",IFERROR(VLOOKUP($O3551,Leaders!$A:$B,2,0),"Not Mapped"))</f>
        <v/>
      </c>
      <c r="R3551" s="36">
        <f>IF($B3551="","",IF(COUNTIF(Exclusions!$A:$A,$B3551)&gt;0,"Yes","No"))</f>
        <v/>
      </c>
      <c r="S3551" s="38">
        <f>IF($B3551="","",MIN(1,DAY($A3551)/IF($N3551="Superstore",Settings!$B$5,Settings!$B$4)))</f>
        <v/>
      </c>
      <c r="T3551" s="38">
        <f>IF(OR($B3551="",$G3551="",$S3551=0),"",$G3551/$S3551)</f>
        <v/>
      </c>
      <c r="U3551" s="36">
        <f>IF($T3551="","",IF($T3551&lt;Settings!$B$8,"Critical",IF($T3551&lt;Settings!$B$9,"Semi Critical","Non Critical")))</f>
        <v/>
      </c>
      <c r="V3551" s="28" t="n"/>
      <c r="Z3551">
        <f>IF($B3551="","",IFERROR(VLOOKUP($B3551,'Plan HC for CCA'!$A:$B,2,0),""))</f>
        <v/>
      </c>
      <c r="AA3551">
        <f>IF(OR($B3551="",$Z3551=""),"",IF(N($M3551)&lt;$Z3551,"Delta","No Delta"))</f>
        <v/>
      </c>
      <c r="AB3551">
        <f>IF(OR($B3551="",$Z3551=""),"",MAX(0,$Z3551-N($M3551)))</f>
        <v/>
      </c>
      <c r="AC3551" s="46">
        <f>IF($B3551="","",IFERROR(INDEX('CCA Util %'!$H:$H,MATCH($B3551,'CCA Util %'!$E:$E,0)),""))</f>
        <v/>
      </c>
      <c r="AD3551">
        <f>IF($B3551="","",IFERROR(INDEX('CCA Util %'!$G:$G,MATCH($B3551,'CCA Util %'!$E:$E,0)),""))</f>
        <v/>
      </c>
      <c r="AE3551">
        <f>IF(OR($B3551="",$U3551=""),"",$U3551&amp;" &amp; "&amp;IF(OR($AD3551="",$AD3551=0),"Util NA",$AD3551&amp;" Util"))</f>
        <v/>
      </c>
    </row>
    <row r="3552" ht="15.75" customHeight="1" s="42">
      <c r="A3552" s="41" t="n"/>
      <c r="G3552" s="38" t="n"/>
      <c r="H3552" s="38" t="n"/>
      <c r="I3552" s="38" t="n"/>
      <c r="J3552" s="38" t="n"/>
      <c r="K3552" s="38" t="n"/>
      <c r="L3552" s="38" t="n"/>
      <c r="N3552" s="36">
        <f>IF($B3552="","",IF($C3552="SUPERSTORE","Superstore","DH"))</f>
        <v/>
      </c>
      <c r="O3552" s="36">
        <f>IF($B3552="","",IFERROR(VLOOKUP($B3552,Mapping!$A:$C,2,0),"Not Mapped"))</f>
        <v/>
      </c>
      <c r="P3552" s="36">
        <f>IF($B3552="","",IFERROR(VLOOKUP($B3552,Mapping!$A:$C,3,0),"Not Mapped"))</f>
        <v/>
      </c>
      <c r="Q3552" s="36">
        <f>IF($B3552="","",IFERROR(VLOOKUP($O3552,Leaders!$A:$B,2,0),"Not Mapped"))</f>
        <v/>
      </c>
      <c r="R3552" s="36">
        <f>IF($B3552="","",IF(COUNTIF(Exclusions!$A:$A,$B3552)&gt;0,"Yes","No"))</f>
        <v/>
      </c>
      <c r="S3552" s="38">
        <f>IF($B3552="","",MIN(1,DAY($A3552)/IF($N3552="Superstore",Settings!$B$5,Settings!$B$4)))</f>
        <v/>
      </c>
      <c r="T3552" s="38">
        <f>IF(OR($B3552="",$G3552="",$S3552=0),"",$G3552/$S3552)</f>
        <v/>
      </c>
      <c r="U3552" s="36">
        <f>IF($T3552="","",IF($T3552&lt;Settings!$B$8,"Critical",IF($T3552&lt;Settings!$B$9,"Semi Critical","Non Critical")))</f>
        <v/>
      </c>
      <c r="V3552" s="28" t="n"/>
      <c r="Z3552">
        <f>IF($B3552="","",IFERROR(VLOOKUP($B3552,'Plan HC for CCA'!$A:$B,2,0),""))</f>
        <v/>
      </c>
      <c r="AA3552">
        <f>IF(OR($B3552="",$Z3552=""),"",IF(N($M3552)&lt;$Z3552,"Delta","No Delta"))</f>
        <v/>
      </c>
      <c r="AB3552">
        <f>IF(OR($B3552="",$Z3552=""),"",MAX(0,$Z3552-N($M3552)))</f>
        <v/>
      </c>
      <c r="AC3552" s="46">
        <f>IF($B3552="","",IFERROR(INDEX('CCA Util %'!$H:$H,MATCH($B3552,'CCA Util %'!$E:$E,0)),""))</f>
        <v/>
      </c>
      <c r="AD3552">
        <f>IF($B3552="","",IFERROR(INDEX('CCA Util %'!$G:$G,MATCH($B3552,'CCA Util %'!$E:$E,0)),""))</f>
        <v/>
      </c>
      <c r="AE3552">
        <f>IF(OR($B3552="",$U3552=""),"",$U3552&amp;" &amp; "&amp;IF(OR($AD3552="",$AD3552=0),"Util NA",$AD3552&amp;" Util"))</f>
        <v/>
      </c>
    </row>
    <row r="3553" ht="15.75" customHeight="1" s="42">
      <c r="A3553" s="41" t="n"/>
      <c r="G3553" s="38" t="n"/>
      <c r="H3553" s="38" t="n"/>
      <c r="I3553" s="38" t="n"/>
      <c r="J3553" s="38" t="n"/>
      <c r="K3553" s="38" t="n"/>
      <c r="L3553" s="38" t="n"/>
      <c r="N3553" s="36">
        <f>IF($B3553="","",IF($C3553="SUPERSTORE","Superstore","DH"))</f>
        <v/>
      </c>
      <c r="O3553" s="36">
        <f>IF($B3553="","",IFERROR(VLOOKUP($B3553,Mapping!$A:$C,2,0),"Not Mapped"))</f>
        <v/>
      </c>
      <c r="P3553" s="36">
        <f>IF($B3553="","",IFERROR(VLOOKUP($B3553,Mapping!$A:$C,3,0),"Not Mapped"))</f>
        <v/>
      </c>
      <c r="Q3553" s="36">
        <f>IF($B3553="","",IFERROR(VLOOKUP($O3553,Leaders!$A:$B,2,0),"Not Mapped"))</f>
        <v/>
      </c>
      <c r="R3553" s="36">
        <f>IF($B3553="","",IF(COUNTIF(Exclusions!$A:$A,$B3553)&gt;0,"Yes","No"))</f>
        <v/>
      </c>
      <c r="S3553" s="38">
        <f>IF($B3553="","",MIN(1,DAY($A3553)/IF($N3553="Superstore",Settings!$B$5,Settings!$B$4)))</f>
        <v/>
      </c>
      <c r="T3553" s="38">
        <f>IF(OR($B3553="",$G3553="",$S3553=0),"",$G3553/$S3553)</f>
        <v/>
      </c>
      <c r="U3553" s="36">
        <f>IF($T3553="","",IF($T3553&lt;Settings!$B$8,"Critical",IF($T3553&lt;Settings!$B$9,"Semi Critical","Non Critical")))</f>
        <v/>
      </c>
      <c r="V3553" s="28" t="n"/>
      <c r="Z3553">
        <f>IF($B3553="","",IFERROR(VLOOKUP($B3553,'Plan HC for CCA'!$A:$B,2,0),""))</f>
        <v/>
      </c>
      <c r="AA3553">
        <f>IF(OR($B3553="",$Z3553=""),"",IF(N($M3553)&lt;$Z3553,"Delta","No Delta"))</f>
        <v/>
      </c>
      <c r="AB3553">
        <f>IF(OR($B3553="",$Z3553=""),"",MAX(0,$Z3553-N($M3553)))</f>
        <v/>
      </c>
      <c r="AC3553" s="46">
        <f>IF($B3553="","",IFERROR(INDEX('CCA Util %'!$H:$H,MATCH($B3553,'CCA Util %'!$E:$E,0)),""))</f>
        <v/>
      </c>
      <c r="AD3553">
        <f>IF($B3553="","",IFERROR(INDEX('CCA Util %'!$G:$G,MATCH($B3553,'CCA Util %'!$E:$E,0)),""))</f>
        <v/>
      </c>
      <c r="AE3553">
        <f>IF(OR($B3553="",$U3553=""),"",$U3553&amp;" &amp; "&amp;IF(OR($AD3553="",$AD3553=0),"Util NA",$AD3553&amp;" Util"))</f>
        <v/>
      </c>
    </row>
    <row r="3554" ht="15.75" customHeight="1" s="42">
      <c r="A3554" s="41" t="n"/>
      <c r="G3554" s="38" t="n"/>
      <c r="H3554" s="38" t="n"/>
      <c r="I3554" s="38" t="n"/>
      <c r="J3554" s="38" t="n"/>
      <c r="K3554" s="38" t="n"/>
      <c r="L3554" s="38" t="n"/>
      <c r="N3554" s="36">
        <f>IF($B3554="","",IF($C3554="SUPERSTORE","Superstore","DH"))</f>
        <v/>
      </c>
      <c r="O3554" s="36">
        <f>IF($B3554="","",IFERROR(VLOOKUP($B3554,Mapping!$A:$C,2,0),"Not Mapped"))</f>
        <v/>
      </c>
      <c r="P3554" s="36">
        <f>IF($B3554="","",IFERROR(VLOOKUP($B3554,Mapping!$A:$C,3,0),"Not Mapped"))</f>
        <v/>
      </c>
      <c r="Q3554" s="36">
        <f>IF($B3554="","",IFERROR(VLOOKUP($O3554,Leaders!$A:$B,2,0),"Not Mapped"))</f>
        <v/>
      </c>
      <c r="R3554" s="36">
        <f>IF($B3554="","",IF(COUNTIF(Exclusions!$A:$A,$B3554)&gt;0,"Yes","No"))</f>
        <v/>
      </c>
      <c r="S3554" s="38">
        <f>IF($B3554="","",MIN(1,DAY($A3554)/IF($N3554="Superstore",Settings!$B$5,Settings!$B$4)))</f>
        <v/>
      </c>
      <c r="T3554" s="38">
        <f>IF(OR($B3554="",$G3554="",$S3554=0),"",$G3554/$S3554)</f>
        <v/>
      </c>
      <c r="U3554" s="36">
        <f>IF($T3554="","",IF($T3554&lt;Settings!$B$8,"Critical",IF($T3554&lt;Settings!$B$9,"Semi Critical","Non Critical")))</f>
        <v/>
      </c>
      <c r="V3554" s="28" t="n"/>
      <c r="Z3554">
        <f>IF($B3554="","",IFERROR(VLOOKUP($B3554,'Plan HC for CCA'!$A:$B,2,0),""))</f>
        <v/>
      </c>
      <c r="AA3554">
        <f>IF(OR($B3554="",$Z3554=""),"",IF(N($M3554)&lt;$Z3554,"Delta","No Delta"))</f>
        <v/>
      </c>
      <c r="AB3554">
        <f>IF(OR($B3554="",$Z3554=""),"",MAX(0,$Z3554-N($M3554)))</f>
        <v/>
      </c>
      <c r="AC3554" s="46">
        <f>IF($B3554="","",IFERROR(INDEX('CCA Util %'!$H:$H,MATCH($B3554,'CCA Util %'!$E:$E,0)),""))</f>
        <v/>
      </c>
      <c r="AD3554">
        <f>IF($B3554="","",IFERROR(INDEX('CCA Util %'!$G:$G,MATCH($B3554,'CCA Util %'!$E:$E,0)),""))</f>
        <v/>
      </c>
      <c r="AE3554">
        <f>IF(OR($B3554="",$U3554=""),"",$U3554&amp;" &amp; "&amp;IF(OR($AD3554="",$AD3554=0),"Util NA",$AD3554&amp;" Util"))</f>
        <v/>
      </c>
    </row>
    <row r="3555" ht="15.75" customHeight="1" s="42">
      <c r="A3555" s="41" t="n"/>
      <c r="G3555" s="38" t="n"/>
      <c r="H3555" s="38" t="n"/>
      <c r="I3555" s="38" t="n"/>
      <c r="J3555" s="38" t="n"/>
      <c r="K3555" s="38" t="n"/>
      <c r="L3555" s="38" t="n"/>
      <c r="N3555" s="36">
        <f>IF($B3555="","",IF($C3555="SUPERSTORE","Superstore","DH"))</f>
        <v/>
      </c>
      <c r="O3555" s="36">
        <f>IF($B3555="","",IFERROR(VLOOKUP($B3555,Mapping!$A:$C,2,0),"Not Mapped"))</f>
        <v/>
      </c>
      <c r="P3555" s="36">
        <f>IF($B3555="","",IFERROR(VLOOKUP($B3555,Mapping!$A:$C,3,0),"Not Mapped"))</f>
        <v/>
      </c>
      <c r="Q3555" s="36">
        <f>IF($B3555="","",IFERROR(VLOOKUP($O3555,Leaders!$A:$B,2,0),"Not Mapped"))</f>
        <v/>
      </c>
      <c r="R3555" s="36">
        <f>IF($B3555="","",IF(COUNTIF(Exclusions!$A:$A,$B3555)&gt;0,"Yes","No"))</f>
        <v/>
      </c>
      <c r="S3555" s="38">
        <f>IF($B3555="","",MIN(1,DAY($A3555)/IF($N3555="Superstore",Settings!$B$5,Settings!$B$4)))</f>
        <v/>
      </c>
      <c r="T3555" s="38">
        <f>IF(OR($B3555="",$G3555="",$S3555=0),"",$G3555/$S3555)</f>
        <v/>
      </c>
      <c r="U3555" s="36">
        <f>IF($T3555="","",IF($T3555&lt;Settings!$B$8,"Critical",IF($T3555&lt;Settings!$B$9,"Semi Critical","Non Critical")))</f>
        <v/>
      </c>
      <c r="V3555" s="28" t="n"/>
      <c r="Z3555">
        <f>IF($B3555="","",IFERROR(VLOOKUP($B3555,'Plan HC for CCA'!$A:$B,2,0),""))</f>
        <v/>
      </c>
      <c r="AA3555">
        <f>IF(OR($B3555="",$Z3555=""),"",IF(N($M3555)&lt;$Z3555,"Delta","No Delta"))</f>
        <v/>
      </c>
      <c r="AB3555">
        <f>IF(OR($B3555="",$Z3555=""),"",MAX(0,$Z3555-N($M3555)))</f>
        <v/>
      </c>
      <c r="AC3555" s="46">
        <f>IF($B3555="","",IFERROR(INDEX('CCA Util %'!$H:$H,MATCH($B3555,'CCA Util %'!$E:$E,0)),""))</f>
        <v/>
      </c>
      <c r="AD3555">
        <f>IF($B3555="","",IFERROR(INDEX('CCA Util %'!$G:$G,MATCH($B3555,'CCA Util %'!$E:$E,0)),""))</f>
        <v/>
      </c>
      <c r="AE3555">
        <f>IF(OR($B3555="",$U3555=""),"",$U3555&amp;" &amp; "&amp;IF(OR($AD3555="",$AD3555=0),"Util NA",$AD3555&amp;" Util"))</f>
        <v/>
      </c>
    </row>
    <row r="3556" ht="15.75" customHeight="1" s="42">
      <c r="A3556" s="41" t="n"/>
      <c r="G3556" s="38" t="n"/>
      <c r="H3556" s="38" t="n"/>
      <c r="I3556" s="38" t="n"/>
      <c r="J3556" s="38" t="n"/>
      <c r="K3556" s="38" t="n"/>
      <c r="L3556" s="38" t="n"/>
      <c r="N3556" s="36">
        <f>IF($B3556="","",IF($C3556="SUPERSTORE","Superstore","DH"))</f>
        <v/>
      </c>
      <c r="O3556" s="36">
        <f>IF($B3556="","",IFERROR(VLOOKUP($B3556,Mapping!$A:$C,2,0),"Not Mapped"))</f>
        <v/>
      </c>
      <c r="P3556" s="36">
        <f>IF($B3556="","",IFERROR(VLOOKUP($B3556,Mapping!$A:$C,3,0),"Not Mapped"))</f>
        <v/>
      </c>
      <c r="Q3556" s="36">
        <f>IF($B3556="","",IFERROR(VLOOKUP($O3556,Leaders!$A:$B,2,0),"Not Mapped"))</f>
        <v/>
      </c>
      <c r="R3556" s="36">
        <f>IF($B3556="","",IF(COUNTIF(Exclusions!$A:$A,$B3556)&gt;0,"Yes","No"))</f>
        <v/>
      </c>
      <c r="S3556" s="38">
        <f>IF($B3556="","",MIN(1,DAY($A3556)/IF($N3556="Superstore",Settings!$B$5,Settings!$B$4)))</f>
        <v/>
      </c>
      <c r="T3556" s="38">
        <f>IF(OR($B3556="",$G3556="",$S3556=0),"",$G3556/$S3556)</f>
        <v/>
      </c>
      <c r="U3556" s="36">
        <f>IF($T3556="","",IF($T3556&lt;Settings!$B$8,"Critical",IF($T3556&lt;Settings!$B$9,"Semi Critical","Non Critical")))</f>
        <v/>
      </c>
      <c r="V3556" s="28" t="n"/>
      <c r="Z3556">
        <f>IF($B3556="","",IFERROR(VLOOKUP($B3556,'Plan HC for CCA'!$A:$B,2,0),""))</f>
        <v/>
      </c>
      <c r="AA3556">
        <f>IF(OR($B3556="",$Z3556=""),"",IF(N($M3556)&lt;$Z3556,"Delta","No Delta"))</f>
        <v/>
      </c>
      <c r="AB3556">
        <f>IF(OR($B3556="",$Z3556=""),"",MAX(0,$Z3556-N($M3556)))</f>
        <v/>
      </c>
      <c r="AC3556" s="46">
        <f>IF($B3556="","",IFERROR(INDEX('CCA Util %'!$H:$H,MATCH($B3556,'CCA Util %'!$E:$E,0)),""))</f>
        <v/>
      </c>
      <c r="AD3556">
        <f>IF($B3556="","",IFERROR(INDEX('CCA Util %'!$G:$G,MATCH($B3556,'CCA Util %'!$E:$E,0)),""))</f>
        <v/>
      </c>
      <c r="AE3556">
        <f>IF(OR($B3556="",$U3556=""),"",$U3556&amp;" &amp; "&amp;IF(OR($AD3556="",$AD3556=0),"Util NA",$AD3556&amp;" Util"))</f>
        <v/>
      </c>
    </row>
    <row r="3557" ht="15.75" customHeight="1" s="42">
      <c r="A3557" s="41" t="n"/>
      <c r="G3557" s="38" t="n"/>
      <c r="H3557" s="38" t="n"/>
      <c r="I3557" s="38" t="n"/>
      <c r="J3557" s="38" t="n"/>
      <c r="K3557" s="38" t="n"/>
      <c r="L3557" s="38" t="n"/>
      <c r="N3557" s="36">
        <f>IF($B3557="","",IF($C3557="SUPERSTORE","Superstore","DH"))</f>
        <v/>
      </c>
      <c r="O3557" s="36">
        <f>IF($B3557="","",IFERROR(VLOOKUP($B3557,Mapping!$A:$C,2,0),"Not Mapped"))</f>
        <v/>
      </c>
      <c r="P3557" s="36">
        <f>IF($B3557="","",IFERROR(VLOOKUP($B3557,Mapping!$A:$C,3,0),"Not Mapped"))</f>
        <v/>
      </c>
      <c r="Q3557" s="36">
        <f>IF($B3557="","",IFERROR(VLOOKUP($O3557,Leaders!$A:$B,2,0),"Not Mapped"))</f>
        <v/>
      </c>
      <c r="R3557" s="36">
        <f>IF($B3557="","",IF(COUNTIF(Exclusions!$A:$A,$B3557)&gt;0,"Yes","No"))</f>
        <v/>
      </c>
      <c r="S3557" s="38">
        <f>IF($B3557="","",MIN(1,DAY($A3557)/IF($N3557="Superstore",Settings!$B$5,Settings!$B$4)))</f>
        <v/>
      </c>
      <c r="T3557" s="38">
        <f>IF(OR($B3557="",$G3557="",$S3557=0),"",$G3557/$S3557)</f>
        <v/>
      </c>
      <c r="U3557" s="36">
        <f>IF($T3557="","",IF($T3557&lt;Settings!$B$8,"Critical",IF($T3557&lt;Settings!$B$9,"Semi Critical","Non Critical")))</f>
        <v/>
      </c>
      <c r="V3557" s="28" t="n"/>
      <c r="Z3557">
        <f>IF($B3557="","",IFERROR(VLOOKUP($B3557,'Plan HC for CCA'!$A:$B,2,0),""))</f>
        <v/>
      </c>
      <c r="AA3557">
        <f>IF(OR($B3557="",$Z3557=""),"",IF(N($M3557)&lt;$Z3557,"Delta","No Delta"))</f>
        <v/>
      </c>
      <c r="AB3557">
        <f>IF(OR($B3557="",$Z3557=""),"",MAX(0,$Z3557-N($M3557)))</f>
        <v/>
      </c>
      <c r="AC3557" s="46">
        <f>IF($B3557="","",IFERROR(INDEX('CCA Util %'!$H:$H,MATCH($B3557,'CCA Util %'!$E:$E,0)),""))</f>
        <v/>
      </c>
      <c r="AD3557">
        <f>IF($B3557="","",IFERROR(INDEX('CCA Util %'!$G:$G,MATCH($B3557,'CCA Util %'!$E:$E,0)),""))</f>
        <v/>
      </c>
      <c r="AE3557">
        <f>IF(OR($B3557="",$U3557=""),"",$U3557&amp;" &amp; "&amp;IF(OR($AD3557="",$AD3557=0),"Util NA",$AD3557&amp;" Util"))</f>
        <v/>
      </c>
    </row>
    <row r="3558" ht="15.75" customHeight="1" s="42">
      <c r="A3558" s="41" t="n"/>
      <c r="G3558" s="38" t="n"/>
      <c r="H3558" s="38" t="n"/>
      <c r="I3558" s="38" t="n"/>
      <c r="J3558" s="38" t="n"/>
      <c r="K3558" s="38" t="n"/>
      <c r="L3558" s="38" t="n"/>
      <c r="N3558" s="36">
        <f>IF($B3558="","",IF($C3558="SUPERSTORE","Superstore","DH"))</f>
        <v/>
      </c>
      <c r="O3558" s="36">
        <f>IF($B3558="","",IFERROR(VLOOKUP($B3558,Mapping!$A:$C,2,0),"Not Mapped"))</f>
        <v/>
      </c>
      <c r="P3558" s="36">
        <f>IF($B3558="","",IFERROR(VLOOKUP($B3558,Mapping!$A:$C,3,0),"Not Mapped"))</f>
        <v/>
      </c>
      <c r="Q3558" s="36">
        <f>IF($B3558="","",IFERROR(VLOOKUP($O3558,Leaders!$A:$B,2,0),"Not Mapped"))</f>
        <v/>
      </c>
      <c r="R3558" s="36">
        <f>IF($B3558="","",IF(COUNTIF(Exclusions!$A:$A,$B3558)&gt;0,"Yes","No"))</f>
        <v/>
      </c>
      <c r="S3558" s="38">
        <f>IF($B3558="","",MIN(1,DAY($A3558)/IF($N3558="Superstore",Settings!$B$5,Settings!$B$4)))</f>
        <v/>
      </c>
      <c r="T3558" s="38">
        <f>IF(OR($B3558="",$G3558="",$S3558=0),"",$G3558/$S3558)</f>
        <v/>
      </c>
      <c r="U3558" s="36">
        <f>IF($T3558="","",IF($T3558&lt;Settings!$B$8,"Critical",IF($T3558&lt;Settings!$B$9,"Semi Critical","Non Critical")))</f>
        <v/>
      </c>
      <c r="V3558" s="28" t="n"/>
      <c r="Z3558">
        <f>IF($B3558="","",IFERROR(VLOOKUP($B3558,'Plan HC for CCA'!$A:$B,2,0),""))</f>
        <v/>
      </c>
      <c r="AA3558">
        <f>IF(OR($B3558="",$Z3558=""),"",IF(N($M3558)&lt;$Z3558,"Delta","No Delta"))</f>
        <v/>
      </c>
      <c r="AB3558">
        <f>IF(OR($B3558="",$Z3558=""),"",MAX(0,$Z3558-N($M3558)))</f>
        <v/>
      </c>
      <c r="AC3558" s="46">
        <f>IF($B3558="","",IFERROR(INDEX('CCA Util %'!$H:$H,MATCH($B3558,'CCA Util %'!$E:$E,0)),""))</f>
        <v/>
      </c>
      <c r="AD3558">
        <f>IF($B3558="","",IFERROR(INDEX('CCA Util %'!$G:$G,MATCH($B3558,'CCA Util %'!$E:$E,0)),""))</f>
        <v/>
      </c>
      <c r="AE3558">
        <f>IF(OR($B3558="",$U3558=""),"",$U3558&amp;" &amp; "&amp;IF(OR($AD3558="",$AD3558=0),"Util NA",$AD3558&amp;" Util"))</f>
        <v/>
      </c>
    </row>
    <row r="3559" ht="15.75" customHeight="1" s="42">
      <c r="A3559" s="41" t="n"/>
      <c r="G3559" s="38" t="n"/>
      <c r="H3559" s="38" t="n"/>
      <c r="I3559" s="38" t="n"/>
      <c r="J3559" s="38" t="n"/>
      <c r="K3559" s="38" t="n"/>
      <c r="L3559" s="38" t="n"/>
      <c r="N3559" s="36">
        <f>IF($B3559="","",IF($C3559="SUPERSTORE","Superstore","DH"))</f>
        <v/>
      </c>
      <c r="O3559" s="36">
        <f>IF($B3559="","",IFERROR(VLOOKUP($B3559,Mapping!$A:$C,2,0),"Not Mapped"))</f>
        <v/>
      </c>
      <c r="P3559" s="36">
        <f>IF($B3559="","",IFERROR(VLOOKUP($B3559,Mapping!$A:$C,3,0),"Not Mapped"))</f>
        <v/>
      </c>
      <c r="Q3559" s="36">
        <f>IF($B3559="","",IFERROR(VLOOKUP($O3559,Leaders!$A:$B,2,0),"Not Mapped"))</f>
        <v/>
      </c>
      <c r="R3559" s="36">
        <f>IF($B3559="","",IF(COUNTIF(Exclusions!$A:$A,$B3559)&gt;0,"Yes","No"))</f>
        <v/>
      </c>
      <c r="S3559" s="38">
        <f>IF($B3559="","",MIN(1,DAY($A3559)/IF($N3559="Superstore",Settings!$B$5,Settings!$B$4)))</f>
        <v/>
      </c>
      <c r="T3559" s="38">
        <f>IF(OR($B3559="",$G3559="",$S3559=0),"",$G3559/$S3559)</f>
        <v/>
      </c>
      <c r="U3559" s="36">
        <f>IF($T3559="","",IF($T3559&lt;Settings!$B$8,"Critical",IF($T3559&lt;Settings!$B$9,"Semi Critical","Non Critical")))</f>
        <v/>
      </c>
      <c r="V3559" s="28" t="n"/>
      <c r="Z3559">
        <f>IF($B3559="","",IFERROR(VLOOKUP($B3559,'Plan HC for CCA'!$A:$B,2,0),""))</f>
        <v/>
      </c>
      <c r="AA3559">
        <f>IF(OR($B3559="",$Z3559=""),"",IF(N($M3559)&lt;$Z3559,"Delta","No Delta"))</f>
        <v/>
      </c>
      <c r="AB3559">
        <f>IF(OR($B3559="",$Z3559=""),"",MAX(0,$Z3559-N($M3559)))</f>
        <v/>
      </c>
      <c r="AC3559" s="46">
        <f>IF($B3559="","",IFERROR(INDEX('CCA Util %'!$H:$H,MATCH($B3559,'CCA Util %'!$E:$E,0)),""))</f>
        <v/>
      </c>
      <c r="AD3559">
        <f>IF($B3559="","",IFERROR(INDEX('CCA Util %'!$G:$G,MATCH($B3559,'CCA Util %'!$E:$E,0)),""))</f>
        <v/>
      </c>
      <c r="AE3559">
        <f>IF(OR($B3559="",$U3559=""),"",$U3559&amp;" &amp; "&amp;IF(OR($AD3559="",$AD3559=0),"Util NA",$AD3559&amp;" Util"))</f>
        <v/>
      </c>
    </row>
    <row r="3560" ht="15.75" customHeight="1" s="42">
      <c r="A3560" s="41" t="n"/>
      <c r="G3560" s="38" t="n"/>
      <c r="H3560" s="38" t="n"/>
      <c r="I3560" s="38" t="n"/>
      <c r="J3560" s="38" t="n"/>
      <c r="K3560" s="38" t="n"/>
      <c r="L3560" s="38" t="n"/>
      <c r="N3560" s="36">
        <f>IF($B3560="","",IF($C3560="SUPERSTORE","Superstore","DH"))</f>
        <v/>
      </c>
      <c r="O3560" s="36">
        <f>IF($B3560="","",IFERROR(VLOOKUP($B3560,Mapping!$A:$C,2,0),"Not Mapped"))</f>
        <v/>
      </c>
      <c r="P3560" s="36">
        <f>IF($B3560="","",IFERROR(VLOOKUP($B3560,Mapping!$A:$C,3,0),"Not Mapped"))</f>
        <v/>
      </c>
      <c r="Q3560" s="36">
        <f>IF($B3560="","",IFERROR(VLOOKUP($O3560,Leaders!$A:$B,2,0),"Not Mapped"))</f>
        <v/>
      </c>
      <c r="R3560" s="36">
        <f>IF($B3560="","",IF(COUNTIF(Exclusions!$A:$A,$B3560)&gt;0,"Yes","No"))</f>
        <v/>
      </c>
      <c r="S3560" s="38">
        <f>IF($B3560="","",MIN(1,DAY($A3560)/IF($N3560="Superstore",Settings!$B$5,Settings!$B$4)))</f>
        <v/>
      </c>
      <c r="T3560" s="38">
        <f>IF(OR($B3560="",$G3560="",$S3560=0),"",$G3560/$S3560)</f>
        <v/>
      </c>
      <c r="U3560" s="36">
        <f>IF($T3560="","",IF($T3560&lt;Settings!$B$8,"Critical",IF($T3560&lt;Settings!$B$9,"Semi Critical","Non Critical")))</f>
        <v/>
      </c>
      <c r="V3560" s="28" t="n"/>
      <c r="Z3560">
        <f>IF($B3560="","",IFERROR(VLOOKUP($B3560,'Plan HC for CCA'!$A:$B,2,0),""))</f>
        <v/>
      </c>
      <c r="AA3560">
        <f>IF(OR($B3560="",$Z3560=""),"",IF(N($M3560)&lt;$Z3560,"Delta","No Delta"))</f>
        <v/>
      </c>
      <c r="AB3560">
        <f>IF(OR($B3560="",$Z3560=""),"",MAX(0,$Z3560-N($M3560)))</f>
        <v/>
      </c>
      <c r="AC3560" s="46">
        <f>IF($B3560="","",IFERROR(INDEX('CCA Util %'!$H:$H,MATCH($B3560,'CCA Util %'!$E:$E,0)),""))</f>
        <v/>
      </c>
      <c r="AD3560">
        <f>IF($B3560="","",IFERROR(INDEX('CCA Util %'!$G:$G,MATCH($B3560,'CCA Util %'!$E:$E,0)),""))</f>
        <v/>
      </c>
      <c r="AE3560">
        <f>IF(OR($B3560="",$U3560=""),"",$U3560&amp;" &amp; "&amp;IF(OR($AD3560="",$AD3560=0),"Util NA",$AD3560&amp;" Util"))</f>
        <v/>
      </c>
    </row>
    <row r="3561" ht="15.75" customHeight="1" s="42">
      <c r="A3561" s="41" t="n"/>
      <c r="G3561" s="38" t="n"/>
      <c r="H3561" s="38" t="n"/>
      <c r="I3561" s="38" t="n"/>
      <c r="J3561" s="38" t="n"/>
      <c r="K3561" s="38" t="n"/>
      <c r="L3561" s="38" t="n"/>
      <c r="N3561" s="36">
        <f>IF($B3561="","",IF($C3561="SUPERSTORE","Superstore","DH"))</f>
        <v/>
      </c>
      <c r="O3561" s="36">
        <f>IF($B3561="","",IFERROR(VLOOKUP($B3561,Mapping!$A:$C,2,0),"Not Mapped"))</f>
        <v/>
      </c>
      <c r="P3561" s="36">
        <f>IF($B3561="","",IFERROR(VLOOKUP($B3561,Mapping!$A:$C,3,0),"Not Mapped"))</f>
        <v/>
      </c>
      <c r="Q3561" s="36">
        <f>IF($B3561="","",IFERROR(VLOOKUP($O3561,Leaders!$A:$B,2,0),"Not Mapped"))</f>
        <v/>
      </c>
      <c r="R3561" s="36">
        <f>IF($B3561="","",IF(COUNTIF(Exclusions!$A:$A,$B3561)&gt;0,"Yes","No"))</f>
        <v/>
      </c>
      <c r="S3561" s="38">
        <f>IF($B3561="","",MIN(1,DAY($A3561)/IF($N3561="Superstore",Settings!$B$5,Settings!$B$4)))</f>
        <v/>
      </c>
      <c r="T3561" s="38">
        <f>IF(OR($B3561="",$G3561="",$S3561=0),"",$G3561/$S3561)</f>
        <v/>
      </c>
      <c r="U3561" s="36">
        <f>IF($T3561="","",IF($T3561&lt;Settings!$B$8,"Critical",IF($T3561&lt;Settings!$B$9,"Semi Critical","Non Critical")))</f>
        <v/>
      </c>
      <c r="V3561" s="28" t="n"/>
      <c r="Z3561">
        <f>IF($B3561="","",IFERROR(VLOOKUP($B3561,'Plan HC for CCA'!$A:$B,2,0),""))</f>
        <v/>
      </c>
      <c r="AA3561">
        <f>IF(OR($B3561="",$Z3561=""),"",IF(N($M3561)&lt;$Z3561,"Delta","No Delta"))</f>
        <v/>
      </c>
      <c r="AB3561">
        <f>IF(OR($B3561="",$Z3561=""),"",MAX(0,$Z3561-N($M3561)))</f>
        <v/>
      </c>
      <c r="AC3561" s="46">
        <f>IF($B3561="","",IFERROR(INDEX('CCA Util %'!$H:$H,MATCH($B3561,'CCA Util %'!$E:$E,0)),""))</f>
        <v/>
      </c>
      <c r="AD3561">
        <f>IF($B3561="","",IFERROR(INDEX('CCA Util %'!$G:$G,MATCH($B3561,'CCA Util %'!$E:$E,0)),""))</f>
        <v/>
      </c>
      <c r="AE3561">
        <f>IF(OR($B3561="",$U3561=""),"",$U3561&amp;" &amp; "&amp;IF(OR($AD3561="",$AD3561=0),"Util NA",$AD3561&amp;" Util"))</f>
        <v/>
      </c>
    </row>
    <row r="3562" ht="15.75" customHeight="1" s="42">
      <c r="A3562" s="41" t="n"/>
      <c r="G3562" s="38" t="n"/>
      <c r="H3562" s="38" t="n"/>
      <c r="I3562" s="38" t="n"/>
      <c r="J3562" s="38" t="n"/>
      <c r="K3562" s="38" t="n"/>
      <c r="L3562" s="38" t="n"/>
      <c r="N3562" s="36">
        <f>IF($B3562="","",IF($C3562="SUPERSTORE","Superstore","DH"))</f>
        <v/>
      </c>
      <c r="O3562" s="36">
        <f>IF($B3562="","",IFERROR(VLOOKUP($B3562,Mapping!$A:$C,2,0),"Not Mapped"))</f>
        <v/>
      </c>
      <c r="P3562" s="36">
        <f>IF($B3562="","",IFERROR(VLOOKUP($B3562,Mapping!$A:$C,3,0),"Not Mapped"))</f>
        <v/>
      </c>
      <c r="Q3562" s="36">
        <f>IF($B3562="","",IFERROR(VLOOKUP($O3562,Leaders!$A:$B,2,0),"Not Mapped"))</f>
        <v/>
      </c>
      <c r="R3562" s="36">
        <f>IF($B3562="","",IF(COUNTIF(Exclusions!$A:$A,$B3562)&gt;0,"Yes","No"))</f>
        <v/>
      </c>
      <c r="S3562" s="38">
        <f>IF($B3562="","",MIN(1,DAY($A3562)/IF($N3562="Superstore",Settings!$B$5,Settings!$B$4)))</f>
        <v/>
      </c>
      <c r="T3562" s="38">
        <f>IF(OR($B3562="",$G3562="",$S3562=0),"",$G3562/$S3562)</f>
        <v/>
      </c>
      <c r="U3562" s="36">
        <f>IF($T3562="","",IF($T3562&lt;Settings!$B$8,"Critical",IF($T3562&lt;Settings!$B$9,"Semi Critical","Non Critical")))</f>
        <v/>
      </c>
      <c r="V3562" s="28" t="n"/>
      <c r="Z3562">
        <f>IF($B3562="","",IFERROR(VLOOKUP($B3562,'Plan HC for CCA'!$A:$B,2,0),""))</f>
        <v/>
      </c>
      <c r="AA3562">
        <f>IF(OR($B3562="",$Z3562=""),"",IF(N($M3562)&lt;$Z3562,"Delta","No Delta"))</f>
        <v/>
      </c>
      <c r="AB3562">
        <f>IF(OR($B3562="",$Z3562=""),"",MAX(0,$Z3562-N($M3562)))</f>
        <v/>
      </c>
      <c r="AC3562" s="46">
        <f>IF($B3562="","",IFERROR(INDEX('CCA Util %'!$H:$H,MATCH($B3562,'CCA Util %'!$E:$E,0)),""))</f>
        <v/>
      </c>
      <c r="AD3562">
        <f>IF($B3562="","",IFERROR(INDEX('CCA Util %'!$G:$G,MATCH($B3562,'CCA Util %'!$E:$E,0)),""))</f>
        <v/>
      </c>
      <c r="AE3562">
        <f>IF(OR($B3562="",$U3562=""),"",$U3562&amp;" &amp; "&amp;IF(OR($AD3562="",$AD3562=0),"Util NA",$AD3562&amp;" Util"))</f>
        <v/>
      </c>
    </row>
    <row r="3563" ht="15.75" customHeight="1" s="42">
      <c r="A3563" s="41" t="n"/>
      <c r="G3563" s="38" t="n"/>
      <c r="H3563" s="38" t="n"/>
      <c r="I3563" s="38" t="n"/>
      <c r="J3563" s="38" t="n"/>
      <c r="K3563" s="38" t="n"/>
      <c r="L3563" s="38" t="n"/>
      <c r="N3563" s="36">
        <f>IF($B3563="","",IF($C3563="SUPERSTORE","Superstore","DH"))</f>
        <v/>
      </c>
      <c r="O3563" s="36">
        <f>IF($B3563="","",IFERROR(VLOOKUP($B3563,Mapping!$A:$C,2,0),"Not Mapped"))</f>
        <v/>
      </c>
      <c r="P3563" s="36">
        <f>IF($B3563="","",IFERROR(VLOOKUP($B3563,Mapping!$A:$C,3,0),"Not Mapped"))</f>
        <v/>
      </c>
      <c r="Q3563" s="36">
        <f>IF($B3563="","",IFERROR(VLOOKUP($O3563,Leaders!$A:$B,2,0),"Not Mapped"))</f>
        <v/>
      </c>
      <c r="R3563" s="36">
        <f>IF($B3563="","",IF(COUNTIF(Exclusions!$A:$A,$B3563)&gt;0,"Yes","No"))</f>
        <v/>
      </c>
      <c r="S3563" s="38">
        <f>IF($B3563="","",MIN(1,DAY($A3563)/IF($N3563="Superstore",Settings!$B$5,Settings!$B$4)))</f>
        <v/>
      </c>
      <c r="T3563" s="38">
        <f>IF(OR($B3563="",$G3563="",$S3563=0),"",$G3563/$S3563)</f>
        <v/>
      </c>
      <c r="U3563" s="36">
        <f>IF($T3563="","",IF($T3563&lt;Settings!$B$8,"Critical",IF($T3563&lt;Settings!$B$9,"Semi Critical","Non Critical")))</f>
        <v/>
      </c>
      <c r="V3563" s="28" t="n"/>
      <c r="Z3563">
        <f>IF($B3563="","",IFERROR(VLOOKUP($B3563,'Plan HC for CCA'!$A:$B,2,0),""))</f>
        <v/>
      </c>
      <c r="AA3563">
        <f>IF(OR($B3563="",$Z3563=""),"",IF(N($M3563)&lt;$Z3563,"Delta","No Delta"))</f>
        <v/>
      </c>
      <c r="AB3563">
        <f>IF(OR($B3563="",$Z3563=""),"",MAX(0,$Z3563-N($M3563)))</f>
        <v/>
      </c>
      <c r="AC3563" s="46">
        <f>IF($B3563="","",IFERROR(INDEX('CCA Util %'!$H:$H,MATCH($B3563,'CCA Util %'!$E:$E,0)),""))</f>
        <v/>
      </c>
      <c r="AD3563">
        <f>IF($B3563="","",IFERROR(INDEX('CCA Util %'!$G:$G,MATCH($B3563,'CCA Util %'!$E:$E,0)),""))</f>
        <v/>
      </c>
      <c r="AE3563">
        <f>IF(OR($B3563="",$U3563=""),"",$U3563&amp;" &amp; "&amp;IF(OR($AD3563="",$AD3563=0),"Util NA",$AD3563&amp;" Util"))</f>
        <v/>
      </c>
    </row>
    <row r="3564" ht="15.75" customHeight="1" s="42">
      <c r="A3564" s="41" t="n"/>
      <c r="G3564" s="38" t="n"/>
      <c r="H3564" s="38" t="n"/>
      <c r="I3564" s="38" t="n"/>
      <c r="J3564" s="38" t="n"/>
      <c r="K3564" s="38" t="n"/>
      <c r="L3564" s="38" t="n"/>
      <c r="N3564" s="36">
        <f>IF($B3564="","",IF($C3564="SUPERSTORE","Superstore","DH"))</f>
        <v/>
      </c>
      <c r="O3564" s="36">
        <f>IF($B3564="","",IFERROR(VLOOKUP($B3564,Mapping!$A:$C,2,0),"Not Mapped"))</f>
        <v/>
      </c>
      <c r="P3564" s="36">
        <f>IF($B3564="","",IFERROR(VLOOKUP($B3564,Mapping!$A:$C,3,0),"Not Mapped"))</f>
        <v/>
      </c>
      <c r="Q3564" s="36">
        <f>IF($B3564="","",IFERROR(VLOOKUP($O3564,Leaders!$A:$B,2,0),"Not Mapped"))</f>
        <v/>
      </c>
      <c r="R3564" s="36">
        <f>IF($B3564="","",IF(COUNTIF(Exclusions!$A:$A,$B3564)&gt;0,"Yes","No"))</f>
        <v/>
      </c>
      <c r="S3564" s="38">
        <f>IF($B3564="","",MIN(1,DAY($A3564)/IF($N3564="Superstore",Settings!$B$5,Settings!$B$4)))</f>
        <v/>
      </c>
      <c r="T3564" s="38">
        <f>IF(OR($B3564="",$G3564="",$S3564=0),"",$G3564/$S3564)</f>
        <v/>
      </c>
      <c r="U3564" s="36">
        <f>IF($T3564="","",IF($T3564&lt;Settings!$B$8,"Critical",IF($T3564&lt;Settings!$B$9,"Semi Critical","Non Critical")))</f>
        <v/>
      </c>
      <c r="V3564" s="28" t="n"/>
      <c r="Z3564">
        <f>IF($B3564="","",IFERROR(VLOOKUP($B3564,'Plan HC for CCA'!$A:$B,2,0),""))</f>
        <v/>
      </c>
      <c r="AA3564">
        <f>IF(OR($B3564="",$Z3564=""),"",IF(N($M3564)&lt;$Z3564,"Delta","No Delta"))</f>
        <v/>
      </c>
      <c r="AB3564">
        <f>IF(OR($B3564="",$Z3564=""),"",MAX(0,$Z3564-N($M3564)))</f>
        <v/>
      </c>
      <c r="AC3564" s="46">
        <f>IF($B3564="","",IFERROR(INDEX('CCA Util %'!$H:$H,MATCH($B3564,'CCA Util %'!$E:$E,0)),""))</f>
        <v/>
      </c>
      <c r="AD3564">
        <f>IF($B3564="","",IFERROR(INDEX('CCA Util %'!$G:$G,MATCH($B3564,'CCA Util %'!$E:$E,0)),""))</f>
        <v/>
      </c>
      <c r="AE3564">
        <f>IF(OR($B3564="",$U3564=""),"",$U3564&amp;" &amp; "&amp;IF(OR($AD3564="",$AD3564=0),"Util NA",$AD3564&amp;" Util"))</f>
        <v/>
      </c>
    </row>
    <row r="3565" ht="15.75" customHeight="1" s="42">
      <c r="A3565" s="41" t="n"/>
      <c r="G3565" s="38" t="n"/>
      <c r="H3565" s="38" t="n"/>
      <c r="I3565" s="38" t="n"/>
      <c r="J3565" s="38" t="n"/>
      <c r="K3565" s="38" t="n"/>
      <c r="L3565" s="38" t="n"/>
      <c r="N3565" s="36">
        <f>IF($B3565="","",IF($C3565="SUPERSTORE","Superstore","DH"))</f>
        <v/>
      </c>
      <c r="O3565" s="36">
        <f>IF($B3565="","",IFERROR(VLOOKUP($B3565,Mapping!$A:$C,2,0),"Not Mapped"))</f>
        <v/>
      </c>
      <c r="P3565" s="36">
        <f>IF($B3565="","",IFERROR(VLOOKUP($B3565,Mapping!$A:$C,3,0),"Not Mapped"))</f>
        <v/>
      </c>
      <c r="Q3565" s="36">
        <f>IF($B3565="","",IFERROR(VLOOKUP($O3565,Leaders!$A:$B,2,0),"Not Mapped"))</f>
        <v/>
      </c>
      <c r="R3565" s="36">
        <f>IF($B3565="","",IF(COUNTIF(Exclusions!$A:$A,$B3565)&gt;0,"Yes","No"))</f>
        <v/>
      </c>
      <c r="S3565" s="38">
        <f>IF($B3565="","",MIN(1,DAY($A3565)/IF($N3565="Superstore",Settings!$B$5,Settings!$B$4)))</f>
        <v/>
      </c>
      <c r="T3565" s="38">
        <f>IF(OR($B3565="",$G3565="",$S3565=0),"",$G3565/$S3565)</f>
        <v/>
      </c>
      <c r="U3565" s="36">
        <f>IF($T3565="","",IF($T3565&lt;Settings!$B$8,"Critical",IF($T3565&lt;Settings!$B$9,"Semi Critical","Non Critical")))</f>
        <v/>
      </c>
      <c r="V3565" s="28" t="n"/>
      <c r="Z3565">
        <f>IF($B3565="","",IFERROR(VLOOKUP($B3565,'Plan HC for CCA'!$A:$B,2,0),""))</f>
        <v/>
      </c>
      <c r="AA3565">
        <f>IF(OR($B3565="",$Z3565=""),"",IF(N($M3565)&lt;$Z3565,"Delta","No Delta"))</f>
        <v/>
      </c>
      <c r="AB3565">
        <f>IF(OR($B3565="",$Z3565=""),"",MAX(0,$Z3565-N($M3565)))</f>
        <v/>
      </c>
      <c r="AC3565" s="46">
        <f>IF($B3565="","",IFERROR(INDEX('CCA Util %'!$H:$H,MATCH($B3565,'CCA Util %'!$E:$E,0)),""))</f>
        <v/>
      </c>
      <c r="AD3565">
        <f>IF($B3565="","",IFERROR(INDEX('CCA Util %'!$G:$G,MATCH($B3565,'CCA Util %'!$E:$E,0)),""))</f>
        <v/>
      </c>
      <c r="AE3565">
        <f>IF(OR($B3565="",$U3565=""),"",$U3565&amp;" &amp; "&amp;IF(OR($AD3565="",$AD3565=0),"Util NA",$AD3565&amp;" Util"))</f>
        <v/>
      </c>
    </row>
    <row r="3566" ht="15.75" customHeight="1" s="42">
      <c r="A3566" s="41" t="n"/>
      <c r="G3566" s="38" t="n"/>
      <c r="H3566" s="38" t="n"/>
      <c r="I3566" s="38" t="n"/>
      <c r="J3566" s="38" t="n"/>
      <c r="K3566" s="38" t="n"/>
      <c r="L3566" s="38" t="n"/>
      <c r="N3566" s="36">
        <f>IF($B3566="","",IF($C3566="SUPERSTORE","Superstore","DH"))</f>
        <v/>
      </c>
      <c r="O3566" s="36">
        <f>IF($B3566="","",IFERROR(VLOOKUP($B3566,Mapping!$A:$C,2,0),"Not Mapped"))</f>
        <v/>
      </c>
      <c r="P3566" s="36">
        <f>IF($B3566="","",IFERROR(VLOOKUP($B3566,Mapping!$A:$C,3,0),"Not Mapped"))</f>
        <v/>
      </c>
      <c r="Q3566" s="36">
        <f>IF($B3566="","",IFERROR(VLOOKUP($O3566,Leaders!$A:$B,2,0),"Not Mapped"))</f>
        <v/>
      </c>
      <c r="R3566" s="36">
        <f>IF($B3566="","",IF(COUNTIF(Exclusions!$A:$A,$B3566)&gt;0,"Yes","No"))</f>
        <v/>
      </c>
      <c r="S3566" s="38">
        <f>IF($B3566="","",MIN(1,DAY($A3566)/IF($N3566="Superstore",Settings!$B$5,Settings!$B$4)))</f>
        <v/>
      </c>
      <c r="T3566" s="38">
        <f>IF(OR($B3566="",$G3566="",$S3566=0),"",$G3566/$S3566)</f>
        <v/>
      </c>
      <c r="U3566" s="36">
        <f>IF($T3566="","",IF($T3566&lt;Settings!$B$8,"Critical",IF($T3566&lt;Settings!$B$9,"Semi Critical","Non Critical")))</f>
        <v/>
      </c>
      <c r="V3566" s="28" t="n"/>
      <c r="Z3566">
        <f>IF($B3566="","",IFERROR(VLOOKUP($B3566,'Plan HC for CCA'!$A:$B,2,0),""))</f>
        <v/>
      </c>
      <c r="AA3566">
        <f>IF(OR($B3566="",$Z3566=""),"",IF(N($M3566)&lt;$Z3566,"Delta","No Delta"))</f>
        <v/>
      </c>
      <c r="AB3566">
        <f>IF(OR($B3566="",$Z3566=""),"",MAX(0,$Z3566-N($M3566)))</f>
        <v/>
      </c>
      <c r="AC3566" s="46">
        <f>IF($B3566="","",IFERROR(INDEX('CCA Util %'!$H:$H,MATCH($B3566,'CCA Util %'!$E:$E,0)),""))</f>
        <v/>
      </c>
      <c r="AD3566">
        <f>IF($B3566="","",IFERROR(INDEX('CCA Util %'!$G:$G,MATCH($B3566,'CCA Util %'!$E:$E,0)),""))</f>
        <v/>
      </c>
      <c r="AE3566">
        <f>IF(OR($B3566="",$U3566=""),"",$U3566&amp;" &amp; "&amp;IF(OR($AD3566="",$AD3566=0),"Util NA",$AD3566&amp;" Util"))</f>
        <v/>
      </c>
    </row>
    <row r="3567" ht="15.75" customHeight="1" s="42">
      <c r="A3567" s="41" t="n"/>
      <c r="G3567" s="38" t="n"/>
      <c r="H3567" s="38" t="n"/>
      <c r="I3567" s="38" t="n"/>
      <c r="J3567" s="38" t="n"/>
      <c r="K3567" s="38" t="n"/>
      <c r="L3567" s="38" t="n"/>
      <c r="N3567" s="36">
        <f>IF($B3567="","",IF($C3567="SUPERSTORE","Superstore","DH"))</f>
        <v/>
      </c>
      <c r="O3567" s="36">
        <f>IF($B3567="","",IFERROR(VLOOKUP($B3567,Mapping!$A:$C,2,0),"Not Mapped"))</f>
        <v/>
      </c>
      <c r="P3567" s="36">
        <f>IF($B3567="","",IFERROR(VLOOKUP($B3567,Mapping!$A:$C,3,0),"Not Mapped"))</f>
        <v/>
      </c>
      <c r="Q3567" s="36">
        <f>IF($B3567="","",IFERROR(VLOOKUP($O3567,Leaders!$A:$B,2,0),"Not Mapped"))</f>
        <v/>
      </c>
      <c r="R3567" s="36">
        <f>IF($B3567="","",IF(COUNTIF(Exclusions!$A:$A,$B3567)&gt;0,"Yes","No"))</f>
        <v/>
      </c>
      <c r="S3567" s="38">
        <f>IF($B3567="","",MIN(1,DAY($A3567)/IF($N3567="Superstore",Settings!$B$5,Settings!$B$4)))</f>
        <v/>
      </c>
      <c r="T3567" s="38">
        <f>IF(OR($B3567="",$G3567="",$S3567=0),"",$G3567/$S3567)</f>
        <v/>
      </c>
      <c r="U3567" s="36">
        <f>IF($T3567="","",IF($T3567&lt;Settings!$B$8,"Critical",IF($T3567&lt;Settings!$B$9,"Semi Critical","Non Critical")))</f>
        <v/>
      </c>
      <c r="V3567" s="28" t="n"/>
      <c r="Z3567">
        <f>IF($B3567="","",IFERROR(VLOOKUP($B3567,'Plan HC for CCA'!$A:$B,2,0),""))</f>
        <v/>
      </c>
      <c r="AA3567">
        <f>IF(OR($B3567="",$Z3567=""),"",IF(N($M3567)&lt;$Z3567,"Delta","No Delta"))</f>
        <v/>
      </c>
      <c r="AB3567">
        <f>IF(OR($B3567="",$Z3567=""),"",MAX(0,$Z3567-N($M3567)))</f>
        <v/>
      </c>
      <c r="AC3567" s="46">
        <f>IF($B3567="","",IFERROR(INDEX('CCA Util %'!$H:$H,MATCH($B3567,'CCA Util %'!$E:$E,0)),""))</f>
        <v/>
      </c>
      <c r="AD3567">
        <f>IF($B3567="","",IFERROR(INDEX('CCA Util %'!$G:$G,MATCH($B3567,'CCA Util %'!$E:$E,0)),""))</f>
        <v/>
      </c>
      <c r="AE3567">
        <f>IF(OR($B3567="",$U3567=""),"",$U3567&amp;" &amp; "&amp;IF(OR($AD3567="",$AD3567=0),"Util NA",$AD3567&amp;" Util"))</f>
        <v/>
      </c>
    </row>
    <row r="3568" ht="15.75" customHeight="1" s="42">
      <c r="A3568" s="41" t="n"/>
      <c r="G3568" s="38" t="n"/>
      <c r="H3568" s="38" t="n"/>
      <c r="I3568" s="38" t="n"/>
      <c r="J3568" s="38" t="n"/>
      <c r="K3568" s="38" t="n"/>
      <c r="L3568" s="38" t="n"/>
      <c r="N3568" s="36">
        <f>IF($B3568="","",IF($C3568="SUPERSTORE","Superstore","DH"))</f>
        <v/>
      </c>
      <c r="O3568" s="36">
        <f>IF($B3568="","",IFERROR(VLOOKUP($B3568,Mapping!$A:$C,2,0),"Not Mapped"))</f>
        <v/>
      </c>
      <c r="P3568" s="36">
        <f>IF($B3568="","",IFERROR(VLOOKUP($B3568,Mapping!$A:$C,3,0),"Not Mapped"))</f>
        <v/>
      </c>
      <c r="Q3568" s="36">
        <f>IF($B3568="","",IFERROR(VLOOKUP($O3568,Leaders!$A:$B,2,0),"Not Mapped"))</f>
        <v/>
      </c>
      <c r="R3568" s="36">
        <f>IF($B3568="","",IF(COUNTIF(Exclusions!$A:$A,$B3568)&gt;0,"Yes","No"))</f>
        <v/>
      </c>
      <c r="S3568" s="38">
        <f>IF($B3568="","",MIN(1,DAY($A3568)/IF($N3568="Superstore",Settings!$B$5,Settings!$B$4)))</f>
        <v/>
      </c>
      <c r="T3568" s="38">
        <f>IF(OR($B3568="",$G3568="",$S3568=0),"",$G3568/$S3568)</f>
        <v/>
      </c>
      <c r="U3568" s="36">
        <f>IF($T3568="","",IF($T3568&lt;Settings!$B$8,"Critical",IF($T3568&lt;Settings!$B$9,"Semi Critical","Non Critical")))</f>
        <v/>
      </c>
      <c r="V3568" s="28" t="n"/>
      <c r="Z3568">
        <f>IF($B3568="","",IFERROR(VLOOKUP($B3568,'Plan HC for CCA'!$A:$B,2,0),""))</f>
        <v/>
      </c>
      <c r="AA3568">
        <f>IF(OR($B3568="",$Z3568=""),"",IF(N($M3568)&lt;$Z3568,"Delta","No Delta"))</f>
        <v/>
      </c>
      <c r="AB3568">
        <f>IF(OR($B3568="",$Z3568=""),"",MAX(0,$Z3568-N($M3568)))</f>
        <v/>
      </c>
      <c r="AC3568" s="46">
        <f>IF($B3568="","",IFERROR(INDEX('CCA Util %'!$H:$H,MATCH($B3568,'CCA Util %'!$E:$E,0)),""))</f>
        <v/>
      </c>
      <c r="AD3568">
        <f>IF($B3568="","",IFERROR(INDEX('CCA Util %'!$G:$G,MATCH($B3568,'CCA Util %'!$E:$E,0)),""))</f>
        <v/>
      </c>
      <c r="AE3568">
        <f>IF(OR($B3568="",$U3568=""),"",$U3568&amp;" &amp; "&amp;IF(OR($AD3568="",$AD3568=0),"Util NA",$AD3568&amp;" Util"))</f>
        <v/>
      </c>
    </row>
    <row r="3569" ht="15.75" customHeight="1" s="42">
      <c r="A3569" s="41" t="n"/>
      <c r="G3569" s="38" t="n"/>
      <c r="H3569" s="38" t="n"/>
      <c r="I3569" s="38" t="n"/>
      <c r="J3569" s="38" t="n"/>
      <c r="K3569" s="38" t="n"/>
      <c r="L3569" s="38" t="n"/>
      <c r="N3569" s="36">
        <f>IF($B3569="","",IF($C3569="SUPERSTORE","Superstore","DH"))</f>
        <v/>
      </c>
      <c r="O3569" s="36">
        <f>IF($B3569="","",IFERROR(VLOOKUP($B3569,Mapping!$A:$C,2,0),"Not Mapped"))</f>
        <v/>
      </c>
      <c r="P3569" s="36">
        <f>IF($B3569="","",IFERROR(VLOOKUP($B3569,Mapping!$A:$C,3,0),"Not Mapped"))</f>
        <v/>
      </c>
      <c r="Q3569" s="36">
        <f>IF($B3569="","",IFERROR(VLOOKUP($O3569,Leaders!$A:$B,2,0),"Not Mapped"))</f>
        <v/>
      </c>
      <c r="R3569" s="36">
        <f>IF($B3569="","",IF(COUNTIF(Exclusions!$A:$A,$B3569)&gt;0,"Yes","No"))</f>
        <v/>
      </c>
      <c r="S3569" s="38">
        <f>IF($B3569="","",MIN(1,DAY($A3569)/IF($N3569="Superstore",Settings!$B$5,Settings!$B$4)))</f>
        <v/>
      </c>
      <c r="T3569" s="38">
        <f>IF(OR($B3569="",$G3569="",$S3569=0),"",$G3569/$S3569)</f>
        <v/>
      </c>
      <c r="U3569" s="36">
        <f>IF($T3569="","",IF($T3569&lt;Settings!$B$8,"Critical",IF($T3569&lt;Settings!$B$9,"Semi Critical","Non Critical")))</f>
        <v/>
      </c>
      <c r="V3569" s="28" t="n"/>
      <c r="Z3569">
        <f>IF($B3569="","",IFERROR(VLOOKUP($B3569,'Plan HC for CCA'!$A:$B,2,0),""))</f>
        <v/>
      </c>
      <c r="AA3569">
        <f>IF(OR($B3569="",$Z3569=""),"",IF(N($M3569)&lt;$Z3569,"Delta","No Delta"))</f>
        <v/>
      </c>
      <c r="AB3569">
        <f>IF(OR($B3569="",$Z3569=""),"",MAX(0,$Z3569-N($M3569)))</f>
        <v/>
      </c>
      <c r="AC3569" s="46">
        <f>IF($B3569="","",IFERROR(INDEX('CCA Util %'!$H:$H,MATCH($B3569,'CCA Util %'!$E:$E,0)),""))</f>
        <v/>
      </c>
      <c r="AD3569">
        <f>IF($B3569="","",IFERROR(INDEX('CCA Util %'!$G:$G,MATCH($B3569,'CCA Util %'!$E:$E,0)),""))</f>
        <v/>
      </c>
      <c r="AE3569">
        <f>IF(OR($B3569="",$U3569=""),"",$U3569&amp;" &amp; "&amp;IF(OR($AD3569="",$AD3569=0),"Util NA",$AD3569&amp;" Util"))</f>
        <v/>
      </c>
    </row>
    <row r="3570" ht="15.75" customHeight="1" s="42">
      <c r="A3570" s="41" t="n"/>
      <c r="G3570" s="38" t="n"/>
      <c r="H3570" s="38" t="n"/>
      <c r="I3570" s="38" t="n"/>
      <c r="J3570" s="38" t="n"/>
      <c r="K3570" s="38" t="n"/>
      <c r="L3570" s="38" t="n"/>
      <c r="N3570" s="36">
        <f>IF($B3570="","",IF($C3570="SUPERSTORE","Superstore","DH"))</f>
        <v/>
      </c>
      <c r="O3570" s="36">
        <f>IF($B3570="","",IFERROR(VLOOKUP($B3570,Mapping!$A:$C,2,0),"Not Mapped"))</f>
        <v/>
      </c>
      <c r="P3570" s="36">
        <f>IF($B3570="","",IFERROR(VLOOKUP($B3570,Mapping!$A:$C,3,0),"Not Mapped"))</f>
        <v/>
      </c>
      <c r="Q3570" s="36">
        <f>IF($B3570="","",IFERROR(VLOOKUP($O3570,Leaders!$A:$B,2,0),"Not Mapped"))</f>
        <v/>
      </c>
      <c r="R3570" s="36">
        <f>IF($B3570="","",IF(COUNTIF(Exclusions!$A:$A,$B3570)&gt;0,"Yes","No"))</f>
        <v/>
      </c>
      <c r="S3570" s="38">
        <f>IF($B3570="","",MIN(1,DAY($A3570)/IF($N3570="Superstore",Settings!$B$5,Settings!$B$4)))</f>
        <v/>
      </c>
      <c r="T3570" s="38">
        <f>IF(OR($B3570="",$G3570="",$S3570=0),"",$G3570/$S3570)</f>
        <v/>
      </c>
      <c r="U3570" s="36">
        <f>IF($T3570="","",IF($T3570&lt;Settings!$B$8,"Critical",IF($T3570&lt;Settings!$B$9,"Semi Critical","Non Critical")))</f>
        <v/>
      </c>
      <c r="V3570" s="28" t="n"/>
      <c r="Z3570">
        <f>IF($B3570="","",IFERROR(VLOOKUP($B3570,'Plan HC for CCA'!$A:$B,2,0),""))</f>
        <v/>
      </c>
      <c r="AA3570">
        <f>IF(OR($B3570="",$Z3570=""),"",IF(N($M3570)&lt;$Z3570,"Delta","No Delta"))</f>
        <v/>
      </c>
      <c r="AB3570">
        <f>IF(OR($B3570="",$Z3570=""),"",MAX(0,$Z3570-N($M3570)))</f>
        <v/>
      </c>
      <c r="AC3570" s="46">
        <f>IF($B3570="","",IFERROR(INDEX('CCA Util %'!$H:$H,MATCH($B3570,'CCA Util %'!$E:$E,0)),""))</f>
        <v/>
      </c>
      <c r="AD3570">
        <f>IF($B3570="","",IFERROR(INDEX('CCA Util %'!$G:$G,MATCH($B3570,'CCA Util %'!$E:$E,0)),""))</f>
        <v/>
      </c>
      <c r="AE3570">
        <f>IF(OR($B3570="",$U3570=""),"",$U3570&amp;" &amp; "&amp;IF(OR($AD3570="",$AD3570=0),"Util NA",$AD3570&amp;" Util"))</f>
        <v/>
      </c>
    </row>
    <row r="3571" ht="15.75" customHeight="1" s="42">
      <c r="A3571" s="41" t="n"/>
      <c r="G3571" s="38" t="n"/>
      <c r="H3571" s="38" t="n"/>
      <c r="I3571" s="38" t="n"/>
      <c r="J3571" s="38" t="n"/>
      <c r="K3571" s="38" t="n"/>
      <c r="L3571" s="38" t="n"/>
      <c r="N3571" s="36">
        <f>IF($B3571="","",IF($C3571="SUPERSTORE","Superstore","DH"))</f>
        <v/>
      </c>
      <c r="O3571" s="36">
        <f>IF($B3571="","",IFERROR(VLOOKUP($B3571,Mapping!$A:$C,2,0),"Not Mapped"))</f>
        <v/>
      </c>
      <c r="P3571" s="36">
        <f>IF($B3571="","",IFERROR(VLOOKUP($B3571,Mapping!$A:$C,3,0),"Not Mapped"))</f>
        <v/>
      </c>
      <c r="Q3571" s="36">
        <f>IF($B3571="","",IFERROR(VLOOKUP($O3571,Leaders!$A:$B,2,0),"Not Mapped"))</f>
        <v/>
      </c>
      <c r="R3571" s="36">
        <f>IF($B3571="","",IF(COUNTIF(Exclusions!$A:$A,$B3571)&gt;0,"Yes","No"))</f>
        <v/>
      </c>
      <c r="S3571" s="38">
        <f>IF($B3571="","",MIN(1,DAY($A3571)/IF($N3571="Superstore",Settings!$B$5,Settings!$B$4)))</f>
        <v/>
      </c>
      <c r="T3571" s="38">
        <f>IF(OR($B3571="",$G3571="",$S3571=0),"",$G3571/$S3571)</f>
        <v/>
      </c>
      <c r="U3571" s="36">
        <f>IF($T3571="","",IF($T3571&lt;Settings!$B$8,"Critical",IF($T3571&lt;Settings!$B$9,"Semi Critical","Non Critical")))</f>
        <v/>
      </c>
      <c r="V3571" s="28" t="n"/>
      <c r="Z3571">
        <f>IF($B3571="","",IFERROR(VLOOKUP($B3571,'Plan HC for CCA'!$A:$B,2,0),""))</f>
        <v/>
      </c>
      <c r="AA3571">
        <f>IF(OR($B3571="",$Z3571=""),"",IF(N($M3571)&lt;$Z3571,"Delta","No Delta"))</f>
        <v/>
      </c>
      <c r="AB3571">
        <f>IF(OR($B3571="",$Z3571=""),"",MAX(0,$Z3571-N($M3571)))</f>
        <v/>
      </c>
      <c r="AC3571" s="46">
        <f>IF($B3571="","",IFERROR(INDEX('CCA Util %'!$H:$H,MATCH($B3571,'CCA Util %'!$E:$E,0)),""))</f>
        <v/>
      </c>
      <c r="AD3571">
        <f>IF($B3571="","",IFERROR(INDEX('CCA Util %'!$G:$G,MATCH($B3571,'CCA Util %'!$E:$E,0)),""))</f>
        <v/>
      </c>
      <c r="AE3571">
        <f>IF(OR($B3571="",$U3571=""),"",$U3571&amp;" &amp; "&amp;IF(OR($AD3571="",$AD3571=0),"Util NA",$AD3571&amp;" Util"))</f>
        <v/>
      </c>
    </row>
    <row r="3572" ht="15.75" customHeight="1" s="42">
      <c r="A3572" s="41" t="n"/>
      <c r="G3572" s="38" t="n"/>
      <c r="H3572" s="38" t="n"/>
      <c r="I3572" s="38" t="n"/>
      <c r="J3572" s="38" t="n"/>
      <c r="K3572" s="38" t="n"/>
      <c r="L3572" s="38" t="n"/>
      <c r="N3572" s="36">
        <f>IF($B3572="","",IF($C3572="SUPERSTORE","Superstore","DH"))</f>
        <v/>
      </c>
      <c r="O3572" s="36">
        <f>IF($B3572="","",IFERROR(VLOOKUP($B3572,Mapping!$A:$C,2,0),"Not Mapped"))</f>
        <v/>
      </c>
      <c r="P3572" s="36">
        <f>IF($B3572="","",IFERROR(VLOOKUP($B3572,Mapping!$A:$C,3,0),"Not Mapped"))</f>
        <v/>
      </c>
      <c r="Q3572" s="36">
        <f>IF($B3572="","",IFERROR(VLOOKUP($O3572,Leaders!$A:$B,2,0),"Not Mapped"))</f>
        <v/>
      </c>
      <c r="R3572" s="36">
        <f>IF($B3572="","",IF(COUNTIF(Exclusions!$A:$A,$B3572)&gt;0,"Yes","No"))</f>
        <v/>
      </c>
      <c r="S3572" s="38">
        <f>IF($B3572="","",MIN(1,DAY($A3572)/IF($N3572="Superstore",Settings!$B$5,Settings!$B$4)))</f>
        <v/>
      </c>
      <c r="T3572" s="38">
        <f>IF(OR($B3572="",$G3572="",$S3572=0),"",$G3572/$S3572)</f>
        <v/>
      </c>
      <c r="U3572" s="36">
        <f>IF($T3572="","",IF($T3572&lt;Settings!$B$8,"Critical",IF($T3572&lt;Settings!$B$9,"Semi Critical","Non Critical")))</f>
        <v/>
      </c>
      <c r="V3572" s="28" t="n"/>
      <c r="Z3572">
        <f>IF($B3572="","",IFERROR(VLOOKUP($B3572,'Plan HC for CCA'!$A:$B,2,0),""))</f>
        <v/>
      </c>
      <c r="AA3572">
        <f>IF(OR($B3572="",$Z3572=""),"",IF(N($M3572)&lt;$Z3572,"Delta","No Delta"))</f>
        <v/>
      </c>
      <c r="AB3572">
        <f>IF(OR($B3572="",$Z3572=""),"",MAX(0,$Z3572-N($M3572)))</f>
        <v/>
      </c>
      <c r="AC3572" s="46">
        <f>IF($B3572="","",IFERROR(INDEX('CCA Util %'!$H:$H,MATCH($B3572,'CCA Util %'!$E:$E,0)),""))</f>
        <v/>
      </c>
      <c r="AD3572">
        <f>IF($B3572="","",IFERROR(INDEX('CCA Util %'!$G:$G,MATCH($B3572,'CCA Util %'!$E:$E,0)),""))</f>
        <v/>
      </c>
      <c r="AE3572">
        <f>IF(OR($B3572="",$U3572=""),"",$U3572&amp;" &amp; "&amp;IF(OR($AD3572="",$AD3572=0),"Util NA",$AD3572&amp;" Util"))</f>
        <v/>
      </c>
    </row>
    <row r="3573" ht="15.75" customHeight="1" s="42">
      <c r="A3573" s="41" t="n"/>
      <c r="G3573" s="38" t="n"/>
      <c r="H3573" s="38" t="n"/>
      <c r="I3573" s="38" t="n"/>
      <c r="J3573" s="38" t="n"/>
      <c r="K3573" s="38" t="n"/>
      <c r="L3573" s="38" t="n"/>
      <c r="N3573" s="36">
        <f>IF($B3573="","",IF($C3573="SUPERSTORE","Superstore","DH"))</f>
        <v/>
      </c>
      <c r="O3573" s="36">
        <f>IF($B3573="","",IFERROR(VLOOKUP($B3573,Mapping!$A:$C,2,0),"Not Mapped"))</f>
        <v/>
      </c>
      <c r="P3573" s="36">
        <f>IF($B3573="","",IFERROR(VLOOKUP($B3573,Mapping!$A:$C,3,0),"Not Mapped"))</f>
        <v/>
      </c>
      <c r="Q3573" s="36">
        <f>IF($B3573="","",IFERROR(VLOOKUP($O3573,Leaders!$A:$B,2,0),"Not Mapped"))</f>
        <v/>
      </c>
      <c r="R3573" s="36">
        <f>IF($B3573="","",IF(COUNTIF(Exclusions!$A:$A,$B3573)&gt;0,"Yes","No"))</f>
        <v/>
      </c>
      <c r="S3573" s="38">
        <f>IF($B3573="","",MIN(1,DAY($A3573)/IF($N3573="Superstore",Settings!$B$5,Settings!$B$4)))</f>
        <v/>
      </c>
      <c r="T3573" s="38">
        <f>IF(OR($B3573="",$G3573="",$S3573=0),"",$G3573/$S3573)</f>
        <v/>
      </c>
      <c r="U3573" s="36">
        <f>IF($T3573="","",IF($T3573&lt;Settings!$B$8,"Critical",IF($T3573&lt;Settings!$B$9,"Semi Critical","Non Critical")))</f>
        <v/>
      </c>
      <c r="V3573" s="28" t="n"/>
      <c r="Z3573">
        <f>IF($B3573="","",IFERROR(VLOOKUP($B3573,'Plan HC for CCA'!$A:$B,2,0),""))</f>
        <v/>
      </c>
      <c r="AA3573">
        <f>IF(OR($B3573="",$Z3573=""),"",IF(N($M3573)&lt;$Z3573,"Delta","No Delta"))</f>
        <v/>
      </c>
      <c r="AB3573">
        <f>IF(OR($B3573="",$Z3573=""),"",MAX(0,$Z3573-N($M3573)))</f>
        <v/>
      </c>
      <c r="AC3573" s="46">
        <f>IF($B3573="","",IFERROR(INDEX('CCA Util %'!$H:$H,MATCH($B3573,'CCA Util %'!$E:$E,0)),""))</f>
        <v/>
      </c>
      <c r="AD3573">
        <f>IF($B3573="","",IFERROR(INDEX('CCA Util %'!$G:$G,MATCH($B3573,'CCA Util %'!$E:$E,0)),""))</f>
        <v/>
      </c>
      <c r="AE3573">
        <f>IF(OR($B3573="",$U3573=""),"",$U3573&amp;" &amp; "&amp;IF(OR($AD3573="",$AD3573=0),"Util NA",$AD3573&amp;" Util"))</f>
        <v/>
      </c>
    </row>
    <row r="3574" ht="15.75" customHeight="1" s="42">
      <c r="A3574" s="41" t="n"/>
      <c r="G3574" s="38" t="n"/>
      <c r="H3574" s="38" t="n"/>
      <c r="I3574" s="38" t="n"/>
      <c r="J3574" s="38" t="n"/>
      <c r="K3574" s="38" t="n"/>
      <c r="L3574" s="38" t="n"/>
      <c r="N3574" s="36">
        <f>IF($B3574="","",IF($C3574="SUPERSTORE","Superstore","DH"))</f>
        <v/>
      </c>
      <c r="O3574" s="36">
        <f>IF($B3574="","",IFERROR(VLOOKUP($B3574,Mapping!$A:$C,2,0),"Not Mapped"))</f>
        <v/>
      </c>
      <c r="P3574" s="36">
        <f>IF($B3574="","",IFERROR(VLOOKUP($B3574,Mapping!$A:$C,3,0),"Not Mapped"))</f>
        <v/>
      </c>
      <c r="Q3574" s="36">
        <f>IF($B3574="","",IFERROR(VLOOKUP($O3574,Leaders!$A:$B,2,0),"Not Mapped"))</f>
        <v/>
      </c>
      <c r="R3574" s="36">
        <f>IF($B3574="","",IF(COUNTIF(Exclusions!$A:$A,$B3574)&gt;0,"Yes","No"))</f>
        <v/>
      </c>
      <c r="S3574" s="38">
        <f>IF($B3574="","",MIN(1,DAY($A3574)/IF($N3574="Superstore",Settings!$B$5,Settings!$B$4)))</f>
        <v/>
      </c>
      <c r="T3574" s="38">
        <f>IF(OR($B3574="",$G3574="",$S3574=0),"",$G3574/$S3574)</f>
        <v/>
      </c>
      <c r="U3574" s="36">
        <f>IF($T3574="","",IF($T3574&lt;Settings!$B$8,"Critical",IF($T3574&lt;Settings!$B$9,"Semi Critical","Non Critical")))</f>
        <v/>
      </c>
      <c r="V3574" s="28" t="n"/>
      <c r="Z3574">
        <f>IF($B3574="","",IFERROR(VLOOKUP($B3574,'Plan HC for CCA'!$A:$B,2,0),""))</f>
        <v/>
      </c>
      <c r="AA3574">
        <f>IF(OR($B3574="",$Z3574=""),"",IF(N($M3574)&lt;$Z3574,"Delta","No Delta"))</f>
        <v/>
      </c>
      <c r="AB3574">
        <f>IF(OR($B3574="",$Z3574=""),"",MAX(0,$Z3574-N($M3574)))</f>
        <v/>
      </c>
      <c r="AC3574" s="46">
        <f>IF($B3574="","",IFERROR(INDEX('CCA Util %'!$H:$H,MATCH($B3574,'CCA Util %'!$E:$E,0)),""))</f>
        <v/>
      </c>
      <c r="AD3574">
        <f>IF($B3574="","",IFERROR(INDEX('CCA Util %'!$G:$G,MATCH($B3574,'CCA Util %'!$E:$E,0)),""))</f>
        <v/>
      </c>
      <c r="AE3574">
        <f>IF(OR($B3574="",$U3574=""),"",$U3574&amp;" &amp; "&amp;IF(OR($AD3574="",$AD3574=0),"Util NA",$AD3574&amp;" Util"))</f>
        <v/>
      </c>
    </row>
    <row r="3575" ht="15.75" customHeight="1" s="42">
      <c r="A3575" s="41" t="n"/>
      <c r="G3575" s="38" t="n"/>
      <c r="H3575" s="38" t="n"/>
      <c r="I3575" s="38" t="n"/>
      <c r="J3575" s="38" t="n"/>
      <c r="K3575" s="38" t="n"/>
      <c r="L3575" s="38" t="n"/>
      <c r="N3575" s="36">
        <f>IF($B3575="","",IF($C3575="SUPERSTORE","Superstore","DH"))</f>
        <v/>
      </c>
      <c r="O3575" s="36">
        <f>IF($B3575="","",IFERROR(VLOOKUP($B3575,Mapping!$A:$C,2,0),"Not Mapped"))</f>
        <v/>
      </c>
      <c r="P3575" s="36">
        <f>IF($B3575="","",IFERROR(VLOOKUP($B3575,Mapping!$A:$C,3,0),"Not Mapped"))</f>
        <v/>
      </c>
      <c r="Q3575" s="36">
        <f>IF($B3575="","",IFERROR(VLOOKUP($O3575,Leaders!$A:$B,2,0),"Not Mapped"))</f>
        <v/>
      </c>
      <c r="R3575" s="36">
        <f>IF($B3575="","",IF(COUNTIF(Exclusions!$A:$A,$B3575)&gt;0,"Yes","No"))</f>
        <v/>
      </c>
      <c r="S3575" s="38">
        <f>IF($B3575="","",MIN(1,DAY($A3575)/IF($N3575="Superstore",Settings!$B$5,Settings!$B$4)))</f>
        <v/>
      </c>
      <c r="T3575" s="38">
        <f>IF(OR($B3575="",$G3575="",$S3575=0),"",$G3575/$S3575)</f>
        <v/>
      </c>
      <c r="U3575" s="36">
        <f>IF($T3575="","",IF($T3575&lt;Settings!$B$8,"Critical",IF($T3575&lt;Settings!$B$9,"Semi Critical","Non Critical")))</f>
        <v/>
      </c>
      <c r="V3575" s="28" t="n"/>
      <c r="Z3575">
        <f>IF($B3575="","",IFERROR(VLOOKUP($B3575,'Plan HC for CCA'!$A:$B,2,0),""))</f>
        <v/>
      </c>
      <c r="AA3575">
        <f>IF(OR($B3575="",$Z3575=""),"",IF(N($M3575)&lt;$Z3575,"Delta","No Delta"))</f>
        <v/>
      </c>
      <c r="AB3575">
        <f>IF(OR($B3575="",$Z3575=""),"",MAX(0,$Z3575-N($M3575)))</f>
        <v/>
      </c>
      <c r="AC3575" s="46">
        <f>IF($B3575="","",IFERROR(INDEX('CCA Util %'!$H:$H,MATCH($B3575,'CCA Util %'!$E:$E,0)),""))</f>
        <v/>
      </c>
      <c r="AD3575">
        <f>IF($B3575="","",IFERROR(INDEX('CCA Util %'!$G:$G,MATCH($B3575,'CCA Util %'!$E:$E,0)),""))</f>
        <v/>
      </c>
      <c r="AE3575">
        <f>IF(OR($B3575="",$U3575=""),"",$U3575&amp;" &amp; "&amp;IF(OR($AD3575="",$AD3575=0),"Util NA",$AD3575&amp;" Util"))</f>
        <v/>
      </c>
    </row>
    <row r="3576" ht="15.75" customHeight="1" s="42">
      <c r="A3576" s="41" t="n"/>
      <c r="G3576" s="38" t="n"/>
      <c r="H3576" s="38" t="n"/>
      <c r="I3576" s="38" t="n"/>
      <c r="J3576" s="38" t="n"/>
      <c r="K3576" s="38" t="n"/>
      <c r="L3576" s="38" t="n"/>
      <c r="N3576" s="36">
        <f>IF($B3576="","",IF($C3576="SUPERSTORE","Superstore","DH"))</f>
        <v/>
      </c>
      <c r="O3576" s="36">
        <f>IF($B3576="","",IFERROR(VLOOKUP($B3576,Mapping!$A:$C,2,0),"Not Mapped"))</f>
        <v/>
      </c>
      <c r="P3576" s="36">
        <f>IF($B3576="","",IFERROR(VLOOKUP($B3576,Mapping!$A:$C,3,0),"Not Mapped"))</f>
        <v/>
      </c>
      <c r="Q3576" s="36">
        <f>IF($B3576="","",IFERROR(VLOOKUP($O3576,Leaders!$A:$B,2,0),"Not Mapped"))</f>
        <v/>
      </c>
      <c r="R3576" s="36">
        <f>IF($B3576="","",IF(COUNTIF(Exclusions!$A:$A,$B3576)&gt;0,"Yes","No"))</f>
        <v/>
      </c>
      <c r="S3576" s="38">
        <f>IF($B3576="","",MIN(1,DAY($A3576)/IF($N3576="Superstore",Settings!$B$5,Settings!$B$4)))</f>
        <v/>
      </c>
      <c r="T3576" s="38">
        <f>IF(OR($B3576="",$G3576="",$S3576=0),"",$G3576/$S3576)</f>
        <v/>
      </c>
      <c r="U3576" s="36">
        <f>IF($T3576="","",IF($T3576&lt;Settings!$B$8,"Critical",IF($T3576&lt;Settings!$B$9,"Semi Critical","Non Critical")))</f>
        <v/>
      </c>
      <c r="V3576" s="28" t="n"/>
      <c r="Z3576">
        <f>IF($B3576="","",IFERROR(VLOOKUP($B3576,'Plan HC for CCA'!$A:$B,2,0),""))</f>
        <v/>
      </c>
      <c r="AA3576">
        <f>IF(OR($B3576="",$Z3576=""),"",IF(N($M3576)&lt;$Z3576,"Delta","No Delta"))</f>
        <v/>
      </c>
      <c r="AB3576">
        <f>IF(OR($B3576="",$Z3576=""),"",MAX(0,$Z3576-N($M3576)))</f>
        <v/>
      </c>
      <c r="AC3576" s="46">
        <f>IF($B3576="","",IFERROR(INDEX('CCA Util %'!$H:$H,MATCH($B3576,'CCA Util %'!$E:$E,0)),""))</f>
        <v/>
      </c>
      <c r="AD3576">
        <f>IF($B3576="","",IFERROR(INDEX('CCA Util %'!$G:$G,MATCH($B3576,'CCA Util %'!$E:$E,0)),""))</f>
        <v/>
      </c>
      <c r="AE3576">
        <f>IF(OR($B3576="",$U3576=""),"",$U3576&amp;" &amp; "&amp;IF(OR($AD3576="",$AD3576=0),"Util NA",$AD3576&amp;" Util"))</f>
        <v/>
      </c>
    </row>
    <row r="3577" ht="15.75" customHeight="1" s="42">
      <c r="A3577" s="41" t="n"/>
      <c r="G3577" s="38" t="n"/>
      <c r="H3577" s="38" t="n"/>
      <c r="I3577" s="38" t="n"/>
      <c r="J3577" s="38" t="n"/>
      <c r="K3577" s="38" t="n"/>
      <c r="L3577" s="38" t="n"/>
      <c r="N3577" s="36">
        <f>IF($B3577="","",IF($C3577="SUPERSTORE","Superstore","DH"))</f>
        <v/>
      </c>
      <c r="O3577" s="36">
        <f>IF($B3577="","",IFERROR(VLOOKUP($B3577,Mapping!$A:$C,2,0),"Not Mapped"))</f>
        <v/>
      </c>
      <c r="P3577" s="36">
        <f>IF($B3577="","",IFERROR(VLOOKUP($B3577,Mapping!$A:$C,3,0),"Not Mapped"))</f>
        <v/>
      </c>
      <c r="Q3577" s="36">
        <f>IF($B3577="","",IFERROR(VLOOKUP($O3577,Leaders!$A:$B,2,0),"Not Mapped"))</f>
        <v/>
      </c>
      <c r="R3577" s="36">
        <f>IF($B3577="","",IF(COUNTIF(Exclusions!$A:$A,$B3577)&gt;0,"Yes","No"))</f>
        <v/>
      </c>
      <c r="S3577" s="38">
        <f>IF($B3577="","",MIN(1,DAY($A3577)/IF($N3577="Superstore",Settings!$B$5,Settings!$B$4)))</f>
        <v/>
      </c>
      <c r="T3577" s="38">
        <f>IF(OR($B3577="",$G3577="",$S3577=0),"",$G3577/$S3577)</f>
        <v/>
      </c>
      <c r="U3577" s="36">
        <f>IF($T3577="","",IF($T3577&lt;Settings!$B$8,"Critical",IF($T3577&lt;Settings!$B$9,"Semi Critical","Non Critical")))</f>
        <v/>
      </c>
      <c r="V3577" s="28" t="n"/>
      <c r="Z3577">
        <f>IF($B3577="","",IFERROR(VLOOKUP($B3577,'Plan HC for CCA'!$A:$B,2,0),""))</f>
        <v/>
      </c>
      <c r="AA3577">
        <f>IF(OR($B3577="",$Z3577=""),"",IF(N($M3577)&lt;$Z3577,"Delta","No Delta"))</f>
        <v/>
      </c>
      <c r="AB3577">
        <f>IF(OR($B3577="",$Z3577=""),"",MAX(0,$Z3577-N($M3577)))</f>
        <v/>
      </c>
      <c r="AC3577" s="46">
        <f>IF($B3577="","",IFERROR(INDEX('CCA Util %'!$H:$H,MATCH($B3577,'CCA Util %'!$E:$E,0)),""))</f>
        <v/>
      </c>
      <c r="AD3577">
        <f>IF($B3577="","",IFERROR(INDEX('CCA Util %'!$G:$G,MATCH($B3577,'CCA Util %'!$E:$E,0)),""))</f>
        <v/>
      </c>
      <c r="AE3577">
        <f>IF(OR($B3577="",$U3577=""),"",$U3577&amp;" &amp; "&amp;IF(OR($AD3577="",$AD3577=0),"Util NA",$AD3577&amp;" Util"))</f>
        <v/>
      </c>
    </row>
    <row r="3578" ht="15.75" customHeight="1" s="42">
      <c r="A3578" s="41" t="n"/>
      <c r="G3578" s="38" t="n"/>
      <c r="H3578" s="38" t="n"/>
      <c r="I3578" s="38" t="n"/>
      <c r="J3578" s="38" t="n"/>
      <c r="K3578" s="38" t="n"/>
      <c r="L3578" s="38" t="n"/>
      <c r="N3578" s="36">
        <f>IF($B3578="","",IF($C3578="SUPERSTORE","Superstore","DH"))</f>
        <v/>
      </c>
      <c r="O3578" s="36">
        <f>IF($B3578="","",IFERROR(VLOOKUP($B3578,Mapping!$A:$C,2,0),"Not Mapped"))</f>
        <v/>
      </c>
      <c r="P3578" s="36">
        <f>IF($B3578="","",IFERROR(VLOOKUP($B3578,Mapping!$A:$C,3,0),"Not Mapped"))</f>
        <v/>
      </c>
      <c r="Q3578" s="36">
        <f>IF($B3578="","",IFERROR(VLOOKUP($O3578,Leaders!$A:$B,2,0),"Not Mapped"))</f>
        <v/>
      </c>
      <c r="R3578" s="36">
        <f>IF($B3578="","",IF(COUNTIF(Exclusions!$A:$A,$B3578)&gt;0,"Yes","No"))</f>
        <v/>
      </c>
      <c r="S3578" s="38">
        <f>IF($B3578="","",MIN(1,DAY($A3578)/IF($N3578="Superstore",Settings!$B$5,Settings!$B$4)))</f>
        <v/>
      </c>
      <c r="T3578" s="38">
        <f>IF(OR($B3578="",$G3578="",$S3578=0),"",$G3578/$S3578)</f>
        <v/>
      </c>
      <c r="U3578" s="36">
        <f>IF($T3578="","",IF($T3578&lt;Settings!$B$8,"Critical",IF($T3578&lt;Settings!$B$9,"Semi Critical","Non Critical")))</f>
        <v/>
      </c>
      <c r="V3578" s="28" t="n"/>
      <c r="Z3578">
        <f>IF($B3578="","",IFERROR(VLOOKUP($B3578,'Plan HC for CCA'!$A:$B,2,0),""))</f>
        <v/>
      </c>
      <c r="AA3578">
        <f>IF(OR($B3578="",$Z3578=""),"",IF(N($M3578)&lt;$Z3578,"Delta","No Delta"))</f>
        <v/>
      </c>
      <c r="AB3578">
        <f>IF(OR($B3578="",$Z3578=""),"",MAX(0,$Z3578-N($M3578)))</f>
        <v/>
      </c>
      <c r="AC3578" s="46">
        <f>IF($B3578="","",IFERROR(INDEX('CCA Util %'!$H:$H,MATCH($B3578,'CCA Util %'!$E:$E,0)),""))</f>
        <v/>
      </c>
      <c r="AD3578">
        <f>IF($B3578="","",IFERROR(INDEX('CCA Util %'!$G:$G,MATCH($B3578,'CCA Util %'!$E:$E,0)),""))</f>
        <v/>
      </c>
      <c r="AE3578">
        <f>IF(OR($B3578="",$U3578=""),"",$U3578&amp;" &amp; "&amp;IF(OR($AD3578="",$AD3578=0),"Util NA",$AD3578&amp;" Util"))</f>
        <v/>
      </c>
    </row>
    <row r="3579" ht="15.75" customHeight="1" s="42">
      <c r="A3579" s="41" t="n"/>
      <c r="G3579" s="38" t="n"/>
      <c r="H3579" s="38" t="n"/>
      <c r="I3579" s="38" t="n"/>
      <c r="J3579" s="38" t="n"/>
      <c r="K3579" s="38" t="n"/>
      <c r="L3579" s="38" t="n"/>
      <c r="N3579" s="36">
        <f>IF($B3579="","",IF($C3579="SUPERSTORE","Superstore","DH"))</f>
        <v/>
      </c>
      <c r="O3579" s="36">
        <f>IF($B3579="","",IFERROR(VLOOKUP($B3579,Mapping!$A:$C,2,0),"Not Mapped"))</f>
        <v/>
      </c>
      <c r="P3579" s="36">
        <f>IF($B3579="","",IFERROR(VLOOKUP($B3579,Mapping!$A:$C,3,0),"Not Mapped"))</f>
        <v/>
      </c>
      <c r="Q3579" s="36">
        <f>IF($B3579="","",IFERROR(VLOOKUP($O3579,Leaders!$A:$B,2,0),"Not Mapped"))</f>
        <v/>
      </c>
      <c r="R3579" s="36">
        <f>IF($B3579="","",IF(COUNTIF(Exclusions!$A:$A,$B3579)&gt;0,"Yes","No"))</f>
        <v/>
      </c>
      <c r="S3579" s="38">
        <f>IF($B3579="","",MIN(1,DAY($A3579)/IF($N3579="Superstore",Settings!$B$5,Settings!$B$4)))</f>
        <v/>
      </c>
      <c r="T3579" s="38">
        <f>IF(OR($B3579="",$G3579="",$S3579=0),"",$G3579/$S3579)</f>
        <v/>
      </c>
      <c r="U3579" s="36">
        <f>IF($T3579="","",IF($T3579&lt;Settings!$B$8,"Critical",IF($T3579&lt;Settings!$B$9,"Semi Critical","Non Critical")))</f>
        <v/>
      </c>
      <c r="V3579" s="28" t="n"/>
      <c r="Z3579">
        <f>IF($B3579="","",IFERROR(VLOOKUP($B3579,'Plan HC for CCA'!$A:$B,2,0),""))</f>
        <v/>
      </c>
      <c r="AA3579">
        <f>IF(OR($B3579="",$Z3579=""),"",IF(N($M3579)&lt;$Z3579,"Delta","No Delta"))</f>
        <v/>
      </c>
      <c r="AB3579">
        <f>IF(OR($B3579="",$Z3579=""),"",MAX(0,$Z3579-N($M3579)))</f>
        <v/>
      </c>
      <c r="AC3579" s="46">
        <f>IF($B3579="","",IFERROR(INDEX('CCA Util %'!$H:$H,MATCH($B3579,'CCA Util %'!$E:$E,0)),""))</f>
        <v/>
      </c>
      <c r="AD3579">
        <f>IF($B3579="","",IFERROR(INDEX('CCA Util %'!$G:$G,MATCH($B3579,'CCA Util %'!$E:$E,0)),""))</f>
        <v/>
      </c>
      <c r="AE3579">
        <f>IF(OR($B3579="",$U3579=""),"",$U3579&amp;" &amp; "&amp;IF(OR($AD3579="",$AD3579=0),"Util NA",$AD3579&amp;" Util"))</f>
        <v/>
      </c>
    </row>
    <row r="3580" ht="15.75" customHeight="1" s="42">
      <c r="A3580" s="41" t="n"/>
      <c r="G3580" s="38" t="n"/>
      <c r="H3580" s="38" t="n"/>
      <c r="I3580" s="38" t="n"/>
      <c r="J3580" s="38" t="n"/>
      <c r="K3580" s="38" t="n"/>
      <c r="L3580" s="38" t="n"/>
      <c r="N3580" s="36">
        <f>IF($B3580="","",IF($C3580="SUPERSTORE","Superstore","DH"))</f>
        <v/>
      </c>
      <c r="O3580" s="36">
        <f>IF($B3580="","",IFERROR(VLOOKUP($B3580,Mapping!$A:$C,2,0),"Not Mapped"))</f>
        <v/>
      </c>
      <c r="P3580" s="36">
        <f>IF($B3580="","",IFERROR(VLOOKUP($B3580,Mapping!$A:$C,3,0),"Not Mapped"))</f>
        <v/>
      </c>
      <c r="Q3580" s="36">
        <f>IF($B3580="","",IFERROR(VLOOKUP($O3580,Leaders!$A:$B,2,0),"Not Mapped"))</f>
        <v/>
      </c>
      <c r="R3580" s="36">
        <f>IF($B3580="","",IF(COUNTIF(Exclusions!$A:$A,$B3580)&gt;0,"Yes","No"))</f>
        <v/>
      </c>
      <c r="S3580" s="38">
        <f>IF($B3580="","",MIN(1,DAY($A3580)/IF($N3580="Superstore",Settings!$B$5,Settings!$B$4)))</f>
        <v/>
      </c>
      <c r="T3580" s="38">
        <f>IF(OR($B3580="",$G3580="",$S3580=0),"",$G3580/$S3580)</f>
        <v/>
      </c>
      <c r="U3580" s="36">
        <f>IF($T3580="","",IF($T3580&lt;Settings!$B$8,"Critical",IF($T3580&lt;Settings!$B$9,"Semi Critical","Non Critical")))</f>
        <v/>
      </c>
      <c r="V3580" s="28" t="n"/>
      <c r="Z3580">
        <f>IF($B3580="","",IFERROR(VLOOKUP($B3580,'Plan HC for CCA'!$A:$B,2,0),""))</f>
        <v/>
      </c>
      <c r="AA3580">
        <f>IF(OR($B3580="",$Z3580=""),"",IF(N($M3580)&lt;$Z3580,"Delta","No Delta"))</f>
        <v/>
      </c>
      <c r="AB3580">
        <f>IF(OR($B3580="",$Z3580=""),"",MAX(0,$Z3580-N($M3580)))</f>
        <v/>
      </c>
      <c r="AC3580" s="46">
        <f>IF($B3580="","",IFERROR(INDEX('CCA Util %'!$H:$H,MATCH($B3580,'CCA Util %'!$E:$E,0)),""))</f>
        <v/>
      </c>
      <c r="AD3580">
        <f>IF($B3580="","",IFERROR(INDEX('CCA Util %'!$G:$G,MATCH($B3580,'CCA Util %'!$E:$E,0)),""))</f>
        <v/>
      </c>
      <c r="AE3580">
        <f>IF(OR($B3580="",$U3580=""),"",$U3580&amp;" &amp; "&amp;IF(OR($AD3580="",$AD3580=0),"Util NA",$AD3580&amp;" Util"))</f>
        <v/>
      </c>
    </row>
    <row r="3581" ht="15.75" customHeight="1" s="42">
      <c r="A3581" s="41" t="n"/>
      <c r="G3581" s="38" t="n"/>
      <c r="H3581" s="38" t="n"/>
      <c r="I3581" s="38" t="n"/>
      <c r="J3581" s="38" t="n"/>
      <c r="K3581" s="38" t="n"/>
      <c r="L3581" s="38" t="n"/>
      <c r="N3581" s="36">
        <f>IF($B3581="","",IF($C3581="SUPERSTORE","Superstore","DH"))</f>
        <v/>
      </c>
      <c r="O3581" s="36">
        <f>IF($B3581="","",IFERROR(VLOOKUP($B3581,Mapping!$A:$C,2,0),"Not Mapped"))</f>
        <v/>
      </c>
      <c r="P3581" s="36">
        <f>IF($B3581="","",IFERROR(VLOOKUP($B3581,Mapping!$A:$C,3,0),"Not Mapped"))</f>
        <v/>
      </c>
      <c r="Q3581" s="36">
        <f>IF($B3581="","",IFERROR(VLOOKUP($O3581,Leaders!$A:$B,2,0),"Not Mapped"))</f>
        <v/>
      </c>
      <c r="R3581" s="36">
        <f>IF($B3581="","",IF(COUNTIF(Exclusions!$A:$A,$B3581)&gt;0,"Yes","No"))</f>
        <v/>
      </c>
      <c r="S3581" s="38">
        <f>IF($B3581="","",MIN(1,DAY($A3581)/IF($N3581="Superstore",Settings!$B$5,Settings!$B$4)))</f>
        <v/>
      </c>
      <c r="T3581" s="38">
        <f>IF(OR($B3581="",$G3581="",$S3581=0),"",$G3581/$S3581)</f>
        <v/>
      </c>
      <c r="U3581" s="36">
        <f>IF($T3581="","",IF($T3581&lt;Settings!$B$8,"Critical",IF($T3581&lt;Settings!$B$9,"Semi Critical","Non Critical")))</f>
        <v/>
      </c>
      <c r="V3581" s="28" t="n"/>
      <c r="Z3581">
        <f>IF($B3581="","",IFERROR(VLOOKUP($B3581,'Plan HC for CCA'!$A:$B,2,0),""))</f>
        <v/>
      </c>
      <c r="AA3581">
        <f>IF(OR($B3581="",$Z3581=""),"",IF(N($M3581)&lt;$Z3581,"Delta","No Delta"))</f>
        <v/>
      </c>
      <c r="AB3581">
        <f>IF(OR($B3581="",$Z3581=""),"",MAX(0,$Z3581-N($M3581)))</f>
        <v/>
      </c>
      <c r="AC3581" s="46">
        <f>IF($B3581="","",IFERROR(INDEX('CCA Util %'!$H:$H,MATCH($B3581,'CCA Util %'!$E:$E,0)),""))</f>
        <v/>
      </c>
      <c r="AD3581">
        <f>IF($B3581="","",IFERROR(INDEX('CCA Util %'!$G:$G,MATCH($B3581,'CCA Util %'!$E:$E,0)),""))</f>
        <v/>
      </c>
      <c r="AE3581">
        <f>IF(OR($B3581="",$U3581=""),"",$U3581&amp;" &amp; "&amp;IF(OR($AD3581="",$AD3581=0),"Util NA",$AD3581&amp;" Util"))</f>
        <v/>
      </c>
    </row>
    <row r="3582" ht="15.75" customHeight="1" s="42">
      <c r="A3582" s="41" t="n"/>
      <c r="G3582" s="38" t="n"/>
      <c r="H3582" s="38" t="n"/>
      <c r="I3582" s="38" t="n"/>
      <c r="J3582" s="38" t="n"/>
      <c r="K3582" s="38" t="n"/>
      <c r="L3582" s="38" t="n"/>
      <c r="N3582" s="36">
        <f>IF($B3582="","",IF($C3582="SUPERSTORE","Superstore","DH"))</f>
        <v/>
      </c>
      <c r="O3582" s="36">
        <f>IF($B3582="","",IFERROR(VLOOKUP($B3582,Mapping!$A:$C,2,0),"Not Mapped"))</f>
        <v/>
      </c>
      <c r="P3582" s="36">
        <f>IF($B3582="","",IFERROR(VLOOKUP($B3582,Mapping!$A:$C,3,0),"Not Mapped"))</f>
        <v/>
      </c>
      <c r="Q3582" s="36">
        <f>IF($B3582="","",IFERROR(VLOOKUP($O3582,Leaders!$A:$B,2,0),"Not Mapped"))</f>
        <v/>
      </c>
      <c r="R3582" s="36">
        <f>IF($B3582="","",IF(COUNTIF(Exclusions!$A:$A,$B3582)&gt;0,"Yes","No"))</f>
        <v/>
      </c>
      <c r="S3582" s="38">
        <f>IF($B3582="","",MIN(1,DAY($A3582)/IF($N3582="Superstore",Settings!$B$5,Settings!$B$4)))</f>
        <v/>
      </c>
      <c r="T3582" s="38">
        <f>IF(OR($B3582="",$G3582="",$S3582=0),"",$G3582/$S3582)</f>
        <v/>
      </c>
      <c r="U3582" s="36">
        <f>IF($T3582="","",IF($T3582&lt;Settings!$B$8,"Critical",IF($T3582&lt;Settings!$B$9,"Semi Critical","Non Critical")))</f>
        <v/>
      </c>
      <c r="V3582" s="28" t="n"/>
      <c r="Z3582">
        <f>IF($B3582="","",IFERROR(VLOOKUP($B3582,'Plan HC for CCA'!$A:$B,2,0),""))</f>
        <v/>
      </c>
      <c r="AA3582">
        <f>IF(OR($B3582="",$Z3582=""),"",IF(N($M3582)&lt;$Z3582,"Delta","No Delta"))</f>
        <v/>
      </c>
      <c r="AB3582">
        <f>IF(OR($B3582="",$Z3582=""),"",MAX(0,$Z3582-N($M3582)))</f>
        <v/>
      </c>
      <c r="AC3582" s="46">
        <f>IF($B3582="","",IFERROR(INDEX('CCA Util %'!$H:$H,MATCH($B3582,'CCA Util %'!$E:$E,0)),""))</f>
        <v/>
      </c>
      <c r="AD3582">
        <f>IF($B3582="","",IFERROR(INDEX('CCA Util %'!$G:$G,MATCH($B3582,'CCA Util %'!$E:$E,0)),""))</f>
        <v/>
      </c>
      <c r="AE3582">
        <f>IF(OR($B3582="",$U3582=""),"",$U3582&amp;" &amp; "&amp;IF(OR($AD3582="",$AD3582=0),"Util NA",$AD3582&amp;" Util"))</f>
        <v/>
      </c>
    </row>
    <row r="3583" ht="15.75" customHeight="1" s="42">
      <c r="A3583" s="41" t="n"/>
      <c r="G3583" s="38" t="n"/>
      <c r="H3583" s="38" t="n"/>
      <c r="I3583" s="38" t="n"/>
      <c r="J3583" s="38" t="n"/>
      <c r="K3583" s="38" t="n"/>
      <c r="L3583" s="38" t="n"/>
      <c r="N3583" s="36">
        <f>IF($B3583="","",IF($C3583="SUPERSTORE","Superstore","DH"))</f>
        <v/>
      </c>
      <c r="O3583" s="36">
        <f>IF($B3583="","",IFERROR(VLOOKUP($B3583,Mapping!$A:$C,2,0),"Not Mapped"))</f>
        <v/>
      </c>
      <c r="P3583" s="36">
        <f>IF($B3583="","",IFERROR(VLOOKUP($B3583,Mapping!$A:$C,3,0),"Not Mapped"))</f>
        <v/>
      </c>
      <c r="Q3583" s="36">
        <f>IF($B3583="","",IFERROR(VLOOKUP($O3583,Leaders!$A:$B,2,0),"Not Mapped"))</f>
        <v/>
      </c>
      <c r="R3583" s="36">
        <f>IF($B3583="","",IF(COUNTIF(Exclusions!$A:$A,$B3583)&gt;0,"Yes","No"))</f>
        <v/>
      </c>
      <c r="S3583" s="38">
        <f>IF($B3583="","",MIN(1,DAY($A3583)/IF($N3583="Superstore",Settings!$B$5,Settings!$B$4)))</f>
        <v/>
      </c>
      <c r="T3583" s="38">
        <f>IF(OR($B3583="",$G3583="",$S3583=0),"",$G3583/$S3583)</f>
        <v/>
      </c>
      <c r="U3583" s="36">
        <f>IF($T3583="","",IF($T3583&lt;Settings!$B$8,"Critical",IF($T3583&lt;Settings!$B$9,"Semi Critical","Non Critical")))</f>
        <v/>
      </c>
      <c r="V3583" s="28" t="n"/>
      <c r="Z3583">
        <f>IF($B3583="","",IFERROR(VLOOKUP($B3583,'Plan HC for CCA'!$A:$B,2,0),""))</f>
        <v/>
      </c>
      <c r="AA3583">
        <f>IF(OR($B3583="",$Z3583=""),"",IF(N($M3583)&lt;$Z3583,"Delta","No Delta"))</f>
        <v/>
      </c>
      <c r="AB3583">
        <f>IF(OR($B3583="",$Z3583=""),"",MAX(0,$Z3583-N($M3583)))</f>
        <v/>
      </c>
      <c r="AC3583" s="46">
        <f>IF($B3583="","",IFERROR(INDEX('CCA Util %'!$H:$H,MATCH($B3583,'CCA Util %'!$E:$E,0)),""))</f>
        <v/>
      </c>
      <c r="AD3583">
        <f>IF($B3583="","",IFERROR(INDEX('CCA Util %'!$G:$G,MATCH($B3583,'CCA Util %'!$E:$E,0)),""))</f>
        <v/>
      </c>
      <c r="AE3583">
        <f>IF(OR($B3583="",$U3583=""),"",$U3583&amp;" &amp; "&amp;IF(OR($AD3583="",$AD3583=0),"Util NA",$AD3583&amp;" Util"))</f>
        <v/>
      </c>
    </row>
    <row r="3584" ht="15.75" customHeight="1" s="42">
      <c r="A3584" s="41" t="n"/>
      <c r="G3584" s="38" t="n"/>
      <c r="H3584" s="38" t="n"/>
      <c r="I3584" s="38" t="n"/>
      <c r="J3584" s="38" t="n"/>
      <c r="K3584" s="38" t="n"/>
      <c r="L3584" s="38" t="n"/>
      <c r="N3584" s="36">
        <f>IF($B3584="","",IF($C3584="SUPERSTORE","Superstore","DH"))</f>
        <v/>
      </c>
      <c r="O3584" s="36">
        <f>IF($B3584="","",IFERROR(VLOOKUP($B3584,Mapping!$A:$C,2,0),"Not Mapped"))</f>
        <v/>
      </c>
      <c r="P3584" s="36">
        <f>IF($B3584="","",IFERROR(VLOOKUP($B3584,Mapping!$A:$C,3,0),"Not Mapped"))</f>
        <v/>
      </c>
      <c r="Q3584" s="36">
        <f>IF($B3584="","",IFERROR(VLOOKUP($O3584,Leaders!$A:$B,2,0),"Not Mapped"))</f>
        <v/>
      </c>
      <c r="R3584" s="36">
        <f>IF($B3584="","",IF(COUNTIF(Exclusions!$A:$A,$B3584)&gt;0,"Yes","No"))</f>
        <v/>
      </c>
      <c r="S3584" s="38">
        <f>IF($B3584="","",MIN(1,DAY($A3584)/IF($N3584="Superstore",Settings!$B$5,Settings!$B$4)))</f>
        <v/>
      </c>
      <c r="T3584" s="38">
        <f>IF(OR($B3584="",$G3584="",$S3584=0),"",$G3584/$S3584)</f>
        <v/>
      </c>
      <c r="U3584" s="36">
        <f>IF($T3584="","",IF($T3584&lt;Settings!$B$8,"Critical",IF($T3584&lt;Settings!$B$9,"Semi Critical","Non Critical")))</f>
        <v/>
      </c>
      <c r="V3584" s="28" t="n"/>
      <c r="Z3584">
        <f>IF($B3584="","",IFERROR(VLOOKUP($B3584,'Plan HC for CCA'!$A:$B,2,0),""))</f>
        <v/>
      </c>
      <c r="AA3584">
        <f>IF(OR($B3584="",$Z3584=""),"",IF(N($M3584)&lt;$Z3584,"Delta","No Delta"))</f>
        <v/>
      </c>
      <c r="AB3584">
        <f>IF(OR($B3584="",$Z3584=""),"",MAX(0,$Z3584-N($M3584)))</f>
        <v/>
      </c>
      <c r="AC3584" s="46">
        <f>IF($B3584="","",IFERROR(INDEX('CCA Util %'!$H:$H,MATCH($B3584,'CCA Util %'!$E:$E,0)),""))</f>
        <v/>
      </c>
      <c r="AD3584">
        <f>IF($B3584="","",IFERROR(INDEX('CCA Util %'!$G:$G,MATCH($B3584,'CCA Util %'!$E:$E,0)),""))</f>
        <v/>
      </c>
      <c r="AE3584">
        <f>IF(OR($B3584="",$U3584=""),"",$U3584&amp;" &amp; "&amp;IF(OR($AD3584="",$AD3584=0),"Util NA",$AD3584&amp;" Util"))</f>
        <v/>
      </c>
    </row>
    <row r="3585" ht="15.75" customHeight="1" s="42">
      <c r="A3585" s="41" t="n"/>
      <c r="G3585" s="38" t="n"/>
      <c r="H3585" s="38" t="n"/>
      <c r="I3585" s="38" t="n"/>
      <c r="J3585" s="38" t="n"/>
      <c r="K3585" s="38" t="n"/>
      <c r="L3585" s="38" t="n"/>
      <c r="N3585" s="36">
        <f>IF($B3585="","",IF($C3585="SUPERSTORE","Superstore","DH"))</f>
        <v/>
      </c>
      <c r="O3585" s="36">
        <f>IF($B3585="","",IFERROR(VLOOKUP($B3585,Mapping!$A:$C,2,0),"Not Mapped"))</f>
        <v/>
      </c>
      <c r="P3585" s="36">
        <f>IF($B3585="","",IFERROR(VLOOKUP($B3585,Mapping!$A:$C,3,0),"Not Mapped"))</f>
        <v/>
      </c>
      <c r="Q3585" s="36">
        <f>IF($B3585="","",IFERROR(VLOOKUP($O3585,Leaders!$A:$B,2,0),"Not Mapped"))</f>
        <v/>
      </c>
      <c r="R3585" s="36">
        <f>IF($B3585="","",IF(COUNTIF(Exclusions!$A:$A,$B3585)&gt;0,"Yes","No"))</f>
        <v/>
      </c>
      <c r="S3585" s="38">
        <f>IF($B3585="","",MIN(1,DAY($A3585)/IF($N3585="Superstore",Settings!$B$5,Settings!$B$4)))</f>
        <v/>
      </c>
      <c r="T3585" s="38">
        <f>IF(OR($B3585="",$G3585="",$S3585=0),"",$G3585/$S3585)</f>
        <v/>
      </c>
      <c r="U3585" s="36">
        <f>IF($T3585="","",IF($T3585&lt;Settings!$B$8,"Critical",IF($T3585&lt;Settings!$B$9,"Semi Critical","Non Critical")))</f>
        <v/>
      </c>
      <c r="V3585" s="28" t="n"/>
      <c r="Z3585">
        <f>IF($B3585="","",IFERROR(VLOOKUP($B3585,'Plan HC for CCA'!$A:$B,2,0),""))</f>
        <v/>
      </c>
      <c r="AA3585">
        <f>IF(OR($B3585="",$Z3585=""),"",IF(N($M3585)&lt;$Z3585,"Delta","No Delta"))</f>
        <v/>
      </c>
      <c r="AB3585">
        <f>IF(OR($B3585="",$Z3585=""),"",MAX(0,$Z3585-N($M3585)))</f>
        <v/>
      </c>
      <c r="AC3585" s="46">
        <f>IF($B3585="","",IFERROR(INDEX('CCA Util %'!$H:$H,MATCH($B3585,'CCA Util %'!$E:$E,0)),""))</f>
        <v/>
      </c>
      <c r="AD3585">
        <f>IF($B3585="","",IFERROR(INDEX('CCA Util %'!$G:$G,MATCH($B3585,'CCA Util %'!$E:$E,0)),""))</f>
        <v/>
      </c>
      <c r="AE3585">
        <f>IF(OR($B3585="",$U3585=""),"",$U3585&amp;" &amp; "&amp;IF(OR($AD3585="",$AD3585=0),"Util NA",$AD3585&amp;" Util"))</f>
        <v/>
      </c>
    </row>
    <row r="3586" ht="15.75" customHeight="1" s="42">
      <c r="A3586" s="41" t="n"/>
      <c r="G3586" s="38" t="n"/>
      <c r="H3586" s="38" t="n"/>
      <c r="I3586" s="38" t="n"/>
      <c r="J3586" s="38" t="n"/>
      <c r="K3586" s="38" t="n"/>
      <c r="L3586" s="38" t="n"/>
      <c r="N3586" s="36">
        <f>IF($B3586="","",IF($C3586="SUPERSTORE","Superstore","DH"))</f>
        <v/>
      </c>
      <c r="O3586" s="36">
        <f>IF($B3586="","",IFERROR(VLOOKUP($B3586,Mapping!$A:$C,2,0),"Not Mapped"))</f>
        <v/>
      </c>
      <c r="P3586" s="36">
        <f>IF($B3586="","",IFERROR(VLOOKUP($B3586,Mapping!$A:$C,3,0),"Not Mapped"))</f>
        <v/>
      </c>
      <c r="Q3586" s="36">
        <f>IF($B3586="","",IFERROR(VLOOKUP($O3586,Leaders!$A:$B,2,0),"Not Mapped"))</f>
        <v/>
      </c>
      <c r="R3586" s="36">
        <f>IF($B3586="","",IF(COUNTIF(Exclusions!$A:$A,$B3586)&gt;0,"Yes","No"))</f>
        <v/>
      </c>
      <c r="S3586" s="38">
        <f>IF($B3586="","",MIN(1,DAY($A3586)/IF($N3586="Superstore",Settings!$B$5,Settings!$B$4)))</f>
        <v/>
      </c>
      <c r="T3586" s="38">
        <f>IF(OR($B3586="",$G3586="",$S3586=0),"",$G3586/$S3586)</f>
        <v/>
      </c>
      <c r="U3586" s="36">
        <f>IF($T3586="","",IF($T3586&lt;Settings!$B$8,"Critical",IF($T3586&lt;Settings!$B$9,"Semi Critical","Non Critical")))</f>
        <v/>
      </c>
      <c r="V3586" s="28" t="n"/>
      <c r="Z3586">
        <f>IF($B3586="","",IFERROR(VLOOKUP($B3586,'Plan HC for CCA'!$A:$B,2,0),""))</f>
        <v/>
      </c>
      <c r="AA3586">
        <f>IF(OR($B3586="",$Z3586=""),"",IF(N($M3586)&lt;$Z3586,"Delta","No Delta"))</f>
        <v/>
      </c>
      <c r="AB3586">
        <f>IF(OR($B3586="",$Z3586=""),"",MAX(0,$Z3586-N($M3586)))</f>
        <v/>
      </c>
      <c r="AC3586" s="46">
        <f>IF($B3586="","",IFERROR(INDEX('CCA Util %'!$H:$H,MATCH($B3586,'CCA Util %'!$E:$E,0)),""))</f>
        <v/>
      </c>
      <c r="AD3586">
        <f>IF($B3586="","",IFERROR(INDEX('CCA Util %'!$G:$G,MATCH($B3586,'CCA Util %'!$E:$E,0)),""))</f>
        <v/>
      </c>
      <c r="AE3586">
        <f>IF(OR($B3586="",$U3586=""),"",$U3586&amp;" &amp; "&amp;IF(OR($AD3586="",$AD3586=0),"Util NA",$AD3586&amp;" Util"))</f>
        <v/>
      </c>
    </row>
    <row r="3587" ht="15.75" customHeight="1" s="42">
      <c r="A3587" s="41" t="n"/>
      <c r="G3587" s="38" t="n"/>
      <c r="H3587" s="38" t="n"/>
      <c r="I3587" s="38" t="n"/>
      <c r="J3587" s="38" t="n"/>
      <c r="K3587" s="38" t="n"/>
      <c r="L3587" s="38" t="n"/>
      <c r="N3587" s="36">
        <f>IF($B3587="","",IF($C3587="SUPERSTORE","Superstore","DH"))</f>
        <v/>
      </c>
      <c r="O3587" s="36">
        <f>IF($B3587="","",IFERROR(VLOOKUP($B3587,Mapping!$A:$C,2,0),"Not Mapped"))</f>
        <v/>
      </c>
      <c r="P3587" s="36">
        <f>IF($B3587="","",IFERROR(VLOOKUP($B3587,Mapping!$A:$C,3,0),"Not Mapped"))</f>
        <v/>
      </c>
      <c r="Q3587" s="36">
        <f>IF($B3587="","",IFERROR(VLOOKUP($O3587,Leaders!$A:$B,2,0),"Not Mapped"))</f>
        <v/>
      </c>
      <c r="R3587" s="36">
        <f>IF($B3587="","",IF(COUNTIF(Exclusions!$A:$A,$B3587)&gt;0,"Yes","No"))</f>
        <v/>
      </c>
      <c r="S3587" s="38">
        <f>IF($B3587="","",MIN(1,DAY($A3587)/IF($N3587="Superstore",Settings!$B$5,Settings!$B$4)))</f>
        <v/>
      </c>
      <c r="T3587" s="38">
        <f>IF(OR($B3587="",$G3587="",$S3587=0),"",$G3587/$S3587)</f>
        <v/>
      </c>
      <c r="U3587" s="36">
        <f>IF($T3587="","",IF($T3587&lt;Settings!$B$8,"Critical",IF($T3587&lt;Settings!$B$9,"Semi Critical","Non Critical")))</f>
        <v/>
      </c>
      <c r="V3587" s="28" t="n"/>
      <c r="Z3587">
        <f>IF($B3587="","",IFERROR(VLOOKUP($B3587,'Plan HC for CCA'!$A:$B,2,0),""))</f>
        <v/>
      </c>
      <c r="AA3587">
        <f>IF(OR($B3587="",$Z3587=""),"",IF(N($M3587)&lt;$Z3587,"Delta","No Delta"))</f>
        <v/>
      </c>
      <c r="AB3587">
        <f>IF(OR($B3587="",$Z3587=""),"",MAX(0,$Z3587-N($M3587)))</f>
        <v/>
      </c>
      <c r="AC3587" s="46">
        <f>IF($B3587="","",IFERROR(INDEX('CCA Util %'!$H:$H,MATCH($B3587,'CCA Util %'!$E:$E,0)),""))</f>
        <v/>
      </c>
      <c r="AD3587">
        <f>IF($B3587="","",IFERROR(INDEX('CCA Util %'!$G:$G,MATCH($B3587,'CCA Util %'!$E:$E,0)),""))</f>
        <v/>
      </c>
      <c r="AE3587">
        <f>IF(OR($B3587="",$U3587=""),"",$U3587&amp;" &amp; "&amp;IF(OR($AD3587="",$AD3587=0),"Util NA",$AD3587&amp;" Util"))</f>
        <v/>
      </c>
    </row>
    <row r="3588" ht="15.75" customHeight="1" s="42">
      <c r="A3588" s="41" t="n"/>
      <c r="G3588" s="38" t="n"/>
      <c r="H3588" s="38" t="n"/>
      <c r="I3588" s="38" t="n"/>
      <c r="J3588" s="38" t="n"/>
      <c r="K3588" s="38" t="n"/>
      <c r="L3588" s="38" t="n"/>
      <c r="N3588" s="36">
        <f>IF($B3588="","",IF($C3588="SUPERSTORE","Superstore","DH"))</f>
        <v/>
      </c>
      <c r="O3588" s="36">
        <f>IF($B3588="","",IFERROR(VLOOKUP($B3588,Mapping!$A:$C,2,0),"Not Mapped"))</f>
        <v/>
      </c>
      <c r="P3588" s="36">
        <f>IF($B3588="","",IFERROR(VLOOKUP($B3588,Mapping!$A:$C,3,0),"Not Mapped"))</f>
        <v/>
      </c>
      <c r="Q3588" s="36">
        <f>IF($B3588="","",IFERROR(VLOOKUP($O3588,Leaders!$A:$B,2,0),"Not Mapped"))</f>
        <v/>
      </c>
      <c r="R3588" s="36">
        <f>IF($B3588="","",IF(COUNTIF(Exclusions!$A:$A,$B3588)&gt;0,"Yes","No"))</f>
        <v/>
      </c>
      <c r="S3588" s="38">
        <f>IF($B3588="","",MIN(1,DAY($A3588)/IF($N3588="Superstore",Settings!$B$5,Settings!$B$4)))</f>
        <v/>
      </c>
      <c r="T3588" s="38">
        <f>IF(OR($B3588="",$G3588="",$S3588=0),"",$G3588/$S3588)</f>
        <v/>
      </c>
      <c r="U3588" s="36">
        <f>IF($T3588="","",IF($T3588&lt;Settings!$B$8,"Critical",IF($T3588&lt;Settings!$B$9,"Semi Critical","Non Critical")))</f>
        <v/>
      </c>
      <c r="V3588" s="28" t="n"/>
      <c r="Z3588">
        <f>IF($B3588="","",IFERROR(VLOOKUP($B3588,'Plan HC for CCA'!$A:$B,2,0),""))</f>
        <v/>
      </c>
      <c r="AA3588">
        <f>IF(OR($B3588="",$Z3588=""),"",IF(N($M3588)&lt;$Z3588,"Delta","No Delta"))</f>
        <v/>
      </c>
      <c r="AB3588">
        <f>IF(OR($B3588="",$Z3588=""),"",MAX(0,$Z3588-N($M3588)))</f>
        <v/>
      </c>
      <c r="AC3588" s="46">
        <f>IF($B3588="","",IFERROR(INDEX('CCA Util %'!$H:$H,MATCH($B3588,'CCA Util %'!$E:$E,0)),""))</f>
        <v/>
      </c>
      <c r="AD3588">
        <f>IF($B3588="","",IFERROR(INDEX('CCA Util %'!$G:$G,MATCH($B3588,'CCA Util %'!$E:$E,0)),""))</f>
        <v/>
      </c>
      <c r="AE3588">
        <f>IF(OR($B3588="",$U3588=""),"",$U3588&amp;" &amp; "&amp;IF(OR($AD3588="",$AD3588=0),"Util NA",$AD3588&amp;" Util"))</f>
        <v/>
      </c>
    </row>
    <row r="3589" ht="15.75" customHeight="1" s="42">
      <c r="A3589" s="41" t="n"/>
      <c r="G3589" s="38" t="n"/>
      <c r="H3589" s="38" t="n"/>
      <c r="I3589" s="38" t="n"/>
      <c r="J3589" s="38" t="n"/>
      <c r="K3589" s="38" t="n"/>
      <c r="L3589" s="38" t="n"/>
      <c r="N3589" s="36">
        <f>IF($B3589="","",IF($C3589="SUPERSTORE","Superstore","DH"))</f>
        <v/>
      </c>
      <c r="O3589" s="36">
        <f>IF($B3589="","",IFERROR(VLOOKUP($B3589,Mapping!$A:$C,2,0),"Not Mapped"))</f>
        <v/>
      </c>
      <c r="P3589" s="36">
        <f>IF($B3589="","",IFERROR(VLOOKUP($B3589,Mapping!$A:$C,3,0),"Not Mapped"))</f>
        <v/>
      </c>
      <c r="Q3589" s="36">
        <f>IF($B3589="","",IFERROR(VLOOKUP($O3589,Leaders!$A:$B,2,0),"Not Mapped"))</f>
        <v/>
      </c>
      <c r="R3589" s="36">
        <f>IF($B3589="","",IF(COUNTIF(Exclusions!$A:$A,$B3589)&gt;0,"Yes","No"))</f>
        <v/>
      </c>
      <c r="S3589" s="38">
        <f>IF($B3589="","",MIN(1,DAY($A3589)/IF($N3589="Superstore",Settings!$B$5,Settings!$B$4)))</f>
        <v/>
      </c>
      <c r="T3589" s="38">
        <f>IF(OR($B3589="",$G3589="",$S3589=0),"",$G3589/$S3589)</f>
        <v/>
      </c>
      <c r="U3589" s="36">
        <f>IF($T3589="","",IF($T3589&lt;Settings!$B$8,"Critical",IF($T3589&lt;Settings!$B$9,"Semi Critical","Non Critical")))</f>
        <v/>
      </c>
      <c r="V3589" s="28" t="n"/>
      <c r="Z3589">
        <f>IF($B3589="","",IFERROR(VLOOKUP($B3589,'Plan HC for CCA'!$A:$B,2,0),""))</f>
        <v/>
      </c>
      <c r="AA3589">
        <f>IF(OR($B3589="",$Z3589=""),"",IF(N($M3589)&lt;$Z3589,"Delta","No Delta"))</f>
        <v/>
      </c>
      <c r="AB3589">
        <f>IF(OR($B3589="",$Z3589=""),"",MAX(0,$Z3589-N($M3589)))</f>
        <v/>
      </c>
      <c r="AC3589" s="46">
        <f>IF($B3589="","",IFERROR(INDEX('CCA Util %'!$H:$H,MATCH($B3589,'CCA Util %'!$E:$E,0)),""))</f>
        <v/>
      </c>
      <c r="AD3589">
        <f>IF($B3589="","",IFERROR(INDEX('CCA Util %'!$G:$G,MATCH($B3589,'CCA Util %'!$E:$E,0)),""))</f>
        <v/>
      </c>
      <c r="AE3589">
        <f>IF(OR($B3589="",$U3589=""),"",$U3589&amp;" &amp; "&amp;IF(OR($AD3589="",$AD3589=0),"Util NA",$AD3589&amp;" Util"))</f>
        <v/>
      </c>
    </row>
    <row r="3590" ht="15.75" customHeight="1" s="42">
      <c r="A3590" s="41" t="n"/>
      <c r="G3590" s="38" t="n"/>
      <c r="H3590" s="38" t="n"/>
      <c r="I3590" s="38" t="n"/>
      <c r="J3590" s="38" t="n"/>
      <c r="K3590" s="38" t="n"/>
      <c r="L3590" s="38" t="n"/>
      <c r="N3590" s="36">
        <f>IF($B3590="","",IF($C3590="SUPERSTORE","Superstore","DH"))</f>
        <v/>
      </c>
      <c r="O3590" s="36">
        <f>IF($B3590="","",IFERROR(VLOOKUP($B3590,Mapping!$A:$C,2,0),"Not Mapped"))</f>
        <v/>
      </c>
      <c r="P3590" s="36">
        <f>IF($B3590="","",IFERROR(VLOOKUP($B3590,Mapping!$A:$C,3,0),"Not Mapped"))</f>
        <v/>
      </c>
      <c r="Q3590" s="36">
        <f>IF($B3590="","",IFERROR(VLOOKUP($O3590,Leaders!$A:$B,2,0),"Not Mapped"))</f>
        <v/>
      </c>
      <c r="R3590" s="36">
        <f>IF($B3590="","",IF(COUNTIF(Exclusions!$A:$A,$B3590)&gt;0,"Yes","No"))</f>
        <v/>
      </c>
      <c r="S3590" s="38">
        <f>IF($B3590="","",MIN(1,DAY($A3590)/IF($N3590="Superstore",Settings!$B$5,Settings!$B$4)))</f>
        <v/>
      </c>
      <c r="T3590" s="38">
        <f>IF(OR($B3590="",$G3590="",$S3590=0),"",$G3590/$S3590)</f>
        <v/>
      </c>
      <c r="U3590" s="36">
        <f>IF($T3590="","",IF($T3590&lt;Settings!$B$8,"Critical",IF($T3590&lt;Settings!$B$9,"Semi Critical","Non Critical")))</f>
        <v/>
      </c>
      <c r="V3590" s="28" t="n"/>
      <c r="Z3590">
        <f>IF($B3590="","",IFERROR(VLOOKUP($B3590,'Plan HC for CCA'!$A:$B,2,0),""))</f>
        <v/>
      </c>
      <c r="AA3590">
        <f>IF(OR($B3590="",$Z3590=""),"",IF(N($M3590)&lt;$Z3590,"Delta","No Delta"))</f>
        <v/>
      </c>
      <c r="AB3590">
        <f>IF(OR($B3590="",$Z3590=""),"",MAX(0,$Z3590-N($M3590)))</f>
        <v/>
      </c>
      <c r="AC3590" s="46">
        <f>IF($B3590="","",IFERROR(INDEX('CCA Util %'!$H:$H,MATCH($B3590,'CCA Util %'!$E:$E,0)),""))</f>
        <v/>
      </c>
      <c r="AD3590">
        <f>IF($B3590="","",IFERROR(INDEX('CCA Util %'!$G:$G,MATCH($B3590,'CCA Util %'!$E:$E,0)),""))</f>
        <v/>
      </c>
      <c r="AE3590">
        <f>IF(OR($B3590="",$U3590=""),"",$U3590&amp;" &amp; "&amp;IF(OR($AD3590="",$AD3590=0),"Util NA",$AD3590&amp;" Util"))</f>
        <v/>
      </c>
    </row>
    <row r="3591" ht="15.75" customHeight="1" s="42">
      <c r="A3591" s="41" t="n"/>
      <c r="G3591" s="38" t="n"/>
      <c r="H3591" s="38" t="n"/>
      <c r="I3591" s="38" t="n"/>
      <c r="J3591" s="38" t="n"/>
      <c r="K3591" s="38" t="n"/>
      <c r="L3591" s="38" t="n"/>
      <c r="N3591" s="36">
        <f>IF($B3591="","",IF($C3591="SUPERSTORE","Superstore","DH"))</f>
        <v/>
      </c>
      <c r="O3591" s="36">
        <f>IF($B3591="","",IFERROR(VLOOKUP($B3591,Mapping!$A:$C,2,0),"Not Mapped"))</f>
        <v/>
      </c>
      <c r="P3591" s="36">
        <f>IF($B3591="","",IFERROR(VLOOKUP($B3591,Mapping!$A:$C,3,0),"Not Mapped"))</f>
        <v/>
      </c>
      <c r="Q3591" s="36">
        <f>IF($B3591="","",IFERROR(VLOOKUP($O3591,Leaders!$A:$B,2,0),"Not Mapped"))</f>
        <v/>
      </c>
      <c r="R3591" s="36">
        <f>IF($B3591="","",IF(COUNTIF(Exclusions!$A:$A,$B3591)&gt;0,"Yes","No"))</f>
        <v/>
      </c>
      <c r="S3591" s="38">
        <f>IF($B3591="","",MIN(1,DAY($A3591)/IF($N3591="Superstore",Settings!$B$5,Settings!$B$4)))</f>
        <v/>
      </c>
      <c r="T3591" s="38">
        <f>IF(OR($B3591="",$G3591="",$S3591=0),"",$G3591/$S3591)</f>
        <v/>
      </c>
      <c r="U3591" s="36">
        <f>IF($T3591="","",IF($T3591&lt;Settings!$B$8,"Critical",IF($T3591&lt;Settings!$B$9,"Semi Critical","Non Critical")))</f>
        <v/>
      </c>
      <c r="V3591" s="28" t="n"/>
      <c r="Z3591">
        <f>IF($B3591="","",IFERROR(VLOOKUP($B3591,'Plan HC for CCA'!$A:$B,2,0),""))</f>
        <v/>
      </c>
      <c r="AA3591">
        <f>IF(OR($B3591="",$Z3591=""),"",IF(N($M3591)&lt;$Z3591,"Delta","No Delta"))</f>
        <v/>
      </c>
      <c r="AB3591">
        <f>IF(OR($B3591="",$Z3591=""),"",MAX(0,$Z3591-N($M3591)))</f>
        <v/>
      </c>
      <c r="AC3591" s="46">
        <f>IF($B3591="","",IFERROR(INDEX('CCA Util %'!$H:$H,MATCH($B3591,'CCA Util %'!$E:$E,0)),""))</f>
        <v/>
      </c>
      <c r="AD3591">
        <f>IF($B3591="","",IFERROR(INDEX('CCA Util %'!$G:$G,MATCH($B3591,'CCA Util %'!$E:$E,0)),""))</f>
        <v/>
      </c>
      <c r="AE3591">
        <f>IF(OR($B3591="",$U3591=""),"",$U3591&amp;" &amp; "&amp;IF(OR($AD3591="",$AD3591=0),"Util NA",$AD3591&amp;" Util"))</f>
        <v/>
      </c>
    </row>
    <row r="3592" ht="15.75" customHeight="1" s="42">
      <c r="A3592" s="41" t="n"/>
      <c r="G3592" s="38" t="n"/>
      <c r="H3592" s="38" t="n"/>
      <c r="I3592" s="38" t="n"/>
      <c r="J3592" s="38" t="n"/>
      <c r="K3592" s="38" t="n"/>
      <c r="L3592" s="38" t="n"/>
      <c r="N3592" s="36">
        <f>IF($B3592="","",IF($C3592="SUPERSTORE","Superstore","DH"))</f>
        <v/>
      </c>
      <c r="O3592" s="36">
        <f>IF($B3592="","",IFERROR(VLOOKUP($B3592,Mapping!$A:$C,2,0),"Not Mapped"))</f>
        <v/>
      </c>
      <c r="P3592" s="36">
        <f>IF($B3592="","",IFERROR(VLOOKUP($B3592,Mapping!$A:$C,3,0),"Not Mapped"))</f>
        <v/>
      </c>
      <c r="Q3592" s="36">
        <f>IF($B3592="","",IFERROR(VLOOKUP($O3592,Leaders!$A:$B,2,0),"Not Mapped"))</f>
        <v/>
      </c>
      <c r="R3592" s="36">
        <f>IF($B3592="","",IF(COUNTIF(Exclusions!$A:$A,$B3592)&gt;0,"Yes","No"))</f>
        <v/>
      </c>
      <c r="S3592" s="38">
        <f>IF($B3592="","",MIN(1,DAY($A3592)/IF($N3592="Superstore",Settings!$B$5,Settings!$B$4)))</f>
        <v/>
      </c>
      <c r="T3592" s="38">
        <f>IF(OR($B3592="",$G3592="",$S3592=0),"",$G3592/$S3592)</f>
        <v/>
      </c>
      <c r="U3592" s="36">
        <f>IF($T3592="","",IF($T3592&lt;Settings!$B$8,"Critical",IF($T3592&lt;Settings!$B$9,"Semi Critical","Non Critical")))</f>
        <v/>
      </c>
      <c r="V3592" s="28" t="n"/>
      <c r="Z3592">
        <f>IF($B3592="","",IFERROR(VLOOKUP($B3592,'Plan HC for CCA'!$A:$B,2,0),""))</f>
        <v/>
      </c>
      <c r="AA3592">
        <f>IF(OR($B3592="",$Z3592=""),"",IF(N($M3592)&lt;$Z3592,"Delta","No Delta"))</f>
        <v/>
      </c>
      <c r="AB3592">
        <f>IF(OR($B3592="",$Z3592=""),"",MAX(0,$Z3592-N($M3592)))</f>
        <v/>
      </c>
      <c r="AC3592" s="46">
        <f>IF($B3592="","",IFERROR(INDEX('CCA Util %'!$H:$H,MATCH($B3592,'CCA Util %'!$E:$E,0)),""))</f>
        <v/>
      </c>
      <c r="AD3592">
        <f>IF($B3592="","",IFERROR(INDEX('CCA Util %'!$G:$G,MATCH($B3592,'CCA Util %'!$E:$E,0)),""))</f>
        <v/>
      </c>
      <c r="AE3592">
        <f>IF(OR($B3592="",$U3592=""),"",$U3592&amp;" &amp; "&amp;IF(OR($AD3592="",$AD3592=0),"Util NA",$AD3592&amp;" Util"))</f>
        <v/>
      </c>
    </row>
    <row r="3593" ht="15.75" customHeight="1" s="42">
      <c r="A3593" s="41" t="n"/>
      <c r="G3593" s="38" t="n"/>
      <c r="H3593" s="38" t="n"/>
      <c r="I3593" s="38" t="n"/>
      <c r="J3593" s="38" t="n"/>
      <c r="K3593" s="38" t="n"/>
      <c r="L3593" s="38" t="n"/>
      <c r="N3593" s="36">
        <f>IF($B3593="","",IF($C3593="SUPERSTORE","Superstore","DH"))</f>
        <v/>
      </c>
      <c r="O3593" s="36">
        <f>IF($B3593="","",IFERROR(VLOOKUP($B3593,Mapping!$A:$C,2,0),"Not Mapped"))</f>
        <v/>
      </c>
      <c r="P3593" s="36">
        <f>IF($B3593="","",IFERROR(VLOOKUP($B3593,Mapping!$A:$C,3,0),"Not Mapped"))</f>
        <v/>
      </c>
      <c r="Q3593" s="36">
        <f>IF($B3593="","",IFERROR(VLOOKUP($O3593,Leaders!$A:$B,2,0),"Not Mapped"))</f>
        <v/>
      </c>
      <c r="R3593" s="36">
        <f>IF($B3593="","",IF(COUNTIF(Exclusions!$A:$A,$B3593)&gt;0,"Yes","No"))</f>
        <v/>
      </c>
      <c r="S3593" s="38">
        <f>IF($B3593="","",MIN(1,DAY($A3593)/IF($N3593="Superstore",Settings!$B$5,Settings!$B$4)))</f>
        <v/>
      </c>
      <c r="T3593" s="38">
        <f>IF(OR($B3593="",$G3593="",$S3593=0),"",$G3593/$S3593)</f>
        <v/>
      </c>
      <c r="U3593" s="36">
        <f>IF($T3593="","",IF($T3593&lt;Settings!$B$8,"Critical",IF($T3593&lt;Settings!$B$9,"Semi Critical","Non Critical")))</f>
        <v/>
      </c>
      <c r="V3593" s="28" t="n"/>
      <c r="Z3593">
        <f>IF($B3593="","",IFERROR(VLOOKUP($B3593,'Plan HC for CCA'!$A:$B,2,0),""))</f>
        <v/>
      </c>
      <c r="AA3593">
        <f>IF(OR($B3593="",$Z3593=""),"",IF(N($M3593)&lt;$Z3593,"Delta","No Delta"))</f>
        <v/>
      </c>
      <c r="AB3593">
        <f>IF(OR($B3593="",$Z3593=""),"",MAX(0,$Z3593-N($M3593)))</f>
        <v/>
      </c>
      <c r="AC3593" s="46">
        <f>IF($B3593="","",IFERROR(INDEX('CCA Util %'!$H:$H,MATCH($B3593,'CCA Util %'!$E:$E,0)),""))</f>
        <v/>
      </c>
      <c r="AD3593">
        <f>IF($B3593="","",IFERROR(INDEX('CCA Util %'!$G:$G,MATCH($B3593,'CCA Util %'!$E:$E,0)),""))</f>
        <v/>
      </c>
      <c r="AE3593">
        <f>IF(OR($B3593="",$U3593=""),"",$U3593&amp;" &amp; "&amp;IF(OR($AD3593="",$AD3593=0),"Util NA",$AD3593&amp;" Util"))</f>
        <v/>
      </c>
    </row>
    <row r="3594" ht="15.75" customHeight="1" s="42">
      <c r="A3594" s="41" t="n"/>
      <c r="G3594" s="38" t="n"/>
      <c r="H3594" s="38" t="n"/>
      <c r="I3594" s="38" t="n"/>
      <c r="J3594" s="38" t="n"/>
      <c r="K3594" s="38" t="n"/>
      <c r="L3594" s="38" t="n"/>
      <c r="N3594" s="36">
        <f>IF($B3594="","",IF($C3594="SUPERSTORE","Superstore","DH"))</f>
        <v/>
      </c>
      <c r="O3594" s="36">
        <f>IF($B3594="","",IFERROR(VLOOKUP($B3594,Mapping!$A:$C,2,0),"Not Mapped"))</f>
        <v/>
      </c>
      <c r="P3594" s="36">
        <f>IF($B3594="","",IFERROR(VLOOKUP($B3594,Mapping!$A:$C,3,0),"Not Mapped"))</f>
        <v/>
      </c>
      <c r="Q3594" s="36">
        <f>IF($B3594="","",IFERROR(VLOOKUP($O3594,Leaders!$A:$B,2,0),"Not Mapped"))</f>
        <v/>
      </c>
      <c r="R3594" s="36">
        <f>IF($B3594="","",IF(COUNTIF(Exclusions!$A:$A,$B3594)&gt;0,"Yes","No"))</f>
        <v/>
      </c>
      <c r="S3594" s="38">
        <f>IF($B3594="","",MIN(1,DAY($A3594)/IF($N3594="Superstore",Settings!$B$5,Settings!$B$4)))</f>
        <v/>
      </c>
      <c r="T3594" s="38">
        <f>IF(OR($B3594="",$G3594="",$S3594=0),"",$G3594/$S3594)</f>
        <v/>
      </c>
      <c r="U3594" s="36">
        <f>IF($T3594="","",IF($T3594&lt;Settings!$B$8,"Critical",IF($T3594&lt;Settings!$B$9,"Semi Critical","Non Critical")))</f>
        <v/>
      </c>
      <c r="V3594" s="28" t="n"/>
      <c r="Z3594">
        <f>IF($B3594="","",IFERROR(VLOOKUP($B3594,'Plan HC for CCA'!$A:$B,2,0),""))</f>
        <v/>
      </c>
      <c r="AA3594">
        <f>IF(OR($B3594="",$Z3594=""),"",IF(N($M3594)&lt;$Z3594,"Delta","No Delta"))</f>
        <v/>
      </c>
      <c r="AB3594">
        <f>IF(OR($B3594="",$Z3594=""),"",MAX(0,$Z3594-N($M3594)))</f>
        <v/>
      </c>
      <c r="AC3594" s="46">
        <f>IF($B3594="","",IFERROR(INDEX('CCA Util %'!$H:$H,MATCH($B3594,'CCA Util %'!$E:$E,0)),""))</f>
        <v/>
      </c>
      <c r="AD3594">
        <f>IF($B3594="","",IFERROR(INDEX('CCA Util %'!$G:$G,MATCH($B3594,'CCA Util %'!$E:$E,0)),""))</f>
        <v/>
      </c>
      <c r="AE3594">
        <f>IF(OR($B3594="",$U3594=""),"",$U3594&amp;" &amp; "&amp;IF(OR($AD3594="",$AD3594=0),"Util NA",$AD3594&amp;" Util"))</f>
        <v/>
      </c>
    </row>
    <row r="3595" ht="15.75" customHeight="1" s="42">
      <c r="A3595" s="41" t="n"/>
      <c r="G3595" s="38" t="n"/>
      <c r="H3595" s="38" t="n"/>
      <c r="I3595" s="38" t="n"/>
      <c r="J3595" s="38" t="n"/>
      <c r="K3595" s="38" t="n"/>
      <c r="L3595" s="38" t="n"/>
      <c r="N3595" s="36">
        <f>IF($B3595="","",IF($C3595="SUPERSTORE","Superstore","DH"))</f>
        <v/>
      </c>
      <c r="O3595" s="36">
        <f>IF($B3595="","",IFERROR(VLOOKUP($B3595,Mapping!$A:$C,2,0),"Not Mapped"))</f>
        <v/>
      </c>
      <c r="P3595" s="36">
        <f>IF($B3595="","",IFERROR(VLOOKUP($B3595,Mapping!$A:$C,3,0),"Not Mapped"))</f>
        <v/>
      </c>
      <c r="Q3595" s="36">
        <f>IF($B3595="","",IFERROR(VLOOKUP($O3595,Leaders!$A:$B,2,0),"Not Mapped"))</f>
        <v/>
      </c>
      <c r="R3595" s="36">
        <f>IF($B3595="","",IF(COUNTIF(Exclusions!$A:$A,$B3595)&gt;0,"Yes","No"))</f>
        <v/>
      </c>
      <c r="S3595" s="38">
        <f>IF($B3595="","",MIN(1,DAY($A3595)/IF($N3595="Superstore",Settings!$B$5,Settings!$B$4)))</f>
        <v/>
      </c>
      <c r="T3595" s="38">
        <f>IF(OR($B3595="",$G3595="",$S3595=0),"",$G3595/$S3595)</f>
        <v/>
      </c>
      <c r="U3595" s="36">
        <f>IF($T3595="","",IF($T3595&lt;Settings!$B$8,"Critical",IF($T3595&lt;Settings!$B$9,"Semi Critical","Non Critical")))</f>
        <v/>
      </c>
      <c r="V3595" s="28" t="n"/>
      <c r="Z3595">
        <f>IF($B3595="","",IFERROR(VLOOKUP($B3595,'Plan HC for CCA'!$A:$B,2,0),""))</f>
        <v/>
      </c>
      <c r="AA3595">
        <f>IF(OR($B3595="",$Z3595=""),"",IF(N($M3595)&lt;$Z3595,"Delta","No Delta"))</f>
        <v/>
      </c>
      <c r="AB3595">
        <f>IF(OR($B3595="",$Z3595=""),"",MAX(0,$Z3595-N($M3595)))</f>
        <v/>
      </c>
      <c r="AC3595" s="46">
        <f>IF($B3595="","",IFERROR(INDEX('CCA Util %'!$H:$H,MATCH($B3595,'CCA Util %'!$E:$E,0)),""))</f>
        <v/>
      </c>
      <c r="AD3595">
        <f>IF($B3595="","",IFERROR(INDEX('CCA Util %'!$G:$G,MATCH($B3595,'CCA Util %'!$E:$E,0)),""))</f>
        <v/>
      </c>
      <c r="AE3595">
        <f>IF(OR($B3595="",$U3595=""),"",$U3595&amp;" &amp; "&amp;IF(OR($AD3595="",$AD3595=0),"Util NA",$AD3595&amp;" Util"))</f>
        <v/>
      </c>
    </row>
    <row r="3596" ht="15.75" customHeight="1" s="42">
      <c r="A3596" s="41" t="n"/>
      <c r="G3596" s="38" t="n"/>
      <c r="H3596" s="38" t="n"/>
      <c r="I3596" s="38" t="n"/>
      <c r="J3596" s="38" t="n"/>
      <c r="K3596" s="38" t="n"/>
      <c r="L3596" s="38" t="n"/>
      <c r="N3596" s="36">
        <f>IF($B3596="","",IF($C3596="SUPERSTORE","Superstore","DH"))</f>
        <v/>
      </c>
      <c r="O3596" s="36">
        <f>IF($B3596="","",IFERROR(VLOOKUP($B3596,Mapping!$A:$C,2,0),"Not Mapped"))</f>
        <v/>
      </c>
      <c r="P3596" s="36">
        <f>IF($B3596="","",IFERROR(VLOOKUP($B3596,Mapping!$A:$C,3,0),"Not Mapped"))</f>
        <v/>
      </c>
      <c r="Q3596" s="36">
        <f>IF($B3596="","",IFERROR(VLOOKUP($O3596,Leaders!$A:$B,2,0),"Not Mapped"))</f>
        <v/>
      </c>
      <c r="R3596" s="36">
        <f>IF($B3596="","",IF(COUNTIF(Exclusions!$A:$A,$B3596)&gt;0,"Yes","No"))</f>
        <v/>
      </c>
      <c r="S3596" s="38">
        <f>IF($B3596="","",MIN(1,DAY($A3596)/IF($N3596="Superstore",Settings!$B$5,Settings!$B$4)))</f>
        <v/>
      </c>
      <c r="T3596" s="38">
        <f>IF(OR($B3596="",$G3596="",$S3596=0),"",$G3596/$S3596)</f>
        <v/>
      </c>
      <c r="U3596" s="36">
        <f>IF($T3596="","",IF($T3596&lt;Settings!$B$8,"Critical",IF($T3596&lt;Settings!$B$9,"Semi Critical","Non Critical")))</f>
        <v/>
      </c>
      <c r="V3596" s="28" t="n"/>
      <c r="Z3596">
        <f>IF($B3596="","",IFERROR(VLOOKUP($B3596,'Plan HC for CCA'!$A:$B,2,0),""))</f>
        <v/>
      </c>
      <c r="AA3596">
        <f>IF(OR($B3596="",$Z3596=""),"",IF(N($M3596)&lt;$Z3596,"Delta","No Delta"))</f>
        <v/>
      </c>
      <c r="AB3596">
        <f>IF(OR($B3596="",$Z3596=""),"",MAX(0,$Z3596-N($M3596)))</f>
        <v/>
      </c>
      <c r="AC3596" s="46">
        <f>IF($B3596="","",IFERROR(INDEX('CCA Util %'!$H:$H,MATCH($B3596,'CCA Util %'!$E:$E,0)),""))</f>
        <v/>
      </c>
      <c r="AD3596">
        <f>IF($B3596="","",IFERROR(INDEX('CCA Util %'!$G:$G,MATCH($B3596,'CCA Util %'!$E:$E,0)),""))</f>
        <v/>
      </c>
      <c r="AE3596">
        <f>IF(OR($B3596="",$U3596=""),"",$U3596&amp;" &amp; "&amp;IF(OR($AD3596="",$AD3596=0),"Util NA",$AD3596&amp;" Util"))</f>
        <v/>
      </c>
    </row>
    <row r="3597" ht="15.75" customHeight="1" s="42">
      <c r="A3597" s="41" t="n"/>
      <c r="G3597" s="38" t="n"/>
      <c r="H3597" s="38" t="n"/>
      <c r="I3597" s="38" t="n"/>
      <c r="J3597" s="38" t="n"/>
      <c r="K3597" s="38" t="n"/>
      <c r="L3597" s="38" t="n"/>
      <c r="N3597" s="36">
        <f>IF($B3597="","",IF($C3597="SUPERSTORE","Superstore","DH"))</f>
        <v/>
      </c>
      <c r="O3597" s="36">
        <f>IF($B3597="","",IFERROR(VLOOKUP($B3597,Mapping!$A:$C,2,0),"Not Mapped"))</f>
        <v/>
      </c>
      <c r="P3597" s="36">
        <f>IF($B3597="","",IFERROR(VLOOKUP($B3597,Mapping!$A:$C,3,0),"Not Mapped"))</f>
        <v/>
      </c>
      <c r="Q3597" s="36">
        <f>IF($B3597="","",IFERROR(VLOOKUP($O3597,Leaders!$A:$B,2,0),"Not Mapped"))</f>
        <v/>
      </c>
      <c r="R3597" s="36">
        <f>IF($B3597="","",IF(COUNTIF(Exclusions!$A:$A,$B3597)&gt;0,"Yes","No"))</f>
        <v/>
      </c>
      <c r="S3597" s="38">
        <f>IF($B3597="","",MIN(1,DAY($A3597)/IF($N3597="Superstore",Settings!$B$5,Settings!$B$4)))</f>
        <v/>
      </c>
      <c r="T3597" s="38">
        <f>IF(OR($B3597="",$G3597="",$S3597=0),"",$G3597/$S3597)</f>
        <v/>
      </c>
      <c r="U3597" s="36">
        <f>IF($T3597="","",IF($T3597&lt;Settings!$B$8,"Critical",IF($T3597&lt;Settings!$B$9,"Semi Critical","Non Critical")))</f>
        <v/>
      </c>
      <c r="V3597" s="28" t="n"/>
      <c r="Z3597">
        <f>IF($B3597="","",IFERROR(VLOOKUP($B3597,'Plan HC for CCA'!$A:$B,2,0),""))</f>
        <v/>
      </c>
      <c r="AA3597">
        <f>IF(OR($B3597="",$Z3597=""),"",IF(N($M3597)&lt;$Z3597,"Delta","No Delta"))</f>
        <v/>
      </c>
      <c r="AB3597">
        <f>IF(OR($B3597="",$Z3597=""),"",MAX(0,$Z3597-N($M3597)))</f>
        <v/>
      </c>
      <c r="AC3597" s="46">
        <f>IF($B3597="","",IFERROR(INDEX('CCA Util %'!$H:$H,MATCH($B3597,'CCA Util %'!$E:$E,0)),""))</f>
        <v/>
      </c>
      <c r="AD3597">
        <f>IF($B3597="","",IFERROR(INDEX('CCA Util %'!$G:$G,MATCH($B3597,'CCA Util %'!$E:$E,0)),""))</f>
        <v/>
      </c>
      <c r="AE3597">
        <f>IF(OR($B3597="",$U3597=""),"",$U3597&amp;" &amp; "&amp;IF(OR($AD3597="",$AD3597=0),"Util NA",$AD3597&amp;" Util"))</f>
        <v/>
      </c>
    </row>
    <row r="3598" ht="15.75" customHeight="1" s="42">
      <c r="A3598" s="41" t="n"/>
      <c r="G3598" s="38" t="n"/>
      <c r="H3598" s="38" t="n"/>
      <c r="I3598" s="38" t="n"/>
      <c r="J3598" s="38" t="n"/>
      <c r="K3598" s="38" t="n"/>
      <c r="L3598" s="38" t="n"/>
      <c r="N3598" s="36">
        <f>IF($B3598="","",IF($C3598="SUPERSTORE","Superstore","DH"))</f>
        <v/>
      </c>
      <c r="O3598" s="36">
        <f>IF($B3598="","",IFERROR(VLOOKUP($B3598,Mapping!$A:$C,2,0),"Not Mapped"))</f>
        <v/>
      </c>
      <c r="P3598" s="36">
        <f>IF($B3598="","",IFERROR(VLOOKUP($B3598,Mapping!$A:$C,3,0),"Not Mapped"))</f>
        <v/>
      </c>
      <c r="Q3598" s="36">
        <f>IF($B3598="","",IFERROR(VLOOKUP($O3598,Leaders!$A:$B,2,0),"Not Mapped"))</f>
        <v/>
      </c>
      <c r="R3598" s="36">
        <f>IF($B3598="","",IF(COUNTIF(Exclusions!$A:$A,$B3598)&gt;0,"Yes","No"))</f>
        <v/>
      </c>
      <c r="S3598" s="38">
        <f>IF($B3598="","",MIN(1,DAY($A3598)/IF($N3598="Superstore",Settings!$B$5,Settings!$B$4)))</f>
        <v/>
      </c>
      <c r="T3598" s="38">
        <f>IF(OR($B3598="",$G3598="",$S3598=0),"",$G3598/$S3598)</f>
        <v/>
      </c>
      <c r="U3598" s="36">
        <f>IF($T3598="","",IF($T3598&lt;Settings!$B$8,"Critical",IF($T3598&lt;Settings!$B$9,"Semi Critical","Non Critical")))</f>
        <v/>
      </c>
      <c r="V3598" s="28" t="n"/>
      <c r="Z3598">
        <f>IF($B3598="","",IFERROR(VLOOKUP($B3598,'Plan HC for CCA'!$A:$B,2,0),""))</f>
        <v/>
      </c>
      <c r="AA3598">
        <f>IF(OR($B3598="",$Z3598=""),"",IF(N($M3598)&lt;$Z3598,"Delta","No Delta"))</f>
        <v/>
      </c>
      <c r="AB3598">
        <f>IF(OR($B3598="",$Z3598=""),"",MAX(0,$Z3598-N($M3598)))</f>
        <v/>
      </c>
      <c r="AC3598" s="46">
        <f>IF($B3598="","",IFERROR(INDEX('CCA Util %'!$H:$H,MATCH($B3598,'CCA Util %'!$E:$E,0)),""))</f>
        <v/>
      </c>
      <c r="AD3598">
        <f>IF($B3598="","",IFERROR(INDEX('CCA Util %'!$G:$G,MATCH($B3598,'CCA Util %'!$E:$E,0)),""))</f>
        <v/>
      </c>
      <c r="AE3598">
        <f>IF(OR($B3598="",$U3598=""),"",$U3598&amp;" &amp; "&amp;IF(OR($AD3598="",$AD3598=0),"Util NA",$AD3598&amp;" Util"))</f>
        <v/>
      </c>
    </row>
    <row r="3599" ht="15.75" customHeight="1" s="42">
      <c r="A3599" s="41" t="n"/>
      <c r="G3599" s="38" t="n"/>
      <c r="H3599" s="38" t="n"/>
      <c r="I3599" s="38" t="n"/>
      <c r="J3599" s="38" t="n"/>
      <c r="K3599" s="38" t="n"/>
      <c r="L3599" s="38" t="n"/>
      <c r="N3599" s="36">
        <f>IF($B3599="","",IF($C3599="SUPERSTORE","Superstore","DH"))</f>
        <v/>
      </c>
      <c r="O3599" s="36">
        <f>IF($B3599="","",IFERROR(VLOOKUP($B3599,Mapping!$A:$C,2,0),"Not Mapped"))</f>
        <v/>
      </c>
      <c r="P3599" s="36">
        <f>IF($B3599="","",IFERROR(VLOOKUP($B3599,Mapping!$A:$C,3,0),"Not Mapped"))</f>
        <v/>
      </c>
      <c r="Q3599" s="36">
        <f>IF($B3599="","",IFERROR(VLOOKUP($O3599,Leaders!$A:$B,2,0),"Not Mapped"))</f>
        <v/>
      </c>
      <c r="R3599" s="36">
        <f>IF($B3599="","",IF(COUNTIF(Exclusions!$A:$A,$B3599)&gt;0,"Yes","No"))</f>
        <v/>
      </c>
      <c r="S3599" s="38">
        <f>IF($B3599="","",MIN(1,DAY($A3599)/IF($N3599="Superstore",Settings!$B$5,Settings!$B$4)))</f>
        <v/>
      </c>
      <c r="T3599" s="38">
        <f>IF(OR($B3599="",$G3599="",$S3599=0),"",$G3599/$S3599)</f>
        <v/>
      </c>
      <c r="U3599" s="36">
        <f>IF($T3599="","",IF($T3599&lt;Settings!$B$8,"Critical",IF($T3599&lt;Settings!$B$9,"Semi Critical","Non Critical")))</f>
        <v/>
      </c>
      <c r="V3599" s="28" t="n"/>
      <c r="Z3599">
        <f>IF($B3599="","",IFERROR(VLOOKUP($B3599,'Plan HC for CCA'!$A:$B,2,0),""))</f>
        <v/>
      </c>
      <c r="AA3599">
        <f>IF(OR($B3599="",$Z3599=""),"",IF(N($M3599)&lt;$Z3599,"Delta","No Delta"))</f>
        <v/>
      </c>
      <c r="AB3599">
        <f>IF(OR($B3599="",$Z3599=""),"",MAX(0,$Z3599-N($M3599)))</f>
        <v/>
      </c>
      <c r="AC3599" s="46">
        <f>IF($B3599="","",IFERROR(INDEX('CCA Util %'!$H:$H,MATCH($B3599,'CCA Util %'!$E:$E,0)),""))</f>
        <v/>
      </c>
      <c r="AD3599">
        <f>IF($B3599="","",IFERROR(INDEX('CCA Util %'!$G:$G,MATCH($B3599,'CCA Util %'!$E:$E,0)),""))</f>
        <v/>
      </c>
      <c r="AE3599">
        <f>IF(OR($B3599="",$U3599=""),"",$U3599&amp;" &amp; "&amp;IF(OR($AD3599="",$AD3599=0),"Util NA",$AD3599&amp;" Util"))</f>
        <v/>
      </c>
    </row>
    <row r="3600" ht="15.75" customHeight="1" s="42">
      <c r="A3600" s="41" t="n"/>
      <c r="G3600" s="38" t="n"/>
      <c r="H3600" s="38" t="n"/>
      <c r="I3600" s="38" t="n"/>
      <c r="J3600" s="38" t="n"/>
      <c r="K3600" s="38" t="n"/>
      <c r="L3600" s="38" t="n"/>
      <c r="N3600" s="36">
        <f>IF($B3600="","",IF($C3600="SUPERSTORE","Superstore","DH"))</f>
        <v/>
      </c>
      <c r="O3600" s="36">
        <f>IF($B3600="","",IFERROR(VLOOKUP($B3600,Mapping!$A:$C,2,0),"Not Mapped"))</f>
        <v/>
      </c>
      <c r="P3600" s="36">
        <f>IF($B3600="","",IFERROR(VLOOKUP($B3600,Mapping!$A:$C,3,0),"Not Mapped"))</f>
        <v/>
      </c>
      <c r="Q3600" s="36">
        <f>IF($B3600="","",IFERROR(VLOOKUP($O3600,Leaders!$A:$B,2,0),"Not Mapped"))</f>
        <v/>
      </c>
      <c r="R3600" s="36">
        <f>IF($B3600="","",IF(COUNTIF(Exclusions!$A:$A,$B3600)&gt;0,"Yes","No"))</f>
        <v/>
      </c>
      <c r="S3600" s="38">
        <f>IF($B3600="","",MIN(1,DAY($A3600)/IF($N3600="Superstore",Settings!$B$5,Settings!$B$4)))</f>
        <v/>
      </c>
      <c r="T3600" s="38">
        <f>IF(OR($B3600="",$G3600="",$S3600=0),"",$G3600/$S3600)</f>
        <v/>
      </c>
      <c r="U3600" s="36">
        <f>IF($T3600="","",IF($T3600&lt;Settings!$B$8,"Critical",IF($T3600&lt;Settings!$B$9,"Semi Critical","Non Critical")))</f>
        <v/>
      </c>
      <c r="V3600" s="28" t="n"/>
      <c r="Z3600">
        <f>IF($B3600="","",IFERROR(VLOOKUP($B3600,'Plan HC for CCA'!$A:$B,2,0),""))</f>
        <v/>
      </c>
      <c r="AA3600">
        <f>IF(OR($B3600="",$Z3600=""),"",IF(N($M3600)&lt;$Z3600,"Delta","No Delta"))</f>
        <v/>
      </c>
      <c r="AB3600">
        <f>IF(OR($B3600="",$Z3600=""),"",MAX(0,$Z3600-N($M3600)))</f>
        <v/>
      </c>
      <c r="AC3600" s="46">
        <f>IF($B3600="","",IFERROR(INDEX('CCA Util %'!$H:$H,MATCH($B3600,'CCA Util %'!$E:$E,0)),""))</f>
        <v/>
      </c>
      <c r="AD3600">
        <f>IF($B3600="","",IFERROR(INDEX('CCA Util %'!$G:$G,MATCH($B3600,'CCA Util %'!$E:$E,0)),""))</f>
        <v/>
      </c>
      <c r="AE3600">
        <f>IF(OR($B3600="",$U3600=""),"",$U3600&amp;" &amp; "&amp;IF(OR($AD3600="",$AD3600=0),"Util NA",$AD3600&amp;" Util"))</f>
        <v/>
      </c>
    </row>
    <row r="3601" ht="15.75" customHeight="1" s="42">
      <c r="A3601" s="41" t="n"/>
      <c r="G3601" s="38" t="n"/>
      <c r="H3601" s="38" t="n"/>
      <c r="I3601" s="38" t="n"/>
      <c r="J3601" s="38" t="n"/>
      <c r="K3601" s="38" t="n"/>
      <c r="L3601" s="38" t="n"/>
      <c r="N3601" s="36">
        <f>IF($B3601="","",IF($C3601="SUPERSTORE","Superstore","DH"))</f>
        <v/>
      </c>
      <c r="O3601" s="36">
        <f>IF($B3601="","",IFERROR(VLOOKUP($B3601,Mapping!$A:$C,2,0),"Not Mapped"))</f>
        <v/>
      </c>
      <c r="P3601" s="36">
        <f>IF($B3601="","",IFERROR(VLOOKUP($B3601,Mapping!$A:$C,3,0),"Not Mapped"))</f>
        <v/>
      </c>
      <c r="Q3601" s="36">
        <f>IF($B3601="","",IFERROR(VLOOKUP($O3601,Leaders!$A:$B,2,0),"Not Mapped"))</f>
        <v/>
      </c>
      <c r="R3601" s="36">
        <f>IF($B3601="","",IF(COUNTIF(Exclusions!$A:$A,$B3601)&gt;0,"Yes","No"))</f>
        <v/>
      </c>
      <c r="S3601" s="38">
        <f>IF($B3601="","",MIN(1,DAY($A3601)/IF($N3601="Superstore",Settings!$B$5,Settings!$B$4)))</f>
        <v/>
      </c>
      <c r="T3601" s="38">
        <f>IF(OR($B3601="",$G3601="",$S3601=0),"",$G3601/$S3601)</f>
        <v/>
      </c>
      <c r="U3601" s="36">
        <f>IF($T3601="","",IF($T3601&lt;Settings!$B$8,"Critical",IF($T3601&lt;Settings!$B$9,"Semi Critical","Non Critical")))</f>
        <v/>
      </c>
      <c r="V3601" s="28" t="n"/>
      <c r="Z3601">
        <f>IF($B3601="","",IFERROR(VLOOKUP($B3601,'Plan HC for CCA'!$A:$B,2,0),""))</f>
        <v/>
      </c>
      <c r="AA3601">
        <f>IF(OR($B3601="",$Z3601=""),"",IF(N($M3601)&lt;$Z3601,"Delta","No Delta"))</f>
        <v/>
      </c>
      <c r="AB3601">
        <f>IF(OR($B3601="",$Z3601=""),"",MAX(0,$Z3601-N($M3601)))</f>
        <v/>
      </c>
      <c r="AC3601" s="46">
        <f>IF($B3601="","",IFERROR(INDEX('CCA Util %'!$H:$H,MATCH($B3601,'CCA Util %'!$E:$E,0)),""))</f>
        <v/>
      </c>
      <c r="AD3601">
        <f>IF($B3601="","",IFERROR(INDEX('CCA Util %'!$G:$G,MATCH($B3601,'CCA Util %'!$E:$E,0)),""))</f>
        <v/>
      </c>
      <c r="AE3601">
        <f>IF(OR($B3601="",$U3601=""),"",$U3601&amp;" &amp; "&amp;IF(OR($AD3601="",$AD3601=0),"Util NA",$AD3601&amp;" Util"))</f>
        <v/>
      </c>
    </row>
    <row r="3602" ht="15.75" customHeight="1" s="42">
      <c r="A3602" s="41" t="n"/>
      <c r="G3602" s="38" t="n"/>
      <c r="H3602" s="38" t="n"/>
      <c r="I3602" s="38" t="n"/>
      <c r="J3602" s="38" t="n"/>
      <c r="K3602" s="38" t="n"/>
      <c r="L3602" s="38" t="n"/>
      <c r="N3602" s="36">
        <f>IF($B3602="","",IF($C3602="SUPERSTORE","Superstore","DH"))</f>
        <v/>
      </c>
      <c r="O3602" s="36">
        <f>IF($B3602="","",IFERROR(VLOOKUP($B3602,Mapping!$A:$C,2,0),"Not Mapped"))</f>
        <v/>
      </c>
      <c r="P3602" s="36">
        <f>IF($B3602="","",IFERROR(VLOOKUP($B3602,Mapping!$A:$C,3,0),"Not Mapped"))</f>
        <v/>
      </c>
      <c r="Q3602" s="36">
        <f>IF($B3602="","",IFERROR(VLOOKUP($O3602,Leaders!$A:$B,2,0),"Not Mapped"))</f>
        <v/>
      </c>
      <c r="R3602" s="36">
        <f>IF($B3602="","",IF(COUNTIF(Exclusions!$A:$A,$B3602)&gt;0,"Yes","No"))</f>
        <v/>
      </c>
      <c r="S3602" s="38">
        <f>IF($B3602="","",MIN(1,DAY($A3602)/IF($N3602="Superstore",Settings!$B$5,Settings!$B$4)))</f>
        <v/>
      </c>
      <c r="T3602" s="38">
        <f>IF(OR($B3602="",$G3602="",$S3602=0),"",$G3602/$S3602)</f>
        <v/>
      </c>
      <c r="U3602" s="36">
        <f>IF($T3602="","",IF($T3602&lt;Settings!$B$8,"Critical",IF($T3602&lt;Settings!$B$9,"Semi Critical","Non Critical")))</f>
        <v/>
      </c>
      <c r="V3602" s="28" t="n"/>
      <c r="Z3602">
        <f>IF($B3602="","",IFERROR(VLOOKUP($B3602,'Plan HC for CCA'!$A:$B,2,0),""))</f>
        <v/>
      </c>
      <c r="AA3602">
        <f>IF(OR($B3602="",$Z3602=""),"",IF(N($M3602)&lt;$Z3602,"Delta","No Delta"))</f>
        <v/>
      </c>
      <c r="AB3602">
        <f>IF(OR($B3602="",$Z3602=""),"",MAX(0,$Z3602-N($M3602)))</f>
        <v/>
      </c>
      <c r="AC3602" s="46">
        <f>IF($B3602="","",IFERROR(INDEX('CCA Util %'!$H:$H,MATCH($B3602,'CCA Util %'!$E:$E,0)),""))</f>
        <v/>
      </c>
      <c r="AD3602">
        <f>IF($B3602="","",IFERROR(INDEX('CCA Util %'!$G:$G,MATCH($B3602,'CCA Util %'!$E:$E,0)),""))</f>
        <v/>
      </c>
      <c r="AE3602">
        <f>IF(OR($B3602="",$U3602=""),"",$U3602&amp;" &amp; "&amp;IF(OR($AD3602="",$AD3602=0),"Util NA",$AD3602&amp;" Util"))</f>
        <v/>
      </c>
    </row>
    <row r="3603" ht="15.75" customHeight="1" s="42">
      <c r="A3603" s="41" t="n"/>
      <c r="G3603" s="38" t="n"/>
      <c r="H3603" s="38" t="n"/>
      <c r="I3603" s="38" t="n"/>
      <c r="J3603" s="38" t="n"/>
      <c r="K3603" s="38" t="n"/>
      <c r="L3603" s="38" t="n"/>
      <c r="N3603" s="36">
        <f>IF($B3603="","",IF($C3603="SUPERSTORE","Superstore","DH"))</f>
        <v/>
      </c>
      <c r="O3603" s="36">
        <f>IF($B3603="","",IFERROR(VLOOKUP($B3603,Mapping!$A:$C,2,0),"Not Mapped"))</f>
        <v/>
      </c>
      <c r="P3603" s="36">
        <f>IF($B3603="","",IFERROR(VLOOKUP($B3603,Mapping!$A:$C,3,0),"Not Mapped"))</f>
        <v/>
      </c>
      <c r="Q3603" s="36">
        <f>IF($B3603="","",IFERROR(VLOOKUP($O3603,Leaders!$A:$B,2,0),"Not Mapped"))</f>
        <v/>
      </c>
      <c r="R3603" s="36">
        <f>IF($B3603="","",IF(COUNTIF(Exclusions!$A:$A,$B3603)&gt;0,"Yes","No"))</f>
        <v/>
      </c>
      <c r="S3603" s="38">
        <f>IF($B3603="","",MIN(1,DAY($A3603)/IF($N3603="Superstore",Settings!$B$5,Settings!$B$4)))</f>
        <v/>
      </c>
      <c r="T3603" s="38">
        <f>IF(OR($B3603="",$G3603="",$S3603=0),"",$G3603/$S3603)</f>
        <v/>
      </c>
      <c r="U3603" s="36">
        <f>IF($T3603="","",IF($T3603&lt;Settings!$B$8,"Critical",IF($T3603&lt;Settings!$B$9,"Semi Critical","Non Critical")))</f>
        <v/>
      </c>
      <c r="V3603" s="28" t="n"/>
      <c r="Z3603">
        <f>IF($B3603="","",IFERROR(VLOOKUP($B3603,'Plan HC for CCA'!$A:$B,2,0),""))</f>
        <v/>
      </c>
      <c r="AA3603">
        <f>IF(OR($B3603="",$Z3603=""),"",IF(N($M3603)&lt;$Z3603,"Delta","No Delta"))</f>
        <v/>
      </c>
      <c r="AB3603">
        <f>IF(OR($B3603="",$Z3603=""),"",MAX(0,$Z3603-N($M3603)))</f>
        <v/>
      </c>
      <c r="AC3603" s="46">
        <f>IF($B3603="","",IFERROR(INDEX('CCA Util %'!$H:$H,MATCH($B3603,'CCA Util %'!$E:$E,0)),""))</f>
        <v/>
      </c>
      <c r="AD3603">
        <f>IF($B3603="","",IFERROR(INDEX('CCA Util %'!$G:$G,MATCH($B3603,'CCA Util %'!$E:$E,0)),""))</f>
        <v/>
      </c>
      <c r="AE3603">
        <f>IF(OR($B3603="",$U3603=""),"",$U3603&amp;" &amp; "&amp;IF(OR($AD3603="",$AD3603=0),"Util NA",$AD3603&amp;" Util"))</f>
        <v/>
      </c>
    </row>
    <row r="3604" ht="15.75" customHeight="1" s="42">
      <c r="A3604" s="41" t="n"/>
      <c r="G3604" s="38" t="n"/>
      <c r="H3604" s="38" t="n"/>
      <c r="I3604" s="38" t="n"/>
      <c r="J3604" s="38" t="n"/>
      <c r="K3604" s="38" t="n"/>
      <c r="L3604" s="38" t="n"/>
      <c r="N3604" s="36">
        <f>IF($B3604="","",IF($C3604="SUPERSTORE","Superstore","DH"))</f>
        <v/>
      </c>
      <c r="O3604" s="36">
        <f>IF($B3604="","",IFERROR(VLOOKUP($B3604,Mapping!$A:$C,2,0),"Not Mapped"))</f>
        <v/>
      </c>
      <c r="P3604" s="36">
        <f>IF($B3604="","",IFERROR(VLOOKUP($B3604,Mapping!$A:$C,3,0),"Not Mapped"))</f>
        <v/>
      </c>
      <c r="Q3604" s="36">
        <f>IF($B3604="","",IFERROR(VLOOKUP($O3604,Leaders!$A:$B,2,0),"Not Mapped"))</f>
        <v/>
      </c>
      <c r="R3604" s="36">
        <f>IF($B3604="","",IF(COUNTIF(Exclusions!$A:$A,$B3604)&gt;0,"Yes","No"))</f>
        <v/>
      </c>
      <c r="S3604" s="38">
        <f>IF($B3604="","",MIN(1,DAY($A3604)/IF($N3604="Superstore",Settings!$B$5,Settings!$B$4)))</f>
        <v/>
      </c>
      <c r="T3604" s="38">
        <f>IF(OR($B3604="",$G3604="",$S3604=0),"",$G3604/$S3604)</f>
        <v/>
      </c>
      <c r="U3604" s="36">
        <f>IF($T3604="","",IF($T3604&lt;Settings!$B$8,"Critical",IF($T3604&lt;Settings!$B$9,"Semi Critical","Non Critical")))</f>
        <v/>
      </c>
      <c r="V3604" s="28" t="n"/>
      <c r="Z3604">
        <f>IF($B3604="","",IFERROR(VLOOKUP($B3604,'Plan HC for CCA'!$A:$B,2,0),""))</f>
        <v/>
      </c>
      <c r="AA3604">
        <f>IF(OR($B3604="",$Z3604=""),"",IF(N($M3604)&lt;$Z3604,"Delta","No Delta"))</f>
        <v/>
      </c>
      <c r="AB3604">
        <f>IF(OR($B3604="",$Z3604=""),"",MAX(0,$Z3604-N($M3604)))</f>
        <v/>
      </c>
      <c r="AC3604" s="46">
        <f>IF($B3604="","",IFERROR(INDEX('CCA Util %'!$H:$H,MATCH($B3604,'CCA Util %'!$E:$E,0)),""))</f>
        <v/>
      </c>
      <c r="AD3604">
        <f>IF($B3604="","",IFERROR(INDEX('CCA Util %'!$G:$G,MATCH($B3604,'CCA Util %'!$E:$E,0)),""))</f>
        <v/>
      </c>
      <c r="AE3604">
        <f>IF(OR($B3604="",$U3604=""),"",$U3604&amp;" &amp; "&amp;IF(OR($AD3604="",$AD3604=0),"Util NA",$AD3604&amp;" Util"))</f>
        <v/>
      </c>
    </row>
    <row r="3605" ht="15.75" customHeight="1" s="42">
      <c r="A3605" s="41" t="n"/>
      <c r="G3605" s="38" t="n"/>
      <c r="H3605" s="38" t="n"/>
      <c r="I3605" s="38" t="n"/>
      <c r="J3605" s="38" t="n"/>
      <c r="K3605" s="38" t="n"/>
      <c r="L3605" s="38" t="n"/>
      <c r="N3605" s="36">
        <f>IF($B3605="","",IF($C3605="SUPERSTORE","Superstore","DH"))</f>
        <v/>
      </c>
      <c r="O3605" s="36">
        <f>IF($B3605="","",IFERROR(VLOOKUP($B3605,Mapping!$A:$C,2,0),"Not Mapped"))</f>
        <v/>
      </c>
      <c r="P3605" s="36">
        <f>IF($B3605="","",IFERROR(VLOOKUP($B3605,Mapping!$A:$C,3,0),"Not Mapped"))</f>
        <v/>
      </c>
      <c r="Q3605" s="36">
        <f>IF($B3605="","",IFERROR(VLOOKUP($O3605,Leaders!$A:$B,2,0),"Not Mapped"))</f>
        <v/>
      </c>
      <c r="R3605" s="36">
        <f>IF($B3605="","",IF(COUNTIF(Exclusions!$A:$A,$B3605)&gt;0,"Yes","No"))</f>
        <v/>
      </c>
      <c r="S3605" s="38">
        <f>IF($B3605="","",MIN(1,DAY($A3605)/IF($N3605="Superstore",Settings!$B$5,Settings!$B$4)))</f>
        <v/>
      </c>
      <c r="T3605" s="38">
        <f>IF(OR($B3605="",$G3605="",$S3605=0),"",$G3605/$S3605)</f>
        <v/>
      </c>
      <c r="U3605" s="36">
        <f>IF($T3605="","",IF($T3605&lt;Settings!$B$8,"Critical",IF($T3605&lt;Settings!$B$9,"Semi Critical","Non Critical")))</f>
        <v/>
      </c>
      <c r="V3605" s="28" t="n"/>
      <c r="Z3605">
        <f>IF($B3605="","",IFERROR(VLOOKUP($B3605,'Plan HC for CCA'!$A:$B,2,0),""))</f>
        <v/>
      </c>
      <c r="AA3605">
        <f>IF(OR($B3605="",$Z3605=""),"",IF(N($M3605)&lt;$Z3605,"Delta","No Delta"))</f>
        <v/>
      </c>
      <c r="AB3605">
        <f>IF(OR($B3605="",$Z3605=""),"",MAX(0,$Z3605-N($M3605)))</f>
        <v/>
      </c>
      <c r="AC3605" s="46">
        <f>IF($B3605="","",IFERROR(INDEX('CCA Util %'!$H:$H,MATCH($B3605,'CCA Util %'!$E:$E,0)),""))</f>
        <v/>
      </c>
      <c r="AD3605">
        <f>IF($B3605="","",IFERROR(INDEX('CCA Util %'!$G:$G,MATCH($B3605,'CCA Util %'!$E:$E,0)),""))</f>
        <v/>
      </c>
      <c r="AE3605">
        <f>IF(OR($B3605="",$U3605=""),"",$U3605&amp;" &amp; "&amp;IF(OR($AD3605="",$AD3605=0),"Util NA",$AD3605&amp;" Util"))</f>
        <v/>
      </c>
    </row>
    <row r="3606" ht="15.75" customHeight="1" s="42">
      <c r="A3606" s="41" t="n"/>
      <c r="G3606" s="38" t="n"/>
      <c r="H3606" s="38" t="n"/>
      <c r="I3606" s="38" t="n"/>
      <c r="J3606" s="38" t="n"/>
      <c r="K3606" s="38" t="n"/>
      <c r="L3606" s="38" t="n"/>
      <c r="N3606" s="36">
        <f>IF($B3606="","",IF($C3606="SUPERSTORE","Superstore","DH"))</f>
        <v/>
      </c>
      <c r="O3606" s="36">
        <f>IF($B3606="","",IFERROR(VLOOKUP($B3606,Mapping!$A:$C,2,0),"Not Mapped"))</f>
        <v/>
      </c>
      <c r="P3606" s="36">
        <f>IF($B3606="","",IFERROR(VLOOKUP($B3606,Mapping!$A:$C,3,0),"Not Mapped"))</f>
        <v/>
      </c>
      <c r="Q3606" s="36">
        <f>IF($B3606="","",IFERROR(VLOOKUP($O3606,Leaders!$A:$B,2,0),"Not Mapped"))</f>
        <v/>
      </c>
      <c r="R3606" s="36">
        <f>IF($B3606="","",IF(COUNTIF(Exclusions!$A:$A,$B3606)&gt;0,"Yes","No"))</f>
        <v/>
      </c>
      <c r="S3606" s="38">
        <f>IF($B3606="","",MIN(1,DAY($A3606)/IF($N3606="Superstore",Settings!$B$5,Settings!$B$4)))</f>
        <v/>
      </c>
      <c r="T3606" s="38">
        <f>IF(OR($B3606="",$G3606="",$S3606=0),"",$G3606/$S3606)</f>
        <v/>
      </c>
      <c r="U3606" s="36">
        <f>IF($T3606="","",IF($T3606&lt;Settings!$B$8,"Critical",IF($T3606&lt;Settings!$B$9,"Semi Critical","Non Critical")))</f>
        <v/>
      </c>
      <c r="V3606" s="28" t="n"/>
      <c r="Z3606">
        <f>IF($B3606="","",IFERROR(VLOOKUP($B3606,'Plan HC for CCA'!$A:$B,2,0),""))</f>
        <v/>
      </c>
      <c r="AA3606">
        <f>IF(OR($B3606="",$Z3606=""),"",IF(N($M3606)&lt;$Z3606,"Delta","No Delta"))</f>
        <v/>
      </c>
      <c r="AB3606">
        <f>IF(OR($B3606="",$Z3606=""),"",MAX(0,$Z3606-N($M3606)))</f>
        <v/>
      </c>
      <c r="AC3606" s="46">
        <f>IF($B3606="","",IFERROR(INDEX('CCA Util %'!$H:$H,MATCH($B3606,'CCA Util %'!$E:$E,0)),""))</f>
        <v/>
      </c>
      <c r="AD3606">
        <f>IF($B3606="","",IFERROR(INDEX('CCA Util %'!$G:$G,MATCH($B3606,'CCA Util %'!$E:$E,0)),""))</f>
        <v/>
      </c>
      <c r="AE3606">
        <f>IF(OR($B3606="",$U3606=""),"",$U3606&amp;" &amp; "&amp;IF(OR($AD3606="",$AD3606=0),"Util NA",$AD3606&amp;" Util"))</f>
        <v/>
      </c>
    </row>
    <row r="3607" ht="15.75" customHeight="1" s="42">
      <c r="A3607" s="41" t="n"/>
      <c r="G3607" s="38" t="n"/>
      <c r="H3607" s="38" t="n"/>
      <c r="I3607" s="38" t="n"/>
      <c r="J3607" s="38" t="n"/>
      <c r="K3607" s="38" t="n"/>
      <c r="L3607" s="38" t="n"/>
      <c r="N3607" s="36">
        <f>IF($B3607="","",IF($C3607="SUPERSTORE","Superstore","DH"))</f>
        <v/>
      </c>
      <c r="O3607" s="36">
        <f>IF($B3607="","",IFERROR(VLOOKUP($B3607,Mapping!$A:$C,2,0),"Not Mapped"))</f>
        <v/>
      </c>
      <c r="P3607" s="36">
        <f>IF($B3607="","",IFERROR(VLOOKUP($B3607,Mapping!$A:$C,3,0),"Not Mapped"))</f>
        <v/>
      </c>
      <c r="Q3607" s="36">
        <f>IF($B3607="","",IFERROR(VLOOKUP($O3607,Leaders!$A:$B,2,0),"Not Mapped"))</f>
        <v/>
      </c>
      <c r="R3607" s="36">
        <f>IF($B3607="","",IF(COUNTIF(Exclusions!$A:$A,$B3607)&gt;0,"Yes","No"))</f>
        <v/>
      </c>
      <c r="S3607" s="38">
        <f>IF($B3607="","",MIN(1,DAY($A3607)/IF($N3607="Superstore",Settings!$B$5,Settings!$B$4)))</f>
        <v/>
      </c>
      <c r="T3607" s="38">
        <f>IF(OR($B3607="",$G3607="",$S3607=0),"",$G3607/$S3607)</f>
        <v/>
      </c>
      <c r="U3607" s="36">
        <f>IF($T3607="","",IF($T3607&lt;Settings!$B$8,"Critical",IF($T3607&lt;Settings!$B$9,"Semi Critical","Non Critical")))</f>
        <v/>
      </c>
      <c r="V3607" s="28" t="n"/>
      <c r="Z3607">
        <f>IF($B3607="","",IFERROR(VLOOKUP($B3607,'Plan HC for CCA'!$A:$B,2,0),""))</f>
        <v/>
      </c>
      <c r="AA3607">
        <f>IF(OR($B3607="",$Z3607=""),"",IF(N($M3607)&lt;$Z3607,"Delta","No Delta"))</f>
        <v/>
      </c>
      <c r="AB3607">
        <f>IF(OR($B3607="",$Z3607=""),"",MAX(0,$Z3607-N($M3607)))</f>
        <v/>
      </c>
      <c r="AC3607" s="46">
        <f>IF($B3607="","",IFERROR(INDEX('CCA Util %'!$H:$H,MATCH($B3607,'CCA Util %'!$E:$E,0)),""))</f>
        <v/>
      </c>
      <c r="AD3607">
        <f>IF($B3607="","",IFERROR(INDEX('CCA Util %'!$G:$G,MATCH($B3607,'CCA Util %'!$E:$E,0)),""))</f>
        <v/>
      </c>
      <c r="AE3607">
        <f>IF(OR($B3607="",$U3607=""),"",$U3607&amp;" &amp; "&amp;IF(OR($AD3607="",$AD3607=0),"Util NA",$AD3607&amp;" Util"))</f>
        <v/>
      </c>
    </row>
    <row r="3608" ht="15.75" customHeight="1" s="42">
      <c r="A3608" s="41" t="n"/>
      <c r="G3608" s="38" t="n"/>
      <c r="H3608" s="38" t="n"/>
      <c r="I3608" s="38" t="n"/>
      <c r="J3608" s="38" t="n"/>
      <c r="K3608" s="38" t="n"/>
      <c r="L3608" s="38" t="n"/>
      <c r="N3608" s="36">
        <f>IF($B3608="","",IF($C3608="SUPERSTORE","Superstore","DH"))</f>
        <v/>
      </c>
      <c r="O3608" s="36">
        <f>IF($B3608="","",IFERROR(VLOOKUP($B3608,Mapping!$A:$C,2,0),"Not Mapped"))</f>
        <v/>
      </c>
      <c r="P3608" s="36">
        <f>IF($B3608="","",IFERROR(VLOOKUP($B3608,Mapping!$A:$C,3,0),"Not Mapped"))</f>
        <v/>
      </c>
      <c r="Q3608" s="36">
        <f>IF($B3608="","",IFERROR(VLOOKUP($O3608,Leaders!$A:$B,2,0),"Not Mapped"))</f>
        <v/>
      </c>
      <c r="R3608" s="36">
        <f>IF($B3608="","",IF(COUNTIF(Exclusions!$A:$A,$B3608)&gt;0,"Yes","No"))</f>
        <v/>
      </c>
      <c r="S3608" s="38">
        <f>IF($B3608="","",MIN(1,DAY($A3608)/IF($N3608="Superstore",Settings!$B$5,Settings!$B$4)))</f>
        <v/>
      </c>
      <c r="T3608" s="38">
        <f>IF(OR($B3608="",$G3608="",$S3608=0),"",$G3608/$S3608)</f>
        <v/>
      </c>
      <c r="U3608" s="36">
        <f>IF($T3608="","",IF($T3608&lt;Settings!$B$8,"Critical",IF($T3608&lt;Settings!$B$9,"Semi Critical","Non Critical")))</f>
        <v/>
      </c>
      <c r="V3608" s="28" t="n"/>
      <c r="Z3608">
        <f>IF($B3608="","",IFERROR(VLOOKUP($B3608,'Plan HC for CCA'!$A:$B,2,0),""))</f>
        <v/>
      </c>
      <c r="AA3608">
        <f>IF(OR($B3608="",$Z3608=""),"",IF(N($M3608)&lt;$Z3608,"Delta","No Delta"))</f>
        <v/>
      </c>
      <c r="AB3608">
        <f>IF(OR($B3608="",$Z3608=""),"",MAX(0,$Z3608-N($M3608)))</f>
        <v/>
      </c>
      <c r="AC3608" s="46">
        <f>IF($B3608="","",IFERROR(INDEX('CCA Util %'!$H:$H,MATCH($B3608,'CCA Util %'!$E:$E,0)),""))</f>
        <v/>
      </c>
      <c r="AD3608">
        <f>IF($B3608="","",IFERROR(INDEX('CCA Util %'!$G:$G,MATCH($B3608,'CCA Util %'!$E:$E,0)),""))</f>
        <v/>
      </c>
      <c r="AE3608">
        <f>IF(OR($B3608="",$U3608=""),"",$U3608&amp;" &amp; "&amp;IF(OR($AD3608="",$AD3608=0),"Util NA",$AD3608&amp;" Util"))</f>
        <v/>
      </c>
    </row>
    <row r="3609" ht="15.75" customHeight="1" s="42">
      <c r="A3609" s="41" t="n"/>
      <c r="G3609" s="38" t="n"/>
      <c r="H3609" s="38" t="n"/>
      <c r="I3609" s="38" t="n"/>
      <c r="J3609" s="38" t="n"/>
      <c r="K3609" s="38" t="n"/>
      <c r="L3609" s="38" t="n"/>
      <c r="N3609" s="36">
        <f>IF($B3609="","",IF($C3609="SUPERSTORE","Superstore","DH"))</f>
        <v/>
      </c>
      <c r="O3609" s="36">
        <f>IF($B3609="","",IFERROR(VLOOKUP($B3609,Mapping!$A:$C,2,0),"Not Mapped"))</f>
        <v/>
      </c>
      <c r="P3609" s="36">
        <f>IF($B3609="","",IFERROR(VLOOKUP($B3609,Mapping!$A:$C,3,0),"Not Mapped"))</f>
        <v/>
      </c>
      <c r="Q3609" s="36">
        <f>IF($B3609="","",IFERROR(VLOOKUP($O3609,Leaders!$A:$B,2,0),"Not Mapped"))</f>
        <v/>
      </c>
      <c r="R3609" s="36">
        <f>IF($B3609="","",IF(COUNTIF(Exclusions!$A:$A,$B3609)&gt;0,"Yes","No"))</f>
        <v/>
      </c>
      <c r="S3609" s="38">
        <f>IF($B3609="","",MIN(1,DAY($A3609)/IF($N3609="Superstore",Settings!$B$5,Settings!$B$4)))</f>
        <v/>
      </c>
      <c r="T3609" s="38">
        <f>IF(OR($B3609="",$G3609="",$S3609=0),"",$G3609/$S3609)</f>
        <v/>
      </c>
      <c r="U3609" s="36">
        <f>IF($T3609="","",IF($T3609&lt;Settings!$B$8,"Critical",IF($T3609&lt;Settings!$B$9,"Semi Critical","Non Critical")))</f>
        <v/>
      </c>
      <c r="V3609" s="28" t="n"/>
      <c r="Z3609">
        <f>IF($B3609="","",IFERROR(VLOOKUP($B3609,'Plan HC for CCA'!$A:$B,2,0),""))</f>
        <v/>
      </c>
      <c r="AA3609">
        <f>IF(OR($B3609="",$Z3609=""),"",IF(N($M3609)&lt;$Z3609,"Delta","No Delta"))</f>
        <v/>
      </c>
      <c r="AB3609">
        <f>IF(OR($B3609="",$Z3609=""),"",MAX(0,$Z3609-N($M3609)))</f>
        <v/>
      </c>
      <c r="AC3609" s="46">
        <f>IF($B3609="","",IFERROR(INDEX('CCA Util %'!$H:$H,MATCH($B3609,'CCA Util %'!$E:$E,0)),""))</f>
        <v/>
      </c>
      <c r="AD3609">
        <f>IF($B3609="","",IFERROR(INDEX('CCA Util %'!$G:$G,MATCH($B3609,'CCA Util %'!$E:$E,0)),""))</f>
        <v/>
      </c>
      <c r="AE3609">
        <f>IF(OR($B3609="",$U3609=""),"",$U3609&amp;" &amp; "&amp;IF(OR($AD3609="",$AD3609=0),"Util NA",$AD3609&amp;" Util"))</f>
        <v/>
      </c>
    </row>
    <row r="3610" ht="15.75" customHeight="1" s="42">
      <c r="A3610" s="41" t="n"/>
      <c r="G3610" s="38" t="n"/>
      <c r="H3610" s="38" t="n"/>
      <c r="I3610" s="38" t="n"/>
      <c r="J3610" s="38" t="n"/>
      <c r="K3610" s="38" t="n"/>
      <c r="L3610" s="38" t="n"/>
      <c r="N3610" s="36">
        <f>IF($B3610="","",IF($C3610="SUPERSTORE","Superstore","DH"))</f>
        <v/>
      </c>
      <c r="O3610" s="36">
        <f>IF($B3610="","",IFERROR(VLOOKUP($B3610,Mapping!$A:$C,2,0),"Not Mapped"))</f>
        <v/>
      </c>
      <c r="P3610" s="36">
        <f>IF($B3610="","",IFERROR(VLOOKUP($B3610,Mapping!$A:$C,3,0),"Not Mapped"))</f>
        <v/>
      </c>
      <c r="Q3610" s="36">
        <f>IF($B3610="","",IFERROR(VLOOKUP($O3610,Leaders!$A:$B,2,0),"Not Mapped"))</f>
        <v/>
      </c>
      <c r="R3610" s="36">
        <f>IF($B3610="","",IF(COUNTIF(Exclusions!$A:$A,$B3610)&gt;0,"Yes","No"))</f>
        <v/>
      </c>
      <c r="S3610" s="38">
        <f>IF($B3610="","",MIN(1,DAY($A3610)/IF($N3610="Superstore",Settings!$B$5,Settings!$B$4)))</f>
        <v/>
      </c>
      <c r="T3610" s="38">
        <f>IF(OR($B3610="",$G3610="",$S3610=0),"",$G3610/$S3610)</f>
        <v/>
      </c>
      <c r="U3610" s="36">
        <f>IF($T3610="","",IF($T3610&lt;Settings!$B$8,"Critical",IF($T3610&lt;Settings!$B$9,"Semi Critical","Non Critical")))</f>
        <v/>
      </c>
      <c r="V3610" s="28" t="n"/>
      <c r="Z3610">
        <f>IF($B3610="","",IFERROR(VLOOKUP($B3610,'Plan HC for CCA'!$A:$B,2,0),""))</f>
        <v/>
      </c>
      <c r="AA3610">
        <f>IF(OR($B3610="",$Z3610=""),"",IF(N($M3610)&lt;$Z3610,"Delta","No Delta"))</f>
        <v/>
      </c>
      <c r="AB3610">
        <f>IF(OR($B3610="",$Z3610=""),"",MAX(0,$Z3610-N($M3610)))</f>
        <v/>
      </c>
      <c r="AC3610" s="46">
        <f>IF($B3610="","",IFERROR(INDEX('CCA Util %'!$H:$H,MATCH($B3610,'CCA Util %'!$E:$E,0)),""))</f>
        <v/>
      </c>
      <c r="AD3610">
        <f>IF($B3610="","",IFERROR(INDEX('CCA Util %'!$G:$G,MATCH($B3610,'CCA Util %'!$E:$E,0)),""))</f>
        <v/>
      </c>
      <c r="AE3610">
        <f>IF(OR($B3610="",$U3610=""),"",$U3610&amp;" &amp; "&amp;IF(OR($AD3610="",$AD3610=0),"Util NA",$AD3610&amp;" Util"))</f>
        <v/>
      </c>
    </row>
    <row r="3611" ht="15.75" customHeight="1" s="42">
      <c r="A3611" s="41" t="n"/>
      <c r="G3611" s="38" t="n"/>
      <c r="H3611" s="38" t="n"/>
      <c r="I3611" s="38" t="n"/>
      <c r="J3611" s="38" t="n"/>
      <c r="K3611" s="38" t="n"/>
      <c r="L3611" s="38" t="n"/>
      <c r="N3611" s="36">
        <f>IF($B3611="","",IF($C3611="SUPERSTORE","Superstore","DH"))</f>
        <v/>
      </c>
      <c r="O3611" s="36">
        <f>IF($B3611="","",IFERROR(VLOOKUP($B3611,Mapping!$A:$C,2,0),"Not Mapped"))</f>
        <v/>
      </c>
      <c r="P3611" s="36">
        <f>IF($B3611="","",IFERROR(VLOOKUP($B3611,Mapping!$A:$C,3,0),"Not Mapped"))</f>
        <v/>
      </c>
      <c r="Q3611" s="36">
        <f>IF($B3611="","",IFERROR(VLOOKUP($O3611,Leaders!$A:$B,2,0),"Not Mapped"))</f>
        <v/>
      </c>
      <c r="R3611" s="36">
        <f>IF($B3611="","",IF(COUNTIF(Exclusions!$A:$A,$B3611)&gt;0,"Yes","No"))</f>
        <v/>
      </c>
      <c r="S3611" s="38">
        <f>IF($B3611="","",MIN(1,DAY($A3611)/IF($N3611="Superstore",Settings!$B$5,Settings!$B$4)))</f>
        <v/>
      </c>
      <c r="T3611" s="38">
        <f>IF(OR($B3611="",$G3611="",$S3611=0),"",$G3611/$S3611)</f>
        <v/>
      </c>
      <c r="U3611" s="36">
        <f>IF($T3611="","",IF($T3611&lt;Settings!$B$8,"Critical",IF($T3611&lt;Settings!$B$9,"Semi Critical","Non Critical")))</f>
        <v/>
      </c>
      <c r="V3611" s="28" t="n"/>
      <c r="Z3611">
        <f>IF($B3611="","",IFERROR(VLOOKUP($B3611,'Plan HC for CCA'!$A:$B,2,0),""))</f>
        <v/>
      </c>
      <c r="AA3611">
        <f>IF(OR($B3611="",$Z3611=""),"",IF(N($M3611)&lt;$Z3611,"Delta","No Delta"))</f>
        <v/>
      </c>
      <c r="AB3611">
        <f>IF(OR($B3611="",$Z3611=""),"",MAX(0,$Z3611-N($M3611)))</f>
        <v/>
      </c>
      <c r="AC3611" s="46">
        <f>IF($B3611="","",IFERROR(INDEX('CCA Util %'!$H:$H,MATCH($B3611,'CCA Util %'!$E:$E,0)),""))</f>
        <v/>
      </c>
      <c r="AD3611">
        <f>IF($B3611="","",IFERROR(INDEX('CCA Util %'!$G:$G,MATCH($B3611,'CCA Util %'!$E:$E,0)),""))</f>
        <v/>
      </c>
      <c r="AE3611">
        <f>IF(OR($B3611="",$U3611=""),"",$U3611&amp;" &amp; "&amp;IF(OR($AD3611="",$AD3611=0),"Util NA",$AD3611&amp;" Util"))</f>
        <v/>
      </c>
    </row>
    <row r="3612" ht="15.75" customHeight="1" s="42">
      <c r="A3612" s="41" t="n"/>
      <c r="G3612" s="38" t="n"/>
      <c r="H3612" s="38" t="n"/>
      <c r="I3612" s="38" t="n"/>
      <c r="J3612" s="38" t="n"/>
      <c r="K3612" s="38" t="n"/>
      <c r="L3612" s="38" t="n"/>
      <c r="N3612" s="36">
        <f>IF($B3612="","",IF($C3612="SUPERSTORE","Superstore","DH"))</f>
        <v/>
      </c>
      <c r="O3612" s="36">
        <f>IF($B3612="","",IFERROR(VLOOKUP($B3612,Mapping!$A:$C,2,0),"Not Mapped"))</f>
        <v/>
      </c>
      <c r="P3612" s="36">
        <f>IF($B3612="","",IFERROR(VLOOKUP($B3612,Mapping!$A:$C,3,0),"Not Mapped"))</f>
        <v/>
      </c>
      <c r="Q3612" s="36">
        <f>IF($B3612="","",IFERROR(VLOOKUP($O3612,Leaders!$A:$B,2,0),"Not Mapped"))</f>
        <v/>
      </c>
      <c r="R3612" s="36">
        <f>IF($B3612="","",IF(COUNTIF(Exclusions!$A:$A,$B3612)&gt;0,"Yes","No"))</f>
        <v/>
      </c>
      <c r="S3612" s="38">
        <f>IF($B3612="","",MIN(1,DAY($A3612)/IF($N3612="Superstore",Settings!$B$5,Settings!$B$4)))</f>
        <v/>
      </c>
      <c r="T3612" s="38">
        <f>IF(OR($B3612="",$G3612="",$S3612=0),"",$G3612/$S3612)</f>
        <v/>
      </c>
      <c r="U3612" s="36">
        <f>IF($T3612="","",IF($T3612&lt;Settings!$B$8,"Critical",IF($T3612&lt;Settings!$B$9,"Semi Critical","Non Critical")))</f>
        <v/>
      </c>
      <c r="V3612" s="28" t="n"/>
      <c r="Z3612">
        <f>IF($B3612="","",IFERROR(VLOOKUP($B3612,'Plan HC for CCA'!$A:$B,2,0),""))</f>
        <v/>
      </c>
      <c r="AA3612">
        <f>IF(OR($B3612="",$Z3612=""),"",IF(N($M3612)&lt;$Z3612,"Delta","No Delta"))</f>
        <v/>
      </c>
      <c r="AB3612">
        <f>IF(OR($B3612="",$Z3612=""),"",MAX(0,$Z3612-N($M3612)))</f>
        <v/>
      </c>
      <c r="AC3612" s="46">
        <f>IF($B3612="","",IFERROR(INDEX('CCA Util %'!$H:$H,MATCH($B3612,'CCA Util %'!$E:$E,0)),""))</f>
        <v/>
      </c>
      <c r="AD3612">
        <f>IF($B3612="","",IFERROR(INDEX('CCA Util %'!$G:$G,MATCH($B3612,'CCA Util %'!$E:$E,0)),""))</f>
        <v/>
      </c>
      <c r="AE3612">
        <f>IF(OR($B3612="",$U3612=""),"",$U3612&amp;" &amp; "&amp;IF(OR($AD3612="",$AD3612=0),"Util NA",$AD3612&amp;" Util"))</f>
        <v/>
      </c>
    </row>
    <row r="3613" ht="15.75" customHeight="1" s="42">
      <c r="A3613" s="41" t="n"/>
      <c r="G3613" s="38" t="n"/>
      <c r="H3613" s="38" t="n"/>
      <c r="I3613" s="38" t="n"/>
      <c r="J3613" s="38" t="n"/>
      <c r="K3613" s="38" t="n"/>
      <c r="L3613" s="38" t="n"/>
      <c r="N3613" s="36">
        <f>IF($B3613="","",IF($C3613="SUPERSTORE","Superstore","DH"))</f>
        <v/>
      </c>
      <c r="O3613" s="36">
        <f>IF($B3613="","",IFERROR(VLOOKUP($B3613,Mapping!$A:$C,2,0),"Not Mapped"))</f>
        <v/>
      </c>
      <c r="P3613" s="36">
        <f>IF($B3613="","",IFERROR(VLOOKUP($B3613,Mapping!$A:$C,3,0),"Not Mapped"))</f>
        <v/>
      </c>
      <c r="Q3613" s="36">
        <f>IF($B3613="","",IFERROR(VLOOKUP($O3613,Leaders!$A:$B,2,0),"Not Mapped"))</f>
        <v/>
      </c>
      <c r="R3613" s="36">
        <f>IF($B3613="","",IF(COUNTIF(Exclusions!$A:$A,$B3613)&gt;0,"Yes","No"))</f>
        <v/>
      </c>
      <c r="S3613" s="38">
        <f>IF($B3613="","",MIN(1,DAY($A3613)/IF($N3613="Superstore",Settings!$B$5,Settings!$B$4)))</f>
        <v/>
      </c>
      <c r="T3613" s="38">
        <f>IF(OR($B3613="",$G3613="",$S3613=0),"",$G3613/$S3613)</f>
        <v/>
      </c>
      <c r="U3613" s="36">
        <f>IF($T3613="","",IF($T3613&lt;Settings!$B$8,"Critical",IF($T3613&lt;Settings!$B$9,"Semi Critical","Non Critical")))</f>
        <v/>
      </c>
      <c r="V3613" s="28" t="n"/>
      <c r="Z3613">
        <f>IF($B3613="","",IFERROR(VLOOKUP($B3613,'Plan HC for CCA'!$A:$B,2,0),""))</f>
        <v/>
      </c>
      <c r="AA3613">
        <f>IF(OR($B3613="",$Z3613=""),"",IF(N($M3613)&lt;$Z3613,"Delta","No Delta"))</f>
        <v/>
      </c>
      <c r="AB3613">
        <f>IF(OR($B3613="",$Z3613=""),"",MAX(0,$Z3613-N($M3613)))</f>
        <v/>
      </c>
      <c r="AC3613" s="46">
        <f>IF($B3613="","",IFERROR(INDEX('CCA Util %'!$H:$H,MATCH($B3613,'CCA Util %'!$E:$E,0)),""))</f>
        <v/>
      </c>
      <c r="AD3613">
        <f>IF($B3613="","",IFERROR(INDEX('CCA Util %'!$G:$G,MATCH($B3613,'CCA Util %'!$E:$E,0)),""))</f>
        <v/>
      </c>
      <c r="AE3613">
        <f>IF(OR($B3613="",$U3613=""),"",$U3613&amp;" &amp; "&amp;IF(OR($AD3613="",$AD3613=0),"Util NA",$AD3613&amp;" Util"))</f>
        <v/>
      </c>
    </row>
    <row r="3614" ht="15.75" customHeight="1" s="42">
      <c r="A3614" s="41" t="n"/>
      <c r="G3614" s="38" t="n"/>
      <c r="H3614" s="38" t="n"/>
      <c r="I3614" s="38" t="n"/>
      <c r="J3614" s="38" t="n"/>
      <c r="K3614" s="38" t="n"/>
      <c r="L3614" s="38" t="n"/>
      <c r="N3614" s="36">
        <f>IF($B3614="","",IF($C3614="SUPERSTORE","Superstore","DH"))</f>
        <v/>
      </c>
      <c r="O3614" s="36">
        <f>IF($B3614="","",IFERROR(VLOOKUP($B3614,Mapping!$A:$C,2,0),"Not Mapped"))</f>
        <v/>
      </c>
      <c r="P3614" s="36">
        <f>IF($B3614="","",IFERROR(VLOOKUP($B3614,Mapping!$A:$C,3,0),"Not Mapped"))</f>
        <v/>
      </c>
      <c r="Q3614" s="36">
        <f>IF($B3614="","",IFERROR(VLOOKUP($O3614,Leaders!$A:$B,2,0),"Not Mapped"))</f>
        <v/>
      </c>
      <c r="R3614" s="36">
        <f>IF($B3614="","",IF(COUNTIF(Exclusions!$A:$A,$B3614)&gt;0,"Yes","No"))</f>
        <v/>
      </c>
      <c r="S3614" s="38">
        <f>IF($B3614="","",MIN(1,DAY($A3614)/IF($N3614="Superstore",Settings!$B$5,Settings!$B$4)))</f>
        <v/>
      </c>
      <c r="T3614" s="38">
        <f>IF(OR($B3614="",$G3614="",$S3614=0),"",$G3614/$S3614)</f>
        <v/>
      </c>
      <c r="U3614" s="36">
        <f>IF($T3614="","",IF($T3614&lt;Settings!$B$8,"Critical",IF($T3614&lt;Settings!$B$9,"Semi Critical","Non Critical")))</f>
        <v/>
      </c>
      <c r="V3614" s="28" t="n"/>
      <c r="Z3614">
        <f>IF($B3614="","",IFERROR(VLOOKUP($B3614,'Plan HC for CCA'!$A:$B,2,0),""))</f>
        <v/>
      </c>
      <c r="AA3614">
        <f>IF(OR($B3614="",$Z3614=""),"",IF(N($M3614)&lt;$Z3614,"Delta","No Delta"))</f>
        <v/>
      </c>
      <c r="AB3614">
        <f>IF(OR($B3614="",$Z3614=""),"",MAX(0,$Z3614-N($M3614)))</f>
        <v/>
      </c>
      <c r="AC3614" s="46">
        <f>IF($B3614="","",IFERROR(INDEX('CCA Util %'!$H:$H,MATCH($B3614,'CCA Util %'!$E:$E,0)),""))</f>
        <v/>
      </c>
      <c r="AD3614">
        <f>IF($B3614="","",IFERROR(INDEX('CCA Util %'!$G:$G,MATCH($B3614,'CCA Util %'!$E:$E,0)),""))</f>
        <v/>
      </c>
      <c r="AE3614">
        <f>IF(OR($B3614="",$U3614=""),"",$U3614&amp;" &amp; "&amp;IF(OR($AD3614="",$AD3614=0),"Util NA",$AD3614&amp;" Util"))</f>
        <v/>
      </c>
    </row>
    <row r="3615" ht="15.75" customHeight="1" s="42">
      <c r="A3615" s="41" t="n"/>
      <c r="G3615" s="38" t="n"/>
      <c r="H3615" s="38" t="n"/>
      <c r="I3615" s="38" t="n"/>
      <c r="J3615" s="38" t="n"/>
      <c r="K3615" s="38" t="n"/>
      <c r="L3615" s="38" t="n"/>
      <c r="N3615" s="36">
        <f>IF($B3615="","",IF($C3615="SUPERSTORE","Superstore","DH"))</f>
        <v/>
      </c>
      <c r="O3615" s="36">
        <f>IF($B3615="","",IFERROR(VLOOKUP($B3615,Mapping!$A:$C,2,0),"Not Mapped"))</f>
        <v/>
      </c>
      <c r="P3615" s="36">
        <f>IF($B3615="","",IFERROR(VLOOKUP($B3615,Mapping!$A:$C,3,0),"Not Mapped"))</f>
        <v/>
      </c>
      <c r="Q3615" s="36">
        <f>IF($B3615="","",IFERROR(VLOOKUP($O3615,Leaders!$A:$B,2,0),"Not Mapped"))</f>
        <v/>
      </c>
      <c r="R3615" s="36">
        <f>IF($B3615="","",IF(COUNTIF(Exclusions!$A:$A,$B3615)&gt;0,"Yes","No"))</f>
        <v/>
      </c>
      <c r="S3615" s="38">
        <f>IF($B3615="","",MIN(1,DAY($A3615)/IF($N3615="Superstore",Settings!$B$5,Settings!$B$4)))</f>
        <v/>
      </c>
      <c r="T3615" s="38">
        <f>IF(OR($B3615="",$G3615="",$S3615=0),"",$G3615/$S3615)</f>
        <v/>
      </c>
      <c r="U3615" s="36">
        <f>IF($T3615="","",IF($T3615&lt;Settings!$B$8,"Critical",IF($T3615&lt;Settings!$B$9,"Semi Critical","Non Critical")))</f>
        <v/>
      </c>
      <c r="V3615" s="28" t="n"/>
      <c r="Z3615">
        <f>IF($B3615="","",IFERROR(VLOOKUP($B3615,'Plan HC for CCA'!$A:$B,2,0),""))</f>
        <v/>
      </c>
      <c r="AA3615">
        <f>IF(OR($B3615="",$Z3615=""),"",IF(N($M3615)&lt;$Z3615,"Delta","No Delta"))</f>
        <v/>
      </c>
      <c r="AB3615">
        <f>IF(OR($B3615="",$Z3615=""),"",MAX(0,$Z3615-N($M3615)))</f>
        <v/>
      </c>
      <c r="AC3615" s="46">
        <f>IF($B3615="","",IFERROR(INDEX('CCA Util %'!$H:$H,MATCH($B3615,'CCA Util %'!$E:$E,0)),""))</f>
        <v/>
      </c>
      <c r="AD3615">
        <f>IF($B3615="","",IFERROR(INDEX('CCA Util %'!$G:$G,MATCH($B3615,'CCA Util %'!$E:$E,0)),""))</f>
        <v/>
      </c>
      <c r="AE3615">
        <f>IF(OR($B3615="",$U3615=""),"",$U3615&amp;" &amp; "&amp;IF(OR($AD3615="",$AD3615=0),"Util NA",$AD3615&amp;" Util"))</f>
        <v/>
      </c>
    </row>
    <row r="3616" ht="15.75" customHeight="1" s="42">
      <c r="A3616" s="41" t="n"/>
      <c r="G3616" s="38" t="n"/>
      <c r="H3616" s="38" t="n"/>
      <c r="I3616" s="38" t="n"/>
      <c r="J3616" s="38" t="n"/>
      <c r="K3616" s="38" t="n"/>
      <c r="L3616" s="38" t="n"/>
      <c r="N3616" s="36">
        <f>IF($B3616="","",IF($C3616="SUPERSTORE","Superstore","DH"))</f>
        <v/>
      </c>
      <c r="O3616" s="36">
        <f>IF($B3616="","",IFERROR(VLOOKUP($B3616,Mapping!$A:$C,2,0),"Not Mapped"))</f>
        <v/>
      </c>
      <c r="P3616" s="36">
        <f>IF($B3616="","",IFERROR(VLOOKUP($B3616,Mapping!$A:$C,3,0),"Not Mapped"))</f>
        <v/>
      </c>
      <c r="Q3616" s="36">
        <f>IF($B3616="","",IFERROR(VLOOKUP($O3616,Leaders!$A:$B,2,0),"Not Mapped"))</f>
        <v/>
      </c>
      <c r="R3616" s="36">
        <f>IF($B3616="","",IF(COUNTIF(Exclusions!$A:$A,$B3616)&gt;0,"Yes","No"))</f>
        <v/>
      </c>
      <c r="S3616" s="38">
        <f>IF($B3616="","",MIN(1,DAY($A3616)/IF($N3616="Superstore",Settings!$B$5,Settings!$B$4)))</f>
        <v/>
      </c>
      <c r="T3616" s="38">
        <f>IF(OR($B3616="",$G3616="",$S3616=0),"",$G3616/$S3616)</f>
        <v/>
      </c>
      <c r="U3616" s="36">
        <f>IF($T3616="","",IF($T3616&lt;Settings!$B$8,"Critical",IF($T3616&lt;Settings!$B$9,"Semi Critical","Non Critical")))</f>
        <v/>
      </c>
      <c r="V3616" s="28" t="n"/>
      <c r="Z3616">
        <f>IF($B3616="","",IFERROR(VLOOKUP($B3616,'Plan HC for CCA'!$A:$B,2,0),""))</f>
        <v/>
      </c>
      <c r="AA3616">
        <f>IF(OR($B3616="",$Z3616=""),"",IF(N($M3616)&lt;$Z3616,"Delta","No Delta"))</f>
        <v/>
      </c>
      <c r="AB3616">
        <f>IF(OR($B3616="",$Z3616=""),"",MAX(0,$Z3616-N($M3616)))</f>
        <v/>
      </c>
      <c r="AC3616" s="46">
        <f>IF($B3616="","",IFERROR(INDEX('CCA Util %'!$H:$H,MATCH($B3616,'CCA Util %'!$E:$E,0)),""))</f>
        <v/>
      </c>
      <c r="AD3616">
        <f>IF($B3616="","",IFERROR(INDEX('CCA Util %'!$G:$G,MATCH($B3616,'CCA Util %'!$E:$E,0)),""))</f>
        <v/>
      </c>
      <c r="AE3616">
        <f>IF(OR($B3616="",$U3616=""),"",$U3616&amp;" &amp; "&amp;IF(OR($AD3616="",$AD3616=0),"Util NA",$AD3616&amp;" Util"))</f>
        <v/>
      </c>
    </row>
    <row r="3617" ht="15.75" customHeight="1" s="42">
      <c r="A3617" s="41" t="n"/>
      <c r="G3617" s="38" t="n"/>
      <c r="H3617" s="38" t="n"/>
      <c r="I3617" s="38" t="n"/>
      <c r="J3617" s="38" t="n"/>
      <c r="K3617" s="38" t="n"/>
      <c r="L3617" s="38" t="n"/>
      <c r="N3617" s="36">
        <f>IF($B3617="","",IF($C3617="SUPERSTORE","Superstore","DH"))</f>
        <v/>
      </c>
      <c r="O3617" s="36">
        <f>IF($B3617="","",IFERROR(VLOOKUP($B3617,Mapping!$A:$C,2,0),"Not Mapped"))</f>
        <v/>
      </c>
      <c r="P3617" s="36">
        <f>IF($B3617="","",IFERROR(VLOOKUP($B3617,Mapping!$A:$C,3,0),"Not Mapped"))</f>
        <v/>
      </c>
      <c r="Q3617" s="36">
        <f>IF($B3617="","",IFERROR(VLOOKUP($O3617,Leaders!$A:$B,2,0),"Not Mapped"))</f>
        <v/>
      </c>
      <c r="R3617" s="36">
        <f>IF($B3617="","",IF(COUNTIF(Exclusions!$A:$A,$B3617)&gt;0,"Yes","No"))</f>
        <v/>
      </c>
      <c r="S3617" s="38">
        <f>IF($B3617="","",MIN(1,DAY($A3617)/IF($N3617="Superstore",Settings!$B$5,Settings!$B$4)))</f>
        <v/>
      </c>
      <c r="T3617" s="38">
        <f>IF(OR($B3617="",$G3617="",$S3617=0),"",$G3617/$S3617)</f>
        <v/>
      </c>
      <c r="U3617" s="36">
        <f>IF($T3617="","",IF($T3617&lt;Settings!$B$8,"Critical",IF($T3617&lt;Settings!$B$9,"Semi Critical","Non Critical")))</f>
        <v/>
      </c>
      <c r="V3617" s="28" t="n"/>
      <c r="Z3617">
        <f>IF($B3617="","",IFERROR(VLOOKUP($B3617,'Plan HC for CCA'!$A:$B,2,0),""))</f>
        <v/>
      </c>
      <c r="AA3617">
        <f>IF(OR($B3617="",$Z3617=""),"",IF(N($M3617)&lt;$Z3617,"Delta","No Delta"))</f>
        <v/>
      </c>
      <c r="AB3617">
        <f>IF(OR($B3617="",$Z3617=""),"",MAX(0,$Z3617-N($M3617)))</f>
        <v/>
      </c>
      <c r="AC3617" s="46">
        <f>IF($B3617="","",IFERROR(INDEX('CCA Util %'!$H:$H,MATCH($B3617,'CCA Util %'!$E:$E,0)),""))</f>
        <v/>
      </c>
      <c r="AD3617">
        <f>IF($B3617="","",IFERROR(INDEX('CCA Util %'!$G:$G,MATCH($B3617,'CCA Util %'!$E:$E,0)),""))</f>
        <v/>
      </c>
      <c r="AE3617">
        <f>IF(OR($B3617="",$U3617=""),"",$U3617&amp;" &amp; "&amp;IF(OR($AD3617="",$AD3617=0),"Util NA",$AD3617&amp;" Util"))</f>
        <v/>
      </c>
    </row>
    <row r="3618" ht="15.75" customHeight="1" s="42">
      <c r="A3618" s="41" t="n"/>
      <c r="G3618" s="38" t="n"/>
      <c r="H3618" s="38" t="n"/>
      <c r="I3618" s="38" t="n"/>
      <c r="J3618" s="38" t="n"/>
      <c r="K3618" s="38" t="n"/>
      <c r="L3618" s="38" t="n"/>
      <c r="N3618" s="36">
        <f>IF($B3618="","",IF($C3618="SUPERSTORE","Superstore","DH"))</f>
        <v/>
      </c>
      <c r="O3618" s="36">
        <f>IF($B3618="","",IFERROR(VLOOKUP($B3618,Mapping!$A:$C,2,0),"Not Mapped"))</f>
        <v/>
      </c>
      <c r="P3618" s="36">
        <f>IF($B3618="","",IFERROR(VLOOKUP($B3618,Mapping!$A:$C,3,0),"Not Mapped"))</f>
        <v/>
      </c>
      <c r="Q3618" s="36">
        <f>IF($B3618="","",IFERROR(VLOOKUP($O3618,Leaders!$A:$B,2,0),"Not Mapped"))</f>
        <v/>
      </c>
      <c r="R3618" s="36">
        <f>IF($B3618="","",IF(COUNTIF(Exclusions!$A:$A,$B3618)&gt;0,"Yes","No"))</f>
        <v/>
      </c>
      <c r="S3618" s="38">
        <f>IF($B3618="","",MIN(1,DAY($A3618)/IF($N3618="Superstore",Settings!$B$5,Settings!$B$4)))</f>
        <v/>
      </c>
      <c r="T3618" s="38">
        <f>IF(OR($B3618="",$G3618="",$S3618=0),"",$G3618/$S3618)</f>
        <v/>
      </c>
      <c r="U3618" s="36">
        <f>IF($T3618="","",IF($T3618&lt;Settings!$B$8,"Critical",IF($T3618&lt;Settings!$B$9,"Semi Critical","Non Critical")))</f>
        <v/>
      </c>
      <c r="V3618" s="28" t="n"/>
      <c r="Z3618">
        <f>IF($B3618="","",IFERROR(VLOOKUP($B3618,'Plan HC for CCA'!$A:$B,2,0),""))</f>
        <v/>
      </c>
      <c r="AA3618">
        <f>IF(OR($B3618="",$Z3618=""),"",IF(N($M3618)&lt;$Z3618,"Delta","No Delta"))</f>
        <v/>
      </c>
      <c r="AB3618">
        <f>IF(OR($B3618="",$Z3618=""),"",MAX(0,$Z3618-N($M3618)))</f>
        <v/>
      </c>
      <c r="AC3618" s="46">
        <f>IF($B3618="","",IFERROR(INDEX('CCA Util %'!$H:$H,MATCH($B3618,'CCA Util %'!$E:$E,0)),""))</f>
        <v/>
      </c>
      <c r="AD3618">
        <f>IF($B3618="","",IFERROR(INDEX('CCA Util %'!$G:$G,MATCH($B3618,'CCA Util %'!$E:$E,0)),""))</f>
        <v/>
      </c>
      <c r="AE3618">
        <f>IF(OR($B3618="",$U3618=""),"",$U3618&amp;" &amp; "&amp;IF(OR($AD3618="",$AD3618=0),"Util NA",$AD3618&amp;" Util"))</f>
        <v/>
      </c>
    </row>
    <row r="3619" ht="15.75" customHeight="1" s="42">
      <c r="A3619" s="41" t="n"/>
      <c r="G3619" s="38" t="n"/>
      <c r="H3619" s="38" t="n"/>
      <c r="I3619" s="38" t="n"/>
      <c r="J3619" s="38" t="n"/>
      <c r="K3619" s="38" t="n"/>
      <c r="L3619" s="38" t="n"/>
      <c r="N3619" s="36">
        <f>IF($B3619="","",IF($C3619="SUPERSTORE","Superstore","DH"))</f>
        <v/>
      </c>
      <c r="O3619" s="36">
        <f>IF($B3619="","",IFERROR(VLOOKUP($B3619,Mapping!$A:$C,2,0),"Not Mapped"))</f>
        <v/>
      </c>
      <c r="P3619" s="36">
        <f>IF($B3619="","",IFERROR(VLOOKUP($B3619,Mapping!$A:$C,3,0),"Not Mapped"))</f>
        <v/>
      </c>
      <c r="Q3619" s="36">
        <f>IF($B3619="","",IFERROR(VLOOKUP($O3619,Leaders!$A:$B,2,0),"Not Mapped"))</f>
        <v/>
      </c>
      <c r="R3619" s="36">
        <f>IF($B3619="","",IF(COUNTIF(Exclusions!$A:$A,$B3619)&gt;0,"Yes","No"))</f>
        <v/>
      </c>
      <c r="S3619" s="38">
        <f>IF($B3619="","",MIN(1,DAY($A3619)/IF($N3619="Superstore",Settings!$B$5,Settings!$B$4)))</f>
        <v/>
      </c>
      <c r="T3619" s="38">
        <f>IF(OR($B3619="",$G3619="",$S3619=0),"",$G3619/$S3619)</f>
        <v/>
      </c>
      <c r="U3619" s="36">
        <f>IF($T3619="","",IF($T3619&lt;Settings!$B$8,"Critical",IF($T3619&lt;Settings!$B$9,"Semi Critical","Non Critical")))</f>
        <v/>
      </c>
      <c r="V3619" s="28" t="n"/>
      <c r="Z3619">
        <f>IF($B3619="","",IFERROR(VLOOKUP($B3619,'Plan HC for CCA'!$A:$B,2,0),""))</f>
        <v/>
      </c>
      <c r="AA3619">
        <f>IF(OR($B3619="",$Z3619=""),"",IF(N($M3619)&lt;$Z3619,"Delta","No Delta"))</f>
        <v/>
      </c>
      <c r="AB3619">
        <f>IF(OR($B3619="",$Z3619=""),"",MAX(0,$Z3619-N($M3619)))</f>
        <v/>
      </c>
      <c r="AC3619" s="46">
        <f>IF($B3619="","",IFERROR(INDEX('CCA Util %'!$H:$H,MATCH($B3619,'CCA Util %'!$E:$E,0)),""))</f>
        <v/>
      </c>
      <c r="AD3619">
        <f>IF($B3619="","",IFERROR(INDEX('CCA Util %'!$G:$G,MATCH($B3619,'CCA Util %'!$E:$E,0)),""))</f>
        <v/>
      </c>
      <c r="AE3619">
        <f>IF(OR($B3619="",$U3619=""),"",$U3619&amp;" &amp; "&amp;IF(OR($AD3619="",$AD3619=0),"Util NA",$AD3619&amp;" Util"))</f>
        <v/>
      </c>
    </row>
    <row r="3620" ht="15.75" customHeight="1" s="42">
      <c r="A3620" s="41" t="n"/>
      <c r="G3620" s="38" t="n"/>
      <c r="H3620" s="38" t="n"/>
      <c r="I3620" s="38" t="n"/>
      <c r="J3620" s="38" t="n"/>
      <c r="K3620" s="38" t="n"/>
      <c r="L3620" s="38" t="n"/>
      <c r="N3620" s="36">
        <f>IF($B3620="","",IF($C3620="SUPERSTORE","Superstore","DH"))</f>
        <v/>
      </c>
      <c r="O3620" s="36">
        <f>IF($B3620="","",IFERROR(VLOOKUP($B3620,Mapping!$A:$C,2,0),"Not Mapped"))</f>
        <v/>
      </c>
      <c r="P3620" s="36">
        <f>IF($B3620="","",IFERROR(VLOOKUP($B3620,Mapping!$A:$C,3,0),"Not Mapped"))</f>
        <v/>
      </c>
      <c r="Q3620" s="36">
        <f>IF($B3620="","",IFERROR(VLOOKUP($O3620,Leaders!$A:$B,2,0),"Not Mapped"))</f>
        <v/>
      </c>
      <c r="R3620" s="36">
        <f>IF($B3620="","",IF(COUNTIF(Exclusions!$A:$A,$B3620)&gt;0,"Yes","No"))</f>
        <v/>
      </c>
      <c r="S3620" s="38">
        <f>IF($B3620="","",MIN(1,DAY($A3620)/IF($N3620="Superstore",Settings!$B$5,Settings!$B$4)))</f>
        <v/>
      </c>
      <c r="T3620" s="38">
        <f>IF(OR($B3620="",$G3620="",$S3620=0),"",$G3620/$S3620)</f>
        <v/>
      </c>
      <c r="U3620" s="36">
        <f>IF($T3620="","",IF($T3620&lt;Settings!$B$8,"Critical",IF($T3620&lt;Settings!$B$9,"Semi Critical","Non Critical")))</f>
        <v/>
      </c>
      <c r="V3620" s="28" t="n"/>
      <c r="Z3620">
        <f>IF($B3620="","",IFERROR(VLOOKUP($B3620,'Plan HC for CCA'!$A:$B,2,0),""))</f>
        <v/>
      </c>
      <c r="AA3620">
        <f>IF(OR($B3620="",$Z3620=""),"",IF(N($M3620)&lt;$Z3620,"Delta","No Delta"))</f>
        <v/>
      </c>
      <c r="AB3620">
        <f>IF(OR($B3620="",$Z3620=""),"",MAX(0,$Z3620-N($M3620)))</f>
        <v/>
      </c>
      <c r="AC3620" s="46">
        <f>IF($B3620="","",IFERROR(INDEX('CCA Util %'!$H:$H,MATCH($B3620,'CCA Util %'!$E:$E,0)),""))</f>
        <v/>
      </c>
      <c r="AD3620">
        <f>IF($B3620="","",IFERROR(INDEX('CCA Util %'!$G:$G,MATCH($B3620,'CCA Util %'!$E:$E,0)),""))</f>
        <v/>
      </c>
      <c r="AE3620">
        <f>IF(OR($B3620="",$U3620=""),"",$U3620&amp;" &amp; "&amp;IF(OR($AD3620="",$AD3620=0),"Util NA",$AD3620&amp;" Util"))</f>
        <v/>
      </c>
    </row>
    <row r="3621" ht="15.75" customHeight="1" s="42">
      <c r="A3621" s="41" t="n"/>
      <c r="G3621" s="38" t="n"/>
      <c r="H3621" s="38" t="n"/>
      <c r="I3621" s="38" t="n"/>
      <c r="J3621" s="38" t="n"/>
      <c r="K3621" s="38" t="n"/>
      <c r="L3621" s="38" t="n"/>
      <c r="N3621" s="36">
        <f>IF($B3621="","",IF($C3621="SUPERSTORE","Superstore","DH"))</f>
        <v/>
      </c>
      <c r="O3621" s="36">
        <f>IF($B3621="","",IFERROR(VLOOKUP($B3621,Mapping!$A:$C,2,0),"Not Mapped"))</f>
        <v/>
      </c>
      <c r="P3621" s="36">
        <f>IF($B3621="","",IFERROR(VLOOKUP($B3621,Mapping!$A:$C,3,0),"Not Mapped"))</f>
        <v/>
      </c>
      <c r="Q3621" s="36">
        <f>IF($B3621="","",IFERROR(VLOOKUP($O3621,Leaders!$A:$B,2,0),"Not Mapped"))</f>
        <v/>
      </c>
      <c r="R3621" s="36">
        <f>IF($B3621="","",IF(COUNTIF(Exclusions!$A:$A,$B3621)&gt;0,"Yes","No"))</f>
        <v/>
      </c>
      <c r="S3621" s="38">
        <f>IF($B3621="","",MIN(1,DAY($A3621)/IF($N3621="Superstore",Settings!$B$5,Settings!$B$4)))</f>
        <v/>
      </c>
      <c r="T3621" s="38">
        <f>IF(OR($B3621="",$G3621="",$S3621=0),"",$G3621/$S3621)</f>
        <v/>
      </c>
      <c r="U3621" s="36">
        <f>IF($T3621="","",IF($T3621&lt;Settings!$B$8,"Critical",IF($T3621&lt;Settings!$B$9,"Semi Critical","Non Critical")))</f>
        <v/>
      </c>
      <c r="V3621" s="28" t="n"/>
      <c r="Z3621">
        <f>IF($B3621="","",IFERROR(VLOOKUP($B3621,'Plan HC for CCA'!$A:$B,2,0),""))</f>
        <v/>
      </c>
      <c r="AA3621">
        <f>IF(OR($B3621="",$Z3621=""),"",IF(N($M3621)&lt;$Z3621,"Delta","No Delta"))</f>
        <v/>
      </c>
      <c r="AB3621">
        <f>IF(OR($B3621="",$Z3621=""),"",MAX(0,$Z3621-N($M3621)))</f>
        <v/>
      </c>
      <c r="AC3621" s="46">
        <f>IF($B3621="","",IFERROR(INDEX('CCA Util %'!$H:$H,MATCH($B3621,'CCA Util %'!$E:$E,0)),""))</f>
        <v/>
      </c>
      <c r="AD3621">
        <f>IF($B3621="","",IFERROR(INDEX('CCA Util %'!$G:$G,MATCH($B3621,'CCA Util %'!$E:$E,0)),""))</f>
        <v/>
      </c>
      <c r="AE3621">
        <f>IF(OR($B3621="",$U3621=""),"",$U3621&amp;" &amp; "&amp;IF(OR($AD3621="",$AD3621=0),"Util NA",$AD3621&amp;" Util"))</f>
        <v/>
      </c>
    </row>
    <row r="3622" ht="15.75" customHeight="1" s="42">
      <c r="A3622" s="41" t="n"/>
      <c r="G3622" s="38" t="n"/>
      <c r="H3622" s="38" t="n"/>
      <c r="I3622" s="38" t="n"/>
      <c r="J3622" s="38" t="n"/>
      <c r="K3622" s="38" t="n"/>
      <c r="L3622" s="38" t="n"/>
      <c r="N3622" s="36">
        <f>IF($B3622="","",IF($C3622="SUPERSTORE","Superstore","DH"))</f>
        <v/>
      </c>
      <c r="O3622" s="36">
        <f>IF($B3622="","",IFERROR(VLOOKUP($B3622,Mapping!$A:$C,2,0),"Not Mapped"))</f>
        <v/>
      </c>
      <c r="P3622" s="36">
        <f>IF($B3622="","",IFERROR(VLOOKUP($B3622,Mapping!$A:$C,3,0),"Not Mapped"))</f>
        <v/>
      </c>
      <c r="Q3622" s="36">
        <f>IF($B3622="","",IFERROR(VLOOKUP($O3622,Leaders!$A:$B,2,0),"Not Mapped"))</f>
        <v/>
      </c>
      <c r="R3622" s="36">
        <f>IF($B3622="","",IF(COUNTIF(Exclusions!$A:$A,$B3622)&gt;0,"Yes","No"))</f>
        <v/>
      </c>
      <c r="S3622" s="38">
        <f>IF($B3622="","",MIN(1,DAY($A3622)/IF($N3622="Superstore",Settings!$B$5,Settings!$B$4)))</f>
        <v/>
      </c>
      <c r="T3622" s="38">
        <f>IF(OR($B3622="",$G3622="",$S3622=0),"",$G3622/$S3622)</f>
        <v/>
      </c>
      <c r="U3622" s="36">
        <f>IF($T3622="","",IF($T3622&lt;Settings!$B$8,"Critical",IF($T3622&lt;Settings!$B$9,"Semi Critical","Non Critical")))</f>
        <v/>
      </c>
      <c r="V3622" s="28" t="n"/>
      <c r="Z3622">
        <f>IF($B3622="","",IFERROR(VLOOKUP($B3622,'Plan HC for CCA'!$A:$B,2,0),""))</f>
        <v/>
      </c>
      <c r="AA3622">
        <f>IF(OR($B3622="",$Z3622=""),"",IF(N($M3622)&lt;$Z3622,"Delta","No Delta"))</f>
        <v/>
      </c>
      <c r="AB3622">
        <f>IF(OR($B3622="",$Z3622=""),"",MAX(0,$Z3622-N($M3622)))</f>
        <v/>
      </c>
      <c r="AC3622" s="46">
        <f>IF($B3622="","",IFERROR(INDEX('CCA Util %'!$H:$H,MATCH($B3622,'CCA Util %'!$E:$E,0)),""))</f>
        <v/>
      </c>
      <c r="AD3622">
        <f>IF($B3622="","",IFERROR(INDEX('CCA Util %'!$G:$G,MATCH($B3622,'CCA Util %'!$E:$E,0)),""))</f>
        <v/>
      </c>
      <c r="AE3622">
        <f>IF(OR($B3622="",$U3622=""),"",$U3622&amp;" &amp; "&amp;IF(OR($AD3622="",$AD3622=0),"Util NA",$AD3622&amp;" Util"))</f>
        <v/>
      </c>
    </row>
    <row r="3623" ht="15.75" customHeight="1" s="42">
      <c r="A3623" s="41" t="n"/>
      <c r="G3623" s="38" t="n"/>
      <c r="H3623" s="38" t="n"/>
      <c r="I3623" s="38" t="n"/>
      <c r="J3623" s="38" t="n"/>
      <c r="K3623" s="38" t="n"/>
      <c r="L3623" s="38" t="n"/>
      <c r="N3623" s="36">
        <f>IF($B3623="","",IF($C3623="SUPERSTORE","Superstore","DH"))</f>
        <v/>
      </c>
      <c r="O3623" s="36">
        <f>IF($B3623="","",IFERROR(VLOOKUP($B3623,Mapping!$A:$C,2,0),"Not Mapped"))</f>
        <v/>
      </c>
      <c r="P3623" s="36">
        <f>IF($B3623="","",IFERROR(VLOOKUP($B3623,Mapping!$A:$C,3,0),"Not Mapped"))</f>
        <v/>
      </c>
      <c r="Q3623" s="36">
        <f>IF($B3623="","",IFERROR(VLOOKUP($O3623,Leaders!$A:$B,2,0),"Not Mapped"))</f>
        <v/>
      </c>
      <c r="R3623" s="36">
        <f>IF($B3623="","",IF(COUNTIF(Exclusions!$A:$A,$B3623)&gt;0,"Yes","No"))</f>
        <v/>
      </c>
      <c r="S3623" s="38">
        <f>IF($B3623="","",MIN(1,DAY($A3623)/IF($N3623="Superstore",Settings!$B$5,Settings!$B$4)))</f>
        <v/>
      </c>
      <c r="T3623" s="38">
        <f>IF(OR($B3623="",$G3623="",$S3623=0),"",$G3623/$S3623)</f>
        <v/>
      </c>
      <c r="U3623" s="36">
        <f>IF($T3623="","",IF($T3623&lt;Settings!$B$8,"Critical",IF($T3623&lt;Settings!$B$9,"Semi Critical","Non Critical")))</f>
        <v/>
      </c>
      <c r="V3623" s="28" t="n"/>
      <c r="Z3623">
        <f>IF($B3623="","",IFERROR(VLOOKUP($B3623,'Plan HC for CCA'!$A:$B,2,0),""))</f>
        <v/>
      </c>
      <c r="AA3623">
        <f>IF(OR($B3623="",$Z3623=""),"",IF(N($M3623)&lt;$Z3623,"Delta","No Delta"))</f>
        <v/>
      </c>
      <c r="AB3623">
        <f>IF(OR($B3623="",$Z3623=""),"",MAX(0,$Z3623-N($M3623)))</f>
        <v/>
      </c>
      <c r="AC3623" s="46">
        <f>IF($B3623="","",IFERROR(INDEX('CCA Util %'!$H:$H,MATCH($B3623,'CCA Util %'!$E:$E,0)),""))</f>
        <v/>
      </c>
      <c r="AD3623">
        <f>IF($B3623="","",IFERROR(INDEX('CCA Util %'!$G:$G,MATCH($B3623,'CCA Util %'!$E:$E,0)),""))</f>
        <v/>
      </c>
      <c r="AE3623">
        <f>IF(OR($B3623="",$U3623=""),"",$U3623&amp;" &amp; "&amp;IF(OR($AD3623="",$AD3623=0),"Util NA",$AD3623&amp;" Util"))</f>
        <v/>
      </c>
    </row>
    <row r="3624" ht="15.75" customHeight="1" s="42">
      <c r="A3624" s="41" t="n"/>
      <c r="G3624" s="38" t="n"/>
      <c r="H3624" s="38" t="n"/>
      <c r="I3624" s="38" t="n"/>
      <c r="J3624" s="38" t="n"/>
      <c r="K3624" s="38" t="n"/>
      <c r="L3624" s="38" t="n"/>
      <c r="N3624" s="36">
        <f>IF($B3624="","",IF($C3624="SUPERSTORE","Superstore","DH"))</f>
        <v/>
      </c>
      <c r="O3624" s="36">
        <f>IF($B3624="","",IFERROR(VLOOKUP($B3624,Mapping!$A:$C,2,0),"Not Mapped"))</f>
        <v/>
      </c>
      <c r="P3624" s="36">
        <f>IF($B3624="","",IFERROR(VLOOKUP($B3624,Mapping!$A:$C,3,0),"Not Mapped"))</f>
        <v/>
      </c>
      <c r="Q3624" s="36">
        <f>IF($B3624="","",IFERROR(VLOOKUP($O3624,Leaders!$A:$B,2,0),"Not Mapped"))</f>
        <v/>
      </c>
      <c r="R3624" s="36">
        <f>IF($B3624="","",IF(COUNTIF(Exclusions!$A:$A,$B3624)&gt;0,"Yes","No"))</f>
        <v/>
      </c>
      <c r="S3624" s="38">
        <f>IF($B3624="","",MIN(1,DAY($A3624)/IF($N3624="Superstore",Settings!$B$5,Settings!$B$4)))</f>
        <v/>
      </c>
      <c r="T3624" s="38">
        <f>IF(OR($B3624="",$G3624="",$S3624=0),"",$G3624/$S3624)</f>
        <v/>
      </c>
      <c r="U3624" s="36">
        <f>IF($T3624="","",IF($T3624&lt;Settings!$B$8,"Critical",IF($T3624&lt;Settings!$B$9,"Semi Critical","Non Critical")))</f>
        <v/>
      </c>
      <c r="V3624" s="28" t="n"/>
      <c r="Z3624">
        <f>IF($B3624="","",IFERROR(VLOOKUP($B3624,'Plan HC for CCA'!$A:$B,2,0),""))</f>
        <v/>
      </c>
      <c r="AA3624">
        <f>IF(OR($B3624="",$Z3624=""),"",IF(N($M3624)&lt;$Z3624,"Delta","No Delta"))</f>
        <v/>
      </c>
      <c r="AB3624">
        <f>IF(OR($B3624="",$Z3624=""),"",MAX(0,$Z3624-N($M3624)))</f>
        <v/>
      </c>
      <c r="AC3624" s="46">
        <f>IF($B3624="","",IFERROR(INDEX('CCA Util %'!$H:$H,MATCH($B3624,'CCA Util %'!$E:$E,0)),""))</f>
        <v/>
      </c>
      <c r="AD3624">
        <f>IF($B3624="","",IFERROR(INDEX('CCA Util %'!$G:$G,MATCH($B3624,'CCA Util %'!$E:$E,0)),""))</f>
        <v/>
      </c>
      <c r="AE3624">
        <f>IF(OR($B3624="",$U3624=""),"",$U3624&amp;" &amp; "&amp;IF(OR($AD3624="",$AD3624=0),"Util NA",$AD3624&amp;" Util"))</f>
        <v/>
      </c>
    </row>
    <row r="3625" ht="15.75" customHeight="1" s="42">
      <c r="A3625" s="41" t="n"/>
      <c r="G3625" s="38" t="n"/>
      <c r="H3625" s="38" t="n"/>
      <c r="I3625" s="38" t="n"/>
      <c r="J3625" s="38" t="n"/>
      <c r="K3625" s="38" t="n"/>
      <c r="L3625" s="38" t="n"/>
      <c r="N3625" s="36">
        <f>IF($B3625="","",IF($C3625="SUPERSTORE","Superstore","DH"))</f>
        <v/>
      </c>
      <c r="O3625" s="36">
        <f>IF($B3625="","",IFERROR(VLOOKUP($B3625,Mapping!$A:$C,2,0),"Not Mapped"))</f>
        <v/>
      </c>
      <c r="P3625" s="36">
        <f>IF($B3625="","",IFERROR(VLOOKUP($B3625,Mapping!$A:$C,3,0),"Not Mapped"))</f>
        <v/>
      </c>
      <c r="Q3625" s="36">
        <f>IF($B3625="","",IFERROR(VLOOKUP($O3625,Leaders!$A:$B,2,0),"Not Mapped"))</f>
        <v/>
      </c>
      <c r="R3625" s="36">
        <f>IF($B3625="","",IF(COUNTIF(Exclusions!$A:$A,$B3625)&gt;0,"Yes","No"))</f>
        <v/>
      </c>
      <c r="S3625" s="38">
        <f>IF($B3625="","",MIN(1,DAY($A3625)/IF($N3625="Superstore",Settings!$B$5,Settings!$B$4)))</f>
        <v/>
      </c>
      <c r="T3625" s="38">
        <f>IF(OR($B3625="",$G3625="",$S3625=0),"",$G3625/$S3625)</f>
        <v/>
      </c>
      <c r="U3625" s="36">
        <f>IF($T3625="","",IF($T3625&lt;Settings!$B$8,"Critical",IF($T3625&lt;Settings!$B$9,"Semi Critical","Non Critical")))</f>
        <v/>
      </c>
      <c r="V3625" s="28" t="n"/>
      <c r="Z3625">
        <f>IF($B3625="","",IFERROR(VLOOKUP($B3625,'Plan HC for CCA'!$A:$B,2,0),""))</f>
        <v/>
      </c>
      <c r="AA3625">
        <f>IF(OR($B3625="",$Z3625=""),"",IF(N($M3625)&lt;$Z3625,"Delta","No Delta"))</f>
        <v/>
      </c>
      <c r="AB3625">
        <f>IF(OR($B3625="",$Z3625=""),"",MAX(0,$Z3625-N($M3625)))</f>
        <v/>
      </c>
      <c r="AC3625" s="46">
        <f>IF($B3625="","",IFERROR(INDEX('CCA Util %'!$H:$H,MATCH($B3625,'CCA Util %'!$E:$E,0)),""))</f>
        <v/>
      </c>
      <c r="AD3625">
        <f>IF($B3625="","",IFERROR(INDEX('CCA Util %'!$G:$G,MATCH($B3625,'CCA Util %'!$E:$E,0)),""))</f>
        <v/>
      </c>
      <c r="AE3625">
        <f>IF(OR($B3625="",$U3625=""),"",$U3625&amp;" &amp; "&amp;IF(OR($AD3625="",$AD3625=0),"Util NA",$AD3625&amp;" Util"))</f>
        <v/>
      </c>
    </row>
    <row r="3626" ht="15.75" customHeight="1" s="42">
      <c r="A3626" s="41" t="n"/>
      <c r="G3626" s="38" t="n"/>
      <c r="H3626" s="38" t="n"/>
      <c r="I3626" s="38" t="n"/>
      <c r="J3626" s="38" t="n"/>
      <c r="K3626" s="38" t="n"/>
      <c r="L3626" s="38" t="n"/>
      <c r="N3626" s="36">
        <f>IF($B3626="","",IF($C3626="SUPERSTORE","Superstore","DH"))</f>
        <v/>
      </c>
      <c r="O3626" s="36">
        <f>IF($B3626="","",IFERROR(VLOOKUP($B3626,Mapping!$A:$C,2,0),"Not Mapped"))</f>
        <v/>
      </c>
      <c r="P3626" s="36">
        <f>IF($B3626="","",IFERROR(VLOOKUP($B3626,Mapping!$A:$C,3,0),"Not Mapped"))</f>
        <v/>
      </c>
      <c r="Q3626" s="36">
        <f>IF($B3626="","",IFERROR(VLOOKUP($O3626,Leaders!$A:$B,2,0),"Not Mapped"))</f>
        <v/>
      </c>
      <c r="R3626" s="36">
        <f>IF($B3626="","",IF(COUNTIF(Exclusions!$A:$A,$B3626)&gt;0,"Yes","No"))</f>
        <v/>
      </c>
      <c r="S3626" s="38">
        <f>IF($B3626="","",MIN(1,DAY($A3626)/IF($N3626="Superstore",Settings!$B$5,Settings!$B$4)))</f>
        <v/>
      </c>
      <c r="T3626" s="38">
        <f>IF(OR($B3626="",$G3626="",$S3626=0),"",$G3626/$S3626)</f>
        <v/>
      </c>
      <c r="U3626" s="36">
        <f>IF($T3626="","",IF($T3626&lt;Settings!$B$8,"Critical",IF($T3626&lt;Settings!$B$9,"Semi Critical","Non Critical")))</f>
        <v/>
      </c>
      <c r="V3626" s="28" t="n"/>
      <c r="Z3626">
        <f>IF($B3626="","",IFERROR(VLOOKUP($B3626,'Plan HC for CCA'!$A:$B,2,0),""))</f>
        <v/>
      </c>
      <c r="AA3626">
        <f>IF(OR($B3626="",$Z3626=""),"",IF(N($M3626)&lt;$Z3626,"Delta","No Delta"))</f>
        <v/>
      </c>
      <c r="AB3626">
        <f>IF(OR($B3626="",$Z3626=""),"",MAX(0,$Z3626-N($M3626)))</f>
        <v/>
      </c>
      <c r="AC3626" s="46">
        <f>IF($B3626="","",IFERROR(INDEX('CCA Util %'!$H:$H,MATCH($B3626,'CCA Util %'!$E:$E,0)),""))</f>
        <v/>
      </c>
      <c r="AD3626">
        <f>IF($B3626="","",IFERROR(INDEX('CCA Util %'!$G:$G,MATCH($B3626,'CCA Util %'!$E:$E,0)),""))</f>
        <v/>
      </c>
      <c r="AE3626">
        <f>IF(OR($B3626="",$U3626=""),"",$U3626&amp;" &amp; "&amp;IF(OR($AD3626="",$AD3626=0),"Util NA",$AD3626&amp;" Util"))</f>
        <v/>
      </c>
    </row>
    <row r="3627" ht="15.75" customHeight="1" s="42">
      <c r="A3627" s="41" t="n"/>
      <c r="G3627" s="38" t="n"/>
      <c r="H3627" s="38" t="n"/>
      <c r="I3627" s="38" t="n"/>
      <c r="J3627" s="38" t="n"/>
      <c r="K3627" s="38" t="n"/>
      <c r="L3627" s="38" t="n"/>
      <c r="N3627" s="36">
        <f>IF($B3627="","",IF($C3627="SUPERSTORE","Superstore","DH"))</f>
        <v/>
      </c>
      <c r="O3627" s="36">
        <f>IF($B3627="","",IFERROR(VLOOKUP($B3627,Mapping!$A:$C,2,0),"Not Mapped"))</f>
        <v/>
      </c>
      <c r="P3627" s="36">
        <f>IF($B3627="","",IFERROR(VLOOKUP($B3627,Mapping!$A:$C,3,0),"Not Mapped"))</f>
        <v/>
      </c>
      <c r="Q3627" s="36">
        <f>IF($B3627="","",IFERROR(VLOOKUP($O3627,Leaders!$A:$B,2,0),"Not Mapped"))</f>
        <v/>
      </c>
      <c r="R3627" s="36">
        <f>IF($B3627="","",IF(COUNTIF(Exclusions!$A:$A,$B3627)&gt;0,"Yes","No"))</f>
        <v/>
      </c>
      <c r="S3627" s="38">
        <f>IF($B3627="","",MIN(1,DAY($A3627)/IF($N3627="Superstore",Settings!$B$5,Settings!$B$4)))</f>
        <v/>
      </c>
      <c r="T3627" s="38">
        <f>IF(OR($B3627="",$G3627="",$S3627=0),"",$G3627/$S3627)</f>
        <v/>
      </c>
      <c r="U3627" s="36">
        <f>IF($T3627="","",IF($T3627&lt;Settings!$B$8,"Critical",IF($T3627&lt;Settings!$B$9,"Semi Critical","Non Critical")))</f>
        <v/>
      </c>
      <c r="V3627" s="28" t="n"/>
      <c r="Z3627">
        <f>IF($B3627="","",IFERROR(VLOOKUP($B3627,'Plan HC for CCA'!$A:$B,2,0),""))</f>
        <v/>
      </c>
      <c r="AA3627">
        <f>IF(OR($B3627="",$Z3627=""),"",IF(N($M3627)&lt;$Z3627,"Delta","No Delta"))</f>
        <v/>
      </c>
      <c r="AB3627">
        <f>IF(OR($B3627="",$Z3627=""),"",MAX(0,$Z3627-N($M3627)))</f>
        <v/>
      </c>
      <c r="AC3627" s="46">
        <f>IF($B3627="","",IFERROR(INDEX('CCA Util %'!$H:$H,MATCH($B3627,'CCA Util %'!$E:$E,0)),""))</f>
        <v/>
      </c>
      <c r="AD3627">
        <f>IF($B3627="","",IFERROR(INDEX('CCA Util %'!$G:$G,MATCH($B3627,'CCA Util %'!$E:$E,0)),""))</f>
        <v/>
      </c>
      <c r="AE3627">
        <f>IF(OR($B3627="",$U3627=""),"",$U3627&amp;" &amp; "&amp;IF(OR($AD3627="",$AD3627=0),"Util NA",$AD3627&amp;" Util"))</f>
        <v/>
      </c>
    </row>
    <row r="3628" ht="15.75" customHeight="1" s="42">
      <c r="A3628" s="41" t="n"/>
      <c r="G3628" s="38" t="n"/>
      <c r="H3628" s="38" t="n"/>
      <c r="I3628" s="38" t="n"/>
      <c r="J3628" s="38" t="n"/>
      <c r="K3628" s="38" t="n"/>
      <c r="L3628" s="38" t="n"/>
      <c r="N3628" s="36">
        <f>IF($B3628="","",IF($C3628="SUPERSTORE","Superstore","DH"))</f>
        <v/>
      </c>
      <c r="O3628" s="36">
        <f>IF($B3628="","",IFERROR(VLOOKUP($B3628,Mapping!$A:$C,2,0),"Not Mapped"))</f>
        <v/>
      </c>
      <c r="P3628" s="36">
        <f>IF($B3628="","",IFERROR(VLOOKUP($B3628,Mapping!$A:$C,3,0),"Not Mapped"))</f>
        <v/>
      </c>
      <c r="Q3628" s="36">
        <f>IF($B3628="","",IFERROR(VLOOKUP($O3628,Leaders!$A:$B,2,0),"Not Mapped"))</f>
        <v/>
      </c>
      <c r="R3628" s="36">
        <f>IF($B3628="","",IF(COUNTIF(Exclusions!$A:$A,$B3628)&gt;0,"Yes","No"))</f>
        <v/>
      </c>
      <c r="S3628" s="38">
        <f>IF($B3628="","",MIN(1,DAY($A3628)/IF($N3628="Superstore",Settings!$B$5,Settings!$B$4)))</f>
        <v/>
      </c>
      <c r="T3628" s="38">
        <f>IF(OR($B3628="",$G3628="",$S3628=0),"",$G3628/$S3628)</f>
        <v/>
      </c>
      <c r="U3628" s="36">
        <f>IF($T3628="","",IF($T3628&lt;Settings!$B$8,"Critical",IF($T3628&lt;Settings!$B$9,"Semi Critical","Non Critical")))</f>
        <v/>
      </c>
      <c r="V3628" s="28" t="n"/>
      <c r="Z3628">
        <f>IF($B3628="","",IFERROR(VLOOKUP($B3628,'Plan HC for CCA'!$A:$B,2,0),""))</f>
        <v/>
      </c>
      <c r="AA3628">
        <f>IF(OR($B3628="",$Z3628=""),"",IF(N($M3628)&lt;$Z3628,"Delta","No Delta"))</f>
        <v/>
      </c>
      <c r="AB3628">
        <f>IF(OR($B3628="",$Z3628=""),"",MAX(0,$Z3628-N($M3628)))</f>
        <v/>
      </c>
      <c r="AC3628" s="46">
        <f>IF($B3628="","",IFERROR(INDEX('CCA Util %'!$H:$H,MATCH($B3628,'CCA Util %'!$E:$E,0)),""))</f>
        <v/>
      </c>
      <c r="AD3628">
        <f>IF($B3628="","",IFERROR(INDEX('CCA Util %'!$G:$G,MATCH($B3628,'CCA Util %'!$E:$E,0)),""))</f>
        <v/>
      </c>
      <c r="AE3628">
        <f>IF(OR($B3628="",$U3628=""),"",$U3628&amp;" &amp; "&amp;IF(OR($AD3628="",$AD3628=0),"Util NA",$AD3628&amp;" Util"))</f>
        <v/>
      </c>
    </row>
    <row r="3629" ht="15.75" customHeight="1" s="42">
      <c r="A3629" s="41" t="n"/>
      <c r="G3629" s="38" t="n"/>
      <c r="H3629" s="38" t="n"/>
      <c r="I3629" s="38" t="n"/>
      <c r="J3629" s="38" t="n"/>
      <c r="K3629" s="38" t="n"/>
      <c r="L3629" s="38" t="n"/>
      <c r="N3629" s="36">
        <f>IF($B3629="","",IF($C3629="SUPERSTORE","Superstore","DH"))</f>
        <v/>
      </c>
      <c r="O3629" s="36">
        <f>IF($B3629="","",IFERROR(VLOOKUP($B3629,Mapping!$A:$C,2,0),"Not Mapped"))</f>
        <v/>
      </c>
      <c r="P3629" s="36">
        <f>IF($B3629="","",IFERROR(VLOOKUP($B3629,Mapping!$A:$C,3,0),"Not Mapped"))</f>
        <v/>
      </c>
      <c r="Q3629" s="36">
        <f>IF($B3629="","",IFERROR(VLOOKUP($O3629,Leaders!$A:$B,2,0),"Not Mapped"))</f>
        <v/>
      </c>
      <c r="R3629" s="36">
        <f>IF($B3629="","",IF(COUNTIF(Exclusions!$A:$A,$B3629)&gt;0,"Yes","No"))</f>
        <v/>
      </c>
      <c r="S3629" s="38">
        <f>IF($B3629="","",MIN(1,DAY($A3629)/IF($N3629="Superstore",Settings!$B$5,Settings!$B$4)))</f>
        <v/>
      </c>
      <c r="T3629" s="38">
        <f>IF(OR($B3629="",$G3629="",$S3629=0),"",$G3629/$S3629)</f>
        <v/>
      </c>
      <c r="U3629" s="36">
        <f>IF($T3629="","",IF($T3629&lt;Settings!$B$8,"Critical",IF($T3629&lt;Settings!$B$9,"Semi Critical","Non Critical")))</f>
        <v/>
      </c>
      <c r="V3629" s="28" t="n"/>
      <c r="Z3629">
        <f>IF($B3629="","",IFERROR(VLOOKUP($B3629,'Plan HC for CCA'!$A:$B,2,0),""))</f>
        <v/>
      </c>
      <c r="AA3629">
        <f>IF(OR($B3629="",$Z3629=""),"",IF(N($M3629)&lt;$Z3629,"Delta","No Delta"))</f>
        <v/>
      </c>
      <c r="AB3629">
        <f>IF(OR($B3629="",$Z3629=""),"",MAX(0,$Z3629-N($M3629)))</f>
        <v/>
      </c>
      <c r="AC3629" s="46">
        <f>IF($B3629="","",IFERROR(INDEX('CCA Util %'!$H:$H,MATCH($B3629,'CCA Util %'!$E:$E,0)),""))</f>
        <v/>
      </c>
      <c r="AD3629">
        <f>IF($B3629="","",IFERROR(INDEX('CCA Util %'!$G:$G,MATCH($B3629,'CCA Util %'!$E:$E,0)),""))</f>
        <v/>
      </c>
      <c r="AE3629">
        <f>IF(OR($B3629="",$U3629=""),"",$U3629&amp;" &amp; "&amp;IF(OR($AD3629="",$AD3629=0),"Util NA",$AD3629&amp;" Util"))</f>
        <v/>
      </c>
    </row>
    <row r="3630" ht="15.75" customHeight="1" s="42">
      <c r="A3630" s="41" t="n"/>
      <c r="G3630" s="38" t="n"/>
      <c r="H3630" s="38" t="n"/>
      <c r="I3630" s="38" t="n"/>
      <c r="J3630" s="38" t="n"/>
      <c r="K3630" s="38" t="n"/>
      <c r="L3630" s="38" t="n"/>
      <c r="N3630" s="36">
        <f>IF($B3630="","",IF($C3630="SUPERSTORE","Superstore","DH"))</f>
        <v/>
      </c>
      <c r="O3630" s="36">
        <f>IF($B3630="","",IFERROR(VLOOKUP($B3630,Mapping!$A:$C,2,0),"Not Mapped"))</f>
        <v/>
      </c>
      <c r="P3630" s="36">
        <f>IF($B3630="","",IFERROR(VLOOKUP($B3630,Mapping!$A:$C,3,0),"Not Mapped"))</f>
        <v/>
      </c>
      <c r="Q3630" s="36">
        <f>IF($B3630="","",IFERROR(VLOOKUP($O3630,Leaders!$A:$B,2,0),"Not Mapped"))</f>
        <v/>
      </c>
      <c r="R3630" s="36">
        <f>IF($B3630="","",IF(COUNTIF(Exclusions!$A:$A,$B3630)&gt;0,"Yes","No"))</f>
        <v/>
      </c>
      <c r="S3630" s="38">
        <f>IF($B3630="","",MIN(1,DAY($A3630)/IF($N3630="Superstore",Settings!$B$5,Settings!$B$4)))</f>
        <v/>
      </c>
      <c r="T3630" s="38">
        <f>IF(OR($B3630="",$G3630="",$S3630=0),"",$G3630/$S3630)</f>
        <v/>
      </c>
      <c r="U3630" s="36">
        <f>IF($T3630="","",IF($T3630&lt;Settings!$B$8,"Critical",IF($T3630&lt;Settings!$B$9,"Semi Critical","Non Critical")))</f>
        <v/>
      </c>
      <c r="V3630" s="28" t="n"/>
      <c r="Z3630">
        <f>IF($B3630="","",IFERROR(VLOOKUP($B3630,'Plan HC for CCA'!$A:$B,2,0),""))</f>
        <v/>
      </c>
      <c r="AA3630">
        <f>IF(OR($B3630="",$Z3630=""),"",IF(N($M3630)&lt;$Z3630,"Delta","No Delta"))</f>
        <v/>
      </c>
      <c r="AB3630">
        <f>IF(OR($B3630="",$Z3630=""),"",MAX(0,$Z3630-N($M3630)))</f>
        <v/>
      </c>
      <c r="AC3630" s="46">
        <f>IF($B3630="","",IFERROR(INDEX('CCA Util %'!$H:$H,MATCH($B3630,'CCA Util %'!$E:$E,0)),""))</f>
        <v/>
      </c>
      <c r="AD3630">
        <f>IF($B3630="","",IFERROR(INDEX('CCA Util %'!$G:$G,MATCH($B3630,'CCA Util %'!$E:$E,0)),""))</f>
        <v/>
      </c>
      <c r="AE3630">
        <f>IF(OR($B3630="",$U3630=""),"",$U3630&amp;" &amp; "&amp;IF(OR($AD3630="",$AD3630=0),"Util NA",$AD3630&amp;" Util"))</f>
        <v/>
      </c>
    </row>
    <row r="3631" ht="15.75" customHeight="1" s="42">
      <c r="A3631" s="41" t="n"/>
      <c r="G3631" s="38" t="n"/>
      <c r="H3631" s="38" t="n"/>
      <c r="I3631" s="38" t="n"/>
      <c r="J3631" s="38" t="n"/>
      <c r="K3631" s="38" t="n"/>
      <c r="L3631" s="38" t="n"/>
      <c r="N3631" s="36">
        <f>IF($B3631="","",IF($C3631="SUPERSTORE","Superstore","DH"))</f>
        <v/>
      </c>
      <c r="O3631" s="36">
        <f>IF($B3631="","",IFERROR(VLOOKUP($B3631,Mapping!$A:$C,2,0),"Not Mapped"))</f>
        <v/>
      </c>
      <c r="P3631" s="36">
        <f>IF($B3631="","",IFERROR(VLOOKUP($B3631,Mapping!$A:$C,3,0),"Not Mapped"))</f>
        <v/>
      </c>
      <c r="Q3631" s="36">
        <f>IF($B3631="","",IFERROR(VLOOKUP($O3631,Leaders!$A:$B,2,0),"Not Mapped"))</f>
        <v/>
      </c>
      <c r="R3631" s="36">
        <f>IF($B3631="","",IF(COUNTIF(Exclusions!$A:$A,$B3631)&gt;0,"Yes","No"))</f>
        <v/>
      </c>
      <c r="S3631" s="38">
        <f>IF($B3631="","",MIN(1,DAY($A3631)/IF($N3631="Superstore",Settings!$B$5,Settings!$B$4)))</f>
        <v/>
      </c>
      <c r="T3631" s="38">
        <f>IF(OR($B3631="",$G3631="",$S3631=0),"",$G3631/$S3631)</f>
        <v/>
      </c>
      <c r="U3631" s="36">
        <f>IF($T3631="","",IF($T3631&lt;Settings!$B$8,"Critical",IF($T3631&lt;Settings!$B$9,"Semi Critical","Non Critical")))</f>
        <v/>
      </c>
      <c r="V3631" s="28" t="n"/>
      <c r="Z3631">
        <f>IF($B3631="","",IFERROR(VLOOKUP($B3631,'Plan HC for CCA'!$A:$B,2,0),""))</f>
        <v/>
      </c>
      <c r="AA3631">
        <f>IF(OR($B3631="",$Z3631=""),"",IF(N($M3631)&lt;$Z3631,"Delta","No Delta"))</f>
        <v/>
      </c>
      <c r="AB3631">
        <f>IF(OR($B3631="",$Z3631=""),"",MAX(0,$Z3631-N($M3631)))</f>
        <v/>
      </c>
      <c r="AC3631" s="46">
        <f>IF($B3631="","",IFERROR(INDEX('CCA Util %'!$H:$H,MATCH($B3631,'CCA Util %'!$E:$E,0)),""))</f>
        <v/>
      </c>
      <c r="AD3631">
        <f>IF($B3631="","",IFERROR(INDEX('CCA Util %'!$G:$G,MATCH($B3631,'CCA Util %'!$E:$E,0)),""))</f>
        <v/>
      </c>
      <c r="AE3631">
        <f>IF(OR($B3631="",$U3631=""),"",$U3631&amp;" &amp; "&amp;IF(OR($AD3631="",$AD3631=0),"Util NA",$AD3631&amp;" Util"))</f>
        <v/>
      </c>
    </row>
    <row r="3632" ht="15.75" customHeight="1" s="42">
      <c r="A3632" s="41" t="n"/>
      <c r="G3632" s="38" t="n"/>
      <c r="H3632" s="38" t="n"/>
      <c r="I3632" s="38" t="n"/>
      <c r="J3632" s="38" t="n"/>
      <c r="K3632" s="38" t="n"/>
      <c r="L3632" s="38" t="n"/>
      <c r="N3632" s="36">
        <f>IF($B3632="","",IF($C3632="SUPERSTORE","Superstore","DH"))</f>
        <v/>
      </c>
      <c r="O3632" s="36">
        <f>IF($B3632="","",IFERROR(VLOOKUP($B3632,Mapping!$A:$C,2,0),"Not Mapped"))</f>
        <v/>
      </c>
      <c r="P3632" s="36">
        <f>IF($B3632="","",IFERROR(VLOOKUP($B3632,Mapping!$A:$C,3,0),"Not Mapped"))</f>
        <v/>
      </c>
      <c r="Q3632" s="36">
        <f>IF($B3632="","",IFERROR(VLOOKUP($O3632,Leaders!$A:$B,2,0),"Not Mapped"))</f>
        <v/>
      </c>
      <c r="R3632" s="36">
        <f>IF($B3632="","",IF(COUNTIF(Exclusions!$A:$A,$B3632)&gt;0,"Yes","No"))</f>
        <v/>
      </c>
      <c r="S3632" s="38">
        <f>IF($B3632="","",MIN(1,DAY($A3632)/IF($N3632="Superstore",Settings!$B$5,Settings!$B$4)))</f>
        <v/>
      </c>
      <c r="T3632" s="38">
        <f>IF(OR($B3632="",$G3632="",$S3632=0),"",$G3632/$S3632)</f>
        <v/>
      </c>
      <c r="U3632" s="36">
        <f>IF($T3632="","",IF($T3632&lt;Settings!$B$8,"Critical",IF($T3632&lt;Settings!$B$9,"Semi Critical","Non Critical")))</f>
        <v/>
      </c>
      <c r="V3632" s="28" t="n"/>
      <c r="Z3632">
        <f>IF($B3632="","",IFERROR(VLOOKUP($B3632,'Plan HC for CCA'!$A:$B,2,0),""))</f>
        <v/>
      </c>
      <c r="AA3632">
        <f>IF(OR($B3632="",$Z3632=""),"",IF(N($M3632)&lt;$Z3632,"Delta","No Delta"))</f>
        <v/>
      </c>
      <c r="AB3632">
        <f>IF(OR($B3632="",$Z3632=""),"",MAX(0,$Z3632-N($M3632)))</f>
        <v/>
      </c>
      <c r="AC3632" s="46">
        <f>IF($B3632="","",IFERROR(INDEX('CCA Util %'!$H:$H,MATCH($B3632,'CCA Util %'!$E:$E,0)),""))</f>
        <v/>
      </c>
      <c r="AD3632">
        <f>IF($B3632="","",IFERROR(INDEX('CCA Util %'!$G:$G,MATCH($B3632,'CCA Util %'!$E:$E,0)),""))</f>
        <v/>
      </c>
      <c r="AE3632">
        <f>IF(OR($B3632="",$U3632=""),"",$U3632&amp;" &amp; "&amp;IF(OR($AD3632="",$AD3632=0),"Util NA",$AD3632&amp;" Util"))</f>
        <v/>
      </c>
    </row>
    <row r="3633" ht="15.75" customHeight="1" s="42">
      <c r="A3633" s="41" t="n"/>
      <c r="G3633" s="38" t="n"/>
      <c r="H3633" s="38" t="n"/>
      <c r="I3633" s="38" t="n"/>
      <c r="J3633" s="38" t="n"/>
      <c r="K3633" s="38" t="n"/>
      <c r="L3633" s="38" t="n"/>
      <c r="N3633" s="36">
        <f>IF($B3633="","",IF($C3633="SUPERSTORE","Superstore","DH"))</f>
        <v/>
      </c>
      <c r="O3633" s="36">
        <f>IF($B3633="","",IFERROR(VLOOKUP($B3633,Mapping!$A:$C,2,0),"Not Mapped"))</f>
        <v/>
      </c>
      <c r="P3633" s="36">
        <f>IF($B3633="","",IFERROR(VLOOKUP($B3633,Mapping!$A:$C,3,0),"Not Mapped"))</f>
        <v/>
      </c>
      <c r="Q3633" s="36">
        <f>IF($B3633="","",IFERROR(VLOOKUP($O3633,Leaders!$A:$B,2,0),"Not Mapped"))</f>
        <v/>
      </c>
      <c r="R3633" s="36">
        <f>IF($B3633="","",IF(COUNTIF(Exclusions!$A:$A,$B3633)&gt;0,"Yes","No"))</f>
        <v/>
      </c>
      <c r="S3633" s="38">
        <f>IF($B3633="","",MIN(1,DAY($A3633)/IF($N3633="Superstore",Settings!$B$5,Settings!$B$4)))</f>
        <v/>
      </c>
      <c r="T3633" s="38">
        <f>IF(OR($B3633="",$G3633="",$S3633=0),"",$G3633/$S3633)</f>
        <v/>
      </c>
      <c r="U3633" s="36">
        <f>IF($T3633="","",IF($T3633&lt;Settings!$B$8,"Critical",IF($T3633&lt;Settings!$B$9,"Semi Critical","Non Critical")))</f>
        <v/>
      </c>
      <c r="V3633" s="28" t="n"/>
      <c r="Z3633">
        <f>IF($B3633="","",IFERROR(VLOOKUP($B3633,'Plan HC for CCA'!$A:$B,2,0),""))</f>
        <v/>
      </c>
      <c r="AA3633">
        <f>IF(OR($B3633="",$Z3633=""),"",IF(N($M3633)&lt;$Z3633,"Delta","No Delta"))</f>
        <v/>
      </c>
      <c r="AB3633">
        <f>IF(OR($B3633="",$Z3633=""),"",MAX(0,$Z3633-N($M3633)))</f>
        <v/>
      </c>
      <c r="AC3633" s="46">
        <f>IF($B3633="","",IFERROR(INDEX('CCA Util %'!$H:$H,MATCH($B3633,'CCA Util %'!$E:$E,0)),""))</f>
        <v/>
      </c>
      <c r="AD3633">
        <f>IF($B3633="","",IFERROR(INDEX('CCA Util %'!$G:$G,MATCH($B3633,'CCA Util %'!$E:$E,0)),""))</f>
        <v/>
      </c>
      <c r="AE3633">
        <f>IF(OR($B3633="",$U3633=""),"",$U3633&amp;" &amp; "&amp;IF(OR($AD3633="",$AD3633=0),"Util NA",$AD3633&amp;" Util"))</f>
        <v/>
      </c>
    </row>
    <row r="3634" ht="15.75" customHeight="1" s="42">
      <c r="A3634" s="41" t="n"/>
      <c r="G3634" s="38" t="n"/>
      <c r="H3634" s="38" t="n"/>
      <c r="I3634" s="38" t="n"/>
      <c r="J3634" s="38" t="n"/>
      <c r="K3634" s="38" t="n"/>
      <c r="L3634" s="38" t="n"/>
      <c r="N3634" s="36">
        <f>IF($B3634="","",IF($C3634="SUPERSTORE","Superstore","DH"))</f>
        <v/>
      </c>
      <c r="O3634" s="36">
        <f>IF($B3634="","",IFERROR(VLOOKUP($B3634,Mapping!$A:$C,2,0),"Not Mapped"))</f>
        <v/>
      </c>
      <c r="P3634" s="36">
        <f>IF($B3634="","",IFERROR(VLOOKUP($B3634,Mapping!$A:$C,3,0),"Not Mapped"))</f>
        <v/>
      </c>
      <c r="Q3634" s="36">
        <f>IF($B3634="","",IFERROR(VLOOKUP($O3634,Leaders!$A:$B,2,0),"Not Mapped"))</f>
        <v/>
      </c>
      <c r="R3634" s="36">
        <f>IF($B3634="","",IF(COUNTIF(Exclusions!$A:$A,$B3634)&gt;0,"Yes","No"))</f>
        <v/>
      </c>
      <c r="S3634" s="38">
        <f>IF($B3634="","",MIN(1,DAY($A3634)/IF($N3634="Superstore",Settings!$B$5,Settings!$B$4)))</f>
        <v/>
      </c>
      <c r="T3634" s="38">
        <f>IF(OR($B3634="",$G3634="",$S3634=0),"",$G3634/$S3634)</f>
        <v/>
      </c>
      <c r="U3634" s="36">
        <f>IF($T3634="","",IF($T3634&lt;Settings!$B$8,"Critical",IF($T3634&lt;Settings!$B$9,"Semi Critical","Non Critical")))</f>
        <v/>
      </c>
      <c r="V3634" s="28" t="n"/>
      <c r="Z3634">
        <f>IF($B3634="","",IFERROR(VLOOKUP($B3634,'Plan HC for CCA'!$A:$B,2,0),""))</f>
        <v/>
      </c>
      <c r="AA3634">
        <f>IF(OR($B3634="",$Z3634=""),"",IF(N($M3634)&lt;$Z3634,"Delta","No Delta"))</f>
        <v/>
      </c>
      <c r="AB3634">
        <f>IF(OR($B3634="",$Z3634=""),"",MAX(0,$Z3634-N($M3634)))</f>
        <v/>
      </c>
      <c r="AC3634" s="46">
        <f>IF($B3634="","",IFERROR(INDEX('CCA Util %'!$H:$H,MATCH($B3634,'CCA Util %'!$E:$E,0)),""))</f>
        <v/>
      </c>
      <c r="AD3634">
        <f>IF($B3634="","",IFERROR(INDEX('CCA Util %'!$G:$G,MATCH($B3634,'CCA Util %'!$E:$E,0)),""))</f>
        <v/>
      </c>
      <c r="AE3634">
        <f>IF(OR($B3634="",$U3634=""),"",$U3634&amp;" &amp; "&amp;IF(OR($AD3634="",$AD3634=0),"Util NA",$AD3634&amp;" Util"))</f>
        <v/>
      </c>
    </row>
    <row r="3635" ht="15.75" customHeight="1" s="42">
      <c r="A3635" s="41" t="n"/>
      <c r="G3635" s="38" t="n"/>
      <c r="H3635" s="38" t="n"/>
      <c r="I3635" s="38" t="n"/>
      <c r="J3635" s="38" t="n"/>
      <c r="K3635" s="38" t="n"/>
      <c r="L3635" s="38" t="n"/>
      <c r="N3635" s="36">
        <f>IF($B3635="","",IF($C3635="SUPERSTORE","Superstore","DH"))</f>
        <v/>
      </c>
      <c r="O3635" s="36">
        <f>IF($B3635="","",IFERROR(VLOOKUP($B3635,Mapping!$A:$C,2,0),"Not Mapped"))</f>
        <v/>
      </c>
      <c r="P3635" s="36">
        <f>IF($B3635="","",IFERROR(VLOOKUP($B3635,Mapping!$A:$C,3,0),"Not Mapped"))</f>
        <v/>
      </c>
      <c r="Q3635" s="36">
        <f>IF($B3635="","",IFERROR(VLOOKUP($O3635,Leaders!$A:$B,2,0),"Not Mapped"))</f>
        <v/>
      </c>
      <c r="R3635" s="36">
        <f>IF($B3635="","",IF(COUNTIF(Exclusions!$A:$A,$B3635)&gt;0,"Yes","No"))</f>
        <v/>
      </c>
      <c r="S3635" s="38">
        <f>IF($B3635="","",MIN(1,DAY($A3635)/IF($N3635="Superstore",Settings!$B$5,Settings!$B$4)))</f>
        <v/>
      </c>
      <c r="T3635" s="38">
        <f>IF(OR($B3635="",$G3635="",$S3635=0),"",$G3635/$S3635)</f>
        <v/>
      </c>
      <c r="U3635" s="36">
        <f>IF($T3635="","",IF($T3635&lt;Settings!$B$8,"Critical",IF($T3635&lt;Settings!$B$9,"Semi Critical","Non Critical")))</f>
        <v/>
      </c>
      <c r="V3635" s="28" t="n"/>
      <c r="Z3635">
        <f>IF($B3635="","",IFERROR(VLOOKUP($B3635,'Plan HC for CCA'!$A:$B,2,0),""))</f>
        <v/>
      </c>
      <c r="AA3635">
        <f>IF(OR($B3635="",$Z3635=""),"",IF(N($M3635)&lt;$Z3635,"Delta","No Delta"))</f>
        <v/>
      </c>
      <c r="AB3635">
        <f>IF(OR($B3635="",$Z3635=""),"",MAX(0,$Z3635-N($M3635)))</f>
        <v/>
      </c>
      <c r="AC3635" s="46">
        <f>IF($B3635="","",IFERROR(INDEX('CCA Util %'!$H:$H,MATCH($B3635,'CCA Util %'!$E:$E,0)),""))</f>
        <v/>
      </c>
      <c r="AD3635">
        <f>IF($B3635="","",IFERROR(INDEX('CCA Util %'!$G:$G,MATCH($B3635,'CCA Util %'!$E:$E,0)),""))</f>
        <v/>
      </c>
      <c r="AE3635">
        <f>IF(OR($B3635="",$U3635=""),"",$U3635&amp;" &amp; "&amp;IF(OR($AD3635="",$AD3635=0),"Util NA",$AD3635&amp;" Util"))</f>
        <v/>
      </c>
    </row>
    <row r="3636" ht="15.75" customHeight="1" s="42">
      <c r="A3636" s="41" t="n"/>
      <c r="G3636" s="38" t="n"/>
      <c r="H3636" s="38" t="n"/>
      <c r="I3636" s="38" t="n"/>
      <c r="J3636" s="38" t="n"/>
      <c r="K3636" s="38" t="n"/>
      <c r="L3636" s="38" t="n"/>
      <c r="N3636" s="36">
        <f>IF($B3636="","",IF($C3636="SUPERSTORE","Superstore","DH"))</f>
        <v/>
      </c>
      <c r="O3636" s="36">
        <f>IF($B3636="","",IFERROR(VLOOKUP($B3636,Mapping!$A:$C,2,0),"Not Mapped"))</f>
        <v/>
      </c>
      <c r="P3636" s="36">
        <f>IF($B3636="","",IFERROR(VLOOKUP($B3636,Mapping!$A:$C,3,0),"Not Mapped"))</f>
        <v/>
      </c>
      <c r="Q3636" s="36">
        <f>IF($B3636="","",IFERROR(VLOOKUP($O3636,Leaders!$A:$B,2,0),"Not Mapped"))</f>
        <v/>
      </c>
      <c r="R3636" s="36">
        <f>IF($B3636="","",IF(COUNTIF(Exclusions!$A:$A,$B3636)&gt;0,"Yes","No"))</f>
        <v/>
      </c>
      <c r="S3636" s="38">
        <f>IF($B3636="","",MIN(1,DAY($A3636)/IF($N3636="Superstore",Settings!$B$5,Settings!$B$4)))</f>
        <v/>
      </c>
      <c r="T3636" s="38">
        <f>IF(OR($B3636="",$G3636="",$S3636=0),"",$G3636/$S3636)</f>
        <v/>
      </c>
      <c r="U3636" s="36">
        <f>IF($T3636="","",IF($T3636&lt;Settings!$B$8,"Critical",IF($T3636&lt;Settings!$B$9,"Semi Critical","Non Critical")))</f>
        <v/>
      </c>
      <c r="V3636" s="28" t="n"/>
      <c r="Z3636">
        <f>IF($B3636="","",IFERROR(VLOOKUP($B3636,'Plan HC for CCA'!$A:$B,2,0),""))</f>
        <v/>
      </c>
      <c r="AA3636">
        <f>IF(OR($B3636="",$Z3636=""),"",IF(N($M3636)&lt;$Z3636,"Delta","No Delta"))</f>
        <v/>
      </c>
      <c r="AB3636">
        <f>IF(OR($B3636="",$Z3636=""),"",MAX(0,$Z3636-N($M3636)))</f>
        <v/>
      </c>
      <c r="AC3636" s="46">
        <f>IF($B3636="","",IFERROR(INDEX('CCA Util %'!$H:$H,MATCH($B3636,'CCA Util %'!$E:$E,0)),""))</f>
        <v/>
      </c>
      <c r="AD3636">
        <f>IF($B3636="","",IFERROR(INDEX('CCA Util %'!$G:$G,MATCH($B3636,'CCA Util %'!$E:$E,0)),""))</f>
        <v/>
      </c>
      <c r="AE3636">
        <f>IF(OR($B3636="",$U3636=""),"",$U3636&amp;" &amp; "&amp;IF(OR($AD3636="",$AD3636=0),"Util NA",$AD3636&amp;" Util"))</f>
        <v/>
      </c>
    </row>
    <row r="3637" ht="15.75" customHeight="1" s="42">
      <c r="A3637" s="41" t="n"/>
      <c r="G3637" s="38" t="n"/>
      <c r="H3637" s="38" t="n"/>
      <c r="I3637" s="38" t="n"/>
      <c r="J3637" s="38" t="n"/>
      <c r="K3637" s="38" t="n"/>
      <c r="L3637" s="38" t="n"/>
      <c r="N3637" s="36">
        <f>IF($B3637="","",IF($C3637="SUPERSTORE","Superstore","DH"))</f>
        <v/>
      </c>
      <c r="O3637" s="36">
        <f>IF($B3637="","",IFERROR(VLOOKUP($B3637,Mapping!$A:$C,2,0),"Not Mapped"))</f>
        <v/>
      </c>
      <c r="P3637" s="36">
        <f>IF($B3637="","",IFERROR(VLOOKUP($B3637,Mapping!$A:$C,3,0),"Not Mapped"))</f>
        <v/>
      </c>
      <c r="Q3637" s="36">
        <f>IF($B3637="","",IFERROR(VLOOKUP($O3637,Leaders!$A:$B,2,0),"Not Mapped"))</f>
        <v/>
      </c>
      <c r="R3637" s="36">
        <f>IF($B3637="","",IF(COUNTIF(Exclusions!$A:$A,$B3637)&gt;0,"Yes","No"))</f>
        <v/>
      </c>
      <c r="S3637" s="38">
        <f>IF($B3637="","",MIN(1,DAY($A3637)/IF($N3637="Superstore",Settings!$B$5,Settings!$B$4)))</f>
        <v/>
      </c>
      <c r="T3637" s="38">
        <f>IF(OR($B3637="",$G3637="",$S3637=0),"",$G3637/$S3637)</f>
        <v/>
      </c>
      <c r="U3637" s="36">
        <f>IF($T3637="","",IF($T3637&lt;Settings!$B$8,"Critical",IF($T3637&lt;Settings!$B$9,"Semi Critical","Non Critical")))</f>
        <v/>
      </c>
      <c r="V3637" s="28" t="n"/>
      <c r="Z3637">
        <f>IF($B3637="","",IFERROR(VLOOKUP($B3637,'Plan HC for CCA'!$A:$B,2,0),""))</f>
        <v/>
      </c>
      <c r="AA3637">
        <f>IF(OR($B3637="",$Z3637=""),"",IF(N($M3637)&lt;$Z3637,"Delta","No Delta"))</f>
        <v/>
      </c>
      <c r="AB3637">
        <f>IF(OR($B3637="",$Z3637=""),"",MAX(0,$Z3637-N($M3637)))</f>
        <v/>
      </c>
      <c r="AC3637" s="46">
        <f>IF($B3637="","",IFERROR(INDEX('CCA Util %'!$H:$H,MATCH($B3637,'CCA Util %'!$E:$E,0)),""))</f>
        <v/>
      </c>
      <c r="AD3637">
        <f>IF($B3637="","",IFERROR(INDEX('CCA Util %'!$G:$G,MATCH($B3637,'CCA Util %'!$E:$E,0)),""))</f>
        <v/>
      </c>
      <c r="AE3637">
        <f>IF(OR($B3637="",$U3637=""),"",$U3637&amp;" &amp; "&amp;IF(OR($AD3637="",$AD3637=0),"Util NA",$AD3637&amp;" Util"))</f>
        <v/>
      </c>
    </row>
    <row r="3638" ht="15.75" customHeight="1" s="42">
      <c r="A3638" s="41" t="n"/>
      <c r="G3638" s="38" t="n"/>
      <c r="H3638" s="38" t="n"/>
      <c r="I3638" s="38" t="n"/>
      <c r="J3638" s="38" t="n"/>
      <c r="K3638" s="38" t="n"/>
      <c r="L3638" s="38" t="n"/>
      <c r="N3638" s="36">
        <f>IF($B3638="","",IF($C3638="SUPERSTORE","Superstore","DH"))</f>
        <v/>
      </c>
      <c r="O3638" s="36">
        <f>IF($B3638="","",IFERROR(VLOOKUP($B3638,Mapping!$A:$C,2,0),"Not Mapped"))</f>
        <v/>
      </c>
      <c r="P3638" s="36">
        <f>IF($B3638="","",IFERROR(VLOOKUP($B3638,Mapping!$A:$C,3,0),"Not Mapped"))</f>
        <v/>
      </c>
      <c r="Q3638" s="36">
        <f>IF($B3638="","",IFERROR(VLOOKUP($O3638,Leaders!$A:$B,2,0),"Not Mapped"))</f>
        <v/>
      </c>
      <c r="R3638" s="36">
        <f>IF($B3638="","",IF(COUNTIF(Exclusions!$A:$A,$B3638)&gt;0,"Yes","No"))</f>
        <v/>
      </c>
      <c r="S3638" s="38">
        <f>IF($B3638="","",MIN(1,DAY($A3638)/IF($N3638="Superstore",Settings!$B$5,Settings!$B$4)))</f>
        <v/>
      </c>
      <c r="T3638" s="38">
        <f>IF(OR($B3638="",$G3638="",$S3638=0),"",$G3638/$S3638)</f>
        <v/>
      </c>
      <c r="U3638" s="36">
        <f>IF($T3638="","",IF($T3638&lt;Settings!$B$8,"Critical",IF($T3638&lt;Settings!$B$9,"Semi Critical","Non Critical")))</f>
        <v/>
      </c>
      <c r="V3638" s="28" t="n"/>
      <c r="Z3638">
        <f>IF($B3638="","",IFERROR(VLOOKUP($B3638,'Plan HC for CCA'!$A:$B,2,0),""))</f>
        <v/>
      </c>
      <c r="AA3638">
        <f>IF(OR($B3638="",$Z3638=""),"",IF(N($M3638)&lt;$Z3638,"Delta","No Delta"))</f>
        <v/>
      </c>
      <c r="AB3638">
        <f>IF(OR($B3638="",$Z3638=""),"",MAX(0,$Z3638-N($M3638)))</f>
        <v/>
      </c>
      <c r="AC3638" s="46">
        <f>IF($B3638="","",IFERROR(INDEX('CCA Util %'!$H:$H,MATCH($B3638,'CCA Util %'!$E:$E,0)),""))</f>
        <v/>
      </c>
      <c r="AD3638">
        <f>IF($B3638="","",IFERROR(INDEX('CCA Util %'!$G:$G,MATCH($B3638,'CCA Util %'!$E:$E,0)),""))</f>
        <v/>
      </c>
      <c r="AE3638">
        <f>IF(OR($B3638="",$U3638=""),"",$U3638&amp;" &amp; "&amp;IF(OR($AD3638="",$AD3638=0),"Util NA",$AD3638&amp;" Util"))</f>
        <v/>
      </c>
    </row>
    <row r="3639" ht="15.75" customHeight="1" s="42">
      <c r="A3639" s="41" t="n"/>
      <c r="G3639" s="38" t="n"/>
      <c r="H3639" s="38" t="n"/>
      <c r="I3639" s="38" t="n"/>
      <c r="J3639" s="38" t="n"/>
      <c r="K3639" s="38" t="n"/>
      <c r="L3639" s="38" t="n"/>
      <c r="N3639" s="36">
        <f>IF($B3639="","",IF($C3639="SUPERSTORE","Superstore","DH"))</f>
        <v/>
      </c>
      <c r="O3639" s="36">
        <f>IF($B3639="","",IFERROR(VLOOKUP($B3639,Mapping!$A:$C,2,0),"Not Mapped"))</f>
        <v/>
      </c>
      <c r="P3639" s="36">
        <f>IF($B3639="","",IFERROR(VLOOKUP($B3639,Mapping!$A:$C,3,0),"Not Mapped"))</f>
        <v/>
      </c>
      <c r="Q3639" s="36">
        <f>IF($B3639="","",IFERROR(VLOOKUP($O3639,Leaders!$A:$B,2,0),"Not Mapped"))</f>
        <v/>
      </c>
      <c r="R3639" s="36">
        <f>IF($B3639="","",IF(COUNTIF(Exclusions!$A:$A,$B3639)&gt;0,"Yes","No"))</f>
        <v/>
      </c>
      <c r="S3639" s="38">
        <f>IF($B3639="","",MIN(1,DAY($A3639)/IF($N3639="Superstore",Settings!$B$5,Settings!$B$4)))</f>
        <v/>
      </c>
      <c r="T3639" s="38">
        <f>IF(OR($B3639="",$G3639="",$S3639=0),"",$G3639/$S3639)</f>
        <v/>
      </c>
      <c r="U3639" s="36">
        <f>IF($T3639="","",IF($T3639&lt;Settings!$B$8,"Critical",IF($T3639&lt;Settings!$B$9,"Semi Critical","Non Critical")))</f>
        <v/>
      </c>
      <c r="V3639" s="28" t="n"/>
      <c r="Z3639">
        <f>IF($B3639="","",IFERROR(VLOOKUP($B3639,'Plan HC for CCA'!$A:$B,2,0),""))</f>
        <v/>
      </c>
      <c r="AA3639">
        <f>IF(OR($B3639="",$Z3639=""),"",IF(N($M3639)&lt;$Z3639,"Delta","No Delta"))</f>
        <v/>
      </c>
      <c r="AB3639">
        <f>IF(OR($B3639="",$Z3639=""),"",MAX(0,$Z3639-N($M3639)))</f>
        <v/>
      </c>
      <c r="AC3639" s="46">
        <f>IF($B3639="","",IFERROR(INDEX('CCA Util %'!$H:$H,MATCH($B3639,'CCA Util %'!$E:$E,0)),""))</f>
        <v/>
      </c>
      <c r="AD3639">
        <f>IF($B3639="","",IFERROR(INDEX('CCA Util %'!$G:$G,MATCH($B3639,'CCA Util %'!$E:$E,0)),""))</f>
        <v/>
      </c>
      <c r="AE3639">
        <f>IF(OR($B3639="",$U3639=""),"",$U3639&amp;" &amp; "&amp;IF(OR($AD3639="",$AD3639=0),"Util NA",$AD3639&amp;" Util"))</f>
        <v/>
      </c>
    </row>
    <row r="3640" ht="15.75" customHeight="1" s="42">
      <c r="A3640" s="41" t="n"/>
      <c r="G3640" s="38" t="n"/>
      <c r="H3640" s="38" t="n"/>
      <c r="I3640" s="38" t="n"/>
      <c r="J3640" s="38" t="n"/>
      <c r="K3640" s="38" t="n"/>
      <c r="L3640" s="38" t="n"/>
      <c r="N3640" s="36">
        <f>IF($B3640="","",IF($C3640="SUPERSTORE","Superstore","DH"))</f>
        <v/>
      </c>
      <c r="O3640" s="36">
        <f>IF($B3640="","",IFERROR(VLOOKUP($B3640,Mapping!$A:$C,2,0),"Not Mapped"))</f>
        <v/>
      </c>
      <c r="P3640" s="36">
        <f>IF($B3640="","",IFERROR(VLOOKUP($B3640,Mapping!$A:$C,3,0),"Not Mapped"))</f>
        <v/>
      </c>
      <c r="Q3640" s="36">
        <f>IF($B3640="","",IFERROR(VLOOKUP($O3640,Leaders!$A:$B,2,0),"Not Mapped"))</f>
        <v/>
      </c>
      <c r="R3640" s="36">
        <f>IF($B3640="","",IF(COUNTIF(Exclusions!$A:$A,$B3640)&gt;0,"Yes","No"))</f>
        <v/>
      </c>
      <c r="S3640" s="38">
        <f>IF($B3640="","",MIN(1,DAY($A3640)/IF($N3640="Superstore",Settings!$B$5,Settings!$B$4)))</f>
        <v/>
      </c>
      <c r="T3640" s="38">
        <f>IF(OR($B3640="",$G3640="",$S3640=0),"",$G3640/$S3640)</f>
        <v/>
      </c>
      <c r="U3640" s="36">
        <f>IF($T3640="","",IF($T3640&lt;Settings!$B$8,"Critical",IF($T3640&lt;Settings!$B$9,"Semi Critical","Non Critical")))</f>
        <v/>
      </c>
      <c r="V3640" s="28" t="n"/>
      <c r="Z3640">
        <f>IF($B3640="","",IFERROR(VLOOKUP($B3640,'Plan HC for CCA'!$A:$B,2,0),""))</f>
        <v/>
      </c>
      <c r="AA3640">
        <f>IF(OR($B3640="",$Z3640=""),"",IF(N($M3640)&lt;$Z3640,"Delta","No Delta"))</f>
        <v/>
      </c>
      <c r="AB3640">
        <f>IF(OR($B3640="",$Z3640=""),"",MAX(0,$Z3640-N($M3640)))</f>
        <v/>
      </c>
      <c r="AC3640" s="46">
        <f>IF($B3640="","",IFERROR(INDEX('CCA Util %'!$H:$H,MATCH($B3640,'CCA Util %'!$E:$E,0)),""))</f>
        <v/>
      </c>
      <c r="AD3640">
        <f>IF($B3640="","",IFERROR(INDEX('CCA Util %'!$G:$G,MATCH($B3640,'CCA Util %'!$E:$E,0)),""))</f>
        <v/>
      </c>
      <c r="AE3640">
        <f>IF(OR($B3640="",$U3640=""),"",$U3640&amp;" &amp; "&amp;IF(OR($AD3640="",$AD3640=0),"Util NA",$AD3640&amp;" Util"))</f>
        <v/>
      </c>
    </row>
    <row r="3641" ht="15.75" customHeight="1" s="42">
      <c r="A3641" s="41" t="n"/>
      <c r="G3641" s="38" t="n"/>
      <c r="H3641" s="38" t="n"/>
      <c r="I3641" s="38" t="n"/>
      <c r="J3641" s="38" t="n"/>
      <c r="K3641" s="38" t="n"/>
      <c r="L3641" s="38" t="n"/>
      <c r="N3641" s="36">
        <f>IF($B3641="","",IF($C3641="SUPERSTORE","Superstore","DH"))</f>
        <v/>
      </c>
      <c r="O3641" s="36">
        <f>IF($B3641="","",IFERROR(VLOOKUP($B3641,Mapping!$A:$C,2,0),"Not Mapped"))</f>
        <v/>
      </c>
      <c r="P3641" s="36">
        <f>IF($B3641="","",IFERROR(VLOOKUP($B3641,Mapping!$A:$C,3,0),"Not Mapped"))</f>
        <v/>
      </c>
      <c r="Q3641" s="36">
        <f>IF($B3641="","",IFERROR(VLOOKUP($O3641,Leaders!$A:$B,2,0),"Not Mapped"))</f>
        <v/>
      </c>
      <c r="R3641" s="36">
        <f>IF($B3641="","",IF(COUNTIF(Exclusions!$A:$A,$B3641)&gt;0,"Yes","No"))</f>
        <v/>
      </c>
      <c r="S3641" s="38">
        <f>IF($B3641="","",MIN(1,DAY($A3641)/IF($N3641="Superstore",Settings!$B$5,Settings!$B$4)))</f>
        <v/>
      </c>
      <c r="T3641" s="38">
        <f>IF(OR($B3641="",$G3641="",$S3641=0),"",$G3641/$S3641)</f>
        <v/>
      </c>
      <c r="U3641" s="36">
        <f>IF($T3641="","",IF($T3641&lt;Settings!$B$8,"Critical",IF($T3641&lt;Settings!$B$9,"Semi Critical","Non Critical")))</f>
        <v/>
      </c>
      <c r="V3641" s="28" t="n"/>
      <c r="Z3641">
        <f>IF($B3641="","",IFERROR(VLOOKUP($B3641,'Plan HC for CCA'!$A:$B,2,0),""))</f>
        <v/>
      </c>
      <c r="AA3641">
        <f>IF(OR($B3641="",$Z3641=""),"",IF(N($M3641)&lt;$Z3641,"Delta","No Delta"))</f>
        <v/>
      </c>
      <c r="AB3641">
        <f>IF(OR($B3641="",$Z3641=""),"",MAX(0,$Z3641-N($M3641)))</f>
        <v/>
      </c>
      <c r="AC3641" s="46">
        <f>IF($B3641="","",IFERROR(INDEX('CCA Util %'!$H:$H,MATCH($B3641,'CCA Util %'!$E:$E,0)),""))</f>
        <v/>
      </c>
      <c r="AD3641">
        <f>IF($B3641="","",IFERROR(INDEX('CCA Util %'!$G:$G,MATCH($B3641,'CCA Util %'!$E:$E,0)),""))</f>
        <v/>
      </c>
      <c r="AE3641">
        <f>IF(OR($B3641="",$U3641=""),"",$U3641&amp;" &amp; "&amp;IF(OR($AD3641="",$AD3641=0),"Util NA",$AD3641&amp;" Util"))</f>
        <v/>
      </c>
    </row>
    <row r="3642" ht="15.75" customHeight="1" s="42">
      <c r="A3642" s="41" t="n"/>
      <c r="G3642" s="38" t="n"/>
      <c r="H3642" s="38" t="n"/>
      <c r="I3642" s="38" t="n"/>
      <c r="J3642" s="38" t="n"/>
      <c r="K3642" s="38" t="n"/>
      <c r="L3642" s="38" t="n"/>
      <c r="N3642" s="36">
        <f>IF($B3642="","",IF($C3642="SUPERSTORE","Superstore","DH"))</f>
        <v/>
      </c>
      <c r="O3642" s="36">
        <f>IF($B3642="","",IFERROR(VLOOKUP($B3642,Mapping!$A:$C,2,0),"Not Mapped"))</f>
        <v/>
      </c>
      <c r="P3642" s="36">
        <f>IF($B3642="","",IFERROR(VLOOKUP($B3642,Mapping!$A:$C,3,0),"Not Mapped"))</f>
        <v/>
      </c>
      <c r="Q3642" s="36">
        <f>IF($B3642="","",IFERROR(VLOOKUP($O3642,Leaders!$A:$B,2,0),"Not Mapped"))</f>
        <v/>
      </c>
      <c r="R3642" s="36">
        <f>IF($B3642="","",IF(COUNTIF(Exclusions!$A:$A,$B3642)&gt;0,"Yes","No"))</f>
        <v/>
      </c>
      <c r="S3642" s="38">
        <f>IF($B3642="","",MIN(1,DAY($A3642)/IF($N3642="Superstore",Settings!$B$5,Settings!$B$4)))</f>
        <v/>
      </c>
      <c r="T3642" s="38">
        <f>IF(OR($B3642="",$G3642="",$S3642=0),"",$G3642/$S3642)</f>
        <v/>
      </c>
      <c r="U3642" s="36">
        <f>IF($T3642="","",IF($T3642&lt;Settings!$B$8,"Critical",IF($T3642&lt;Settings!$B$9,"Semi Critical","Non Critical")))</f>
        <v/>
      </c>
      <c r="V3642" s="28" t="n"/>
      <c r="Z3642">
        <f>IF($B3642="","",IFERROR(VLOOKUP($B3642,'Plan HC for CCA'!$A:$B,2,0),""))</f>
        <v/>
      </c>
      <c r="AA3642">
        <f>IF(OR($B3642="",$Z3642=""),"",IF(N($M3642)&lt;$Z3642,"Delta","No Delta"))</f>
        <v/>
      </c>
      <c r="AB3642">
        <f>IF(OR($B3642="",$Z3642=""),"",MAX(0,$Z3642-N($M3642)))</f>
        <v/>
      </c>
      <c r="AC3642" s="46">
        <f>IF($B3642="","",IFERROR(INDEX('CCA Util %'!$H:$H,MATCH($B3642,'CCA Util %'!$E:$E,0)),""))</f>
        <v/>
      </c>
      <c r="AD3642">
        <f>IF($B3642="","",IFERROR(INDEX('CCA Util %'!$G:$G,MATCH($B3642,'CCA Util %'!$E:$E,0)),""))</f>
        <v/>
      </c>
      <c r="AE3642">
        <f>IF(OR($B3642="",$U3642=""),"",$U3642&amp;" &amp; "&amp;IF(OR($AD3642="",$AD3642=0),"Util NA",$AD3642&amp;" Util"))</f>
        <v/>
      </c>
    </row>
    <row r="3643" ht="15.75" customHeight="1" s="42">
      <c r="A3643" s="41" t="n"/>
      <c r="G3643" s="38" t="n"/>
      <c r="H3643" s="38" t="n"/>
      <c r="I3643" s="38" t="n"/>
      <c r="J3643" s="38" t="n"/>
      <c r="K3643" s="38" t="n"/>
      <c r="L3643" s="38" t="n"/>
      <c r="N3643" s="36">
        <f>IF($B3643="","",IF($C3643="SUPERSTORE","Superstore","DH"))</f>
        <v/>
      </c>
      <c r="O3643" s="36">
        <f>IF($B3643="","",IFERROR(VLOOKUP($B3643,Mapping!$A:$C,2,0),"Not Mapped"))</f>
        <v/>
      </c>
      <c r="P3643" s="36">
        <f>IF($B3643="","",IFERROR(VLOOKUP($B3643,Mapping!$A:$C,3,0),"Not Mapped"))</f>
        <v/>
      </c>
      <c r="Q3643" s="36">
        <f>IF($B3643="","",IFERROR(VLOOKUP($O3643,Leaders!$A:$B,2,0),"Not Mapped"))</f>
        <v/>
      </c>
      <c r="R3643" s="36">
        <f>IF($B3643="","",IF(COUNTIF(Exclusions!$A:$A,$B3643)&gt;0,"Yes","No"))</f>
        <v/>
      </c>
      <c r="S3643" s="38">
        <f>IF($B3643="","",MIN(1,DAY($A3643)/IF($N3643="Superstore",Settings!$B$5,Settings!$B$4)))</f>
        <v/>
      </c>
      <c r="T3643" s="38">
        <f>IF(OR($B3643="",$G3643="",$S3643=0),"",$G3643/$S3643)</f>
        <v/>
      </c>
      <c r="U3643" s="36">
        <f>IF($T3643="","",IF($T3643&lt;Settings!$B$8,"Critical",IF($T3643&lt;Settings!$B$9,"Semi Critical","Non Critical")))</f>
        <v/>
      </c>
      <c r="V3643" s="28" t="n"/>
      <c r="Z3643">
        <f>IF($B3643="","",IFERROR(VLOOKUP($B3643,'Plan HC for CCA'!$A:$B,2,0),""))</f>
        <v/>
      </c>
      <c r="AA3643">
        <f>IF(OR($B3643="",$Z3643=""),"",IF(N($M3643)&lt;$Z3643,"Delta","No Delta"))</f>
        <v/>
      </c>
      <c r="AB3643">
        <f>IF(OR($B3643="",$Z3643=""),"",MAX(0,$Z3643-N($M3643)))</f>
        <v/>
      </c>
      <c r="AC3643" s="46">
        <f>IF($B3643="","",IFERROR(INDEX('CCA Util %'!$H:$H,MATCH($B3643,'CCA Util %'!$E:$E,0)),""))</f>
        <v/>
      </c>
      <c r="AD3643">
        <f>IF($B3643="","",IFERROR(INDEX('CCA Util %'!$G:$G,MATCH($B3643,'CCA Util %'!$E:$E,0)),""))</f>
        <v/>
      </c>
      <c r="AE3643">
        <f>IF(OR($B3643="",$U3643=""),"",$U3643&amp;" &amp; "&amp;IF(OR($AD3643="",$AD3643=0),"Util NA",$AD3643&amp;" Util"))</f>
        <v/>
      </c>
    </row>
    <row r="3644" ht="15.75" customHeight="1" s="42">
      <c r="A3644" s="41" t="n"/>
      <c r="G3644" s="38" t="n"/>
      <c r="H3644" s="38" t="n"/>
      <c r="I3644" s="38" t="n"/>
      <c r="J3644" s="38" t="n"/>
      <c r="K3644" s="38" t="n"/>
      <c r="L3644" s="38" t="n"/>
      <c r="N3644" s="36">
        <f>IF($B3644="","",IF($C3644="SUPERSTORE","Superstore","DH"))</f>
        <v/>
      </c>
      <c r="O3644" s="36">
        <f>IF($B3644="","",IFERROR(VLOOKUP($B3644,Mapping!$A:$C,2,0),"Not Mapped"))</f>
        <v/>
      </c>
      <c r="P3644" s="36">
        <f>IF($B3644="","",IFERROR(VLOOKUP($B3644,Mapping!$A:$C,3,0),"Not Mapped"))</f>
        <v/>
      </c>
      <c r="Q3644" s="36">
        <f>IF($B3644="","",IFERROR(VLOOKUP($O3644,Leaders!$A:$B,2,0),"Not Mapped"))</f>
        <v/>
      </c>
      <c r="R3644" s="36">
        <f>IF($B3644="","",IF(COUNTIF(Exclusions!$A:$A,$B3644)&gt;0,"Yes","No"))</f>
        <v/>
      </c>
      <c r="S3644" s="38">
        <f>IF($B3644="","",MIN(1,DAY($A3644)/IF($N3644="Superstore",Settings!$B$5,Settings!$B$4)))</f>
        <v/>
      </c>
      <c r="T3644" s="38">
        <f>IF(OR($B3644="",$G3644="",$S3644=0),"",$G3644/$S3644)</f>
        <v/>
      </c>
      <c r="U3644" s="36">
        <f>IF($T3644="","",IF($T3644&lt;Settings!$B$8,"Critical",IF($T3644&lt;Settings!$B$9,"Semi Critical","Non Critical")))</f>
        <v/>
      </c>
      <c r="V3644" s="28" t="n"/>
      <c r="Z3644">
        <f>IF($B3644="","",IFERROR(VLOOKUP($B3644,'Plan HC for CCA'!$A:$B,2,0),""))</f>
        <v/>
      </c>
      <c r="AA3644">
        <f>IF(OR($B3644="",$Z3644=""),"",IF(N($M3644)&lt;$Z3644,"Delta","No Delta"))</f>
        <v/>
      </c>
      <c r="AB3644">
        <f>IF(OR($B3644="",$Z3644=""),"",MAX(0,$Z3644-N($M3644)))</f>
        <v/>
      </c>
      <c r="AC3644" s="46">
        <f>IF($B3644="","",IFERROR(INDEX('CCA Util %'!$H:$H,MATCH($B3644,'CCA Util %'!$E:$E,0)),""))</f>
        <v/>
      </c>
      <c r="AD3644">
        <f>IF($B3644="","",IFERROR(INDEX('CCA Util %'!$G:$G,MATCH($B3644,'CCA Util %'!$E:$E,0)),""))</f>
        <v/>
      </c>
      <c r="AE3644">
        <f>IF(OR($B3644="",$U3644=""),"",$U3644&amp;" &amp; "&amp;IF(OR($AD3644="",$AD3644=0),"Util NA",$AD3644&amp;" Util"))</f>
        <v/>
      </c>
    </row>
    <row r="3645" ht="15.75" customHeight="1" s="42">
      <c r="A3645" s="41" t="n"/>
      <c r="G3645" s="38" t="n"/>
      <c r="H3645" s="38" t="n"/>
      <c r="I3645" s="38" t="n"/>
      <c r="J3645" s="38" t="n"/>
      <c r="K3645" s="38" t="n"/>
      <c r="L3645" s="38" t="n"/>
      <c r="N3645" s="36">
        <f>IF($B3645="","",IF($C3645="SUPERSTORE","Superstore","DH"))</f>
        <v/>
      </c>
      <c r="O3645" s="36">
        <f>IF($B3645="","",IFERROR(VLOOKUP($B3645,Mapping!$A:$C,2,0),"Not Mapped"))</f>
        <v/>
      </c>
      <c r="P3645" s="36">
        <f>IF($B3645="","",IFERROR(VLOOKUP($B3645,Mapping!$A:$C,3,0),"Not Mapped"))</f>
        <v/>
      </c>
      <c r="Q3645" s="36">
        <f>IF($B3645="","",IFERROR(VLOOKUP($O3645,Leaders!$A:$B,2,0),"Not Mapped"))</f>
        <v/>
      </c>
      <c r="R3645" s="36">
        <f>IF($B3645="","",IF(COUNTIF(Exclusions!$A:$A,$B3645)&gt;0,"Yes","No"))</f>
        <v/>
      </c>
      <c r="S3645" s="38">
        <f>IF($B3645="","",MIN(1,DAY($A3645)/IF($N3645="Superstore",Settings!$B$5,Settings!$B$4)))</f>
        <v/>
      </c>
      <c r="T3645" s="38">
        <f>IF(OR($B3645="",$G3645="",$S3645=0),"",$G3645/$S3645)</f>
        <v/>
      </c>
      <c r="U3645" s="36">
        <f>IF($T3645="","",IF($T3645&lt;Settings!$B$8,"Critical",IF($T3645&lt;Settings!$B$9,"Semi Critical","Non Critical")))</f>
        <v/>
      </c>
      <c r="V3645" s="28" t="n"/>
      <c r="Z3645">
        <f>IF($B3645="","",IFERROR(VLOOKUP($B3645,'Plan HC for CCA'!$A:$B,2,0),""))</f>
        <v/>
      </c>
      <c r="AA3645">
        <f>IF(OR($B3645="",$Z3645=""),"",IF(N($M3645)&lt;$Z3645,"Delta","No Delta"))</f>
        <v/>
      </c>
      <c r="AB3645">
        <f>IF(OR($B3645="",$Z3645=""),"",MAX(0,$Z3645-N($M3645)))</f>
        <v/>
      </c>
      <c r="AC3645" s="46">
        <f>IF($B3645="","",IFERROR(INDEX('CCA Util %'!$H:$H,MATCH($B3645,'CCA Util %'!$E:$E,0)),""))</f>
        <v/>
      </c>
      <c r="AD3645">
        <f>IF($B3645="","",IFERROR(INDEX('CCA Util %'!$G:$G,MATCH($B3645,'CCA Util %'!$E:$E,0)),""))</f>
        <v/>
      </c>
      <c r="AE3645">
        <f>IF(OR($B3645="",$U3645=""),"",$U3645&amp;" &amp; "&amp;IF(OR($AD3645="",$AD3645=0),"Util NA",$AD3645&amp;" Util"))</f>
        <v/>
      </c>
    </row>
    <row r="3646" ht="15.75" customHeight="1" s="42">
      <c r="A3646" s="41" t="n"/>
      <c r="G3646" s="38" t="n"/>
      <c r="H3646" s="38" t="n"/>
      <c r="I3646" s="38" t="n"/>
      <c r="J3646" s="38" t="n"/>
      <c r="K3646" s="38" t="n"/>
      <c r="L3646" s="38" t="n"/>
      <c r="N3646" s="36">
        <f>IF($B3646="","",IF($C3646="SUPERSTORE","Superstore","DH"))</f>
        <v/>
      </c>
      <c r="O3646" s="36">
        <f>IF($B3646="","",IFERROR(VLOOKUP($B3646,Mapping!$A:$C,2,0),"Not Mapped"))</f>
        <v/>
      </c>
      <c r="P3646" s="36">
        <f>IF($B3646="","",IFERROR(VLOOKUP($B3646,Mapping!$A:$C,3,0),"Not Mapped"))</f>
        <v/>
      </c>
      <c r="Q3646" s="36">
        <f>IF($B3646="","",IFERROR(VLOOKUP($O3646,Leaders!$A:$B,2,0),"Not Mapped"))</f>
        <v/>
      </c>
      <c r="R3646" s="36">
        <f>IF($B3646="","",IF(COUNTIF(Exclusions!$A:$A,$B3646)&gt;0,"Yes","No"))</f>
        <v/>
      </c>
      <c r="S3646" s="38">
        <f>IF($B3646="","",MIN(1,DAY($A3646)/IF($N3646="Superstore",Settings!$B$5,Settings!$B$4)))</f>
        <v/>
      </c>
      <c r="T3646" s="38">
        <f>IF(OR($B3646="",$G3646="",$S3646=0),"",$G3646/$S3646)</f>
        <v/>
      </c>
      <c r="U3646" s="36">
        <f>IF($T3646="","",IF($T3646&lt;Settings!$B$8,"Critical",IF($T3646&lt;Settings!$B$9,"Semi Critical","Non Critical")))</f>
        <v/>
      </c>
      <c r="V3646" s="28" t="n"/>
      <c r="Z3646">
        <f>IF($B3646="","",IFERROR(VLOOKUP($B3646,'Plan HC for CCA'!$A:$B,2,0),""))</f>
        <v/>
      </c>
      <c r="AA3646">
        <f>IF(OR($B3646="",$Z3646=""),"",IF(N($M3646)&lt;$Z3646,"Delta","No Delta"))</f>
        <v/>
      </c>
      <c r="AB3646">
        <f>IF(OR($B3646="",$Z3646=""),"",MAX(0,$Z3646-N($M3646)))</f>
        <v/>
      </c>
      <c r="AC3646" s="46">
        <f>IF($B3646="","",IFERROR(INDEX('CCA Util %'!$H:$H,MATCH($B3646,'CCA Util %'!$E:$E,0)),""))</f>
        <v/>
      </c>
      <c r="AD3646">
        <f>IF($B3646="","",IFERROR(INDEX('CCA Util %'!$G:$G,MATCH($B3646,'CCA Util %'!$E:$E,0)),""))</f>
        <v/>
      </c>
      <c r="AE3646">
        <f>IF(OR($B3646="",$U3646=""),"",$U3646&amp;" &amp; "&amp;IF(OR($AD3646="",$AD3646=0),"Util NA",$AD3646&amp;" Util"))</f>
        <v/>
      </c>
    </row>
    <row r="3647" ht="15.75" customHeight="1" s="42">
      <c r="A3647" s="41" t="n"/>
      <c r="G3647" s="38" t="n"/>
      <c r="H3647" s="38" t="n"/>
      <c r="I3647" s="38" t="n"/>
      <c r="J3647" s="38" t="n"/>
      <c r="K3647" s="38" t="n"/>
      <c r="L3647" s="38" t="n"/>
      <c r="N3647" s="36">
        <f>IF($B3647="","",IF($C3647="SUPERSTORE","Superstore","DH"))</f>
        <v/>
      </c>
      <c r="O3647" s="36">
        <f>IF($B3647="","",IFERROR(VLOOKUP($B3647,Mapping!$A:$C,2,0),"Not Mapped"))</f>
        <v/>
      </c>
      <c r="P3647" s="36">
        <f>IF($B3647="","",IFERROR(VLOOKUP($B3647,Mapping!$A:$C,3,0),"Not Mapped"))</f>
        <v/>
      </c>
      <c r="Q3647" s="36">
        <f>IF($B3647="","",IFERROR(VLOOKUP($O3647,Leaders!$A:$B,2,0),"Not Mapped"))</f>
        <v/>
      </c>
      <c r="R3647" s="36">
        <f>IF($B3647="","",IF(COUNTIF(Exclusions!$A:$A,$B3647)&gt;0,"Yes","No"))</f>
        <v/>
      </c>
      <c r="S3647" s="38">
        <f>IF($B3647="","",MIN(1,DAY($A3647)/IF($N3647="Superstore",Settings!$B$5,Settings!$B$4)))</f>
        <v/>
      </c>
      <c r="T3647" s="38">
        <f>IF(OR($B3647="",$G3647="",$S3647=0),"",$G3647/$S3647)</f>
        <v/>
      </c>
      <c r="U3647" s="36">
        <f>IF($T3647="","",IF($T3647&lt;Settings!$B$8,"Critical",IF($T3647&lt;Settings!$B$9,"Semi Critical","Non Critical")))</f>
        <v/>
      </c>
      <c r="V3647" s="28" t="n"/>
      <c r="Z3647">
        <f>IF($B3647="","",IFERROR(VLOOKUP($B3647,'Plan HC for CCA'!$A:$B,2,0),""))</f>
        <v/>
      </c>
      <c r="AA3647">
        <f>IF(OR($B3647="",$Z3647=""),"",IF(N($M3647)&lt;$Z3647,"Delta","No Delta"))</f>
        <v/>
      </c>
      <c r="AB3647">
        <f>IF(OR($B3647="",$Z3647=""),"",MAX(0,$Z3647-N($M3647)))</f>
        <v/>
      </c>
      <c r="AC3647" s="46">
        <f>IF($B3647="","",IFERROR(INDEX('CCA Util %'!$H:$H,MATCH($B3647,'CCA Util %'!$E:$E,0)),""))</f>
        <v/>
      </c>
      <c r="AD3647">
        <f>IF($B3647="","",IFERROR(INDEX('CCA Util %'!$G:$G,MATCH($B3647,'CCA Util %'!$E:$E,0)),""))</f>
        <v/>
      </c>
      <c r="AE3647">
        <f>IF(OR($B3647="",$U3647=""),"",$U3647&amp;" &amp; "&amp;IF(OR($AD3647="",$AD3647=0),"Util NA",$AD3647&amp;" Util"))</f>
        <v/>
      </c>
    </row>
    <row r="3648" ht="15.75" customHeight="1" s="42">
      <c r="A3648" s="41" t="n"/>
      <c r="G3648" s="38" t="n"/>
      <c r="H3648" s="38" t="n"/>
      <c r="I3648" s="38" t="n"/>
      <c r="J3648" s="38" t="n"/>
      <c r="K3648" s="38" t="n"/>
      <c r="L3648" s="38" t="n"/>
      <c r="N3648" s="36">
        <f>IF($B3648="","",IF($C3648="SUPERSTORE","Superstore","DH"))</f>
        <v/>
      </c>
      <c r="O3648" s="36">
        <f>IF($B3648="","",IFERROR(VLOOKUP($B3648,Mapping!$A:$C,2,0),"Not Mapped"))</f>
        <v/>
      </c>
      <c r="P3648" s="36">
        <f>IF($B3648="","",IFERROR(VLOOKUP($B3648,Mapping!$A:$C,3,0),"Not Mapped"))</f>
        <v/>
      </c>
      <c r="Q3648" s="36">
        <f>IF($B3648="","",IFERROR(VLOOKUP($O3648,Leaders!$A:$B,2,0),"Not Mapped"))</f>
        <v/>
      </c>
      <c r="R3648" s="36">
        <f>IF($B3648="","",IF(COUNTIF(Exclusions!$A:$A,$B3648)&gt;0,"Yes","No"))</f>
        <v/>
      </c>
      <c r="S3648" s="38">
        <f>IF($B3648="","",MIN(1,DAY($A3648)/IF($N3648="Superstore",Settings!$B$5,Settings!$B$4)))</f>
        <v/>
      </c>
      <c r="T3648" s="38">
        <f>IF(OR($B3648="",$G3648="",$S3648=0),"",$G3648/$S3648)</f>
        <v/>
      </c>
      <c r="U3648" s="36">
        <f>IF($T3648="","",IF($T3648&lt;Settings!$B$8,"Critical",IF($T3648&lt;Settings!$B$9,"Semi Critical","Non Critical")))</f>
        <v/>
      </c>
      <c r="V3648" s="28" t="n"/>
      <c r="Z3648">
        <f>IF($B3648="","",IFERROR(VLOOKUP($B3648,'Plan HC for CCA'!$A:$B,2,0),""))</f>
        <v/>
      </c>
      <c r="AA3648">
        <f>IF(OR($B3648="",$Z3648=""),"",IF(N($M3648)&lt;$Z3648,"Delta","No Delta"))</f>
        <v/>
      </c>
      <c r="AB3648">
        <f>IF(OR($B3648="",$Z3648=""),"",MAX(0,$Z3648-N($M3648)))</f>
        <v/>
      </c>
      <c r="AC3648" s="46">
        <f>IF($B3648="","",IFERROR(INDEX('CCA Util %'!$H:$H,MATCH($B3648,'CCA Util %'!$E:$E,0)),""))</f>
        <v/>
      </c>
      <c r="AD3648">
        <f>IF($B3648="","",IFERROR(INDEX('CCA Util %'!$G:$G,MATCH($B3648,'CCA Util %'!$E:$E,0)),""))</f>
        <v/>
      </c>
      <c r="AE3648">
        <f>IF(OR($B3648="",$U3648=""),"",$U3648&amp;" &amp; "&amp;IF(OR($AD3648="",$AD3648=0),"Util NA",$AD3648&amp;" Util"))</f>
        <v/>
      </c>
    </row>
    <row r="3649" ht="15.75" customHeight="1" s="42">
      <c r="A3649" s="41" t="n"/>
      <c r="G3649" s="38" t="n"/>
      <c r="H3649" s="38" t="n"/>
      <c r="I3649" s="38" t="n"/>
      <c r="J3649" s="38" t="n"/>
      <c r="K3649" s="38" t="n"/>
      <c r="L3649" s="38" t="n"/>
      <c r="N3649" s="36">
        <f>IF($B3649="","",IF($C3649="SUPERSTORE","Superstore","DH"))</f>
        <v/>
      </c>
      <c r="O3649" s="36">
        <f>IF($B3649="","",IFERROR(VLOOKUP($B3649,Mapping!$A:$C,2,0),"Not Mapped"))</f>
        <v/>
      </c>
      <c r="P3649" s="36">
        <f>IF($B3649="","",IFERROR(VLOOKUP($B3649,Mapping!$A:$C,3,0),"Not Mapped"))</f>
        <v/>
      </c>
      <c r="Q3649" s="36">
        <f>IF($B3649="","",IFERROR(VLOOKUP($O3649,Leaders!$A:$B,2,0),"Not Mapped"))</f>
        <v/>
      </c>
      <c r="R3649" s="36">
        <f>IF($B3649="","",IF(COUNTIF(Exclusions!$A:$A,$B3649)&gt;0,"Yes","No"))</f>
        <v/>
      </c>
      <c r="S3649" s="38">
        <f>IF($B3649="","",MIN(1,DAY($A3649)/IF($N3649="Superstore",Settings!$B$5,Settings!$B$4)))</f>
        <v/>
      </c>
      <c r="T3649" s="38">
        <f>IF(OR($B3649="",$G3649="",$S3649=0),"",$G3649/$S3649)</f>
        <v/>
      </c>
      <c r="U3649" s="36">
        <f>IF($T3649="","",IF($T3649&lt;Settings!$B$8,"Critical",IF($T3649&lt;Settings!$B$9,"Semi Critical","Non Critical")))</f>
        <v/>
      </c>
      <c r="V3649" s="28" t="n"/>
      <c r="Z3649">
        <f>IF($B3649="","",IFERROR(VLOOKUP($B3649,'Plan HC for CCA'!$A:$B,2,0),""))</f>
        <v/>
      </c>
      <c r="AA3649">
        <f>IF(OR($B3649="",$Z3649=""),"",IF(N($M3649)&lt;$Z3649,"Delta","No Delta"))</f>
        <v/>
      </c>
      <c r="AB3649">
        <f>IF(OR($B3649="",$Z3649=""),"",MAX(0,$Z3649-N($M3649)))</f>
        <v/>
      </c>
      <c r="AC3649" s="46">
        <f>IF($B3649="","",IFERROR(INDEX('CCA Util %'!$H:$H,MATCH($B3649,'CCA Util %'!$E:$E,0)),""))</f>
        <v/>
      </c>
      <c r="AD3649">
        <f>IF($B3649="","",IFERROR(INDEX('CCA Util %'!$G:$G,MATCH($B3649,'CCA Util %'!$E:$E,0)),""))</f>
        <v/>
      </c>
      <c r="AE3649">
        <f>IF(OR($B3649="",$U3649=""),"",$U3649&amp;" &amp; "&amp;IF(OR($AD3649="",$AD3649=0),"Util NA",$AD3649&amp;" Util"))</f>
        <v/>
      </c>
    </row>
    <row r="3650" ht="15.75" customHeight="1" s="42">
      <c r="A3650" s="41" t="n"/>
      <c r="G3650" s="38" t="n"/>
      <c r="H3650" s="38" t="n"/>
      <c r="I3650" s="38" t="n"/>
      <c r="J3650" s="38" t="n"/>
      <c r="K3650" s="38" t="n"/>
      <c r="L3650" s="38" t="n"/>
      <c r="N3650" s="36">
        <f>IF($B3650="","",IF($C3650="SUPERSTORE","Superstore","DH"))</f>
        <v/>
      </c>
      <c r="O3650" s="36">
        <f>IF($B3650="","",IFERROR(VLOOKUP($B3650,Mapping!$A:$C,2,0),"Not Mapped"))</f>
        <v/>
      </c>
      <c r="P3650" s="36">
        <f>IF($B3650="","",IFERROR(VLOOKUP($B3650,Mapping!$A:$C,3,0),"Not Mapped"))</f>
        <v/>
      </c>
      <c r="Q3650" s="36">
        <f>IF($B3650="","",IFERROR(VLOOKUP($O3650,Leaders!$A:$B,2,0),"Not Mapped"))</f>
        <v/>
      </c>
      <c r="R3650" s="36">
        <f>IF($B3650="","",IF(COUNTIF(Exclusions!$A:$A,$B3650)&gt;0,"Yes","No"))</f>
        <v/>
      </c>
      <c r="S3650" s="38">
        <f>IF($B3650="","",MIN(1,DAY($A3650)/IF($N3650="Superstore",Settings!$B$5,Settings!$B$4)))</f>
        <v/>
      </c>
      <c r="T3650" s="38">
        <f>IF(OR($B3650="",$G3650="",$S3650=0),"",$G3650/$S3650)</f>
        <v/>
      </c>
      <c r="U3650" s="36">
        <f>IF($T3650="","",IF($T3650&lt;Settings!$B$8,"Critical",IF($T3650&lt;Settings!$B$9,"Semi Critical","Non Critical")))</f>
        <v/>
      </c>
      <c r="V3650" s="28" t="n"/>
      <c r="Z3650">
        <f>IF($B3650="","",IFERROR(VLOOKUP($B3650,'Plan HC for CCA'!$A:$B,2,0),""))</f>
        <v/>
      </c>
      <c r="AA3650">
        <f>IF(OR($B3650="",$Z3650=""),"",IF(N($M3650)&lt;$Z3650,"Delta","No Delta"))</f>
        <v/>
      </c>
      <c r="AB3650">
        <f>IF(OR($B3650="",$Z3650=""),"",MAX(0,$Z3650-N($M3650)))</f>
        <v/>
      </c>
      <c r="AC3650" s="46">
        <f>IF($B3650="","",IFERROR(INDEX('CCA Util %'!$H:$H,MATCH($B3650,'CCA Util %'!$E:$E,0)),""))</f>
        <v/>
      </c>
      <c r="AD3650">
        <f>IF($B3650="","",IFERROR(INDEX('CCA Util %'!$G:$G,MATCH($B3650,'CCA Util %'!$E:$E,0)),""))</f>
        <v/>
      </c>
      <c r="AE3650">
        <f>IF(OR($B3650="",$U3650=""),"",$U3650&amp;" &amp; "&amp;IF(OR($AD3650="",$AD3650=0),"Util NA",$AD3650&amp;" Util"))</f>
        <v/>
      </c>
    </row>
    <row r="3651" ht="15.75" customHeight="1" s="42">
      <c r="A3651" s="41" t="n"/>
      <c r="G3651" s="38" t="n"/>
      <c r="H3651" s="38" t="n"/>
      <c r="I3651" s="38" t="n"/>
      <c r="J3651" s="38" t="n"/>
      <c r="K3651" s="38" t="n"/>
      <c r="L3651" s="38" t="n"/>
      <c r="N3651" s="36">
        <f>IF($B3651="","",IF($C3651="SUPERSTORE","Superstore","DH"))</f>
        <v/>
      </c>
      <c r="O3651" s="36">
        <f>IF($B3651="","",IFERROR(VLOOKUP($B3651,Mapping!$A:$C,2,0),"Not Mapped"))</f>
        <v/>
      </c>
      <c r="P3651" s="36">
        <f>IF($B3651="","",IFERROR(VLOOKUP($B3651,Mapping!$A:$C,3,0),"Not Mapped"))</f>
        <v/>
      </c>
      <c r="Q3651" s="36">
        <f>IF($B3651="","",IFERROR(VLOOKUP($O3651,Leaders!$A:$B,2,0),"Not Mapped"))</f>
        <v/>
      </c>
      <c r="R3651" s="36">
        <f>IF($B3651="","",IF(COUNTIF(Exclusions!$A:$A,$B3651)&gt;0,"Yes","No"))</f>
        <v/>
      </c>
      <c r="S3651" s="38">
        <f>IF($B3651="","",MIN(1,DAY($A3651)/IF($N3651="Superstore",Settings!$B$5,Settings!$B$4)))</f>
        <v/>
      </c>
      <c r="T3651" s="38">
        <f>IF(OR($B3651="",$G3651="",$S3651=0),"",$G3651/$S3651)</f>
        <v/>
      </c>
      <c r="U3651" s="36">
        <f>IF($T3651="","",IF($T3651&lt;Settings!$B$8,"Critical",IF($T3651&lt;Settings!$B$9,"Semi Critical","Non Critical")))</f>
        <v/>
      </c>
      <c r="V3651" s="28" t="n"/>
      <c r="Z3651">
        <f>IF($B3651="","",IFERROR(VLOOKUP($B3651,'Plan HC for CCA'!$A:$B,2,0),""))</f>
        <v/>
      </c>
      <c r="AA3651">
        <f>IF(OR($B3651="",$Z3651=""),"",IF(N($M3651)&lt;$Z3651,"Delta","No Delta"))</f>
        <v/>
      </c>
      <c r="AB3651">
        <f>IF(OR($B3651="",$Z3651=""),"",MAX(0,$Z3651-N($M3651)))</f>
        <v/>
      </c>
      <c r="AC3651" s="46">
        <f>IF($B3651="","",IFERROR(INDEX('CCA Util %'!$H:$H,MATCH($B3651,'CCA Util %'!$E:$E,0)),""))</f>
        <v/>
      </c>
      <c r="AD3651">
        <f>IF($B3651="","",IFERROR(INDEX('CCA Util %'!$G:$G,MATCH($B3651,'CCA Util %'!$E:$E,0)),""))</f>
        <v/>
      </c>
      <c r="AE3651">
        <f>IF(OR($B3651="",$U3651=""),"",$U3651&amp;" &amp; "&amp;IF(OR($AD3651="",$AD3651=0),"Util NA",$AD3651&amp;" Util"))</f>
        <v/>
      </c>
    </row>
    <row r="3652" ht="15.75" customHeight="1" s="42">
      <c r="A3652" s="41" t="n"/>
      <c r="G3652" s="38" t="n"/>
      <c r="H3652" s="38" t="n"/>
      <c r="I3652" s="38" t="n"/>
      <c r="J3652" s="38" t="n"/>
      <c r="K3652" s="38" t="n"/>
      <c r="L3652" s="38" t="n"/>
      <c r="N3652" s="36">
        <f>IF($B3652="","",IF($C3652="SUPERSTORE","Superstore","DH"))</f>
        <v/>
      </c>
      <c r="O3652" s="36">
        <f>IF($B3652="","",IFERROR(VLOOKUP($B3652,Mapping!$A:$C,2,0),"Not Mapped"))</f>
        <v/>
      </c>
      <c r="P3652" s="36">
        <f>IF($B3652="","",IFERROR(VLOOKUP($B3652,Mapping!$A:$C,3,0),"Not Mapped"))</f>
        <v/>
      </c>
      <c r="Q3652" s="36">
        <f>IF($B3652="","",IFERROR(VLOOKUP($O3652,Leaders!$A:$B,2,0),"Not Mapped"))</f>
        <v/>
      </c>
      <c r="R3652" s="36">
        <f>IF($B3652="","",IF(COUNTIF(Exclusions!$A:$A,$B3652)&gt;0,"Yes","No"))</f>
        <v/>
      </c>
      <c r="S3652" s="38">
        <f>IF($B3652="","",MIN(1,DAY($A3652)/IF($N3652="Superstore",Settings!$B$5,Settings!$B$4)))</f>
        <v/>
      </c>
      <c r="T3652" s="38">
        <f>IF(OR($B3652="",$G3652="",$S3652=0),"",$G3652/$S3652)</f>
        <v/>
      </c>
      <c r="U3652" s="36">
        <f>IF($T3652="","",IF($T3652&lt;Settings!$B$8,"Critical",IF($T3652&lt;Settings!$B$9,"Semi Critical","Non Critical")))</f>
        <v/>
      </c>
      <c r="V3652" s="28" t="n"/>
      <c r="Z3652">
        <f>IF($B3652="","",IFERROR(VLOOKUP($B3652,'Plan HC for CCA'!$A:$B,2,0),""))</f>
        <v/>
      </c>
      <c r="AA3652">
        <f>IF(OR($B3652="",$Z3652=""),"",IF(N($M3652)&lt;$Z3652,"Delta","No Delta"))</f>
        <v/>
      </c>
      <c r="AB3652">
        <f>IF(OR($B3652="",$Z3652=""),"",MAX(0,$Z3652-N($M3652)))</f>
        <v/>
      </c>
      <c r="AC3652" s="46">
        <f>IF($B3652="","",IFERROR(INDEX('CCA Util %'!$H:$H,MATCH($B3652,'CCA Util %'!$E:$E,0)),""))</f>
        <v/>
      </c>
      <c r="AD3652">
        <f>IF($B3652="","",IFERROR(INDEX('CCA Util %'!$G:$G,MATCH($B3652,'CCA Util %'!$E:$E,0)),""))</f>
        <v/>
      </c>
      <c r="AE3652">
        <f>IF(OR($B3652="",$U3652=""),"",$U3652&amp;" &amp; "&amp;IF(OR($AD3652="",$AD3652=0),"Util NA",$AD3652&amp;" Util"))</f>
        <v/>
      </c>
    </row>
    <row r="3653" ht="15.75" customHeight="1" s="42">
      <c r="A3653" s="41" t="n"/>
      <c r="G3653" s="38" t="n"/>
      <c r="H3653" s="38" t="n"/>
      <c r="I3653" s="38" t="n"/>
      <c r="J3653" s="38" t="n"/>
      <c r="K3653" s="38" t="n"/>
      <c r="L3653" s="38" t="n"/>
      <c r="N3653" s="36">
        <f>IF($B3653="","",IF($C3653="SUPERSTORE","Superstore","DH"))</f>
        <v/>
      </c>
      <c r="O3653" s="36">
        <f>IF($B3653="","",IFERROR(VLOOKUP($B3653,Mapping!$A:$C,2,0),"Not Mapped"))</f>
        <v/>
      </c>
      <c r="P3653" s="36">
        <f>IF($B3653="","",IFERROR(VLOOKUP($B3653,Mapping!$A:$C,3,0),"Not Mapped"))</f>
        <v/>
      </c>
      <c r="Q3653" s="36">
        <f>IF($B3653="","",IFERROR(VLOOKUP($O3653,Leaders!$A:$B,2,0),"Not Mapped"))</f>
        <v/>
      </c>
      <c r="R3653" s="36">
        <f>IF($B3653="","",IF(COUNTIF(Exclusions!$A:$A,$B3653)&gt;0,"Yes","No"))</f>
        <v/>
      </c>
      <c r="S3653" s="38">
        <f>IF($B3653="","",MIN(1,DAY($A3653)/IF($N3653="Superstore",Settings!$B$5,Settings!$B$4)))</f>
        <v/>
      </c>
      <c r="T3653" s="38">
        <f>IF(OR($B3653="",$G3653="",$S3653=0),"",$G3653/$S3653)</f>
        <v/>
      </c>
      <c r="U3653" s="36">
        <f>IF($T3653="","",IF($T3653&lt;Settings!$B$8,"Critical",IF($T3653&lt;Settings!$B$9,"Semi Critical","Non Critical")))</f>
        <v/>
      </c>
      <c r="V3653" s="28" t="n"/>
      <c r="Z3653">
        <f>IF($B3653="","",IFERROR(VLOOKUP($B3653,'Plan HC for CCA'!$A:$B,2,0),""))</f>
        <v/>
      </c>
      <c r="AA3653">
        <f>IF(OR($B3653="",$Z3653=""),"",IF(N($M3653)&lt;$Z3653,"Delta","No Delta"))</f>
        <v/>
      </c>
      <c r="AB3653">
        <f>IF(OR($B3653="",$Z3653=""),"",MAX(0,$Z3653-N($M3653)))</f>
        <v/>
      </c>
      <c r="AC3653" s="46">
        <f>IF($B3653="","",IFERROR(INDEX('CCA Util %'!$H:$H,MATCH($B3653,'CCA Util %'!$E:$E,0)),""))</f>
        <v/>
      </c>
      <c r="AD3653">
        <f>IF($B3653="","",IFERROR(INDEX('CCA Util %'!$G:$G,MATCH($B3653,'CCA Util %'!$E:$E,0)),""))</f>
        <v/>
      </c>
      <c r="AE3653">
        <f>IF(OR($B3653="",$U3653=""),"",$U3653&amp;" &amp; "&amp;IF(OR($AD3653="",$AD3653=0),"Util NA",$AD3653&amp;" Util"))</f>
        <v/>
      </c>
    </row>
    <row r="3654" ht="15.75" customHeight="1" s="42">
      <c r="A3654" s="41" t="n"/>
      <c r="G3654" s="38" t="n"/>
      <c r="H3654" s="38" t="n"/>
      <c r="I3654" s="38" t="n"/>
      <c r="J3654" s="38" t="n"/>
      <c r="K3654" s="38" t="n"/>
      <c r="L3654" s="38" t="n"/>
      <c r="N3654" s="36">
        <f>IF($B3654="","",IF($C3654="SUPERSTORE","Superstore","DH"))</f>
        <v/>
      </c>
      <c r="O3654" s="36">
        <f>IF($B3654="","",IFERROR(VLOOKUP($B3654,Mapping!$A:$C,2,0),"Not Mapped"))</f>
        <v/>
      </c>
      <c r="P3654" s="36">
        <f>IF($B3654="","",IFERROR(VLOOKUP($B3654,Mapping!$A:$C,3,0),"Not Mapped"))</f>
        <v/>
      </c>
      <c r="Q3654" s="36">
        <f>IF($B3654="","",IFERROR(VLOOKUP($O3654,Leaders!$A:$B,2,0),"Not Mapped"))</f>
        <v/>
      </c>
      <c r="R3654" s="36">
        <f>IF($B3654="","",IF(COUNTIF(Exclusions!$A:$A,$B3654)&gt;0,"Yes","No"))</f>
        <v/>
      </c>
      <c r="S3654" s="38">
        <f>IF($B3654="","",MIN(1,DAY($A3654)/IF($N3654="Superstore",Settings!$B$5,Settings!$B$4)))</f>
        <v/>
      </c>
      <c r="T3654" s="38">
        <f>IF(OR($B3654="",$G3654="",$S3654=0),"",$G3654/$S3654)</f>
        <v/>
      </c>
      <c r="U3654" s="36">
        <f>IF($T3654="","",IF($T3654&lt;Settings!$B$8,"Critical",IF($T3654&lt;Settings!$B$9,"Semi Critical","Non Critical")))</f>
        <v/>
      </c>
      <c r="V3654" s="28" t="n"/>
      <c r="Z3654">
        <f>IF($B3654="","",IFERROR(VLOOKUP($B3654,'Plan HC for CCA'!$A:$B,2,0),""))</f>
        <v/>
      </c>
      <c r="AA3654">
        <f>IF(OR($B3654="",$Z3654=""),"",IF(N($M3654)&lt;$Z3654,"Delta","No Delta"))</f>
        <v/>
      </c>
      <c r="AB3654">
        <f>IF(OR($B3654="",$Z3654=""),"",MAX(0,$Z3654-N($M3654)))</f>
        <v/>
      </c>
      <c r="AC3654" s="46">
        <f>IF($B3654="","",IFERROR(INDEX('CCA Util %'!$H:$H,MATCH($B3654,'CCA Util %'!$E:$E,0)),""))</f>
        <v/>
      </c>
      <c r="AD3654">
        <f>IF($B3654="","",IFERROR(INDEX('CCA Util %'!$G:$G,MATCH($B3654,'CCA Util %'!$E:$E,0)),""))</f>
        <v/>
      </c>
      <c r="AE3654">
        <f>IF(OR($B3654="",$U3654=""),"",$U3654&amp;" &amp; "&amp;IF(OR($AD3654="",$AD3654=0),"Util NA",$AD3654&amp;" Util"))</f>
        <v/>
      </c>
    </row>
    <row r="3655" ht="15.75" customHeight="1" s="42">
      <c r="A3655" s="41" t="n"/>
      <c r="G3655" s="38" t="n"/>
      <c r="H3655" s="38" t="n"/>
      <c r="I3655" s="38" t="n"/>
      <c r="J3655" s="38" t="n"/>
      <c r="K3655" s="38" t="n"/>
      <c r="L3655" s="38" t="n"/>
      <c r="N3655" s="36">
        <f>IF($B3655="","",IF($C3655="SUPERSTORE","Superstore","DH"))</f>
        <v/>
      </c>
      <c r="O3655" s="36">
        <f>IF($B3655="","",IFERROR(VLOOKUP($B3655,Mapping!$A:$C,2,0),"Not Mapped"))</f>
        <v/>
      </c>
      <c r="P3655" s="36">
        <f>IF($B3655="","",IFERROR(VLOOKUP($B3655,Mapping!$A:$C,3,0),"Not Mapped"))</f>
        <v/>
      </c>
      <c r="Q3655" s="36">
        <f>IF($B3655="","",IFERROR(VLOOKUP($O3655,Leaders!$A:$B,2,0),"Not Mapped"))</f>
        <v/>
      </c>
      <c r="R3655" s="36">
        <f>IF($B3655="","",IF(COUNTIF(Exclusions!$A:$A,$B3655)&gt;0,"Yes","No"))</f>
        <v/>
      </c>
      <c r="S3655" s="38">
        <f>IF($B3655="","",MIN(1,DAY($A3655)/IF($N3655="Superstore",Settings!$B$5,Settings!$B$4)))</f>
        <v/>
      </c>
      <c r="T3655" s="38">
        <f>IF(OR($B3655="",$G3655="",$S3655=0),"",$G3655/$S3655)</f>
        <v/>
      </c>
      <c r="U3655" s="36">
        <f>IF($T3655="","",IF($T3655&lt;Settings!$B$8,"Critical",IF($T3655&lt;Settings!$B$9,"Semi Critical","Non Critical")))</f>
        <v/>
      </c>
      <c r="V3655" s="28" t="n"/>
      <c r="Z3655">
        <f>IF($B3655="","",IFERROR(VLOOKUP($B3655,'Plan HC for CCA'!$A:$B,2,0),""))</f>
        <v/>
      </c>
      <c r="AA3655">
        <f>IF(OR($B3655="",$Z3655=""),"",IF(N($M3655)&lt;$Z3655,"Delta","No Delta"))</f>
        <v/>
      </c>
      <c r="AB3655">
        <f>IF(OR($B3655="",$Z3655=""),"",MAX(0,$Z3655-N($M3655)))</f>
        <v/>
      </c>
      <c r="AC3655" s="46">
        <f>IF($B3655="","",IFERROR(INDEX('CCA Util %'!$H:$H,MATCH($B3655,'CCA Util %'!$E:$E,0)),""))</f>
        <v/>
      </c>
      <c r="AD3655">
        <f>IF($B3655="","",IFERROR(INDEX('CCA Util %'!$G:$G,MATCH($B3655,'CCA Util %'!$E:$E,0)),""))</f>
        <v/>
      </c>
      <c r="AE3655">
        <f>IF(OR($B3655="",$U3655=""),"",$U3655&amp;" &amp; "&amp;IF(OR($AD3655="",$AD3655=0),"Util NA",$AD3655&amp;" Util"))</f>
        <v/>
      </c>
    </row>
    <row r="3656" ht="15.75" customHeight="1" s="42">
      <c r="A3656" s="41" t="n"/>
      <c r="G3656" s="38" t="n"/>
      <c r="H3656" s="38" t="n"/>
      <c r="I3656" s="38" t="n"/>
      <c r="J3656" s="38" t="n"/>
      <c r="K3656" s="38" t="n"/>
      <c r="L3656" s="38" t="n"/>
      <c r="N3656" s="36">
        <f>IF($B3656="","",IF($C3656="SUPERSTORE","Superstore","DH"))</f>
        <v/>
      </c>
      <c r="O3656" s="36">
        <f>IF($B3656="","",IFERROR(VLOOKUP($B3656,Mapping!$A:$C,2,0),"Not Mapped"))</f>
        <v/>
      </c>
      <c r="P3656" s="36">
        <f>IF($B3656="","",IFERROR(VLOOKUP($B3656,Mapping!$A:$C,3,0),"Not Mapped"))</f>
        <v/>
      </c>
      <c r="Q3656" s="36">
        <f>IF($B3656="","",IFERROR(VLOOKUP($O3656,Leaders!$A:$B,2,0),"Not Mapped"))</f>
        <v/>
      </c>
      <c r="R3656" s="36">
        <f>IF($B3656="","",IF(COUNTIF(Exclusions!$A:$A,$B3656)&gt;0,"Yes","No"))</f>
        <v/>
      </c>
      <c r="S3656" s="38">
        <f>IF($B3656="","",MIN(1,DAY($A3656)/IF($N3656="Superstore",Settings!$B$5,Settings!$B$4)))</f>
        <v/>
      </c>
      <c r="T3656" s="38">
        <f>IF(OR($B3656="",$G3656="",$S3656=0),"",$G3656/$S3656)</f>
        <v/>
      </c>
      <c r="U3656" s="36">
        <f>IF($T3656="","",IF($T3656&lt;Settings!$B$8,"Critical",IF($T3656&lt;Settings!$B$9,"Semi Critical","Non Critical")))</f>
        <v/>
      </c>
      <c r="V3656" s="28" t="n"/>
      <c r="Z3656">
        <f>IF($B3656="","",IFERROR(VLOOKUP($B3656,'Plan HC for CCA'!$A:$B,2,0),""))</f>
        <v/>
      </c>
      <c r="AA3656">
        <f>IF(OR($B3656="",$Z3656=""),"",IF(N($M3656)&lt;$Z3656,"Delta","No Delta"))</f>
        <v/>
      </c>
      <c r="AB3656">
        <f>IF(OR($B3656="",$Z3656=""),"",MAX(0,$Z3656-N($M3656)))</f>
        <v/>
      </c>
      <c r="AC3656" s="46">
        <f>IF($B3656="","",IFERROR(INDEX('CCA Util %'!$H:$H,MATCH($B3656,'CCA Util %'!$E:$E,0)),""))</f>
        <v/>
      </c>
      <c r="AD3656">
        <f>IF($B3656="","",IFERROR(INDEX('CCA Util %'!$G:$G,MATCH($B3656,'CCA Util %'!$E:$E,0)),""))</f>
        <v/>
      </c>
      <c r="AE3656">
        <f>IF(OR($B3656="",$U3656=""),"",$U3656&amp;" &amp; "&amp;IF(OR($AD3656="",$AD3656=0),"Util NA",$AD3656&amp;" Util"))</f>
        <v/>
      </c>
    </row>
    <row r="3657" ht="15.75" customHeight="1" s="42">
      <c r="A3657" s="41" t="n"/>
      <c r="G3657" s="38" t="n"/>
      <c r="H3657" s="38" t="n"/>
      <c r="I3657" s="38" t="n"/>
      <c r="J3657" s="38" t="n"/>
      <c r="K3657" s="38" t="n"/>
      <c r="L3657" s="38" t="n"/>
      <c r="N3657" s="36">
        <f>IF($B3657="","",IF($C3657="SUPERSTORE","Superstore","DH"))</f>
        <v/>
      </c>
      <c r="O3657" s="36">
        <f>IF($B3657="","",IFERROR(VLOOKUP($B3657,Mapping!$A:$C,2,0),"Not Mapped"))</f>
        <v/>
      </c>
      <c r="P3657" s="36">
        <f>IF($B3657="","",IFERROR(VLOOKUP($B3657,Mapping!$A:$C,3,0),"Not Mapped"))</f>
        <v/>
      </c>
      <c r="Q3657" s="36">
        <f>IF($B3657="","",IFERROR(VLOOKUP($O3657,Leaders!$A:$B,2,0),"Not Mapped"))</f>
        <v/>
      </c>
      <c r="R3657" s="36">
        <f>IF($B3657="","",IF(COUNTIF(Exclusions!$A:$A,$B3657)&gt;0,"Yes","No"))</f>
        <v/>
      </c>
      <c r="S3657" s="38">
        <f>IF($B3657="","",MIN(1,DAY($A3657)/IF($N3657="Superstore",Settings!$B$5,Settings!$B$4)))</f>
        <v/>
      </c>
      <c r="T3657" s="38">
        <f>IF(OR($B3657="",$G3657="",$S3657=0),"",$G3657/$S3657)</f>
        <v/>
      </c>
      <c r="U3657" s="36">
        <f>IF($T3657="","",IF($T3657&lt;Settings!$B$8,"Critical",IF($T3657&lt;Settings!$B$9,"Semi Critical","Non Critical")))</f>
        <v/>
      </c>
      <c r="V3657" s="28" t="n"/>
      <c r="Z3657">
        <f>IF($B3657="","",IFERROR(VLOOKUP($B3657,'Plan HC for CCA'!$A:$B,2,0),""))</f>
        <v/>
      </c>
      <c r="AA3657">
        <f>IF(OR($B3657="",$Z3657=""),"",IF(N($M3657)&lt;$Z3657,"Delta","No Delta"))</f>
        <v/>
      </c>
      <c r="AB3657">
        <f>IF(OR($B3657="",$Z3657=""),"",MAX(0,$Z3657-N($M3657)))</f>
        <v/>
      </c>
      <c r="AC3657" s="46">
        <f>IF($B3657="","",IFERROR(INDEX('CCA Util %'!$H:$H,MATCH($B3657,'CCA Util %'!$E:$E,0)),""))</f>
        <v/>
      </c>
      <c r="AD3657">
        <f>IF($B3657="","",IFERROR(INDEX('CCA Util %'!$G:$G,MATCH($B3657,'CCA Util %'!$E:$E,0)),""))</f>
        <v/>
      </c>
      <c r="AE3657">
        <f>IF(OR($B3657="",$U3657=""),"",$U3657&amp;" &amp; "&amp;IF(OR($AD3657="",$AD3657=0),"Util NA",$AD3657&amp;" Util"))</f>
        <v/>
      </c>
    </row>
    <row r="3658" ht="15.75" customHeight="1" s="42">
      <c r="A3658" s="41" t="n"/>
      <c r="G3658" s="38" t="n"/>
      <c r="H3658" s="38" t="n"/>
      <c r="I3658" s="38" t="n"/>
      <c r="J3658" s="38" t="n"/>
      <c r="K3658" s="38" t="n"/>
      <c r="L3658" s="38" t="n"/>
      <c r="N3658" s="36">
        <f>IF($B3658="","",IF($C3658="SUPERSTORE","Superstore","DH"))</f>
        <v/>
      </c>
      <c r="O3658" s="36">
        <f>IF($B3658="","",IFERROR(VLOOKUP($B3658,Mapping!$A:$C,2,0),"Not Mapped"))</f>
        <v/>
      </c>
      <c r="P3658" s="36">
        <f>IF($B3658="","",IFERROR(VLOOKUP($B3658,Mapping!$A:$C,3,0),"Not Mapped"))</f>
        <v/>
      </c>
      <c r="Q3658" s="36">
        <f>IF($B3658="","",IFERROR(VLOOKUP($O3658,Leaders!$A:$B,2,0),"Not Mapped"))</f>
        <v/>
      </c>
      <c r="R3658" s="36">
        <f>IF($B3658="","",IF(COUNTIF(Exclusions!$A:$A,$B3658)&gt;0,"Yes","No"))</f>
        <v/>
      </c>
      <c r="S3658" s="38">
        <f>IF($B3658="","",MIN(1,DAY($A3658)/IF($N3658="Superstore",Settings!$B$5,Settings!$B$4)))</f>
        <v/>
      </c>
      <c r="T3658" s="38">
        <f>IF(OR($B3658="",$G3658="",$S3658=0),"",$G3658/$S3658)</f>
        <v/>
      </c>
      <c r="U3658" s="36">
        <f>IF($T3658="","",IF($T3658&lt;Settings!$B$8,"Critical",IF($T3658&lt;Settings!$B$9,"Semi Critical","Non Critical")))</f>
        <v/>
      </c>
      <c r="V3658" s="28" t="n"/>
      <c r="Z3658">
        <f>IF($B3658="","",IFERROR(VLOOKUP($B3658,'Plan HC for CCA'!$A:$B,2,0),""))</f>
        <v/>
      </c>
      <c r="AA3658">
        <f>IF(OR($B3658="",$Z3658=""),"",IF(N($M3658)&lt;$Z3658,"Delta","No Delta"))</f>
        <v/>
      </c>
      <c r="AB3658">
        <f>IF(OR($B3658="",$Z3658=""),"",MAX(0,$Z3658-N($M3658)))</f>
        <v/>
      </c>
      <c r="AC3658" s="46">
        <f>IF($B3658="","",IFERROR(INDEX('CCA Util %'!$H:$H,MATCH($B3658,'CCA Util %'!$E:$E,0)),""))</f>
        <v/>
      </c>
      <c r="AD3658">
        <f>IF($B3658="","",IFERROR(INDEX('CCA Util %'!$G:$G,MATCH($B3658,'CCA Util %'!$E:$E,0)),""))</f>
        <v/>
      </c>
      <c r="AE3658">
        <f>IF(OR($B3658="",$U3658=""),"",$U3658&amp;" &amp; "&amp;IF(OR($AD3658="",$AD3658=0),"Util NA",$AD3658&amp;" Util"))</f>
        <v/>
      </c>
    </row>
    <row r="3659" ht="15.75" customHeight="1" s="42">
      <c r="A3659" s="41" t="n"/>
      <c r="G3659" s="38" t="n"/>
      <c r="H3659" s="38" t="n"/>
      <c r="I3659" s="38" t="n"/>
      <c r="J3659" s="38" t="n"/>
      <c r="K3659" s="38" t="n"/>
      <c r="L3659" s="38" t="n"/>
      <c r="N3659" s="36">
        <f>IF($B3659="","",IF($C3659="SUPERSTORE","Superstore","DH"))</f>
        <v/>
      </c>
      <c r="O3659" s="36">
        <f>IF($B3659="","",IFERROR(VLOOKUP($B3659,Mapping!$A:$C,2,0),"Not Mapped"))</f>
        <v/>
      </c>
      <c r="P3659" s="36">
        <f>IF($B3659="","",IFERROR(VLOOKUP($B3659,Mapping!$A:$C,3,0),"Not Mapped"))</f>
        <v/>
      </c>
      <c r="Q3659" s="36">
        <f>IF($B3659="","",IFERROR(VLOOKUP($O3659,Leaders!$A:$B,2,0),"Not Mapped"))</f>
        <v/>
      </c>
      <c r="R3659" s="36">
        <f>IF($B3659="","",IF(COUNTIF(Exclusions!$A:$A,$B3659)&gt;0,"Yes","No"))</f>
        <v/>
      </c>
      <c r="S3659" s="38">
        <f>IF($B3659="","",MIN(1,DAY($A3659)/IF($N3659="Superstore",Settings!$B$5,Settings!$B$4)))</f>
        <v/>
      </c>
      <c r="T3659" s="38">
        <f>IF(OR($B3659="",$G3659="",$S3659=0),"",$G3659/$S3659)</f>
        <v/>
      </c>
      <c r="U3659" s="36">
        <f>IF($T3659="","",IF($T3659&lt;Settings!$B$8,"Critical",IF($T3659&lt;Settings!$B$9,"Semi Critical","Non Critical")))</f>
        <v/>
      </c>
      <c r="V3659" s="28" t="n"/>
      <c r="Z3659">
        <f>IF($B3659="","",IFERROR(VLOOKUP($B3659,'Plan HC for CCA'!$A:$B,2,0),""))</f>
        <v/>
      </c>
      <c r="AA3659">
        <f>IF(OR($B3659="",$Z3659=""),"",IF(N($M3659)&lt;$Z3659,"Delta","No Delta"))</f>
        <v/>
      </c>
      <c r="AB3659">
        <f>IF(OR($B3659="",$Z3659=""),"",MAX(0,$Z3659-N($M3659)))</f>
        <v/>
      </c>
      <c r="AC3659" s="46">
        <f>IF($B3659="","",IFERROR(INDEX('CCA Util %'!$H:$H,MATCH($B3659,'CCA Util %'!$E:$E,0)),""))</f>
        <v/>
      </c>
      <c r="AD3659">
        <f>IF($B3659="","",IFERROR(INDEX('CCA Util %'!$G:$G,MATCH($B3659,'CCA Util %'!$E:$E,0)),""))</f>
        <v/>
      </c>
      <c r="AE3659">
        <f>IF(OR($B3659="",$U3659=""),"",$U3659&amp;" &amp; "&amp;IF(OR($AD3659="",$AD3659=0),"Util NA",$AD3659&amp;" Util"))</f>
        <v/>
      </c>
    </row>
    <row r="3660" ht="15.75" customHeight="1" s="42">
      <c r="A3660" s="41" t="n"/>
      <c r="G3660" s="38" t="n"/>
      <c r="H3660" s="38" t="n"/>
      <c r="I3660" s="38" t="n"/>
      <c r="J3660" s="38" t="n"/>
      <c r="K3660" s="38" t="n"/>
      <c r="L3660" s="38" t="n"/>
      <c r="N3660" s="36">
        <f>IF($B3660="","",IF($C3660="SUPERSTORE","Superstore","DH"))</f>
        <v/>
      </c>
      <c r="O3660" s="36">
        <f>IF($B3660="","",IFERROR(VLOOKUP($B3660,Mapping!$A:$C,2,0),"Not Mapped"))</f>
        <v/>
      </c>
      <c r="P3660" s="36">
        <f>IF($B3660="","",IFERROR(VLOOKUP($B3660,Mapping!$A:$C,3,0),"Not Mapped"))</f>
        <v/>
      </c>
      <c r="Q3660" s="36">
        <f>IF($B3660="","",IFERROR(VLOOKUP($O3660,Leaders!$A:$B,2,0),"Not Mapped"))</f>
        <v/>
      </c>
      <c r="R3660" s="36">
        <f>IF($B3660="","",IF(COUNTIF(Exclusions!$A:$A,$B3660)&gt;0,"Yes","No"))</f>
        <v/>
      </c>
      <c r="S3660" s="38">
        <f>IF($B3660="","",MIN(1,DAY($A3660)/IF($N3660="Superstore",Settings!$B$5,Settings!$B$4)))</f>
        <v/>
      </c>
      <c r="T3660" s="38">
        <f>IF(OR($B3660="",$G3660="",$S3660=0),"",$G3660/$S3660)</f>
        <v/>
      </c>
      <c r="U3660" s="36">
        <f>IF($T3660="","",IF($T3660&lt;Settings!$B$8,"Critical",IF($T3660&lt;Settings!$B$9,"Semi Critical","Non Critical")))</f>
        <v/>
      </c>
      <c r="V3660" s="28" t="n"/>
      <c r="Z3660">
        <f>IF($B3660="","",IFERROR(VLOOKUP($B3660,'Plan HC for CCA'!$A:$B,2,0),""))</f>
        <v/>
      </c>
      <c r="AA3660">
        <f>IF(OR($B3660="",$Z3660=""),"",IF(N($M3660)&lt;$Z3660,"Delta","No Delta"))</f>
        <v/>
      </c>
      <c r="AB3660">
        <f>IF(OR($B3660="",$Z3660=""),"",MAX(0,$Z3660-N($M3660)))</f>
        <v/>
      </c>
      <c r="AC3660" s="46">
        <f>IF($B3660="","",IFERROR(INDEX('CCA Util %'!$H:$H,MATCH($B3660,'CCA Util %'!$E:$E,0)),""))</f>
        <v/>
      </c>
      <c r="AD3660">
        <f>IF($B3660="","",IFERROR(INDEX('CCA Util %'!$G:$G,MATCH($B3660,'CCA Util %'!$E:$E,0)),""))</f>
        <v/>
      </c>
      <c r="AE3660">
        <f>IF(OR($B3660="",$U3660=""),"",$U3660&amp;" &amp; "&amp;IF(OR($AD3660="",$AD3660=0),"Util NA",$AD3660&amp;" Util"))</f>
        <v/>
      </c>
    </row>
    <row r="3661" ht="15.75" customHeight="1" s="42">
      <c r="A3661" s="41" t="n"/>
      <c r="G3661" s="38" t="n"/>
      <c r="H3661" s="38" t="n"/>
      <c r="I3661" s="38" t="n"/>
      <c r="J3661" s="38" t="n"/>
      <c r="K3661" s="38" t="n"/>
      <c r="L3661" s="38" t="n"/>
      <c r="N3661" s="36">
        <f>IF($B3661="","",IF($C3661="SUPERSTORE","Superstore","DH"))</f>
        <v/>
      </c>
      <c r="O3661" s="36">
        <f>IF($B3661="","",IFERROR(VLOOKUP($B3661,Mapping!$A:$C,2,0),"Not Mapped"))</f>
        <v/>
      </c>
      <c r="P3661" s="36">
        <f>IF($B3661="","",IFERROR(VLOOKUP($B3661,Mapping!$A:$C,3,0),"Not Mapped"))</f>
        <v/>
      </c>
      <c r="Q3661" s="36">
        <f>IF($B3661="","",IFERROR(VLOOKUP($O3661,Leaders!$A:$B,2,0),"Not Mapped"))</f>
        <v/>
      </c>
      <c r="R3661" s="36">
        <f>IF($B3661="","",IF(COUNTIF(Exclusions!$A:$A,$B3661)&gt;0,"Yes","No"))</f>
        <v/>
      </c>
      <c r="S3661" s="38">
        <f>IF($B3661="","",MIN(1,DAY($A3661)/IF($N3661="Superstore",Settings!$B$5,Settings!$B$4)))</f>
        <v/>
      </c>
      <c r="T3661" s="38">
        <f>IF(OR($B3661="",$G3661="",$S3661=0),"",$G3661/$S3661)</f>
        <v/>
      </c>
      <c r="U3661" s="36">
        <f>IF($T3661="","",IF($T3661&lt;Settings!$B$8,"Critical",IF($T3661&lt;Settings!$B$9,"Semi Critical","Non Critical")))</f>
        <v/>
      </c>
      <c r="V3661" s="28" t="n"/>
      <c r="Z3661">
        <f>IF($B3661="","",IFERROR(VLOOKUP($B3661,'Plan HC for CCA'!$A:$B,2,0),""))</f>
        <v/>
      </c>
      <c r="AA3661">
        <f>IF(OR($B3661="",$Z3661=""),"",IF(N($M3661)&lt;$Z3661,"Delta","No Delta"))</f>
        <v/>
      </c>
      <c r="AB3661">
        <f>IF(OR($B3661="",$Z3661=""),"",MAX(0,$Z3661-N($M3661)))</f>
        <v/>
      </c>
      <c r="AC3661" s="46">
        <f>IF($B3661="","",IFERROR(INDEX('CCA Util %'!$H:$H,MATCH($B3661,'CCA Util %'!$E:$E,0)),""))</f>
        <v/>
      </c>
      <c r="AD3661">
        <f>IF($B3661="","",IFERROR(INDEX('CCA Util %'!$G:$G,MATCH($B3661,'CCA Util %'!$E:$E,0)),""))</f>
        <v/>
      </c>
      <c r="AE3661">
        <f>IF(OR($B3661="",$U3661=""),"",$U3661&amp;" &amp; "&amp;IF(OR($AD3661="",$AD3661=0),"Util NA",$AD3661&amp;" Util"))</f>
        <v/>
      </c>
    </row>
    <row r="3662" ht="15.75" customHeight="1" s="42">
      <c r="A3662" s="41" t="n"/>
      <c r="G3662" s="38" t="n"/>
      <c r="H3662" s="38" t="n"/>
      <c r="I3662" s="38" t="n"/>
      <c r="J3662" s="38" t="n"/>
      <c r="K3662" s="38" t="n"/>
      <c r="L3662" s="38" t="n"/>
      <c r="N3662" s="36">
        <f>IF($B3662="","",IF($C3662="SUPERSTORE","Superstore","DH"))</f>
        <v/>
      </c>
      <c r="O3662" s="36">
        <f>IF($B3662="","",IFERROR(VLOOKUP($B3662,Mapping!$A:$C,2,0),"Not Mapped"))</f>
        <v/>
      </c>
      <c r="P3662" s="36">
        <f>IF($B3662="","",IFERROR(VLOOKUP($B3662,Mapping!$A:$C,3,0),"Not Mapped"))</f>
        <v/>
      </c>
      <c r="Q3662" s="36">
        <f>IF($B3662="","",IFERROR(VLOOKUP($O3662,Leaders!$A:$B,2,0),"Not Mapped"))</f>
        <v/>
      </c>
      <c r="R3662" s="36">
        <f>IF($B3662="","",IF(COUNTIF(Exclusions!$A:$A,$B3662)&gt;0,"Yes","No"))</f>
        <v/>
      </c>
      <c r="S3662" s="38">
        <f>IF($B3662="","",MIN(1,DAY($A3662)/IF($N3662="Superstore",Settings!$B$5,Settings!$B$4)))</f>
        <v/>
      </c>
      <c r="T3662" s="38">
        <f>IF(OR($B3662="",$G3662="",$S3662=0),"",$G3662/$S3662)</f>
        <v/>
      </c>
      <c r="U3662" s="36">
        <f>IF($T3662="","",IF($T3662&lt;Settings!$B$8,"Critical",IF($T3662&lt;Settings!$B$9,"Semi Critical","Non Critical")))</f>
        <v/>
      </c>
      <c r="V3662" s="28" t="n"/>
      <c r="Z3662">
        <f>IF($B3662="","",IFERROR(VLOOKUP($B3662,'Plan HC for CCA'!$A:$B,2,0),""))</f>
        <v/>
      </c>
      <c r="AA3662">
        <f>IF(OR($B3662="",$Z3662=""),"",IF(N($M3662)&lt;$Z3662,"Delta","No Delta"))</f>
        <v/>
      </c>
      <c r="AB3662">
        <f>IF(OR($B3662="",$Z3662=""),"",MAX(0,$Z3662-N($M3662)))</f>
        <v/>
      </c>
      <c r="AC3662" s="46">
        <f>IF($B3662="","",IFERROR(INDEX('CCA Util %'!$H:$H,MATCH($B3662,'CCA Util %'!$E:$E,0)),""))</f>
        <v/>
      </c>
      <c r="AD3662">
        <f>IF($B3662="","",IFERROR(INDEX('CCA Util %'!$G:$G,MATCH($B3662,'CCA Util %'!$E:$E,0)),""))</f>
        <v/>
      </c>
      <c r="AE3662">
        <f>IF(OR($B3662="",$U3662=""),"",$U3662&amp;" &amp; "&amp;IF(OR($AD3662="",$AD3662=0),"Util NA",$AD3662&amp;" Util"))</f>
        <v/>
      </c>
    </row>
    <row r="3663" ht="15.75" customHeight="1" s="42">
      <c r="A3663" s="41" t="n"/>
      <c r="G3663" s="38" t="n"/>
      <c r="H3663" s="38" t="n"/>
      <c r="I3663" s="38" t="n"/>
      <c r="J3663" s="38" t="n"/>
      <c r="K3663" s="38" t="n"/>
      <c r="L3663" s="38" t="n"/>
      <c r="N3663" s="36">
        <f>IF($B3663="","",IF($C3663="SUPERSTORE","Superstore","DH"))</f>
        <v/>
      </c>
      <c r="O3663" s="36">
        <f>IF($B3663="","",IFERROR(VLOOKUP($B3663,Mapping!$A:$C,2,0),"Not Mapped"))</f>
        <v/>
      </c>
      <c r="P3663" s="36">
        <f>IF($B3663="","",IFERROR(VLOOKUP($B3663,Mapping!$A:$C,3,0),"Not Mapped"))</f>
        <v/>
      </c>
      <c r="Q3663" s="36">
        <f>IF($B3663="","",IFERROR(VLOOKUP($O3663,Leaders!$A:$B,2,0),"Not Mapped"))</f>
        <v/>
      </c>
      <c r="R3663" s="36">
        <f>IF($B3663="","",IF(COUNTIF(Exclusions!$A:$A,$B3663)&gt;0,"Yes","No"))</f>
        <v/>
      </c>
      <c r="S3663" s="38">
        <f>IF($B3663="","",MIN(1,DAY($A3663)/IF($N3663="Superstore",Settings!$B$5,Settings!$B$4)))</f>
        <v/>
      </c>
      <c r="T3663" s="38">
        <f>IF(OR($B3663="",$G3663="",$S3663=0),"",$G3663/$S3663)</f>
        <v/>
      </c>
      <c r="U3663" s="36">
        <f>IF($T3663="","",IF($T3663&lt;Settings!$B$8,"Critical",IF($T3663&lt;Settings!$B$9,"Semi Critical","Non Critical")))</f>
        <v/>
      </c>
      <c r="V3663" s="28" t="n"/>
      <c r="Z3663">
        <f>IF($B3663="","",IFERROR(VLOOKUP($B3663,'Plan HC for CCA'!$A:$B,2,0),""))</f>
        <v/>
      </c>
      <c r="AA3663">
        <f>IF(OR($B3663="",$Z3663=""),"",IF(N($M3663)&lt;$Z3663,"Delta","No Delta"))</f>
        <v/>
      </c>
      <c r="AB3663">
        <f>IF(OR($B3663="",$Z3663=""),"",MAX(0,$Z3663-N($M3663)))</f>
        <v/>
      </c>
      <c r="AC3663" s="46">
        <f>IF($B3663="","",IFERROR(INDEX('CCA Util %'!$H:$H,MATCH($B3663,'CCA Util %'!$E:$E,0)),""))</f>
        <v/>
      </c>
      <c r="AD3663">
        <f>IF($B3663="","",IFERROR(INDEX('CCA Util %'!$G:$G,MATCH($B3663,'CCA Util %'!$E:$E,0)),""))</f>
        <v/>
      </c>
      <c r="AE3663">
        <f>IF(OR($B3663="",$U3663=""),"",$U3663&amp;" &amp; "&amp;IF(OR($AD3663="",$AD3663=0),"Util NA",$AD3663&amp;" Util"))</f>
        <v/>
      </c>
    </row>
    <row r="3664" ht="15.75" customHeight="1" s="42">
      <c r="A3664" s="41" t="n"/>
      <c r="G3664" s="38" t="n"/>
      <c r="H3664" s="38" t="n"/>
      <c r="I3664" s="38" t="n"/>
      <c r="J3664" s="38" t="n"/>
      <c r="K3664" s="38" t="n"/>
      <c r="L3664" s="38" t="n"/>
      <c r="N3664" s="36">
        <f>IF($B3664="","",IF($C3664="SUPERSTORE","Superstore","DH"))</f>
        <v/>
      </c>
      <c r="O3664" s="36">
        <f>IF($B3664="","",IFERROR(VLOOKUP($B3664,Mapping!$A:$C,2,0),"Not Mapped"))</f>
        <v/>
      </c>
      <c r="P3664" s="36">
        <f>IF($B3664="","",IFERROR(VLOOKUP($B3664,Mapping!$A:$C,3,0),"Not Mapped"))</f>
        <v/>
      </c>
      <c r="Q3664" s="36">
        <f>IF($B3664="","",IFERROR(VLOOKUP($O3664,Leaders!$A:$B,2,0),"Not Mapped"))</f>
        <v/>
      </c>
      <c r="R3664" s="36">
        <f>IF($B3664="","",IF(COUNTIF(Exclusions!$A:$A,$B3664)&gt;0,"Yes","No"))</f>
        <v/>
      </c>
      <c r="S3664" s="38">
        <f>IF($B3664="","",MIN(1,DAY($A3664)/IF($N3664="Superstore",Settings!$B$5,Settings!$B$4)))</f>
        <v/>
      </c>
      <c r="T3664" s="38">
        <f>IF(OR($B3664="",$G3664="",$S3664=0),"",$G3664/$S3664)</f>
        <v/>
      </c>
      <c r="U3664" s="36">
        <f>IF($T3664="","",IF($T3664&lt;Settings!$B$8,"Critical",IF($T3664&lt;Settings!$B$9,"Semi Critical","Non Critical")))</f>
        <v/>
      </c>
      <c r="V3664" s="28" t="n"/>
      <c r="Z3664">
        <f>IF($B3664="","",IFERROR(VLOOKUP($B3664,'Plan HC for CCA'!$A:$B,2,0),""))</f>
        <v/>
      </c>
      <c r="AA3664">
        <f>IF(OR($B3664="",$Z3664=""),"",IF(N($M3664)&lt;$Z3664,"Delta","No Delta"))</f>
        <v/>
      </c>
      <c r="AB3664">
        <f>IF(OR($B3664="",$Z3664=""),"",MAX(0,$Z3664-N($M3664)))</f>
        <v/>
      </c>
      <c r="AC3664" s="46">
        <f>IF($B3664="","",IFERROR(INDEX('CCA Util %'!$H:$H,MATCH($B3664,'CCA Util %'!$E:$E,0)),""))</f>
        <v/>
      </c>
      <c r="AD3664">
        <f>IF($B3664="","",IFERROR(INDEX('CCA Util %'!$G:$G,MATCH($B3664,'CCA Util %'!$E:$E,0)),""))</f>
        <v/>
      </c>
      <c r="AE3664">
        <f>IF(OR($B3664="",$U3664=""),"",$U3664&amp;" &amp; "&amp;IF(OR($AD3664="",$AD3664=0),"Util NA",$AD3664&amp;" Util"))</f>
        <v/>
      </c>
    </row>
    <row r="3665" ht="15.75" customHeight="1" s="42">
      <c r="A3665" s="41" t="n"/>
      <c r="G3665" s="38" t="n"/>
      <c r="H3665" s="38" t="n"/>
      <c r="I3665" s="38" t="n"/>
      <c r="J3665" s="38" t="n"/>
      <c r="K3665" s="38" t="n"/>
      <c r="L3665" s="38" t="n"/>
      <c r="N3665" s="36">
        <f>IF($B3665="","",IF($C3665="SUPERSTORE","Superstore","DH"))</f>
        <v/>
      </c>
      <c r="O3665" s="36">
        <f>IF($B3665="","",IFERROR(VLOOKUP($B3665,Mapping!$A:$C,2,0),"Not Mapped"))</f>
        <v/>
      </c>
      <c r="P3665" s="36">
        <f>IF($B3665="","",IFERROR(VLOOKUP($B3665,Mapping!$A:$C,3,0),"Not Mapped"))</f>
        <v/>
      </c>
      <c r="Q3665" s="36">
        <f>IF($B3665="","",IFERROR(VLOOKUP($O3665,Leaders!$A:$B,2,0),"Not Mapped"))</f>
        <v/>
      </c>
      <c r="R3665" s="36">
        <f>IF($B3665="","",IF(COUNTIF(Exclusions!$A:$A,$B3665)&gt;0,"Yes","No"))</f>
        <v/>
      </c>
      <c r="S3665" s="38">
        <f>IF($B3665="","",MIN(1,DAY($A3665)/IF($N3665="Superstore",Settings!$B$5,Settings!$B$4)))</f>
        <v/>
      </c>
      <c r="T3665" s="38">
        <f>IF(OR($B3665="",$G3665="",$S3665=0),"",$G3665/$S3665)</f>
        <v/>
      </c>
      <c r="U3665" s="36">
        <f>IF($T3665="","",IF($T3665&lt;Settings!$B$8,"Critical",IF($T3665&lt;Settings!$B$9,"Semi Critical","Non Critical")))</f>
        <v/>
      </c>
      <c r="V3665" s="28" t="n"/>
      <c r="Z3665">
        <f>IF($B3665="","",IFERROR(VLOOKUP($B3665,'Plan HC for CCA'!$A:$B,2,0),""))</f>
        <v/>
      </c>
      <c r="AA3665">
        <f>IF(OR($B3665="",$Z3665=""),"",IF(N($M3665)&lt;$Z3665,"Delta","No Delta"))</f>
        <v/>
      </c>
      <c r="AB3665">
        <f>IF(OR($B3665="",$Z3665=""),"",MAX(0,$Z3665-N($M3665)))</f>
        <v/>
      </c>
      <c r="AC3665" s="46">
        <f>IF($B3665="","",IFERROR(INDEX('CCA Util %'!$H:$H,MATCH($B3665,'CCA Util %'!$E:$E,0)),""))</f>
        <v/>
      </c>
      <c r="AD3665">
        <f>IF($B3665="","",IFERROR(INDEX('CCA Util %'!$G:$G,MATCH($B3665,'CCA Util %'!$E:$E,0)),""))</f>
        <v/>
      </c>
      <c r="AE3665">
        <f>IF(OR($B3665="",$U3665=""),"",$U3665&amp;" &amp; "&amp;IF(OR($AD3665="",$AD3665=0),"Util NA",$AD3665&amp;" Util"))</f>
        <v/>
      </c>
    </row>
    <row r="3666" ht="15.75" customHeight="1" s="42">
      <c r="A3666" s="41" t="n"/>
      <c r="G3666" s="38" t="n"/>
      <c r="H3666" s="38" t="n"/>
      <c r="I3666" s="38" t="n"/>
      <c r="J3666" s="38" t="n"/>
      <c r="K3666" s="38" t="n"/>
      <c r="L3666" s="38" t="n"/>
      <c r="N3666" s="36">
        <f>IF($B3666="","",IF($C3666="SUPERSTORE","Superstore","DH"))</f>
        <v/>
      </c>
      <c r="O3666" s="36">
        <f>IF($B3666="","",IFERROR(VLOOKUP($B3666,Mapping!$A:$C,2,0),"Not Mapped"))</f>
        <v/>
      </c>
      <c r="P3666" s="36">
        <f>IF($B3666="","",IFERROR(VLOOKUP($B3666,Mapping!$A:$C,3,0),"Not Mapped"))</f>
        <v/>
      </c>
      <c r="Q3666" s="36">
        <f>IF($B3666="","",IFERROR(VLOOKUP($O3666,Leaders!$A:$B,2,0),"Not Mapped"))</f>
        <v/>
      </c>
      <c r="R3666" s="36">
        <f>IF($B3666="","",IF(COUNTIF(Exclusions!$A:$A,$B3666)&gt;0,"Yes","No"))</f>
        <v/>
      </c>
      <c r="S3666" s="38">
        <f>IF($B3666="","",MIN(1,DAY($A3666)/IF($N3666="Superstore",Settings!$B$5,Settings!$B$4)))</f>
        <v/>
      </c>
      <c r="T3666" s="38">
        <f>IF(OR($B3666="",$G3666="",$S3666=0),"",$G3666/$S3666)</f>
        <v/>
      </c>
      <c r="U3666" s="36">
        <f>IF($T3666="","",IF($T3666&lt;Settings!$B$8,"Critical",IF($T3666&lt;Settings!$B$9,"Semi Critical","Non Critical")))</f>
        <v/>
      </c>
      <c r="V3666" s="28" t="n"/>
      <c r="Z3666">
        <f>IF($B3666="","",IFERROR(VLOOKUP($B3666,'Plan HC for CCA'!$A:$B,2,0),""))</f>
        <v/>
      </c>
      <c r="AA3666">
        <f>IF(OR($B3666="",$Z3666=""),"",IF(N($M3666)&lt;$Z3666,"Delta","No Delta"))</f>
        <v/>
      </c>
      <c r="AB3666">
        <f>IF(OR($B3666="",$Z3666=""),"",MAX(0,$Z3666-N($M3666)))</f>
        <v/>
      </c>
      <c r="AC3666" s="46">
        <f>IF($B3666="","",IFERROR(INDEX('CCA Util %'!$H:$H,MATCH($B3666,'CCA Util %'!$E:$E,0)),""))</f>
        <v/>
      </c>
      <c r="AD3666">
        <f>IF($B3666="","",IFERROR(INDEX('CCA Util %'!$G:$G,MATCH($B3666,'CCA Util %'!$E:$E,0)),""))</f>
        <v/>
      </c>
      <c r="AE3666">
        <f>IF(OR($B3666="",$U3666=""),"",$U3666&amp;" &amp; "&amp;IF(OR($AD3666="",$AD3666=0),"Util NA",$AD3666&amp;" Util"))</f>
        <v/>
      </c>
    </row>
    <row r="3667" ht="15.75" customHeight="1" s="42">
      <c r="A3667" s="41" t="n"/>
      <c r="G3667" s="38" t="n"/>
      <c r="H3667" s="38" t="n"/>
      <c r="I3667" s="38" t="n"/>
      <c r="J3667" s="38" t="n"/>
      <c r="K3667" s="38" t="n"/>
      <c r="L3667" s="38" t="n"/>
      <c r="N3667" s="36">
        <f>IF($B3667="","",IF($C3667="SUPERSTORE","Superstore","DH"))</f>
        <v/>
      </c>
      <c r="O3667" s="36">
        <f>IF($B3667="","",IFERROR(VLOOKUP($B3667,Mapping!$A:$C,2,0),"Not Mapped"))</f>
        <v/>
      </c>
      <c r="P3667" s="36">
        <f>IF($B3667="","",IFERROR(VLOOKUP($B3667,Mapping!$A:$C,3,0),"Not Mapped"))</f>
        <v/>
      </c>
      <c r="Q3667" s="36">
        <f>IF($B3667="","",IFERROR(VLOOKUP($O3667,Leaders!$A:$B,2,0),"Not Mapped"))</f>
        <v/>
      </c>
      <c r="R3667" s="36">
        <f>IF($B3667="","",IF(COUNTIF(Exclusions!$A:$A,$B3667)&gt;0,"Yes","No"))</f>
        <v/>
      </c>
      <c r="S3667" s="38">
        <f>IF($B3667="","",MIN(1,DAY($A3667)/IF($N3667="Superstore",Settings!$B$5,Settings!$B$4)))</f>
        <v/>
      </c>
      <c r="T3667" s="38">
        <f>IF(OR($B3667="",$G3667="",$S3667=0),"",$G3667/$S3667)</f>
        <v/>
      </c>
      <c r="U3667" s="36">
        <f>IF($T3667="","",IF($T3667&lt;Settings!$B$8,"Critical",IF($T3667&lt;Settings!$B$9,"Semi Critical","Non Critical")))</f>
        <v/>
      </c>
      <c r="V3667" s="28" t="n"/>
      <c r="Z3667">
        <f>IF($B3667="","",IFERROR(VLOOKUP($B3667,'Plan HC for CCA'!$A:$B,2,0),""))</f>
        <v/>
      </c>
      <c r="AA3667">
        <f>IF(OR($B3667="",$Z3667=""),"",IF(N($M3667)&lt;$Z3667,"Delta","No Delta"))</f>
        <v/>
      </c>
      <c r="AB3667">
        <f>IF(OR($B3667="",$Z3667=""),"",MAX(0,$Z3667-N($M3667)))</f>
        <v/>
      </c>
      <c r="AC3667" s="46">
        <f>IF($B3667="","",IFERROR(INDEX('CCA Util %'!$H:$H,MATCH($B3667,'CCA Util %'!$E:$E,0)),""))</f>
        <v/>
      </c>
      <c r="AD3667">
        <f>IF($B3667="","",IFERROR(INDEX('CCA Util %'!$G:$G,MATCH($B3667,'CCA Util %'!$E:$E,0)),""))</f>
        <v/>
      </c>
      <c r="AE3667">
        <f>IF(OR($B3667="",$U3667=""),"",$U3667&amp;" &amp; "&amp;IF(OR($AD3667="",$AD3667=0),"Util NA",$AD3667&amp;" Util"))</f>
        <v/>
      </c>
    </row>
    <row r="3668" ht="15.75" customHeight="1" s="42">
      <c r="A3668" s="41" t="n"/>
      <c r="G3668" s="38" t="n"/>
      <c r="H3668" s="38" t="n"/>
      <c r="I3668" s="38" t="n"/>
      <c r="J3668" s="38" t="n"/>
      <c r="K3668" s="38" t="n"/>
      <c r="L3668" s="38" t="n"/>
      <c r="N3668" s="36">
        <f>IF($B3668="","",IF($C3668="SUPERSTORE","Superstore","DH"))</f>
        <v/>
      </c>
      <c r="O3668" s="36">
        <f>IF($B3668="","",IFERROR(VLOOKUP($B3668,Mapping!$A:$C,2,0),"Not Mapped"))</f>
        <v/>
      </c>
      <c r="P3668" s="36">
        <f>IF($B3668="","",IFERROR(VLOOKUP($B3668,Mapping!$A:$C,3,0),"Not Mapped"))</f>
        <v/>
      </c>
      <c r="Q3668" s="36">
        <f>IF($B3668="","",IFERROR(VLOOKUP($O3668,Leaders!$A:$B,2,0),"Not Mapped"))</f>
        <v/>
      </c>
      <c r="R3668" s="36">
        <f>IF($B3668="","",IF(COUNTIF(Exclusions!$A:$A,$B3668)&gt;0,"Yes","No"))</f>
        <v/>
      </c>
      <c r="S3668" s="38">
        <f>IF($B3668="","",MIN(1,DAY($A3668)/IF($N3668="Superstore",Settings!$B$5,Settings!$B$4)))</f>
        <v/>
      </c>
      <c r="T3668" s="38">
        <f>IF(OR($B3668="",$G3668="",$S3668=0),"",$G3668/$S3668)</f>
        <v/>
      </c>
      <c r="U3668" s="36">
        <f>IF($T3668="","",IF($T3668&lt;Settings!$B$8,"Critical",IF($T3668&lt;Settings!$B$9,"Semi Critical","Non Critical")))</f>
        <v/>
      </c>
      <c r="V3668" s="28" t="n"/>
      <c r="Z3668">
        <f>IF($B3668="","",IFERROR(VLOOKUP($B3668,'Plan HC for CCA'!$A:$B,2,0),""))</f>
        <v/>
      </c>
      <c r="AA3668">
        <f>IF(OR($B3668="",$Z3668=""),"",IF(N($M3668)&lt;$Z3668,"Delta","No Delta"))</f>
        <v/>
      </c>
      <c r="AB3668">
        <f>IF(OR($B3668="",$Z3668=""),"",MAX(0,$Z3668-N($M3668)))</f>
        <v/>
      </c>
      <c r="AC3668" s="46">
        <f>IF($B3668="","",IFERROR(INDEX('CCA Util %'!$H:$H,MATCH($B3668,'CCA Util %'!$E:$E,0)),""))</f>
        <v/>
      </c>
      <c r="AD3668">
        <f>IF($B3668="","",IFERROR(INDEX('CCA Util %'!$G:$G,MATCH($B3668,'CCA Util %'!$E:$E,0)),""))</f>
        <v/>
      </c>
      <c r="AE3668">
        <f>IF(OR($B3668="",$U3668=""),"",$U3668&amp;" &amp; "&amp;IF(OR($AD3668="",$AD3668=0),"Util NA",$AD3668&amp;" Util"))</f>
        <v/>
      </c>
    </row>
    <row r="3669" ht="15.75" customHeight="1" s="42">
      <c r="A3669" s="41" t="n"/>
      <c r="G3669" s="38" t="n"/>
      <c r="H3669" s="38" t="n"/>
      <c r="I3669" s="38" t="n"/>
      <c r="J3669" s="38" t="n"/>
      <c r="K3669" s="38" t="n"/>
      <c r="L3669" s="38" t="n"/>
      <c r="N3669" s="36">
        <f>IF($B3669="","",IF($C3669="SUPERSTORE","Superstore","DH"))</f>
        <v/>
      </c>
      <c r="O3669" s="36">
        <f>IF($B3669="","",IFERROR(VLOOKUP($B3669,Mapping!$A:$C,2,0),"Not Mapped"))</f>
        <v/>
      </c>
      <c r="P3669" s="36">
        <f>IF($B3669="","",IFERROR(VLOOKUP($B3669,Mapping!$A:$C,3,0),"Not Mapped"))</f>
        <v/>
      </c>
      <c r="Q3669" s="36">
        <f>IF($B3669="","",IFERROR(VLOOKUP($O3669,Leaders!$A:$B,2,0),"Not Mapped"))</f>
        <v/>
      </c>
      <c r="R3669" s="36">
        <f>IF($B3669="","",IF(COUNTIF(Exclusions!$A:$A,$B3669)&gt;0,"Yes","No"))</f>
        <v/>
      </c>
      <c r="S3669" s="38">
        <f>IF($B3669="","",MIN(1,DAY($A3669)/IF($N3669="Superstore",Settings!$B$5,Settings!$B$4)))</f>
        <v/>
      </c>
      <c r="T3669" s="38">
        <f>IF(OR($B3669="",$G3669="",$S3669=0),"",$G3669/$S3669)</f>
        <v/>
      </c>
      <c r="U3669" s="36">
        <f>IF($T3669="","",IF($T3669&lt;Settings!$B$8,"Critical",IF($T3669&lt;Settings!$B$9,"Semi Critical","Non Critical")))</f>
        <v/>
      </c>
      <c r="V3669" s="28" t="n"/>
      <c r="Z3669">
        <f>IF($B3669="","",IFERROR(VLOOKUP($B3669,'Plan HC for CCA'!$A:$B,2,0),""))</f>
        <v/>
      </c>
      <c r="AA3669">
        <f>IF(OR($B3669="",$Z3669=""),"",IF(N($M3669)&lt;$Z3669,"Delta","No Delta"))</f>
        <v/>
      </c>
      <c r="AB3669">
        <f>IF(OR($B3669="",$Z3669=""),"",MAX(0,$Z3669-N($M3669)))</f>
        <v/>
      </c>
      <c r="AC3669" s="46">
        <f>IF($B3669="","",IFERROR(INDEX('CCA Util %'!$H:$H,MATCH($B3669,'CCA Util %'!$E:$E,0)),""))</f>
        <v/>
      </c>
      <c r="AD3669">
        <f>IF($B3669="","",IFERROR(INDEX('CCA Util %'!$G:$G,MATCH($B3669,'CCA Util %'!$E:$E,0)),""))</f>
        <v/>
      </c>
      <c r="AE3669">
        <f>IF(OR($B3669="",$U3669=""),"",$U3669&amp;" &amp; "&amp;IF(OR($AD3669="",$AD3669=0),"Util NA",$AD3669&amp;" Util"))</f>
        <v/>
      </c>
    </row>
    <row r="3670" ht="15.75" customHeight="1" s="42">
      <c r="A3670" s="41" t="n"/>
      <c r="G3670" s="38" t="n"/>
      <c r="H3670" s="38" t="n"/>
      <c r="I3670" s="38" t="n"/>
      <c r="J3670" s="38" t="n"/>
      <c r="K3670" s="38" t="n"/>
      <c r="L3670" s="38" t="n"/>
      <c r="N3670" s="36">
        <f>IF($B3670="","",IF($C3670="SUPERSTORE","Superstore","DH"))</f>
        <v/>
      </c>
      <c r="O3670" s="36">
        <f>IF($B3670="","",IFERROR(VLOOKUP($B3670,Mapping!$A:$C,2,0),"Not Mapped"))</f>
        <v/>
      </c>
      <c r="P3670" s="36">
        <f>IF($B3670="","",IFERROR(VLOOKUP($B3670,Mapping!$A:$C,3,0),"Not Mapped"))</f>
        <v/>
      </c>
      <c r="Q3670" s="36">
        <f>IF($B3670="","",IFERROR(VLOOKUP($O3670,Leaders!$A:$B,2,0),"Not Mapped"))</f>
        <v/>
      </c>
      <c r="R3670" s="36">
        <f>IF($B3670="","",IF(COUNTIF(Exclusions!$A:$A,$B3670)&gt;0,"Yes","No"))</f>
        <v/>
      </c>
      <c r="S3670" s="38">
        <f>IF($B3670="","",MIN(1,DAY($A3670)/IF($N3670="Superstore",Settings!$B$5,Settings!$B$4)))</f>
        <v/>
      </c>
      <c r="T3670" s="38">
        <f>IF(OR($B3670="",$G3670="",$S3670=0),"",$G3670/$S3670)</f>
        <v/>
      </c>
      <c r="U3670" s="36">
        <f>IF($T3670="","",IF($T3670&lt;Settings!$B$8,"Critical",IF($T3670&lt;Settings!$B$9,"Semi Critical","Non Critical")))</f>
        <v/>
      </c>
      <c r="V3670" s="28" t="n"/>
      <c r="Z3670">
        <f>IF($B3670="","",IFERROR(VLOOKUP($B3670,'Plan HC for CCA'!$A:$B,2,0),""))</f>
        <v/>
      </c>
      <c r="AA3670">
        <f>IF(OR($B3670="",$Z3670=""),"",IF(N($M3670)&lt;$Z3670,"Delta","No Delta"))</f>
        <v/>
      </c>
      <c r="AB3670">
        <f>IF(OR($B3670="",$Z3670=""),"",MAX(0,$Z3670-N($M3670)))</f>
        <v/>
      </c>
      <c r="AC3670" s="46">
        <f>IF($B3670="","",IFERROR(INDEX('CCA Util %'!$H:$H,MATCH($B3670,'CCA Util %'!$E:$E,0)),""))</f>
        <v/>
      </c>
      <c r="AD3670">
        <f>IF($B3670="","",IFERROR(INDEX('CCA Util %'!$G:$G,MATCH($B3670,'CCA Util %'!$E:$E,0)),""))</f>
        <v/>
      </c>
      <c r="AE3670">
        <f>IF(OR($B3670="",$U3670=""),"",$U3670&amp;" &amp; "&amp;IF(OR($AD3670="",$AD3670=0),"Util NA",$AD3670&amp;" Util"))</f>
        <v/>
      </c>
    </row>
    <row r="3671" ht="15.75" customHeight="1" s="42">
      <c r="A3671" s="41" t="n"/>
      <c r="G3671" s="38" t="n"/>
      <c r="H3671" s="38" t="n"/>
      <c r="I3671" s="38" t="n"/>
      <c r="J3671" s="38" t="n"/>
      <c r="K3671" s="38" t="n"/>
      <c r="L3671" s="38" t="n"/>
      <c r="N3671" s="36">
        <f>IF($B3671="","",IF($C3671="SUPERSTORE","Superstore","DH"))</f>
        <v/>
      </c>
      <c r="O3671" s="36">
        <f>IF($B3671="","",IFERROR(VLOOKUP($B3671,Mapping!$A:$C,2,0),"Not Mapped"))</f>
        <v/>
      </c>
      <c r="P3671" s="36">
        <f>IF($B3671="","",IFERROR(VLOOKUP($B3671,Mapping!$A:$C,3,0),"Not Mapped"))</f>
        <v/>
      </c>
      <c r="Q3671" s="36">
        <f>IF($B3671="","",IFERROR(VLOOKUP($O3671,Leaders!$A:$B,2,0),"Not Mapped"))</f>
        <v/>
      </c>
      <c r="R3671" s="36">
        <f>IF($B3671="","",IF(COUNTIF(Exclusions!$A:$A,$B3671)&gt;0,"Yes","No"))</f>
        <v/>
      </c>
      <c r="S3671" s="38">
        <f>IF($B3671="","",MIN(1,DAY($A3671)/IF($N3671="Superstore",Settings!$B$5,Settings!$B$4)))</f>
        <v/>
      </c>
      <c r="T3671" s="38">
        <f>IF(OR($B3671="",$G3671="",$S3671=0),"",$G3671/$S3671)</f>
        <v/>
      </c>
      <c r="U3671" s="36">
        <f>IF($T3671="","",IF($T3671&lt;Settings!$B$8,"Critical",IF($T3671&lt;Settings!$B$9,"Semi Critical","Non Critical")))</f>
        <v/>
      </c>
      <c r="V3671" s="28" t="n"/>
      <c r="Z3671">
        <f>IF($B3671="","",IFERROR(VLOOKUP($B3671,'Plan HC for CCA'!$A:$B,2,0),""))</f>
        <v/>
      </c>
      <c r="AA3671">
        <f>IF(OR($B3671="",$Z3671=""),"",IF(N($M3671)&lt;$Z3671,"Delta","No Delta"))</f>
        <v/>
      </c>
      <c r="AB3671">
        <f>IF(OR($B3671="",$Z3671=""),"",MAX(0,$Z3671-N($M3671)))</f>
        <v/>
      </c>
      <c r="AC3671" s="46">
        <f>IF($B3671="","",IFERROR(INDEX('CCA Util %'!$H:$H,MATCH($B3671,'CCA Util %'!$E:$E,0)),""))</f>
        <v/>
      </c>
      <c r="AD3671">
        <f>IF($B3671="","",IFERROR(INDEX('CCA Util %'!$G:$G,MATCH($B3671,'CCA Util %'!$E:$E,0)),""))</f>
        <v/>
      </c>
      <c r="AE3671">
        <f>IF(OR($B3671="",$U3671=""),"",$U3671&amp;" &amp; "&amp;IF(OR($AD3671="",$AD3671=0),"Util NA",$AD3671&amp;" Util"))</f>
        <v/>
      </c>
    </row>
    <row r="3672" ht="15.75" customHeight="1" s="42">
      <c r="A3672" s="41" t="n"/>
      <c r="G3672" s="38" t="n"/>
      <c r="H3672" s="38" t="n"/>
      <c r="I3672" s="38" t="n"/>
      <c r="J3672" s="38" t="n"/>
      <c r="K3672" s="38" t="n"/>
      <c r="L3672" s="38" t="n"/>
      <c r="N3672" s="36">
        <f>IF($B3672="","",IF($C3672="SUPERSTORE","Superstore","DH"))</f>
        <v/>
      </c>
      <c r="O3672" s="36">
        <f>IF($B3672="","",IFERROR(VLOOKUP($B3672,Mapping!$A:$C,2,0),"Not Mapped"))</f>
        <v/>
      </c>
      <c r="P3672" s="36">
        <f>IF($B3672="","",IFERROR(VLOOKUP($B3672,Mapping!$A:$C,3,0),"Not Mapped"))</f>
        <v/>
      </c>
      <c r="Q3672" s="36">
        <f>IF($B3672="","",IFERROR(VLOOKUP($O3672,Leaders!$A:$B,2,0),"Not Mapped"))</f>
        <v/>
      </c>
      <c r="R3672" s="36">
        <f>IF($B3672="","",IF(COUNTIF(Exclusions!$A:$A,$B3672)&gt;0,"Yes","No"))</f>
        <v/>
      </c>
      <c r="S3672" s="38">
        <f>IF($B3672="","",MIN(1,DAY($A3672)/IF($N3672="Superstore",Settings!$B$5,Settings!$B$4)))</f>
        <v/>
      </c>
      <c r="T3672" s="38">
        <f>IF(OR($B3672="",$G3672="",$S3672=0),"",$G3672/$S3672)</f>
        <v/>
      </c>
      <c r="U3672" s="36">
        <f>IF($T3672="","",IF($T3672&lt;Settings!$B$8,"Critical",IF($T3672&lt;Settings!$B$9,"Semi Critical","Non Critical")))</f>
        <v/>
      </c>
      <c r="V3672" s="28" t="n"/>
      <c r="Z3672">
        <f>IF($B3672="","",IFERROR(VLOOKUP($B3672,'Plan HC for CCA'!$A:$B,2,0),""))</f>
        <v/>
      </c>
      <c r="AA3672">
        <f>IF(OR($B3672="",$Z3672=""),"",IF(N($M3672)&lt;$Z3672,"Delta","No Delta"))</f>
        <v/>
      </c>
      <c r="AB3672">
        <f>IF(OR($B3672="",$Z3672=""),"",MAX(0,$Z3672-N($M3672)))</f>
        <v/>
      </c>
      <c r="AC3672" s="46">
        <f>IF($B3672="","",IFERROR(INDEX('CCA Util %'!$H:$H,MATCH($B3672,'CCA Util %'!$E:$E,0)),""))</f>
        <v/>
      </c>
      <c r="AD3672">
        <f>IF($B3672="","",IFERROR(INDEX('CCA Util %'!$G:$G,MATCH($B3672,'CCA Util %'!$E:$E,0)),""))</f>
        <v/>
      </c>
      <c r="AE3672">
        <f>IF(OR($B3672="",$U3672=""),"",$U3672&amp;" &amp; "&amp;IF(OR($AD3672="",$AD3672=0),"Util NA",$AD3672&amp;" Util"))</f>
        <v/>
      </c>
    </row>
    <row r="3673" ht="15.75" customHeight="1" s="42">
      <c r="A3673" s="41" t="n"/>
      <c r="G3673" s="38" t="n"/>
      <c r="H3673" s="38" t="n"/>
      <c r="I3673" s="38" t="n"/>
      <c r="J3673" s="38" t="n"/>
      <c r="K3673" s="38" t="n"/>
      <c r="L3673" s="38" t="n"/>
      <c r="N3673" s="36">
        <f>IF($B3673="","",IF($C3673="SUPERSTORE","Superstore","DH"))</f>
        <v/>
      </c>
      <c r="O3673" s="36">
        <f>IF($B3673="","",IFERROR(VLOOKUP($B3673,Mapping!$A:$C,2,0),"Not Mapped"))</f>
        <v/>
      </c>
      <c r="P3673" s="36">
        <f>IF($B3673="","",IFERROR(VLOOKUP($B3673,Mapping!$A:$C,3,0),"Not Mapped"))</f>
        <v/>
      </c>
      <c r="Q3673" s="36">
        <f>IF($B3673="","",IFERROR(VLOOKUP($O3673,Leaders!$A:$B,2,0),"Not Mapped"))</f>
        <v/>
      </c>
      <c r="R3673" s="36">
        <f>IF($B3673="","",IF(COUNTIF(Exclusions!$A:$A,$B3673)&gt;0,"Yes","No"))</f>
        <v/>
      </c>
      <c r="S3673" s="38">
        <f>IF($B3673="","",MIN(1,DAY($A3673)/IF($N3673="Superstore",Settings!$B$5,Settings!$B$4)))</f>
        <v/>
      </c>
      <c r="T3673" s="38">
        <f>IF(OR($B3673="",$G3673="",$S3673=0),"",$G3673/$S3673)</f>
        <v/>
      </c>
      <c r="U3673" s="36">
        <f>IF($T3673="","",IF($T3673&lt;Settings!$B$8,"Critical",IF($T3673&lt;Settings!$B$9,"Semi Critical","Non Critical")))</f>
        <v/>
      </c>
      <c r="V3673" s="28" t="n"/>
      <c r="Z3673">
        <f>IF($B3673="","",IFERROR(VLOOKUP($B3673,'Plan HC for CCA'!$A:$B,2,0),""))</f>
        <v/>
      </c>
      <c r="AA3673">
        <f>IF(OR($B3673="",$Z3673=""),"",IF(N($M3673)&lt;$Z3673,"Delta","No Delta"))</f>
        <v/>
      </c>
      <c r="AB3673">
        <f>IF(OR($B3673="",$Z3673=""),"",MAX(0,$Z3673-N($M3673)))</f>
        <v/>
      </c>
      <c r="AC3673" s="46">
        <f>IF($B3673="","",IFERROR(INDEX('CCA Util %'!$H:$H,MATCH($B3673,'CCA Util %'!$E:$E,0)),""))</f>
        <v/>
      </c>
      <c r="AD3673">
        <f>IF($B3673="","",IFERROR(INDEX('CCA Util %'!$G:$G,MATCH($B3673,'CCA Util %'!$E:$E,0)),""))</f>
        <v/>
      </c>
      <c r="AE3673">
        <f>IF(OR($B3673="",$U3673=""),"",$U3673&amp;" &amp; "&amp;IF(OR($AD3673="",$AD3673=0),"Util NA",$AD3673&amp;" Util"))</f>
        <v/>
      </c>
    </row>
    <row r="3674" ht="15.75" customHeight="1" s="42">
      <c r="A3674" s="41" t="n"/>
      <c r="G3674" s="38" t="n"/>
      <c r="H3674" s="38" t="n"/>
      <c r="I3674" s="38" t="n"/>
      <c r="J3674" s="38" t="n"/>
      <c r="K3674" s="38" t="n"/>
      <c r="L3674" s="38" t="n"/>
      <c r="N3674" s="36">
        <f>IF($B3674="","",IF($C3674="SUPERSTORE","Superstore","DH"))</f>
        <v/>
      </c>
      <c r="O3674" s="36">
        <f>IF($B3674="","",IFERROR(VLOOKUP($B3674,Mapping!$A:$C,2,0),"Not Mapped"))</f>
        <v/>
      </c>
      <c r="P3674" s="36">
        <f>IF($B3674="","",IFERROR(VLOOKUP($B3674,Mapping!$A:$C,3,0),"Not Mapped"))</f>
        <v/>
      </c>
      <c r="Q3674" s="36">
        <f>IF($B3674="","",IFERROR(VLOOKUP($O3674,Leaders!$A:$B,2,0),"Not Mapped"))</f>
        <v/>
      </c>
      <c r="R3674" s="36">
        <f>IF($B3674="","",IF(COUNTIF(Exclusions!$A:$A,$B3674)&gt;0,"Yes","No"))</f>
        <v/>
      </c>
      <c r="S3674" s="38">
        <f>IF($B3674="","",MIN(1,DAY($A3674)/IF($N3674="Superstore",Settings!$B$5,Settings!$B$4)))</f>
        <v/>
      </c>
      <c r="T3674" s="38">
        <f>IF(OR($B3674="",$G3674="",$S3674=0),"",$G3674/$S3674)</f>
        <v/>
      </c>
      <c r="U3674" s="36">
        <f>IF($T3674="","",IF($T3674&lt;Settings!$B$8,"Critical",IF($T3674&lt;Settings!$B$9,"Semi Critical","Non Critical")))</f>
        <v/>
      </c>
      <c r="V3674" s="28" t="n"/>
      <c r="Z3674">
        <f>IF($B3674="","",IFERROR(VLOOKUP($B3674,'Plan HC for CCA'!$A:$B,2,0),""))</f>
        <v/>
      </c>
      <c r="AA3674">
        <f>IF(OR($B3674="",$Z3674=""),"",IF(N($M3674)&lt;$Z3674,"Delta","No Delta"))</f>
        <v/>
      </c>
      <c r="AB3674">
        <f>IF(OR($B3674="",$Z3674=""),"",MAX(0,$Z3674-N($M3674)))</f>
        <v/>
      </c>
      <c r="AC3674" s="46">
        <f>IF($B3674="","",IFERROR(INDEX('CCA Util %'!$H:$H,MATCH($B3674,'CCA Util %'!$E:$E,0)),""))</f>
        <v/>
      </c>
      <c r="AD3674">
        <f>IF($B3674="","",IFERROR(INDEX('CCA Util %'!$G:$G,MATCH($B3674,'CCA Util %'!$E:$E,0)),""))</f>
        <v/>
      </c>
      <c r="AE3674">
        <f>IF(OR($B3674="",$U3674=""),"",$U3674&amp;" &amp; "&amp;IF(OR($AD3674="",$AD3674=0),"Util NA",$AD3674&amp;" Util"))</f>
        <v/>
      </c>
    </row>
    <row r="3675" ht="15.75" customHeight="1" s="42">
      <c r="A3675" s="41" t="n"/>
      <c r="G3675" s="38" t="n"/>
      <c r="H3675" s="38" t="n"/>
      <c r="I3675" s="38" t="n"/>
      <c r="J3675" s="38" t="n"/>
      <c r="K3675" s="38" t="n"/>
      <c r="L3675" s="38" t="n"/>
      <c r="N3675" s="36">
        <f>IF($B3675="","",IF($C3675="SUPERSTORE","Superstore","DH"))</f>
        <v/>
      </c>
      <c r="O3675" s="36">
        <f>IF($B3675="","",IFERROR(VLOOKUP($B3675,Mapping!$A:$C,2,0),"Not Mapped"))</f>
        <v/>
      </c>
      <c r="P3675" s="36">
        <f>IF($B3675="","",IFERROR(VLOOKUP($B3675,Mapping!$A:$C,3,0),"Not Mapped"))</f>
        <v/>
      </c>
      <c r="Q3675" s="36">
        <f>IF($B3675="","",IFERROR(VLOOKUP($O3675,Leaders!$A:$B,2,0),"Not Mapped"))</f>
        <v/>
      </c>
      <c r="R3675" s="36">
        <f>IF($B3675="","",IF(COUNTIF(Exclusions!$A:$A,$B3675)&gt;0,"Yes","No"))</f>
        <v/>
      </c>
      <c r="S3675" s="38">
        <f>IF($B3675="","",MIN(1,DAY($A3675)/IF($N3675="Superstore",Settings!$B$5,Settings!$B$4)))</f>
        <v/>
      </c>
      <c r="T3675" s="38">
        <f>IF(OR($B3675="",$G3675="",$S3675=0),"",$G3675/$S3675)</f>
        <v/>
      </c>
      <c r="U3675" s="36">
        <f>IF($T3675="","",IF($T3675&lt;Settings!$B$8,"Critical",IF($T3675&lt;Settings!$B$9,"Semi Critical","Non Critical")))</f>
        <v/>
      </c>
      <c r="V3675" s="28" t="n"/>
      <c r="Z3675">
        <f>IF($B3675="","",IFERROR(VLOOKUP($B3675,'Plan HC for CCA'!$A:$B,2,0),""))</f>
        <v/>
      </c>
      <c r="AA3675">
        <f>IF(OR($B3675="",$Z3675=""),"",IF(N($M3675)&lt;$Z3675,"Delta","No Delta"))</f>
        <v/>
      </c>
      <c r="AB3675">
        <f>IF(OR($B3675="",$Z3675=""),"",MAX(0,$Z3675-N($M3675)))</f>
        <v/>
      </c>
      <c r="AC3675" s="46">
        <f>IF($B3675="","",IFERROR(INDEX('CCA Util %'!$H:$H,MATCH($B3675,'CCA Util %'!$E:$E,0)),""))</f>
        <v/>
      </c>
      <c r="AD3675">
        <f>IF($B3675="","",IFERROR(INDEX('CCA Util %'!$G:$G,MATCH($B3675,'CCA Util %'!$E:$E,0)),""))</f>
        <v/>
      </c>
      <c r="AE3675">
        <f>IF(OR($B3675="",$U3675=""),"",$U3675&amp;" &amp; "&amp;IF(OR($AD3675="",$AD3675=0),"Util NA",$AD3675&amp;" Util"))</f>
        <v/>
      </c>
    </row>
    <row r="3676" ht="15.75" customHeight="1" s="42">
      <c r="A3676" s="41" t="n"/>
      <c r="G3676" s="38" t="n"/>
      <c r="H3676" s="38" t="n"/>
      <c r="I3676" s="38" t="n"/>
      <c r="J3676" s="38" t="n"/>
      <c r="K3676" s="38" t="n"/>
      <c r="L3676" s="38" t="n"/>
      <c r="N3676" s="36">
        <f>IF($B3676="","",IF($C3676="SUPERSTORE","Superstore","DH"))</f>
        <v/>
      </c>
      <c r="O3676" s="36">
        <f>IF($B3676="","",IFERROR(VLOOKUP($B3676,Mapping!$A:$C,2,0),"Not Mapped"))</f>
        <v/>
      </c>
      <c r="P3676" s="36">
        <f>IF($B3676="","",IFERROR(VLOOKUP($B3676,Mapping!$A:$C,3,0),"Not Mapped"))</f>
        <v/>
      </c>
      <c r="Q3676" s="36">
        <f>IF($B3676="","",IFERROR(VLOOKUP($O3676,Leaders!$A:$B,2,0),"Not Mapped"))</f>
        <v/>
      </c>
      <c r="R3676" s="36">
        <f>IF($B3676="","",IF(COUNTIF(Exclusions!$A:$A,$B3676)&gt;0,"Yes","No"))</f>
        <v/>
      </c>
      <c r="S3676" s="38">
        <f>IF($B3676="","",MIN(1,DAY($A3676)/IF($N3676="Superstore",Settings!$B$5,Settings!$B$4)))</f>
        <v/>
      </c>
      <c r="T3676" s="38">
        <f>IF(OR($B3676="",$G3676="",$S3676=0),"",$G3676/$S3676)</f>
        <v/>
      </c>
      <c r="U3676" s="36">
        <f>IF($T3676="","",IF($T3676&lt;Settings!$B$8,"Critical",IF($T3676&lt;Settings!$B$9,"Semi Critical","Non Critical")))</f>
        <v/>
      </c>
      <c r="V3676" s="28" t="n"/>
      <c r="Z3676">
        <f>IF($B3676="","",IFERROR(VLOOKUP($B3676,'Plan HC for CCA'!$A:$B,2,0),""))</f>
        <v/>
      </c>
      <c r="AA3676">
        <f>IF(OR($B3676="",$Z3676=""),"",IF(N($M3676)&lt;$Z3676,"Delta","No Delta"))</f>
        <v/>
      </c>
      <c r="AB3676">
        <f>IF(OR($B3676="",$Z3676=""),"",MAX(0,$Z3676-N($M3676)))</f>
        <v/>
      </c>
      <c r="AC3676" s="46">
        <f>IF($B3676="","",IFERROR(INDEX('CCA Util %'!$H:$H,MATCH($B3676,'CCA Util %'!$E:$E,0)),""))</f>
        <v/>
      </c>
      <c r="AD3676">
        <f>IF($B3676="","",IFERROR(INDEX('CCA Util %'!$G:$G,MATCH($B3676,'CCA Util %'!$E:$E,0)),""))</f>
        <v/>
      </c>
      <c r="AE3676">
        <f>IF(OR($B3676="",$U3676=""),"",$U3676&amp;" &amp; "&amp;IF(OR($AD3676="",$AD3676=0),"Util NA",$AD3676&amp;" Util"))</f>
        <v/>
      </c>
    </row>
    <row r="3677" ht="15.75" customHeight="1" s="42">
      <c r="A3677" s="41" t="n"/>
      <c r="G3677" s="38" t="n"/>
      <c r="H3677" s="38" t="n"/>
      <c r="I3677" s="38" t="n"/>
      <c r="J3677" s="38" t="n"/>
      <c r="K3677" s="38" t="n"/>
      <c r="L3677" s="38" t="n"/>
      <c r="N3677" s="36">
        <f>IF($B3677="","",IF($C3677="SUPERSTORE","Superstore","DH"))</f>
        <v/>
      </c>
      <c r="O3677" s="36">
        <f>IF($B3677="","",IFERROR(VLOOKUP($B3677,Mapping!$A:$C,2,0),"Not Mapped"))</f>
        <v/>
      </c>
      <c r="P3677" s="36">
        <f>IF($B3677="","",IFERROR(VLOOKUP($B3677,Mapping!$A:$C,3,0),"Not Mapped"))</f>
        <v/>
      </c>
      <c r="Q3677" s="36">
        <f>IF($B3677="","",IFERROR(VLOOKUP($O3677,Leaders!$A:$B,2,0),"Not Mapped"))</f>
        <v/>
      </c>
      <c r="R3677" s="36">
        <f>IF($B3677="","",IF(COUNTIF(Exclusions!$A:$A,$B3677)&gt;0,"Yes","No"))</f>
        <v/>
      </c>
      <c r="S3677" s="38">
        <f>IF($B3677="","",MIN(1,DAY($A3677)/IF($N3677="Superstore",Settings!$B$5,Settings!$B$4)))</f>
        <v/>
      </c>
      <c r="T3677" s="38">
        <f>IF(OR($B3677="",$G3677="",$S3677=0),"",$G3677/$S3677)</f>
        <v/>
      </c>
      <c r="U3677" s="36">
        <f>IF($T3677="","",IF($T3677&lt;Settings!$B$8,"Critical",IF($T3677&lt;Settings!$B$9,"Semi Critical","Non Critical")))</f>
        <v/>
      </c>
      <c r="V3677" s="28" t="n"/>
      <c r="Z3677">
        <f>IF($B3677="","",IFERROR(VLOOKUP($B3677,'Plan HC for CCA'!$A:$B,2,0),""))</f>
        <v/>
      </c>
      <c r="AA3677">
        <f>IF(OR($B3677="",$Z3677=""),"",IF(N($M3677)&lt;$Z3677,"Delta","No Delta"))</f>
        <v/>
      </c>
      <c r="AB3677">
        <f>IF(OR($B3677="",$Z3677=""),"",MAX(0,$Z3677-N($M3677)))</f>
        <v/>
      </c>
      <c r="AC3677" s="46">
        <f>IF($B3677="","",IFERROR(INDEX('CCA Util %'!$H:$H,MATCH($B3677,'CCA Util %'!$E:$E,0)),""))</f>
        <v/>
      </c>
      <c r="AD3677">
        <f>IF($B3677="","",IFERROR(INDEX('CCA Util %'!$G:$G,MATCH($B3677,'CCA Util %'!$E:$E,0)),""))</f>
        <v/>
      </c>
      <c r="AE3677">
        <f>IF(OR($B3677="",$U3677=""),"",$U3677&amp;" &amp; "&amp;IF(OR($AD3677="",$AD3677=0),"Util NA",$AD3677&amp;" Util"))</f>
        <v/>
      </c>
    </row>
    <row r="3678" ht="15.75" customHeight="1" s="42">
      <c r="A3678" s="41" t="n"/>
      <c r="G3678" s="38" t="n"/>
      <c r="H3678" s="38" t="n"/>
      <c r="I3678" s="38" t="n"/>
      <c r="J3678" s="38" t="n"/>
      <c r="K3678" s="38" t="n"/>
      <c r="L3678" s="38" t="n"/>
      <c r="N3678" s="36">
        <f>IF($B3678="","",IF($C3678="SUPERSTORE","Superstore","DH"))</f>
        <v/>
      </c>
      <c r="O3678" s="36">
        <f>IF($B3678="","",IFERROR(VLOOKUP($B3678,Mapping!$A:$C,2,0),"Not Mapped"))</f>
        <v/>
      </c>
      <c r="P3678" s="36">
        <f>IF($B3678="","",IFERROR(VLOOKUP($B3678,Mapping!$A:$C,3,0),"Not Mapped"))</f>
        <v/>
      </c>
      <c r="Q3678" s="36">
        <f>IF($B3678="","",IFERROR(VLOOKUP($O3678,Leaders!$A:$B,2,0),"Not Mapped"))</f>
        <v/>
      </c>
      <c r="R3678" s="36">
        <f>IF($B3678="","",IF(COUNTIF(Exclusions!$A:$A,$B3678)&gt;0,"Yes","No"))</f>
        <v/>
      </c>
      <c r="S3678" s="38">
        <f>IF($B3678="","",MIN(1,DAY($A3678)/IF($N3678="Superstore",Settings!$B$5,Settings!$B$4)))</f>
        <v/>
      </c>
      <c r="T3678" s="38">
        <f>IF(OR($B3678="",$G3678="",$S3678=0),"",$G3678/$S3678)</f>
        <v/>
      </c>
      <c r="U3678" s="36">
        <f>IF($T3678="","",IF($T3678&lt;Settings!$B$8,"Critical",IF($T3678&lt;Settings!$B$9,"Semi Critical","Non Critical")))</f>
        <v/>
      </c>
      <c r="V3678" s="28" t="n"/>
      <c r="Z3678">
        <f>IF($B3678="","",IFERROR(VLOOKUP($B3678,'Plan HC for CCA'!$A:$B,2,0),""))</f>
        <v/>
      </c>
      <c r="AA3678">
        <f>IF(OR($B3678="",$Z3678=""),"",IF(N($M3678)&lt;$Z3678,"Delta","No Delta"))</f>
        <v/>
      </c>
      <c r="AB3678">
        <f>IF(OR($B3678="",$Z3678=""),"",MAX(0,$Z3678-N($M3678)))</f>
        <v/>
      </c>
      <c r="AC3678" s="46">
        <f>IF($B3678="","",IFERROR(INDEX('CCA Util %'!$H:$H,MATCH($B3678,'CCA Util %'!$E:$E,0)),""))</f>
        <v/>
      </c>
      <c r="AD3678">
        <f>IF($B3678="","",IFERROR(INDEX('CCA Util %'!$G:$G,MATCH($B3678,'CCA Util %'!$E:$E,0)),""))</f>
        <v/>
      </c>
      <c r="AE3678">
        <f>IF(OR($B3678="",$U3678=""),"",$U3678&amp;" &amp; "&amp;IF(OR($AD3678="",$AD3678=0),"Util NA",$AD3678&amp;" Util"))</f>
        <v/>
      </c>
    </row>
    <row r="3679" ht="15.75" customHeight="1" s="42">
      <c r="A3679" s="41" t="n"/>
      <c r="G3679" s="38" t="n"/>
      <c r="H3679" s="38" t="n"/>
      <c r="I3679" s="38" t="n"/>
      <c r="J3679" s="38" t="n"/>
      <c r="K3679" s="38" t="n"/>
      <c r="L3679" s="38" t="n"/>
      <c r="N3679" s="36">
        <f>IF($B3679="","",IF($C3679="SUPERSTORE","Superstore","DH"))</f>
        <v/>
      </c>
      <c r="O3679" s="36">
        <f>IF($B3679="","",IFERROR(VLOOKUP($B3679,Mapping!$A:$C,2,0),"Not Mapped"))</f>
        <v/>
      </c>
      <c r="P3679" s="36">
        <f>IF($B3679="","",IFERROR(VLOOKUP($B3679,Mapping!$A:$C,3,0),"Not Mapped"))</f>
        <v/>
      </c>
      <c r="Q3679" s="36">
        <f>IF($B3679="","",IFERROR(VLOOKUP($O3679,Leaders!$A:$B,2,0),"Not Mapped"))</f>
        <v/>
      </c>
      <c r="R3679" s="36">
        <f>IF($B3679="","",IF(COUNTIF(Exclusions!$A:$A,$B3679)&gt;0,"Yes","No"))</f>
        <v/>
      </c>
      <c r="S3679" s="38">
        <f>IF($B3679="","",MIN(1,DAY($A3679)/IF($N3679="Superstore",Settings!$B$5,Settings!$B$4)))</f>
        <v/>
      </c>
      <c r="T3679" s="38">
        <f>IF(OR($B3679="",$G3679="",$S3679=0),"",$G3679/$S3679)</f>
        <v/>
      </c>
      <c r="U3679" s="36">
        <f>IF($T3679="","",IF($T3679&lt;Settings!$B$8,"Critical",IF($T3679&lt;Settings!$B$9,"Semi Critical","Non Critical")))</f>
        <v/>
      </c>
      <c r="V3679" s="28" t="n"/>
      <c r="Z3679">
        <f>IF($B3679="","",IFERROR(VLOOKUP($B3679,'Plan HC for CCA'!$A:$B,2,0),""))</f>
        <v/>
      </c>
      <c r="AA3679">
        <f>IF(OR($B3679="",$Z3679=""),"",IF(N($M3679)&lt;$Z3679,"Delta","No Delta"))</f>
        <v/>
      </c>
      <c r="AB3679">
        <f>IF(OR($B3679="",$Z3679=""),"",MAX(0,$Z3679-N($M3679)))</f>
        <v/>
      </c>
      <c r="AC3679" s="46">
        <f>IF($B3679="","",IFERROR(INDEX('CCA Util %'!$H:$H,MATCH($B3679,'CCA Util %'!$E:$E,0)),""))</f>
        <v/>
      </c>
      <c r="AD3679">
        <f>IF($B3679="","",IFERROR(INDEX('CCA Util %'!$G:$G,MATCH($B3679,'CCA Util %'!$E:$E,0)),""))</f>
        <v/>
      </c>
      <c r="AE3679">
        <f>IF(OR($B3679="",$U3679=""),"",$U3679&amp;" &amp; "&amp;IF(OR($AD3679="",$AD3679=0),"Util NA",$AD3679&amp;" Util"))</f>
        <v/>
      </c>
    </row>
    <row r="3680" ht="15.75" customHeight="1" s="42">
      <c r="A3680" s="41" t="n"/>
      <c r="G3680" s="38" t="n"/>
      <c r="H3680" s="38" t="n"/>
      <c r="I3680" s="38" t="n"/>
      <c r="J3680" s="38" t="n"/>
      <c r="K3680" s="38" t="n"/>
      <c r="L3680" s="38" t="n"/>
      <c r="N3680" s="36">
        <f>IF($B3680="","",IF($C3680="SUPERSTORE","Superstore","DH"))</f>
        <v/>
      </c>
      <c r="O3680" s="36">
        <f>IF($B3680="","",IFERROR(VLOOKUP($B3680,Mapping!$A:$C,2,0),"Not Mapped"))</f>
        <v/>
      </c>
      <c r="P3680" s="36">
        <f>IF($B3680="","",IFERROR(VLOOKUP($B3680,Mapping!$A:$C,3,0),"Not Mapped"))</f>
        <v/>
      </c>
      <c r="Q3680" s="36">
        <f>IF($B3680="","",IFERROR(VLOOKUP($O3680,Leaders!$A:$B,2,0),"Not Mapped"))</f>
        <v/>
      </c>
      <c r="R3680" s="36">
        <f>IF($B3680="","",IF(COUNTIF(Exclusions!$A:$A,$B3680)&gt;0,"Yes","No"))</f>
        <v/>
      </c>
      <c r="S3680" s="38">
        <f>IF($B3680="","",MIN(1,DAY($A3680)/IF($N3680="Superstore",Settings!$B$5,Settings!$B$4)))</f>
        <v/>
      </c>
      <c r="T3680" s="38">
        <f>IF(OR($B3680="",$G3680="",$S3680=0),"",$G3680/$S3680)</f>
        <v/>
      </c>
      <c r="U3680" s="36">
        <f>IF($T3680="","",IF($T3680&lt;Settings!$B$8,"Critical",IF($T3680&lt;Settings!$B$9,"Semi Critical","Non Critical")))</f>
        <v/>
      </c>
      <c r="V3680" s="28" t="n"/>
      <c r="Z3680">
        <f>IF($B3680="","",IFERROR(VLOOKUP($B3680,'Plan HC for CCA'!$A:$B,2,0),""))</f>
        <v/>
      </c>
      <c r="AA3680">
        <f>IF(OR($B3680="",$Z3680=""),"",IF(N($M3680)&lt;$Z3680,"Delta","No Delta"))</f>
        <v/>
      </c>
      <c r="AB3680">
        <f>IF(OR($B3680="",$Z3680=""),"",MAX(0,$Z3680-N($M3680)))</f>
        <v/>
      </c>
      <c r="AC3680" s="46">
        <f>IF($B3680="","",IFERROR(INDEX('CCA Util %'!$H:$H,MATCH($B3680,'CCA Util %'!$E:$E,0)),""))</f>
        <v/>
      </c>
      <c r="AD3680">
        <f>IF($B3680="","",IFERROR(INDEX('CCA Util %'!$G:$G,MATCH($B3680,'CCA Util %'!$E:$E,0)),""))</f>
        <v/>
      </c>
      <c r="AE3680">
        <f>IF(OR($B3680="",$U3680=""),"",$U3680&amp;" &amp; "&amp;IF(OR($AD3680="",$AD3680=0),"Util NA",$AD3680&amp;" Util"))</f>
        <v/>
      </c>
    </row>
    <row r="3681" ht="15.75" customHeight="1" s="42">
      <c r="A3681" s="41" t="n"/>
      <c r="G3681" s="38" t="n"/>
      <c r="H3681" s="38" t="n"/>
      <c r="I3681" s="38" t="n"/>
      <c r="J3681" s="38" t="n"/>
      <c r="K3681" s="38" t="n"/>
      <c r="L3681" s="38" t="n"/>
      <c r="N3681" s="36">
        <f>IF($B3681="","",IF($C3681="SUPERSTORE","Superstore","DH"))</f>
        <v/>
      </c>
      <c r="O3681" s="36">
        <f>IF($B3681="","",IFERROR(VLOOKUP($B3681,Mapping!$A:$C,2,0),"Not Mapped"))</f>
        <v/>
      </c>
      <c r="P3681" s="36">
        <f>IF($B3681="","",IFERROR(VLOOKUP($B3681,Mapping!$A:$C,3,0),"Not Mapped"))</f>
        <v/>
      </c>
      <c r="Q3681" s="36">
        <f>IF($B3681="","",IFERROR(VLOOKUP($O3681,Leaders!$A:$B,2,0),"Not Mapped"))</f>
        <v/>
      </c>
      <c r="R3681" s="36">
        <f>IF($B3681="","",IF(COUNTIF(Exclusions!$A:$A,$B3681)&gt;0,"Yes","No"))</f>
        <v/>
      </c>
      <c r="S3681" s="38">
        <f>IF($B3681="","",MIN(1,DAY($A3681)/IF($N3681="Superstore",Settings!$B$5,Settings!$B$4)))</f>
        <v/>
      </c>
      <c r="T3681" s="38">
        <f>IF(OR($B3681="",$G3681="",$S3681=0),"",$G3681/$S3681)</f>
        <v/>
      </c>
      <c r="U3681" s="36">
        <f>IF($T3681="","",IF($T3681&lt;Settings!$B$8,"Critical",IF($T3681&lt;Settings!$B$9,"Semi Critical","Non Critical")))</f>
        <v/>
      </c>
      <c r="V3681" s="28" t="n"/>
      <c r="Z3681">
        <f>IF($B3681="","",IFERROR(VLOOKUP($B3681,'Plan HC for CCA'!$A:$B,2,0),""))</f>
        <v/>
      </c>
      <c r="AA3681">
        <f>IF(OR($B3681="",$Z3681=""),"",IF(N($M3681)&lt;$Z3681,"Delta","No Delta"))</f>
        <v/>
      </c>
      <c r="AB3681">
        <f>IF(OR($B3681="",$Z3681=""),"",MAX(0,$Z3681-N($M3681)))</f>
        <v/>
      </c>
      <c r="AC3681" s="46">
        <f>IF($B3681="","",IFERROR(INDEX('CCA Util %'!$H:$H,MATCH($B3681,'CCA Util %'!$E:$E,0)),""))</f>
        <v/>
      </c>
      <c r="AD3681">
        <f>IF($B3681="","",IFERROR(INDEX('CCA Util %'!$G:$G,MATCH($B3681,'CCA Util %'!$E:$E,0)),""))</f>
        <v/>
      </c>
      <c r="AE3681">
        <f>IF(OR($B3681="",$U3681=""),"",$U3681&amp;" &amp; "&amp;IF(OR($AD3681="",$AD3681=0),"Util NA",$AD3681&amp;" Util"))</f>
        <v/>
      </c>
    </row>
    <row r="3682" ht="15.75" customHeight="1" s="42">
      <c r="A3682" s="41" t="n"/>
      <c r="G3682" s="38" t="n"/>
      <c r="H3682" s="38" t="n"/>
      <c r="I3682" s="38" t="n"/>
      <c r="J3682" s="38" t="n"/>
      <c r="K3682" s="38" t="n"/>
      <c r="L3682" s="38" t="n"/>
      <c r="N3682" s="36">
        <f>IF($B3682="","",IF($C3682="SUPERSTORE","Superstore","DH"))</f>
        <v/>
      </c>
      <c r="O3682" s="36">
        <f>IF($B3682="","",IFERROR(VLOOKUP($B3682,Mapping!$A:$C,2,0),"Not Mapped"))</f>
        <v/>
      </c>
      <c r="P3682" s="36">
        <f>IF($B3682="","",IFERROR(VLOOKUP($B3682,Mapping!$A:$C,3,0),"Not Mapped"))</f>
        <v/>
      </c>
      <c r="Q3682" s="36">
        <f>IF($B3682="","",IFERROR(VLOOKUP($O3682,Leaders!$A:$B,2,0),"Not Mapped"))</f>
        <v/>
      </c>
      <c r="R3682" s="36">
        <f>IF($B3682="","",IF(COUNTIF(Exclusions!$A:$A,$B3682)&gt;0,"Yes","No"))</f>
        <v/>
      </c>
      <c r="S3682" s="38">
        <f>IF($B3682="","",MIN(1,DAY($A3682)/IF($N3682="Superstore",Settings!$B$5,Settings!$B$4)))</f>
        <v/>
      </c>
      <c r="T3682" s="38">
        <f>IF(OR($B3682="",$G3682="",$S3682=0),"",$G3682/$S3682)</f>
        <v/>
      </c>
      <c r="U3682" s="36">
        <f>IF($T3682="","",IF($T3682&lt;Settings!$B$8,"Critical",IF($T3682&lt;Settings!$B$9,"Semi Critical","Non Critical")))</f>
        <v/>
      </c>
      <c r="V3682" s="28" t="n"/>
      <c r="Z3682">
        <f>IF($B3682="","",IFERROR(VLOOKUP($B3682,'Plan HC for CCA'!$A:$B,2,0),""))</f>
        <v/>
      </c>
      <c r="AA3682">
        <f>IF(OR($B3682="",$Z3682=""),"",IF(N($M3682)&lt;$Z3682,"Delta","No Delta"))</f>
        <v/>
      </c>
      <c r="AB3682">
        <f>IF(OR($B3682="",$Z3682=""),"",MAX(0,$Z3682-N($M3682)))</f>
        <v/>
      </c>
      <c r="AC3682" s="46">
        <f>IF($B3682="","",IFERROR(INDEX('CCA Util %'!$H:$H,MATCH($B3682,'CCA Util %'!$E:$E,0)),""))</f>
        <v/>
      </c>
      <c r="AD3682">
        <f>IF($B3682="","",IFERROR(INDEX('CCA Util %'!$G:$G,MATCH($B3682,'CCA Util %'!$E:$E,0)),""))</f>
        <v/>
      </c>
      <c r="AE3682">
        <f>IF(OR($B3682="",$U3682=""),"",$U3682&amp;" &amp; "&amp;IF(OR($AD3682="",$AD3682=0),"Util NA",$AD3682&amp;" Util"))</f>
        <v/>
      </c>
    </row>
    <row r="3683" ht="15.75" customHeight="1" s="42">
      <c r="A3683" s="41" t="n"/>
      <c r="G3683" s="38" t="n"/>
      <c r="H3683" s="38" t="n"/>
      <c r="I3683" s="38" t="n"/>
      <c r="J3683" s="38" t="n"/>
      <c r="K3683" s="38" t="n"/>
      <c r="L3683" s="38" t="n"/>
      <c r="N3683" s="36">
        <f>IF($B3683="","",IF($C3683="SUPERSTORE","Superstore","DH"))</f>
        <v/>
      </c>
      <c r="O3683" s="36">
        <f>IF($B3683="","",IFERROR(VLOOKUP($B3683,Mapping!$A:$C,2,0),"Not Mapped"))</f>
        <v/>
      </c>
      <c r="P3683" s="36">
        <f>IF($B3683="","",IFERROR(VLOOKUP($B3683,Mapping!$A:$C,3,0),"Not Mapped"))</f>
        <v/>
      </c>
      <c r="Q3683" s="36">
        <f>IF($B3683="","",IFERROR(VLOOKUP($O3683,Leaders!$A:$B,2,0),"Not Mapped"))</f>
        <v/>
      </c>
      <c r="R3683" s="36">
        <f>IF($B3683="","",IF(COUNTIF(Exclusions!$A:$A,$B3683)&gt;0,"Yes","No"))</f>
        <v/>
      </c>
      <c r="S3683" s="38">
        <f>IF($B3683="","",MIN(1,DAY($A3683)/IF($N3683="Superstore",Settings!$B$5,Settings!$B$4)))</f>
        <v/>
      </c>
      <c r="T3683" s="38">
        <f>IF(OR($B3683="",$G3683="",$S3683=0),"",$G3683/$S3683)</f>
        <v/>
      </c>
      <c r="U3683" s="36">
        <f>IF($T3683="","",IF($T3683&lt;Settings!$B$8,"Critical",IF($T3683&lt;Settings!$B$9,"Semi Critical","Non Critical")))</f>
        <v/>
      </c>
      <c r="V3683" s="28" t="n"/>
      <c r="Z3683">
        <f>IF($B3683="","",IFERROR(VLOOKUP($B3683,'Plan HC for CCA'!$A:$B,2,0),""))</f>
        <v/>
      </c>
      <c r="AA3683">
        <f>IF(OR($B3683="",$Z3683=""),"",IF(N($M3683)&lt;$Z3683,"Delta","No Delta"))</f>
        <v/>
      </c>
      <c r="AB3683">
        <f>IF(OR($B3683="",$Z3683=""),"",MAX(0,$Z3683-N($M3683)))</f>
        <v/>
      </c>
      <c r="AC3683" s="46">
        <f>IF($B3683="","",IFERROR(INDEX('CCA Util %'!$H:$H,MATCH($B3683,'CCA Util %'!$E:$E,0)),""))</f>
        <v/>
      </c>
      <c r="AD3683">
        <f>IF($B3683="","",IFERROR(INDEX('CCA Util %'!$G:$G,MATCH($B3683,'CCA Util %'!$E:$E,0)),""))</f>
        <v/>
      </c>
      <c r="AE3683">
        <f>IF(OR($B3683="",$U3683=""),"",$U3683&amp;" &amp; "&amp;IF(OR($AD3683="",$AD3683=0),"Util NA",$AD3683&amp;" Util"))</f>
        <v/>
      </c>
    </row>
    <row r="3684" ht="15.75" customHeight="1" s="42">
      <c r="A3684" s="41" t="n"/>
      <c r="G3684" s="38" t="n"/>
      <c r="H3684" s="38" t="n"/>
      <c r="I3684" s="38" t="n"/>
      <c r="J3684" s="38" t="n"/>
      <c r="K3684" s="38" t="n"/>
      <c r="L3684" s="38" t="n"/>
      <c r="N3684" s="36">
        <f>IF($B3684="","",IF($C3684="SUPERSTORE","Superstore","DH"))</f>
        <v/>
      </c>
      <c r="O3684" s="36">
        <f>IF($B3684="","",IFERROR(VLOOKUP($B3684,Mapping!$A:$C,2,0),"Not Mapped"))</f>
        <v/>
      </c>
      <c r="P3684" s="36">
        <f>IF($B3684="","",IFERROR(VLOOKUP($B3684,Mapping!$A:$C,3,0),"Not Mapped"))</f>
        <v/>
      </c>
      <c r="Q3684" s="36">
        <f>IF($B3684="","",IFERROR(VLOOKUP($O3684,Leaders!$A:$B,2,0),"Not Mapped"))</f>
        <v/>
      </c>
      <c r="R3684" s="36">
        <f>IF($B3684="","",IF(COUNTIF(Exclusions!$A:$A,$B3684)&gt;0,"Yes","No"))</f>
        <v/>
      </c>
      <c r="S3684" s="38">
        <f>IF($B3684="","",MIN(1,DAY($A3684)/IF($N3684="Superstore",Settings!$B$5,Settings!$B$4)))</f>
        <v/>
      </c>
      <c r="T3684" s="38">
        <f>IF(OR($B3684="",$G3684="",$S3684=0),"",$G3684/$S3684)</f>
        <v/>
      </c>
      <c r="U3684" s="36">
        <f>IF($T3684="","",IF($T3684&lt;Settings!$B$8,"Critical",IF($T3684&lt;Settings!$B$9,"Semi Critical","Non Critical")))</f>
        <v/>
      </c>
      <c r="V3684" s="28" t="n"/>
      <c r="Z3684">
        <f>IF($B3684="","",IFERROR(VLOOKUP($B3684,'Plan HC for CCA'!$A:$B,2,0),""))</f>
        <v/>
      </c>
      <c r="AA3684">
        <f>IF(OR($B3684="",$Z3684=""),"",IF(N($M3684)&lt;$Z3684,"Delta","No Delta"))</f>
        <v/>
      </c>
      <c r="AB3684">
        <f>IF(OR($B3684="",$Z3684=""),"",MAX(0,$Z3684-N($M3684)))</f>
        <v/>
      </c>
      <c r="AC3684" s="46">
        <f>IF($B3684="","",IFERROR(INDEX('CCA Util %'!$H:$H,MATCH($B3684,'CCA Util %'!$E:$E,0)),""))</f>
        <v/>
      </c>
      <c r="AD3684">
        <f>IF($B3684="","",IFERROR(INDEX('CCA Util %'!$G:$G,MATCH($B3684,'CCA Util %'!$E:$E,0)),""))</f>
        <v/>
      </c>
      <c r="AE3684">
        <f>IF(OR($B3684="",$U3684=""),"",$U3684&amp;" &amp; "&amp;IF(OR($AD3684="",$AD3684=0),"Util NA",$AD3684&amp;" Util"))</f>
        <v/>
      </c>
    </row>
    <row r="3685" ht="15.75" customHeight="1" s="42">
      <c r="A3685" s="41" t="n"/>
      <c r="G3685" s="38" t="n"/>
      <c r="H3685" s="38" t="n"/>
      <c r="I3685" s="38" t="n"/>
      <c r="J3685" s="38" t="n"/>
      <c r="K3685" s="38" t="n"/>
      <c r="L3685" s="38" t="n"/>
      <c r="N3685" s="36">
        <f>IF($B3685="","",IF($C3685="SUPERSTORE","Superstore","DH"))</f>
        <v/>
      </c>
      <c r="O3685" s="36">
        <f>IF($B3685="","",IFERROR(VLOOKUP($B3685,Mapping!$A:$C,2,0),"Not Mapped"))</f>
        <v/>
      </c>
      <c r="P3685" s="36">
        <f>IF($B3685="","",IFERROR(VLOOKUP($B3685,Mapping!$A:$C,3,0),"Not Mapped"))</f>
        <v/>
      </c>
      <c r="Q3685" s="36">
        <f>IF($B3685="","",IFERROR(VLOOKUP($O3685,Leaders!$A:$B,2,0),"Not Mapped"))</f>
        <v/>
      </c>
      <c r="R3685" s="36">
        <f>IF($B3685="","",IF(COUNTIF(Exclusions!$A:$A,$B3685)&gt;0,"Yes","No"))</f>
        <v/>
      </c>
      <c r="S3685" s="38">
        <f>IF($B3685="","",MIN(1,DAY($A3685)/IF($N3685="Superstore",Settings!$B$5,Settings!$B$4)))</f>
        <v/>
      </c>
      <c r="T3685" s="38">
        <f>IF(OR($B3685="",$G3685="",$S3685=0),"",$G3685/$S3685)</f>
        <v/>
      </c>
      <c r="U3685" s="36">
        <f>IF($T3685="","",IF($T3685&lt;Settings!$B$8,"Critical",IF($T3685&lt;Settings!$B$9,"Semi Critical","Non Critical")))</f>
        <v/>
      </c>
      <c r="V3685" s="28" t="n"/>
      <c r="Z3685">
        <f>IF($B3685="","",IFERROR(VLOOKUP($B3685,'Plan HC for CCA'!$A:$B,2,0),""))</f>
        <v/>
      </c>
      <c r="AA3685">
        <f>IF(OR($B3685="",$Z3685=""),"",IF(N($M3685)&lt;$Z3685,"Delta","No Delta"))</f>
        <v/>
      </c>
      <c r="AB3685">
        <f>IF(OR($B3685="",$Z3685=""),"",MAX(0,$Z3685-N($M3685)))</f>
        <v/>
      </c>
      <c r="AC3685" s="46">
        <f>IF($B3685="","",IFERROR(INDEX('CCA Util %'!$H:$H,MATCH($B3685,'CCA Util %'!$E:$E,0)),""))</f>
        <v/>
      </c>
      <c r="AD3685">
        <f>IF($B3685="","",IFERROR(INDEX('CCA Util %'!$G:$G,MATCH($B3685,'CCA Util %'!$E:$E,0)),""))</f>
        <v/>
      </c>
      <c r="AE3685">
        <f>IF(OR($B3685="",$U3685=""),"",$U3685&amp;" &amp; "&amp;IF(OR($AD3685="",$AD3685=0),"Util NA",$AD3685&amp;" Util"))</f>
        <v/>
      </c>
    </row>
    <row r="3686" ht="15.75" customHeight="1" s="42">
      <c r="A3686" s="41" t="n"/>
      <c r="G3686" s="38" t="n"/>
      <c r="H3686" s="38" t="n"/>
      <c r="I3686" s="38" t="n"/>
      <c r="J3686" s="38" t="n"/>
      <c r="K3686" s="38" t="n"/>
      <c r="L3686" s="38" t="n"/>
      <c r="N3686" s="36">
        <f>IF($B3686="","",IF($C3686="SUPERSTORE","Superstore","DH"))</f>
        <v/>
      </c>
      <c r="O3686" s="36">
        <f>IF($B3686="","",IFERROR(VLOOKUP($B3686,Mapping!$A:$C,2,0),"Not Mapped"))</f>
        <v/>
      </c>
      <c r="P3686" s="36">
        <f>IF($B3686="","",IFERROR(VLOOKUP($B3686,Mapping!$A:$C,3,0),"Not Mapped"))</f>
        <v/>
      </c>
      <c r="Q3686" s="36">
        <f>IF($B3686="","",IFERROR(VLOOKUP($O3686,Leaders!$A:$B,2,0),"Not Mapped"))</f>
        <v/>
      </c>
      <c r="R3686" s="36">
        <f>IF($B3686="","",IF(COUNTIF(Exclusions!$A:$A,$B3686)&gt;0,"Yes","No"))</f>
        <v/>
      </c>
      <c r="S3686" s="38">
        <f>IF($B3686="","",MIN(1,DAY($A3686)/IF($N3686="Superstore",Settings!$B$5,Settings!$B$4)))</f>
        <v/>
      </c>
      <c r="T3686" s="38">
        <f>IF(OR($B3686="",$G3686="",$S3686=0),"",$G3686/$S3686)</f>
        <v/>
      </c>
      <c r="U3686" s="36">
        <f>IF($T3686="","",IF($T3686&lt;Settings!$B$8,"Critical",IF($T3686&lt;Settings!$B$9,"Semi Critical","Non Critical")))</f>
        <v/>
      </c>
      <c r="V3686" s="28" t="n"/>
      <c r="Z3686">
        <f>IF($B3686="","",IFERROR(VLOOKUP($B3686,'Plan HC for CCA'!$A:$B,2,0),""))</f>
        <v/>
      </c>
      <c r="AA3686">
        <f>IF(OR($B3686="",$Z3686=""),"",IF(N($M3686)&lt;$Z3686,"Delta","No Delta"))</f>
        <v/>
      </c>
      <c r="AB3686">
        <f>IF(OR($B3686="",$Z3686=""),"",MAX(0,$Z3686-N($M3686)))</f>
        <v/>
      </c>
      <c r="AC3686" s="46">
        <f>IF($B3686="","",IFERROR(INDEX('CCA Util %'!$H:$H,MATCH($B3686,'CCA Util %'!$E:$E,0)),""))</f>
        <v/>
      </c>
      <c r="AD3686">
        <f>IF($B3686="","",IFERROR(INDEX('CCA Util %'!$G:$G,MATCH($B3686,'CCA Util %'!$E:$E,0)),""))</f>
        <v/>
      </c>
      <c r="AE3686">
        <f>IF(OR($B3686="",$U3686=""),"",$U3686&amp;" &amp; "&amp;IF(OR($AD3686="",$AD3686=0),"Util NA",$AD3686&amp;" Util"))</f>
        <v/>
      </c>
    </row>
    <row r="3687" ht="15.75" customHeight="1" s="42">
      <c r="A3687" s="41" t="n"/>
      <c r="G3687" s="38" t="n"/>
      <c r="H3687" s="38" t="n"/>
      <c r="I3687" s="38" t="n"/>
      <c r="J3687" s="38" t="n"/>
      <c r="K3687" s="38" t="n"/>
      <c r="L3687" s="38" t="n"/>
      <c r="N3687" s="36">
        <f>IF($B3687="","",IF($C3687="SUPERSTORE","Superstore","DH"))</f>
        <v/>
      </c>
      <c r="O3687" s="36">
        <f>IF($B3687="","",IFERROR(VLOOKUP($B3687,Mapping!$A:$C,2,0),"Not Mapped"))</f>
        <v/>
      </c>
      <c r="P3687" s="36">
        <f>IF($B3687="","",IFERROR(VLOOKUP($B3687,Mapping!$A:$C,3,0),"Not Mapped"))</f>
        <v/>
      </c>
      <c r="Q3687" s="36">
        <f>IF($B3687="","",IFERROR(VLOOKUP($O3687,Leaders!$A:$B,2,0),"Not Mapped"))</f>
        <v/>
      </c>
      <c r="R3687" s="36">
        <f>IF($B3687="","",IF(COUNTIF(Exclusions!$A:$A,$B3687)&gt;0,"Yes","No"))</f>
        <v/>
      </c>
      <c r="S3687" s="38">
        <f>IF($B3687="","",MIN(1,DAY($A3687)/IF($N3687="Superstore",Settings!$B$5,Settings!$B$4)))</f>
        <v/>
      </c>
      <c r="T3687" s="38">
        <f>IF(OR($B3687="",$G3687="",$S3687=0),"",$G3687/$S3687)</f>
        <v/>
      </c>
      <c r="U3687" s="36">
        <f>IF($T3687="","",IF($T3687&lt;Settings!$B$8,"Critical",IF($T3687&lt;Settings!$B$9,"Semi Critical","Non Critical")))</f>
        <v/>
      </c>
      <c r="V3687" s="28" t="n"/>
      <c r="Z3687">
        <f>IF($B3687="","",IFERROR(VLOOKUP($B3687,'Plan HC for CCA'!$A:$B,2,0),""))</f>
        <v/>
      </c>
      <c r="AA3687">
        <f>IF(OR($B3687="",$Z3687=""),"",IF(N($M3687)&lt;$Z3687,"Delta","No Delta"))</f>
        <v/>
      </c>
      <c r="AB3687">
        <f>IF(OR($B3687="",$Z3687=""),"",MAX(0,$Z3687-N($M3687)))</f>
        <v/>
      </c>
      <c r="AC3687" s="46">
        <f>IF($B3687="","",IFERROR(INDEX('CCA Util %'!$H:$H,MATCH($B3687,'CCA Util %'!$E:$E,0)),""))</f>
        <v/>
      </c>
      <c r="AD3687">
        <f>IF($B3687="","",IFERROR(INDEX('CCA Util %'!$G:$G,MATCH($B3687,'CCA Util %'!$E:$E,0)),""))</f>
        <v/>
      </c>
      <c r="AE3687">
        <f>IF(OR($B3687="",$U3687=""),"",$U3687&amp;" &amp; "&amp;IF(OR($AD3687="",$AD3687=0),"Util NA",$AD3687&amp;" Util"))</f>
        <v/>
      </c>
    </row>
    <row r="3688" ht="15.75" customHeight="1" s="42">
      <c r="A3688" s="41" t="n"/>
      <c r="G3688" s="38" t="n"/>
      <c r="H3688" s="38" t="n"/>
      <c r="I3688" s="38" t="n"/>
      <c r="J3688" s="38" t="n"/>
      <c r="K3688" s="38" t="n"/>
      <c r="L3688" s="38" t="n"/>
      <c r="N3688" s="36">
        <f>IF($B3688="","",IF($C3688="SUPERSTORE","Superstore","DH"))</f>
        <v/>
      </c>
      <c r="O3688" s="36">
        <f>IF($B3688="","",IFERROR(VLOOKUP($B3688,Mapping!$A:$C,2,0),"Not Mapped"))</f>
        <v/>
      </c>
      <c r="P3688" s="36">
        <f>IF($B3688="","",IFERROR(VLOOKUP($B3688,Mapping!$A:$C,3,0),"Not Mapped"))</f>
        <v/>
      </c>
      <c r="Q3688" s="36">
        <f>IF($B3688="","",IFERROR(VLOOKUP($O3688,Leaders!$A:$B,2,0),"Not Mapped"))</f>
        <v/>
      </c>
      <c r="R3688" s="36">
        <f>IF($B3688="","",IF(COUNTIF(Exclusions!$A:$A,$B3688)&gt;0,"Yes","No"))</f>
        <v/>
      </c>
      <c r="S3688" s="38">
        <f>IF($B3688="","",MIN(1,DAY($A3688)/IF($N3688="Superstore",Settings!$B$5,Settings!$B$4)))</f>
        <v/>
      </c>
      <c r="T3688" s="38">
        <f>IF(OR($B3688="",$G3688="",$S3688=0),"",$G3688/$S3688)</f>
        <v/>
      </c>
      <c r="U3688" s="36">
        <f>IF($T3688="","",IF($T3688&lt;Settings!$B$8,"Critical",IF($T3688&lt;Settings!$B$9,"Semi Critical","Non Critical")))</f>
        <v/>
      </c>
      <c r="V3688" s="28" t="n"/>
      <c r="Z3688">
        <f>IF($B3688="","",IFERROR(VLOOKUP($B3688,'Plan HC for CCA'!$A:$B,2,0),""))</f>
        <v/>
      </c>
      <c r="AA3688">
        <f>IF(OR($B3688="",$Z3688=""),"",IF(N($M3688)&lt;$Z3688,"Delta","No Delta"))</f>
        <v/>
      </c>
      <c r="AB3688">
        <f>IF(OR($B3688="",$Z3688=""),"",MAX(0,$Z3688-N($M3688)))</f>
        <v/>
      </c>
      <c r="AC3688" s="46">
        <f>IF($B3688="","",IFERROR(INDEX('CCA Util %'!$H:$H,MATCH($B3688,'CCA Util %'!$E:$E,0)),""))</f>
        <v/>
      </c>
      <c r="AD3688">
        <f>IF($B3688="","",IFERROR(INDEX('CCA Util %'!$G:$G,MATCH($B3688,'CCA Util %'!$E:$E,0)),""))</f>
        <v/>
      </c>
      <c r="AE3688">
        <f>IF(OR($B3688="",$U3688=""),"",$U3688&amp;" &amp; "&amp;IF(OR($AD3688="",$AD3688=0),"Util NA",$AD3688&amp;" Util"))</f>
        <v/>
      </c>
    </row>
    <row r="3689" ht="15.75" customHeight="1" s="42">
      <c r="A3689" s="41" t="n"/>
      <c r="G3689" s="38" t="n"/>
      <c r="H3689" s="38" t="n"/>
      <c r="I3689" s="38" t="n"/>
      <c r="J3689" s="38" t="n"/>
      <c r="K3689" s="38" t="n"/>
      <c r="L3689" s="38" t="n"/>
      <c r="N3689" s="36">
        <f>IF($B3689="","",IF($C3689="SUPERSTORE","Superstore","DH"))</f>
        <v/>
      </c>
      <c r="O3689" s="36">
        <f>IF($B3689="","",IFERROR(VLOOKUP($B3689,Mapping!$A:$C,2,0),"Not Mapped"))</f>
        <v/>
      </c>
      <c r="P3689" s="36">
        <f>IF($B3689="","",IFERROR(VLOOKUP($B3689,Mapping!$A:$C,3,0),"Not Mapped"))</f>
        <v/>
      </c>
      <c r="Q3689" s="36">
        <f>IF($B3689="","",IFERROR(VLOOKUP($O3689,Leaders!$A:$B,2,0),"Not Mapped"))</f>
        <v/>
      </c>
      <c r="R3689" s="36">
        <f>IF($B3689="","",IF(COUNTIF(Exclusions!$A:$A,$B3689)&gt;0,"Yes","No"))</f>
        <v/>
      </c>
      <c r="S3689" s="38">
        <f>IF($B3689="","",MIN(1,DAY($A3689)/IF($N3689="Superstore",Settings!$B$5,Settings!$B$4)))</f>
        <v/>
      </c>
      <c r="T3689" s="38">
        <f>IF(OR($B3689="",$G3689="",$S3689=0),"",$G3689/$S3689)</f>
        <v/>
      </c>
      <c r="U3689" s="36">
        <f>IF($T3689="","",IF($T3689&lt;Settings!$B$8,"Critical",IF($T3689&lt;Settings!$B$9,"Semi Critical","Non Critical")))</f>
        <v/>
      </c>
      <c r="V3689" s="28" t="n"/>
      <c r="Z3689">
        <f>IF($B3689="","",IFERROR(VLOOKUP($B3689,'Plan HC for CCA'!$A:$B,2,0),""))</f>
        <v/>
      </c>
      <c r="AA3689">
        <f>IF(OR($B3689="",$Z3689=""),"",IF(N($M3689)&lt;$Z3689,"Delta","No Delta"))</f>
        <v/>
      </c>
      <c r="AB3689">
        <f>IF(OR($B3689="",$Z3689=""),"",MAX(0,$Z3689-N($M3689)))</f>
        <v/>
      </c>
      <c r="AC3689" s="46">
        <f>IF($B3689="","",IFERROR(INDEX('CCA Util %'!$H:$H,MATCH($B3689,'CCA Util %'!$E:$E,0)),""))</f>
        <v/>
      </c>
      <c r="AD3689">
        <f>IF($B3689="","",IFERROR(INDEX('CCA Util %'!$G:$G,MATCH($B3689,'CCA Util %'!$E:$E,0)),""))</f>
        <v/>
      </c>
      <c r="AE3689">
        <f>IF(OR($B3689="",$U3689=""),"",$U3689&amp;" &amp; "&amp;IF(OR($AD3689="",$AD3689=0),"Util NA",$AD3689&amp;" Util"))</f>
        <v/>
      </c>
    </row>
    <row r="3690" ht="15.75" customHeight="1" s="42">
      <c r="A3690" s="41" t="n"/>
      <c r="G3690" s="38" t="n"/>
      <c r="H3690" s="38" t="n"/>
      <c r="I3690" s="38" t="n"/>
      <c r="J3690" s="38" t="n"/>
      <c r="K3690" s="38" t="n"/>
      <c r="L3690" s="38" t="n"/>
      <c r="N3690" s="36">
        <f>IF($B3690="","",IF($C3690="SUPERSTORE","Superstore","DH"))</f>
        <v/>
      </c>
      <c r="O3690" s="36">
        <f>IF($B3690="","",IFERROR(VLOOKUP($B3690,Mapping!$A:$C,2,0),"Not Mapped"))</f>
        <v/>
      </c>
      <c r="P3690" s="36">
        <f>IF($B3690="","",IFERROR(VLOOKUP($B3690,Mapping!$A:$C,3,0),"Not Mapped"))</f>
        <v/>
      </c>
      <c r="Q3690" s="36">
        <f>IF($B3690="","",IFERROR(VLOOKUP($O3690,Leaders!$A:$B,2,0),"Not Mapped"))</f>
        <v/>
      </c>
      <c r="R3690" s="36">
        <f>IF($B3690="","",IF(COUNTIF(Exclusions!$A:$A,$B3690)&gt;0,"Yes","No"))</f>
        <v/>
      </c>
      <c r="S3690" s="38">
        <f>IF($B3690="","",MIN(1,DAY($A3690)/IF($N3690="Superstore",Settings!$B$5,Settings!$B$4)))</f>
        <v/>
      </c>
      <c r="T3690" s="38">
        <f>IF(OR($B3690="",$G3690="",$S3690=0),"",$G3690/$S3690)</f>
        <v/>
      </c>
      <c r="U3690" s="36">
        <f>IF($T3690="","",IF($T3690&lt;Settings!$B$8,"Critical",IF($T3690&lt;Settings!$B$9,"Semi Critical","Non Critical")))</f>
        <v/>
      </c>
      <c r="V3690" s="28" t="n"/>
      <c r="Z3690">
        <f>IF($B3690="","",IFERROR(VLOOKUP($B3690,'Plan HC for CCA'!$A:$B,2,0),""))</f>
        <v/>
      </c>
      <c r="AA3690">
        <f>IF(OR($B3690="",$Z3690=""),"",IF(N($M3690)&lt;$Z3690,"Delta","No Delta"))</f>
        <v/>
      </c>
      <c r="AB3690">
        <f>IF(OR($B3690="",$Z3690=""),"",MAX(0,$Z3690-N($M3690)))</f>
        <v/>
      </c>
      <c r="AC3690" s="46">
        <f>IF($B3690="","",IFERROR(INDEX('CCA Util %'!$H:$H,MATCH($B3690,'CCA Util %'!$E:$E,0)),""))</f>
        <v/>
      </c>
      <c r="AD3690">
        <f>IF($B3690="","",IFERROR(INDEX('CCA Util %'!$G:$G,MATCH($B3690,'CCA Util %'!$E:$E,0)),""))</f>
        <v/>
      </c>
      <c r="AE3690">
        <f>IF(OR($B3690="",$U3690=""),"",$U3690&amp;" &amp; "&amp;IF(OR($AD3690="",$AD3690=0),"Util NA",$AD3690&amp;" Util"))</f>
        <v/>
      </c>
    </row>
    <row r="3691" ht="15.75" customHeight="1" s="42">
      <c r="A3691" s="41" t="n"/>
      <c r="G3691" s="38" t="n"/>
      <c r="H3691" s="38" t="n"/>
      <c r="I3691" s="38" t="n"/>
      <c r="J3691" s="38" t="n"/>
      <c r="K3691" s="38" t="n"/>
      <c r="L3691" s="38" t="n"/>
      <c r="N3691" s="36">
        <f>IF($B3691="","",IF($C3691="SUPERSTORE","Superstore","DH"))</f>
        <v/>
      </c>
      <c r="O3691" s="36">
        <f>IF($B3691="","",IFERROR(VLOOKUP($B3691,Mapping!$A:$C,2,0),"Not Mapped"))</f>
        <v/>
      </c>
      <c r="P3691" s="36">
        <f>IF($B3691="","",IFERROR(VLOOKUP($B3691,Mapping!$A:$C,3,0),"Not Mapped"))</f>
        <v/>
      </c>
      <c r="Q3691" s="36">
        <f>IF($B3691="","",IFERROR(VLOOKUP($O3691,Leaders!$A:$B,2,0),"Not Mapped"))</f>
        <v/>
      </c>
      <c r="R3691" s="36">
        <f>IF($B3691="","",IF(COUNTIF(Exclusions!$A:$A,$B3691)&gt;0,"Yes","No"))</f>
        <v/>
      </c>
      <c r="S3691" s="38">
        <f>IF($B3691="","",MIN(1,DAY($A3691)/IF($N3691="Superstore",Settings!$B$5,Settings!$B$4)))</f>
        <v/>
      </c>
      <c r="T3691" s="38">
        <f>IF(OR($B3691="",$G3691="",$S3691=0),"",$G3691/$S3691)</f>
        <v/>
      </c>
      <c r="U3691" s="36">
        <f>IF($T3691="","",IF($T3691&lt;Settings!$B$8,"Critical",IF($T3691&lt;Settings!$B$9,"Semi Critical","Non Critical")))</f>
        <v/>
      </c>
      <c r="V3691" s="28" t="n"/>
      <c r="Z3691">
        <f>IF($B3691="","",IFERROR(VLOOKUP($B3691,'Plan HC for CCA'!$A:$B,2,0),""))</f>
        <v/>
      </c>
      <c r="AA3691">
        <f>IF(OR($B3691="",$Z3691=""),"",IF(N($M3691)&lt;$Z3691,"Delta","No Delta"))</f>
        <v/>
      </c>
      <c r="AB3691">
        <f>IF(OR($B3691="",$Z3691=""),"",MAX(0,$Z3691-N($M3691)))</f>
        <v/>
      </c>
      <c r="AC3691" s="46">
        <f>IF($B3691="","",IFERROR(INDEX('CCA Util %'!$H:$H,MATCH($B3691,'CCA Util %'!$E:$E,0)),""))</f>
        <v/>
      </c>
      <c r="AD3691">
        <f>IF($B3691="","",IFERROR(INDEX('CCA Util %'!$G:$G,MATCH($B3691,'CCA Util %'!$E:$E,0)),""))</f>
        <v/>
      </c>
      <c r="AE3691">
        <f>IF(OR($B3691="",$U3691=""),"",$U3691&amp;" &amp; "&amp;IF(OR($AD3691="",$AD3691=0),"Util NA",$AD3691&amp;" Util"))</f>
        <v/>
      </c>
    </row>
    <row r="3692" ht="15.75" customHeight="1" s="42">
      <c r="A3692" s="41" t="n"/>
      <c r="G3692" s="38" t="n"/>
      <c r="H3692" s="38" t="n"/>
      <c r="I3692" s="38" t="n"/>
      <c r="J3692" s="38" t="n"/>
      <c r="K3692" s="38" t="n"/>
      <c r="L3692" s="38" t="n"/>
      <c r="N3692" s="36">
        <f>IF($B3692="","",IF($C3692="SUPERSTORE","Superstore","DH"))</f>
        <v/>
      </c>
      <c r="O3692" s="36">
        <f>IF($B3692="","",IFERROR(VLOOKUP($B3692,Mapping!$A:$C,2,0),"Not Mapped"))</f>
        <v/>
      </c>
      <c r="P3692" s="36">
        <f>IF($B3692="","",IFERROR(VLOOKUP($B3692,Mapping!$A:$C,3,0),"Not Mapped"))</f>
        <v/>
      </c>
      <c r="Q3692" s="36">
        <f>IF($B3692="","",IFERROR(VLOOKUP($O3692,Leaders!$A:$B,2,0),"Not Mapped"))</f>
        <v/>
      </c>
      <c r="R3692" s="36">
        <f>IF($B3692="","",IF(COUNTIF(Exclusions!$A:$A,$B3692)&gt;0,"Yes","No"))</f>
        <v/>
      </c>
      <c r="S3692" s="38">
        <f>IF($B3692="","",MIN(1,DAY($A3692)/IF($N3692="Superstore",Settings!$B$5,Settings!$B$4)))</f>
        <v/>
      </c>
      <c r="T3692" s="38">
        <f>IF(OR($B3692="",$G3692="",$S3692=0),"",$G3692/$S3692)</f>
        <v/>
      </c>
      <c r="U3692" s="36">
        <f>IF($T3692="","",IF($T3692&lt;Settings!$B$8,"Critical",IF($T3692&lt;Settings!$B$9,"Semi Critical","Non Critical")))</f>
        <v/>
      </c>
      <c r="V3692" s="28" t="n"/>
      <c r="Z3692">
        <f>IF($B3692="","",IFERROR(VLOOKUP($B3692,'Plan HC for CCA'!$A:$B,2,0),""))</f>
        <v/>
      </c>
      <c r="AA3692">
        <f>IF(OR($B3692="",$Z3692=""),"",IF(N($M3692)&lt;$Z3692,"Delta","No Delta"))</f>
        <v/>
      </c>
      <c r="AB3692">
        <f>IF(OR($B3692="",$Z3692=""),"",MAX(0,$Z3692-N($M3692)))</f>
        <v/>
      </c>
      <c r="AC3692" s="46">
        <f>IF($B3692="","",IFERROR(INDEX('CCA Util %'!$H:$H,MATCH($B3692,'CCA Util %'!$E:$E,0)),""))</f>
        <v/>
      </c>
      <c r="AD3692">
        <f>IF($B3692="","",IFERROR(INDEX('CCA Util %'!$G:$G,MATCH($B3692,'CCA Util %'!$E:$E,0)),""))</f>
        <v/>
      </c>
      <c r="AE3692">
        <f>IF(OR($B3692="",$U3692=""),"",$U3692&amp;" &amp; "&amp;IF(OR($AD3692="",$AD3692=0),"Util NA",$AD3692&amp;" Util"))</f>
        <v/>
      </c>
    </row>
    <row r="3693" ht="15.75" customHeight="1" s="42">
      <c r="A3693" s="41" t="n"/>
      <c r="G3693" s="38" t="n"/>
      <c r="H3693" s="38" t="n"/>
      <c r="I3693" s="38" t="n"/>
      <c r="J3693" s="38" t="n"/>
      <c r="K3693" s="38" t="n"/>
      <c r="L3693" s="38" t="n"/>
      <c r="N3693" s="36">
        <f>IF($B3693="","",IF($C3693="SUPERSTORE","Superstore","DH"))</f>
        <v/>
      </c>
      <c r="O3693" s="36">
        <f>IF($B3693="","",IFERROR(VLOOKUP($B3693,Mapping!$A:$C,2,0),"Not Mapped"))</f>
        <v/>
      </c>
      <c r="P3693" s="36">
        <f>IF($B3693="","",IFERROR(VLOOKUP($B3693,Mapping!$A:$C,3,0),"Not Mapped"))</f>
        <v/>
      </c>
      <c r="Q3693" s="36">
        <f>IF($B3693="","",IFERROR(VLOOKUP($O3693,Leaders!$A:$B,2,0),"Not Mapped"))</f>
        <v/>
      </c>
      <c r="R3693" s="36">
        <f>IF($B3693="","",IF(COUNTIF(Exclusions!$A:$A,$B3693)&gt;0,"Yes","No"))</f>
        <v/>
      </c>
      <c r="S3693" s="38">
        <f>IF($B3693="","",MIN(1,DAY($A3693)/IF($N3693="Superstore",Settings!$B$5,Settings!$B$4)))</f>
        <v/>
      </c>
      <c r="T3693" s="38">
        <f>IF(OR($B3693="",$G3693="",$S3693=0),"",$G3693/$S3693)</f>
        <v/>
      </c>
      <c r="U3693" s="36">
        <f>IF($T3693="","",IF($T3693&lt;Settings!$B$8,"Critical",IF($T3693&lt;Settings!$B$9,"Semi Critical","Non Critical")))</f>
        <v/>
      </c>
      <c r="V3693" s="28" t="n"/>
      <c r="Z3693">
        <f>IF($B3693="","",IFERROR(VLOOKUP($B3693,'Plan HC for CCA'!$A:$B,2,0),""))</f>
        <v/>
      </c>
      <c r="AA3693">
        <f>IF(OR($B3693="",$Z3693=""),"",IF(N($M3693)&lt;$Z3693,"Delta","No Delta"))</f>
        <v/>
      </c>
      <c r="AB3693">
        <f>IF(OR($B3693="",$Z3693=""),"",MAX(0,$Z3693-N($M3693)))</f>
        <v/>
      </c>
      <c r="AC3693" s="46">
        <f>IF($B3693="","",IFERROR(INDEX('CCA Util %'!$H:$H,MATCH($B3693,'CCA Util %'!$E:$E,0)),""))</f>
        <v/>
      </c>
      <c r="AD3693">
        <f>IF($B3693="","",IFERROR(INDEX('CCA Util %'!$G:$G,MATCH($B3693,'CCA Util %'!$E:$E,0)),""))</f>
        <v/>
      </c>
      <c r="AE3693">
        <f>IF(OR($B3693="",$U3693=""),"",$U3693&amp;" &amp; "&amp;IF(OR($AD3693="",$AD3693=0),"Util NA",$AD3693&amp;" Util"))</f>
        <v/>
      </c>
    </row>
    <row r="3694" ht="15.75" customHeight="1" s="42">
      <c r="A3694" s="41" t="n"/>
      <c r="G3694" s="38" t="n"/>
      <c r="H3694" s="38" t="n"/>
      <c r="I3694" s="38" t="n"/>
      <c r="J3694" s="38" t="n"/>
      <c r="K3694" s="38" t="n"/>
      <c r="L3694" s="38" t="n"/>
      <c r="N3694" s="36">
        <f>IF($B3694="","",IF($C3694="SUPERSTORE","Superstore","DH"))</f>
        <v/>
      </c>
      <c r="O3694" s="36">
        <f>IF($B3694="","",IFERROR(VLOOKUP($B3694,Mapping!$A:$C,2,0),"Not Mapped"))</f>
        <v/>
      </c>
      <c r="P3694" s="36">
        <f>IF($B3694="","",IFERROR(VLOOKUP($B3694,Mapping!$A:$C,3,0),"Not Mapped"))</f>
        <v/>
      </c>
      <c r="Q3694" s="36">
        <f>IF($B3694="","",IFERROR(VLOOKUP($O3694,Leaders!$A:$B,2,0),"Not Mapped"))</f>
        <v/>
      </c>
      <c r="R3694" s="36">
        <f>IF($B3694="","",IF(COUNTIF(Exclusions!$A:$A,$B3694)&gt;0,"Yes","No"))</f>
        <v/>
      </c>
      <c r="S3694" s="38">
        <f>IF($B3694="","",MIN(1,DAY($A3694)/IF($N3694="Superstore",Settings!$B$5,Settings!$B$4)))</f>
        <v/>
      </c>
      <c r="T3694" s="38">
        <f>IF(OR($B3694="",$G3694="",$S3694=0),"",$G3694/$S3694)</f>
        <v/>
      </c>
      <c r="U3694" s="36">
        <f>IF($T3694="","",IF($T3694&lt;Settings!$B$8,"Critical",IF($T3694&lt;Settings!$B$9,"Semi Critical","Non Critical")))</f>
        <v/>
      </c>
      <c r="V3694" s="28" t="n"/>
      <c r="Z3694">
        <f>IF($B3694="","",IFERROR(VLOOKUP($B3694,'Plan HC for CCA'!$A:$B,2,0),""))</f>
        <v/>
      </c>
      <c r="AA3694">
        <f>IF(OR($B3694="",$Z3694=""),"",IF(N($M3694)&lt;$Z3694,"Delta","No Delta"))</f>
        <v/>
      </c>
      <c r="AB3694">
        <f>IF(OR($B3694="",$Z3694=""),"",MAX(0,$Z3694-N($M3694)))</f>
        <v/>
      </c>
      <c r="AC3694" s="46">
        <f>IF($B3694="","",IFERROR(INDEX('CCA Util %'!$H:$H,MATCH($B3694,'CCA Util %'!$E:$E,0)),""))</f>
        <v/>
      </c>
      <c r="AD3694">
        <f>IF($B3694="","",IFERROR(INDEX('CCA Util %'!$G:$G,MATCH($B3694,'CCA Util %'!$E:$E,0)),""))</f>
        <v/>
      </c>
      <c r="AE3694">
        <f>IF(OR($B3694="",$U3694=""),"",$U3694&amp;" &amp; "&amp;IF(OR($AD3694="",$AD3694=0),"Util NA",$AD3694&amp;" Util"))</f>
        <v/>
      </c>
    </row>
    <row r="3695" ht="15.75" customHeight="1" s="42">
      <c r="A3695" s="41" t="n"/>
      <c r="G3695" s="38" t="n"/>
      <c r="H3695" s="38" t="n"/>
      <c r="I3695" s="38" t="n"/>
      <c r="J3695" s="38" t="n"/>
      <c r="K3695" s="38" t="n"/>
      <c r="L3695" s="38" t="n"/>
      <c r="N3695" s="36">
        <f>IF($B3695="","",IF($C3695="SUPERSTORE","Superstore","DH"))</f>
        <v/>
      </c>
      <c r="O3695" s="36">
        <f>IF($B3695="","",IFERROR(VLOOKUP($B3695,Mapping!$A:$C,2,0),"Not Mapped"))</f>
        <v/>
      </c>
      <c r="P3695" s="36">
        <f>IF($B3695="","",IFERROR(VLOOKUP($B3695,Mapping!$A:$C,3,0),"Not Mapped"))</f>
        <v/>
      </c>
      <c r="Q3695" s="36">
        <f>IF($B3695="","",IFERROR(VLOOKUP($O3695,Leaders!$A:$B,2,0),"Not Mapped"))</f>
        <v/>
      </c>
      <c r="R3695" s="36">
        <f>IF($B3695="","",IF(COUNTIF(Exclusions!$A:$A,$B3695)&gt;0,"Yes","No"))</f>
        <v/>
      </c>
      <c r="S3695" s="38">
        <f>IF($B3695="","",MIN(1,DAY($A3695)/IF($N3695="Superstore",Settings!$B$5,Settings!$B$4)))</f>
        <v/>
      </c>
      <c r="T3695" s="38">
        <f>IF(OR($B3695="",$G3695="",$S3695=0),"",$G3695/$S3695)</f>
        <v/>
      </c>
      <c r="U3695" s="36">
        <f>IF($T3695="","",IF($T3695&lt;Settings!$B$8,"Critical",IF($T3695&lt;Settings!$B$9,"Semi Critical","Non Critical")))</f>
        <v/>
      </c>
      <c r="V3695" s="28" t="n"/>
      <c r="Z3695">
        <f>IF($B3695="","",IFERROR(VLOOKUP($B3695,'Plan HC for CCA'!$A:$B,2,0),""))</f>
        <v/>
      </c>
      <c r="AA3695">
        <f>IF(OR($B3695="",$Z3695=""),"",IF(N($M3695)&lt;$Z3695,"Delta","No Delta"))</f>
        <v/>
      </c>
      <c r="AB3695">
        <f>IF(OR($B3695="",$Z3695=""),"",MAX(0,$Z3695-N($M3695)))</f>
        <v/>
      </c>
      <c r="AC3695" s="46">
        <f>IF($B3695="","",IFERROR(INDEX('CCA Util %'!$H:$H,MATCH($B3695,'CCA Util %'!$E:$E,0)),""))</f>
        <v/>
      </c>
      <c r="AD3695">
        <f>IF($B3695="","",IFERROR(INDEX('CCA Util %'!$G:$G,MATCH($B3695,'CCA Util %'!$E:$E,0)),""))</f>
        <v/>
      </c>
      <c r="AE3695">
        <f>IF(OR($B3695="",$U3695=""),"",$U3695&amp;" &amp; "&amp;IF(OR($AD3695="",$AD3695=0),"Util NA",$AD3695&amp;" Util"))</f>
        <v/>
      </c>
    </row>
    <row r="3696" ht="15.75" customHeight="1" s="42">
      <c r="A3696" s="41" t="n"/>
      <c r="G3696" s="38" t="n"/>
      <c r="H3696" s="38" t="n"/>
      <c r="I3696" s="38" t="n"/>
      <c r="J3696" s="38" t="n"/>
      <c r="K3696" s="38" t="n"/>
      <c r="L3696" s="38" t="n"/>
      <c r="N3696" s="36">
        <f>IF($B3696="","",IF($C3696="SUPERSTORE","Superstore","DH"))</f>
        <v/>
      </c>
      <c r="O3696" s="36">
        <f>IF($B3696="","",IFERROR(VLOOKUP($B3696,Mapping!$A:$C,2,0),"Not Mapped"))</f>
        <v/>
      </c>
      <c r="P3696" s="36">
        <f>IF($B3696="","",IFERROR(VLOOKUP($B3696,Mapping!$A:$C,3,0),"Not Mapped"))</f>
        <v/>
      </c>
      <c r="Q3696" s="36">
        <f>IF($B3696="","",IFERROR(VLOOKUP($O3696,Leaders!$A:$B,2,0),"Not Mapped"))</f>
        <v/>
      </c>
      <c r="R3696" s="36">
        <f>IF($B3696="","",IF(COUNTIF(Exclusions!$A:$A,$B3696)&gt;0,"Yes","No"))</f>
        <v/>
      </c>
      <c r="S3696" s="38">
        <f>IF($B3696="","",MIN(1,DAY($A3696)/IF($N3696="Superstore",Settings!$B$5,Settings!$B$4)))</f>
        <v/>
      </c>
      <c r="T3696" s="38">
        <f>IF(OR($B3696="",$G3696="",$S3696=0),"",$G3696/$S3696)</f>
        <v/>
      </c>
      <c r="U3696" s="36">
        <f>IF($T3696="","",IF($T3696&lt;Settings!$B$8,"Critical",IF($T3696&lt;Settings!$B$9,"Semi Critical","Non Critical")))</f>
        <v/>
      </c>
      <c r="V3696" s="28" t="n"/>
      <c r="Z3696">
        <f>IF($B3696="","",IFERROR(VLOOKUP($B3696,'Plan HC for CCA'!$A:$B,2,0),""))</f>
        <v/>
      </c>
      <c r="AA3696">
        <f>IF(OR($B3696="",$Z3696=""),"",IF(N($M3696)&lt;$Z3696,"Delta","No Delta"))</f>
        <v/>
      </c>
      <c r="AB3696">
        <f>IF(OR($B3696="",$Z3696=""),"",MAX(0,$Z3696-N($M3696)))</f>
        <v/>
      </c>
      <c r="AC3696" s="46">
        <f>IF($B3696="","",IFERROR(INDEX('CCA Util %'!$H:$H,MATCH($B3696,'CCA Util %'!$E:$E,0)),""))</f>
        <v/>
      </c>
      <c r="AD3696">
        <f>IF($B3696="","",IFERROR(INDEX('CCA Util %'!$G:$G,MATCH($B3696,'CCA Util %'!$E:$E,0)),""))</f>
        <v/>
      </c>
      <c r="AE3696">
        <f>IF(OR($B3696="",$U3696=""),"",$U3696&amp;" &amp; "&amp;IF(OR($AD3696="",$AD3696=0),"Util NA",$AD3696&amp;" Util"))</f>
        <v/>
      </c>
    </row>
    <row r="3697" ht="15.75" customHeight="1" s="42">
      <c r="A3697" s="41" t="n"/>
      <c r="G3697" s="38" t="n"/>
      <c r="H3697" s="38" t="n"/>
      <c r="I3697" s="38" t="n"/>
      <c r="J3697" s="38" t="n"/>
      <c r="K3697" s="38" t="n"/>
      <c r="L3697" s="38" t="n"/>
      <c r="N3697" s="36">
        <f>IF($B3697="","",IF($C3697="SUPERSTORE","Superstore","DH"))</f>
        <v/>
      </c>
      <c r="O3697" s="36">
        <f>IF($B3697="","",IFERROR(VLOOKUP($B3697,Mapping!$A:$C,2,0),"Not Mapped"))</f>
        <v/>
      </c>
      <c r="P3697" s="36">
        <f>IF($B3697="","",IFERROR(VLOOKUP($B3697,Mapping!$A:$C,3,0),"Not Mapped"))</f>
        <v/>
      </c>
      <c r="Q3697" s="36">
        <f>IF($B3697="","",IFERROR(VLOOKUP($O3697,Leaders!$A:$B,2,0),"Not Mapped"))</f>
        <v/>
      </c>
      <c r="R3697" s="36">
        <f>IF($B3697="","",IF(COUNTIF(Exclusions!$A:$A,$B3697)&gt;0,"Yes","No"))</f>
        <v/>
      </c>
      <c r="S3697" s="38">
        <f>IF($B3697="","",MIN(1,DAY($A3697)/IF($N3697="Superstore",Settings!$B$5,Settings!$B$4)))</f>
        <v/>
      </c>
      <c r="T3697" s="38">
        <f>IF(OR($B3697="",$G3697="",$S3697=0),"",$G3697/$S3697)</f>
        <v/>
      </c>
      <c r="U3697" s="36">
        <f>IF($T3697="","",IF($T3697&lt;Settings!$B$8,"Critical",IF($T3697&lt;Settings!$B$9,"Semi Critical","Non Critical")))</f>
        <v/>
      </c>
      <c r="V3697" s="28" t="n"/>
      <c r="Z3697">
        <f>IF($B3697="","",IFERROR(VLOOKUP($B3697,'Plan HC for CCA'!$A:$B,2,0),""))</f>
        <v/>
      </c>
      <c r="AA3697">
        <f>IF(OR($B3697="",$Z3697=""),"",IF(N($M3697)&lt;$Z3697,"Delta","No Delta"))</f>
        <v/>
      </c>
      <c r="AB3697">
        <f>IF(OR($B3697="",$Z3697=""),"",MAX(0,$Z3697-N($M3697)))</f>
        <v/>
      </c>
      <c r="AC3697" s="46">
        <f>IF($B3697="","",IFERROR(INDEX('CCA Util %'!$H:$H,MATCH($B3697,'CCA Util %'!$E:$E,0)),""))</f>
        <v/>
      </c>
      <c r="AD3697">
        <f>IF($B3697="","",IFERROR(INDEX('CCA Util %'!$G:$G,MATCH($B3697,'CCA Util %'!$E:$E,0)),""))</f>
        <v/>
      </c>
      <c r="AE3697">
        <f>IF(OR($B3697="",$U3697=""),"",$U3697&amp;" &amp; "&amp;IF(OR($AD3697="",$AD3697=0),"Util NA",$AD3697&amp;" Util"))</f>
        <v/>
      </c>
    </row>
    <row r="3698" ht="15.75" customHeight="1" s="42">
      <c r="A3698" s="41" t="n"/>
      <c r="G3698" s="38" t="n"/>
      <c r="H3698" s="38" t="n"/>
      <c r="I3698" s="38" t="n"/>
      <c r="J3698" s="38" t="n"/>
      <c r="K3698" s="38" t="n"/>
      <c r="L3698" s="38" t="n"/>
      <c r="N3698" s="36">
        <f>IF($B3698="","",IF($C3698="SUPERSTORE","Superstore","DH"))</f>
        <v/>
      </c>
      <c r="O3698" s="36">
        <f>IF($B3698="","",IFERROR(VLOOKUP($B3698,Mapping!$A:$C,2,0),"Not Mapped"))</f>
        <v/>
      </c>
      <c r="P3698" s="36">
        <f>IF($B3698="","",IFERROR(VLOOKUP($B3698,Mapping!$A:$C,3,0),"Not Mapped"))</f>
        <v/>
      </c>
      <c r="Q3698" s="36">
        <f>IF($B3698="","",IFERROR(VLOOKUP($O3698,Leaders!$A:$B,2,0),"Not Mapped"))</f>
        <v/>
      </c>
      <c r="R3698" s="36">
        <f>IF($B3698="","",IF(COUNTIF(Exclusions!$A:$A,$B3698)&gt;0,"Yes","No"))</f>
        <v/>
      </c>
      <c r="S3698" s="38">
        <f>IF($B3698="","",MIN(1,DAY($A3698)/IF($N3698="Superstore",Settings!$B$5,Settings!$B$4)))</f>
        <v/>
      </c>
      <c r="T3698" s="38">
        <f>IF(OR($B3698="",$G3698="",$S3698=0),"",$G3698/$S3698)</f>
        <v/>
      </c>
      <c r="U3698" s="36">
        <f>IF($T3698="","",IF($T3698&lt;Settings!$B$8,"Critical",IF($T3698&lt;Settings!$B$9,"Semi Critical","Non Critical")))</f>
        <v/>
      </c>
      <c r="V3698" s="28" t="n"/>
      <c r="Z3698">
        <f>IF($B3698="","",IFERROR(VLOOKUP($B3698,'Plan HC for CCA'!$A:$B,2,0),""))</f>
        <v/>
      </c>
      <c r="AA3698">
        <f>IF(OR($B3698="",$Z3698=""),"",IF(N($M3698)&lt;$Z3698,"Delta","No Delta"))</f>
        <v/>
      </c>
      <c r="AB3698">
        <f>IF(OR($B3698="",$Z3698=""),"",MAX(0,$Z3698-N($M3698)))</f>
        <v/>
      </c>
      <c r="AC3698" s="46">
        <f>IF($B3698="","",IFERROR(INDEX('CCA Util %'!$H:$H,MATCH($B3698,'CCA Util %'!$E:$E,0)),""))</f>
        <v/>
      </c>
      <c r="AD3698">
        <f>IF($B3698="","",IFERROR(INDEX('CCA Util %'!$G:$G,MATCH($B3698,'CCA Util %'!$E:$E,0)),""))</f>
        <v/>
      </c>
      <c r="AE3698">
        <f>IF(OR($B3698="",$U3698=""),"",$U3698&amp;" &amp; "&amp;IF(OR($AD3698="",$AD3698=0),"Util NA",$AD3698&amp;" Util"))</f>
        <v/>
      </c>
    </row>
    <row r="3699" ht="15.75" customHeight="1" s="42">
      <c r="A3699" s="41" t="n"/>
      <c r="G3699" s="38" t="n"/>
      <c r="H3699" s="38" t="n"/>
      <c r="I3699" s="38" t="n"/>
      <c r="J3699" s="38" t="n"/>
      <c r="K3699" s="38" t="n"/>
      <c r="L3699" s="38" t="n"/>
      <c r="N3699" s="36">
        <f>IF($B3699="","",IF($C3699="SUPERSTORE","Superstore","DH"))</f>
        <v/>
      </c>
      <c r="O3699" s="36">
        <f>IF($B3699="","",IFERROR(VLOOKUP($B3699,Mapping!$A:$C,2,0),"Not Mapped"))</f>
        <v/>
      </c>
      <c r="P3699" s="36">
        <f>IF($B3699="","",IFERROR(VLOOKUP($B3699,Mapping!$A:$C,3,0),"Not Mapped"))</f>
        <v/>
      </c>
      <c r="Q3699" s="36">
        <f>IF($B3699="","",IFERROR(VLOOKUP($O3699,Leaders!$A:$B,2,0),"Not Mapped"))</f>
        <v/>
      </c>
      <c r="R3699" s="36">
        <f>IF($B3699="","",IF(COUNTIF(Exclusions!$A:$A,$B3699)&gt;0,"Yes","No"))</f>
        <v/>
      </c>
      <c r="S3699" s="38">
        <f>IF($B3699="","",MIN(1,DAY($A3699)/IF($N3699="Superstore",Settings!$B$5,Settings!$B$4)))</f>
        <v/>
      </c>
      <c r="T3699" s="38">
        <f>IF(OR($B3699="",$G3699="",$S3699=0),"",$G3699/$S3699)</f>
        <v/>
      </c>
      <c r="U3699" s="36">
        <f>IF($T3699="","",IF($T3699&lt;Settings!$B$8,"Critical",IF($T3699&lt;Settings!$B$9,"Semi Critical","Non Critical")))</f>
        <v/>
      </c>
      <c r="V3699" s="28" t="n"/>
      <c r="Z3699">
        <f>IF($B3699="","",IFERROR(VLOOKUP($B3699,'Plan HC for CCA'!$A:$B,2,0),""))</f>
        <v/>
      </c>
      <c r="AA3699">
        <f>IF(OR($B3699="",$Z3699=""),"",IF(N($M3699)&lt;$Z3699,"Delta","No Delta"))</f>
        <v/>
      </c>
      <c r="AB3699">
        <f>IF(OR($B3699="",$Z3699=""),"",MAX(0,$Z3699-N($M3699)))</f>
        <v/>
      </c>
      <c r="AC3699" s="46">
        <f>IF($B3699="","",IFERROR(INDEX('CCA Util %'!$H:$H,MATCH($B3699,'CCA Util %'!$E:$E,0)),""))</f>
        <v/>
      </c>
      <c r="AD3699">
        <f>IF($B3699="","",IFERROR(INDEX('CCA Util %'!$G:$G,MATCH($B3699,'CCA Util %'!$E:$E,0)),""))</f>
        <v/>
      </c>
      <c r="AE3699">
        <f>IF(OR($B3699="",$U3699=""),"",$U3699&amp;" &amp; "&amp;IF(OR($AD3699="",$AD3699=0),"Util NA",$AD3699&amp;" Util"))</f>
        <v/>
      </c>
    </row>
    <row r="3700" ht="15.75" customHeight="1" s="42">
      <c r="A3700" s="41" t="n"/>
      <c r="G3700" s="38" t="n"/>
      <c r="H3700" s="38" t="n"/>
      <c r="I3700" s="38" t="n"/>
      <c r="J3700" s="38" t="n"/>
      <c r="K3700" s="38" t="n"/>
      <c r="L3700" s="38" t="n"/>
      <c r="N3700" s="36">
        <f>IF($B3700="","",IF($C3700="SUPERSTORE","Superstore","DH"))</f>
        <v/>
      </c>
      <c r="O3700" s="36">
        <f>IF($B3700="","",IFERROR(VLOOKUP($B3700,Mapping!$A:$C,2,0),"Not Mapped"))</f>
        <v/>
      </c>
      <c r="P3700" s="36">
        <f>IF($B3700="","",IFERROR(VLOOKUP($B3700,Mapping!$A:$C,3,0),"Not Mapped"))</f>
        <v/>
      </c>
      <c r="Q3700" s="36">
        <f>IF($B3700="","",IFERROR(VLOOKUP($O3700,Leaders!$A:$B,2,0),"Not Mapped"))</f>
        <v/>
      </c>
      <c r="R3700" s="36">
        <f>IF($B3700="","",IF(COUNTIF(Exclusions!$A:$A,$B3700)&gt;0,"Yes","No"))</f>
        <v/>
      </c>
      <c r="S3700" s="38">
        <f>IF($B3700="","",MIN(1,DAY($A3700)/IF($N3700="Superstore",Settings!$B$5,Settings!$B$4)))</f>
        <v/>
      </c>
      <c r="T3700" s="38">
        <f>IF(OR($B3700="",$G3700="",$S3700=0),"",$G3700/$S3700)</f>
        <v/>
      </c>
      <c r="U3700" s="36">
        <f>IF($T3700="","",IF($T3700&lt;Settings!$B$8,"Critical",IF($T3700&lt;Settings!$B$9,"Semi Critical","Non Critical")))</f>
        <v/>
      </c>
      <c r="V3700" s="28" t="n"/>
      <c r="Z3700">
        <f>IF($B3700="","",IFERROR(VLOOKUP($B3700,'Plan HC for CCA'!$A:$B,2,0),""))</f>
        <v/>
      </c>
      <c r="AA3700">
        <f>IF(OR($B3700="",$Z3700=""),"",IF(N($M3700)&lt;$Z3700,"Delta","No Delta"))</f>
        <v/>
      </c>
      <c r="AB3700">
        <f>IF(OR($B3700="",$Z3700=""),"",MAX(0,$Z3700-N($M3700)))</f>
        <v/>
      </c>
      <c r="AC3700" s="46">
        <f>IF($B3700="","",IFERROR(INDEX('CCA Util %'!$H:$H,MATCH($B3700,'CCA Util %'!$E:$E,0)),""))</f>
        <v/>
      </c>
      <c r="AD3700">
        <f>IF($B3700="","",IFERROR(INDEX('CCA Util %'!$G:$G,MATCH($B3700,'CCA Util %'!$E:$E,0)),""))</f>
        <v/>
      </c>
      <c r="AE3700">
        <f>IF(OR($B3700="",$U3700=""),"",$U3700&amp;" &amp; "&amp;IF(OR($AD3700="",$AD3700=0),"Util NA",$AD3700&amp;" Util"))</f>
        <v/>
      </c>
    </row>
    <row r="3701" ht="15.75" customHeight="1" s="42">
      <c r="A3701" s="41" t="n"/>
      <c r="G3701" s="38" t="n"/>
      <c r="H3701" s="38" t="n"/>
      <c r="I3701" s="38" t="n"/>
      <c r="J3701" s="38" t="n"/>
      <c r="K3701" s="38" t="n"/>
      <c r="L3701" s="38" t="n"/>
      <c r="N3701" s="36">
        <f>IF($B3701="","",IF($C3701="SUPERSTORE","Superstore","DH"))</f>
        <v/>
      </c>
      <c r="O3701" s="36">
        <f>IF($B3701="","",IFERROR(VLOOKUP($B3701,Mapping!$A:$C,2,0),"Not Mapped"))</f>
        <v/>
      </c>
      <c r="P3701" s="36">
        <f>IF($B3701="","",IFERROR(VLOOKUP($B3701,Mapping!$A:$C,3,0),"Not Mapped"))</f>
        <v/>
      </c>
      <c r="Q3701" s="36">
        <f>IF($B3701="","",IFERROR(VLOOKUP($O3701,Leaders!$A:$B,2,0),"Not Mapped"))</f>
        <v/>
      </c>
      <c r="R3701" s="36">
        <f>IF($B3701="","",IF(COUNTIF(Exclusions!$A:$A,$B3701)&gt;0,"Yes","No"))</f>
        <v/>
      </c>
      <c r="S3701" s="38">
        <f>IF($B3701="","",MIN(1,DAY($A3701)/IF($N3701="Superstore",Settings!$B$5,Settings!$B$4)))</f>
        <v/>
      </c>
      <c r="T3701" s="38">
        <f>IF(OR($B3701="",$G3701="",$S3701=0),"",$G3701/$S3701)</f>
        <v/>
      </c>
      <c r="U3701" s="36">
        <f>IF($T3701="","",IF($T3701&lt;Settings!$B$8,"Critical",IF($T3701&lt;Settings!$B$9,"Semi Critical","Non Critical")))</f>
        <v/>
      </c>
      <c r="V3701" s="28" t="n"/>
      <c r="Z3701">
        <f>IF($B3701="","",IFERROR(VLOOKUP($B3701,'Plan HC for CCA'!$A:$B,2,0),""))</f>
        <v/>
      </c>
      <c r="AA3701">
        <f>IF(OR($B3701="",$Z3701=""),"",IF(N($M3701)&lt;$Z3701,"Delta","No Delta"))</f>
        <v/>
      </c>
      <c r="AB3701">
        <f>IF(OR($B3701="",$Z3701=""),"",MAX(0,$Z3701-N($M3701)))</f>
        <v/>
      </c>
      <c r="AC3701" s="46">
        <f>IF($B3701="","",IFERROR(INDEX('CCA Util %'!$H:$H,MATCH($B3701,'CCA Util %'!$E:$E,0)),""))</f>
        <v/>
      </c>
      <c r="AD3701">
        <f>IF($B3701="","",IFERROR(INDEX('CCA Util %'!$G:$G,MATCH($B3701,'CCA Util %'!$E:$E,0)),""))</f>
        <v/>
      </c>
      <c r="AE3701">
        <f>IF(OR($B3701="",$U3701=""),"",$U3701&amp;" &amp; "&amp;IF(OR($AD3701="",$AD3701=0),"Util NA",$AD3701&amp;" Util"))</f>
        <v/>
      </c>
    </row>
    <row r="3702" ht="15.75" customHeight="1" s="42">
      <c r="A3702" s="41" t="n"/>
      <c r="G3702" s="38" t="n"/>
      <c r="H3702" s="38" t="n"/>
      <c r="I3702" s="38" t="n"/>
      <c r="J3702" s="38" t="n"/>
      <c r="K3702" s="38" t="n"/>
      <c r="L3702" s="38" t="n"/>
      <c r="N3702" s="36">
        <f>IF($B3702="","",IF($C3702="SUPERSTORE","Superstore","DH"))</f>
        <v/>
      </c>
      <c r="O3702" s="36">
        <f>IF($B3702="","",IFERROR(VLOOKUP($B3702,Mapping!$A:$C,2,0),"Not Mapped"))</f>
        <v/>
      </c>
      <c r="P3702" s="36">
        <f>IF($B3702="","",IFERROR(VLOOKUP($B3702,Mapping!$A:$C,3,0),"Not Mapped"))</f>
        <v/>
      </c>
      <c r="Q3702" s="36">
        <f>IF($B3702="","",IFERROR(VLOOKUP($O3702,Leaders!$A:$B,2,0),"Not Mapped"))</f>
        <v/>
      </c>
      <c r="R3702" s="36">
        <f>IF($B3702="","",IF(COUNTIF(Exclusions!$A:$A,$B3702)&gt;0,"Yes","No"))</f>
        <v/>
      </c>
      <c r="S3702" s="38">
        <f>IF($B3702="","",MIN(1,DAY($A3702)/IF($N3702="Superstore",Settings!$B$5,Settings!$B$4)))</f>
        <v/>
      </c>
      <c r="T3702" s="38">
        <f>IF(OR($B3702="",$G3702="",$S3702=0),"",$G3702/$S3702)</f>
        <v/>
      </c>
      <c r="U3702" s="36">
        <f>IF($T3702="","",IF($T3702&lt;Settings!$B$8,"Critical",IF($T3702&lt;Settings!$B$9,"Semi Critical","Non Critical")))</f>
        <v/>
      </c>
      <c r="V3702" s="28" t="n"/>
      <c r="Z3702">
        <f>IF($B3702="","",IFERROR(VLOOKUP($B3702,'Plan HC for CCA'!$A:$B,2,0),""))</f>
        <v/>
      </c>
      <c r="AA3702">
        <f>IF(OR($B3702="",$Z3702=""),"",IF(N($M3702)&lt;$Z3702,"Delta","No Delta"))</f>
        <v/>
      </c>
      <c r="AB3702">
        <f>IF(OR($B3702="",$Z3702=""),"",MAX(0,$Z3702-N($M3702)))</f>
        <v/>
      </c>
      <c r="AC3702" s="46">
        <f>IF($B3702="","",IFERROR(INDEX('CCA Util %'!$H:$H,MATCH($B3702,'CCA Util %'!$E:$E,0)),""))</f>
        <v/>
      </c>
      <c r="AD3702">
        <f>IF($B3702="","",IFERROR(INDEX('CCA Util %'!$G:$G,MATCH($B3702,'CCA Util %'!$E:$E,0)),""))</f>
        <v/>
      </c>
      <c r="AE3702">
        <f>IF(OR($B3702="",$U3702=""),"",$U3702&amp;" &amp; "&amp;IF(OR($AD3702="",$AD3702=0),"Util NA",$AD3702&amp;" Util"))</f>
        <v/>
      </c>
    </row>
    <row r="3703" ht="15.75" customHeight="1" s="42">
      <c r="A3703" s="41" t="n"/>
      <c r="G3703" s="38" t="n"/>
      <c r="H3703" s="38" t="n"/>
      <c r="I3703" s="38" t="n"/>
      <c r="J3703" s="38" t="n"/>
      <c r="K3703" s="38" t="n"/>
      <c r="L3703" s="38" t="n"/>
      <c r="N3703" s="36">
        <f>IF($B3703="","",IF($C3703="SUPERSTORE","Superstore","DH"))</f>
        <v/>
      </c>
      <c r="O3703" s="36">
        <f>IF($B3703="","",IFERROR(VLOOKUP($B3703,Mapping!$A:$C,2,0),"Not Mapped"))</f>
        <v/>
      </c>
      <c r="P3703" s="36">
        <f>IF($B3703="","",IFERROR(VLOOKUP($B3703,Mapping!$A:$C,3,0),"Not Mapped"))</f>
        <v/>
      </c>
      <c r="Q3703" s="36">
        <f>IF($B3703="","",IFERROR(VLOOKUP($O3703,Leaders!$A:$B,2,0),"Not Mapped"))</f>
        <v/>
      </c>
      <c r="R3703" s="36">
        <f>IF($B3703="","",IF(COUNTIF(Exclusions!$A:$A,$B3703)&gt;0,"Yes","No"))</f>
        <v/>
      </c>
      <c r="S3703" s="38">
        <f>IF($B3703="","",MIN(1,DAY($A3703)/IF($N3703="Superstore",Settings!$B$5,Settings!$B$4)))</f>
        <v/>
      </c>
      <c r="T3703" s="38">
        <f>IF(OR($B3703="",$G3703="",$S3703=0),"",$G3703/$S3703)</f>
        <v/>
      </c>
      <c r="U3703" s="36">
        <f>IF($T3703="","",IF($T3703&lt;Settings!$B$8,"Critical",IF($T3703&lt;Settings!$B$9,"Semi Critical","Non Critical")))</f>
        <v/>
      </c>
      <c r="V3703" s="28" t="n"/>
      <c r="Z3703">
        <f>IF($B3703="","",IFERROR(VLOOKUP($B3703,'Plan HC for CCA'!$A:$B,2,0),""))</f>
        <v/>
      </c>
      <c r="AA3703">
        <f>IF(OR($B3703="",$Z3703=""),"",IF(N($M3703)&lt;$Z3703,"Delta","No Delta"))</f>
        <v/>
      </c>
      <c r="AB3703">
        <f>IF(OR($B3703="",$Z3703=""),"",MAX(0,$Z3703-N($M3703)))</f>
        <v/>
      </c>
      <c r="AC3703" s="46">
        <f>IF($B3703="","",IFERROR(INDEX('CCA Util %'!$H:$H,MATCH($B3703,'CCA Util %'!$E:$E,0)),""))</f>
        <v/>
      </c>
      <c r="AD3703">
        <f>IF($B3703="","",IFERROR(INDEX('CCA Util %'!$G:$G,MATCH($B3703,'CCA Util %'!$E:$E,0)),""))</f>
        <v/>
      </c>
      <c r="AE3703">
        <f>IF(OR($B3703="",$U3703=""),"",$U3703&amp;" &amp; "&amp;IF(OR($AD3703="",$AD3703=0),"Util NA",$AD3703&amp;" Util"))</f>
        <v/>
      </c>
    </row>
    <row r="3704" ht="15.75" customHeight="1" s="42">
      <c r="A3704" s="41" t="n"/>
      <c r="G3704" s="38" t="n"/>
      <c r="H3704" s="38" t="n"/>
      <c r="I3704" s="38" t="n"/>
      <c r="J3704" s="38" t="n"/>
      <c r="K3704" s="38" t="n"/>
      <c r="L3704" s="38" t="n"/>
      <c r="N3704" s="36">
        <f>IF($B3704="","",IF($C3704="SUPERSTORE","Superstore","DH"))</f>
        <v/>
      </c>
      <c r="O3704" s="36">
        <f>IF($B3704="","",IFERROR(VLOOKUP($B3704,Mapping!$A:$C,2,0),"Not Mapped"))</f>
        <v/>
      </c>
      <c r="P3704" s="36">
        <f>IF($B3704="","",IFERROR(VLOOKUP($B3704,Mapping!$A:$C,3,0),"Not Mapped"))</f>
        <v/>
      </c>
      <c r="Q3704" s="36">
        <f>IF($B3704="","",IFERROR(VLOOKUP($O3704,Leaders!$A:$B,2,0),"Not Mapped"))</f>
        <v/>
      </c>
      <c r="R3704" s="36">
        <f>IF($B3704="","",IF(COUNTIF(Exclusions!$A:$A,$B3704)&gt;0,"Yes","No"))</f>
        <v/>
      </c>
      <c r="S3704" s="38">
        <f>IF($B3704="","",MIN(1,DAY($A3704)/IF($N3704="Superstore",Settings!$B$5,Settings!$B$4)))</f>
        <v/>
      </c>
      <c r="T3704" s="38">
        <f>IF(OR($B3704="",$G3704="",$S3704=0),"",$G3704/$S3704)</f>
        <v/>
      </c>
      <c r="U3704" s="36">
        <f>IF($T3704="","",IF($T3704&lt;Settings!$B$8,"Critical",IF($T3704&lt;Settings!$B$9,"Semi Critical","Non Critical")))</f>
        <v/>
      </c>
      <c r="V3704" s="28" t="n"/>
      <c r="Z3704">
        <f>IF($B3704="","",IFERROR(VLOOKUP($B3704,'Plan HC for CCA'!$A:$B,2,0),""))</f>
        <v/>
      </c>
      <c r="AA3704">
        <f>IF(OR($B3704="",$Z3704=""),"",IF(N($M3704)&lt;$Z3704,"Delta","No Delta"))</f>
        <v/>
      </c>
      <c r="AB3704">
        <f>IF(OR($B3704="",$Z3704=""),"",MAX(0,$Z3704-N($M3704)))</f>
        <v/>
      </c>
      <c r="AC3704" s="46">
        <f>IF($B3704="","",IFERROR(INDEX('CCA Util %'!$H:$H,MATCH($B3704,'CCA Util %'!$E:$E,0)),""))</f>
        <v/>
      </c>
      <c r="AD3704">
        <f>IF($B3704="","",IFERROR(INDEX('CCA Util %'!$G:$G,MATCH($B3704,'CCA Util %'!$E:$E,0)),""))</f>
        <v/>
      </c>
      <c r="AE3704">
        <f>IF(OR($B3704="",$U3704=""),"",$U3704&amp;" &amp; "&amp;IF(OR($AD3704="",$AD3704=0),"Util NA",$AD3704&amp;" Util"))</f>
        <v/>
      </c>
    </row>
    <row r="3705" ht="15.75" customHeight="1" s="42">
      <c r="A3705" s="41" t="n"/>
      <c r="G3705" s="38" t="n"/>
      <c r="H3705" s="38" t="n"/>
      <c r="I3705" s="38" t="n"/>
      <c r="J3705" s="38" t="n"/>
      <c r="K3705" s="38" t="n"/>
      <c r="L3705" s="38" t="n"/>
      <c r="N3705" s="36">
        <f>IF($B3705="","",IF($C3705="SUPERSTORE","Superstore","DH"))</f>
        <v/>
      </c>
      <c r="O3705" s="36">
        <f>IF($B3705="","",IFERROR(VLOOKUP($B3705,Mapping!$A:$C,2,0),"Not Mapped"))</f>
        <v/>
      </c>
      <c r="P3705" s="36">
        <f>IF($B3705="","",IFERROR(VLOOKUP($B3705,Mapping!$A:$C,3,0),"Not Mapped"))</f>
        <v/>
      </c>
      <c r="Q3705" s="36">
        <f>IF($B3705="","",IFERROR(VLOOKUP($O3705,Leaders!$A:$B,2,0),"Not Mapped"))</f>
        <v/>
      </c>
      <c r="R3705" s="36">
        <f>IF($B3705="","",IF(COUNTIF(Exclusions!$A:$A,$B3705)&gt;0,"Yes","No"))</f>
        <v/>
      </c>
      <c r="S3705" s="38">
        <f>IF($B3705="","",MIN(1,DAY($A3705)/IF($N3705="Superstore",Settings!$B$5,Settings!$B$4)))</f>
        <v/>
      </c>
      <c r="T3705" s="38">
        <f>IF(OR($B3705="",$G3705="",$S3705=0),"",$G3705/$S3705)</f>
        <v/>
      </c>
      <c r="U3705" s="36">
        <f>IF($T3705="","",IF($T3705&lt;Settings!$B$8,"Critical",IF($T3705&lt;Settings!$B$9,"Semi Critical","Non Critical")))</f>
        <v/>
      </c>
      <c r="V3705" s="28" t="n"/>
      <c r="Z3705">
        <f>IF($B3705="","",IFERROR(VLOOKUP($B3705,'Plan HC for CCA'!$A:$B,2,0),""))</f>
        <v/>
      </c>
      <c r="AA3705">
        <f>IF(OR($B3705="",$Z3705=""),"",IF(N($M3705)&lt;$Z3705,"Delta","No Delta"))</f>
        <v/>
      </c>
      <c r="AB3705">
        <f>IF(OR($B3705="",$Z3705=""),"",MAX(0,$Z3705-N($M3705)))</f>
        <v/>
      </c>
      <c r="AC3705" s="46">
        <f>IF($B3705="","",IFERROR(INDEX('CCA Util %'!$H:$H,MATCH($B3705,'CCA Util %'!$E:$E,0)),""))</f>
        <v/>
      </c>
      <c r="AD3705">
        <f>IF($B3705="","",IFERROR(INDEX('CCA Util %'!$G:$G,MATCH($B3705,'CCA Util %'!$E:$E,0)),""))</f>
        <v/>
      </c>
      <c r="AE3705">
        <f>IF(OR($B3705="",$U3705=""),"",$U3705&amp;" &amp; "&amp;IF(OR($AD3705="",$AD3705=0),"Util NA",$AD3705&amp;" Util"))</f>
        <v/>
      </c>
    </row>
    <row r="3706" ht="15.75" customHeight="1" s="42">
      <c r="A3706" s="41" t="n"/>
      <c r="G3706" s="38" t="n"/>
      <c r="H3706" s="38" t="n"/>
      <c r="I3706" s="38" t="n"/>
      <c r="J3706" s="38" t="n"/>
      <c r="K3706" s="38" t="n"/>
      <c r="L3706" s="38" t="n"/>
      <c r="N3706" s="36">
        <f>IF($B3706="","",IF($C3706="SUPERSTORE","Superstore","DH"))</f>
        <v/>
      </c>
      <c r="O3706" s="36">
        <f>IF($B3706="","",IFERROR(VLOOKUP($B3706,Mapping!$A:$C,2,0),"Not Mapped"))</f>
        <v/>
      </c>
      <c r="P3706" s="36">
        <f>IF($B3706="","",IFERROR(VLOOKUP($B3706,Mapping!$A:$C,3,0),"Not Mapped"))</f>
        <v/>
      </c>
      <c r="Q3706" s="36">
        <f>IF($B3706="","",IFERROR(VLOOKUP($O3706,Leaders!$A:$B,2,0),"Not Mapped"))</f>
        <v/>
      </c>
      <c r="R3706" s="36">
        <f>IF($B3706="","",IF(COUNTIF(Exclusions!$A:$A,$B3706)&gt;0,"Yes","No"))</f>
        <v/>
      </c>
      <c r="S3706" s="38">
        <f>IF($B3706="","",MIN(1,DAY($A3706)/IF($N3706="Superstore",Settings!$B$5,Settings!$B$4)))</f>
        <v/>
      </c>
      <c r="T3706" s="38">
        <f>IF(OR($B3706="",$G3706="",$S3706=0),"",$G3706/$S3706)</f>
        <v/>
      </c>
      <c r="U3706" s="36">
        <f>IF($T3706="","",IF($T3706&lt;Settings!$B$8,"Critical",IF($T3706&lt;Settings!$B$9,"Semi Critical","Non Critical")))</f>
        <v/>
      </c>
      <c r="V3706" s="28" t="n"/>
      <c r="Z3706">
        <f>IF($B3706="","",IFERROR(VLOOKUP($B3706,'Plan HC for CCA'!$A:$B,2,0),""))</f>
        <v/>
      </c>
      <c r="AA3706">
        <f>IF(OR($B3706="",$Z3706=""),"",IF(N($M3706)&lt;$Z3706,"Delta","No Delta"))</f>
        <v/>
      </c>
      <c r="AB3706">
        <f>IF(OR($B3706="",$Z3706=""),"",MAX(0,$Z3706-N($M3706)))</f>
        <v/>
      </c>
      <c r="AC3706" s="46">
        <f>IF($B3706="","",IFERROR(INDEX('CCA Util %'!$H:$H,MATCH($B3706,'CCA Util %'!$E:$E,0)),""))</f>
        <v/>
      </c>
      <c r="AD3706">
        <f>IF($B3706="","",IFERROR(INDEX('CCA Util %'!$G:$G,MATCH($B3706,'CCA Util %'!$E:$E,0)),""))</f>
        <v/>
      </c>
      <c r="AE3706">
        <f>IF(OR($B3706="",$U3706=""),"",$U3706&amp;" &amp; "&amp;IF(OR($AD3706="",$AD3706=0),"Util NA",$AD3706&amp;" Util"))</f>
        <v/>
      </c>
    </row>
    <row r="3707" ht="15.75" customHeight="1" s="42">
      <c r="A3707" s="41" t="n"/>
      <c r="G3707" s="38" t="n"/>
      <c r="H3707" s="38" t="n"/>
      <c r="I3707" s="38" t="n"/>
      <c r="J3707" s="38" t="n"/>
      <c r="K3707" s="38" t="n"/>
      <c r="L3707" s="38" t="n"/>
      <c r="N3707" s="36">
        <f>IF($B3707="","",IF($C3707="SUPERSTORE","Superstore","DH"))</f>
        <v/>
      </c>
      <c r="O3707" s="36">
        <f>IF($B3707="","",IFERROR(VLOOKUP($B3707,Mapping!$A:$C,2,0),"Not Mapped"))</f>
        <v/>
      </c>
      <c r="P3707" s="36">
        <f>IF($B3707="","",IFERROR(VLOOKUP($B3707,Mapping!$A:$C,3,0),"Not Mapped"))</f>
        <v/>
      </c>
      <c r="Q3707" s="36">
        <f>IF($B3707="","",IFERROR(VLOOKUP($O3707,Leaders!$A:$B,2,0),"Not Mapped"))</f>
        <v/>
      </c>
      <c r="R3707" s="36">
        <f>IF($B3707="","",IF(COUNTIF(Exclusions!$A:$A,$B3707)&gt;0,"Yes","No"))</f>
        <v/>
      </c>
      <c r="S3707" s="38">
        <f>IF($B3707="","",MIN(1,DAY($A3707)/IF($N3707="Superstore",Settings!$B$5,Settings!$B$4)))</f>
        <v/>
      </c>
      <c r="T3707" s="38">
        <f>IF(OR($B3707="",$G3707="",$S3707=0),"",$G3707/$S3707)</f>
        <v/>
      </c>
      <c r="U3707" s="36">
        <f>IF($T3707="","",IF($T3707&lt;Settings!$B$8,"Critical",IF($T3707&lt;Settings!$B$9,"Semi Critical","Non Critical")))</f>
        <v/>
      </c>
      <c r="V3707" s="28" t="n"/>
      <c r="Z3707">
        <f>IF($B3707="","",IFERROR(VLOOKUP($B3707,'Plan HC for CCA'!$A:$B,2,0),""))</f>
        <v/>
      </c>
      <c r="AA3707">
        <f>IF(OR($B3707="",$Z3707=""),"",IF(N($M3707)&lt;$Z3707,"Delta","No Delta"))</f>
        <v/>
      </c>
      <c r="AB3707">
        <f>IF(OR($B3707="",$Z3707=""),"",MAX(0,$Z3707-N($M3707)))</f>
        <v/>
      </c>
      <c r="AC3707" s="46">
        <f>IF($B3707="","",IFERROR(INDEX('CCA Util %'!$H:$H,MATCH($B3707,'CCA Util %'!$E:$E,0)),""))</f>
        <v/>
      </c>
      <c r="AD3707">
        <f>IF($B3707="","",IFERROR(INDEX('CCA Util %'!$G:$G,MATCH($B3707,'CCA Util %'!$E:$E,0)),""))</f>
        <v/>
      </c>
      <c r="AE3707">
        <f>IF(OR($B3707="",$U3707=""),"",$U3707&amp;" &amp; "&amp;IF(OR($AD3707="",$AD3707=0),"Util NA",$AD3707&amp;" Util"))</f>
        <v/>
      </c>
    </row>
    <row r="3708" ht="15.75" customHeight="1" s="42">
      <c r="A3708" s="41" t="n"/>
      <c r="G3708" s="38" t="n"/>
      <c r="H3708" s="38" t="n"/>
      <c r="I3708" s="38" t="n"/>
      <c r="J3708" s="38" t="n"/>
      <c r="K3708" s="38" t="n"/>
      <c r="L3708" s="38" t="n"/>
      <c r="N3708" s="36">
        <f>IF($B3708="","",IF($C3708="SUPERSTORE","Superstore","DH"))</f>
        <v/>
      </c>
      <c r="O3708" s="36">
        <f>IF($B3708="","",IFERROR(VLOOKUP($B3708,Mapping!$A:$C,2,0),"Not Mapped"))</f>
        <v/>
      </c>
      <c r="P3708" s="36">
        <f>IF($B3708="","",IFERROR(VLOOKUP($B3708,Mapping!$A:$C,3,0),"Not Mapped"))</f>
        <v/>
      </c>
      <c r="Q3708" s="36">
        <f>IF($B3708="","",IFERROR(VLOOKUP($O3708,Leaders!$A:$B,2,0),"Not Mapped"))</f>
        <v/>
      </c>
      <c r="R3708" s="36">
        <f>IF($B3708="","",IF(COUNTIF(Exclusions!$A:$A,$B3708)&gt;0,"Yes","No"))</f>
        <v/>
      </c>
      <c r="S3708" s="38">
        <f>IF($B3708="","",MIN(1,DAY($A3708)/IF($N3708="Superstore",Settings!$B$5,Settings!$B$4)))</f>
        <v/>
      </c>
      <c r="T3708" s="38">
        <f>IF(OR($B3708="",$G3708="",$S3708=0),"",$G3708/$S3708)</f>
        <v/>
      </c>
      <c r="U3708" s="36">
        <f>IF($T3708="","",IF($T3708&lt;Settings!$B$8,"Critical",IF($T3708&lt;Settings!$B$9,"Semi Critical","Non Critical")))</f>
        <v/>
      </c>
      <c r="V3708" s="28" t="n"/>
      <c r="Z3708">
        <f>IF($B3708="","",IFERROR(VLOOKUP($B3708,'Plan HC for CCA'!$A:$B,2,0),""))</f>
        <v/>
      </c>
      <c r="AA3708">
        <f>IF(OR($B3708="",$Z3708=""),"",IF(N($M3708)&lt;$Z3708,"Delta","No Delta"))</f>
        <v/>
      </c>
      <c r="AB3708">
        <f>IF(OR($B3708="",$Z3708=""),"",MAX(0,$Z3708-N($M3708)))</f>
        <v/>
      </c>
      <c r="AC3708" s="46">
        <f>IF($B3708="","",IFERROR(INDEX('CCA Util %'!$H:$H,MATCH($B3708,'CCA Util %'!$E:$E,0)),""))</f>
        <v/>
      </c>
      <c r="AD3708">
        <f>IF($B3708="","",IFERROR(INDEX('CCA Util %'!$G:$G,MATCH($B3708,'CCA Util %'!$E:$E,0)),""))</f>
        <v/>
      </c>
      <c r="AE3708">
        <f>IF(OR($B3708="",$U3708=""),"",$U3708&amp;" &amp; "&amp;IF(OR($AD3708="",$AD3708=0),"Util NA",$AD3708&amp;" Util"))</f>
        <v/>
      </c>
    </row>
    <row r="3709" ht="15.75" customHeight="1" s="42">
      <c r="A3709" s="41" t="n"/>
      <c r="G3709" s="38" t="n"/>
      <c r="H3709" s="38" t="n"/>
      <c r="I3709" s="38" t="n"/>
      <c r="J3709" s="38" t="n"/>
      <c r="K3709" s="38" t="n"/>
      <c r="L3709" s="38" t="n"/>
      <c r="N3709" s="36">
        <f>IF($B3709="","",IF($C3709="SUPERSTORE","Superstore","DH"))</f>
        <v/>
      </c>
      <c r="O3709" s="36">
        <f>IF($B3709="","",IFERROR(VLOOKUP($B3709,Mapping!$A:$C,2,0),"Not Mapped"))</f>
        <v/>
      </c>
      <c r="P3709" s="36">
        <f>IF($B3709="","",IFERROR(VLOOKUP($B3709,Mapping!$A:$C,3,0),"Not Mapped"))</f>
        <v/>
      </c>
      <c r="Q3709" s="36">
        <f>IF($B3709="","",IFERROR(VLOOKUP($O3709,Leaders!$A:$B,2,0),"Not Mapped"))</f>
        <v/>
      </c>
      <c r="R3709" s="36">
        <f>IF($B3709="","",IF(COUNTIF(Exclusions!$A:$A,$B3709)&gt;0,"Yes","No"))</f>
        <v/>
      </c>
      <c r="S3709" s="38">
        <f>IF($B3709="","",MIN(1,DAY($A3709)/IF($N3709="Superstore",Settings!$B$5,Settings!$B$4)))</f>
        <v/>
      </c>
      <c r="T3709" s="38">
        <f>IF(OR($B3709="",$G3709="",$S3709=0),"",$G3709/$S3709)</f>
        <v/>
      </c>
      <c r="U3709" s="36">
        <f>IF($T3709="","",IF($T3709&lt;Settings!$B$8,"Critical",IF($T3709&lt;Settings!$B$9,"Semi Critical","Non Critical")))</f>
        <v/>
      </c>
      <c r="V3709" s="28" t="n"/>
      <c r="Z3709">
        <f>IF($B3709="","",IFERROR(VLOOKUP($B3709,'Plan HC for CCA'!$A:$B,2,0),""))</f>
        <v/>
      </c>
      <c r="AA3709">
        <f>IF(OR($B3709="",$Z3709=""),"",IF(N($M3709)&lt;$Z3709,"Delta","No Delta"))</f>
        <v/>
      </c>
      <c r="AB3709">
        <f>IF(OR($B3709="",$Z3709=""),"",MAX(0,$Z3709-N($M3709)))</f>
        <v/>
      </c>
      <c r="AC3709" s="46">
        <f>IF($B3709="","",IFERROR(INDEX('CCA Util %'!$H:$H,MATCH($B3709,'CCA Util %'!$E:$E,0)),""))</f>
        <v/>
      </c>
      <c r="AD3709">
        <f>IF($B3709="","",IFERROR(INDEX('CCA Util %'!$G:$G,MATCH($B3709,'CCA Util %'!$E:$E,0)),""))</f>
        <v/>
      </c>
      <c r="AE3709">
        <f>IF(OR($B3709="",$U3709=""),"",$U3709&amp;" &amp; "&amp;IF(OR($AD3709="",$AD3709=0),"Util NA",$AD3709&amp;" Util"))</f>
        <v/>
      </c>
    </row>
    <row r="3710" ht="15.75" customHeight="1" s="42">
      <c r="A3710" s="41" t="n"/>
      <c r="G3710" s="38" t="n"/>
      <c r="H3710" s="38" t="n"/>
      <c r="I3710" s="38" t="n"/>
      <c r="J3710" s="38" t="n"/>
      <c r="K3710" s="38" t="n"/>
      <c r="L3710" s="38" t="n"/>
      <c r="N3710" s="36">
        <f>IF($B3710="","",IF($C3710="SUPERSTORE","Superstore","DH"))</f>
        <v/>
      </c>
      <c r="O3710" s="36">
        <f>IF($B3710="","",IFERROR(VLOOKUP($B3710,Mapping!$A:$C,2,0),"Not Mapped"))</f>
        <v/>
      </c>
      <c r="P3710" s="36">
        <f>IF($B3710="","",IFERROR(VLOOKUP($B3710,Mapping!$A:$C,3,0),"Not Mapped"))</f>
        <v/>
      </c>
      <c r="Q3710" s="36">
        <f>IF($B3710="","",IFERROR(VLOOKUP($O3710,Leaders!$A:$B,2,0),"Not Mapped"))</f>
        <v/>
      </c>
      <c r="R3710" s="36">
        <f>IF($B3710="","",IF(COUNTIF(Exclusions!$A:$A,$B3710)&gt;0,"Yes","No"))</f>
        <v/>
      </c>
      <c r="S3710" s="38">
        <f>IF($B3710="","",MIN(1,DAY($A3710)/IF($N3710="Superstore",Settings!$B$5,Settings!$B$4)))</f>
        <v/>
      </c>
      <c r="T3710" s="38">
        <f>IF(OR($B3710="",$G3710="",$S3710=0),"",$G3710/$S3710)</f>
        <v/>
      </c>
      <c r="U3710" s="36">
        <f>IF($T3710="","",IF($T3710&lt;Settings!$B$8,"Critical",IF($T3710&lt;Settings!$B$9,"Semi Critical","Non Critical")))</f>
        <v/>
      </c>
      <c r="V3710" s="28" t="n"/>
      <c r="Z3710">
        <f>IF($B3710="","",IFERROR(VLOOKUP($B3710,'Plan HC for CCA'!$A:$B,2,0),""))</f>
        <v/>
      </c>
      <c r="AA3710">
        <f>IF(OR($B3710="",$Z3710=""),"",IF(N($M3710)&lt;$Z3710,"Delta","No Delta"))</f>
        <v/>
      </c>
      <c r="AB3710">
        <f>IF(OR($B3710="",$Z3710=""),"",MAX(0,$Z3710-N($M3710)))</f>
        <v/>
      </c>
      <c r="AC3710" s="46">
        <f>IF($B3710="","",IFERROR(INDEX('CCA Util %'!$H:$H,MATCH($B3710,'CCA Util %'!$E:$E,0)),""))</f>
        <v/>
      </c>
      <c r="AD3710">
        <f>IF($B3710="","",IFERROR(INDEX('CCA Util %'!$G:$G,MATCH($B3710,'CCA Util %'!$E:$E,0)),""))</f>
        <v/>
      </c>
      <c r="AE3710">
        <f>IF(OR($B3710="",$U3710=""),"",$U3710&amp;" &amp; "&amp;IF(OR($AD3710="",$AD3710=0),"Util NA",$AD3710&amp;" Util"))</f>
        <v/>
      </c>
    </row>
    <row r="3711" ht="15.75" customHeight="1" s="42">
      <c r="A3711" s="41" t="n"/>
      <c r="G3711" s="38" t="n"/>
      <c r="H3711" s="38" t="n"/>
      <c r="I3711" s="38" t="n"/>
      <c r="J3711" s="38" t="n"/>
      <c r="K3711" s="38" t="n"/>
      <c r="L3711" s="38" t="n"/>
      <c r="N3711" s="36">
        <f>IF($B3711="","",IF($C3711="SUPERSTORE","Superstore","DH"))</f>
        <v/>
      </c>
      <c r="O3711" s="36">
        <f>IF($B3711="","",IFERROR(VLOOKUP($B3711,Mapping!$A:$C,2,0),"Not Mapped"))</f>
        <v/>
      </c>
      <c r="P3711" s="36">
        <f>IF($B3711="","",IFERROR(VLOOKUP($B3711,Mapping!$A:$C,3,0),"Not Mapped"))</f>
        <v/>
      </c>
      <c r="Q3711" s="36">
        <f>IF($B3711="","",IFERROR(VLOOKUP($O3711,Leaders!$A:$B,2,0),"Not Mapped"))</f>
        <v/>
      </c>
      <c r="R3711" s="36">
        <f>IF($B3711="","",IF(COUNTIF(Exclusions!$A:$A,$B3711)&gt;0,"Yes","No"))</f>
        <v/>
      </c>
      <c r="S3711" s="38">
        <f>IF($B3711="","",MIN(1,DAY($A3711)/IF($N3711="Superstore",Settings!$B$5,Settings!$B$4)))</f>
        <v/>
      </c>
      <c r="T3711" s="38">
        <f>IF(OR($B3711="",$G3711="",$S3711=0),"",$G3711/$S3711)</f>
        <v/>
      </c>
      <c r="U3711" s="36">
        <f>IF($T3711="","",IF($T3711&lt;Settings!$B$8,"Critical",IF($T3711&lt;Settings!$B$9,"Semi Critical","Non Critical")))</f>
        <v/>
      </c>
      <c r="V3711" s="28" t="n"/>
      <c r="Z3711">
        <f>IF($B3711="","",IFERROR(VLOOKUP($B3711,'Plan HC for CCA'!$A:$B,2,0),""))</f>
        <v/>
      </c>
      <c r="AA3711">
        <f>IF(OR($B3711="",$Z3711=""),"",IF(N($M3711)&lt;$Z3711,"Delta","No Delta"))</f>
        <v/>
      </c>
      <c r="AB3711">
        <f>IF(OR($B3711="",$Z3711=""),"",MAX(0,$Z3711-N($M3711)))</f>
        <v/>
      </c>
      <c r="AC3711" s="46">
        <f>IF($B3711="","",IFERROR(INDEX('CCA Util %'!$H:$H,MATCH($B3711,'CCA Util %'!$E:$E,0)),""))</f>
        <v/>
      </c>
      <c r="AD3711">
        <f>IF($B3711="","",IFERROR(INDEX('CCA Util %'!$G:$G,MATCH($B3711,'CCA Util %'!$E:$E,0)),""))</f>
        <v/>
      </c>
      <c r="AE3711">
        <f>IF(OR($B3711="",$U3711=""),"",$U3711&amp;" &amp; "&amp;IF(OR($AD3711="",$AD3711=0),"Util NA",$AD3711&amp;" Util"))</f>
        <v/>
      </c>
    </row>
    <row r="3712" ht="15.75" customHeight="1" s="42">
      <c r="A3712" s="41" t="n"/>
      <c r="G3712" s="38" t="n"/>
      <c r="H3712" s="38" t="n"/>
      <c r="I3712" s="38" t="n"/>
      <c r="J3712" s="38" t="n"/>
      <c r="K3712" s="38" t="n"/>
      <c r="L3712" s="38" t="n"/>
      <c r="N3712" s="36">
        <f>IF($B3712="","",IF($C3712="SUPERSTORE","Superstore","DH"))</f>
        <v/>
      </c>
      <c r="O3712" s="36">
        <f>IF($B3712="","",IFERROR(VLOOKUP($B3712,Mapping!$A:$C,2,0),"Not Mapped"))</f>
        <v/>
      </c>
      <c r="P3712" s="36">
        <f>IF($B3712="","",IFERROR(VLOOKUP($B3712,Mapping!$A:$C,3,0),"Not Mapped"))</f>
        <v/>
      </c>
      <c r="Q3712" s="36">
        <f>IF($B3712="","",IFERROR(VLOOKUP($O3712,Leaders!$A:$B,2,0),"Not Mapped"))</f>
        <v/>
      </c>
      <c r="R3712" s="36">
        <f>IF($B3712="","",IF(COUNTIF(Exclusions!$A:$A,$B3712)&gt;0,"Yes","No"))</f>
        <v/>
      </c>
      <c r="S3712" s="38">
        <f>IF($B3712="","",MIN(1,DAY($A3712)/IF($N3712="Superstore",Settings!$B$5,Settings!$B$4)))</f>
        <v/>
      </c>
      <c r="T3712" s="38">
        <f>IF(OR($B3712="",$G3712="",$S3712=0),"",$G3712/$S3712)</f>
        <v/>
      </c>
      <c r="U3712" s="36">
        <f>IF($T3712="","",IF($T3712&lt;Settings!$B$8,"Critical",IF($T3712&lt;Settings!$B$9,"Semi Critical","Non Critical")))</f>
        <v/>
      </c>
      <c r="V3712" s="28" t="n"/>
      <c r="Z3712">
        <f>IF($B3712="","",IFERROR(VLOOKUP($B3712,'Plan HC for CCA'!$A:$B,2,0),""))</f>
        <v/>
      </c>
      <c r="AA3712">
        <f>IF(OR($B3712="",$Z3712=""),"",IF(N($M3712)&lt;$Z3712,"Delta","No Delta"))</f>
        <v/>
      </c>
      <c r="AB3712">
        <f>IF(OR($B3712="",$Z3712=""),"",MAX(0,$Z3712-N($M3712)))</f>
        <v/>
      </c>
      <c r="AC3712" s="46">
        <f>IF($B3712="","",IFERROR(INDEX('CCA Util %'!$H:$H,MATCH($B3712,'CCA Util %'!$E:$E,0)),""))</f>
        <v/>
      </c>
      <c r="AD3712">
        <f>IF($B3712="","",IFERROR(INDEX('CCA Util %'!$G:$G,MATCH($B3712,'CCA Util %'!$E:$E,0)),""))</f>
        <v/>
      </c>
      <c r="AE3712">
        <f>IF(OR($B3712="",$U3712=""),"",$U3712&amp;" &amp; "&amp;IF(OR($AD3712="",$AD3712=0),"Util NA",$AD3712&amp;" Util"))</f>
        <v/>
      </c>
    </row>
    <row r="3713" ht="15.75" customHeight="1" s="42">
      <c r="A3713" s="41" t="n"/>
      <c r="G3713" s="38" t="n"/>
      <c r="H3713" s="38" t="n"/>
      <c r="I3713" s="38" t="n"/>
      <c r="J3713" s="38" t="n"/>
      <c r="K3713" s="38" t="n"/>
      <c r="L3713" s="38" t="n"/>
      <c r="N3713" s="36">
        <f>IF($B3713="","",IF($C3713="SUPERSTORE","Superstore","DH"))</f>
        <v/>
      </c>
      <c r="O3713" s="36">
        <f>IF($B3713="","",IFERROR(VLOOKUP($B3713,Mapping!$A:$C,2,0),"Not Mapped"))</f>
        <v/>
      </c>
      <c r="P3713" s="36">
        <f>IF($B3713="","",IFERROR(VLOOKUP($B3713,Mapping!$A:$C,3,0),"Not Mapped"))</f>
        <v/>
      </c>
      <c r="Q3713" s="36">
        <f>IF($B3713="","",IFERROR(VLOOKUP($O3713,Leaders!$A:$B,2,0),"Not Mapped"))</f>
        <v/>
      </c>
      <c r="R3713" s="36">
        <f>IF($B3713="","",IF(COUNTIF(Exclusions!$A:$A,$B3713)&gt;0,"Yes","No"))</f>
        <v/>
      </c>
      <c r="S3713" s="38">
        <f>IF($B3713="","",MIN(1,DAY($A3713)/IF($N3713="Superstore",Settings!$B$5,Settings!$B$4)))</f>
        <v/>
      </c>
      <c r="T3713" s="38">
        <f>IF(OR($B3713="",$G3713="",$S3713=0),"",$G3713/$S3713)</f>
        <v/>
      </c>
      <c r="U3713" s="36">
        <f>IF($T3713="","",IF($T3713&lt;Settings!$B$8,"Critical",IF($T3713&lt;Settings!$B$9,"Semi Critical","Non Critical")))</f>
        <v/>
      </c>
      <c r="V3713" s="28" t="n"/>
      <c r="Z3713">
        <f>IF($B3713="","",IFERROR(VLOOKUP($B3713,'Plan HC for CCA'!$A:$B,2,0),""))</f>
        <v/>
      </c>
      <c r="AA3713">
        <f>IF(OR($B3713="",$Z3713=""),"",IF(N($M3713)&lt;$Z3713,"Delta","No Delta"))</f>
        <v/>
      </c>
      <c r="AB3713">
        <f>IF(OR($B3713="",$Z3713=""),"",MAX(0,$Z3713-N($M3713)))</f>
        <v/>
      </c>
      <c r="AC3713" s="46">
        <f>IF($B3713="","",IFERROR(INDEX('CCA Util %'!$H:$H,MATCH($B3713,'CCA Util %'!$E:$E,0)),""))</f>
        <v/>
      </c>
      <c r="AD3713">
        <f>IF($B3713="","",IFERROR(INDEX('CCA Util %'!$G:$G,MATCH($B3713,'CCA Util %'!$E:$E,0)),""))</f>
        <v/>
      </c>
      <c r="AE3713">
        <f>IF(OR($B3713="",$U3713=""),"",$U3713&amp;" &amp; "&amp;IF(OR($AD3713="",$AD3713=0),"Util NA",$AD3713&amp;" Util"))</f>
        <v/>
      </c>
    </row>
    <row r="3714" ht="15.75" customHeight="1" s="42">
      <c r="A3714" s="41" t="n"/>
      <c r="G3714" s="38" t="n"/>
      <c r="H3714" s="38" t="n"/>
      <c r="I3714" s="38" t="n"/>
      <c r="J3714" s="38" t="n"/>
      <c r="K3714" s="38" t="n"/>
      <c r="L3714" s="38" t="n"/>
      <c r="N3714" s="36">
        <f>IF($B3714="","",IF($C3714="SUPERSTORE","Superstore","DH"))</f>
        <v/>
      </c>
      <c r="O3714" s="36">
        <f>IF($B3714="","",IFERROR(VLOOKUP($B3714,Mapping!$A:$C,2,0),"Not Mapped"))</f>
        <v/>
      </c>
      <c r="P3714" s="36">
        <f>IF($B3714="","",IFERROR(VLOOKUP($B3714,Mapping!$A:$C,3,0),"Not Mapped"))</f>
        <v/>
      </c>
      <c r="Q3714" s="36">
        <f>IF($B3714="","",IFERROR(VLOOKUP($O3714,Leaders!$A:$B,2,0),"Not Mapped"))</f>
        <v/>
      </c>
      <c r="R3714" s="36">
        <f>IF($B3714="","",IF(COUNTIF(Exclusions!$A:$A,$B3714)&gt;0,"Yes","No"))</f>
        <v/>
      </c>
      <c r="S3714" s="38">
        <f>IF($B3714="","",MIN(1,DAY($A3714)/IF($N3714="Superstore",Settings!$B$5,Settings!$B$4)))</f>
        <v/>
      </c>
      <c r="T3714" s="38">
        <f>IF(OR($B3714="",$G3714="",$S3714=0),"",$G3714/$S3714)</f>
        <v/>
      </c>
      <c r="U3714" s="36">
        <f>IF($T3714="","",IF($T3714&lt;Settings!$B$8,"Critical",IF($T3714&lt;Settings!$B$9,"Semi Critical","Non Critical")))</f>
        <v/>
      </c>
      <c r="V3714" s="28" t="n"/>
      <c r="Z3714">
        <f>IF($B3714="","",IFERROR(VLOOKUP($B3714,'Plan HC for CCA'!$A:$B,2,0),""))</f>
        <v/>
      </c>
      <c r="AA3714">
        <f>IF(OR($B3714="",$Z3714=""),"",IF(N($M3714)&lt;$Z3714,"Delta","No Delta"))</f>
        <v/>
      </c>
      <c r="AB3714">
        <f>IF(OR($B3714="",$Z3714=""),"",MAX(0,$Z3714-N($M3714)))</f>
        <v/>
      </c>
      <c r="AC3714" s="46">
        <f>IF($B3714="","",IFERROR(INDEX('CCA Util %'!$H:$H,MATCH($B3714,'CCA Util %'!$E:$E,0)),""))</f>
        <v/>
      </c>
      <c r="AD3714">
        <f>IF($B3714="","",IFERROR(INDEX('CCA Util %'!$G:$G,MATCH($B3714,'CCA Util %'!$E:$E,0)),""))</f>
        <v/>
      </c>
      <c r="AE3714">
        <f>IF(OR($B3714="",$U3714=""),"",$U3714&amp;" &amp; "&amp;IF(OR($AD3714="",$AD3714=0),"Util NA",$AD3714&amp;" Util"))</f>
        <v/>
      </c>
    </row>
    <row r="3715" ht="15.75" customHeight="1" s="42">
      <c r="A3715" s="41" t="n"/>
      <c r="G3715" s="38" t="n"/>
      <c r="H3715" s="38" t="n"/>
      <c r="I3715" s="38" t="n"/>
      <c r="J3715" s="38" t="n"/>
      <c r="K3715" s="38" t="n"/>
      <c r="L3715" s="38" t="n"/>
      <c r="N3715" s="36">
        <f>IF($B3715="","",IF($C3715="SUPERSTORE","Superstore","DH"))</f>
        <v/>
      </c>
      <c r="O3715" s="36">
        <f>IF($B3715="","",IFERROR(VLOOKUP($B3715,Mapping!$A:$C,2,0),"Not Mapped"))</f>
        <v/>
      </c>
      <c r="P3715" s="36">
        <f>IF($B3715="","",IFERROR(VLOOKUP($B3715,Mapping!$A:$C,3,0),"Not Mapped"))</f>
        <v/>
      </c>
      <c r="Q3715" s="36">
        <f>IF($B3715="","",IFERROR(VLOOKUP($O3715,Leaders!$A:$B,2,0),"Not Mapped"))</f>
        <v/>
      </c>
      <c r="R3715" s="36">
        <f>IF($B3715="","",IF(COUNTIF(Exclusions!$A:$A,$B3715)&gt;0,"Yes","No"))</f>
        <v/>
      </c>
      <c r="S3715" s="38">
        <f>IF($B3715="","",MIN(1,DAY($A3715)/IF($N3715="Superstore",Settings!$B$5,Settings!$B$4)))</f>
        <v/>
      </c>
      <c r="T3715" s="38">
        <f>IF(OR($B3715="",$G3715="",$S3715=0),"",$G3715/$S3715)</f>
        <v/>
      </c>
      <c r="U3715" s="36">
        <f>IF($T3715="","",IF($T3715&lt;Settings!$B$8,"Critical",IF($T3715&lt;Settings!$B$9,"Semi Critical","Non Critical")))</f>
        <v/>
      </c>
      <c r="V3715" s="28" t="n"/>
      <c r="Z3715">
        <f>IF($B3715="","",IFERROR(VLOOKUP($B3715,'Plan HC for CCA'!$A:$B,2,0),""))</f>
        <v/>
      </c>
      <c r="AA3715">
        <f>IF(OR($B3715="",$Z3715=""),"",IF(N($M3715)&lt;$Z3715,"Delta","No Delta"))</f>
        <v/>
      </c>
      <c r="AB3715">
        <f>IF(OR($B3715="",$Z3715=""),"",MAX(0,$Z3715-N($M3715)))</f>
        <v/>
      </c>
      <c r="AC3715" s="46">
        <f>IF($B3715="","",IFERROR(INDEX('CCA Util %'!$H:$H,MATCH($B3715,'CCA Util %'!$E:$E,0)),""))</f>
        <v/>
      </c>
      <c r="AD3715">
        <f>IF($B3715="","",IFERROR(INDEX('CCA Util %'!$G:$G,MATCH($B3715,'CCA Util %'!$E:$E,0)),""))</f>
        <v/>
      </c>
      <c r="AE3715">
        <f>IF(OR($B3715="",$U3715=""),"",$U3715&amp;" &amp; "&amp;IF(OR($AD3715="",$AD3715=0),"Util NA",$AD3715&amp;" Util"))</f>
        <v/>
      </c>
    </row>
    <row r="3716" ht="15.75" customHeight="1" s="42">
      <c r="A3716" s="41" t="n"/>
      <c r="G3716" s="38" t="n"/>
      <c r="H3716" s="38" t="n"/>
      <c r="I3716" s="38" t="n"/>
      <c r="J3716" s="38" t="n"/>
      <c r="K3716" s="38" t="n"/>
      <c r="L3716" s="38" t="n"/>
      <c r="N3716" s="36">
        <f>IF($B3716="","",IF($C3716="SUPERSTORE","Superstore","DH"))</f>
        <v/>
      </c>
      <c r="O3716" s="36">
        <f>IF($B3716="","",IFERROR(VLOOKUP($B3716,Mapping!$A:$C,2,0),"Not Mapped"))</f>
        <v/>
      </c>
      <c r="P3716" s="36">
        <f>IF($B3716="","",IFERROR(VLOOKUP($B3716,Mapping!$A:$C,3,0),"Not Mapped"))</f>
        <v/>
      </c>
      <c r="Q3716" s="36">
        <f>IF($B3716="","",IFERROR(VLOOKUP($O3716,Leaders!$A:$B,2,0),"Not Mapped"))</f>
        <v/>
      </c>
      <c r="R3716" s="36">
        <f>IF($B3716="","",IF(COUNTIF(Exclusions!$A:$A,$B3716)&gt;0,"Yes","No"))</f>
        <v/>
      </c>
      <c r="S3716" s="38">
        <f>IF($B3716="","",MIN(1,DAY($A3716)/IF($N3716="Superstore",Settings!$B$5,Settings!$B$4)))</f>
        <v/>
      </c>
      <c r="T3716" s="38">
        <f>IF(OR($B3716="",$G3716="",$S3716=0),"",$G3716/$S3716)</f>
        <v/>
      </c>
      <c r="U3716" s="36">
        <f>IF($T3716="","",IF($T3716&lt;Settings!$B$8,"Critical",IF($T3716&lt;Settings!$B$9,"Semi Critical","Non Critical")))</f>
        <v/>
      </c>
      <c r="V3716" s="28" t="n"/>
      <c r="Z3716">
        <f>IF($B3716="","",IFERROR(VLOOKUP($B3716,'Plan HC for CCA'!$A:$B,2,0),""))</f>
        <v/>
      </c>
      <c r="AA3716">
        <f>IF(OR($B3716="",$Z3716=""),"",IF(N($M3716)&lt;$Z3716,"Delta","No Delta"))</f>
        <v/>
      </c>
      <c r="AB3716">
        <f>IF(OR($B3716="",$Z3716=""),"",MAX(0,$Z3716-N($M3716)))</f>
        <v/>
      </c>
      <c r="AC3716" s="46">
        <f>IF($B3716="","",IFERROR(INDEX('CCA Util %'!$H:$H,MATCH($B3716,'CCA Util %'!$E:$E,0)),""))</f>
        <v/>
      </c>
      <c r="AD3716">
        <f>IF($B3716="","",IFERROR(INDEX('CCA Util %'!$G:$G,MATCH($B3716,'CCA Util %'!$E:$E,0)),""))</f>
        <v/>
      </c>
      <c r="AE3716">
        <f>IF(OR($B3716="",$U3716=""),"",$U3716&amp;" &amp; "&amp;IF(OR($AD3716="",$AD3716=0),"Util NA",$AD3716&amp;" Util"))</f>
        <v/>
      </c>
    </row>
    <row r="3717" ht="15.75" customHeight="1" s="42">
      <c r="A3717" s="41" t="n"/>
      <c r="G3717" s="38" t="n"/>
      <c r="H3717" s="38" t="n"/>
      <c r="I3717" s="38" t="n"/>
      <c r="J3717" s="38" t="n"/>
      <c r="K3717" s="38" t="n"/>
      <c r="L3717" s="38" t="n"/>
      <c r="N3717" s="36">
        <f>IF($B3717="","",IF($C3717="SUPERSTORE","Superstore","DH"))</f>
        <v/>
      </c>
      <c r="O3717" s="36">
        <f>IF($B3717="","",IFERROR(VLOOKUP($B3717,Mapping!$A:$C,2,0),"Not Mapped"))</f>
        <v/>
      </c>
      <c r="P3717" s="36">
        <f>IF($B3717="","",IFERROR(VLOOKUP($B3717,Mapping!$A:$C,3,0),"Not Mapped"))</f>
        <v/>
      </c>
      <c r="Q3717" s="36">
        <f>IF($B3717="","",IFERROR(VLOOKUP($O3717,Leaders!$A:$B,2,0),"Not Mapped"))</f>
        <v/>
      </c>
      <c r="R3717" s="36">
        <f>IF($B3717="","",IF(COUNTIF(Exclusions!$A:$A,$B3717)&gt;0,"Yes","No"))</f>
        <v/>
      </c>
      <c r="S3717" s="38">
        <f>IF($B3717="","",MIN(1,DAY($A3717)/IF($N3717="Superstore",Settings!$B$5,Settings!$B$4)))</f>
        <v/>
      </c>
      <c r="T3717" s="38">
        <f>IF(OR($B3717="",$G3717="",$S3717=0),"",$G3717/$S3717)</f>
        <v/>
      </c>
      <c r="U3717" s="36">
        <f>IF($T3717="","",IF($T3717&lt;Settings!$B$8,"Critical",IF($T3717&lt;Settings!$B$9,"Semi Critical","Non Critical")))</f>
        <v/>
      </c>
      <c r="V3717" s="28" t="n"/>
      <c r="Z3717">
        <f>IF($B3717="","",IFERROR(VLOOKUP($B3717,'Plan HC for CCA'!$A:$B,2,0),""))</f>
        <v/>
      </c>
      <c r="AA3717">
        <f>IF(OR($B3717="",$Z3717=""),"",IF(N($M3717)&lt;$Z3717,"Delta","No Delta"))</f>
        <v/>
      </c>
      <c r="AB3717">
        <f>IF(OR($B3717="",$Z3717=""),"",MAX(0,$Z3717-N($M3717)))</f>
        <v/>
      </c>
      <c r="AC3717" s="46">
        <f>IF($B3717="","",IFERROR(INDEX('CCA Util %'!$H:$H,MATCH($B3717,'CCA Util %'!$E:$E,0)),""))</f>
        <v/>
      </c>
      <c r="AD3717">
        <f>IF($B3717="","",IFERROR(INDEX('CCA Util %'!$G:$G,MATCH($B3717,'CCA Util %'!$E:$E,0)),""))</f>
        <v/>
      </c>
      <c r="AE3717">
        <f>IF(OR($B3717="",$U3717=""),"",$U3717&amp;" &amp; "&amp;IF(OR($AD3717="",$AD3717=0),"Util NA",$AD3717&amp;" Util"))</f>
        <v/>
      </c>
    </row>
    <row r="3718" ht="15.75" customHeight="1" s="42">
      <c r="A3718" s="41" t="n"/>
      <c r="G3718" s="38" t="n"/>
      <c r="H3718" s="38" t="n"/>
      <c r="I3718" s="38" t="n"/>
      <c r="J3718" s="38" t="n"/>
      <c r="K3718" s="38" t="n"/>
      <c r="L3718" s="38" t="n"/>
      <c r="N3718" s="36">
        <f>IF($B3718="","",IF($C3718="SUPERSTORE","Superstore","DH"))</f>
        <v/>
      </c>
      <c r="O3718" s="36">
        <f>IF($B3718="","",IFERROR(VLOOKUP($B3718,Mapping!$A:$C,2,0),"Not Mapped"))</f>
        <v/>
      </c>
      <c r="P3718" s="36">
        <f>IF($B3718="","",IFERROR(VLOOKUP($B3718,Mapping!$A:$C,3,0),"Not Mapped"))</f>
        <v/>
      </c>
      <c r="Q3718" s="36">
        <f>IF($B3718="","",IFERROR(VLOOKUP($O3718,Leaders!$A:$B,2,0),"Not Mapped"))</f>
        <v/>
      </c>
      <c r="R3718" s="36">
        <f>IF($B3718="","",IF(COUNTIF(Exclusions!$A:$A,$B3718)&gt;0,"Yes","No"))</f>
        <v/>
      </c>
      <c r="S3718" s="38">
        <f>IF($B3718="","",MIN(1,DAY($A3718)/IF($N3718="Superstore",Settings!$B$5,Settings!$B$4)))</f>
        <v/>
      </c>
      <c r="T3718" s="38">
        <f>IF(OR($B3718="",$G3718="",$S3718=0),"",$G3718/$S3718)</f>
        <v/>
      </c>
      <c r="U3718" s="36">
        <f>IF($T3718="","",IF($T3718&lt;Settings!$B$8,"Critical",IF($T3718&lt;Settings!$B$9,"Semi Critical","Non Critical")))</f>
        <v/>
      </c>
      <c r="V3718" s="28" t="n"/>
      <c r="Z3718">
        <f>IF($B3718="","",IFERROR(VLOOKUP($B3718,'Plan HC for CCA'!$A:$B,2,0),""))</f>
        <v/>
      </c>
      <c r="AA3718">
        <f>IF(OR($B3718="",$Z3718=""),"",IF(N($M3718)&lt;$Z3718,"Delta","No Delta"))</f>
        <v/>
      </c>
      <c r="AB3718">
        <f>IF(OR($B3718="",$Z3718=""),"",MAX(0,$Z3718-N($M3718)))</f>
        <v/>
      </c>
      <c r="AC3718" s="46">
        <f>IF($B3718="","",IFERROR(INDEX('CCA Util %'!$H:$H,MATCH($B3718,'CCA Util %'!$E:$E,0)),""))</f>
        <v/>
      </c>
      <c r="AD3718">
        <f>IF($B3718="","",IFERROR(INDEX('CCA Util %'!$G:$G,MATCH($B3718,'CCA Util %'!$E:$E,0)),""))</f>
        <v/>
      </c>
      <c r="AE3718">
        <f>IF(OR($B3718="",$U3718=""),"",$U3718&amp;" &amp; "&amp;IF(OR($AD3718="",$AD3718=0),"Util NA",$AD3718&amp;" Util"))</f>
        <v/>
      </c>
    </row>
    <row r="3719" ht="15.75" customHeight="1" s="42">
      <c r="A3719" s="41" t="n"/>
      <c r="G3719" s="38" t="n"/>
      <c r="H3719" s="38" t="n"/>
      <c r="I3719" s="38" t="n"/>
      <c r="J3719" s="38" t="n"/>
      <c r="K3719" s="38" t="n"/>
      <c r="L3719" s="38" t="n"/>
      <c r="N3719" s="36">
        <f>IF($B3719="","",IF($C3719="SUPERSTORE","Superstore","DH"))</f>
        <v/>
      </c>
      <c r="O3719" s="36">
        <f>IF($B3719="","",IFERROR(VLOOKUP($B3719,Mapping!$A:$C,2,0),"Not Mapped"))</f>
        <v/>
      </c>
      <c r="P3719" s="36">
        <f>IF($B3719="","",IFERROR(VLOOKUP($B3719,Mapping!$A:$C,3,0),"Not Mapped"))</f>
        <v/>
      </c>
      <c r="Q3719" s="36">
        <f>IF($B3719="","",IFERROR(VLOOKUP($O3719,Leaders!$A:$B,2,0),"Not Mapped"))</f>
        <v/>
      </c>
      <c r="R3719" s="36">
        <f>IF($B3719="","",IF(COUNTIF(Exclusions!$A:$A,$B3719)&gt;0,"Yes","No"))</f>
        <v/>
      </c>
      <c r="S3719" s="38">
        <f>IF($B3719="","",MIN(1,DAY($A3719)/IF($N3719="Superstore",Settings!$B$5,Settings!$B$4)))</f>
        <v/>
      </c>
      <c r="T3719" s="38">
        <f>IF(OR($B3719="",$G3719="",$S3719=0),"",$G3719/$S3719)</f>
        <v/>
      </c>
      <c r="U3719" s="36">
        <f>IF($T3719="","",IF($T3719&lt;Settings!$B$8,"Critical",IF($T3719&lt;Settings!$B$9,"Semi Critical","Non Critical")))</f>
        <v/>
      </c>
      <c r="V3719" s="28" t="n"/>
      <c r="Z3719">
        <f>IF($B3719="","",IFERROR(VLOOKUP($B3719,'Plan HC for CCA'!$A:$B,2,0),""))</f>
        <v/>
      </c>
      <c r="AA3719">
        <f>IF(OR($B3719="",$Z3719=""),"",IF(N($M3719)&lt;$Z3719,"Delta","No Delta"))</f>
        <v/>
      </c>
      <c r="AB3719">
        <f>IF(OR($B3719="",$Z3719=""),"",MAX(0,$Z3719-N($M3719)))</f>
        <v/>
      </c>
      <c r="AC3719" s="46">
        <f>IF($B3719="","",IFERROR(INDEX('CCA Util %'!$H:$H,MATCH($B3719,'CCA Util %'!$E:$E,0)),""))</f>
        <v/>
      </c>
      <c r="AD3719">
        <f>IF($B3719="","",IFERROR(INDEX('CCA Util %'!$G:$G,MATCH($B3719,'CCA Util %'!$E:$E,0)),""))</f>
        <v/>
      </c>
      <c r="AE3719">
        <f>IF(OR($B3719="",$U3719=""),"",$U3719&amp;" &amp; "&amp;IF(OR($AD3719="",$AD3719=0),"Util NA",$AD3719&amp;" Util"))</f>
        <v/>
      </c>
    </row>
    <row r="3720" ht="15.75" customHeight="1" s="42">
      <c r="A3720" s="41" t="n"/>
      <c r="G3720" s="38" t="n"/>
      <c r="H3720" s="38" t="n"/>
      <c r="I3720" s="38" t="n"/>
      <c r="J3720" s="38" t="n"/>
      <c r="K3720" s="38" t="n"/>
      <c r="L3720" s="38" t="n"/>
      <c r="N3720" s="36">
        <f>IF($B3720="","",IF($C3720="SUPERSTORE","Superstore","DH"))</f>
        <v/>
      </c>
      <c r="O3720" s="36">
        <f>IF($B3720="","",IFERROR(VLOOKUP($B3720,Mapping!$A:$C,2,0),"Not Mapped"))</f>
        <v/>
      </c>
      <c r="P3720" s="36">
        <f>IF($B3720="","",IFERROR(VLOOKUP($B3720,Mapping!$A:$C,3,0),"Not Mapped"))</f>
        <v/>
      </c>
      <c r="Q3720" s="36">
        <f>IF($B3720="","",IFERROR(VLOOKUP($O3720,Leaders!$A:$B,2,0),"Not Mapped"))</f>
        <v/>
      </c>
      <c r="R3720" s="36">
        <f>IF($B3720="","",IF(COUNTIF(Exclusions!$A:$A,$B3720)&gt;0,"Yes","No"))</f>
        <v/>
      </c>
      <c r="S3720" s="38">
        <f>IF($B3720="","",MIN(1,DAY($A3720)/IF($N3720="Superstore",Settings!$B$5,Settings!$B$4)))</f>
        <v/>
      </c>
      <c r="T3720" s="38">
        <f>IF(OR($B3720="",$G3720="",$S3720=0),"",$G3720/$S3720)</f>
        <v/>
      </c>
      <c r="U3720" s="36">
        <f>IF($T3720="","",IF($T3720&lt;Settings!$B$8,"Critical",IF($T3720&lt;Settings!$B$9,"Semi Critical","Non Critical")))</f>
        <v/>
      </c>
      <c r="V3720" s="28" t="n"/>
      <c r="Z3720">
        <f>IF($B3720="","",IFERROR(VLOOKUP($B3720,'Plan HC for CCA'!$A:$B,2,0),""))</f>
        <v/>
      </c>
      <c r="AA3720">
        <f>IF(OR($B3720="",$Z3720=""),"",IF(N($M3720)&lt;$Z3720,"Delta","No Delta"))</f>
        <v/>
      </c>
      <c r="AB3720">
        <f>IF(OR($B3720="",$Z3720=""),"",MAX(0,$Z3720-N($M3720)))</f>
        <v/>
      </c>
      <c r="AC3720" s="46">
        <f>IF($B3720="","",IFERROR(INDEX('CCA Util %'!$H:$H,MATCH($B3720,'CCA Util %'!$E:$E,0)),""))</f>
        <v/>
      </c>
      <c r="AD3720">
        <f>IF($B3720="","",IFERROR(INDEX('CCA Util %'!$G:$G,MATCH($B3720,'CCA Util %'!$E:$E,0)),""))</f>
        <v/>
      </c>
      <c r="AE3720">
        <f>IF(OR($B3720="",$U3720=""),"",$U3720&amp;" &amp; "&amp;IF(OR($AD3720="",$AD3720=0),"Util NA",$AD3720&amp;" Util"))</f>
        <v/>
      </c>
    </row>
    <row r="3721" ht="15.75" customHeight="1" s="42">
      <c r="A3721" s="41" t="n"/>
      <c r="G3721" s="38" t="n"/>
      <c r="H3721" s="38" t="n"/>
      <c r="I3721" s="38" t="n"/>
      <c r="J3721" s="38" t="n"/>
      <c r="K3721" s="38" t="n"/>
      <c r="L3721" s="38" t="n"/>
      <c r="N3721" s="36">
        <f>IF($B3721="","",IF($C3721="SUPERSTORE","Superstore","DH"))</f>
        <v/>
      </c>
      <c r="O3721" s="36">
        <f>IF($B3721="","",IFERROR(VLOOKUP($B3721,Mapping!$A:$C,2,0),"Not Mapped"))</f>
        <v/>
      </c>
      <c r="P3721" s="36">
        <f>IF($B3721="","",IFERROR(VLOOKUP($B3721,Mapping!$A:$C,3,0),"Not Mapped"))</f>
        <v/>
      </c>
      <c r="Q3721" s="36">
        <f>IF($B3721="","",IFERROR(VLOOKUP($O3721,Leaders!$A:$B,2,0),"Not Mapped"))</f>
        <v/>
      </c>
      <c r="R3721" s="36">
        <f>IF($B3721="","",IF(COUNTIF(Exclusions!$A:$A,$B3721)&gt;0,"Yes","No"))</f>
        <v/>
      </c>
      <c r="S3721" s="38">
        <f>IF($B3721="","",MIN(1,DAY($A3721)/IF($N3721="Superstore",Settings!$B$5,Settings!$B$4)))</f>
        <v/>
      </c>
      <c r="T3721" s="38">
        <f>IF(OR($B3721="",$G3721="",$S3721=0),"",$G3721/$S3721)</f>
        <v/>
      </c>
      <c r="U3721" s="36">
        <f>IF($T3721="","",IF($T3721&lt;Settings!$B$8,"Critical",IF($T3721&lt;Settings!$B$9,"Semi Critical","Non Critical")))</f>
        <v/>
      </c>
      <c r="V3721" s="28" t="n"/>
      <c r="Z3721">
        <f>IF($B3721="","",IFERROR(VLOOKUP($B3721,'Plan HC for CCA'!$A:$B,2,0),""))</f>
        <v/>
      </c>
      <c r="AA3721">
        <f>IF(OR($B3721="",$Z3721=""),"",IF(N($M3721)&lt;$Z3721,"Delta","No Delta"))</f>
        <v/>
      </c>
      <c r="AB3721">
        <f>IF(OR($B3721="",$Z3721=""),"",MAX(0,$Z3721-N($M3721)))</f>
        <v/>
      </c>
      <c r="AC3721" s="46">
        <f>IF($B3721="","",IFERROR(INDEX('CCA Util %'!$H:$H,MATCH($B3721,'CCA Util %'!$E:$E,0)),""))</f>
        <v/>
      </c>
      <c r="AD3721">
        <f>IF($B3721="","",IFERROR(INDEX('CCA Util %'!$G:$G,MATCH($B3721,'CCA Util %'!$E:$E,0)),""))</f>
        <v/>
      </c>
      <c r="AE3721">
        <f>IF(OR($B3721="",$U3721=""),"",$U3721&amp;" &amp; "&amp;IF(OR($AD3721="",$AD3721=0),"Util NA",$AD3721&amp;" Util"))</f>
        <v/>
      </c>
    </row>
    <row r="3722" ht="15.75" customHeight="1" s="42">
      <c r="A3722" s="41" t="n"/>
      <c r="G3722" s="38" t="n"/>
      <c r="H3722" s="38" t="n"/>
      <c r="I3722" s="38" t="n"/>
      <c r="J3722" s="38" t="n"/>
      <c r="K3722" s="38" t="n"/>
      <c r="L3722" s="38" t="n"/>
      <c r="N3722" s="36">
        <f>IF($B3722="","",IF($C3722="SUPERSTORE","Superstore","DH"))</f>
        <v/>
      </c>
      <c r="O3722" s="36">
        <f>IF($B3722="","",IFERROR(VLOOKUP($B3722,Mapping!$A:$C,2,0),"Not Mapped"))</f>
        <v/>
      </c>
      <c r="P3722" s="36">
        <f>IF($B3722="","",IFERROR(VLOOKUP($B3722,Mapping!$A:$C,3,0),"Not Mapped"))</f>
        <v/>
      </c>
      <c r="Q3722" s="36">
        <f>IF($B3722="","",IFERROR(VLOOKUP($O3722,Leaders!$A:$B,2,0),"Not Mapped"))</f>
        <v/>
      </c>
      <c r="R3722" s="36">
        <f>IF($B3722="","",IF(COUNTIF(Exclusions!$A:$A,$B3722)&gt;0,"Yes","No"))</f>
        <v/>
      </c>
      <c r="S3722" s="38">
        <f>IF($B3722="","",MIN(1,DAY($A3722)/IF($N3722="Superstore",Settings!$B$5,Settings!$B$4)))</f>
        <v/>
      </c>
      <c r="T3722" s="38">
        <f>IF(OR($B3722="",$G3722="",$S3722=0),"",$G3722/$S3722)</f>
        <v/>
      </c>
      <c r="U3722" s="36">
        <f>IF($T3722="","",IF($T3722&lt;Settings!$B$8,"Critical",IF($T3722&lt;Settings!$B$9,"Semi Critical","Non Critical")))</f>
        <v/>
      </c>
      <c r="V3722" s="28" t="n"/>
      <c r="Z3722">
        <f>IF($B3722="","",IFERROR(VLOOKUP($B3722,'Plan HC for CCA'!$A:$B,2,0),""))</f>
        <v/>
      </c>
      <c r="AA3722">
        <f>IF(OR($B3722="",$Z3722=""),"",IF(N($M3722)&lt;$Z3722,"Delta","No Delta"))</f>
        <v/>
      </c>
      <c r="AB3722">
        <f>IF(OR($B3722="",$Z3722=""),"",MAX(0,$Z3722-N($M3722)))</f>
        <v/>
      </c>
      <c r="AC3722" s="46">
        <f>IF($B3722="","",IFERROR(INDEX('CCA Util %'!$H:$H,MATCH($B3722,'CCA Util %'!$E:$E,0)),""))</f>
        <v/>
      </c>
      <c r="AD3722">
        <f>IF($B3722="","",IFERROR(INDEX('CCA Util %'!$G:$G,MATCH($B3722,'CCA Util %'!$E:$E,0)),""))</f>
        <v/>
      </c>
      <c r="AE3722">
        <f>IF(OR($B3722="",$U3722=""),"",$U3722&amp;" &amp; "&amp;IF(OR($AD3722="",$AD3722=0),"Util NA",$AD3722&amp;" Util"))</f>
        <v/>
      </c>
    </row>
    <row r="3723" ht="15.75" customHeight="1" s="42">
      <c r="A3723" s="41" t="n"/>
      <c r="G3723" s="38" t="n"/>
      <c r="H3723" s="38" t="n"/>
      <c r="I3723" s="38" t="n"/>
      <c r="J3723" s="38" t="n"/>
      <c r="K3723" s="38" t="n"/>
      <c r="L3723" s="38" t="n"/>
      <c r="N3723" s="36">
        <f>IF($B3723="","",IF($C3723="SUPERSTORE","Superstore","DH"))</f>
        <v/>
      </c>
      <c r="O3723" s="36">
        <f>IF($B3723="","",IFERROR(VLOOKUP($B3723,Mapping!$A:$C,2,0),"Not Mapped"))</f>
        <v/>
      </c>
      <c r="P3723" s="36">
        <f>IF($B3723="","",IFERROR(VLOOKUP($B3723,Mapping!$A:$C,3,0),"Not Mapped"))</f>
        <v/>
      </c>
      <c r="Q3723" s="36">
        <f>IF($B3723="","",IFERROR(VLOOKUP($O3723,Leaders!$A:$B,2,0),"Not Mapped"))</f>
        <v/>
      </c>
      <c r="R3723" s="36">
        <f>IF($B3723="","",IF(COUNTIF(Exclusions!$A:$A,$B3723)&gt;0,"Yes","No"))</f>
        <v/>
      </c>
      <c r="S3723" s="38">
        <f>IF($B3723="","",MIN(1,DAY($A3723)/IF($N3723="Superstore",Settings!$B$5,Settings!$B$4)))</f>
        <v/>
      </c>
      <c r="T3723" s="38">
        <f>IF(OR($B3723="",$G3723="",$S3723=0),"",$G3723/$S3723)</f>
        <v/>
      </c>
      <c r="U3723" s="36">
        <f>IF($T3723="","",IF($T3723&lt;Settings!$B$8,"Critical",IF($T3723&lt;Settings!$B$9,"Semi Critical","Non Critical")))</f>
        <v/>
      </c>
      <c r="V3723" s="28" t="n"/>
      <c r="Z3723">
        <f>IF($B3723="","",IFERROR(VLOOKUP($B3723,'Plan HC for CCA'!$A:$B,2,0),""))</f>
        <v/>
      </c>
      <c r="AA3723">
        <f>IF(OR($B3723="",$Z3723=""),"",IF(N($M3723)&lt;$Z3723,"Delta","No Delta"))</f>
        <v/>
      </c>
      <c r="AB3723">
        <f>IF(OR($B3723="",$Z3723=""),"",MAX(0,$Z3723-N($M3723)))</f>
        <v/>
      </c>
      <c r="AC3723" s="46">
        <f>IF($B3723="","",IFERROR(INDEX('CCA Util %'!$H:$H,MATCH($B3723,'CCA Util %'!$E:$E,0)),""))</f>
        <v/>
      </c>
      <c r="AD3723">
        <f>IF($B3723="","",IFERROR(INDEX('CCA Util %'!$G:$G,MATCH($B3723,'CCA Util %'!$E:$E,0)),""))</f>
        <v/>
      </c>
      <c r="AE3723">
        <f>IF(OR($B3723="",$U3723=""),"",$U3723&amp;" &amp; "&amp;IF(OR($AD3723="",$AD3723=0),"Util NA",$AD3723&amp;" Util"))</f>
        <v/>
      </c>
    </row>
    <row r="3724" ht="15.75" customHeight="1" s="42">
      <c r="A3724" s="41" t="n"/>
      <c r="G3724" s="38" t="n"/>
      <c r="H3724" s="38" t="n"/>
      <c r="I3724" s="38" t="n"/>
      <c r="J3724" s="38" t="n"/>
      <c r="K3724" s="38" t="n"/>
      <c r="L3724" s="38" t="n"/>
      <c r="N3724" s="36">
        <f>IF($B3724="","",IF($C3724="SUPERSTORE","Superstore","DH"))</f>
        <v/>
      </c>
      <c r="O3724" s="36">
        <f>IF($B3724="","",IFERROR(VLOOKUP($B3724,Mapping!$A:$C,2,0),"Not Mapped"))</f>
        <v/>
      </c>
      <c r="P3724" s="36">
        <f>IF($B3724="","",IFERROR(VLOOKUP($B3724,Mapping!$A:$C,3,0),"Not Mapped"))</f>
        <v/>
      </c>
      <c r="Q3724" s="36">
        <f>IF($B3724="","",IFERROR(VLOOKUP($O3724,Leaders!$A:$B,2,0),"Not Mapped"))</f>
        <v/>
      </c>
      <c r="R3724" s="36">
        <f>IF($B3724="","",IF(COUNTIF(Exclusions!$A:$A,$B3724)&gt;0,"Yes","No"))</f>
        <v/>
      </c>
      <c r="S3724" s="38">
        <f>IF($B3724="","",MIN(1,DAY($A3724)/IF($N3724="Superstore",Settings!$B$5,Settings!$B$4)))</f>
        <v/>
      </c>
      <c r="T3724" s="38">
        <f>IF(OR($B3724="",$G3724="",$S3724=0),"",$G3724/$S3724)</f>
        <v/>
      </c>
      <c r="U3724" s="36">
        <f>IF($T3724="","",IF($T3724&lt;Settings!$B$8,"Critical",IF($T3724&lt;Settings!$B$9,"Semi Critical","Non Critical")))</f>
        <v/>
      </c>
      <c r="V3724" s="28" t="n"/>
      <c r="Z3724">
        <f>IF($B3724="","",IFERROR(VLOOKUP($B3724,'Plan HC for CCA'!$A:$B,2,0),""))</f>
        <v/>
      </c>
      <c r="AA3724">
        <f>IF(OR($B3724="",$Z3724=""),"",IF(N($M3724)&lt;$Z3724,"Delta","No Delta"))</f>
        <v/>
      </c>
      <c r="AB3724">
        <f>IF(OR($B3724="",$Z3724=""),"",MAX(0,$Z3724-N($M3724)))</f>
        <v/>
      </c>
      <c r="AC3724" s="46">
        <f>IF($B3724="","",IFERROR(INDEX('CCA Util %'!$H:$H,MATCH($B3724,'CCA Util %'!$E:$E,0)),""))</f>
        <v/>
      </c>
      <c r="AD3724">
        <f>IF($B3724="","",IFERROR(INDEX('CCA Util %'!$G:$G,MATCH($B3724,'CCA Util %'!$E:$E,0)),""))</f>
        <v/>
      </c>
      <c r="AE3724">
        <f>IF(OR($B3724="",$U3724=""),"",$U3724&amp;" &amp; "&amp;IF(OR($AD3724="",$AD3724=0),"Util NA",$AD3724&amp;" Util"))</f>
        <v/>
      </c>
    </row>
    <row r="3725" ht="15.75" customHeight="1" s="42">
      <c r="A3725" s="41" t="n"/>
      <c r="G3725" s="38" t="n"/>
      <c r="H3725" s="38" t="n"/>
      <c r="I3725" s="38" t="n"/>
      <c r="J3725" s="38" t="n"/>
      <c r="K3725" s="38" t="n"/>
      <c r="L3725" s="38" t="n"/>
      <c r="N3725" s="36">
        <f>IF($B3725="","",IF($C3725="SUPERSTORE","Superstore","DH"))</f>
        <v/>
      </c>
      <c r="O3725" s="36">
        <f>IF($B3725="","",IFERROR(VLOOKUP($B3725,Mapping!$A:$C,2,0),"Not Mapped"))</f>
        <v/>
      </c>
      <c r="P3725" s="36">
        <f>IF($B3725="","",IFERROR(VLOOKUP($B3725,Mapping!$A:$C,3,0),"Not Mapped"))</f>
        <v/>
      </c>
      <c r="Q3725" s="36">
        <f>IF($B3725="","",IFERROR(VLOOKUP($O3725,Leaders!$A:$B,2,0),"Not Mapped"))</f>
        <v/>
      </c>
      <c r="R3725" s="36">
        <f>IF($B3725="","",IF(COUNTIF(Exclusions!$A:$A,$B3725)&gt;0,"Yes","No"))</f>
        <v/>
      </c>
      <c r="S3725" s="38">
        <f>IF($B3725="","",MIN(1,DAY($A3725)/IF($N3725="Superstore",Settings!$B$5,Settings!$B$4)))</f>
        <v/>
      </c>
      <c r="T3725" s="38">
        <f>IF(OR($B3725="",$G3725="",$S3725=0),"",$G3725/$S3725)</f>
        <v/>
      </c>
      <c r="U3725" s="36">
        <f>IF($T3725="","",IF($T3725&lt;Settings!$B$8,"Critical",IF($T3725&lt;Settings!$B$9,"Semi Critical","Non Critical")))</f>
        <v/>
      </c>
      <c r="V3725" s="28" t="n"/>
      <c r="Z3725">
        <f>IF($B3725="","",IFERROR(VLOOKUP($B3725,'Plan HC for CCA'!$A:$B,2,0),""))</f>
        <v/>
      </c>
      <c r="AA3725">
        <f>IF(OR($B3725="",$Z3725=""),"",IF(N($M3725)&lt;$Z3725,"Delta","No Delta"))</f>
        <v/>
      </c>
      <c r="AB3725">
        <f>IF(OR($B3725="",$Z3725=""),"",MAX(0,$Z3725-N($M3725)))</f>
        <v/>
      </c>
      <c r="AC3725" s="46">
        <f>IF($B3725="","",IFERROR(INDEX('CCA Util %'!$H:$H,MATCH($B3725,'CCA Util %'!$E:$E,0)),""))</f>
        <v/>
      </c>
      <c r="AD3725">
        <f>IF($B3725="","",IFERROR(INDEX('CCA Util %'!$G:$G,MATCH($B3725,'CCA Util %'!$E:$E,0)),""))</f>
        <v/>
      </c>
      <c r="AE3725">
        <f>IF(OR($B3725="",$U3725=""),"",$U3725&amp;" &amp; "&amp;IF(OR($AD3725="",$AD3725=0),"Util NA",$AD3725&amp;" Util"))</f>
        <v/>
      </c>
    </row>
    <row r="3726" ht="15.75" customHeight="1" s="42">
      <c r="A3726" s="41" t="n"/>
      <c r="G3726" s="38" t="n"/>
      <c r="H3726" s="38" t="n"/>
      <c r="I3726" s="38" t="n"/>
      <c r="J3726" s="38" t="n"/>
      <c r="K3726" s="38" t="n"/>
      <c r="L3726" s="38" t="n"/>
      <c r="N3726" s="36">
        <f>IF($B3726="","",IF($C3726="SUPERSTORE","Superstore","DH"))</f>
        <v/>
      </c>
      <c r="O3726" s="36">
        <f>IF($B3726="","",IFERROR(VLOOKUP($B3726,Mapping!$A:$C,2,0),"Not Mapped"))</f>
        <v/>
      </c>
      <c r="P3726" s="36">
        <f>IF($B3726="","",IFERROR(VLOOKUP($B3726,Mapping!$A:$C,3,0),"Not Mapped"))</f>
        <v/>
      </c>
      <c r="Q3726" s="36">
        <f>IF($B3726="","",IFERROR(VLOOKUP($O3726,Leaders!$A:$B,2,0),"Not Mapped"))</f>
        <v/>
      </c>
      <c r="R3726" s="36">
        <f>IF($B3726="","",IF(COUNTIF(Exclusions!$A:$A,$B3726)&gt;0,"Yes","No"))</f>
        <v/>
      </c>
      <c r="S3726" s="38">
        <f>IF($B3726="","",MIN(1,DAY($A3726)/IF($N3726="Superstore",Settings!$B$5,Settings!$B$4)))</f>
        <v/>
      </c>
      <c r="T3726" s="38">
        <f>IF(OR($B3726="",$G3726="",$S3726=0),"",$G3726/$S3726)</f>
        <v/>
      </c>
      <c r="U3726" s="36">
        <f>IF($T3726="","",IF($T3726&lt;Settings!$B$8,"Critical",IF($T3726&lt;Settings!$B$9,"Semi Critical","Non Critical")))</f>
        <v/>
      </c>
      <c r="V3726" s="28" t="n"/>
      <c r="Z3726">
        <f>IF($B3726="","",IFERROR(VLOOKUP($B3726,'Plan HC for CCA'!$A:$B,2,0),""))</f>
        <v/>
      </c>
      <c r="AA3726">
        <f>IF(OR($B3726="",$Z3726=""),"",IF(N($M3726)&lt;$Z3726,"Delta","No Delta"))</f>
        <v/>
      </c>
      <c r="AB3726">
        <f>IF(OR($B3726="",$Z3726=""),"",MAX(0,$Z3726-N($M3726)))</f>
        <v/>
      </c>
      <c r="AC3726" s="46">
        <f>IF($B3726="","",IFERROR(INDEX('CCA Util %'!$H:$H,MATCH($B3726,'CCA Util %'!$E:$E,0)),""))</f>
        <v/>
      </c>
      <c r="AD3726">
        <f>IF($B3726="","",IFERROR(INDEX('CCA Util %'!$G:$G,MATCH($B3726,'CCA Util %'!$E:$E,0)),""))</f>
        <v/>
      </c>
      <c r="AE3726">
        <f>IF(OR($B3726="",$U3726=""),"",$U3726&amp;" &amp; "&amp;IF(OR($AD3726="",$AD3726=0),"Util NA",$AD3726&amp;" Util"))</f>
        <v/>
      </c>
    </row>
    <row r="3727" ht="15.75" customHeight="1" s="42">
      <c r="A3727" s="41" t="n"/>
      <c r="G3727" s="38" t="n"/>
      <c r="H3727" s="38" t="n"/>
      <c r="I3727" s="38" t="n"/>
      <c r="J3727" s="38" t="n"/>
      <c r="K3727" s="38" t="n"/>
      <c r="L3727" s="38" t="n"/>
      <c r="N3727" s="36">
        <f>IF($B3727="","",IF($C3727="SUPERSTORE","Superstore","DH"))</f>
        <v/>
      </c>
      <c r="O3727" s="36">
        <f>IF($B3727="","",IFERROR(VLOOKUP($B3727,Mapping!$A:$C,2,0),"Not Mapped"))</f>
        <v/>
      </c>
      <c r="P3727" s="36">
        <f>IF($B3727="","",IFERROR(VLOOKUP($B3727,Mapping!$A:$C,3,0),"Not Mapped"))</f>
        <v/>
      </c>
      <c r="Q3727" s="36">
        <f>IF($B3727="","",IFERROR(VLOOKUP($O3727,Leaders!$A:$B,2,0),"Not Mapped"))</f>
        <v/>
      </c>
      <c r="R3727" s="36">
        <f>IF($B3727="","",IF(COUNTIF(Exclusions!$A:$A,$B3727)&gt;0,"Yes","No"))</f>
        <v/>
      </c>
      <c r="S3727" s="38">
        <f>IF($B3727="","",MIN(1,DAY($A3727)/IF($N3727="Superstore",Settings!$B$5,Settings!$B$4)))</f>
        <v/>
      </c>
      <c r="T3727" s="38">
        <f>IF(OR($B3727="",$G3727="",$S3727=0),"",$G3727/$S3727)</f>
        <v/>
      </c>
      <c r="U3727" s="36">
        <f>IF($T3727="","",IF($T3727&lt;Settings!$B$8,"Critical",IF($T3727&lt;Settings!$B$9,"Semi Critical","Non Critical")))</f>
        <v/>
      </c>
      <c r="V3727" s="28" t="n"/>
      <c r="Z3727">
        <f>IF($B3727="","",IFERROR(VLOOKUP($B3727,'Plan HC for CCA'!$A:$B,2,0),""))</f>
        <v/>
      </c>
      <c r="AA3727">
        <f>IF(OR($B3727="",$Z3727=""),"",IF(N($M3727)&lt;$Z3727,"Delta","No Delta"))</f>
        <v/>
      </c>
      <c r="AB3727">
        <f>IF(OR($B3727="",$Z3727=""),"",MAX(0,$Z3727-N($M3727)))</f>
        <v/>
      </c>
      <c r="AC3727" s="46">
        <f>IF($B3727="","",IFERROR(INDEX('CCA Util %'!$H:$H,MATCH($B3727,'CCA Util %'!$E:$E,0)),""))</f>
        <v/>
      </c>
      <c r="AD3727">
        <f>IF($B3727="","",IFERROR(INDEX('CCA Util %'!$G:$G,MATCH($B3727,'CCA Util %'!$E:$E,0)),""))</f>
        <v/>
      </c>
      <c r="AE3727">
        <f>IF(OR($B3727="",$U3727=""),"",$U3727&amp;" &amp; "&amp;IF(OR($AD3727="",$AD3727=0),"Util NA",$AD3727&amp;" Util"))</f>
        <v/>
      </c>
    </row>
    <row r="3728" ht="15.75" customHeight="1" s="42">
      <c r="A3728" s="41" t="n"/>
      <c r="G3728" s="38" t="n"/>
      <c r="H3728" s="38" t="n"/>
      <c r="I3728" s="38" t="n"/>
      <c r="J3728" s="38" t="n"/>
      <c r="K3728" s="38" t="n"/>
      <c r="L3728" s="38" t="n"/>
      <c r="N3728" s="36">
        <f>IF($B3728="","",IF($C3728="SUPERSTORE","Superstore","DH"))</f>
        <v/>
      </c>
      <c r="O3728" s="36">
        <f>IF($B3728="","",IFERROR(VLOOKUP($B3728,Mapping!$A:$C,2,0),"Not Mapped"))</f>
        <v/>
      </c>
      <c r="P3728" s="36">
        <f>IF($B3728="","",IFERROR(VLOOKUP($B3728,Mapping!$A:$C,3,0),"Not Mapped"))</f>
        <v/>
      </c>
      <c r="Q3728" s="36">
        <f>IF($B3728="","",IFERROR(VLOOKUP($O3728,Leaders!$A:$B,2,0),"Not Mapped"))</f>
        <v/>
      </c>
      <c r="R3728" s="36">
        <f>IF($B3728="","",IF(COUNTIF(Exclusions!$A:$A,$B3728)&gt;0,"Yes","No"))</f>
        <v/>
      </c>
      <c r="S3728" s="38">
        <f>IF($B3728="","",MIN(1,DAY($A3728)/IF($N3728="Superstore",Settings!$B$5,Settings!$B$4)))</f>
        <v/>
      </c>
      <c r="T3728" s="38">
        <f>IF(OR($B3728="",$G3728="",$S3728=0),"",$G3728/$S3728)</f>
        <v/>
      </c>
      <c r="U3728" s="36">
        <f>IF($T3728="","",IF($T3728&lt;Settings!$B$8,"Critical",IF($T3728&lt;Settings!$B$9,"Semi Critical","Non Critical")))</f>
        <v/>
      </c>
      <c r="V3728" s="28" t="n"/>
      <c r="Z3728">
        <f>IF($B3728="","",IFERROR(VLOOKUP($B3728,'Plan HC for CCA'!$A:$B,2,0),""))</f>
        <v/>
      </c>
      <c r="AA3728">
        <f>IF(OR($B3728="",$Z3728=""),"",IF(N($M3728)&lt;$Z3728,"Delta","No Delta"))</f>
        <v/>
      </c>
      <c r="AB3728">
        <f>IF(OR($B3728="",$Z3728=""),"",MAX(0,$Z3728-N($M3728)))</f>
        <v/>
      </c>
      <c r="AC3728" s="46">
        <f>IF($B3728="","",IFERROR(INDEX('CCA Util %'!$H:$H,MATCH($B3728,'CCA Util %'!$E:$E,0)),""))</f>
        <v/>
      </c>
      <c r="AD3728">
        <f>IF($B3728="","",IFERROR(INDEX('CCA Util %'!$G:$G,MATCH($B3728,'CCA Util %'!$E:$E,0)),""))</f>
        <v/>
      </c>
      <c r="AE3728">
        <f>IF(OR($B3728="",$U3728=""),"",$U3728&amp;" &amp; "&amp;IF(OR($AD3728="",$AD3728=0),"Util NA",$AD3728&amp;" Util"))</f>
        <v/>
      </c>
    </row>
    <row r="3729" ht="15.75" customHeight="1" s="42">
      <c r="A3729" s="41" t="n"/>
      <c r="G3729" s="38" t="n"/>
      <c r="H3729" s="38" t="n"/>
      <c r="I3729" s="38" t="n"/>
      <c r="J3729" s="38" t="n"/>
      <c r="K3729" s="38" t="n"/>
      <c r="L3729" s="38" t="n"/>
      <c r="N3729" s="36">
        <f>IF($B3729="","",IF($C3729="SUPERSTORE","Superstore","DH"))</f>
        <v/>
      </c>
      <c r="O3729" s="36">
        <f>IF($B3729="","",IFERROR(VLOOKUP($B3729,Mapping!$A:$C,2,0),"Not Mapped"))</f>
        <v/>
      </c>
      <c r="P3729" s="36">
        <f>IF($B3729="","",IFERROR(VLOOKUP($B3729,Mapping!$A:$C,3,0),"Not Mapped"))</f>
        <v/>
      </c>
      <c r="Q3729" s="36">
        <f>IF($B3729="","",IFERROR(VLOOKUP($O3729,Leaders!$A:$B,2,0),"Not Mapped"))</f>
        <v/>
      </c>
      <c r="R3729" s="36">
        <f>IF($B3729="","",IF(COUNTIF(Exclusions!$A:$A,$B3729)&gt;0,"Yes","No"))</f>
        <v/>
      </c>
      <c r="S3729" s="38">
        <f>IF($B3729="","",MIN(1,DAY($A3729)/IF($N3729="Superstore",Settings!$B$5,Settings!$B$4)))</f>
        <v/>
      </c>
      <c r="T3729" s="38">
        <f>IF(OR($B3729="",$G3729="",$S3729=0),"",$G3729/$S3729)</f>
        <v/>
      </c>
      <c r="U3729" s="36">
        <f>IF($T3729="","",IF($T3729&lt;Settings!$B$8,"Critical",IF($T3729&lt;Settings!$B$9,"Semi Critical","Non Critical")))</f>
        <v/>
      </c>
      <c r="V3729" s="28" t="n"/>
      <c r="Z3729">
        <f>IF($B3729="","",IFERROR(VLOOKUP($B3729,'Plan HC for CCA'!$A:$B,2,0),""))</f>
        <v/>
      </c>
      <c r="AA3729">
        <f>IF(OR($B3729="",$Z3729=""),"",IF(N($M3729)&lt;$Z3729,"Delta","No Delta"))</f>
        <v/>
      </c>
      <c r="AB3729">
        <f>IF(OR($B3729="",$Z3729=""),"",MAX(0,$Z3729-N($M3729)))</f>
        <v/>
      </c>
      <c r="AC3729" s="46">
        <f>IF($B3729="","",IFERROR(INDEX('CCA Util %'!$H:$H,MATCH($B3729,'CCA Util %'!$E:$E,0)),""))</f>
        <v/>
      </c>
      <c r="AD3729">
        <f>IF($B3729="","",IFERROR(INDEX('CCA Util %'!$G:$G,MATCH($B3729,'CCA Util %'!$E:$E,0)),""))</f>
        <v/>
      </c>
      <c r="AE3729">
        <f>IF(OR($B3729="",$U3729=""),"",$U3729&amp;" &amp; "&amp;IF(OR($AD3729="",$AD3729=0),"Util NA",$AD3729&amp;" Util"))</f>
        <v/>
      </c>
    </row>
    <row r="3730" ht="15.75" customHeight="1" s="42">
      <c r="A3730" s="41" t="n"/>
      <c r="G3730" s="38" t="n"/>
      <c r="H3730" s="38" t="n"/>
      <c r="I3730" s="38" t="n"/>
      <c r="J3730" s="38" t="n"/>
      <c r="K3730" s="38" t="n"/>
      <c r="L3730" s="38" t="n"/>
      <c r="N3730" s="36">
        <f>IF($B3730="","",IF($C3730="SUPERSTORE","Superstore","DH"))</f>
        <v/>
      </c>
      <c r="O3730" s="36">
        <f>IF($B3730="","",IFERROR(VLOOKUP($B3730,Mapping!$A:$C,2,0),"Not Mapped"))</f>
        <v/>
      </c>
      <c r="P3730" s="36">
        <f>IF($B3730="","",IFERROR(VLOOKUP($B3730,Mapping!$A:$C,3,0),"Not Mapped"))</f>
        <v/>
      </c>
      <c r="Q3730" s="36">
        <f>IF($B3730="","",IFERROR(VLOOKUP($O3730,Leaders!$A:$B,2,0),"Not Mapped"))</f>
        <v/>
      </c>
      <c r="R3730" s="36">
        <f>IF($B3730="","",IF(COUNTIF(Exclusions!$A:$A,$B3730)&gt;0,"Yes","No"))</f>
        <v/>
      </c>
      <c r="S3730" s="38">
        <f>IF($B3730="","",MIN(1,DAY($A3730)/IF($N3730="Superstore",Settings!$B$5,Settings!$B$4)))</f>
        <v/>
      </c>
      <c r="T3730" s="38">
        <f>IF(OR($B3730="",$G3730="",$S3730=0),"",$G3730/$S3730)</f>
        <v/>
      </c>
      <c r="U3730" s="36">
        <f>IF($T3730="","",IF($T3730&lt;Settings!$B$8,"Critical",IF($T3730&lt;Settings!$B$9,"Semi Critical","Non Critical")))</f>
        <v/>
      </c>
      <c r="V3730" s="28" t="n"/>
      <c r="Z3730">
        <f>IF($B3730="","",IFERROR(VLOOKUP($B3730,'Plan HC for CCA'!$A:$B,2,0),""))</f>
        <v/>
      </c>
      <c r="AA3730">
        <f>IF(OR($B3730="",$Z3730=""),"",IF(N($M3730)&lt;$Z3730,"Delta","No Delta"))</f>
        <v/>
      </c>
      <c r="AB3730">
        <f>IF(OR($B3730="",$Z3730=""),"",MAX(0,$Z3730-N($M3730)))</f>
        <v/>
      </c>
      <c r="AC3730" s="46">
        <f>IF($B3730="","",IFERROR(INDEX('CCA Util %'!$H:$H,MATCH($B3730,'CCA Util %'!$E:$E,0)),""))</f>
        <v/>
      </c>
      <c r="AD3730">
        <f>IF($B3730="","",IFERROR(INDEX('CCA Util %'!$G:$G,MATCH($B3730,'CCA Util %'!$E:$E,0)),""))</f>
        <v/>
      </c>
      <c r="AE3730">
        <f>IF(OR($B3730="",$U3730=""),"",$U3730&amp;" &amp; "&amp;IF(OR($AD3730="",$AD3730=0),"Util NA",$AD3730&amp;" Util"))</f>
        <v/>
      </c>
    </row>
    <row r="3731" ht="15.75" customHeight="1" s="42">
      <c r="A3731" s="41" t="n"/>
      <c r="G3731" s="38" t="n"/>
      <c r="H3731" s="38" t="n"/>
      <c r="I3731" s="38" t="n"/>
      <c r="J3731" s="38" t="n"/>
      <c r="K3731" s="38" t="n"/>
      <c r="L3731" s="38" t="n"/>
      <c r="N3731" s="36">
        <f>IF($B3731="","",IF($C3731="SUPERSTORE","Superstore","DH"))</f>
        <v/>
      </c>
      <c r="O3731" s="36">
        <f>IF($B3731="","",IFERROR(VLOOKUP($B3731,Mapping!$A:$C,2,0),"Not Mapped"))</f>
        <v/>
      </c>
      <c r="P3731" s="36">
        <f>IF($B3731="","",IFERROR(VLOOKUP($B3731,Mapping!$A:$C,3,0),"Not Mapped"))</f>
        <v/>
      </c>
      <c r="Q3731" s="36">
        <f>IF($B3731="","",IFERROR(VLOOKUP($O3731,Leaders!$A:$B,2,0),"Not Mapped"))</f>
        <v/>
      </c>
      <c r="R3731" s="36">
        <f>IF($B3731="","",IF(COUNTIF(Exclusions!$A:$A,$B3731)&gt;0,"Yes","No"))</f>
        <v/>
      </c>
      <c r="S3731" s="38">
        <f>IF($B3731="","",MIN(1,DAY($A3731)/IF($N3731="Superstore",Settings!$B$5,Settings!$B$4)))</f>
        <v/>
      </c>
      <c r="T3731" s="38">
        <f>IF(OR($B3731="",$G3731="",$S3731=0),"",$G3731/$S3731)</f>
        <v/>
      </c>
      <c r="U3731" s="36">
        <f>IF($T3731="","",IF($T3731&lt;Settings!$B$8,"Critical",IF($T3731&lt;Settings!$B$9,"Semi Critical","Non Critical")))</f>
        <v/>
      </c>
      <c r="V3731" s="28" t="n"/>
      <c r="Z3731">
        <f>IF($B3731="","",IFERROR(VLOOKUP($B3731,'Plan HC for CCA'!$A:$B,2,0),""))</f>
        <v/>
      </c>
      <c r="AA3731">
        <f>IF(OR($B3731="",$Z3731=""),"",IF(N($M3731)&lt;$Z3731,"Delta","No Delta"))</f>
        <v/>
      </c>
      <c r="AB3731">
        <f>IF(OR($B3731="",$Z3731=""),"",MAX(0,$Z3731-N($M3731)))</f>
        <v/>
      </c>
      <c r="AC3731" s="46">
        <f>IF($B3731="","",IFERROR(INDEX('CCA Util %'!$H:$H,MATCH($B3731,'CCA Util %'!$E:$E,0)),""))</f>
        <v/>
      </c>
      <c r="AD3731">
        <f>IF($B3731="","",IFERROR(INDEX('CCA Util %'!$G:$G,MATCH($B3731,'CCA Util %'!$E:$E,0)),""))</f>
        <v/>
      </c>
      <c r="AE3731">
        <f>IF(OR($B3731="",$U3731=""),"",$U3731&amp;" &amp; "&amp;IF(OR($AD3731="",$AD3731=0),"Util NA",$AD3731&amp;" Util"))</f>
        <v/>
      </c>
    </row>
    <row r="3732" ht="15.75" customHeight="1" s="42">
      <c r="A3732" s="41" t="n"/>
      <c r="G3732" s="38" t="n"/>
      <c r="H3732" s="38" t="n"/>
      <c r="I3732" s="38" t="n"/>
      <c r="J3732" s="38" t="n"/>
      <c r="K3732" s="38" t="n"/>
      <c r="L3732" s="38" t="n"/>
      <c r="N3732" s="36">
        <f>IF($B3732="","",IF($C3732="SUPERSTORE","Superstore","DH"))</f>
        <v/>
      </c>
      <c r="O3732" s="36">
        <f>IF($B3732="","",IFERROR(VLOOKUP($B3732,Mapping!$A:$C,2,0),"Not Mapped"))</f>
        <v/>
      </c>
      <c r="P3732" s="36">
        <f>IF($B3732="","",IFERROR(VLOOKUP($B3732,Mapping!$A:$C,3,0),"Not Mapped"))</f>
        <v/>
      </c>
      <c r="Q3732" s="36">
        <f>IF($B3732="","",IFERROR(VLOOKUP($O3732,Leaders!$A:$B,2,0),"Not Mapped"))</f>
        <v/>
      </c>
      <c r="R3732" s="36">
        <f>IF($B3732="","",IF(COUNTIF(Exclusions!$A:$A,$B3732)&gt;0,"Yes","No"))</f>
        <v/>
      </c>
      <c r="S3732" s="38">
        <f>IF($B3732="","",MIN(1,DAY($A3732)/IF($N3732="Superstore",Settings!$B$5,Settings!$B$4)))</f>
        <v/>
      </c>
      <c r="T3732" s="38">
        <f>IF(OR($B3732="",$G3732="",$S3732=0),"",$G3732/$S3732)</f>
        <v/>
      </c>
      <c r="U3732" s="36">
        <f>IF($T3732="","",IF($T3732&lt;Settings!$B$8,"Critical",IF($T3732&lt;Settings!$B$9,"Semi Critical","Non Critical")))</f>
        <v/>
      </c>
      <c r="V3732" s="28" t="n"/>
      <c r="Z3732">
        <f>IF($B3732="","",IFERROR(VLOOKUP($B3732,'Plan HC for CCA'!$A:$B,2,0),""))</f>
        <v/>
      </c>
      <c r="AA3732">
        <f>IF(OR($B3732="",$Z3732=""),"",IF(N($M3732)&lt;$Z3732,"Delta","No Delta"))</f>
        <v/>
      </c>
      <c r="AB3732">
        <f>IF(OR($B3732="",$Z3732=""),"",MAX(0,$Z3732-N($M3732)))</f>
        <v/>
      </c>
      <c r="AC3732" s="46">
        <f>IF($B3732="","",IFERROR(INDEX('CCA Util %'!$H:$H,MATCH($B3732,'CCA Util %'!$E:$E,0)),""))</f>
        <v/>
      </c>
      <c r="AD3732">
        <f>IF($B3732="","",IFERROR(INDEX('CCA Util %'!$G:$G,MATCH($B3732,'CCA Util %'!$E:$E,0)),""))</f>
        <v/>
      </c>
      <c r="AE3732">
        <f>IF(OR($B3732="",$U3732=""),"",$U3732&amp;" &amp; "&amp;IF(OR($AD3732="",$AD3732=0),"Util NA",$AD3732&amp;" Util"))</f>
        <v/>
      </c>
    </row>
    <row r="3733" ht="15.75" customHeight="1" s="42">
      <c r="A3733" s="41" t="n"/>
      <c r="G3733" s="38" t="n"/>
      <c r="H3733" s="38" t="n"/>
      <c r="I3733" s="38" t="n"/>
      <c r="J3733" s="38" t="n"/>
      <c r="K3733" s="38" t="n"/>
      <c r="L3733" s="38" t="n"/>
      <c r="N3733" s="36">
        <f>IF($B3733="","",IF($C3733="SUPERSTORE","Superstore","DH"))</f>
        <v/>
      </c>
      <c r="O3733" s="36">
        <f>IF($B3733="","",IFERROR(VLOOKUP($B3733,Mapping!$A:$C,2,0),"Not Mapped"))</f>
        <v/>
      </c>
      <c r="P3733" s="36">
        <f>IF($B3733="","",IFERROR(VLOOKUP($B3733,Mapping!$A:$C,3,0),"Not Mapped"))</f>
        <v/>
      </c>
      <c r="Q3733" s="36">
        <f>IF($B3733="","",IFERROR(VLOOKUP($O3733,Leaders!$A:$B,2,0),"Not Mapped"))</f>
        <v/>
      </c>
      <c r="R3733" s="36">
        <f>IF($B3733="","",IF(COUNTIF(Exclusions!$A:$A,$B3733)&gt;0,"Yes","No"))</f>
        <v/>
      </c>
      <c r="S3733" s="38">
        <f>IF($B3733="","",MIN(1,DAY($A3733)/IF($N3733="Superstore",Settings!$B$5,Settings!$B$4)))</f>
        <v/>
      </c>
      <c r="T3733" s="38">
        <f>IF(OR($B3733="",$G3733="",$S3733=0),"",$G3733/$S3733)</f>
        <v/>
      </c>
      <c r="U3733" s="36">
        <f>IF($T3733="","",IF($T3733&lt;Settings!$B$8,"Critical",IF($T3733&lt;Settings!$B$9,"Semi Critical","Non Critical")))</f>
        <v/>
      </c>
      <c r="V3733" s="28" t="n"/>
      <c r="Z3733">
        <f>IF($B3733="","",IFERROR(VLOOKUP($B3733,'Plan HC for CCA'!$A:$B,2,0),""))</f>
        <v/>
      </c>
      <c r="AA3733">
        <f>IF(OR($B3733="",$Z3733=""),"",IF(N($M3733)&lt;$Z3733,"Delta","No Delta"))</f>
        <v/>
      </c>
      <c r="AB3733">
        <f>IF(OR($B3733="",$Z3733=""),"",MAX(0,$Z3733-N($M3733)))</f>
        <v/>
      </c>
      <c r="AC3733" s="46">
        <f>IF($B3733="","",IFERROR(INDEX('CCA Util %'!$H:$H,MATCH($B3733,'CCA Util %'!$E:$E,0)),""))</f>
        <v/>
      </c>
      <c r="AD3733">
        <f>IF($B3733="","",IFERROR(INDEX('CCA Util %'!$G:$G,MATCH($B3733,'CCA Util %'!$E:$E,0)),""))</f>
        <v/>
      </c>
      <c r="AE3733">
        <f>IF(OR($B3733="",$U3733=""),"",$U3733&amp;" &amp; "&amp;IF(OR($AD3733="",$AD3733=0),"Util NA",$AD3733&amp;" Util"))</f>
        <v/>
      </c>
    </row>
    <row r="3734" ht="15.75" customHeight="1" s="42">
      <c r="A3734" s="41" t="n"/>
      <c r="G3734" s="38" t="n"/>
      <c r="H3734" s="38" t="n"/>
      <c r="I3734" s="38" t="n"/>
      <c r="J3734" s="38" t="n"/>
      <c r="K3734" s="38" t="n"/>
      <c r="L3734" s="38" t="n"/>
      <c r="N3734" s="36">
        <f>IF($B3734="","",IF($C3734="SUPERSTORE","Superstore","DH"))</f>
        <v/>
      </c>
      <c r="O3734" s="36">
        <f>IF($B3734="","",IFERROR(VLOOKUP($B3734,Mapping!$A:$C,2,0),"Not Mapped"))</f>
        <v/>
      </c>
      <c r="P3734" s="36">
        <f>IF($B3734="","",IFERROR(VLOOKUP($B3734,Mapping!$A:$C,3,0),"Not Mapped"))</f>
        <v/>
      </c>
      <c r="Q3734" s="36">
        <f>IF($B3734="","",IFERROR(VLOOKUP($O3734,Leaders!$A:$B,2,0),"Not Mapped"))</f>
        <v/>
      </c>
      <c r="R3734" s="36">
        <f>IF($B3734="","",IF(COUNTIF(Exclusions!$A:$A,$B3734)&gt;0,"Yes","No"))</f>
        <v/>
      </c>
      <c r="S3734" s="38">
        <f>IF($B3734="","",MIN(1,DAY($A3734)/IF($N3734="Superstore",Settings!$B$5,Settings!$B$4)))</f>
        <v/>
      </c>
      <c r="T3734" s="38">
        <f>IF(OR($B3734="",$G3734="",$S3734=0),"",$G3734/$S3734)</f>
        <v/>
      </c>
      <c r="U3734" s="36">
        <f>IF($T3734="","",IF($T3734&lt;Settings!$B$8,"Critical",IF($T3734&lt;Settings!$B$9,"Semi Critical","Non Critical")))</f>
        <v/>
      </c>
      <c r="V3734" s="28" t="n"/>
      <c r="Z3734">
        <f>IF($B3734="","",IFERROR(VLOOKUP($B3734,'Plan HC for CCA'!$A:$B,2,0),""))</f>
        <v/>
      </c>
      <c r="AA3734">
        <f>IF(OR($B3734="",$Z3734=""),"",IF(N($M3734)&lt;$Z3734,"Delta","No Delta"))</f>
        <v/>
      </c>
      <c r="AB3734">
        <f>IF(OR($B3734="",$Z3734=""),"",MAX(0,$Z3734-N($M3734)))</f>
        <v/>
      </c>
      <c r="AC3734" s="46">
        <f>IF($B3734="","",IFERROR(INDEX('CCA Util %'!$H:$H,MATCH($B3734,'CCA Util %'!$E:$E,0)),""))</f>
        <v/>
      </c>
      <c r="AD3734">
        <f>IF($B3734="","",IFERROR(INDEX('CCA Util %'!$G:$G,MATCH($B3734,'CCA Util %'!$E:$E,0)),""))</f>
        <v/>
      </c>
      <c r="AE3734">
        <f>IF(OR($B3734="",$U3734=""),"",$U3734&amp;" &amp; "&amp;IF(OR($AD3734="",$AD3734=0),"Util NA",$AD3734&amp;" Util"))</f>
        <v/>
      </c>
    </row>
    <row r="3735" ht="15.75" customHeight="1" s="42">
      <c r="A3735" s="41" t="n"/>
      <c r="G3735" s="38" t="n"/>
      <c r="H3735" s="38" t="n"/>
      <c r="I3735" s="38" t="n"/>
      <c r="J3735" s="38" t="n"/>
      <c r="K3735" s="38" t="n"/>
      <c r="L3735" s="38" t="n"/>
      <c r="N3735" s="36">
        <f>IF($B3735="","",IF($C3735="SUPERSTORE","Superstore","DH"))</f>
        <v/>
      </c>
      <c r="O3735" s="36">
        <f>IF($B3735="","",IFERROR(VLOOKUP($B3735,Mapping!$A:$C,2,0),"Not Mapped"))</f>
        <v/>
      </c>
      <c r="P3735" s="36">
        <f>IF($B3735="","",IFERROR(VLOOKUP($B3735,Mapping!$A:$C,3,0),"Not Mapped"))</f>
        <v/>
      </c>
      <c r="Q3735" s="36">
        <f>IF($B3735="","",IFERROR(VLOOKUP($O3735,Leaders!$A:$B,2,0),"Not Mapped"))</f>
        <v/>
      </c>
      <c r="R3735" s="36">
        <f>IF($B3735="","",IF(COUNTIF(Exclusions!$A:$A,$B3735)&gt;0,"Yes","No"))</f>
        <v/>
      </c>
      <c r="S3735" s="38">
        <f>IF($B3735="","",MIN(1,DAY($A3735)/IF($N3735="Superstore",Settings!$B$5,Settings!$B$4)))</f>
        <v/>
      </c>
      <c r="T3735" s="38">
        <f>IF(OR($B3735="",$G3735="",$S3735=0),"",$G3735/$S3735)</f>
        <v/>
      </c>
      <c r="U3735" s="36">
        <f>IF($T3735="","",IF($T3735&lt;Settings!$B$8,"Critical",IF($T3735&lt;Settings!$B$9,"Semi Critical","Non Critical")))</f>
        <v/>
      </c>
      <c r="V3735" s="28" t="n"/>
      <c r="Z3735">
        <f>IF($B3735="","",IFERROR(VLOOKUP($B3735,'Plan HC for CCA'!$A:$B,2,0),""))</f>
        <v/>
      </c>
      <c r="AA3735">
        <f>IF(OR($B3735="",$Z3735=""),"",IF(N($M3735)&lt;$Z3735,"Delta","No Delta"))</f>
        <v/>
      </c>
      <c r="AB3735">
        <f>IF(OR($B3735="",$Z3735=""),"",MAX(0,$Z3735-N($M3735)))</f>
        <v/>
      </c>
      <c r="AC3735" s="46">
        <f>IF($B3735="","",IFERROR(INDEX('CCA Util %'!$H:$H,MATCH($B3735,'CCA Util %'!$E:$E,0)),""))</f>
        <v/>
      </c>
      <c r="AD3735">
        <f>IF($B3735="","",IFERROR(INDEX('CCA Util %'!$G:$G,MATCH($B3735,'CCA Util %'!$E:$E,0)),""))</f>
        <v/>
      </c>
      <c r="AE3735">
        <f>IF(OR($B3735="",$U3735=""),"",$U3735&amp;" &amp; "&amp;IF(OR($AD3735="",$AD3735=0),"Util NA",$AD3735&amp;" Util"))</f>
        <v/>
      </c>
    </row>
    <row r="3736" ht="15.75" customHeight="1" s="42">
      <c r="A3736" s="41" t="n"/>
      <c r="G3736" s="38" t="n"/>
      <c r="H3736" s="38" t="n"/>
      <c r="I3736" s="38" t="n"/>
      <c r="J3736" s="38" t="n"/>
      <c r="K3736" s="38" t="n"/>
      <c r="L3736" s="38" t="n"/>
      <c r="N3736" s="36">
        <f>IF($B3736="","",IF($C3736="SUPERSTORE","Superstore","DH"))</f>
        <v/>
      </c>
      <c r="O3736" s="36">
        <f>IF($B3736="","",IFERROR(VLOOKUP($B3736,Mapping!$A:$C,2,0),"Not Mapped"))</f>
        <v/>
      </c>
      <c r="P3736" s="36">
        <f>IF($B3736="","",IFERROR(VLOOKUP($B3736,Mapping!$A:$C,3,0),"Not Mapped"))</f>
        <v/>
      </c>
      <c r="Q3736" s="36">
        <f>IF($B3736="","",IFERROR(VLOOKUP($O3736,Leaders!$A:$B,2,0),"Not Mapped"))</f>
        <v/>
      </c>
      <c r="R3736" s="36">
        <f>IF($B3736="","",IF(COUNTIF(Exclusions!$A:$A,$B3736)&gt;0,"Yes","No"))</f>
        <v/>
      </c>
      <c r="S3736" s="38">
        <f>IF($B3736="","",MIN(1,DAY($A3736)/IF($N3736="Superstore",Settings!$B$5,Settings!$B$4)))</f>
        <v/>
      </c>
      <c r="T3736" s="38">
        <f>IF(OR($B3736="",$G3736="",$S3736=0),"",$G3736/$S3736)</f>
        <v/>
      </c>
      <c r="U3736" s="36">
        <f>IF($T3736="","",IF($T3736&lt;Settings!$B$8,"Critical",IF($T3736&lt;Settings!$B$9,"Semi Critical","Non Critical")))</f>
        <v/>
      </c>
      <c r="V3736" s="28" t="n"/>
      <c r="Z3736">
        <f>IF($B3736="","",IFERROR(VLOOKUP($B3736,'Plan HC for CCA'!$A:$B,2,0),""))</f>
        <v/>
      </c>
      <c r="AA3736">
        <f>IF(OR($B3736="",$Z3736=""),"",IF(N($M3736)&lt;$Z3736,"Delta","No Delta"))</f>
        <v/>
      </c>
      <c r="AB3736">
        <f>IF(OR($B3736="",$Z3736=""),"",MAX(0,$Z3736-N($M3736)))</f>
        <v/>
      </c>
      <c r="AC3736" s="46">
        <f>IF($B3736="","",IFERROR(INDEX('CCA Util %'!$H:$H,MATCH($B3736,'CCA Util %'!$E:$E,0)),""))</f>
        <v/>
      </c>
      <c r="AD3736">
        <f>IF($B3736="","",IFERROR(INDEX('CCA Util %'!$G:$G,MATCH($B3736,'CCA Util %'!$E:$E,0)),""))</f>
        <v/>
      </c>
      <c r="AE3736">
        <f>IF(OR($B3736="",$U3736=""),"",$U3736&amp;" &amp; "&amp;IF(OR($AD3736="",$AD3736=0),"Util NA",$AD3736&amp;" Util"))</f>
        <v/>
      </c>
    </row>
    <row r="3737" ht="15.75" customHeight="1" s="42">
      <c r="A3737" s="41" t="n"/>
      <c r="G3737" s="38" t="n"/>
      <c r="H3737" s="38" t="n"/>
      <c r="I3737" s="38" t="n"/>
      <c r="J3737" s="38" t="n"/>
      <c r="K3737" s="38" t="n"/>
      <c r="L3737" s="38" t="n"/>
      <c r="N3737" s="36">
        <f>IF($B3737="","",IF($C3737="SUPERSTORE","Superstore","DH"))</f>
        <v/>
      </c>
      <c r="O3737" s="36">
        <f>IF($B3737="","",IFERROR(VLOOKUP($B3737,Mapping!$A:$C,2,0),"Not Mapped"))</f>
        <v/>
      </c>
      <c r="P3737" s="36">
        <f>IF($B3737="","",IFERROR(VLOOKUP($B3737,Mapping!$A:$C,3,0),"Not Mapped"))</f>
        <v/>
      </c>
      <c r="Q3737" s="36">
        <f>IF($B3737="","",IFERROR(VLOOKUP($O3737,Leaders!$A:$B,2,0),"Not Mapped"))</f>
        <v/>
      </c>
      <c r="R3737" s="36">
        <f>IF($B3737="","",IF(COUNTIF(Exclusions!$A:$A,$B3737)&gt;0,"Yes","No"))</f>
        <v/>
      </c>
      <c r="S3737" s="38">
        <f>IF($B3737="","",MIN(1,DAY($A3737)/IF($N3737="Superstore",Settings!$B$5,Settings!$B$4)))</f>
        <v/>
      </c>
      <c r="T3737" s="38">
        <f>IF(OR($B3737="",$G3737="",$S3737=0),"",$G3737/$S3737)</f>
        <v/>
      </c>
      <c r="U3737" s="36">
        <f>IF($T3737="","",IF($T3737&lt;Settings!$B$8,"Critical",IF($T3737&lt;Settings!$B$9,"Semi Critical","Non Critical")))</f>
        <v/>
      </c>
      <c r="V3737" s="28" t="n"/>
      <c r="Z3737">
        <f>IF($B3737="","",IFERROR(VLOOKUP($B3737,'Plan HC for CCA'!$A:$B,2,0),""))</f>
        <v/>
      </c>
      <c r="AA3737">
        <f>IF(OR($B3737="",$Z3737=""),"",IF(N($M3737)&lt;$Z3737,"Delta","No Delta"))</f>
        <v/>
      </c>
      <c r="AB3737">
        <f>IF(OR($B3737="",$Z3737=""),"",MAX(0,$Z3737-N($M3737)))</f>
        <v/>
      </c>
      <c r="AC3737" s="46">
        <f>IF($B3737="","",IFERROR(INDEX('CCA Util %'!$H:$H,MATCH($B3737,'CCA Util %'!$E:$E,0)),""))</f>
        <v/>
      </c>
      <c r="AD3737">
        <f>IF($B3737="","",IFERROR(INDEX('CCA Util %'!$G:$G,MATCH($B3737,'CCA Util %'!$E:$E,0)),""))</f>
        <v/>
      </c>
      <c r="AE3737">
        <f>IF(OR($B3737="",$U3737=""),"",$U3737&amp;" &amp; "&amp;IF(OR($AD3737="",$AD3737=0),"Util NA",$AD3737&amp;" Util"))</f>
        <v/>
      </c>
    </row>
    <row r="3738" ht="15.75" customHeight="1" s="42">
      <c r="A3738" s="41" t="n"/>
      <c r="G3738" s="38" t="n"/>
      <c r="H3738" s="38" t="n"/>
      <c r="I3738" s="38" t="n"/>
      <c r="J3738" s="38" t="n"/>
      <c r="K3738" s="38" t="n"/>
      <c r="L3738" s="38" t="n"/>
      <c r="N3738" s="36">
        <f>IF($B3738="","",IF($C3738="SUPERSTORE","Superstore","DH"))</f>
        <v/>
      </c>
      <c r="O3738" s="36">
        <f>IF($B3738="","",IFERROR(VLOOKUP($B3738,Mapping!$A:$C,2,0),"Not Mapped"))</f>
        <v/>
      </c>
      <c r="P3738" s="36">
        <f>IF($B3738="","",IFERROR(VLOOKUP($B3738,Mapping!$A:$C,3,0),"Not Mapped"))</f>
        <v/>
      </c>
      <c r="Q3738" s="36">
        <f>IF($B3738="","",IFERROR(VLOOKUP($O3738,Leaders!$A:$B,2,0),"Not Mapped"))</f>
        <v/>
      </c>
      <c r="R3738" s="36">
        <f>IF($B3738="","",IF(COUNTIF(Exclusions!$A:$A,$B3738)&gt;0,"Yes","No"))</f>
        <v/>
      </c>
      <c r="S3738" s="38">
        <f>IF($B3738="","",MIN(1,DAY($A3738)/IF($N3738="Superstore",Settings!$B$5,Settings!$B$4)))</f>
        <v/>
      </c>
      <c r="T3738" s="38">
        <f>IF(OR($B3738="",$G3738="",$S3738=0),"",$G3738/$S3738)</f>
        <v/>
      </c>
      <c r="U3738" s="36">
        <f>IF($T3738="","",IF($T3738&lt;Settings!$B$8,"Critical",IF($T3738&lt;Settings!$B$9,"Semi Critical","Non Critical")))</f>
        <v/>
      </c>
      <c r="V3738" s="28" t="n"/>
      <c r="Z3738">
        <f>IF($B3738="","",IFERROR(VLOOKUP($B3738,'Plan HC for CCA'!$A:$B,2,0),""))</f>
        <v/>
      </c>
      <c r="AA3738">
        <f>IF(OR($B3738="",$Z3738=""),"",IF(N($M3738)&lt;$Z3738,"Delta","No Delta"))</f>
        <v/>
      </c>
      <c r="AB3738">
        <f>IF(OR($B3738="",$Z3738=""),"",MAX(0,$Z3738-N($M3738)))</f>
        <v/>
      </c>
      <c r="AC3738" s="46">
        <f>IF($B3738="","",IFERROR(INDEX('CCA Util %'!$H:$H,MATCH($B3738,'CCA Util %'!$E:$E,0)),""))</f>
        <v/>
      </c>
      <c r="AD3738">
        <f>IF($B3738="","",IFERROR(INDEX('CCA Util %'!$G:$G,MATCH($B3738,'CCA Util %'!$E:$E,0)),""))</f>
        <v/>
      </c>
      <c r="AE3738">
        <f>IF(OR($B3738="",$U3738=""),"",$U3738&amp;" &amp; "&amp;IF(OR($AD3738="",$AD3738=0),"Util NA",$AD3738&amp;" Util"))</f>
        <v/>
      </c>
    </row>
    <row r="3739" ht="15.75" customHeight="1" s="42">
      <c r="A3739" s="41" t="n"/>
      <c r="G3739" s="38" t="n"/>
      <c r="H3739" s="38" t="n"/>
      <c r="I3739" s="38" t="n"/>
      <c r="J3739" s="38" t="n"/>
      <c r="K3739" s="38" t="n"/>
      <c r="L3739" s="38" t="n"/>
      <c r="N3739" s="36">
        <f>IF($B3739="","",IF($C3739="SUPERSTORE","Superstore","DH"))</f>
        <v/>
      </c>
      <c r="O3739" s="36">
        <f>IF($B3739="","",IFERROR(VLOOKUP($B3739,Mapping!$A:$C,2,0),"Not Mapped"))</f>
        <v/>
      </c>
      <c r="P3739" s="36">
        <f>IF($B3739="","",IFERROR(VLOOKUP($B3739,Mapping!$A:$C,3,0),"Not Mapped"))</f>
        <v/>
      </c>
      <c r="Q3739" s="36">
        <f>IF($B3739="","",IFERROR(VLOOKUP($O3739,Leaders!$A:$B,2,0),"Not Mapped"))</f>
        <v/>
      </c>
      <c r="R3739" s="36">
        <f>IF($B3739="","",IF(COUNTIF(Exclusions!$A:$A,$B3739)&gt;0,"Yes","No"))</f>
        <v/>
      </c>
      <c r="S3739" s="38">
        <f>IF($B3739="","",MIN(1,DAY($A3739)/IF($N3739="Superstore",Settings!$B$5,Settings!$B$4)))</f>
        <v/>
      </c>
      <c r="T3739" s="38">
        <f>IF(OR($B3739="",$G3739="",$S3739=0),"",$G3739/$S3739)</f>
        <v/>
      </c>
      <c r="U3739" s="36">
        <f>IF($T3739="","",IF($T3739&lt;Settings!$B$8,"Critical",IF($T3739&lt;Settings!$B$9,"Semi Critical","Non Critical")))</f>
        <v/>
      </c>
      <c r="V3739" s="28" t="n"/>
      <c r="Z3739">
        <f>IF($B3739="","",IFERROR(VLOOKUP($B3739,'Plan HC for CCA'!$A:$B,2,0),""))</f>
        <v/>
      </c>
      <c r="AA3739">
        <f>IF(OR($B3739="",$Z3739=""),"",IF(N($M3739)&lt;$Z3739,"Delta","No Delta"))</f>
        <v/>
      </c>
      <c r="AB3739">
        <f>IF(OR($B3739="",$Z3739=""),"",MAX(0,$Z3739-N($M3739)))</f>
        <v/>
      </c>
      <c r="AC3739" s="46">
        <f>IF($B3739="","",IFERROR(INDEX('CCA Util %'!$H:$H,MATCH($B3739,'CCA Util %'!$E:$E,0)),""))</f>
        <v/>
      </c>
      <c r="AD3739">
        <f>IF($B3739="","",IFERROR(INDEX('CCA Util %'!$G:$G,MATCH($B3739,'CCA Util %'!$E:$E,0)),""))</f>
        <v/>
      </c>
      <c r="AE3739">
        <f>IF(OR($B3739="",$U3739=""),"",$U3739&amp;" &amp; "&amp;IF(OR($AD3739="",$AD3739=0),"Util NA",$AD3739&amp;" Util"))</f>
        <v/>
      </c>
    </row>
    <row r="3740" ht="15.75" customHeight="1" s="42">
      <c r="A3740" s="41" t="n"/>
      <c r="G3740" s="38" t="n"/>
      <c r="H3740" s="38" t="n"/>
      <c r="I3740" s="38" t="n"/>
      <c r="J3740" s="38" t="n"/>
      <c r="K3740" s="38" t="n"/>
      <c r="L3740" s="38" t="n"/>
      <c r="N3740" s="36">
        <f>IF($B3740="","",IF($C3740="SUPERSTORE","Superstore","DH"))</f>
        <v/>
      </c>
      <c r="O3740" s="36">
        <f>IF($B3740="","",IFERROR(VLOOKUP($B3740,Mapping!$A:$C,2,0),"Not Mapped"))</f>
        <v/>
      </c>
      <c r="P3740" s="36">
        <f>IF($B3740="","",IFERROR(VLOOKUP($B3740,Mapping!$A:$C,3,0),"Not Mapped"))</f>
        <v/>
      </c>
      <c r="Q3740" s="36">
        <f>IF($B3740="","",IFERROR(VLOOKUP($O3740,Leaders!$A:$B,2,0),"Not Mapped"))</f>
        <v/>
      </c>
      <c r="R3740" s="36">
        <f>IF($B3740="","",IF(COUNTIF(Exclusions!$A:$A,$B3740)&gt;0,"Yes","No"))</f>
        <v/>
      </c>
      <c r="S3740" s="38">
        <f>IF($B3740="","",MIN(1,DAY($A3740)/IF($N3740="Superstore",Settings!$B$5,Settings!$B$4)))</f>
        <v/>
      </c>
      <c r="T3740" s="38">
        <f>IF(OR($B3740="",$G3740="",$S3740=0),"",$G3740/$S3740)</f>
        <v/>
      </c>
      <c r="U3740" s="36">
        <f>IF($T3740="","",IF($T3740&lt;Settings!$B$8,"Critical",IF($T3740&lt;Settings!$B$9,"Semi Critical","Non Critical")))</f>
        <v/>
      </c>
      <c r="V3740" s="28" t="n"/>
      <c r="Z3740">
        <f>IF($B3740="","",IFERROR(VLOOKUP($B3740,'Plan HC for CCA'!$A:$B,2,0),""))</f>
        <v/>
      </c>
      <c r="AA3740">
        <f>IF(OR($B3740="",$Z3740=""),"",IF(N($M3740)&lt;$Z3740,"Delta","No Delta"))</f>
        <v/>
      </c>
      <c r="AB3740">
        <f>IF(OR($B3740="",$Z3740=""),"",MAX(0,$Z3740-N($M3740)))</f>
        <v/>
      </c>
      <c r="AC3740" s="46">
        <f>IF($B3740="","",IFERROR(INDEX('CCA Util %'!$H:$H,MATCH($B3740,'CCA Util %'!$E:$E,0)),""))</f>
        <v/>
      </c>
      <c r="AD3740">
        <f>IF($B3740="","",IFERROR(INDEX('CCA Util %'!$G:$G,MATCH($B3740,'CCA Util %'!$E:$E,0)),""))</f>
        <v/>
      </c>
      <c r="AE3740">
        <f>IF(OR($B3740="",$U3740=""),"",$U3740&amp;" &amp; "&amp;IF(OR($AD3740="",$AD3740=0),"Util NA",$AD3740&amp;" Util"))</f>
        <v/>
      </c>
    </row>
    <row r="3741" ht="15.75" customHeight="1" s="42">
      <c r="A3741" s="41" t="n"/>
      <c r="G3741" s="38" t="n"/>
      <c r="H3741" s="38" t="n"/>
      <c r="I3741" s="38" t="n"/>
      <c r="J3741" s="38" t="n"/>
      <c r="K3741" s="38" t="n"/>
      <c r="L3741" s="38" t="n"/>
      <c r="N3741" s="36">
        <f>IF($B3741="","",IF($C3741="SUPERSTORE","Superstore","DH"))</f>
        <v/>
      </c>
      <c r="O3741" s="36">
        <f>IF($B3741="","",IFERROR(VLOOKUP($B3741,Mapping!$A:$C,2,0),"Not Mapped"))</f>
        <v/>
      </c>
      <c r="P3741" s="36">
        <f>IF($B3741="","",IFERROR(VLOOKUP($B3741,Mapping!$A:$C,3,0),"Not Mapped"))</f>
        <v/>
      </c>
      <c r="Q3741" s="36">
        <f>IF($B3741="","",IFERROR(VLOOKUP($O3741,Leaders!$A:$B,2,0),"Not Mapped"))</f>
        <v/>
      </c>
      <c r="R3741" s="36">
        <f>IF($B3741="","",IF(COUNTIF(Exclusions!$A:$A,$B3741)&gt;0,"Yes","No"))</f>
        <v/>
      </c>
      <c r="S3741" s="38">
        <f>IF($B3741="","",MIN(1,DAY($A3741)/IF($N3741="Superstore",Settings!$B$5,Settings!$B$4)))</f>
        <v/>
      </c>
      <c r="T3741" s="38">
        <f>IF(OR($B3741="",$G3741="",$S3741=0),"",$G3741/$S3741)</f>
        <v/>
      </c>
      <c r="U3741" s="36">
        <f>IF($T3741="","",IF($T3741&lt;Settings!$B$8,"Critical",IF($T3741&lt;Settings!$B$9,"Semi Critical","Non Critical")))</f>
        <v/>
      </c>
      <c r="V3741" s="28" t="n"/>
      <c r="Z3741">
        <f>IF($B3741="","",IFERROR(VLOOKUP($B3741,'Plan HC for CCA'!$A:$B,2,0),""))</f>
        <v/>
      </c>
      <c r="AA3741">
        <f>IF(OR($B3741="",$Z3741=""),"",IF(N($M3741)&lt;$Z3741,"Delta","No Delta"))</f>
        <v/>
      </c>
      <c r="AB3741">
        <f>IF(OR($B3741="",$Z3741=""),"",MAX(0,$Z3741-N($M3741)))</f>
        <v/>
      </c>
      <c r="AC3741" s="46">
        <f>IF($B3741="","",IFERROR(INDEX('CCA Util %'!$H:$H,MATCH($B3741,'CCA Util %'!$E:$E,0)),""))</f>
        <v/>
      </c>
      <c r="AD3741">
        <f>IF($B3741="","",IFERROR(INDEX('CCA Util %'!$G:$G,MATCH($B3741,'CCA Util %'!$E:$E,0)),""))</f>
        <v/>
      </c>
      <c r="AE3741">
        <f>IF(OR($B3741="",$U3741=""),"",$U3741&amp;" &amp; "&amp;IF(OR($AD3741="",$AD3741=0),"Util NA",$AD3741&amp;" Util"))</f>
        <v/>
      </c>
    </row>
    <row r="3742" ht="15.75" customHeight="1" s="42">
      <c r="A3742" s="41" t="n"/>
      <c r="G3742" s="38" t="n"/>
      <c r="H3742" s="38" t="n"/>
      <c r="I3742" s="38" t="n"/>
      <c r="J3742" s="38" t="n"/>
      <c r="K3742" s="38" t="n"/>
      <c r="L3742" s="38" t="n"/>
      <c r="N3742" s="36">
        <f>IF($B3742="","",IF($C3742="SUPERSTORE","Superstore","DH"))</f>
        <v/>
      </c>
      <c r="O3742" s="36">
        <f>IF($B3742="","",IFERROR(VLOOKUP($B3742,Mapping!$A:$C,2,0),"Not Mapped"))</f>
        <v/>
      </c>
      <c r="P3742" s="36">
        <f>IF($B3742="","",IFERROR(VLOOKUP($B3742,Mapping!$A:$C,3,0),"Not Mapped"))</f>
        <v/>
      </c>
      <c r="Q3742" s="36">
        <f>IF($B3742="","",IFERROR(VLOOKUP($O3742,Leaders!$A:$B,2,0),"Not Mapped"))</f>
        <v/>
      </c>
      <c r="R3742" s="36">
        <f>IF($B3742="","",IF(COUNTIF(Exclusions!$A:$A,$B3742)&gt;0,"Yes","No"))</f>
        <v/>
      </c>
      <c r="S3742" s="38">
        <f>IF($B3742="","",MIN(1,DAY($A3742)/IF($N3742="Superstore",Settings!$B$5,Settings!$B$4)))</f>
        <v/>
      </c>
      <c r="T3742" s="38">
        <f>IF(OR($B3742="",$G3742="",$S3742=0),"",$G3742/$S3742)</f>
        <v/>
      </c>
      <c r="U3742" s="36">
        <f>IF($T3742="","",IF($T3742&lt;Settings!$B$8,"Critical",IF($T3742&lt;Settings!$B$9,"Semi Critical","Non Critical")))</f>
        <v/>
      </c>
      <c r="V3742" s="28" t="n"/>
      <c r="Z3742">
        <f>IF($B3742="","",IFERROR(VLOOKUP($B3742,'Plan HC for CCA'!$A:$B,2,0),""))</f>
        <v/>
      </c>
      <c r="AA3742">
        <f>IF(OR($B3742="",$Z3742=""),"",IF(N($M3742)&lt;$Z3742,"Delta","No Delta"))</f>
        <v/>
      </c>
      <c r="AB3742">
        <f>IF(OR($B3742="",$Z3742=""),"",MAX(0,$Z3742-N($M3742)))</f>
        <v/>
      </c>
      <c r="AC3742" s="46">
        <f>IF($B3742="","",IFERROR(INDEX('CCA Util %'!$H:$H,MATCH($B3742,'CCA Util %'!$E:$E,0)),""))</f>
        <v/>
      </c>
      <c r="AD3742">
        <f>IF($B3742="","",IFERROR(INDEX('CCA Util %'!$G:$G,MATCH($B3742,'CCA Util %'!$E:$E,0)),""))</f>
        <v/>
      </c>
      <c r="AE3742">
        <f>IF(OR($B3742="",$U3742=""),"",$U3742&amp;" &amp; "&amp;IF(OR($AD3742="",$AD3742=0),"Util NA",$AD3742&amp;" Util"))</f>
        <v/>
      </c>
    </row>
    <row r="3743" ht="15.75" customHeight="1" s="42">
      <c r="A3743" s="41" t="n"/>
      <c r="G3743" s="38" t="n"/>
      <c r="H3743" s="38" t="n"/>
      <c r="I3743" s="38" t="n"/>
      <c r="J3743" s="38" t="n"/>
      <c r="K3743" s="38" t="n"/>
      <c r="L3743" s="38" t="n"/>
      <c r="N3743" s="36">
        <f>IF($B3743="","",IF($C3743="SUPERSTORE","Superstore","DH"))</f>
        <v/>
      </c>
      <c r="O3743" s="36">
        <f>IF($B3743="","",IFERROR(VLOOKUP($B3743,Mapping!$A:$C,2,0),"Not Mapped"))</f>
        <v/>
      </c>
      <c r="P3743" s="36">
        <f>IF($B3743="","",IFERROR(VLOOKUP($B3743,Mapping!$A:$C,3,0),"Not Mapped"))</f>
        <v/>
      </c>
      <c r="Q3743" s="36">
        <f>IF($B3743="","",IFERROR(VLOOKUP($O3743,Leaders!$A:$B,2,0),"Not Mapped"))</f>
        <v/>
      </c>
      <c r="R3743" s="36">
        <f>IF($B3743="","",IF(COUNTIF(Exclusions!$A:$A,$B3743)&gt;0,"Yes","No"))</f>
        <v/>
      </c>
      <c r="S3743" s="38">
        <f>IF($B3743="","",MIN(1,DAY($A3743)/IF($N3743="Superstore",Settings!$B$5,Settings!$B$4)))</f>
        <v/>
      </c>
      <c r="T3743" s="38">
        <f>IF(OR($B3743="",$G3743="",$S3743=0),"",$G3743/$S3743)</f>
        <v/>
      </c>
      <c r="U3743" s="36">
        <f>IF($T3743="","",IF($T3743&lt;Settings!$B$8,"Critical",IF($T3743&lt;Settings!$B$9,"Semi Critical","Non Critical")))</f>
        <v/>
      </c>
      <c r="V3743" s="28" t="n"/>
      <c r="Z3743">
        <f>IF($B3743="","",IFERROR(VLOOKUP($B3743,'Plan HC for CCA'!$A:$B,2,0),""))</f>
        <v/>
      </c>
      <c r="AA3743">
        <f>IF(OR($B3743="",$Z3743=""),"",IF(N($M3743)&lt;$Z3743,"Delta","No Delta"))</f>
        <v/>
      </c>
      <c r="AB3743">
        <f>IF(OR($B3743="",$Z3743=""),"",MAX(0,$Z3743-N($M3743)))</f>
        <v/>
      </c>
      <c r="AC3743" s="46">
        <f>IF($B3743="","",IFERROR(INDEX('CCA Util %'!$H:$H,MATCH($B3743,'CCA Util %'!$E:$E,0)),""))</f>
        <v/>
      </c>
      <c r="AD3743">
        <f>IF($B3743="","",IFERROR(INDEX('CCA Util %'!$G:$G,MATCH($B3743,'CCA Util %'!$E:$E,0)),""))</f>
        <v/>
      </c>
      <c r="AE3743">
        <f>IF(OR($B3743="",$U3743=""),"",$U3743&amp;" &amp; "&amp;IF(OR($AD3743="",$AD3743=0),"Util NA",$AD3743&amp;" Util"))</f>
        <v/>
      </c>
    </row>
    <row r="3744" ht="15.75" customHeight="1" s="42">
      <c r="A3744" s="41" t="n"/>
      <c r="G3744" s="38" t="n"/>
      <c r="H3744" s="38" t="n"/>
      <c r="I3744" s="38" t="n"/>
      <c r="J3744" s="38" t="n"/>
      <c r="K3744" s="38" t="n"/>
      <c r="L3744" s="38" t="n"/>
      <c r="N3744" s="36">
        <f>IF($B3744="","",IF($C3744="SUPERSTORE","Superstore","DH"))</f>
        <v/>
      </c>
      <c r="O3744" s="36">
        <f>IF($B3744="","",IFERROR(VLOOKUP($B3744,Mapping!$A:$C,2,0),"Not Mapped"))</f>
        <v/>
      </c>
      <c r="P3744" s="36">
        <f>IF($B3744="","",IFERROR(VLOOKUP($B3744,Mapping!$A:$C,3,0),"Not Mapped"))</f>
        <v/>
      </c>
      <c r="Q3744" s="36">
        <f>IF($B3744="","",IFERROR(VLOOKUP($O3744,Leaders!$A:$B,2,0),"Not Mapped"))</f>
        <v/>
      </c>
      <c r="R3744" s="36">
        <f>IF($B3744="","",IF(COUNTIF(Exclusions!$A:$A,$B3744)&gt;0,"Yes","No"))</f>
        <v/>
      </c>
      <c r="S3744" s="38">
        <f>IF($B3744="","",MIN(1,DAY($A3744)/IF($N3744="Superstore",Settings!$B$5,Settings!$B$4)))</f>
        <v/>
      </c>
      <c r="T3744" s="38">
        <f>IF(OR($B3744="",$G3744="",$S3744=0),"",$G3744/$S3744)</f>
        <v/>
      </c>
      <c r="U3744" s="36">
        <f>IF($T3744="","",IF($T3744&lt;Settings!$B$8,"Critical",IF($T3744&lt;Settings!$B$9,"Semi Critical","Non Critical")))</f>
        <v/>
      </c>
      <c r="V3744" s="28" t="n"/>
      <c r="Z3744">
        <f>IF($B3744="","",IFERROR(VLOOKUP($B3744,'Plan HC for CCA'!$A:$B,2,0),""))</f>
        <v/>
      </c>
      <c r="AA3744">
        <f>IF(OR($B3744="",$Z3744=""),"",IF(N($M3744)&lt;$Z3744,"Delta","No Delta"))</f>
        <v/>
      </c>
      <c r="AB3744">
        <f>IF(OR($B3744="",$Z3744=""),"",MAX(0,$Z3744-N($M3744)))</f>
        <v/>
      </c>
      <c r="AC3744" s="46">
        <f>IF($B3744="","",IFERROR(INDEX('CCA Util %'!$H:$H,MATCH($B3744,'CCA Util %'!$E:$E,0)),""))</f>
        <v/>
      </c>
      <c r="AD3744">
        <f>IF($B3744="","",IFERROR(INDEX('CCA Util %'!$G:$G,MATCH($B3744,'CCA Util %'!$E:$E,0)),""))</f>
        <v/>
      </c>
      <c r="AE3744">
        <f>IF(OR($B3744="",$U3744=""),"",$U3744&amp;" &amp; "&amp;IF(OR($AD3744="",$AD3744=0),"Util NA",$AD3744&amp;" Util"))</f>
        <v/>
      </c>
    </row>
    <row r="3745" ht="15.75" customHeight="1" s="42">
      <c r="A3745" s="41" t="n"/>
      <c r="G3745" s="38" t="n"/>
      <c r="H3745" s="38" t="n"/>
      <c r="I3745" s="38" t="n"/>
      <c r="J3745" s="38" t="n"/>
      <c r="K3745" s="38" t="n"/>
      <c r="L3745" s="38" t="n"/>
      <c r="N3745" s="36">
        <f>IF($B3745="","",IF($C3745="SUPERSTORE","Superstore","DH"))</f>
        <v/>
      </c>
      <c r="O3745" s="36">
        <f>IF($B3745="","",IFERROR(VLOOKUP($B3745,Mapping!$A:$C,2,0),"Not Mapped"))</f>
        <v/>
      </c>
      <c r="P3745" s="36">
        <f>IF($B3745="","",IFERROR(VLOOKUP($B3745,Mapping!$A:$C,3,0),"Not Mapped"))</f>
        <v/>
      </c>
      <c r="Q3745" s="36">
        <f>IF($B3745="","",IFERROR(VLOOKUP($O3745,Leaders!$A:$B,2,0),"Not Mapped"))</f>
        <v/>
      </c>
      <c r="R3745" s="36">
        <f>IF($B3745="","",IF(COUNTIF(Exclusions!$A:$A,$B3745)&gt;0,"Yes","No"))</f>
        <v/>
      </c>
      <c r="S3745" s="38">
        <f>IF($B3745="","",MIN(1,DAY($A3745)/IF($N3745="Superstore",Settings!$B$5,Settings!$B$4)))</f>
        <v/>
      </c>
      <c r="T3745" s="38">
        <f>IF(OR($B3745="",$G3745="",$S3745=0),"",$G3745/$S3745)</f>
        <v/>
      </c>
      <c r="U3745" s="36">
        <f>IF($T3745="","",IF($T3745&lt;Settings!$B$8,"Critical",IF($T3745&lt;Settings!$B$9,"Semi Critical","Non Critical")))</f>
        <v/>
      </c>
      <c r="V3745" s="28" t="n"/>
      <c r="Z3745">
        <f>IF($B3745="","",IFERROR(VLOOKUP($B3745,'Plan HC for CCA'!$A:$B,2,0),""))</f>
        <v/>
      </c>
      <c r="AA3745">
        <f>IF(OR($B3745="",$Z3745=""),"",IF(N($M3745)&lt;$Z3745,"Delta","No Delta"))</f>
        <v/>
      </c>
      <c r="AB3745">
        <f>IF(OR($B3745="",$Z3745=""),"",MAX(0,$Z3745-N($M3745)))</f>
        <v/>
      </c>
      <c r="AC3745" s="46">
        <f>IF($B3745="","",IFERROR(INDEX('CCA Util %'!$H:$H,MATCH($B3745,'CCA Util %'!$E:$E,0)),""))</f>
        <v/>
      </c>
      <c r="AD3745">
        <f>IF($B3745="","",IFERROR(INDEX('CCA Util %'!$G:$G,MATCH($B3745,'CCA Util %'!$E:$E,0)),""))</f>
        <v/>
      </c>
      <c r="AE3745">
        <f>IF(OR($B3745="",$U3745=""),"",$U3745&amp;" &amp; "&amp;IF(OR($AD3745="",$AD3745=0),"Util NA",$AD3745&amp;" Util"))</f>
        <v/>
      </c>
    </row>
    <row r="3746" ht="15.75" customHeight="1" s="42">
      <c r="A3746" s="41" t="n"/>
      <c r="G3746" s="38" t="n"/>
      <c r="H3746" s="38" t="n"/>
      <c r="I3746" s="38" t="n"/>
      <c r="J3746" s="38" t="n"/>
      <c r="K3746" s="38" t="n"/>
      <c r="L3746" s="38" t="n"/>
      <c r="N3746" s="36">
        <f>IF($B3746="","",IF($C3746="SUPERSTORE","Superstore","DH"))</f>
        <v/>
      </c>
      <c r="O3746" s="36">
        <f>IF($B3746="","",IFERROR(VLOOKUP($B3746,Mapping!$A:$C,2,0),"Not Mapped"))</f>
        <v/>
      </c>
      <c r="P3746" s="36">
        <f>IF($B3746="","",IFERROR(VLOOKUP($B3746,Mapping!$A:$C,3,0),"Not Mapped"))</f>
        <v/>
      </c>
      <c r="Q3746" s="36">
        <f>IF($B3746="","",IFERROR(VLOOKUP($O3746,Leaders!$A:$B,2,0),"Not Mapped"))</f>
        <v/>
      </c>
      <c r="R3746" s="36">
        <f>IF($B3746="","",IF(COUNTIF(Exclusions!$A:$A,$B3746)&gt;0,"Yes","No"))</f>
        <v/>
      </c>
      <c r="S3746" s="38">
        <f>IF($B3746="","",MIN(1,DAY($A3746)/IF($N3746="Superstore",Settings!$B$5,Settings!$B$4)))</f>
        <v/>
      </c>
      <c r="T3746" s="38">
        <f>IF(OR($B3746="",$G3746="",$S3746=0),"",$G3746/$S3746)</f>
        <v/>
      </c>
      <c r="U3746" s="36">
        <f>IF($T3746="","",IF($T3746&lt;Settings!$B$8,"Critical",IF($T3746&lt;Settings!$B$9,"Semi Critical","Non Critical")))</f>
        <v/>
      </c>
      <c r="V3746" s="28" t="n"/>
      <c r="Z3746">
        <f>IF($B3746="","",IFERROR(VLOOKUP($B3746,'Plan HC for CCA'!$A:$B,2,0),""))</f>
        <v/>
      </c>
      <c r="AA3746">
        <f>IF(OR($B3746="",$Z3746=""),"",IF(N($M3746)&lt;$Z3746,"Delta","No Delta"))</f>
        <v/>
      </c>
      <c r="AB3746">
        <f>IF(OR($B3746="",$Z3746=""),"",MAX(0,$Z3746-N($M3746)))</f>
        <v/>
      </c>
      <c r="AC3746" s="46">
        <f>IF($B3746="","",IFERROR(INDEX('CCA Util %'!$H:$H,MATCH($B3746,'CCA Util %'!$E:$E,0)),""))</f>
        <v/>
      </c>
      <c r="AD3746">
        <f>IF($B3746="","",IFERROR(INDEX('CCA Util %'!$G:$G,MATCH($B3746,'CCA Util %'!$E:$E,0)),""))</f>
        <v/>
      </c>
      <c r="AE3746">
        <f>IF(OR($B3746="",$U3746=""),"",$U3746&amp;" &amp; "&amp;IF(OR($AD3746="",$AD3746=0),"Util NA",$AD3746&amp;" Util"))</f>
        <v/>
      </c>
    </row>
    <row r="3747" ht="15.75" customHeight="1" s="42">
      <c r="A3747" s="41" t="n"/>
      <c r="G3747" s="38" t="n"/>
      <c r="H3747" s="38" t="n"/>
      <c r="I3747" s="38" t="n"/>
      <c r="J3747" s="38" t="n"/>
      <c r="K3747" s="38" t="n"/>
      <c r="L3747" s="38" t="n"/>
      <c r="N3747" s="36">
        <f>IF($B3747="","",IF($C3747="SUPERSTORE","Superstore","DH"))</f>
        <v/>
      </c>
      <c r="O3747" s="36">
        <f>IF($B3747="","",IFERROR(VLOOKUP($B3747,Mapping!$A:$C,2,0),"Not Mapped"))</f>
        <v/>
      </c>
      <c r="P3747" s="36">
        <f>IF($B3747="","",IFERROR(VLOOKUP($B3747,Mapping!$A:$C,3,0),"Not Mapped"))</f>
        <v/>
      </c>
      <c r="Q3747" s="36">
        <f>IF($B3747="","",IFERROR(VLOOKUP($O3747,Leaders!$A:$B,2,0),"Not Mapped"))</f>
        <v/>
      </c>
      <c r="R3747" s="36">
        <f>IF($B3747="","",IF(COUNTIF(Exclusions!$A:$A,$B3747)&gt;0,"Yes","No"))</f>
        <v/>
      </c>
      <c r="S3747" s="38">
        <f>IF($B3747="","",MIN(1,DAY($A3747)/IF($N3747="Superstore",Settings!$B$5,Settings!$B$4)))</f>
        <v/>
      </c>
      <c r="T3747" s="38">
        <f>IF(OR($B3747="",$G3747="",$S3747=0),"",$G3747/$S3747)</f>
        <v/>
      </c>
      <c r="U3747" s="36">
        <f>IF($T3747="","",IF($T3747&lt;Settings!$B$8,"Critical",IF($T3747&lt;Settings!$B$9,"Semi Critical","Non Critical")))</f>
        <v/>
      </c>
      <c r="V3747" s="28" t="n"/>
      <c r="Z3747">
        <f>IF($B3747="","",IFERROR(VLOOKUP($B3747,'Plan HC for CCA'!$A:$B,2,0),""))</f>
        <v/>
      </c>
      <c r="AA3747">
        <f>IF(OR($B3747="",$Z3747=""),"",IF(N($M3747)&lt;$Z3747,"Delta","No Delta"))</f>
        <v/>
      </c>
      <c r="AB3747">
        <f>IF(OR($B3747="",$Z3747=""),"",MAX(0,$Z3747-N($M3747)))</f>
        <v/>
      </c>
      <c r="AC3747" s="46">
        <f>IF($B3747="","",IFERROR(INDEX('CCA Util %'!$H:$H,MATCH($B3747,'CCA Util %'!$E:$E,0)),""))</f>
        <v/>
      </c>
      <c r="AD3747">
        <f>IF($B3747="","",IFERROR(INDEX('CCA Util %'!$G:$G,MATCH($B3747,'CCA Util %'!$E:$E,0)),""))</f>
        <v/>
      </c>
      <c r="AE3747">
        <f>IF(OR($B3747="",$U3747=""),"",$U3747&amp;" &amp; "&amp;IF(OR($AD3747="",$AD3747=0),"Util NA",$AD3747&amp;" Util"))</f>
        <v/>
      </c>
    </row>
    <row r="3748" ht="15.75" customHeight="1" s="42">
      <c r="A3748" s="41" t="n"/>
      <c r="G3748" s="38" t="n"/>
      <c r="H3748" s="38" t="n"/>
      <c r="I3748" s="38" t="n"/>
      <c r="J3748" s="38" t="n"/>
      <c r="K3748" s="38" t="n"/>
      <c r="L3748" s="38" t="n"/>
      <c r="N3748" s="36">
        <f>IF($B3748="","",IF($C3748="SUPERSTORE","Superstore","DH"))</f>
        <v/>
      </c>
      <c r="O3748" s="36">
        <f>IF($B3748="","",IFERROR(VLOOKUP($B3748,Mapping!$A:$C,2,0),"Not Mapped"))</f>
        <v/>
      </c>
      <c r="P3748" s="36">
        <f>IF($B3748="","",IFERROR(VLOOKUP($B3748,Mapping!$A:$C,3,0),"Not Mapped"))</f>
        <v/>
      </c>
      <c r="Q3748" s="36">
        <f>IF($B3748="","",IFERROR(VLOOKUP($O3748,Leaders!$A:$B,2,0),"Not Mapped"))</f>
        <v/>
      </c>
      <c r="R3748" s="36">
        <f>IF($B3748="","",IF(COUNTIF(Exclusions!$A:$A,$B3748)&gt;0,"Yes","No"))</f>
        <v/>
      </c>
      <c r="S3748" s="38">
        <f>IF($B3748="","",MIN(1,DAY($A3748)/IF($N3748="Superstore",Settings!$B$5,Settings!$B$4)))</f>
        <v/>
      </c>
      <c r="T3748" s="38">
        <f>IF(OR($B3748="",$G3748="",$S3748=0),"",$G3748/$S3748)</f>
        <v/>
      </c>
      <c r="U3748" s="36">
        <f>IF($T3748="","",IF($T3748&lt;Settings!$B$8,"Critical",IF($T3748&lt;Settings!$B$9,"Semi Critical","Non Critical")))</f>
        <v/>
      </c>
      <c r="V3748" s="28" t="n"/>
      <c r="Z3748">
        <f>IF($B3748="","",IFERROR(VLOOKUP($B3748,'Plan HC for CCA'!$A:$B,2,0),""))</f>
        <v/>
      </c>
      <c r="AA3748">
        <f>IF(OR($B3748="",$Z3748=""),"",IF(N($M3748)&lt;$Z3748,"Delta","No Delta"))</f>
        <v/>
      </c>
      <c r="AB3748">
        <f>IF(OR($B3748="",$Z3748=""),"",MAX(0,$Z3748-N($M3748)))</f>
        <v/>
      </c>
      <c r="AC3748" s="46">
        <f>IF($B3748="","",IFERROR(INDEX('CCA Util %'!$H:$H,MATCH($B3748,'CCA Util %'!$E:$E,0)),""))</f>
        <v/>
      </c>
      <c r="AD3748">
        <f>IF($B3748="","",IFERROR(INDEX('CCA Util %'!$G:$G,MATCH($B3748,'CCA Util %'!$E:$E,0)),""))</f>
        <v/>
      </c>
      <c r="AE3748">
        <f>IF(OR($B3748="",$U3748=""),"",$U3748&amp;" &amp; "&amp;IF(OR($AD3748="",$AD3748=0),"Util NA",$AD3748&amp;" Util"))</f>
        <v/>
      </c>
    </row>
    <row r="3749" ht="15.75" customHeight="1" s="42">
      <c r="A3749" s="41" t="n"/>
      <c r="G3749" s="38" t="n"/>
      <c r="H3749" s="38" t="n"/>
      <c r="I3749" s="38" t="n"/>
      <c r="J3749" s="38" t="n"/>
      <c r="K3749" s="38" t="n"/>
      <c r="L3749" s="38" t="n"/>
      <c r="N3749" s="36">
        <f>IF($B3749="","",IF($C3749="SUPERSTORE","Superstore","DH"))</f>
        <v/>
      </c>
      <c r="O3749" s="36">
        <f>IF($B3749="","",IFERROR(VLOOKUP($B3749,Mapping!$A:$C,2,0),"Not Mapped"))</f>
        <v/>
      </c>
      <c r="P3749" s="36">
        <f>IF($B3749="","",IFERROR(VLOOKUP($B3749,Mapping!$A:$C,3,0),"Not Mapped"))</f>
        <v/>
      </c>
      <c r="Q3749" s="36">
        <f>IF($B3749="","",IFERROR(VLOOKUP($O3749,Leaders!$A:$B,2,0),"Not Mapped"))</f>
        <v/>
      </c>
      <c r="R3749" s="36">
        <f>IF($B3749="","",IF(COUNTIF(Exclusions!$A:$A,$B3749)&gt;0,"Yes","No"))</f>
        <v/>
      </c>
      <c r="S3749" s="38">
        <f>IF($B3749="","",MIN(1,DAY($A3749)/IF($N3749="Superstore",Settings!$B$5,Settings!$B$4)))</f>
        <v/>
      </c>
      <c r="T3749" s="38">
        <f>IF(OR($B3749="",$G3749="",$S3749=0),"",$G3749/$S3749)</f>
        <v/>
      </c>
      <c r="U3749" s="36">
        <f>IF($T3749="","",IF($T3749&lt;Settings!$B$8,"Critical",IF($T3749&lt;Settings!$B$9,"Semi Critical","Non Critical")))</f>
        <v/>
      </c>
      <c r="V3749" s="28" t="n"/>
      <c r="Z3749">
        <f>IF($B3749="","",IFERROR(VLOOKUP($B3749,'Plan HC for CCA'!$A:$B,2,0),""))</f>
        <v/>
      </c>
      <c r="AA3749">
        <f>IF(OR($B3749="",$Z3749=""),"",IF(N($M3749)&lt;$Z3749,"Delta","No Delta"))</f>
        <v/>
      </c>
      <c r="AB3749">
        <f>IF(OR($B3749="",$Z3749=""),"",MAX(0,$Z3749-N($M3749)))</f>
        <v/>
      </c>
      <c r="AC3749" s="46">
        <f>IF($B3749="","",IFERROR(INDEX('CCA Util %'!$H:$H,MATCH($B3749,'CCA Util %'!$E:$E,0)),""))</f>
        <v/>
      </c>
      <c r="AD3749">
        <f>IF($B3749="","",IFERROR(INDEX('CCA Util %'!$G:$G,MATCH($B3749,'CCA Util %'!$E:$E,0)),""))</f>
        <v/>
      </c>
      <c r="AE3749">
        <f>IF(OR($B3749="",$U3749=""),"",$U3749&amp;" &amp; "&amp;IF(OR($AD3749="",$AD3749=0),"Util NA",$AD3749&amp;" Util"))</f>
        <v/>
      </c>
    </row>
    <row r="3750" ht="15.75" customHeight="1" s="42">
      <c r="A3750" s="41" t="n"/>
      <c r="G3750" s="38" t="n"/>
      <c r="H3750" s="38" t="n"/>
      <c r="I3750" s="38" t="n"/>
      <c r="J3750" s="38" t="n"/>
      <c r="K3750" s="38" t="n"/>
      <c r="L3750" s="38" t="n"/>
      <c r="N3750" s="36">
        <f>IF($B3750="","",IF($C3750="SUPERSTORE","Superstore","DH"))</f>
        <v/>
      </c>
      <c r="O3750" s="36">
        <f>IF($B3750="","",IFERROR(VLOOKUP($B3750,Mapping!$A:$C,2,0),"Not Mapped"))</f>
        <v/>
      </c>
      <c r="P3750" s="36">
        <f>IF($B3750="","",IFERROR(VLOOKUP($B3750,Mapping!$A:$C,3,0),"Not Mapped"))</f>
        <v/>
      </c>
      <c r="Q3750" s="36">
        <f>IF($B3750="","",IFERROR(VLOOKUP($O3750,Leaders!$A:$B,2,0),"Not Mapped"))</f>
        <v/>
      </c>
      <c r="R3750" s="36">
        <f>IF($B3750="","",IF(COUNTIF(Exclusions!$A:$A,$B3750)&gt;0,"Yes","No"))</f>
        <v/>
      </c>
      <c r="S3750" s="38">
        <f>IF($B3750="","",MIN(1,DAY($A3750)/IF($N3750="Superstore",Settings!$B$5,Settings!$B$4)))</f>
        <v/>
      </c>
      <c r="T3750" s="38">
        <f>IF(OR($B3750="",$G3750="",$S3750=0),"",$G3750/$S3750)</f>
        <v/>
      </c>
      <c r="U3750" s="36">
        <f>IF($T3750="","",IF($T3750&lt;Settings!$B$8,"Critical",IF($T3750&lt;Settings!$B$9,"Semi Critical","Non Critical")))</f>
        <v/>
      </c>
      <c r="V3750" s="28" t="n"/>
      <c r="Z3750">
        <f>IF($B3750="","",IFERROR(VLOOKUP($B3750,'Plan HC for CCA'!$A:$B,2,0),""))</f>
        <v/>
      </c>
      <c r="AA3750">
        <f>IF(OR($B3750="",$Z3750=""),"",IF(N($M3750)&lt;$Z3750,"Delta","No Delta"))</f>
        <v/>
      </c>
      <c r="AB3750">
        <f>IF(OR($B3750="",$Z3750=""),"",MAX(0,$Z3750-N($M3750)))</f>
        <v/>
      </c>
      <c r="AC3750" s="46">
        <f>IF($B3750="","",IFERROR(INDEX('CCA Util %'!$H:$H,MATCH($B3750,'CCA Util %'!$E:$E,0)),""))</f>
        <v/>
      </c>
      <c r="AD3750">
        <f>IF($B3750="","",IFERROR(INDEX('CCA Util %'!$G:$G,MATCH($B3750,'CCA Util %'!$E:$E,0)),""))</f>
        <v/>
      </c>
      <c r="AE3750">
        <f>IF(OR($B3750="",$U3750=""),"",$U3750&amp;" &amp; "&amp;IF(OR($AD3750="",$AD3750=0),"Util NA",$AD3750&amp;" Util"))</f>
        <v/>
      </c>
    </row>
    <row r="3751" ht="15.75" customHeight="1" s="42">
      <c r="A3751" s="41" t="n"/>
      <c r="G3751" s="38" t="n"/>
      <c r="H3751" s="38" t="n"/>
      <c r="I3751" s="38" t="n"/>
      <c r="J3751" s="38" t="n"/>
      <c r="K3751" s="38" t="n"/>
      <c r="L3751" s="38" t="n"/>
      <c r="N3751" s="36">
        <f>IF($B3751="","",IF($C3751="SUPERSTORE","Superstore","DH"))</f>
        <v/>
      </c>
      <c r="O3751" s="36">
        <f>IF($B3751="","",IFERROR(VLOOKUP($B3751,Mapping!$A:$C,2,0),"Not Mapped"))</f>
        <v/>
      </c>
      <c r="P3751" s="36">
        <f>IF($B3751="","",IFERROR(VLOOKUP($B3751,Mapping!$A:$C,3,0),"Not Mapped"))</f>
        <v/>
      </c>
      <c r="Q3751" s="36">
        <f>IF($B3751="","",IFERROR(VLOOKUP($O3751,Leaders!$A:$B,2,0),"Not Mapped"))</f>
        <v/>
      </c>
      <c r="R3751" s="36">
        <f>IF($B3751="","",IF(COUNTIF(Exclusions!$A:$A,$B3751)&gt;0,"Yes","No"))</f>
        <v/>
      </c>
      <c r="S3751" s="38">
        <f>IF($B3751="","",MIN(1,DAY($A3751)/IF($N3751="Superstore",Settings!$B$5,Settings!$B$4)))</f>
        <v/>
      </c>
      <c r="T3751" s="38">
        <f>IF(OR($B3751="",$G3751="",$S3751=0),"",$G3751/$S3751)</f>
        <v/>
      </c>
      <c r="U3751" s="36">
        <f>IF($T3751="","",IF($T3751&lt;Settings!$B$8,"Critical",IF($T3751&lt;Settings!$B$9,"Semi Critical","Non Critical")))</f>
        <v/>
      </c>
      <c r="V3751" s="28" t="n"/>
      <c r="Z3751">
        <f>IF($B3751="","",IFERROR(VLOOKUP($B3751,'Plan HC for CCA'!$A:$B,2,0),""))</f>
        <v/>
      </c>
      <c r="AA3751">
        <f>IF(OR($B3751="",$Z3751=""),"",IF(N($M3751)&lt;$Z3751,"Delta","No Delta"))</f>
        <v/>
      </c>
      <c r="AB3751">
        <f>IF(OR($B3751="",$Z3751=""),"",MAX(0,$Z3751-N($M3751)))</f>
        <v/>
      </c>
      <c r="AC3751" s="46">
        <f>IF($B3751="","",IFERROR(INDEX('CCA Util %'!$H:$H,MATCH($B3751,'CCA Util %'!$E:$E,0)),""))</f>
        <v/>
      </c>
      <c r="AD3751">
        <f>IF($B3751="","",IFERROR(INDEX('CCA Util %'!$G:$G,MATCH($B3751,'CCA Util %'!$E:$E,0)),""))</f>
        <v/>
      </c>
      <c r="AE3751">
        <f>IF(OR($B3751="",$U3751=""),"",$U3751&amp;" &amp; "&amp;IF(OR($AD3751="",$AD3751=0),"Util NA",$AD3751&amp;" Util"))</f>
        <v/>
      </c>
    </row>
    <row r="3752" ht="15.75" customHeight="1" s="42">
      <c r="A3752" s="41" t="n"/>
      <c r="G3752" s="38" t="n"/>
      <c r="H3752" s="38" t="n"/>
      <c r="I3752" s="38" t="n"/>
      <c r="J3752" s="38" t="n"/>
      <c r="K3752" s="38" t="n"/>
      <c r="L3752" s="38" t="n"/>
      <c r="N3752" s="36">
        <f>IF($B3752="","",IF($C3752="SUPERSTORE","Superstore","DH"))</f>
        <v/>
      </c>
      <c r="O3752" s="36">
        <f>IF($B3752="","",IFERROR(VLOOKUP($B3752,Mapping!$A:$C,2,0),"Not Mapped"))</f>
        <v/>
      </c>
      <c r="P3752" s="36">
        <f>IF($B3752="","",IFERROR(VLOOKUP($B3752,Mapping!$A:$C,3,0),"Not Mapped"))</f>
        <v/>
      </c>
      <c r="Q3752" s="36">
        <f>IF($B3752="","",IFERROR(VLOOKUP($O3752,Leaders!$A:$B,2,0),"Not Mapped"))</f>
        <v/>
      </c>
      <c r="R3752" s="36">
        <f>IF($B3752="","",IF(COUNTIF(Exclusions!$A:$A,$B3752)&gt;0,"Yes","No"))</f>
        <v/>
      </c>
      <c r="S3752" s="38">
        <f>IF($B3752="","",MIN(1,DAY($A3752)/IF($N3752="Superstore",Settings!$B$5,Settings!$B$4)))</f>
        <v/>
      </c>
      <c r="T3752" s="38">
        <f>IF(OR($B3752="",$G3752="",$S3752=0),"",$G3752/$S3752)</f>
        <v/>
      </c>
      <c r="U3752" s="36">
        <f>IF($T3752="","",IF($T3752&lt;Settings!$B$8,"Critical",IF($T3752&lt;Settings!$B$9,"Semi Critical","Non Critical")))</f>
        <v/>
      </c>
      <c r="V3752" s="28" t="n"/>
      <c r="Z3752">
        <f>IF($B3752="","",IFERROR(VLOOKUP($B3752,'Plan HC for CCA'!$A:$B,2,0),""))</f>
        <v/>
      </c>
      <c r="AA3752">
        <f>IF(OR($B3752="",$Z3752=""),"",IF(N($M3752)&lt;$Z3752,"Delta","No Delta"))</f>
        <v/>
      </c>
      <c r="AB3752">
        <f>IF(OR($B3752="",$Z3752=""),"",MAX(0,$Z3752-N($M3752)))</f>
        <v/>
      </c>
      <c r="AC3752" s="46">
        <f>IF($B3752="","",IFERROR(INDEX('CCA Util %'!$H:$H,MATCH($B3752,'CCA Util %'!$E:$E,0)),""))</f>
        <v/>
      </c>
      <c r="AD3752">
        <f>IF($B3752="","",IFERROR(INDEX('CCA Util %'!$G:$G,MATCH($B3752,'CCA Util %'!$E:$E,0)),""))</f>
        <v/>
      </c>
      <c r="AE3752">
        <f>IF(OR($B3752="",$U3752=""),"",$U3752&amp;" &amp; "&amp;IF(OR($AD3752="",$AD3752=0),"Util NA",$AD3752&amp;" Util"))</f>
        <v/>
      </c>
    </row>
    <row r="3753" ht="15.75" customHeight="1" s="42">
      <c r="A3753" s="41" t="n"/>
      <c r="G3753" s="38" t="n"/>
      <c r="H3753" s="38" t="n"/>
      <c r="I3753" s="38" t="n"/>
      <c r="J3753" s="38" t="n"/>
      <c r="K3753" s="38" t="n"/>
      <c r="L3753" s="38" t="n"/>
      <c r="N3753" s="36">
        <f>IF($B3753="","",IF($C3753="SUPERSTORE","Superstore","DH"))</f>
        <v/>
      </c>
      <c r="O3753" s="36">
        <f>IF($B3753="","",IFERROR(VLOOKUP($B3753,Mapping!$A:$C,2,0),"Not Mapped"))</f>
        <v/>
      </c>
      <c r="P3753" s="36">
        <f>IF($B3753="","",IFERROR(VLOOKUP($B3753,Mapping!$A:$C,3,0),"Not Mapped"))</f>
        <v/>
      </c>
      <c r="Q3753" s="36">
        <f>IF($B3753="","",IFERROR(VLOOKUP($O3753,Leaders!$A:$B,2,0),"Not Mapped"))</f>
        <v/>
      </c>
      <c r="R3753" s="36">
        <f>IF($B3753="","",IF(COUNTIF(Exclusions!$A:$A,$B3753)&gt;0,"Yes","No"))</f>
        <v/>
      </c>
      <c r="S3753" s="38">
        <f>IF($B3753="","",MIN(1,DAY($A3753)/IF($N3753="Superstore",Settings!$B$5,Settings!$B$4)))</f>
        <v/>
      </c>
      <c r="T3753" s="38">
        <f>IF(OR($B3753="",$G3753="",$S3753=0),"",$G3753/$S3753)</f>
        <v/>
      </c>
      <c r="U3753" s="36">
        <f>IF($T3753="","",IF($T3753&lt;Settings!$B$8,"Critical",IF($T3753&lt;Settings!$B$9,"Semi Critical","Non Critical")))</f>
        <v/>
      </c>
      <c r="V3753" s="28" t="n"/>
      <c r="Z3753">
        <f>IF($B3753="","",IFERROR(VLOOKUP($B3753,'Plan HC for CCA'!$A:$B,2,0),""))</f>
        <v/>
      </c>
      <c r="AA3753">
        <f>IF(OR($B3753="",$Z3753=""),"",IF(N($M3753)&lt;$Z3753,"Delta","No Delta"))</f>
        <v/>
      </c>
      <c r="AB3753">
        <f>IF(OR($B3753="",$Z3753=""),"",MAX(0,$Z3753-N($M3753)))</f>
        <v/>
      </c>
      <c r="AC3753" s="46">
        <f>IF($B3753="","",IFERROR(INDEX('CCA Util %'!$H:$H,MATCH($B3753,'CCA Util %'!$E:$E,0)),""))</f>
        <v/>
      </c>
      <c r="AD3753">
        <f>IF($B3753="","",IFERROR(INDEX('CCA Util %'!$G:$G,MATCH($B3753,'CCA Util %'!$E:$E,0)),""))</f>
        <v/>
      </c>
      <c r="AE3753">
        <f>IF(OR($B3753="",$U3753=""),"",$U3753&amp;" &amp; "&amp;IF(OR($AD3753="",$AD3753=0),"Util NA",$AD3753&amp;" Util"))</f>
        <v/>
      </c>
    </row>
    <row r="3754" ht="15.75" customHeight="1" s="42">
      <c r="A3754" s="41" t="n"/>
      <c r="G3754" s="38" t="n"/>
      <c r="H3754" s="38" t="n"/>
      <c r="I3754" s="38" t="n"/>
      <c r="J3754" s="38" t="n"/>
      <c r="K3754" s="38" t="n"/>
      <c r="L3754" s="38" t="n"/>
      <c r="N3754" s="36">
        <f>IF($B3754="","",IF($C3754="SUPERSTORE","Superstore","DH"))</f>
        <v/>
      </c>
      <c r="O3754" s="36">
        <f>IF($B3754="","",IFERROR(VLOOKUP($B3754,Mapping!$A:$C,2,0),"Not Mapped"))</f>
        <v/>
      </c>
      <c r="P3754" s="36">
        <f>IF($B3754="","",IFERROR(VLOOKUP($B3754,Mapping!$A:$C,3,0),"Not Mapped"))</f>
        <v/>
      </c>
      <c r="Q3754" s="36">
        <f>IF($B3754="","",IFERROR(VLOOKUP($O3754,Leaders!$A:$B,2,0),"Not Mapped"))</f>
        <v/>
      </c>
      <c r="R3754" s="36">
        <f>IF($B3754="","",IF(COUNTIF(Exclusions!$A:$A,$B3754)&gt;0,"Yes","No"))</f>
        <v/>
      </c>
      <c r="S3754" s="38">
        <f>IF($B3754="","",MIN(1,DAY($A3754)/IF($N3754="Superstore",Settings!$B$5,Settings!$B$4)))</f>
        <v/>
      </c>
      <c r="T3754" s="38">
        <f>IF(OR($B3754="",$G3754="",$S3754=0),"",$G3754/$S3754)</f>
        <v/>
      </c>
      <c r="U3754" s="36">
        <f>IF($T3754="","",IF($T3754&lt;Settings!$B$8,"Critical",IF($T3754&lt;Settings!$B$9,"Semi Critical","Non Critical")))</f>
        <v/>
      </c>
      <c r="V3754" s="28" t="n"/>
      <c r="Z3754">
        <f>IF($B3754="","",IFERROR(VLOOKUP($B3754,'Plan HC for CCA'!$A:$B,2,0),""))</f>
        <v/>
      </c>
      <c r="AA3754">
        <f>IF(OR($B3754="",$Z3754=""),"",IF(N($M3754)&lt;$Z3754,"Delta","No Delta"))</f>
        <v/>
      </c>
      <c r="AB3754">
        <f>IF(OR($B3754="",$Z3754=""),"",MAX(0,$Z3754-N($M3754)))</f>
        <v/>
      </c>
      <c r="AC3754" s="46">
        <f>IF($B3754="","",IFERROR(INDEX('CCA Util %'!$H:$H,MATCH($B3754,'CCA Util %'!$E:$E,0)),""))</f>
        <v/>
      </c>
      <c r="AD3754">
        <f>IF($B3754="","",IFERROR(INDEX('CCA Util %'!$G:$G,MATCH($B3754,'CCA Util %'!$E:$E,0)),""))</f>
        <v/>
      </c>
      <c r="AE3754">
        <f>IF(OR($B3754="",$U3754=""),"",$U3754&amp;" &amp; "&amp;IF(OR($AD3754="",$AD3754=0),"Util NA",$AD3754&amp;" Util"))</f>
        <v/>
      </c>
    </row>
    <row r="3755" ht="15.75" customHeight="1" s="42">
      <c r="A3755" s="41" t="n"/>
      <c r="G3755" s="38" t="n"/>
      <c r="H3755" s="38" t="n"/>
      <c r="I3755" s="38" t="n"/>
      <c r="J3755" s="38" t="n"/>
      <c r="K3755" s="38" t="n"/>
      <c r="L3755" s="38" t="n"/>
      <c r="N3755" s="36">
        <f>IF($B3755="","",IF($C3755="SUPERSTORE","Superstore","DH"))</f>
        <v/>
      </c>
      <c r="O3755" s="36">
        <f>IF($B3755="","",IFERROR(VLOOKUP($B3755,Mapping!$A:$C,2,0),"Not Mapped"))</f>
        <v/>
      </c>
      <c r="P3755" s="36">
        <f>IF($B3755="","",IFERROR(VLOOKUP($B3755,Mapping!$A:$C,3,0),"Not Mapped"))</f>
        <v/>
      </c>
      <c r="Q3755" s="36">
        <f>IF($B3755="","",IFERROR(VLOOKUP($O3755,Leaders!$A:$B,2,0),"Not Mapped"))</f>
        <v/>
      </c>
      <c r="R3755" s="36">
        <f>IF($B3755="","",IF(COUNTIF(Exclusions!$A:$A,$B3755)&gt;0,"Yes","No"))</f>
        <v/>
      </c>
      <c r="S3755" s="38">
        <f>IF($B3755="","",MIN(1,DAY($A3755)/IF($N3755="Superstore",Settings!$B$5,Settings!$B$4)))</f>
        <v/>
      </c>
      <c r="T3755" s="38">
        <f>IF(OR($B3755="",$G3755="",$S3755=0),"",$G3755/$S3755)</f>
        <v/>
      </c>
      <c r="U3755" s="36">
        <f>IF($T3755="","",IF($T3755&lt;Settings!$B$8,"Critical",IF($T3755&lt;Settings!$B$9,"Semi Critical","Non Critical")))</f>
        <v/>
      </c>
      <c r="V3755" s="28" t="n"/>
      <c r="Z3755">
        <f>IF($B3755="","",IFERROR(VLOOKUP($B3755,'Plan HC for CCA'!$A:$B,2,0),""))</f>
        <v/>
      </c>
      <c r="AA3755">
        <f>IF(OR($B3755="",$Z3755=""),"",IF(N($M3755)&lt;$Z3755,"Delta","No Delta"))</f>
        <v/>
      </c>
      <c r="AB3755">
        <f>IF(OR($B3755="",$Z3755=""),"",MAX(0,$Z3755-N($M3755)))</f>
        <v/>
      </c>
      <c r="AC3755" s="46">
        <f>IF($B3755="","",IFERROR(INDEX('CCA Util %'!$H:$H,MATCH($B3755,'CCA Util %'!$E:$E,0)),""))</f>
        <v/>
      </c>
      <c r="AD3755">
        <f>IF($B3755="","",IFERROR(INDEX('CCA Util %'!$G:$G,MATCH($B3755,'CCA Util %'!$E:$E,0)),""))</f>
        <v/>
      </c>
      <c r="AE3755">
        <f>IF(OR($B3755="",$U3755=""),"",$U3755&amp;" &amp; "&amp;IF(OR($AD3755="",$AD3755=0),"Util NA",$AD3755&amp;" Util"))</f>
        <v/>
      </c>
    </row>
    <row r="3756" ht="15.75" customHeight="1" s="42">
      <c r="A3756" s="41" t="n"/>
      <c r="G3756" s="38" t="n"/>
      <c r="H3756" s="38" t="n"/>
      <c r="I3756" s="38" t="n"/>
      <c r="J3756" s="38" t="n"/>
      <c r="K3756" s="38" t="n"/>
      <c r="L3756" s="38" t="n"/>
      <c r="N3756" s="36">
        <f>IF($B3756="","",IF($C3756="SUPERSTORE","Superstore","DH"))</f>
        <v/>
      </c>
      <c r="O3756" s="36">
        <f>IF($B3756="","",IFERROR(VLOOKUP($B3756,Mapping!$A:$C,2,0),"Not Mapped"))</f>
        <v/>
      </c>
      <c r="P3756" s="36">
        <f>IF($B3756="","",IFERROR(VLOOKUP($B3756,Mapping!$A:$C,3,0),"Not Mapped"))</f>
        <v/>
      </c>
      <c r="Q3756" s="36">
        <f>IF($B3756="","",IFERROR(VLOOKUP($O3756,Leaders!$A:$B,2,0),"Not Mapped"))</f>
        <v/>
      </c>
      <c r="R3756" s="36">
        <f>IF($B3756="","",IF(COUNTIF(Exclusions!$A:$A,$B3756)&gt;0,"Yes","No"))</f>
        <v/>
      </c>
      <c r="S3756" s="38">
        <f>IF($B3756="","",MIN(1,DAY($A3756)/IF($N3756="Superstore",Settings!$B$5,Settings!$B$4)))</f>
        <v/>
      </c>
      <c r="T3756" s="38">
        <f>IF(OR($B3756="",$G3756="",$S3756=0),"",$G3756/$S3756)</f>
        <v/>
      </c>
      <c r="U3756" s="36">
        <f>IF($T3756="","",IF($T3756&lt;Settings!$B$8,"Critical",IF($T3756&lt;Settings!$B$9,"Semi Critical","Non Critical")))</f>
        <v/>
      </c>
      <c r="V3756" s="28" t="n"/>
      <c r="Z3756">
        <f>IF($B3756="","",IFERROR(VLOOKUP($B3756,'Plan HC for CCA'!$A:$B,2,0),""))</f>
        <v/>
      </c>
      <c r="AA3756">
        <f>IF(OR($B3756="",$Z3756=""),"",IF(N($M3756)&lt;$Z3756,"Delta","No Delta"))</f>
        <v/>
      </c>
      <c r="AB3756">
        <f>IF(OR($B3756="",$Z3756=""),"",MAX(0,$Z3756-N($M3756)))</f>
        <v/>
      </c>
      <c r="AC3756" s="46">
        <f>IF($B3756="","",IFERROR(INDEX('CCA Util %'!$H:$H,MATCH($B3756,'CCA Util %'!$E:$E,0)),""))</f>
        <v/>
      </c>
      <c r="AD3756">
        <f>IF($B3756="","",IFERROR(INDEX('CCA Util %'!$G:$G,MATCH($B3756,'CCA Util %'!$E:$E,0)),""))</f>
        <v/>
      </c>
      <c r="AE3756">
        <f>IF(OR($B3756="",$U3756=""),"",$U3756&amp;" &amp; "&amp;IF(OR($AD3756="",$AD3756=0),"Util NA",$AD3756&amp;" Util"))</f>
        <v/>
      </c>
    </row>
    <row r="3757" ht="15.75" customHeight="1" s="42">
      <c r="A3757" s="41" t="n"/>
      <c r="G3757" s="38" t="n"/>
      <c r="H3757" s="38" t="n"/>
      <c r="I3757" s="38" t="n"/>
      <c r="J3757" s="38" t="n"/>
      <c r="K3757" s="38" t="n"/>
      <c r="L3757" s="38" t="n"/>
      <c r="N3757" s="36">
        <f>IF($B3757="","",IF($C3757="SUPERSTORE","Superstore","DH"))</f>
        <v/>
      </c>
      <c r="O3757" s="36">
        <f>IF($B3757="","",IFERROR(VLOOKUP($B3757,Mapping!$A:$C,2,0),"Not Mapped"))</f>
        <v/>
      </c>
      <c r="P3757" s="36">
        <f>IF($B3757="","",IFERROR(VLOOKUP($B3757,Mapping!$A:$C,3,0),"Not Mapped"))</f>
        <v/>
      </c>
      <c r="Q3757" s="36">
        <f>IF($B3757="","",IFERROR(VLOOKUP($O3757,Leaders!$A:$B,2,0),"Not Mapped"))</f>
        <v/>
      </c>
      <c r="R3757" s="36">
        <f>IF($B3757="","",IF(COUNTIF(Exclusions!$A:$A,$B3757)&gt;0,"Yes","No"))</f>
        <v/>
      </c>
      <c r="S3757" s="38">
        <f>IF($B3757="","",MIN(1,DAY($A3757)/IF($N3757="Superstore",Settings!$B$5,Settings!$B$4)))</f>
        <v/>
      </c>
      <c r="T3757" s="38">
        <f>IF(OR($B3757="",$G3757="",$S3757=0),"",$G3757/$S3757)</f>
        <v/>
      </c>
      <c r="U3757" s="36">
        <f>IF($T3757="","",IF($T3757&lt;Settings!$B$8,"Critical",IF($T3757&lt;Settings!$B$9,"Semi Critical","Non Critical")))</f>
        <v/>
      </c>
      <c r="V3757" s="28" t="n"/>
      <c r="Z3757">
        <f>IF($B3757="","",IFERROR(VLOOKUP($B3757,'Plan HC for CCA'!$A:$B,2,0),""))</f>
        <v/>
      </c>
      <c r="AA3757">
        <f>IF(OR($B3757="",$Z3757=""),"",IF(N($M3757)&lt;$Z3757,"Delta","No Delta"))</f>
        <v/>
      </c>
      <c r="AB3757">
        <f>IF(OR($B3757="",$Z3757=""),"",MAX(0,$Z3757-N($M3757)))</f>
        <v/>
      </c>
      <c r="AC3757" s="46">
        <f>IF($B3757="","",IFERROR(INDEX('CCA Util %'!$H:$H,MATCH($B3757,'CCA Util %'!$E:$E,0)),""))</f>
        <v/>
      </c>
      <c r="AD3757">
        <f>IF($B3757="","",IFERROR(INDEX('CCA Util %'!$G:$G,MATCH($B3757,'CCA Util %'!$E:$E,0)),""))</f>
        <v/>
      </c>
      <c r="AE3757">
        <f>IF(OR($B3757="",$U3757=""),"",$U3757&amp;" &amp; "&amp;IF(OR($AD3757="",$AD3757=0),"Util NA",$AD3757&amp;" Util"))</f>
        <v/>
      </c>
    </row>
    <row r="3758" ht="15.75" customHeight="1" s="42">
      <c r="A3758" s="41" t="n"/>
      <c r="G3758" s="38" t="n"/>
      <c r="H3758" s="38" t="n"/>
      <c r="I3758" s="38" t="n"/>
      <c r="J3758" s="38" t="n"/>
      <c r="K3758" s="38" t="n"/>
      <c r="L3758" s="38" t="n"/>
      <c r="N3758" s="36">
        <f>IF($B3758="","",IF($C3758="SUPERSTORE","Superstore","DH"))</f>
        <v/>
      </c>
      <c r="O3758" s="36">
        <f>IF($B3758="","",IFERROR(VLOOKUP($B3758,Mapping!$A:$C,2,0),"Not Mapped"))</f>
        <v/>
      </c>
      <c r="P3758" s="36">
        <f>IF($B3758="","",IFERROR(VLOOKUP($B3758,Mapping!$A:$C,3,0),"Not Mapped"))</f>
        <v/>
      </c>
      <c r="Q3758" s="36">
        <f>IF($B3758="","",IFERROR(VLOOKUP($O3758,Leaders!$A:$B,2,0),"Not Mapped"))</f>
        <v/>
      </c>
      <c r="R3758" s="36">
        <f>IF($B3758="","",IF(COUNTIF(Exclusions!$A:$A,$B3758)&gt;0,"Yes","No"))</f>
        <v/>
      </c>
      <c r="S3758" s="38">
        <f>IF($B3758="","",MIN(1,DAY($A3758)/IF($N3758="Superstore",Settings!$B$5,Settings!$B$4)))</f>
        <v/>
      </c>
      <c r="T3758" s="38">
        <f>IF(OR($B3758="",$G3758="",$S3758=0),"",$G3758/$S3758)</f>
        <v/>
      </c>
      <c r="U3758" s="36">
        <f>IF($T3758="","",IF($T3758&lt;Settings!$B$8,"Critical",IF($T3758&lt;Settings!$B$9,"Semi Critical","Non Critical")))</f>
        <v/>
      </c>
      <c r="V3758" s="28" t="n"/>
      <c r="Z3758">
        <f>IF($B3758="","",IFERROR(VLOOKUP($B3758,'Plan HC for CCA'!$A:$B,2,0),""))</f>
        <v/>
      </c>
      <c r="AA3758">
        <f>IF(OR($B3758="",$Z3758=""),"",IF(N($M3758)&lt;$Z3758,"Delta","No Delta"))</f>
        <v/>
      </c>
      <c r="AB3758">
        <f>IF(OR($B3758="",$Z3758=""),"",MAX(0,$Z3758-N($M3758)))</f>
        <v/>
      </c>
      <c r="AC3758" s="46">
        <f>IF($B3758="","",IFERROR(INDEX('CCA Util %'!$H:$H,MATCH($B3758,'CCA Util %'!$E:$E,0)),""))</f>
        <v/>
      </c>
      <c r="AD3758">
        <f>IF($B3758="","",IFERROR(INDEX('CCA Util %'!$G:$G,MATCH($B3758,'CCA Util %'!$E:$E,0)),""))</f>
        <v/>
      </c>
      <c r="AE3758">
        <f>IF(OR($B3758="",$U3758=""),"",$U3758&amp;" &amp; "&amp;IF(OR($AD3758="",$AD3758=0),"Util NA",$AD3758&amp;" Util"))</f>
        <v/>
      </c>
    </row>
    <row r="3759" ht="15.75" customHeight="1" s="42">
      <c r="A3759" s="41" t="n"/>
      <c r="G3759" s="38" t="n"/>
      <c r="H3759" s="38" t="n"/>
      <c r="I3759" s="38" t="n"/>
      <c r="J3759" s="38" t="n"/>
      <c r="K3759" s="38" t="n"/>
      <c r="L3759" s="38" t="n"/>
      <c r="N3759" s="36">
        <f>IF($B3759="","",IF($C3759="SUPERSTORE","Superstore","DH"))</f>
        <v/>
      </c>
      <c r="O3759" s="36">
        <f>IF($B3759="","",IFERROR(VLOOKUP($B3759,Mapping!$A:$C,2,0),"Not Mapped"))</f>
        <v/>
      </c>
      <c r="P3759" s="36">
        <f>IF($B3759="","",IFERROR(VLOOKUP($B3759,Mapping!$A:$C,3,0),"Not Mapped"))</f>
        <v/>
      </c>
      <c r="Q3759" s="36">
        <f>IF($B3759="","",IFERROR(VLOOKUP($O3759,Leaders!$A:$B,2,0),"Not Mapped"))</f>
        <v/>
      </c>
      <c r="R3759" s="36">
        <f>IF($B3759="","",IF(COUNTIF(Exclusions!$A:$A,$B3759)&gt;0,"Yes","No"))</f>
        <v/>
      </c>
      <c r="S3759" s="38">
        <f>IF($B3759="","",MIN(1,DAY($A3759)/IF($N3759="Superstore",Settings!$B$5,Settings!$B$4)))</f>
        <v/>
      </c>
      <c r="T3759" s="38">
        <f>IF(OR($B3759="",$G3759="",$S3759=0),"",$G3759/$S3759)</f>
        <v/>
      </c>
      <c r="U3759" s="36">
        <f>IF($T3759="","",IF($T3759&lt;Settings!$B$8,"Critical",IF($T3759&lt;Settings!$B$9,"Semi Critical","Non Critical")))</f>
        <v/>
      </c>
      <c r="V3759" s="28" t="n"/>
      <c r="Z3759">
        <f>IF($B3759="","",IFERROR(VLOOKUP($B3759,'Plan HC for CCA'!$A:$B,2,0),""))</f>
        <v/>
      </c>
      <c r="AA3759">
        <f>IF(OR($B3759="",$Z3759=""),"",IF(N($M3759)&lt;$Z3759,"Delta","No Delta"))</f>
        <v/>
      </c>
      <c r="AB3759">
        <f>IF(OR($B3759="",$Z3759=""),"",MAX(0,$Z3759-N($M3759)))</f>
        <v/>
      </c>
      <c r="AC3759" s="46">
        <f>IF($B3759="","",IFERROR(INDEX('CCA Util %'!$H:$H,MATCH($B3759,'CCA Util %'!$E:$E,0)),""))</f>
        <v/>
      </c>
      <c r="AD3759">
        <f>IF($B3759="","",IFERROR(INDEX('CCA Util %'!$G:$G,MATCH($B3759,'CCA Util %'!$E:$E,0)),""))</f>
        <v/>
      </c>
      <c r="AE3759">
        <f>IF(OR($B3759="",$U3759=""),"",$U3759&amp;" &amp; "&amp;IF(OR($AD3759="",$AD3759=0),"Util NA",$AD3759&amp;" Util"))</f>
        <v/>
      </c>
    </row>
    <row r="3760" ht="15.75" customHeight="1" s="42">
      <c r="A3760" s="41" t="n"/>
      <c r="G3760" s="38" t="n"/>
      <c r="H3760" s="38" t="n"/>
      <c r="I3760" s="38" t="n"/>
      <c r="J3760" s="38" t="n"/>
      <c r="K3760" s="38" t="n"/>
      <c r="L3760" s="38" t="n"/>
      <c r="N3760" s="36">
        <f>IF($B3760="","",IF($C3760="SUPERSTORE","Superstore","DH"))</f>
        <v/>
      </c>
      <c r="O3760" s="36">
        <f>IF($B3760="","",IFERROR(VLOOKUP($B3760,Mapping!$A:$C,2,0),"Not Mapped"))</f>
        <v/>
      </c>
      <c r="P3760" s="36">
        <f>IF($B3760="","",IFERROR(VLOOKUP($B3760,Mapping!$A:$C,3,0),"Not Mapped"))</f>
        <v/>
      </c>
      <c r="Q3760" s="36">
        <f>IF($B3760="","",IFERROR(VLOOKUP($O3760,Leaders!$A:$B,2,0),"Not Mapped"))</f>
        <v/>
      </c>
      <c r="R3760" s="36">
        <f>IF($B3760="","",IF(COUNTIF(Exclusions!$A:$A,$B3760)&gt;0,"Yes","No"))</f>
        <v/>
      </c>
      <c r="S3760" s="38">
        <f>IF($B3760="","",MIN(1,DAY($A3760)/IF($N3760="Superstore",Settings!$B$5,Settings!$B$4)))</f>
        <v/>
      </c>
      <c r="T3760" s="38">
        <f>IF(OR($B3760="",$G3760="",$S3760=0),"",$G3760/$S3760)</f>
        <v/>
      </c>
      <c r="U3760" s="36">
        <f>IF($T3760="","",IF($T3760&lt;Settings!$B$8,"Critical",IF($T3760&lt;Settings!$B$9,"Semi Critical","Non Critical")))</f>
        <v/>
      </c>
      <c r="V3760" s="28" t="n"/>
      <c r="Z3760">
        <f>IF($B3760="","",IFERROR(VLOOKUP($B3760,'Plan HC for CCA'!$A:$B,2,0),""))</f>
        <v/>
      </c>
      <c r="AA3760">
        <f>IF(OR($B3760="",$Z3760=""),"",IF(N($M3760)&lt;$Z3760,"Delta","No Delta"))</f>
        <v/>
      </c>
      <c r="AB3760">
        <f>IF(OR($B3760="",$Z3760=""),"",MAX(0,$Z3760-N($M3760)))</f>
        <v/>
      </c>
      <c r="AC3760" s="46">
        <f>IF($B3760="","",IFERROR(INDEX('CCA Util %'!$H:$H,MATCH($B3760,'CCA Util %'!$E:$E,0)),""))</f>
        <v/>
      </c>
      <c r="AD3760">
        <f>IF($B3760="","",IFERROR(INDEX('CCA Util %'!$G:$G,MATCH($B3760,'CCA Util %'!$E:$E,0)),""))</f>
        <v/>
      </c>
      <c r="AE3760">
        <f>IF(OR($B3760="",$U3760=""),"",$U3760&amp;" &amp; "&amp;IF(OR($AD3760="",$AD3760=0),"Util NA",$AD3760&amp;" Util"))</f>
        <v/>
      </c>
    </row>
    <row r="3761" ht="15.75" customHeight="1" s="42">
      <c r="A3761" s="41" t="n"/>
      <c r="G3761" s="38" t="n"/>
      <c r="H3761" s="38" t="n"/>
      <c r="I3761" s="38" t="n"/>
      <c r="J3761" s="38" t="n"/>
      <c r="K3761" s="38" t="n"/>
      <c r="L3761" s="38" t="n"/>
      <c r="N3761" s="36">
        <f>IF($B3761="","",IF($C3761="SUPERSTORE","Superstore","DH"))</f>
        <v/>
      </c>
      <c r="O3761" s="36">
        <f>IF($B3761="","",IFERROR(VLOOKUP($B3761,Mapping!$A:$C,2,0),"Not Mapped"))</f>
        <v/>
      </c>
      <c r="P3761" s="36">
        <f>IF($B3761="","",IFERROR(VLOOKUP($B3761,Mapping!$A:$C,3,0),"Not Mapped"))</f>
        <v/>
      </c>
      <c r="Q3761" s="36">
        <f>IF($B3761="","",IFERROR(VLOOKUP($O3761,Leaders!$A:$B,2,0),"Not Mapped"))</f>
        <v/>
      </c>
      <c r="R3761" s="36">
        <f>IF($B3761="","",IF(COUNTIF(Exclusions!$A:$A,$B3761)&gt;0,"Yes","No"))</f>
        <v/>
      </c>
      <c r="S3761" s="38">
        <f>IF($B3761="","",MIN(1,DAY($A3761)/IF($N3761="Superstore",Settings!$B$5,Settings!$B$4)))</f>
        <v/>
      </c>
      <c r="T3761" s="38">
        <f>IF(OR($B3761="",$G3761="",$S3761=0),"",$G3761/$S3761)</f>
        <v/>
      </c>
      <c r="U3761" s="36">
        <f>IF($T3761="","",IF($T3761&lt;Settings!$B$8,"Critical",IF($T3761&lt;Settings!$B$9,"Semi Critical","Non Critical")))</f>
        <v/>
      </c>
      <c r="V3761" s="28" t="n"/>
      <c r="Z3761">
        <f>IF($B3761="","",IFERROR(VLOOKUP($B3761,'Plan HC for CCA'!$A:$B,2,0),""))</f>
        <v/>
      </c>
      <c r="AA3761">
        <f>IF(OR($B3761="",$Z3761=""),"",IF(N($M3761)&lt;$Z3761,"Delta","No Delta"))</f>
        <v/>
      </c>
      <c r="AB3761">
        <f>IF(OR($B3761="",$Z3761=""),"",MAX(0,$Z3761-N($M3761)))</f>
        <v/>
      </c>
      <c r="AC3761" s="46">
        <f>IF($B3761="","",IFERROR(INDEX('CCA Util %'!$H:$H,MATCH($B3761,'CCA Util %'!$E:$E,0)),""))</f>
        <v/>
      </c>
      <c r="AD3761">
        <f>IF($B3761="","",IFERROR(INDEX('CCA Util %'!$G:$G,MATCH($B3761,'CCA Util %'!$E:$E,0)),""))</f>
        <v/>
      </c>
      <c r="AE3761">
        <f>IF(OR($B3761="",$U3761=""),"",$U3761&amp;" &amp; "&amp;IF(OR($AD3761="",$AD3761=0),"Util NA",$AD3761&amp;" Util"))</f>
        <v/>
      </c>
    </row>
    <row r="3762" ht="15.75" customHeight="1" s="42">
      <c r="A3762" s="41" t="n"/>
      <c r="G3762" s="38" t="n"/>
      <c r="H3762" s="38" t="n"/>
      <c r="I3762" s="38" t="n"/>
      <c r="J3762" s="38" t="n"/>
      <c r="K3762" s="38" t="n"/>
      <c r="L3762" s="38" t="n"/>
      <c r="N3762" s="36">
        <f>IF($B3762="","",IF($C3762="SUPERSTORE","Superstore","DH"))</f>
        <v/>
      </c>
      <c r="O3762" s="36">
        <f>IF($B3762="","",IFERROR(VLOOKUP($B3762,Mapping!$A:$C,2,0),"Not Mapped"))</f>
        <v/>
      </c>
      <c r="P3762" s="36">
        <f>IF($B3762="","",IFERROR(VLOOKUP($B3762,Mapping!$A:$C,3,0),"Not Mapped"))</f>
        <v/>
      </c>
      <c r="Q3762" s="36">
        <f>IF($B3762="","",IFERROR(VLOOKUP($O3762,Leaders!$A:$B,2,0),"Not Mapped"))</f>
        <v/>
      </c>
      <c r="R3762" s="36">
        <f>IF($B3762="","",IF(COUNTIF(Exclusions!$A:$A,$B3762)&gt;0,"Yes","No"))</f>
        <v/>
      </c>
      <c r="S3762" s="38">
        <f>IF($B3762="","",MIN(1,DAY($A3762)/IF($N3762="Superstore",Settings!$B$5,Settings!$B$4)))</f>
        <v/>
      </c>
      <c r="T3762" s="38">
        <f>IF(OR($B3762="",$G3762="",$S3762=0),"",$G3762/$S3762)</f>
        <v/>
      </c>
      <c r="U3762" s="36">
        <f>IF($T3762="","",IF($T3762&lt;Settings!$B$8,"Critical",IF($T3762&lt;Settings!$B$9,"Semi Critical","Non Critical")))</f>
        <v/>
      </c>
      <c r="V3762" s="28" t="n"/>
      <c r="Z3762">
        <f>IF($B3762="","",IFERROR(VLOOKUP($B3762,'Plan HC for CCA'!$A:$B,2,0),""))</f>
        <v/>
      </c>
      <c r="AA3762">
        <f>IF(OR($B3762="",$Z3762=""),"",IF(N($M3762)&lt;$Z3762,"Delta","No Delta"))</f>
        <v/>
      </c>
      <c r="AB3762">
        <f>IF(OR($B3762="",$Z3762=""),"",MAX(0,$Z3762-N($M3762)))</f>
        <v/>
      </c>
      <c r="AC3762" s="46">
        <f>IF($B3762="","",IFERROR(INDEX('CCA Util %'!$H:$H,MATCH($B3762,'CCA Util %'!$E:$E,0)),""))</f>
        <v/>
      </c>
      <c r="AD3762">
        <f>IF($B3762="","",IFERROR(INDEX('CCA Util %'!$G:$G,MATCH($B3762,'CCA Util %'!$E:$E,0)),""))</f>
        <v/>
      </c>
      <c r="AE3762">
        <f>IF(OR($B3762="",$U3762=""),"",$U3762&amp;" &amp; "&amp;IF(OR($AD3762="",$AD3762=0),"Util NA",$AD3762&amp;" Util"))</f>
        <v/>
      </c>
    </row>
    <row r="3763" ht="15.75" customHeight="1" s="42">
      <c r="A3763" s="41" t="n"/>
      <c r="G3763" s="38" t="n"/>
      <c r="H3763" s="38" t="n"/>
      <c r="I3763" s="38" t="n"/>
      <c r="J3763" s="38" t="n"/>
      <c r="K3763" s="38" t="n"/>
      <c r="L3763" s="38" t="n"/>
      <c r="N3763" s="36">
        <f>IF($B3763="","",IF($C3763="SUPERSTORE","Superstore","DH"))</f>
        <v/>
      </c>
      <c r="O3763" s="36">
        <f>IF($B3763="","",IFERROR(VLOOKUP($B3763,Mapping!$A:$C,2,0),"Not Mapped"))</f>
        <v/>
      </c>
      <c r="P3763" s="36">
        <f>IF($B3763="","",IFERROR(VLOOKUP($B3763,Mapping!$A:$C,3,0),"Not Mapped"))</f>
        <v/>
      </c>
      <c r="Q3763" s="36">
        <f>IF($B3763="","",IFERROR(VLOOKUP($O3763,Leaders!$A:$B,2,0),"Not Mapped"))</f>
        <v/>
      </c>
      <c r="R3763" s="36">
        <f>IF($B3763="","",IF(COUNTIF(Exclusions!$A:$A,$B3763)&gt;0,"Yes","No"))</f>
        <v/>
      </c>
      <c r="S3763" s="38">
        <f>IF($B3763="","",MIN(1,DAY($A3763)/IF($N3763="Superstore",Settings!$B$5,Settings!$B$4)))</f>
        <v/>
      </c>
      <c r="T3763" s="38">
        <f>IF(OR($B3763="",$G3763="",$S3763=0),"",$G3763/$S3763)</f>
        <v/>
      </c>
      <c r="U3763" s="36">
        <f>IF($T3763="","",IF($T3763&lt;Settings!$B$8,"Critical",IF($T3763&lt;Settings!$B$9,"Semi Critical","Non Critical")))</f>
        <v/>
      </c>
      <c r="V3763" s="28" t="n"/>
      <c r="Z3763">
        <f>IF($B3763="","",IFERROR(VLOOKUP($B3763,'Plan HC for CCA'!$A:$B,2,0),""))</f>
        <v/>
      </c>
      <c r="AA3763">
        <f>IF(OR($B3763="",$Z3763=""),"",IF(N($M3763)&lt;$Z3763,"Delta","No Delta"))</f>
        <v/>
      </c>
      <c r="AB3763">
        <f>IF(OR($B3763="",$Z3763=""),"",MAX(0,$Z3763-N($M3763)))</f>
        <v/>
      </c>
      <c r="AC3763" s="46">
        <f>IF($B3763="","",IFERROR(INDEX('CCA Util %'!$H:$H,MATCH($B3763,'CCA Util %'!$E:$E,0)),""))</f>
        <v/>
      </c>
      <c r="AD3763">
        <f>IF($B3763="","",IFERROR(INDEX('CCA Util %'!$G:$G,MATCH($B3763,'CCA Util %'!$E:$E,0)),""))</f>
        <v/>
      </c>
      <c r="AE3763">
        <f>IF(OR($B3763="",$U3763=""),"",$U3763&amp;" &amp; "&amp;IF(OR($AD3763="",$AD3763=0),"Util NA",$AD3763&amp;" Util"))</f>
        <v/>
      </c>
    </row>
    <row r="3764" ht="15.75" customHeight="1" s="42">
      <c r="A3764" s="41" t="n"/>
      <c r="G3764" s="38" t="n"/>
      <c r="H3764" s="38" t="n"/>
      <c r="I3764" s="38" t="n"/>
      <c r="J3764" s="38" t="n"/>
      <c r="K3764" s="38" t="n"/>
      <c r="L3764" s="38" t="n"/>
      <c r="N3764" s="36">
        <f>IF($B3764="","",IF($C3764="SUPERSTORE","Superstore","DH"))</f>
        <v/>
      </c>
      <c r="O3764" s="36">
        <f>IF($B3764="","",IFERROR(VLOOKUP($B3764,Mapping!$A:$C,2,0),"Not Mapped"))</f>
        <v/>
      </c>
      <c r="P3764" s="36">
        <f>IF($B3764="","",IFERROR(VLOOKUP($B3764,Mapping!$A:$C,3,0),"Not Mapped"))</f>
        <v/>
      </c>
      <c r="Q3764" s="36">
        <f>IF($B3764="","",IFERROR(VLOOKUP($O3764,Leaders!$A:$B,2,0),"Not Mapped"))</f>
        <v/>
      </c>
      <c r="R3764" s="36">
        <f>IF($B3764="","",IF(COUNTIF(Exclusions!$A:$A,$B3764)&gt;0,"Yes","No"))</f>
        <v/>
      </c>
      <c r="S3764" s="38">
        <f>IF($B3764="","",MIN(1,DAY($A3764)/IF($N3764="Superstore",Settings!$B$5,Settings!$B$4)))</f>
        <v/>
      </c>
      <c r="T3764" s="38">
        <f>IF(OR($B3764="",$G3764="",$S3764=0),"",$G3764/$S3764)</f>
        <v/>
      </c>
      <c r="U3764" s="36">
        <f>IF($T3764="","",IF($T3764&lt;Settings!$B$8,"Critical",IF($T3764&lt;Settings!$B$9,"Semi Critical","Non Critical")))</f>
        <v/>
      </c>
      <c r="V3764" s="28" t="n"/>
      <c r="Z3764">
        <f>IF($B3764="","",IFERROR(VLOOKUP($B3764,'Plan HC for CCA'!$A:$B,2,0),""))</f>
        <v/>
      </c>
      <c r="AA3764">
        <f>IF(OR($B3764="",$Z3764=""),"",IF(N($M3764)&lt;$Z3764,"Delta","No Delta"))</f>
        <v/>
      </c>
      <c r="AB3764">
        <f>IF(OR($B3764="",$Z3764=""),"",MAX(0,$Z3764-N($M3764)))</f>
        <v/>
      </c>
      <c r="AC3764" s="46">
        <f>IF($B3764="","",IFERROR(INDEX('CCA Util %'!$H:$H,MATCH($B3764,'CCA Util %'!$E:$E,0)),""))</f>
        <v/>
      </c>
      <c r="AD3764">
        <f>IF($B3764="","",IFERROR(INDEX('CCA Util %'!$G:$G,MATCH($B3764,'CCA Util %'!$E:$E,0)),""))</f>
        <v/>
      </c>
      <c r="AE3764">
        <f>IF(OR($B3764="",$U3764=""),"",$U3764&amp;" &amp; "&amp;IF(OR($AD3764="",$AD3764=0),"Util NA",$AD3764&amp;" Util"))</f>
        <v/>
      </c>
    </row>
    <row r="3765" ht="15.75" customHeight="1" s="42">
      <c r="A3765" s="41" t="n"/>
      <c r="G3765" s="38" t="n"/>
      <c r="H3765" s="38" t="n"/>
      <c r="I3765" s="38" t="n"/>
      <c r="J3765" s="38" t="n"/>
      <c r="K3765" s="38" t="n"/>
      <c r="L3765" s="38" t="n"/>
      <c r="N3765" s="36">
        <f>IF($B3765="","",IF($C3765="SUPERSTORE","Superstore","DH"))</f>
        <v/>
      </c>
      <c r="O3765" s="36">
        <f>IF($B3765="","",IFERROR(VLOOKUP($B3765,Mapping!$A:$C,2,0),"Not Mapped"))</f>
        <v/>
      </c>
      <c r="P3765" s="36">
        <f>IF($B3765="","",IFERROR(VLOOKUP($B3765,Mapping!$A:$C,3,0),"Not Mapped"))</f>
        <v/>
      </c>
      <c r="Q3765" s="36">
        <f>IF($B3765="","",IFERROR(VLOOKUP($O3765,Leaders!$A:$B,2,0),"Not Mapped"))</f>
        <v/>
      </c>
      <c r="R3765" s="36">
        <f>IF($B3765="","",IF(COUNTIF(Exclusions!$A:$A,$B3765)&gt;0,"Yes","No"))</f>
        <v/>
      </c>
      <c r="S3765" s="38">
        <f>IF($B3765="","",MIN(1,DAY($A3765)/IF($N3765="Superstore",Settings!$B$5,Settings!$B$4)))</f>
        <v/>
      </c>
      <c r="T3765" s="38">
        <f>IF(OR($B3765="",$G3765="",$S3765=0),"",$G3765/$S3765)</f>
        <v/>
      </c>
      <c r="U3765" s="36">
        <f>IF($T3765="","",IF($T3765&lt;Settings!$B$8,"Critical",IF($T3765&lt;Settings!$B$9,"Semi Critical","Non Critical")))</f>
        <v/>
      </c>
      <c r="V3765" s="28" t="n"/>
      <c r="Z3765">
        <f>IF($B3765="","",IFERROR(VLOOKUP($B3765,'Plan HC for CCA'!$A:$B,2,0),""))</f>
        <v/>
      </c>
      <c r="AA3765">
        <f>IF(OR($B3765="",$Z3765=""),"",IF(N($M3765)&lt;$Z3765,"Delta","No Delta"))</f>
        <v/>
      </c>
      <c r="AB3765">
        <f>IF(OR($B3765="",$Z3765=""),"",MAX(0,$Z3765-N($M3765)))</f>
        <v/>
      </c>
      <c r="AC3765" s="46">
        <f>IF($B3765="","",IFERROR(INDEX('CCA Util %'!$H:$H,MATCH($B3765,'CCA Util %'!$E:$E,0)),""))</f>
        <v/>
      </c>
      <c r="AD3765">
        <f>IF($B3765="","",IFERROR(INDEX('CCA Util %'!$G:$G,MATCH($B3765,'CCA Util %'!$E:$E,0)),""))</f>
        <v/>
      </c>
      <c r="AE3765">
        <f>IF(OR($B3765="",$U3765=""),"",$U3765&amp;" &amp; "&amp;IF(OR($AD3765="",$AD3765=0),"Util NA",$AD3765&amp;" Util"))</f>
        <v/>
      </c>
    </row>
    <row r="3766" ht="15.75" customHeight="1" s="42">
      <c r="A3766" s="41" t="n"/>
      <c r="G3766" s="38" t="n"/>
      <c r="H3766" s="38" t="n"/>
      <c r="I3766" s="38" t="n"/>
      <c r="J3766" s="38" t="n"/>
      <c r="K3766" s="38" t="n"/>
      <c r="L3766" s="38" t="n"/>
      <c r="N3766" s="36">
        <f>IF($B3766="","",IF($C3766="SUPERSTORE","Superstore","DH"))</f>
        <v/>
      </c>
      <c r="O3766" s="36">
        <f>IF($B3766="","",IFERROR(VLOOKUP($B3766,Mapping!$A:$C,2,0),"Not Mapped"))</f>
        <v/>
      </c>
      <c r="P3766" s="36">
        <f>IF($B3766="","",IFERROR(VLOOKUP($B3766,Mapping!$A:$C,3,0),"Not Mapped"))</f>
        <v/>
      </c>
      <c r="Q3766" s="36">
        <f>IF($B3766="","",IFERROR(VLOOKUP($O3766,Leaders!$A:$B,2,0),"Not Mapped"))</f>
        <v/>
      </c>
      <c r="R3766" s="36">
        <f>IF($B3766="","",IF(COUNTIF(Exclusions!$A:$A,$B3766)&gt;0,"Yes","No"))</f>
        <v/>
      </c>
      <c r="S3766" s="38">
        <f>IF($B3766="","",MIN(1,DAY($A3766)/IF($N3766="Superstore",Settings!$B$5,Settings!$B$4)))</f>
        <v/>
      </c>
      <c r="T3766" s="38">
        <f>IF(OR($B3766="",$G3766="",$S3766=0),"",$G3766/$S3766)</f>
        <v/>
      </c>
      <c r="U3766" s="36">
        <f>IF($T3766="","",IF($T3766&lt;Settings!$B$8,"Critical",IF($T3766&lt;Settings!$B$9,"Semi Critical","Non Critical")))</f>
        <v/>
      </c>
      <c r="V3766" s="28" t="n"/>
      <c r="Z3766">
        <f>IF($B3766="","",IFERROR(VLOOKUP($B3766,'Plan HC for CCA'!$A:$B,2,0),""))</f>
        <v/>
      </c>
      <c r="AA3766">
        <f>IF(OR($B3766="",$Z3766=""),"",IF(N($M3766)&lt;$Z3766,"Delta","No Delta"))</f>
        <v/>
      </c>
      <c r="AB3766">
        <f>IF(OR($B3766="",$Z3766=""),"",MAX(0,$Z3766-N($M3766)))</f>
        <v/>
      </c>
      <c r="AC3766" s="46">
        <f>IF($B3766="","",IFERROR(INDEX('CCA Util %'!$H:$H,MATCH($B3766,'CCA Util %'!$E:$E,0)),""))</f>
        <v/>
      </c>
      <c r="AD3766">
        <f>IF($B3766="","",IFERROR(INDEX('CCA Util %'!$G:$G,MATCH($B3766,'CCA Util %'!$E:$E,0)),""))</f>
        <v/>
      </c>
      <c r="AE3766">
        <f>IF(OR($B3766="",$U3766=""),"",$U3766&amp;" &amp; "&amp;IF(OR($AD3766="",$AD3766=0),"Util NA",$AD3766&amp;" Util"))</f>
        <v/>
      </c>
    </row>
    <row r="3767" ht="15.75" customHeight="1" s="42">
      <c r="A3767" s="41" t="n"/>
      <c r="G3767" s="38" t="n"/>
      <c r="H3767" s="38" t="n"/>
      <c r="I3767" s="38" t="n"/>
      <c r="J3767" s="38" t="n"/>
      <c r="K3767" s="38" t="n"/>
      <c r="L3767" s="38" t="n"/>
      <c r="N3767" s="36">
        <f>IF($B3767="","",IF($C3767="SUPERSTORE","Superstore","DH"))</f>
        <v/>
      </c>
      <c r="O3767" s="36">
        <f>IF($B3767="","",IFERROR(VLOOKUP($B3767,Mapping!$A:$C,2,0),"Not Mapped"))</f>
        <v/>
      </c>
      <c r="P3767" s="36">
        <f>IF($B3767="","",IFERROR(VLOOKUP($B3767,Mapping!$A:$C,3,0),"Not Mapped"))</f>
        <v/>
      </c>
      <c r="Q3767" s="36">
        <f>IF($B3767="","",IFERROR(VLOOKUP($O3767,Leaders!$A:$B,2,0),"Not Mapped"))</f>
        <v/>
      </c>
      <c r="R3767" s="36">
        <f>IF($B3767="","",IF(COUNTIF(Exclusions!$A:$A,$B3767)&gt;0,"Yes","No"))</f>
        <v/>
      </c>
      <c r="S3767" s="38">
        <f>IF($B3767="","",MIN(1,DAY($A3767)/IF($N3767="Superstore",Settings!$B$5,Settings!$B$4)))</f>
        <v/>
      </c>
      <c r="T3767" s="38">
        <f>IF(OR($B3767="",$G3767="",$S3767=0),"",$G3767/$S3767)</f>
        <v/>
      </c>
      <c r="U3767" s="36">
        <f>IF($T3767="","",IF($T3767&lt;Settings!$B$8,"Critical",IF($T3767&lt;Settings!$B$9,"Semi Critical","Non Critical")))</f>
        <v/>
      </c>
      <c r="V3767" s="28" t="n"/>
      <c r="Z3767">
        <f>IF($B3767="","",IFERROR(VLOOKUP($B3767,'Plan HC for CCA'!$A:$B,2,0),""))</f>
        <v/>
      </c>
      <c r="AA3767">
        <f>IF(OR($B3767="",$Z3767=""),"",IF(N($M3767)&lt;$Z3767,"Delta","No Delta"))</f>
        <v/>
      </c>
      <c r="AB3767">
        <f>IF(OR($B3767="",$Z3767=""),"",MAX(0,$Z3767-N($M3767)))</f>
        <v/>
      </c>
      <c r="AC3767" s="46">
        <f>IF($B3767="","",IFERROR(INDEX('CCA Util %'!$H:$H,MATCH($B3767,'CCA Util %'!$E:$E,0)),""))</f>
        <v/>
      </c>
      <c r="AD3767">
        <f>IF($B3767="","",IFERROR(INDEX('CCA Util %'!$G:$G,MATCH($B3767,'CCA Util %'!$E:$E,0)),""))</f>
        <v/>
      </c>
      <c r="AE3767">
        <f>IF(OR($B3767="",$U3767=""),"",$U3767&amp;" &amp; "&amp;IF(OR($AD3767="",$AD3767=0),"Util NA",$AD3767&amp;" Util"))</f>
        <v/>
      </c>
    </row>
    <row r="3768" ht="15.75" customHeight="1" s="42">
      <c r="A3768" s="41" t="n"/>
      <c r="G3768" s="38" t="n"/>
      <c r="H3768" s="38" t="n"/>
      <c r="I3768" s="38" t="n"/>
      <c r="J3768" s="38" t="n"/>
      <c r="K3768" s="38" t="n"/>
      <c r="L3768" s="38" t="n"/>
      <c r="N3768" s="36">
        <f>IF($B3768="","",IF($C3768="SUPERSTORE","Superstore","DH"))</f>
        <v/>
      </c>
      <c r="O3768" s="36">
        <f>IF($B3768="","",IFERROR(VLOOKUP($B3768,Mapping!$A:$C,2,0),"Not Mapped"))</f>
        <v/>
      </c>
      <c r="P3768" s="36">
        <f>IF($B3768="","",IFERROR(VLOOKUP($B3768,Mapping!$A:$C,3,0),"Not Mapped"))</f>
        <v/>
      </c>
      <c r="Q3768" s="36">
        <f>IF($B3768="","",IFERROR(VLOOKUP($O3768,Leaders!$A:$B,2,0),"Not Mapped"))</f>
        <v/>
      </c>
      <c r="R3768" s="36">
        <f>IF($B3768="","",IF(COUNTIF(Exclusions!$A:$A,$B3768)&gt;0,"Yes","No"))</f>
        <v/>
      </c>
      <c r="S3768" s="38">
        <f>IF($B3768="","",MIN(1,DAY($A3768)/IF($N3768="Superstore",Settings!$B$5,Settings!$B$4)))</f>
        <v/>
      </c>
      <c r="T3768" s="38">
        <f>IF(OR($B3768="",$G3768="",$S3768=0),"",$G3768/$S3768)</f>
        <v/>
      </c>
      <c r="U3768" s="36">
        <f>IF($T3768="","",IF($T3768&lt;Settings!$B$8,"Critical",IF($T3768&lt;Settings!$B$9,"Semi Critical","Non Critical")))</f>
        <v/>
      </c>
      <c r="V3768" s="28" t="n"/>
      <c r="Z3768">
        <f>IF($B3768="","",IFERROR(VLOOKUP($B3768,'Plan HC for CCA'!$A:$B,2,0),""))</f>
        <v/>
      </c>
      <c r="AA3768">
        <f>IF(OR($B3768="",$Z3768=""),"",IF(N($M3768)&lt;$Z3768,"Delta","No Delta"))</f>
        <v/>
      </c>
      <c r="AB3768">
        <f>IF(OR($B3768="",$Z3768=""),"",MAX(0,$Z3768-N($M3768)))</f>
        <v/>
      </c>
      <c r="AC3768" s="46">
        <f>IF($B3768="","",IFERROR(INDEX('CCA Util %'!$H:$H,MATCH($B3768,'CCA Util %'!$E:$E,0)),""))</f>
        <v/>
      </c>
      <c r="AD3768">
        <f>IF($B3768="","",IFERROR(INDEX('CCA Util %'!$G:$G,MATCH($B3768,'CCA Util %'!$E:$E,0)),""))</f>
        <v/>
      </c>
      <c r="AE3768">
        <f>IF(OR($B3768="",$U3768=""),"",$U3768&amp;" &amp; "&amp;IF(OR($AD3768="",$AD3768=0),"Util NA",$AD3768&amp;" Util"))</f>
        <v/>
      </c>
    </row>
    <row r="3769" ht="15.75" customHeight="1" s="42">
      <c r="A3769" s="41" t="n"/>
      <c r="G3769" s="38" t="n"/>
      <c r="H3769" s="38" t="n"/>
      <c r="I3769" s="38" t="n"/>
      <c r="J3769" s="38" t="n"/>
      <c r="K3769" s="38" t="n"/>
      <c r="L3769" s="38" t="n"/>
      <c r="N3769" s="36">
        <f>IF($B3769="","",IF($C3769="SUPERSTORE","Superstore","DH"))</f>
        <v/>
      </c>
      <c r="O3769" s="36">
        <f>IF($B3769="","",IFERROR(VLOOKUP($B3769,Mapping!$A:$C,2,0),"Not Mapped"))</f>
        <v/>
      </c>
      <c r="P3769" s="36">
        <f>IF($B3769="","",IFERROR(VLOOKUP($B3769,Mapping!$A:$C,3,0),"Not Mapped"))</f>
        <v/>
      </c>
      <c r="Q3769" s="36">
        <f>IF($B3769="","",IFERROR(VLOOKUP($O3769,Leaders!$A:$B,2,0),"Not Mapped"))</f>
        <v/>
      </c>
      <c r="R3769" s="36">
        <f>IF($B3769="","",IF(COUNTIF(Exclusions!$A:$A,$B3769)&gt;0,"Yes","No"))</f>
        <v/>
      </c>
      <c r="S3769" s="38">
        <f>IF($B3769="","",MIN(1,DAY($A3769)/IF($N3769="Superstore",Settings!$B$5,Settings!$B$4)))</f>
        <v/>
      </c>
      <c r="T3769" s="38">
        <f>IF(OR($B3769="",$G3769="",$S3769=0),"",$G3769/$S3769)</f>
        <v/>
      </c>
      <c r="U3769" s="36">
        <f>IF($T3769="","",IF($T3769&lt;Settings!$B$8,"Critical",IF($T3769&lt;Settings!$B$9,"Semi Critical","Non Critical")))</f>
        <v/>
      </c>
      <c r="V3769" s="28" t="n"/>
      <c r="Z3769">
        <f>IF($B3769="","",IFERROR(VLOOKUP($B3769,'Plan HC for CCA'!$A:$B,2,0),""))</f>
        <v/>
      </c>
      <c r="AA3769">
        <f>IF(OR($B3769="",$Z3769=""),"",IF(N($M3769)&lt;$Z3769,"Delta","No Delta"))</f>
        <v/>
      </c>
      <c r="AB3769">
        <f>IF(OR($B3769="",$Z3769=""),"",MAX(0,$Z3769-N($M3769)))</f>
        <v/>
      </c>
      <c r="AC3769" s="46">
        <f>IF($B3769="","",IFERROR(INDEX('CCA Util %'!$H:$H,MATCH($B3769,'CCA Util %'!$E:$E,0)),""))</f>
        <v/>
      </c>
      <c r="AD3769">
        <f>IF($B3769="","",IFERROR(INDEX('CCA Util %'!$G:$G,MATCH($B3769,'CCA Util %'!$E:$E,0)),""))</f>
        <v/>
      </c>
      <c r="AE3769">
        <f>IF(OR($B3769="",$U3769=""),"",$U3769&amp;" &amp; "&amp;IF(OR($AD3769="",$AD3769=0),"Util NA",$AD3769&amp;" Util"))</f>
        <v/>
      </c>
    </row>
    <row r="3770" ht="15.75" customHeight="1" s="42">
      <c r="A3770" s="41" t="n"/>
      <c r="G3770" s="38" t="n"/>
      <c r="H3770" s="38" t="n"/>
      <c r="I3770" s="38" t="n"/>
      <c r="J3770" s="38" t="n"/>
      <c r="K3770" s="38" t="n"/>
      <c r="L3770" s="38" t="n"/>
      <c r="N3770" s="36">
        <f>IF($B3770="","",IF($C3770="SUPERSTORE","Superstore","DH"))</f>
        <v/>
      </c>
      <c r="O3770" s="36">
        <f>IF($B3770="","",IFERROR(VLOOKUP($B3770,Mapping!$A:$C,2,0),"Not Mapped"))</f>
        <v/>
      </c>
      <c r="P3770" s="36">
        <f>IF($B3770="","",IFERROR(VLOOKUP($B3770,Mapping!$A:$C,3,0),"Not Mapped"))</f>
        <v/>
      </c>
      <c r="Q3770" s="36">
        <f>IF($B3770="","",IFERROR(VLOOKUP($O3770,Leaders!$A:$B,2,0),"Not Mapped"))</f>
        <v/>
      </c>
      <c r="R3770" s="36">
        <f>IF($B3770="","",IF(COUNTIF(Exclusions!$A:$A,$B3770)&gt;0,"Yes","No"))</f>
        <v/>
      </c>
      <c r="S3770" s="38">
        <f>IF($B3770="","",MIN(1,DAY($A3770)/IF($N3770="Superstore",Settings!$B$5,Settings!$B$4)))</f>
        <v/>
      </c>
      <c r="T3770" s="38">
        <f>IF(OR($B3770="",$G3770="",$S3770=0),"",$G3770/$S3770)</f>
        <v/>
      </c>
      <c r="U3770" s="36">
        <f>IF($T3770="","",IF($T3770&lt;Settings!$B$8,"Critical",IF($T3770&lt;Settings!$B$9,"Semi Critical","Non Critical")))</f>
        <v/>
      </c>
      <c r="V3770" s="28" t="n"/>
      <c r="Z3770">
        <f>IF($B3770="","",IFERROR(VLOOKUP($B3770,'Plan HC for CCA'!$A:$B,2,0),""))</f>
        <v/>
      </c>
      <c r="AA3770">
        <f>IF(OR($B3770="",$Z3770=""),"",IF(N($M3770)&lt;$Z3770,"Delta","No Delta"))</f>
        <v/>
      </c>
      <c r="AB3770">
        <f>IF(OR($B3770="",$Z3770=""),"",MAX(0,$Z3770-N($M3770)))</f>
        <v/>
      </c>
      <c r="AC3770" s="46">
        <f>IF($B3770="","",IFERROR(INDEX('CCA Util %'!$H:$H,MATCH($B3770,'CCA Util %'!$E:$E,0)),""))</f>
        <v/>
      </c>
      <c r="AD3770">
        <f>IF($B3770="","",IFERROR(INDEX('CCA Util %'!$G:$G,MATCH($B3770,'CCA Util %'!$E:$E,0)),""))</f>
        <v/>
      </c>
      <c r="AE3770">
        <f>IF(OR($B3770="",$U3770=""),"",$U3770&amp;" &amp; "&amp;IF(OR($AD3770="",$AD3770=0),"Util NA",$AD3770&amp;" Util"))</f>
        <v/>
      </c>
    </row>
    <row r="3771" ht="15.75" customHeight="1" s="42">
      <c r="A3771" s="41" t="n"/>
      <c r="G3771" s="38" t="n"/>
      <c r="H3771" s="38" t="n"/>
      <c r="I3771" s="38" t="n"/>
      <c r="J3771" s="38" t="n"/>
      <c r="K3771" s="38" t="n"/>
      <c r="L3771" s="38" t="n"/>
      <c r="N3771" s="36">
        <f>IF($B3771="","",IF($C3771="SUPERSTORE","Superstore","DH"))</f>
        <v/>
      </c>
      <c r="O3771" s="36">
        <f>IF($B3771="","",IFERROR(VLOOKUP($B3771,Mapping!$A:$C,2,0),"Not Mapped"))</f>
        <v/>
      </c>
      <c r="P3771" s="36">
        <f>IF($B3771="","",IFERROR(VLOOKUP($B3771,Mapping!$A:$C,3,0),"Not Mapped"))</f>
        <v/>
      </c>
      <c r="Q3771" s="36">
        <f>IF($B3771="","",IFERROR(VLOOKUP($O3771,Leaders!$A:$B,2,0),"Not Mapped"))</f>
        <v/>
      </c>
      <c r="R3771" s="36">
        <f>IF($B3771="","",IF(COUNTIF(Exclusions!$A:$A,$B3771)&gt;0,"Yes","No"))</f>
        <v/>
      </c>
      <c r="S3771" s="38">
        <f>IF($B3771="","",MIN(1,DAY($A3771)/IF($N3771="Superstore",Settings!$B$5,Settings!$B$4)))</f>
        <v/>
      </c>
      <c r="T3771" s="38">
        <f>IF(OR($B3771="",$G3771="",$S3771=0),"",$G3771/$S3771)</f>
        <v/>
      </c>
      <c r="U3771" s="36">
        <f>IF($T3771="","",IF($T3771&lt;Settings!$B$8,"Critical",IF($T3771&lt;Settings!$B$9,"Semi Critical","Non Critical")))</f>
        <v/>
      </c>
      <c r="V3771" s="28" t="n"/>
      <c r="Z3771">
        <f>IF($B3771="","",IFERROR(VLOOKUP($B3771,'Plan HC for CCA'!$A:$B,2,0),""))</f>
        <v/>
      </c>
      <c r="AA3771">
        <f>IF(OR($B3771="",$Z3771=""),"",IF(N($M3771)&lt;$Z3771,"Delta","No Delta"))</f>
        <v/>
      </c>
      <c r="AB3771">
        <f>IF(OR($B3771="",$Z3771=""),"",MAX(0,$Z3771-N($M3771)))</f>
        <v/>
      </c>
      <c r="AC3771" s="46">
        <f>IF($B3771="","",IFERROR(INDEX('CCA Util %'!$H:$H,MATCH($B3771,'CCA Util %'!$E:$E,0)),""))</f>
        <v/>
      </c>
      <c r="AD3771">
        <f>IF($B3771="","",IFERROR(INDEX('CCA Util %'!$G:$G,MATCH($B3771,'CCA Util %'!$E:$E,0)),""))</f>
        <v/>
      </c>
      <c r="AE3771">
        <f>IF(OR($B3771="",$U3771=""),"",$U3771&amp;" &amp; "&amp;IF(OR($AD3771="",$AD3771=0),"Util NA",$AD3771&amp;" Util"))</f>
        <v/>
      </c>
    </row>
    <row r="3772" ht="15.75" customHeight="1" s="42">
      <c r="A3772" s="41" t="n"/>
      <c r="G3772" s="38" t="n"/>
      <c r="H3772" s="38" t="n"/>
      <c r="I3772" s="38" t="n"/>
      <c r="J3772" s="38" t="n"/>
      <c r="K3772" s="38" t="n"/>
      <c r="L3772" s="38" t="n"/>
      <c r="N3772" s="36">
        <f>IF($B3772="","",IF($C3772="SUPERSTORE","Superstore","DH"))</f>
        <v/>
      </c>
      <c r="O3772" s="36">
        <f>IF($B3772="","",IFERROR(VLOOKUP($B3772,Mapping!$A:$C,2,0),"Not Mapped"))</f>
        <v/>
      </c>
      <c r="P3772" s="36">
        <f>IF($B3772="","",IFERROR(VLOOKUP($B3772,Mapping!$A:$C,3,0),"Not Mapped"))</f>
        <v/>
      </c>
      <c r="Q3772" s="36">
        <f>IF($B3772="","",IFERROR(VLOOKUP($O3772,Leaders!$A:$B,2,0),"Not Mapped"))</f>
        <v/>
      </c>
      <c r="R3772" s="36">
        <f>IF($B3772="","",IF(COUNTIF(Exclusions!$A:$A,$B3772)&gt;0,"Yes","No"))</f>
        <v/>
      </c>
      <c r="S3772" s="38">
        <f>IF($B3772="","",MIN(1,DAY($A3772)/IF($N3772="Superstore",Settings!$B$5,Settings!$B$4)))</f>
        <v/>
      </c>
      <c r="T3772" s="38">
        <f>IF(OR($B3772="",$G3772="",$S3772=0),"",$G3772/$S3772)</f>
        <v/>
      </c>
      <c r="U3772" s="36">
        <f>IF($T3772="","",IF($T3772&lt;Settings!$B$8,"Critical",IF($T3772&lt;Settings!$B$9,"Semi Critical","Non Critical")))</f>
        <v/>
      </c>
      <c r="V3772" s="28" t="n"/>
      <c r="Z3772">
        <f>IF($B3772="","",IFERROR(VLOOKUP($B3772,'Plan HC for CCA'!$A:$B,2,0),""))</f>
        <v/>
      </c>
      <c r="AA3772">
        <f>IF(OR($B3772="",$Z3772=""),"",IF(N($M3772)&lt;$Z3772,"Delta","No Delta"))</f>
        <v/>
      </c>
      <c r="AB3772">
        <f>IF(OR($B3772="",$Z3772=""),"",MAX(0,$Z3772-N($M3772)))</f>
        <v/>
      </c>
      <c r="AC3772" s="46">
        <f>IF($B3772="","",IFERROR(INDEX('CCA Util %'!$H:$H,MATCH($B3772,'CCA Util %'!$E:$E,0)),""))</f>
        <v/>
      </c>
      <c r="AD3772">
        <f>IF($B3772="","",IFERROR(INDEX('CCA Util %'!$G:$G,MATCH($B3772,'CCA Util %'!$E:$E,0)),""))</f>
        <v/>
      </c>
      <c r="AE3772">
        <f>IF(OR($B3772="",$U3772=""),"",$U3772&amp;" &amp; "&amp;IF(OR($AD3772="",$AD3772=0),"Util NA",$AD3772&amp;" Util"))</f>
        <v/>
      </c>
    </row>
    <row r="3773" ht="15.75" customHeight="1" s="42">
      <c r="A3773" s="41" t="n"/>
      <c r="G3773" s="38" t="n"/>
      <c r="H3773" s="38" t="n"/>
      <c r="I3773" s="38" t="n"/>
      <c r="J3773" s="38" t="n"/>
      <c r="K3773" s="38" t="n"/>
      <c r="L3773" s="38" t="n"/>
      <c r="N3773" s="36">
        <f>IF($B3773="","",IF($C3773="SUPERSTORE","Superstore","DH"))</f>
        <v/>
      </c>
      <c r="O3773" s="36">
        <f>IF($B3773="","",IFERROR(VLOOKUP($B3773,Mapping!$A:$C,2,0),"Not Mapped"))</f>
        <v/>
      </c>
      <c r="P3773" s="36">
        <f>IF($B3773="","",IFERROR(VLOOKUP($B3773,Mapping!$A:$C,3,0),"Not Mapped"))</f>
        <v/>
      </c>
      <c r="Q3773" s="36">
        <f>IF($B3773="","",IFERROR(VLOOKUP($O3773,Leaders!$A:$B,2,0),"Not Mapped"))</f>
        <v/>
      </c>
      <c r="R3773" s="36">
        <f>IF($B3773="","",IF(COUNTIF(Exclusions!$A:$A,$B3773)&gt;0,"Yes","No"))</f>
        <v/>
      </c>
      <c r="S3773" s="38">
        <f>IF($B3773="","",MIN(1,DAY($A3773)/IF($N3773="Superstore",Settings!$B$5,Settings!$B$4)))</f>
        <v/>
      </c>
      <c r="T3773" s="38">
        <f>IF(OR($B3773="",$G3773="",$S3773=0),"",$G3773/$S3773)</f>
        <v/>
      </c>
      <c r="U3773" s="36">
        <f>IF($T3773="","",IF($T3773&lt;Settings!$B$8,"Critical",IF($T3773&lt;Settings!$B$9,"Semi Critical","Non Critical")))</f>
        <v/>
      </c>
      <c r="V3773" s="28" t="n"/>
      <c r="Z3773">
        <f>IF($B3773="","",IFERROR(VLOOKUP($B3773,'Plan HC for CCA'!$A:$B,2,0),""))</f>
        <v/>
      </c>
      <c r="AA3773">
        <f>IF(OR($B3773="",$Z3773=""),"",IF(N($M3773)&lt;$Z3773,"Delta","No Delta"))</f>
        <v/>
      </c>
      <c r="AB3773">
        <f>IF(OR($B3773="",$Z3773=""),"",MAX(0,$Z3773-N($M3773)))</f>
        <v/>
      </c>
      <c r="AC3773" s="46">
        <f>IF($B3773="","",IFERROR(INDEX('CCA Util %'!$H:$H,MATCH($B3773,'CCA Util %'!$E:$E,0)),""))</f>
        <v/>
      </c>
      <c r="AD3773">
        <f>IF($B3773="","",IFERROR(INDEX('CCA Util %'!$G:$G,MATCH($B3773,'CCA Util %'!$E:$E,0)),""))</f>
        <v/>
      </c>
      <c r="AE3773">
        <f>IF(OR($B3773="",$U3773=""),"",$U3773&amp;" &amp; "&amp;IF(OR($AD3773="",$AD3773=0),"Util NA",$AD3773&amp;" Util"))</f>
        <v/>
      </c>
    </row>
    <row r="3774" ht="15.75" customHeight="1" s="42">
      <c r="A3774" s="41" t="n"/>
      <c r="G3774" s="38" t="n"/>
      <c r="H3774" s="38" t="n"/>
      <c r="I3774" s="38" t="n"/>
      <c r="J3774" s="38" t="n"/>
      <c r="K3774" s="38" t="n"/>
      <c r="L3774" s="38" t="n"/>
      <c r="N3774" s="36">
        <f>IF($B3774="","",IF($C3774="SUPERSTORE","Superstore","DH"))</f>
        <v/>
      </c>
      <c r="O3774" s="36">
        <f>IF($B3774="","",IFERROR(VLOOKUP($B3774,Mapping!$A:$C,2,0),"Not Mapped"))</f>
        <v/>
      </c>
      <c r="P3774" s="36">
        <f>IF($B3774="","",IFERROR(VLOOKUP($B3774,Mapping!$A:$C,3,0),"Not Mapped"))</f>
        <v/>
      </c>
      <c r="Q3774" s="36">
        <f>IF($B3774="","",IFERROR(VLOOKUP($O3774,Leaders!$A:$B,2,0),"Not Mapped"))</f>
        <v/>
      </c>
      <c r="R3774" s="36">
        <f>IF($B3774="","",IF(COUNTIF(Exclusions!$A:$A,$B3774)&gt;0,"Yes","No"))</f>
        <v/>
      </c>
      <c r="S3774" s="38">
        <f>IF($B3774="","",MIN(1,DAY($A3774)/IF($N3774="Superstore",Settings!$B$5,Settings!$B$4)))</f>
        <v/>
      </c>
      <c r="T3774" s="38">
        <f>IF(OR($B3774="",$G3774="",$S3774=0),"",$G3774/$S3774)</f>
        <v/>
      </c>
      <c r="U3774" s="36">
        <f>IF($T3774="","",IF($T3774&lt;Settings!$B$8,"Critical",IF($T3774&lt;Settings!$B$9,"Semi Critical","Non Critical")))</f>
        <v/>
      </c>
      <c r="V3774" s="28" t="n"/>
      <c r="Z3774">
        <f>IF($B3774="","",IFERROR(VLOOKUP($B3774,'Plan HC for CCA'!$A:$B,2,0),""))</f>
        <v/>
      </c>
      <c r="AA3774">
        <f>IF(OR($B3774="",$Z3774=""),"",IF(N($M3774)&lt;$Z3774,"Delta","No Delta"))</f>
        <v/>
      </c>
      <c r="AB3774">
        <f>IF(OR($B3774="",$Z3774=""),"",MAX(0,$Z3774-N($M3774)))</f>
        <v/>
      </c>
      <c r="AC3774" s="46">
        <f>IF($B3774="","",IFERROR(INDEX('CCA Util %'!$H:$H,MATCH($B3774,'CCA Util %'!$E:$E,0)),""))</f>
        <v/>
      </c>
      <c r="AD3774">
        <f>IF($B3774="","",IFERROR(INDEX('CCA Util %'!$G:$G,MATCH($B3774,'CCA Util %'!$E:$E,0)),""))</f>
        <v/>
      </c>
      <c r="AE3774">
        <f>IF(OR($B3774="",$U3774=""),"",$U3774&amp;" &amp; "&amp;IF(OR($AD3774="",$AD3774=0),"Util NA",$AD3774&amp;" Util"))</f>
        <v/>
      </c>
    </row>
    <row r="3775" ht="15.75" customHeight="1" s="42">
      <c r="A3775" s="41" t="n"/>
      <c r="G3775" s="38" t="n"/>
      <c r="H3775" s="38" t="n"/>
      <c r="I3775" s="38" t="n"/>
      <c r="J3775" s="38" t="n"/>
      <c r="K3775" s="38" t="n"/>
      <c r="L3775" s="38" t="n"/>
      <c r="N3775" s="36">
        <f>IF($B3775="","",IF($C3775="SUPERSTORE","Superstore","DH"))</f>
        <v/>
      </c>
      <c r="O3775" s="36">
        <f>IF($B3775="","",IFERROR(VLOOKUP($B3775,Mapping!$A:$C,2,0),"Not Mapped"))</f>
        <v/>
      </c>
      <c r="P3775" s="36">
        <f>IF($B3775="","",IFERROR(VLOOKUP($B3775,Mapping!$A:$C,3,0),"Not Mapped"))</f>
        <v/>
      </c>
      <c r="Q3775" s="36">
        <f>IF($B3775="","",IFERROR(VLOOKUP($O3775,Leaders!$A:$B,2,0),"Not Mapped"))</f>
        <v/>
      </c>
      <c r="R3775" s="36">
        <f>IF($B3775="","",IF(COUNTIF(Exclusions!$A:$A,$B3775)&gt;0,"Yes","No"))</f>
        <v/>
      </c>
      <c r="S3775" s="38">
        <f>IF($B3775="","",MIN(1,DAY($A3775)/IF($N3775="Superstore",Settings!$B$5,Settings!$B$4)))</f>
        <v/>
      </c>
      <c r="T3775" s="38">
        <f>IF(OR($B3775="",$G3775="",$S3775=0),"",$G3775/$S3775)</f>
        <v/>
      </c>
      <c r="U3775" s="36">
        <f>IF($T3775="","",IF($T3775&lt;Settings!$B$8,"Critical",IF($T3775&lt;Settings!$B$9,"Semi Critical","Non Critical")))</f>
        <v/>
      </c>
      <c r="V3775" s="28" t="n"/>
      <c r="Z3775">
        <f>IF($B3775="","",IFERROR(VLOOKUP($B3775,'Plan HC for CCA'!$A:$B,2,0),""))</f>
        <v/>
      </c>
      <c r="AA3775">
        <f>IF(OR($B3775="",$Z3775=""),"",IF(N($M3775)&lt;$Z3775,"Delta","No Delta"))</f>
        <v/>
      </c>
      <c r="AB3775">
        <f>IF(OR($B3775="",$Z3775=""),"",MAX(0,$Z3775-N($M3775)))</f>
        <v/>
      </c>
      <c r="AC3775" s="46">
        <f>IF($B3775="","",IFERROR(INDEX('CCA Util %'!$H:$H,MATCH($B3775,'CCA Util %'!$E:$E,0)),""))</f>
        <v/>
      </c>
      <c r="AD3775">
        <f>IF($B3775="","",IFERROR(INDEX('CCA Util %'!$G:$G,MATCH($B3775,'CCA Util %'!$E:$E,0)),""))</f>
        <v/>
      </c>
      <c r="AE3775">
        <f>IF(OR($B3775="",$U3775=""),"",$U3775&amp;" &amp; "&amp;IF(OR($AD3775="",$AD3775=0),"Util NA",$AD3775&amp;" Util"))</f>
        <v/>
      </c>
    </row>
    <row r="3776" ht="15.75" customHeight="1" s="42">
      <c r="A3776" s="41" t="n"/>
      <c r="G3776" s="38" t="n"/>
      <c r="H3776" s="38" t="n"/>
      <c r="I3776" s="38" t="n"/>
      <c r="J3776" s="38" t="n"/>
      <c r="K3776" s="38" t="n"/>
      <c r="L3776" s="38" t="n"/>
      <c r="N3776" s="36">
        <f>IF($B3776="","",IF($C3776="SUPERSTORE","Superstore","DH"))</f>
        <v/>
      </c>
      <c r="O3776" s="36">
        <f>IF($B3776="","",IFERROR(VLOOKUP($B3776,Mapping!$A:$C,2,0),"Not Mapped"))</f>
        <v/>
      </c>
      <c r="P3776" s="36">
        <f>IF($B3776="","",IFERROR(VLOOKUP($B3776,Mapping!$A:$C,3,0),"Not Mapped"))</f>
        <v/>
      </c>
      <c r="Q3776" s="36">
        <f>IF($B3776="","",IFERROR(VLOOKUP($O3776,Leaders!$A:$B,2,0),"Not Mapped"))</f>
        <v/>
      </c>
      <c r="R3776" s="36">
        <f>IF($B3776="","",IF(COUNTIF(Exclusions!$A:$A,$B3776)&gt;0,"Yes","No"))</f>
        <v/>
      </c>
      <c r="S3776" s="38">
        <f>IF($B3776="","",MIN(1,DAY($A3776)/IF($N3776="Superstore",Settings!$B$5,Settings!$B$4)))</f>
        <v/>
      </c>
      <c r="T3776" s="38">
        <f>IF(OR($B3776="",$G3776="",$S3776=0),"",$G3776/$S3776)</f>
        <v/>
      </c>
      <c r="U3776" s="36">
        <f>IF($T3776="","",IF($T3776&lt;Settings!$B$8,"Critical",IF($T3776&lt;Settings!$B$9,"Semi Critical","Non Critical")))</f>
        <v/>
      </c>
      <c r="V3776" s="28" t="n"/>
      <c r="Z3776">
        <f>IF($B3776="","",IFERROR(VLOOKUP($B3776,'Plan HC for CCA'!$A:$B,2,0),""))</f>
        <v/>
      </c>
      <c r="AA3776">
        <f>IF(OR($B3776="",$Z3776=""),"",IF(N($M3776)&lt;$Z3776,"Delta","No Delta"))</f>
        <v/>
      </c>
      <c r="AB3776">
        <f>IF(OR($B3776="",$Z3776=""),"",MAX(0,$Z3776-N($M3776)))</f>
        <v/>
      </c>
      <c r="AC3776" s="46">
        <f>IF($B3776="","",IFERROR(INDEX('CCA Util %'!$H:$H,MATCH($B3776,'CCA Util %'!$E:$E,0)),""))</f>
        <v/>
      </c>
      <c r="AD3776">
        <f>IF($B3776="","",IFERROR(INDEX('CCA Util %'!$G:$G,MATCH($B3776,'CCA Util %'!$E:$E,0)),""))</f>
        <v/>
      </c>
      <c r="AE3776">
        <f>IF(OR($B3776="",$U3776=""),"",$U3776&amp;" &amp; "&amp;IF(OR($AD3776="",$AD3776=0),"Util NA",$AD3776&amp;" Util"))</f>
        <v/>
      </c>
    </row>
    <row r="3777" ht="15.75" customHeight="1" s="42">
      <c r="A3777" s="41" t="n"/>
      <c r="G3777" s="38" t="n"/>
      <c r="H3777" s="38" t="n"/>
      <c r="I3777" s="38" t="n"/>
      <c r="J3777" s="38" t="n"/>
      <c r="K3777" s="38" t="n"/>
      <c r="L3777" s="38" t="n"/>
      <c r="N3777" s="36">
        <f>IF($B3777="","",IF($C3777="SUPERSTORE","Superstore","DH"))</f>
        <v/>
      </c>
      <c r="O3777" s="36">
        <f>IF($B3777="","",IFERROR(VLOOKUP($B3777,Mapping!$A:$C,2,0),"Not Mapped"))</f>
        <v/>
      </c>
      <c r="P3777" s="36">
        <f>IF($B3777="","",IFERROR(VLOOKUP($B3777,Mapping!$A:$C,3,0),"Not Mapped"))</f>
        <v/>
      </c>
      <c r="Q3777" s="36">
        <f>IF($B3777="","",IFERROR(VLOOKUP($O3777,Leaders!$A:$B,2,0),"Not Mapped"))</f>
        <v/>
      </c>
      <c r="R3777" s="36">
        <f>IF($B3777="","",IF(COUNTIF(Exclusions!$A:$A,$B3777)&gt;0,"Yes","No"))</f>
        <v/>
      </c>
      <c r="S3777" s="38">
        <f>IF($B3777="","",MIN(1,DAY($A3777)/IF($N3777="Superstore",Settings!$B$5,Settings!$B$4)))</f>
        <v/>
      </c>
      <c r="T3777" s="38">
        <f>IF(OR($B3777="",$G3777="",$S3777=0),"",$G3777/$S3777)</f>
        <v/>
      </c>
      <c r="U3777" s="36">
        <f>IF($T3777="","",IF($T3777&lt;Settings!$B$8,"Critical",IF($T3777&lt;Settings!$B$9,"Semi Critical","Non Critical")))</f>
        <v/>
      </c>
      <c r="V3777" s="28" t="n"/>
      <c r="Z3777">
        <f>IF($B3777="","",IFERROR(VLOOKUP($B3777,'Plan HC for CCA'!$A:$B,2,0),""))</f>
        <v/>
      </c>
      <c r="AA3777">
        <f>IF(OR($B3777="",$Z3777=""),"",IF(N($M3777)&lt;$Z3777,"Delta","No Delta"))</f>
        <v/>
      </c>
      <c r="AB3777">
        <f>IF(OR($B3777="",$Z3777=""),"",MAX(0,$Z3777-N($M3777)))</f>
        <v/>
      </c>
      <c r="AC3777" s="46">
        <f>IF($B3777="","",IFERROR(INDEX('CCA Util %'!$H:$H,MATCH($B3777,'CCA Util %'!$E:$E,0)),""))</f>
        <v/>
      </c>
      <c r="AD3777">
        <f>IF($B3777="","",IFERROR(INDEX('CCA Util %'!$G:$G,MATCH($B3777,'CCA Util %'!$E:$E,0)),""))</f>
        <v/>
      </c>
      <c r="AE3777">
        <f>IF(OR($B3777="",$U3777=""),"",$U3777&amp;" &amp; "&amp;IF(OR($AD3777="",$AD3777=0),"Util NA",$AD3777&amp;" Util"))</f>
        <v/>
      </c>
    </row>
    <row r="3778" ht="15.75" customHeight="1" s="42">
      <c r="A3778" s="41" t="n"/>
      <c r="G3778" s="38" t="n"/>
      <c r="H3778" s="38" t="n"/>
      <c r="I3778" s="38" t="n"/>
      <c r="J3778" s="38" t="n"/>
      <c r="K3778" s="38" t="n"/>
      <c r="L3778" s="38" t="n"/>
      <c r="N3778" s="36">
        <f>IF($B3778="","",IF($C3778="SUPERSTORE","Superstore","DH"))</f>
        <v/>
      </c>
      <c r="O3778" s="36">
        <f>IF($B3778="","",IFERROR(VLOOKUP($B3778,Mapping!$A:$C,2,0),"Not Mapped"))</f>
        <v/>
      </c>
      <c r="P3778" s="36">
        <f>IF($B3778="","",IFERROR(VLOOKUP($B3778,Mapping!$A:$C,3,0),"Not Mapped"))</f>
        <v/>
      </c>
      <c r="Q3778" s="36">
        <f>IF($B3778="","",IFERROR(VLOOKUP($O3778,Leaders!$A:$B,2,0),"Not Mapped"))</f>
        <v/>
      </c>
      <c r="R3778" s="36">
        <f>IF($B3778="","",IF(COUNTIF(Exclusions!$A:$A,$B3778)&gt;0,"Yes","No"))</f>
        <v/>
      </c>
      <c r="S3778" s="38">
        <f>IF($B3778="","",MIN(1,DAY($A3778)/IF($N3778="Superstore",Settings!$B$5,Settings!$B$4)))</f>
        <v/>
      </c>
      <c r="T3778" s="38">
        <f>IF(OR($B3778="",$G3778="",$S3778=0),"",$G3778/$S3778)</f>
        <v/>
      </c>
      <c r="U3778" s="36">
        <f>IF($T3778="","",IF($T3778&lt;Settings!$B$8,"Critical",IF($T3778&lt;Settings!$B$9,"Semi Critical","Non Critical")))</f>
        <v/>
      </c>
      <c r="V3778" s="28" t="n"/>
      <c r="Z3778">
        <f>IF($B3778="","",IFERROR(VLOOKUP($B3778,'Plan HC for CCA'!$A:$B,2,0),""))</f>
        <v/>
      </c>
      <c r="AA3778">
        <f>IF(OR($B3778="",$Z3778=""),"",IF(N($M3778)&lt;$Z3778,"Delta","No Delta"))</f>
        <v/>
      </c>
      <c r="AB3778">
        <f>IF(OR($B3778="",$Z3778=""),"",MAX(0,$Z3778-N($M3778)))</f>
        <v/>
      </c>
      <c r="AC3778" s="46">
        <f>IF($B3778="","",IFERROR(INDEX('CCA Util %'!$H:$H,MATCH($B3778,'CCA Util %'!$E:$E,0)),""))</f>
        <v/>
      </c>
      <c r="AD3778">
        <f>IF($B3778="","",IFERROR(INDEX('CCA Util %'!$G:$G,MATCH($B3778,'CCA Util %'!$E:$E,0)),""))</f>
        <v/>
      </c>
      <c r="AE3778">
        <f>IF(OR($B3778="",$U3778=""),"",$U3778&amp;" &amp; "&amp;IF(OR($AD3778="",$AD3778=0),"Util NA",$AD3778&amp;" Util"))</f>
        <v/>
      </c>
    </row>
    <row r="3779" ht="15.75" customHeight="1" s="42">
      <c r="A3779" s="41" t="n"/>
      <c r="G3779" s="38" t="n"/>
      <c r="H3779" s="38" t="n"/>
      <c r="I3779" s="38" t="n"/>
      <c r="J3779" s="38" t="n"/>
      <c r="K3779" s="38" t="n"/>
      <c r="L3779" s="38" t="n"/>
      <c r="N3779" s="36">
        <f>IF($B3779="","",IF($C3779="SUPERSTORE","Superstore","DH"))</f>
        <v/>
      </c>
      <c r="O3779" s="36">
        <f>IF($B3779="","",IFERROR(VLOOKUP($B3779,Mapping!$A:$C,2,0),"Not Mapped"))</f>
        <v/>
      </c>
      <c r="P3779" s="36">
        <f>IF($B3779="","",IFERROR(VLOOKUP($B3779,Mapping!$A:$C,3,0),"Not Mapped"))</f>
        <v/>
      </c>
      <c r="Q3779" s="36">
        <f>IF($B3779="","",IFERROR(VLOOKUP($O3779,Leaders!$A:$B,2,0),"Not Mapped"))</f>
        <v/>
      </c>
      <c r="R3779" s="36">
        <f>IF($B3779="","",IF(COUNTIF(Exclusions!$A:$A,$B3779)&gt;0,"Yes","No"))</f>
        <v/>
      </c>
      <c r="S3779" s="38">
        <f>IF($B3779="","",MIN(1,DAY($A3779)/IF($N3779="Superstore",Settings!$B$5,Settings!$B$4)))</f>
        <v/>
      </c>
      <c r="T3779" s="38">
        <f>IF(OR($B3779="",$G3779="",$S3779=0),"",$G3779/$S3779)</f>
        <v/>
      </c>
      <c r="U3779" s="36">
        <f>IF($T3779="","",IF($T3779&lt;Settings!$B$8,"Critical",IF($T3779&lt;Settings!$B$9,"Semi Critical","Non Critical")))</f>
        <v/>
      </c>
      <c r="V3779" s="28" t="n"/>
      <c r="Z3779">
        <f>IF($B3779="","",IFERROR(VLOOKUP($B3779,'Plan HC for CCA'!$A:$B,2,0),""))</f>
        <v/>
      </c>
      <c r="AA3779">
        <f>IF(OR($B3779="",$Z3779=""),"",IF(N($M3779)&lt;$Z3779,"Delta","No Delta"))</f>
        <v/>
      </c>
      <c r="AB3779">
        <f>IF(OR($B3779="",$Z3779=""),"",MAX(0,$Z3779-N($M3779)))</f>
        <v/>
      </c>
      <c r="AC3779" s="46">
        <f>IF($B3779="","",IFERROR(INDEX('CCA Util %'!$H:$H,MATCH($B3779,'CCA Util %'!$E:$E,0)),""))</f>
        <v/>
      </c>
      <c r="AD3779">
        <f>IF($B3779="","",IFERROR(INDEX('CCA Util %'!$G:$G,MATCH($B3779,'CCA Util %'!$E:$E,0)),""))</f>
        <v/>
      </c>
      <c r="AE3779">
        <f>IF(OR($B3779="",$U3779=""),"",$U3779&amp;" &amp; "&amp;IF(OR($AD3779="",$AD3779=0),"Util NA",$AD3779&amp;" Util"))</f>
        <v/>
      </c>
    </row>
    <row r="3780" ht="15.75" customHeight="1" s="42">
      <c r="A3780" s="41" t="n"/>
      <c r="G3780" s="38" t="n"/>
      <c r="H3780" s="38" t="n"/>
      <c r="I3780" s="38" t="n"/>
      <c r="J3780" s="38" t="n"/>
      <c r="K3780" s="38" t="n"/>
      <c r="L3780" s="38" t="n"/>
      <c r="N3780" s="36">
        <f>IF($B3780="","",IF($C3780="SUPERSTORE","Superstore","DH"))</f>
        <v/>
      </c>
      <c r="O3780" s="36">
        <f>IF($B3780="","",IFERROR(VLOOKUP($B3780,Mapping!$A:$C,2,0),"Not Mapped"))</f>
        <v/>
      </c>
      <c r="P3780" s="36">
        <f>IF($B3780="","",IFERROR(VLOOKUP($B3780,Mapping!$A:$C,3,0),"Not Mapped"))</f>
        <v/>
      </c>
      <c r="Q3780" s="36">
        <f>IF($B3780="","",IFERROR(VLOOKUP($O3780,Leaders!$A:$B,2,0),"Not Mapped"))</f>
        <v/>
      </c>
      <c r="R3780" s="36">
        <f>IF($B3780="","",IF(COUNTIF(Exclusions!$A:$A,$B3780)&gt;0,"Yes","No"))</f>
        <v/>
      </c>
      <c r="S3780" s="38">
        <f>IF($B3780="","",MIN(1,DAY($A3780)/IF($N3780="Superstore",Settings!$B$5,Settings!$B$4)))</f>
        <v/>
      </c>
      <c r="T3780" s="38">
        <f>IF(OR($B3780="",$G3780="",$S3780=0),"",$G3780/$S3780)</f>
        <v/>
      </c>
      <c r="U3780" s="36">
        <f>IF($T3780="","",IF($T3780&lt;Settings!$B$8,"Critical",IF($T3780&lt;Settings!$B$9,"Semi Critical","Non Critical")))</f>
        <v/>
      </c>
      <c r="V3780" s="28" t="n"/>
      <c r="Z3780">
        <f>IF($B3780="","",IFERROR(VLOOKUP($B3780,'Plan HC for CCA'!$A:$B,2,0),""))</f>
        <v/>
      </c>
      <c r="AA3780">
        <f>IF(OR($B3780="",$Z3780=""),"",IF(N($M3780)&lt;$Z3780,"Delta","No Delta"))</f>
        <v/>
      </c>
      <c r="AB3780">
        <f>IF(OR($B3780="",$Z3780=""),"",MAX(0,$Z3780-N($M3780)))</f>
        <v/>
      </c>
      <c r="AC3780" s="46">
        <f>IF($B3780="","",IFERROR(INDEX('CCA Util %'!$H:$H,MATCH($B3780,'CCA Util %'!$E:$E,0)),""))</f>
        <v/>
      </c>
      <c r="AD3780">
        <f>IF($B3780="","",IFERROR(INDEX('CCA Util %'!$G:$G,MATCH($B3780,'CCA Util %'!$E:$E,0)),""))</f>
        <v/>
      </c>
      <c r="AE3780">
        <f>IF(OR($B3780="",$U3780=""),"",$U3780&amp;" &amp; "&amp;IF(OR($AD3780="",$AD3780=0),"Util NA",$AD3780&amp;" Util"))</f>
        <v/>
      </c>
    </row>
    <row r="3781" ht="15.75" customHeight="1" s="42">
      <c r="A3781" s="41" t="n"/>
      <c r="G3781" s="38" t="n"/>
      <c r="H3781" s="38" t="n"/>
      <c r="I3781" s="38" t="n"/>
      <c r="J3781" s="38" t="n"/>
      <c r="K3781" s="38" t="n"/>
      <c r="L3781" s="38" t="n"/>
      <c r="N3781" s="36">
        <f>IF($B3781="","",IF($C3781="SUPERSTORE","Superstore","DH"))</f>
        <v/>
      </c>
      <c r="O3781" s="36">
        <f>IF($B3781="","",IFERROR(VLOOKUP($B3781,Mapping!$A:$C,2,0),"Not Mapped"))</f>
        <v/>
      </c>
      <c r="P3781" s="36">
        <f>IF($B3781="","",IFERROR(VLOOKUP($B3781,Mapping!$A:$C,3,0),"Not Mapped"))</f>
        <v/>
      </c>
      <c r="Q3781" s="36">
        <f>IF($B3781="","",IFERROR(VLOOKUP($O3781,Leaders!$A:$B,2,0),"Not Mapped"))</f>
        <v/>
      </c>
      <c r="R3781" s="36">
        <f>IF($B3781="","",IF(COUNTIF(Exclusions!$A:$A,$B3781)&gt;0,"Yes","No"))</f>
        <v/>
      </c>
      <c r="S3781" s="38">
        <f>IF($B3781="","",MIN(1,DAY($A3781)/IF($N3781="Superstore",Settings!$B$5,Settings!$B$4)))</f>
        <v/>
      </c>
      <c r="T3781" s="38">
        <f>IF(OR($B3781="",$G3781="",$S3781=0),"",$G3781/$S3781)</f>
        <v/>
      </c>
      <c r="U3781" s="36">
        <f>IF($T3781="","",IF($T3781&lt;Settings!$B$8,"Critical",IF($T3781&lt;Settings!$B$9,"Semi Critical","Non Critical")))</f>
        <v/>
      </c>
      <c r="V3781" s="28" t="n"/>
      <c r="Z3781">
        <f>IF($B3781="","",IFERROR(VLOOKUP($B3781,'Plan HC for CCA'!$A:$B,2,0),""))</f>
        <v/>
      </c>
      <c r="AA3781">
        <f>IF(OR($B3781="",$Z3781=""),"",IF(N($M3781)&lt;$Z3781,"Delta","No Delta"))</f>
        <v/>
      </c>
      <c r="AB3781">
        <f>IF(OR($B3781="",$Z3781=""),"",MAX(0,$Z3781-N($M3781)))</f>
        <v/>
      </c>
      <c r="AC3781" s="46">
        <f>IF($B3781="","",IFERROR(INDEX('CCA Util %'!$H:$H,MATCH($B3781,'CCA Util %'!$E:$E,0)),""))</f>
        <v/>
      </c>
      <c r="AD3781">
        <f>IF($B3781="","",IFERROR(INDEX('CCA Util %'!$G:$G,MATCH($B3781,'CCA Util %'!$E:$E,0)),""))</f>
        <v/>
      </c>
      <c r="AE3781">
        <f>IF(OR($B3781="",$U3781=""),"",$U3781&amp;" &amp; "&amp;IF(OR($AD3781="",$AD3781=0),"Util NA",$AD3781&amp;" Util"))</f>
        <v/>
      </c>
    </row>
    <row r="3782" ht="15.75" customHeight="1" s="42">
      <c r="A3782" s="41" t="n"/>
      <c r="G3782" s="38" t="n"/>
      <c r="H3782" s="38" t="n"/>
      <c r="I3782" s="38" t="n"/>
      <c r="J3782" s="38" t="n"/>
      <c r="K3782" s="38" t="n"/>
      <c r="L3782" s="38" t="n"/>
      <c r="N3782" s="36">
        <f>IF($B3782="","",IF($C3782="SUPERSTORE","Superstore","DH"))</f>
        <v/>
      </c>
      <c r="O3782" s="36">
        <f>IF($B3782="","",IFERROR(VLOOKUP($B3782,Mapping!$A:$C,2,0),"Not Mapped"))</f>
        <v/>
      </c>
      <c r="P3782" s="36">
        <f>IF($B3782="","",IFERROR(VLOOKUP($B3782,Mapping!$A:$C,3,0),"Not Mapped"))</f>
        <v/>
      </c>
      <c r="Q3782" s="36">
        <f>IF($B3782="","",IFERROR(VLOOKUP($O3782,Leaders!$A:$B,2,0),"Not Mapped"))</f>
        <v/>
      </c>
      <c r="R3782" s="36">
        <f>IF($B3782="","",IF(COUNTIF(Exclusions!$A:$A,$B3782)&gt;0,"Yes","No"))</f>
        <v/>
      </c>
      <c r="S3782" s="38">
        <f>IF($B3782="","",MIN(1,DAY($A3782)/IF($N3782="Superstore",Settings!$B$5,Settings!$B$4)))</f>
        <v/>
      </c>
      <c r="T3782" s="38">
        <f>IF(OR($B3782="",$G3782="",$S3782=0),"",$G3782/$S3782)</f>
        <v/>
      </c>
      <c r="U3782" s="36">
        <f>IF($T3782="","",IF($T3782&lt;Settings!$B$8,"Critical",IF($T3782&lt;Settings!$B$9,"Semi Critical","Non Critical")))</f>
        <v/>
      </c>
      <c r="V3782" s="28" t="n"/>
      <c r="Z3782">
        <f>IF($B3782="","",IFERROR(VLOOKUP($B3782,'Plan HC for CCA'!$A:$B,2,0),""))</f>
        <v/>
      </c>
      <c r="AA3782">
        <f>IF(OR($B3782="",$Z3782=""),"",IF(N($M3782)&lt;$Z3782,"Delta","No Delta"))</f>
        <v/>
      </c>
      <c r="AB3782">
        <f>IF(OR($B3782="",$Z3782=""),"",MAX(0,$Z3782-N($M3782)))</f>
        <v/>
      </c>
      <c r="AC3782" s="46">
        <f>IF($B3782="","",IFERROR(INDEX('CCA Util %'!$H:$H,MATCH($B3782,'CCA Util %'!$E:$E,0)),""))</f>
        <v/>
      </c>
      <c r="AD3782">
        <f>IF($B3782="","",IFERROR(INDEX('CCA Util %'!$G:$G,MATCH($B3782,'CCA Util %'!$E:$E,0)),""))</f>
        <v/>
      </c>
      <c r="AE3782">
        <f>IF(OR($B3782="",$U3782=""),"",$U3782&amp;" &amp; "&amp;IF(OR($AD3782="",$AD3782=0),"Util NA",$AD3782&amp;" Util"))</f>
        <v/>
      </c>
    </row>
    <row r="3783" ht="15.75" customHeight="1" s="42">
      <c r="A3783" s="41" t="n"/>
      <c r="G3783" s="38" t="n"/>
      <c r="H3783" s="38" t="n"/>
      <c r="I3783" s="38" t="n"/>
      <c r="J3783" s="38" t="n"/>
      <c r="K3783" s="38" t="n"/>
      <c r="L3783" s="38" t="n"/>
      <c r="N3783" s="36">
        <f>IF($B3783="","",IF($C3783="SUPERSTORE","Superstore","DH"))</f>
        <v/>
      </c>
      <c r="O3783" s="36">
        <f>IF($B3783="","",IFERROR(VLOOKUP($B3783,Mapping!$A:$C,2,0),"Not Mapped"))</f>
        <v/>
      </c>
      <c r="P3783" s="36">
        <f>IF($B3783="","",IFERROR(VLOOKUP($B3783,Mapping!$A:$C,3,0),"Not Mapped"))</f>
        <v/>
      </c>
      <c r="Q3783" s="36">
        <f>IF($B3783="","",IFERROR(VLOOKUP($O3783,Leaders!$A:$B,2,0),"Not Mapped"))</f>
        <v/>
      </c>
      <c r="R3783" s="36">
        <f>IF($B3783="","",IF(COUNTIF(Exclusions!$A:$A,$B3783)&gt;0,"Yes","No"))</f>
        <v/>
      </c>
      <c r="S3783" s="38">
        <f>IF($B3783="","",MIN(1,DAY($A3783)/IF($N3783="Superstore",Settings!$B$5,Settings!$B$4)))</f>
        <v/>
      </c>
      <c r="T3783" s="38">
        <f>IF(OR($B3783="",$G3783="",$S3783=0),"",$G3783/$S3783)</f>
        <v/>
      </c>
      <c r="U3783" s="36">
        <f>IF($T3783="","",IF($T3783&lt;Settings!$B$8,"Critical",IF($T3783&lt;Settings!$B$9,"Semi Critical","Non Critical")))</f>
        <v/>
      </c>
      <c r="V3783" s="28" t="n"/>
      <c r="Z3783">
        <f>IF($B3783="","",IFERROR(VLOOKUP($B3783,'Plan HC for CCA'!$A:$B,2,0),""))</f>
        <v/>
      </c>
      <c r="AA3783">
        <f>IF(OR($B3783="",$Z3783=""),"",IF(N($M3783)&lt;$Z3783,"Delta","No Delta"))</f>
        <v/>
      </c>
      <c r="AB3783">
        <f>IF(OR($B3783="",$Z3783=""),"",MAX(0,$Z3783-N($M3783)))</f>
        <v/>
      </c>
      <c r="AC3783" s="46">
        <f>IF($B3783="","",IFERROR(INDEX('CCA Util %'!$H:$H,MATCH($B3783,'CCA Util %'!$E:$E,0)),""))</f>
        <v/>
      </c>
      <c r="AD3783">
        <f>IF($B3783="","",IFERROR(INDEX('CCA Util %'!$G:$G,MATCH($B3783,'CCA Util %'!$E:$E,0)),""))</f>
        <v/>
      </c>
      <c r="AE3783">
        <f>IF(OR($B3783="",$U3783=""),"",$U3783&amp;" &amp; "&amp;IF(OR($AD3783="",$AD3783=0),"Util NA",$AD3783&amp;" Util"))</f>
        <v/>
      </c>
    </row>
    <row r="3784" ht="15.75" customHeight="1" s="42">
      <c r="A3784" s="41" t="n"/>
      <c r="G3784" s="38" t="n"/>
      <c r="H3784" s="38" t="n"/>
      <c r="I3784" s="38" t="n"/>
      <c r="J3784" s="38" t="n"/>
      <c r="K3784" s="38" t="n"/>
      <c r="L3784" s="38" t="n"/>
      <c r="N3784" s="36">
        <f>IF($B3784="","",IF($C3784="SUPERSTORE","Superstore","DH"))</f>
        <v/>
      </c>
      <c r="O3784" s="36">
        <f>IF($B3784="","",IFERROR(VLOOKUP($B3784,Mapping!$A:$C,2,0),"Not Mapped"))</f>
        <v/>
      </c>
      <c r="P3784" s="36">
        <f>IF($B3784="","",IFERROR(VLOOKUP($B3784,Mapping!$A:$C,3,0),"Not Mapped"))</f>
        <v/>
      </c>
      <c r="Q3784" s="36">
        <f>IF($B3784="","",IFERROR(VLOOKUP($O3784,Leaders!$A:$B,2,0),"Not Mapped"))</f>
        <v/>
      </c>
      <c r="R3784" s="36">
        <f>IF($B3784="","",IF(COUNTIF(Exclusions!$A:$A,$B3784)&gt;0,"Yes","No"))</f>
        <v/>
      </c>
      <c r="S3784" s="38">
        <f>IF($B3784="","",MIN(1,DAY($A3784)/IF($N3784="Superstore",Settings!$B$5,Settings!$B$4)))</f>
        <v/>
      </c>
      <c r="T3784" s="38">
        <f>IF(OR($B3784="",$G3784="",$S3784=0),"",$G3784/$S3784)</f>
        <v/>
      </c>
      <c r="U3784" s="36">
        <f>IF($T3784="","",IF($T3784&lt;Settings!$B$8,"Critical",IF($T3784&lt;Settings!$B$9,"Semi Critical","Non Critical")))</f>
        <v/>
      </c>
      <c r="V3784" s="28" t="n"/>
      <c r="Z3784">
        <f>IF($B3784="","",IFERROR(VLOOKUP($B3784,'Plan HC for CCA'!$A:$B,2,0),""))</f>
        <v/>
      </c>
      <c r="AA3784">
        <f>IF(OR($B3784="",$Z3784=""),"",IF(N($M3784)&lt;$Z3784,"Delta","No Delta"))</f>
        <v/>
      </c>
      <c r="AB3784">
        <f>IF(OR($B3784="",$Z3784=""),"",MAX(0,$Z3784-N($M3784)))</f>
        <v/>
      </c>
      <c r="AC3784" s="46">
        <f>IF($B3784="","",IFERROR(INDEX('CCA Util %'!$H:$H,MATCH($B3784,'CCA Util %'!$E:$E,0)),""))</f>
        <v/>
      </c>
      <c r="AD3784">
        <f>IF($B3784="","",IFERROR(INDEX('CCA Util %'!$G:$G,MATCH($B3784,'CCA Util %'!$E:$E,0)),""))</f>
        <v/>
      </c>
      <c r="AE3784">
        <f>IF(OR($B3784="",$U3784=""),"",$U3784&amp;" &amp; "&amp;IF(OR($AD3784="",$AD3784=0),"Util NA",$AD3784&amp;" Util"))</f>
        <v/>
      </c>
    </row>
    <row r="3785" ht="15.75" customHeight="1" s="42">
      <c r="A3785" s="41" t="n"/>
      <c r="G3785" s="38" t="n"/>
      <c r="H3785" s="38" t="n"/>
      <c r="I3785" s="38" t="n"/>
      <c r="J3785" s="38" t="n"/>
      <c r="K3785" s="38" t="n"/>
      <c r="L3785" s="38" t="n"/>
      <c r="N3785" s="36">
        <f>IF($B3785="","",IF($C3785="SUPERSTORE","Superstore","DH"))</f>
        <v/>
      </c>
      <c r="O3785" s="36">
        <f>IF($B3785="","",IFERROR(VLOOKUP($B3785,Mapping!$A:$C,2,0),"Not Mapped"))</f>
        <v/>
      </c>
      <c r="P3785" s="36">
        <f>IF($B3785="","",IFERROR(VLOOKUP($B3785,Mapping!$A:$C,3,0),"Not Mapped"))</f>
        <v/>
      </c>
      <c r="Q3785" s="36">
        <f>IF($B3785="","",IFERROR(VLOOKUP($O3785,Leaders!$A:$B,2,0),"Not Mapped"))</f>
        <v/>
      </c>
      <c r="R3785" s="36">
        <f>IF($B3785="","",IF(COUNTIF(Exclusions!$A:$A,$B3785)&gt;0,"Yes","No"))</f>
        <v/>
      </c>
      <c r="S3785" s="38">
        <f>IF($B3785="","",MIN(1,DAY($A3785)/IF($N3785="Superstore",Settings!$B$5,Settings!$B$4)))</f>
        <v/>
      </c>
      <c r="T3785" s="38">
        <f>IF(OR($B3785="",$G3785="",$S3785=0),"",$G3785/$S3785)</f>
        <v/>
      </c>
      <c r="U3785" s="36">
        <f>IF($T3785="","",IF($T3785&lt;Settings!$B$8,"Critical",IF($T3785&lt;Settings!$B$9,"Semi Critical","Non Critical")))</f>
        <v/>
      </c>
      <c r="V3785" s="28" t="n"/>
      <c r="Z3785">
        <f>IF($B3785="","",IFERROR(VLOOKUP($B3785,'Plan HC for CCA'!$A:$B,2,0),""))</f>
        <v/>
      </c>
      <c r="AA3785">
        <f>IF(OR($B3785="",$Z3785=""),"",IF(N($M3785)&lt;$Z3785,"Delta","No Delta"))</f>
        <v/>
      </c>
      <c r="AB3785">
        <f>IF(OR($B3785="",$Z3785=""),"",MAX(0,$Z3785-N($M3785)))</f>
        <v/>
      </c>
      <c r="AC3785" s="46">
        <f>IF($B3785="","",IFERROR(INDEX('CCA Util %'!$H:$H,MATCH($B3785,'CCA Util %'!$E:$E,0)),""))</f>
        <v/>
      </c>
      <c r="AD3785">
        <f>IF($B3785="","",IFERROR(INDEX('CCA Util %'!$G:$G,MATCH($B3785,'CCA Util %'!$E:$E,0)),""))</f>
        <v/>
      </c>
      <c r="AE3785">
        <f>IF(OR($B3785="",$U3785=""),"",$U3785&amp;" &amp; "&amp;IF(OR($AD3785="",$AD3785=0),"Util NA",$AD3785&amp;" Util"))</f>
        <v/>
      </c>
    </row>
    <row r="3786" ht="15.75" customHeight="1" s="42">
      <c r="A3786" s="41" t="n"/>
      <c r="G3786" s="38" t="n"/>
      <c r="H3786" s="38" t="n"/>
      <c r="I3786" s="38" t="n"/>
      <c r="J3786" s="38" t="n"/>
      <c r="K3786" s="38" t="n"/>
      <c r="L3786" s="38" t="n"/>
      <c r="N3786" s="36">
        <f>IF($B3786="","",IF($C3786="SUPERSTORE","Superstore","DH"))</f>
        <v/>
      </c>
      <c r="O3786" s="36">
        <f>IF($B3786="","",IFERROR(VLOOKUP($B3786,Mapping!$A:$C,2,0),"Not Mapped"))</f>
        <v/>
      </c>
      <c r="P3786" s="36">
        <f>IF($B3786="","",IFERROR(VLOOKUP($B3786,Mapping!$A:$C,3,0),"Not Mapped"))</f>
        <v/>
      </c>
      <c r="Q3786" s="36">
        <f>IF($B3786="","",IFERROR(VLOOKUP($O3786,Leaders!$A:$B,2,0),"Not Mapped"))</f>
        <v/>
      </c>
      <c r="R3786" s="36">
        <f>IF($B3786="","",IF(COUNTIF(Exclusions!$A:$A,$B3786)&gt;0,"Yes","No"))</f>
        <v/>
      </c>
      <c r="S3786" s="38">
        <f>IF($B3786="","",MIN(1,DAY($A3786)/IF($N3786="Superstore",Settings!$B$5,Settings!$B$4)))</f>
        <v/>
      </c>
      <c r="T3786" s="38">
        <f>IF(OR($B3786="",$G3786="",$S3786=0),"",$G3786/$S3786)</f>
        <v/>
      </c>
      <c r="U3786" s="36">
        <f>IF($T3786="","",IF($T3786&lt;Settings!$B$8,"Critical",IF($T3786&lt;Settings!$B$9,"Semi Critical","Non Critical")))</f>
        <v/>
      </c>
      <c r="V3786" s="28" t="n"/>
      <c r="Z3786">
        <f>IF($B3786="","",IFERROR(VLOOKUP($B3786,'Plan HC for CCA'!$A:$B,2,0),""))</f>
        <v/>
      </c>
      <c r="AA3786">
        <f>IF(OR($B3786="",$Z3786=""),"",IF(N($M3786)&lt;$Z3786,"Delta","No Delta"))</f>
        <v/>
      </c>
      <c r="AB3786">
        <f>IF(OR($B3786="",$Z3786=""),"",MAX(0,$Z3786-N($M3786)))</f>
        <v/>
      </c>
      <c r="AC3786" s="46">
        <f>IF($B3786="","",IFERROR(INDEX('CCA Util %'!$H:$H,MATCH($B3786,'CCA Util %'!$E:$E,0)),""))</f>
        <v/>
      </c>
      <c r="AD3786">
        <f>IF($B3786="","",IFERROR(INDEX('CCA Util %'!$G:$G,MATCH($B3786,'CCA Util %'!$E:$E,0)),""))</f>
        <v/>
      </c>
      <c r="AE3786">
        <f>IF(OR($B3786="",$U3786=""),"",$U3786&amp;" &amp; "&amp;IF(OR($AD3786="",$AD3786=0),"Util NA",$AD3786&amp;" Util"))</f>
        <v/>
      </c>
    </row>
    <row r="3787" ht="15.75" customHeight="1" s="42">
      <c r="A3787" s="41" t="n"/>
      <c r="G3787" s="38" t="n"/>
      <c r="H3787" s="38" t="n"/>
      <c r="I3787" s="38" t="n"/>
      <c r="J3787" s="38" t="n"/>
      <c r="K3787" s="38" t="n"/>
      <c r="L3787" s="38" t="n"/>
      <c r="N3787" s="36">
        <f>IF($B3787="","",IF($C3787="SUPERSTORE","Superstore","DH"))</f>
        <v/>
      </c>
      <c r="O3787" s="36">
        <f>IF($B3787="","",IFERROR(VLOOKUP($B3787,Mapping!$A:$C,2,0),"Not Mapped"))</f>
        <v/>
      </c>
      <c r="P3787" s="36">
        <f>IF($B3787="","",IFERROR(VLOOKUP($B3787,Mapping!$A:$C,3,0),"Not Mapped"))</f>
        <v/>
      </c>
      <c r="Q3787" s="36">
        <f>IF($B3787="","",IFERROR(VLOOKUP($O3787,Leaders!$A:$B,2,0),"Not Mapped"))</f>
        <v/>
      </c>
      <c r="R3787" s="36">
        <f>IF($B3787="","",IF(COUNTIF(Exclusions!$A:$A,$B3787)&gt;0,"Yes","No"))</f>
        <v/>
      </c>
      <c r="S3787" s="38">
        <f>IF($B3787="","",MIN(1,DAY($A3787)/IF($N3787="Superstore",Settings!$B$5,Settings!$B$4)))</f>
        <v/>
      </c>
      <c r="T3787" s="38">
        <f>IF(OR($B3787="",$G3787="",$S3787=0),"",$G3787/$S3787)</f>
        <v/>
      </c>
      <c r="U3787" s="36">
        <f>IF($T3787="","",IF($T3787&lt;Settings!$B$8,"Critical",IF($T3787&lt;Settings!$B$9,"Semi Critical","Non Critical")))</f>
        <v/>
      </c>
      <c r="V3787" s="28" t="n"/>
      <c r="Z3787">
        <f>IF($B3787="","",IFERROR(VLOOKUP($B3787,'Plan HC for CCA'!$A:$B,2,0),""))</f>
        <v/>
      </c>
      <c r="AA3787">
        <f>IF(OR($B3787="",$Z3787=""),"",IF(N($M3787)&lt;$Z3787,"Delta","No Delta"))</f>
        <v/>
      </c>
      <c r="AB3787">
        <f>IF(OR($B3787="",$Z3787=""),"",MAX(0,$Z3787-N($M3787)))</f>
        <v/>
      </c>
      <c r="AC3787" s="46">
        <f>IF($B3787="","",IFERROR(INDEX('CCA Util %'!$H:$H,MATCH($B3787,'CCA Util %'!$E:$E,0)),""))</f>
        <v/>
      </c>
      <c r="AD3787">
        <f>IF($B3787="","",IFERROR(INDEX('CCA Util %'!$G:$G,MATCH($B3787,'CCA Util %'!$E:$E,0)),""))</f>
        <v/>
      </c>
      <c r="AE3787">
        <f>IF(OR($B3787="",$U3787=""),"",$U3787&amp;" &amp; "&amp;IF(OR($AD3787="",$AD3787=0),"Util NA",$AD3787&amp;" Util"))</f>
        <v/>
      </c>
    </row>
    <row r="3788" ht="15.75" customHeight="1" s="42">
      <c r="A3788" s="41" t="n"/>
      <c r="G3788" s="38" t="n"/>
      <c r="H3788" s="38" t="n"/>
      <c r="I3788" s="38" t="n"/>
      <c r="J3788" s="38" t="n"/>
      <c r="K3788" s="38" t="n"/>
      <c r="L3788" s="38" t="n"/>
      <c r="N3788" s="36">
        <f>IF($B3788="","",IF($C3788="SUPERSTORE","Superstore","DH"))</f>
        <v/>
      </c>
      <c r="O3788" s="36">
        <f>IF($B3788="","",IFERROR(VLOOKUP($B3788,Mapping!$A:$C,2,0),"Not Mapped"))</f>
        <v/>
      </c>
      <c r="P3788" s="36">
        <f>IF($B3788="","",IFERROR(VLOOKUP($B3788,Mapping!$A:$C,3,0),"Not Mapped"))</f>
        <v/>
      </c>
      <c r="Q3788" s="36">
        <f>IF($B3788="","",IFERROR(VLOOKUP($O3788,Leaders!$A:$B,2,0),"Not Mapped"))</f>
        <v/>
      </c>
      <c r="R3788" s="36">
        <f>IF($B3788="","",IF(COUNTIF(Exclusions!$A:$A,$B3788)&gt;0,"Yes","No"))</f>
        <v/>
      </c>
      <c r="S3788" s="38">
        <f>IF($B3788="","",MIN(1,DAY($A3788)/IF($N3788="Superstore",Settings!$B$5,Settings!$B$4)))</f>
        <v/>
      </c>
      <c r="T3788" s="38">
        <f>IF(OR($B3788="",$G3788="",$S3788=0),"",$G3788/$S3788)</f>
        <v/>
      </c>
      <c r="U3788" s="36">
        <f>IF($T3788="","",IF($T3788&lt;Settings!$B$8,"Critical",IF($T3788&lt;Settings!$B$9,"Semi Critical","Non Critical")))</f>
        <v/>
      </c>
      <c r="V3788" s="28" t="n"/>
      <c r="Z3788">
        <f>IF($B3788="","",IFERROR(VLOOKUP($B3788,'Plan HC for CCA'!$A:$B,2,0),""))</f>
        <v/>
      </c>
      <c r="AA3788">
        <f>IF(OR($B3788="",$Z3788=""),"",IF(N($M3788)&lt;$Z3788,"Delta","No Delta"))</f>
        <v/>
      </c>
      <c r="AB3788">
        <f>IF(OR($B3788="",$Z3788=""),"",MAX(0,$Z3788-N($M3788)))</f>
        <v/>
      </c>
      <c r="AC3788" s="46">
        <f>IF($B3788="","",IFERROR(INDEX('CCA Util %'!$H:$H,MATCH($B3788,'CCA Util %'!$E:$E,0)),""))</f>
        <v/>
      </c>
      <c r="AD3788">
        <f>IF($B3788="","",IFERROR(INDEX('CCA Util %'!$G:$G,MATCH($B3788,'CCA Util %'!$E:$E,0)),""))</f>
        <v/>
      </c>
      <c r="AE3788">
        <f>IF(OR($B3788="",$U3788=""),"",$U3788&amp;" &amp; "&amp;IF(OR($AD3788="",$AD3788=0),"Util NA",$AD3788&amp;" Util"))</f>
        <v/>
      </c>
    </row>
    <row r="3789" ht="15.75" customHeight="1" s="42">
      <c r="A3789" s="41" t="n"/>
      <c r="G3789" s="38" t="n"/>
      <c r="H3789" s="38" t="n"/>
      <c r="I3789" s="38" t="n"/>
      <c r="J3789" s="38" t="n"/>
      <c r="K3789" s="38" t="n"/>
      <c r="L3789" s="38" t="n"/>
      <c r="N3789" s="36">
        <f>IF($B3789="","",IF($C3789="SUPERSTORE","Superstore","DH"))</f>
        <v/>
      </c>
      <c r="O3789" s="36">
        <f>IF($B3789="","",IFERROR(VLOOKUP($B3789,Mapping!$A:$C,2,0),"Not Mapped"))</f>
        <v/>
      </c>
      <c r="P3789" s="36">
        <f>IF($B3789="","",IFERROR(VLOOKUP($B3789,Mapping!$A:$C,3,0),"Not Mapped"))</f>
        <v/>
      </c>
      <c r="Q3789" s="36">
        <f>IF($B3789="","",IFERROR(VLOOKUP($O3789,Leaders!$A:$B,2,0),"Not Mapped"))</f>
        <v/>
      </c>
      <c r="R3789" s="36">
        <f>IF($B3789="","",IF(COUNTIF(Exclusions!$A:$A,$B3789)&gt;0,"Yes","No"))</f>
        <v/>
      </c>
      <c r="S3789" s="38">
        <f>IF($B3789="","",MIN(1,DAY($A3789)/IF($N3789="Superstore",Settings!$B$5,Settings!$B$4)))</f>
        <v/>
      </c>
      <c r="T3789" s="38">
        <f>IF(OR($B3789="",$G3789="",$S3789=0),"",$G3789/$S3789)</f>
        <v/>
      </c>
      <c r="U3789" s="36">
        <f>IF($T3789="","",IF($T3789&lt;Settings!$B$8,"Critical",IF($T3789&lt;Settings!$B$9,"Semi Critical","Non Critical")))</f>
        <v/>
      </c>
      <c r="V3789" s="28" t="n"/>
      <c r="Z3789">
        <f>IF($B3789="","",IFERROR(VLOOKUP($B3789,'Plan HC for CCA'!$A:$B,2,0),""))</f>
        <v/>
      </c>
      <c r="AA3789">
        <f>IF(OR($B3789="",$Z3789=""),"",IF(N($M3789)&lt;$Z3789,"Delta","No Delta"))</f>
        <v/>
      </c>
      <c r="AB3789">
        <f>IF(OR($B3789="",$Z3789=""),"",MAX(0,$Z3789-N($M3789)))</f>
        <v/>
      </c>
      <c r="AC3789" s="46">
        <f>IF($B3789="","",IFERROR(INDEX('CCA Util %'!$H:$H,MATCH($B3789,'CCA Util %'!$E:$E,0)),""))</f>
        <v/>
      </c>
      <c r="AD3789">
        <f>IF($B3789="","",IFERROR(INDEX('CCA Util %'!$G:$G,MATCH($B3789,'CCA Util %'!$E:$E,0)),""))</f>
        <v/>
      </c>
      <c r="AE3789">
        <f>IF(OR($B3789="",$U3789=""),"",$U3789&amp;" &amp; "&amp;IF(OR($AD3789="",$AD3789=0),"Util NA",$AD3789&amp;" Util"))</f>
        <v/>
      </c>
    </row>
    <row r="3790" ht="15.75" customHeight="1" s="42">
      <c r="A3790" s="41" t="n"/>
      <c r="G3790" s="38" t="n"/>
      <c r="H3790" s="38" t="n"/>
      <c r="I3790" s="38" t="n"/>
      <c r="J3790" s="38" t="n"/>
      <c r="K3790" s="38" t="n"/>
      <c r="L3790" s="38" t="n"/>
      <c r="N3790" s="36">
        <f>IF($B3790="","",IF($C3790="SUPERSTORE","Superstore","DH"))</f>
        <v/>
      </c>
      <c r="O3790" s="36">
        <f>IF($B3790="","",IFERROR(VLOOKUP($B3790,Mapping!$A:$C,2,0),"Not Mapped"))</f>
        <v/>
      </c>
      <c r="P3790" s="36">
        <f>IF($B3790="","",IFERROR(VLOOKUP($B3790,Mapping!$A:$C,3,0),"Not Mapped"))</f>
        <v/>
      </c>
      <c r="Q3790" s="36">
        <f>IF($B3790="","",IFERROR(VLOOKUP($O3790,Leaders!$A:$B,2,0),"Not Mapped"))</f>
        <v/>
      </c>
      <c r="R3790" s="36">
        <f>IF($B3790="","",IF(COUNTIF(Exclusions!$A:$A,$B3790)&gt;0,"Yes","No"))</f>
        <v/>
      </c>
      <c r="S3790" s="38">
        <f>IF($B3790="","",MIN(1,DAY($A3790)/IF($N3790="Superstore",Settings!$B$5,Settings!$B$4)))</f>
        <v/>
      </c>
      <c r="T3790" s="38">
        <f>IF(OR($B3790="",$G3790="",$S3790=0),"",$G3790/$S3790)</f>
        <v/>
      </c>
      <c r="U3790" s="36">
        <f>IF($T3790="","",IF($T3790&lt;Settings!$B$8,"Critical",IF($T3790&lt;Settings!$B$9,"Semi Critical","Non Critical")))</f>
        <v/>
      </c>
      <c r="V3790" s="28" t="n"/>
      <c r="Z3790">
        <f>IF($B3790="","",IFERROR(VLOOKUP($B3790,'Plan HC for CCA'!$A:$B,2,0),""))</f>
        <v/>
      </c>
      <c r="AA3790">
        <f>IF(OR($B3790="",$Z3790=""),"",IF(N($M3790)&lt;$Z3790,"Delta","No Delta"))</f>
        <v/>
      </c>
      <c r="AB3790">
        <f>IF(OR($B3790="",$Z3790=""),"",MAX(0,$Z3790-N($M3790)))</f>
        <v/>
      </c>
      <c r="AC3790" s="46">
        <f>IF($B3790="","",IFERROR(INDEX('CCA Util %'!$H:$H,MATCH($B3790,'CCA Util %'!$E:$E,0)),""))</f>
        <v/>
      </c>
      <c r="AD3790">
        <f>IF($B3790="","",IFERROR(INDEX('CCA Util %'!$G:$G,MATCH($B3790,'CCA Util %'!$E:$E,0)),""))</f>
        <v/>
      </c>
      <c r="AE3790">
        <f>IF(OR($B3790="",$U3790=""),"",$U3790&amp;" &amp; "&amp;IF(OR($AD3790="",$AD3790=0),"Util NA",$AD3790&amp;" Util"))</f>
        <v/>
      </c>
    </row>
    <row r="3791" ht="15.75" customHeight="1" s="42">
      <c r="A3791" s="41" t="n"/>
      <c r="G3791" s="38" t="n"/>
      <c r="H3791" s="38" t="n"/>
      <c r="I3791" s="38" t="n"/>
      <c r="J3791" s="38" t="n"/>
      <c r="K3791" s="38" t="n"/>
      <c r="L3791" s="38" t="n"/>
      <c r="N3791" s="36">
        <f>IF($B3791="","",IF($C3791="SUPERSTORE","Superstore","DH"))</f>
        <v/>
      </c>
      <c r="O3791" s="36">
        <f>IF($B3791="","",IFERROR(VLOOKUP($B3791,Mapping!$A:$C,2,0),"Not Mapped"))</f>
        <v/>
      </c>
      <c r="P3791" s="36">
        <f>IF($B3791="","",IFERROR(VLOOKUP($B3791,Mapping!$A:$C,3,0),"Not Mapped"))</f>
        <v/>
      </c>
      <c r="Q3791" s="36">
        <f>IF($B3791="","",IFERROR(VLOOKUP($O3791,Leaders!$A:$B,2,0),"Not Mapped"))</f>
        <v/>
      </c>
      <c r="R3791" s="36">
        <f>IF($B3791="","",IF(COUNTIF(Exclusions!$A:$A,$B3791)&gt;0,"Yes","No"))</f>
        <v/>
      </c>
      <c r="S3791" s="38">
        <f>IF($B3791="","",MIN(1,DAY($A3791)/IF($N3791="Superstore",Settings!$B$5,Settings!$B$4)))</f>
        <v/>
      </c>
      <c r="T3791" s="38">
        <f>IF(OR($B3791="",$G3791="",$S3791=0),"",$G3791/$S3791)</f>
        <v/>
      </c>
      <c r="U3791" s="36">
        <f>IF($T3791="","",IF($T3791&lt;Settings!$B$8,"Critical",IF($T3791&lt;Settings!$B$9,"Semi Critical","Non Critical")))</f>
        <v/>
      </c>
      <c r="V3791" s="28" t="n"/>
      <c r="Z3791">
        <f>IF($B3791="","",IFERROR(VLOOKUP($B3791,'Plan HC for CCA'!$A:$B,2,0),""))</f>
        <v/>
      </c>
      <c r="AA3791">
        <f>IF(OR($B3791="",$Z3791=""),"",IF(N($M3791)&lt;$Z3791,"Delta","No Delta"))</f>
        <v/>
      </c>
      <c r="AB3791">
        <f>IF(OR($B3791="",$Z3791=""),"",MAX(0,$Z3791-N($M3791)))</f>
        <v/>
      </c>
      <c r="AC3791" s="46">
        <f>IF($B3791="","",IFERROR(INDEX('CCA Util %'!$H:$H,MATCH($B3791,'CCA Util %'!$E:$E,0)),""))</f>
        <v/>
      </c>
      <c r="AD3791">
        <f>IF($B3791="","",IFERROR(INDEX('CCA Util %'!$G:$G,MATCH($B3791,'CCA Util %'!$E:$E,0)),""))</f>
        <v/>
      </c>
      <c r="AE3791">
        <f>IF(OR($B3791="",$U3791=""),"",$U3791&amp;" &amp; "&amp;IF(OR($AD3791="",$AD3791=0),"Util NA",$AD3791&amp;" Util"))</f>
        <v/>
      </c>
    </row>
    <row r="3792" ht="15.75" customHeight="1" s="42">
      <c r="A3792" s="41" t="n"/>
      <c r="G3792" s="38" t="n"/>
      <c r="H3792" s="38" t="n"/>
      <c r="I3792" s="38" t="n"/>
      <c r="J3792" s="38" t="n"/>
      <c r="K3792" s="38" t="n"/>
      <c r="L3792" s="38" t="n"/>
      <c r="N3792" s="36">
        <f>IF($B3792="","",IF($C3792="SUPERSTORE","Superstore","DH"))</f>
        <v/>
      </c>
      <c r="O3792" s="36">
        <f>IF($B3792="","",IFERROR(VLOOKUP($B3792,Mapping!$A:$C,2,0),"Not Mapped"))</f>
        <v/>
      </c>
      <c r="P3792" s="36">
        <f>IF($B3792="","",IFERROR(VLOOKUP($B3792,Mapping!$A:$C,3,0),"Not Mapped"))</f>
        <v/>
      </c>
      <c r="Q3792" s="36">
        <f>IF($B3792="","",IFERROR(VLOOKUP($O3792,Leaders!$A:$B,2,0),"Not Mapped"))</f>
        <v/>
      </c>
      <c r="R3792" s="36">
        <f>IF($B3792="","",IF(COUNTIF(Exclusions!$A:$A,$B3792)&gt;0,"Yes","No"))</f>
        <v/>
      </c>
      <c r="S3792" s="38">
        <f>IF($B3792="","",MIN(1,DAY($A3792)/IF($N3792="Superstore",Settings!$B$5,Settings!$B$4)))</f>
        <v/>
      </c>
      <c r="T3792" s="38">
        <f>IF(OR($B3792="",$G3792="",$S3792=0),"",$G3792/$S3792)</f>
        <v/>
      </c>
      <c r="U3792" s="36">
        <f>IF($T3792="","",IF($T3792&lt;Settings!$B$8,"Critical",IF($T3792&lt;Settings!$B$9,"Semi Critical","Non Critical")))</f>
        <v/>
      </c>
      <c r="V3792" s="28" t="n"/>
      <c r="Z3792">
        <f>IF($B3792="","",IFERROR(VLOOKUP($B3792,'Plan HC for CCA'!$A:$B,2,0),""))</f>
        <v/>
      </c>
      <c r="AA3792">
        <f>IF(OR($B3792="",$Z3792=""),"",IF(N($M3792)&lt;$Z3792,"Delta","No Delta"))</f>
        <v/>
      </c>
      <c r="AB3792">
        <f>IF(OR($B3792="",$Z3792=""),"",MAX(0,$Z3792-N($M3792)))</f>
        <v/>
      </c>
      <c r="AC3792" s="46">
        <f>IF($B3792="","",IFERROR(INDEX('CCA Util %'!$H:$H,MATCH($B3792,'CCA Util %'!$E:$E,0)),""))</f>
        <v/>
      </c>
      <c r="AD3792">
        <f>IF($B3792="","",IFERROR(INDEX('CCA Util %'!$G:$G,MATCH($B3792,'CCA Util %'!$E:$E,0)),""))</f>
        <v/>
      </c>
      <c r="AE3792">
        <f>IF(OR($B3792="",$U3792=""),"",$U3792&amp;" &amp; "&amp;IF(OR($AD3792="",$AD3792=0),"Util NA",$AD3792&amp;" Util"))</f>
        <v/>
      </c>
    </row>
    <row r="3793" ht="15.75" customHeight="1" s="42">
      <c r="A3793" s="41" t="n"/>
      <c r="G3793" s="38" t="n"/>
      <c r="H3793" s="38" t="n"/>
      <c r="I3793" s="38" t="n"/>
      <c r="J3793" s="38" t="n"/>
      <c r="K3793" s="38" t="n"/>
      <c r="L3793" s="38" t="n"/>
      <c r="N3793" s="36">
        <f>IF($B3793="","",IF($C3793="SUPERSTORE","Superstore","DH"))</f>
        <v/>
      </c>
      <c r="O3793" s="36">
        <f>IF($B3793="","",IFERROR(VLOOKUP($B3793,Mapping!$A:$C,2,0),"Not Mapped"))</f>
        <v/>
      </c>
      <c r="P3793" s="36">
        <f>IF($B3793="","",IFERROR(VLOOKUP($B3793,Mapping!$A:$C,3,0),"Not Mapped"))</f>
        <v/>
      </c>
      <c r="Q3793" s="36">
        <f>IF($B3793="","",IFERROR(VLOOKUP($O3793,Leaders!$A:$B,2,0),"Not Mapped"))</f>
        <v/>
      </c>
      <c r="R3793" s="36">
        <f>IF($B3793="","",IF(COUNTIF(Exclusions!$A:$A,$B3793)&gt;0,"Yes","No"))</f>
        <v/>
      </c>
      <c r="S3793" s="38">
        <f>IF($B3793="","",MIN(1,DAY($A3793)/IF($N3793="Superstore",Settings!$B$5,Settings!$B$4)))</f>
        <v/>
      </c>
      <c r="T3793" s="38">
        <f>IF(OR($B3793="",$G3793="",$S3793=0),"",$G3793/$S3793)</f>
        <v/>
      </c>
      <c r="U3793" s="36">
        <f>IF($T3793="","",IF($T3793&lt;Settings!$B$8,"Critical",IF($T3793&lt;Settings!$B$9,"Semi Critical","Non Critical")))</f>
        <v/>
      </c>
      <c r="V3793" s="28" t="n"/>
      <c r="Z3793">
        <f>IF($B3793="","",IFERROR(VLOOKUP($B3793,'Plan HC for CCA'!$A:$B,2,0),""))</f>
        <v/>
      </c>
      <c r="AA3793">
        <f>IF(OR($B3793="",$Z3793=""),"",IF(N($M3793)&lt;$Z3793,"Delta","No Delta"))</f>
        <v/>
      </c>
      <c r="AB3793">
        <f>IF(OR($B3793="",$Z3793=""),"",MAX(0,$Z3793-N($M3793)))</f>
        <v/>
      </c>
      <c r="AC3793" s="46">
        <f>IF($B3793="","",IFERROR(INDEX('CCA Util %'!$H:$H,MATCH($B3793,'CCA Util %'!$E:$E,0)),""))</f>
        <v/>
      </c>
      <c r="AD3793">
        <f>IF($B3793="","",IFERROR(INDEX('CCA Util %'!$G:$G,MATCH($B3793,'CCA Util %'!$E:$E,0)),""))</f>
        <v/>
      </c>
      <c r="AE3793">
        <f>IF(OR($B3793="",$U3793=""),"",$U3793&amp;" &amp; "&amp;IF(OR($AD3793="",$AD3793=0),"Util NA",$AD3793&amp;" Util"))</f>
        <v/>
      </c>
    </row>
    <row r="3794" ht="15.75" customHeight="1" s="42">
      <c r="A3794" s="41" t="n"/>
      <c r="G3794" s="38" t="n"/>
      <c r="H3794" s="38" t="n"/>
      <c r="I3794" s="38" t="n"/>
      <c r="J3794" s="38" t="n"/>
      <c r="K3794" s="38" t="n"/>
      <c r="L3794" s="38" t="n"/>
      <c r="N3794" s="36">
        <f>IF($B3794="","",IF($C3794="SUPERSTORE","Superstore","DH"))</f>
        <v/>
      </c>
      <c r="O3794" s="36">
        <f>IF($B3794="","",IFERROR(VLOOKUP($B3794,Mapping!$A:$C,2,0),"Not Mapped"))</f>
        <v/>
      </c>
      <c r="P3794" s="36">
        <f>IF($B3794="","",IFERROR(VLOOKUP($B3794,Mapping!$A:$C,3,0),"Not Mapped"))</f>
        <v/>
      </c>
      <c r="Q3794" s="36">
        <f>IF($B3794="","",IFERROR(VLOOKUP($O3794,Leaders!$A:$B,2,0),"Not Mapped"))</f>
        <v/>
      </c>
      <c r="R3794" s="36">
        <f>IF($B3794="","",IF(COUNTIF(Exclusions!$A:$A,$B3794)&gt;0,"Yes","No"))</f>
        <v/>
      </c>
      <c r="S3794" s="38">
        <f>IF($B3794="","",MIN(1,DAY($A3794)/IF($N3794="Superstore",Settings!$B$5,Settings!$B$4)))</f>
        <v/>
      </c>
      <c r="T3794" s="38">
        <f>IF(OR($B3794="",$G3794="",$S3794=0),"",$G3794/$S3794)</f>
        <v/>
      </c>
      <c r="U3794" s="36">
        <f>IF($T3794="","",IF($T3794&lt;Settings!$B$8,"Critical",IF($T3794&lt;Settings!$B$9,"Semi Critical","Non Critical")))</f>
        <v/>
      </c>
      <c r="V3794" s="28" t="n"/>
      <c r="Z3794">
        <f>IF($B3794="","",IFERROR(VLOOKUP($B3794,'Plan HC for CCA'!$A:$B,2,0),""))</f>
        <v/>
      </c>
      <c r="AA3794">
        <f>IF(OR($B3794="",$Z3794=""),"",IF(N($M3794)&lt;$Z3794,"Delta","No Delta"))</f>
        <v/>
      </c>
      <c r="AB3794">
        <f>IF(OR($B3794="",$Z3794=""),"",MAX(0,$Z3794-N($M3794)))</f>
        <v/>
      </c>
      <c r="AC3794" s="46">
        <f>IF($B3794="","",IFERROR(INDEX('CCA Util %'!$H:$H,MATCH($B3794,'CCA Util %'!$E:$E,0)),""))</f>
        <v/>
      </c>
      <c r="AD3794">
        <f>IF($B3794="","",IFERROR(INDEX('CCA Util %'!$G:$G,MATCH($B3794,'CCA Util %'!$E:$E,0)),""))</f>
        <v/>
      </c>
      <c r="AE3794">
        <f>IF(OR($B3794="",$U3794=""),"",$U3794&amp;" &amp; "&amp;IF(OR($AD3794="",$AD3794=0),"Util NA",$AD3794&amp;" Util"))</f>
        <v/>
      </c>
    </row>
    <row r="3795" ht="15.75" customHeight="1" s="42">
      <c r="A3795" s="41" t="n"/>
      <c r="G3795" s="38" t="n"/>
      <c r="H3795" s="38" t="n"/>
      <c r="I3795" s="38" t="n"/>
      <c r="J3795" s="38" t="n"/>
      <c r="K3795" s="38" t="n"/>
      <c r="L3795" s="38" t="n"/>
      <c r="N3795" s="36">
        <f>IF($B3795="","",IF($C3795="SUPERSTORE","Superstore","DH"))</f>
        <v/>
      </c>
      <c r="O3795" s="36">
        <f>IF($B3795="","",IFERROR(VLOOKUP($B3795,Mapping!$A:$C,2,0),"Not Mapped"))</f>
        <v/>
      </c>
      <c r="P3795" s="36">
        <f>IF($B3795="","",IFERROR(VLOOKUP($B3795,Mapping!$A:$C,3,0),"Not Mapped"))</f>
        <v/>
      </c>
      <c r="Q3795" s="36">
        <f>IF($B3795="","",IFERROR(VLOOKUP($O3795,Leaders!$A:$B,2,0),"Not Mapped"))</f>
        <v/>
      </c>
      <c r="R3795" s="36">
        <f>IF($B3795="","",IF(COUNTIF(Exclusions!$A:$A,$B3795)&gt;0,"Yes","No"))</f>
        <v/>
      </c>
      <c r="S3795" s="38">
        <f>IF($B3795="","",MIN(1,DAY($A3795)/IF($N3795="Superstore",Settings!$B$5,Settings!$B$4)))</f>
        <v/>
      </c>
      <c r="T3795" s="38">
        <f>IF(OR($B3795="",$G3795="",$S3795=0),"",$G3795/$S3795)</f>
        <v/>
      </c>
      <c r="U3795" s="36">
        <f>IF($T3795="","",IF($T3795&lt;Settings!$B$8,"Critical",IF($T3795&lt;Settings!$B$9,"Semi Critical","Non Critical")))</f>
        <v/>
      </c>
      <c r="V3795" s="28" t="n"/>
      <c r="Z3795">
        <f>IF($B3795="","",IFERROR(VLOOKUP($B3795,'Plan HC for CCA'!$A:$B,2,0),""))</f>
        <v/>
      </c>
      <c r="AA3795">
        <f>IF(OR($B3795="",$Z3795=""),"",IF(N($M3795)&lt;$Z3795,"Delta","No Delta"))</f>
        <v/>
      </c>
      <c r="AB3795">
        <f>IF(OR($B3795="",$Z3795=""),"",MAX(0,$Z3795-N($M3795)))</f>
        <v/>
      </c>
      <c r="AC3795" s="46">
        <f>IF($B3795="","",IFERROR(INDEX('CCA Util %'!$H:$H,MATCH($B3795,'CCA Util %'!$E:$E,0)),""))</f>
        <v/>
      </c>
      <c r="AD3795">
        <f>IF($B3795="","",IFERROR(INDEX('CCA Util %'!$G:$G,MATCH($B3795,'CCA Util %'!$E:$E,0)),""))</f>
        <v/>
      </c>
      <c r="AE3795">
        <f>IF(OR($B3795="",$U3795=""),"",$U3795&amp;" &amp; "&amp;IF(OR($AD3795="",$AD3795=0),"Util NA",$AD3795&amp;" Util"))</f>
        <v/>
      </c>
    </row>
    <row r="3796" ht="15.75" customHeight="1" s="42">
      <c r="A3796" s="41" t="n"/>
      <c r="G3796" s="38" t="n"/>
      <c r="H3796" s="38" t="n"/>
      <c r="I3796" s="38" t="n"/>
      <c r="J3796" s="38" t="n"/>
      <c r="K3796" s="38" t="n"/>
      <c r="L3796" s="38" t="n"/>
      <c r="N3796" s="36">
        <f>IF($B3796="","",IF($C3796="SUPERSTORE","Superstore","DH"))</f>
        <v/>
      </c>
      <c r="O3796" s="36">
        <f>IF($B3796="","",IFERROR(VLOOKUP($B3796,Mapping!$A:$C,2,0),"Not Mapped"))</f>
        <v/>
      </c>
      <c r="P3796" s="36">
        <f>IF($B3796="","",IFERROR(VLOOKUP($B3796,Mapping!$A:$C,3,0),"Not Mapped"))</f>
        <v/>
      </c>
      <c r="Q3796" s="36">
        <f>IF($B3796="","",IFERROR(VLOOKUP($O3796,Leaders!$A:$B,2,0),"Not Mapped"))</f>
        <v/>
      </c>
      <c r="R3796" s="36">
        <f>IF($B3796="","",IF(COUNTIF(Exclusions!$A:$A,$B3796)&gt;0,"Yes","No"))</f>
        <v/>
      </c>
      <c r="S3796" s="38">
        <f>IF($B3796="","",MIN(1,DAY($A3796)/IF($N3796="Superstore",Settings!$B$5,Settings!$B$4)))</f>
        <v/>
      </c>
      <c r="T3796" s="38">
        <f>IF(OR($B3796="",$G3796="",$S3796=0),"",$G3796/$S3796)</f>
        <v/>
      </c>
      <c r="U3796" s="36">
        <f>IF($T3796="","",IF($T3796&lt;Settings!$B$8,"Critical",IF($T3796&lt;Settings!$B$9,"Semi Critical","Non Critical")))</f>
        <v/>
      </c>
      <c r="V3796" s="28" t="n"/>
      <c r="Z3796">
        <f>IF($B3796="","",IFERROR(VLOOKUP($B3796,'Plan HC for CCA'!$A:$B,2,0),""))</f>
        <v/>
      </c>
      <c r="AA3796">
        <f>IF(OR($B3796="",$Z3796=""),"",IF(N($M3796)&lt;$Z3796,"Delta","No Delta"))</f>
        <v/>
      </c>
      <c r="AB3796">
        <f>IF(OR($B3796="",$Z3796=""),"",MAX(0,$Z3796-N($M3796)))</f>
        <v/>
      </c>
      <c r="AC3796" s="46">
        <f>IF($B3796="","",IFERROR(INDEX('CCA Util %'!$H:$H,MATCH($B3796,'CCA Util %'!$E:$E,0)),""))</f>
        <v/>
      </c>
      <c r="AD3796">
        <f>IF($B3796="","",IFERROR(INDEX('CCA Util %'!$G:$G,MATCH($B3796,'CCA Util %'!$E:$E,0)),""))</f>
        <v/>
      </c>
      <c r="AE3796">
        <f>IF(OR($B3796="",$U3796=""),"",$U3796&amp;" &amp; "&amp;IF(OR($AD3796="",$AD3796=0),"Util NA",$AD3796&amp;" Util"))</f>
        <v/>
      </c>
    </row>
    <row r="3797" ht="15.75" customHeight="1" s="42">
      <c r="A3797" s="41" t="n"/>
      <c r="G3797" s="38" t="n"/>
      <c r="H3797" s="38" t="n"/>
      <c r="I3797" s="38" t="n"/>
      <c r="J3797" s="38" t="n"/>
      <c r="K3797" s="38" t="n"/>
      <c r="L3797" s="38" t="n"/>
      <c r="N3797" s="36">
        <f>IF($B3797="","",IF($C3797="SUPERSTORE","Superstore","DH"))</f>
        <v/>
      </c>
      <c r="O3797" s="36">
        <f>IF($B3797="","",IFERROR(VLOOKUP($B3797,Mapping!$A:$C,2,0),"Not Mapped"))</f>
        <v/>
      </c>
      <c r="P3797" s="36">
        <f>IF($B3797="","",IFERROR(VLOOKUP($B3797,Mapping!$A:$C,3,0),"Not Mapped"))</f>
        <v/>
      </c>
      <c r="Q3797" s="36">
        <f>IF($B3797="","",IFERROR(VLOOKUP($O3797,Leaders!$A:$B,2,0),"Not Mapped"))</f>
        <v/>
      </c>
      <c r="R3797" s="36">
        <f>IF($B3797="","",IF(COUNTIF(Exclusions!$A:$A,$B3797)&gt;0,"Yes","No"))</f>
        <v/>
      </c>
      <c r="S3797" s="38">
        <f>IF($B3797="","",MIN(1,DAY($A3797)/IF($N3797="Superstore",Settings!$B$5,Settings!$B$4)))</f>
        <v/>
      </c>
      <c r="T3797" s="38">
        <f>IF(OR($B3797="",$G3797="",$S3797=0),"",$G3797/$S3797)</f>
        <v/>
      </c>
      <c r="U3797" s="36">
        <f>IF($T3797="","",IF($T3797&lt;Settings!$B$8,"Critical",IF($T3797&lt;Settings!$B$9,"Semi Critical","Non Critical")))</f>
        <v/>
      </c>
      <c r="V3797" s="28" t="n"/>
      <c r="Z3797">
        <f>IF($B3797="","",IFERROR(VLOOKUP($B3797,'Plan HC for CCA'!$A:$B,2,0),""))</f>
        <v/>
      </c>
      <c r="AA3797">
        <f>IF(OR($B3797="",$Z3797=""),"",IF(N($M3797)&lt;$Z3797,"Delta","No Delta"))</f>
        <v/>
      </c>
      <c r="AB3797">
        <f>IF(OR($B3797="",$Z3797=""),"",MAX(0,$Z3797-N($M3797)))</f>
        <v/>
      </c>
      <c r="AC3797" s="46">
        <f>IF($B3797="","",IFERROR(INDEX('CCA Util %'!$H:$H,MATCH($B3797,'CCA Util %'!$E:$E,0)),""))</f>
        <v/>
      </c>
      <c r="AD3797">
        <f>IF($B3797="","",IFERROR(INDEX('CCA Util %'!$G:$G,MATCH($B3797,'CCA Util %'!$E:$E,0)),""))</f>
        <v/>
      </c>
      <c r="AE3797">
        <f>IF(OR($B3797="",$U3797=""),"",$U3797&amp;" &amp; "&amp;IF(OR($AD3797="",$AD3797=0),"Util NA",$AD3797&amp;" Util"))</f>
        <v/>
      </c>
    </row>
    <row r="3798" ht="15.75" customHeight="1" s="42">
      <c r="A3798" s="41" t="n"/>
      <c r="G3798" s="38" t="n"/>
      <c r="H3798" s="38" t="n"/>
      <c r="I3798" s="38" t="n"/>
      <c r="J3798" s="38" t="n"/>
      <c r="K3798" s="38" t="n"/>
      <c r="L3798" s="38" t="n"/>
      <c r="N3798" s="36">
        <f>IF($B3798="","",IF($C3798="SUPERSTORE","Superstore","DH"))</f>
        <v/>
      </c>
      <c r="O3798" s="36">
        <f>IF($B3798="","",IFERROR(VLOOKUP($B3798,Mapping!$A:$C,2,0),"Not Mapped"))</f>
        <v/>
      </c>
      <c r="P3798" s="36">
        <f>IF($B3798="","",IFERROR(VLOOKUP($B3798,Mapping!$A:$C,3,0),"Not Mapped"))</f>
        <v/>
      </c>
      <c r="Q3798" s="36">
        <f>IF($B3798="","",IFERROR(VLOOKUP($O3798,Leaders!$A:$B,2,0),"Not Mapped"))</f>
        <v/>
      </c>
      <c r="R3798" s="36">
        <f>IF($B3798="","",IF(COUNTIF(Exclusions!$A:$A,$B3798)&gt;0,"Yes","No"))</f>
        <v/>
      </c>
      <c r="S3798" s="38">
        <f>IF($B3798="","",MIN(1,DAY($A3798)/IF($N3798="Superstore",Settings!$B$5,Settings!$B$4)))</f>
        <v/>
      </c>
      <c r="T3798" s="38">
        <f>IF(OR($B3798="",$G3798="",$S3798=0),"",$G3798/$S3798)</f>
        <v/>
      </c>
      <c r="U3798" s="36">
        <f>IF($T3798="","",IF($T3798&lt;Settings!$B$8,"Critical",IF($T3798&lt;Settings!$B$9,"Semi Critical","Non Critical")))</f>
        <v/>
      </c>
      <c r="V3798" s="28" t="n"/>
      <c r="Z3798">
        <f>IF($B3798="","",IFERROR(VLOOKUP($B3798,'Plan HC for CCA'!$A:$B,2,0),""))</f>
        <v/>
      </c>
      <c r="AA3798">
        <f>IF(OR($B3798="",$Z3798=""),"",IF(N($M3798)&lt;$Z3798,"Delta","No Delta"))</f>
        <v/>
      </c>
      <c r="AB3798">
        <f>IF(OR($B3798="",$Z3798=""),"",MAX(0,$Z3798-N($M3798)))</f>
        <v/>
      </c>
      <c r="AC3798" s="46">
        <f>IF($B3798="","",IFERROR(INDEX('CCA Util %'!$H:$H,MATCH($B3798,'CCA Util %'!$E:$E,0)),""))</f>
        <v/>
      </c>
      <c r="AD3798">
        <f>IF($B3798="","",IFERROR(INDEX('CCA Util %'!$G:$G,MATCH($B3798,'CCA Util %'!$E:$E,0)),""))</f>
        <v/>
      </c>
      <c r="AE3798">
        <f>IF(OR($B3798="",$U3798=""),"",$U3798&amp;" &amp; "&amp;IF(OR($AD3798="",$AD3798=0),"Util NA",$AD3798&amp;" Util"))</f>
        <v/>
      </c>
    </row>
    <row r="3799" ht="15.75" customHeight="1" s="42">
      <c r="A3799" s="41" t="n"/>
      <c r="G3799" s="38" t="n"/>
      <c r="H3799" s="38" t="n"/>
      <c r="I3799" s="38" t="n"/>
      <c r="J3799" s="38" t="n"/>
      <c r="K3799" s="38" t="n"/>
      <c r="L3799" s="38" t="n"/>
      <c r="N3799" s="36">
        <f>IF($B3799="","",IF($C3799="SUPERSTORE","Superstore","DH"))</f>
        <v/>
      </c>
      <c r="O3799" s="36">
        <f>IF($B3799="","",IFERROR(VLOOKUP($B3799,Mapping!$A:$C,2,0),"Not Mapped"))</f>
        <v/>
      </c>
      <c r="P3799" s="36">
        <f>IF($B3799="","",IFERROR(VLOOKUP($B3799,Mapping!$A:$C,3,0),"Not Mapped"))</f>
        <v/>
      </c>
      <c r="Q3799" s="36">
        <f>IF($B3799="","",IFERROR(VLOOKUP($O3799,Leaders!$A:$B,2,0),"Not Mapped"))</f>
        <v/>
      </c>
      <c r="R3799" s="36">
        <f>IF($B3799="","",IF(COUNTIF(Exclusions!$A:$A,$B3799)&gt;0,"Yes","No"))</f>
        <v/>
      </c>
      <c r="S3799" s="38">
        <f>IF($B3799="","",MIN(1,DAY($A3799)/IF($N3799="Superstore",Settings!$B$5,Settings!$B$4)))</f>
        <v/>
      </c>
      <c r="T3799" s="38">
        <f>IF(OR($B3799="",$G3799="",$S3799=0),"",$G3799/$S3799)</f>
        <v/>
      </c>
      <c r="U3799" s="36">
        <f>IF($T3799="","",IF($T3799&lt;Settings!$B$8,"Critical",IF($T3799&lt;Settings!$B$9,"Semi Critical","Non Critical")))</f>
        <v/>
      </c>
      <c r="V3799" s="28" t="n"/>
      <c r="Z3799">
        <f>IF($B3799="","",IFERROR(VLOOKUP($B3799,'Plan HC for CCA'!$A:$B,2,0),""))</f>
        <v/>
      </c>
      <c r="AA3799">
        <f>IF(OR($B3799="",$Z3799=""),"",IF(N($M3799)&lt;$Z3799,"Delta","No Delta"))</f>
        <v/>
      </c>
      <c r="AB3799">
        <f>IF(OR($B3799="",$Z3799=""),"",MAX(0,$Z3799-N($M3799)))</f>
        <v/>
      </c>
      <c r="AC3799" s="46">
        <f>IF($B3799="","",IFERROR(INDEX('CCA Util %'!$H:$H,MATCH($B3799,'CCA Util %'!$E:$E,0)),""))</f>
        <v/>
      </c>
      <c r="AD3799">
        <f>IF($B3799="","",IFERROR(INDEX('CCA Util %'!$G:$G,MATCH($B3799,'CCA Util %'!$E:$E,0)),""))</f>
        <v/>
      </c>
      <c r="AE3799">
        <f>IF(OR($B3799="",$U3799=""),"",$U3799&amp;" &amp; "&amp;IF(OR($AD3799="",$AD3799=0),"Util NA",$AD3799&amp;" Util"))</f>
        <v/>
      </c>
    </row>
    <row r="3800" ht="15.75" customHeight="1" s="42">
      <c r="A3800" s="41" t="n"/>
      <c r="G3800" s="38" t="n"/>
      <c r="H3800" s="38" t="n"/>
      <c r="I3800" s="38" t="n"/>
      <c r="J3800" s="38" t="n"/>
      <c r="K3800" s="38" t="n"/>
      <c r="L3800" s="38" t="n"/>
      <c r="N3800" s="36">
        <f>IF($B3800="","",IF($C3800="SUPERSTORE","Superstore","DH"))</f>
        <v/>
      </c>
      <c r="O3800" s="36">
        <f>IF($B3800="","",IFERROR(VLOOKUP($B3800,Mapping!$A:$C,2,0),"Not Mapped"))</f>
        <v/>
      </c>
      <c r="P3800" s="36">
        <f>IF($B3800="","",IFERROR(VLOOKUP($B3800,Mapping!$A:$C,3,0),"Not Mapped"))</f>
        <v/>
      </c>
      <c r="Q3800" s="36">
        <f>IF($B3800="","",IFERROR(VLOOKUP($O3800,Leaders!$A:$B,2,0),"Not Mapped"))</f>
        <v/>
      </c>
      <c r="R3800" s="36">
        <f>IF($B3800="","",IF(COUNTIF(Exclusions!$A:$A,$B3800)&gt;0,"Yes","No"))</f>
        <v/>
      </c>
      <c r="S3800" s="38">
        <f>IF($B3800="","",MIN(1,DAY($A3800)/IF($N3800="Superstore",Settings!$B$5,Settings!$B$4)))</f>
        <v/>
      </c>
      <c r="T3800" s="38">
        <f>IF(OR($B3800="",$G3800="",$S3800=0),"",$G3800/$S3800)</f>
        <v/>
      </c>
      <c r="U3800" s="36">
        <f>IF($T3800="","",IF($T3800&lt;Settings!$B$8,"Critical",IF($T3800&lt;Settings!$B$9,"Semi Critical","Non Critical")))</f>
        <v/>
      </c>
      <c r="V3800" s="28" t="n"/>
      <c r="Z3800">
        <f>IF($B3800="","",IFERROR(VLOOKUP($B3800,'Plan HC for CCA'!$A:$B,2,0),""))</f>
        <v/>
      </c>
      <c r="AA3800">
        <f>IF(OR($B3800="",$Z3800=""),"",IF(N($M3800)&lt;$Z3800,"Delta","No Delta"))</f>
        <v/>
      </c>
      <c r="AB3800">
        <f>IF(OR($B3800="",$Z3800=""),"",MAX(0,$Z3800-N($M3800)))</f>
        <v/>
      </c>
      <c r="AC3800" s="46">
        <f>IF($B3800="","",IFERROR(INDEX('CCA Util %'!$H:$H,MATCH($B3800,'CCA Util %'!$E:$E,0)),""))</f>
        <v/>
      </c>
      <c r="AD3800">
        <f>IF($B3800="","",IFERROR(INDEX('CCA Util %'!$G:$G,MATCH($B3800,'CCA Util %'!$E:$E,0)),""))</f>
        <v/>
      </c>
      <c r="AE3800">
        <f>IF(OR($B3800="",$U3800=""),"",$U3800&amp;" &amp; "&amp;IF(OR($AD3800="",$AD3800=0),"Util NA",$AD3800&amp;" Util"))</f>
        <v/>
      </c>
    </row>
    <row r="3801" ht="15.75" customHeight="1" s="42">
      <c r="A3801" s="41" t="n"/>
      <c r="G3801" s="38" t="n"/>
      <c r="H3801" s="38" t="n"/>
      <c r="I3801" s="38" t="n"/>
      <c r="J3801" s="38" t="n"/>
      <c r="K3801" s="38" t="n"/>
      <c r="L3801" s="38" t="n"/>
      <c r="N3801" s="36">
        <f>IF($B3801="","",IF($C3801="SUPERSTORE","Superstore","DH"))</f>
        <v/>
      </c>
      <c r="O3801" s="36">
        <f>IF($B3801="","",IFERROR(VLOOKUP($B3801,Mapping!$A:$C,2,0),"Not Mapped"))</f>
        <v/>
      </c>
      <c r="P3801" s="36">
        <f>IF($B3801="","",IFERROR(VLOOKUP($B3801,Mapping!$A:$C,3,0),"Not Mapped"))</f>
        <v/>
      </c>
      <c r="Q3801" s="36">
        <f>IF($B3801="","",IFERROR(VLOOKUP($O3801,Leaders!$A:$B,2,0),"Not Mapped"))</f>
        <v/>
      </c>
      <c r="R3801" s="36">
        <f>IF($B3801="","",IF(COUNTIF(Exclusions!$A:$A,$B3801)&gt;0,"Yes","No"))</f>
        <v/>
      </c>
      <c r="S3801" s="38">
        <f>IF($B3801="","",MIN(1,DAY($A3801)/IF($N3801="Superstore",Settings!$B$5,Settings!$B$4)))</f>
        <v/>
      </c>
      <c r="T3801" s="38">
        <f>IF(OR($B3801="",$G3801="",$S3801=0),"",$G3801/$S3801)</f>
        <v/>
      </c>
      <c r="U3801" s="36">
        <f>IF($T3801="","",IF($T3801&lt;Settings!$B$8,"Critical",IF($T3801&lt;Settings!$B$9,"Semi Critical","Non Critical")))</f>
        <v/>
      </c>
      <c r="V3801" s="28" t="n"/>
      <c r="Z3801">
        <f>IF($B3801="","",IFERROR(VLOOKUP($B3801,'Plan HC for CCA'!$A:$B,2,0),""))</f>
        <v/>
      </c>
      <c r="AA3801">
        <f>IF(OR($B3801="",$Z3801=""),"",IF(N($M3801)&lt;$Z3801,"Delta","No Delta"))</f>
        <v/>
      </c>
      <c r="AB3801">
        <f>IF(OR($B3801="",$Z3801=""),"",MAX(0,$Z3801-N($M3801)))</f>
        <v/>
      </c>
      <c r="AC3801" s="46">
        <f>IF($B3801="","",IFERROR(INDEX('CCA Util %'!$H:$H,MATCH($B3801,'CCA Util %'!$E:$E,0)),""))</f>
        <v/>
      </c>
      <c r="AD3801">
        <f>IF($B3801="","",IFERROR(INDEX('CCA Util %'!$G:$G,MATCH($B3801,'CCA Util %'!$E:$E,0)),""))</f>
        <v/>
      </c>
      <c r="AE3801">
        <f>IF(OR($B3801="",$U3801=""),"",$U3801&amp;" &amp; "&amp;IF(OR($AD3801="",$AD3801=0),"Util NA",$AD3801&amp;" Util"))</f>
        <v/>
      </c>
    </row>
    <row r="3802" ht="15.75" customHeight="1" s="42">
      <c r="A3802" s="41" t="n"/>
      <c r="G3802" s="38" t="n"/>
      <c r="H3802" s="38" t="n"/>
      <c r="I3802" s="38" t="n"/>
      <c r="J3802" s="38" t="n"/>
      <c r="K3802" s="38" t="n"/>
      <c r="L3802" s="38" t="n"/>
      <c r="N3802" s="36">
        <f>IF($B3802="","",IF($C3802="SUPERSTORE","Superstore","DH"))</f>
        <v/>
      </c>
      <c r="O3802" s="36">
        <f>IF($B3802="","",IFERROR(VLOOKUP($B3802,Mapping!$A:$C,2,0),"Not Mapped"))</f>
        <v/>
      </c>
      <c r="P3802" s="36">
        <f>IF($B3802="","",IFERROR(VLOOKUP($B3802,Mapping!$A:$C,3,0),"Not Mapped"))</f>
        <v/>
      </c>
      <c r="Q3802" s="36">
        <f>IF($B3802="","",IFERROR(VLOOKUP($O3802,Leaders!$A:$B,2,0),"Not Mapped"))</f>
        <v/>
      </c>
      <c r="R3802" s="36">
        <f>IF($B3802="","",IF(COUNTIF(Exclusions!$A:$A,$B3802)&gt;0,"Yes","No"))</f>
        <v/>
      </c>
      <c r="S3802" s="38">
        <f>IF($B3802="","",MIN(1,DAY($A3802)/IF($N3802="Superstore",Settings!$B$5,Settings!$B$4)))</f>
        <v/>
      </c>
      <c r="T3802" s="38">
        <f>IF(OR($B3802="",$G3802="",$S3802=0),"",$G3802/$S3802)</f>
        <v/>
      </c>
      <c r="U3802" s="36">
        <f>IF($T3802="","",IF($T3802&lt;Settings!$B$8,"Critical",IF($T3802&lt;Settings!$B$9,"Semi Critical","Non Critical")))</f>
        <v/>
      </c>
      <c r="V3802" s="28" t="n"/>
      <c r="Z3802">
        <f>IF($B3802="","",IFERROR(VLOOKUP($B3802,'Plan HC for CCA'!$A:$B,2,0),""))</f>
        <v/>
      </c>
      <c r="AA3802">
        <f>IF(OR($B3802="",$Z3802=""),"",IF(N($M3802)&lt;$Z3802,"Delta","No Delta"))</f>
        <v/>
      </c>
      <c r="AB3802">
        <f>IF(OR($B3802="",$Z3802=""),"",MAX(0,$Z3802-N($M3802)))</f>
        <v/>
      </c>
      <c r="AC3802" s="46">
        <f>IF($B3802="","",IFERROR(INDEX('CCA Util %'!$H:$H,MATCH($B3802,'CCA Util %'!$E:$E,0)),""))</f>
        <v/>
      </c>
      <c r="AD3802">
        <f>IF($B3802="","",IFERROR(INDEX('CCA Util %'!$G:$G,MATCH($B3802,'CCA Util %'!$E:$E,0)),""))</f>
        <v/>
      </c>
      <c r="AE3802">
        <f>IF(OR($B3802="",$U3802=""),"",$U3802&amp;" &amp; "&amp;IF(OR($AD3802="",$AD3802=0),"Util NA",$AD3802&amp;" Util"))</f>
        <v/>
      </c>
    </row>
    <row r="3803" ht="15.75" customHeight="1" s="42">
      <c r="A3803" s="41" t="n"/>
      <c r="G3803" s="38" t="n"/>
      <c r="H3803" s="38" t="n"/>
      <c r="I3803" s="38" t="n"/>
      <c r="J3803" s="38" t="n"/>
      <c r="K3803" s="38" t="n"/>
      <c r="L3803" s="38" t="n"/>
      <c r="N3803" s="36">
        <f>IF($B3803="","",IF($C3803="SUPERSTORE","Superstore","DH"))</f>
        <v/>
      </c>
      <c r="O3803" s="36">
        <f>IF($B3803="","",IFERROR(VLOOKUP($B3803,Mapping!$A:$C,2,0),"Not Mapped"))</f>
        <v/>
      </c>
      <c r="P3803" s="36">
        <f>IF($B3803="","",IFERROR(VLOOKUP($B3803,Mapping!$A:$C,3,0),"Not Mapped"))</f>
        <v/>
      </c>
      <c r="Q3803" s="36">
        <f>IF($B3803="","",IFERROR(VLOOKUP($O3803,Leaders!$A:$B,2,0),"Not Mapped"))</f>
        <v/>
      </c>
      <c r="R3803" s="36">
        <f>IF($B3803="","",IF(COUNTIF(Exclusions!$A:$A,$B3803)&gt;0,"Yes","No"))</f>
        <v/>
      </c>
      <c r="S3803" s="38">
        <f>IF($B3803="","",MIN(1,DAY($A3803)/IF($N3803="Superstore",Settings!$B$5,Settings!$B$4)))</f>
        <v/>
      </c>
      <c r="T3803" s="38">
        <f>IF(OR($B3803="",$G3803="",$S3803=0),"",$G3803/$S3803)</f>
        <v/>
      </c>
      <c r="U3803" s="36">
        <f>IF($T3803="","",IF($T3803&lt;Settings!$B$8,"Critical",IF($T3803&lt;Settings!$B$9,"Semi Critical","Non Critical")))</f>
        <v/>
      </c>
      <c r="V3803" s="28" t="n"/>
      <c r="Z3803">
        <f>IF($B3803="","",IFERROR(VLOOKUP($B3803,'Plan HC for CCA'!$A:$B,2,0),""))</f>
        <v/>
      </c>
      <c r="AA3803">
        <f>IF(OR($B3803="",$Z3803=""),"",IF(N($M3803)&lt;$Z3803,"Delta","No Delta"))</f>
        <v/>
      </c>
      <c r="AB3803">
        <f>IF(OR($B3803="",$Z3803=""),"",MAX(0,$Z3803-N($M3803)))</f>
        <v/>
      </c>
      <c r="AC3803" s="46">
        <f>IF($B3803="","",IFERROR(INDEX('CCA Util %'!$H:$H,MATCH($B3803,'CCA Util %'!$E:$E,0)),""))</f>
        <v/>
      </c>
      <c r="AD3803">
        <f>IF($B3803="","",IFERROR(INDEX('CCA Util %'!$G:$G,MATCH($B3803,'CCA Util %'!$E:$E,0)),""))</f>
        <v/>
      </c>
      <c r="AE3803">
        <f>IF(OR($B3803="",$U3803=""),"",$U3803&amp;" &amp; "&amp;IF(OR($AD3803="",$AD3803=0),"Util NA",$AD3803&amp;" Util"))</f>
        <v/>
      </c>
    </row>
    <row r="3804" ht="15.75" customHeight="1" s="42">
      <c r="A3804" s="41" t="n"/>
      <c r="G3804" s="38" t="n"/>
      <c r="H3804" s="38" t="n"/>
      <c r="I3804" s="38" t="n"/>
      <c r="J3804" s="38" t="n"/>
      <c r="K3804" s="38" t="n"/>
      <c r="L3804" s="38" t="n"/>
      <c r="N3804" s="36">
        <f>IF($B3804="","",IF($C3804="SUPERSTORE","Superstore","DH"))</f>
        <v/>
      </c>
      <c r="O3804" s="36">
        <f>IF($B3804="","",IFERROR(VLOOKUP($B3804,Mapping!$A:$C,2,0),"Not Mapped"))</f>
        <v/>
      </c>
      <c r="P3804" s="36">
        <f>IF($B3804="","",IFERROR(VLOOKUP($B3804,Mapping!$A:$C,3,0),"Not Mapped"))</f>
        <v/>
      </c>
      <c r="Q3804" s="36">
        <f>IF($B3804="","",IFERROR(VLOOKUP($O3804,Leaders!$A:$B,2,0),"Not Mapped"))</f>
        <v/>
      </c>
      <c r="R3804" s="36">
        <f>IF($B3804="","",IF(COUNTIF(Exclusions!$A:$A,$B3804)&gt;0,"Yes","No"))</f>
        <v/>
      </c>
      <c r="S3804" s="38">
        <f>IF($B3804="","",MIN(1,DAY($A3804)/IF($N3804="Superstore",Settings!$B$5,Settings!$B$4)))</f>
        <v/>
      </c>
      <c r="T3804" s="38">
        <f>IF(OR($B3804="",$G3804="",$S3804=0),"",$G3804/$S3804)</f>
        <v/>
      </c>
      <c r="U3804" s="36">
        <f>IF($T3804="","",IF($T3804&lt;Settings!$B$8,"Critical",IF($T3804&lt;Settings!$B$9,"Semi Critical","Non Critical")))</f>
        <v/>
      </c>
      <c r="V3804" s="28" t="n"/>
      <c r="Z3804">
        <f>IF($B3804="","",IFERROR(VLOOKUP($B3804,'Plan HC for CCA'!$A:$B,2,0),""))</f>
        <v/>
      </c>
      <c r="AA3804">
        <f>IF(OR($B3804="",$Z3804=""),"",IF(N($M3804)&lt;$Z3804,"Delta","No Delta"))</f>
        <v/>
      </c>
      <c r="AB3804">
        <f>IF(OR($B3804="",$Z3804=""),"",MAX(0,$Z3804-N($M3804)))</f>
        <v/>
      </c>
      <c r="AC3804" s="46">
        <f>IF($B3804="","",IFERROR(INDEX('CCA Util %'!$H:$H,MATCH($B3804,'CCA Util %'!$E:$E,0)),""))</f>
        <v/>
      </c>
      <c r="AD3804">
        <f>IF($B3804="","",IFERROR(INDEX('CCA Util %'!$G:$G,MATCH($B3804,'CCA Util %'!$E:$E,0)),""))</f>
        <v/>
      </c>
      <c r="AE3804">
        <f>IF(OR($B3804="",$U3804=""),"",$U3804&amp;" &amp; "&amp;IF(OR($AD3804="",$AD3804=0),"Util NA",$AD3804&amp;" Util"))</f>
        <v/>
      </c>
    </row>
    <row r="3805" ht="15.75" customHeight="1" s="42">
      <c r="A3805" s="41" t="n"/>
      <c r="G3805" s="38" t="n"/>
      <c r="H3805" s="38" t="n"/>
      <c r="I3805" s="38" t="n"/>
      <c r="J3805" s="38" t="n"/>
      <c r="K3805" s="38" t="n"/>
      <c r="L3805" s="38" t="n"/>
      <c r="N3805" s="36">
        <f>IF($B3805="","",IF($C3805="SUPERSTORE","Superstore","DH"))</f>
        <v/>
      </c>
      <c r="O3805" s="36">
        <f>IF($B3805="","",IFERROR(VLOOKUP($B3805,Mapping!$A:$C,2,0),"Not Mapped"))</f>
        <v/>
      </c>
      <c r="P3805" s="36">
        <f>IF($B3805="","",IFERROR(VLOOKUP($B3805,Mapping!$A:$C,3,0),"Not Mapped"))</f>
        <v/>
      </c>
      <c r="Q3805" s="36">
        <f>IF($B3805="","",IFERROR(VLOOKUP($O3805,Leaders!$A:$B,2,0),"Not Mapped"))</f>
        <v/>
      </c>
      <c r="R3805" s="36">
        <f>IF($B3805="","",IF(COUNTIF(Exclusions!$A:$A,$B3805)&gt;0,"Yes","No"))</f>
        <v/>
      </c>
      <c r="S3805" s="38">
        <f>IF($B3805="","",MIN(1,DAY($A3805)/IF($N3805="Superstore",Settings!$B$5,Settings!$B$4)))</f>
        <v/>
      </c>
      <c r="T3805" s="38">
        <f>IF(OR($B3805="",$G3805="",$S3805=0),"",$G3805/$S3805)</f>
        <v/>
      </c>
      <c r="U3805" s="36">
        <f>IF($T3805="","",IF($T3805&lt;Settings!$B$8,"Critical",IF($T3805&lt;Settings!$B$9,"Semi Critical","Non Critical")))</f>
        <v/>
      </c>
      <c r="V3805" s="28" t="n"/>
      <c r="Z3805">
        <f>IF($B3805="","",IFERROR(VLOOKUP($B3805,'Plan HC for CCA'!$A:$B,2,0),""))</f>
        <v/>
      </c>
      <c r="AA3805">
        <f>IF(OR($B3805="",$Z3805=""),"",IF(N($M3805)&lt;$Z3805,"Delta","No Delta"))</f>
        <v/>
      </c>
      <c r="AB3805">
        <f>IF(OR($B3805="",$Z3805=""),"",MAX(0,$Z3805-N($M3805)))</f>
        <v/>
      </c>
      <c r="AC3805" s="46">
        <f>IF($B3805="","",IFERROR(INDEX('CCA Util %'!$H:$H,MATCH($B3805,'CCA Util %'!$E:$E,0)),""))</f>
        <v/>
      </c>
      <c r="AD3805">
        <f>IF($B3805="","",IFERROR(INDEX('CCA Util %'!$G:$G,MATCH($B3805,'CCA Util %'!$E:$E,0)),""))</f>
        <v/>
      </c>
      <c r="AE3805">
        <f>IF(OR($B3805="",$U3805=""),"",$U3805&amp;" &amp; "&amp;IF(OR($AD3805="",$AD3805=0),"Util NA",$AD3805&amp;" Util"))</f>
        <v/>
      </c>
    </row>
    <row r="3806" ht="15.75" customHeight="1" s="42">
      <c r="A3806" s="41" t="n"/>
      <c r="G3806" s="38" t="n"/>
      <c r="H3806" s="38" t="n"/>
      <c r="I3806" s="38" t="n"/>
      <c r="J3806" s="38" t="n"/>
      <c r="K3806" s="38" t="n"/>
      <c r="L3806" s="38" t="n"/>
      <c r="N3806" s="36">
        <f>IF($B3806="","",IF($C3806="SUPERSTORE","Superstore","DH"))</f>
        <v/>
      </c>
      <c r="O3806" s="36">
        <f>IF($B3806="","",IFERROR(VLOOKUP($B3806,Mapping!$A:$C,2,0),"Not Mapped"))</f>
        <v/>
      </c>
      <c r="P3806" s="36">
        <f>IF($B3806="","",IFERROR(VLOOKUP($B3806,Mapping!$A:$C,3,0),"Not Mapped"))</f>
        <v/>
      </c>
      <c r="Q3806" s="36">
        <f>IF($B3806="","",IFERROR(VLOOKUP($O3806,Leaders!$A:$B,2,0),"Not Mapped"))</f>
        <v/>
      </c>
      <c r="R3806" s="36">
        <f>IF($B3806="","",IF(COUNTIF(Exclusions!$A:$A,$B3806)&gt;0,"Yes","No"))</f>
        <v/>
      </c>
      <c r="S3806" s="38">
        <f>IF($B3806="","",MIN(1,DAY($A3806)/IF($N3806="Superstore",Settings!$B$5,Settings!$B$4)))</f>
        <v/>
      </c>
      <c r="T3806" s="38">
        <f>IF(OR($B3806="",$G3806="",$S3806=0),"",$G3806/$S3806)</f>
        <v/>
      </c>
      <c r="U3806" s="36">
        <f>IF($T3806="","",IF($T3806&lt;Settings!$B$8,"Critical",IF($T3806&lt;Settings!$B$9,"Semi Critical","Non Critical")))</f>
        <v/>
      </c>
      <c r="V3806" s="28" t="n"/>
      <c r="Z3806">
        <f>IF($B3806="","",IFERROR(VLOOKUP($B3806,'Plan HC for CCA'!$A:$B,2,0),""))</f>
        <v/>
      </c>
      <c r="AA3806">
        <f>IF(OR($B3806="",$Z3806=""),"",IF(N($M3806)&lt;$Z3806,"Delta","No Delta"))</f>
        <v/>
      </c>
      <c r="AB3806">
        <f>IF(OR($B3806="",$Z3806=""),"",MAX(0,$Z3806-N($M3806)))</f>
        <v/>
      </c>
      <c r="AC3806" s="46">
        <f>IF($B3806="","",IFERROR(INDEX('CCA Util %'!$H:$H,MATCH($B3806,'CCA Util %'!$E:$E,0)),""))</f>
        <v/>
      </c>
      <c r="AD3806">
        <f>IF($B3806="","",IFERROR(INDEX('CCA Util %'!$G:$G,MATCH($B3806,'CCA Util %'!$E:$E,0)),""))</f>
        <v/>
      </c>
      <c r="AE3806">
        <f>IF(OR($B3806="",$U3806=""),"",$U3806&amp;" &amp; "&amp;IF(OR($AD3806="",$AD3806=0),"Util NA",$AD3806&amp;" Util"))</f>
        <v/>
      </c>
    </row>
    <row r="3807" ht="15.75" customHeight="1" s="42">
      <c r="A3807" s="41" t="n"/>
      <c r="G3807" s="38" t="n"/>
      <c r="H3807" s="38" t="n"/>
      <c r="I3807" s="38" t="n"/>
      <c r="J3807" s="38" t="n"/>
      <c r="K3807" s="38" t="n"/>
      <c r="L3807" s="38" t="n"/>
      <c r="N3807" s="36">
        <f>IF($B3807="","",IF($C3807="SUPERSTORE","Superstore","DH"))</f>
        <v/>
      </c>
      <c r="O3807" s="36">
        <f>IF($B3807="","",IFERROR(VLOOKUP($B3807,Mapping!$A:$C,2,0),"Not Mapped"))</f>
        <v/>
      </c>
      <c r="P3807" s="36">
        <f>IF($B3807="","",IFERROR(VLOOKUP($B3807,Mapping!$A:$C,3,0),"Not Mapped"))</f>
        <v/>
      </c>
      <c r="Q3807" s="36">
        <f>IF($B3807="","",IFERROR(VLOOKUP($O3807,Leaders!$A:$B,2,0),"Not Mapped"))</f>
        <v/>
      </c>
      <c r="R3807" s="36">
        <f>IF($B3807="","",IF(COUNTIF(Exclusions!$A:$A,$B3807)&gt;0,"Yes","No"))</f>
        <v/>
      </c>
      <c r="S3807" s="38">
        <f>IF($B3807="","",MIN(1,DAY($A3807)/IF($N3807="Superstore",Settings!$B$5,Settings!$B$4)))</f>
        <v/>
      </c>
      <c r="T3807" s="38">
        <f>IF(OR($B3807="",$G3807="",$S3807=0),"",$G3807/$S3807)</f>
        <v/>
      </c>
      <c r="U3807" s="36">
        <f>IF($T3807="","",IF($T3807&lt;Settings!$B$8,"Critical",IF($T3807&lt;Settings!$B$9,"Semi Critical","Non Critical")))</f>
        <v/>
      </c>
      <c r="V3807" s="28" t="n"/>
      <c r="Z3807">
        <f>IF($B3807="","",IFERROR(VLOOKUP($B3807,'Plan HC for CCA'!$A:$B,2,0),""))</f>
        <v/>
      </c>
      <c r="AA3807">
        <f>IF(OR($B3807="",$Z3807=""),"",IF(N($M3807)&lt;$Z3807,"Delta","No Delta"))</f>
        <v/>
      </c>
      <c r="AB3807">
        <f>IF(OR($B3807="",$Z3807=""),"",MAX(0,$Z3807-N($M3807)))</f>
        <v/>
      </c>
      <c r="AC3807" s="46">
        <f>IF($B3807="","",IFERROR(INDEX('CCA Util %'!$H:$H,MATCH($B3807,'CCA Util %'!$E:$E,0)),""))</f>
        <v/>
      </c>
      <c r="AD3807">
        <f>IF($B3807="","",IFERROR(INDEX('CCA Util %'!$G:$G,MATCH($B3807,'CCA Util %'!$E:$E,0)),""))</f>
        <v/>
      </c>
      <c r="AE3807">
        <f>IF(OR($B3807="",$U3807=""),"",$U3807&amp;" &amp; "&amp;IF(OR($AD3807="",$AD3807=0),"Util NA",$AD3807&amp;" Util"))</f>
        <v/>
      </c>
    </row>
    <row r="3808" ht="15.75" customHeight="1" s="42">
      <c r="A3808" s="41" t="n"/>
      <c r="G3808" s="38" t="n"/>
      <c r="H3808" s="38" t="n"/>
      <c r="I3808" s="38" t="n"/>
      <c r="J3808" s="38" t="n"/>
      <c r="K3808" s="38" t="n"/>
      <c r="L3808" s="38" t="n"/>
      <c r="N3808" s="36">
        <f>IF($B3808="","",IF($C3808="SUPERSTORE","Superstore","DH"))</f>
        <v/>
      </c>
      <c r="O3808" s="36">
        <f>IF($B3808="","",IFERROR(VLOOKUP($B3808,Mapping!$A:$C,2,0),"Not Mapped"))</f>
        <v/>
      </c>
      <c r="P3808" s="36">
        <f>IF($B3808="","",IFERROR(VLOOKUP($B3808,Mapping!$A:$C,3,0),"Not Mapped"))</f>
        <v/>
      </c>
      <c r="Q3808" s="36">
        <f>IF($B3808="","",IFERROR(VLOOKUP($O3808,Leaders!$A:$B,2,0),"Not Mapped"))</f>
        <v/>
      </c>
      <c r="R3808" s="36">
        <f>IF($B3808="","",IF(COUNTIF(Exclusions!$A:$A,$B3808)&gt;0,"Yes","No"))</f>
        <v/>
      </c>
      <c r="S3808" s="38">
        <f>IF($B3808="","",MIN(1,DAY($A3808)/IF($N3808="Superstore",Settings!$B$5,Settings!$B$4)))</f>
        <v/>
      </c>
      <c r="T3808" s="38">
        <f>IF(OR($B3808="",$G3808="",$S3808=0),"",$G3808/$S3808)</f>
        <v/>
      </c>
      <c r="U3808" s="36">
        <f>IF($T3808="","",IF($T3808&lt;Settings!$B$8,"Critical",IF($T3808&lt;Settings!$B$9,"Semi Critical","Non Critical")))</f>
        <v/>
      </c>
      <c r="V3808" s="28" t="n"/>
      <c r="Z3808">
        <f>IF($B3808="","",IFERROR(VLOOKUP($B3808,'Plan HC for CCA'!$A:$B,2,0),""))</f>
        <v/>
      </c>
      <c r="AA3808">
        <f>IF(OR($B3808="",$Z3808=""),"",IF(N($M3808)&lt;$Z3808,"Delta","No Delta"))</f>
        <v/>
      </c>
      <c r="AB3808">
        <f>IF(OR($B3808="",$Z3808=""),"",MAX(0,$Z3808-N($M3808)))</f>
        <v/>
      </c>
      <c r="AC3808" s="46">
        <f>IF($B3808="","",IFERROR(INDEX('CCA Util %'!$H:$H,MATCH($B3808,'CCA Util %'!$E:$E,0)),""))</f>
        <v/>
      </c>
      <c r="AD3808">
        <f>IF($B3808="","",IFERROR(INDEX('CCA Util %'!$G:$G,MATCH($B3808,'CCA Util %'!$E:$E,0)),""))</f>
        <v/>
      </c>
      <c r="AE3808">
        <f>IF(OR($B3808="",$U3808=""),"",$U3808&amp;" &amp; "&amp;IF(OR($AD3808="",$AD3808=0),"Util NA",$AD3808&amp;" Util"))</f>
        <v/>
      </c>
    </row>
    <row r="3809" ht="15.75" customHeight="1" s="42">
      <c r="A3809" s="41" t="n"/>
      <c r="G3809" s="38" t="n"/>
      <c r="H3809" s="38" t="n"/>
      <c r="I3809" s="38" t="n"/>
      <c r="J3809" s="38" t="n"/>
      <c r="K3809" s="38" t="n"/>
      <c r="L3809" s="38" t="n"/>
      <c r="N3809" s="36">
        <f>IF($B3809="","",IF($C3809="SUPERSTORE","Superstore","DH"))</f>
        <v/>
      </c>
      <c r="O3809" s="36">
        <f>IF($B3809="","",IFERROR(VLOOKUP($B3809,Mapping!$A:$C,2,0),"Not Mapped"))</f>
        <v/>
      </c>
      <c r="P3809" s="36">
        <f>IF($B3809="","",IFERROR(VLOOKUP($B3809,Mapping!$A:$C,3,0),"Not Mapped"))</f>
        <v/>
      </c>
      <c r="Q3809" s="36">
        <f>IF($B3809="","",IFERROR(VLOOKUP($O3809,Leaders!$A:$B,2,0),"Not Mapped"))</f>
        <v/>
      </c>
      <c r="R3809" s="36">
        <f>IF($B3809="","",IF(COUNTIF(Exclusions!$A:$A,$B3809)&gt;0,"Yes","No"))</f>
        <v/>
      </c>
      <c r="S3809" s="38">
        <f>IF($B3809="","",MIN(1,DAY($A3809)/IF($N3809="Superstore",Settings!$B$5,Settings!$B$4)))</f>
        <v/>
      </c>
      <c r="T3809" s="38">
        <f>IF(OR($B3809="",$G3809="",$S3809=0),"",$G3809/$S3809)</f>
        <v/>
      </c>
      <c r="U3809" s="36">
        <f>IF($T3809="","",IF($T3809&lt;Settings!$B$8,"Critical",IF($T3809&lt;Settings!$B$9,"Semi Critical","Non Critical")))</f>
        <v/>
      </c>
      <c r="V3809" s="28" t="n"/>
      <c r="Z3809">
        <f>IF($B3809="","",IFERROR(VLOOKUP($B3809,'Plan HC for CCA'!$A:$B,2,0),""))</f>
        <v/>
      </c>
      <c r="AA3809">
        <f>IF(OR($B3809="",$Z3809=""),"",IF(N($M3809)&lt;$Z3809,"Delta","No Delta"))</f>
        <v/>
      </c>
      <c r="AB3809">
        <f>IF(OR($B3809="",$Z3809=""),"",MAX(0,$Z3809-N($M3809)))</f>
        <v/>
      </c>
      <c r="AC3809" s="46">
        <f>IF($B3809="","",IFERROR(INDEX('CCA Util %'!$H:$H,MATCH($B3809,'CCA Util %'!$E:$E,0)),""))</f>
        <v/>
      </c>
      <c r="AD3809">
        <f>IF($B3809="","",IFERROR(INDEX('CCA Util %'!$G:$G,MATCH($B3809,'CCA Util %'!$E:$E,0)),""))</f>
        <v/>
      </c>
      <c r="AE3809">
        <f>IF(OR($B3809="",$U3809=""),"",$U3809&amp;" &amp; "&amp;IF(OR($AD3809="",$AD3809=0),"Util NA",$AD3809&amp;" Util"))</f>
        <v/>
      </c>
    </row>
    <row r="3810" ht="15.75" customHeight="1" s="42">
      <c r="A3810" s="41" t="n"/>
      <c r="G3810" s="38" t="n"/>
      <c r="H3810" s="38" t="n"/>
      <c r="I3810" s="38" t="n"/>
      <c r="J3810" s="38" t="n"/>
      <c r="K3810" s="38" t="n"/>
      <c r="L3810" s="38" t="n"/>
      <c r="N3810" s="36">
        <f>IF($B3810="","",IF($C3810="SUPERSTORE","Superstore","DH"))</f>
        <v/>
      </c>
      <c r="O3810" s="36">
        <f>IF($B3810="","",IFERROR(VLOOKUP($B3810,Mapping!$A:$C,2,0),"Not Mapped"))</f>
        <v/>
      </c>
      <c r="P3810" s="36">
        <f>IF($B3810="","",IFERROR(VLOOKUP($B3810,Mapping!$A:$C,3,0),"Not Mapped"))</f>
        <v/>
      </c>
      <c r="Q3810" s="36">
        <f>IF($B3810="","",IFERROR(VLOOKUP($O3810,Leaders!$A:$B,2,0),"Not Mapped"))</f>
        <v/>
      </c>
      <c r="R3810" s="36">
        <f>IF($B3810="","",IF(COUNTIF(Exclusions!$A:$A,$B3810)&gt;0,"Yes","No"))</f>
        <v/>
      </c>
      <c r="S3810" s="38">
        <f>IF($B3810="","",MIN(1,DAY($A3810)/IF($N3810="Superstore",Settings!$B$5,Settings!$B$4)))</f>
        <v/>
      </c>
      <c r="T3810" s="38">
        <f>IF(OR($B3810="",$G3810="",$S3810=0),"",$G3810/$S3810)</f>
        <v/>
      </c>
      <c r="U3810" s="36">
        <f>IF($T3810="","",IF($T3810&lt;Settings!$B$8,"Critical",IF($T3810&lt;Settings!$B$9,"Semi Critical","Non Critical")))</f>
        <v/>
      </c>
      <c r="V3810" s="28" t="n"/>
      <c r="Z3810">
        <f>IF($B3810="","",IFERROR(VLOOKUP($B3810,'Plan HC for CCA'!$A:$B,2,0),""))</f>
        <v/>
      </c>
      <c r="AA3810">
        <f>IF(OR($B3810="",$Z3810=""),"",IF(N($M3810)&lt;$Z3810,"Delta","No Delta"))</f>
        <v/>
      </c>
      <c r="AB3810">
        <f>IF(OR($B3810="",$Z3810=""),"",MAX(0,$Z3810-N($M3810)))</f>
        <v/>
      </c>
      <c r="AC3810" s="46">
        <f>IF($B3810="","",IFERROR(INDEX('CCA Util %'!$H:$H,MATCH($B3810,'CCA Util %'!$E:$E,0)),""))</f>
        <v/>
      </c>
      <c r="AD3810">
        <f>IF($B3810="","",IFERROR(INDEX('CCA Util %'!$G:$G,MATCH($B3810,'CCA Util %'!$E:$E,0)),""))</f>
        <v/>
      </c>
      <c r="AE3810">
        <f>IF(OR($B3810="",$U3810=""),"",$U3810&amp;" &amp; "&amp;IF(OR($AD3810="",$AD3810=0),"Util NA",$AD3810&amp;" Util"))</f>
        <v/>
      </c>
    </row>
    <row r="3811" ht="15.75" customHeight="1" s="42">
      <c r="A3811" s="41" t="n"/>
      <c r="G3811" s="38" t="n"/>
      <c r="H3811" s="38" t="n"/>
      <c r="I3811" s="38" t="n"/>
      <c r="J3811" s="38" t="n"/>
      <c r="K3811" s="38" t="n"/>
      <c r="L3811" s="38" t="n"/>
      <c r="N3811" s="36">
        <f>IF($B3811="","",IF($C3811="SUPERSTORE","Superstore","DH"))</f>
        <v/>
      </c>
      <c r="O3811" s="36">
        <f>IF($B3811="","",IFERROR(VLOOKUP($B3811,Mapping!$A:$C,2,0),"Not Mapped"))</f>
        <v/>
      </c>
      <c r="P3811" s="36">
        <f>IF($B3811="","",IFERROR(VLOOKUP($B3811,Mapping!$A:$C,3,0),"Not Mapped"))</f>
        <v/>
      </c>
      <c r="Q3811" s="36">
        <f>IF($B3811="","",IFERROR(VLOOKUP($O3811,Leaders!$A:$B,2,0),"Not Mapped"))</f>
        <v/>
      </c>
      <c r="R3811" s="36">
        <f>IF($B3811="","",IF(COUNTIF(Exclusions!$A:$A,$B3811)&gt;0,"Yes","No"))</f>
        <v/>
      </c>
      <c r="S3811" s="38">
        <f>IF($B3811="","",MIN(1,DAY($A3811)/IF($N3811="Superstore",Settings!$B$5,Settings!$B$4)))</f>
        <v/>
      </c>
      <c r="T3811" s="38">
        <f>IF(OR($B3811="",$G3811="",$S3811=0),"",$G3811/$S3811)</f>
        <v/>
      </c>
      <c r="U3811" s="36">
        <f>IF($T3811="","",IF($T3811&lt;Settings!$B$8,"Critical",IF($T3811&lt;Settings!$B$9,"Semi Critical","Non Critical")))</f>
        <v/>
      </c>
      <c r="V3811" s="28" t="n"/>
      <c r="Z3811">
        <f>IF($B3811="","",IFERROR(VLOOKUP($B3811,'Plan HC for CCA'!$A:$B,2,0),""))</f>
        <v/>
      </c>
      <c r="AA3811">
        <f>IF(OR($B3811="",$Z3811=""),"",IF(N($M3811)&lt;$Z3811,"Delta","No Delta"))</f>
        <v/>
      </c>
      <c r="AB3811">
        <f>IF(OR($B3811="",$Z3811=""),"",MAX(0,$Z3811-N($M3811)))</f>
        <v/>
      </c>
      <c r="AC3811" s="46">
        <f>IF($B3811="","",IFERROR(INDEX('CCA Util %'!$H:$H,MATCH($B3811,'CCA Util %'!$E:$E,0)),""))</f>
        <v/>
      </c>
      <c r="AD3811">
        <f>IF($B3811="","",IFERROR(INDEX('CCA Util %'!$G:$G,MATCH($B3811,'CCA Util %'!$E:$E,0)),""))</f>
        <v/>
      </c>
      <c r="AE3811">
        <f>IF(OR($B3811="",$U3811=""),"",$U3811&amp;" &amp; "&amp;IF(OR($AD3811="",$AD3811=0),"Util NA",$AD3811&amp;" Util"))</f>
        <v/>
      </c>
    </row>
    <row r="3812" ht="15.75" customHeight="1" s="42">
      <c r="A3812" s="41" t="n"/>
      <c r="G3812" s="38" t="n"/>
      <c r="H3812" s="38" t="n"/>
      <c r="I3812" s="38" t="n"/>
      <c r="J3812" s="38" t="n"/>
      <c r="K3812" s="38" t="n"/>
      <c r="L3812" s="38" t="n"/>
      <c r="N3812" s="36">
        <f>IF($B3812="","",IF($C3812="SUPERSTORE","Superstore","DH"))</f>
        <v/>
      </c>
      <c r="O3812" s="36">
        <f>IF($B3812="","",IFERROR(VLOOKUP($B3812,Mapping!$A:$C,2,0),"Not Mapped"))</f>
        <v/>
      </c>
      <c r="P3812" s="36">
        <f>IF($B3812="","",IFERROR(VLOOKUP($B3812,Mapping!$A:$C,3,0),"Not Mapped"))</f>
        <v/>
      </c>
      <c r="Q3812" s="36">
        <f>IF($B3812="","",IFERROR(VLOOKUP($O3812,Leaders!$A:$B,2,0),"Not Mapped"))</f>
        <v/>
      </c>
      <c r="R3812" s="36">
        <f>IF($B3812="","",IF(COUNTIF(Exclusions!$A:$A,$B3812)&gt;0,"Yes","No"))</f>
        <v/>
      </c>
      <c r="S3812" s="38">
        <f>IF($B3812="","",MIN(1,DAY($A3812)/IF($N3812="Superstore",Settings!$B$5,Settings!$B$4)))</f>
        <v/>
      </c>
      <c r="T3812" s="38">
        <f>IF(OR($B3812="",$G3812="",$S3812=0),"",$G3812/$S3812)</f>
        <v/>
      </c>
      <c r="U3812" s="36">
        <f>IF($T3812="","",IF($T3812&lt;Settings!$B$8,"Critical",IF($T3812&lt;Settings!$B$9,"Semi Critical","Non Critical")))</f>
        <v/>
      </c>
      <c r="V3812" s="28" t="n"/>
      <c r="Z3812">
        <f>IF($B3812="","",IFERROR(VLOOKUP($B3812,'Plan HC for CCA'!$A:$B,2,0),""))</f>
        <v/>
      </c>
      <c r="AA3812">
        <f>IF(OR($B3812="",$Z3812=""),"",IF(N($M3812)&lt;$Z3812,"Delta","No Delta"))</f>
        <v/>
      </c>
      <c r="AB3812">
        <f>IF(OR($B3812="",$Z3812=""),"",MAX(0,$Z3812-N($M3812)))</f>
        <v/>
      </c>
      <c r="AC3812" s="46">
        <f>IF($B3812="","",IFERROR(INDEX('CCA Util %'!$H:$H,MATCH($B3812,'CCA Util %'!$E:$E,0)),""))</f>
        <v/>
      </c>
      <c r="AD3812">
        <f>IF($B3812="","",IFERROR(INDEX('CCA Util %'!$G:$G,MATCH($B3812,'CCA Util %'!$E:$E,0)),""))</f>
        <v/>
      </c>
      <c r="AE3812">
        <f>IF(OR($B3812="",$U3812=""),"",$U3812&amp;" &amp; "&amp;IF(OR($AD3812="",$AD3812=0),"Util NA",$AD3812&amp;" Util"))</f>
        <v/>
      </c>
    </row>
    <row r="3813" ht="15.75" customHeight="1" s="42">
      <c r="A3813" s="41" t="n"/>
      <c r="G3813" s="38" t="n"/>
      <c r="H3813" s="38" t="n"/>
      <c r="I3813" s="38" t="n"/>
      <c r="J3813" s="38" t="n"/>
      <c r="K3813" s="38" t="n"/>
      <c r="L3813" s="38" t="n"/>
      <c r="N3813" s="36">
        <f>IF($B3813="","",IF($C3813="SUPERSTORE","Superstore","DH"))</f>
        <v/>
      </c>
      <c r="O3813" s="36">
        <f>IF($B3813="","",IFERROR(VLOOKUP($B3813,Mapping!$A:$C,2,0),"Not Mapped"))</f>
        <v/>
      </c>
      <c r="P3813" s="36">
        <f>IF($B3813="","",IFERROR(VLOOKUP($B3813,Mapping!$A:$C,3,0),"Not Mapped"))</f>
        <v/>
      </c>
      <c r="Q3813" s="36">
        <f>IF($B3813="","",IFERROR(VLOOKUP($O3813,Leaders!$A:$B,2,0),"Not Mapped"))</f>
        <v/>
      </c>
      <c r="R3813" s="36">
        <f>IF($B3813="","",IF(COUNTIF(Exclusions!$A:$A,$B3813)&gt;0,"Yes","No"))</f>
        <v/>
      </c>
      <c r="S3813" s="38">
        <f>IF($B3813="","",MIN(1,DAY($A3813)/IF($N3813="Superstore",Settings!$B$5,Settings!$B$4)))</f>
        <v/>
      </c>
      <c r="T3813" s="38">
        <f>IF(OR($B3813="",$G3813="",$S3813=0),"",$G3813/$S3813)</f>
        <v/>
      </c>
      <c r="U3813" s="36">
        <f>IF($T3813="","",IF($T3813&lt;Settings!$B$8,"Critical",IF($T3813&lt;Settings!$B$9,"Semi Critical","Non Critical")))</f>
        <v/>
      </c>
      <c r="V3813" s="28" t="n"/>
      <c r="Z3813">
        <f>IF($B3813="","",IFERROR(VLOOKUP($B3813,'Plan HC for CCA'!$A:$B,2,0),""))</f>
        <v/>
      </c>
      <c r="AA3813">
        <f>IF(OR($B3813="",$Z3813=""),"",IF(N($M3813)&lt;$Z3813,"Delta","No Delta"))</f>
        <v/>
      </c>
      <c r="AB3813">
        <f>IF(OR($B3813="",$Z3813=""),"",MAX(0,$Z3813-N($M3813)))</f>
        <v/>
      </c>
      <c r="AC3813" s="46">
        <f>IF($B3813="","",IFERROR(INDEX('CCA Util %'!$H:$H,MATCH($B3813,'CCA Util %'!$E:$E,0)),""))</f>
        <v/>
      </c>
      <c r="AD3813">
        <f>IF($B3813="","",IFERROR(INDEX('CCA Util %'!$G:$G,MATCH($B3813,'CCA Util %'!$E:$E,0)),""))</f>
        <v/>
      </c>
      <c r="AE3813">
        <f>IF(OR($B3813="",$U3813=""),"",$U3813&amp;" &amp; "&amp;IF(OR($AD3813="",$AD3813=0),"Util NA",$AD3813&amp;" Util"))</f>
        <v/>
      </c>
    </row>
    <row r="3814" ht="15.75" customHeight="1" s="42">
      <c r="A3814" s="41" t="n"/>
      <c r="G3814" s="38" t="n"/>
      <c r="H3814" s="38" t="n"/>
      <c r="I3814" s="38" t="n"/>
      <c r="J3814" s="38" t="n"/>
      <c r="K3814" s="38" t="n"/>
      <c r="L3814" s="38" t="n"/>
      <c r="N3814" s="36">
        <f>IF($B3814="","",IF($C3814="SUPERSTORE","Superstore","DH"))</f>
        <v/>
      </c>
      <c r="O3814" s="36">
        <f>IF($B3814="","",IFERROR(VLOOKUP($B3814,Mapping!$A:$C,2,0),"Not Mapped"))</f>
        <v/>
      </c>
      <c r="P3814" s="36">
        <f>IF($B3814="","",IFERROR(VLOOKUP($B3814,Mapping!$A:$C,3,0),"Not Mapped"))</f>
        <v/>
      </c>
      <c r="Q3814" s="36">
        <f>IF($B3814="","",IFERROR(VLOOKUP($O3814,Leaders!$A:$B,2,0),"Not Mapped"))</f>
        <v/>
      </c>
      <c r="R3814" s="36">
        <f>IF($B3814="","",IF(COUNTIF(Exclusions!$A:$A,$B3814)&gt;0,"Yes","No"))</f>
        <v/>
      </c>
      <c r="S3814" s="38">
        <f>IF($B3814="","",MIN(1,DAY($A3814)/IF($N3814="Superstore",Settings!$B$5,Settings!$B$4)))</f>
        <v/>
      </c>
      <c r="T3814" s="38">
        <f>IF(OR($B3814="",$G3814="",$S3814=0),"",$G3814/$S3814)</f>
        <v/>
      </c>
      <c r="U3814" s="36">
        <f>IF($T3814="","",IF($T3814&lt;Settings!$B$8,"Critical",IF($T3814&lt;Settings!$B$9,"Semi Critical","Non Critical")))</f>
        <v/>
      </c>
      <c r="V3814" s="28" t="n"/>
      <c r="Z3814">
        <f>IF($B3814="","",IFERROR(VLOOKUP($B3814,'Plan HC for CCA'!$A:$B,2,0),""))</f>
        <v/>
      </c>
      <c r="AA3814">
        <f>IF(OR($B3814="",$Z3814=""),"",IF(N($M3814)&lt;$Z3814,"Delta","No Delta"))</f>
        <v/>
      </c>
      <c r="AB3814">
        <f>IF(OR($B3814="",$Z3814=""),"",MAX(0,$Z3814-N($M3814)))</f>
        <v/>
      </c>
      <c r="AC3814" s="46">
        <f>IF($B3814="","",IFERROR(INDEX('CCA Util %'!$H:$H,MATCH($B3814,'CCA Util %'!$E:$E,0)),""))</f>
        <v/>
      </c>
      <c r="AD3814">
        <f>IF($B3814="","",IFERROR(INDEX('CCA Util %'!$G:$G,MATCH($B3814,'CCA Util %'!$E:$E,0)),""))</f>
        <v/>
      </c>
      <c r="AE3814">
        <f>IF(OR($B3814="",$U3814=""),"",$U3814&amp;" &amp; "&amp;IF(OR($AD3814="",$AD3814=0),"Util NA",$AD3814&amp;" Util"))</f>
        <v/>
      </c>
    </row>
    <row r="3815" ht="15.75" customHeight="1" s="42">
      <c r="A3815" s="41" t="n"/>
      <c r="G3815" s="38" t="n"/>
      <c r="H3815" s="38" t="n"/>
      <c r="I3815" s="38" t="n"/>
      <c r="J3815" s="38" t="n"/>
      <c r="K3815" s="38" t="n"/>
      <c r="L3815" s="38" t="n"/>
      <c r="N3815" s="36">
        <f>IF($B3815="","",IF($C3815="SUPERSTORE","Superstore","DH"))</f>
        <v/>
      </c>
      <c r="O3815" s="36">
        <f>IF($B3815="","",IFERROR(VLOOKUP($B3815,Mapping!$A:$C,2,0),"Not Mapped"))</f>
        <v/>
      </c>
      <c r="P3815" s="36">
        <f>IF($B3815="","",IFERROR(VLOOKUP($B3815,Mapping!$A:$C,3,0),"Not Mapped"))</f>
        <v/>
      </c>
      <c r="Q3815" s="36">
        <f>IF($B3815="","",IFERROR(VLOOKUP($O3815,Leaders!$A:$B,2,0),"Not Mapped"))</f>
        <v/>
      </c>
      <c r="R3815" s="36">
        <f>IF($B3815="","",IF(COUNTIF(Exclusions!$A:$A,$B3815)&gt;0,"Yes","No"))</f>
        <v/>
      </c>
      <c r="S3815" s="38">
        <f>IF($B3815="","",MIN(1,DAY($A3815)/IF($N3815="Superstore",Settings!$B$5,Settings!$B$4)))</f>
        <v/>
      </c>
      <c r="T3815" s="38">
        <f>IF(OR($B3815="",$G3815="",$S3815=0),"",$G3815/$S3815)</f>
        <v/>
      </c>
      <c r="U3815" s="36">
        <f>IF($T3815="","",IF($T3815&lt;Settings!$B$8,"Critical",IF($T3815&lt;Settings!$B$9,"Semi Critical","Non Critical")))</f>
        <v/>
      </c>
      <c r="V3815" s="28" t="n"/>
      <c r="Z3815">
        <f>IF($B3815="","",IFERROR(VLOOKUP($B3815,'Plan HC for CCA'!$A:$B,2,0),""))</f>
        <v/>
      </c>
      <c r="AA3815">
        <f>IF(OR($B3815="",$Z3815=""),"",IF(N($M3815)&lt;$Z3815,"Delta","No Delta"))</f>
        <v/>
      </c>
      <c r="AB3815">
        <f>IF(OR($B3815="",$Z3815=""),"",MAX(0,$Z3815-N($M3815)))</f>
        <v/>
      </c>
      <c r="AC3815" s="46">
        <f>IF($B3815="","",IFERROR(INDEX('CCA Util %'!$H:$H,MATCH($B3815,'CCA Util %'!$E:$E,0)),""))</f>
        <v/>
      </c>
      <c r="AD3815">
        <f>IF($B3815="","",IFERROR(INDEX('CCA Util %'!$G:$G,MATCH($B3815,'CCA Util %'!$E:$E,0)),""))</f>
        <v/>
      </c>
      <c r="AE3815">
        <f>IF(OR($B3815="",$U3815=""),"",$U3815&amp;" &amp; "&amp;IF(OR($AD3815="",$AD3815=0),"Util NA",$AD3815&amp;" Util"))</f>
        <v/>
      </c>
    </row>
    <row r="3816" ht="15.75" customHeight="1" s="42">
      <c r="A3816" s="41" t="n"/>
      <c r="G3816" s="38" t="n"/>
      <c r="H3816" s="38" t="n"/>
      <c r="I3816" s="38" t="n"/>
      <c r="J3816" s="38" t="n"/>
      <c r="K3816" s="38" t="n"/>
      <c r="L3816" s="38" t="n"/>
      <c r="N3816" s="36">
        <f>IF($B3816="","",IF($C3816="SUPERSTORE","Superstore","DH"))</f>
        <v/>
      </c>
      <c r="O3816" s="36">
        <f>IF($B3816="","",IFERROR(VLOOKUP($B3816,Mapping!$A:$C,2,0),"Not Mapped"))</f>
        <v/>
      </c>
      <c r="P3816" s="36">
        <f>IF($B3816="","",IFERROR(VLOOKUP($B3816,Mapping!$A:$C,3,0),"Not Mapped"))</f>
        <v/>
      </c>
      <c r="Q3816" s="36">
        <f>IF($B3816="","",IFERROR(VLOOKUP($O3816,Leaders!$A:$B,2,0),"Not Mapped"))</f>
        <v/>
      </c>
      <c r="R3816" s="36">
        <f>IF($B3816="","",IF(COUNTIF(Exclusions!$A:$A,$B3816)&gt;0,"Yes","No"))</f>
        <v/>
      </c>
      <c r="S3816" s="38">
        <f>IF($B3816="","",MIN(1,DAY($A3816)/IF($N3816="Superstore",Settings!$B$5,Settings!$B$4)))</f>
        <v/>
      </c>
      <c r="T3816" s="38">
        <f>IF(OR($B3816="",$G3816="",$S3816=0),"",$G3816/$S3816)</f>
        <v/>
      </c>
      <c r="U3816" s="36">
        <f>IF($T3816="","",IF($T3816&lt;Settings!$B$8,"Critical",IF($T3816&lt;Settings!$B$9,"Semi Critical","Non Critical")))</f>
        <v/>
      </c>
      <c r="V3816" s="28" t="n"/>
      <c r="Z3816">
        <f>IF($B3816="","",IFERROR(VLOOKUP($B3816,'Plan HC for CCA'!$A:$B,2,0),""))</f>
        <v/>
      </c>
      <c r="AA3816">
        <f>IF(OR($B3816="",$Z3816=""),"",IF(N($M3816)&lt;$Z3816,"Delta","No Delta"))</f>
        <v/>
      </c>
      <c r="AB3816">
        <f>IF(OR($B3816="",$Z3816=""),"",MAX(0,$Z3816-N($M3816)))</f>
        <v/>
      </c>
      <c r="AC3816" s="46">
        <f>IF($B3816="","",IFERROR(INDEX('CCA Util %'!$H:$H,MATCH($B3816,'CCA Util %'!$E:$E,0)),""))</f>
        <v/>
      </c>
      <c r="AD3816">
        <f>IF($B3816="","",IFERROR(INDEX('CCA Util %'!$G:$G,MATCH($B3816,'CCA Util %'!$E:$E,0)),""))</f>
        <v/>
      </c>
      <c r="AE3816">
        <f>IF(OR($B3816="",$U3816=""),"",$U3816&amp;" &amp; "&amp;IF(OR($AD3816="",$AD3816=0),"Util NA",$AD3816&amp;" Util"))</f>
        <v/>
      </c>
    </row>
    <row r="3817" ht="15.75" customHeight="1" s="42">
      <c r="A3817" s="41" t="n"/>
      <c r="G3817" s="38" t="n"/>
      <c r="H3817" s="38" t="n"/>
      <c r="I3817" s="38" t="n"/>
      <c r="J3817" s="38" t="n"/>
      <c r="K3817" s="38" t="n"/>
      <c r="L3817" s="38" t="n"/>
      <c r="N3817" s="36">
        <f>IF($B3817="","",IF($C3817="SUPERSTORE","Superstore","DH"))</f>
        <v/>
      </c>
      <c r="O3817" s="36">
        <f>IF($B3817="","",IFERROR(VLOOKUP($B3817,Mapping!$A:$C,2,0),"Not Mapped"))</f>
        <v/>
      </c>
      <c r="P3817" s="36">
        <f>IF($B3817="","",IFERROR(VLOOKUP($B3817,Mapping!$A:$C,3,0),"Not Mapped"))</f>
        <v/>
      </c>
      <c r="Q3817" s="36">
        <f>IF($B3817="","",IFERROR(VLOOKUP($O3817,Leaders!$A:$B,2,0),"Not Mapped"))</f>
        <v/>
      </c>
      <c r="R3817" s="36">
        <f>IF($B3817="","",IF(COUNTIF(Exclusions!$A:$A,$B3817)&gt;0,"Yes","No"))</f>
        <v/>
      </c>
      <c r="S3817" s="38">
        <f>IF($B3817="","",MIN(1,DAY($A3817)/IF($N3817="Superstore",Settings!$B$5,Settings!$B$4)))</f>
        <v/>
      </c>
      <c r="T3817" s="38">
        <f>IF(OR($B3817="",$G3817="",$S3817=0),"",$G3817/$S3817)</f>
        <v/>
      </c>
      <c r="U3817" s="36">
        <f>IF($T3817="","",IF($T3817&lt;Settings!$B$8,"Critical",IF($T3817&lt;Settings!$B$9,"Semi Critical","Non Critical")))</f>
        <v/>
      </c>
      <c r="V3817" s="28" t="n"/>
      <c r="Z3817">
        <f>IF($B3817="","",IFERROR(VLOOKUP($B3817,'Plan HC for CCA'!$A:$B,2,0),""))</f>
        <v/>
      </c>
      <c r="AA3817">
        <f>IF(OR($B3817="",$Z3817=""),"",IF(N($M3817)&lt;$Z3817,"Delta","No Delta"))</f>
        <v/>
      </c>
      <c r="AB3817">
        <f>IF(OR($B3817="",$Z3817=""),"",MAX(0,$Z3817-N($M3817)))</f>
        <v/>
      </c>
      <c r="AC3817" s="46">
        <f>IF($B3817="","",IFERROR(INDEX('CCA Util %'!$H:$H,MATCH($B3817,'CCA Util %'!$E:$E,0)),""))</f>
        <v/>
      </c>
      <c r="AD3817">
        <f>IF($B3817="","",IFERROR(INDEX('CCA Util %'!$G:$G,MATCH($B3817,'CCA Util %'!$E:$E,0)),""))</f>
        <v/>
      </c>
      <c r="AE3817">
        <f>IF(OR($B3817="",$U3817=""),"",$U3817&amp;" &amp; "&amp;IF(OR($AD3817="",$AD3817=0),"Util NA",$AD3817&amp;" Util"))</f>
        <v/>
      </c>
    </row>
    <row r="3818" ht="15.75" customHeight="1" s="42">
      <c r="A3818" s="41" t="n"/>
      <c r="G3818" s="38" t="n"/>
      <c r="H3818" s="38" t="n"/>
      <c r="I3818" s="38" t="n"/>
      <c r="J3818" s="38" t="n"/>
      <c r="K3818" s="38" t="n"/>
      <c r="L3818" s="38" t="n"/>
      <c r="N3818" s="36">
        <f>IF($B3818="","",IF($C3818="SUPERSTORE","Superstore","DH"))</f>
        <v/>
      </c>
      <c r="O3818" s="36">
        <f>IF($B3818="","",IFERROR(VLOOKUP($B3818,Mapping!$A:$C,2,0),"Not Mapped"))</f>
        <v/>
      </c>
      <c r="P3818" s="36">
        <f>IF($B3818="","",IFERROR(VLOOKUP($B3818,Mapping!$A:$C,3,0),"Not Mapped"))</f>
        <v/>
      </c>
      <c r="Q3818" s="36">
        <f>IF($B3818="","",IFERROR(VLOOKUP($O3818,Leaders!$A:$B,2,0),"Not Mapped"))</f>
        <v/>
      </c>
      <c r="R3818" s="36">
        <f>IF($B3818="","",IF(COUNTIF(Exclusions!$A:$A,$B3818)&gt;0,"Yes","No"))</f>
        <v/>
      </c>
      <c r="S3818" s="38">
        <f>IF($B3818="","",MIN(1,DAY($A3818)/IF($N3818="Superstore",Settings!$B$5,Settings!$B$4)))</f>
        <v/>
      </c>
      <c r="T3818" s="38">
        <f>IF(OR($B3818="",$G3818="",$S3818=0),"",$G3818/$S3818)</f>
        <v/>
      </c>
      <c r="U3818" s="36">
        <f>IF($T3818="","",IF($T3818&lt;Settings!$B$8,"Critical",IF($T3818&lt;Settings!$B$9,"Semi Critical","Non Critical")))</f>
        <v/>
      </c>
      <c r="V3818" s="28" t="n"/>
      <c r="Z3818">
        <f>IF($B3818="","",IFERROR(VLOOKUP($B3818,'Plan HC for CCA'!$A:$B,2,0),""))</f>
        <v/>
      </c>
      <c r="AA3818">
        <f>IF(OR($B3818="",$Z3818=""),"",IF(N($M3818)&lt;$Z3818,"Delta","No Delta"))</f>
        <v/>
      </c>
      <c r="AB3818">
        <f>IF(OR($B3818="",$Z3818=""),"",MAX(0,$Z3818-N($M3818)))</f>
        <v/>
      </c>
      <c r="AC3818" s="46">
        <f>IF($B3818="","",IFERROR(INDEX('CCA Util %'!$H:$H,MATCH($B3818,'CCA Util %'!$E:$E,0)),""))</f>
        <v/>
      </c>
      <c r="AD3818">
        <f>IF($B3818="","",IFERROR(INDEX('CCA Util %'!$G:$G,MATCH($B3818,'CCA Util %'!$E:$E,0)),""))</f>
        <v/>
      </c>
      <c r="AE3818">
        <f>IF(OR($B3818="",$U3818=""),"",$U3818&amp;" &amp; "&amp;IF(OR($AD3818="",$AD3818=0),"Util NA",$AD3818&amp;" Util"))</f>
        <v/>
      </c>
    </row>
    <row r="3819" ht="15.75" customHeight="1" s="42">
      <c r="A3819" s="41" t="n"/>
      <c r="G3819" s="38" t="n"/>
      <c r="H3819" s="38" t="n"/>
      <c r="I3819" s="38" t="n"/>
      <c r="J3819" s="38" t="n"/>
      <c r="K3819" s="38" t="n"/>
      <c r="L3819" s="38" t="n"/>
      <c r="N3819" s="36">
        <f>IF($B3819="","",IF($C3819="SUPERSTORE","Superstore","DH"))</f>
        <v/>
      </c>
      <c r="O3819" s="36">
        <f>IF($B3819="","",IFERROR(VLOOKUP($B3819,Mapping!$A:$C,2,0),"Not Mapped"))</f>
        <v/>
      </c>
      <c r="P3819" s="36">
        <f>IF($B3819="","",IFERROR(VLOOKUP($B3819,Mapping!$A:$C,3,0),"Not Mapped"))</f>
        <v/>
      </c>
      <c r="Q3819" s="36">
        <f>IF($B3819="","",IFERROR(VLOOKUP($O3819,Leaders!$A:$B,2,0),"Not Mapped"))</f>
        <v/>
      </c>
      <c r="R3819" s="36">
        <f>IF($B3819="","",IF(COUNTIF(Exclusions!$A:$A,$B3819)&gt;0,"Yes","No"))</f>
        <v/>
      </c>
      <c r="S3819" s="38">
        <f>IF($B3819="","",MIN(1,DAY($A3819)/IF($N3819="Superstore",Settings!$B$5,Settings!$B$4)))</f>
        <v/>
      </c>
      <c r="T3819" s="38">
        <f>IF(OR($B3819="",$G3819="",$S3819=0),"",$G3819/$S3819)</f>
        <v/>
      </c>
      <c r="U3819" s="36">
        <f>IF($T3819="","",IF($T3819&lt;Settings!$B$8,"Critical",IF($T3819&lt;Settings!$B$9,"Semi Critical","Non Critical")))</f>
        <v/>
      </c>
      <c r="V3819" s="28" t="n"/>
      <c r="Z3819">
        <f>IF($B3819="","",IFERROR(VLOOKUP($B3819,'Plan HC for CCA'!$A:$B,2,0),""))</f>
        <v/>
      </c>
      <c r="AA3819">
        <f>IF(OR($B3819="",$Z3819=""),"",IF(N($M3819)&lt;$Z3819,"Delta","No Delta"))</f>
        <v/>
      </c>
      <c r="AB3819">
        <f>IF(OR($B3819="",$Z3819=""),"",MAX(0,$Z3819-N($M3819)))</f>
        <v/>
      </c>
      <c r="AC3819" s="46">
        <f>IF($B3819="","",IFERROR(INDEX('CCA Util %'!$H:$H,MATCH($B3819,'CCA Util %'!$E:$E,0)),""))</f>
        <v/>
      </c>
      <c r="AD3819">
        <f>IF($B3819="","",IFERROR(INDEX('CCA Util %'!$G:$G,MATCH($B3819,'CCA Util %'!$E:$E,0)),""))</f>
        <v/>
      </c>
      <c r="AE3819">
        <f>IF(OR($B3819="",$U3819=""),"",$U3819&amp;" &amp; "&amp;IF(OR($AD3819="",$AD3819=0),"Util NA",$AD3819&amp;" Util"))</f>
        <v/>
      </c>
    </row>
    <row r="3820" ht="15.75" customHeight="1" s="42">
      <c r="A3820" s="41" t="n"/>
      <c r="G3820" s="38" t="n"/>
      <c r="H3820" s="38" t="n"/>
      <c r="I3820" s="38" t="n"/>
      <c r="J3820" s="38" t="n"/>
      <c r="K3820" s="38" t="n"/>
      <c r="L3820" s="38" t="n"/>
      <c r="N3820" s="36">
        <f>IF($B3820="","",IF($C3820="SUPERSTORE","Superstore","DH"))</f>
        <v/>
      </c>
      <c r="O3820" s="36">
        <f>IF($B3820="","",IFERROR(VLOOKUP($B3820,Mapping!$A:$C,2,0),"Not Mapped"))</f>
        <v/>
      </c>
      <c r="P3820" s="36">
        <f>IF($B3820="","",IFERROR(VLOOKUP($B3820,Mapping!$A:$C,3,0),"Not Mapped"))</f>
        <v/>
      </c>
      <c r="Q3820" s="36">
        <f>IF($B3820="","",IFERROR(VLOOKUP($O3820,Leaders!$A:$B,2,0),"Not Mapped"))</f>
        <v/>
      </c>
      <c r="R3820" s="36">
        <f>IF($B3820="","",IF(COUNTIF(Exclusions!$A:$A,$B3820)&gt;0,"Yes","No"))</f>
        <v/>
      </c>
      <c r="S3820" s="38">
        <f>IF($B3820="","",MIN(1,DAY($A3820)/IF($N3820="Superstore",Settings!$B$5,Settings!$B$4)))</f>
        <v/>
      </c>
      <c r="T3820" s="38">
        <f>IF(OR($B3820="",$G3820="",$S3820=0),"",$G3820/$S3820)</f>
        <v/>
      </c>
      <c r="U3820" s="36">
        <f>IF($T3820="","",IF($T3820&lt;Settings!$B$8,"Critical",IF($T3820&lt;Settings!$B$9,"Semi Critical","Non Critical")))</f>
        <v/>
      </c>
      <c r="V3820" s="28" t="n"/>
      <c r="Z3820">
        <f>IF($B3820="","",IFERROR(VLOOKUP($B3820,'Plan HC for CCA'!$A:$B,2,0),""))</f>
        <v/>
      </c>
      <c r="AA3820">
        <f>IF(OR($B3820="",$Z3820=""),"",IF(N($M3820)&lt;$Z3820,"Delta","No Delta"))</f>
        <v/>
      </c>
      <c r="AB3820">
        <f>IF(OR($B3820="",$Z3820=""),"",MAX(0,$Z3820-N($M3820)))</f>
        <v/>
      </c>
      <c r="AC3820" s="46">
        <f>IF($B3820="","",IFERROR(INDEX('CCA Util %'!$H:$H,MATCH($B3820,'CCA Util %'!$E:$E,0)),""))</f>
        <v/>
      </c>
      <c r="AD3820">
        <f>IF($B3820="","",IFERROR(INDEX('CCA Util %'!$G:$G,MATCH($B3820,'CCA Util %'!$E:$E,0)),""))</f>
        <v/>
      </c>
      <c r="AE3820">
        <f>IF(OR($B3820="",$U3820=""),"",$U3820&amp;" &amp; "&amp;IF(OR($AD3820="",$AD3820=0),"Util NA",$AD3820&amp;" Util"))</f>
        <v/>
      </c>
    </row>
    <row r="3821" ht="15.75" customHeight="1" s="42">
      <c r="A3821" s="41" t="n"/>
      <c r="G3821" s="38" t="n"/>
      <c r="H3821" s="38" t="n"/>
      <c r="I3821" s="38" t="n"/>
      <c r="J3821" s="38" t="n"/>
      <c r="K3821" s="38" t="n"/>
      <c r="L3821" s="38" t="n"/>
      <c r="N3821" s="36">
        <f>IF($B3821="","",IF($C3821="SUPERSTORE","Superstore","DH"))</f>
        <v/>
      </c>
      <c r="O3821" s="36">
        <f>IF($B3821="","",IFERROR(VLOOKUP($B3821,Mapping!$A:$C,2,0),"Not Mapped"))</f>
        <v/>
      </c>
      <c r="P3821" s="36">
        <f>IF($B3821="","",IFERROR(VLOOKUP($B3821,Mapping!$A:$C,3,0),"Not Mapped"))</f>
        <v/>
      </c>
      <c r="Q3821" s="36">
        <f>IF($B3821="","",IFERROR(VLOOKUP($O3821,Leaders!$A:$B,2,0),"Not Mapped"))</f>
        <v/>
      </c>
      <c r="R3821" s="36">
        <f>IF($B3821="","",IF(COUNTIF(Exclusions!$A:$A,$B3821)&gt;0,"Yes","No"))</f>
        <v/>
      </c>
      <c r="S3821" s="38">
        <f>IF($B3821="","",MIN(1,DAY($A3821)/IF($N3821="Superstore",Settings!$B$5,Settings!$B$4)))</f>
        <v/>
      </c>
      <c r="T3821" s="38">
        <f>IF(OR($B3821="",$G3821="",$S3821=0),"",$G3821/$S3821)</f>
        <v/>
      </c>
      <c r="U3821" s="36">
        <f>IF($T3821="","",IF($T3821&lt;Settings!$B$8,"Critical",IF($T3821&lt;Settings!$B$9,"Semi Critical","Non Critical")))</f>
        <v/>
      </c>
      <c r="V3821" s="28" t="n"/>
      <c r="Z3821">
        <f>IF($B3821="","",IFERROR(VLOOKUP($B3821,'Plan HC for CCA'!$A:$B,2,0),""))</f>
        <v/>
      </c>
      <c r="AA3821">
        <f>IF(OR($B3821="",$Z3821=""),"",IF(N($M3821)&lt;$Z3821,"Delta","No Delta"))</f>
        <v/>
      </c>
      <c r="AB3821">
        <f>IF(OR($B3821="",$Z3821=""),"",MAX(0,$Z3821-N($M3821)))</f>
        <v/>
      </c>
      <c r="AC3821" s="46">
        <f>IF($B3821="","",IFERROR(INDEX('CCA Util %'!$H:$H,MATCH($B3821,'CCA Util %'!$E:$E,0)),""))</f>
        <v/>
      </c>
      <c r="AD3821">
        <f>IF($B3821="","",IFERROR(INDEX('CCA Util %'!$G:$G,MATCH($B3821,'CCA Util %'!$E:$E,0)),""))</f>
        <v/>
      </c>
      <c r="AE3821">
        <f>IF(OR($B3821="",$U3821=""),"",$U3821&amp;" &amp; "&amp;IF(OR($AD3821="",$AD3821=0),"Util NA",$AD3821&amp;" Util"))</f>
        <v/>
      </c>
    </row>
    <row r="3822" ht="15.75" customHeight="1" s="42">
      <c r="A3822" s="41" t="n"/>
      <c r="G3822" s="38" t="n"/>
      <c r="H3822" s="38" t="n"/>
      <c r="I3822" s="38" t="n"/>
      <c r="J3822" s="38" t="n"/>
      <c r="K3822" s="38" t="n"/>
      <c r="L3822" s="38" t="n"/>
      <c r="N3822" s="36">
        <f>IF($B3822="","",IF($C3822="SUPERSTORE","Superstore","DH"))</f>
        <v/>
      </c>
      <c r="O3822" s="36">
        <f>IF($B3822="","",IFERROR(VLOOKUP($B3822,Mapping!$A:$C,2,0),"Not Mapped"))</f>
        <v/>
      </c>
      <c r="P3822" s="36">
        <f>IF($B3822="","",IFERROR(VLOOKUP($B3822,Mapping!$A:$C,3,0),"Not Mapped"))</f>
        <v/>
      </c>
      <c r="Q3822" s="36">
        <f>IF($B3822="","",IFERROR(VLOOKUP($O3822,Leaders!$A:$B,2,0),"Not Mapped"))</f>
        <v/>
      </c>
      <c r="R3822" s="36">
        <f>IF($B3822="","",IF(COUNTIF(Exclusions!$A:$A,$B3822)&gt;0,"Yes","No"))</f>
        <v/>
      </c>
      <c r="S3822" s="38">
        <f>IF($B3822="","",MIN(1,DAY($A3822)/IF($N3822="Superstore",Settings!$B$5,Settings!$B$4)))</f>
        <v/>
      </c>
      <c r="T3822" s="38">
        <f>IF(OR($B3822="",$G3822="",$S3822=0),"",$G3822/$S3822)</f>
        <v/>
      </c>
      <c r="U3822" s="36">
        <f>IF($T3822="","",IF($T3822&lt;Settings!$B$8,"Critical",IF($T3822&lt;Settings!$B$9,"Semi Critical","Non Critical")))</f>
        <v/>
      </c>
      <c r="V3822" s="28" t="n"/>
      <c r="Z3822">
        <f>IF($B3822="","",IFERROR(VLOOKUP($B3822,'Plan HC for CCA'!$A:$B,2,0),""))</f>
        <v/>
      </c>
      <c r="AA3822">
        <f>IF(OR($B3822="",$Z3822=""),"",IF(N($M3822)&lt;$Z3822,"Delta","No Delta"))</f>
        <v/>
      </c>
      <c r="AB3822">
        <f>IF(OR($B3822="",$Z3822=""),"",MAX(0,$Z3822-N($M3822)))</f>
        <v/>
      </c>
      <c r="AC3822" s="46">
        <f>IF($B3822="","",IFERROR(INDEX('CCA Util %'!$H:$H,MATCH($B3822,'CCA Util %'!$E:$E,0)),""))</f>
        <v/>
      </c>
      <c r="AD3822">
        <f>IF($B3822="","",IFERROR(INDEX('CCA Util %'!$G:$G,MATCH($B3822,'CCA Util %'!$E:$E,0)),""))</f>
        <v/>
      </c>
      <c r="AE3822">
        <f>IF(OR($B3822="",$U3822=""),"",$U3822&amp;" &amp; "&amp;IF(OR($AD3822="",$AD3822=0),"Util NA",$AD3822&amp;" Util"))</f>
        <v/>
      </c>
    </row>
    <row r="3823" ht="15.75" customHeight="1" s="42">
      <c r="A3823" s="41" t="n"/>
      <c r="G3823" s="38" t="n"/>
      <c r="H3823" s="38" t="n"/>
      <c r="I3823" s="38" t="n"/>
      <c r="J3823" s="38" t="n"/>
      <c r="K3823" s="38" t="n"/>
      <c r="L3823" s="38" t="n"/>
      <c r="N3823" s="36">
        <f>IF($B3823="","",IF($C3823="SUPERSTORE","Superstore","DH"))</f>
        <v/>
      </c>
      <c r="O3823" s="36">
        <f>IF($B3823="","",IFERROR(VLOOKUP($B3823,Mapping!$A:$C,2,0),"Not Mapped"))</f>
        <v/>
      </c>
      <c r="P3823" s="36">
        <f>IF($B3823="","",IFERROR(VLOOKUP($B3823,Mapping!$A:$C,3,0),"Not Mapped"))</f>
        <v/>
      </c>
      <c r="Q3823" s="36">
        <f>IF($B3823="","",IFERROR(VLOOKUP($O3823,Leaders!$A:$B,2,0),"Not Mapped"))</f>
        <v/>
      </c>
      <c r="R3823" s="36">
        <f>IF($B3823="","",IF(COUNTIF(Exclusions!$A:$A,$B3823)&gt;0,"Yes","No"))</f>
        <v/>
      </c>
      <c r="S3823" s="38">
        <f>IF($B3823="","",MIN(1,DAY($A3823)/IF($N3823="Superstore",Settings!$B$5,Settings!$B$4)))</f>
        <v/>
      </c>
      <c r="T3823" s="38">
        <f>IF(OR($B3823="",$G3823="",$S3823=0),"",$G3823/$S3823)</f>
        <v/>
      </c>
      <c r="U3823" s="36">
        <f>IF($T3823="","",IF($T3823&lt;Settings!$B$8,"Critical",IF($T3823&lt;Settings!$B$9,"Semi Critical","Non Critical")))</f>
        <v/>
      </c>
      <c r="V3823" s="28" t="n"/>
      <c r="Z3823">
        <f>IF($B3823="","",IFERROR(VLOOKUP($B3823,'Plan HC for CCA'!$A:$B,2,0),""))</f>
        <v/>
      </c>
      <c r="AA3823">
        <f>IF(OR($B3823="",$Z3823=""),"",IF(N($M3823)&lt;$Z3823,"Delta","No Delta"))</f>
        <v/>
      </c>
      <c r="AB3823">
        <f>IF(OR($B3823="",$Z3823=""),"",MAX(0,$Z3823-N($M3823)))</f>
        <v/>
      </c>
      <c r="AC3823" s="46">
        <f>IF($B3823="","",IFERROR(INDEX('CCA Util %'!$H:$H,MATCH($B3823,'CCA Util %'!$E:$E,0)),""))</f>
        <v/>
      </c>
      <c r="AD3823">
        <f>IF($B3823="","",IFERROR(INDEX('CCA Util %'!$G:$G,MATCH($B3823,'CCA Util %'!$E:$E,0)),""))</f>
        <v/>
      </c>
      <c r="AE3823">
        <f>IF(OR($B3823="",$U3823=""),"",$U3823&amp;" &amp; "&amp;IF(OR($AD3823="",$AD3823=0),"Util NA",$AD3823&amp;" Util"))</f>
        <v/>
      </c>
    </row>
    <row r="3824" ht="15.75" customHeight="1" s="42">
      <c r="A3824" s="41" t="n"/>
      <c r="G3824" s="38" t="n"/>
      <c r="H3824" s="38" t="n"/>
      <c r="I3824" s="38" t="n"/>
      <c r="J3824" s="38" t="n"/>
      <c r="K3824" s="38" t="n"/>
      <c r="L3824" s="38" t="n"/>
      <c r="N3824" s="36">
        <f>IF($B3824="","",IF($C3824="SUPERSTORE","Superstore","DH"))</f>
        <v/>
      </c>
      <c r="O3824" s="36">
        <f>IF($B3824="","",IFERROR(VLOOKUP($B3824,Mapping!$A:$C,2,0),"Not Mapped"))</f>
        <v/>
      </c>
      <c r="P3824" s="36">
        <f>IF($B3824="","",IFERROR(VLOOKUP($B3824,Mapping!$A:$C,3,0),"Not Mapped"))</f>
        <v/>
      </c>
      <c r="Q3824" s="36">
        <f>IF($B3824="","",IFERROR(VLOOKUP($O3824,Leaders!$A:$B,2,0),"Not Mapped"))</f>
        <v/>
      </c>
      <c r="R3824" s="36">
        <f>IF($B3824="","",IF(COUNTIF(Exclusions!$A:$A,$B3824)&gt;0,"Yes","No"))</f>
        <v/>
      </c>
      <c r="S3824" s="38">
        <f>IF($B3824="","",MIN(1,DAY($A3824)/IF($N3824="Superstore",Settings!$B$5,Settings!$B$4)))</f>
        <v/>
      </c>
      <c r="T3824" s="38">
        <f>IF(OR($B3824="",$G3824="",$S3824=0),"",$G3824/$S3824)</f>
        <v/>
      </c>
      <c r="U3824" s="36">
        <f>IF($T3824="","",IF($T3824&lt;Settings!$B$8,"Critical",IF($T3824&lt;Settings!$B$9,"Semi Critical","Non Critical")))</f>
        <v/>
      </c>
      <c r="V3824" s="28" t="n"/>
      <c r="Z3824">
        <f>IF($B3824="","",IFERROR(VLOOKUP($B3824,'Plan HC for CCA'!$A:$B,2,0),""))</f>
        <v/>
      </c>
      <c r="AA3824">
        <f>IF(OR($B3824="",$Z3824=""),"",IF(N($M3824)&lt;$Z3824,"Delta","No Delta"))</f>
        <v/>
      </c>
      <c r="AB3824">
        <f>IF(OR($B3824="",$Z3824=""),"",MAX(0,$Z3824-N($M3824)))</f>
        <v/>
      </c>
      <c r="AC3824" s="46">
        <f>IF($B3824="","",IFERROR(INDEX('CCA Util %'!$H:$H,MATCH($B3824,'CCA Util %'!$E:$E,0)),""))</f>
        <v/>
      </c>
      <c r="AD3824">
        <f>IF($B3824="","",IFERROR(INDEX('CCA Util %'!$G:$G,MATCH($B3824,'CCA Util %'!$E:$E,0)),""))</f>
        <v/>
      </c>
      <c r="AE3824">
        <f>IF(OR($B3824="",$U3824=""),"",$U3824&amp;" &amp; "&amp;IF(OR($AD3824="",$AD3824=0),"Util NA",$AD3824&amp;" Util"))</f>
        <v/>
      </c>
    </row>
    <row r="3825" ht="15.75" customHeight="1" s="42">
      <c r="A3825" s="41" t="n"/>
      <c r="G3825" s="38" t="n"/>
      <c r="H3825" s="38" t="n"/>
      <c r="I3825" s="38" t="n"/>
      <c r="J3825" s="38" t="n"/>
      <c r="K3825" s="38" t="n"/>
      <c r="L3825" s="38" t="n"/>
      <c r="N3825" s="36">
        <f>IF($B3825="","",IF($C3825="SUPERSTORE","Superstore","DH"))</f>
        <v/>
      </c>
      <c r="O3825" s="36">
        <f>IF($B3825="","",IFERROR(VLOOKUP($B3825,Mapping!$A:$C,2,0),"Not Mapped"))</f>
        <v/>
      </c>
      <c r="P3825" s="36">
        <f>IF($B3825="","",IFERROR(VLOOKUP($B3825,Mapping!$A:$C,3,0),"Not Mapped"))</f>
        <v/>
      </c>
      <c r="Q3825" s="36">
        <f>IF($B3825="","",IFERROR(VLOOKUP($O3825,Leaders!$A:$B,2,0),"Not Mapped"))</f>
        <v/>
      </c>
      <c r="R3825" s="36">
        <f>IF($B3825="","",IF(COUNTIF(Exclusions!$A:$A,$B3825)&gt;0,"Yes","No"))</f>
        <v/>
      </c>
      <c r="S3825" s="38">
        <f>IF($B3825="","",MIN(1,DAY($A3825)/IF($N3825="Superstore",Settings!$B$5,Settings!$B$4)))</f>
        <v/>
      </c>
      <c r="T3825" s="38">
        <f>IF(OR($B3825="",$G3825="",$S3825=0),"",$G3825/$S3825)</f>
        <v/>
      </c>
      <c r="U3825" s="36">
        <f>IF($T3825="","",IF($T3825&lt;Settings!$B$8,"Critical",IF($T3825&lt;Settings!$B$9,"Semi Critical","Non Critical")))</f>
        <v/>
      </c>
      <c r="V3825" s="28" t="n"/>
      <c r="Z3825">
        <f>IF($B3825="","",IFERROR(VLOOKUP($B3825,'Plan HC for CCA'!$A:$B,2,0),""))</f>
        <v/>
      </c>
      <c r="AA3825">
        <f>IF(OR($B3825="",$Z3825=""),"",IF(N($M3825)&lt;$Z3825,"Delta","No Delta"))</f>
        <v/>
      </c>
      <c r="AB3825">
        <f>IF(OR($B3825="",$Z3825=""),"",MAX(0,$Z3825-N($M3825)))</f>
        <v/>
      </c>
      <c r="AC3825" s="46">
        <f>IF($B3825="","",IFERROR(INDEX('CCA Util %'!$H:$H,MATCH($B3825,'CCA Util %'!$E:$E,0)),""))</f>
        <v/>
      </c>
      <c r="AD3825">
        <f>IF($B3825="","",IFERROR(INDEX('CCA Util %'!$G:$G,MATCH($B3825,'CCA Util %'!$E:$E,0)),""))</f>
        <v/>
      </c>
      <c r="AE3825">
        <f>IF(OR($B3825="",$U3825=""),"",$U3825&amp;" &amp; "&amp;IF(OR($AD3825="",$AD3825=0),"Util NA",$AD3825&amp;" Util"))</f>
        <v/>
      </c>
    </row>
    <row r="3826" ht="15.75" customHeight="1" s="42">
      <c r="A3826" s="41" t="n"/>
      <c r="G3826" s="38" t="n"/>
      <c r="H3826" s="38" t="n"/>
      <c r="I3826" s="38" t="n"/>
      <c r="J3826" s="38" t="n"/>
      <c r="K3826" s="38" t="n"/>
      <c r="L3826" s="38" t="n"/>
      <c r="N3826" s="36">
        <f>IF($B3826="","",IF($C3826="SUPERSTORE","Superstore","DH"))</f>
        <v/>
      </c>
      <c r="O3826" s="36">
        <f>IF($B3826="","",IFERROR(VLOOKUP($B3826,Mapping!$A:$C,2,0),"Not Mapped"))</f>
        <v/>
      </c>
      <c r="P3826" s="36">
        <f>IF($B3826="","",IFERROR(VLOOKUP($B3826,Mapping!$A:$C,3,0),"Not Mapped"))</f>
        <v/>
      </c>
      <c r="Q3826" s="36">
        <f>IF($B3826="","",IFERROR(VLOOKUP($O3826,Leaders!$A:$B,2,0),"Not Mapped"))</f>
        <v/>
      </c>
      <c r="R3826" s="36">
        <f>IF($B3826="","",IF(COUNTIF(Exclusions!$A:$A,$B3826)&gt;0,"Yes","No"))</f>
        <v/>
      </c>
      <c r="S3826" s="38">
        <f>IF($B3826="","",MIN(1,DAY($A3826)/IF($N3826="Superstore",Settings!$B$5,Settings!$B$4)))</f>
        <v/>
      </c>
      <c r="T3826" s="38">
        <f>IF(OR($B3826="",$G3826="",$S3826=0),"",$G3826/$S3826)</f>
        <v/>
      </c>
      <c r="U3826" s="36">
        <f>IF($T3826="","",IF($T3826&lt;Settings!$B$8,"Critical",IF($T3826&lt;Settings!$B$9,"Semi Critical","Non Critical")))</f>
        <v/>
      </c>
      <c r="V3826" s="28" t="n"/>
      <c r="Z3826">
        <f>IF($B3826="","",IFERROR(VLOOKUP($B3826,'Plan HC for CCA'!$A:$B,2,0),""))</f>
        <v/>
      </c>
      <c r="AA3826">
        <f>IF(OR($B3826="",$Z3826=""),"",IF(N($M3826)&lt;$Z3826,"Delta","No Delta"))</f>
        <v/>
      </c>
      <c r="AB3826">
        <f>IF(OR($B3826="",$Z3826=""),"",MAX(0,$Z3826-N($M3826)))</f>
        <v/>
      </c>
      <c r="AC3826" s="46">
        <f>IF($B3826="","",IFERROR(INDEX('CCA Util %'!$H:$H,MATCH($B3826,'CCA Util %'!$E:$E,0)),""))</f>
        <v/>
      </c>
      <c r="AD3826">
        <f>IF($B3826="","",IFERROR(INDEX('CCA Util %'!$G:$G,MATCH($B3826,'CCA Util %'!$E:$E,0)),""))</f>
        <v/>
      </c>
      <c r="AE3826">
        <f>IF(OR($B3826="",$U3826=""),"",$U3826&amp;" &amp; "&amp;IF(OR($AD3826="",$AD3826=0),"Util NA",$AD3826&amp;" Util"))</f>
        <v/>
      </c>
    </row>
    <row r="3827" ht="15.75" customHeight="1" s="42">
      <c r="A3827" s="41" t="n"/>
      <c r="G3827" s="38" t="n"/>
      <c r="H3827" s="38" t="n"/>
      <c r="I3827" s="38" t="n"/>
      <c r="J3827" s="38" t="n"/>
      <c r="K3827" s="38" t="n"/>
      <c r="L3827" s="38" t="n"/>
      <c r="N3827" s="36">
        <f>IF($B3827="","",IF($C3827="SUPERSTORE","Superstore","DH"))</f>
        <v/>
      </c>
      <c r="O3827" s="36">
        <f>IF($B3827="","",IFERROR(VLOOKUP($B3827,Mapping!$A:$C,2,0),"Not Mapped"))</f>
        <v/>
      </c>
      <c r="P3827" s="36">
        <f>IF($B3827="","",IFERROR(VLOOKUP($B3827,Mapping!$A:$C,3,0),"Not Mapped"))</f>
        <v/>
      </c>
      <c r="Q3827" s="36">
        <f>IF($B3827="","",IFERROR(VLOOKUP($O3827,Leaders!$A:$B,2,0),"Not Mapped"))</f>
        <v/>
      </c>
      <c r="R3827" s="36">
        <f>IF($B3827="","",IF(COUNTIF(Exclusions!$A:$A,$B3827)&gt;0,"Yes","No"))</f>
        <v/>
      </c>
      <c r="S3827" s="38">
        <f>IF($B3827="","",MIN(1,DAY($A3827)/IF($N3827="Superstore",Settings!$B$5,Settings!$B$4)))</f>
        <v/>
      </c>
      <c r="T3827" s="38">
        <f>IF(OR($B3827="",$G3827="",$S3827=0),"",$G3827/$S3827)</f>
        <v/>
      </c>
      <c r="U3827" s="36">
        <f>IF($T3827="","",IF($T3827&lt;Settings!$B$8,"Critical",IF($T3827&lt;Settings!$B$9,"Semi Critical","Non Critical")))</f>
        <v/>
      </c>
      <c r="V3827" s="28" t="n"/>
      <c r="Z3827">
        <f>IF($B3827="","",IFERROR(VLOOKUP($B3827,'Plan HC for CCA'!$A:$B,2,0),""))</f>
        <v/>
      </c>
      <c r="AA3827">
        <f>IF(OR($B3827="",$Z3827=""),"",IF(N($M3827)&lt;$Z3827,"Delta","No Delta"))</f>
        <v/>
      </c>
      <c r="AB3827">
        <f>IF(OR($B3827="",$Z3827=""),"",MAX(0,$Z3827-N($M3827)))</f>
        <v/>
      </c>
      <c r="AC3827" s="46">
        <f>IF($B3827="","",IFERROR(INDEX('CCA Util %'!$H:$H,MATCH($B3827,'CCA Util %'!$E:$E,0)),""))</f>
        <v/>
      </c>
      <c r="AD3827">
        <f>IF($B3827="","",IFERROR(INDEX('CCA Util %'!$G:$G,MATCH($B3827,'CCA Util %'!$E:$E,0)),""))</f>
        <v/>
      </c>
      <c r="AE3827">
        <f>IF(OR($B3827="",$U3827=""),"",$U3827&amp;" &amp; "&amp;IF(OR($AD3827="",$AD3827=0),"Util NA",$AD3827&amp;" Util"))</f>
        <v/>
      </c>
    </row>
    <row r="3828" ht="15.75" customHeight="1" s="42">
      <c r="A3828" s="41" t="n"/>
      <c r="G3828" s="38" t="n"/>
      <c r="H3828" s="38" t="n"/>
      <c r="I3828" s="38" t="n"/>
      <c r="J3828" s="38" t="n"/>
      <c r="K3828" s="38" t="n"/>
      <c r="L3828" s="38" t="n"/>
      <c r="N3828" s="36">
        <f>IF($B3828="","",IF($C3828="SUPERSTORE","Superstore","DH"))</f>
        <v/>
      </c>
      <c r="O3828" s="36">
        <f>IF($B3828="","",IFERROR(VLOOKUP($B3828,Mapping!$A:$C,2,0),"Not Mapped"))</f>
        <v/>
      </c>
      <c r="P3828" s="36">
        <f>IF($B3828="","",IFERROR(VLOOKUP($B3828,Mapping!$A:$C,3,0),"Not Mapped"))</f>
        <v/>
      </c>
      <c r="Q3828" s="36">
        <f>IF($B3828="","",IFERROR(VLOOKUP($O3828,Leaders!$A:$B,2,0),"Not Mapped"))</f>
        <v/>
      </c>
      <c r="R3828" s="36">
        <f>IF($B3828="","",IF(COUNTIF(Exclusions!$A:$A,$B3828)&gt;0,"Yes","No"))</f>
        <v/>
      </c>
      <c r="S3828" s="38">
        <f>IF($B3828="","",MIN(1,DAY($A3828)/IF($N3828="Superstore",Settings!$B$5,Settings!$B$4)))</f>
        <v/>
      </c>
      <c r="T3828" s="38">
        <f>IF(OR($B3828="",$G3828="",$S3828=0),"",$G3828/$S3828)</f>
        <v/>
      </c>
      <c r="U3828" s="36">
        <f>IF($T3828="","",IF($T3828&lt;Settings!$B$8,"Critical",IF($T3828&lt;Settings!$B$9,"Semi Critical","Non Critical")))</f>
        <v/>
      </c>
      <c r="V3828" s="28" t="n"/>
      <c r="Z3828">
        <f>IF($B3828="","",IFERROR(VLOOKUP($B3828,'Plan HC for CCA'!$A:$B,2,0),""))</f>
        <v/>
      </c>
      <c r="AA3828">
        <f>IF(OR($B3828="",$Z3828=""),"",IF(N($M3828)&lt;$Z3828,"Delta","No Delta"))</f>
        <v/>
      </c>
      <c r="AB3828">
        <f>IF(OR($B3828="",$Z3828=""),"",MAX(0,$Z3828-N($M3828)))</f>
        <v/>
      </c>
      <c r="AC3828" s="46">
        <f>IF($B3828="","",IFERROR(INDEX('CCA Util %'!$H:$H,MATCH($B3828,'CCA Util %'!$E:$E,0)),""))</f>
        <v/>
      </c>
      <c r="AD3828">
        <f>IF($B3828="","",IFERROR(INDEX('CCA Util %'!$G:$G,MATCH($B3828,'CCA Util %'!$E:$E,0)),""))</f>
        <v/>
      </c>
      <c r="AE3828">
        <f>IF(OR($B3828="",$U3828=""),"",$U3828&amp;" &amp; "&amp;IF(OR($AD3828="",$AD3828=0),"Util NA",$AD3828&amp;" Util"))</f>
        <v/>
      </c>
    </row>
    <row r="3829" ht="15.75" customHeight="1" s="42">
      <c r="A3829" s="41" t="n"/>
      <c r="G3829" s="38" t="n"/>
      <c r="H3829" s="38" t="n"/>
      <c r="I3829" s="38" t="n"/>
      <c r="J3829" s="38" t="n"/>
      <c r="K3829" s="38" t="n"/>
      <c r="L3829" s="38" t="n"/>
      <c r="N3829" s="36">
        <f>IF($B3829="","",IF($C3829="SUPERSTORE","Superstore","DH"))</f>
        <v/>
      </c>
      <c r="O3829" s="36">
        <f>IF($B3829="","",IFERROR(VLOOKUP($B3829,Mapping!$A:$C,2,0),"Not Mapped"))</f>
        <v/>
      </c>
      <c r="P3829" s="36">
        <f>IF($B3829="","",IFERROR(VLOOKUP($B3829,Mapping!$A:$C,3,0),"Not Mapped"))</f>
        <v/>
      </c>
      <c r="Q3829" s="36">
        <f>IF($B3829="","",IFERROR(VLOOKUP($O3829,Leaders!$A:$B,2,0),"Not Mapped"))</f>
        <v/>
      </c>
      <c r="R3829" s="36">
        <f>IF($B3829="","",IF(COUNTIF(Exclusions!$A:$A,$B3829)&gt;0,"Yes","No"))</f>
        <v/>
      </c>
      <c r="S3829" s="38">
        <f>IF($B3829="","",MIN(1,DAY($A3829)/IF($N3829="Superstore",Settings!$B$5,Settings!$B$4)))</f>
        <v/>
      </c>
      <c r="T3829" s="38">
        <f>IF(OR($B3829="",$G3829="",$S3829=0),"",$G3829/$S3829)</f>
        <v/>
      </c>
      <c r="U3829" s="36">
        <f>IF($T3829="","",IF($T3829&lt;Settings!$B$8,"Critical",IF($T3829&lt;Settings!$B$9,"Semi Critical","Non Critical")))</f>
        <v/>
      </c>
      <c r="V3829" s="28" t="n"/>
      <c r="Z3829">
        <f>IF($B3829="","",IFERROR(VLOOKUP($B3829,'Plan HC for CCA'!$A:$B,2,0),""))</f>
        <v/>
      </c>
      <c r="AA3829">
        <f>IF(OR($B3829="",$Z3829=""),"",IF(N($M3829)&lt;$Z3829,"Delta","No Delta"))</f>
        <v/>
      </c>
      <c r="AB3829">
        <f>IF(OR($B3829="",$Z3829=""),"",MAX(0,$Z3829-N($M3829)))</f>
        <v/>
      </c>
      <c r="AC3829" s="46">
        <f>IF($B3829="","",IFERROR(INDEX('CCA Util %'!$H:$H,MATCH($B3829,'CCA Util %'!$E:$E,0)),""))</f>
        <v/>
      </c>
      <c r="AD3829">
        <f>IF($B3829="","",IFERROR(INDEX('CCA Util %'!$G:$G,MATCH($B3829,'CCA Util %'!$E:$E,0)),""))</f>
        <v/>
      </c>
      <c r="AE3829">
        <f>IF(OR($B3829="",$U3829=""),"",$U3829&amp;" &amp; "&amp;IF(OR($AD3829="",$AD3829=0),"Util NA",$AD3829&amp;" Util"))</f>
        <v/>
      </c>
    </row>
    <row r="3830" ht="15.75" customHeight="1" s="42">
      <c r="A3830" s="41" t="n"/>
      <c r="G3830" s="38" t="n"/>
      <c r="H3830" s="38" t="n"/>
      <c r="I3830" s="38" t="n"/>
      <c r="J3830" s="38" t="n"/>
      <c r="K3830" s="38" t="n"/>
      <c r="L3830" s="38" t="n"/>
      <c r="N3830" s="36">
        <f>IF($B3830="","",IF($C3830="SUPERSTORE","Superstore","DH"))</f>
        <v/>
      </c>
      <c r="O3830" s="36">
        <f>IF($B3830="","",IFERROR(VLOOKUP($B3830,Mapping!$A:$C,2,0),"Not Mapped"))</f>
        <v/>
      </c>
      <c r="P3830" s="36">
        <f>IF($B3830="","",IFERROR(VLOOKUP($B3830,Mapping!$A:$C,3,0),"Not Mapped"))</f>
        <v/>
      </c>
      <c r="Q3830" s="36">
        <f>IF($B3830="","",IFERROR(VLOOKUP($O3830,Leaders!$A:$B,2,0),"Not Mapped"))</f>
        <v/>
      </c>
      <c r="R3830" s="36">
        <f>IF($B3830="","",IF(COUNTIF(Exclusions!$A:$A,$B3830)&gt;0,"Yes","No"))</f>
        <v/>
      </c>
      <c r="S3830" s="38">
        <f>IF($B3830="","",MIN(1,DAY($A3830)/IF($N3830="Superstore",Settings!$B$5,Settings!$B$4)))</f>
        <v/>
      </c>
      <c r="T3830" s="38">
        <f>IF(OR($B3830="",$G3830="",$S3830=0),"",$G3830/$S3830)</f>
        <v/>
      </c>
      <c r="U3830" s="36">
        <f>IF($T3830="","",IF($T3830&lt;Settings!$B$8,"Critical",IF($T3830&lt;Settings!$B$9,"Semi Critical","Non Critical")))</f>
        <v/>
      </c>
      <c r="V3830" s="28" t="n"/>
      <c r="Z3830">
        <f>IF($B3830="","",IFERROR(VLOOKUP($B3830,'Plan HC for CCA'!$A:$B,2,0),""))</f>
        <v/>
      </c>
      <c r="AA3830">
        <f>IF(OR($B3830="",$Z3830=""),"",IF(N($M3830)&lt;$Z3830,"Delta","No Delta"))</f>
        <v/>
      </c>
      <c r="AB3830">
        <f>IF(OR($B3830="",$Z3830=""),"",MAX(0,$Z3830-N($M3830)))</f>
        <v/>
      </c>
      <c r="AC3830" s="46">
        <f>IF($B3830="","",IFERROR(INDEX('CCA Util %'!$H:$H,MATCH($B3830,'CCA Util %'!$E:$E,0)),""))</f>
        <v/>
      </c>
      <c r="AD3830">
        <f>IF($B3830="","",IFERROR(INDEX('CCA Util %'!$G:$G,MATCH($B3830,'CCA Util %'!$E:$E,0)),""))</f>
        <v/>
      </c>
      <c r="AE3830">
        <f>IF(OR($B3830="",$U3830=""),"",$U3830&amp;" &amp; "&amp;IF(OR($AD3830="",$AD3830=0),"Util NA",$AD3830&amp;" Util"))</f>
        <v/>
      </c>
    </row>
    <row r="3831" ht="15.75" customHeight="1" s="42">
      <c r="A3831" s="41" t="n"/>
      <c r="G3831" s="38" t="n"/>
      <c r="H3831" s="38" t="n"/>
      <c r="I3831" s="38" t="n"/>
      <c r="J3831" s="38" t="n"/>
      <c r="K3831" s="38" t="n"/>
      <c r="L3831" s="38" t="n"/>
      <c r="N3831" s="36">
        <f>IF($B3831="","",IF($C3831="SUPERSTORE","Superstore","DH"))</f>
        <v/>
      </c>
      <c r="O3831" s="36">
        <f>IF($B3831="","",IFERROR(VLOOKUP($B3831,Mapping!$A:$C,2,0),"Not Mapped"))</f>
        <v/>
      </c>
      <c r="P3831" s="36">
        <f>IF($B3831="","",IFERROR(VLOOKUP($B3831,Mapping!$A:$C,3,0),"Not Mapped"))</f>
        <v/>
      </c>
      <c r="Q3831" s="36">
        <f>IF($B3831="","",IFERROR(VLOOKUP($O3831,Leaders!$A:$B,2,0),"Not Mapped"))</f>
        <v/>
      </c>
      <c r="R3831" s="36">
        <f>IF($B3831="","",IF(COUNTIF(Exclusions!$A:$A,$B3831)&gt;0,"Yes","No"))</f>
        <v/>
      </c>
      <c r="S3831" s="38">
        <f>IF($B3831="","",MIN(1,DAY($A3831)/IF($N3831="Superstore",Settings!$B$5,Settings!$B$4)))</f>
        <v/>
      </c>
      <c r="T3831" s="38">
        <f>IF(OR($B3831="",$G3831="",$S3831=0),"",$G3831/$S3831)</f>
        <v/>
      </c>
      <c r="U3831" s="36">
        <f>IF($T3831="","",IF($T3831&lt;Settings!$B$8,"Critical",IF($T3831&lt;Settings!$B$9,"Semi Critical","Non Critical")))</f>
        <v/>
      </c>
      <c r="V3831" s="28" t="n"/>
      <c r="Z3831">
        <f>IF($B3831="","",IFERROR(VLOOKUP($B3831,'Plan HC for CCA'!$A:$B,2,0),""))</f>
        <v/>
      </c>
      <c r="AA3831">
        <f>IF(OR($B3831="",$Z3831=""),"",IF(N($M3831)&lt;$Z3831,"Delta","No Delta"))</f>
        <v/>
      </c>
      <c r="AB3831">
        <f>IF(OR($B3831="",$Z3831=""),"",MAX(0,$Z3831-N($M3831)))</f>
        <v/>
      </c>
      <c r="AC3831" s="46">
        <f>IF($B3831="","",IFERROR(INDEX('CCA Util %'!$H:$H,MATCH($B3831,'CCA Util %'!$E:$E,0)),""))</f>
        <v/>
      </c>
      <c r="AD3831">
        <f>IF($B3831="","",IFERROR(INDEX('CCA Util %'!$G:$G,MATCH($B3831,'CCA Util %'!$E:$E,0)),""))</f>
        <v/>
      </c>
      <c r="AE3831">
        <f>IF(OR($B3831="",$U3831=""),"",$U3831&amp;" &amp; "&amp;IF(OR($AD3831="",$AD3831=0),"Util NA",$AD3831&amp;" Util"))</f>
        <v/>
      </c>
    </row>
    <row r="3832" ht="15.75" customHeight="1" s="42">
      <c r="A3832" s="41" t="n"/>
      <c r="G3832" s="38" t="n"/>
      <c r="H3832" s="38" t="n"/>
      <c r="I3832" s="38" t="n"/>
      <c r="J3832" s="38" t="n"/>
      <c r="K3832" s="38" t="n"/>
      <c r="L3832" s="38" t="n"/>
      <c r="N3832" s="36">
        <f>IF($B3832="","",IF($C3832="SUPERSTORE","Superstore","DH"))</f>
        <v/>
      </c>
      <c r="O3832" s="36">
        <f>IF($B3832="","",IFERROR(VLOOKUP($B3832,Mapping!$A:$C,2,0),"Not Mapped"))</f>
        <v/>
      </c>
      <c r="P3832" s="36">
        <f>IF($B3832="","",IFERROR(VLOOKUP($B3832,Mapping!$A:$C,3,0),"Not Mapped"))</f>
        <v/>
      </c>
      <c r="Q3832" s="36">
        <f>IF($B3832="","",IFERROR(VLOOKUP($O3832,Leaders!$A:$B,2,0),"Not Mapped"))</f>
        <v/>
      </c>
      <c r="R3832" s="36">
        <f>IF($B3832="","",IF(COUNTIF(Exclusions!$A:$A,$B3832)&gt;0,"Yes","No"))</f>
        <v/>
      </c>
      <c r="S3832" s="38">
        <f>IF($B3832="","",MIN(1,DAY($A3832)/IF($N3832="Superstore",Settings!$B$5,Settings!$B$4)))</f>
        <v/>
      </c>
      <c r="T3832" s="38">
        <f>IF(OR($B3832="",$G3832="",$S3832=0),"",$G3832/$S3832)</f>
        <v/>
      </c>
      <c r="U3832" s="36">
        <f>IF($T3832="","",IF($T3832&lt;Settings!$B$8,"Critical",IF($T3832&lt;Settings!$B$9,"Semi Critical","Non Critical")))</f>
        <v/>
      </c>
      <c r="V3832" s="28" t="n"/>
      <c r="Z3832">
        <f>IF($B3832="","",IFERROR(VLOOKUP($B3832,'Plan HC for CCA'!$A:$B,2,0),""))</f>
        <v/>
      </c>
      <c r="AA3832">
        <f>IF(OR($B3832="",$Z3832=""),"",IF(N($M3832)&lt;$Z3832,"Delta","No Delta"))</f>
        <v/>
      </c>
      <c r="AB3832">
        <f>IF(OR($B3832="",$Z3832=""),"",MAX(0,$Z3832-N($M3832)))</f>
        <v/>
      </c>
      <c r="AC3832" s="46">
        <f>IF($B3832="","",IFERROR(INDEX('CCA Util %'!$H:$H,MATCH($B3832,'CCA Util %'!$E:$E,0)),""))</f>
        <v/>
      </c>
      <c r="AD3832">
        <f>IF($B3832="","",IFERROR(INDEX('CCA Util %'!$G:$G,MATCH($B3832,'CCA Util %'!$E:$E,0)),""))</f>
        <v/>
      </c>
      <c r="AE3832">
        <f>IF(OR($B3832="",$U3832=""),"",$U3832&amp;" &amp; "&amp;IF(OR($AD3832="",$AD3832=0),"Util NA",$AD3832&amp;" Util"))</f>
        <v/>
      </c>
    </row>
    <row r="3833" ht="15.75" customHeight="1" s="42">
      <c r="A3833" s="41" t="n"/>
      <c r="G3833" s="38" t="n"/>
      <c r="H3833" s="38" t="n"/>
      <c r="I3833" s="38" t="n"/>
      <c r="J3833" s="38" t="n"/>
      <c r="K3833" s="38" t="n"/>
      <c r="L3833" s="38" t="n"/>
      <c r="N3833" s="36">
        <f>IF($B3833="","",IF($C3833="SUPERSTORE","Superstore","DH"))</f>
        <v/>
      </c>
      <c r="O3833" s="36">
        <f>IF($B3833="","",IFERROR(VLOOKUP($B3833,Mapping!$A:$C,2,0),"Not Mapped"))</f>
        <v/>
      </c>
      <c r="P3833" s="36">
        <f>IF($B3833="","",IFERROR(VLOOKUP($B3833,Mapping!$A:$C,3,0),"Not Mapped"))</f>
        <v/>
      </c>
      <c r="Q3833" s="36">
        <f>IF($B3833="","",IFERROR(VLOOKUP($O3833,Leaders!$A:$B,2,0),"Not Mapped"))</f>
        <v/>
      </c>
      <c r="R3833" s="36">
        <f>IF($B3833="","",IF(COUNTIF(Exclusions!$A:$A,$B3833)&gt;0,"Yes","No"))</f>
        <v/>
      </c>
      <c r="S3833" s="38">
        <f>IF($B3833="","",MIN(1,DAY($A3833)/IF($N3833="Superstore",Settings!$B$5,Settings!$B$4)))</f>
        <v/>
      </c>
      <c r="T3833" s="38">
        <f>IF(OR($B3833="",$G3833="",$S3833=0),"",$G3833/$S3833)</f>
        <v/>
      </c>
      <c r="U3833" s="36">
        <f>IF($T3833="","",IF($T3833&lt;Settings!$B$8,"Critical",IF($T3833&lt;Settings!$B$9,"Semi Critical","Non Critical")))</f>
        <v/>
      </c>
      <c r="V3833" s="28" t="n"/>
      <c r="Z3833">
        <f>IF($B3833="","",IFERROR(VLOOKUP($B3833,'Plan HC for CCA'!$A:$B,2,0),""))</f>
        <v/>
      </c>
      <c r="AA3833">
        <f>IF(OR($B3833="",$Z3833=""),"",IF(N($M3833)&lt;$Z3833,"Delta","No Delta"))</f>
        <v/>
      </c>
      <c r="AB3833">
        <f>IF(OR($B3833="",$Z3833=""),"",MAX(0,$Z3833-N($M3833)))</f>
        <v/>
      </c>
      <c r="AC3833" s="46">
        <f>IF($B3833="","",IFERROR(INDEX('CCA Util %'!$H:$H,MATCH($B3833,'CCA Util %'!$E:$E,0)),""))</f>
        <v/>
      </c>
      <c r="AD3833">
        <f>IF($B3833="","",IFERROR(INDEX('CCA Util %'!$G:$G,MATCH($B3833,'CCA Util %'!$E:$E,0)),""))</f>
        <v/>
      </c>
      <c r="AE3833">
        <f>IF(OR($B3833="",$U3833=""),"",$U3833&amp;" &amp; "&amp;IF(OR($AD3833="",$AD3833=0),"Util NA",$AD3833&amp;" Util"))</f>
        <v/>
      </c>
    </row>
    <row r="3834" ht="15.75" customHeight="1" s="42">
      <c r="A3834" s="41" t="n"/>
      <c r="G3834" s="38" t="n"/>
      <c r="H3834" s="38" t="n"/>
      <c r="I3834" s="38" t="n"/>
      <c r="J3834" s="38" t="n"/>
      <c r="K3834" s="38" t="n"/>
      <c r="L3834" s="38" t="n"/>
      <c r="N3834" s="36">
        <f>IF($B3834="","",IF($C3834="SUPERSTORE","Superstore","DH"))</f>
        <v/>
      </c>
      <c r="O3834" s="36">
        <f>IF($B3834="","",IFERROR(VLOOKUP($B3834,Mapping!$A:$C,2,0),"Not Mapped"))</f>
        <v/>
      </c>
      <c r="P3834" s="36">
        <f>IF($B3834="","",IFERROR(VLOOKUP($B3834,Mapping!$A:$C,3,0),"Not Mapped"))</f>
        <v/>
      </c>
      <c r="Q3834" s="36">
        <f>IF($B3834="","",IFERROR(VLOOKUP($O3834,Leaders!$A:$B,2,0),"Not Mapped"))</f>
        <v/>
      </c>
      <c r="R3834" s="36">
        <f>IF($B3834="","",IF(COUNTIF(Exclusions!$A:$A,$B3834)&gt;0,"Yes","No"))</f>
        <v/>
      </c>
      <c r="S3834" s="38">
        <f>IF($B3834="","",MIN(1,DAY($A3834)/IF($N3834="Superstore",Settings!$B$5,Settings!$B$4)))</f>
        <v/>
      </c>
      <c r="T3834" s="38">
        <f>IF(OR($B3834="",$G3834="",$S3834=0),"",$G3834/$S3834)</f>
        <v/>
      </c>
      <c r="U3834" s="36">
        <f>IF($T3834="","",IF($T3834&lt;Settings!$B$8,"Critical",IF($T3834&lt;Settings!$B$9,"Semi Critical","Non Critical")))</f>
        <v/>
      </c>
      <c r="V3834" s="28" t="n"/>
      <c r="Z3834">
        <f>IF($B3834="","",IFERROR(VLOOKUP($B3834,'Plan HC for CCA'!$A:$B,2,0),""))</f>
        <v/>
      </c>
      <c r="AA3834">
        <f>IF(OR($B3834="",$Z3834=""),"",IF(N($M3834)&lt;$Z3834,"Delta","No Delta"))</f>
        <v/>
      </c>
      <c r="AB3834">
        <f>IF(OR($B3834="",$Z3834=""),"",MAX(0,$Z3834-N($M3834)))</f>
        <v/>
      </c>
      <c r="AC3834" s="46">
        <f>IF($B3834="","",IFERROR(INDEX('CCA Util %'!$H:$H,MATCH($B3834,'CCA Util %'!$E:$E,0)),""))</f>
        <v/>
      </c>
      <c r="AD3834">
        <f>IF($B3834="","",IFERROR(INDEX('CCA Util %'!$G:$G,MATCH($B3834,'CCA Util %'!$E:$E,0)),""))</f>
        <v/>
      </c>
      <c r="AE3834">
        <f>IF(OR($B3834="",$U3834=""),"",$U3834&amp;" &amp; "&amp;IF(OR($AD3834="",$AD3834=0),"Util NA",$AD3834&amp;" Util"))</f>
        <v/>
      </c>
    </row>
    <row r="3835" ht="15.75" customHeight="1" s="42">
      <c r="A3835" s="41" t="n"/>
      <c r="G3835" s="38" t="n"/>
      <c r="H3835" s="38" t="n"/>
      <c r="I3835" s="38" t="n"/>
      <c r="J3835" s="38" t="n"/>
      <c r="K3835" s="38" t="n"/>
      <c r="L3835" s="38" t="n"/>
      <c r="N3835" s="36">
        <f>IF($B3835="","",IF($C3835="SUPERSTORE","Superstore","DH"))</f>
        <v/>
      </c>
      <c r="O3835" s="36">
        <f>IF($B3835="","",IFERROR(VLOOKUP($B3835,Mapping!$A:$C,2,0),"Not Mapped"))</f>
        <v/>
      </c>
      <c r="P3835" s="36">
        <f>IF($B3835="","",IFERROR(VLOOKUP($B3835,Mapping!$A:$C,3,0),"Not Mapped"))</f>
        <v/>
      </c>
      <c r="Q3835" s="36">
        <f>IF($B3835="","",IFERROR(VLOOKUP($O3835,Leaders!$A:$B,2,0),"Not Mapped"))</f>
        <v/>
      </c>
      <c r="R3835" s="36">
        <f>IF($B3835="","",IF(COUNTIF(Exclusions!$A:$A,$B3835)&gt;0,"Yes","No"))</f>
        <v/>
      </c>
      <c r="S3835" s="38">
        <f>IF($B3835="","",MIN(1,DAY($A3835)/IF($N3835="Superstore",Settings!$B$5,Settings!$B$4)))</f>
        <v/>
      </c>
      <c r="T3835" s="38">
        <f>IF(OR($B3835="",$G3835="",$S3835=0),"",$G3835/$S3835)</f>
        <v/>
      </c>
      <c r="U3835" s="36">
        <f>IF($T3835="","",IF($T3835&lt;Settings!$B$8,"Critical",IF($T3835&lt;Settings!$B$9,"Semi Critical","Non Critical")))</f>
        <v/>
      </c>
      <c r="V3835" s="28" t="n"/>
      <c r="Z3835">
        <f>IF($B3835="","",IFERROR(VLOOKUP($B3835,'Plan HC for CCA'!$A:$B,2,0),""))</f>
        <v/>
      </c>
      <c r="AA3835">
        <f>IF(OR($B3835="",$Z3835=""),"",IF(N($M3835)&lt;$Z3835,"Delta","No Delta"))</f>
        <v/>
      </c>
      <c r="AB3835">
        <f>IF(OR($B3835="",$Z3835=""),"",MAX(0,$Z3835-N($M3835)))</f>
        <v/>
      </c>
      <c r="AC3835" s="46">
        <f>IF($B3835="","",IFERROR(INDEX('CCA Util %'!$H:$H,MATCH($B3835,'CCA Util %'!$E:$E,0)),""))</f>
        <v/>
      </c>
      <c r="AD3835">
        <f>IF($B3835="","",IFERROR(INDEX('CCA Util %'!$G:$G,MATCH($B3835,'CCA Util %'!$E:$E,0)),""))</f>
        <v/>
      </c>
      <c r="AE3835">
        <f>IF(OR($B3835="",$U3835=""),"",$U3835&amp;" &amp; "&amp;IF(OR($AD3835="",$AD3835=0),"Util NA",$AD3835&amp;" Util"))</f>
        <v/>
      </c>
    </row>
    <row r="3836" ht="15.75" customHeight="1" s="42">
      <c r="A3836" s="41" t="n"/>
      <c r="G3836" s="38" t="n"/>
      <c r="H3836" s="38" t="n"/>
      <c r="I3836" s="38" t="n"/>
      <c r="J3836" s="38" t="n"/>
      <c r="K3836" s="38" t="n"/>
      <c r="L3836" s="38" t="n"/>
      <c r="N3836" s="36">
        <f>IF($B3836="","",IF($C3836="SUPERSTORE","Superstore","DH"))</f>
        <v/>
      </c>
      <c r="O3836" s="36">
        <f>IF($B3836="","",IFERROR(VLOOKUP($B3836,Mapping!$A:$C,2,0),"Not Mapped"))</f>
        <v/>
      </c>
      <c r="P3836" s="36">
        <f>IF($B3836="","",IFERROR(VLOOKUP($B3836,Mapping!$A:$C,3,0),"Not Mapped"))</f>
        <v/>
      </c>
      <c r="Q3836" s="36">
        <f>IF($B3836="","",IFERROR(VLOOKUP($O3836,Leaders!$A:$B,2,0),"Not Mapped"))</f>
        <v/>
      </c>
      <c r="R3836" s="36">
        <f>IF($B3836="","",IF(COUNTIF(Exclusions!$A:$A,$B3836)&gt;0,"Yes","No"))</f>
        <v/>
      </c>
      <c r="S3836" s="38">
        <f>IF($B3836="","",MIN(1,DAY($A3836)/IF($N3836="Superstore",Settings!$B$5,Settings!$B$4)))</f>
        <v/>
      </c>
      <c r="T3836" s="38">
        <f>IF(OR($B3836="",$G3836="",$S3836=0),"",$G3836/$S3836)</f>
        <v/>
      </c>
      <c r="U3836" s="36">
        <f>IF($T3836="","",IF($T3836&lt;Settings!$B$8,"Critical",IF($T3836&lt;Settings!$B$9,"Semi Critical","Non Critical")))</f>
        <v/>
      </c>
      <c r="V3836" s="28" t="n"/>
      <c r="Z3836">
        <f>IF($B3836="","",IFERROR(VLOOKUP($B3836,'Plan HC for CCA'!$A:$B,2,0),""))</f>
        <v/>
      </c>
      <c r="AA3836">
        <f>IF(OR($B3836="",$Z3836=""),"",IF(N($M3836)&lt;$Z3836,"Delta","No Delta"))</f>
        <v/>
      </c>
      <c r="AB3836">
        <f>IF(OR($B3836="",$Z3836=""),"",MAX(0,$Z3836-N($M3836)))</f>
        <v/>
      </c>
      <c r="AC3836" s="46">
        <f>IF($B3836="","",IFERROR(INDEX('CCA Util %'!$H:$H,MATCH($B3836,'CCA Util %'!$E:$E,0)),""))</f>
        <v/>
      </c>
      <c r="AD3836">
        <f>IF($B3836="","",IFERROR(INDEX('CCA Util %'!$G:$G,MATCH($B3836,'CCA Util %'!$E:$E,0)),""))</f>
        <v/>
      </c>
      <c r="AE3836">
        <f>IF(OR($B3836="",$U3836=""),"",$U3836&amp;" &amp; "&amp;IF(OR($AD3836="",$AD3836=0),"Util NA",$AD3836&amp;" Util"))</f>
        <v/>
      </c>
    </row>
    <row r="3837" ht="15.75" customHeight="1" s="42">
      <c r="A3837" s="41" t="n"/>
      <c r="G3837" s="38" t="n"/>
      <c r="H3837" s="38" t="n"/>
      <c r="I3837" s="38" t="n"/>
      <c r="J3837" s="38" t="n"/>
      <c r="K3837" s="38" t="n"/>
      <c r="L3837" s="38" t="n"/>
      <c r="N3837" s="36">
        <f>IF($B3837="","",IF($C3837="SUPERSTORE","Superstore","DH"))</f>
        <v/>
      </c>
      <c r="O3837" s="36">
        <f>IF($B3837="","",IFERROR(VLOOKUP($B3837,Mapping!$A:$C,2,0),"Not Mapped"))</f>
        <v/>
      </c>
      <c r="P3837" s="36">
        <f>IF($B3837="","",IFERROR(VLOOKUP($B3837,Mapping!$A:$C,3,0),"Not Mapped"))</f>
        <v/>
      </c>
      <c r="Q3837" s="36">
        <f>IF($B3837="","",IFERROR(VLOOKUP($O3837,Leaders!$A:$B,2,0),"Not Mapped"))</f>
        <v/>
      </c>
      <c r="R3837" s="36">
        <f>IF($B3837="","",IF(COUNTIF(Exclusions!$A:$A,$B3837)&gt;0,"Yes","No"))</f>
        <v/>
      </c>
      <c r="S3837" s="38">
        <f>IF($B3837="","",MIN(1,DAY($A3837)/IF($N3837="Superstore",Settings!$B$5,Settings!$B$4)))</f>
        <v/>
      </c>
      <c r="T3837" s="38">
        <f>IF(OR($B3837="",$G3837="",$S3837=0),"",$G3837/$S3837)</f>
        <v/>
      </c>
      <c r="U3837" s="36">
        <f>IF($T3837="","",IF($T3837&lt;Settings!$B$8,"Critical",IF($T3837&lt;Settings!$B$9,"Semi Critical","Non Critical")))</f>
        <v/>
      </c>
      <c r="V3837" s="28" t="n"/>
      <c r="Z3837">
        <f>IF($B3837="","",IFERROR(VLOOKUP($B3837,'Plan HC for CCA'!$A:$B,2,0),""))</f>
        <v/>
      </c>
      <c r="AA3837">
        <f>IF(OR($B3837="",$Z3837=""),"",IF(N($M3837)&lt;$Z3837,"Delta","No Delta"))</f>
        <v/>
      </c>
      <c r="AB3837">
        <f>IF(OR($B3837="",$Z3837=""),"",MAX(0,$Z3837-N($M3837)))</f>
        <v/>
      </c>
      <c r="AC3837" s="46">
        <f>IF($B3837="","",IFERROR(INDEX('CCA Util %'!$H:$H,MATCH($B3837,'CCA Util %'!$E:$E,0)),""))</f>
        <v/>
      </c>
      <c r="AD3837">
        <f>IF($B3837="","",IFERROR(INDEX('CCA Util %'!$G:$G,MATCH($B3837,'CCA Util %'!$E:$E,0)),""))</f>
        <v/>
      </c>
      <c r="AE3837">
        <f>IF(OR($B3837="",$U3837=""),"",$U3837&amp;" &amp; "&amp;IF(OR($AD3837="",$AD3837=0),"Util NA",$AD3837&amp;" Util"))</f>
        <v/>
      </c>
    </row>
    <row r="3838" ht="15.75" customHeight="1" s="42">
      <c r="A3838" s="41" t="n"/>
      <c r="G3838" s="38" t="n"/>
      <c r="H3838" s="38" t="n"/>
      <c r="I3838" s="38" t="n"/>
      <c r="J3838" s="38" t="n"/>
      <c r="K3838" s="38" t="n"/>
      <c r="L3838" s="38" t="n"/>
      <c r="N3838" s="36">
        <f>IF($B3838="","",IF($C3838="SUPERSTORE","Superstore","DH"))</f>
        <v/>
      </c>
      <c r="O3838" s="36">
        <f>IF($B3838="","",IFERROR(VLOOKUP($B3838,Mapping!$A:$C,2,0),"Not Mapped"))</f>
        <v/>
      </c>
      <c r="P3838" s="36">
        <f>IF($B3838="","",IFERROR(VLOOKUP($B3838,Mapping!$A:$C,3,0),"Not Mapped"))</f>
        <v/>
      </c>
      <c r="Q3838" s="36">
        <f>IF($B3838="","",IFERROR(VLOOKUP($O3838,Leaders!$A:$B,2,0),"Not Mapped"))</f>
        <v/>
      </c>
      <c r="R3838" s="36">
        <f>IF($B3838="","",IF(COUNTIF(Exclusions!$A:$A,$B3838)&gt;0,"Yes","No"))</f>
        <v/>
      </c>
      <c r="S3838" s="38">
        <f>IF($B3838="","",MIN(1,DAY($A3838)/IF($N3838="Superstore",Settings!$B$5,Settings!$B$4)))</f>
        <v/>
      </c>
      <c r="T3838" s="38">
        <f>IF(OR($B3838="",$G3838="",$S3838=0),"",$G3838/$S3838)</f>
        <v/>
      </c>
      <c r="U3838" s="36">
        <f>IF($T3838="","",IF($T3838&lt;Settings!$B$8,"Critical",IF($T3838&lt;Settings!$B$9,"Semi Critical","Non Critical")))</f>
        <v/>
      </c>
      <c r="V3838" s="28" t="n"/>
      <c r="Z3838">
        <f>IF($B3838="","",IFERROR(VLOOKUP($B3838,'Plan HC for CCA'!$A:$B,2,0),""))</f>
        <v/>
      </c>
      <c r="AA3838">
        <f>IF(OR($B3838="",$Z3838=""),"",IF(N($M3838)&lt;$Z3838,"Delta","No Delta"))</f>
        <v/>
      </c>
      <c r="AB3838">
        <f>IF(OR($B3838="",$Z3838=""),"",MAX(0,$Z3838-N($M3838)))</f>
        <v/>
      </c>
      <c r="AC3838" s="46">
        <f>IF($B3838="","",IFERROR(INDEX('CCA Util %'!$H:$H,MATCH($B3838,'CCA Util %'!$E:$E,0)),""))</f>
        <v/>
      </c>
      <c r="AD3838">
        <f>IF($B3838="","",IFERROR(INDEX('CCA Util %'!$G:$G,MATCH($B3838,'CCA Util %'!$E:$E,0)),""))</f>
        <v/>
      </c>
      <c r="AE3838">
        <f>IF(OR($B3838="",$U3838=""),"",$U3838&amp;" &amp; "&amp;IF(OR($AD3838="",$AD3838=0),"Util NA",$AD3838&amp;" Util"))</f>
        <v/>
      </c>
    </row>
    <row r="3839" ht="15.75" customHeight="1" s="42">
      <c r="A3839" s="41" t="n"/>
      <c r="G3839" s="38" t="n"/>
      <c r="H3839" s="38" t="n"/>
      <c r="I3839" s="38" t="n"/>
      <c r="J3839" s="38" t="n"/>
      <c r="K3839" s="38" t="n"/>
      <c r="L3839" s="38" t="n"/>
      <c r="N3839" s="36">
        <f>IF($B3839="","",IF($C3839="SUPERSTORE","Superstore","DH"))</f>
        <v/>
      </c>
      <c r="O3839" s="36">
        <f>IF($B3839="","",IFERROR(VLOOKUP($B3839,Mapping!$A:$C,2,0),"Not Mapped"))</f>
        <v/>
      </c>
      <c r="P3839" s="36">
        <f>IF($B3839="","",IFERROR(VLOOKUP($B3839,Mapping!$A:$C,3,0),"Not Mapped"))</f>
        <v/>
      </c>
      <c r="Q3839" s="36">
        <f>IF($B3839="","",IFERROR(VLOOKUP($O3839,Leaders!$A:$B,2,0),"Not Mapped"))</f>
        <v/>
      </c>
      <c r="R3839" s="36">
        <f>IF($B3839="","",IF(COUNTIF(Exclusions!$A:$A,$B3839)&gt;0,"Yes","No"))</f>
        <v/>
      </c>
      <c r="S3839" s="38">
        <f>IF($B3839="","",MIN(1,DAY($A3839)/IF($N3839="Superstore",Settings!$B$5,Settings!$B$4)))</f>
        <v/>
      </c>
      <c r="T3839" s="38">
        <f>IF(OR($B3839="",$G3839="",$S3839=0),"",$G3839/$S3839)</f>
        <v/>
      </c>
      <c r="U3839" s="36">
        <f>IF($T3839="","",IF($T3839&lt;Settings!$B$8,"Critical",IF($T3839&lt;Settings!$B$9,"Semi Critical","Non Critical")))</f>
        <v/>
      </c>
      <c r="V3839" s="28" t="n"/>
      <c r="Z3839">
        <f>IF($B3839="","",IFERROR(VLOOKUP($B3839,'Plan HC for CCA'!$A:$B,2,0),""))</f>
        <v/>
      </c>
      <c r="AA3839">
        <f>IF(OR($B3839="",$Z3839=""),"",IF(N($M3839)&lt;$Z3839,"Delta","No Delta"))</f>
        <v/>
      </c>
      <c r="AB3839">
        <f>IF(OR($B3839="",$Z3839=""),"",MAX(0,$Z3839-N($M3839)))</f>
        <v/>
      </c>
      <c r="AC3839" s="46">
        <f>IF($B3839="","",IFERROR(INDEX('CCA Util %'!$H:$H,MATCH($B3839,'CCA Util %'!$E:$E,0)),""))</f>
        <v/>
      </c>
      <c r="AD3839">
        <f>IF($B3839="","",IFERROR(INDEX('CCA Util %'!$G:$G,MATCH($B3839,'CCA Util %'!$E:$E,0)),""))</f>
        <v/>
      </c>
      <c r="AE3839">
        <f>IF(OR($B3839="",$U3839=""),"",$U3839&amp;" &amp; "&amp;IF(OR($AD3839="",$AD3839=0),"Util NA",$AD3839&amp;" Util"))</f>
        <v/>
      </c>
    </row>
    <row r="3840" ht="15.75" customHeight="1" s="42">
      <c r="A3840" s="41" t="n"/>
      <c r="G3840" s="38" t="n"/>
      <c r="H3840" s="38" t="n"/>
      <c r="I3840" s="38" t="n"/>
      <c r="J3840" s="38" t="n"/>
      <c r="K3840" s="38" t="n"/>
      <c r="L3840" s="38" t="n"/>
      <c r="N3840" s="36">
        <f>IF($B3840="","",IF($C3840="SUPERSTORE","Superstore","DH"))</f>
        <v/>
      </c>
      <c r="O3840" s="36">
        <f>IF($B3840="","",IFERROR(VLOOKUP($B3840,Mapping!$A:$C,2,0),"Not Mapped"))</f>
        <v/>
      </c>
      <c r="P3840" s="36">
        <f>IF($B3840="","",IFERROR(VLOOKUP($B3840,Mapping!$A:$C,3,0),"Not Mapped"))</f>
        <v/>
      </c>
      <c r="Q3840" s="36">
        <f>IF($B3840="","",IFERROR(VLOOKUP($O3840,Leaders!$A:$B,2,0),"Not Mapped"))</f>
        <v/>
      </c>
      <c r="R3840" s="36">
        <f>IF($B3840="","",IF(COUNTIF(Exclusions!$A:$A,$B3840)&gt;0,"Yes","No"))</f>
        <v/>
      </c>
      <c r="S3840" s="38">
        <f>IF($B3840="","",MIN(1,DAY($A3840)/IF($N3840="Superstore",Settings!$B$5,Settings!$B$4)))</f>
        <v/>
      </c>
      <c r="T3840" s="38">
        <f>IF(OR($B3840="",$G3840="",$S3840=0),"",$G3840/$S3840)</f>
        <v/>
      </c>
      <c r="U3840" s="36">
        <f>IF($T3840="","",IF($T3840&lt;Settings!$B$8,"Critical",IF($T3840&lt;Settings!$B$9,"Semi Critical","Non Critical")))</f>
        <v/>
      </c>
      <c r="V3840" s="28" t="n"/>
      <c r="Z3840">
        <f>IF($B3840="","",IFERROR(VLOOKUP($B3840,'Plan HC for CCA'!$A:$B,2,0),""))</f>
        <v/>
      </c>
      <c r="AA3840">
        <f>IF(OR($B3840="",$Z3840=""),"",IF(N($M3840)&lt;$Z3840,"Delta","No Delta"))</f>
        <v/>
      </c>
      <c r="AB3840">
        <f>IF(OR($B3840="",$Z3840=""),"",MAX(0,$Z3840-N($M3840)))</f>
        <v/>
      </c>
      <c r="AC3840" s="46">
        <f>IF($B3840="","",IFERROR(INDEX('CCA Util %'!$H:$H,MATCH($B3840,'CCA Util %'!$E:$E,0)),""))</f>
        <v/>
      </c>
      <c r="AD3840">
        <f>IF($B3840="","",IFERROR(INDEX('CCA Util %'!$G:$G,MATCH($B3840,'CCA Util %'!$E:$E,0)),""))</f>
        <v/>
      </c>
      <c r="AE3840">
        <f>IF(OR($B3840="",$U3840=""),"",$U3840&amp;" &amp; "&amp;IF(OR($AD3840="",$AD3840=0),"Util NA",$AD3840&amp;" Util"))</f>
        <v/>
      </c>
    </row>
    <row r="3841" ht="15.75" customHeight="1" s="42">
      <c r="A3841" s="41" t="n"/>
      <c r="G3841" s="38" t="n"/>
      <c r="H3841" s="38" t="n"/>
      <c r="I3841" s="38" t="n"/>
      <c r="J3841" s="38" t="n"/>
      <c r="K3841" s="38" t="n"/>
      <c r="L3841" s="38" t="n"/>
      <c r="N3841" s="36">
        <f>IF($B3841="","",IF($C3841="SUPERSTORE","Superstore","DH"))</f>
        <v/>
      </c>
      <c r="O3841" s="36">
        <f>IF($B3841="","",IFERROR(VLOOKUP($B3841,Mapping!$A:$C,2,0),"Not Mapped"))</f>
        <v/>
      </c>
      <c r="P3841" s="36">
        <f>IF($B3841="","",IFERROR(VLOOKUP($B3841,Mapping!$A:$C,3,0),"Not Mapped"))</f>
        <v/>
      </c>
      <c r="Q3841" s="36">
        <f>IF($B3841="","",IFERROR(VLOOKUP($O3841,Leaders!$A:$B,2,0),"Not Mapped"))</f>
        <v/>
      </c>
      <c r="R3841" s="36">
        <f>IF($B3841="","",IF(COUNTIF(Exclusions!$A:$A,$B3841)&gt;0,"Yes","No"))</f>
        <v/>
      </c>
      <c r="S3841" s="38">
        <f>IF($B3841="","",MIN(1,DAY($A3841)/IF($N3841="Superstore",Settings!$B$5,Settings!$B$4)))</f>
        <v/>
      </c>
      <c r="T3841" s="38">
        <f>IF(OR($B3841="",$G3841="",$S3841=0),"",$G3841/$S3841)</f>
        <v/>
      </c>
      <c r="U3841" s="36">
        <f>IF($T3841="","",IF($T3841&lt;Settings!$B$8,"Critical",IF($T3841&lt;Settings!$B$9,"Semi Critical","Non Critical")))</f>
        <v/>
      </c>
      <c r="V3841" s="28" t="n"/>
      <c r="Z3841">
        <f>IF($B3841="","",IFERROR(VLOOKUP($B3841,'Plan HC for CCA'!$A:$B,2,0),""))</f>
        <v/>
      </c>
      <c r="AA3841">
        <f>IF(OR($B3841="",$Z3841=""),"",IF(N($M3841)&lt;$Z3841,"Delta","No Delta"))</f>
        <v/>
      </c>
      <c r="AB3841">
        <f>IF(OR($B3841="",$Z3841=""),"",MAX(0,$Z3841-N($M3841)))</f>
        <v/>
      </c>
      <c r="AC3841" s="46">
        <f>IF($B3841="","",IFERROR(INDEX('CCA Util %'!$H:$H,MATCH($B3841,'CCA Util %'!$E:$E,0)),""))</f>
        <v/>
      </c>
      <c r="AD3841">
        <f>IF($B3841="","",IFERROR(INDEX('CCA Util %'!$G:$G,MATCH($B3841,'CCA Util %'!$E:$E,0)),""))</f>
        <v/>
      </c>
      <c r="AE3841">
        <f>IF(OR($B3841="",$U3841=""),"",$U3841&amp;" &amp; "&amp;IF(OR($AD3841="",$AD3841=0),"Util NA",$AD3841&amp;" Util"))</f>
        <v/>
      </c>
    </row>
    <row r="3842" ht="15.75" customHeight="1" s="42">
      <c r="A3842" s="41" t="n"/>
      <c r="G3842" s="38" t="n"/>
      <c r="H3842" s="38" t="n"/>
      <c r="I3842" s="38" t="n"/>
      <c r="J3842" s="38" t="n"/>
      <c r="K3842" s="38" t="n"/>
      <c r="L3842" s="38" t="n"/>
      <c r="N3842" s="36">
        <f>IF($B3842="","",IF($C3842="SUPERSTORE","Superstore","DH"))</f>
        <v/>
      </c>
      <c r="O3842" s="36">
        <f>IF($B3842="","",IFERROR(VLOOKUP($B3842,Mapping!$A:$C,2,0),"Not Mapped"))</f>
        <v/>
      </c>
      <c r="P3842" s="36">
        <f>IF($B3842="","",IFERROR(VLOOKUP($B3842,Mapping!$A:$C,3,0),"Not Mapped"))</f>
        <v/>
      </c>
      <c r="Q3842" s="36">
        <f>IF($B3842="","",IFERROR(VLOOKUP($O3842,Leaders!$A:$B,2,0),"Not Mapped"))</f>
        <v/>
      </c>
      <c r="R3842" s="36">
        <f>IF($B3842="","",IF(COUNTIF(Exclusions!$A:$A,$B3842)&gt;0,"Yes","No"))</f>
        <v/>
      </c>
      <c r="S3842" s="38">
        <f>IF($B3842="","",MIN(1,DAY($A3842)/IF($N3842="Superstore",Settings!$B$5,Settings!$B$4)))</f>
        <v/>
      </c>
      <c r="T3842" s="38">
        <f>IF(OR($B3842="",$G3842="",$S3842=0),"",$G3842/$S3842)</f>
        <v/>
      </c>
      <c r="U3842" s="36">
        <f>IF($T3842="","",IF($T3842&lt;Settings!$B$8,"Critical",IF($T3842&lt;Settings!$B$9,"Semi Critical","Non Critical")))</f>
        <v/>
      </c>
      <c r="V3842" s="28" t="n"/>
      <c r="Z3842">
        <f>IF($B3842="","",IFERROR(VLOOKUP($B3842,'Plan HC for CCA'!$A:$B,2,0),""))</f>
        <v/>
      </c>
      <c r="AA3842">
        <f>IF(OR($B3842="",$Z3842=""),"",IF(N($M3842)&lt;$Z3842,"Delta","No Delta"))</f>
        <v/>
      </c>
      <c r="AB3842">
        <f>IF(OR($B3842="",$Z3842=""),"",MAX(0,$Z3842-N($M3842)))</f>
        <v/>
      </c>
      <c r="AC3842" s="46">
        <f>IF($B3842="","",IFERROR(INDEX('CCA Util %'!$H:$H,MATCH($B3842,'CCA Util %'!$E:$E,0)),""))</f>
        <v/>
      </c>
      <c r="AD3842">
        <f>IF($B3842="","",IFERROR(INDEX('CCA Util %'!$G:$G,MATCH($B3842,'CCA Util %'!$E:$E,0)),""))</f>
        <v/>
      </c>
      <c r="AE3842">
        <f>IF(OR($B3842="",$U3842=""),"",$U3842&amp;" &amp; "&amp;IF(OR($AD3842="",$AD3842=0),"Util NA",$AD3842&amp;" Util"))</f>
        <v/>
      </c>
    </row>
    <row r="3843" ht="15.75" customHeight="1" s="42">
      <c r="A3843" s="41" t="n"/>
      <c r="G3843" s="38" t="n"/>
      <c r="H3843" s="38" t="n"/>
      <c r="I3843" s="38" t="n"/>
      <c r="J3843" s="38" t="n"/>
      <c r="K3843" s="38" t="n"/>
      <c r="L3843" s="38" t="n"/>
      <c r="N3843" s="36">
        <f>IF($B3843="","",IF($C3843="SUPERSTORE","Superstore","DH"))</f>
        <v/>
      </c>
      <c r="O3843" s="36">
        <f>IF($B3843="","",IFERROR(VLOOKUP($B3843,Mapping!$A:$C,2,0),"Not Mapped"))</f>
        <v/>
      </c>
      <c r="P3843" s="36">
        <f>IF($B3843="","",IFERROR(VLOOKUP($B3843,Mapping!$A:$C,3,0),"Not Mapped"))</f>
        <v/>
      </c>
      <c r="Q3843" s="36">
        <f>IF($B3843="","",IFERROR(VLOOKUP($O3843,Leaders!$A:$B,2,0),"Not Mapped"))</f>
        <v/>
      </c>
      <c r="R3843" s="36">
        <f>IF($B3843="","",IF(COUNTIF(Exclusions!$A:$A,$B3843)&gt;0,"Yes","No"))</f>
        <v/>
      </c>
      <c r="S3843" s="38">
        <f>IF($B3843="","",MIN(1,DAY($A3843)/IF($N3843="Superstore",Settings!$B$5,Settings!$B$4)))</f>
        <v/>
      </c>
      <c r="T3843" s="38">
        <f>IF(OR($B3843="",$G3843="",$S3843=0),"",$G3843/$S3843)</f>
        <v/>
      </c>
      <c r="U3843" s="36">
        <f>IF($T3843="","",IF($T3843&lt;Settings!$B$8,"Critical",IF($T3843&lt;Settings!$B$9,"Semi Critical","Non Critical")))</f>
        <v/>
      </c>
      <c r="V3843" s="28" t="n"/>
      <c r="Z3843">
        <f>IF($B3843="","",IFERROR(VLOOKUP($B3843,'Plan HC for CCA'!$A:$B,2,0),""))</f>
        <v/>
      </c>
      <c r="AA3843">
        <f>IF(OR($B3843="",$Z3843=""),"",IF(N($M3843)&lt;$Z3843,"Delta","No Delta"))</f>
        <v/>
      </c>
      <c r="AB3843">
        <f>IF(OR($B3843="",$Z3843=""),"",MAX(0,$Z3843-N($M3843)))</f>
        <v/>
      </c>
      <c r="AC3843" s="46">
        <f>IF($B3843="","",IFERROR(INDEX('CCA Util %'!$H:$H,MATCH($B3843,'CCA Util %'!$E:$E,0)),""))</f>
        <v/>
      </c>
      <c r="AD3843">
        <f>IF($B3843="","",IFERROR(INDEX('CCA Util %'!$G:$G,MATCH($B3843,'CCA Util %'!$E:$E,0)),""))</f>
        <v/>
      </c>
      <c r="AE3843">
        <f>IF(OR($B3843="",$U3843=""),"",$U3843&amp;" &amp; "&amp;IF(OR($AD3843="",$AD3843=0),"Util NA",$AD3843&amp;" Util"))</f>
        <v/>
      </c>
    </row>
    <row r="3844" ht="15.75" customHeight="1" s="42">
      <c r="A3844" s="41" t="n"/>
      <c r="G3844" s="38" t="n"/>
      <c r="H3844" s="38" t="n"/>
      <c r="I3844" s="38" t="n"/>
      <c r="J3844" s="38" t="n"/>
      <c r="K3844" s="38" t="n"/>
      <c r="L3844" s="38" t="n"/>
      <c r="N3844" s="36">
        <f>IF($B3844="","",IF($C3844="SUPERSTORE","Superstore","DH"))</f>
        <v/>
      </c>
      <c r="O3844" s="36">
        <f>IF($B3844="","",IFERROR(VLOOKUP($B3844,Mapping!$A:$C,2,0),"Not Mapped"))</f>
        <v/>
      </c>
      <c r="P3844" s="36">
        <f>IF($B3844="","",IFERROR(VLOOKUP($B3844,Mapping!$A:$C,3,0),"Not Mapped"))</f>
        <v/>
      </c>
      <c r="Q3844" s="36">
        <f>IF($B3844="","",IFERROR(VLOOKUP($O3844,Leaders!$A:$B,2,0),"Not Mapped"))</f>
        <v/>
      </c>
      <c r="R3844" s="36">
        <f>IF($B3844="","",IF(COUNTIF(Exclusions!$A:$A,$B3844)&gt;0,"Yes","No"))</f>
        <v/>
      </c>
      <c r="S3844" s="38">
        <f>IF($B3844="","",MIN(1,DAY($A3844)/IF($N3844="Superstore",Settings!$B$5,Settings!$B$4)))</f>
        <v/>
      </c>
      <c r="T3844" s="38">
        <f>IF(OR($B3844="",$G3844="",$S3844=0),"",$G3844/$S3844)</f>
        <v/>
      </c>
      <c r="U3844" s="36">
        <f>IF($T3844="","",IF($T3844&lt;Settings!$B$8,"Critical",IF($T3844&lt;Settings!$B$9,"Semi Critical","Non Critical")))</f>
        <v/>
      </c>
      <c r="V3844" s="28" t="n"/>
      <c r="Z3844">
        <f>IF($B3844="","",IFERROR(VLOOKUP($B3844,'Plan HC for CCA'!$A:$B,2,0),""))</f>
        <v/>
      </c>
      <c r="AA3844">
        <f>IF(OR($B3844="",$Z3844=""),"",IF(N($M3844)&lt;$Z3844,"Delta","No Delta"))</f>
        <v/>
      </c>
      <c r="AB3844">
        <f>IF(OR($B3844="",$Z3844=""),"",MAX(0,$Z3844-N($M3844)))</f>
        <v/>
      </c>
      <c r="AC3844" s="46">
        <f>IF($B3844="","",IFERROR(INDEX('CCA Util %'!$H:$H,MATCH($B3844,'CCA Util %'!$E:$E,0)),""))</f>
        <v/>
      </c>
      <c r="AD3844">
        <f>IF($B3844="","",IFERROR(INDEX('CCA Util %'!$G:$G,MATCH($B3844,'CCA Util %'!$E:$E,0)),""))</f>
        <v/>
      </c>
      <c r="AE3844">
        <f>IF(OR($B3844="",$U3844=""),"",$U3844&amp;" &amp; "&amp;IF(OR($AD3844="",$AD3844=0),"Util NA",$AD3844&amp;" Util"))</f>
        <v/>
      </c>
    </row>
    <row r="3845" ht="15.75" customHeight="1" s="42">
      <c r="A3845" s="41" t="n"/>
      <c r="G3845" s="38" t="n"/>
      <c r="H3845" s="38" t="n"/>
      <c r="I3845" s="38" t="n"/>
      <c r="J3845" s="38" t="n"/>
      <c r="K3845" s="38" t="n"/>
      <c r="L3845" s="38" t="n"/>
      <c r="N3845" s="36">
        <f>IF($B3845="","",IF($C3845="SUPERSTORE","Superstore","DH"))</f>
        <v/>
      </c>
      <c r="O3845" s="36">
        <f>IF($B3845="","",IFERROR(VLOOKUP($B3845,Mapping!$A:$C,2,0),"Not Mapped"))</f>
        <v/>
      </c>
      <c r="P3845" s="36">
        <f>IF($B3845="","",IFERROR(VLOOKUP($B3845,Mapping!$A:$C,3,0),"Not Mapped"))</f>
        <v/>
      </c>
      <c r="Q3845" s="36">
        <f>IF($B3845="","",IFERROR(VLOOKUP($O3845,Leaders!$A:$B,2,0),"Not Mapped"))</f>
        <v/>
      </c>
      <c r="R3845" s="36">
        <f>IF($B3845="","",IF(COUNTIF(Exclusions!$A:$A,$B3845)&gt;0,"Yes","No"))</f>
        <v/>
      </c>
      <c r="S3845" s="38">
        <f>IF($B3845="","",MIN(1,DAY($A3845)/IF($N3845="Superstore",Settings!$B$5,Settings!$B$4)))</f>
        <v/>
      </c>
      <c r="T3845" s="38">
        <f>IF(OR($B3845="",$G3845="",$S3845=0),"",$G3845/$S3845)</f>
        <v/>
      </c>
      <c r="U3845" s="36">
        <f>IF($T3845="","",IF($T3845&lt;Settings!$B$8,"Critical",IF($T3845&lt;Settings!$B$9,"Semi Critical","Non Critical")))</f>
        <v/>
      </c>
      <c r="V3845" s="28" t="n"/>
      <c r="Z3845">
        <f>IF($B3845="","",IFERROR(VLOOKUP($B3845,'Plan HC for CCA'!$A:$B,2,0),""))</f>
        <v/>
      </c>
      <c r="AA3845">
        <f>IF(OR($B3845="",$Z3845=""),"",IF(N($M3845)&lt;$Z3845,"Delta","No Delta"))</f>
        <v/>
      </c>
      <c r="AB3845">
        <f>IF(OR($B3845="",$Z3845=""),"",MAX(0,$Z3845-N($M3845)))</f>
        <v/>
      </c>
      <c r="AC3845" s="46">
        <f>IF($B3845="","",IFERROR(INDEX('CCA Util %'!$H:$H,MATCH($B3845,'CCA Util %'!$E:$E,0)),""))</f>
        <v/>
      </c>
      <c r="AD3845">
        <f>IF($B3845="","",IFERROR(INDEX('CCA Util %'!$G:$G,MATCH($B3845,'CCA Util %'!$E:$E,0)),""))</f>
        <v/>
      </c>
      <c r="AE3845">
        <f>IF(OR($B3845="",$U3845=""),"",$U3845&amp;" &amp; "&amp;IF(OR($AD3845="",$AD3845=0),"Util NA",$AD3845&amp;" Util"))</f>
        <v/>
      </c>
    </row>
    <row r="3846" ht="15.75" customHeight="1" s="42">
      <c r="A3846" s="41" t="n"/>
      <c r="G3846" s="38" t="n"/>
      <c r="H3846" s="38" t="n"/>
      <c r="I3846" s="38" t="n"/>
      <c r="J3846" s="38" t="n"/>
      <c r="K3846" s="38" t="n"/>
      <c r="L3846" s="38" t="n"/>
      <c r="N3846" s="36">
        <f>IF($B3846="","",IF($C3846="SUPERSTORE","Superstore","DH"))</f>
        <v/>
      </c>
      <c r="O3846" s="36">
        <f>IF($B3846="","",IFERROR(VLOOKUP($B3846,Mapping!$A:$C,2,0),"Not Mapped"))</f>
        <v/>
      </c>
      <c r="P3846" s="36">
        <f>IF($B3846="","",IFERROR(VLOOKUP($B3846,Mapping!$A:$C,3,0),"Not Mapped"))</f>
        <v/>
      </c>
      <c r="Q3846" s="36">
        <f>IF($B3846="","",IFERROR(VLOOKUP($O3846,Leaders!$A:$B,2,0),"Not Mapped"))</f>
        <v/>
      </c>
      <c r="R3846" s="36">
        <f>IF($B3846="","",IF(COUNTIF(Exclusions!$A:$A,$B3846)&gt;0,"Yes","No"))</f>
        <v/>
      </c>
      <c r="S3846" s="38">
        <f>IF($B3846="","",MIN(1,DAY($A3846)/IF($N3846="Superstore",Settings!$B$5,Settings!$B$4)))</f>
        <v/>
      </c>
      <c r="T3846" s="38">
        <f>IF(OR($B3846="",$G3846="",$S3846=0),"",$G3846/$S3846)</f>
        <v/>
      </c>
      <c r="U3846" s="36">
        <f>IF($T3846="","",IF($T3846&lt;Settings!$B$8,"Critical",IF($T3846&lt;Settings!$B$9,"Semi Critical","Non Critical")))</f>
        <v/>
      </c>
      <c r="V3846" s="28" t="n"/>
      <c r="Z3846">
        <f>IF($B3846="","",IFERROR(VLOOKUP($B3846,'Plan HC for CCA'!$A:$B,2,0),""))</f>
        <v/>
      </c>
      <c r="AA3846">
        <f>IF(OR($B3846="",$Z3846=""),"",IF(N($M3846)&lt;$Z3846,"Delta","No Delta"))</f>
        <v/>
      </c>
      <c r="AB3846">
        <f>IF(OR($B3846="",$Z3846=""),"",MAX(0,$Z3846-N($M3846)))</f>
        <v/>
      </c>
      <c r="AC3846" s="46">
        <f>IF($B3846="","",IFERROR(INDEX('CCA Util %'!$H:$H,MATCH($B3846,'CCA Util %'!$E:$E,0)),""))</f>
        <v/>
      </c>
      <c r="AD3846">
        <f>IF($B3846="","",IFERROR(INDEX('CCA Util %'!$G:$G,MATCH($B3846,'CCA Util %'!$E:$E,0)),""))</f>
        <v/>
      </c>
      <c r="AE3846">
        <f>IF(OR($B3846="",$U3846=""),"",$U3846&amp;" &amp; "&amp;IF(OR($AD3846="",$AD3846=0),"Util NA",$AD3846&amp;" Util"))</f>
        <v/>
      </c>
    </row>
    <row r="3847" ht="15.75" customHeight="1" s="42">
      <c r="A3847" s="41" t="n"/>
      <c r="G3847" s="38" t="n"/>
      <c r="H3847" s="38" t="n"/>
      <c r="I3847" s="38" t="n"/>
      <c r="J3847" s="38" t="n"/>
      <c r="K3847" s="38" t="n"/>
      <c r="L3847" s="38" t="n"/>
      <c r="N3847" s="36">
        <f>IF($B3847="","",IF($C3847="SUPERSTORE","Superstore","DH"))</f>
        <v/>
      </c>
      <c r="O3847" s="36">
        <f>IF($B3847="","",IFERROR(VLOOKUP($B3847,Mapping!$A:$C,2,0),"Not Mapped"))</f>
        <v/>
      </c>
      <c r="P3847" s="36">
        <f>IF($B3847="","",IFERROR(VLOOKUP($B3847,Mapping!$A:$C,3,0),"Not Mapped"))</f>
        <v/>
      </c>
      <c r="Q3847" s="36">
        <f>IF($B3847="","",IFERROR(VLOOKUP($O3847,Leaders!$A:$B,2,0),"Not Mapped"))</f>
        <v/>
      </c>
      <c r="R3847" s="36">
        <f>IF($B3847="","",IF(COUNTIF(Exclusions!$A:$A,$B3847)&gt;0,"Yes","No"))</f>
        <v/>
      </c>
      <c r="S3847" s="38">
        <f>IF($B3847="","",MIN(1,DAY($A3847)/IF($N3847="Superstore",Settings!$B$5,Settings!$B$4)))</f>
        <v/>
      </c>
      <c r="T3847" s="38">
        <f>IF(OR($B3847="",$G3847="",$S3847=0),"",$G3847/$S3847)</f>
        <v/>
      </c>
      <c r="U3847" s="36">
        <f>IF($T3847="","",IF($T3847&lt;Settings!$B$8,"Critical",IF($T3847&lt;Settings!$B$9,"Semi Critical","Non Critical")))</f>
        <v/>
      </c>
      <c r="V3847" s="28" t="n"/>
      <c r="Z3847">
        <f>IF($B3847="","",IFERROR(VLOOKUP($B3847,'Plan HC for CCA'!$A:$B,2,0),""))</f>
        <v/>
      </c>
      <c r="AA3847">
        <f>IF(OR($B3847="",$Z3847=""),"",IF(N($M3847)&lt;$Z3847,"Delta","No Delta"))</f>
        <v/>
      </c>
      <c r="AB3847">
        <f>IF(OR($B3847="",$Z3847=""),"",MAX(0,$Z3847-N($M3847)))</f>
        <v/>
      </c>
      <c r="AC3847" s="46">
        <f>IF($B3847="","",IFERROR(INDEX('CCA Util %'!$H:$H,MATCH($B3847,'CCA Util %'!$E:$E,0)),""))</f>
        <v/>
      </c>
      <c r="AD3847">
        <f>IF($B3847="","",IFERROR(INDEX('CCA Util %'!$G:$G,MATCH($B3847,'CCA Util %'!$E:$E,0)),""))</f>
        <v/>
      </c>
      <c r="AE3847">
        <f>IF(OR($B3847="",$U3847=""),"",$U3847&amp;" &amp; "&amp;IF(OR($AD3847="",$AD3847=0),"Util NA",$AD3847&amp;" Util"))</f>
        <v/>
      </c>
    </row>
    <row r="3848" ht="15.75" customHeight="1" s="42">
      <c r="A3848" s="41" t="n"/>
      <c r="G3848" s="38" t="n"/>
      <c r="H3848" s="38" t="n"/>
      <c r="I3848" s="38" t="n"/>
      <c r="J3848" s="38" t="n"/>
      <c r="K3848" s="38" t="n"/>
      <c r="L3848" s="38" t="n"/>
      <c r="N3848" s="36">
        <f>IF($B3848="","",IF($C3848="SUPERSTORE","Superstore","DH"))</f>
        <v/>
      </c>
      <c r="O3848" s="36">
        <f>IF($B3848="","",IFERROR(VLOOKUP($B3848,Mapping!$A:$C,2,0),"Not Mapped"))</f>
        <v/>
      </c>
      <c r="P3848" s="36">
        <f>IF($B3848="","",IFERROR(VLOOKUP($B3848,Mapping!$A:$C,3,0),"Not Mapped"))</f>
        <v/>
      </c>
      <c r="Q3848" s="36">
        <f>IF($B3848="","",IFERROR(VLOOKUP($O3848,Leaders!$A:$B,2,0),"Not Mapped"))</f>
        <v/>
      </c>
      <c r="R3848" s="36">
        <f>IF($B3848="","",IF(COUNTIF(Exclusions!$A:$A,$B3848)&gt;0,"Yes","No"))</f>
        <v/>
      </c>
      <c r="S3848" s="38">
        <f>IF($B3848="","",MIN(1,DAY($A3848)/IF($N3848="Superstore",Settings!$B$5,Settings!$B$4)))</f>
        <v/>
      </c>
      <c r="T3848" s="38">
        <f>IF(OR($B3848="",$G3848="",$S3848=0),"",$G3848/$S3848)</f>
        <v/>
      </c>
      <c r="U3848" s="36">
        <f>IF($T3848="","",IF($T3848&lt;Settings!$B$8,"Critical",IF($T3848&lt;Settings!$B$9,"Semi Critical","Non Critical")))</f>
        <v/>
      </c>
      <c r="V3848" s="28" t="n"/>
      <c r="Z3848">
        <f>IF($B3848="","",IFERROR(VLOOKUP($B3848,'Plan HC for CCA'!$A:$B,2,0),""))</f>
        <v/>
      </c>
      <c r="AA3848">
        <f>IF(OR($B3848="",$Z3848=""),"",IF(N($M3848)&lt;$Z3848,"Delta","No Delta"))</f>
        <v/>
      </c>
      <c r="AB3848">
        <f>IF(OR($B3848="",$Z3848=""),"",MAX(0,$Z3848-N($M3848)))</f>
        <v/>
      </c>
      <c r="AC3848" s="46">
        <f>IF($B3848="","",IFERROR(INDEX('CCA Util %'!$H:$H,MATCH($B3848,'CCA Util %'!$E:$E,0)),""))</f>
        <v/>
      </c>
      <c r="AD3848">
        <f>IF($B3848="","",IFERROR(INDEX('CCA Util %'!$G:$G,MATCH($B3848,'CCA Util %'!$E:$E,0)),""))</f>
        <v/>
      </c>
      <c r="AE3848">
        <f>IF(OR($B3848="",$U3848=""),"",$U3848&amp;" &amp; "&amp;IF(OR($AD3848="",$AD3848=0),"Util NA",$AD3848&amp;" Util"))</f>
        <v/>
      </c>
    </row>
    <row r="3849" ht="15.75" customHeight="1" s="42">
      <c r="A3849" s="41" t="n"/>
      <c r="G3849" s="38" t="n"/>
      <c r="H3849" s="38" t="n"/>
      <c r="I3849" s="38" t="n"/>
      <c r="J3849" s="38" t="n"/>
      <c r="K3849" s="38" t="n"/>
      <c r="L3849" s="38" t="n"/>
      <c r="N3849" s="36">
        <f>IF($B3849="","",IF($C3849="SUPERSTORE","Superstore","DH"))</f>
        <v/>
      </c>
      <c r="O3849" s="36">
        <f>IF($B3849="","",IFERROR(VLOOKUP($B3849,Mapping!$A:$C,2,0),"Not Mapped"))</f>
        <v/>
      </c>
      <c r="P3849" s="36">
        <f>IF($B3849="","",IFERROR(VLOOKUP($B3849,Mapping!$A:$C,3,0),"Not Mapped"))</f>
        <v/>
      </c>
      <c r="Q3849" s="36">
        <f>IF($B3849="","",IFERROR(VLOOKUP($O3849,Leaders!$A:$B,2,0),"Not Mapped"))</f>
        <v/>
      </c>
      <c r="R3849" s="36">
        <f>IF($B3849="","",IF(COUNTIF(Exclusions!$A:$A,$B3849)&gt;0,"Yes","No"))</f>
        <v/>
      </c>
      <c r="S3849" s="38">
        <f>IF($B3849="","",MIN(1,DAY($A3849)/IF($N3849="Superstore",Settings!$B$5,Settings!$B$4)))</f>
        <v/>
      </c>
      <c r="T3849" s="38">
        <f>IF(OR($B3849="",$G3849="",$S3849=0),"",$G3849/$S3849)</f>
        <v/>
      </c>
      <c r="U3849" s="36">
        <f>IF($T3849="","",IF($T3849&lt;Settings!$B$8,"Critical",IF($T3849&lt;Settings!$B$9,"Semi Critical","Non Critical")))</f>
        <v/>
      </c>
      <c r="V3849" s="28" t="n"/>
      <c r="Z3849">
        <f>IF($B3849="","",IFERROR(VLOOKUP($B3849,'Plan HC for CCA'!$A:$B,2,0),""))</f>
        <v/>
      </c>
      <c r="AA3849">
        <f>IF(OR($B3849="",$Z3849=""),"",IF(N($M3849)&lt;$Z3849,"Delta","No Delta"))</f>
        <v/>
      </c>
      <c r="AB3849">
        <f>IF(OR($B3849="",$Z3849=""),"",MAX(0,$Z3849-N($M3849)))</f>
        <v/>
      </c>
      <c r="AC3849" s="46">
        <f>IF($B3849="","",IFERROR(INDEX('CCA Util %'!$H:$H,MATCH($B3849,'CCA Util %'!$E:$E,0)),""))</f>
        <v/>
      </c>
      <c r="AD3849">
        <f>IF($B3849="","",IFERROR(INDEX('CCA Util %'!$G:$G,MATCH($B3849,'CCA Util %'!$E:$E,0)),""))</f>
        <v/>
      </c>
      <c r="AE3849">
        <f>IF(OR($B3849="",$U3849=""),"",$U3849&amp;" &amp; "&amp;IF(OR($AD3849="",$AD3849=0),"Util NA",$AD3849&amp;" Util"))</f>
        <v/>
      </c>
    </row>
    <row r="3850" ht="15.75" customHeight="1" s="42">
      <c r="A3850" s="41" t="n"/>
      <c r="G3850" s="38" t="n"/>
      <c r="H3850" s="38" t="n"/>
      <c r="I3850" s="38" t="n"/>
      <c r="J3850" s="38" t="n"/>
      <c r="K3850" s="38" t="n"/>
      <c r="L3850" s="38" t="n"/>
      <c r="N3850" s="36">
        <f>IF($B3850="","",IF($C3850="SUPERSTORE","Superstore","DH"))</f>
        <v/>
      </c>
      <c r="O3850" s="36">
        <f>IF($B3850="","",IFERROR(VLOOKUP($B3850,Mapping!$A:$C,2,0),"Not Mapped"))</f>
        <v/>
      </c>
      <c r="P3850" s="36">
        <f>IF($B3850="","",IFERROR(VLOOKUP($B3850,Mapping!$A:$C,3,0),"Not Mapped"))</f>
        <v/>
      </c>
      <c r="Q3850" s="36">
        <f>IF($B3850="","",IFERROR(VLOOKUP($O3850,Leaders!$A:$B,2,0),"Not Mapped"))</f>
        <v/>
      </c>
      <c r="R3850" s="36">
        <f>IF($B3850="","",IF(COUNTIF(Exclusions!$A:$A,$B3850)&gt;0,"Yes","No"))</f>
        <v/>
      </c>
      <c r="S3850" s="38">
        <f>IF($B3850="","",MIN(1,DAY($A3850)/IF($N3850="Superstore",Settings!$B$5,Settings!$B$4)))</f>
        <v/>
      </c>
      <c r="T3850" s="38">
        <f>IF(OR($B3850="",$G3850="",$S3850=0),"",$G3850/$S3850)</f>
        <v/>
      </c>
      <c r="U3850" s="36">
        <f>IF($T3850="","",IF($T3850&lt;Settings!$B$8,"Critical",IF($T3850&lt;Settings!$B$9,"Semi Critical","Non Critical")))</f>
        <v/>
      </c>
      <c r="V3850" s="28" t="n"/>
      <c r="Z3850">
        <f>IF($B3850="","",IFERROR(VLOOKUP($B3850,'Plan HC for CCA'!$A:$B,2,0),""))</f>
        <v/>
      </c>
      <c r="AA3850">
        <f>IF(OR($B3850="",$Z3850=""),"",IF(N($M3850)&lt;$Z3850,"Delta","No Delta"))</f>
        <v/>
      </c>
      <c r="AB3850">
        <f>IF(OR($B3850="",$Z3850=""),"",MAX(0,$Z3850-N($M3850)))</f>
        <v/>
      </c>
      <c r="AC3850" s="46">
        <f>IF($B3850="","",IFERROR(INDEX('CCA Util %'!$H:$H,MATCH($B3850,'CCA Util %'!$E:$E,0)),""))</f>
        <v/>
      </c>
      <c r="AD3850">
        <f>IF($B3850="","",IFERROR(INDEX('CCA Util %'!$G:$G,MATCH($B3850,'CCA Util %'!$E:$E,0)),""))</f>
        <v/>
      </c>
      <c r="AE3850">
        <f>IF(OR($B3850="",$U3850=""),"",$U3850&amp;" &amp; "&amp;IF(OR($AD3850="",$AD3850=0),"Util NA",$AD3850&amp;" Util"))</f>
        <v/>
      </c>
    </row>
    <row r="3851" ht="15.75" customHeight="1" s="42">
      <c r="A3851" s="41" t="n"/>
      <c r="G3851" s="38" t="n"/>
      <c r="H3851" s="38" t="n"/>
      <c r="I3851" s="38" t="n"/>
      <c r="J3851" s="38" t="n"/>
      <c r="K3851" s="38" t="n"/>
      <c r="L3851" s="38" t="n"/>
      <c r="N3851" s="36">
        <f>IF($B3851="","",IF($C3851="SUPERSTORE","Superstore","DH"))</f>
        <v/>
      </c>
      <c r="O3851" s="36">
        <f>IF($B3851="","",IFERROR(VLOOKUP($B3851,Mapping!$A:$C,2,0),"Not Mapped"))</f>
        <v/>
      </c>
      <c r="P3851" s="36">
        <f>IF($B3851="","",IFERROR(VLOOKUP($B3851,Mapping!$A:$C,3,0),"Not Mapped"))</f>
        <v/>
      </c>
      <c r="Q3851" s="36">
        <f>IF($B3851="","",IFERROR(VLOOKUP($O3851,Leaders!$A:$B,2,0),"Not Mapped"))</f>
        <v/>
      </c>
      <c r="R3851" s="36">
        <f>IF($B3851="","",IF(COUNTIF(Exclusions!$A:$A,$B3851)&gt;0,"Yes","No"))</f>
        <v/>
      </c>
      <c r="S3851" s="38">
        <f>IF($B3851="","",MIN(1,DAY($A3851)/IF($N3851="Superstore",Settings!$B$5,Settings!$B$4)))</f>
        <v/>
      </c>
      <c r="T3851" s="38">
        <f>IF(OR($B3851="",$G3851="",$S3851=0),"",$G3851/$S3851)</f>
        <v/>
      </c>
      <c r="U3851" s="36">
        <f>IF($T3851="","",IF($T3851&lt;Settings!$B$8,"Critical",IF($T3851&lt;Settings!$B$9,"Semi Critical","Non Critical")))</f>
        <v/>
      </c>
      <c r="V3851" s="28" t="n"/>
      <c r="Z3851">
        <f>IF($B3851="","",IFERROR(VLOOKUP($B3851,'Plan HC for CCA'!$A:$B,2,0),""))</f>
        <v/>
      </c>
      <c r="AA3851">
        <f>IF(OR($B3851="",$Z3851=""),"",IF(N($M3851)&lt;$Z3851,"Delta","No Delta"))</f>
        <v/>
      </c>
      <c r="AB3851">
        <f>IF(OR($B3851="",$Z3851=""),"",MAX(0,$Z3851-N($M3851)))</f>
        <v/>
      </c>
      <c r="AC3851" s="46">
        <f>IF($B3851="","",IFERROR(INDEX('CCA Util %'!$H:$H,MATCH($B3851,'CCA Util %'!$E:$E,0)),""))</f>
        <v/>
      </c>
      <c r="AD3851">
        <f>IF($B3851="","",IFERROR(INDEX('CCA Util %'!$G:$G,MATCH($B3851,'CCA Util %'!$E:$E,0)),""))</f>
        <v/>
      </c>
      <c r="AE3851">
        <f>IF(OR($B3851="",$U3851=""),"",$U3851&amp;" &amp; "&amp;IF(OR($AD3851="",$AD3851=0),"Util NA",$AD3851&amp;" Util"))</f>
        <v/>
      </c>
    </row>
    <row r="3852" ht="15.75" customHeight="1" s="42">
      <c r="A3852" s="41" t="n"/>
      <c r="G3852" s="38" t="n"/>
      <c r="H3852" s="38" t="n"/>
      <c r="I3852" s="38" t="n"/>
      <c r="J3852" s="38" t="n"/>
      <c r="K3852" s="38" t="n"/>
      <c r="L3852" s="38" t="n"/>
      <c r="N3852" s="36">
        <f>IF($B3852="","",IF($C3852="SUPERSTORE","Superstore","DH"))</f>
        <v/>
      </c>
      <c r="O3852" s="36">
        <f>IF($B3852="","",IFERROR(VLOOKUP($B3852,Mapping!$A:$C,2,0),"Not Mapped"))</f>
        <v/>
      </c>
      <c r="P3852" s="36">
        <f>IF($B3852="","",IFERROR(VLOOKUP($B3852,Mapping!$A:$C,3,0),"Not Mapped"))</f>
        <v/>
      </c>
      <c r="Q3852" s="36">
        <f>IF($B3852="","",IFERROR(VLOOKUP($O3852,Leaders!$A:$B,2,0),"Not Mapped"))</f>
        <v/>
      </c>
      <c r="R3852" s="36">
        <f>IF($B3852="","",IF(COUNTIF(Exclusions!$A:$A,$B3852)&gt;0,"Yes","No"))</f>
        <v/>
      </c>
      <c r="S3852" s="38">
        <f>IF($B3852="","",MIN(1,DAY($A3852)/IF($N3852="Superstore",Settings!$B$5,Settings!$B$4)))</f>
        <v/>
      </c>
      <c r="T3852" s="38">
        <f>IF(OR($B3852="",$G3852="",$S3852=0),"",$G3852/$S3852)</f>
        <v/>
      </c>
      <c r="U3852" s="36">
        <f>IF($T3852="","",IF($T3852&lt;Settings!$B$8,"Critical",IF($T3852&lt;Settings!$B$9,"Semi Critical","Non Critical")))</f>
        <v/>
      </c>
      <c r="V3852" s="28" t="n"/>
      <c r="Z3852">
        <f>IF($B3852="","",IFERROR(VLOOKUP($B3852,'Plan HC for CCA'!$A:$B,2,0),""))</f>
        <v/>
      </c>
      <c r="AA3852">
        <f>IF(OR($B3852="",$Z3852=""),"",IF(N($M3852)&lt;$Z3852,"Delta","No Delta"))</f>
        <v/>
      </c>
      <c r="AB3852">
        <f>IF(OR($B3852="",$Z3852=""),"",MAX(0,$Z3852-N($M3852)))</f>
        <v/>
      </c>
      <c r="AC3852" s="46">
        <f>IF($B3852="","",IFERROR(INDEX('CCA Util %'!$H:$H,MATCH($B3852,'CCA Util %'!$E:$E,0)),""))</f>
        <v/>
      </c>
      <c r="AD3852">
        <f>IF($B3852="","",IFERROR(INDEX('CCA Util %'!$G:$G,MATCH($B3852,'CCA Util %'!$E:$E,0)),""))</f>
        <v/>
      </c>
      <c r="AE3852">
        <f>IF(OR($B3852="",$U3852=""),"",$U3852&amp;" &amp; "&amp;IF(OR($AD3852="",$AD3852=0),"Util NA",$AD3852&amp;" Util"))</f>
        <v/>
      </c>
    </row>
    <row r="3853" ht="15.75" customHeight="1" s="42">
      <c r="A3853" s="41" t="n"/>
      <c r="G3853" s="38" t="n"/>
      <c r="H3853" s="38" t="n"/>
      <c r="I3853" s="38" t="n"/>
      <c r="J3853" s="38" t="n"/>
      <c r="K3853" s="38" t="n"/>
      <c r="L3853" s="38" t="n"/>
      <c r="N3853" s="36">
        <f>IF($B3853="","",IF($C3853="SUPERSTORE","Superstore","DH"))</f>
        <v/>
      </c>
      <c r="O3853" s="36">
        <f>IF($B3853="","",IFERROR(VLOOKUP($B3853,Mapping!$A:$C,2,0),"Not Mapped"))</f>
        <v/>
      </c>
      <c r="P3853" s="36">
        <f>IF($B3853="","",IFERROR(VLOOKUP($B3853,Mapping!$A:$C,3,0),"Not Mapped"))</f>
        <v/>
      </c>
      <c r="Q3853" s="36">
        <f>IF($B3853="","",IFERROR(VLOOKUP($O3853,Leaders!$A:$B,2,0),"Not Mapped"))</f>
        <v/>
      </c>
      <c r="R3853" s="36">
        <f>IF($B3853="","",IF(COUNTIF(Exclusions!$A:$A,$B3853)&gt;0,"Yes","No"))</f>
        <v/>
      </c>
      <c r="S3853" s="38">
        <f>IF($B3853="","",MIN(1,DAY($A3853)/IF($N3853="Superstore",Settings!$B$5,Settings!$B$4)))</f>
        <v/>
      </c>
      <c r="T3853" s="38">
        <f>IF(OR($B3853="",$G3853="",$S3853=0),"",$G3853/$S3853)</f>
        <v/>
      </c>
      <c r="U3853" s="36">
        <f>IF($T3853="","",IF($T3853&lt;Settings!$B$8,"Critical",IF($T3853&lt;Settings!$B$9,"Semi Critical","Non Critical")))</f>
        <v/>
      </c>
      <c r="V3853" s="28" t="n"/>
      <c r="Z3853">
        <f>IF($B3853="","",IFERROR(VLOOKUP($B3853,'Plan HC for CCA'!$A:$B,2,0),""))</f>
        <v/>
      </c>
      <c r="AA3853">
        <f>IF(OR($B3853="",$Z3853=""),"",IF(N($M3853)&lt;$Z3853,"Delta","No Delta"))</f>
        <v/>
      </c>
      <c r="AB3853">
        <f>IF(OR($B3853="",$Z3853=""),"",MAX(0,$Z3853-N($M3853)))</f>
        <v/>
      </c>
      <c r="AC3853" s="46">
        <f>IF($B3853="","",IFERROR(INDEX('CCA Util %'!$H:$H,MATCH($B3853,'CCA Util %'!$E:$E,0)),""))</f>
        <v/>
      </c>
      <c r="AD3853">
        <f>IF($B3853="","",IFERROR(INDEX('CCA Util %'!$G:$G,MATCH($B3853,'CCA Util %'!$E:$E,0)),""))</f>
        <v/>
      </c>
      <c r="AE3853">
        <f>IF(OR($B3853="",$U3853=""),"",$U3853&amp;" &amp; "&amp;IF(OR($AD3853="",$AD3853=0),"Util NA",$AD3853&amp;" Util"))</f>
        <v/>
      </c>
    </row>
    <row r="3854" ht="15.75" customHeight="1" s="42">
      <c r="A3854" s="41" t="n"/>
      <c r="G3854" s="38" t="n"/>
      <c r="H3854" s="38" t="n"/>
      <c r="I3854" s="38" t="n"/>
      <c r="J3854" s="38" t="n"/>
      <c r="K3854" s="38" t="n"/>
      <c r="L3854" s="38" t="n"/>
      <c r="N3854" s="36">
        <f>IF($B3854="","",IF($C3854="SUPERSTORE","Superstore","DH"))</f>
        <v/>
      </c>
      <c r="O3854" s="36">
        <f>IF($B3854="","",IFERROR(VLOOKUP($B3854,Mapping!$A:$C,2,0),"Not Mapped"))</f>
        <v/>
      </c>
      <c r="P3854" s="36">
        <f>IF($B3854="","",IFERROR(VLOOKUP($B3854,Mapping!$A:$C,3,0),"Not Mapped"))</f>
        <v/>
      </c>
      <c r="Q3854" s="36">
        <f>IF($B3854="","",IFERROR(VLOOKUP($O3854,Leaders!$A:$B,2,0),"Not Mapped"))</f>
        <v/>
      </c>
      <c r="R3854" s="36">
        <f>IF($B3854="","",IF(COUNTIF(Exclusions!$A:$A,$B3854)&gt;0,"Yes","No"))</f>
        <v/>
      </c>
      <c r="S3854" s="38">
        <f>IF($B3854="","",MIN(1,DAY($A3854)/IF($N3854="Superstore",Settings!$B$5,Settings!$B$4)))</f>
        <v/>
      </c>
      <c r="T3854" s="38">
        <f>IF(OR($B3854="",$G3854="",$S3854=0),"",$G3854/$S3854)</f>
        <v/>
      </c>
      <c r="U3854" s="36">
        <f>IF($T3854="","",IF($T3854&lt;Settings!$B$8,"Critical",IF($T3854&lt;Settings!$B$9,"Semi Critical","Non Critical")))</f>
        <v/>
      </c>
      <c r="V3854" s="28" t="n"/>
      <c r="Z3854">
        <f>IF($B3854="","",IFERROR(VLOOKUP($B3854,'Plan HC for CCA'!$A:$B,2,0),""))</f>
        <v/>
      </c>
      <c r="AA3854">
        <f>IF(OR($B3854="",$Z3854=""),"",IF(N($M3854)&lt;$Z3854,"Delta","No Delta"))</f>
        <v/>
      </c>
      <c r="AB3854">
        <f>IF(OR($B3854="",$Z3854=""),"",MAX(0,$Z3854-N($M3854)))</f>
        <v/>
      </c>
      <c r="AC3854" s="46">
        <f>IF($B3854="","",IFERROR(INDEX('CCA Util %'!$H:$H,MATCH($B3854,'CCA Util %'!$E:$E,0)),""))</f>
        <v/>
      </c>
      <c r="AD3854">
        <f>IF($B3854="","",IFERROR(INDEX('CCA Util %'!$G:$G,MATCH($B3854,'CCA Util %'!$E:$E,0)),""))</f>
        <v/>
      </c>
      <c r="AE3854">
        <f>IF(OR($B3854="",$U3854=""),"",$U3854&amp;" &amp; "&amp;IF(OR($AD3854="",$AD3854=0),"Util NA",$AD3854&amp;" Util"))</f>
        <v/>
      </c>
    </row>
    <row r="3855" ht="15.75" customHeight="1" s="42">
      <c r="A3855" s="41" t="n"/>
      <c r="G3855" s="38" t="n"/>
      <c r="H3855" s="38" t="n"/>
      <c r="I3855" s="38" t="n"/>
      <c r="J3855" s="38" t="n"/>
      <c r="K3855" s="38" t="n"/>
      <c r="L3855" s="38" t="n"/>
      <c r="N3855" s="36">
        <f>IF($B3855="","",IF($C3855="SUPERSTORE","Superstore","DH"))</f>
        <v/>
      </c>
      <c r="O3855" s="36">
        <f>IF($B3855="","",IFERROR(VLOOKUP($B3855,Mapping!$A:$C,2,0),"Not Mapped"))</f>
        <v/>
      </c>
      <c r="P3855" s="36">
        <f>IF($B3855="","",IFERROR(VLOOKUP($B3855,Mapping!$A:$C,3,0),"Not Mapped"))</f>
        <v/>
      </c>
      <c r="Q3855" s="36">
        <f>IF($B3855="","",IFERROR(VLOOKUP($O3855,Leaders!$A:$B,2,0),"Not Mapped"))</f>
        <v/>
      </c>
      <c r="R3855" s="36">
        <f>IF($B3855="","",IF(COUNTIF(Exclusions!$A:$A,$B3855)&gt;0,"Yes","No"))</f>
        <v/>
      </c>
      <c r="S3855" s="38">
        <f>IF($B3855="","",MIN(1,DAY($A3855)/IF($N3855="Superstore",Settings!$B$5,Settings!$B$4)))</f>
        <v/>
      </c>
      <c r="T3855" s="38">
        <f>IF(OR($B3855="",$G3855="",$S3855=0),"",$G3855/$S3855)</f>
        <v/>
      </c>
      <c r="U3855" s="36">
        <f>IF($T3855="","",IF($T3855&lt;Settings!$B$8,"Critical",IF($T3855&lt;Settings!$B$9,"Semi Critical","Non Critical")))</f>
        <v/>
      </c>
      <c r="V3855" s="28" t="n"/>
      <c r="Z3855">
        <f>IF($B3855="","",IFERROR(VLOOKUP($B3855,'Plan HC for CCA'!$A:$B,2,0),""))</f>
        <v/>
      </c>
      <c r="AA3855">
        <f>IF(OR($B3855="",$Z3855=""),"",IF(N($M3855)&lt;$Z3855,"Delta","No Delta"))</f>
        <v/>
      </c>
      <c r="AB3855">
        <f>IF(OR($B3855="",$Z3855=""),"",MAX(0,$Z3855-N($M3855)))</f>
        <v/>
      </c>
      <c r="AC3855" s="46">
        <f>IF($B3855="","",IFERROR(INDEX('CCA Util %'!$H:$H,MATCH($B3855,'CCA Util %'!$E:$E,0)),""))</f>
        <v/>
      </c>
      <c r="AD3855">
        <f>IF($B3855="","",IFERROR(INDEX('CCA Util %'!$G:$G,MATCH($B3855,'CCA Util %'!$E:$E,0)),""))</f>
        <v/>
      </c>
      <c r="AE3855">
        <f>IF(OR($B3855="",$U3855=""),"",$U3855&amp;" &amp; "&amp;IF(OR($AD3855="",$AD3855=0),"Util NA",$AD3855&amp;" Util"))</f>
        <v/>
      </c>
    </row>
    <row r="3856" ht="15.75" customHeight="1" s="42">
      <c r="A3856" s="41" t="n"/>
      <c r="G3856" s="38" t="n"/>
      <c r="H3856" s="38" t="n"/>
      <c r="I3856" s="38" t="n"/>
      <c r="J3856" s="38" t="n"/>
      <c r="K3856" s="38" t="n"/>
      <c r="L3856" s="38" t="n"/>
      <c r="N3856" s="36">
        <f>IF($B3856="","",IF($C3856="SUPERSTORE","Superstore","DH"))</f>
        <v/>
      </c>
      <c r="O3856" s="36">
        <f>IF($B3856="","",IFERROR(VLOOKUP($B3856,Mapping!$A:$C,2,0),"Not Mapped"))</f>
        <v/>
      </c>
      <c r="P3856" s="36">
        <f>IF($B3856="","",IFERROR(VLOOKUP($B3856,Mapping!$A:$C,3,0),"Not Mapped"))</f>
        <v/>
      </c>
      <c r="Q3856" s="36">
        <f>IF($B3856="","",IFERROR(VLOOKUP($O3856,Leaders!$A:$B,2,0),"Not Mapped"))</f>
        <v/>
      </c>
      <c r="R3856" s="36">
        <f>IF($B3856="","",IF(COUNTIF(Exclusions!$A:$A,$B3856)&gt;0,"Yes","No"))</f>
        <v/>
      </c>
      <c r="S3856" s="38">
        <f>IF($B3856="","",MIN(1,DAY($A3856)/IF($N3856="Superstore",Settings!$B$5,Settings!$B$4)))</f>
        <v/>
      </c>
      <c r="T3856" s="38">
        <f>IF(OR($B3856="",$G3856="",$S3856=0),"",$G3856/$S3856)</f>
        <v/>
      </c>
      <c r="U3856" s="36">
        <f>IF($T3856="","",IF($T3856&lt;Settings!$B$8,"Critical",IF($T3856&lt;Settings!$B$9,"Semi Critical","Non Critical")))</f>
        <v/>
      </c>
      <c r="V3856" s="28" t="n"/>
      <c r="Z3856">
        <f>IF($B3856="","",IFERROR(VLOOKUP($B3856,'Plan HC for CCA'!$A:$B,2,0),""))</f>
        <v/>
      </c>
      <c r="AA3856">
        <f>IF(OR($B3856="",$Z3856=""),"",IF(N($M3856)&lt;$Z3856,"Delta","No Delta"))</f>
        <v/>
      </c>
      <c r="AB3856">
        <f>IF(OR($B3856="",$Z3856=""),"",MAX(0,$Z3856-N($M3856)))</f>
        <v/>
      </c>
      <c r="AC3856" s="46">
        <f>IF($B3856="","",IFERROR(INDEX('CCA Util %'!$H:$H,MATCH($B3856,'CCA Util %'!$E:$E,0)),""))</f>
        <v/>
      </c>
      <c r="AD3856">
        <f>IF($B3856="","",IFERROR(INDEX('CCA Util %'!$G:$G,MATCH($B3856,'CCA Util %'!$E:$E,0)),""))</f>
        <v/>
      </c>
      <c r="AE3856">
        <f>IF(OR($B3856="",$U3856=""),"",$U3856&amp;" &amp; "&amp;IF(OR($AD3856="",$AD3856=0),"Util NA",$AD3856&amp;" Util"))</f>
        <v/>
      </c>
    </row>
    <row r="3857" ht="15.75" customHeight="1" s="42">
      <c r="A3857" s="41" t="n"/>
      <c r="G3857" s="38" t="n"/>
      <c r="H3857" s="38" t="n"/>
      <c r="I3857" s="38" t="n"/>
      <c r="J3857" s="38" t="n"/>
      <c r="K3857" s="38" t="n"/>
      <c r="L3857" s="38" t="n"/>
      <c r="N3857" s="36">
        <f>IF($B3857="","",IF($C3857="SUPERSTORE","Superstore","DH"))</f>
        <v/>
      </c>
      <c r="O3857" s="36">
        <f>IF($B3857="","",IFERROR(VLOOKUP($B3857,Mapping!$A:$C,2,0),"Not Mapped"))</f>
        <v/>
      </c>
      <c r="P3857" s="36">
        <f>IF($B3857="","",IFERROR(VLOOKUP($B3857,Mapping!$A:$C,3,0),"Not Mapped"))</f>
        <v/>
      </c>
      <c r="Q3857" s="36">
        <f>IF($B3857="","",IFERROR(VLOOKUP($O3857,Leaders!$A:$B,2,0),"Not Mapped"))</f>
        <v/>
      </c>
      <c r="R3857" s="36">
        <f>IF($B3857="","",IF(COUNTIF(Exclusions!$A:$A,$B3857)&gt;0,"Yes","No"))</f>
        <v/>
      </c>
      <c r="S3857" s="38">
        <f>IF($B3857="","",MIN(1,DAY($A3857)/IF($N3857="Superstore",Settings!$B$5,Settings!$B$4)))</f>
        <v/>
      </c>
      <c r="T3857" s="38">
        <f>IF(OR($B3857="",$G3857="",$S3857=0),"",$G3857/$S3857)</f>
        <v/>
      </c>
      <c r="U3857" s="36">
        <f>IF($T3857="","",IF($T3857&lt;Settings!$B$8,"Critical",IF($T3857&lt;Settings!$B$9,"Semi Critical","Non Critical")))</f>
        <v/>
      </c>
      <c r="V3857" s="28" t="n"/>
      <c r="Z3857">
        <f>IF($B3857="","",IFERROR(VLOOKUP($B3857,'Plan HC for CCA'!$A:$B,2,0),""))</f>
        <v/>
      </c>
      <c r="AA3857">
        <f>IF(OR($B3857="",$Z3857=""),"",IF(N($M3857)&lt;$Z3857,"Delta","No Delta"))</f>
        <v/>
      </c>
      <c r="AB3857">
        <f>IF(OR($B3857="",$Z3857=""),"",MAX(0,$Z3857-N($M3857)))</f>
        <v/>
      </c>
      <c r="AC3857" s="46">
        <f>IF($B3857="","",IFERROR(INDEX('CCA Util %'!$H:$H,MATCH($B3857,'CCA Util %'!$E:$E,0)),""))</f>
        <v/>
      </c>
      <c r="AD3857">
        <f>IF($B3857="","",IFERROR(INDEX('CCA Util %'!$G:$G,MATCH($B3857,'CCA Util %'!$E:$E,0)),""))</f>
        <v/>
      </c>
      <c r="AE3857">
        <f>IF(OR($B3857="",$U3857=""),"",$U3857&amp;" &amp; "&amp;IF(OR($AD3857="",$AD3857=0),"Util NA",$AD3857&amp;" Util"))</f>
        <v/>
      </c>
    </row>
    <row r="3858" ht="15.75" customHeight="1" s="42">
      <c r="A3858" s="41" t="n"/>
      <c r="G3858" s="38" t="n"/>
      <c r="H3858" s="38" t="n"/>
      <c r="I3858" s="38" t="n"/>
      <c r="J3858" s="38" t="n"/>
      <c r="K3858" s="38" t="n"/>
      <c r="L3858" s="38" t="n"/>
      <c r="N3858" s="36">
        <f>IF($B3858="","",IF($C3858="SUPERSTORE","Superstore","DH"))</f>
        <v/>
      </c>
      <c r="O3858" s="36">
        <f>IF($B3858="","",IFERROR(VLOOKUP($B3858,Mapping!$A:$C,2,0),"Not Mapped"))</f>
        <v/>
      </c>
      <c r="P3858" s="36">
        <f>IF($B3858="","",IFERROR(VLOOKUP($B3858,Mapping!$A:$C,3,0),"Not Mapped"))</f>
        <v/>
      </c>
      <c r="Q3858" s="36">
        <f>IF($B3858="","",IFERROR(VLOOKUP($O3858,Leaders!$A:$B,2,0),"Not Mapped"))</f>
        <v/>
      </c>
      <c r="R3858" s="36">
        <f>IF($B3858="","",IF(COUNTIF(Exclusions!$A:$A,$B3858)&gt;0,"Yes","No"))</f>
        <v/>
      </c>
      <c r="S3858" s="38">
        <f>IF($B3858="","",MIN(1,DAY($A3858)/IF($N3858="Superstore",Settings!$B$5,Settings!$B$4)))</f>
        <v/>
      </c>
      <c r="T3858" s="38">
        <f>IF(OR($B3858="",$G3858="",$S3858=0),"",$G3858/$S3858)</f>
        <v/>
      </c>
      <c r="U3858" s="36">
        <f>IF($T3858="","",IF($T3858&lt;Settings!$B$8,"Critical",IF($T3858&lt;Settings!$B$9,"Semi Critical","Non Critical")))</f>
        <v/>
      </c>
      <c r="V3858" s="28" t="n"/>
      <c r="Z3858">
        <f>IF($B3858="","",IFERROR(VLOOKUP($B3858,'Plan HC for CCA'!$A:$B,2,0),""))</f>
        <v/>
      </c>
      <c r="AA3858">
        <f>IF(OR($B3858="",$Z3858=""),"",IF(N($M3858)&lt;$Z3858,"Delta","No Delta"))</f>
        <v/>
      </c>
      <c r="AB3858">
        <f>IF(OR($B3858="",$Z3858=""),"",MAX(0,$Z3858-N($M3858)))</f>
        <v/>
      </c>
      <c r="AC3858" s="46">
        <f>IF($B3858="","",IFERROR(INDEX('CCA Util %'!$H:$H,MATCH($B3858,'CCA Util %'!$E:$E,0)),""))</f>
        <v/>
      </c>
      <c r="AD3858">
        <f>IF($B3858="","",IFERROR(INDEX('CCA Util %'!$G:$G,MATCH($B3858,'CCA Util %'!$E:$E,0)),""))</f>
        <v/>
      </c>
      <c r="AE3858">
        <f>IF(OR($B3858="",$U3858=""),"",$U3858&amp;" &amp; "&amp;IF(OR($AD3858="",$AD3858=0),"Util NA",$AD3858&amp;" Util"))</f>
        <v/>
      </c>
    </row>
    <row r="3859" ht="15.75" customHeight="1" s="42">
      <c r="A3859" s="41" t="n"/>
      <c r="G3859" s="38" t="n"/>
      <c r="H3859" s="38" t="n"/>
      <c r="I3859" s="38" t="n"/>
      <c r="J3859" s="38" t="n"/>
      <c r="K3859" s="38" t="n"/>
      <c r="L3859" s="38" t="n"/>
      <c r="N3859" s="36">
        <f>IF($B3859="","",IF($C3859="SUPERSTORE","Superstore","DH"))</f>
        <v/>
      </c>
      <c r="O3859" s="36">
        <f>IF($B3859="","",IFERROR(VLOOKUP($B3859,Mapping!$A:$C,2,0),"Not Mapped"))</f>
        <v/>
      </c>
      <c r="P3859" s="36">
        <f>IF($B3859="","",IFERROR(VLOOKUP($B3859,Mapping!$A:$C,3,0),"Not Mapped"))</f>
        <v/>
      </c>
      <c r="Q3859" s="36">
        <f>IF($B3859="","",IFERROR(VLOOKUP($O3859,Leaders!$A:$B,2,0),"Not Mapped"))</f>
        <v/>
      </c>
      <c r="R3859" s="36">
        <f>IF($B3859="","",IF(COUNTIF(Exclusions!$A:$A,$B3859)&gt;0,"Yes","No"))</f>
        <v/>
      </c>
      <c r="S3859" s="38">
        <f>IF($B3859="","",MIN(1,DAY($A3859)/IF($N3859="Superstore",Settings!$B$5,Settings!$B$4)))</f>
        <v/>
      </c>
      <c r="T3859" s="38">
        <f>IF(OR($B3859="",$G3859="",$S3859=0),"",$G3859/$S3859)</f>
        <v/>
      </c>
      <c r="U3859" s="36">
        <f>IF($T3859="","",IF($T3859&lt;Settings!$B$8,"Critical",IF($T3859&lt;Settings!$B$9,"Semi Critical","Non Critical")))</f>
        <v/>
      </c>
      <c r="V3859" s="28" t="n"/>
      <c r="Z3859">
        <f>IF($B3859="","",IFERROR(VLOOKUP($B3859,'Plan HC for CCA'!$A:$B,2,0),""))</f>
        <v/>
      </c>
      <c r="AA3859">
        <f>IF(OR($B3859="",$Z3859=""),"",IF(N($M3859)&lt;$Z3859,"Delta","No Delta"))</f>
        <v/>
      </c>
      <c r="AB3859">
        <f>IF(OR($B3859="",$Z3859=""),"",MAX(0,$Z3859-N($M3859)))</f>
        <v/>
      </c>
      <c r="AC3859" s="46">
        <f>IF($B3859="","",IFERROR(INDEX('CCA Util %'!$H:$H,MATCH($B3859,'CCA Util %'!$E:$E,0)),""))</f>
        <v/>
      </c>
      <c r="AD3859">
        <f>IF($B3859="","",IFERROR(INDEX('CCA Util %'!$G:$G,MATCH($B3859,'CCA Util %'!$E:$E,0)),""))</f>
        <v/>
      </c>
      <c r="AE3859">
        <f>IF(OR($B3859="",$U3859=""),"",$U3859&amp;" &amp; "&amp;IF(OR($AD3859="",$AD3859=0),"Util NA",$AD3859&amp;" Util"))</f>
        <v/>
      </c>
    </row>
    <row r="3860" ht="15.75" customHeight="1" s="42">
      <c r="A3860" s="41" t="n"/>
      <c r="G3860" s="38" t="n"/>
      <c r="H3860" s="38" t="n"/>
      <c r="I3860" s="38" t="n"/>
      <c r="J3860" s="38" t="n"/>
      <c r="K3860" s="38" t="n"/>
      <c r="L3860" s="38" t="n"/>
      <c r="N3860" s="36">
        <f>IF($B3860="","",IF($C3860="SUPERSTORE","Superstore","DH"))</f>
        <v/>
      </c>
      <c r="O3860" s="36">
        <f>IF($B3860="","",IFERROR(VLOOKUP($B3860,Mapping!$A:$C,2,0),"Not Mapped"))</f>
        <v/>
      </c>
      <c r="P3860" s="36">
        <f>IF($B3860="","",IFERROR(VLOOKUP($B3860,Mapping!$A:$C,3,0),"Not Mapped"))</f>
        <v/>
      </c>
      <c r="Q3860" s="36">
        <f>IF($B3860="","",IFERROR(VLOOKUP($O3860,Leaders!$A:$B,2,0),"Not Mapped"))</f>
        <v/>
      </c>
      <c r="R3860" s="36">
        <f>IF($B3860="","",IF(COUNTIF(Exclusions!$A:$A,$B3860)&gt;0,"Yes","No"))</f>
        <v/>
      </c>
      <c r="S3860" s="38">
        <f>IF($B3860="","",MIN(1,DAY($A3860)/IF($N3860="Superstore",Settings!$B$5,Settings!$B$4)))</f>
        <v/>
      </c>
      <c r="T3860" s="38">
        <f>IF(OR($B3860="",$G3860="",$S3860=0),"",$G3860/$S3860)</f>
        <v/>
      </c>
      <c r="U3860" s="36">
        <f>IF($T3860="","",IF($T3860&lt;Settings!$B$8,"Critical",IF($T3860&lt;Settings!$B$9,"Semi Critical","Non Critical")))</f>
        <v/>
      </c>
      <c r="V3860" s="28" t="n"/>
      <c r="Z3860">
        <f>IF($B3860="","",IFERROR(VLOOKUP($B3860,'Plan HC for CCA'!$A:$B,2,0),""))</f>
        <v/>
      </c>
      <c r="AA3860">
        <f>IF(OR($B3860="",$Z3860=""),"",IF(N($M3860)&lt;$Z3860,"Delta","No Delta"))</f>
        <v/>
      </c>
      <c r="AB3860">
        <f>IF(OR($B3860="",$Z3860=""),"",MAX(0,$Z3860-N($M3860)))</f>
        <v/>
      </c>
      <c r="AC3860" s="46">
        <f>IF($B3860="","",IFERROR(INDEX('CCA Util %'!$H:$H,MATCH($B3860,'CCA Util %'!$E:$E,0)),""))</f>
        <v/>
      </c>
      <c r="AD3860">
        <f>IF($B3860="","",IFERROR(INDEX('CCA Util %'!$G:$G,MATCH($B3860,'CCA Util %'!$E:$E,0)),""))</f>
        <v/>
      </c>
      <c r="AE3860">
        <f>IF(OR($B3860="",$U3860=""),"",$U3860&amp;" &amp; "&amp;IF(OR($AD3860="",$AD3860=0),"Util NA",$AD3860&amp;" Util"))</f>
        <v/>
      </c>
    </row>
    <row r="3861" ht="15.75" customHeight="1" s="42">
      <c r="A3861" s="41" t="n"/>
      <c r="G3861" s="38" t="n"/>
      <c r="H3861" s="38" t="n"/>
      <c r="I3861" s="38" t="n"/>
      <c r="J3861" s="38" t="n"/>
      <c r="K3861" s="38" t="n"/>
      <c r="L3861" s="38" t="n"/>
      <c r="N3861" s="36">
        <f>IF($B3861="","",IF($C3861="SUPERSTORE","Superstore","DH"))</f>
        <v/>
      </c>
      <c r="O3861" s="36">
        <f>IF($B3861="","",IFERROR(VLOOKUP($B3861,Mapping!$A:$C,2,0),"Not Mapped"))</f>
        <v/>
      </c>
      <c r="P3861" s="36">
        <f>IF($B3861="","",IFERROR(VLOOKUP($B3861,Mapping!$A:$C,3,0),"Not Mapped"))</f>
        <v/>
      </c>
      <c r="Q3861" s="36">
        <f>IF($B3861="","",IFERROR(VLOOKUP($O3861,Leaders!$A:$B,2,0),"Not Mapped"))</f>
        <v/>
      </c>
      <c r="R3861" s="36">
        <f>IF($B3861="","",IF(COUNTIF(Exclusions!$A:$A,$B3861)&gt;0,"Yes","No"))</f>
        <v/>
      </c>
      <c r="S3861" s="38">
        <f>IF($B3861="","",MIN(1,DAY($A3861)/IF($N3861="Superstore",Settings!$B$5,Settings!$B$4)))</f>
        <v/>
      </c>
      <c r="T3861" s="38">
        <f>IF(OR($B3861="",$G3861="",$S3861=0),"",$G3861/$S3861)</f>
        <v/>
      </c>
      <c r="U3861" s="36">
        <f>IF($T3861="","",IF($T3861&lt;Settings!$B$8,"Critical",IF($T3861&lt;Settings!$B$9,"Semi Critical","Non Critical")))</f>
        <v/>
      </c>
      <c r="V3861" s="28" t="n"/>
      <c r="Z3861">
        <f>IF($B3861="","",IFERROR(VLOOKUP($B3861,'Plan HC for CCA'!$A:$B,2,0),""))</f>
        <v/>
      </c>
      <c r="AA3861">
        <f>IF(OR($B3861="",$Z3861=""),"",IF(N($M3861)&lt;$Z3861,"Delta","No Delta"))</f>
        <v/>
      </c>
      <c r="AB3861">
        <f>IF(OR($B3861="",$Z3861=""),"",MAX(0,$Z3861-N($M3861)))</f>
        <v/>
      </c>
      <c r="AC3861" s="46">
        <f>IF($B3861="","",IFERROR(INDEX('CCA Util %'!$H:$H,MATCH($B3861,'CCA Util %'!$E:$E,0)),""))</f>
        <v/>
      </c>
      <c r="AD3861">
        <f>IF($B3861="","",IFERROR(INDEX('CCA Util %'!$G:$G,MATCH($B3861,'CCA Util %'!$E:$E,0)),""))</f>
        <v/>
      </c>
      <c r="AE3861">
        <f>IF(OR($B3861="",$U3861=""),"",$U3861&amp;" &amp; "&amp;IF(OR($AD3861="",$AD3861=0),"Util NA",$AD3861&amp;" Util"))</f>
        <v/>
      </c>
    </row>
    <row r="3862" ht="15.75" customHeight="1" s="42">
      <c r="A3862" s="41" t="n"/>
      <c r="G3862" s="38" t="n"/>
      <c r="H3862" s="38" t="n"/>
      <c r="I3862" s="38" t="n"/>
      <c r="J3862" s="38" t="n"/>
      <c r="K3862" s="38" t="n"/>
      <c r="L3862" s="38" t="n"/>
      <c r="N3862" s="36">
        <f>IF($B3862="","",IF($C3862="SUPERSTORE","Superstore","DH"))</f>
        <v/>
      </c>
      <c r="O3862" s="36">
        <f>IF($B3862="","",IFERROR(VLOOKUP($B3862,Mapping!$A:$C,2,0),"Not Mapped"))</f>
        <v/>
      </c>
      <c r="P3862" s="36">
        <f>IF($B3862="","",IFERROR(VLOOKUP($B3862,Mapping!$A:$C,3,0),"Not Mapped"))</f>
        <v/>
      </c>
      <c r="Q3862" s="36">
        <f>IF($B3862="","",IFERROR(VLOOKUP($O3862,Leaders!$A:$B,2,0),"Not Mapped"))</f>
        <v/>
      </c>
      <c r="R3862" s="36">
        <f>IF($B3862="","",IF(COUNTIF(Exclusions!$A:$A,$B3862)&gt;0,"Yes","No"))</f>
        <v/>
      </c>
      <c r="S3862" s="38">
        <f>IF($B3862="","",MIN(1,DAY($A3862)/IF($N3862="Superstore",Settings!$B$5,Settings!$B$4)))</f>
        <v/>
      </c>
      <c r="T3862" s="38">
        <f>IF(OR($B3862="",$G3862="",$S3862=0),"",$G3862/$S3862)</f>
        <v/>
      </c>
      <c r="U3862" s="36">
        <f>IF($T3862="","",IF($T3862&lt;Settings!$B$8,"Critical",IF($T3862&lt;Settings!$B$9,"Semi Critical","Non Critical")))</f>
        <v/>
      </c>
      <c r="V3862" s="28" t="n"/>
      <c r="Z3862">
        <f>IF($B3862="","",IFERROR(VLOOKUP($B3862,'Plan HC for CCA'!$A:$B,2,0),""))</f>
        <v/>
      </c>
      <c r="AA3862">
        <f>IF(OR($B3862="",$Z3862=""),"",IF(N($M3862)&lt;$Z3862,"Delta","No Delta"))</f>
        <v/>
      </c>
      <c r="AB3862">
        <f>IF(OR($B3862="",$Z3862=""),"",MAX(0,$Z3862-N($M3862)))</f>
        <v/>
      </c>
      <c r="AC3862" s="46">
        <f>IF($B3862="","",IFERROR(INDEX('CCA Util %'!$H:$H,MATCH($B3862,'CCA Util %'!$E:$E,0)),""))</f>
        <v/>
      </c>
      <c r="AD3862">
        <f>IF($B3862="","",IFERROR(INDEX('CCA Util %'!$G:$G,MATCH($B3862,'CCA Util %'!$E:$E,0)),""))</f>
        <v/>
      </c>
      <c r="AE3862">
        <f>IF(OR($B3862="",$U3862=""),"",$U3862&amp;" &amp; "&amp;IF(OR($AD3862="",$AD3862=0),"Util NA",$AD3862&amp;" Util"))</f>
        <v/>
      </c>
    </row>
    <row r="3863" ht="15.75" customHeight="1" s="42">
      <c r="A3863" s="41" t="n"/>
      <c r="G3863" s="38" t="n"/>
      <c r="H3863" s="38" t="n"/>
      <c r="I3863" s="38" t="n"/>
      <c r="J3863" s="38" t="n"/>
      <c r="K3863" s="38" t="n"/>
      <c r="L3863" s="38" t="n"/>
      <c r="N3863" s="36">
        <f>IF($B3863="","",IF($C3863="SUPERSTORE","Superstore","DH"))</f>
        <v/>
      </c>
      <c r="O3863" s="36">
        <f>IF($B3863="","",IFERROR(VLOOKUP($B3863,Mapping!$A:$C,2,0),"Not Mapped"))</f>
        <v/>
      </c>
      <c r="P3863" s="36">
        <f>IF($B3863="","",IFERROR(VLOOKUP($B3863,Mapping!$A:$C,3,0),"Not Mapped"))</f>
        <v/>
      </c>
      <c r="Q3863" s="36">
        <f>IF($B3863="","",IFERROR(VLOOKUP($O3863,Leaders!$A:$B,2,0),"Not Mapped"))</f>
        <v/>
      </c>
      <c r="R3863" s="36">
        <f>IF($B3863="","",IF(COUNTIF(Exclusions!$A:$A,$B3863)&gt;0,"Yes","No"))</f>
        <v/>
      </c>
      <c r="S3863" s="38">
        <f>IF($B3863="","",MIN(1,DAY($A3863)/IF($N3863="Superstore",Settings!$B$5,Settings!$B$4)))</f>
        <v/>
      </c>
      <c r="T3863" s="38">
        <f>IF(OR($B3863="",$G3863="",$S3863=0),"",$G3863/$S3863)</f>
        <v/>
      </c>
      <c r="U3863" s="36">
        <f>IF($T3863="","",IF($T3863&lt;Settings!$B$8,"Critical",IF($T3863&lt;Settings!$B$9,"Semi Critical","Non Critical")))</f>
        <v/>
      </c>
      <c r="V3863" s="28" t="n"/>
      <c r="Z3863">
        <f>IF($B3863="","",IFERROR(VLOOKUP($B3863,'Plan HC for CCA'!$A:$B,2,0),""))</f>
        <v/>
      </c>
      <c r="AA3863">
        <f>IF(OR($B3863="",$Z3863=""),"",IF(N($M3863)&lt;$Z3863,"Delta","No Delta"))</f>
        <v/>
      </c>
      <c r="AB3863">
        <f>IF(OR($B3863="",$Z3863=""),"",MAX(0,$Z3863-N($M3863)))</f>
        <v/>
      </c>
      <c r="AC3863" s="46">
        <f>IF($B3863="","",IFERROR(INDEX('CCA Util %'!$H:$H,MATCH($B3863,'CCA Util %'!$E:$E,0)),""))</f>
        <v/>
      </c>
      <c r="AD3863">
        <f>IF($B3863="","",IFERROR(INDEX('CCA Util %'!$G:$G,MATCH($B3863,'CCA Util %'!$E:$E,0)),""))</f>
        <v/>
      </c>
      <c r="AE3863">
        <f>IF(OR($B3863="",$U3863=""),"",$U3863&amp;" &amp; "&amp;IF(OR($AD3863="",$AD3863=0),"Util NA",$AD3863&amp;" Util"))</f>
        <v/>
      </c>
    </row>
    <row r="3864" ht="15.75" customHeight="1" s="42">
      <c r="A3864" s="41" t="n"/>
      <c r="G3864" s="38" t="n"/>
      <c r="H3864" s="38" t="n"/>
      <c r="I3864" s="38" t="n"/>
      <c r="J3864" s="38" t="n"/>
      <c r="K3864" s="38" t="n"/>
      <c r="L3864" s="38" t="n"/>
      <c r="N3864" s="36">
        <f>IF($B3864="","",IF($C3864="SUPERSTORE","Superstore","DH"))</f>
        <v/>
      </c>
      <c r="O3864" s="36">
        <f>IF($B3864="","",IFERROR(VLOOKUP($B3864,Mapping!$A:$C,2,0),"Not Mapped"))</f>
        <v/>
      </c>
      <c r="P3864" s="36">
        <f>IF($B3864="","",IFERROR(VLOOKUP($B3864,Mapping!$A:$C,3,0),"Not Mapped"))</f>
        <v/>
      </c>
      <c r="Q3864" s="36">
        <f>IF($B3864="","",IFERROR(VLOOKUP($O3864,Leaders!$A:$B,2,0),"Not Mapped"))</f>
        <v/>
      </c>
      <c r="R3864" s="36">
        <f>IF($B3864="","",IF(COUNTIF(Exclusions!$A:$A,$B3864)&gt;0,"Yes","No"))</f>
        <v/>
      </c>
      <c r="S3864" s="38">
        <f>IF($B3864="","",MIN(1,DAY($A3864)/IF($N3864="Superstore",Settings!$B$5,Settings!$B$4)))</f>
        <v/>
      </c>
      <c r="T3864" s="38">
        <f>IF(OR($B3864="",$G3864="",$S3864=0),"",$G3864/$S3864)</f>
        <v/>
      </c>
      <c r="U3864" s="36">
        <f>IF($T3864="","",IF($T3864&lt;Settings!$B$8,"Critical",IF($T3864&lt;Settings!$B$9,"Semi Critical","Non Critical")))</f>
        <v/>
      </c>
      <c r="V3864" s="28" t="n"/>
      <c r="Z3864">
        <f>IF($B3864="","",IFERROR(VLOOKUP($B3864,'Plan HC for CCA'!$A:$B,2,0),""))</f>
        <v/>
      </c>
      <c r="AA3864">
        <f>IF(OR($B3864="",$Z3864=""),"",IF(N($M3864)&lt;$Z3864,"Delta","No Delta"))</f>
        <v/>
      </c>
      <c r="AB3864">
        <f>IF(OR($B3864="",$Z3864=""),"",MAX(0,$Z3864-N($M3864)))</f>
        <v/>
      </c>
      <c r="AC3864" s="46">
        <f>IF($B3864="","",IFERROR(INDEX('CCA Util %'!$H:$H,MATCH($B3864,'CCA Util %'!$E:$E,0)),""))</f>
        <v/>
      </c>
      <c r="AD3864">
        <f>IF($B3864="","",IFERROR(INDEX('CCA Util %'!$G:$G,MATCH($B3864,'CCA Util %'!$E:$E,0)),""))</f>
        <v/>
      </c>
      <c r="AE3864">
        <f>IF(OR($B3864="",$U3864=""),"",$U3864&amp;" &amp; "&amp;IF(OR($AD3864="",$AD3864=0),"Util NA",$AD3864&amp;" Util"))</f>
        <v/>
      </c>
    </row>
    <row r="3865" ht="15.75" customHeight="1" s="42">
      <c r="A3865" s="41" t="n"/>
      <c r="G3865" s="38" t="n"/>
      <c r="H3865" s="38" t="n"/>
      <c r="I3865" s="38" t="n"/>
      <c r="J3865" s="38" t="n"/>
      <c r="K3865" s="38" t="n"/>
      <c r="L3865" s="38" t="n"/>
      <c r="N3865" s="36">
        <f>IF($B3865="","",IF($C3865="SUPERSTORE","Superstore","DH"))</f>
        <v/>
      </c>
      <c r="O3865" s="36">
        <f>IF($B3865="","",IFERROR(VLOOKUP($B3865,Mapping!$A:$C,2,0),"Not Mapped"))</f>
        <v/>
      </c>
      <c r="P3865" s="36">
        <f>IF($B3865="","",IFERROR(VLOOKUP($B3865,Mapping!$A:$C,3,0),"Not Mapped"))</f>
        <v/>
      </c>
      <c r="Q3865" s="36">
        <f>IF($B3865="","",IFERROR(VLOOKUP($O3865,Leaders!$A:$B,2,0),"Not Mapped"))</f>
        <v/>
      </c>
      <c r="R3865" s="36">
        <f>IF($B3865="","",IF(COUNTIF(Exclusions!$A:$A,$B3865)&gt;0,"Yes","No"))</f>
        <v/>
      </c>
      <c r="S3865" s="38">
        <f>IF($B3865="","",MIN(1,DAY($A3865)/IF($N3865="Superstore",Settings!$B$5,Settings!$B$4)))</f>
        <v/>
      </c>
      <c r="T3865" s="38">
        <f>IF(OR($B3865="",$G3865="",$S3865=0),"",$G3865/$S3865)</f>
        <v/>
      </c>
      <c r="U3865" s="36">
        <f>IF($T3865="","",IF($T3865&lt;Settings!$B$8,"Critical",IF($T3865&lt;Settings!$B$9,"Semi Critical","Non Critical")))</f>
        <v/>
      </c>
      <c r="V3865" s="28" t="n"/>
      <c r="Z3865">
        <f>IF($B3865="","",IFERROR(VLOOKUP($B3865,'Plan HC for CCA'!$A:$B,2,0),""))</f>
        <v/>
      </c>
      <c r="AA3865">
        <f>IF(OR($B3865="",$Z3865=""),"",IF(N($M3865)&lt;$Z3865,"Delta","No Delta"))</f>
        <v/>
      </c>
      <c r="AB3865">
        <f>IF(OR($B3865="",$Z3865=""),"",MAX(0,$Z3865-N($M3865)))</f>
        <v/>
      </c>
      <c r="AC3865" s="46">
        <f>IF($B3865="","",IFERROR(INDEX('CCA Util %'!$H:$H,MATCH($B3865,'CCA Util %'!$E:$E,0)),""))</f>
        <v/>
      </c>
      <c r="AD3865">
        <f>IF($B3865="","",IFERROR(INDEX('CCA Util %'!$G:$G,MATCH($B3865,'CCA Util %'!$E:$E,0)),""))</f>
        <v/>
      </c>
      <c r="AE3865">
        <f>IF(OR($B3865="",$U3865=""),"",$U3865&amp;" &amp; "&amp;IF(OR($AD3865="",$AD3865=0),"Util NA",$AD3865&amp;" Util"))</f>
        <v/>
      </c>
    </row>
    <row r="3866" ht="15.75" customHeight="1" s="42">
      <c r="A3866" s="41" t="n"/>
      <c r="G3866" s="38" t="n"/>
      <c r="H3866" s="38" t="n"/>
      <c r="I3866" s="38" t="n"/>
      <c r="J3866" s="38" t="n"/>
      <c r="K3866" s="38" t="n"/>
      <c r="L3866" s="38" t="n"/>
      <c r="N3866" s="36">
        <f>IF($B3866="","",IF($C3866="SUPERSTORE","Superstore","DH"))</f>
        <v/>
      </c>
      <c r="O3866" s="36">
        <f>IF($B3866="","",IFERROR(VLOOKUP($B3866,Mapping!$A:$C,2,0),"Not Mapped"))</f>
        <v/>
      </c>
      <c r="P3866" s="36">
        <f>IF($B3866="","",IFERROR(VLOOKUP($B3866,Mapping!$A:$C,3,0),"Not Mapped"))</f>
        <v/>
      </c>
      <c r="Q3866" s="36">
        <f>IF($B3866="","",IFERROR(VLOOKUP($O3866,Leaders!$A:$B,2,0),"Not Mapped"))</f>
        <v/>
      </c>
      <c r="R3866" s="36">
        <f>IF($B3866="","",IF(COUNTIF(Exclusions!$A:$A,$B3866)&gt;0,"Yes","No"))</f>
        <v/>
      </c>
      <c r="S3866" s="38">
        <f>IF($B3866="","",MIN(1,DAY($A3866)/IF($N3866="Superstore",Settings!$B$5,Settings!$B$4)))</f>
        <v/>
      </c>
      <c r="T3866" s="38">
        <f>IF(OR($B3866="",$G3866="",$S3866=0),"",$G3866/$S3866)</f>
        <v/>
      </c>
      <c r="U3866" s="36">
        <f>IF($T3866="","",IF($T3866&lt;Settings!$B$8,"Critical",IF($T3866&lt;Settings!$B$9,"Semi Critical","Non Critical")))</f>
        <v/>
      </c>
      <c r="V3866" s="28" t="n"/>
      <c r="Z3866">
        <f>IF($B3866="","",IFERROR(VLOOKUP($B3866,'Plan HC for CCA'!$A:$B,2,0),""))</f>
        <v/>
      </c>
      <c r="AA3866">
        <f>IF(OR($B3866="",$Z3866=""),"",IF(N($M3866)&lt;$Z3866,"Delta","No Delta"))</f>
        <v/>
      </c>
      <c r="AB3866">
        <f>IF(OR($B3866="",$Z3866=""),"",MAX(0,$Z3866-N($M3866)))</f>
        <v/>
      </c>
      <c r="AC3866" s="46">
        <f>IF($B3866="","",IFERROR(INDEX('CCA Util %'!$H:$H,MATCH($B3866,'CCA Util %'!$E:$E,0)),""))</f>
        <v/>
      </c>
      <c r="AD3866">
        <f>IF($B3866="","",IFERROR(INDEX('CCA Util %'!$G:$G,MATCH($B3866,'CCA Util %'!$E:$E,0)),""))</f>
        <v/>
      </c>
      <c r="AE3866">
        <f>IF(OR($B3866="",$U3866=""),"",$U3866&amp;" &amp; "&amp;IF(OR($AD3866="",$AD3866=0),"Util NA",$AD3866&amp;" Util"))</f>
        <v/>
      </c>
    </row>
    <row r="3867" ht="15.75" customHeight="1" s="42">
      <c r="A3867" s="41" t="n"/>
      <c r="G3867" s="38" t="n"/>
      <c r="H3867" s="38" t="n"/>
      <c r="I3867" s="38" t="n"/>
      <c r="J3867" s="38" t="n"/>
      <c r="K3867" s="38" t="n"/>
      <c r="L3867" s="38" t="n"/>
      <c r="N3867" s="36">
        <f>IF($B3867="","",IF($C3867="SUPERSTORE","Superstore","DH"))</f>
        <v/>
      </c>
      <c r="O3867" s="36">
        <f>IF($B3867="","",IFERROR(VLOOKUP($B3867,Mapping!$A:$C,2,0),"Not Mapped"))</f>
        <v/>
      </c>
      <c r="P3867" s="36">
        <f>IF($B3867="","",IFERROR(VLOOKUP($B3867,Mapping!$A:$C,3,0),"Not Mapped"))</f>
        <v/>
      </c>
      <c r="Q3867" s="36">
        <f>IF($B3867="","",IFERROR(VLOOKUP($O3867,Leaders!$A:$B,2,0),"Not Mapped"))</f>
        <v/>
      </c>
      <c r="R3867" s="36">
        <f>IF($B3867="","",IF(COUNTIF(Exclusions!$A:$A,$B3867)&gt;0,"Yes","No"))</f>
        <v/>
      </c>
      <c r="S3867" s="38">
        <f>IF($B3867="","",MIN(1,DAY($A3867)/IF($N3867="Superstore",Settings!$B$5,Settings!$B$4)))</f>
        <v/>
      </c>
      <c r="T3867" s="38">
        <f>IF(OR($B3867="",$G3867="",$S3867=0),"",$G3867/$S3867)</f>
        <v/>
      </c>
      <c r="U3867" s="36">
        <f>IF($T3867="","",IF($T3867&lt;Settings!$B$8,"Critical",IF($T3867&lt;Settings!$B$9,"Semi Critical","Non Critical")))</f>
        <v/>
      </c>
      <c r="V3867" s="28" t="n"/>
      <c r="Z3867">
        <f>IF($B3867="","",IFERROR(VLOOKUP($B3867,'Plan HC for CCA'!$A:$B,2,0),""))</f>
        <v/>
      </c>
      <c r="AA3867">
        <f>IF(OR($B3867="",$Z3867=""),"",IF(N($M3867)&lt;$Z3867,"Delta","No Delta"))</f>
        <v/>
      </c>
      <c r="AB3867">
        <f>IF(OR($B3867="",$Z3867=""),"",MAX(0,$Z3867-N($M3867)))</f>
        <v/>
      </c>
      <c r="AC3867" s="46">
        <f>IF($B3867="","",IFERROR(INDEX('CCA Util %'!$H:$H,MATCH($B3867,'CCA Util %'!$E:$E,0)),""))</f>
        <v/>
      </c>
      <c r="AD3867">
        <f>IF($B3867="","",IFERROR(INDEX('CCA Util %'!$G:$G,MATCH($B3867,'CCA Util %'!$E:$E,0)),""))</f>
        <v/>
      </c>
      <c r="AE3867">
        <f>IF(OR($B3867="",$U3867=""),"",$U3867&amp;" &amp; "&amp;IF(OR($AD3867="",$AD3867=0),"Util NA",$AD3867&amp;" Util"))</f>
        <v/>
      </c>
    </row>
    <row r="3868" ht="15.75" customHeight="1" s="42">
      <c r="A3868" s="41" t="n"/>
      <c r="G3868" s="38" t="n"/>
      <c r="H3868" s="38" t="n"/>
      <c r="I3868" s="38" t="n"/>
      <c r="J3868" s="38" t="n"/>
      <c r="K3868" s="38" t="n"/>
      <c r="L3868" s="38" t="n"/>
      <c r="N3868" s="36">
        <f>IF($B3868="","",IF($C3868="SUPERSTORE","Superstore","DH"))</f>
        <v/>
      </c>
      <c r="O3868" s="36">
        <f>IF($B3868="","",IFERROR(VLOOKUP($B3868,Mapping!$A:$C,2,0),"Not Mapped"))</f>
        <v/>
      </c>
      <c r="P3868" s="36">
        <f>IF($B3868="","",IFERROR(VLOOKUP($B3868,Mapping!$A:$C,3,0),"Not Mapped"))</f>
        <v/>
      </c>
      <c r="Q3868" s="36">
        <f>IF($B3868="","",IFERROR(VLOOKUP($O3868,Leaders!$A:$B,2,0),"Not Mapped"))</f>
        <v/>
      </c>
      <c r="R3868" s="36">
        <f>IF($B3868="","",IF(COUNTIF(Exclusions!$A:$A,$B3868)&gt;0,"Yes","No"))</f>
        <v/>
      </c>
      <c r="S3868" s="38">
        <f>IF($B3868="","",MIN(1,DAY($A3868)/IF($N3868="Superstore",Settings!$B$5,Settings!$B$4)))</f>
        <v/>
      </c>
      <c r="T3868" s="38">
        <f>IF(OR($B3868="",$G3868="",$S3868=0),"",$G3868/$S3868)</f>
        <v/>
      </c>
      <c r="U3868" s="36">
        <f>IF($T3868="","",IF($T3868&lt;Settings!$B$8,"Critical",IF($T3868&lt;Settings!$B$9,"Semi Critical","Non Critical")))</f>
        <v/>
      </c>
      <c r="V3868" s="28" t="n"/>
      <c r="Z3868">
        <f>IF($B3868="","",IFERROR(VLOOKUP($B3868,'Plan HC for CCA'!$A:$B,2,0),""))</f>
        <v/>
      </c>
      <c r="AA3868">
        <f>IF(OR($B3868="",$Z3868=""),"",IF(N($M3868)&lt;$Z3868,"Delta","No Delta"))</f>
        <v/>
      </c>
      <c r="AB3868">
        <f>IF(OR($B3868="",$Z3868=""),"",MAX(0,$Z3868-N($M3868)))</f>
        <v/>
      </c>
      <c r="AC3868" s="46">
        <f>IF($B3868="","",IFERROR(INDEX('CCA Util %'!$H:$H,MATCH($B3868,'CCA Util %'!$E:$E,0)),""))</f>
        <v/>
      </c>
      <c r="AD3868">
        <f>IF($B3868="","",IFERROR(INDEX('CCA Util %'!$G:$G,MATCH($B3868,'CCA Util %'!$E:$E,0)),""))</f>
        <v/>
      </c>
      <c r="AE3868">
        <f>IF(OR($B3868="",$U3868=""),"",$U3868&amp;" &amp; "&amp;IF(OR($AD3868="",$AD3868=0),"Util NA",$AD3868&amp;" Util"))</f>
        <v/>
      </c>
    </row>
    <row r="3869" ht="15.75" customHeight="1" s="42">
      <c r="A3869" s="41" t="n"/>
      <c r="G3869" s="38" t="n"/>
      <c r="H3869" s="38" t="n"/>
      <c r="I3869" s="38" t="n"/>
      <c r="J3869" s="38" t="n"/>
      <c r="K3869" s="38" t="n"/>
      <c r="L3869" s="38" t="n"/>
      <c r="N3869" s="36">
        <f>IF($B3869="","",IF($C3869="SUPERSTORE","Superstore","DH"))</f>
        <v/>
      </c>
      <c r="O3869" s="36">
        <f>IF($B3869="","",IFERROR(VLOOKUP($B3869,Mapping!$A:$C,2,0),"Not Mapped"))</f>
        <v/>
      </c>
      <c r="P3869" s="36">
        <f>IF($B3869="","",IFERROR(VLOOKUP($B3869,Mapping!$A:$C,3,0),"Not Mapped"))</f>
        <v/>
      </c>
      <c r="Q3869" s="36">
        <f>IF($B3869="","",IFERROR(VLOOKUP($O3869,Leaders!$A:$B,2,0),"Not Mapped"))</f>
        <v/>
      </c>
      <c r="R3869" s="36">
        <f>IF($B3869="","",IF(COUNTIF(Exclusions!$A:$A,$B3869)&gt;0,"Yes","No"))</f>
        <v/>
      </c>
      <c r="S3869" s="38">
        <f>IF($B3869="","",MIN(1,DAY($A3869)/IF($N3869="Superstore",Settings!$B$5,Settings!$B$4)))</f>
        <v/>
      </c>
      <c r="T3869" s="38">
        <f>IF(OR($B3869="",$G3869="",$S3869=0),"",$G3869/$S3869)</f>
        <v/>
      </c>
      <c r="U3869" s="36">
        <f>IF($T3869="","",IF($T3869&lt;Settings!$B$8,"Critical",IF($T3869&lt;Settings!$B$9,"Semi Critical","Non Critical")))</f>
        <v/>
      </c>
      <c r="V3869" s="28" t="n"/>
      <c r="Z3869">
        <f>IF($B3869="","",IFERROR(VLOOKUP($B3869,'Plan HC for CCA'!$A:$B,2,0),""))</f>
        <v/>
      </c>
      <c r="AA3869">
        <f>IF(OR($B3869="",$Z3869=""),"",IF(N($M3869)&lt;$Z3869,"Delta","No Delta"))</f>
        <v/>
      </c>
      <c r="AB3869">
        <f>IF(OR($B3869="",$Z3869=""),"",MAX(0,$Z3869-N($M3869)))</f>
        <v/>
      </c>
      <c r="AC3869" s="46">
        <f>IF($B3869="","",IFERROR(INDEX('CCA Util %'!$H:$H,MATCH($B3869,'CCA Util %'!$E:$E,0)),""))</f>
        <v/>
      </c>
      <c r="AD3869">
        <f>IF($B3869="","",IFERROR(INDEX('CCA Util %'!$G:$G,MATCH($B3869,'CCA Util %'!$E:$E,0)),""))</f>
        <v/>
      </c>
      <c r="AE3869">
        <f>IF(OR($B3869="",$U3869=""),"",$U3869&amp;" &amp; "&amp;IF(OR($AD3869="",$AD3869=0),"Util NA",$AD3869&amp;" Util"))</f>
        <v/>
      </c>
    </row>
    <row r="3870" ht="15.75" customHeight="1" s="42">
      <c r="A3870" s="41" t="n"/>
      <c r="G3870" s="38" t="n"/>
      <c r="H3870" s="38" t="n"/>
      <c r="I3870" s="38" t="n"/>
      <c r="J3870" s="38" t="n"/>
      <c r="K3870" s="38" t="n"/>
      <c r="L3870" s="38" t="n"/>
      <c r="N3870" s="36">
        <f>IF($B3870="","",IF($C3870="SUPERSTORE","Superstore","DH"))</f>
        <v/>
      </c>
      <c r="O3870" s="36">
        <f>IF($B3870="","",IFERROR(VLOOKUP($B3870,Mapping!$A:$C,2,0),"Not Mapped"))</f>
        <v/>
      </c>
      <c r="P3870" s="36">
        <f>IF($B3870="","",IFERROR(VLOOKUP($B3870,Mapping!$A:$C,3,0),"Not Mapped"))</f>
        <v/>
      </c>
      <c r="Q3870" s="36">
        <f>IF($B3870="","",IFERROR(VLOOKUP($O3870,Leaders!$A:$B,2,0),"Not Mapped"))</f>
        <v/>
      </c>
      <c r="R3870" s="36">
        <f>IF($B3870="","",IF(COUNTIF(Exclusions!$A:$A,$B3870)&gt;0,"Yes","No"))</f>
        <v/>
      </c>
      <c r="S3870" s="38">
        <f>IF($B3870="","",MIN(1,DAY($A3870)/IF($N3870="Superstore",Settings!$B$5,Settings!$B$4)))</f>
        <v/>
      </c>
      <c r="T3870" s="38">
        <f>IF(OR($B3870="",$G3870="",$S3870=0),"",$G3870/$S3870)</f>
        <v/>
      </c>
      <c r="U3870" s="36">
        <f>IF($T3870="","",IF($T3870&lt;Settings!$B$8,"Critical",IF($T3870&lt;Settings!$B$9,"Semi Critical","Non Critical")))</f>
        <v/>
      </c>
      <c r="V3870" s="28" t="n"/>
      <c r="Z3870">
        <f>IF($B3870="","",IFERROR(VLOOKUP($B3870,'Plan HC for CCA'!$A:$B,2,0),""))</f>
        <v/>
      </c>
      <c r="AA3870">
        <f>IF(OR($B3870="",$Z3870=""),"",IF(N($M3870)&lt;$Z3870,"Delta","No Delta"))</f>
        <v/>
      </c>
      <c r="AB3870">
        <f>IF(OR($B3870="",$Z3870=""),"",MAX(0,$Z3870-N($M3870)))</f>
        <v/>
      </c>
      <c r="AC3870" s="46">
        <f>IF($B3870="","",IFERROR(INDEX('CCA Util %'!$H:$H,MATCH($B3870,'CCA Util %'!$E:$E,0)),""))</f>
        <v/>
      </c>
      <c r="AD3870">
        <f>IF($B3870="","",IFERROR(INDEX('CCA Util %'!$G:$G,MATCH($B3870,'CCA Util %'!$E:$E,0)),""))</f>
        <v/>
      </c>
      <c r="AE3870">
        <f>IF(OR($B3870="",$U3870=""),"",$U3870&amp;" &amp; "&amp;IF(OR($AD3870="",$AD3870=0),"Util NA",$AD3870&amp;" Util"))</f>
        <v/>
      </c>
    </row>
    <row r="3871" ht="15.75" customHeight="1" s="42">
      <c r="A3871" s="41" t="n"/>
      <c r="G3871" s="38" t="n"/>
      <c r="H3871" s="38" t="n"/>
      <c r="I3871" s="38" t="n"/>
      <c r="J3871" s="38" t="n"/>
      <c r="K3871" s="38" t="n"/>
      <c r="L3871" s="38" t="n"/>
      <c r="N3871" s="36">
        <f>IF($B3871="","",IF($C3871="SUPERSTORE","Superstore","DH"))</f>
        <v/>
      </c>
      <c r="O3871" s="36">
        <f>IF($B3871="","",IFERROR(VLOOKUP($B3871,Mapping!$A:$C,2,0),"Not Mapped"))</f>
        <v/>
      </c>
      <c r="P3871" s="36">
        <f>IF($B3871="","",IFERROR(VLOOKUP($B3871,Mapping!$A:$C,3,0),"Not Mapped"))</f>
        <v/>
      </c>
      <c r="Q3871" s="36">
        <f>IF($B3871="","",IFERROR(VLOOKUP($O3871,Leaders!$A:$B,2,0),"Not Mapped"))</f>
        <v/>
      </c>
      <c r="R3871" s="36">
        <f>IF($B3871="","",IF(COUNTIF(Exclusions!$A:$A,$B3871)&gt;0,"Yes","No"))</f>
        <v/>
      </c>
      <c r="S3871" s="38">
        <f>IF($B3871="","",MIN(1,DAY($A3871)/IF($N3871="Superstore",Settings!$B$5,Settings!$B$4)))</f>
        <v/>
      </c>
      <c r="T3871" s="38">
        <f>IF(OR($B3871="",$G3871="",$S3871=0),"",$G3871/$S3871)</f>
        <v/>
      </c>
      <c r="U3871" s="36">
        <f>IF($T3871="","",IF($T3871&lt;Settings!$B$8,"Critical",IF($T3871&lt;Settings!$B$9,"Semi Critical","Non Critical")))</f>
        <v/>
      </c>
      <c r="V3871" s="28" t="n"/>
      <c r="Z3871">
        <f>IF($B3871="","",IFERROR(VLOOKUP($B3871,'Plan HC for CCA'!$A:$B,2,0),""))</f>
        <v/>
      </c>
      <c r="AA3871">
        <f>IF(OR($B3871="",$Z3871=""),"",IF(N($M3871)&lt;$Z3871,"Delta","No Delta"))</f>
        <v/>
      </c>
      <c r="AB3871">
        <f>IF(OR($B3871="",$Z3871=""),"",MAX(0,$Z3871-N($M3871)))</f>
        <v/>
      </c>
      <c r="AC3871" s="46">
        <f>IF($B3871="","",IFERROR(INDEX('CCA Util %'!$H:$H,MATCH($B3871,'CCA Util %'!$E:$E,0)),""))</f>
        <v/>
      </c>
      <c r="AD3871">
        <f>IF($B3871="","",IFERROR(INDEX('CCA Util %'!$G:$G,MATCH($B3871,'CCA Util %'!$E:$E,0)),""))</f>
        <v/>
      </c>
      <c r="AE3871">
        <f>IF(OR($B3871="",$U3871=""),"",$U3871&amp;" &amp; "&amp;IF(OR($AD3871="",$AD3871=0),"Util NA",$AD3871&amp;" Util"))</f>
        <v/>
      </c>
    </row>
    <row r="3872" ht="15.75" customHeight="1" s="42">
      <c r="A3872" s="41" t="n"/>
      <c r="G3872" s="38" t="n"/>
      <c r="H3872" s="38" t="n"/>
      <c r="I3872" s="38" t="n"/>
      <c r="J3872" s="38" t="n"/>
      <c r="K3872" s="38" t="n"/>
      <c r="L3872" s="38" t="n"/>
      <c r="N3872" s="36">
        <f>IF($B3872="","",IF($C3872="SUPERSTORE","Superstore","DH"))</f>
        <v/>
      </c>
      <c r="O3872" s="36">
        <f>IF($B3872="","",IFERROR(VLOOKUP($B3872,Mapping!$A:$C,2,0),"Not Mapped"))</f>
        <v/>
      </c>
      <c r="P3872" s="36">
        <f>IF($B3872="","",IFERROR(VLOOKUP($B3872,Mapping!$A:$C,3,0),"Not Mapped"))</f>
        <v/>
      </c>
      <c r="Q3872" s="36">
        <f>IF($B3872="","",IFERROR(VLOOKUP($O3872,Leaders!$A:$B,2,0),"Not Mapped"))</f>
        <v/>
      </c>
      <c r="R3872" s="36">
        <f>IF($B3872="","",IF(COUNTIF(Exclusions!$A:$A,$B3872)&gt;0,"Yes","No"))</f>
        <v/>
      </c>
      <c r="S3872" s="38">
        <f>IF($B3872="","",MIN(1,DAY($A3872)/IF($N3872="Superstore",Settings!$B$5,Settings!$B$4)))</f>
        <v/>
      </c>
      <c r="T3872" s="38">
        <f>IF(OR($B3872="",$G3872="",$S3872=0),"",$G3872/$S3872)</f>
        <v/>
      </c>
      <c r="U3872" s="36">
        <f>IF($T3872="","",IF($T3872&lt;Settings!$B$8,"Critical",IF($T3872&lt;Settings!$B$9,"Semi Critical","Non Critical")))</f>
        <v/>
      </c>
      <c r="V3872" s="28" t="n"/>
      <c r="Z3872">
        <f>IF($B3872="","",IFERROR(VLOOKUP($B3872,'Plan HC for CCA'!$A:$B,2,0),""))</f>
        <v/>
      </c>
      <c r="AA3872">
        <f>IF(OR($B3872="",$Z3872=""),"",IF(N($M3872)&lt;$Z3872,"Delta","No Delta"))</f>
        <v/>
      </c>
      <c r="AB3872">
        <f>IF(OR($B3872="",$Z3872=""),"",MAX(0,$Z3872-N($M3872)))</f>
        <v/>
      </c>
      <c r="AC3872" s="46">
        <f>IF($B3872="","",IFERROR(INDEX('CCA Util %'!$H:$H,MATCH($B3872,'CCA Util %'!$E:$E,0)),""))</f>
        <v/>
      </c>
      <c r="AD3872">
        <f>IF($B3872="","",IFERROR(INDEX('CCA Util %'!$G:$G,MATCH($B3872,'CCA Util %'!$E:$E,0)),""))</f>
        <v/>
      </c>
      <c r="AE3872">
        <f>IF(OR($B3872="",$U3872=""),"",$U3872&amp;" &amp; "&amp;IF(OR($AD3872="",$AD3872=0),"Util NA",$AD3872&amp;" Util"))</f>
        <v/>
      </c>
    </row>
    <row r="3873" ht="15.75" customHeight="1" s="42">
      <c r="A3873" s="41" t="n"/>
      <c r="G3873" s="38" t="n"/>
      <c r="H3873" s="38" t="n"/>
      <c r="I3873" s="38" t="n"/>
      <c r="J3873" s="38" t="n"/>
      <c r="K3873" s="38" t="n"/>
      <c r="L3873" s="38" t="n"/>
      <c r="N3873" s="36">
        <f>IF($B3873="","",IF($C3873="SUPERSTORE","Superstore","DH"))</f>
        <v/>
      </c>
      <c r="O3873" s="36">
        <f>IF($B3873="","",IFERROR(VLOOKUP($B3873,Mapping!$A:$C,2,0),"Not Mapped"))</f>
        <v/>
      </c>
      <c r="P3873" s="36">
        <f>IF($B3873="","",IFERROR(VLOOKUP($B3873,Mapping!$A:$C,3,0),"Not Mapped"))</f>
        <v/>
      </c>
      <c r="Q3873" s="36">
        <f>IF($B3873="","",IFERROR(VLOOKUP($O3873,Leaders!$A:$B,2,0),"Not Mapped"))</f>
        <v/>
      </c>
      <c r="R3873" s="36">
        <f>IF($B3873="","",IF(COUNTIF(Exclusions!$A:$A,$B3873)&gt;0,"Yes","No"))</f>
        <v/>
      </c>
      <c r="S3873" s="38">
        <f>IF($B3873="","",MIN(1,DAY($A3873)/IF($N3873="Superstore",Settings!$B$5,Settings!$B$4)))</f>
        <v/>
      </c>
      <c r="T3873" s="38">
        <f>IF(OR($B3873="",$G3873="",$S3873=0),"",$G3873/$S3873)</f>
        <v/>
      </c>
      <c r="U3873" s="36">
        <f>IF($T3873="","",IF($T3873&lt;Settings!$B$8,"Critical",IF($T3873&lt;Settings!$B$9,"Semi Critical","Non Critical")))</f>
        <v/>
      </c>
      <c r="V3873" s="28" t="n"/>
      <c r="Z3873">
        <f>IF($B3873="","",IFERROR(VLOOKUP($B3873,'Plan HC for CCA'!$A:$B,2,0),""))</f>
        <v/>
      </c>
      <c r="AA3873">
        <f>IF(OR($B3873="",$Z3873=""),"",IF(N($M3873)&lt;$Z3873,"Delta","No Delta"))</f>
        <v/>
      </c>
      <c r="AB3873">
        <f>IF(OR($B3873="",$Z3873=""),"",MAX(0,$Z3873-N($M3873)))</f>
        <v/>
      </c>
      <c r="AC3873" s="46">
        <f>IF($B3873="","",IFERROR(INDEX('CCA Util %'!$H:$H,MATCH($B3873,'CCA Util %'!$E:$E,0)),""))</f>
        <v/>
      </c>
      <c r="AD3873">
        <f>IF($B3873="","",IFERROR(INDEX('CCA Util %'!$G:$G,MATCH($B3873,'CCA Util %'!$E:$E,0)),""))</f>
        <v/>
      </c>
      <c r="AE3873">
        <f>IF(OR($B3873="",$U3873=""),"",$U3873&amp;" &amp; "&amp;IF(OR($AD3873="",$AD3873=0),"Util NA",$AD3873&amp;" Util"))</f>
        <v/>
      </c>
    </row>
    <row r="3874" ht="15.75" customHeight="1" s="42">
      <c r="A3874" s="41" t="n"/>
      <c r="G3874" s="38" t="n"/>
      <c r="H3874" s="38" t="n"/>
      <c r="I3874" s="38" t="n"/>
      <c r="J3874" s="38" t="n"/>
      <c r="K3874" s="38" t="n"/>
      <c r="L3874" s="38" t="n"/>
      <c r="N3874" s="36">
        <f>IF($B3874="","",IF($C3874="SUPERSTORE","Superstore","DH"))</f>
        <v/>
      </c>
      <c r="O3874" s="36">
        <f>IF($B3874="","",IFERROR(VLOOKUP($B3874,Mapping!$A:$C,2,0),"Not Mapped"))</f>
        <v/>
      </c>
      <c r="P3874" s="36">
        <f>IF($B3874="","",IFERROR(VLOOKUP($B3874,Mapping!$A:$C,3,0),"Not Mapped"))</f>
        <v/>
      </c>
      <c r="Q3874" s="36">
        <f>IF($B3874="","",IFERROR(VLOOKUP($O3874,Leaders!$A:$B,2,0),"Not Mapped"))</f>
        <v/>
      </c>
      <c r="R3874" s="36">
        <f>IF($B3874="","",IF(COUNTIF(Exclusions!$A:$A,$B3874)&gt;0,"Yes","No"))</f>
        <v/>
      </c>
      <c r="S3874" s="38">
        <f>IF($B3874="","",MIN(1,DAY($A3874)/IF($N3874="Superstore",Settings!$B$5,Settings!$B$4)))</f>
        <v/>
      </c>
      <c r="T3874" s="38">
        <f>IF(OR($B3874="",$G3874="",$S3874=0),"",$G3874/$S3874)</f>
        <v/>
      </c>
      <c r="U3874" s="36">
        <f>IF($T3874="","",IF($T3874&lt;Settings!$B$8,"Critical",IF($T3874&lt;Settings!$B$9,"Semi Critical","Non Critical")))</f>
        <v/>
      </c>
      <c r="V3874" s="28" t="n"/>
      <c r="Z3874">
        <f>IF($B3874="","",IFERROR(VLOOKUP($B3874,'Plan HC for CCA'!$A:$B,2,0),""))</f>
        <v/>
      </c>
      <c r="AA3874">
        <f>IF(OR($B3874="",$Z3874=""),"",IF(N($M3874)&lt;$Z3874,"Delta","No Delta"))</f>
        <v/>
      </c>
      <c r="AB3874">
        <f>IF(OR($B3874="",$Z3874=""),"",MAX(0,$Z3874-N($M3874)))</f>
        <v/>
      </c>
      <c r="AC3874" s="46">
        <f>IF($B3874="","",IFERROR(INDEX('CCA Util %'!$H:$H,MATCH($B3874,'CCA Util %'!$E:$E,0)),""))</f>
        <v/>
      </c>
      <c r="AD3874">
        <f>IF($B3874="","",IFERROR(INDEX('CCA Util %'!$G:$G,MATCH($B3874,'CCA Util %'!$E:$E,0)),""))</f>
        <v/>
      </c>
      <c r="AE3874">
        <f>IF(OR($B3874="",$U3874=""),"",$U3874&amp;" &amp; "&amp;IF(OR($AD3874="",$AD3874=0),"Util NA",$AD3874&amp;" Util"))</f>
        <v/>
      </c>
    </row>
    <row r="3875" ht="15.75" customHeight="1" s="42">
      <c r="A3875" s="41" t="n"/>
      <c r="G3875" s="38" t="n"/>
      <c r="H3875" s="38" t="n"/>
      <c r="I3875" s="38" t="n"/>
      <c r="J3875" s="38" t="n"/>
      <c r="K3875" s="38" t="n"/>
      <c r="L3875" s="38" t="n"/>
      <c r="N3875" s="36">
        <f>IF($B3875="","",IF($C3875="SUPERSTORE","Superstore","DH"))</f>
        <v/>
      </c>
      <c r="O3875" s="36">
        <f>IF($B3875="","",IFERROR(VLOOKUP($B3875,Mapping!$A:$C,2,0),"Not Mapped"))</f>
        <v/>
      </c>
      <c r="P3875" s="36">
        <f>IF($B3875="","",IFERROR(VLOOKUP($B3875,Mapping!$A:$C,3,0),"Not Mapped"))</f>
        <v/>
      </c>
      <c r="Q3875" s="36">
        <f>IF($B3875="","",IFERROR(VLOOKUP($O3875,Leaders!$A:$B,2,0),"Not Mapped"))</f>
        <v/>
      </c>
      <c r="R3875" s="36">
        <f>IF($B3875="","",IF(COUNTIF(Exclusions!$A:$A,$B3875)&gt;0,"Yes","No"))</f>
        <v/>
      </c>
      <c r="S3875" s="38">
        <f>IF($B3875="","",MIN(1,DAY($A3875)/IF($N3875="Superstore",Settings!$B$5,Settings!$B$4)))</f>
        <v/>
      </c>
      <c r="T3875" s="38">
        <f>IF(OR($B3875="",$G3875="",$S3875=0),"",$G3875/$S3875)</f>
        <v/>
      </c>
      <c r="U3875" s="36">
        <f>IF($T3875="","",IF($T3875&lt;Settings!$B$8,"Critical",IF($T3875&lt;Settings!$B$9,"Semi Critical","Non Critical")))</f>
        <v/>
      </c>
      <c r="V3875" s="28" t="n"/>
      <c r="Z3875">
        <f>IF($B3875="","",IFERROR(VLOOKUP($B3875,'Plan HC for CCA'!$A:$B,2,0),""))</f>
        <v/>
      </c>
      <c r="AA3875">
        <f>IF(OR($B3875="",$Z3875=""),"",IF(N($M3875)&lt;$Z3875,"Delta","No Delta"))</f>
        <v/>
      </c>
      <c r="AB3875">
        <f>IF(OR($B3875="",$Z3875=""),"",MAX(0,$Z3875-N($M3875)))</f>
        <v/>
      </c>
      <c r="AC3875" s="46">
        <f>IF($B3875="","",IFERROR(INDEX('CCA Util %'!$H:$H,MATCH($B3875,'CCA Util %'!$E:$E,0)),""))</f>
        <v/>
      </c>
      <c r="AD3875">
        <f>IF($B3875="","",IFERROR(INDEX('CCA Util %'!$G:$G,MATCH($B3875,'CCA Util %'!$E:$E,0)),""))</f>
        <v/>
      </c>
      <c r="AE3875">
        <f>IF(OR($B3875="",$U3875=""),"",$U3875&amp;" &amp; "&amp;IF(OR($AD3875="",$AD3875=0),"Util NA",$AD3875&amp;" Util"))</f>
        <v/>
      </c>
    </row>
    <row r="3876" ht="15.75" customHeight="1" s="42">
      <c r="A3876" s="41" t="n"/>
      <c r="G3876" s="38" t="n"/>
      <c r="H3876" s="38" t="n"/>
      <c r="I3876" s="38" t="n"/>
      <c r="J3876" s="38" t="n"/>
      <c r="K3876" s="38" t="n"/>
      <c r="L3876" s="38" t="n"/>
      <c r="N3876" s="36">
        <f>IF($B3876="","",IF($C3876="SUPERSTORE","Superstore","DH"))</f>
        <v/>
      </c>
      <c r="O3876" s="36">
        <f>IF($B3876="","",IFERROR(VLOOKUP($B3876,Mapping!$A:$C,2,0),"Not Mapped"))</f>
        <v/>
      </c>
      <c r="P3876" s="36">
        <f>IF($B3876="","",IFERROR(VLOOKUP($B3876,Mapping!$A:$C,3,0),"Not Mapped"))</f>
        <v/>
      </c>
      <c r="Q3876" s="36">
        <f>IF($B3876="","",IFERROR(VLOOKUP($O3876,Leaders!$A:$B,2,0),"Not Mapped"))</f>
        <v/>
      </c>
      <c r="R3876" s="36">
        <f>IF($B3876="","",IF(COUNTIF(Exclusions!$A:$A,$B3876)&gt;0,"Yes","No"))</f>
        <v/>
      </c>
      <c r="S3876" s="38">
        <f>IF($B3876="","",MIN(1,DAY($A3876)/IF($N3876="Superstore",Settings!$B$5,Settings!$B$4)))</f>
        <v/>
      </c>
      <c r="T3876" s="38">
        <f>IF(OR($B3876="",$G3876="",$S3876=0),"",$G3876/$S3876)</f>
        <v/>
      </c>
      <c r="U3876" s="36">
        <f>IF($T3876="","",IF($T3876&lt;Settings!$B$8,"Critical",IF($T3876&lt;Settings!$B$9,"Semi Critical","Non Critical")))</f>
        <v/>
      </c>
      <c r="V3876" s="28" t="n"/>
      <c r="Z3876">
        <f>IF($B3876="","",IFERROR(VLOOKUP($B3876,'Plan HC for CCA'!$A:$B,2,0),""))</f>
        <v/>
      </c>
      <c r="AA3876">
        <f>IF(OR($B3876="",$Z3876=""),"",IF(N($M3876)&lt;$Z3876,"Delta","No Delta"))</f>
        <v/>
      </c>
      <c r="AB3876">
        <f>IF(OR($B3876="",$Z3876=""),"",MAX(0,$Z3876-N($M3876)))</f>
        <v/>
      </c>
      <c r="AC3876" s="46">
        <f>IF($B3876="","",IFERROR(INDEX('CCA Util %'!$H:$H,MATCH($B3876,'CCA Util %'!$E:$E,0)),""))</f>
        <v/>
      </c>
      <c r="AD3876">
        <f>IF($B3876="","",IFERROR(INDEX('CCA Util %'!$G:$G,MATCH($B3876,'CCA Util %'!$E:$E,0)),""))</f>
        <v/>
      </c>
      <c r="AE3876">
        <f>IF(OR($B3876="",$U3876=""),"",$U3876&amp;" &amp; "&amp;IF(OR($AD3876="",$AD3876=0),"Util NA",$AD3876&amp;" Util"))</f>
        <v/>
      </c>
    </row>
    <row r="3877" ht="15.75" customHeight="1" s="42">
      <c r="A3877" s="41" t="n"/>
      <c r="G3877" s="38" t="n"/>
      <c r="H3877" s="38" t="n"/>
      <c r="I3877" s="38" t="n"/>
      <c r="J3877" s="38" t="n"/>
      <c r="K3877" s="38" t="n"/>
      <c r="L3877" s="38" t="n"/>
      <c r="N3877" s="36">
        <f>IF($B3877="","",IF($C3877="SUPERSTORE","Superstore","DH"))</f>
        <v/>
      </c>
      <c r="O3877" s="36">
        <f>IF($B3877="","",IFERROR(VLOOKUP($B3877,Mapping!$A:$C,2,0),"Not Mapped"))</f>
        <v/>
      </c>
      <c r="P3877" s="36">
        <f>IF($B3877="","",IFERROR(VLOOKUP($B3877,Mapping!$A:$C,3,0),"Not Mapped"))</f>
        <v/>
      </c>
      <c r="Q3877" s="36">
        <f>IF($B3877="","",IFERROR(VLOOKUP($O3877,Leaders!$A:$B,2,0),"Not Mapped"))</f>
        <v/>
      </c>
      <c r="R3877" s="36">
        <f>IF($B3877="","",IF(COUNTIF(Exclusions!$A:$A,$B3877)&gt;0,"Yes","No"))</f>
        <v/>
      </c>
      <c r="S3877" s="38">
        <f>IF($B3877="","",MIN(1,DAY($A3877)/IF($N3877="Superstore",Settings!$B$5,Settings!$B$4)))</f>
        <v/>
      </c>
      <c r="T3877" s="38">
        <f>IF(OR($B3877="",$G3877="",$S3877=0),"",$G3877/$S3877)</f>
        <v/>
      </c>
      <c r="U3877" s="36">
        <f>IF($T3877="","",IF($T3877&lt;Settings!$B$8,"Critical",IF($T3877&lt;Settings!$B$9,"Semi Critical","Non Critical")))</f>
        <v/>
      </c>
      <c r="V3877" s="28" t="n"/>
      <c r="Z3877">
        <f>IF($B3877="","",IFERROR(VLOOKUP($B3877,'Plan HC for CCA'!$A:$B,2,0),""))</f>
        <v/>
      </c>
      <c r="AA3877">
        <f>IF(OR($B3877="",$Z3877=""),"",IF(N($M3877)&lt;$Z3877,"Delta","No Delta"))</f>
        <v/>
      </c>
      <c r="AB3877">
        <f>IF(OR($B3877="",$Z3877=""),"",MAX(0,$Z3877-N($M3877)))</f>
        <v/>
      </c>
      <c r="AC3877" s="46">
        <f>IF($B3877="","",IFERROR(INDEX('CCA Util %'!$H:$H,MATCH($B3877,'CCA Util %'!$E:$E,0)),""))</f>
        <v/>
      </c>
      <c r="AD3877">
        <f>IF($B3877="","",IFERROR(INDEX('CCA Util %'!$G:$G,MATCH($B3877,'CCA Util %'!$E:$E,0)),""))</f>
        <v/>
      </c>
      <c r="AE3877">
        <f>IF(OR($B3877="",$U3877=""),"",$U3877&amp;" &amp; "&amp;IF(OR($AD3877="",$AD3877=0),"Util NA",$AD3877&amp;" Util"))</f>
        <v/>
      </c>
    </row>
    <row r="3878" ht="15.75" customHeight="1" s="42">
      <c r="A3878" s="41" t="n"/>
      <c r="G3878" s="38" t="n"/>
      <c r="H3878" s="38" t="n"/>
      <c r="I3878" s="38" t="n"/>
      <c r="J3878" s="38" t="n"/>
      <c r="K3878" s="38" t="n"/>
      <c r="L3878" s="38" t="n"/>
      <c r="N3878" s="36">
        <f>IF($B3878="","",IF($C3878="SUPERSTORE","Superstore","DH"))</f>
        <v/>
      </c>
      <c r="O3878" s="36">
        <f>IF($B3878="","",IFERROR(VLOOKUP($B3878,Mapping!$A:$C,2,0),"Not Mapped"))</f>
        <v/>
      </c>
      <c r="P3878" s="36">
        <f>IF($B3878="","",IFERROR(VLOOKUP($B3878,Mapping!$A:$C,3,0),"Not Mapped"))</f>
        <v/>
      </c>
      <c r="Q3878" s="36">
        <f>IF($B3878="","",IFERROR(VLOOKUP($O3878,Leaders!$A:$B,2,0),"Not Mapped"))</f>
        <v/>
      </c>
      <c r="R3878" s="36">
        <f>IF($B3878="","",IF(COUNTIF(Exclusions!$A:$A,$B3878)&gt;0,"Yes","No"))</f>
        <v/>
      </c>
      <c r="S3878" s="38">
        <f>IF($B3878="","",MIN(1,DAY($A3878)/IF($N3878="Superstore",Settings!$B$5,Settings!$B$4)))</f>
        <v/>
      </c>
      <c r="T3878" s="38">
        <f>IF(OR($B3878="",$G3878="",$S3878=0),"",$G3878/$S3878)</f>
        <v/>
      </c>
      <c r="U3878" s="36">
        <f>IF($T3878="","",IF($T3878&lt;Settings!$B$8,"Critical",IF($T3878&lt;Settings!$B$9,"Semi Critical","Non Critical")))</f>
        <v/>
      </c>
      <c r="V3878" s="28" t="n"/>
      <c r="Z3878">
        <f>IF($B3878="","",IFERROR(VLOOKUP($B3878,'Plan HC for CCA'!$A:$B,2,0),""))</f>
        <v/>
      </c>
      <c r="AA3878">
        <f>IF(OR($B3878="",$Z3878=""),"",IF(N($M3878)&lt;$Z3878,"Delta","No Delta"))</f>
        <v/>
      </c>
      <c r="AB3878">
        <f>IF(OR($B3878="",$Z3878=""),"",MAX(0,$Z3878-N($M3878)))</f>
        <v/>
      </c>
      <c r="AC3878" s="46">
        <f>IF($B3878="","",IFERROR(INDEX('CCA Util %'!$H:$H,MATCH($B3878,'CCA Util %'!$E:$E,0)),""))</f>
        <v/>
      </c>
      <c r="AD3878">
        <f>IF($B3878="","",IFERROR(INDEX('CCA Util %'!$G:$G,MATCH($B3878,'CCA Util %'!$E:$E,0)),""))</f>
        <v/>
      </c>
      <c r="AE3878">
        <f>IF(OR($B3878="",$U3878=""),"",$U3878&amp;" &amp; "&amp;IF(OR($AD3878="",$AD3878=0),"Util NA",$AD3878&amp;" Util"))</f>
        <v/>
      </c>
    </row>
    <row r="3879" ht="15.75" customHeight="1" s="42">
      <c r="A3879" s="41" t="n"/>
      <c r="G3879" s="38" t="n"/>
      <c r="H3879" s="38" t="n"/>
      <c r="I3879" s="38" t="n"/>
      <c r="J3879" s="38" t="n"/>
      <c r="K3879" s="38" t="n"/>
      <c r="L3879" s="38" t="n"/>
      <c r="N3879" s="36">
        <f>IF($B3879="","",IF($C3879="SUPERSTORE","Superstore","DH"))</f>
        <v/>
      </c>
      <c r="O3879" s="36">
        <f>IF($B3879="","",IFERROR(VLOOKUP($B3879,Mapping!$A:$C,2,0),"Not Mapped"))</f>
        <v/>
      </c>
      <c r="P3879" s="36">
        <f>IF($B3879="","",IFERROR(VLOOKUP($B3879,Mapping!$A:$C,3,0),"Not Mapped"))</f>
        <v/>
      </c>
      <c r="Q3879" s="36">
        <f>IF($B3879="","",IFERROR(VLOOKUP($O3879,Leaders!$A:$B,2,0),"Not Mapped"))</f>
        <v/>
      </c>
      <c r="R3879" s="36">
        <f>IF($B3879="","",IF(COUNTIF(Exclusions!$A:$A,$B3879)&gt;0,"Yes","No"))</f>
        <v/>
      </c>
      <c r="S3879" s="38">
        <f>IF($B3879="","",MIN(1,DAY($A3879)/IF($N3879="Superstore",Settings!$B$5,Settings!$B$4)))</f>
        <v/>
      </c>
      <c r="T3879" s="38">
        <f>IF(OR($B3879="",$G3879="",$S3879=0),"",$G3879/$S3879)</f>
        <v/>
      </c>
      <c r="U3879" s="36">
        <f>IF($T3879="","",IF($T3879&lt;Settings!$B$8,"Critical",IF($T3879&lt;Settings!$B$9,"Semi Critical","Non Critical")))</f>
        <v/>
      </c>
      <c r="V3879" s="28" t="n"/>
      <c r="Z3879">
        <f>IF($B3879="","",IFERROR(VLOOKUP($B3879,'Plan HC for CCA'!$A:$B,2,0),""))</f>
        <v/>
      </c>
      <c r="AA3879">
        <f>IF(OR($B3879="",$Z3879=""),"",IF(N($M3879)&lt;$Z3879,"Delta","No Delta"))</f>
        <v/>
      </c>
      <c r="AB3879">
        <f>IF(OR($B3879="",$Z3879=""),"",MAX(0,$Z3879-N($M3879)))</f>
        <v/>
      </c>
      <c r="AC3879" s="46">
        <f>IF($B3879="","",IFERROR(INDEX('CCA Util %'!$H:$H,MATCH($B3879,'CCA Util %'!$E:$E,0)),""))</f>
        <v/>
      </c>
      <c r="AD3879">
        <f>IF($B3879="","",IFERROR(INDEX('CCA Util %'!$G:$G,MATCH($B3879,'CCA Util %'!$E:$E,0)),""))</f>
        <v/>
      </c>
      <c r="AE3879">
        <f>IF(OR($B3879="",$U3879=""),"",$U3879&amp;" &amp; "&amp;IF(OR($AD3879="",$AD3879=0),"Util NA",$AD3879&amp;" Util"))</f>
        <v/>
      </c>
    </row>
    <row r="3880" ht="15.75" customHeight="1" s="42">
      <c r="A3880" s="41" t="n"/>
      <c r="G3880" s="38" t="n"/>
      <c r="H3880" s="38" t="n"/>
      <c r="I3880" s="38" t="n"/>
      <c r="J3880" s="38" t="n"/>
      <c r="K3880" s="38" t="n"/>
      <c r="L3880" s="38" t="n"/>
      <c r="N3880" s="36">
        <f>IF($B3880="","",IF($C3880="SUPERSTORE","Superstore","DH"))</f>
        <v/>
      </c>
      <c r="O3880" s="36">
        <f>IF($B3880="","",IFERROR(VLOOKUP($B3880,Mapping!$A:$C,2,0),"Not Mapped"))</f>
        <v/>
      </c>
      <c r="P3880" s="36">
        <f>IF($B3880="","",IFERROR(VLOOKUP($B3880,Mapping!$A:$C,3,0),"Not Mapped"))</f>
        <v/>
      </c>
      <c r="Q3880" s="36">
        <f>IF($B3880="","",IFERROR(VLOOKUP($O3880,Leaders!$A:$B,2,0),"Not Mapped"))</f>
        <v/>
      </c>
      <c r="R3880" s="36">
        <f>IF($B3880="","",IF(COUNTIF(Exclusions!$A:$A,$B3880)&gt;0,"Yes","No"))</f>
        <v/>
      </c>
      <c r="S3880" s="38">
        <f>IF($B3880="","",MIN(1,DAY($A3880)/IF($N3880="Superstore",Settings!$B$5,Settings!$B$4)))</f>
        <v/>
      </c>
      <c r="T3880" s="38">
        <f>IF(OR($B3880="",$G3880="",$S3880=0),"",$G3880/$S3880)</f>
        <v/>
      </c>
      <c r="U3880" s="36">
        <f>IF($T3880="","",IF($T3880&lt;Settings!$B$8,"Critical",IF($T3880&lt;Settings!$B$9,"Semi Critical","Non Critical")))</f>
        <v/>
      </c>
      <c r="V3880" s="28" t="n"/>
      <c r="Z3880">
        <f>IF($B3880="","",IFERROR(VLOOKUP($B3880,'Plan HC for CCA'!$A:$B,2,0),""))</f>
        <v/>
      </c>
      <c r="AA3880">
        <f>IF(OR($B3880="",$Z3880=""),"",IF(N($M3880)&lt;$Z3880,"Delta","No Delta"))</f>
        <v/>
      </c>
      <c r="AB3880">
        <f>IF(OR($B3880="",$Z3880=""),"",MAX(0,$Z3880-N($M3880)))</f>
        <v/>
      </c>
      <c r="AC3880" s="46">
        <f>IF($B3880="","",IFERROR(INDEX('CCA Util %'!$H:$H,MATCH($B3880,'CCA Util %'!$E:$E,0)),""))</f>
        <v/>
      </c>
      <c r="AD3880">
        <f>IF($B3880="","",IFERROR(INDEX('CCA Util %'!$G:$G,MATCH($B3880,'CCA Util %'!$E:$E,0)),""))</f>
        <v/>
      </c>
      <c r="AE3880">
        <f>IF(OR($B3880="",$U3880=""),"",$U3880&amp;" &amp; "&amp;IF(OR($AD3880="",$AD3880=0),"Util NA",$AD3880&amp;" Util"))</f>
        <v/>
      </c>
    </row>
    <row r="3881" ht="15.75" customHeight="1" s="42">
      <c r="A3881" s="41" t="n"/>
      <c r="G3881" s="38" t="n"/>
      <c r="H3881" s="38" t="n"/>
      <c r="I3881" s="38" t="n"/>
      <c r="J3881" s="38" t="n"/>
      <c r="K3881" s="38" t="n"/>
      <c r="L3881" s="38" t="n"/>
      <c r="N3881" s="36">
        <f>IF($B3881="","",IF($C3881="SUPERSTORE","Superstore","DH"))</f>
        <v/>
      </c>
      <c r="O3881" s="36">
        <f>IF($B3881="","",IFERROR(VLOOKUP($B3881,Mapping!$A:$C,2,0),"Not Mapped"))</f>
        <v/>
      </c>
      <c r="P3881" s="36">
        <f>IF($B3881="","",IFERROR(VLOOKUP($B3881,Mapping!$A:$C,3,0),"Not Mapped"))</f>
        <v/>
      </c>
      <c r="Q3881" s="36">
        <f>IF($B3881="","",IFERROR(VLOOKUP($O3881,Leaders!$A:$B,2,0),"Not Mapped"))</f>
        <v/>
      </c>
      <c r="R3881" s="36">
        <f>IF($B3881="","",IF(COUNTIF(Exclusions!$A:$A,$B3881)&gt;0,"Yes","No"))</f>
        <v/>
      </c>
      <c r="S3881" s="38">
        <f>IF($B3881="","",MIN(1,DAY($A3881)/IF($N3881="Superstore",Settings!$B$5,Settings!$B$4)))</f>
        <v/>
      </c>
      <c r="T3881" s="38">
        <f>IF(OR($B3881="",$G3881="",$S3881=0),"",$G3881/$S3881)</f>
        <v/>
      </c>
      <c r="U3881" s="36">
        <f>IF($T3881="","",IF($T3881&lt;Settings!$B$8,"Critical",IF($T3881&lt;Settings!$B$9,"Semi Critical","Non Critical")))</f>
        <v/>
      </c>
      <c r="V3881" s="28" t="n"/>
      <c r="Z3881">
        <f>IF($B3881="","",IFERROR(VLOOKUP($B3881,'Plan HC for CCA'!$A:$B,2,0),""))</f>
        <v/>
      </c>
      <c r="AA3881">
        <f>IF(OR($B3881="",$Z3881=""),"",IF(N($M3881)&lt;$Z3881,"Delta","No Delta"))</f>
        <v/>
      </c>
      <c r="AB3881">
        <f>IF(OR($B3881="",$Z3881=""),"",MAX(0,$Z3881-N($M3881)))</f>
        <v/>
      </c>
      <c r="AC3881" s="46">
        <f>IF($B3881="","",IFERROR(INDEX('CCA Util %'!$H:$H,MATCH($B3881,'CCA Util %'!$E:$E,0)),""))</f>
        <v/>
      </c>
      <c r="AD3881">
        <f>IF($B3881="","",IFERROR(INDEX('CCA Util %'!$G:$G,MATCH($B3881,'CCA Util %'!$E:$E,0)),""))</f>
        <v/>
      </c>
      <c r="AE3881">
        <f>IF(OR($B3881="",$U3881=""),"",$U3881&amp;" &amp; "&amp;IF(OR($AD3881="",$AD3881=0),"Util NA",$AD3881&amp;" Util"))</f>
        <v/>
      </c>
    </row>
    <row r="3882" ht="15.75" customHeight="1" s="42">
      <c r="A3882" s="41" t="n"/>
      <c r="G3882" s="38" t="n"/>
      <c r="H3882" s="38" t="n"/>
      <c r="I3882" s="38" t="n"/>
      <c r="J3882" s="38" t="n"/>
      <c r="K3882" s="38" t="n"/>
      <c r="L3882" s="38" t="n"/>
      <c r="N3882" s="36">
        <f>IF($B3882="","",IF($C3882="SUPERSTORE","Superstore","DH"))</f>
        <v/>
      </c>
      <c r="O3882" s="36">
        <f>IF($B3882="","",IFERROR(VLOOKUP($B3882,Mapping!$A:$C,2,0),"Not Mapped"))</f>
        <v/>
      </c>
      <c r="P3882" s="36">
        <f>IF($B3882="","",IFERROR(VLOOKUP($B3882,Mapping!$A:$C,3,0),"Not Mapped"))</f>
        <v/>
      </c>
      <c r="Q3882" s="36">
        <f>IF($B3882="","",IFERROR(VLOOKUP($O3882,Leaders!$A:$B,2,0),"Not Mapped"))</f>
        <v/>
      </c>
      <c r="R3882" s="36">
        <f>IF($B3882="","",IF(COUNTIF(Exclusions!$A:$A,$B3882)&gt;0,"Yes","No"))</f>
        <v/>
      </c>
      <c r="S3882" s="38">
        <f>IF($B3882="","",MIN(1,DAY($A3882)/IF($N3882="Superstore",Settings!$B$5,Settings!$B$4)))</f>
        <v/>
      </c>
      <c r="T3882" s="38">
        <f>IF(OR($B3882="",$G3882="",$S3882=0),"",$G3882/$S3882)</f>
        <v/>
      </c>
      <c r="U3882" s="36">
        <f>IF($T3882="","",IF($T3882&lt;Settings!$B$8,"Critical",IF($T3882&lt;Settings!$B$9,"Semi Critical","Non Critical")))</f>
        <v/>
      </c>
      <c r="V3882" s="28" t="n"/>
      <c r="Z3882">
        <f>IF($B3882="","",IFERROR(VLOOKUP($B3882,'Plan HC for CCA'!$A:$B,2,0),""))</f>
        <v/>
      </c>
      <c r="AA3882">
        <f>IF(OR($B3882="",$Z3882=""),"",IF(N($M3882)&lt;$Z3882,"Delta","No Delta"))</f>
        <v/>
      </c>
      <c r="AB3882">
        <f>IF(OR($B3882="",$Z3882=""),"",MAX(0,$Z3882-N($M3882)))</f>
        <v/>
      </c>
      <c r="AC3882" s="46">
        <f>IF($B3882="","",IFERROR(INDEX('CCA Util %'!$H:$H,MATCH($B3882,'CCA Util %'!$E:$E,0)),""))</f>
        <v/>
      </c>
      <c r="AD3882">
        <f>IF($B3882="","",IFERROR(INDEX('CCA Util %'!$G:$G,MATCH($B3882,'CCA Util %'!$E:$E,0)),""))</f>
        <v/>
      </c>
      <c r="AE3882">
        <f>IF(OR($B3882="",$U3882=""),"",$U3882&amp;" &amp; "&amp;IF(OR($AD3882="",$AD3882=0),"Util NA",$AD3882&amp;" Util"))</f>
        <v/>
      </c>
    </row>
    <row r="3883" ht="15.75" customHeight="1" s="42">
      <c r="A3883" s="41" t="n"/>
      <c r="G3883" s="38" t="n"/>
      <c r="H3883" s="38" t="n"/>
      <c r="I3883" s="38" t="n"/>
      <c r="J3883" s="38" t="n"/>
      <c r="K3883" s="38" t="n"/>
      <c r="L3883" s="38" t="n"/>
      <c r="N3883" s="36">
        <f>IF($B3883="","",IF($C3883="SUPERSTORE","Superstore","DH"))</f>
        <v/>
      </c>
      <c r="O3883" s="36">
        <f>IF($B3883="","",IFERROR(VLOOKUP($B3883,Mapping!$A:$C,2,0),"Not Mapped"))</f>
        <v/>
      </c>
      <c r="P3883" s="36">
        <f>IF($B3883="","",IFERROR(VLOOKUP($B3883,Mapping!$A:$C,3,0),"Not Mapped"))</f>
        <v/>
      </c>
      <c r="Q3883" s="36">
        <f>IF($B3883="","",IFERROR(VLOOKUP($O3883,Leaders!$A:$B,2,0),"Not Mapped"))</f>
        <v/>
      </c>
      <c r="R3883" s="36">
        <f>IF($B3883="","",IF(COUNTIF(Exclusions!$A:$A,$B3883)&gt;0,"Yes","No"))</f>
        <v/>
      </c>
      <c r="S3883" s="38">
        <f>IF($B3883="","",MIN(1,DAY($A3883)/IF($N3883="Superstore",Settings!$B$5,Settings!$B$4)))</f>
        <v/>
      </c>
      <c r="T3883" s="38">
        <f>IF(OR($B3883="",$G3883="",$S3883=0),"",$G3883/$S3883)</f>
        <v/>
      </c>
      <c r="U3883" s="36">
        <f>IF($T3883="","",IF($T3883&lt;Settings!$B$8,"Critical",IF($T3883&lt;Settings!$B$9,"Semi Critical","Non Critical")))</f>
        <v/>
      </c>
      <c r="V3883" s="28" t="n"/>
      <c r="Z3883">
        <f>IF($B3883="","",IFERROR(VLOOKUP($B3883,'Plan HC for CCA'!$A:$B,2,0),""))</f>
        <v/>
      </c>
      <c r="AA3883">
        <f>IF(OR($B3883="",$Z3883=""),"",IF(N($M3883)&lt;$Z3883,"Delta","No Delta"))</f>
        <v/>
      </c>
      <c r="AB3883">
        <f>IF(OR($B3883="",$Z3883=""),"",MAX(0,$Z3883-N($M3883)))</f>
        <v/>
      </c>
      <c r="AC3883" s="46">
        <f>IF($B3883="","",IFERROR(INDEX('CCA Util %'!$H:$H,MATCH($B3883,'CCA Util %'!$E:$E,0)),""))</f>
        <v/>
      </c>
      <c r="AD3883">
        <f>IF($B3883="","",IFERROR(INDEX('CCA Util %'!$G:$G,MATCH($B3883,'CCA Util %'!$E:$E,0)),""))</f>
        <v/>
      </c>
      <c r="AE3883">
        <f>IF(OR($B3883="",$U3883=""),"",$U3883&amp;" &amp; "&amp;IF(OR($AD3883="",$AD3883=0),"Util NA",$AD3883&amp;" Util"))</f>
        <v/>
      </c>
    </row>
    <row r="3884" ht="15.75" customHeight="1" s="42">
      <c r="A3884" s="41" t="n"/>
      <c r="G3884" s="38" t="n"/>
      <c r="H3884" s="38" t="n"/>
      <c r="I3884" s="38" t="n"/>
      <c r="J3884" s="38" t="n"/>
      <c r="K3884" s="38" t="n"/>
      <c r="L3884" s="38" t="n"/>
      <c r="N3884" s="36">
        <f>IF($B3884="","",IF($C3884="SUPERSTORE","Superstore","DH"))</f>
        <v/>
      </c>
      <c r="O3884" s="36">
        <f>IF($B3884="","",IFERROR(VLOOKUP($B3884,Mapping!$A:$C,2,0),"Not Mapped"))</f>
        <v/>
      </c>
      <c r="P3884" s="36">
        <f>IF($B3884="","",IFERROR(VLOOKUP($B3884,Mapping!$A:$C,3,0),"Not Mapped"))</f>
        <v/>
      </c>
      <c r="Q3884" s="36">
        <f>IF($B3884="","",IFERROR(VLOOKUP($O3884,Leaders!$A:$B,2,0),"Not Mapped"))</f>
        <v/>
      </c>
      <c r="R3884" s="36">
        <f>IF($B3884="","",IF(COUNTIF(Exclusions!$A:$A,$B3884)&gt;0,"Yes","No"))</f>
        <v/>
      </c>
      <c r="S3884" s="38">
        <f>IF($B3884="","",MIN(1,DAY($A3884)/IF($N3884="Superstore",Settings!$B$5,Settings!$B$4)))</f>
        <v/>
      </c>
      <c r="T3884" s="38">
        <f>IF(OR($B3884="",$G3884="",$S3884=0),"",$G3884/$S3884)</f>
        <v/>
      </c>
      <c r="U3884" s="36">
        <f>IF($T3884="","",IF($T3884&lt;Settings!$B$8,"Critical",IF($T3884&lt;Settings!$B$9,"Semi Critical","Non Critical")))</f>
        <v/>
      </c>
      <c r="V3884" s="28" t="n"/>
      <c r="Z3884">
        <f>IF($B3884="","",IFERROR(VLOOKUP($B3884,'Plan HC for CCA'!$A:$B,2,0),""))</f>
        <v/>
      </c>
      <c r="AA3884">
        <f>IF(OR($B3884="",$Z3884=""),"",IF(N($M3884)&lt;$Z3884,"Delta","No Delta"))</f>
        <v/>
      </c>
      <c r="AB3884">
        <f>IF(OR($B3884="",$Z3884=""),"",MAX(0,$Z3884-N($M3884)))</f>
        <v/>
      </c>
      <c r="AC3884" s="46">
        <f>IF($B3884="","",IFERROR(INDEX('CCA Util %'!$H:$H,MATCH($B3884,'CCA Util %'!$E:$E,0)),""))</f>
        <v/>
      </c>
      <c r="AD3884">
        <f>IF($B3884="","",IFERROR(INDEX('CCA Util %'!$G:$G,MATCH($B3884,'CCA Util %'!$E:$E,0)),""))</f>
        <v/>
      </c>
      <c r="AE3884">
        <f>IF(OR($B3884="",$U3884=""),"",$U3884&amp;" &amp; "&amp;IF(OR($AD3884="",$AD3884=0),"Util NA",$AD3884&amp;" Util"))</f>
        <v/>
      </c>
    </row>
    <row r="3885" ht="15.75" customHeight="1" s="42">
      <c r="A3885" s="41" t="n"/>
      <c r="G3885" s="38" t="n"/>
      <c r="H3885" s="38" t="n"/>
      <c r="I3885" s="38" t="n"/>
      <c r="J3885" s="38" t="n"/>
      <c r="K3885" s="38" t="n"/>
      <c r="L3885" s="38" t="n"/>
      <c r="N3885" s="36">
        <f>IF($B3885="","",IF($C3885="SUPERSTORE","Superstore","DH"))</f>
        <v/>
      </c>
      <c r="O3885" s="36">
        <f>IF($B3885="","",IFERROR(VLOOKUP($B3885,Mapping!$A:$C,2,0),"Not Mapped"))</f>
        <v/>
      </c>
      <c r="P3885" s="36">
        <f>IF($B3885="","",IFERROR(VLOOKUP($B3885,Mapping!$A:$C,3,0),"Not Mapped"))</f>
        <v/>
      </c>
      <c r="Q3885" s="36">
        <f>IF($B3885="","",IFERROR(VLOOKUP($O3885,Leaders!$A:$B,2,0),"Not Mapped"))</f>
        <v/>
      </c>
      <c r="R3885" s="36">
        <f>IF($B3885="","",IF(COUNTIF(Exclusions!$A:$A,$B3885)&gt;0,"Yes","No"))</f>
        <v/>
      </c>
      <c r="S3885" s="38">
        <f>IF($B3885="","",MIN(1,DAY($A3885)/IF($N3885="Superstore",Settings!$B$5,Settings!$B$4)))</f>
        <v/>
      </c>
      <c r="T3885" s="38">
        <f>IF(OR($B3885="",$G3885="",$S3885=0),"",$G3885/$S3885)</f>
        <v/>
      </c>
      <c r="U3885" s="36">
        <f>IF($T3885="","",IF($T3885&lt;Settings!$B$8,"Critical",IF($T3885&lt;Settings!$B$9,"Semi Critical","Non Critical")))</f>
        <v/>
      </c>
      <c r="V3885" s="28" t="n"/>
      <c r="Z3885">
        <f>IF($B3885="","",IFERROR(VLOOKUP($B3885,'Plan HC for CCA'!$A:$B,2,0),""))</f>
        <v/>
      </c>
      <c r="AA3885">
        <f>IF(OR($B3885="",$Z3885=""),"",IF(N($M3885)&lt;$Z3885,"Delta","No Delta"))</f>
        <v/>
      </c>
      <c r="AB3885">
        <f>IF(OR($B3885="",$Z3885=""),"",MAX(0,$Z3885-N($M3885)))</f>
        <v/>
      </c>
      <c r="AC3885" s="46">
        <f>IF($B3885="","",IFERROR(INDEX('CCA Util %'!$H:$H,MATCH($B3885,'CCA Util %'!$E:$E,0)),""))</f>
        <v/>
      </c>
      <c r="AD3885">
        <f>IF($B3885="","",IFERROR(INDEX('CCA Util %'!$G:$G,MATCH($B3885,'CCA Util %'!$E:$E,0)),""))</f>
        <v/>
      </c>
      <c r="AE3885">
        <f>IF(OR($B3885="",$U3885=""),"",$U3885&amp;" &amp; "&amp;IF(OR($AD3885="",$AD3885=0),"Util NA",$AD3885&amp;" Util"))</f>
        <v/>
      </c>
    </row>
    <row r="3886" ht="15.75" customHeight="1" s="42">
      <c r="A3886" s="41" t="n"/>
      <c r="G3886" s="38" t="n"/>
      <c r="H3886" s="38" t="n"/>
      <c r="I3886" s="38" t="n"/>
      <c r="J3886" s="38" t="n"/>
      <c r="K3886" s="38" t="n"/>
      <c r="L3886" s="38" t="n"/>
      <c r="N3886" s="36">
        <f>IF($B3886="","",IF($C3886="SUPERSTORE","Superstore","DH"))</f>
        <v/>
      </c>
      <c r="O3886" s="36">
        <f>IF($B3886="","",IFERROR(VLOOKUP($B3886,Mapping!$A:$C,2,0),"Not Mapped"))</f>
        <v/>
      </c>
      <c r="P3886" s="36">
        <f>IF($B3886="","",IFERROR(VLOOKUP($B3886,Mapping!$A:$C,3,0),"Not Mapped"))</f>
        <v/>
      </c>
      <c r="Q3886" s="36">
        <f>IF($B3886="","",IFERROR(VLOOKUP($O3886,Leaders!$A:$B,2,0),"Not Mapped"))</f>
        <v/>
      </c>
      <c r="R3886" s="36">
        <f>IF($B3886="","",IF(COUNTIF(Exclusions!$A:$A,$B3886)&gt;0,"Yes","No"))</f>
        <v/>
      </c>
      <c r="S3886" s="38">
        <f>IF($B3886="","",MIN(1,DAY($A3886)/IF($N3886="Superstore",Settings!$B$5,Settings!$B$4)))</f>
        <v/>
      </c>
      <c r="T3886" s="38">
        <f>IF(OR($B3886="",$G3886="",$S3886=0),"",$G3886/$S3886)</f>
        <v/>
      </c>
      <c r="U3886" s="36">
        <f>IF($T3886="","",IF($T3886&lt;Settings!$B$8,"Critical",IF($T3886&lt;Settings!$B$9,"Semi Critical","Non Critical")))</f>
        <v/>
      </c>
      <c r="V3886" s="28" t="n"/>
      <c r="Z3886">
        <f>IF($B3886="","",IFERROR(VLOOKUP($B3886,'Plan HC for CCA'!$A:$B,2,0),""))</f>
        <v/>
      </c>
      <c r="AA3886">
        <f>IF(OR($B3886="",$Z3886=""),"",IF(N($M3886)&lt;$Z3886,"Delta","No Delta"))</f>
        <v/>
      </c>
      <c r="AB3886">
        <f>IF(OR($B3886="",$Z3886=""),"",MAX(0,$Z3886-N($M3886)))</f>
        <v/>
      </c>
      <c r="AC3886" s="46">
        <f>IF($B3886="","",IFERROR(INDEX('CCA Util %'!$H:$H,MATCH($B3886,'CCA Util %'!$E:$E,0)),""))</f>
        <v/>
      </c>
      <c r="AD3886">
        <f>IF($B3886="","",IFERROR(INDEX('CCA Util %'!$G:$G,MATCH($B3886,'CCA Util %'!$E:$E,0)),""))</f>
        <v/>
      </c>
      <c r="AE3886">
        <f>IF(OR($B3886="",$U3886=""),"",$U3886&amp;" &amp; "&amp;IF(OR($AD3886="",$AD3886=0),"Util NA",$AD3886&amp;" Util"))</f>
        <v/>
      </c>
    </row>
    <row r="3887" ht="15.75" customHeight="1" s="42">
      <c r="A3887" s="41" t="n"/>
      <c r="G3887" s="38" t="n"/>
      <c r="H3887" s="38" t="n"/>
      <c r="I3887" s="38" t="n"/>
      <c r="J3887" s="38" t="n"/>
      <c r="K3887" s="38" t="n"/>
      <c r="L3887" s="38" t="n"/>
      <c r="N3887" s="36">
        <f>IF($B3887="","",IF($C3887="SUPERSTORE","Superstore","DH"))</f>
        <v/>
      </c>
      <c r="O3887" s="36">
        <f>IF($B3887="","",IFERROR(VLOOKUP($B3887,Mapping!$A:$C,2,0),"Not Mapped"))</f>
        <v/>
      </c>
      <c r="P3887" s="36">
        <f>IF($B3887="","",IFERROR(VLOOKUP($B3887,Mapping!$A:$C,3,0),"Not Mapped"))</f>
        <v/>
      </c>
      <c r="Q3887" s="36">
        <f>IF($B3887="","",IFERROR(VLOOKUP($O3887,Leaders!$A:$B,2,0),"Not Mapped"))</f>
        <v/>
      </c>
      <c r="R3887" s="36">
        <f>IF($B3887="","",IF(COUNTIF(Exclusions!$A:$A,$B3887)&gt;0,"Yes","No"))</f>
        <v/>
      </c>
      <c r="S3887" s="38">
        <f>IF($B3887="","",MIN(1,DAY($A3887)/IF($N3887="Superstore",Settings!$B$5,Settings!$B$4)))</f>
        <v/>
      </c>
      <c r="T3887" s="38">
        <f>IF(OR($B3887="",$G3887="",$S3887=0),"",$G3887/$S3887)</f>
        <v/>
      </c>
      <c r="U3887" s="36">
        <f>IF($T3887="","",IF($T3887&lt;Settings!$B$8,"Critical",IF($T3887&lt;Settings!$B$9,"Semi Critical","Non Critical")))</f>
        <v/>
      </c>
      <c r="V3887" s="28" t="n"/>
      <c r="Z3887">
        <f>IF($B3887="","",IFERROR(VLOOKUP($B3887,'Plan HC for CCA'!$A:$B,2,0),""))</f>
        <v/>
      </c>
      <c r="AA3887">
        <f>IF(OR($B3887="",$Z3887=""),"",IF(N($M3887)&lt;$Z3887,"Delta","No Delta"))</f>
        <v/>
      </c>
      <c r="AB3887">
        <f>IF(OR($B3887="",$Z3887=""),"",MAX(0,$Z3887-N($M3887)))</f>
        <v/>
      </c>
      <c r="AC3887" s="46">
        <f>IF($B3887="","",IFERROR(INDEX('CCA Util %'!$H:$H,MATCH($B3887,'CCA Util %'!$E:$E,0)),""))</f>
        <v/>
      </c>
      <c r="AD3887">
        <f>IF($B3887="","",IFERROR(INDEX('CCA Util %'!$G:$G,MATCH($B3887,'CCA Util %'!$E:$E,0)),""))</f>
        <v/>
      </c>
      <c r="AE3887">
        <f>IF(OR($B3887="",$U3887=""),"",$U3887&amp;" &amp; "&amp;IF(OR($AD3887="",$AD3887=0),"Util NA",$AD3887&amp;" Util"))</f>
        <v/>
      </c>
    </row>
    <row r="3888" ht="15.75" customHeight="1" s="42">
      <c r="A3888" s="41" t="n"/>
      <c r="G3888" s="38" t="n"/>
      <c r="H3888" s="38" t="n"/>
      <c r="I3888" s="38" t="n"/>
      <c r="J3888" s="38" t="n"/>
      <c r="K3888" s="38" t="n"/>
      <c r="L3888" s="38" t="n"/>
      <c r="N3888" s="36">
        <f>IF($B3888="","",IF($C3888="SUPERSTORE","Superstore","DH"))</f>
        <v/>
      </c>
      <c r="O3888" s="36">
        <f>IF($B3888="","",IFERROR(VLOOKUP($B3888,Mapping!$A:$C,2,0),"Not Mapped"))</f>
        <v/>
      </c>
      <c r="P3888" s="36">
        <f>IF($B3888="","",IFERROR(VLOOKUP($B3888,Mapping!$A:$C,3,0),"Not Mapped"))</f>
        <v/>
      </c>
      <c r="Q3888" s="36">
        <f>IF($B3888="","",IFERROR(VLOOKUP($O3888,Leaders!$A:$B,2,0),"Not Mapped"))</f>
        <v/>
      </c>
      <c r="R3888" s="36">
        <f>IF($B3888="","",IF(COUNTIF(Exclusions!$A:$A,$B3888)&gt;0,"Yes","No"))</f>
        <v/>
      </c>
      <c r="S3888" s="38">
        <f>IF($B3888="","",MIN(1,DAY($A3888)/IF($N3888="Superstore",Settings!$B$5,Settings!$B$4)))</f>
        <v/>
      </c>
      <c r="T3888" s="38">
        <f>IF(OR($B3888="",$G3888="",$S3888=0),"",$G3888/$S3888)</f>
        <v/>
      </c>
      <c r="U3888" s="36">
        <f>IF($T3888="","",IF($T3888&lt;Settings!$B$8,"Critical",IF($T3888&lt;Settings!$B$9,"Semi Critical","Non Critical")))</f>
        <v/>
      </c>
      <c r="V3888" s="28" t="n"/>
      <c r="Z3888">
        <f>IF($B3888="","",IFERROR(VLOOKUP($B3888,'Plan HC for CCA'!$A:$B,2,0),""))</f>
        <v/>
      </c>
      <c r="AA3888">
        <f>IF(OR($B3888="",$Z3888=""),"",IF(N($M3888)&lt;$Z3888,"Delta","No Delta"))</f>
        <v/>
      </c>
      <c r="AB3888">
        <f>IF(OR($B3888="",$Z3888=""),"",MAX(0,$Z3888-N($M3888)))</f>
        <v/>
      </c>
      <c r="AC3888" s="46">
        <f>IF($B3888="","",IFERROR(INDEX('CCA Util %'!$H:$H,MATCH($B3888,'CCA Util %'!$E:$E,0)),""))</f>
        <v/>
      </c>
      <c r="AD3888">
        <f>IF($B3888="","",IFERROR(INDEX('CCA Util %'!$G:$G,MATCH($B3888,'CCA Util %'!$E:$E,0)),""))</f>
        <v/>
      </c>
      <c r="AE3888">
        <f>IF(OR($B3888="",$U3888=""),"",$U3888&amp;" &amp; "&amp;IF(OR($AD3888="",$AD3888=0),"Util NA",$AD3888&amp;" Util"))</f>
        <v/>
      </c>
    </row>
    <row r="3889" ht="15.75" customHeight="1" s="42">
      <c r="A3889" s="41" t="n"/>
      <c r="G3889" s="38" t="n"/>
      <c r="H3889" s="38" t="n"/>
      <c r="I3889" s="38" t="n"/>
      <c r="J3889" s="38" t="n"/>
      <c r="K3889" s="38" t="n"/>
      <c r="L3889" s="38" t="n"/>
      <c r="N3889" s="36">
        <f>IF($B3889="","",IF($C3889="SUPERSTORE","Superstore","DH"))</f>
        <v/>
      </c>
      <c r="O3889" s="36">
        <f>IF($B3889="","",IFERROR(VLOOKUP($B3889,Mapping!$A:$C,2,0),"Not Mapped"))</f>
        <v/>
      </c>
      <c r="P3889" s="36">
        <f>IF($B3889="","",IFERROR(VLOOKUP($B3889,Mapping!$A:$C,3,0),"Not Mapped"))</f>
        <v/>
      </c>
      <c r="Q3889" s="36">
        <f>IF($B3889="","",IFERROR(VLOOKUP($O3889,Leaders!$A:$B,2,0),"Not Mapped"))</f>
        <v/>
      </c>
      <c r="R3889" s="36">
        <f>IF($B3889="","",IF(COUNTIF(Exclusions!$A:$A,$B3889)&gt;0,"Yes","No"))</f>
        <v/>
      </c>
      <c r="S3889" s="38">
        <f>IF($B3889="","",MIN(1,DAY($A3889)/IF($N3889="Superstore",Settings!$B$5,Settings!$B$4)))</f>
        <v/>
      </c>
      <c r="T3889" s="38">
        <f>IF(OR($B3889="",$G3889="",$S3889=0),"",$G3889/$S3889)</f>
        <v/>
      </c>
      <c r="U3889" s="36">
        <f>IF($T3889="","",IF($T3889&lt;Settings!$B$8,"Critical",IF($T3889&lt;Settings!$B$9,"Semi Critical","Non Critical")))</f>
        <v/>
      </c>
      <c r="V3889" s="28" t="n"/>
      <c r="Z3889">
        <f>IF($B3889="","",IFERROR(VLOOKUP($B3889,'Plan HC for CCA'!$A:$B,2,0),""))</f>
        <v/>
      </c>
      <c r="AA3889">
        <f>IF(OR($B3889="",$Z3889=""),"",IF(N($M3889)&lt;$Z3889,"Delta","No Delta"))</f>
        <v/>
      </c>
      <c r="AB3889">
        <f>IF(OR($B3889="",$Z3889=""),"",MAX(0,$Z3889-N($M3889)))</f>
        <v/>
      </c>
      <c r="AC3889" s="46">
        <f>IF($B3889="","",IFERROR(INDEX('CCA Util %'!$H:$H,MATCH($B3889,'CCA Util %'!$E:$E,0)),""))</f>
        <v/>
      </c>
      <c r="AD3889">
        <f>IF($B3889="","",IFERROR(INDEX('CCA Util %'!$G:$G,MATCH($B3889,'CCA Util %'!$E:$E,0)),""))</f>
        <v/>
      </c>
      <c r="AE3889">
        <f>IF(OR($B3889="",$U3889=""),"",$U3889&amp;" &amp; "&amp;IF(OR($AD3889="",$AD3889=0),"Util NA",$AD3889&amp;" Util"))</f>
        <v/>
      </c>
    </row>
    <row r="3890" ht="15.75" customHeight="1" s="42">
      <c r="A3890" s="41" t="n"/>
      <c r="G3890" s="38" t="n"/>
      <c r="H3890" s="38" t="n"/>
      <c r="I3890" s="38" t="n"/>
      <c r="J3890" s="38" t="n"/>
      <c r="K3890" s="38" t="n"/>
      <c r="L3890" s="38" t="n"/>
      <c r="N3890" s="36">
        <f>IF($B3890="","",IF($C3890="SUPERSTORE","Superstore","DH"))</f>
        <v/>
      </c>
      <c r="O3890" s="36">
        <f>IF($B3890="","",IFERROR(VLOOKUP($B3890,Mapping!$A:$C,2,0),"Not Mapped"))</f>
        <v/>
      </c>
      <c r="P3890" s="36">
        <f>IF($B3890="","",IFERROR(VLOOKUP($B3890,Mapping!$A:$C,3,0),"Not Mapped"))</f>
        <v/>
      </c>
      <c r="Q3890" s="36">
        <f>IF($B3890="","",IFERROR(VLOOKUP($O3890,Leaders!$A:$B,2,0),"Not Mapped"))</f>
        <v/>
      </c>
      <c r="R3890" s="36">
        <f>IF($B3890="","",IF(COUNTIF(Exclusions!$A:$A,$B3890)&gt;0,"Yes","No"))</f>
        <v/>
      </c>
      <c r="S3890" s="38">
        <f>IF($B3890="","",MIN(1,DAY($A3890)/IF($N3890="Superstore",Settings!$B$5,Settings!$B$4)))</f>
        <v/>
      </c>
      <c r="T3890" s="38">
        <f>IF(OR($B3890="",$G3890="",$S3890=0),"",$G3890/$S3890)</f>
        <v/>
      </c>
      <c r="U3890" s="36">
        <f>IF($T3890="","",IF($T3890&lt;Settings!$B$8,"Critical",IF($T3890&lt;Settings!$B$9,"Semi Critical","Non Critical")))</f>
        <v/>
      </c>
      <c r="V3890" s="28" t="n"/>
      <c r="Z3890">
        <f>IF($B3890="","",IFERROR(VLOOKUP($B3890,'Plan HC for CCA'!$A:$B,2,0),""))</f>
        <v/>
      </c>
      <c r="AA3890">
        <f>IF(OR($B3890="",$Z3890=""),"",IF(N($M3890)&lt;$Z3890,"Delta","No Delta"))</f>
        <v/>
      </c>
      <c r="AB3890">
        <f>IF(OR($B3890="",$Z3890=""),"",MAX(0,$Z3890-N($M3890)))</f>
        <v/>
      </c>
      <c r="AC3890" s="46">
        <f>IF($B3890="","",IFERROR(INDEX('CCA Util %'!$H:$H,MATCH($B3890,'CCA Util %'!$E:$E,0)),""))</f>
        <v/>
      </c>
      <c r="AD3890">
        <f>IF($B3890="","",IFERROR(INDEX('CCA Util %'!$G:$G,MATCH($B3890,'CCA Util %'!$E:$E,0)),""))</f>
        <v/>
      </c>
      <c r="AE3890">
        <f>IF(OR($B3890="",$U3890=""),"",$U3890&amp;" &amp; "&amp;IF(OR($AD3890="",$AD3890=0),"Util NA",$AD3890&amp;" Util"))</f>
        <v/>
      </c>
    </row>
    <row r="3891" ht="15.75" customHeight="1" s="42">
      <c r="A3891" s="41" t="n"/>
      <c r="G3891" s="38" t="n"/>
      <c r="H3891" s="38" t="n"/>
      <c r="I3891" s="38" t="n"/>
      <c r="J3891" s="38" t="n"/>
      <c r="K3891" s="38" t="n"/>
      <c r="L3891" s="38" t="n"/>
      <c r="N3891" s="36">
        <f>IF($B3891="","",IF($C3891="SUPERSTORE","Superstore","DH"))</f>
        <v/>
      </c>
      <c r="O3891" s="36">
        <f>IF($B3891="","",IFERROR(VLOOKUP($B3891,Mapping!$A:$C,2,0),"Not Mapped"))</f>
        <v/>
      </c>
      <c r="P3891" s="36">
        <f>IF($B3891="","",IFERROR(VLOOKUP($B3891,Mapping!$A:$C,3,0),"Not Mapped"))</f>
        <v/>
      </c>
      <c r="Q3891" s="36">
        <f>IF($B3891="","",IFERROR(VLOOKUP($O3891,Leaders!$A:$B,2,0),"Not Mapped"))</f>
        <v/>
      </c>
      <c r="R3891" s="36">
        <f>IF($B3891="","",IF(COUNTIF(Exclusions!$A:$A,$B3891)&gt;0,"Yes","No"))</f>
        <v/>
      </c>
      <c r="S3891" s="38">
        <f>IF($B3891="","",MIN(1,DAY($A3891)/IF($N3891="Superstore",Settings!$B$5,Settings!$B$4)))</f>
        <v/>
      </c>
      <c r="T3891" s="38">
        <f>IF(OR($B3891="",$G3891="",$S3891=0),"",$G3891/$S3891)</f>
        <v/>
      </c>
      <c r="U3891" s="36">
        <f>IF($T3891="","",IF($T3891&lt;Settings!$B$8,"Critical",IF($T3891&lt;Settings!$B$9,"Semi Critical","Non Critical")))</f>
        <v/>
      </c>
      <c r="V3891" s="28" t="n"/>
      <c r="Z3891">
        <f>IF($B3891="","",IFERROR(VLOOKUP($B3891,'Plan HC for CCA'!$A:$B,2,0),""))</f>
        <v/>
      </c>
      <c r="AA3891">
        <f>IF(OR($B3891="",$Z3891=""),"",IF(N($M3891)&lt;$Z3891,"Delta","No Delta"))</f>
        <v/>
      </c>
      <c r="AB3891">
        <f>IF(OR($B3891="",$Z3891=""),"",MAX(0,$Z3891-N($M3891)))</f>
        <v/>
      </c>
      <c r="AC3891" s="46">
        <f>IF($B3891="","",IFERROR(INDEX('CCA Util %'!$H:$H,MATCH($B3891,'CCA Util %'!$E:$E,0)),""))</f>
        <v/>
      </c>
      <c r="AD3891">
        <f>IF($B3891="","",IFERROR(INDEX('CCA Util %'!$G:$G,MATCH($B3891,'CCA Util %'!$E:$E,0)),""))</f>
        <v/>
      </c>
      <c r="AE3891">
        <f>IF(OR($B3891="",$U3891=""),"",$U3891&amp;" &amp; "&amp;IF(OR($AD3891="",$AD3891=0),"Util NA",$AD3891&amp;" Util"))</f>
        <v/>
      </c>
    </row>
    <row r="3892" ht="15.75" customHeight="1" s="42">
      <c r="A3892" s="41" t="n"/>
      <c r="G3892" s="38" t="n"/>
      <c r="H3892" s="38" t="n"/>
      <c r="I3892" s="38" t="n"/>
      <c r="J3892" s="38" t="n"/>
      <c r="K3892" s="38" t="n"/>
      <c r="L3892" s="38" t="n"/>
      <c r="N3892" s="36">
        <f>IF($B3892="","",IF($C3892="SUPERSTORE","Superstore","DH"))</f>
        <v/>
      </c>
      <c r="O3892" s="36">
        <f>IF($B3892="","",IFERROR(VLOOKUP($B3892,Mapping!$A:$C,2,0),"Not Mapped"))</f>
        <v/>
      </c>
      <c r="P3892" s="36">
        <f>IF($B3892="","",IFERROR(VLOOKUP($B3892,Mapping!$A:$C,3,0),"Not Mapped"))</f>
        <v/>
      </c>
      <c r="Q3892" s="36">
        <f>IF($B3892="","",IFERROR(VLOOKUP($O3892,Leaders!$A:$B,2,0),"Not Mapped"))</f>
        <v/>
      </c>
      <c r="R3892" s="36">
        <f>IF($B3892="","",IF(COUNTIF(Exclusions!$A:$A,$B3892)&gt;0,"Yes","No"))</f>
        <v/>
      </c>
      <c r="S3892" s="38">
        <f>IF($B3892="","",MIN(1,DAY($A3892)/IF($N3892="Superstore",Settings!$B$5,Settings!$B$4)))</f>
        <v/>
      </c>
      <c r="T3892" s="38">
        <f>IF(OR($B3892="",$G3892="",$S3892=0),"",$G3892/$S3892)</f>
        <v/>
      </c>
      <c r="U3892" s="36">
        <f>IF($T3892="","",IF($T3892&lt;Settings!$B$8,"Critical",IF($T3892&lt;Settings!$B$9,"Semi Critical","Non Critical")))</f>
        <v/>
      </c>
      <c r="V3892" s="28" t="n"/>
      <c r="Z3892">
        <f>IF($B3892="","",IFERROR(VLOOKUP($B3892,'Plan HC for CCA'!$A:$B,2,0),""))</f>
        <v/>
      </c>
      <c r="AA3892">
        <f>IF(OR($B3892="",$Z3892=""),"",IF(N($M3892)&lt;$Z3892,"Delta","No Delta"))</f>
        <v/>
      </c>
      <c r="AB3892">
        <f>IF(OR($B3892="",$Z3892=""),"",MAX(0,$Z3892-N($M3892)))</f>
        <v/>
      </c>
      <c r="AC3892" s="46">
        <f>IF($B3892="","",IFERROR(INDEX('CCA Util %'!$H:$H,MATCH($B3892,'CCA Util %'!$E:$E,0)),""))</f>
        <v/>
      </c>
      <c r="AD3892">
        <f>IF($B3892="","",IFERROR(INDEX('CCA Util %'!$G:$G,MATCH($B3892,'CCA Util %'!$E:$E,0)),""))</f>
        <v/>
      </c>
      <c r="AE3892">
        <f>IF(OR($B3892="",$U3892=""),"",$U3892&amp;" &amp; "&amp;IF(OR($AD3892="",$AD3892=0),"Util NA",$AD3892&amp;" Util"))</f>
        <v/>
      </c>
    </row>
    <row r="3893" ht="15.75" customHeight="1" s="42">
      <c r="A3893" s="41" t="n"/>
      <c r="G3893" s="38" t="n"/>
      <c r="H3893" s="38" t="n"/>
      <c r="I3893" s="38" t="n"/>
      <c r="J3893" s="38" t="n"/>
      <c r="K3893" s="38" t="n"/>
      <c r="L3893" s="38" t="n"/>
      <c r="N3893" s="36">
        <f>IF($B3893="","",IF($C3893="SUPERSTORE","Superstore","DH"))</f>
        <v/>
      </c>
      <c r="O3893" s="36">
        <f>IF($B3893="","",IFERROR(VLOOKUP($B3893,Mapping!$A:$C,2,0),"Not Mapped"))</f>
        <v/>
      </c>
      <c r="P3893" s="36">
        <f>IF($B3893="","",IFERROR(VLOOKUP($B3893,Mapping!$A:$C,3,0),"Not Mapped"))</f>
        <v/>
      </c>
      <c r="Q3893" s="36">
        <f>IF($B3893="","",IFERROR(VLOOKUP($O3893,Leaders!$A:$B,2,0),"Not Mapped"))</f>
        <v/>
      </c>
      <c r="R3893" s="36">
        <f>IF($B3893="","",IF(COUNTIF(Exclusions!$A:$A,$B3893)&gt;0,"Yes","No"))</f>
        <v/>
      </c>
      <c r="S3893" s="38">
        <f>IF($B3893="","",MIN(1,DAY($A3893)/IF($N3893="Superstore",Settings!$B$5,Settings!$B$4)))</f>
        <v/>
      </c>
      <c r="T3893" s="38">
        <f>IF(OR($B3893="",$G3893="",$S3893=0),"",$G3893/$S3893)</f>
        <v/>
      </c>
      <c r="U3893" s="36">
        <f>IF($T3893="","",IF($T3893&lt;Settings!$B$8,"Critical",IF($T3893&lt;Settings!$B$9,"Semi Critical","Non Critical")))</f>
        <v/>
      </c>
      <c r="V3893" s="28" t="n"/>
      <c r="Z3893">
        <f>IF($B3893="","",IFERROR(VLOOKUP($B3893,'Plan HC for CCA'!$A:$B,2,0),""))</f>
        <v/>
      </c>
      <c r="AA3893">
        <f>IF(OR($B3893="",$Z3893=""),"",IF(N($M3893)&lt;$Z3893,"Delta","No Delta"))</f>
        <v/>
      </c>
      <c r="AB3893">
        <f>IF(OR($B3893="",$Z3893=""),"",MAX(0,$Z3893-N($M3893)))</f>
        <v/>
      </c>
      <c r="AC3893" s="46">
        <f>IF($B3893="","",IFERROR(INDEX('CCA Util %'!$H:$H,MATCH($B3893,'CCA Util %'!$E:$E,0)),""))</f>
        <v/>
      </c>
      <c r="AD3893">
        <f>IF($B3893="","",IFERROR(INDEX('CCA Util %'!$G:$G,MATCH($B3893,'CCA Util %'!$E:$E,0)),""))</f>
        <v/>
      </c>
      <c r="AE3893">
        <f>IF(OR($B3893="",$U3893=""),"",$U3893&amp;" &amp; "&amp;IF(OR($AD3893="",$AD3893=0),"Util NA",$AD3893&amp;" Util"))</f>
        <v/>
      </c>
    </row>
    <row r="3894" ht="15.75" customHeight="1" s="42">
      <c r="A3894" s="41" t="n"/>
      <c r="G3894" s="38" t="n"/>
      <c r="H3894" s="38" t="n"/>
      <c r="I3894" s="38" t="n"/>
      <c r="J3894" s="38" t="n"/>
      <c r="K3894" s="38" t="n"/>
      <c r="L3894" s="38" t="n"/>
      <c r="N3894" s="36">
        <f>IF($B3894="","",IF($C3894="SUPERSTORE","Superstore","DH"))</f>
        <v/>
      </c>
      <c r="O3894" s="36">
        <f>IF($B3894="","",IFERROR(VLOOKUP($B3894,Mapping!$A:$C,2,0),"Not Mapped"))</f>
        <v/>
      </c>
      <c r="P3894" s="36">
        <f>IF($B3894="","",IFERROR(VLOOKUP($B3894,Mapping!$A:$C,3,0),"Not Mapped"))</f>
        <v/>
      </c>
      <c r="Q3894" s="36">
        <f>IF($B3894="","",IFERROR(VLOOKUP($O3894,Leaders!$A:$B,2,0),"Not Mapped"))</f>
        <v/>
      </c>
      <c r="R3894" s="36">
        <f>IF($B3894="","",IF(COUNTIF(Exclusions!$A:$A,$B3894)&gt;0,"Yes","No"))</f>
        <v/>
      </c>
      <c r="S3894" s="38">
        <f>IF($B3894="","",MIN(1,DAY($A3894)/IF($N3894="Superstore",Settings!$B$5,Settings!$B$4)))</f>
        <v/>
      </c>
      <c r="T3894" s="38">
        <f>IF(OR($B3894="",$G3894="",$S3894=0),"",$G3894/$S3894)</f>
        <v/>
      </c>
      <c r="U3894" s="36">
        <f>IF($T3894="","",IF($T3894&lt;Settings!$B$8,"Critical",IF($T3894&lt;Settings!$B$9,"Semi Critical","Non Critical")))</f>
        <v/>
      </c>
      <c r="V3894" s="28" t="n"/>
      <c r="Z3894">
        <f>IF($B3894="","",IFERROR(VLOOKUP($B3894,'Plan HC for CCA'!$A:$B,2,0),""))</f>
        <v/>
      </c>
      <c r="AA3894">
        <f>IF(OR($B3894="",$Z3894=""),"",IF(N($M3894)&lt;$Z3894,"Delta","No Delta"))</f>
        <v/>
      </c>
      <c r="AB3894">
        <f>IF(OR($B3894="",$Z3894=""),"",MAX(0,$Z3894-N($M3894)))</f>
        <v/>
      </c>
      <c r="AC3894" s="46">
        <f>IF($B3894="","",IFERROR(INDEX('CCA Util %'!$H:$H,MATCH($B3894,'CCA Util %'!$E:$E,0)),""))</f>
        <v/>
      </c>
      <c r="AD3894">
        <f>IF($B3894="","",IFERROR(INDEX('CCA Util %'!$G:$G,MATCH($B3894,'CCA Util %'!$E:$E,0)),""))</f>
        <v/>
      </c>
      <c r="AE3894">
        <f>IF(OR($B3894="",$U3894=""),"",$U3894&amp;" &amp; "&amp;IF(OR($AD3894="",$AD3894=0),"Util NA",$AD3894&amp;" Util"))</f>
        <v/>
      </c>
    </row>
    <row r="3895" ht="15.75" customHeight="1" s="42">
      <c r="A3895" s="41" t="n"/>
      <c r="G3895" s="38" t="n"/>
      <c r="H3895" s="38" t="n"/>
      <c r="I3895" s="38" t="n"/>
      <c r="J3895" s="38" t="n"/>
      <c r="K3895" s="38" t="n"/>
      <c r="L3895" s="38" t="n"/>
      <c r="N3895" s="36">
        <f>IF($B3895="","",IF($C3895="SUPERSTORE","Superstore","DH"))</f>
        <v/>
      </c>
      <c r="O3895" s="36">
        <f>IF($B3895="","",IFERROR(VLOOKUP($B3895,Mapping!$A:$C,2,0),"Not Mapped"))</f>
        <v/>
      </c>
      <c r="P3895" s="36">
        <f>IF($B3895="","",IFERROR(VLOOKUP($B3895,Mapping!$A:$C,3,0),"Not Mapped"))</f>
        <v/>
      </c>
      <c r="Q3895" s="36">
        <f>IF($B3895="","",IFERROR(VLOOKUP($O3895,Leaders!$A:$B,2,0),"Not Mapped"))</f>
        <v/>
      </c>
      <c r="R3895" s="36">
        <f>IF($B3895="","",IF(COUNTIF(Exclusions!$A:$A,$B3895)&gt;0,"Yes","No"))</f>
        <v/>
      </c>
      <c r="S3895" s="38">
        <f>IF($B3895="","",MIN(1,DAY($A3895)/IF($N3895="Superstore",Settings!$B$5,Settings!$B$4)))</f>
        <v/>
      </c>
      <c r="T3895" s="38">
        <f>IF(OR($B3895="",$G3895="",$S3895=0),"",$G3895/$S3895)</f>
        <v/>
      </c>
      <c r="U3895" s="36">
        <f>IF($T3895="","",IF($T3895&lt;Settings!$B$8,"Critical",IF($T3895&lt;Settings!$B$9,"Semi Critical","Non Critical")))</f>
        <v/>
      </c>
      <c r="V3895" s="28" t="n"/>
      <c r="Z3895">
        <f>IF($B3895="","",IFERROR(VLOOKUP($B3895,'Plan HC for CCA'!$A:$B,2,0),""))</f>
        <v/>
      </c>
      <c r="AA3895">
        <f>IF(OR($B3895="",$Z3895=""),"",IF(N($M3895)&lt;$Z3895,"Delta","No Delta"))</f>
        <v/>
      </c>
      <c r="AB3895">
        <f>IF(OR($B3895="",$Z3895=""),"",MAX(0,$Z3895-N($M3895)))</f>
        <v/>
      </c>
      <c r="AC3895" s="46">
        <f>IF($B3895="","",IFERROR(INDEX('CCA Util %'!$H:$H,MATCH($B3895,'CCA Util %'!$E:$E,0)),""))</f>
        <v/>
      </c>
      <c r="AD3895">
        <f>IF($B3895="","",IFERROR(INDEX('CCA Util %'!$G:$G,MATCH($B3895,'CCA Util %'!$E:$E,0)),""))</f>
        <v/>
      </c>
      <c r="AE3895">
        <f>IF(OR($B3895="",$U3895=""),"",$U3895&amp;" &amp; "&amp;IF(OR($AD3895="",$AD3895=0),"Util NA",$AD3895&amp;" Util"))</f>
        <v/>
      </c>
    </row>
    <row r="3896" ht="15.75" customHeight="1" s="42">
      <c r="A3896" s="41" t="n"/>
      <c r="G3896" s="38" t="n"/>
      <c r="H3896" s="38" t="n"/>
      <c r="I3896" s="38" t="n"/>
      <c r="J3896" s="38" t="n"/>
      <c r="K3896" s="38" t="n"/>
      <c r="L3896" s="38" t="n"/>
      <c r="N3896" s="36">
        <f>IF($B3896="","",IF($C3896="SUPERSTORE","Superstore","DH"))</f>
        <v/>
      </c>
      <c r="O3896" s="36">
        <f>IF($B3896="","",IFERROR(VLOOKUP($B3896,Mapping!$A:$C,2,0),"Not Mapped"))</f>
        <v/>
      </c>
      <c r="P3896" s="36">
        <f>IF($B3896="","",IFERROR(VLOOKUP($B3896,Mapping!$A:$C,3,0),"Not Mapped"))</f>
        <v/>
      </c>
      <c r="Q3896" s="36">
        <f>IF($B3896="","",IFERROR(VLOOKUP($O3896,Leaders!$A:$B,2,0),"Not Mapped"))</f>
        <v/>
      </c>
      <c r="R3896" s="36">
        <f>IF($B3896="","",IF(COUNTIF(Exclusions!$A:$A,$B3896)&gt;0,"Yes","No"))</f>
        <v/>
      </c>
      <c r="S3896" s="38">
        <f>IF($B3896="","",MIN(1,DAY($A3896)/IF($N3896="Superstore",Settings!$B$5,Settings!$B$4)))</f>
        <v/>
      </c>
      <c r="T3896" s="38">
        <f>IF(OR($B3896="",$G3896="",$S3896=0),"",$G3896/$S3896)</f>
        <v/>
      </c>
      <c r="U3896" s="36">
        <f>IF($T3896="","",IF($T3896&lt;Settings!$B$8,"Critical",IF($T3896&lt;Settings!$B$9,"Semi Critical","Non Critical")))</f>
        <v/>
      </c>
      <c r="V3896" s="28" t="n"/>
      <c r="Z3896">
        <f>IF($B3896="","",IFERROR(VLOOKUP($B3896,'Plan HC for CCA'!$A:$B,2,0),""))</f>
        <v/>
      </c>
      <c r="AA3896">
        <f>IF(OR($B3896="",$Z3896=""),"",IF(N($M3896)&lt;$Z3896,"Delta","No Delta"))</f>
        <v/>
      </c>
      <c r="AB3896">
        <f>IF(OR($B3896="",$Z3896=""),"",MAX(0,$Z3896-N($M3896)))</f>
        <v/>
      </c>
      <c r="AC3896" s="46">
        <f>IF($B3896="","",IFERROR(INDEX('CCA Util %'!$H:$H,MATCH($B3896,'CCA Util %'!$E:$E,0)),""))</f>
        <v/>
      </c>
      <c r="AD3896">
        <f>IF($B3896="","",IFERROR(INDEX('CCA Util %'!$G:$G,MATCH($B3896,'CCA Util %'!$E:$E,0)),""))</f>
        <v/>
      </c>
      <c r="AE3896">
        <f>IF(OR($B3896="",$U3896=""),"",$U3896&amp;" &amp; "&amp;IF(OR($AD3896="",$AD3896=0),"Util NA",$AD3896&amp;" Util"))</f>
        <v/>
      </c>
    </row>
    <row r="3897" ht="15.75" customHeight="1" s="42">
      <c r="A3897" s="41" t="n"/>
      <c r="G3897" s="38" t="n"/>
      <c r="H3897" s="38" t="n"/>
      <c r="I3897" s="38" t="n"/>
      <c r="J3897" s="38" t="n"/>
      <c r="K3897" s="38" t="n"/>
      <c r="L3897" s="38" t="n"/>
      <c r="N3897" s="36">
        <f>IF($B3897="","",IF($C3897="SUPERSTORE","Superstore","DH"))</f>
        <v/>
      </c>
      <c r="O3897" s="36">
        <f>IF($B3897="","",IFERROR(VLOOKUP($B3897,Mapping!$A:$C,2,0),"Not Mapped"))</f>
        <v/>
      </c>
      <c r="P3897" s="36">
        <f>IF($B3897="","",IFERROR(VLOOKUP($B3897,Mapping!$A:$C,3,0),"Not Mapped"))</f>
        <v/>
      </c>
      <c r="Q3897" s="36">
        <f>IF($B3897="","",IFERROR(VLOOKUP($O3897,Leaders!$A:$B,2,0),"Not Mapped"))</f>
        <v/>
      </c>
      <c r="R3897" s="36">
        <f>IF($B3897="","",IF(COUNTIF(Exclusions!$A:$A,$B3897)&gt;0,"Yes","No"))</f>
        <v/>
      </c>
      <c r="S3897" s="38">
        <f>IF($B3897="","",MIN(1,DAY($A3897)/IF($N3897="Superstore",Settings!$B$5,Settings!$B$4)))</f>
        <v/>
      </c>
      <c r="T3897" s="38">
        <f>IF(OR($B3897="",$G3897="",$S3897=0),"",$G3897/$S3897)</f>
        <v/>
      </c>
      <c r="U3897" s="36">
        <f>IF($T3897="","",IF($T3897&lt;Settings!$B$8,"Critical",IF($T3897&lt;Settings!$B$9,"Semi Critical","Non Critical")))</f>
        <v/>
      </c>
      <c r="V3897" s="28" t="n"/>
      <c r="Z3897">
        <f>IF($B3897="","",IFERROR(VLOOKUP($B3897,'Plan HC for CCA'!$A:$B,2,0),""))</f>
        <v/>
      </c>
      <c r="AA3897">
        <f>IF(OR($B3897="",$Z3897=""),"",IF(N($M3897)&lt;$Z3897,"Delta","No Delta"))</f>
        <v/>
      </c>
      <c r="AB3897">
        <f>IF(OR($B3897="",$Z3897=""),"",MAX(0,$Z3897-N($M3897)))</f>
        <v/>
      </c>
      <c r="AC3897" s="46">
        <f>IF($B3897="","",IFERROR(INDEX('CCA Util %'!$H:$H,MATCH($B3897,'CCA Util %'!$E:$E,0)),""))</f>
        <v/>
      </c>
      <c r="AD3897">
        <f>IF($B3897="","",IFERROR(INDEX('CCA Util %'!$G:$G,MATCH($B3897,'CCA Util %'!$E:$E,0)),""))</f>
        <v/>
      </c>
      <c r="AE3897">
        <f>IF(OR($B3897="",$U3897=""),"",$U3897&amp;" &amp; "&amp;IF(OR($AD3897="",$AD3897=0),"Util NA",$AD3897&amp;" Util"))</f>
        <v/>
      </c>
    </row>
    <row r="3898" ht="15.75" customHeight="1" s="42">
      <c r="A3898" s="41" t="n"/>
      <c r="G3898" s="38" t="n"/>
      <c r="H3898" s="38" t="n"/>
      <c r="I3898" s="38" t="n"/>
      <c r="J3898" s="38" t="n"/>
      <c r="K3898" s="38" t="n"/>
      <c r="L3898" s="38" t="n"/>
      <c r="N3898" s="36">
        <f>IF($B3898="","",IF($C3898="SUPERSTORE","Superstore","DH"))</f>
        <v/>
      </c>
      <c r="O3898" s="36">
        <f>IF($B3898="","",IFERROR(VLOOKUP($B3898,Mapping!$A:$C,2,0),"Not Mapped"))</f>
        <v/>
      </c>
      <c r="P3898" s="36">
        <f>IF($B3898="","",IFERROR(VLOOKUP($B3898,Mapping!$A:$C,3,0),"Not Mapped"))</f>
        <v/>
      </c>
      <c r="Q3898" s="36">
        <f>IF($B3898="","",IFERROR(VLOOKUP($O3898,Leaders!$A:$B,2,0),"Not Mapped"))</f>
        <v/>
      </c>
      <c r="R3898" s="36">
        <f>IF($B3898="","",IF(COUNTIF(Exclusions!$A:$A,$B3898)&gt;0,"Yes","No"))</f>
        <v/>
      </c>
      <c r="S3898" s="38">
        <f>IF($B3898="","",MIN(1,DAY($A3898)/IF($N3898="Superstore",Settings!$B$5,Settings!$B$4)))</f>
        <v/>
      </c>
      <c r="T3898" s="38">
        <f>IF(OR($B3898="",$G3898="",$S3898=0),"",$G3898/$S3898)</f>
        <v/>
      </c>
      <c r="U3898" s="36">
        <f>IF($T3898="","",IF($T3898&lt;Settings!$B$8,"Critical",IF($T3898&lt;Settings!$B$9,"Semi Critical","Non Critical")))</f>
        <v/>
      </c>
      <c r="V3898" s="28" t="n"/>
      <c r="Z3898">
        <f>IF($B3898="","",IFERROR(VLOOKUP($B3898,'Plan HC for CCA'!$A:$B,2,0),""))</f>
        <v/>
      </c>
      <c r="AA3898">
        <f>IF(OR($B3898="",$Z3898=""),"",IF(N($M3898)&lt;$Z3898,"Delta","No Delta"))</f>
        <v/>
      </c>
      <c r="AB3898">
        <f>IF(OR($B3898="",$Z3898=""),"",MAX(0,$Z3898-N($M3898)))</f>
        <v/>
      </c>
      <c r="AC3898" s="46">
        <f>IF($B3898="","",IFERROR(INDEX('CCA Util %'!$H:$H,MATCH($B3898,'CCA Util %'!$E:$E,0)),""))</f>
        <v/>
      </c>
      <c r="AD3898">
        <f>IF($B3898="","",IFERROR(INDEX('CCA Util %'!$G:$G,MATCH($B3898,'CCA Util %'!$E:$E,0)),""))</f>
        <v/>
      </c>
      <c r="AE3898">
        <f>IF(OR($B3898="",$U3898=""),"",$U3898&amp;" &amp; "&amp;IF(OR($AD3898="",$AD3898=0),"Util NA",$AD3898&amp;" Util"))</f>
        <v/>
      </c>
    </row>
    <row r="3899" ht="15.75" customHeight="1" s="42">
      <c r="A3899" s="41" t="n"/>
      <c r="G3899" s="38" t="n"/>
      <c r="H3899" s="38" t="n"/>
      <c r="I3899" s="38" t="n"/>
      <c r="J3899" s="38" t="n"/>
      <c r="K3899" s="38" t="n"/>
      <c r="L3899" s="38" t="n"/>
      <c r="N3899" s="36">
        <f>IF($B3899="","",IF($C3899="SUPERSTORE","Superstore","DH"))</f>
        <v/>
      </c>
      <c r="O3899" s="36">
        <f>IF($B3899="","",IFERROR(VLOOKUP($B3899,Mapping!$A:$C,2,0),"Not Mapped"))</f>
        <v/>
      </c>
      <c r="P3899" s="36">
        <f>IF($B3899="","",IFERROR(VLOOKUP($B3899,Mapping!$A:$C,3,0),"Not Mapped"))</f>
        <v/>
      </c>
      <c r="Q3899" s="36">
        <f>IF($B3899="","",IFERROR(VLOOKUP($O3899,Leaders!$A:$B,2,0),"Not Mapped"))</f>
        <v/>
      </c>
      <c r="R3899" s="36">
        <f>IF($B3899="","",IF(COUNTIF(Exclusions!$A:$A,$B3899)&gt;0,"Yes","No"))</f>
        <v/>
      </c>
      <c r="S3899" s="38">
        <f>IF($B3899="","",MIN(1,DAY($A3899)/IF($N3899="Superstore",Settings!$B$5,Settings!$B$4)))</f>
        <v/>
      </c>
      <c r="T3899" s="38">
        <f>IF(OR($B3899="",$G3899="",$S3899=0),"",$G3899/$S3899)</f>
        <v/>
      </c>
      <c r="U3899" s="36">
        <f>IF($T3899="","",IF($T3899&lt;Settings!$B$8,"Critical",IF($T3899&lt;Settings!$B$9,"Semi Critical","Non Critical")))</f>
        <v/>
      </c>
      <c r="V3899" s="28" t="n"/>
      <c r="Z3899">
        <f>IF($B3899="","",IFERROR(VLOOKUP($B3899,'Plan HC for CCA'!$A:$B,2,0),""))</f>
        <v/>
      </c>
      <c r="AA3899">
        <f>IF(OR($B3899="",$Z3899=""),"",IF(N($M3899)&lt;$Z3899,"Delta","No Delta"))</f>
        <v/>
      </c>
      <c r="AB3899">
        <f>IF(OR($B3899="",$Z3899=""),"",MAX(0,$Z3899-N($M3899)))</f>
        <v/>
      </c>
      <c r="AC3899" s="46">
        <f>IF($B3899="","",IFERROR(INDEX('CCA Util %'!$H:$H,MATCH($B3899,'CCA Util %'!$E:$E,0)),""))</f>
        <v/>
      </c>
      <c r="AD3899">
        <f>IF($B3899="","",IFERROR(INDEX('CCA Util %'!$G:$G,MATCH($B3899,'CCA Util %'!$E:$E,0)),""))</f>
        <v/>
      </c>
      <c r="AE3899">
        <f>IF(OR($B3899="",$U3899=""),"",$U3899&amp;" &amp; "&amp;IF(OR($AD3899="",$AD3899=0),"Util NA",$AD3899&amp;" Util"))</f>
        <v/>
      </c>
    </row>
    <row r="3900" ht="15.75" customHeight="1" s="42">
      <c r="A3900" s="41" t="n"/>
      <c r="G3900" s="38" t="n"/>
      <c r="H3900" s="38" t="n"/>
      <c r="I3900" s="38" t="n"/>
      <c r="J3900" s="38" t="n"/>
      <c r="K3900" s="38" t="n"/>
      <c r="L3900" s="38" t="n"/>
      <c r="N3900" s="36">
        <f>IF($B3900="","",IF($C3900="SUPERSTORE","Superstore","DH"))</f>
        <v/>
      </c>
      <c r="O3900" s="36">
        <f>IF($B3900="","",IFERROR(VLOOKUP($B3900,Mapping!$A:$C,2,0),"Not Mapped"))</f>
        <v/>
      </c>
      <c r="P3900" s="36">
        <f>IF($B3900="","",IFERROR(VLOOKUP($B3900,Mapping!$A:$C,3,0),"Not Mapped"))</f>
        <v/>
      </c>
      <c r="Q3900" s="36">
        <f>IF($B3900="","",IFERROR(VLOOKUP($O3900,Leaders!$A:$B,2,0),"Not Mapped"))</f>
        <v/>
      </c>
      <c r="R3900" s="36">
        <f>IF($B3900="","",IF(COUNTIF(Exclusions!$A:$A,$B3900)&gt;0,"Yes","No"))</f>
        <v/>
      </c>
      <c r="S3900" s="38">
        <f>IF($B3900="","",MIN(1,DAY($A3900)/IF($N3900="Superstore",Settings!$B$5,Settings!$B$4)))</f>
        <v/>
      </c>
      <c r="T3900" s="38">
        <f>IF(OR($B3900="",$G3900="",$S3900=0),"",$G3900/$S3900)</f>
        <v/>
      </c>
      <c r="U3900" s="36">
        <f>IF($T3900="","",IF($T3900&lt;Settings!$B$8,"Critical",IF($T3900&lt;Settings!$B$9,"Semi Critical","Non Critical")))</f>
        <v/>
      </c>
      <c r="V3900" s="28" t="n"/>
      <c r="Z3900">
        <f>IF($B3900="","",IFERROR(VLOOKUP($B3900,'Plan HC for CCA'!$A:$B,2,0),""))</f>
        <v/>
      </c>
      <c r="AA3900">
        <f>IF(OR($B3900="",$Z3900=""),"",IF(N($M3900)&lt;$Z3900,"Delta","No Delta"))</f>
        <v/>
      </c>
      <c r="AB3900">
        <f>IF(OR($B3900="",$Z3900=""),"",MAX(0,$Z3900-N($M3900)))</f>
        <v/>
      </c>
      <c r="AC3900" s="46">
        <f>IF($B3900="","",IFERROR(INDEX('CCA Util %'!$H:$H,MATCH($B3900,'CCA Util %'!$E:$E,0)),""))</f>
        <v/>
      </c>
      <c r="AD3900">
        <f>IF($B3900="","",IFERROR(INDEX('CCA Util %'!$G:$G,MATCH($B3900,'CCA Util %'!$E:$E,0)),""))</f>
        <v/>
      </c>
      <c r="AE3900">
        <f>IF(OR($B3900="",$U3900=""),"",$U3900&amp;" &amp; "&amp;IF(OR($AD3900="",$AD3900=0),"Util NA",$AD3900&amp;" Util"))</f>
        <v/>
      </c>
    </row>
    <row r="3901" ht="15.75" customHeight="1" s="42">
      <c r="A3901" s="41" t="n"/>
      <c r="G3901" s="38" t="n"/>
      <c r="H3901" s="38" t="n"/>
      <c r="I3901" s="38" t="n"/>
      <c r="J3901" s="38" t="n"/>
      <c r="K3901" s="38" t="n"/>
      <c r="L3901" s="38" t="n"/>
      <c r="N3901" s="36">
        <f>IF($B3901="","",IF($C3901="SUPERSTORE","Superstore","DH"))</f>
        <v/>
      </c>
      <c r="O3901" s="36">
        <f>IF($B3901="","",IFERROR(VLOOKUP($B3901,Mapping!$A:$C,2,0),"Not Mapped"))</f>
        <v/>
      </c>
      <c r="P3901" s="36">
        <f>IF($B3901="","",IFERROR(VLOOKUP($B3901,Mapping!$A:$C,3,0),"Not Mapped"))</f>
        <v/>
      </c>
      <c r="Q3901" s="36">
        <f>IF($B3901="","",IFERROR(VLOOKUP($O3901,Leaders!$A:$B,2,0),"Not Mapped"))</f>
        <v/>
      </c>
      <c r="R3901" s="36">
        <f>IF($B3901="","",IF(COUNTIF(Exclusions!$A:$A,$B3901)&gt;0,"Yes","No"))</f>
        <v/>
      </c>
      <c r="S3901" s="38">
        <f>IF($B3901="","",MIN(1,DAY($A3901)/IF($N3901="Superstore",Settings!$B$5,Settings!$B$4)))</f>
        <v/>
      </c>
      <c r="T3901" s="38">
        <f>IF(OR($B3901="",$G3901="",$S3901=0),"",$G3901/$S3901)</f>
        <v/>
      </c>
      <c r="U3901" s="36">
        <f>IF($T3901="","",IF($T3901&lt;Settings!$B$8,"Critical",IF($T3901&lt;Settings!$B$9,"Semi Critical","Non Critical")))</f>
        <v/>
      </c>
      <c r="V3901" s="28" t="n"/>
      <c r="Z3901">
        <f>IF($B3901="","",IFERROR(VLOOKUP($B3901,'Plan HC for CCA'!$A:$B,2,0),""))</f>
        <v/>
      </c>
      <c r="AA3901">
        <f>IF(OR($B3901="",$Z3901=""),"",IF(N($M3901)&lt;$Z3901,"Delta","No Delta"))</f>
        <v/>
      </c>
      <c r="AB3901">
        <f>IF(OR($B3901="",$Z3901=""),"",MAX(0,$Z3901-N($M3901)))</f>
        <v/>
      </c>
      <c r="AC3901" s="46">
        <f>IF($B3901="","",IFERROR(INDEX('CCA Util %'!$H:$H,MATCH($B3901,'CCA Util %'!$E:$E,0)),""))</f>
        <v/>
      </c>
      <c r="AD3901">
        <f>IF($B3901="","",IFERROR(INDEX('CCA Util %'!$G:$G,MATCH($B3901,'CCA Util %'!$E:$E,0)),""))</f>
        <v/>
      </c>
      <c r="AE3901">
        <f>IF(OR($B3901="",$U3901=""),"",$U3901&amp;" &amp; "&amp;IF(OR($AD3901="",$AD3901=0),"Util NA",$AD3901&amp;" Util"))</f>
        <v/>
      </c>
    </row>
    <row r="3902" ht="15.75" customHeight="1" s="42">
      <c r="A3902" s="41" t="n"/>
      <c r="G3902" s="38" t="n"/>
      <c r="H3902" s="38" t="n"/>
      <c r="I3902" s="38" t="n"/>
      <c r="J3902" s="38" t="n"/>
      <c r="K3902" s="38" t="n"/>
      <c r="L3902" s="38" t="n"/>
      <c r="N3902" s="36">
        <f>IF($B3902="","",IF($C3902="SUPERSTORE","Superstore","DH"))</f>
        <v/>
      </c>
      <c r="O3902" s="36">
        <f>IF($B3902="","",IFERROR(VLOOKUP($B3902,Mapping!$A:$C,2,0),"Not Mapped"))</f>
        <v/>
      </c>
      <c r="P3902" s="36">
        <f>IF($B3902="","",IFERROR(VLOOKUP($B3902,Mapping!$A:$C,3,0),"Not Mapped"))</f>
        <v/>
      </c>
      <c r="Q3902" s="36">
        <f>IF($B3902="","",IFERROR(VLOOKUP($O3902,Leaders!$A:$B,2,0),"Not Mapped"))</f>
        <v/>
      </c>
      <c r="R3902" s="36">
        <f>IF($B3902="","",IF(COUNTIF(Exclusions!$A:$A,$B3902)&gt;0,"Yes","No"))</f>
        <v/>
      </c>
      <c r="S3902" s="38">
        <f>IF($B3902="","",MIN(1,DAY($A3902)/IF($N3902="Superstore",Settings!$B$5,Settings!$B$4)))</f>
        <v/>
      </c>
      <c r="T3902" s="38">
        <f>IF(OR($B3902="",$G3902="",$S3902=0),"",$G3902/$S3902)</f>
        <v/>
      </c>
      <c r="U3902" s="36">
        <f>IF($T3902="","",IF($T3902&lt;Settings!$B$8,"Critical",IF($T3902&lt;Settings!$B$9,"Semi Critical","Non Critical")))</f>
        <v/>
      </c>
      <c r="V3902" s="28" t="n"/>
      <c r="Z3902">
        <f>IF($B3902="","",IFERROR(VLOOKUP($B3902,'Plan HC for CCA'!$A:$B,2,0),""))</f>
        <v/>
      </c>
      <c r="AA3902">
        <f>IF(OR($B3902="",$Z3902=""),"",IF(N($M3902)&lt;$Z3902,"Delta","No Delta"))</f>
        <v/>
      </c>
      <c r="AB3902">
        <f>IF(OR($B3902="",$Z3902=""),"",MAX(0,$Z3902-N($M3902)))</f>
        <v/>
      </c>
      <c r="AC3902" s="46">
        <f>IF($B3902="","",IFERROR(INDEX('CCA Util %'!$H:$H,MATCH($B3902,'CCA Util %'!$E:$E,0)),""))</f>
        <v/>
      </c>
      <c r="AD3902">
        <f>IF($B3902="","",IFERROR(INDEX('CCA Util %'!$G:$G,MATCH($B3902,'CCA Util %'!$E:$E,0)),""))</f>
        <v/>
      </c>
      <c r="AE3902">
        <f>IF(OR($B3902="",$U3902=""),"",$U3902&amp;" &amp; "&amp;IF(OR($AD3902="",$AD3902=0),"Util NA",$AD3902&amp;" Util"))</f>
        <v/>
      </c>
    </row>
    <row r="3903" ht="15.75" customHeight="1" s="42">
      <c r="A3903" s="41" t="n"/>
      <c r="G3903" s="38" t="n"/>
      <c r="H3903" s="38" t="n"/>
      <c r="I3903" s="38" t="n"/>
      <c r="J3903" s="38" t="n"/>
      <c r="K3903" s="38" t="n"/>
      <c r="L3903" s="38" t="n"/>
      <c r="N3903" s="36">
        <f>IF($B3903="","",IF($C3903="SUPERSTORE","Superstore","DH"))</f>
        <v/>
      </c>
      <c r="O3903" s="36">
        <f>IF($B3903="","",IFERROR(VLOOKUP($B3903,Mapping!$A:$C,2,0),"Not Mapped"))</f>
        <v/>
      </c>
      <c r="P3903" s="36">
        <f>IF($B3903="","",IFERROR(VLOOKUP($B3903,Mapping!$A:$C,3,0),"Not Mapped"))</f>
        <v/>
      </c>
      <c r="Q3903" s="36">
        <f>IF($B3903="","",IFERROR(VLOOKUP($O3903,Leaders!$A:$B,2,0),"Not Mapped"))</f>
        <v/>
      </c>
      <c r="R3903" s="36">
        <f>IF($B3903="","",IF(COUNTIF(Exclusions!$A:$A,$B3903)&gt;0,"Yes","No"))</f>
        <v/>
      </c>
      <c r="S3903" s="38">
        <f>IF($B3903="","",MIN(1,DAY($A3903)/IF($N3903="Superstore",Settings!$B$5,Settings!$B$4)))</f>
        <v/>
      </c>
      <c r="T3903" s="38">
        <f>IF(OR($B3903="",$G3903="",$S3903=0),"",$G3903/$S3903)</f>
        <v/>
      </c>
      <c r="U3903" s="36">
        <f>IF($T3903="","",IF($T3903&lt;Settings!$B$8,"Critical",IF($T3903&lt;Settings!$B$9,"Semi Critical","Non Critical")))</f>
        <v/>
      </c>
      <c r="V3903" s="28" t="n"/>
      <c r="Z3903">
        <f>IF($B3903="","",IFERROR(VLOOKUP($B3903,'Plan HC for CCA'!$A:$B,2,0),""))</f>
        <v/>
      </c>
      <c r="AA3903">
        <f>IF(OR($B3903="",$Z3903=""),"",IF(N($M3903)&lt;$Z3903,"Delta","No Delta"))</f>
        <v/>
      </c>
      <c r="AB3903">
        <f>IF(OR($B3903="",$Z3903=""),"",MAX(0,$Z3903-N($M3903)))</f>
        <v/>
      </c>
      <c r="AC3903" s="46">
        <f>IF($B3903="","",IFERROR(INDEX('CCA Util %'!$H:$H,MATCH($B3903,'CCA Util %'!$E:$E,0)),""))</f>
        <v/>
      </c>
      <c r="AD3903">
        <f>IF($B3903="","",IFERROR(INDEX('CCA Util %'!$G:$G,MATCH($B3903,'CCA Util %'!$E:$E,0)),""))</f>
        <v/>
      </c>
      <c r="AE3903">
        <f>IF(OR($B3903="",$U3903=""),"",$U3903&amp;" &amp; "&amp;IF(OR($AD3903="",$AD3903=0),"Util NA",$AD3903&amp;" Util"))</f>
        <v/>
      </c>
    </row>
    <row r="3904" ht="15.75" customHeight="1" s="42">
      <c r="A3904" s="41" t="n"/>
      <c r="G3904" s="38" t="n"/>
      <c r="H3904" s="38" t="n"/>
      <c r="I3904" s="38" t="n"/>
      <c r="J3904" s="38" t="n"/>
      <c r="K3904" s="38" t="n"/>
      <c r="L3904" s="38" t="n"/>
      <c r="N3904" s="36">
        <f>IF($B3904="","",IF($C3904="SUPERSTORE","Superstore","DH"))</f>
        <v/>
      </c>
      <c r="O3904" s="36">
        <f>IF($B3904="","",IFERROR(VLOOKUP($B3904,Mapping!$A:$C,2,0),"Not Mapped"))</f>
        <v/>
      </c>
      <c r="P3904" s="36">
        <f>IF($B3904="","",IFERROR(VLOOKUP($B3904,Mapping!$A:$C,3,0),"Not Mapped"))</f>
        <v/>
      </c>
      <c r="Q3904" s="36">
        <f>IF($B3904="","",IFERROR(VLOOKUP($O3904,Leaders!$A:$B,2,0),"Not Mapped"))</f>
        <v/>
      </c>
      <c r="R3904" s="36">
        <f>IF($B3904="","",IF(COUNTIF(Exclusions!$A:$A,$B3904)&gt;0,"Yes","No"))</f>
        <v/>
      </c>
      <c r="S3904" s="38">
        <f>IF($B3904="","",MIN(1,DAY($A3904)/IF($N3904="Superstore",Settings!$B$5,Settings!$B$4)))</f>
        <v/>
      </c>
      <c r="T3904" s="38">
        <f>IF(OR($B3904="",$G3904="",$S3904=0),"",$G3904/$S3904)</f>
        <v/>
      </c>
      <c r="U3904" s="36">
        <f>IF($T3904="","",IF($T3904&lt;Settings!$B$8,"Critical",IF($T3904&lt;Settings!$B$9,"Semi Critical","Non Critical")))</f>
        <v/>
      </c>
      <c r="V3904" s="28" t="n"/>
      <c r="Z3904">
        <f>IF($B3904="","",IFERROR(VLOOKUP($B3904,'Plan HC for CCA'!$A:$B,2,0),""))</f>
        <v/>
      </c>
      <c r="AA3904">
        <f>IF(OR($B3904="",$Z3904=""),"",IF(N($M3904)&lt;$Z3904,"Delta","No Delta"))</f>
        <v/>
      </c>
      <c r="AB3904">
        <f>IF(OR($B3904="",$Z3904=""),"",MAX(0,$Z3904-N($M3904)))</f>
        <v/>
      </c>
      <c r="AC3904" s="46">
        <f>IF($B3904="","",IFERROR(INDEX('CCA Util %'!$H:$H,MATCH($B3904,'CCA Util %'!$E:$E,0)),""))</f>
        <v/>
      </c>
      <c r="AD3904">
        <f>IF($B3904="","",IFERROR(INDEX('CCA Util %'!$G:$G,MATCH($B3904,'CCA Util %'!$E:$E,0)),""))</f>
        <v/>
      </c>
      <c r="AE3904">
        <f>IF(OR($B3904="",$U3904=""),"",$U3904&amp;" &amp; "&amp;IF(OR($AD3904="",$AD3904=0),"Util NA",$AD3904&amp;" Util"))</f>
        <v/>
      </c>
    </row>
    <row r="3905" ht="15.75" customHeight="1" s="42">
      <c r="A3905" s="41" t="n"/>
      <c r="G3905" s="38" t="n"/>
      <c r="H3905" s="38" t="n"/>
      <c r="I3905" s="38" t="n"/>
      <c r="J3905" s="38" t="n"/>
      <c r="K3905" s="38" t="n"/>
      <c r="L3905" s="38" t="n"/>
      <c r="N3905" s="36">
        <f>IF($B3905="","",IF($C3905="SUPERSTORE","Superstore","DH"))</f>
        <v/>
      </c>
      <c r="O3905" s="36">
        <f>IF($B3905="","",IFERROR(VLOOKUP($B3905,Mapping!$A:$C,2,0),"Not Mapped"))</f>
        <v/>
      </c>
      <c r="P3905" s="36">
        <f>IF($B3905="","",IFERROR(VLOOKUP($B3905,Mapping!$A:$C,3,0),"Not Mapped"))</f>
        <v/>
      </c>
      <c r="Q3905" s="36">
        <f>IF($B3905="","",IFERROR(VLOOKUP($O3905,Leaders!$A:$B,2,0),"Not Mapped"))</f>
        <v/>
      </c>
      <c r="R3905" s="36">
        <f>IF($B3905="","",IF(COUNTIF(Exclusions!$A:$A,$B3905)&gt;0,"Yes","No"))</f>
        <v/>
      </c>
      <c r="S3905" s="38">
        <f>IF($B3905="","",MIN(1,DAY($A3905)/IF($N3905="Superstore",Settings!$B$5,Settings!$B$4)))</f>
        <v/>
      </c>
      <c r="T3905" s="38">
        <f>IF(OR($B3905="",$G3905="",$S3905=0),"",$G3905/$S3905)</f>
        <v/>
      </c>
      <c r="U3905" s="36">
        <f>IF($T3905="","",IF($T3905&lt;Settings!$B$8,"Critical",IF($T3905&lt;Settings!$B$9,"Semi Critical","Non Critical")))</f>
        <v/>
      </c>
      <c r="V3905" s="28" t="n"/>
      <c r="Z3905">
        <f>IF($B3905="","",IFERROR(VLOOKUP($B3905,'Plan HC for CCA'!$A:$B,2,0),""))</f>
        <v/>
      </c>
      <c r="AA3905">
        <f>IF(OR($B3905="",$Z3905=""),"",IF(N($M3905)&lt;$Z3905,"Delta","No Delta"))</f>
        <v/>
      </c>
      <c r="AB3905">
        <f>IF(OR($B3905="",$Z3905=""),"",MAX(0,$Z3905-N($M3905)))</f>
        <v/>
      </c>
      <c r="AC3905" s="46">
        <f>IF($B3905="","",IFERROR(INDEX('CCA Util %'!$H:$H,MATCH($B3905,'CCA Util %'!$E:$E,0)),""))</f>
        <v/>
      </c>
      <c r="AD3905">
        <f>IF($B3905="","",IFERROR(INDEX('CCA Util %'!$G:$G,MATCH($B3905,'CCA Util %'!$E:$E,0)),""))</f>
        <v/>
      </c>
      <c r="AE3905">
        <f>IF(OR($B3905="",$U3905=""),"",$U3905&amp;" &amp; "&amp;IF(OR($AD3905="",$AD3905=0),"Util NA",$AD3905&amp;" Util"))</f>
        <v/>
      </c>
    </row>
    <row r="3906" ht="15.75" customHeight="1" s="42">
      <c r="A3906" s="41" t="n"/>
      <c r="G3906" s="38" t="n"/>
      <c r="H3906" s="38" t="n"/>
      <c r="I3906" s="38" t="n"/>
      <c r="J3906" s="38" t="n"/>
      <c r="K3906" s="38" t="n"/>
      <c r="L3906" s="38" t="n"/>
      <c r="N3906" s="36">
        <f>IF($B3906="","",IF($C3906="SUPERSTORE","Superstore","DH"))</f>
        <v/>
      </c>
      <c r="O3906" s="36">
        <f>IF($B3906="","",IFERROR(VLOOKUP($B3906,Mapping!$A:$C,2,0),"Not Mapped"))</f>
        <v/>
      </c>
      <c r="P3906" s="36">
        <f>IF($B3906="","",IFERROR(VLOOKUP($B3906,Mapping!$A:$C,3,0),"Not Mapped"))</f>
        <v/>
      </c>
      <c r="Q3906" s="36">
        <f>IF($B3906="","",IFERROR(VLOOKUP($O3906,Leaders!$A:$B,2,0),"Not Mapped"))</f>
        <v/>
      </c>
      <c r="R3906" s="36">
        <f>IF($B3906="","",IF(COUNTIF(Exclusions!$A:$A,$B3906)&gt;0,"Yes","No"))</f>
        <v/>
      </c>
      <c r="S3906" s="38">
        <f>IF($B3906="","",MIN(1,DAY($A3906)/IF($N3906="Superstore",Settings!$B$5,Settings!$B$4)))</f>
        <v/>
      </c>
      <c r="T3906" s="38">
        <f>IF(OR($B3906="",$G3906="",$S3906=0),"",$G3906/$S3906)</f>
        <v/>
      </c>
      <c r="U3906" s="36">
        <f>IF($T3906="","",IF($T3906&lt;Settings!$B$8,"Critical",IF($T3906&lt;Settings!$B$9,"Semi Critical","Non Critical")))</f>
        <v/>
      </c>
      <c r="V3906" s="28" t="n"/>
      <c r="Z3906">
        <f>IF($B3906="","",IFERROR(VLOOKUP($B3906,'Plan HC for CCA'!$A:$B,2,0),""))</f>
        <v/>
      </c>
      <c r="AA3906">
        <f>IF(OR($B3906="",$Z3906=""),"",IF(N($M3906)&lt;$Z3906,"Delta","No Delta"))</f>
        <v/>
      </c>
      <c r="AB3906">
        <f>IF(OR($B3906="",$Z3906=""),"",MAX(0,$Z3906-N($M3906)))</f>
        <v/>
      </c>
      <c r="AC3906" s="46">
        <f>IF($B3906="","",IFERROR(INDEX('CCA Util %'!$H:$H,MATCH($B3906,'CCA Util %'!$E:$E,0)),""))</f>
        <v/>
      </c>
      <c r="AD3906">
        <f>IF($B3906="","",IFERROR(INDEX('CCA Util %'!$G:$G,MATCH($B3906,'CCA Util %'!$E:$E,0)),""))</f>
        <v/>
      </c>
      <c r="AE3906">
        <f>IF(OR($B3906="",$U3906=""),"",$U3906&amp;" &amp; "&amp;IF(OR($AD3906="",$AD3906=0),"Util NA",$AD3906&amp;" Util"))</f>
        <v/>
      </c>
    </row>
    <row r="3907" ht="15.75" customHeight="1" s="42">
      <c r="A3907" s="41" t="n"/>
      <c r="G3907" s="38" t="n"/>
      <c r="H3907" s="38" t="n"/>
      <c r="I3907" s="38" t="n"/>
      <c r="J3907" s="38" t="n"/>
      <c r="K3907" s="38" t="n"/>
      <c r="L3907" s="38" t="n"/>
      <c r="N3907" s="36">
        <f>IF($B3907="","",IF($C3907="SUPERSTORE","Superstore","DH"))</f>
        <v/>
      </c>
      <c r="O3907" s="36">
        <f>IF($B3907="","",IFERROR(VLOOKUP($B3907,Mapping!$A:$C,2,0),"Not Mapped"))</f>
        <v/>
      </c>
      <c r="P3907" s="36">
        <f>IF($B3907="","",IFERROR(VLOOKUP($B3907,Mapping!$A:$C,3,0),"Not Mapped"))</f>
        <v/>
      </c>
      <c r="Q3907" s="36">
        <f>IF($B3907="","",IFERROR(VLOOKUP($O3907,Leaders!$A:$B,2,0),"Not Mapped"))</f>
        <v/>
      </c>
      <c r="R3907" s="36">
        <f>IF($B3907="","",IF(COUNTIF(Exclusions!$A:$A,$B3907)&gt;0,"Yes","No"))</f>
        <v/>
      </c>
      <c r="S3907" s="38">
        <f>IF($B3907="","",MIN(1,DAY($A3907)/IF($N3907="Superstore",Settings!$B$5,Settings!$B$4)))</f>
        <v/>
      </c>
      <c r="T3907" s="38">
        <f>IF(OR($B3907="",$G3907="",$S3907=0),"",$G3907/$S3907)</f>
        <v/>
      </c>
      <c r="U3907" s="36">
        <f>IF($T3907="","",IF($T3907&lt;Settings!$B$8,"Critical",IF($T3907&lt;Settings!$B$9,"Semi Critical","Non Critical")))</f>
        <v/>
      </c>
      <c r="V3907" s="28" t="n"/>
      <c r="Z3907">
        <f>IF($B3907="","",IFERROR(VLOOKUP($B3907,'Plan HC for CCA'!$A:$B,2,0),""))</f>
        <v/>
      </c>
      <c r="AA3907">
        <f>IF(OR($B3907="",$Z3907=""),"",IF(N($M3907)&lt;$Z3907,"Delta","No Delta"))</f>
        <v/>
      </c>
      <c r="AB3907">
        <f>IF(OR($B3907="",$Z3907=""),"",MAX(0,$Z3907-N($M3907)))</f>
        <v/>
      </c>
      <c r="AC3907" s="46">
        <f>IF($B3907="","",IFERROR(INDEX('CCA Util %'!$H:$H,MATCH($B3907,'CCA Util %'!$E:$E,0)),""))</f>
        <v/>
      </c>
      <c r="AD3907">
        <f>IF($B3907="","",IFERROR(INDEX('CCA Util %'!$G:$G,MATCH($B3907,'CCA Util %'!$E:$E,0)),""))</f>
        <v/>
      </c>
      <c r="AE3907">
        <f>IF(OR($B3907="",$U3907=""),"",$U3907&amp;" &amp; "&amp;IF(OR($AD3907="",$AD3907=0),"Util NA",$AD3907&amp;" Util"))</f>
        <v/>
      </c>
    </row>
    <row r="3908" ht="15.75" customHeight="1" s="42">
      <c r="A3908" s="41" t="n"/>
      <c r="G3908" s="38" t="n"/>
      <c r="H3908" s="38" t="n"/>
      <c r="I3908" s="38" t="n"/>
      <c r="J3908" s="38" t="n"/>
      <c r="K3908" s="38" t="n"/>
      <c r="L3908" s="38" t="n"/>
      <c r="N3908" s="36">
        <f>IF($B3908="","",IF($C3908="SUPERSTORE","Superstore","DH"))</f>
        <v/>
      </c>
      <c r="O3908" s="36">
        <f>IF($B3908="","",IFERROR(VLOOKUP($B3908,Mapping!$A:$C,2,0),"Not Mapped"))</f>
        <v/>
      </c>
      <c r="P3908" s="36">
        <f>IF($B3908="","",IFERROR(VLOOKUP($B3908,Mapping!$A:$C,3,0),"Not Mapped"))</f>
        <v/>
      </c>
      <c r="Q3908" s="36">
        <f>IF($B3908="","",IFERROR(VLOOKUP($O3908,Leaders!$A:$B,2,0),"Not Mapped"))</f>
        <v/>
      </c>
      <c r="R3908" s="36">
        <f>IF($B3908="","",IF(COUNTIF(Exclusions!$A:$A,$B3908)&gt;0,"Yes","No"))</f>
        <v/>
      </c>
      <c r="S3908" s="38">
        <f>IF($B3908="","",MIN(1,DAY($A3908)/IF($N3908="Superstore",Settings!$B$5,Settings!$B$4)))</f>
        <v/>
      </c>
      <c r="T3908" s="38">
        <f>IF(OR($B3908="",$G3908="",$S3908=0),"",$G3908/$S3908)</f>
        <v/>
      </c>
      <c r="U3908" s="36">
        <f>IF($T3908="","",IF($T3908&lt;Settings!$B$8,"Critical",IF($T3908&lt;Settings!$B$9,"Semi Critical","Non Critical")))</f>
        <v/>
      </c>
      <c r="V3908" s="28" t="n"/>
      <c r="Z3908">
        <f>IF($B3908="","",IFERROR(VLOOKUP($B3908,'Plan HC for CCA'!$A:$B,2,0),""))</f>
        <v/>
      </c>
      <c r="AA3908">
        <f>IF(OR($B3908="",$Z3908=""),"",IF(N($M3908)&lt;$Z3908,"Delta","No Delta"))</f>
        <v/>
      </c>
      <c r="AB3908">
        <f>IF(OR($B3908="",$Z3908=""),"",MAX(0,$Z3908-N($M3908)))</f>
        <v/>
      </c>
      <c r="AC3908" s="46">
        <f>IF($B3908="","",IFERROR(INDEX('CCA Util %'!$H:$H,MATCH($B3908,'CCA Util %'!$E:$E,0)),""))</f>
        <v/>
      </c>
      <c r="AD3908">
        <f>IF($B3908="","",IFERROR(INDEX('CCA Util %'!$G:$G,MATCH($B3908,'CCA Util %'!$E:$E,0)),""))</f>
        <v/>
      </c>
      <c r="AE3908">
        <f>IF(OR($B3908="",$U3908=""),"",$U3908&amp;" &amp; "&amp;IF(OR($AD3908="",$AD3908=0),"Util NA",$AD3908&amp;" Util"))</f>
        <v/>
      </c>
    </row>
    <row r="3909" ht="15.75" customHeight="1" s="42">
      <c r="A3909" s="41" t="n"/>
      <c r="G3909" s="38" t="n"/>
      <c r="H3909" s="38" t="n"/>
      <c r="I3909" s="38" t="n"/>
      <c r="J3909" s="38" t="n"/>
      <c r="K3909" s="38" t="n"/>
      <c r="L3909" s="38" t="n"/>
      <c r="N3909" s="36">
        <f>IF($B3909="","",IF($C3909="SUPERSTORE","Superstore","DH"))</f>
        <v/>
      </c>
      <c r="O3909" s="36">
        <f>IF($B3909="","",IFERROR(VLOOKUP($B3909,Mapping!$A:$C,2,0),"Not Mapped"))</f>
        <v/>
      </c>
      <c r="P3909" s="36">
        <f>IF($B3909="","",IFERROR(VLOOKUP($B3909,Mapping!$A:$C,3,0),"Not Mapped"))</f>
        <v/>
      </c>
      <c r="Q3909" s="36">
        <f>IF($B3909="","",IFERROR(VLOOKUP($O3909,Leaders!$A:$B,2,0),"Not Mapped"))</f>
        <v/>
      </c>
      <c r="R3909" s="36">
        <f>IF($B3909="","",IF(COUNTIF(Exclusions!$A:$A,$B3909)&gt;0,"Yes","No"))</f>
        <v/>
      </c>
      <c r="S3909" s="38">
        <f>IF($B3909="","",MIN(1,DAY($A3909)/IF($N3909="Superstore",Settings!$B$5,Settings!$B$4)))</f>
        <v/>
      </c>
      <c r="T3909" s="38">
        <f>IF(OR($B3909="",$G3909="",$S3909=0),"",$G3909/$S3909)</f>
        <v/>
      </c>
      <c r="U3909" s="36">
        <f>IF($T3909="","",IF($T3909&lt;Settings!$B$8,"Critical",IF($T3909&lt;Settings!$B$9,"Semi Critical","Non Critical")))</f>
        <v/>
      </c>
      <c r="V3909" s="28" t="n"/>
      <c r="Z3909">
        <f>IF($B3909="","",IFERROR(VLOOKUP($B3909,'Plan HC for CCA'!$A:$B,2,0),""))</f>
        <v/>
      </c>
      <c r="AA3909">
        <f>IF(OR($B3909="",$Z3909=""),"",IF(N($M3909)&lt;$Z3909,"Delta","No Delta"))</f>
        <v/>
      </c>
      <c r="AB3909">
        <f>IF(OR($B3909="",$Z3909=""),"",MAX(0,$Z3909-N($M3909)))</f>
        <v/>
      </c>
      <c r="AC3909" s="46">
        <f>IF($B3909="","",IFERROR(INDEX('CCA Util %'!$H:$H,MATCH($B3909,'CCA Util %'!$E:$E,0)),""))</f>
        <v/>
      </c>
      <c r="AD3909">
        <f>IF($B3909="","",IFERROR(INDEX('CCA Util %'!$G:$G,MATCH($B3909,'CCA Util %'!$E:$E,0)),""))</f>
        <v/>
      </c>
      <c r="AE3909">
        <f>IF(OR($B3909="",$U3909=""),"",$U3909&amp;" &amp; "&amp;IF(OR($AD3909="",$AD3909=0),"Util NA",$AD3909&amp;" Util"))</f>
        <v/>
      </c>
    </row>
    <row r="3910" ht="15.75" customHeight="1" s="42">
      <c r="A3910" s="41" t="n"/>
      <c r="G3910" s="38" t="n"/>
      <c r="H3910" s="38" t="n"/>
      <c r="I3910" s="38" t="n"/>
      <c r="J3910" s="38" t="n"/>
      <c r="K3910" s="38" t="n"/>
      <c r="L3910" s="38" t="n"/>
      <c r="N3910" s="36">
        <f>IF($B3910="","",IF($C3910="SUPERSTORE","Superstore","DH"))</f>
        <v/>
      </c>
      <c r="O3910" s="36">
        <f>IF($B3910="","",IFERROR(VLOOKUP($B3910,Mapping!$A:$C,2,0),"Not Mapped"))</f>
        <v/>
      </c>
      <c r="P3910" s="36">
        <f>IF($B3910="","",IFERROR(VLOOKUP($B3910,Mapping!$A:$C,3,0),"Not Mapped"))</f>
        <v/>
      </c>
      <c r="Q3910" s="36">
        <f>IF($B3910="","",IFERROR(VLOOKUP($O3910,Leaders!$A:$B,2,0),"Not Mapped"))</f>
        <v/>
      </c>
      <c r="R3910" s="36">
        <f>IF($B3910="","",IF(COUNTIF(Exclusions!$A:$A,$B3910)&gt;0,"Yes","No"))</f>
        <v/>
      </c>
      <c r="S3910" s="38">
        <f>IF($B3910="","",MIN(1,DAY($A3910)/IF($N3910="Superstore",Settings!$B$5,Settings!$B$4)))</f>
        <v/>
      </c>
      <c r="T3910" s="38">
        <f>IF(OR($B3910="",$G3910="",$S3910=0),"",$G3910/$S3910)</f>
        <v/>
      </c>
      <c r="U3910" s="36">
        <f>IF($T3910="","",IF($T3910&lt;Settings!$B$8,"Critical",IF($T3910&lt;Settings!$B$9,"Semi Critical","Non Critical")))</f>
        <v/>
      </c>
      <c r="V3910" s="28" t="n"/>
      <c r="Z3910">
        <f>IF($B3910="","",IFERROR(VLOOKUP($B3910,'Plan HC for CCA'!$A:$B,2,0),""))</f>
        <v/>
      </c>
      <c r="AA3910">
        <f>IF(OR($B3910="",$Z3910=""),"",IF(N($M3910)&lt;$Z3910,"Delta","No Delta"))</f>
        <v/>
      </c>
      <c r="AB3910">
        <f>IF(OR($B3910="",$Z3910=""),"",MAX(0,$Z3910-N($M3910)))</f>
        <v/>
      </c>
      <c r="AC3910" s="46">
        <f>IF($B3910="","",IFERROR(INDEX('CCA Util %'!$H:$H,MATCH($B3910,'CCA Util %'!$E:$E,0)),""))</f>
        <v/>
      </c>
      <c r="AD3910">
        <f>IF($B3910="","",IFERROR(INDEX('CCA Util %'!$G:$G,MATCH($B3910,'CCA Util %'!$E:$E,0)),""))</f>
        <v/>
      </c>
      <c r="AE3910">
        <f>IF(OR($B3910="",$U3910=""),"",$U3910&amp;" &amp; "&amp;IF(OR($AD3910="",$AD3910=0),"Util NA",$AD3910&amp;" Util"))</f>
        <v/>
      </c>
    </row>
    <row r="3911" ht="15.75" customHeight="1" s="42">
      <c r="A3911" s="41" t="n"/>
      <c r="G3911" s="38" t="n"/>
      <c r="H3911" s="38" t="n"/>
      <c r="I3911" s="38" t="n"/>
      <c r="J3911" s="38" t="n"/>
      <c r="K3911" s="38" t="n"/>
      <c r="L3911" s="38" t="n"/>
      <c r="N3911" s="36">
        <f>IF($B3911="","",IF($C3911="SUPERSTORE","Superstore","DH"))</f>
        <v/>
      </c>
      <c r="O3911" s="36">
        <f>IF($B3911="","",IFERROR(VLOOKUP($B3911,Mapping!$A:$C,2,0),"Not Mapped"))</f>
        <v/>
      </c>
      <c r="P3911" s="36">
        <f>IF($B3911="","",IFERROR(VLOOKUP($B3911,Mapping!$A:$C,3,0),"Not Mapped"))</f>
        <v/>
      </c>
      <c r="Q3911" s="36">
        <f>IF($B3911="","",IFERROR(VLOOKUP($O3911,Leaders!$A:$B,2,0),"Not Mapped"))</f>
        <v/>
      </c>
      <c r="R3911" s="36">
        <f>IF($B3911="","",IF(COUNTIF(Exclusions!$A:$A,$B3911)&gt;0,"Yes","No"))</f>
        <v/>
      </c>
      <c r="S3911" s="38">
        <f>IF($B3911="","",MIN(1,DAY($A3911)/IF($N3911="Superstore",Settings!$B$5,Settings!$B$4)))</f>
        <v/>
      </c>
      <c r="T3911" s="38">
        <f>IF(OR($B3911="",$G3911="",$S3911=0),"",$G3911/$S3911)</f>
        <v/>
      </c>
      <c r="U3911" s="36">
        <f>IF($T3911="","",IF($T3911&lt;Settings!$B$8,"Critical",IF($T3911&lt;Settings!$B$9,"Semi Critical","Non Critical")))</f>
        <v/>
      </c>
      <c r="V3911" s="28" t="n"/>
      <c r="Z3911">
        <f>IF($B3911="","",IFERROR(VLOOKUP($B3911,'Plan HC for CCA'!$A:$B,2,0),""))</f>
        <v/>
      </c>
      <c r="AA3911">
        <f>IF(OR($B3911="",$Z3911=""),"",IF(N($M3911)&lt;$Z3911,"Delta","No Delta"))</f>
        <v/>
      </c>
      <c r="AB3911">
        <f>IF(OR($B3911="",$Z3911=""),"",MAX(0,$Z3911-N($M3911)))</f>
        <v/>
      </c>
      <c r="AC3911" s="46">
        <f>IF($B3911="","",IFERROR(INDEX('CCA Util %'!$H:$H,MATCH($B3911,'CCA Util %'!$E:$E,0)),""))</f>
        <v/>
      </c>
      <c r="AD3911">
        <f>IF($B3911="","",IFERROR(INDEX('CCA Util %'!$G:$G,MATCH($B3911,'CCA Util %'!$E:$E,0)),""))</f>
        <v/>
      </c>
      <c r="AE3911">
        <f>IF(OR($B3911="",$U3911=""),"",$U3911&amp;" &amp; "&amp;IF(OR($AD3911="",$AD3911=0),"Util NA",$AD3911&amp;" Util"))</f>
        <v/>
      </c>
    </row>
    <row r="3912" ht="15.75" customHeight="1" s="42">
      <c r="A3912" s="41" t="n"/>
      <c r="G3912" s="38" t="n"/>
      <c r="H3912" s="38" t="n"/>
      <c r="I3912" s="38" t="n"/>
      <c r="J3912" s="38" t="n"/>
      <c r="K3912" s="38" t="n"/>
      <c r="L3912" s="38" t="n"/>
      <c r="N3912" s="36">
        <f>IF($B3912="","",IF($C3912="SUPERSTORE","Superstore","DH"))</f>
        <v/>
      </c>
      <c r="O3912" s="36">
        <f>IF($B3912="","",IFERROR(VLOOKUP($B3912,Mapping!$A:$C,2,0),"Not Mapped"))</f>
        <v/>
      </c>
      <c r="P3912" s="36">
        <f>IF($B3912="","",IFERROR(VLOOKUP($B3912,Mapping!$A:$C,3,0),"Not Mapped"))</f>
        <v/>
      </c>
      <c r="Q3912" s="36">
        <f>IF($B3912="","",IFERROR(VLOOKUP($O3912,Leaders!$A:$B,2,0),"Not Mapped"))</f>
        <v/>
      </c>
      <c r="R3912" s="36">
        <f>IF($B3912="","",IF(COUNTIF(Exclusions!$A:$A,$B3912)&gt;0,"Yes","No"))</f>
        <v/>
      </c>
      <c r="S3912" s="38">
        <f>IF($B3912="","",MIN(1,DAY($A3912)/IF($N3912="Superstore",Settings!$B$5,Settings!$B$4)))</f>
        <v/>
      </c>
      <c r="T3912" s="38">
        <f>IF(OR($B3912="",$G3912="",$S3912=0),"",$G3912/$S3912)</f>
        <v/>
      </c>
      <c r="U3912" s="36">
        <f>IF($T3912="","",IF($T3912&lt;Settings!$B$8,"Critical",IF($T3912&lt;Settings!$B$9,"Semi Critical","Non Critical")))</f>
        <v/>
      </c>
      <c r="V3912" s="28" t="n"/>
      <c r="Z3912">
        <f>IF($B3912="","",IFERROR(VLOOKUP($B3912,'Plan HC for CCA'!$A:$B,2,0),""))</f>
        <v/>
      </c>
      <c r="AA3912">
        <f>IF(OR($B3912="",$Z3912=""),"",IF(N($M3912)&lt;$Z3912,"Delta","No Delta"))</f>
        <v/>
      </c>
      <c r="AB3912">
        <f>IF(OR($B3912="",$Z3912=""),"",MAX(0,$Z3912-N($M3912)))</f>
        <v/>
      </c>
      <c r="AC3912" s="46">
        <f>IF($B3912="","",IFERROR(INDEX('CCA Util %'!$H:$H,MATCH($B3912,'CCA Util %'!$E:$E,0)),""))</f>
        <v/>
      </c>
      <c r="AD3912">
        <f>IF($B3912="","",IFERROR(INDEX('CCA Util %'!$G:$G,MATCH($B3912,'CCA Util %'!$E:$E,0)),""))</f>
        <v/>
      </c>
      <c r="AE3912">
        <f>IF(OR($B3912="",$U3912=""),"",$U3912&amp;" &amp; "&amp;IF(OR($AD3912="",$AD3912=0),"Util NA",$AD3912&amp;" Util"))</f>
        <v/>
      </c>
    </row>
    <row r="3913" ht="15.75" customHeight="1" s="42">
      <c r="A3913" s="41" t="n"/>
      <c r="G3913" s="38" t="n"/>
      <c r="H3913" s="38" t="n"/>
      <c r="I3913" s="38" t="n"/>
      <c r="J3913" s="38" t="n"/>
      <c r="K3913" s="38" t="n"/>
      <c r="L3913" s="38" t="n"/>
      <c r="N3913" s="36">
        <f>IF($B3913="","",IF($C3913="SUPERSTORE","Superstore","DH"))</f>
        <v/>
      </c>
      <c r="O3913" s="36">
        <f>IF($B3913="","",IFERROR(VLOOKUP($B3913,Mapping!$A:$C,2,0),"Not Mapped"))</f>
        <v/>
      </c>
      <c r="P3913" s="36">
        <f>IF($B3913="","",IFERROR(VLOOKUP($B3913,Mapping!$A:$C,3,0),"Not Mapped"))</f>
        <v/>
      </c>
      <c r="Q3913" s="36">
        <f>IF($B3913="","",IFERROR(VLOOKUP($O3913,Leaders!$A:$B,2,0),"Not Mapped"))</f>
        <v/>
      </c>
      <c r="R3913" s="36">
        <f>IF($B3913="","",IF(COUNTIF(Exclusions!$A:$A,$B3913)&gt;0,"Yes","No"))</f>
        <v/>
      </c>
      <c r="S3913" s="38">
        <f>IF($B3913="","",MIN(1,DAY($A3913)/IF($N3913="Superstore",Settings!$B$5,Settings!$B$4)))</f>
        <v/>
      </c>
      <c r="T3913" s="38">
        <f>IF(OR($B3913="",$G3913="",$S3913=0),"",$G3913/$S3913)</f>
        <v/>
      </c>
      <c r="U3913" s="36">
        <f>IF($T3913="","",IF($T3913&lt;Settings!$B$8,"Critical",IF($T3913&lt;Settings!$B$9,"Semi Critical","Non Critical")))</f>
        <v/>
      </c>
      <c r="V3913" s="28" t="n"/>
      <c r="Z3913">
        <f>IF($B3913="","",IFERROR(VLOOKUP($B3913,'Plan HC for CCA'!$A:$B,2,0),""))</f>
        <v/>
      </c>
      <c r="AA3913">
        <f>IF(OR($B3913="",$Z3913=""),"",IF(N($M3913)&lt;$Z3913,"Delta","No Delta"))</f>
        <v/>
      </c>
      <c r="AB3913">
        <f>IF(OR($B3913="",$Z3913=""),"",MAX(0,$Z3913-N($M3913)))</f>
        <v/>
      </c>
      <c r="AC3913" s="46">
        <f>IF($B3913="","",IFERROR(INDEX('CCA Util %'!$H:$H,MATCH($B3913,'CCA Util %'!$E:$E,0)),""))</f>
        <v/>
      </c>
      <c r="AD3913">
        <f>IF($B3913="","",IFERROR(INDEX('CCA Util %'!$G:$G,MATCH($B3913,'CCA Util %'!$E:$E,0)),""))</f>
        <v/>
      </c>
      <c r="AE3913">
        <f>IF(OR($B3913="",$U3913=""),"",$U3913&amp;" &amp; "&amp;IF(OR($AD3913="",$AD3913=0),"Util NA",$AD3913&amp;" Util"))</f>
        <v/>
      </c>
    </row>
    <row r="3914" ht="15.75" customHeight="1" s="42">
      <c r="A3914" s="41" t="n"/>
      <c r="G3914" s="38" t="n"/>
      <c r="H3914" s="38" t="n"/>
      <c r="I3914" s="38" t="n"/>
      <c r="J3914" s="38" t="n"/>
      <c r="K3914" s="38" t="n"/>
      <c r="L3914" s="38" t="n"/>
      <c r="N3914" s="36">
        <f>IF($B3914="","",IF($C3914="SUPERSTORE","Superstore","DH"))</f>
        <v/>
      </c>
      <c r="O3914" s="36">
        <f>IF($B3914="","",IFERROR(VLOOKUP($B3914,Mapping!$A:$C,2,0),"Not Mapped"))</f>
        <v/>
      </c>
      <c r="P3914" s="36">
        <f>IF($B3914="","",IFERROR(VLOOKUP($B3914,Mapping!$A:$C,3,0),"Not Mapped"))</f>
        <v/>
      </c>
      <c r="Q3914" s="36">
        <f>IF($B3914="","",IFERROR(VLOOKUP($O3914,Leaders!$A:$B,2,0),"Not Mapped"))</f>
        <v/>
      </c>
      <c r="R3914" s="36">
        <f>IF($B3914="","",IF(COUNTIF(Exclusions!$A:$A,$B3914)&gt;0,"Yes","No"))</f>
        <v/>
      </c>
      <c r="S3914" s="38">
        <f>IF($B3914="","",MIN(1,DAY($A3914)/IF($N3914="Superstore",Settings!$B$5,Settings!$B$4)))</f>
        <v/>
      </c>
      <c r="T3914" s="38">
        <f>IF(OR($B3914="",$G3914="",$S3914=0),"",$G3914/$S3914)</f>
        <v/>
      </c>
      <c r="U3914" s="36">
        <f>IF($T3914="","",IF($T3914&lt;Settings!$B$8,"Critical",IF($T3914&lt;Settings!$B$9,"Semi Critical","Non Critical")))</f>
        <v/>
      </c>
      <c r="V3914" s="28" t="n"/>
      <c r="Z3914">
        <f>IF($B3914="","",IFERROR(VLOOKUP($B3914,'Plan HC for CCA'!$A:$B,2,0),""))</f>
        <v/>
      </c>
      <c r="AA3914">
        <f>IF(OR($B3914="",$Z3914=""),"",IF(N($M3914)&lt;$Z3914,"Delta","No Delta"))</f>
        <v/>
      </c>
      <c r="AB3914">
        <f>IF(OR($B3914="",$Z3914=""),"",MAX(0,$Z3914-N($M3914)))</f>
        <v/>
      </c>
      <c r="AC3914" s="46">
        <f>IF($B3914="","",IFERROR(INDEX('CCA Util %'!$H:$H,MATCH($B3914,'CCA Util %'!$E:$E,0)),""))</f>
        <v/>
      </c>
      <c r="AD3914">
        <f>IF($B3914="","",IFERROR(INDEX('CCA Util %'!$G:$G,MATCH($B3914,'CCA Util %'!$E:$E,0)),""))</f>
        <v/>
      </c>
      <c r="AE3914">
        <f>IF(OR($B3914="",$U3914=""),"",$U3914&amp;" &amp; "&amp;IF(OR($AD3914="",$AD3914=0),"Util NA",$AD3914&amp;" Util"))</f>
        <v/>
      </c>
    </row>
    <row r="3915" ht="15.75" customHeight="1" s="42">
      <c r="A3915" s="41" t="n"/>
      <c r="G3915" s="38" t="n"/>
      <c r="H3915" s="38" t="n"/>
      <c r="I3915" s="38" t="n"/>
      <c r="J3915" s="38" t="n"/>
      <c r="K3915" s="38" t="n"/>
      <c r="L3915" s="38" t="n"/>
      <c r="N3915" s="36">
        <f>IF($B3915="","",IF($C3915="SUPERSTORE","Superstore","DH"))</f>
        <v/>
      </c>
      <c r="O3915" s="36">
        <f>IF($B3915="","",IFERROR(VLOOKUP($B3915,Mapping!$A:$C,2,0),"Not Mapped"))</f>
        <v/>
      </c>
      <c r="P3915" s="36">
        <f>IF($B3915="","",IFERROR(VLOOKUP($B3915,Mapping!$A:$C,3,0),"Not Mapped"))</f>
        <v/>
      </c>
      <c r="Q3915" s="36">
        <f>IF($B3915="","",IFERROR(VLOOKUP($O3915,Leaders!$A:$B,2,0),"Not Mapped"))</f>
        <v/>
      </c>
      <c r="R3915" s="36">
        <f>IF($B3915="","",IF(COUNTIF(Exclusions!$A:$A,$B3915)&gt;0,"Yes","No"))</f>
        <v/>
      </c>
      <c r="S3915" s="38">
        <f>IF($B3915="","",MIN(1,DAY($A3915)/IF($N3915="Superstore",Settings!$B$5,Settings!$B$4)))</f>
        <v/>
      </c>
      <c r="T3915" s="38">
        <f>IF(OR($B3915="",$G3915="",$S3915=0),"",$G3915/$S3915)</f>
        <v/>
      </c>
      <c r="U3915" s="36">
        <f>IF($T3915="","",IF($T3915&lt;Settings!$B$8,"Critical",IF($T3915&lt;Settings!$B$9,"Semi Critical","Non Critical")))</f>
        <v/>
      </c>
      <c r="V3915" s="28" t="n"/>
      <c r="Z3915">
        <f>IF($B3915="","",IFERROR(VLOOKUP($B3915,'Plan HC for CCA'!$A:$B,2,0),""))</f>
        <v/>
      </c>
      <c r="AA3915">
        <f>IF(OR($B3915="",$Z3915=""),"",IF(N($M3915)&lt;$Z3915,"Delta","No Delta"))</f>
        <v/>
      </c>
      <c r="AB3915">
        <f>IF(OR($B3915="",$Z3915=""),"",MAX(0,$Z3915-N($M3915)))</f>
        <v/>
      </c>
      <c r="AC3915" s="46">
        <f>IF($B3915="","",IFERROR(INDEX('CCA Util %'!$H:$H,MATCH($B3915,'CCA Util %'!$E:$E,0)),""))</f>
        <v/>
      </c>
      <c r="AD3915">
        <f>IF($B3915="","",IFERROR(INDEX('CCA Util %'!$G:$G,MATCH($B3915,'CCA Util %'!$E:$E,0)),""))</f>
        <v/>
      </c>
      <c r="AE3915">
        <f>IF(OR($B3915="",$U3915=""),"",$U3915&amp;" &amp; "&amp;IF(OR($AD3915="",$AD3915=0),"Util NA",$AD3915&amp;" Util"))</f>
        <v/>
      </c>
    </row>
    <row r="3916" ht="15.75" customHeight="1" s="42">
      <c r="A3916" s="41" t="n"/>
      <c r="G3916" s="38" t="n"/>
      <c r="H3916" s="38" t="n"/>
      <c r="I3916" s="38" t="n"/>
      <c r="J3916" s="38" t="n"/>
      <c r="K3916" s="38" t="n"/>
      <c r="L3916" s="38" t="n"/>
      <c r="N3916" s="36">
        <f>IF($B3916="","",IF($C3916="SUPERSTORE","Superstore","DH"))</f>
        <v/>
      </c>
      <c r="O3916" s="36">
        <f>IF($B3916="","",IFERROR(VLOOKUP($B3916,Mapping!$A:$C,2,0),"Not Mapped"))</f>
        <v/>
      </c>
      <c r="P3916" s="36">
        <f>IF($B3916="","",IFERROR(VLOOKUP($B3916,Mapping!$A:$C,3,0),"Not Mapped"))</f>
        <v/>
      </c>
      <c r="Q3916" s="36">
        <f>IF($B3916="","",IFERROR(VLOOKUP($O3916,Leaders!$A:$B,2,0),"Not Mapped"))</f>
        <v/>
      </c>
      <c r="R3916" s="36">
        <f>IF($B3916="","",IF(COUNTIF(Exclusions!$A:$A,$B3916)&gt;0,"Yes","No"))</f>
        <v/>
      </c>
      <c r="S3916" s="38">
        <f>IF($B3916="","",MIN(1,DAY($A3916)/IF($N3916="Superstore",Settings!$B$5,Settings!$B$4)))</f>
        <v/>
      </c>
      <c r="T3916" s="38">
        <f>IF(OR($B3916="",$G3916="",$S3916=0),"",$G3916/$S3916)</f>
        <v/>
      </c>
      <c r="U3916" s="36">
        <f>IF($T3916="","",IF($T3916&lt;Settings!$B$8,"Critical",IF($T3916&lt;Settings!$B$9,"Semi Critical","Non Critical")))</f>
        <v/>
      </c>
      <c r="V3916" s="28" t="n"/>
      <c r="Z3916">
        <f>IF($B3916="","",IFERROR(VLOOKUP($B3916,'Plan HC for CCA'!$A:$B,2,0),""))</f>
        <v/>
      </c>
      <c r="AA3916">
        <f>IF(OR($B3916="",$Z3916=""),"",IF(N($M3916)&lt;$Z3916,"Delta","No Delta"))</f>
        <v/>
      </c>
      <c r="AB3916">
        <f>IF(OR($B3916="",$Z3916=""),"",MAX(0,$Z3916-N($M3916)))</f>
        <v/>
      </c>
      <c r="AC3916" s="46">
        <f>IF($B3916="","",IFERROR(INDEX('CCA Util %'!$H:$H,MATCH($B3916,'CCA Util %'!$E:$E,0)),""))</f>
        <v/>
      </c>
      <c r="AD3916">
        <f>IF($B3916="","",IFERROR(INDEX('CCA Util %'!$G:$G,MATCH($B3916,'CCA Util %'!$E:$E,0)),""))</f>
        <v/>
      </c>
      <c r="AE3916">
        <f>IF(OR($B3916="",$U3916=""),"",$U3916&amp;" &amp; "&amp;IF(OR($AD3916="",$AD3916=0),"Util NA",$AD3916&amp;" Util"))</f>
        <v/>
      </c>
    </row>
    <row r="3917" ht="15.75" customHeight="1" s="42">
      <c r="A3917" s="41" t="n"/>
      <c r="G3917" s="38" t="n"/>
      <c r="H3917" s="38" t="n"/>
      <c r="I3917" s="38" t="n"/>
      <c r="J3917" s="38" t="n"/>
      <c r="K3917" s="38" t="n"/>
      <c r="L3917" s="38" t="n"/>
      <c r="N3917" s="36">
        <f>IF($B3917="","",IF($C3917="SUPERSTORE","Superstore","DH"))</f>
        <v/>
      </c>
      <c r="O3917" s="36">
        <f>IF($B3917="","",IFERROR(VLOOKUP($B3917,Mapping!$A:$C,2,0),"Not Mapped"))</f>
        <v/>
      </c>
      <c r="P3917" s="36">
        <f>IF($B3917="","",IFERROR(VLOOKUP($B3917,Mapping!$A:$C,3,0),"Not Mapped"))</f>
        <v/>
      </c>
      <c r="Q3917" s="36">
        <f>IF($B3917="","",IFERROR(VLOOKUP($O3917,Leaders!$A:$B,2,0),"Not Mapped"))</f>
        <v/>
      </c>
      <c r="R3917" s="36">
        <f>IF($B3917="","",IF(COUNTIF(Exclusions!$A:$A,$B3917)&gt;0,"Yes","No"))</f>
        <v/>
      </c>
      <c r="S3917" s="38">
        <f>IF($B3917="","",MIN(1,DAY($A3917)/IF($N3917="Superstore",Settings!$B$5,Settings!$B$4)))</f>
        <v/>
      </c>
      <c r="T3917" s="38">
        <f>IF(OR($B3917="",$G3917="",$S3917=0),"",$G3917/$S3917)</f>
        <v/>
      </c>
      <c r="U3917" s="36">
        <f>IF($T3917="","",IF($T3917&lt;Settings!$B$8,"Critical",IF($T3917&lt;Settings!$B$9,"Semi Critical","Non Critical")))</f>
        <v/>
      </c>
      <c r="V3917" s="28" t="n"/>
      <c r="Z3917">
        <f>IF($B3917="","",IFERROR(VLOOKUP($B3917,'Plan HC for CCA'!$A:$B,2,0),""))</f>
        <v/>
      </c>
      <c r="AA3917">
        <f>IF(OR($B3917="",$Z3917=""),"",IF(N($M3917)&lt;$Z3917,"Delta","No Delta"))</f>
        <v/>
      </c>
      <c r="AB3917">
        <f>IF(OR($B3917="",$Z3917=""),"",MAX(0,$Z3917-N($M3917)))</f>
        <v/>
      </c>
      <c r="AC3917" s="46">
        <f>IF($B3917="","",IFERROR(INDEX('CCA Util %'!$H:$H,MATCH($B3917,'CCA Util %'!$E:$E,0)),""))</f>
        <v/>
      </c>
      <c r="AD3917">
        <f>IF($B3917="","",IFERROR(INDEX('CCA Util %'!$G:$G,MATCH($B3917,'CCA Util %'!$E:$E,0)),""))</f>
        <v/>
      </c>
      <c r="AE3917">
        <f>IF(OR($B3917="",$U3917=""),"",$U3917&amp;" &amp; "&amp;IF(OR($AD3917="",$AD3917=0),"Util NA",$AD3917&amp;" Util"))</f>
        <v/>
      </c>
    </row>
    <row r="3918" ht="15.75" customHeight="1" s="42">
      <c r="A3918" s="41" t="n"/>
      <c r="G3918" s="38" t="n"/>
      <c r="H3918" s="38" t="n"/>
      <c r="I3918" s="38" t="n"/>
      <c r="J3918" s="38" t="n"/>
      <c r="K3918" s="38" t="n"/>
      <c r="L3918" s="38" t="n"/>
      <c r="N3918" s="36">
        <f>IF($B3918="","",IF($C3918="SUPERSTORE","Superstore","DH"))</f>
        <v/>
      </c>
      <c r="O3918" s="36">
        <f>IF($B3918="","",IFERROR(VLOOKUP($B3918,Mapping!$A:$C,2,0),"Not Mapped"))</f>
        <v/>
      </c>
      <c r="P3918" s="36">
        <f>IF($B3918="","",IFERROR(VLOOKUP($B3918,Mapping!$A:$C,3,0),"Not Mapped"))</f>
        <v/>
      </c>
      <c r="Q3918" s="36">
        <f>IF($B3918="","",IFERROR(VLOOKUP($O3918,Leaders!$A:$B,2,0),"Not Mapped"))</f>
        <v/>
      </c>
      <c r="R3918" s="36">
        <f>IF($B3918="","",IF(COUNTIF(Exclusions!$A:$A,$B3918)&gt;0,"Yes","No"))</f>
        <v/>
      </c>
      <c r="S3918" s="38">
        <f>IF($B3918="","",MIN(1,DAY($A3918)/IF($N3918="Superstore",Settings!$B$5,Settings!$B$4)))</f>
        <v/>
      </c>
      <c r="T3918" s="38">
        <f>IF(OR($B3918="",$G3918="",$S3918=0),"",$G3918/$S3918)</f>
        <v/>
      </c>
      <c r="U3918" s="36">
        <f>IF($T3918="","",IF($T3918&lt;Settings!$B$8,"Critical",IF($T3918&lt;Settings!$B$9,"Semi Critical","Non Critical")))</f>
        <v/>
      </c>
      <c r="V3918" s="28" t="n"/>
      <c r="Z3918">
        <f>IF($B3918="","",IFERROR(VLOOKUP($B3918,'Plan HC for CCA'!$A:$B,2,0),""))</f>
        <v/>
      </c>
      <c r="AA3918">
        <f>IF(OR($B3918="",$Z3918=""),"",IF(N($M3918)&lt;$Z3918,"Delta","No Delta"))</f>
        <v/>
      </c>
      <c r="AB3918">
        <f>IF(OR($B3918="",$Z3918=""),"",MAX(0,$Z3918-N($M3918)))</f>
        <v/>
      </c>
      <c r="AC3918" s="46">
        <f>IF($B3918="","",IFERROR(INDEX('CCA Util %'!$H:$H,MATCH($B3918,'CCA Util %'!$E:$E,0)),""))</f>
        <v/>
      </c>
      <c r="AD3918">
        <f>IF($B3918="","",IFERROR(INDEX('CCA Util %'!$G:$G,MATCH($B3918,'CCA Util %'!$E:$E,0)),""))</f>
        <v/>
      </c>
      <c r="AE3918">
        <f>IF(OR($B3918="",$U3918=""),"",$U3918&amp;" &amp; "&amp;IF(OR($AD3918="",$AD3918=0),"Util NA",$AD3918&amp;" Util"))</f>
        <v/>
      </c>
    </row>
    <row r="3919" ht="15.75" customHeight="1" s="42">
      <c r="A3919" s="41" t="n"/>
      <c r="G3919" s="38" t="n"/>
      <c r="H3919" s="38" t="n"/>
      <c r="I3919" s="38" t="n"/>
      <c r="J3919" s="38" t="n"/>
      <c r="K3919" s="38" t="n"/>
      <c r="L3919" s="38" t="n"/>
      <c r="N3919" s="36">
        <f>IF($B3919="","",IF($C3919="SUPERSTORE","Superstore","DH"))</f>
        <v/>
      </c>
      <c r="O3919" s="36">
        <f>IF($B3919="","",IFERROR(VLOOKUP($B3919,Mapping!$A:$C,2,0),"Not Mapped"))</f>
        <v/>
      </c>
      <c r="P3919" s="36">
        <f>IF($B3919="","",IFERROR(VLOOKUP($B3919,Mapping!$A:$C,3,0),"Not Mapped"))</f>
        <v/>
      </c>
      <c r="Q3919" s="36">
        <f>IF($B3919="","",IFERROR(VLOOKUP($O3919,Leaders!$A:$B,2,0),"Not Mapped"))</f>
        <v/>
      </c>
      <c r="R3919" s="36">
        <f>IF($B3919="","",IF(COUNTIF(Exclusions!$A:$A,$B3919)&gt;0,"Yes","No"))</f>
        <v/>
      </c>
      <c r="S3919" s="38">
        <f>IF($B3919="","",MIN(1,DAY($A3919)/IF($N3919="Superstore",Settings!$B$5,Settings!$B$4)))</f>
        <v/>
      </c>
      <c r="T3919" s="38">
        <f>IF(OR($B3919="",$G3919="",$S3919=0),"",$G3919/$S3919)</f>
        <v/>
      </c>
      <c r="U3919" s="36">
        <f>IF($T3919="","",IF($T3919&lt;Settings!$B$8,"Critical",IF($T3919&lt;Settings!$B$9,"Semi Critical","Non Critical")))</f>
        <v/>
      </c>
      <c r="V3919" s="28" t="n"/>
      <c r="Z3919">
        <f>IF($B3919="","",IFERROR(VLOOKUP($B3919,'Plan HC for CCA'!$A:$B,2,0),""))</f>
        <v/>
      </c>
      <c r="AA3919">
        <f>IF(OR($B3919="",$Z3919=""),"",IF(N($M3919)&lt;$Z3919,"Delta","No Delta"))</f>
        <v/>
      </c>
      <c r="AB3919">
        <f>IF(OR($B3919="",$Z3919=""),"",MAX(0,$Z3919-N($M3919)))</f>
        <v/>
      </c>
      <c r="AC3919" s="46">
        <f>IF($B3919="","",IFERROR(INDEX('CCA Util %'!$H:$H,MATCH($B3919,'CCA Util %'!$E:$E,0)),""))</f>
        <v/>
      </c>
      <c r="AD3919">
        <f>IF($B3919="","",IFERROR(INDEX('CCA Util %'!$G:$G,MATCH($B3919,'CCA Util %'!$E:$E,0)),""))</f>
        <v/>
      </c>
      <c r="AE3919">
        <f>IF(OR($B3919="",$U3919=""),"",$U3919&amp;" &amp; "&amp;IF(OR($AD3919="",$AD3919=0),"Util NA",$AD3919&amp;" Util"))</f>
        <v/>
      </c>
    </row>
    <row r="3920" ht="15.75" customHeight="1" s="42">
      <c r="A3920" s="41" t="n"/>
      <c r="G3920" s="38" t="n"/>
      <c r="H3920" s="38" t="n"/>
      <c r="I3920" s="38" t="n"/>
      <c r="J3920" s="38" t="n"/>
      <c r="K3920" s="38" t="n"/>
      <c r="L3920" s="38" t="n"/>
      <c r="N3920" s="36">
        <f>IF($B3920="","",IF($C3920="SUPERSTORE","Superstore","DH"))</f>
        <v/>
      </c>
      <c r="O3920" s="36">
        <f>IF($B3920="","",IFERROR(VLOOKUP($B3920,Mapping!$A:$C,2,0),"Not Mapped"))</f>
        <v/>
      </c>
      <c r="P3920" s="36">
        <f>IF($B3920="","",IFERROR(VLOOKUP($B3920,Mapping!$A:$C,3,0),"Not Mapped"))</f>
        <v/>
      </c>
      <c r="Q3920" s="36">
        <f>IF($B3920="","",IFERROR(VLOOKUP($O3920,Leaders!$A:$B,2,0),"Not Mapped"))</f>
        <v/>
      </c>
      <c r="R3920" s="36">
        <f>IF($B3920="","",IF(COUNTIF(Exclusions!$A:$A,$B3920)&gt;0,"Yes","No"))</f>
        <v/>
      </c>
      <c r="S3920" s="38">
        <f>IF($B3920="","",MIN(1,DAY($A3920)/IF($N3920="Superstore",Settings!$B$5,Settings!$B$4)))</f>
        <v/>
      </c>
      <c r="T3920" s="38">
        <f>IF(OR($B3920="",$G3920="",$S3920=0),"",$G3920/$S3920)</f>
        <v/>
      </c>
      <c r="U3920" s="36">
        <f>IF($T3920="","",IF($T3920&lt;Settings!$B$8,"Critical",IF($T3920&lt;Settings!$B$9,"Semi Critical","Non Critical")))</f>
        <v/>
      </c>
      <c r="V3920" s="28" t="n"/>
      <c r="Z3920">
        <f>IF($B3920="","",IFERROR(VLOOKUP($B3920,'Plan HC for CCA'!$A:$B,2,0),""))</f>
        <v/>
      </c>
      <c r="AA3920">
        <f>IF(OR($B3920="",$Z3920=""),"",IF(N($M3920)&lt;$Z3920,"Delta","No Delta"))</f>
        <v/>
      </c>
      <c r="AB3920">
        <f>IF(OR($B3920="",$Z3920=""),"",MAX(0,$Z3920-N($M3920)))</f>
        <v/>
      </c>
      <c r="AC3920" s="46">
        <f>IF($B3920="","",IFERROR(INDEX('CCA Util %'!$H:$H,MATCH($B3920,'CCA Util %'!$E:$E,0)),""))</f>
        <v/>
      </c>
      <c r="AD3920">
        <f>IF($B3920="","",IFERROR(INDEX('CCA Util %'!$G:$G,MATCH($B3920,'CCA Util %'!$E:$E,0)),""))</f>
        <v/>
      </c>
      <c r="AE3920">
        <f>IF(OR($B3920="",$U3920=""),"",$U3920&amp;" &amp; "&amp;IF(OR($AD3920="",$AD3920=0),"Util NA",$AD3920&amp;" Util"))</f>
        <v/>
      </c>
    </row>
    <row r="3921" ht="15.75" customHeight="1" s="42">
      <c r="A3921" s="41" t="n"/>
      <c r="G3921" s="38" t="n"/>
      <c r="H3921" s="38" t="n"/>
      <c r="I3921" s="38" t="n"/>
      <c r="J3921" s="38" t="n"/>
      <c r="K3921" s="38" t="n"/>
      <c r="L3921" s="38" t="n"/>
      <c r="N3921" s="36">
        <f>IF($B3921="","",IF($C3921="SUPERSTORE","Superstore","DH"))</f>
        <v/>
      </c>
      <c r="O3921" s="36">
        <f>IF($B3921="","",IFERROR(VLOOKUP($B3921,Mapping!$A:$C,2,0),"Not Mapped"))</f>
        <v/>
      </c>
      <c r="P3921" s="36">
        <f>IF($B3921="","",IFERROR(VLOOKUP($B3921,Mapping!$A:$C,3,0),"Not Mapped"))</f>
        <v/>
      </c>
      <c r="Q3921" s="36">
        <f>IF($B3921="","",IFERROR(VLOOKUP($O3921,Leaders!$A:$B,2,0),"Not Mapped"))</f>
        <v/>
      </c>
      <c r="R3921" s="36">
        <f>IF($B3921="","",IF(COUNTIF(Exclusions!$A:$A,$B3921)&gt;0,"Yes","No"))</f>
        <v/>
      </c>
      <c r="S3921" s="38">
        <f>IF($B3921="","",MIN(1,DAY($A3921)/IF($N3921="Superstore",Settings!$B$5,Settings!$B$4)))</f>
        <v/>
      </c>
      <c r="T3921" s="38">
        <f>IF(OR($B3921="",$G3921="",$S3921=0),"",$G3921/$S3921)</f>
        <v/>
      </c>
      <c r="U3921" s="36">
        <f>IF($T3921="","",IF($T3921&lt;Settings!$B$8,"Critical",IF($T3921&lt;Settings!$B$9,"Semi Critical","Non Critical")))</f>
        <v/>
      </c>
      <c r="V3921" s="28" t="n"/>
      <c r="Z3921">
        <f>IF($B3921="","",IFERROR(VLOOKUP($B3921,'Plan HC for CCA'!$A:$B,2,0),""))</f>
        <v/>
      </c>
      <c r="AA3921">
        <f>IF(OR($B3921="",$Z3921=""),"",IF(N($M3921)&lt;$Z3921,"Delta","No Delta"))</f>
        <v/>
      </c>
      <c r="AB3921">
        <f>IF(OR($B3921="",$Z3921=""),"",MAX(0,$Z3921-N($M3921)))</f>
        <v/>
      </c>
      <c r="AC3921" s="46">
        <f>IF($B3921="","",IFERROR(INDEX('CCA Util %'!$H:$H,MATCH($B3921,'CCA Util %'!$E:$E,0)),""))</f>
        <v/>
      </c>
      <c r="AD3921">
        <f>IF($B3921="","",IFERROR(INDEX('CCA Util %'!$G:$G,MATCH($B3921,'CCA Util %'!$E:$E,0)),""))</f>
        <v/>
      </c>
      <c r="AE3921">
        <f>IF(OR($B3921="",$U3921=""),"",$U3921&amp;" &amp; "&amp;IF(OR($AD3921="",$AD3921=0),"Util NA",$AD3921&amp;" Util"))</f>
        <v/>
      </c>
    </row>
    <row r="3922" ht="15.75" customHeight="1" s="42">
      <c r="A3922" s="41" t="n"/>
      <c r="G3922" s="38" t="n"/>
      <c r="H3922" s="38" t="n"/>
      <c r="I3922" s="38" t="n"/>
      <c r="J3922" s="38" t="n"/>
      <c r="K3922" s="38" t="n"/>
      <c r="L3922" s="38" t="n"/>
      <c r="N3922" s="36">
        <f>IF($B3922="","",IF($C3922="SUPERSTORE","Superstore","DH"))</f>
        <v/>
      </c>
      <c r="O3922" s="36">
        <f>IF($B3922="","",IFERROR(VLOOKUP($B3922,Mapping!$A:$C,2,0),"Not Mapped"))</f>
        <v/>
      </c>
      <c r="P3922" s="36">
        <f>IF($B3922="","",IFERROR(VLOOKUP($B3922,Mapping!$A:$C,3,0),"Not Mapped"))</f>
        <v/>
      </c>
      <c r="Q3922" s="36">
        <f>IF($B3922="","",IFERROR(VLOOKUP($O3922,Leaders!$A:$B,2,0),"Not Mapped"))</f>
        <v/>
      </c>
      <c r="R3922" s="36">
        <f>IF($B3922="","",IF(COUNTIF(Exclusions!$A:$A,$B3922)&gt;0,"Yes","No"))</f>
        <v/>
      </c>
      <c r="S3922" s="38">
        <f>IF($B3922="","",MIN(1,DAY($A3922)/IF($N3922="Superstore",Settings!$B$5,Settings!$B$4)))</f>
        <v/>
      </c>
      <c r="T3922" s="38">
        <f>IF(OR($B3922="",$G3922="",$S3922=0),"",$G3922/$S3922)</f>
        <v/>
      </c>
      <c r="U3922" s="36">
        <f>IF($T3922="","",IF($T3922&lt;Settings!$B$8,"Critical",IF($T3922&lt;Settings!$B$9,"Semi Critical","Non Critical")))</f>
        <v/>
      </c>
      <c r="V3922" s="28" t="n"/>
      <c r="Z3922">
        <f>IF($B3922="","",IFERROR(VLOOKUP($B3922,'Plan HC for CCA'!$A:$B,2,0),""))</f>
        <v/>
      </c>
      <c r="AA3922">
        <f>IF(OR($B3922="",$Z3922=""),"",IF(N($M3922)&lt;$Z3922,"Delta","No Delta"))</f>
        <v/>
      </c>
      <c r="AB3922">
        <f>IF(OR($B3922="",$Z3922=""),"",MAX(0,$Z3922-N($M3922)))</f>
        <v/>
      </c>
      <c r="AC3922" s="46">
        <f>IF($B3922="","",IFERROR(INDEX('CCA Util %'!$H:$H,MATCH($B3922,'CCA Util %'!$E:$E,0)),""))</f>
        <v/>
      </c>
      <c r="AD3922">
        <f>IF($B3922="","",IFERROR(INDEX('CCA Util %'!$G:$G,MATCH($B3922,'CCA Util %'!$E:$E,0)),""))</f>
        <v/>
      </c>
      <c r="AE3922">
        <f>IF(OR($B3922="",$U3922=""),"",$U3922&amp;" &amp; "&amp;IF(OR($AD3922="",$AD3922=0),"Util NA",$AD3922&amp;" Util"))</f>
        <v/>
      </c>
    </row>
    <row r="3923" ht="15.75" customHeight="1" s="42">
      <c r="A3923" s="41" t="n"/>
      <c r="G3923" s="38" t="n"/>
      <c r="H3923" s="38" t="n"/>
      <c r="I3923" s="38" t="n"/>
      <c r="J3923" s="38" t="n"/>
      <c r="K3923" s="38" t="n"/>
      <c r="L3923" s="38" t="n"/>
      <c r="N3923" s="36">
        <f>IF($B3923="","",IF($C3923="SUPERSTORE","Superstore","DH"))</f>
        <v/>
      </c>
      <c r="O3923" s="36">
        <f>IF($B3923="","",IFERROR(VLOOKUP($B3923,Mapping!$A:$C,2,0),"Not Mapped"))</f>
        <v/>
      </c>
      <c r="P3923" s="36">
        <f>IF($B3923="","",IFERROR(VLOOKUP($B3923,Mapping!$A:$C,3,0),"Not Mapped"))</f>
        <v/>
      </c>
      <c r="Q3923" s="36">
        <f>IF($B3923="","",IFERROR(VLOOKUP($O3923,Leaders!$A:$B,2,0),"Not Mapped"))</f>
        <v/>
      </c>
      <c r="R3923" s="36">
        <f>IF($B3923="","",IF(COUNTIF(Exclusions!$A:$A,$B3923)&gt;0,"Yes","No"))</f>
        <v/>
      </c>
      <c r="S3923" s="38">
        <f>IF($B3923="","",MIN(1,DAY($A3923)/IF($N3923="Superstore",Settings!$B$5,Settings!$B$4)))</f>
        <v/>
      </c>
      <c r="T3923" s="38">
        <f>IF(OR($B3923="",$G3923="",$S3923=0),"",$G3923/$S3923)</f>
        <v/>
      </c>
      <c r="U3923" s="36">
        <f>IF($T3923="","",IF($T3923&lt;Settings!$B$8,"Critical",IF($T3923&lt;Settings!$B$9,"Semi Critical","Non Critical")))</f>
        <v/>
      </c>
      <c r="V3923" s="28" t="n"/>
      <c r="Z3923">
        <f>IF($B3923="","",IFERROR(VLOOKUP($B3923,'Plan HC for CCA'!$A:$B,2,0),""))</f>
        <v/>
      </c>
      <c r="AA3923">
        <f>IF(OR($B3923="",$Z3923=""),"",IF(N($M3923)&lt;$Z3923,"Delta","No Delta"))</f>
        <v/>
      </c>
      <c r="AB3923">
        <f>IF(OR($B3923="",$Z3923=""),"",MAX(0,$Z3923-N($M3923)))</f>
        <v/>
      </c>
      <c r="AC3923" s="46">
        <f>IF($B3923="","",IFERROR(INDEX('CCA Util %'!$H:$H,MATCH($B3923,'CCA Util %'!$E:$E,0)),""))</f>
        <v/>
      </c>
      <c r="AD3923">
        <f>IF($B3923="","",IFERROR(INDEX('CCA Util %'!$G:$G,MATCH($B3923,'CCA Util %'!$E:$E,0)),""))</f>
        <v/>
      </c>
      <c r="AE3923">
        <f>IF(OR($B3923="",$U3923=""),"",$U3923&amp;" &amp; "&amp;IF(OR($AD3923="",$AD3923=0),"Util NA",$AD3923&amp;" Util"))</f>
        <v/>
      </c>
    </row>
    <row r="3924" ht="15.75" customHeight="1" s="42">
      <c r="A3924" s="41" t="n"/>
      <c r="G3924" s="38" t="n"/>
      <c r="H3924" s="38" t="n"/>
      <c r="I3924" s="38" t="n"/>
      <c r="J3924" s="38" t="n"/>
      <c r="K3924" s="38" t="n"/>
      <c r="L3924" s="38" t="n"/>
      <c r="N3924" s="36">
        <f>IF($B3924="","",IF($C3924="SUPERSTORE","Superstore","DH"))</f>
        <v/>
      </c>
      <c r="O3924" s="36">
        <f>IF($B3924="","",IFERROR(VLOOKUP($B3924,Mapping!$A:$C,2,0),"Not Mapped"))</f>
        <v/>
      </c>
      <c r="P3924" s="36">
        <f>IF($B3924="","",IFERROR(VLOOKUP($B3924,Mapping!$A:$C,3,0),"Not Mapped"))</f>
        <v/>
      </c>
      <c r="Q3924" s="36">
        <f>IF($B3924="","",IFERROR(VLOOKUP($O3924,Leaders!$A:$B,2,0),"Not Mapped"))</f>
        <v/>
      </c>
      <c r="R3924" s="36">
        <f>IF($B3924="","",IF(COUNTIF(Exclusions!$A:$A,$B3924)&gt;0,"Yes","No"))</f>
        <v/>
      </c>
      <c r="S3924" s="38">
        <f>IF($B3924="","",MIN(1,DAY($A3924)/IF($N3924="Superstore",Settings!$B$5,Settings!$B$4)))</f>
        <v/>
      </c>
      <c r="T3924" s="38">
        <f>IF(OR($B3924="",$G3924="",$S3924=0),"",$G3924/$S3924)</f>
        <v/>
      </c>
      <c r="U3924" s="36">
        <f>IF($T3924="","",IF($T3924&lt;Settings!$B$8,"Critical",IF($T3924&lt;Settings!$B$9,"Semi Critical","Non Critical")))</f>
        <v/>
      </c>
      <c r="V3924" s="28" t="n"/>
      <c r="Z3924">
        <f>IF($B3924="","",IFERROR(VLOOKUP($B3924,'Plan HC for CCA'!$A:$B,2,0),""))</f>
        <v/>
      </c>
      <c r="AA3924">
        <f>IF(OR($B3924="",$Z3924=""),"",IF(N($M3924)&lt;$Z3924,"Delta","No Delta"))</f>
        <v/>
      </c>
      <c r="AB3924">
        <f>IF(OR($B3924="",$Z3924=""),"",MAX(0,$Z3924-N($M3924)))</f>
        <v/>
      </c>
      <c r="AC3924" s="46">
        <f>IF($B3924="","",IFERROR(INDEX('CCA Util %'!$H:$H,MATCH($B3924,'CCA Util %'!$E:$E,0)),""))</f>
        <v/>
      </c>
      <c r="AD3924">
        <f>IF($B3924="","",IFERROR(INDEX('CCA Util %'!$G:$G,MATCH($B3924,'CCA Util %'!$E:$E,0)),""))</f>
        <v/>
      </c>
      <c r="AE3924">
        <f>IF(OR($B3924="",$U3924=""),"",$U3924&amp;" &amp; "&amp;IF(OR($AD3924="",$AD3924=0),"Util NA",$AD3924&amp;" Util"))</f>
        <v/>
      </c>
    </row>
    <row r="3925" ht="15.75" customHeight="1" s="42">
      <c r="A3925" s="41" t="n"/>
      <c r="G3925" s="38" t="n"/>
      <c r="H3925" s="38" t="n"/>
      <c r="I3925" s="38" t="n"/>
      <c r="J3925" s="38" t="n"/>
      <c r="K3925" s="38" t="n"/>
      <c r="L3925" s="38" t="n"/>
      <c r="N3925" s="36">
        <f>IF($B3925="","",IF($C3925="SUPERSTORE","Superstore","DH"))</f>
        <v/>
      </c>
      <c r="O3925" s="36">
        <f>IF($B3925="","",IFERROR(VLOOKUP($B3925,Mapping!$A:$C,2,0),"Not Mapped"))</f>
        <v/>
      </c>
      <c r="P3925" s="36">
        <f>IF($B3925="","",IFERROR(VLOOKUP($B3925,Mapping!$A:$C,3,0),"Not Mapped"))</f>
        <v/>
      </c>
      <c r="Q3925" s="36">
        <f>IF($B3925="","",IFERROR(VLOOKUP($O3925,Leaders!$A:$B,2,0),"Not Mapped"))</f>
        <v/>
      </c>
      <c r="R3925" s="36">
        <f>IF($B3925="","",IF(COUNTIF(Exclusions!$A:$A,$B3925)&gt;0,"Yes","No"))</f>
        <v/>
      </c>
      <c r="S3925" s="38">
        <f>IF($B3925="","",MIN(1,DAY($A3925)/IF($N3925="Superstore",Settings!$B$5,Settings!$B$4)))</f>
        <v/>
      </c>
      <c r="T3925" s="38">
        <f>IF(OR($B3925="",$G3925="",$S3925=0),"",$G3925/$S3925)</f>
        <v/>
      </c>
      <c r="U3925" s="36">
        <f>IF($T3925="","",IF($T3925&lt;Settings!$B$8,"Critical",IF($T3925&lt;Settings!$B$9,"Semi Critical","Non Critical")))</f>
        <v/>
      </c>
      <c r="V3925" s="28" t="n"/>
      <c r="Z3925">
        <f>IF($B3925="","",IFERROR(VLOOKUP($B3925,'Plan HC for CCA'!$A:$B,2,0),""))</f>
        <v/>
      </c>
      <c r="AA3925">
        <f>IF(OR($B3925="",$Z3925=""),"",IF(N($M3925)&lt;$Z3925,"Delta","No Delta"))</f>
        <v/>
      </c>
      <c r="AB3925">
        <f>IF(OR($B3925="",$Z3925=""),"",MAX(0,$Z3925-N($M3925)))</f>
        <v/>
      </c>
      <c r="AC3925" s="46">
        <f>IF($B3925="","",IFERROR(INDEX('CCA Util %'!$H:$H,MATCH($B3925,'CCA Util %'!$E:$E,0)),""))</f>
        <v/>
      </c>
      <c r="AD3925">
        <f>IF($B3925="","",IFERROR(INDEX('CCA Util %'!$G:$G,MATCH($B3925,'CCA Util %'!$E:$E,0)),""))</f>
        <v/>
      </c>
      <c r="AE3925">
        <f>IF(OR($B3925="",$U3925=""),"",$U3925&amp;" &amp; "&amp;IF(OR($AD3925="",$AD3925=0),"Util NA",$AD3925&amp;" Util"))</f>
        <v/>
      </c>
    </row>
    <row r="3926" ht="15.75" customHeight="1" s="42">
      <c r="A3926" s="41" t="n"/>
      <c r="G3926" s="38" t="n"/>
      <c r="H3926" s="38" t="n"/>
      <c r="I3926" s="38" t="n"/>
      <c r="J3926" s="38" t="n"/>
      <c r="K3926" s="38" t="n"/>
      <c r="L3926" s="38" t="n"/>
      <c r="N3926" s="36">
        <f>IF($B3926="","",IF($C3926="SUPERSTORE","Superstore","DH"))</f>
        <v/>
      </c>
      <c r="O3926" s="36">
        <f>IF($B3926="","",IFERROR(VLOOKUP($B3926,Mapping!$A:$C,2,0),"Not Mapped"))</f>
        <v/>
      </c>
      <c r="P3926" s="36">
        <f>IF($B3926="","",IFERROR(VLOOKUP($B3926,Mapping!$A:$C,3,0),"Not Mapped"))</f>
        <v/>
      </c>
      <c r="Q3926" s="36">
        <f>IF($B3926="","",IFERROR(VLOOKUP($O3926,Leaders!$A:$B,2,0),"Not Mapped"))</f>
        <v/>
      </c>
      <c r="R3926" s="36">
        <f>IF($B3926="","",IF(COUNTIF(Exclusions!$A:$A,$B3926)&gt;0,"Yes","No"))</f>
        <v/>
      </c>
      <c r="S3926" s="38">
        <f>IF($B3926="","",MIN(1,DAY($A3926)/IF($N3926="Superstore",Settings!$B$5,Settings!$B$4)))</f>
        <v/>
      </c>
      <c r="T3926" s="38">
        <f>IF(OR($B3926="",$G3926="",$S3926=0),"",$G3926/$S3926)</f>
        <v/>
      </c>
      <c r="U3926" s="36">
        <f>IF($T3926="","",IF($T3926&lt;Settings!$B$8,"Critical",IF($T3926&lt;Settings!$B$9,"Semi Critical","Non Critical")))</f>
        <v/>
      </c>
      <c r="V3926" s="28" t="n"/>
      <c r="Z3926">
        <f>IF($B3926="","",IFERROR(VLOOKUP($B3926,'Plan HC for CCA'!$A:$B,2,0),""))</f>
        <v/>
      </c>
      <c r="AA3926">
        <f>IF(OR($B3926="",$Z3926=""),"",IF(N($M3926)&lt;$Z3926,"Delta","No Delta"))</f>
        <v/>
      </c>
      <c r="AB3926">
        <f>IF(OR($B3926="",$Z3926=""),"",MAX(0,$Z3926-N($M3926)))</f>
        <v/>
      </c>
      <c r="AC3926" s="46">
        <f>IF($B3926="","",IFERROR(INDEX('CCA Util %'!$H:$H,MATCH($B3926,'CCA Util %'!$E:$E,0)),""))</f>
        <v/>
      </c>
      <c r="AD3926">
        <f>IF($B3926="","",IFERROR(INDEX('CCA Util %'!$G:$G,MATCH($B3926,'CCA Util %'!$E:$E,0)),""))</f>
        <v/>
      </c>
      <c r="AE3926">
        <f>IF(OR($B3926="",$U3926=""),"",$U3926&amp;" &amp; "&amp;IF(OR($AD3926="",$AD3926=0),"Util NA",$AD3926&amp;" Util"))</f>
        <v/>
      </c>
    </row>
    <row r="3927" ht="15.75" customHeight="1" s="42">
      <c r="A3927" s="41" t="n"/>
      <c r="G3927" s="38" t="n"/>
      <c r="H3927" s="38" t="n"/>
      <c r="I3927" s="38" t="n"/>
      <c r="J3927" s="38" t="n"/>
      <c r="K3927" s="38" t="n"/>
      <c r="L3927" s="38" t="n"/>
      <c r="N3927" s="36">
        <f>IF($B3927="","",IF($C3927="SUPERSTORE","Superstore","DH"))</f>
        <v/>
      </c>
      <c r="O3927" s="36">
        <f>IF($B3927="","",IFERROR(VLOOKUP($B3927,Mapping!$A:$C,2,0),"Not Mapped"))</f>
        <v/>
      </c>
      <c r="P3927" s="36">
        <f>IF($B3927="","",IFERROR(VLOOKUP($B3927,Mapping!$A:$C,3,0),"Not Mapped"))</f>
        <v/>
      </c>
      <c r="Q3927" s="36">
        <f>IF($B3927="","",IFERROR(VLOOKUP($O3927,Leaders!$A:$B,2,0),"Not Mapped"))</f>
        <v/>
      </c>
      <c r="R3927" s="36">
        <f>IF($B3927="","",IF(COUNTIF(Exclusions!$A:$A,$B3927)&gt;0,"Yes","No"))</f>
        <v/>
      </c>
      <c r="S3927" s="38">
        <f>IF($B3927="","",MIN(1,DAY($A3927)/IF($N3927="Superstore",Settings!$B$5,Settings!$B$4)))</f>
        <v/>
      </c>
      <c r="T3927" s="38">
        <f>IF(OR($B3927="",$G3927="",$S3927=0),"",$G3927/$S3927)</f>
        <v/>
      </c>
      <c r="U3927" s="36">
        <f>IF($T3927="","",IF($T3927&lt;Settings!$B$8,"Critical",IF($T3927&lt;Settings!$B$9,"Semi Critical","Non Critical")))</f>
        <v/>
      </c>
      <c r="V3927" s="28" t="n"/>
      <c r="Z3927">
        <f>IF($B3927="","",IFERROR(VLOOKUP($B3927,'Plan HC for CCA'!$A:$B,2,0),""))</f>
        <v/>
      </c>
      <c r="AA3927">
        <f>IF(OR($B3927="",$Z3927=""),"",IF(N($M3927)&lt;$Z3927,"Delta","No Delta"))</f>
        <v/>
      </c>
      <c r="AB3927">
        <f>IF(OR($B3927="",$Z3927=""),"",MAX(0,$Z3927-N($M3927)))</f>
        <v/>
      </c>
      <c r="AC3927" s="46">
        <f>IF($B3927="","",IFERROR(INDEX('CCA Util %'!$H:$H,MATCH($B3927,'CCA Util %'!$E:$E,0)),""))</f>
        <v/>
      </c>
      <c r="AD3927">
        <f>IF($B3927="","",IFERROR(INDEX('CCA Util %'!$G:$G,MATCH($B3927,'CCA Util %'!$E:$E,0)),""))</f>
        <v/>
      </c>
      <c r="AE3927">
        <f>IF(OR($B3927="",$U3927=""),"",$U3927&amp;" &amp; "&amp;IF(OR($AD3927="",$AD3927=0),"Util NA",$AD3927&amp;" Util"))</f>
        <v/>
      </c>
    </row>
    <row r="3928" ht="15.75" customHeight="1" s="42">
      <c r="A3928" s="41" t="n"/>
      <c r="G3928" s="38" t="n"/>
      <c r="H3928" s="38" t="n"/>
      <c r="I3928" s="38" t="n"/>
      <c r="J3928" s="38" t="n"/>
      <c r="K3928" s="38" t="n"/>
      <c r="L3928" s="38" t="n"/>
      <c r="N3928" s="36">
        <f>IF($B3928="","",IF($C3928="SUPERSTORE","Superstore","DH"))</f>
        <v/>
      </c>
      <c r="O3928" s="36">
        <f>IF($B3928="","",IFERROR(VLOOKUP($B3928,Mapping!$A:$C,2,0),"Not Mapped"))</f>
        <v/>
      </c>
      <c r="P3928" s="36">
        <f>IF($B3928="","",IFERROR(VLOOKUP($B3928,Mapping!$A:$C,3,0),"Not Mapped"))</f>
        <v/>
      </c>
      <c r="Q3928" s="36">
        <f>IF($B3928="","",IFERROR(VLOOKUP($O3928,Leaders!$A:$B,2,0),"Not Mapped"))</f>
        <v/>
      </c>
      <c r="R3928" s="36">
        <f>IF($B3928="","",IF(COUNTIF(Exclusions!$A:$A,$B3928)&gt;0,"Yes","No"))</f>
        <v/>
      </c>
      <c r="S3928" s="38">
        <f>IF($B3928="","",MIN(1,DAY($A3928)/IF($N3928="Superstore",Settings!$B$5,Settings!$B$4)))</f>
        <v/>
      </c>
      <c r="T3928" s="38">
        <f>IF(OR($B3928="",$G3928="",$S3928=0),"",$G3928/$S3928)</f>
        <v/>
      </c>
      <c r="U3928" s="36">
        <f>IF($T3928="","",IF($T3928&lt;Settings!$B$8,"Critical",IF($T3928&lt;Settings!$B$9,"Semi Critical","Non Critical")))</f>
        <v/>
      </c>
      <c r="V3928" s="28" t="n"/>
      <c r="Z3928">
        <f>IF($B3928="","",IFERROR(VLOOKUP($B3928,'Plan HC for CCA'!$A:$B,2,0),""))</f>
        <v/>
      </c>
      <c r="AA3928">
        <f>IF(OR($B3928="",$Z3928=""),"",IF(N($M3928)&lt;$Z3928,"Delta","No Delta"))</f>
        <v/>
      </c>
      <c r="AB3928">
        <f>IF(OR($B3928="",$Z3928=""),"",MAX(0,$Z3928-N($M3928)))</f>
        <v/>
      </c>
      <c r="AC3928" s="46">
        <f>IF($B3928="","",IFERROR(INDEX('CCA Util %'!$H:$H,MATCH($B3928,'CCA Util %'!$E:$E,0)),""))</f>
        <v/>
      </c>
      <c r="AD3928">
        <f>IF($B3928="","",IFERROR(INDEX('CCA Util %'!$G:$G,MATCH($B3928,'CCA Util %'!$E:$E,0)),""))</f>
        <v/>
      </c>
      <c r="AE3928">
        <f>IF(OR($B3928="",$U3928=""),"",$U3928&amp;" &amp; "&amp;IF(OR($AD3928="",$AD3928=0),"Util NA",$AD3928&amp;" Util"))</f>
        <v/>
      </c>
    </row>
    <row r="3929" ht="15.75" customHeight="1" s="42">
      <c r="A3929" s="41" t="n"/>
      <c r="G3929" s="38" t="n"/>
      <c r="H3929" s="38" t="n"/>
      <c r="I3929" s="38" t="n"/>
      <c r="J3929" s="38" t="n"/>
      <c r="K3929" s="38" t="n"/>
      <c r="L3929" s="38" t="n"/>
      <c r="N3929" s="36">
        <f>IF($B3929="","",IF($C3929="SUPERSTORE","Superstore","DH"))</f>
        <v/>
      </c>
      <c r="O3929" s="36">
        <f>IF($B3929="","",IFERROR(VLOOKUP($B3929,Mapping!$A:$C,2,0),"Not Mapped"))</f>
        <v/>
      </c>
      <c r="P3929" s="36">
        <f>IF($B3929="","",IFERROR(VLOOKUP($B3929,Mapping!$A:$C,3,0),"Not Mapped"))</f>
        <v/>
      </c>
      <c r="Q3929" s="36">
        <f>IF($B3929="","",IFERROR(VLOOKUP($O3929,Leaders!$A:$B,2,0),"Not Mapped"))</f>
        <v/>
      </c>
      <c r="R3929" s="36">
        <f>IF($B3929="","",IF(COUNTIF(Exclusions!$A:$A,$B3929)&gt;0,"Yes","No"))</f>
        <v/>
      </c>
      <c r="S3929" s="38">
        <f>IF($B3929="","",MIN(1,DAY($A3929)/IF($N3929="Superstore",Settings!$B$5,Settings!$B$4)))</f>
        <v/>
      </c>
      <c r="T3929" s="38">
        <f>IF(OR($B3929="",$G3929="",$S3929=0),"",$G3929/$S3929)</f>
        <v/>
      </c>
      <c r="U3929" s="36">
        <f>IF($T3929="","",IF($T3929&lt;Settings!$B$8,"Critical",IF($T3929&lt;Settings!$B$9,"Semi Critical","Non Critical")))</f>
        <v/>
      </c>
      <c r="V3929" s="28" t="n"/>
      <c r="Z3929">
        <f>IF($B3929="","",IFERROR(VLOOKUP($B3929,'Plan HC for CCA'!$A:$B,2,0),""))</f>
        <v/>
      </c>
      <c r="AA3929">
        <f>IF(OR($B3929="",$Z3929=""),"",IF(N($M3929)&lt;$Z3929,"Delta","No Delta"))</f>
        <v/>
      </c>
      <c r="AB3929">
        <f>IF(OR($B3929="",$Z3929=""),"",MAX(0,$Z3929-N($M3929)))</f>
        <v/>
      </c>
      <c r="AC3929" s="46">
        <f>IF($B3929="","",IFERROR(INDEX('CCA Util %'!$H:$H,MATCH($B3929,'CCA Util %'!$E:$E,0)),""))</f>
        <v/>
      </c>
      <c r="AD3929">
        <f>IF($B3929="","",IFERROR(INDEX('CCA Util %'!$G:$G,MATCH($B3929,'CCA Util %'!$E:$E,0)),""))</f>
        <v/>
      </c>
      <c r="AE3929">
        <f>IF(OR($B3929="",$U3929=""),"",$U3929&amp;" &amp; "&amp;IF(OR($AD3929="",$AD3929=0),"Util NA",$AD3929&amp;" Util"))</f>
        <v/>
      </c>
    </row>
    <row r="3930" ht="15.75" customHeight="1" s="42">
      <c r="A3930" s="41" t="n"/>
      <c r="G3930" s="38" t="n"/>
      <c r="H3930" s="38" t="n"/>
      <c r="I3930" s="38" t="n"/>
      <c r="J3930" s="38" t="n"/>
      <c r="K3930" s="38" t="n"/>
      <c r="L3930" s="38" t="n"/>
      <c r="N3930" s="36">
        <f>IF($B3930="","",IF($C3930="SUPERSTORE","Superstore","DH"))</f>
        <v/>
      </c>
      <c r="O3930" s="36">
        <f>IF($B3930="","",IFERROR(VLOOKUP($B3930,Mapping!$A:$C,2,0),"Not Mapped"))</f>
        <v/>
      </c>
      <c r="P3930" s="36">
        <f>IF($B3930="","",IFERROR(VLOOKUP($B3930,Mapping!$A:$C,3,0),"Not Mapped"))</f>
        <v/>
      </c>
      <c r="Q3930" s="36">
        <f>IF($B3930="","",IFERROR(VLOOKUP($O3930,Leaders!$A:$B,2,0),"Not Mapped"))</f>
        <v/>
      </c>
      <c r="R3930" s="36">
        <f>IF($B3930="","",IF(COUNTIF(Exclusions!$A:$A,$B3930)&gt;0,"Yes","No"))</f>
        <v/>
      </c>
      <c r="S3930" s="38">
        <f>IF($B3930="","",MIN(1,DAY($A3930)/IF($N3930="Superstore",Settings!$B$5,Settings!$B$4)))</f>
        <v/>
      </c>
      <c r="T3930" s="38">
        <f>IF(OR($B3930="",$G3930="",$S3930=0),"",$G3930/$S3930)</f>
        <v/>
      </c>
      <c r="U3930" s="36">
        <f>IF($T3930="","",IF($T3930&lt;Settings!$B$8,"Critical",IF($T3930&lt;Settings!$B$9,"Semi Critical","Non Critical")))</f>
        <v/>
      </c>
      <c r="V3930" s="28" t="n"/>
      <c r="Z3930">
        <f>IF($B3930="","",IFERROR(VLOOKUP($B3930,'Plan HC for CCA'!$A:$B,2,0),""))</f>
        <v/>
      </c>
      <c r="AA3930">
        <f>IF(OR($B3930="",$Z3930=""),"",IF(N($M3930)&lt;$Z3930,"Delta","No Delta"))</f>
        <v/>
      </c>
      <c r="AB3930">
        <f>IF(OR($B3930="",$Z3930=""),"",MAX(0,$Z3930-N($M3930)))</f>
        <v/>
      </c>
      <c r="AC3930" s="46">
        <f>IF($B3930="","",IFERROR(INDEX('CCA Util %'!$H:$H,MATCH($B3930,'CCA Util %'!$E:$E,0)),""))</f>
        <v/>
      </c>
      <c r="AD3930">
        <f>IF($B3930="","",IFERROR(INDEX('CCA Util %'!$G:$G,MATCH($B3930,'CCA Util %'!$E:$E,0)),""))</f>
        <v/>
      </c>
      <c r="AE3930">
        <f>IF(OR($B3930="",$U3930=""),"",$U3930&amp;" &amp; "&amp;IF(OR($AD3930="",$AD3930=0),"Util NA",$AD3930&amp;" Util"))</f>
        <v/>
      </c>
    </row>
    <row r="3931" ht="15.75" customHeight="1" s="42">
      <c r="A3931" s="41" t="n"/>
      <c r="G3931" s="38" t="n"/>
      <c r="H3931" s="38" t="n"/>
      <c r="I3931" s="38" t="n"/>
      <c r="J3931" s="38" t="n"/>
      <c r="K3931" s="38" t="n"/>
      <c r="L3931" s="38" t="n"/>
      <c r="N3931" s="36">
        <f>IF($B3931="","",IF($C3931="SUPERSTORE","Superstore","DH"))</f>
        <v/>
      </c>
      <c r="O3931" s="36">
        <f>IF($B3931="","",IFERROR(VLOOKUP($B3931,Mapping!$A:$C,2,0),"Not Mapped"))</f>
        <v/>
      </c>
      <c r="P3931" s="36">
        <f>IF($B3931="","",IFERROR(VLOOKUP($B3931,Mapping!$A:$C,3,0),"Not Mapped"))</f>
        <v/>
      </c>
      <c r="Q3931" s="36">
        <f>IF($B3931="","",IFERROR(VLOOKUP($O3931,Leaders!$A:$B,2,0),"Not Mapped"))</f>
        <v/>
      </c>
      <c r="R3931" s="36">
        <f>IF($B3931="","",IF(COUNTIF(Exclusions!$A:$A,$B3931)&gt;0,"Yes","No"))</f>
        <v/>
      </c>
      <c r="S3931" s="38">
        <f>IF($B3931="","",MIN(1,DAY($A3931)/IF($N3931="Superstore",Settings!$B$5,Settings!$B$4)))</f>
        <v/>
      </c>
      <c r="T3931" s="38">
        <f>IF(OR($B3931="",$G3931="",$S3931=0),"",$G3931/$S3931)</f>
        <v/>
      </c>
      <c r="U3931" s="36">
        <f>IF($T3931="","",IF($T3931&lt;Settings!$B$8,"Critical",IF($T3931&lt;Settings!$B$9,"Semi Critical","Non Critical")))</f>
        <v/>
      </c>
      <c r="V3931" s="28" t="n"/>
      <c r="Z3931">
        <f>IF($B3931="","",IFERROR(VLOOKUP($B3931,'Plan HC for CCA'!$A:$B,2,0),""))</f>
        <v/>
      </c>
      <c r="AA3931">
        <f>IF(OR($B3931="",$Z3931=""),"",IF(N($M3931)&lt;$Z3931,"Delta","No Delta"))</f>
        <v/>
      </c>
      <c r="AB3931">
        <f>IF(OR($B3931="",$Z3931=""),"",MAX(0,$Z3931-N($M3931)))</f>
        <v/>
      </c>
      <c r="AC3931" s="46">
        <f>IF($B3931="","",IFERROR(INDEX('CCA Util %'!$H:$H,MATCH($B3931,'CCA Util %'!$E:$E,0)),""))</f>
        <v/>
      </c>
      <c r="AD3931">
        <f>IF($B3931="","",IFERROR(INDEX('CCA Util %'!$G:$G,MATCH($B3931,'CCA Util %'!$E:$E,0)),""))</f>
        <v/>
      </c>
      <c r="AE3931">
        <f>IF(OR($B3931="",$U3931=""),"",$U3931&amp;" &amp; "&amp;IF(OR($AD3931="",$AD3931=0),"Util NA",$AD3931&amp;" Util"))</f>
        <v/>
      </c>
    </row>
    <row r="3932" ht="15.75" customHeight="1" s="42">
      <c r="A3932" s="41" t="n"/>
      <c r="G3932" s="38" t="n"/>
      <c r="H3932" s="38" t="n"/>
      <c r="I3932" s="38" t="n"/>
      <c r="J3932" s="38" t="n"/>
      <c r="K3932" s="38" t="n"/>
      <c r="L3932" s="38" t="n"/>
      <c r="N3932" s="36">
        <f>IF($B3932="","",IF($C3932="SUPERSTORE","Superstore","DH"))</f>
        <v/>
      </c>
      <c r="O3932" s="36">
        <f>IF($B3932="","",IFERROR(VLOOKUP($B3932,Mapping!$A:$C,2,0),"Not Mapped"))</f>
        <v/>
      </c>
      <c r="P3932" s="36">
        <f>IF($B3932="","",IFERROR(VLOOKUP($B3932,Mapping!$A:$C,3,0),"Not Mapped"))</f>
        <v/>
      </c>
      <c r="Q3932" s="36">
        <f>IF($B3932="","",IFERROR(VLOOKUP($O3932,Leaders!$A:$B,2,0),"Not Mapped"))</f>
        <v/>
      </c>
      <c r="R3932" s="36">
        <f>IF($B3932="","",IF(COUNTIF(Exclusions!$A:$A,$B3932)&gt;0,"Yes","No"))</f>
        <v/>
      </c>
      <c r="S3932" s="38">
        <f>IF($B3932="","",MIN(1,DAY($A3932)/IF($N3932="Superstore",Settings!$B$5,Settings!$B$4)))</f>
        <v/>
      </c>
      <c r="T3932" s="38">
        <f>IF(OR($B3932="",$G3932="",$S3932=0),"",$G3932/$S3932)</f>
        <v/>
      </c>
      <c r="U3932" s="36">
        <f>IF($T3932="","",IF($T3932&lt;Settings!$B$8,"Critical",IF($T3932&lt;Settings!$B$9,"Semi Critical","Non Critical")))</f>
        <v/>
      </c>
      <c r="V3932" s="28" t="n"/>
      <c r="Z3932">
        <f>IF($B3932="","",IFERROR(VLOOKUP($B3932,'Plan HC for CCA'!$A:$B,2,0),""))</f>
        <v/>
      </c>
      <c r="AA3932">
        <f>IF(OR($B3932="",$Z3932=""),"",IF(N($M3932)&lt;$Z3932,"Delta","No Delta"))</f>
        <v/>
      </c>
      <c r="AB3932">
        <f>IF(OR($B3932="",$Z3932=""),"",MAX(0,$Z3932-N($M3932)))</f>
        <v/>
      </c>
      <c r="AC3932" s="46">
        <f>IF($B3932="","",IFERROR(INDEX('CCA Util %'!$H:$H,MATCH($B3932,'CCA Util %'!$E:$E,0)),""))</f>
        <v/>
      </c>
      <c r="AD3932">
        <f>IF($B3932="","",IFERROR(INDEX('CCA Util %'!$G:$G,MATCH($B3932,'CCA Util %'!$E:$E,0)),""))</f>
        <v/>
      </c>
      <c r="AE3932">
        <f>IF(OR($B3932="",$U3932=""),"",$U3932&amp;" &amp; "&amp;IF(OR($AD3932="",$AD3932=0),"Util NA",$AD3932&amp;" Util"))</f>
        <v/>
      </c>
    </row>
    <row r="3933" ht="15.75" customHeight="1" s="42">
      <c r="A3933" s="41" t="n"/>
      <c r="G3933" s="38" t="n"/>
      <c r="H3933" s="38" t="n"/>
      <c r="I3933" s="38" t="n"/>
      <c r="J3933" s="38" t="n"/>
      <c r="K3933" s="38" t="n"/>
      <c r="L3933" s="38" t="n"/>
      <c r="N3933" s="36">
        <f>IF($B3933="","",IF($C3933="SUPERSTORE","Superstore","DH"))</f>
        <v/>
      </c>
      <c r="O3933" s="36">
        <f>IF($B3933="","",IFERROR(VLOOKUP($B3933,Mapping!$A:$C,2,0),"Not Mapped"))</f>
        <v/>
      </c>
      <c r="P3933" s="36">
        <f>IF($B3933="","",IFERROR(VLOOKUP($B3933,Mapping!$A:$C,3,0),"Not Mapped"))</f>
        <v/>
      </c>
      <c r="Q3933" s="36">
        <f>IF($B3933="","",IFERROR(VLOOKUP($O3933,Leaders!$A:$B,2,0),"Not Mapped"))</f>
        <v/>
      </c>
      <c r="R3933" s="36">
        <f>IF($B3933="","",IF(COUNTIF(Exclusions!$A:$A,$B3933)&gt;0,"Yes","No"))</f>
        <v/>
      </c>
      <c r="S3933" s="38">
        <f>IF($B3933="","",MIN(1,DAY($A3933)/IF($N3933="Superstore",Settings!$B$5,Settings!$B$4)))</f>
        <v/>
      </c>
      <c r="T3933" s="38">
        <f>IF(OR($B3933="",$G3933="",$S3933=0),"",$G3933/$S3933)</f>
        <v/>
      </c>
      <c r="U3933" s="36">
        <f>IF($T3933="","",IF($T3933&lt;Settings!$B$8,"Critical",IF($T3933&lt;Settings!$B$9,"Semi Critical","Non Critical")))</f>
        <v/>
      </c>
      <c r="V3933" s="28" t="n"/>
      <c r="Z3933">
        <f>IF($B3933="","",IFERROR(VLOOKUP($B3933,'Plan HC for CCA'!$A:$B,2,0),""))</f>
        <v/>
      </c>
      <c r="AA3933">
        <f>IF(OR($B3933="",$Z3933=""),"",IF(N($M3933)&lt;$Z3933,"Delta","No Delta"))</f>
        <v/>
      </c>
      <c r="AB3933">
        <f>IF(OR($B3933="",$Z3933=""),"",MAX(0,$Z3933-N($M3933)))</f>
        <v/>
      </c>
      <c r="AC3933" s="46">
        <f>IF($B3933="","",IFERROR(INDEX('CCA Util %'!$H:$H,MATCH($B3933,'CCA Util %'!$E:$E,0)),""))</f>
        <v/>
      </c>
      <c r="AD3933">
        <f>IF($B3933="","",IFERROR(INDEX('CCA Util %'!$G:$G,MATCH($B3933,'CCA Util %'!$E:$E,0)),""))</f>
        <v/>
      </c>
      <c r="AE3933">
        <f>IF(OR($B3933="",$U3933=""),"",$U3933&amp;" &amp; "&amp;IF(OR($AD3933="",$AD3933=0),"Util NA",$AD3933&amp;" Util"))</f>
        <v/>
      </c>
    </row>
    <row r="3934" ht="15.75" customHeight="1" s="42">
      <c r="A3934" s="41" t="n"/>
      <c r="G3934" s="38" t="n"/>
      <c r="H3934" s="38" t="n"/>
      <c r="I3934" s="38" t="n"/>
      <c r="J3934" s="38" t="n"/>
      <c r="K3934" s="38" t="n"/>
      <c r="L3934" s="38" t="n"/>
      <c r="N3934" s="36">
        <f>IF($B3934="","",IF($C3934="SUPERSTORE","Superstore","DH"))</f>
        <v/>
      </c>
      <c r="O3934" s="36">
        <f>IF($B3934="","",IFERROR(VLOOKUP($B3934,Mapping!$A:$C,2,0),"Not Mapped"))</f>
        <v/>
      </c>
      <c r="P3934" s="36">
        <f>IF($B3934="","",IFERROR(VLOOKUP($B3934,Mapping!$A:$C,3,0),"Not Mapped"))</f>
        <v/>
      </c>
      <c r="Q3934" s="36">
        <f>IF($B3934="","",IFERROR(VLOOKUP($O3934,Leaders!$A:$B,2,0),"Not Mapped"))</f>
        <v/>
      </c>
      <c r="R3934" s="36">
        <f>IF($B3934="","",IF(COUNTIF(Exclusions!$A:$A,$B3934)&gt;0,"Yes","No"))</f>
        <v/>
      </c>
      <c r="S3934" s="38">
        <f>IF($B3934="","",MIN(1,DAY($A3934)/IF($N3934="Superstore",Settings!$B$5,Settings!$B$4)))</f>
        <v/>
      </c>
      <c r="T3934" s="38">
        <f>IF(OR($B3934="",$G3934="",$S3934=0),"",$G3934/$S3934)</f>
        <v/>
      </c>
      <c r="U3934" s="36">
        <f>IF($T3934="","",IF($T3934&lt;Settings!$B$8,"Critical",IF($T3934&lt;Settings!$B$9,"Semi Critical","Non Critical")))</f>
        <v/>
      </c>
      <c r="V3934" s="28" t="n"/>
      <c r="Z3934">
        <f>IF($B3934="","",IFERROR(VLOOKUP($B3934,'Plan HC for CCA'!$A:$B,2,0),""))</f>
        <v/>
      </c>
      <c r="AA3934">
        <f>IF(OR($B3934="",$Z3934=""),"",IF(N($M3934)&lt;$Z3934,"Delta","No Delta"))</f>
        <v/>
      </c>
      <c r="AB3934">
        <f>IF(OR($B3934="",$Z3934=""),"",MAX(0,$Z3934-N($M3934)))</f>
        <v/>
      </c>
      <c r="AC3934" s="46">
        <f>IF($B3934="","",IFERROR(INDEX('CCA Util %'!$H:$H,MATCH($B3934,'CCA Util %'!$E:$E,0)),""))</f>
        <v/>
      </c>
      <c r="AD3934">
        <f>IF($B3934="","",IFERROR(INDEX('CCA Util %'!$G:$G,MATCH($B3934,'CCA Util %'!$E:$E,0)),""))</f>
        <v/>
      </c>
      <c r="AE3934">
        <f>IF(OR($B3934="",$U3934=""),"",$U3934&amp;" &amp; "&amp;IF(OR($AD3934="",$AD3934=0),"Util NA",$AD3934&amp;" Util"))</f>
        <v/>
      </c>
    </row>
    <row r="3935" ht="15.75" customHeight="1" s="42">
      <c r="A3935" s="41" t="n"/>
      <c r="G3935" s="38" t="n"/>
      <c r="H3935" s="38" t="n"/>
      <c r="I3935" s="38" t="n"/>
      <c r="J3935" s="38" t="n"/>
      <c r="K3935" s="38" t="n"/>
      <c r="L3935" s="38" t="n"/>
      <c r="N3935" s="36">
        <f>IF($B3935="","",IF($C3935="SUPERSTORE","Superstore","DH"))</f>
        <v/>
      </c>
      <c r="O3935" s="36">
        <f>IF($B3935="","",IFERROR(VLOOKUP($B3935,Mapping!$A:$C,2,0),"Not Mapped"))</f>
        <v/>
      </c>
      <c r="P3935" s="36">
        <f>IF($B3935="","",IFERROR(VLOOKUP($B3935,Mapping!$A:$C,3,0),"Not Mapped"))</f>
        <v/>
      </c>
      <c r="Q3935" s="36">
        <f>IF($B3935="","",IFERROR(VLOOKUP($O3935,Leaders!$A:$B,2,0),"Not Mapped"))</f>
        <v/>
      </c>
      <c r="R3935" s="36">
        <f>IF($B3935="","",IF(COUNTIF(Exclusions!$A:$A,$B3935)&gt;0,"Yes","No"))</f>
        <v/>
      </c>
      <c r="S3935" s="38">
        <f>IF($B3935="","",MIN(1,DAY($A3935)/IF($N3935="Superstore",Settings!$B$5,Settings!$B$4)))</f>
        <v/>
      </c>
      <c r="T3935" s="38">
        <f>IF(OR($B3935="",$G3935="",$S3935=0),"",$G3935/$S3935)</f>
        <v/>
      </c>
      <c r="U3935" s="36">
        <f>IF($T3935="","",IF($T3935&lt;Settings!$B$8,"Critical",IF($T3935&lt;Settings!$B$9,"Semi Critical","Non Critical")))</f>
        <v/>
      </c>
      <c r="V3935" s="28" t="n"/>
      <c r="Z3935">
        <f>IF($B3935="","",IFERROR(VLOOKUP($B3935,'Plan HC for CCA'!$A:$B,2,0),""))</f>
        <v/>
      </c>
      <c r="AA3935">
        <f>IF(OR($B3935="",$Z3935=""),"",IF(N($M3935)&lt;$Z3935,"Delta","No Delta"))</f>
        <v/>
      </c>
      <c r="AB3935">
        <f>IF(OR($B3935="",$Z3935=""),"",MAX(0,$Z3935-N($M3935)))</f>
        <v/>
      </c>
      <c r="AC3935" s="46">
        <f>IF($B3935="","",IFERROR(INDEX('CCA Util %'!$H:$H,MATCH($B3935,'CCA Util %'!$E:$E,0)),""))</f>
        <v/>
      </c>
      <c r="AD3935">
        <f>IF($B3935="","",IFERROR(INDEX('CCA Util %'!$G:$G,MATCH($B3935,'CCA Util %'!$E:$E,0)),""))</f>
        <v/>
      </c>
      <c r="AE3935">
        <f>IF(OR($B3935="",$U3935=""),"",$U3935&amp;" &amp; "&amp;IF(OR($AD3935="",$AD3935=0),"Util NA",$AD3935&amp;" Util"))</f>
        <v/>
      </c>
    </row>
    <row r="3936" ht="15.75" customHeight="1" s="42">
      <c r="A3936" s="41" t="n"/>
      <c r="G3936" s="38" t="n"/>
      <c r="H3936" s="38" t="n"/>
      <c r="I3936" s="38" t="n"/>
      <c r="J3936" s="38" t="n"/>
      <c r="K3936" s="38" t="n"/>
      <c r="L3936" s="38" t="n"/>
      <c r="N3936" s="36">
        <f>IF($B3936="","",IF($C3936="SUPERSTORE","Superstore","DH"))</f>
        <v/>
      </c>
      <c r="O3936" s="36">
        <f>IF($B3936="","",IFERROR(VLOOKUP($B3936,Mapping!$A:$C,2,0),"Not Mapped"))</f>
        <v/>
      </c>
      <c r="P3936" s="36">
        <f>IF($B3936="","",IFERROR(VLOOKUP($B3936,Mapping!$A:$C,3,0),"Not Mapped"))</f>
        <v/>
      </c>
      <c r="Q3936" s="36">
        <f>IF($B3936="","",IFERROR(VLOOKUP($O3936,Leaders!$A:$B,2,0),"Not Mapped"))</f>
        <v/>
      </c>
      <c r="R3936" s="36">
        <f>IF($B3936="","",IF(COUNTIF(Exclusions!$A:$A,$B3936)&gt;0,"Yes","No"))</f>
        <v/>
      </c>
      <c r="S3936" s="38">
        <f>IF($B3936="","",MIN(1,DAY($A3936)/IF($N3936="Superstore",Settings!$B$5,Settings!$B$4)))</f>
        <v/>
      </c>
      <c r="T3936" s="38">
        <f>IF(OR($B3936="",$G3936="",$S3936=0),"",$G3936/$S3936)</f>
        <v/>
      </c>
      <c r="U3936" s="36">
        <f>IF($T3936="","",IF($T3936&lt;Settings!$B$8,"Critical",IF($T3936&lt;Settings!$B$9,"Semi Critical","Non Critical")))</f>
        <v/>
      </c>
      <c r="V3936" s="28" t="n"/>
      <c r="Z3936">
        <f>IF($B3936="","",IFERROR(VLOOKUP($B3936,'Plan HC for CCA'!$A:$B,2,0),""))</f>
        <v/>
      </c>
      <c r="AA3936">
        <f>IF(OR($B3936="",$Z3936=""),"",IF(N($M3936)&lt;$Z3936,"Delta","No Delta"))</f>
        <v/>
      </c>
      <c r="AB3936">
        <f>IF(OR($B3936="",$Z3936=""),"",MAX(0,$Z3936-N($M3936)))</f>
        <v/>
      </c>
      <c r="AC3936" s="46">
        <f>IF($B3936="","",IFERROR(INDEX('CCA Util %'!$H:$H,MATCH($B3936,'CCA Util %'!$E:$E,0)),""))</f>
        <v/>
      </c>
      <c r="AD3936">
        <f>IF($B3936="","",IFERROR(INDEX('CCA Util %'!$G:$G,MATCH($B3936,'CCA Util %'!$E:$E,0)),""))</f>
        <v/>
      </c>
      <c r="AE3936">
        <f>IF(OR($B3936="",$U3936=""),"",$U3936&amp;" &amp; "&amp;IF(OR($AD3936="",$AD3936=0),"Util NA",$AD3936&amp;" Util"))</f>
        <v/>
      </c>
    </row>
    <row r="3937" ht="15.75" customHeight="1" s="42">
      <c r="A3937" s="41" t="n"/>
      <c r="G3937" s="38" t="n"/>
      <c r="H3937" s="38" t="n"/>
      <c r="I3937" s="38" t="n"/>
      <c r="J3937" s="38" t="n"/>
      <c r="K3937" s="38" t="n"/>
      <c r="L3937" s="38" t="n"/>
      <c r="N3937" s="36">
        <f>IF($B3937="","",IF($C3937="SUPERSTORE","Superstore","DH"))</f>
        <v/>
      </c>
      <c r="O3937" s="36">
        <f>IF($B3937="","",IFERROR(VLOOKUP($B3937,Mapping!$A:$C,2,0),"Not Mapped"))</f>
        <v/>
      </c>
      <c r="P3937" s="36">
        <f>IF($B3937="","",IFERROR(VLOOKUP($B3937,Mapping!$A:$C,3,0),"Not Mapped"))</f>
        <v/>
      </c>
      <c r="Q3937" s="36">
        <f>IF($B3937="","",IFERROR(VLOOKUP($O3937,Leaders!$A:$B,2,0),"Not Mapped"))</f>
        <v/>
      </c>
      <c r="R3937" s="36">
        <f>IF($B3937="","",IF(COUNTIF(Exclusions!$A:$A,$B3937)&gt;0,"Yes","No"))</f>
        <v/>
      </c>
      <c r="S3937" s="38">
        <f>IF($B3937="","",MIN(1,DAY($A3937)/IF($N3937="Superstore",Settings!$B$5,Settings!$B$4)))</f>
        <v/>
      </c>
      <c r="T3937" s="38">
        <f>IF(OR($B3937="",$G3937="",$S3937=0),"",$G3937/$S3937)</f>
        <v/>
      </c>
      <c r="U3937" s="36">
        <f>IF($T3937="","",IF($T3937&lt;Settings!$B$8,"Critical",IF($T3937&lt;Settings!$B$9,"Semi Critical","Non Critical")))</f>
        <v/>
      </c>
      <c r="V3937" s="28" t="n"/>
      <c r="Z3937">
        <f>IF($B3937="","",IFERROR(VLOOKUP($B3937,'Plan HC for CCA'!$A:$B,2,0),""))</f>
        <v/>
      </c>
      <c r="AA3937">
        <f>IF(OR($B3937="",$Z3937=""),"",IF(N($M3937)&lt;$Z3937,"Delta","No Delta"))</f>
        <v/>
      </c>
      <c r="AB3937">
        <f>IF(OR($B3937="",$Z3937=""),"",MAX(0,$Z3937-N($M3937)))</f>
        <v/>
      </c>
      <c r="AC3937" s="46">
        <f>IF($B3937="","",IFERROR(INDEX('CCA Util %'!$H:$H,MATCH($B3937,'CCA Util %'!$E:$E,0)),""))</f>
        <v/>
      </c>
      <c r="AD3937">
        <f>IF($B3937="","",IFERROR(INDEX('CCA Util %'!$G:$G,MATCH($B3937,'CCA Util %'!$E:$E,0)),""))</f>
        <v/>
      </c>
      <c r="AE3937">
        <f>IF(OR($B3937="",$U3937=""),"",$U3937&amp;" &amp; "&amp;IF(OR($AD3937="",$AD3937=0),"Util NA",$AD3937&amp;" Util"))</f>
        <v/>
      </c>
    </row>
    <row r="3938" ht="15.75" customHeight="1" s="42">
      <c r="A3938" s="41" t="n"/>
      <c r="G3938" s="38" t="n"/>
      <c r="H3938" s="38" t="n"/>
      <c r="I3938" s="38" t="n"/>
      <c r="J3938" s="38" t="n"/>
      <c r="K3938" s="38" t="n"/>
      <c r="L3938" s="38" t="n"/>
      <c r="N3938" s="36">
        <f>IF($B3938="","",IF($C3938="SUPERSTORE","Superstore","DH"))</f>
        <v/>
      </c>
      <c r="O3938" s="36">
        <f>IF($B3938="","",IFERROR(VLOOKUP($B3938,Mapping!$A:$C,2,0),"Not Mapped"))</f>
        <v/>
      </c>
      <c r="P3938" s="36">
        <f>IF($B3938="","",IFERROR(VLOOKUP($B3938,Mapping!$A:$C,3,0),"Not Mapped"))</f>
        <v/>
      </c>
      <c r="Q3938" s="36">
        <f>IF($B3938="","",IFERROR(VLOOKUP($O3938,Leaders!$A:$B,2,0),"Not Mapped"))</f>
        <v/>
      </c>
      <c r="R3938" s="36">
        <f>IF($B3938="","",IF(COUNTIF(Exclusions!$A:$A,$B3938)&gt;0,"Yes","No"))</f>
        <v/>
      </c>
      <c r="S3938" s="38">
        <f>IF($B3938="","",MIN(1,DAY($A3938)/IF($N3938="Superstore",Settings!$B$5,Settings!$B$4)))</f>
        <v/>
      </c>
      <c r="T3938" s="38">
        <f>IF(OR($B3938="",$G3938="",$S3938=0),"",$G3938/$S3938)</f>
        <v/>
      </c>
      <c r="U3938" s="36">
        <f>IF($T3938="","",IF($T3938&lt;Settings!$B$8,"Critical",IF($T3938&lt;Settings!$B$9,"Semi Critical","Non Critical")))</f>
        <v/>
      </c>
      <c r="V3938" s="28" t="n"/>
      <c r="Z3938">
        <f>IF($B3938="","",IFERROR(VLOOKUP($B3938,'Plan HC for CCA'!$A:$B,2,0),""))</f>
        <v/>
      </c>
      <c r="AA3938">
        <f>IF(OR($B3938="",$Z3938=""),"",IF(N($M3938)&lt;$Z3938,"Delta","No Delta"))</f>
        <v/>
      </c>
      <c r="AB3938">
        <f>IF(OR($B3938="",$Z3938=""),"",MAX(0,$Z3938-N($M3938)))</f>
        <v/>
      </c>
      <c r="AC3938" s="46">
        <f>IF($B3938="","",IFERROR(INDEX('CCA Util %'!$H:$H,MATCH($B3938,'CCA Util %'!$E:$E,0)),""))</f>
        <v/>
      </c>
      <c r="AD3938">
        <f>IF($B3938="","",IFERROR(INDEX('CCA Util %'!$G:$G,MATCH($B3938,'CCA Util %'!$E:$E,0)),""))</f>
        <v/>
      </c>
      <c r="AE3938">
        <f>IF(OR($B3938="",$U3938=""),"",$U3938&amp;" &amp; "&amp;IF(OR($AD3938="",$AD3938=0),"Util NA",$AD3938&amp;" Util"))</f>
        <v/>
      </c>
    </row>
    <row r="3939" ht="15.75" customHeight="1" s="42">
      <c r="A3939" s="41" t="n"/>
      <c r="G3939" s="38" t="n"/>
      <c r="H3939" s="38" t="n"/>
      <c r="I3939" s="38" t="n"/>
      <c r="J3939" s="38" t="n"/>
      <c r="K3939" s="38" t="n"/>
      <c r="L3939" s="38" t="n"/>
      <c r="N3939" s="36">
        <f>IF($B3939="","",IF($C3939="SUPERSTORE","Superstore","DH"))</f>
        <v/>
      </c>
      <c r="O3939" s="36">
        <f>IF($B3939="","",IFERROR(VLOOKUP($B3939,Mapping!$A:$C,2,0),"Not Mapped"))</f>
        <v/>
      </c>
      <c r="P3939" s="36">
        <f>IF($B3939="","",IFERROR(VLOOKUP($B3939,Mapping!$A:$C,3,0),"Not Mapped"))</f>
        <v/>
      </c>
      <c r="Q3939" s="36">
        <f>IF($B3939="","",IFERROR(VLOOKUP($O3939,Leaders!$A:$B,2,0),"Not Mapped"))</f>
        <v/>
      </c>
      <c r="R3939" s="36">
        <f>IF($B3939="","",IF(COUNTIF(Exclusions!$A:$A,$B3939)&gt;0,"Yes","No"))</f>
        <v/>
      </c>
      <c r="S3939" s="38">
        <f>IF($B3939="","",MIN(1,DAY($A3939)/IF($N3939="Superstore",Settings!$B$5,Settings!$B$4)))</f>
        <v/>
      </c>
      <c r="T3939" s="38">
        <f>IF(OR($B3939="",$G3939="",$S3939=0),"",$G3939/$S3939)</f>
        <v/>
      </c>
      <c r="U3939" s="36">
        <f>IF($T3939="","",IF($T3939&lt;Settings!$B$8,"Critical",IF($T3939&lt;Settings!$B$9,"Semi Critical","Non Critical")))</f>
        <v/>
      </c>
      <c r="V3939" s="28" t="n"/>
      <c r="Z3939">
        <f>IF($B3939="","",IFERROR(VLOOKUP($B3939,'Plan HC for CCA'!$A:$B,2,0),""))</f>
        <v/>
      </c>
      <c r="AA3939">
        <f>IF(OR($B3939="",$Z3939=""),"",IF(N($M3939)&lt;$Z3939,"Delta","No Delta"))</f>
        <v/>
      </c>
      <c r="AB3939">
        <f>IF(OR($B3939="",$Z3939=""),"",MAX(0,$Z3939-N($M3939)))</f>
        <v/>
      </c>
      <c r="AC3939" s="46">
        <f>IF($B3939="","",IFERROR(INDEX('CCA Util %'!$H:$H,MATCH($B3939,'CCA Util %'!$E:$E,0)),""))</f>
        <v/>
      </c>
      <c r="AD3939">
        <f>IF($B3939="","",IFERROR(INDEX('CCA Util %'!$G:$G,MATCH($B3939,'CCA Util %'!$E:$E,0)),""))</f>
        <v/>
      </c>
      <c r="AE3939">
        <f>IF(OR($B3939="",$U3939=""),"",$U3939&amp;" &amp; "&amp;IF(OR($AD3939="",$AD3939=0),"Util NA",$AD3939&amp;" Util"))</f>
        <v/>
      </c>
    </row>
    <row r="3940" ht="15.75" customHeight="1" s="42">
      <c r="A3940" s="41" t="n"/>
      <c r="G3940" s="38" t="n"/>
      <c r="H3940" s="38" t="n"/>
      <c r="I3940" s="38" t="n"/>
      <c r="J3940" s="38" t="n"/>
      <c r="K3940" s="38" t="n"/>
      <c r="L3940" s="38" t="n"/>
      <c r="N3940" s="36">
        <f>IF($B3940="","",IF($C3940="SUPERSTORE","Superstore","DH"))</f>
        <v/>
      </c>
      <c r="O3940" s="36">
        <f>IF($B3940="","",IFERROR(VLOOKUP($B3940,Mapping!$A:$C,2,0),"Not Mapped"))</f>
        <v/>
      </c>
      <c r="P3940" s="36">
        <f>IF($B3940="","",IFERROR(VLOOKUP($B3940,Mapping!$A:$C,3,0),"Not Mapped"))</f>
        <v/>
      </c>
      <c r="Q3940" s="36">
        <f>IF($B3940="","",IFERROR(VLOOKUP($O3940,Leaders!$A:$B,2,0),"Not Mapped"))</f>
        <v/>
      </c>
      <c r="R3940" s="36">
        <f>IF($B3940="","",IF(COUNTIF(Exclusions!$A:$A,$B3940)&gt;0,"Yes","No"))</f>
        <v/>
      </c>
      <c r="S3940" s="38">
        <f>IF($B3940="","",MIN(1,DAY($A3940)/IF($N3940="Superstore",Settings!$B$5,Settings!$B$4)))</f>
        <v/>
      </c>
      <c r="T3940" s="38">
        <f>IF(OR($B3940="",$G3940="",$S3940=0),"",$G3940/$S3940)</f>
        <v/>
      </c>
      <c r="U3940" s="36">
        <f>IF($T3940="","",IF($T3940&lt;Settings!$B$8,"Critical",IF($T3940&lt;Settings!$B$9,"Semi Critical","Non Critical")))</f>
        <v/>
      </c>
      <c r="V3940" s="28" t="n"/>
      <c r="Z3940">
        <f>IF($B3940="","",IFERROR(VLOOKUP($B3940,'Plan HC for CCA'!$A:$B,2,0),""))</f>
        <v/>
      </c>
      <c r="AA3940">
        <f>IF(OR($B3940="",$Z3940=""),"",IF(N($M3940)&lt;$Z3940,"Delta","No Delta"))</f>
        <v/>
      </c>
      <c r="AB3940">
        <f>IF(OR($B3940="",$Z3940=""),"",MAX(0,$Z3940-N($M3940)))</f>
        <v/>
      </c>
      <c r="AC3940" s="46">
        <f>IF($B3940="","",IFERROR(INDEX('CCA Util %'!$H:$H,MATCH($B3940,'CCA Util %'!$E:$E,0)),""))</f>
        <v/>
      </c>
      <c r="AD3940">
        <f>IF($B3940="","",IFERROR(INDEX('CCA Util %'!$G:$G,MATCH($B3940,'CCA Util %'!$E:$E,0)),""))</f>
        <v/>
      </c>
      <c r="AE3940">
        <f>IF(OR($B3940="",$U3940=""),"",$U3940&amp;" &amp; "&amp;IF(OR($AD3940="",$AD3940=0),"Util NA",$AD3940&amp;" Util"))</f>
        <v/>
      </c>
    </row>
    <row r="3941" ht="15.75" customHeight="1" s="42">
      <c r="A3941" s="41" t="n"/>
      <c r="G3941" s="38" t="n"/>
      <c r="H3941" s="38" t="n"/>
      <c r="I3941" s="38" t="n"/>
      <c r="J3941" s="38" t="n"/>
      <c r="K3941" s="38" t="n"/>
      <c r="L3941" s="38" t="n"/>
      <c r="N3941" s="36">
        <f>IF($B3941="","",IF($C3941="SUPERSTORE","Superstore","DH"))</f>
        <v/>
      </c>
      <c r="O3941" s="36">
        <f>IF($B3941="","",IFERROR(VLOOKUP($B3941,Mapping!$A:$C,2,0),"Not Mapped"))</f>
        <v/>
      </c>
      <c r="P3941" s="36">
        <f>IF($B3941="","",IFERROR(VLOOKUP($B3941,Mapping!$A:$C,3,0),"Not Mapped"))</f>
        <v/>
      </c>
      <c r="Q3941" s="36">
        <f>IF($B3941="","",IFERROR(VLOOKUP($O3941,Leaders!$A:$B,2,0),"Not Mapped"))</f>
        <v/>
      </c>
      <c r="R3941" s="36">
        <f>IF($B3941="","",IF(COUNTIF(Exclusions!$A:$A,$B3941)&gt;0,"Yes","No"))</f>
        <v/>
      </c>
      <c r="S3941" s="38">
        <f>IF($B3941="","",MIN(1,DAY($A3941)/IF($N3941="Superstore",Settings!$B$5,Settings!$B$4)))</f>
        <v/>
      </c>
      <c r="T3941" s="38">
        <f>IF(OR($B3941="",$G3941="",$S3941=0),"",$G3941/$S3941)</f>
        <v/>
      </c>
      <c r="U3941" s="36">
        <f>IF($T3941="","",IF($T3941&lt;Settings!$B$8,"Critical",IF($T3941&lt;Settings!$B$9,"Semi Critical","Non Critical")))</f>
        <v/>
      </c>
      <c r="V3941" s="28" t="n"/>
      <c r="Z3941">
        <f>IF($B3941="","",IFERROR(VLOOKUP($B3941,'Plan HC for CCA'!$A:$B,2,0),""))</f>
        <v/>
      </c>
      <c r="AA3941">
        <f>IF(OR($B3941="",$Z3941=""),"",IF(N($M3941)&lt;$Z3941,"Delta","No Delta"))</f>
        <v/>
      </c>
      <c r="AB3941">
        <f>IF(OR($B3941="",$Z3941=""),"",MAX(0,$Z3941-N($M3941)))</f>
        <v/>
      </c>
      <c r="AC3941" s="46">
        <f>IF($B3941="","",IFERROR(INDEX('CCA Util %'!$H:$H,MATCH($B3941,'CCA Util %'!$E:$E,0)),""))</f>
        <v/>
      </c>
      <c r="AD3941">
        <f>IF($B3941="","",IFERROR(INDEX('CCA Util %'!$G:$G,MATCH($B3941,'CCA Util %'!$E:$E,0)),""))</f>
        <v/>
      </c>
      <c r="AE3941">
        <f>IF(OR($B3941="",$U3941=""),"",$U3941&amp;" &amp; "&amp;IF(OR($AD3941="",$AD3941=0),"Util NA",$AD3941&amp;" Util"))</f>
        <v/>
      </c>
    </row>
    <row r="3942" ht="15.75" customHeight="1" s="42">
      <c r="A3942" s="41" t="n"/>
      <c r="G3942" s="38" t="n"/>
      <c r="H3942" s="38" t="n"/>
      <c r="I3942" s="38" t="n"/>
      <c r="J3942" s="38" t="n"/>
      <c r="K3942" s="38" t="n"/>
      <c r="L3942" s="38" t="n"/>
      <c r="N3942" s="36">
        <f>IF($B3942="","",IF($C3942="SUPERSTORE","Superstore","DH"))</f>
        <v/>
      </c>
      <c r="O3942" s="36">
        <f>IF($B3942="","",IFERROR(VLOOKUP($B3942,Mapping!$A:$C,2,0),"Not Mapped"))</f>
        <v/>
      </c>
      <c r="P3942" s="36">
        <f>IF($B3942="","",IFERROR(VLOOKUP($B3942,Mapping!$A:$C,3,0),"Not Mapped"))</f>
        <v/>
      </c>
      <c r="Q3942" s="36">
        <f>IF($B3942="","",IFERROR(VLOOKUP($O3942,Leaders!$A:$B,2,0),"Not Mapped"))</f>
        <v/>
      </c>
      <c r="R3942" s="36">
        <f>IF($B3942="","",IF(COUNTIF(Exclusions!$A:$A,$B3942)&gt;0,"Yes","No"))</f>
        <v/>
      </c>
      <c r="S3942" s="38">
        <f>IF($B3942="","",MIN(1,DAY($A3942)/IF($N3942="Superstore",Settings!$B$5,Settings!$B$4)))</f>
        <v/>
      </c>
      <c r="T3942" s="38">
        <f>IF(OR($B3942="",$G3942="",$S3942=0),"",$G3942/$S3942)</f>
        <v/>
      </c>
      <c r="U3942" s="36">
        <f>IF($T3942="","",IF($T3942&lt;Settings!$B$8,"Critical",IF($T3942&lt;Settings!$B$9,"Semi Critical","Non Critical")))</f>
        <v/>
      </c>
      <c r="V3942" s="28" t="n"/>
      <c r="Z3942">
        <f>IF($B3942="","",IFERROR(VLOOKUP($B3942,'Plan HC for CCA'!$A:$B,2,0),""))</f>
        <v/>
      </c>
      <c r="AA3942">
        <f>IF(OR($B3942="",$Z3942=""),"",IF(N($M3942)&lt;$Z3942,"Delta","No Delta"))</f>
        <v/>
      </c>
      <c r="AB3942">
        <f>IF(OR($B3942="",$Z3942=""),"",MAX(0,$Z3942-N($M3942)))</f>
        <v/>
      </c>
      <c r="AC3942" s="46">
        <f>IF($B3942="","",IFERROR(INDEX('CCA Util %'!$H:$H,MATCH($B3942,'CCA Util %'!$E:$E,0)),""))</f>
        <v/>
      </c>
      <c r="AD3942">
        <f>IF($B3942="","",IFERROR(INDEX('CCA Util %'!$G:$G,MATCH($B3942,'CCA Util %'!$E:$E,0)),""))</f>
        <v/>
      </c>
      <c r="AE3942">
        <f>IF(OR($B3942="",$U3942=""),"",$U3942&amp;" &amp; "&amp;IF(OR($AD3942="",$AD3942=0),"Util NA",$AD3942&amp;" Util"))</f>
        <v/>
      </c>
    </row>
    <row r="3943" ht="15.75" customHeight="1" s="42">
      <c r="A3943" s="41" t="n"/>
      <c r="G3943" s="38" t="n"/>
      <c r="H3943" s="38" t="n"/>
      <c r="I3943" s="38" t="n"/>
      <c r="J3943" s="38" t="n"/>
      <c r="K3943" s="38" t="n"/>
      <c r="L3943" s="38" t="n"/>
      <c r="N3943" s="36">
        <f>IF($B3943="","",IF($C3943="SUPERSTORE","Superstore","DH"))</f>
        <v/>
      </c>
      <c r="O3943" s="36">
        <f>IF($B3943="","",IFERROR(VLOOKUP($B3943,Mapping!$A:$C,2,0),"Not Mapped"))</f>
        <v/>
      </c>
      <c r="P3943" s="36">
        <f>IF($B3943="","",IFERROR(VLOOKUP($B3943,Mapping!$A:$C,3,0),"Not Mapped"))</f>
        <v/>
      </c>
      <c r="Q3943" s="36">
        <f>IF($B3943="","",IFERROR(VLOOKUP($O3943,Leaders!$A:$B,2,0),"Not Mapped"))</f>
        <v/>
      </c>
      <c r="R3943" s="36">
        <f>IF($B3943="","",IF(COUNTIF(Exclusions!$A:$A,$B3943)&gt;0,"Yes","No"))</f>
        <v/>
      </c>
      <c r="S3943" s="38">
        <f>IF($B3943="","",MIN(1,DAY($A3943)/IF($N3943="Superstore",Settings!$B$5,Settings!$B$4)))</f>
        <v/>
      </c>
      <c r="T3943" s="38">
        <f>IF(OR($B3943="",$G3943="",$S3943=0),"",$G3943/$S3943)</f>
        <v/>
      </c>
      <c r="U3943" s="36">
        <f>IF($T3943="","",IF($T3943&lt;Settings!$B$8,"Critical",IF($T3943&lt;Settings!$B$9,"Semi Critical","Non Critical")))</f>
        <v/>
      </c>
      <c r="V3943" s="28" t="n"/>
      <c r="Z3943">
        <f>IF($B3943="","",IFERROR(VLOOKUP($B3943,'Plan HC for CCA'!$A:$B,2,0),""))</f>
        <v/>
      </c>
      <c r="AA3943">
        <f>IF(OR($B3943="",$Z3943=""),"",IF(N($M3943)&lt;$Z3943,"Delta","No Delta"))</f>
        <v/>
      </c>
      <c r="AB3943">
        <f>IF(OR($B3943="",$Z3943=""),"",MAX(0,$Z3943-N($M3943)))</f>
        <v/>
      </c>
      <c r="AC3943" s="46">
        <f>IF($B3943="","",IFERROR(INDEX('CCA Util %'!$H:$H,MATCH($B3943,'CCA Util %'!$E:$E,0)),""))</f>
        <v/>
      </c>
      <c r="AD3943">
        <f>IF($B3943="","",IFERROR(INDEX('CCA Util %'!$G:$G,MATCH($B3943,'CCA Util %'!$E:$E,0)),""))</f>
        <v/>
      </c>
      <c r="AE3943">
        <f>IF(OR($B3943="",$U3943=""),"",$U3943&amp;" &amp; "&amp;IF(OR($AD3943="",$AD3943=0),"Util NA",$AD3943&amp;" Util"))</f>
        <v/>
      </c>
    </row>
    <row r="3944" ht="15.75" customHeight="1" s="42">
      <c r="A3944" s="41" t="n"/>
      <c r="G3944" s="38" t="n"/>
      <c r="H3944" s="38" t="n"/>
      <c r="I3944" s="38" t="n"/>
      <c r="J3944" s="38" t="n"/>
      <c r="K3944" s="38" t="n"/>
      <c r="L3944" s="38" t="n"/>
      <c r="N3944" s="36">
        <f>IF($B3944="","",IF($C3944="SUPERSTORE","Superstore","DH"))</f>
        <v/>
      </c>
      <c r="O3944" s="36">
        <f>IF($B3944="","",IFERROR(VLOOKUP($B3944,Mapping!$A:$C,2,0),"Not Mapped"))</f>
        <v/>
      </c>
      <c r="P3944" s="36">
        <f>IF($B3944="","",IFERROR(VLOOKUP($B3944,Mapping!$A:$C,3,0),"Not Mapped"))</f>
        <v/>
      </c>
      <c r="Q3944" s="36">
        <f>IF($B3944="","",IFERROR(VLOOKUP($O3944,Leaders!$A:$B,2,0),"Not Mapped"))</f>
        <v/>
      </c>
      <c r="R3944" s="36">
        <f>IF($B3944="","",IF(COUNTIF(Exclusions!$A:$A,$B3944)&gt;0,"Yes","No"))</f>
        <v/>
      </c>
      <c r="S3944" s="38">
        <f>IF($B3944="","",MIN(1,DAY($A3944)/IF($N3944="Superstore",Settings!$B$5,Settings!$B$4)))</f>
        <v/>
      </c>
      <c r="T3944" s="38">
        <f>IF(OR($B3944="",$G3944="",$S3944=0),"",$G3944/$S3944)</f>
        <v/>
      </c>
      <c r="U3944" s="36">
        <f>IF($T3944="","",IF($T3944&lt;Settings!$B$8,"Critical",IF($T3944&lt;Settings!$B$9,"Semi Critical","Non Critical")))</f>
        <v/>
      </c>
      <c r="V3944" s="28" t="n"/>
      <c r="Z3944">
        <f>IF($B3944="","",IFERROR(VLOOKUP($B3944,'Plan HC for CCA'!$A:$B,2,0),""))</f>
        <v/>
      </c>
      <c r="AA3944">
        <f>IF(OR($B3944="",$Z3944=""),"",IF(N($M3944)&lt;$Z3944,"Delta","No Delta"))</f>
        <v/>
      </c>
      <c r="AB3944">
        <f>IF(OR($B3944="",$Z3944=""),"",MAX(0,$Z3944-N($M3944)))</f>
        <v/>
      </c>
      <c r="AC3944" s="46">
        <f>IF($B3944="","",IFERROR(INDEX('CCA Util %'!$H:$H,MATCH($B3944,'CCA Util %'!$E:$E,0)),""))</f>
        <v/>
      </c>
      <c r="AD3944">
        <f>IF($B3944="","",IFERROR(INDEX('CCA Util %'!$G:$G,MATCH($B3944,'CCA Util %'!$E:$E,0)),""))</f>
        <v/>
      </c>
      <c r="AE3944">
        <f>IF(OR($B3944="",$U3944=""),"",$U3944&amp;" &amp; "&amp;IF(OR($AD3944="",$AD3944=0),"Util NA",$AD3944&amp;" Util"))</f>
        <v/>
      </c>
    </row>
    <row r="3945" ht="15.75" customHeight="1" s="42">
      <c r="A3945" s="41" t="n"/>
      <c r="G3945" s="38" t="n"/>
      <c r="H3945" s="38" t="n"/>
      <c r="I3945" s="38" t="n"/>
      <c r="J3945" s="38" t="n"/>
      <c r="K3945" s="38" t="n"/>
      <c r="L3945" s="38" t="n"/>
      <c r="N3945" s="36">
        <f>IF($B3945="","",IF($C3945="SUPERSTORE","Superstore","DH"))</f>
        <v/>
      </c>
      <c r="O3945" s="36">
        <f>IF($B3945="","",IFERROR(VLOOKUP($B3945,Mapping!$A:$C,2,0),"Not Mapped"))</f>
        <v/>
      </c>
      <c r="P3945" s="36">
        <f>IF($B3945="","",IFERROR(VLOOKUP($B3945,Mapping!$A:$C,3,0),"Not Mapped"))</f>
        <v/>
      </c>
      <c r="Q3945" s="36">
        <f>IF($B3945="","",IFERROR(VLOOKUP($O3945,Leaders!$A:$B,2,0),"Not Mapped"))</f>
        <v/>
      </c>
      <c r="R3945" s="36">
        <f>IF($B3945="","",IF(COUNTIF(Exclusions!$A:$A,$B3945)&gt;0,"Yes","No"))</f>
        <v/>
      </c>
      <c r="S3945" s="38">
        <f>IF($B3945="","",MIN(1,DAY($A3945)/IF($N3945="Superstore",Settings!$B$5,Settings!$B$4)))</f>
        <v/>
      </c>
      <c r="T3945" s="38">
        <f>IF(OR($B3945="",$G3945="",$S3945=0),"",$G3945/$S3945)</f>
        <v/>
      </c>
      <c r="U3945" s="36">
        <f>IF($T3945="","",IF($T3945&lt;Settings!$B$8,"Critical",IF($T3945&lt;Settings!$B$9,"Semi Critical","Non Critical")))</f>
        <v/>
      </c>
      <c r="V3945" s="28" t="n"/>
      <c r="Z3945">
        <f>IF($B3945="","",IFERROR(VLOOKUP($B3945,'Plan HC for CCA'!$A:$B,2,0),""))</f>
        <v/>
      </c>
      <c r="AA3945">
        <f>IF(OR($B3945="",$Z3945=""),"",IF(N($M3945)&lt;$Z3945,"Delta","No Delta"))</f>
        <v/>
      </c>
      <c r="AB3945">
        <f>IF(OR($B3945="",$Z3945=""),"",MAX(0,$Z3945-N($M3945)))</f>
        <v/>
      </c>
      <c r="AC3945" s="46">
        <f>IF($B3945="","",IFERROR(INDEX('CCA Util %'!$H:$H,MATCH($B3945,'CCA Util %'!$E:$E,0)),""))</f>
        <v/>
      </c>
      <c r="AD3945">
        <f>IF($B3945="","",IFERROR(INDEX('CCA Util %'!$G:$G,MATCH($B3945,'CCA Util %'!$E:$E,0)),""))</f>
        <v/>
      </c>
      <c r="AE3945">
        <f>IF(OR($B3945="",$U3945=""),"",$U3945&amp;" &amp; "&amp;IF(OR($AD3945="",$AD3945=0),"Util NA",$AD3945&amp;" Util"))</f>
        <v/>
      </c>
    </row>
    <row r="3946" ht="15.75" customHeight="1" s="42">
      <c r="A3946" s="41" t="n"/>
      <c r="G3946" s="38" t="n"/>
      <c r="H3946" s="38" t="n"/>
      <c r="I3946" s="38" t="n"/>
      <c r="J3946" s="38" t="n"/>
      <c r="K3946" s="38" t="n"/>
      <c r="L3946" s="38" t="n"/>
      <c r="N3946" s="36">
        <f>IF($B3946="","",IF($C3946="SUPERSTORE","Superstore","DH"))</f>
        <v/>
      </c>
      <c r="O3946" s="36">
        <f>IF($B3946="","",IFERROR(VLOOKUP($B3946,Mapping!$A:$C,2,0),"Not Mapped"))</f>
        <v/>
      </c>
      <c r="P3946" s="36">
        <f>IF($B3946="","",IFERROR(VLOOKUP($B3946,Mapping!$A:$C,3,0),"Not Mapped"))</f>
        <v/>
      </c>
      <c r="Q3946" s="36">
        <f>IF($B3946="","",IFERROR(VLOOKUP($O3946,Leaders!$A:$B,2,0),"Not Mapped"))</f>
        <v/>
      </c>
      <c r="R3946" s="36">
        <f>IF($B3946="","",IF(COUNTIF(Exclusions!$A:$A,$B3946)&gt;0,"Yes","No"))</f>
        <v/>
      </c>
      <c r="S3946" s="38">
        <f>IF($B3946="","",MIN(1,DAY($A3946)/IF($N3946="Superstore",Settings!$B$5,Settings!$B$4)))</f>
        <v/>
      </c>
      <c r="T3946" s="38">
        <f>IF(OR($B3946="",$G3946="",$S3946=0),"",$G3946/$S3946)</f>
        <v/>
      </c>
      <c r="U3946" s="36">
        <f>IF($T3946="","",IF($T3946&lt;Settings!$B$8,"Critical",IF($T3946&lt;Settings!$B$9,"Semi Critical","Non Critical")))</f>
        <v/>
      </c>
      <c r="V3946" s="28" t="n"/>
      <c r="Z3946">
        <f>IF($B3946="","",IFERROR(VLOOKUP($B3946,'Plan HC for CCA'!$A:$B,2,0),""))</f>
        <v/>
      </c>
      <c r="AA3946">
        <f>IF(OR($B3946="",$Z3946=""),"",IF(N($M3946)&lt;$Z3946,"Delta","No Delta"))</f>
        <v/>
      </c>
      <c r="AB3946">
        <f>IF(OR($B3946="",$Z3946=""),"",MAX(0,$Z3946-N($M3946)))</f>
        <v/>
      </c>
      <c r="AC3946" s="46">
        <f>IF($B3946="","",IFERROR(INDEX('CCA Util %'!$H:$H,MATCH($B3946,'CCA Util %'!$E:$E,0)),""))</f>
        <v/>
      </c>
      <c r="AD3946">
        <f>IF($B3946="","",IFERROR(INDEX('CCA Util %'!$G:$G,MATCH($B3946,'CCA Util %'!$E:$E,0)),""))</f>
        <v/>
      </c>
      <c r="AE3946">
        <f>IF(OR($B3946="",$U3946=""),"",$U3946&amp;" &amp; "&amp;IF(OR($AD3946="",$AD3946=0),"Util NA",$AD3946&amp;" Util"))</f>
        <v/>
      </c>
    </row>
    <row r="3947" ht="15.75" customHeight="1" s="42">
      <c r="A3947" s="41" t="n"/>
      <c r="G3947" s="38" t="n"/>
      <c r="H3947" s="38" t="n"/>
      <c r="I3947" s="38" t="n"/>
      <c r="J3947" s="38" t="n"/>
      <c r="K3947" s="38" t="n"/>
      <c r="L3947" s="38" t="n"/>
      <c r="N3947" s="36">
        <f>IF($B3947="","",IF($C3947="SUPERSTORE","Superstore","DH"))</f>
        <v/>
      </c>
      <c r="O3947" s="36">
        <f>IF($B3947="","",IFERROR(VLOOKUP($B3947,Mapping!$A:$C,2,0),"Not Mapped"))</f>
        <v/>
      </c>
      <c r="P3947" s="36">
        <f>IF($B3947="","",IFERROR(VLOOKUP($B3947,Mapping!$A:$C,3,0),"Not Mapped"))</f>
        <v/>
      </c>
      <c r="Q3947" s="36">
        <f>IF($B3947="","",IFERROR(VLOOKUP($O3947,Leaders!$A:$B,2,0),"Not Mapped"))</f>
        <v/>
      </c>
      <c r="R3947" s="36">
        <f>IF($B3947="","",IF(COUNTIF(Exclusions!$A:$A,$B3947)&gt;0,"Yes","No"))</f>
        <v/>
      </c>
      <c r="S3947" s="38">
        <f>IF($B3947="","",MIN(1,DAY($A3947)/IF($N3947="Superstore",Settings!$B$5,Settings!$B$4)))</f>
        <v/>
      </c>
      <c r="T3947" s="38">
        <f>IF(OR($B3947="",$G3947="",$S3947=0),"",$G3947/$S3947)</f>
        <v/>
      </c>
      <c r="U3947" s="36">
        <f>IF($T3947="","",IF($T3947&lt;Settings!$B$8,"Critical",IF($T3947&lt;Settings!$B$9,"Semi Critical","Non Critical")))</f>
        <v/>
      </c>
      <c r="V3947" s="28" t="n"/>
      <c r="Z3947">
        <f>IF($B3947="","",IFERROR(VLOOKUP($B3947,'Plan HC for CCA'!$A:$B,2,0),""))</f>
        <v/>
      </c>
      <c r="AA3947">
        <f>IF(OR($B3947="",$Z3947=""),"",IF(N($M3947)&lt;$Z3947,"Delta","No Delta"))</f>
        <v/>
      </c>
      <c r="AB3947">
        <f>IF(OR($B3947="",$Z3947=""),"",MAX(0,$Z3947-N($M3947)))</f>
        <v/>
      </c>
      <c r="AC3947" s="46">
        <f>IF($B3947="","",IFERROR(INDEX('CCA Util %'!$H:$H,MATCH($B3947,'CCA Util %'!$E:$E,0)),""))</f>
        <v/>
      </c>
      <c r="AD3947">
        <f>IF($B3947="","",IFERROR(INDEX('CCA Util %'!$G:$G,MATCH($B3947,'CCA Util %'!$E:$E,0)),""))</f>
        <v/>
      </c>
      <c r="AE3947">
        <f>IF(OR($B3947="",$U3947=""),"",$U3947&amp;" &amp; "&amp;IF(OR($AD3947="",$AD3947=0),"Util NA",$AD3947&amp;" Util"))</f>
        <v/>
      </c>
    </row>
    <row r="3948" ht="15.75" customHeight="1" s="42">
      <c r="A3948" s="41" t="n"/>
      <c r="G3948" s="38" t="n"/>
      <c r="H3948" s="38" t="n"/>
      <c r="I3948" s="38" t="n"/>
      <c r="J3948" s="38" t="n"/>
      <c r="K3948" s="38" t="n"/>
      <c r="L3948" s="38" t="n"/>
      <c r="N3948" s="36">
        <f>IF($B3948="","",IF($C3948="SUPERSTORE","Superstore","DH"))</f>
        <v/>
      </c>
      <c r="O3948" s="36">
        <f>IF($B3948="","",IFERROR(VLOOKUP($B3948,Mapping!$A:$C,2,0),"Not Mapped"))</f>
        <v/>
      </c>
      <c r="P3948" s="36">
        <f>IF($B3948="","",IFERROR(VLOOKUP($B3948,Mapping!$A:$C,3,0),"Not Mapped"))</f>
        <v/>
      </c>
      <c r="Q3948" s="36">
        <f>IF($B3948="","",IFERROR(VLOOKUP($O3948,Leaders!$A:$B,2,0),"Not Mapped"))</f>
        <v/>
      </c>
      <c r="R3948" s="36">
        <f>IF($B3948="","",IF(COUNTIF(Exclusions!$A:$A,$B3948)&gt;0,"Yes","No"))</f>
        <v/>
      </c>
      <c r="S3948" s="38">
        <f>IF($B3948="","",MIN(1,DAY($A3948)/IF($N3948="Superstore",Settings!$B$5,Settings!$B$4)))</f>
        <v/>
      </c>
      <c r="T3948" s="38">
        <f>IF(OR($B3948="",$G3948="",$S3948=0),"",$G3948/$S3948)</f>
        <v/>
      </c>
      <c r="U3948" s="36">
        <f>IF($T3948="","",IF($T3948&lt;Settings!$B$8,"Critical",IF($T3948&lt;Settings!$B$9,"Semi Critical","Non Critical")))</f>
        <v/>
      </c>
      <c r="V3948" s="28" t="n"/>
      <c r="Z3948">
        <f>IF($B3948="","",IFERROR(VLOOKUP($B3948,'Plan HC for CCA'!$A:$B,2,0),""))</f>
        <v/>
      </c>
      <c r="AA3948">
        <f>IF(OR($B3948="",$Z3948=""),"",IF(N($M3948)&lt;$Z3948,"Delta","No Delta"))</f>
        <v/>
      </c>
      <c r="AB3948">
        <f>IF(OR($B3948="",$Z3948=""),"",MAX(0,$Z3948-N($M3948)))</f>
        <v/>
      </c>
      <c r="AC3948" s="46">
        <f>IF($B3948="","",IFERROR(INDEX('CCA Util %'!$H:$H,MATCH($B3948,'CCA Util %'!$E:$E,0)),""))</f>
        <v/>
      </c>
      <c r="AD3948">
        <f>IF($B3948="","",IFERROR(INDEX('CCA Util %'!$G:$G,MATCH($B3948,'CCA Util %'!$E:$E,0)),""))</f>
        <v/>
      </c>
      <c r="AE3948">
        <f>IF(OR($B3948="",$U3948=""),"",$U3948&amp;" &amp; "&amp;IF(OR($AD3948="",$AD3948=0),"Util NA",$AD3948&amp;" Util"))</f>
        <v/>
      </c>
    </row>
    <row r="3949" ht="15.75" customHeight="1" s="42">
      <c r="A3949" s="41" t="n"/>
      <c r="G3949" s="38" t="n"/>
      <c r="H3949" s="38" t="n"/>
      <c r="I3949" s="38" t="n"/>
      <c r="J3949" s="38" t="n"/>
      <c r="K3949" s="38" t="n"/>
      <c r="L3949" s="38" t="n"/>
      <c r="N3949" s="36">
        <f>IF($B3949="","",IF($C3949="SUPERSTORE","Superstore","DH"))</f>
        <v/>
      </c>
      <c r="O3949" s="36">
        <f>IF($B3949="","",IFERROR(VLOOKUP($B3949,Mapping!$A:$C,2,0),"Not Mapped"))</f>
        <v/>
      </c>
      <c r="P3949" s="36">
        <f>IF($B3949="","",IFERROR(VLOOKUP($B3949,Mapping!$A:$C,3,0),"Not Mapped"))</f>
        <v/>
      </c>
      <c r="Q3949" s="36">
        <f>IF($B3949="","",IFERROR(VLOOKUP($O3949,Leaders!$A:$B,2,0),"Not Mapped"))</f>
        <v/>
      </c>
      <c r="R3949" s="36">
        <f>IF($B3949="","",IF(COUNTIF(Exclusions!$A:$A,$B3949)&gt;0,"Yes","No"))</f>
        <v/>
      </c>
      <c r="S3949" s="38">
        <f>IF($B3949="","",MIN(1,DAY($A3949)/IF($N3949="Superstore",Settings!$B$5,Settings!$B$4)))</f>
        <v/>
      </c>
      <c r="T3949" s="38">
        <f>IF(OR($B3949="",$G3949="",$S3949=0),"",$G3949/$S3949)</f>
        <v/>
      </c>
      <c r="U3949" s="36">
        <f>IF($T3949="","",IF($T3949&lt;Settings!$B$8,"Critical",IF($T3949&lt;Settings!$B$9,"Semi Critical","Non Critical")))</f>
        <v/>
      </c>
      <c r="V3949" s="28" t="n"/>
      <c r="Z3949">
        <f>IF($B3949="","",IFERROR(VLOOKUP($B3949,'Plan HC for CCA'!$A:$B,2,0),""))</f>
        <v/>
      </c>
      <c r="AA3949">
        <f>IF(OR($B3949="",$Z3949=""),"",IF(N($M3949)&lt;$Z3949,"Delta","No Delta"))</f>
        <v/>
      </c>
      <c r="AB3949">
        <f>IF(OR($B3949="",$Z3949=""),"",MAX(0,$Z3949-N($M3949)))</f>
        <v/>
      </c>
      <c r="AC3949" s="46">
        <f>IF($B3949="","",IFERROR(INDEX('CCA Util %'!$H:$H,MATCH($B3949,'CCA Util %'!$E:$E,0)),""))</f>
        <v/>
      </c>
      <c r="AD3949">
        <f>IF($B3949="","",IFERROR(INDEX('CCA Util %'!$G:$G,MATCH($B3949,'CCA Util %'!$E:$E,0)),""))</f>
        <v/>
      </c>
      <c r="AE3949">
        <f>IF(OR($B3949="",$U3949=""),"",$U3949&amp;" &amp; "&amp;IF(OR($AD3949="",$AD3949=0),"Util NA",$AD3949&amp;" Util"))</f>
        <v/>
      </c>
    </row>
    <row r="3950" ht="15.75" customHeight="1" s="42">
      <c r="A3950" s="41" t="n"/>
      <c r="G3950" s="38" t="n"/>
      <c r="H3950" s="38" t="n"/>
      <c r="I3950" s="38" t="n"/>
      <c r="J3950" s="38" t="n"/>
      <c r="K3950" s="38" t="n"/>
      <c r="L3950" s="38" t="n"/>
      <c r="N3950" s="36">
        <f>IF($B3950="","",IF($C3950="SUPERSTORE","Superstore","DH"))</f>
        <v/>
      </c>
      <c r="O3950" s="36">
        <f>IF($B3950="","",IFERROR(VLOOKUP($B3950,Mapping!$A:$C,2,0),"Not Mapped"))</f>
        <v/>
      </c>
      <c r="P3950" s="36">
        <f>IF($B3950="","",IFERROR(VLOOKUP($B3950,Mapping!$A:$C,3,0),"Not Mapped"))</f>
        <v/>
      </c>
      <c r="Q3950" s="36">
        <f>IF($B3950="","",IFERROR(VLOOKUP($O3950,Leaders!$A:$B,2,0),"Not Mapped"))</f>
        <v/>
      </c>
      <c r="R3950" s="36">
        <f>IF($B3950="","",IF(COUNTIF(Exclusions!$A:$A,$B3950)&gt;0,"Yes","No"))</f>
        <v/>
      </c>
      <c r="S3950" s="38">
        <f>IF($B3950="","",MIN(1,DAY($A3950)/IF($N3950="Superstore",Settings!$B$5,Settings!$B$4)))</f>
        <v/>
      </c>
      <c r="T3950" s="38">
        <f>IF(OR($B3950="",$G3950="",$S3950=0),"",$G3950/$S3950)</f>
        <v/>
      </c>
      <c r="U3950" s="36">
        <f>IF($T3950="","",IF($T3950&lt;Settings!$B$8,"Critical",IF($T3950&lt;Settings!$B$9,"Semi Critical","Non Critical")))</f>
        <v/>
      </c>
      <c r="V3950" s="28" t="n"/>
      <c r="Z3950">
        <f>IF($B3950="","",IFERROR(VLOOKUP($B3950,'Plan HC for CCA'!$A:$B,2,0),""))</f>
        <v/>
      </c>
      <c r="AA3950">
        <f>IF(OR($B3950="",$Z3950=""),"",IF(N($M3950)&lt;$Z3950,"Delta","No Delta"))</f>
        <v/>
      </c>
      <c r="AB3950">
        <f>IF(OR($B3950="",$Z3950=""),"",MAX(0,$Z3950-N($M3950)))</f>
        <v/>
      </c>
      <c r="AC3950" s="46">
        <f>IF($B3950="","",IFERROR(INDEX('CCA Util %'!$H:$H,MATCH($B3950,'CCA Util %'!$E:$E,0)),""))</f>
        <v/>
      </c>
      <c r="AD3950">
        <f>IF($B3950="","",IFERROR(INDEX('CCA Util %'!$G:$G,MATCH($B3950,'CCA Util %'!$E:$E,0)),""))</f>
        <v/>
      </c>
      <c r="AE3950">
        <f>IF(OR($B3950="",$U3950=""),"",$U3950&amp;" &amp; "&amp;IF(OR($AD3950="",$AD3950=0),"Util NA",$AD3950&amp;" Util"))</f>
        <v/>
      </c>
    </row>
    <row r="3951" ht="15.75" customHeight="1" s="42">
      <c r="A3951" s="41" t="n"/>
      <c r="G3951" s="38" t="n"/>
      <c r="H3951" s="38" t="n"/>
      <c r="I3951" s="38" t="n"/>
      <c r="J3951" s="38" t="n"/>
      <c r="K3951" s="38" t="n"/>
      <c r="L3951" s="38" t="n"/>
      <c r="N3951" s="36">
        <f>IF($B3951="","",IF($C3951="SUPERSTORE","Superstore","DH"))</f>
        <v/>
      </c>
      <c r="O3951" s="36">
        <f>IF($B3951="","",IFERROR(VLOOKUP($B3951,Mapping!$A:$C,2,0),"Not Mapped"))</f>
        <v/>
      </c>
      <c r="P3951" s="36">
        <f>IF($B3951="","",IFERROR(VLOOKUP($B3951,Mapping!$A:$C,3,0),"Not Mapped"))</f>
        <v/>
      </c>
      <c r="Q3951" s="36">
        <f>IF($B3951="","",IFERROR(VLOOKUP($O3951,Leaders!$A:$B,2,0),"Not Mapped"))</f>
        <v/>
      </c>
      <c r="R3951" s="36">
        <f>IF($B3951="","",IF(COUNTIF(Exclusions!$A:$A,$B3951)&gt;0,"Yes","No"))</f>
        <v/>
      </c>
      <c r="S3951" s="38">
        <f>IF($B3951="","",MIN(1,DAY($A3951)/IF($N3951="Superstore",Settings!$B$5,Settings!$B$4)))</f>
        <v/>
      </c>
      <c r="T3951" s="38">
        <f>IF(OR($B3951="",$G3951="",$S3951=0),"",$G3951/$S3951)</f>
        <v/>
      </c>
      <c r="U3951" s="36">
        <f>IF($T3951="","",IF($T3951&lt;Settings!$B$8,"Critical",IF($T3951&lt;Settings!$B$9,"Semi Critical","Non Critical")))</f>
        <v/>
      </c>
      <c r="V3951" s="28" t="n"/>
      <c r="Z3951">
        <f>IF($B3951="","",IFERROR(VLOOKUP($B3951,'Plan HC for CCA'!$A:$B,2,0),""))</f>
        <v/>
      </c>
      <c r="AA3951">
        <f>IF(OR($B3951="",$Z3951=""),"",IF(N($M3951)&lt;$Z3951,"Delta","No Delta"))</f>
        <v/>
      </c>
      <c r="AB3951">
        <f>IF(OR($B3951="",$Z3951=""),"",MAX(0,$Z3951-N($M3951)))</f>
        <v/>
      </c>
      <c r="AC3951" s="46">
        <f>IF($B3951="","",IFERROR(INDEX('CCA Util %'!$H:$H,MATCH($B3951,'CCA Util %'!$E:$E,0)),""))</f>
        <v/>
      </c>
      <c r="AD3951">
        <f>IF($B3951="","",IFERROR(INDEX('CCA Util %'!$G:$G,MATCH($B3951,'CCA Util %'!$E:$E,0)),""))</f>
        <v/>
      </c>
      <c r="AE3951">
        <f>IF(OR($B3951="",$U3951=""),"",$U3951&amp;" &amp; "&amp;IF(OR($AD3951="",$AD3951=0),"Util NA",$AD3951&amp;" Util"))</f>
        <v/>
      </c>
    </row>
    <row r="3952" ht="15.75" customHeight="1" s="42">
      <c r="A3952" s="41" t="n"/>
      <c r="G3952" s="38" t="n"/>
      <c r="H3952" s="38" t="n"/>
      <c r="I3952" s="38" t="n"/>
      <c r="J3952" s="38" t="n"/>
      <c r="K3952" s="38" t="n"/>
      <c r="L3952" s="38" t="n"/>
      <c r="N3952" s="36">
        <f>IF($B3952="","",IF($C3952="SUPERSTORE","Superstore","DH"))</f>
        <v/>
      </c>
      <c r="O3952" s="36">
        <f>IF($B3952="","",IFERROR(VLOOKUP($B3952,Mapping!$A:$C,2,0),"Not Mapped"))</f>
        <v/>
      </c>
      <c r="P3952" s="36">
        <f>IF($B3952="","",IFERROR(VLOOKUP($B3952,Mapping!$A:$C,3,0),"Not Mapped"))</f>
        <v/>
      </c>
      <c r="Q3952" s="36">
        <f>IF($B3952="","",IFERROR(VLOOKUP($O3952,Leaders!$A:$B,2,0),"Not Mapped"))</f>
        <v/>
      </c>
      <c r="R3952" s="36">
        <f>IF($B3952="","",IF(COUNTIF(Exclusions!$A:$A,$B3952)&gt;0,"Yes","No"))</f>
        <v/>
      </c>
      <c r="S3952" s="38">
        <f>IF($B3952="","",MIN(1,DAY($A3952)/IF($N3952="Superstore",Settings!$B$5,Settings!$B$4)))</f>
        <v/>
      </c>
      <c r="T3952" s="38">
        <f>IF(OR($B3952="",$G3952="",$S3952=0),"",$G3952/$S3952)</f>
        <v/>
      </c>
      <c r="U3952" s="36">
        <f>IF($T3952="","",IF($T3952&lt;Settings!$B$8,"Critical",IF($T3952&lt;Settings!$B$9,"Semi Critical","Non Critical")))</f>
        <v/>
      </c>
      <c r="V3952" s="28" t="n"/>
      <c r="Z3952">
        <f>IF($B3952="","",IFERROR(VLOOKUP($B3952,'Plan HC for CCA'!$A:$B,2,0),""))</f>
        <v/>
      </c>
      <c r="AA3952">
        <f>IF(OR($B3952="",$Z3952=""),"",IF(N($M3952)&lt;$Z3952,"Delta","No Delta"))</f>
        <v/>
      </c>
      <c r="AB3952">
        <f>IF(OR($B3952="",$Z3952=""),"",MAX(0,$Z3952-N($M3952)))</f>
        <v/>
      </c>
      <c r="AC3952" s="46">
        <f>IF($B3952="","",IFERROR(INDEX('CCA Util %'!$H:$H,MATCH($B3952,'CCA Util %'!$E:$E,0)),""))</f>
        <v/>
      </c>
      <c r="AD3952">
        <f>IF($B3952="","",IFERROR(INDEX('CCA Util %'!$G:$G,MATCH($B3952,'CCA Util %'!$E:$E,0)),""))</f>
        <v/>
      </c>
      <c r="AE3952">
        <f>IF(OR($B3952="",$U3952=""),"",$U3952&amp;" &amp; "&amp;IF(OR($AD3952="",$AD3952=0),"Util NA",$AD3952&amp;" Util"))</f>
        <v/>
      </c>
    </row>
    <row r="3953" ht="15.75" customHeight="1" s="42">
      <c r="A3953" s="41" t="n"/>
      <c r="G3953" s="38" t="n"/>
      <c r="H3953" s="38" t="n"/>
      <c r="I3953" s="38" t="n"/>
      <c r="J3953" s="38" t="n"/>
      <c r="K3953" s="38" t="n"/>
      <c r="L3953" s="38" t="n"/>
      <c r="N3953" s="36">
        <f>IF($B3953="","",IF($C3953="SUPERSTORE","Superstore","DH"))</f>
        <v/>
      </c>
      <c r="O3953" s="36">
        <f>IF($B3953="","",IFERROR(VLOOKUP($B3953,Mapping!$A:$C,2,0),"Not Mapped"))</f>
        <v/>
      </c>
      <c r="P3953" s="36">
        <f>IF($B3953="","",IFERROR(VLOOKUP($B3953,Mapping!$A:$C,3,0),"Not Mapped"))</f>
        <v/>
      </c>
      <c r="Q3953" s="36">
        <f>IF($B3953="","",IFERROR(VLOOKUP($O3953,Leaders!$A:$B,2,0),"Not Mapped"))</f>
        <v/>
      </c>
      <c r="R3953" s="36">
        <f>IF($B3953="","",IF(COUNTIF(Exclusions!$A:$A,$B3953)&gt;0,"Yes","No"))</f>
        <v/>
      </c>
      <c r="S3953" s="38">
        <f>IF($B3953="","",MIN(1,DAY($A3953)/IF($N3953="Superstore",Settings!$B$5,Settings!$B$4)))</f>
        <v/>
      </c>
      <c r="T3953" s="38">
        <f>IF(OR($B3953="",$G3953="",$S3953=0),"",$G3953/$S3953)</f>
        <v/>
      </c>
      <c r="U3953" s="36">
        <f>IF($T3953="","",IF($T3953&lt;Settings!$B$8,"Critical",IF($T3953&lt;Settings!$B$9,"Semi Critical","Non Critical")))</f>
        <v/>
      </c>
      <c r="V3953" s="28" t="n"/>
      <c r="Z3953">
        <f>IF($B3953="","",IFERROR(VLOOKUP($B3953,'Plan HC for CCA'!$A:$B,2,0),""))</f>
        <v/>
      </c>
      <c r="AA3953">
        <f>IF(OR($B3953="",$Z3953=""),"",IF(N($M3953)&lt;$Z3953,"Delta","No Delta"))</f>
        <v/>
      </c>
      <c r="AB3953">
        <f>IF(OR($B3953="",$Z3953=""),"",MAX(0,$Z3953-N($M3953)))</f>
        <v/>
      </c>
      <c r="AC3953" s="46">
        <f>IF($B3953="","",IFERROR(INDEX('CCA Util %'!$H:$H,MATCH($B3953,'CCA Util %'!$E:$E,0)),""))</f>
        <v/>
      </c>
      <c r="AD3953">
        <f>IF($B3953="","",IFERROR(INDEX('CCA Util %'!$G:$G,MATCH($B3953,'CCA Util %'!$E:$E,0)),""))</f>
        <v/>
      </c>
      <c r="AE3953">
        <f>IF(OR($B3953="",$U3953=""),"",$U3953&amp;" &amp; "&amp;IF(OR($AD3953="",$AD3953=0),"Util NA",$AD3953&amp;" Util"))</f>
        <v/>
      </c>
    </row>
    <row r="3954" ht="15.75" customHeight="1" s="42">
      <c r="A3954" s="41" t="n"/>
      <c r="G3954" s="38" t="n"/>
      <c r="H3954" s="38" t="n"/>
      <c r="I3954" s="38" t="n"/>
      <c r="J3954" s="38" t="n"/>
      <c r="K3954" s="38" t="n"/>
      <c r="L3954" s="38" t="n"/>
      <c r="N3954" s="36">
        <f>IF($B3954="","",IF($C3954="SUPERSTORE","Superstore","DH"))</f>
        <v/>
      </c>
      <c r="O3954" s="36">
        <f>IF($B3954="","",IFERROR(VLOOKUP($B3954,Mapping!$A:$C,2,0),"Not Mapped"))</f>
        <v/>
      </c>
      <c r="P3954" s="36">
        <f>IF($B3954="","",IFERROR(VLOOKUP($B3954,Mapping!$A:$C,3,0),"Not Mapped"))</f>
        <v/>
      </c>
      <c r="Q3954" s="36">
        <f>IF($B3954="","",IFERROR(VLOOKUP($O3954,Leaders!$A:$B,2,0),"Not Mapped"))</f>
        <v/>
      </c>
      <c r="R3954" s="36">
        <f>IF($B3954="","",IF(COUNTIF(Exclusions!$A:$A,$B3954)&gt;0,"Yes","No"))</f>
        <v/>
      </c>
      <c r="S3954" s="38">
        <f>IF($B3954="","",MIN(1,DAY($A3954)/IF($N3954="Superstore",Settings!$B$5,Settings!$B$4)))</f>
        <v/>
      </c>
      <c r="T3954" s="38">
        <f>IF(OR($B3954="",$G3954="",$S3954=0),"",$G3954/$S3954)</f>
        <v/>
      </c>
      <c r="U3954" s="36">
        <f>IF($T3954="","",IF($T3954&lt;Settings!$B$8,"Critical",IF($T3954&lt;Settings!$B$9,"Semi Critical","Non Critical")))</f>
        <v/>
      </c>
      <c r="V3954" s="28" t="n"/>
      <c r="Z3954">
        <f>IF($B3954="","",IFERROR(VLOOKUP($B3954,'Plan HC for CCA'!$A:$B,2,0),""))</f>
        <v/>
      </c>
      <c r="AA3954">
        <f>IF(OR($B3954="",$Z3954=""),"",IF(N($M3954)&lt;$Z3954,"Delta","No Delta"))</f>
        <v/>
      </c>
      <c r="AB3954">
        <f>IF(OR($B3954="",$Z3954=""),"",MAX(0,$Z3954-N($M3954)))</f>
        <v/>
      </c>
      <c r="AC3954" s="46">
        <f>IF($B3954="","",IFERROR(INDEX('CCA Util %'!$H:$H,MATCH($B3954,'CCA Util %'!$E:$E,0)),""))</f>
        <v/>
      </c>
      <c r="AD3954">
        <f>IF($B3954="","",IFERROR(INDEX('CCA Util %'!$G:$G,MATCH($B3954,'CCA Util %'!$E:$E,0)),""))</f>
        <v/>
      </c>
      <c r="AE3954">
        <f>IF(OR($B3954="",$U3954=""),"",$U3954&amp;" &amp; "&amp;IF(OR($AD3954="",$AD3954=0),"Util NA",$AD3954&amp;" Util"))</f>
        <v/>
      </c>
    </row>
    <row r="3955" ht="15.75" customHeight="1" s="42">
      <c r="A3955" s="41" t="n"/>
      <c r="G3955" s="38" t="n"/>
      <c r="H3955" s="38" t="n"/>
      <c r="I3955" s="38" t="n"/>
      <c r="J3955" s="38" t="n"/>
      <c r="K3955" s="38" t="n"/>
      <c r="L3955" s="38" t="n"/>
      <c r="N3955" s="36">
        <f>IF($B3955="","",IF($C3955="SUPERSTORE","Superstore","DH"))</f>
        <v/>
      </c>
      <c r="O3955" s="36">
        <f>IF($B3955="","",IFERROR(VLOOKUP($B3955,Mapping!$A:$C,2,0),"Not Mapped"))</f>
        <v/>
      </c>
      <c r="P3955" s="36">
        <f>IF($B3955="","",IFERROR(VLOOKUP($B3955,Mapping!$A:$C,3,0),"Not Mapped"))</f>
        <v/>
      </c>
      <c r="Q3955" s="36">
        <f>IF($B3955="","",IFERROR(VLOOKUP($O3955,Leaders!$A:$B,2,0),"Not Mapped"))</f>
        <v/>
      </c>
      <c r="R3955" s="36">
        <f>IF($B3955="","",IF(COUNTIF(Exclusions!$A:$A,$B3955)&gt;0,"Yes","No"))</f>
        <v/>
      </c>
      <c r="S3955" s="38">
        <f>IF($B3955="","",MIN(1,DAY($A3955)/IF($N3955="Superstore",Settings!$B$5,Settings!$B$4)))</f>
        <v/>
      </c>
      <c r="T3955" s="38">
        <f>IF(OR($B3955="",$G3955="",$S3955=0),"",$G3955/$S3955)</f>
        <v/>
      </c>
      <c r="U3955" s="36">
        <f>IF($T3955="","",IF($T3955&lt;Settings!$B$8,"Critical",IF($T3955&lt;Settings!$B$9,"Semi Critical","Non Critical")))</f>
        <v/>
      </c>
      <c r="V3955" s="28" t="n"/>
      <c r="Z3955">
        <f>IF($B3955="","",IFERROR(VLOOKUP($B3955,'Plan HC for CCA'!$A:$B,2,0),""))</f>
        <v/>
      </c>
      <c r="AA3955">
        <f>IF(OR($B3955="",$Z3955=""),"",IF(N($M3955)&lt;$Z3955,"Delta","No Delta"))</f>
        <v/>
      </c>
      <c r="AB3955">
        <f>IF(OR($B3955="",$Z3955=""),"",MAX(0,$Z3955-N($M3955)))</f>
        <v/>
      </c>
      <c r="AC3955" s="46">
        <f>IF($B3955="","",IFERROR(INDEX('CCA Util %'!$H:$H,MATCH($B3955,'CCA Util %'!$E:$E,0)),""))</f>
        <v/>
      </c>
      <c r="AD3955">
        <f>IF($B3955="","",IFERROR(INDEX('CCA Util %'!$G:$G,MATCH($B3955,'CCA Util %'!$E:$E,0)),""))</f>
        <v/>
      </c>
      <c r="AE3955">
        <f>IF(OR($B3955="",$U3955=""),"",$U3955&amp;" &amp; "&amp;IF(OR($AD3955="",$AD3955=0),"Util NA",$AD3955&amp;" Util"))</f>
        <v/>
      </c>
    </row>
    <row r="3956" ht="15.75" customHeight="1" s="42">
      <c r="A3956" s="41" t="n"/>
      <c r="G3956" s="38" t="n"/>
      <c r="H3956" s="38" t="n"/>
      <c r="I3956" s="38" t="n"/>
      <c r="J3956" s="38" t="n"/>
      <c r="K3956" s="38" t="n"/>
      <c r="L3956" s="38" t="n"/>
      <c r="N3956" s="36">
        <f>IF($B3956="","",IF($C3956="SUPERSTORE","Superstore","DH"))</f>
        <v/>
      </c>
      <c r="O3956" s="36">
        <f>IF($B3956="","",IFERROR(VLOOKUP($B3956,Mapping!$A:$C,2,0),"Not Mapped"))</f>
        <v/>
      </c>
      <c r="P3956" s="36">
        <f>IF($B3956="","",IFERROR(VLOOKUP($B3956,Mapping!$A:$C,3,0),"Not Mapped"))</f>
        <v/>
      </c>
      <c r="Q3956" s="36">
        <f>IF($B3956="","",IFERROR(VLOOKUP($O3956,Leaders!$A:$B,2,0),"Not Mapped"))</f>
        <v/>
      </c>
      <c r="R3956" s="36">
        <f>IF($B3956="","",IF(COUNTIF(Exclusions!$A:$A,$B3956)&gt;0,"Yes","No"))</f>
        <v/>
      </c>
      <c r="S3956" s="38">
        <f>IF($B3956="","",MIN(1,DAY($A3956)/IF($N3956="Superstore",Settings!$B$5,Settings!$B$4)))</f>
        <v/>
      </c>
      <c r="T3956" s="38">
        <f>IF(OR($B3956="",$G3956="",$S3956=0),"",$G3956/$S3956)</f>
        <v/>
      </c>
      <c r="U3956" s="36">
        <f>IF($T3956="","",IF($T3956&lt;Settings!$B$8,"Critical",IF($T3956&lt;Settings!$B$9,"Semi Critical","Non Critical")))</f>
        <v/>
      </c>
      <c r="V3956" s="28" t="n"/>
      <c r="Z3956">
        <f>IF($B3956="","",IFERROR(VLOOKUP($B3956,'Plan HC for CCA'!$A:$B,2,0),""))</f>
        <v/>
      </c>
      <c r="AA3956">
        <f>IF(OR($B3956="",$Z3956=""),"",IF(N($M3956)&lt;$Z3956,"Delta","No Delta"))</f>
        <v/>
      </c>
      <c r="AB3956">
        <f>IF(OR($B3956="",$Z3956=""),"",MAX(0,$Z3956-N($M3956)))</f>
        <v/>
      </c>
      <c r="AC3956" s="46">
        <f>IF($B3956="","",IFERROR(INDEX('CCA Util %'!$H:$H,MATCH($B3956,'CCA Util %'!$E:$E,0)),""))</f>
        <v/>
      </c>
      <c r="AD3956">
        <f>IF($B3956="","",IFERROR(INDEX('CCA Util %'!$G:$G,MATCH($B3956,'CCA Util %'!$E:$E,0)),""))</f>
        <v/>
      </c>
      <c r="AE3956">
        <f>IF(OR($B3956="",$U3956=""),"",$U3956&amp;" &amp; "&amp;IF(OR($AD3956="",$AD3956=0),"Util NA",$AD3956&amp;" Util"))</f>
        <v/>
      </c>
    </row>
    <row r="3957" ht="15.75" customHeight="1" s="42">
      <c r="A3957" s="41" t="n"/>
      <c r="G3957" s="38" t="n"/>
      <c r="H3957" s="38" t="n"/>
      <c r="I3957" s="38" t="n"/>
      <c r="J3957" s="38" t="n"/>
      <c r="K3957" s="38" t="n"/>
      <c r="L3957" s="38" t="n"/>
      <c r="N3957" s="36">
        <f>IF($B3957="","",IF($C3957="SUPERSTORE","Superstore","DH"))</f>
        <v/>
      </c>
      <c r="O3957" s="36">
        <f>IF($B3957="","",IFERROR(VLOOKUP($B3957,Mapping!$A:$C,2,0),"Not Mapped"))</f>
        <v/>
      </c>
      <c r="P3957" s="36">
        <f>IF($B3957="","",IFERROR(VLOOKUP($B3957,Mapping!$A:$C,3,0),"Not Mapped"))</f>
        <v/>
      </c>
      <c r="Q3957" s="36">
        <f>IF($B3957="","",IFERROR(VLOOKUP($O3957,Leaders!$A:$B,2,0),"Not Mapped"))</f>
        <v/>
      </c>
      <c r="R3957" s="36">
        <f>IF($B3957="","",IF(COUNTIF(Exclusions!$A:$A,$B3957)&gt;0,"Yes","No"))</f>
        <v/>
      </c>
      <c r="S3957" s="38">
        <f>IF($B3957="","",MIN(1,DAY($A3957)/IF($N3957="Superstore",Settings!$B$5,Settings!$B$4)))</f>
        <v/>
      </c>
      <c r="T3957" s="38">
        <f>IF(OR($B3957="",$G3957="",$S3957=0),"",$G3957/$S3957)</f>
        <v/>
      </c>
      <c r="U3957" s="36">
        <f>IF($T3957="","",IF($T3957&lt;Settings!$B$8,"Critical",IF($T3957&lt;Settings!$B$9,"Semi Critical","Non Critical")))</f>
        <v/>
      </c>
      <c r="V3957" s="28" t="n"/>
      <c r="Z3957">
        <f>IF($B3957="","",IFERROR(VLOOKUP($B3957,'Plan HC for CCA'!$A:$B,2,0),""))</f>
        <v/>
      </c>
      <c r="AA3957">
        <f>IF(OR($B3957="",$Z3957=""),"",IF(N($M3957)&lt;$Z3957,"Delta","No Delta"))</f>
        <v/>
      </c>
      <c r="AB3957">
        <f>IF(OR($B3957="",$Z3957=""),"",MAX(0,$Z3957-N($M3957)))</f>
        <v/>
      </c>
      <c r="AC3957" s="46">
        <f>IF($B3957="","",IFERROR(INDEX('CCA Util %'!$H:$H,MATCH($B3957,'CCA Util %'!$E:$E,0)),""))</f>
        <v/>
      </c>
      <c r="AD3957">
        <f>IF($B3957="","",IFERROR(INDEX('CCA Util %'!$G:$G,MATCH($B3957,'CCA Util %'!$E:$E,0)),""))</f>
        <v/>
      </c>
      <c r="AE3957">
        <f>IF(OR($B3957="",$U3957=""),"",$U3957&amp;" &amp; "&amp;IF(OR($AD3957="",$AD3957=0),"Util NA",$AD3957&amp;" Util"))</f>
        <v/>
      </c>
    </row>
    <row r="3958" ht="15.75" customHeight="1" s="42">
      <c r="A3958" s="41" t="n"/>
      <c r="G3958" s="38" t="n"/>
      <c r="H3958" s="38" t="n"/>
      <c r="I3958" s="38" t="n"/>
      <c r="J3958" s="38" t="n"/>
      <c r="K3958" s="38" t="n"/>
      <c r="L3958" s="38" t="n"/>
      <c r="N3958" s="36">
        <f>IF($B3958="","",IF($C3958="SUPERSTORE","Superstore","DH"))</f>
        <v/>
      </c>
      <c r="O3958" s="36">
        <f>IF($B3958="","",IFERROR(VLOOKUP($B3958,Mapping!$A:$C,2,0),"Not Mapped"))</f>
        <v/>
      </c>
      <c r="P3958" s="36">
        <f>IF($B3958="","",IFERROR(VLOOKUP($B3958,Mapping!$A:$C,3,0),"Not Mapped"))</f>
        <v/>
      </c>
      <c r="Q3958" s="36">
        <f>IF($B3958="","",IFERROR(VLOOKUP($O3958,Leaders!$A:$B,2,0),"Not Mapped"))</f>
        <v/>
      </c>
      <c r="R3958" s="36">
        <f>IF($B3958="","",IF(COUNTIF(Exclusions!$A:$A,$B3958)&gt;0,"Yes","No"))</f>
        <v/>
      </c>
      <c r="S3958" s="38">
        <f>IF($B3958="","",MIN(1,DAY($A3958)/IF($N3958="Superstore",Settings!$B$5,Settings!$B$4)))</f>
        <v/>
      </c>
      <c r="T3958" s="38">
        <f>IF(OR($B3958="",$G3958="",$S3958=0),"",$G3958/$S3958)</f>
        <v/>
      </c>
      <c r="U3958" s="36">
        <f>IF($T3958="","",IF($T3958&lt;Settings!$B$8,"Critical",IF($T3958&lt;Settings!$B$9,"Semi Critical","Non Critical")))</f>
        <v/>
      </c>
      <c r="V3958" s="28" t="n"/>
      <c r="Z3958">
        <f>IF($B3958="","",IFERROR(VLOOKUP($B3958,'Plan HC for CCA'!$A:$B,2,0),""))</f>
        <v/>
      </c>
      <c r="AA3958">
        <f>IF(OR($B3958="",$Z3958=""),"",IF(N($M3958)&lt;$Z3958,"Delta","No Delta"))</f>
        <v/>
      </c>
      <c r="AB3958">
        <f>IF(OR($B3958="",$Z3958=""),"",MAX(0,$Z3958-N($M3958)))</f>
        <v/>
      </c>
      <c r="AC3958" s="46">
        <f>IF($B3958="","",IFERROR(INDEX('CCA Util %'!$H:$H,MATCH($B3958,'CCA Util %'!$E:$E,0)),""))</f>
        <v/>
      </c>
      <c r="AD3958">
        <f>IF($B3958="","",IFERROR(INDEX('CCA Util %'!$G:$G,MATCH($B3958,'CCA Util %'!$E:$E,0)),""))</f>
        <v/>
      </c>
      <c r="AE3958">
        <f>IF(OR($B3958="",$U3958=""),"",$U3958&amp;" &amp; "&amp;IF(OR($AD3958="",$AD3958=0),"Util NA",$AD3958&amp;" Util"))</f>
        <v/>
      </c>
    </row>
    <row r="3959" ht="15.75" customHeight="1" s="42">
      <c r="A3959" s="41" t="n"/>
      <c r="G3959" s="38" t="n"/>
      <c r="H3959" s="38" t="n"/>
      <c r="I3959" s="38" t="n"/>
      <c r="J3959" s="38" t="n"/>
      <c r="K3959" s="38" t="n"/>
      <c r="L3959" s="38" t="n"/>
      <c r="N3959" s="36">
        <f>IF($B3959="","",IF($C3959="SUPERSTORE","Superstore","DH"))</f>
        <v/>
      </c>
      <c r="O3959" s="36">
        <f>IF($B3959="","",IFERROR(VLOOKUP($B3959,Mapping!$A:$C,2,0),"Not Mapped"))</f>
        <v/>
      </c>
      <c r="P3959" s="36">
        <f>IF($B3959="","",IFERROR(VLOOKUP($B3959,Mapping!$A:$C,3,0),"Not Mapped"))</f>
        <v/>
      </c>
      <c r="Q3959" s="36">
        <f>IF($B3959="","",IFERROR(VLOOKUP($O3959,Leaders!$A:$B,2,0),"Not Mapped"))</f>
        <v/>
      </c>
      <c r="R3959" s="36">
        <f>IF($B3959="","",IF(COUNTIF(Exclusions!$A:$A,$B3959)&gt;0,"Yes","No"))</f>
        <v/>
      </c>
      <c r="S3959" s="38">
        <f>IF($B3959="","",MIN(1,DAY($A3959)/IF($N3959="Superstore",Settings!$B$5,Settings!$B$4)))</f>
        <v/>
      </c>
      <c r="T3959" s="38">
        <f>IF(OR($B3959="",$G3959="",$S3959=0),"",$G3959/$S3959)</f>
        <v/>
      </c>
      <c r="U3959" s="36">
        <f>IF($T3959="","",IF($T3959&lt;Settings!$B$8,"Critical",IF($T3959&lt;Settings!$B$9,"Semi Critical","Non Critical")))</f>
        <v/>
      </c>
      <c r="V3959" s="28" t="n"/>
      <c r="Z3959">
        <f>IF($B3959="","",IFERROR(VLOOKUP($B3959,'Plan HC for CCA'!$A:$B,2,0),""))</f>
        <v/>
      </c>
      <c r="AA3959">
        <f>IF(OR($B3959="",$Z3959=""),"",IF(N($M3959)&lt;$Z3959,"Delta","No Delta"))</f>
        <v/>
      </c>
      <c r="AB3959">
        <f>IF(OR($B3959="",$Z3959=""),"",MAX(0,$Z3959-N($M3959)))</f>
        <v/>
      </c>
      <c r="AC3959" s="46">
        <f>IF($B3959="","",IFERROR(INDEX('CCA Util %'!$H:$H,MATCH($B3959,'CCA Util %'!$E:$E,0)),""))</f>
        <v/>
      </c>
      <c r="AD3959">
        <f>IF($B3959="","",IFERROR(INDEX('CCA Util %'!$G:$G,MATCH($B3959,'CCA Util %'!$E:$E,0)),""))</f>
        <v/>
      </c>
      <c r="AE3959">
        <f>IF(OR($B3959="",$U3959=""),"",$U3959&amp;" &amp; "&amp;IF(OR($AD3959="",$AD3959=0),"Util NA",$AD3959&amp;" Util"))</f>
        <v/>
      </c>
    </row>
    <row r="3960" ht="15.75" customHeight="1" s="42">
      <c r="A3960" s="41" t="n"/>
      <c r="G3960" s="38" t="n"/>
      <c r="H3960" s="38" t="n"/>
      <c r="I3960" s="38" t="n"/>
      <c r="J3960" s="38" t="n"/>
      <c r="K3960" s="38" t="n"/>
      <c r="L3960" s="38" t="n"/>
      <c r="N3960" s="36">
        <f>IF($B3960="","",IF($C3960="SUPERSTORE","Superstore","DH"))</f>
        <v/>
      </c>
      <c r="O3960" s="36">
        <f>IF($B3960="","",IFERROR(VLOOKUP($B3960,Mapping!$A:$C,2,0),"Not Mapped"))</f>
        <v/>
      </c>
      <c r="P3960" s="36">
        <f>IF($B3960="","",IFERROR(VLOOKUP($B3960,Mapping!$A:$C,3,0),"Not Mapped"))</f>
        <v/>
      </c>
      <c r="Q3960" s="36">
        <f>IF($B3960="","",IFERROR(VLOOKUP($O3960,Leaders!$A:$B,2,0),"Not Mapped"))</f>
        <v/>
      </c>
      <c r="R3960" s="36">
        <f>IF($B3960="","",IF(COUNTIF(Exclusions!$A:$A,$B3960)&gt;0,"Yes","No"))</f>
        <v/>
      </c>
      <c r="S3960" s="38">
        <f>IF($B3960="","",MIN(1,DAY($A3960)/IF($N3960="Superstore",Settings!$B$5,Settings!$B$4)))</f>
        <v/>
      </c>
      <c r="T3960" s="38">
        <f>IF(OR($B3960="",$G3960="",$S3960=0),"",$G3960/$S3960)</f>
        <v/>
      </c>
      <c r="U3960" s="36">
        <f>IF($T3960="","",IF($T3960&lt;Settings!$B$8,"Critical",IF($T3960&lt;Settings!$B$9,"Semi Critical","Non Critical")))</f>
        <v/>
      </c>
      <c r="V3960" s="28" t="n"/>
      <c r="Z3960">
        <f>IF($B3960="","",IFERROR(VLOOKUP($B3960,'Plan HC for CCA'!$A:$B,2,0),""))</f>
        <v/>
      </c>
      <c r="AA3960">
        <f>IF(OR($B3960="",$Z3960=""),"",IF(N($M3960)&lt;$Z3960,"Delta","No Delta"))</f>
        <v/>
      </c>
      <c r="AB3960">
        <f>IF(OR($B3960="",$Z3960=""),"",MAX(0,$Z3960-N($M3960)))</f>
        <v/>
      </c>
      <c r="AC3960" s="46">
        <f>IF($B3960="","",IFERROR(INDEX('CCA Util %'!$H:$H,MATCH($B3960,'CCA Util %'!$E:$E,0)),""))</f>
        <v/>
      </c>
      <c r="AD3960">
        <f>IF($B3960="","",IFERROR(INDEX('CCA Util %'!$G:$G,MATCH($B3960,'CCA Util %'!$E:$E,0)),""))</f>
        <v/>
      </c>
      <c r="AE3960">
        <f>IF(OR($B3960="",$U3960=""),"",$U3960&amp;" &amp; "&amp;IF(OR($AD3960="",$AD3960=0),"Util NA",$AD3960&amp;" Util"))</f>
        <v/>
      </c>
    </row>
    <row r="3961" ht="15.75" customHeight="1" s="42">
      <c r="A3961" s="41" t="n"/>
      <c r="G3961" s="38" t="n"/>
      <c r="H3961" s="38" t="n"/>
      <c r="I3961" s="38" t="n"/>
      <c r="J3961" s="38" t="n"/>
      <c r="K3961" s="38" t="n"/>
      <c r="L3961" s="38" t="n"/>
      <c r="N3961" s="36">
        <f>IF($B3961="","",IF($C3961="SUPERSTORE","Superstore","DH"))</f>
        <v/>
      </c>
      <c r="O3961" s="36">
        <f>IF($B3961="","",IFERROR(VLOOKUP($B3961,Mapping!$A:$C,2,0),"Not Mapped"))</f>
        <v/>
      </c>
      <c r="P3961" s="36">
        <f>IF($B3961="","",IFERROR(VLOOKUP($B3961,Mapping!$A:$C,3,0),"Not Mapped"))</f>
        <v/>
      </c>
      <c r="Q3961" s="36">
        <f>IF($B3961="","",IFERROR(VLOOKUP($O3961,Leaders!$A:$B,2,0),"Not Mapped"))</f>
        <v/>
      </c>
      <c r="R3961" s="36">
        <f>IF($B3961="","",IF(COUNTIF(Exclusions!$A:$A,$B3961)&gt;0,"Yes","No"))</f>
        <v/>
      </c>
      <c r="S3961" s="38">
        <f>IF($B3961="","",MIN(1,DAY($A3961)/IF($N3961="Superstore",Settings!$B$5,Settings!$B$4)))</f>
        <v/>
      </c>
      <c r="T3961" s="38">
        <f>IF(OR($B3961="",$G3961="",$S3961=0),"",$G3961/$S3961)</f>
        <v/>
      </c>
      <c r="U3961" s="36">
        <f>IF($T3961="","",IF($T3961&lt;Settings!$B$8,"Critical",IF($T3961&lt;Settings!$B$9,"Semi Critical","Non Critical")))</f>
        <v/>
      </c>
      <c r="V3961" s="28" t="n"/>
      <c r="Z3961">
        <f>IF($B3961="","",IFERROR(VLOOKUP($B3961,'Plan HC for CCA'!$A:$B,2,0),""))</f>
        <v/>
      </c>
      <c r="AA3961">
        <f>IF(OR($B3961="",$Z3961=""),"",IF(N($M3961)&lt;$Z3961,"Delta","No Delta"))</f>
        <v/>
      </c>
      <c r="AB3961">
        <f>IF(OR($B3961="",$Z3961=""),"",MAX(0,$Z3961-N($M3961)))</f>
        <v/>
      </c>
      <c r="AC3961" s="46">
        <f>IF($B3961="","",IFERROR(INDEX('CCA Util %'!$H:$H,MATCH($B3961,'CCA Util %'!$E:$E,0)),""))</f>
        <v/>
      </c>
      <c r="AD3961">
        <f>IF($B3961="","",IFERROR(INDEX('CCA Util %'!$G:$G,MATCH($B3961,'CCA Util %'!$E:$E,0)),""))</f>
        <v/>
      </c>
      <c r="AE3961">
        <f>IF(OR($B3961="",$U3961=""),"",$U3961&amp;" &amp; "&amp;IF(OR($AD3961="",$AD3961=0),"Util NA",$AD3961&amp;" Util"))</f>
        <v/>
      </c>
    </row>
    <row r="3962" ht="15.75" customHeight="1" s="42">
      <c r="A3962" s="41" t="n"/>
      <c r="G3962" s="38" t="n"/>
      <c r="H3962" s="38" t="n"/>
      <c r="I3962" s="38" t="n"/>
      <c r="J3962" s="38" t="n"/>
      <c r="K3962" s="38" t="n"/>
      <c r="L3962" s="38" t="n"/>
      <c r="N3962" s="36">
        <f>IF($B3962="","",IF($C3962="SUPERSTORE","Superstore","DH"))</f>
        <v/>
      </c>
      <c r="O3962" s="36">
        <f>IF($B3962="","",IFERROR(VLOOKUP($B3962,Mapping!$A:$C,2,0),"Not Mapped"))</f>
        <v/>
      </c>
      <c r="P3962" s="36">
        <f>IF($B3962="","",IFERROR(VLOOKUP($B3962,Mapping!$A:$C,3,0),"Not Mapped"))</f>
        <v/>
      </c>
      <c r="Q3962" s="36">
        <f>IF($B3962="","",IFERROR(VLOOKUP($O3962,Leaders!$A:$B,2,0),"Not Mapped"))</f>
        <v/>
      </c>
      <c r="R3962" s="36">
        <f>IF($B3962="","",IF(COUNTIF(Exclusions!$A:$A,$B3962)&gt;0,"Yes","No"))</f>
        <v/>
      </c>
      <c r="S3962" s="38">
        <f>IF($B3962="","",MIN(1,DAY($A3962)/IF($N3962="Superstore",Settings!$B$5,Settings!$B$4)))</f>
        <v/>
      </c>
      <c r="T3962" s="38">
        <f>IF(OR($B3962="",$G3962="",$S3962=0),"",$G3962/$S3962)</f>
        <v/>
      </c>
      <c r="U3962" s="36">
        <f>IF($T3962="","",IF($T3962&lt;Settings!$B$8,"Critical",IF($T3962&lt;Settings!$B$9,"Semi Critical","Non Critical")))</f>
        <v/>
      </c>
      <c r="V3962" s="28" t="n"/>
      <c r="Z3962">
        <f>IF($B3962="","",IFERROR(VLOOKUP($B3962,'Plan HC for CCA'!$A:$B,2,0),""))</f>
        <v/>
      </c>
      <c r="AA3962">
        <f>IF(OR($B3962="",$Z3962=""),"",IF(N($M3962)&lt;$Z3962,"Delta","No Delta"))</f>
        <v/>
      </c>
      <c r="AB3962">
        <f>IF(OR($B3962="",$Z3962=""),"",MAX(0,$Z3962-N($M3962)))</f>
        <v/>
      </c>
      <c r="AC3962" s="46">
        <f>IF($B3962="","",IFERROR(INDEX('CCA Util %'!$H:$H,MATCH($B3962,'CCA Util %'!$E:$E,0)),""))</f>
        <v/>
      </c>
      <c r="AD3962">
        <f>IF($B3962="","",IFERROR(INDEX('CCA Util %'!$G:$G,MATCH($B3962,'CCA Util %'!$E:$E,0)),""))</f>
        <v/>
      </c>
      <c r="AE3962">
        <f>IF(OR($B3962="",$U3962=""),"",$U3962&amp;" &amp; "&amp;IF(OR($AD3962="",$AD3962=0),"Util NA",$AD3962&amp;" Util"))</f>
        <v/>
      </c>
    </row>
    <row r="3963" ht="15.75" customHeight="1" s="42">
      <c r="A3963" s="41" t="n"/>
      <c r="G3963" s="38" t="n"/>
      <c r="H3963" s="38" t="n"/>
      <c r="I3963" s="38" t="n"/>
      <c r="J3963" s="38" t="n"/>
      <c r="K3963" s="38" t="n"/>
      <c r="L3963" s="38" t="n"/>
      <c r="N3963" s="36">
        <f>IF($B3963="","",IF($C3963="SUPERSTORE","Superstore","DH"))</f>
        <v/>
      </c>
      <c r="O3963" s="36">
        <f>IF($B3963="","",IFERROR(VLOOKUP($B3963,Mapping!$A:$C,2,0),"Not Mapped"))</f>
        <v/>
      </c>
      <c r="P3963" s="36">
        <f>IF($B3963="","",IFERROR(VLOOKUP($B3963,Mapping!$A:$C,3,0),"Not Mapped"))</f>
        <v/>
      </c>
      <c r="Q3963" s="36">
        <f>IF($B3963="","",IFERROR(VLOOKUP($O3963,Leaders!$A:$B,2,0),"Not Mapped"))</f>
        <v/>
      </c>
      <c r="R3963" s="36">
        <f>IF($B3963="","",IF(COUNTIF(Exclusions!$A:$A,$B3963)&gt;0,"Yes","No"))</f>
        <v/>
      </c>
      <c r="S3963" s="38">
        <f>IF($B3963="","",MIN(1,DAY($A3963)/IF($N3963="Superstore",Settings!$B$5,Settings!$B$4)))</f>
        <v/>
      </c>
      <c r="T3963" s="38">
        <f>IF(OR($B3963="",$G3963="",$S3963=0),"",$G3963/$S3963)</f>
        <v/>
      </c>
      <c r="U3963" s="36">
        <f>IF($T3963="","",IF($T3963&lt;Settings!$B$8,"Critical",IF($T3963&lt;Settings!$B$9,"Semi Critical","Non Critical")))</f>
        <v/>
      </c>
      <c r="V3963" s="28" t="n"/>
      <c r="Z3963">
        <f>IF($B3963="","",IFERROR(VLOOKUP($B3963,'Plan HC for CCA'!$A:$B,2,0),""))</f>
        <v/>
      </c>
      <c r="AA3963">
        <f>IF(OR($B3963="",$Z3963=""),"",IF(N($M3963)&lt;$Z3963,"Delta","No Delta"))</f>
        <v/>
      </c>
      <c r="AB3963">
        <f>IF(OR($B3963="",$Z3963=""),"",MAX(0,$Z3963-N($M3963)))</f>
        <v/>
      </c>
      <c r="AC3963" s="46">
        <f>IF($B3963="","",IFERROR(INDEX('CCA Util %'!$H:$H,MATCH($B3963,'CCA Util %'!$E:$E,0)),""))</f>
        <v/>
      </c>
      <c r="AD3963">
        <f>IF($B3963="","",IFERROR(INDEX('CCA Util %'!$G:$G,MATCH($B3963,'CCA Util %'!$E:$E,0)),""))</f>
        <v/>
      </c>
      <c r="AE3963">
        <f>IF(OR($B3963="",$U3963=""),"",$U3963&amp;" &amp; "&amp;IF(OR($AD3963="",$AD3963=0),"Util NA",$AD3963&amp;" Util"))</f>
        <v/>
      </c>
    </row>
    <row r="3964" ht="15.75" customHeight="1" s="42">
      <c r="A3964" s="41" t="n"/>
      <c r="G3964" s="38" t="n"/>
      <c r="H3964" s="38" t="n"/>
      <c r="I3964" s="38" t="n"/>
      <c r="J3964" s="38" t="n"/>
      <c r="K3964" s="38" t="n"/>
      <c r="L3964" s="38" t="n"/>
      <c r="N3964" s="36">
        <f>IF($B3964="","",IF($C3964="SUPERSTORE","Superstore","DH"))</f>
        <v/>
      </c>
      <c r="O3964" s="36">
        <f>IF($B3964="","",IFERROR(VLOOKUP($B3964,Mapping!$A:$C,2,0),"Not Mapped"))</f>
        <v/>
      </c>
      <c r="P3964" s="36">
        <f>IF($B3964="","",IFERROR(VLOOKUP($B3964,Mapping!$A:$C,3,0),"Not Mapped"))</f>
        <v/>
      </c>
      <c r="Q3964" s="36">
        <f>IF($B3964="","",IFERROR(VLOOKUP($O3964,Leaders!$A:$B,2,0),"Not Mapped"))</f>
        <v/>
      </c>
      <c r="R3964" s="36">
        <f>IF($B3964="","",IF(COUNTIF(Exclusions!$A:$A,$B3964)&gt;0,"Yes","No"))</f>
        <v/>
      </c>
      <c r="S3964" s="38">
        <f>IF($B3964="","",MIN(1,DAY($A3964)/IF($N3964="Superstore",Settings!$B$5,Settings!$B$4)))</f>
        <v/>
      </c>
      <c r="T3964" s="38">
        <f>IF(OR($B3964="",$G3964="",$S3964=0),"",$G3964/$S3964)</f>
        <v/>
      </c>
      <c r="U3964" s="36">
        <f>IF($T3964="","",IF($T3964&lt;Settings!$B$8,"Critical",IF($T3964&lt;Settings!$B$9,"Semi Critical","Non Critical")))</f>
        <v/>
      </c>
      <c r="V3964" s="28" t="n"/>
      <c r="Z3964">
        <f>IF($B3964="","",IFERROR(VLOOKUP($B3964,'Plan HC for CCA'!$A:$B,2,0),""))</f>
        <v/>
      </c>
      <c r="AA3964">
        <f>IF(OR($B3964="",$Z3964=""),"",IF(N($M3964)&lt;$Z3964,"Delta","No Delta"))</f>
        <v/>
      </c>
      <c r="AB3964">
        <f>IF(OR($B3964="",$Z3964=""),"",MAX(0,$Z3964-N($M3964)))</f>
        <v/>
      </c>
      <c r="AC3964" s="46">
        <f>IF($B3964="","",IFERROR(INDEX('CCA Util %'!$H:$H,MATCH($B3964,'CCA Util %'!$E:$E,0)),""))</f>
        <v/>
      </c>
      <c r="AD3964">
        <f>IF($B3964="","",IFERROR(INDEX('CCA Util %'!$G:$G,MATCH($B3964,'CCA Util %'!$E:$E,0)),""))</f>
        <v/>
      </c>
      <c r="AE3964">
        <f>IF(OR($B3964="",$U3964=""),"",$U3964&amp;" &amp; "&amp;IF(OR($AD3964="",$AD3964=0),"Util NA",$AD3964&amp;" Util"))</f>
        <v/>
      </c>
    </row>
    <row r="3965" ht="15.75" customHeight="1" s="42">
      <c r="A3965" s="41" t="n"/>
      <c r="G3965" s="38" t="n"/>
      <c r="H3965" s="38" t="n"/>
      <c r="I3965" s="38" t="n"/>
      <c r="J3965" s="38" t="n"/>
      <c r="K3965" s="38" t="n"/>
      <c r="L3965" s="38" t="n"/>
      <c r="N3965" s="36">
        <f>IF($B3965="","",IF($C3965="SUPERSTORE","Superstore","DH"))</f>
        <v/>
      </c>
      <c r="O3965" s="36">
        <f>IF($B3965="","",IFERROR(VLOOKUP($B3965,Mapping!$A:$C,2,0),"Not Mapped"))</f>
        <v/>
      </c>
      <c r="P3965" s="36">
        <f>IF($B3965="","",IFERROR(VLOOKUP($B3965,Mapping!$A:$C,3,0),"Not Mapped"))</f>
        <v/>
      </c>
      <c r="Q3965" s="36">
        <f>IF($B3965="","",IFERROR(VLOOKUP($O3965,Leaders!$A:$B,2,0),"Not Mapped"))</f>
        <v/>
      </c>
      <c r="R3965" s="36">
        <f>IF($B3965="","",IF(COUNTIF(Exclusions!$A:$A,$B3965)&gt;0,"Yes","No"))</f>
        <v/>
      </c>
      <c r="S3965" s="38">
        <f>IF($B3965="","",MIN(1,DAY($A3965)/IF($N3965="Superstore",Settings!$B$5,Settings!$B$4)))</f>
        <v/>
      </c>
      <c r="T3965" s="38">
        <f>IF(OR($B3965="",$G3965="",$S3965=0),"",$G3965/$S3965)</f>
        <v/>
      </c>
      <c r="U3965" s="36">
        <f>IF($T3965="","",IF($T3965&lt;Settings!$B$8,"Critical",IF($T3965&lt;Settings!$B$9,"Semi Critical","Non Critical")))</f>
        <v/>
      </c>
      <c r="V3965" s="28" t="n"/>
      <c r="Z3965">
        <f>IF($B3965="","",IFERROR(VLOOKUP($B3965,'Plan HC for CCA'!$A:$B,2,0),""))</f>
        <v/>
      </c>
      <c r="AA3965">
        <f>IF(OR($B3965="",$Z3965=""),"",IF(N($M3965)&lt;$Z3965,"Delta","No Delta"))</f>
        <v/>
      </c>
      <c r="AB3965">
        <f>IF(OR($B3965="",$Z3965=""),"",MAX(0,$Z3965-N($M3965)))</f>
        <v/>
      </c>
      <c r="AC3965" s="46">
        <f>IF($B3965="","",IFERROR(INDEX('CCA Util %'!$H:$H,MATCH($B3965,'CCA Util %'!$E:$E,0)),""))</f>
        <v/>
      </c>
      <c r="AD3965">
        <f>IF($B3965="","",IFERROR(INDEX('CCA Util %'!$G:$G,MATCH($B3965,'CCA Util %'!$E:$E,0)),""))</f>
        <v/>
      </c>
      <c r="AE3965">
        <f>IF(OR($B3965="",$U3965=""),"",$U3965&amp;" &amp; "&amp;IF(OR($AD3965="",$AD3965=0),"Util NA",$AD3965&amp;" Util"))</f>
        <v/>
      </c>
    </row>
    <row r="3966" ht="15.75" customHeight="1" s="42">
      <c r="A3966" s="41" t="n"/>
      <c r="G3966" s="38" t="n"/>
      <c r="H3966" s="38" t="n"/>
      <c r="I3966" s="38" t="n"/>
      <c r="J3966" s="38" t="n"/>
      <c r="K3966" s="38" t="n"/>
      <c r="L3966" s="38" t="n"/>
      <c r="N3966" s="36">
        <f>IF($B3966="","",IF($C3966="SUPERSTORE","Superstore","DH"))</f>
        <v/>
      </c>
      <c r="O3966" s="36">
        <f>IF($B3966="","",IFERROR(VLOOKUP($B3966,Mapping!$A:$C,2,0),"Not Mapped"))</f>
        <v/>
      </c>
      <c r="P3966" s="36">
        <f>IF($B3966="","",IFERROR(VLOOKUP($B3966,Mapping!$A:$C,3,0),"Not Mapped"))</f>
        <v/>
      </c>
      <c r="Q3966" s="36">
        <f>IF($B3966="","",IFERROR(VLOOKUP($O3966,Leaders!$A:$B,2,0),"Not Mapped"))</f>
        <v/>
      </c>
      <c r="R3966" s="36">
        <f>IF($B3966="","",IF(COUNTIF(Exclusions!$A:$A,$B3966)&gt;0,"Yes","No"))</f>
        <v/>
      </c>
      <c r="S3966" s="38">
        <f>IF($B3966="","",MIN(1,DAY($A3966)/IF($N3966="Superstore",Settings!$B$5,Settings!$B$4)))</f>
        <v/>
      </c>
      <c r="T3966" s="38">
        <f>IF(OR($B3966="",$G3966="",$S3966=0),"",$G3966/$S3966)</f>
        <v/>
      </c>
      <c r="U3966" s="36">
        <f>IF($T3966="","",IF($T3966&lt;Settings!$B$8,"Critical",IF($T3966&lt;Settings!$B$9,"Semi Critical","Non Critical")))</f>
        <v/>
      </c>
      <c r="V3966" s="28" t="n"/>
      <c r="Z3966">
        <f>IF($B3966="","",IFERROR(VLOOKUP($B3966,'Plan HC for CCA'!$A:$B,2,0),""))</f>
        <v/>
      </c>
      <c r="AA3966">
        <f>IF(OR($B3966="",$Z3966=""),"",IF(N($M3966)&lt;$Z3966,"Delta","No Delta"))</f>
        <v/>
      </c>
      <c r="AB3966">
        <f>IF(OR($B3966="",$Z3966=""),"",MAX(0,$Z3966-N($M3966)))</f>
        <v/>
      </c>
      <c r="AC3966" s="46">
        <f>IF($B3966="","",IFERROR(INDEX('CCA Util %'!$H:$H,MATCH($B3966,'CCA Util %'!$E:$E,0)),""))</f>
        <v/>
      </c>
      <c r="AD3966">
        <f>IF($B3966="","",IFERROR(INDEX('CCA Util %'!$G:$G,MATCH($B3966,'CCA Util %'!$E:$E,0)),""))</f>
        <v/>
      </c>
      <c r="AE3966">
        <f>IF(OR($B3966="",$U3966=""),"",$U3966&amp;" &amp; "&amp;IF(OR($AD3966="",$AD3966=0),"Util NA",$AD3966&amp;" Util"))</f>
        <v/>
      </c>
    </row>
    <row r="3967" ht="15.75" customHeight="1" s="42">
      <c r="A3967" s="41" t="n"/>
      <c r="G3967" s="38" t="n"/>
      <c r="H3967" s="38" t="n"/>
      <c r="I3967" s="38" t="n"/>
      <c r="J3967" s="38" t="n"/>
      <c r="K3967" s="38" t="n"/>
      <c r="L3967" s="38" t="n"/>
      <c r="N3967" s="36">
        <f>IF($B3967="","",IF($C3967="SUPERSTORE","Superstore","DH"))</f>
        <v/>
      </c>
      <c r="O3967" s="36">
        <f>IF($B3967="","",IFERROR(VLOOKUP($B3967,Mapping!$A:$C,2,0),"Not Mapped"))</f>
        <v/>
      </c>
      <c r="P3967" s="36">
        <f>IF($B3967="","",IFERROR(VLOOKUP($B3967,Mapping!$A:$C,3,0),"Not Mapped"))</f>
        <v/>
      </c>
      <c r="Q3967" s="36">
        <f>IF($B3967="","",IFERROR(VLOOKUP($O3967,Leaders!$A:$B,2,0),"Not Mapped"))</f>
        <v/>
      </c>
      <c r="R3967" s="36">
        <f>IF($B3967="","",IF(COUNTIF(Exclusions!$A:$A,$B3967)&gt;0,"Yes","No"))</f>
        <v/>
      </c>
      <c r="S3967" s="38">
        <f>IF($B3967="","",MIN(1,DAY($A3967)/IF($N3967="Superstore",Settings!$B$5,Settings!$B$4)))</f>
        <v/>
      </c>
      <c r="T3967" s="38">
        <f>IF(OR($B3967="",$G3967="",$S3967=0),"",$G3967/$S3967)</f>
        <v/>
      </c>
      <c r="U3967" s="36">
        <f>IF($T3967="","",IF($T3967&lt;Settings!$B$8,"Critical",IF($T3967&lt;Settings!$B$9,"Semi Critical","Non Critical")))</f>
        <v/>
      </c>
      <c r="V3967" s="28" t="n"/>
      <c r="Z3967">
        <f>IF($B3967="","",IFERROR(VLOOKUP($B3967,'Plan HC for CCA'!$A:$B,2,0),""))</f>
        <v/>
      </c>
      <c r="AA3967">
        <f>IF(OR($B3967="",$Z3967=""),"",IF(N($M3967)&lt;$Z3967,"Delta","No Delta"))</f>
        <v/>
      </c>
      <c r="AB3967">
        <f>IF(OR($B3967="",$Z3967=""),"",MAX(0,$Z3967-N($M3967)))</f>
        <v/>
      </c>
      <c r="AC3967" s="46">
        <f>IF($B3967="","",IFERROR(INDEX('CCA Util %'!$H:$H,MATCH($B3967,'CCA Util %'!$E:$E,0)),""))</f>
        <v/>
      </c>
      <c r="AD3967">
        <f>IF($B3967="","",IFERROR(INDEX('CCA Util %'!$G:$G,MATCH($B3967,'CCA Util %'!$E:$E,0)),""))</f>
        <v/>
      </c>
      <c r="AE3967">
        <f>IF(OR($B3967="",$U3967=""),"",$U3967&amp;" &amp; "&amp;IF(OR($AD3967="",$AD3967=0),"Util NA",$AD3967&amp;" Util"))</f>
        <v/>
      </c>
    </row>
    <row r="3968" ht="15.75" customHeight="1" s="42">
      <c r="A3968" s="41" t="n"/>
      <c r="G3968" s="38" t="n"/>
      <c r="H3968" s="38" t="n"/>
      <c r="I3968" s="38" t="n"/>
      <c r="J3968" s="38" t="n"/>
      <c r="K3968" s="38" t="n"/>
      <c r="L3968" s="38" t="n"/>
      <c r="N3968" s="36">
        <f>IF($B3968="","",IF($C3968="SUPERSTORE","Superstore","DH"))</f>
        <v/>
      </c>
      <c r="O3968" s="36">
        <f>IF($B3968="","",IFERROR(VLOOKUP($B3968,Mapping!$A:$C,2,0),"Not Mapped"))</f>
        <v/>
      </c>
      <c r="P3968" s="36">
        <f>IF($B3968="","",IFERROR(VLOOKUP($B3968,Mapping!$A:$C,3,0),"Not Mapped"))</f>
        <v/>
      </c>
      <c r="Q3968" s="36">
        <f>IF($B3968="","",IFERROR(VLOOKUP($O3968,Leaders!$A:$B,2,0),"Not Mapped"))</f>
        <v/>
      </c>
      <c r="R3968" s="36">
        <f>IF($B3968="","",IF(COUNTIF(Exclusions!$A:$A,$B3968)&gt;0,"Yes","No"))</f>
        <v/>
      </c>
      <c r="S3968" s="38">
        <f>IF($B3968="","",MIN(1,DAY($A3968)/IF($N3968="Superstore",Settings!$B$5,Settings!$B$4)))</f>
        <v/>
      </c>
      <c r="T3968" s="38">
        <f>IF(OR($B3968="",$G3968="",$S3968=0),"",$G3968/$S3968)</f>
        <v/>
      </c>
      <c r="U3968" s="36">
        <f>IF($T3968="","",IF($T3968&lt;Settings!$B$8,"Critical",IF($T3968&lt;Settings!$B$9,"Semi Critical","Non Critical")))</f>
        <v/>
      </c>
      <c r="V3968" s="28" t="n"/>
      <c r="Z3968">
        <f>IF($B3968="","",IFERROR(VLOOKUP($B3968,'Plan HC for CCA'!$A:$B,2,0),""))</f>
        <v/>
      </c>
      <c r="AA3968">
        <f>IF(OR($B3968="",$Z3968=""),"",IF(N($M3968)&lt;$Z3968,"Delta","No Delta"))</f>
        <v/>
      </c>
      <c r="AB3968">
        <f>IF(OR($B3968="",$Z3968=""),"",MAX(0,$Z3968-N($M3968)))</f>
        <v/>
      </c>
      <c r="AC3968" s="46">
        <f>IF($B3968="","",IFERROR(INDEX('CCA Util %'!$H:$H,MATCH($B3968,'CCA Util %'!$E:$E,0)),""))</f>
        <v/>
      </c>
      <c r="AD3968">
        <f>IF($B3968="","",IFERROR(INDEX('CCA Util %'!$G:$G,MATCH($B3968,'CCA Util %'!$E:$E,0)),""))</f>
        <v/>
      </c>
      <c r="AE3968">
        <f>IF(OR($B3968="",$U3968=""),"",$U3968&amp;" &amp; "&amp;IF(OR($AD3968="",$AD3968=0),"Util NA",$AD3968&amp;" Util"))</f>
        <v/>
      </c>
    </row>
    <row r="3969" ht="15.75" customHeight="1" s="42">
      <c r="A3969" s="41" t="n"/>
      <c r="G3969" s="38" t="n"/>
      <c r="H3969" s="38" t="n"/>
      <c r="I3969" s="38" t="n"/>
      <c r="J3969" s="38" t="n"/>
      <c r="K3969" s="38" t="n"/>
      <c r="L3969" s="38" t="n"/>
      <c r="N3969" s="36">
        <f>IF($B3969="","",IF($C3969="SUPERSTORE","Superstore","DH"))</f>
        <v/>
      </c>
      <c r="O3969" s="36">
        <f>IF($B3969="","",IFERROR(VLOOKUP($B3969,Mapping!$A:$C,2,0),"Not Mapped"))</f>
        <v/>
      </c>
      <c r="P3969" s="36">
        <f>IF($B3969="","",IFERROR(VLOOKUP($B3969,Mapping!$A:$C,3,0),"Not Mapped"))</f>
        <v/>
      </c>
      <c r="Q3969" s="36">
        <f>IF($B3969="","",IFERROR(VLOOKUP($O3969,Leaders!$A:$B,2,0),"Not Mapped"))</f>
        <v/>
      </c>
      <c r="R3969" s="36">
        <f>IF($B3969="","",IF(COUNTIF(Exclusions!$A:$A,$B3969)&gt;0,"Yes","No"))</f>
        <v/>
      </c>
      <c r="S3969" s="38">
        <f>IF($B3969="","",MIN(1,DAY($A3969)/IF($N3969="Superstore",Settings!$B$5,Settings!$B$4)))</f>
        <v/>
      </c>
      <c r="T3969" s="38">
        <f>IF(OR($B3969="",$G3969="",$S3969=0),"",$G3969/$S3969)</f>
        <v/>
      </c>
      <c r="U3969" s="36">
        <f>IF($T3969="","",IF($T3969&lt;Settings!$B$8,"Critical",IF($T3969&lt;Settings!$B$9,"Semi Critical","Non Critical")))</f>
        <v/>
      </c>
      <c r="V3969" s="28" t="n"/>
      <c r="Z3969">
        <f>IF($B3969="","",IFERROR(VLOOKUP($B3969,'Plan HC for CCA'!$A:$B,2,0),""))</f>
        <v/>
      </c>
      <c r="AA3969">
        <f>IF(OR($B3969="",$Z3969=""),"",IF(N($M3969)&lt;$Z3969,"Delta","No Delta"))</f>
        <v/>
      </c>
      <c r="AB3969">
        <f>IF(OR($B3969="",$Z3969=""),"",MAX(0,$Z3969-N($M3969)))</f>
        <v/>
      </c>
      <c r="AC3969" s="46">
        <f>IF($B3969="","",IFERROR(INDEX('CCA Util %'!$H:$H,MATCH($B3969,'CCA Util %'!$E:$E,0)),""))</f>
        <v/>
      </c>
      <c r="AD3969">
        <f>IF($B3969="","",IFERROR(INDEX('CCA Util %'!$G:$G,MATCH($B3969,'CCA Util %'!$E:$E,0)),""))</f>
        <v/>
      </c>
      <c r="AE3969">
        <f>IF(OR($B3969="",$U3969=""),"",$U3969&amp;" &amp; "&amp;IF(OR($AD3969="",$AD3969=0),"Util NA",$AD3969&amp;" Util"))</f>
        <v/>
      </c>
    </row>
    <row r="3970" ht="15.75" customHeight="1" s="42">
      <c r="A3970" s="41" t="n"/>
      <c r="G3970" s="38" t="n"/>
      <c r="H3970" s="38" t="n"/>
      <c r="I3970" s="38" t="n"/>
      <c r="J3970" s="38" t="n"/>
      <c r="K3970" s="38" t="n"/>
      <c r="L3970" s="38" t="n"/>
      <c r="N3970" s="36">
        <f>IF($B3970="","",IF($C3970="SUPERSTORE","Superstore","DH"))</f>
        <v/>
      </c>
      <c r="O3970" s="36">
        <f>IF($B3970="","",IFERROR(VLOOKUP($B3970,Mapping!$A:$C,2,0),"Not Mapped"))</f>
        <v/>
      </c>
      <c r="P3970" s="36">
        <f>IF($B3970="","",IFERROR(VLOOKUP($B3970,Mapping!$A:$C,3,0),"Not Mapped"))</f>
        <v/>
      </c>
      <c r="Q3970" s="36">
        <f>IF($B3970="","",IFERROR(VLOOKUP($O3970,Leaders!$A:$B,2,0),"Not Mapped"))</f>
        <v/>
      </c>
      <c r="R3970" s="36">
        <f>IF($B3970="","",IF(COUNTIF(Exclusions!$A:$A,$B3970)&gt;0,"Yes","No"))</f>
        <v/>
      </c>
      <c r="S3970" s="38">
        <f>IF($B3970="","",MIN(1,DAY($A3970)/IF($N3970="Superstore",Settings!$B$5,Settings!$B$4)))</f>
        <v/>
      </c>
      <c r="T3970" s="38">
        <f>IF(OR($B3970="",$G3970="",$S3970=0),"",$G3970/$S3970)</f>
        <v/>
      </c>
      <c r="U3970" s="36">
        <f>IF($T3970="","",IF($T3970&lt;Settings!$B$8,"Critical",IF($T3970&lt;Settings!$B$9,"Semi Critical","Non Critical")))</f>
        <v/>
      </c>
      <c r="V3970" s="28" t="n"/>
      <c r="Z3970">
        <f>IF($B3970="","",IFERROR(VLOOKUP($B3970,'Plan HC for CCA'!$A:$B,2,0),""))</f>
        <v/>
      </c>
      <c r="AA3970">
        <f>IF(OR($B3970="",$Z3970=""),"",IF(N($M3970)&lt;$Z3970,"Delta","No Delta"))</f>
        <v/>
      </c>
      <c r="AB3970">
        <f>IF(OR($B3970="",$Z3970=""),"",MAX(0,$Z3970-N($M3970)))</f>
        <v/>
      </c>
      <c r="AC3970" s="46">
        <f>IF($B3970="","",IFERROR(INDEX('CCA Util %'!$H:$H,MATCH($B3970,'CCA Util %'!$E:$E,0)),""))</f>
        <v/>
      </c>
      <c r="AD3970">
        <f>IF($B3970="","",IFERROR(INDEX('CCA Util %'!$G:$G,MATCH($B3970,'CCA Util %'!$E:$E,0)),""))</f>
        <v/>
      </c>
      <c r="AE3970">
        <f>IF(OR($B3970="",$U3970=""),"",$U3970&amp;" &amp; "&amp;IF(OR($AD3970="",$AD3970=0),"Util NA",$AD3970&amp;" Util"))</f>
        <v/>
      </c>
    </row>
    <row r="3971" ht="15.75" customHeight="1" s="42">
      <c r="A3971" s="41" t="n"/>
      <c r="G3971" s="38" t="n"/>
      <c r="H3971" s="38" t="n"/>
      <c r="I3971" s="38" t="n"/>
      <c r="J3971" s="38" t="n"/>
      <c r="K3971" s="38" t="n"/>
      <c r="L3971" s="38" t="n"/>
      <c r="N3971" s="36">
        <f>IF($B3971="","",IF($C3971="SUPERSTORE","Superstore","DH"))</f>
        <v/>
      </c>
      <c r="O3971" s="36">
        <f>IF($B3971="","",IFERROR(VLOOKUP($B3971,Mapping!$A:$C,2,0),"Not Mapped"))</f>
        <v/>
      </c>
      <c r="P3971" s="36">
        <f>IF($B3971="","",IFERROR(VLOOKUP($B3971,Mapping!$A:$C,3,0),"Not Mapped"))</f>
        <v/>
      </c>
      <c r="Q3971" s="36">
        <f>IF($B3971="","",IFERROR(VLOOKUP($O3971,Leaders!$A:$B,2,0),"Not Mapped"))</f>
        <v/>
      </c>
      <c r="R3971" s="36">
        <f>IF($B3971="","",IF(COUNTIF(Exclusions!$A:$A,$B3971)&gt;0,"Yes","No"))</f>
        <v/>
      </c>
      <c r="S3971" s="38">
        <f>IF($B3971="","",MIN(1,DAY($A3971)/IF($N3971="Superstore",Settings!$B$5,Settings!$B$4)))</f>
        <v/>
      </c>
      <c r="T3971" s="38">
        <f>IF(OR($B3971="",$G3971="",$S3971=0),"",$G3971/$S3971)</f>
        <v/>
      </c>
      <c r="U3971" s="36">
        <f>IF($T3971="","",IF($T3971&lt;Settings!$B$8,"Critical",IF($T3971&lt;Settings!$B$9,"Semi Critical","Non Critical")))</f>
        <v/>
      </c>
      <c r="V3971" s="28" t="n"/>
      <c r="Z3971">
        <f>IF($B3971="","",IFERROR(VLOOKUP($B3971,'Plan HC for CCA'!$A:$B,2,0),""))</f>
        <v/>
      </c>
      <c r="AA3971">
        <f>IF(OR($B3971="",$Z3971=""),"",IF(N($M3971)&lt;$Z3971,"Delta","No Delta"))</f>
        <v/>
      </c>
      <c r="AB3971">
        <f>IF(OR($B3971="",$Z3971=""),"",MAX(0,$Z3971-N($M3971)))</f>
        <v/>
      </c>
      <c r="AC3971" s="46">
        <f>IF($B3971="","",IFERROR(INDEX('CCA Util %'!$H:$H,MATCH($B3971,'CCA Util %'!$E:$E,0)),""))</f>
        <v/>
      </c>
      <c r="AD3971">
        <f>IF($B3971="","",IFERROR(INDEX('CCA Util %'!$G:$G,MATCH($B3971,'CCA Util %'!$E:$E,0)),""))</f>
        <v/>
      </c>
      <c r="AE3971">
        <f>IF(OR($B3971="",$U3971=""),"",$U3971&amp;" &amp; "&amp;IF(OR($AD3971="",$AD3971=0),"Util NA",$AD3971&amp;" Util"))</f>
        <v/>
      </c>
    </row>
    <row r="3972" ht="15.75" customHeight="1" s="42">
      <c r="A3972" s="41" t="n"/>
      <c r="G3972" s="38" t="n"/>
      <c r="H3972" s="38" t="n"/>
      <c r="I3972" s="38" t="n"/>
      <c r="J3972" s="38" t="n"/>
      <c r="K3972" s="38" t="n"/>
      <c r="L3972" s="38" t="n"/>
      <c r="N3972" s="36">
        <f>IF($B3972="","",IF($C3972="SUPERSTORE","Superstore","DH"))</f>
        <v/>
      </c>
      <c r="O3972" s="36">
        <f>IF($B3972="","",IFERROR(VLOOKUP($B3972,Mapping!$A:$C,2,0),"Not Mapped"))</f>
        <v/>
      </c>
      <c r="P3972" s="36">
        <f>IF($B3972="","",IFERROR(VLOOKUP($B3972,Mapping!$A:$C,3,0),"Not Mapped"))</f>
        <v/>
      </c>
      <c r="Q3972" s="36">
        <f>IF($B3972="","",IFERROR(VLOOKUP($O3972,Leaders!$A:$B,2,0),"Not Mapped"))</f>
        <v/>
      </c>
      <c r="R3972" s="36">
        <f>IF($B3972="","",IF(COUNTIF(Exclusions!$A:$A,$B3972)&gt;0,"Yes","No"))</f>
        <v/>
      </c>
      <c r="S3972" s="38">
        <f>IF($B3972="","",MIN(1,DAY($A3972)/IF($N3972="Superstore",Settings!$B$5,Settings!$B$4)))</f>
        <v/>
      </c>
      <c r="T3972" s="38">
        <f>IF(OR($B3972="",$G3972="",$S3972=0),"",$G3972/$S3972)</f>
        <v/>
      </c>
      <c r="U3972" s="36">
        <f>IF($T3972="","",IF($T3972&lt;Settings!$B$8,"Critical",IF($T3972&lt;Settings!$B$9,"Semi Critical","Non Critical")))</f>
        <v/>
      </c>
      <c r="V3972" s="28" t="n"/>
      <c r="Z3972">
        <f>IF($B3972="","",IFERROR(VLOOKUP($B3972,'Plan HC for CCA'!$A:$B,2,0),""))</f>
        <v/>
      </c>
      <c r="AA3972">
        <f>IF(OR($B3972="",$Z3972=""),"",IF(N($M3972)&lt;$Z3972,"Delta","No Delta"))</f>
        <v/>
      </c>
      <c r="AB3972">
        <f>IF(OR($B3972="",$Z3972=""),"",MAX(0,$Z3972-N($M3972)))</f>
        <v/>
      </c>
      <c r="AC3972" s="46">
        <f>IF($B3972="","",IFERROR(INDEX('CCA Util %'!$H:$H,MATCH($B3972,'CCA Util %'!$E:$E,0)),""))</f>
        <v/>
      </c>
      <c r="AD3972">
        <f>IF($B3972="","",IFERROR(INDEX('CCA Util %'!$G:$G,MATCH($B3972,'CCA Util %'!$E:$E,0)),""))</f>
        <v/>
      </c>
      <c r="AE3972">
        <f>IF(OR($B3972="",$U3972=""),"",$U3972&amp;" &amp; "&amp;IF(OR($AD3972="",$AD3972=0),"Util NA",$AD3972&amp;" Util"))</f>
        <v/>
      </c>
    </row>
    <row r="3973" ht="15.75" customHeight="1" s="42">
      <c r="A3973" s="41" t="n"/>
      <c r="G3973" s="38" t="n"/>
      <c r="H3973" s="38" t="n"/>
      <c r="I3973" s="38" t="n"/>
      <c r="J3973" s="38" t="n"/>
      <c r="K3973" s="38" t="n"/>
      <c r="L3973" s="38" t="n"/>
      <c r="N3973" s="36">
        <f>IF($B3973="","",IF($C3973="SUPERSTORE","Superstore","DH"))</f>
        <v/>
      </c>
      <c r="O3973" s="36">
        <f>IF($B3973="","",IFERROR(VLOOKUP($B3973,Mapping!$A:$C,2,0),"Not Mapped"))</f>
        <v/>
      </c>
      <c r="P3973" s="36">
        <f>IF($B3973="","",IFERROR(VLOOKUP($B3973,Mapping!$A:$C,3,0),"Not Mapped"))</f>
        <v/>
      </c>
      <c r="Q3973" s="36">
        <f>IF($B3973="","",IFERROR(VLOOKUP($O3973,Leaders!$A:$B,2,0),"Not Mapped"))</f>
        <v/>
      </c>
      <c r="R3973" s="36">
        <f>IF($B3973="","",IF(COUNTIF(Exclusions!$A:$A,$B3973)&gt;0,"Yes","No"))</f>
        <v/>
      </c>
      <c r="S3973" s="38">
        <f>IF($B3973="","",MIN(1,DAY($A3973)/IF($N3973="Superstore",Settings!$B$5,Settings!$B$4)))</f>
        <v/>
      </c>
      <c r="T3973" s="38">
        <f>IF(OR($B3973="",$G3973="",$S3973=0),"",$G3973/$S3973)</f>
        <v/>
      </c>
      <c r="U3973" s="36">
        <f>IF($T3973="","",IF($T3973&lt;Settings!$B$8,"Critical",IF($T3973&lt;Settings!$B$9,"Semi Critical","Non Critical")))</f>
        <v/>
      </c>
      <c r="V3973" s="28" t="n"/>
      <c r="Z3973">
        <f>IF($B3973="","",IFERROR(VLOOKUP($B3973,'Plan HC for CCA'!$A:$B,2,0),""))</f>
        <v/>
      </c>
      <c r="AA3973">
        <f>IF(OR($B3973="",$Z3973=""),"",IF(N($M3973)&lt;$Z3973,"Delta","No Delta"))</f>
        <v/>
      </c>
      <c r="AB3973">
        <f>IF(OR($B3973="",$Z3973=""),"",MAX(0,$Z3973-N($M3973)))</f>
        <v/>
      </c>
      <c r="AC3973" s="46">
        <f>IF($B3973="","",IFERROR(INDEX('CCA Util %'!$H:$H,MATCH($B3973,'CCA Util %'!$E:$E,0)),""))</f>
        <v/>
      </c>
      <c r="AD3973">
        <f>IF($B3973="","",IFERROR(INDEX('CCA Util %'!$G:$G,MATCH($B3973,'CCA Util %'!$E:$E,0)),""))</f>
        <v/>
      </c>
      <c r="AE3973">
        <f>IF(OR($B3973="",$U3973=""),"",$U3973&amp;" &amp; "&amp;IF(OR($AD3973="",$AD3973=0),"Util NA",$AD3973&amp;" Util"))</f>
        <v/>
      </c>
    </row>
    <row r="3974" ht="15.75" customHeight="1" s="42">
      <c r="A3974" s="41" t="n"/>
      <c r="G3974" s="38" t="n"/>
      <c r="H3974" s="38" t="n"/>
      <c r="I3974" s="38" t="n"/>
      <c r="J3974" s="38" t="n"/>
      <c r="K3974" s="38" t="n"/>
      <c r="L3974" s="38" t="n"/>
      <c r="N3974" s="36">
        <f>IF($B3974="","",IF($C3974="SUPERSTORE","Superstore","DH"))</f>
        <v/>
      </c>
      <c r="O3974" s="36">
        <f>IF($B3974="","",IFERROR(VLOOKUP($B3974,Mapping!$A:$C,2,0),"Not Mapped"))</f>
        <v/>
      </c>
      <c r="P3974" s="36">
        <f>IF($B3974="","",IFERROR(VLOOKUP($B3974,Mapping!$A:$C,3,0),"Not Mapped"))</f>
        <v/>
      </c>
      <c r="Q3974" s="36">
        <f>IF($B3974="","",IFERROR(VLOOKUP($O3974,Leaders!$A:$B,2,0),"Not Mapped"))</f>
        <v/>
      </c>
      <c r="R3974" s="36">
        <f>IF($B3974="","",IF(COUNTIF(Exclusions!$A:$A,$B3974)&gt;0,"Yes","No"))</f>
        <v/>
      </c>
      <c r="S3974" s="38">
        <f>IF($B3974="","",MIN(1,DAY($A3974)/IF($N3974="Superstore",Settings!$B$5,Settings!$B$4)))</f>
        <v/>
      </c>
      <c r="T3974" s="38">
        <f>IF(OR($B3974="",$G3974="",$S3974=0),"",$G3974/$S3974)</f>
        <v/>
      </c>
      <c r="U3974" s="36">
        <f>IF($T3974="","",IF($T3974&lt;Settings!$B$8,"Critical",IF($T3974&lt;Settings!$B$9,"Semi Critical","Non Critical")))</f>
        <v/>
      </c>
      <c r="V3974" s="28" t="n"/>
      <c r="Z3974">
        <f>IF($B3974="","",IFERROR(VLOOKUP($B3974,'Plan HC for CCA'!$A:$B,2,0),""))</f>
        <v/>
      </c>
      <c r="AA3974">
        <f>IF(OR($B3974="",$Z3974=""),"",IF(N($M3974)&lt;$Z3974,"Delta","No Delta"))</f>
        <v/>
      </c>
      <c r="AB3974">
        <f>IF(OR($B3974="",$Z3974=""),"",MAX(0,$Z3974-N($M3974)))</f>
        <v/>
      </c>
      <c r="AC3974" s="46">
        <f>IF($B3974="","",IFERROR(INDEX('CCA Util %'!$H:$H,MATCH($B3974,'CCA Util %'!$E:$E,0)),""))</f>
        <v/>
      </c>
      <c r="AD3974">
        <f>IF($B3974="","",IFERROR(INDEX('CCA Util %'!$G:$G,MATCH($B3974,'CCA Util %'!$E:$E,0)),""))</f>
        <v/>
      </c>
      <c r="AE3974">
        <f>IF(OR($B3974="",$U3974=""),"",$U3974&amp;" &amp; "&amp;IF(OR($AD3974="",$AD3974=0),"Util NA",$AD3974&amp;" Util"))</f>
        <v/>
      </c>
    </row>
    <row r="3975" ht="15.75" customHeight="1" s="42">
      <c r="A3975" s="41" t="n"/>
      <c r="G3975" s="38" t="n"/>
      <c r="H3975" s="38" t="n"/>
      <c r="I3975" s="38" t="n"/>
      <c r="J3975" s="38" t="n"/>
      <c r="K3975" s="38" t="n"/>
      <c r="L3975" s="38" t="n"/>
      <c r="N3975" s="36">
        <f>IF($B3975="","",IF($C3975="SUPERSTORE","Superstore","DH"))</f>
        <v/>
      </c>
      <c r="O3975" s="36">
        <f>IF($B3975="","",IFERROR(VLOOKUP($B3975,Mapping!$A:$C,2,0),"Not Mapped"))</f>
        <v/>
      </c>
      <c r="P3975" s="36">
        <f>IF($B3975="","",IFERROR(VLOOKUP($B3975,Mapping!$A:$C,3,0),"Not Mapped"))</f>
        <v/>
      </c>
      <c r="Q3975" s="36">
        <f>IF($B3975="","",IFERROR(VLOOKUP($O3975,Leaders!$A:$B,2,0),"Not Mapped"))</f>
        <v/>
      </c>
      <c r="R3975" s="36">
        <f>IF($B3975="","",IF(COUNTIF(Exclusions!$A:$A,$B3975)&gt;0,"Yes","No"))</f>
        <v/>
      </c>
      <c r="S3975" s="38">
        <f>IF($B3975="","",MIN(1,DAY($A3975)/IF($N3975="Superstore",Settings!$B$5,Settings!$B$4)))</f>
        <v/>
      </c>
      <c r="T3975" s="38">
        <f>IF(OR($B3975="",$G3975="",$S3975=0),"",$G3975/$S3975)</f>
        <v/>
      </c>
      <c r="U3975" s="36">
        <f>IF($T3975="","",IF($T3975&lt;Settings!$B$8,"Critical",IF($T3975&lt;Settings!$B$9,"Semi Critical","Non Critical")))</f>
        <v/>
      </c>
      <c r="V3975" s="28" t="n"/>
      <c r="Z3975">
        <f>IF($B3975="","",IFERROR(VLOOKUP($B3975,'Plan HC for CCA'!$A:$B,2,0),""))</f>
        <v/>
      </c>
      <c r="AA3975">
        <f>IF(OR($B3975="",$Z3975=""),"",IF(N($M3975)&lt;$Z3975,"Delta","No Delta"))</f>
        <v/>
      </c>
      <c r="AB3975">
        <f>IF(OR($B3975="",$Z3975=""),"",MAX(0,$Z3975-N($M3975)))</f>
        <v/>
      </c>
      <c r="AC3975" s="46">
        <f>IF($B3975="","",IFERROR(INDEX('CCA Util %'!$H:$H,MATCH($B3975,'CCA Util %'!$E:$E,0)),""))</f>
        <v/>
      </c>
      <c r="AD3975">
        <f>IF($B3975="","",IFERROR(INDEX('CCA Util %'!$G:$G,MATCH($B3975,'CCA Util %'!$E:$E,0)),""))</f>
        <v/>
      </c>
      <c r="AE3975">
        <f>IF(OR($B3975="",$U3975=""),"",$U3975&amp;" &amp; "&amp;IF(OR($AD3975="",$AD3975=0),"Util NA",$AD3975&amp;" Util"))</f>
        <v/>
      </c>
    </row>
    <row r="3976" ht="15.75" customHeight="1" s="42">
      <c r="A3976" s="41" t="n"/>
      <c r="G3976" s="38" t="n"/>
      <c r="H3976" s="38" t="n"/>
      <c r="I3976" s="38" t="n"/>
      <c r="J3976" s="38" t="n"/>
      <c r="K3976" s="38" t="n"/>
      <c r="L3976" s="38" t="n"/>
      <c r="N3976" s="36">
        <f>IF($B3976="","",IF($C3976="SUPERSTORE","Superstore","DH"))</f>
        <v/>
      </c>
      <c r="O3976" s="36">
        <f>IF($B3976="","",IFERROR(VLOOKUP($B3976,Mapping!$A:$C,2,0),"Not Mapped"))</f>
        <v/>
      </c>
      <c r="P3976" s="36">
        <f>IF($B3976="","",IFERROR(VLOOKUP($B3976,Mapping!$A:$C,3,0),"Not Mapped"))</f>
        <v/>
      </c>
      <c r="Q3976" s="36">
        <f>IF($B3976="","",IFERROR(VLOOKUP($O3976,Leaders!$A:$B,2,0),"Not Mapped"))</f>
        <v/>
      </c>
      <c r="R3976" s="36">
        <f>IF($B3976="","",IF(COUNTIF(Exclusions!$A:$A,$B3976)&gt;0,"Yes","No"))</f>
        <v/>
      </c>
      <c r="S3976" s="38">
        <f>IF($B3976="","",MIN(1,DAY($A3976)/IF($N3976="Superstore",Settings!$B$5,Settings!$B$4)))</f>
        <v/>
      </c>
      <c r="T3976" s="38">
        <f>IF(OR($B3976="",$G3976="",$S3976=0),"",$G3976/$S3976)</f>
        <v/>
      </c>
      <c r="U3976" s="36">
        <f>IF($T3976="","",IF($T3976&lt;Settings!$B$8,"Critical",IF($T3976&lt;Settings!$B$9,"Semi Critical","Non Critical")))</f>
        <v/>
      </c>
      <c r="V3976" s="28" t="n"/>
      <c r="Z3976">
        <f>IF($B3976="","",IFERROR(VLOOKUP($B3976,'Plan HC for CCA'!$A:$B,2,0),""))</f>
        <v/>
      </c>
      <c r="AA3976">
        <f>IF(OR($B3976="",$Z3976=""),"",IF(N($M3976)&lt;$Z3976,"Delta","No Delta"))</f>
        <v/>
      </c>
      <c r="AB3976">
        <f>IF(OR($B3976="",$Z3976=""),"",MAX(0,$Z3976-N($M3976)))</f>
        <v/>
      </c>
      <c r="AC3976" s="46">
        <f>IF($B3976="","",IFERROR(INDEX('CCA Util %'!$H:$H,MATCH($B3976,'CCA Util %'!$E:$E,0)),""))</f>
        <v/>
      </c>
      <c r="AD3976">
        <f>IF($B3976="","",IFERROR(INDEX('CCA Util %'!$G:$G,MATCH($B3976,'CCA Util %'!$E:$E,0)),""))</f>
        <v/>
      </c>
      <c r="AE3976">
        <f>IF(OR($B3976="",$U3976=""),"",$U3976&amp;" &amp; "&amp;IF(OR($AD3976="",$AD3976=0),"Util NA",$AD3976&amp;" Util"))</f>
        <v/>
      </c>
    </row>
    <row r="3977" ht="15.75" customHeight="1" s="42">
      <c r="A3977" s="41" t="n"/>
      <c r="G3977" s="38" t="n"/>
      <c r="H3977" s="38" t="n"/>
      <c r="I3977" s="38" t="n"/>
      <c r="J3977" s="38" t="n"/>
      <c r="K3977" s="38" t="n"/>
      <c r="L3977" s="38" t="n"/>
      <c r="N3977" s="36">
        <f>IF($B3977="","",IF($C3977="SUPERSTORE","Superstore","DH"))</f>
        <v/>
      </c>
      <c r="O3977" s="36">
        <f>IF($B3977="","",IFERROR(VLOOKUP($B3977,Mapping!$A:$C,2,0),"Not Mapped"))</f>
        <v/>
      </c>
      <c r="P3977" s="36">
        <f>IF($B3977="","",IFERROR(VLOOKUP($B3977,Mapping!$A:$C,3,0),"Not Mapped"))</f>
        <v/>
      </c>
      <c r="Q3977" s="36">
        <f>IF($B3977="","",IFERROR(VLOOKUP($O3977,Leaders!$A:$B,2,0),"Not Mapped"))</f>
        <v/>
      </c>
      <c r="R3977" s="36">
        <f>IF($B3977="","",IF(COUNTIF(Exclusions!$A:$A,$B3977)&gt;0,"Yes","No"))</f>
        <v/>
      </c>
      <c r="S3977" s="38">
        <f>IF($B3977="","",MIN(1,DAY($A3977)/IF($N3977="Superstore",Settings!$B$5,Settings!$B$4)))</f>
        <v/>
      </c>
      <c r="T3977" s="38">
        <f>IF(OR($B3977="",$G3977="",$S3977=0),"",$G3977/$S3977)</f>
        <v/>
      </c>
      <c r="U3977" s="36">
        <f>IF($T3977="","",IF($T3977&lt;Settings!$B$8,"Critical",IF($T3977&lt;Settings!$B$9,"Semi Critical","Non Critical")))</f>
        <v/>
      </c>
      <c r="V3977" s="28" t="n"/>
      <c r="Z3977">
        <f>IF($B3977="","",IFERROR(VLOOKUP($B3977,'Plan HC for CCA'!$A:$B,2,0),""))</f>
        <v/>
      </c>
      <c r="AA3977">
        <f>IF(OR($B3977="",$Z3977=""),"",IF(N($M3977)&lt;$Z3977,"Delta","No Delta"))</f>
        <v/>
      </c>
      <c r="AB3977">
        <f>IF(OR($B3977="",$Z3977=""),"",MAX(0,$Z3977-N($M3977)))</f>
        <v/>
      </c>
      <c r="AC3977" s="46">
        <f>IF($B3977="","",IFERROR(INDEX('CCA Util %'!$H:$H,MATCH($B3977,'CCA Util %'!$E:$E,0)),""))</f>
        <v/>
      </c>
      <c r="AD3977">
        <f>IF($B3977="","",IFERROR(INDEX('CCA Util %'!$G:$G,MATCH($B3977,'CCA Util %'!$E:$E,0)),""))</f>
        <v/>
      </c>
      <c r="AE3977">
        <f>IF(OR($B3977="",$U3977=""),"",$U3977&amp;" &amp; "&amp;IF(OR($AD3977="",$AD3977=0),"Util NA",$AD3977&amp;" Util"))</f>
        <v/>
      </c>
    </row>
    <row r="3978" ht="15.75" customHeight="1" s="42">
      <c r="A3978" s="41" t="n"/>
      <c r="G3978" s="38" t="n"/>
      <c r="H3978" s="38" t="n"/>
      <c r="I3978" s="38" t="n"/>
      <c r="J3978" s="38" t="n"/>
      <c r="K3978" s="38" t="n"/>
      <c r="L3978" s="38" t="n"/>
      <c r="N3978" s="36">
        <f>IF($B3978="","",IF($C3978="SUPERSTORE","Superstore","DH"))</f>
        <v/>
      </c>
      <c r="O3978" s="36">
        <f>IF($B3978="","",IFERROR(VLOOKUP($B3978,Mapping!$A:$C,2,0),"Not Mapped"))</f>
        <v/>
      </c>
      <c r="P3978" s="36">
        <f>IF($B3978="","",IFERROR(VLOOKUP($B3978,Mapping!$A:$C,3,0),"Not Mapped"))</f>
        <v/>
      </c>
      <c r="Q3978" s="36">
        <f>IF($B3978="","",IFERROR(VLOOKUP($O3978,Leaders!$A:$B,2,0),"Not Mapped"))</f>
        <v/>
      </c>
      <c r="R3978" s="36">
        <f>IF($B3978="","",IF(COUNTIF(Exclusions!$A:$A,$B3978)&gt;0,"Yes","No"))</f>
        <v/>
      </c>
      <c r="S3978" s="38">
        <f>IF($B3978="","",MIN(1,DAY($A3978)/IF($N3978="Superstore",Settings!$B$5,Settings!$B$4)))</f>
        <v/>
      </c>
      <c r="T3978" s="38">
        <f>IF(OR($B3978="",$G3978="",$S3978=0),"",$G3978/$S3978)</f>
        <v/>
      </c>
      <c r="U3978" s="36">
        <f>IF($T3978="","",IF($T3978&lt;Settings!$B$8,"Critical",IF($T3978&lt;Settings!$B$9,"Semi Critical","Non Critical")))</f>
        <v/>
      </c>
      <c r="V3978" s="28" t="n"/>
      <c r="Z3978">
        <f>IF($B3978="","",IFERROR(VLOOKUP($B3978,'Plan HC for CCA'!$A:$B,2,0),""))</f>
        <v/>
      </c>
      <c r="AA3978">
        <f>IF(OR($B3978="",$Z3978=""),"",IF(N($M3978)&lt;$Z3978,"Delta","No Delta"))</f>
        <v/>
      </c>
      <c r="AB3978">
        <f>IF(OR($B3978="",$Z3978=""),"",MAX(0,$Z3978-N($M3978)))</f>
        <v/>
      </c>
      <c r="AC3978" s="46">
        <f>IF($B3978="","",IFERROR(INDEX('CCA Util %'!$H:$H,MATCH($B3978,'CCA Util %'!$E:$E,0)),""))</f>
        <v/>
      </c>
      <c r="AD3978">
        <f>IF($B3978="","",IFERROR(INDEX('CCA Util %'!$G:$G,MATCH($B3978,'CCA Util %'!$E:$E,0)),""))</f>
        <v/>
      </c>
      <c r="AE3978">
        <f>IF(OR($B3978="",$U3978=""),"",$U3978&amp;" &amp; "&amp;IF(OR($AD3978="",$AD3978=0),"Util NA",$AD3978&amp;" Util"))</f>
        <v/>
      </c>
    </row>
    <row r="3979" ht="15.75" customHeight="1" s="42">
      <c r="A3979" s="41" t="n"/>
      <c r="G3979" s="38" t="n"/>
      <c r="H3979" s="38" t="n"/>
      <c r="I3979" s="38" t="n"/>
      <c r="J3979" s="38" t="n"/>
      <c r="K3979" s="38" t="n"/>
      <c r="L3979" s="38" t="n"/>
      <c r="N3979" s="36">
        <f>IF($B3979="","",IF($C3979="SUPERSTORE","Superstore","DH"))</f>
        <v/>
      </c>
      <c r="O3979" s="36">
        <f>IF($B3979="","",IFERROR(VLOOKUP($B3979,Mapping!$A:$C,2,0),"Not Mapped"))</f>
        <v/>
      </c>
      <c r="P3979" s="36">
        <f>IF($B3979="","",IFERROR(VLOOKUP($B3979,Mapping!$A:$C,3,0),"Not Mapped"))</f>
        <v/>
      </c>
      <c r="Q3979" s="36">
        <f>IF($B3979="","",IFERROR(VLOOKUP($O3979,Leaders!$A:$B,2,0),"Not Mapped"))</f>
        <v/>
      </c>
      <c r="R3979" s="36">
        <f>IF($B3979="","",IF(COUNTIF(Exclusions!$A:$A,$B3979)&gt;0,"Yes","No"))</f>
        <v/>
      </c>
      <c r="S3979" s="38">
        <f>IF($B3979="","",MIN(1,DAY($A3979)/IF($N3979="Superstore",Settings!$B$5,Settings!$B$4)))</f>
        <v/>
      </c>
      <c r="T3979" s="38">
        <f>IF(OR($B3979="",$G3979="",$S3979=0),"",$G3979/$S3979)</f>
        <v/>
      </c>
      <c r="U3979" s="36">
        <f>IF($T3979="","",IF($T3979&lt;Settings!$B$8,"Critical",IF($T3979&lt;Settings!$B$9,"Semi Critical","Non Critical")))</f>
        <v/>
      </c>
      <c r="V3979" s="28" t="n"/>
      <c r="Z3979">
        <f>IF($B3979="","",IFERROR(VLOOKUP($B3979,'Plan HC for CCA'!$A:$B,2,0),""))</f>
        <v/>
      </c>
      <c r="AA3979">
        <f>IF(OR($B3979="",$Z3979=""),"",IF(N($M3979)&lt;$Z3979,"Delta","No Delta"))</f>
        <v/>
      </c>
      <c r="AB3979">
        <f>IF(OR($B3979="",$Z3979=""),"",MAX(0,$Z3979-N($M3979)))</f>
        <v/>
      </c>
      <c r="AC3979" s="46">
        <f>IF($B3979="","",IFERROR(INDEX('CCA Util %'!$H:$H,MATCH($B3979,'CCA Util %'!$E:$E,0)),""))</f>
        <v/>
      </c>
      <c r="AD3979">
        <f>IF($B3979="","",IFERROR(INDEX('CCA Util %'!$G:$G,MATCH($B3979,'CCA Util %'!$E:$E,0)),""))</f>
        <v/>
      </c>
      <c r="AE3979">
        <f>IF(OR($B3979="",$U3979=""),"",$U3979&amp;" &amp; "&amp;IF(OR($AD3979="",$AD3979=0),"Util NA",$AD3979&amp;" Util"))</f>
        <v/>
      </c>
    </row>
    <row r="3980" ht="15.75" customHeight="1" s="42">
      <c r="A3980" s="41" t="n"/>
      <c r="G3980" s="38" t="n"/>
      <c r="H3980" s="38" t="n"/>
      <c r="I3980" s="38" t="n"/>
      <c r="J3980" s="38" t="n"/>
      <c r="K3980" s="38" t="n"/>
      <c r="L3980" s="38" t="n"/>
      <c r="N3980" s="36">
        <f>IF($B3980="","",IF($C3980="SUPERSTORE","Superstore","DH"))</f>
        <v/>
      </c>
      <c r="O3980" s="36">
        <f>IF($B3980="","",IFERROR(VLOOKUP($B3980,Mapping!$A:$C,2,0),"Not Mapped"))</f>
        <v/>
      </c>
      <c r="P3980" s="36">
        <f>IF($B3980="","",IFERROR(VLOOKUP($B3980,Mapping!$A:$C,3,0),"Not Mapped"))</f>
        <v/>
      </c>
      <c r="Q3980" s="36">
        <f>IF($B3980="","",IFERROR(VLOOKUP($O3980,Leaders!$A:$B,2,0),"Not Mapped"))</f>
        <v/>
      </c>
      <c r="R3980" s="36">
        <f>IF($B3980="","",IF(COUNTIF(Exclusions!$A:$A,$B3980)&gt;0,"Yes","No"))</f>
        <v/>
      </c>
      <c r="S3980" s="38">
        <f>IF($B3980="","",MIN(1,DAY($A3980)/IF($N3980="Superstore",Settings!$B$5,Settings!$B$4)))</f>
        <v/>
      </c>
      <c r="T3980" s="38">
        <f>IF(OR($B3980="",$G3980="",$S3980=0),"",$G3980/$S3980)</f>
        <v/>
      </c>
      <c r="U3980" s="36">
        <f>IF($T3980="","",IF($T3980&lt;Settings!$B$8,"Critical",IF($T3980&lt;Settings!$B$9,"Semi Critical","Non Critical")))</f>
        <v/>
      </c>
      <c r="V3980" s="28" t="n"/>
      <c r="Z3980">
        <f>IF($B3980="","",IFERROR(VLOOKUP($B3980,'Plan HC for CCA'!$A:$B,2,0),""))</f>
        <v/>
      </c>
      <c r="AA3980">
        <f>IF(OR($B3980="",$Z3980=""),"",IF(N($M3980)&lt;$Z3980,"Delta","No Delta"))</f>
        <v/>
      </c>
      <c r="AB3980">
        <f>IF(OR($B3980="",$Z3980=""),"",MAX(0,$Z3980-N($M3980)))</f>
        <v/>
      </c>
      <c r="AC3980" s="46">
        <f>IF($B3980="","",IFERROR(INDEX('CCA Util %'!$H:$H,MATCH($B3980,'CCA Util %'!$E:$E,0)),""))</f>
        <v/>
      </c>
      <c r="AD3980">
        <f>IF($B3980="","",IFERROR(INDEX('CCA Util %'!$G:$G,MATCH($B3980,'CCA Util %'!$E:$E,0)),""))</f>
        <v/>
      </c>
      <c r="AE3980">
        <f>IF(OR($B3980="",$U3980=""),"",$U3980&amp;" &amp; "&amp;IF(OR($AD3980="",$AD3980=0),"Util NA",$AD3980&amp;" Util"))</f>
        <v/>
      </c>
    </row>
    <row r="3981" ht="15.75" customHeight="1" s="42">
      <c r="A3981" s="41" t="n"/>
      <c r="G3981" s="38" t="n"/>
      <c r="H3981" s="38" t="n"/>
      <c r="I3981" s="38" t="n"/>
      <c r="J3981" s="38" t="n"/>
      <c r="K3981" s="38" t="n"/>
      <c r="L3981" s="38" t="n"/>
      <c r="N3981" s="36">
        <f>IF($B3981="","",IF($C3981="SUPERSTORE","Superstore","DH"))</f>
        <v/>
      </c>
      <c r="O3981" s="36">
        <f>IF($B3981="","",IFERROR(VLOOKUP($B3981,Mapping!$A:$C,2,0),"Not Mapped"))</f>
        <v/>
      </c>
      <c r="P3981" s="36">
        <f>IF($B3981="","",IFERROR(VLOOKUP($B3981,Mapping!$A:$C,3,0),"Not Mapped"))</f>
        <v/>
      </c>
      <c r="Q3981" s="36">
        <f>IF($B3981="","",IFERROR(VLOOKUP($O3981,Leaders!$A:$B,2,0),"Not Mapped"))</f>
        <v/>
      </c>
      <c r="R3981" s="36">
        <f>IF($B3981="","",IF(COUNTIF(Exclusions!$A:$A,$B3981)&gt;0,"Yes","No"))</f>
        <v/>
      </c>
      <c r="S3981" s="38">
        <f>IF($B3981="","",MIN(1,DAY($A3981)/IF($N3981="Superstore",Settings!$B$5,Settings!$B$4)))</f>
        <v/>
      </c>
      <c r="T3981" s="38">
        <f>IF(OR($B3981="",$G3981="",$S3981=0),"",$G3981/$S3981)</f>
        <v/>
      </c>
      <c r="U3981" s="36">
        <f>IF($T3981="","",IF($T3981&lt;Settings!$B$8,"Critical",IF($T3981&lt;Settings!$B$9,"Semi Critical","Non Critical")))</f>
        <v/>
      </c>
      <c r="V3981" s="28" t="n"/>
      <c r="Z3981">
        <f>IF($B3981="","",IFERROR(VLOOKUP($B3981,'Plan HC for CCA'!$A:$B,2,0),""))</f>
        <v/>
      </c>
      <c r="AA3981">
        <f>IF(OR($B3981="",$Z3981=""),"",IF(N($M3981)&lt;$Z3981,"Delta","No Delta"))</f>
        <v/>
      </c>
      <c r="AB3981">
        <f>IF(OR($B3981="",$Z3981=""),"",MAX(0,$Z3981-N($M3981)))</f>
        <v/>
      </c>
      <c r="AC3981" s="46">
        <f>IF($B3981="","",IFERROR(INDEX('CCA Util %'!$H:$H,MATCH($B3981,'CCA Util %'!$E:$E,0)),""))</f>
        <v/>
      </c>
      <c r="AD3981">
        <f>IF($B3981="","",IFERROR(INDEX('CCA Util %'!$G:$G,MATCH($B3981,'CCA Util %'!$E:$E,0)),""))</f>
        <v/>
      </c>
      <c r="AE3981">
        <f>IF(OR($B3981="",$U3981=""),"",$U3981&amp;" &amp; "&amp;IF(OR($AD3981="",$AD3981=0),"Util NA",$AD3981&amp;" Util"))</f>
        <v/>
      </c>
    </row>
    <row r="3982" ht="15.75" customHeight="1" s="42">
      <c r="A3982" s="41" t="n"/>
      <c r="G3982" s="38" t="n"/>
      <c r="H3982" s="38" t="n"/>
      <c r="I3982" s="38" t="n"/>
      <c r="J3982" s="38" t="n"/>
      <c r="K3982" s="38" t="n"/>
      <c r="L3982" s="38" t="n"/>
      <c r="N3982" s="36">
        <f>IF($B3982="","",IF($C3982="SUPERSTORE","Superstore","DH"))</f>
        <v/>
      </c>
      <c r="O3982" s="36">
        <f>IF($B3982="","",IFERROR(VLOOKUP($B3982,Mapping!$A:$C,2,0),"Not Mapped"))</f>
        <v/>
      </c>
      <c r="P3982" s="36">
        <f>IF($B3982="","",IFERROR(VLOOKUP($B3982,Mapping!$A:$C,3,0),"Not Mapped"))</f>
        <v/>
      </c>
      <c r="Q3982" s="36">
        <f>IF($B3982="","",IFERROR(VLOOKUP($O3982,Leaders!$A:$B,2,0),"Not Mapped"))</f>
        <v/>
      </c>
      <c r="R3982" s="36">
        <f>IF($B3982="","",IF(COUNTIF(Exclusions!$A:$A,$B3982)&gt;0,"Yes","No"))</f>
        <v/>
      </c>
      <c r="S3982" s="38">
        <f>IF($B3982="","",MIN(1,DAY($A3982)/IF($N3982="Superstore",Settings!$B$5,Settings!$B$4)))</f>
        <v/>
      </c>
      <c r="T3982" s="38">
        <f>IF(OR($B3982="",$G3982="",$S3982=0),"",$G3982/$S3982)</f>
        <v/>
      </c>
      <c r="U3982" s="36">
        <f>IF($T3982="","",IF($T3982&lt;Settings!$B$8,"Critical",IF($T3982&lt;Settings!$B$9,"Semi Critical","Non Critical")))</f>
        <v/>
      </c>
      <c r="V3982" s="28" t="n"/>
      <c r="Z3982">
        <f>IF($B3982="","",IFERROR(VLOOKUP($B3982,'Plan HC for CCA'!$A:$B,2,0),""))</f>
        <v/>
      </c>
      <c r="AA3982">
        <f>IF(OR($B3982="",$Z3982=""),"",IF(N($M3982)&lt;$Z3982,"Delta","No Delta"))</f>
        <v/>
      </c>
      <c r="AB3982">
        <f>IF(OR($B3982="",$Z3982=""),"",MAX(0,$Z3982-N($M3982)))</f>
        <v/>
      </c>
      <c r="AC3982" s="46">
        <f>IF($B3982="","",IFERROR(INDEX('CCA Util %'!$H:$H,MATCH($B3982,'CCA Util %'!$E:$E,0)),""))</f>
        <v/>
      </c>
      <c r="AD3982">
        <f>IF($B3982="","",IFERROR(INDEX('CCA Util %'!$G:$G,MATCH($B3982,'CCA Util %'!$E:$E,0)),""))</f>
        <v/>
      </c>
      <c r="AE3982">
        <f>IF(OR($B3982="",$U3982=""),"",$U3982&amp;" &amp; "&amp;IF(OR($AD3982="",$AD3982=0),"Util NA",$AD3982&amp;" Util"))</f>
        <v/>
      </c>
    </row>
    <row r="3983" ht="15.75" customHeight="1" s="42">
      <c r="A3983" s="41" t="n"/>
      <c r="G3983" s="38" t="n"/>
      <c r="H3983" s="38" t="n"/>
      <c r="I3983" s="38" t="n"/>
      <c r="J3983" s="38" t="n"/>
      <c r="K3983" s="38" t="n"/>
      <c r="L3983" s="38" t="n"/>
      <c r="N3983" s="36">
        <f>IF($B3983="","",IF($C3983="SUPERSTORE","Superstore","DH"))</f>
        <v/>
      </c>
      <c r="O3983" s="36">
        <f>IF($B3983="","",IFERROR(VLOOKUP($B3983,Mapping!$A:$C,2,0),"Not Mapped"))</f>
        <v/>
      </c>
      <c r="P3983" s="36">
        <f>IF($B3983="","",IFERROR(VLOOKUP($B3983,Mapping!$A:$C,3,0),"Not Mapped"))</f>
        <v/>
      </c>
      <c r="Q3983" s="36">
        <f>IF($B3983="","",IFERROR(VLOOKUP($O3983,Leaders!$A:$B,2,0),"Not Mapped"))</f>
        <v/>
      </c>
      <c r="R3983" s="36">
        <f>IF($B3983="","",IF(COUNTIF(Exclusions!$A:$A,$B3983)&gt;0,"Yes","No"))</f>
        <v/>
      </c>
      <c r="S3983" s="38">
        <f>IF($B3983="","",MIN(1,DAY($A3983)/IF($N3983="Superstore",Settings!$B$5,Settings!$B$4)))</f>
        <v/>
      </c>
      <c r="T3983" s="38">
        <f>IF(OR($B3983="",$G3983="",$S3983=0),"",$G3983/$S3983)</f>
        <v/>
      </c>
      <c r="U3983" s="36">
        <f>IF($T3983="","",IF($T3983&lt;Settings!$B$8,"Critical",IF($T3983&lt;Settings!$B$9,"Semi Critical","Non Critical")))</f>
        <v/>
      </c>
      <c r="V3983" s="28" t="n"/>
      <c r="Z3983">
        <f>IF($B3983="","",IFERROR(VLOOKUP($B3983,'Plan HC for CCA'!$A:$B,2,0),""))</f>
        <v/>
      </c>
      <c r="AA3983">
        <f>IF(OR($B3983="",$Z3983=""),"",IF(N($M3983)&lt;$Z3983,"Delta","No Delta"))</f>
        <v/>
      </c>
      <c r="AB3983">
        <f>IF(OR($B3983="",$Z3983=""),"",MAX(0,$Z3983-N($M3983)))</f>
        <v/>
      </c>
      <c r="AC3983" s="46">
        <f>IF($B3983="","",IFERROR(INDEX('CCA Util %'!$H:$H,MATCH($B3983,'CCA Util %'!$E:$E,0)),""))</f>
        <v/>
      </c>
      <c r="AD3983">
        <f>IF($B3983="","",IFERROR(INDEX('CCA Util %'!$G:$G,MATCH($B3983,'CCA Util %'!$E:$E,0)),""))</f>
        <v/>
      </c>
      <c r="AE3983">
        <f>IF(OR($B3983="",$U3983=""),"",$U3983&amp;" &amp; "&amp;IF(OR($AD3983="",$AD3983=0),"Util NA",$AD3983&amp;" Util"))</f>
        <v/>
      </c>
    </row>
    <row r="3984" ht="15.75" customHeight="1" s="42">
      <c r="A3984" s="41" t="n"/>
      <c r="G3984" s="38" t="n"/>
      <c r="H3984" s="38" t="n"/>
      <c r="I3984" s="38" t="n"/>
      <c r="J3984" s="38" t="n"/>
      <c r="K3984" s="38" t="n"/>
      <c r="L3984" s="38" t="n"/>
      <c r="N3984" s="36">
        <f>IF($B3984="","",IF($C3984="SUPERSTORE","Superstore","DH"))</f>
        <v/>
      </c>
      <c r="O3984" s="36">
        <f>IF($B3984="","",IFERROR(VLOOKUP($B3984,Mapping!$A:$C,2,0),"Not Mapped"))</f>
        <v/>
      </c>
      <c r="P3984" s="36">
        <f>IF($B3984="","",IFERROR(VLOOKUP($B3984,Mapping!$A:$C,3,0),"Not Mapped"))</f>
        <v/>
      </c>
      <c r="Q3984" s="36">
        <f>IF($B3984="","",IFERROR(VLOOKUP($O3984,Leaders!$A:$B,2,0),"Not Mapped"))</f>
        <v/>
      </c>
      <c r="R3984" s="36">
        <f>IF($B3984="","",IF(COUNTIF(Exclusions!$A:$A,$B3984)&gt;0,"Yes","No"))</f>
        <v/>
      </c>
      <c r="S3984" s="38">
        <f>IF($B3984="","",MIN(1,DAY($A3984)/IF($N3984="Superstore",Settings!$B$5,Settings!$B$4)))</f>
        <v/>
      </c>
      <c r="T3984" s="38">
        <f>IF(OR($B3984="",$G3984="",$S3984=0),"",$G3984/$S3984)</f>
        <v/>
      </c>
      <c r="U3984" s="36">
        <f>IF($T3984="","",IF($T3984&lt;Settings!$B$8,"Critical",IF($T3984&lt;Settings!$B$9,"Semi Critical","Non Critical")))</f>
        <v/>
      </c>
      <c r="V3984" s="28" t="n"/>
      <c r="Z3984">
        <f>IF($B3984="","",IFERROR(VLOOKUP($B3984,'Plan HC for CCA'!$A:$B,2,0),""))</f>
        <v/>
      </c>
      <c r="AA3984">
        <f>IF(OR($B3984="",$Z3984=""),"",IF(N($M3984)&lt;$Z3984,"Delta","No Delta"))</f>
        <v/>
      </c>
      <c r="AB3984">
        <f>IF(OR($B3984="",$Z3984=""),"",MAX(0,$Z3984-N($M3984)))</f>
        <v/>
      </c>
      <c r="AC3984" s="46">
        <f>IF($B3984="","",IFERROR(INDEX('CCA Util %'!$H:$H,MATCH($B3984,'CCA Util %'!$E:$E,0)),""))</f>
        <v/>
      </c>
      <c r="AD3984">
        <f>IF($B3984="","",IFERROR(INDEX('CCA Util %'!$G:$G,MATCH($B3984,'CCA Util %'!$E:$E,0)),""))</f>
        <v/>
      </c>
      <c r="AE3984">
        <f>IF(OR($B3984="",$U3984=""),"",$U3984&amp;" &amp; "&amp;IF(OR($AD3984="",$AD3984=0),"Util NA",$AD3984&amp;" Util"))</f>
        <v/>
      </c>
    </row>
    <row r="3985" ht="15.75" customHeight="1" s="42">
      <c r="A3985" s="41" t="n"/>
      <c r="G3985" s="38" t="n"/>
      <c r="H3985" s="38" t="n"/>
      <c r="I3985" s="38" t="n"/>
      <c r="J3985" s="38" t="n"/>
      <c r="K3985" s="38" t="n"/>
      <c r="L3985" s="38" t="n"/>
      <c r="N3985" s="36">
        <f>IF($B3985="","",IF($C3985="SUPERSTORE","Superstore","DH"))</f>
        <v/>
      </c>
      <c r="O3985" s="36">
        <f>IF($B3985="","",IFERROR(VLOOKUP($B3985,Mapping!$A:$C,2,0),"Not Mapped"))</f>
        <v/>
      </c>
      <c r="P3985" s="36">
        <f>IF($B3985="","",IFERROR(VLOOKUP($B3985,Mapping!$A:$C,3,0),"Not Mapped"))</f>
        <v/>
      </c>
      <c r="Q3985" s="36">
        <f>IF($B3985="","",IFERROR(VLOOKUP($O3985,Leaders!$A:$B,2,0),"Not Mapped"))</f>
        <v/>
      </c>
      <c r="R3985" s="36">
        <f>IF($B3985="","",IF(COUNTIF(Exclusions!$A:$A,$B3985)&gt;0,"Yes","No"))</f>
        <v/>
      </c>
      <c r="S3985" s="38">
        <f>IF($B3985="","",MIN(1,DAY($A3985)/IF($N3985="Superstore",Settings!$B$5,Settings!$B$4)))</f>
        <v/>
      </c>
      <c r="T3985" s="38">
        <f>IF(OR($B3985="",$G3985="",$S3985=0),"",$G3985/$S3985)</f>
        <v/>
      </c>
      <c r="U3985" s="36">
        <f>IF($T3985="","",IF($T3985&lt;Settings!$B$8,"Critical",IF($T3985&lt;Settings!$B$9,"Semi Critical","Non Critical")))</f>
        <v/>
      </c>
      <c r="V3985" s="28" t="n"/>
      <c r="Z3985">
        <f>IF($B3985="","",IFERROR(VLOOKUP($B3985,'Plan HC for CCA'!$A:$B,2,0),""))</f>
        <v/>
      </c>
      <c r="AA3985">
        <f>IF(OR($B3985="",$Z3985=""),"",IF(N($M3985)&lt;$Z3985,"Delta","No Delta"))</f>
        <v/>
      </c>
      <c r="AB3985">
        <f>IF(OR($B3985="",$Z3985=""),"",MAX(0,$Z3985-N($M3985)))</f>
        <v/>
      </c>
      <c r="AC3985" s="46">
        <f>IF($B3985="","",IFERROR(INDEX('CCA Util %'!$H:$H,MATCH($B3985,'CCA Util %'!$E:$E,0)),""))</f>
        <v/>
      </c>
      <c r="AD3985">
        <f>IF($B3985="","",IFERROR(INDEX('CCA Util %'!$G:$G,MATCH($B3985,'CCA Util %'!$E:$E,0)),""))</f>
        <v/>
      </c>
      <c r="AE3985">
        <f>IF(OR($B3985="",$U3985=""),"",$U3985&amp;" &amp; "&amp;IF(OR($AD3985="",$AD3985=0),"Util NA",$AD3985&amp;" Util"))</f>
        <v/>
      </c>
    </row>
    <row r="3986" ht="15.75" customHeight="1" s="42">
      <c r="A3986" s="41" t="n"/>
      <c r="G3986" s="38" t="n"/>
      <c r="H3986" s="38" t="n"/>
      <c r="I3986" s="38" t="n"/>
      <c r="J3986" s="38" t="n"/>
      <c r="K3986" s="38" t="n"/>
      <c r="L3986" s="38" t="n"/>
      <c r="N3986" s="36">
        <f>IF($B3986="","",IF($C3986="SUPERSTORE","Superstore","DH"))</f>
        <v/>
      </c>
      <c r="O3986" s="36">
        <f>IF($B3986="","",IFERROR(VLOOKUP($B3986,Mapping!$A:$C,2,0),"Not Mapped"))</f>
        <v/>
      </c>
      <c r="P3986" s="36">
        <f>IF($B3986="","",IFERROR(VLOOKUP($B3986,Mapping!$A:$C,3,0),"Not Mapped"))</f>
        <v/>
      </c>
      <c r="Q3986" s="36">
        <f>IF($B3986="","",IFERROR(VLOOKUP($O3986,Leaders!$A:$B,2,0),"Not Mapped"))</f>
        <v/>
      </c>
      <c r="R3986" s="36">
        <f>IF($B3986="","",IF(COUNTIF(Exclusions!$A:$A,$B3986)&gt;0,"Yes","No"))</f>
        <v/>
      </c>
      <c r="S3986" s="38">
        <f>IF($B3986="","",MIN(1,DAY($A3986)/IF($N3986="Superstore",Settings!$B$5,Settings!$B$4)))</f>
        <v/>
      </c>
      <c r="T3986" s="38">
        <f>IF(OR($B3986="",$G3986="",$S3986=0),"",$G3986/$S3986)</f>
        <v/>
      </c>
      <c r="U3986" s="36">
        <f>IF($T3986="","",IF($T3986&lt;Settings!$B$8,"Critical",IF($T3986&lt;Settings!$B$9,"Semi Critical","Non Critical")))</f>
        <v/>
      </c>
      <c r="V3986" s="28" t="n"/>
      <c r="Z3986">
        <f>IF($B3986="","",IFERROR(VLOOKUP($B3986,'Plan HC for CCA'!$A:$B,2,0),""))</f>
        <v/>
      </c>
      <c r="AA3986">
        <f>IF(OR($B3986="",$Z3986=""),"",IF(N($M3986)&lt;$Z3986,"Delta","No Delta"))</f>
        <v/>
      </c>
      <c r="AB3986">
        <f>IF(OR($B3986="",$Z3986=""),"",MAX(0,$Z3986-N($M3986)))</f>
        <v/>
      </c>
      <c r="AC3986" s="46">
        <f>IF($B3986="","",IFERROR(INDEX('CCA Util %'!$H:$H,MATCH($B3986,'CCA Util %'!$E:$E,0)),""))</f>
        <v/>
      </c>
      <c r="AD3986">
        <f>IF($B3986="","",IFERROR(INDEX('CCA Util %'!$G:$G,MATCH($B3986,'CCA Util %'!$E:$E,0)),""))</f>
        <v/>
      </c>
      <c r="AE3986">
        <f>IF(OR($B3986="",$U3986=""),"",$U3986&amp;" &amp; "&amp;IF(OR($AD3986="",$AD3986=0),"Util NA",$AD3986&amp;" Util"))</f>
        <v/>
      </c>
    </row>
    <row r="3987" ht="15.75" customHeight="1" s="42">
      <c r="A3987" s="41" t="n"/>
      <c r="G3987" s="38" t="n"/>
      <c r="H3987" s="38" t="n"/>
      <c r="I3987" s="38" t="n"/>
      <c r="J3987" s="38" t="n"/>
      <c r="K3987" s="38" t="n"/>
      <c r="L3987" s="38" t="n"/>
      <c r="N3987" s="36">
        <f>IF($B3987="","",IF($C3987="SUPERSTORE","Superstore","DH"))</f>
        <v/>
      </c>
      <c r="O3987" s="36">
        <f>IF($B3987="","",IFERROR(VLOOKUP($B3987,Mapping!$A:$C,2,0),"Not Mapped"))</f>
        <v/>
      </c>
      <c r="P3987" s="36">
        <f>IF($B3987="","",IFERROR(VLOOKUP($B3987,Mapping!$A:$C,3,0),"Not Mapped"))</f>
        <v/>
      </c>
      <c r="Q3987" s="36">
        <f>IF($B3987="","",IFERROR(VLOOKUP($O3987,Leaders!$A:$B,2,0),"Not Mapped"))</f>
        <v/>
      </c>
      <c r="R3987" s="36">
        <f>IF($B3987="","",IF(COUNTIF(Exclusions!$A:$A,$B3987)&gt;0,"Yes","No"))</f>
        <v/>
      </c>
      <c r="S3987" s="38">
        <f>IF($B3987="","",MIN(1,DAY($A3987)/IF($N3987="Superstore",Settings!$B$5,Settings!$B$4)))</f>
        <v/>
      </c>
      <c r="T3987" s="38">
        <f>IF(OR($B3987="",$G3987="",$S3987=0),"",$G3987/$S3987)</f>
        <v/>
      </c>
      <c r="U3987" s="36">
        <f>IF($T3987="","",IF($T3987&lt;Settings!$B$8,"Critical",IF($T3987&lt;Settings!$B$9,"Semi Critical","Non Critical")))</f>
        <v/>
      </c>
      <c r="V3987" s="28" t="n"/>
      <c r="Z3987">
        <f>IF($B3987="","",IFERROR(VLOOKUP($B3987,'Plan HC for CCA'!$A:$B,2,0),""))</f>
        <v/>
      </c>
      <c r="AA3987">
        <f>IF(OR($B3987="",$Z3987=""),"",IF(N($M3987)&lt;$Z3987,"Delta","No Delta"))</f>
        <v/>
      </c>
      <c r="AB3987">
        <f>IF(OR($B3987="",$Z3987=""),"",MAX(0,$Z3987-N($M3987)))</f>
        <v/>
      </c>
      <c r="AC3987" s="46">
        <f>IF($B3987="","",IFERROR(INDEX('CCA Util %'!$H:$H,MATCH($B3987,'CCA Util %'!$E:$E,0)),""))</f>
        <v/>
      </c>
      <c r="AD3987">
        <f>IF($B3987="","",IFERROR(INDEX('CCA Util %'!$G:$G,MATCH($B3987,'CCA Util %'!$E:$E,0)),""))</f>
        <v/>
      </c>
      <c r="AE3987">
        <f>IF(OR($B3987="",$U3987=""),"",$U3987&amp;" &amp; "&amp;IF(OR($AD3987="",$AD3987=0),"Util NA",$AD3987&amp;" Util"))</f>
        <v/>
      </c>
    </row>
    <row r="3988" ht="15.75" customHeight="1" s="42">
      <c r="A3988" s="41" t="n"/>
      <c r="G3988" s="38" t="n"/>
      <c r="H3988" s="38" t="n"/>
      <c r="I3988" s="38" t="n"/>
      <c r="J3988" s="38" t="n"/>
      <c r="K3988" s="38" t="n"/>
      <c r="L3988" s="38" t="n"/>
      <c r="N3988" s="36">
        <f>IF($B3988="","",IF($C3988="SUPERSTORE","Superstore","DH"))</f>
        <v/>
      </c>
      <c r="O3988" s="36">
        <f>IF($B3988="","",IFERROR(VLOOKUP($B3988,Mapping!$A:$C,2,0),"Not Mapped"))</f>
        <v/>
      </c>
      <c r="P3988" s="36">
        <f>IF($B3988="","",IFERROR(VLOOKUP($B3988,Mapping!$A:$C,3,0),"Not Mapped"))</f>
        <v/>
      </c>
      <c r="Q3988" s="36">
        <f>IF($B3988="","",IFERROR(VLOOKUP($O3988,Leaders!$A:$B,2,0),"Not Mapped"))</f>
        <v/>
      </c>
      <c r="R3988" s="36">
        <f>IF($B3988="","",IF(COUNTIF(Exclusions!$A:$A,$B3988)&gt;0,"Yes","No"))</f>
        <v/>
      </c>
      <c r="S3988" s="38">
        <f>IF($B3988="","",MIN(1,DAY($A3988)/IF($N3988="Superstore",Settings!$B$5,Settings!$B$4)))</f>
        <v/>
      </c>
      <c r="T3988" s="38">
        <f>IF(OR($B3988="",$G3988="",$S3988=0),"",$G3988/$S3988)</f>
        <v/>
      </c>
      <c r="U3988" s="36">
        <f>IF($T3988="","",IF($T3988&lt;Settings!$B$8,"Critical",IF($T3988&lt;Settings!$B$9,"Semi Critical","Non Critical")))</f>
        <v/>
      </c>
      <c r="V3988" s="28" t="n"/>
      <c r="Z3988">
        <f>IF($B3988="","",IFERROR(VLOOKUP($B3988,'Plan HC for CCA'!$A:$B,2,0),""))</f>
        <v/>
      </c>
      <c r="AA3988">
        <f>IF(OR($B3988="",$Z3988=""),"",IF(N($M3988)&lt;$Z3988,"Delta","No Delta"))</f>
        <v/>
      </c>
      <c r="AB3988">
        <f>IF(OR($B3988="",$Z3988=""),"",MAX(0,$Z3988-N($M3988)))</f>
        <v/>
      </c>
      <c r="AC3988" s="46">
        <f>IF($B3988="","",IFERROR(INDEX('CCA Util %'!$H:$H,MATCH($B3988,'CCA Util %'!$E:$E,0)),""))</f>
        <v/>
      </c>
      <c r="AD3988">
        <f>IF($B3988="","",IFERROR(INDEX('CCA Util %'!$G:$G,MATCH($B3988,'CCA Util %'!$E:$E,0)),""))</f>
        <v/>
      </c>
      <c r="AE3988">
        <f>IF(OR($B3988="",$U3988=""),"",$U3988&amp;" &amp; "&amp;IF(OR($AD3988="",$AD3988=0),"Util NA",$AD3988&amp;" Util"))</f>
        <v/>
      </c>
    </row>
    <row r="3989" ht="15.75" customHeight="1" s="42">
      <c r="A3989" s="41" t="n"/>
      <c r="G3989" s="38" t="n"/>
      <c r="H3989" s="38" t="n"/>
      <c r="I3989" s="38" t="n"/>
      <c r="J3989" s="38" t="n"/>
      <c r="K3989" s="38" t="n"/>
      <c r="L3989" s="38" t="n"/>
      <c r="N3989" s="36">
        <f>IF($B3989="","",IF($C3989="SUPERSTORE","Superstore","DH"))</f>
        <v/>
      </c>
      <c r="O3989" s="36">
        <f>IF($B3989="","",IFERROR(VLOOKUP($B3989,Mapping!$A:$C,2,0),"Not Mapped"))</f>
        <v/>
      </c>
      <c r="P3989" s="36">
        <f>IF($B3989="","",IFERROR(VLOOKUP($B3989,Mapping!$A:$C,3,0),"Not Mapped"))</f>
        <v/>
      </c>
      <c r="Q3989" s="36">
        <f>IF($B3989="","",IFERROR(VLOOKUP($O3989,Leaders!$A:$B,2,0),"Not Mapped"))</f>
        <v/>
      </c>
      <c r="R3989" s="36">
        <f>IF($B3989="","",IF(COUNTIF(Exclusions!$A:$A,$B3989)&gt;0,"Yes","No"))</f>
        <v/>
      </c>
      <c r="S3989" s="38">
        <f>IF($B3989="","",MIN(1,DAY($A3989)/IF($N3989="Superstore",Settings!$B$5,Settings!$B$4)))</f>
        <v/>
      </c>
      <c r="T3989" s="38">
        <f>IF(OR($B3989="",$G3989="",$S3989=0),"",$G3989/$S3989)</f>
        <v/>
      </c>
      <c r="U3989" s="36">
        <f>IF($T3989="","",IF($T3989&lt;Settings!$B$8,"Critical",IF($T3989&lt;Settings!$B$9,"Semi Critical","Non Critical")))</f>
        <v/>
      </c>
      <c r="V3989" s="28" t="n"/>
      <c r="Z3989">
        <f>IF($B3989="","",IFERROR(VLOOKUP($B3989,'Plan HC for CCA'!$A:$B,2,0),""))</f>
        <v/>
      </c>
      <c r="AA3989">
        <f>IF(OR($B3989="",$Z3989=""),"",IF(N($M3989)&lt;$Z3989,"Delta","No Delta"))</f>
        <v/>
      </c>
      <c r="AB3989">
        <f>IF(OR($B3989="",$Z3989=""),"",MAX(0,$Z3989-N($M3989)))</f>
        <v/>
      </c>
      <c r="AC3989" s="46">
        <f>IF($B3989="","",IFERROR(INDEX('CCA Util %'!$H:$H,MATCH($B3989,'CCA Util %'!$E:$E,0)),""))</f>
        <v/>
      </c>
      <c r="AD3989">
        <f>IF($B3989="","",IFERROR(INDEX('CCA Util %'!$G:$G,MATCH($B3989,'CCA Util %'!$E:$E,0)),""))</f>
        <v/>
      </c>
      <c r="AE3989">
        <f>IF(OR($B3989="",$U3989=""),"",$U3989&amp;" &amp; "&amp;IF(OR($AD3989="",$AD3989=0),"Util NA",$AD3989&amp;" Util"))</f>
        <v/>
      </c>
    </row>
    <row r="3990" ht="15.75" customHeight="1" s="42">
      <c r="A3990" s="41" t="n"/>
      <c r="G3990" s="38" t="n"/>
      <c r="H3990" s="38" t="n"/>
      <c r="I3990" s="38" t="n"/>
      <c r="J3990" s="38" t="n"/>
      <c r="K3990" s="38" t="n"/>
      <c r="L3990" s="38" t="n"/>
      <c r="N3990" s="36">
        <f>IF($B3990="","",IF($C3990="SUPERSTORE","Superstore","DH"))</f>
        <v/>
      </c>
      <c r="O3990" s="36">
        <f>IF($B3990="","",IFERROR(VLOOKUP($B3990,Mapping!$A:$C,2,0),"Not Mapped"))</f>
        <v/>
      </c>
      <c r="P3990" s="36">
        <f>IF($B3990="","",IFERROR(VLOOKUP($B3990,Mapping!$A:$C,3,0),"Not Mapped"))</f>
        <v/>
      </c>
      <c r="Q3990" s="36">
        <f>IF($B3990="","",IFERROR(VLOOKUP($O3990,Leaders!$A:$B,2,0),"Not Mapped"))</f>
        <v/>
      </c>
      <c r="R3990" s="36">
        <f>IF($B3990="","",IF(COUNTIF(Exclusions!$A:$A,$B3990)&gt;0,"Yes","No"))</f>
        <v/>
      </c>
      <c r="S3990" s="38">
        <f>IF($B3990="","",MIN(1,DAY($A3990)/IF($N3990="Superstore",Settings!$B$5,Settings!$B$4)))</f>
        <v/>
      </c>
      <c r="T3990" s="38">
        <f>IF(OR($B3990="",$G3990="",$S3990=0),"",$G3990/$S3990)</f>
        <v/>
      </c>
      <c r="U3990" s="36">
        <f>IF($T3990="","",IF($T3990&lt;Settings!$B$8,"Critical",IF($T3990&lt;Settings!$B$9,"Semi Critical","Non Critical")))</f>
        <v/>
      </c>
      <c r="V3990" s="28" t="n"/>
      <c r="Z3990">
        <f>IF($B3990="","",IFERROR(VLOOKUP($B3990,'Plan HC for CCA'!$A:$B,2,0),""))</f>
        <v/>
      </c>
      <c r="AA3990">
        <f>IF(OR($B3990="",$Z3990=""),"",IF(N($M3990)&lt;$Z3990,"Delta","No Delta"))</f>
        <v/>
      </c>
      <c r="AB3990">
        <f>IF(OR($B3990="",$Z3990=""),"",MAX(0,$Z3990-N($M3990)))</f>
        <v/>
      </c>
      <c r="AC3990" s="46">
        <f>IF($B3990="","",IFERROR(INDEX('CCA Util %'!$H:$H,MATCH($B3990,'CCA Util %'!$E:$E,0)),""))</f>
        <v/>
      </c>
      <c r="AD3990">
        <f>IF($B3990="","",IFERROR(INDEX('CCA Util %'!$G:$G,MATCH($B3990,'CCA Util %'!$E:$E,0)),""))</f>
        <v/>
      </c>
      <c r="AE3990">
        <f>IF(OR($B3990="",$U3990=""),"",$U3990&amp;" &amp; "&amp;IF(OR($AD3990="",$AD3990=0),"Util NA",$AD3990&amp;" Util"))</f>
        <v/>
      </c>
    </row>
    <row r="3991" ht="15.75" customHeight="1" s="42">
      <c r="A3991" s="41" t="n"/>
      <c r="G3991" s="38" t="n"/>
      <c r="H3991" s="38" t="n"/>
      <c r="I3991" s="38" t="n"/>
      <c r="J3991" s="38" t="n"/>
      <c r="K3991" s="38" t="n"/>
      <c r="L3991" s="38" t="n"/>
      <c r="N3991" s="36">
        <f>IF($B3991="","",IF($C3991="SUPERSTORE","Superstore","DH"))</f>
        <v/>
      </c>
      <c r="O3991" s="36">
        <f>IF($B3991="","",IFERROR(VLOOKUP($B3991,Mapping!$A:$C,2,0),"Not Mapped"))</f>
        <v/>
      </c>
      <c r="P3991" s="36">
        <f>IF($B3991="","",IFERROR(VLOOKUP($B3991,Mapping!$A:$C,3,0),"Not Mapped"))</f>
        <v/>
      </c>
      <c r="Q3991" s="36">
        <f>IF($B3991="","",IFERROR(VLOOKUP($O3991,Leaders!$A:$B,2,0),"Not Mapped"))</f>
        <v/>
      </c>
      <c r="R3991" s="36">
        <f>IF($B3991="","",IF(COUNTIF(Exclusions!$A:$A,$B3991)&gt;0,"Yes","No"))</f>
        <v/>
      </c>
      <c r="S3991" s="38">
        <f>IF($B3991="","",MIN(1,DAY($A3991)/IF($N3991="Superstore",Settings!$B$5,Settings!$B$4)))</f>
        <v/>
      </c>
      <c r="T3991" s="38">
        <f>IF(OR($B3991="",$G3991="",$S3991=0),"",$G3991/$S3991)</f>
        <v/>
      </c>
      <c r="U3991" s="36">
        <f>IF($T3991="","",IF($T3991&lt;Settings!$B$8,"Critical",IF($T3991&lt;Settings!$B$9,"Semi Critical","Non Critical")))</f>
        <v/>
      </c>
      <c r="V3991" s="28" t="n"/>
      <c r="Z3991">
        <f>IF($B3991="","",IFERROR(VLOOKUP($B3991,'Plan HC for CCA'!$A:$B,2,0),""))</f>
        <v/>
      </c>
      <c r="AA3991">
        <f>IF(OR($B3991="",$Z3991=""),"",IF(N($M3991)&lt;$Z3991,"Delta","No Delta"))</f>
        <v/>
      </c>
      <c r="AB3991">
        <f>IF(OR($B3991="",$Z3991=""),"",MAX(0,$Z3991-N($M3991)))</f>
        <v/>
      </c>
      <c r="AC3991" s="46">
        <f>IF($B3991="","",IFERROR(INDEX('CCA Util %'!$H:$H,MATCH($B3991,'CCA Util %'!$E:$E,0)),""))</f>
        <v/>
      </c>
      <c r="AD3991">
        <f>IF($B3991="","",IFERROR(INDEX('CCA Util %'!$G:$G,MATCH($B3991,'CCA Util %'!$E:$E,0)),""))</f>
        <v/>
      </c>
      <c r="AE3991">
        <f>IF(OR($B3991="",$U3991=""),"",$U3991&amp;" &amp; "&amp;IF(OR($AD3991="",$AD3991=0),"Util NA",$AD3991&amp;" Util"))</f>
        <v/>
      </c>
    </row>
    <row r="3992" ht="15.75" customHeight="1" s="42">
      <c r="A3992" s="41" t="n"/>
      <c r="G3992" s="38" t="n"/>
      <c r="H3992" s="38" t="n"/>
      <c r="I3992" s="38" t="n"/>
      <c r="J3992" s="38" t="n"/>
      <c r="K3992" s="38" t="n"/>
      <c r="L3992" s="38" t="n"/>
      <c r="N3992" s="36">
        <f>IF($B3992="","",IF($C3992="SUPERSTORE","Superstore","DH"))</f>
        <v/>
      </c>
      <c r="O3992" s="36">
        <f>IF($B3992="","",IFERROR(VLOOKUP($B3992,Mapping!$A:$C,2,0),"Not Mapped"))</f>
        <v/>
      </c>
      <c r="P3992" s="36">
        <f>IF($B3992="","",IFERROR(VLOOKUP($B3992,Mapping!$A:$C,3,0),"Not Mapped"))</f>
        <v/>
      </c>
      <c r="Q3992" s="36">
        <f>IF($B3992="","",IFERROR(VLOOKUP($O3992,Leaders!$A:$B,2,0),"Not Mapped"))</f>
        <v/>
      </c>
      <c r="R3992" s="36">
        <f>IF($B3992="","",IF(COUNTIF(Exclusions!$A:$A,$B3992)&gt;0,"Yes","No"))</f>
        <v/>
      </c>
      <c r="S3992" s="38">
        <f>IF($B3992="","",MIN(1,DAY($A3992)/IF($N3992="Superstore",Settings!$B$5,Settings!$B$4)))</f>
        <v/>
      </c>
      <c r="T3992" s="38">
        <f>IF(OR($B3992="",$G3992="",$S3992=0),"",$G3992/$S3992)</f>
        <v/>
      </c>
      <c r="U3992" s="36">
        <f>IF($T3992="","",IF($T3992&lt;Settings!$B$8,"Critical",IF($T3992&lt;Settings!$B$9,"Semi Critical","Non Critical")))</f>
        <v/>
      </c>
      <c r="V3992" s="28" t="n"/>
      <c r="Z3992">
        <f>IF($B3992="","",IFERROR(VLOOKUP($B3992,'Plan HC for CCA'!$A:$B,2,0),""))</f>
        <v/>
      </c>
      <c r="AA3992">
        <f>IF(OR($B3992="",$Z3992=""),"",IF(N($M3992)&lt;$Z3992,"Delta","No Delta"))</f>
        <v/>
      </c>
      <c r="AB3992">
        <f>IF(OR($B3992="",$Z3992=""),"",MAX(0,$Z3992-N($M3992)))</f>
        <v/>
      </c>
      <c r="AC3992" s="46">
        <f>IF($B3992="","",IFERROR(INDEX('CCA Util %'!$H:$H,MATCH($B3992,'CCA Util %'!$E:$E,0)),""))</f>
        <v/>
      </c>
      <c r="AD3992">
        <f>IF($B3992="","",IFERROR(INDEX('CCA Util %'!$G:$G,MATCH($B3992,'CCA Util %'!$E:$E,0)),""))</f>
        <v/>
      </c>
      <c r="AE3992">
        <f>IF(OR($B3992="",$U3992=""),"",$U3992&amp;" &amp; "&amp;IF(OR($AD3992="",$AD3992=0),"Util NA",$AD3992&amp;" Util"))</f>
        <v/>
      </c>
    </row>
    <row r="3993" ht="15.75" customHeight="1" s="42">
      <c r="A3993" s="41" t="n"/>
      <c r="G3993" s="38" t="n"/>
      <c r="H3993" s="38" t="n"/>
      <c r="I3993" s="38" t="n"/>
      <c r="J3993" s="38" t="n"/>
      <c r="K3993" s="38" t="n"/>
      <c r="L3993" s="38" t="n"/>
      <c r="N3993" s="36">
        <f>IF($B3993="","",IF($C3993="SUPERSTORE","Superstore","DH"))</f>
        <v/>
      </c>
      <c r="O3993" s="36">
        <f>IF($B3993="","",IFERROR(VLOOKUP($B3993,Mapping!$A:$C,2,0),"Not Mapped"))</f>
        <v/>
      </c>
      <c r="P3993" s="36">
        <f>IF($B3993="","",IFERROR(VLOOKUP($B3993,Mapping!$A:$C,3,0),"Not Mapped"))</f>
        <v/>
      </c>
      <c r="Q3993" s="36">
        <f>IF($B3993="","",IFERROR(VLOOKUP($O3993,Leaders!$A:$B,2,0),"Not Mapped"))</f>
        <v/>
      </c>
      <c r="R3993" s="36">
        <f>IF($B3993="","",IF(COUNTIF(Exclusions!$A:$A,$B3993)&gt;0,"Yes","No"))</f>
        <v/>
      </c>
      <c r="S3993" s="38">
        <f>IF($B3993="","",MIN(1,DAY($A3993)/IF($N3993="Superstore",Settings!$B$5,Settings!$B$4)))</f>
        <v/>
      </c>
      <c r="T3993" s="38">
        <f>IF(OR($B3993="",$G3993="",$S3993=0),"",$G3993/$S3993)</f>
        <v/>
      </c>
      <c r="U3993" s="36">
        <f>IF($T3993="","",IF($T3993&lt;Settings!$B$8,"Critical",IF($T3993&lt;Settings!$B$9,"Semi Critical","Non Critical")))</f>
        <v/>
      </c>
      <c r="V3993" s="28" t="n"/>
      <c r="Z3993">
        <f>IF($B3993="","",IFERROR(VLOOKUP($B3993,'Plan HC for CCA'!$A:$B,2,0),""))</f>
        <v/>
      </c>
      <c r="AA3993">
        <f>IF(OR($B3993="",$Z3993=""),"",IF(N($M3993)&lt;$Z3993,"Delta","No Delta"))</f>
        <v/>
      </c>
      <c r="AB3993">
        <f>IF(OR($B3993="",$Z3993=""),"",MAX(0,$Z3993-N($M3993)))</f>
        <v/>
      </c>
      <c r="AC3993" s="46">
        <f>IF($B3993="","",IFERROR(INDEX('CCA Util %'!$H:$H,MATCH($B3993,'CCA Util %'!$E:$E,0)),""))</f>
        <v/>
      </c>
      <c r="AD3993">
        <f>IF($B3993="","",IFERROR(INDEX('CCA Util %'!$G:$G,MATCH($B3993,'CCA Util %'!$E:$E,0)),""))</f>
        <v/>
      </c>
      <c r="AE3993">
        <f>IF(OR($B3993="",$U3993=""),"",$U3993&amp;" &amp; "&amp;IF(OR($AD3993="",$AD3993=0),"Util NA",$AD3993&amp;" Util"))</f>
        <v/>
      </c>
    </row>
    <row r="3994" ht="15.75" customHeight="1" s="42">
      <c r="A3994" s="41" t="n"/>
      <c r="G3994" s="38" t="n"/>
      <c r="H3994" s="38" t="n"/>
      <c r="I3994" s="38" t="n"/>
      <c r="J3994" s="38" t="n"/>
      <c r="K3994" s="38" t="n"/>
      <c r="L3994" s="38" t="n"/>
      <c r="N3994" s="36">
        <f>IF($B3994="","",IF($C3994="SUPERSTORE","Superstore","DH"))</f>
        <v/>
      </c>
      <c r="O3994" s="36">
        <f>IF($B3994="","",IFERROR(VLOOKUP($B3994,Mapping!$A:$C,2,0),"Not Mapped"))</f>
        <v/>
      </c>
      <c r="P3994" s="36">
        <f>IF($B3994="","",IFERROR(VLOOKUP($B3994,Mapping!$A:$C,3,0),"Not Mapped"))</f>
        <v/>
      </c>
      <c r="Q3994" s="36">
        <f>IF($B3994="","",IFERROR(VLOOKUP($O3994,Leaders!$A:$B,2,0),"Not Mapped"))</f>
        <v/>
      </c>
      <c r="R3994" s="36">
        <f>IF($B3994="","",IF(COUNTIF(Exclusions!$A:$A,$B3994)&gt;0,"Yes","No"))</f>
        <v/>
      </c>
      <c r="S3994" s="38">
        <f>IF($B3994="","",MIN(1,DAY($A3994)/IF($N3994="Superstore",Settings!$B$5,Settings!$B$4)))</f>
        <v/>
      </c>
      <c r="T3994" s="38">
        <f>IF(OR($B3994="",$G3994="",$S3994=0),"",$G3994/$S3994)</f>
        <v/>
      </c>
      <c r="U3994" s="36">
        <f>IF($T3994="","",IF($T3994&lt;Settings!$B$8,"Critical",IF($T3994&lt;Settings!$B$9,"Semi Critical","Non Critical")))</f>
        <v/>
      </c>
      <c r="V3994" s="28" t="n"/>
      <c r="Z3994">
        <f>IF($B3994="","",IFERROR(VLOOKUP($B3994,'Plan HC for CCA'!$A:$B,2,0),""))</f>
        <v/>
      </c>
      <c r="AA3994">
        <f>IF(OR($B3994="",$Z3994=""),"",IF(N($M3994)&lt;$Z3994,"Delta","No Delta"))</f>
        <v/>
      </c>
      <c r="AB3994">
        <f>IF(OR($B3994="",$Z3994=""),"",MAX(0,$Z3994-N($M3994)))</f>
        <v/>
      </c>
      <c r="AC3994" s="46">
        <f>IF($B3994="","",IFERROR(INDEX('CCA Util %'!$H:$H,MATCH($B3994,'CCA Util %'!$E:$E,0)),""))</f>
        <v/>
      </c>
      <c r="AD3994">
        <f>IF($B3994="","",IFERROR(INDEX('CCA Util %'!$G:$G,MATCH($B3994,'CCA Util %'!$E:$E,0)),""))</f>
        <v/>
      </c>
      <c r="AE3994">
        <f>IF(OR($B3994="",$U3994=""),"",$U3994&amp;" &amp; "&amp;IF(OR($AD3994="",$AD3994=0),"Util NA",$AD3994&amp;" Util"))</f>
        <v/>
      </c>
    </row>
    <row r="3995" ht="15.75" customHeight="1" s="42">
      <c r="A3995" s="41" t="n"/>
      <c r="G3995" s="38" t="n"/>
      <c r="H3995" s="38" t="n"/>
      <c r="I3995" s="38" t="n"/>
      <c r="J3995" s="38" t="n"/>
      <c r="K3995" s="38" t="n"/>
      <c r="L3995" s="38" t="n"/>
      <c r="N3995" s="36">
        <f>IF($B3995="","",IF($C3995="SUPERSTORE","Superstore","DH"))</f>
        <v/>
      </c>
      <c r="O3995" s="36">
        <f>IF($B3995="","",IFERROR(VLOOKUP($B3995,Mapping!$A:$C,2,0),"Not Mapped"))</f>
        <v/>
      </c>
      <c r="P3995" s="36">
        <f>IF($B3995="","",IFERROR(VLOOKUP($B3995,Mapping!$A:$C,3,0),"Not Mapped"))</f>
        <v/>
      </c>
      <c r="Q3995" s="36">
        <f>IF($B3995="","",IFERROR(VLOOKUP($O3995,Leaders!$A:$B,2,0),"Not Mapped"))</f>
        <v/>
      </c>
      <c r="R3995" s="36">
        <f>IF($B3995="","",IF(COUNTIF(Exclusions!$A:$A,$B3995)&gt;0,"Yes","No"))</f>
        <v/>
      </c>
      <c r="S3995" s="38">
        <f>IF($B3995="","",MIN(1,DAY($A3995)/IF($N3995="Superstore",Settings!$B$5,Settings!$B$4)))</f>
        <v/>
      </c>
      <c r="T3995" s="38">
        <f>IF(OR($B3995="",$G3995="",$S3995=0),"",$G3995/$S3995)</f>
        <v/>
      </c>
      <c r="U3995" s="36">
        <f>IF($T3995="","",IF($T3995&lt;Settings!$B$8,"Critical",IF($T3995&lt;Settings!$B$9,"Semi Critical","Non Critical")))</f>
        <v/>
      </c>
      <c r="V3995" s="28" t="n"/>
      <c r="Z3995">
        <f>IF($B3995="","",IFERROR(VLOOKUP($B3995,'Plan HC for CCA'!$A:$B,2,0),""))</f>
        <v/>
      </c>
      <c r="AA3995">
        <f>IF(OR($B3995="",$Z3995=""),"",IF(N($M3995)&lt;$Z3995,"Delta","No Delta"))</f>
        <v/>
      </c>
      <c r="AB3995">
        <f>IF(OR($B3995="",$Z3995=""),"",MAX(0,$Z3995-N($M3995)))</f>
        <v/>
      </c>
      <c r="AC3995" s="46">
        <f>IF($B3995="","",IFERROR(INDEX('CCA Util %'!$H:$H,MATCH($B3995,'CCA Util %'!$E:$E,0)),""))</f>
        <v/>
      </c>
      <c r="AD3995">
        <f>IF($B3995="","",IFERROR(INDEX('CCA Util %'!$G:$G,MATCH($B3995,'CCA Util %'!$E:$E,0)),""))</f>
        <v/>
      </c>
      <c r="AE3995">
        <f>IF(OR($B3995="",$U3995=""),"",$U3995&amp;" &amp; "&amp;IF(OR($AD3995="",$AD3995=0),"Util NA",$AD3995&amp;" Util"))</f>
        <v/>
      </c>
    </row>
    <row r="3996" ht="15.75" customHeight="1" s="42">
      <c r="A3996" s="41" t="n"/>
      <c r="G3996" s="38" t="n"/>
      <c r="H3996" s="38" t="n"/>
      <c r="I3996" s="38" t="n"/>
      <c r="J3996" s="38" t="n"/>
      <c r="K3996" s="38" t="n"/>
      <c r="L3996" s="38" t="n"/>
      <c r="N3996" s="36">
        <f>IF($B3996="","",IF($C3996="SUPERSTORE","Superstore","DH"))</f>
        <v/>
      </c>
      <c r="O3996" s="36">
        <f>IF($B3996="","",IFERROR(VLOOKUP($B3996,Mapping!$A:$C,2,0),"Not Mapped"))</f>
        <v/>
      </c>
      <c r="P3996" s="36">
        <f>IF($B3996="","",IFERROR(VLOOKUP($B3996,Mapping!$A:$C,3,0),"Not Mapped"))</f>
        <v/>
      </c>
      <c r="Q3996" s="36">
        <f>IF($B3996="","",IFERROR(VLOOKUP($O3996,Leaders!$A:$B,2,0),"Not Mapped"))</f>
        <v/>
      </c>
      <c r="R3996" s="36">
        <f>IF($B3996="","",IF(COUNTIF(Exclusions!$A:$A,$B3996)&gt;0,"Yes","No"))</f>
        <v/>
      </c>
      <c r="S3996" s="38">
        <f>IF($B3996="","",MIN(1,DAY($A3996)/IF($N3996="Superstore",Settings!$B$5,Settings!$B$4)))</f>
        <v/>
      </c>
      <c r="T3996" s="38">
        <f>IF(OR($B3996="",$G3996="",$S3996=0),"",$G3996/$S3996)</f>
        <v/>
      </c>
      <c r="U3996" s="36">
        <f>IF($T3996="","",IF($T3996&lt;Settings!$B$8,"Critical",IF($T3996&lt;Settings!$B$9,"Semi Critical","Non Critical")))</f>
        <v/>
      </c>
      <c r="V3996" s="28" t="n"/>
      <c r="Z3996">
        <f>IF($B3996="","",IFERROR(VLOOKUP($B3996,'Plan HC for CCA'!$A:$B,2,0),""))</f>
        <v/>
      </c>
      <c r="AA3996">
        <f>IF(OR($B3996="",$Z3996=""),"",IF(N($M3996)&lt;$Z3996,"Delta","No Delta"))</f>
        <v/>
      </c>
      <c r="AB3996">
        <f>IF(OR($B3996="",$Z3996=""),"",MAX(0,$Z3996-N($M3996)))</f>
        <v/>
      </c>
      <c r="AC3996" s="46">
        <f>IF($B3996="","",IFERROR(INDEX('CCA Util %'!$H:$H,MATCH($B3996,'CCA Util %'!$E:$E,0)),""))</f>
        <v/>
      </c>
      <c r="AD3996">
        <f>IF($B3996="","",IFERROR(INDEX('CCA Util %'!$G:$G,MATCH($B3996,'CCA Util %'!$E:$E,0)),""))</f>
        <v/>
      </c>
      <c r="AE3996">
        <f>IF(OR($B3996="",$U3996=""),"",$U3996&amp;" &amp; "&amp;IF(OR($AD3996="",$AD3996=0),"Util NA",$AD3996&amp;" Util"))</f>
        <v/>
      </c>
    </row>
    <row r="3997" ht="15.75" customHeight="1" s="42">
      <c r="A3997" s="41" t="n"/>
      <c r="G3997" s="38" t="n"/>
      <c r="H3997" s="38" t="n"/>
      <c r="I3997" s="38" t="n"/>
      <c r="J3997" s="38" t="n"/>
      <c r="K3997" s="38" t="n"/>
      <c r="L3997" s="38" t="n"/>
      <c r="N3997" s="36">
        <f>IF($B3997="","",IF($C3997="SUPERSTORE","Superstore","DH"))</f>
        <v/>
      </c>
      <c r="O3997" s="36">
        <f>IF($B3997="","",IFERROR(VLOOKUP($B3997,Mapping!$A:$C,2,0),"Not Mapped"))</f>
        <v/>
      </c>
      <c r="P3997" s="36">
        <f>IF($B3997="","",IFERROR(VLOOKUP($B3997,Mapping!$A:$C,3,0),"Not Mapped"))</f>
        <v/>
      </c>
      <c r="Q3997" s="36">
        <f>IF($B3997="","",IFERROR(VLOOKUP($O3997,Leaders!$A:$B,2,0),"Not Mapped"))</f>
        <v/>
      </c>
      <c r="R3997" s="36">
        <f>IF($B3997="","",IF(COUNTIF(Exclusions!$A:$A,$B3997)&gt;0,"Yes","No"))</f>
        <v/>
      </c>
      <c r="S3997" s="38">
        <f>IF($B3997="","",MIN(1,DAY($A3997)/IF($N3997="Superstore",Settings!$B$5,Settings!$B$4)))</f>
        <v/>
      </c>
      <c r="T3997" s="38">
        <f>IF(OR($B3997="",$G3997="",$S3997=0),"",$G3997/$S3997)</f>
        <v/>
      </c>
      <c r="U3997" s="36">
        <f>IF($T3997="","",IF($T3997&lt;Settings!$B$8,"Critical",IF($T3997&lt;Settings!$B$9,"Semi Critical","Non Critical")))</f>
        <v/>
      </c>
      <c r="V3997" s="28" t="n"/>
      <c r="Z3997">
        <f>IF($B3997="","",IFERROR(VLOOKUP($B3997,'Plan HC for CCA'!$A:$B,2,0),""))</f>
        <v/>
      </c>
      <c r="AA3997">
        <f>IF(OR($B3997="",$Z3997=""),"",IF(N($M3997)&lt;$Z3997,"Delta","No Delta"))</f>
        <v/>
      </c>
      <c r="AB3997">
        <f>IF(OR($B3997="",$Z3997=""),"",MAX(0,$Z3997-N($M3997)))</f>
        <v/>
      </c>
      <c r="AC3997" s="46">
        <f>IF($B3997="","",IFERROR(INDEX('CCA Util %'!$H:$H,MATCH($B3997,'CCA Util %'!$E:$E,0)),""))</f>
        <v/>
      </c>
      <c r="AD3997">
        <f>IF($B3997="","",IFERROR(INDEX('CCA Util %'!$G:$G,MATCH($B3997,'CCA Util %'!$E:$E,0)),""))</f>
        <v/>
      </c>
      <c r="AE3997">
        <f>IF(OR($B3997="",$U3997=""),"",$U3997&amp;" &amp; "&amp;IF(OR($AD3997="",$AD3997=0),"Util NA",$AD3997&amp;" Util"))</f>
        <v/>
      </c>
    </row>
    <row r="3998" ht="15.75" customHeight="1" s="42">
      <c r="A3998" s="41" t="n"/>
      <c r="G3998" s="38" t="n"/>
      <c r="H3998" s="38" t="n"/>
      <c r="I3998" s="38" t="n"/>
      <c r="J3998" s="38" t="n"/>
      <c r="K3998" s="38" t="n"/>
      <c r="L3998" s="38" t="n"/>
      <c r="N3998" s="36">
        <f>IF($B3998="","",IF($C3998="SUPERSTORE","Superstore","DH"))</f>
        <v/>
      </c>
      <c r="O3998" s="36">
        <f>IF($B3998="","",IFERROR(VLOOKUP($B3998,Mapping!$A:$C,2,0),"Not Mapped"))</f>
        <v/>
      </c>
      <c r="P3998" s="36">
        <f>IF($B3998="","",IFERROR(VLOOKUP($B3998,Mapping!$A:$C,3,0),"Not Mapped"))</f>
        <v/>
      </c>
      <c r="Q3998" s="36">
        <f>IF($B3998="","",IFERROR(VLOOKUP($O3998,Leaders!$A:$B,2,0),"Not Mapped"))</f>
        <v/>
      </c>
      <c r="R3998" s="36">
        <f>IF($B3998="","",IF(COUNTIF(Exclusions!$A:$A,$B3998)&gt;0,"Yes","No"))</f>
        <v/>
      </c>
      <c r="S3998" s="38">
        <f>IF($B3998="","",MIN(1,DAY($A3998)/IF($N3998="Superstore",Settings!$B$5,Settings!$B$4)))</f>
        <v/>
      </c>
      <c r="T3998" s="38">
        <f>IF(OR($B3998="",$G3998="",$S3998=0),"",$G3998/$S3998)</f>
        <v/>
      </c>
      <c r="U3998" s="36">
        <f>IF($T3998="","",IF($T3998&lt;Settings!$B$8,"Critical",IF($T3998&lt;Settings!$B$9,"Semi Critical","Non Critical")))</f>
        <v/>
      </c>
      <c r="V3998" s="28" t="n"/>
      <c r="Z3998">
        <f>IF($B3998="","",IFERROR(VLOOKUP($B3998,'Plan HC for CCA'!$A:$B,2,0),""))</f>
        <v/>
      </c>
      <c r="AA3998">
        <f>IF(OR($B3998="",$Z3998=""),"",IF(N($M3998)&lt;$Z3998,"Delta","No Delta"))</f>
        <v/>
      </c>
      <c r="AB3998">
        <f>IF(OR($B3998="",$Z3998=""),"",MAX(0,$Z3998-N($M3998)))</f>
        <v/>
      </c>
      <c r="AC3998" s="46">
        <f>IF($B3998="","",IFERROR(INDEX('CCA Util %'!$H:$H,MATCH($B3998,'CCA Util %'!$E:$E,0)),""))</f>
        <v/>
      </c>
      <c r="AD3998">
        <f>IF($B3998="","",IFERROR(INDEX('CCA Util %'!$G:$G,MATCH($B3998,'CCA Util %'!$E:$E,0)),""))</f>
        <v/>
      </c>
      <c r="AE3998">
        <f>IF(OR($B3998="",$U3998=""),"",$U3998&amp;" &amp; "&amp;IF(OR($AD3998="",$AD3998=0),"Util NA",$AD3998&amp;" Util"))</f>
        <v/>
      </c>
    </row>
    <row r="3999" ht="15.75" customHeight="1" s="42">
      <c r="A3999" s="41" t="n"/>
      <c r="G3999" s="38" t="n"/>
      <c r="H3999" s="38" t="n"/>
      <c r="I3999" s="38" t="n"/>
      <c r="J3999" s="38" t="n"/>
      <c r="K3999" s="38" t="n"/>
      <c r="L3999" s="38" t="n"/>
      <c r="N3999" s="36">
        <f>IF($B3999="","",IF($C3999="SUPERSTORE","Superstore","DH"))</f>
        <v/>
      </c>
      <c r="O3999" s="36">
        <f>IF($B3999="","",IFERROR(VLOOKUP($B3999,Mapping!$A:$C,2,0),"Not Mapped"))</f>
        <v/>
      </c>
      <c r="P3999" s="36">
        <f>IF($B3999="","",IFERROR(VLOOKUP($B3999,Mapping!$A:$C,3,0),"Not Mapped"))</f>
        <v/>
      </c>
      <c r="Q3999" s="36">
        <f>IF($B3999="","",IFERROR(VLOOKUP($O3999,Leaders!$A:$B,2,0),"Not Mapped"))</f>
        <v/>
      </c>
      <c r="R3999" s="36">
        <f>IF($B3999="","",IF(COUNTIF(Exclusions!$A:$A,$B3999)&gt;0,"Yes","No"))</f>
        <v/>
      </c>
      <c r="S3999" s="38">
        <f>IF($B3999="","",MIN(1,DAY($A3999)/IF($N3999="Superstore",Settings!$B$5,Settings!$B$4)))</f>
        <v/>
      </c>
      <c r="T3999" s="38">
        <f>IF(OR($B3999="",$G3999="",$S3999=0),"",$G3999/$S3999)</f>
        <v/>
      </c>
      <c r="U3999" s="36">
        <f>IF($T3999="","",IF($T3999&lt;Settings!$B$8,"Critical",IF($T3999&lt;Settings!$B$9,"Semi Critical","Non Critical")))</f>
        <v/>
      </c>
      <c r="V3999" s="28" t="n"/>
      <c r="Z3999">
        <f>IF($B3999="","",IFERROR(VLOOKUP($B3999,'Plan HC for CCA'!$A:$B,2,0),""))</f>
        <v/>
      </c>
      <c r="AA3999">
        <f>IF(OR($B3999="",$Z3999=""),"",IF(N($M3999)&lt;$Z3999,"Delta","No Delta"))</f>
        <v/>
      </c>
      <c r="AB3999">
        <f>IF(OR($B3999="",$Z3999=""),"",MAX(0,$Z3999-N($M3999)))</f>
        <v/>
      </c>
      <c r="AC3999" s="46">
        <f>IF($B3999="","",IFERROR(INDEX('CCA Util %'!$H:$H,MATCH($B3999,'CCA Util %'!$E:$E,0)),""))</f>
        <v/>
      </c>
      <c r="AD3999">
        <f>IF($B3999="","",IFERROR(INDEX('CCA Util %'!$G:$G,MATCH($B3999,'CCA Util %'!$E:$E,0)),""))</f>
        <v/>
      </c>
      <c r="AE3999">
        <f>IF(OR($B3999="",$U3999=""),"",$U3999&amp;" &amp; "&amp;IF(OR($AD3999="",$AD3999=0),"Util NA",$AD3999&amp;" Util"))</f>
        <v/>
      </c>
    </row>
    <row r="4000" ht="15.75" customHeight="1" s="42">
      <c r="A4000" s="41" t="n"/>
      <c r="G4000" s="38" t="n"/>
      <c r="H4000" s="38" t="n"/>
      <c r="I4000" s="38" t="n"/>
      <c r="J4000" s="38" t="n"/>
      <c r="K4000" s="38" t="n"/>
      <c r="L4000" s="38" t="n"/>
      <c r="N4000" s="36">
        <f>IF($B4000="","",IF($C4000="SUPERSTORE","Superstore","DH"))</f>
        <v/>
      </c>
      <c r="O4000" s="36">
        <f>IF($B4000="","",IFERROR(VLOOKUP($B4000,Mapping!$A:$C,2,0),"Not Mapped"))</f>
        <v/>
      </c>
      <c r="P4000" s="36">
        <f>IF($B4000="","",IFERROR(VLOOKUP($B4000,Mapping!$A:$C,3,0),"Not Mapped"))</f>
        <v/>
      </c>
      <c r="Q4000" s="36">
        <f>IF($B4000="","",IFERROR(VLOOKUP($O4000,Leaders!$A:$B,2,0),"Not Mapped"))</f>
        <v/>
      </c>
      <c r="R4000" s="36">
        <f>IF($B4000="","",IF(COUNTIF(Exclusions!$A:$A,$B4000)&gt;0,"Yes","No"))</f>
        <v/>
      </c>
      <c r="S4000" s="38">
        <f>IF($B4000="","",MIN(1,DAY($A4000)/IF($N4000="Superstore",Settings!$B$5,Settings!$B$4)))</f>
        <v/>
      </c>
      <c r="T4000" s="38">
        <f>IF(OR($B4000="",$G4000="",$S4000=0),"",$G4000/$S4000)</f>
        <v/>
      </c>
      <c r="U4000" s="36">
        <f>IF($T4000="","",IF($T4000&lt;Settings!$B$8,"Critical",IF($T4000&lt;Settings!$B$9,"Semi Critical","Non Critical")))</f>
        <v/>
      </c>
      <c r="V4000" s="28" t="n"/>
      <c r="Z4000">
        <f>IF($B4000="","",IFERROR(VLOOKUP($B4000,'Plan HC for CCA'!$A:$B,2,0),""))</f>
        <v/>
      </c>
      <c r="AA4000">
        <f>IF(OR($B4000="",$Z4000=""),"",IF(N($M4000)&lt;$Z4000,"Delta","No Delta"))</f>
        <v/>
      </c>
      <c r="AB4000">
        <f>IF(OR($B4000="",$Z4000=""),"",MAX(0,$Z4000-N($M4000)))</f>
        <v/>
      </c>
      <c r="AC4000" s="46">
        <f>IF($B4000="","",IFERROR(INDEX('CCA Util %'!$H:$H,MATCH($B4000,'CCA Util %'!$E:$E,0)),""))</f>
        <v/>
      </c>
      <c r="AD4000">
        <f>IF($B4000="","",IFERROR(INDEX('CCA Util %'!$G:$G,MATCH($B4000,'CCA Util %'!$E:$E,0)),""))</f>
        <v/>
      </c>
      <c r="AE4000">
        <f>IF(OR($B4000="",$U4000=""),"",$U4000&amp;" &amp; "&amp;IF(OR($AD4000="",$AD4000=0),"Util NA",$AD4000&amp;" Util"))</f>
        <v/>
      </c>
    </row>
    <row r="4001" ht="15.75" customHeight="1" s="42">
      <c r="A4001" s="41" t="n"/>
      <c r="G4001" s="38" t="n"/>
      <c r="H4001" s="38" t="n"/>
      <c r="I4001" s="38" t="n"/>
      <c r="J4001" s="38" t="n"/>
      <c r="K4001" s="38" t="n"/>
      <c r="L4001" s="38" t="n"/>
      <c r="N4001" s="36">
        <f>IF($B4001="","",IF($C4001="SUPERSTORE","Superstore","DH"))</f>
        <v/>
      </c>
      <c r="O4001" s="36">
        <f>IF($B4001="","",IFERROR(VLOOKUP($B4001,Mapping!$A:$C,2,0),"Not Mapped"))</f>
        <v/>
      </c>
      <c r="P4001" s="36">
        <f>IF($B4001="","",IFERROR(VLOOKUP($B4001,Mapping!$A:$C,3,0),"Not Mapped"))</f>
        <v/>
      </c>
      <c r="Q4001" s="36">
        <f>IF($B4001="","",IFERROR(VLOOKUP($O4001,Leaders!$A:$B,2,0),"Not Mapped"))</f>
        <v/>
      </c>
      <c r="R4001" s="36">
        <f>IF($B4001="","",IF(COUNTIF(Exclusions!$A:$A,$B4001)&gt;0,"Yes","No"))</f>
        <v/>
      </c>
      <c r="S4001" s="38">
        <f>IF($B4001="","",MIN(1,DAY($A4001)/IF($N4001="Superstore",Settings!$B$5,Settings!$B$4)))</f>
        <v/>
      </c>
      <c r="T4001" s="38">
        <f>IF(OR($B4001="",$G4001="",$S4001=0),"",$G4001/$S4001)</f>
        <v/>
      </c>
      <c r="U4001" s="36">
        <f>IF($T4001="","",IF($T4001&lt;Settings!$B$8,"Critical",IF($T4001&lt;Settings!$B$9,"Semi Critical","Non Critical")))</f>
        <v/>
      </c>
      <c r="V4001" s="28" t="n"/>
      <c r="Z4001">
        <f>IF($B4001="","",IFERROR(VLOOKUP($B4001,'Plan HC for CCA'!$A:$B,2,0),""))</f>
        <v/>
      </c>
      <c r="AA4001">
        <f>IF(OR($B4001="",$Z4001=""),"",IF(N($M4001)&lt;$Z4001,"Delta","No Delta"))</f>
        <v/>
      </c>
      <c r="AB4001">
        <f>IF(OR($B4001="",$Z4001=""),"",MAX(0,$Z4001-N($M4001)))</f>
        <v/>
      </c>
      <c r="AC4001" s="46">
        <f>IF($B4001="","",IFERROR(INDEX('CCA Util %'!$H:$H,MATCH($B4001,'CCA Util %'!$E:$E,0)),""))</f>
        <v/>
      </c>
      <c r="AD4001">
        <f>IF($B4001="","",IFERROR(INDEX('CCA Util %'!$G:$G,MATCH($B4001,'CCA Util %'!$E:$E,0)),""))</f>
        <v/>
      </c>
      <c r="AE4001">
        <f>IF(OR($B4001="",$U4001=""),"",$U4001&amp;" &amp; "&amp;IF(OR($AD4001="",$AD4001=0),"Util NA",$AD4001&amp;" Util"))</f>
        <v/>
      </c>
    </row>
    <row r="4002" ht="15.75" customHeight="1" s="42">
      <c r="A4002" s="41" t="n"/>
      <c r="G4002" s="38" t="n"/>
      <c r="H4002" s="38" t="n"/>
      <c r="I4002" s="38" t="n"/>
      <c r="J4002" s="38" t="n"/>
      <c r="K4002" s="38" t="n"/>
      <c r="L4002" s="38" t="n"/>
      <c r="N4002" s="36">
        <f>IF($B4002="","",IF($C4002="SUPERSTORE","Superstore","DH"))</f>
        <v/>
      </c>
      <c r="O4002" s="36">
        <f>IF($B4002="","",IFERROR(VLOOKUP($B4002,Mapping!$A:$C,2,0),"Not Mapped"))</f>
        <v/>
      </c>
      <c r="P4002" s="36">
        <f>IF($B4002="","",IFERROR(VLOOKUP($B4002,Mapping!$A:$C,3,0),"Not Mapped"))</f>
        <v/>
      </c>
      <c r="Q4002" s="36">
        <f>IF($B4002="","",IFERROR(VLOOKUP($O4002,Leaders!$A:$B,2,0),"Not Mapped"))</f>
        <v/>
      </c>
      <c r="R4002" s="36">
        <f>IF($B4002="","",IF(COUNTIF(Exclusions!$A:$A,$B4002)&gt;0,"Yes","No"))</f>
        <v/>
      </c>
      <c r="S4002" s="38">
        <f>IF($B4002="","",MIN(1,DAY($A4002)/IF($N4002="Superstore",Settings!$B$5,Settings!$B$4)))</f>
        <v/>
      </c>
      <c r="T4002" s="38">
        <f>IF(OR($B4002="",$G4002="",$S4002=0),"",$G4002/$S4002)</f>
        <v/>
      </c>
      <c r="U4002" s="36">
        <f>IF($T4002="","",IF($T4002&lt;Settings!$B$8,"Critical",IF($T4002&lt;Settings!$B$9,"Semi Critical","Non Critical")))</f>
        <v/>
      </c>
      <c r="V4002" s="28" t="n"/>
      <c r="Z4002">
        <f>IF($B4002="","",IFERROR(VLOOKUP($B4002,'Plan HC for CCA'!$A:$B,2,0),""))</f>
        <v/>
      </c>
      <c r="AA4002">
        <f>IF(OR($B4002="",$Z4002=""),"",IF(N($M4002)&lt;$Z4002,"Delta","No Delta"))</f>
        <v/>
      </c>
      <c r="AB4002">
        <f>IF(OR($B4002="",$Z4002=""),"",MAX(0,$Z4002-N($M4002)))</f>
        <v/>
      </c>
      <c r="AC4002" s="46">
        <f>IF($B4002="","",IFERROR(INDEX('CCA Util %'!$H:$H,MATCH($B4002,'CCA Util %'!$E:$E,0)),""))</f>
        <v/>
      </c>
      <c r="AD4002">
        <f>IF($B4002="","",IFERROR(INDEX('CCA Util %'!$G:$G,MATCH($B4002,'CCA Util %'!$E:$E,0)),""))</f>
        <v/>
      </c>
      <c r="AE4002">
        <f>IF(OR($B4002="",$U4002=""),"",$U4002&amp;" &amp; "&amp;IF(OR($AD4002="",$AD4002=0),"Util NA",$AD4002&amp;" Util"))</f>
        <v/>
      </c>
    </row>
    <row r="4003" ht="15.75" customHeight="1" s="42">
      <c r="A4003" s="41" t="n"/>
      <c r="G4003" s="38" t="n"/>
      <c r="H4003" s="38" t="n"/>
      <c r="I4003" s="38" t="n"/>
      <c r="J4003" s="38" t="n"/>
      <c r="K4003" s="38" t="n"/>
      <c r="L4003" s="38" t="n"/>
      <c r="N4003" s="36">
        <f>IF($B4003="","",IF($C4003="SUPERSTORE","Superstore","DH"))</f>
        <v/>
      </c>
      <c r="O4003" s="36">
        <f>IF($B4003="","",IFERROR(VLOOKUP($B4003,Mapping!$A:$C,2,0),"Not Mapped"))</f>
        <v/>
      </c>
      <c r="P4003" s="36">
        <f>IF($B4003="","",IFERROR(VLOOKUP($B4003,Mapping!$A:$C,3,0),"Not Mapped"))</f>
        <v/>
      </c>
      <c r="Q4003" s="36">
        <f>IF($B4003="","",IFERROR(VLOOKUP($O4003,Leaders!$A:$B,2,0),"Not Mapped"))</f>
        <v/>
      </c>
      <c r="R4003" s="36">
        <f>IF($B4003="","",IF(COUNTIF(Exclusions!$A:$A,$B4003)&gt;0,"Yes","No"))</f>
        <v/>
      </c>
      <c r="S4003" s="38">
        <f>IF($B4003="","",MIN(1,DAY($A4003)/IF($N4003="Superstore",Settings!$B$5,Settings!$B$4)))</f>
        <v/>
      </c>
      <c r="T4003" s="38">
        <f>IF(OR($B4003="",$G4003="",$S4003=0),"",$G4003/$S4003)</f>
        <v/>
      </c>
      <c r="U4003" s="36">
        <f>IF($T4003="","",IF($T4003&lt;Settings!$B$8,"Critical",IF($T4003&lt;Settings!$B$9,"Semi Critical","Non Critical")))</f>
        <v/>
      </c>
      <c r="V4003" s="28" t="n"/>
      <c r="Z4003">
        <f>IF($B4003="","",IFERROR(VLOOKUP($B4003,'Plan HC for CCA'!$A:$B,2,0),""))</f>
        <v/>
      </c>
      <c r="AA4003">
        <f>IF(OR($B4003="",$Z4003=""),"",IF(N($M4003)&lt;$Z4003,"Delta","No Delta"))</f>
        <v/>
      </c>
      <c r="AB4003">
        <f>IF(OR($B4003="",$Z4003=""),"",MAX(0,$Z4003-N($M4003)))</f>
        <v/>
      </c>
      <c r="AC4003" s="46">
        <f>IF($B4003="","",IFERROR(INDEX('CCA Util %'!$H:$H,MATCH($B4003,'CCA Util %'!$E:$E,0)),""))</f>
        <v/>
      </c>
      <c r="AD4003">
        <f>IF($B4003="","",IFERROR(INDEX('CCA Util %'!$G:$G,MATCH($B4003,'CCA Util %'!$E:$E,0)),""))</f>
        <v/>
      </c>
      <c r="AE4003">
        <f>IF(OR($B4003="",$U4003=""),"",$U4003&amp;" &amp; "&amp;IF(OR($AD4003="",$AD4003=0),"Util NA",$AD4003&amp;" Util"))</f>
        <v/>
      </c>
    </row>
    <row r="4004" ht="15.75" customHeight="1" s="42">
      <c r="A4004" s="41" t="n"/>
      <c r="G4004" s="38" t="n"/>
      <c r="H4004" s="38" t="n"/>
      <c r="I4004" s="38" t="n"/>
      <c r="J4004" s="38" t="n"/>
      <c r="K4004" s="38" t="n"/>
      <c r="L4004" s="38" t="n"/>
      <c r="N4004" s="36">
        <f>IF($B4004="","",IF($C4004="SUPERSTORE","Superstore","DH"))</f>
        <v/>
      </c>
      <c r="O4004" s="36">
        <f>IF($B4004="","",IFERROR(VLOOKUP($B4004,Mapping!$A:$C,2,0),"Not Mapped"))</f>
        <v/>
      </c>
      <c r="P4004" s="36">
        <f>IF($B4004="","",IFERROR(VLOOKUP($B4004,Mapping!$A:$C,3,0),"Not Mapped"))</f>
        <v/>
      </c>
      <c r="Q4004" s="36">
        <f>IF($B4004="","",IFERROR(VLOOKUP($O4004,Leaders!$A:$B,2,0),"Not Mapped"))</f>
        <v/>
      </c>
      <c r="R4004" s="36">
        <f>IF($B4004="","",IF(COUNTIF(Exclusions!$A:$A,$B4004)&gt;0,"Yes","No"))</f>
        <v/>
      </c>
      <c r="S4004" s="38">
        <f>IF($B4004="","",MIN(1,DAY($A4004)/IF($N4004="Superstore",Settings!$B$5,Settings!$B$4)))</f>
        <v/>
      </c>
      <c r="T4004" s="38">
        <f>IF(OR($B4004="",$G4004="",$S4004=0),"",$G4004/$S4004)</f>
        <v/>
      </c>
      <c r="U4004" s="36">
        <f>IF($T4004="","",IF($T4004&lt;Settings!$B$8,"Critical",IF($T4004&lt;Settings!$B$9,"Semi Critical","Non Critical")))</f>
        <v/>
      </c>
      <c r="V4004" s="28" t="n"/>
      <c r="Z4004">
        <f>IF($B4004="","",IFERROR(VLOOKUP($B4004,'Plan HC for CCA'!$A:$B,2,0),""))</f>
        <v/>
      </c>
      <c r="AA4004">
        <f>IF(OR($B4004="",$Z4004=""),"",IF(N($M4004)&lt;$Z4004,"Delta","No Delta"))</f>
        <v/>
      </c>
      <c r="AB4004">
        <f>IF(OR($B4004="",$Z4004=""),"",MAX(0,$Z4004-N($M4004)))</f>
        <v/>
      </c>
      <c r="AC4004" s="46">
        <f>IF($B4004="","",IFERROR(INDEX('CCA Util %'!$H:$H,MATCH($B4004,'CCA Util %'!$E:$E,0)),""))</f>
        <v/>
      </c>
      <c r="AD4004">
        <f>IF($B4004="","",IFERROR(INDEX('CCA Util %'!$G:$G,MATCH($B4004,'CCA Util %'!$E:$E,0)),""))</f>
        <v/>
      </c>
      <c r="AE4004">
        <f>IF(OR($B4004="",$U4004=""),"",$U4004&amp;" &amp; "&amp;IF(OR($AD4004="",$AD4004=0),"Util NA",$AD4004&amp;" Util"))</f>
        <v/>
      </c>
    </row>
    <row r="4005" ht="15.75" customHeight="1" s="42">
      <c r="A4005" s="41" t="n"/>
      <c r="G4005" s="38" t="n"/>
      <c r="H4005" s="38" t="n"/>
      <c r="I4005" s="38" t="n"/>
      <c r="J4005" s="38" t="n"/>
      <c r="K4005" s="38" t="n"/>
      <c r="L4005" s="38" t="n"/>
      <c r="N4005" s="36">
        <f>IF($B4005="","",IF($C4005="SUPERSTORE","Superstore","DH"))</f>
        <v/>
      </c>
      <c r="O4005" s="36">
        <f>IF($B4005="","",IFERROR(VLOOKUP($B4005,Mapping!$A:$C,2,0),"Not Mapped"))</f>
        <v/>
      </c>
      <c r="P4005" s="36">
        <f>IF($B4005="","",IFERROR(VLOOKUP($B4005,Mapping!$A:$C,3,0),"Not Mapped"))</f>
        <v/>
      </c>
      <c r="Q4005" s="36">
        <f>IF($B4005="","",IFERROR(VLOOKUP($O4005,Leaders!$A:$B,2,0),"Not Mapped"))</f>
        <v/>
      </c>
      <c r="R4005" s="36">
        <f>IF($B4005="","",IF(COUNTIF(Exclusions!$A:$A,$B4005)&gt;0,"Yes","No"))</f>
        <v/>
      </c>
      <c r="S4005" s="38">
        <f>IF($B4005="","",MIN(1,DAY($A4005)/IF($N4005="Superstore",Settings!$B$5,Settings!$B$4)))</f>
        <v/>
      </c>
      <c r="T4005" s="38">
        <f>IF(OR($B4005="",$G4005="",$S4005=0),"",$G4005/$S4005)</f>
        <v/>
      </c>
      <c r="U4005" s="36">
        <f>IF($T4005="","",IF($T4005&lt;Settings!$B$8,"Critical",IF($T4005&lt;Settings!$B$9,"Semi Critical","Non Critical")))</f>
        <v/>
      </c>
      <c r="V4005" s="28" t="n"/>
      <c r="Z4005">
        <f>IF($B4005="","",IFERROR(VLOOKUP($B4005,'Plan HC for CCA'!$A:$B,2,0),""))</f>
        <v/>
      </c>
      <c r="AA4005">
        <f>IF(OR($B4005="",$Z4005=""),"",IF(N($M4005)&lt;$Z4005,"Delta","No Delta"))</f>
        <v/>
      </c>
      <c r="AB4005">
        <f>IF(OR($B4005="",$Z4005=""),"",MAX(0,$Z4005-N($M4005)))</f>
        <v/>
      </c>
      <c r="AC4005" s="46">
        <f>IF($B4005="","",IFERROR(INDEX('CCA Util %'!$H:$H,MATCH($B4005,'CCA Util %'!$E:$E,0)),""))</f>
        <v/>
      </c>
      <c r="AD4005">
        <f>IF($B4005="","",IFERROR(INDEX('CCA Util %'!$G:$G,MATCH($B4005,'CCA Util %'!$E:$E,0)),""))</f>
        <v/>
      </c>
      <c r="AE4005">
        <f>IF(OR($B4005="",$U4005=""),"",$U4005&amp;" &amp; "&amp;IF(OR($AD4005="",$AD4005=0),"Util NA",$AD4005&amp;" Util"))</f>
        <v/>
      </c>
    </row>
    <row r="4006" ht="15.75" customHeight="1" s="42">
      <c r="A4006" s="41" t="n"/>
      <c r="G4006" s="38" t="n"/>
      <c r="H4006" s="38" t="n"/>
      <c r="I4006" s="38" t="n"/>
      <c r="J4006" s="38" t="n"/>
      <c r="K4006" s="38" t="n"/>
      <c r="L4006" s="38" t="n"/>
      <c r="N4006" s="36">
        <f>IF($B4006="","",IF($C4006="SUPERSTORE","Superstore","DH"))</f>
        <v/>
      </c>
      <c r="O4006" s="36">
        <f>IF($B4006="","",IFERROR(VLOOKUP($B4006,Mapping!$A:$C,2,0),"Not Mapped"))</f>
        <v/>
      </c>
      <c r="P4006" s="36">
        <f>IF($B4006="","",IFERROR(VLOOKUP($B4006,Mapping!$A:$C,3,0),"Not Mapped"))</f>
        <v/>
      </c>
      <c r="Q4006" s="36">
        <f>IF($B4006="","",IFERROR(VLOOKUP($O4006,Leaders!$A:$B,2,0),"Not Mapped"))</f>
        <v/>
      </c>
      <c r="R4006" s="36">
        <f>IF($B4006="","",IF(COUNTIF(Exclusions!$A:$A,$B4006)&gt;0,"Yes","No"))</f>
        <v/>
      </c>
      <c r="S4006" s="38">
        <f>IF($B4006="","",MIN(1,DAY($A4006)/IF($N4006="Superstore",Settings!$B$5,Settings!$B$4)))</f>
        <v/>
      </c>
      <c r="T4006" s="38">
        <f>IF(OR($B4006="",$G4006="",$S4006=0),"",$G4006/$S4006)</f>
        <v/>
      </c>
      <c r="U4006" s="36">
        <f>IF($T4006="","",IF($T4006&lt;Settings!$B$8,"Critical",IF($T4006&lt;Settings!$B$9,"Semi Critical","Non Critical")))</f>
        <v/>
      </c>
      <c r="V4006" s="28" t="n"/>
      <c r="Z4006">
        <f>IF($B4006="","",IFERROR(VLOOKUP($B4006,'Plan HC for CCA'!$A:$B,2,0),""))</f>
        <v/>
      </c>
      <c r="AA4006">
        <f>IF(OR($B4006="",$Z4006=""),"",IF(N($M4006)&lt;$Z4006,"Delta","No Delta"))</f>
        <v/>
      </c>
      <c r="AB4006">
        <f>IF(OR($B4006="",$Z4006=""),"",MAX(0,$Z4006-N($M4006)))</f>
        <v/>
      </c>
      <c r="AC4006" s="46">
        <f>IF($B4006="","",IFERROR(INDEX('CCA Util %'!$H:$H,MATCH($B4006,'CCA Util %'!$E:$E,0)),""))</f>
        <v/>
      </c>
      <c r="AD4006">
        <f>IF($B4006="","",IFERROR(INDEX('CCA Util %'!$G:$G,MATCH($B4006,'CCA Util %'!$E:$E,0)),""))</f>
        <v/>
      </c>
      <c r="AE4006">
        <f>IF(OR($B4006="",$U4006=""),"",$U4006&amp;" &amp; "&amp;IF(OR($AD4006="",$AD4006=0),"Util NA",$AD4006&amp;" Util"))</f>
        <v/>
      </c>
    </row>
    <row r="4007" ht="15.75" customHeight="1" s="42">
      <c r="A4007" s="41" t="n"/>
      <c r="G4007" s="38" t="n"/>
      <c r="H4007" s="38" t="n"/>
      <c r="I4007" s="38" t="n"/>
      <c r="J4007" s="38" t="n"/>
      <c r="K4007" s="38" t="n"/>
      <c r="L4007" s="38" t="n"/>
      <c r="N4007" s="36">
        <f>IF($B4007="","",IF($C4007="SUPERSTORE","Superstore","DH"))</f>
        <v/>
      </c>
      <c r="O4007" s="36">
        <f>IF($B4007="","",IFERROR(VLOOKUP($B4007,Mapping!$A:$C,2,0),"Not Mapped"))</f>
        <v/>
      </c>
      <c r="P4007" s="36">
        <f>IF($B4007="","",IFERROR(VLOOKUP($B4007,Mapping!$A:$C,3,0),"Not Mapped"))</f>
        <v/>
      </c>
      <c r="Q4007" s="36">
        <f>IF($B4007="","",IFERROR(VLOOKUP($O4007,Leaders!$A:$B,2,0),"Not Mapped"))</f>
        <v/>
      </c>
      <c r="R4007" s="36">
        <f>IF($B4007="","",IF(COUNTIF(Exclusions!$A:$A,$B4007)&gt;0,"Yes","No"))</f>
        <v/>
      </c>
      <c r="S4007" s="38">
        <f>IF($B4007="","",MIN(1,DAY($A4007)/IF($N4007="Superstore",Settings!$B$5,Settings!$B$4)))</f>
        <v/>
      </c>
      <c r="T4007" s="38">
        <f>IF(OR($B4007="",$G4007="",$S4007=0),"",$G4007/$S4007)</f>
        <v/>
      </c>
      <c r="U4007" s="36">
        <f>IF($T4007="","",IF($T4007&lt;Settings!$B$8,"Critical",IF($T4007&lt;Settings!$B$9,"Semi Critical","Non Critical")))</f>
        <v/>
      </c>
      <c r="V4007" s="28" t="n"/>
      <c r="Z4007">
        <f>IF($B4007="","",IFERROR(VLOOKUP($B4007,'Plan HC for CCA'!$A:$B,2,0),""))</f>
        <v/>
      </c>
      <c r="AA4007">
        <f>IF(OR($B4007="",$Z4007=""),"",IF(N($M4007)&lt;$Z4007,"Delta","No Delta"))</f>
        <v/>
      </c>
      <c r="AB4007">
        <f>IF(OR($B4007="",$Z4007=""),"",MAX(0,$Z4007-N($M4007)))</f>
        <v/>
      </c>
      <c r="AC4007" s="46">
        <f>IF($B4007="","",IFERROR(INDEX('CCA Util %'!$H:$H,MATCH($B4007,'CCA Util %'!$E:$E,0)),""))</f>
        <v/>
      </c>
      <c r="AD4007">
        <f>IF($B4007="","",IFERROR(INDEX('CCA Util %'!$G:$G,MATCH($B4007,'CCA Util %'!$E:$E,0)),""))</f>
        <v/>
      </c>
      <c r="AE4007">
        <f>IF(OR($B4007="",$U4007=""),"",$U4007&amp;" &amp; "&amp;IF(OR($AD4007="",$AD4007=0),"Util NA",$AD4007&amp;" Util"))</f>
        <v/>
      </c>
    </row>
    <row r="4008" ht="15.75" customHeight="1" s="42">
      <c r="A4008" s="41" t="n"/>
      <c r="G4008" s="38" t="n"/>
      <c r="H4008" s="38" t="n"/>
      <c r="I4008" s="38" t="n"/>
      <c r="J4008" s="38" t="n"/>
      <c r="K4008" s="38" t="n"/>
      <c r="L4008" s="38" t="n"/>
      <c r="N4008" s="36">
        <f>IF($B4008="","",IF($C4008="SUPERSTORE","Superstore","DH"))</f>
        <v/>
      </c>
      <c r="O4008" s="36">
        <f>IF($B4008="","",IFERROR(VLOOKUP($B4008,Mapping!$A:$C,2,0),"Not Mapped"))</f>
        <v/>
      </c>
      <c r="P4008" s="36">
        <f>IF($B4008="","",IFERROR(VLOOKUP($B4008,Mapping!$A:$C,3,0),"Not Mapped"))</f>
        <v/>
      </c>
      <c r="Q4008" s="36">
        <f>IF($B4008="","",IFERROR(VLOOKUP($O4008,Leaders!$A:$B,2,0),"Not Mapped"))</f>
        <v/>
      </c>
      <c r="R4008" s="36">
        <f>IF($B4008="","",IF(COUNTIF(Exclusions!$A:$A,$B4008)&gt;0,"Yes","No"))</f>
        <v/>
      </c>
      <c r="S4008" s="38">
        <f>IF($B4008="","",MIN(1,DAY($A4008)/IF($N4008="Superstore",Settings!$B$5,Settings!$B$4)))</f>
        <v/>
      </c>
      <c r="T4008" s="38">
        <f>IF(OR($B4008="",$G4008="",$S4008=0),"",$G4008/$S4008)</f>
        <v/>
      </c>
      <c r="U4008" s="36">
        <f>IF($T4008="","",IF($T4008&lt;Settings!$B$8,"Critical",IF($T4008&lt;Settings!$B$9,"Semi Critical","Non Critical")))</f>
        <v/>
      </c>
      <c r="V4008" s="28" t="n"/>
      <c r="Z4008">
        <f>IF($B4008="","",IFERROR(VLOOKUP($B4008,'Plan HC for CCA'!$A:$B,2,0),""))</f>
        <v/>
      </c>
      <c r="AA4008">
        <f>IF(OR($B4008="",$Z4008=""),"",IF(N($M4008)&lt;$Z4008,"Delta","No Delta"))</f>
        <v/>
      </c>
      <c r="AB4008">
        <f>IF(OR($B4008="",$Z4008=""),"",MAX(0,$Z4008-N($M4008)))</f>
        <v/>
      </c>
      <c r="AC4008" s="46">
        <f>IF($B4008="","",IFERROR(INDEX('CCA Util %'!$H:$H,MATCH($B4008,'CCA Util %'!$E:$E,0)),""))</f>
        <v/>
      </c>
      <c r="AD4008">
        <f>IF($B4008="","",IFERROR(INDEX('CCA Util %'!$G:$G,MATCH($B4008,'CCA Util %'!$E:$E,0)),""))</f>
        <v/>
      </c>
      <c r="AE4008">
        <f>IF(OR($B4008="",$U4008=""),"",$U4008&amp;" &amp; "&amp;IF(OR($AD4008="",$AD4008=0),"Util NA",$AD4008&amp;" Util"))</f>
        <v/>
      </c>
    </row>
    <row r="4009" ht="15.75" customHeight="1" s="42">
      <c r="A4009" s="41" t="n"/>
      <c r="G4009" s="38" t="n"/>
      <c r="H4009" s="38" t="n"/>
      <c r="I4009" s="38" t="n"/>
      <c r="J4009" s="38" t="n"/>
      <c r="K4009" s="38" t="n"/>
      <c r="L4009" s="38" t="n"/>
      <c r="N4009" s="36">
        <f>IF($B4009="","",IF($C4009="SUPERSTORE","Superstore","DH"))</f>
        <v/>
      </c>
      <c r="O4009" s="36">
        <f>IF($B4009="","",IFERROR(VLOOKUP($B4009,Mapping!$A:$C,2,0),"Not Mapped"))</f>
        <v/>
      </c>
      <c r="P4009" s="36">
        <f>IF($B4009="","",IFERROR(VLOOKUP($B4009,Mapping!$A:$C,3,0),"Not Mapped"))</f>
        <v/>
      </c>
      <c r="Q4009" s="36">
        <f>IF($B4009="","",IFERROR(VLOOKUP($O4009,Leaders!$A:$B,2,0),"Not Mapped"))</f>
        <v/>
      </c>
      <c r="R4009" s="36">
        <f>IF($B4009="","",IF(COUNTIF(Exclusions!$A:$A,$B4009)&gt;0,"Yes","No"))</f>
        <v/>
      </c>
      <c r="S4009" s="38">
        <f>IF($B4009="","",MIN(1,DAY($A4009)/IF($N4009="Superstore",Settings!$B$5,Settings!$B$4)))</f>
        <v/>
      </c>
      <c r="T4009" s="38">
        <f>IF(OR($B4009="",$G4009="",$S4009=0),"",$G4009/$S4009)</f>
        <v/>
      </c>
      <c r="U4009" s="36">
        <f>IF($T4009="","",IF($T4009&lt;Settings!$B$8,"Critical",IF($T4009&lt;Settings!$B$9,"Semi Critical","Non Critical")))</f>
        <v/>
      </c>
      <c r="V4009" s="28" t="n"/>
      <c r="Z4009">
        <f>IF($B4009="","",IFERROR(VLOOKUP($B4009,'Plan HC for CCA'!$A:$B,2,0),""))</f>
        <v/>
      </c>
      <c r="AA4009">
        <f>IF(OR($B4009="",$Z4009=""),"",IF(N($M4009)&lt;$Z4009,"Delta","No Delta"))</f>
        <v/>
      </c>
      <c r="AB4009">
        <f>IF(OR($B4009="",$Z4009=""),"",MAX(0,$Z4009-N($M4009)))</f>
        <v/>
      </c>
      <c r="AC4009" s="46">
        <f>IF($B4009="","",IFERROR(INDEX('CCA Util %'!$H:$H,MATCH($B4009,'CCA Util %'!$E:$E,0)),""))</f>
        <v/>
      </c>
      <c r="AD4009">
        <f>IF($B4009="","",IFERROR(INDEX('CCA Util %'!$G:$G,MATCH($B4009,'CCA Util %'!$E:$E,0)),""))</f>
        <v/>
      </c>
      <c r="AE4009">
        <f>IF(OR($B4009="",$U4009=""),"",$U4009&amp;" &amp; "&amp;IF(OR($AD4009="",$AD4009=0),"Util NA",$AD4009&amp;" Util"))</f>
        <v/>
      </c>
    </row>
    <row r="4010" ht="15.75" customHeight="1" s="42">
      <c r="A4010" s="41" t="n"/>
      <c r="G4010" s="38" t="n"/>
      <c r="H4010" s="38" t="n"/>
      <c r="I4010" s="38" t="n"/>
      <c r="J4010" s="38" t="n"/>
      <c r="K4010" s="38" t="n"/>
      <c r="L4010" s="38" t="n"/>
      <c r="N4010" s="36">
        <f>IF($B4010="","",IF($C4010="SUPERSTORE","Superstore","DH"))</f>
        <v/>
      </c>
      <c r="O4010" s="36">
        <f>IF($B4010="","",IFERROR(VLOOKUP($B4010,Mapping!$A:$C,2,0),"Not Mapped"))</f>
        <v/>
      </c>
      <c r="P4010" s="36">
        <f>IF($B4010="","",IFERROR(VLOOKUP($B4010,Mapping!$A:$C,3,0),"Not Mapped"))</f>
        <v/>
      </c>
      <c r="Q4010" s="36">
        <f>IF($B4010="","",IFERROR(VLOOKUP($O4010,Leaders!$A:$B,2,0),"Not Mapped"))</f>
        <v/>
      </c>
      <c r="R4010" s="36">
        <f>IF($B4010="","",IF(COUNTIF(Exclusions!$A:$A,$B4010)&gt;0,"Yes","No"))</f>
        <v/>
      </c>
      <c r="S4010" s="38">
        <f>IF($B4010="","",MIN(1,DAY($A4010)/IF($N4010="Superstore",Settings!$B$5,Settings!$B$4)))</f>
        <v/>
      </c>
      <c r="T4010" s="38">
        <f>IF(OR($B4010="",$G4010="",$S4010=0),"",$G4010/$S4010)</f>
        <v/>
      </c>
      <c r="U4010" s="36">
        <f>IF($T4010="","",IF($T4010&lt;Settings!$B$8,"Critical",IF($T4010&lt;Settings!$B$9,"Semi Critical","Non Critical")))</f>
        <v/>
      </c>
      <c r="V4010" s="28" t="n"/>
      <c r="Z4010">
        <f>IF($B4010="","",IFERROR(VLOOKUP($B4010,'Plan HC for CCA'!$A:$B,2,0),""))</f>
        <v/>
      </c>
      <c r="AA4010">
        <f>IF(OR($B4010="",$Z4010=""),"",IF(N($M4010)&lt;$Z4010,"Delta","No Delta"))</f>
        <v/>
      </c>
      <c r="AB4010">
        <f>IF(OR($B4010="",$Z4010=""),"",MAX(0,$Z4010-N($M4010)))</f>
        <v/>
      </c>
      <c r="AC4010" s="46">
        <f>IF($B4010="","",IFERROR(INDEX('CCA Util %'!$H:$H,MATCH($B4010,'CCA Util %'!$E:$E,0)),""))</f>
        <v/>
      </c>
      <c r="AD4010">
        <f>IF($B4010="","",IFERROR(INDEX('CCA Util %'!$G:$G,MATCH($B4010,'CCA Util %'!$E:$E,0)),""))</f>
        <v/>
      </c>
      <c r="AE4010">
        <f>IF(OR($B4010="",$U4010=""),"",$U4010&amp;" &amp; "&amp;IF(OR($AD4010="",$AD4010=0),"Util NA",$AD4010&amp;" Util"))</f>
        <v/>
      </c>
    </row>
    <row r="4011" ht="15.75" customHeight="1" s="42">
      <c r="A4011" s="41" t="n"/>
      <c r="G4011" s="38" t="n"/>
      <c r="H4011" s="38" t="n"/>
      <c r="I4011" s="38" t="n"/>
      <c r="J4011" s="38" t="n"/>
      <c r="K4011" s="38" t="n"/>
      <c r="L4011" s="38" t="n"/>
      <c r="N4011" s="36">
        <f>IF($B4011="","",IF($C4011="SUPERSTORE","Superstore","DH"))</f>
        <v/>
      </c>
      <c r="O4011" s="36">
        <f>IF($B4011="","",IFERROR(VLOOKUP($B4011,Mapping!$A:$C,2,0),"Not Mapped"))</f>
        <v/>
      </c>
      <c r="P4011" s="36">
        <f>IF($B4011="","",IFERROR(VLOOKUP($B4011,Mapping!$A:$C,3,0),"Not Mapped"))</f>
        <v/>
      </c>
      <c r="Q4011" s="36">
        <f>IF($B4011="","",IFERROR(VLOOKUP($O4011,Leaders!$A:$B,2,0),"Not Mapped"))</f>
        <v/>
      </c>
      <c r="R4011" s="36">
        <f>IF($B4011="","",IF(COUNTIF(Exclusions!$A:$A,$B4011)&gt;0,"Yes","No"))</f>
        <v/>
      </c>
      <c r="S4011" s="38">
        <f>IF($B4011="","",MIN(1,DAY($A4011)/IF($N4011="Superstore",Settings!$B$5,Settings!$B$4)))</f>
        <v/>
      </c>
      <c r="T4011" s="38">
        <f>IF(OR($B4011="",$G4011="",$S4011=0),"",$G4011/$S4011)</f>
        <v/>
      </c>
      <c r="U4011" s="36">
        <f>IF($T4011="","",IF($T4011&lt;Settings!$B$8,"Critical",IF($T4011&lt;Settings!$B$9,"Semi Critical","Non Critical")))</f>
        <v/>
      </c>
      <c r="V4011" s="28" t="n"/>
      <c r="Z4011">
        <f>IF($B4011="","",IFERROR(VLOOKUP($B4011,'Plan HC for CCA'!$A:$B,2,0),""))</f>
        <v/>
      </c>
      <c r="AA4011">
        <f>IF(OR($B4011="",$Z4011=""),"",IF(N($M4011)&lt;$Z4011,"Delta","No Delta"))</f>
        <v/>
      </c>
      <c r="AB4011">
        <f>IF(OR($B4011="",$Z4011=""),"",MAX(0,$Z4011-N($M4011)))</f>
        <v/>
      </c>
      <c r="AC4011" s="46">
        <f>IF($B4011="","",IFERROR(INDEX('CCA Util %'!$H:$H,MATCH($B4011,'CCA Util %'!$E:$E,0)),""))</f>
        <v/>
      </c>
      <c r="AD4011">
        <f>IF($B4011="","",IFERROR(INDEX('CCA Util %'!$G:$G,MATCH($B4011,'CCA Util %'!$E:$E,0)),""))</f>
        <v/>
      </c>
      <c r="AE4011">
        <f>IF(OR($B4011="",$U4011=""),"",$U4011&amp;" &amp; "&amp;IF(OR($AD4011="",$AD4011=0),"Util NA",$AD4011&amp;" Util"))</f>
        <v/>
      </c>
    </row>
    <row r="4012" ht="15.75" customHeight="1" s="42">
      <c r="A4012" s="41" t="n"/>
      <c r="G4012" s="38" t="n"/>
      <c r="H4012" s="38" t="n"/>
      <c r="I4012" s="38" t="n"/>
      <c r="J4012" s="38" t="n"/>
      <c r="K4012" s="38" t="n"/>
      <c r="L4012" s="38" t="n"/>
      <c r="N4012" s="36">
        <f>IF($B4012="","",IF($C4012="SUPERSTORE","Superstore","DH"))</f>
        <v/>
      </c>
      <c r="O4012" s="36">
        <f>IF($B4012="","",IFERROR(VLOOKUP($B4012,Mapping!$A:$C,2,0),"Not Mapped"))</f>
        <v/>
      </c>
      <c r="P4012" s="36">
        <f>IF($B4012="","",IFERROR(VLOOKUP($B4012,Mapping!$A:$C,3,0),"Not Mapped"))</f>
        <v/>
      </c>
      <c r="Q4012" s="36">
        <f>IF($B4012="","",IFERROR(VLOOKUP($O4012,Leaders!$A:$B,2,0),"Not Mapped"))</f>
        <v/>
      </c>
      <c r="R4012" s="36">
        <f>IF($B4012="","",IF(COUNTIF(Exclusions!$A:$A,$B4012)&gt;0,"Yes","No"))</f>
        <v/>
      </c>
      <c r="S4012" s="38">
        <f>IF($B4012="","",MIN(1,DAY($A4012)/IF($N4012="Superstore",Settings!$B$5,Settings!$B$4)))</f>
        <v/>
      </c>
      <c r="T4012" s="38">
        <f>IF(OR($B4012="",$G4012="",$S4012=0),"",$G4012/$S4012)</f>
        <v/>
      </c>
      <c r="U4012" s="36">
        <f>IF($T4012="","",IF($T4012&lt;Settings!$B$8,"Critical",IF($T4012&lt;Settings!$B$9,"Semi Critical","Non Critical")))</f>
        <v/>
      </c>
      <c r="V4012" s="28" t="n"/>
      <c r="Z4012">
        <f>IF($B4012="","",IFERROR(VLOOKUP($B4012,'Plan HC for CCA'!$A:$B,2,0),""))</f>
        <v/>
      </c>
      <c r="AA4012">
        <f>IF(OR($B4012="",$Z4012=""),"",IF(N($M4012)&lt;$Z4012,"Delta","No Delta"))</f>
        <v/>
      </c>
      <c r="AB4012">
        <f>IF(OR($B4012="",$Z4012=""),"",MAX(0,$Z4012-N($M4012)))</f>
        <v/>
      </c>
      <c r="AC4012" s="46">
        <f>IF($B4012="","",IFERROR(INDEX('CCA Util %'!$H:$H,MATCH($B4012,'CCA Util %'!$E:$E,0)),""))</f>
        <v/>
      </c>
      <c r="AD4012">
        <f>IF($B4012="","",IFERROR(INDEX('CCA Util %'!$G:$G,MATCH($B4012,'CCA Util %'!$E:$E,0)),""))</f>
        <v/>
      </c>
      <c r="AE4012">
        <f>IF(OR($B4012="",$U4012=""),"",$U4012&amp;" &amp; "&amp;IF(OR($AD4012="",$AD4012=0),"Util NA",$AD4012&amp;" Util"))</f>
        <v/>
      </c>
    </row>
    <row r="4013" ht="15.75" customHeight="1" s="42">
      <c r="A4013" s="41" t="n"/>
      <c r="G4013" s="38" t="n"/>
      <c r="H4013" s="38" t="n"/>
      <c r="I4013" s="38" t="n"/>
      <c r="J4013" s="38" t="n"/>
      <c r="K4013" s="38" t="n"/>
      <c r="L4013" s="38" t="n"/>
      <c r="N4013" s="36">
        <f>IF($B4013="","",IF($C4013="SUPERSTORE","Superstore","DH"))</f>
        <v/>
      </c>
      <c r="O4013" s="36">
        <f>IF($B4013="","",IFERROR(VLOOKUP($B4013,Mapping!$A:$C,2,0),"Not Mapped"))</f>
        <v/>
      </c>
      <c r="P4013" s="36">
        <f>IF($B4013="","",IFERROR(VLOOKUP($B4013,Mapping!$A:$C,3,0),"Not Mapped"))</f>
        <v/>
      </c>
      <c r="Q4013" s="36">
        <f>IF($B4013="","",IFERROR(VLOOKUP($O4013,Leaders!$A:$B,2,0),"Not Mapped"))</f>
        <v/>
      </c>
      <c r="R4013" s="36">
        <f>IF($B4013="","",IF(COUNTIF(Exclusions!$A:$A,$B4013)&gt;0,"Yes","No"))</f>
        <v/>
      </c>
      <c r="S4013" s="38">
        <f>IF($B4013="","",MIN(1,DAY($A4013)/IF($N4013="Superstore",Settings!$B$5,Settings!$B$4)))</f>
        <v/>
      </c>
      <c r="T4013" s="38">
        <f>IF(OR($B4013="",$G4013="",$S4013=0),"",$G4013/$S4013)</f>
        <v/>
      </c>
      <c r="U4013" s="36">
        <f>IF($T4013="","",IF($T4013&lt;Settings!$B$8,"Critical",IF($T4013&lt;Settings!$B$9,"Semi Critical","Non Critical")))</f>
        <v/>
      </c>
      <c r="V4013" s="28" t="n"/>
      <c r="Z4013">
        <f>IF($B4013="","",IFERROR(VLOOKUP($B4013,'Plan HC for CCA'!$A:$B,2,0),""))</f>
        <v/>
      </c>
      <c r="AA4013">
        <f>IF(OR($B4013="",$Z4013=""),"",IF(N($M4013)&lt;$Z4013,"Delta","No Delta"))</f>
        <v/>
      </c>
      <c r="AB4013">
        <f>IF(OR($B4013="",$Z4013=""),"",MAX(0,$Z4013-N($M4013)))</f>
        <v/>
      </c>
      <c r="AC4013" s="46">
        <f>IF($B4013="","",IFERROR(INDEX('CCA Util %'!$H:$H,MATCH($B4013,'CCA Util %'!$E:$E,0)),""))</f>
        <v/>
      </c>
      <c r="AD4013">
        <f>IF($B4013="","",IFERROR(INDEX('CCA Util %'!$G:$G,MATCH($B4013,'CCA Util %'!$E:$E,0)),""))</f>
        <v/>
      </c>
      <c r="AE4013">
        <f>IF(OR($B4013="",$U4013=""),"",$U4013&amp;" &amp; "&amp;IF(OR($AD4013="",$AD4013=0),"Util NA",$AD4013&amp;" Util"))</f>
        <v/>
      </c>
    </row>
    <row r="4014" ht="15.75" customHeight="1" s="42">
      <c r="A4014" s="41" t="n"/>
      <c r="G4014" s="38" t="n"/>
      <c r="H4014" s="38" t="n"/>
      <c r="I4014" s="38" t="n"/>
      <c r="J4014" s="38" t="n"/>
      <c r="K4014" s="38" t="n"/>
      <c r="L4014" s="38" t="n"/>
      <c r="N4014" s="36">
        <f>IF($B4014="","",IF($C4014="SUPERSTORE","Superstore","DH"))</f>
        <v/>
      </c>
      <c r="O4014" s="36">
        <f>IF($B4014="","",IFERROR(VLOOKUP($B4014,Mapping!$A:$C,2,0),"Not Mapped"))</f>
        <v/>
      </c>
      <c r="P4014" s="36">
        <f>IF($B4014="","",IFERROR(VLOOKUP($B4014,Mapping!$A:$C,3,0),"Not Mapped"))</f>
        <v/>
      </c>
      <c r="Q4014" s="36">
        <f>IF($B4014="","",IFERROR(VLOOKUP($O4014,Leaders!$A:$B,2,0),"Not Mapped"))</f>
        <v/>
      </c>
      <c r="R4014" s="36">
        <f>IF($B4014="","",IF(COUNTIF(Exclusions!$A:$A,$B4014)&gt;0,"Yes","No"))</f>
        <v/>
      </c>
      <c r="S4014" s="38">
        <f>IF($B4014="","",MIN(1,DAY($A4014)/IF($N4014="Superstore",Settings!$B$5,Settings!$B$4)))</f>
        <v/>
      </c>
      <c r="T4014" s="38">
        <f>IF(OR($B4014="",$G4014="",$S4014=0),"",$G4014/$S4014)</f>
        <v/>
      </c>
      <c r="U4014" s="36">
        <f>IF($T4014="","",IF($T4014&lt;Settings!$B$8,"Critical",IF($T4014&lt;Settings!$B$9,"Semi Critical","Non Critical")))</f>
        <v/>
      </c>
      <c r="V4014" s="28" t="n"/>
      <c r="Z4014">
        <f>IF($B4014="","",IFERROR(VLOOKUP($B4014,'Plan HC for CCA'!$A:$B,2,0),""))</f>
        <v/>
      </c>
      <c r="AA4014">
        <f>IF(OR($B4014="",$Z4014=""),"",IF(N($M4014)&lt;$Z4014,"Delta","No Delta"))</f>
        <v/>
      </c>
      <c r="AB4014">
        <f>IF(OR($B4014="",$Z4014=""),"",MAX(0,$Z4014-N($M4014)))</f>
        <v/>
      </c>
      <c r="AC4014" s="46">
        <f>IF($B4014="","",IFERROR(INDEX('CCA Util %'!$H:$H,MATCH($B4014,'CCA Util %'!$E:$E,0)),""))</f>
        <v/>
      </c>
      <c r="AD4014">
        <f>IF($B4014="","",IFERROR(INDEX('CCA Util %'!$G:$G,MATCH($B4014,'CCA Util %'!$E:$E,0)),""))</f>
        <v/>
      </c>
      <c r="AE4014">
        <f>IF(OR($B4014="",$U4014=""),"",$U4014&amp;" &amp; "&amp;IF(OR($AD4014="",$AD4014=0),"Util NA",$AD4014&amp;" Util"))</f>
        <v/>
      </c>
    </row>
    <row r="4015" ht="15.75" customHeight="1" s="42">
      <c r="A4015" s="41" t="n"/>
      <c r="G4015" s="38" t="n"/>
      <c r="H4015" s="38" t="n"/>
      <c r="I4015" s="38" t="n"/>
      <c r="J4015" s="38" t="n"/>
      <c r="K4015" s="38" t="n"/>
      <c r="L4015" s="38" t="n"/>
      <c r="N4015" s="36">
        <f>IF($B4015="","",IF($C4015="SUPERSTORE","Superstore","DH"))</f>
        <v/>
      </c>
      <c r="O4015" s="36">
        <f>IF($B4015="","",IFERROR(VLOOKUP($B4015,Mapping!$A:$C,2,0),"Not Mapped"))</f>
        <v/>
      </c>
      <c r="P4015" s="36">
        <f>IF($B4015="","",IFERROR(VLOOKUP($B4015,Mapping!$A:$C,3,0),"Not Mapped"))</f>
        <v/>
      </c>
      <c r="Q4015" s="36">
        <f>IF($B4015="","",IFERROR(VLOOKUP($O4015,Leaders!$A:$B,2,0),"Not Mapped"))</f>
        <v/>
      </c>
      <c r="R4015" s="36">
        <f>IF($B4015="","",IF(COUNTIF(Exclusions!$A:$A,$B4015)&gt;0,"Yes","No"))</f>
        <v/>
      </c>
      <c r="S4015" s="38">
        <f>IF($B4015="","",MIN(1,DAY($A4015)/IF($N4015="Superstore",Settings!$B$5,Settings!$B$4)))</f>
        <v/>
      </c>
      <c r="T4015" s="38">
        <f>IF(OR($B4015="",$G4015="",$S4015=0),"",$G4015/$S4015)</f>
        <v/>
      </c>
      <c r="U4015" s="36">
        <f>IF($T4015="","",IF($T4015&lt;Settings!$B$8,"Critical",IF($T4015&lt;Settings!$B$9,"Semi Critical","Non Critical")))</f>
        <v/>
      </c>
      <c r="V4015" s="28" t="n"/>
      <c r="Z4015">
        <f>IF($B4015="","",IFERROR(VLOOKUP($B4015,'Plan HC for CCA'!$A:$B,2,0),""))</f>
        <v/>
      </c>
      <c r="AA4015">
        <f>IF(OR($B4015="",$Z4015=""),"",IF(N($M4015)&lt;$Z4015,"Delta","No Delta"))</f>
        <v/>
      </c>
      <c r="AB4015">
        <f>IF(OR($B4015="",$Z4015=""),"",MAX(0,$Z4015-N($M4015)))</f>
        <v/>
      </c>
      <c r="AC4015" s="46">
        <f>IF($B4015="","",IFERROR(INDEX('CCA Util %'!$H:$H,MATCH($B4015,'CCA Util %'!$E:$E,0)),""))</f>
        <v/>
      </c>
      <c r="AD4015">
        <f>IF($B4015="","",IFERROR(INDEX('CCA Util %'!$G:$G,MATCH($B4015,'CCA Util %'!$E:$E,0)),""))</f>
        <v/>
      </c>
      <c r="AE4015">
        <f>IF(OR($B4015="",$U4015=""),"",$U4015&amp;" &amp; "&amp;IF(OR($AD4015="",$AD4015=0),"Util NA",$AD4015&amp;" Util"))</f>
        <v/>
      </c>
    </row>
    <row r="4016" ht="15.75" customHeight="1" s="42">
      <c r="A4016" s="41" t="n"/>
      <c r="G4016" s="38" t="n"/>
      <c r="H4016" s="38" t="n"/>
      <c r="I4016" s="38" t="n"/>
      <c r="J4016" s="38" t="n"/>
      <c r="K4016" s="38" t="n"/>
      <c r="L4016" s="38" t="n"/>
      <c r="N4016" s="36">
        <f>IF($B4016="","",IF($C4016="SUPERSTORE","Superstore","DH"))</f>
        <v/>
      </c>
      <c r="O4016" s="36">
        <f>IF($B4016="","",IFERROR(VLOOKUP($B4016,Mapping!$A:$C,2,0),"Not Mapped"))</f>
        <v/>
      </c>
      <c r="P4016" s="36">
        <f>IF($B4016="","",IFERROR(VLOOKUP($B4016,Mapping!$A:$C,3,0),"Not Mapped"))</f>
        <v/>
      </c>
      <c r="Q4016" s="36">
        <f>IF($B4016="","",IFERROR(VLOOKUP($O4016,Leaders!$A:$B,2,0),"Not Mapped"))</f>
        <v/>
      </c>
      <c r="R4016" s="36">
        <f>IF($B4016="","",IF(COUNTIF(Exclusions!$A:$A,$B4016)&gt;0,"Yes","No"))</f>
        <v/>
      </c>
      <c r="S4016" s="38">
        <f>IF($B4016="","",MIN(1,DAY($A4016)/IF($N4016="Superstore",Settings!$B$5,Settings!$B$4)))</f>
        <v/>
      </c>
      <c r="T4016" s="38">
        <f>IF(OR($B4016="",$G4016="",$S4016=0),"",$G4016/$S4016)</f>
        <v/>
      </c>
      <c r="U4016" s="36">
        <f>IF($T4016="","",IF($T4016&lt;Settings!$B$8,"Critical",IF($T4016&lt;Settings!$B$9,"Semi Critical","Non Critical")))</f>
        <v/>
      </c>
      <c r="V4016" s="28" t="n"/>
      <c r="Z4016">
        <f>IF($B4016="","",IFERROR(VLOOKUP($B4016,'Plan HC for CCA'!$A:$B,2,0),""))</f>
        <v/>
      </c>
      <c r="AA4016">
        <f>IF(OR($B4016="",$Z4016=""),"",IF(N($M4016)&lt;$Z4016,"Delta","No Delta"))</f>
        <v/>
      </c>
      <c r="AB4016">
        <f>IF(OR($B4016="",$Z4016=""),"",MAX(0,$Z4016-N($M4016)))</f>
        <v/>
      </c>
      <c r="AC4016" s="46">
        <f>IF($B4016="","",IFERROR(INDEX('CCA Util %'!$H:$H,MATCH($B4016,'CCA Util %'!$E:$E,0)),""))</f>
        <v/>
      </c>
      <c r="AD4016">
        <f>IF($B4016="","",IFERROR(INDEX('CCA Util %'!$G:$G,MATCH($B4016,'CCA Util %'!$E:$E,0)),""))</f>
        <v/>
      </c>
      <c r="AE4016">
        <f>IF(OR($B4016="",$U4016=""),"",$U4016&amp;" &amp; "&amp;IF(OR($AD4016="",$AD4016=0),"Util NA",$AD4016&amp;" Util"))</f>
        <v/>
      </c>
    </row>
    <row r="4017" ht="15.75" customHeight="1" s="42">
      <c r="A4017" s="41" t="n"/>
      <c r="G4017" s="38" t="n"/>
      <c r="H4017" s="38" t="n"/>
      <c r="I4017" s="38" t="n"/>
      <c r="J4017" s="38" t="n"/>
      <c r="K4017" s="38" t="n"/>
      <c r="L4017" s="38" t="n"/>
      <c r="N4017" s="36">
        <f>IF($B4017="","",IF($C4017="SUPERSTORE","Superstore","DH"))</f>
        <v/>
      </c>
      <c r="O4017" s="36">
        <f>IF($B4017="","",IFERROR(VLOOKUP($B4017,Mapping!$A:$C,2,0),"Not Mapped"))</f>
        <v/>
      </c>
      <c r="P4017" s="36">
        <f>IF($B4017="","",IFERROR(VLOOKUP($B4017,Mapping!$A:$C,3,0),"Not Mapped"))</f>
        <v/>
      </c>
      <c r="Q4017" s="36">
        <f>IF($B4017="","",IFERROR(VLOOKUP($O4017,Leaders!$A:$B,2,0),"Not Mapped"))</f>
        <v/>
      </c>
      <c r="R4017" s="36">
        <f>IF($B4017="","",IF(COUNTIF(Exclusions!$A:$A,$B4017)&gt;0,"Yes","No"))</f>
        <v/>
      </c>
      <c r="S4017" s="38">
        <f>IF($B4017="","",MIN(1,DAY($A4017)/IF($N4017="Superstore",Settings!$B$5,Settings!$B$4)))</f>
        <v/>
      </c>
      <c r="T4017" s="38">
        <f>IF(OR($B4017="",$G4017="",$S4017=0),"",$G4017/$S4017)</f>
        <v/>
      </c>
      <c r="U4017" s="36">
        <f>IF($T4017="","",IF($T4017&lt;Settings!$B$8,"Critical",IF($T4017&lt;Settings!$B$9,"Semi Critical","Non Critical")))</f>
        <v/>
      </c>
      <c r="V4017" s="28" t="n"/>
      <c r="Z4017">
        <f>IF($B4017="","",IFERROR(VLOOKUP($B4017,'Plan HC for CCA'!$A:$B,2,0),""))</f>
        <v/>
      </c>
      <c r="AA4017">
        <f>IF(OR($B4017="",$Z4017=""),"",IF(N($M4017)&lt;$Z4017,"Delta","No Delta"))</f>
        <v/>
      </c>
      <c r="AB4017">
        <f>IF(OR($B4017="",$Z4017=""),"",MAX(0,$Z4017-N($M4017)))</f>
        <v/>
      </c>
      <c r="AC4017" s="46">
        <f>IF($B4017="","",IFERROR(INDEX('CCA Util %'!$H:$H,MATCH($B4017,'CCA Util %'!$E:$E,0)),""))</f>
        <v/>
      </c>
      <c r="AD4017">
        <f>IF($B4017="","",IFERROR(INDEX('CCA Util %'!$G:$G,MATCH($B4017,'CCA Util %'!$E:$E,0)),""))</f>
        <v/>
      </c>
      <c r="AE4017">
        <f>IF(OR($B4017="",$U4017=""),"",$U4017&amp;" &amp; "&amp;IF(OR($AD4017="",$AD4017=0),"Util NA",$AD4017&amp;" Util"))</f>
        <v/>
      </c>
    </row>
    <row r="4018" ht="15.75" customHeight="1" s="42">
      <c r="A4018" s="41" t="n"/>
      <c r="G4018" s="38" t="n"/>
      <c r="H4018" s="38" t="n"/>
      <c r="I4018" s="38" t="n"/>
      <c r="J4018" s="38" t="n"/>
      <c r="K4018" s="38" t="n"/>
      <c r="L4018" s="38" t="n"/>
      <c r="N4018" s="36">
        <f>IF($B4018="","",IF($C4018="SUPERSTORE","Superstore","DH"))</f>
        <v/>
      </c>
      <c r="O4018" s="36">
        <f>IF($B4018="","",IFERROR(VLOOKUP($B4018,Mapping!$A:$C,2,0),"Not Mapped"))</f>
        <v/>
      </c>
      <c r="P4018" s="36">
        <f>IF($B4018="","",IFERROR(VLOOKUP($B4018,Mapping!$A:$C,3,0),"Not Mapped"))</f>
        <v/>
      </c>
      <c r="Q4018" s="36">
        <f>IF($B4018="","",IFERROR(VLOOKUP($O4018,Leaders!$A:$B,2,0),"Not Mapped"))</f>
        <v/>
      </c>
      <c r="R4018" s="36">
        <f>IF($B4018="","",IF(COUNTIF(Exclusions!$A:$A,$B4018)&gt;0,"Yes","No"))</f>
        <v/>
      </c>
      <c r="S4018" s="38">
        <f>IF($B4018="","",MIN(1,DAY($A4018)/IF($N4018="Superstore",Settings!$B$5,Settings!$B$4)))</f>
        <v/>
      </c>
      <c r="T4018" s="38">
        <f>IF(OR($B4018="",$G4018="",$S4018=0),"",$G4018/$S4018)</f>
        <v/>
      </c>
      <c r="U4018" s="36">
        <f>IF($T4018="","",IF($T4018&lt;Settings!$B$8,"Critical",IF($T4018&lt;Settings!$B$9,"Semi Critical","Non Critical")))</f>
        <v/>
      </c>
      <c r="V4018" s="28" t="n"/>
      <c r="Z4018">
        <f>IF($B4018="","",IFERROR(VLOOKUP($B4018,'Plan HC for CCA'!$A:$B,2,0),""))</f>
        <v/>
      </c>
      <c r="AA4018">
        <f>IF(OR($B4018="",$Z4018=""),"",IF(N($M4018)&lt;$Z4018,"Delta","No Delta"))</f>
        <v/>
      </c>
      <c r="AB4018">
        <f>IF(OR($B4018="",$Z4018=""),"",MAX(0,$Z4018-N($M4018)))</f>
        <v/>
      </c>
      <c r="AC4018" s="46">
        <f>IF($B4018="","",IFERROR(INDEX('CCA Util %'!$H:$H,MATCH($B4018,'CCA Util %'!$E:$E,0)),""))</f>
        <v/>
      </c>
      <c r="AD4018">
        <f>IF($B4018="","",IFERROR(INDEX('CCA Util %'!$G:$G,MATCH($B4018,'CCA Util %'!$E:$E,0)),""))</f>
        <v/>
      </c>
      <c r="AE4018">
        <f>IF(OR($B4018="",$U4018=""),"",$U4018&amp;" &amp; "&amp;IF(OR($AD4018="",$AD4018=0),"Util NA",$AD4018&amp;" Util"))</f>
        <v/>
      </c>
    </row>
    <row r="4019" ht="15.75" customHeight="1" s="42">
      <c r="A4019" s="41" t="n"/>
      <c r="G4019" s="38" t="n"/>
      <c r="H4019" s="38" t="n"/>
      <c r="I4019" s="38" t="n"/>
      <c r="J4019" s="38" t="n"/>
      <c r="K4019" s="38" t="n"/>
      <c r="L4019" s="38" t="n"/>
      <c r="N4019" s="36">
        <f>IF($B4019="","",IF($C4019="SUPERSTORE","Superstore","DH"))</f>
        <v/>
      </c>
      <c r="O4019" s="36">
        <f>IF($B4019="","",IFERROR(VLOOKUP($B4019,Mapping!$A:$C,2,0),"Not Mapped"))</f>
        <v/>
      </c>
      <c r="P4019" s="36">
        <f>IF($B4019="","",IFERROR(VLOOKUP($B4019,Mapping!$A:$C,3,0),"Not Mapped"))</f>
        <v/>
      </c>
      <c r="Q4019" s="36">
        <f>IF($B4019="","",IFERROR(VLOOKUP($O4019,Leaders!$A:$B,2,0),"Not Mapped"))</f>
        <v/>
      </c>
      <c r="R4019" s="36">
        <f>IF($B4019="","",IF(COUNTIF(Exclusions!$A:$A,$B4019)&gt;0,"Yes","No"))</f>
        <v/>
      </c>
      <c r="S4019" s="38">
        <f>IF($B4019="","",MIN(1,DAY($A4019)/IF($N4019="Superstore",Settings!$B$5,Settings!$B$4)))</f>
        <v/>
      </c>
      <c r="T4019" s="38">
        <f>IF(OR($B4019="",$G4019="",$S4019=0),"",$G4019/$S4019)</f>
        <v/>
      </c>
      <c r="U4019" s="36">
        <f>IF($T4019="","",IF($T4019&lt;Settings!$B$8,"Critical",IF($T4019&lt;Settings!$B$9,"Semi Critical","Non Critical")))</f>
        <v/>
      </c>
      <c r="V4019" s="28" t="n"/>
      <c r="Z4019">
        <f>IF($B4019="","",IFERROR(VLOOKUP($B4019,'Plan HC for CCA'!$A:$B,2,0),""))</f>
        <v/>
      </c>
      <c r="AA4019">
        <f>IF(OR($B4019="",$Z4019=""),"",IF(N($M4019)&lt;$Z4019,"Delta","No Delta"))</f>
        <v/>
      </c>
      <c r="AB4019">
        <f>IF(OR($B4019="",$Z4019=""),"",MAX(0,$Z4019-N($M4019)))</f>
        <v/>
      </c>
      <c r="AC4019" s="46">
        <f>IF($B4019="","",IFERROR(INDEX('CCA Util %'!$H:$H,MATCH($B4019,'CCA Util %'!$E:$E,0)),""))</f>
        <v/>
      </c>
      <c r="AD4019">
        <f>IF($B4019="","",IFERROR(INDEX('CCA Util %'!$G:$G,MATCH($B4019,'CCA Util %'!$E:$E,0)),""))</f>
        <v/>
      </c>
      <c r="AE4019">
        <f>IF(OR($B4019="",$U4019=""),"",$U4019&amp;" &amp; "&amp;IF(OR($AD4019="",$AD4019=0),"Util NA",$AD4019&amp;" Util"))</f>
        <v/>
      </c>
    </row>
    <row r="4020" ht="15.75" customHeight="1" s="42">
      <c r="A4020" s="41" t="n"/>
      <c r="G4020" s="38" t="n"/>
      <c r="H4020" s="38" t="n"/>
      <c r="I4020" s="38" t="n"/>
      <c r="J4020" s="38" t="n"/>
      <c r="K4020" s="38" t="n"/>
      <c r="L4020" s="38" t="n"/>
      <c r="N4020" s="36">
        <f>IF($B4020="","",IF($C4020="SUPERSTORE","Superstore","DH"))</f>
        <v/>
      </c>
      <c r="O4020" s="36">
        <f>IF($B4020="","",IFERROR(VLOOKUP($B4020,Mapping!$A:$C,2,0),"Not Mapped"))</f>
        <v/>
      </c>
      <c r="P4020" s="36">
        <f>IF($B4020="","",IFERROR(VLOOKUP($B4020,Mapping!$A:$C,3,0),"Not Mapped"))</f>
        <v/>
      </c>
      <c r="Q4020" s="36">
        <f>IF($B4020="","",IFERROR(VLOOKUP($O4020,Leaders!$A:$B,2,0),"Not Mapped"))</f>
        <v/>
      </c>
      <c r="R4020" s="36">
        <f>IF($B4020="","",IF(COUNTIF(Exclusions!$A:$A,$B4020)&gt;0,"Yes","No"))</f>
        <v/>
      </c>
      <c r="S4020" s="38">
        <f>IF($B4020="","",MIN(1,DAY($A4020)/IF($N4020="Superstore",Settings!$B$5,Settings!$B$4)))</f>
        <v/>
      </c>
      <c r="T4020" s="38">
        <f>IF(OR($B4020="",$G4020="",$S4020=0),"",$G4020/$S4020)</f>
        <v/>
      </c>
      <c r="U4020" s="36">
        <f>IF($T4020="","",IF($T4020&lt;Settings!$B$8,"Critical",IF($T4020&lt;Settings!$B$9,"Semi Critical","Non Critical")))</f>
        <v/>
      </c>
      <c r="V4020" s="28" t="n"/>
      <c r="Z4020">
        <f>IF($B4020="","",IFERROR(VLOOKUP($B4020,'Plan HC for CCA'!$A:$B,2,0),""))</f>
        <v/>
      </c>
      <c r="AA4020">
        <f>IF(OR($B4020="",$Z4020=""),"",IF(N($M4020)&lt;$Z4020,"Delta","No Delta"))</f>
        <v/>
      </c>
      <c r="AB4020">
        <f>IF(OR($B4020="",$Z4020=""),"",MAX(0,$Z4020-N($M4020)))</f>
        <v/>
      </c>
      <c r="AC4020" s="46">
        <f>IF($B4020="","",IFERROR(INDEX('CCA Util %'!$H:$H,MATCH($B4020,'CCA Util %'!$E:$E,0)),""))</f>
        <v/>
      </c>
      <c r="AD4020">
        <f>IF($B4020="","",IFERROR(INDEX('CCA Util %'!$G:$G,MATCH($B4020,'CCA Util %'!$E:$E,0)),""))</f>
        <v/>
      </c>
      <c r="AE4020">
        <f>IF(OR($B4020="",$U4020=""),"",$U4020&amp;" &amp; "&amp;IF(OR($AD4020="",$AD4020=0),"Util NA",$AD4020&amp;" Util"))</f>
        <v/>
      </c>
    </row>
    <row r="4021" ht="15.75" customHeight="1" s="42">
      <c r="A4021" s="41" t="n"/>
      <c r="G4021" s="38" t="n"/>
      <c r="H4021" s="38" t="n"/>
      <c r="I4021" s="38" t="n"/>
      <c r="J4021" s="38" t="n"/>
      <c r="K4021" s="38" t="n"/>
      <c r="L4021" s="38" t="n"/>
      <c r="N4021" s="36">
        <f>IF($B4021="","",IF($C4021="SUPERSTORE","Superstore","DH"))</f>
        <v/>
      </c>
      <c r="O4021" s="36">
        <f>IF($B4021="","",IFERROR(VLOOKUP($B4021,Mapping!$A:$C,2,0),"Not Mapped"))</f>
        <v/>
      </c>
      <c r="P4021" s="36">
        <f>IF($B4021="","",IFERROR(VLOOKUP($B4021,Mapping!$A:$C,3,0),"Not Mapped"))</f>
        <v/>
      </c>
      <c r="Q4021" s="36">
        <f>IF($B4021="","",IFERROR(VLOOKUP($O4021,Leaders!$A:$B,2,0),"Not Mapped"))</f>
        <v/>
      </c>
      <c r="R4021" s="36">
        <f>IF($B4021="","",IF(COUNTIF(Exclusions!$A:$A,$B4021)&gt;0,"Yes","No"))</f>
        <v/>
      </c>
      <c r="S4021" s="38">
        <f>IF($B4021="","",MIN(1,DAY($A4021)/IF($N4021="Superstore",Settings!$B$5,Settings!$B$4)))</f>
        <v/>
      </c>
      <c r="T4021" s="38">
        <f>IF(OR($B4021="",$G4021="",$S4021=0),"",$G4021/$S4021)</f>
        <v/>
      </c>
      <c r="U4021" s="36">
        <f>IF($T4021="","",IF($T4021&lt;Settings!$B$8,"Critical",IF($T4021&lt;Settings!$B$9,"Semi Critical","Non Critical")))</f>
        <v/>
      </c>
      <c r="V4021" s="28" t="n"/>
      <c r="Z4021">
        <f>IF($B4021="","",IFERROR(VLOOKUP($B4021,'Plan HC for CCA'!$A:$B,2,0),""))</f>
        <v/>
      </c>
      <c r="AA4021">
        <f>IF(OR($B4021="",$Z4021=""),"",IF(N($M4021)&lt;$Z4021,"Delta","No Delta"))</f>
        <v/>
      </c>
      <c r="AB4021">
        <f>IF(OR($B4021="",$Z4021=""),"",MAX(0,$Z4021-N($M4021)))</f>
        <v/>
      </c>
      <c r="AC4021" s="46">
        <f>IF($B4021="","",IFERROR(INDEX('CCA Util %'!$H:$H,MATCH($B4021,'CCA Util %'!$E:$E,0)),""))</f>
        <v/>
      </c>
      <c r="AD4021">
        <f>IF($B4021="","",IFERROR(INDEX('CCA Util %'!$G:$G,MATCH($B4021,'CCA Util %'!$E:$E,0)),""))</f>
        <v/>
      </c>
      <c r="AE4021">
        <f>IF(OR($B4021="",$U4021=""),"",$U4021&amp;" &amp; "&amp;IF(OR($AD4021="",$AD4021=0),"Util NA",$AD4021&amp;" Util"))</f>
        <v/>
      </c>
    </row>
    <row r="4022" ht="15.75" customHeight="1" s="42">
      <c r="A4022" s="41" t="n"/>
      <c r="G4022" s="38" t="n"/>
      <c r="H4022" s="38" t="n"/>
      <c r="I4022" s="38" t="n"/>
      <c r="J4022" s="38" t="n"/>
      <c r="K4022" s="38" t="n"/>
      <c r="L4022" s="38" t="n"/>
      <c r="N4022" s="36">
        <f>IF($B4022="","",IF($C4022="SUPERSTORE","Superstore","DH"))</f>
        <v/>
      </c>
      <c r="O4022" s="36">
        <f>IF($B4022="","",IFERROR(VLOOKUP($B4022,Mapping!$A:$C,2,0),"Not Mapped"))</f>
        <v/>
      </c>
      <c r="P4022" s="36">
        <f>IF($B4022="","",IFERROR(VLOOKUP($B4022,Mapping!$A:$C,3,0),"Not Mapped"))</f>
        <v/>
      </c>
      <c r="Q4022" s="36">
        <f>IF($B4022="","",IFERROR(VLOOKUP($O4022,Leaders!$A:$B,2,0),"Not Mapped"))</f>
        <v/>
      </c>
      <c r="R4022" s="36">
        <f>IF($B4022="","",IF(COUNTIF(Exclusions!$A:$A,$B4022)&gt;0,"Yes","No"))</f>
        <v/>
      </c>
      <c r="S4022" s="38">
        <f>IF($B4022="","",MIN(1,DAY($A4022)/IF($N4022="Superstore",Settings!$B$5,Settings!$B$4)))</f>
        <v/>
      </c>
      <c r="T4022" s="38">
        <f>IF(OR($B4022="",$G4022="",$S4022=0),"",$G4022/$S4022)</f>
        <v/>
      </c>
      <c r="U4022" s="36">
        <f>IF($T4022="","",IF($T4022&lt;Settings!$B$8,"Critical",IF($T4022&lt;Settings!$B$9,"Semi Critical","Non Critical")))</f>
        <v/>
      </c>
      <c r="V4022" s="28" t="n"/>
      <c r="Z4022">
        <f>IF($B4022="","",IFERROR(VLOOKUP($B4022,'Plan HC for CCA'!$A:$B,2,0),""))</f>
        <v/>
      </c>
      <c r="AA4022">
        <f>IF(OR($B4022="",$Z4022=""),"",IF(N($M4022)&lt;$Z4022,"Delta","No Delta"))</f>
        <v/>
      </c>
      <c r="AB4022">
        <f>IF(OR($B4022="",$Z4022=""),"",MAX(0,$Z4022-N($M4022)))</f>
        <v/>
      </c>
      <c r="AC4022" s="46">
        <f>IF($B4022="","",IFERROR(INDEX('CCA Util %'!$H:$H,MATCH($B4022,'CCA Util %'!$E:$E,0)),""))</f>
        <v/>
      </c>
      <c r="AD4022">
        <f>IF($B4022="","",IFERROR(INDEX('CCA Util %'!$G:$G,MATCH($B4022,'CCA Util %'!$E:$E,0)),""))</f>
        <v/>
      </c>
      <c r="AE4022">
        <f>IF(OR($B4022="",$U4022=""),"",$U4022&amp;" &amp; "&amp;IF(OR($AD4022="",$AD4022=0),"Util NA",$AD4022&amp;" Util"))</f>
        <v/>
      </c>
    </row>
    <row r="4023" ht="15.75" customHeight="1" s="42">
      <c r="A4023" s="41" t="n"/>
      <c r="G4023" s="38" t="n"/>
      <c r="H4023" s="38" t="n"/>
      <c r="I4023" s="38" t="n"/>
      <c r="J4023" s="38" t="n"/>
      <c r="K4023" s="38" t="n"/>
      <c r="L4023" s="38" t="n"/>
      <c r="N4023" s="36">
        <f>IF($B4023="","",IF($C4023="SUPERSTORE","Superstore","DH"))</f>
        <v/>
      </c>
      <c r="O4023" s="36">
        <f>IF($B4023="","",IFERROR(VLOOKUP($B4023,Mapping!$A:$C,2,0),"Not Mapped"))</f>
        <v/>
      </c>
      <c r="P4023" s="36">
        <f>IF($B4023="","",IFERROR(VLOOKUP($B4023,Mapping!$A:$C,3,0),"Not Mapped"))</f>
        <v/>
      </c>
      <c r="Q4023" s="36">
        <f>IF($B4023="","",IFERROR(VLOOKUP($O4023,Leaders!$A:$B,2,0),"Not Mapped"))</f>
        <v/>
      </c>
      <c r="R4023" s="36">
        <f>IF($B4023="","",IF(COUNTIF(Exclusions!$A:$A,$B4023)&gt;0,"Yes","No"))</f>
        <v/>
      </c>
      <c r="S4023" s="38">
        <f>IF($B4023="","",MIN(1,DAY($A4023)/IF($N4023="Superstore",Settings!$B$5,Settings!$B$4)))</f>
        <v/>
      </c>
      <c r="T4023" s="38">
        <f>IF(OR($B4023="",$G4023="",$S4023=0),"",$G4023/$S4023)</f>
        <v/>
      </c>
      <c r="U4023" s="36">
        <f>IF($T4023="","",IF($T4023&lt;Settings!$B$8,"Critical",IF($T4023&lt;Settings!$B$9,"Semi Critical","Non Critical")))</f>
        <v/>
      </c>
      <c r="V4023" s="28" t="n"/>
      <c r="Z4023">
        <f>IF($B4023="","",IFERROR(VLOOKUP($B4023,'Plan HC for CCA'!$A:$B,2,0),""))</f>
        <v/>
      </c>
      <c r="AA4023">
        <f>IF(OR($B4023="",$Z4023=""),"",IF(N($M4023)&lt;$Z4023,"Delta","No Delta"))</f>
        <v/>
      </c>
      <c r="AB4023">
        <f>IF(OR($B4023="",$Z4023=""),"",MAX(0,$Z4023-N($M4023)))</f>
        <v/>
      </c>
      <c r="AC4023" s="46">
        <f>IF($B4023="","",IFERROR(INDEX('CCA Util %'!$H:$H,MATCH($B4023,'CCA Util %'!$E:$E,0)),""))</f>
        <v/>
      </c>
      <c r="AD4023">
        <f>IF($B4023="","",IFERROR(INDEX('CCA Util %'!$G:$G,MATCH($B4023,'CCA Util %'!$E:$E,0)),""))</f>
        <v/>
      </c>
      <c r="AE4023">
        <f>IF(OR($B4023="",$U4023=""),"",$U4023&amp;" &amp; "&amp;IF(OR($AD4023="",$AD4023=0),"Util NA",$AD4023&amp;" Util"))</f>
        <v/>
      </c>
    </row>
    <row r="4024" ht="15.75" customHeight="1" s="42">
      <c r="A4024" s="41" t="n"/>
      <c r="G4024" s="38" t="n"/>
      <c r="H4024" s="38" t="n"/>
      <c r="I4024" s="38" t="n"/>
      <c r="J4024" s="38" t="n"/>
      <c r="K4024" s="38" t="n"/>
      <c r="L4024" s="38" t="n"/>
      <c r="N4024" s="36">
        <f>IF($B4024="","",IF($C4024="SUPERSTORE","Superstore","DH"))</f>
        <v/>
      </c>
      <c r="O4024" s="36">
        <f>IF($B4024="","",IFERROR(VLOOKUP($B4024,Mapping!$A:$C,2,0),"Not Mapped"))</f>
        <v/>
      </c>
      <c r="P4024" s="36">
        <f>IF($B4024="","",IFERROR(VLOOKUP($B4024,Mapping!$A:$C,3,0),"Not Mapped"))</f>
        <v/>
      </c>
      <c r="Q4024" s="36">
        <f>IF($B4024="","",IFERROR(VLOOKUP($O4024,Leaders!$A:$B,2,0),"Not Mapped"))</f>
        <v/>
      </c>
      <c r="R4024" s="36">
        <f>IF($B4024="","",IF(COUNTIF(Exclusions!$A:$A,$B4024)&gt;0,"Yes","No"))</f>
        <v/>
      </c>
      <c r="S4024" s="38">
        <f>IF($B4024="","",MIN(1,DAY($A4024)/IF($N4024="Superstore",Settings!$B$5,Settings!$B$4)))</f>
        <v/>
      </c>
      <c r="T4024" s="38">
        <f>IF(OR($B4024="",$G4024="",$S4024=0),"",$G4024/$S4024)</f>
        <v/>
      </c>
      <c r="U4024" s="36">
        <f>IF($T4024="","",IF($T4024&lt;Settings!$B$8,"Critical",IF($T4024&lt;Settings!$B$9,"Semi Critical","Non Critical")))</f>
        <v/>
      </c>
      <c r="V4024" s="28" t="n"/>
      <c r="Z4024">
        <f>IF($B4024="","",IFERROR(VLOOKUP($B4024,'Plan HC for CCA'!$A:$B,2,0),""))</f>
        <v/>
      </c>
      <c r="AA4024">
        <f>IF(OR($B4024="",$Z4024=""),"",IF(N($M4024)&lt;$Z4024,"Delta","No Delta"))</f>
        <v/>
      </c>
      <c r="AB4024">
        <f>IF(OR($B4024="",$Z4024=""),"",MAX(0,$Z4024-N($M4024)))</f>
        <v/>
      </c>
      <c r="AC4024" s="46">
        <f>IF($B4024="","",IFERROR(INDEX('CCA Util %'!$H:$H,MATCH($B4024,'CCA Util %'!$E:$E,0)),""))</f>
        <v/>
      </c>
      <c r="AD4024">
        <f>IF($B4024="","",IFERROR(INDEX('CCA Util %'!$G:$G,MATCH($B4024,'CCA Util %'!$E:$E,0)),""))</f>
        <v/>
      </c>
      <c r="AE4024">
        <f>IF(OR($B4024="",$U4024=""),"",$U4024&amp;" &amp; "&amp;IF(OR($AD4024="",$AD4024=0),"Util NA",$AD4024&amp;" Util"))</f>
        <v/>
      </c>
    </row>
    <row r="4025" ht="15.75" customHeight="1" s="42">
      <c r="A4025" s="41" t="n"/>
      <c r="G4025" s="38" t="n"/>
      <c r="H4025" s="38" t="n"/>
      <c r="I4025" s="38" t="n"/>
      <c r="J4025" s="38" t="n"/>
      <c r="K4025" s="38" t="n"/>
      <c r="L4025" s="38" t="n"/>
      <c r="N4025" s="36">
        <f>IF($B4025="","",IF($C4025="SUPERSTORE","Superstore","DH"))</f>
        <v/>
      </c>
      <c r="O4025" s="36">
        <f>IF($B4025="","",IFERROR(VLOOKUP($B4025,Mapping!$A:$C,2,0),"Not Mapped"))</f>
        <v/>
      </c>
      <c r="P4025" s="36">
        <f>IF($B4025="","",IFERROR(VLOOKUP($B4025,Mapping!$A:$C,3,0),"Not Mapped"))</f>
        <v/>
      </c>
      <c r="Q4025" s="36">
        <f>IF($B4025="","",IFERROR(VLOOKUP($O4025,Leaders!$A:$B,2,0),"Not Mapped"))</f>
        <v/>
      </c>
      <c r="R4025" s="36">
        <f>IF($B4025="","",IF(COUNTIF(Exclusions!$A:$A,$B4025)&gt;0,"Yes","No"))</f>
        <v/>
      </c>
      <c r="S4025" s="38">
        <f>IF($B4025="","",MIN(1,DAY($A4025)/IF($N4025="Superstore",Settings!$B$5,Settings!$B$4)))</f>
        <v/>
      </c>
      <c r="T4025" s="38">
        <f>IF(OR($B4025="",$G4025="",$S4025=0),"",$G4025/$S4025)</f>
        <v/>
      </c>
      <c r="U4025" s="36">
        <f>IF($T4025="","",IF($T4025&lt;Settings!$B$8,"Critical",IF($T4025&lt;Settings!$B$9,"Semi Critical","Non Critical")))</f>
        <v/>
      </c>
      <c r="V4025" s="28" t="n"/>
      <c r="Z4025">
        <f>IF($B4025="","",IFERROR(VLOOKUP($B4025,'Plan HC for CCA'!$A:$B,2,0),""))</f>
        <v/>
      </c>
      <c r="AA4025">
        <f>IF(OR($B4025="",$Z4025=""),"",IF(N($M4025)&lt;$Z4025,"Delta","No Delta"))</f>
        <v/>
      </c>
      <c r="AB4025">
        <f>IF(OR($B4025="",$Z4025=""),"",MAX(0,$Z4025-N($M4025)))</f>
        <v/>
      </c>
      <c r="AC4025" s="46">
        <f>IF($B4025="","",IFERROR(INDEX('CCA Util %'!$H:$H,MATCH($B4025,'CCA Util %'!$E:$E,0)),""))</f>
        <v/>
      </c>
      <c r="AD4025">
        <f>IF($B4025="","",IFERROR(INDEX('CCA Util %'!$G:$G,MATCH($B4025,'CCA Util %'!$E:$E,0)),""))</f>
        <v/>
      </c>
      <c r="AE4025">
        <f>IF(OR($B4025="",$U4025=""),"",$U4025&amp;" &amp; "&amp;IF(OR($AD4025="",$AD4025=0),"Util NA",$AD4025&amp;" Util"))</f>
        <v/>
      </c>
    </row>
    <row r="4026" ht="15.75" customHeight="1" s="42">
      <c r="A4026" s="41" t="n"/>
      <c r="G4026" s="38" t="n"/>
      <c r="H4026" s="38" t="n"/>
      <c r="I4026" s="38" t="n"/>
      <c r="J4026" s="38" t="n"/>
      <c r="K4026" s="38" t="n"/>
      <c r="L4026" s="38" t="n"/>
      <c r="N4026" s="36">
        <f>IF($B4026="","",IF($C4026="SUPERSTORE","Superstore","DH"))</f>
        <v/>
      </c>
      <c r="O4026" s="36">
        <f>IF($B4026="","",IFERROR(VLOOKUP($B4026,Mapping!$A:$C,2,0),"Not Mapped"))</f>
        <v/>
      </c>
      <c r="P4026" s="36">
        <f>IF($B4026="","",IFERROR(VLOOKUP($B4026,Mapping!$A:$C,3,0),"Not Mapped"))</f>
        <v/>
      </c>
      <c r="Q4026" s="36">
        <f>IF($B4026="","",IFERROR(VLOOKUP($O4026,Leaders!$A:$B,2,0),"Not Mapped"))</f>
        <v/>
      </c>
      <c r="R4026" s="36">
        <f>IF($B4026="","",IF(COUNTIF(Exclusions!$A:$A,$B4026)&gt;0,"Yes","No"))</f>
        <v/>
      </c>
      <c r="S4026" s="38">
        <f>IF($B4026="","",MIN(1,DAY($A4026)/IF($N4026="Superstore",Settings!$B$5,Settings!$B$4)))</f>
        <v/>
      </c>
      <c r="T4026" s="38">
        <f>IF(OR($B4026="",$G4026="",$S4026=0),"",$G4026/$S4026)</f>
        <v/>
      </c>
      <c r="U4026" s="36">
        <f>IF($T4026="","",IF($T4026&lt;Settings!$B$8,"Critical",IF($T4026&lt;Settings!$B$9,"Semi Critical","Non Critical")))</f>
        <v/>
      </c>
      <c r="V4026" s="28" t="n"/>
      <c r="Z4026">
        <f>IF($B4026="","",IFERROR(VLOOKUP($B4026,'Plan HC for CCA'!$A:$B,2,0),""))</f>
        <v/>
      </c>
      <c r="AA4026">
        <f>IF(OR($B4026="",$Z4026=""),"",IF(N($M4026)&lt;$Z4026,"Delta","No Delta"))</f>
        <v/>
      </c>
      <c r="AB4026">
        <f>IF(OR($B4026="",$Z4026=""),"",MAX(0,$Z4026-N($M4026)))</f>
        <v/>
      </c>
      <c r="AC4026" s="46">
        <f>IF($B4026="","",IFERROR(INDEX('CCA Util %'!$H:$H,MATCH($B4026,'CCA Util %'!$E:$E,0)),""))</f>
        <v/>
      </c>
      <c r="AD4026">
        <f>IF($B4026="","",IFERROR(INDEX('CCA Util %'!$G:$G,MATCH($B4026,'CCA Util %'!$E:$E,0)),""))</f>
        <v/>
      </c>
      <c r="AE4026">
        <f>IF(OR($B4026="",$U4026=""),"",$U4026&amp;" &amp; "&amp;IF(OR($AD4026="",$AD4026=0),"Util NA",$AD4026&amp;" Util"))</f>
        <v/>
      </c>
    </row>
    <row r="4027" ht="15.75" customHeight="1" s="42">
      <c r="A4027" s="41" t="n"/>
      <c r="G4027" s="38" t="n"/>
      <c r="H4027" s="38" t="n"/>
      <c r="I4027" s="38" t="n"/>
      <c r="J4027" s="38" t="n"/>
      <c r="K4027" s="38" t="n"/>
      <c r="L4027" s="38" t="n"/>
      <c r="N4027" s="36">
        <f>IF($B4027="","",IF($C4027="SUPERSTORE","Superstore","DH"))</f>
        <v/>
      </c>
      <c r="O4027" s="36">
        <f>IF($B4027="","",IFERROR(VLOOKUP($B4027,Mapping!$A:$C,2,0),"Not Mapped"))</f>
        <v/>
      </c>
      <c r="P4027" s="36">
        <f>IF($B4027="","",IFERROR(VLOOKUP($B4027,Mapping!$A:$C,3,0),"Not Mapped"))</f>
        <v/>
      </c>
      <c r="Q4027" s="36">
        <f>IF($B4027="","",IFERROR(VLOOKUP($O4027,Leaders!$A:$B,2,0),"Not Mapped"))</f>
        <v/>
      </c>
      <c r="R4027" s="36">
        <f>IF($B4027="","",IF(COUNTIF(Exclusions!$A:$A,$B4027)&gt;0,"Yes","No"))</f>
        <v/>
      </c>
      <c r="S4027" s="38">
        <f>IF($B4027="","",MIN(1,DAY($A4027)/IF($N4027="Superstore",Settings!$B$5,Settings!$B$4)))</f>
        <v/>
      </c>
      <c r="T4027" s="38">
        <f>IF(OR($B4027="",$G4027="",$S4027=0),"",$G4027/$S4027)</f>
        <v/>
      </c>
      <c r="U4027" s="36">
        <f>IF($T4027="","",IF($T4027&lt;Settings!$B$8,"Critical",IF($T4027&lt;Settings!$B$9,"Semi Critical","Non Critical")))</f>
        <v/>
      </c>
      <c r="V4027" s="28" t="n"/>
      <c r="Z4027">
        <f>IF($B4027="","",IFERROR(VLOOKUP($B4027,'Plan HC for CCA'!$A:$B,2,0),""))</f>
        <v/>
      </c>
      <c r="AA4027">
        <f>IF(OR($B4027="",$Z4027=""),"",IF(N($M4027)&lt;$Z4027,"Delta","No Delta"))</f>
        <v/>
      </c>
      <c r="AB4027">
        <f>IF(OR($B4027="",$Z4027=""),"",MAX(0,$Z4027-N($M4027)))</f>
        <v/>
      </c>
      <c r="AC4027" s="46">
        <f>IF($B4027="","",IFERROR(INDEX('CCA Util %'!$H:$H,MATCH($B4027,'CCA Util %'!$E:$E,0)),""))</f>
        <v/>
      </c>
      <c r="AD4027">
        <f>IF($B4027="","",IFERROR(INDEX('CCA Util %'!$G:$G,MATCH($B4027,'CCA Util %'!$E:$E,0)),""))</f>
        <v/>
      </c>
      <c r="AE4027">
        <f>IF(OR($B4027="",$U4027=""),"",$U4027&amp;" &amp; "&amp;IF(OR($AD4027="",$AD4027=0),"Util NA",$AD4027&amp;" Util"))</f>
        <v/>
      </c>
    </row>
    <row r="4028" ht="15.75" customHeight="1" s="42">
      <c r="A4028" s="41" t="n"/>
      <c r="G4028" s="38" t="n"/>
      <c r="H4028" s="38" t="n"/>
      <c r="I4028" s="38" t="n"/>
      <c r="J4028" s="38" t="n"/>
      <c r="K4028" s="38" t="n"/>
      <c r="L4028" s="38" t="n"/>
      <c r="N4028" s="36">
        <f>IF($B4028="","",IF($C4028="SUPERSTORE","Superstore","DH"))</f>
        <v/>
      </c>
      <c r="O4028" s="36">
        <f>IF($B4028="","",IFERROR(VLOOKUP($B4028,Mapping!$A:$C,2,0),"Not Mapped"))</f>
        <v/>
      </c>
      <c r="P4028" s="36">
        <f>IF($B4028="","",IFERROR(VLOOKUP($B4028,Mapping!$A:$C,3,0),"Not Mapped"))</f>
        <v/>
      </c>
      <c r="Q4028" s="36">
        <f>IF($B4028="","",IFERROR(VLOOKUP($O4028,Leaders!$A:$B,2,0),"Not Mapped"))</f>
        <v/>
      </c>
      <c r="R4028" s="36">
        <f>IF($B4028="","",IF(COUNTIF(Exclusions!$A:$A,$B4028)&gt;0,"Yes","No"))</f>
        <v/>
      </c>
      <c r="S4028" s="38">
        <f>IF($B4028="","",MIN(1,DAY($A4028)/IF($N4028="Superstore",Settings!$B$5,Settings!$B$4)))</f>
        <v/>
      </c>
      <c r="T4028" s="38">
        <f>IF(OR($B4028="",$G4028="",$S4028=0),"",$G4028/$S4028)</f>
        <v/>
      </c>
      <c r="U4028" s="36">
        <f>IF($T4028="","",IF($T4028&lt;Settings!$B$8,"Critical",IF($T4028&lt;Settings!$B$9,"Semi Critical","Non Critical")))</f>
        <v/>
      </c>
      <c r="V4028" s="28" t="n"/>
      <c r="Z4028">
        <f>IF($B4028="","",IFERROR(VLOOKUP($B4028,'Plan HC for CCA'!$A:$B,2,0),""))</f>
        <v/>
      </c>
      <c r="AA4028">
        <f>IF(OR($B4028="",$Z4028=""),"",IF(N($M4028)&lt;$Z4028,"Delta","No Delta"))</f>
        <v/>
      </c>
      <c r="AB4028">
        <f>IF(OR($B4028="",$Z4028=""),"",MAX(0,$Z4028-N($M4028)))</f>
        <v/>
      </c>
      <c r="AC4028" s="46">
        <f>IF($B4028="","",IFERROR(INDEX('CCA Util %'!$H:$H,MATCH($B4028,'CCA Util %'!$E:$E,0)),""))</f>
        <v/>
      </c>
      <c r="AD4028">
        <f>IF($B4028="","",IFERROR(INDEX('CCA Util %'!$G:$G,MATCH($B4028,'CCA Util %'!$E:$E,0)),""))</f>
        <v/>
      </c>
      <c r="AE4028">
        <f>IF(OR($B4028="",$U4028=""),"",$U4028&amp;" &amp; "&amp;IF(OR($AD4028="",$AD4028=0),"Util NA",$AD4028&amp;" Util"))</f>
        <v/>
      </c>
    </row>
    <row r="4029" ht="15.75" customHeight="1" s="42">
      <c r="A4029" s="41" t="n"/>
      <c r="G4029" s="38" t="n"/>
      <c r="H4029" s="38" t="n"/>
      <c r="I4029" s="38" t="n"/>
      <c r="J4029" s="38" t="n"/>
      <c r="K4029" s="38" t="n"/>
      <c r="L4029" s="38" t="n"/>
      <c r="N4029" s="36">
        <f>IF($B4029="","",IF($C4029="SUPERSTORE","Superstore","DH"))</f>
        <v/>
      </c>
      <c r="O4029" s="36">
        <f>IF($B4029="","",IFERROR(VLOOKUP($B4029,Mapping!$A:$C,2,0),"Not Mapped"))</f>
        <v/>
      </c>
      <c r="P4029" s="36">
        <f>IF($B4029="","",IFERROR(VLOOKUP($B4029,Mapping!$A:$C,3,0),"Not Mapped"))</f>
        <v/>
      </c>
      <c r="Q4029" s="36">
        <f>IF($B4029="","",IFERROR(VLOOKUP($O4029,Leaders!$A:$B,2,0),"Not Mapped"))</f>
        <v/>
      </c>
      <c r="R4029" s="36">
        <f>IF($B4029="","",IF(COUNTIF(Exclusions!$A:$A,$B4029)&gt;0,"Yes","No"))</f>
        <v/>
      </c>
      <c r="S4029" s="38">
        <f>IF($B4029="","",MIN(1,DAY($A4029)/IF($N4029="Superstore",Settings!$B$5,Settings!$B$4)))</f>
        <v/>
      </c>
      <c r="T4029" s="38">
        <f>IF(OR($B4029="",$G4029="",$S4029=0),"",$G4029/$S4029)</f>
        <v/>
      </c>
      <c r="U4029" s="36">
        <f>IF($T4029="","",IF($T4029&lt;Settings!$B$8,"Critical",IF($T4029&lt;Settings!$B$9,"Semi Critical","Non Critical")))</f>
        <v/>
      </c>
      <c r="V4029" s="28" t="n"/>
      <c r="Z4029">
        <f>IF($B4029="","",IFERROR(VLOOKUP($B4029,'Plan HC for CCA'!$A:$B,2,0),""))</f>
        <v/>
      </c>
      <c r="AA4029">
        <f>IF(OR($B4029="",$Z4029=""),"",IF(N($M4029)&lt;$Z4029,"Delta","No Delta"))</f>
        <v/>
      </c>
      <c r="AB4029">
        <f>IF(OR($B4029="",$Z4029=""),"",MAX(0,$Z4029-N($M4029)))</f>
        <v/>
      </c>
      <c r="AC4029" s="46">
        <f>IF($B4029="","",IFERROR(INDEX('CCA Util %'!$H:$H,MATCH($B4029,'CCA Util %'!$E:$E,0)),""))</f>
        <v/>
      </c>
      <c r="AD4029">
        <f>IF($B4029="","",IFERROR(INDEX('CCA Util %'!$G:$G,MATCH($B4029,'CCA Util %'!$E:$E,0)),""))</f>
        <v/>
      </c>
      <c r="AE4029">
        <f>IF(OR($B4029="",$U4029=""),"",$U4029&amp;" &amp; "&amp;IF(OR($AD4029="",$AD4029=0),"Util NA",$AD4029&amp;" Util"))</f>
        <v/>
      </c>
    </row>
    <row r="4030" ht="15.75" customHeight="1" s="42">
      <c r="A4030" s="41" t="n"/>
      <c r="G4030" s="38" t="n"/>
      <c r="H4030" s="38" t="n"/>
      <c r="I4030" s="38" t="n"/>
      <c r="J4030" s="38" t="n"/>
      <c r="K4030" s="38" t="n"/>
      <c r="L4030" s="38" t="n"/>
      <c r="N4030" s="36">
        <f>IF($B4030="","",IF($C4030="SUPERSTORE","Superstore","DH"))</f>
        <v/>
      </c>
      <c r="O4030" s="36">
        <f>IF($B4030="","",IFERROR(VLOOKUP($B4030,Mapping!$A:$C,2,0),"Not Mapped"))</f>
        <v/>
      </c>
      <c r="P4030" s="36">
        <f>IF($B4030="","",IFERROR(VLOOKUP($B4030,Mapping!$A:$C,3,0),"Not Mapped"))</f>
        <v/>
      </c>
      <c r="Q4030" s="36">
        <f>IF($B4030="","",IFERROR(VLOOKUP($O4030,Leaders!$A:$B,2,0),"Not Mapped"))</f>
        <v/>
      </c>
      <c r="R4030" s="36">
        <f>IF($B4030="","",IF(COUNTIF(Exclusions!$A:$A,$B4030)&gt;0,"Yes","No"))</f>
        <v/>
      </c>
      <c r="S4030" s="38">
        <f>IF($B4030="","",MIN(1,DAY($A4030)/IF($N4030="Superstore",Settings!$B$5,Settings!$B$4)))</f>
        <v/>
      </c>
      <c r="T4030" s="38">
        <f>IF(OR($B4030="",$G4030="",$S4030=0),"",$G4030/$S4030)</f>
        <v/>
      </c>
      <c r="U4030" s="36">
        <f>IF($T4030="","",IF($T4030&lt;Settings!$B$8,"Critical",IF($T4030&lt;Settings!$B$9,"Semi Critical","Non Critical")))</f>
        <v/>
      </c>
      <c r="V4030" s="28" t="n"/>
      <c r="Z4030">
        <f>IF($B4030="","",IFERROR(VLOOKUP($B4030,'Plan HC for CCA'!$A:$B,2,0),""))</f>
        <v/>
      </c>
      <c r="AA4030">
        <f>IF(OR($B4030="",$Z4030=""),"",IF(N($M4030)&lt;$Z4030,"Delta","No Delta"))</f>
        <v/>
      </c>
      <c r="AB4030">
        <f>IF(OR($B4030="",$Z4030=""),"",MAX(0,$Z4030-N($M4030)))</f>
        <v/>
      </c>
      <c r="AC4030" s="46">
        <f>IF($B4030="","",IFERROR(INDEX('CCA Util %'!$H:$H,MATCH($B4030,'CCA Util %'!$E:$E,0)),""))</f>
        <v/>
      </c>
      <c r="AD4030">
        <f>IF($B4030="","",IFERROR(INDEX('CCA Util %'!$G:$G,MATCH($B4030,'CCA Util %'!$E:$E,0)),""))</f>
        <v/>
      </c>
      <c r="AE4030">
        <f>IF(OR($B4030="",$U4030=""),"",$U4030&amp;" &amp; "&amp;IF(OR($AD4030="",$AD4030=0),"Util NA",$AD4030&amp;" Util"))</f>
        <v/>
      </c>
    </row>
    <row r="4031" ht="15.75" customHeight="1" s="42">
      <c r="A4031" s="41" t="n"/>
      <c r="G4031" s="38" t="n"/>
      <c r="H4031" s="38" t="n"/>
      <c r="I4031" s="38" t="n"/>
      <c r="J4031" s="38" t="n"/>
      <c r="K4031" s="38" t="n"/>
      <c r="L4031" s="38" t="n"/>
      <c r="N4031" s="36">
        <f>IF($B4031="","",IF($C4031="SUPERSTORE","Superstore","DH"))</f>
        <v/>
      </c>
      <c r="O4031" s="36">
        <f>IF($B4031="","",IFERROR(VLOOKUP($B4031,Mapping!$A:$C,2,0),"Not Mapped"))</f>
        <v/>
      </c>
      <c r="P4031" s="36">
        <f>IF($B4031="","",IFERROR(VLOOKUP($B4031,Mapping!$A:$C,3,0),"Not Mapped"))</f>
        <v/>
      </c>
      <c r="Q4031" s="36">
        <f>IF($B4031="","",IFERROR(VLOOKUP($O4031,Leaders!$A:$B,2,0),"Not Mapped"))</f>
        <v/>
      </c>
      <c r="R4031" s="36">
        <f>IF($B4031="","",IF(COUNTIF(Exclusions!$A:$A,$B4031)&gt;0,"Yes","No"))</f>
        <v/>
      </c>
      <c r="S4031" s="38">
        <f>IF($B4031="","",MIN(1,DAY($A4031)/IF($N4031="Superstore",Settings!$B$5,Settings!$B$4)))</f>
        <v/>
      </c>
      <c r="T4031" s="38">
        <f>IF(OR($B4031="",$G4031="",$S4031=0),"",$G4031/$S4031)</f>
        <v/>
      </c>
      <c r="U4031" s="36">
        <f>IF($T4031="","",IF($T4031&lt;Settings!$B$8,"Critical",IF($T4031&lt;Settings!$B$9,"Semi Critical","Non Critical")))</f>
        <v/>
      </c>
      <c r="V4031" s="28" t="n"/>
      <c r="Z4031">
        <f>IF($B4031="","",IFERROR(VLOOKUP($B4031,'Plan HC for CCA'!$A:$B,2,0),""))</f>
        <v/>
      </c>
      <c r="AA4031">
        <f>IF(OR($B4031="",$Z4031=""),"",IF(N($M4031)&lt;$Z4031,"Delta","No Delta"))</f>
        <v/>
      </c>
      <c r="AB4031">
        <f>IF(OR($B4031="",$Z4031=""),"",MAX(0,$Z4031-N($M4031)))</f>
        <v/>
      </c>
      <c r="AC4031" s="46">
        <f>IF($B4031="","",IFERROR(INDEX('CCA Util %'!$H:$H,MATCH($B4031,'CCA Util %'!$E:$E,0)),""))</f>
        <v/>
      </c>
      <c r="AD4031">
        <f>IF($B4031="","",IFERROR(INDEX('CCA Util %'!$G:$G,MATCH($B4031,'CCA Util %'!$E:$E,0)),""))</f>
        <v/>
      </c>
      <c r="AE4031">
        <f>IF(OR($B4031="",$U4031=""),"",$U4031&amp;" &amp; "&amp;IF(OR($AD4031="",$AD4031=0),"Util NA",$AD4031&amp;" Util"))</f>
        <v/>
      </c>
    </row>
    <row r="4032" ht="15.75" customHeight="1" s="42">
      <c r="A4032" s="41" t="n"/>
      <c r="G4032" s="38" t="n"/>
      <c r="H4032" s="38" t="n"/>
      <c r="I4032" s="38" t="n"/>
      <c r="J4032" s="38" t="n"/>
      <c r="K4032" s="38" t="n"/>
      <c r="L4032" s="38" t="n"/>
      <c r="N4032" s="36">
        <f>IF($B4032="","",IF($C4032="SUPERSTORE","Superstore","DH"))</f>
        <v/>
      </c>
      <c r="O4032" s="36">
        <f>IF($B4032="","",IFERROR(VLOOKUP($B4032,Mapping!$A:$C,2,0),"Not Mapped"))</f>
        <v/>
      </c>
      <c r="P4032" s="36">
        <f>IF($B4032="","",IFERROR(VLOOKUP($B4032,Mapping!$A:$C,3,0),"Not Mapped"))</f>
        <v/>
      </c>
      <c r="Q4032" s="36">
        <f>IF($B4032="","",IFERROR(VLOOKUP($O4032,Leaders!$A:$B,2,0),"Not Mapped"))</f>
        <v/>
      </c>
      <c r="R4032" s="36">
        <f>IF($B4032="","",IF(COUNTIF(Exclusions!$A:$A,$B4032)&gt;0,"Yes","No"))</f>
        <v/>
      </c>
      <c r="S4032" s="38">
        <f>IF($B4032="","",MIN(1,DAY($A4032)/IF($N4032="Superstore",Settings!$B$5,Settings!$B$4)))</f>
        <v/>
      </c>
      <c r="T4032" s="38">
        <f>IF(OR($B4032="",$G4032="",$S4032=0),"",$G4032/$S4032)</f>
        <v/>
      </c>
      <c r="U4032" s="36">
        <f>IF($T4032="","",IF($T4032&lt;Settings!$B$8,"Critical",IF($T4032&lt;Settings!$B$9,"Semi Critical","Non Critical")))</f>
        <v/>
      </c>
      <c r="V4032" s="28" t="n"/>
      <c r="Z4032">
        <f>IF($B4032="","",IFERROR(VLOOKUP($B4032,'Plan HC for CCA'!$A:$B,2,0),""))</f>
        <v/>
      </c>
      <c r="AA4032">
        <f>IF(OR($B4032="",$Z4032=""),"",IF(N($M4032)&lt;$Z4032,"Delta","No Delta"))</f>
        <v/>
      </c>
      <c r="AB4032">
        <f>IF(OR($B4032="",$Z4032=""),"",MAX(0,$Z4032-N($M4032)))</f>
        <v/>
      </c>
      <c r="AC4032" s="46">
        <f>IF($B4032="","",IFERROR(INDEX('CCA Util %'!$H:$H,MATCH($B4032,'CCA Util %'!$E:$E,0)),""))</f>
        <v/>
      </c>
      <c r="AD4032">
        <f>IF($B4032="","",IFERROR(INDEX('CCA Util %'!$G:$G,MATCH($B4032,'CCA Util %'!$E:$E,0)),""))</f>
        <v/>
      </c>
      <c r="AE4032">
        <f>IF(OR($B4032="",$U4032=""),"",$U4032&amp;" &amp; "&amp;IF(OR($AD4032="",$AD4032=0),"Util NA",$AD4032&amp;" Util"))</f>
        <v/>
      </c>
    </row>
    <row r="4033" ht="15.75" customHeight="1" s="42">
      <c r="A4033" s="41" t="n"/>
      <c r="G4033" s="38" t="n"/>
      <c r="H4033" s="38" t="n"/>
      <c r="I4033" s="38" t="n"/>
      <c r="J4033" s="38" t="n"/>
      <c r="K4033" s="38" t="n"/>
      <c r="L4033" s="38" t="n"/>
      <c r="N4033" s="36">
        <f>IF($B4033="","",IF($C4033="SUPERSTORE","Superstore","DH"))</f>
        <v/>
      </c>
      <c r="O4033" s="36">
        <f>IF($B4033="","",IFERROR(VLOOKUP($B4033,Mapping!$A:$C,2,0),"Not Mapped"))</f>
        <v/>
      </c>
      <c r="P4033" s="36">
        <f>IF($B4033="","",IFERROR(VLOOKUP($B4033,Mapping!$A:$C,3,0),"Not Mapped"))</f>
        <v/>
      </c>
      <c r="Q4033" s="36">
        <f>IF($B4033="","",IFERROR(VLOOKUP($O4033,Leaders!$A:$B,2,0),"Not Mapped"))</f>
        <v/>
      </c>
      <c r="R4033" s="36">
        <f>IF($B4033="","",IF(COUNTIF(Exclusions!$A:$A,$B4033)&gt;0,"Yes","No"))</f>
        <v/>
      </c>
      <c r="S4033" s="38">
        <f>IF($B4033="","",MIN(1,DAY($A4033)/IF($N4033="Superstore",Settings!$B$5,Settings!$B$4)))</f>
        <v/>
      </c>
      <c r="T4033" s="38">
        <f>IF(OR($B4033="",$G4033="",$S4033=0),"",$G4033/$S4033)</f>
        <v/>
      </c>
      <c r="U4033" s="36">
        <f>IF($T4033="","",IF($T4033&lt;Settings!$B$8,"Critical",IF($T4033&lt;Settings!$B$9,"Semi Critical","Non Critical")))</f>
        <v/>
      </c>
      <c r="V4033" s="28" t="n"/>
      <c r="Z4033">
        <f>IF($B4033="","",IFERROR(VLOOKUP($B4033,'Plan HC for CCA'!$A:$B,2,0),""))</f>
        <v/>
      </c>
      <c r="AA4033">
        <f>IF(OR($B4033="",$Z4033=""),"",IF(N($M4033)&lt;$Z4033,"Delta","No Delta"))</f>
        <v/>
      </c>
      <c r="AB4033">
        <f>IF(OR($B4033="",$Z4033=""),"",MAX(0,$Z4033-N($M4033)))</f>
        <v/>
      </c>
      <c r="AC4033" s="46">
        <f>IF($B4033="","",IFERROR(INDEX('CCA Util %'!$H:$H,MATCH($B4033,'CCA Util %'!$E:$E,0)),""))</f>
        <v/>
      </c>
      <c r="AD4033">
        <f>IF($B4033="","",IFERROR(INDEX('CCA Util %'!$G:$G,MATCH($B4033,'CCA Util %'!$E:$E,0)),""))</f>
        <v/>
      </c>
      <c r="AE4033">
        <f>IF(OR($B4033="",$U4033=""),"",$U4033&amp;" &amp; "&amp;IF(OR($AD4033="",$AD4033=0),"Util NA",$AD4033&amp;" Util"))</f>
        <v/>
      </c>
    </row>
    <row r="4034" ht="15.75" customHeight="1" s="42">
      <c r="A4034" s="41" t="n"/>
      <c r="G4034" s="38" t="n"/>
      <c r="H4034" s="38" t="n"/>
      <c r="I4034" s="38" t="n"/>
      <c r="J4034" s="38" t="n"/>
      <c r="K4034" s="38" t="n"/>
      <c r="L4034" s="38" t="n"/>
      <c r="N4034" s="36">
        <f>IF($B4034="","",IF($C4034="SUPERSTORE","Superstore","DH"))</f>
        <v/>
      </c>
      <c r="O4034" s="36">
        <f>IF($B4034="","",IFERROR(VLOOKUP($B4034,Mapping!$A:$C,2,0),"Not Mapped"))</f>
        <v/>
      </c>
      <c r="P4034" s="36">
        <f>IF($B4034="","",IFERROR(VLOOKUP($B4034,Mapping!$A:$C,3,0),"Not Mapped"))</f>
        <v/>
      </c>
      <c r="Q4034" s="36">
        <f>IF($B4034="","",IFERROR(VLOOKUP($O4034,Leaders!$A:$B,2,0),"Not Mapped"))</f>
        <v/>
      </c>
      <c r="R4034" s="36">
        <f>IF($B4034="","",IF(COUNTIF(Exclusions!$A:$A,$B4034)&gt;0,"Yes","No"))</f>
        <v/>
      </c>
      <c r="S4034" s="38">
        <f>IF($B4034="","",MIN(1,DAY($A4034)/IF($N4034="Superstore",Settings!$B$5,Settings!$B$4)))</f>
        <v/>
      </c>
      <c r="T4034" s="38">
        <f>IF(OR($B4034="",$G4034="",$S4034=0),"",$G4034/$S4034)</f>
        <v/>
      </c>
      <c r="U4034" s="36">
        <f>IF($T4034="","",IF($T4034&lt;Settings!$B$8,"Critical",IF($T4034&lt;Settings!$B$9,"Semi Critical","Non Critical")))</f>
        <v/>
      </c>
      <c r="V4034" s="28" t="n"/>
      <c r="Z4034">
        <f>IF($B4034="","",IFERROR(VLOOKUP($B4034,'Plan HC for CCA'!$A:$B,2,0),""))</f>
        <v/>
      </c>
      <c r="AA4034">
        <f>IF(OR($B4034="",$Z4034=""),"",IF(N($M4034)&lt;$Z4034,"Delta","No Delta"))</f>
        <v/>
      </c>
      <c r="AB4034">
        <f>IF(OR($B4034="",$Z4034=""),"",MAX(0,$Z4034-N($M4034)))</f>
        <v/>
      </c>
      <c r="AC4034" s="46">
        <f>IF($B4034="","",IFERROR(INDEX('CCA Util %'!$H:$H,MATCH($B4034,'CCA Util %'!$E:$E,0)),""))</f>
        <v/>
      </c>
      <c r="AD4034">
        <f>IF($B4034="","",IFERROR(INDEX('CCA Util %'!$G:$G,MATCH($B4034,'CCA Util %'!$E:$E,0)),""))</f>
        <v/>
      </c>
      <c r="AE4034">
        <f>IF(OR($B4034="",$U4034=""),"",$U4034&amp;" &amp; "&amp;IF(OR($AD4034="",$AD4034=0),"Util NA",$AD4034&amp;" Util"))</f>
        <v/>
      </c>
    </row>
    <row r="4035" ht="15.75" customHeight="1" s="42">
      <c r="A4035" s="41" t="n"/>
      <c r="G4035" s="38" t="n"/>
      <c r="H4035" s="38" t="n"/>
      <c r="I4035" s="38" t="n"/>
      <c r="J4035" s="38" t="n"/>
      <c r="K4035" s="38" t="n"/>
      <c r="L4035" s="38" t="n"/>
      <c r="N4035" s="36">
        <f>IF($B4035="","",IF($C4035="SUPERSTORE","Superstore","DH"))</f>
        <v/>
      </c>
      <c r="O4035" s="36">
        <f>IF($B4035="","",IFERROR(VLOOKUP($B4035,Mapping!$A:$C,2,0),"Not Mapped"))</f>
        <v/>
      </c>
      <c r="P4035" s="36">
        <f>IF($B4035="","",IFERROR(VLOOKUP($B4035,Mapping!$A:$C,3,0),"Not Mapped"))</f>
        <v/>
      </c>
      <c r="Q4035" s="36">
        <f>IF($B4035="","",IFERROR(VLOOKUP($O4035,Leaders!$A:$B,2,0),"Not Mapped"))</f>
        <v/>
      </c>
      <c r="R4035" s="36">
        <f>IF($B4035="","",IF(COUNTIF(Exclusions!$A:$A,$B4035)&gt;0,"Yes","No"))</f>
        <v/>
      </c>
      <c r="S4035" s="38">
        <f>IF($B4035="","",MIN(1,DAY($A4035)/IF($N4035="Superstore",Settings!$B$5,Settings!$B$4)))</f>
        <v/>
      </c>
      <c r="T4035" s="38">
        <f>IF(OR($B4035="",$G4035="",$S4035=0),"",$G4035/$S4035)</f>
        <v/>
      </c>
      <c r="U4035" s="36">
        <f>IF($T4035="","",IF($T4035&lt;Settings!$B$8,"Critical",IF($T4035&lt;Settings!$B$9,"Semi Critical","Non Critical")))</f>
        <v/>
      </c>
      <c r="V4035" s="28" t="n"/>
      <c r="Z4035">
        <f>IF($B4035="","",IFERROR(VLOOKUP($B4035,'Plan HC for CCA'!$A:$B,2,0),""))</f>
        <v/>
      </c>
      <c r="AA4035">
        <f>IF(OR($B4035="",$Z4035=""),"",IF(N($M4035)&lt;$Z4035,"Delta","No Delta"))</f>
        <v/>
      </c>
      <c r="AB4035">
        <f>IF(OR($B4035="",$Z4035=""),"",MAX(0,$Z4035-N($M4035)))</f>
        <v/>
      </c>
      <c r="AC4035" s="46">
        <f>IF($B4035="","",IFERROR(INDEX('CCA Util %'!$H:$H,MATCH($B4035,'CCA Util %'!$E:$E,0)),""))</f>
        <v/>
      </c>
      <c r="AD4035">
        <f>IF($B4035="","",IFERROR(INDEX('CCA Util %'!$G:$G,MATCH($B4035,'CCA Util %'!$E:$E,0)),""))</f>
        <v/>
      </c>
      <c r="AE4035">
        <f>IF(OR($B4035="",$U4035=""),"",$U4035&amp;" &amp; "&amp;IF(OR($AD4035="",$AD4035=0),"Util NA",$AD4035&amp;" Util"))</f>
        <v/>
      </c>
    </row>
    <row r="4036" ht="15.75" customHeight="1" s="42">
      <c r="A4036" s="41" t="n"/>
      <c r="G4036" s="38" t="n"/>
      <c r="H4036" s="38" t="n"/>
      <c r="I4036" s="38" t="n"/>
      <c r="J4036" s="38" t="n"/>
      <c r="K4036" s="38" t="n"/>
      <c r="L4036" s="38" t="n"/>
      <c r="N4036" s="36">
        <f>IF($B4036="","",IF($C4036="SUPERSTORE","Superstore","DH"))</f>
        <v/>
      </c>
      <c r="O4036" s="36">
        <f>IF($B4036="","",IFERROR(VLOOKUP($B4036,Mapping!$A:$C,2,0),"Not Mapped"))</f>
        <v/>
      </c>
      <c r="P4036" s="36">
        <f>IF($B4036="","",IFERROR(VLOOKUP($B4036,Mapping!$A:$C,3,0),"Not Mapped"))</f>
        <v/>
      </c>
      <c r="Q4036" s="36">
        <f>IF($B4036="","",IFERROR(VLOOKUP($O4036,Leaders!$A:$B,2,0),"Not Mapped"))</f>
        <v/>
      </c>
      <c r="R4036" s="36">
        <f>IF($B4036="","",IF(COUNTIF(Exclusions!$A:$A,$B4036)&gt;0,"Yes","No"))</f>
        <v/>
      </c>
      <c r="S4036" s="38">
        <f>IF($B4036="","",MIN(1,DAY($A4036)/IF($N4036="Superstore",Settings!$B$5,Settings!$B$4)))</f>
        <v/>
      </c>
      <c r="T4036" s="38">
        <f>IF(OR($B4036="",$G4036="",$S4036=0),"",$G4036/$S4036)</f>
        <v/>
      </c>
      <c r="U4036" s="36">
        <f>IF($T4036="","",IF($T4036&lt;Settings!$B$8,"Critical",IF($T4036&lt;Settings!$B$9,"Semi Critical","Non Critical")))</f>
        <v/>
      </c>
      <c r="V4036" s="28" t="n"/>
      <c r="Z4036">
        <f>IF($B4036="","",IFERROR(VLOOKUP($B4036,'Plan HC for CCA'!$A:$B,2,0),""))</f>
        <v/>
      </c>
      <c r="AA4036">
        <f>IF(OR($B4036="",$Z4036=""),"",IF(N($M4036)&lt;$Z4036,"Delta","No Delta"))</f>
        <v/>
      </c>
      <c r="AB4036">
        <f>IF(OR($B4036="",$Z4036=""),"",MAX(0,$Z4036-N($M4036)))</f>
        <v/>
      </c>
      <c r="AC4036" s="46">
        <f>IF($B4036="","",IFERROR(INDEX('CCA Util %'!$H:$H,MATCH($B4036,'CCA Util %'!$E:$E,0)),""))</f>
        <v/>
      </c>
      <c r="AD4036">
        <f>IF($B4036="","",IFERROR(INDEX('CCA Util %'!$G:$G,MATCH($B4036,'CCA Util %'!$E:$E,0)),""))</f>
        <v/>
      </c>
      <c r="AE4036">
        <f>IF(OR($B4036="",$U4036=""),"",$U4036&amp;" &amp; "&amp;IF(OR($AD4036="",$AD4036=0),"Util NA",$AD4036&amp;" Util"))</f>
        <v/>
      </c>
    </row>
    <row r="4037" ht="15.75" customHeight="1" s="42">
      <c r="A4037" s="41" t="n"/>
      <c r="G4037" s="38" t="n"/>
      <c r="H4037" s="38" t="n"/>
      <c r="I4037" s="38" t="n"/>
      <c r="J4037" s="38" t="n"/>
      <c r="K4037" s="38" t="n"/>
      <c r="L4037" s="38" t="n"/>
      <c r="N4037" s="36">
        <f>IF($B4037="","",IF($C4037="SUPERSTORE","Superstore","DH"))</f>
        <v/>
      </c>
      <c r="O4037" s="36">
        <f>IF($B4037="","",IFERROR(VLOOKUP($B4037,Mapping!$A:$C,2,0),"Not Mapped"))</f>
        <v/>
      </c>
      <c r="P4037" s="36">
        <f>IF($B4037="","",IFERROR(VLOOKUP($B4037,Mapping!$A:$C,3,0),"Not Mapped"))</f>
        <v/>
      </c>
      <c r="Q4037" s="36">
        <f>IF($B4037="","",IFERROR(VLOOKUP($O4037,Leaders!$A:$B,2,0),"Not Mapped"))</f>
        <v/>
      </c>
      <c r="R4037" s="36">
        <f>IF($B4037="","",IF(COUNTIF(Exclusions!$A:$A,$B4037)&gt;0,"Yes","No"))</f>
        <v/>
      </c>
      <c r="S4037" s="38">
        <f>IF($B4037="","",MIN(1,DAY($A4037)/IF($N4037="Superstore",Settings!$B$5,Settings!$B$4)))</f>
        <v/>
      </c>
      <c r="T4037" s="38">
        <f>IF(OR($B4037="",$G4037="",$S4037=0),"",$G4037/$S4037)</f>
        <v/>
      </c>
      <c r="U4037" s="36">
        <f>IF($T4037="","",IF($T4037&lt;Settings!$B$8,"Critical",IF($T4037&lt;Settings!$B$9,"Semi Critical","Non Critical")))</f>
        <v/>
      </c>
      <c r="V4037" s="28" t="n"/>
      <c r="Z4037">
        <f>IF($B4037="","",IFERROR(VLOOKUP($B4037,'Plan HC for CCA'!$A:$B,2,0),""))</f>
        <v/>
      </c>
      <c r="AA4037">
        <f>IF(OR($B4037="",$Z4037=""),"",IF(N($M4037)&lt;$Z4037,"Delta","No Delta"))</f>
        <v/>
      </c>
      <c r="AB4037">
        <f>IF(OR($B4037="",$Z4037=""),"",MAX(0,$Z4037-N($M4037)))</f>
        <v/>
      </c>
      <c r="AC4037" s="46">
        <f>IF($B4037="","",IFERROR(INDEX('CCA Util %'!$H:$H,MATCH($B4037,'CCA Util %'!$E:$E,0)),""))</f>
        <v/>
      </c>
      <c r="AD4037">
        <f>IF($B4037="","",IFERROR(INDEX('CCA Util %'!$G:$G,MATCH($B4037,'CCA Util %'!$E:$E,0)),""))</f>
        <v/>
      </c>
      <c r="AE4037">
        <f>IF(OR($B4037="",$U4037=""),"",$U4037&amp;" &amp; "&amp;IF(OR($AD4037="",$AD4037=0),"Util NA",$AD4037&amp;" Util"))</f>
        <v/>
      </c>
    </row>
    <row r="4038" ht="15.75" customHeight="1" s="42">
      <c r="A4038" s="41" t="n"/>
      <c r="G4038" s="38" t="n"/>
      <c r="H4038" s="38" t="n"/>
      <c r="I4038" s="38" t="n"/>
      <c r="J4038" s="38" t="n"/>
      <c r="K4038" s="38" t="n"/>
      <c r="L4038" s="38" t="n"/>
      <c r="N4038" s="36">
        <f>IF($B4038="","",IF($C4038="SUPERSTORE","Superstore","DH"))</f>
        <v/>
      </c>
      <c r="O4038" s="36">
        <f>IF($B4038="","",IFERROR(VLOOKUP($B4038,Mapping!$A:$C,2,0),"Not Mapped"))</f>
        <v/>
      </c>
      <c r="P4038" s="36">
        <f>IF($B4038="","",IFERROR(VLOOKUP($B4038,Mapping!$A:$C,3,0),"Not Mapped"))</f>
        <v/>
      </c>
      <c r="Q4038" s="36">
        <f>IF($B4038="","",IFERROR(VLOOKUP($O4038,Leaders!$A:$B,2,0),"Not Mapped"))</f>
        <v/>
      </c>
      <c r="R4038" s="36">
        <f>IF($B4038="","",IF(COUNTIF(Exclusions!$A:$A,$B4038)&gt;0,"Yes","No"))</f>
        <v/>
      </c>
      <c r="S4038" s="38">
        <f>IF($B4038="","",MIN(1,DAY($A4038)/IF($N4038="Superstore",Settings!$B$5,Settings!$B$4)))</f>
        <v/>
      </c>
      <c r="T4038" s="38">
        <f>IF(OR($B4038="",$G4038="",$S4038=0),"",$G4038/$S4038)</f>
        <v/>
      </c>
      <c r="U4038" s="36">
        <f>IF($T4038="","",IF($T4038&lt;Settings!$B$8,"Critical",IF($T4038&lt;Settings!$B$9,"Semi Critical","Non Critical")))</f>
        <v/>
      </c>
      <c r="V4038" s="28" t="n"/>
      <c r="Z4038">
        <f>IF($B4038="","",IFERROR(VLOOKUP($B4038,'Plan HC for CCA'!$A:$B,2,0),""))</f>
        <v/>
      </c>
      <c r="AA4038">
        <f>IF(OR($B4038="",$Z4038=""),"",IF(N($M4038)&lt;$Z4038,"Delta","No Delta"))</f>
        <v/>
      </c>
      <c r="AB4038">
        <f>IF(OR($B4038="",$Z4038=""),"",MAX(0,$Z4038-N($M4038)))</f>
        <v/>
      </c>
      <c r="AC4038" s="46">
        <f>IF($B4038="","",IFERROR(INDEX('CCA Util %'!$H:$H,MATCH($B4038,'CCA Util %'!$E:$E,0)),""))</f>
        <v/>
      </c>
      <c r="AD4038">
        <f>IF($B4038="","",IFERROR(INDEX('CCA Util %'!$G:$G,MATCH($B4038,'CCA Util %'!$E:$E,0)),""))</f>
        <v/>
      </c>
      <c r="AE4038">
        <f>IF(OR($B4038="",$U4038=""),"",$U4038&amp;" &amp; "&amp;IF(OR($AD4038="",$AD4038=0),"Util NA",$AD4038&amp;" Util"))</f>
        <v/>
      </c>
    </row>
    <row r="4039" ht="15.75" customHeight="1" s="42">
      <c r="A4039" s="41" t="n"/>
      <c r="G4039" s="38" t="n"/>
      <c r="H4039" s="38" t="n"/>
      <c r="I4039" s="38" t="n"/>
      <c r="J4039" s="38" t="n"/>
      <c r="K4039" s="38" t="n"/>
      <c r="L4039" s="38" t="n"/>
      <c r="N4039" s="36">
        <f>IF($B4039="","",IF($C4039="SUPERSTORE","Superstore","DH"))</f>
        <v/>
      </c>
      <c r="O4039" s="36">
        <f>IF($B4039="","",IFERROR(VLOOKUP($B4039,Mapping!$A:$C,2,0),"Not Mapped"))</f>
        <v/>
      </c>
      <c r="P4039" s="36">
        <f>IF($B4039="","",IFERROR(VLOOKUP($B4039,Mapping!$A:$C,3,0),"Not Mapped"))</f>
        <v/>
      </c>
      <c r="Q4039" s="36">
        <f>IF($B4039="","",IFERROR(VLOOKUP($O4039,Leaders!$A:$B,2,0),"Not Mapped"))</f>
        <v/>
      </c>
      <c r="R4039" s="36">
        <f>IF($B4039="","",IF(COUNTIF(Exclusions!$A:$A,$B4039)&gt;0,"Yes","No"))</f>
        <v/>
      </c>
      <c r="S4039" s="38">
        <f>IF($B4039="","",MIN(1,DAY($A4039)/IF($N4039="Superstore",Settings!$B$5,Settings!$B$4)))</f>
        <v/>
      </c>
      <c r="T4039" s="38">
        <f>IF(OR($B4039="",$G4039="",$S4039=0),"",$G4039/$S4039)</f>
        <v/>
      </c>
      <c r="U4039" s="36">
        <f>IF($T4039="","",IF($T4039&lt;Settings!$B$8,"Critical",IF($T4039&lt;Settings!$B$9,"Semi Critical","Non Critical")))</f>
        <v/>
      </c>
      <c r="V4039" s="28" t="n"/>
      <c r="Z4039">
        <f>IF($B4039="","",IFERROR(VLOOKUP($B4039,'Plan HC for CCA'!$A:$B,2,0),""))</f>
        <v/>
      </c>
      <c r="AA4039">
        <f>IF(OR($B4039="",$Z4039=""),"",IF(N($M4039)&lt;$Z4039,"Delta","No Delta"))</f>
        <v/>
      </c>
      <c r="AB4039">
        <f>IF(OR($B4039="",$Z4039=""),"",MAX(0,$Z4039-N($M4039)))</f>
        <v/>
      </c>
      <c r="AC4039" s="46">
        <f>IF($B4039="","",IFERROR(INDEX('CCA Util %'!$H:$H,MATCH($B4039,'CCA Util %'!$E:$E,0)),""))</f>
        <v/>
      </c>
      <c r="AD4039">
        <f>IF($B4039="","",IFERROR(INDEX('CCA Util %'!$G:$G,MATCH($B4039,'CCA Util %'!$E:$E,0)),""))</f>
        <v/>
      </c>
      <c r="AE4039">
        <f>IF(OR($B4039="",$U4039=""),"",$U4039&amp;" &amp; "&amp;IF(OR($AD4039="",$AD4039=0),"Util NA",$AD4039&amp;" Util"))</f>
        <v/>
      </c>
    </row>
    <row r="4040" ht="15.75" customHeight="1" s="42">
      <c r="A4040" s="41" t="n"/>
      <c r="G4040" s="38" t="n"/>
      <c r="H4040" s="38" t="n"/>
      <c r="I4040" s="38" t="n"/>
      <c r="J4040" s="38" t="n"/>
      <c r="K4040" s="38" t="n"/>
      <c r="L4040" s="38" t="n"/>
      <c r="N4040" s="36">
        <f>IF($B4040="","",IF($C4040="SUPERSTORE","Superstore","DH"))</f>
        <v/>
      </c>
      <c r="O4040" s="36">
        <f>IF($B4040="","",IFERROR(VLOOKUP($B4040,Mapping!$A:$C,2,0),"Not Mapped"))</f>
        <v/>
      </c>
      <c r="P4040" s="36">
        <f>IF($B4040="","",IFERROR(VLOOKUP($B4040,Mapping!$A:$C,3,0),"Not Mapped"))</f>
        <v/>
      </c>
      <c r="Q4040" s="36">
        <f>IF($B4040="","",IFERROR(VLOOKUP($O4040,Leaders!$A:$B,2,0),"Not Mapped"))</f>
        <v/>
      </c>
      <c r="R4040" s="36">
        <f>IF($B4040="","",IF(COUNTIF(Exclusions!$A:$A,$B4040)&gt;0,"Yes","No"))</f>
        <v/>
      </c>
      <c r="S4040" s="38">
        <f>IF($B4040="","",MIN(1,DAY($A4040)/IF($N4040="Superstore",Settings!$B$5,Settings!$B$4)))</f>
        <v/>
      </c>
      <c r="T4040" s="38">
        <f>IF(OR($B4040="",$G4040="",$S4040=0),"",$G4040/$S4040)</f>
        <v/>
      </c>
      <c r="U4040" s="36">
        <f>IF($T4040="","",IF($T4040&lt;Settings!$B$8,"Critical",IF($T4040&lt;Settings!$B$9,"Semi Critical","Non Critical")))</f>
        <v/>
      </c>
      <c r="V4040" s="28" t="n"/>
      <c r="Z4040">
        <f>IF($B4040="","",IFERROR(VLOOKUP($B4040,'Plan HC for CCA'!$A:$B,2,0),""))</f>
        <v/>
      </c>
      <c r="AA4040">
        <f>IF(OR($B4040="",$Z4040=""),"",IF(N($M4040)&lt;$Z4040,"Delta","No Delta"))</f>
        <v/>
      </c>
      <c r="AB4040">
        <f>IF(OR($B4040="",$Z4040=""),"",MAX(0,$Z4040-N($M4040)))</f>
        <v/>
      </c>
      <c r="AC4040" s="46">
        <f>IF($B4040="","",IFERROR(INDEX('CCA Util %'!$H:$H,MATCH($B4040,'CCA Util %'!$E:$E,0)),""))</f>
        <v/>
      </c>
      <c r="AD4040">
        <f>IF($B4040="","",IFERROR(INDEX('CCA Util %'!$G:$G,MATCH($B4040,'CCA Util %'!$E:$E,0)),""))</f>
        <v/>
      </c>
      <c r="AE4040">
        <f>IF(OR($B4040="",$U4040=""),"",$U4040&amp;" &amp; "&amp;IF(OR($AD4040="",$AD4040=0),"Util NA",$AD4040&amp;" Util"))</f>
        <v/>
      </c>
    </row>
    <row r="4041" ht="15.75" customHeight="1" s="42">
      <c r="A4041" s="41" t="n"/>
      <c r="G4041" s="38" t="n"/>
      <c r="H4041" s="38" t="n"/>
      <c r="I4041" s="38" t="n"/>
      <c r="J4041" s="38" t="n"/>
      <c r="K4041" s="38" t="n"/>
      <c r="L4041" s="38" t="n"/>
      <c r="N4041" s="36">
        <f>IF($B4041="","",IF($C4041="SUPERSTORE","Superstore","DH"))</f>
        <v/>
      </c>
      <c r="O4041" s="36">
        <f>IF($B4041="","",IFERROR(VLOOKUP($B4041,Mapping!$A:$C,2,0),"Not Mapped"))</f>
        <v/>
      </c>
      <c r="P4041" s="36">
        <f>IF($B4041="","",IFERROR(VLOOKUP($B4041,Mapping!$A:$C,3,0),"Not Mapped"))</f>
        <v/>
      </c>
      <c r="Q4041" s="36">
        <f>IF($B4041="","",IFERROR(VLOOKUP($O4041,Leaders!$A:$B,2,0),"Not Mapped"))</f>
        <v/>
      </c>
      <c r="R4041" s="36">
        <f>IF($B4041="","",IF(COUNTIF(Exclusions!$A:$A,$B4041)&gt;0,"Yes","No"))</f>
        <v/>
      </c>
      <c r="S4041" s="38">
        <f>IF($B4041="","",MIN(1,DAY($A4041)/IF($N4041="Superstore",Settings!$B$5,Settings!$B$4)))</f>
        <v/>
      </c>
      <c r="T4041" s="38">
        <f>IF(OR($B4041="",$G4041="",$S4041=0),"",$G4041/$S4041)</f>
        <v/>
      </c>
      <c r="U4041" s="36">
        <f>IF($T4041="","",IF($T4041&lt;Settings!$B$8,"Critical",IF($T4041&lt;Settings!$B$9,"Semi Critical","Non Critical")))</f>
        <v/>
      </c>
      <c r="V4041" s="28" t="n"/>
      <c r="Z4041">
        <f>IF($B4041="","",IFERROR(VLOOKUP($B4041,'Plan HC for CCA'!$A:$B,2,0),""))</f>
        <v/>
      </c>
      <c r="AA4041">
        <f>IF(OR($B4041="",$Z4041=""),"",IF(N($M4041)&lt;$Z4041,"Delta","No Delta"))</f>
        <v/>
      </c>
      <c r="AB4041">
        <f>IF(OR($B4041="",$Z4041=""),"",MAX(0,$Z4041-N($M4041)))</f>
        <v/>
      </c>
      <c r="AC4041" s="46">
        <f>IF($B4041="","",IFERROR(INDEX('CCA Util %'!$H:$H,MATCH($B4041,'CCA Util %'!$E:$E,0)),""))</f>
        <v/>
      </c>
      <c r="AD4041">
        <f>IF($B4041="","",IFERROR(INDEX('CCA Util %'!$G:$G,MATCH($B4041,'CCA Util %'!$E:$E,0)),""))</f>
        <v/>
      </c>
      <c r="AE4041">
        <f>IF(OR($B4041="",$U4041=""),"",$U4041&amp;" &amp; "&amp;IF(OR($AD4041="",$AD4041=0),"Util NA",$AD4041&amp;" Util"))</f>
        <v/>
      </c>
    </row>
    <row r="4042" ht="15.75" customHeight="1" s="42">
      <c r="A4042" s="41" t="n"/>
      <c r="G4042" s="38" t="n"/>
      <c r="H4042" s="38" t="n"/>
      <c r="I4042" s="38" t="n"/>
      <c r="J4042" s="38" t="n"/>
      <c r="K4042" s="38" t="n"/>
      <c r="L4042" s="38" t="n"/>
      <c r="N4042" s="36">
        <f>IF($B4042="","",IF($C4042="SUPERSTORE","Superstore","DH"))</f>
        <v/>
      </c>
      <c r="O4042" s="36">
        <f>IF($B4042="","",IFERROR(VLOOKUP($B4042,Mapping!$A:$C,2,0),"Not Mapped"))</f>
        <v/>
      </c>
      <c r="P4042" s="36">
        <f>IF($B4042="","",IFERROR(VLOOKUP($B4042,Mapping!$A:$C,3,0),"Not Mapped"))</f>
        <v/>
      </c>
      <c r="Q4042" s="36">
        <f>IF($B4042="","",IFERROR(VLOOKUP($O4042,Leaders!$A:$B,2,0),"Not Mapped"))</f>
        <v/>
      </c>
      <c r="R4042" s="36">
        <f>IF($B4042="","",IF(COUNTIF(Exclusions!$A:$A,$B4042)&gt;0,"Yes","No"))</f>
        <v/>
      </c>
      <c r="S4042" s="38">
        <f>IF($B4042="","",MIN(1,DAY($A4042)/IF($N4042="Superstore",Settings!$B$5,Settings!$B$4)))</f>
        <v/>
      </c>
      <c r="T4042" s="38">
        <f>IF(OR($B4042="",$G4042="",$S4042=0),"",$G4042/$S4042)</f>
        <v/>
      </c>
      <c r="U4042" s="36">
        <f>IF($T4042="","",IF($T4042&lt;Settings!$B$8,"Critical",IF($T4042&lt;Settings!$B$9,"Semi Critical","Non Critical")))</f>
        <v/>
      </c>
      <c r="V4042" s="28" t="n"/>
      <c r="Z4042">
        <f>IF($B4042="","",IFERROR(VLOOKUP($B4042,'Plan HC for CCA'!$A:$B,2,0),""))</f>
        <v/>
      </c>
      <c r="AA4042">
        <f>IF(OR($B4042="",$Z4042=""),"",IF(N($M4042)&lt;$Z4042,"Delta","No Delta"))</f>
        <v/>
      </c>
      <c r="AB4042">
        <f>IF(OR($B4042="",$Z4042=""),"",MAX(0,$Z4042-N($M4042)))</f>
        <v/>
      </c>
      <c r="AC4042" s="46">
        <f>IF($B4042="","",IFERROR(INDEX('CCA Util %'!$H:$H,MATCH($B4042,'CCA Util %'!$E:$E,0)),""))</f>
        <v/>
      </c>
      <c r="AD4042">
        <f>IF($B4042="","",IFERROR(INDEX('CCA Util %'!$G:$G,MATCH($B4042,'CCA Util %'!$E:$E,0)),""))</f>
        <v/>
      </c>
      <c r="AE4042">
        <f>IF(OR($B4042="",$U4042=""),"",$U4042&amp;" &amp; "&amp;IF(OR($AD4042="",$AD4042=0),"Util NA",$AD4042&amp;" Util"))</f>
        <v/>
      </c>
    </row>
    <row r="4043" ht="15.75" customHeight="1" s="42">
      <c r="A4043" s="41" t="n"/>
      <c r="G4043" s="38" t="n"/>
      <c r="H4043" s="38" t="n"/>
      <c r="I4043" s="38" t="n"/>
      <c r="J4043" s="38" t="n"/>
      <c r="K4043" s="38" t="n"/>
      <c r="L4043" s="38" t="n"/>
      <c r="N4043" s="36">
        <f>IF($B4043="","",IF($C4043="SUPERSTORE","Superstore","DH"))</f>
        <v/>
      </c>
      <c r="O4043" s="36">
        <f>IF($B4043="","",IFERROR(VLOOKUP($B4043,Mapping!$A:$C,2,0),"Not Mapped"))</f>
        <v/>
      </c>
      <c r="P4043" s="36">
        <f>IF($B4043="","",IFERROR(VLOOKUP($B4043,Mapping!$A:$C,3,0),"Not Mapped"))</f>
        <v/>
      </c>
      <c r="Q4043" s="36">
        <f>IF($B4043="","",IFERROR(VLOOKUP($O4043,Leaders!$A:$B,2,0),"Not Mapped"))</f>
        <v/>
      </c>
      <c r="R4043" s="36">
        <f>IF($B4043="","",IF(COUNTIF(Exclusions!$A:$A,$B4043)&gt;0,"Yes","No"))</f>
        <v/>
      </c>
      <c r="S4043" s="38">
        <f>IF($B4043="","",MIN(1,DAY($A4043)/IF($N4043="Superstore",Settings!$B$5,Settings!$B$4)))</f>
        <v/>
      </c>
      <c r="T4043" s="38">
        <f>IF(OR($B4043="",$G4043="",$S4043=0),"",$G4043/$S4043)</f>
        <v/>
      </c>
      <c r="U4043" s="36">
        <f>IF($T4043="","",IF($T4043&lt;Settings!$B$8,"Critical",IF($T4043&lt;Settings!$B$9,"Semi Critical","Non Critical")))</f>
        <v/>
      </c>
      <c r="V4043" s="28" t="n"/>
      <c r="Z4043">
        <f>IF($B4043="","",IFERROR(VLOOKUP($B4043,'Plan HC for CCA'!$A:$B,2,0),""))</f>
        <v/>
      </c>
      <c r="AA4043">
        <f>IF(OR($B4043="",$Z4043=""),"",IF(N($M4043)&lt;$Z4043,"Delta","No Delta"))</f>
        <v/>
      </c>
      <c r="AB4043">
        <f>IF(OR($B4043="",$Z4043=""),"",MAX(0,$Z4043-N($M4043)))</f>
        <v/>
      </c>
      <c r="AC4043" s="46">
        <f>IF($B4043="","",IFERROR(INDEX('CCA Util %'!$H:$H,MATCH($B4043,'CCA Util %'!$E:$E,0)),""))</f>
        <v/>
      </c>
      <c r="AD4043">
        <f>IF($B4043="","",IFERROR(INDEX('CCA Util %'!$G:$G,MATCH($B4043,'CCA Util %'!$E:$E,0)),""))</f>
        <v/>
      </c>
      <c r="AE4043">
        <f>IF(OR($B4043="",$U4043=""),"",$U4043&amp;" &amp; "&amp;IF(OR($AD4043="",$AD4043=0),"Util NA",$AD4043&amp;" Util"))</f>
        <v/>
      </c>
    </row>
    <row r="4044" ht="15.75" customHeight="1" s="42">
      <c r="A4044" s="41" t="n"/>
      <c r="G4044" s="38" t="n"/>
      <c r="H4044" s="38" t="n"/>
      <c r="I4044" s="38" t="n"/>
      <c r="J4044" s="38" t="n"/>
      <c r="K4044" s="38" t="n"/>
      <c r="L4044" s="38" t="n"/>
      <c r="N4044" s="36">
        <f>IF($B4044="","",IF($C4044="SUPERSTORE","Superstore","DH"))</f>
        <v/>
      </c>
      <c r="O4044" s="36">
        <f>IF($B4044="","",IFERROR(VLOOKUP($B4044,Mapping!$A:$C,2,0),"Not Mapped"))</f>
        <v/>
      </c>
      <c r="P4044" s="36">
        <f>IF($B4044="","",IFERROR(VLOOKUP($B4044,Mapping!$A:$C,3,0),"Not Mapped"))</f>
        <v/>
      </c>
      <c r="Q4044" s="36">
        <f>IF($B4044="","",IFERROR(VLOOKUP($O4044,Leaders!$A:$B,2,0),"Not Mapped"))</f>
        <v/>
      </c>
      <c r="R4044" s="36">
        <f>IF($B4044="","",IF(COUNTIF(Exclusions!$A:$A,$B4044)&gt;0,"Yes","No"))</f>
        <v/>
      </c>
      <c r="S4044" s="38">
        <f>IF($B4044="","",MIN(1,DAY($A4044)/IF($N4044="Superstore",Settings!$B$5,Settings!$B$4)))</f>
        <v/>
      </c>
      <c r="T4044" s="38">
        <f>IF(OR($B4044="",$G4044="",$S4044=0),"",$G4044/$S4044)</f>
        <v/>
      </c>
      <c r="U4044" s="36">
        <f>IF($T4044="","",IF($T4044&lt;Settings!$B$8,"Critical",IF($T4044&lt;Settings!$B$9,"Semi Critical","Non Critical")))</f>
        <v/>
      </c>
      <c r="V4044" s="28" t="n"/>
      <c r="Z4044">
        <f>IF($B4044="","",IFERROR(VLOOKUP($B4044,'Plan HC for CCA'!$A:$B,2,0),""))</f>
        <v/>
      </c>
      <c r="AA4044">
        <f>IF(OR($B4044="",$Z4044=""),"",IF(N($M4044)&lt;$Z4044,"Delta","No Delta"))</f>
        <v/>
      </c>
      <c r="AB4044">
        <f>IF(OR($B4044="",$Z4044=""),"",MAX(0,$Z4044-N($M4044)))</f>
        <v/>
      </c>
      <c r="AC4044" s="46">
        <f>IF($B4044="","",IFERROR(INDEX('CCA Util %'!$H:$H,MATCH($B4044,'CCA Util %'!$E:$E,0)),""))</f>
        <v/>
      </c>
      <c r="AD4044">
        <f>IF($B4044="","",IFERROR(INDEX('CCA Util %'!$G:$G,MATCH($B4044,'CCA Util %'!$E:$E,0)),""))</f>
        <v/>
      </c>
      <c r="AE4044">
        <f>IF(OR($B4044="",$U4044=""),"",$U4044&amp;" &amp; "&amp;IF(OR($AD4044="",$AD4044=0),"Util NA",$AD4044&amp;" Util"))</f>
        <v/>
      </c>
    </row>
    <row r="4045" ht="15.75" customHeight="1" s="42">
      <c r="A4045" s="41" t="n"/>
      <c r="G4045" s="38" t="n"/>
      <c r="H4045" s="38" t="n"/>
      <c r="I4045" s="38" t="n"/>
      <c r="J4045" s="38" t="n"/>
      <c r="K4045" s="38" t="n"/>
      <c r="L4045" s="38" t="n"/>
      <c r="N4045" s="36">
        <f>IF($B4045="","",IF($C4045="SUPERSTORE","Superstore","DH"))</f>
        <v/>
      </c>
      <c r="O4045" s="36">
        <f>IF($B4045="","",IFERROR(VLOOKUP($B4045,Mapping!$A:$C,2,0),"Not Mapped"))</f>
        <v/>
      </c>
      <c r="P4045" s="36">
        <f>IF($B4045="","",IFERROR(VLOOKUP($B4045,Mapping!$A:$C,3,0),"Not Mapped"))</f>
        <v/>
      </c>
      <c r="Q4045" s="36">
        <f>IF($B4045="","",IFERROR(VLOOKUP($O4045,Leaders!$A:$B,2,0),"Not Mapped"))</f>
        <v/>
      </c>
      <c r="R4045" s="36">
        <f>IF($B4045="","",IF(COUNTIF(Exclusions!$A:$A,$B4045)&gt;0,"Yes","No"))</f>
        <v/>
      </c>
      <c r="S4045" s="38">
        <f>IF($B4045="","",MIN(1,DAY($A4045)/IF($N4045="Superstore",Settings!$B$5,Settings!$B$4)))</f>
        <v/>
      </c>
      <c r="T4045" s="38">
        <f>IF(OR($B4045="",$G4045="",$S4045=0),"",$G4045/$S4045)</f>
        <v/>
      </c>
      <c r="U4045" s="36">
        <f>IF($T4045="","",IF($T4045&lt;Settings!$B$8,"Critical",IF($T4045&lt;Settings!$B$9,"Semi Critical","Non Critical")))</f>
        <v/>
      </c>
      <c r="V4045" s="28" t="n"/>
      <c r="Z4045">
        <f>IF($B4045="","",IFERROR(VLOOKUP($B4045,'Plan HC for CCA'!$A:$B,2,0),""))</f>
        <v/>
      </c>
      <c r="AA4045">
        <f>IF(OR($B4045="",$Z4045=""),"",IF(N($M4045)&lt;$Z4045,"Delta","No Delta"))</f>
        <v/>
      </c>
      <c r="AB4045">
        <f>IF(OR($B4045="",$Z4045=""),"",MAX(0,$Z4045-N($M4045)))</f>
        <v/>
      </c>
      <c r="AC4045" s="46">
        <f>IF($B4045="","",IFERROR(INDEX('CCA Util %'!$H:$H,MATCH($B4045,'CCA Util %'!$E:$E,0)),""))</f>
        <v/>
      </c>
      <c r="AD4045">
        <f>IF($B4045="","",IFERROR(INDEX('CCA Util %'!$G:$G,MATCH($B4045,'CCA Util %'!$E:$E,0)),""))</f>
        <v/>
      </c>
      <c r="AE4045">
        <f>IF(OR($B4045="",$U4045=""),"",$U4045&amp;" &amp; "&amp;IF(OR($AD4045="",$AD4045=0),"Util NA",$AD4045&amp;" Util"))</f>
        <v/>
      </c>
    </row>
    <row r="4046" ht="15.75" customHeight="1" s="42">
      <c r="A4046" s="41" t="n"/>
      <c r="G4046" s="38" t="n"/>
      <c r="H4046" s="38" t="n"/>
      <c r="I4046" s="38" t="n"/>
      <c r="J4046" s="38" t="n"/>
      <c r="K4046" s="38" t="n"/>
      <c r="L4046" s="38" t="n"/>
      <c r="N4046" s="36">
        <f>IF($B4046="","",IF($C4046="SUPERSTORE","Superstore","DH"))</f>
        <v/>
      </c>
      <c r="O4046" s="36">
        <f>IF($B4046="","",IFERROR(VLOOKUP($B4046,Mapping!$A:$C,2,0),"Not Mapped"))</f>
        <v/>
      </c>
      <c r="P4046" s="36">
        <f>IF($B4046="","",IFERROR(VLOOKUP($B4046,Mapping!$A:$C,3,0),"Not Mapped"))</f>
        <v/>
      </c>
      <c r="Q4046" s="36">
        <f>IF($B4046="","",IFERROR(VLOOKUP($O4046,Leaders!$A:$B,2,0),"Not Mapped"))</f>
        <v/>
      </c>
      <c r="R4046" s="36">
        <f>IF($B4046="","",IF(COUNTIF(Exclusions!$A:$A,$B4046)&gt;0,"Yes","No"))</f>
        <v/>
      </c>
      <c r="S4046" s="38">
        <f>IF($B4046="","",MIN(1,DAY($A4046)/IF($N4046="Superstore",Settings!$B$5,Settings!$B$4)))</f>
        <v/>
      </c>
      <c r="T4046" s="38">
        <f>IF(OR($B4046="",$G4046="",$S4046=0),"",$G4046/$S4046)</f>
        <v/>
      </c>
      <c r="U4046" s="36">
        <f>IF($T4046="","",IF($T4046&lt;Settings!$B$8,"Critical",IF($T4046&lt;Settings!$B$9,"Semi Critical","Non Critical")))</f>
        <v/>
      </c>
      <c r="V4046" s="28" t="n"/>
      <c r="Z4046">
        <f>IF($B4046="","",IFERROR(VLOOKUP($B4046,'Plan HC for CCA'!$A:$B,2,0),""))</f>
        <v/>
      </c>
      <c r="AA4046">
        <f>IF(OR($B4046="",$Z4046=""),"",IF(N($M4046)&lt;$Z4046,"Delta","No Delta"))</f>
        <v/>
      </c>
      <c r="AB4046">
        <f>IF(OR($B4046="",$Z4046=""),"",MAX(0,$Z4046-N($M4046)))</f>
        <v/>
      </c>
      <c r="AC4046" s="46">
        <f>IF($B4046="","",IFERROR(INDEX('CCA Util %'!$H:$H,MATCH($B4046,'CCA Util %'!$E:$E,0)),""))</f>
        <v/>
      </c>
      <c r="AD4046">
        <f>IF($B4046="","",IFERROR(INDEX('CCA Util %'!$G:$G,MATCH($B4046,'CCA Util %'!$E:$E,0)),""))</f>
        <v/>
      </c>
      <c r="AE4046">
        <f>IF(OR($B4046="",$U4046=""),"",$U4046&amp;" &amp; "&amp;IF(OR($AD4046="",$AD4046=0),"Util NA",$AD4046&amp;" Util"))</f>
        <v/>
      </c>
    </row>
    <row r="4047" ht="15.75" customHeight="1" s="42">
      <c r="A4047" s="41" t="n"/>
      <c r="G4047" s="38" t="n"/>
      <c r="H4047" s="38" t="n"/>
      <c r="I4047" s="38" t="n"/>
      <c r="J4047" s="38" t="n"/>
      <c r="K4047" s="38" t="n"/>
      <c r="L4047" s="38" t="n"/>
      <c r="N4047" s="36">
        <f>IF($B4047="","",IF($C4047="SUPERSTORE","Superstore","DH"))</f>
        <v/>
      </c>
      <c r="O4047" s="36">
        <f>IF($B4047="","",IFERROR(VLOOKUP($B4047,Mapping!$A:$C,2,0),"Not Mapped"))</f>
        <v/>
      </c>
      <c r="P4047" s="36">
        <f>IF($B4047="","",IFERROR(VLOOKUP($B4047,Mapping!$A:$C,3,0),"Not Mapped"))</f>
        <v/>
      </c>
      <c r="Q4047" s="36">
        <f>IF($B4047="","",IFERROR(VLOOKUP($O4047,Leaders!$A:$B,2,0),"Not Mapped"))</f>
        <v/>
      </c>
      <c r="R4047" s="36">
        <f>IF($B4047="","",IF(COUNTIF(Exclusions!$A:$A,$B4047)&gt;0,"Yes","No"))</f>
        <v/>
      </c>
      <c r="S4047" s="38">
        <f>IF($B4047="","",MIN(1,DAY($A4047)/IF($N4047="Superstore",Settings!$B$5,Settings!$B$4)))</f>
        <v/>
      </c>
      <c r="T4047" s="38">
        <f>IF(OR($B4047="",$G4047="",$S4047=0),"",$G4047/$S4047)</f>
        <v/>
      </c>
      <c r="U4047" s="36">
        <f>IF($T4047="","",IF($T4047&lt;Settings!$B$8,"Critical",IF($T4047&lt;Settings!$B$9,"Semi Critical","Non Critical")))</f>
        <v/>
      </c>
      <c r="V4047" s="28" t="n"/>
      <c r="Z4047">
        <f>IF($B4047="","",IFERROR(VLOOKUP($B4047,'Plan HC for CCA'!$A:$B,2,0),""))</f>
        <v/>
      </c>
      <c r="AA4047">
        <f>IF(OR($B4047="",$Z4047=""),"",IF(N($M4047)&lt;$Z4047,"Delta","No Delta"))</f>
        <v/>
      </c>
      <c r="AB4047">
        <f>IF(OR($B4047="",$Z4047=""),"",MAX(0,$Z4047-N($M4047)))</f>
        <v/>
      </c>
      <c r="AC4047" s="46">
        <f>IF($B4047="","",IFERROR(INDEX('CCA Util %'!$H:$H,MATCH($B4047,'CCA Util %'!$E:$E,0)),""))</f>
        <v/>
      </c>
      <c r="AD4047">
        <f>IF($B4047="","",IFERROR(INDEX('CCA Util %'!$G:$G,MATCH($B4047,'CCA Util %'!$E:$E,0)),""))</f>
        <v/>
      </c>
      <c r="AE4047">
        <f>IF(OR($B4047="",$U4047=""),"",$U4047&amp;" &amp; "&amp;IF(OR($AD4047="",$AD4047=0),"Util NA",$AD4047&amp;" Util"))</f>
        <v/>
      </c>
    </row>
    <row r="4048" ht="15.75" customHeight="1" s="42">
      <c r="A4048" s="41" t="n"/>
      <c r="G4048" s="38" t="n"/>
      <c r="H4048" s="38" t="n"/>
      <c r="I4048" s="38" t="n"/>
      <c r="J4048" s="38" t="n"/>
      <c r="K4048" s="38" t="n"/>
      <c r="L4048" s="38" t="n"/>
      <c r="N4048" s="36">
        <f>IF($B4048="","",IF($C4048="SUPERSTORE","Superstore","DH"))</f>
        <v/>
      </c>
      <c r="O4048" s="36">
        <f>IF($B4048="","",IFERROR(VLOOKUP($B4048,Mapping!$A:$C,2,0),"Not Mapped"))</f>
        <v/>
      </c>
      <c r="P4048" s="36">
        <f>IF($B4048="","",IFERROR(VLOOKUP($B4048,Mapping!$A:$C,3,0),"Not Mapped"))</f>
        <v/>
      </c>
      <c r="Q4048" s="36">
        <f>IF($B4048="","",IFERROR(VLOOKUP($O4048,Leaders!$A:$B,2,0),"Not Mapped"))</f>
        <v/>
      </c>
      <c r="R4048" s="36">
        <f>IF($B4048="","",IF(COUNTIF(Exclusions!$A:$A,$B4048)&gt;0,"Yes","No"))</f>
        <v/>
      </c>
      <c r="S4048" s="38">
        <f>IF($B4048="","",MIN(1,DAY($A4048)/IF($N4048="Superstore",Settings!$B$5,Settings!$B$4)))</f>
        <v/>
      </c>
      <c r="T4048" s="38">
        <f>IF(OR($B4048="",$G4048="",$S4048=0),"",$G4048/$S4048)</f>
        <v/>
      </c>
      <c r="U4048" s="36">
        <f>IF($T4048="","",IF($T4048&lt;Settings!$B$8,"Critical",IF($T4048&lt;Settings!$B$9,"Semi Critical","Non Critical")))</f>
        <v/>
      </c>
      <c r="V4048" s="28" t="n"/>
      <c r="Z4048">
        <f>IF($B4048="","",IFERROR(VLOOKUP($B4048,'Plan HC for CCA'!$A:$B,2,0),""))</f>
        <v/>
      </c>
      <c r="AA4048">
        <f>IF(OR($B4048="",$Z4048=""),"",IF(N($M4048)&lt;$Z4048,"Delta","No Delta"))</f>
        <v/>
      </c>
      <c r="AB4048">
        <f>IF(OR($B4048="",$Z4048=""),"",MAX(0,$Z4048-N($M4048)))</f>
        <v/>
      </c>
      <c r="AC4048" s="46">
        <f>IF($B4048="","",IFERROR(INDEX('CCA Util %'!$H:$H,MATCH($B4048,'CCA Util %'!$E:$E,0)),""))</f>
        <v/>
      </c>
      <c r="AD4048">
        <f>IF($B4048="","",IFERROR(INDEX('CCA Util %'!$G:$G,MATCH($B4048,'CCA Util %'!$E:$E,0)),""))</f>
        <v/>
      </c>
      <c r="AE4048">
        <f>IF(OR($B4048="",$U4048=""),"",$U4048&amp;" &amp; "&amp;IF(OR($AD4048="",$AD4048=0),"Util NA",$AD4048&amp;" Util"))</f>
        <v/>
      </c>
    </row>
    <row r="4049" ht="15.75" customHeight="1" s="42">
      <c r="A4049" s="41" t="n"/>
      <c r="G4049" s="38" t="n"/>
      <c r="H4049" s="38" t="n"/>
      <c r="I4049" s="38" t="n"/>
      <c r="J4049" s="38" t="n"/>
      <c r="K4049" s="38" t="n"/>
      <c r="L4049" s="38" t="n"/>
      <c r="N4049" s="36">
        <f>IF($B4049="","",IF($C4049="SUPERSTORE","Superstore","DH"))</f>
        <v/>
      </c>
      <c r="O4049" s="36">
        <f>IF($B4049="","",IFERROR(VLOOKUP($B4049,Mapping!$A:$C,2,0),"Not Mapped"))</f>
        <v/>
      </c>
      <c r="P4049" s="36">
        <f>IF($B4049="","",IFERROR(VLOOKUP($B4049,Mapping!$A:$C,3,0),"Not Mapped"))</f>
        <v/>
      </c>
      <c r="Q4049" s="36">
        <f>IF($B4049="","",IFERROR(VLOOKUP($O4049,Leaders!$A:$B,2,0),"Not Mapped"))</f>
        <v/>
      </c>
      <c r="R4049" s="36">
        <f>IF($B4049="","",IF(COUNTIF(Exclusions!$A:$A,$B4049)&gt;0,"Yes","No"))</f>
        <v/>
      </c>
      <c r="S4049" s="38">
        <f>IF($B4049="","",MIN(1,DAY($A4049)/IF($N4049="Superstore",Settings!$B$5,Settings!$B$4)))</f>
        <v/>
      </c>
      <c r="T4049" s="38">
        <f>IF(OR($B4049="",$G4049="",$S4049=0),"",$G4049/$S4049)</f>
        <v/>
      </c>
      <c r="U4049" s="36">
        <f>IF($T4049="","",IF($T4049&lt;Settings!$B$8,"Critical",IF($T4049&lt;Settings!$B$9,"Semi Critical","Non Critical")))</f>
        <v/>
      </c>
      <c r="V4049" s="28" t="n"/>
      <c r="Z4049">
        <f>IF($B4049="","",IFERROR(VLOOKUP($B4049,'Plan HC for CCA'!$A:$B,2,0),""))</f>
        <v/>
      </c>
      <c r="AA4049">
        <f>IF(OR($B4049="",$Z4049=""),"",IF(N($M4049)&lt;$Z4049,"Delta","No Delta"))</f>
        <v/>
      </c>
      <c r="AB4049">
        <f>IF(OR($B4049="",$Z4049=""),"",MAX(0,$Z4049-N($M4049)))</f>
        <v/>
      </c>
      <c r="AC4049" s="46">
        <f>IF($B4049="","",IFERROR(INDEX('CCA Util %'!$H:$H,MATCH($B4049,'CCA Util %'!$E:$E,0)),""))</f>
        <v/>
      </c>
      <c r="AD4049">
        <f>IF($B4049="","",IFERROR(INDEX('CCA Util %'!$G:$G,MATCH($B4049,'CCA Util %'!$E:$E,0)),""))</f>
        <v/>
      </c>
      <c r="AE4049">
        <f>IF(OR($B4049="",$U4049=""),"",$U4049&amp;" &amp; "&amp;IF(OR($AD4049="",$AD4049=0),"Util NA",$AD4049&amp;" Util"))</f>
        <v/>
      </c>
    </row>
    <row r="4050" ht="15.75" customHeight="1" s="42">
      <c r="A4050" s="41" t="n"/>
      <c r="G4050" s="38" t="n"/>
      <c r="H4050" s="38" t="n"/>
      <c r="I4050" s="38" t="n"/>
      <c r="J4050" s="38" t="n"/>
      <c r="K4050" s="38" t="n"/>
      <c r="L4050" s="38" t="n"/>
      <c r="N4050" s="36">
        <f>IF($B4050="","",IF($C4050="SUPERSTORE","Superstore","DH"))</f>
        <v/>
      </c>
      <c r="O4050" s="36">
        <f>IF($B4050="","",IFERROR(VLOOKUP($B4050,Mapping!$A:$C,2,0),"Not Mapped"))</f>
        <v/>
      </c>
      <c r="P4050" s="36">
        <f>IF($B4050="","",IFERROR(VLOOKUP($B4050,Mapping!$A:$C,3,0),"Not Mapped"))</f>
        <v/>
      </c>
      <c r="Q4050" s="36">
        <f>IF($B4050="","",IFERROR(VLOOKUP($O4050,Leaders!$A:$B,2,0),"Not Mapped"))</f>
        <v/>
      </c>
      <c r="R4050" s="36">
        <f>IF($B4050="","",IF(COUNTIF(Exclusions!$A:$A,$B4050)&gt;0,"Yes","No"))</f>
        <v/>
      </c>
      <c r="S4050" s="38">
        <f>IF($B4050="","",MIN(1,DAY($A4050)/IF($N4050="Superstore",Settings!$B$5,Settings!$B$4)))</f>
        <v/>
      </c>
      <c r="T4050" s="38">
        <f>IF(OR($B4050="",$G4050="",$S4050=0),"",$G4050/$S4050)</f>
        <v/>
      </c>
      <c r="U4050" s="36">
        <f>IF($T4050="","",IF($T4050&lt;Settings!$B$8,"Critical",IF($T4050&lt;Settings!$B$9,"Semi Critical","Non Critical")))</f>
        <v/>
      </c>
      <c r="V4050" s="28" t="n"/>
      <c r="Z4050">
        <f>IF($B4050="","",IFERROR(VLOOKUP($B4050,'Plan HC for CCA'!$A:$B,2,0),""))</f>
        <v/>
      </c>
      <c r="AA4050">
        <f>IF(OR($B4050="",$Z4050=""),"",IF(N($M4050)&lt;$Z4050,"Delta","No Delta"))</f>
        <v/>
      </c>
      <c r="AB4050">
        <f>IF(OR($B4050="",$Z4050=""),"",MAX(0,$Z4050-N($M4050)))</f>
        <v/>
      </c>
      <c r="AC4050" s="46">
        <f>IF($B4050="","",IFERROR(INDEX('CCA Util %'!$H:$H,MATCH($B4050,'CCA Util %'!$E:$E,0)),""))</f>
        <v/>
      </c>
      <c r="AD4050">
        <f>IF($B4050="","",IFERROR(INDEX('CCA Util %'!$G:$G,MATCH($B4050,'CCA Util %'!$E:$E,0)),""))</f>
        <v/>
      </c>
      <c r="AE4050">
        <f>IF(OR($B4050="",$U4050=""),"",$U4050&amp;" &amp; "&amp;IF(OR($AD4050="",$AD4050=0),"Util NA",$AD4050&amp;" Util"))</f>
        <v/>
      </c>
    </row>
    <row r="4051" ht="15.75" customHeight="1" s="42">
      <c r="A4051" s="41" t="n"/>
      <c r="G4051" s="38" t="n"/>
      <c r="H4051" s="38" t="n"/>
      <c r="I4051" s="38" t="n"/>
      <c r="J4051" s="38" t="n"/>
      <c r="K4051" s="38" t="n"/>
      <c r="L4051" s="38" t="n"/>
      <c r="N4051" s="36">
        <f>IF($B4051="","",IF($C4051="SUPERSTORE","Superstore","DH"))</f>
        <v/>
      </c>
      <c r="O4051" s="36">
        <f>IF($B4051="","",IFERROR(VLOOKUP($B4051,Mapping!$A:$C,2,0),"Not Mapped"))</f>
        <v/>
      </c>
      <c r="P4051" s="36">
        <f>IF($B4051="","",IFERROR(VLOOKUP($B4051,Mapping!$A:$C,3,0),"Not Mapped"))</f>
        <v/>
      </c>
      <c r="Q4051" s="36">
        <f>IF($B4051="","",IFERROR(VLOOKUP($O4051,Leaders!$A:$B,2,0),"Not Mapped"))</f>
        <v/>
      </c>
      <c r="R4051" s="36">
        <f>IF($B4051="","",IF(COUNTIF(Exclusions!$A:$A,$B4051)&gt;0,"Yes","No"))</f>
        <v/>
      </c>
      <c r="S4051" s="38">
        <f>IF($B4051="","",MIN(1,DAY($A4051)/IF($N4051="Superstore",Settings!$B$5,Settings!$B$4)))</f>
        <v/>
      </c>
      <c r="T4051" s="38">
        <f>IF(OR($B4051="",$G4051="",$S4051=0),"",$G4051/$S4051)</f>
        <v/>
      </c>
      <c r="U4051" s="36">
        <f>IF($T4051="","",IF($T4051&lt;Settings!$B$8,"Critical",IF($T4051&lt;Settings!$B$9,"Semi Critical","Non Critical")))</f>
        <v/>
      </c>
      <c r="V4051" s="28" t="n"/>
      <c r="Z4051">
        <f>IF($B4051="","",IFERROR(VLOOKUP($B4051,'Plan HC for CCA'!$A:$B,2,0),""))</f>
        <v/>
      </c>
      <c r="AA4051">
        <f>IF(OR($B4051="",$Z4051=""),"",IF(N($M4051)&lt;$Z4051,"Delta","No Delta"))</f>
        <v/>
      </c>
      <c r="AB4051">
        <f>IF(OR($B4051="",$Z4051=""),"",MAX(0,$Z4051-N($M4051)))</f>
        <v/>
      </c>
      <c r="AC4051" s="46">
        <f>IF($B4051="","",IFERROR(INDEX('CCA Util %'!$H:$H,MATCH($B4051,'CCA Util %'!$E:$E,0)),""))</f>
        <v/>
      </c>
      <c r="AD4051">
        <f>IF($B4051="","",IFERROR(INDEX('CCA Util %'!$G:$G,MATCH($B4051,'CCA Util %'!$E:$E,0)),""))</f>
        <v/>
      </c>
      <c r="AE4051">
        <f>IF(OR($B4051="",$U4051=""),"",$U4051&amp;" &amp; "&amp;IF(OR($AD4051="",$AD4051=0),"Util NA",$AD4051&amp;" Util"))</f>
        <v/>
      </c>
    </row>
    <row r="4052" ht="15.75" customHeight="1" s="42">
      <c r="A4052" s="41" t="n"/>
      <c r="G4052" s="38" t="n"/>
      <c r="H4052" s="38" t="n"/>
      <c r="I4052" s="38" t="n"/>
      <c r="J4052" s="38" t="n"/>
      <c r="K4052" s="38" t="n"/>
      <c r="L4052" s="38" t="n"/>
      <c r="N4052" s="36">
        <f>IF($B4052="","",IF($C4052="SUPERSTORE","Superstore","DH"))</f>
        <v/>
      </c>
      <c r="O4052" s="36">
        <f>IF($B4052="","",IFERROR(VLOOKUP($B4052,Mapping!$A:$C,2,0),"Not Mapped"))</f>
        <v/>
      </c>
      <c r="P4052" s="36">
        <f>IF($B4052="","",IFERROR(VLOOKUP($B4052,Mapping!$A:$C,3,0),"Not Mapped"))</f>
        <v/>
      </c>
      <c r="Q4052" s="36">
        <f>IF($B4052="","",IFERROR(VLOOKUP($O4052,Leaders!$A:$B,2,0),"Not Mapped"))</f>
        <v/>
      </c>
      <c r="R4052" s="36">
        <f>IF($B4052="","",IF(COUNTIF(Exclusions!$A:$A,$B4052)&gt;0,"Yes","No"))</f>
        <v/>
      </c>
      <c r="S4052" s="38">
        <f>IF($B4052="","",MIN(1,DAY($A4052)/IF($N4052="Superstore",Settings!$B$5,Settings!$B$4)))</f>
        <v/>
      </c>
      <c r="T4052" s="38">
        <f>IF(OR($B4052="",$G4052="",$S4052=0),"",$G4052/$S4052)</f>
        <v/>
      </c>
      <c r="U4052" s="36">
        <f>IF($T4052="","",IF($T4052&lt;Settings!$B$8,"Critical",IF($T4052&lt;Settings!$B$9,"Semi Critical","Non Critical")))</f>
        <v/>
      </c>
      <c r="V4052" s="28" t="n"/>
      <c r="Z4052">
        <f>IF($B4052="","",IFERROR(VLOOKUP($B4052,'Plan HC for CCA'!$A:$B,2,0),""))</f>
        <v/>
      </c>
      <c r="AA4052">
        <f>IF(OR($B4052="",$Z4052=""),"",IF(N($M4052)&lt;$Z4052,"Delta","No Delta"))</f>
        <v/>
      </c>
      <c r="AB4052">
        <f>IF(OR($B4052="",$Z4052=""),"",MAX(0,$Z4052-N($M4052)))</f>
        <v/>
      </c>
      <c r="AC4052" s="46">
        <f>IF($B4052="","",IFERROR(INDEX('CCA Util %'!$H:$H,MATCH($B4052,'CCA Util %'!$E:$E,0)),""))</f>
        <v/>
      </c>
      <c r="AD4052">
        <f>IF($B4052="","",IFERROR(INDEX('CCA Util %'!$G:$G,MATCH($B4052,'CCA Util %'!$E:$E,0)),""))</f>
        <v/>
      </c>
      <c r="AE4052">
        <f>IF(OR($B4052="",$U4052=""),"",$U4052&amp;" &amp; "&amp;IF(OR($AD4052="",$AD4052=0),"Util NA",$AD4052&amp;" Util"))</f>
        <v/>
      </c>
    </row>
    <row r="4053" ht="15.75" customHeight="1" s="42">
      <c r="A4053" s="41" t="n"/>
      <c r="G4053" s="38" t="n"/>
      <c r="H4053" s="38" t="n"/>
      <c r="I4053" s="38" t="n"/>
      <c r="J4053" s="38" t="n"/>
      <c r="K4053" s="38" t="n"/>
      <c r="L4053" s="38" t="n"/>
      <c r="N4053" s="36">
        <f>IF($B4053="","",IF($C4053="SUPERSTORE","Superstore","DH"))</f>
        <v/>
      </c>
      <c r="O4053" s="36">
        <f>IF($B4053="","",IFERROR(VLOOKUP($B4053,Mapping!$A:$C,2,0),"Not Mapped"))</f>
        <v/>
      </c>
      <c r="P4053" s="36">
        <f>IF($B4053="","",IFERROR(VLOOKUP($B4053,Mapping!$A:$C,3,0),"Not Mapped"))</f>
        <v/>
      </c>
      <c r="Q4053" s="36">
        <f>IF($B4053="","",IFERROR(VLOOKUP($O4053,Leaders!$A:$B,2,0),"Not Mapped"))</f>
        <v/>
      </c>
      <c r="R4053" s="36">
        <f>IF($B4053="","",IF(COUNTIF(Exclusions!$A:$A,$B4053)&gt;0,"Yes","No"))</f>
        <v/>
      </c>
      <c r="S4053" s="38">
        <f>IF($B4053="","",MIN(1,DAY($A4053)/IF($N4053="Superstore",Settings!$B$5,Settings!$B$4)))</f>
        <v/>
      </c>
      <c r="T4053" s="38">
        <f>IF(OR($B4053="",$G4053="",$S4053=0),"",$G4053/$S4053)</f>
        <v/>
      </c>
      <c r="U4053" s="36">
        <f>IF($T4053="","",IF($T4053&lt;Settings!$B$8,"Critical",IF($T4053&lt;Settings!$B$9,"Semi Critical","Non Critical")))</f>
        <v/>
      </c>
      <c r="V4053" s="28" t="n"/>
      <c r="Z4053">
        <f>IF($B4053="","",IFERROR(VLOOKUP($B4053,'Plan HC for CCA'!$A:$B,2,0),""))</f>
        <v/>
      </c>
      <c r="AA4053">
        <f>IF(OR($B4053="",$Z4053=""),"",IF(N($M4053)&lt;$Z4053,"Delta","No Delta"))</f>
        <v/>
      </c>
      <c r="AB4053">
        <f>IF(OR($B4053="",$Z4053=""),"",MAX(0,$Z4053-N($M4053)))</f>
        <v/>
      </c>
      <c r="AC4053" s="46">
        <f>IF($B4053="","",IFERROR(INDEX('CCA Util %'!$H:$H,MATCH($B4053,'CCA Util %'!$E:$E,0)),""))</f>
        <v/>
      </c>
      <c r="AD4053">
        <f>IF($B4053="","",IFERROR(INDEX('CCA Util %'!$G:$G,MATCH($B4053,'CCA Util %'!$E:$E,0)),""))</f>
        <v/>
      </c>
      <c r="AE4053">
        <f>IF(OR($B4053="",$U4053=""),"",$U4053&amp;" &amp; "&amp;IF(OR($AD4053="",$AD4053=0),"Util NA",$AD4053&amp;" Util"))</f>
        <v/>
      </c>
    </row>
    <row r="4054" ht="15.75" customHeight="1" s="42">
      <c r="A4054" s="41" t="n"/>
      <c r="G4054" s="38" t="n"/>
      <c r="H4054" s="38" t="n"/>
      <c r="I4054" s="38" t="n"/>
      <c r="J4054" s="38" t="n"/>
      <c r="K4054" s="38" t="n"/>
      <c r="L4054" s="38" t="n"/>
      <c r="N4054" s="36">
        <f>IF($B4054="","",IF($C4054="SUPERSTORE","Superstore","DH"))</f>
        <v/>
      </c>
      <c r="O4054" s="36">
        <f>IF($B4054="","",IFERROR(VLOOKUP($B4054,Mapping!$A:$C,2,0),"Not Mapped"))</f>
        <v/>
      </c>
      <c r="P4054" s="36">
        <f>IF($B4054="","",IFERROR(VLOOKUP($B4054,Mapping!$A:$C,3,0),"Not Mapped"))</f>
        <v/>
      </c>
      <c r="Q4054" s="36">
        <f>IF($B4054="","",IFERROR(VLOOKUP($O4054,Leaders!$A:$B,2,0),"Not Mapped"))</f>
        <v/>
      </c>
      <c r="R4054" s="36">
        <f>IF($B4054="","",IF(COUNTIF(Exclusions!$A:$A,$B4054)&gt;0,"Yes","No"))</f>
        <v/>
      </c>
      <c r="S4054" s="38">
        <f>IF($B4054="","",MIN(1,DAY($A4054)/IF($N4054="Superstore",Settings!$B$5,Settings!$B$4)))</f>
        <v/>
      </c>
      <c r="T4054" s="38">
        <f>IF(OR($B4054="",$G4054="",$S4054=0),"",$G4054/$S4054)</f>
        <v/>
      </c>
      <c r="U4054" s="36">
        <f>IF($T4054="","",IF($T4054&lt;Settings!$B$8,"Critical",IF($T4054&lt;Settings!$B$9,"Semi Critical","Non Critical")))</f>
        <v/>
      </c>
      <c r="V4054" s="28" t="n"/>
      <c r="Z4054">
        <f>IF($B4054="","",IFERROR(VLOOKUP($B4054,'Plan HC for CCA'!$A:$B,2,0),""))</f>
        <v/>
      </c>
      <c r="AA4054">
        <f>IF(OR($B4054="",$Z4054=""),"",IF(N($M4054)&lt;$Z4054,"Delta","No Delta"))</f>
        <v/>
      </c>
      <c r="AB4054">
        <f>IF(OR($B4054="",$Z4054=""),"",MAX(0,$Z4054-N($M4054)))</f>
        <v/>
      </c>
      <c r="AC4054" s="46">
        <f>IF($B4054="","",IFERROR(INDEX('CCA Util %'!$H:$H,MATCH($B4054,'CCA Util %'!$E:$E,0)),""))</f>
        <v/>
      </c>
      <c r="AD4054">
        <f>IF($B4054="","",IFERROR(INDEX('CCA Util %'!$G:$G,MATCH($B4054,'CCA Util %'!$E:$E,0)),""))</f>
        <v/>
      </c>
      <c r="AE4054">
        <f>IF(OR($B4054="",$U4054=""),"",$U4054&amp;" &amp; "&amp;IF(OR($AD4054="",$AD4054=0),"Util NA",$AD4054&amp;" Util"))</f>
        <v/>
      </c>
    </row>
    <row r="4055" ht="15.75" customHeight="1" s="42">
      <c r="A4055" s="41" t="n"/>
      <c r="G4055" s="38" t="n"/>
      <c r="H4055" s="38" t="n"/>
      <c r="I4055" s="38" t="n"/>
      <c r="J4055" s="38" t="n"/>
      <c r="K4055" s="38" t="n"/>
      <c r="L4055" s="38" t="n"/>
      <c r="N4055" s="36">
        <f>IF($B4055="","",IF($C4055="SUPERSTORE","Superstore","DH"))</f>
        <v/>
      </c>
      <c r="O4055" s="36">
        <f>IF($B4055="","",IFERROR(VLOOKUP($B4055,Mapping!$A:$C,2,0),"Not Mapped"))</f>
        <v/>
      </c>
      <c r="P4055" s="36">
        <f>IF($B4055="","",IFERROR(VLOOKUP($B4055,Mapping!$A:$C,3,0),"Not Mapped"))</f>
        <v/>
      </c>
      <c r="Q4055" s="36">
        <f>IF($B4055="","",IFERROR(VLOOKUP($O4055,Leaders!$A:$B,2,0),"Not Mapped"))</f>
        <v/>
      </c>
      <c r="R4055" s="36">
        <f>IF($B4055="","",IF(COUNTIF(Exclusions!$A:$A,$B4055)&gt;0,"Yes","No"))</f>
        <v/>
      </c>
      <c r="S4055" s="38">
        <f>IF($B4055="","",MIN(1,DAY($A4055)/IF($N4055="Superstore",Settings!$B$5,Settings!$B$4)))</f>
        <v/>
      </c>
      <c r="T4055" s="38">
        <f>IF(OR($B4055="",$G4055="",$S4055=0),"",$G4055/$S4055)</f>
        <v/>
      </c>
      <c r="U4055" s="36">
        <f>IF($T4055="","",IF($T4055&lt;Settings!$B$8,"Critical",IF($T4055&lt;Settings!$B$9,"Semi Critical","Non Critical")))</f>
        <v/>
      </c>
      <c r="V4055" s="28" t="n"/>
      <c r="Z4055">
        <f>IF($B4055="","",IFERROR(VLOOKUP($B4055,'Plan HC for CCA'!$A:$B,2,0),""))</f>
        <v/>
      </c>
      <c r="AA4055">
        <f>IF(OR($B4055="",$Z4055=""),"",IF(N($M4055)&lt;$Z4055,"Delta","No Delta"))</f>
        <v/>
      </c>
      <c r="AB4055">
        <f>IF(OR($B4055="",$Z4055=""),"",MAX(0,$Z4055-N($M4055)))</f>
        <v/>
      </c>
      <c r="AC4055" s="46">
        <f>IF($B4055="","",IFERROR(INDEX('CCA Util %'!$H:$H,MATCH($B4055,'CCA Util %'!$E:$E,0)),""))</f>
        <v/>
      </c>
      <c r="AD4055">
        <f>IF($B4055="","",IFERROR(INDEX('CCA Util %'!$G:$G,MATCH($B4055,'CCA Util %'!$E:$E,0)),""))</f>
        <v/>
      </c>
      <c r="AE4055">
        <f>IF(OR($B4055="",$U4055=""),"",$U4055&amp;" &amp; "&amp;IF(OR($AD4055="",$AD4055=0),"Util NA",$AD4055&amp;" Util"))</f>
        <v/>
      </c>
    </row>
    <row r="4056" ht="15.75" customHeight="1" s="42">
      <c r="A4056" s="41" t="n"/>
      <c r="G4056" s="38" t="n"/>
      <c r="H4056" s="38" t="n"/>
      <c r="I4056" s="38" t="n"/>
      <c r="J4056" s="38" t="n"/>
      <c r="K4056" s="38" t="n"/>
      <c r="L4056" s="38" t="n"/>
      <c r="N4056" s="36">
        <f>IF($B4056="","",IF($C4056="SUPERSTORE","Superstore","DH"))</f>
        <v/>
      </c>
      <c r="O4056" s="36">
        <f>IF($B4056="","",IFERROR(VLOOKUP($B4056,Mapping!$A:$C,2,0),"Not Mapped"))</f>
        <v/>
      </c>
      <c r="P4056" s="36">
        <f>IF($B4056="","",IFERROR(VLOOKUP($B4056,Mapping!$A:$C,3,0),"Not Mapped"))</f>
        <v/>
      </c>
      <c r="Q4056" s="36">
        <f>IF($B4056="","",IFERROR(VLOOKUP($O4056,Leaders!$A:$B,2,0),"Not Mapped"))</f>
        <v/>
      </c>
      <c r="R4056" s="36">
        <f>IF($B4056="","",IF(COUNTIF(Exclusions!$A:$A,$B4056)&gt;0,"Yes","No"))</f>
        <v/>
      </c>
      <c r="S4056" s="38">
        <f>IF($B4056="","",MIN(1,DAY($A4056)/IF($N4056="Superstore",Settings!$B$5,Settings!$B$4)))</f>
        <v/>
      </c>
      <c r="T4056" s="38">
        <f>IF(OR($B4056="",$G4056="",$S4056=0),"",$G4056/$S4056)</f>
        <v/>
      </c>
      <c r="U4056" s="36">
        <f>IF($T4056="","",IF($T4056&lt;Settings!$B$8,"Critical",IF($T4056&lt;Settings!$B$9,"Semi Critical","Non Critical")))</f>
        <v/>
      </c>
      <c r="V4056" s="28" t="n"/>
      <c r="Z4056">
        <f>IF($B4056="","",IFERROR(VLOOKUP($B4056,'Plan HC for CCA'!$A:$B,2,0),""))</f>
        <v/>
      </c>
      <c r="AA4056">
        <f>IF(OR($B4056="",$Z4056=""),"",IF(N($M4056)&lt;$Z4056,"Delta","No Delta"))</f>
        <v/>
      </c>
      <c r="AB4056">
        <f>IF(OR($B4056="",$Z4056=""),"",MAX(0,$Z4056-N($M4056)))</f>
        <v/>
      </c>
      <c r="AC4056" s="46">
        <f>IF($B4056="","",IFERROR(INDEX('CCA Util %'!$H:$H,MATCH($B4056,'CCA Util %'!$E:$E,0)),""))</f>
        <v/>
      </c>
      <c r="AD4056">
        <f>IF($B4056="","",IFERROR(INDEX('CCA Util %'!$G:$G,MATCH($B4056,'CCA Util %'!$E:$E,0)),""))</f>
        <v/>
      </c>
      <c r="AE4056">
        <f>IF(OR($B4056="",$U4056=""),"",$U4056&amp;" &amp; "&amp;IF(OR($AD4056="",$AD4056=0),"Util NA",$AD4056&amp;" Util"))</f>
        <v/>
      </c>
    </row>
    <row r="4057" ht="15.75" customHeight="1" s="42">
      <c r="A4057" s="41" t="n"/>
      <c r="G4057" s="38" t="n"/>
      <c r="H4057" s="38" t="n"/>
      <c r="I4057" s="38" t="n"/>
      <c r="J4057" s="38" t="n"/>
      <c r="K4057" s="38" t="n"/>
      <c r="L4057" s="38" t="n"/>
      <c r="N4057" s="36">
        <f>IF($B4057="","",IF($C4057="SUPERSTORE","Superstore","DH"))</f>
        <v/>
      </c>
      <c r="O4057" s="36">
        <f>IF($B4057="","",IFERROR(VLOOKUP($B4057,Mapping!$A:$C,2,0),"Not Mapped"))</f>
        <v/>
      </c>
      <c r="P4057" s="36">
        <f>IF($B4057="","",IFERROR(VLOOKUP($B4057,Mapping!$A:$C,3,0),"Not Mapped"))</f>
        <v/>
      </c>
      <c r="Q4057" s="36">
        <f>IF($B4057="","",IFERROR(VLOOKUP($O4057,Leaders!$A:$B,2,0),"Not Mapped"))</f>
        <v/>
      </c>
      <c r="R4057" s="36">
        <f>IF($B4057="","",IF(COUNTIF(Exclusions!$A:$A,$B4057)&gt;0,"Yes","No"))</f>
        <v/>
      </c>
      <c r="S4057" s="38">
        <f>IF($B4057="","",MIN(1,DAY($A4057)/IF($N4057="Superstore",Settings!$B$5,Settings!$B$4)))</f>
        <v/>
      </c>
      <c r="T4057" s="38">
        <f>IF(OR($B4057="",$G4057="",$S4057=0),"",$G4057/$S4057)</f>
        <v/>
      </c>
      <c r="U4057" s="36">
        <f>IF($T4057="","",IF($T4057&lt;Settings!$B$8,"Critical",IF($T4057&lt;Settings!$B$9,"Semi Critical","Non Critical")))</f>
        <v/>
      </c>
      <c r="V4057" s="28" t="n"/>
      <c r="Z4057">
        <f>IF($B4057="","",IFERROR(VLOOKUP($B4057,'Plan HC for CCA'!$A:$B,2,0),""))</f>
        <v/>
      </c>
      <c r="AA4057">
        <f>IF(OR($B4057="",$Z4057=""),"",IF(N($M4057)&lt;$Z4057,"Delta","No Delta"))</f>
        <v/>
      </c>
      <c r="AB4057">
        <f>IF(OR($B4057="",$Z4057=""),"",MAX(0,$Z4057-N($M4057)))</f>
        <v/>
      </c>
      <c r="AC4057" s="46">
        <f>IF($B4057="","",IFERROR(INDEX('CCA Util %'!$H:$H,MATCH($B4057,'CCA Util %'!$E:$E,0)),""))</f>
        <v/>
      </c>
      <c r="AD4057">
        <f>IF($B4057="","",IFERROR(INDEX('CCA Util %'!$G:$G,MATCH($B4057,'CCA Util %'!$E:$E,0)),""))</f>
        <v/>
      </c>
      <c r="AE4057">
        <f>IF(OR($B4057="",$U4057=""),"",$U4057&amp;" &amp; "&amp;IF(OR($AD4057="",$AD4057=0),"Util NA",$AD4057&amp;" Util"))</f>
        <v/>
      </c>
    </row>
    <row r="4058" ht="15.75" customHeight="1" s="42">
      <c r="A4058" s="41" t="n"/>
      <c r="G4058" s="38" t="n"/>
      <c r="H4058" s="38" t="n"/>
      <c r="I4058" s="38" t="n"/>
      <c r="J4058" s="38" t="n"/>
      <c r="K4058" s="38" t="n"/>
      <c r="L4058" s="38" t="n"/>
      <c r="N4058" s="36">
        <f>IF($B4058="","",IF($C4058="SUPERSTORE","Superstore","DH"))</f>
        <v/>
      </c>
      <c r="O4058" s="36">
        <f>IF($B4058="","",IFERROR(VLOOKUP($B4058,Mapping!$A:$C,2,0),"Not Mapped"))</f>
        <v/>
      </c>
      <c r="P4058" s="36">
        <f>IF($B4058="","",IFERROR(VLOOKUP($B4058,Mapping!$A:$C,3,0),"Not Mapped"))</f>
        <v/>
      </c>
      <c r="Q4058" s="36">
        <f>IF($B4058="","",IFERROR(VLOOKUP($O4058,Leaders!$A:$B,2,0),"Not Mapped"))</f>
        <v/>
      </c>
      <c r="R4058" s="36">
        <f>IF($B4058="","",IF(COUNTIF(Exclusions!$A:$A,$B4058)&gt;0,"Yes","No"))</f>
        <v/>
      </c>
      <c r="S4058" s="38">
        <f>IF($B4058="","",MIN(1,DAY($A4058)/IF($N4058="Superstore",Settings!$B$5,Settings!$B$4)))</f>
        <v/>
      </c>
      <c r="T4058" s="38">
        <f>IF(OR($B4058="",$G4058="",$S4058=0),"",$G4058/$S4058)</f>
        <v/>
      </c>
      <c r="U4058" s="36">
        <f>IF($T4058="","",IF($T4058&lt;Settings!$B$8,"Critical",IF($T4058&lt;Settings!$B$9,"Semi Critical","Non Critical")))</f>
        <v/>
      </c>
      <c r="V4058" s="28" t="n"/>
      <c r="Z4058">
        <f>IF($B4058="","",IFERROR(VLOOKUP($B4058,'Plan HC for CCA'!$A:$B,2,0),""))</f>
        <v/>
      </c>
      <c r="AA4058">
        <f>IF(OR($B4058="",$Z4058=""),"",IF(N($M4058)&lt;$Z4058,"Delta","No Delta"))</f>
        <v/>
      </c>
      <c r="AB4058">
        <f>IF(OR($B4058="",$Z4058=""),"",MAX(0,$Z4058-N($M4058)))</f>
        <v/>
      </c>
      <c r="AC4058" s="46">
        <f>IF($B4058="","",IFERROR(INDEX('CCA Util %'!$H:$H,MATCH($B4058,'CCA Util %'!$E:$E,0)),""))</f>
        <v/>
      </c>
      <c r="AD4058">
        <f>IF($B4058="","",IFERROR(INDEX('CCA Util %'!$G:$G,MATCH($B4058,'CCA Util %'!$E:$E,0)),""))</f>
        <v/>
      </c>
      <c r="AE4058">
        <f>IF(OR($B4058="",$U4058=""),"",$U4058&amp;" &amp; "&amp;IF(OR($AD4058="",$AD4058=0),"Util NA",$AD4058&amp;" Util"))</f>
        <v/>
      </c>
    </row>
    <row r="4059" ht="15.75" customHeight="1" s="42">
      <c r="A4059" s="41" t="n"/>
      <c r="G4059" s="38" t="n"/>
      <c r="H4059" s="38" t="n"/>
      <c r="I4059" s="38" t="n"/>
      <c r="J4059" s="38" t="n"/>
      <c r="K4059" s="38" t="n"/>
      <c r="L4059" s="38" t="n"/>
      <c r="N4059" s="36">
        <f>IF($B4059="","",IF($C4059="SUPERSTORE","Superstore","DH"))</f>
        <v/>
      </c>
      <c r="O4059" s="36">
        <f>IF($B4059="","",IFERROR(VLOOKUP($B4059,Mapping!$A:$C,2,0),"Not Mapped"))</f>
        <v/>
      </c>
      <c r="P4059" s="36">
        <f>IF($B4059="","",IFERROR(VLOOKUP($B4059,Mapping!$A:$C,3,0),"Not Mapped"))</f>
        <v/>
      </c>
      <c r="Q4059" s="36">
        <f>IF($B4059="","",IFERROR(VLOOKUP($O4059,Leaders!$A:$B,2,0),"Not Mapped"))</f>
        <v/>
      </c>
      <c r="R4059" s="36">
        <f>IF($B4059="","",IF(COUNTIF(Exclusions!$A:$A,$B4059)&gt;0,"Yes","No"))</f>
        <v/>
      </c>
      <c r="S4059" s="38">
        <f>IF($B4059="","",MIN(1,DAY($A4059)/IF($N4059="Superstore",Settings!$B$5,Settings!$B$4)))</f>
        <v/>
      </c>
      <c r="T4059" s="38">
        <f>IF(OR($B4059="",$G4059="",$S4059=0),"",$G4059/$S4059)</f>
        <v/>
      </c>
      <c r="U4059" s="36">
        <f>IF($T4059="","",IF($T4059&lt;Settings!$B$8,"Critical",IF($T4059&lt;Settings!$B$9,"Semi Critical","Non Critical")))</f>
        <v/>
      </c>
      <c r="V4059" s="28" t="n"/>
      <c r="Z4059">
        <f>IF($B4059="","",IFERROR(VLOOKUP($B4059,'Plan HC for CCA'!$A:$B,2,0),""))</f>
        <v/>
      </c>
      <c r="AA4059">
        <f>IF(OR($B4059="",$Z4059=""),"",IF(N($M4059)&lt;$Z4059,"Delta","No Delta"))</f>
        <v/>
      </c>
      <c r="AB4059">
        <f>IF(OR($B4059="",$Z4059=""),"",MAX(0,$Z4059-N($M4059)))</f>
        <v/>
      </c>
      <c r="AC4059" s="46">
        <f>IF($B4059="","",IFERROR(INDEX('CCA Util %'!$H:$H,MATCH($B4059,'CCA Util %'!$E:$E,0)),""))</f>
        <v/>
      </c>
      <c r="AD4059">
        <f>IF($B4059="","",IFERROR(INDEX('CCA Util %'!$G:$G,MATCH($B4059,'CCA Util %'!$E:$E,0)),""))</f>
        <v/>
      </c>
      <c r="AE4059">
        <f>IF(OR($B4059="",$U4059=""),"",$U4059&amp;" &amp; "&amp;IF(OR($AD4059="",$AD4059=0),"Util NA",$AD4059&amp;" Util"))</f>
        <v/>
      </c>
    </row>
    <row r="4060" ht="15.75" customHeight="1" s="42">
      <c r="A4060" s="41" t="n"/>
      <c r="G4060" s="38" t="n"/>
      <c r="H4060" s="38" t="n"/>
      <c r="I4060" s="38" t="n"/>
      <c r="J4060" s="38" t="n"/>
      <c r="K4060" s="38" t="n"/>
      <c r="L4060" s="38" t="n"/>
      <c r="N4060" s="36">
        <f>IF($B4060="","",IF($C4060="SUPERSTORE","Superstore","DH"))</f>
        <v/>
      </c>
      <c r="O4060" s="36">
        <f>IF($B4060="","",IFERROR(VLOOKUP($B4060,Mapping!$A:$C,2,0),"Not Mapped"))</f>
        <v/>
      </c>
      <c r="P4060" s="36">
        <f>IF($B4060="","",IFERROR(VLOOKUP($B4060,Mapping!$A:$C,3,0),"Not Mapped"))</f>
        <v/>
      </c>
      <c r="Q4060" s="36">
        <f>IF($B4060="","",IFERROR(VLOOKUP($O4060,Leaders!$A:$B,2,0),"Not Mapped"))</f>
        <v/>
      </c>
      <c r="R4060" s="36">
        <f>IF($B4060="","",IF(COUNTIF(Exclusions!$A:$A,$B4060)&gt;0,"Yes","No"))</f>
        <v/>
      </c>
      <c r="S4060" s="38">
        <f>IF($B4060="","",MIN(1,DAY($A4060)/IF($N4060="Superstore",Settings!$B$5,Settings!$B$4)))</f>
        <v/>
      </c>
      <c r="T4060" s="38">
        <f>IF(OR($B4060="",$G4060="",$S4060=0),"",$G4060/$S4060)</f>
        <v/>
      </c>
      <c r="U4060" s="36">
        <f>IF($T4060="","",IF($T4060&lt;Settings!$B$8,"Critical",IF($T4060&lt;Settings!$B$9,"Semi Critical","Non Critical")))</f>
        <v/>
      </c>
      <c r="V4060" s="28" t="n"/>
      <c r="Z4060">
        <f>IF($B4060="","",IFERROR(VLOOKUP($B4060,'Plan HC for CCA'!$A:$B,2,0),""))</f>
        <v/>
      </c>
      <c r="AA4060">
        <f>IF(OR($B4060="",$Z4060=""),"",IF(N($M4060)&lt;$Z4060,"Delta","No Delta"))</f>
        <v/>
      </c>
      <c r="AB4060">
        <f>IF(OR($B4060="",$Z4060=""),"",MAX(0,$Z4060-N($M4060)))</f>
        <v/>
      </c>
      <c r="AC4060" s="46">
        <f>IF($B4060="","",IFERROR(INDEX('CCA Util %'!$H:$H,MATCH($B4060,'CCA Util %'!$E:$E,0)),""))</f>
        <v/>
      </c>
      <c r="AD4060">
        <f>IF($B4060="","",IFERROR(INDEX('CCA Util %'!$G:$G,MATCH($B4060,'CCA Util %'!$E:$E,0)),""))</f>
        <v/>
      </c>
      <c r="AE4060">
        <f>IF(OR($B4060="",$U4060=""),"",$U4060&amp;" &amp; "&amp;IF(OR($AD4060="",$AD4060=0),"Util NA",$AD4060&amp;" Util"))</f>
        <v/>
      </c>
    </row>
    <row r="4061" ht="15.75" customHeight="1" s="42">
      <c r="A4061" s="41" t="n"/>
      <c r="G4061" s="38" t="n"/>
      <c r="H4061" s="38" t="n"/>
      <c r="I4061" s="38" t="n"/>
      <c r="J4061" s="38" t="n"/>
      <c r="K4061" s="38" t="n"/>
      <c r="L4061" s="38" t="n"/>
      <c r="N4061" s="36">
        <f>IF($B4061="","",IF($C4061="SUPERSTORE","Superstore","DH"))</f>
        <v/>
      </c>
      <c r="O4061" s="36">
        <f>IF($B4061="","",IFERROR(VLOOKUP($B4061,Mapping!$A:$C,2,0),"Not Mapped"))</f>
        <v/>
      </c>
      <c r="P4061" s="36">
        <f>IF($B4061="","",IFERROR(VLOOKUP($B4061,Mapping!$A:$C,3,0),"Not Mapped"))</f>
        <v/>
      </c>
      <c r="Q4061" s="36">
        <f>IF($B4061="","",IFERROR(VLOOKUP($O4061,Leaders!$A:$B,2,0),"Not Mapped"))</f>
        <v/>
      </c>
      <c r="R4061" s="36">
        <f>IF($B4061="","",IF(COUNTIF(Exclusions!$A:$A,$B4061)&gt;0,"Yes","No"))</f>
        <v/>
      </c>
      <c r="S4061" s="38">
        <f>IF($B4061="","",MIN(1,DAY($A4061)/IF($N4061="Superstore",Settings!$B$5,Settings!$B$4)))</f>
        <v/>
      </c>
      <c r="T4061" s="38">
        <f>IF(OR($B4061="",$G4061="",$S4061=0),"",$G4061/$S4061)</f>
        <v/>
      </c>
      <c r="U4061" s="36">
        <f>IF($T4061="","",IF($T4061&lt;Settings!$B$8,"Critical",IF($T4061&lt;Settings!$B$9,"Semi Critical","Non Critical")))</f>
        <v/>
      </c>
      <c r="V4061" s="28" t="n"/>
      <c r="Z4061">
        <f>IF($B4061="","",IFERROR(VLOOKUP($B4061,'Plan HC for CCA'!$A:$B,2,0),""))</f>
        <v/>
      </c>
      <c r="AA4061">
        <f>IF(OR($B4061="",$Z4061=""),"",IF(N($M4061)&lt;$Z4061,"Delta","No Delta"))</f>
        <v/>
      </c>
      <c r="AB4061">
        <f>IF(OR($B4061="",$Z4061=""),"",MAX(0,$Z4061-N($M4061)))</f>
        <v/>
      </c>
      <c r="AC4061" s="46">
        <f>IF($B4061="","",IFERROR(INDEX('CCA Util %'!$H:$H,MATCH($B4061,'CCA Util %'!$E:$E,0)),""))</f>
        <v/>
      </c>
      <c r="AD4061">
        <f>IF($B4061="","",IFERROR(INDEX('CCA Util %'!$G:$G,MATCH($B4061,'CCA Util %'!$E:$E,0)),""))</f>
        <v/>
      </c>
      <c r="AE4061">
        <f>IF(OR($B4061="",$U4061=""),"",$U4061&amp;" &amp; "&amp;IF(OR($AD4061="",$AD4061=0),"Util NA",$AD4061&amp;" Util"))</f>
        <v/>
      </c>
    </row>
    <row r="4062" ht="15.75" customHeight="1" s="42">
      <c r="A4062" s="41" t="n"/>
      <c r="G4062" s="38" t="n"/>
      <c r="H4062" s="38" t="n"/>
      <c r="I4062" s="38" t="n"/>
      <c r="J4062" s="38" t="n"/>
      <c r="K4062" s="38" t="n"/>
      <c r="L4062" s="38" t="n"/>
      <c r="N4062" s="36">
        <f>IF($B4062="","",IF($C4062="SUPERSTORE","Superstore","DH"))</f>
        <v/>
      </c>
      <c r="O4062" s="36">
        <f>IF($B4062="","",IFERROR(VLOOKUP($B4062,Mapping!$A:$C,2,0),"Not Mapped"))</f>
        <v/>
      </c>
      <c r="P4062" s="36">
        <f>IF($B4062="","",IFERROR(VLOOKUP($B4062,Mapping!$A:$C,3,0),"Not Mapped"))</f>
        <v/>
      </c>
      <c r="Q4062" s="36">
        <f>IF($B4062="","",IFERROR(VLOOKUP($O4062,Leaders!$A:$B,2,0),"Not Mapped"))</f>
        <v/>
      </c>
      <c r="R4062" s="36">
        <f>IF($B4062="","",IF(COUNTIF(Exclusions!$A:$A,$B4062)&gt;0,"Yes","No"))</f>
        <v/>
      </c>
      <c r="S4062" s="38">
        <f>IF($B4062="","",MIN(1,DAY($A4062)/IF($N4062="Superstore",Settings!$B$5,Settings!$B$4)))</f>
        <v/>
      </c>
      <c r="T4062" s="38">
        <f>IF(OR($B4062="",$G4062="",$S4062=0),"",$G4062/$S4062)</f>
        <v/>
      </c>
      <c r="U4062" s="36">
        <f>IF($T4062="","",IF($T4062&lt;Settings!$B$8,"Critical",IF($T4062&lt;Settings!$B$9,"Semi Critical","Non Critical")))</f>
        <v/>
      </c>
      <c r="V4062" s="28" t="n"/>
      <c r="Z4062">
        <f>IF($B4062="","",IFERROR(VLOOKUP($B4062,'Plan HC for CCA'!$A:$B,2,0),""))</f>
        <v/>
      </c>
      <c r="AA4062">
        <f>IF(OR($B4062="",$Z4062=""),"",IF(N($M4062)&lt;$Z4062,"Delta","No Delta"))</f>
        <v/>
      </c>
      <c r="AB4062">
        <f>IF(OR($B4062="",$Z4062=""),"",MAX(0,$Z4062-N($M4062)))</f>
        <v/>
      </c>
      <c r="AC4062" s="46">
        <f>IF($B4062="","",IFERROR(INDEX('CCA Util %'!$H:$H,MATCH($B4062,'CCA Util %'!$E:$E,0)),""))</f>
        <v/>
      </c>
      <c r="AD4062">
        <f>IF($B4062="","",IFERROR(INDEX('CCA Util %'!$G:$G,MATCH($B4062,'CCA Util %'!$E:$E,0)),""))</f>
        <v/>
      </c>
      <c r="AE4062">
        <f>IF(OR($B4062="",$U4062=""),"",$U4062&amp;" &amp; "&amp;IF(OR($AD4062="",$AD4062=0),"Util NA",$AD4062&amp;" Util"))</f>
        <v/>
      </c>
    </row>
    <row r="4063" ht="15.75" customHeight="1" s="42">
      <c r="A4063" s="41" t="n"/>
      <c r="G4063" s="38" t="n"/>
      <c r="H4063" s="38" t="n"/>
      <c r="I4063" s="38" t="n"/>
      <c r="J4063" s="38" t="n"/>
      <c r="K4063" s="38" t="n"/>
      <c r="L4063" s="38" t="n"/>
      <c r="N4063" s="36">
        <f>IF($B4063="","",IF($C4063="SUPERSTORE","Superstore","DH"))</f>
        <v/>
      </c>
      <c r="O4063" s="36">
        <f>IF($B4063="","",IFERROR(VLOOKUP($B4063,Mapping!$A:$C,2,0),"Not Mapped"))</f>
        <v/>
      </c>
      <c r="P4063" s="36">
        <f>IF($B4063="","",IFERROR(VLOOKUP($B4063,Mapping!$A:$C,3,0),"Not Mapped"))</f>
        <v/>
      </c>
      <c r="Q4063" s="36">
        <f>IF($B4063="","",IFERROR(VLOOKUP($O4063,Leaders!$A:$B,2,0),"Not Mapped"))</f>
        <v/>
      </c>
      <c r="R4063" s="36">
        <f>IF($B4063="","",IF(COUNTIF(Exclusions!$A:$A,$B4063)&gt;0,"Yes","No"))</f>
        <v/>
      </c>
      <c r="S4063" s="38">
        <f>IF($B4063="","",MIN(1,DAY($A4063)/IF($N4063="Superstore",Settings!$B$5,Settings!$B$4)))</f>
        <v/>
      </c>
      <c r="T4063" s="38">
        <f>IF(OR($B4063="",$G4063="",$S4063=0),"",$G4063/$S4063)</f>
        <v/>
      </c>
      <c r="U4063" s="36">
        <f>IF($T4063="","",IF($T4063&lt;Settings!$B$8,"Critical",IF($T4063&lt;Settings!$B$9,"Semi Critical","Non Critical")))</f>
        <v/>
      </c>
      <c r="V4063" s="28" t="n"/>
      <c r="Z4063">
        <f>IF($B4063="","",IFERROR(VLOOKUP($B4063,'Plan HC for CCA'!$A:$B,2,0),""))</f>
        <v/>
      </c>
      <c r="AA4063">
        <f>IF(OR($B4063="",$Z4063=""),"",IF(N($M4063)&lt;$Z4063,"Delta","No Delta"))</f>
        <v/>
      </c>
      <c r="AB4063">
        <f>IF(OR($B4063="",$Z4063=""),"",MAX(0,$Z4063-N($M4063)))</f>
        <v/>
      </c>
      <c r="AC4063" s="46">
        <f>IF($B4063="","",IFERROR(INDEX('CCA Util %'!$H:$H,MATCH($B4063,'CCA Util %'!$E:$E,0)),""))</f>
        <v/>
      </c>
      <c r="AD4063">
        <f>IF($B4063="","",IFERROR(INDEX('CCA Util %'!$G:$G,MATCH($B4063,'CCA Util %'!$E:$E,0)),""))</f>
        <v/>
      </c>
      <c r="AE4063">
        <f>IF(OR($B4063="",$U4063=""),"",$U4063&amp;" &amp; "&amp;IF(OR($AD4063="",$AD4063=0),"Util NA",$AD4063&amp;" Util"))</f>
        <v/>
      </c>
    </row>
    <row r="4064" ht="15.75" customHeight="1" s="42">
      <c r="A4064" s="41" t="n"/>
      <c r="G4064" s="38" t="n"/>
      <c r="H4064" s="38" t="n"/>
      <c r="I4064" s="38" t="n"/>
      <c r="J4064" s="38" t="n"/>
      <c r="K4064" s="38" t="n"/>
      <c r="L4064" s="38" t="n"/>
      <c r="N4064" s="36">
        <f>IF($B4064="","",IF($C4064="SUPERSTORE","Superstore","DH"))</f>
        <v/>
      </c>
      <c r="O4064" s="36">
        <f>IF($B4064="","",IFERROR(VLOOKUP($B4064,Mapping!$A:$C,2,0),"Not Mapped"))</f>
        <v/>
      </c>
      <c r="P4064" s="36">
        <f>IF($B4064="","",IFERROR(VLOOKUP($B4064,Mapping!$A:$C,3,0),"Not Mapped"))</f>
        <v/>
      </c>
      <c r="Q4064" s="36">
        <f>IF($B4064="","",IFERROR(VLOOKUP($O4064,Leaders!$A:$B,2,0),"Not Mapped"))</f>
        <v/>
      </c>
      <c r="R4064" s="36">
        <f>IF($B4064="","",IF(COUNTIF(Exclusions!$A:$A,$B4064)&gt;0,"Yes","No"))</f>
        <v/>
      </c>
      <c r="S4064" s="38">
        <f>IF($B4064="","",MIN(1,DAY($A4064)/IF($N4064="Superstore",Settings!$B$5,Settings!$B$4)))</f>
        <v/>
      </c>
      <c r="T4064" s="38">
        <f>IF(OR($B4064="",$G4064="",$S4064=0),"",$G4064/$S4064)</f>
        <v/>
      </c>
      <c r="U4064" s="36">
        <f>IF($T4064="","",IF($T4064&lt;Settings!$B$8,"Critical",IF($T4064&lt;Settings!$B$9,"Semi Critical","Non Critical")))</f>
        <v/>
      </c>
      <c r="V4064" s="28" t="n"/>
      <c r="Z4064">
        <f>IF($B4064="","",IFERROR(VLOOKUP($B4064,'Plan HC for CCA'!$A:$B,2,0),""))</f>
        <v/>
      </c>
      <c r="AA4064">
        <f>IF(OR($B4064="",$Z4064=""),"",IF(N($M4064)&lt;$Z4064,"Delta","No Delta"))</f>
        <v/>
      </c>
      <c r="AB4064">
        <f>IF(OR($B4064="",$Z4064=""),"",MAX(0,$Z4064-N($M4064)))</f>
        <v/>
      </c>
      <c r="AC4064" s="46">
        <f>IF($B4064="","",IFERROR(INDEX('CCA Util %'!$H:$H,MATCH($B4064,'CCA Util %'!$E:$E,0)),""))</f>
        <v/>
      </c>
      <c r="AD4064">
        <f>IF($B4064="","",IFERROR(INDEX('CCA Util %'!$G:$G,MATCH($B4064,'CCA Util %'!$E:$E,0)),""))</f>
        <v/>
      </c>
      <c r="AE4064">
        <f>IF(OR($B4064="",$U4064=""),"",$U4064&amp;" &amp; "&amp;IF(OR($AD4064="",$AD4064=0),"Util NA",$AD4064&amp;" Util"))</f>
        <v/>
      </c>
    </row>
    <row r="4065" ht="15.75" customHeight="1" s="42">
      <c r="A4065" s="41" t="n"/>
      <c r="G4065" s="38" t="n"/>
      <c r="H4065" s="38" t="n"/>
      <c r="I4065" s="38" t="n"/>
      <c r="J4065" s="38" t="n"/>
      <c r="K4065" s="38" t="n"/>
      <c r="L4065" s="38" t="n"/>
      <c r="N4065" s="36">
        <f>IF($B4065="","",IF($C4065="SUPERSTORE","Superstore","DH"))</f>
        <v/>
      </c>
      <c r="O4065" s="36">
        <f>IF($B4065="","",IFERROR(VLOOKUP($B4065,Mapping!$A:$C,2,0),"Not Mapped"))</f>
        <v/>
      </c>
      <c r="P4065" s="36">
        <f>IF($B4065="","",IFERROR(VLOOKUP($B4065,Mapping!$A:$C,3,0),"Not Mapped"))</f>
        <v/>
      </c>
      <c r="Q4065" s="36">
        <f>IF($B4065="","",IFERROR(VLOOKUP($O4065,Leaders!$A:$B,2,0),"Not Mapped"))</f>
        <v/>
      </c>
      <c r="R4065" s="36">
        <f>IF($B4065="","",IF(COUNTIF(Exclusions!$A:$A,$B4065)&gt;0,"Yes","No"))</f>
        <v/>
      </c>
      <c r="S4065" s="38">
        <f>IF($B4065="","",MIN(1,DAY($A4065)/IF($N4065="Superstore",Settings!$B$5,Settings!$B$4)))</f>
        <v/>
      </c>
      <c r="T4065" s="38">
        <f>IF(OR($B4065="",$G4065="",$S4065=0),"",$G4065/$S4065)</f>
        <v/>
      </c>
      <c r="U4065" s="36">
        <f>IF($T4065="","",IF($T4065&lt;Settings!$B$8,"Critical",IF($T4065&lt;Settings!$B$9,"Semi Critical","Non Critical")))</f>
        <v/>
      </c>
      <c r="V4065" s="28" t="n"/>
      <c r="Z4065">
        <f>IF($B4065="","",IFERROR(VLOOKUP($B4065,'Plan HC for CCA'!$A:$B,2,0),""))</f>
        <v/>
      </c>
      <c r="AA4065">
        <f>IF(OR($B4065="",$Z4065=""),"",IF(N($M4065)&lt;$Z4065,"Delta","No Delta"))</f>
        <v/>
      </c>
      <c r="AB4065">
        <f>IF(OR($B4065="",$Z4065=""),"",MAX(0,$Z4065-N($M4065)))</f>
        <v/>
      </c>
      <c r="AC4065" s="46">
        <f>IF($B4065="","",IFERROR(INDEX('CCA Util %'!$H:$H,MATCH($B4065,'CCA Util %'!$E:$E,0)),""))</f>
        <v/>
      </c>
      <c r="AD4065">
        <f>IF($B4065="","",IFERROR(INDEX('CCA Util %'!$G:$G,MATCH($B4065,'CCA Util %'!$E:$E,0)),""))</f>
        <v/>
      </c>
      <c r="AE4065">
        <f>IF(OR($B4065="",$U4065=""),"",$U4065&amp;" &amp; "&amp;IF(OR($AD4065="",$AD4065=0),"Util NA",$AD4065&amp;" Util"))</f>
        <v/>
      </c>
    </row>
    <row r="4066" ht="15.75" customHeight="1" s="42">
      <c r="A4066" s="41" t="n"/>
      <c r="G4066" s="38" t="n"/>
      <c r="H4066" s="38" t="n"/>
      <c r="I4066" s="38" t="n"/>
      <c r="J4066" s="38" t="n"/>
      <c r="K4066" s="38" t="n"/>
      <c r="L4066" s="38" t="n"/>
      <c r="N4066" s="36">
        <f>IF($B4066="","",IF($C4066="SUPERSTORE","Superstore","DH"))</f>
        <v/>
      </c>
      <c r="O4066" s="36">
        <f>IF($B4066="","",IFERROR(VLOOKUP($B4066,Mapping!$A:$C,2,0),"Not Mapped"))</f>
        <v/>
      </c>
      <c r="P4066" s="36">
        <f>IF($B4066="","",IFERROR(VLOOKUP($B4066,Mapping!$A:$C,3,0),"Not Mapped"))</f>
        <v/>
      </c>
      <c r="Q4066" s="36">
        <f>IF($B4066="","",IFERROR(VLOOKUP($O4066,Leaders!$A:$B,2,0),"Not Mapped"))</f>
        <v/>
      </c>
      <c r="R4066" s="36">
        <f>IF($B4066="","",IF(COUNTIF(Exclusions!$A:$A,$B4066)&gt;0,"Yes","No"))</f>
        <v/>
      </c>
      <c r="S4066" s="38">
        <f>IF($B4066="","",MIN(1,DAY($A4066)/IF($N4066="Superstore",Settings!$B$5,Settings!$B$4)))</f>
        <v/>
      </c>
      <c r="T4066" s="38">
        <f>IF(OR($B4066="",$G4066="",$S4066=0),"",$G4066/$S4066)</f>
        <v/>
      </c>
      <c r="U4066" s="36">
        <f>IF($T4066="","",IF($T4066&lt;Settings!$B$8,"Critical",IF($T4066&lt;Settings!$B$9,"Semi Critical","Non Critical")))</f>
        <v/>
      </c>
      <c r="V4066" s="28" t="n"/>
      <c r="Z4066">
        <f>IF($B4066="","",IFERROR(VLOOKUP($B4066,'Plan HC for CCA'!$A:$B,2,0),""))</f>
        <v/>
      </c>
      <c r="AA4066">
        <f>IF(OR($B4066="",$Z4066=""),"",IF(N($M4066)&lt;$Z4066,"Delta","No Delta"))</f>
        <v/>
      </c>
      <c r="AB4066">
        <f>IF(OR($B4066="",$Z4066=""),"",MAX(0,$Z4066-N($M4066)))</f>
        <v/>
      </c>
      <c r="AC4066" s="46">
        <f>IF($B4066="","",IFERROR(INDEX('CCA Util %'!$H:$H,MATCH($B4066,'CCA Util %'!$E:$E,0)),""))</f>
        <v/>
      </c>
      <c r="AD4066">
        <f>IF($B4066="","",IFERROR(INDEX('CCA Util %'!$G:$G,MATCH($B4066,'CCA Util %'!$E:$E,0)),""))</f>
        <v/>
      </c>
      <c r="AE4066">
        <f>IF(OR($B4066="",$U4066=""),"",$U4066&amp;" &amp; "&amp;IF(OR($AD4066="",$AD4066=0),"Util NA",$AD4066&amp;" Util"))</f>
        <v/>
      </c>
    </row>
    <row r="4067" ht="15.75" customHeight="1" s="42">
      <c r="A4067" s="41" t="n"/>
      <c r="G4067" s="38" t="n"/>
      <c r="H4067" s="38" t="n"/>
      <c r="I4067" s="38" t="n"/>
      <c r="J4067" s="38" t="n"/>
      <c r="K4067" s="38" t="n"/>
      <c r="L4067" s="38" t="n"/>
      <c r="N4067" s="36">
        <f>IF($B4067="","",IF($C4067="SUPERSTORE","Superstore","DH"))</f>
        <v/>
      </c>
      <c r="O4067" s="36">
        <f>IF($B4067="","",IFERROR(VLOOKUP($B4067,Mapping!$A:$C,2,0),"Not Mapped"))</f>
        <v/>
      </c>
      <c r="P4067" s="36">
        <f>IF($B4067="","",IFERROR(VLOOKUP($B4067,Mapping!$A:$C,3,0),"Not Mapped"))</f>
        <v/>
      </c>
      <c r="Q4067" s="36">
        <f>IF($B4067="","",IFERROR(VLOOKUP($O4067,Leaders!$A:$B,2,0),"Not Mapped"))</f>
        <v/>
      </c>
      <c r="R4067" s="36">
        <f>IF($B4067="","",IF(COUNTIF(Exclusions!$A:$A,$B4067)&gt;0,"Yes","No"))</f>
        <v/>
      </c>
      <c r="S4067" s="38">
        <f>IF($B4067="","",MIN(1,DAY($A4067)/IF($N4067="Superstore",Settings!$B$5,Settings!$B$4)))</f>
        <v/>
      </c>
      <c r="T4067" s="38">
        <f>IF(OR($B4067="",$G4067="",$S4067=0),"",$G4067/$S4067)</f>
        <v/>
      </c>
      <c r="U4067" s="36">
        <f>IF($T4067="","",IF($T4067&lt;Settings!$B$8,"Critical",IF($T4067&lt;Settings!$B$9,"Semi Critical","Non Critical")))</f>
        <v/>
      </c>
      <c r="V4067" s="28" t="n"/>
      <c r="Z4067">
        <f>IF($B4067="","",IFERROR(VLOOKUP($B4067,'Plan HC for CCA'!$A:$B,2,0),""))</f>
        <v/>
      </c>
      <c r="AA4067">
        <f>IF(OR($B4067="",$Z4067=""),"",IF(N($M4067)&lt;$Z4067,"Delta","No Delta"))</f>
        <v/>
      </c>
      <c r="AB4067">
        <f>IF(OR($B4067="",$Z4067=""),"",MAX(0,$Z4067-N($M4067)))</f>
        <v/>
      </c>
      <c r="AC4067" s="46">
        <f>IF($B4067="","",IFERROR(INDEX('CCA Util %'!$H:$H,MATCH($B4067,'CCA Util %'!$E:$E,0)),""))</f>
        <v/>
      </c>
      <c r="AD4067">
        <f>IF($B4067="","",IFERROR(INDEX('CCA Util %'!$G:$G,MATCH($B4067,'CCA Util %'!$E:$E,0)),""))</f>
        <v/>
      </c>
      <c r="AE4067">
        <f>IF(OR($B4067="",$U4067=""),"",$U4067&amp;" &amp; "&amp;IF(OR($AD4067="",$AD4067=0),"Util NA",$AD4067&amp;" Util"))</f>
        <v/>
      </c>
    </row>
    <row r="4068" ht="15.75" customHeight="1" s="42">
      <c r="A4068" s="41" t="n"/>
      <c r="G4068" s="38" t="n"/>
      <c r="H4068" s="38" t="n"/>
      <c r="I4068" s="38" t="n"/>
      <c r="J4068" s="38" t="n"/>
      <c r="K4068" s="38" t="n"/>
      <c r="L4068" s="38" t="n"/>
      <c r="N4068" s="36">
        <f>IF($B4068="","",IF($C4068="SUPERSTORE","Superstore","DH"))</f>
        <v/>
      </c>
      <c r="O4068" s="36">
        <f>IF($B4068="","",IFERROR(VLOOKUP($B4068,Mapping!$A:$C,2,0),"Not Mapped"))</f>
        <v/>
      </c>
      <c r="P4068" s="36">
        <f>IF($B4068="","",IFERROR(VLOOKUP($B4068,Mapping!$A:$C,3,0),"Not Mapped"))</f>
        <v/>
      </c>
      <c r="Q4068" s="36">
        <f>IF($B4068="","",IFERROR(VLOOKUP($O4068,Leaders!$A:$B,2,0),"Not Mapped"))</f>
        <v/>
      </c>
      <c r="R4068" s="36">
        <f>IF($B4068="","",IF(COUNTIF(Exclusions!$A:$A,$B4068)&gt;0,"Yes","No"))</f>
        <v/>
      </c>
      <c r="S4068" s="38">
        <f>IF($B4068="","",MIN(1,DAY($A4068)/IF($N4068="Superstore",Settings!$B$5,Settings!$B$4)))</f>
        <v/>
      </c>
      <c r="T4068" s="38">
        <f>IF(OR($B4068="",$G4068="",$S4068=0),"",$G4068/$S4068)</f>
        <v/>
      </c>
      <c r="U4068" s="36">
        <f>IF($T4068="","",IF($T4068&lt;Settings!$B$8,"Critical",IF($T4068&lt;Settings!$B$9,"Semi Critical","Non Critical")))</f>
        <v/>
      </c>
      <c r="V4068" s="28" t="n"/>
      <c r="Z4068">
        <f>IF($B4068="","",IFERROR(VLOOKUP($B4068,'Plan HC for CCA'!$A:$B,2,0),""))</f>
        <v/>
      </c>
      <c r="AA4068">
        <f>IF(OR($B4068="",$Z4068=""),"",IF(N($M4068)&lt;$Z4068,"Delta","No Delta"))</f>
        <v/>
      </c>
      <c r="AB4068">
        <f>IF(OR($B4068="",$Z4068=""),"",MAX(0,$Z4068-N($M4068)))</f>
        <v/>
      </c>
      <c r="AC4068" s="46">
        <f>IF($B4068="","",IFERROR(INDEX('CCA Util %'!$H:$H,MATCH($B4068,'CCA Util %'!$E:$E,0)),""))</f>
        <v/>
      </c>
      <c r="AD4068">
        <f>IF($B4068="","",IFERROR(INDEX('CCA Util %'!$G:$G,MATCH($B4068,'CCA Util %'!$E:$E,0)),""))</f>
        <v/>
      </c>
      <c r="AE4068">
        <f>IF(OR($B4068="",$U4068=""),"",$U4068&amp;" &amp; "&amp;IF(OR($AD4068="",$AD4068=0),"Util NA",$AD4068&amp;" Util"))</f>
        <v/>
      </c>
    </row>
    <row r="4069" ht="15.75" customHeight="1" s="42">
      <c r="A4069" s="41" t="n"/>
      <c r="G4069" s="38" t="n"/>
      <c r="H4069" s="38" t="n"/>
      <c r="I4069" s="38" t="n"/>
      <c r="J4069" s="38" t="n"/>
      <c r="K4069" s="38" t="n"/>
      <c r="L4069" s="38" t="n"/>
      <c r="N4069" s="36">
        <f>IF($B4069="","",IF($C4069="SUPERSTORE","Superstore","DH"))</f>
        <v/>
      </c>
      <c r="O4069" s="36">
        <f>IF($B4069="","",IFERROR(VLOOKUP($B4069,Mapping!$A:$C,2,0),"Not Mapped"))</f>
        <v/>
      </c>
      <c r="P4069" s="36">
        <f>IF($B4069="","",IFERROR(VLOOKUP($B4069,Mapping!$A:$C,3,0),"Not Mapped"))</f>
        <v/>
      </c>
      <c r="Q4069" s="36">
        <f>IF($B4069="","",IFERROR(VLOOKUP($O4069,Leaders!$A:$B,2,0),"Not Mapped"))</f>
        <v/>
      </c>
      <c r="R4069" s="36">
        <f>IF($B4069="","",IF(COUNTIF(Exclusions!$A:$A,$B4069)&gt;0,"Yes","No"))</f>
        <v/>
      </c>
      <c r="S4069" s="38">
        <f>IF($B4069="","",MIN(1,DAY($A4069)/IF($N4069="Superstore",Settings!$B$5,Settings!$B$4)))</f>
        <v/>
      </c>
      <c r="T4069" s="38">
        <f>IF(OR($B4069="",$G4069="",$S4069=0),"",$G4069/$S4069)</f>
        <v/>
      </c>
      <c r="U4069" s="36">
        <f>IF($T4069="","",IF($T4069&lt;Settings!$B$8,"Critical",IF($T4069&lt;Settings!$B$9,"Semi Critical","Non Critical")))</f>
        <v/>
      </c>
      <c r="V4069" s="28" t="n"/>
      <c r="Z4069">
        <f>IF($B4069="","",IFERROR(VLOOKUP($B4069,'Plan HC for CCA'!$A:$B,2,0),""))</f>
        <v/>
      </c>
      <c r="AA4069">
        <f>IF(OR($B4069="",$Z4069=""),"",IF(N($M4069)&lt;$Z4069,"Delta","No Delta"))</f>
        <v/>
      </c>
      <c r="AB4069">
        <f>IF(OR($B4069="",$Z4069=""),"",MAX(0,$Z4069-N($M4069)))</f>
        <v/>
      </c>
      <c r="AC4069" s="46">
        <f>IF($B4069="","",IFERROR(INDEX('CCA Util %'!$H:$H,MATCH($B4069,'CCA Util %'!$E:$E,0)),""))</f>
        <v/>
      </c>
      <c r="AD4069">
        <f>IF($B4069="","",IFERROR(INDEX('CCA Util %'!$G:$G,MATCH($B4069,'CCA Util %'!$E:$E,0)),""))</f>
        <v/>
      </c>
      <c r="AE4069">
        <f>IF(OR($B4069="",$U4069=""),"",$U4069&amp;" &amp; "&amp;IF(OR($AD4069="",$AD4069=0),"Util NA",$AD4069&amp;" Util"))</f>
        <v/>
      </c>
    </row>
    <row r="4070" ht="15.75" customHeight="1" s="42">
      <c r="A4070" s="41" t="n"/>
      <c r="G4070" s="38" t="n"/>
      <c r="H4070" s="38" t="n"/>
      <c r="I4070" s="38" t="n"/>
      <c r="J4070" s="38" t="n"/>
      <c r="K4070" s="38" t="n"/>
      <c r="L4070" s="38" t="n"/>
      <c r="N4070" s="36">
        <f>IF($B4070="","",IF($C4070="SUPERSTORE","Superstore","DH"))</f>
        <v/>
      </c>
      <c r="O4070" s="36">
        <f>IF($B4070="","",IFERROR(VLOOKUP($B4070,Mapping!$A:$C,2,0),"Not Mapped"))</f>
        <v/>
      </c>
      <c r="P4070" s="36">
        <f>IF($B4070="","",IFERROR(VLOOKUP($B4070,Mapping!$A:$C,3,0),"Not Mapped"))</f>
        <v/>
      </c>
      <c r="Q4070" s="36">
        <f>IF($B4070="","",IFERROR(VLOOKUP($O4070,Leaders!$A:$B,2,0),"Not Mapped"))</f>
        <v/>
      </c>
      <c r="R4070" s="36">
        <f>IF($B4070="","",IF(COUNTIF(Exclusions!$A:$A,$B4070)&gt;0,"Yes","No"))</f>
        <v/>
      </c>
      <c r="S4070" s="38">
        <f>IF($B4070="","",MIN(1,DAY($A4070)/IF($N4070="Superstore",Settings!$B$5,Settings!$B$4)))</f>
        <v/>
      </c>
      <c r="T4070" s="38">
        <f>IF(OR($B4070="",$G4070="",$S4070=0),"",$G4070/$S4070)</f>
        <v/>
      </c>
      <c r="U4070" s="36">
        <f>IF($T4070="","",IF($T4070&lt;Settings!$B$8,"Critical",IF($T4070&lt;Settings!$B$9,"Semi Critical","Non Critical")))</f>
        <v/>
      </c>
      <c r="V4070" s="28" t="n"/>
      <c r="Z4070">
        <f>IF($B4070="","",IFERROR(VLOOKUP($B4070,'Plan HC for CCA'!$A:$B,2,0),""))</f>
        <v/>
      </c>
      <c r="AA4070">
        <f>IF(OR($B4070="",$Z4070=""),"",IF(N($M4070)&lt;$Z4070,"Delta","No Delta"))</f>
        <v/>
      </c>
      <c r="AB4070">
        <f>IF(OR($B4070="",$Z4070=""),"",MAX(0,$Z4070-N($M4070)))</f>
        <v/>
      </c>
      <c r="AC4070" s="46">
        <f>IF($B4070="","",IFERROR(INDEX('CCA Util %'!$H:$H,MATCH($B4070,'CCA Util %'!$E:$E,0)),""))</f>
        <v/>
      </c>
      <c r="AD4070">
        <f>IF($B4070="","",IFERROR(INDEX('CCA Util %'!$G:$G,MATCH($B4070,'CCA Util %'!$E:$E,0)),""))</f>
        <v/>
      </c>
      <c r="AE4070">
        <f>IF(OR($B4070="",$U4070=""),"",$U4070&amp;" &amp; "&amp;IF(OR($AD4070="",$AD4070=0),"Util NA",$AD4070&amp;" Util"))</f>
        <v/>
      </c>
    </row>
    <row r="4071" ht="15.75" customHeight="1" s="42">
      <c r="A4071" s="41" t="n"/>
      <c r="G4071" s="38" t="n"/>
      <c r="H4071" s="38" t="n"/>
      <c r="I4071" s="38" t="n"/>
      <c r="J4071" s="38" t="n"/>
      <c r="K4071" s="38" t="n"/>
      <c r="L4071" s="38" t="n"/>
      <c r="N4071" s="36">
        <f>IF($B4071="","",IF($C4071="SUPERSTORE","Superstore","DH"))</f>
        <v/>
      </c>
      <c r="O4071" s="36">
        <f>IF($B4071="","",IFERROR(VLOOKUP($B4071,Mapping!$A:$C,2,0),"Not Mapped"))</f>
        <v/>
      </c>
      <c r="P4071" s="36">
        <f>IF($B4071="","",IFERROR(VLOOKUP($B4071,Mapping!$A:$C,3,0),"Not Mapped"))</f>
        <v/>
      </c>
      <c r="Q4071" s="36">
        <f>IF($B4071="","",IFERROR(VLOOKUP($O4071,Leaders!$A:$B,2,0),"Not Mapped"))</f>
        <v/>
      </c>
      <c r="R4071" s="36">
        <f>IF($B4071="","",IF(COUNTIF(Exclusions!$A:$A,$B4071)&gt;0,"Yes","No"))</f>
        <v/>
      </c>
      <c r="S4071" s="38">
        <f>IF($B4071="","",MIN(1,DAY($A4071)/IF($N4071="Superstore",Settings!$B$5,Settings!$B$4)))</f>
        <v/>
      </c>
      <c r="T4071" s="38">
        <f>IF(OR($B4071="",$G4071="",$S4071=0),"",$G4071/$S4071)</f>
        <v/>
      </c>
      <c r="U4071" s="36">
        <f>IF($T4071="","",IF($T4071&lt;Settings!$B$8,"Critical",IF($T4071&lt;Settings!$B$9,"Semi Critical","Non Critical")))</f>
        <v/>
      </c>
      <c r="V4071" s="28" t="n"/>
      <c r="Z4071">
        <f>IF($B4071="","",IFERROR(VLOOKUP($B4071,'Plan HC for CCA'!$A:$B,2,0),""))</f>
        <v/>
      </c>
      <c r="AA4071">
        <f>IF(OR($B4071="",$Z4071=""),"",IF(N($M4071)&lt;$Z4071,"Delta","No Delta"))</f>
        <v/>
      </c>
      <c r="AB4071">
        <f>IF(OR($B4071="",$Z4071=""),"",MAX(0,$Z4071-N($M4071)))</f>
        <v/>
      </c>
      <c r="AC4071" s="46">
        <f>IF($B4071="","",IFERROR(INDEX('CCA Util %'!$H:$H,MATCH($B4071,'CCA Util %'!$E:$E,0)),""))</f>
        <v/>
      </c>
      <c r="AD4071">
        <f>IF($B4071="","",IFERROR(INDEX('CCA Util %'!$G:$G,MATCH($B4071,'CCA Util %'!$E:$E,0)),""))</f>
        <v/>
      </c>
      <c r="AE4071">
        <f>IF(OR($B4071="",$U4071=""),"",$U4071&amp;" &amp; "&amp;IF(OR($AD4071="",$AD4071=0),"Util NA",$AD4071&amp;" Util"))</f>
        <v/>
      </c>
    </row>
    <row r="4072" ht="15.75" customHeight="1" s="42">
      <c r="A4072" s="41" t="n"/>
      <c r="G4072" s="38" t="n"/>
      <c r="H4072" s="38" t="n"/>
      <c r="I4072" s="38" t="n"/>
      <c r="J4072" s="38" t="n"/>
      <c r="K4072" s="38" t="n"/>
      <c r="L4072" s="38" t="n"/>
      <c r="N4072" s="36">
        <f>IF($B4072="","",IF($C4072="SUPERSTORE","Superstore","DH"))</f>
        <v/>
      </c>
      <c r="O4072" s="36">
        <f>IF($B4072="","",IFERROR(VLOOKUP($B4072,Mapping!$A:$C,2,0),"Not Mapped"))</f>
        <v/>
      </c>
      <c r="P4072" s="36">
        <f>IF($B4072="","",IFERROR(VLOOKUP($B4072,Mapping!$A:$C,3,0),"Not Mapped"))</f>
        <v/>
      </c>
      <c r="Q4072" s="36">
        <f>IF($B4072="","",IFERROR(VLOOKUP($O4072,Leaders!$A:$B,2,0),"Not Mapped"))</f>
        <v/>
      </c>
      <c r="R4072" s="36">
        <f>IF($B4072="","",IF(COUNTIF(Exclusions!$A:$A,$B4072)&gt;0,"Yes","No"))</f>
        <v/>
      </c>
      <c r="S4072" s="38">
        <f>IF($B4072="","",MIN(1,DAY($A4072)/IF($N4072="Superstore",Settings!$B$5,Settings!$B$4)))</f>
        <v/>
      </c>
      <c r="T4072" s="38">
        <f>IF(OR($B4072="",$G4072="",$S4072=0),"",$G4072/$S4072)</f>
        <v/>
      </c>
      <c r="U4072" s="36">
        <f>IF($T4072="","",IF($T4072&lt;Settings!$B$8,"Critical",IF($T4072&lt;Settings!$B$9,"Semi Critical","Non Critical")))</f>
        <v/>
      </c>
      <c r="V4072" s="28" t="n"/>
      <c r="Z4072">
        <f>IF($B4072="","",IFERROR(VLOOKUP($B4072,'Plan HC for CCA'!$A:$B,2,0),""))</f>
        <v/>
      </c>
      <c r="AA4072">
        <f>IF(OR($B4072="",$Z4072=""),"",IF(N($M4072)&lt;$Z4072,"Delta","No Delta"))</f>
        <v/>
      </c>
      <c r="AB4072">
        <f>IF(OR($B4072="",$Z4072=""),"",MAX(0,$Z4072-N($M4072)))</f>
        <v/>
      </c>
      <c r="AC4072" s="46">
        <f>IF($B4072="","",IFERROR(INDEX('CCA Util %'!$H:$H,MATCH($B4072,'CCA Util %'!$E:$E,0)),""))</f>
        <v/>
      </c>
      <c r="AD4072">
        <f>IF($B4072="","",IFERROR(INDEX('CCA Util %'!$G:$G,MATCH($B4072,'CCA Util %'!$E:$E,0)),""))</f>
        <v/>
      </c>
      <c r="AE4072">
        <f>IF(OR($B4072="",$U4072=""),"",$U4072&amp;" &amp; "&amp;IF(OR($AD4072="",$AD4072=0),"Util NA",$AD4072&amp;" Util"))</f>
        <v/>
      </c>
    </row>
    <row r="4073" ht="15.75" customHeight="1" s="42">
      <c r="A4073" s="41" t="n"/>
      <c r="G4073" s="38" t="n"/>
      <c r="H4073" s="38" t="n"/>
      <c r="I4073" s="38" t="n"/>
      <c r="J4073" s="38" t="n"/>
      <c r="K4073" s="38" t="n"/>
      <c r="L4073" s="38" t="n"/>
      <c r="N4073" s="36">
        <f>IF($B4073="","",IF($C4073="SUPERSTORE","Superstore","DH"))</f>
        <v/>
      </c>
      <c r="O4073" s="36">
        <f>IF($B4073="","",IFERROR(VLOOKUP($B4073,Mapping!$A:$C,2,0),"Not Mapped"))</f>
        <v/>
      </c>
      <c r="P4073" s="36">
        <f>IF($B4073="","",IFERROR(VLOOKUP($B4073,Mapping!$A:$C,3,0),"Not Mapped"))</f>
        <v/>
      </c>
      <c r="Q4073" s="36">
        <f>IF($B4073="","",IFERROR(VLOOKUP($O4073,Leaders!$A:$B,2,0),"Not Mapped"))</f>
        <v/>
      </c>
      <c r="R4073" s="36">
        <f>IF($B4073="","",IF(COUNTIF(Exclusions!$A:$A,$B4073)&gt;0,"Yes","No"))</f>
        <v/>
      </c>
      <c r="S4073" s="38">
        <f>IF($B4073="","",MIN(1,DAY($A4073)/IF($N4073="Superstore",Settings!$B$5,Settings!$B$4)))</f>
        <v/>
      </c>
      <c r="T4073" s="38">
        <f>IF(OR($B4073="",$G4073="",$S4073=0),"",$G4073/$S4073)</f>
        <v/>
      </c>
      <c r="U4073" s="36">
        <f>IF($T4073="","",IF($T4073&lt;Settings!$B$8,"Critical",IF($T4073&lt;Settings!$B$9,"Semi Critical","Non Critical")))</f>
        <v/>
      </c>
      <c r="V4073" s="28" t="n"/>
      <c r="Z4073">
        <f>IF($B4073="","",IFERROR(VLOOKUP($B4073,'Plan HC for CCA'!$A:$B,2,0),""))</f>
        <v/>
      </c>
      <c r="AA4073">
        <f>IF(OR($B4073="",$Z4073=""),"",IF(N($M4073)&lt;$Z4073,"Delta","No Delta"))</f>
        <v/>
      </c>
      <c r="AB4073">
        <f>IF(OR($B4073="",$Z4073=""),"",MAX(0,$Z4073-N($M4073)))</f>
        <v/>
      </c>
      <c r="AC4073" s="46">
        <f>IF($B4073="","",IFERROR(INDEX('CCA Util %'!$H:$H,MATCH($B4073,'CCA Util %'!$E:$E,0)),""))</f>
        <v/>
      </c>
      <c r="AD4073">
        <f>IF($B4073="","",IFERROR(INDEX('CCA Util %'!$G:$G,MATCH($B4073,'CCA Util %'!$E:$E,0)),""))</f>
        <v/>
      </c>
      <c r="AE4073">
        <f>IF(OR($B4073="",$U4073=""),"",$U4073&amp;" &amp; "&amp;IF(OR($AD4073="",$AD4073=0),"Util NA",$AD4073&amp;" Util"))</f>
        <v/>
      </c>
    </row>
    <row r="4074" ht="15.75" customHeight="1" s="42">
      <c r="A4074" s="41" t="n"/>
      <c r="G4074" s="38" t="n"/>
      <c r="H4074" s="38" t="n"/>
      <c r="I4074" s="38" t="n"/>
      <c r="J4074" s="38" t="n"/>
      <c r="K4074" s="38" t="n"/>
      <c r="L4074" s="38" t="n"/>
      <c r="N4074" s="36">
        <f>IF($B4074="","",IF($C4074="SUPERSTORE","Superstore","DH"))</f>
        <v/>
      </c>
      <c r="O4074" s="36">
        <f>IF($B4074="","",IFERROR(VLOOKUP($B4074,Mapping!$A:$C,2,0),"Not Mapped"))</f>
        <v/>
      </c>
      <c r="P4074" s="36">
        <f>IF($B4074="","",IFERROR(VLOOKUP($B4074,Mapping!$A:$C,3,0),"Not Mapped"))</f>
        <v/>
      </c>
      <c r="Q4074" s="36">
        <f>IF($B4074="","",IFERROR(VLOOKUP($O4074,Leaders!$A:$B,2,0),"Not Mapped"))</f>
        <v/>
      </c>
      <c r="R4074" s="36">
        <f>IF($B4074="","",IF(COUNTIF(Exclusions!$A:$A,$B4074)&gt;0,"Yes","No"))</f>
        <v/>
      </c>
      <c r="S4074" s="38">
        <f>IF($B4074="","",MIN(1,DAY($A4074)/IF($N4074="Superstore",Settings!$B$5,Settings!$B$4)))</f>
        <v/>
      </c>
      <c r="T4074" s="38">
        <f>IF(OR($B4074="",$G4074="",$S4074=0),"",$G4074/$S4074)</f>
        <v/>
      </c>
      <c r="U4074" s="36">
        <f>IF($T4074="","",IF($T4074&lt;Settings!$B$8,"Critical",IF($T4074&lt;Settings!$B$9,"Semi Critical","Non Critical")))</f>
        <v/>
      </c>
      <c r="V4074" s="28" t="n"/>
      <c r="Z4074">
        <f>IF($B4074="","",IFERROR(VLOOKUP($B4074,'Plan HC for CCA'!$A:$B,2,0),""))</f>
        <v/>
      </c>
      <c r="AA4074">
        <f>IF(OR($B4074="",$Z4074=""),"",IF(N($M4074)&lt;$Z4074,"Delta","No Delta"))</f>
        <v/>
      </c>
      <c r="AB4074">
        <f>IF(OR($B4074="",$Z4074=""),"",MAX(0,$Z4074-N($M4074)))</f>
        <v/>
      </c>
      <c r="AC4074" s="46">
        <f>IF($B4074="","",IFERROR(INDEX('CCA Util %'!$H:$H,MATCH($B4074,'CCA Util %'!$E:$E,0)),""))</f>
        <v/>
      </c>
      <c r="AD4074">
        <f>IF($B4074="","",IFERROR(INDEX('CCA Util %'!$G:$G,MATCH($B4074,'CCA Util %'!$E:$E,0)),""))</f>
        <v/>
      </c>
      <c r="AE4074">
        <f>IF(OR($B4074="",$U4074=""),"",$U4074&amp;" &amp; "&amp;IF(OR($AD4074="",$AD4074=0),"Util NA",$AD4074&amp;" Util"))</f>
        <v/>
      </c>
    </row>
    <row r="4075" ht="15.75" customHeight="1" s="42">
      <c r="A4075" s="41" t="n"/>
      <c r="G4075" s="38" t="n"/>
      <c r="H4075" s="38" t="n"/>
      <c r="I4075" s="38" t="n"/>
      <c r="J4075" s="38" t="n"/>
      <c r="K4075" s="38" t="n"/>
      <c r="L4075" s="38" t="n"/>
      <c r="N4075" s="36">
        <f>IF($B4075="","",IF($C4075="SUPERSTORE","Superstore","DH"))</f>
        <v/>
      </c>
      <c r="O4075" s="36">
        <f>IF($B4075="","",IFERROR(VLOOKUP($B4075,Mapping!$A:$C,2,0),"Not Mapped"))</f>
        <v/>
      </c>
      <c r="P4075" s="36">
        <f>IF($B4075="","",IFERROR(VLOOKUP($B4075,Mapping!$A:$C,3,0),"Not Mapped"))</f>
        <v/>
      </c>
      <c r="Q4075" s="36">
        <f>IF($B4075="","",IFERROR(VLOOKUP($O4075,Leaders!$A:$B,2,0),"Not Mapped"))</f>
        <v/>
      </c>
      <c r="R4075" s="36">
        <f>IF($B4075="","",IF(COUNTIF(Exclusions!$A:$A,$B4075)&gt;0,"Yes","No"))</f>
        <v/>
      </c>
      <c r="S4075" s="38">
        <f>IF($B4075="","",MIN(1,DAY($A4075)/IF($N4075="Superstore",Settings!$B$5,Settings!$B$4)))</f>
        <v/>
      </c>
      <c r="T4075" s="38">
        <f>IF(OR($B4075="",$G4075="",$S4075=0),"",$G4075/$S4075)</f>
        <v/>
      </c>
      <c r="U4075" s="36">
        <f>IF($T4075="","",IF($T4075&lt;Settings!$B$8,"Critical",IF($T4075&lt;Settings!$B$9,"Semi Critical","Non Critical")))</f>
        <v/>
      </c>
      <c r="V4075" s="28" t="n"/>
      <c r="Z4075">
        <f>IF($B4075="","",IFERROR(VLOOKUP($B4075,'Plan HC for CCA'!$A:$B,2,0),""))</f>
        <v/>
      </c>
      <c r="AA4075">
        <f>IF(OR($B4075="",$Z4075=""),"",IF(N($M4075)&lt;$Z4075,"Delta","No Delta"))</f>
        <v/>
      </c>
      <c r="AB4075">
        <f>IF(OR($B4075="",$Z4075=""),"",MAX(0,$Z4075-N($M4075)))</f>
        <v/>
      </c>
      <c r="AC4075" s="46">
        <f>IF($B4075="","",IFERROR(INDEX('CCA Util %'!$H:$H,MATCH($B4075,'CCA Util %'!$E:$E,0)),""))</f>
        <v/>
      </c>
      <c r="AD4075">
        <f>IF($B4075="","",IFERROR(INDEX('CCA Util %'!$G:$G,MATCH($B4075,'CCA Util %'!$E:$E,0)),""))</f>
        <v/>
      </c>
      <c r="AE4075">
        <f>IF(OR($B4075="",$U4075=""),"",$U4075&amp;" &amp; "&amp;IF(OR($AD4075="",$AD4075=0),"Util NA",$AD4075&amp;" Util"))</f>
        <v/>
      </c>
    </row>
    <row r="4076" ht="15.75" customHeight="1" s="42">
      <c r="A4076" s="41" t="n"/>
      <c r="G4076" s="38" t="n"/>
      <c r="H4076" s="38" t="n"/>
      <c r="I4076" s="38" t="n"/>
      <c r="J4076" s="38" t="n"/>
      <c r="K4076" s="38" t="n"/>
      <c r="L4076" s="38" t="n"/>
      <c r="N4076" s="36">
        <f>IF($B4076="","",IF($C4076="SUPERSTORE","Superstore","DH"))</f>
        <v/>
      </c>
      <c r="O4076" s="36">
        <f>IF($B4076="","",IFERROR(VLOOKUP($B4076,Mapping!$A:$C,2,0),"Not Mapped"))</f>
        <v/>
      </c>
      <c r="P4076" s="36">
        <f>IF($B4076="","",IFERROR(VLOOKUP($B4076,Mapping!$A:$C,3,0),"Not Mapped"))</f>
        <v/>
      </c>
      <c r="Q4076" s="36">
        <f>IF($B4076="","",IFERROR(VLOOKUP($O4076,Leaders!$A:$B,2,0),"Not Mapped"))</f>
        <v/>
      </c>
      <c r="R4076" s="36">
        <f>IF($B4076="","",IF(COUNTIF(Exclusions!$A:$A,$B4076)&gt;0,"Yes","No"))</f>
        <v/>
      </c>
      <c r="S4076" s="38">
        <f>IF($B4076="","",MIN(1,DAY($A4076)/IF($N4076="Superstore",Settings!$B$5,Settings!$B$4)))</f>
        <v/>
      </c>
      <c r="T4076" s="38">
        <f>IF(OR($B4076="",$G4076="",$S4076=0),"",$G4076/$S4076)</f>
        <v/>
      </c>
      <c r="U4076" s="36">
        <f>IF($T4076="","",IF($T4076&lt;Settings!$B$8,"Critical",IF($T4076&lt;Settings!$B$9,"Semi Critical","Non Critical")))</f>
        <v/>
      </c>
      <c r="V4076" s="28" t="n"/>
      <c r="Z4076">
        <f>IF($B4076="","",IFERROR(VLOOKUP($B4076,'Plan HC for CCA'!$A:$B,2,0),""))</f>
        <v/>
      </c>
      <c r="AA4076">
        <f>IF(OR($B4076="",$Z4076=""),"",IF(N($M4076)&lt;$Z4076,"Delta","No Delta"))</f>
        <v/>
      </c>
      <c r="AB4076">
        <f>IF(OR($B4076="",$Z4076=""),"",MAX(0,$Z4076-N($M4076)))</f>
        <v/>
      </c>
      <c r="AC4076" s="46">
        <f>IF($B4076="","",IFERROR(INDEX('CCA Util %'!$H:$H,MATCH($B4076,'CCA Util %'!$E:$E,0)),""))</f>
        <v/>
      </c>
      <c r="AD4076">
        <f>IF($B4076="","",IFERROR(INDEX('CCA Util %'!$G:$G,MATCH($B4076,'CCA Util %'!$E:$E,0)),""))</f>
        <v/>
      </c>
      <c r="AE4076">
        <f>IF(OR($B4076="",$U4076=""),"",$U4076&amp;" &amp; "&amp;IF(OR($AD4076="",$AD4076=0),"Util NA",$AD4076&amp;" Util"))</f>
        <v/>
      </c>
    </row>
    <row r="4077" ht="15.75" customHeight="1" s="42">
      <c r="A4077" s="41" t="n"/>
      <c r="G4077" s="38" t="n"/>
      <c r="H4077" s="38" t="n"/>
      <c r="I4077" s="38" t="n"/>
      <c r="J4077" s="38" t="n"/>
      <c r="K4077" s="38" t="n"/>
      <c r="L4077" s="38" t="n"/>
      <c r="N4077" s="36">
        <f>IF($B4077="","",IF($C4077="SUPERSTORE","Superstore","DH"))</f>
        <v/>
      </c>
      <c r="O4077" s="36">
        <f>IF($B4077="","",IFERROR(VLOOKUP($B4077,Mapping!$A:$C,2,0),"Not Mapped"))</f>
        <v/>
      </c>
      <c r="P4077" s="36">
        <f>IF($B4077="","",IFERROR(VLOOKUP($B4077,Mapping!$A:$C,3,0),"Not Mapped"))</f>
        <v/>
      </c>
      <c r="Q4077" s="36">
        <f>IF($B4077="","",IFERROR(VLOOKUP($O4077,Leaders!$A:$B,2,0),"Not Mapped"))</f>
        <v/>
      </c>
      <c r="R4077" s="36">
        <f>IF($B4077="","",IF(COUNTIF(Exclusions!$A:$A,$B4077)&gt;0,"Yes","No"))</f>
        <v/>
      </c>
      <c r="S4077" s="38">
        <f>IF($B4077="","",MIN(1,DAY($A4077)/IF($N4077="Superstore",Settings!$B$5,Settings!$B$4)))</f>
        <v/>
      </c>
      <c r="T4077" s="38">
        <f>IF(OR($B4077="",$G4077="",$S4077=0),"",$G4077/$S4077)</f>
        <v/>
      </c>
      <c r="U4077" s="36">
        <f>IF($T4077="","",IF($T4077&lt;Settings!$B$8,"Critical",IF($T4077&lt;Settings!$B$9,"Semi Critical","Non Critical")))</f>
        <v/>
      </c>
      <c r="V4077" s="28" t="n"/>
      <c r="Z4077">
        <f>IF($B4077="","",IFERROR(VLOOKUP($B4077,'Plan HC for CCA'!$A:$B,2,0),""))</f>
        <v/>
      </c>
      <c r="AA4077">
        <f>IF(OR($B4077="",$Z4077=""),"",IF(N($M4077)&lt;$Z4077,"Delta","No Delta"))</f>
        <v/>
      </c>
      <c r="AB4077">
        <f>IF(OR($B4077="",$Z4077=""),"",MAX(0,$Z4077-N($M4077)))</f>
        <v/>
      </c>
      <c r="AC4077" s="46">
        <f>IF($B4077="","",IFERROR(INDEX('CCA Util %'!$H:$H,MATCH($B4077,'CCA Util %'!$E:$E,0)),""))</f>
        <v/>
      </c>
      <c r="AD4077">
        <f>IF($B4077="","",IFERROR(INDEX('CCA Util %'!$G:$G,MATCH($B4077,'CCA Util %'!$E:$E,0)),""))</f>
        <v/>
      </c>
      <c r="AE4077">
        <f>IF(OR($B4077="",$U4077=""),"",$U4077&amp;" &amp; "&amp;IF(OR($AD4077="",$AD4077=0),"Util NA",$AD4077&amp;" Util"))</f>
        <v/>
      </c>
    </row>
    <row r="4078" ht="15.75" customHeight="1" s="42">
      <c r="A4078" s="41" t="n"/>
      <c r="G4078" s="38" t="n"/>
      <c r="H4078" s="38" t="n"/>
      <c r="I4078" s="38" t="n"/>
      <c r="J4078" s="38" t="n"/>
      <c r="K4078" s="38" t="n"/>
      <c r="L4078" s="38" t="n"/>
      <c r="N4078" s="36">
        <f>IF($B4078="","",IF($C4078="SUPERSTORE","Superstore","DH"))</f>
        <v/>
      </c>
      <c r="O4078" s="36">
        <f>IF($B4078="","",IFERROR(VLOOKUP($B4078,Mapping!$A:$C,2,0),"Not Mapped"))</f>
        <v/>
      </c>
      <c r="P4078" s="36">
        <f>IF($B4078="","",IFERROR(VLOOKUP($B4078,Mapping!$A:$C,3,0),"Not Mapped"))</f>
        <v/>
      </c>
      <c r="Q4078" s="36">
        <f>IF($B4078="","",IFERROR(VLOOKUP($O4078,Leaders!$A:$B,2,0),"Not Mapped"))</f>
        <v/>
      </c>
      <c r="R4078" s="36">
        <f>IF($B4078="","",IF(COUNTIF(Exclusions!$A:$A,$B4078)&gt;0,"Yes","No"))</f>
        <v/>
      </c>
      <c r="S4078" s="38">
        <f>IF($B4078="","",MIN(1,DAY($A4078)/IF($N4078="Superstore",Settings!$B$5,Settings!$B$4)))</f>
        <v/>
      </c>
      <c r="T4078" s="38">
        <f>IF(OR($B4078="",$G4078="",$S4078=0),"",$G4078/$S4078)</f>
        <v/>
      </c>
      <c r="U4078" s="36">
        <f>IF($T4078="","",IF($T4078&lt;Settings!$B$8,"Critical",IF($T4078&lt;Settings!$B$9,"Semi Critical","Non Critical")))</f>
        <v/>
      </c>
      <c r="V4078" s="28" t="n"/>
      <c r="Z4078">
        <f>IF($B4078="","",IFERROR(VLOOKUP($B4078,'Plan HC for CCA'!$A:$B,2,0),""))</f>
        <v/>
      </c>
      <c r="AA4078">
        <f>IF(OR($B4078="",$Z4078=""),"",IF(N($M4078)&lt;$Z4078,"Delta","No Delta"))</f>
        <v/>
      </c>
      <c r="AB4078">
        <f>IF(OR($B4078="",$Z4078=""),"",MAX(0,$Z4078-N($M4078)))</f>
        <v/>
      </c>
      <c r="AC4078" s="46">
        <f>IF($B4078="","",IFERROR(INDEX('CCA Util %'!$H:$H,MATCH($B4078,'CCA Util %'!$E:$E,0)),""))</f>
        <v/>
      </c>
      <c r="AD4078">
        <f>IF($B4078="","",IFERROR(INDEX('CCA Util %'!$G:$G,MATCH($B4078,'CCA Util %'!$E:$E,0)),""))</f>
        <v/>
      </c>
      <c r="AE4078">
        <f>IF(OR($B4078="",$U4078=""),"",$U4078&amp;" &amp; "&amp;IF(OR($AD4078="",$AD4078=0),"Util NA",$AD4078&amp;" Util"))</f>
        <v/>
      </c>
    </row>
    <row r="4079" ht="15.75" customHeight="1" s="42">
      <c r="A4079" s="41" t="n"/>
      <c r="G4079" s="38" t="n"/>
      <c r="H4079" s="38" t="n"/>
      <c r="I4079" s="38" t="n"/>
      <c r="J4079" s="38" t="n"/>
      <c r="K4079" s="38" t="n"/>
      <c r="L4079" s="38" t="n"/>
      <c r="N4079" s="36">
        <f>IF($B4079="","",IF($C4079="SUPERSTORE","Superstore","DH"))</f>
        <v/>
      </c>
      <c r="O4079" s="36">
        <f>IF($B4079="","",IFERROR(VLOOKUP($B4079,Mapping!$A:$C,2,0),"Not Mapped"))</f>
        <v/>
      </c>
      <c r="P4079" s="36">
        <f>IF($B4079="","",IFERROR(VLOOKUP($B4079,Mapping!$A:$C,3,0),"Not Mapped"))</f>
        <v/>
      </c>
      <c r="Q4079" s="36">
        <f>IF($B4079="","",IFERROR(VLOOKUP($O4079,Leaders!$A:$B,2,0),"Not Mapped"))</f>
        <v/>
      </c>
      <c r="R4079" s="36">
        <f>IF($B4079="","",IF(COUNTIF(Exclusions!$A:$A,$B4079)&gt;0,"Yes","No"))</f>
        <v/>
      </c>
      <c r="S4079" s="38">
        <f>IF($B4079="","",MIN(1,DAY($A4079)/IF($N4079="Superstore",Settings!$B$5,Settings!$B$4)))</f>
        <v/>
      </c>
      <c r="T4079" s="38">
        <f>IF(OR($B4079="",$G4079="",$S4079=0),"",$G4079/$S4079)</f>
        <v/>
      </c>
      <c r="U4079" s="36">
        <f>IF($T4079="","",IF($T4079&lt;Settings!$B$8,"Critical",IF($T4079&lt;Settings!$B$9,"Semi Critical","Non Critical")))</f>
        <v/>
      </c>
      <c r="V4079" s="28" t="n"/>
      <c r="Z4079">
        <f>IF($B4079="","",IFERROR(VLOOKUP($B4079,'Plan HC for CCA'!$A:$B,2,0),""))</f>
        <v/>
      </c>
      <c r="AA4079">
        <f>IF(OR($B4079="",$Z4079=""),"",IF(N($M4079)&lt;$Z4079,"Delta","No Delta"))</f>
        <v/>
      </c>
      <c r="AB4079">
        <f>IF(OR($B4079="",$Z4079=""),"",MAX(0,$Z4079-N($M4079)))</f>
        <v/>
      </c>
      <c r="AC4079" s="46">
        <f>IF($B4079="","",IFERROR(INDEX('CCA Util %'!$H:$H,MATCH($B4079,'CCA Util %'!$E:$E,0)),""))</f>
        <v/>
      </c>
      <c r="AD4079">
        <f>IF($B4079="","",IFERROR(INDEX('CCA Util %'!$G:$G,MATCH($B4079,'CCA Util %'!$E:$E,0)),""))</f>
        <v/>
      </c>
      <c r="AE4079">
        <f>IF(OR($B4079="",$U4079=""),"",$U4079&amp;" &amp; "&amp;IF(OR($AD4079="",$AD4079=0),"Util NA",$AD4079&amp;" Util"))</f>
        <v/>
      </c>
    </row>
    <row r="4080" ht="15.75" customHeight="1" s="42">
      <c r="A4080" s="41" t="n"/>
      <c r="G4080" s="38" t="n"/>
      <c r="H4080" s="38" t="n"/>
      <c r="I4080" s="38" t="n"/>
      <c r="J4080" s="38" t="n"/>
      <c r="K4080" s="38" t="n"/>
      <c r="L4080" s="38" t="n"/>
      <c r="N4080" s="36">
        <f>IF($B4080="","",IF($C4080="SUPERSTORE","Superstore","DH"))</f>
        <v/>
      </c>
      <c r="O4080" s="36">
        <f>IF($B4080="","",IFERROR(VLOOKUP($B4080,Mapping!$A:$C,2,0),"Not Mapped"))</f>
        <v/>
      </c>
      <c r="P4080" s="36">
        <f>IF($B4080="","",IFERROR(VLOOKUP($B4080,Mapping!$A:$C,3,0),"Not Mapped"))</f>
        <v/>
      </c>
      <c r="Q4080" s="36">
        <f>IF($B4080="","",IFERROR(VLOOKUP($O4080,Leaders!$A:$B,2,0),"Not Mapped"))</f>
        <v/>
      </c>
      <c r="R4080" s="36">
        <f>IF($B4080="","",IF(COUNTIF(Exclusions!$A:$A,$B4080)&gt;0,"Yes","No"))</f>
        <v/>
      </c>
      <c r="S4080" s="38">
        <f>IF($B4080="","",MIN(1,DAY($A4080)/IF($N4080="Superstore",Settings!$B$5,Settings!$B$4)))</f>
        <v/>
      </c>
      <c r="T4080" s="38">
        <f>IF(OR($B4080="",$G4080="",$S4080=0),"",$G4080/$S4080)</f>
        <v/>
      </c>
      <c r="U4080" s="36">
        <f>IF($T4080="","",IF($T4080&lt;Settings!$B$8,"Critical",IF($T4080&lt;Settings!$B$9,"Semi Critical","Non Critical")))</f>
        <v/>
      </c>
      <c r="V4080" s="28" t="n"/>
      <c r="Z4080">
        <f>IF($B4080="","",IFERROR(VLOOKUP($B4080,'Plan HC for CCA'!$A:$B,2,0),""))</f>
        <v/>
      </c>
      <c r="AA4080">
        <f>IF(OR($B4080="",$Z4080=""),"",IF(N($M4080)&lt;$Z4080,"Delta","No Delta"))</f>
        <v/>
      </c>
      <c r="AB4080">
        <f>IF(OR($B4080="",$Z4080=""),"",MAX(0,$Z4080-N($M4080)))</f>
        <v/>
      </c>
      <c r="AC4080" s="46">
        <f>IF($B4080="","",IFERROR(INDEX('CCA Util %'!$H:$H,MATCH($B4080,'CCA Util %'!$E:$E,0)),""))</f>
        <v/>
      </c>
      <c r="AD4080">
        <f>IF($B4080="","",IFERROR(INDEX('CCA Util %'!$G:$G,MATCH($B4080,'CCA Util %'!$E:$E,0)),""))</f>
        <v/>
      </c>
      <c r="AE4080">
        <f>IF(OR($B4080="",$U4080=""),"",$U4080&amp;" &amp; "&amp;IF(OR($AD4080="",$AD4080=0),"Util NA",$AD4080&amp;" Util"))</f>
        <v/>
      </c>
    </row>
    <row r="4081" ht="15.75" customHeight="1" s="42">
      <c r="A4081" s="41" t="n"/>
      <c r="G4081" s="38" t="n"/>
      <c r="H4081" s="38" t="n"/>
      <c r="I4081" s="38" t="n"/>
      <c r="J4081" s="38" t="n"/>
      <c r="K4081" s="38" t="n"/>
      <c r="L4081" s="38" t="n"/>
      <c r="N4081" s="36">
        <f>IF($B4081="","",IF($C4081="SUPERSTORE","Superstore","DH"))</f>
        <v/>
      </c>
      <c r="O4081" s="36">
        <f>IF($B4081="","",IFERROR(VLOOKUP($B4081,Mapping!$A:$C,2,0),"Not Mapped"))</f>
        <v/>
      </c>
      <c r="P4081" s="36">
        <f>IF($B4081="","",IFERROR(VLOOKUP($B4081,Mapping!$A:$C,3,0),"Not Mapped"))</f>
        <v/>
      </c>
      <c r="Q4081" s="36">
        <f>IF($B4081="","",IFERROR(VLOOKUP($O4081,Leaders!$A:$B,2,0),"Not Mapped"))</f>
        <v/>
      </c>
      <c r="R4081" s="36">
        <f>IF($B4081="","",IF(COUNTIF(Exclusions!$A:$A,$B4081)&gt;0,"Yes","No"))</f>
        <v/>
      </c>
      <c r="S4081" s="38">
        <f>IF($B4081="","",MIN(1,DAY($A4081)/IF($N4081="Superstore",Settings!$B$5,Settings!$B$4)))</f>
        <v/>
      </c>
      <c r="T4081" s="38">
        <f>IF(OR($B4081="",$G4081="",$S4081=0),"",$G4081/$S4081)</f>
        <v/>
      </c>
      <c r="U4081" s="36">
        <f>IF($T4081="","",IF($T4081&lt;Settings!$B$8,"Critical",IF($T4081&lt;Settings!$B$9,"Semi Critical","Non Critical")))</f>
        <v/>
      </c>
      <c r="V4081" s="28" t="n"/>
      <c r="Z4081">
        <f>IF($B4081="","",IFERROR(VLOOKUP($B4081,'Plan HC for CCA'!$A:$B,2,0),""))</f>
        <v/>
      </c>
      <c r="AA4081">
        <f>IF(OR($B4081="",$Z4081=""),"",IF(N($M4081)&lt;$Z4081,"Delta","No Delta"))</f>
        <v/>
      </c>
      <c r="AB4081">
        <f>IF(OR($B4081="",$Z4081=""),"",MAX(0,$Z4081-N($M4081)))</f>
        <v/>
      </c>
      <c r="AC4081" s="46">
        <f>IF($B4081="","",IFERROR(INDEX('CCA Util %'!$H:$H,MATCH($B4081,'CCA Util %'!$E:$E,0)),""))</f>
        <v/>
      </c>
      <c r="AD4081">
        <f>IF($B4081="","",IFERROR(INDEX('CCA Util %'!$G:$G,MATCH($B4081,'CCA Util %'!$E:$E,0)),""))</f>
        <v/>
      </c>
      <c r="AE4081">
        <f>IF(OR($B4081="",$U4081=""),"",$U4081&amp;" &amp; "&amp;IF(OR($AD4081="",$AD4081=0),"Util NA",$AD4081&amp;" Util"))</f>
        <v/>
      </c>
    </row>
    <row r="4082" ht="15.75" customHeight="1" s="42">
      <c r="A4082" s="41" t="n"/>
      <c r="G4082" s="38" t="n"/>
      <c r="H4082" s="38" t="n"/>
      <c r="I4082" s="38" t="n"/>
      <c r="J4082" s="38" t="n"/>
      <c r="K4082" s="38" t="n"/>
      <c r="L4082" s="38" t="n"/>
      <c r="N4082" s="36">
        <f>IF($B4082="","",IF($C4082="SUPERSTORE","Superstore","DH"))</f>
        <v/>
      </c>
      <c r="O4082" s="36">
        <f>IF($B4082="","",IFERROR(VLOOKUP($B4082,Mapping!$A:$C,2,0),"Not Mapped"))</f>
        <v/>
      </c>
      <c r="P4082" s="36">
        <f>IF($B4082="","",IFERROR(VLOOKUP($B4082,Mapping!$A:$C,3,0),"Not Mapped"))</f>
        <v/>
      </c>
      <c r="Q4082" s="36">
        <f>IF($B4082="","",IFERROR(VLOOKUP($O4082,Leaders!$A:$B,2,0),"Not Mapped"))</f>
        <v/>
      </c>
      <c r="R4082" s="36">
        <f>IF($B4082="","",IF(COUNTIF(Exclusions!$A:$A,$B4082)&gt;0,"Yes","No"))</f>
        <v/>
      </c>
      <c r="S4082" s="38">
        <f>IF($B4082="","",MIN(1,DAY($A4082)/IF($N4082="Superstore",Settings!$B$5,Settings!$B$4)))</f>
        <v/>
      </c>
      <c r="T4082" s="38">
        <f>IF(OR($B4082="",$G4082="",$S4082=0),"",$G4082/$S4082)</f>
        <v/>
      </c>
      <c r="U4082" s="36">
        <f>IF($T4082="","",IF($T4082&lt;Settings!$B$8,"Critical",IF($T4082&lt;Settings!$B$9,"Semi Critical","Non Critical")))</f>
        <v/>
      </c>
      <c r="V4082" s="28" t="n"/>
      <c r="Z4082">
        <f>IF($B4082="","",IFERROR(VLOOKUP($B4082,'Plan HC for CCA'!$A:$B,2,0),""))</f>
        <v/>
      </c>
      <c r="AA4082">
        <f>IF(OR($B4082="",$Z4082=""),"",IF(N($M4082)&lt;$Z4082,"Delta","No Delta"))</f>
        <v/>
      </c>
      <c r="AB4082">
        <f>IF(OR($B4082="",$Z4082=""),"",MAX(0,$Z4082-N($M4082)))</f>
        <v/>
      </c>
      <c r="AC4082" s="46">
        <f>IF($B4082="","",IFERROR(INDEX('CCA Util %'!$H:$H,MATCH($B4082,'CCA Util %'!$E:$E,0)),""))</f>
        <v/>
      </c>
      <c r="AD4082">
        <f>IF($B4082="","",IFERROR(INDEX('CCA Util %'!$G:$G,MATCH($B4082,'CCA Util %'!$E:$E,0)),""))</f>
        <v/>
      </c>
      <c r="AE4082">
        <f>IF(OR($B4082="",$U4082=""),"",$U4082&amp;" &amp; "&amp;IF(OR($AD4082="",$AD4082=0),"Util NA",$AD4082&amp;" Util"))</f>
        <v/>
      </c>
    </row>
    <row r="4083" ht="15.75" customHeight="1" s="42">
      <c r="A4083" s="41" t="n"/>
      <c r="G4083" s="38" t="n"/>
      <c r="H4083" s="38" t="n"/>
      <c r="I4083" s="38" t="n"/>
      <c r="J4083" s="38" t="n"/>
      <c r="K4083" s="38" t="n"/>
      <c r="L4083" s="38" t="n"/>
      <c r="N4083" s="36">
        <f>IF($B4083="","",IF($C4083="SUPERSTORE","Superstore","DH"))</f>
        <v/>
      </c>
      <c r="O4083" s="36">
        <f>IF($B4083="","",IFERROR(VLOOKUP($B4083,Mapping!$A:$C,2,0),"Not Mapped"))</f>
        <v/>
      </c>
      <c r="P4083" s="36">
        <f>IF($B4083="","",IFERROR(VLOOKUP($B4083,Mapping!$A:$C,3,0),"Not Mapped"))</f>
        <v/>
      </c>
      <c r="Q4083" s="36">
        <f>IF($B4083="","",IFERROR(VLOOKUP($O4083,Leaders!$A:$B,2,0),"Not Mapped"))</f>
        <v/>
      </c>
      <c r="R4083" s="36">
        <f>IF($B4083="","",IF(COUNTIF(Exclusions!$A:$A,$B4083)&gt;0,"Yes","No"))</f>
        <v/>
      </c>
      <c r="S4083" s="38">
        <f>IF($B4083="","",MIN(1,DAY($A4083)/IF($N4083="Superstore",Settings!$B$5,Settings!$B$4)))</f>
        <v/>
      </c>
      <c r="T4083" s="38">
        <f>IF(OR($B4083="",$G4083="",$S4083=0),"",$G4083/$S4083)</f>
        <v/>
      </c>
      <c r="U4083" s="36">
        <f>IF($T4083="","",IF($T4083&lt;Settings!$B$8,"Critical",IF($T4083&lt;Settings!$B$9,"Semi Critical","Non Critical")))</f>
        <v/>
      </c>
      <c r="V4083" s="28" t="n"/>
      <c r="Z4083">
        <f>IF($B4083="","",IFERROR(VLOOKUP($B4083,'Plan HC for CCA'!$A:$B,2,0),""))</f>
        <v/>
      </c>
      <c r="AA4083">
        <f>IF(OR($B4083="",$Z4083=""),"",IF(N($M4083)&lt;$Z4083,"Delta","No Delta"))</f>
        <v/>
      </c>
      <c r="AB4083">
        <f>IF(OR($B4083="",$Z4083=""),"",MAX(0,$Z4083-N($M4083)))</f>
        <v/>
      </c>
      <c r="AC4083" s="46">
        <f>IF($B4083="","",IFERROR(INDEX('CCA Util %'!$H:$H,MATCH($B4083,'CCA Util %'!$E:$E,0)),""))</f>
        <v/>
      </c>
      <c r="AD4083">
        <f>IF($B4083="","",IFERROR(INDEX('CCA Util %'!$G:$G,MATCH($B4083,'CCA Util %'!$E:$E,0)),""))</f>
        <v/>
      </c>
      <c r="AE4083">
        <f>IF(OR($B4083="",$U4083=""),"",$U4083&amp;" &amp; "&amp;IF(OR($AD4083="",$AD4083=0),"Util NA",$AD4083&amp;" Util"))</f>
        <v/>
      </c>
    </row>
    <row r="4084" ht="15.75" customHeight="1" s="42">
      <c r="A4084" s="41" t="n"/>
      <c r="G4084" s="38" t="n"/>
      <c r="H4084" s="38" t="n"/>
      <c r="I4084" s="38" t="n"/>
      <c r="J4084" s="38" t="n"/>
      <c r="K4084" s="38" t="n"/>
      <c r="L4084" s="38" t="n"/>
      <c r="N4084" s="36">
        <f>IF($B4084="","",IF($C4084="SUPERSTORE","Superstore","DH"))</f>
        <v/>
      </c>
      <c r="O4084" s="36">
        <f>IF($B4084="","",IFERROR(VLOOKUP($B4084,Mapping!$A:$C,2,0),"Not Mapped"))</f>
        <v/>
      </c>
      <c r="P4084" s="36">
        <f>IF($B4084="","",IFERROR(VLOOKUP($B4084,Mapping!$A:$C,3,0),"Not Mapped"))</f>
        <v/>
      </c>
      <c r="Q4084" s="36">
        <f>IF($B4084="","",IFERROR(VLOOKUP($O4084,Leaders!$A:$B,2,0),"Not Mapped"))</f>
        <v/>
      </c>
      <c r="R4084" s="36">
        <f>IF($B4084="","",IF(COUNTIF(Exclusions!$A:$A,$B4084)&gt;0,"Yes","No"))</f>
        <v/>
      </c>
      <c r="S4084" s="38">
        <f>IF($B4084="","",MIN(1,DAY($A4084)/IF($N4084="Superstore",Settings!$B$5,Settings!$B$4)))</f>
        <v/>
      </c>
      <c r="T4084" s="38">
        <f>IF(OR($B4084="",$G4084="",$S4084=0),"",$G4084/$S4084)</f>
        <v/>
      </c>
      <c r="U4084" s="36">
        <f>IF($T4084="","",IF($T4084&lt;Settings!$B$8,"Critical",IF($T4084&lt;Settings!$B$9,"Semi Critical","Non Critical")))</f>
        <v/>
      </c>
      <c r="V4084" s="28" t="n"/>
      <c r="Z4084">
        <f>IF($B4084="","",IFERROR(VLOOKUP($B4084,'Plan HC for CCA'!$A:$B,2,0),""))</f>
        <v/>
      </c>
      <c r="AA4084">
        <f>IF(OR($B4084="",$Z4084=""),"",IF(N($M4084)&lt;$Z4084,"Delta","No Delta"))</f>
        <v/>
      </c>
      <c r="AB4084">
        <f>IF(OR($B4084="",$Z4084=""),"",MAX(0,$Z4084-N($M4084)))</f>
        <v/>
      </c>
      <c r="AC4084" s="46">
        <f>IF($B4084="","",IFERROR(INDEX('CCA Util %'!$H:$H,MATCH($B4084,'CCA Util %'!$E:$E,0)),""))</f>
        <v/>
      </c>
      <c r="AD4084">
        <f>IF($B4084="","",IFERROR(INDEX('CCA Util %'!$G:$G,MATCH($B4084,'CCA Util %'!$E:$E,0)),""))</f>
        <v/>
      </c>
      <c r="AE4084">
        <f>IF(OR($B4084="",$U4084=""),"",$U4084&amp;" &amp; "&amp;IF(OR($AD4084="",$AD4084=0),"Util NA",$AD4084&amp;" Util"))</f>
        <v/>
      </c>
    </row>
    <row r="4085" ht="15.75" customHeight="1" s="42">
      <c r="A4085" s="41" t="n"/>
      <c r="G4085" s="38" t="n"/>
      <c r="H4085" s="38" t="n"/>
      <c r="I4085" s="38" t="n"/>
      <c r="J4085" s="38" t="n"/>
      <c r="K4085" s="38" t="n"/>
      <c r="L4085" s="38" t="n"/>
      <c r="N4085" s="36">
        <f>IF($B4085="","",IF($C4085="SUPERSTORE","Superstore","DH"))</f>
        <v/>
      </c>
      <c r="O4085" s="36">
        <f>IF($B4085="","",IFERROR(VLOOKUP($B4085,Mapping!$A:$C,2,0),"Not Mapped"))</f>
        <v/>
      </c>
      <c r="P4085" s="36">
        <f>IF($B4085="","",IFERROR(VLOOKUP($B4085,Mapping!$A:$C,3,0),"Not Mapped"))</f>
        <v/>
      </c>
      <c r="Q4085" s="36">
        <f>IF($B4085="","",IFERROR(VLOOKUP($O4085,Leaders!$A:$B,2,0),"Not Mapped"))</f>
        <v/>
      </c>
      <c r="R4085" s="36">
        <f>IF($B4085="","",IF(COUNTIF(Exclusions!$A:$A,$B4085)&gt;0,"Yes","No"))</f>
        <v/>
      </c>
      <c r="S4085" s="38">
        <f>IF($B4085="","",MIN(1,DAY($A4085)/IF($N4085="Superstore",Settings!$B$5,Settings!$B$4)))</f>
        <v/>
      </c>
      <c r="T4085" s="38">
        <f>IF(OR($B4085="",$G4085="",$S4085=0),"",$G4085/$S4085)</f>
        <v/>
      </c>
      <c r="U4085" s="36">
        <f>IF($T4085="","",IF($T4085&lt;Settings!$B$8,"Critical",IF($T4085&lt;Settings!$B$9,"Semi Critical","Non Critical")))</f>
        <v/>
      </c>
      <c r="V4085" s="28" t="n"/>
      <c r="Z4085">
        <f>IF($B4085="","",IFERROR(VLOOKUP($B4085,'Plan HC for CCA'!$A:$B,2,0),""))</f>
        <v/>
      </c>
      <c r="AA4085">
        <f>IF(OR($B4085="",$Z4085=""),"",IF(N($M4085)&lt;$Z4085,"Delta","No Delta"))</f>
        <v/>
      </c>
      <c r="AB4085">
        <f>IF(OR($B4085="",$Z4085=""),"",MAX(0,$Z4085-N($M4085)))</f>
        <v/>
      </c>
      <c r="AC4085" s="46">
        <f>IF($B4085="","",IFERROR(INDEX('CCA Util %'!$H:$H,MATCH($B4085,'CCA Util %'!$E:$E,0)),""))</f>
        <v/>
      </c>
      <c r="AD4085">
        <f>IF($B4085="","",IFERROR(INDEX('CCA Util %'!$G:$G,MATCH($B4085,'CCA Util %'!$E:$E,0)),""))</f>
        <v/>
      </c>
      <c r="AE4085">
        <f>IF(OR($B4085="",$U4085=""),"",$U4085&amp;" &amp; "&amp;IF(OR($AD4085="",$AD4085=0),"Util NA",$AD4085&amp;" Util"))</f>
        <v/>
      </c>
    </row>
    <row r="4086" ht="15.75" customHeight="1" s="42">
      <c r="A4086" s="41" t="n"/>
      <c r="G4086" s="38" t="n"/>
      <c r="H4086" s="38" t="n"/>
      <c r="I4086" s="38" t="n"/>
      <c r="J4086" s="38" t="n"/>
      <c r="K4086" s="38" t="n"/>
      <c r="L4086" s="38" t="n"/>
      <c r="N4086" s="36">
        <f>IF($B4086="","",IF($C4086="SUPERSTORE","Superstore","DH"))</f>
        <v/>
      </c>
      <c r="O4086" s="36">
        <f>IF($B4086="","",IFERROR(VLOOKUP($B4086,Mapping!$A:$C,2,0),"Not Mapped"))</f>
        <v/>
      </c>
      <c r="P4086" s="36">
        <f>IF($B4086="","",IFERROR(VLOOKUP($B4086,Mapping!$A:$C,3,0),"Not Mapped"))</f>
        <v/>
      </c>
      <c r="Q4086" s="36">
        <f>IF($B4086="","",IFERROR(VLOOKUP($O4086,Leaders!$A:$B,2,0),"Not Mapped"))</f>
        <v/>
      </c>
      <c r="R4086" s="36">
        <f>IF($B4086="","",IF(COUNTIF(Exclusions!$A:$A,$B4086)&gt;0,"Yes","No"))</f>
        <v/>
      </c>
      <c r="S4086" s="38">
        <f>IF($B4086="","",MIN(1,DAY($A4086)/IF($N4086="Superstore",Settings!$B$5,Settings!$B$4)))</f>
        <v/>
      </c>
      <c r="T4086" s="38">
        <f>IF(OR($B4086="",$G4086="",$S4086=0),"",$G4086/$S4086)</f>
        <v/>
      </c>
      <c r="U4086" s="36">
        <f>IF($T4086="","",IF($T4086&lt;Settings!$B$8,"Critical",IF($T4086&lt;Settings!$B$9,"Semi Critical","Non Critical")))</f>
        <v/>
      </c>
      <c r="V4086" s="28" t="n"/>
      <c r="Z4086">
        <f>IF($B4086="","",IFERROR(VLOOKUP($B4086,'Plan HC for CCA'!$A:$B,2,0),""))</f>
        <v/>
      </c>
      <c r="AA4086">
        <f>IF(OR($B4086="",$Z4086=""),"",IF(N($M4086)&lt;$Z4086,"Delta","No Delta"))</f>
        <v/>
      </c>
      <c r="AB4086">
        <f>IF(OR($B4086="",$Z4086=""),"",MAX(0,$Z4086-N($M4086)))</f>
        <v/>
      </c>
      <c r="AC4086" s="46">
        <f>IF($B4086="","",IFERROR(INDEX('CCA Util %'!$H:$H,MATCH($B4086,'CCA Util %'!$E:$E,0)),""))</f>
        <v/>
      </c>
      <c r="AD4086">
        <f>IF($B4086="","",IFERROR(INDEX('CCA Util %'!$G:$G,MATCH($B4086,'CCA Util %'!$E:$E,0)),""))</f>
        <v/>
      </c>
      <c r="AE4086">
        <f>IF(OR($B4086="",$U4086=""),"",$U4086&amp;" &amp; "&amp;IF(OR($AD4086="",$AD4086=0),"Util NA",$AD4086&amp;" Util"))</f>
        <v/>
      </c>
    </row>
    <row r="4087" ht="15.75" customHeight="1" s="42">
      <c r="A4087" s="41" t="n"/>
      <c r="G4087" s="38" t="n"/>
      <c r="H4087" s="38" t="n"/>
      <c r="I4087" s="38" t="n"/>
      <c r="J4087" s="38" t="n"/>
      <c r="K4087" s="38" t="n"/>
      <c r="L4087" s="38" t="n"/>
      <c r="N4087" s="36">
        <f>IF($B4087="","",IF($C4087="SUPERSTORE","Superstore","DH"))</f>
        <v/>
      </c>
      <c r="O4087" s="36">
        <f>IF($B4087="","",IFERROR(VLOOKUP($B4087,Mapping!$A:$C,2,0),"Not Mapped"))</f>
        <v/>
      </c>
      <c r="P4087" s="36">
        <f>IF($B4087="","",IFERROR(VLOOKUP($B4087,Mapping!$A:$C,3,0),"Not Mapped"))</f>
        <v/>
      </c>
      <c r="Q4087" s="36">
        <f>IF($B4087="","",IFERROR(VLOOKUP($O4087,Leaders!$A:$B,2,0),"Not Mapped"))</f>
        <v/>
      </c>
      <c r="R4087" s="36">
        <f>IF($B4087="","",IF(COUNTIF(Exclusions!$A:$A,$B4087)&gt;0,"Yes","No"))</f>
        <v/>
      </c>
      <c r="S4087" s="38">
        <f>IF($B4087="","",MIN(1,DAY($A4087)/IF($N4087="Superstore",Settings!$B$5,Settings!$B$4)))</f>
        <v/>
      </c>
      <c r="T4087" s="38">
        <f>IF(OR($B4087="",$G4087="",$S4087=0),"",$G4087/$S4087)</f>
        <v/>
      </c>
      <c r="U4087" s="36">
        <f>IF($T4087="","",IF($T4087&lt;Settings!$B$8,"Critical",IF($T4087&lt;Settings!$B$9,"Semi Critical","Non Critical")))</f>
        <v/>
      </c>
      <c r="V4087" s="28" t="n"/>
      <c r="Z4087">
        <f>IF($B4087="","",IFERROR(VLOOKUP($B4087,'Plan HC for CCA'!$A:$B,2,0),""))</f>
        <v/>
      </c>
      <c r="AA4087">
        <f>IF(OR($B4087="",$Z4087=""),"",IF(N($M4087)&lt;$Z4087,"Delta","No Delta"))</f>
        <v/>
      </c>
      <c r="AB4087">
        <f>IF(OR($B4087="",$Z4087=""),"",MAX(0,$Z4087-N($M4087)))</f>
        <v/>
      </c>
      <c r="AC4087" s="46">
        <f>IF($B4087="","",IFERROR(INDEX('CCA Util %'!$H:$H,MATCH($B4087,'CCA Util %'!$E:$E,0)),""))</f>
        <v/>
      </c>
      <c r="AD4087">
        <f>IF($B4087="","",IFERROR(INDEX('CCA Util %'!$G:$G,MATCH($B4087,'CCA Util %'!$E:$E,0)),""))</f>
        <v/>
      </c>
      <c r="AE4087">
        <f>IF(OR($B4087="",$U4087=""),"",$U4087&amp;" &amp; "&amp;IF(OR($AD4087="",$AD4087=0),"Util NA",$AD4087&amp;" Util"))</f>
        <v/>
      </c>
    </row>
    <row r="4088" ht="15.75" customHeight="1" s="42">
      <c r="A4088" s="41" t="n"/>
      <c r="G4088" s="38" t="n"/>
      <c r="H4088" s="38" t="n"/>
      <c r="I4088" s="38" t="n"/>
      <c r="J4088" s="38" t="n"/>
      <c r="K4088" s="38" t="n"/>
      <c r="L4088" s="38" t="n"/>
      <c r="N4088" s="36">
        <f>IF($B4088="","",IF($C4088="SUPERSTORE","Superstore","DH"))</f>
        <v/>
      </c>
      <c r="O4088" s="36">
        <f>IF($B4088="","",IFERROR(VLOOKUP($B4088,Mapping!$A:$C,2,0),"Not Mapped"))</f>
        <v/>
      </c>
      <c r="P4088" s="36">
        <f>IF($B4088="","",IFERROR(VLOOKUP($B4088,Mapping!$A:$C,3,0),"Not Mapped"))</f>
        <v/>
      </c>
      <c r="Q4088" s="36">
        <f>IF($B4088="","",IFERROR(VLOOKUP($O4088,Leaders!$A:$B,2,0),"Not Mapped"))</f>
        <v/>
      </c>
      <c r="R4088" s="36">
        <f>IF($B4088="","",IF(COUNTIF(Exclusions!$A:$A,$B4088)&gt;0,"Yes","No"))</f>
        <v/>
      </c>
      <c r="S4088" s="38">
        <f>IF($B4088="","",MIN(1,DAY($A4088)/IF($N4088="Superstore",Settings!$B$5,Settings!$B$4)))</f>
        <v/>
      </c>
      <c r="T4088" s="38">
        <f>IF(OR($B4088="",$G4088="",$S4088=0),"",$G4088/$S4088)</f>
        <v/>
      </c>
      <c r="U4088" s="36">
        <f>IF($T4088="","",IF($T4088&lt;Settings!$B$8,"Critical",IF($T4088&lt;Settings!$B$9,"Semi Critical","Non Critical")))</f>
        <v/>
      </c>
      <c r="V4088" s="28" t="n"/>
      <c r="Z4088">
        <f>IF($B4088="","",IFERROR(VLOOKUP($B4088,'Plan HC for CCA'!$A:$B,2,0),""))</f>
        <v/>
      </c>
      <c r="AA4088">
        <f>IF(OR($B4088="",$Z4088=""),"",IF(N($M4088)&lt;$Z4088,"Delta","No Delta"))</f>
        <v/>
      </c>
      <c r="AB4088">
        <f>IF(OR($B4088="",$Z4088=""),"",MAX(0,$Z4088-N($M4088)))</f>
        <v/>
      </c>
      <c r="AC4088" s="46">
        <f>IF($B4088="","",IFERROR(INDEX('CCA Util %'!$H:$H,MATCH($B4088,'CCA Util %'!$E:$E,0)),""))</f>
        <v/>
      </c>
      <c r="AD4088">
        <f>IF($B4088="","",IFERROR(INDEX('CCA Util %'!$G:$G,MATCH($B4088,'CCA Util %'!$E:$E,0)),""))</f>
        <v/>
      </c>
      <c r="AE4088">
        <f>IF(OR($B4088="",$U4088=""),"",$U4088&amp;" &amp; "&amp;IF(OR($AD4088="",$AD4088=0),"Util NA",$AD4088&amp;" Util"))</f>
        <v/>
      </c>
    </row>
    <row r="4089" ht="15.75" customHeight="1" s="42">
      <c r="A4089" s="41" t="n"/>
      <c r="G4089" s="38" t="n"/>
      <c r="H4089" s="38" t="n"/>
      <c r="I4089" s="38" t="n"/>
      <c r="J4089" s="38" t="n"/>
      <c r="K4089" s="38" t="n"/>
      <c r="L4089" s="38" t="n"/>
      <c r="N4089" s="36">
        <f>IF($B4089="","",IF($C4089="SUPERSTORE","Superstore","DH"))</f>
        <v/>
      </c>
      <c r="O4089" s="36">
        <f>IF($B4089="","",IFERROR(VLOOKUP($B4089,Mapping!$A:$C,2,0),"Not Mapped"))</f>
        <v/>
      </c>
      <c r="P4089" s="36">
        <f>IF($B4089="","",IFERROR(VLOOKUP($B4089,Mapping!$A:$C,3,0),"Not Mapped"))</f>
        <v/>
      </c>
      <c r="Q4089" s="36">
        <f>IF($B4089="","",IFERROR(VLOOKUP($O4089,Leaders!$A:$B,2,0),"Not Mapped"))</f>
        <v/>
      </c>
      <c r="R4089" s="36">
        <f>IF($B4089="","",IF(COUNTIF(Exclusions!$A:$A,$B4089)&gt;0,"Yes","No"))</f>
        <v/>
      </c>
      <c r="S4089" s="38">
        <f>IF($B4089="","",MIN(1,DAY($A4089)/IF($N4089="Superstore",Settings!$B$5,Settings!$B$4)))</f>
        <v/>
      </c>
      <c r="T4089" s="38">
        <f>IF(OR($B4089="",$G4089="",$S4089=0),"",$G4089/$S4089)</f>
        <v/>
      </c>
      <c r="U4089" s="36">
        <f>IF($T4089="","",IF($T4089&lt;Settings!$B$8,"Critical",IF($T4089&lt;Settings!$B$9,"Semi Critical","Non Critical")))</f>
        <v/>
      </c>
      <c r="V4089" s="28" t="n"/>
      <c r="Z4089">
        <f>IF($B4089="","",IFERROR(VLOOKUP($B4089,'Plan HC for CCA'!$A:$B,2,0),""))</f>
        <v/>
      </c>
      <c r="AA4089">
        <f>IF(OR($B4089="",$Z4089=""),"",IF(N($M4089)&lt;$Z4089,"Delta","No Delta"))</f>
        <v/>
      </c>
      <c r="AB4089">
        <f>IF(OR($B4089="",$Z4089=""),"",MAX(0,$Z4089-N($M4089)))</f>
        <v/>
      </c>
      <c r="AC4089" s="46">
        <f>IF($B4089="","",IFERROR(INDEX('CCA Util %'!$H:$H,MATCH($B4089,'CCA Util %'!$E:$E,0)),""))</f>
        <v/>
      </c>
      <c r="AD4089">
        <f>IF($B4089="","",IFERROR(INDEX('CCA Util %'!$G:$G,MATCH($B4089,'CCA Util %'!$E:$E,0)),""))</f>
        <v/>
      </c>
      <c r="AE4089">
        <f>IF(OR($B4089="",$U4089=""),"",$U4089&amp;" &amp; "&amp;IF(OR($AD4089="",$AD4089=0),"Util NA",$AD4089&amp;" Util"))</f>
        <v/>
      </c>
    </row>
    <row r="4090" ht="15.75" customHeight="1" s="42">
      <c r="A4090" s="41" t="n"/>
      <c r="G4090" s="38" t="n"/>
      <c r="H4090" s="38" t="n"/>
      <c r="I4090" s="38" t="n"/>
      <c r="J4090" s="38" t="n"/>
      <c r="K4090" s="38" t="n"/>
      <c r="L4090" s="38" t="n"/>
      <c r="N4090" s="36">
        <f>IF($B4090="","",IF($C4090="SUPERSTORE","Superstore","DH"))</f>
        <v/>
      </c>
      <c r="O4090" s="36">
        <f>IF($B4090="","",IFERROR(VLOOKUP($B4090,Mapping!$A:$C,2,0),"Not Mapped"))</f>
        <v/>
      </c>
      <c r="P4090" s="36">
        <f>IF($B4090="","",IFERROR(VLOOKUP($B4090,Mapping!$A:$C,3,0),"Not Mapped"))</f>
        <v/>
      </c>
      <c r="Q4090" s="36">
        <f>IF($B4090="","",IFERROR(VLOOKUP($O4090,Leaders!$A:$B,2,0),"Not Mapped"))</f>
        <v/>
      </c>
      <c r="R4090" s="36">
        <f>IF($B4090="","",IF(COUNTIF(Exclusions!$A:$A,$B4090)&gt;0,"Yes","No"))</f>
        <v/>
      </c>
      <c r="S4090" s="38">
        <f>IF($B4090="","",MIN(1,DAY($A4090)/IF($N4090="Superstore",Settings!$B$5,Settings!$B$4)))</f>
        <v/>
      </c>
      <c r="T4090" s="38">
        <f>IF(OR($B4090="",$G4090="",$S4090=0),"",$G4090/$S4090)</f>
        <v/>
      </c>
      <c r="U4090" s="36">
        <f>IF($T4090="","",IF($T4090&lt;Settings!$B$8,"Critical",IF($T4090&lt;Settings!$B$9,"Semi Critical","Non Critical")))</f>
        <v/>
      </c>
      <c r="V4090" s="28" t="n"/>
      <c r="Z4090">
        <f>IF($B4090="","",IFERROR(VLOOKUP($B4090,'Plan HC for CCA'!$A:$B,2,0),""))</f>
        <v/>
      </c>
      <c r="AA4090">
        <f>IF(OR($B4090="",$Z4090=""),"",IF(N($M4090)&lt;$Z4090,"Delta","No Delta"))</f>
        <v/>
      </c>
      <c r="AB4090">
        <f>IF(OR($B4090="",$Z4090=""),"",MAX(0,$Z4090-N($M4090)))</f>
        <v/>
      </c>
      <c r="AC4090" s="46">
        <f>IF($B4090="","",IFERROR(INDEX('CCA Util %'!$H:$H,MATCH($B4090,'CCA Util %'!$E:$E,0)),""))</f>
        <v/>
      </c>
      <c r="AD4090">
        <f>IF($B4090="","",IFERROR(INDEX('CCA Util %'!$G:$G,MATCH($B4090,'CCA Util %'!$E:$E,0)),""))</f>
        <v/>
      </c>
      <c r="AE4090">
        <f>IF(OR($B4090="",$U4090=""),"",$U4090&amp;" &amp; "&amp;IF(OR($AD4090="",$AD4090=0),"Util NA",$AD4090&amp;" Util"))</f>
        <v/>
      </c>
    </row>
    <row r="4091" ht="15.75" customHeight="1" s="42">
      <c r="A4091" s="41" t="n"/>
      <c r="G4091" s="38" t="n"/>
      <c r="H4091" s="38" t="n"/>
      <c r="I4091" s="38" t="n"/>
      <c r="J4091" s="38" t="n"/>
      <c r="K4091" s="38" t="n"/>
      <c r="L4091" s="38" t="n"/>
      <c r="N4091" s="36">
        <f>IF($B4091="","",IF($C4091="SUPERSTORE","Superstore","DH"))</f>
        <v/>
      </c>
      <c r="O4091" s="36">
        <f>IF($B4091="","",IFERROR(VLOOKUP($B4091,Mapping!$A:$C,2,0),"Not Mapped"))</f>
        <v/>
      </c>
      <c r="P4091" s="36">
        <f>IF($B4091="","",IFERROR(VLOOKUP($B4091,Mapping!$A:$C,3,0),"Not Mapped"))</f>
        <v/>
      </c>
      <c r="Q4091" s="36">
        <f>IF($B4091="","",IFERROR(VLOOKUP($O4091,Leaders!$A:$B,2,0),"Not Mapped"))</f>
        <v/>
      </c>
      <c r="R4091" s="36">
        <f>IF($B4091="","",IF(COUNTIF(Exclusions!$A:$A,$B4091)&gt;0,"Yes","No"))</f>
        <v/>
      </c>
      <c r="S4091" s="38">
        <f>IF($B4091="","",MIN(1,DAY($A4091)/IF($N4091="Superstore",Settings!$B$5,Settings!$B$4)))</f>
        <v/>
      </c>
      <c r="T4091" s="38">
        <f>IF(OR($B4091="",$G4091="",$S4091=0),"",$G4091/$S4091)</f>
        <v/>
      </c>
      <c r="U4091" s="36">
        <f>IF($T4091="","",IF($T4091&lt;Settings!$B$8,"Critical",IF($T4091&lt;Settings!$B$9,"Semi Critical","Non Critical")))</f>
        <v/>
      </c>
      <c r="V4091" s="28" t="n"/>
      <c r="Z4091">
        <f>IF($B4091="","",IFERROR(VLOOKUP($B4091,'Plan HC for CCA'!$A:$B,2,0),""))</f>
        <v/>
      </c>
      <c r="AA4091">
        <f>IF(OR($B4091="",$Z4091=""),"",IF(N($M4091)&lt;$Z4091,"Delta","No Delta"))</f>
        <v/>
      </c>
      <c r="AB4091">
        <f>IF(OR($B4091="",$Z4091=""),"",MAX(0,$Z4091-N($M4091)))</f>
        <v/>
      </c>
      <c r="AC4091" s="46">
        <f>IF($B4091="","",IFERROR(INDEX('CCA Util %'!$H:$H,MATCH($B4091,'CCA Util %'!$E:$E,0)),""))</f>
        <v/>
      </c>
      <c r="AD4091">
        <f>IF($B4091="","",IFERROR(INDEX('CCA Util %'!$G:$G,MATCH($B4091,'CCA Util %'!$E:$E,0)),""))</f>
        <v/>
      </c>
      <c r="AE4091">
        <f>IF(OR($B4091="",$U4091=""),"",$U4091&amp;" &amp; "&amp;IF(OR($AD4091="",$AD4091=0),"Util NA",$AD4091&amp;" Util"))</f>
        <v/>
      </c>
    </row>
    <row r="4092" ht="15.75" customHeight="1" s="42">
      <c r="A4092" s="41" t="n"/>
      <c r="G4092" s="38" t="n"/>
      <c r="H4092" s="38" t="n"/>
      <c r="I4092" s="38" t="n"/>
      <c r="J4092" s="38" t="n"/>
      <c r="K4092" s="38" t="n"/>
      <c r="L4092" s="38" t="n"/>
      <c r="N4092" s="36">
        <f>IF($B4092="","",IF($C4092="SUPERSTORE","Superstore","DH"))</f>
        <v/>
      </c>
      <c r="O4092" s="36">
        <f>IF($B4092="","",IFERROR(VLOOKUP($B4092,Mapping!$A:$C,2,0),"Not Mapped"))</f>
        <v/>
      </c>
      <c r="P4092" s="36">
        <f>IF($B4092="","",IFERROR(VLOOKUP($B4092,Mapping!$A:$C,3,0),"Not Mapped"))</f>
        <v/>
      </c>
      <c r="Q4092" s="36">
        <f>IF($B4092="","",IFERROR(VLOOKUP($O4092,Leaders!$A:$B,2,0),"Not Mapped"))</f>
        <v/>
      </c>
      <c r="R4092" s="36">
        <f>IF($B4092="","",IF(COUNTIF(Exclusions!$A:$A,$B4092)&gt;0,"Yes","No"))</f>
        <v/>
      </c>
      <c r="S4092" s="38">
        <f>IF($B4092="","",MIN(1,DAY($A4092)/IF($N4092="Superstore",Settings!$B$5,Settings!$B$4)))</f>
        <v/>
      </c>
      <c r="T4092" s="38">
        <f>IF(OR($B4092="",$G4092="",$S4092=0),"",$G4092/$S4092)</f>
        <v/>
      </c>
      <c r="U4092" s="36">
        <f>IF($T4092="","",IF($T4092&lt;Settings!$B$8,"Critical",IF($T4092&lt;Settings!$B$9,"Semi Critical","Non Critical")))</f>
        <v/>
      </c>
      <c r="V4092" s="28" t="n"/>
      <c r="Z4092">
        <f>IF($B4092="","",IFERROR(VLOOKUP($B4092,'Plan HC for CCA'!$A:$B,2,0),""))</f>
        <v/>
      </c>
      <c r="AA4092">
        <f>IF(OR($B4092="",$Z4092=""),"",IF(N($M4092)&lt;$Z4092,"Delta","No Delta"))</f>
        <v/>
      </c>
      <c r="AB4092">
        <f>IF(OR($B4092="",$Z4092=""),"",MAX(0,$Z4092-N($M4092)))</f>
        <v/>
      </c>
      <c r="AC4092" s="46">
        <f>IF($B4092="","",IFERROR(INDEX('CCA Util %'!$H:$H,MATCH($B4092,'CCA Util %'!$E:$E,0)),""))</f>
        <v/>
      </c>
      <c r="AD4092">
        <f>IF($B4092="","",IFERROR(INDEX('CCA Util %'!$G:$G,MATCH($B4092,'CCA Util %'!$E:$E,0)),""))</f>
        <v/>
      </c>
      <c r="AE4092">
        <f>IF(OR($B4092="",$U4092=""),"",$U4092&amp;" &amp; "&amp;IF(OR($AD4092="",$AD4092=0),"Util NA",$AD4092&amp;" Util"))</f>
        <v/>
      </c>
    </row>
    <row r="4093" ht="15.75" customHeight="1" s="42">
      <c r="A4093" s="41" t="n"/>
      <c r="G4093" s="38" t="n"/>
      <c r="H4093" s="38" t="n"/>
      <c r="I4093" s="38" t="n"/>
      <c r="J4093" s="38" t="n"/>
      <c r="K4093" s="38" t="n"/>
      <c r="L4093" s="38" t="n"/>
      <c r="N4093" s="36">
        <f>IF($B4093="","",IF($C4093="SUPERSTORE","Superstore","DH"))</f>
        <v/>
      </c>
      <c r="O4093" s="36">
        <f>IF($B4093="","",IFERROR(VLOOKUP($B4093,Mapping!$A:$C,2,0),"Not Mapped"))</f>
        <v/>
      </c>
      <c r="P4093" s="36">
        <f>IF($B4093="","",IFERROR(VLOOKUP($B4093,Mapping!$A:$C,3,0),"Not Mapped"))</f>
        <v/>
      </c>
      <c r="Q4093" s="36">
        <f>IF($B4093="","",IFERROR(VLOOKUP($O4093,Leaders!$A:$B,2,0),"Not Mapped"))</f>
        <v/>
      </c>
      <c r="R4093" s="36">
        <f>IF($B4093="","",IF(COUNTIF(Exclusions!$A:$A,$B4093)&gt;0,"Yes","No"))</f>
        <v/>
      </c>
      <c r="S4093" s="38">
        <f>IF($B4093="","",MIN(1,DAY($A4093)/IF($N4093="Superstore",Settings!$B$5,Settings!$B$4)))</f>
        <v/>
      </c>
      <c r="T4093" s="38">
        <f>IF(OR($B4093="",$G4093="",$S4093=0),"",$G4093/$S4093)</f>
        <v/>
      </c>
      <c r="U4093" s="36">
        <f>IF($T4093="","",IF($T4093&lt;Settings!$B$8,"Critical",IF($T4093&lt;Settings!$B$9,"Semi Critical","Non Critical")))</f>
        <v/>
      </c>
      <c r="V4093" s="28" t="n"/>
      <c r="Z4093">
        <f>IF($B4093="","",IFERROR(VLOOKUP($B4093,'Plan HC for CCA'!$A:$B,2,0),""))</f>
        <v/>
      </c>
      <c r="AA4093">
        <f>IF(OR($B4093="",$Z4093=""),"",IF(N($M4093)&lt;$Z4093,"Delta","No Delta"))</f>
        <v/>
      </c>
      <c r="AB4093">
        <f>IF(OR($B4093="",$Z4093=""),"",MAX(0,$Z4093-N($M4093)))</f>
        <v/>
      </c>
      <c r="AC4093" s="46">
        <f>IF($B4093="","",IFERROR(INDEX('CCA Util %'!$H:$H,MATCH($B4093,'CCA Util %'!$E:$E,0)),""))</f>
        <v/>
      </c>
      <c r="AD4093">
        <f>IF($B4093="","",IFERROR(INDEX('CCA Util %'!$G:$G,MATCH($B4093,'CCA Util %'!$E:$E,0)),""))</f>
        <v/>
      </c>
      <c r="AE4093">
        <f>IF(OR($B4093="",$U4093=""),"",$U4093&amp;" &amp; "&amp;IF(OR($AD4093="",$AD4093=0),"Util NA",$AD4093&amp;" Util"))</f>
        <v/>
      </c>
    </row>
    <row r="4094" ht="15.75" customHeight="1" s="42">
      <c r="A4094" s="41" t="n"/>
      <c r="G4094" s="38" t="n"/>
      <c r="H4094" s="38" t="n"/>
      <c r="I4094" s="38" t="n"/>
      <c r="J4094" s="38" t="n"/>
      <c r="K4094" s="38" t="n"/>
      <c r="L4094" s="38" t="n"/>
      <c r="N4094" s="36">
        <f>IF($B4094="","",IF($C4094="SUPERSTORE","Superstore","DH"))</f>
        <v/>
      </c>
      <c r="O4094" s="36">
        <f>IF($B4094="","",IFERROR(VLOOKUP($B4094,Mapping!$A:$C,2,0),"Not Mapped"))</f>
        <v/>
      </c>
      <c r="P4094" s="36">
        <f>IF($B4094="","",IFERROR(VLOOKUP($B4094,Mapping!$A:$C,3,0),"Not Mapped"))</f>
        <v/>
      </c>
      <c r="Q4094" s="36">
        <f>IF($B4094="","",IFERROR(VLOOKUP($O4094,Leaders!$A:$B,2,0),"Not Mapped"))</f>
        <v/>
      </c>
      <c r="R4094" s="36">
        <f>IF($B4094="","",IF(COUNTIF(Exclusions!$A:$A,$B4094)&gt;0,"Yes","No"))</f>
        <v/>
      </c>
      <c r="S4094" s="38">
        <f>IF($B4094="","",MIN(1,DAY($A4094)/IF($N4094="Superstore",Settings!$B$5,Settings!$B$4)))</f>
        <v/>
      </c>
      <c r="T4094" s="38">
        <f>IF(OR($B4094="",$G4094="",$S4094=0),"",$G4094/$S4094)</f>
        <v/>
      </c>
      <c r="U4094" s="36">
        <f>IF($T4094="","",IF($T4094&lt;Settings!$B$8,"Critical",IF($T4094&lt;Settings!$B$9,"Semi Critical","Non Critical")))</f>
        <v/>
      </c>
      <c r="V4094" s="28" t="n"/>
      <c r="Z4094">
        <f>IF($B4094="","",IFERROR(VLOOKUP($B4094,'Plan HC for CCA'!$A:$B,2,0),""))</f>
        <v/>
      </c>
      <c r="AA4094">
        <f>IF(OR($B4094="",$Z4094=""),"",IF(N($M4094)&lt;$Z4094,"Delta","No Delta"))</f>
        <v/>
      </c>
      <c r="AB4094">
        <f>IF(OR($B4094="",$Z4094=""),"",MAX(0,$Z4094-N($M4094)))</f>
        <v/>
      </c>
      <c r="AC4094" s="46">
        <f>IF($B4094="","",IFERROR(INDEX('CCA Util %'!$H:$H,MATCH($B4094,'CCA Util %'!$E:$E,0)),""))</f>
        <v/>
      </c>
      <c r="AD4094">
        <f>IF($B4094="","",IFERROR(INDEX('CCA Util %'!$G:$G,MATCH($B4094,'CCA Util %'!$E:$E,0)),""))</f>
        <v/>
      </c>
      <c r="AE4094">
        <f>IF(OR($B4094="",$U4094=""),"",$U4094&amp;" &amp; "&amp;IF(OR($AD4094="",$AD4094=0),"Util NA",$AD4094&amp;" Util"))</f>
        <v/>
      </c>
    </row>
    <row r="4095" ht="15.75" customHeight="1" s="42">
      <c r="A4095" s="41" t="n"/>
      <c r="G4095" s="38" t="n"/>
      <c r="H4095" s="38" t="n"/>
      <c r="I4095" s="38" t="n"/>
      <c r="J4095" s="38" t="n"/>
      <c r="K4095" s="38" t="n"/>
      <c r="L4095" s="38" t="n"/>
      <c r="N4095" s="36">
        <f>IF($B4095="","",IF($C4095="SUPERSTORE","Superstore","DH"))</f>
        <v/>
      </c>
      <c r="O4095" s="36">
        <f>IF($B4095="","",IFERROR(VLOOKUP($B4095,Mapping!$A:$C,2,0),"Not Mapped"))</f>
        <v/>
      </c>
      <c r="P4095" s="36">
        <f>IF($B4095="","",IFERROR(VLOOKUP($B4095,Mapping!$A:$C,3,0),"Not Mapped"))</f>
        <v/>
      </c>
      <c r="Q4095" s="36">
        <f>IF($B4095="","",IFERROR(VLOOKUP($O4095,Leaders!$A:$B,2,0),"Not Mapped"))</f>
        <v/>
      </c>
      <c r="R4095" s="36">
        <f>IF($B4095="","",IF(COUNTIF(Exclusions!$A:$A,$B4095)&gt;0,"Yes","No"))</f>
        <v/>
      </c>
      <c r="S4095" s="38">
        <f>IF($B4095="","",MIN(1,DAY($A4095)/IF($N4095="Superstore",Settings!$B$5,Settings!$B$4)))</f>
        <v/>
      </c>
      <c r="T4095" s="38">
        <f>IF(OR($B4095="",$G4095="",$S4095=0),"",$G4095/$S4095)</f>
        <v/>
      </c>
      <c r="U4095" s="36">
        <f>IF($T4095="","",IF($T4095&lt;Settings!$B$8,"Critical",IF($T4095&lt;Settings!$B$9,"Semi Critical","Non Critical")))</f>
        <v/>
      </c>
      <c r="V4095" s="28" t="n"/>
      <c r="Z4095">
        <f>IF($B4095="","",IFERROR(VLOOKUP($B4095,'Plan HC for CCA'!$A:$B,2,0),""))</f>
        <v/>
      </c>
      <c r="AA4095">
        <f>IF(OR($B4095="",$Z4095=""),"",IF(N($M4095)&lt;$Z4095,"Delta","No Delta"))</f>
        <v/>
      </c>
      <c r="AB4095">
        <f>IF(OR($B4095="",$Z4095=""),"",MAX(0,$Z4095-N($M4095)))</f>
        <v/>
      </c>
      <c r="AC4095" s="46">
        <f>IF($B4095="","",IFERROR(INDEX('CCA Util %'!$H:$H,MATCH($B4095,'CCA Util %'!$E:$E,0)),""))</f>
        <v/>
      </c>
      <c r="AD4095">
        <f>IF($B4095="","",IFERROR(INDEX('CCA Util %'!$G:$G,MATCH($B4095,'CCA Util %'!$E:$E,0)),""))</f>
        <v/>
      </c>
      <c r="AE4095">
        <f>IF(OR($B4095="",$U4095=""),"",$U4095&amp;" &amp; "&amp;IF(OR($AD4095="",$AD4095=0),"Util NA",$AD4095&amp;" Util"))</f>
        <v/>
      </c>
    </row>
    <row r="4096" ht="15.75" customHeight="1" s="42">
      <c r="A4096" s="41" t="n"/>
      <c r="G4096" s="38" t="n"/>
      <c r="H4096" s="38" t="n"/>
      <c r="I4096" s="38" t="n"/>
      <c r="J4096" s="38" t="n"/>
      <c r="K4096" s="38" t="n"/>
      <c r="L4096" s="38" t="n"/>
      <c r="N4096" s="36">
        <f>IF($B4096="","",IF($C4096="SUPERSTORE","Superstore","DH"))</f>
        <v/>
      </c>
      <c r="O4096" s="36">
        <f>IF($B4096="","",IFERROR(VLOOKUP($B4096,Mapping!$A:$C,2,0),"Not Mapped"))</f>
        <v/>
      </c>
      <c r="P4096" s="36">
        <f>IF($B4096="","",IFERROR(VLOOKUP($B4096,Mapping!$A:$C,3,0),"Not Mapped"))</f>
        <v/>
      </c>
      <c r="Q4096" s="36">
        <f>IF($B4096="","",IFERROR(VLOOKUP($O4096,Leaders!$A:$B,2,0),"Not Mapped"))</f>
        <v/>
      </c>
      <c r="R4096" s="36">
        <f>IF($B4096="","",IF(COUNTIF(Exclusions!$A:$A,$B4096)&gt;0,"Yes","No"))</f>
        <v/>
      </c>
      <c r="S4096" s="38">
        <f>IF($B4096="","",MIN(1,DAY($A4096)/IF($N4096="Superstore",Settings!$B$5,Settings!$B$4)))</f>
        <v/>
      </c>
      <c r="T4096" s="38">
        <f>IF(OR($B4096="",$G4096="",$S4096=0),"",$G4096/$S4096)</f>
        <v/>
      </c>
      <c r="U4096" s="36">
        <f>IF($T4096="","",IF($T4096&lt;Settings!$B$8,"Critical",IF($T4096&lt;Settings!$B$9,"Semi Critical","Non Critical")))</f>
        <v/>
      </c>
      <c r="V4096" s="28" t="n"/>
      <c r="Z4096">
        <f>IF($B4096="","",IFERROR(VLOOKUP($B4096,'Plan HC for CCA'!$A:$B,2,0),""))</f>
        <v/>
      </c>
      <c r="AA4096">
        <f>IF(OR($B4096="",$Z4096=""),"",IF(N($M4096)&lt;$Z4096,"Delta","No Delta"))</f>
        <v/>
      </c>
      <c r="AB4096">
        <f>IF(OR($B4096="",$Z4096=""),"",MAX(0,$Z4096-N($M4096)))</f>
        <v/>
      </c>
      <c r="AC4096" s="46">
        <f>IF($B4096="","",IFERROR(INDEX('CCA Util %'!$H:$H,MATCH($B4096,'CCA Util %'!$E:$E,0)),""))</f>
        <v/>
      </c>
      <c r="AD4096">
        <f>IF($B4096="","",IFERROR(INDEX('CCA Util %'!$G:$G,MATCH($B4096,'CCA Util %'!$E:$E,0)),""))</f>
        <v/>
      </c>
      <c r="AE4096">
        <f>IF(OR($B4096="",$U4096=""),"",$U4096&amp;" &amp; "&amp;IF(OR($AD4096="",$AD4096=0),"Util NA",$AD4096&amp;" Util"))</f>
        <v/>
      </c>
    </row>
    <row r="4097" ht="15.75" customHeight="1" s="42">
      <c r="A4097" s="41" t="n"/>
      <c r="G4097" s="38" t="n"/>
      <c r="H4097" s="38" t="n"/>
      <c r="I4097" s="38" t="n"/>
      <c r="J4097" s="38" t="n"/>
      <c r="K4097" s="38" t="n"/>
      <c r="L4097" s="38" t="n"/>
      <c r="N4097" s="36">
        <f>IF($B4097="","",IF($C4097="SUPERSTORE","Superstore","DH"))</f>
        <v/>
      </c>
      <c r="O4097" s="36">
        <f>IF($B4097="","",IFERROR(VLOOKUP($B4097,Mapping!$A:$C,2,0),"Not Mapped"))</f>
        <v/>
      </c>
      <c r="P4097" s="36">
        <f>IF($B4097="","",IFERROR(VLOOKUP($B4097,Mapping!$A:$C,3,0),"Not Mapped"))</f>
        <v/>
      </c>
      <c r="Q4097" s="36">
        <f>IF($B4097="","",IFERROR(VLOOKUP($O4097,Leaders!$A:$B,2,0),"Not Mapped"))</f>
        <v/>
      </c>
      <c r="R4097" s="36">
        <f>IF($B4097="","",IF(COUNTIF(Exclusions!$A:$A,$B4097)&gt;0,"Yes","No"))</f>
        <v/>
      </c>
      <c r="S4097" s="38">
        <f>IF($B4097="","",MIN(1,DAY($A4097)/IF($N4097="Superstore",Settings!$B$5,Settings!$B$4)))</f>
        <v/>
      </c>
      <c r="T4097" s="38">
        <f>IF(OR($B4097="",$G4097="",$S4097=0),"",$G4097/$S4097)</f>
        <v/>
      </c>
      <c r="U4097" s="36">
        <f>IF($T4097="","",IF($T4097&lt;Settings!$B$8,"Critical",IF($T4097&lt;Settings!$B$9,"Semi Critical","Non Critical")))</f>
        <v/>
      </c>
      <c r="V4097" s="28" t="n"/>
      <c r="Z4097">
        <f>IF($B4097="","",IFERROR(VLOOKUP($B4097,'Plan HC for CCA'!$A:$B,2,0),""))</f>
        <v/>
      </c>
      <c r="AA4097">
        <f>IF(OR($B4097="",$Z4097=""),"",IF(N($M4097)&lt;$Z4097,"Delta","No Delta"))</f>
        <v/>
      </c>
      <c r="AB4097">
        <f>IF(OR($B4097="",$Z4097=""),"",MAX(0,$Z4097-N($M4097)))</f>
        <v/>
      </c>
      <c r="AC4097" s="46">
        <f>IF($B4097="","",IFERROR(INDEX('CCA Util %'!$H:$H,MATCH($B4097,'CCA Util %'!$E:$E,0)),""))</f>
        <v/>
      </c>
      <c r="AD4097">
        <f>IF($B4097="","",IFERROR(INDEX('CCA Util %'!$G:$G,MATCH($B4097,'CCA Util %'!$E:$E,0)),""))</f>
        <v/>
      </c>
      <c r="AE4097">
        <f>IF(OR($B4097="",$U4097=""),"",$U4097&amp;" &amp; "&amp;IF(OR($AD4097="",$AD4097=0),"Util NA",$AD4097&amp;" Util"))</f>
        <v/>
      </c>
    </row>
    <row r="4098" ht="15.75" customHeight="1" s="42">
      <c r="A4098" s="41" t="n"/>
      <c r="G4098" s="38" t="n"/>
      <c r="H4098" s="38" t="n"/>
      <c r="I4098" s="38" t="n"/>
      <c r="J4098" s="38" t="n"/>
      <c r="K4098" s="38" t="n"/>
      <c r="L4098" s="38" t="n"/>
      <c r="N4098" s="36">
        <f>IF($B4098="","",IF($C4098="SUPERSTORE","Superstore","DH"))</f>
        <v/>
      </c>
      <c r="O4098" s="36">
        <f>IF($B4098="","",IFERROR(VLOOKUP($B4098,Mapping!$A:$C,2,0),"Not Mapped"))</f>
        <v/>
      </c>
      <c r="P4098" s="36">
        <f>IF($B4098="","",IFERROR(VLOOKUP($B4098,Mapping!$A:$C,3,0),"Not Mapped"))</f>
        <v/>
      </c>
      <c r="Q4098" s="36">
        <f>IF($B4098="","",IFERROR(VLOOKUP($O4098,Leaders!$A:$B,2,0),"Not Mapped"))</f>
        <v/>
      </c>
      <c r="R4098" s="36">
        <f>IF($B4098="","",IF(COUNTIF(Exclusions!$A:$A,$B4098)&gt;0,"Yes","No"))</f>
        <v/>
      </c>
      <c r="S4098" s="38">
        <f>IF($B4098="","",MIN(1,DAY($A4098)/IF($N4098="Superstore",Settings!$B$5,Settings!$B$4)))</f>
        <v/>
      </c>
      <c r="T4098" s="38">
        <f>IF(OR($B4098="",$G4098="",$S4098=0),"",$G4098/$S4098)</f>
        <v/>
      </c>
      <c r="U4098" s="36">
        <f>IF($T4098="","",IF($T4098&lt;Settings!$B$8,"Critical",IF($T4098&lt;Settings!$B$9,"Semi Critical","Non Critical")))</f>
        <v/>
      </c>
      <c r="V4098" s="28" t="n"/>
      <c r="Z4098">
        <f>IF($B4098="","",IFERROR(VLOOKUP($B4098,'Plan HC for CCA'!$A:$B,2,0),""))</f>
        <v/>
      </c>
      <c r="AA4098">
        <f>IF(OR($B4098="",$Z4098=""),"",IF(N($M4098)&lt;$Z4098,"Delta","No Delta"))</f>
        <v/>
      </c>
      <c r="AB4098">
        <f>IF(OR($B4098="",$Z4098=""),"",MAX(0,$Z4098-N($M4098)))</f>
        <v/>
      </c>
      <c r="AC4098" s="46">
        <f>IF($B4098="","",IFERROR(INDEX('CCA Util %'!$H:$H,MATCH($B4098,'CCA Util %'!$E:$E,0)),""))</f>
        <v/>
      </c>
      <c r="AD4098">
        <f>IF($B4098="","",IFERROR(INDEX('CCA Util %'!$G:$G,MATCH($B4098,'CCA Util %'!$E:$E,0)),""))</f>
        <v/>
      </c>
      <c r="AE4098">
        <f>IF(OR($B4098="",$U4098=""),"",$U4098&amp;" &amp; "&amp;IF(OR($AD4098="",$AD4098=0),"Util NA",$AD4098&amp;" Util"))</f>
        <v/>
      </c>
    </row>
    <row r="4099" ht="15.75" customHeight="1" s="42">
      <c r="A4099" s="41" t="n"/>
      <c r="G4099" s="38" t="n"/>
      <c r="H4099" s="38" t="n"/>
      <c r="I4099" s="38" t="n"/>
      <c r="J4099" s="38" t="n"/>
      <c r="K4099" s="38" t="n"/>
      <c r="L4099" s="38" t="n"/>
      <c r="N4099" s="36">
        <f>IF($B4099="","",IF($C4099="SUPERSTORE","Superstore","DH"))</f>
        <v/>
      </c>
      <c r="O4099" s="36">
        <f>IF($B4099="","",IFERROR(VLOOKUP($B4099,Mapping!$A:$C,2,0),"Not Mapped"))</f>
        <v/>
      </c>
      <c r="P4099" s="36">
        <f>IF($B4099="","",IFERROR(VLOOKUP($B4099,Mapping!$A:$C,3,0),"Not Mapped"))</f>
        <v/>
      </c>
      <c r="Q4099" s="36">
        <f>IF($B4099="","",IFERROR(VLOOKUP($O4099,Leaders!$A:$B,2,0),"Not Mapped"))</f>
        <v/>
      </c>
      <c r="R4099" s="36">
        <f>IF($B4099="","",IF(COUNTIF(Exclusions!$A:$A,$B4099)&gt;0,"Yes","No"))</f>
        <v/>
      </c>
      <c r="S4099" s="38">
        <f>IF($B4099="","",MIN(1,DAY($A4099)/IF($N4099="Superstore",Settings!$B$5,Settings!$B$4)))</f>
        <v/>
      </c>
      <c r="T4099" s="38">
        <f>IF(OR($B4099="",$G4099="",$S4099=0),"",$G4099/$S4099)</f>
        <v/>
      </c>
      <c r="U4099" s="36">
        <f>IF($T4099="","",IF($T4099&lt;Settings!$B$8,"Critical",IF($T4099&lt;Settings!$B$9,"Semi Critical","Non Critical")))</f>
        <v/>
      </c>
      <c r="V4099" s="28" t="n"/>
      <c r="Z4099">
        <f>IF($B4099="","",IFERROR(VLOOKUP($B4099,'Plan HC for CCA'!$A:$B,2,0),""))</f>
        <v/>
      </c>
      <c r="AA4099">
        <f>IF(OR($B4099="",$Z4099=""),"",IF(N($M4099)&lt;$Z4099,"Delta","No Delta"))</f>
        <v/>
      </c>
      <c r="AB4099">
        <f>IF(OR($B4099="",$Z4099=""),"",MAX(0,$Z4099-N($M4099)))</f>
        <v/>
      </c>
      <c r="AC4099" s="46">
        <f>IF($B4099="","",IFERROR(INDEX('CCA Util %'!$H:$H,MATCH($B4099,'CCA Util %'!$E:$E,0)),""))</f>
        <v/>
      </c>
      <c r="AD4099">
        <f>IF($B4099="","",IFERROR(INDEX('CCA Util %'!$G:$G,MATCH($B4099,'CCA Util %'!$E:$E,0)),""))</f>
        <v/>
      </c>
      <c r="AE4099">
        <f>IF(OR($B4099="",$U4099=""),"",$U4099&amp;" &amp; "&amp;IF(OR($AD4099="",$AD4099=0),"Util NA",$AD4099&amp;" Util"))</f>
        <v/>
      </c>
    </row>
    <row r="4100" ht="15.75" customHeight="1" s="42">
      <c r="A4100" s="41" t="n"/>
      <c r="G4100" s="38" t="n"/>
      <c r="H4100" s="38" t="n"/>
      <c r="I4100" s="38" t="n"/>
      <c r="J4100" s="38" t="n"/>
      <c r="K4100" s="38" t="n"/>
      <c r="L4100" s="38" t="n"/>
      <c r="N4100" s="36">
        <f>IF($B4100="","",IF($C4100="SUPERSTORE","Superstore","DH"))</f>
        <v/>
      </c>
      <c r="O4100" s="36">
        <f>IF($B4100="","",IFERROR(VLOOKUP($B4100,Mapping!$A:$C,2,0),"Not Mapped"))</f>
        <v/>
      </c>
      <c r="P4100" s="36">
        <f>IF($B4100="","",IFERROR(VLOOKUP($B4100,Mapping!$A:$C,3,0),"Not Mapped"))</f>
        <v/>
      </c>
      <c r="Q4100" s="36">
        <f>IF($B4100="","",IFERROR(VLOOKUP($O4100,Leaders!$A:$B,2,0),"Not Mapped"))</f>
        <v/>
      </c>
      <c r="R4100" s="36">
        <f>IF($B4100="","",IF(COUNTIF(Exclusions!$A:$A,$B4100)&gt;0,"Yes","No"))</f>
        <v/>
      </c>
      <c r="S4100" s="38">
        <f>IF($B4100="","",MIN(1,DAY($A4100)/IF($N4100="Superstore",Settings!$B$5,Settings!$B$4)))</f>
        <v/>
      </c>
      <c r="T4100" s="38">
        <f>IF(OR($B4100="",$G4100="",$S4100=0),"",$G4100/$S4100)</f>
        <v/>
      </c>
      <c r="U4100" s="36">
        <f>IF($T4100="","",IF($T4100&lt;Settings!$B$8,"Critical",IF($T4100&lt;Settings!$B$9,"Semi Critical","Non Critical")))</f>
        <v/>
      </c>
      <c r="V4100" s="28" t="n"/>
      <c r="Z4100">
        <f>IF($B4100="","",IFERROR(VLOOKUP($B4100,'Plan HC for CCA'!$A:$B,2,0),""))</f>
        <v/>
      </c>
      <c r="AA4100">
        <f>IF(OR($B4100="",$Z4100=""),"",IF(N($M4100)&lt;$Z4100,"Delta","No Delta"))</f>
        <v/>
      </c>
      <c r="AB4100">
        <f>IF(OR($B4100="",$Z4100=""),"",MAX(0,$Z4100-N($M4100)))</f>
        <v/>
      </c>
      <c r="AC4100" s="46">
        <f>IF($B4100="","",IFERROR(INDEX('CCA Util %'!$H:$H,MATCH($B4100,'CCA Util %'!$E:$E,0)),""))</f>
        <v/>
      </c>
      <c r="AD4100">
        <f>IF($B4100="","",IFERROR(INDEX('CCA Util %'!$G:$G,MATCH($B4100,'CCA Util %'!$E:$E,0)),""))</f>
        <v/>
      </c>
      <c r="AE4100">
        <f>IF(OR($B4100="",$U4100=""),"",$U4100&amp;" &amp; "&amp;IF(OR($AD4100="",$AD4100=0),"Util NA",$AD4100&amp;" Util"))</f>
        <v/>
      </c>
    </row>
    <row r="4101" ht="15.75" customHeight="1" s="42">
      <c r="A4101" s="41" t="n"/>
      <c r="G4101" s="38" t="n"/>
      <c r="H4101" s="38" t="n"/>
      <c r="I4101" s="38" t="n"/>
      <c r="J4101" s="38" t="n"/>
      <c r="K4101" s="38" t="n"/>
      <c r="L4101" s="38" t="n"/>
      <c r="N4101" s="36">
        <f>IF($B4101="","",IF($C4101="SUPERSTORE","Superstore","DH"))</f>
        <v/>
      </c>
      <c r="O4101" s="36">
        <f>IF($B4101="","",IFERROR(VLOOKUP($B4101,Mapping!$A:$C,2,0),"Not Mapped"))</f>
        <v/>
      </c>
      <c r="P4101" s="36">
        <f>IF($B4101="","",IFERROR(VLOOKUP($B4101,Mapping!$A:$C,3,0),"Not Mapped"))</f>
        <v/>
      </c>
      <c r="Q4101" s="36">
        <f>IF($B4101="","",IFERROR(VLOOKUP($O4101,Leaders!$A:$B,2,0),"Not Mapped"))</f>
        <v/>
      </c>
      <c r="R4101" s="36">
        <f>IF($B4101="","",IF(COUNTIF(Exclusions!$A:$A,$B4101)&gt;0,"Yes","No"))</f>
        <v/>
      </c>
      <c r="S4101" s="38">
        <f>IF($B4101="","",MIN(1,DAY($A4101)/IF($N4101="Superstore",Settings!$B$5,Settings!$B$4)))</f>
        <v/>
      </c>
      <c r="T4101" s="38">
        <f>IF(OR($B4101="",$G4101="",$S4101=0),"",$G4101/$S4101)</f>
        <v/>
      </c>
      <c r="U4101" s="36">
        <f>IF($T4101="","",IF($T4101&lt;Settings!$B$8,"Critical",IF($T4101&lt;Settings!$B$9,"Semi Critical","Non Critical")))</f>
        <v/>
      </c>
      <c r="V4101" s="28" t="n"/>
      <c r="Z4101">
        <f>IF($B4101="","",IFERROR(VLOOKUP($B4101,'Plan HC for CCA'!$A:$B,2,0),""))</f>
        <v/>
      </c>
      <c r="AA4101">
        <f>IF(OR($B4101="",$Z4101=""),"",IF(N($M4101)&lt;$Z4101,"Delta","No Delta"))</f>
        <v/>
      </c>
      <c r="AB4101">
        <f>IF(OR($B4101="",$Z4101=""),"",MAX(0,$Z4101-N($M4101)))</f>
        <v/>
      </c>
      <c r="AC4101" s="46">
        <f>IF($B4101="","",IFERROR(INDEX('CCA Util %'!$H:$H,MATCH($B4101,'CCA Util %'!$E:$E,0)),""))</f>
        <v/>
      </c>
      <c r="AD4101">
        <f>IF($B4101="","",IFERROR(INDEX('CCA Util %'!$G:$G,MATCH($B4101,'CCA Util %'!$E:$E,0)),""))</f>
        <v/>
      </c>
      <c r="AE4101">
        <f>IF(OR($B4101="",$U4101=""),"",$U4101&amp;" &amp; "&amp;IF(OR($AD4101="",$AD4101=0),"Util NA",$AD4101&amp;" Util"))</f>
        <v/>
      </c>
    </row>
    <row r="4102" ht="15.75" customHeight="1" s="42">
      <c r="A4102" s="41" t="n"/>
      <c r="G4102" s="38" t="n"/>
      <c r="H4102" s="38" t="n"/>
      <c r="I4102" s="38" t="n"/>
      <c r="J4102" s="38" t="n"/>
      <c r="K4102" s="38" t="n"/>
      <c r="L4102" s="38" t="n"/>
      <c r="N4102" s="36">
        <f>IF($B4102="","",IF($C4102="SUPERSTORE","Superstore","DH"))</f>
        <v/>
      </c>
      <c r="O4102" s="36">
        <f>IF($B4102="","",IFERROR(VLOOKUP($B4102,Mapping!$A:$C,2,0),"Not Mapped"))</f>
        <v/>
      </c>
      <c r="P4102" s="36">
        <f>IF($B4102="","",IFERROR(VLOOKUP($B4102,Mapping!$A:$C,3,0),"Not Mapped"))</f>
        <v/>
      </c>
      <c r="Q4102" s="36">
        <f>IF($B4102="","",IFERROR(VLOOKUP($O4102,Leaders!$A:$B,2,0),"Not Mapped"))</f>
        <v/>
      </c>
      <c r="R4102" s="36">
        <f>IF($B4102="","",IF(COUNTIF(Exclusions!$A:$A,$B4102)&gt;0,"Yes","No"))</f>
        <v/>
      </c>
      <c r="S4102" s="38">
        <f>IF($B4102="","",MIN(1,DAY($A4102)/IF($N4102="Superstore",Settings!$B$5,Settings!$B$4)))</f>
        <v/>
      </c>
      <c r="T4102" s="38">
        <f>IF(OR($B4102="",$G4102="",$S4102=0),"",$G4102/$S4102)</f>
        <v/>
      </c>
      <c r="U4102" s="36">
        <f>IF($T4102="","",IF($T4102&lt;Settings!$B$8,"Critical",IF($T4102&lt;Settings!$B$9,"Semi Critical","Non Critical")))</f>
        <v/>
      </c>
      <c r="V4102" s="28" t="n"/>
      <c r="Z4102">
        <f>IF($B4102="","",IFERROR(VLOOKUP($B4102,'Plan HC for CCA'!$A:$B,2,0),""))</f>
        <v/>
      </c>
      <c r="AA4102">
        <f>IF(OR($B4102="",$Z4102=""),"",IF(N($M4102)&lt;$Z4102,"Delta","No Delta"))</f>
        <v/>
      </c>
      <c r="AB4102">
        <f>IF(OR($B4102="",$Z4102=""),"",MAX(0,$Z4102-N($M4102)))</f>
        <v/>
      </c>
      <c r="AC4102" s="46">
        <f>IF($B4102="","",IFERROR(INDEX('CCA Util %'!$H:$H,MATCH($B4102,'CCA Util %'!$E:$E,0)),""))</f>
        <v/>
      </c>
      <c r="AD4102">
        <f>IF($B4102="","",IFERROR(INDEX('CCA Util %'!$G:$G,MATCH($B4102,'CCA Util %'!$E:$E,0)),""))</f>
        <v/>
      </c>
      <c r="AE4102">
        <f>IF(OR($B4102="",$U4102=""),"",$U4102&amp;" &amp; "&amp;IF(OR($AD4102="",$AD4102=0),"Util NA",$AD4102&amp;" Util"))</f>
        <v/>
      </c>
    </row>
    <row r="4103" ht="15.75" customHeight="1" s="42">
      <c r="A4103" s="41" t="n"/>
      <c r="G4103" s="38" t="n"/>
      <c r="H4103" s="38" t="n"/>
      <c r="I4103" s="38" t="n"/>
      <c r="J4103" s="38" t="n"/>
      <c r="K4103" s="38" t="n"/>
      <c r="L4103" s="38" t="n"/>
      <c r="N4103" s="36">
        <f>IF($B4103="","",IF($C4103="SUPERSTORE","Superstore","DH"))</f>
        <v/>
      </c>
      <c r="O4103" s="36">
        <f>IF($B4103="","",IFERROR(VLOOKUP($B4103,Mapping!$A:$C,2,0),"Not Mapped"))</f>
        <v/>
      </c>
      <c r="P4103" s="36">
        <f>IF($B4103="","",IFERROR(VLOOKUP($B4103,Mapping!$A:$C,3,0),"Not Mapped"))</f>
        <v/>
      </c>
      <c r="Q4103" s="36">
        <f>IF($B4103="","",IFERROR(VLOOKUP($O4103,Leaders!$A:$B,2,0),"Not Mapped"))</f>
        <v/>
      </c>
      <c r="R4103" s="36">
        <f>IF($B4103="","",IF(COUNTIF(Exclusions!$A:$A,$B4103)&gt;0,"Yes","No"))</f>
        <v/>
      </c>
      <c r="S4103" s="38">
        <f>IF($B4103="","",MIN(1,DAY($A4103)/IF($N4103="Superstore",Settings!$B$5,Settings!$B$4)))</f>
        <v/>
      </c>
      <c r="T4103" s="38">
        <f>IF(OR($B4103="",$G4103="",$S4103=0),"",$G4103/$S4103)</f>
        <v/>
      </c>
      <c r="U4103" s="36">
        <f>IF($T4103="","",IF($T4103&lt;Settings!$B$8,"Critical",IF($T4103&lt;Settings!$B$9,"Semi Critical","Non Critical")))</f>
        <v/>
      </c>
      <c r="V4103" s="28" t="n"/>
      <c r="Z4103">
        <f>IF($B4103="","",IFERROR(VLOOKUP($B4103,'Plan HC for CCA'!$A:$B,2,0),""))</f>
        <v/>
      </c>
      <c r="AA4103">
        <f>IF(OR($B4103="",$Z4103=""),"",IF(N($M4103)&lt;$Z4103,"Delta","No Delta"))</f>
        <v/>
      </c>
      <c r="AB4103">
        <f>IF(OR($B4103="",$Z4103=""),"",MAX(0,$Z4103-N($M4103)))</f>
        <v/>
      </c>
      <c r="AC4103" s="46">
        <f>IF($B4103="","",IFERROR(INDEX('CCA Util %'!$H:$H,MATCH($B4103,'CCA Util %'!$E:$E,0)),""))</f>
        <v/>
      </c>
      <c r="AD4103">
        <f>IF($B4103="","",IFERROR(INDEX('CCA Util %'!$G:$G,MATCH($B4103,'CCA Util %'!$E:$E,0)),""))</f>
        <v/>
      </c>
      <c r="AE4103">
        <f>IF(OR($B4103="",$U4103=""),"",$U4103&amp;" &amp; "&amp;IF(OR($AD4103="",$AD4103=0),"Util NA",$AD4103&amp;" Util"))</f>
        <v/>
      </c>
    </row>
    <row r="4104" ht="15.75" customHeight="1" s="42">
      <c r="A4104" s="41" t="n"/>
      <c r="G4104" s="38" t="n"/>
      <c r="H4104" s="38" t="n"/>
      <c r="I4104" s="38" t="n"/>
      <c r="J4104" s="38" t="n"/>
      <c r="K4104" s="38" t="n"/>
      <c r="L4104" s="38" t="n"/>
      <c r="N4104" s="36">
        <f>IF($B4104="","",IF($C4104="SUPERSTORE","Superstore","DH"))</f>
        <v/>
      </c>
      <c r="O4104" s="36">
        <f>IF($B4104="","",IFERROR(VLOOKUP($B4104,Mapping!$A:$C,2,0),"Not Mapped"))</f>
        <v/>
      </c>
      <c r="P4104" s="36">
        <f>IF($B4104="","",IFERROR(VLOOKUP($B4104,Mapping!$A:$C,3,0),"Not Mapped"))</f>
        <v/>
      </c>
      <c r="Q4104" s="36">
        <f>IF($B4104="","",IFERROR(VLOOKUP($O4104,Leaders!$A:$B,2,0),"Not Mapped"))</f>
        <v/>
      </c>
      <c r="R4104" s="36">
        <f>IF($B4104="","",IF(COUNTIF(Exclusions!$A:$A,$B4104)&gt;0,"Yes","No"))</f>
        <v/>
      </c>
      <c r="S4104" s="38">
        <f>IF($B4104="","",MIN(1,DAY($A4104)/IF($N4104="Superstore",Settings!$B$5,Settings!$B$4)))</f>
        <v/>
      </c>
      <c r="T4104" s="38">
        <f>IF(OR($B4104="",$G4104="",$S4104=0),"",$G4104/$S4104)</f>
        <v/>
      </c>
      <c r="U4104" s="36">
        <f>IF($T4104="","",IF($T4104&lt;Settings!$B$8,"Critical",IF($T4104&lt;Settings!$B$9,"Semi Critical","Non Critical")))</f>
        <v/>
      </c>
      <c r="V4104" s="28" t="n"/>
      <c r="Z4104">
        <f>IF($B4104="","",IFERROR(VLOOKUP($B4104,'Plan HC for CCA'!$A:$B,2,0),""))</f>
        <v/>
      </c>
      <c r="AA4104">
        <f>IF(OR($B4104="",$Z4104=""),"",IF(N($M4104)&lt;$Z4104,"Delta","No Delta"))</f>
        <v/>
      </c>
      <c r="AB4104">
        <f>IF(OR($B4104="",$Z4104=""),"",MAX(0,$Z4104-N($M4104)))</f>
        <v/>
      </c>
      <c r="AC4104" s="46">
        <f>IF($B4104="","",IFERROR(INDEX('CCA Util %'!$H:$H,MATCH($B4104,'CCA Util %'!$E:$E,0)),""))</f>
        <v/>
      </c>
      <c r="AD4104">
        <f>IF($B4104="","",IFERROR(INDEX('CCA Util %'!$G:$G,MATCH($B4104,'CCA Util %'!$E:$E,0)),""))</f>
        <v/>
      </c>
      <c r="AE4104">
        <f>IF(OR($B4104="",$U4104=""),"",$U4104&amp;" &amp; "&amp;IF(OR($AD4104="",$AD4104=0),"Util NA",$AD4104&amp;" Util"))</f>
        <v/>
      </c>
    </row>
    <row r="4105" ht="15.75" customHeight="1" s="42">
      <c r="A4105" s="41" t="n"/>
      <c r="G4105" s="38" t="n"/>
      <c r="H4105" s="38" t="n"/>
      <c r="I4105" s="38" t="n"/>
      <c r="J4105" s="38" t="n"/>
      <c r="K4105" s="38" t="n"/>
      <c r="L4105" s="38" t="n"/>
      <c r="N4105" s="36">
        <f>IF($B4105="","",IF($C4105="SUPERSTORE","Superstore","DH"))</f>
        <v/>
      </c>
      <c r="O4105" s="36">
        <f>IF($B4105="","",IFERROR(VLOOKUP($B4105,Mapping!$A:$C,2,0),"Not Mapped"))</f>
        <v/>
      </c>
      <c r="P4105" s="36">
        <f>IF($B4105="","",IFERROR(VLOOKUP($B4105,Mapping!$A:$C,3,0),"Not Mapped"))</f>
        <v/>
      </c>
      <c r="Q4105" s="36">
        <f>IF($B4105="","",IFERROR(VLOOKUP($O4105,Leaders!$A:$B,2,0),"Not Mapped"))</f>
        <v/>
      </c>
      <c r="R4105" s="36">
        <f>IF($B4105="","",IF(COUNTIF(Exclusions!$A:$A,$B4105)&gt;0,"Yes","No"))</f>
        <v/>
      </c>
      <c r="S4105" s="38">
        <f>IF($B4105="","",MIN(1,DAY($A4105)/IF($N4105="Superstore",Settings!$B$5,Settings!$B$4)))</f>
        <v/>
      </c>
      <c r="T4105" s="38">
        <f>IF(OR($B4105="",$G4105="",$S4105=0),"",$G4105/$S4105)</f>
        <v/>
      </c>
      <c r="U4105" s="36">
        <f>IF($T4105="","",IF($T4105&lt;Settings!$B$8,"Critical",IF($T4105&lt;Settings!$B$9,"Semi Critical","Non Critical")))</f>
        <v/>
      </c>
      <c r="V4105" s="28" t="n"/>
      <c r="Z4105">
        <f>IF($B4105="","",IFERROR(VLOOKUP($B4105,'Plan HC for CCA'!$A:$B,2,0),""))</f>
        <v/>
      </c>
      <c r="AA4105">
        <f>IF(OR($B4105="",$Z4105=""),"",IF(N($M4105)&lt;$Z4105,"Delta","No Delta"))</f>
        <v/>
      </c>
      <c r="AB4105">
        <f>IF(OR($B4105="",$Z4105=""),"",MAX(0,$Z4105-N($M4105)))</f>
        <v/>
      </c>
      <c r="AC4105" s="46">
        <f>IF($B4105="","",IFERROR(INDEX('CCA Util %'!$H:$H,MATCH($B4105,'CCA Util %'!$E:$E,0)),""))</f>
        <v/>
      </c>
      <c r="AD4105">
        <f>IF($B4105="","",IFERROR(INDEX('CCA Util %'!$G:$G,MATCH($B4105,'CCA Util %'!$E:$E,0)),""))</f>
        <v/>
      </c>
      <c r="AE4105">
        <f>IF(OR($B4105="",$U4105=""),"",$U4105&amp;" &amp; "&amp;IF(OR($AD4105="",$AD4105=0),"Util NA",$AD4105&amp;" Util"))</f>
        <v/>
      </c>
    </row>
    <row r="4106" ht="15.75" customHeight="1" s="42">
      <c r="A4106" s="41" t="n"/>
      <c r="G4106" s="38" t="n"/>
      <c r="H4106" s="38" t="n"/>
      <c r="I4106" s="38" t="n"/>
      <c r="J4106" s="38" t="n"/>
      <c r="K4106" s="38" t="n"/>
      <c r="L4106" s="38" t="n"/>
      <c r="N4106" s="36">
        <f>IF($B4106="","",IF($C4106="SUPERSTORE","Superstore","DH"))</f>
        <v/>
      </c>
      <c r="O4106" s="36">
        <f>IF($B4106="","",IFERROR(VLOOKUP($B4106,Mapping!$A:$C,2,0),"Not Mapped"))</f>
        <v/>
      </c>
      <c r="P4106" s="36">
        <f>IF($B4106="","",IFERROR(VLOOKUP($B4106,Mapping!$A:$C,3,0),"Not Mapped"))</f>
        <v/>
      </c>
      <c r="Q4106" s="36">
        <f>IF($B4106="","",IFERROR(VLOOKUP($O4106,Leaders!$A:$B,2,0),"Not Mapped"))</f>
        <v/>
      </c>
      <c r="R4106" s="36">
        <f>IF($B4106="","",IF(COUNTIF(Exclusions!$A:$A,$B4106)&gt;0,"Yes","No"))</f>
        <v/>
      </c>
      <c r="S4106" s="38">
        <f>IF($B4106="","",MIN(1,DAY($A4106)/IF($N4106="Superstore",Settings!$B$5,Settings!$B$4)))</f>
        <v/>
      </c>
      <c r="T4106" s="38">
        <f>IF(OR($B4106="",$G4106="",$S4106=0),"",$G4106/$S4106)</f>
        <v/>
      </c>
      <c r="U4106" s="36">
        <f>IF($T4106="","",IF($T4106&lt;Settings!$B$8,"Critical",IF($T4106&lt;Settings!$B$9,"Semi Critical","Non Critical")))</f>
        <v/>
      </c>
      <c r="V4106" s="28" t="n"/>
      <c r="Z4106">
        <f>IF($B4106="","",IFERROR(VLOOKUP($B4106,'Plan HC for CCA'!$A:$B,2,0),""))</f>
        <v/>
      </c>
      <c r="AA4106">
        <f>IF(OR($B4106="",$Z4106=""),"",IF(N($M4106)&lt;$Z4106,"Delta","No Delta"))</f>
        <v/>
      </c>
      <c r="AB4106">
        <f>IF(OR($B4106="",$Z4106=""),"",MAX(0,$Z4106-N($M4106)))</f>
        <v/>
      </c>
      <c r="AC4106" s="46">
        <f>IF($B4106="","",IFERROR(INDEX('CCA Util %'!$H:$H,MATCH($B4106,'CCA Util %'!$E:$E,0)),""))</f>
        <v/>
      </c>
      <c r="AD4106">
        <f>IF($B4106="","",IFERROR(INDEX('CCA Util %'!$G:$G,MATCH($B4106,'CCA Util %'!$E:$E,0)),""))</f>
        <v/>
      </c>
      <c r="AE4106">
        <f>IF(OR($B4106="",$U4106=""),"",$U4106&amp;" &amp; "&amp;IF(OR($AD4106="",$AD4106=0),"Util NA",$AD4106&amp;" Util"))</f>
        <v/>
      </c>
    </row>
    <row r="4107" ht="15.75" customHeight="1" s="42">
      <c r="A4107" s="41" t="n"/>
      <c r="G4107" s="38" t="n"/>
      <c r="H4107" s="38" t="n"/>
      <c r="I4107" s="38" t="n"/>
      <c r="J4107" s="38" t="n"/>
      <c r="K4107" s="38" t="n"/>
      <c r="L4107" s="38" t="n"/>
      <c r="N4107" s="36">
        <f>IF($B4107="","",IF($C4107="SUPERSTORE","Superstore","DH"))</f>
        <v/>
      </c>
      <c r="O4107" s="36">
        <f>IF($B4107="","",IFERROR(VLOOKUP($B4107,Mapping!$A:$C,2,0),"Not Mapped"))</f>
        <v/>
      </c>
      <c r="P4107" s="36">
        <f>IF($B4107="","",IFERROR(VLOOKUP($B4107,Mapping!$A:$C,3,0),"Not Mapped"))</f>
        <v/>
      </c>
      <c r="Q4107" s="36">
        <f>IF($B4107="","",IFERROR(VLOOKUP($O4107,Leaders!$A:$B,2,0),"Not Mapped"))</f>
        <v/>
      </c>
      <c r="R4107" s="36">
        <f>IF($B4107="","",IF(COUNTIF(Exclusions!$A:$A,$B4107)&gt;0,"Yes","No"))</f>
        <v/>
      </c>
      <c r="S4107" s="38">
        <f>IF($B4107="","",MIN(1,DAY($A4107)/IF($N4107="Superstore",Settings!$B$5,Settings!$B$4)))</f>
        <v/>
      </c>
      <c r="T4107" s="38">
        <f>IF(OR($B4107="",$G4107="",$S4107=0),"",$G4107/$S4107)</f>
        <v/>
      </c>
      <c r="U4107" s="36">
        <f>IF($T4107="","",IF($T4107&lt;Settings!$B$8,"Critical",IF($T4107&lt;Settings!$B$9,"Semi Critical","Non Critical")))</f>
        <v/>
      </c>
      <c r="V4107" s="28" t="n"/>
      <c r="Z4107">
        <f>IF($B4107="","",IFERROR(VLOOKUP($B4107,'Plan HC for CCA'!$A:$B,2,0),""))</f>
        <v/>
      </c>
      <c r="AA4107">
        <f>IF(OR($B4107="",$Z4107=""),"",IF(N($M4107)&lt;$Z4107,"Delta","No Delta"))</f>
        <v/>
      </c>
      <c r="AB4107">
        <f>IF(OR($B4107="",$Z4107=""),"",MAX(0,$Z4107-N($M4107)))</f>
        <v/>
      </c>
      <c r="AC4107" s="46">
        <f>IF($B4107="","",IFERROR(INDEX('CCA Util %'!$H:$H,MATCH($B4107,'CCA Util %'!$E:$E,0)),""))</f>
        <v/>
      </c>
      <c r="AD4107">
        <f>IF($B4107="","",IFERROR(INDEX('CCA Util %'!$G:$G,MATCH($B4107,'CCA Util %'!$E:$E,0)),""))</f>
        <v/>
      </c>
      <c r="AE4107">
        <f>IF(OR($B4107="",$U4107=""),"",$U4107&amp;" &amp; "&amp;IF(OR($AD4107="",$AD4107=0),"Util NA",$AD4107&amp;" Util"))</f>
        <v/>
      </c>
    </row>
    <row r="4108" ht="15.75" customHeight="1" s="42">
      <c r="A4108" s="41" t="n"/>
      <c r="G4108" s="38" t="n"/>
      <c r="H4108" s="38" t="n"/>
      <c r="I4108" s="38" t="n"/>
      <c r="J4108" s="38" t="n"/>
      <c r="K4108" s="38" t="n"/>
      <c r="L4108" s="38" t="n"/>
      <c r="N4108" s="36">
        <f>IF($B4108="","",IF($C4108="SUPERSTORE","Superstore","DH"))</f>
        <v/>
      </c>
      <c r="O4108" s="36">
        <f>IF($B4108="","",IFERROR(VLOOKUP($B4108,Mapping!$A:$C,2,0),"Not Mapped"))</f>
        <v/>
      </c>
      <c r="P4108" s="36">
        <f>IF($B4108="","",IFERROR(VLOOKUP($B4108,Mapping!$A:$C,3,0),"Not Mapped"))</f>
        <v/>
      </c>
      <c r="Q4108" s="36">
        <f>IF($B4108="","",IFERROR(VLOOKUP($O4108,Leaders!$A:$B,2,0),"Not Mapped"))</f>
        <v/>
      </c>
      <c r="R4108" s="36">
        <f>IF($B4108="","",IF(COUNTIF(Exclusions!$A:$A,$B4108)&gt;0,"Yes","No"))</f>
        <v/>
      </c>
      <c r="S4108" s="38">
        <f>IF($B4108="","",MIN(1,DAY($A4108)/IF($N4108="Superstore",Settings!$B$5,Settings!$B$4)))</f>
        <v/>
      </c>
      <c r="T4108" s="38">
        <f>IF(OR($B4108="",$G4108="",$S4108=0),"",$G4108/$S4108)</f>
        <v/>
      </c>
      <c r="U4108" s="36">
        <f>IF($T4108="","",IF($T4108&lt;Settings!$B$8,"Critical",IF($T4108&lt;Settings!$B$9,"Semi Critical","Non Critical")))</f>
        <v/>
      </c>
      <c r="V4108" s="28" t="n"/>
      <c r="Z4108">
        <f>IF($B4108="","",IFERROR(VLOOKUP($B4108,'Plan HC for CCA'!$A:$B,2,0),""))</f>
        <v/>
      </c>
      <c r="AA4108">
        <f>IF(OR($B4108="",$Z4108=""),"",IF(N($M4108)&lt;$Z4108,"Delta","No Delta"))</f>
        <v/>
      </c>
      <c r="AB4108">
        <f>IF(OR($B4108="",$Z4108=""),"",MAX(0,$Z4108-N($M4108)))</f>
        <v/>
      </c>
      <c r="AC4108" s="46">
        <f>IF($B4108="","",IFERROR(INDEX('CCA Util %'!$H:$H,MATCH($B4108,'CCA Util %'!$E:$E,0)),""))</f>
        <v/>
      </c>
      <c r="AD4108">
        <f>IF($B4108="","",IFERROR(INDEX('CCA Util %'!$G:$G,MATCH($B4108,'CCA Util %'!$E:$E,0)),""))</f>
        <v/>
      </c>
      <c r="AE4108">
        <f>IF(OR($B4108="",$U4108=""),"",$U4108&amp;" &amp; "&amp;IF(OR($AD4108="",$AD4108=0),"Util NA",$AD4108&amp;" Util"))</f>
        <v/>
      </c>
    </row>
    <row r="4109" ht="15.75" customHeight="1" s="42">
      <c r="A4109" s="41" t="n"/>
      <c r="G4109" s="38" t="n"/>
      <c r="H4109" s="38" t="n"/>
      <c r="I4109" s="38" t="n"/>
      <c r="J4109" s="38" t="n"/>
      <c r="K4109" s="38" t="n"/>
      <c r="L4109" s="38" t="n"/>
      <c r="N4109" s="36">
        <f>IF($B4109="","",IF($C4109="SUPERSTORE","Superstore","DH"))</f>
        <v/>
      </c>
      <c r="O4109" s="36">
        <f>IF($B4109="","",IFERROR(VLOOKUP($B4109,Mapping!$A:$C,2,0),"Not Mapped"))</f>
        <v/>
      </c>
      <c r="P4109" s="36">
        <f>IF($B4109="","",IFERROR(VLOOKUP($B4109,Mapping!$A:$C,3,0),"Not Mapped"))</f>
        <v/>
      </c>
      <c r="Q4109" s="36">
        <f>IF($B4109="","",IFERROR(VLOOKUP($O4109,Leaders!$A:$B,2,0),"Not Mapped"))</f>
        <v/>
      </c>
      <c r="R4109" s="36">
        <f>IF($B4109="","",IF(COUNTIF(Exclusions!$A:$A,$B4109)&gt;0,"Yes","No"))</f>
        <v/>
      </c>
      <c r="S4109" s="38">
        <f>IF($B4109="","",MIN(1,DAY($A4109)/IF($N4109="Superstore",Settings!$B$5,Settings!$B$4)))</f>
        <v/>
      </c>
      <c r="T4109" s="38">
        <f>IF(OR($B4109="",$G4109="",$S4109=0),"",$G4109/$S4109)</f>
        <v/>
      </c>
      <c r="U4109" s="36">
        <f>IF($T4109="","",IF($T4109&lt;Settings!$B$8,"Critical",IF($T4109&lt;Settings!$B$9,"Semi Critical","Non Critical")))</f>
        <v/>
      </c>
      <c r="V4109" s="28" t="n"/>
      <c r="Z4109">
        <f>IF($B4109="","",IFERROR(VLOOKUP($B4109,'Plan HC for CCA'!$A:$B,2,0),""))</f>
        <v/>
      </c>
      <c r="AA4109">
        <f>IF(OR($B4109="",$Z4109=""),"",IF(N($M4109)&lt;$Z4109,"Delta","No Delta"))</f>
        <v/>
      </c>
      <c r="AB4109">
        <f>IF(OR($B4109="",$Z4109=""),"",MAX(0,$Z4109-N($M4109)))</f>
        <v/>
      </c>
      <c r="AC4109" s="46">
        <f>IF($B4109="","",IFERROR(INDEX('CCA Util %'!$H:$H,MATCH($B4109,'CCA Util %'!$E:$E,0)),""))</f>
        <v/>
      </c>
      <c r="AD4109">
        <f>IF($B4109="","",IFERROR(INDEX('CCA Util %'!$G:$G,MATCH($B4109,'CCA Util %'!$E:$E,0)),""))</f>
        <v/>
      </c>
      <c r="AE4109">
        <f>IF(OR($B4109="",$U4109=""),"",$U4109&amp;" &amp; "&amp;IF(OR($AD4109="",$AD4109=0),"Util NA",$AD4109&amp;" Util"))</f>
        <v/>
      </c>
    </row>
    <row r="4110" ht="15.75" customHeight="1" s="42">
      <c r="A4110" s="41" t="n"/>
      <c r="G4110" s="38" t="n"/>
      <c r="H4110" s="38" t="n"/>
      <c r="I4110" s="38" t="n"/>
      <c r="J4110" s="38" t="n"/>
      <c r="K4110" s="38" t="n"/>
      <c r="L4110" s="38" t="n"/>
      <c r="N4110" s="36">
        <f>IF($B4110="","",IF($C4110="SUPERSTORE","Superstore","DH"))</f>
        <v/>
      </c>
      <c r="O4110" s="36">
        <f>IF($B4110="","",IFERROR(VLOOKUP($B4110,Mapping!$A:$C,2,0),"Not Mapped"))</f>
        <v/>
      </c>
      <c r="P4110" s="36">
        <f>IF($B4110="","",IFERROR(VLOOKUP($B4110,Mapping!$A:$C,3,0),"Not Mapped"))</f>
        <v/>
      </c>
      <c r="Q4110" s="36">
        <f>IF($B4110="","",IFERROR(VLOOKUP($O4110,Leaders!$A:$B,2,0),"Not Mapped"))</f>
        <v/>
      </c>
      <c r="R4110" s="36">
        <f>IF($B4110="","",IF(COUNTIF(Exclusions!$A:$A,$B4110)&gt;0,"Yes","No"))</f>
        <v/>
      </c>
      <c r="S4110" s="38">
        <f>IF($B4110="","",MIN(1,DAY($A4110)/IF($N4110="Superstore",Settings!$B$5,Settings!$B$4)))</f>
        <v/>
      </c>
      <c r="T4110" s="38">
        <f>IF(OR($B4110="",$G4110="",$S4110=0),"",$G4110/$S4110)</f>
        <v/>
      </c>
      <c r="U4110" s="36">
        <f>IF($T4110="","",IF($T4110&lt;Settings!$B$8,"Critical",IF($T4110&lt;Settings!$B$9,"Semi Critical","Non Critical")))</f>
        <v/>
      </c>
      <c r="V4110" s="28" t="n"/>
      <c r="Z4110">
        <f>IF($B4110="","",IFERROR(VLOOKUP($B4110,'Plan HC for CCA'!$A:$B,2,0),""))</f>
        <v/>
      </c>
      <c r="AA4110">
        <f>IF(OR($B4110="",$Z4110=""),"",IF(N($M4110)&lt;$Z4110,"Delta","No Delta"))</f>
        <v/>
      </c>
      <c r="AB4110">
        <f>IF(OR($B4110="",$Z4110=""),"",MAX(0,$Z4110-N($M4110)))</f>
        <v/>
      </c>
      <c r="AC4110" s="46">
        <f>IF($B4110="","",IFERROR(INDEX('CCA Util %'!$H:$H,MATCH($B4110,'CCA Util %'!$E:$E,0)),""))</f>
        <v/>
      </c>
      <c r="AD4110">
        <f>IF($B4110="","",IFERROR(INDEX('CCA Util %'!$G:$G,MATCH($B4110,'CCA Util %'!$E:$E,0)),""))</f>
        <v/>
      </c>
      <c r="AE4110">
        <f>IF(OR($B4110="",$U4110=""),"",$U4110&amp;" &amp; "&amp;IF(OR($AD4110="",$AD4110=0),"Util NA",$AD4110&amp;" Util"))</f>
        <v/>
      </c>
    </row>
    <row r="4111" ht="15.75" customHeight="1" s="42">
      <c r="A4111" s="41" t="n"/>
      <c r="G4111" s="38" t="n"/>
      <c r="H4111" s="38" t="n"/>
      <c r="I4111" s="38" t="n"/>
      <c r="J4111" s="38" t="n"/>
      <c r="K4111" s="38" t="n"/>
      <c r="L4111" s="38" t="n"/>
      <c r="N4111" s="36">
        <f>IF($B4111="","",IF($C4111="SUPERSTORE","Superstore","DH"))</f>
        <v/>
      </c>
      <c r="O4111" s="36">
        <f>IF($B4111="","",IFERROR(VLOOKUP($B4111,Mapping!$A:$C,2,0),"Not Mapped"))</f>
        <v/>
      </c>
      <c r="P4111" s="36">
        <f>IF($B4111="","",IFERROR(VLOOKUP($B4111,Mapping!$A:$C,3,0),"Not Mapped"))</f>
        <v/>
      </c>
      <c r="Q4111" s="36">
        <f>IF($B4111="","",IFERROR(VLOOKUP($O4111,Leaders!$A:$B,2,0),"Not Mapped"))</f>
        <v/>
      </c>
      <c r="R4111" s="36">
        <f>IF($B4111="","",IF(COUNTIF(Exclusions!$A:$A,$B4111)&gt;0,"Yes","No"))</f>
        <v/>
      </c>
      <c r="S4111" s="38">
        <f>IF($B4111="","",MIN(1,DAY($A4111)/IF($N4111="Superstore",Settings!$B$5,Settings!$B$4)))</f>
        <v/>
      </c>
      <c r="T4111" s="38">
        <f>IF(OR($B4111="",$G4111="",$S4111=0),"",$G4111/$S4111)</f>
        <v/>
      </c>
      <c r="U4111" s="36">
        <f>IF($T4111="","",IF($T4111&lt;Settings!$B$8,"Critical",IF($T4111&lt;Settings!$B$9,"Semi Critical","Non Critical")))</f>
        <v/>
      </c>
      <c r="V4111" s="28" t="n"/>
      <c r="Z4111">
        <f>IF($B4111="","",IFERROR(VLOOKUP($B4111,'Plan HC for CCA'!$A:$B,2,0),""))</f>
        <v/>
      </c>
      <c r="AA4111">
        <f>IF(OR($B4111="",$Z4111=""),"",IF(N($M4111)&lt;$Z4111,"Delta","No Delta"))</f>
        <v/>
      </c>
      <c r="AB4111">
        <f>IF(OR($B4111="",$Z4111=""),"",MAX(0,$Z4111-N($M4111)))</f>
        <v/>
      </c>
      <c r="AC4111" s="46">
        <f>IF($B4111="","",IFERROR(INDEX('CCA Util %'!$H:$H,MATCH($B4111,'CCA Util %'!$E:$E,0)),""))</f>
        <v/>
      </c>
      <c r="AD4111">
        <f>IF($B4111="","",IFERROR(INDEX('CCA Util %'!$G:$G,MATCH($B4111,'CCA Util %'!$E:$E,0)),""))</f>
        <v/>
      </c>
      <c r="AE4111">
        <f>IF(OR($B4111="",$U4111=""),"",$U4111&amp;" &amp; "&amp;IF(OR($AD4111="",$AD4111=0),"Util NA",$AD4111&amp;" Util"))</f>
        <v/>
      </c>
    </row>
    <row r="4112" ht="15.75" customHeight="1" s="42">
      <c r="A4112" s="41" t="n"/>
      <c r="G4112" s="38" t="n"/>
      <c r="H4112" s="38" t="n"/>
      <c r="I4112" s="38" t="n"/>
      <c r="J4112" s="38" t="n"/>
      <c r="K4112" s="38" t="n"/>
      <c r="L4112" s="38" t="n"/>
      <c r="N4112" s="36">
        <f>IF($B4112="","",IF($C4112="SUPERSTORE","Superstore","DH"))</f>
        <v/>
      </c>
      <c r="O4112" s="36">
        <f>IF($B4112="","",IFERROR(VLOOKUP($B4112,Mapping!$A:$C,2,0),"Not Mapped"))</f>
        <v/>
      </c>
      <c r="P4112" s="36">
        <f>IF($B4112="","",IFERROR(VLOOKUP($B4112,Mapping!$A:$C,3,0),"Not Mapped"))</f>
        <v/>
      </c>
      <c r="Q4112" s="36">
        <f>IF($B4112="","",IFERROR(VLOOKUP($O4112,Leaders!$A:$B,2,0),"Not Mapped"))</f>
        <v/>
      </c>
      <c r="R4112" s="36">
        <f>IF($B4112="","",IF(COUNTIF(Exclusions!$A:$A,$B4112)&gt;0,"Yes","No"))</f>
        <v/>
      </c>
      <c r="S4112" s="38">
        <f>IF($B4112="","",MIN(1,DAY($A4112)/IF($N4112="Superstore",Settings!$B$5,Settings!$B$4)))</f>
        <v/>
      </c>
      <c r="T4112" s="38">
        <f>IF(OR($B4112="",$G4112="",$S4112=0),"",$G4112/$S4112)</f>
        <v/>
      </c>
      <c r="U4112" s="36">
        <f>IF($T4112="","",IF($T4112&lt;Settings!$B$8,"Critical",IF($T4112&lt;Settings!$B$9,"Semi Critical","Non Critical")))</f>
        <v/>
      </c>
      <c r="V4112" s="28" t="n"/>
      <c r="Z4112">
        <f>IF($B4112="","",IFERROR(VLOOKUP($B4112,'Plan HC for CCA'!$A:$B,2,0),""))</f>
        <v/>
      </c>
      <c r="AA4112">
        <f>IF(OR($B4112="",$Z4112=""),"",IF(N($M4112)&lt;$Z4112,"Delta","No Delta"))</f>
        <v/>
      </c>
      <c r="AB4112">
        <f>IF(OR($B4112="",$Z4112=""),"",MAX(0,$Z4112-N($M4112)))</f>
        <v/>
      </c>
      <c r="AC4112" s="46">
        <f>IF($B4112="","",IFERROR(INDEX('CCA Util %'!$H:$H,MATCH($B4112,'CCA Util %'!$E:$E,0)),""))</f>
        <v/>
      </c>
      <c r="AD4112">
        <f>IF($B4112="","",IFERROR(INDEX('CCA Util %'!$G:$G,MATCH($B4112,'CCA Util %'!$E:$E,0)),""))</f>
        <v/>
      </c>
      <c r="AE4112">
        <f>IF(OR($B4112="",$U4112=""),"",$U4112&amp;" &amp; "&amp;IF(OR($AD4112="",$AD4112=0),"Util NA",$AD4112&amp;" Util"))</f>
        <v/>
      </c>
    </row>
    <row r="4113" ht="15.75" customHeight="1" s="42">
      <c r="A4113" s="41" t="n"/>
      <c r="G4113" s="38" t="n"/>
      <c r="H4113" s="38" t="n"/>
      <c r="I4113" s="38" t="n"/>
      <c r="J4113" s="38" t="n"/>
      <c r="K4113" s="38" t="n"/>
      <c r="L4113" s="38" t="n"/>
      <c r="N4113" s="36">
        <f>IF($B4113="","",IF($C4113="SUPERSTORE","Superstore","DH"))</f>
        <v/>
      </c>
      <c r="O4113" s="36">
        <f>IF($B4113="","",IFERROR(VLOOKUP($B4113,Mapping!$A:$C,2,0),"Not Mapped"))</f>
        <v/>
      </c>
      <c r="P4113" s="36">
        <f>IF($B4113="","",IFERROR(VLOOKUP($B4113,Mapping!$A:$C,3,0),"Not Mapped"))</f>
        <v/>
      </c>
      <c r="Q4113" s="36">
        <f>IF($B4113="","",IFERROR(VLOOKUP($O4113,Leaders!$A:$B,2,0),"Not Mapped"))</f>
        <v/>
      </c>
      <c r="R4113" s="36">
        <f>IF($B4113="","",IF(COUNTIF(Exclusions!$A:$A,$B4113)&gt;0,"Yes","No"))</f>
        <v/>
      </c>
      <c r="S4113" s="38">
        <f>IF($B4113="","",MIN(1,DAY($A4113)/IF($N4113="Superstore",Settings!$B$5,Settings!$B$4)))</f>
        <v/>
      </c>
      <c r="T4113" s="38">
        <f>IF(OR($B4113="",$G4113="",$S4113=0),"",$G4113/$S4113)</f>
        <v/>
      </c>
      <c r="U4113" s="36">
        <f>IF($T4113="","",IF($T4113&lt;Settings!$B$8,"Critical",IF($T4113&lt;Settings!$B$9,"Semi Critical","Non Critical")))</f>
        <v/>
      </c>
      <c r="V4113" s="28" t="n"/>
      <c r="Z4113">
        <f>IF($B4113="","",IFERROR(VLOOKUP($B4113,'Plan HC for CCA'!$A:$B,2,0),""))</f>
        <v/>
      </c>
      <c r="AA4113">
        <f>IF(OR($B4113="",$Z4113=""),"",IF(N($M4113)&lt;$Z4113,"Delta","No Delta"))</f>
        <v/>
      </c>
      <c r="AB4113">
        <f>IF(OR($B4113="",$Z4113=""),"",MAX(0,$Z4113-N($M4113)))</f>
        <v/>
      </c>
      <c r="AC4113" s="46">
        <f>IF($B4113="","",IFERROR(INDEX('CCA Util %'!$H:$H,MATCH($B4113,'CCA Util %'!$E:$E,0)),""))</f>
        <v/>
      </c>
      <c r="AD4113">
        <f>IF($B4113="","",IFERROR(INDEX('CCA Util %'!$G:$G,MATCH($B4113,'CCA Util %'!$E:$E,0)),""))</f>
        <v/>
      </c>
      <c r="AE4113">
        <f>IF(OR($B4113="",$U4113=""),"",$U4113&amp;" &amp; "&amp;IF(OR($AD4113="",$AD4113=0),"Util NA",$AD4113&amp;" Util"))</f>
        <v/>
      </c>
    </row>
    <row r="4114" ht="15.75" customHeight="1" s="42">
      <c r="A4114" s="41" t="n"/>
      <c r="G4114" s="38" t="n"/>
      <c r="H4114" s="38" t="n"/>
      <c r="I4114" s="38" t="n"/>
      <c r="J4114" s="38" t="n"/>
      <c r="K4114" s="38" t="n"/>
      <c r="L4114" s="38" t="n"/>
      <c r="N4114" s="36">
        <f>IF($B4114="","",IF($C4114="SUPERSTORE","Superstore","DH"))</f>
        <v/>
      </c>
      <c r="O4114" s="36">
        <f>IF($B4114="","",IFERROR(VLOOKUP($B4114,Mapping!$A:$C,2,0),"Not Mapped"))</f>
        <v/>
      </c>
      <c r="P4114" s="36">
        <f>IF($B4114="","",IFERROR(VLOOKUP($B4114,Mapping!$A:$C,3,0),"Not Mapped"))</f>
        <v/>
      </c>
      <c r="Q4114" s="36">
        <f>IF($B4114="","",IFERROR(VLOOKUP($O4114,Leaders!$A:$B,2,0),"Not Mapped"))</f>
        <v/>
      </c>
      <c r="R4114" s="36">
        <f>IF($B4114="","",IF(COUNTIF(Exclusions!$A:$A,$B4114)&gt;0,"Yes","No"))</f>
        <v/>
      </c>
      <c r="S4114" s="38">
        <f>IF($B4114="","",MIN(1,DAY($A4114)/IF($N4114="Superstore",Settings!$B$5,Settings!$B$4)))</f>
        <v/>
      </c>
      <c r="T4114" s="38">
        <f>IF(OR($B4114="",$G4114="",$S4114=0),"",$G4114/$S4114)</f>
        <v/>
      </c>
      <c r="U4114" s="36">
        <f>IF($T4114="","",IF($T4114&lt;Settings!$B$8,"Critical",IF($T4114&lt;Settings!$B$9,"Semi Critical","Non Critical")))</f>
        <v/>
      </c>
      <c r="V4114" s="28" t="n"/>
      <c r="Z4114">
        <f>IF($B4114="","",IFERROR(VLOOKUP($B4114,'Plan HC for CCA'!$A:$B,2,0),""))</f>
        <v/>
      </c>
      <c r="AA4114">
        <f>IF(OR($B4114="",$Z4114=""),"",IF(N($M4114)&lt;$Z4114,"Delta","No Delta"))</f>
        <v/>
      </c>
      <c r="AB4114">
        <f>IF(OR($B4114="",$Z4114=""),"",MAX(0,$Z4114-N($M4114)))</f>
        <v/>
      </c>
      <c r="AC4114" s="46">
        <f>IF($B4114="","",IFERROR(INDEX('CCA Util %'!$H:$H,MATCH($B4114,'CCA Util %'!$E:$E,0)),""))</f>
        <v/>
      </c>
      <c r="AD4114">
        <f>IF($B4114="","",IFERROR(INDEX('CCA Util %'!$G:$G,MATCH($B4114,'CCA Util %'!$E:$E,0)),""))</f>
        <v/>
      </c>
      <c r="AE4114">
        <f>IF(OR($B4114="",$U4114=""),"",$U4114&amp;" &amp; "&amp;IF(OR($AD4114="",$AD4114=0),"Util NA",$AD4114&amp;" Util"))</f>
        <v/>
      </c>
    </row>
    <row r="4115" ht="15.75" customHeight="1" s="42">
      <c r="A4115" s="41" t="n"/>
      <c r="G4115" s="38" t="n"/>
      <c r="H4115" s="38" t="n"/>
      <c r="I4115" s="38" t="n"/>
      <c r="J4115" s="38" t="n"/>
      <c r="K4115" s="38" t="n"/>
      <c r="L4115" s="38" t="n"/>
      <c r="N4115" s="36">
        <f>IF($B4115="","",IF($C4115="SUPERSTORE","Superstore","DH"))</f>
        <v/>
      </c>
      <c r="O4115" s="36">
        <f>IF($B4115="","",IFERROR(VLOOKUP($B4115,Mapping!$A:$C,2,0),"Not Mapped"))</f>
        <v/>
      </c>
      <c r="P4115" s="36">
        <f>IF($B4115="","",IFERROR(VLOOKUP($B4115,Mapping!$A:$C,3,0),"Not Mapped"))</f>
        <v/>
      </c>
      <c r="Q4115" s="36">
        <f>IF($B4115="","",IFERROR(VLOOKUP($O4115,Leaders!$A:$B,2,0),"Not Mapped"))</f>
        <v/>
      </c>
      <c r="R4115" s="36">
        <f>IF($B4115="","",IF(COUNTIF(Exclusions!$A:$A,$B4115)&gt;0,"Yes","No"))</f>
        <v/>
      </c>
      <c r="S4115" s="38">
        <f>IF($B4115="","",MIN(1,DAY($A4115)/IF($N4115="Superstore",Settings!$B$5,Settings!$B$4)))</f>
        <v/>
      </c>
      <c r="T4115" s="38">
        <f>IF(OR($B4115="",$G4115="",$S4115=0),"",$G4115/$S4115)</f>
        <v/>
      </c>
      <c r="U4115" s="36">
        <f>IF($T4115="","",IF($T4115&lt;Settings!$B$8,"Critical",IF($T4115&lt;Settings!$B$9,"Semi Critical","Non Critical")))</f>
        <v/>
      </c>
      <c r="V4115" s="28" t="n"/>
      <c r="Z4115">
        <f>IF($B4115="","",IFERROR(VLOOKUP($B4115,'Plan HC for CCA'!$A:$B,2,0),""))</f>
        <v/>
      </c>
      <c r="AA4115">
        <f>IF(OR($B4115="",$Z4115=""),"",IF(N($M4115)&lt;$Z4115,"Delta","No Delta"))</f>
        <v/>
      </c>
      <c r="AB4115">
        <f>IF(OR($B4115="",$Z4115=""),"",MAX(0,$Z4115-N($M4115)))</f>
        <v/>
      </c>
      <c r="AC4115" s="46">
        <f>IF($B4115="","",IFERROR(INDEX('CCA Util %'!$H:$H,MATCH($B4115,'CCA Util %'!$E:$E,0)),""))</f>
        <v/>
      </c>
      <c r="AD4115">
        <f>IF($B4115="","",IFERROR(INDEX('CCA Util %'!$G:$G,MATCH($B4115,'CCA Util %'!$E:$E,0)),""))</f>
        <v/>
      </c>
      <c r="AE4115">
        <f>IF(OR($B4115="",$U4115=""),"",$U4115&amp;" &amp; "&amp;IF(OR($AD4115="",$AD4115=0),"Util NA",$AD4115&amp;" Util"))</f>
        <v/>
      </c>
    </row>
    <row r="4116" ht="15.75" customHeight="1" s="42">
      <c r="A4116" s="41" t="n"/>
      <c r="G4116" s="38" t="n"/>
      <c r="H4116" s="38" t="n"/>
      <c r="I4116" s="38" t="n"/>
      <c r="J4116" s="38" t="n"/>
      <c r="K4116" s="38" t="n"/>
      <c r="L4116" s="38" t="n"/>
      <c r="N4116" s="36">
        <f>IF($B4116="","",IF($C4116="SUPERSTORE","Superstore","DH"))</f>
        <v/>
      </c>
      <c r="O4116" s="36">
        <f>IF($B4116="","",IFERROR(VLOOKUP($B4116,Mapping!$A:$C,2,0),"Not Mapped"))</f>
        <v/>
      </c>
      <c r="P4116" s="36">
        <f>IF($B4116="","",IFERROR(VLOOKUP($B4116,Mapping!$A:$C,3,0),"Not Mapped"))</f>
        <v/>
      </c>
      <c r="Q4116" s="36">
        <f>IF($B4116="","",IFERROR(VLOOKUP($O4116,Leaders!$A:$B,2,0),"Not Mapped"))</f>
        <v/>
      </c>
      <c r="R4116" s="36">
        <f>IF($B4116="","",IF(COUNTIF(Exclusions!$A:$A,$B4116)&gt;0,"Yes","No"))</f>
        <v/>
      </c>
      <c r="S4116" s="38">
        <f>IF($B4116="","",MIN(1,DAY($A4116)/IF($N4116="Superstore",Settings!$B$5,Settings!$B$4)))</f>
        <v/>
      </c>
      <c r="T4116" s="38">
        <f>IF(OR($B4116="",$G4116="",$S4116=0),"",$G4116/$S4116)</f>
        <v/>
      </c>
      <c r="U4116" s="36">
        <f>IF($T4116="","",IF($T4116&lt;Settings!$B$8,"Critical",IF($T4116&lt;Settings!$B$9,"Semi Critical","Non Critical")))</f>
        <v/>
      </c>
      <c r="V4116" s="28" t="n"/>
      <c r="Z4116">
        <f>IF($B4116="","",IFERROR(VLOOKUP($B4116,'Plan HC for CCA'!$A:$B,2,0),""))</f>
        <v/>
      </c>
      <c r="AA4116">
        <f>IF(OR($B4116="",$Z4116=""),"",IF(N($M4116)&lt;$Z4116,"Delta","No Delta"))</f>
        <v/>
      </c>
      <c r="AB4116">
        <f>IF(OR($B4116="",$Z4116=""),"",MAX(0,$Z4116-N($M4116)))</f>
        <v/>
      </c>
      <c r="AC4116" s="46">
        <f>IF($B4116="","",IFERROR(INDEX('CCA Util %'!$H:$H,MATCH($B4116,'CCA Util %'!$E:$E,0)),""))</f>
        <v/>
      </c>
      <c r="AD4116">
        <f>IF($B4116="","",IFERROR(INDEX('CCA Util %'!$G:$G,MATCH($B4116,'CCA Util %'!$E:$E,0)),""))</f>
        <v/>
      </c>
      <c r="AE4116">
        <f>IF(OR($B4116="",$U4116=""),"",$U4116&amp;" &amp; "&amp;IF(OR($AD4116="",$AD4116=0),"Util NA",$AD4116&amp;" Util"))</f>
        <v/>
      </c>
    </row>
    <row r="4117" ht="15.75" customHeight="1" s="42">
      <c r="A4117" s="41" t="n"/>
      <c r="G4117" s="38" t="n"/>
      <c r="H4117" s="38" t="n"/>
      <c r="I4117" s="38" t="n"/>
      <c r="J4117" s="38" t="n"/>
      <c r="K4117" s="38" t="n"/>
      <c r="L4117" s="38" t="n"/>
      <c r="N4117" s="36">
        <f>IF($B4117="","",IF($C4117="SUPERSTORE","Superstore","DH"))</f>
        <v/>
      </c>
      <c r="O4117" s="36">
        <f>IF($B4117="","",IFERROR(VLOOKUP($B4117,Mapping!$A:$C,2,0),"Not Mapped"))</f>
        <v/>
      </c>
      <c r="P4117" s="36">
        <f>IF($B4117="","",IFERROR(VLOOKUP($B4117,Mapping!$A:$C,3,0),"Not Mapped"))</f>
        <v/>
      </c>
      <c r="Q4117" s="36">
        <f>IF($B4117="","",IFERROR(VLOOKUP($O4117,Leaders!$A:$B,2,0),"Not Mapped"))</f>
        <v/>
      </c>
      <c r="R4117" s="36">
        <f>IF($B4117="","",IF(COUNTIF(Exclusions!$A:$A,$B4117)&gt;0,"Yes","No"))</f>
        <v/>
      </c>
      <c r="S4117" s="38">
        <f>IF($B4117="","",MIN(1,DAY($A4117)/IF($N4117="Superstore",Settings!$B$5,Settings!$B$4)))</f>
        <v/>
      </c>
      <c r="T4117" s="38">
        <f>IF(OR($B4117="",$G4117="",$S4117=0),"",$G4117/$S4117)</f>
        <v/>
      </c>
      <c r="U4117" s="36">
        <f>IF($T4117="","",IF($T4117&lt;Settings!$B$8,"Critical",IF($T4117&lt;Settings!$B$9,"Semi Critical","Non Critical")))</f>
        <v/>
      </c>
      <c r="V4117" s="28" t="n"/>
      <c r="Z4117">
        <f>IF($B4117="","",IFERROR(VLOOKUP($B4117,'Plan HC for CCA'!$A:$B,2,0),""))</f>
        <v/>
      </c>
      <c r="AA4117">
        <f>IF(OR($B4117="",$Z4117=""),"",IF(N($M4117)&lt;$Z4117,"Delta","No Delta"))</f>
        <v/>
      </c>
      <c r="AB4117">
        <f>IF(OR($B4117="",$Z4117=""),"",MAX(0,$Z4117-N($M4117)))</f>
        <v/>
      </c>
      <c r="AC4117" s="46">
        <f>IF($B4117="","",IFERROR(INDEX('CCA Util %'!$H:$H,MATCH($B4117,'CCA Util %'!$E:$E,0)),""))</f>
        <v/>
      </c>
      <c r="AD4117">
        <f>IF($B4117="","",IFERROR(INDEX('CCA Util %'!$G:$G,MATCH($B4117,'CCA Util %'!$E:$E,0)),""))</f>
        <v/>
      </c>
      <c r="AE4117">
        <f>IF(OR($B4117="",$U4117=""),"",$U4117&amp;" &amp; "&amp;IF(OR($AD4117="",$AD4117=0),"Util NA",$AD4117&amp;" Util"))</f>
        <v/>
      </c>
    </row>
    <row r="4118" ht="15.75" customHeight="1" s="42">
      <c r="A4118" s="41" t="n"/>
      <c r="G4118" s="38" t="n"/>
      <c r="H4118" s="38" t="n"/>
      <c r="I4118" s="38" t="n"/>
      <c r="J4118" s="38" t="n"/>
      <c r="K4118" s="38" t="n"/>
      <c r="L4118" s="38" t="n"/>
      <c r="N4118" s="36">
        <f>IF($B4118="","",IF($C4118="SUPERSTORE","Superstore","DH"))</f>
        <v/>
      </c>
      <c r="O4118" s="36">
        <f>IF($B4118="","",IFERROR(VLOOKUP($B4118,Mapping!$A:$C,2,0),"Not Mapped"))</f>
        <v/>
      </c>
      <c r="P4118" s="36">
        <f>IF($B4118="","",IFERROR(VLOOKUP($B4118,Mapping!$A:$C,3,0),"Not Mapped"))</f>
        <v/>
      </c>
      <c r="Q4118" s="36">
        <f>IF($B4118="","",IFERROR(VLOOKUP($O4118,Leaders!$A:$B,2,0),"Not Mapped"))</f>
        <v/>
      </c>
      <c r="R4118" s="36">
        <f>IF($B4118="","",IF(COUNTIF(Exclusions!$A:$A,$B4118)&gt;0,"Yes","No"))</f>
        <v/>
      </c>
      <c r="S4118" s="38">
        <f>IF($B4118="","",MIN(1,DAY($A4118)/IF($N4118="Superstore",Settings!$B$5,Settings!$B$4)))</f>
        <v/>
      </c>
      <c r="T4118" s="38">
        <f>IF(OR($B4118="",$G4118="",$S4118=0),"",$G4118/$S4118)</f>
        <v/>
      </c>
      <c r="U4118" s="36">
        <f>IF($T4118="","",IF($T4118&lt;Settings!$B$8,"Critical",IF($T4118&lt;Settings!$B$9,"Semi Critical","Non Critical")))</f>
        <v/>
      </c>
      <c r="V4118" s="28" t="n"/>
      <c r="Z4118">
        <f>IF($B4118="","",IFERROR(VLOOKUP($B4118,'Plan HC for CCA'!$A:$B,2,0),""))</f>
        <v/>
      </c>
      <c r="AA4118">
        <f>IF(OR($B4118="",$Z4118=""),"",IF(N($M4118)&lt;$Z4118,"Delta","No Delta"))</f>
        <v/>
      </c>
      <c r="AB4118">
        <f>IF(OR($B4118="",$Z4118=""),"",MAX(0,$Z4118-N($M4118)))</f>
        <v/>
      </c>
      <c r="AC4118" s="46">
        <f>IF($B4118="","",IFERROR(INDEX('CCA Util %'!$H:$H,MATCH($B4118,'CCA Util %'!$E:$E,0)),""))</f>
        <v/>
      </c>
      <c r="AD4118">
        <f>IF($B4118="","",IFERROR(INDEX('CCA Util %'!$G:$G,MATCH($B4118,'CCA Util %'!$E:$E,0)),""))</f>
        <v/>
      </c>
      <c r="AE4118">
        <f>IF(OR($B4118="",$U4118=""),"",$U4118&amp;" &amp; "&amp;IF(OR($AD4118="",$AD4118=0),"Util NA",$AD4118&amp;" Util"))</f>
        <v/>
      </c>
    </row>
    <row r="4119" ht="15.75" customHeight="1" s="42">
      <c r="A4119" s="41" t="n"/>
      <c r="G4119" s="38" t="n"/>
      <c r="H4119" s="38" t="n"/>
      <c r="I4119" s="38" t="n"/>
      <c r="J4119" s="38" t="n"/>
      <c r="K4119" s="38" t="n"/>
      <c r="L4119" s="38" t="n"/>
      <c r="N4119" s="36">
        <f>IF($B4119="","",IF($C4119="SUPERSTORE","Superstore","DH"))</f>
        <v/>
      </c>
      <c r="O4119" s="36">
        <f>IF($B4119="","",IFERROR(VLOOKUP($B4119,Mapping!$A:$C,2,0),"Not Mapped"))</f>
        <v/>
      </c>
      <c r="P4119" s="36">
        <f>IF($B4119="","",IFERROR(VLOOKUP($B4119,Mapping!$A:$C,3,0),"Not Mapped"))</f>
        <v/>
      </c>
      <c r="Q4119" s="36">
        <f>IF($B4119="","",IFERROR(VLOOKUP($O4119,Leaders!$A:$B,2,0),"Not Mapped"))</f>
        <v/>
      </c>
      <c r="R4119" s="36">
        <f>IF($B4119="","",IF(COUNTIF(Exclusions!$A:$A,$B4119)&gt;0,"Yes","No"))</f>
        <v/>
      </c>
      <c r="S4119" s="38">
        <f>IF($B4119="","",MIN(1,DAY($A4119)/IF($N4119="Superstore",Settings!$B$5,Settings!$B$4)))</f>
        <v/>
      </c>
      <c r="T4119" s="38">
        <f>IF(OR($B4119="",$G4119="",$S4119=0),"",$G4119/$S4119)</f>
        <v/>
      </c>
      <c r="U4119" s="36">
        <f>IF($T4119="","",IF($T4119&lt;Settings!$B$8,"Critical",IF($T4119&lt;Settings!$B$9,"Semi Critical","Non Critical")))</f>
        <v/>
      </c>
      <c r="V4119" s="28" t="n"/>
      <c r="Z4119">
        <f>IF($B4119="","",IFERROR(VLOOKUP($B4119,'Plan HC for CCA'!$A:$B,2,0),""))</f>
        <v/>
      </c>
      <c r="AA4119">
        <f>IF(OR($B4119="",$Z4119=""),"",IF(N($M4119)&lt;$Z4119,"Delta","No Delta"))</f>
        <v/>
      </c>
      <c r="AB4119">
        <f>IF(OR($B4119="",$Z4119=""),"",MAX(0,$Z4119-N($M4119)))</f>
        <v/>
      </c>
      <c r="AC4119" s="46">
        <f>IF($B4119="","",IFERROR(INDEX('CCA Util %'!$H:$H,MATCH($B4119,'CCA Util %'!$E:$E,0)),""))</f>
        <v/>
      </c>
      <c r="AD4119">
        <f>IF($B4119="","",IFERROR(INDEX('CCA Util %'!$G:$G,MATCH($B4119,'CCA Util %'!$E:$E,0)),""))</f>
        <v/>
      </c>
      <c r="AE4119">
        <f>IF(OR($B4119="",$U4119=""),"",$U4119&amp;" &amp; "&amp;IF(OR($AD4119="",$AD4119=0),"Util NA",$AD4119&amp;" Util"))</f>
        <v/>
      </c>
    </row>
    <row r="4120" ht="15.75" customHeight="1" s="42">
      <c r="A4120" s="41" t="n"/>
      <c r="G4120" s="38" t="n"/>
      <c r="H4120" s="38" t="n"/>
      <c r="I4120" s="38" t="n"/>
      <c r="J4120" s="38" t="n"/>
      <c r="K4120" s="38" t="n"/>
      <c r="L4120" s="38" t="n"/>
      <c r="N4120" s="36">
        <f>IF($B4120="","",IF($C4120="SUPERSTORE","Superstore","DH"))</f>
        <v/>
      </c>
      <c r="O4120" s="36">
        <f>IF($B4120="","",IFERROR(VLOOKUP($B4120,Mapping!$A:$C,2,0),"Not Mapped"))</f>
        <v/>
      </c>
      <c r="P4120" s="36">
        <f>IF($B4120="","",IFERROR(VLOOKUP($B4120,Mapping!$A:$C,3,0),"Not Mapped"))</f>
        <v/>
      </c>
      <c r="Q4120" s="36">
        <f>IF($B4120="","",IFERROR(VLOOKUP($O4120,Leaders!$A:$B,2,0),"Not Mapped"))</f>
        <v/>
      </c>
      <c r="R4120" s="36">
        <f>IF($B4120="","",IF(COUNTIF(Exclusions!$A:$A,$B4120)&gt;0,"Yes","No"))</f>
        <v/>
      </c>
      <c r="S4120" s="38">
        <f>IF($B4120="","",MIN(1,DAY($A4120)/IF($N4120="Superstore",Settings!$B$5,Settings!$B$4)))</f>
        <v/>
      </c>
      <c r="T4120" s="38">
        <f>IF(OR($B4120="",$G4120="",$S4120=0),"",$G4120/$S4120)</f>
        <v/>
      </c>
      <c r="U4120" s="36">
        <f>IF($T4120="","",IF($T4120&lt;Settings!$B$8,"Critical",IF($T4120&lt;Settings!$B$9,"Semi Critical","Non Critical")))</f>
        <v/>
      </c>
      <c r="V4120" s="28" t="n"/>
      <c r="Z4120">
        <f>IF($B4120="","",IFERROR(VLOOKUP($B4120,'Plan HC for CCA'!$A:$B,2,0),""))</f>
        <v/>
      </c>
      <c r="AA4120">
        <f>IF(OR($B4120="",$Z4120=""),"",IF(N($M4120)&lt;$Z4120,"Delta","No Delta"))</f>
        <v/>
      </c>
      <c r="AB4120">
        <f>IF(OR($B4120="",$Z4120=""),"",MAX(0,$Z4120-N($M4120)))</f>
        <v/>
      </c>
      <c r="AC4120" s="46">
        <f>IF($B4120="","",IFERROR(INDEX('CCA Util %'!$H:$H,MATCH($B4120,'CCA Util %'!$E:$E,0)),""))</f>
        <v/>
      </c>
      <c r="AD4120">
        <f>IF($B4120="","",IFERROR(INDEX('CCA Util %'!$G:$G,MATCH($B4120,'CCA Util %'!$E:$E,0)),""))</f>
        <v/>
      </c>
      <c r="AE4120">
        <f>IF(OR($B4120="",$U4120=""),"",$U4120&amp;" &amp; "&amp;IF(OR($AD4120="",$AD4120=0),"Util NA",$AD4120&amp;" Util"))</f>
        <v/>
      </c>
    </row>
    <row r="4121" ht="15.75" customHeight="1" s="42">
      <c r="A4121" s="41" t="n"/>
      <c r="G4121" s="38" t="n"/>
      <c r="H4121" s="38" t="n"/>
      <c r="I4121" s="38" t="n"/>
      <c r="J4121" s="38" t="n"/>
      <c r="K4121" s="38" t="n"/>
      <c r="L4121" s="38" t="n"/>
      <c r="N4121" s="36">
        <f>IF($B4121="","",IF($C4121="SUPERSTORE","Superstore","DH"))</f>
        <v/>
      </c>
      <c r="O4121" s="36">
        <f>IF($B4121="","",IFERROR(VLOOKUP($B4121,Mapping!$A:$C,2,0),"Not Mapped"))</f>
        <v/>
      </c>
      <c r="P4121" s="36">
        <f>IF($B4121="","",IFERROR(VLOOKUP($B4121,Mapping!$A:$C,3,0),"Not Mapped"))</f>
        <v/>
      </c>
      <c r="Q4121" s="36">
        <f>IF($B4121="","",IFERROR(VLOOKUP($O4121,Leaders!$A:$B,2,0),"Not Mapped"))</f>
        <v/>
      </c>
      <c r="R4121" s="36">
        <f>IF($B4121="","",IF(COUNTIF(Exclusions!$A:$A,$B4121)&gt;0,"Yes","No"))</f>
        <v/>
      </c>
      <c r="S4121" s="38">
        <f>IF($B4121="","",MIN(1,DAY($A4121)/IF($N4121="Superstore",Settings!$B$5,Settings!$B$4)))</f>
        <v/>
      </c>
      <c r="T4121" s="38">
        <f>IF(OR($B4121="",$G4121="",$S4121=0),"",$G4121/$S4121)</f>
        <v/>
      </c>
      <c r="U4121" s="36">
        <f>IF($T4121="","",IF($T4121&lt;Settings!$B$8,"Critical",IF($T4121&lt;Settings!$B$9,"Semi Critical","Non Critical")))</f>
        <v/>
      </c>
      <c r="V4121" s="28" t="n"/>
      <c r="Z4121">
        <f>IF($B4121="","",IFERROR(VLOOKUP($B4121,'Plan HC for CCA'!$A:$B,2,0),""))</f>
        <v/>
      </c>
      <c r="AA4121">
        <f>IF(OR($B4121="",$Z4121=""),"",IF(N($M4121)&lt;$Z4121,"Delta","No Delta"))</f>
        <v/>
      </c>
      <c r="AB4121">
        <f>IF(OR($B4121="",$Z4121=""),"",MAX(0,$Z4121-N($M4121)))</f>
        <v/>
      </c>
      <c r="AC4121" s="46">
        <f>IF($B4121="","",IFERROR(INDEX('CCA Util %'!$H:$H,MATCH($B4121,'CCA Util %'!$E:$E,0)),""))</f>
        <v/>
      </c>
      <c r="AD4121">
        <f>IF($B4121="","",IFERROR(INDEX('CCA Util %'!$G:$G,MATCH($B4121,'CCA Util %'!$E:$E,0)),""))</f>
        <v/>
      </c>
      <c r="AE4121">
        <f>IF(OR($B4121="",$U4121=""),"",$U4121&amp;" &amp; "&amp;IF(OR($AD4121="",$AD4121=0),"Util NA",$AD4121&amp;" Util"))</f>
        <v/>
      </c>
    </row>
    <row r="4122" ht="15.75" customHeight="1" s="42">
      <c r="A4122" s="41" t="n"/>
      <c r="G4122" s="38" t="n"/>
      <c r="H4122" s="38" t="n"/>
      <c r="I4122" s="38" t="n"/>
      <c r="J4122" s="38" t="n"/>
      <c r="K4122" s="38" t="n"/>
      <c r="L4122" s="38" t="n"/>
      <c r="N4122" s="36">
        <f>IF($B4122="","",IF($C4122="SUPERSTORE","Superstore","DH"))</f>
        <v/>
      </c>
      <c r="O4122" s="36">
        <f>IF($B4122="","",IFERROR(VLOOKUP($B4122,Mapping!$A:$C,2,0),"Not Mapped"))</f>
        <v/>
      </c>
      <c r="P4122" s="36">
        <f>IF($B4122="","",IFERROR(VLOOKUP($B4122,Mapping!$A:$C,3,0),"Not Mapped"))</f>
        <v/>
      </c>
      <c r="Q4122" s="36">
        <f>IF($B4122="","",IFERROR(VLOOKUP($O4122,Leaders!$A:$B,2,0),"Not Mapped"))</f>
        <v/>
      </c>
      <c r="R4122" s="36">
        <f>IF($B4122="","",IF(COUNTIF(Exclusions!$A:$A,$B4122)&gt;0,"Yes","No"))</f>
        <v/>
      </c>
      <c r="S4122" s="38">
        <f>IF($B4122="","",MIN(1,DAY($A4122)/IF($N4122="Superstore",Settings!$B$5,Settings!$B$4)))</f>
        <v/>
      </c>
      <c r="T4122" s="38">
        <f>IF(OR($B4122="",$G4122="",$S4122=0),"",$G4122/$S4122)</f>
        <v/>
      </c>
      <c r="U4122" s="36">
        <f>IF($T4122="","",IF($T4122&lt;Settings!$B$8,"Critical",IF($T4122&lt;Settings!$B$9,"Semi Critical","Non Critical")))</f>
        <v/>
      </c>
      <c r="V4122" s="28" t="n"/>
      <c r="Z4122">
        <f>IF($B4122="","",IFERROR(VLOOKUP($B4122,'Plan HC for CCA'!$A:$B,2,0),""))</f>
        <v/>
      </c>
      <c r="AA4122">
        <f>IF(OR($B4122="",$Z4122=""),"",IF(N($M4122)&lt;$Z4122,"Delta","No Delta"))</f>
        <v/>
      </c>
      <c r="AB4122">
        <f>IF(OR($B4122="",$Z4122=""),"",MAX(0,$Z4122-N($M4122)))</f>
        <v/>
      </c>
      <c r="AC4122" s="46">
        <f>IF($B4122="","",IFERROR(INDEX('CCA Util %'!$H:$H,MATCH($B4122,'CCA Util %'!$E:$E,0)),""))</f>
        <v/>
      </c>
      <c r="AD4122">
        <f>IF($B4122="","",IFERROR(INDEX('CCA Util %'!$G:$G,MATCH($B4122,'CCA Util %'!$E:$E,0)),""))</f>
        <v/>
      </c>
      <c r="AE4122">
        <f>IF(OR($B4122="",$U4122=""),"",$U4122&amp;" &amp; "&amp;IF(OR($AD4122="",$AD4122=0),"Util NA",$AD4122&amp;" Util"))</f>
        <v/>
      </c>
    </row>
    <row r="4123" ht="15.75" customHeight="1" s="42">
      <c r="A4123" s="41" t="n"/>
      <c r="G4123" s="38" t="n"/>
      <c r="H4123" s="38" t="n"/>
      <c r="I4123" s="38" t="n"/>
      <c r="J4123" s="38" t="n"/>
      <c r="K4123" s="38" t="n"/>
      <c r="L4123" s="38" t="n"/>
      <c r="N4123" s="36">
        <f>IF($B4123="","",IF($C4123="SUPERSTORE","Superstore","DH"))</f>
        <v/>
      </c>
      <c r="O4123" s="36">
        <f>IF($B4123="","",IFERROR(VLOOKUP($B4123,Mapping!$A:$C,2,0),"Not Mapped"))</f>
        <v/>
      </c>
      <c r="P4123" s="36">
        <f>IF($B4123="","",IFERROR(VLOOKUP($B4123,Mapping!$A:$C,3,0),"Not Mapped"))</f>
        <v/>
      </c>
      <c r="Q4123" s="36">
        <f>IF($B4123="","",IFERROR(VLOOKUP($O4123,Leaders!$A:$B,2,0),"Not Mapped"))</f>
        <v/>
      </c>
      <c r="R4123" s="36">
        <f>IF($B4123="","",IF(COUNTIF(Exclusions!$A:$A,$B4123)&gt;0,"Yes","No"))</f>
        <v/>
      </c>
      <c r="S4123" s="38">
        <f>IF($B4123="","",MIN(1,DAY($A4123)/IF($N4123="Superstore",Settings!$B$5,Settings!$B$4)))</f>
        <v/>
      </c>
      <c r="T4123" s="38">
        <f>IF(OR($B4123="",$G4123="",$S4123=0),"",$G4123/$S4123)</f>
        <v/>
      </c>
      <c r="U4123" s="36">
        <f>IF($T4123="","",IF($T4123&lt;Settings!$B$8,"Critical",IF($T4123&lt;Settings!$B$9,"Semi Critical","Non Critical")))</f>
        <v/>
      </c>
      <c r="V4123" s="28" t="n"/>
      <c r="Z4123">
        <f>IF($B4123="","",IFERROR(VLOOKUP($B4123,'Plan HC for CCA'!$A:$B,2,0),""))</f>
        <v/>
      </c>
      <c r="AA4123">
        <f>IF(OR($B4123="",$Z4123=""),"",IF(N($M4123)&lt;$Z4123,"Delta","No Delta"))</f>
        <v/>
      </c>
      <c r="AB4123">
        <f>IF(OR($B4123="",$Z4123=""),"",MAX(0,$Z4123-N($M4123)))</f>
        <v/>
      </c>
      <c r="AC4123" s="46">
        <f>IF($B4123="","",IFERROR(INDEX('CCA Util %'!$H:$H,MATCH($B4123,'CCA Util %'!$E:$E,0)),""))</f>
        <v/>
      </c>
      <c r="AD4123">
        <f>IF($B4123="","",IFERROR(INDEX('CCA Util %'!$G:$G,MATCH($B4123,'CCA Util %'!$E:$E,0)),""))</f>
        <v/>
      </c>
      <c r="AE4123">
        <f>IF(OR($B4123="",$U4123=""),"",$U4123&amp;" &amp; "&amp;IF(OR($AD4123="",$AD4123=0),"Util NA",$AD4123&amp;" Util"))</f>
        <v/>
      </c>
    </row>
    <row r="4124" ht="15.75" customHeight="1" s="42">
      <c r="A4124" s="41" t="n"/>
      <c r="G4124" s="38" t="n"/>
      <c r="H4124" s="38" t="n"/>
      <c r="I4124" s="38" t="n"/>
      <c r="J4124" s="38" t="n"/>
      <c r="K4124" s="38" t="n"/>
      <c r="L4124" s="38" t="n"/>
      <c r="N4124" s="36">
        <f>IF($B4124="","",IF($C4124="SUPERSTORE","Superstore","DH"))</f>
        <v/>
      </c>
      <c r="O4124" s="36">
        <f>IF($B4124="","",IFERROR(VLOOKUP($B4124,Mapping!$A:$C,2,0),"Not Mapped"))</f>
        <v/>
      </c>
      <c r="P4124" s="36">
        <f>IF($B4124="","",IFERROR(VLOOKUP($B4124,Mapping!$A:$C,3,0),"Not Mapped"))</f>
        <v/>
      </c>
      <c r="Q4124" s="36">
        <f>IF($B4124="","",IFERROR(VLOOKUP($O4124,Leaders!$A:$B,2,0),"Not Mapped"))</f>
        <v/>
      </c>
      <c r="R4124" s="36">
        <f>IF($B4124="","",IF(COUNTIF(Exclusions!$A:$A,$B4124)&gt;0,"Yes","No"))</f>
        <v/>
      </c>
      <c r="S4124" s="38">
        <f>IF($B4124="","",MIN(1,DAY($A4124)/IF($N4124="Superstore",Settings!$B$5,Settings!$B$4)))</f>
        <v/>
      </c>
      <c r="T4124" s="38">
        <f>IF(OR($B4124="",$G4124="",$S4124=0),"",$G4124/$S4124)</f>
        <v/>
      </c>
      <c r="U4124" s="36">
        <f>IF($T4124="","",IF($T4124&lt;Settings!$B$8,"Critical",IF($T4124&lt;Settings!$B$9,"Semi Critical","Non Critical")))</f>
        <v/>
      </c>
      <c r="V4124" s="28" t="n"/>
      <c r="Z4124">
        <f>IF($B4124="","",IFERROR(VLOOKUP($B4124,'Plan HC for CCA'!$A:$B,2,0),""))</f>
        <v/>
      </c>
      <c r="AA4124">
        <f>IF(OR($B4124="",$Z4124=""),"",IF(N($M4124)&lt;$Z4124,"Delta","No Delta"))</f>
        <v/>
      </c>
      <c r="AB4124">
        <f>IF(OR($B4124="",$Z4124=""),"",MAX(0,$Z4124-N($M4124)))</f>
        <v/>
      </c>
      <c r="AC4124" s="46">
        <f>IF($B4124="","",IFERROR(INDEX('CCA Util %'!$H:$H,MATCH($B4124,'CCA Util %'!$E:$E,0)),""))</f>
        <v/>
      </c>
      <c r="AD4124">
        <f>IF($B4124="","",IFERROR(INDEX('CCA Util %'!$G:$G,MATCH($B4124,'CCA Util %'!$E:$E,0)),""))</f>
        <v/>
      </c>
      <c r="AE4124">
        <f>IF(OR($B4124="",$U4124=""),"",$U4124&amp;" &amp; "&amp;IF(OR($AD4124="",$AD4124=0),"Util NA",$AD4124&amp;" Util"))</f>
        <v/>
      </c>
    </row>
    <row r="4125" ht="15.75" customHeight="1" s="42">
      <c r="A4125" s="41" t="n"/>
      <c r="G4125" s="38" t="n"/>
      <c r="H4125" s="38" t="n"/>
      <c r="I4125" s="38" t="n"/>
      <c r="J4125" s="38" t="n"/>
      <c r="K4125" s="38" t="n"/>
      <c r="L4125" s="38" t="n"/>
      <c r="N4125" s="36">
        <f>IF($B4125="","",IF($C4125="SUPERSTORE","Superstore","DH"))</f>
        <v/>
      </c>
      <c r="O4125" s="36">
        <f>IF($B4125="","",IFERROR(VLOOKUP($B4125,Mapping!$A:$C,2,0),"Not Mapped"))</f>
        <v/>
      </c>
      <c r="P4125" s="36">
        <f>IF($B4125="","",IFERROR(VLOOKUP($B4125,Mapping!$A:$C,3,0),"Not Mapped"))</f>
        <v/>
      </c>
      <c r="Q4125" s="36">
        <f>IF($B4125="","",IFERROR(VLOOKUP($O4125,Leaders!$A:$B,2,0),"Not Mapped"))</f>
        <v/>
      </c>
      <c r="R4125" s="36">
        <f>IF($B4125="","",IF(COUNTIF(Exclusions!$A:$A,$B4125)&gt;0,"Yes","No"))</f>
        <v/>
      </c>
      <c r="S4125" s="38">
        <f>IF($B4125="","",MIN(1,DAY($A4125)/IF($N4125="Superstore",Settings!$B$5,Settings!$B$4)))</f>
        <v/>
      </c>
      <c r="T4125" s="38">
        <f>IF(OR($B4125="",$G4125="",$S4125=0),"",$G4125/$S4125)</f>
        <v/>
      </c>
      <c r="U4125" s="36">
        <f>IF($T4125="","",IF($T4125&lt;Settings!$B$8,"Critical",IF($T4125&lt;Settings!$B$9,"Semi Critical","Non Critical")))</f>
        <v/>
      </c>
      <c r="V4125" s="28" t="n"/>
      <c r="Z4125">
        <f>IF($B4125="","",IFERROR(VLOOKUP($B4125,'Plan HC for CCA'!$A:$B,2,0),""))</f>
        <v/>
      </c>
      <c r="AA4125">
        <f>IF(OR($B4125="",$Z4125=""),"",IF(N($M4125)&lt;$Z4125,"Delta","No Delta"))</f>
        <v/>
      </c>
      <c r="AB4125">
        <f>IF(OR($B4125="",$Z4125=""),"",MAX(0,$Z4125-N($M4125)))</f>
        <v/>
      </c>
      <c r="AC4125" s="46">
        <f>IF($B4125="","",IFERROR(INDEX('CCA Util %'!$H:$H,MATCH($B4125,'CCA Util %'!$E:$E,0)),""))</f>
        <v/>
      </c>
      <c r="AD4125">
        <f>IF($B4125="","",IFERROR(INDEX('CCA Util %'!$G:$G,MATCH($B4125,'CCA Util %'!$E:$E,0)),""))</f>
        <v/>
      </c>
      <c r="AE4125">
        <f>IF(OR($B4125="",$U4125=""),"",$U4125&amp;" &amp; "&amp;IF(OR($AD4125="",$AD4125=0),"Util NA",$AD4125&amp;" Util"))</f>
        <v/>
      </c>
    </row>
    <row r="4126" ht="15.75" customHeight="1" s="42">
      <c r="A4126" s="41" t="n"/>
      <c r="G4126" s="38" t="n"/>
      <c r="H4126" s="38" t="n"/>
      <c r="I4126" s="38" t="n"/>
      <c r="J4126" s="38" t="n"/>
      <c r="K4126" s="38" t="n"/>
      <c r="L4126" s="38" t="n"/>
      <c r="N4126" s="36">
        <f>IF($B4126="","",IF($C4126="SUPERSTORE","Superstore","DH"))</f>
        <v/>
      </c>
      <c r="O4126" s="36">
        <f>IF($B4126="","",IFERROR(VLOOKUP($B4126,Mapping!$A:$C,2,0),"Not Mapped"))</f>
        <v/>
      </c>
      <c r="P4126" s="36">
        <f>IF($B4126="","",IFERROR(VLOOKUP($B4126,Mapping!$A:$C,3,0),"Not Mapped"))</f>
        <v/>
      </c>
      <c r="Q4126" s="36">
        <f>IF($B4126="","",IFERROR(VLOOKUP($O4126,Leaders!$A:$B,2,0),"Not Mapped"))</f>
        <v/>
      </c>
      <c r="R4126" s="36">
        <f>IF($B4126="","",IF(COUNTIF(Exclusions!$A:$A,$B4126)&gt;0,"Yes","No"))</f>
        <v/>
      </c>
      <c r="S4126" s="38">
        <f>IF($B4126="","",MIN(1,DAY($A4126)/IF($N4126="Superstore",Settings!$B$5,Settings!$B$4)))</f>
        <v/>
      </c>
      <c r="T4126" s="38">
        <f>IF(OR($B4126="",$G4126="",$S4126=0),"",$G4126/$S4126)</f>
        <v/>
      </c>
      <c r="U4126" s="36">
        <f>IF($T4126="","",IF($T4126&lt;Settings!$B$8,"Critical",IF($T4126&lt;Settings!$B$9,"Semi Critical","Non Critical")))</f>
        <v/>
      </c>
      <c r="V4126" s="28" t="n"/>
      <c r="Z4126">
        <f>IF($B4126="","",IFERROR(VLOOKUP($B4126,'Plan HC for CCA'!$A:$B,2,0),""))</f>
        <v/>
      </c>
      <c r="AA4126">
        <f>IF(OR($B4126="",$Z4126=""),"",IF(N($M4126)&lt;$Z4126,"Delta","No Delta"))</f>
        <v/>
      </c>
      <c r="AB4126">
        <f>IF(OR($B4126="",$Z4126=""),"",MAX(0,$Z4126-N($M4126)))</f>
        <v/>
      </c>
      <c r="AC4126" s="46">
        <f>IF($B4126="","",IFERROR(INDEX('CCA Util %'!$H:$H,MATCH($B4126,'CCA Util %'!$E:$E,0)),""))</f>
        <v/>
      </c>
      <c r="AD4126">
        <f>IF($B4126="","",IFERROR(INDEX('CCA Util %'!$G:$G,MATCH($B4126,'CCA Util %'!$E:$E,0)),""))</f>
        <v/>
      </c>
      <c r="AE4126">
        <f>IF(OR($B4126="",$U4126=""),"",$U4126&amp;" &amp; "&amp;IF(OR($AD4126="",$AD4126=0),"Util NA",$AD4126&amp;" Util"))</f>
        <v/>
      </c>
    </row>
    <row r="4127" ht="15.75" customHeight="1" s="42">
      <c r="A4127" s="41" t="n"/>
      <c r="G4127" s="38" t="n"/>
      <c r="H4127" s="38" t="n"/>
      <c r="I4127" s="38" t="n"/>
      <c r="J4127" s="38" t="n"/>
      <c r="K4127" s="38" t="n"/>
      <c r="L4127" s="38" t="n"/>
      <c r="N4127" s="36">
        <f>IF($B4127="","",IF($C4127="SUPERSTORE","Superstore","DH"))</f>
        <v/>
      </c>
      <c r="O4127" s="36">
        <f>IF($B4127="","",IFERROR(VLOOKUP($B4127,Mapping!$A:$C,2,0),"Not Mapped"))</f>
        <v/>
      </c>
      <c r="P4127" s="36">
        <f>IF($B4127="","",IFERROR(VLOOKUP($B4127,Mapping!$A:$C,3,0),"Not Mapped"))</f>
        <v/>
      </c>
      <c r="Q4127" s="36">
        <f>IF($B4127="","",IFERROR(VLOOKUP($O4127,Leaders!$A:$B,2,0),"Not Mapped"))</f>
        <v/>
      </c>
      <c r="R4127" s="36">
        <f>IF($B4127="","",IF(COUNTIF(Exclusions!$A:$A,$B4127)&gt;0,"Yes","No"))</f>
        <v/>
      </c>
      <c r="S4127" s="38">
        <f>IF($B4127="","",MIN(1,DAY($A4127)/IF($N4127="Superstore",Settings!$B$5,Settings!$B$4)))</f>
        <v/>
      </c>
      <c r="T4127" s="38">
        <f>IF(OR($B4127="",$G4127="",$S4127=0),"",$G4127/$S4127)</f>
        <v/>
      </c>
      <c r="U4127" s="36">
        <f>IF($T4127="","",IF($T4127&lt;Settings!$B$8,"Critical",IF($T4127&lt;Settings!$B$9,"Semi Critical","Non Critical")))</f>
        <v/>
      </c>
      <c r="V4127" s="28" t="n"/>
      <c r="Z4127">
        <f>IF($B4127="","",IFERROR(VLOOKUP($B4127,'Plan HC for CCA'!$A:$B,2,0),""))</f>
        <v/>
      </c>
      <c r="AA4127">
        <f>IF(OR($B4127="",$Z4127=""),"",IF(N($M4127)&lt;$Z4127,"Delta","No Delta"))</f>
        <v/>
      </c>
      <c r="AB4127">
        <f>IF(OR($B4127="",$Z4127=""),"",MAX(0,$Z4127-N($M4127)))</f>
        <v/>
      </c>
      <c r="AC4127" s="46">
        <f>IF($B4127="","",IFERROR(INDEX('CCA Util %'!$H:$H,MATCH($B4127,'CCA Util %'!$E:$E,0)),""))</f>
        <v/>
      </c>
      <c r="AD4127">
        <f>IF($B4127="","",IFERROR(INDEX('CCA Util %'!$G:$G,MATCH($B4127,'CCA Util %'!$E:$E,0)),""))</f>
        <v/>
      </c>
      <c r="AE4127">
        <f>IF(OR($B4127="",$U4127=""),"",$U4127&amp;" &amp; "&amp;IF(OR($AD4127="",$AD4127=0),"Util NA",$AD4127&amp;" Util"))</f>
        <v/>
      </c>
    </row>
    <row r="4128" ht="15.75" customHeight="1" s="42">
      <c r="A4128" s="41" t="n"/>
      <c r="G4128" s="38" t="n"/>
      <c r="H4128" s="38" t="n"/>
      <c r="I4128" s="38" t="n"/>
      <c r="J4128" s="38" t="n"/>
      <c r="K4128" s="38" t="n"/>
      <c r="L4128" s="38" t="n"/>
      <c r="N4128" s="36">
        <f>IF($B4128="","",IF($C4128="SUPERSTORE","Superstore","DH"))</f>
        <v/>
      </c>
      <c r="O4128" s="36">
        <f>IF($B4128="","",IFERROR(VLOOKUP($B4128,Mapping!$A:$C,2,0),"Not Mapped"))</f>
        <v/>
      </c>
      <c r="P4128" s="36">
        <f>IF($B4128="","",IFERROR(VLOOKUP($B4128,Mapping!$A:$C,3,0),"Not Mapped"))</f>
        <v/>
      </c>
      <c r="Q4128" s="36">
        <f>IF($B4128="","",IFERROR(VLOOKUP($O4128,Leaders!$A:$B,2,0),"Not Mapped"))</f>
        <v/>
      </c>
      <c r="R4128" s="36">
        <f>IF($B4128="","",IF(COUNTIF(Exclusions!$A:$A,$B4128)&gt;0,"Yes","No"))</f>
        <v/>
      </c>
      <c r="S4128" s="38">
        <f>IF($B4128="","",MIN(1,DAY($A4128)/IF($N4128="Superstore",Settings!$B$5,Settings!$B$4)))</f>
        <v/>
      </c>
      <c r="T4128" s="38">
        <f>IF(OR($B4128="",$G4128="",$S4128=0),"",$G4128/$S4128)</f>
        <v/>
      </c>
      <c r="U4128" s="36">
        <f>IF($T4128="","",IF($T4128&lt;Settings!$B$8,"Critical",IF($T4128&lt;Settings!$B$9,"Semi Critical","Non Critical")))</f>
        <v/>
      </c>
      <c r="V4128" s="28" t="n"/>
      <c r="Z4128">
        <f>IF($B4128="","",IFERROR(VLOOKUP($B4128,'Plan HC for CCA'!$A:$B,2,0),""))</f>
        <v/>
      </c>
      <c r="AA4128">
        <f>IF(OR($B4128="",$Z4128=""),"",IF(N($M4128)&lt;$Z4128,"Delta","No Delta"))</f>
        <v/>
      </c>
      <c r="AB4128">
        <f>IF(OR($B4128="",$Z4128=""),"",MAX(0,$Z4128-N($M4128)))</f>
        <v/>
      </c>
      <c r="AC4128" s="46">
        <f>IF($B4128="","",IFERROR(INDEX('CCA Util %'!$H:$H,MATCH($B4128,'CCA Util %'!$E:$E,0)),""))</f>
        <v/>
      </c>
      <c r="AD4128">
        <f>IF($B4128="","",IFERROR(INDEX('CCA Util %'!$G:$G,MATCH($B4128,'CCA Util %'!$E:$E,0)),""))</f>
        <v/>
      </c>
      <c r="AE4128">
        <f>IF(OR($B4128="",$U4128=""),"",$U4128&amp;" &amp; "&amp;IF(OR($AD4128="",$AD4128=0),"Util NA",$AD4128&amp;" Util"))</f>
        <v/>
      </c>
    </row>
    <row r="4129" ht="15.75" customHeight="1" s="42">
      <c r="A4129" s="41" t="n"/>
      <c r="G4129" s="38" t="n"/>
      <c r="H4129" s="38" t="n"/>
      <c r="I4129" s="38" t="n"/>
      <c r="J4129" s="38" t="n"/>
      <c r="K4129" s="38" t="n"/>
      <c r="L4129" s="38" t="n"/>
      <c r="N4129" s="36">
        <f>IF($B4129="","",IF($C4129="SUPERSTORE","Superstore","DH"))</f>
        <v/>
      </c>
      <c r="O4129" s="36">
        <f>IF($B4129="","",IFERROR(VLOOKUP($B4129,Mapping!$A:$C,2,0),"Not Mapped"))</f>
        <v/>
      </c>
      <c r="P4129" s="36">
        <f>IF($B4129="","",IFERROR(VLOOKUP($B4129,Mapping!$A:$C,3,0),"Not Mapped"))</f>
        <v/>
      </c>
      <c r="Q4129" s="36">
        <f>IF($B4129="","",IFERROR(VLOOKUP($O4129,Leaders!$A:$B,2,0),"Not Mapped"))</f>
        <v/>
      </c>
      <c r="R4129" s="36">
        <f>IF($B4129="","",IF(COUNTIF(Exclusions!$A:$A,$B4129)&gt;0,"Yes","No"))</f>
        <v/>
      </c>
      <c r="S4129" s="38">
        <f>IF($B4129="","",MIN(1,DAY($A4129)/IF($N4129="Superstore",Settings!$B$5,Settings!$B$4)))</f>
        <v/>
      </c>
      <c r="T4129" s="38">
        <f>IF(OR($B4129="",$G4129="",$S4129=0),"",$G4129/$S4129)</f>
        <v/>
      </c>
      <c r="U4129" s="36">
        <f>IF($T4129="","",IF($T4129&lt;Settings!$B$8,"Critical",IF($T4129&lt;Settings!$B$9,"Semi Critical","Non Critical")))</f>
        <v/>
      </c>
      <c r="V4129" s="28" t="n"/>
      <c r="Z4129">
        <f>IF($B4129="","",IFERROR(VLOOKUP($B4129,'Plan HC for CCA'!$A:$B,2,0),""))</f>
        <v/>
      </c>
      <c r="AA4129">
        <f>IF(OR($B4129="",$Z4129=""),"",IF(N($M4129)&lt;$Z4129,"Delta","No Delta"))</f>
        <v/>
      </c>
      <c r="AB4129">
        <f>IF(OR($B4129="",$Z4129=""),"",MAX(0,$Z4129-N($M4129)))</f>
        <v/>
      </c>
      <c r="AC4129" s="46">
        <f>IF($B4129="","",IFERROR(INDEX('CCA Util %'!$H:$H,MATCH($B4129,'CCA Util %'!$E:$E,0)),""))</f>
        <v/>
      </c>
      <c r="AD4129">
        <f>IF($B4129="","",IFERROR(INDEX('CCA Util %'!$G:$G,MATCH($B4129,'CCA Util %'!$E:$E,0)),""))</f>
        <v/>
      </c>
      <c r="AE4129">
        <f>IF(OR($B4129="",$U4129=""),"",$U4129&amp;" &amp; "&amp;IF(OR($AD4129="",$AD4129=0),"Util NA",$AD4129&amp;" Util"))</f>
        <v/>
      </c>
    </row>
    <row r="4130" ht="15.75" customHeight="1" s="42">
      <c r="A4130" s="41" t="n"/>
      <c r="G4130" s="38" t="n"/>
      <c r="H4130" s="38" t="n"/>
      <c r="I4130" s="38" t="n"/>
      <c r="J4130" s="38" t="n"/>
      <c r="K4130" s="38" t="n"/>
      <c r="L4130" s="38" t="n"/>
      <c r="N4130" s="36">
        <f>IF($B4130="","",IF($C4130="SUPERSTORE","Superstore","DH"))</f>
        <v/>
      </c>
      <c r="O4130" s="36">
        <f>IF($B4130="","",IFERROR(VLOOKUP($B4130,Mapping!$A:$C,2,0),"Not Mapped"))</f>
        <v/>
      </c>
      <c r="P4130" s="36">
        <f>IF($B4130="","",IFERROR(VLOOKUP($B4130,Mapping!$A:$C,3,0),"Not Mapped"))</f>
        <v/>
      </c>
      <c r="Q4130" s="36">
        <f>IF($B4130="","",IFERROR(VLOOKUP($O4130,Leaders!$A:$B,2,0),"Not Mapped"))</f>
        <v/>
      </c>
      <c r="R4130" s="36">
        <f>IF($B4130="","",IF(COUNTIF(Exclusions!$A:$A,$B4130)&gt;0,"Yes","No"))</f>
        <v/>
      </c>
      <c r="S4130" s="38">
        <f>IF($B4130="","",MIN(1,DAY($A4130)/IF($N4130="Superstore",Settings!$B$5,Settings!$B$4)))</f>
        <v/>
      </c>
      <c r="T4130" s="38">
        <f>IF(OR($B4130="",$G4130="",$S4130=0),"",$G4130/$S4130)</f>
        <v/>
      </c>
      <c r="U4130" s="36">
        <f>IF($T4130="","",IF($T4130&lt;Settings!$B$8,"Critical",IF($T4130&lt;Settings!$B$9,"Semi Critical","Non Critical")))</f>
        <v/>
      </c>
      <c r="V4130" s="28" t="n"/>
      <c r="Z4130">
        <f>IF($B4130="","",IFERROR(VLOOKUP($B4130,'Plan HC for CCA'!$A:$B,2,0),""))</f>
        <v/>
      </c>
      <c r="AA4130">
        <f>IF(OR($B4130="",$Z4130=""),"",IF(N($M4130)&lt;$Z4130,"Delta","No Delta"))</f>
        <v/>
      </c>
      <c r="AB4130">
        <f>IF(OR($B4130="",$Z4130=""),"",MAX(0,$Z4130-N($M4130)))</f>
        <v/>
      </c>
      <c r="AC4130" s="46">
        <f>IF($B4130="","",IFERROR(INDEX('CCA Util %'!$H:$H,MATCH($B4130,'CCA Util %'!$E:$E,0)),""))</f>
        <v/>
      </c>
      <c r="AD4130">
        <f>IF($B4130="","",IFERROR(INDEX('CCA Util %'!$G:$G,MATCH($B4130,'CCA Util %'!$E:$E,0)),""))</f>
        <v/>
      </c>
      <c r="AE4130">
        <f>IF(OR($B4130="",$U4130=""),"",$U4130&amp;" &amp; "&amp;IF(OR($AD4130="",$AD4130=0),"Util NA",$AD4130&amp;" Util"))</f>
        <v/>
      </c>
    </row>
    <row r="4131" ht="15.75" customHeight="1" s="42">
      <c r="A4131" s="41" t="n"/>
      <c r="G4131" s="38" t="n"/>
      <c r="H4131" s="38" t="n"/>
      <c r="I4131" s="38" t="n"/>
      <c r="J4131" s="38" t="n"/>
      <c r="K4131" s="38" t="n"/>
      <c r="L4131" s="38" t="n"/>
      <c r="N4131" s="36">
        <f>IF($B4131="","",IF($C4131="SUPERSTORE","Superstore","DH"))</f>
        <v/>
      </c>
      <c r="O4131" s="36">
        <f>IF($B4131="","",IFERROR(VLOOKUP($B4131,Mapping!$A:$C,2,0),"Not Mapped"))</f>
        <v/>
      </c>
      <c r="P4131" s="36">
        <f>IF($B4131="","",IFERROR(VLOOKUP($B4131,Mapping!$A:$C,3,0),"Not Mapped"))</f>
        <v/>
      </c>
      <c r="Q4131" s="36">
        <f>IF($B4131="","",IFERROR(VLOOKUP($O4131,Leaders!$A:$B,2,0),"Not Mapped"))</f>
        <v/>
      </c>
      <c r="R4131" s="36">
        <f>IF($B4131="","",IF(COUNTIF(Exclusions!$A:$A,$B4131)&gt;0,"Yes","No"))</f>
        <v/>
      </c>
      <c r="S4131" s="38">
        <f>IF($B4131="","",MIN(1,DAY($A4131)/IF($N4131="Superstore",Settings!$B$5,Settings!$B$4)))</f>
        <v/>
      </c>
      <c r="T4131" s="38">
        <f>IF(OR($B4131="",$G4131="",$S4131=0),"",$G4131/$S4131)</f>
        <v/>
      </c>
      <c r="U4131" s="36">
        <f>IF($T4131="","",IF($T4131&lt;Settings!$B$8,"Critical",IF($T4131&lt;Settings!$B$9,"Semi Critical","Non Critical")))</f>
        <v/>
      </c>
      <c r="V4131" s="28" t="n"/>
      <c r="Z4131">
        <f>IF($B4131="","",IFERROR(VLOOKUP($B4131,'Plan HC for CCA'!$A:$B,2,0),""))</f>
        <v/>
      </c>
      <c r="AA4131">
        <f>IF(OR($B4131="",$Z4131=""),"",IF(N($M4131)&lt;$Z4131,"Delta","No Delta"))</f>
        <v/>
      </c>
      <c r="AB4131">
        <f>IF(OR($B4131="",$Z4131=""),"",MAX(0,$Z4131-N($M4131)))</f>
        <v/>
      </c>
      <c r="AC4131" s="46">
        <f>IF($B4131="","",IFERROR(INDEX('CCA Util %'!$H:$H,MATCH($B4131,'CCA Util %'!$E:$E,0)),""))</f>
        <v/>
      </c>
      <c r="AD4131">
        <f>IF($B4131="","",IFERROR(INDEX('CCA Util %'!$G:$G,MATCH($B4131,'CCA Util %'!$E:$E,0)),""))</f>
        <v/>
      </c>
      <c r="AE4131">
        <f>IF(OR($B4131="",$U4131=""),"",$U4131&amp;" &amp; "&amp;IF(OR($AD4131="",$AD4131=0),"Util NA",$AD4131&amp;" Util"))</f>
        <v/>
      </c>
    </row>
    <row r="4132" ht="15.75" customHeight="1" s="42">
      <c r="A4132" s="41" t="n"/>
      <c r="G4132" s="38" t="n"/>
      <c r="H4132" s="38" t="n"/>
      <c r="I4132" s="38" t="n"/>
      <c r="J4132" s="38" t="n"/>
      <c r="K4132" s="38" t="n"/>
      <c r="L4132" s="38" t="n"/>
      <c r="N4132" s="36">
        <f>IF($B4132="","",IF($C4132="SUPERSTORE","Superstore","DH"))</f>
        <v/>
      </c>
      <c r="O4132" s="36">
        <f>IF($B4132="","",IFERROR(VLOOKUP($B4132,Mapping!$A:$C,2,0),"Not Mapped"))</f>
        <v/>
      </c>
      <c r="P4132" s="36">
        <f>IF($B4132="","",IFERROR(VLOOKUP($B4132,Mapping!$A:$C,3,0),"Not Mapped"))</f>
        <v/>
      </c>
      <c r="Q4132" s="36">
        <f>IF($B4132="","",IFERROR(VLOOKUP($O4132,Leaders!$A:$B,2,0),"Not Mapped"))</f>
        <v/>
      </c>
      <c r="R4132" s="36">
        <f>IF($B4132="","",IF(COUNTIF(Exclusions!$A:$A,$B4132)&gt;0,"Yes","No"))</f>
        <v/>
      </c>
      <c r="S4132" s="38">
        <f>IF($B4132="","",MIN(1,DAY($A4132)/IF($N4132="Superstore",Settings!$B$5,Settings!$B$4)))</f>
        <v/>
      </c>
      <c r="T4132" s="38">
        <f>IF(OR($B4132="",$G4132="",$S4132=0),"",$G4132/$S4132)</f>
        <v/>
      </c>
      <c r="U4132" s="36">
        <f>IF($T4132="","",IF($T4132&lt;Settings!$B$8,"Critical",IF($T4132&lt;Settings!$B$9,"Semi Critical","Non Critical")))</f>
        <v/>
      </c>
      <c r="V4132" s="28" t="n"/>
      <c r="Z4132">
        <f>IF($B4132="","",IFERROR(VLOOKUP($B4132,'Plan HC for CCA'!$A:$B,2,0),""))</f>
        <v/>
      </c>
      <c r="AA4132">
        <f>IF(OR($B4132="",$Z4132=""),"",IF(N($M4132)&lt;$Z4132,"Delta","No Delta"))</f>
        <v/>
      </c>
      <c r="AB4132">
        <f>IF(OR($B4132="",$Z4132=""),"",MAX(0,$Z4132-N($M4132)))</f>
        <v/>
      </c>
      <c r="AC4132" s="46">
        <f>IF($B4132="","",IFERROR(INDEX('CCA Util %'!$H:$H,MATCH($B4132,'CCA Util %'!$E:$E,0)),""))</f>
        <v/>
      </c>
      <c r="AD4132">
        <f>IF($B4132="","",IFERROR(INDEX('CCA Util %'!$G:$G,MATCH($B4132,'CCA Util %'!$E:$E,0)),""))</f>
        <v/>
      </c>
      <c r="AE4132">
        <f>IF(OR($B4132="",$U4132=""),"",$U4132&amp;" &amp; "&amp;IF(OR($AD4132="",$AD4132=0),"Util NA",$AD4132&amp;" Util"))</f>
        <v/>
      </c>
    </row>
    <row r="4133" ht="15.75" customHeight="1" s="42">
      <c r="A4133" s="41" t="n"/>
      <c r="G4133" s="38" t="n"/>
      <c r="H4133" s="38" t="n"/>
      <c r="I4133" s="38" t="n"/>
      <c r="J4133" s="38" t="n"/>
      <c r="K4133" s="38" t="n"/>
      <c r="L4133" s="38" t="n"/>
      <c r="N4133" s="36">
        <f>IF($B4133="","",IF($C4133="SUPERSTORE","Superstore","DH"))</f>
        <v/>
      </c>
      <c r="O4133" s="36">
        <f>IF($B4133="","",IFERROR(VLOOKUP($B4133,Mapping!$A:$C,2,0),"Not Mapped"))</f>
        <v/>
      </c>
      <c r="P4133" s="36">
        <f>IF($B4133="","",IFERROR(VLOOKUP($B4133,Mapping!$A:$C,3,0),"Not Mapped"))</f>
        <v/>
      </c>
      <c r="Q4133" s="36">
        <f>IF($B4133="","",IFERROR(VLOOKUP($O4133,Leaders!$A:$B,2,0),"Not Mapped"))</f>
        <v/>
      </c>
      <c r="R4133" s="36">
        <f>IF($B4133="","",IF(COUNTIF(Exclusions!$A:$A,$B4133)&gt;0,"Yes","No"))</f>
        <v/>
      </c>
      <c r="S4133" s="38">
        <f>IF($B4133="","",MIN(1,DAY($A4133)/IF($N4133="Superstore",Settings!$B$5,Settings!$B$4)))</f>
        <v/>
      </c>
      <c r="T4133" s="38">
        <f>IF(OR($B4133="",$G4133="",$S4133=0),"",$G4133/$S4133)</f>
        <v/>
      </c>
      <c r="U4133" s="36">
        <f>IF($T4133="","",IF($T4133&lt;Settings!$B$8,"Critical",IF($T4133&lt;Settings!$B$9,"Semi Critical","Non Critical")))</f>
        <v/>
      </c>
      <c r="V4133" s="28" t="n"/>
      <c r="Z4133">
        <f>IF($B4133="","",IFERROR(VLOOKUP($B4133,'Plan HC for CCA'!$A:$B,2,0),""))</f>
        <v/>
      </c>
      <c r="AA4133">
        <f>IF(OR($B4133="",$Z4133=""),"",IF(N($M4133)&lt;$Z4133,"Delta","No Delta"))</f>
        <v/>
      </c>
      <c r="AB4133">
        <f>IF(OR($B4133="",$Z4133=""),"",MAX(0,$Z4133-N($M4133)))</f>
        <v/>
      </c>
      <c r="AC4133" s="46">
        <f>IF($B4133="","",IFERROR(INDEX('CCA Util %'!$H:$H,MATCH($B4133,'CCA Util %'!$E:$E,0)),""))</f>
        <v/>
      </c>
      <c r="AD4133">
        <f>IF($B4133="","",IFERROR(INDEX('CCA Util %'!$G:$G,MATCH($B4133,'CCA Util %'!$E:$E,0)),""))</f>
        <v/>
      </c>
      <c r="AE4133">
        <f>IF(OR($B4133="",$U4133=""),"",$U4133&amp;" &amp; "&amp;IF(OR($AD4133="",$AD4133=0),"Util NA",$AD4133&amp;" Util"))</f>
        <v/>
      </c>
    </row>
    <row r="4134" ht="15.75" customHeight="1" s="42">
      <c r="A4134" s="41" t="n"/>
      <c r="G4134" s="38" t="n"/>
      <c r="H4134" s="38" t="n"/>
      <c r="I4134" s="38" t="n"/>
      <c r="J4134" s="38" t="n"/>
      <c r="K4134" s="38" t="n"/>
      <c r="L4134" s="38" t="n"/>
      <c r="N4134" s="36">
        <f>IF($B4134="","",IF($C4134="SUPERSTORE","Superstore","DH"))</f>
        <v/>
      </c>
      <c r="O4134" s="36">
        <f>IF($B4134="","",IFERROR(VLOOKUP($B4134,Mapping!$A:$C,2,0),"Not Mapped"))</f>
        <v/>
      </c>
      <c r="P4134" s="36">
        <f>IF($B4134="","",IFERROR(VLOOKUP($B4134,Mapping!$A:$C,3,0),"Not Mapped"))</f>
        <v/>
      </c>
      <c r="Q4134" s="36">
        <f>IF($B4134="","",IFERROR(VLOOKUP($O4134,Leaders!$A:$B,2,0),"Not Mapped"))</f>
        <v/>
      </c>
      <c r="R4134" s="36">
        <f>IF($B4134="","",IF(COUNTIF(Exclusions!$A:$A,$B4134)&gt;0,"Yes","No"))</f>
        <v/>
      </c>
      <c r="S4134" s="38">
        <f>IF($B4134="","",MIN(1,DAY($A4134)/IF($N4134="Superstore",Settings!$B$5,Settings!$B$4)))</f>
        <v/>
      </c>
      <c r="T4134" s="38">
        <f>IF(OR($B4134="",$G4134="",$S4134=0),"",$G4134/$S4134)</f>
        <v/>
      </c>
      <c r="U4134" s="36">
        <f>IF($T4134="","",IF($T4134&lt;Settings!$B$8,"Critical",IF($T4134&lt;Settings!$B$9,"Semi Critical","Non Critical")))</f>
        <v/>
      </c>
      <c r="V4134" s="28" t="n"/>
      <c r="Z4134">
        <f>IF($B4134="","",IFERROR(VLOOKUP($B4134,'Plan HC for CCA'!$A:$B,2,0),""))</f>
        <v/>
      </c>
      <c r="AA4134">
        <f>IF(OR($B4134="",$Z4134=""),"",IF(N($M4134)&lt;$Z4134,"Delta","No Delta"))</f>
        <v/>
      </c>
      <c r="AB4134">
        <f>IF(OR($B4134="",$Z4134=""),"",MAX(0,$Z4134-N($M4134)))</f>
        <v/>
      </c>
      <c r="AC4134" s="46">
        <f>IF($B4134="","",IFERROR(INDEX('CCA Util %'!$H:$H,MATCH($B4134,'CCA Util %'!$E:$E,0)),""))</f>
        <v/>
      </c>
      <c r="AD4134">
        <f>IF($B4134="","",IFERROR(INDEX('CCA Util %'!$G:$G,MATCH($B4134,'CCA Util %'!$E:$E,0)),""))</f>
        <v/>
      </c>
      <c r="AE4134">
        <f>IF(OR($B4134="",$U4134=""),"",$U4134&amp;" &amp; "&amp;IF(OR($AD4134="",$AD4134=0),"Util NA",$AD4134&amp;" Util"))</f>
        <v/>
      </c>
    </row>
    <row r="4135" ht="15.75" customHeight="1" s="42">
      <c r="A4135" s="41" t="n"/>
      <c r="G4135" s="38" t="n"/>
      <c r="H4135" s="38" t="n"/>
      <c r="I4135" s="38" t="n"/>
      <c r="J4135" s="38" t="n"/>
      <c r="K4135" s="38" t="n"/>
      <c r="L4135" s="38" t="n"/>
      <c r="N4135" s="36">
        <f>IF($B4135="","",IF($C4135="SUPERSTORE","Superstore","DH"))</f>
        <v/>
      </c>
      <c r="O4135" s="36">
        <f>IF($B4135="","",IFERROR(VLOOKUP($B4135,Mapping!$A:$C,2,0),"Not Mapped"))</f>
        <v/>
      </c>
      <c r="P4135" s="36">
        <f>IF($B4135="","",IFERROR(VLOOKUP($B4135,Mapping!$A:$C,3,0),"Not Mapped"))</f>
        <v/>
      </c>
      <c r="Q4135" s="36">
        <f>IF($B4135="","",IFERROR(VLOOKUP($O4135,Leaders!$A:$B,2,0),"Not Mapped"))</f>
        <v/>
      </c>
      <c r="R4135" s="36">
        <f>IF($B4135="","",IF(COUNTIF(Exclusions!$A:$A,$B4135)&gt;0,"Yes","No"))</f>
        <v/>
      </c>
      <c r="S4135" s="38">
        <f>IF($B4135="","",MIN(1,DAY($A4135)/IF($N4135="Superstore",Settings!$B$5,Settings!$B$4)))</f>
        <v/>
      </c>
      <c r="T4135" s="38">
        <f>IF(OR($B4135="",$G4135="",$S4135=0),"",$G4135/$S4135)</f>
        <v/>
      </c>
      <c r="U4135" s="36">
        <f>IF($T4135="","",IF($T4135&lt;Settings!$B$8,"Critical",IF($T4135&lt;Settings!$B$9,"Semi Critical","Non Critical")))</f>
        <v/>
      </c>
      <c r="V4135" s="28" t="n"/>
      <c r="Z4135">
        <f>IF($B4135="","",IFERROR(VLOOKUP($B4135,'Plan HC for CCA'!$A:$B,2,0),""))</f>
        <v/>
      </c>
      <c r="AA4135">
        <f>IF(OR($B4135="",$Z4135=""),"",IF(N($M4135)&lt;$Z4135,"Delta","No Delta"))</f>
        <v/>
      </c>
      <c r="AB4135">
        <f>IF(OR($B4135="",$Z4135=""),"",MAX(0,$Z4135-N($M4135)))</f>
        <v/>
      </c>
      <c r="AC4135" s="46">
        <f>IF($B4135="","",IFERROR(INDEX('CCA Util %'!$H:$H,MATCH($B4135,'CCA Util %'!$E:$E,0)),""))</f>
        <v/>
      </c>
      <c r="AD4135">
        <f>IF($B4135="","",IFERROR(INDEX('CCA Util %'!$G:$G,MATCH($B4135,'CCA Util %'!$E:$E,0)),""))</f>
        <v/>
      </c>
      <c r="AE4135">
        <f>IF(OR($B4135="",$U4135=""),"",$U4135&amp;" &amp; "&amp;IF(OR($AD4135="",$AD4135=0),"Util NA",$AD4135&amp;" Util"))</f>
        <v/>
      </c>
    </row>
    <row r="4136" ht="15.75" customHeight="1" s="42">
      <c r="A4136" s="41" t="n"/>
      <c r="G4136" s="38" t="n"/>
      <c r="H4136" s="38" t="n"/>
      <c r="I4136" s="38" t="n"/>
      <c r="J4136" s="38" t="n"/>
      <c r="K4136" s="38" t="n"/>
      <c r="L4136" s="38" t="n"/>
      <c r="N4136" s="36">
        <f>IF($B4136="","",IF($C4136="SUPERSTORE","Superstore","DH"))</f>
        <v/>
      </c>
      <c r="O4136" s="36">
        <f>IF($B4136="","",IFERROR(VLOOKUP($B4136,Mapping!$A:$C,2,0),"Not Mapped"))</f>
        <v/>
      </c>
      <c r="P4136" s="36">
        <f>IF($B4136="","",IFERROR(VLOOKUP($B4136,Mapping!$A:$C,3,0),"Not Mapped"))</f>
        <v/>
      </c>
      <c r="Q4136" s="36">
        <f>IF($B4136="","",IFERROR(VLOOKUP($O4136,Leaders!$A:$B,2,0),"Not Mapped"))</f>
        <v/>
      </c>
      <c r="R4136" s="36">
        <f>IF($B4136="","",IF(COUNTIF(Exclusions!$A:$A,$B4136)&gt;0,"Yes","No"))</f>
        <v/>
      </c>
      <c r="S4136" s="38">
        <f>IF($B4136="","",MIN(1,DAY($A4136)/IF($N4136="Superstore",Settings!$B$5,Settings!$B$4)))</f>
        <v/>
      </c>
      <c r="T4136" s="38">
        <f>IF(OR($B4136="",$G4136="",$S4136=0),"",$G4136/$S4136)</f>
        <v/>
      </c>
      <c r="U4136" s="36">
        <f>IF($T4136="","",IF($T4136&lt;Settings!$B$8,"Critical",IF($T4136&lt;Settings!$B$9,"Semi Critical","Non Critical")))</f>
        <v/>
      </c>
      <c r="V4136" s="28" t="n"/>
      <c r="Z4136">
        <f>IF($B4136="","",IFERROR(VLOOKUP($B4136,'Plan HC for CCA'!$A:$B,2,0),""))</f>
        <v/>
      </c>
      <c r="AA4136">
        <f>IF(OR($B4136="",$Z4136=""),"",IF(N($M4136)&lt;$Z4136,"Delta","No Delta"))</f>
        <v/>
      </c>
      <c r="AB4136">
        <f>IF(OR($B4136="",$Z4136=""),"",MAX(0,$Z4136-N($M4136)))</f>
        <v/>
      </c>
      <c r="AC4136" s="46">
        <f>IF($B4136="","",IFERROR(INDEX('CCA Util %'!$H:$H,MATCH($B4136,'CCA Util %'!$E:$E,0)),""))</f>
        <v/>
      </c>
      <c r="AD4136">
        <f>IF($B4136="","",IFERROR(INDEX('CCA Util %'!$G:$G,MATCH($B4136,'CCA Util %'!$E:$E,0)),""))</f>
        <v/>
      </c>
      <c r="AE4136">
        <f>IF(OR($B4136="",$U4136=""),"",$U4136&amp;" &amp; "&amp;IF(OR($AD4136="",$AD4136=0),"Util NA",$AD4136&amp;" Util"))</f>
        <v/>
      </c>
    </row>
    <row r="4137" ht="15.75" customHeight="1" s="42">
      <c r="A4137" s="41" t="n"/>
      <c r="G4137" s="38" t="n"/>
      <c r="H4137" s="38" t="n"/>
      <c r="I4137" s="38" t="n"/>
      <c r="J4137" s="38" t="n"/>
      <c r="K4137" s="38" t="n"/>
      <c r="L4137" s="38" t="n"/>
      <c r="N4137" s="36">
        <f>IF($B4137="","",IF($C4137="SUPERSTORE","Superstore","DH"))</f>
        <v/>
      </c>
      <c r="O4137" s="36">
        <f>IF($B4137="","",IFERROR(VLOOKUP($B4137,Mapping!$A:$C,2,0),"Not Mapped"))</f>
        <v/>
      </c>
      <c r="P4137" s="36">
        <f>IF($B4137="","",IFERROR(VLOOKUP($B4137,Mapping!$A:$C,3,0),"Not Mapped"))</f>
        <v/>
      </c>
      <c r="Q4137" s="36">
        <f>IF($B4137="","",IFERROR(VLOOKUP($O4137,Leaders!$A:$B,2,0),"Not Mapped"))</f>
        <v/>
      </c>
      <c r="R4137" s="36">
        <f>IF($B4137="","",IF(COUNTIF(Exclusions!$A:$A,$B4137)&gt;0,"Yes","No"))</f>
        <v/>
      </c>
      <c r="S4137" s="38">
        <f>IF($B4137="","",MIN(1,DAY($A4137)/IF($N4137="Superstore",Settings!$B$5,Settings!$B$4)))</f>
        <v/>
      </c>
      <c r="T4137" s="38">
        <f>IF(OR($B4137="",$G4137="",$S4137=0),"",$G4137/$S4137)</f>
        <v/>
      </c>
      <c r="U4137" s="36">
        <f>IF($T4137="","",IF($T4137&lt;Settings!$B$8,"Critical",IF($T4137&lt;Settings!$B$9,"Semi Critical","Non Critical")))</f>
        <v/>
      </c>
      <c r="V4137" s="28" t="n"/>
      <c r="Z4137">
        <f>IF($B4137="","",IFERROR(VLOOKUP($B4137,'Plan HC for CCA'!$A:$B,2,0),""))</f>
        <v/>
      </c>
      <c r="AA4137">
        <f>IF(OR($B4137="",$Z4137=""),"",IF(N($M4137)&lt;$Z4137,"Delta","No Delta"))</f>
        <v/>
      </c>
      <c r="AB4137">
        <f>IF(OR($B4137="",$Z4137=""),"",MAX(0,$Z4137-N($M4137)))</f>
        <v/>
      </c>
      <c r="AC4137" s="46">
        <f>IF($B4137="","",IFERROR(INDEX('CCA Util %'!$H:$H,MATCH($B4137,'CCA Util %'!$E:$E,0)),""))</f>
        <v/>
      </c>
      <c r="AD4137">
        <f>IF($B4137="","",IFERROR(INDEX('CCA Util %'!$G:$G,MATCH($B4137,'CCA Util %'!$E:$E,0)),""))</f>
        <v/>
      </c>
      <c r="AE4137">
        <f>IF(OR($B4137="",$U4137=""),"",$U4137&amp;" &amp; "&amp;IF(OR($AD4137="",$AD4137=0),"Util NA",$AD4137&amp;" Util"))</f>
        <v/>
      </c>
    </row>
    <row r="4138" ht="15.75" customHeight="1" s="42">
      <c r="A4138" s="41" t="n"/>
      <c r="G4138" s="38" t="n"/>
      <c r="H4138" s="38" t="n"/>
      <c r="I4138" s="38" t="n"/>
      <c r="J4138" s="38" t="n"/>
      <c r="K4138" s="38" t="n"/>
      <c r="L4138" s="38" t="n"/>
      <c r="N4138" s="36">
        <f>IF($B4138="","",IF($C4138="SUPERSTORE","Superstore","DH"))</f>
        <v/>
      </c>
      <c r="O4138" s="36">
        <f>IF($B4138="","",IFERROR(VLOOKUP($B4138,Mapping!$A:$C,2,0),"Not Mapped"))</f>
        <v/>
      </c>
      <c r="P4138" s="36">
        <f>IF($B4138="","",IFERROR(VLOOKUP($B4138,Mapping!$A:$C,3,0),"Not Mapped"))</f>
        <v/>
      </c>
      <c r="Q4138" s="36">
        <f>IF($B4138="","",IFERROR(VLOOKUP($O4138,Leaders!$A:$B,2,0),"Not Mapped"))</f>
        <v/>
      </c>
      <c r="R4138" s="36">
        <f>IF($B4138="","",IF(COUNTIF(Exclusions!$A:$A,$B4138)&gt;0,"Yes","No"))</f>
        <v/>
      </c>
      <c r="S4138" s="38">
        <f>IF($B4138="","",MIN(1,DAY($A4138)/IF($N4138="Superstore",Settings!$B$5,Settings!$B$4)))</f>
        <v/>
      </c>
      <c r="T4138" s="38">
        <f>IF(OR($B4138="",$G4138="",$S4138=0),"",$G4138/$S4138)</f>
        <v/>
      </c>
      <c r="U4138" s="36">
        <f>IF($T4138="","",IF($T4138&lt;Settings!$B$8,"Critical",IF($T4138&lt;Settings!$B$9,"Semi Critical","Non Critical")))</f>
        <v/>
      </c>
      <c r="V4138" s="28" t="n"/>
      <c r="Z4138">
        <f>IF($B4138="","",IFERROR(VLOOKUP($B4138,'Plan HC for CCA'!$A:$B,2,0),""))</f>
        <v/>
      </c>
      <c r="AA4138">
        <f>IF(OR($B4138="",$Z4138=""),"",IF(N($M4138)&lt;$Z4138,"Delta","No Delta"))</f>
        <v/>
      </c>
      <c r="AB4138">
        <f>IF(OR($B4138="",$Z4138=""),"",MAX(0,$Z4138-N($M4138)))</f>
        <v/>
      </c>
      <c r="AC4138" s="46">
        <f>IF($B4138="","",IFERROR(INDEX('CCA Util %'!$H:$H,MATCH($B4138,'CCA Util %'!$E:$E,0)),""))</f>
        <v/>
      </c>
      <c r="AD4138">
        <f>IF($B4138="","",IFERROR(INDEX('CCA Util %'!$G:$G,MATCH($B4138,'CCA Util %'!$E:$E,0)),""))</f>
        <v/>
      </c>
      <c r="AE4138">
        <f>IF(OR($B4138="",$U4138=""),"",$U4138&amp;" &amp; "&amp;IF(OR($AD4138="",$AD4138=0),"Util NA",$AD4138&amp;" Util"))</f>
        <v/>
      </c>
    </row>
    <row r="4139" ht="15.75" customHeight="1" s="42">
      <c r="A4139" s="41" t="n"/>
      <c r="G4139" s="38" t="n"/>
      <c r="H4139" s="38" t="n"/>
      <c r="I4139" s="38" t="n"/>
      <c r="J4139" s="38" t="n"/>
      <c r="K4139" s="38" t="n"/>
      <c r="L4139" s="38" t="n"/>
      <c r="N4139" s="36">
        <f>IF($B4139="","",IF($C4139="SUPERSTORE","Superstore","DH"))</f>
        <v/>
      </c>
      <c r="O4139" s="36">
        <f>IF($B4139="","",IFERROR(VLOOKUP($B4139,Mapping!$A:$C,2,0),"Not Mapped"))</f>
        <v/>
      </c>
      <c r="P4139" s="36">
        <f>IF($B4139="","",IFERROR(VLOOKUP($B4139,Mapping!$A:$C,3,0),"Not Mapped"))</f>
        <v/>
      </c>
      <c r="Q4139" s="36">
        <f>IF($B4139="","",IFERROR(VLOOKUP($O4139,Leaders!$A:$B,2,0),"Not Mapped"))</f>
        <v/>
      </c>
      <c r="R4139" s="36">
        <f>IF($B4139="","",IF(COUNTIF(Exclusions!$A:$A,$B4139)&gt;0,"Yes","No"))</f>
        <v/>
      </c>
      <c r="S4139" s="38">
        <f>IF($B4139="","",MIN(1,DAY($A4139)/IF($N4139="Superstore",Settings!$B$5,Settings!$B$4)))</f>
        <v/>
      </c>
      <c r="T4139" s="38">
        <f>IF(OR($B4139="",$G4139="",$S4139=0),"",$G4139/$S4139)</f>
        <v/>
      </c>
      <c r="U4139" s="36">
        <f>IF($T4139="","",IF($T4139&lt;Settings!$B$8,"Critical",IF($T4139&lt;Settings!$B$9,"Semi Critical","Non Critical")))</f>
        <v/>
      </c>
      <c r="V4139" s="28" t="n"/>
      <c r="Z4139">
        <f>IF($B4139="","",IFERROR(VLOOKUP($B4139,'Plan HC for CCA'!$A:$B,2,0),""))</f>
        <v/>
      </c>
      <c r="AA4139">
        <f>IF(OR($B4139="",$Z4139=""),"",IF(N($M4139)&lt;$Z4139,"Delta","No Delta"))</f>
        <v/>
      </c>
      <c r="AB4139">
        <f>IF(OR($B4139="",$Z4139=""),"",MAX(0,$Z4139-N($M4139)))</f>
        <v/>
      </c>
      <c r="AC4139" s="46">
        <f>IF($B4139="","",IFERROR(INDEX('CCA Util %'!$H:$H,MATCH($B4139,'CCA Util %'!$E:$E,0)),""))</f>
        <v/>
      </c>
      <c r="AD4139">
        <f>IF($B4139="","",IFERROR(INDEX('CCA Util %'!$G:$G,MATCH($B4139,'CCA Util %'!$E:$E,0)),""))</f>
        <v/>
      </c>
      <c r="AE4139">
        <f>IF(OR($B4139="",$U4139=""),"",$U4139&amp;" &amp; "&amp;IF(OR($AD4139="",$AD4139=0),"Util NA",$AD4139&amp;" Util"))</f>
        <v/>
      </c>
    </row>
    <row r="4140" ht="15.75" customHeight="1" s="42">
      <c r="A4140" s="41" t="n"/>
      <c r="G4140" s="38" t="n"/>
      <c r="H4140" s="38" t="n"/>
      <c r="I4140" s="38" t="n"/>
      <c r="J4140" s="38" t="n"/>
      <c r="K4140" s="38" t="n"/>
      <c r="L4140" s="38" t="n"/>
      <c r="N4140" s="36">
        <f>IF($B4140="","",IF($C4140="SUPERSTORE","Superstore","DH"))</f>
        <v/>
      </c>
      <c r="O4140" s="36">
        <f>IF($B4140="","",IFERROR(VLOOKUP($B4140,Mapping!$A:$C,2,0),"Not Mapped"))</f>
        <v/>
      </c>
      <c r="P4140" s="36">
        <f>IF($B4140="","",IFERROR(VLOOKUP($B4140,Mapping!$A:$C,3,0),"Not Mapped"))</f>
        <v/>
      </c>
      <c r="Q4140" s="36">
        <f>IF($B4140="","",IFERROR(VLOOKUP($O4140,Leaders!$A:$B,2,0),"Not Mapped"))</f>
        <v/>
      </c>
      <c r="R4140" s="36">
        <f>IF($B4140="","",IF(COUNTIF(Exclusions!$A:$A,$B4140)&gt;0,"Yes","No"))</f>
        <v/>
      </c>
      <c r="S4140" s="38">
        <f>IF($B4140="","",MIN(1,DAY($A4140)/IF($N4140="Superstore",Settings!$B$5,Settings!$B$4)))</f>
        <v/>
      </c>
      <c r="T4140" s="38">
        <f>IF(OR($B4140="",$G4140="",$S4140=0),"",$G4140/$S4140)</f>
        <v/>
      </c>
      <c r="U4140" s="36">
        <f>IF($T4140="","",IF($T4140&lt;Settings!$B$8,"Critical",IF($T4140&lt;Settings!$B$9,"Semi Critical","Non Critical")))</f>
        <v/>
      </c>
      <c r="V4140" s="28" t="n"/>
      <c r="Z4140">
        <f>IF($B4140="","",IFERROR(VLOOKUP($B4140,'Plan HC for CCA'!$A:$B,2,0),""))</f>
        <v/>
      </c>
      <c r="AA4140">
        <f>IF(OR($B4140="",$Z4140=""),"",IF(N($M4140)&lt;$Z4140,"Delta","No Delta"))</f>
        <v/>
      </c>
      <c r="AB4140">
        <f>IF(OR($B4140="",$Z4140=""),"",MAX(0,$Z4140-N($M4140)))</f>
        <v/>
      </c>
      <c r="AC4140" s="46">
        <f>IF($B4140="","",IFERROR(INDEX('CCA Util %'!$H:$H,MATCH($B4140,'CCA Util %'!$E:$E,0)),""))</f>
        <v/>
      </c>
      <c r="AD4140">
        <f>IF($B4140="","",IFERROR(INDEX('CCA Util %'!$G:$G,MATCH($B4140,'CCA Util %'!$E:$E,0)),""))</f>
        <v/>
      </c>
      <c r="AE4140">
        <f>IF(OR($B4140="",$U4140=""),"",$U4140&amp;" &amp; "&amp;IF(OR($AD4140="",$AD4140=0),"Util NA",$AD4140&amp;" Util"))</f>
        <v/>
      </c>
    </row>
    <row r="4141" ht="15.75" customHeight="1" s="42">
      <c r="A4141" s="41" t="n"/>
      <c r="G4141" s="38" t="n"/>
      <c r="H4141" s="38" t="n"/>
      <c r="I4141" s="38" t="n"/>
      <c r="J4141" s="38" t="n"/>
      <c r="K4141" s="38" t="n"/>
      <c r="L4141" s="38" t="n"/>
      <c r="N4141" s="36">
        <f>IF($B4141="","",IF($C4141="SUPERSTORE","Superstore","DH"))</f>
        <v/>
      </c>
      <c r="O4141" s="36">
        <f>IF($B4141="","",IFERROR(VLOOKUP($B4141,Mapping!$A:$C,2,0),"Not Mapped"))</f>
        <v/>
      </c>
      <c r="P4141" s="36">
        <f>IF($B4141="","",IFERROR(VLOOKUP($B4141,Mapping!$A:$C,3,0),"Not Mapped"))</f>
        <v/>
      </c>
      <c r="Q4141" s="36">
        <f>IF($B4141="","",IFERROR(VLOOKUP($O4141,Leaders!$A:$B,2,0),"Not Mapped"))</f>
        <v/>
      </c>
      <c r="R4141" s="36">
        <f>IF($B4141="","",IF(COUNTIF(Exclusions!$A:$A,$B4141)&gt;0,"Yes","No"))</f>
        <v/>
      </c>
      <c r="S4141" s="38">
        <f>IF($B4141="","",MIN(1,DAY($A4141)/IF($N4141="Superstore",Settings!$B$5,Settings!$B$4)))</f>
        <v/>
      </c>
      <c r="T4141" s="38">
        <f>IF(OR($B4141="",$G4141="",$S4141=0),"",$G4141/$S4141)</f>
        <v/>
      </c>
      <c r="U4141" s="36">
        <f>IF($T4141="","",IF($T4141&lt;Settings!$B$8,"Critical",IF($T4141&lt;Settings!$B$9,"Semi Critical","Non Critical")))</f>
        <v/>
      </c>
      <c r="V4141" s="28" t="n"/>
      <c r="Z4141">
        <f>IF($B4141="","",IFERROR(VLOOKUP($B4141,'Plan HC for CCA'!$A:$B,2,0),""))</f>
        <v/>
      </c>
      <c r="AA4141">
        <f>IF(OR($B4141="",$Z4141=""),"",IF(N($M4141)&lt;$Z4141,"Delta","No Delta"))</f>
        <v/>
      </c>
      <c r="AB4141">
        <f>IF(OR($B4141="",$Z4141=""),"",MAX(0,$Z4141-N($M4141)))</f>
        <v/>
      </c>
      <c r="AC4141" s="46">
        <f>IF($B4141="","",IFERROR(INDEX('CCA Util %'!$H:$H,MATCH($B4141,'CCA Util %'!$E:$E,0)),""))</f>
        <v/>
      </c>
      <c r="AD4141">
        <f>IF($B4141="","",IFERROR(INDEX('CCA Util %'!$G:$G,MATCH($B4141,'CCA Util %'!$E:$E,0)),""))</f>
        <v/>
      </c>
      <c r="AE4141">
        <f>IF(OR($B4141="",$U4141=""),"",$U4141&amp;" &amp; "&amp;IF(OR($AD4141="",$AD4141=0),"Util NA",$AD4141&amp;" Util"))</f>
        <v/>
      </c>
    </row>
    <row r="4142" ht="15.75" customHeight="1" s="42">
      <c r="A4142" s="41" t="n"/>
      <c r="G4142" s="38" t="n"/>
      <c r="H4142" s="38" t="n"/>
      <c r="I4142" s="38" t="n"/>
      <c r="J4142" s="38" t="n"/>
      <c r="K4142" s="38" t="n"/>
      <c r="L4142" s="38" t="n"/>
      <c r="N4142" s="36">
        <f>IF($B4142="","",IF($C4142="SUPERSTORE","Superstore","DH"))</f>
        <v/>
      </c>
      <c r="O4142" s="36">
        <f>IF($B4142="","",IFERROR(VLOOKUP($B4142,Mapping!$A:$C,2,0),"Not Mapped"))</f>
        <v/>
      </c>
      <c r="P4142" s="36">
        <f>IF($B4142="","",IFERROR(VLOOKUP($B4142,Mapping!$A:$C,3,0),"Not Mapped"))</f>
        <v/>
      </c>
      <c r="Q4142" s="36">
        <f>IF($B4142="","",IFERROR(VLOOKUP($O4142,Leaders!$A:$B,2,0),"Not Mapped"))</f>
        <v/>
      </c>
      <c r="R4142" s="36">
        <f>IF($B4142="","",IF(COUNTIF(Exclusions!$A:$A,$B4142)&gt;0,"Yes","No"))</f>
        <v/>
      </c>
      <c r="S4142" s="38">
        <f>IF($B4142="","",MIN(1,DAY($A4142)/IF($N4142="Superstore",Settings!$B$5,Settings!$B$4)))</f>
        <v/>
      </c>
      <c r="T4142" s="38">
        <f>IF(OR($B4142="",$G4142="",$S4142=0),"",$G4142/$S4142)</f>
        <v/>
      </c>
      <c r="U4142" s="36">
        <f>IF($T4142="","",IF($T4142&lt;Settings!$B$8,"Critical",IF($T4142&lt;Settings!$B$9,"Semi Critical","Non Critical")))</f>
        <v/>
      </c>
      <c r="V4142" s="28" t="n"/>
      <c r="Z4142">
        <f>IF($B4142="","",IFERROR(VLOOKUP($B4142,'Plan HC for CCA'!$A:$B,2,0),""))</f>
        <v/>
      </c>
      <c r="AA4142">
        <f>IF(OR($B4142="",$Z4142=""),"",IF(N($M4142)&lt;$Z4142,"Delta","No Delta"))</f>
        <v/>
      </c>
      <c r="AB4142">
        <f>IF(OR($B4142="",$Z4142=""),"",MAX(0,$Z4142-N($M4142)))</f>
        <v/>
      </c>
      <c r="AC4142" s="46">
        <f>IF($B4142="","",IFERROR(INDEX('CCA Util %'!$H:$H,MATCH($B4142,'CCA Util %'!$E:$E,0)),""))</f>
        <v/>
      </c>
      <c r="AD4142">
        <f>IF($B4142="","",IFERROR(INDEX('CCA Util %'!$G:$G,MATCH($B4142,'CCA Util %'!$E:$E,0)),""))</f>
        <v/>
      </c>
      <c r="AE4142">
        <f>IF(OR($B4142="",$U4142=""),"",$U4142&amp;" &amp; "&amp;IF(OR($AD4142="",$AD4142=0),"Util NA",$AD4142&amp;" Util"))</f>
        <v/>
      </c>
    </row>
    <row r="4143" ht="15.75" customHeight="1" s="42">
      <c r="A4143" s="41" t="n"/>
      <c r="G4143" s="38" t="n"/>
      <c r="H4143" s="38" t="n"/>
      <c r="I4143" s="38" t="n"/>
      <c r="J4143" s="38" t="n"/>
      <c r="K4143" s="38" t="n"/>
      <c r="L4143" s="38" t="n"/>
      <c r="N4143" s="36">
        <f>IF($B4143="","",IF($C4143="SUPERSTORE","Superstore","DH"))</f>
        <v/>
      </c>
      <c r="O4143" s="36">
        <f>IF($B4143="","",IFERROR(VLOOKUP($B4143,Mapping!$A:$C,2,0),"Not Mapped"))</f>
        <v/>
      </c>
      <c r="P4143" s="36">
        <f>IF($B4143="","",IFERROR(VLOOKUP($B4143,Mapping!$A:$C,3,0),"Not Mapped"))</f>
        <v/>
      </c>
      <c r="Q4143" s="36">
        <f>IF($B4143="","",IFERROR(VLOOKUP($O4143,Leaders!$A:$B,2,0),"Not Mapped"))</f>
        <v/>
      </c>
      <c r="R4143" s="36">
        <f>IF($B4143="","",IF(COUNTIF(Exclusions!$A:$A,$B4143)&gt;0,"Yes","No"))</f>
        <v/>
      </c>
      <c r="S4143" s="38">
        <f>IF($B4143="","",MIN(1,DAY($A4143)/IF($N4143="Superstore",Settings!$B$5,Settings!$B$4)))</f>
        <v/>
      </c>
      <c r="T4143" s="38">
        <f>IF(OR($B4143="",$G4143="",$S4143=0),"",$G4143/$S4143)</f>
        <v/>
      </c>
      <c r="U4143" s="36">
        <f>IF($T4143="","",IF($T4143&lt;Settings!$B$8,"Critical",IF($T4143&lt;Settings!$B$9,"Semi Critical","Non Critical")))</f>
        <v/>
      </c>
      <c r="V4143" s="28" t="n"/>
      <c r="Z4143">
        <f>IF($B4143="","",IFERROR(VLOOKUP($B4143,'Plan HC for CCA'!$A:$B,2,0),""))</f>
        <v/>
      </c>
      <c r="AA4143">
        <f>IF(OR($B4143="",$Z4143=""),"",IF(N($M4143)&lt;$Z4143,"Delta","No Delta"))</f>
        <v/>
      </c>
      <c r="AB4143">
        <f>IF(OR($B4143="",$Z4143=""),"",MAX(0,$Z4143-N($M4143)))</f>
        <v/>
      </c>
      <c r="AC4143" s="46">
        <f>IF($B4143="","",IFERROR(INDEX('CCA Util %'!$H:$H,MATCH($B4143,'CCA Util %'!$E:$E,0)),""))</f>
        <v/>
      </c>
      <c r="AD4143">
        <f>IF($B4143="","",IFERROR(INDEX('CCA Util %'!$G:$G,MATCH($B4143,'CCA Util %'!$E:$E,0)),""))</f>
        <v/>
      </c>
      <c r="AE4143">
        <f>IF(OR($B4143="",$U4143=""),"",$U4143&amp;" &amp; "&amp;IF(OR($AD4143="",$AD4143=0),"Util NA",$AD4143&amp;" Util"))</f>
        <v/>
      </c>
    </row>
    <row r="4144" ht="15.75" customHeight="1" s="42">
      <c r="A4144" s="41" t="n"/>
      <c r="G4144" s="38" t="n"/>
      <c r="H4144" s="38" t="n"/>
      <c r="I4144" s="38" t="n"/>
      <c r="J4144" s="38" t="n"/>
      <c r="K4144" s="38" t="n"/>
      <c r="L4144" s="38" t="n"/>
      <c r="N4144" s="36">
        <f>IF($B4144="","",IF($C4144="SUPERSTORE","Superstore","DH"))</f>
        <v/>
      </c>
      <c r="O4144" s="36">
        <f>IF($B4144="","",IFERROR(VLOOKUP($B4144,Mapping!$A:$C,2,0),"Not Mapped"))</f>
        <v/>
      </c>
      <c r="P4144" s="36">
        <f>IF($B4144="","",IFERROR(VLOOKUP($B4144,Mapping!$A:$C,3,0),"Not Mapped"))</f>
        <v/>
      </c>
      <c r="Q4144" s="36">
        <f>IF($B4144="","",IFERROR(VLOOKUP($O4144,Leaders!$A:$B,2,0),"Not Mapped"))</f>
        <v/>
      </c>
      <c r="R4144" s="36">
        <f>IF($B4144="","",IF(COUNTIF(Exclusions!$A:$A,$B4144)&gt;0,"Yes","No"))</f>
        <v/>
      </c>
      <c r="S4144" s="38">
        <f>IF($B4144="","",MIN(1,DAY($A4144)/IF($N4144="Superstore",Settings!$B$5,Settings!$B$4)))</f>
        <v/>
      </c>
      <c r="T4144" s="38">
        <f>IF(OR($B4144="",$G4144="",$S4144=0),"",$G4144/$S4144)</f>
        <v/>
      </c>
      <c r="U4144" s="36">
        <f>IF($T4144="","",IF($T4144&lt;Settings!$B$8,"Critical",IF($T4144&lt;Settings!$B$9,"Semi Critical","Non Critical")))</f>
        <v/>
      </c>
      <c r="V4144" s="28" t="n"/>
      <c r="Z4144">
        <f>IF($B4144="","",IFERROR(VLOOKUP($B4144,'Plan HC for CCA'!$A:$B,2,0),""))</f>
        <v/>
      </c>
      <c r="AA4144">
        <f>IF(OR($B4144="",$Z4144=""),"",IF(N($M4144)&lt;$Z4144,"Delta","No Delta"))</f>
        <v/>
      </c>
      <c r="AB4144">
        <f>IF(OR($B4144="",$Z4144=""),"",MAX(0,$Z4144-N($M4144)))</f>
        <v/>
      </c>
      <c r="AC4144" s="46">
        <f>IF($B4144="","",IFERROR(INDEX('CCA Util %'!$H:$H,MATCH($B4144,'CCA Util %'!$E:$E,0)),""))</f>
        <v/>
      </c>
      <c r="AD4144">
        <f>IF($B4144="","",IFERROR(INDEX('CCA Util %'!$G:$G,MATCH($B4144,'CCA Util %'!$E:$E,0)),""))</f>
        <v/>
      </c>
      <c r="AE4144">
        <f>IF(OR($B4144="",$U4144=""),"",$U4144&amp;" &amp; "&amp;IF(OR($AD4144="",$AD4144=0),"Util NA",$AD4144&amp;" Util"))</f>
        <v/>
      </c>
    </row>
    <row r="4145" ht="15.75" customHeight="1" s="42">
      <c r="A4145" s="41" t="n"/>
      <c r="G4145" s="38" t="n"/>
      <c r="H4145" s="38" t="n"/>
      <c r="I4145" s="38" t="n"/>
      <c r="J4145" s="38" t="n"/>
      <c r="K4145" s="38" t="n"/>
      <c r="L4145" s="38" t="n"/>
      <c r="N4145" s="36">
        <f>IF($B4145="","",IF($C4145="SUPERSTORE","Superstore","DH"))</f>
        <v/>
      </c>
      <c r="O4145" s="36">
        <f>IF($B4145="","",IFERROR(VLOOKUP($B4145,Mapping!$A:$C,2,0),"Not Mapped"))</f>
        <v/>
      </c>
      <c r="P4145" s="36">
        <f>IF($B4145="","",IFERROR(VLOOKUP($B4145,Mapping!$A:$C,3,0),"Not Mapped"))</f>
        <v/>
      </c>
      <c r="Q4145" s="36">
        <f>IF($B4145="","",IFERROR(VLOOKUP($O4145,Leaders!$A:$B,2,0),"Not Mapped"))</f>
        <v/>
      </c>
      <c r="R4145" s="36">
        <f>IF($B4145="","",IF(COUNTIF(Exclusions!$A:$A,$B4145)&gt;0,"Yes","No"))</f>
        <v/>
      </c>
      <c r="S4145" s="38">
        <f>IF($B4145="","",MIN(1,DAY($A4145)/IF($N4145="Superstore",Settings!$B$5,Settings!$B$4)))</f>
        <v/>
      </c>
      <c r="T4145" s="38">
        <f>IF(OR($B4145="",$G4145="",$S4145=0),"",$G4145/$S4145)</f>
        <v/>
      </c>
      <c r="U4145" s="36">
        <f>IF($T4145="","",IF($T4145&lt;Settings!$B$8,"Critical",IF($T4145&lt;Settings!$B$9,"Semi Critical","Non Critical")))</f>
        <v/>
      </c>
      <c r="V4145" s="28" t="n"/>
      <c r="Z4145">
        <f>IF($B4145="","",IFERROR(VLOOKUP($B4145,'Plan HC for CCA'!$A:$B,2,0),""))</f>
        <v/>
      </c>
      <c r="AA4145">
        <f>IF(OR($B4145="",$Z4145=""),"",IF(N($M4145)&lt;$Z4145,"Delta","No Delta"))</f>
        <v/>
      </c>
      <c r="AB4145">
        <f>IF(OR($B4145="",$Z4145=""),"",MAX(0,$Z4145-N($M4145)))</f>
        <v/>
      </c>
      <c r="AC4145" s="46">
        <f>IF($B4145="","",IFERROR(INDEX('CCA Util %'!$H:$H,MATCH($B4145,'CCA Util %'!$E:$E,0)),""))</f>
        <v/>
      </c>
      <c r="AD4145">
        <f>IF($B4145="","",IFERROR(INDEX('CCA Util %'!$G:$G,MATCH($B4145,'CCA Util %'!$E:$E,0)),""))</f>
        <v/>
      </c>
      <c r="AE4145">
        <f>IF(OR($B4145="",$U4145=""),"",$U4145&amp;" &amp; "&amp;IF(OR($AD4145="",$AD4145=0),"Util NA",$AD4145&amp;" Util"))</f>
        <v/>
      </c>
    </row>
    <row r="4146" ht="15.75" customHeight="1" s="42">
      <c r="A4146" s="41" t="n"/>
      <c r="G4146" s="38" t="n"/>
      <c r="H4146" s="38" t="n"/>
      <c r="I4146" s="38" t="n"/>
      <c r="J4146" s="38" t="n"/>
      <c r="K4146" s="38" t="n"/>
      <c r="L4146" s="38" t="n"/>
      <c r="N4146" s="36">
        <f>IF($B4146="","",IF($C4146="SUPERSTORE","Superstore","DH"))</f>
        <v/>
      </c>
      <c r="O4146" s="36">
        <f>IF($B4146="","",IFERROR(VLOOKUP($B4146,Mapping!$A:$C,2,0),"Not Mapped"))</f>
        <v/>
      </c>
      <c r="P4146" s="36">
        <f>IF($B4146="","",IFERROR(VLOOKUP($B4146,Mapping!$A:$C,3,0),"Not Mapped"))</f>
        <v/>
      </c>
      <c r="Q4146" s="36">
        <f>IF($B4146="","",IFERROR(VLOOKUP($O4146,Leaders!$A:$B,2,0),"Not Mapped"))</f>
        <v/>
      </c>
      <c r="R4146" s="36">
        <f>IF($B4146="","",IF(COUNTIF(Exclusions!$A:$A,$B4146)&gt;0,"Yes","No"))</f>
        <v/>
      </c>
      <c r="S4146" s="38">
        <f>IF($B4146="","",MIN(1,DAY($A4146)/IF($N4146="Superstore",Settings!$B$5,Settings!$B$4)))</f>
        <v/>
      </c>
      <c r="T4146" s="38">
        <f>IF(OR($B4146="",$G4146="",$S4146=0),"",$G4146/$S4146)</f>
        <v/>
      </c>
      <c r="U4146" s="36">
        <f>IF($T4146="","",IF($T4146&lt;Settings!$B$8,"Critical",IF($T4146&lt;Settings!$B$9,"Semi Critical","Non Critical")))</f>
        <v/>
      </c>
      <c r="V4146" s="28" t="n"/>
      <c r="Z4146">
        <f>IF($B4146="","",IFERROR(VLOOKUP($B4146,'Plan HC for CCA'!$A:$B,2,0),""))</f>
        <v/>
      </c>
      <c r="AA4146">
        <f>IF(OR($B4146="",$Z4146=""),"",IF(N($M4146)&lt;$Z4146,"Delta","No Delta"))</f>
        <v/>
      </c>
      <c r="AB4146">
        <f>IF(OR($B4146="",$Z4146=""),"",MAX(0,$Z4146-N($M4146)))</f>
        <v/>
      </c>
      <c r="AC4146" s="46">
        <f>IF($B4146="","",IFERROR(INDEX('CCA Util %'!$H:$H,MATCH($B4146,'CCA Util %'!$E:$E,0)),""))</f>
        <v/>
      </c>
      <c r="AD4146">
        <f>IF($B4146="","",IFERROR(INDEX('CCA Util %'!$G:$G,MATCH($B4146,'CCA Util %'!$E:$E,0)),""))</f>
        <v/>
      </c>
      <c r="AE4146">
        <f>IF(OR($B4146="",$U4146=""),"",$U4146&amp;" &amp; "&amp;IF(OR($AD4146="",$AD4146=0),"Util NA",$AD4146&amp;" Util"))</f>
        <v/>
      </c>
    </row>
    <row r="4147" ht="15.75" customHeight="1" s="42">
      <c r="A4147" s="41" t="n"/>
      <c r="G4147" s="38" t="n"/>
      <c r="H4147" s="38" t="n"/>
      <c r="I4147" s="38" t="n"/>
      <c r="J4147" s="38" t="n"/>
      <c r="K4147" s="38" t="n"/>
      <c r="L4147" s="38" t="n"/>
      <c r="N4147" s="36">
        <f>IF($B4147="","",IF($C4147="SUPERSTORE","Superstore","DH"))</f>
        <v/>
      </c>
      <c r="O4147" s="36">
        <f>IF($B4147="","",IFERROR(VLOOKUP($B4147,Mapping!$A:$C,2,0),"Not Mapped"))</f>
        <v/>
      </c>
      <c r="P4147" s="36">
        <f>IF($B4147="","",IFERROR(VLOOKUP($B4147,Mapping!$A:$C,3,0),"Not Mapped"))</f>
        <v/>
      </c>
      <c r="Q4147" s="36">
        <f>IF($B4147="","",IFERROR(VLOOKUP($O4147,Leaders!$A:$B,2,0),"Not Mapped"))</f>
        <v/>
      </c>
      <c r="R4147" s="36">
        <f>IF($B4147="","",IF(COUNTIF(Exclusions!$A:$A,$B4147)&gt;0,"Yes","No"))</f>
        <v/>
      </c>
      <c r="S4147" s="38">
        <f>IF($B4147="","",MIN(1,DAY($A4147)/IF($N4147="Superstore",Settings!$B$5,Settings!$B$4)))</f>
        <v/>
      </c>
      <c r="T4147" s="38">
        <f>IF(OR($B4147="",$G4147="",$S4147=0),"",$G4147/$S4147)</f>
        <v/>
      </c>
      <c r="U4147" s="36">
        <f>IF($T4147="","",IF($T4147&lt;Settings!$B$8,"Critical",IF($T4147&lt;Settings!$B$9,"Semi Critical","Non Critical")))</f>
        <v/>
      </c>
      <c r="V4147" s="28" t="n"/>
      <c r="Z4147">
        <f>IF($B4147="","",IFERROR(VLOOKUP($B4147,'Plan HC for CCA'!$A:$B,2,0),""))</f>
        <v/>
      </c>
      <c r="AA4147">
        <f>IF(OR($B4147="",$Z4147=""),"",IF(N($M4147)&lt;$Z4147,"Delta","No Delta"))</f>
        <v/>
      </c>
      <c r="AB4147">
        <f>IF(OR($B4147="",$Z4147=""),"",MAX(0,$Z4147-N($M4147)))</f>
        <v/>
      </c>
      <c r="AC4147" s="46">
        <f>IF($B4147="","",IFERROR(INDEX('CCA Util %'!$H:$H,MATCH($B4147,'CCA Util %'!$E:$E,0)),""))</f>
        <v/>
      </c>
      <c r="AD4147">
        <f>IF($B4147="","",IFERROR(INDEX('CCA Util %'!$G:$G,MATCH($B4147,'CCA Util %'!$E:$E,0)),""))</f>
        <v/>
      </c>
      <c r="AE4147">
        <f>IF(OR($B4147="",$U4147=""),"",$U4147&amp;" &amp; "&amp;IF(OR($AD4147="",$AD4147=0),"Util NA",$AD4147&amp;" Util"))</f>
        <v/>
      </c>
    </row>
    <row r="4148" ht="15.75" customHeight="1" s="42">
      <c r="A4148" s="41" t="n"/>
      <c r="G4148" s="38" t="n"/>
      <c r="H4148" s="38" t="n"/>
      <c r="I4148" s="38" t="n"/>
      <c r="J4148" s="38" t="n"/>
      <c r="K4148" s="38" t="n"/>
      <c r="L4148" s="38" t="n"/>
      <c r="N4148" s="36">
        <f>IF($B4148="","",IF($C4148="SUPERSTORE","Superstore","DH"))</f>
        <v/>
      </c>
      <c r="O4148" s="36">
        <f>IF($B4148="","",IFERROR(VLOOKUP($B4148,Mapping!$A:$C,2,0),"Not Mapped"))</f>
        <v/>
      </c>
      <c r="P4148" s="36">
        <f>IF($B4148="","",IFERROR(VLOOKUP($B4148,Mapping!$A:$C,3,0),"Not Mapped"))</f>
        <v/>
      </c>
      <c r="Q4148" s="36">
        <f>IF($B4148="","",IFERROR(VLOOKUP($O4148,Leaders!$A:$B,2,0),"Not Mapped"))</f>
        <v/>
      </c>
      <c r="R4148" s="36">
        <f>IF($B4148="","",IF(COUNTIF(Exclusions!$A:$A,$B4148)&gt;0,"Yes","No"))</f>
        <v/>
      </c>
      <c r="S4148" s="38">
        <f>IF($B4148="","",MIN(1,DAY($A4148)/IF($N4148="Superstore",Settings!$B$5,Settings!$B$4)))</f>
        <v/>
      </c>
      <c r="T4148" s="38">
        <f>IF(OR($B4148="",$G4148="",$S4148=0),"",$G4148/$S4148)</f>
        <v/>
      </c>
      <c r="U4148" s="36">
        <f>IF($T4148="","",IF($T4148&lt;Settings!$B$8,"Critical",IF($T4148&lt;Settings!$B$9,"Semi Critical","Non Critical")))</f>
        <v/>
      </c>
      <c r="V4148" s="28" t="n"/>
      <c r="Z4148">
        <f>IF($B4148="","",IFERROR(VLOOKUP($B4148,'Plan HC for CCA'!$A:$B,2,0),""))</f>
        <v/>
      </c>
      <c r="AA4148">
        <f>IF(OR($B4148="",$Z4148=""),"",IF(N($M4148)&lt;$Z4148,"Delta","No Delta"))</f>
        <v/>
      </c>
      <c r="AB4148">
        <f>IF(OR($B4148="",$Z4148=""),"",MAX(0,$Z4148-N($M4148)))</f>
        <v/>
      </c>
      <c r="AC4148" s="46">
        <f>IF($B4148="","",IFERROR(INDEX('CCA Util %'!$H:$H,MATCH($B4148,'CCA Util %'!$E:$E,0)),""))</f>
        <v/>
      </c>
      <c r="AD4148">
        <f>IF($B4148="","",IFERROR(INDEX('CCA Util %'!$G:$G,MATCH($B4148,'CCA Util %'!$E:$E,0)),""))</f>
        <v/>
      </c>
      <c r="AE4148">
        <f>IF(OR($B4148="",$U4148=""),"",$U4148&amp;" &amp; "&amp;IF(OR($AD4148="",$AD4148=0),"Util NA",$AD4148&amp;" Util"))</f>
        <v/>
      </c>
    </row>
    <row r="4149" ht="15.75" customHeight="1" s="42">
      <c r="A4149" s="41" t="n"/>
      <c r="G4149" s="38" t="n"/>
      <c r="H4149" s="38" t="n"/>
      <c r="I4149" s="38" t="n"/>
      <c r="J4149" s="38" t="n"/>
      <c r="K4149" s="38" t="n"/>
      <c r="L4149" s="38" t="n"/>
      <c r="N4149" s="36">
        <f>IF($B4149="","",IF($C4149="SUPERSTORE","Superstore","DH"))</f>
        <v/>
      </c>
      <c r="O4149" s="36">
        <f>IF($B4149="","",IFERROR(VLOOKUP($B4149,Mapping!$A:$C,2,0),"Not Mapped"))</f>
        <v/>
      </c>
      <c r="P4149" s="36">
        <f>IF($B4149="","",IFERROR(VLOOKUP($B4149,Mapping!$A:$C,3,0),"Not Mapped"))</f>
        <v/>
      </c>
      <c r="Q4149" s="36">
        <f>IF($B4149="","",IFERROR(VLOOKUP($O4149,Leaders!$A:$B,2,0),"Not Mapped"))</f>
        <v/>
      </c>
      <c r="R4149" s="36">
        <f>IF($B4149="","",IF(COUNTIF(Exclusions!$A:$A,$B4149)&gt;0,"Yes","No"))</f>
        <v/>
      </c>
      <c r="S4149" s="38">
        <f>IF($B4149="","",MIN(1,DAY($A4149)/IF($N4149="Superstore",Settings!$B$5,Settings!$B$4)))</f>
        <v/>
      </c>
      <c r="T4149" s="38">
        <f>IF(OR($B4149="",$G4149="",$S4149=0),"",$G4149/$S4149)</f>
        <v/>
      </c>
      <c r="U4149" s="36">
        <f>IF($T4149="","",IF($T4149&lt;Settings!$B$8,"Critical",IF($T4149&lt;Settings!$B$9,"Semi Critical","Non Critical")))</f>
        <v/>
      </c>
      <c r="V4149" s="28" t="n"/>
      <c r="Z4149">
        <f>IF($B4149="","",IFERROR(VLOOKUP($B4149,'Plan HC for CCA'!$A:$B,2,0),""))</f>
        <v/>
      </c>
      <c r="AA4149">
        <f>IF(OR($B4149="",$Z4149=""),"",IF(N($M4149)&lt;$Z4149,"Delta","No Delta"))</f>
        <v/>
      </c>
      <c r="AB4149">
        <f>IF(OR($B4149="",$Z4149=""),"",MAX(0,$Z4149-N($M4149)))</f>
        <v/>
      </c>
      <c r="AC4149" s="46">
        <f>IF($B4149="","",IFERROR(INDEX('CCA Util %'!$H:$H,MATCH($B4149,'CCA Util %'!$E:$E,0)),""))</f>
        <v/>
      </c>
      <c r="AD4149">
        <f>IF($B4149="","",IFERROR(INDEX('CCA Util %'!$G:$G,MATCH($B4149,'CCA Util %'!$E:$E,0)),""))</f>
        <v/>
      </c>
      <c r="AE4149">
        <f>IF(OR($B4149="",$U4149=""),"",$U4149&amp;" &amp; "&amp;IF(OR($AD4149="",$AD4149=0),"Util NA",$AD4149&amp;" Util"))</f>
        <v/>
      </c>
    </row>
    <row r="4150" ht="15.75" customHeight="1" s="42">
      <c r="A4150" s="41" t="n"/>
      <c r="G4150" s="38" t="n"/>
      <c r="H4150" s="38" t="n"/>
      <c r="I4150" s="38" t="n"/>
      <c r="J4150" s="38" t="n"/>
      <c r="K4150" s="38" t="n"/>
      <c r="L4150" s="38" t="n"/>
      <c r="N4150" s="36">
        <f>IF($B4150="","",IF($C4150="SUPERSTORE","Superstore","DH"))</f>
        <v/>
      </c>
      <c r="O4150" s="36">
        <f>IF($B4150="","",IFERROR(VLOOKUP($B4150,Mapping!$A:$C,2,0),"Not Mapped"))</f>
        <v/>
      </c>
      <c r="P4150" s="36">
        <f>IF($B4150="","",IFERROR(VLOOKUP($B4150,Mapping!$A:$C,3,0),"Not Mapped"))</f>
        <v/>
      </c>
      <c r="Q4150" s="36">
        <f>IF($B4150="","",IFERROR(VLOOKUP($O4150,Leaders!$A:$B,2,0),"Not Mapped"))</f>
        <v/>
      </c>
      <c r="R4150" s="36">
        <f>IF($B4150="","",IF(COUNTIF(Exclusions!$A:$A,$B4150)&gt;0,"Yes","No"))</f>
        <v/>
      </c>
      <c r="S4150" s="38">
        <f>IF($B4150="","",MIN(1,DAY($A4150)/IF($N4150="Superstore",Settings!$B$5,Settings!$B$4)))</f>
        <v/>
      </c>
      <c r="T4150" s="38">
        <f>IF(OR($B4150="",$G4150="",$S4150=0),"",$G4150/$S4150)</f>
        <v/>
      </c>
      <c r="U4150" s="36">
        <f>IF($T4150="","",IF($T4150&lt;Settings!$B$8,"Critical",IF($T4150&lt;Settings!$B$9,"Semi Critical","Non Critical")))</f>
        <v/>
      </c>
      <c r="V4150" s="28" t="n"/>
      <c r="Z4150">
        <f>IF($B4150="","",IFERROR(VLOOKUP($B4150,'Plan HC for CCA'!$A:$B,2,0),""))</f>
        <v/>
      </c>
      <c r="AA4150">
        <f>IF(OR($B4150="",$Z4150=""),"",IF(N($M4150)&lt;$Z4150,"Delta","No Delta"))</f>
        <v/>
      </c>
      <c r="AB4150">
        <f>IF(OR($B4150="",$Z4150=""),"",MAX(0,$Z4150-N($M4150)))</f>
        <v/>
      </c>
      <c r="AC4150" s="46">
        <f>IF($B4150="","",IFERROR(INDEX('CCA Util %'!$H:$H,MATCH($B4150,'CCA Util %'!$E:$E,0)),""))</f>
        <v/>
      </c>
      <c r="AD4150">
        <f>IF($B4150="","",IFERROR(INDEX('CCA Util %'!$G:$G,MATCH($B4150,'CCA Util %'!$E:$E,0)),""))</f>
        <v/>
      </c>
      <c r="AE4150">
        <f>IF(OR($B4150="",$U4150=""),"",$U4150&amp;" &amp; "&amp;IF(OR($AD4150="",$AD4150=0),"Util NA",$AD4150&amp;" Util"))</f>
        <v/>
      </c>
    </row>
    <row r="4151" ht="15.75" customHeight="1" s="42">
      <c r="A4151" s="41" t="n"/>
      <c r="G4151" s="38" t="n"/>
      <c r="H4151" s="38" t="n"/>
      <c r="I4151" s="38" t="n"/>
      <c r="J4151" s="38" t="n"/>
      <c r="K4151" s="38" t="n"/>
      <c r="L4151" s="38" t="n"/>
      <c r="N4151" s="36">
        <f>IF($B4151="","",IF($C4151="SUPERSTORE","Superstore","DH"))</f>
        <v/>
      </c>
      <c r="O4151" s="36">
        <f>IF($B4151="","",IFERROR(VLOOKUP($B4151,Mapping!$A:$C,2,0),"Not Mapped"))</f>
        <v/>
      </c>
      <c r="P4151" s="36">
        <f>IF($B4151="","",IFERROR(VLOOKUP($B4151,Mapping!$A:$C,3,0),"Not Mapped"))</f>
        <v/>
      </c>
      <c r="Q4151" s="36">
        <f>IF($B4151="","",IFERROR(VLOOKUP($O4151,Leaders!$A:$B,2,0),"Not Mapped"))</f>
        <v/>
      </c>
      <c r="R4151" s="36">
        <f>IF($B4151="","",IF(COUNTIF(Exclusions!$A:$A,$B4151)&gt;0,"Yes","No"))</f>
        <v/>
      </c>
      <c r="S4151" s="38">
        <f>IF($B4151="","",MIN(1,DAY($A4151)/IF($N4151="Superstore",Settings!$B$5,Settings!$B$4)))</f>
        <v/>
      </c>
      <c r="T4151" s="38">
        <f>IF(OR($B4151="",$G4151="",$S4151=0),"",$G4151/$S4151)</f>
        <v/>
      </c>
      <c r="U4151" s="36">
        <f>IF($T4151="","",IF($T4151&lt;Settings!$B$8,"Critical",IF($T4151&lt;Settings!$B$9,"Semi Critical","Non Critical")))</f>
        <v/>
      </c>
      <c r="V4151" s="28" t="n"/>
      <c r="Z4151">
        <f>IF($B4151="","",IFERROR(VLOOKUP($B4151,'Plan HC for CCA'!$A:$B,2,0),""))</f>
        <v/>
      </c>
      <c r="AA4151">
        <f>IF(OR($B4151="",$Z4151=""),"",IF(N($M4151)&lt;$Z4151,"Delta","No Delta"))</f>
        <v/>
      </c>
      <c r="AB4151">
        <f>IF(OR($B4151="",$Z4151=""),"",MAX(0,$Z4151-N($M4151)))</f>
        <v/>
      </c>
      <c r="AC4151" s="46">
        <f>IF($B4151="","",IFERROR(INDEX('CCA Util %'!$H:$H,MATCH($B4151,'CCA Util %'!$E:$E,0)),""))</f>
        <v/>
      </c>
      <c r="AD4151">
        <f>IF($B4151="","",IFERROR(INDEX('CCA Util %'!$G:$G,MATCH($B4151,'CCA Util %'!$E:$E,0)),""))</f>
        <v/>
      </c>
      <c r="AE4151">
        <f>IF(OR($B4151="",$U4151=""),"",$U4151&amp;" &amp; "&amp;IF(OR($AD4151="",$AD4151=0),"Util NA",$AD4151&amp;" Util"))</f>
        <v/>
      </c>
    </row>
    <row r="4152" ht="15.75" customHeight="1" s="42">
      <c r="A4152" s="41" t="n"/>
      <c r="G4152" s="38" t="n"/>
      <c r="H4152" s="38" t="n"/>
      <c r="I4152" s="38" t="n"/>
      <c r="J4152" s="38" t="n"/>
      <c r="K4152" s="38" t="n"/>
      <c r="L4152" s="38" t="n"/>
      <c r="N4152" s="36">
        <f>IF($B4152="","",IF($C4152="SUPERSTORE","Superstore","DH"))</f>
        <v/>
      </c>
      <c r="O4152" s="36">
        <f>IF($B4152="","",IFERROR(VLOOKUP($B4152,Mapping!$A:$C,2,0),"Not Mapped"))</f>
        <v/>
      </c>
      <c r="P4152" s="36">
        <f>IF($B4152="","",IFERROR(VLOOKUP($B4152,Mapping!$A:$C,3,0),"Not Mapped"))</f>
        <v/>
      </c>
      <c r="Q4152" s="36">
        <f>IF($B4152="","",IFERROR(VLOOKUP($O4152,Leaders!$A:$B,2,0),"Not Mapped"))</f>
        <v/>
      </c>
      <c r="R4152" s="36">
        <f>IF($B4152="","",IF(COUNTIF(Exclusions!$A:$A,$B4152)&gt;0,"Yes","No"))</f>
        <v/>
      </c>
      <c r="S4152" s="38">
        <f>IF($B4152="","",MIN(1,DAY($A4152)/IF($N4152="Superstore",Settings!$B$5,Settings!$B$4)))</f>
        <v/>
      </c>
      <c r="T4152" s="38">
        <f>IF(OR($B4152="",$G4152="",$S4152=0),"",$G4152/$S4152)</f>
        <v/>
      </c>
      <c r="U4152" s="36">
        <f>IF($T4152="","",IF($T4152&lt;Settings!$B$8,"Critical",IF($T4152&lt;Settings!$B$9,"Semi Critical","Non Critical")))</f>
        <v/>
      </c>
      <c r="V4152" s="28" t="n"/>
      <c r="Z4152">
        <f>IF($B4152="","",IFERROR(VLOOKUP($B4152,'Plan HC for CCA'!$A:$B,2,0),""))</f>
        <v/>
      </c>
      <c r="AA4152">
        <f>IF(OR($B4152="",$Z4152=""),"",IF(N($M4152)&lt;$Z4152,"Delta","No Delta"))</f>
        <v/>
      </c>
      <c r="AB4152">
        <f>IF(OR($B4152="",$Z4152=""),"",MAX(0,$Z4152-N($M4152)))</f>
        <v/>
      </c>
      <c r="AC4152" s="46">
        <f>IF($B4152="","",IFERROR(INDEX('CCA Util %'!$H:$H,MATCH($B4152,'CCA Util %'!$E:$E,0)),""))</f>
        <v/>
      </c>
      <c r="AD4152">
        <f>IF($B4152="","",IFERROR(INDEX('CCA Util %'!$G:$G,MATCH($B4152,'CCA Util %'!$E:$E,0)),""))</f>
        <v/>
      </c>
      <c r="AE4152">
        <f>IF(OR($B4152="",$U4152=""),"",$U4152&amp;" &amp; "&amp;IF(OR($AD4152="",$AD4152=0),"Util NA",$AD4152&amp;" Util"))</f>
        <v/>
      </c>
    </row>
    <row r="4153" ht="15.75" customHeight="1" s="42">
      <c r="A4153" s="41" t="n"/>
      <c r="G4153" s="38" t="n"/>
      <c r="H4153" s="38" t="n"/>
      <c r="I4153" s="38" t="n"/>
      <c r="J4153" s="38" t="n"/>
      <c r="K4153" s="38" t="n"/>
      <c r="L4153" s="38" t="n"/>
      <c r="N4153" s="36">
        <f>IF($B4153="","",IF($C4153="SUPERSTORE","Superstore","DH"))</f>
        <v/>
      </c>
      <c r="O4153" s="36">
        <f>IF($B4153="","",IFERROR(VLOOKUP($B4153,Mapping!$A:$C,2,0),"Not Mapped"))</f>
        <v/>
      </c>
      <c r="P4153" s="36">
        <f>IF($B4153="","",IFERROR(VLOOKUP($B4153,Mapping!$A:$C,3,0),"Not Mapped"))</f>
        <v/>
      </c>
      <c r="Q4153" s="36">
        <f>IF($B4153="","",IFERROR(VLOOKUP($O4153,Leaders!$A:$B,2,0),"Not Mapped"))</f>
        <v/>
      </c>
      <c r="R4153" s="36">
        <f>IF($B4153="","",IF(COUNTIF(Exclusions!$A:$A,$B4153)&gt;0,"Yes","No"))</f>
        <v/>
      </c>
      <c r="S4153" s="38">
        <f>IF($B4153="","",MIN(1,DAY($A4153)/IF($N4153="Superstore",Settings!$B$5,Settings!$B$4)))</f>
        <v/>
      </c>
      <c r="T4153" s="38">
        <f>IF(OR($B4153="",$G4153="",$S4153=0),"",$G4153/$S4153)</f>
        <v/>
      </c>
      <c r="U4153" s="36">
        <f>IF($T4153="","",IF($T4153&lt;Settings!$B$8,"Critical",IF($T4153&lt;Settings!$B$9,"Semi Critical","Non Critical")))</f>
        <v/>
      </c>
      <c r="V4153" s="28" t="n"/>
      <c r="Z4153">
        <f>IF($B4153="","",IFERROR(VLOOKUP($B4153,'Plan HC for CCA'!$A:$B,2,0),""))</f>
        <v/>
      </c>
      <c r="AA4153">
        <f>IF(OR($B4153="",$Z4153=""),"",IF(N($M4153)&lt;$Z4153,"Delta","No Delta"))</f>
        <v/>
      </c>
      <c r="AB4153">
        <f>IF(OR($B4153="",$Z4153=""),"",MAX(0,$Z4153-N($M4153)))</f>
        <v/>
      </c>
      <c r="AC4153" s="46">
        <f>IF($B4153="","",IFERROR(INDEX('CCA Util %'!$H:$H,MATCH($B4153,'CCA Util %'!$E:$E,0)),""))</f>
        <v/>
      </c>
      <c r="AD4153">
        <f>IF($B4153="","",IFERROR(INDEX('CCA Util %'!$G:$G,MATCH($B4153,'CCA Util %'!$E:$E,0)),""))</f>
        <v/>
      </c>
      <c r="AE4153">
        <f>IF(OR($B4153="",$U4153=""),"",$U4153&amp;" &amp; "&amp;IF(OR($AD4153="",$AD4153=0),"Util NA",$AD4153&amp;" Util"))</f>
        <v/>
      </c>
    </row>
    <row r="4154" ht="15.75" customHeight="1" s="42">
      <c r="A4154" s="41" t="n"/>
      <c r="G4154" s="38" t="n"/>
      <c r="H4154" s="38" t="n"/>
      <c r="I4154" s="38" t="n"/>
      <c r="J4154" s="38" t="n"/>
      <c r="K4154" s="38" t="n"/>
      <c r="L4154" s="38" t="n"/>
      <c r="N4154" s="36">
        <f>IF($B4154="","",IF($C4154="SUPERSTORE","Superstore","DH"))</f>
        <v/>
      </c>
      <c r="O4154" s="36">
        <f>IF($B4154="","",IFERROR(VLOOKUP($B4154,Mapping!$A:$C,2,0),"Not Mapped"))</f>
        <v/>
      </c>
      <c r="P4154" s="36">
        <f>IF($B4154="","",IFERROR(VLOOKUP($B4154,Mapping!$A:$C,3,0),"Not Mapped"))</f>
        <v/>
      </c>
      <c r="Q4154" s="36">
        <f>IF($B4154="","",IFERROR(VLOOKUP($O4154,Leaders!$A:$B,2,0),"Not Mapped"))</f>
        <v/>
      </c>
      <c r="R4154" s="36">
        <f>IF($B4154="","",IF(COUNTIF(Exclusions!$A:$A,$B4154)&gt;0,"Yes","No"))</f>
        <v/>
      </c>
      <c r="S4154" s="38">
        <f>IF($B4154="","",MIN(1,DAY($A4154)/IF($N4154="Superstore",Settings!$B$5,Settings!$B$4)))</f>
        <v/>
      </c>
      <c r="T4154" s="38">
        <f>IF(OR($B4154="",$G4154="",$S4154=0),"",$G4154/$S4154)</f>
        <v/>
      </c>
      <c r="U4154" s="36">
        <f>IF($T4154="","",IF($T4154&lt;Settings!$B$8,"Critical",IF($T4154&lt;Settings!$B$9,"Semi Critical","Non Critical")))</f>
        <v/>
      </c>
      <c r="V4154" s="28" t="n"/>
      <c r="Z4154">
        <f>IF($B4154="","",IFERROR(VLOOKUP($B4154,'Plan HC for CCA'!$A:$B,2,0),""))</f>
        <v/>
      </c>
      <c r="AA4154">
        <f>IF(OR($B4154="",$Z4154=""),"",IF(N($M4154)&lt;$Z4154,"Delta","No Delta"))</f>
        <v/>
      </c>
      <c r="AB4154">
        <f>IF(OR($B4154="",$Z4154=""),"",MAX(0,$Z4154-N($M4154)))</f>
        <v/>
      </c>
      <c r="AC4154" s="46">
        <f>IF($B4154="","",IFERROR(INDEX('CCA Util %'!$H:$H,MATCH($B4154,'CCA Util %'!$E:$E,0)),""))</f>
        <v/>
      </c>
      <c r="AD4154">
        <f>IF($B4154="","",IFERROR(INDEX('CCA Util %'!$G:$G,MATCH($B4154,'CCA Util %'!$E:$E,0)),""))</f>
        <v/>
      </c>
      <c r="AE4154">
        <f>IF(OR($B4154="",$U4154=""),"",$U4154&amp;" &amp; "&amp;IF(OR($AD4154="",$AD4154=0),"Util NA",$AD4154&amp;" Util"))</f>
        <v/>
      </c>
    </row>
    <row r="4155" ht="15.75" customHeight="1" s="42">
      <c r="A4155" s="41" t="n"/>
      <c r="G4155" s="38" t="n"/>
      <c r="H4155" s="38" t="n"/>
      <c r="I4155" s="38" t="n"/>
      <c r="J4155" s="38" t="n"/>
      <c r="K4155" s="38" t="n"/>
      <c r="L4155" s="38" t="n"/>
      <c r="N4155" s="36">
        <f>IF($B4155="","",IF($C4155="SUPERSTORE","Superstore","DH"))</f>
        <v/>
      </c>
      <c r="O4155" s="36">
        <f>IF($B4155="","",IFERROR(VLOOKUP($B4155,Mapping!$A:$C,2,0),"Not Mapped"))</f>
        <v/>
      </c>
      <c r="P4155" s="36">
        <f>IF($B4155="","",IFERROR(VLOOKUP($B4155,Mapping!$A:$C,3,0),"Not Mapped"))</f>
        <v/>
      </c>
      <c r="Q4155" s="36">
        <f>IF($B4155="","",IFERROR(VLOOKUP($O4155,Leaders!$A:$B,2,0),"Not Mapped"))</f>
        <v/>
      </c>
      <c r="R4155" s="36">
        <f>IF($B4155="","",IF(COUNTIF(Exclusions!$A:$A,$B4155)&gt;0,"Yes","No"))</f>
        <v/>
      </c>
      <c r="S4155" s="38">
        <f>IF($B4155="","",MIN(1,DAY($A4155)/IF($N4155="Superstore",Settings!$B$5,Settings!$B$4)))</f>
        <v/>
      </c>
      <c r="T4155" s="38">
        <f>IF(OR($B4155="",$G4155="",$S4155=0),"",$G4155/$S4155)</f>
        <v/>
      </c>
      <c r="U4155" s="36">
        <f>IF($T4155="","",IF($T4155&lt;Settings!$B$8,"Critical",IF($T4155&lt;Settings!$B$9,"Semi Critical","Non Critical")))</f>
        <v/>
      </c>
      <c r="V4155" s="28" t="n"/>
      <c r="Z4155">
        <f>IF($B4155="","",IFERROR(VLOOKUP($B4155,'Plan HC for CCA'!$A:$B,2,0),""))</f>
        <v/>
      </c>
      <c r="AA4155">
        <f>IF(OR($B4155="",$Z4155=""),"",IF(N($M4155)&lt;$Z4155,"Delta","No Delta"))</f>
        <v/>
      </c>
      <c r="AB4155">
        <f>IF(OR($B4155="",$Z4155=""),"",MAX(0,$Z4155-N($M4155)))</f>
        <v/>
      </c>
      <c r="AC4155" s="46">
        <f>IF($B4155="","",IFERROR(INDEX('CCA Util %'!$H:$H,MATCH($B4155,'CCA Util %'!$E:$E,0)),""))</f>
        <v/>
      </c>
      <c r="AD4155">
        <f>IF($B4155="","",IFERROR(INDEX('CCA Util %'!$G:$G,MATCH($B4155,'CCA Util %'!$E:$E,0)),""))</f>
        <v/>
      </c>
      <c r="AE4155">
        <f>IF(OR($B4155="",$U4155=""),"",$U4155&amp;" &amp; "&amp;IF(OR($AD4155="",$AD4155=0),"Util NA",$AD4155&amp;" Util"))</f>
        <v/>
      </c>
    </row>
    <row r="4156" ht="15.75" customHeight="1" s="42">
      <c r="A4156" s="41" t="n"/>
      <c r="G4156" s="38" t="n"/>
      <c r="H4156" s="38" t="n"/>
      <c r="I4156" s="38" t="n"/>
      <c r="J4156" s="38" t="n"/>
      <c r="K4156" s="38" t="n"/>
      <c r="L4156" s="38" t="n"/>
      <c r="N4156" s="36">
        <f>IF($B4156="","",IF($C4156="SUPERSTORE","Superstore","DH"))</f>
        <v/>
      </c>
      <c r="O4156" s="36">
        <f>IF($B4156="","",IFERROR(VLOOKUP($B4156,Mapping!$A:$C,2,0),"Not Mapped"))</f>
        <v/>
      </c>
      <c r="P4156" s="36">
        <f>IF($B4156="","",IFERROR(VLOOKUP($B4156,Mapping!$A:$C,3,0),"Not Mapped"))</f>
        <v/>
      </c>
      <c r="Q4156" s="36">
        <f>IF($B4156="","",IFERROR(VLOOKUP($O4156,Leaders!$A:$B,2,0),"Not Mapped"))</f>
        <v/>
      </c>
      <c r="R4156" s="36">
        <f>IF($B4156="","",IF(COUNTIF(Exclusions!$A:$A,$B4156)&gt;0,"Yes","No"))</f>
        <v/>
      </c>
      <c r="S4156" s="38">
        <f>IF($B4156="","",MIN(1,DAY($A4156)/IF($N4156="Superstore",Settings!$B$5,Settings!$B$4)))</f>
        <v/>
      </c>
      <c r="T4156" s="38">
        <f>IF(OR($B4156="",$G4156="",$S4156=0),"",$G4156/$S4156)</f>
        <v/>
      </c>
      <c r="U4156" s="36">
        <f>IF($T4156="","",IF($T4156&lt;Settings!$B$8,"Critical",IF($T4156&lt;Settings!$B$9,"Semi Critical","Non Critical")))</f>
        <v/>
      </c>
      <c r="V4156" s="28" t="n"/>
      <c r="Z4156">
        <f>IF($B4156="","",IFERROR(VLOOKUP($B4156,'Plan HC for CCA'!$A:$B,2,0),""))</f>
        <v/>
      </c>
      <c r="AA4156">
        <f>IF(OR($B4156="",$Z4156=""),"",IF(N($M4156)&lt;$Z4156,"Delta","No Delta"))</f>
        <v/>
      </c>
      <c r="AB4156">
        <f>IF(OR($B4156="",$Z4156=""),"",MAX(0,$Z4156-N($M4156)))</f>
        <v/>
      </c>
      <c r="AC4156" s="46">
        <f>IF($B4156="","",IFERROR(INDEX('CCA Util %'!$H:$H,MATCH($B4156,'CCA Util %'!$E:$E,0)),""))</f>
        <v/>
      </c>
      <c r="AD4156">
        <f>IF($B4156="","",IFERROR(INDEX('CCA Util %'!$G:$G,MATCH($B4156,'CCA Util %'!$E:$E,0)),""))</f>
        <v/>
      </c>
      <c r="AE4156">
        <f>IF(OR($B4156="",$U4156=""),"",$U4156&amp;" &amp; "&amp;IF(OR($AD4156="",$AD4156=0),"Util NA",$AD4156&amp;" Util"))</f>
        <v/>
      </c>
    </row>
    <row r="4157" ht="15.75" customHeight="1" s="42">
      <c r="A4157" s="41" t="n"/>
      <c r="G4157" s="38" t="n"/>
      <c r="H4157" s="38" t="n"/>
      <c r="I4157" s="38" t="n"/>
      <c r="J4157" s="38" t="n"/>
      <c r="K4157" s="38" t="n"/>
      <c r="L4157" s="38" t="n"/>
      <c r="N4157" s="36">
        <f>IF($B4157="","",IF($C4157="SUPERSTORE","Superstore","DH"))</f>
        <v/>
      </c>
      <c r="O4157" s="36">
        <f>IF($B4157="","",IFERROR(VLOOKUP($B4157,Mapping!$A:$C,2,0),"Not Mapped"))</f>
        <v/>
      </c>
      <c r="P4157" s="36">
        <f>IF($B4157="","",IFERROR(VLOOKUP($B4157,Mapping!$A:$C,3,0),"Not Mapped"))</f>
        <v/>
      </c>
      <c r="Q4157" s="36">
        <f>IF($B4157="","",IFERROR(VLOOKUP($O4157,Leaders!$A:$B,2,0),"Not Mapped"))</f>
        <v/>
      </c>
      <c r="R4157" s="36">
        <f>IF($B4157="","",IF(COUNTIF(Exclusions!$A:$A,$B4157)&gt;0,"Yes","No"))</f>
        <v/>
      </c>
      <c r="S4157" s="38">
        <f>IF($B4157="","",MIN(1,DAY($A4157)/IF($N4157="Superstore",Settings!$B$5,Settings!$B$4)))</f>
        <v/>
      </c>
      <c r="T4157" s="38">
        <f>IF(OR($B4157="",$G4157="",$S4157=0),"",$G4157/$S4157)</f>
        <v/>
      </c>
      <c r="U4157" s="36">
        <f>IF($T4157="","",IF($T4157&lt;Settings!$B$8,"Critical",IF($T4157&lt;Settings!$B$9,"Semi Critical","Non Critical")))</f>
        <v/>
      </c>
      <c r="V4157" s="28" t="n"/>
      <c r="Z4157">
        <f>IF($B4157="","",IFERROR(VLOOKUP($B4157,'Plan HC for CCA'!$A:$B,2,0),""))</f>
        <v/>
      </c>
      <c r="AA4157">
        <f>IF(OR($B4157="",$Z4157=""),"",IF(N($M4157)&lt;$Z4157,"Delta","No Delta"))</f>
        <v/>
      </c>
      <c r="AB4157">
        <f>IF(OR($B4157="",$Z4157=""),"",MAX(0,$Z4157-N($M4157)))</f>
        <v/>
      </c>
      <c r="AC4157" s="46">
        <f>IF($B4157="","",IFERROR(INDEX('CCA Util %'!$H:$H,MATCH($B4157,'CCA Util %'!$E:$E,0)),""))</f>
        <v/>
      </c>
      <c r="AD4157">
        <f>IF($B4157="","",IFERROR(INDEX('CCA Util %'!$G:$G,MATCH($B4157,'CCA Util %'!$E:$E,0)),""))</f>
        <v/>
      </c>
      <c r="AE4157">
        <f>IF(OR($B4157="",$U4157=""),"",$U4157&amp;" &amp; "&amp;IF(OR($AD4157="",$AD4157=0),"Util NA",$AD4157&amp;" Util"))</f>
        <v/>
      </c>
    </row>
    <row r="4158" ht="15.75" customHeight="1" s="42">
      <c r="A4158" s="41" t="n"/>
      <c r="G4158" s="38" t="n"/>
      <c r="H4158" s="38" t="n"/>
      <c r="I4158" s="38" t="n"/>
      <c r="J4158" s="38" t="n"/>
      <c r="K4158" s="38" t="n"/>
      <c r="L4158" s="38" t="n"/>
      <c r="N4158" s="36">
        <f>IF($B4158="","",IF($C4158="SUPERSTORE","Superstore","DH"))</f>
        <v/>
      </c>
      <c r="O4158" s="36">
        <f>IF($B4158="","",IFERROR(VLOOKUP($B4158,Mapping!$A:$C,2,0),"Not Mapped"))</f>
        <v/>
      </c>
      <c r="P4158" s="36">
        <f>IF($B4158="","",IFERROR(VLOOKUP($B4158,Mapping!$A:$C,3,0),"Not Mapped"))</f>
        <v/>
      </c>
      <c r="Q4158" s="36">
        <f>IF($B4158="","",IFERROR(VLOOKUP($O4158,Leaders!$A:$B,2,0),"Not Mapped"))</f>
        <v/>
      </c>
      <c r="R4158" s="36">
        <f>IF($B4158="","",IF(COUNTIF(Exclusions!$A:$A,$B4158)&gt;0,"Yes","No"))</f>
        <v/>
      </c>
      <c r="S4158" s="38">
        <f>IF($B4158="","",MIN(1,DAY($A4158)/IF($N4158="Superstore",Settings!$B$5,Settings!$B$4)))</f>
        <v/>
      </c>
      <c r="T4158" s="38">
        <f>IF(OR($B4158="",$G4158="",$S4158=0),"",$G4158/$S4158)</f>
        <v/>
      </c>
      <c r="U4158" s="36">
        <f>IF($T4158="","",IF($T4158&lt;Settings!$B$8,"Critical",IF($T4158&lt;Settings!$B$9,"Semi Critical","Non Critical")))</f>
        <v/>
      </c>
      <c r="V4158" s="28" t="n"/>
      <c r="Z4158">
        <f>IF($B4158="","",IFERROR(VLOOKUP($B4158,'Plan HC for CCA'!$A:$B,2,0),""))</f>
        <v/>
      </c>
      <c r="AA4158">
        <f>IF(OR($B4158="",$Z4158=""),"",IF(N($M4158)&lt;$Z4158,"Delta","No Delta"))</f>
        <v/>
      </c>
      <c r="AB4158">
        <f>IF(OR($B4158="",$Z4158=""),"",MAX(0,$Z4158-N($M4158)))</f>
        <v/>
      </c>
      <c r="AC4158" s="46">
        <f>IF($B4158="","",IFERROR(INDEX('CCA Util %'!$H:$H,MATCH($B4158,'CCA Util %'!$E:$E,0)),""))</f>
        <v/>
      </c>
      <c r="AD4158">
        <f>IF($B4158="","",IFERROR(INDEX('CCA Util %'!$G:$G,MATCH($B4158,'CCA Util %'!$E:$E,0)),""))</f>
        <v/>
      </c>
      <c r="AE4158">
        <f>IF(OR($B4158="",$U4158=""),"",$U4158&amp;" &amp; "&amp;IF(OR($AD4158="",$AD4158=0),"Util NA",$AD4158&amp;" Util"))</f>
        <v/>
      </c>
    </row>
    <row r="4159" ht="15.75" customHeight="1" s="42">
      <c r="A4159" s="41" t="n"/>
      <c r="G4159" s="38" t="n"/>
      <c r="H4159" s="38" t="n"/>
      <c r="I4159" s="38" t="n"/>
      <c r="J4159" s="38" t="n"/>
      <c r="K4159" s="38" t="n"/>
      <c r="L4159" s="38" t="n"/>
      <c r="N4159" s="36">
        <f>IF($B4159="","",IF($C4159="SUPERSTORE","Superstore","DH"))</f>
        <v/>
      </c>
      <c r="O4159" s="36">
        <f>IF($B4159="","",IFERROR(VLOOKUP($B4159,Mapping!$A:$C,2,0),"Not Mapped"))</f>
        <v/>
      </c>
      <c r="P4159" s="36">
        <f>IF($B4159="","",IFERROR(VLOOKUP($B4159,Mapping!$A:$C,3,0),"Not Mapped"))</f>
        <v/>
      </c>
      <c r="Q4159" s="36">
        <f>IF($B4159="","",IFERROR(VLOOKUP($O4159,Leaders!$A:$B,2,0),"Not Mapped"))</f>
        <v/>
      </c>
      <c r="R4159" s="36">
        <f>IF($B4159="","",IF(COUNTIF(Exclusions!$A:$A,$B4159)&gt;0,"Yes","No"))</f>
        <v/>
      </c>
      <c r="S4159" s="38">
        <f>IF($B4159="","",MIN(1,DAY($A4159)/IF($N4159="Superstore",Settings!$B$5,Settings!$B$4)))</f>
        <v/>
      </c>
      <c r="T4159" s="38">
        <f>IF(OR($B4159="",$G4159="",$S4159=0),"",$G4159/$S4159)</f>
        <v/>
      </c>
      <c r="U4159" s="36">
        <f>IF($T4159="","",IF($T4159&lt;Settings!$B$8,"Critical",IF($T4159&lt;Settings!$B$9,"Semi Critical","Non Critical")))</f>
        <v/>
      </c>
      <c r="V4159" s="28" t="n"/>
      <c r="Z4159">
        <f>IF($B4159="","",IFERROR(VLOOKUP($B4159,'Plan HC for CCA'!$A:$B,2,0),""))</f>
        <v/>
      </c>
      <c r="AA4159">
        <f>IF(OR($B4159="",$Z4159=""),"",IF(N($M4159)&lt;$Z4159,"Delta","No Delta"))</f>
        <v/>
      </c>
      <c r="AB4159">
        <f>IF(OR($B4159="",$Z4159=""),"",MAX(0,$Z4159-N($M4159)))</f>
        <v/>
      </c>
      <c r="AC4159" s="46">
        <f>IF($B4159="","",IFERROR(INDEX('CCA Util %'!$H:$H,MATCH($B4159,'CCA Util %'!$E:$E,0)),""))</f>
        <v/>
      </c>
      <c r="AD4159">
        <f>IF($B4159="","",IFERROR(INDEX('CCA Util %'!$G:$G,MATCH($B4159,'CCA Util %'!$E:$E,0)),""))</f>
        <v/>
      </c>
      <c r="AE4159">
        <f>IF(OR($B4159="",$U4159=""),"",$U4159&amp;" &amp; "&amp;IF(OR($AD4159="",$AD4159=0),"Util NA",$AD4159&amp;" Util"))</f>
        <v/>
      </c>
    </row>
    <row r="4160" ht="15.75" customHeight="1" s="42">
      <c r="A4160" s="41" t="n"/>
      <c r="G4160" s="38" t="n"/>
      <c r="H4160" s="38" t="n"/>
      <c r="I4160" s="38" t="n"/>
      <c r="J4160" s="38" t="n"/>
      <c r="K4160" s="38" t="n"/>
      <c r="L4160" s="38" t="n"/>
      <c r="N4160" s="36">
        <f>IF($B4160="","",IF($C4160="SUPERSTORE","Superstore","DH"))</f>
        <v/>
      </c>
      <c r="O4160" s="36">
        <f>IF($B4160="","",IFERROR(VLOOKUP($B4160,Mapping!$A:$C,2,0),"Not Mapped"))</f>
        <v/>
      </c>
      <c r="P4160" s="36">
        <f>IF($B4160="","",IFERROR(VLOOKUP($B4160,Mapping!$A:$C,3,0),"Not Mapped"))</f>
        <v/>
      </c>
      <c r="Q4160" s="36">
        <f>IF($B4160="","",IFERROR(VLOOKUP($O4160,Leaders!$A:$B,2,0),"Not Mapped"))</f>
        <v/>
      </c>
      <c r="R4160" s="36">
        <f>IF($B4160="","",IF(COUNTIF(Exclusions!$A:$A,$B4160)&gt;0,"Yes","No"))</f>
        <v/>
      </c>
      <c r="S4160" s="38">
        <f>IF($B4160="","",MIN(1,DAY($A4160)/IF($N4160="Superstore",Settings!$B$5,Settings!$B$4)))</f>
        <v/>
      </c>
      <c r="T4160" s="38">
        <f>IF(OR($B4160="",$G4160="",$S4160=0),"",$G4160/$S4160)</f>
        <v/>
      </c>
      <c r="U4160" s="36">
        <f>IF($T4160="","",IF($T4160&lt;Settings!$B$8,"Critical",IF($T4160&lt;Settings!$B$9,"Semi Critical","Non Critical")))</f>
        <v/>
      </c>
      <c r="V4160" s="28" t="n"/>
      <c r="Z4160">
        <f>IF($B4160="","",IFERROR(VLOOKUP($B4160,'Plan HC for CCA'!$A:$B,2,0),""))</f>
        <v/>
      </c>
      <c r="AA4160">
        <f>IF(OR($B4160="",$Z4160=""),"",IF(N($M4160)&lt;$Z4160,"Delta","No Delta"))</f>
        <v/>
      </c>
      <c r="AB4160">
        <f>IF(OR($B4160="",$Z4160=""),"",MAX(0,$Z4160-N($M4160)))</f>
        <v/>
      </c>
      <c r="AC4160" s="46">
        <f>IF($B4160="","",IFERROR(INDEX('CCA Util %'!$H:$H,MATCH($B4160,'CCA Util %'!$E:$E,0)),""))</f>
        <v/>
      </c>
      <c r="AD4160">
        <f>IF($B4160="","",IFERROR(INDEX('CCA Util %'!$G:$G,MATCH($B4160,'CCA Util %'!$E:$E,0)),""))</f>
        <v/>
      </c>
      <c r="AE4160">
        <f>IF(OR($B4160="",$U4160=""),"",$U4160&amp;" &amp; "&amp;IF(OR($AD4160="",$AD4160=0),"Util NA",$AD4160&amp;" Util"))</f>
        <v/>
      </c>
    </row>
    <row r="4161" ht="15.75" customHeight="1" s="42">
      <c r="A4161" s="41" t="n"/>
      <c r="G4161" s="38" t="n"/>
      <c r="H4161" s="38" t="n"/>
      <c r="I4161" s="38" t="n"/>
      <c r="J4161" s="38" t="n"/>
      <c r="K4161" s="38" t="n"/>
      <c r="L4161" s="38" t="n"/>
      <c r="N4161" s="36">
        <f>IF($B4161="","",IF($C4161="SUPERSTORE","Superstore","DH"))</f>
        <v/>
      </c>
      <c r="O4161" s="36">
        <f>IF($B4161="","",IFERROR(VLOOKUP($B4161,Mapping!$A:$C,2,0),"Not Mapped"))</f>
        <v/>
      </c>
      <c r="P4161" s="36">
        <f>IF($B4161="","",IFERROR(VLOOKUP($B4161,Mapping!$A:$C,3,0),"Not Mapped"))</f>
        <v/>
      </c>
      <c r="Q4161" s="36">
        <f>IF($B4161="","",IFERROR(VLOOKUP($O4161,Leaders!$A:$B,2,0),"Not Mapped"))</f>
        <v/>
      </c>
      <c r="R4161" s="36">
        <f>IF($B4161="","",IF(COUNTIF(Exclusions!$A:$A,$B4161)&gt;0,"Yes","No"))</f>
        <v/>
      </c>
      <c r="S4161" s="38">
        <f>IF($B4161="","",MIN(1,DAY($A4161)/IF($N4161="Superstore",Settings!$B$5,Settings!$B$4)))</f>
        <v/>
      </c>
      <c r="T4161" s="38">
        <f>IF(OR($B4161="",$G4161="",$S4161=0),"",$G4161/$S4161)</f>
        <v/>
      </c>
      <c r="U4161" s="36">
        <f>IF($T4161="","",IF($T4161&lt;Settings!$B$8,"Critical",IF($T4161&lt;Settings!$B$9,"Semi Critical","Non Critical")))</f>
        <v/>
      </c>
      <c r="V4161" s="28" t="n"/>
      <c r="Z4161">
        <f>IF($B4161="","",IFERROR(VLOOKUP($B4161,'Plan HC for CCA'!$A:$B,2,0),""))</f>
        <v/>
      </c>
      <c r="AA4161">
        <f>IF(OR($B4161="",$Z4161=""),"",IF(N($M4161)&lt;$Z4161,"Delta","No Delta"))</f>
        <v/>
      </c>
      <c r="AB4161">
        <f>IF(OR($B4161="",$Z4161=""),"",MAX(0,$Z4161-N($M4161)))</f>
        <v/>
      </c>
      <c r="AC4161" s="46">
        <f>IF($B4161="","",IFERROR(INDEX('CCA Util %'!$H:$H,MATCH($B4161,'CCA Util %'!$E:$E,0)),""))</f>
        <v/>
      </c>
      <c r="AD4161">
        <f>IF($B4161="","",IFERROR(INDEX('CCA Util %'!$G:$G,MATCH($B4161,'CCA Util %'!$E:$E,0)),""))</f>
        <v/>
      </c>
      <c r="AE4161">
        <f>IF(OR($B4161="",$U4161=""),"",$U4161&amp;" &amp; "&amp;IF(OR($AD4161="",$AD4161=0),"Util NA",$AD4161&amp;" Util"))</f>
        <v/>
      </c>
    </row>
    <row r="4162" ht="15.75" customHeight="1" s="42">
      <c r="A4162" s="41" t="n"/>
      <c r="G4162" s="38" t="n"/>
      <c r="H4162" s="38" t="n"/>
      <c r="I4162" s="38" t="n"/>
      <c r="J4162" s="38" t="n"/>
      <c r="K4162" s="38" t="n"/>
      <c r="L4162" s="38" t="n"/>
      <c r="N4162" s="36">
        <f>IF($B4162="","",IF($C4162="SUPERSTORE","Superstore","DH"))</f>
        <v/>
      </c>
      <c r="O4162" s="36">
        <f>IF($B4162="","",IFERROR(VLOOKUP($B4162,Mapping!$A:$C,2,0),"Not Mapped"))</f>
        <v/>
      </c>
      <c r="P4162" s="36">
        <f>IF($B4162="","",IFERROR(VLOOKUP($B4162,Mapping!$A:$C,3,0),"Not Mapped"))</f>
        <v/>
      </c>
      <c r="Q4162" s="36">
        <f>IF($B4162="","",IFERROR(VLOOKUP($O4162,Leaders!$A:$B,2,0),"Not Mapped"))</f>
        <v/>
      </c>
      <c r="R4162" s="36">
        <f>IF($B4162="","",IF(COUNTIF(Exclusions!$A:$A,$B4162)&gt;0,"Yes","No"))</f>
        <v/>
      </c>
      <c r="S4162" s="38">
        <f>IF($B4162="","",MIN(1,DAY($A4162)/IF($N4162="Superstore",Settings!$B$5,Settings!$B$4)))</f>
        <v/>
      </c>
      <c r="T4162" s="38">
        <f>IF(OR($B4162="",$G4162="",$S4162=0),"",$G4162/$S4162)</f>
        <v/>
      </c>
      <c r="U4162" s="36">
        <f>IF($T4162="","",IF($T4162&lt;Settings!$B$8,"Critical",IF($T4162&lt;Settings!$B$9,"Semi Critical","Non Critical")))</f>
        <v/>
      </c>
      <c r="V4162" s="28" t="n"/>
      <c r="Z4162">
        <f>IF($B4162="","",IFERROR(VLOOKUP($B4162,'Plan HC for CCA'!$A:$B,2,0),""))</f>
        <v/>
      </c>
      <c r="AA4162">
        <f>IF(OR($B4162="",$Z4162=""),"",IF(N($M4162)&lt;$Z4162,"Delta","No Delta"))</f>
        <v/>
      </c>
      <c r="AB4162">
        <f>IF(OR($B4162="",$Z4162=""),"",MAX(0,$Z4162-N($M4162)))</f>
        <v/>
      </c>
      <c r="AC4162" s="46">
        <f>IF($B4162="","",IFERROR(INDEX('CCA Util %'!$H:$H,MATCH($B4162,'CCA Util %'!$E:$E,0)),""))</f>
        <v/>
      </c>
      <c r="AD4162">
        <f>IF($B4162="","",IFERROR(INDEX('CCA Util %'!$G:$G,MATCH($B4162,'CCA Util %'!$E:$E,0)),""))</f>
        <v/>
      </c>
      <c r="AE4162">
        <f>IF(OR($B4162="",$U4162=""),"",$U4162&amp;" &amp; "&amp;IF(OR($AD4162="",$AD4162=0),"Util NA",$AD4162&amp;" Util"))</f>
        <v/>
      </c>
    </row>
    <row r="4163" ht="15.75" customHeight="1" s="42">
      <c r="A4163" s="41" t="n"/>
      <c r="G4163" s="38" t="n"/>
      <c r="H4163" s="38" t="n"/>
      <c r="I4163" s="38" t="n"/>
      <c r="J4163" s="38" t="n"/>
      <c r="K4163" s="38" t="n"/>
      <c r="L4163" s="38" t="n"/>
      <c r="N4163" s="36">
        <f>IF($B4163="","",IF($C4163="SUPERSTORE","Superstore","DH"))</f>
        <v/>
      </c>
      <c r="O4163" s="36">
        <f>IF($B4163="","",IFERROR(VLOOKUP($B4163,Mapping!$A:$C,2,0),"Not Mapped"))</f>
        <v/>
      </c>
      <c r="P4163" s="36">
        <f>IF($B4163="","",IFERROR(VLOOKUP($B4163,Mapping!$A:$C,3,0),"Not Mapped"))</f>
        <v/>
      </c>
      <c r="Q4163" s="36">
        <f>IF($B4163="","",IFERROR(VLOOKUP($O4163,Leaders!$A:$B,2,0),"Not Mapped"))</f>
        <v/>
      </c>
      <c r="R4163" s="36">
        <f>IF($B4163="","",IF(COUNTIF(Exclusions!$A:$A,$B4163)&gt;0,"Yes","No"))</f>
        <v/>
      </c>
      <c r="S4163" s="38">
        <f>IF($B4163="","",MIN(1,DAY($A4163)/IF($N4163="Superstore",Settings!$B$5,Settings!$B$4)))</f>
        <v/>
      </c>
      <c r="T4163" s="38">
        <f>IF(OR($B4163="",$G4163="",$S4163=0),"",$G4163/$S4163)</f>
        <v/>
      </c>
      <c r="U4163" s="36">
        <f>IF($T4163="","",IF($T4163&lt;Settings!$B$8,"Critical",IF($T4163&lt;Settings!$B$9,"Semi Critical","Non Critical")))</f>
        <v/>
      </c>
      <c r="V4163" s="28" t="n"/>
      <c r="Z4163">
        <f>IF($B4163="","",IFERROR(VLOOKUP($B4163,'Plan HC for CCA'!$A:$B,2,0),""))</f>
        <v/>
      </c>
      <c r="AA4163">
        <f>IF(OR($B4163="",$Z4163=""),"",IF(N($M4163)&lt;$Z4163,"Delta","No Delta"))</f>
        <v/>
      </c>
      <c r="AB4163">
        <f>IF(OR($B4163="",$Z4163=""),"",MAX(0,$Z4163-N($M4163)))</f>
        <v/>
      </c>
      <c r="AC4163" s="46">
        <f>IF($B4163="","",IFERROR(INDEX('CCA Util %'!$H:$H,MATCH($B4163,'CCA Util %'!$E:$E,0)),""))</f>
        <v/>
      </c>
      <c r="AD4163">
        <f>IF($B4163="","",IFERROR(INDEX('CCA Util %'!$G:$G,MATCH($B4163,'CCA Util %'!$E:$E,0)),""))</f>
        <v/>
      </c>
      <c r="AE4163">
        <f>IF(OR($B4163="",$U4163=""),"",$U4163&amp;" &amp; "&amp;IF(OR($AD4163="",$AD4163=0),"Util NA",$AD4163&amp;" Util"))</f>
        <v/>
      </c>
    </row>
    <row r="4164" ht="15.75" customHeight="1" s="42">
      <c r="A4164" s="41" t="n"/>
      <c r="G4164" s="38" t="n"/>
      <c r="H4164" s="38" t="n"/>
      <c r="I4164" s="38" t="n"/>
      <c r="J4164" s="38" t="n"/>
      <c r="K4164" s="38" t="n"/>
      <c r="L4164" s="38" t="n"/>
      <c r="N4164" s="36">
        <f>IF($B4164="","",IF($C4164="SUPERSTORE","Superstore","DH"))</f>
        <v/>
      </c>
      <c r="O4164" s="36">
        <f>IF($B4164="","",IFERROR(VLOOKUP($B4164,Mapping!$A:$C,2,0),"Not Mapped"))</f>
        <v/>
      </c>
      <c r="P4164" s="36">
        <f>IF($B4164="","",IFERROR(VLOOKUP($B4164,Mapping!$A:$C,3,0),"Not Mapped"))</f>
        <v/>
      </c>
      <c r="Q4164" s="36">
        <f>IF($B4164="","",IFERROR(VLOOKUP($O4164,Leaders!$A:$B,2,0),"Not Mapped"))</f>
        <v/>
      </c>
      <c r="R4164" s="36">
        <f>IF($B4164="","",IF(COUNTIF(Exclusions!$A:$A,$B4164)&gt;0,"Yes","No"))</f>
        <v/>
      </c>
      <c r="S4164" s="38">
        <f>IF($B4164="","",MIN(1,DAY($A4164)/IF($N4164="Superstore",Settings!$B$5,Settings!$B$4)))</f>
        <v/>
      </c>
      <c r="T4164" s="38">
        <f>IF(OR($B4164="",$G4164="",$S4164=0),"",$G4164/$S4164)</f>
        <v/>
      </c>
      <c r="U4164" s="36">
        <f>IF($T4164="","",IF($T4164&lt;Settings!$B$8,"Critical",IF($T4164&lt;Settings!$B$9,"Semi Critical","Non Critical")))</f>
        <v/>
      </c>
      <c r="V4164" s="28" t="n"/>
      <c r="Z4164">
        <f>IF($B4164="","",IFERROR(VLOOKUP($B4164,'Plan HC for CCA'!$A:$B,2,0),""))</f>
        <v/>
      </c>
      <c r="AA4164">
        <f>IF(OR($B4164="",$Z4164=""),"",IF(N($M4164)&lt;$Z4164,"Delta","No Delta"))</f>
        <v/>
      </c>
      <c r="AB4164">
        <f>IF(OR($B4164="",$Z4164=""),"",MAX(0,$Z4164-N($M4164)))</f>
        <v/>
      </c>
      <c r="AC4164" s="46">
        <f>IF($B4164="","",IFERROR(INDEX('CCA Util %'!$H:$H,MATCH($B4164,'CCA Util %'!$E:$E,0)),""))</f>
        <v/>
      </c>
      <c r="AD4164">
        <f>IF($B4164="","",IFERROR(INDEX('CCA Util %'!$G:$G,MATCH($B4164,'CCA Util %'!$E:$E,0)),""))</f>
        <v/>
      </c>
      <c r="AE4164">
        <f>IF(OR($B4164="",$U4164=""),"",$U4164&amp;" &amp; "&amp;IF(OR($AD4164="",$AD4164=0),"Util NA",$AD4164&amp;" Util"))</f>
        <v/>
      </c>
    </row>
    <row r="4165" ht="15.75" customHeight="1" s="42">
      <c r="A4165" s="41" t="n"/>
      <c r="G4165" s="38" t="n"/>
      <c r="H4165" s="38" t="n"/>
      <c r="I4165" s="38" t="n"/>
      <c r="J4165" s="38" t="n"/>
      <c r="K4165" s="38" t="n"/>
      <c r="L4165" s="38" t="n"/>
      <c r="N4165" s="36">
        <f>IF($B4165="","",IF($C4165="SUPERSTORE","Superstore","DH"))</f>
        <v/>
      </c>
      <c r="O4165" s="36">
        <f>IF($B4165="","",IFERROR(VLOOKUP($B4165,Mapping!$A:$C,2,0),"Not Mapped"))</f>
        <v/>
      </c>
      <c r="P4165" s="36">
        <f>IF($B4165="","",IFERROR(VLOOKUP($B4165,Mapping!$A:$C,3,0),"Not Mapped"))</f>
        <v/>
      </c>
      <c r="Q4165" s="36">
        <f>IF($B4165="","",IFERROR(VLOOKUP($O4165,Leaders!$A:$B,2,0),"Not Mapped"))</f>
        <v/>
      </c>
      <c r="R4165" s="36">
        <f>IF($B4165="","",IF(COUNTIF(Exclusions!$A:$A,$B4165)&gt;0,"Yes","No"))</f>
        <v/>
      </c>
      <c r="S4165" s="38">
        <f>IF($B4165="","",MIN(1,DAY($A4165)/IF($N4165="Superstore",Settings!$B$5,Settings!$B$4)))</f>
        <v/>
      </c>
      <c r="T4165" s="38">
        <f>IF(OR($B4165="",$G4165="",$S4165=0),"",$G4165/$S4165)</f>
        <v/>
      </c>
      <c r="U4165" s="36">
        <f>IF($T4165="","",IF($T4165&lt;Settings!$B$8,"Critical",IF($T4165&lt;Settings!$B$9,"Semi Critical","Non Critical")))</f>
        <v/>
      </c>
      <c r="V4165" s="28" t="n"/>
      <c r="Z4165">
        <f>IF($B4165="","",IFERROR(VLOOKUP($B4165,'Plan HC for CCA'!$A:$B,2,0),""))</f>
        <v/>
      </c>
      <c r="AA4165">
        <f>IF(OR($B4165="",$Z4165=""),"",IF(N($M4165)&lt;$Z4165,"Delta","No Delta"))</f>
        <v/>
      </c>
      <c r="AB4165">
        <f>IF(OR($B4165="",$Z4165=""),"",MAX(0,$Z4165-N($M4165)))</f>
        <v/>
      </c>
      <c r="AC4165" s="46">
        <f>IF($B4165="","",IFERROR(INDEX('CCA Util %'!$H:$H,MATCH($B4165,'CCA Util %'!$E:$E,0)),""))</f>
        <v/>
      </c>
      <c r="AD4165">
        <f>IF($B4165="","",IFERROR(INDEX('CCA Util %'!$G:$G,MATCH($B4165,'CCA Util %'!$E:$E,0)),""))</f>
        <v/>
      </c>
      <c r="AE4165">
        <f>IF(OR($B4165="",$U4165=""),"",$U4165&amp;" &amp; "&amp;IF(OR($AD4165="",$AD4165=0),"Util NA",$AD4165&amp;" Util"))</f>
        <v/>
      </c>
    </row>
    <row r="4166" ht="15.75" customHeight="1" s="42">
      <c r="A4166" s="41" t="n"/>
      <c r="G4166" s="38" t="n"/>
      <c r="H4166" s="38" t="n"/>
      <c r="I4166" s="38" t="n"/>
      <c r="J4166" s="38" t="n"/>
      <c r="K4166" s="38" t="n"/>
      <c r="L4166" s="38" t="n"/>
      <c r="N4166" s="36">
        <f>IF($B4166="","",IF($C4166="SUPERSTORE","Superstore","DH"))</f>
        <v/>
      </c>
      <c r="O4166" s="36">
        <f>IF($B4166="","",IFERROR(VLOOKUP($B4166,Mapping!$A:$C,2,0),"Not Mapped"))</f>
        <v/>
      </c>
      <c r="P4166" s="36">
        <f>IF($B4166="","",IFERROR(VLOOKUP($B4166,Mapping!$A:$C,3,0),"Not Mapped"))</f>
        <v/>
      </c>
      <c r="Q4166" s="36">
        <f>IF($B4166="","",IFERROR(VLOOKUP($O4166,Leaders!$A:$B,2,0),"Not Mapped"))</f>
        <v/>
      </c>
      <c r="R4166" s="36">
        <f>IF($B4166="","",IF(COUNTIF(Exclusions!$A:$A,$B4166)&gt;0,"Yes","No"))</f>
        <v/>
      </c>
      <c r="S4166" s="38">
        <f>IF($B4166="","",MIN(1,DAY($A4166)/IF($N4166="Superstore",Settings!$B$5,Settings!$B$4)))</f>
        <v/>
      </c>
      <c r="T4166" s="38">
        <f>IF(OR($B4166="",$G4166="",$S4166=0),"",$G4166/$S4166)</f>
        <v/>
      </c>
      <c r="U4166" s="36">
        <f>IF($T4166="","",IF($T4166&lt;Settings!$B$8,"Critical",IF($T4166&lt;Settings!$B$9,"Semi Critical","Non Critical")))</f>
        <v/>
      </c>
      <c r="V4166" s="28" t="n"/>
      <c r="Z4166">
        <f>IF($B4166="","",IFERROR(VLOOKUP($B4166,'Plan HC for CCA'!$A:$B,2,0),""))</f>
        <v/>
      </c>
      <c r="AA4166">
        <f>IF(OR($B4166="",$Z4166=""),"",IF(N($M4166)&lt;$Z4166,"Delta","No Delta"))</f>
        <v/>
      </c>
      <c r="AB4166">
        <f>IF(OR($B4166="",$Z4166=""),"",MAX(0,$Z4166-N($M4166)))</f>
        <v/>
      </c>
      <c r="AC4166" s="46">
        <f>IF($B4166="","",IFERROR(INDEX('CCA Util %'!$H:$H,MATCH($B4166,'CCA Util %'!$E:$E,0)),""))</f>
        <v/>
      </c>
      <c r="AD4166">
        <f>IF($B4166="","",IFERROR(INDEX('CCA Util %'!$G:$G,MATCH($B4166,'CCA Util %'!$E:$E,0)),""))</f>
        <v/>
      </c>
      <c r="AE4166">
        <f>IF(OR($B4166="",$U4166=""),"",$U4166&amp;" &amp; "&amp;IF(OR($AD4166="",$AD4166=0),"Util NA",$AD4166&amp;" Util"))</f>
        <v/>
      </c>
    </row>
    <row r="4167" ht="15.75" customHeight="1" s="42">
      <c r="A4167" s="41" t="n"/>
      <c r="G4167" s="38" t="n"/>
      <c r="H4167" s="38" t="n"/>
      <c r="I4167" s="38" t="n"/>
      <c r="J4167" s="38" t="n"/>
      <c r="K4167" s="38" t="n"/>
      <c r="L4167" s="38" t="n"/>
      <c r="N4167" s="36">
        <f>IF($B4167="","",IF($C4167="SUPERSTORE","Superstore","DH"))</f>
        <v/>
      </c>
      <c r="O4167" s="36">
        <f>IF($B4167="","",IFERROR(VLOOKUP($B4167,Mapping!$A:$C,2,0),"Not Mapped"))</f>
        <v/>
      </c>
      <c r="P4167" s="36">
        <f>IF($B4167="","",IFERROR(VLOOKUP($B4167,Mapping!$A:$C,3,0),"Not Mapped"))</f>
        <v/>
      </c>
      <c r="Q4167" s="36">
        <f>IF($B4167="","",IFERROR(VLOOKUP($O4167,Leaders!$A:$B,2,0),"Not Mapped"))</f>
        <v/>
      </c>
      <c r="R4167" s="36">
        <f>IF($B4167="","",IF(COUNTIF(Exclusions!$A:$A,$B4167)&gt;0,"Yes","No"))</f>
        <v/>
      </c>
      <c r="S4167" s="38">
        <f>IF($B4167="","",MIN(1,DAY($A4167)/IF($N4167="Superstore",Settings!$B$5,Settings!$B$4)))</f>
        <v/>
      </c>
      <c r="T4167" s="38">
        <f>IF(OR($B4167="",$G4167="",$S4167=0),"",$G4167/$S4167)</f>
        <v/>
      </c>
      <c r="U4167" s="36">
        <f>IF($T4167="","",IF($T4167&lt;Settings!$B$8,"Critical",IF($T4167&lt;Settings!$B$9,"Semi Critical","Non Critical")))</f>
        <v/>
      </c>
      <c r="V4167" s="28" t="n"/>
      <c r="Z4167">
        <f>IF($B4167="","",IFERROR(VLOOKUP($B4167,'Plan HC for CCA'!$A:$B,2,0),""))</f>
        <v/>
      </c>
      <c r="AA4167">
        <f>IF(OR($B4167="",$Z4167=""),"",IF(N($M4167)&lt;$Z4167,"Delta","No Delta"))</f>
        <v/>
      </c>
      <c r="AB4167">
        <f>IF(OR($B4167="",$Z4167=""),"",MAX(0,$Z4167-N($M4167)))</f>
        <v/>
      </c>
      <c r="AC4167" s="46">
        <f>IF($B4167="","",IFERROR(INDEX('CCA Util %'!$H:$H,MATCH($B4167,'CCA Util %'!$E:$E,0)),""))</f>
        <v/>
      </c>
      <c r="AD4167">
        <f>IF($B4167="","",IFERROR(INDEX('CCA Util %'!$G:$G,MATCH($B4167,'CCA Util %'!$E:$E,0)),""))</f>
        <v/>
      </c>
      <c r="AE4167">
        <f>IF(OR($B4167="",$U4167=""),"",$U4167&amp;" &amp; "&amp;IF(OR($AD4167="",$AD4167=0),"Util NA",$AD4167&amp;" Util"))</f>
        <v/>
      </c>
    </row>
    <row r="4168" ht="15.75" customHeight="1" s="42">
      <c r="A4168" s="41" t="n"/>
      <c r="G4168" s="38" t="n"/>
      <c r="H4168" s="38" t="n"/>
      <c r="I4168" s="38" t="n"/>
      <c r="J4168" s="38" t="n"/>
      <c r="K4168" s="38" t="n"/>
      <c r="L4168" s="38" t="n"/>
      <c r="N4168" s="36">
        <f>IF($B4168="","",IF($C4168="SUPERSTORE","Superstore","DH"))</f>
        <v/>
      </c>
      <c r="O4168" s="36">
        <f>IF($B4168="","",IFERROR(VLOOKUP($B4168,Mapping!$A:$C,2,0),"Not Mapped"))</f>
        <v/>
      </c>
      <c r="P4168" s="36">
        <f>IF($B4168="","",IFERROR(VLOOKUP($B4168,Mapping!$A:$C,3,0),"Not Mapped"))</f>
        <v/>
      </c>
      <c r="Q4168" s="36">
        <f>IF($B4168="","",IFERROR(VLOOKUP($O4168,Leaders!$A:$B,2,0),"Not Mapped"))</f>
        <v/>
      </c>
      <c r="R4168" s="36">
        <f>IF($B4168="","",IF(COUNTIF(Exclusions!$A:$A,$B4168)&gt;0,"Yes","No"))</f>
        <v/>
      </c>
      <c r="S4168" s="38">
        <f>IF($B4168="","",MIN(1,DAY($A4168)/IF($N4168="Superstore",Settings!$B$5,Settings!$B$4)))</f>
        <v/>
      </c>
      <c r="T4168" s="38">
        <f>IF(OR($B4168="",$G4168="",$S4168=0),"",$G4168/$S4168)</f>
        <v/>
      </c>
      <c r="U4168" s="36">
        <f>IF($T4168="","",IF($T4168&lt;Settings!$B$8,"Critical",IF($T4168&lt;Settings!$B$9,"Semi Critical","Non Critical")))</f>
        <v/>
      </c>
      <c r="V4168" s="28" t="n"/>
      <c r="Z4168">
        <f>IF($B4168="","",IFERROR(VLOOKUP($B4168,'Plan HC for CCA'!$A:$B,2,0),""))</f>
        <v/>
      </c>
      <c r="AA4168">
        <f>IF(OR($B4168="",$Z4168=""),"",IF(N($M4168)&lt;$Z4168,"Delta","No Delta"))</f>
        <v/>
      </c>
      <c r="AB4168">
        <f>IF(OR($B4168="",$Z4168=""),"",MAX(0,$Z4168-N($M4168)))</f>
        <v/>
      </c>
      <c r="AC4168" s="46">
        <f>IF($B4168="","",IFERROR(INDEX('CCA Util %'!$H:$H,MATCH($B4168,'CCA Util %'!$E:$E,0)),""))</f>
        <v/>
      </c>
      <c r="AD4168">
        <f>IF($B4168="","",IFERROR(INDEX('CCA Util %'!$G:$G,MATCH($B4168,'CCA Util %'!$E:$E,0)),""))</f>
        <v/>
      </c>
      <c r="AE4168">
        <f>IF(OR($B4168="",$U4168=""),"",$U4168&amp;" &amp; "&amp;IF(OR($AD4168="",$AD4168=0),"Util NA",$AD4168&amp;" Util"))</f>
        <v/>
      </c>
    </row>
    <row r="4169" ht="15.75" customHeight="1" s="42">
      <c r="A4169" s="41" t="n"/>
      <c r="G4169" s="38" t="n"/>
      <c r="H4169" s="38" t="n"/>
      <c r="I4169" s="38" t="n"/>
      <c r="J4169" s="38" t="n"/>
      <c r="K4169" s="38" t="n"/>
      <c r="L4169" s="38" t="n"/>
      <c r="N4169" s="36">
        <f>IF($B4169="","",IF($C4169="SUPERSTORE","Superstore","DH"))</f>
        <v/>
      </c>
      <c r="O4169" s="36">
        <f>IF($B4169="","",IFERROR(VLOOKUP($B4169,Mapping!$A:$C,2,0),"Not Mapped"))</f>
        <v/>
      </c>
      <c r="P4169" s="36">
        <f>IF($B4169="","",IFERROR(VLOOKUP($B4169,Mapping!$A:$C,3,0),"Not Mapped"))</f>
        <v/>
      </c>
      <c r="Q4169" s="36">
        <f>IF($B4169="","",IFERROR(VLOOKUP($O4169,Leaders!$A:$B,2,0),"Not Mapped"))</f>
        <v/>
      </c>
      <c r="R4169" s="36">
        <f>IF($B4169="","",IF(COUNTIF(Exclusions!$A:$A,$B4169)&gt;0,"Yes","No"))</f>
        <v/>
      </c>
      <c r="S4169" s="38">
        <f>IF($B4169="","",MIN(1,DAY($A4169)/IF($N4169="Superstore",Settings!$B$5,Settings!$B$4)))</f>
        <v/>
      </c>
      <c r="T4169" s="38">
        <f>IF(OR($B4169="",$G4169="",$S4169=0),"",$G4169/$S4169)</f>
        <v/>
      </c>
      <c r="U4169" s="36">
        <f>IF($T4169="","",IF($T4169&lt;Settings!$B$8,"Critical",IF($T4169&lt;Settings!$B$9,"Semi Critical","Non Critical")))</f>
        <v/>
      </c>
      <c r="V4169" s="28" t="n"/>
      <c r="Z4169">
        <f>IF($B4169="","",IFERROR(VLOOKUP($B4169,'Plan HC for CCA'!$A:$B,2,0),""))</f>
        <v/>
      </c>
      <c r="AA4169">
        <f>IF(OR($B4169="",$Z4169=""),"",IF(N($M4169)&lt;$Z4169,"Delta","No Delta"))</f>
        <v/>
      </c>
      <c r="AB4169">
        <f>IF(OR($B4169="",$Z4169=""),"",MAX(0,$Z4169-N($M4169)))</f>
        <v/>
      </c>
      <c r="AC4169" s="46">
        <f>IF($B4169="","",IFERROR(INDEX('CCA Util %'!$H:$H,MATCH($B4169,'CCA Util %'!$E:$E,0)),""))</f>
        <v/>
      </c>
      <c r="AD4169">
        <f>IF($B4169="","",IFERROR(INDEX('CCA Util %'!$G:$G,MATCH($B4169,'CCA Util %'!$E:$E,0)),""))</f>
        <v/>
      </c>
      <c r="AE4169">
        <f>IF(OR($B4169="",$U4169=""),"",$U4169&amp;" &amp; "&amp;IF(OR($AD4169="",$AD4169=0),"Util NA",$AD4169&amp;" Util"))</f>
        <v/>
      </c>
    </row>
    <row r="4170" ht="15.75" customHeight="1" s="42">
      <c r="A4170" s="41" t="n"/>
      <c r="G4170" s="38" t="n"/>
      <c r="H4170" s="38" t="n"/>
      <c r="I4170" s="38" t="n"/>
      <c r="J4170" s="38" t="n"/>
      <c r="K4170" s="38" t="n"/>
      <c r="L4170" s="38" t="n"/>
      <c r="N4170" s="36">
        <f>IF($B4170="","",IF($C4170="SUPERSTORE","Superstore","DH"))</f>
        <v/>
      </c>
      <c r="O4170" s="36">
        <f>IF($B4170="","",IFERROR(VLOOKUP($B4170,Mapping!$A:$C,2,0),"Not Mapped"))</f>
        <v/>
      </c>
      <c r="P4170" s="36">
        <f>IF($B4170="","",IFERROR(VLOOKUP($B4170,Mapping!$A:$C,3,0),"Not Mapped"))</f>
        <v/>
      </c>
      <c r="Q4170" s="36">
        <f>IF($B4170="","",IFERROR(VLOOKUP($O4170,Leaders!$A:$B,2,0),"Not Mapped"))</f>
        <v/>
      </c>
      <c r="R4170" s="36">
        <f>IF($B4170="","",IF(COUNTIF(Exclusions!$A:$A,$B4170)&gt;0,"Yes","No"))</f>
        <v/>
      </c>
      <c r="S4170" s="38">
        <f>IF($B4170="","",MIN(1,DAY($A4170)/IF($N4170="Superstore",Settings!$B$5,Settings!$B$4)))</f>
        <v/>
      </c>
      <c r="T4170" s="38">
        <f>IF(OR($B4170="",$G4170="",$S4170=0),"",$G4170/$S4170)</f>
        <v/>
      </c>
      <c r="U4170" s="36">
        <f>IF($T4170="","",IF($T4170&lt;Settings!$B$8,"Critical",IF($T4170&lt;Settings!$B$9,"Semi Critical","Non Critical")))</f>
        <v/>
      </c>
      <c r="V4170" s="28" t="n"/>
      <c r="Z4170">
        <f>IF($B4170="","",IFERROR(VLOOKUP($B4170,'Plan HC for CCA'!$A:$B,2,0),""))</f>
        <v/>
      </c>
      <c r="AA4170">
        <f>IF(OR($B4170="",$Z4170=""),"",IF(N($M4170)&lt;$Z4170,"Delta","No Delta"))</f>
        <v/>
      </c>
      <c r="AB4170">
        <f>IF(OR($B4170="",$Z4170=""),"",MAX(0,$Z4170-N($M4170)))</f>
        <v/>
      </c>
      <c r="AC4170" s="46">
        <f>IF($B4170="","",IFERROR(INDEX('CCA Util %'!$H:$H,MATCH($B4170,'CCA Util %'!$E:$E,0)),""))</f>
        <v/>
      </c>
      <c r="AD4170">
        <f>IF($B4170="","",IFERROR(INDEX('CCA Util %'!$G:$G,MATCH($B4170,'CCA Util %'!$E:$E,0)),""))</f>
        <v/>
      </c>
      <c r="AE4170">
        <f>IF(OR($B4170="",$U4170=""),"",$U4170&amp;" &amp; "&amp;IF(OR($AD4170="",$AD4170=0),"Util NA",$AD4170&amp;" Util"))</f>
        <v/>
      </c>
    </row>
    <row r="4171" ht="15.75" customHeight="1" s="42">
      <c r="A4171" s="41" t="n"/>
      <c r="G4171" s="38" t="n"/>
      <c r="H4171" s="38" t="n"/>
      <c r="I4171" s="38" t="n"/>
      <c r="J4171" s="38" t="n"/>
      <c r="K4171" s="38" t="n"/>
      <c r="L4171" s="38" t="n"/>
      <c r="N4171" s="36">
        <f>IF($B4171="","",IF($C4171="SUPERSTORE","Superstore","DH"))</f>
        <v/>
      </c>
      <c r="O4171" s="36">
        <f>IF($B4171="","",IFERROR(VLOOKUP($B4171,Mapping!$A:$C,2,0),"Not Mapped"))</f>
        <v/>
      </c>
      <c r="P4171" s="36">
        <f>IF($B4171="","",IFERROR(VLOOKUP($B4171,Mapping!$A:$C,3,0),"Not Mapped"))</f>
        <v/>
      </c>
      <c r="Q4171" s="36">
        <f>IF($B4171="","",IFERROR(VLOOKUP($O4171,Leaders!$A:$B,2,0),"Not Mapped"))</f>
        <v/>
      </c>
      <c r="R4171" s="36">
        <f>IF($B4171="","",IF(COUNTIF(Exclusions!$A:$A,$B4171)&gt;0,"Yes","No"))</f>
        <v/>
      </c>
      <c r="S4171" s="38">
        <f>IF($B4171="","",MIN(1,DAY($A4171)/IF($N4171="Superstore",Settings!$B$5,Settings!$B$4)))</f>
        <v/>
      </c>
      <c r="T4171" s="38">
        <f>IF(OR($B4171="",$G4171="",$S4171=0),"",$G4171/$S4171)</f>
        <v/>
      </c>
      <c r="U4171" s="36">
        <f>IF($T4171="","",IF($T4171&lt;Settings!$B$8,"Critical",IF($T4171&lt;Settings!$B$9,"Semi Critical","Non Critical")))</f>
        <v/>
      </c>
      <c r="V4171" s="28" t="n"/>
      <c r="Z4171">
        <f>IF($B4171="","",IFERROR(VLOOKUP($B4171,'Plan HC for CCA'!$A:$B,2,0),""))</f>
        <v/>
      </c>
      <c r="AA4171">
        <f>IF(OR($B4171="",$Z4171=""),"",IF(N($M4171)&lt;$Z4171,"Delta","No Delta"))</f>
        <v/>
      </c>
      <c r="AB4171">
        <f>IF(OR($B4171="",$Z4171=""),"",MAX(0,$Z4171-N($M4171)))</f>
        <v/>
      </c>
      <c r="AC4171" s="46">
        <f>IF($B4171="","",IFERROR(INDEX('CCA Util %'!$H:$H,MATCH($B4171,'CCA Util %'!$E:$E,0)),""))</f>
        <v/>
      </c>
      <c r="AD4171">
        <f>IF($B4171="","",IFERROR(INDEX('CCA Util %'!$G:$G,MATCH($B4171,'CCA Util %'!$E:$E,0)),""))</f>
        <v/>
      </c>
      <c r="AE4171">
        <f>IF(OR($B4171="",$U4171=""),"",$U4171&amp;" &amp; "&amp;IF(OR($AD4171="",$AD4171=0),"Util NA",$AD4171&amp;" Util"))</f>
        <v/>
      </c>
    </row>
    <row r="4172" ht="15.75" customHeight="1" s="42">
      <c r="A4172" s="41" t="n"/>
      <c r="G4172" s="38" t="n"/>
      <c r="H4172" s="38" t="n"/>
      <c r="I4172" s="38" t="n"/>
      <c r="J4172" s="38" t="n"/>
      <c r="K4172" s="38" t="n"/>
      <c r="L4172" s="38" t="n"/>
      <c r="N4172" s="36">
        <f>IF($B4172="","",IF($C4172="SUPERSTORE","Superstore","DH"))</f>
        <v/>
      </c>
      <c r="O4172" s="36">
        <f>IF($B4172="","",IFERROR(VLOOKUP($B4172,Mapping!$A:$C,2,0),"Not Mapped"))</f>
        <v/>
      </c>
      <c r="P4172" s="36">
        <f>IF($B4172="","",IFERROR(VLOOKUP($B4172,Mapping!$A:$C,3,0),"Not Mapped"))</f>
        <v/>
      </c>
      <c r="Q4172" s="36">
        <f>IF($B4172="","",IFERROR(VLOOKUP($O4172,Leaders!$A:$B,2,0),"Not Mapped"))</f>
        <v/>
      </c>
      <c r="R4172" s="36">
        <f>IF($B4172="","",IF(COUNTIF(Exclusions!$A:$A,$B4172)&gt;0,"Yes","No"))</f>
        <v/>
      </c>
      <c r="S4172" s="38">
        <f>IF($B4172="","",MIN(1,DAY($A4172)/IF($N4172="Superstore",Settings!$B$5,Settings!$B$4)))</f>
        <v/>
      </c>
      <c r="T4172" s="38">
        <f>IF(OR($B4172="",$G4172="",$S4172=0),"",$G4172/$S4172)</f>
        <v/>
      </c>
      <c r="U4172" s="36">
        <f>IF($T4172="","",IF($T4172&lt;Settings!$B$8,"Critical",IF($T4172&lt;Settings!$B$9,"Semi Critical","Non Critical")))</f>
        <v/>
      </c>
      <c r="V4172" s="28" t="n"/>
      <c r="Z4172">
        <f>IF($B4172="","",IFERROR(VLOOKUP($B4172,'Plan HC for CCA'!$A:$B,2,0),""))</f>
        <v/>
      </c>
      <c r="AA4172">
        <f>IF(OR($B4172="",$Z4172=""),"",IF(N($M4172)&lt;$Z4172,"Delta","No Delta"))</f>
        <v/>
      </c>
      <c r="AB4172">
        <f>IF(OR($B4172="",$Z4172=""),"",MAX(0,$Z4172-N($M4172)))</f>
        <v/>
      </c>
      <c r="AC4172" s="46">
        <f>IF($B4172="","",IFERROR(INDEX('CCA Util %'!$H:$H,MATCH($B4172,'CCA Util %'!$E:$E,0)),""))</f>
        <v/>
      </c>
      <c r="AD4172">
        <f>IF($B4172="","",IFERROR(INDEX('CCA Util %'!$G:$G,MATCH($B4172,'CCA Util %'!$E:$E,0)),""))</f>
        <v/>
      </c>
      <c r="AE4172">
        <f>IF(OR($B4172="",$U4172=""),"",$U4172&amp;" &amp; "&amp;IF(OR($AD4172="",$AD4172=0),"Util NA",$AD4172&amp;" Util"))</f>
        <v/>
      </c>
    </row>
    <row r="4173" ht="15.75" customHeight="1" s="42">
      <c r="A4173" s="41" t="n"/>
      <c r="G4173" s="38" t="n"/>
      <c r="H4173" s="38" t="n"/>
      <c r="I4173" s="38" t="n"/>
      <c r="J4173" s="38" t="n"/>
      <c r="K4173" s="38" t="n"/>
      <c r="L4173" s="38" t="n"/>
      <c r="N4173" s="36">
        <f>IF($B4173="","",IF($C4173="SUPERSTORE","Superstore","DH"))</f>
        <v/>
      </c>
      <c r="O4173" s="36">
        <f>IF($B4173="","",IFERROR(VLOOKUP($B4173,Mapping!$A:$C,2,0),"Not Mapped"))</f>
        <v/>
      </c>
      <c r="P4173" s="36">
        <f>IF($B4173="","",IFERROR(VLOOKUP($B4173,Mapping!$A:$C,3,0),"Not Mapped"))</f>
        <v/>
      </c>
      <c r="Q4173" s="36">
        <f>IF($B4173="","",IFERROR(VLOOKUP($O4173,Leaders!$A:$B,2,0),"Not Mapped"))</f>
        <v/>
      </c>
      <c r="R4173" s="36">
        <f>IF($B4173="","",IF(COUNTIF(Exclusions!$A:$A,$B4173)&gt;0,"Yes","No"))</f>
        <v/>
      </c>
      <c r="S4173" s="38">
        <f>IF($B4173="","",MIN(1,DAY($A4173)/IF($N4173="Superstore",Settings!$B$5,Settings!$B$4)))</f>
        <v/>
      </c>
      <c r="T4173" s="38">
        <f>IF(OR($B4173="",$G4173="",$S4173=0),"",$G4173/$S4173)</f>
        <v/>
      </c>
      <c r="U4173" s="36">
        <f>IF($T4173="","",IF($T4173&lt;Settings!$B$8,"Critical",IF($T4173&lt;Settings!$B$9,"Semi Critical","Non Critical")))</f>
        <v/>
      </c>
      <c r="V4173" s="28" t="n"/>
      <c r="Z4173">
        <f>IF($B4173="","",IFERROR(VLOOKUP($B4173,'Plan HC for CCA'!$A:$B,2,0),""))</f>
        <v/>
      </c>
      <c r="AA4173">
        <f>IF(OR($B4173="",$Z4173=""),"",IF(N($M4173)&lt;$Z4173,"Delta","No Delta"))</f>
        <v/>
      </c>
      <c r="AB4173">
        <f>IF(OR($B4173="",$Z4173=""),"",MAX(0,$Z4173-N($M4173)))</f>
        <v/>
      </c>
      <c r="AC4173" s="46">
        <f>IF($B4173="","",IFERROR(INDEX('CCA Util %'!$H:$H,MATCH($B4173,'CCA Util %'!$E:$E,0)),""))</f>
        <v/>
      </c>
      <c r="AD4173">
        <f>IF($B4173="","",IFERROR(INDEX('CCA Util %'!$G:$G,MATCH($B4173,'CCA Util %'!$E:$E,0)),""))</f>
        <v/>
      </c>
      <c r="AE4173">
        <f>IF(OR($B4173="",$U4173=""),"",$U4173&amp;" &amp; "&amp;IF(OR($AD4173="",$AD4173=0),"Util NA",$AD4173&amp;" Util"))</f>
        <v/>
      </c>
    </row>
    <row r="4174" ht="15.75" customHeight="1" s="42">
      <c r="A4174" s="41" t="n"/>
      <c r="G4174" s="38" t="n"/>
      <c r="H4174" s="38" t="n"/>
      <c r="I4174" s="38" t="n"/>
      <c r="J4174" s="38" t="n"/>
      <c r="K4174" s="38" t="n"/>
      <c r="L4174" s="38" t="n"/>
      <c r="N4174" s="36">
        <f>IF($B4174="","",IF($C4174="SUPERSTORE","Superstore","DH"))</f>
        <v/>
      </c>
      <c r="O4174" s="36">
        <f>IF($B4174="","",IFERROR(VLOOKUP($B4174,Mapping!$A:$C,2,0),"Not Mapped"))</f>
        <v/>
      </c>
      <c r="P4174" s="36">
        <f>IF($B4174="","",IFERROR(VLOOKUP($B4174,Mapping!$A:$C,3,0),"Not Mapped"))</f>
        <v/>
      </c>
      <c r="Q4174" s="36">
        <f>IF($B4174="","",IFERROR(VLOOKUP($O4174,Leaders!$A:$B,2,0),"Not Mapped"))</f>
        <v/>
      </c>
      <c r="R4174" s="36">
        <f>IF($B4174="","",IF(COUNTIF(Exclusions!$A:$A,$B4174)&gt;0,"Yes","No"))</f>
        <v/>
      </c>
      <c r="S4174" s="38">
        <f>IF($B4174="","",MIN(1,DAY($A4174)/IF($N4174="Superstore",Settings!$B$5,Settings!$B$4)))</f>
        <v/>
      </c>
      <c r="T4174" s="38">
        <f>IF(OR($B4174="",$G4174="",$S4174=0),"",$G4174/$S4174)</f>
        <v/>
      </c>
      <c r="U4174" s="36">
        <f>IF($T4174="","",IF($T4174&lt;Settings!$B$8,"Critical",IF($T4174&lt;Settings!$B$9,"Semi Critical","Non Critical")))</f>
        <v/>
      </c>
      <c r="V4174" s="28" t="n"/>
      <c r="Z4174">
        <f>IF($B4174="","",IFERROR(VLOOKUP($B4174,'Plan HC for CCA'!$A:$B,2,0),""))</f>
        <v/>
      </c>
      <c r="AA4174">
        <f>IF(OR($B4174="",$Z4174=""),"",IF(N($M4174)&lt;$Z4174,"Delta","No Delta"))</f>
        <v/>
      </c>
      <c r="AB4174">
        <f>IF(OR($B4174="",$Z4174=""),"",MAX(0,$Z4174-N($M4174)))</f>
        <v/>
      </c>
      <c r="AC4174" s="46">
        <f>IF($B4174="","",IFERROR(INDEX('CCA Util %'!$H:$H,MATCH($B4174,'CCA Util %'!$E:$E,0)),""))</f>
        <v/>
      </c>
      <c r="AD4174">
        <f>IF($B4174="","",IFERROR(INDEX('CCA Util %'!$G:$G,MATCH($B4174,'CCA Util %'!$E:$E,0)),""))</f>
        <v/>
      </c>
      <c r="AE4174">
        <f>IF(OR($B4174="",$U4174=""),"",$U4174&amp;" &amp; "&amp;IF(OR($AD4174="",$AD4174=0),"Util NA",$AD4174&amp;" Util"))</f>
        <v/>
      </c>
    </row>
    <row r="4175" ht="15.75" customHeight="1" s="42">
      <c r="A4175" s="41" t="n"/>
      <c r="G4175" s="38" t="n"/>
      <c r="H4175" s="38" t="n"/>
      <c r="I4175" s="38" t="n"/>
      <c r="J4175" s="38" t="n"/>
      <c r="K4175" s="38" t="n"/>
      <c r="L4175" s="38" t="n"/>
      <c r="N4175" s="36">
        <f>IF($B4175="","",IF($C4175="SUPERSTORE","Superstore","DH"))</f>
        <v/>
      </c>
      <c r="O4175" s="36">
        <f>IF($B4175="","",IFERROR(VLOOKUP($B4175,Mapping!$A:$C,2,0),"Not Mapped"))</f>
        <v/>
      </c>
      <c r="P4175" s="36">
        <f>IF($B4175="","",IFERROR(VLOOKUP($B4175,Mapping!$A:$C,3,0),"Not Mapped"))</f>
        <v/>
      </c>
      <c r="Q4175" s="36">
        <f>IF($B4175="","",IFERROR(VLOOKUP($O4175,Leaders!$A:$B,2,0),"Not Mapped"))</f>
        <v/>
      </c>
      <c r="R4175" s="36">
        <f>IF($B4175="","",IF(COUNTIF(Exclusions!$A:$A,$B4175)&gt;0,"Yes","No"))</f>
        <v/>
      </c>
      <c r="S4175" s="38">
        <f>IF($B4175="","",MIN(1,DAY($A4175)/IF($N4175="Superstore",Settings!$B$5,Settings!$B$4)))</f>
        <v/>
      </c>
      <c r="T4175" s="38">
        <f>IF(OR($B4175="",$G4175="",$S4175=0),"",$G4175/$S4175)</f>
        <v/>
      </c>
      <c r="U4175" s="36">
        <f>IF($T4175="","",IF($T4175&lt;Settings!$B$8,"Critical",IF($T4175&lt;Settings!$B$9,"Semi Critical","Non Critical")))</f>
        <v/>
      </c>
      <c r="V4175" s="28" t="n"/>
      <c r="Z4175">
        <f>IF($B4175="","",IFERROR(VLOOKUP($B4175,'Plan HC for CCA'!$A:$B,2,0),""))</f>
        <v/>
      </c>
      <c r="AA4175">
        <f>IF(OR($B4175="",$Z4175=""),"",IF(N($M4175)&lt;$Z4175,"Delta","No Delta"))</f>
        <v/>
      </c>
      <c r="AB4175">
        <f>IF(OR($B4175="",$Z4175=""),"",MAX(0,$Z4175-N($M4175)))</f>
        <v/>
      </c>
      <c r="AC4175" s="46">
        <f>IF($B4175="","",IFERROR(INDEX('CCA Util %'!$H:$H,MATCH($B4175,'CCA Util %'!$E:$E,0)),""))</f>
        <v/>
      </c>
      <c r="AD4175">
        <f>IF($B4175="","",IFERROR(INDEX('CCA Util %'!$G:$G,MATCH($B4175,'CCA Util %'!$E:$E,0)),""))</f>
        <v/>
      </c>
      <c r="AE4175">
        <f>IF(OR($B4175="",$U4175=""),"",$U4175&amp;" &amp; "&amp;IF(OR($AD4175="",$AD4175=0),"Util NA",$AD4175&amp;" Util"))</f>
        <v/>
      </c>
    </row>
    <row r="4176" ht="15.75" customHeight="1" s="42">
      <c r="A4176" s="41" t="n"/>
      <c r="G4176" s="38" t="n"/>
      <c r="H4176" s="38" t="n"/>
      <c r="I4176" s="38" t="n"/>
      <c r="J4176" s="38" t="n"/>
      <c r="K4176" s="38" t="n"/>
      <c r="L4176" s="38" t="n"/>
      <c r="N4176" s="36">
        <f>IF($B4176="","",IF($C4176="SUPERSTORE","Superstore","DH"))</f>
        <v/>
      </c>
      <c r="O4176" s="36">
        <f>IF($B4176="","",IFERROR(VLOOKUP($B4176,Mapping!$A:$C,2,0),"Not Mapped"))</f>
        <v/>
      </c>
      <c r="P4176" s="36">
        <f>IF($B4176="","",IFERROR(VLOOKUP($B4176,Mapping!$A:$C,3,0),"Not Mapped"))</f>
        <v/>
      </c>
      <c r="Q4176" s="36">
        <f>IF($B4176="","",IFERROR(VLOOKUP($O4176,Leaders!$A:$B,2,0),"Not Mapped"))</f>
        <v/>
      </c>
      <c r="R4176" s="36">
        <f>IF($B4176="","",IF(COUNTIF(Exclusions!$A:$A,$B4176)&gt;0,"Yes","No"))</f>
        <v/>
      </c>
      <c r="S4176" s="38">
        <f>IF($B4176="","",MIN(1,DAY($A4176)/IF($N4176="Superstore",Settings!$B$5,Settings!$B$4)))</f>
        <v/>
      </c>
      <c r="T4176" s="38">
        <f>IF(OR($B4176="",$G4176="",$S4176=0),"",$G4176/$S4176)</f>
        <v/>
      </c>
      <c r="U4176" s="36">
        <f>IF($T4176="","",IF($T4176&lt;Settings!$B$8,"Critical",IF($T4176&lt;Settings!$B$9,"Semi Critical","Non Critical")))</f>
        <v/>
      </c>
      <c r="V4176" s="28" t="n"/>
      <c r="Z4176">
        <f>IF($B4176="","",IFERROR(VLOOKUP($B4176,'Plan HC for CCA'!$A:$B,2,0),""))</f>
        <v/>
      </c>
      <c r="AA4176">
        <f>IF(OR($B4176="",$Z4176=""),"",IF(N($M4176)&lt;$Z4176,"Delta","No Delta"))</f>
        <v/>
      </c>
      <c r="AB4176">
        <f>IF(OR($B4176="",$Z4176=""),"",MAX(0,$Z4176-N($M4176)))</f>
        <v/>
      </c>
      <c r="AC4176" s="46">
        <f>IF($B4176="","",IFERROR(INDEX('CCA Util %'!$H:$H,MATCH($B4176,'CCA Util %'!$E:$E,0)),""))</f>
        <v/>
      </c>
      <c r="AD4176">
        <f>IF($B4176="","",IFERROR(INDEX('CCA Util %'!$G:$G,MATCH($B4176,'CCA Util %'!$E:$E,0)),""))</f>
        <v/>
      </c>
      <c r="AE4176">
        <f>IF(OR($B4176="",$U4176=""),"",$U4176&amp;" &amp; "&amp;IF(OR($AD4176="",$AD4176=0),"Util NA",$AD4176&amp;" Util"))</f>
        <v/>
      </c>
    </row>
    <row r="4177" ht="15.75" customHeight="1" s="42">
      <c r="A4177" s="41" t="n"/>
      <c r="G4177" s="38" t="n"/>
      <c r="H4177" s="38" t="n"/>
      <c r="I4177" s="38" t="n"/>
      <c r="J4177" s="38" t="n"/>
      <c r="K4177" s="38" t="n"/>
      <c r="L4177" s="38" t="n"/>
      <c r="N4177" s="36">
        <f>IF($B4177="","",IF($C4177="SUPERSTORE","Superstore","DH"))</f>
        <v/>
      </c>
      <c r="O4177" s="36">
        <f>IF($B4177="","",IFERROR(VLOOKUP($B4177,Mapping!$A:$C,2,0),"Not Mapped"))</f>
        <v/>
      </c>
      <c r="P4177" s="36">
        <f>IF($B4177="","",IFERROR(VLOOKUP($B4177,Mapping!$A:$C,3,0),"Not Mapped"))</f>
        <v/>
      </c>
      <c r="Q4177" s="36">
        <f>IF($B4177="","",IFERROR(VLOOKUP($O4177,Leaders!$A:$B,2,0),"Not Mapped"))</f>
        <v/>
      </c>
      <c r="R4177" s="36">
        <f>IF($B4177="","",IF(COUNTIF(Exclusions!$A:$A,$B4177)&gt;0,"Yes","No"))</f>
        <v/>
      </c>
      <c r="S4177" s="38">
        <f>IF($B4177="","",MIN(1,DAY($A4177)/IF($N4177="Superstore",Settings!$B$5,Settings!$B$4)))</f>
        <v/>
      </c>
      <c r="T4177" s="38">
        <f>IF(OR($B4177="",$G4177="",$S4177=0),"",$G4177/$S4177)</f>
        <v/>
      </c>
      <c r="U4177" s="36">
        <f>IF($T4177="","",IF($T4177&lt;Settings!$B$8,"Critical",IF($T4177&lt;Settings!$B$9,"Semi Critical","Non Critical")))</f>
        <v/>
      </c>
      <c r="V4177" s="28" t="n"/>
      <c r="Z4177">
        <f>IF($B4177="","",IFERROR(VLOOKUP($B4177,'Plan HC for CCA'!$A:$B,2,0),""))</f>
        <v/>
      </c>
      <c r="AA4177">
        <f>IF(OR($B4177="",$Z4177=""),"",IF(N($M4177)&lt;$Z4177,"Delta","No Delta"))</f>
        <v/>
      </c>
      <c r="AB4177">
        <f>IF(OR($B4177="",$Z4177=""),"",MAX(0,$Z4177-N($M4177)))</f>
        <v/>
      </c>
      <c r="AC4177" s="46">
        <f>IF($B4177="","",IFERROR(INDEX('CCA Util %'!$H:$H,MATCH($B4177,'CCA Util %'!$E:$E,0)),""))</f>
        <v/>
      </c>
      <c r="AD4177">
        <f>IF($B4177="","",IFERROR(INDEX('CCA Util %'!$G:$G,MATCH($B4177,'CCA Util %'!$E:$E,0)),""))</f>
        <v/>
      </c>
      <c r="AE4177">
        <f>IF(OR($B4177="",$U4177=""),"",$U4177&amp;" &amp; "&amp;IF(OR($AD4177="",$AD4177=0),"Util NA",$AD4177&amp;" Util"))</f>
        <v/>
      </c>
    </row>
    <row r="4178" ht="15.75" customHeight="1" s="42">
      <c r="A4178" s="41" t="n"/>
      <c r="G4178" s="38" t="n"/>
      <c r="H4178" s="38" t="n"/>
      <c r="I4178" s="38" t="n"/>
      <c r="J4178" s="38" t="n"/>
      <c r="K4178" s="38" t="n"/>
      <c r="L4178" s="38" t="n"/>
      <c r="N4178" s="36">
        <f>IF($B4178="","",IF($C4178="SUPERSTORE","Superstore","DH"))</f>
        <v/>
      </c>
      <c r="O4178" s="36">
        <f>IF($B4178="","",IFERROR(VLOOKUP($B4178,Mapping!$A:$C,2,0),"Not Mapped"))</f>
        <v/>
      </c>
      <c r="P4178" s="36">
        <f>IF($B4178="","",IFERROR(VLOOKUP($B4178,Mapping!$A:$C,3,0),"Not Mapped"))</f>
        <v/>
      </c>
      <c r="Q4178" s="36">
        <f>IF($B4178="","",IFERROR(VLOOKUP($O4178,Leaders!$A:$B,2,0),"Not Mapped"))</f>
        <v/>
      </c>
      <c r="R4178" s="36">
        <f>IF($B4178="","",IF(COUNTIF(Exclusions!$A:$A,$B4178)&gt;0,"Yes","No"))</f>
        <v/>
      </c>
      <c r="S4178" s="38">
        <f>IF($B4178="","",MIN(1,DAY($A4178)/IF($N4178="Superstore",Settings!$B$5,Settings!$B$4)))</f>
        <v/>
      </c>
      <c r="T4178" s="38">
        <f>IF(OR($B4178="",$G4178="",$S4178=0),"",$G4178/$S4178)</f>
        <v/>
      </c>
      <c r="U4178" s="36">
        <f>IF($T4178="","",IF($T4178&lt;Settings!$B$8,"Critical",IF($T4178&lt;Settings!$B$9,"Semi Critical","Non Critical")))</f>
        <v/>
      </c>
      <c r="V4178" s="28" t="n"/>
      <c r="Z4178">
        <f>IF($B4178="","",IFERROR(VLOOKUP($B4178,'Plan HC for CCA'!$A:$B,2,0),""))</f>
        <v/>
      </c>
      <c r="AA4178">
        <f>IF(OR($B4178="",$Z4178=""),"",IF(N($M4178)&lt;$Z4178,"Delta","No Delta"))</f>
        <v/>
      </c>
      <c r="AB4178">
        <f>IF(OR($B4178="",$Z4178=""),"",MAX(0,$Z4178-N($M4178)))</f>
        <v/>
      </c>
      <c r="AC4178" s="46">
        <f>IF($B4178="","",IFERROR(INDEX('CCA Util %'!$H:$H,MATCH($B4178,'CCA Util %'!$E:$E,0)),""))</f>
        <v/>
      </c>
      <c r="AD4178">
        <f>IF($B4178="","",IFERROR(INDEX('CCA Util %'!$G:$G,MATCH($B4178,'CCA Util %'!$E:$E,0)),""))</f>
        <v/>
      </c>
      <c r="AE4178">
        <f>IF(OR($B4178="",$U4178=""),"",$U4178&amp;" &amp; "&amp;IF(OR($AD4178="",$AD4178=0),"Util NA",$AD4178&amp;" Util"))</f>
        <v/>
      </c>
    </row>
    <row r="4179" ht="15.75" customHeight="1" s="42">
      <c r="A4179" s="41" t="n"/>
      <c r="G4179" s="38" t="n"/>
      <c r="H4179" s="38" t="n"/>
      <c r="I4179" s="38" t="n"/>
      <c r="J4179" s="38" t="n"/>
      <c r="K4179" s="38" t="n"/>
      <c r="L4179" s="38" t="n"/>
      <c r="N4179" s="36">
        <f>IF($B4179="","",IF($C4179="SUPERSTORE","Superstore","DH"))</f>
        <v/>
      </c>
      <c r="O4179" s="36">
        <f>IF($B4179="","",IFERROR(VLOOKUP($B4179,Mapping!$A:$C,2,0),"Not Mapped"))</f>
        <v/>
      </c>
      <c r="P4179" s="36">
        <f>IF($B4179="","",IFERROR(VLOOKUP($B4179,Mapping!$A:$C,3,0),"Not Mapped"))</f>
        <v/>
      </c>
      <c r="Q4179" s="36">
        <f>IF($B4179="","",IFERROR(VLOOKUP($O4179,Leaders!$A:$B,2,0),"Not Mapped"))</f>
        <v/>
      </c>
      <c r="R4179" s="36">
        <f>IF($B4179="","",IF(COUNTIF(Exclusions!$A:$A,$B4179)&gt;0,"Yes","No"))</f>
        <v/>
      </c>
      <c r="S4179" s="38">
        <f>IF($B4179="","",MIN(1,DAY($A4179)/IF($N4179="Superstore",Settings!$B$5,Settings!$B$4)))</f>
        <v/>
      </c>
      <c r="T4179" s="38">
        <f>IF(OR($B4179="",$G4179="",$S4179=0),"",$G4179/$S4179)</f>
        <v/>
      </c>
      <c r="U4179" s="36">
        <f>IF($T4179="","",IF($T4179&lt;Settings!$B$8,"Critical",IF($T4179&lt;Settings!$B$9,"Semi Critical","Non Critical")))</f>
        <v/>
      </c>
      <c r="V4179" s="28" t="n"/>
      <c r="Z4179">
        <f>IF($B4179="","",IFERROR(VLOOKUP($B4179,'Plan HC for CCA'!$A:$B,2,0),""))</f>
        <v/>
      </c>
      <c r="AA4179">
        <f>IF(OR($B4179="",$Z4179=""),"",IF(N($M4179)&lt;$Z4179,"Delta","No Delta"))</f>
        <v/>
      </c>
      <c r="AB4179">
        <f>IF(OR($B4179="",$Z4179=""),"",MAX(0,$Z4179-N($M4179)))</f>
        <v/>
      </c>
      <c r="AC4179" s="46">
        <f>IF($B4179="","",IFERROR(INDEX('CCA Util %'!$H:$H,MATCH($B4179,'CCA Util %'!$E:$E,0)),""))</f>
        <v/>
      </c>
      <c r="AD4179">
        <f>IF($B4179="","",IFERROR(INDEX('CCA Util %'!$G:$G,MATCH($B4179,'CCA Util %'!$E:$E,0)),""))</f>
        <v/>
      </c>
      <c r="AE4179">
        <f>IF(OR($B4179="",$U4179=""),"",$U4179&amp;" &amp; "&amp;IF(OR($AD4179="",$AD4179=0),"Util NA",$AD4179&amp;" Util"))</f>
        <v/>
      </c>
    </row>
    <row r="4180" ht="15.75" customHeight="1" s="42">
      <c r="A4180" s="41" t="n"/>
      <c r="G4180" s="38" t="n"/>
      <c r="H4180" s="38" t="n"/>
      <c r="I4180" s="38" t="n"/>
      <c r="J4180" s="38" t="n"/>
      <c r="K4180" s="38" t="n"/>
      <c r="L4180" s="38" t="n"/>
      <c r="N4180" s="36">
        <f>IF($B4180="","",IF($C4180="SUPERSTORE","Superstore","DH"))</f>
        <v/>
      </c>
      <c r="O4180" s="36">
        <f>IF($B4180="","",IFERROR(VLOOKUP($B4180,Mapping!$A:$C,2,0),"Not Mapped"))</f>
        <v/>
      </c>
      <c r="P4180" s="36">
        <f>IF($B4180="","",IFERROR(VLOOKUP($B4180,Mapping!$A:$C,3,0),"Not Mapped"))</f>
        <v/>
      </c>
      <c r="Q4180" s="36">
        <f>IF($B4180="","",IFERROR(VLOOKUP($O4180,Leaders!$A:$B,2,0),"Not Mapped"))</f>
        <v/>
      </c>
      <c r="R4180" s="36">
        <f>IF($B4180="","",IF(COUNTIF(Exclusions!$A:$A,$B4180)&gt;0,"Yes","No"))</f>
        <v/>
      </c>
      <c r="S4180" s="38">
        <f>IF($B4180="","",MIN(1,DAY($A4180)/IF($N4180="Superstore",Settings!$B$5,Settings!$B$4)))</f>
        <v/>
      </c>
      <c r="T4180" s="38">
        <f>IF(OR($B4180="",$G4180="",$S4180=0),"",$G4180/$S4180)</f>
        <v/>
      </c>
      <c r="U4180" s="36">
        <f>IF($T4180="","",IF($T4180&lt;Settings!$B$8,"Critical",IF($T4180&lt;Settings!$B$9,"Semi Critical","Non Critical")))</f>
        <v/>
      </c>
      <c r="V4180" s="28" t="n"/>
      <c r="Z4180">
        <f>IF($B4180="","",IFERROR(VLOOKUP($B4180,'Plan HC for CCA'!$A:$B,2,0),""))</f>
        <v/>
      </c>
      <c r="AA4180">
        <f>IF(OR($B4180="",$Z4180=""),"",IF(N($M4180)&lt;$Z4180,"Delta","No Delta"))</f>
        <v/>
      </c>
      <c r="AB4180">
        <f>IF(OR($B4180="",$Z4180=""),"",MAX(0,$Z4180-N($M4180)))</f>
        <v/>
      </c>
      <c r="AC4180" s="46">
        <f>IF($B4180="","",IFERROR(INDEX('CCA Util %'!$H:$H,MATCH($B4180,'CCA Util %'!$E:$E,0)),""))</f>
        <v/>
      </c>
      <c r="AD4180">
        <f>IF($B4180="","",IFERROR(INDEX('CCA Util %'!$G:$G,MATCH($B4180,'CCA Util %'!$E:$E,0)),""))</f>
        <v/>
      </c>
      <c r="AE4180">
        <f>IF(OR($B4180="",$U4180=""),"",$U4180&amp;" &amp; "&amp;IF(OR($AD4180="",$AD4180=0),"Util NA",$AD4180&amp;" Util"))</f>
        <v/>
      </c>
    </row>
    <row r="4181" ht="15.75" customHeight="1" s="42">
      <c r="A4181" s="41" t="n"/>
      <c r="G4181" s="38" t="n"/>
      <c r="H4181" s="38" t="n"/>
      <c r="I4181" s="38" t="n"/>
      <c r="J4181" s="38" t="n"/>
      <c r="K4181" s="38" t="n"/>
      <c r="L4181" s="38" t="n"/>
      <c r="N4181" s="36">
        <f>IF($B4181="","",IF($C4181="SUPERSTORE","Superstore","DH"))</f>
        <v/>
      </c>
      <c r="O4181" s="36">
        <f>IF($B4181="","",IFERROR(VLOOKUP($B4181,Mapping!$A:$C,2,0),"Not Mapped"))</f>
        <v/>
      </c>
      <c r="P4181" s="36">
        <f>IF($B4181="","",IFERROR(VLOOKUP($B4181,Mapping!$A:$C,3,0),"Not Mapped"))</f>
        <v/>
      </c>
      <c r="Q4181" s="36">
        <f>IF($B4181="","",IFERROR(VLOOKUP($O4181,Leaders!$A:$B,2,0),"Not Mapped"))</f>
        <v/>
      </c>
      <c r="R4181" s="36">
        <f>IF($B4181="","",IF(COUNTIF(Exclusions!$A:$A,$B4181)&gt;0,"Yes","No"))</f>
        <v/>
      </c>
      <c r="S4181" s="38">
        <f>IF($B4181="","",MIN(1,DAY($A4181)/IF($N4181="Superstore",Settings!$B$5,Settings!$B$4)))</f>
        <v/>
      </c>
      <c r="T4181" s="38">
        <f>IF(OR($B4181="",$G4181="",$S4181=0),"",$G4181/$S4181)</f>
        <v/>
      </c>
      <c r="U4181" s="36">
        <f>IF($T4181="","",IF($T4181&lt;Settings!$B$8,"Critical",IF($T4181&lt;Settings!$B$9,"Semi Critical","Non Critical")))</f>
        <v/>
      </c>
      <c r="V4181" s="28" t="n"/>
      <c r="Z4181">
        <f>IF($B4181="","",IFERROR(VLOOKUP($B4181,'Plan HC for CCA'!$A:$B,2,0),""))</f>
        <v/>
      </c>
      <c r="AA4181">
        <f>IF(OR($B4181="",$Z4181=""),"",IF(N($M4181)&lt;$Z4181,"Delta","No Delta"))</f>
        <v/>
      </c>
      <c r="AB4181">
        <f>IF(OR($B4181="",$Z4181=""),"",MAX(0,$Z4181-N($M4181)))</f>
        <v/>
      </c>
      <c r="AC4181" s="46">
        <f>IF($B4181="","",IFERROR(INDEX('CCA Util %'!$H:$H,MATCH($B4181,'CCA Util %'!$E:$E,0)),""))</f>
        <v/>
      </c>
      <c r="AD4181">
        <f>IF($B4181="","",IFERROR(INDEX('CCA Util %'!$G:$G,MATCH($B4181,'CCA Util %'!$E:$E,0)),""))</f>
        <v/>
      </c>
      <c r="AE4181">
        <f>IF(OR($B4181="",$U4181=""),"",$U4181&amp;" &amp; "&amp;IF(OR($AD4181="",$AD4181=0),"Util NA",$AD4181&amp;" Util"))</f>
        <v/>
      </c>
    </row>
    <row r="4182" ht="15.75" customHeight="1" s="42">
      <c r="A4182" s="41" t="n"/>
      <c r="G4182" s="38" t="n"/>
      <c r="H4182" s="38" t="n"/>
      <c r="I4182" s="38" t="n"/>
      <c r="J4182" s="38" t="n"/>
      <c r="K4182" s="38" t="n"/>
      <c r="L4182" s="38" t="n"/>
      <c r="N4182" s="36">
        <f>IF($B4182="","",IF($C4182="SUPERSTORE","Superstore","DH"))</f>
        <v/>
      </c>
      <c r="O4182" s="36">
        <f>IF($B4182="","",IFERROR(VLOOKUP($B4182,Mapping!$A:$C,2,0),"Not Mapped"))</f>
        <v/>
      </c>
      <c r="P4182" s="36">
        <f>IF($B4182="","",IFERROR(VLOOKUP($B4182,Mapping!$A:$C,3,0),"Not Mapped"))</f>
        <v/>
      </c>
      <c r="Q4182" s="36">
        <f>IF($B4182="","",IFERROR(VLOOKUP($O4182,Leaders!$A:$B,2,0),"Not Mapped"))</f>
        <v/>
      </c>
      <c r="R4182" s="36">
        <f>IF($B4182="","",IF(COUNTIF(Exclusions!$A:$A,$B4182)&gt;0,"Yes","No"))</f>
        <v/>
      </c>
      <c r="S4182" s="38">
        <f>IF($B4182="","",MIN(1,DAY($A4182)/IF($N4182="Superstore",Settings!$B$5,Settings!$B$4)))</f>
        <v/>
      </c>
      <c r="T4182" s="38">
        <f>IF(OR($B4182="",$G4182="",$S4182=0),"",$G4182/$S4182)</f>
        <v/>
      </c>
      <c r="U4182" s="36">
        <f>IF($T4182="","",IF($T4182&lt;Settings!$B$8,"Critical",IF($T4182&lt;Settings!$B$9,"Semi Critical","Non Critical")))</f>
        <v/>
      </c>
      <c r="V4182" s="28" t="n"/>
      <c r="Z4182">
        <f>IF($B4182="","",IFERROR(VLOOKUP($B4182,'Plan HC for CCA'!$A:$B,2,0),""))</f>
        <v/>
      </c>
      <c r="AA4182">
        <f>IF(OR($B4182="",$Z4182=""),"",IF(N($M4182)&lt;$Z4182,"Delta","No Delta"))</f>
        <v/>
      </c>
      <c r="AB4182">
        <f>IF(OR($B4182="",$Z4182=""),"",MAX(0,$Z4182-N($M4182)))</f>
        <v/>
      </c>
      <c r="AC4182" s="46">
        <f>IF($B4182="","",IFERROR(INDEX('CCA Util %'!$H:$H,MATCH($B4182,'CCA Util %'!$E:$E,0)),""))</f>
        <v/>
      </c>
      <c r="AD4182">
        <f>IF($B4182="","",IFERROR(INDEX('CCA Util %'!$G:$G,MATCH($B4182,'CCA Util %'!$E:$E,0)),""))</f>
        <v/>
      </c>
      <c r="AE4182">
        <f>IF(OR($B4182="",$U4182=""),"",$U4182&amp;" &amp; "&amp;IF(OR($AD4182="",$AD4182=0),"Util NA",$AD4182&amp;" Util"))</f>
        <v/>
      </c>
    </row>
    <row r="4183" ht="15.75" customHeight="1" s="42">
      <c r="A4183" s="41" t="n"/>
      <c r="G4183" s="38" t="n"/>
      <c r="H4183" s="38" t="n"/>
      <c r="I4183" s="38" t="n"/>
      <c r="J4183" s="38" t="n"/>
      <c r="K4183" s="38" t="n"/>
      <c r="L4183" s="38" t="n"/>
      <c r="N4183" s="36">
        <f>IF($B4183="","",IF($C4183="SUPERSTORE","Superstore","DH"))</f>
        <v/>
      </c>
      <c r="O4183" s="36">
        <f>IF($B4183="","",IFERROR(VLOOKUP($B4183,Mapping!$A:$C,2,0),"Not Mapped"))</f>
        <v/>
      </c>
      <c r="P4183" s="36">
        <f>IF($B4183="","",IFERROR(VLOOKUP($B4183,Mapping!$A:$C,3,0),"Not Mapped"))</f>
        <v/>
      </c>
      <c r="Q4183" s="36">
        <f>IF($B4183="","",IFERROR(VLOOKUP($O4183,Leaders!$A:$B,2,0),"Not Mapped"))</f>
        <v/>
      </c>
      <c r="R4183" s="36">
        <f>IF($B4183="","",IF(COUNTIF(Exclusions!$A:$A,$B4183)&gt;0,"Yes","No"))</f>
        <v/>
      </c>
      <c r="S4183" s="38">
        <f>IF($B4183="","",MIN(1,DAY($A4183)/IF($N4183="Superstore",Settings!$B$5,Settings!$B$4)))</f>
        <v/>
      </c>
      <c r="T4183" s="38">
        <f>IF(OR($B4183="",$G4183="",$S4183=0),"",$G4183/$S4183)</f>
        <v/>
      </c>
      <c r="U4183" s="36">
        <f>IF($T4183="","",IF($T4183&lt;Settings!$B$8,"Critical",IF($T4183&lt;Settings!$B$9,"Semi Critical","Non Critical")))</f>
        <v/>
      </c>
      <c r="V4183" s="28" t="n"/>
      <c r="Z4183">
        <f>IF($B4183="","",IFERROR(VLOOKUP($B4183,'Plan HC for CCA'!$A:$B,2,0),""))</f>
        <v/>
      </c>
      <c r="AA4183">
        <f>IF(OR($B4183="",$Z4183=""),"",IF(N($M4183)&lt;$Z4183,"Delta","No Delta"))</f>
        <v/>
      </c>
      <c r="AB4183">
        <f>IF(OR($B4183="",$Z4183=""),"",MAX(0,$Z4183-N($M4183)))</f>
        <v/>
      </c>
      <c r="AC4183" s="46">
        <f>IF($B4183="","",IFERROR(INDEX('CCA Util %'!$H:$H,MATCH($B4183,'CCA Util %'!$E:$E,0)),""))</f>
        <v/>
      </c>
      <c r="AD4183">
        <f>IF($B4183="","",IFERROR(INDEX('CCA Util %'!$G:$G,MATCH($B4183,'CCA Util %'!$E:$E,0)),""))</f>
        <v/>
      </c>
      <c r="AE4183">
        <f>IF(OR($B4183="",$U4183=""),"",$U4183&amp;" &amp; "&amp;IF(OR($AD4183="",$AD4183=0),"Util NA",$AD4183&amp;" Util"))</f>
        <v/>
      </c>
    </row>
    <row r="4184" ht="15.75" customHeight="1" s="42">
      <c r="A4184" s="41" t="n"/>
      <c r="G4184" s="38" t="n"/>
      <c r="H4184" s="38" t="n"/>
      <c r="I4184" s="38" t="n"/>
      <c r="J4184" s="38" t="n"/>
      <c r="K4184" s="38" t="n"/>
      <c r="L4184" s="38" t="n"/>
      <c r="N4184" s="36">
        <f>IF($B4184="","",IF($C4184="SUPERSTORE","Superstore","DH"))</f>
        <v/>
      </c>
      <c r="O4184" s="36">
        <f>IF($B4184="","",IFERROR(VLOOKUP($B4184,Mapping!$A:$C,2,0),"Not Mapped"))</f>
        <v/>
      </c>
      <c r="P4184" s="36">
        <f>IF($B4184="","",IFERROR(VLOOKUP($B4184,Mapping!$A:$C,3,0),"Not Mapped"))</f>
        <v/>
      </c>
      <c r="Q4184" s="36">
        <f>IF($B4184="","",IFERROR(VLOOKUP($O4184,Leaders!$A:$B,2,0),"Not Mapped"))</f>
        <v/>
      </c>
      <c r="R4184" s="36">
        <f>IF($B4184="","",IF(COUNTIF(Exclusions!$A:$A,$B4184)&gt;0,"Yes","No"))</f>
        <v/>
      </c>
      <c r="S4184" s="38">
        <f>IF($B4184="","",MIN(1,DAY($A4184)/IF($N4184="Superstore",Settings!$B$5,Settings!$B$4)))</f>
        <v/>
      </c>
      <c r="T4184" s="38">
        <f>IF(OR($B4184="",$G4184="",$S4184=0),"",$G4184/$S4184)</f>
        <v/>
      </c>
      <c r="U4184" s="36">
        <f>IF($T4184="","",IF($T4184&lt;Settings!$B$8,"Critical",IF($T4184&lt;Settings!$B$9,"Semi Critical","Non Critical")))</f>
        <v/>
      </c>
      <c r="V4184" s="28" t="n"/>
      <c r="Z4184">
        <f>IF($B4184="","",IFERROR(VLOOKUP($B4184,'Plan HC for CCA'!$A:$B,2,0),""))</f>
        <v/>
      </c>
      <c r="AA4184">
        <f>IF(OR($B4184="",$Z4184=""),"",IF(N($M4184)&lt;$Z4184,"Delta","No Delta"))</f>
        <v/>
      </c>
      <c r="AB4184">
        <f>IF(OR($B4184="",$Z4184=""),"",MAX(0,$Z4184-N($M4184)))</f>
        <v/>
      </c>
      <c r="AC4184" s="46">
        <f>IF($B4184="","",IFERROR(INDEX('CCA Util %'!$H:$H,MATCH($B4184,'CCA Util %'!$E:$E,0)),""))</f>
        <v/>
      </c>
      <c r="AD4184">
        <f>IF($B4184="","",IFERROR(INDEX('CCA Util %'!$G:$G,MATCH($B4184,'CCA Util %'!$E:$E,0)),""))</f>
        <v/>
      </c>
      <c r="AE4184">
        <f>IF(OR($B4184="",$U4184=""),"",$U4184&amp;" &amp; "&amp;IF(OR($AD4184="",$AD4184=0),"Util NA",$AD4184&amp;" Util"))</f>
        <v/>
      </c>
    </row>
    <row r="4185" ht="15.75" customHeight="1" s="42">
      <c r="A4185" s="41" t="n"/>
      <c r="G4185" s="38" t="n"/>
      <c r="H4185" s="38" t="n"/>
      <c r="I4185" s="38" t="n"/>
      <c r="J4185" s="38" t="n"/>
      <c r="K4185" s="38" t="n"/>
      <c r="L4185" s="38" t="n"/>
      <c r="N4185" s="36">
        <f>IF($B4185="","",IF($C4185="SUPERSTORE","Superstore","DH"))</f>
        <v/>
      </c>
      <c r="O4185" s="36">
        <f>IF($B4185="","",IFERROR(VLOOKUP($B4185,Mapping!$A:$C,2,0),"Not Mapped"))</f>
        <v/>
      </c>
      <c r="P4185" s="36">
        <f>IF($B4185="","",IFERROR(VLOOKUP($B4185,Mapping!$A:$C,3,0),"Not Mapped"))</f>
        <v/>
      </c>
      <c r="Q4185" s="36">
        <f>IF($B4185="","",IFERROR(VLOOKUP($O4185,Leaders!$A:$B,2,0),"Not Mapped"))</f>
        <v/>
      </c>
      <c r="R4185" s="36">
        <f>IF($B4185="","",IF(COUNTIF(Exclusions!$A:$A,$B4185)&gt;0,"Yes","No"))</f>
        <v/>
      </c>
      <c r="S4185" s="38">
        <f>IF($B4185="","",MIN(1,DAY($A4185)/IF($N4185="Superstore",Settings!$B$5,Settings!$B$4)))</f>
        <v/>
      </c>
      <c r="T4185" s="38">
        <f>IF(OR($B4185="",$G4185="",$S4185=0),"",$G4185/$S4185)</f>
        <v/>
      </c>
      <c r="U4185" s="36">
        <f>IF($T4185="","",IF($T4185&lt;Settings!$B$8,"Critical",IF($T4185&lt;Settings!$B$9,"Semi Critical","Non Critical")))</f>
        <v/>
      </c>
      <c r="V4185" s="28" t="n"/>
      <c r="Z4185">
        <f>IF($B4185="","",IFERROR(VLOOKUP($B4185,'Plan HC for CCA'!$A:$B,2,0),""))</f>
        <v/>
      </c>
      <c r="AA4185">
        <f>IF(OR($B4185="",$Z4185=""),"",IF(N($M4185)&lt;$Z4185,"Delta","No Delta"))</f>
        <v/>
      </c>
      <c r="AB4185">
        <f>IF(OR($B4185="",$Z4185=""),"",MAX(0,$Z4185-N($M4185)))</f>
        <v/>
      </c>
      <c r="AC4185" s="46">
        <f>IF($B4185="","",IFERROR(INDEX('CCA Util %'!$H:$H,MATCH($B4185,'CCA Util %'!$E:$E,0)),""))</f>
        <v/>
      </c>
      <c r="AD4185">
        <f>IF($B4185="","",IFERROR(INDEX('CCA Util %'!$G:$G,MATCH($B4185,'CCA Util %'!$E:$E,0)),""))</f>
        <v/>
      </c>
      <c r="AE4185">
        <f>IF(OR($B4185="",$U4185=""),"",$U4185&amp;" &amp; "&amp;IF(OR($AD4185="",$AD4185=0),"Util NA",$AD4185&amp;" Util"))</f>
        <v/>
      </c>
    </row>
    <row r="4186" ht="15.75" customHeight="1" s="42">
      <c r="A4186" s="41" t="n"/>
      <c r="G4186" s="38" t="n"/>
      <c r="H4186" s="38" t="n"/>
      <c r="I4186" s="38" t="n"/>
      <c r="J4186" s="38" t="n"/>
      <c r="K4186" s="38" t="n"/>
      <c r="L4186" s="38" t="n"/>
      <c r="N4186" s="36">
        <f>IF($B4186="","",IF($C4186="SUPERSTORE","Superstore","DH"))</f>
        <v/>
      </c>
      <c r="O4186" s="36">
        <f>IF($B4186="","",IFERROR(VLOOKUP($B4186,Mapping!$A:$C,2,0),"Not Mapped"))</f>
        <v/>
      </c>
      <c r="P4186" s="36">
        <f>IF($B4186="","",IFERROR(VLOOKUP($B4186,Mapping!$A:$C,3,0),"Not Mapped"))</f>
        <v/>
      </c>
      <c r="Q4186" s="36">
        <f>IF($B4186="","",IFERROR(VLOOKUP($O4186,Leaders!$A:$B,2,0),"Not Mapped"))</f>
        <v/>
      </c>
      <c r="R4186" s="36">
        <f>IF($B4186="","",IF(COUNTIF(Exclusions!$A:$A,$B4186)&gt;0,"Yes","No"))</f>
        <v/>
      </c>
      <c r="S4186" s="38">
        <f>IF($B4186="","",MIN(1,DAY($A4186)/IF($N4186="Superstore",Settings!$B$5,Settings!$B$4)))</f>
        <v/>
      </c>
      <c r="T4186" s="38">
        <f>IF(OR($B4186="",$G4186="",$S4186=0),"",$G4186/$S4186)</f>
        <v/>
      </c>
      <c r="U4186" s="36">
        <f>IF($T4186="","",IF($T4186&lt;Settings!$B$8,"Critical",IF($T4186&lt;Settings!$B$9,"Semi Critical","Non Critical")))</f>
        <v/>
      </c>
      <c r="V4186" s="28" t="n"/>
      <c r="Z4186">
        <f>IF($B4186="","",IFERROR(VLOOKUP($B4186,'Plan HC for CCA'!$A:$B,2,0),""))</f>
        <v/>
      </c>
      <c r="AA4186">
        <f>IF(OR($B4186="",$Z4186=""),"",IF(N($M4186)&lt;$Z4186,"Delta","No Delta"))</f>
        <v/>
      </c>
      <c r="AB4186">
        <f>IF(OR($B4186="",$Z4186=""),"",MAX(0,$Z4186-N($M4186)))</f>
        <v/>
      </c>
      <c r="AC4186" s="46">
        <f>IF($B4186="","",IFERROR(INDEX('CCA Util %'!$H:$H,MATCH($B4186,'CCA Util %'!$E:$E,0)),""))</f>
        <v/>
      </c>
      <c r="AD4186">
        <f>IF($B4186="","",IFERROR(INDEX('CCA Util %'!$G:$G,MATCH($B4186,'CCA Util %'!$E:$E,0)),""))</f>
        <v/>
      </c>
      <c r="AE4186">
        <f>IF(OR($B4186="",$U4186=""),"",$U4186&amp;" &amp; "&amp;IF(OR($AD4186="",$AD4186=0),"Util NA",$AD4186&amp;" Util"))</f>
        <v/>
      </c>
    </row>
    <row r="4187" ht="15.75" customHeight="1" s="42">
      <c r="A4187" s="41" t="n"/>
      <c r="G4187" s="38" t="n"/>
      <c r="H4187" s="38" t="n"/>
      <c r="I4187" s="38" t="n"/>
      <c r="J4187" s="38" t="n"/>
      <c r="K4187" s="38" t="n"/>
      <c r="L4187" s="38" t="n"/>
      <c r="N4187" s="36">
        <f>IF($B4187="","",IF($C4187="SUPERSTORE","Superstore","DH"))</f>
        <v/>
      </c>
      <c r="O4187" s="36">
        <f>IF($B4187="","",IFERROR(VLOOKUP($B4187,Mapping!$A:$C,2,0),"Not Mapped"))</f>
        <v/>
      </c>
      <c r="P4187" s="36">
        <f>IF($B4187="","",IFERROR(VLOOKUP($B4187,Mapping!$A:$C,3,0),"Not Mapped"))</f>
        <v/>
      </c>
      <c r="Q4187" s="36">
        <f>IF($B4187="","",IFERROR(VLOOKUP($O4187,Leaders!$A:$B,2,0),"Not Mapped"))</f>
        <v/>
      </c>
      <c r="R4187" s="36">
        <f>IF($B4187="","",IF(COUNTIF(Exclusions!$A:$A,$B4187)&gt;0,"Yes","No"))</f>
        <v/>
      </c>
      <c r="S4187" s="38">
        <f>IF($B4187="","",MIN(1,DAY($A4187)/IF($N4187="Superstore",Settings!$B$5,Settings!$B$4)))</f>
        <v/>
      </c>
      <c r="T4187" s="38">
        <f>IF(OR($B4187="",$G4187="",$S4187=0),"",$G4187/$S4187)</f>
        <v/>
      </c>
      <c r="U4187" s="36">
        <f>IF($T4187="","",IF($T4187&lt;Settings!$B$8,"Critical",IF($T4187&lt;Settings!$B$9,"Semi Critical","Non Critical")))</f>
        <v/>
      </c>
      <c r="V4187" s="28" t="n"/>
      <c r="Z4187">
        <f>IF($B4187="","",IFERROR(VLOOKUP($B4187,'Plan HC for CCA'!$A:$B,2,0),""))</f>
        <v/>
      </c>
      <c r="AA4187">
        <f>IF(OR($B4187="",$Z4187=""),"",IF(N($M4187)&lt;$Z4187,"Delta","No Delta"))</f>
        <v/>
      </c>
      <c r="AB4187">
        <f>IF(OR($B4187="",$Z4187=""),"",MAX(0,$Z4187-N($M4187)))</f>
        <v/>
      </c>
      <c r="AC4187" s="46">
        <f>IF($B4187="","",IFERROR(INDEX('CCA Util %'!$H:$H,MATCH($B4187,'CCA Util %'!$E:$E,0)),""))</f>
        <v/>
      </c>
      <c r="AD4187">
        <f>IF($B4187="","",IFERROR(INDEX('CCA Util %'!$G:$G,MATCH($B4187,'CCA Util %'!$E:$E,0)),""))</f>
        <v/>
      </c>
      <c r="AE4187">
        <f>IF(OR($B4187="",$U4187=""),"",$U4187&amp;" &amp; "&amp;IF(OR($AD4187="",$AD4187=0),"Util NA",$AD4187&amp;" Util"))</f>
        <v/>
      </c>
    </row>
    <row r="4188" ht="15.75" customHeight="1" s="42">
      <c r="A4188" s="41" t="n"/>
      <c r="G4188" s="38" t="n"/>
      <c r="H4188" s="38" t="n"/>
      <c r="I4188" s="38" t="n"/>
      <c r="J4188" s="38" t="n"/>
      <c r="K4188" s="38" t="n"/>
      <c r="L4188" s="38" t="n"/>
      <c r="N4188" s="36">
        <f>IF($B4188="","",IF($C4188="SUPERSTORE","Superstore","DH"))</f>
        <v/>
      </c>
      <c r="O4188" s="36">
        <f>IF($B4188="","",IFERROR(VLOOKUP($B4188,Mapping!$A:$C,2,0),"Not Mapped"))</f>
        <v/>
      </c>
      <c r="P4188" s="36">
        <f>IF($B4188="","",IFERROR(VLOOKUP($B4188,Mapping!$A:$C,3,0),"Not Mapped"))</f>
        <v/>
      </c>
      <c r="Q4188" s="36">
        <f>IF($B4188="","",IFERROR(VLOOKUP($O4188,Leaders!$A:$B,2,0),"Not Mapped"))</f>
        <v/>
      </c>
      <c r="R4188" s="36">
        <f>IF($B4188="","",IF(COUNTIF(Exclusions!$A:$A,$B4188)&gt;0,"Yes","No"))</f>
        <v/>
      </c>
      <c r="S4188" s="38">
        <f>IF($B4188="","",MIN(1,DAY($A4188)/IF($N4188="Superstore",Settings!$B$5,Settings!$B$4)))</f>
        <v/>
      </c>
      <c r="T4188" s="38">
        <f>IF(OR($B4188="",$G4188="",$S4188=0),"",$G4188/$S4188)</f>
        <v/>
      </c>
      <c r="U4188" s="36">
        <f>IF($T4188="","",IF($T4188&lt;Settings!$B$8,"Critical",IF($T4188&lt;Settings!$B$9,"Semi Critical","Non Critical")))</f>
        <v/>
      </c>
      <c r="V4188" s="28" t="n"/>
      <c r="Z4188">
        <f>IF($B4188="","",IFERROR(VLOOKUP($B4188,'Plan HC for CCA'!$A:$B,2,0),""))</f>
        <v/>
      </c>
      <c r="AA4188">
        <f>IF(OR($B4188="",$Z4188=""),"",IF(N($M4188)&lt;$Z4188,"Delta","No Delta"))</f>
        <v/>
      </c>
      <c r="AB4188">
        <f>IF(OR($B4188="",$Z4188=""),"",MAX(0,$Z4188-N($M4188)))</f>
        <v/>
      </c>
      <c r="AC4188" s="46">
        <f>IF($B4188="","",IFERROR(INDEX('CCA Util %'!$H:$H,MATCH($B4188,'CCA Util %'!$E:$E,0)),""))</f>
        <v/>
      </c>
      <c r="AD4188">
        <f>IF($B4188="","",IFERROR(INDEX('CCA Util %'!$G:$G,MATCH($B4188,'CCA Util %'!$E:$E,0)),""))</f>
        <v/>
      </c>
      <c r="AE4188">
        <f>IF(OR($B4188="",$U4188=""),"",$U4188&amp;" &amp; "&amp;IF(OR($AD4188="",$AD4188=0),"Util NA",$AD4188&amp;" Util"))</f>
        <v/>
      </c>
    </row>
    <row r="4189" ht="15.75" customHeight="1" s="42">
      <c r="A4189" s="41" t="n"/>
      <c r="G4189" s="38" t="n"/>
      <c r="H4189" s="38" t="n"/>
      <c r="I4189" s="38" t="n"/>
      <c r="J4189" s="38" t="n"/>
      <c r="K4189" s="38" t="n"/>
      <c r="L4189" s="38" t="n"/>
      <c r="N4189" s="36">
        <f>IF($B4189="","",IF($C4189="SUPERSTORE","Superstore","DH"))</f>
        <v/>
      </c>
      <c r="O4189" s="36">
        <f>IF($B4189="","",IFERROR(VLOOKUP($B4189,Mapping!$A:$C,2,0),"Not Mapped"))</f>
        <v/>
      </c>
      <c r="P4189" s="36">
        <f>IF($B4189="","",IFERROR(VLOOKUP($B4189,Mapping!$A:$C,3,0),"Not Mapped"))</f>
        <v/>
      </c>
      <c r="Q4189" s="36">
        <f>IF($B4189="","",IFERROR(VLOOKUP($O4189,Leaders!$A:$B,2,0),"Not Mapped"))</f>
        <v/>
      </c>
      <c r="R4189" s="36">
        <f>IF($B4189="","",IF(COUNTIF(Exclusions!$A:$A,$B4189)&gt;0,"Yes","No"))</f>
        <v/>
      </c>
      <c r="S4189" s="38">
        <f>IF($B4189="","",MIN(1,DAY($A4189)/IF($N4189="Superstore",Settings!$B$5,Settings!$B$4)))</f>
        <v/>
      </c>
      <c r="T4189" s="38">
        <f>IF(OR($B4189="",$G4189="",$S4189=0),"",$G4189/$S4189)</f>
        <v/>
      </c>
      <c r="U4189" s="36">
        <f>IF($T4189="","",IF($T4189&lt;Settings!$B$8,"Critical",IF($T4189&lt;Settings!$B$9,"Semi Critical","Non Critical")))</f>
        <v/>
      </c>
      <c r="V4189" s="28" t="n"/>
      <c r="Z4189">
        <f>IF($B4189="","",IFERROR(VLOOKUP($B4189,'Plan HC for CCA'!$A:$B,2,0),""))</f>
        <v/>
      </c>
      <c r="AA4189">
        <f>IF(OR($B4189="",$Z4189=""),"",IF(N($M4189)&lt;$Z4189,"Delta","No Delta"))</f>
        <v/>
      </c>
      <c r="AB4189">
        <f>IF(OR($B4189="",$Z4189=""),"",MAX(0,$Z4189-N($M4189)))</f>
        <v/>
      </c>
      <c r="AC4189" s="46">
        <f>IF($B4189="","",IFERROR(INDEX('CCA Util %'!$H:$H,MATCH($B4189,'CCA Util %'!$E:$E,0)),""))</f>
        <v/>
      </c>
      <c r="AD4189">
        <f>IF($B4189="","",IFERROR(INDEX('CCA Util %'!$G:$G,MATCH($B4189,'CCA Util %'!$E:$E,0)),""))</f>
        <v/>
      </c>
      <c r="AE4189">
        <f>IF(OR($B4189="",$U4189=""),"",$U4189&amp;" &amp; "&amp;IF(OR($AD4189="",$AD4189=0),"Util NA",$AD4189&amp;" Util"))</f>
        <v/>
      </c>
    </row>
    <row r="4190" ht="15.75" customHeight="1" s="42">
      <c r="A4190" s="41" t="n"/>
      <c r="G4190" s="38" t="n"/>
      <c r="H4190" s="38" t="n"/>
      <c r="I4190" s="38" t="n"/>
      <c r="J4190" s="38" t="n"/>
      <c r="K4190" s="38" t="n"/>
      <c r="L4190" s="38" t="n"/>
      <c r="N4190" s="36">
        <f>IF($B4190="","",IF($C4190="SUPERSTORE","Superstore","DH"))</f>
        <v/>
      </c>
      <c r="O4190" s="36">
        <f>IF($B4190="","",IFERROR(VLOOKUP($B4190,Mapping!$A:$C,2,0),"Not Mapped"))</f>
        <v/>
      </c>
      <c r="P4190" s="36">
        <f>IF($B4190="","",IFERROR(VLOOKUP($B4190,Mapping!$A:$C,3,0),"Not Mapped"))</f>
        <v/>
      </c>
      <c r="Q4190" s="36">
        <f>IF($B4190="","",IFERROR(VLOOKUP($O4190,Leaders!$A:$B,2,0),"Not Mapped"))</f>
        <v/>
      </c>
      <c r="R4190" s="36">
        <f>IF($B4190="","",IF(COUNTIF(Exclusions!$A:$A,$B4190)&gt;0,"Yes","No"))</f>
        <v/>
      </c>
      <c r="S4190" s="38">
        <f>IF($B4190="","",MIN(1,DAY($A4190)/IF($N4190="Superstore",Settings!$B$5,Settings!$B$4)))</f>
        <v/>
      </c>
      <c r="T4190" s="38">
        <f>IF(OR($B4190="",$G4190="",$S4190=0),"",$G4190/$S4190)</f>
        <v/>
      </c>
      <c r="U4190" s="36">
        <f>IF($T4190="","",IF($T4190&lt;Settings!$B$8,"Critical",IF($T4190&lt;Settings!$B$9,"Semi Critical","Non Critical")))</f>
        <v/>
      </c>
      <c r="V4190" s="28" t="n"/>
      <c r="Z4190">
        <f>IF($B4190="","",IFERROR(VLOOKUP($B4190,'Plan HC for CCA'!$A:$B,2,0),""))</f>
        <v/>
      </c>
      <c r="AA4190">
        <f>IF(OR($B4190="",$Z4190=""),"",IF(N($M4190)&lt;$Z4190,"Delta","No Delta"))</f>
        <v/>
      </c>
      <c r="AB4190">
        <f>IF(OR($B4190="",$Z4190=""),"",MAX(0,$Z4190-N($M4190)))</f>
        <v/>
      </c>
      <c r="AC4190" s="46">
        <f>IF($B4190="","",IFERROR(INDEX('CCA Util %'!$H:$H,MATCH($B4190,'CCA Util %'!$E:$E,0)),""))</f>
        <v/>
      </c>
      <c r="AD4190">
        <f>IF($B4190="","",IFERROR(INDEX('CCA Util %'!$G:$G,MATCH($B4190,'CCA Util %'!$E:$E,0)),""))</f>
        <v/>
      </c>
      <c r="AE4190">
        <f>IF(OR($B4190="",$U4190=""),"",$U4190&amp;" &amp; "&amp;IF(OR($AD4190="",$AD4190=0),"Util NA",$AD4190&amp;" Util"))</f>
        <v/>
      </c>
    </row>
    <row r="4191" ht="15.75" customHeight="1" s="42">
      <c r="A4191" s="41" t="n"/>
      <c r="G4191" s="38" t="n"/>
      <c r="H4191" s="38" t="n"/>
      <c r="I4191" s="38" t="n"/>
      <c r="J4191" s="38" t="n"/>
      <c r="K4191" s="38" t="n"/>
      <c r="L4191" s="38" t="n"/>
      <c r="N4191" s="36">
        <f>IF($B4191="","",IF($C4191="SUPERSTORE","Superstore","DH"))</f>
        <v/>
      </c>
      <c r="O4191" s="36">
        <f>IF($B4191="","",IFERROR(VLOOKUP($B4191,Mapping!$A:$C,2,0),"Not Mapped"))</f>
        <v/>
      </c>
      <c r="P4191" s="36">
        <f>IF($B4191="","",IFERROR(VLOOKUP($B4191,Mapping!$A:$C,3,0),"Not Mapped"))</f>
        <v/>
      </c>
      <c r="Q4191" s="36">
        <f>IF($B4191="","",IFERROR(VLOOKUP($O4191,Leaders!$A:$B,2,0),"Not Mapped"))</f>
        <v/>
      </c>
      <c r="R4191" s="36">
        <f>IF($B4191="","",IF(COUNTIF(Exclusions!$A:$A,$B4191)&gt;0,"Yes","No"))</f>
        <v/>
      </c>
      <c r="S4191" s="38">
        <f>IF($B4191="","",MIN(1,DAY($A4191)/IF($N4191="Superstore",Settings!$B$5,Settings!$B$4)))</f>
        <v/>
      </c>
      <c r="T4191" s="38">
        <f>IF(OR($B4191="",$G4191="",$S4191=0),"",$G4191/$S4191)</f>
        <v/>
      </c>
      <c r="U4191" s="36">
        <f>IF($T4191="","",IF($T4191&lt;Settings!$B$8,"Critical",IF($T4191&lt;Settings!$B$9,"Semi Critical","Non Critical")))</f>
        <v/>
      </c>
      <c r="V4191" s="28" t="n"/>
      <c r="Z4191">
        <f>IF($B4191="","",IFERROR(VLOOKUP($B4191,'Plan HC for CCA'!$A:$B,2,0),""))</f>
        <v/>
      </c>
      <c r="AA4191">
        <f>IF(OR($B4191="",$Z4191=""),"",IF(N($M4191)&lt;$Z4191,"Delta","No Delta"))</f>
        <v/>
      </c>
      <c r="AB4191">
        <f>IF(OR($B4191="",$Z4191=""),"",MAX(0,$Z4191-N($M4191)))</f>
        <v/>
      </c>
      <c r="AC4191" s="46">
        <f>IF($B4191="","",IFERROR(INDEX('CCA Util %'!$H:$H,MATCH($B4191,'CCA Util %'!$E:$E,0)),""))</f>
        <v/>
      </c>
      <c r="AD4191">
        <f>IF($B4191="","",IFERROR(INDEX('CCA Util %'!$G:$G,MATCH($B4191,'CCA Util %'!$E:$E,0)),""))</f>
        <v/>
      </c>
      <c r="AE4191">
        <f>IF(OR($B4191="",$U4191=""),"",$U4191&amp;" &amp; "&amp;IF(OR($AD4191="",$AD4191=0),"Util NA",$AD4191&amp;" Util"))</f>
        <v/>
      </c>
    </row>
    <row r="4192" ht="15.75" customHeight="1" s="42">
      <c r="A4192" s="41" t="n"/>
      <c r="G4192" s="38" t="n"/>
      <c r="H4192" s="38" t="n"/>
      <c r="I4192" s="38" t="n"/>
      <c r="J4192" s="38" t="n"/>
      <c r="K4192" s="38" t="n"/>
      <c r="L4192" s="38" t="n"/>
      <c r="N4192" s="36">
        <f>IF($B4192="","",IF($C4192="SUPERSTORE","Superstore","DH"))</f>
        <v/>
      </c>
      <c r="O4192" s="36">
        <f>IF($B4192="","",IFERROR(VLOOKUP($B4192,Mapping!$A:$C,2,0),"Not Mapped"))</f>
        <v/>
      </c>
      <c r="P4192" s="36">
        <f>IF($B4192="","",IFERROR(VLOOKUP($B4192,Mapping!$A:$C,3,0),"Not Mapped"))</f>
        <v/>
      </c>
      <c r="Q4192" s="36">
        <f>IF($B4192="","",IFERROR(VLOOKUP($O4192,Leaders!$A:$B,2,0),"Not Mapped"))</f>
        <v/>
      </c>
      <c r="R4192" s="36">
        <f>IF($B4192="","",IF(COUNTIF(Exclusions!$A:$A,$B4192)&gt;0,"Yes","No"))</f>
        <v/>
      </c>
      <c r="S4192" s="38">
        <f>IF($B4192="","",MIN(1,DAY($A4192)/IF($N4192="Superstore",Settings!$B$5,Settings!$B$4)))</f>
        <v/>
      </c>
      <c r="T4192" s="38">
        <f>IF(OR($B4192="",$G4192="",$S4192=0),"",$G4192/$S4192)</f>
        <v/>
      </c>
      <c r="U4192" s="36">
        <f>IF($T4192="","",IF($T4192&lt;Settings!$B$8,"Critical",IF($T4192&lt;Settings!$B$9,"Semi Critical","Non Critical")))</f>
        <v/>
      </c>
      <c r="V4192" s="28" t="n"/>
      <c r="Z4192">
        <f>IF($B4192="","",IFERROR(VLOOKUP($B4192,'Plan HC for CCA'!$A:$B,2,0),""))</f>
        <v/>
      </c>
      <c r="AA4192">
        <f>IF(OR($B4192="",$Z4192=""),"",IF(N($M4192)&lt;$Z4192,"Delta","No Delta"))</f>
        <v/>
      </c>
      <c r="AB4192">
        <f>IF(OR($B4192="",$Z4192=""),"",MAX(0,$Z4192-N($M4192)))</f>
        <v/>
      </c>
      <c r="AC4192" s="46">
        <f>IF($B4192="","",IFERROR(INDEX('CCA Util %'!$H:$H,MATCH($B4192,'CCA Util %'!$E:$E,0)),""))</f>
        <v/>
      </c>
      <c r="AD4192">
        <f>IF($B4192="","",IFERROR(INDEX('CCA Util %'!$G:$G,MATCH($B4192,'CCA Util %'!$E:$E,0)),""))</f>
        <v/>
      </c>
      <c r="AE4192">
        <f>IF(OR($B4192="",$U4192=""),"",$U4192&amp;" &amp; "&amp;IF(OR($AD4192="",$AD4192=0),"Util NA",$AD4192&amp;" Util"))</f>
        <v/>
      </c>
    </row>
    <row r="4193" ht="15.75" customHeight="1" s="42">
      <c r="A4193" s="41" t="n"/>
      <c r="G4193" s="38" t="n"/>
      <c r="H4193" s="38" t="n"/>
      <c r="I4193" s="38" t="n"/>
      <c r="J4193" s="38" t="n"/>
      <c r="K4193" s="38" t="n"/>
      <c r="L4193" s="38" t="n"/>
      <c r="N4193" s="36">
        <f>IF($B4193="","",IF($C4193="SUPERSTORE","Superstore","DH"))</f>
        <v/>
      </c>
      <c r="O4193" s="36">
        <f>IF($B4193="","",IFERROR(VLOOKUP($B4193,Mapping!$A:$C,2,0),"Not Mapped"))</f>
        <v/>
      </c>
      <c r="P4193" s="36">
        <f>IF($B4193="","",IFERROR(VLOOKUP($B4193,Mapping!$A:$C,3,0),"Not Mapped"))</f>
        <v/>
      </c>
      <c r="Q4193" s="36">
        <f>IF($B4193="","",IFERROR(VLOOKUP($O4193,Leaders!$A:$B,2,0),"Not Mapped"))</f>
        <v/>
      </c>
      <c r="R4193" s="36">
        <f>IF($B4193="","",IF(COUNTIF(Exclusions!$A:$A,$B4193)&gt;0,"Yes","No"))</f>
        <v/>
      </c>
      <c r="S4193" s="38">
        <f>IF($B4193="","",MIN(1,DAY($A4193)/IF($N4193="Superstore",Settings!$B$5,Settings!$B$4)))</f>
        <v/>
      </c>
      <c r="T4193" s="38">
        <f>IF(OR($B4193="",$G4193="",$S4193=0),"",$G4193/$S4193)</f>
        <v/>
      </c>
      <c r="U4193" s="36">
        <f>IF($T4193="","",IF($T4193&lt;Settings!$B$8,"Critical",IF($T4193&lt;Settings!$B$9,"Semi Critical","Non Critical")))</f>
        <v/>
      </c>
      <c r="V4193" s="28" t="n"/>
      <c r="Z4193">
        <f>IF($B4193="","",IFERROR(VLOOKUP($B4193,'Plan HC for CCA'!$A:$B,2,0),""))</f>
        <v/>
      </c>
      <c r="AA4193">
        <f>IF(OR($B4193="",$Z4193=""),"",IF(N($M4193)&lt;$Z4193,"Delta","No Delta"))</f>
        <v/>
      </c>
      <c r="AB4193">
        <f>IF(OR($B4193="",$Z4193=""),"",MAX(0,$Z4193-N($M4193)))</f>
        <v/>
      </c>
      <c r="AC4193" s="46">
        <f>IF($B4193="","",IFERROR(INDEX('CCA Util %'!$H:$H,MATCH($B4193,'CCA Util %'!$E:$E,0)),""))</f>
        <v/>
      </c>
      <c r="AD4193">
        <f>IF($B4193="","",IFERROR(INDEX('CCA Util %'!$G:$G,MATCH($B4193,'CCA Util %'!$E:$E,0)),""))</f>
        <v/>
      </c>
      <c r="AE4193">
        <f>IF(OR($B4193="",$U4193=""),"",$U4193&amp;" &amp; "&amp;IF(OR($AD4193="",$AD4193=0),"Util NA",$AD4193&amp;" Util"))</f>
        <v/>
      </c>
    </row>
    <row r="4194" ht="15.75" customHeight="1" s="42">
      <c r="A4194" s="41" t="n"/>
      <c r="G4194" s="38" t="n"/>
      <c r="H4194" s="38" t="n"/>
      <c r="I4194" s="38" t="n"/>
      <c r="J4194" s="38" t="n"/>
      <c r="K4194" s="38" t="n"/>
      <c r="L4194" s="38" t="n"/>
      <c r="N4194" s="36">
        <f>IF($B4194="","",IF($C4194="SUPERSTORE","Superstore","DH"))</f>
        <v/>
      </c>
      <c r="O4194" s="36">
        <f>IF($B4194="","",IFERROR(VLOOKUP($B4194,Mapping!$A:$C,2,0),"Not Mapped"))</f>
        <v/>
      </c>
      <c r="P4194" s="36">
        <f>IF($B4194="","",IFERROR(VLOOKUP($B4194,Mapping!$A:$C,3,0),"Not Mapped"))</f>
        <v/>
      </c>
      <c r="Q4194" s="36">
        <f>IF($B4194="","",IFERROR(VLOOKUP($O4194,Leaders!$A:$B,2,0),"Not Mapped"))</f>
        <v/>
      </c>
      <c r="R4194" s="36">
        <f>IF($B4194="","",IF(COUNTIF(Exclusions!$A:$A,$B4194)&gt;0,"Yes","No"))</f>
        <v/>
      </c>
      <c r="S4194" s="38">
        <f>IF($B4194="","",MIN(1,DAY($A4194)/IF($N4194="Superstore",Settings!$B$5,Settings!$B$4)))</f>
        <v/>
      </c>
      <c r="T4194" s="38">
        <f>IF(OR($B4194="",$G4194="",$S4194=0),"",$G4194/$S4194)</f>
        <v/>
      </c>
      <c r="U4194" s="36">
        <f>IF($T4194="","",IF($T4194&lt;Settings!$B$8,"Critical",IF($T4194&lt;Settings!$B$9,"Semi Critical","Non Critical")))</f>
        <v/>
      </c>
      <c r="V4194" s="28" t="n"/>
      <c r="Z4194">
        <f>IF($B4194="","",IFERROR(VLOOKUP($B4194,'Plan HC for CCA'!$A:$B,2,0),""))</f>
        <v/>
      </c>
      <c r="AA4194">
        <f>IF(OR($B4194="",$Z4194=""),"",IF(N($M4194)&lt;$Z4194,"Delta","No Delta"))</f>
        <v/>
      </c>
      <c r="AB4194">
        <f>IF(OR($B4194="",$Z4194=""),"",MAX(0,$Z4194-N($M4194)))</f>
        <v/>
      </c>
      <c r="AC4194" s="46">
        <f>IF($B4194="","",IFERROR(INDEX('CCA Util %'!$H:$H,MATCH($B4194,'CCA Util %'!$E:$E,0)),""))</f>
        <v/>
      </c>
      <c r="AD4194">
        <f>IF($B4194="","",IFERROR(INDEX('CCA Util %'!$G:$G,MATCH($B4194,'CCA Util %'!$E:$E,0)),""))</f>
        <v/>
      </c>
      <c r="AE4194">
        <f>IF(OR($B4194="",$U4194=""),"",$U4194&amp;" &amp; "&amp;IF(OR($AD4194="",$AD4194=0),"Util NA",$AD4194&amp;" Util"))</f>
        <v/>
      </c>
    </row>
    <row r="4195" ht="15.75" customHeight="1" s="42">
      <c r="A4195" s="41" t="n"/>
      <c r="G4195" s="38" t="n"/>
      <c r="H4195" s="38" t="n"/>
      <c r="I4195" s="38" t="n"/>
      <c r="J4195" s="38" t="n"/>
      <c r="K4195" s="38" t="n"/>
      <c r="L4195" s="38" t="n"/>
      <c r="N4195" s="36">
        <f>IF($B4195="","",IF($C4195="SUPERSTORE","Superstore","DH"))</f>
        <v/>
      </c>
      <c r="O4195" s="36">
        <f>IF($B4195="","",IFERROR(VLOOKUP($B4195,Mapping!$A:$C,2,0),"Not Mapped"))</f>
        <v/>
      </c>
      <c r="P4195" s="36">
        <f>IF($B4195="","",IFERROR(VLOOKUP($B4195,Mapping!$A:$C,3,0),"Not Mapped"))</f>
        <v/>
      </c>
      <c r="Q4195" s="36">
        <f>IF($B4195="","",IFERROR(VLOOKUP($O4195,Leaders!$A:$B,2,0),"Not Mapped"))</f>
        <v/>
      </c>
      <c r="R4195" s="36">
        <f>IF($B4195="","",IF(COUNTIF(Exclusions!$A:$A,$B4195)&gt;0,"Yes","No"))</f>
        <v/>
      </c>
      <c r="S4195" s="38">
        <f>IF($B4195="","",MIN(1,DAY($A4195)/IF($N4195="Superstore",Settings!$B$5,Settings!$B$4)))</f>
        <v/>
      </c>
      <c r="T4195" s="38">
        <f>IF(OR($B4195="",$G4195="",$S4195=0),"",$G4195/$S4195)</f>
        <v/>
      </c>
      <c r="U4195" s="36">
        <f>IF($T4195="","",IF($T4195&lt;Settings!$B$8,"Critical",IF($T4195&lt;Settings!$B$9,"Semi Critical","Non Critical")))</f>
        <v/>
      </c>
      <c r="V4195" s="28" t="n"/>
      <c r="Z4195">
        <f>IF($B4195="","",IFERROR(VLOOKUP($B4195,'Plan HC for CCA'!$A:$B,2,0),""))</f>
        <v/>
      </c>
      <c r="AA4195">
        <f>IF(OR($B4195="",$Z4195=""),"",IF(N($M4195)&lt;$Z4195,"Delta","No Delta"))</f>
        <v/>
      </c>
      <c r="AB4195">
        <f>IF(OR($B4195="",$Z4195=""),"",MAX(0,$Z4195-N($M4195)))</f>
        <v/>
      </c>
      <c r="AC4195" s="46">
        <f>IF($B4195="","",IFERROR(INDEX('CCA Util %'!$H:$H,MATCH($B4195,'CCA Util %'!$E:$E,0)),""))</f>
        <v/>
      </c>
      <c r="AD4195">
        <f>IF($B4195="","",IFERROR(INDEX('CCA Util %'!$G:$G,MATCH($B4195,'CCA Util %'!$E:$E,0)),""))</f>
        <v/>
      </c>
      <c r="AE4195">
        <f>IF(OR($B4195="",$U4195=""),"",$U4195&amp;" &amp; "&amp;IF(OR($AD4195="",$AD4195=0),"Util NA",$AD4195&amp;" Util"))</f>
        <v/>
      </c>
    </row>
    <row r="4196" ht="15.75" customHeight="1" s="42">
      <c r="A4196" s="41" t="n"/>
      <c r="G4196" s="38" t="n"/>
      <c r="H4196" s="38" t="n"/>
      <c r="I4196" s="38" t="n"/>
      <c r="J4196" s="38" t="n"/>
      <c r="K4196" s="38" t="n"/>
      <c r="L4196" s="38" t="n"/>
      <c r="N4196" s="36">
        <f>IF($B4196="","",IF($C4196="SUPERSTORE","Superstore","DH"))</f>
        <v/>
      </c>
      <c r="O4196" s="36">
        <f>IF($B4196="","",IFERROR(VLOOKUP($B4196,Mapping!$A:$C,2,0),"Not Mapped"))</f>
        <v/>
      </c>
      <c r="P4196" s="36">
        <f>IF($B4196="","",IFERROR(VLOOKUP($B4196,Mapping!$A:$C,3,0),"Not Mapped"))</f>
        <v/>
      </c>
      <c r="Q4196" s="36">
        <f>IF($B4196="","",IFERROR(VLOOKUP($O4196,Leaders!$A:$B,2,0),"Not Mapped"))</f>
        <v/>
      </c>
      <c r="R4196" s="36">
        <f>IF($B4196="","",IF(COUNTIF(Exclusions!$A:$A,$B4196)&gt;0,"Yes","No"))</f>
        <v/>
      </c>
      <c r="S4196" s="38">
        <f>IF($B4196="","",MIN(1,DAY($A4196)/IF($N4196="Superstore",Settings!$B$5,Settings!$B$4)))</f>
        <v/>
      </c>
      <c r="T4196" s="38">
        <f>IF(OR($B4196="",$G4196="",$S4196=0),"",$G4196/$S4196)</f>
        <v/>
      </c>
      <c r="U4196" s="36">
        <f>IF($T4196="","",IF($T4196&lt;Settings!$B$8,"Critical",IF($T4196&lt;Settings!$B$9,"Semi Critical","Non Critical")))</f>
        <v/>
      </c>
      <c r="V4196" s="28" t="n"/>
      <c r="Z4196">
        <f>IF($B4196="","",IFERROR(VLOOKUP($B4196,'Plan HC for CCA'!$A:$B,2,0),""))</f>
        <v/>
      </c>
      <c r="AA4196">
        <f>IF(OR($B4196="",$Z4196=""),"",IF(N($M4196)&lt;$Z4196,"Delta","No Delta"))</f>
        <v/>
      </c>
      <c r="AB4196">
        <f>IF(OR($B4196="",$Z4196=""),"",MAX(0,$Z4196-N($M4196)))</f>
        <v/>
      </c>
      <c r="AC4196" s="46">
        <f>IF($B4196="","",IFERROR(INDEX('CCA Util %'!$H:$H,MATCH($B4196,'CCA Util %'!$E:$E,0)),""))</f>
        <v/>
      </c>
      <c r="AD4196">
        <f>IF($B4196="","",IFERROR(INDEX('CCA Util %'!$G:$G,MATCH($B4196,'CCA Util %'!$E:$E,0)),""))</f>
        <v/>
      </c>
      <c r="AE4196">
        <f>IF(OR($B4196="",$U4196=""),"",$U4196&amp;" &amp; "&amp;IF(OR($AD4196="",$AD4196=0),"Util NA",$AD4196&amp;" Util"))</f>
        <v/>
      </c>
    </row>
    <row r="4197" ht="15.75" customHeight="1" s="42">
      <c r="A4197" s="41" t="n"/>
      <c r="G4197" s="38" t="n"/>
      <c r="H4197" s="38" t="n"/>
      <c r="I4197" s="38" t="n"/>
      <c r="J4197" s="38" t="n"/>
      <c r="K4197" s="38" t="n"/>
      <c r="L4197" s="38" t="n"/>
      <c r="N4197" s="36">
        <f>IF($B4197="","",IF($C4197="SUPERSTORE","Superstore","DH"))</f>
        <v/>
      </c>
      <c r="O4197" s="36">
        <f>IF($B4197="","",IFERROR(VLOOKUP($B4197,Mapping!$A:$C,2,0),"Not Mapped"))</f>
        <v/>
      </c>
      <c r="P4197" s="36">
        <f>IF($B4197="","",IFERROR(VLOOKUP($B4197,Mapping!$A:$C,3,0),"Not Mapped"))</f>
        <v/>
      </c>
      <c r="Q4197" s="36">
        <f>IF($B4197="","",IFERROR(VLOOKUP($O4197,Leaders!$A:$B,2,0),"Not Mapped"))</f>
        <v/>
      </c>
      <c r="R4197" s="36">
        <f>IF($B4197="","",IF(COUNTIF(Exclusions!$A:$A,$B4197)&gt;0,"Yes","No"))</f>
        <v/>
      </c>
      <c r="S4197" s="38">
        <f>IF($B4197="","",MIN(1,DAY($A4197)/IF($N4197="Superstore",Settings!$B$5,Settings!$B$4)))</f>
        <v/>
      </c>
      <c r="T4197" s="38">
        <f>IF(OR($B4197="",$G4197="",$S4197=0),"",$G4197/$S4197)</f>
        <v/>
      </c>
      <c r="U4197" s="36">
        <f>IF($T4197="","",IF($T4197&lt;Settings!$B$8,"Critical",IF($T4197&lt;Settings!$B$9,"Semi Critical","Non Critical")))</f>
        <v/>
      </c>
      <c r="V4197" s="28" t="n"/>
      <c r="Z4197">
        <f>IF($B4197="","",IFERROR(VLOOKUP($B4197,'Plan HC for CCA'!$A:$B,2,0),""))</f>
        <v/>
      </c>
      <c r="AA4197">
        <f>IF(OR($B4197="",$Z4197=""),"",IF(N($M4197)&lt;$Z4197,"Delta","No Delta"))</f>
        <v/>
      </c>
      <c r="AB4197">
        <f>IF(OR($B4197="",$Z4197=""),"",MAX(0,$Z4197-N($M4197)))</f>
        <v/>
      </c>
      <c r="AC4197" s="46">
        <f>IF($B4197="","",IFERROR(INDEX('CCA Util %'!$H:$H,MATCH($B4197,'CCA Util %'!$E:$E,0)),""))</f>
        <v/>
      </c>
      <c r="AD4197">
        <f>IF($B4197="","",IFERROR(INDEX('CCA Util %'!$G:$G,MATCH($B4197,'CCA Util %'!$E:$E,0)),""))</f>
        <v/>
      </c>
      <c r="AE4197">
        <f>IF(OR($B4197="",$U4197=""),"",$U4197&amp;" &amp; "&amp;IF(OR($AD4197="",$AD4197=0),"Util NA",$AD4197&amp;" Util"))</f>
        <v/>
      </c>
    </row>
    <row r="4198" ht="15.75" customHeight="1" s="42">
      <c r="A4198" s="41" t="n"/>
      <c r="G4198" s="38" t="n"/>
      <c r="H4198" s="38" t="n"/>
      <c r="I4198" s="38" t="n"/>
      <c r="J4198" s="38" t="n"/>
      <c r="K4198" s="38" t="n"/>
      <c r="L4198" s="38" t="n"/>
      <c r="N4198" s="36">
        <f>IF($B4198="","",IF($C4198="SUPERSTORE","Superstore","DH"))</f>
        <v/>
      </c>
      <c r="O4198" s="36">
        <f>IF($B4198="","",IFERROR(VLOOKUP($B4198,Mapping!$A:$C,2,0),"Not Mapped"))</f>
        <v/>
      </c>
      <c r="P4198" s="36">
        <f>IF($B4198="","",IFERROR(VLOOKUP($B4198,Mapping!$A:$C,3,0),"Not Mapped"))</f>
        <v/>
      </c>
      <c r="Q4198" s="36">
        <f>IF($B4198="","",IFERROR(VLOOKUP($O4198,Leaders!$A:$B,2,0),"Not Mapped"))</f>
        <v/>
      </c>
      <c r="R4198" s="36">
        <f>IF($B4198="","",IF(COUNTIF(Exclusions!$A:$A,$B4198)&gt;0,"Yes","No"))</f>
        <v/>
      </c>
      <c r="S4198" s="38">
        <f>IF($B4198="","",MIN(1,DAY($A4198)/IF($N4198="Superstore",Settings!$B$5,Settings!$B$4)))</f>
        <v/>
      </c>
      <c r="T4198" s="38">
        <f>IF(OR($B4198="",$G4198="",$S4198=0),"",$G4198/$S4198)</f>
        <v/>
      </c>
      <c r="U4198" s="36">
        <f>IF($T4198="","",IF($T4198&lt;Settings!$B$8,"Critical",IF($T4198&lt;Settings!$B$9,"Semi Critical","Non Critical")))</f>
        <v/>
      </c>
      <c r="V4198" s="28" t="n"/>
      <c r="Z4198">
        <f>IF($B4198="","",IFERROR(VLOOKUP($B4198,'Plan HC for CCA'!$A:$B,2,0),""))</f>
        <v/>
      </c>
      <c r="AA4198">
        <f>IF(OR($B4198="",$Z4198=""),"",IF(N($M4198)&lt;$Z4198,"Delta","No Delta"))</f>
        <v/>
      </c>
      <c r="AB4198">
        <f>IF(OR($B4198="",$Z4198=""),"",MAX(0,$Z4198-N($M4198)))</f>
        <v/>
      </c>
      <c r="AC4198" s="46">
        <f>IF($B4198="","",IFERROR(INDEX('CCA Util %'!$H:$H,MATCH($B4198,'CCA Util %'!$E:$E,0)),""))</f>
        <v/>
      </c>
      <c r="AD4198">
        <f>IF($B4198="","",IFERROR(INDEX('CCA Util %'!$G:$G,MATCH($B4198,'CCA Util %'!$E:$E,0)),""))</f>
        <v/>
      </c>
      <c r="AE4198">
        <f>IF(OR($B4198="",$U4198=""),"",$U4198&amp;" &amp; "&amp;IF(OR($AD4198="",$AD4198=0),"Util NA",$AD4198&amp;" Util"))</f>
        <v/>
      </c>
    </row>
    <row r="4199" ht="15.75" customHeight="1" s="42">
      <c r="A4199" s="41" t="n"/>
      <c r="G4199" s="38" t="n"/>
      <c r="H4199" s="38" t="n"/>
      <c r="I4199" s="38" t="n"/>
      <c r="J4199" s="38" t="n"/>
      <c r="K4199" s="38" t="n"/>
      <c r="L4199" s="38" t="n"/>
      <c r="N4199" s="36">
        <f>IF($B4199="","",IF($C4199="SUPERSTORE","Superstore","DH"))</f>
        <v/>
      </c>
      <c r="O4199" s="36">
        <f>IF($B4199="","",IFERROR(VLOOKUP($B4199,Mapping!$A:$C,2,0),"Not Mapped"))</f>
        <v/>
      </c>
      <c r="P4199" s="36">
        <f>IF($B4199="","",IFERROR(VLOOKUP($B4199,Mapping!$A:$C,3,0),"Not Mapped"))</f>
        <v/>
      </c>
      <c r="Q4199" s="36">
        <f>IF($B4199="","",IFERROR(VLOOKUP($O4199,Leaders!$A:$B,2,0),"Not Mapped"))</f>
        <v/>
      </c>
      <c r="R4199" s="36">
        <f>IF($B4199="","",IF(COUNTIF(Exclusions!$A:$A,$B4199)&gt;0,"Yes","No"))</f>
        <v/>
      </c>
      <c r="S4199" s="38">
        <f>IF($B4199="","",MIN(1,DAY($A4199)/IF($N4199="Superstore",Settings!$B$5,Settings!$B$4)))</f>
        <v/>
      </c>
      <c r="T4199" s="38">
        <f>IF(OR($B4199="",$G4199="",$S4199=0),"",$G4199/$S4199)</f>
        <v/>
      </c>
      <c r="U4199" s="36">
        <f>IF($T4199="","",IF($T4199&lt;Settings!$B$8,"Critical",IF($T4199&lt;Settings!$B$9,"Semi Critical","Non Critical")))</f>
        <v/>
      </c>
      <c r="V4199" s="28" t="n"/>
      <c r="Z4199">
        <f>IF($B4199="","",IFERROR(VLOOKUP($B4199,'Plan HC for CCA'!$A:$B,2,0),""))</f>
        <v/>
      </c>
      <c r="AA4199">
        <f>IF(OR($B4199="",$Z4199=""),"",IF(N($M4199)&lt;$Z4199,"Delta","No Delta"))</f>
        <v/>
      </c>
      <c r="AB4199">
        <f>IF(OR($B4199="",$Z4199=""),"",MAX(0,$Z4199-N($M4199)))</f>
        <v/>
      </c>
      <c r="AC4199" s="46">
        <f>IF($B4199="","",IFERROR(INDEX('CCA Util %'!$H:$H,MATCH($B4199,'CCA Util %'!$E:$E,0)),""))</f>
        <v/>
      </c>
      <c r="AD4199">
        <f>IF($B4199="","",IFERROR(INDEX('CCA Util %'!$G:$G,MATCH($B4199,'CCA Util %'!$E:$E,0)),""))</f>
        <v/>
      </c>
      <c r="AE4199">
        <f>IF(OR($B4199="",$U4199=""),"",$U4199&amp;" &amp; "&amp;IF(OR($AD4199="",$AD4199=0),"Util NA",$AD4199&amp;" Util"))</f>
        <v/>
      </c>
    </row>
    <row r="4200" ht="15.75" customHeight="1" s="42">
      <c r="A4200" s="41" t="n"/>
      <c r="G4200" s="38" t="n"/>
      <c r="H4200" s="38" t="n"/>
      <c r="I4200" s="38" t="n"/>
      <c r="J4200" s="38" t="n"/>
      <c r="K4200" s="38" t="n"/>
      <c r="L4200" s="38" t="n"/>
      <c r="N4200" s="36">
        <f>IF($B4200="","",IF($C4200="SUPERSTORE","Superstore","DH"))</f>
        <v/>
      </c>
      <c r="O4200" s="36">
        <f>IF($B4200="","",IFERROR(VLOOKUP($B4200,Mapping!$A:$C,2,0),"Not Mapped"))</f>
        <v/>
      </c>
      <c r="P4200" s="36">
        <f>IF($B4200="","",IFERROR(VLOOKUP($B4200,Mapping!$A:$C,3,0),"Not Mapped"))</f>
        <v/>
      </c>
      <c r="Q4200" s="36">
        <f>IF($B4200="","",IFERROR(VLOOKUP($O4200,Leaders!$A:$B,2,0),"Not Mapped"))</f>
        <v/>
      </c>
      <c r="R4200" s="36">
        <f>IF($B4200="","",IF(COUNTIF(Exclusions!$A:$A,$B4200)&gt;0,"Yes","No"))</f>
        <v/>
      </c>
      <c r="S4200" s="38">
        <f>IF($B4200="","",MIN(1,DAY($A4200)/IF($N4200="Superstore",Settings!$B$5,Settings!$B$4)))</f>
        <v/>
      </c>
      <c r="T4200" s="38">
        <f>IF(OR($B4200="",$G4200="",$S4200=0),"",$G4200/$S4200)</f>
        <v/>
      </c>
      <c r="U4200" s="36">
        <f>IF($T4200="","",IF($T4200&lt;Settings!$B$8,"Critical",IF($T4200&lt;Settings!$B$9,"Semi Critical","Non Critical")))</f>
        <v/>
      </c>
      <c r="V4200" s="28" t="n"/>
      <c r="Z4200">
        <f>IF($B4200="","",IFERROR(VLOOKUP($B4200,'Plan HC for CCA'!$A:$B,2,0),""))</f>
        <v/>
      </c>
      <c r="AA4200">
        <f>IF(OR($B4200="",$Z4200=""),"",IF(N($M4200)&lt;$Z4200,"Delta","No Delta"))</f>
        <v/>
      </c>
      <c r="AB4200">
        <f>IF(OR($B4200="",$Z4200=""),"",MAX(0,$Z4200-N($M4200)))</f>
        <v/>
      </c>
      <c r="AC4200" s="46">
        <f>IF($B4200="","",IFERROR(INDEX('CCA Util %'!$H:$H,MATCH($B4200,'CCA Util %'!$E:$E,0)),""))</f>
        <v/>
      </c>
      <c r="AD4200">
        <f>IF($B4200="","",IFERROR(INDEX('CCA Util %'!$G:$G,MATCH($B4200,'CCA Util %'!$E:$E,0)),""))</f>
        <v/>
      </c>
      <c r="AE4200">
        <f>IF(OR($B4200="",$U4200=""),"",$U4200&amp;" &amp; "&amp;IF(OR($AD4200="",$AD4200=0),"Util NA",$AD4200&amp;" Util"))</f>
        <v/>
      </c>
    </row>
    <row r="4201" ht="15.75" customHeight="1" s="42">
      <c r="A4201" s="41" t="n"/>
      <c r="G4201" s="38" t="n"/>
      <c r="H4201" s="38" t="n"/>
      <c r="I4201" s="38" t="n"/>
      <c r="J4201" s="38" t="n"/>
      <c r="K4201" s="38" t="n"/>
      <c r="L4201" s="38" t="n"/>
      <c r="N4201" s="36">
        <f>IF($B4201="","",IF($C4201="SUPERSTORE","Superstore","DH"))</f>
        <v/>
      </c>
      <c r="O4201" s="36">
        <f>IF($B4201="","",IFERROR(VLOOKUP($B4201,Mapping!$A:$C,2,0),"Not Mapped"))</f>
        <v/>
      </c>
      <c r="P4201" s="36">
        <f>IF($B4201="","",IFERROR(VLOOKUP($B4201,Mapping!$A:$C,3,0),"Not Mapped"))</f>
        <v/>
      </c>
      <c r="Q4201" s="36">
        <f>IF($B4201="","",IFERROR(VLOOKUP($O4201,Leaders!$A:$B,2,0),"Not Mapped"))</f>
        <v/>
      </c>
      <c r="R4201" s="36">
        <f>IF($B4201="","",IF(COUNTIF(Exclusions!$A:$A,$B4201)&gt;0,"Yes","No"))</f>
        <v/>
      </c>
      <c r="S4201" s="38">
        <f>IF($B4201="","",MIN(1,DAY($A4201)/IF($N4201="Superstore",Settings!$B$5,Settings!$B$4)))</f>
        <v/>
      </c>
      <c r="T4201" s="38">
        <f>IF(OR($B4201="",$G4201="",$S4201=0),"",$G4201/$S4201)</f>
        <v/>
      </c>
      <c r="U4201" s="36">
        <f>IF($T4201="","",IF($T4201&lt;Settings!$B$8,"Critical",IF($T4201&lt;Settings!$B$9,"Semi Critical","Non Critical")))</f>
        <v/>
      </c>
      <c r="V4201" s="28" t="n"/>
      <c r="Z4201">
        <f>IF($B4201="","",IFERROR(VLOOKUP($B4201,'Plan HC for CCA'!$A:$B,2,0),""))</f>
        <v/>
      </c>
      <c r="AA4201">
        <f>IF(OR($B4201="",$Z4201=""),"",IF(N($M4201)&lt;$Z4201,"Delta","No Delta"))</f>
        <v/>
      </c>
      <c r="AB4201">
        <f>IF(OR($B4201="",$Z4201=""),"",MAX(0,$Z4201-N($M4201)))</f>
        <v/>
      </c>
      <c r="AC4201" s="46">
        <f>IF($B4201="","",IFERROR(INDEX('CCA Util %'!$H:$H,MATCH($B4201,'CCA Util %'!$E:$E,0)),""))</f>
        <v/>
      </c>
      <c r="AD4201">
        <f>IF($B4201="","",IFERROR(INDEX('CCA Util %'!$G:$G,MATCH($B4201,'CCA Util %'!$E:$E,0)),""))</f>
        <v/>
      </c>
      <c r="AE4201">
        <f>IF(OR($B4201="",$U4201=""),"",$U4201&amp;" &amp; "&amp;IF(OR($AD4201="",$AD4201=0),"Util NA",$AD4201&amp;" Util"))</f>
        <v/>
      </c>
    </row>
    <row r="4202" ht="15.75" customHeight="1" s="42">
      <c r="A4202" s="41" t="n"/>
      <c r="G4202" s="38" t="n"/>
      <c r="H4202" s="38" t="n"/>
      <c r="I4202" s="38" t="n"/>
      <c r="J4202" s="38" t="n"/>
      <c r="K4202" s="38" t="n"/>
      <c r="L4202" s="38" t="n"/>
      <c r="N4202" s="36">
        <f>IF($B4202="","",IF($C4202="SUPERSTORE","Superstore","DH"))</f>
        <v/>
      </c>
      <c r="O4202" s="36">
        <f>IF($B4202="","",IFERROR(VLOOKUP($B4202,Mapping!$A:$C,2,0),"Not Mapped"))</f>
        <v/>
      </c>
      <c r="P4202" s="36">
        <f>IF($B4202="","",IFERROR(VLOOKUP($B4202,Mapping!$A:$C,3,0),"Not Mapped"))</f>
        <v/>
      </c>
      <c r="Q4202" s="36">
        <f>IF($B4202="","",IFERROR(VLOOKUP($O4202,Leaders!$A:$B,2,0),"Not Mapped"))</f>
        <v/>
      </c>
      <c r="R4202" s="36">
        <f>IF($B4202="","",IF(COUNTIF(Exclusions!$A:$A,$B4202)&gt;0,"Yes","No"))</f>
        <v/>
      </c>
      <c r="S4202" s="38">
        <f>IF($B4202="","",MIN(1,DAY($A4202)/IF($N4202="Superstore",Settings!$B$5,Settings!$B$4)))</f>
        <v/>
      </c>
      <c r="T4202" s="38">
        <f>IF(OR($B4202="",$G4202="",$S4202=0),"",$G4202/$S4202)</f>
        <v/>
      </c>
      <c r="U4202" s="36">
        <f>IF($T4202="","",IF($T4202&lt;Settings!$B$8,"Critical",IF($T4202&lt;Settings!$B$9,"Semi Critical","Non Critical")))</f>
        <v/>
      </c>
      <c r="V4202" s="28" t="n"/>
      <c r="Z4202">
        <f>IF($B4202="","",IFERROR(VLOOKUP($B4202,'Plan HC for CCA'!$A:$B,2,0),""))</f>
        <v/>
      </c>
      <c r="AA4202">
        <f>IF(OR($B4202="",$Z4202=""),"",IF(N($M4202)&lt;$Z4202,"Delta","No Delta"))</f>
        <v/>
      </c>
      <c r="AB4202">
        <f>IF(OR($B4202="",$Z4202=""),"",MAX(0,$Z4202-N($M4202)))</f>
        <v/>
      </c>
      <c r="AC4202" s="46">
        <f>IF($B4202="","",IFERROR(INDEX('CCA Util %'!$H:$H,MATCH($B4202,'CCA Util %'!$E:$E,0)),""))</f>
        <v/>
      </c>
      <c r="AD4202">
        <f>IF($B4202="","",IFERROR(INDEX('CCA Util %'!$G:$G,MATCH($B4202,'CCA Util %'!$E:$E,0)),""))</f>
        <v/>
      </c>
      <c r="AE4202">
        <f>IF(OR($B4202="",$U4202=""),"",$U4202&amp;" &amp; "&amp;IF(OR($AD4202="",$AD4202=0),"Util NA",$AD4202&amp;" Util"))</f>
        <v/>
      </c>
    </row>
    <row r="4203" ht="15.75" customHeight="1" s="42">
      <c r="A4203" s="41" t="n"/>
      <c r="G4203" s="38" t="n"/>
      <c r="H4203" s="38" t="n"/>
      <c r="I4203" s="38" t="n"/>
      <c r="J4203" s="38" t="n"/>
      <c r="K4203" s="38" t="n"/>
      <c r="L4203" s="38" t="n"/>
      <c r="N4203" s="36">
        <f>IF($B4203="","",IF($C4203="SUPERSTORE","Superstore","DH"))</f>
        <v/>
      </c>
      <c r="O4203" s="36">
        <f>IF($B4203="","",IFERROR(VLOOKUP($B4203,Mapping!$A:$C,2,0),"Not Mapped"))</f>
        <v/>
      </c>
      <c r="P4203" s="36">
        <f>IF($B4203="","",IFERROR(VLOOKUP($B4203,Mapping!$A:$C,3,0),"Not Mapped"))</f>
        <v/>
      </c>
      <c r="Q4203" s="36">
        <f>IF($B4203="","",IFERROR(VLOOKUP($O4203,Leaders!$A:$B,2,0),"Not Mapped"))</f>
        <v/>
      </c>
      <c r="R4203" s="36">
        <f>IF($B4203="","",IF(COUNTIF(Exclusions!$A:$A,$B4203)&gt;0,"Yes","No"))</f>
        <v/>
      </c>
      <c r="S4203" s="38">
        <f>IF($B4203="","",MIN(1,DAY($A4203)/IF($N4203="Superstore",Settings!$B$5,Settings!$B$4)))</f>
        <v/>
      </c>
      <c r="T4203" s="38">
        <f>IF(OR($B4203="",$G4203="",$S4203=0),"",$G4203/$S4203)</f>
        <v/>
      </c>
      <c r="U4203" s="36">
        <f>IF($T4203="","",IF($T4203&lt;Settings!$B$8,"Critical",IF($T4203&lt;Settings!$B$9,"Semi Critical","Non Critical")))</f>
        <v/>
      </c>
      <c r="V4203" s="28" t="n"/>
      <c r="Z4203">
        <f>IF($B4203="","",IFERROR(VLOOKUP($B4203,'Plan HC for CCA'!$A:$B,2,0),""))</f>
        <v/>
      </c>
      <c r="AA4203">
        <f>IF(OR($B4203="",$Z4203=""),"",IF(N($M4203)&lt;$Z4203,"Delta","No Delta"))</f>
        <v/>
      </c>
      <c r="AB4203">
        <f>IF(OR($B4203="",$Z4203=""),"",MAX(0,$Z4203-N($M4203)))</f>
        <v/>
      </c>
      <c r="AC4203" s="46">
        <f>IF($B4203="","",IFERROR(INDEX('CCA Util %'!$H:$H,MATCH($B4203,'CCA Util %'!$E:$E,0)),""))</f>
        <v/>
      </c>
      <c r="AD4203">
        <f>IF($B4203="","",IFERROR(INDEX('CCA Util %'!$G:$G,MATCH($B4203,'CCA Util %'!$E:$E,0)),""))</f>
        <v/>
      </c>
      <c r="AE4203">
        <f>IF(OR($B4203="",$U4203=""),"",$U4203&amp;" &amp; "&amp;IF(OR($AD4203="",$AD4203=0),"Util NA",$AD4203&amp;" Util"))</f>
        <v/>
      </c>
    </row>
    <row r="4204" ht="15.75" customHeight="1" s="42">
      <c r="A4204" s="41" t="n"/>
      <c r="G4204" s="38" t="n"/>
      <c r="H4204" s="38" t="n"/>
      <c r="I4204" s="38" t="n"/>
      <c r="J4204" s="38" t="n"/>
      <c r="K4204" s="38" t="n"/>
      <c r="L4204" s="38" t="n"/>
      <c r="N4204" s="36">
        <f>IF($B4204="","",IF($C4204="SUPERSTORE","Superstore","DH"))</f>
        <v/>
      </c>
      <c r="O4204" s="36">
        <f>IF($B4204="","",IFERROR(VLOOKUP($B4204,Mapping!$A:$C,2,0),"Not Mapped"))</f>
        <v/>
      </c>
      <c r="P4204" s="36">
        <f>IF($B4204="","",IFERROR(VLOOKUP($B4204,Mapping!$A:$C,3,0),"Not Mapped"))</f>
        <v/>
      </c>
      <c r="Q4204" s="36">
        <f>IF($B4204="","",IFERROR(VLOOKUP($O4204,Leaders!$A:$B,2,0),"Not Mapped"))</f>
        <v/>
      </c>
      <c r="R4204" s="36">
        <f>IF($B4204="","",IF(COUNTIF(Exclusions!$A:$A,$B4204)&gt;0,"Yes","No"))</f>
        <v/>
      </c>
      <c r="S4204" s="38">
        <f>IF($B4204="","",MIN(1,DAY($A4204)/IF($N4204="Superstore",Settings!$B$5,Settings!$B$4)))</f>
        <v/>
      </c>
      <c r="T4204" s="38">
        <f>IF(OR($B4204="",$G4204="",$S4204=0),"",$G4204/$S4204)</f>
        <v/>
      </c>
      <c r="U4204" s="36">
        <f>IF($T4204="","",IF($T4204&lt;Settings!$B$8,"Critical",IF($T4204&lt;Settings!$B$9,"Semi Critical","Non Critical")))</f>
        <v/>
      </c>
      <c r="V4204" s="28" t="n"/>
      <c r="Z4204">
        <f>IF($B4204="","",IFERROR(VLOOKUP($B4204,'Plan HC for CCA'!$A:$B,2,0),""))</f>
        <v/>
      </c>
      <c r="AA4204">
        <f>IF(OR($B4204="",$Z4204=""),"",IF(N($M4204)&lt;$Z4204,"Delta","No Delta"))</f>
        <v/>
      </c>
      <c r="AB4204">
        <f>IF(OR($B4204="",$Z4204=""),"",MAX(0,$Z4204-N($M4204)))</f>
        <v/>
      </c>
      <c r="AC4204" s="46">
        <f>IF($B4204="","",IFERROR(INDEX('CCA Util %'!$H:$H,MATCH($B4204,'CCA Util %'!$E:$E,0)),""))</f>
        <v/>
      </c>
      <c r="AD4204">
        <f>IF($B4204="","",IFERROR(INDEX('CCA Util %'!$G:$G,MATCH($B4204,'CCA Util %'!$E:$E,0)),""))</f>
        <v/>
      </c>
      <c r="AE4204">
        <f>IF(OR($B4204="",$U4204=""),"",$U4204&amp;" &amp; "&amp;IF(OR($AD4204="",$AD4204=0),"Util NA",$AD4204&amp;" Util"))</f>
        <v/>
      </c>
    </row>
    <row r="4205" ht="15.75" customHeight="1" s="42">
      <c r="A4205" s="41" t="n"/>
      <c r="G4205" s="38" t="n"/>
      <c r="H4205" s="38" t="n"/>
      <c r="I4205" s="38" t="n"/>
      <c r="J4205" s="38" t="n"/>
      <c r="K4205" s="38" t="n"/>
      <c r="L4205" s="38" t="n"/>
      <c r="N4205" s="36">
        <f>IF($B4205="","",IF($C4205="SUPERSTORE","Superstore","DH"))</f>
        <v/>
      </c>
      <c r="O4205" s="36">
        <f>IF($B4205="","",IFERROR(VLOOKUP($B4205,Mapping!$A:$C,2,0),"Not Mapped"))</f>
        <v/>
      </c>
      <c r="P4205" s="36">
        <f>IF($B4205="","",IFERROR(VLOOKUP($B4205,Mapping!$A:$C,3,0),"Not Mapped"))</f>
        <v/>
      </c>
      <c r="Q4205" s="36">
        <f>IF($B4205="","",IFERROR(VLOOKUP($O4205,Leaders!$A:$B,2,0),"Not Mapped"))</f>
        <v/>
      </c>
      <c r="R4205" s="36">
        <f>IF($B4205="","",IF(COUNTIF(Exclusions!$A:$A,$B4205)&gt;0,"Yes","No"))</f>
        <v/>
      </c>
      <c r="S4205" s="38">
        <f>IF($B4205="","",MIN(1,DAY($A4205)/IF($N4205="Superstore",Settings!$B$5,Settings!$B$4)))</f>
        <v/>
      </c>
      <c r="T4205" s="38">
        <f>IF(OR($B4205="",$G4205="",$S4205=0),"",$G4205/$S4205)</f>
        <v/>
      </c>
      <c r="U4205" s="36">
        <f>IF($T4205="","",IF($T4205&lt;Settings!$B$8,"Critical",IF($T4205&lt;Settings!$B$9,"Semi Critical","Non Critical")))</f>
        <v/>
      </c>
      <c r="V4205" s="28" t="n"/>
      <c r="Z4205">
        <f>IF($B4205="","",IFERROR(VLOOKUP($B4205,'Plan HC for CCA'!$A:$B,2,0),""))</f>
        <v/>
      </c>
      <c r="AA4205">
        <f>IF(OR($B4205="",$Z4205=""),"",IF(N($M4205)&lt;$Z4205,"Delta","No Delta"))</f>
        <v/>
      </c>
      <c r="AB4205">
        <f>IF(OR($B4205="",$Z4205=""),"",MAX(0,$Z4205-N($M4205)))</f>
        <v/>
      </c>
      <c r="AC4205" s="46">
        <f>IF($B4205="","",IFERROR(INDEX('CCA Util %'!$H:$H,MATCH($B4205,'CCA Util %'!$E:$E,0)),""))</f>
        <v/>
      </c>
      <c r="AD4205">
        <f>IF($B4205="","",IFERROR(INDEX('CCA Util %'!$G:$G,MATCH($B4205,'CCA Util %'!$E:$E,0)),""))</f>
        <v/>
      </c>
      <c r="AE4205">
        <f>IF(OR($B4205="",$U4205=""),"",$U4205&amp;" &amp; "&amp;IF(OR($AD4205="",$AD4205=0),"Util NA",$AD4205&amp;" Util"))</f>
        <v/>
      </c>
    </row>
    <row r="4206" ht="15.75" customHeight="1" s="42">
      <c r="A4206" s="41" t="n"/>
      <c r="G4206" s="38" t="n"/>
      <c r="H4206" s="38" t="n"/>
      <c r="I4206" s="38" t="n"/>
      <c r="J4206" s="38" t="n"/>
      <c r="K4206" s="38" t="n"/>
      <c r="L4206" s="38" t="n"/>
      <c r="N4206" s="36">
        <f>IF($B4206="","",IF($C4206="SUPERSTORE","Superstore","DH"))</f>
        <v/>
      </c>
      <c r="O4206" s="36">
        <f>IF($B4206="","",IFERROR(VLOOKUP($B4206,Mapping!$A:$C,2,0),"Not Mapped"))</f>
        <v/>
      </c>
      <c r="P4206" s="36">
        <f>IF($B4206="","",IFERROR(VLOOKUP($B4206,Mapping!$A:$C,3,0),"Not Mapped"))</f>
        <v/>
      </c>
      <c r="Q4206" s="36">
        <f>IF($B4206="","",IFERROR(VLOOKUP($O4206,Leaders!$A:$B,2,0),"Not Mapped"))</f>
        <v/>
      </c>
      <c r="R4206" s="36">
        <f>IF($B4206="","",IF(COUNTIF(Exclusions!$A:$A,$B4206)&gt;0,"Yes","No"))</f>
        <v/>
      </c>
      <c r="S4206" s="38">
        <f>IF($B4206="","",MIN(1,DAY($A4206)/IF($N4206="Superstore",Settings!$B$5,Settings!$B$4)))</f>
        <v/>
      </c>
      <c r="T4206" s="38">
        <f>IF(OR($B4206="",$G4206="",$S4206=0),"",$G4206/$S4206)</f>
        <v/>
      </c>
      <c r="U4206" s="36">
        <f>IF($T4206="","",IF($T4206&lt;Settings!$B$8,"Critical",IF($T4206&lt;Settings!$B$9,"Semi Critical","Non Critical")))</f>
        <v/>
      </c>
      <c r="V4206" s="28" t="n"/>
      <c r="Z4206">
        <f>IF($B4206="","",IFERROR(VLOOKUP($B4206,'Plan HC for CCA'!$A:$B,2,0),""))</f>
        <v/>
      </c>
      <c r="AA4206">
        <f>IF(OR($B4206="",$Z4206=""),"",IF(N($M4206)&lt;$Z4206,"Delta","No Delta"))</f>
        <v/>
      </c>
      <c r="AB4206">
        <f>IF(OR($B4206="",$Z4206=""),"",MAX(0,$Z4206-N($M4206)))</f>
        <v/>
      </c>
      <c r="AC4206" s="46">
        <f>IF($B4206="","",IFERROR(INDEX('CCA Util %'!$H:$H,MATCH($B4206,'CCA Util %'!$E:$E,0)),""))</f>
        <v/>
      </c>
      <c r="AD4206">
        <f>IF($B4206="","",IFERROR(INDEX('CCA Util %'!$G:$G,MATCH($B4206,'CCA Util %'!$E:$E,0)),""))</f>
        <v/>
      </c>
      <c r="AE4206">
        <f>IF(OR($B4206="",$U4206=""),"",$U4206&amp;" &amp; "&amp;IF(OR($AD4206="",$AD4206=0),"Util NA",$AD4206&amp;" Util"))</f>
        <v/>
      </c>
    </row>
    <row r="4207" ht="15.75" customHeight="1" s="42">
      <c r="A4207" s="41" t="n"/>
      <c r="G4207" s="38" t="n"/>
      <c r="H4207" s="38" t="n"/>
      <c r="I4207" s="38" t="n"/>
      <c r="J4207" s="38" t="n"/>
      <c r="K4207" s="38" t="n"/>
      <c r="L4207" s="38" t="n"/>
      <c r="N4207" s="36">
        <f>IF($B4207="","",IF($C4207="SUPERSTORE","Superstore","DH"))</f>
        <v/>
      </c>
      <c r="O4207" s="36">
        <f>IF($B4207="","",IFERROR(VLOOKUP($B4207,Mapping!$A:$C,2,0),"Not Mapped"))</f>
        <v/>
      </c>
      <c r="P4207" s="36">
        <f>IF($B4207="","",IFERROR(VLOOKUP($B4207,Mapping!$A:$C,3,0),"Not Mapped"))</f>
        <v/>
      </c>
      <c r="Q4207" s="36">
        <f>IF($B4207="","",IFERROR(VLOOKUP($O4207,Leaders!$A:$B,2,0),"Not Mapped"))</f>
        <v/>
      </c>
      <c r="R4207" s="36">
        <f>IF($B4207="","",IF(COUNTIF(Exclusions!$A:$A,$B4207)&gt;0,"Yes","No"))</f>
        <v/>
      </c>
      <c r="S4207" s="38">
        <f>IF($B4207="","",MIN(1,DAY($A4207)/IF($N4207="Superstore",Settings!$B$5,Settings!$B$4)))</f>
        <v/>
      </c>
      <c r="T4207" s="38">
        <f>IF(OR($B4207="",$G4207="",$S4207=0),"",$G4207/$S4207)</f>
        <v/>
      </c>
      <c r="U4207" s="36">
        <f>IF($T4207="","",IF($T4207&lt;Settings!$B$8,"Critical",IF($T4207&lt;Settings!$B$9,"Semi Critical","Non Critical")))</f>
        <v/>
      </c>
      <c r="V4207" s="28" t="n"/>
      <c r="Z4207">
        <f>IF($B4207="","",IFERROR(VLOOKUP($B4207,'Plan HC for CCA'!$A:$B,2,0),""))</f>
        <v/>
      </c>
      <c r="AA4207">
        <f>IF(OR($B4207="",$Z4207=""),"",IF(N($M4207)&lt;$Z4207,"Delta","No Delta"))</f>
        <v/>
      </c>
      <c r="AB4207">
        <f>IF(OR($B4207="",$Z4207=""),"",MAX(0,$Z4207-N($M4207)))</f>
        <v/>
      </c>
      <c r="AC4207" s="46">
        <f>IF($B4207="","",IFERROR(INDEX('CCA Util %'!$H:$H,MATCH($B4207,'CCA Util %'!$E:$E,0)),""))</f>
        <v/>
      </c>
      <c r="AD4207">
        <f>IF($B4207="","",IFERROR(INDEX('CCA Util %'!$G:$G,MATCH($B4207,'CCA Util %'!$E:$E,0)),""))</f>
        <v/>
      </c>
      <c r="AE4207">
        <f>IF(OR($B4207="",$U4207=""),"",$U4207&amp;" &amp; "&amp;IF(OR($AD4207="",$AD4207=0),"Util NA",$AD4207&amp;" Util"))</f>
        <v/>
      </c>
    </row>
    <row r="4208" ht="15.75" customHeight="1" s="42">
      <c r="A4208" s="41" t="n"/>
      <c r="G4208" s="38" t="n"/>
      <c r="H4208" s="38" t="n"/>
      <c r="I4208" s="38" t="n"/>
      <c r="J4208" s="38" t="n"/>
      <c r="K4208" s="38" t="n"/>
      <c r="L4208" s="38" t="n"/>
      <c r="N4208" s="36">
        <f>IF($B4208="","",IF($C4208="SUPERSTORE","Superstore","DH"))</f>
        <v/>
      </c>
      <c r="O4208" s="36">
        <f>IF($B4208="","",IFERROR(VLOOKUP($B4208,Mapping!$A:$C,2,0),"Not Mapped"))</f>
        <v/>
      </c>
      <c r="P4208" s="36">
        <f>IF($B4208="","",IFERROR(VLOOKUP($B4208,Mapping!$A:$C,3,0),"Not Mapped"))</f>
        <v/>
      </c>
      <c r="Q4208" s="36">
        <f>IF($B4208="","",IFERROR(VLOOKUP($O4208,Leaders!$A:$B,2,0),"Not Mapped"))</f>
        <v/>
      </c>
      <c r="R4208" s="36">
        <f>IF($B4208="","",IF(COUNTIF(Exclusions!$A:$A,$B4208)&gt;0,"Yes","No"))</f>
        <v/>
      </c>
      <c r="S4208" s="38">
        <f>IF($B4208="","",MIN(1,DAY($A4208)/IF($N4208="Superstore",Settings!$B$5,Settings!$B$4)))</f>
        <v/>
      </c>
      <c r="T4208" s="38">
        <f>IF(OR($B4208="",$G4208="",$S4208=0),"",$G4208/$S4208)</f>
        <v/>
      </c>
      <c r="U4208" s="36">
        <f>IF($T4208="","",IF($T4208&lt;Settings!$B$8,"Critical",IF($T4208&lt;Settings!$B$9,"Semi Critical","Non Critical")))</f>
        <v/>
      </c>
      <c r="V4208" s="28" t="n"/>
      <c r="Z4208">
        <f>IF($B4208="","",IFERROR(VLOOKUP($B4208,'Plan HC for CCA'!$A:$B,2,0),""))</f>
        <v/>
      </c>
      <c r="AA4208">
        <f>IF(OR($B4208="",$Z4208=""),"",IF(N($M4208)&lt;$Z4208,"Delta","No Delta"))</f>
        <v/>
      </c>
      <c r="AB4208">
        <f>IF(OR($B4208="",$Z4208=""),"",MAX(0,$Z4208-N($M4208)))</f>
        <v/>
      </c>
      <c r="AC4208" s="46">
        <f>IF($B4208="","",IFERROR(INDEX('CCA Util %'!$H:$H,MATCH($B4208,'CCA Util %'!$E:$E,0)),""))</f>
        <v/>
      </c>
      <c r="AD4208">
        <f>IF($B4208="","",IFERROR(INDEX('CCA Util %'!$G:$G,MATCH($B4208,'CCA Util %'!$E:$E,0)),""))</f>
        <v/>
      </c>
      <c r="AE4208">
        <f>IF(OR($B4208="",$U4208=""),"",$U4208&amp;" &amp; "&amp;IF(OR($AD4208="",$AD4208=0),"Util NA",$AD4208&amp;" Util"))</f>
        <v/>
      </c>
    </row>
    <row r="4209" ht="15.75" customHeight="1" s="42">
      <c r="A4209" s="41" t="n"/>
      <c r="G4209" s="38" t="n"/>
      <c r="H4209" s="38" t="n"/>
      <c r="I4209" s="38" t="n"/>
      <c r="J4209" s="38" t="n"/>
      <c r="K4209" s="38" t="n"/>
      <c r="L4209" s="38" t="n"/>
      <c r="N4209" s="36">
        <f>IF($B4209="","",IF($C4209="SUPERSTORE","Superstore","DH"))</f>
        <v/>
      </c>
      <c r="O4209" s="36">
        <f>IF($B4209="","",IFERROR(VLOOKUP($B4209,Mapping!$A:$C,2,0),"Not Mapped"))</f>
        <v/>
      </c>
      <c r="P4209" s="36">
        <f>IF($B4209="","",IFERROR(VLOOKUP($B4209,Mapping!$A:$C,3,0),"Not Mapped"))</f>
        <v/>
      </c>
      <c r="Q4209" s="36">
        <f>IF($B4209="","",IFERROR(VLOOKUP($O4209,Leaders!$A:$B,2,0),"Not Mapped"))</f>
        <v/>
      </c>
      <c r="R4209" s="36">
        <f>IF($B4209="","",IF(COUNTIF(Exclusions!$A:$A,$B4209)&gt;0,"Yes","No"))</f>
        <v/>
      </c>
      <c r="S4209" s="38">
        <f>IF($B4209="","",MIN(1,DAY($A4209)/IF($N4209="Superstore",Settings!$B$5,Settings!$B$4)))</f>
        <v/>
      </c>
      <c r="T4209" s="38">
        <f>IF(OR($B4209="",$G4209="",$S4209=0),"",$G4209/$S4209)</f>
        <v/>
      </c>
      <c r="U4209" s="36">
        <f>IF($T4209="","",IF($T4209&lt;Settings!$B$8,"Critical",IF($T4209&lt;Settings!$B$9,"Semi Critical","Non Critical")))</f>
        <v/>
      </c>
      <c r="V4209" s="28" t="n"/>
      <c r="Z4209">
        <f>IF($B4209="","",IFERROR(VLOOKUP($B4209,'Plan HC for CCA'!$A:$B,2,0),""))</f>
        <v/>
      </c>
      <c r="AA4209">
        <f>IF(OR($B4209="",$Z4209=""),"",IF(N($M4209)&lt;$Z4209,"Delta","No Delta"))</f>
        <v/>
      </c>
      <c r="AB4209">
        <f>IF(OR($B4209="",$Z4209=""),"",MAX(0,$Z4209-N($M4209)))</f>
        <v/>
      </c>
      <c r="AC4209" s="46">
        <f>IF($B4209="","",IFERROR(INDEX('CCA Util %'!$H:$H,MATCH($B4209,'CCA Util %'!$E:$E,0)),""))</f>
        <v/>
      </c>
      <c r="AD4209">
        <f>IF($B4209="","",IFERROR(INDEX('CCA Util %'!$G:$G,MATCH($B4209,'CCA Util %'!$E:$E,0)),""))</f>
        <v/>
      </c>
      <c r="AE4209">
        <f>IF(OR($B4209="",$U4209=""),"",$U4209&amp;" &amp; "&amp;IF(OR($AD4209="",$AD4209=0),"Util NA",$AD4209&amp;" Util"))</f>
        <v/>
      </c>
    </row>
    <row r="4210" ht="15.75" customHeight="1" s="42">
      <c r="A4210" s="41" t="n"/>
      <c r="G4210" s="38" t="n"/>
      <c r="H4210" s="38" t="n"/>
      <c r="I4210" s="38" t="n"/>
      <c r="J4210" s="38" t="n"/>
      <c r="K4210" s="38" t="n"/>
      <c r="L4210" s="38" t="n"/>
      <c r="N4210" s="36">
        <f>IF($B4210="","",IF($C4210="SUPERSTORE","Superstore","DH"))</f>
        <v/>
      </c>
      <c r="O4210" s="36">
        <f>IF($B4210="","",IFERROR(VLOOKUP($B4210,Mapping!$A:$C,2,0),"Not Mapped"))</f>
        <v/>
      </c>
      <c r="P4210" s="36">
        <f>IF($B4210="","",IFERROR(VLOOKUP($B4210,Mapping!$A:$C,3,0),"Not Mapped"))</f>
        <v/>
      </c>
      <c r="Q4210" s="36">
        <f>IF($B4210="","",IFERROR(VLOOKUP($O4210,Leaders!$A:$B,2,0),"Not Mapped"))</f>
        <v/>
      </c>
      <c r="R4210" s="36">
        <f>IF($B4210="","",IF(COUNTIF(Exclusions!$A:$A,$B4210)&gt;0,"Yes","No"))</f>
        <v/>
      </c>
      <c r="S4210" s="38">
        <f>IF($B4210="","",MIN(1,DAY($A4210)/IF($N4210="Superstore",Settings!$B$5,Settings!$B$4)))</f>
        <v/>
      </c>
      <c r="T4210" s="38">
        <f>IF(OR($B4210="",$G4210="",$S4210=0),"",$G4210/$S4210)</f>
        <v/>
      </c>
      <c r="U4210" s="36">
        <f>IF($T4210="","",IF($T4210&lt;Settings!$B$8,"Critical",IF($T4210&lt;Settings!$B$9,"Semi Critical","Non Critical")))</f>
        <v/>
      </c>
      <c r="V4210" s="28" t="n"/>
      <c r="Z4210">
        <f>IF($B4210="","",IFERROR(VLOOKUP($B4210,'Plan HC for CCA'!$A:$B,2,0),""))</f>
        <v/>
      </c>
      <c r="AA4210">
        <f>IF(OR($B4210="",$Z4210=""),"",IF(N($M4210)&lt;$Z4210,"Delta","No Delta"))</f>
        <v/>
      </c>
      <c r="AB4210">
        <f>IF(OR($B4210="",$Z4210=""),"",MAX(0,$Z4210-N($M4210)))</f>
        <v/>
      </c>
      <c r="AC4210" s="46">
        <f>IF($B4210="","",IFERROR(INDEX('CCA Util %'!$H:$H,MATCH($B4210,'CCA Util %'!$E:$E,0)),""))</f>
        <v/>
      </c>
      <c r="AD4210">
        <f>IF($B4210="","",IFERROR(INDEX('CCA Util %'!$G:$G,MATCH($B4210,'CCA Util %'!$E:$E,0)),""))</f>
        <v/>
      </c>
      <c r="AE4210">
        <f>IF(OR($B4210="",$U4210=""),"",$U4210&amp;" &amp; "&amp;IF(OR($AD4210="",$AD4210=0),"Util NA",$AD4210&amp;" Util"))</f>
        <v/>
      </c>
    </row>
    <row r="4211" ht="15.75" customHeight="1" s="42">
      <c r="A4211" s="41" t="n"/>
      <c r="G4211" s="38" t="n"/>
      <c r="H4211" s="38" t="n"/>
      <c r="I4211" s="38" t="n"/>
      <c r="J4211" s="38" t="n"/>
      <c r="K4211" s="38" t="n"/>
      <c r="L4211" s="38" t="n"/>
      <c r="N4211" s="36">
        <f>IF($B4211="","",IF($C4211="SUPERSTORE","Superstore","DH"))</f>
        <v/>
      </c>
      <c r="O4211" s="36">
        <f>IF($B4211="","",IFERROR(VLOOKUP($B4211,Mapping!$A:$C,2,0),"Not Mapped"))</f>
        <v/>
      </c>
      <c r="P4211" s="36">
        <f>IF($B4211="","",IFERROR(VLOOKUP($B4211,Mapping!$A:$C,3,0),"Not Mapped"))</f>
        <v/>
      </c>
      <c r="Q4211" s="36">
        <f>IF($B4211="","",IFERROR(VLOOKUP($O4211,Leaders!$A:$B,2,0),"Not Mapped"))</f>
        <v/>
      </c>
      <c r="R4211" s="36">
        <f>IF($B4211="","",IF(COUNTIF(Exclusions!$A:$A,$B4211)&gt;0,"Yes","No"))</f>
        <v/>
      </c>
      <c r="S4211" s="38">
        <f>IF($B4211="","",MIN(1,DAY($A4211)/IF($N4211="Superstore",Settings!$B$5,Settings!$B$4)))</f>
        <v/>
      </c>
      <c r="T4211" s="38">
        <f>IF(OR($B4211="",$G4211="",$S4211=0),"",$G4211/$S4211)</f>
        <v/>
      </c>
      <c r="U4211" s="36">
        <f>IF($T4211="","",IF($T4211&lt;Settings!$B$8,"Critical",IF($T4211&lt;Settings!$B$9,"Semi Critical","Non Critical")))</f>
        <v/>
      </c>
      <c r="V4211" s="28" t="n"/>
      <c r="Z4211">
        <f>IF($B4211="","",IFERROR(VLOOKUP($B4211,'Plan HC for CCA'!$A:$B,2,0),""))</f>
        <v/>
      </c>
      <c r="AA4211">
        <f>IF(OR($B4211="",$Z4211=""),"",IF(N($M4211)&lt;$Z4211,"Delta","No Delta"))</f>
        <v/>
      </c>
      <c r="AB4211">
        <f>IF(OR($B4211="",$Z4211=""),"",MAX(0,$Z4211-N($M4211)))</f>
        <v/>
      </c>
      <c r="AC4211" s="46">
        <f>IF($B4211="","",IFERROR(INDEX('CCA Util %'!$H:$H,MATCH($B4211,'CCA Util %'!$E:$E,0)),""))</f>
        <v/>
      </c>
      <c r="AD4211">
        <f>IF($B4211="","",IFERROR(INDEX('CCA Util %'!$G:$G,MATCH($B4211,'CCA Util %'!$E:$E,0)),""))</f>
        <v/>
      </c>
      <c r="AE4211">
        <f>IF(OR($B4211="",$U4211=""),"",$U4211&amp;" &amp; "&amp;IF(OR($AD4211="",$AD4211=0),"Util NA",$AD4211&amp;" Util"))</f>
        <v/>
      </c>
    </row>
    <row r="4212" ht="15.75" customHeight="1" s="42">
      <c r="A4212" s="41" t="n"/>
      <c r="G4212" s="38" t="n"/>
      <c r="H4212" s="38" t="n"/>
      <c r="I4212" s="38" t="n"/>
      <c r="J4212" s="38" t="n"/>
      <c r="K4212" s="38" t="n"/>
      <c r="L4212" s="38" t="n"/>
      <c r="N4212" s="36">
        <f>IF($B4212="","",IF($C4212="SUPERSTORE","Superstore","DH"))</f>
        <v/>
      </c>
      <c r="O4212" s="36">
        <f>IF($B4212="","",IFERROR(VLOOKUP($B4212,Mapping!$A:$C,2,0),"Not Mapped"))</f>
        <v/>
      </c>
      <c r="P4212" s="36">
        <f>IF($B4212="","",IFERROR(VLOOKUP($B4212,Mapping!$A:$C,3,0),"Not Mapped"))</f>
        <v/>
      </c>
      <c r="Q4212" s="36">
        <f>IF($B4212="","",IFERROR(VLOOKUP($O4212,Leaders!$A:$B,2,0),"Not Mapped"))</f>
        <v/>
      </c>
      <c r="R4212" s="36">
        <f>IF($B4212="","",IF(COUNTIF(Exclusions!$A:$A,$B4212)&gt;0,"Yes","No"))</f>
        <v/>
      </c>
      <c r="S4212" s="38">
        <f>IF($B4212="","",MIN(1,DAY($A4212)/IF($N4212="Superstore",Settings!$B$5,Settings!$B$4)))</f>
        <v/>
      </c>
      <c r="T4212" s="38">
        <f>IF(OR($B4212="",$G4212="",$S4212=0),"",$G4212/$S4212)</f>
        <v/>
      </c>
      <c r="U4212" s="36">
        <f>IF($T4212="","",IF($T4212&lt;Settings!$B$8,"Critical",IF($T4212&lt;Settings!$B$9,"Semi Critical","Non Critical")))</f>
        <v/>
      </c>
      <c r="V4212" s="28" t="n"/>
      <c r="Z4212">
        <f>IF($B4212="","",IFERROR(VLOOKUP($B4212,'Plan HC for CCA'!$A:$B,2,0),""))</f>
        <v/>
      </c>
      <c r="AA4212">
        <f>IF(OR($B4212="",$Z4212=""),"",IF(N($M4212)&lt;$Z4212,"Delta","No Delta"))</f>
        <v/>
      </c>
      <c r="AB4212">
        <f>IF(OR($B4212="",$Z4212=""),"",MAX(0,$Z4212-N($M4212)))</f>
        <v/>
      </c>
      <c r="AC4212" s="46">
        <f>IF($B4212="","",IFERROR(INDEX('CCA Util %'!$H:$H,MATCH($B4212,'CCA Util %'!$E:$E,0)),""))</f>
        <v/>
      </c>
      <c r="AD4212">
        <f>IF($B4212="","",IFERROR(INDEX('CCA Util %'!$G:$G,MATCH($B4212,'CCA Util %'!$E:$E,0)),""))</f>
        <v/>
      </c>
      <c r="AE4212">
        <f>IF(OR($B4212="",$U4212=""),"",$U4212&amp;" &amp; "&amp;IF(OR($AD4212="",$AD4212=0),"Util NA",$AD4212&amp;" Util"))</f>
        <v/>
      </c>
    </row>
    <row r="4213" ht="15.75" customHeight="1" s="42">
      <c r="A4213" s="41" t="n"/>
      <c r="G4213" s="38" t="n"/>
      <c r="H4213" s="38" t="n"/>
      <c r="I4213" s="38" t="n"/>
      <c r="J4213" s="38" t="n"/>
      <c r="K4213" s="38" t="n"/>
      <c r="L4213" s="38" t="n"/>
      <c r="N4213" s="36">
        <f>IF($B4213="","",IF($C4213="SUPERSTORE","Superstore","DH"))</f>
        <v/>
      </c>
      <c r="O4213" s="36">
        <f>IF($B4213="","",IFERROR(VLOOKUP($B4213,Mapping!$A:$C,2,0),"Not Mapped"))</f>
        <v/>
      </c>
      <c r="P4213" s="36">
        <f>IF($B4213="","",IFERROR(VLOOKUP($B4213,Mapping!$A:$C,3,0),"Not Mapped"))</f>
        <v/>
      </c>
      <c r="Q4213" s="36">
        <f>IF($B4213="","",IFERROR(VLOOKUP($O4213,Leaders!$A:$B,2,0),"Not Mapped"))</f>
        <v/>
      </c>
      <c r="R4213" s="36">
        <f>IF($B4213="","",IF(COUNTIF(Exclusions!$A:$A,$B4213)&gt;0,"Yes","No"))</f>
        <v/>
      </c>
      <c r="S4213" s="38">
        <f>IF($B4213="","",MIN(1,DAY($A4213)/IF($N4213="Superstore",Settings!$B$5,Settings!$B$4)))</f>
        <v/>
      </c>
      <c r="T4213" s="38">
        <f>IF(OR($B4213="",$G4213="",$S4213=0),"",$G4213/$S4213)</f>
        <v/>
      </c>
      <c r="U4213" s="36">
        <f>IF($T4213="","",IF($T4213&lt;Settings!$B$8,"Critical",IF($T4213&lt;Settings!$B$9,"Semi Critical","Non Critical")))</f>
        <v/>
      </c>
      <c r="V4213" s="28" t="n"/>
      <c r="Z4213">
        <f>IF($B4213="","",IFERROR(VLOOKUP($B4213,'Plan HC for CCA'!$A:$B,2,0),""))</f>
        <v/>
      </c>
      <c r="AA4213">
        <f>IF(OR($B4213="",$Z4213=""),"",IF(N($M4213)&lt;$Z4213,"Delta","No Delta"))</f>
        <v/>
      </c>
      <c r="AB4213">
        <f>IF(OR($B4213="",$Z4213=""),"",MAX(0,$Z4213-N($M4213)))</f>
        <v/>
      </c>
      <c r="AC4213" s="46">
        <f>IF($B4213="","",IFERROR(INDEX('CCA Util %'!$H:$H,MATCH($B4213,'CCA Util %'!$E:$E,0)),""))</f>
        <v/>
      </c>
      <c r="AD4213">
        <f>IF($B4213="","",IFERROR(INDEX('CCA Util %'!$G:$G,MATCH($B4213,'CCA Util %'!$E:$E,0)),""))</f>
        <v/>
      </c>
      <c r="AE4213">
        <f>IF(OR($B4213="",$U4213=""),"",$U4213&amp;" &amp; "&amp;IF(OR($AD4213="",$AD4213=0),"Util NA",$AD4213&amp;" Util"))</f>
        <v/>
      </c>
    </row>
    <row r="4214" ht="15.75" customHeight="1" s="42">
      <c r="A4214" s="41" t="n"/>
      <c r="G4214" s="38" t="n"/>
      <c r="H4214" s="38" t="n"/>
      <c r="I4214" s="38" t="n"/>
      <c r="J4214" s="38" t="n"/>
      <c r="K4214" s="38" t="n"/>
      <c r="L4214" s="38" t="n"/>
      <c r="N4214" s="36">
        <f>IF($B4214="","",IF($C4214="SUPERSTORE","Superstore","DH"))</f>
        <v/>
      </c>
      <c r="O4214" s="36">
        <f>IF($B4214="","",IFERROR(VLOOKUP($B4214,Mapping!$A:$C,2,0),"Not Mapped"))</f>
        <v/>
      </c>
      <c r="P4214" s="36">
        <f>IF($B4214="","",IFERROR(VLOOKUP($B4214,Mapping!$A:$C,3,0),"Not Mapped"))</f>
        <v/>
      </c>
      <c r="Q4214" s="36">
        <f>IF($B4214="","",IFERROR(VLOOKUP($O4214,Leaders!$A:$B,2,0),"Not Mapped"))</f>
        <v/>
      </c>
      <c r="R4214" s="36">
        <f>IF($B4214="","",IF(COUNTIF(Exclusions!$A:$A,$B4214)&gt;0,"Yes","No"))</f>
        <v/>
      </c>
      <c r="S4214" s="38">
        <f>IF($B4214="","",MIN(1,DAY($A4214)/IF($N4214="Superstore",Settings!$B$5,Settings!$B$4)))</f>
        <v/>
      </c>
      <c r="T4214" s="38">
        <f>IF(OR($B4214="",$G4214="",$S4214=0),"",$G4214/$S4214)</f>
        <v/>
      </c>
      <c r="U4214" s="36">
        <f>IF($T4214="","",IF($T4214&lt;Settings!$B$8,"Critical",IF($T4214&lt;Settings!$B$9,"Semi Critical","Non Critical")))</f>
        <v/>
      </c>
      <c r="V4214" s="28" t="n"/>
      <c r="Z4214">
        <f>IF($B4214="","",IFERROR(VLOOKUP($B4214,'Plan HC for CCA'!$A:$B,2,0),""))</f>
        <v/>
      </c>
      <c r="AA4214">
        <f>IF(OR($B4214="",$Z4214=""),"",IF(N($M4214)&lt;$Z4214,"Delta","No Delta"))</f>
        <v/>
      </c>
      <c r="AB4214">
        <f>IF(OR($B4214="",$Z4214=""),"",MAX(0,$Z4214-N($M4214)))</f>
        <v/>
      </c>
      <c r="AC4214" s="46">
        <f>IF($B4214="","",IFERROR(INDEX('CCA Util %'!$H:$H,MATCH($B4214,'CCA Util %'!$E:$E,0)),""))</f>
        <v/>
      </c>
      <c r="AD4214">
        <f>IF($B4214="","",IFERROR(INDEX('CCA Util %'!$G:$G,MATCH($B4214,'CCA Util %'!$E:$E,0)),""))</f>
        <v/>
      </c>
      <c r="AE4214">
        <f>IF(OR($B4214="",$U4214=""),"",$U4214&amp;" &amp; "&amp;IF(OR($AD4214="",$AD4214=0),"Util NA",$AD4214&amp;" Util"))</f>
        <v/>
      </c>
    </row>
    <row r="4215" ht="15.75" customHeight="1" s="42">
      <c r="A4215" s="41" t="n"/>
      <c r="G4215" s="38" t="n"/>
      <c r="H4215" s="38" t="n"/>
      <c r="I4215" s="38" t="n"/>
      <c r="J4215" s="38" t="n"/>
      <c r="K4215" s="38" t="n"/>
      <c r="L4215" s="38" t="n"/>
      <c r="N4215" s="36">
        <f>IF($B4215="","",IF($C4215="SUPERSTORE","Superstore","DH"))</f>
        <v/>
      </c>
      <c r="O4215" s="36">
        <f>IF($B4215="","",IFERROR(VLOOKUP($B4215,Mapping!$A:$C,2,0),"Not Mapped"))</f>
        <v/>
      </c>
      <c r="P4215" s="36">
        <f>IF($B4215="","",IFERROR(VLOOKUP($B4215,Mapping!$A:$C,3,0),"Not Mapped"))</f>
        <v/>
      </c>
      <c r="Q4215" s="36">
        <f>IF($B4215="","",IFERROR(VLOOKUP($O4215,Leaders!$A:$B,2,0),"Not Mapped"))</f>
        <v/>
      </c>
      <c r="R4215" s="36">
        <f>IF($B4215="","",IF(COUNTIF(Exclusions!$A:$A,$B4215)&gt;0,"Yes","No"))</f>
        <v/>
      </c>
      <c r="S4215" s="38">
        <f>IF($B4215="","",MIN(1,DAY($A4215)/IF($N4215="Superstore",Settings!$B$5,Settings!$B$4)))</f>
        <v/>
      </c>
      <c r="T4215" s="38">
        <f>IF(OR($B4215="",$G4215="",$S4215=0),"",$G4215/$S4215)</f>
        <v/>
      </c>
      <c r="U4215" s="36">
        <f>IF($T4215="","",IF($T4215&lt;Settings!$B$8,"Critical",IF($T4215&lt;Settings!$B$9,"Semi Critical","Non Critical")))</f>
        <v/>
      </c>
      <c r="V4215" s="28" t="n"/>
      <c r="Z4215">
        <f>IF($B4215="","",IFERROR(VLOOKUP($B4215,'Plan HC for CCA'!$A:$B,2,0),""))</f>
        <v/>
      </c>
      <c r="AA4215">
        <f>IF(OR($B4215="",$Z4215=""),"",IF(N($M4215)&lt;$Z4215,"Delta","No Delta"))</f>
        <v/>
      </c>
      <c r="AB4215">
        <f>IF(OR($B4215="",$Z4215=""),"",MAX(0,$Z4215-N($M4215)))</f>
        <v/>
      </c>
      <c r="AC4215" s="46">
        <f>IF($B4215="","",IFERROR(INDEX('CCA Util %'!$H:$H,MATCH($B4215,'CCA Util %'!$E:$E,0)),""))</f>
        <v/>
      </c>
      <c r="AD4215">
        <f>IF($B4215="","",IFERROR(INDEX('CCA Util %'!$G:$G,MATCH($B4215,'CCA Util %'!$E:$E,0)),""))</f>
        <v/>
      </c>
      <c r="AE4215">
        <f>IF(OR($B4215="",$U4215=""),"",$U4215&amp;" &amp; "&amp;IF(OR($AD4215="",$AD4215=0),"Util NA",$AD4215&amp;" Util"))</f>
        <v/>
      </c>
    </row>
    <row r="4216" ht="15.75" customHeight="1" s="42">
      <c r="A4216" s="41" t="n"/>
      <c r="G4216" s="38" t="n"/>
      <c r="H4216" s="38" t="n"/>
      <c r="I4216" s="38" t="n"/>
      <c r="J4216" s="38" t="n"/>
      <c r="K4216" s="38" t="n"/>
      <c r="L4216" s="38" t="n"/>
      <c r="N4216" s="36">
        <f>IF($B4216="","",IF($C4216="SUPERSTORE","Superstore","DH"))</f>
        <v/>
      </c>
      <c r="O4216" s="36">
        <f>IF($B4216="","",IFERROR(VLOOKUP($B4216,Mapping!$A:$C,2,0),"Not Mapped"))</f>
        <v/>
      </c>
      <c r="P4216" s="36">
        <f>IF($B4216="","",IFERROR(VLOOKUP($B4216,Mapping!$A:$C,3,0),"Not Mapped"))</f>
        <v/>
      </c>
      <c r="Q4216" s="36">
        <f>IF($B4216="","",IFERROR(VLOOKUP($O4216,Leaders!$A:$B,2,0),"Not Mapped"))</f>
        <v/>
      </c>
      <c r="R4216" s="36">
        <f>IF($B4216="","",IF(COUNTIF(Exclusions!$A:$A,$B4216)&gt;0,"Yes","No"))</f>
        <v/>
      </c>
      <c r="S4216" s="38">
        <f>IF($B4216="","",MIN(1,DAY($A4216)/IF($N4216="Superstore",Settings!$B$5,Settings!$B$4)))</f>
        <v/>
      </c>
      <c r="T4216" s="38">
        <f>IF(OR($B4216="",$G4216="",$S4216=0),"",$G4216/$S4216)</f>
        <v/>
      </c>
      <c r="U4216" s="36">
        <f>IF($T4216="","",IF($T4216&lt;Settings!$B$8,"Critical",IF($T4216&lt;Settings!$B$9,"Semi Critical","Non Critical")))</f>
        <v/>
      </c>
      <c r="V4216" s="28" t="n"/>
      <c r="Z4216">
        <f>IF($B4216="","",IFERROR(VLOOKUP($B4216,'Plan HC for CCA'!$A:$B,2,0),""))</f>
        <v/>
      </c>
      <c r="AA4216">
        <f>IF(OR($B4216="",$Z4216=""),"",IF(N($M4216)&lt;$Z4216,"Delta","No Delta"))</f>
        <v/>
      </c>
      <c r="AB4216">
        <f>IF(OR($B4216="",$Z4216=""),"",MAX(0,$Z4216-N($M4216)))</f>
        <v/>
      </c>
      <c r="AC4216" s="46">
        <f>IF($B4216="","",IFERROR(INDEX('CCA Util %'!$H:$H,MATCH($B4216,'CCA Util %'!$E:$E,0)),""))</f>
        <v/>
      </c>
      <c r="AD4216">
        <f>IF($B4216="","",IFERROR(INDEX('CCA Util %'!$G:$G,MATCH($B4216,'CCA Util %'!$E:$E,0)),""))</f>
        <v/>
      </c>
      <c r="AE4216">
        <f>IF(OR($B4216="",$U4216=""),"",$U4216&amp;" &amp; "&amp;IF(OR($AD4216="",$AD4216=0),"Util NA",$AD4216&amp;" Util"))</f>
        <v/>
      </c>
    </row>
    <row r="4217" ht="15.75" customHeight="1" s="42">
      <c r="A4217" s="41" t="n"/>
      <c r="G4217" s="38" t="n"/>
      <c r="H4217" s="38" t="n"/>
      <c r="I4217" s="38" t="n"/>
      <c r="J4217" s="38" t="n"/>
      <c r="K4217" s="38" t="n"/>
      <c r="L4217" s="38" t="n"/>
      <c r="N4217" s="36">
        <f>IF($B4217="","",IF($C4217="SUPERSTORE","Superstore","DH"))</f>
        <v/>
      </c>
      <c r="O4217" s="36">
        <f>IF($B4217="","",IFERROR(VLOOKUP($B4217,Mapping!$A:$C,2,0),"Not Mapped"))</f>
        <v/>
      </c>
      <c r="P4217" s="36">
        <f>IF($B4217="","",IFERROR(VLOOKUP($B4217,Mapping!$A:$C,3,0),"Not Mapped"))</f>
        <v/>
      </c>
      <c r="Q4217" s="36">
        <f>IF($B4217="","",IFERROR(VLOOKUP($O4217,Leaders!$A:$B,2,0),"Not Mapped"))</f>
        <v/>
      </c>
      <c r="R4217" s="36">
        <f>IF($B4217="","",IF(COUNTIF(Exclusions!$A:$A,$B4217)&gt;0,"Yes","No"))</f>
        <v/>
      </c>
      <c r="S4217" s="38">
        <f>IF($B4217="","",MIN(1,DAY($A4217)/IF($N4217="Superstore",Settings!$B$5,Settings!$B$4)))</f>
        <v/>
      </c>
      <c r="T4217" s="38">
        <f>IF(OR($B4217="",$G4217="",$S4217=0),"",$G4217/$S4217)</f>
        <v/>
      </c>
      <c r="U4217" s="36">
        <f>IF($T4217="","",IF($T4217&lt;Settings!$B$8,"Critical",IF($T4217&lt;Settings!$B$9,"Semi Critical","Non Critical")))</f>
        <v/>
      </c>
      <c r="V4217" s="28" t="n"/>
      <c r="Z4217">
        <f>IF($B4217="","",IFERROR(VLOOKUP($B4217,'Plan HC for CCA'!$A:$B,2,0),""))</f>
        <v/>
      </c>
      <c r="AA4217">
        <f>IF(OR($B4217="",$Z4217=""),"",IF(N($M4217)&lt;$Z4217,"Delta","No Delta"))</f>
        <v/>
      </c>
      <c r="AB4217">
        <f>IF(OR($B4217="",$Z4217=""),"",MAX(0,$Z4217-N($M4217)))</f>
        <v/>
      </c>
      <c r="AC4217" s="46">
        <f>IF($B4217="","",IFERROR(INDEX('CCA Util %'!$H:$H,MATCH($B4217,'CCA Util %'!$E:$E,0)),""))</f>
        <v/>
      </c>
      <c r="AD4217">
        <f>IF($B4217="","",IFERROR(INDEX('CCA Util %'!$G:$G,MATCH($B4217,'CCA Util %'!$E:$E,0)),""))</f>
        <v/>
      </c>
      <c r="AE4217">
        <f>IF(OR($B4217="",$U4217=""),"",$U4217&amp;" &amp; "&amp;IF(OR($AD4217="",$AD4217=0),"Util NA",$AD4217&amp;" Util"))</f>
        <v/>
      </c>
    </row>
    <row r="4218" ht="15.75" customHeight="1" s="42">
      <c r="A4218" s="41" t="n"/>
      <c r="G4218" s="38" t="n"/>
      <c r="H4218" s="38" t="n"/>
      <c r="I4218" s="38" t="n"/>
      <c r="J4218" s="38" t="n"/>
      <c r="K4218" s="38" t="n"/>
      <c r="L4218" s="38" t="n"/>
      <c r="N4218" s="36">
        <f>IF($B4218="","",IF($C4218="SUPERSTORE","Superstore","DH"))</f>
        <v/>
      </c>
      <c r="O4218" s="36">
        <f>IF($B4218="","",IFERROR(VLOOKUP($B4218,Mapping!$A:$C,2,0),"Not Mapped"))</f>
        <v/>
      </c>
      <c r="P4218" s="36">
        <f>IF($B4218="","",IFERROR(VLOOKUP($B4218,Mapping!$A:$C,3,0),"Not Mapped"))</f>
        <v/>
      </c>
      <c r="Q4218" s="36">
        <f>IF($B4218="","",IFERROR(VLOOKUP($O4218,Leaders!$A:$B,2,0),"Not Mapped"))</f>
        <v/>
      </c>
      <c r="R4218" s="36">
        <f>IF($B4218="","",IF(COUNTIF(Exclusions!$A:$A,$B4218)&gt;0,"Yes","No"))</f>
        <v/>
      </c>
      <c r="S4218" s="38">
        <f>IF($B4218="","",MIN(1,DAY($A4218)/IF($N4218="Superstore",Settings!$B$5,Settings!$B$4)))</f>
        <v/>
      </c>
      <c r="T4218" s="38">
        <f>IF(OR($B4218="",$G4218="",$S4218=0),"",$G4218/$S4218)</f>
        <v/>
      </c>
      <c r="U4218" s="36">
        <f>IF($T4218="","",IF($T4218&lt;Settings!$B$8,"Critical",IF($T4218&lt;Settings!$B$9,"Semi Critical","Non Critical")))</f>
        <v/>
      </c>
      <c r="V4218" s="28" t="n"/>
      <c r="Z4218">
        <f>IF($B4218="","",IFERROR(VLOOKUP($B4218,'Plan HC for CCA'!$A:$B,2,0),""))</f>
        <v/>
      </c>
      <c r="AA4218">
        <f>IF(OR($B4218="",$Z4218=""),"",IF(N($M4218)&lt;$Z4218,"Delta","No Delta"))</f>
        <v/>
      </c>
      <c r="AB4218">
        <f>IF(OR($B4218="",$Z4218=""),"",MAX(0,$Z4218-N($M4218)))</f>
        <v/>
      </c>
      <c r="AC4218" s="46">
        <f>IF($B4218="","",IFERROR(INDEX('CCA Util %'!$H:$H,MATCH($B4218,'CCA Util %'!$E:$E,0)),""))</f>
        <v/>
      </c>
      <c r="AD4218">
        <f>IF($B4218="","",IFERROR(INDEX('CCA Util %'!$G:$G,MATCH($B4218,'CCA Util %'!$E:$E,0)),""))</f>
        <v/>
      </c>
      <c r="AE4218">
        <f>IF(OR($B4218="",$U4218=""),"",$U4218&amp;" &amp; "&amp;IF(OR($AD4218="",$AD4218=0),"Util NA",$AD4218&amp;" Util"))</f>
        <v/>
      </c>
    </row>
    <row r="4219" ht="15.75" customHeight="1" s="42">
      <c r="A4219" s="41" t="n"/>
      <c r="G4219" s="38" t="n"/>
      <c r="H4219" s="38" t="n"/>
      <c r="I4219" s="38" t="n"/>
      <c r="J4219" s="38" t="n"/>
      <c r="K4219" s="38" t="n"/>
      <c r="L4219" s="38" t="n"/>
      <c r="N4219" s="36">
        <f>IF($B4219="","",IF($C4219="SUPERSTORE","Superstore","DH"))</f>
        <v/>
      </c>
      <c r="O4219" s="36">
        <f>IF($B4219="","",IFERROR(VLOOKUP($B4219,Mapping!$A:$C,2,0),"Not Mapped"))</f>
        <v/>
      </c>
      <c r="P4219" s="36">
        <f>IF($B4219="","",IFERROR(VLOOKUP($B4219,Mapping!$A:$C,3,0),"Not Mapped"))</f>
        <v/>
      </c>
      <c r="Q4219" s="36">
        <f>IF($B4219="","",IFERROR(VLOOKUP($O4219,Leaders!$A:$B,2,0),"Not Mapped"))</f>
        <v/>
      </c>
      <c r="R4219" s="36">
        <f>IF($B4219="","",IF(COUNTIF(Exclusions!$A:$A,$B4219)&gt;0,"Yes","No"))</f>
        <v/>
      </c>
      <c r="S4219" s="38">
        <f>IF($B4219="","",MIN(1,DAY($A4219)/IF($N4219="Superstore",Settings!$B$5,Settings!$B$4)))</f>
        <v/>
      </c>
      <c r="T4219" s="38">
        <f>IF(OR($B4219="",$G4219="",$S4219=0),"",$G4219/$S4219)</f>
        <v/>
      </c>
      <c r="U4219" s="36">
        <f>IF($T4219="","",IF($T4219&lt;Settings!$B$8,"Critical",IF($T4219&lt;Settings!$B$9,"Semi Critical","Non Critical")))</f>
        <v/>
      </c>
      <c r="V4219" s="28" t="n"/>
      <c r="Z4219">
        <f>IF($B4219="","",IFERROR(VLOOKUP($B4219,'Plan HC for CCA'!$A:$B,2,0),""))</f>
        <v/>
      </c>
      <c r="AA4219">
        <f>IF(OR($B4219="",$Z4219=""),"",IF(N($M4219)&lt;$Z4219,"Delta","No Delta"))</f>
        <v/>
      </c>
      <c r="AB4219">
        <f>IF(OR($B4219="",$Z4219=""),"",MAX(0,$Z4219-N($M4219)))</f>
        <v/>
      </c>
      <c r="AC4219" s="46">
        <f>IF($B4219="","",IFERROR(INDEX('CCA Util %'!$H:$H,MATCH($B4219,'CCA Util %'!$E:$E,0)),""))</f>
        <v/>
      </c>
      <c r="AD4219">
        <f>IF($B4219="","",IFERROR(INDEX('CCA Util %'!$G:$G,MATCH($B4219,'CCA Util %'!$E:$E,0)),""))</f>
        <v/>
      </c>
      <c r="AE4219">
        <f>IF(OR($B4219="",$U4219=""),"",$U4219&amp;" &amp; "&amp;IF(OR($AD4219="",$AD4219=0),"Util NA",$AD4219&amp;" Util"))</f>
        <v/>
      </c>
    </row>
    <row r="4220" ht="15.75" customHeight="1" s="42">
      <c r="A4220" s="41" t="n"/>
      <c r="G4220" s="38" t="n"/>
      <c r="H4220" s="38" t="n"/>
      <c r="I4220" s="38" t="n"/>
      <c r="J4220" s="38" t="n"/>
      <c r="K4220" s="38" t="n"/>
      <c r="L4220" s="38" t="n"/>
      <c r="N4220" s="36">
        <f>IF($B4220="","",IF($C4220="SUPERSTORE","Superstore","DH"))</f>
        <v/>
      </c>
      <c r="O4220" s="36">
        <f>IF($B4220="","",IFERROR(VLOOKUP($B4220,Mapping!$A:$C,2,0),"Not Mapped"))</f>
        <v/>
      </c>
      <c r="P4220" s="36">
        <f>IF($B4220="","",IFERROR(VLOOKUP($B4220,Mapping!$A:$C,3,0),"Not Mapped"))</f>
        <v/>
      </c>
      <c r="Q4220" s="36">
        <f>IF($B4220="","",IFERROR(VLOOKUP($O4220,Leaders!$A:$B,2,0),"Not Mapped"))</f>
        <v/>
      </c>
      <c r="R4220" s="36">
        <f>IF($B4220="","",IF(COUNTIF(Exclusions!$A:$A,$B4220)&gt;0,"Yes","No"))</f>
        <v/>
      </c>
      <c r="S4220" s="38">
        <f>IF($B4220="","",MIN(1,DAY($A4220)/IF($N4220="Superstore",Settings!$B$5,Settings!$B$4)))</f>
        <v/>
      </c>
      <c r="T4220" s="38">
        <f>IF(OR($B4220="",$G4220="",$S4220=0),"",$G4220/$S4220)</f>
        <v/>
      </c>
      <c r="U4220" s="36">
        <f>IF($T4220="","",IF($T4220&lt;Settings!$B$8,"Critical",IF($T4220&lt;Settings!$B$9,"Semi Critical","Non Critical")))</f>
        <v/>
      </c>
      <c r="V4220" s="28" t="n"/>
      <c r="Z4220">
        <f>IF($B4220="","",IFERROR(VLOOKUP($B4220,'Plan HC for CCA'!$A:$B,2,0),""))</f>
        <v/>
      </c>
      <c r="AA4220">
        <f>IF(OR($B4220="",$Z4220=""),"",IF(N($M4220)&lt;$Z4220,"Delta","No Delta"))</f>
        <v/>
      </c>
      <c r="AB4220">
        <f>IF(OR($B4220="",$Z4220=""),"",MAX(0,$Z4220-N($M4220)))</f>
        <v/>
      </c>
      <c r="AC4220" s="46">
        <f>IF($B4220="","",IFERROR(INDEX('CCA Util %'!$H:$H,MATCH($B4220,'CCA Util %'!$E:$E,0)),""))</f>
        <v/>
      </c>
      <c r="AD4220">
        <f>IF($B4220="","",IFERROR(INDEX('CCA Util %'!$G:$G,MATCH($B4220,'CCA Util %'!$E:$E,0)),""))</f>
        <v/>
      </c>
      <c r="AE4220">
        <f>IF(OR($B4220="",$U4220=""),"",$U4220&amp;" &amp; "&amp;IF(OR($AD4220="",$AD4220=0),"Util NA",$AD4220&amp;" Util"))</f>
        <v/>
      </c>
    </row>
    <row r="4221" ht="15.75" customHeight="1" s="42">
      <c r="A4221" s="41" t="n"/>
      <c r="G4221" s="38" t="n"/>
      <c r="H4221" s="38" t="n"/>
      <c r="I4221" s="38" t="n"/>
      <c r="J4221" s="38" t="n"/>
      <c r="K4221" s="38" t="n"/>
      <c r="L4221" s="38" t="n"/>
      <c r="N4221" s="36">
        <f>IF($B4221="","",IF($C4221="SUPERSTORE","Superstore","DH"))</f>
        <v/>
      </c>
      <c r="O4221" s="36">
        <f>IF($B4221="","",IFERROR(VLOOKUP($B4221,Mapping!$A:$C,2,0),"Not Mapped"))</f>
        <v/>
      </c>
      <c r="P4221" s="36">
        <f>IF($B4221="","",IFERROR(VLOOKUP($B4221,Mapping!$A:$C,3,0),"Not Mapped"))</f>
        <v/>
      </c>
      <c r="Q4221" s="36">
        <f>IF($B4221="","",IFERROR(VLOOKUP($O4221,Leaders!$A:$B,2,0),"Not Mapped"))</f>
        <v/>
      </c>
      <c r="R4221" s="36">
        <f>IF($B4221="","",IF(COUNTIF(Exclusions!$A:$A,$B4221)&gt;0,"Yes","No"))</f>
        <v/>
      </c>
      <c r="S4221" s="38">
        <f>IF($B4221="","",MIN(1,DAY($A4221)/IF($N4221="Superstore",Settings!$B$5,Settings!$B$4)))</f>
        <v/>
      </c>
      <c r="T4221" s="38">
        <f>IF(OR($B4221="",$G4221="",$S4221=0),"",$G4221/$S4221)</f>
        <v/>
      </c>
      <c r="U4221" s="36">
        <f>IF($T4221="","",IF($T4221&lt;Settings!$B$8,"Critical",IF($T4221&lt;Settings!$B$9,"Semi Critical","Non Critical")))</f>
        <v/>
      </c>
      <c r="V4221" s="28" t="n"/>
      <c r="Z4221">
        <f>IF($B4221="","",IFERROR(VLOOKUP($B4221,'Plan HC for CCA'!$A:$B,2,0),""))</f>
        <v/>
      </c>
      <c r="AA4221">
        <f>IF(OR($B4221="",$Z4221=""),"",IF(N($M4221)&lt;$Z4221,"Delta","No Delta"))</f>
        <v/>
      </c>
      <c r="AB4221">
        <f>IF(OR($B4221="",$Z4221=""),"",MAX(0,$Z4221-N($M4221)))</f>
        <v/>
      </c>
      <c r="AC4221" s="46">
        <f>IF($B4221="","",IFERROR(INDEX('CCA Util %'!$H:$H,MATCH($B4221,'CCA Util %'!$E:$E,0)),""))</f>
        <v/>
      </c>
      <c r="AD4221">
        <f>IF($B4221="","",IFERROR(INDEX('CCA Util %'!$G:$G,MATCH($B4221,'CCA Util %'!$E:$E,0)),""))</f>
        <v/>
      </c>
      <c r="AE4221">
        <f>IF(OR($B4221="",$U4221=""),"",$U4221&amp;" &amp; "&amp;IF(OR($AD4221="",$AD4221=0),"Util NA",$AD4221&amp;" Util"))</f>
        <v/>
      </c>
    </row>
    <row r="4222" ht="15.75" customHeight="1" s="42">
      <c r="A4222" s="41" t="n"/>
      <c r="G4222" s="38" t="n"/>
      <c r="H4222" s="38" t="n"/>
      <c r="I4222" s="38" t="n"/>
      <c r="J4222" s="38" t="n"/>
      <c r="K4222" s="38" t="n"/>
      <c r="L4222" s="38" t="n"/>
      <c r="N4222" s="36">
        <f>IF($B4222="","",IF($C4222="SUPERSTORE","Superstore","DH"))</f>
        <v/>
      </c>
      <c r="O4222" s="36">
        <f>IF($B4222="","",IFERROR(VLOOKUP($B4222,Mapping!$A:$C,2,0),"Not Mapped"))</f>
        <v/>
      </c>
      <c r="P4222" s="36">
        <f>IF($B4222="","",IFERROR(VLOOKUP($B4222,Mapping!$A:$C,3,0),"Not Mapped"))</f>
        <v/>
      </c>
      <c r="Q4222" s="36">
        <f>IF($B4222="","",IFERROR(VLOOKUP($O4222,Leaders!$A:$B,2,0),"Not Mapped"))</f>
        <v/>
      </c>
      <c r="R4222" s="36">
        <f>IF($B4222="","",IF(COUNTIF(Exclusions!$A:$A,$B4222)&gt;0,"Yes","No"))</f>
        <v/>
      </c>
      <c r="S4222" s="38">
        <f>IF($B4222="","",MIN(1,DAY($A4222)/IF($N4222="Superstore",Settings!$B$5,Settings!$B$4)))</f>
        <v/>
      </c>
      <c r="T4222" s="38">
        <f>IF(OR($B4222="",$G4222="",$S4222=0),"",$G4222/$S4222)</f>
        <v/>
      </c>
      <c r="U4222" s="36">
        <f>IF($T4222="","",IF($T4222&lt;Settings!$B$8,"Critical",IF($T4222&lt;Settings!$B$9,"Semi Critical","Non Critical")))</f>
        <v/>
      </c>
      <c r="V4222" s="28" t="n"/>
      <c r="Z4222">
        <f>IF($B4222="","",IFERROR(VLOOKUP($B4222,'Plan HC for CCA'!$A:$B,2,0),""))</f>
        <v/>
      </c>
      <c r="AA4222">
        <f>IF(OR($B4222="",$Z4222=""),"",IF(N($M4222)&lt;$Z4222,"Delta","No Delta"))</f>
        <v/>
      </c>
      <c r="AB4222">
        <f>IF(OR($B4222="",$Z4222=""),"",MAX(0,$Z4222-N($M4222)))</f>
        <v/>
      </c>
      <c r="AC4222" s="46">
        <f>IF($B4222="","",IFERROR(INDEX('CCA Util %'!$H:$H,MATCH($B4222,'CCA Util %'!$E:$E,0)),""))</f>
        <v/>
      </c>
      <c r="AD4222">
        <f>IF($B4222="","",IFERROR(INDEX('CCA Util %'!$G:$G,MATCH($B4222,'CCA Util %'!$E:$E,0)),""))</f>
        <v/>
      </c>
      <c r="AE4222">
        <f>IF(OR($B4222="",$U4222=""),"",$U4222&amp;" &amp; "&amp;IF(OR($AD4222="",$AD4222=0),"Util NA",$AD4222&amp;" Util"))</f>
        <v/>
      </c>
    </row>
    <row r="4223" ht="15.75" customHeight="1" s="42">
      <c r="A4223" s="41" t="n"/>
      <c r="G4223" s="38" t="n"/>
      <c r="H4223" s="38" t="n"/>
      <c r="I4223" s="38" t="n"/>
      <c r="J4223" s="38" t="n"/>
      <c r="K4223" s="38" t="n"/>
      <c r="L4223" s="38" t="n"/>
      <c r="N4223" s="36">
        <f>IF($B4223="","",IF($C4223="SUPERSTORE","Superstore","DH"))</f>
        <v/>
      </c>
      <c r="O4223" s="36">
        <f>IF($B4223="","",IFERROR(VLOOKUP($B4223,Mapping!$A:$C,2,0),"Not Mapped"))</f>
        <v/>
      </c>
      <c r="P4223" s="36">
        <f>IF($B4223="","",IFERROR(VLOOKUP($B4223,Mapping!$A:$C,3,0),"Not Mapped"))</f>
        <v/>
      </c>
      <c r="Q4223" s="36">
        <f>IF($B4223="","",IFERROR(VLOOKUP($O4223,Leaders!$A:$B,2,0),"Not Mapped"))</f>
        <v/>
      </c>
      <c r="R4223" s="36">
        <f>IF($B4223="","",IF(COUNTIF(Exclusions!$A:$A,$B4223)&gt;0,"Yes","No"))</f>
        <v/>
      </c>
      <c r="S4223" s="38">
        <f>IF($B4223="","",MIN(1,DAY($A4223)/IF($N4223="Superstore",Settings!$B$5,Settings!$B$4)))</f>
        <v/>
      </c>
      <c r="T4223" s="38">
        <f>IF(OR($B4223="",$G4223="",$S4223=0),"",$G4223/$S4223)</f>
        <v/>
      </c>
      <c r="U4223" s="36">
        <f>IF($T4223="","",IF($T4223&lt;Settings!$B$8,"Critical",IF($T4223&lt;Settings!$B$9,"Semi Critical","Non Critical")))</f>
        <v/>
      </c>
      <c r="V4223" s="28" t="n"/>
      <c r="Z4223">
        <f>IF($B4223="","",IFERROR(VLOOKUP($B4223,'Plan HC for CCA'!$A:$B,2,0),""))</f>
        <v/>
      </c>
      <c r="AA4223">
        <f>IF(OR($B4223="",$Z4223=""),"",IF(N($M4223)&lt;$Z4223,"Delta","No Delta"))</f>
        <v/>
      </c>
      <c r="AB4223">
        <f>IF(OR($B4223="",$Z4223=""),"",MAX(0,$Z4223-N($M4223)))</f>
        <v/>
      </c>
      <c r="AC4223" s="46">
        <f>IF($B4223="","",IFERROR(INDEX('CCA Util %'!$H:$H,MATCH($B4223,'CCA Util %'!$E:$E,0)),""))</f>
        <v/>
      </c>
      <c r="AD4223">
        <f>IF($B4223="","",IFERROR(INDEX('CCA Util %'!$G:$G,MATCH($B4223,'CCA Util %'!$E:$E,0)),""))</f>
        <v/>
      </c>
      <c r="AE4223">
        <f>IF(OR($B4223="",$U4223=""),"",$U4223&amp;" &amp; "&amp;IF(OR($AD4223="",$AD4223=0),"Util NA",$AD4223&amp;" Util"))</f>
        <v/>
      </c>
    </row>
    <row r="4224" ht="15.75" customHeight="1" s="42">
      <c r="A4224" s="41" t="n"/>
      <c r="G4224" s="38" t="n"/>
      <c r="H4224" s="38" t="n"/>
      <c r="I4224" s="38" t="n"/>
      <c r="J4224" s="38" t="n"/>
      <c r="K4224" s="38" t="n"/>
      <c r="L4224" s="38" t="n"/>
      <c r="N4224" s="36">
        <f>IF($B4224="","",IF($C4224="SUPERSTORE","Superstore","DH"))</f>
        <v/>
      </c>
      <c r="O4224" s="36">
        <f>IF($B4224="","",IFERROR(VLOOKUP($B4224,Mapping!$A:$C,2,0),"Not Mapped"))</f>
        <v/>
      </c>
      <c r="P4224" s="36">
        <f>IF($B4224="","",IFERROR(VLOOKUP($B4224,Mapping!$A:$C,3,0),"Not Mapped"))</f>
        <v/>
      </c>
      <c r="Q4224" s="36">
        <f>IF($B4224="","",IFERROR(VLOOKUP($O4224,Leaders!$A:$B,2,0),"Not Mapped"))</f>
        <v/>
      </c>
      <c r="R4224" s="36">
        <f>IF($B4224="","",IF(COUNTIF(Exclusions!$A:$A,$B4224)&gt;0,"Yes","No"))</f>
        <v/>
      </c>
      <c r="S4224" s="38">
        <f>IF($B4224="","",MIN(1,DAY($A4224)/IF($N4224="Superstore",Settings!$B$5,Settings!$B$4)))</f>
        <v/>
      </c>
      <c r="T4224" s="38">
        <f>IF(OR($B4224="",$G4224="",$S4224=0),"",$G4224/$S4224)</f>
        <v/>
      </c>
      <c r="U4224" s="36">
        <f>IF($T4224="","",IF($T4224&lt;Settings!$B$8,"Critical",IF($T4224&lt;Settings!$B$9,"Semi Critical","Non Critical")))</f>
        <v/>
      </c>
      <c r="V4224" s="28" t="n"/>
      <c r="Z4224">
        <f>IF($B4224="","",IFERROR(VLOOKUP($B4224,'Plan HC for CCA'!$A:$B,2,0),""))</f>
        <v/>
      </c>
      <c r="AA4224">
        <f>IF(OR($B4224="",$Z4224=""),"",IF(N($M4224)&lt;$Z4224,"Delta","No Delta"))</f>
        <v/>
      </c>
      <c r="AB4224">
        <f>IF(OR($B4224="",$Z4224=""),"",MAX(0,$Z4224-N($M4224)))</f>
        <v/>
      </c>
      <c r="AC4224" s="46">
        <f>IF($B4224="","",IFERROR(INDEX('CCA Util %'!$H:$H,MATCH($B4224,'CCA Util %'!$E:$E,0)),""))</f>
        <v/>
      </c>
      <c r="AD4224">
        <f>IF($B4224="","",IFERROR(INDEX('CCA Util %'!$G:$G,MATCH($B4224,'CCA Util %'!$E:$E,0)),""))</f>
        <v/>
      </c>
      <c r="AE4224">
        <f>IF(OR($B4224="",$U4224=""),"",$U4224&amp;" &amp; "&amp;IF(OR($AD4224="",$AD4224=0),"Util NA",$AD4224&amp;" Util"))</f>
        <v/>
      </c>
    </row>
    <row r="4225" ht="15.75" customHeight="1" s="42">
      <c r="A4225" s="41" t="n"/>
      <c r="G4225" s="38" t="n"/>
      <c r="H4225" s="38" t="n"/>
      <c r="I4225" s="38" t="n"/>
      <c r="J4225" s="38" t="n"/>
      <c r="K4225" s="38" t="n"/>
      <c r="L4225" s="38" t="n"/>
      <c r="N4225" s="36">
        <f>IF($B4225="","",IF($C4225="SUPERSTORE","Superstore","DH"))</f>
        <v/>
      </c>
      <c r="O4225" s="36">
        <f>IF($B4225="","",IFERROR(VLOOKUP($B4225,Mapping!$A:$C,2,0),"Not Mapped"))</f>
        <v/>
      </c>
      <c r="P4225" s="36">
        <f>IF($B4225="","",IFERROR(VLOOKUP($B4225,Mapping!$A:$C,3,0),"Not Mapped"))</f>
        <v/>
      </c>
      <c r="Q4225" s="36">
        <f>IF($B4225="","",IFERROR(VLOOKUP($O4225,Leaders!$A:$B,2,0),"Not Mapped"))</f>
        <v/>
      </c>
      <c r="R4225" s="36">
        <f>IF($B4225="","",IF(COUNTIF(Exclusions!$A:$A,$B4225)&gt;0,"Yes","No"))</f>
        <v/>
      </c>
      <c r="S4225" s="38">
        <f>IF($B4225="","",MIN(1,DAY($A4225)/IF($N4225="Superstore",Settings!$B$5,Settings!$B$4)))</f>
        <v/>
      </c>
      <c r="T4225" s="38">
        <f>IF(OR($B4225="",$G4225="",$S4225=0),"",$G4225/$S4225)</f>
        <v/>
      </c>
      <c r="U4225" s="36">
        <f>IF($T4225="","",IF($T4225&lt;Settings!$B$8,"Critical",IF($T4225&lt;Settings!$B$9,"Semi Critical","Non Critical")))</f>
        <v/>
      </c>
      <c r="V4225" s="28" t="n"/>
      <c r="Z4225">
        <f>IF($B4225="","",IFERROR(VLOOKUP($B4225,'Plan HC for CCA'!$A:$B,2,0),""))</f>
        <v/>
      </c>
      <c r="AA4225">
        <f>IF(OR($B4225="",$Z4225=""),"",IF(N($M4225)&lt;$Z4225,"Delta","No Delta"))</f>
        <v/>
      </c>
      <c r="AB4225">
        <f>IF(OR($B4225="",$Z4225=""),"",MAX(0,$Z4225-N($M4225)))</f>
        <v/>
      </c>
      <c r="AC4225" s="46">
        <f>IF($B4225="","",IFERROR(INDEX('CCA Util %'!$H:$H,MATCH($B4225,'CCA Util %'!$E:$E,0)),""))</f>
        <v/>
      </c>
      <c r="AD4225">
        <f>IF($B4225="","",IFERROR(INDEX('CCA Util %'!$G:$G,MATCH($B4225,'CCA Util %'!$E:$E,0)),""))</f>
        <v/>
      </c>
      <c r="AE4225">
        <f>IF(OR($B4225="",$U4225=""),"",$U4225&amp;" &amp; "&amp;IF(OR($AD4225="",$AD4225=0),"Util NA",$AD4225&amp;" Util"))</f>
        <v/>
      </c>
    </row>
    <row r="4226" ht="15.75" customHeight="1" s="42">
      <c r="A4226" s="41" t="n"/>
      <c r="G4226" s="38" t="n"/>
      <c r="H4226" s="38" t="n"/>
      <c r="I4226" s="38" t="n"/>
      <c r="J4226" s="38" t="n"/>
      <c r="K4226" s="38" t="n"/>
      <c r="L4226" s="38" t="n"/>
      <c r="N4226" s="36">
        <f>IF($B4226="","",IF($C4226="SUPERSTORE","Superstore","DH"))</f>
        <v/>
      </c>
      <c r="O4226" s="36">
        <f>IF($B4226="","",IFERROR(VLOOKUP($B4226,Mapping!$A:$C,2,0),"Not Mapped"))</f>
        <v/>
      </c>
      <c r="P4226" s="36">
        <f>IF($B4226="","",IFERROR(VLOOKUP($B4226,Mapping!$A:$C,3,0),"Not Mapped"))</f>
        <v/>
      </c>
      <c r="Q4226" s="36">
        <f>IF($B4226="","",IFERROR(VLOOKUP($O4226,Leaders!$A:$B,2,0),"Not Mapped"))</f>
        <v/>
      </c>
      <c r="R4226" s="36">
        <f>IF($B4226="","",IF(COUNTIF(Exclusions!$A:$A,$B4226)&gt;0,"Yes","No"))</f>
        <v/>
      </c>
      <c r="S4226" s="38">
        <f>IF($B4226="","",MIN(1,DAY($A4226)/IF($N4226="Superstore",Settings!$B$5,Settings!$B$4)))</f>
        <v/>
      </c>
      <c r="T4226" s="38">
        <f>IF(OR($B4226="",$G4226="",$S4226=0),"",$G4226/$S4226)</f>
        <v/>
      </c>
      <c r="U4226" s="36">
        <f>IF($T4226="","",IF($T4226&lt;Settings!$B$8,"Critical",IF($T4226&lt;Settings!$B$9,"Semi Critical","Non Critical")))</f>
        <v/>
      </c>
      <c r="V4226" s="28" t="n"/>
      <c r="Z4226">
        <f>IF($B4226="","",IFERROR(VLOOKUP($B4226,'Plan HC for CCA'!$A:$B,2,0),""))</f>
        <v/>
      </c>
      <c r="AA4226">
        <f>IF(OR($B4226="",$Z4226=""),"",IF(N($M4226)&lt;$Z4226,"Delta","No Delta"))</f>
        <v/>
      </c>
      <c r="AB4226">
        <f>IF(OR($B4226="",$Z4226=""),"",MAX(0,$Z4226-N($M4226)))</f>
        <v/>
      </c>
      <c r="AC4226" s="46">
        <f>IF($B4226="","",IFERROR(INDEX('CCA Util %'!$H:$H,MATCH($B4226,'CCA Util %'!$E:$E,0)),""))</f>
        <v/>
      </c>
      <c r="AD4226">
        <f>IF($B4226="","",IFERROR(INDEX('CCA Util %'!$G:$G,MATCH($B4226,'CCA Util %'!$E:$E,0)),""))</f>
        <v/>
      </c>
      <c r="AE4226">
        <f>IF(OR($B4226="",$U4226=""),"",$U4226&amp;" &amp; "&amp;IF(OR($AD4226="",$AD4226=0),"Util NA",$AD4226&amp;" Util"))</f>
        <v/>
      </c>
    </row>
    <row r="4227" ht="15.75" customHeight="1" s="42">
      <c r="A4227" s="41" t="n"/>
      <c r="G4227" s="38" t="n"/>
      <c r="H4227" s="38" t="n"/>
      <c r="I4227" s="38" t="n"/>
      <c r="J4227" s="38" t="n"/>
      <c r="K4227" s="38" t="n"/>
      <c r="L4227" s="38" t="n"/>
      <c r="N4227" s="36">
        <f>IF($B4227="","",IF($C4227="SUPERSTORE","Superstore","DH"))</f>
        <v/>
      </c>
      <c r="O4227" s="36">
        <f>IF($B4227="","",IFERROR(VLOOKUP($B4227,Mapping!$A:$C,2,0),"Not Mapped"))</f>
        <v/>
      </c>
      <c r="P4227" s="36">
        <f>IF($B4227="","",IFERROR(VLOOKUP($B4227,Mapping!$A:$C,3,0),"Not Mapped"))</f>
        <v/>
      </c>
      <c r="Q4227" s="36">
        <f>IF($B4227="","",IFERROR(VLOOKUP($O4227,Leaders!$A:$B,2,0),"Not Mapped"))</f>
        <v/>
      </c>
      <c r="R4227" s="36">
        <f>IF($B4227="","",IF(COUNTIF(Exclusions!$A:$A,$B4227)&gt;0,"Yes","No"))</f>
        <v/>
      </c>
      <c r="S4227" s="38">
        <f>IF($B4227="","",MIN(1,DAY($A4227)/IF($N4227="Superstore",Settings!$B$5,Settings!$B$4)))</f>
        <v/>
      </c>
      <c r="T4227" s="38">
        <f>IF(OR($B4227="",$G4227="",$S4227=0),"",$G4227/$S4227)</f>
        <v/>
      </c>
      <c r="U4227" s="36">
        <f>IF($T4227="","",IF($T4227&lt;Settings!$B$8,"Critical",IF($T4227&lt;Settings!$B$9,"Semi Critical","Non Critical")))</f>
        <v/>
      </c>
      <c r="V4227" s="28" t="n"/>
      <c r="Z4227">
        <f>IF($B4227="","",IFERROR(VLOOKUP($B4227,'Plan HC for CCA'!$A:$B,2,0),""))</f>
        <v/>
      </c>
      <c r="AA4227">
        <f>IF(OR($B4227="",$Z4227=""),"",IF(N($M4227)&lt;$Z4227,"Delta","No Delta"))</f>
        <v/>
      </c>
      <c r="AB4227">
        <f>IF(OR($B4227="",$Z4227=""),"",MAX(0,$Z4227-N($M4227)))</f>
        <v/>
      </c>
      <c r="AC4227" s="46">
        <f>IF($B4227="","",IFERROR(INDEX('CCA Util %'!$H:$H,MATCH($B4227,'CCA Util %'!$E:$E,0)),""))</f>
        <v/>
      </c>
      <c r="AD4227">
        <f>IF($B4227="","",IFERROR(INDEX('CCA Util %'!$G:$G,MATCH($B4227,'CCA Util %'!$E:$E,0)),""))</f>
        <v/>
      </c>
      <c r="AE4227">
        <f>IF(OR($B4227="",$U4227=""),"",$U4227&amp;" &amp; "&amp;IF(OR($AD4227="",$AD4227=0),"Util NA",$AD4227&amp;" Util"))</f>
        <v/>
      </c>
    </row>
    <row r="4228" ht="15.75" customHeight="1" s="42">
      <c r="A4228" s="41" t="n"/>
      <c r="G4228" s="38" t="n"/>
      <c r="H4228" s="38" t="n"/>
      <c r="I4228" s="38" t="n"/>
      <c r="J4228" s="38" t="n"/>
      <c r="K4228" s="38" t="n"/>
      <c r="L4228" s="38" t="n"/>
      <c r="N4228" s="36">
        <f>IF($B4228="","",IF($C4228="SUPERSTORE","Superstore","DH"))</f>
        <v/>
      </c>
      <c r="O4228" s="36">
        <f>IF($B4228="","",IFERROR(VLOOKUP($B4228,Mapping!$A:$C,2,0),"Not Mapped"))</f>
        <v/>
      </c>
      <c r="P4228" s="36">
        <f>IF($B4228="","",IFERROR(VLOOKUP($B4228,Mapping!$A:$C,3,0),"Not Mapped"))</f>
        <v/>
      </c>
      <c r="Q4228" s="36">
        <f>IF($B4228="","",IFERROR(VLOOKUP($O4228,Leaders!$A:$B,2,0),"Not Mapped"))</f>
        <v/>
      </c>
      <c r="R4228" s="36">
        <f>IF($B4228="","",IF(COUNTIF(Exclusions!$A:$A,$B4228)&gt;0,"Yes","No"))</f>
        <v/>
      </c>
      <c r="S4228" s="38">
        <f>IF($B4228="","",MIN(1,DAY($A4228)/IF($N4228="Superstore",Settings!$B$5,Settings!$B$4)))</f>
        <v/>
      </c>
      <c r="T4228" s="38">
        <f>IF(OR($B4228="",$G4228="",$S4228=0),"",$G4228/$S4228)</f>
        <v/>
      </c>
      <c r="U4228" s="36">
        <f>IF($T4228="","",IF($T4228&lt;Settings!$B$8,"Critical",IF($T4228&lt;Settings!$B$9,"Semi Critical","Non Critical")))</f>
        <v/>
      </c>
      <c r="V4228" s="28" t="n"/>
      <c r="Z4228">
        <f>IF($B4228="","",IFERROR(VLOOKUP($B4228,'Plan HC for CCA'!$A:$B,2,0),""))</f>
        <v/>
      </c>
      <c r="AA4228">
        <f>IF(OR($B4228="",$Z4228=""),"",IF(N($M4228)&lt;$Z4228,"Delta","No Delta"))</f>
        <v/>
      </c>
      <c r="AB4228">
        <f>IF(OR($B4228="",$Z4228=""),"",MAX(0,$Z4228-N($M4228)))</f>
        <v/>
      </c>
      <c r="AC4228" s="46">
        <f>IF($B4228="","",IFERROR(INDEX('CCA Util %'!$H:$H,MATCH($B4228,'CCA Util %'!$E:$E,0)),""))</f>
        <v/>
      </c>
      <c r="AD4228">
        <f>IF($B4228="","",IFERROR(INDEX('CCA Util %'!$G:$G,MATCH($B4228,'CCA Util %'!$E:$E,0)),""))</f>
        <v/>
      </c>
      <c r="AE4228">
        <f>IF(OR($B4228="",$U4228=""),"",$U4228&amp;" &amp; "&amp;IF(OR($AD4228="",$AD4228=0),"Util NA",$AD4228&amp;" Util"))</f>
        <v/>
      </c>
    </row>
    <row r="4229" ht="15.75" customHeight="1" s="42">
      <c r="A4229" s="41" t="n"/>
      <c r="G4229" s="38" t="n"/>
      <c r="H4229" s="38" t="n"/>
      <c r="I4229" s="38" t="n"/>
      <c r="J4229" s="38" t="n"/>
      <c r="K4229" s="38" t="n"/>
      <c r="L4229" s="38" t="n"/>
      <c r="N4229" s="36">
        <f>IF($B4229="","",IF($C4229="SUPERSTORE","Superstore","DH"))</f>
        <v/>
      </c>
      <c r="O4229" s="36">
        <f>IF($B4229="","",IFERROR(VLOOKUP($B4229,Mapping!$A:$C,2,0),"Not Mapped"))</f>
        <v/>
      </c>
      <c r="P4229" s="36">
        <f>IF($B4229="","",IFERROR(VLOOKUP($B4229,Mapping!$A:$C,3,0),"Not Mapped"))</f>
        <v/>
      </c>
      <c r="Q4229" s="36">
        <f>IF($B4229="","",IFERROR(VLOOKUP($O4229,Leaders!$A:$B,2,0),"Not Mapped"))</f>
        <v/>
      </c>
      <c r="R4229" s="36">
        <f>IF($B4229="","",IF(COUNTIF(Exclusions!$A:$A,$B4229)&gt;0,"Yes","No"))</f>
        <v/>
      </c>
      <c r="S4229" s="38">
        <f>IF($B4229="","",MIN(1,DAY($A4229)/IF($N4229="Superstore",Settings!$B$5,Settings!$B$4)))</f>
        <v/>
      </c>
      <c r="T4229" s="38">
        <f>IF(OR($B4229="",$G4229="",$S4229=0),"",$G4229/$S4229)</f>
        <v/>
      </c>
      <c r="U4229" s="36">
        <f>IF($T4229="","",IF($T4229&lt;Settings!$B$8,"Critical",IF($T4229&lt;Settings!$B$9,"Semi Critical","Non Critical")))</f>
        <v/>
      </c>
      <c r="V4229" s="28" t="n"/>
      <c r="Z4229">
        <f>IF($B4229="","",IFERROR(VLOOKUP($B4229,'Plan HC for CCA'!$A:$B,2,0),""))</f>
        <v/>
      </c>
      <c r="AA4229">
        <f>IF(OR($B4229="",$Z4229=""),"",IF(N($M4229)&lt;$Z4229,"Delta","No Delta"))</f>
        <v/>
      </c>
      <c r="AB4229">
        <f>IF(OR($B4229="",$Z4229=""),"",MAX(0,$Z4229-N($M4229)))</f>
        <v/>
      </c>
      <c r="AC4229" s="46">
        <f>IF($B4229="","",IFERROR(INDEX('CCA Util %'!$H:$H,MATCH($B4229,'CCA Util %'!$E:$E,0)),""))</f>
        <v/>
      </c>
      <c r="AD4229">
        <f>IF($B4229="","",IFERROR(INDEX('CCA Util %'!$G:$G,MATCH($B4229,'CCA Util %'!$E:$E,0)),""))</f>
        <v/>
      </c>
      <c r="AE4229">
        <f>IF(OR($B4229="",$U4229=""),"",$U4229&amp;" &amp; "&amp;IF(OR($AD4229="",$AD4229=0),"Util NA",$AD4229&amp;" Util"))</f>
        <v/>
      </c>
    </row>
    <row r="4230" ht="15.75" customHeight="1" s="42">
      <c r="A4230" s="41" t="n"/>
      <c r="G4230" s="38" t="n"/>
      <c r="H4230" s="38" t="n"/>
      <c r="I4230" s="38" t="n"/>
      <c r="J4230" s="38" t="n"/>
      <c r="K4230" s="38" t="n"/>
      <c r="L4230" s="38" t="n"/>
      <c r="N4230" s="36">
        <f>IF($B4230="","",IF($C4230="SUPERSTORE","Superstore","DH"))</f>
        <v/>
      </c>
      <c r="O4230" s="36">
        <f>IF($B4230="","",IFERROR(VLOOKUP($B4230,Mapping!$A:$C,2,0),"Not Mapped"))</f>
        <v/>
      </c>
      <c r="P4230" s="36">
        <f>IF($B4230="","",IFERROR(VLOOKUP($B4230,Mapping!$A:$C,3,0),"Not Mapped"))</f>
        <v/>
      </c>
      <c r="Q4230" s="36">
        <f>IF($B4230="","",IFERROR(VLOOKUP($O4230,Leaders!$A:$B,2,0),"Not Mapped"))</f>
        <v/>
      </c>
      <c r="R4230" s="36">
        <f>IF($B4230="","",IF(COUNTIF(Exclusions!$A:$A,$B4230)&gt;0,"Yes","No"))</f>
        <v/>
      </c>
      <c r="S4230" s="38">
        <f>IF($B4230="","",MIN(1,DAY($A4230)/IF($N4230="Superstore",Settings!$B$5,Settings!$B$4)))</f>
        <v/>
      </c>
      <c r="T4230" s="38">
        <f>IF(OR($B4230="",$G4230="",$S4230=0),"",$G4230/$S4230)</f>
        <v/>
      </c>
      <c r="U4230" s="36">
        <f>IF($T4230="","",IF($T4230&lt;Settings!$B$8,"Critical",IF($T4230&lt;Settings!$B$9,"Semi Critical","Non Critical")))</f>
        <v/>
      </c>
      <c r="V4230" s="28" t="n"/>
      <c r="Z4230">
        <f>IF($B4230="","",IFERROR(VLOOKUP($B4230,'Plan HC for CCA'!$A:$B,2,0),""))</f>
        <v/>
      </c>
      <c r="AA4230">
        <f>IF(OR($B4230="",$Z4230=""),"",IF(N($M4230)&lt;$Z4230,"Delta","No Delta"))</f>
        <v/>
      </c>
      <c r="AB4230">
        <f>IF(OR($B4230="",$Z4230=""),"",MAX(0,$Z4230-N($M4230)))</f>
        <v/>
      </c>
      <c r="AC4230" s="46">
        <f>IF($B4230="","",IFERROR(INDEX('CCA Util %'!$H:$H,MATCH($B4230,'CCA Util %'!$E:$E,0)),""))</f>
        <v/>
      </c>
      <c r="AD4230">
        <f>IF($B4230="","",IFERROR(INDEX('CCA Util %'!$G:$G,MATCH($B4230,'CCA Util %'!$E:$E,0)),""))</f>
        <v/>
      </c>
      <c r="AE4230">
        <f>IF(OR($B4230="",$U4230=""),"",$U4230&amp;" &amp; "&amp;IF(OR($AD4230="",$AD4230=0),"Util NA",$AD4230&amp;" Util"))</f>
        <v/>
      </c>
    </row>
    <row r="4231" ht="15.75" customHeight="1" s="42">
      <c r="A4231" s="41" t="n"/>
      <c r="G4231" s="38" t="n"/>
      <c r="H4231" s="38" t="n"/>
      <c r="I4231" s="38" t="n"/>
      <c r="J4231" s="38" t="n"/>
      <c r="K4231" s="38" t="n"/>
      <c r="L4231" s="38" t="n"/>
      <c r="N4231" s="36">
        <f>IF($B4231="","",IF($C4231="SUPERSTORE","Superstore","DH"))</f>
        <v/>
      </c>
      <c r="O4231" s="36">
        <f>IF($B4231="","",IFERROR(VLOOKUP($B4231,Mapping!$A:$C,2,0),"Not Mapped"))</f>
        <v/>
      </c>
      <c r="P4231" s="36">
        <f>IF($B4231="","",IFERROR(VLOOKUP($B4231,Mapping!$A:$C,3,0),"Not Mapped"))</f>
        <v/>
      </c>
      <c r="Q4231" s="36">
        <f>IF($B4231="","",IFERROR(VLOOKUP($O4231,Leaders!$A:$B,2,0),"Not Mapped"))</f>
        <v/>
      </c>
      <c r="R4231" s="36">
        <f>IF($B4231="","",IF(COUNTIF(Exclusions!$A:$A,$B4231)&gt;0,"Yes","No"))</f>
        <v/>
      </c>
      <c r="S4231" s="38">
        <f>IF($B4231="","",MIN(1,DAY($A4231)/IF($N4231="Superstore",Settings!$B$5,Settings!$B$4)))</f>
        <v/>
      </c>
      <c r="T4231" s="38">
        <f>IF(OR($B4231="",$G4231="",$S4231=0),"",$G4231/$S4231)</f>
        <v/>
      </c>
      <c r="U4231" s="36">
        <f>IF($T4231="","",IF($T4231&lt;Settings!$B$8,"Critical",IF($T4231&lt;Settings!$B$9,"Semi Critical","Non Critical")))</f>
        <v/>
      </c>
      <c r="V4231" s="28" t="n"/>
      <c r="Z4231">
        <f>IF($B4231="","",IFERROR(VLOOKUP($B4231,'Plan HC for CCA'!$A:$B,2,0),""))</f>
        <v/>
      </c>
      <c r="AA4231">
        <f>IF(OR($B4231="",$Z4231=""),"",IF(N($M4231)&lt;$Z4231,"Delta","No Delta"))</f>
        <v/>
      </c>
      <c r="AB4231">
        <f>IF(OR($B4231="",$Z4231=""),"",MAX(0,$Z4231-N($M4231)))</f>
        <v/>
      </c>
      <c r="AC4231" s="46">
        <f>IF($B4231="","",IFERROR(INDEX('CCA Util %'!$H:$H,MATCH($B4231,'CCA Util %'!$E:$E,0)),""))</f>
        <v/>
      </c>
      <c r="AD4231">
        <f>IF($B4231="","",IFERROR(INDEX('CCA Util %'!$G:$G,MATCH($B4231,'CCA Util %'!$E:$E,0)),""))</f>
        <v/>
      </c>
      <c r="AE4231">
        <f>IF(OR($B4231="",$U4231=""),"",$U4231&amp;" &amp; "&amp;IF(OR($AD4231="",$AD4231=0),"Util NA",$AD4231&amp;" Util"))</f>
        <v/>
      </c>
    </row>
    <row r="4232" ht="15.75" customHeight="1" s="42">
      <c r="A4232" s="41" t="n"/>
      <c r="G4232" s="38" t="n"/>
      <c r="H4232" s="38" t="n"/>
      <c r="I4232" s="38" t="n"/>
      <c r="J4232" s="38" t="n"/>
      <c r="K4232" s="38" t="n"/>
      <c r="L4232" s="38" t="n"/>
      <c r="N4232" s="36">
        <f>IF($B4232="","",IF($C4232="SUPERSTORE","Superstore","DH"))</f>
        <v/>
      </c>
      <c r="O4232" s="36">
        <f>IF($B4232="","",IFERROR(VLOOKUP($B4232,Mapping!$A:$C,2,0),"Not Mapped"))</f>
        <v/>
      </c>
      <c r="P4232" s="36">
        <f>IF($B4232="","",IFERROR(VLOOKUP($B4232,Mapping!$A:$C,3,0),"Not Mapped"))</f>
        <v/>
      </c>
      <c r="Q4232" s="36">
        <f>IF($B4232="","",IFERROR(VLOOKUP($O4232,Leaders!$A:$B,2,0),"Not Mapped"))</f>
        <v/>
      </c>
      <c r="R4232" s="36">
        <f>IF($B4232="","",IF(COUNTIF(Exclusions!$A:$A,$B4232)&gt;0,"Yes","No"))</f>
        <v/>
      </c>
      <c r="S4232" s="38">
        <f>IF($B4232="","",MIN(1,DAY($A4232)/IF($N4232="Superstore",Settings!$B$5,Settings!$B$4)))</f>
        <v/>
      </c>
      <c r="T4232" s="38">
        <f>IF(OR($B4232="",$G4232="",$S4232=0),"",$G4232/$S4232)</f>
        <v/>
      </c>
      <c r="U4232" s="36">
        <f>IF($T4232="","",IF($T4232&lt;Settings!$B$8,"Critical",IF($T4232&lt;Settings!$B$9,"Semi Critical","Non Critical")))</f>
        <v/>
      </c>
      <c r="V4232" s="28" t="n"/>
      <c r="Z4232">
        <f>IF($B4232="","",IFERROR(VLOOKUP($B4232,'Plan HC for CCA'!$A:$B,2,0),""))</f>
        <v/>
      </c>
      <c r="AA4232">
        <f>IF(OR($B4232="",$Z4232=""),"",IF(N($M4232)&lt;$Z4232,"Delta","No Delta"))</f>
        <v/>
      </c>
      <c r="AB4232">
        <f>IF(OR($B4232="",$Z4232=""),"",MAX(0,$Z4232-N($M4232)))</f>
        <v/>
      </c>
      <c r="AC4232" s="46">
        <f>IF($B4232="","",IFERROR(INDEX('CCA Util %'!$H:$H,MATCH($B4232,'CCA Util %'!$E:$E,0)),""))</f>
        <v/>
      </c>
      <c r="AD4232">
        <f>IF($B4232="","",IFERROR(INDEX('CCA Util %'!$G:$G,MATCH($B4232,'CCA Util %'!$E:$E,0)),""))</f>
        <v/>
      </c>
      <c r="AE4232">
        <f>IF(OR($B4232="",$U4232=""),"",$U4232&amp;" &amp; "&amp;IF(OR($AD4232="",$AD4232=0),"Util NA",$AD4232&amp;" Util"))</f>
        <v/>
      </c>
    </row>
    <row r="4233" ht="15.75" customHeight="1" s="42">
      <c r="A4233" s="41" t="n"/>
      <c r="G4233" s="38" t="n"/>
      <c r="H4233" s="38" t="n"/>
      <c r="I4233" s="38" t="n"/>
      <c r="J4233" s="38" t="n"/>
      <c r="K4233" s="38" t="n"/>
      <c r="L4233" s="38" t="n"/>
      <c r="N4233" s="36">
        <f>IF($B4233="","",IF($C4233="SUPERSTORE","Superstore","DH"))</f>
        <v/>
      </c>
      <c r="O4233" s="36">
        <f>IF($B4233="","",IFERROR(VLOOKUP($B4233,Mapping!$A:$C,2,0),"Not Mapped"))</f>
        <v/>
      </c>
      <c r="P4233" s="36">
        <f>IF($B4233="","",IFERROR(VLOOKUP($B4233,Mapping!$A:$C,3,0),"Not Mapped"))</f>
        <v/>
      </c>
      <c r="Q4233" s="36">
        <f>IF($B4233="","",IFERROR(VLOOKUP($O4233,Leaders!$A:$B,2,0),"Not Mapped"))</f>
        <v/>
      </c>
      <c r="R4233" s="36">
        <f>IF($B4233="","",IF(COUNTIF(Exclusions!$A:$A,$B4233)&gt;0,"Yes","No"))</f>
        <v/>
      </c>
      <c r="S4233" s="38">
        <f>IF($B4233="","",MIN(1,DAY($A4233)/IF($N4233="Superstore",Settings!$B$5,Settings!$B$4)))</f>
        <v/>
      </c>
      <c r="T4233" s="38">
        <f>IF(OR($B4233="",$G4233="",$S4233=0),"",$G4233/$S4233)</f>
        <v/>
      </c>
      <c r="U4233" s="36">
        <f>IF($T4233="","",IF($T4233&lt;Settings!$B$8,"Critical",IF($T4233&lt;Settings!$B$9,"Semi Critical","Non Critical")))</f>
        <v/>
      </c>
      <c r="V4233" s="28" t="n"/>
      <c r="Z4233">
        <f>IF($B4233="","",IFERROR(VLOOKUP($B4233,'Plan HC for CCA'!$A:$B,2,0),""))</f>
        <v/>
      </c>
      <c r="AA4233">
        <f>IF(OR($B4233="",$Z4233=""),"",IF(N($M4233)&lt;$Z4233,"Delta","No Delta"))</f>
        <v/>
      </c>
      <c r="AB4233">
        <f>IF(OR($B4233="",$Z4233=""),"",MAX(0,$Z4233-N($M4233)))</f>
        <v/>
      </c>
      <c r="AC4233" s="46">
        <f>IF($B4233="","",IFERROR(INDEX('CCA Util %'!$H:$H,MATCH($B4233,'CCA Util %'!$E:$E,0)),""))</f>
        <v/>
      </c>
      <c r="AD4233">
        <f>IF($B4233="","",IFERROR(INDEX('CCA Util %'!$G:$G,MATCH($B4233,'CCA Util %'!$E:$E,0)),""))</f>
        <v/>
      </c>
      <c r="AE4233">
        <f>IF(OR($B4233="",$U4233=""),"",$U4233&amp;" &amp; "&amp;IF(OR($AD4233="",$AD4233=0),"Util NA",$AD4233&amp;" Util"))</f>
        <v/>
      </c>
    </row>
    <row r="4234" ht="15.75" customHeight="1" s="42">
      <c r="A4234" s="41" t="n"/>
      <c r="G4234" s="38" t="n"/>
      <c r="H4234" s="38" t="n"/>
      <c r="I4234" s="38" t="n"/>
      <c r="J4234" s="38" t="n"/>
      <c r="K4234" s="38" t="n"/>
      <c r="L4234" s="38" t="n"/>
      <c r="N4234" s="36">
        <f>IF($B4234="","",IF($C4234="SUPERSTORE","Superstore","DH"))</f>
        <v/>
      </c>
      <c r="O4234" s="36">
        <f>IF($B4234="","",IFERROR(VLOOKUP($B4234,Mapping!$A:$C,2,0),"Not Mapped"))</f>
        <v/>
      </c>
      <c r="P4234" s="36">
        <f>IF($B4234="","",IFERROR(VLOOKUP($B4234,Mapping!$A:$C,3,0),"Not Mapped"))</f>
        <v/>
      </c>
      <c r="Q4234" s="36">
        <f>IF($B4234="","",IFERROR(VLOOKUP($O4234,Leaders!$A:$B,2,0),"Not Mapped"))</f>
        <v/>
      </c>
      <c r="R4234" s="36">
        <f>IF($B4234="","",IF(COUNTIF(Exclusions!$A:$A,$B4234)&gt;0,"Yes","No"))</f>
        <v/>
      </c>
      <c r="S4234" s="38">
        <f>IF($B4234="","",MIN(1,DAY($A4234)/IF($N4234="Superstore",Settings!$B$5,Settings!$B$4)))</f>
        <v/>
      </c>
      <c r="T4234" s="38">
        <f>IF(OR($B4234="",$G4234="",$S4234=0),"",$G4234/$S4234)</f>
        <v/>
      </c>
      <c r="U4234" s="36">
        <f>IF($T4234="","",IF($T4234&lt;Settings!$B$8,"Critical",IF($T4234&lt;Settings!$B$9,"Semi Critical","Non Critical")))</f>
        <v/>
      </c>
      <c r="V4234" s="28" t="n"/>
      <c r="Z4234">
        <f>IF($B4234="","",IFERROR(VLOOKUP($B4234,'Plan HC for CCA'!$A:$B,2,0),""))</f>
        <v/>
      </c>
      <c r="AA4234">
        <f>IF(OR($B4234="",$Z4234=""),"",IF(N($M4234)&lt;$Z4234,"Delta","No Delta"))</f>
        <v/>
      </c>
      <c r="AB4234">
        <f>IF(OR($B4234="",$Z4234=""),"",MAX(0,$Z4234-N($M4234)))</f>
        <v/>
      </c>
      <c r="AC4234" s="46">
        <f>IF($B4234="","",IFERROR(INDEX('CCA Util %'!$H:$H,MATCH($B4234,'CCA Util %'!$E:$E,0)),""))</f>
        <v/>
      </c>
      <c r="AD4234">
        <f>IF($B4234="","",IFERROR(INDEX('CCA Util %'!$G:$G,MATCH($B4234,'CCA Util %'!$E:$E,0)),""))</f>
        <v/>
      </c>
      <c r="AE4234">
        <f>IF(OR($B4234="",$U4234=""),"",$U4234&amp;" &amp; "&amp;IF(OR($AD4234="",$AD4234=0),"Util NA",$AD4234&amp;" Util"))</f>
        <v/>
      </c>
    </row>
    <row r="4235" ht="15.75" customHeight="1" s="42">
      <c r="A4235" s="41" t="n"/>
      <c r="G4235" s="38" t="n"/>
      <c r="H4235" s="38" t="n"/>
      <c r="I4235" s="38" t="n"/>
      <c r="J4235" s="38" t="n"/>
      <c r="K4235" s="38" t="n"/>
      <c r="L4235" s="38" t="n"/>
      <c r="N4235" s="36">
        <f>IF($B4235="","",IF($C4235="SUPERSTORE","Superstore","DH"))</f>
        <v/>
      </c>
      <c r="O4235" s="36">
        <f>IF($B4235="","",IFERROR(VLOOKUP($B4235,Mapping!$A:$C,2,0),"Not Mapped"))</f>
        <v/>
      </c>
      <c r="P4235" s="36">
        <f>IF($B4235="","",IFERROR(VLOOKUP($B4235,Mapping!$A:$C,3,0),"Not Mapped"))</f>
        <v/>
      </c>
      <c r="Q4235" s="36">
        <f>IF($B4235="","",IFERROR(VLOOKUP($O4235,Leaders!$A:$B,2,0),"Not Mapped"))</f>
        <v/>
      </c>
      <c r="R4235" s="36">
        <f>IF($B4235="","",IF(COUNTIF(Exclusions!$A:$A,$B4235)&gt;0,"Yes","No"))</f>
        <v/>
      </c>
      <c r="S4235" s="38">
        <f>IF($B4235="","",MIN(1,DAY($A4235)/IF($N4235="Superstore",Settings!$B$5,Settings!$B$4)))</f>
        <v/>
      </c>
      <c r="T4235" s="38">
        <f>IF(OR($B4235="",$G4235="",$S4235=0),"",$G4235/$S4235)</f>
        <v/>
      </c>
      <c r="U4235" s="36">
        <f>IF($T4235="","",IF($T4235&lt;Settings!$B$8,"Critical",IF($T4235&lt;Settings!$B$9,"Semi Critical","Non Critical")))</f>
        <v/>
      </c>
      <c r="V4235" s="28" t="n"/>
      <c r="Z4235">
        <f>IF($B4235="","",IFERROR(VLOOKUP($B4235,'Plan HC for CCA'!$A:$B,2,0),""))</f>
        <v/>
      </c>
      <c r="AA4235">
        <f>IF(OR($B4235="",$Z4235=""),"",IF(N($M4235)&lt;$Z4235,"Delta","No Delta"))</f>
        <v/>
      </c>
      <c r="AB4235">
        <f>IF(OR($B4235="",$Z4235=""),"",MAX(0,$Z4235-N($M4235)))</f>
        <v/>
      </c>
      <c r="AC4235" s="46">
        <f>IF($B4235="","",IFERROR(INDEX('CCA Util %'!$H:$H,MATCH($B4235,'CCA Util %'!$E:$E,0)),""))</f>
        <v/>
      </c>
      <c r="AD4235">
        <f>IF($B4235="","",IFERROR(INDEX('CCA Util %'!$G:$G,MATCH($B4235,'CCA Util %'!$E:$E,0)),""))</f>
        <v/>
      </c>
      <c r="AE4235">
        <f>IF(OR($B4235="",$U4235=""),"",$U4235&amp;" &amp; "&amp;IF(OR($AD4235="",$AD4235=0),"Util NA",$AD4235&amp;" Util"))</f>
        <v/>
      </c>
    </row>
    <row r="4236" ht="15.75" customHeight="1" s="42">
      <c r="A4236" s="41" t="n"/>
      <c r="G4236" s="38" t="n"/>
      <c r="H4236" s="38" t="n"/>
      <c r="I4236" s="38" t="n"/>
      <c r="J4236" s="38" t="n"/>
      <c r="K4236" s="38" t="n"/>
      <c r="L4236" s="38" t="n"/>
      <c r="N4236" s="36">
        <f>IF($B4236="","",IF($C4236="SUPERSTORE","Superstore","DH"))</f>
        <v/>
      </c>
      <c r="O4236" s="36">
        <f>IF($B4236="","",IFERROR(VLOOKUP($B4236,Mapping!$A:$C,2,0),"Not Mapped"))</f>
        <v/>
      </c>
      <c r="P4236" s="36">
        <f>IF($B4236="","",IFERROR(VLOOKUP($B4236,Mapping!$A:$C,3,0),"Not Mapped"))</f>
        <v/>
      </c>
      <c r="Q4236" s="36">
        <f>IF($B4236="","",IFERROR(VLOOKUP($O4236,Leaders!$A:$B,2,0),"Not Mapped"))</f>
        <v/>
      </c>
      <c r="R4236" s="36">
        <f>IF($B4236="","",IF(COUNTIF(Exclusions!$A:$A,$B4236)&gt;0,"Yes","No"))</f>
        <v/>
      </c>
      <c r="S4236" s="38">
        <f>IF($B4236="","",MIN(1,DAY($A4236)/IF($N4236="Superstore",Settings!$B$5,Settings!$B$4)))</f>
        <v/>
      </c>
      <c r="T4236" s="38">
        <f>IF(OR($B4236="",$G4236="",$S4236=0),"",$G4236/$S4236)</f>
        <v/>
      </c>
      <c r="U4236" s="36">
        <f>IF($T4236="","",IF($T4236&lt;Settings!$B$8,"Critical",IF($T4236&lt;Settings!$B$9,"Semi Critical","Non Critical")))</f>
        <v/>
      </c>
      <c r="V4236" s="28" t="n"/>
      <c r="Z4236">
        <f>IF($B4236="","",IFERROR(VLOOKUP($B4236,'Plan HC for CCA'!$A:$B,2,0),""))</f>
        <v/>
      </c>
      <c r="AA4236">
        <f>IF(OR($B4236="",$Z4236=""),"",IF(N($M4236)&lt;$Z4236,"Delta","No Delta"))</f>
        <v/>
      </c>
      <c r="AB4236">
        <f>IF(OR($B4236="",$Z4236=""),"",MAX(0,$Z4236-N($M4236)))</f>
        <v/>
      </c>
      <c r="AC4236" s="46">
        <f>IF($B4236="","",IFERROR(INDEX('CCA Util %'!$H:$H,MATCH($B4236,'CCA Util %'!$E:$E,0)),""))</f>
        <v/>
      </c>
      <c r="AD4236">
        <f>IF($B4236="","",IFERROR(INDEX('CCA Util %'!$G:$G,MATCH($B4236,'CCA Util %'!$E:$E,0)),""))</f>
        <v/>
      </c>
      <c r="AE4236">
        <f>IF(OR($B4236="",$U4236=""),"",$U4236&amp;" &amp; "&amp;IF(OR($AD4236="",$AD4236=0),"Util NA",$AD4236&amp;" Util"))</f>
        <v/>
      </c>
    </row>
    <row r="4237" ht="15.75" customHeight="1" s="42">
      <c r="A4237" s="41" t="n"/>
      <c r="G4237" s="38" t="n"/>
      <c r="H4237" s="38" t="n"/>
      <c r="I4237" s="38" t="n"/>
      <c r="J4237" s="38" t="n"/>
      <c r="K4237" s="38" t="n"/>
      <c r="L4237" s="38" t="n"/>
      <c r="N4237" s="36">
        <f>IF($B4237="","",IF($C4237="SUPERSTORE","Superstore","DH"))</f>
        <v/>
      </c>
      <c r="O4237" s="36">
        <f>IF($B4237="","",IFERROR(VLOOKUP($B4237,Mapping!$A:$C,2,0),"Not Mapped"))</f>
        <v/>
      </c>
      <c r="P4237" s="36">
        <f>IF($B4237="","",IFERROR(VLOOKUP($B4237,Mapping!$A:$C,3,0),"Not Mapped"))</f>
        <v/>
      </c>
      <c r="Q4237" s="36">
        <f>IF($B4237="","",IFERROR(VLOOKUP($O4237,Leaders!$A:$B,2,0),"Not Mapped"))</f>
        <v/>
      </c>
      <c r="R4237" s="36">
        <f>IF($B4237="","",IF(COUNTIF(Exclusions!$A:$A,$B4237)&gt;0,"Yes","No"))</f>
        <v/>
      </c>
      <c r="S4237" s="38">
        <f>IF($B4237="","",MIN(1,DAY($A4237)/IF($N4237="Superstore",Settings!$B$5,Settings!$B$4)))</f>
        <v/>
      </c>
      <c r="T4237" s="38">
        <f>IF(OR($B4237="",$G4237="",$S4237=0),"",$G4237/$S4237)</f>
        <v/>
      </c>
      <c r="U4237" s="36">
        <f>IF($T4237="","",IF($T4237&lt;Settings!$B$8,"Critical",IF($T4237&lt;Settings!$B$9,"Semi Critical","Non Critical")))</f>
        <v/>
      </c>
      <c r="V4237" s="28" t="n"/>
      <c r="Z4237">
        <f>IF($B4237="","",IFERROR(VLOOKUP($B4237,'Plan HC for CCA'!$A:$B,2,0),""))</f>
        <v/>
      </c>
      <c r="AA4237">
        <f>IF(OR($B4237="",$Z4237=""),"",IF(N($M4237)&lt;$Z4237,"Delta","No Delta"))</f>
        <v/>
      </c>
      <c r="AB4237">
        <f>IF(OR($B4237="",$Z4237=""),"",MAX(0,$Z4237-N($M4237)))</f>
        <v/>
      </c>
      <c r="AC4237" s="46">
        <f>IF($B4237="","",IFERROR(INDEX('CCA Util %'!$H:$H,MATCH($B4237,'CCA Util %'!$E:$E,0)),""))</f>
        <v/>
      </c>
      <c r="AD4237">
        <f>IF($B4237="","",IFERROR(INDEX('CCA Util %'!$G:$G,MATCH($B4237,'CCA Util %'!$E:$E,0)),""))</f>
        <v/>
      </c>
      <c r="AE4237">
        <f>IF(OR($B4237="",$U4237=""),"",$U4237&amp;" &amp; "&amp;IF(OR($AD4237="",$AD4237=0),"Util NA",$AD4237&amp;" Util"))</f>
        <v/>
      </c>
    </row>
    <row r="4238" ht="15.75" customHeight="1" s="42">
      <c r="A4238" s="41" t="n"/>
      <c r="G4238" s="38" t="n"/>
      <c r="H4238" s="38" t="n"/>
      <c r="I4238" s="38" t="n"/>
      <c r="J4238" s="38" t="n"/>
      <c r="K4238" s="38" t="n"/>
      <c r="L4238" s="38" t="n"/>
      <c r="N4238" s="36">
        <f>IF($B4238="","",IF($C4238="SUPERSTORE","Superstore","DH"))</f>
        <v/>
      </c>
      <c r="O4238" s="36">
        <f>IF($B4238="","",IFERROR(VLOOKUP($B4238,Mapping!$A:$C,2,0),"Not Mapped"))</f>
        <v/>
      </c>
      <c r="P4238" s="36">
        <f>IF($B4238="","",IFERROR(VLOOKUP($B4238,Mapping!$A:$C,3,0),"Not Mapped"))</f>
        <v/>
      </c>
      <c r="Q4238" s="36">
        <f>IF($B4238="","",IFERROR(VLOOKUP($O4238,Leaders!$A:$B,2,0),"Not Mapped"))</f>
        <v/>
      </c>
      <c r="R4238" s="36">
        <f>IF($B4238="","",IF(COUNTIF(Exclusions!$A:$A,$B4238)&gt;0,"Yes","No"))</f>
        <v/>
      </c>
      <c r="S4238" s="38">
        <f>IF($B4238="","",MIN(1,DAY($A4238)/IF($N4238="Superstore",Settings!$B$5,Settings!$B$4)))</f>
        <v/>
      </c>
      <c r="T4238" s="38">
        <f>IF(OR($B4238="",$G4238="",$S4238=0),"",$G4238/$S4238)</f>
        <v/>
      </c>
      <c r="U4238" s="36">
        <f>IF($T4238="","",IF($T4238&lt;Settings!$B$8,"Critical",IF($T4238&lt;Settings!$B$9,"Semi Critical","Non Critical")))</f>
        <v/>
      </c>
      <c r="V4238" s="28" t="n"/>
      <c r="Z4238">
        <f>IF($B4238="","",IFERROR(VLOOKUP($B4238,'Plan HC for CCA'!$A:$B,2,0),""))</f>
        <v/>
      </c>
      <c r="AA4238">
        <f>IF(OR($B4238="",$Z4238=""),"",IF(N($M4238)&lt;$Z4238,"Delta","No Delta"))</f>
        <v/>
      </c>
      <c r="AB4238">
        <f>IF(OR($B4238="",$Z4238=""),"",MAX(0,$Z4238-N($M4238)))</f>
        <v/>
      </c>
      <c r="AC4238" s="46">
        <f>IF($B4238="","",IFERROR(INDEX('CCA Util %'!$H:$H,MATCH($B4238,'CCA Util %'!$E:$E,0)),""))</f>
        <v/>
      </c>
      <c r="AD4238">
        <f>IF($B4238="","",IFERROR(INDEX('CCA Util %'!$G:$G,MATCH($B4238,'CCA Util %'!$E:$E,0)),""))</f>
        <v/>
      </c>
      <c r="AE4238">
        <f>IF(OR($B4238="",$U4238=""),"",$U4238&amp;" &amp; "&amp;IF(OR($AD4238="",$AD4238=0),"Util NA",$AD4238&amp;" Util"))</f>
        <v/>
      </c>
    </row>
    <row r="4239" ht="15.75" customHeight="1" s="42">
      <c r="A4239" s="41" t="n"/>
      <c r="G4239" s="38" t="n"/>
      <c r="H4239" s="38" t="n"/>
      <c r="I4239" s="38" t="n"/>
      <c r="J4239" s="38" t="n"/>
      <c r="K4239" s="38" t="n"/>
      <c r="L4239" s="38" t="n"/>
      <c r="N4239" s="36">
        <f>IF($B4239="","",IF($C4239="SUPERSTORE","Superstore","DH"))</f>
        <v/>
      </c>
      <c r="O4239" s="36">
        <f>IF($B4239="","",IFERROR(VLOOKUP($B4239,Mapping!$A:$C,2,0),"Not Mapped"))</f>
        <v/>
      </c>
      <c r="P4239" s="36">
        <f>IF($B4239="","",IFERROR(VLOOKUP($B4239,Mapping!$A:$C,3,0),"Not Mapped"))</f>
        <v/>
      </c>
      <c r="Q4239" s="36">
        <f>IF($B4239="","",IFERROR(VLOOKUP($O4239,Leaders!$A:$B,2,0),"Not Mapped"))</f>
        <v/>
      </c>
      <c r="R4239" s="36">
        <f>IF($B4239="","",IF(COUNTIF(Exclusions!$A:$A,$B4239)&gt;0,"Yes","No"))</f>
        <v/>
      </c>
      <c r="S4239" s="38">
        <f>IF($B4239="","",MIN(1,DAY($A4239)/IF($N4239="Superstore",Settings!$B$5,Settings!$B$4)))</f>
        <v/>
      </c>
      <c r="T4239" s="38">
        <f>IF(OR($B4239="",$G4239="",$S4239=0),"",$G4239/$S4239)</f>
        <v/>
      </c>
      <c r="U4239" s="36">
        <f>IF($T4239="","",IF($T4239&lt;Settings!$B$8,"Critical",IF($T4239&lt;Settings!$B$9,"Semi Critical","Non Critical")))</f>
        <v/>
      </c>
      <c r="V4239" s="28" t="n"/>
      <c r="Z4239">
        <f>IF($B4239="","",IFERROR(VLOOKUP($B4239,'Plan HC for CCA'!$A:$B,2,0),""))</f>
        <v/>
      </c>
      <c r="AA4239">
        <f>IF(OR($B4239="",$Z4239=""),"",IF(N($M4239)&lt;$Z4239,"Delta","No Delta"))</f>
        <v/>
      </c>
      <c r="AB4239">
        <f>IF(OR($B4239="",$Z4239=""),"",MAX(0,$Z4239-N($M4239)))</f>
        <v/>
      </c>
      <c r="AC4239" s="46">
        <f>IF($B4239="","",IFERROR(INDEX('CCA Util %'!$H:$H,MATCH($B4239,'CCA Util %'!$E:$E,0)),""))</f>
        <v/>
      </c>
      <c r="AD4239">
        <f>IF($B4239="","",IFERROR(INDEX('CCA Util %'!$G:$G,MATCH($B4239,'CCA Util %'!$E:$E,0)),""))</f>
        <v/>
      </c>
      <c r="AE4239">
        <f>IF(OR($B4239="",$U4239=""),"",$U4239&amp;" &amp; "&amp;IF(OR($AD4239="",$AD4239=0),"Util NA",$AD4239&amp;" Util"))</f>
        <v/>
      </c>
    </row>
    <row r="4240" ht="15.75" customHeight="1" s="42">
      <c r="A4240" s="41" t="n"/>
      <c r="G4240" s="38" t="n"/>
      <c r="H4240" s="38" t="n"/>
      <c r="I4240" s="38" t="n"/>
      <c r="J4240" s="38" t="n"/>
      <c r="K4240" s="38" t="n"/>
      <c r="L4240" s="38" t="n"/>
      <c r="N4240" s="36">
        <f>IF($B4240="","",IF($C4240="SUPERSTORE","Superstore","DH"))</f>
        <v/>
      </c>
      <c r="O4240" s="36">
        <f>IF($B4240="","",IFERROR(VLOOKUP($B4240,Mapping!$A:$C,2,0),"Not Mapped"))</f>
        <v/>
      </c>
      <c r="P4240" s="36">
        <f>IF($B4240="","",IFERROR(VLOOKUP($B4240,Mapping!$A:$C,3,0),"Not Mapped"))</f>
        <v/>
      </c>
      <c r="Q4240" s="36">
        <f>IF($B4240="","",IFERROR(VLOOKUP($O4240,Leaders!$A:$B,2,0),"Not Mapped"))</f>
        <v/>
      </c>
      <c r="R4240" s="36">
        <f>IF($B4240="","",IF(COUNTIF(Exclusions!$A:$A,$B4240)&gt;0,"Yes","No"))</f>
        <v/>
      </c>
      <c r="S4240" s="38">
        <f>IF($B4240="","",MIN(1,DAY($A4240)/IF($N4240="Superstore",Settings!$B$5,Settings!$B$4)))</f>
        <v/>
      </c>
      <c r="T4240" s="38">
        <f>IF(OR($B4240="",$G4240="",$S4240=0),"",$G4240/$S4240)</f>
        <v/>
      </c>
      <c r="U4240" s="36">
        <f>IF($T4240="","",IF($T4240&lt;Settings!$B$8,"Critical",IF($T4240&lt;Settings!$B$9,"Semi Critical","Non Critical")))</f>
        <v/>
      </c>
      <c r="V4240" s="28" t="n"/>
      <c r="Z4240">
        <f>IF($B4240="","",IFERROR(VLOOKUP($B4240,'Plan HC for CCA'!$A:$B,2,0),""))</f>
        <v/>
      </c>
      <c r="AA4240">
        <f>IF(OR($B4240="",$Z4240=""),"",IF(N($M4240)&lt;$Z4240,"Delta","No Delta"))</f>
        <v/>
      </c>
      <c r="AB4240">
        <f>IF(OR($B4240="",$Z4240=""),"",MAX(0,$Z4240-N($M4240)))</f>
        <v/>
      </c>
      <c r="AC4240" s="46">
        <f>IF($B4240="","",IFERROR(INDEX('CCA Util %'!$H:$H,MATCH($B4240,'CCA Util %'!$E:$E,0)),""))</f>
        <v/>
      </c>
      <c r="AD4240">
        <f>IF($B4240="","",IFERROR(INDEX('CCA Util %'!$G:$G,MATCH($B4240,'CCA Util %'!$E:$E,0)),""))</f>
        <v/>
      </c>
      <c r="AE4240">
        <f>IF(OR($B4240="",$U4240=""),"",$U4240&amp;" &amp; "&amp;IF(OR($AD4240="",$AD4240=0),"Util NA",$AD4240&amp;" Util"))</f>
        <v/>
      </c>
    </row>
    <row r="4241" ht="15.75" customHeight="1" s="42">
      <c r="A4241" s="41" t="n"/>
      <c r="G4241" s="38" t="n"/>
      <c r="H4241" s="38" t="n"/>
      <c r="I4241" s="38" t="n"/>
      <c r="J4241" s="38" t="n"/>
      <c r="K4241" s="38" t="n"/>
      <c r="L4241" s="38" t="n"/>
      <c r="N4241" s="36">
        <f>IF($B4241="","",IF($C4241="SUPERSTORE","Superstore","DH"))</f>
        <v/>
      </c>
      <c r="O4241" s="36">
        <f>IF($B4241="","",IFERROR(VLOOKUP($B4241,Mapping!$A:$C,2,0),"Not Mapped"))</f>
        <v/>
      </c>
      <c r="P4241" s="36">
        <f>IF($B4241="","",IFERROR(VLOOKUP($B4241,Mapping!$A:$C,3,0),"Not Mapped"))</f>
        <v/>
      </c>
      <c r="Q4241" s="36">
        <f>IF($B4241="","",IFERROR(VLOOKUP($O4241,Leaders!$A:$B,2,0),"Not Mapped"))</f>
        <v/>
      </c>
      <c r="R4241" s="36">
        <f>IF($B4241="","",IF(COUNTIF(Exclusions!$A:$A,$B4241)&gt;0,"Yes","No"))</f>
        <v/>
      </c>
      <c r="S4241" s="38">
        <f>IF($B4241="","",MIN(1,DAY($A4241)/IF($N4241="Superstore",Settings!$B$5,Settings!$B$4)))</f>
        <v/>
      </c>
      <c r="T4241" s="38">
        <f>IF(OR($B4241="",$G4241="",$S4241=0),"",$G4241/$S4241)</f>
        <v/>
      </c>
      <c r="U4241" s="36">
        <f>IF($T4241="","",IF($T4241&lt;Settings!$B$8,"Critical",IF($T4241&lt;Settings!$B$9,"Semi Critical","Non Critical")))</f>
        <v/>
      </c>
      <c r="V4241" s="28" t="n"/>
      <c r="Z4241">
        <f>IF($B4241="","",IFERROR(VLOOKUP($B4241,'Plan HC for CCA'!$A:$B,2,0),""))</f>
        <v/>
      </c>
      <c r="AA4241">
        <f>IF(OR($B4241="",$Z4241=""),"",IF(N($M4241)&lt;$Z4241,"Delta","No Delta"))</f>
        <v/>
      </c>
      <c r="AB4241">
        <f>IF(OR($B4241="",$Z4241=""),"",MAX(0,$Z4241-N($M4241)))</f>
        <v/>
      </c>
      <c r="AC4241" s="46">
        <f>IF($B4241="","",IFERROR(INDEX('CCA Util %'!$H:$H,MATCH($B4241,'CCA Util %'!$E:$E,0)),""))</f>
        <v/>
      </c>
      <c r="AD4241">
        <f>IF($B4241="","",IFERROR(INDEX('CCA Util %'!$G:$G,MATCH($B4241,'CCA Util %'!$E:$E,0)),""))</f>
        <v/>
      </c>
      <c r="AE4241">
        <f>IF(OR($B4241="",$U4241=""),"",$U4241&amp;" &amp; "&amp;IF(OR($AD4241="",$AD4241=0),"Util NA",$AD4241&amp;" Util"))</f>
        <v/>
      </c>
    </row>
    <row r="4242" ht="15.75" customHeight="1" s="42">
      <c r="A4242" s="41" t="n"/>
      <c r="G4242" s="38" t="n"/>
      <c r="H4242" s="38" t="n"/>
      <c r="I4242" s="38" t="n"/>
      <c r="J4242" s="38" t="n"/>
      <c r="K4242" s="38" t="n"/>
      <c r="L4242" s="38" t="n"/>
      <c r="N4242" s="36">
        <f>IF($B4242="","",IF($C4242="SUPERSTORE","Superstore","DH"))</f>
        <v/>
      </c>
      <c r="O4242" s="36">
        <f>IF($B4242="","",IFERROR(VLOOKUP($B4242,Mapping!$A:$C,2,0),"Not Mapped"))</f>
        <v/>
      </c>
      <c r="P4242" s="36">
        <f>IF($B4242="","",IFERROR(VLOOKUP($B4242,Mapping!$A:$C,3,0),"Not Mapped"))</f>
        <v/>
      </c>
      <c r="Q4242" s="36">
        <f>IF($B4242="","",IFERROR(VLOOKUP($O4242,Leaders!$A:$B,2,0),"Not Mapped"))</f>
        <v/>
      </c>
      <c r="R4242" s="36">
        <f>IF($B4242="","",IF(COUNTIF(Exclusions!$A:$A,$B4242)&gt;0,"Yes","No"))</f>
        <v/>
      </c>
      <c r="S4242" s="38">
        <f>IF($B4242="","",MIN(1,DAY($A4242)/IF($N4242="Superstore",Settings!$B$5,Settings!$B$4)))</f>
        <v/>
      </c>
      <c r="T4242" s="38">
        <f>IF(OR($B4242="",$G4242="",$S4242=0),"",$G4242/$S4242)</f>
        <v/>
      </c>
      <c r="U4242" s="36">
        <f>IF($T4242="","",IF($T4242&lt;Settings!$B$8,"Critical",IF($T4242&lt;Settings!$B$9,"Semi Critical","Non Critical")))</f>
        <v/>
      </c>
      <c r="V4242" s="28" t="n"/>
      <c r="Z4242">
        <f>IF($B4242="","",IFERROR(VLOOKUP($B4242,'Plan HC for CCA'!$A:$B,2,0),""))</f>
        <v/>
      </c>
      <c r="AA4242">
        <f>IF(OR($B4242="",$Z4242=""),"",IF(N($M4242)&lt;$Z4242,"Delta","No Delta"))</f>
        <v/>
      </c>
      <c r="AB4242">
        <f>IF(OR($B4242="",$Z4242=""),"",MAX(0,$Z4242-N($M4242)))</f>
        <v/>
      </c>
      <c r="AC4242" s="46">
        <f>IF($B4242="","",IFERROR(INDEX('CCA Util %'!$H:$H,MATCH($B4242,'CCA Util %'!$E:$E,0)),""))</f>
        <v/>
      </c>
      <c r="AD4242">
        <f>IF($B4242="","",IFERROR(INDEX('CCA Util %'!$G:$G,MATCH($B4242,'CCA Util %'!$E:$E,0)),""))</f>
        <v/>
      </c>
      <c r="AE4242">
        <f>IF(OR($B4242="",$U4242=""),"",$U4242&amp;" &amp; "&amp;IF(OR($AD4242="",$AD4242=0),"Util NA",$AD4242&amp;" Util"))</f>
        <v/>
      </c>
    </row>
    <row r="4243" ht="15.75" customHeight="1" s="42">
      <c r="A4243" s="41" t="n"/>
      <c r="G4243" s="38" t="n"/>
      <c r="H4243" s="38" t="n"/>
      <c r="I4243" s="38" t="n"/>
      <c r="J4243" s="38" t="n"/>
      <c r="K4243" s="38" t="n"/>
      <c r="L4243" s="38" t="n"/>
      <c r="N4243" s="36">
        <f>IF($B4243="","",IF($C4243="SUPERSTORE","Superstore","DH"))</f>
        <v/>
      </c>
      <c r="O4243" s="36">
        <f>IF($B4243="","",IFERROR(VLOOKUP($B4243,Mapping!$A:$C,2,0),"Not Mapped"))</f>
        <v/>
      </c>
      <c r="P4243" s="36">
        <f>IF($B4243="","",IFERROR(VLOOKUP($B4243,Mapping!$A:$C,3,0),"Not Mapped"))</f>
        <v/>
      </c>
      <c r="Q4243" s="36">
        <f>IF($B4243="","",IFERROR(VLOOKUP($O4243,Leaders!$A:$B,2,0),"Not Mapped"))</f>
        <v/>
      </c>
      <c r="R4243" s="36">
        <f>IF($B4243="","",IF(COUNTIF(Exclusions!$A:$A,$B4243)&gt;0,"Yes","No"))</f>
        <v/>
      </c>
      <c r="S4243" s="38">
        <f>IF($B4243="","",MIN(1,DAY($A4243)/IF($N4243="Superstore",Settings!$B$5,Settings!$B$4)))</f>
        <v/>
      </c>
      <c r="T4243" s="38">
        <f>IF(OR($B4243="",$G4243="",$S4243=0),"",$G4243/$S4243)</f>
        <v/>
      </c>
      <c r="U4243" s="36">
        <f>IF($T4243="","",IF($T4243&lt;Settings!$B$8,"Critical",IF($T4243&lt;Settings!$B$9,"Semi Critical","Non Critical")))</f>
        <v/>
      </c>
      <c r="V4243" s="28" t="n"/>
      <c r="Z4243">
        <f>IF($B4243="","",IFERROR(VLOOKUP($B4243,'Plan HC for CCA'!$A:$B,2,0),""))</f>
        <v/>
      </c>
      <c r="AA4243">
        <f>IF(OR($B4243="",$Z4243=""),"",IF(N($M4243)&lt;$Z4243,"Delta","No Delta"))</f>
        <v/>
      </c>
      <c r="AB4243">
        <f>IF(OR($B4243="",$Z4243=""),"",MAX(0,$Z4243-N($M4243)))</f>
        <v/>
      </c>
      <c r="AC4243" s="46">
        <f>IF($B4243="","",IFERROR(INDEX('CCA Util %'!$H:$H,MATCH($B4243,'CCA Util %'!$E:$E,0)),""))</f>
        <v/>
      </c>
      <c r="AD4243">
        <f>IF($B4243="","",IFERROR(INDEX('CCA Util %'!$G:$G,MATCH($B4243,'CCA Util %'!$E:$E,0)),""))</f>
        <v/>
      </c>
      <c r="AE4243">
        <f>IF(OR($B4243="",$U4243=""),"",$U4243&amp;" &amp; "&amp;IF(OR($AD4243="",$AD4243=0),"Util NA",$AD4243&amp;" Util"))</f>
        <v/>
      </c>
    </row>
    <row r="4244" ht="15.75" customHeight="1" s="42">
      <c r="A4244" s="41" t="n"/>
      <c r="G4244" s="38" t="n"/>
      <c r="H4244" s="38" t="n"/>
      <c r="I4244" s="38" t="n"/>
      <c r="J4244" s="38" t="n"/>
      <c r="K4244" s="38" t="n"/>
      <c r="L4244" s="38" t="n"/>
      <c r="N4244" s="36">
        <f>IF($B4244="","",IF($C4244="SUPERSTORE","Superstore","DH"))</f>
        <v/>
      </c>
      <c r="O4244" s="36">
        <f>IF($B4244="","",IFERROR(VLOOKUP($B4244,Mapping!$A:$C,2,0),"Not Mapped"))</f>
        <v/>
      </c>
      <c r="P4244" s="36">
        <f>IF($B4244="","",IFERROR(VLOOKUP($B4244,Mapping!$A:$C,3,0),"Not Mapped"))</f>
        <v/>
      </c>
      <c r="Q4244" s="36">
        <f>IF($B4244="","",IFERROR(VLOOKUP($O4244,Leaders!$A:$B,2,0),"Not Mapped"))</f>
        <v/>
      </c>
      <c r="R4244" s="36">
        <f>IF($B4244="","",IF(COUNTIF(Exclusions!$A:$A,$B4244)&gt;0,"Yes","No"))</f>
        <v/>
      </c>
      <c r="S4244" s="38">
        <f>IF($B4244="","",MIN(1,DAY($A4244)/IF($N4244="Superstore",Settings!$B$5,Settings!$B$4)))</f>
        <v/>
      </c>
      <c r="T4244" s="38">
        <f>IF(OR($B4244="",$G4244="",$S4244=0),"",$G4244/$S4244)</f>
        <v/>
      </c>
      <c r="U4244" s="36">
        <f>IF($T4244="","",IF($T4244&lt;Settings!$B$8,"Critical",IF($T4244&lt;Settings!$B$9,"Semi Critical","Non Critical")))</f>
        <v/>
      </c>
      <c r="V4244" s="28" t="n"/>
      <c r="Z4244">
        <f>IF($B4244="","",IFERROR(VLOOKUP($B4244,'Plan HC for CCA'!$A:$B,2,0),""))</f>
        <v/>
      </c>
      <c r="AA4244">
        <f>IF(OR($B4244="",$Z4244=""),"",IF(N($M4244)&lt;$Z4244,"Delta","No Delta"))</f>
        <v/>
      </c>
      <c r="AB4244">
        <f>IF(OR($B4244="",$Z4244=""),"",MAX(0,$Z4244-N($M4244)))</f>
        <v/>
      </c>
      <c r="AC4244" s="46">
        <f>IF($B4244="","",IFERROR(INDEX('CCA Util %'!$H:$H,MATCH($B4244,'CCA Util %'!$E:$E,0)),""))</f>
        <v/>
      </c>
      <c r="AD4244">
        <f>IF($B4244="","",IFERROR(INDEX('CCA Util %'!$G:$G,MATCH($B4244,'CCA Util %'!$E:$E,0)),""))</f>
        <v/>
      </c>
      <c r="AE4244">
        <f>IF(OR($B4244="",$U4244=""),"",$U4244&amp;" &amp; "&amp;IF(OR($AD4244="",$AD4244=0),"Util NA",$AD4244&amp;" Util"))</f>
        <v/>
      </c>
    </row>
    <row r="4245" ht="15.75" customHeight="1" s="42">
      <c r="A4245" s="41" t="n"/>
      <c r="G4245" s="38" t="n"/>
      <c r="H4245" s="38" t="n"/>
      <c r="I4245" s="38" t="n"/>
      <c r="J4245" s="38" t="n"/>
      <c r="K4245" s="38" t="n"/>
      <c r="L4245" s="38" t="n"/>
      <c r="N4245" s="36">
        <f>IF($B4245="","",IF($C4245="SUPERSTORE","Superstore","DH"))</f>
        <v/>
      </c>
      <c r="O4245" s="36">
        <f>IF($B4245="","",IFERROR(VLOOKUP($B4245,Mapping!$A:$C,2,0),"Not Mapped"))</f>
        <v/>
      </c>
      <c r="P4245" s="36">
        <f>IF($B4245="","",IFERROR(VLOOKUP($B4245,Mapping!$A:$C,3,0),"Not Mapped"))</f>
        <v/>
      </c>
      <c r="Q4245" s="36">
        <f>IF($B4245="","",IFERROR(VLOOKUP($O4245,Leaders!$A:$B,2,0),"Not Mapped"))</f>
        <v/>
      </c>
      <c r="R4245" s="36">
        <f>IF($B4245="","",IF(COUNTIF(Exclusions!$A:$A,$B4245)&gt;0,"Yes","No"))</f>
        <v/>
      </c>
      <c r="S4245" s="38">
        <f>IF($B4245="","",MIN(1,DAY($A4245)/IF($N4245="Superstore",Settings!$B$5,Settings!$B$4)))</f>
        <v/>
      </c>
      <c r="T4245" s="38">
        <f>IF(OR($B4245="",$G4245="",$S4245=0),"",$G4245/$S4245)</f>
        <v/>
      </c>
      <c r="U4245" s="36">
        <f>IF($T4245="","",IF($T4245&lt;Settings!$B$8,"Critical",IF($T4245&lt;Settings!$B$9,"Semi Critical","Non Critical")))</f>
        <v/>
      </c>
      <c r="V4245" s="28" t="n"/>
      <c r="Z4245">
        <f>IF($B4245="","",IFERROR(VLOOKUP($B4245,'Plan HC for CCA'!$A:$B,2,0),""))</f>
        <v/>
      </c>
      <c r="AA4245">
        <f>IF(OR($B4245="",$Z4245=""),"",IF(N($M4245)&lt;$Z4245,"Delta","No Delta"))</f>
        <v/>
      </c>
      <c r="AB4245">
        <f>IF(OR($B4245="",$Z4245=""),"",MAX(0,$Z4245-N($M4245)))</f>
        <v/>
      </c>
      <c r="AC4245" s="46">
        <f>IF($B4245="","",IFERROR(INDEX('CCA Util %'!$H:$H,MATCH($B4245,'CCA Util %'!$E:$E,0)),""))</f>
        <v/>
      </c>
      <c r="AD4245">
        <f>IF($B4245="","",IFERROR(INDEX('CCA Util %'!$G:$G,MATCH($B4245,'CCA Util %'!$E:$E,0)),""))</f>
        <v/>
      </c>
      <c r="AE4245">
        <f>IF(OR($B4245="",$U4245=""),"",$U4245&amp;" &amp; "&amp;IF(OR($AD4245="",$AD4245=0),"Util NA",$AD4245&amp;" Util"))</f>
        <v/>
      </c>
    </row>
    <row r="4246" ht="15.75" customHeight="1" s="42">
      <c r="A4246" s="41" t="n"/>
      <c r="G4246" s="38" t="n"/>
      <c r="H4246" s="38" t="n"/>
      <c r="I4246" s="38" t="n"/>
      <c r="J4246" s="38" t="n"/>
      <c r="K4246" s="38" t="n"/>
      <c r="L4246" s="38" t="n"/>
      <c r="N4246" s="36">
        <f>IF($B4246="","",IF($C4246="SUPERSTORE","Superstore","DH"))</f>
        <v/>
      </c>
      <c r="O4246" s="36">
        <f>IF($B4246="","",IFERROR(VLOOKUP($B4246,Mapping!$A:$C,2,0),"Not Mapped"))</f>
        <v/>
      </c>
      <c r="P4246" s="36">
        <f>IF($B4246="","",IFERROR(VLOOKUP($B4246,Mapping!$A:$C,3,0),"Not Mapped"))</f>
        <v/>
      </c>
      <c r="Q4246" s="36">
        <f>IF($B4246="","",IFERROR(VLOOKUP($O4246,Leaders!$A:$B,2,0),"Not Mapped"))</f>
        <v/>
      </c>
      <c r="R4246" s="36">
        <f>IF($B4246="","",IF(COUNTIF(Exclusions!$A:$A,$B4246)&gt;0,"Yes","No"))</f>
        <v/>
      </c>
      <c r="S4246" s="38">
        <f>IF($B4246="","",MIN(1,DAY($A4246)/IF($N4246="Superstore",Settings!$B$5,Settings!$B$4)))</f>
        <v/>
      </c>
      <c r="T4246" s="38">
        <f>IF(OR($B4246="",$G4246="",$S4246=0),"",$G4246/$S4246)</f>
        <v/>
      </c>
      <c r="U4246" s="36">
        <f>IF($T4246="","",IF($T4246&lt;Settings!$B$8,"Critical",IF($T4246&lt;Settings!$B$9,"Semi Critical","Non Critical")))</f>
        <v/>
      </c>
      <c r="V4246" s="28" t="n"/>
      <c r="Z4246">
        <f>IF($B4246="","",IFERROR(VLOOKUP($B4246,'Plan HC for CCA'!$A:$B,2,0),""))</f>
        <v/>
      </c>
      <c r="AA4246">
        <f>IF(OR($B4246="",$Z4246=""),"",IF(N($M4246)&lt;$Z4246,"Delta","No Delta"))</f>
        <v/>
      </c>
      <c r="AB4246">
        <f>IF(OR($B4246="",$Z4246=""),"",MAX(0,$Z4246-N($M4246)))</f>
        <v/>
      </c>
      <c r="AC4246" s="46">
        <f>IF($B4246="","",IFERROR(INDEX('CCA Util %'!$H:$H,MATCH($B4246,'CCA Util %'!$E:$E,0)),""))</f>
        <v/>
      </c>
      <c r="AD4246">
        <f>IF($B4246="","",IFERROR(INDEX('CCA Util %'!$G:$G,MATCH($B4246,'CCA Util %'!$E:$E,0)),""))</f>
        <v/>
      </c>
      <c r="AE4246">
        <f>IF(OR($B4246="",$U4246=""),"",$U4246&amp;" &amp; "&amp;IF(OR($AD4246="",$AD4246=0),"Util NA",$AD4246&amp;" Util"))</f>
        <v/>
      </c>
    </row>
    <row r="4247" ht="15.75" customHeight="1" s="42">
      <c r="A4247" s="41" t="n"/>
      <c r="G4247" s="38" t="n"/>
      <c r="H4247" s="38" t="n"/>
      <c r="I4247" s="38" t="n"/>
      <c r="J4247" s="38" t="n"/>
      <c r="K4247" s="38" t="n"/>
      <c r="L4247" s="38" t="n"/>
      <c r="N4247" s="36">
        <f>IF($B4247="","",IF($C4247="SUPERSTORE","Superstore","DH"))</f>
        <v/>
      </c>
      <c r="O4247" s="36">
        <f>IF($B4247="","",IFERROR(VLOOKUP($B4247,Mapping!$A:$C,2,0),"Not Mapped"))</f>
        <v/>
      </c>
      <c r="P4247" s="36">
        <f>IF($B4247="","",IFERROR(VLOOKUP($B4247,Mapping!$A:$C,3,0),"Not Mapped"))</f>
        <v/>
      </c>
      <c r="Q4247" s="36">
        <f>IF($B4247="","",IFERROR(VLOOKUP($O4247,Leaders!$A:$B,2,0),"Not Mapped"))</f>
        <v/>
      </c>
      <c r="R4247" s="36">
        <f>IF($B4247="","",IF(COUNTIF(Exclusions!$A:$A,$B4247)&gt;0,"Yes","No"))</f>
        <v/>
      </c>
      <c r="S4247" s="38">
        <f>IF($B4247="","",MIN(1,DAY($A4247)/IF($N4247="Superstore",Settings!$B$5,Settings!$B$4)))</f>
        <v/>
      </c>
      <c r="T4247" s="38">
        <f>IF(OR($B4247="",$G4247="",$S4247=0),"",$G4247/$S4247)</f>
        <v/>
      </c>
      <c r="U4247" s="36">
        <f>IF($T4247="","",IF($T4247&lt;Settings!$B$8,"Critical",IF($T4247&lt;Settings!$B$9,"Semi Critical","Non Critical")))</f>
        <v/>
      </c>
      <c r="V4247" s="28" t="n"/>
      <c r="Z4247">
        <f>IF($B4247="","",IFERROR(VLOOKUP($B4247,'Plan HC for CCA'!$A:$B,2,0),""))</f>
        <v/>
      </c>
      <c r="AA4247">
        <f>IF(OR($B4247="",$Z4247=""),"",IF(N($M4247)&lt;$Z4247,"Delta","No Delta"))</f>
        <v/>
      </c>
      <c r="AB4247">
        <f>IF(OR($B4247="",$Z4247=""),"",MAX(0,$Z4247-N($M4247)))</f>
        <v/>
      </c>
      <c r="AC4247" s="46">
        <f>IF($B4247="","",IFERROR(INDEX('CCA Util %'!$H:$H,MATCH($B4247,'CCA Util %'!$E:$E,0)),""))</f>
        <v/>
      </c>
      <c r="AD4247">
        <f>IF($B4247="","",IFERROR(INDEX('CCA Util %'!$G:$G,MATCH($B4247,'CCA Util %'!$E:$E,0)),""))</f>
        <v/>
      </c>
      <c r="AE4247">
        <f>IF(OR($B4247="",$U4247=""),"",$U4247&amp;" &amp; "&amp;IF(OR($AD4247="",$AD4247=0),"Util NA",$AD4247&amp;" Util"))</f>
        <v/>
      </c>
    </row>
    <row r="4248" ht="15.75" customHeight="1" s="42">
      <c r="A4248" s="41" t="n"/>
      <c r="G4248" s="38" t="n"/>
      <c r="H4248" s="38" t="n"/>
      <c r="I4248" s="38" t="n"/>
      <c r="J4248" s="38" t="n"/>
      <c r="K4248" s="38" t="n"/>
      <c r="L4248" s="38" t="n"/>
      <c r="N4248" s="36">
        <f>IF($B4248="","",IF($C4248="SUPERSTORE","Superstore","DH"))</f>
        <v/>
      </c>
      <c r="O4248" s="36">
        <f>IF($B4248="","",IFERROR(VLOOKUP($B4248,Mapping!$A:$C,2,0),"Not Mapped"))</f>
        <v/>
      </c>
      <c r="P4248" s="36">
        <f>IF($B4248="","",IFERROR(VLOOKUP($B4248,Mapping!$A:$C,3,0),"Not Mapped"))</f>
        <v/>
      </c>
      <c r="Q4248" s="36">
        <f>IF($B4248="","",IFERROR(VLOOKUP($O4248,Leaders!$A:$B,2,0),"Not Mapped"))</f>
        <v/>
      </c>
      <c r="R4248" s="36">
        <f>IF($B4248="","",IF(COUNTIF(Exclusions!$A:$A,$B4248)&gt;0,"Yes","No"))</f>
        <v/>
      </c>
      <c r="S4248" s="38">
        <f>IF($B4248="","",MIN(1,DAY($A4248)/IF($N4248="Superstore",Settings!$B$5,Settings!$B$4)))</f>
        <v/>
      </c>
      <c r="T4248" s="38">
        <f>IF(OR($B4248="",$G4248="",$S4248=0),"",$G4248/$S4248)</f>
        <v/>
      </c>
      <c r="U4248" s="36">
        <f>IF($T4248="","",IF($T4248&lt;Settings!$B$8,"Critical",IF($T4248&lt;Settings!$B$9,"Semi Critical","Non Critical")))</f>
        <v/>
      </c>
      <c r="V4248" s="28" t="n"/>
      <c r="Z4248">
        <f>IF($B4248="","",IFERROR(VLOOKUP($B4248,'Plan HC for CCA'!$A:$B,2,0),""))</f>
        <v/>
      </c>
      <c r="AA4248">
        <f>IF(OR($B4248="",$Z4248=""),"",IF(N($M4248)&lt;$Z4248,"Delta","No Delta"))</f>
        <v/>
      </c>
      <c r="AB4248">
        <f>IF(OR($B4248="",$Z4248=""),"",MAX(0,$Z4248-N($M4248)))</f>
        <v/>
      </c>
      <c r="AC4248" s="46">
        <f>IF($B4248="","",IFERROR(INDEX('CCA Util %'!$H:$H,MATCH($B4248,'CCA Util %'!$E:$E,0)),""))</f>
        <v/>
      </c>
      <c r="AD4248">
        <f>IF($B4248="","",IFERROR(INDEX('CCA Util %'!$G:$G,MATCH($B4248,'CCA Util %'!$E:$E,0)),""))</f>
        <v/>
      </c>
      <c r="AE4248">
        <f>IF(OR($B4248="",$U4248=""),"",$U4248&amp;" &amp; "&amp;IF(OR($AD4248="",$AD4248=0),"Util NA",$AD4248&amp;" Util"))</f>
        <v/>
      </c>
    </row>
    <row r="4249" ht="15.75" customHeight="1" s="42">
      <c r="A4249" s="41" t="n"/>
      <c r="G4249" s="38" t="n"/>
      <c r="H4249" s="38" t="n"/>
      <c r="I4249" s="38" t="n"/>
      <c r="J4249" s="38" t="n"/>
      <c r="K4249" s="38" t="n"/>
      <c r="L4249" s="38" t="n"/>
      <c r="N4249" s="36">
        <f>IF($B4249="","",IF($C4249="SUPERSTORE","Superstore","DH"))</f>
        <v/>
      </c>
      <c r="O4249" s="36">
        <f>IF($B4249="","",IFERROR(VLOOKUP($B4249,Mapping!$A:$C,2,0),"Not Mapped"))</f>
        <v/>
      </c>
      <c r="P4249" s="36">
        <f>IF($B4249="","",IFERROR(VLOOKUP($B4249,Mapping!$A:$C,3,0),"Not Mapped"))</f>
        <v/>
      </c>
      <c r="Q4249" s="36">
        <f>IF($B4249="","",IFERROR(VLOOKUP($O4249,Leaders!$A:$B,2,0),"Not Mapped"))</f>
        <v/>
      </c>
      <c r="R4249" s="36">
        <f>IF($B4249="","",IF(COUNTIF(Exclusions!$A:$A,$B4249)&gt;0,"Yes","No"))</f>
        <v/>
      </c>
      <c r="S4249" s="38">
        <f>IF($B4249="","",MIN(1,DAY($A4249)/IF($N4249="Superstore",Settings!$B$5,Settings!$B$4)))</f>
        <v/>
      </c>
      <c r="T4249" s="38">
        <f>IF(OR($B4249="",$G4249="",$S4249=0),"",$G4249/$S4249)</f>
        <v/>
      </c>
      <c r="U4249" s="36">
        <f>IF($T4249="","",IF($T4249&lt;Settings!$B$8,"Critical",IF($T4249&lt;Settings!$B$9,"Semi Critical","Non Critical")))</f>
        <v/>
      </c>
      <c r="V4249" s="28" t="n"/>
      <c r="Z4249">
        <f>IF($B4249="","",IFERROR(VLOOKUP($B4249,'Plan HC for CCA'!$A:$B,2,0),""))</f>
        <v/>
      </c>
      <c r="AA4249">
        <f>IF(OR($B4249="",$Z4249=""),"",IF(N($M4249)&lt;$Z4249,"Delta","No Delta"))</f>
        <v/>
      </c>
      <c r="AB4249">
        <f>IF(OR($B4249="",$Z4249=""),"",MAX(0,$Z4249-N($M4249)))</f>
        <v/>
      </c>
      <c r="AC4249" s="46">
        <f>IF($B4249="","",IFERROR(INDEX('CCA Util %'!$H:$H,MATCH($B4249,'CCA Util %'!$E:$E,0)),""))</f>
        <v/>
      </c>
      <c r="AD4249">
        <f>IF($B4249="","",IFERROR(INDEX('CCA Util %'!$G:$G,MATCH($B4249,'CCA Util %'!$E:$E,0)),""))</f>
        <v/>
      </c>
      <c r="AE4249">
        <f>IF(OR($B4249="",$U4249=""),"",$U4249&amp;" &amp; "&amp;IF(OR($AD4249="",$AD4249=0),"Util NA",$AD4249&amp;" Util"))</f>
        <v/>
      </c>
    </row>
    <row r="4250" ht="15.75" customHeight="1" s="42">
      <c r="A4250" s="41" t="n"/>
      <c r="G4250" s="38" t="n"/>
      <c r="H4250" s="38" t="n"/>
      <c r="I4250" s="38" t="n"/>
      <c r="J4250" s="38" t="n"/>
      <c r="K4250" s="38" t="n"/>
      <c r="L4250" s="38" t="n"/>
      <c r="N4250" s="36">
        <f>IF($B4250="","",IF($C4250="SUPERSTORE","Superstore","DH"))</f>
        <v/>
      </c>
      <c r="O4250" s="36">
        <f>IF($B4250="","",IFERROR(VLOOKUP($B4250,Mapping!$A:$C,2,0),"Not Mapped"))</f>
        <v/>
      </c>
      <c r="P4250" s="36">
        <f>IF($B4250="","",IFERROR(VLOOKUP($B4250,Mapping!$A:$C,3,0),"Not Mapped"))</f>
        <v/>
      </c>
      <c r="Q4250" s="36">
        <f>IF($B4250="","",IFERROR(VLOOKUP($O4250,Leaders!$A:$B,2,0),"Not Mapped"))</f>
        <v/>
      </c>
      <c r="R4250" s="36">
        <f>IF($B4250="","",IF(COUNTIF(Exclusions!$A:$A,$B4250)&gt;0,"Yes","No"))</f>
        <v/>
      </c>
      <c r="S4250" s="38">
        <f>IF($B4250="","",MIN(1,DAY($A4250)/IF($N4250="Superstore",Settings!$B$5,Settings!$B$4)))</f>
        <v/>
      </c>
      <c r="T4250" s="38">
        <f>IF(OR($B4250="",$G4250="",$S4250=0),"",$G4250/$S4250)</f>
        <v/>
      </c>
      <c r="U4250" s="36">
        <f>IF($T4250="","",IF($T4250&lt;Settings!$B$8,"Critical",IF($T4250&lt;Settings!$B$9,"Semi Critical","Non Critical")))</f>
        <v/>
      </c>
      <c r="V4250" s="28" t="n"/>
      <c r="Z4250">
        <f>IF($B4250="","",IFERROR(VLOOKUP($B4250,'Plan HC for CCA'!$A:$B,2,0),""))</f>
        <v/>
      </c>
      <c r="AA4250">
        <f>IF(OR($B4250="",$Z4250=""),"",IF(N($M4250)&lt;$Z4250,"Delta","No Delta"))</f>
        <v/>
      </c>
      <c r="AB4250">
        <f>IF(OR($B4250="",$Z4250=""),"",MAX(0,$Z4250-N($M4250)))</f>
        <v/>
      </c>
      <c r="AC4250" s="46">
        <f>IF($B4250="","",IFERROR(INDEX('CCA Util %'!$H:$H,MATCH($B4250,'CCA Util %'!$E:$E,0)),""))</f>
        <v/>
      </c>
      <c r="AD4250">
        <f>IF($B4250="","",IFERROR(INDEX('CCA Util %'!$G:$G,MATCH($B4250,'CCA Util %'!$E:$E,0)),""))</f>
        <v/>
      </c>
      <c r="AE4250">
        <f>IF(OR($B4250="",$U4250=""),"",$U4250&amp;" &amp; "&amp;IF(OR($AD4250="",$AD4250=0),"Util NA",$AD4250&amp;" Util"))</f>
        <v/>
      </c>
    </row>
    <row r="4251" ht="15.75" customHeight="1" s="42">
      <c r="A4251" s="41" t="n"/>
      <c r="G4251" s="38" t="n"/>
      <c r="H4251" s="38" t="n"/>
      <c r="I4251" s="38" t="n"/>
      <c r="J4251" s="38" t="n"/>
      <c r="K4251" s="38" t="n"/>
      <c r="L4251" s="38" t="n"/>
      <c r="N4251" s="36">
        <f>IF($B4251="","",IF($C4251="SUPERSTORE","Superstore","DH"))</f>
        <v/>
      </c>
      <c r="O4251" s="36">
        <f>IF($B4251="","",IFERROR(VLOOKUP($B4251,Mapping!$A:$C,2,0),"Not Mapped"))</f>
        <v/>
      </c>
      <c r="P4251" s="36">
        <f>IF($B4251="","",IFERROR(VLOOKUP($B4251,Mapping!$A:$C,3,0),"Not Mapped"))</f>
        <v/>
      </c>
      <c r="Q4251" s="36">
        <f>IF($B4251="","",IFERROR(VLOOKUP($O4251,Leaders!$A:$B,2,0),"Not Mapped"))</f>
        <v/>
      </c>
      <c r="R4251" s="36">
        <f>IF($B4251="","",IF(COUNTIF(Exclusions!$A:$A,$B4251)&gt;0,"Yes","No"))</f>
        <v/>
      </c>
      <c r="S4251" s="38">
        <f>IF($B4251="","",MIN(1,DAY($A4251)/IF($N4251="Superstore",Settings!$B$5,Settings!$B$4)))</f>
        <v/>
      </c>
      <c r="T4251" s="38">
        <f>IF(OR($B4251="",$G4251="",$S4251=0),"",$G4251/$S4251)</f>
        <v/>
      </c>
      <c r="U4251" s="36">
        <f>IF($T4251="","",IF($T4251&lt;Settings!$B$8,"Critical",IF($T4251&lt;Settings!$B$9,"Semi Critical","Non Critical")))</f>
        <v/>
      </c>
      <c r="V4251" s="28" t="n"/>
      <c r="Z4251">
        <f>IF($B4251="","",IFERROR(VLOOKUP($B4251,'Plan HC for CCA'!$A:$B,2,0),""))</f>
        <v/>
      </c>
      <c r="AA4251">
        <f>IF(OR($B4251="",$Z4251=""),"",IF(N($M4251)&lt;$Z4251,"Delta","No Delta"))</f>
        <v/>
      </c>
      <c r="AB4251">
        <f>IF(OR($B4251="",$Z4251=""),"",MAX(0,$Z4251-N($M4251)))</f>
        <v/>
      </c>
      <c r="AC4251" s="46">
        <f>IF($B4251="","",IFERROR(INDEX('CCA Util %'!$H:$H,MATCH($B4251,'CCA Util %'!$E:$E,0)),""))</f>
        <v/>
      </c>
      <c r="AD4251">
        <f>IF($B4251="","",IFERROR(INDEX('CCA Util %'!$G:$G,MATCH($B4251,'CCA Util %'!$E:$E,0)),""))</f>
        <v/>
      </c>
      <c r="AE4251">
        <f>IF(OR($B4251="",$U4251=""),"",$U4251&amp;" &amp; "&amp;IF(OR($AD4251="",$AD4251=0),"Util NA",$AD4251&amp;" Util"))</f>
        <v/>
      </c>
    </row>
    <row r="4252" ht="15.75" customHeight="1" s="42">
      <c r="A4252" s="41" t="n"/>
      <c r="G4252" s="38" t="n"/>
      <c r="H4252" s="38" t="n"/>
      <c r="I4252" s="38" t="n"/>
      <c r="J4252" s="38" t="n"/>
      <c r="K4252" s="38" t="n"/>
      <c r="L4252" s="38" t="n"/>
      <c r="N4252" s="36">
        <f>IF($B4252="","",IF($C4252="SUPERSTORE","Superstore","DH"))</f>
        <v/>
      </c>
      <c r="O4252" s="36">
        <f>IF($B4252="","",IFERROR(VLOOKUP($B4252,Mapping!$A:$C,2,0),"Not Mapped"))</f>
        <v/>
      </c>
      <c r="P4252" s="36">
        <f>IF($B4252="","",IFERROR(VLOOKUP($B4252,Mapping!$A:$C,3,0),"Not Mapped"))</f>
        <v/>
      </c>
      <c r="Q4252" s="36">
        <f>IF($B4252="","",IFERROR(VLOOKUP($O4252,Leaders!$A:$B,2,0),"Not Mapped"))</f>
        <v/>
      </c>
      <c r="R4252" s="36">
        <f>IF($B4252="","",IF(COUNTIF(Exclusions!$A:$A,$B4252)&gt;0,"Yes","No"))</f>
        <v/>
      </c>
      <c r="S4252" s="38">
        <f>IF($B4252="","",MIN(1,DAY($A4252)/IF($N4252="Superstore",Settings!$B$5,Settings!$B$4)))</f>
        <v/>
      </c>
      <c r="T4252" s="38">
        <f>IF(OR($B4252="",$G4252="",$S4252=0),"",$G4252/$S4252)</f>
        <v/>
      </c>
      <c r="U4252" s="36">
        <f>IF($T4252="","",IF($T4252&lt;Settings!$B$8,"Critical",IF($T4252&lt;Settings!$B$9,"Semi Critical","Non Critical")))</f>
        <v/>
      </c>
      <c r="V4252" s="28" t="n"/>
      <c r="Z4252">
        <f>IF($B4252="","",IFERROR(VLOOKUP($B4252,'Plan HC for CCA'!$A:$B,2,0),""))</f>
        <v/>
      </c>
      <c r="AA4252">
        <f>IF(OR($B4252="",$Z4252=""),"",IF(N($M4252)&lt;$Z4252,"Delta","No Delta"))</f>
        <v/>
      </c>
      <c r="AB4252">
        <f>IF(OR($B4252="",$Z4252=""),"",MAX(0,$Z4252-N($M4252)))</f>
        <v/>
      </c>
      <c r="AC4252" s="46">
        <f>IF($B4252="","",IFERROR(INDEX('CCA Util %'!$H:$H,MATCH($B4252,'CCA Util %'!$E:$E,0)),""))</f>
        <v/>
      </c>
      <c r="AD4252">
        <f>IF($B4252="","",IFERROR(INDEX('CCA Util %'!$G:$G,MATCH($B4252,'CCA Util %'!$E:$E,0)),""))</f>
        <v/>
      </c>
      <c r="AE4252">
        <f>IF(OR($B4252="",$U4252=""),"",$U4252&amp;" &amp; "&amp;IF(OR($AD4252="",$AD4252=0),"Util NA",$AD4252&amp;" Util"))</f>
        <v/>
      </c>
    </row>
    <row r="4253" ht="15.75" customHeight="1" s="42">
      <c r="A4253" s="41" t="n"/>
      <c r="G4253" s="38" t="n"/>
      <c r="H4253" s="38" t="n"/>
      <c r="I4253" s="38" t="n"/>
      <c r="J4253" s="38" t="n"/>
      <c r="K4253" s="38" t="n"/>
      <c r="L4253" s="38" t="n"/>
      <c r="N4253" s="36">
        <f>IF($B4253="","",IF($C4253="SUPERSTORE","Superstore","DH"))</f>
        <v/>
      </c>
      <c r="O4253" s="36">
        <f>IF($B4253="","",IFERROR(VLOOKUP($B4253,Mapping!$A:$C,2,0),"Not Mapped"))</f>
        <v/>
      </c>
      <c r="P4253" s="36">
        <f>IF($B4253="","",IFERROR(VLOOKUP($B4253,Mapping!$A:$C,3,0),"Not Mapped"))</f>
        <v/>
      </c>
      <c r="Q4253" s="36">
        <f>IF($B4253="","",IFERROR(VLOOKUP($O4253,Leaders!$A:$B,2,0),"Not Mapped"))</f>
        <v/>
      </c>
      <c r="R4253" s="36">
        <f>IF($B4253="","",IF(COUNTIF(Exclusions!$A:$A,$B4253)&gt;0,"Yes","No"))</f>
        <v/>
      </c>
      <c r="S4253" s="38">
        <f>IF($B4253="","",MIN(1,DAY($A4253)/IF($N4253="Superstore",Settings!$B$5,Settings!$B$4)))</f>
        <v/>
      </c>
      <c r="T4253" s="38">
        <f>IF(OR($B4253="",$G4253="",$S4253=0),"",$G4253/$S4253)</f>
        <v/>
      </c>
      <c r="U4253" s="36">
        <f>IF($T4253="","",IF($T4253&lt;Settings!$B$8,"Critical",IF($T4253&lt;Settings!$B$9,"Semi Critical","Non Critical")))</f>
        <v/>
      </c>
      <c r="V4253" s="28" t="n"/>
      <c r="Z4253">
        <f>IF($B4253="","",IFERROR(VLOOKUP($B4253,'Plan HC for CCA'!$A:$B,2,0),""))</f>
        <v/>
      </c>
      <c r="AA4253">
        <f>IF(OR($B4253="",$Z4253=""),"",IF(N($M4253)&lt;$Z4253,"Delta","No Delta"))</f>
        <v/>
      </c>
      <c r="AB4253">
        <f>IF(OR($B4253="",$Z4253=""),"",MAX(0,$Z4253-N($M4253)))</f>
        <v/>
      </c>
      <c r="AC4253" s="46">
        <f>IF($B4253="","",IFERROR(INDEX('CCA Util %'!$H:$H,MATCH($B4253,'CCA Util %'!$E:$E,0)),""))</f>
        <v/>
      </c>
      <c r="AD4253">
        <f>IF($B4253="","",IFERROR(INDEX('CCA Util %'!$G:$G,MATCH($B4253,'CCA Util %'!$E:$E,0)),""))</f>
        <v/>
      </c>
      <c r="AE4253">
        <f>IF(OR($B4253="",$U4253=""),"",$U4253&amp;" &amp; "&amp;IF(OR($AD4253="",$AD4253=0),"Util NA",$AD4253&amp;" Util"))</f>
        <v/>
      </c>
    </row>
    <row r="4254" ht="15.75" customHeight="1" s="42">
      <c r="A4254" s="41" t="n"/>
      <c r="G4254" s="38" t="n"/>
      <c r="H4254" s="38" t="n"/>
      <c r="I4254" s="38" t="n"/>
      <c r="J4254" s="38" t="n"/>
      <c r="K4254" s="38" t="n"/>
      <c r="L4254" s="38" t="n"/>
      <c r="N4254" s="36">
        <f>IF($B4254="","",IF($C4254="SUPERSTORE","Superstore","DH"))</f>
        <v/>
      </c>
      <c r="O4254" s="36">
        <f>IF($B4254="","",IFERROR(VLOOKUP($B4254,Mapping!$A:$C,2,0),"Not Mapped"))</f>
        <v/>
      </c>
      <c r="P4254" s="36">
        <f>IF($B4254="","",IFERROR(VLOOKUP($B4254,Mapping!$A:$C,3,0),"Not Mapped"))</f>
        <v/>
      </c>
      <c r="Q4254" s="36">
        <f>IF($B4254="","",IFERROR(VLOOKUP($O4254,Leaders!$A:$B,2,0),"Not Mapped"))</f>
        <v/>
      </c>
      <c r="R4254" s="36">
        <f>IF($B4254="","",IF(COUNTIF(Exclusions!$A:$A,$B4254)&gt;0,"Yes","No"))</f>
        <v/>
      </c>
      <c r="S4254" s="38">
        <f>IF($B4254="","",MIN(1,DAY($A4254)/IF($N4254="Superstore",Settings!$B$5,Settings!$B$4)))</f>
        <v/>
      </c>
      <c r="T4254" s="38">
        <f>IF(OR($B4254="",$G4254="",$S4254=0),"",$G4254/$S4254)</f>
        <v/>
      </c>
      <c r="U4254" s="36">
        <f>IF($T4254="","",IF($T4254&lt;Settings!$B$8,"Critical",IF($T4254&lt;Settings!$B$9,"Semi Critical","Non Critical")))</f>
        <v/>
      </c>
      <c r="V4254" s="28" t="n"/>
      <c r="Z4254">
        <f>IF($B4254="","",IFERROR(VLOOKUP($B4254,'Plan HC for CCA'!$A:$B,2,0),""))</f>
        <v/>
      </c>
      <c r="AA4254">
        <f>IF(OR($B4254="",$Z4254=""),"",IF(N($M4254)&lt;$Z4254,"Delta","No Delta"))</f>
        <v/>
      </c>
      <c r="AB4254">
        <f>IF(OR($B4254="",$Z4254=""),"",MAX(0,$Z4254-N($M4254)))</f>
        <v/>
      </c>
      <c r="AC4254" s="46">
        <f>IF($B4254="","",IFERROR(INDEX('CCA Util %'!$H:$H,MATCH($B4254,'CCA Util %'!$E:$E,0)),""))</f>
        <v/>
      </c>
      <c r="AD4254">
        <f>IF($B4254="","",IFERROR(INDEX('CCA Util %'!$G:$G,MATCH($B4254,'CCA Util %'!$E:$E,0)),""))</f>
        <v/>
      </c>
      <c r="AE4254">
        <f>IF(OR($B4254="",$U4254=""),"",$U4254&amp;" &amp; "&amp;IF(OR($AD4254="",$AD4254=0),"Util NA",$AD4254&amp;" Util"))</f>
        <v/>
      </c>
    </row>
    <row r="4255" ht="15.75" customHeight="1" s="42">
      <c r="A4255" s="41" t="n"/>
      <c r="G4255" s="38" t="n"/>
      <c r="H4255" s="38" t="n"/>
      <c r="I4255" s="38" t="n"/>
      <c r="J4255" s="38" t="n"/>
      <c r="K4255" s="38" t="n"/>
      <c r="L4255" s="38" t="n"/>
      <c r="N4255" s="36">
        <f>IF($B4255="","",IF($C4255="SUPERSTORE","Superstore","DH"))</f>
        <v/>
      </c>
      <c r="O4255" s="36">
        <f>IF($B4255="","",IFERROR(VLOOKUP($B4255,Mapping!$A:$C,2,0),"Not Mapped"))</f>
        <v/>
      </c>
      <c r="P4255" s="36">
        <f>IF($B4255="","",IFERROR(VLOOKUP($B4255,Mapping!$A:$C,3,0),"Not Mapped"))</f>
        <v/>
      </c>
      <c r="Q4255" s="36">
        <f>IF($B4255="","",IFERROR(VLOOKUP($O4255,Leaders!$A:$B,2,0),"Not Mapped"))</f>
        <v/>
      </c>
      <c r="R4255" s="36">
        <f>IF($B4255="","",IF(COUNTIF(Exclusions!$A:$A,$B4255)&gt;0,"Yes","No"))</f>
        <v/>
      </c>
      <c r="S4255" s="38">
        <f>IF($B4255="","",MIN(1,DAY($A4255)/IF($N4255="Superstore",Settings!$B$5,Settings!$B$4)))</f>
        <v/>
      </c>
      <c r="T4255" s="38">
        <f>IF(OR($B4255="",$G4255="",$S4255=0),"",$G4255/$S4255)</f>
        <v/>
      </c>
      <c r="U4255" s="36">
        <f>IF($T4255="","",IF($T4255&lt;Settings!$B$8,"Critical",IF($T4255&lt;Settings!$B$9,"Semi Critical","Non Critical")))</f>
        <v/>
      </c>
      <c r="V4255" s="28" t="n"/>
      <c r="Z4255">
        <f>IF($B4255="","",IFERROR(VLOOKUP($B4255,'Plan HC for CCA'!$A:$B,2,0),""))</f>
        <v/>
      </c>
      <c r="AA4255">
        <f>IF(OR($B4255="",$Z4255=""),"",IF(N($M4255)&lt;$Z4255,"Delta","No Delta"))</f>
        <v/>
      </c>
      <c r="AB4255">
        <f>IF(OR($B4255="",$Z4255=""),"",MAX(0,$Z4255-N($M4255)))</f>
        <v/>
      </c>
      <c r="AC4255" s="46">
        <f>IF($B4255="","",IFERROR(INDEX('CCA Util %'!$H:$H,MATCH($B4255,'CCA Util %'!$E:$E,0)),""))</f>
        <v/>
      </c>
      <c r="AD4255">
        <f>IF($B4255="","",IFERROR(INDEX('CCA Util %'!$G:$G,MATCH($B4255,'CCA Util %'!$E:$E,0)),""))</f>
        <v/>
      </c>
      <c r="AE4255">
        <f>IF(OR($B4255="",$U4255=""),"",$U4255&amp;" &amp; "&amp;IF(OR($AD4255="",$AD4255=0),"Util NA",$AD4255&amp;" Util"))</f>
        <v/>
      </c>
    </row>
    <row r="4256" ht="15.75" customHeight="1" s="42">
      <c r="A4256" s="41" t="n"/>
      <c r="G4256" s="38" t="n"/>
      <c r="H4256" s="38" t="n"/>
      <c r="I4256" s="38" t="n"/>
      <c r="J4256" s="38" t="n"/>
      <c r="K4256" s="38" t="n"/>
      <c r="L4256" s="38" t="n"/>
      <c r="N4256" s="36">
        <f>IF($B4256="","",IF($C4256="SUPERSTORE","Superstore","DH"))</f>
        <v/>
      </c>
      <c r="O4256" s="36">
        <f>IF($B4256="","",IFERROR(VLOOKUP($B4256,Mapping!$A:$C,2,0),"Not Mapped"))</f>
        <v/>
      </c>
      <c r="P4256" s="36">
        <f>IF($B4256="","",IFERROR(VLOOKUP($B4256,Mapping!$A:$C,3,0),"Not Mapped"))</f>
        <v/>
      </c>
      <c r="Q4256" s="36">
        <f>IF($B4256="","",IFERROR(VLOOKUP($O4256,Leaders!$A:$B,2,0),"Not Mapped"))</f>
        <v/>
      </c>
      <c r="R4256" s="36">
        <f>IF($B4256="","",IF(COUNTIF(Exclusions!$A:$A,$B4256)&gt;0,"Yes","No"))</f>
        <v/>
      </c>
      <c r="S4256" s="38">
        <f>IF($B4256="","",MIN(1,DAY($A4256)/IF($N4256="Superstore",Settings!$B$5,Settings!$B$4)))</f>
        <v/>
      </c>
      <c r="T4256" s="38">
        <f>IF(OR($B4256="",$G4256="",$S4256=0),"",$G4256/$S4256)</f>
        <v/>
      </c>
      <c r="U4256" s="36">
        <f>IF($T4256="","",IF($T4256&lt;Settings!$B$8,"Critical",IF($T4256&lt;Settings!$B$9,"Semi Critical","Non Critical")))</f>
        <v/>
      </c>
      <c r="V4256" s="28" t="n"/>
      <c r="Z4256">
        <f>IF($B4256="","",IFERROR(VLOOKUP($B4256,'Plan HC for CCA'!$A:$B,2,0),""))</f>
        <v/>
      </c>
      <c r="AA4256">
        <f>IF(OR($B4256="",$Z4256=""),"",IF(N($M4256)&lt;$Z4256,"Delta","No Delta"))</f>
        <v/>
      </c>
      <c r="AB4256">
        <f>IF(OR($B4256="",$Z4256=""),"",MAX(0,$Z4256-N($M4256)))</f>
        <v/>
      </c>
      <c r="AC4256" s="46">
        <f>IF($B4256="","",IFERROR(INDEX('CCA Util %'!$H:$H,MATCH($B4256,'CCA Util %'!$E:$E,0)),""))</f>
        <v/>
      </c>
      <c r="AD4256">
        <f>IF($B4256="","",IFERROR(INDEX('CCA Util %'!$G:$G,MATCH($B4256,'CCA Util %'!$E:$E,0)),""))</f>
        <v/>
      </c>
      <c r="AE4256">
        <f>IF(OR($B4256="",$U4256=""),"",$U4256&amp;" &amp; "&amp;IF(OR($AD4256="",$AD4256=0),"Util NA",$AD4256&amp;" Util"))</f>
        <v/>
      </c>
    </row>
    <row r="4257" ht="15.75" customHeight="1" s="42">
      <c r="A4257" s="41" t="n"/>
      <c r="G4257" s="38" t="n"/>
      <c r="H4257" s="38" t="n"/>
      <c r="I4257" s="38" t="n"/>
      <c r="J4257" s="38" t="n"/>
      <c r="K4257" s="38" t="n"/>
      <c r="L4257" s="38" t="n"/>
      <c r="N4257" s="36">
        <f>IF($B4257="","",IF($C4257="SUPERSTORE","Superstore","DH"))</f>
        <v/>
      </c>
      <c r="O4257" s="36">
        <f>IF($B4257="","",IFERROR(VLOOKUP($B4257,Mapping!$A:$C,2,0),"Not Mapped"))</f>
        <v/>
      </c>
      <c r="P4257" s="36">
        <f>IF($B4257="","",IFERROR(VLOOKUP($B4257,Mapping!$A:$C,3,0),"Not Mapped"))</f>
        <v/>
      </c>
      <c r="Q4257" s="36">
        <f>IF($B4257="","",IFERROR(VLOOKUP($O4257,Leaders!$A:$B,2,0),"Not Mapped"))</f>
        <v/>
      </c>
      <c r="R4257" s="36">
        <f>IF($B4257="","",IF(COUNTIF(Exclusions!$A:$A,$B4257)&gt;0,"Yes","No"))</f>
        <v/>
      </c>
      <c r="S4257" s="38">
        <f>IF($B4257="","",MIN(1,DAY($A4257)/IF($N4257="Superstore",Settings!$B$5,Settings!$B$4)))</f>
        <v/>
      </c>
      <c r="T4257" s="38">
        <f>IF(OR($B4257="",$G4257="",$S4257=0),"",$G4257/$S4257)</f>
        <v/>
      </c>
      <c r="U4257" s="36">
        <f>IF($T4257="","",IF($T4257&lt;Settings!$B$8,"Critical",IF($T4257&lt;Settings!$B$9,"Semi Critical","Non Critical")))</f>
        <v/>
      </c>
      <c r="V4257" s="28" t="n"/>
      <c r="Z4257">
        <f>IF($B4257="","",IFERROR(VLOOKUP($B4257,'Plan HC for CCA'!$A:$B,2,0),""))</f>
        <v/>
      </c>
      <c r="AA4257">
        <f>IF(OR($B4257="",$Z4257=""),"",IF(N($M4257)&lt;$Z4257,"Delta","No Delta"))</f>
        <v/>
      </c>
      <c r="AB4257">
        <f>IF(OR($B4257="",$Z4257=""),"",MAX(0,$Z4257-N($M4257)))</f>
        <v/>
      </c>
      <c r="AC4257" s="46">
        <f>IF($B4257="","",IFERROR(INDEX('CCA Util %'!$H:$H,MATCH($B4257,'CCA Util %'!$E:$E,0)),""))</f>
        <v/>
      </c>
      <c r="AD4257">
        <f>IF($B4257="","",IFERROR(INDEX('CCA Util %'!$G:$G,MATCH($B4257,'CCA Util %'!$E:$E,0)),""))</f>
        <v/>
      </c>
      <c r="AE4257">
        <f>IF(OR($B4257="",$U4257=""),"",$U4257&amp;" &amp; "&amp;IF(OR($AD4257="",$AD4257=0),"Util NA",$AD4257&amp;" Util"))</f>
        <v/>
      </c>
    </row>
    <row r="4258" ht="15.75" customHeight="1" s="42">
      <c r="A4258" s="41" t="n"/>
      <c r="G4258" s="38" t="n"/>
      <c r="H4258" s="38" t="n"/>
      <c r="I4258" s="38" t="n"/>
      <c r="J4258" s="38" t="n"/>
      <c r="K4258" s="38" t="n"/>
      <c r="L4258" s="38" t="n"/>
      <c r="N4258" s="36">
        <f>IF($B4258="","",IF($C4258="SUPERSTORE","Superstore","DH"))</f>
        <v/>
      </c>
      <c r="O4258" s="36">
        <f>IF($B4258="","",IFERROR(VLOOKUP($B4258,Mapping!$A:$C,2,0),"Not Mapped"))</f>
        <v/>
      </c>
      <c r="P4258" s="36">
        <f>IF($B4258="","",IFERROR(VLOOKUP($B4258,Mapping!$A:$C,3,0),"Not Mapped"))</f>
        <v/>
      </c>
      <c r="Q4258" s="36">
        <f>IF($B4258="","",IFERROR(VLOOKUP($O4258,Leaders!$A:$B,2,0),"Not Mapped"))</f>
        <v/>
      </c>
      <c r="R4258" s="36">
        <f>IF($B4258="","",IF(COUNTIF(Exclusions!$A:$A,$B4258)&gt;0,"Yes","No"))</f>
        <v/>
      </c>
      <c r="S4258" s="38">
        <f>IF($B4258="","",MIN(1,DAY($A4258)/IF($N4258="Superstore",Settings!$B$5,Settings!$B$4)))</f>
        <v/>
      </c>
      <c r="T4258" s="38">
        <f>IF(OR($B4258="",$G4258="",$S4258=0),"",$G4258/$S4258)</f>
        <v/>
      </c>
      <c r="U4258" s="36">
        <f>IF($T4258="","",IF($T4258&lt;Settings!$B$8,"Critical",IF($T4258&lt;Settings!$B$9,"Semi Critical","Non Critical")))</f>
        <v/>
      </c>
      <c r="V4258" s="28" t="n"/>
      <c r="Z4258">
        <f>IF($B4258="","",IFERROR(VLOOKUP($B4258,'Plan HC for CCA'!$A:$B,2,0),""))</f>
        <v/>
      </c>
      <c r="AA4258">
        <f>IF(OR($B4258="",$Z4258=""),"",IF(N($M4258)&lt;$Z4258,"Delta","No Delta"))</f>
        <v/>
      </c>
      <c r="AB4258">
        <f>IF(OR($B4258="",$Z4258=""),"",MAX(0,$Z4258-N($M4258)))</f>
        <v/>
      </c>
      <c r="AC4258" s="46">
        <f>IF($B4258="","",IFERROR(INDEX('CCA Util %'!$H:$H,MATCH($B4258,'CCA Util %'!$E:$E,0)),""))</f>
        <v/>
      </c>
      <c r="AD4258">
        <f>IF($B4258="","",IFERROR(INDEX('CCA Util %'!$G:$G,MATCH($B4258,'CCA Util %'!$E:$E,0)),""))</f>
        <v/>
      </c>
      <c r="AE4258">
        <f>IF(OR($B4258="",$U4258=""),"",$U4258&amp;" &amp; "&amp;IF(OR($AD4258="",$AD4258=0),"Util NA",$AD4258&amp;" Util"))</f>
        <v/>
      </c>
    </row>
    <row r="4259" ht="15.75" customHeight="1" s="42">
      <c r="A4259" s="41" t="n"/>
      <c r="G4259" s="38" t="n"/>
      <c r="H4259" s="38" t="n"/>
      <c r="I4259" s="38" t="n"/>
      <c r="J4259" s="38" t="n"/>
      <c r="K4259" s="38" t="n"/>
      <c r="L4259" s="38" t="n"/>
      <c r="N4259" s="36">
        <f>IF($B4259="","",IF($C4259="SUPERSTORE","Superstore","DH"))</f>
        <v/>
      </c>
      <c r="O4259" s="36">
        <f>IF($B4259="","",IFERROR(VLOOKUP($B4259,Mapping!$A:$C,2,0),"Not Mapped"))</f>
        <v/>
      </c>
      <c r="P4259" s="36">
        <f>IF($B4259="","",IFERROR(VLOOKUP($B4259,Mapping!$A:$C,3,0),"Not Mapped"))</f>
        <v/>
      </c>
      <c r="Q4259" s="36">
        <f>IF($B4259="","",IFERROR(VLOOKUP($O4259,Leaders!$A:$B,2,0),"Not Mapped"))</f>
        <v/>
      </c>
      <c r="R4259" s="36">
        <f>IF($B4259="","",IF(COUNTIF(Exclusions!$A:$A,$B4259)&gt;0,"Yes","No"))</f>
        <v/>
      </c>
      <c r="S4259" s="38">
        <f>IF($B4259="","",MIN(1,DAY($A4259)/IF($N4259="Superstore",Settings!$B$5,Settings!$B$4)))</f>
        <v/>
      </c>
      <c r="T4259" s="38">
        <f>IF(OR($B4259="",$G4259="",$S4259=0),"",$G4259/$S4259)</f>
        <v/>
      </c>
      <c r="U4259" s="36">
        <f>IF($T4259="","",IF($T4259&lt;Settings!$B$8,"Critical",IF($T4259&lt;Settings!$B$9,"Semi Critical","Non Critical")))</f>
        <v/>
      </c>
      <c r="V4259" s="28" t="n"/>
      <c r="Z4259">
        <f>IF($B4259="","",IFERROR(VLOOKUP($B4259,'Plan HC for CCA'!$A:$B,2,0),""))</f>
        <v/>
      </c>
      <c r="AA4259">
        <f>IF(OR($B4259="",$Z4259=""),"",IF(N($M4259)&lt;$Z4259,"Delta","No Delta"))</f>
        <v/>
      </c>
      <c r="AB4259">
        <f>IF(OR($B4259="",$Z4259=""),"",MAX(0,$Z4259-N($M4259)))</f>
        <v/>
      </c>
      <c r="AC4259" s="46">
        <f>IF($B4259="","",IFERROR(INDEX('CCA Util %'!$H:$H,MATCH($B4259,'CCA Util %'!$E:$E,0)),""))</f>
        <v/>
      </c>
      <c r="AD4259">
        <f>IF($B4259="","",IFERROR(INDEX('CCA Util %'!$G:$G,MATCH($B4259,'CCA Util %'!$E:$E,0)),""))</f>
        <v/>
      </c>
      <c r="AE4259">
        <f>IF(OR($B4259="",$U4259=""),"",$U4259&amp;" &amp; "&amp;IF(OR($AD4259="",$AD4259=0),"Util NA",$AD4259&amp;" Util"))</f>
        <v/>
      </c>
    </row>
    <row r="4260" ht="15.75" customHeight="1" s="42">
      <c r="A4260" s="41" t="n"/>
      <c r="G4260" s="38" t="n"/>
      <c r="H4260" s="38" t="n"/>
      <c r="I4260" s="38" t="n"/>
      <c r="J4260" s="38" t="n"/>
      <c r="K4260" s="38" t="n"/>
      <c r="L4260" s="38" t="n"/>
      <c r="N4260" s="36">
        <f>IF($B4260="","",IF($C4260="SUPERSTORE","Superstore","DH"))</f>
        <v/>
      </c>
      <c r="O4260" s="36">
        <f>IF($B4260="","",IFERROR(VLOOKUP($B4260,Mapping!$A:$C,2,0),"Not Mapped"))</f>
        <v/>
      </c>
      <c r="P4260" s="36">
        <f>IF($B4260="","",IFERROR(VLOOKUP($B4260,Mapping!$A:$C,3,0),"Not Mapped"))</f>
        <v/>
      </c>
      <c r="Q4260" s="36">
        <f>IF($B4260="","",IFERROR(VLOOKUP($O4260,Leaders!$A:$B,2,0),"Not Mapped"))</f>
        <v/>
      </c>
      <c r="R4260" s="36">
        <f>IF($B4260="","",IF(COUNTIF(Exclusions!$A:$A,$B4260)&gt;0,"Yes","No"))</f>
        <v/>
      </c>
      <c r="S4260" s="38">
        <f>IF($B4260="","",MIN(1,DAY($A4260)/IF($N4260="Superstore",Settings!$B$5,Settings!$B$4)))</f>
        <v/>
      </c>
      <c r="T4260" s="38">
        <f>IF(OR($B4260="",$G4260="",$S4260=0),"",$G4260/$S4260)</f>
        <v/>
      </c>
      <c r="U4260" s="36">
        <f>IF($T4260="","",IF($T4260&lt;Settings!$B$8,"Critical",IF($T4260&lt;Settings!$B$9,"Semi Critical","Non Critical")))</f>
        <v/>
      </c>
      <c r="V4260" s="28" t="n"/>
      <c r="Z4260">
        <f>IF($B4260="","",IFERROR(VLOOKUP($B4260,'Plan HC for CCA'!$A:$B,2,0),""))</f>
        <v/>
      </c>
      <c r="AA4260">
        <f>IF(OR($B4260="",$Z4260=""),"",IF(N($M4260)&lt;$Z4260,"Delta","No Delta"))</f>
        <v/>
      </c>
      <c r="AB4260">
        <f>IF(OR($B4260="",$Z4260=""),"",MAX(0,$Z4260-N($M4260)))</f>
        <v/>
      </c>
      <c r="AC4260" s="46">
        <f>IF($B4260="","",IFERROR(INDEX('CCA Util %'!$H:$H,MATCH($B4260,'CCA Util %'!$E:$E,0)),""))</f>
        <v/>
      </c>
      <c r="AD4260">
        <f>IF($B4260="","",IFERROR(INDEX('CCA Util %'!$G:$G,MATCH($B4260,'CCA Util %'!$E:$E,0)),""))</f>
        <v/>
      </c>
      <c r="AE4260">
        <f>IF(OR($B4260="",$U4260=""),"",$U4260&amp;" &amp; "&amp;IF(OR($AD4260="",$AD4260=0),"Util NA",$AD4260&amp;" Util"))</f>
        <v/>
      </c>
    </row>
    <row r="4261" ht="15.75" customHeight="1" s="42">
      <c r="A4261" s="41" t="n"/>
      <c r="G4261" s="38" t="n"/>
      <c r="H4261" s="38" t="n"/>
      <c r="I4261" s="38" t="n"/>
      <c r="J4261" s="38" t="n"/>
      <c r="K4261" s="38" t="n"/>
      <c r="L4261" s="38" t="n"/>
      <c r="N4261" s="36">
        <f>IF($B4261="","",IF($C4261="SUPERSTORE","Superstore","DH"))</f>
        <v/>
      </c>
      <c r="O4261" s="36">
        <f>IF($B4261="","",IFERROR(VLOOKUP($B4261,Mapping!$A:$C,2,0),"Not Mapped"))</f>
        <v/>
      </c>
      <c r="P4261" s="36">
        <f>IF($B4261="","",IFERROR(VLOOKUP($B4261,Mapping!$A:$C,3,0),"Not Mapped"))</f>
        <v/>
      </c>
      <c r="Q4261" s="36">
        <f>IF($B4261="","",IFERROR(VLOOKUP($O4261,Leaders!$A:$B,2,0),"Not Mapped"))</f>
        <v/>
      </c>
      <c r="R4261" s="36">
        <f>IF($B4261="","",IF(COUNTIF(Exclusions!$A:$A,$B4261)&gt;0,"Yes","No"))</f>
        <v/>
      </c>
      <c r="S4261" s="38">
        <f>IF($B4261="","",MIN(1,DAY($A4261)/IF($N4261="Superstore",Settings!$B$5,Settings!$B$4)))</f>
        <v/>
      </c>
      <c r="T4261" s="38">
        <f>IF(OR($B4261="",$G4261="",$S4261=0),"",$G4261/$S4261)</f>
        <v/>
      </c>
      <c r="U4261" s="36">
        <f>IF($T4261="","",IF($T4261&lt;Settings!$B$8,"Critical",IF($T4261&lt;Settings!$B$9,"Semi Critical","Non Critical")))</f>
        <v/>
      </c>
      <c r="V4261" s="28" t="n"/>
      <c r="Z4261">
        <f>IF($B4261="","",IFERROR(VLOOKUP($B4261,'Plan HC for CCA'!$A:$B,2,0),""))</f>
        <v/>
      </c>
      <c r="AA4261">
        <f>IF(OR($B4261="",$Z4261=""),"",IF(N($M4261)&lt;$Z4261,"Delta","No Delta"))</f>
        <v/>
      </c>
      <c r="AB4261">
        <f>IF(OR($B4261="",$Z4261=""),"",MAX(0,$Z4261-N($M4261)))</f>
        <v/>
      </c>
      <c r="AC4261" s="46">
        <f>IF($B4261="","",IFERROR(INDEX('CCA Util %'!$H:$H,MATCH($B4261,'CCA Util %'!$E:$E,0)),""))</f>
        <v/>
      </c>
      <c r="AD4261">
        <f>IF($B4261="","",IFERROR(INDEX('CCA Util %'!$G:$G,MATCH($B4261,'CCA Util %'!$E:$E,0)),""))</f>
        <v/>
      </c>
      <c r="AE4261">
        <f>IF(OR($B4261="",$U4261=""),"",$U4261&amp;" &amp; "&amp;IF(OR($AD4261="",$AD4261=0),"Util NA",$AD4261&amp;" Util"))</f>
        <v/>
      </c>
    </row>
    <row r="4262" ht="15.75" customHeight="1" s="42">
      <c r="A4262" s="41" t="n"/>
      <c r="G4262" s="38" t="n"/>
      <c r="H4262" s="38" t="n"/>
      <c r="I4262" s="38" t="n"/>
      <c r="J4262" s="38" t="n"/>
      <c r="K4262" s="38" t="n"/>
      <c r="L4262" s="38" t="n"/>
      <c r="N4262" s="36">
        <f>IF($B4262="","",IF($C4262="SUPERSTORE","Superstore","DH"))</f>
        <v/>
      </c>
      <c r="O4262" s="36">
        <f>IF($B4262="","",IFERROR(VLOOKUP($B4262,Mapping!$A:$C,2,0),"Not Mapped"))</f>
        <v/>
      </c>
      <c r="P4262" s="36">
        <f>IF($B4262="","",IFERROR(VLOOKUP($B4262,Mapping!$A:$C,3,0),"Not Mapped"))</f>
        <v/>
      </c>
      <c r="Q4262" s="36">
        <f>IF($B4262="","",IFERROR(VLOOKUP($O4262,Leaders!$A:$B,2,0),"Not Mapped"))</f>
        <v/>
      </c>
      <c r="R4262" s="36">
        <f>IF($B4262="","",IF(COUNTIF(Exclusions!$A:$A,$B4262)&gt;0,"Yes","No"))</f>
        <v/>
      </c>
      <c r="S4262" s="38">
        <f>IF($B4262="","",MIN(1,DAY($A4262)/IF($N4262="Superstore",Settings!$B$5,Settings!$B$4)))</f>
        <v/>
      </c>
      <c r="T4262" s="38">
        <f>IF(OR($B4262="",$G4262="",$S4262=0),"",$G4262/$S4262)</f>
        <v/>
      </c>
      <c r="U4262" s="36">
        <f>IF($T4262="","",IF($T4262&lt;Settings!$B$8,"Critical",IF($T4262&lt;Settings!$B$9,"Semi Critical","Non Critical")))</f>
        <v/>
      </c>
      <c r="V4262" s="28" t="n"/>
      <c r="Z4262">
        <f>IF($B4262="","",IFERROR(VLOOKUP($B4262,'Plan HC for CCA'!$A:$B,2,0),""))</f>
        <v/>
      </c>
      <c r="AA4262">
        <f>IF(OR($B4262="",$Z4262=""),"",IF(N($M4262)&lt;$Z4262,"Delta","No Delta"))</f>
        <v/>
      </c>
      <c r="AB4262">
        <f>IF(OR($B4262="",$Z4262=""),"",MAX(0,$Z4262-N($M4262)))</f>
        <v/>
      </c>
      <c r="AC4262" s="46">
        <f>IF($B4262="","",IFERROR(INDEX('CCA Util %'!$H:$H,MATCH($B4262,'CCA Util %'!$E:$E,0)),""))</f>
        <v/>
      </c>
      <c r="AD4262">
        <f>IF($B4262="","",IFERROR(INDEX('CCA Util %'!$G:$G,MATCH($B4262,'CCA Util %'!$E:$E,0)),""))</f>
        <v/>
      </c>
      <c r="AE4262">
        <f>IF(OR($B4262="",$U4262=""),"",$U4262&amp;" &amp; "&amp;IF(OR($AD4262="",$AD4262=0),"Util NA",$AD4262&amp;" Util"))</f>
        <v/>
      </c>
    </row>
    <row r="4263" ht="15.75" customHeight="1" s="42">
      <c r="A4263" s="41" t="n"/>
      <c r="G4263" s="38" t="n"/>
      <c r="H4263" s="38" t="n"/>
      <c r="I4263" s="38" t="n"/>
      <c r="J4263" s="38" t="n"/>
      <c r="K4263" s="38" t="n"/>
      <c r="L4263" s="38" t="n"/>
      <c r="N4263" s="36">
        <f>IF($B4263="","",IF($C4263="SUPERSTORE","Superstore","DH"))</f>
        <v/>
      </c>
      <c r="O4263" s="36">
        <f>IF($B4263="","",IFERROR(VLOOKUP($B4263,Mapping!$A:$C,2,0),"Not Mapped"))</f>
        <v/>
      </c>
      <c r="P4263" s="36">
        <f>IF($B4263="","",IFERROR(VLOOKUP($B4263,Mapping!$A:$C,3,0),"Not Mapped"))</f>
        <v/>
      </c>
      <c r="Q4263" s="36">
        <f>IF($B4263="","",IFERROR(VLOOKUP($O4263,Leaders!$A:$B,2,0),"Not Mapped"))</f>
        <v/>
      </c>
      <c r="R4263" s="36">
        <f>IF($B4263="","",IF(COUNTIF(Exclusions!$A:$A,$B4263)&gt;0,"Yes","No"))</f>
        <v/>
      </c>
      <c r="S4263" s="38">
        <f>IF($B4263="","",MIN(1,DAY($A4263)/IF($N4263="Superstore",Settings!$B$5,Settings!$B$4)))</f>
        <v/>
      </c>
      <c r="T4263" s="38">
        <f>IF(OR($B4263="",$G4263="",$S4263=0),"",$G4263/$S4263)</f>
        <v/>
      </c>
      <c r="U4263" s="36">
        <f>IF($T4263="","",IF($T4263&lt;Settings!$B$8,"Critical",IF($T4263&lt;Settings!$B$9,"Semi Critical","Non Critical")))</f>
        <v/>
      </c>
      <c r="V4263" s="28" t="n"/>
      <c r="Z4263">
        <f>IF($B4263="","",IFERROR(VLOOKUP($B4263,'Plan HC for CCA'!$A:$B,2,0),""))</f>
        <v/>
      </c>
      <c r="AA4263">
        <f>IF(OR($B4263="",$Z4263=""),"",IF(N($M4263)&lt;$Z4263,"Delta","No Delta"))</f>
        <v/>
      </c>
      <c r="AB4263">
        <f>IF(OR($B4263="",$Z4263=""),"",MAX(0,$Z4263-N($M4263)))</f>
        <v/>
      </c>
      <c r="AC4263" s="46">
        <f>IF($B4263="","",IFERROR(INDEX('CCA Util %'!$H:$H,MATCH($B4263,'CCA Util %'!$E:$E,0)),""))</f>
        <v/>
      </c>
      <c r="AD4263">
        <f>IF($B4263="","",IFERROR(INDEX('CCA Util %'!$G:$G,MATCH($B4263,'CCA Util %'!$E:$E,0)),""))</f>
        <v/>
      </c>
      <c r="AE4263">
        <f>IF(OR($B4263="",$U4263=""),"",$U4263&amp;" &amp; "&amp;IF(OR($AD4263="",$AD4263=0),"Util NA",$AD4263&amp;" Util"))</f>
        <v/>
      </c>
    </row>
    <row r="4264" ht="15.75" customHeight="1" s="42">
      <c r="A4264" s="41" t="n"/>
      <c r="G4264" s="38" t="n"/>
      <c r="H4264" s="38" t="n"/>
      <c r="I4264" s="38" t="n"/>
      <c r="J4264" s="38" t="n"/>
      <c r="K4264" s="38" t="n"/>
      <c r="L4264" s="38" t="n"/>
      <c r="N4264" s="36">
        <f>IF($B4264="","",IF($C4264="SUPERSTORE","Superstore","DH"))</f>
        <v/>
      </c>
      <c r="O4264" s="36">
        <f>IF($B4264="","",IFERROR(VLOOKUP($B4264,Mapping!$A:$C,2,0),"Not Mapped"))</f>
        <v/>
      </c>
      <c r="P4264" s="36">
        <f>IF($B4264="","",IFERROR(VLOOKUP($B4264,Mapping!$A:$C,3,0),"Not Mapped"))</f>
        <v/>
      </c>
      <c r="Q4264" s="36">
        <f>IF($B4264="","",IFERROR(VLOOKUP($O4264,Leaders!$A:$B,2,0),"Not Mapped"))</f>
        <v/>
      </c>
      <c r="R4264" s="36">
        <f>IF($B4264="","",IF(COUNTIF(Exclusions!$A:$A,$B4264)&gt;0,"Yes","No"))</f>
        <v/>
      </c>
      <c r="S4264" s="38">
        <f>IF($B4264="","",MIN(1,DAY($A4264)/IF($N4264="Superstore",Settings!$B$5,Settings!$B$4)))</f>
        <v/>
      </c>
      <c r="T4264" s="38">
        <f>IF(OR($B4264="",$G4264="",$S4264=0),"",$G4264/$S4264)</f>
        <v/>
      </c>
      <c r="U4264" s="36">
        <f>IF($T4264="","",IF($T4264&lt;Settings!$B$8,"Critical",IF($T4264&lt;Settings!$B$9,"Semi Critical","Non Critical")))</f>
        <v/>
      </c>
      <c r="V4264" s="28" t="n"/>
      <c r="Z4264">
        <f>IF($B4264="","",IFERROR(VLOOKUP($B4264,'Plan HC for CCA'!$A:$B,2,0),""))</f>
        <v/>
      </c>
      <c r="AA4264">
        <f>IF(OR($B4264="",$Z4264=""),"",IF(N($M4264)&lt;$Z4264,"Delta","No Delta"))</f>
        <v/>
      </c>
      <c r="AB4264">
        <f>IF(OR($B4264="",$Z4264=""),"",MAX(0,$Z4264-N($M4264)))</f>
        <v/>
      </c>
      <c r="AC4264" s="46">
        <f>IF($B4264="","",IFERROR(INDEX('CCA Util %'!$H:$H,MATCH($B4264,'CCA Util %'!$E:$E,0)),""))</f>
        <v/>
      </c>
      <c r="AD4264">
        <f>IF($B4264="","",IFERROR(INDEX('CCA Util %'!$G:$G,MATCH($B4264,'CCA Util %'!$E:$E,0)),""))</f>
        <v/>
      </c>
      <c r="AE4264">
        <f>IF(OR($B4264="",$U4264=""),"",$U4264&amp;" &amp; "&amp;IF(OR($AD4264="",$AD4264=0),"Util NA",$AD4264&amp;" Util"))</f>
        <v/>
      </c>
    </row>
    <row r="4265" ht="15.75" customHeight="1" s="42">
      <c r="A4265" s="41" t="n"/>
      <c r="G4265" s="38" t="n"/>
      <c r="H4265" s="38" t="n"/>
      <c r="I4265" s="38" t="n"/>
      <c r="J4265" s="38" t="n"/>
      <c r="K4265" s="38" t="n"/>
      <c r="L4265" s="38" t="n"/>
      <c r="N4265" s="36">
        <f>IF($B4265="","",IF($C4265="SUPERSTORE","Superstore","DH"))</f>
        <v/>
      </c>
      <c r="O4265" s="36">
        <f>IF($B4265="","",IFERROR(VLOOKUP($B4265,Mapping!$A:$C,2,0),"Not Mapped"))</f>
        <v/>
      </c>
      <c r="P4265" s="36">
        <f>IF($B4265="","",IFERROR(VLOOKUP($B4265,Mapping!$A:$C,3,0),"Not Mapped"))</f>
        <v/>
      </c>
      <c r="Q4265" s="36">
        <f>IF($B4265="","",IFERROR(VLOOKUP($O4265,Leaders!$A:$B,2,0),"Not Mapped"))</f>
        <v/>
      </c>
      <c r="R4265" s="36">
        <f>IF($B4265="","",IF(COUNTIF(Exclusions!$A:$A,$B4265)&gt;0,"Yes","No"))</f>
        <v/>
      </c>
      <c r="S4265" s="38">
        <f>IF($B4265="","",MIN(1,DAY($A4265)/IF($N4265="Superstore",Settings!$B$5,Settings!$B$4)))</f>
        <v/>
      </c>
      <c r="T4265" s="38">
        <f>IF(OR($B4265="",$G4265="",$S4265=0),"",$G4265/$S4265)</f>
        <v/>
      </c>
      <c r="U4265" s="36">
        <f>IF($T4265="","",IF($T4265&lt;Settings!$B$8,"Critical",IF($T4265&lt;Settings!$B$9,"Semi Critical","Non Critical")))</f>
        <v/>
      </c>
      <c r="V4265" s="28" t="n"/>
      <c r="Z4265">
        <f>IF($B4265="","",IFERROR(VLOOKUP($B4265,'Plan HC for CCA'!$A:$B,2,0),""))</f>
        <v/>
      </c>
      <c r="AA4265">
        <f>IF(OR($B4265="",$Z4265=""),"",IF(N($M4265)&lt;$Z4265,"Delta","No Delta"))</f>
        <v/>
      </c>
      <c r="AB4265">
        <f>IF(OR($B4265="",$Z4265=""),"",MAX(0,$Z4265-N($M4265)))</f>
        <v/>
      </c>
      <c r="AC4265" s="46">
        <f>IF($B4265="","",IFERROR(INDEX('CCA Util %'!$H:$H,MATCH($B4265,'CCA Util %'!$E:$E,0)),""))</f>
        <v/>
      </c>
      <c r="AD4265">
        <f>IF($B4265="","",IFERROR(INDEX('CCA Util %'!$G:$G,MATCH($B4265,'CCA Util %'!$E:$E,0)),""))</f>
        <v/>
      </c>
      <c r="AE4265">
        <f>IF(OR($B4265="",$U4265=""),"",$U4265&amp;" &amp; "&amp;IF(OR($AD4265="",$AD4265=0),"Util NA",$AD4265&amp;" Util"))</f>
        <v/>
      </c>
    </row>
    <row r="4266" ht="15.75" customHeight="1" s="42">
      <c r="A4266" s="41" t="n"/>
      <c r="G4266" s="38" t="n"/>
      <c r="H4266" s="38" t="n"/>
      <c r="I4266" s="38" t="n"/>
      <c r="J4266" s="38" t="n"/>
      <c r="K4266" s="38" t="n"/>
      <c r="L4266" s="38" t="n"/>
      <c r="N4266" s="36">
        <f>IF($B4266="","",IF($C4266="SUPERSTORE","Superstore","DH"))</f>
        <v/>
      </c>
      <c r="O4266" s="36">
        <f>IF($B4266="","",IFERROR(VLOOKUP($B4266,Mapping!$A:$C,2,0),"Not Mapped"))</f>
        <v/>
      </c>
      <c r="P4266" s="36">
        <f>IF($B4266="","",IFERROR(VLOOKUP($B4266,Mapping!$A:$C,3,0),"Not Mapped"))</f>
        <v/>
      </c>
      <c r="Q4266" s="36">
        <f>IF($B4266="","",IFERROR(VLOOKUP($O4266,Leaders!$A:$B,2,0),"Not Mapped"))</f>
        <v/>
      </c>
      <c r="R4266" s="36">
        <f>IF($B4266="","",IF(COUNTIF(Exclusions!$A:$A,$B4266)&gt;0,"Yes","No"))</f>
        <v/>
      </c>
      <c r="S4266" s="38">
        <f>IF($B4266="","",MIN(1,DAY($A4266)/IF($N4266="Superstore",Settings!$B$5,Settings!$B$4)))</f>
        <v/>
      </c>
      <c r="T4266" s="38">
        <f>IF(OR($B4266="",$G4266="",$S4266=0),"",$G4266/$S4266)</f>
        <v/>
      </c>
      <c r="U4266" s="36">
        <f>IF($T4266="","",IF($T4266&lt;Settings!$B$8,"Critical",IF($T4266&lt;Settings!$B$9,"Semi Critical","Non Critical")))</f>
        <v/>
      </c>
      <c r="V4266" s="28" t="n"/>
      <c r="Z4266">
        <f>IF($B4266="","",IFERROR(VLOOKUP($B4266,'Plan HC for CCA'!$A:$B,2,0),""))</f>
        <v/>
      </c>
      <c r="AA4266">
        <f>IF(OR($B4266="",$Z4266=""),"",IF(N($M4266)&lt;$Z4266,"Delta","No Delta"))</f>
        <v/>
      </c>
      <c r="AB4266">
        <f>IF(OR($B4266="",$Z4266=""),"",MAX(0,$Z4266-N($M4266)))</f>
        <v/>
      </c>
      <c r="AC4266" s="46">
        <f>IF($B4266="","",IFERROR(INDEX('CCA Util %'!$H:$H,MATCH($B4266,'CCA Util %'!$E:$E,0)),""))</f>
        <v/>
      </c>
      <c r="AD4266">
        <f>IF($B4266="","",IFERROR(INDEX('CCA Util %'!$G:$G,MATCH($B4266,'CCA Util %'!$E:$E,0)),""))</f>
        <v/>
      </c>
      <c r="AE4266">
        <f>IF(OR($B4266="",$U4266=""),"",$U4266&amp;" &amp; "&amp;IF(OR($AD4266="",$AD4266=0),"Util NA",$AD4266&amp;" Util"))</f>
        <v/>
      </c>
    </row>
    <row r="4267" ht="15.75" customHeight="1" s="42">
      <c r="A4267" s="41" t="n"/>
      <c r="G4267" s="38" t="n"/>
      <c r="H4267" s="38" t="n"/>
      <c r="I4267" s="38" t="n"/>
      <c r="J4267" s="38" t="n"/>
      <c r="K4267" s="38" t="n"/>
      <c r="L4267" s="38" t="n"/>
      <c r="N4267" s="36">
        <f>IF($B4267="","",IF($C4267="SUPERSTORE","Superstore","DH"))</f>
        <v/>
      </c>
      <c r="O4267" s="36">
        <f>IF($B4267="","",IFERROR(VLOOKUP($B4267,Mapping!$A:$C,2,0),"Not Mapped"))</f>
        <v/>
      </c>
      <c r="P4267" s="36">
        <f>IF($B4267="","",IFERROR(VLOOKUP($B4267,Mapping!$A:$C,3,0),"Not Mapped"))</f>
        <v/>
      </c>
      <c r="Q4267" s="36">
        <f>IF($B4267="","",IFERROR(VLOOKUP($O4267,Leaders!$A:$B,2,0),"Not Mapped"))</f>
        <v/>
      </c>
      <c r="R4267" s="36">
        <f>IF($B4267="","",IF(COUNTIF(Exclusions!$A:$A,$B4267)&gt;0,"Yes","No"))</f>
        <v/>
      </c>
      <c r="S4267" s="38">
        <f>IF($B4267="","",MIN(1,DAY($A4267)/IF($N4267="Superstore",Settings!$B$5,Settings!$B$4)))</f>
        <v/>
      </c>
      <c r="T4267" s="38">
        <f>IF(OR($B4267="",$G4267="",$S4267=0),"",$G4267/$S4267)</f>
        <v/>
      </c>
      <c r="U4267" s="36">
        <f>IF($T4267="","",IF($T4267&lt;Settings!$B$8,"Critical",IF($T4267&lt;Settings!$B$9,"Semi Critical","Non Critical")))</f>
        <v/>
      </c>
      <c r="V4267" s="28" t="n"/>
      <c r="Z4267">
        <f>IF($B4267="","",IFERROR(VLOOKUP($B4267,'Plan HC for CCA'!$A:$B,2,0),""))</f>
        <v/>
      </c>
      <c r="AA4267">
        <f>IF(OR($B4267="",$Z4267=""),"",IF(N($M4267)&lt;$Z4267,"Delta","No Delta"))</f>
        <v/>
      </c>
      <c r="AB4267">
        <f>IF(OR($B4267="",$Z4267=""),"",MAX(0,$Z4267-N($M4267)))</f>
        <v/>
      </c>
      <c r="AC4267" s="46">
        <f>IF($B4267="","",IFERROR(INDEX('CCA Util %'!$H:$H,MATCH($B4267,'CCA Util %'!$E:$E,0)),""))</f>
        <v/>
      </c>
      <c r="AD4267">
        <f>IF($B4267="","",IFERROR(INDEX('CCA Util %'!$G:$G,MATCH($B4267,'CCA Util %'!$E:$E,0)),""))</f>
        <v/>
      </c>
      <c r="AE4267">
        <f>IF(OR($B4267="",$U4267=""),"",$U4267&amp;" &amp; "&amp;IF(OR($AD4267="",$AD4267=0),"Util NA",$AD4267&amp;" Util"))</f>
        <v/>
      </c>
    </row>
    <row r="4268" ht="15.75" customHeight="1" s="42">
      <c r="A4268" s="41" t="n"/>
      <c r="G4268" s="38" t="n"/>
      <c r="H4268" s="38" t="n"/>
      <c r="I4268" s="38" t="n"/>
      <c r="J4268" s="38" t="n"/>
      <c r="K4268" s="38" t="n"/>
      <c r="L4268" s="38" t="n"/>
      <c r="N4268" s="36">
        <f>IF($B4268="","",IF($C4268="SUPERSTORE","Superstore","DH"))</f>
        <v/>
      </c>
      <c r="O4268" s="36">
        <f>IF($B4268="","",IFERROR(VLOOKUP($B4268,Mapping!$A:$C,2,0),"Not Mapped"))</f>
        <v/>
      </c>
      <c r="P4268" s="36">
        <f>IF($B4268="","",IFERROR(VLOOKUP($B4268,Mapping!$A:$C,3,0),"Not Mapped"))</f>
        <v/>
      </c>
      <c r="Q4268" s="36">
        <f>IF($B4268="","",IFERROR(VLOOKUP($O4268,Leaders!$A:$B,2,0),"Not Mapped"))</f>
        <v/>
      </c>
      <c r="R4268" s="36">
        <f>IF($B4268="","",IF(COUNTIF(Exclusions!$A:$A,$B4268)&gt;0,"Yes","No"))</f>
        <v/>
      </c>
      <c r="S4268" s="38">
        <f>IF($B4268="","",MIN(1,DAY($A4268)/IF($N4268="Superstore",Settings!$B$5,Settings!$B$4)))</f>
        <v/>
      </c>
      <c r="T4268" s="38">
        <f>IF(OR($B4268="",$G4268="",$S4268=0),"",$G4268/$S4268)</f>
        <v/>
      </c>
      <c r="U4268" s="36">
        <f>IF($T4268="","",IF($T4268&lt;Settings!$B$8,"Critical",IF($T4268&lt;Settings!$B$9,"Semi Critical","Non Critical")))</f>
        <v/>
      </c>
      <c r="V4268" s="28" t="n"/>
      <c r="Z4268">
        <f>IF($B4268="","",IFERROR(VLOOKUP($B4268,'Plan HC for CCA'!$A:$B,2,0),""))</f>
        <v/>
      </c>
      <c r="AA4268">
        <f>IF(OR($B4268="",$Z4268=""),"",IF(N($M4268)&lt;$Z4268,"Delta","No Delta"))</f>
        <v/>
      </c>
      <c r="AB4268">
        <f>IF(OR($B4268="",$Z4268=""),"",MAX(0,$Z4268-N($M4268)))</f>
        <v/>
      </c>
      <c r="AC4268" s="46">
        <f>IF($B4268="","",IFERROR(INDEX('CCA Util %'!$H:$H,MATCH($B4268,'CCA Util %'!$E:$E,0)),""))</f>
        <v/>
      </c>
      <c r="AD4268">
        <f>IF($B4268="","",IFERROR(INDEX('CCA Util %'!$G:$G,MATCH($B4268,'CCA Util %'!$E:$E,0)),""))</f>
        <v/>
      </c>
      <c r="AE4268">
        <f>IF(OR($B4268="",$U4268=""),"",$U4268&amp;" &amp; "&amp;IF(OR($AD4268="",$AD4268=0),"Util NA",$AD4268&amp;" Util"))</f>
        <v/>
      </c>
    </row>
    <row r="4269" ht="15.75" customHeight="1" s="42">
      <c r="A4269" s="41" t="n"/>
      <c r="G4269" s="38" t="n"/>
      <c r="H4269" s="38" t="n"/>
      <c r="I4269" s="38" t="n"/>
      <c r="J4269" s="38" t="n"/>
      <c r="K4269" s="38" t="n"/>
      <c r="L4269" s="38" t="n"/>
      <c r="N4269" s="36">
        <f>IF($B4269="","",IF($C4269="SUPERSTORE","Superstore","DH"))</f>
        <v/>
      </c>
      <c r="O4269" s="36">
        <f>IF($B4269="","",IFERROR(VLOOKUP($B4269,Mapping!$A:$C,2,0),"Not Mapped"))</f>
        <v/>
      </c>
      <c r="P4269" s="36">
        <f>IF($B4269="","",IFERROR(VLOOKUP($B4269,Mapping!$A:$C,3,0),"Not Mapped"))</f>
        <v/>
      </c>
      <c r="Q4269" s="36">
        <f>IF($B4269="","",IFERROR(VLOOKUP($O4269,Leaders!$A:$B,2,0),"Not Mapped"))</f>
        <v/>
      </c>
      <c r="R4269" s="36">
        <f>IF($B4269="","",IF(COUNTIF(Exclusions!$A:$A,$B4269)&gt;0,"Yes","No"))</f>
        <v/>
      </c>
      <c r="S4269" s="38">
        <f>IF($B4269="","",MIN(1,DAY($A4269)/IF($N4269="Superstore",Settings!$B$5,Settings!$B$4)))</f>
        <v/>
      </c>
      <c r="T4269" s="38">
        <f>IF(OR($B4269="",$G4269="",$S4269=0),"",$G4269/$S4269)</f>
        <v/>
      </c>
      <c r="U4269" s="36">
        <f>IF($T4269="","",IF($T4269&lt;Settings!$B$8,"Critical",IF($T4269&lt;Settings!$B$9,"Semi Critical","Non Critical")))</f>
        <v/>
      </c>
      <c r="V4269" s="28" t="n"/>
      <c r="Z4269">
        <f>IF($B4269="","",IFERROR(VLOOKUP($B4269,'Plan HC for CCA'!$A:$B,2,0),""))</f>
        <v/>
      </c>
      <c r="AA4269">
        <f>IF(OR($B4269="",$Z4269=""),"",IF(N($M4269)&lt;$Z4269,"Delta","No Delta"))</f>
        <v/>
      </c>
      <c r="AB4269">
        <f>IF(OR($B4269="",$Z4269=""),"",MAX(0,$Z4269-N($M4269)))</f>
        <v/>
      </c>
      <c r="AC4269" s="46">
        <f>IF($B4269="","",IFERROR(INDEX('CCA Util %'!$H:$H,MATCH($B4269,'CCA Util %'!$E:$E,0)),""))</f>
        <v/>
      </c>
      <c r="AD4269">
        <f>IF($B4269="","",IFERROR(INDEX('CCA Util %'!$G:$G,MATCH($B4269,'CCA Util %'!$E:$E,0)),""))</f>
        <v/>
      </c>
      <c r="AE4269">
        <f>IF(OR($B4269="",$U4269=""),"",$U4269&amp;" &amp; "&amp;IF(OR($AD4269="",$AD4269=0),"Util NA",$AD4269&amp;" Util"))</f>
        <v/>
      </c>
    </row>
    <row r="4270" ht="15.75" customHeight="1" s="42">
      <c r="A4270" s="41" t="n"/>
      <c r="G4270" s="38" t="n"/>
      <c r="H4270" s="38" t="n"/>
      <c r="I4270" s="38" t="n"/>
      <c r="J4270" s="38" t="n"/>
      <c r="K4270" s="38" t="n"/>
      <c r="L4270" s="38" t="n"/>
      <c r="N4270" s="36">
        <f>IF($B4270="","",IF($C4270="SUPERSTORE","Superstore","DH"))</f>
        <v/>
      </c>
      <c r="O4270" s="36">
        <f>IF($B4270="","",IFERROR(VLOOKUP($B4270,Mapping!$A:$C,2,0),"Not Mapped"))</f>
        <v/>
      </c>
      <c r="P4270" s="36">
        <f>IF($B4270="","",IFERROR(VLOOKUP($B4270,Mapping!$A:$C,3,0),"Not Mapped"))</f>
        <v/>
      </c>
      <c r="Q4270" s="36">
        <f>IF($B4270="","",IFERROR(VLOOKUP($O4270,Leaders!$A:$B,2,0),"Not Mapped"))</f>
        <v/>
      </c>
      <c r="R4270" s="36">
        <f>IF($B4270="","",IF(COUNTIF(Exclusions!$A:$A,$B4270)&gt;0,"Yes","No"))</f>
        <v/>
      </c>
      <c r="S4270" s="38">
        <f>IF($B4270="","",MIN(1,DAY($A4270)/IF($N4270="Superstore",Settings!$B$5,Settings!$B$4)))</f>
        <v/>
      </c>
      <c r="T4270" s="38">
        <f>IF(OR($B4270="",$G4270="",$S4270=0),"",$G4270/$S4270)</f>
        <v/>
      </c>
      <c r="U4270" s="36">
        <f>IF($T4270="","",IF($T4270&lt;Settings!$B$8,"Critical",IF($T4270&lt;Settings!$B$9,"Semi Critical","Non Critical")))</f>
        <v/>
      </c>
      <c r="V4270" s="28" t="n"/>
      <c r="Z4270">
        <f>IF($B4270="","",IFERROR(VLOOKUP($B4270,'Plan HC for CCA'!$A:$B,2,0),""))</f>
        <v/>
      </c>
      <c r="AA4270">
        <f>IF(OR($B4270="",$Z4270=""),"",IF(N($M4270)&lt;$Z4270,"Delta","No Delta"))</f>
        <v/>
      </c>
      <c r="AB4270">
        <f>IF(OR($B4270="",$Z4270=""),"",MAX(0,$Z4270-N($M4270)))</f>
        <v/>
      </c>
      <c r="AC4270" s="46">
        <f>IF($B4270="","",IFERROR(INDEX('CCA Util %'!$H:$H,MATCH($B4270,'CCA Util %'!$E:$E,0)),""))</f>
        <v/>
      </c>
      <c r="AD4270">
        <f>IF($B4270="","",IFERROR(INDEX('CCA Util %'!$G:$G,MATCH($B4270,'CCA Util %'!$E:$E,0)),""))</f>
        <v/>
      </c>
      <c r="AE4270">
        <f>IF(OR($B4270="",$U4270=""),"",$U4270&amp;" &amp; "&amp;IF(OR($AD4270="",$AD4270=0),"Util NA",$AD4270&amp;" Util"))</f>
        <v/>
      </c>
    </row>
    <row r="4271" ht="15.75" customHeight="1" s="42">
      <c r="A4271" s="41" t="n"/>
      <c r="G4271" s="38" t="n"/>
      <c r="H4271" s="38" t="n"/>
      <c r="I4271" s="38" t="n"/>
      <c r="J4271" s="38" t="n"/>
      <c r="K4271" s="38" t="n"/>
      <c r="L4271" s="38" t="n"/>
      <c r="N4271" s="36">
        <f>IF($B4271="","",IF($C4271="SUPERSTORE","Superstore","DH"))</f>
        <v/>
      </c>
      <c r="O4271" s="36">
        <f>IF($B4271="","",IFERROR(VLOOKUP($B4271,Mapping!$A:$C,2,0),"Not Mapped"))</f>
        <v/>
      </c>
      <c r="P4271" s="36">
        <f>IF($B4271="","",IFERROR(VLOOKUP($B4271,Mapping!$A:$C,3,0),"Not Mapped"))</f>
        <v/>
      </c>
      <c r="Q4271" s="36">
        <f>IF($B4271="","",IFERROR(VLOOKUP($O4271,Leaders!$A:$B,2,0),"Not Mapped"))</f>
        <v/>
      </c>
      <c r="R4271" s="36">
        <f>IF($B4271="","",IF(COUNTIF(Exclusions!$A:$A,$B4271)&gt;0,"Yes","No"))</f>
        <v/>
      </c>
      <c r="S4271" s="38">
        <f>IF($B4271="","",MIN(1,DAY($A4271)/IF($N4271="Superstore",Settings!$B$5,Settings!$B$4)))</f>
        <v/>
      </c>
      <c r="T4271" s="38">
        <f>IF(OR($B4271="",$G4271="",$S4271=0),"",$G4271/$S4271)</f>
        <v/>
      </c>
      <c r="U4271" s="36">
        <f>IF($T4271="","",IF($T4271&lt;Settings!$B$8,"Critical",IF($T4271&lt;Settings!$B$9,"Semi Critical","Non Critical")))</f>
        <v/>
      </c>
      <c r="V4271" s="28" t="n"/>
      <c r="Z4271">
        <f>IF($B4271="","",IFERROR(VLOOKUP($B4271,'Plan HC for CCA'!$A:$B,2,0),""))</f>
        <v/>
      </c>
      <c r="AA4271">
        <f>IF(OR($B4271="",$Z4271=""),"",IF(N($M4271)&lt;$Z4271,"Delta","No Delta"))</f>
        <v/>
      </c>
      <c r="AB4271">
        <f>IF(OR($B4271="",$Z4271=""),"",MAX(0,$Z4271-N($M4271)))</f>
        <v/>
      </c>
      <c r="AC4271" s="46">
        <f>IF($B4271="","",IFERROR(INDEX('CCA Util %'!$H:$H,MATCH($B4271,'CCA Util %'!$E:$E,0)),""))</f>
        <v/>
      </c>
      <c r="AD4271">
        <f>IF($B4271="","",IFERROR(INDEX('CCA Util %'!$G:$G,MATCH($B4271,'CCA Util %'!$E:$E,0)),""))</f>
        <v/>
      </c>
      <c r="AE4271">
        <f>IF(OR($B4271="",$U4271=""),"",$U4271&amp;" &amp; "&amp;IF(OR($AD4271="",$AD4271=0),"Util NA",$AD4271&amp;" Util"))</f>
        <v/>
      </c>
    </row>
    <row r="4272" ht="15.75" customHeight="1" s="42">
      <c r="A4272" s="41" t="n"/>
      <c r="G4272" s="38" t="n"/>
      <c r="H4272" s="38" t="n"/>
      <c r="I4272" s="38" t="n"/>
      <c r="J4272" s="38" t="n"/>
      <c r="K4272" s="38" t="n"/>
      <c r="L4272" s="38" t="n"/>
      <c r="N4272" s="36">
        <f>IF($B4272="","",IF($C4272="SUPERSTORE","Superstore","DH"))</f>
        <v/>
      </c>
      <c r="O4272" s="36">
        <f>IF($B4272="","",IFERROR(VLOOKUP($B4272,Mapping!$A:$C,2,0),"Not Mapped"))</f>
        <v/>
      </c>
      <c r="P4272" s="36">
        <f>IF($B4272="","",IFERROR(VLOOKUP($B4272,Mapping!$A:$C,3,0),"Not Mapped"))</f>
        <v/>
      </c>
      <c r="Q4272" s="36">
        <f>IF($B4272="","",IFERROR(VLOOKUP($O4272,Leaders!$A:$B,2,0),"Not Mapped"))</f>
        <v/>
      </c>
      <c r="R4272" s="36">
        <f>IF($B4272="","",IF(COUNTIF(Exclusions!$A:$A,$B4272)&gt;0,"Yes","No"))</f>
        <v/>
      </c>
      <c r="S4272" s="38">
        <f>IF($B4272="","",MIN(1,DAY($A4272)/IF($N4272="Superstore",Settings!$B$5,Settings!$B$4)))</f>
        <v/>
      </c>
      <c r="T4272" s="38">
        <f>IF(OR($B4272="",$G4272="",$S4272=0),"",$G4272/$S4272)</f>
        <v/>
      </c>
      <c r="U4272" s="36">
        <f>IF($T4272="","",IF($T4272&lt;Settings!$B$8,"Critical",IF($T4272&lt;Settings!$B$9,"Semi Critical","Non Critical")))</f>
        <v/>
      </c>
      <c r="V4272" s="28" t="n"/>
      <c r="Z4272">
        <f>IF($B4272="","",IFERROR(VLOOKUP($B4272,'Plan HC for CCA'!$A:$B,2,0),""))</f>
        <v/>
      </c>
      <c r="AA4272">
        <f>IF(OR($B4272="",$Z4272=""),"",IF(N($M4272)&lt;$Z4272,"Delta","No Delta"))</f>
        <v/>
      </c>
      <c r="AB4272">
        <f>IF(OR($B4272="",$Z4272=""),"",MAX(0,$Z4272-N($M4272)))</f>
        <v/>
      </c>
      <c r="AC4272" s="46">
        <f>IF($B4272="","",IFERROR(INDEX('CCA Util %'!$H:$H,MATCH($B4272,'CCA Util %'!$E:$E,0)),""))</f>
        <v/>
      </c>
      <c r="AD4272">
        <f>IF($B4272="","",IFERROR(INDEX('CCA Util %'!$G:$G,MATCH($B4272,'CCA Util %'!$E:$E,0)),""))</f>
        <v/>
      </c>
      <c r="AE4272">
        <f>IF(OR($B4272="",$U4272=""),"",$U4272&amp;" &amp; "&amp;IF(OR($AD4272="",$AD4272=0),"Util NA",$AD4272&amp;" Util"))</f>
        <v/>
      </c>
    </row>
    <row r="4273" ht="15.75" customHeight="1" s="42">
      <c r="A4273" s="41" t="n"/>
      <c r="G4273" s="38" t="n"/>
      <c r="H4273" s="38" t="n"/>
      <c r="I4273" s="38" t="n"/>
      <c r="J4273" s="38" t="n"/>
      <c r="K4273" s="38" t="n"/>
      <c r="L4273" s="38" t="n"/>
      <c r="N4273" s="36">
        <f>IF($B4273="","",IF($C4273="SUPERSTORE","Superstore","DH"))</f>
        <v/>
      </c>
      <c r="O4273" s="36">
        <f>IF($B4273="","",IFERROR(VLOOKUP($B4273,Mapping!$A:$C,2,0),"Not Mapped"))</f>
        <v/>
      </c>
      <c r="P4273" s="36">
        <f>IF($B4273="","",IFERROR(VLOOKUP($B4273,Mapping!$A:$C,3,0),"Not Mapped"))</f>
        <v/>
      </c>
      <c r="Q4273" s="36">
        <f>IF($B4273="","",IFERROR(VLOOKUP($O4273,Leaders!$A:$B,2,0),"Not Mapped"))</f>
        <v/>
      </c>
      <c r="R4273" s="36">
        <f>IF($B4273="","",IF(COUNTIF(Exclusions!$A:$A,$B4273)&gt;0,"Yes","No"))</f>
        <v/>
      </c>
      <c r="S4273" s="38">
        <f>IF($B4273="","",MIN(1,DAY($A4273)/IF($N4273="Superstore",Settings!$B$5,Settings!$B$4)))</f>
        <v/>
      </c>
      <c r="T4273" s="38">
        <f>IF(OR($B4273="",$G4273="",$S4273=0),"",$G4273/$S4273)</f>
        <v/>
      </c>
      <c r="U4273" s="36">
        <f>IF($T4273="","",IF($T4273&lt;Settings!$B$8,"Critical",IF($T4273&lt;Settings!$B$9,"Semi Critical","Non Critical")))</f>
        <v/>
      </c>
      <c r="V4273" s="28" t="n"/>
      <c r="Z4273">
        <f>IF($B4273="","",IFERROR(VLOOKUP($B4273,'Plan HC for CCA'!$A:$B,2,0),""))</f>
        <v/>
      </c>
      <c r="AA4273">
        <f>IF(OR($B4273="",$Z4273=""),"",IF(N($M4273)&lt;$Z4273,"Delta","No Delta"))</f>
        <v/>
      </c>
      <c r="AB4273">
        <f>IF(OR($B4273="",$Z4273=""),"",MAX(0,$Z4273-N($M4273)))</f>
        <v/>
      </c>
      <c r="AC4273" s="46">
        <f>IF($B4273="","",IFERROR(INDEX('CCA Util %'!$H:$H,MATCH($B4273,'CCA Util %'!$E:$E,0)),""))</f>
        <v/>
      </c>
      <c r="AD4273">
        <f>IF($B4273="","",IFERROR(INDEX('CCA Util %'!$G:$G,MATCH($B4273,'CCA Util %'!$E:$E,0)),""))</f>
        <v/>
      </c>
      <c r="AE4273">
        <f>IF(OR($B4273="",$U4273=""),"",$U4273&amp;" &amp; "&amp;IF(OR($AD4273="",$AD4273=0),"Util NA",$AD4273&amp;" Util"))</f>
        <v/>
      </c>
    </row>
    <row r="4274" ht="15.75" customHeight="1" s="42">
      <c r="A4274" s="41" t="n"/>
      <c r="G4274" s="38" t="n"/>
      <c r="H4274" s="38" t="n"/>
      <c r="I4274" s="38" t="n"/>
      <c r="J4274" s="38" t="n"/>
      <c r="K4274" s="38" t="n"/>
      <c r="L4274" s="38" t="n"/>
      <c r="N4274" s="36">
        <f>IF($B4274="","",IF($C4274="SUPERSTORE","Superstore","DH"))</f>
        <v/>
      </c>
      <c r="O4274" s="36">
        <f>IF($B4274="","",IFERROR(VLOOKUP($B4274,Mapping!$A:$C,2,0),"Not Mapped"))</f>
        <v/>
      </c>
      <c r="P4274" s="36">
        <f>IF($B4274="","",IFERROR(VLOOKUP($B4274,Mapping!$A:$C,3,0),"Not Mapped"))</f>
        <v/>
      </c>
      <c r="Q4274" s="36">
        <f>IF($B4274="","",IFERROR(VLOOKUP($O4274,Leaders!$A:$B,2,0),"Not Mapped"))</f>
        <v/>
      </c>
      <c r="R4274" s="36">
        <f>IF($B4274="","",IF(COUNTIF(Exclusions!$A:$A,$B4274)&gt;0,"Yes","No"))</f>
        <v/>
      </c>
      <c r="S4274" s="38">
        <f>IF($B4274="","",MIN(1,DAY($A4274)/IF($N4274="Superstore",Settings!$B$5,Settings!$B$4)))</f>
        <v/>
      </c>
      <c r="T4274" s="38">
        <f>IF(OR($B4274="",$G4274="",$S4274=0),"",$G4274/$S4274)</f>
        <v/>
      </c>
      <c r="U4274" s="36">
        <f>IF($T4274="","",IF($T4274&lt;Settings!$B$8,"Critical",IF($T4274&lt;Settings!$B$9,"Semi Critical","Non Critical")))</f>
        <v/>
      </c>
      <c r="V4274" s="28" t="n"/>
      <c r="Z4274">
        <f>IF($B4274="","",IFERROR(VLOOKUP($B4274,'Plan HC for CCA'!$A:$B,2,0),""))</f>
        <v/>
      </c>
      <c r="AA4274">
        <f>IF(OR($B4274="",$Z4274=""),"",IF(N($M4274)&lt;$Z4274,"Delta","No Delta"))</f>
        <v/>
      </c>
      <c r="AB4274">
        <f>IF(OR($B4274="",$Z4274=""),"",MAX(0,$Z4274-N($M4274)))</f>
        <v/>
      </c>
      <c r="AC4274" s="46">
        <f>IF($B4274="","",IFERROR(INDEX('CCA Util %'!$H:$H,MATCH($B4274,'CCA Util %'!$E:$E,0)),""))</f>
        <v/>
      </c>
      <c r="AD4274">
        <f>IF($B4274="","",IFERROR(INDEX('CCA Util %'!$G:$G,MATCH($B4274,'CCA Util %'!$E:$E,0)),""))</f>
        <v/>
      </c>
      <c r="AE4274">
        <f>IF(OR($B4274="",$U4274=""),"",$U4274&amp;" &amp; "&amp;IF(OR($AD4274="",$AD4274=0),"Util NA",$AD4274&amp;" Util"))</f>
        <v/>
      </c>
    </row>
    <row r="4275" ht="15.75" customHeight="1" s="42">
      <c r="A4275" s="41" t="n"/>
      <c r="G4275" s="38" t="n"/>
      <c r="H4275" s="38" t="n"/>
      <c r="I4275" s="38" t="n"/>
      <c r="J4275" s="38" t="n"/>
      <c r="K4275" s="38" t="n"/>
      <c r="L4275" s="38" t="n"/>
      <c r="N4275" s="36">
        <f>IF($B4275="","",IF($C4275="SUPERSTORE","Superstore","DH"))</f>
        <v/>
      </c>
      <c r="O4275" s="36">
        <f>IF($B4275="","",IFERROR(VLOOKUP($B4275,Mapping!$A:$C,2,0),"Not Mapped"))</f>
        <v/>
      </c>
      <c r="P4275" s="36">
        <f>IF($B4275="","",IFERROR(VLOOKUP($B4275,Mapping!$A:$C,3,0),"Not Mapped"))</f>
        <v/>
      </c>
      <c r="Q4275" s="36">
        <f>IF($B4275="","",IFERROR(VLOOKUP($O4275,Leaders!$A:$B,2,0),"Not Mapped"))</f>
        <v/>
      </c>
      <c r="R4275" s="36">
        <f>IF($B4275="","",IF(COUNTIF(Exclusions!$A:$A,$B4275)&gt;0,"Yes","No"))</f>
        <v/>
      </c>
      <c r="S4275" s="38">
        <f>IF($B4275="","",MIN(1,DAY($A4275)/IF($N4275="Superstore",Settings!$B$5,Settings!$B$4)))</f>
        <v/>
      </c>
      <c r="T4275" s="38">
        <f>IF(OR($B4275="",$G4275="",$S4275=0),"",$G4275/$S4275)</f>
        <v/>
      </c>
      <c r="U4275" s="36">
        <f>IF($T4275="","",IF($T4275&lt;Settings!$B$8,"Critical",IF($T4275&lt;Settings!$B$9,"Semi Critical","Non Critical")))</f>
        <v/>
      </c>
      <c r="V4275" s="28" t="n"/>
      <c r="Z4275">
        <f>IF($B4275="","",IFERROR(VLOOKUP($B4275,'Plan HC for CCA'!$A:$B,2,0),""))</f>
        <v/>
      </c>
      <c r="AA4275">
        <f>IF(OR($B4275="",$Z4275=""),"",IF(N($M4275)&lt;$Z4275,"Delta","No Delta"))</f>
        <v/>
      </c>
      <c r="AB4275">
        <f>IF(OR($B4275="",$Z4275=""),"",MAX(0,$Z4275-N($M4275)))</f>
        <v/>
      </c>
      <c r="AC4275" s="46">
        <f>IF($B4275="","",IFERROR(INDEX('CCA Util %'!$H:$H,MATCH($B4275,'CCA Util %'!$E:$E,0)),""))</f>
        <v/>
      </c>
      <c r="AD4275">
        <f>IF($B4275="","",IFERROR(INDEX('CCA Util %'!$G:$G,MATCH($B4275,'CCA Util %'!$E:$E,0)),""))</f>
        <v/>
      </c>
      <c r="AE4275">
        <f>IF(OR($B4275="",$U4275=""),"",$U4275&amp;" &amp; "&amp;IF(OR($AD4275="",$AD4275=0),"Util NA",$AD4275&amp;" Util"))</f>
        <v/>
      </c>
    </row>
    <row r="4276" ht="15.75" customHeight="1" s="42">
      <c r="A4276" s="41" t="n"/>
      <c r="G4276" s="38" t="n"/>
      <c r="H4276" s="38" t="n"/>
      <c r="I4276" s="38" t="n"/>
      <c r="J4276" s="38" t="n"/>
      <c r="K4276" s="38" t="n"/>
      <c r="L4276" s="38" t="n"/>
      <c r="N4276" s="36">
        <f>IF($B4276="","",IF($C4276="SUPERSTORE","Superstore","DH"))</f>
        <v/>
      </c>
      <c r="O4276" s="36">
        <f>IF($B4276="","",IFERROR(VLOOKUP($B4276,Mapping!$A:$C,2,0),"Not Mapped"))</f>
        <v/>
      </c>
      <c r="P4276" s="36">
        <f>IF($B4276="","",IFERROR(VLOOKUP($B4276,Mapping!$A:$C,3,0),"Not Mapped"))</f>
        <v/>
      </c>
      <c r="Q4276" s="36">
        <f>IF($B4276="","",IFERROR(VLOOKUP($O4276,Leaders!$A:$B,2,0),"Not Mapped"))</f>
        <v/>
      </c>
      <c r="R4276" s="36">
        <f>IF($B4276="","",IF(COUNTIF(Exclusions!$A:$A,$B4276)&gt;0,"Yes","No"))</f>
        <v/>
      </c>
      <c r="S4276" s="38">
        <f>IF($B4276="","",MIN(1,DAY($A4276)/IF($N4276="Superstore",Settings!$B$5,Settings!$B$4)))</f>
        <v/>
      </c>
      <c r="T4276" s="38">
        <f>IF(OR($B4276="",$G4276="",$S4276=0),"",$G4276/$S4276)</f>
        <v/>
      </c>
      <c r="U4276" s="36">
        <f>IF($T4276="","",IF($T4276&lt;Settings!$B$8,"Critical",IF($T4276&lt;Settings!$B$9,"Semi Critical","Non Critical")))</f>
        <v/>
      </c>
      <c r="V4276" s="28" t="n"/>
      <c r="Z4276">
        <f>IF($B4276="","",IFERROR(VLOOKUP($B4276,'Plan HC for CCA'!$A:$B,2,0),""))</f>
        <v/>
      </c>
      <c r="AA4276">
        <f>IF(OR($B4276="",$Z4276=""),"",IF(N($M4276)&lt;$Z4276,"Delta","No Delta"))</f>
        <v/>
      </c>
      <c r="AB4276">
        <f>IF(OR($B4276="",$Z4276=""),"",MAX(0,$Z4276-N($M4276)))</f>
        <v/>
      </c>
      <c r="AC4276" s="46">
        <f>IF($B4276="","",IFERROR(INDEX('CCA Util %'!$H:$H,MATCH($B4276,'CCA Util %'!$E:$E,0)),""))</f>
        <v/>
      </c>
      <c r="AD4276">
        <f>IF($B4276="","",IFERROR(INDEX('CCA Util %'!$G:$G,MATCH($B4276,'CCA Util %'!$E:$E,0)),""))</f>
        <v/>
      </c>
      <c r="AE4276">
        <f>IF(OR($B4276="",$U4276=""),"",$U4276&amp;" &amp; "&amp;IF(OR($AD4276="",$AD4276=0),"Util NA",$AD4276&amp;" Util"))</f>
        <v/>
      </c>
    </row>
    <row r="4277" ht="15.75" customHeight="1" s="42">
      <c r="A4277" s="41" t="n"/>
      <c r="G4277" s="38" t="n"/>
      <c r="H4277" s="38" t="n"/>
      <c r="I4277" s="38" t="n"/>
      <c r="J4277" s="38" t="n"/>
      <c r="K4277" s="38" t="n"/>
      <c r="L4277" s="38" t="n"/>
      <c r="N4277" s="36">
        <f>IF($B4277="","",IF($C4277="SUPERSTORE","Superstore","DH"))</f>
        <v/>
      </c>
      <c r="O4277" s="36">
        <f>IF($B4277="","",IFERROR(VLOOKUP($B4277,Mapping!$A:$C,2,0),"Not Mapped"))</f>
        <v/>
      </c>
      <c r="P4277" s="36">
        <f>IF($B4277="","",IFERROR(VLOOKUP($B4277,Mapping!$A:$C,3,0),"Not Mapped"))</f>
        <v/>
      </c>
      <c r="Q4277" s="36">
        <f>IF($B4277="","",IFERROR(VLOOKUP($O4277,Leaders!$A:$B,2,0),"Not Mapped"))</f>
        <v/>
      </c>
      <c r="R4277" s="36">
        <f>IF($B4277="","",IF(COUNTIF(Exclusions!$A:$A,$B4277)&gt;0,"Yes","No"))</f>
        <v/>
      </c>
      <c r="S4277" s="38">
        <f>IF($B4277="","",MIN(1,DAY($A4277)/IF($N4277="Superstore",Settings!$B$5,Settings!$B$4)))</f>
        <v/>
      </c>
      <c r="T4277" s="38">
        <f>IF(OR($B4277="",$G4277="",$S4277=0),"",$G4277/$S4277)</f>
        <v/>
      </c>
      <c r="U4277" s="36">
        <f>IF($T4277="","",IF($T4277&lt;Settings!$B$8,"Critical",IF($T4277&lt;Settings!$B$9,"Semi Critical","Non Critical")))</f>
        <v/>
      </c>
      <c r="V4277" s="28" t="n"/>
      <c r="Z4277">
        <f>IF($B4277="","",IFERROR(VLOOKUP($B4277,'Plan HC for CCA'!$A:$B,2,0),""))</f>
        <v/>
      </c>
      <c r="AA4277">
        <f>IF(OR($B4277="",$Z4277=""),"",IF(N($M4277)&lt;$Z4277,"Delta","No Delta"))</f>
        <v/>
      </c>
      <c r="AB4277">
        <f>IF(OR($B4277="",$Z4277=""),"",MAX(0,$Z4277-N($M4277)))</f>
        <v/>
      </c>
      <c r="AC4277" s="46">
        <f>IF($B4277="","",IFERROR(INDEX('CCA Util %'!$H:$H,MATCH($B4277,'CCA Util %'!$E:$E,0)),""))</f>
        <v/>
      </c>
      <c r="AD4277">
        <f>IF($B4277="","",IFERROR(INDEX('CCA Util %'!$G:$G,MATCH($B4277,'CCA Util %'!$E:$E,0)),""))</f>
        <v/>
      </c>
      <c r="AE4277">
        <f>IF(OR($B4277="",$U4277=""),"",$U4277&amp;" &amp; "&amp;IF(OR($AD4277="",$AD4277=0),"Util NA",$AD4277&amp;" Util"))</f>
        <v/>
      </c>
    </row>
    <row r="4278" ht="15.75" customHeight="1" s="42">
      <c r="A4278" s="41" t="n"/>
      <c r="G4278" s="38" t="n"/>
      <c r="H4278" s="38" t="n"/>
      <c r="I4278" s="38" t="n"/>
      <c r="J4278" s="38" t="n"/>
      <c r="K4278" s="38" t="n"/>
      <c r="L4278" s="38" t="n"/>
      <c r="N4278" s="36">
        <f>IF($B4278="","",IF($C4278="SUPERSTORE","Superstore","DH"))</f>
        <v/>
      </c>
      <c r="O4278" s="36">
        <f>IF($B4278="","",IFERROR(VLOOKUP($B4278,Mapping!$A:$C,2,0),"Not Mapped"))</f>
        <v/>
      </c>
      <c r="P4278" s="36">
        <f>IF($B4278="","",IFERROR(VLOOKUP($B4278,Mapping!$A:$C,3,0),"Not Mapped"))</f>
        <v/>
      </c>
      <c r="Q4278" s="36">
        <f>IF($B4278="","",IFERROR(VLOOKUP($O4278,Leaders!$A:$B,2,0),"Not Mapped"))</f>
        <v/>
      </c>
      <c r="R4278" s="36">
        <f>IF($B4278="","",IF(COUNTIF(Exclusions!$A:$A,$B4278)&gt;0,"Yes","No"))</f>
        <v/>
      </c>
      <c r="S4278" s="38">
        <f>IF($B4278="","",MIN(1,DAY($A4278)/IF($N4278="Superstore",Settings!$B$5,Settings!$B$4)))</f>
        <v/>
      </c>
      <c r="T4278" s="38">
        <f>IF(OR($B4278="",$G4278="",$S4278=0),"",$G4278/$S4278)</f>
        <v/>
      </c>
      <c r="U4278" s="36">
        <f>IF($T4278="","",IF($T4278&lt;Settings!$B$8,"Critical",IF($T4278&lt;Settings!$B$9,"Semi Critical","Non Critical")))</f>
        <v/>
      </c>
      <c r="V4278" s="28" t="n"/>
      <c r="Z4278">
        <f>IF($B4278="","",IFERROR(VLOOKUP($B4278,'Plan HC for CCA'!$A:$B,2,0),""))</f>
        <v/>
      </c>
      <c r="AA4278">
        <f>IF(OR($B4278="",$Z4278=""),"",IF(N($M4278)&lt;$Z4278,"Delta","No Delta"))</f>
        <v/>
      </c>
      <c r="AB4278">
        <f>IF(OR($B4278="",$Z4278=""),"",MAX(0,$Z4278-N($M4278)))</f>
        <v/>
      </c>
      <c r="AC4278" s="46">
        <f>IF($B4278="","",IFERROR(INDEX('CCA Util %'!$H:$H,MATCH($B4278,'CCA Util %'!$E:$E,0)),""))</f>
        <v/>
      </c>
      <c r="AD4278">
        <f>IF($B4278="","",IFERROR(INDEX('CCA Util %'!$G:$G,MATCH($B4278,'CCA Util %'!$E:$E,0)),""))</f>
        <v/>
      </c>
      <c r="AE4278">
        <f>IF(OR($B4278="",$U4278=""),"",$U4278&amp;" &amp; "&amp;IF(OR($AD4278="",$AD4278=0),"Util NA",$AD4278&amp;" Util"))</f>
        <v/>
      </c>
    </row>
    <row r="4279" ht="15.75" customHeight="1" s="42">
      <c r="A4279" s="41" t="n"/>
      <c r="G4279" s="38" t="n"/>
      <c r="H4279" s="38" t="n"/>
      <c r="I4279" s="38" t="n"/>
      <c r="J4279" s="38" t="n"/>
      <c r="K4279" s="38" t="n"/>
      <c r="L4279" s="38" t="n"/>
      <c r="N4279" s="36">
        <f>IF($B4279="","",IF($C4279="SUPERSTORE","Superstore","DH"))</f>
        <v/>
      </c>
      <c r="O4279" s="36">
        <f>IF($B4279="","",IFERROR(VLOOKUP($B4279,Mapping!$A:$C,2,0),"Not Mapped"))</f>
        <v/>
      </c>
      <c r="P4279" s="36">
        <f>IF($B4279="","",IFERROR(VLOOKUP($B4279,Mapping!$A:$C,3,0),"Not Mapped"))</f>
        <v/>
      </c>
      <c r="Q4279" s="36">
        <f>IF($B4279="","",IFERROR(VLOOKUP($O4279,Leaders!$A:$B,2,0),"Not Mapped"))</f>
        <v/>
      </c>
      <c r="R4279" s="36">
        <f>IF($B4279="","",IF(COUNTIF(Exclusions!$A:$A,$B4279)&gt;0,"Yes","No"))</f>
        <v/>
      </c>
      <c r="S4279" s="38">
        <f>IF($B4279="","",MIN(1,DAY($A4279)/IF($N4279="Superstore",Settings!$B$5,Settings!$B$4)))</f>
        <v/>
      </c>
      <c r="T4279" s="38">
        <f>IF(OR($B4279="",$G4279="",$S4279=0),"",$G4279/$S4279)</f>
        <v/>
      </c>
      <c r="U4279" s="36">
        <f>IF($T4279="","",IF($T4279&lt;Settings!$B$8,"Critical",IF($T4279&lt;Settings!$B$9,"Semi Critical","Non Critical")))</f>
        <v/>
      </c>
      <c r="V4279" s="28" t="n"/>
      <c r="Z4279">
        <f>IF($B4279="","",IFERROR(VLOOKUP($B4279,'Plan HC for CCA'!$A:$B,2,0),""))</f>
        <v/>
      </c>
      <c r="AA4279">
        <f>IF(OR($B4279="",$Z4279=""),"",IF(N($M4279)&lt;$Z4279,"Delta","No Delta"))</f>
        <v/>
      </c>
      <c r="AB4279">
        <f>IF(OR($B4279="",$Z4279=""),"",MAX(0,$Z4279-N($M4279)))</f>
        <v/>
      </c>
      <c r="AC4279" s="46">
        <f>IF($B4279="","",IFERROR(INDEX('CCA Util %'!$H:$H,MATCH($B4279,'CCA Util %'!$E:$E,0)),""))</f>
        <v/>
      </c>
      <c r="AD4279">
        <f>IF($B4279="","",IFERROR(INDEX('CCA Util %'!$G:$G,MATCH($B4279,'CCA Util %'!$E:$E,0)),""))</f>
        <v/>
      </c>
      <c r="AE4279">
        <f>IF(OR($B4279="",$U4279=""),"",$U4279&amp;" &amp; "&amp;IF(OR($AD4279="",$AD4279=0),"Util NA",$AD4279&amp;" Util"))</f>
        <v/>
      </c>
    </row>
    <row r="4280" ht="15.75" customHeight="1" s="42">
      <c r="A4280" s="41" t="n"/>
      <c r="G4280" s="38" t="n"/>
      <c r="H4280" s="38" t="n"/>
      <c r="I4280" s="38" t="n"/>
      <c r="J4280" s="38" t="n"/>
      <c r="K4280" s="38" t="n"/>
      <c r="L4280" s="38" t="n"/>
      <c r="N4280" s="36">
        <f>IF($B4280="","",IF($C4280="SUPERSTORE","Superstore","DH"))</f>
        <v/>
      </c>
      <c r="O4280" s="36">
        <f>IF($B4280="","",IFERROR(VLOOKUP($B4280,Mapping!$A:$C,2,0),"Not Mapped"))</f>
        <v/>
      </c>
      <c r="P4280" s="36">
        <f>IF($B4280="","",IFERROR(VLOOKUP($B4280,Mapping!$A:$C,3,0),"Not Mapped"))</f>
        <v/>
      </c>
      <c r="Q4280" s="36">
        <f>IF($B4280="","",IFERROR(VLOOKUP($O4280,Leaders!$A:$B,2,0),"Not Mapped"))</f>
        <v/>
      </c>
      <c r="R4280" s="36">
        <f>IF($B4280="","",IF(COUNTIF(Exclusions!$A:$A,$B4280)&gt;0,"Yes","No"))</f>
        <v/>
      </c>
      <c r="S4280" s="38">
        <f>IF($B4280="","",MIN(1,DAY($A4280)/IF($N4280="Superstore",Settings!$B$5,Settings!$B$4)))</f>
        <v/>
      </c>
      <c r="T4280" s="38">
        <f>IF(OR($B4280="",$G4280="",$S4280=0),"",$G4280/$S4280)</f>
        <v/>
      </c>
      <c r="U4280" s="36">
        <f>IF($T4280="","",IF($T4280&lt;Settings!$B$8,"Critical",IF($T4280&lt;Settings!$B$9,"Semi Critical","Non Critical")))</f>
        <v/>
      </c>
      <c r="V4280" s="28" t="n"/>
      <c r="Z4280">
        <f>IF($B4280="","",IFERROR(VLOOKUP($B4280,'Plan HC for CCA'!$A:$B,2,0),""))</f>
        <v/>
      </c>
      <c r="AA4280">
        <f>IF(OR($B4280="",$Z4280=""),"",IF(N($M4280)&lt;$Z4280,"Delta","No Delta"))</f>
        <v/>
      </c>
      <c r="AB4280">
        <f>IF(OR($B4280="",$Z4280=""),"",MAX(0,$Z4280-N($M4280)))</f>
        <v/>
      </c>
      <c r="AC4280" s="46">
        <f>IF($B4280="","",IFERROR(INDEX('CCA Util %'!$H:$H,MATCH($B4280,'CCA Util %'!$E:$E,0)),""))</f>
        <v/>
      </c>
      <c r="AD4280">
        <f>IF($B4280="","",IFERROR(INDEX('CCA Util %'!$G:$G,MATCH($B4280,'CCA Util %'!$E:$E,0)),""))</f>
        <v/>
      </c>
      <c r="AE4280">
        <f>IF(OR($B4280="",$U4280=""),"",$U4280&amp;" &amp; "&amp;IF(OR($AD4280="",$AD4280=0),"Util NA",$AD4280&amp;" Util"))</f>
        <v/>
      </c>
    </row>
    <row r="4281" ht="15.75" customHeight="1" s="42">
      <c r="A4281" s="41" t="n"/>
      <c r="G4281" s="38" t="n"/>
      <c r="H4281" s="38" t="n"/>
      <c r="I4281" s="38" t="n"/>
      <c r="J4281" s="38" t="n"/>
      <c r="K4281" s="38" t="n"/>
      <c r="L4281" s="38" t="n"/>
      <c r="N4281" s="36">
        <f>IF($B4281="","",IF($C4281="SUPERSTORE","Superstore","DH"))</f>
        <v/>
      </c>
      <c r="O4281" s="36">
        <f>IF($B4281="","",IFERROR(VLOOKUP($B4281,Mapping!$A:$C,2,0),"Not Mapped"))</f>
        <v/>
      </c>
      <c r="P4281" s="36">
        <f>IF($B4281="","",IFERROR(VLOOKUP($B4281,Mapping!$A:$C,3,0),"Not Mapped"))</f>
        <v/>
      </c>
      <c r="Q4281" s="36">
        <f>IF($B4281="","",IFERROR(VLOOKUP($O4281,Leaders!$A:$B,2,0),"Not Mapped"))</f>
        <v/>
      </c>
      <c r="R4281" s="36">
        <f>IF($B4281="","",IF(COUNTIF(Exclusions!$A:$A,$B4281)&gt;0,"Yes","No"))</f>
        <v/>
      </c>
      <c r="S4281" s="38">
        <f>IF($B4281="","",MIN(1,DAY($A4281)/IF($N4281="Superstore",Settings!$B$5,Settings!$B$4)))</f>
        <v/>
      </c>
      <c r="T4281" s="38">
        <f>IF(OR($B4281="",$G4281="",$S4281=0),"",$G4281/$S4281)</f>
        <v/>
      </c>
      <c r="U4281" s="36">
        <f>IF($T4281="","",IF($T4281&lt;Settings!$B$8,"Critical",IF($T4281&lt;Settings!$B$9,"Semi Critical","Non Critical")))</f>
        <v/>
      </c>
      <c r="V4281" s="28" t="n"/>
      <c r="Z4281">
        <f>IF($B4281="","",IFERROR(VLOOKUP($B4281,'Plan HC for CCA'!$A:$B,2,0),""))</f>
        <v/>
      </c>
      <c r="AA4281">
        <f>IF(OR($B4281="",$Z4281=""),"",IF(N($M4281)&lt;$Z4281,"Delta","No Delta"))</f>
        <v/>
      </c>
      <c r="AB4281">
        <f>IF(OR($B4281="",$Z4281=""),"",MAX(0,$Z4281-N($M4281)))</f>
        <v/>
      </c>
      <c r="AC4281" s="46">
        <f>IF($B4281="","",IFERROR(INDEX('CCA Util %'!$H:$H,MATCH($B4281,'CCA Util %'!$E:$E,0)),""))</f>
        <v/>
      </c>
      <c r="AD4281">
        <f>IF($B4281="","",IFERROR(INDEX('CCA Util %'!$G:$G,MATCH($B4281,'CCA Util %'!$E:$E,0)),""))</f>
        <v/>
      </c>
      <c r="AE4281">
        <f>IF(OR($B4281="",$U4281=""),"",$U4281&amp;" &amp; "&amp;IF(OR($AD4281="",$AD4281=0),"Util NA",$AD4281&amp;" Util"))</f>
        <v/>
      </c>
    </row>
    <row r="4282" ht="15.75" customHeight="1" s="42">
      <c r="A4282" s="41" t="n"/>
      <c r="G4282" s="38" t="n"/>
      <c r="H4282" s="38" t="n"/>
      <c r="I4282" s="38" t="n"/>
      <c r="J4282" s="38" t="n"/>
      <c r="K4282" s="38" t="n"/>
      <c r="L4282" s="38" t="n"/>
      <c r="N4282" s="36">
        <f>IF($B4282="","",IF($C4282="SUPERSTORE","Superstore","DH"))</f>
        <v/>
      </c>
      <c r="O4282" s="36">
        <f>IF($B4282="","",IFERROR(VLOOKUP($B4282,Mapping!$A:$C,2,0),"Not Mapped"))</f>
        <v/>
      </c>
      <c r="P4282" s="36">
        <f>IF($B4282="","",IFERROR(VLOOKUP($B4282,Mapping!$A:$C,3,0),"Not Mapped"))</f>
        <v/>
      </c>
      <c r="Q4282" s="36">
        <f>IF($B4282="","",IFERROR(VLOOKUP($O4282,Leaders!$A:$B,2,0),"Not Mapped"))</f>
        <v/>
      </c>
      <c r="R4282" s="36">
        <f>IF($B4282="","",IF(COUNTIF(Exclusions!$A:$A,$B4282)&gt;0,"Yes","No"))</f>
        <v/>
      </c>
      <c r="S4282" s="38">
        <f>IF($B4282="","",MIN(1,DAY($A4282)/IF($N4282="Superstore",Settings!$B$5,Settings!$B$4)))</f>
        <v/>
      </c>
      <c r="T4282" s="38">
        <f>IF(OR($B4282="",$G4282="",$S4282=0),"",$G4282/$S4282)</f>
        <v/>
      </c>
      <c r="U4282" s="36">
        <f>IF($T4282="","",IF($T4282&lt;Settings!$B$8,"Critical",IF($T4282&lt;Settings!$B$9,"Semi Critical","Non Critical")))</f>
        <v/>
      </c>
      <c r="V4282" s="28" t="n"/>
      <c r="Z4282">
        <f>IF($B4282="","",IFERROR(VLOOKUP($B4282,'Plan HC for CCA'!$A:$B,2,0),""))</f>
        <v/>
      </c>
      <c r="AA4282">
        <f>IF(OR($B4282="",$Z4282=""),"",IF(N($M4282)&lt;$Z4282,"Delta","No Delta"))</f>
        <v/>
      </c>
      <c r="AB4282">
        <f>IF(OR($B4282="",$Z4282=""),"",MAX(0,$Z4282-N($M4282)))</f>
        <v/>
      </c>
      <c r="AC4282" s="46">
        <f>IF($B4282="","",IFERROR(INDEX('CCA Util %'!$H:$H,MATCH($B4282,'CCA Util %'!$E:$E,0)),""))</f>
        <v/>
      </c>
      <c r="AD4282">
        <f>IF($B4282="","",IFERROR(INDEX('CCA Util %'!$G:$G,MATCH($B4282,'CCA Util %'!$E:$E,0)),""))</f>
        <v/>
      </c>
      <c r="AE4282">
        <f>IF(OR($B4282="",$U4282=""),"",$U4282&amp;" &amp; "&amp;IF(OR($AD4282="",$AD4282=0),"Util NA",$AD4282&amp;" Util"))</f>
        <v/>
      </c>
    </row>
    <row r="4283" ht="15.75" customHeight="1" s="42">
      <c r="A4283" s="41" t="n"/>
      <c r="G4283" s="38" t="n"/>
      <c r="H4283" s="38" t="n"/>
      <c r="I4283" s="38" t="n"/>
      <c r="J4283" s="38" t="n"/>
      <c r="K4283" s="38" t="n"/>
      <c r="L4283" s="38" t="n"/>
      <c r="N4283" s="36">
        <f>IF($B4283="","",IF($C4283="SUPERSTORE","Superstore","DH"))</f>
        <v/>
      </c>
      <c r="O4283" s="36">
        <f>IF($B4283="","",IFERROR(VLOOKUP($B4283,Mapping!$A:$C,2,0),"Not Mapped"))</f>
        <v/>
      </c>
      <c r="P4283" s="36">
        <f>IF($B4283="","",IFERROR(VLOOKUP($B4283,Mapping!$A:$C,3,0),"Not Mapped"))</f>
        <v/>
      </c>
      <c r="Q4283" s="36">
        <f>IF($B4283="","",IFERROR(VLOOKUP($O4283,Leaders!$A:$B,2,0),"Not Mapped"))</f>
        <v/>
      </c>
      <c r="R4283" s="36">
        <f>IF($B4283="","",IF(COUNTIF(Exclusions!$A:$A,$B4283)&gt;0,"Yes","No"))</f>
        <v/>
      </c>
      <c r="S4283" s="38">
        <f>IF($B4283="","",MIN(1,DAY($A4283)/IF($N4283="Superstore",Settings!$B$5,Settings!$B$4)))</f>
        <v/>
      </c>
      <c r="T4283" s="38">
        <f>IF(OR($B4283="",$G4283="",$S4283=0),"",$G4283/$S4283)</f>
        <v/>
      </c>
      <c r="U4283" s="36">
        <f>IF($T4283="","",IF($T4283&lt;Settings!$B$8,"Critical",IF($T4283&lt;Settings!$B$9,"Semi Critical","Non Critical")))</f>
        <v/>
      </c>
      <c r="V4283" s="28" t="n"/>
      <c r="Z4283">
        <f>IF($B4283="","",IFERROR(VLOOKUP($B4283,'Plan HC for CCA'!$A:$B,2,0),""))</f>
        <v/>
      </c>
      <c r="AA4283">
        <f>IF(OR($B4283="",$Z4283=""),"",IF(N($M4283)&lt;$Z4283,"Delta","No Delta"))</f>
        <v/>
      </c>
      <c r="AB4283">
        <f>IF(OR($B4283="",$Z4283=""),"",MAX(0,$Z4283-N($M4283)))</f>
        <v/>
      </c>
      <c r="AC4283" s="46">
        <f>IF($B4283="","",IFERROR(INDEX('CCA Util %'!$H:$H,MATCH($B4283,'CCA Util %'!$E:$E,0)),""))</f>
        <v/>
      </c>
      <c r="AD4283">
        <f>IF($B4283="","",IFERROR(INDEX('CCA Util %'!$G:$G,MATCH($B4283,'CCA Util %'!$E:$E,0)),""))</f>
        <v/>
      </c>
      <c r="AE4283">
        <f>IF(OR($B4283="",$U4283=""),"",$U4283&amp;" &amp; "&amp;IF(OR($AD4283="",$AD4283=0),"Util NA",$AD4283&amp;" Util"))</f>
        <v/>
      </c>
    </row>
    <row r="4284" ht="15.75" customHeight="1" s="42">
      <c r="A4284" s="41" t="n"/>
      <c r="G4284" s="38" t="n"/>
      <c r="H4284" s="38" t="n"/>
      <c r="I4284" s="38" t="n"/>
      <c r="J4284" s="38" t="n"/>
      <c r="K4284" s="38" t="n"/>
      <c r="L4284" s="38" t="n"/>
      <c r="N4284" s="36">
        <f>IF($B4284="","",IF($C4284="SUPERSTORE","Superstore","DH"))</f>
        <v/>
      </c>
      <c r="O4284" s="36">
        <f>IF($B4284="","",IFERROR(VLOOKUP($B4284,Mapping!$A:$C,2,0),"Not Mapped"))</f>
        <v/>
      </c>
      <c r="P4284" s="36">
        <f>IF($B4284="","",IFERROR(VLOOKUP($B4284,Mapping!$A:$C,3,0),"Not Mapped"))</f>
        <v/>
      </c>
      <c r="Q4284" s="36">
        <f>IF($B4284="","",IFERROR(VLOOKUP($O4284,Leaders!$A:$B,2,0),"Not Mapped"))</f>
        <v/>
      </c>
      <c r="R4284" s="36">
        <f>IF($B4284="","",IF(COUNTIF(Exclusions!$A:$A,$B4284)&gt;0,"Yes","No"))</f>
        <v/>
      </c>
      <c r="S4284" s="38">
        <f>IF($B4284="","",MIN(1,DAY($A4284)/IF($N4284="Superstore",Settings!$B$5,Settings!$B$4)))</f>
        <v/>
      </c>
      <c r="T4284" s="38">
        <f>IF(OR($B4284="",$G4284="",$S4284=0),"",$G4284/$S4284)</f>
        <v/>
      </c>
      <c r="U4284" s="36">
        <f>IF($T4284="","",IF($T4284&lt;Settings!$B$8,"Critical",IF($T4284&lt;Settings!$B$9,"Semi Critical","Non Critical")))</f>
        <v/>
      </c>
      <c r="V4284" s="28" t="n"/>
      <c r="Z4284">
        <f>IF($B4284="","",IFERROR(VLOOKUP($B4284,'Plan HC for CCA'!$A:$B,2,0),""))</f>
        <v/>
      </c>
      <c r="AA4284">
        <f>IF(OR($B4284="",$Z4284=""),"",IF(N($M4284)&lt;$Z4284,"Delta","No Delta"))</f>
        <v/>
      </c>
      <c r="AB4284">
        <f>IF(OR($B4284="",$Z4284=""),"",MAX(0,$Z4284-N($M4284)))</f>
        <v/>
      </c>
      <c r="AC4284" s="46">
        <f>IF($B4284="","",IFERROR(INDEX('CCA Util %'!$H:$H,MATCH($B4284,'CCA Util %'!$E:$E,0)),""))</f>
        <v/>
      </c>
      <c r="AD4284">
        <f>IF($B4284="","",IFERROR(INDEX('CCA Util %'!$G:$G,MATCH($B4284,'CCA Util %'!$E:$E,0)),""))</f>
        <v/>
      </c>
      <c r="AE4284">
        <f>IF(OR($B4284="",$U4284=""),"",$U4284&amp;" &amp; "&amp;IF(OR($AD4284="",$AD4284=0),"Util NA",$AD4284&amp;" Util"))</f>
        <v/>
      </c>
    </row>
    <row r="4285" ht="15.75" customHeight="1" s="42">
      <c r="A4285" s="41" t="n"/>
      <c r="G4285" s="38" t="n"/>
      <c r="H4285" s="38" t="n"/>
      <c r="I4285" s="38" t="n"/>
      <c r="J4285" s="38" t="n"/>
      <c r="K4285" s="38" t="n"/>
      <c r="L4285" s="38" t="n"/>
      <c r="N4285" s="36">
        <f>IF($B4285="","",IF($C4285="SUPERSTORE","Superstore","DH"))</f>
        <v/>
      </c>
      <c r="O4285" s="36">
        <f>IF($B4285="","",IFERROR(VLOOKUP($B4285,Mapping!$A:$C,2,0),"Not Mapped"))</f>
        <v/>
      </c>
      <c r="P4285" s="36">
        <f>IF($B4285="","",IFERROR(VLOOKUP($B4285,Mapping!$A:$C,3,0),"Not Mapped"))</f>
        <v/>
      </c>
      <c r="Q4285" s="36">
        <f>IF($B4285="","",IFERROR(VLOOKUP($O4285,Leaders!$A:$B,2,0),"Not Mapped"))</f>
        <v/>
      </c>
      <c r="R4285" s="36">
        <f>IF($B4285="","",IF(COUNTIF(Exclusions!$A:$A,$B4285)&gt;0,"Yes","No"))</f>
        <v/>
      </c>
      <c r="S4285" s="38">
        <f>IF($B4285="","",MIN(1,DAY($A4285)/IF($N4285="Superstore",Settings!$B$5,Settings!$B$4)))</f>
        <v/>
      </c>
      <c r="T4285" s="38">
        <f>IF(OR($B4285="",$G4285="",$S4285=0),"",$G4285/$S4285)</f>
        <v/>
      </c>
      <c r="U4285" s="36">
        <f>IF($T4285="","",IF($T4285&lt;Settings!$B$8,"Critical",IF($T4285&lt;Settings!$B$9,"Semi Critical","Non Critical")))</f>
        <v/>
      </c>
      <c r="V4285" s="28" t="n"/>
      <c r="Z4285">
        <f>IF($B4285="","",IFERROR(VLOOKUP($B4285,'Plan HC for CCA'!$A:$B,2,0),""))</f>
        <v/>
      </c>
      <c r="AA4285">
        <f>IF(OR($B4285="",$Z4285=""),"",IF(N($M4285)&lt;$Z4285,"Delta","No Delta"))</f>
        <v/>
      </c>
      <c r="AB4285">
        <f>IF(OR($B4285="",$Z4285=""),"",MAX(0,$Z4285-N($M4285)))</f>
        <v/>
      </c>
      <c r="AC4285" s="46">
        <f>IF($B4285="","",IFERROR(INDEX('CCA Util %'!$H:$H,MATCH($B4285,'CCA Util %'!$E:$E,0)),""))</f>
        <v/>
      </c>
      <c r="AD4285">
        <f>IF($B4285="","",IFERROR(INDEX('CCA Util %'!$G:$G,MATCH($B4285,'CCA Util %'!$E:$E,0)),""))</f>
        <v/>
      </c>
      <c r="AE4285">
        <f>IF(OR($B4285="",$U4285=""),"",$U4285&amp;" &amp; "&amp;IF(OR($AD4285="",$AD4285=0),"Util NA",$AD4285&amp;" Util"))</f>
        <v/>
      </c>
    </row>
    <row r="4286" ht="15.75" customHeight="1" s="42">
      <c r="A4286" s="41" t="n"/>
      <c r="G4286" s="38" t="n"/>
      <c r="H4286" s="38" t="n"/>
      <c r="I4286" s="38" t="n"/>
      <c r="J4286" s="38" t="n"/>
      <c r="K4286" s="38" t="n"/>
      <c r="L4286" s="38" t="n"/>
      <c r="N4286" s="36">
        <f>IF($B4286="","",IF($C4286="SUPERSTORE","Superstore","DH"))</f>
        <v/>
      </c>
      <c r="O4286" s="36">
        <f>IF($B4286="","",IFERROR(VLOOKUP($B4286,Mapping!$A:$C,2,0),"Not Mapped"))</f>
        <v/>
      </c>
      <c r="P4286" s="36">
        <f>IF($B4286="","",IFERROR(VLOOKUP($B4286,Mapping!$A:$C,3,0),"Not Mapped"))</f>
        <v/>
      </c>
      <c r="Q4286" s="36">
        <f>IF($B4286="","",IFERROR(VLOOKUP($O4286,Leaders!$A:$B,2,0),"Not Mapped"))</f>
        <v/>
      </c>
      <c r="R4286" s="36">
        <f>IF($B4286="","",IF(COUNTIF(Exclusions!$A:$A,$B4286)&gt;0,"Yes","No"))</f>
        <v/>
      </c>
      <c r="S4286" s="38">
        <f>IF($B4286="","",MIN(1,DAY($A4286)/IF($N4286="Superstore",Settings!$B$5,Settings!$B$4)))</f>
        <v/>
      </c>
      <c r="T4286" s="38">
        <f>IF(OR($B4286="",$G4286="",$S4286=0),"",$G4286/$S4286)</f>
        <v/>
      </c>
      <c r="U4286" s="36">
        <f>IF($T4286="","",IF($T4286&lt;Settings!$B$8,"Critical",IF($T4286&lt;Settings!$B$9,"Semi Critical","Non Critical")))</f>
        <v/>
      </c>
      <c r="V4286" s="28" t="n"/>
      <c r="Z4286">
        <f>IF($B4286="","",IFERROR(VLOOKUP($B4286,'Plan HC for CCA'!$A:$B,2,0),""))</f>
        <v/>
      </c>
      <c r="AA4286">
        <f>IF(OR($B4286="",$Z4286=""),"",IF(N($M4286)&lt;$Z4286,"Delta","No Delta"))</f>
        <v/>
      </c>
      <c r="AB4286">
        <f>IF(OR($B4286="",$Z4286=""),"",MAX(0,$Z4286-N($M4286)))</f>
        <v/>
      </c>
      <c r="AC4286" s="46">
        <f>IF($B4286="","",IFERROR(INDEX('CCA Util %'!$H:$H,MATCH($B4286,'CCA Util %'!$E:$E,0)),""))</f>
        <v/>
      </c>
      <c r="AD4286">
        <f>IF($B4286="","",IFERROR(INDEX('CCA Util %'!$G:$G,MATCH($B4286,'CCA Util %'!$E:$E,0)),""))</f>
        <v/>
      </c>
      <c r="AE4286">
        <f>IF(OR($B4286="",$U4286=""),"",$U4286&amp;" &amp; "&amp;IF(OR($AD4286="",$AD4286=0),"Util NA",$AD4286&amp;" Util"))</f>
        <v/>
      </c>
    </row>
    <row r="4287" ht="15.75" customHeight="1" s="42">
      <c r="A4287" s="41" t="n"/>
      <c r="G4287" s="38" t="n"/>
      <c r="H4287" s="38" t="n"/>
      <c r="I4287" s="38" t="n"/>
      <c r="J4287" s="38" t="n"/>
      <c r="K4287" s="38" t="n"/>
      <c r="L4287" s="38" t="n"/>
      <c r="N4287" s="36">
        <f>IF($B4287="","",IF($C4287="SUPERSTORE","Superstore","DH"))</f>
        <v/>
      </c>
      <c r="O4287" s="36">
        <f>IF($B4287="","",IFERROR(VLOOKUP($B4287,Mapping!$A:$C,2,0),"Not Mapped"))</f>
        <v/>
      </c>
      <c r="P4287" s="36">
        <f>IF($B4287="","",IFERROR(VLOOKUP($B4287,Mapping!$A:$C,3,0),"Not Mapped"))</f>
        <v/>
      </c>
      <c r="Q4287" s="36">
        <f>IF($B4287="","",IFERROR(VLOOKUP($O4287,Leaders!$A:$B,2,0),"Not Mapped"))</f>
        <v/>
      </c>
      <c r="R4287" s="36">
        <f>IF($B4287="","",IF(COUNTIF(Exclusions!$A:$A,$B4287)&gt;0,"Yes","No"))</f>
        <v/>
      </c>
      <c r="S4287" s="38">
        <f>IF($B4287="","",MIN(1,DAY($A4287)/IF($N4287="Superstore",Settings!$B$5,Settings!$B$4)))</f>
        <v/>
      </c>
      <c r="T4287" s="38">
        <f>IF(OR($B4287="",$G4287="",$S4287=0),"",$G4287/$S4287)</f>
        <v/>
      </c>
      <c r="U4287" s="36">
        <f>IF($T4287="","",IF($T4287&lt;Settings!$B$8,"Critical",IF($T4287&lt;Settings!$B$9,"Semi Critical","Non Critical")))</f>
        <v/>
      </c>
      <c r="V4287" s="28" t="n"/>
      <c r="Z4287">
        <f>IF($B4287="","",IFERROR(VLOOKUP($B4287,'Plan HC for CCA'!$A:$B,2,0),""))</f>
        <v/>
      </c>
      <c r="AA4287">
        <f>IF(OR($B4287="",$Z4287=""),"",IF(N($M4287)&lt;$Z4287,"Delta","No Delta"))</f>
        <v/>
      </c>
      <c r="AB4287">
        <f>IF(OR($B4287="",$Z4287=""),"",MAX(0,$Z4287-N($M4287)))</f>
        <v/>
      </c>
      <c r="AC4287" s="46">
        <f>IF($B4287="","",IFERROR(INDEX('CCA Util %'!$H:$H,MATCH($B4287,'CCA Util %'!$E:$E,0)),""))</f>
        <v/>
      </c>
      <c r="AD4287">
        <f>IF($B4287="","",IFERROR(INDEX('CCA Util %'!$G:$G,MATCH($B4287,'CCA Util %'!$E:$E,0)),""))</f>
        <v/>
      </c>
      <c r="AE4287">
        <f>IF(OR($B4287="",$U4287=""),"",$U4287&amp;" &amp; "&amp;IF(OR($AD4287="",$AD4287=0),"Util NA",$AD4287&amp;" Util"))</f>
        <v/>
      </c>
    </row>
    <row r="4288" ht="15.75" customHeight="1" s="42">
      <c r="A4288" s="41" t="n"/>
      <c r="G4288" s="38" t="n"/>
      <c r="H4288" s="38" t="n"/>
      <c r="I4288" s="38" t="n"/>
      <c r="J4288" s="38" t="n"/>
      <c r="K4288" s="38" t="n"/>
      <c r="L4288" s="38" t="n"/>
      <c r="N4288" s="36">
        <f>IF($B4288="","",IF($C4288="SUPERSTORE","Superstore","DH"))</f>
        <v/>
      </c>
      <c r="O4288" s="36">
        <f>IF($B4288="","",IFERROR(VLOOKUP($B4288,Mapping!$A:$C,2,0),"Not Mapped"))</f>
        <v/>
      </c>
      <c r="P4288" s="36">
        <f>IF($B4288="","",IFERROR(VLOOKUP($B4288,Mapping!$A:$C,3,0),"Not Mapped"))</f>
        <v/>
      </c>
      <c r="Q4288" s="36">
        <f>IF($B4288="","",IFERROR(VLOOKUP($O4288,Leaders!$A:$B,2,0),"Not Mapped"))</f>
        <v/>
      </c>
      <c r="R4288" s="36">
        <f>IF($B4288="","",IF(COUNTIF(Exclusions!$A:$A,$B4288)&gt;0,"Yes","No"))</f>
        <v/>
      </c>
      <c r="S4288" s="38">
        <f>IF($B4288="","",MIN(1,DAY($A4288)/IF($N4288="Superstore",Settings!$B$5,Settings!$B$4)))</f>
        <v/>
      </c>
      <c r="T4288" s="38">
        <f>IF(OR($B4288="",$G4288="",$S4288=0),"",$G4288/$S4288)</f>
        <v/>
      </c>
      <c r="U4288" s="36">
        <f>IF($T4288="","",IF($T4288&lt;Settings!$B$8,"Critical",IF($T4288&lt;Settings!$B$9,"Semi Critical","Non Critical")))</f>
        <v/>
      </c>
      <c r="V4288" s="28" t="n"/>
      <c r="Z4288">
        <f>IF($B4288="","",IFERROR(VLOOKUP($B4288,'Plan HC for CCA'!$A:$B,2,0),""))</f>
        <v/>
      </c>
      <c r="AA4288">
        <f>IF(OR($B4288="",$Z4288=""),"",IF(N($M4288)&lt;$Z4288,"Delta","No Delta"))</f>
        <v/>
      </c>
      <c r="AB4288">
        <f>IF(OR($B4288="",$Z4288=""),"",MAX(0,$Z4288-N($M4288)))</f>
        <v/>
      </c>
      <c r="AC4288" s="46">
        <f>IF($B4288="","",IFERROR(INDEX('CCA Util %'!$H:$H,MATCH($B4288,'CCA Util %'!$E:$E,0)),""))</f>
        <v/>
      </c>
      <c r="AD4288">
        <f>IF($B4288="","",IFERROR(INDEX('CCA Util %'!$G:$G,MATCH($B4288,'CCA Util %'!$E:$E,0)),""))</f>
        <v/>
      </c>
      <c r="AE4288">
        <f>IF(OR($B4288="",$U4288=""),"",$U4288&amp;" &amp; "&amp;IF(OR($AD4288="",$AD4288=0),"Util NA",$AD4288&amp;" Util"))</f>
        <v/>
      </c>
    </row>
    <row r="4289" ht="15.75" customHeight="1" s="42">
      <c r="A4289" s="41" t="n"/>
      <c r="G4289" s="38" t="n"/>
      <c r="H4289" s="38" t="n"/>
      <c r="I4289" s="38" t="n"/>
      <c r="J4289" s="38" t="n"/>
      <c r="K4289" s="38" t="n"/>
      <c r="L4289" s="38" t="n"/>
      <c r="N4289" s="36">
        <f>IF($B4289="","",IF($C4289="SUPERSTORE","Superstore","DH"))</f>
        <v/>
      </c>
      <c r="O4289" s="36">
        <f>IF($B4289="","",IFERROR(VLOOKUP($B4289,Mapping!$A:$C,2,0),"Not Mapped"))</f>
        <v/>
      </c>
      <c r="P4289" s="36">
        <f>IF($B4289="","",IFERROR(VLOOKUP($B4289,Mapping!$A:$C,3,0),"Not Mapped"))</f>
        <v/>
      </c>
      <c r="Q4289" s="36">
        <f>IF($B4289="","",IFERROR(VLOOKUP($O4289,Leaders!$A:$B,2,0),"Not Mapped"))</f>
        <v/>
      </c>
      <c r="R4289" s="36">
        <f>IF($B4289="","",IF(COUNTIF(Exclusions!$A:$A,$B4289)&gt;0,"Yes","No"))</f>
        <v/>
      </c>
      <c r="S4289" s="38">
        <f>IF($B4289="","",MIN(1,DAY($A4289)/IF($N4289="Superstore",Settings!$B$5,Settings!$B$4)))</f>
        <v/>
      </c>
      <c r="T4289" s="38">
        <f>IF(OR($B4289="",$G4289="",$S4289=0),"",$G4289/$S4289)</f>
        <v/>
      </c>
      <c r="U4289" s="36">
        <f>IF($T4289="","",IF($T4289&lt;Settings!$B$8,"Critical",IF($T4289&lt;Settings!$B$9,"Semi Critical","Non Critical")))</f>
        <v/>
      </c>
      <c r="V4289" s="28" t="n"/>
      <c r="Z4289">
        <f>IF($B4289="","",IFERROR(VLOOKUP($B4289,'Plan HC for CCA'!$A:$B,2,0),""))</f>
        <v/>
      </c>
      <c r="AA4289">
        <f>IF(OR($B4289="",$Z4289=""),"",IF(N($M4289)&lt;$Z4289,"Delta","No Delta"))</f>
        <v/>
      </c>
      <c r="AB4289">
        <f>IF(OR($B4289="",$Z4289=""),"",MAX(0,$Z4289-N($M4289)))</f>
        <v/>
      </c>
      <c r="AC4289" s="46">
        <f>IF($B4289="","",IFERROR(INDEX('CCA Util %'!$H:$H,MATCH($B4289,'CCA Util %'!$E:$E,0)),""))</f>
        <v/>
      </c>
      <c r="AD4289">
        <f>IF($B4289="","",IFERROR(INDEX('CCA Util %'!$G:$G,MATCH($B4289,'CCA Util %'!$E:$E,0)),""))</f>
        <v/>
      </c>
      <c r="AE4289">
        <f>IF(OR($B4289="",$U4289=""),"",$U4289&amp;" &amp; "&amp;IF(OR($AD4289="",$AD4289=0),"Util NA",$AD4289&amp;" Util"))</f>
        <v/>
      </c>
    </row>
    <row r="4290" ht="15.75" customHeight="1" s="42">
      <c r="A4290" s="41" t="n"/>
      <c r="G4290" s="38" t="n"/>
      <c r="H4290" s="38" t="n"/>
      <c r="I4290" s="38" t="n"/>
      <c r="J4290" s="38" t="n"/>
      <c r="K4290" s="38" t="n"/>
      <c r="L4290" s="38" t="n"/>
      <c r="N4290" s="36">
        <f>IF($B4290="","",IF($C4290="SUPERSTORE","Superstore","DH"))</f>
        <v/>
      </c>
      <c r="O4290" s="36">
        <f>IF($B4290="","",IFERROR(VLOOKUP($B4290,Mapping!$A:$C,2,0),"Not Mapped"))</f>
        <v/>
      </c>
      <c r="P4290" s="36">
        <f>IF($B4290="","",IFERROR(VLOOKUP($B4290,Mapping!$A:$C,3,0),"Not Mapped"))</f>
        <v/>
      </c>
      <c r="Q4290" s="36">
        <f>IF($B4290="","",IFERROR(VLOOKUP($O4290,Leaders!$A:$B,2,0),"Not Mapped"))</f>
        <v/>
      </c>
      <c r="R4290" s="36">
        <f>IF($B4290="","",IF(COUNTIF(Exclusions!$A:$A,$B4290)&gt;0,"Yes","No"))</f>
        <v/>
      </c>
      <c r="S4290" s="38">
        <f>IF($B4290="","",MIN(1,DAY($A4290)/IF($N4290="Superstore",Settings!$B$5,Settings!$B$4)))</f>
        <v/>
      </c>
      <c r="T4290" s="38">
        <f>IF(OR($B4290="",$G4290="",$S4290=0),"",$G4290/$S4290)</f>
        <v/>
      </c>
      <c r="U4290" s="36">
        <f>IF($T4290="","",IF($T4290&lt;Settings!$B$8,"Critical",IF($T4290&lt;Settings!$B$9,"Semi Critical","Non Critical")))</f>
        <v/>
      </c>
      <c r="V4290" s="28" t="n"/>
      <c r="Z4290">
        <f>IF($B4290="","",IFERROR(VLOOKUP($B4290,'Plan HC for CCA'!$A:$B,2,0),""))</f>
        <v/>
      </c>
      <c r="AA4290">
        <f>IF(OR($B4290="",$Z4290=""),"",IF(N($M4290)&lt;$Z4290,"Delta","No Delta"))</f>
        <v/>
      </c>
      <c r="AB4290">
        <f>IF(OR($B4290="",$Z4290=""),"",MAX(0,$Z4290-N($M4290)))</f>
        <v/>
      </c>
      <c r="AC4290" s="46">
        <f>IF($B4290="","",IFERROR(INDEX('CCA Util %'!$H:$H,MATCH($B4290,'CCA Util %'!$E:$E,0)),""))</f>
        <v/>
      </c>
      <c r="AD4290">
        <f>IF($B4290="","",IFERROR(INDEX('CCA Util %'!$G:$G,MATCH($B4290,'CCA Util %'!$E:$E,0)),""))</f>
        <v/>
      </c>
      <c r="AE4290">
        <f>IF(OR($B4290="",$U4290=""),"",$U4290&amp;" &amp; "&amp;IF(OR($AD4290="",$AD4290=0),"Util NA",$AD4290&amp;" Util"))</f>
        <v/>
      </c>
    </row>
    <row r="4291" ht="15.75" customHeight="1" s="42">
      <c r="A4291" s="41" t="n"/>
      <c r="G4291" s="38" t="n"/>
      <c r="H4291" s="38" t="n"/>
      <c r="I4291" s="38" t="n"/>
      <c r="J4291" s="38" t="n"/>
      <c r="K4291" s="38" t="n"/>
      <c r="L4291" s="38" t="n"/>
      <c r="N4291" s="36">
        <f>IF($B4291="","",IF($C4291="SUPERSTORE","Superstore","DH"))</f>
        <v/>
      </c>
      <c r="O4291" s="36">
        <f>IF($B4291="","",IFERROR(VLOOKUP($B4291,Mapping!$A:$C,2,0),"Not Mapped"))</f>
        <v/>
      </c>
      <c r="P4291" s="36">
        <f>IF($B4291="","",IFERROR(VLOOKUP($B4291,Mapping!$A:$C,3,0),"Not Mapped"))</f>
        <v/>
      </c>
      <c r="Q4291" s="36">
        <f>IF($B4291="","",IFERROR(VLOOKUP($O4291,Leaders!$A:$B,2,0),"Not Mapped"))</f>
        <v/>
      </c>
      <c r="R4291" s="36">
        <f>IF($B4291="","",IF(COUNTIF(Exclusions!$A:$A,$B4291)&gt;0,"Yes","No"))</f>
        <v/>
      </c>
      <c r="S4291" s="38">
        <f>IF($B4291="","",MIN(1,DAY($A4291)/IF($N4291="Superstore",Settings!$B$5,Settings!$B$4)))</f>
        <v/>
      </c>
      <c r="T4291" s="38">
        <f>IF(OR($B4291="",$G4291="",$S4291=0),"",$G4291/$S4291)</f>
        <v/>
      </c>
      <c r="U4291" s="36">
        <f>IF($T4291="","",IF($T4291&lt;Settings!$B$8,"Critical",IF($T4291&lt;Settings!$B$9,"Semi Critical","Non Critical")))</f>
        <v/>
      </c>
      <c r="V4291" s="28" t="n"/>
      <c r="Z4291">
        <f>IF($B4291="","",IFERROR(VLOOKUP($B4291,'Plan HC for CCA'!$A:$B,2,0),""))</f>
        <v/>
      </c>
      <c r="AA4291">
        <f>IF(OR($B4291="",$Z4291=""),"",IF(N($M4291)&lt;$Z4291,"Delta","No Delta"))</f>
        <v/>
      </c>
      <c r="AB4291">
        <f>IF(OR($B4291="",$Z4291=""),"",MAX(0,$Z4291-N($M4291)))</f>
        <v/>
      </c>
      <c r="AC4291" s="46">
        <f>IF($B4291="","",IFERROR(INDEX('CCA Util %'!$H:$H,MATCH($B4291,'CCA Util %'!$E:$E,0)),""))</f>
        <v/>
      </c>
      <c r="AD4291">
        <f>IF($B4291="","",IFERROR(INDEX('CCA Util %'!$G:$G,MATCH($B4291,'CCA Util %'!$E:$E,0)),""))</f>
        <v/>
      </c>
      <c r="AE4291">
        <f>IF(OR($B4291="",$U4291=""),"",$U4291&amp;" &amp; "&amp;IF(OR($AD4291="",$AD4291=0),"Util NA",$AD4291&amp;" Util"))</f>
        <v/>
      </c>
    </row>
    <row r="4292" ht="15.75" customHeight="1" s="42">
      <c r="A4292" s="41" t="n"/>
      <c r="G4292" s="38" t="n"/>
      <c r="H4292" s="38" t="n"/>
      <c r="I4292" s="38" t="n"/>
      <c r="J4292" s="38" t="n"/>
      <c r="K4292" s="38" t="n"/>
      <c r="L4292" s="38" t="n"/>
      <c r="N4292" s="36">
        <f>IF($B4292="","",IF($C4292="SUPERSTORE","Superstore","DH"))</f>
        <v/>
      </c>
      <c r="O4292" s="36">
        <f>IF($B4292="","",IFERROR(VLOOKUP($B4292,Mapping!$A:$C,2,0),"Not Mapped"))</f>
        <v/>
      </c>
      <c r="P4292" s="36">
        <f>IF($B4292="","",IFERROR(VLOOKUP($B4292,Mapping!$A:$C,3,0),"Not Mapped"))</f>
        <v/>
      </c>
      <c r="Q4292" s="36">
        <f>IF($B4292="","",IFERROR(VLOOKUP($O4292,Leaders!$A:$B,2,0),"Not Mapped"))</f>
        <v/>
      </c>
      <c r="R4292" s="36">
        <f>IF($B4292="","",IF(COUNTIF(Exclusions!$A:$A,$B4292)&gt;0,"Yes","No"))</f>
        <v/>
      </c>
      <c r="S4292" s="38">
        <f>IF($B4292="","",MIN(1,DAY($A4292)/IF($N4292="Superstore",Settings!$B$5,Settings!$B$4)))</f>
        <v/>
      </c>
      <c r="T4292" s="38">
        <f>IF(OR($B4292="",$G4292="",$S4292=0),"",$G4292/$S4292)</f>
        <v/>
      </c>
      <c r="U4292" s="36">
        <f>IF($T4292="","",IF($T4292&lt;Settings!$B$8,"Critical",IF($T4292&lt;Settings!$B$9,"Semi Critical","Non Critical")))</f>
        <v/>
      </c>
      <c r="V4292" s="28" t="n"/>
      <c r="Z4292">
        <f>IF($B4292="","",IFERROR(VLOOKUP($B4292,'Plan HC for CCA'!$A:$B,2,0),""))</f>
        <v/>
      </c>
      <c r="AA4292">
        <f>IF(OR($B4292="",$Z4292=""),"",IF(N($M4292)&lt;$Z4292,"Delta","No Delta"))</f>
        <v/>
      </c>
      <c r="AB4292">
        <f>IF(OR($B4292="",$Z4292=""),"",MAX(0,$Z4292-N($M4292)))</f>
        <v/>
      </c>
      <c r="AC4292" s="46">
        <f>IF($B4292="","",IFERROR(INDEX('CCA Util %'!$H:$H,MATCH($B4292,'CCA Util %'!$E:$E,0)),""))</f>
        <v/>
      </c>
      <c r="AD4292">
        <f>IF($B4292="","",IFERROR(INDEX('CCA Util %'!$G:$G,MATCH($B4292,'CCA Util %'!$E:$E,0)),""))</f>
        <v/>
      </c>
      <c r="AE4292">
        <f>IF(OR($B4292="",$U4292=""),"",$U4292&amp;" &amp; "&amp;IF(OR($AD4292="",$AD4292=0),"Util NA",$AD4292&amp;" Util"))</f>
        <v/>
      </c>
    </row>
    <row r="4293" ht="15.75" customHeight="1" s="42">
      <c r="A4293" s="41" t="n"/>
      <c r="G4293" s="38" t="n"/>
      <c r="H4293" s="38" t="n"/>
      <c r="I4293" s="38" t="n"/>
      <c r="J4293" s="38" t="n"/>
      <c r="K4293" s="38" t="n"/>
      <c r="L4293" s="38" t="n"/>
      <c r="N4293" s="36">
        <f>IF($B4293="","",IF($C4293="SUPERSTORE","Superstore","DH"))</f>
        <v/>
      </c>
      <c r="O4293" s="36">
        <f>IF($B4293="","",IFERROR(VLOOKUP($B4293,Mapping!$A:$C,2,0),"Not Mapped"))</f>
        <v/>
      </c>
      <c r="P4293" s="36">
        <f>IF($B4293="","",IFERROR(VLOOKUP($B4293,Mapping!$A:$C,3,0),"Not Mapped"))</f>
        <v/>
      </c>
      <c r="Q4293" s="36">
        <f>IF($B4293="","",IFERROR(VLOOKUP($O4293,Leaders!$A:$B,2,0),"Not Mapped"))</f>
        <v/>
      </c>
      <c r="R4293" s="36">
        <f>IF($B4293="","",IF(COUNTIF(Exclusions!$A:$A,$B4293)&gt;0,"Yes","No"))</f>
        <v/>
      </c>
      <c r="S4293" s="38">
        <f>IF($B4293="","",MIN(1,DAY($A4293)/IF($N4293="Superstore",Settings!$B$5,Settings!$B$4)))</f>
        <v/>
      </c>
      <c r="T4293" s="38">
        <f>IF(OR($B4293="",$G4293="",$S4293=0),"",$G4293/$S4293)</f>
        <v/>
      </c>
      <c r="U4293" s="36">
        <f>IF($T4293="","",IF($T4293&lt;Settings!$B$8,"Critical",IF($T4293&lt;Settings!$B$9,"Semi Critical","Non Critical")))</f>
        <v/>
      </c>
      <c r="V4293" s="28" t="n"/>
      <c r="Z4293">
        <f>IF($B4293="","",IFERROR(VLOOKUP($B4293,'Plan HC for CCA'!$A:$B,2,0),""))</f>
        <v/>
      </c>
      <c r="AA4293">
        <f>IF(OR($B4293="",$Z4293=""),"",IF(N($M4293)&lt;$Z4293,"Delta","No Delta"))</f>
        <v/>
      </c>
      <c r="AB4293">
        <f>IF(OR($B4293="",$Z4293=""),"",MAX(0,$Z4293-N($M4293)))</f>
        <v/>
      </c>
      <c r="AC4293" s="46">
        <f>IF($B4293="","",IFERROR(INDEX('CCA Util %'!$H:$H,MATCH($B4293,'CCA Util %'!$E:$E,0)),""))</f>
        <v/>
      </c>
      <c r="AD4293">
        <f>IF($B4293="","",IFERROR(INDEX('CCA Util %'!$G:$G,MATCH($B4293,'CCA Util %'!$E:$E,0)),""))</f>
        <v/>
      </c>
      <c r="AE4293">
        <f>IF(OR($B4293="",$U4293=""),"",$U4293&amp;" &amp; "&amp;IF(OR($AD4293="",$AD4293=0),"Util NA",$AD4293&amp;" Util"))</f>
        <v/>
      </c>
    </row>
    <row r="4294" ht="15.75" customHeight="1" s="42">
      <c r="A4294" s="41" t="n"/>
      <c r="G4294" s="38" t="n"/>
      <c r="H4294" s="38" t="n"/>
      <c r="I4294" s="38" t="n"/>
      <c r="J4294" s="38" t="n"/>
      <c r="K4294" s="38" t="n"/>
      <c r="L4294" s="38" t="n"/>
      <c r="N4294" s="36">
        <f>IF($B4294="","",IF($C4294="SUPERSTORE","Superstore","DH"))</f>
        <v/>
      </c>
      <c r="O4294" s="36">
        <f>IF($B4294="","",IFERROR(VLOOKUP($B4294,Mapping!$A:$C,2,0),"Not Mapped"))</f>
        <v/>
      </c>
      <c r="P4294" s="36">
        <f>IF($B4294="","",IFERROR(VLOOKUP($B4294,Mapping!$A:$C,3,0),"Not Mapped"))</f>
        <v/>
      </c>
      <c r="Q4294" s="36">
        <f>IF($B4294="","",IFERROR(VLOOKUP($O4294,Leaders!$A:$B,2,0),"Not Mapped"))</f>
        <v/>
      </c>
      <c r="R4294" s="36">
        <f>IF($B4294="","",IF(COUNTIF(Exclusions!$A:$A,$B4294)&gt;0,"Yes","No"))</f>
        <v/>
      </c>
      <c r="S4294" s="38">
        <f>IF($B4294="","",MIN(1,DAY($A4294)/IF($N4294="Superstore",Settings!$B$5,Settings!$B$4)))</f>
        <v/>
      </c>
      <c r="T4294" s="38">
        <f>IF(OR($B4294="",$G4294="",$S4294=0),"",$G4294/$S4294)</f>
        <v/>
      </c>
      <c r="U4294" s="36">
        <f>IF($T4294="","",IF($T4294&lt;Settings!$B$8,"Critical",IF($T4294&lt;Settings!$B$9,"Semi Critical","Non Critical")))</f>
        <v/>
      </c>
      <c r="V4294" s="28" t="n"/>
      <c r="Z4294">
        <f>IF($B4294="","",IFERROR(VLOOKUP($B4294,'Plan HC for CCA'!$A:$B,2,0),""))</f>
        <v/>
      </c>
      <c r="AA4294">
        <f>IF(OR($B4294="",$Z4294=""),"",IF(N($M4294)&lt;$Z4294,"Delta","No Delta"))</f>
        <v/>
      </c>
      <c r="AB4294">
        <f>IF(OR($B4294="",$Z4294=""),"",MAX(0,$Z4294-N($M4294)))</f>
        <v/>
      </c>
      <c r="AC4294" s="46">
        <f>IF($B4294="","",IFERROR(INDEX('CCA Util %'!$H:$H,MATCH($B4294,'CCA Util %'!$E:$E,0)),""))</f>
        <v/>
      </c>
      <c r="AD4294">
        <f>IF($B4294="","",IFERROR(INDEX('CCA Util %'!$G:$G,MATCH($B4294,'CCA Util %'!$E:$E,0)),""))</f>
        <v/>
      </c>
      <c r="AE4294">
        <f>IF(OR($B4294="",$U4294=""),"",$U4294&amp;" &amp; "&amp;IF(OR($AD4294="",$AD4294=0),"Util NA",$AD4294&amp;" Util"))</f>
        <v/>
      </c>
    </row>
    <row r="4295" ht="15.75" customHeight="1" s="42">
      <c r="A4295" s="41" t="n"/>
      <c r="G4295" s="38" t="n"/>
      <c r="H4295" s="38" t="n"/>
      <c r="I4295" s="38" t="n"/>
      <c r="J4295" s="38" t="n"/>
      <c r="K4295" s="38" t="n"/>
      <c r="L4295" s="38" t="n"/>
      <c r="N4295" s="36">
        <f>IF($B4295="","",IF($C4295="SUPERSTORE","Superstore","DH"))</f>
        <v/>
      </c>
      <c r="O4295" s="36">
        <f>IF($B4295="","",IFERROR(VLOOKUP($B4295,Mapping!$A:$C,2,0),"Not Mapped"))</f>
        <v/>
      </c>
      <c r="P4295" s="36">
        <f>IF($B4295="","",IFERROR(VLOOKUP($B4295,Mapping!$A:$C,3,0),"Not Mapped"))</f>
        <v/>
      </c>
      <c r="Q4295" s="36">
        <f>IF($B4295="","",IFERROR(VLOOKUP($O4295,Leaders!$A:$B,2,0),"Not Mapped"))</f>
        <v/>
      </c>
      <c r="R4295" s="36">
        <f>IF($B4295="","",IF(COUNTIF(Exclusions!$A:$A,$B4295)&gt;0,"Yes","No"))</f>
        <v/>
      </c>
      <c r="S4295" s="38">
        <f>IF($B4295="","",MIN(1,DAY($A4295)/IF($N4295="Superstore",Settings!$B$5,Settings!$B$4)))</f>
        <v/>
      </c>
      <c r="T4295" s="38">
        <f>IF(OR($B4295="",$G4295="",$S4295=0),"",$G4295/$S4295)</f>
        <v/>
      </c>
      <c r="U4295" s="36">
        <f>IF($T4295="","",IF($T4295&lt;Settings!$B$8,"Critical",IF($T4295&lt;Settings!$B$9,"Semi Critical","Non Critical")))</f>
        <v/>
      </c>
      <c r="V4295" s="28" t="n"/>
      <c r="Z4295">
        <f>IF($B4295="","",IFERROR(VLOOKUP($B4295,'Plan HC for CCA'!$A:$B,2,0),""))</f>
        <v/>
      </c>
      <c r="AA4295">
        <f>IF(OR($B4295="",$Z4295=""),"",IF(N($M4295)&lt;$Z4295,"Delta","No Delta"))</f>
        <v/>
      </c>
      <c r="AB4295">
        <f>IF(OR($B4295="",$Z4295=""),"",MAX(0,$Z4295-N($M4295)))</f>
        <v/>
      </c>
      <c r="AC4295" s="46">
        <f>IF($B4295="","",IFERROR(INDEX('CCA Util %'!$H:$H,MATCH($B4295,'CCA Util %'!$E:$E,0)),""))</f>
        <v/>
      </c>
      <c r="AD4295">
        <f>IF($B4295="","",IFERROR(INDEX('CCA Util %'!$G:$G,MATCH($B4295,'CCA Util %'!$E:$E,0)),""))</f>
        <v/>
      </c>
      <c r="AE4295">
        <f>IF(OR($B4295="",$U4295=""),"",$U4295&amp;" &amp; "&amp;IF(OR($AD4295="",$AD4295=0),"Util NA",$AD4295&amp;" Util"))</f>
        <v/>
      </c>
    </row>
    <row r="4296" ht="15.75" customHeight="1" s="42">
      <c r="A4296" s="41" t="n"/>
      <c r="G4296" s="38" t="n"/>
      <c r="H4296" s="38" t="n"/>
      <c r="I4296" s="38" t="n"/>
      <c r="J4296" s="38" t="n"/>
      <c r="K4296" s="38" t="n"/>
      <c r="L4296" s="38" t="n"/>
      <c r="N4296" s="36">
        <f>IF($B4296="","",IF($C4296="SUPERSTORE","Superstore","DH"))</f>
        <v/>
      </c>
      <c r="O4296" s="36">
        <f>IF($B4296="","",IFERROR(VLOOKUP($B4296,Mapping!$A:$C,2,0),"Not Mapped"))</f>
        <v/>
      </c>
      <c r="P4296" s="36">
        <f>IF($B4296="","",IFERROR(VLOOKUP($B4296,Mapping!$A:$C,3,0),"Not Mapped"))</f>
        <v/>
      </c>
      <c r="Q4296" s="36">
        <f>IF($B4296="","",IFERROR(VLOOKUP($O4296,Leaders!$A:$B,2,0),"Not Mapped"))</f>
        <v/>
      </c>
      <c r="R4296" s="36">
        <f>IF($B4296="","",IF(COUNTIF(Exclusions!$A:$A,$B4296)&gt;0,"Yes","No"))</f>
        <v/>
      </c>
      <c r="S4296" s="38">
        <f>IF($B4296="","",MIN(1,DAY($A4296)/IF($N4296="Superstore",Settings!$B$5,Settings!$B$4)))</f>
        <v/>
      </c>
      <c r="T4296" s="38">
        <f>IF(OR($B4296="",$G4296="",$S4296=0),"",$G4296/$S4296)</f>
        <v/>
      </c>
      <c r="U4296" s="36">
        <f>IF($T4296="","",IF($T4296&lt;Settings!$B$8,"Critical",IF($T4296&lt;Settings!$B$9,"Semi Critical","Non Critical")))</f>
        <v/>
      </c>
      <c r="V4296" s="28" t="n"/>
      <c r="Z4296">
        <f>IF($B4296="","",IFERROR(VLOOKUP($B4296,'Plan HC for CCA'!$A:$B,2,0),""))</f>
        <v/>
      </c>
      <c r="AA4296">
        <f>IF(OR($B4296="",$Z4296=""),"",IF(N($M4296)&lt;$Z4296,"Delta","No Delta"))</f>
        <v/>
      </c>
      <c r="AB4296">
        <f>IF(OR($B4296="",$Z4296=""),"",MAX(0,$Z4296-N($M4296)))</f>
        <v/>
      </c>
      <c r="AC4296" s="46">
        <f>IF($B4296="","",IFERROR(INDEX('CCA Util %'!$H:$H,MATCH($B4296,'CCA Util %'!$E:$E,0)),""))</f>
        <v/>
      </c>
      <c r="AD4296">
        <f>IF($B4296="","",IFERROR(INDEX('CCA Util %'!$G:$G,MATCH($B4296,'CCA Util %'!$E:$E,0)),""))</f>
        <v/>
      </c>
      <c r="AE4296">
        <f>IF(OR($B4296="",$U4296=""),"",$U4296&amp;" &amp; "&amp;IF(OR($AD4296="",$AD4296=0),"Util NA",$AD4296&amp;" Util"))</f>
        <v/>
      </c>
    </row>
    <row r="4297" ht="15.75" customHeight="1" s="42">
      <c r="A4297" s="41" t="n"/>
      <c r="G4297" s="38" t="n"/>
      <c r="H4297" s="38" t="n"/>
      <c r="I4297" s="38" t="n"/>
      <c r="J4297" s="38" t="n"/>
      <c r="K4297" s="38" t="n"/>
      <c r="L4297" s="38" t="n"/>
      <c r="N4297" s="36">
        <f>IF($B4297="","",IF($C4297="SUPERSTORE","Superstore","DH"))</f>
        <v/>
      </c>
      <c r="O4297" s="36">
        <f>IF($B4297="","",IFERROR(VLOOKUP($B4297,Mapping!$A:$C,2,0),"Not Mapped"))</f>
        <v/>
      </c>
      <c r="P4297" s="36">
        <f>IF($B4297="","",IFERROR(VLOOKUP($B4297,Mapping!$A:$C,3,0),"Not Mapped"))</f>
        <v/>
      </c>
      <c r="Q4297" s="36">
        <f>IF($B4297="","",IFERROR(VLOOKUP($O4297,Leaders!$A:$B,2,0),"Not Mapped"))</f>
        <v/>
      </c>
      <c r="R4297" s="36">
        <f>IF($B4297="","",IF(COUNTIF(Exclusions!$A:$A,$B4297)&gt;0,"Yes","No"))</f>
        <v/>
      </c>
      <c r="S4297" s="38">
        <f>IF($B4297="","",MIN(1,DAY($A4297)/IF($N4297="Superstore",Settings!$B$5,Settings!$B$4)))</f>
        <v/>
      </c>
      <c r="T4297" s="38">
        <f>IF(OR($B4297="",$G4297="",$S4297=0),"",$G4297/$S4297)</f>
        <v/>
      </c>
      <c r="U4297" s="36">
        <f>IF($T4297="","",IF($T4297&lt;Settings!$B$8,"Critical",IF($T4297&lt;Settings!$B$9,"Semi Critical","Non Critical")))</f>
        <v/>
      </c>
      <c r="V4297" s="28" t="n"/>
      <c r="Z4297">
        <f>IF($B4297="","",IFERROR(VLOOKUP($B4297,'Plan HC for CCA'!$A:$B,2,0),""))</f>
        <v/>
      </c>
      <c r="AA4297">
        <f>IF(OR($B4297="",$Z4297=""),"",IF(N($M4297)&lt;$Z4297,"Delta","No Delta"))</f>
        <v/>
      </c>
      <c r="AB4297">
        <f>IF(OR($B4297="",$Z4297=""),"",MAX(0,$Z4297-N($M4297)))</f>
        <v/>
      </c>
      <c r="AC4297" s="46">
        <f>IF($B4297="","",IFERROR(INDEX('CCA Util %'!$H:$H,MATCH($B4297,'CCA Util %'!$E:$E,0)),""))</f>
        <v/>
      </c>
      <c r="AD4297">
        <f>IF($B4297="","",IFERROR(INDEX('CCA Util %'!$G:$G,MATCH($B4297,'CCA Util %'!$E:$E,0)),""))</f>
        <v/>
      </c>
      <c r="AE4297">
        <f>IF(OR($B4297="",$U4297=""),"",$U4297&amp;" &amp; "&amp;IF(OR($AD4297="",$AD4297=0),"Util NA",$AD4297&amp;" Util"))</f>
        <v/>
      </c>
    </row>
    <row r="4298" ht="15.75" customHeight="1" s="42">
      <c r="A4298" s="41" t="n"/>
      <c r="G4298" s="38" t="n"/>
      <c r="H4298" s="38" t="n"/>
      <c r="I4298" s="38" t="n"/>
      <c r="J4298" s="38" t="n"/>
      <c r="K4298" s="38" t="n"/>
      <c r="L4298" s="38" t="n"/>
      <c r="N4298" s="36">
        <f>IF($B4298="","",IF($C4298="SUPERSTORE","Superstore","DH"))</f>
        <v/>
      </c>
      <c r="O4298" s="36">
        <f>IF($B4298="","",IFERROR(VLOOKUP($B4298,Mapping!$A:$C,2,0),"Not Mapped"))</f>
        <v/>
      </c>
      <c r="P4298" s="36">
        <f>IF($B4298="","",IFERROR(VLOOKUP($B4298,Mapping!$A:$C,3,0),"Not Mapped"))</f>
        <v/>
      </c>
      <c r="Q4298" s="36">
        <f>IF($B4298="","",IFERROR(VLOOKUP($O4298,Leaders!$A:$B,2,0),"Not Mapped"))</f>
        <v/>
      </c>
      <c r="R4298" s="36">
        <f>IF($B4298="","",IF(COUNTIF(Exclusions!$A:$A,$B4298)&gt;0,"Yes","No"))</f>
        <v/>
      </c>
      <c r="S4298" s="38">
        <f>IF($B4298="","",MIN(1,DAY($A4298)/IF($N4298="Superstore",Settings!$B$5,Settings!$B$4)))</f>
        <v/>
      </c>
      <c r="T4298" s="38">
        <f>IF(OR($B4298="",$G4298="",$S4298=0),"",$G4298/$S4298)</f>
        <v/>
      </c>
      <c r="U4298" s="36">
        <f>IF($T4298="","",IF($T4298&lt;Settings!$B$8,"Critical",IF($T4298&lt;Settings!$B$9,"Semi Critical","Non Critical")))</f>
        <v/>
      </c>
      <c r="V4298" s="28" t="n"/>
      <c r="Z4298">
        <f>IF($B4298="","",IFERROR(VLOOKUP($B4298,'Plan HC for CCA'!$A:$B,2,0),""))</f>
        <v/>
      </c>
      <c r="AA4298">
        <f>IF(OR($B4298="",$Z4298=""),"",IF(N($M4298)&lt;$Z4298,"Delta","No Delta"))</f>
        <v/>
      </c>
      <c r="AB4298">
        <f>IF(OR($B4298="",$Z4298=""),"",MAX(0,$Z4298-N($M4298)))</f>
        <v/>
      </c>
      <c r="AC4298" s="46">
        <f>IF($B4298="","",IFERROR(INDEX('CCA Util %'!$H:$H,MATCH($B4298,'CCA Util %'!$E:$E,0)),""))</f>
        <v/>
      </c>
      <c r="AD4298">
        <f>IF($B4298="","",IFERROR(INDEX('CCA Util %'!$G:$G,MATCH($B4298,'CCA Util %'!$E:$E,0)),""))</f>
        <v/>
      </c>
      <c r="AE4298">
        <f>IF(OR($B4298="",$U4298=""),"",$U4298&amp;" &amp; "&amp;IF(OR($AD4298="",$AD4298=0),"Util NA",$AD4298&amp;" Util"))</f>
        <v/>
      </c>
    </row>
    <row r="4299" ht="15.75" customHeight="1" s="42">
      <c r="A4299" s="41" t="n"/>
      <c r="G4299" s="38" t="n"/>
      <c r="H4299" s="38" t="n"/>
      <c r="I4299" s="38" t="n"/>
      <c r="J4299" s="38" t="n"/>
      <c r="K4299" s="38" t="n"/>
      <c r="L4299" s="38" t="n"/>
      <c r="N4299" s="36">
        <f>IF($B4299="","",IF($C4299="SUPERSTORE","Superstore","DH"))</f>
        <v/>
      </c>
      <c r="O4299" s="36">
        <f>IF($B4299="","",IFERROR(VLOOKUP($B4299,Mapping!$A:$C,2,0),"Not Mapped"))</f>
        <v/>
      </c>
      <c r="P4299" s="36">
        <f>IF($B4299="","",IFERROR(VLOOKUP($B4299,Mapping!$A:$C,3,0),"Not Mapped"))</f>
        <v/>
      </c>
      <c r="Q4299" s="36">
        <f>IF($B4299="","",IFERROR(VLOOKUP($O4299,Leaders!$A:$B,2,0),"Not Mapped"))</f>
        <v/>
      </c>
      <c r="R4299" s="36">
        <f>IF($B4299="","",IF(COUNTIF(Exclusions!$A:$A,$B4299)&gt;0,"Yes","No"))</f>
        <v/>
      </c>
      <c r="S4299" s="38">
        <f>IF($B4299="","",MIN(1,DAY($A4299)/IF($N4299="Superstore",Settings!$B$5,Settings!$B$4)))</f>
        <v/>
      </c>
      <c r="T4299" s="38">
        <f>IF(OR($B4299="",$G4299="",$S4299=0),"",$G4299/$S4299)</f>
        <v/>
      </c>
      <c r="U4299" s="36">
        <f>IF($T4299="","",IF($T4299&lt;Settings!$B$8,"Critical",IF($T4299&lt;Settings!$B$9,"Semi Critical","Non Critical")))</f>
        <v/>
      </c>
      <c r="V4299" s="28" t="n"/>
      <c r="Z4299">
        <f>IF($B4299="","",IFERROR(VLOOKUP($B4299,'Plan HC for CCA'!$A:$B,2,0),""))</f>
        <v/>
      </c>
      <c r="AA4299">
        <f>IF(OR($B4299="",$Z4299=""),"",IF(N($M4299)&lt;$Z4299,"Delta","No Delta"))</f>
        <v/>
      </c>
      <c r="AB4299">
        <f>IF(OR($B4299="",$Z4299=""),"",MAX(0,$Z4299-N($M4299)))</f>
        <v/>
      </c>
      <c r="AC4299" s="46">
        <f>IF($B4299="","",IFERROR(INDEX('CCA Util %'!$H:$H,MATCH($B4299,'CCA Util %'!$E:$E,0)),""))</f>
        <v/>
      </c>
      <c r="AD4299">
        <f>IF($B4299="","",IFERROR(INDEX('CCA Util %'!$G:$G,MATCH($B4299,'CCA Util %'!$E:$E,0)),""))</f>
        <v/>
      </c>
      <c r="AE4299">
        <f>IF(OR($B4299="",$U4299=""),"",$U4299&amp;" &amp; "&amp;IF(OR($AD4299="",$AD4299=0),"Util NA",$AD4299&amp;" Util"))</f>
        <v/>
      </c>
    </row>
    <row r="4300" ht="15.75" customHeight="1" s="42">
      <c r="A4300" s="41" t="n"/>
      <c r="G4300" s="38" t="n"/>
      <c r="H4300" s="38" t="n"/>
      <c r="I4300" s="38" t="n"/>
      <c r="J4300" s="38" t="n"/>
      <c r="K4300" s="38" t="n"/>
      <c r="L4300" s="38" t="n"/>
      <c r="N4300" s="36">
        <f>IF($B4300="","",IF($C4300="SUPERSTORE","Superstore","DH"))</f>
        <v/>
      </c>
      <c r="O4300" s="36">
        <f>IF($B4300="","",IFERROR(VLOOKUP($B4300,Mapping!$A:$C,2,0),"Not Mapped"))</f>
        <v/>
      </c>
      <c r="P4300" s="36">
        <f>IF($B4300="","",IFERROR(VLOOKUP($B4300,Mapping!$A:$C,3,0),"Not Mapped"))</f>
        <v/>
      </c>
      <c r="Q4300" s="36">
        <f>IF($B4300="","",IFERROR(VLOOKUP($O4300,Leaders!$A:$B,2,0),"Not Mapped"))</f>
        <v/>
      </c>
      <c r="R4300" s="36">
        <f>IF($B4300="","",IF(COUNTIF(Exclusions!$A:$A,$B4300)&gt;0,"Yes","No"))</f>
        <v/>
      </c>
      <c r="S4300" s="38">
        <f>IF($B4300="","",MIN(1,DAY($A4300)/IF($N4300="Superstore",Settings!$B$5,Settings!$B$4)))</f>
        <v/>
      </c>
      <c r="T4300" s="38">
        <f>IF(OR($B4300="",$G4300="",$S4300=0),"",$G4300/$S4300)</f>
        <v/>
      </c>
      <c r="U4300" s="36">
        <f>IF($T4300="","",IF($T4300&lt;Settings!$B$8,"Critical",IF($T4300&lt;Settings!$B$9,"Semi Critical","Non Critical")))</f>
        <v/>
      </c>
      <c r="V4300" s="28" t="n"/>
      <c r="Z4300">
        <f>IF($B4300="","",IFERROR(VLOOKUP($B4300,'Plan HC for CCA'!$A:$B,2,0),""))</f>
        <v/>
      </c>
      <c r="AA4300">
        <f>IF(OR($B4300="",$Z4300=""),"",IF(N($M4300)&lt;$Z4300,"Delta","No Delta"))</f>
        <v/>
      </c>
      <c r="AB4300">
        <f>IF(OR($B4300="",$Z4300=""),"",MAX(0,$Z4300-N($M4300)))</f>
        <v/>
      </c>
      <c r="AC4300" s="46">
        <f>IF($B4300="","",IFERROR(INDEX('CCA Util %'!$H:$H,MATCH($B4300,'CCA Util %'!$E:$E,0)),""))</f>
        <v/>
      </c>
      <c r="AD4300">
        <f>IF($B4300="","",IFERROR(INDEX('CCA Util %'!$G:$G,MATCH($B4300,'CCA Util %'!$E:$E,0)),""))</f>
        <v/>
      </c>
      <c r="AE4300">
        <f>IF(OR($B4300="",$U4300=""),"",$U4300&amp;" &amp; "&amp;IF(OR($AD4300="",$AD4300=0),"Util NA",$AD4300&amp;" Util"))</f>
        <v/>
      </c>
    </row>
    <row r="4301" ht="15.75" customHeight="1" s="42">
      <c r="A4301" s="41" t="n"/>
      <c r="G4301" s="38" t="n"/>
      <c r="H4301" s="38" t="n"/>
      <c r="I4301" s="38" t="n"/>
      <c r="J4301" s="38" t="n"/>
      <c r="K4301" s="38" t="n"/>
      <c r="L4301" s="38" t="n"/>
      <c r="N4301" s="36">
        <f>IF($B4301="","",IF($C4301="SUPERSTORE","Superstore","DH"))</f>
        <v/>
      </c>
      <c r="O4301" s="36">
        <f>IF($B4301="","",IFERROR(VLOOKUP($B4301,Mapping!$A:$C,2,0),"Not Mapped"))</f>
        <v/>
      </c>
      <c r="P4301" s="36">
        <f>IF($B4301="","",IFERROR(VLOOKUP($B4301,Mapping!$A:$C,3,0),"Not Mapped"))</f>
        <v/>
      </c>
      <c r="Q4301" s="36">
        <f>IF($B4301="","",IFERROR(VLOOKUP($O4301,Leaders!$A:$B,2,0),"Not Mapped"))</f>
        <v/>
      </c>
      <c r="R4301" s="36">
        <f>IF($B4301="","",IF(COUNTIF(Exclusions!$A:$A,$B4301)&gt;0,"Yes","No"))</f>
        <v/>
      </c>
      <c r="S4301" s="38">
        <f>IF($B4301="","",MIN(1,DAY($A4301)/IF($N4301="Superstore",Settings!$B$5,Settings!$B$4)))</f>
        <v/>
      </c>
      <c r="T4301" s="38">
        <f>IF(OR($B4301="",$G4301="",$S4301=0),"",$G4301/$S4301)</f>
        <v/>
      </c>
      <c r="U4301" s="36">
        <f>IF($T4301="","",IF($T4301&lt;Settings!$B$8,"Critical",IF($T4301&lt;Settings!$B$9,"Semi Critical","Non Critical")))</f>
        <v/>
      </c>
      <c r="V4301" s="28" t="n"/>
      <c r="Z4301">
        <f>IF($B4301="","",IFERROR(VLOOKUP($B4301,'Plan HC for CCA'!$A:$B,2,0),""))</f>
        <v/>
      </c>
      <c r="AA4301">
        <f>IF(OR($B4301="",$Z4301=""),"",IF(N($M4301)&lt;$Z4301,"Delta","No Delta"))</f>
        <v/>
      </c>
      <c r="AB4301">
        <f>IF(OR($B4301="",$Z4301=""),"",MAX(0,$Z4301-N($M4301)))</f>
        <v/>
      </c>
      <c r="AC4301" s="46">
        <f>IF($B4301="","",IFERROR(INDEX('CCA Util %'!$H:$H,MATCH($B4301,'CCA Util %'!$E:$E,0)),""))</f>
        <v/>
      </c>
      <c r="AD4301">
        <f>IF($B4301="","",IFERROR(INDEX('CCA Util %'!$G:$G,MATCH($B4301,'CCA Util %'!$E:$E,0)),""))</f>
        <v/>
      </c>
      <c r="AE4301">
        <f>IF(OR($B4301="",$U4301=""),"",$U4301&amp;" &amp; "&amp;IF(OR($AD4301="",$AD4301=0),"Util NA",$AD4301&amp;" Util"))</f>
        <v/>
      </c>
    </row>
    <row r="4302" ht="15.75" customHeight="1" s="42">
      <c r="A4302" s="41" t="n"/>
      <c r="G4302" s="38" t="n"/>
      <c r="H4302" s="38" t="n"/>
      <c r="I4302" s="38" t="n"/>
      <c r="J4302" s="38" t="n"/>
      <c r="K4302" s="38" t="n"/>
      <c r="L4302" s="38" t="n"/>
      <c r="N4302" s="36">
        <f>IF($B4302="","",IF($C4302="SUPERSTORE","Superstore","DH"))</f>
        <v/>
      </c>
      <c r="O4302" s="36">
        <f>IF($B4302="","",IFERROR(VLOOKUP($B4302,Mapping!$A:$C,2,0),"Not Mapped"))</f>
        <v/>
      </c>
      <c r="P4302" s="36">
        <f>IF($B4302="","",IFERROR(VLOOKUP($B4302,Mapping!$A:$C,3,0),"Not Mapped"))</f>
        <v/>
      </c>
      <c r="Q4302" s="36">
        <f>IF($B4302="","",IFERROR(VLOOKUP($O4302,Leaders!$A:$B,2,0),"Not Mapped"))</f>
        <v/>
      </c>
      <c r="R4302" s="36">
        <f>IF($B4302="","",IF(COUNTIF(Exclusions!$A:$A,$B4302)&gt;0,"Yes","No"))</f>
        <v/>
      </c>
      <c r="S4302" s="38">
        <f>IF($B4302="","",MIN(1,DAY($A4302)/IF($N4302="Superstore",Settings!$B$5,Settings!$B$4)))</f>
        <v/>
      </c>
      <c r="T4302" s="38">
        <f>IF(OR($B4302="",$G4302="",$S4302=0),"",$G4302/$S4302)</f>
        <v/>
      </c>
      <c r="U4302" s="36">
        <f>IF($T4302="","",IF($T4302&lt;Settings!$B$8,"Critical",IF($T4302&lt;Settings!$B$9,"Semi Critical","Non Critical")))</f>
        <v/>
      </c>
      <c r="V4302" s="28" t="n"/>
      <c r="Z4302">
        <f>IF($B4302="","",IFERROR(VLOOKUP($B4302,'Plan HC for CCA'!$A:$B,2,0),""))</f>
        <v/>
      </c>
      <c r="AA4302">
        <f>IF(OR($B4302="",$Z4302=""),"",IF(N($M4302)&lt;$Z4302,"Delta","No Delta"))</f>
        <v/>
      </c>
      <c r="AB4302">
        <f>IF(OR($B4302="",$Z4302=""),"",MAX(0,$Z4302-N($M4302)))</f>
        <v/>
      </c>
      <c r="AC4302" s="46">
        <f>IF($B4302="","",IFERROR(INDEX('CCA Util %'!$H:$H,MATCH($B4302,'CCA Util %'!$E:$E,0)),""))</f>
        <v/>
      </c>
      <c r="AD4302">
        <f>IF($B4302="","",IFERROR(INDEX('CCA Util %'!$G:$G,MATCH($B4302,'CCA Util %'!$E:$E,0)),""))</f>
        <v/>
      </c>
      <c r="AE4302">
        <f>IF(OR($B4302="",$U4302=""),"",$U4302&amp;" &amp; "&amp;IF(OR($AD4302="",$AD4302=0),"Util NA",$AD4302&amp;" Util"))</f>
        <v/>
      </c>
    </row>
    <row r="4303" ht="15.75" customHeight="1" s="42">
      <c r="A4303" s="41" t="n"/>
      <c r="G4303" s="38" t="n"/>
      <c r="H4303" s="38" t="n"/>
      <c r="I4303" s="38" t="n"/>
      <c r="J4303" s="38" t="n"/>
      <c r="K4303" s="38" t="n"/>
      <c r="L4303" s="38" t="n"/>
      <c r="N4303" s="36">
        <f>IF($B4303="","",IF($C4303="SUPERSTORE","Superstore","DH"))</f>
        <v/>
      </c>
      <c r="O4303" s="36">
        <f>IF($B4303="","",IFERROR(VLOOKUP($B4303,Mapping!$A:$C,2,0),"Not Mapped"))</f>
        <v/>
      </c>
      <c r="P4303" s="36">
        <f>IF($B4303="","",IFERROR(VLOOKUP($B4303,Mapping!$A:$C,3,0),"Not Mapped"))</f>
        <v/>
      </c>
      <c r="Q4303" s="36">
        <f>IF($B4303="","",IFERROR(VLOOKUP($O4303,Leaders!$A:$B,2,0),"Not Mapped"))</f>
        <v/>
      </c>
      <c r="R4303" s="36">
        <f>IF($B4303="","",IF(COUNTIF(Exclusions!$A:$A,$B4303)&gt;0,"Yes","No"))</f>
        <v/>
      </c>
      <c r="S4303" s="38">
        <f>IF($B4303="","",MIN(1,DAY($A4303)/IF($N4303="Superstore",Settings!$B$5,Settings!$B$4)))</f>
        <v/>
      </c>
      <c r="T4303" s="38">
        <f>IF(OR($B4303="",$G4303="",$S4303=0),"",$G4303/$S4303)</f>
        <v/>
      </c>
      <c r="U4303" s="36">
        <f>IF($T4303="","",IF($T4303&lt;Settings!$B$8,"Critical",IF($T4303&lt;Settings!$B$9,"Semi Critical","Non Critical")))</f>
        <v/>
      </c>
      <c r="V4303" s="28" t="n"/>
      <c r="Z4303">
        <f>IF($B4303="","",IFERROR(VLOOKUP($B4303,'Plan HC for CCA'!$A:$B,2,0),""))</f>
        <v/>
      </c>
      <c r="AA4303">
        <f>IF(OR($B4303="",$Z4303=""),"",IF(N($M4303)&lt;$Z4303,"Delta","No Delta"))</f>
        <v/>
      </c>
      <c r="AB4303">
        <f>IF(OR($B4303="",$Z4303=""),"",MAX(0,$Z4303-N($M4303)))</f>
        <v/>
      </c>
      <c r="AC4303" s="46">
        <f>IF($B4303="","",IFERROR(INDEX('CCA Util %'!$H:$H,MATCH($B4303,'CCA Util %'!$E:$E,0)),""))</f>
        <v/>
      </c>
      <c r="AD4303">
        <f>IF($B4303="","",IFERROR(INDEX('CCA Util %'!$G:$G,MATCH($B4303,'CCA Util %'!$E:$E,0)),""))</f>
        <v/>
      </c>
      <c r="AE4303">
        <f>IF(OR($B4303="",$U4303=""),"",$U4303&amp;" &amp; "&amp;IF(OR($AD4303="",$AD4303=0),"Util NA",$AD4303&amp;" Util"))</f>
        <v/>
      </c>
    </row>
    <row r="4304" ht="15.75" customHeight="1" s="42">
      <c r="A4304" s="41" t="n"/>
      <c r="G4304" s="38" t="n"/>
      <c r="H4304" s="38" t="n"/>
      <c r="I4304" s="38" t="n"/>
      <c r="J4304" s="38" t="n"/>
      <c r="K4304" s="38" t="n"/>
      <c r="L4304" s="38" t="n"/>
      <c r="N4304" s="36">
        <f>IF($B4304="","",IF($C4304="SUPERSTORE","Superstore","DH"))</f>
        <v/>
      </c>
      <c r="O4304" s="36">
        <f>IF($B4304="","",IFERROR(VLOOKUP($B4304,Mapping!$A:$C,2,0),"Not Mapped"))</f>
        <v/>
      </c>
      <c r="P4304" s="36">
        <f>IF($B4304="","",IFERROR(VLOOKUP($B4304,Mapping!$A:$C,3,0),"Not Mapped"))</f>
        <v/>
      </c>
      <c r="Q4304" s="36">
        <f>IF($B4304="","",IFERROR(VLOOKUP($O4304,Leaders!$A:$B,2,0),"Not Mapped"))</f>
        <v/>
      </c>
      <c r="R4304" s="36">
        <f>IF($B4304="","",IF(COUNTIF(Exclusions!$A:$A,$B4304)&gt;0,"Yes","No"))</f>
        <v/>
      </c>
      <c r="S4304" s="38">
        <f>IF($B4304="","",MIN(1,DAY($A4304)/IF($N4304="Superstore",Settings!$B$5,Settings!$B$4)))</f>
        <v/>
      </c>
      <c r="T4304" s="38">
        <f>IF(OR($B4304="",$G4304="",$S4304=0),"",$G4304/$S4304)</f>
        <v/>
      </c>
      <c r="U4304" s="36">
        <f>IF($T4304="","",IF($T4304&lt;Settings!$B$8,"Critical",IF($T4304&lt;Settings!$B$9,"Semi Critical","Non Critical")))</f>
        <v/>
      </c>
      <c r="V4304" s="28" t="n"/>
      <c r="Z4304">
        <f>IF($B4304="","",IFERROR(VLOOKUP($B4304,'Plan HC for CCA'!$A:$B,2,0),""))</f>
        <v/>
      </c>
      <c r="AA4304">
        <f>IF(OR($B4304="",$Z4304=""),"",IF(N($M4304)&lt;$Z4304,"Delta","No Delta"))</f>
        <v/>
      </c>
      <c r="AB4304">
        <f>IF(OR($B4304="",$Z4304=""),"",MAX(0,$Z4304-N($M4304)))</f>
        <v/>
      </c>
      <c r="AC4304" s="46">
        <f>IF($B4304="","",IFERROR(INDEX('CCA Util %'!$H:$H,MATCH($B4304,'CCA Util %'!$E:$E,0)),""))</f>
        <v/>
      </c>
      <c r="AD4304">
        <f>IF($B4304="","",IFERROR(INDEX('CCA Util %'!$G:$G,MATCH($B4304,'CCA Util %'!$E:$E,0)),""))</f>
        <v/>
      </c>
      <c r="AE4304">
        <f>IF(OR($B4304="",$U4304=""),"",$U4304&amp;" &amp; "&amp;IF(OR($AD4304="",$AD4304=0),"Util NA",$AD4304&amp;" Util"))</f>
        <v/>
      </c>
    </row>
    <row r="4305" ht="15.75" customHeight="1" s="42">
      <c r="A4305" s="41" t="n"/>
      <c r="G4305" s="38" t="n"/>
      <c r="H4305" s="38" t="n"/>
      <c r="I4305" s="38" t="n"/>
      <c r="J4305" s="38" t="n"/>
      <c r="K4305" s="38" t="n"/>
      <c r="L4305" s="38" t="n"/>
      <c r="N4305" s="36">
        <f>IF($B4305="","",IF($C4305="SUPERSTORE","Superstore","DH"))</f>
        <v/>
      </c>
      <c r="O4305" s="36">
        <f>IF($B4305="","",IFERROR(VLOOKUP($B4305,Mapping!$A:$C,2,0),"Not Mapped"))</f>
        <v/>
      </c>
      <c r="P4305" s="36">
        <f>IF($B4305="","",IFERROR(VLOOKUP($B4305,Mapping!$A:$C,3,0),"Not Mapped"))</f>
        <v/>
      </c>
      <c r="Q4305" s="36">
        <f>IF($B4305="","",IFERROR(VLOOKUP($O4305,Leaders!$A:$B,2,0),"Not Mapped"))</f>
        <v/>
      </c>
      <c r="R4305" s="36">
        <f>IF($B4305="","",IF(COUNTIF(Exclusions!$A:$A,$B4305)&gt;0,"Yes","No"))</f>
        <v/>
      </c>
      <c r="S4305" s="38">
        <f>IF($B4305="","",MIN(1,DAY($A4305)/IF($N4305="Superstore",Settings!$B$5,Settings!$B$4)))</f>
        <v/>
      </c>
      <c r="T4305" s="38">
        <f>IF(OR($B4305="",$G4305="",$S4305=0),"",$G4305/$S4305)</f>
        <v/>
      </c>
      <c r="U4305" s="36">
        <f>IF($T4305="","",IF($T4305&lt;Settings!$B$8,"Critical",IF($T4305&lt;Settings!$B$9,"Semi Critical","Non Critical")))</f>
        <v/>
      </c>
      <c r="V4305" s="28" t="n"/>
      <c r="Z4305">
        <f>IF($B4305="","",IFERROR(VLOOKUP($B4305,'Plan HC for CCA'!$A:$B,2,0),""))</f>
        <v/>
      </c>
      <c r="AA4305">
        <f>IF(OR($B4305="",$Z4305=""),"",IF(N($M4305)&lt;$Z4305,"Delta","No Delta"))</f>
        <v/>
      </c>
      <c r="AB4305">
        <f>IF(OR($B4305="",$Z4305=""),"",MAX(0,$Z4305-N($M4305)))</f>
        <v/>
      </c>
      <c r="AC4305" s="46">
        <f>IF($B4305="","",IFERROR(INDEX('CCA Util %'!$H:$H,MATCH($B4305,'CCA Util %'!$E:$E,0)),""))</f>
        <v/>
      </c>
      <c r="AD4305">
        <f>IF($B4305="","",IFERROR(INDEX('CCA Util %'!$G:$G,MATCH($B4305,'CCA Util %'!$E:$E,0)),""))</f>
        <v/>
      </c>
      <c r="AE4305">
        <f>IF(OR($B4305="",$U4305=""),"",$U4305&amp;" &amp; "&amp;IF(OR($AD4305="",$AD4305=0),"Util NA",$AD4305&amp;" Util"))</f>
        <v/>
      </c>
    </row>
    <row r="4306" ht="15.75" customHeight="1" s="42">
      <c r="A4306" s="41" t="n"/>
      <c r="G4306" s="38" t="n"/>
      <c r="H4306" s="38" t="n"/>
      <c r="I4306" s="38" t="n"/>
      <c r="J4306" s="38" t="n"/>
      <c r="K4306" s="38" t="n"/>
      <c r="L4306" s="38" t="n"/>
      <c r="N4306" s="36">
        <f>IF($B4306="","",IF($C4306="SUPERSTORE","Superstore","DH"))</f>
        <v/>
      </c>
      <c r="O4306" s="36">
        <f>IF($B4306="","",IFERROR(VLOOKUP($B4306,Mapping!$A:$C,2,0),"Not Mapped"))</f>
        <v/>
      </c>
      <c r="P4306" s="36">
        <f>IF($B4306="","",IFERROR(VLOOKUP($B4306,Mapping!$A:$C,3,0),"Not Mapped"))</f>
        <v/>
      </c>
      <c r="Q4306" s="36">
        <f>IF($B4306="","",IFERROR(VLOOKUP($O4306,Leaders!$A:$B,2,0),"Not Mapped"))</f>
        <v/>
      </c>
      <c r="R4306" s="36">
        <f>IF($B4306="","",IF(COUNTIF(Exclusions!$A:$A,$B4306)&gt;0,"Yes","No"))</f>
        <v/>
      </c>
      <c r="S4306" s="38">
        <f>IF($B4306="","",MIN(1,DAY($A4306)/IF($N4306="Superstore",Settings!$B$5,Settings!$B$4)))</f>
        <v/>
      </c>
      <c r="T4306" s="38">
        <f>IF(OR($B4306="",$G4306="",$S4306=0),"",$G4306/$S4306)</f>
        <v/>
      </c>
      <c r="U4306" s="36">
        <f>IF($T4306="","",IF($T4306&lt;Settings!$B$8,"Critical",IF($T4306&lt;Settings!$B$9,"Semi Critical","Non Critical")))</f>
        <v/>
      </c>
      <c r="V4306" s="28" t="n"/>
      <c r="Z4306">
        <f>IF($B4306="","",IFERROR(VLOOKUP($B4306,'Plan HC for CCA'!$A:$B,2,0),""))</f>
        <v/>
      </c>
      <c r="AA4306">
        <f>IF(OR($B4306="",$Z4306=""),"",IF(N($M4306)&lt;$Z4306,"Delta","No Delta"))</f>
        <v/>
      </c>
      <c r="AB4306">
        <f>IF(OR($B4306="",$Z4306=""),"",MAX(0,$Z4306-N($M4306)))</f>
        <v/>
      </c>
      <c r="AC4306" s="46">
        <f>IF($B4306="","",IFERROR(INDEX('CCA Util %'!$H:$H,MATCH($B4306,'CCA Util %'!$E:$E,0)),""))</f>
        <v/>
      </c>
      <c r="AD4306">
        <f>IF($B4306="","",IFERROR(INDEX('CCA Util %'!$G:$G,MATCH($B4306,'CCA Util %'!$E:$E,0)),""))</f>
        <v/>
      </c>
      <c r="AE4306">
        <f>IF(OR($B4306="",$U4306=""),"",$U4306&amp;" &amp; "&amp;IF(OR($AD4306="",$AD4306=0),"Util NA",$AD4306&amp;" Util"))</f>
        <v/>
      </c>
    </row>
    <row r="4307" ht="15.75" customHeight="1" s="42">
      <c r="A4307" s="41" t="n"/>
      <c r="G4307" s="38" t="n"/>
      <c r="H4307" s="38" t="n"/>
      <c r="I4307" s="38" t="n"/>
      <c r="J4307" s="38" t="n"/>
      <c r="K4307" s="38" t="n"/>
      <c r="L4307" s="38" t="n"/>
      <c r="N4307" s="36">
        <f>IF($B4307="","",IF($C4307="SUPERSTORE","Superstore","DH"))</f>
        <v/>
      </c>
      <c r="O4307" s="36">
        <f>IF($B4307="","",IFERROR(VLOOKUP($B4307,Mapping!$A:$C,2,0),"Not Mapped"))</f>
        <v/>
      </c>
      <c r="P4307" s="36">
        <f>IF($B4307="","",IFERROR(VLOOKUP($B4307,Mapping!$A:$C,3,0),"Not Mapped"))</f>
        <v/>
      </c>
      <c r="Q4307" s="36">
        <f>IF($B4307="","",IFERROR(VLOOKUP($O4307,Leaders!$A:$B,2,0),"Not Mapped"))</f>
        <v/>
      </c>
      <c r="R4307" s="36">
        <f>IF($B4307="","",IF(COUNTIF(Exclusions!$A:$A,$B4307)&gt;0,"Yes","No"))</f>
        <v/>
      </c>
      <c r="S4307" s="38">
        <f>IF($B4307="","",MIN(1,DAY($A4307)/IF($N4307="Superstore",Settings!$B$5,Settings!$B$4)))</f>
        <v/>
      </c>
      <c r="T4307" s="38">
        <f>IF(OR($B4307="",$G4307="",$S4307=0),"",$G4307/$S4307)</f>
        <v/>
      </c>
      <c r="U4307" s="36">
        <f>IF($T4307="","",IF($T4307&lt;Settings!$B$8,"Critical",IF($T4307&lt;Settings!$B$9,"Semi Critical","Non Critical")))</f>
        <v/>
      </c>
      <c r="V4307" s="28" t="n"/>
      <c r="Z4307">
        <f>IF($B4307="","",IFERROR(VLOOKUP($B4307,'Plan HC for CCA'!$A:$B,2,0),""))</f>
        <v/>
      </c>
      <c r="AA4307">
        <f>IF(OR($B4307="",$Z4307=""),"",IF(N($M4307)&lt;$Z4307,"Delta","No Delta"))</f>
        <v/>
      </c>
      <c r="AB4307">
        <f>IF(OR($B4307="",$Z4307=""),"",MAX(0,$Z4307-N($M4307)))</f>
        <v/>
      </c>
      <c r="AC4307" s="46">
        <f>IF($B4307="","",IFERROR(INDEX('CCA Util %'!$H:$H,MATCH($B4307,'CCA Util %'!$E:$E,0)),""))</f>
        <v/>
      </c>
      <c r="AD4307">
        <f>IF($B4307="","",IFERROR(INDEX('CCA Util %'!$G:$G,MATCH($B4307,'CCA Util %'!$E:$E,0)),""))</f>
        <v/>
      </c>
      <c r="AE4307">
        <f>IF(OR($B4307="",$U4307=""),"",$U4307&amp;" &amp; "&amp;IF(OR($AD4307="",$AD4307=0),"Util NA",$AD4307&amp;" Util"))</f>
        <v/>
      </c>
    </row>
    <row r="4308" ht="15.75" customHeight="1" s="42">
      <c r="A4308" s="41" t="n"/>
      <c r="G4308" s="38" t="n"/>
      <c r="H4308" s="38" t="n"/>
      <c r="I4308" s="38" t="n"/>
      <c r="J4308" s="38" t="n"/>
      <c r="K4308" s="38" t="n"/>
      <c r="L4308" s="38" t="n"/>
      <c r="N4308" s="36">
        <f>IF($B4308="","",IF($C4308="SUPERSTORE","Superstore","DH"))</f>
        <v/>
      </c>
      <c r="O4308" s="36">
        <f>IF($B4308="","",IFERROR(VLOOKUP($B4308,Mapping!$A:$C,2,0),"Not Mapped"))</f>
        <v/>
      </c>
      <c r="P4308" s="36">
        <f>IF($B4308="","",IFERROR(VLOOKUP($B4308,Mapping!$A:$C,3,0),"Not Mapped"))</f>
        <v/>
      </c>
      <c r="Q4308" s="36">
        <f>IF($B4308="","",IFERROR(VLOOKUP($O4308,Leaders!$A:$B,2,0),"Not Mapped"))</f>
        <v/>
      </c>
      <c r="R4308" s="36">
        <f>IF($B4308="","",IF(COUNTIF(Exclusions!$A:$A,$B4308)&gt;0,"Yes","No"))</f>
        <v/>
      </c>
      <c r="S4308" s="38">
        <f>IF($B4308="","",MIN(1,DAY($A4308)/IF($N4308="Superstore",Settings!$B$5,Settings!$B$4)))</f>
        <v/>
      </c>
      <c r="T4308" s="38">
        <f>IF(OR($B4308="",$G4308="",$S4308=0),"",$G4308/$S4308)</f>
        <v/>
      </c>
      <c r="U4308" s="36">
        <f>IF($T4308="","",IF($T4308&lt;Settings!$B$8,"Critical",IF($T4308&lt;Settings!$B$9,"Semi Critical","Non Critical")))</f>
        <v/>
      </c>
      <c r="V4308" s="28" t="n"/>
      <c r="Z4308">
        <f>IF($B4308="","",IFERROR(VLOOKUP($B4308,'Plan HC for CCA'!$A:$B,2,0),""))</f>
        <v/>
      </c>
      <c r="AA4308">
        <f>IF(OR($B4308="",$Z4308=""),"",IF(N($M4308)&lt;$Z4308,"Delta","No Delta"))</f>
        <v/>
      </c>
      <c r="AB4308">
        <f>IF(OR($B4308="",$Z4308=""),"",MAX(0,$Z4308-N($M4308)))</f>
        <v/>
      </c>
      <c r="AC4308" s="46">
        <f>IF($B4308="","",IFERROR(INDEX('CCA Util %'!$H:$H,MATCH($B4308,'CCA Util %'!$E:$E,0)),""))</f>
        <v/>
      </c>
      <c r="AD4308">
        <f>IF($B4308="","",IFERROR(INDEX('CCA Util %'!$G:$G,MATCH($B4308,'CCA Util %'!$E:$E,0)),""))</f>
        <v/>
      </c>
      <c r="AE4308">
        <f>IF(OR($B4308="",$U4308=""),"",$U4308&amp;" &amp; "&amp;IF(OR($AD4308="",$AD4308=0),"Util NA",$AD4308&amp;" Util"))</f>
        <v/>
      </c>
    </row>
    <row r="4309" ht="15.75" customHeight="1" s="42">
      <c r="A4309" s="41" t="n"/>
      <c r="G4309" s="38" t="n"/>
      <c r="H4309" s="38" t="n"/>
      <c r="I4309" s="38" t="n"/>
      <c r="J4309" s="38" t="n"/>
      <c r="K4309" s="38" t="n"/>
      <c r="L4309" s="38" t="n"/>
      <c r="N4309" s="36">
        <f>IF($B4309="","",IF($C4309="SUPERSTORE","Superstore","DH"))</f>
        <v/>
      </c>
      <c r="O4309" s="36">
        <f>IF($B4309="","",IFERROR(VLOOKUP($B4309,Mapping!$A:$C,2,0),"Not Mapped"))</f>
        <v/>
      </c>
      <c r="P4309" s="36">
        <f>IF($B4309="","",IFERROR(VLOOKUP($B4309,Mapping!$A:$C,3,0),"Not Mapped"))</f>
        <v/>
      </c>
      <c r="Q4309" s="36">
        <f>IF($B4309="","",IFERROR(VLOOKUP($O4309,Leaders!$A:$B,2,0),"Not Mapped"))</f>
        <v/>
      </c>
      <c r="R4309" s="36">
        <f>IF($B4309="","",IF(COUNTIF(Exclusions!$A:$A,$B4309)&gt;0,"Yes","No"))</f>
        <v/>
      </c>
      <c r="S4309" s="38">
        <f>IF($B4309="","",MIN(1,DAY($A4309)/IF($N4309="Superstore",Settings!$B$5,Settings!$B$4)))</f>
        <v/>
      </c>
      <c r="T4309" s="38">
        <f>IF(OR($B4309="",$G4309="",$S4309=0),"",$G4309/$S4309)</f>
        <v/>
      </c>
      <c r="U4309" s="36">
        <f>IF($T4309="","",IF($T4309&lt;Settings!$B$8,"Critical",IF($T4309&lt;Settings!$B$9,"Semi Critical","Non Critical")))</f>
        <v/>
      </c>
      <c r="V4309" s="28" t="n"/>
      <c r="Z4309">
        <f>IF($B4309="","",IFERROR(VLOOKUP($B4309,'Plan HC for CCA'!$A:$B,2,0),""))</f>
        <v/>
      </c>
      <c r="AA4309">
        <f>IF(OR($B4309="",$Z4309=""),"",IF(N($M4309)&lt;$Z4309,"Delta","No Delta"))</f>
        <v/>
      </c>
      <c r="AB4309">
        <f>IF(OR($B4309="",$Z4309=""),"",MAX(0,$Z4309-N($M4309)))</f>
        <v/>
      </c>
      <c r="AC4309" s="46">
        <f>IF($B4309="","",IFERROR(INDEX('CCA Util %'!$H:$H,MATCH($B4309,'CCA Util %'!$E:$E,0)),""))</f>
        <v/>
      </c>
      <c r="AD4309">
        <f>IF($B4309="","",IFERROR(INDEX('CCA Util %'!$G:$G,MATCH($B4309,'CCA Util %'!$E:$E,0)),""))</f>
        <v/>
      </c>
      <c r="AE4309">
        <f>IF(OR($B4309="",$U4309=""),"",$U4309&amp;" &amp; "&amp;IF(OR($AD4309="",$AD4309=0),"Util NA",$AD4309&amp;" Util"))</f>
        <v/>
      </c>
    </row>
    <row r="4310" ht="15.75" customHeight="1" s="42">
      <c r="A4310" s="41" t="n"/>
      <c r="G4310" s="38" t="n"/>
      <c r="H4310" s="38" t="n"/>
      <c r="I4310" s="38" t="n"/>
      <c r="J4310" s="38" t="n"/>
      <c r="K4310" s="38" t="n"/>
      <c r="L4310" s="38" t="n"/>
      <c r="N4310" s="36">
        <f>IF($B4310="","",IF($C4310="SUPERSTORE","Superstore","DH"))</f>
        <v/>
      </c>
      <c r="O4310" s="36">
        <f>IF($B4310="","",IFERROR(VLOOKUP($B4310,Mapping!$A:$C,2,0),"Not Mapped"))</f>
        <v/>
      </c>
      <c r="P4310" s="36">
        <f>IF($B4310="","",IFERROR(VLOOKUP($B4310,Mapping!$A:$C,3,0),"Not Mapped"))</f>
        <v/>
      </c>
      <c r="Q4310" s="36">
        <f>IF($B4310="","",IFERROR(VLOOKUP($O4310,Leaders!$A:$B,2,0),"Not Mapped"))</f>
        <v/>
      </c>
      <c r="R4310" s="36">
        <f>IF($B4310="","",IF(COUNTIF(Exclusions!$A:$A,$B4310)&gt;0,"Yes","No"))</f>
        <v/>
      </c>
      <c r="S4310" s="38">
        <f>IF($B4310="","",MIN(1,DAY($A4310)/IF($N4310="Superstore",Settings!$B$5,Settings!$B$4)))</f>
        <v/>
      </c>
      <c r="T4310" s="38">
        <f>IF(OR($B4310="",$G4310="",$S4310=0),"",$G4310/$S4310)</f>
        <v/>
      </c>
      <c r="U4310" s="36">
        <f>IF($T4310="","",IF($T4310&lt;Settings!$B$8,"Critical",IF($T4310&lt;Settings!$B$9,"Semi Critical","Non Critical")))</f>
        <v/>
      </c>
      <c r="V4310" s="28" t="n"/>
      <c r="Z4310">
        <f>IF($B4310="","",IFERROR(VLOOKUP($B4310,'Plan HC for CCA'!$A:$B,2,0),""))</f>
        <v/>
      </c>
      <c r="AA4310">
        <f>IF(OR($B4310="",$Z4310=""),"",IF(N($M4310)&lt;$Z4310,"Delta","No Delta"))</f>
        <v/>
      </c>
      <c r="AB4310">
        <f>IF(OR($B4310="",$Z4310=""),"",MAX(0,$Z4310-N($M4310)))</f>
        <v/>
      </c>
      <c r="AC4310" s="46">
        <f>IF($B4310="","",IFERROR(INDEX('CCA Util %'!$H:$H,MATCH($B4310,'CCA Util %'!$E:$E,0)),""))</f>
        <v/>
      </c>
      <c r="AD4310">
        <f>IF($B4310="","",IFERROR(INDEX('CCA Util %'!$G:$G,MATCH($B4310,'CCA Util %'!$E:$E,0)),""))</f>
        <v/>
      </c>
      <c r="AE4310">
        <f>IF(OR($B4310="",$U4310=""),"",$U4310&amp;" &amp; "&amp;IF(OR($AD4310="",$AD4310=0),"Util NA",$AD4310&amp;" Util"))</f>
        <v/>
      </c>
    </row>
    <row r="4311" ht="15.75" customHeight="1" s="42">
      <c r="A4311" s="41" t="n"/>
      <c r="G4311" s="38" t="n"/>
      <c r="H4311" s="38" t="n"/>
      <c r="I4311" s="38" t="n"/>
      <c r="J4311" s="38" t="n"/>
      <c r="K4311" s="38" t="n"/>
      <c r="L4311" s="38" t="n"/>
      <c r="N4311" s="36">
        <f>IF($B4311="","",IF($C4311="SUPERSTORE","Superstore","DH"))</f>
        <v/>
      </c>
      <c r="O4311" s="36">
        <f>IF($B4311="","",IFERROR(VLOOKUP($B4311,Mapping!$A:$C,2,0),"Not Mapped"))</f>
        <v/>
      </c>
      <c r="P4311" s="36">
        <f>IF($B4311="","",IFERROR(VLOOKUP($B4311,Mapping!$A:$C,3,0),"Not Mapped"))</f>
        <v/>
      </c>
      <c r="Q4311" s="36">
        <f>IF($B4311="","",IFERROR(VLOOKUP($O4311,Leaders!$A:$B,2,0),"Not Mapped"))</f>
        <v/>
      </c>
      <c r="R4311" s="36">
        <f>IF($B4311="","",IF(COUNTIF(Exclusions!$A:$A,$B4311)&gt;0,"Yes","No"))</f>
        <v/>
      </c>
      <c r="S4311" s="38">
        <f>IF($B4311="","",MIN(1,DAY($A4311)/IF($N4311="Superstore",Settings!$B$5,Settings!$B$4)))</f>
        <v/>
      </c>
      <c r="T4311" s="38">
        <f>IF(OR($B4311="",$G4311="",$S4311=0),"",$G4311/$S4311)</f>
        <v/>
      </c>
      <c r="U4311" s="36">
        <f>IF($T4311="","",IF($T4311&lt;Settings!$B$8,"Critical",IF($T4311&lt;Settings!$B$9,"Semi Critical","Non Critical")))</f>
        <v/>
      </c>
      <c r="V4311" s="28" t="n"/>
      <c r="Z4311">
        <f>IF($B4311="","",IFERROR(VLOOKUP($B4311,'Plan HC for CCA'!$A:$B,2,0),""))</f>
        <v/>
      </c>
      <c r="AA4311">
        <f>IF(OR($B4311="",$Z4311=""),"",IF(N($M4311)&lt;$Z4311,"Delta","No Delta"))</f>
        <v/>
      </c>
      <c r="AB4311">
        <f>IF(OR($B4311="",$Z4311=""),"",MAX(0,$Z4311-N($M4311)))</f>
        <v/>
      </c>
      <c r="AC4311" s="46">
        <f>IF($B4311="","",IFERROR(INDEX('CCA Util %'!$H:$H,MATCH($B4311,'CCA Util %'!$E:$E,0)),""))</f>
        <v/>
      </c>
      <c r="AD4311">
        <f>IF($B4311="","",IFERROR(INDEX('CCA Util %'!$G:$G,MATCH($B4311,'CCA Util %'!$E:$E,0)),""))</f>
        <v/>
      </c>
      <c r="AE4311">
        <f>IF(OR($B4311="",$U4311=""),"",$U4311&amp;" &amp; "&amp;IF(OR($AD4311="",$AD4311=0),"Util NA",$AD4311&amp;" Util"))</f>
        <v/>
      </c>
    </row>
    <row r="4312" ht="15.75" customHeight="1" s="42">
      <c r="A4312" s="41" t="n"/>
      <c r="G4312" s="38" t="n"/>
      <c r="H4312" s="38" t="n"/>
      <c r="I4312" s="38" t="n"/>
      <c r="J4312" s="38" t="n"/>
      <c r="K4312" s="38" t="n"/>
      <c r="L4312" s="38" t="n"/>
      <c r="N4312" s="36">
        <f>IF($B4312="","",IF($C4312="SUPERSTORE","Superstore","DH"))</f>
        <v/>
      </c>
      <c r="O4312" s="36">
        <f>IF($B4312="","",IFERROR(VLOOKUP($B4312,Mapping!$A:$C,2,0),"Not Mapped"))</f>
        <v/>
      </c>
      <c r="P4312" s="36">
        <f>IF($B4312="","",IFERROR(VLOOKUP($B4312,Mapping!$A:$C,3,0),"Not Mapped"))</f>
        <v/>
      </c>
      <c r="Q4312" s="36">
        <f>IF($B4312="","",IFERROR(VLOOKUP($O4312,Leaders!$A:$B,2,0),"Not Mapped"))</f>
        <v/>
      </c>
      <c r="R4312" s="36">
        <f>IF($B4312="","",IF(COUNTIF(Exclusions!$A:$A,$B4312)&gt;0,"Yes","No"))</f>
        <v/>
      </c>
      <c r="S4312" s="38">
        <f>IF($B4312="","",MIN(1,DAY($A4312)/IF($N4312="Superstore",Settings!$B$5,Settings!$B$4)))</f>
        <v/>
      </c>
      <c r="T4312" s="38">
        <f>IF(OR($B4312="",$G4312="",$S4312=0),"",$G4312/$S4312)</f>
        <v/>
      </c>
      <c r="U4312" s="36">
        <f>IF($T4312="","",IF($T4312&lt;Settings!$B$8,"Critical",IF($T4312&lt;Settings!$B$9,"Semi Critical","Non Critical")))</f>
        <v/>
      </c>
      <c r="V4312" s="28" t="n"/>
      <c r="Z4312">
        <f>IF($B4312="","",IFERROR(VLOOKUP($B4312,'Plan HC for CCA'!$A:$B,2,0),""))</f>
        <v/>
      </c>
      <c r="AA4312">
        <f>IF(OR($B4312="",$Z4312=""),"",IF(N($M4312)&lt;$Z4312,"Delta","No Delta"))</f>
        <v/>
      </c>
      <c r="AB4312">
        <f>IF(OR($B4312="",$Z4312=""),"",MAX(0,$Z4312-N($M4312)))</f>
        <v/>
      </c>
      <c r="AC4312" s="46">
        <f>IF($B4312="","",IFERROR(INDEX('CCA Util %'!$H:$H,MATCH($B4312,'CCA Util %'!$E:$E,0)),""))</f>
        <v/>
      </c>
      <c r="AD4312">
        <f>IF($B4312="","",IFERROR(INDEX('CCA Util %'!$G:$G,MATCH($B4312,'CCA Util %'!$E:$E,0)),""))</f>
        <v/>
      </c>
      <c r="AE4312">
        <f>IF(OR($B4312="",$U4312=""),"",$U4312&amp;" &amp; "&amp;IF(OR($AD4312="",$AD4312=0),"Util NA",$AD4312&amp;" Util"))</f>
        <v/>
      </c>
    </row>
    <row r="4313" ht="15.75" customHeight="1" s="42">
      <c r="A4313" s="41" t="n"/>
      <c r="G4313" s="38" t="n"/>
      <c r="H4313" s="38" t="n"/>
      <c r="I4313" s="38" t="n"/>
      <c r="J4313" s="38" t="n"/>
      <c r="K4313" s="38" t="n"/>
      <c r="L4313" s="38" t="n"/>
      <c r="N4313" s="36">
        <f>IF($B4313="","",IF($C4313="SUPERSTORE","Superstore","DH"))</f>
        <v/>
      </c>
      <c r="O4313" s="36">
        <f>IF($B4313="","",IFERROR(VLOOKUP($B4313,Mapping!$A:$C,2,0),"Not Mapped"))</f>
        <v/>
      </c>
      <c r="P4313" s="36">
        <f>IF($B4313="","",IFERROR(VLOOKUP($B4313,Mapping!$A:$C,3,0),"Not Mapped"))</f>
        <v/>
      </c>
      <c r="Q4313" s="36">
        <f>IF($B4313="","",IFERROR(VLOOKUP($O4313,Leaders!$A:$B,2,0),"Not Mapped"))</f>
        <v/>
      </c>
      <c r="R4313" s="36">
        <f>IF($B4313="","",IF(COUNTIF(Exclusions!$A:$A,$B4313)&gt;0,"Yes","No"))</f>
        <v/>
      </c>
      <c r="S4313" s="38">
        <f>IF($B4313="","",MIN(1,DAY($A4313)/IF($N4313="Superstore",Settings!$B$5,Settings!$B$4)))</f>
        <v/>
      </c>
      <c r="T4313" s="38">
        <f>IF(OR($B4313="",$G4313="",$S4313=0),"",$G4313/$S4313)</f>
        <v/>
      </c>
      <c r="U4313" s="36">
        <f>IF($T4313="","",IF($T4313&lt;Settings!$B$8,"Critical",IF($T4313&lt;Settings!$B$9,"Semi Critical","Non Critical")))</f>
        <v/>
      </c>
      <c r="V4313" s="28" t="n"/>
      <c r="Z4313">
        <f>IF($B4313="","",IFERROR(VLOOKUP($B4313,'Plan HC for CCA'!$A:$B,2,0),""))</f>
        <v/>
      </c>
      <c r="AA4313">
        <f>IF(OR($B4313="",$Z4313=""),"",IF(N($M4313)&lt;$Z4313,"Delta","No Delta"))</f>
        <v/>
      </c>
      <c r="AB4313">
        <f>IF(OR($B4313="",$Z4313=""),"",MAX(0,$Z4313-N($M4313)))</f>
        <v/>
      </c>
      <c r="AC4313" s="46">
        <f>IF($B4313="","",IFERROR(INDEX('CCA Util %'!$H:$H,MATCH($B4313,'CCA Util %'!$E:$E,0)),""))</f>
        <v/>
      </c>
      <c r="AD4313">
        <f>IF($B4313="","",IFERROR(INDEX('CCA Util %'!$G:$G,MATCH($B4313,'CCA Util %'!$E:$E,0)),""))</f>
        <v/>
      </c>
      <c r="AE4313">
        <f>IF(OR($B4313="",$U4313=""),"",$U4313&amp;" &amp; "&amp;IF(OR($AD4313="",$AD4313=0),"Util NA",$AD4313&amp;" Util"))</f>
        <v/>
      </c>
    </row>
    <row r="4314" ht="15.75" customHeight="1" s="42">
      <c r="A4314" s="41" t="n"/>
      <c r="G4314" s="38" t="n"/>
      <c r="H4314" s="38" t="n"/>
      <c r="I4314" s="38" t="n"/>
      <c r="J4314" s="38" t="n"/>
      <c r="K4314" s="38" t="n"/>
      <c r="L4314" s="38" t="n"/>
      <c r="N4314" s="36">
        <f>IF($B4314="","",IF($C4314="SUPERSTORE","Superstore","DH"))</f>
        <v/>
      </c>
      <c r="O4314" s="36">
        <f>IF($B4314="","",IFERROR(VLOOKUP($B4314,Mapping!$A:$C,2,0),"Not Mapped"))</f>
        <v/>
      </c>
      <c r="P4314" s="36">
        <f>IF($B4314="","",IFERROR(VLOOKUP($B4314,Mapping!$A:$C,3,0),"Not Mapped"))</f>
        <v/>
      </c>
      <c r="Q4314" s="36">
        <f>IF($B4314="","",IFERROR(VLOOKUP($O4314,Leaders!$A:$B,2,0),"Not Mapped"))</f>
        <v/>
      </c>
      <c r="R4314" s="36">
        <f>IF($B4314="","",IF(COUNTIF(Exclusions!$A:$A,$B4314)&gt;0,"Yes","No"))</f>
        <v/>
      </c>
      <c r="S4314" s="38">
        <f>IF($B4314="","",MIN(1,DAY($A4314)/IF($N4314="Superstore",Settings!$B$5,Settings!$B$4)))</f>
        <v/>
      </c>
      <c r="T4314" s="38">
        <f>IF(OR($B4314="",$G4314="",$S4314=0),"",$G4314/$S4314)</f>
        <v/>
      </c>
      <c r="U4314" s="36">
        <f>IF($T4314="","",IF($T4314&lt;Settings!$B$8,"Critical",IF($T4314&lt;Settings!$B$9,"Semi Critical","Non Critical")))</f>
        <v/>
      </c>
      <c r="V4314" s="28" t="n"/>
      <c r="Z4314">
        <f>IF($B4314="","",IFERROR(VLOOKUP($B4314,'Plan HC for CCA'!$A:$B,2,0),""))</f>
        <v/>
      </c>
      <c r="AA4314">
        <f>IF(OR($B4314="",$Z4314=""),"",IF(N($M4314)&lt;$Z4314,"Delta","No Delta"))</f>
        <v/>
      </c>
      <c r="AB4314">
        <f>IF(OR($B4314="",$Z4314=""),"",MAX(0,$Z4314-N($M4314)))</f>
        <v/>
      </c>
      <c r="AC4314" s="46">
        <f>IF($B4314="","",IFERROR(INDEX('CCA Util %'!$H:$H,MATCH($B4314,'CCA Util %'!$E:$E,0)),""))</f>
        <v/>
      </c>
      <c r="AD4314">
        <f>IF($B4314="","",IFERROR(INDEX('CCA Util %'!$G:$G,MATCH($B4314,'CCA Util %'!$E:$E,0)),""))</f>
        <v/>
      </c>
      <c r="AE4314">
        <f>IF(OR($B4314="",$U4314=""),"",$U4314&amp;" &amp; "&amp;IF(OR($AD4314="",$AD4314=0),"Util NA",$AD4314&amp;" Util"))</f>
        <v/>
      </c>
    </row>
    <row r="4315" ht="15.75" customHeight="1" s="42">
      <c r="A4315" s="41" t="n"/>
      <c r="G4315" s="38" t="n"/>
      <c r="H4315" s="38" t="n"/>
      <c r="I4315" s="38" t="n"/>
      <c r="J4315" s="38" t="n"/>
      <c r="K4315" s="38" t="n"/>
      <c r="L4315" s="38" t="n"/>
      <c r="N4315" s="36">
        <f>IF($B4315="","",IF($C4315="SUPERSTORE","Superstore","DH"))</f>
        <v/>
      </c>
      <c r="O4315" s="36">
        <f>IF($B4315="","",IFERROR(VLOOKUP($B4315,Mapping!$A:$C,2,0),"Not Mapped"))</f>
        <v/>
      </c>
      <c r="P4315" s="36">
        <f>IF($B4315="","",IFERROR(VLOOKUP($B4315,Mapping!$A:$C,3,0),"Not Mapped"))</f>
        <v/>
      </c>
      <c r="Q4315" s="36">
        <f>IF($B4315="","",IFERROR(VLOOKUP($O4315,Leaders!$A:$B,2,0),"Not Mapped"))</f>
        <v/>
      </c>
      <c r="R4315" s="36">
        <f>IF($B4315="","",IF(COUNTIF(Exclusions!$A:$A,$B4315)&gt;0,"Yes","No"))</f>
        <v/>
      </c>
      <c r="S4315" s="38">
        <f>IF($B4315="","",MIN(1,DAY($A4315)/IF($N4315="Superstore",Settings!$B$5,Settings!$B$4)))</f>
        <v/>
      </c>
      <c r="T4315" s="38">
        <f>IF(OR($B4315="",$G4315="",$S4315=0),"",$G4315/$S4315)</f>
        <v/>
      </c>
      <c r="U4315" s="36">
        <f>IF($T4315="","",IF($T4315&lt;Settings!$B$8,"Critical",IF($T4315&lt;Settings!$B$9,"Semi Critical","Non Critical")))</f>
        <v/>
      </c>
      <c r="V4315" s="28" t="n"/>
      <c r="Z4315">
        <f>IF($B4315="","",IFERROR(VLOOKUP($B4315,'Plan HC for CCA'!$A:$B,2,0),""))</f>
        <v/>
      </c>
      <c r="AA4315">
        <f>IF(OR($B4315="",$Z4315=""),"",IF(N($M4315)&lt;$Z4315,"Delta","No Delta"))</f>
        <v/>
      </c>
      <c r="AB4315">
        <f>IF(OR($B4315="",$Z4315=""),"",MAX(0,$Z4315-N($M4315)))</f>
        <v/>
      </c>
      <c r="AC4315" s="46">
        <f>IF($B4315="","",IFERROR(INDEX('CCA Util %'!$H:$H,MATCH($B4315,'CCA Util %'!$E:$E,0)),""))</f>
        <v/>
      </c>
      <c r="AD4315">
        <f>IF($B4315="","",IFERROR(INDEX('CCA Util %'!$G:$G,MATCH($B4315,'CCA Util %'!$E:$E,0)),""))</f>
        <v/>
      </c>
      <c r="AE4315">
        <f>IF(OR($B4315="",$U4315=""),"",$U4315&amp;" &amp; "&amp;IF(OR($AD4315="",$AD4315=0),"Util NA",$AD4315&amp;" Util"))</f>
        <v/>
      </c>
    </row>
    <row r="4316" ht="15.75" customHeight="1" s="42">
      <c r="A4316" s="41" t="n"/>
      <c r="G4316" s="38" t="n"/>
      <c r="H4316" s="38" t="n"/>
      <c r="I4316" s="38" t="n"/>
      <c r="J4316" s="38" t="n"/>
      <c r="K4316" s="38" t="n"/>
      <c r="L4316" s="38" t="n"/>
      <c r="N4316" s="36">
        <f>IF($B4316="","",IF($C4316="SUPERSTORE","Superstore","DH"))</f>
        <v/>
      </c>
      <c r="O4316" s="36">
        <f>IF($B4316="","",IFERROR(VLOOKUP($B4316,Mapping!$A:$C,2,0),"Not Mapped"))</f>
        <v/>
      </c>
      <c r="P4316" s="36">
        <f>IF($B4316="","",IFERROR(VLOOKUP($B4316,Mapping!$A:$C,3,0),"Not Mapped"))</f>
        <v/>
      </c>
      <c r="Q4316" s="36">
        <f>IF($B4316="","",IFERROR(VLOOKUP($O4316,Leaders!$A:$B,2,0),"Not Mapped"))</f>
        <v/>
      </c>
      <c r="R4316" s="36">
        <f>IF($B4316="","",IF(COUNTIF(Exclusions!$A:$A,$B4316)&gt;0,"Yes","No"))</f>
        <v/>
      </c>
      <c r="S4316" s="38">
        <f>IF($B4316="","",MIN(1,DAY($A4316)/IF($N4316="Superstore",Settings!$B$5,Settings!$B$4)))</f>
        <v/>
      </c>
      <c r="T4316" s="38">
        <f>IF(OR($B4316="",$G4316="",$S4316=0),"",$G4316/$S4316)</f>
        <v/>
      </c>
      <c r="U4316" s="36">
        <f>IF($T4316="","",IF($T4316&lt;Settings!$B$8,"Critical",IF($T4316&lt;Settings!$B$9,"Semi Critical","Non Critical")))</f>
        <v/>
      </c>
      <c r="V4316" s="28" t="n"/>
      <c r="Z4316">
        <f>IF($B4316="","",IFERROR(VLOOKUP($B4316,'Plan HC for CCA'!$A:$B,2,0),""))</f>
        <v/>
      </c>
      <c r="AA4316">
        <f>IF(OR($B4316="",$Z4316=""),"",IF(N($M4316)&lt;$Z4316,"Delta","No Delta"))</f>
        <v/>
      </c>
      <c r="AB4316">
        <f>IF(OR($B4316="",$Z4316=""),"",MAX(0,$Z4316-N($M4316)))</f>
        <v/>
      </c>
      <c r="AC4316" s="46">
        <f>IF($B4316="","",IFERROR(INDEX('CCA Util %'!$H:$H,MATCH($B4316,'CCA Util %'!$E:$E,0)),""))</f>
        <v/>
      </c>
      <c r="AD4316">
        <f>IF($B4316="","",IFERROR(INDEX('CCA Util %'!$G:$G,MATCH($B4316,'CCA Util %'!$E:$E,0)),""))</f>
        <v/>
      </c>
      <c r="AE4316">
        <f>IF(OR($B4316="",$U4316=""),"",$U4316&amp;" &amp; "&amp;IF(OR($AD4316="",$AD4316=0),"Util NA",$AD4316&amp;" Util"))</f>
        <v/>
      </c>
    </row>
    <row r="4317" ht="15.75" customHeight="1" s="42">
      <c r="A4317" s="41" t="n"/>
      <c r="G4317" s="38" t="n"/>
      <c r="H4317" s="38" t="n"/>
      <c r="I4317" s="38" t="n"/>
      <c r="J4317" s="38" t="n"/>
      <c r="K4317" s="38" t="n"/>
      <c r="L4317" s="38" t="n"/>
      <c r="N4317" s="36">
        <f>IF($B4317="","",IF($C4317="SUPERSTORE","Superstore","DH"))</f>
        <v/>
      </c>
      <c r="O4317" s="36">
        <f>IF($B4317="","",IFERROR(VLOOKUP($B4317,Mapping!$A:$C,2,0),"Not Mapped"))</f>
        <v/>
      </c>
      <c r="P4317" s="36">
        <f>IF($B4317="","",IFERROR(VLOOKUP($B4317,Mapping!$A:$C,3,0),"Not Mapped"))</f>
        <v/>
      </c>
      <c r="Q4317" s="36">
        <f>IF($B4317="","",IFERROR(VLOOKUP($O4317,Leaders!$A:$B,2,0),"Not Mapped"))</f>
        <v/>
      </c>
      <c r="R4317" s="36">
        <f>IF($B4317="","",IF(COUNTIF(Exclusions!$A:$A,$B4317)&gt;0,"Yes","No"))</f>
        <v/>
      </c>
      <c r="S4317" s="38">
        <f>IF($B4317="","",MIN(1,DAY($A4317)/IF($N4317="Superstore",Settings!$B$5,Settings!$B$4)))</f>
        <v/>
      </c>
      <c r="T4317" s="38">
        <f>IF(OR($B4317="",$G4317="",$S4317=0),"",$G4317/$S4317)</f>
        <v/>
      </c>
      <c r="U4317" s="36">
        <f>IF($T4317="","",IF($T4317&lt;Settings!$B$8,"Critical",IF($T4317&lt;Settings!$B$9,"Semi Critical","Non Critical")))</f>
        <v/>
      </c>
      <c r="V4317" s="28" t="n"/>
      <c r="Z4317">
        <f>IF($B4317="","",IFERROR(VLOOKUP($B4317,'Plan HC for CCA'!$A:$B,2,0),""))</f>
        <v/>
      </c>
      <c r="AA4317">
        <f>IF(OR($B4317="",$Z4317=""),"",IF(N($M4317)&lt;$Z4317,"Delta","No Delta"))</f>
        <v/>
      </c>
      <c r="AB4317">
        <f>IF(OR($B4317="",$Z4317=""),"",MAX(0,$Z4317-N($M4317)))</f>
        <v/>
      </c>
      <c r="AC4317" s="46">
        <f>IF($B4317="","",IFERROR(INDEX('CCA Util %'!$H:$H,MATCH($B4317,'CCA Util %'!$E:$E,0)),""))</f>
        <v/>
      </c>
      <c r="AD4317">
        <f>IF($B4317="","",IFERROR(INDEX('CCA Util %'!$G:$G,MATCH($B4317,'CCA Util %'!$E:$E,0)),""))</f>
        <v/>
      </c>
      <c r="AE4317">
        <f>IF(OR($B4317="",$U4317=""),"",$U4317&amp;" &amp; "&amp;IF(OR($AD4317="",$AD4317=0),"Util NA",$AD4317&amp;" Util"))</f>
        <v/>
      </c>
    </row>
    <row r="4318" ht="15.75" customHeight="1" s="42">
      <c r="A4318" s="41" t="n"/>
      <c r="G4318" s="38" t="n"/>
      <c r="H4318" s="38" t="n"/>
      <c r="I4318" s="38" t="n"/>
      <c r="J4318" s="38" t="n"/>
      <c r="K4318" s="38" t="n"/>
      <c r="L4318" s="38" t="n"/>
      <c r="N4318" s="36">
        <f>IF($B4318="","",IF($C4318="SUPERSTORE","Superstore","DH"))</f>
        <v/>
      </c>
      <c r="O4318" s="36">
        <f>IF($B4318="","",IFERROR(VLOOKUP($B4318,Mapping!$A:$C,2,0),"Not Mapped"))</f>
        <v/>
      </c>
      <c r="P4318" s="36">
        <f>IF($B4318="","",IFERROR(VLOOKUP($B4318,Mapping!$A:$C,3,0),"Not Mapped"))</f>
        <v/>
      </c>
      <c r="Q4318" s="36">
        <f>IF($B4318="","",IFERROR(VLOOKUP($O4318,Leaders!$A:$B,2,0),"Not Mapped"))</f>
        <v/>
      </c>
      <c r="R4318" s="36">
        <f>IF($B4318="","",IF(COUNTIF(Exclusions!$A:$A,$B4318)&gt;0,"Yes","No"))</f>
        <v/>
      </c>
      <c r="S4318" s="38">
        <f>IF($B4318="","",MIN(1,DAY($A4318)/IF($N4318="Superstore",Settings!$B$5,Settings!$B$4)))</f>
        <v/>
      </c>
      <c r="T4318" s="38">
        <f>IF(OR($B4318="",$G4318="",$S4318=0),"",$G4318/$S4318)</f>
        <v/>
      </c>
      <c r="U4318" s="36">
        <f>IF($T4318="","",IF($T4318&lt;Settings!$B$8,"Critical",IF($T4318&lt;Settings!$B$9,"Semi Critical","Non Critical")))</f>
        <v/>
      </c>
      <c r="V4318" s="28" t="n"/>
      <c r="Z4318">
        <f>IF($B4318="","",IFERROR(VLOOKUP($B4318,'Plan HC for CCA'!$A:$B,2,0),""))</f>
        <v/>
      </c>
      <c r="AA4318">
        <f>IF(OR($B4318="",$Z4318=""),"",IF(N($M4318)&lt;$Z4318,"Delta","No Delta"))</f>
        <v/>
      </c>
      <c r="AB4318">
        <f>IF(OR($B4318="",$Z4318=""),"",MAX(0,$Z4318-N($M4318)))</f>
        <v/>
      </c>
      <c r="AC4318" s="46">
        <f>IF($B4318="","",IFERROR(INDEX('CCA Util %'!$H:$H,MATCH($B4318,'CCA Util %'!$E:$E,0)),""))</f>
        <v/>
      </c>
      <c r="AD4318">
        <f>IF($B4318="","",IFERROR(INDEX('CCA Util %'!$G:$G,MATCH($B4318,'CCA Util %'!$E:$E,0)),""))</f>
        <v/>
      </c>
      <c r="AE4318">
        <f>IF(OR($B4318="",$U4318=""),"",$U4318&amp;" &amp; "&amp;IF(OR($AD4318="",$AD4318=0),"Util NA",$AD4318&amp;" Util"))</f>
        <v/>
      </c>
    </row>
    <row r="4319" ht="15.75" customHeight="1" s="42">
      <c r="A4319" s="41" t="n"/>
      <c r="G4319" s="38" t="n"/>
      <c r="H4319" s="38" t="n"/>
      <c r="I4319" s="38" t="n"/>
      <c r="J4319" s="38" t="n"/>
      <c r="K4319" s="38" t="n"/>
      <c r="L4319" s="38" t="n"/>
      <c r="N4319" s="36">
        <f>IF($B4319="","",IF($C4319="SUPERSTORE","Superstore","DH"))</f>
        <v/>
      </c>
      <c r="O4319" s="36">
        <f>IF($B4319="","",IFERROR(VLOOKUP($B4319,Mapping!$A:$C,2,0),"Not Mapped"))</f>
        <v/>
      </c>
      <c r="P4319" s="36">
        <f>IF($B4319="","",IFERROR(VLOOKUP($B4319,Mapping!$A:$C,3,0),"Not Mapped"))</f>
        <v/>
      </c>
      <c r="Q4319" s="36">
        <f>IF($B4319="","",IFERROR(VLOOKUP($O4319,Leaders!$A:$B,2,0),"Not Mapped"))</f>
        <v/>
      </c>
      <c r="R4319" s="36">
        <f>IF($B4319="","",IF(COUNTIF(Exclusions!$A:$A,$B4319)&gt;0,"Yes","No"))</f>
        <v/>
      </c>
      <c r="S4319" s="38">
        <f>IF($B4319="","",MIN(1,DAY($A4319)/IF($N4319="Superstore",Settings!$B$5,Settings!$B$4)))</f>
        <v/>
      </c>
      <c r="T4319" s="38">
        <f>IF(OR($B4319="",$G4319="",$S4319=0),"",$G4319/$S4319)</f>
        <v/>
      </c>
      <c r="U4319" s="36">
        <f>IF($T4319="","",IF($T4319&lt;Settings!$B$8,"Critical",IF($T4319&lt;Settings!$B$9,"Semi Critical","Non Critical")))</f>
        <v/>
      </c>
      <c r="V4319" s="28" t="n"/>
      <c r="Z4319">
        <f>IF($B4319="","",IFERROR(VLOOKUP($B4319,'Plan HC for CCA'!$A:$B,2,0),""))</f>
        <v/>
      </c>
      <c r="AA4319">
        <f>IF(OR($B4319="",$Z4319=""),"",IF(N($M4319)&lt;$Z4319,"Delta","No Delta"))</f>
        <v/>
      </c>
      <c r="AB4319">
        <f>IF(OR($B4319="",$Z4319=""),"",MAX(0,$Z4319-N($M4319)))</f>
        <v/>
      </c>
      <c r="AC4319" s="46">
        <f>IF($B4319="","",IFERROR(INDEX('CCA Util %'!$H:$H,MATCH($B4319,'CCA Util %'!$E:$E,0)),""))</f>
        <v/>
      </c>
      <c r="AD4319">
        <f>IF($B4319="","",IFERROR(INDEX('CCA Util %'!$G:$G,MATCH($B4319,'CCA Util %'!$E:$E,0)),""))</f>
        <v/>
      </c>
      <c r="AE4319">
        <f>IF(OR($B4319="",$U4319=""),"",$U4319&amp;" &amp; "&amp;IF(OR($AD4319="",$AD4319=0),"Util NA",$AD4319&amp;" Util"))</f>
        <v/>
      </c>
    </row>
    <row r="4320" ht="15.75" customHeight="1" s="42">
      <c r="A4320" s="41" t="n"/>
      <c r="G4320" s="38" t="n"/>
      <c r="H4320" s="38" t="n"/>
      <c r="I4320" s="38" t="n"/>
      <c r="J4320" s="38" t="n"/>
      <c r="K4320" s="38" t="n"/>
      <c r="L4320" s="38" t="n"/>
      <c r="N4320" s="36">
        <f>IF($B4320="","",IF($C4320="SUPERSTORE","Superstore","DH"))</f>
        <v/>
      </c>
      <c r="O4320" s="36">
        <f>IF($B4320="","",IFERROR(VLOOKUP($B4320,Mapping!$A:$C,2,0),"Not Mapped"))</f>
        <v/>
      </c>
      <c r="P4320" s="36">
        <f>IF($B4320="","",IFERROR(VLOOKUP($B4320,Mapping!$A:$C,3,0),"Not Mapped"))</f>
        <v/>
      </c>
      <c r="Q4320" s="36">
        <f>IF($B4320="","",IFERROR(VLOOKUP($O4320,Leaders!$A:$B,2,0),"Not Mapped"))</f>
        <v/>
      </c>
      <c r="R4320" s="36">
        <f>IF($B4320="","",IF(COUNTIF(Exclusions!$A:$A,$B4320)&gt;0,"Yes","No"))</f>
        <v/>
      </c>
      <c r="S4320" s="38">
        <f>IF($B4320="","",MIN(1,DAY($A4320)/IF($N4320="Superstore",Settings!$B$5,Settings!$B$4)))</f>
        <v/>
      </c>
      <c r="T4320" s="38">
        <f>IF(OR($B4320="",$G4320="",$S4320=0),"",$G4320/$S4320)</f>
        <v/>
      </c>
      <c r="U4320" s="36">
        <f>IF($T4320="","",IF($T4320&lt;Settings!$B$8,"Critical",IF($T4320&lt;Settings!$B$9,"Semi Critical","Non Critical")))</f>
        <v/>
      </c>
      <c r="V4320" s="28" t="n"/>
      <c r="Z4320">
        <f>IF($B4320="","",IFERROR(VLOOKUP($B4320,'Plan HC for CCA'!$A:$B,2,0),""))</f>
        <v/>
      </c>
      <c r="AA4320">
        <f>IF(OR($B4320="",$Z4320=""),"",IF(N($M4320)&lt;$Z4320,"Delta","No Delta"))</f>
        <v/>
      </c>
      <c r="AB4320">
        <f>IF(OR($B4320="",$Z4320=""),"",MAX(0,$Z4320-N($M4320)))</f>
        <v/>
      </c>
      <c r="AC4320" s="46">
        <f>IF($B4320="","",IFERROR(INDEX('CCA Util %'!$H:$H,MATCH($B4320,'CCA Util %'!$E:$E,0)),""))</f>
        <v/>
      </c>
      <c r="AD4320">
        <f>IF($B4320="","",IFERROR(INDEX('CCA Util %'!$G:$G,MATCH($B4320,'CCA Util %'!$E:$E,0)),""))</f>
        <v/>
      </c>
      <c r="AE4320">
        <f>IF(OR($B4320="",$U4320=""),"",$U4320&amp;" &amp; "&amp;IF(OR($AD4320="",$AD4320=0),"Util NA",$AD4320&amp;" Util"))</f>
        <v/>
      </c>
    </row>
    <row r="4321" ht="15.75" customHeight="1" s="42">
      <c r="A4321" s="41" t="n"/>
      <c r="G4321" s="38" t="n"/>
      <c r="H4321" s="38" t="n"/>
      <c r="I4321" s="38" t="n"/>
      <c r="J4321" s="38" t="n"/>
      <c r="K4321" s="38" t="n"/>
      <c r="L4321" s="38" t="n"/>
      <c r="N4321" s="36">
        <f>IF($B4321="","",IF($C4321="SUPERSTORE","Superstore","DH"))</f>
        <v/>
      </c>
      <c r="O4321" s="36">
        <f>IF($B4321="","",IFERROR(VLOOKUP($B4321,Mapping!$A:$C,2,0),"Not Mapped"))</f>
        <v/>
      </c>
      <c r="P4321" s="36">
        <f>IF($B4321="","",IFERROR(VLOOKUP($B4321,Mapping!$A:$C,3,0),"Not Mapped"))</f>
        <v/>
      </c>
      <c r="Q4321" s="36">
        <f>IF($B4321="","",IFERROR(VLOOKUP($O4321,Leaders!$A:$B,2,0),"Not Mapped"))</f>
        <v/>
      </c>
      <c r="R4321" s="36">
        <f>IF($B4321="","",IF(COUNTIF(Exclusions!$A:$A,$B4321)&gt;0,"Yes","No"))</f>
        <v/>
      </c>
      <c r="S4321" s="38">
        <f>IF($B4321="","",MIN(1,DAY($A4321)/IF($N4321="Superstore",Settings!$B$5,Settings!$B$4)))</f>
        <v/>
      </c>
      <c r="T4321" s="38">
        <f>IF(OR($B4321="",$G4321="",$S4321=0),"",$G4321/$S4321)</f>
        <v/>
      </c>
      <c r="U4321" s="36">
        <f>IF($T4321="","",IF($T4321&lt;Settings!$B$8,"Critical",IF($T4321&lt;Settings!$B$9,"Semi Critical","Non Critical")))</f>
        <v/>
      </c>
      <c r="V4321" s="28" t="n"/>
      <c r="Z4321">
        <f>IF($B4321="","",IFERROR(VLOOKUP($B4321,'Plan HC for CCA'!$A:$B,2,0),""))</f>
        <v/>
      </c>
      <c r="AA4321">
        <f>IF(OR($B4321="",$Z4321=""),"",IF(N($M4321)&lt;$Z4321,"Delta","No Delta"))</f>
        <v/>
      </c>
      <c r="AB4321">
        <f>IF(OR($B4321="",$Z4321=""),"",MAX(0,$Z4321-N($M4321)))</f>
        <v/>
      </c>
      <c r="AC4321" s="46">
        <f>IF($B4321="","",IFERROR(INDEX('CCA Util %'!$H:$H,MATCH($B4321,'CCA Util %'!$E:$E,0)),""))</f>
        <v/>
      </c>
      <c r="AD4321">
        <f>IF($B4321="","",IFERROR(INDEX('CCA Util %'!$G:$G,MATCH($B4321,'CCA Util %'!$E:$E,0)),""))</f>
        <v/>
      </c>
      <c r="AE4321">
        <f>IF(OR($B4321="",$U4321=""),"",$U4321&amp;" &amp; "&amp;IF(OR($AD4321="",$AD4321=0),"Util NA",$AD4321&amp;" Util"))</f>
        <v/>
      </c>
    </row>
    <row r="4322" ht="15.75" customHeight="1" s="42">
      <c r="A4322" s="41" t="n"/>
      <c r="G4322" s="38" t="n"/>
      <c r="H4322" s="38" t="n"/>
      <c r="I4322" s="38" t="n"/>
      <c r="J4322" s="38" t="n"/>
      <c r="K4322" s="38" t="n"/>
      <c r="L4322" s="38" t="n"/>
      <c r="N4322" s="36">
        <f>IF($B4322="","",IF($C4322="SUPERSTORE","Superstore","DH"))</f>
        <v/>
      </c>
      <c r="O4322" s="36">
        <f>IF($B4322="","",IFERROR(VLOOKUP($B4322,Mapping!$A:$C,2,0),"Not Mapped"))</f>
        <v/>
      </c>
      <c r="P4322" s="36">
        <f>IF($B4322="","",IFERROR(VLOOKUP($B4322,Mapping!$A:$C,3,0),"Not Mapped"))</f>
        <v/>
      </c>
      <c r="Q4322" s="36">
        <f>IF($B4322="","",IFERROR(VLOOKUP($O4322,Leaders!$A:$B,2,0),"Not Mapped"))</f>
        <v/>
      </c>
      <c r="R4322" s="36">
        <f>IF($B4322="","",IF(COUNTIF(Exclusions!$A:$A,$B4322)&gt;0,"Yes","No"))</f>
        <v/>
      </c>
      <c r="S4322" s="38">
        <f>IF($B4322="","",MIN(1,DAY($A4322)/IF($N4322="Superstore",Settings!$B$5,Settings!$B$4)))</f>
        <v/>
      </c>
      <c r="T4322" s="38">
        <f>IF(OR($B4322="",$G4322="",$S4322=0),"",$G4322/$S4322)</f>
        <v/>
      </c>
      <c r="U4322" s="36">
        <f>IF($T4322="","",IF($T4322&lt;Settings!$B$8,"Critical",IF($T4322&lt;Settings!$B$9,"Semi Critical","Non Critical")))</f>
        <v/>
      </c>
      <c r="V4322" s="28" t="n"/>
      <c r="Z4322">
        <f>IF($B4322="","",IFERROR(VLOOKUP($B4322,'Plan HC for CCA'!$A:$B,2,0),""))</f>
        <v/>
      </c>
      <c r="AA4322">
        <f>IF(OR($B4322="",$Z4322=""),"",IF(N($M4322)&lt;$Z4322,"Delta","No Delta"))</f>
        <v/>
      </c>
      <c r="AB4322">
        <f>IF(OR($B4322="",$Z4322=""),"",MAX(0,$Z4322-N($M4322)))</f>
        <v/>
      </c>
      <c r="AC4322" s="46">
        <f>IF($B4322="","",IFERROR(INDEX('CCA Util %'!$H:$H,MATCH($B4322,'CCA Util %'!$E:$E,0)),""))</f>
        <v/>
      </c>
      <c r="AD4322">
        <f>IF($B4322="","",IFERROR(INDEX('CCA Util %'!$G:$G,MATCH($B4322,'CCA Util %'!$E:$E,0)),""))</f>
        <v/>
      </c>
      <c r="AE4322">
        <f>IF(OR($B4322="",$U4322=""),"",$U4322&amp;" &amp; "&amp;IF(OR($AD4322="",$AD4322=0),"Util NA",$AD4322&amp;" Util"))</f>
        <v/>
      </c>
    </row>
    <row r="4323" ht="15.75" customHeight="1" s="42">
      <c r="A4323" s="41" t="n"/>
      <c r="G4323" s="38" t="n"/>
      <c r="H4323" s="38" t="n"/>
      <c r="I4323" s="38" t="n"/>
      <c r="J4323" s="38" t="n"/>
      <c r="K4323" s="38" t="n"/>
      <c r="L4323" s="38" t="n"/>
      <c r="N4323" s="36">
        <f>IF($B4323="","",IF($C4323="SUPERSTORE","Superstore","DH"))</f>
        <v/>
      </c>
      <c r="O4323" s="36">
        <f>IF($B4323="","",IFERROR(VLOOKUP($B4323,Mapping!$A:$C,2,0),"Not Mapped"))</f>
        <v/>
      </c>
      <c r="P4323" s="36">
        <f>IF($B4323="","",IFERROR(VLOOKUP($B4323,Mapping!$A:$C,3,0),"Not Mapped"))</f>
        <v/>
      </c>
      <c r="Q4323" s="36">
        <f>IF($B4323="","",IFERROR(VLOOKUP($O4323,Leaders!$A:$B,2,0),"Not Mapped"))</f>
        <v/>
      </c>
      <c r="R4323" s="36">
        <f>IF($B4323="","",IF(COUNTIF(Exclusions!$A:$A,$B4323)&gt;0,"Yes","No"))</f>
        <v/>
      </c>
      <c r="S4323" s="38">
        <f>IF($B4323="","",MIN(1,DAY($A4323)/IF($N4323="Superstore",Settings!$B$5,Settings!$B$4)))</f>
        <v/>
      </c>
      <c r="T4323" s="38">
        <f>IF(OR($B4323="",$G4323="",$S4323=0),"",$G4323/$S4323)</f>
        <v/>
      </c>
      <c r="U4323" s="36">
        <f>IF($T4323="","",IF($T4323&lt;Settings!$B$8,"Critical",IF($T4323&lt;Settings!$B$9,"Semi Critical","Non Critical")))</f>
        <v/>
      </c>
      <c r="V4323" s="28" t="n"/>
      <c r="Z4323">
        <f>IF($B4323="","",IFERROR(VLOOKUP($B4323,'Plan HC for CCA'!$A:$B,2,0),""))</f>
        <v/>
      </c>
      <c r="AA4323">
        <f>IF(OR($B4323="",$Z4323=""),"",IF(N($M4323)&lt;$Z4323,"Delta","No Delta"))</f>
        <v/>
      </c>
      <c r="AB4323">
        <f>IF(OR($B4323="",$Z4323=""),"",MAX(0,$Z4323-N($M4323)))</f>
        <v/>
      </c>
      <c r="AC4323" s="46">
        <f>IF($B4323="","",IFERROR(INDEX('CCA Util %'!$H:$H,MATCH($B4323,'CCA Util %'!$E:$E,0)),""))</f>
        <v/>
      </c>
      <c r="AD4323">
        <f>IF($B4323="","",IFERROR(INDEX('CCA Util %'!$G:$G,MATCH($B4323,'CCA Util %'!$E:$E,0)),""))</f>
        <v/>
      </c>
      <c r="AE4323">
        <f>IF(OR($B4323="",$U4323=""),"",$U4323&amp;" &amp; "&amp;IF(OR($AD4323="",$AD4323=0),"Util NA",$AD4323&amp;" Util"))</f>
        <v/>
      </c>
    </row>
    <row r="4324" ht="15.75" customHeight="1" s="42">
      <c r="A4324" s="41" t="n"/>
      <c r="G4324" s="38" t="n"/>
      <c r="H4324" s="38" t="n"/>
      <c r="I4324" s="38" t="n"/>
      <c r="J4324" s="38" t="n"/>
      <c r="K4324" s="38" t="n"/>
      <c r="L4324" s="38" t="n"/>
      <c r="N4324" s="36">
        <f>IF($B4324="","",IF($C4324="SUPERSTORE","Superstore","DH"))</f>
        <v/>
      </c>
      <c r="O4324" s="36">
        <f>IF($B4324="","",IFERROR(VLOOKUP($B4324,Mapping!$A:$C,2,0),"Not Mapped"))</f>
        <v/>
      </c>
      <c r="P4324" s="36">
        <f>IF($B4324="","",IFERROR(VLOOKUP($B4324,Mapping!$A:$C,3,0),"Not Mapped"))</f>
        <v/>
      </c>
      <c r="Q4324" s="36">
        <f>IF($B4324="","",IFERROR(VLOOKUP($O4324,Leaders!$A:$B,2,0),"Not Mapped"))</f>
        <v/>
      </c>
      <c r="R4324" s="36">
        <f>IF($B4324="","",IF(COUNTIF(Exclusions!$A:$A,$B4324)&gt;0,"Yes","No"))</f>
        <v/>
      </c>
      <c r="S4324" s="38">
        <f>IF($B4324="","",MIN(1,DAY($A4324)/IF($N4324="Superstore",Settings!$B$5,Settings!$B$4)))</f>
        <v/>
      </c>
      <c r="T4324" s="38">
        <f>IF(OR($B4324="",$G4324="",$S4324=0),"",$G4324/$S4324)</f>
        <v/>
      </c>
      <c r="U4324" s="36">
        <f>IF($T4324="","",IF($T4324&lt;Settings!$B$8,"Critical",IF($T4324&lt;Settings!$B$9,"Semi Critical","Non Critical")))</f>
        <v/>
      </c>
      <c r="V4324" s="28" t="n"/>
      <c r="Z4324">
        <f>IF($B4324="","",IFERROR(VLOOKUP($B4324,'Plan HC for CCA'!$A:$B,2,0),""))</f>
        <v/>
      </c>
      <c r="AA4324">
        <f>IF(OR($B4324="",$Z4324=""),"",IF(N($M4324)&lt;$Z4324,"Delta","No Delta"))</f>
        <v/>
      </c>
      <c r="AB4324">
        <f>IF(OR($B4324="",$Z4324=""),"",MAX(0,$Z4324-N($M4324)))</f>
        <v/>
      </c>
      <c r="AC4324" s="46">
        <f>IF($B4324="","",IFERROR(INDEX('CCA Util %'!$H:$H,MATCH($B4324,'CCA Util %'!$E:$E,0)),""))</f>
        <v/>
      </c>
      <c r="AD4324">
        <f>IF($B4324="","",IFERROR(INDEX('CCA Util %'!$G:$G,MATCH($B4324,'CCA Util %'!$E:$E,0)),""))</f>
        <v/>
      </c>
      <c r="AE4324">
        <f>IF(OR($B4324="",$U4324=""),"",$U4324&amp;" &amp; "&amp;IF(OR($AD4324="",$AD4324=0),"Util NA",$AD4324&amp;" Util"))</f>
        <v/>
      </c>
    </row>
    <row r="4325" ht="15.75" customHeight="1" s="42">
      <c r="A4325" s="41" t="n"/>
      <c r="G4325" s="38" t="n"/>
      <c r="H4325" s="38" t="n"/>
      <c r="I4325" s="38" t="n"/>
      <c r="J4325" s="38" t="n"/>
      <c r="K4325" s="38" t="n"/>
      <c r="L4325" s="38" t="n"/>
      <c r="N4325" s="36">
        <f>IF($B4325="","",IF($C4325="SUPERSTORE","Superstore","DH"))</f>
        <v/>
      </c>
      <c r="O4325" s="36">
        <f>IF($B4325="","",IFERROR(VLOOKUP($B4325,Mapping!$A:$C,2,0),"Not Mapped"))</f>
        <v/>
      </c>
      <c r="P4325" s="36">
        <f>IF($B4325="","",IFERROR(VLOOKUP($B4325,Mapping!$A:$C,3,0),"Not Mapped"))</f>
        <v/>
      </c>
      <c r="Q4325" s="36">
        <f>IF($B4325="","",IFERROR(VLOOKUP($O4325,Leaders!$A:$B,2,0),"Not Mapped"))</f>
        <v/>
      </c>
      <c r="R4325" s="36">
        <f>IF($B4325="","",IF(COUNTIF(Exclusions!$A:$A,$B4325)&gt;0,"Yes","No"))</f>
        <v/>
      </c>
      <c r="S4325" s="38">
        <f>IF($B4325="","",MIN(1,DAY($A4325)/IF($N4325="Superstore",Settings!$B$5,Settings!$B$4)))</f>
        <v/>
      </c>
      <c r="T4325" s="38">
        <f>IF(OR($B4325="",$G4325="",$S4325=0),"",$G4325/$S4325)</f>
        <v/>
      </c>
      <c r="U4325" s="36">
        <f>IF($T4325="","",IF($T4325&lt;Settings!$B$8,"Critical",IF($T4325&lt;Settings!$B$9,"Semi Critical","Non Critical")))</f>
        <v/>
      </c>
      <c r="V4325" s="28" t="n"/>
      <c r="Z4325">
        <f>IF($B4325="","",IFERROR(VLOOKUP($B4325,'Plan HC for CCA'!$A:$B,2,0),""))</f>
        <v/>
      </c>
      <c r="AA4325">
        <f>IF(OR($B4325="",$Z4325=""),"",IF(N($M4325)&lt;$Z4325,"Delta","No Delta"))</f>
        <v/>
      </c>
      <c r="AB4325">
        <f>IF(OR($B4325="",$Z4325=""),"",MAX(0,$Z4325-N($M4325)))</f>
        <v/>
      </c>
      <c r="AC4325" s="46">
        <f>IF($B4325="","",IFERROR(INDEX('CCA Util %'!$H:$H,MATCH($B4325,'CCA Util %'!$E:$E,0)),""))</f>
        <v/>
      </c>
      <c r="AD4325">
        <f>IF($B4325="","",IFERROR(INDEX('CCA Util %'!$G:$G,MATCH($B4325,'CCA Util %'!$E:$E,0)),""))</f>
        <v/>
      </c>
      <c r="AE4325">
        <f>IF(OR($B4325="",$U4325=""),"",$U4325&amp;" &amp; "&amp;IF(OR($AD4325="",$AD4325=0),"Util NA",$AD4325&amp;" Util"))</f>
        <v/>
      </c>
    </row>
    <row r="4326" ht="15.75" customHeight="1" s="42">
      <c r="A4326" s="41" t="n"/>
      <c r="G4326" s="38" t="n"/>
      <c r="H4326" s="38" t="n"/>
      <c r="I4326" s="38" t="n"/>
      <c r="J4326" s="38" t="n"/>
      <c r="K4326" s="38" t="n"/>
      <c r="L4326" s="38" t="n"/>
      <c r="N4326" s="36">
        <f>IF($B4326="","",IF($C4326="SUPERSTORE","Superstore","DH"))</f>
        <v/>
      </c>
      <c r="O4326" s="36">
        <f>IF($B4326="","",IFERROR(VLOOKUP($B4326,Mapping!$A:$C,2,0),"Not Mapped"))</f>
        <v/>
      </c>
      <c r="P4326" s="36">
        <f>IF($B4326="","",IFERROR(VLOOKUP($B4326,Mapping!$A:$C,3,0),"Not Mapped"))</f>
        <v/>
      </c>
      <c r="Q4326" s="36">
        <f>IF($B4326="","",IFERROR(VLOOKUP($O4326,Leaders!$A:$B,2,0),"Not Mapped"))</f>
        <v/>
      </c>
      <c r="R4326" s="36">
        <f>IF($B4326="","",IF(COUNTIF(Exclusions!$A:$A,$B4326)&gt;0,"Yes","No"))</f>
        <v/>
      </c>
      <c r="S4326" s="38">
        <f>IF($B4326="","",MIN(1,DAY($A4326)/IF($N4326="Superstore",Settings!$B$5,Settings!$B$4)))</f>
        <v/>
      </c>
      <c r="T4326" s="38">
        <f>IF(OR($B4326="",$G4326="",$S4326=0),"",$G4326/$S4326)</f>
        <v/>
      </c>
      <c r="U4326" s="36">
        <f>IF($T4326="","",IF($T4326&lt;Settings!$B$8,"Critical",IF($T4326&lt;Settings!$B$9,"Semi Critical","Non Critical")))</f>
        <v/>
      </c>
      <c r="V4326" s="28" t="n"/>
      <c r="Z4326">
        <f>IF($B4326="","",IFERROR(VLOOKUP($B4326,'Plan HC for CCA'!$A:$B,2,0),""))</f>
        <v/>
      </c>
      <c r="AA4326">
        <f>IF(OR($B4326="",$Z4326=""),"",IF(N($M4326)&lt;$Z4326,"Delta","No Delta"))</f>
        <v/>
      </c>
      <c r="AB4326">
        <f>IF(OR($B4326="",$Z4326=""),"",MAX(0,$Z4326-N($M4326)))</f>
        <v/>
      </c>
      <c r="AC4326" s="46">
        <f>IF($B4326="","",IFERROR(INDEX('CCA Util %'!$H:$H,MATCH($B4326,'CCA Util %'!$E:$E,0)),""))</f>
        <v/>
      </c>
      <c r="AD4326">
        <f>IF($B4326="","",IFERROR(INDEX('CCA Util %'!$G:$G,MATCH($B4326,'CCA Util %'!$E:$E,0)),""))</f>
        <v/>
      </c>
      <c r="AE4326">
        <f>IF(OR($B4326="",$U4326=""),"",$U4326&amp;" &amp; "&amp;IF(OR($AD4326="",$AD4326=0),"Util NA",$AD4326&amp;" Util"))</f>
        <v/>
      </c>
    </row>
    <row r="4327" ht="15.75" customHeight="1" s="42">
      <c r="A4327" s="41" t="n"/>
      <c r="G4327" s="38" t="n"/>
      <c r="H4327" s="38" t="n"/>
      <c r="I4327" s="38" t="n"/>
      <c r="J4327" s="38" t="n"/>
      <c r="K4327" s="38" t="n"/>
      <c r="L4327" s="38" t="n"/>
      <c r="N4327" s="36">
        <f>IF($B4327="","",IF($C4327="SUPERSTORE","Superstore","DH"))</f>
        <v/>
      </c>
      <c r="O4327" s="36">
        <f>IF($B4327="","",IFERROR(VLOOKUP($B4327,Mapping!$A:$C,2,0),"Not Mapped"))</f>
        <v/>
      </c>
      <c r="P4327" s="36">
        <f>IF($B4327="","",IFERROR(VLOOKUP($B4327,Mapping!$A:$C,3,0),"Not Mapped"))</f>
        <v/>
      </c>
      <c r="Q4327" s="36">
        <f>IF($B4327="","",IFERROR(VLOOKUP($O4327,Leaders!$A:$B,2,0),"Not Mapped"))</f>
        <v/>
      </c>
      <c r="R4327" s="36">
        <f>IF($B4327="","",IF(COUNTIF(Exclusions!$A:$A,$B4327)&gt;0,"Yes","No"))</f>
        <v/>
      </c>
      <c r="S4327" s="38">
        <f>IF($B4327="","",MIN(1,DAY($A4327)/IF($N4327="Superstore",Settings!$B$5,Settings!$B$4)))</f>
        <v/>
      </c>
      <c r="T4327" s="38">
        <f>IF(OR($B4327="",$G4327="",$S4327=0),"",$G4327/$S4327)</f>
        <v/>
      </c>
      <c r="U4327" s="36">
        <f>IF($T4327="","",IF($T4327&lt;Settings!$B$8,"Critical",IF($T4327&lt;Settings!$B$9,"Semi Critical","Non Critical")))</f>
        <v/>
      </c>
      <c r="V4327" s="28" t="n"/>
      <c r="Z4327">
        <f>IF($B4327="","",IFERROR(VLOOKUP($B4327,'Plan HC for CCA'!$A:$B,2,0),""))</f>
        <v/>
      </c>
      <c r="AA4327">
        <f>IF(OR($B4327="",$Z4327=""),"",IF(N($M4327)&lt;$Z4327,"Delta","No Delta"))</f>
        <v/>
      </c>
      <c r="AB4327">
        <f>IF(OR($B4327="",$Z4327=""),"",MAX(0,$Z4327-N($M4327)))</f>
        <v/>
      </c>
      <c r="AC4327" s="46">
        <f>IF($B4327="","",IFERROR(INDEX('CCA Util %'!$H:$H,MATCH($B4327,'CCA Util %'!$E:$E,0)),""))</f>
        <v/>
      </c>
      <c r="AD4327">
        <f>IF($B4327="","",IFERROR(INDEX('CCA Util %'!$G:$G,MATCH($B4327,'CCA Util %'!$E:$E,0)),""))</f>
        <v/>
      </c>
      <c r="AE4327">
        <f>IF(OR($B4327="",$U4327=""),"",$U4327&amp;" &amp; "&amp;IF(OR($AD4327="",$AD4327=0),"Util NA",$AD4327&amp;" Util"))</f>
        <v/>
      </c>
    </row>
    <row r="4328" ht="15.75" customHeight="1" s="42">
      <c r="A4328" s="41" t="n"/>
      <c r="G4328" s="38" t="n"/>
      <c r="H4328" s="38" t="n"/>
      <c r="I4328" s="38" t="n"/>
      <c r="J4328" s="38" t="n"/>
      <c r="K4328" s="38" t="n"/>
      <c r="L4328" s="38" t="n"/>
      <c r="N4328" s="36">
        <f>IF($B4328="","",IF($C4328="SUPERSTORE","Superstore","DH"))</f>
        <v/>
      </c>
      <c r="O4328" s="36">
        <f>IF($B4328="","",IFERROR(VLOOKUP($B4328,Mapping!$A:$C,2,0),"Not Mapped"))</f>
        <v/>
      </c>
      <c r="P4328" s="36">
        <f>IF($B4328="","",IFERROR(VLOOKUP($B4328,Mapping!$A:$C,3,0),"Not Mapped"))</f>
        <v/>
      </c>
      <c r="Q4328" s="36">
        <f>IF($B4328="","",IFERROR(VLOOKUP($O4328,Leaders!$A:$B,2,0),"Not Mapped"))</f>
        <v/>
      </c>
      <c r="R4328" s="36">
        <f>IF($B4328="","",IF(COUNTIF(Exclusions!$A:$A,$B4328)&gt;0,"Yes","No"))</f>
        <v/>
      </c>
      <c r="S4328" s="38">
        <f>IF($B4328="","",MIN(1,DAY($A4328)/IF($N4328="Superstore",Settings!$B$5,Settings!$B$4)))</f>
        <v/>
      </c>
      <c r="T4328" s="38">
        <f>IF(OR($B4328="",$G4328="",$S4328=0),"",$G4328/$S4328)</f>
        <v/>
      </c>
      <c r="U4328" s="36">
        <f>IF($T4328="","",IF($T4328&lt;Settings!$B$8,"Critical",IF($T4328&lt;Settings!$B$9,"Semi Critical","Non Critical")))</f>
        <v/>
      </c>
      <c r="V4328" s="28" t="n"/>
      <c r="Z4328">
        <f>IF($B4328="","",IFERROR(VLOOKUP($B4328,'Plan HC for CCA'!$A:$B,2,0),""))</f>
        <v/>
      </c>
      <c r="AA4328">
        <f>IF(OR($B4328="",$Z4328=""),"",IF(N($M4328)&lt;$Z4328,"Delta","No Delta"))</f>
        <v/>
      </c>
      <c r="AB4328">
        <f>IF(OR($B4328="",$Z4328=""),"",MAX(0,$Z4328-N($M4328)))</f>
        <v/>
      </c>
      <c r="AC4328" s="46">
        <f>IF($B4328="","",IFERROR(INDEX('CCA Util %'!$H:$H,MATCH($B4328,'CCA Util %'!$E:$E,0)),""))</f>
        <v/>
      </c>
      <c r="AD4328">
        <f>IF($B4328="","",IFERROR(INDEX('CCA Util %'!$G:$G,MATCH($B4328,'CCA Util %'!$E:$E,0)),""))</f>
        <v/>
      </c>
      <c r="AE4328">
        <f>IF(OR($B4328="",$U4328=""),"",$U4328&amp;" &amp; "&amp;IF(OR($AD4328="",$AD4328=0),"Util NA",$AD4328&amp;" Util"))</f>
        <v/>
      </c>
    </row>
    <row r="4329" ht="15.75" customHeight="1" s="42">
      <c r="A4329" s="41" t="n"/>
      <c r="G4329" s="38" t="n"/>
      <c r="H4329" s="38" t="n"/>
      <c r="I4329" s="38" t="n"/>
      <c r="J4329" s="38" t="n"/>
      <c r="K4329" s="38" t="n"/>
      <c r="L4329" s="38" t="n"/>
      <c r="N4329" s="36">
        <f>IF($B4329="","",IF($C4329="SUPERSTORE","Superstore","DH"))</f>
        <v/>
      </c>
      <c r="O4329" s="36">
        <f>IF($B4329="","",IFERROR(VLOOKUP($B4329,Mapping!$A:$C,2,0),"Not Mapped"))</f>
        <v/>
      </c>
      <c r="P4329" s="36">
        <f>IF($B4329="","",IFERROR(VLOOKUP($B4329,Mapping!$A:$C,3,0),"Not Mapped"))</f>
        <v/>
      </c>
      <c r="Q4329" s="36">
        <f>IF($B4329="","",IFERROR(VLOOKUP($O4329,Leaders!$A:$B,2,0),"Not Mapped"))</f>
        <v/>
      </c>
      <c r="R4329" s="36">
        <f>IF($B4329="","",IF(COUNTIF(Exclusions!$A:$A,$B4329)&gt;0,"Yes","No"))</f>
        <v/>
      </c>
      <c r="S4329" s="38">
        <f>IF($B4329="","",MIN(1,DAY($A4329)/IF($N4329="Superstore",Settings!$B$5,Settings!$B$4)))</f>
        <v/>
      </c>
      <c r="T4329" s="38">
        <f>IF(OR($B4329="",$G4329="",$S4329=0),"",$G4329/$S4329)</f>
        <v/>
      </c>
      <c r="U4329" s="36">
        <f>IF($T4329="","",IF($T4329&lt;Settings!$B$8,"Critical",IF($T4329&lt;Settings!$B$9,"Semi Critical","Non Critical")))</f>
        <v/>
      </c>
      <c r="V4329" s="28" t="n"/>
      <c r="Z4329">
        <f>IF($B4329="","",IFERROR(VLOOKUP($B4329,'Plan HC for CCA'!$A:$B,2,0),""))</f>
        <v/>
      </c>
      <c r="AA4329">
        <f>IF(OR($B4329="",$Z4329=""),"",IF(N($M4329)&lt;$Z4329,"Delta","No Delta"))</f>
        <v/>
      </c>
      <c r="AB4329">
        <f>IF(OR($B4329="",$Z4329=""),"",MAX(0,$Z4329-N($M4329)))</f>
        <v/>
      </c>
      <c r="AC4329" s="46">
        <f>IF($B4329="","",IFERROR(INDEX('CCA Util %'!$H:$H,MATCH($B4329,'CCA Util %'!$E:$E,0)),""))</f>
        <v/>
      </c>
      <c r="AD4329">
        <f>IF($B4329="","",IFERROR(INDEX('CCA Util %'!$G:$G,MATCH($B4329,'CCA Util %'!$E:$E,0)),""))</f>
        <v/>
      </c>
      <c r="AE4329">
        <f>IF(OR($B4329="",$U4329=""),"",$U4329&amp;" &amp; "&amp;IF(OR($AD4329="",$AD4329=0),"Util NA",$AD4329&amp;" Util"))</f>
        <v/>
      </c>
    </row>
    <row r="4330" ht="15.75" customHeight="1" s="42">
      <c r="A4330" s="41" t="n"/>
      <c r="G4330" s="38" t="n"/>
      <c r="H4330" s="38" t="n"/>
      <c r="I4330" s="38" t="n"/>
      <c r="J4330" s="38" t="n"/>
      <c r="K4330" s="38" t="n"/>
      <c r="L4330" s="38" t="n"/>
      <c r="N4330" s="36">
        <f>IF($B4330="","",IF($C4330="SUPERSTORE","Superstore","DH"))</f>
        <v/>
      </c>
      <c r="O4330" s="36">
        <f>IF($B4330="","",IFERROR(VLOOKUP($B4330,Mapping!$A:$C,2,0),"Not Mapped"))</f>
        <v/>
      </c>
      <c r="P4330" s="36">
        <f>IF($B4330="","",IFERROR(VLOOKUP($B4330,Mapping!$A:$C,3,0),"Not Mapped"))</f>
        <v/>
      </c>
      <c r="Q4330" s="36">
        <f>IF($B4330="","",IFERROR(VLOOKUP($O4330,Leaders!$A:$B,2,0),"Not Mapped"))</f>
        <v/>
      </c>
      <c r="R4330" s="36">
        <f>IF($B4330="","",IF(COUNTIF(Exclusions!$A:$A,$B4330)&gt;0,"Yes","No"))</f>
        <v/>
      </c>
      <c r="S4330" s="38">
        <f>IF($B4330="","",MIN(1,DAY($A4330)/IF($N4330="Superstore",Settings!$B$5,Settings!$B$4)))</f>
        <v/>
      </c>
      <c r="T4330" s="38">
        <f>IF(OR($B4330="",$G4330="",$S4330=0),"",$G4330/$S4330)</f>
        <v/>
      </c>
      <c r="U4330" s="36">
        <f>IF($T4330="","",IF($T4330&lt;Settings!$B$8,"Critical",IF($T4330&lt;Settings!$B$9,"Semi Critical","Non Critical")))</f>
        <v/>
      </c>
      <c r="V4330" s="28" t="n"/>
      <c r="Z4330">
        <f>IF($B4330="","",IFERROR(VLOOKUP($B4330,'Plan HC for CCA'!$A:$B,2,0),""))</f>
        <v/>
      </c>
      <c r="AA4330">
        <f>IF(OR($B4330="",$Z4330=""),"",IF(N($M4330)&lt;$Z4330,"Delta","No Delta"))</f>
        <v/>
      </c>
      <c r="AB4330">
        <f>IF(OR($B4330="",$Z4330=""),"",MAX(0,$Z4330-N($M4330)))</f>
        <v/>
      </c>
      <c r="AC4330" s="46">
        <f>IF($B4330="","",IFERROR(INDEX('CCA Util %'!$H:$H,MATCH($B4330,'CCA Util %'!$E:$E,0)),""))</f>
        <v/>
      </c>
      <c r="AD4330">
        <f>IF($B4330="","",IFERROR(INDEX('CCA Util %'!$G:$G,MATCH($B4330,'CCA Util %'!$E:$E,0)),""))</f>
        <v/>
      </c>
      <c r="AE4330">
        <f>IF(OR($B4330="",$U4330=""),"",$U4330&amp;" &amp; "&amp;IF(OR($AD4330="",$AD4330=0),"Util NA",$AD4330&amp;" Util"))</f>
        <v/>
      </c>
    </row>
    <row r="4331" ht="15.75" customHeight="1" s="42">
      <c r="A4331" s="41" t="n"/>
      <c r="G4331" s="38" t="n"/>
      <c r="H4331" s="38" t="n"/>
      <c r="I4331" s="38" t="n"/>
      <c r="J4331" s="38" t="n"/>
      <c r="K4331" s="38" t="n"/>
      <c r="L4331" s="38" t="n"/>
      <c r="N4331" s="36">
        <f>IF($B4331="","",IF($C4331="SUPERSTORE","Superstore","DH"))</f>
        <v/>
      </c>
      <c r="O4331" s="36">
        <f>IF($B4331="","",IFERROR(VLOOKUP($B4331,Mapping!$A:$C,2,0),"Not Mapped"))</f>
        <v/>
      </c>
      <c r="P4331" s="36">
        <f>IF($B4331="","",IFERROR(VLOOKUP($B4331,Mapping!$A:$C,3,0),"Not Mapped"))</f>
        <v/>
      </c>
      <c r="Q4331" s="36">
        <f>IF($B4331="","",IFERROR(VLOOKUP($O4331,Leaders!$A:$B,2,0),"Not Mapped"))</f>
        <v/>
      </c>
      <c r="R4331" s="36">
        <f>IF($B4331="","",IF(COUNTIF(Exclusions!$A:$A,$B4331)&gt;0,"Yes","No"))</f>
        <v/>
      </c>
      <c r="S4331" s="38">
        <f>IF($B4331="","",MIN(1,DAY($A4331)/IF($N4331="Superstore",Settings!$B$5,Settings!$B$4)))</f>
        <v/>
      </c>
      <c r="T4331" s="38">
        <f>IF(OR($B4331="",$G4331="",$S4331=0),"",$G4331/$S4331)</f>
        <v/>
      </c>
      <c r="U4331" s="36">
        <f>IF($T4331="","",IF($T4331&lt;Settings!$B$8,"Critical",IF($T4331&lt;Settings!$B$9,"Semi Critical","Non Critical")))</f>
        <v/>
      </c>
      <c r="V4331" s="28" t="n"/>
      <c r="Z4331">
        <f>IF($B4331="","",IFERROR(VLOOKUP($B4331,'Plan HC for CCA'!$A:$B,2,0),""))</f>
        <v/>
      </c>
      <c r="AA4331">
        <f>IF(OR($B4331="",$Z4331=""),"",IF(N($M4331)&lt;$Z4331,"Delta","No Delta"))</f>
        <v/>
      </c>
      <c r="AB4331">
        <f>IF(OR($B4331="",$Z4331=""),"",MAX(0,$Z4331-N($M4331)))</f>
        <v/>
      </c>
      <c r="AC4331" s="46">
        <f>IF($B4331="","",IFERROR(INDEX('CCA Util %'!$H:$H,MATCH($B4331,'CCA Util %'!$E:$E,0)),""))</f>
        <v/>
      </c>
      <c r="AD4331">
        <f>IF($B4331="","",IFERROR(INDEX('CCA Util %'!$G:$G,MATCH($B4331,'CCA Util %'!$E:$E,0)),""))</f>
        <v/>
      </c>
      <c r="AE4331">
        <f>IF(OR($B4331="",$U4331=""),"",$U4331&amp;" &amp; "&amp;IF(OR($AD4331="",$AD4331=0),"Util NA",$AD4331&amp;" Util"))</f>
        <v/>
      </c>
    </row>
    <row r="4332" ht="15.75" customHeight="1" s="42">
      <c r="A4332" s="41" t="n"/>
      <c r="G4332" s="38" t="n"/>
      <c r="H4332" s="38" t="n"/>
      <c r="I4332" s="38" t="n"/>
      <c r="J4332" s="38" t="n"/>
      <c r="K4332" s="38" t="n"/>
      <c r="L4332" s="38" t="n"/>
      <c r="N4332" s="36">
        <f>IF($B4332="","",IF($C4332="SUPERSTORE","Superstore","DH"))</f>
        <v/>
      </c>
      <c r="O4332" s="36">
        <f>IF($B4332="","",IFERROR(VLOOKUP($B4332,Mapping!$A:$C,2,0),"Not Mapped"))</f>
        <v/>
      </c>
      <c r="P4332" s="36">
        <f>IF($B4332="","",IFERROR(VLOOKUP($B4332,Mapping!$A:$C,3,0),"Not Mapped"))</f>
        <v/>
      </c>
      <c r="Q4332" s="36">
        <f>IF($B4332="","",IFERROR(VLOOKUP($O4332,Leaders!$A:$B,2,0),"Not Mapped"))</f>
        <v/>
      </c>
      <c r="R4332" s="36">
        <f>IF($B4332="","",IF(COUNTIF(Exclusions!$A:$A,$B4332)&gt;0,"Yes","No"))</f>
        <v/>
      </c>
      <c r="S4332" s="38">
        <f>IF($B4332="","",MIN(1,DAY($A4332)/IF($N4332="Superstore",Settings!$B$5,Settings!$B$4)))</f>
        <v/>
      </c>
      <c r="T4332" s="38">
        <f>IF(OR($B4332="",$G4332="",$S4332=0),"",$G4332/$S4332)</f>
        <v/>
      </c>
      <c r="U4332" s="36">
        <f>IF($T4332="","",IF($T4332&lt;Settings!$B$8,"Critical",IF($T4332&lt;Settings!$B$9,"Semi Critical","Non Critical")))</f>
        <v/>
      </c>
      <c r="V4332" s="28" t="n"/>
      <c r="Z4332">
        <f>IF($B4332="","",IFERROR(VLOOKUP($B4332,'Plan HC for CCA'!$A:$B,2,0),""))</f>
        <v/>
      </c>
      <c r="AA4332">
        <f>IF(OR($B4332="",$Z4332=""),"",IF(N($M4332)&lt;$Z4332,"Delta","No Delta"))</f>
        <v/>
      </c>
      <c r="AB4332">
        <f>IF(OR($B4332="",$Z4332=""),"",MAX(0,$Z4332-N($M4332)))</f>
        <v/>
      </c>
      <c r="AC4332" s="46">
        <f>IF($B4332="","",IFERROR(INDEX('CCA Util %'!$H:$H,MATCH($B4332,'CCA Util %'!$E:$E,0)),""))</f>
        <v/>
      </c>
      <c r="AD4332">
        <f>IF($B4332="","",IFERROR(INDEX('CCA Util %'!$G:$G,MATCH($B4332,'CCA Util %'!$E:$E,0)),""))</f>
        <v/>
      </c>
      <c r="AE4332">
        <f>IF(OR($B4332="",$U4332=""),"",$U4332&amp;" &amp; "&amp;IF(OR($AD4332="",$AD4332=0),"Util NA",$AD4332&amp;" Util"))</f>
        <v/>
      </c>
    </row>
    <row r="4333" ht="15.75" customHeight="1" s="42">
      <c r="A4333" s="41" t="n"/>
      <c r="G4333" s="38" t="n"/>
      <c r="H4333" s="38" t="n"/>
      <c r="I4333" s="38" t="n"/>
      <c r="J4333" s="38" t="n"/>
      <c r="K4333" s="38" t="n"/>
      <c r="L4333" s="38" t="n"/>
      <c r="N4333" s="36">
        <f>IF($B4333="","",IF($C4333="SUPERSTORE","Superstore","DH"))</f>
        <v/>
      </c>
      <c r="O4333" s="36">
        <f>IF($B4333="","",IFERROR(VLOOKUP($B4333,Mapping!$A:$C,2,0),"Not Mapped"))</f>
        <v/>
      </c>
      <c r="P4333" s="36">
        <f>IF($B4333="","",IFERROR(VLOOKUP($B4333,Mapping!$A:$C,3,0),"Not Mapped"))</f>
        <v/>
      </c>
      <c r="Q4333" s="36">
        <f>IF($B4333="","",IFERROR(VLOOKUP($O4333,Leaders!$A:$B,2,0),"Not Mapped"))</f>
        <v/>
      </c>
      <c r="R4333" s="36">
        <f>IF($B4333="","",IF(COUNTIF(Exclusions!$A:$A,$B4333)&gt;0,"Yes","No"))</f>
        <v/>
      </c>
      <c r="S4333" s="38">
        <f>IF($B4333="","",MIN(1,DAY($A4333)/IF($N4333="Superstore",Settings!$B$5,Settings!$B$4)))</f>
        <v/>
      </c>
      <c r="T4333" s="38">
        <f>IF(OR($B4333="",$G4333="",$S4333=0),"",$G4333/$S4333)</f>
        <v/>
      </c>
      <c r="U4333" s="36">
        <f>IF($T4333="","",IF($T4333&lt;Settings!$B$8,"Critical",IF($T4333&lt;Settings!$B$9,"Semi Critical","Non Critical")))</f>
        <v/>
      </c>
      <c r="V4333" s="28" t="n"/>
      <c r="Z4333">
        <f>IF($B4333="","",IFERROR(VLOOKUP($B4333,'Plan HC for CCA'!$A:$B,2,0),""))</f>
        <v/>
      </c>
      <c r="AA4333">
        <f>IF(OR($B4333="",$Z4333=""),"",IF(N($M4333)&lt;$Z4333,"Delta","No Delta"))</f>
        <v/>
      </c>
      <c r="AB4333">
        <f>IF(OR($B4333="",$Z4333=""),"",MAX(0,$Z4333-N($M4333)))</f>
        <v/>
      </c>
      <c r="AC4333" s="46">
        <f>IF($B4333="","",IFERROR(INDEX('CCA Util %'!$H:$H,MATCH($B4333,'CCA Util %'!$E:$E,0)),""))</f>
        <v/>
      </c>
      <c r="AD4333">
        <f>IF($B4333="","",IFERROR(INDEX('CCA Util %'!$G:$G,MATCH($B4333,'CCA Util %'!$E:$E,0)),""))</f>
        <v/>
      </c>
      <c r="AE4333">
        <f>IF(OR($B4333="",$U4333=""),"",$U4333&amp;" &amp; "&amp;IF(OR($AD4333="",$AD4333=0),"Util NA",$AD4333&amp;" Util"))</f>
        <v/>
      </c>
    </row>
    <row r="4334" ht="15.75" customHeight="1" s="42">
      <c r="A4334" s="41" t="n"/>
      <c r="G4334" s="38" t="n"/>
      <c r="H4334" s="38" t="n"/>
      <c r="I4334" s="38" t="n"/>
      <c r="J4334" s="38" t="n"/>
      <c r="K4334" s="38" t="n"/>
      <c r="L4334" s="38" t="n"/>
      <c r="N4334" s="36">
        <f>IF($B4334="","",IF($C4334="SUPERSTORE","Superstore","DH"))</f>
        <v/>
      </c>
      <c r="O4334" s="36">
        <f>IF($B4334="","",IFERROR(VLOOKUP($B4334,Mapping!$A:$C,2,0),"Not Mapped"))</f>
        <v/>
      </c>
      <c r="P4334" s="36">
        <f>IF($B4334="","",IFERROR(VLOOKUP($B4334,Mapping!$A:$C,3,0),"Not Mapped"))</f>
        <v/>
      </c>
      <c r="Q4334" s="36">
        <f>IF($B4334="","",IFERROR(VLOOKUP($O4334,Leaders!$A:$B,2,0),"Not Mapped"))</f>
        <v/>
      </c>
      <c r="R4334" s="36">
        <f>IF($B4334="","",IF(COUNTIF(Exclusions!$A:$A,$B4334)&gt;0,"Yes","No"))</f>
        <v/>
      </c>
      <c r="S4334" s="38">
        <f>IF($B4334="","",MIN(1,DAY($A4334)/IF($N4334="Superstore",Settings!$B$5,Settings!$B$4)))</f>
        <v/>
      </c>
      <c r="T4334" s="38">
        <f>IF(OR($B4334="",$G4334="",$S4334=0),"",$G4334/$S4334)</f>
        <v/>
      </c>
      <c r="U4334" s="36">
        <f>IF($T4334="","",IF($T4334&lt;Settings!$B$8,"Critical",IF($T4334&lt;Settings!$B$9,"Semi Critical","Non Critical")))</f>
        <v/>
      </c>
      <c r="V4334" s="28" t="n"/>
      <c r="Z4334">
        <f>IF($B4334="","",IFERROR(VLOOKUP($B4334,'Plan HC for CCA'!$A:$B,2,0),""))</f>
        <v/>
      </c>
      <c r="AA4334">
        <f>IF(OR($B4334="",$Z4334=""),"",IF(N($M4334)&lt;$Z4334,"Delta","No Delta"))</f>
        <v/>
      </c>
      <c r="AB4334">
        <f>IF(OR($B4334="",$Z4334=""),"",MAX(0,$Z4334-N($M4334)))</f>
        <v/>
      </c>
      <c r="AC4334" s="46">
        <f>IF($B4334="","",IFERROR(INDEX('CCA Util %'!$H:$H,MATCH($B4334,'CCA Util %'!$E:$E,0)),""))</f>
        <v/>
      </c>
      <c r="AD4334">
        <f>IF($B4334="","",IFERROR(INDEX('CCA Util %'!$G:$G,MATCH($B4334,'CCA Util %'!$E:$E,0)),""))</f>
        <v/>
      </c>
      <c r="AE4334">
        <f>IF(OR($B4334="",$U4334=""),"",$U4334&amp;" &amp; "&amp;IF(OR($AD4334="",$AD4334=0),"Util NA",$AD4334&amp;" Util"))</f>
        <v/>
      </c>
    </row>
    <row r="4335" ht="15.75" customHeight="1" s="42">
      <c r="A4335" s="41" t="n"/>
      <c r="G4335" s="38" t="n"/>
      <c r="H4335" s="38" t="n"/>
      <c r="I4335" s="38" t="n"/>
      <c r="J4335" s="38" t="n"/>
      <c r="K4335" s="38" t="n"/>
      <c r="L4335" s="38" t="n"/>
      <c r="N4335" s="36">
        <f>IF($B4335="","",IF($C4335="SUPERSTORE","Superstore","DH"))</f>
        <v/>
      </c>
      <c r="O4335" s="36">
        <f>IF($B4335="","",IFERROR(VLOOKUP($B4335,Mapping!$A:$C,2,0),"Not Mapped"))</f>
        <v/>
      </c>
      <c r="P4335" s="36">
        <f>IF($B4335="","",IFERROR(VLOOKUP($B4335,Mapping!$A:$C,3,0),"Not Mapped"))</f>
        <v/>
      </c>
      <c r="Q4335" s="36">
        <f>IF($B4335="","",IFERROR(VLOOKUP($O4335,Leaders!$A:$B,2,0),"Not Mapped"))</f>
        <v/>
      </c>
      <c r="R4335" s="36">
        <f>IF($B4335="","",IF(COUNTIF(Exclusions!$A:$A,$B4335)&gt;0,"Yes","No"))</f>
        <v/>
      </c>
      <c r="S4335" s="38">
        <f>IF($B4335="","",MIN(1,DAY($A4335)/IF($N4335="Superstore",Settings!$B$5,Settings!$B$4)))</f>
        <v/>
      </c>
      <c r="T4335" s="38">
        <f>IF(OR($B4335="",$G4335="",$S4335=0),"",$G4335/$S4335)</f>
        <v/>
      </c>
      <c r="U4335" s="36">
        <f>IF($T4335="","",IF($T4335&lt;Settings!$B$8,"Critical",IF($T4335&lt;Settings!$B$9,"Semi Critical","Non Critical")))</f>
        <v/>
      </c>
      <c r="V4335" s="28" t="n"/>
      <c r="Z4335">
        <f>IF($B4335="","",IFERROR(VLOOKUP($B4335,'Plan HC for CCA'!$A:$B,2,0),""))</f>
        <v/>
      </c>
      <c r="AA4335">
        <f>IF(OR($B4335="",$Z4335=""),"",IF(N($M4335)&lt;$Z4335,"Delta","No Delta"))</f>
        <v/>
      </c>
      <c r="AB4335">
        <f>IF(OR($B4335="",$Z4335=""),"",MAX(0,$Z4335-N($M4335)))</f>
        <v/>
      </c>
      <c r="AC4335" s="46">
        <f>IF($B4335="","",IFERROR(INDEX('CCA Util %'!$H:$H,MATCH($B4335,'CCA Util %'!$E:$E,0)),""))</f>
        <v/>
      </c>
      <c r="AD4335">
        <f>IF($B4335="","",IFERROR(INDEX('CCA Util %'!$G:$G,MATCH($B4335,'CCA Util %'!$E:$E,0)),""))</f>
        <v/>
      </c>
      <c r="AE4335">
        <f>IF(OR($B4335="",$U4335=""),"",$U4335&amp;" &amp; "&amp;IF(OR($AD4335="",$AD4335=0),"Util NA",$AD4335&amp;" Util"))</f>
        <v/>
      </c>
    </row>
    <row r="4336" ht="15.75" customHeight="1" s="42">
      <c r="A4336" s="41" t="n"/>
      <c r="G4336" s="38" t="n"/>
      <c r="H4336" s="38" t="n"/>
      <c r="I4336" s="38" t="n"/>
      <c r="J4336" s="38" t="n"/>
      <c r="K4336" s="38" t="n"/>
      <c r="L4336" s="38" t="n"/>
      <c r="N4336" s="36">
        <f>IF($B4336="","",IF($C4336="SUPERSTORE","Superstore","DH"))</f>
        <v/>
      </c>
      <c r="O4336" s="36">
        <f>IF($B4336="","",IFERROR(VLOOKUP($B4336,Mapping!$A:$C,2,0),"Not Mapped"))</f>
        <v/>
      </c>
      <c r="P4336" s="36">
        <f>IF($B4336="","",IFERROR(VLOOKUP($B4336,Mapping!$A:$C,3,0),"Not Mapped"))</f>
        <v/>
      </c>
      <c r="Q4336" s="36">
        <f>IF($B4336="","",IFERROR(VLOOKUP($O4336,Leaders!$A:$B,2,0),"Not Mapped"))</f>
        <v/>
      </c>
      <c r="R4336" s="36">
        <f>IF($B4336="","",IF(COUNTIF(Exclusions!$A:$A,$B4336)&gt;0,"Yes","No"))</f>
        <v/>
      </c>
      <c r="S4336" s="38">
        <f>IF($B4336="","",MIN(1,DAY($A4336)/IF($N4336="Superstore",Settings!$B$5,Settings!$B$4)))</f>
        <v/>
      </c>
      <c r="T4336" s="38">
        <f>IF(OR($B4336="",$G4336="",$S4336=0),"",$G4336/$S4336)</f>
        <v/>
      </c>
      <c r="U4336" s="36">
        <f>IF($T4336="","",IF($T4336&lt;Settings!$B$8,"Critical",IF($T4336&lt;Settings!$B$9,"Semi Critical","Non Critical")))</f>
        <v/>
      </c>
      <c r="V4336" s="28" t="n"/>
      <c r="Z4336">
        <f>IF($B4336="","",IFERROR(VLOOKUP($B4336,'Plan HC for CCA'!$A:$B,2,0),""))</f>
        <v/>
      </c>
      <c r="AA4336">
        <f>IF(OR($B4336="",$Z4336=""),"",IF(N($M4336)&lt;$Z4336,"Delta","No Delta"))</f>
        <v/>
      </c>
      <c r="AB4336">
        <f>IF(OR($B4336="",$Z4336=""),"",MAX(0,$Z4336-N($M4336)))</f>
        <v/>
      </c>
      <c r="AC4336" s="46">
        <f>IF($B4336="","",IFERROR(INDEX('CCA Util %'!$H:$H,MATCH($B4336,'CCA Util %'!$E:$E,0)),""))</f>
        <v/>
      </c>
      <c r="AD4336">
        <f>IF($B4336="","",IFERROR(INDEX('CCA Util %'!$G:$G,MATCH($B4336,'CCA Util %'!$E:$E,0)),""))</f>
        <v/>
      </c>
      <c r="AE4336">
        <f>IF(OR($B4336="",$U4336=""),"",$U4336&amp;" &amp; "&amp;IF(OR($AD4336="",$AD4336=0),"Util NA",$AD4336&amp;" Util"))</f>
        <v/>
      </c>
    </row>
    <row r="4337" ht="15.75" customHeight="1" s="42">
      <c r="A4337" s="41" t="n"/>
      <c r="G4337" s="38" t="n"/>
      <c r="H4337" s="38" t="n"/>
      <c r="I4337" s="38" t="n"/>
      <c r="J4337" s="38" t="n"/>
      <c r="K4337" s="38" t="n"/>
      <c r="L4337" s="38" t="n"/>
      <c r="N4337" s="36">
        <f>IF($B4337="","",IF($C4337="SUPERSTORE","Superstore","DH"))</f>
        <v/>
      </c>
      <c r="O4337" s="36">
        <f>IF($B4337="","",IFERROR(VLOOKUP($B4337,Mapping!$A:$C,2,0),"Not Mapped"))</f>
        <v/>
      </c>
      <c r="P4337" s="36">
        <f>IF($B4337="","",IFERROR(VLOOKUP($B4337,Mapping!$A:$C,3,0),"Not Mapped"))</f>
        <v/>
      </c>
      <c r="Q4337" s="36">
        <f>IF($B4337="","",IFERROR(VLOOKUP($O4337,Leaders!$A:$B,2,0),"Not Mapped"))</f>
        <v/>
      </c>
      <c r="R4337" s="36">
        <f>IF($B4337="","",IF(COUNTIF(Exclusions!$A:$A,$B4337)&gt;0,"Yes","No"))</f>
        <v/>
      </c>
      <c r="S4337" s="38">
        <f>IF($B4337="","",MIN(1,DAY($A4337)/IF($N4337="Superstore",Settings!$B$5,Settings!$B$4)))</f>
        <v/>
      </c>
      <c r="T4337" s="38">
        <f>IF(OR($B4337="",$G4337="",$S4337=0),"",$G4337/$S4337)</f>
        <v/>
      </c>
      <c r="U4337" s="36">
        <f>IF($T4337="","",IF($T4337&lt;Settings!$B$8,"Critical",IF($T4337&lt;Settings!$B$9,"Semi Critical","Non Critical")))</f>
        <v/>
      </c>
      <c r="V4337" s="28" t="n"/>
      <c r="Z4337">
        <f>IF($B4337="","",IFERROR(VLOOKUP($B4337,'Plan HC for CCA'!$A:$B,2,0),""))</f>
        <v/>
      </c>
      <c r="AA4337">
        <f>IF(OR($B4337="",$Z4337=""),"",IF(N($M4337)&lt;$Z4337,"Delta","No Delta"))</f>
        <v/>
      </c>
      <c r="AB4337">
        <f>IF(OR($B4337="",$Z4337=""),"",MAX(0,$Z4337-N($M4337)))</f>
        <v/>
      </c>
      <c r="AC4337" s="46">
        <f>IF($B4337="","",IFERROR(INDEX('CCA Util %'!$H:$H,MATCH($B4337,'CCA Util %'!$E:$E,0)),""))</f>
        <v/>
      </c>
      <c r="AD4337">
        <f>IF($B4337="","",IFERROR(INDEX('CCA Util %'!$G:$G,MATCH($B4337,'CCA Util %'!$E:$E,0)),""))</f>
        <v/>
      </c>
      <c r="AE4337">
        <f>IF(OR($B4337="",$U4337=""),"",$U4337&amp;" &amp; "&amp;IF(OR($AD4337="",$AD4337=0),"Util NA",$AD4337&amp;" Util"))</f>
        <v/>
      </c>
    </row>
    <row r="4338" ht="15.75" customHeight="1" s="42">
      <c r="A4338" s="41" t="n"/>
      <c r="G4338" s="38" t="n"/>
      <c r="H4338" s="38" t="n"/>
      <c r="I4338" s="38" t="n"/>
      <c r="J4338" s="38" t="n"/>
      <c r="K4338" s="38" t="n"/>
      <c r="L4338" s="38" t="n"/>
      <c r="N4338" s="36">
        <f>IF($B4338="","",IF($C4338="SUPERSTORE","Superstore","DH"))</f>
        <v/>
      </c>
      <c r="O4338" s="36">
        <f>IF($B4338="","",IFERROR(VLOOKUP($B4338,Mapping!$A:$C,2,0),"Not Mapped"))</f>
        <v/>
      </c>
      <c r="P4338" s="36">
        <f>IF($B4338="","",IFERROR(VLOOKUP($B4338,Mapping!$A:$C,3,0),"Not Mapped"))</f>
        <v/>
      </c>
      <c r="Q4338" s="36">
        <f>IF($B4338="","",IFERROR(VLOOKUP($O4338,Leaders!$A:$B,2,0),"Not Mapped"))</f>
        <v/>
      </c>
      <c r="R4338" s="36">
        <f>IF($B4338="","",IF(COUNTIF(Exclusions!$A:$A,$B4338)&gt;0,"Yes","No"))</f>
        <v/>
      </c>
      <c r="S4338" s="38">
        <f>IF($B4338="","",MIN(1,DAY($A4338)/IF($N4338="Superstore",Settings!$B$5,Settings!$B$4)))</f>
        <v/>
      </c>
      <c r="T4338" s="38">
        <f>IF(OR($B4338="",$G4338="",$S4338=0),"",$G4338/$S4338)</f>
        <v/>
      </c>
      <c r="U4338" s="36">
        <f>IF($T4338="","",IF($T4338&lt;Settings!$B$8,"Critical",IF($T4338&lt;Settings!$B$9,"Semi Critical","Non Critical")))</f>
        <v/>
      </c>
      <c r="V4338" s="28" t="n"/>
      <c r="Z4338">
        <f>IF($B4338="","",IFERROR(VLOOKUP($B4338,'Plan HC for CCA'!$A:$B,2,0),""))</f>
        <v/>
      </c>
      <c r="AA4338">
        <f>IF(OR($B4338="",$Z4338=""),"",IF(N($M4338)&lt;$Z4338,"Delta","No Delta"))</f>
        <v/>
      </c>
      <c r="AB4338">
        <f>IF(OR($B4338="",$Z4338=""),"",MAX(0,$Z4338-N($M4338)))</f>
        <v/>
      </c>
      <c r="AC4338" s="46">
        <f>IF($B4338="","",IFERROR(INDEX('CCA Util %'!$H:$H,MATCH($B4338,'CCA Util %'!$E:$E,0)),""))</f>
        <v/>
      </c>
      <c r="AD4338">
        <f>IF($B4338="","",IFERROR(INDEX('CCA Util %'!$G:$G,MATCH($B4338,'CCA Util %'!$E:$E,0)),""))</f>
        <v/>
      </c>
      <c r="AE4338">
        <f>IF(OR($B4338="",$U4338=""),"",$U4338&amp;" &amp; "&amp;IF(OR($AD4338="",$AD4338=0),"Util NA",$AD4338&amp;" Util"))</f>
        <v/>
      </c>
    </row>
    <row r="4339" ht="15.75" customHeight="1" s="42">
      <c r="A4339" s="41" t="n"/>
      <c r="G4339" s="38" t="n"/>
      <c r="H4339" s="38" t="n"/>
      <c r="I4339" s="38" t="n"/>
      <c r="J4339" s="38" t="n"/>
      <c r="K4339" s="38" t="n"/>
      <c r="L4339" s="38" t="n"/>
      <c r="N4339" s="36">
        <f>IF($B4339="","",IF($C4339="SUPERSTORE","Superstore","DH"))</f>
        <v/>
      </c>
      <c r="O4339" s="36">
        <f>IF($B4339="","",IFERROR(VLOOKUP($B4339,Mapping!$A:$C,2,0),"Not Mapped"))</f>
        <v/>
      </c>
      <c r="P4339" s="36">
        <f>IF($B4339="","",IFERROR(VLOOKUP($B4339,Mapping!$A:$C,3,0),"Not Mapped"))</f>
        <v/>
      </c>
      <c r="Q4339" s="36">
        <f>IF($B4339="","",IFERROR(VLOOKUP($O4339,Leaders!$A:$B,2,0),"Not Mapped"))</f>
        <v/>
      </c>
      <c r="R4339" s="36">
        <f>IF($B4339="","",IF(COUNTIF(Exclusions!$A:$A,$B4339)&gt;0,"Yes","No"))</f>
        <v/>
      </c>
      <c r="S4339" s="38">
        <f>IF($B4339="","",MIN(1,DAY($A4339)/IF($N4339="Superstore",Settings!$B$5,Settings!$B$4)))</f>
        <v/>
      </c>
      <c r="T4339" s="38">
        <f>IF(OR($B4339="",$G4339="",$S4339=0),"",$G4339/$S4339)</f>
        <v/>
      </c>
      <c r="U4339" s="36">
        <f>IF($T4339="","",IF($T4339&lt;Settings!$B$8,"Critical",IF($T4339&lt;Settings!$B$9,"Semi Critical","Non Critical")))</f>
        <v/>
      </c>
      <c r="V4339" s="28" t="n"/>
      <c r="Z4339">
        <f>IF($B4339="","",IFERROR(VLOOKUP($B4339,'Plan HC for CCA'!$A:$B,2,0),""))</f>
        <v/>
      </c>
      <c r="AA4339">
        <f>IF(OR($B4339="",$Z4339=""),"",IF(N($M4339)&lt;$Z4339,"Delta","No Delta"))</f>
        <v/>
      </c>
      <c r="AB4339">
        <f>IF(OR($B4339="",$Z4339=""),"",MAX(0,$Z4339-N($M4339)))</f>
        <v/>
      </c>
      <c r="AC4339" s="46">
        <f>IF($B4339="","",IFERROR(INDEX('CCA Util %'!$H:$H,MATCH($B4339,'CCA Util %'!$E:$E,0)),""))</f>
        <v/>
      </c>
      <c r="AD4339">
        <f>IF($B4339="","",IFERROR(INDEX('CCA Util %'!$G:$G,MATCH($B4339,'CCA Util %'!$E:$E,0)),""))</f>
        <v/>
      </c>
      <c r="AE4339">
        <f>IF(OR($B4339="",$U4339=""),"",$U4339&amp;" &amp; "&amp;IF(OR($AD4339="",$AD4339=0),"Util NA",$AD4339&amp;" Util"))</f>
        <v/>
      </c>
    </row>
    <row r="4340" ht="15.75" customHeight="1" s="42">
      <c r="A4340" s="41" t="n"/>
      <c r="G4340" s="38" t="n"/>
      <c r="H4340" s="38" t="n"/>
      <c r="I4340" s="38" t="n"/>
      <c r="J4340" s="38" t="n"/>
      <c r="K4340" s="38" t="n"/>
      <c r="L4340" s="38" t="n"/>
      <c r="N4340" s="36">
        <f>IF($B4340="","",IF($C4340="SUPERSTORE","Superstore","DH"))</f>
        <v/>
      </c>
      <c r="O4340" s="36">
        <f>IF($B4340="","",IFERROR(VLOOKUP($B4340,Mapping!$A:$C,2,0),"Not Mapped"))</f>
        <v/>
      </c>
      <c r="P4340" s="36">
        <f>IF($B4340="","",IFERROR(VLOOKUP($B4340,Mapping!$A:$C,3,0),"Not Mapped"))</f>
        <v/>
      </c>
      <c r="Q4340" s="36">
        <f>IF($B4340="","",IFERROR(VLOOKUP($O4340,Leaders!$A:$B,2,0),"Not Mapped"))</f>
        <v/>
      </c>
      <c r="R4340" s="36">
        <f>IF($B4340="","",IF(COUNTIF(Exclusions!$A:$A,$B4340)&gt;0,"Yes","No"))</f>
        <v/>
      </c>
      <c r="S4340" s="38">
        <f>IF($B4340="","",MIN(1,DAY($A4340)/IF($N4340="Superstore",Settings!$B$5,Settings!$B$4)))</f>
        <v/>
      </c>
      <c r="T4340" s="38">
        <f>IF(OR($B4340="",$G4340="",$S4340=0),"",$G4340/$S4340)</f>
        <v/>
      </c>
      <c r="U4340" s="36">
        <f>IF($T4340="","",IF($T4340&lt;Settings!$B$8,"Critical",IF($T4340&lt;Settings!$B$9,"Semi Critical","Non Critical")))</f>
        <v/>
      </c>
      <c r="V4340" s="28" t="n"/>
      <c r="Z4340">
        <f>IF($B4340="","",IFERROR(VLOOKUP($B4340,'Plan HC for CCA'!$A:$B,2,0),""))</f>
        <v/>
      </c>
      <c r="AA4340">
        <f>IF(OR($B4340="",$Z4340=""),"",IF(N($M4340)&lt;$Z4340,"Delta","No Delta"))</f>
        <v/>
      </c>
      <c r="AB4340">
        <f>IF(OR($B4340="",$Z4340=""),"",MAX(0,$Z4340-N($M4340)))</f>
        <v/>
      </c>
      <c r="AC4340" s="46">
        <f>IF($B4340="","",IFERROR(INDEX('CCA Util %'!$H:$H,MATCH($B4340,'CCA Util %'!$E:$E,0)),""))</f>
        <v/>
      </c>
      <c r="AD4340">
        <f>IF($B4340="","",IFERROR(INDEX('CCA Util %'!$G:$G,MATCH($B4340,'CCA Util %'!$E:$E,0)),""))</f>
        <v/>
      </c>
      <c r="AE4340">
        <f>IF(OR($B4340="",$U4340=""),"",$U4340&amp;" &amp; "&amp;IF(OR($AD4340="",$AD4340=0),"Util NA",$AD4340&amp;" Util"))</f>
        <v/>
      </c>
    </row>
    <row r="4341" ht="15.75" customHeight="1" s="42">
      <c r="A4341" s="41" t="n"/>
      <c r="G4341" s="38" t="n"/>
      <c r="H4341" s="38" t="n"/>
      <c r="I4341" s="38" t="n"/>
      <c r="J4341" s="38" t="n"/>
      <c r="K4341" s="38" t="n"/>
      <c r="L4341" s="38" t="n"/>
      <c r="N4341" s="36">
        <f>IF($B4341="","",IF($C4341="SUPERSTORE","Superstore","DH"))</f>
        <v/>
      </c>
      <c r="O4341" s="36">
        <f>IF($B4341="","",IFERROR(VLOOKUP($B4341,Mapping!$A:$C,2,0),"Not Mapped"))</f>
        <v/>
      </c>
      <c r="P4341" s="36">
        <f>IF($B4341="","",IFERROR(VLOOKUP($B4341,Mapping!$A:$C,3,0),"Not Mapped"))</f>
        <v/>
      </c>
      <c r="Q4341" s="36">
        <f>IF($B4341="","",IFERROR(VLOOKUP($O4341,Leaders!$A:$B,2,0),"Not Mapped"))</f>
        <v/>
      </c>
      <c r="R4341" s="36">
        <f>IF($B4341="","",IF(COUNTIF(Exclusions!$A:$A,$B4341)&gt;0,"Yes","No"))</f>
        <v/>
      </c>
      <c r="S4341" s="38">
        <f>IF($B4341="","",MIN(1,DAY($A4341)/IF($N4341="Superstore",Settings!$B$5,Settings!$B$4)))</f>
        <v/>
      </c>
      <c r="T4341" s="38">
        <f>IF(OR($B4341="",$G4341="",$S4341=0),"",$G4341/$S4341)</f>
        <v/>
      </c>
      <c r="U4341" s="36">
        <f>IF($T4341="","",IF($T4341&lt;Settings!$B$8,"Critical",IF($T4341&lt;Settings!$B$9,"Semi Critical","Non Critical")))</f>
        <v/>
      </c>
      <c r="V4341" s="28" t="n"/>
      <c r="Z4341">
        <f>IF($B4341="","",IFERROR(VLOOKUP($B4341,'Plan HC for CCA'!$A:$B,2,0),""))</f>
        <v/>
      </c>
      <c r="AA4341">
        <f>IF(OR($B4341="",$Z4341=""),"",IF(N($M4341)&lt;$Z4341,"Delta","No Delta"))</f>
        <v/>
      </c>
      <c r="AB4341">
        <f>IF(OR($B4341="",$Z4341=""),"",MAX(0,$Z4341-N($M4341)))</f>
        <v/>
      </c>
      <c r="AC4341" s="46">
        <f>IF($B4341="","",IFERROR(INDEX('CCA Util %'!$H:$H,MATCH($B4341,'CCA Util %'!$E:$E,0)),""))</f>
        <v/>
      </c>
      <c r="AD4341">
        <f>IF($B4341="","",IFERROR(INDEX('CCA Util %'!$G:$G,MATCH($B4341,'CCA Util %'!$E:$E,0)),""))</f>
        <v/>
      </c>
      <c r="AE4341">
        <f>IF(OR($B4341="",$U4341=""),"",$U4341&amp;" &amp; "&amp;IF(OR($AD4341="",$AD4341=0),"Util NA",$AD4341&amp;" Util"))</f>
        <v/>
      </c>
    </row>
    <row r="4342" ht="15.75" customHeight="1" s="42">
      <c r="A4342" s="41" t="n"/>
      <c r="G4342" s="38" t="n"/>
      <c r="H4342" s="38" t="n"/>
      <c r="I4342" s="38" t="n"/>
      <c r="J4342" s="38" t="n"/>
      <c r="K4342" s="38" t="n"/>
      <c r="L4342" s="38" t="n"/>
      <c r="N4342" s="36">
        <f>IF($B4342="","",IF($C4342="SUPERSTORE","Superstore","DH"))</f>
        <v/>
      </c>
      <c r="O4342" s="36">
        <f>IF($B4342="","",IFERROR(VLOOKUP($B4342,Mapping!$A:$C,2,0),"Not Mapped"))</f>
        <v/>
      </c>
      <c r="P4342" s="36">
        <f>IF($B4342="","",IFERROR(VLOOKUP($B4342,Mapping!$A:$C,3,0),"Not Mapped"))</f>
        <v/>
      </c>
      <c r="Q4342" s="36">
        <f>IF($B4342="","",IFERROR(VLOOKUP($O4342,Leaders!$A:$B,2,0),"Not Mapped"))</f>
        <v/>
      </c>
      <c r="R4342" s="36">
        <f>IF($B4342="","",IF(COUNTIF(Exclusions!$A:$A,$B4342)&gt;0,"Yes","No"))</f>
        <v/>
      </c>
      <c r="S4342" s="38">
        <f>IF($B4342="","",MIN(1,DAY($A4342)/IF($N4342="Superstore",Settings!$B$5,Settings!$B$4)))</f>
        <v/>
      </c>
      <c r="T4342" s="38">
        <f>IF(OR($B4342="",$G4342="",$S4342=0),"",$G4342/$S4342)</f>
        <v/>
      </c>
      <c r="U4342" s="36">
        <f>IF($T4342="","",IF($T4342&lt;Settings!$B$8,"Critical",IF($T4342&lt;Settings!$B$9,"Semi Critical","Non Critical")))</f>
        <v/>
      </c>
      <c r="V4342" s="28" t="n"/>
      <c r="Z4342">
        <f>IF($B4342="","",IFERROR(VLOOKUP($B4342,'Plan HC for CCA'!$A:$B,2,0),""))</f>
        <v/>
      </c>
      <c r="AA4342">
        <f>IF(OR($B4342="",$Z4342=""),"",IF(N($M4342)&lt;$Z4342,"Delta","No Delta"))</f>
        <v/>
      </c>
      <c r="AB4342">
        <f>IF(OR($B4342="",$Z4342=""),"",MAX(0,$Z4342-N($M4342)))</f>
        <v/>
      </c>
      <c r="AC4342" s="46">
        <f>IF($B4342="","",IFERROR(INDEX('CCA Util %'!$H:$H,MATCH($B4342,'CCA Util %'!$E:$E,0)),""))</f>
        <v/>
      </c>
      <c r="AD4342">
        <f>IF($B4342="","",IFERROR(INDEX('CCA Util %'!$G:$G,MATCH($B4342,'CCA Util %'!$E:$E,0)),""))</f>
        <v/>
      </c>
      <c r="AE4342">
        <f>IF(OR($B4342="",$U4342=""),"",$U4342&amp;" &amp; "&amp;IF(OR($AD4342="",$AD4342=0),"Util NA",$AD4342&amp;" Util"))</f>
        <v/>
      </c>
    </row>
    <row r="4343" ht="15.75" customHeight="1" s="42">
      <c r="A4343" s="41" t="n"/>
      <c r="G4343" s="38" t="n"/>
      <c r="H4343" s="38" t="n"/>
      <c r="I4343" s="38" t="n"/>
      <c r="J4343" s="38" t="n"/>
      <c r="K4343" s="38" t="n"/>
      <c r="L4343" s="38" t="n"/>
      <c r="N4343" s="36">
        <f>IF($B4343="","",IF($C4343="SUPERSTORE","Superstore","DH"))</f>
        <v/>
      </c>
      <c r="O4343" s="36">
        <f>IF($B4343="","",IFERROR(VLOOKUP($B4343,Mapping!$A:$C,2,0),"Not Mapped"))</f>
        <v/>
      </c>
      <c r="P4343" s="36">
        <f>IF($B4343="","",IFERROR(VLOOKUP($B4343,Mapping!$A:$C,3,0),"Not Mapped"))</f>
        <v/>
      </c>
      <c r="Q4343" s="36">
        <f>IF($B4343="","",IFERROR(VLOOKUP($O4343,Leaders!$A:$B,2,0),"Not Mapped"))</f>
        <v/>
      </c>
      <c r="R4343" s="36">
        <f>IF($B4343="","",IF(COUNTIF(Exclusions!$A:$A,$B4343)&gt;0,"Yes","No"))</f>
        <v/>
      </c>
      <c r="S4343" s="38">
        <f>IF($B4343="","",MIN(1,DAY($A4343)/IF($N4343="Superstore",Settings!$B$5,Settings!$B$4)))</f>
        <v/>
      </c>
      <c r="T4343" s="38">
        <f>IF(OR($B4343="",$G4343="",$S4343=0),"",$G4343/$S4343)</f>
        <v/>
      </c>
      <c r="U4343" s="36">
        <f>IF($T4343="","",IF($T4343&lt;Settings!$B$8,"Critical",IF($T4343&lt;Settings!$B$9,"Semi Critical","Non Critical")))</f>
        <v/>
      </c>
      <c r="V4343" s="28" t="n"/>
      <c r="Z4343">
        <f>IF($B4343="","",IFERROR(VLOOKUP($B4343,'Plan HC for CCA'!$A:$B,2,0),""))</f>
        <v/>
      </c>
      <c r="AA4343">
        <f>IF(OR($B4343="",$Z4343=""),"",IF(N($M4343)&lt;$Z4343,"Delta","No Delta"))</f>
        <v/>
      </c>
      <c r="AB4343">
        <f>IF(OR($B4343="",$Z4343=""),"",MAX(0,$Z4343-N($M4343)))</f>
        <v/>
      </c>
      <c r="AC4343" s="46">
        <f>IF($B4343="","",IFERROR(INDEX('CCA Util %'!$H:$H,MATCH($B4343,'CCA Util %'!$E:$E,0)),""))</f>
        <v/>
      </c>
      <c r="AD4343">
        <f>IF($B4343="","",IFERROR(INDEX('CCA Util %'!$G:$G,MATCH($B4343,'CCA Util %'!$E:$E,0)),""))</f>
        <v/>
      </c>
      <c r="AE4343">
        <f>IF(OR($B4343="",$U4343=""),"",$U4343&amp;" &amp; "&amp;IF(OR($AD4343="",$AD4343=0),"Util NA",$AD4343&amp;" Util"))</f>
        <v/>
      </c>
    </row>
    <row r="4344" ht="15.75" customHeight="1" s="42">
      <c r="A4344" s="41" t="n"/>
      <c r="G4344" s="38" t="n"/>
      <c r="H4344" s="38" t="n"/>
      <c r="I4344" s="38" t="n"/>
      <c r="J4344" s="38" t="n"/>
      <c r="K4344" s="38" t="n"/>
      <c r="L4344" s="38" t="n"/>
      <c r="N4344" s="36">
        <f>IF($B4344="","",IF($C4344="SUPERSTORE","Superstore","DH"))</f>
        <v/>
      </c>
      <c r="O4344" s="36">
        <f>IF($B4344="","",IFERROR(VLOOKUP($B4344,Mapping!$A:$C,2,0),"Not Mapped"))</f>
        <v/>
      </c>
      <c r="P4344" s="36">
        <f>IF($B4344="","",IFERROR(VLOOKUP($B4344,Mapping!$A:$C,3,0),"Not Mapped"))</f>
        <v/>
      </c>
      <c r="Q4344" s="36">
        <f>IF($B4344="","",IFERROR(VLOOKUP($O4344,Leaders!$A:$B,2,0),"Not Mapped"))</f>
        <v/>
      </c>
      <c r="R4344" s="36">
        <f>IF($B4344="","",IF(COUNTIF(Exclusions!$A:$A,$B4344)&gt;0,"Yes","No"))</f>
        <v/>
      </c>
      <c r="S4344" s="38">
        <f>IF($B4344="","",MIN(1,DAY($A4344)/IF($N4344="Superstore",Settings!$B$5,Settings!$B$4)))</f>
        <v/>
      </c>
      <c r="T4344" s="38">
        <f>IF(OR($B4344="",$G4344="",$S4344=0),"",$G4344/$S4344)</f>
        <v/>
      </c>
      <c r="U4344" s="36">
        <f>IF($T4344="","",IF($T4344&lt;Settings!$B$8,"Critical",IF($T4344&lt;Settings!$B$9,"Semi Critical","Non Critical")))</f>
        <v/>
      </c>
      <c r="V4344" s="28" t="n"/>
      <c r="Z4344">
        <f>IF($B4344="","",IFERROR(VLOOKUP($B4344,'Plan HC for CCA'!$A:$B,2,0),""))</f>
        <v/>
      </c>
      <c r="AA4344">
        <f>IF(OR($B4344="",$Z4344=""),"",IF(N($M4344)&lt;$Z4344,"Delta","No Delta"))</f>
        <v/>
      </c>
      <c r="AB4344">
        <f>IF(OR($B4344="",$Z4344=""),"",MAX(0,$Z4344-N($M4344)))</f>
        <v/>
      </c>
      <c r="AC4344" s="46">
        <f>IF($B4344="","",IFERROR(INDEX('CCA Util %'!$H:$H,MATCH($B4344,'CCA Util %'!$E:$E,0)),""))</f>
        <v/>
      </c>
      <c r="AD4344">
        <f>IF($B4344="","",IFERROR(INDEX('CCA Util %'!$G:$G,MATCH($B4344,'CCA Util %'!$E:$E,0)),""))</f>
        <v/>
      </c>
      <c r="AE4344">
        <f>IF(OR($B4344="",$U4344=""),"",$U4344&amp;" &amp; "&amp;IF(OR($AD4344="",$AD4344=0),"Util NA",$AD4344&amp;" Util"))</f>
        <v/>
      </c>
    </row>
    <row r="4345" ht="15.75" customHeight="1" s="42">
      <c r="A4345" s="41" t="n"/>
      <c r="G4345" s="38" t="n"/>
      <c r="H4345" s="38" t="n"/>
      <c r="I4345" s="38" t="n"/>
      <c r="J4345" s="38" t="n"/>
      <c r="K4345" s="38" t="n"/>
      <c r="L4345" s="38" t="n"/>
      <c r="N4345" s="36">
        <f>IF($B4345="","",IF($C4345="SUPERSTORE","Superstore","DH"))</f>
        <v/>
      </c>
      <c r="O4345" s="36">
        <f>IF($B4345="","",IFERROR(VLOOKUP($B4345,Mapping!$A:$C,2,0),"Not Mapped"))</f>
        <v/>
      </c>
      <c r="P4345" s="36">
        <f>IF($B4345="","",IFERROR(VLOOKUP($B4345,Mapping!$A:$C,3,0),"Not Mapped"))</f>
        <v/>
      </c>
      <c r="Q4345" s="36">
        <f>IF($B4345="","",IFERROR(VLOOKUP($O4345,Leaders!$A:$B,2,0),"Not Mapped"))</f>
        <v/>
      </c>
      <c r="R4345" s="36">
        <f>IF($B4345="","",IF(COUNTIF(Exclusions!$A:$A,$B4345)&gt;0,"Yes","No"))</f>
        <v/>
      </c>
      <c r="S4345" s="38">
        <f>IF($B4345="","",MIN(1,DAY($A4345)/IF($N4345="Superstore",Settings!$B$5,Settings!$B$4)))</f>
        <v/>
      </c>
      <c r="T4345" s="38">
        <f>IF(OR($B4345="",$G4345="",$S4345=0),"",$G4345/$S4345)</f>
        <v/>
      </c>
      <c r="U4345" s="36">
        <f>IF($T4345="","",IF($T4345&lt;Settings!$B$8,"Critical",IF($T4345&lt;Settings!$B$9,"Semi Critical","Non Critical")))</f>
        <v/>
      </c>
      <c r="V4345" s="28" t="n"/>
      <c r="Z4345">
        <f>IF($B4345="","",IFERROR(VLOOKUP($B4345,'Plan HC for CCA'!$A:$B,2,0),""))</f>
        <v/>
      </c>
      <c r="AA4345">
        <f>IF(OR($B4345="",$Z4345=""),"",IF(N($M4345)&lt;$Z4345,"Delta","No Delta"))</f>
        <v/>
      </c>
      <c r="AB4345">
        <f>IF(OR($B4345="",$Z4345=""),"",MAX(0,$Z4345-N($M4345)))</f>
        <v/>
      </c>
      <c r="AC4345" s="46">
        <f>IF($B4345="","",IFERROR(INDEX('CCA Util %'!$H:$H,MATCH($B4345,'CCA Util %'!$E:$E,0)),""))</f>
        <v/>
      </c>
      <c r="AD4345">
        <f>IF($B4345="","",IFERROR(INDEX('CCA Util %'!$G:$G,MATCH($B4345,'CCA Util %'!$E:$E,0)),""))</f>
        <v/>
      </c>
      <c r="AE4345">
        <f>IF(OR($B4345="",$U4345=""),"",$U4345&amp;" &amp; "&amp;IF(OR($AD4345="",$AD4345=0),"Util NA",$AD4345&amp;" Util"))</f>
        <v/>
      </c>
    </row>
    <row r="4346" ht="15.75" customHeight="1" s="42">
      <c r="A4346" s="41" t="n"/>
      <c r="G4346" s="38" t="n"/>
      <c r="H4346" s="38" t="n"/>
      <c r="I4346" s="38" t="n"/>
      <c r="J4346" s="38" t="n"/>
      <c r="K4346" s="38" t="n"/>
      <c r="L4346" s="38" t="n"/>
      <c r="N4346" s="36">
        <f>IF($B4346="","",IF($C4346="SUPERSTORE","Superstore","DH"))</f>
        <v/>
      </c>
      <c r="O4346" s="36">
        <f>IF($B4346="","",IFERROR(VLOOKUP($B4346,Mapping!$A:$C,2,0),"Not Mapped"))</f>
        <v/>
      </c>
      <c r="P4346" s="36">
        <f>IF($B4346="","",IFERROR(VLOOKUP($B4346,Mapping!$A:$C,3,0),"Not Mapped"))</f>
        <v/>
      </c>
      <c r="Q4346" s="36">
        <f>IF($B4346="","",IFERROR(VLOOKUP($O4346,Leaders!$A:$B,2,0),"Not Mapped"))</f>
        <v/>
      </c>
      <c r="R4346" s="36">
        <f>IF($B4346="","",IF(COUNTIF(Exclusions!$A:$A,$B4346)&gt;0,"Yes","No"))</f>
        <v/>
      </c>
      <c r="S4346" s="38">
        <f>IF($B4346="","",MIN(1,DAY($A4346)/IF($N4346="Superstore",Settings!$B$5,Settings!$B$4)))</f>
        <v/>
      </c>
      <c r="T4346" s="38">
        <f>IF(OR($B4346="",$G4346="",$S4346=0),"",$G4346/$S4346)</f>
        <v/>
      </c>
      <c r="U4346" s="36">
        <f>IF($T4346="","",IF($T4346&lt;Settings!$B$8,"Critical",IF($T4346&lt;Settings!$B$9,"Semi Critical","Non Critical")))</f>
        <v/>
      </c>
      <c r="V4346" s="28" t="n"/>
      <c r="Z4346">
        <f>IF($B4346="","",IFERROR(VLOOKUP($B4346,'Plan HC for CCA'!$A:$B,2,0),""))</f>
        <v/>
      </c>
      <c r="AA4346">
        <f>IF(OR($B4346="",$Z4346=""),"",IF(N($M4346)&lt;$Z4346,"Delta","No Delta"))</f>
        <v/>
      </c>
      <c r="AB4346">
        <f>IF(OR($B4346="",$Z4346=""),"",MAX(0,$Z4346-N($M4346)))</f>
        <v/>
      </c>
      <c r="AC4346" s="46">
        <f>IF($B4346="","",IFERROR(INDEX('CCA Util %'!$H:$H,MATCH($B4346,'CCA Util %'!$E:$E,0)),""))</f>
        <v/>
      </c>
      <c r="AD4346">
        <f>IF($B4346="","",IFERROR(INDEX('CCA Util %'!$G:$G,MATCH($B4346,'CCA Util %'!$E:$E,0)),""))</f>
        <v/>
      </c>
      <c r="AE4346">
        <f>IF(OR($B4346="",$U4346=""),"",$U4346&amp;" &amp; "&amp;IF(OR($AD4346="",$AD4346=0),"Util NA",$AD4346&amp;" Util"))</f>
        <v/>
      </c>
    </row>
    <row r="4347" ht="15.75" customHeight="1" s="42">
      <c r="A4347" s="41" t="n"/>
      <c r="G4347" s="38" t="n"/>
      <c r="H4347" s="38" t="n"/>
      <c r="I4347" s="38" t="n"/>
      <c r="J4347" s="38" t="n"/>
      <c r="K4347" s="38" t="n"/>
      <c r="L4347" s="38" t="n"/>
      <c r="N4347" s="36">
        <f>IF($B4347="","",IF($C4347="SUPERSTORE","Superstore","DH"))</f>
        <v/>
      </c>
      <c r="O4347" s="36">
        <f>IF($B4347="","",IFERROR(VLOOKUP($B4347,Mapping!$A:$C,2,0),"Not Mapped"))</f>
        <v/>
      </c>
      <c r="P4347" s="36">
        <f>IF($B4347="","",IFERROR(VLOOKUP($B4347,Mapping!$A:$C,3,0),"Not Mapped"))</f>
        <v/>
      </c>
      <c r="Q4347" s="36">
        <f>IF($B4347="","",IFERROR(VLOOKUP($O4347,Leaders!$A:$B,2,0),"Not Mapped"))</f>
        <v/>
      </c>
      <c r="R4347" s="36">
        <f>IF($B4347="","",IF(COUNTIF(Exclusions!$A:$A,$B4347)&gt;0,"Yes","No"))</f>
        <v/>
      </c>
      <c r="S4347" s="38">
        <f>IF($B4347="","",MIN(1,DAY($A4347)/IF($N4347="Superstore",Settings!$B$5,Settings!$B$4)))</f>
        <v/>
      </c>
      <c r="T4347" s="38">
        <f>IF(OR($B4347="",$G4347="",$S4347=0),"",$G4347/$S4347)</f>
        <v/>
      </c>
      <c r="U4347" s="36">
        <f>IF($T4347="","",IF($T4347&lt;Settings!$B$8,"Critical",IF($T4347&lt;Settings!$B$9,"Semi Critical","Non Critical")))</f>
        <v/>
      </c>
      <c r="V4347" s="28" t="n"/>
      <c r="Z4347">
        <f>IF($B4347="","",IFERROR(VLOOKUP($B4347,'Plan HC for CCA'!$A:$B,2,0),""))</f>
        <v/>
      </c>
      <c r="AA4347">
        <f>IF(OR($B4347="",$Z4347=""),"",IF(N($M4347)&lt;$Z4347,"Delta","No Delta"))</f>
        <v/>
      </c>
      <c r="AB4347">
        <f>IF(OR($B4347="",$Z4347=""),"",MAX(0,$Z4347-N($M4347)))</f>
        <v/>
      </c>
      <c r="AC4347" s="46">
        <f>IF($B4347="","",IFERROR(INDEX('CCA Util %'!$H:$H,MATCH($B4347,'CCA Util %'!$E:$E,0)),""))</f>
        <v/>
      </c>
      <c r="AD4347">
        <f>IF($B4347="","",IFERROR(INDEX('CCA Util %'!$G:$G,MATCH($B4347,'CCA Util %'!$E:$E,0)),""))</f>
        <v/>
      </c>
      <c r="AE4347">
        <f>IF(OR($B4347="",$U4347=""),"",$U4347&amp;" &amp; "&amp;IF(OR($AD4347="",$AD4347=0),"Util NA",$AD4347&amp;" Util"))</f>
        <v/>
      </c>
    </row>
    <row r="4348" ht="15.75" customHeight="1" s="42">
      <c r="A4348" s="41" t="n"/>
      <c r="G4348" s="38" t="n"/>
      <c r="H4348" s="38" t="n"/>
      <c r="I4348" s="38" t="n"/>
      <c r="J4348" s="38" t="n"/>
      <c r="K4348" s="38" t="n"/>
      <c r="L4348" s="38" t="n"/>
      <c r="N4348" s="36">
        <f>IF($B4348="","",IF($C4348="SUPERSTORE","Superstore","DH"))</f>
        <v/>
      </c>
      <c r="O4348" s="36">
        <f>IF($B4348="","",IFERROR(VLOOKUP($B4348,Mapping!$A:$C,2,0),"Not Mapped"))</f>
        <v/>
      </c>
      <c r="P4348" s="36">
        <f>IF($B4348="","",IFERROR(VLOOKUP($B4348,Mapping!$A:$C,3,0),"Not Mapped"))</f>
        <v/>
      </c>
      <c r="Q4348" s="36">
        <f>IF($B4348="","",IFERROR(VLOOKUP($O4348,Leaders!$A:$B,2,0),"Not Mapped"))</f>
        <v/>
      </c>
      <c r="R4348" s="36">
        <f>IF($B4348="","",IF(COUNTIF(Exclusions!$A:$A,$B4348)&gt;0,"Yes","No"))</f>
        <v/>
      </c>
      <c r="S4348" s="38">
        <f>IF($B4348="","",MIN(1,DAY($A4348)/IF($N4348="Superstore",Settings!$B$5,Settings!$B$4)))</f>
        <v/>
      </c>
      <c r="T4348" s="38">
        <f>IF(OR($B4348="",$G4348="",$S4348=0),"",$G4348/$S4348)</f>
        <v/>
      </c>
      <c r="U4348" s="36">
        <f>IF($T4348="","",IF($T4348&lt;Settings!$B$8,"Critical",IF($T4348&lt;Settings!$B$9,"Semi Critical","Non Critical")))</f>
        <v/>
      </c>
      <c r="V4348" s="28" t="n"/>
      <c r="Z4348">
        <f>IF($B4348="","",IFERROR(VLOOKUP($B4348,'Plan HC for CCA'!$A:$B,2,0),""))</f>
        <v/>
      </c>
      <c r="AA4348">
        <f>IF(OR($B4348="",$Z4348=""),"",IF(N($M4348)&lt;$Z4348,"Delta","No Delta"))</f>
        <v/>
      </c>
      <c r="AB4348">
        <f>IF(OR($B4348="",$Z4348=""),"",MAX(0,$Z4348-N($M4348)))</f>
        <v/>
      </c>
      <c r="AC4348" s="46">
        <f>IF($B4348="","",IFERROR(INDEX('CCA Util %'!$H:$H,MATCH($B4348,'CCA Util %'!$E:$E,0)),""))</f>
        <v/>
      </c>
      <c r="AD4348">
        <f>IF($B4348="","",IFERROR(INDEX('CCA Util %'!$G:$G,MATCH($B4348,'CCA Util %'!$E:$E,0)),""))</f>
        <v/>
      </c>
      <c r="AE4348">
        <f>IF(OR($B4348="",$U4348=""),"",$U4348&amp;" &amp; "&amp;IF(OR($AD4348="",$AD4348=0),"Util NA",$AD4348&amp;" Util"))</f>
        <v/>
      </c>
    </row>
    <row r="4349" ht="15.75" customHeight="1" s="42">
      <c r="A4349" s="41" t="n"/>
      <c r="G4349" s="38" t="n"/>
      <c r="H4349" s="38" t="n"/>
      <c r="I4349" s="38" t="n"/>
      <c r="J4349" s="38" t="n"/>
      <c r="K4349" s="38" t="n"/>
      <c r="L4349" s="38" t="n"/>
      <c r="N4349" s="36">
        <f>IF($B4349="","",IF($C4349="SUPERSTORE","Superstore","DH"))</f>
        <v/>
      </c>
      <c r="O4349" s="36">
        <f>IF($B4349="","",IFERROR(VLOOKUP($B4349,Mapping!$A:$C,2,0),"Not Mapped"))</f>
        <v/>
      </c>
      <c r="P4349" s="36">
        <f>IF($B4349="","",IFERROR(VLOOKUP($B4349,Mapping!$A:$C,3,0),"Not Mapped"))</f>
        <v/>
      </c>
      <c r="Q4349" s="36">
        <f>IF($B4349="","",IFERROR(VLOOKUP($O4349,Leaders!$A:$B,2,0),"Not Mapped"))</f>
        <v/>
      </c>
      <c r="R4349" s="36">
        <f>IF($B4349="","",IF(COUNTIF(Exclusions!$A:$A,$B4349)&gt;0,"Yes","No"))</f>
        <v/>
      </c>
      <c r="S4349" s="38">
        <f>IF($B4349="","",MIN(1,DAY($A4349)/IF($N4349="Superstore",Settings!$B$5,Settings!$B$4)))</f>
        <v/>
      </c>
      <c r="T4349" s="38">
        <f>IF(OR($B4349="",$G4349="",$S4349=0),"",$G4349/$S4349)</f>
        <v/>
      </c>
      <c r="U4349" s="36">
        <f>IF($T4349="","",IF($T4349&lt;Settings!$B$8,"Critical",IF($T4349&lt;Settings!$B$9,"Semi Critical","Non Critical")))</f>
        <v/>
      </c>
      <c r="V4349" s="28" t="n"/>
      <c r="Z4349">
        <f>IF($B4349="","",IFERROR(VLOOKUP($B4349,'Plan HC for CCA'!$A:$B,2,0),""))</f>
        <v/>
      </c>
      <c r="AA4349">
        <f>IF(OR($B4349="",$Z4349=""),"",IF(N($M4349)&lt;$Z4349,"Delta","No Delta"))</f>
        <v/>
      </c>
      <c r="AB4349">
        <f>IF(OR($B4349="",$Z4349=""),"",MAX(0,$Z4349-N($M4349)))</f>
        <v/>
      </c>
      <c r="AC4349" s="46">
        <f>IF($B4349="","",IFERROR(INDEX('CCA Util %'!$H:$H,MATCH($B4349,'CCA Util %'!$E:$E,0)),""))</f>
        <v/>
      </c>
      <c r="AD4349">
        <f>IF($B4349="","",IFERROR(INDEX('CCA Util %'!$G:$G,MATCH($B4349,'CCA Util %'!$E:$E,0)),""))</f>
        <v/>
      </c>
      <c r="AE4349">
        <f>IF(OR($B4349="",$U4349=""),"",$U4349&amp;" &amp; "&amp;IF(OR($AD4349="",$AD4349=0),"Util NA",$AD4349&amp;" Util"))</f>
        <v/>
      </c>
    </row>
    <row r="4350" ht="15.75" customHeight="1" s="42">
      <c r="A4350" s="41" t="n"/>
      <c r="G4350" s="38" t="n"/>
      <c r="H4350" s="38" t="n"/>
      <c r="I4350" s="38" t="n"/>
      <c r="J4350" s="38" t="n"/>
      <c r="K4350" s="38" t="n"/>
      <c r="L4350" s="38" t="n"/>
      <c r="N4350" s="36">
        <f>IF($B4350="","",IF($C4350="SUPERSTORE","Superstore","DH"))</f>
        <v/>
      </c>
      <c r="O4350" s="36">
        <f>IF($B4350="","",IFERROR(VLOOKUP($B4350,Mapping!$A:$C,2,0),"Not Mapped"))</f>
        <v/>
      </c>
      <c r="P4350" s="36">
        <f>IF($B4350="","",IFERROR(VLOOKUP($B4350,Mapping!$A:$C,3,0),"Not Mapped"))</f>
        <v/>
      </c>
      <c r="Q4350" s="36">
        <f>IF($B4350="","",IFERROR(VLOOKUP($O4350,Leaders!$A:$B,2,0),"Not Mapped"))</f>
        <v/>
      </c>
      <c r="R4350" s="36">
        <f>IF($B4350="","",IF(COUNTIF(Exclusions!$A:$A,$B4350)&gt;0,"Yes","No"))</f>
        <v/>
      </c>
      <c r="S4350" s="38">
        <f>IF($B4350="","",MIN(1,DAY($A4350)/IF($N4350="Superstore",Settings!$B$5,Settings!$B$4)))</f>
        <v/>
      </c>
      <c r="T4350" s="38">
        <f>IF(OR($B4350="",$G4350="",$S4350=0),"",$G4350/$S4350)</f>
        <v/>
      </c>
      <c r="U4350" s="36">
        <f>IF($T4350="","",IF($T4350&lt;Settings!$B$8,"Critical",IF($T4350&lt;Settings!$B$9,"Semi Critical","Non Critical")))</f>
        <v/>
      </c>
      <c r="V4350" s="28" t="n"/>
      <c r="Z4350">
        <f>IF($B4350="","",IFERROR(VLOOKUP($B4350,'Plan HC for CCA'!$A:$B,2,0),""))</f>
        <v/>
      </c>
      <c r="AA4350">
        <f>IF(OR($B4350="",$Z4350=""),"",IF(N($M4350)&lt;$Z4350,"Delta","No Delta"))</f>
        <v/>
      </c>
      <c r="AB4350">
        <f>IF(OR($B4350="",$Z4350=""),"",MAX(0,$Z4350-N($M4350)))</f>
        <v/>
      </c>
      <c r="AC4350" s="46">
        <f>IF($B4350="","",IFERROR(INDEX('CCA Util %'!$H:$H,MATCH($B4350,'CCA Util %'!$E:$E,0)),""))</f>
        <v/>
      </c>
      <c r="AD4350">
        <f>IF($B4350="","",IFERROR(INDEX('CCA Util %'!$G:$G,MATCH($B4350,'CCA Util %'!$E:$E,0)),""))</f>
        <v/>
      </c>
      <c r="AE4350">
        <f>IF(OR($B4350="",$U4350=""),"",$U4350&amp;" &amp; "&amp;IF(OR($AD4350="",$AD4350=0),"Util NA",$AD4350&amp;" Util"))</f>
        <v/>
      </c>
    </row>
    <row r="4351" ht="15.75" customHeight="1" s="42">
      <c r="A4351" s="41" t="n"/>
      <c r="G4351" s="38" t="n"/>
      <c r="H4351" s="38" t="n"/>
      <c r="I4351" s="38" t="n"/>
      <c r="J4351" s="38" t="n"/>
      <c r="K4351" s="38" t="n"/>
      <c r="L4351" s="38" t="n"/>
      <c r="N4351" s="36">
        <f>IF($B4351="","",IF($C4351="SUPERSTORE","Superstore","DH"))</f>
        <v/>
      </c>
      <c r="O4351" s="36">
        <f>IF($B4351="","",IFERROR(VLOOKUP($B4351,Mapping!$A:$C,2,0),"Not Mapped"))</f>
        <v/>
      </c>
      <c r="P4351" s="36">
        <f>IF($B4351="","",IFERROR(VLOOKUP($B4351,Mapping!$A:$C,3,0),"Not Mapped"))</f>
        <v/>
      </c>
      <c r="Q4351" s="36">
        <f>IF($B4351="","",IFERROR(VLOOKUP($O4351,Leaders!$A:$B,2,0),"Not Mapped"))</f>
        <v/>
      </c>
      <c r="R4351" s="36">
        <f>IF($B4351="","",IF(COUNTIF(Exclusions!$A:$A,$B4351)&gt;0,"Yes","No"))</f>
        <v/>
      </c>
      <c r="S4351" s="38">
        <f>IF($B4351="","",MIN(1,DAY($A4351)/IF($N4351="Superstore",Settings!$B$5,Settings!$B$4)))</f>
        <v/>
      </c>
      <c r="T4351" s="38">
        <f>IF(OR($B4351="",$G4351="",$S4351=0),"",$G4351/$S4351)</f>
        <v/>
      </c>
      <c r="U4351" s="36">
        <f>IF($T4351="","",IF($T4351&lt;Settings!$B$8,"Critical",IF($T4351&lt;Settings!$B$9,"Semi Critical","Non Critical")))</f>
        <v/>
      </c>
      <c r="V4351" s="28" t="n"/>
      <c r="Z4351">
        <f>IF($B4351="","",IFERROR(VLOOKUP($B4351,'Plan HC for CCA'!$A:$B,2,0),""))</f>
        <v/>
      </c>
      <c r="AA4351">
        <f>IF(OR($B4351="",$Z4351=""),"",IF(N($M4351)&lt;$Z4351,"Delta","No Delta"))</f>
        <v/>
      </c>
      <c r="AB4351">
        <f>IF(OR($B4351="",$Z4351=""),"",MAX(0,$Z4351-N($M4351)))</f>
        <v/>
      </c>
      <c r="AC4351" s="46">
        <f>IF($B4351="","",IFERROR(INDEX('CCA Util %'!$H:$H,MATCH($B4351,'CCA Util %'!$E:$E,0)),""))</f>
        <v/>
      </c>
      <c r="AD4351">
        <f>IF($B4351="","",IFERROR(INDEX('CCA Util %'!$G:$G,MATCH($B4351,'CCA Util %'!$E:$E,0)),""))</f>
        <v/>
      </c>
      <c r="AE4351">
        <f>IF(OR($B4351="",$U4351=""),"",$U4351&amp;" &amp; "&amp;IF(OR($AD4351="",$AD4351=0),"Util NA",$AD4351&amp;" Util"))</f>
        <v/>
      </c>
    </row>
    <row r="4352" ht="15.75" customHeight="1" s="42">
      <c r="A4352" s="41" t="n"/>
      <c r="G4352" s="38" t="n"/>
      <c r="H4352" s="38" t="n"/>
      <c r="I4352" s="38" t="n"/>
      <c r="J4352" s="38" t="n"/>
      <c r="K4352" s="38" t="n"/>
      <c r="L4352" s="38" t="n"/>
      <c r="N4352" s="36">
        <f>IF($B4352="","",IF($C4352="SUPERSTORE","Superstore","DH"))</f>
        <v/>
      </c>
      <c r="O4352" s="36">
        <f>IF($B4352="","",IFERROR(VLOOKUP($B4352,Mapping!$A:$C,2,0),"Not Mapped"))</f>
        <v/>
      </c>
      <c r="P4352" s="36">
        <f>IF($B4352="","",IFERROR(VLOOKUP($B4352,Mapping!$A:$C,3,0),"Not Mapped"))</f>
        <v/>
      </c>
      <c r="Q4352" s="36">
        <f>IF($B4352="","",IFERROR(VLOOKUP($O4352,Leaders!$A:$B,2,0),"Not Mapped"))</f>
        <v/>
      </c>
      <c r="R4352" s="36">
        <f>IF($B4352="","",IF(COUNTIF(Exclusions!$A:$A,$B4352)&gt;0,"Yes","No"))</f>
        <v/>
      </c>
      <c r="S4352" s="38">
        <f>IF($B4352="","",MIN(1,DAY($A4352)/IF($N4352="Superstore",Settings!$B$5,Settings!$B$4)))</f>
        <v/>
      </c>
      <c r="T4352" s="38">
        <f>IF(OR($B4352="",$G4352="",$S4352=0),"",$G4352/$S4352)</f>
        <v/>
      </c>
      <c r="U4352" s="36">
        <f>IF($T4352="","",IF($T4352&lt;Settings!$B$8,"Critical",IF($T4352&lt;Settings!$B$9,"Semi Critical","Non Critical")))</f>
        <v/>
      </c>
      <c r="V4352" s="28" t="n"/>
      <c r="Z4352">
        <f>IF($B4352="","",IFERROR(VLOOKUP($B4352,'Plan HC for CCA'!$A:$B,2,0),""))</f>
        <v/>
      </c>
      <c r="AA4352">
        <f>IF(OR($B4352="",$Z4352=""),"",IF(N($M4352)&lt;$Z4352,"Delta","No Delta"))</f>
        <v/>
      </c>
      <c r="AB4352">
        <f>IF(OR($B4352="",$Z4352=""),"",MAX(0,$Z4352-N($M4352)))</f>
        <v/>
      </c>
      <c r="AC4352" s="46">
        <f>IF($B4352="","",IFERROR(INDEX('CCA Util %'!$H:$H,MATCH($B4352,'CCA Util %'!$E:$E,0)),""))</f>
        <v/>
      </c>
      <c r="AD4352">
        <f>IF($B4352="","",IFERROR(INDEX('CCA Util %'!$G:$G,MATCH($B4352,'CCA Util %'!$E:$E,0)),""))</f>
        <v/>
      </c>
      <c r="AE4352">
        <f>IF(OR($B4352="",$U4352=""),"",$U4352&amp;" &amp; "&amp;IF(OR($AD4352="",$AD4352=0),"Util NA",$AD4352&amp;" Util"))</f>
        <v/>
      </c>
    </row>
    <row r="4353" ht="15.75" customHeight="1" s="42">
      <c r="A4353" s="41" t="n"/>
      <c r="G4353" s="38" t="n"/>
      <c r="H4353" s="38" t="n"/>
      <c r="I4353" s="38" t="n"/>
      <c r="J4353" s="38" t="n"/>
      <c r="K4353" s="38" t="n"/>
      <c r="L4353" s="38" t="n"/>
      <c r="N4353" s="36">
        <f>IF($B4353="","",IF($C4353="SUPERSTORE","Superstore","DH"))</f>
        <v/>
      </c>
      <c r="O4353" s="36">
        <f>IF($B4353="","",IFERROR(VLOOKUP($B4353,Mapping!$A:$C,2,0),"Not Mapped"))</f>
        <v/>
      </c>
      <c r="P4353" s="36">
        <f>IF($B4353="","",IFERROR(VLOOKUP($B4353,Mapping!$A:$C,3,0),"Not Mapped"))</f>
        <v/>
      </c>
      <c r="Q4353" s="36">
        <f>IF($B4353="","",IFERROR(VLOOKUP($O4353,Leaders!$A:$B,2,0),"Not Mapped"))</f>
        <v/>
      </c>
      <c r="R4353" s="36">
        <f>IF($B4353="","",IF(COUNTIF(Exclusions!$A:$A,$B4353)&gt;0,"Yes","No"))</f>
        <v/>
      </c>
      <c r="S4353" s="38">
        <f>IF($B4353="","",MIN(1,DAY($A4353)/IF($N4353="Superstore",Settings!$B$5,Settings!$B$4)))</f>
        <v/>
      </c>
      <c r="T4353" s="38">
        <f>IF(OR($B4353="",$G4353="",$S4353=0),"",$G4353/$S4353)</f>
        <v/>
      </c>
      <c r="U4353" s="36">
        <f>IF($T4353="","",IF($T4353&lt;Settings!$B$8,"Critical",IF($T4353&lt;Settings!$B$9,"Semi Critical","Non Critical")))</f>
        <v/>
      </c>
      <c r="V4353" s="28" t="n"/>
      <c r="Z4353">
        <f>IF($B4353="","",IFERROR(VLOOKUP($B4353,'Plan HC for CCA'!$A:$B,2,0),""))</f>
        <v/>
      </c>
      <c r="AA4353">
        <f>IF(OR($B4353="",$Z4353=""),"",IF(N($M4353)&lt;$Z4353,"Delta","No Delta"))</f>
        <v/>
      </c>
      <c r="AB4353">
        <f>IF(OR($B4353="",$Z4353=""),"",MAX(0,$Z4353-N($M4353)))</f>
        <v/>
      </c>
      <c r="AC4353" s="46">
        <f>IF($B4353="","",IFERROR(INDEX('CCA Util %'!$H:$H,MATCH($B4353,'CCA Util %'!$E:$E,0)),""))</f>
        <v/>
      </c>
      <c r="AD4353">
        <f>IF($B4353="","",IFERROR(INDEX('CCA Util %'!$G:$G,MATCH($B4353,'CCA Util %'!$E:$E,0)),""))</f>
        <v/>
      </c>
      <c r="AE4353">
        <f>IF(OR($B4353="",$U4353=""),"",$U4353&amp;" &amp; "&amp;IF(OR($AD4353="",$AD4353=0),"Util NA",$AD4353&amp;" Util"))</f>
        <v/>
      </c>
    </row>
    <row r="4354" ht="15.75" customHeight="1" s="42">
      <c r="A4354" s="41" t="n"/>
      <c r="G4354" s="38" t="n"/>
      <c r="H4354" s="38" t="n"/>
      <c r="I4354" s="38" t="n"/>
      <c r="J4354" s="38" t="n"/>
      <c r="K4354" s="38" t="n"/>
      <c r="L4354" s="38" t="n"/>
      <c r="N4354" s="36">
        <f>IF($B4354="","",IF($C4354="SUPERSTORE","Superstore","DH"))</f>
        <v/>
      </c>
      <c r="O4354" s="36">
        <f>IF($B4354="","",IFERROR(VLOOKUP($B4354,Mapping!$A:$C,2,0),"Not Mapped"))</f>
        <v/>
      </c>
      <c r="P4354" s="36">
        <f>IF($B4354="","",IFERROR(VLOOKUP($B4354,Mapping!$A:$C,3,0),"Not Mapped"))</f>
        <v/>
      </c>
      <c r="Q4354" s="36">
        <f>IF($B4354="","",IFERROR(VLOOKUP($O4354,Leaders!$A:$B,2,0),"Not Mapped"))</f>
        <v/>
      </c>
      <c r="R4354" s="36">
        <f>IF($B4354="","",IF(COUNTIF(Exclusions!$A:$A,$B4354)&gt;0,"Yes","No"))</f>
        <v/>
      </c>
      <c r="S4354" s="38">
        <f>IF($B4354="","",MIN(1,DAY($A4354)/IF($N4354="Superstore",Settings!$B$5,Settings!$B$4)))</f>
        <v/>
      </c>
      <c r="T4354" s="38">
        <f>IF(OR($B4354="",$G4354="",$S4354=0),"",$G4354/$S4354)</f>
        <v/>
      </c>
      <c r="U4354" s="36">
        <f>IF($T4354="","",IF($T4354&lt;Settings!$B$8,"Critical",IF($T4354&lt;Settings!$B$9,"Semi Critical","Non Critical")))</f>
        <v/>
      </c>
      <c r="V4354" s="28" t="n"/>
      <c r="Z4354">
        <f>IF($B4354="","",IFERROR(VLOOKUP($B4354,'Plan HC for CCA'!$A:$B,2,0),""))</f>
        <v/>
      </c>
      <c r="AA4354">
        <f>IF(OR($B4354="",$Z4354=""),"",IF(N($M4354)&lt;$Z4354,"Delta","No Delta"))</f>
        <v/>
      </c>
      <c r="AB4354">
        <f>IF(OR($B4354="",$Z4354=""),"",MAX(0,$Z4354-N($M4354)))</f>
        <v/>
      </c>
      <c r="AC4354" s="46">
        <f>IF($B4354="","",IFERROR(INDEX('CCA Util %'!$H:$H,MATCH($B4354,'CCA Util %'!$E:$E,0)),""))</f>
        <v/>
      </c>
      <c r="AD4354">
        <f>IF($B4354="","",IFERROR(INDEX('CCA Util %'!$G:$G,MATCH($B4354,'CCA Util %'!$E:$E,0)),""))</f>
        <v/>
      </c>
      <c r="AE4354">
        <f>IF(OR($B4354="",$U4354=""),"",$U4354&amp;" &amp; "&amp;IF(OR($AD4354="",$AD4354=0),"Util NA",$AD4354&amp;" Util"))</f>
        <v/>
      </c>
    </row>
    <row r="4355" ht="15.75" customHeight="1" s="42">
      <c r="A4355" s="41" t="n"/>
      <c r="G4355" s="38" t="n"/>
      <c r="H4355" s="38" t="n"/>
      <c r="I4355" s="38" t="n"/>
      <c r="J4355" s="38" t="n"/>
      <c r="K4355" s="38" t="n"/>
      <c r="L4355" s="38" t="n"/>
      <c r="N4355" s="36">
        <f>IF($B4355="","",IF($C4355="SUPERSTORE","Superstore","DH"))</f>
        <v/>
      </c>
      <c r="O4355" s="36">
        <f>IF($B4355="","",IFERROR(VLOOKUP($B4355,Mapping!$A:$C,2,0),"Not Mapped"))</f>
        <v/>
      </c>
      <c r="P4355" s="36">
        <f>IF($B4355="","",IFERROR(VLOOKUP($B4355,Mapping!$A:$C,3,0),"Not Mapped"))</f>
        <v/>
      </c>
      <c r="Q4355" s="36">
        <f>IF($B4355="","",IFERROR(VLOOKUP($O4355,Leaders!$A:$B,2,0),"Not Mapped"))</f>
        <v/>
      </c>
      <c r="R4355" s="36">
        <f>IF($B4355="","",IF(COUNTIF(Exclusions!$A:$A,$B4355)&gt;0,"Yes","No"))</f>
        <v/>
      </c>
      <c r="S4355" s="38">
        <f>IF($B4355="","",MIN(1,DAY($A4355)/IF($N4355="Superstore",Settings!$B$5,Settings!$B$4)))</f>
        <v/>
      </c>
      <c r="T4355" s="38">
        <f>IF(OR($B4355="",$G4355="",$S4355=0),"",$G4355/$S4355)</f>
        <v/>
      </c>
      <c r="U4355" s="36">
        <f>IF($T4355="","",IF($T4355&lt;Settings!$B$8,"Critical",IF($T4355&lt;Settings!$B$9,"Semi Critical","Non Critical")))</f>
        <v/>
      </c>
      <c r="V4355" s="28" t="n"/>
      <c r="Z4355">
        <f>IF($B4355="","",IFERROR(VLOOKUP($B4355,'Plan HC for CCA'!$A:$B,2,0),""))</f>
        <v/>
      </c>
      <c r="AA4355">
        <f>IF(OR($B4355="",$Z4355=""),"",IF(N($M4355)&lt;$Z4355,"Delta","No Delta"))</f>
        <v/>
      </c>
      <c r="AB4355">
        <f>IF(OR($B4355="",$Z4355=""),"",MAX(0,$Z4355-N($M4355)))</f>
        <v/>
      </c>
      <c r="AC4355" s="46">
        <f>IF($B4355="","",IFERROR(INDEX('CCA Util %'!$H:$H,MATCH($B4355,'CCA Util %'!$E:$E,0)),""))</f>
        <v/>
      </c>
      <c r="AD4355">
        <f>IF($B4355="","",IFERROR(INDEX('CCA Util %'!$G:$G,MATCH($B4355,'CCA Util %'!$E:$E,0)),""))</f>
        <v/>
      </c>
      <c r="AE4355">
        <f>IF(OR($B4355="",$U4355=""),"",$U4355&amp;" &amp; "&amp;IF(OR($AD4355="",$AD4355=0),"Util NA",$AD4355&amp;" Util"))</f>
        <v/>
      </c>
    </row>
    <row r="4356" ht="15.75" customHeight="1" s="42">
      <c r="A4356" s="41" t="n"/>
      <c r="G4356" s="38" t="n"/>
      <c r="H4356" s="38" t="n"/>
      <c r="I4356" s="38" t="n"/>
      <c r="J4356" s="38" t="n"/>
      <c r="K4356" s="38" t="n"/>
      <c r="L4356" s="38" t="n"/>
      <c r="N4356" s="36">
        <f>IF($B4356="","",IF($C4356="SUPERSTORE","Superstore","DH"))</f>
        <v/>
      </c>
      <c r="O4356" s="36">
        <f>IF($B4356="","",IFERROR(VLOOKUP($B4356,Mapping!$A:$C,2,0),"Not Mapped"))</f>
        <v/>
      </c>
      <c r="P4356" s="36">
        <f>IF($B4356="","",IFERROR(VLOOKUP($B4356,Mapping!$A:$C,3,0),"Not Mapped"))</f>
        <v/>
      </c>
      <c r="Q4356" s="36">
        <f>IF($B4356="","",IFERROR(VLOOKUP($O4356,Leaders!$A:$B,2,0),"Not Mapped"))</f>
        <v/>
      </c>
      <c r="R4356" s="36">
        <f>IF($B4356="","",IF(COUNTIF(Exclusions!$A:$A,$B4356)&gt;0,"Yes","No"))</f>
        <v/>
      </c>
      <c r="S4356" s="38">
        <f>IF($B4356="","",MIN(1,DAY($A4356)/IF($N4356="Superstore",Settings!$B$5,Settings!$B$4)))</f>
        <v/>
      </c>
      <c r="T4356" s="38">
        <f>IF(OR($B4356="",$G4356="",$S4356=0),"",$G4356/$S4356)</f>
        <v/>
      </c>
      <c r="U4356" s="36">
        <f>IF($T4356="","",IF($T4356&lt;Settings!$B$8,"Critical",IF($T4356&lt;Settings!$B$9,"Semi Critical","Non Critical")))</f>
        <v/>
      </c>
      <c r="V4356" s="28" t="n"/>
      <c r="Z4356">
        <f>IF($B4356="","",IFERROR(VLOOKUP($B4356,'Plan HC for CCA'!$A:$B,2,0),""))</f>
        <v/>
      </c>
      <c r="AA4356">
        <f>IF(OR($B4356="",$Z4356=""),"",IF(N($M4356)&lt;$Z4356,"Delta","No Delta"))</f>
        <v/>
      </c>
      <c r="AB4356">
        <f>IF(OR($B4356="",$Z4356=""),"",MAX(0,$Z4356-N($M4356)))</f>
        <v/>
      </c>
      <c r="AC4356" s="46">
        <f>IF($B4356="","",IFERROR(INDEX('CCA Util %'!$H:$H,MATCH($B4356,'CCA Util %'!$E:$E,0)),""))</f>
        <v/>
      </c>
      <c r="AD4356">
        <f>IF($B4356="","",IFERROR(INDEX('CCA Util %'!$G:$G,MATCH($B4356,'CCA Util %'!$E:$E,0)),""))</f>
        <v/>
      </c>
      <c r="AE4356">
        <f>IF(OR($B4356="",$U4356=""),"",$U4356&amp;" &amp; "&amp;IF(OR($AD4356="",$AD4356=0),"Util NA",$AD4356&amp;" Util"))</f>
        <v/>
      </c>
    </row>
    <row r="4357" ht="15.75" customHeight="1" s="42">
      <c r="A4357" s="41" t="n"/>
      <c r="G4357" s="38" t="n"/>
      <c r="H4357" s="38" t="n"/>
      <c r="I4357" s="38" t="n"/>
      <c r="J4357" s="38" t="n"/>
      <c r="K4357" s="38" t="n"/>
      <c r="L4357" s="38" t="n"/>
      <c r="N4357" s="36">
        <f>IF($B4357="","",IF($C4357="SUPERSTORE","Superstore","DH"))</f>
        <v/>
      </c>
      <c r="O4357" s="36">
        <f>IF($B4357="","",IFERROR(VLOOKUP($B4357,Mapping!$A:$C,2,0),"Not Mapped"))</f>
        <v/>
      </c>
      <c r="P4357" s="36">
        <f>IF($B4357="","",IFERROR(VLOOKUP($B4357,Mapping!$A:$C,3,0),"Not Mapped"))</f>
        <v/>
      </c>
      <c r="Q4357" s="36">
        <f>IF($B4357="","",IFERROR(VLOOKUP($O4357,Leaders!$A:$B,2,0),"Not Mapped"))</f>
        <v/>
      </c>
      <c r="R4357" s="36">
        <f>IF($B4357="","",IF(COUNTIF(Exclusions!$A:$A,$B4357)&gt;0,"Yes","No"))</f>
        <v/>
      </c>
      <c r="S4357" s="38">
        <f>IF($B4357="","",MIN(1,DAY($A4357)/IF($N4357="Superstore",Settings!$B$5,Settings!$B$4)))</f>
        <v/>
      </c>
      <c r="T4357" s="38">
        <f>IF(OR($B4357="",$G4357="",$S4357=0),"",$G4357/$S4357)</f>
        <v/>
      </c>
      <c r="U4357" s="36">
        <f>IF($T4357="","",IF($T4357&lt;Settings!$B$8,"Critical",IF($T4357&lt;Settings!$B$9,"Semi Critical","Non Critical")))</f>
        <v/>
      </c>
      <c r="V4357" s="28" t="n"/>
      <c r="Z4357">
        <f>IF($B4357="","",IFERROR(VLOOKUP($B4357,'Plan HC for CCA'!$A:$B,2,0),""))</f>
        <v/>
      </c>
      <c r="AA4357">
        <f>IF(OR($B4357="",$Z4357=""),"",IF(N($M4357)&lt;$Z4357,"Delta","No Delta"))</f>
        <v/>
      </c>
      <c r="AB4357">
        <f>IF(OR($B4357="",$Z4357=""),"",MAX(0,$Z4357-N($M4357)))</f>
        <v/>
      </c>
      <c r="AC4357" s="46">
        <f>IF($B4357="","",IFERROR(INDEX('CCA Util %'!$H:$H,MATCH($B4357,'CCA Util %'!$E:$E,0)),""))</f>
        <v/>
      </c>
      <c r="AD4357">
        <f>IF($B4357="","",IFERROR(INDEX('CCA Util %'!$G:$G,MATCH($B4357,'CCA Util %'!$E:$E,0)),""))</f>
        <v/>
      </c>
      <c r="AE4357">
        <f>IF(OR($B4357="",$U4357=""),"",$U4357&amp;" &amp; "&amp;IF(OR($AD4357="",$AD4357=0),"Util NA",$AD4357&amp;" Util"))</f>
        <v/>
      </c>
    </row>
    <row r="4358" ht="15.75" customHeight="1" s="42">
      <c r="A4358" s="41" t="n"/>
      <c r="G4358" s="38" t="n"/>
      <c r="H4358" s="38" t="n"/>
      <c r="I4358" s="38" t="n"/>
      <c r="J4358" s="38" t="n"/>
      <c r="K4358" s="38" t="n"/>
      <c r="L4358" s="38" t="n"/>
      <c r="N4358" s="36">
        <f>IF($B4358="","",IF($C4358="SUPERSTORE","Superstore","DH"))</f>
        <v/>
      </c>
      <c r="O4358" s="36">
        <f>IF($B4358="","",IFERROR(VLOOKUP($B4358,Mapping!$A:$C,2,0),"Not Mapped"))</f>
        <v/>
      </c>
      <c r="P4358" s="36">
        <f>IF($B4358="","",IFERROR(VLOOKUP($B4358,Mapping!$A:$C,3,0),"Not Mapped"))</f>
        <v/>
      </c>
      <c r="Q4358" s="36">
        <f>IF($B4358="","",IFERROR(VLOOKUP($O4358,Leaders!$A:$B,2,0),"Not Mapped"))</f>
        <v/>
      </c>
      <c r="R4358" s="36">
        <f>IF($B4358="","",IF(COUNTIF(Exclusions!$A:$A,$B4358)&gt;0,"Yes","No"))</f>
        <v/>
      </c>
      <c r="S4358" s="38">
        <f>IF($B4358="","",MIN(1,DAY($A4358)/IF($N4358="Superstore",Settings!$B$5,Settings!$B$4)))</f>
        <v/>
      </c>
      <c r="T4358" s="38">
        <f>IF(OR($B4358="",$G4358="",$S4358=0),"",$G4358/$S4358)</f>
        <v/>
      </c>
      <c r="U4358" s="36">
        <f>IF($T4358="","",IF($T4358&lt;Settings!$B$8,"Critical",IF($T4358&lt;Settings!$B$9,"Semi Critical","Non Critical")))</f>
        <v/>
      </c>
      <c r="V4358" s="28" t="n"/>
      <c r="Z4358">
        <f>IF($B4358="","",IFERROR(VLOOKUP($B4358,'Plan HC for CCA'!$A:$B,2,0),""))</f>
        <v/>
      </c>
      <c r="AA4358">
        <f>IF(OR($B4358="",$Z4358=""),"",IF(N($M4358)&lt;$Z4358,"Delta","No Delta"))</f>
        <v/>
      </c>
      <c r="AB4358">
        <f>IF(OR($B4358="",$Z4358=""),"",MAX(0,$Z4358-N($M4358)))</f>
        <v/>
      </c>
      <c r="AC4358" s="46">
        <f>IF($B4358="","",IFERROR(INDEX('CCA Util %'!$H:$H,MATCH($B4358,'CCA Util %'!$E:$E,0)),""))</f>
        <v/>
      </c>
      <c r="AD4358">
        <f>IF($B4358="","",IFERROR(INDEX('CCA Util %'!$G:$G,MATCH($B4358,'CCA Util %'!$E:$E,0)),""))</f>
        <v/>
      </c>
      <c r="AE4358">
        <f>IF(OR($B4358="",$U4358=""),"",$U4358&amp;" &amp; "&amp;IF(OR($AD4358="",$AD4358=0),"Util NA",$AD4358&amp;" Util"))</f>
        <v/>
      </c>
    </row>
    <row r="4359" ht="15.75" customHeight="1" s="42">
      <c r="A4359" s="41" t="n"/>
      <c r="G4359" s="38" t="n"/>
      <c r="H4359" s="38" t="n"/>
      <c r="I4359" s="38" t="n"/>
      <c r="J4359" s="38" t="n"/>
      <c r="K4359" s="38" t="n"/>
      <c r="L4359" s="38" t="n"/>
      <c r="N4359" s="36">
        <f>IF($B4359="","",IF($C4359="SUPERSTORE","Superstore","DH"))</f>
        <v/>
      </c>
      <c r="O4359" s="36">
        <f>IF($B4359="","",IFERROR(VLOOKUP($B4359,Mapping!$A:$C,2,0),"Not Mapped"))</f>
        <v/>
      </c>
      <c r="P4359" s="36">
        <f>IF($B4359="","",IFERROR(VLOOKUP($B4359,Mapping!$A:$C,3,0),"Not Mapped"))</f>
        <v/>
      </c>
      <c r="Q4359" s="36">
        <f>IF($B4359="","",IFERROR(VLOOKUP($O4359,Leaders!$A:$B,2,0),"Not Mapped"))</f>
        <v/>
      </c>
      <c r="R4359" s="36">
        <f>IF($B4359="","",IF(COUNTIF(Exclusions!$A:$A,$B4359)&gt;0,"Yes","No"))</f>
        <v/>
      </c>
      <c r="S4359" s="38">
        <f>IF($B4359="","",MIN(1,DAY($A4359)/IF($N4359="Superstore",Settings!$B$5,Settings!$B$4)))</f>
        <v/>
      </c>
      <c r="T4359" s="38">
        <f>IF(OR($B4359="",$G4359="",$S4359=0),"",$G4359/$S4359)</f>
        <v/>
      </c>
      <c r="U4359" s="36">
        <f>IF($T4359="","",IF($T4359&lt;Settings!$B$8,"Critical",IF($T4359&lt;Settings!$B$9,"Semi Critical","Non Critical")))</f>
        <v/>
      </c>
      <c r="V4359" s="28" t="n"/>
      <c r="Z4359">
        <f>IF($B4359="","",IFERROR(VLOOKUP($B4359,'Plan HC for CCA'!$A:$B,2,0),""))</f>
        <v/>
      </c>
      <c r="AA4359">
        <f>IF(OR($B4359="",$Z4359=""),"",IF(N($M4359)&lt;$Z4359,"Delta","No Delta"))</f>
        <v/>
      </c>
      <c r="AB4359">
        <f>IF(OR($B4359="",$Z4359=""),"",MAX(0,$Z4359-N($M4359)))</f>
        <v/>
      </c>
      <c r="AC4359" s="46">
        <f>IF($B4359="","",IFERROR(INDEX('CCA Util %'!$H:$H,MATCH($B4359,'CCA Util %'!$E:$E,0)),""))</f>
        <v/>
      </c>
      <c r="AD4359">
        <f>IF($B4359="","",IFERROR(INDEX('CCA Util %'!$G:$G,MATCH($B4359,'CCA Util %'!$E:$E,0)),""))</f>
        <v/>
      </c>
      <c r="AE4359">
        <f>IF(OR($B4359="",$U4359=""),"",$U4359&amp;" &amp; "&amp;IF(OR($AD4359="",$AD4359=0),"Util NA",$AD4359&amp;" Util"))</f>
        <v/>
      </c>
    </row>
    <row r="4360" ht="15.75" customHeight="1" s="42">
      <c r="A4360" s="41" t="n"/>
      <c r="G4360" s="38" t="n"/>
      <c r="H4360" s="38" t="n"/>
      <c r="I4360" s="38" t="n"/>
      <c r="J4360" s="38" t="n"/>
      <c r="K4360" s="38" t="n"/>
      <c r="L4360" s="38" t="n"/>
      <c r="N4360" s="36">
        <f>IF($B4360="","",IF($C4360="SUPERSTORE","Superstore","DH"))</f>
        <v/>
      </c>
      <c r="O4360" s="36">
        <f>IF($B4360="","",IFERROR(VLOOKUP($B4360,Mapping!$A:$C,2,0),"Not Mapped"))</f>
        <v/>
      </c>
      <c r="P4360" s="36">
        <f>IF($B4360="","",IFERROR(VLOOKUP($B4360,Mapping!$A:$C,3,0),"Not Mapped"))</f>
        <v/>
      </c>
      <c r="Q4360" s="36">
        <f>IF($B4360="","",IFERROR(VLOOKUP($O4360,Leaders!$A:$B,2,0),"Not Mapped"))</f>
        <v/>
      </c>
      <c r="R4360" s="36">
        <f>IF($B4360="","",IF(COUNTIF(Exclusions!$A:$A,$B4360)&gt;0,"Yes","No"))</f>
        <v/>
      </c>
      <c r="S4360" s="38">
        <f>IF($B4360="","",MIN(1,DAY($A4360)/IF($N4360="Superstore",Settings!$B$5,Settings!$B$4)))</f>
        <v/>
      </c>
      <c r="T4360" s="38">
        <f>IF(OR($B4360="",$G4360="",$S4360=0),"",$G4360/$S4360)</f>
        <v/>
      </c>
      <c r="U4360" s="36">
        <f>IF($T4360="","",IF($T4360&lt;Settings!$B$8,"Critical",IF($T4360&lt;Settings!$B$9,"Semi Critical","Non Critical")))</f>
        <v/>
      </c>
      <c r="V4360" s="28" t="n"/>
      <c r="Z4360">
        <f>IF($B4360="","",IFERROR(VLOOKUP($B4360,'Plan HC for CCA'!$A:$B,2,0),""))</f>
        <v/>
      </c>
      <c r="AA4360">
        <f>IF(OR($B4360="",$Z4360=""),"",IF(N($M4360)&lt;$Z4360,"Delta","No Delta"))</f>
        <v/>
      </c>
      <c r="AB4360">
        <f>IF(OR($B4360="",$Z4360=""),"",MAX(0,$Z4360-N($M4360)))</f>
        <v/>
      </c>
      <c r="AC4360" s="46">
        <f>IF($B4360="","",IFERROR(INDEX('CCA Util %'!$H:$H,MATCH($B4360,'CCA Util %'!$E:$E,0)),""))</f>
        <v/>
      </c>
      <c r="AD4360">
        <f>IF($B4360="","",IFERROR(INDEX('CCA Util %'!$G:$G,MATCH($B4360,'CCA Util %'!$E:$E,0)),""))</f>
        <v/>
      </c>
      <c r="AE4360">
        <f>IF(OR($B4360="",$U4360=""),"",$U4360&amp;" &amp; "&amp;IF(OR($AD4360="",$AD4360=0),"Util NA",$AD4360&amp;" Util"))</f>
        <v/>
      </c>
    </row>
    <row r="4361" ht="15.75" customHeight="1" s="42">
      <c r="A4361" s="41" t="n"/>
      <c r="G4361" s="38" t="n"/>
      <c r="H4361" s="38" t="n"/>
      <c r="I4361" s="38" t="n"/>
      <c r="J4361" s="38" t="n"/>
      <c r="K4361" s="38" t="n"/>
      <c r="L4361" s="38" t="n"/>
      <c r="N4361" s="36">
        <f>IF($B4361="","",IF($C4361="SUPERSTORE","Superstore","DH"))</f>
        <v/>
      </c>
      <c r="O4361" s="36">
        <f>IF($B4361="","",IFERROR(VLOOKUP($B4361,Mapping!$A:$C,2,0),"Not Mapped"))</f>
        <v/>
      </c>
      <c r="P4361" s="36">
        <f>IF($B4361="","",IFERROR(VLOOKUP($B4361,Mapping!$A:$C,3,0),"Not Mapped"))</f>
        <v/>
      </c>
      <c r="Q4361" s="36">
        <f>IF($B4361="","",IFERROR(VLOOKUP($O4361,Leaders!$A:$B,2,0),"Not Mapped"))</f>
        <v/>
      </c>
      <c r="R4361" s="36">
        <f>IF($B4361="","",IF(COUNTIF(Exclusions!$A:$A,$B4361)&gt;0,"Yes","No"))</f>
        <v/>
      </c>
      <c r="S4361" s="38">
        <f>IF($B4361="","",MIN(1,DAY($A4361)/IF($N4361="Superstore",Settings!$B$5,Settings!$B$4)))</f>
        <v/>
      </c>
      <c r="T4361" s="38">
        <f>IF(OR($B4361="",$G4361="",$S4361=0),"",$G4361/$S4361)</f>
        <v/>
      </c>
      <c r="U4361" s="36">
        <f>IF($T4361="","",IF($T4361&lt;Settings!$B$8,"Critical",IF($T4361&lt;Settings!$B$9,"Semi Critical","Non Critical")))</f>
        <v/>
      </c>
      <c r="V4361" s="28" t="n"/>
      <c r="Z4361">
        <f>IF($B4361="","",IFERROR(VLOOKUP($B4361,'Plan HC for CCA'!$A:$B,2,0),""))</f>
        <v/>
      </c>
      <c r="AA4361">
        <f>IF(OR($B4361="",$Z4361=""),"",IF(N($M4361)&lt;$Z4361,"Delta","No Delta"))</f>
        <v/>
      </c>
      <c r="AB4361">
        <f>IF(OR($B4361="",$Z4361=""),"",MAX(0,$Z4361-N($M4361)))</f>
        <v/>
      </c>
      <c r="AC4361" s="46">
        <f>IF($B4361="","",IFERROR(INDEX('CCA Util %'!$H:$H,MATCH($B4361,'CCA Util %'!$E:$E,0)),""))</f>
        <v/>
      </c>
      <c r="AD4361">
        <f>IF($B4361="","",IFERROR(INDEX('CCA Util %'!$G:$G,MATCH($B4361,'CCA Util %'!$E:$E,0)),""))</f>
        <v/>
      </c>
      <c r="AE4361">
        <f>IF(OR($B4361="",$U4361=""),"",$U4361&amp;" &amp; "&amp;IF(OR($AD4361="",$AD4361=0),"Util NA",$AD4361&amp;" Util"))</f>
        <v/>
      </c>
    </row>
    <row r="4362" ht="15.75" customHeight="1" s="42">
      <c r="A4362" s="41" t="n"/>
      <c r="G4362" s="38" t="n"/>
      <c r="H4362" s="38" t="n"/>
      <c r="I4362" s="38" t="n"/>
      <c r="J4362" s="38" t="n"/>
      <c r="K4362" s="38" t="n"/>
      <c r="L4362" s="38" t="n"/>
      <c r="N4362" s="36">
        <f>IF($B4362="","",IF($C4362="SUPERSTORE","Superstore","DH"))</f>
        <v/>
      </c>
      <c r="O4362" s="36">
        <f>IF($B4362="","",IFERROR(VLOOKUP($B4362,Mapping!$A:$C,2,0),"Not Mapped"))</f>
        <v/>
      </c>
      <c r="P4362" s="36">
        <f>IF($B4362="","",IFERROR(VLOOKUP($B4362,Mapping!$A:$C,3,0),"Not Mapped"))</f>
        <v/>
      </c>
      <c r="Q4362" s="36">
        <f>IF($B4362="","",IFERROR(VLOOKUP($O4362,Leaders!$A:$B,2,0),"Not Mapped"))</f>
        <v/>
      </c>
      <c r="R4362" s="36">
        <f>IF($B4362="","",IF(COUNTIF(Exclusions!$A:$A,$B4362)&gt;0,"Yes","No"))</f>
        <v/>
      </c>
      <c r="S4362" s="38">
        <f>IF($B4362="","",MIN(1,DAY($A4362)/IF($N4362="Superstore",Settings!$B$5,Settings!$B$4)))</f>
        <v/>
      </c>
      <c r="T4362" s="38">
        <f>IF(OR($B4362="",$G4362="",$S4362=0),"",$G4362/$S4362)</f>
        <v/>
      </c>
      <c r="U4362" s="36">
        <f>IF($T4362="","",IF($T4362&lt;Settings!$B$8,"Critical",IF($T4362&lt;Settings!$B$9,"Semi Critical","Non Critical")))</f>
        <v/>
      </c>
      <c r="V4362" s="28" t="n"/>
      <c r="Z4362">
        <f>IF($B4362="","",IFERROR(VLOOKUP($B4362,'Plan HC for CCA'!$A:$B,2,0),""))</f>
        <v/>
      </c>
      <c r="AA4362">
        <f>IF(OR($B4362="",$Z4362=""),"",IF(N($M4362)&lt;$Z4362,"Delta","No Delta"))</f>
        <v/>
      </c>
      <c r="AB4362">
        <f>IF(OR($B4362="",$Z4362=""),"",MAX(0,$Z4362-N($M4362)))</f>
        <v/>
      </c>
      <c r="AC4362" s="46">
        <f>IF($B4362="","",IFERROR(INDEX('CCA Util %'!$H:$H,MATCH($B4362,'CCA Util %'!$E:$E,0)),""))</f>
        <v/>
      </c>
      <c r="AD4362">
        <f>IF($B4362="","",IFERROR(INDEX('CCA Util %'!$G:$G,MATCH($B4362,'CCA Util %'!$E:$E,0)),""))</f>
        <v/>
      </c>
      <c r="AE4362">
        <f>IF(OR($B4362="",$U4362=""),"",$U4362&amp;" &amp; "&amp;IF(OR($AD4362="",$AD4362=0),"Util NA",$AD4362&amp;" Util"))</f>
        <v/>
      </c>
    </row>
    <row r="4363" ht="15.75" customHeight="1" s="42">
      <c r="A4363" s="41" t="n"/>
      <c r="G4363" s="38" t="n"/>
      <c r="H4363" s="38" t="n"/>
      <c r="I4363" s="38" t="n"/>
      <c r="J4363" s="38" t="n"/>
      <c r="K4363" s="38" t="n"/>
      <c r="L4363" s="38" t="n"/>
      <c r="N4363" s="36">
        <f>IF($B4363="","",IF($C4363="SUPERSTORE","Superstore","DH"))</f>
        <v/>
      </c>
      <c r="O4363" s="36">
        <f>IF($B4363="","",IFERROR(VLOOKUP($B4363,Mapping!$A:$C,2,0),"Not Mapped"))</f>
        <v/>
      </c>
      <c r="P4363" s="36">
        <f>IF($B4363="","",IFERROR(VLOOKUP($B4363,Mapping!$A:$C,3,0),"Not Mapped"))</f>
        <v/>
      </c>
      <c r="Q4363" s="36">
        <f>IF($B4363="","",IFERROR(VLOOKUP($O4363,Leaders!$A:$B,2,0),"Not Mapped"))</f>
        <v/>
      </c>
      <c r="R4363" s="36">
        <f>IF($B4363="","",IF(COUNTIF(Exclusions!$A:$A,$B4363)&gt;0,"Yes","No"))</f>
        <v/>
      </c>
      <c r="S4363" s="38">
        <f>IF($B4363="","",MIN(1,DAY($A4363)/IF($N4363="Superstore",Settings!$B$5,Settings!$B$4)))</f>
        <v/>
      </c>
      <c r="T4363" s="38">
        <f>IF(OR($B4363="",$G4363="",$S4363=0),"",$G4363/$S4363)</f>
        <v/>
      </c>
      <c r="U4363" s="36">
        <f>IF($T4363="","",IF($T4363&lt;Settings!$B$8,"Critical",IF($T4363&lt;Settings!$B$9,"Semi Critical","Non Critical")))</f>
        <v/>
      </c>
      <c r="V4363" s="28" t="n"/>
      <c r="Z4363">
        <f>IF($B4363="","",IFERROR(VLOOKUP($B4363,'Plan HC for CCA'!$A:$B,2,0),""))</f>
        <v/>
      </c>
      <c r="AA4363">
        <f>IF(OR($B4363="",$Z4363=""),"",IF(N($M4363)&lt;$Z4363,"Delta","No Delta"))</f>
        <v/>
      </c>
      <c r="AB4363">
        <f>IF(OR($B4363="",$Z4363=""),"",MAX(0,$Z4363-N($M4363)))</f>
        <v/>
      </c>
      <c r="AC4363" s="46">
        <f>IF($B4363="","",IFERROR(INDEX('CCA Util %'!$H:$H,MATCH($B4363,'CCA Util %'!$E:$E,0)),""))</f>
        <v/>
      </c>
      <c r="AD4363">
        <f>IF($B4363="","",IFERROR(INDEX('CCA Util %'!$G:$G,MATCH($B4363,'CCA Util %'!$E:$E,0)),""))</f>
        <v/>
      </c>
      <c r="AE4363">
        <f>IF(OR($B4363="",$U4363=""),"",$U4363&amp;" &amp; "&amp;IF(OR($AD4363="",$AD4363=0),"Util NA",$AD4363&amp;" Util"))</f>
        <v/>
      </c>
    </row>
    <row r="4364" ht="15.75" customHeight="1" s="42">
      <c r="A4364" s="41" t="n"/>
      <c r="G4364" s="38" t="n"/>
      <c r="H4364" s="38" t="n"/>
      <c r="I4364" s="38" t="n"/>
      <c r="J4364" s="38" t="n"/>
      <c r="K4364" s="38" t="n"/>
      <c r="L4364" s="38" t="n"/>
      <c r="N4364" s="36">
        <f>IF($B4364="","",IF($C4364="SUPERSTORE","Superstore","DH"))</f>
        <v/>
      </c>
      <c r="O4364" s="36">
        <f>IF($B4364="","",IFERROR(VLOOKUP($B4364,Mapping!$A:$C,2,0),"Not Mapped"))</f>
        <v/>
      </c>
      <c r="P4364" s="36">
        <f>IF($B4364="","",IFERROR(VLOOKUP($B4364,Mapping!$A:$C,3,0),"Not Mapped"))</f>
        <v/>
      </c>
      <c r="Q4364" s="36">
        <f>IF($B4364="","",IFERROR(VLOOKUP($O4364,Leaders!$A:$B,2,0),"Not Mapped"))</f>
        <v/>
      </c>
      <c r="R4364" s="36">
        <f>IF($B4364="","",IF(COUNTIF(Exclusions!$A:$A,$B4364)&gt;0,"Yes","No"))</f>
        <v/>
      </c>
      <c r="S4364" s="38">
        <f>IF($B4364="","",MIN(1,DAY($A4364)/IF($N4364="Superstore",Settings!$B$5,Settings!$B$4)))</f>
        <v/>
      </c>
      <c r="T4364" s="38">
        <f>IF(OR($B4364="",$G4364="",$S4364=0),"",$G4364/$S4364)</f>
        <v/>
      </c>
      <c r="U4364" s="36">
        <f>IF($T4364="","",IF($T4364&lt;Settings!$B$8,"Critical",IF($T4364&lt;Settings!$B$9,"Semi Critical","Non Critical")))</f>
        <v/>
      </c>
      <c r="V4364" s="28" t="n"/>
      <c r="Z4364">
        <f>IF($B4364="","",IFERROR(VLOOKUP($B4364,'Plan HC for CCA'!$A:$B,2,0),""))</f>
        <v/>
      </c>
      <c r="AA4364">
        <f>IF(OR($B4364="",$Z4364=""),"",IF(N($M4364)&lt;$Z4364,"Delta","No Delta"))</f>
        <v/>
      </c>
      <c r="AB4364">
        <f>IF(OR($B4364="",$Z4364=""),"",MAX(0,$Z4364-N($M4364)))</f>
        <v/>
      </c>
      <c r="AC4364" s="46">
        <f>IF($B4364="","",IFERROR(INDEX('CCA Util %'!$H:$H,MATCH($B4364,'CCA Util %'!$E:$E,0)),""))</f>
        <v/>
      </c>
      <c r="AD4364">
        <f>IF($B4364="","",IFERROR(INDEX('CCA Util %'!$G:$G,MATCH($B4364,'CCA Util %'!$E:$E,0)),""))</f>
        <v/>
      </c>
      <c r="AE4364">
        <f>IF(OR($B4364="",$U4364=""),"",$U4364&amp;" &amp; "&amp;IF(OR($AD4364="",$AD4364=0),"Util NA",$AD4364&amp;" Util"))</f>
        <v/>
      </c>
    </row>
    <row r="4365" ht="15.75" customHeight="1" s="42">
      <c r="A4365" s="41" t="n"/>
      <c r="G4365" s="38" t="n"/>
      <c r="H4365" s="38" t="n"/>
      <c r="I4365" s="38" t="n"/>
      <c r="J4365" s="38" t="n"/>
      <c r="K4365" s="38" t="n"/>
      <c r="L4365" s="38" t="n"/>
      <c r="N4365" s="36">
        <f>IF($B4365="","",IF($C4365="SUPERSTORE","Superstore","DH"))</f>
        <v/>
      </c>
      <c r="O4365" s="36">
        <f>IF($B4365="","",IFERROR(VLOOKUP($B4365,Mapping!$A:$C,2,0),"Not Mapped"))</f>
        <v/>
      </c>
      <c r="P4365" s="36">
        <f>IF($B4365="","",IFERROR(VLOOKUP($B4365,Mapping!$A:$C,3,0),"Not Mapped"))</f>
        <v/>
      </c>
      <c r="Q4365" s="36">
        <f>IF($B4365="","",IFERROR(VLOOKUP($O4365,Leaders!$A:$B,2,0),"Not Mapped"))</f>
        <v/>
      </c>
      <c r="R4365" s="36">
        <f>IF($B4365="","",IF(COUNTIF(Exclusions!$A:$A,$B4365)&gt;0,"Yes","No"))</f>
        <v/>
      </c>
      <c r="S4365" s="38">
        <f>IF($B4365="","",MIN(1,DAY($A4365)/IF($N4365="Superstore",Settings!$B$5,Settings!$B$4)))</f>
        <v/>
      </c>
      <c r="T4365" s="38">
        <f>IF(OR($B4365="",$G4365="",$S4365=0),"",$G4365/$S4365)</f>
        <v/>
      </c>
      <c r="U4365" s="36">
        <f>IF($T4365="","",IF($T4365&lt;Settings!$B$8,"Critical",IF($T4365&lt;Settings!$B$9,"Semi Critical","Non Critical")))</f>
        <v/>
      </c>
      <c r="V4365" s="28" t="n"/>
      <c r="Z4365">
        <f>IF($B4365="","",IFERROR(VLOOKUP($B4365,'Plan HC for CCA'!$A:$B,2,0),""))</f>
        <v/>
      </c>
      <c r="AA4365">
        <f>IF(OR($B4365="",$Z4365=""),"",IF(N($M4365)&lt;$Z4365,"Delta","No Delta"))</f>
        <v/>
      </c>
      <c r="AB4365">
        <f>IF(OR($B4365="",$Z4365=""),"",MAX(0,$Z4365-N($M4365)))</f>
        <v/>
      </c>
      <c r="AC4365" s="46">
        <f>IF($B4365="","",IFERROR(INDEX('CCA Util %'!$H:$H,MATCH($B4365,'CCA Util %'!$E:$E,0)),""))</f>
        <v/>
      </c>
      <c r="AD4365">
        <f>IF($B4365="","",IFERROR(INDEX('CCA Util %'!$G:$G,MATCH($B4365,'CCA Util %'!$E:$E,0)),""))</f>
        <v/>
      </c>
      <c r="AE4365">
        <f>IF(OR($B4365="",$U4365=""),"",$U4365&amp;" &amp; "&amp;IF(OR($AD4365="",$AD4365=0),"Util NA",$AD4365&amp;" Util"))</f>
        <v/>
      </c>
    </row>
    <row r="4366" ht="15.75" customHeight="1" s="42">
      <c r="A4366" s="41" t="n"/>
      <c r="G4366" s="38" t="n"/>
      <c r="H4366" s="38" t="n"/>
      <c r="I4366" s="38" t="n"/>
      <c r="J4366" s="38" t="n"/>
      <c r="K4366" s="38" t="n"/>
      <c r="L4366" s="38" t="n"/>
      <c r="N4366" s="36">
        <f>IF($B4366="","",IF($C4366="SUPERSTORE","Superstore","DH"))</f>
        <v/>
      </c>
      <c r="O4366" s="36">
        <f>IF($B4366="","",IFERROR(VLOOKUP($B4366,Mapping!$A:$C,2,0),"Not Mapped"))</f>
        <v/>
      </c>
      <c r="P4366" s="36">
        <f>IF($B4366="","",IFERROR(VLOOKUP($B4366,Mapping!$A:$C,3,0),"Not Mapped"))</f>
        <v/>
      </c>
      <c r="Q4366" s="36">
        <f>IF($B4366="","",IFERROR(VLOOKUP($O4366,Leaders!$A:$B,2,0),"Not Mapped"))</f>
        <v/>
      </c>
      <c r="R4366" s="36">
        <f>IF($B4366="","",IF(COUNTIF(Exclusions!$A:$A,$B4366)&gt;0,"Yes","No"))</f>
        <v/>
      </c>
      <c r="S4366" s="38">
        <f>IF($B4366="","",MIN(1,DAY($A4366)/IF($N4366="Superstore",Settings!$B$5,Settings!$B$4)))</f>
        <v/>
      </c>
      <c r="T4366" s="38">
        <f>IF(OR($B4366="",$G4366="",$S4366=0),"",$G4366/$S4366)</f>
        <v/>
      </c>
      <c r="U4366" s="36">
        <f>IF($T4366="","",IF($T4366&lt;Settings!$B$8,"Critical",IF($T4366&lt;Settings!$B$9,"Semi Critical","Non Critical")))</f>
        <v/>
      </c>
      <c r="V4366" s="28" t="n"/>
      <c r="Z4366">
        <f>IF($B4366="","",IFERROR(VLOOKUP($B4366,'Plan HC for CCA'!$A:$B,2,0),""))</f>
        <v/>
      </c>
      <c r="AA4366">
        <f>IF(OR($B4366="",$Z4366=""),"",IF(N($M4366)&lt;$Z4366,"Delta","No Delta"))</f>
        <v/>
      </c>
      <c r="AB4366">
        <f>IF(OR($B4366="",$Z4366=""),"",MAX(0,$Z4366-N($M4366)))</f>
        <v/>
      </c>
      <c r="AC4366" s="46">
        <f>IF($B4366="","",IFERROR(INDEX('CCA Util %'!$H:$H,MATCH($B4366,'CCA Util %'!$E:$E,0)),""))</f>
        <v/>
      </c>
      <c r="AD4366">
        <f>IF($B4366="","",IFERROR(INDEX('CCA Util %'!$G:$G,MATCH($B4366,'CCA Util %'!$E:$E,0)),""))</f>
        <v/>
      </c>
      <c r="AE4366">
        <f>IF(OR($B4366="",$U4366=""),"",$U4366&amp;" &amp; "&amp;IF(OR($AD4366="",$AD4366=0),"Util NA",$AD4366&amp;" Util"))</f>
        <v/>
      </c>
    </row>
    <row r="4367" ht="15.75" customHeight="1" s="42">
      <c r="A4367" s="41" t="n"/>
      <c r="G4367" s="38" t="n"/>
      <c r="H4367" s="38" t="n"/>
      <c r="I4367" s="38" t="n"/>
      <c r="J4367" s="38" t="n"/>
      <c r="K4367" s="38" t="n"/>
      <c r="L4367" s="38" t="n"/>
      <c r="N4367" s="36">
        <f>IF($B4367="","",IF($C4367="SUPERSTORE","Superstore","DH"))</f>
        <v/>
      </c>
      <c r="O4367" s="36">
        <f>IF($B4367="","",IFERROR(VLOOKUP($B4367,Mapping!$A:$C,2,0),"Not Mapped"))</f>
        <v/>
      </c>
      <c r="P4367" s="36">
        <f>IF($B4367="","",IFERROR(VLOOKUP($B4367,Mapping!$A:$C,3,0),"Not Mapped"))</f>
        <v/>
      </c>
      <c r="Q4367" s="36">
        <f>IF($B4367="","",IFERROR(VLOOKUP($O4367,Leaders!$A:$B,2,0),"Not Mapped"))</f>
        <v/>
      </c>
      <c r="R4367" s="36">
        <f>IF($B4367="","",IF(COUNTIF(Exclusions!$A:$A,$B4367)&gt;0,"Yes","No"))</f>
        <v/>
      </c>
      <c r="S4367" s="38">
        <f>IF($B4367="","",MIN(1,DAY($A4367)/IF($N4367="Superstore",Settings!$B$5,Settings!$B$4)))</f>
        <v/>
      </c>
      <c r="T4367" s="38">
        <f>IF(OR($B4367="",$G4367="",$S4367=0),"",$G4367/$S4367)</f>
        <v/>
      </c>
      <c r="U4367" s="36">
        <f>IF($T4367="","",IF($T4367&lt;Settings!$B$8,"Critical",IF($T4367&lt;Settings!$B$9,"Semi Critical","Non Critical")))</f>
        <v/>
      </c>
      <c r="V4367" s="28" t="n"/>
      <c r="Z4367">
        <f>IF($B4367="","",IFERROR(VLOOKUP($B4367,'Plan HC for CCA'!$A:$B,2,0),""))</f>
        <v/>
      </c>
      <c r="AA4367">
        <f>IF(OR($B4367="",$Z4367=""),"",IF(N($M4367)&lt;$Z4367,"Delta","No Delta"))</f>
        <v/>
      </c>
      <c r="AB4367">
        <f>IF(OR($B4367="",$Z4367=""),"",MAX(0,$Z4367-N($M4367)))</f>
        <v/>
      </c>
      <c r="AC4367" s="46">
        <f>IF($B4367="","",IFERROR(INDEX('CCA Util %'!$H:$H,MATCH($B4367,'CCA Util %'!$E:$E,0)),""))</f>
        <v/>
      </c>
      <c r="AD4367">
        <f>IF($B4367="","",IFERROR(INDEX('CCA Util %'!$G:$G,MATCH($B4367,'CCA Util %'!$E:$E,0)),""))</f>
        <v/>
      </c>
      <c r="AE4367">
        <f>IF(OR($B4367="",$U4367=""),"",$U4367&amp;" &amp; "&amp;IF(OR($AD4367="",$AD4367=0),"Util NA",$AD4367&amp;" Util"))</f>
        <v/>
      </c>
    </row>
    <row r="4368" ht="15.75" customHeight="1" s="42">
      <c r="A4368" s="41" t="n"/>
      <c r="G4368" s="38" t="n"/>
      <c r="H4368" s="38" t="n"/>
      <c r="I4368" s="38" t="n"/>
      <c r="J4368" s="38" t="n"/>
      <c r="K4368" s="38" t="n"/>
      <c r="L4368" s="38" t="n"/>
      <c r="N4368" s="36">
        <f>IF($B4368="","",IF($C4368="SUPERSTORE","Superstore","DH"))</f>
        <v/>
      </c>
      <c r="O4368" s="36">
        <f>IF($B4368="","",IFERROR(VLOOKUP($B4368,Mapping!$A:$C,2,0),"Not Mapped"))</f>
        <v/>
      </c>
      <c r="P4368" s="36">
        <f>IF($B4368="","",IFERROR(VLOOKUP($B4368,Mapping!$A:$C,3,0),"Not Mapped"))</f>
        <v/>
      </c>
      <c r="Q4368" s="36">
        <f>IF($B4368="","",IFERROR(VLOOKUP($O4368,Leaders!$A:$B,2,0),"Not Mapped"))</f>
        <v/>
      </c>
      <c r="R4368" s="36">
        <f>IF($B4368="","",IF(COUNTIF(Exclusions!$A:$A,$B4368)&gt;0,"Yes","No"))</f>
        <v/>
      </c>
      <c r="S4368" s="38">
        <f>IF($B4368="","",MIN(1,DAY($A4368)/IF($N4368="Superstore",Settings!$B$5,Settings!$B$4)))</f>
        <v/>
      </c>
      <c r="T4368" s="38">
        <f>IF(OR($B4368="",$G4368="",$S4368=0),"",$G4368/$S4368)</f>
        <v/>
      </c>
      <c r="U4368" s="36">
        <f>IF($T4368="","",IF($T4368&lt;Settings!$B$8,"Critical",IF($T4368&lt;Settings!$B$9,"Semi Critical","Non Critical")))</f>
        <v/>
      </c>
      <c r="V4368" s="28" t="n"/>
      <c r="Z4368">
        <f>IF($B4368="","",IFERROR(VLOOKUP($B4368,'Plan HC for CCA'!$A:$B,2,0),""))</f>
        <v/>
      </c>
      <c r="AA4368">
        <f>IF(OR($B4368="",$Z4368=""),"",IF(N($M4368)&lt;$Z4368,"Delta","No Delta"))</f>
        <v/>
      </c>
      <c r="AB4368">
        <f>IF(OR($B4368="",$Z4368=""),"",MAX(0,$Z4368-N($M4368)))</f>
        <v/>
      </c>
      <c r="AC4368" s="46">
        <f>IF($B4368="","",IFERROR(INDEX('CCA Util %'!$H:$H,MATCH($B4368,'CCA Util %'!$E:$E,0)),""))</f>
        <v/>
      </c>
      <c r="AD4368">
        <f>IF($B4368="","",IFERROR(INDEX('CCA Util %'!$G:$G,MATCH($B4368,'CCA Util %'!$E:$E,0)),""))</f>
        <v/>
      </c>
      <c r="AE4368">
        <f>IF(OR($B4368="",$U4368=""),"",$U4368&amp;" &amp; "&amp;IF(OR($AD4368="",$AD4368=0),"Util NA",$AD4368&amp;" Util"))</f>
        <v/>
      </c>
    </row>
    <row r="4369" ht="15.75" customHeight="1" s="42">
      <c r="A4369" s="41" t="n"/>
      <c r="G4369" s="38" t="n"/>
      <c r="H4369" s="38" t="n"/>
      <c r="I4369" s="38" t="n"/>
      <c r="J4369" s="38" t="n"/>
      <c r="K4369" s="38" t="n"/>
      <c r="L4369" s="38" t="n"/>
      <c r="N4369" s="36">
        <f>IF($B4369="","",IF($C4369="SUPERSTORE","Superstore","DH"))</f>
        <v/>
      </c>
      <c r="O4369" s="36">
        <f>IF($B4369="","",IFERROR(VLOOKUP($B4369,Mapping!$A:$C,2,0),"Not Mapped"))</f>
        <v/>
      </c>
      <c r="P4369" s="36">
        <f>IF($B4369="","",IFERROR(VLOOKUP($B4369,Mapping!$A:$C,3,0),"Not Mapped"))</f>
        <v/>
      </c>
      <c r="Q4369" s="36">
        <f>IF($B4369="","",IFERROR(VLOOKUP($O4369,Leaders!$A:$B,2,0),"Not Mapped"))</f>
        <v/>
      </c>
      <c r="R4369" s="36">
        <f>IF($B4369="","",IF(COUNTIF(Exclusions!$A:$A,$B4369)&gt;0,"Yes","No"))</f>
        <v/>
      </c>
      <c r="S4369" s="38">
        <f>IF($B4369="","",MIN(1,DAY($A4369)/IF($N4369="Superstore",Settings!$B$5,Settings!$B$4)))</f>
        <v/>
      </c>
      <c r="T4369" s="38">
        <f>IF(OR($B4369="",$G4369="",$S4369=0),"",$G4369/$S4369)</f>
        <v/>
      </c>
      <c r="U4369" s="36">
        <f>IF($T4369="","",IF($T4369&lt;Settings!$B$8,"Critical",IF($T4369&lt;Settings!$B$9,"Semi Critical","Non Critical")))</f>
        <v/>
      </c>
      <c r="V4369" s="28" t="n"/>
      <c r="Z4369">
        <f>IF($B4369="","",IFERROR(VLOOKUP($B4369,'Plan HC for CCA'!$A:$B,2,0),""))</f>
        <v/>
      </c>
      <c r="AA4369">
        <f>IF(OR($B4369="",$Z4369=""),"",IF(N($M4369)&lt;$Z4369,"Delta","No Delta"))</f>
        <v/>
      </c>
      <c r="AB4369">
        <f>IF(OR($B4369="",$Z4369=""),"",MAX(0,$Z4369-N($M4369)))</f>
        <v/>
      </c>
      <c r="AC4369" s="46">
        <f>IF($B4369="","",IFERROR(INDEX('CCA Util %'!$H:$H,MATCH($B4369,'CCA Util %'!$E:$E,0)),""))</f>
        <v/>
      </c>
      <c r="AD4369">
        <f>IF($B4369="","",IFERROR(INDEX('CCA Util %'!$G:$G,MATCH($B4369,'CCA Util %'!$E:$E,0)),""))</f>
        <v/>
      </c>
      <c r="AE4369">
        <f>IF(OR($B4369="",$U4369=""),"",$U4369&amp;" &amp; "&amp;IF(OR($AD4369="",$AD4369=0),"Util NA",$AD4369&amp;" Util"))</f>
        <v/>
      </c>
    </row>
    <row r="4370" ht="15.75" customHeight="1" s="42">
      <c r="A4370" s="41" t="n"/>
      <c r="G4370" s="38" t="n"/>
      <c r="H4370" s="38" t="n"/>
      <c r="I4370" s="38" t="n"/>
      <c r="J4370" s="38" t="n"/>
      <c r="K4370" s="38" t="n"/>
      <c r="L4370" s="38" t="n"/>
      <c r="N4370" s="36">
        <f>IF($B4370="","",IF($C4370="SUPERSTORE","Superstore","DH"))</f>
        <v/>
      </c>
      <c r="O4370" s="36">
        <f>IF($B4370="","",IFERROR(VLOOKUP($B4370,Mapping!$A:$C,2,0),"Not Mapped"))</f>
        <v/>
      </c>
      <c r="P4370" s="36">
        <f>IF($B4370="","",IFERROR(VLOOKUP($B4370,Mapping!$A:$C,3,0),"Not Mapped"))</f>
        <v/>
      </c>
      <c r="Q4370" s="36">
        <f>IF($B4370="","",IFERROR(VLOOKUP($O4370,Leaders!$A:$B,2,0),"Not Mapped"))</f>
        <v/>
      </c>
      <c r="R4370" s="36">
        <f>IF($B4370="","",IF(COUNTIF(Exclusions!$A:$A,$B4370)&gt;0,"Yes","No"))</f>
        <v/>
      </c>
      <c r="S4370" s="38">
        <f>IF($B4370="","",MIN(1,DAY($A4370)/IF($N4370="Superstore",Settings!$B$5,Settings!$B$4)))</f>
        <v/>
      </c>
      <c r="T4370" s="38">
        <f>IF(OR($B4370="",$G4370="",$S4370=0),"",$G4370/$S4370)</f>
        <v/>
      </c>
      <c r="U4370" s="36">
        <f>IF($T4370="","",IF($T4370&lt;Settings!$B$8,"Critical",IF($T4370&lt;Settings!$B$9,"Semi Critical","Non Critical")))</f>
        <v/>
      </c>
      <c r="V4370" s="28" t="n"/>
      <c r="Z4370">
        <f>IF($B4370="","",IFERROR(VLOOKUP($B4370,'Plan HC for CCA'!$A:$B,2,0),""))</f>
        <v/>
      </c>
      <c r="AA4370">
        <f>IF(OR($B4370="",$Z4370=""),"",IF(N($M4370)&lt;$Z4370,"Delta","No Delta"))</f>
        <v/>
      </c>
      <c r="AB4370">
        <f>IF(OR($B4370="",$Z4370=""),"",MAX(0,$Z4370-N($M4370)))</f>
        <v/>
      </c>
      <c r="AC4370" s="46">
        <f>IF($B4370="","",IFERROR(INDEX('CCA Util %'!$H:$H,MATCH($B4370,'CCA Util %'!$E:$E,0)),""))</f>
        <v/>
      </c>
      <c r="AD4370">
        <f>IF($B4370="","",IFERROR(INDEX('CCA Util %'!$G:$G,MATCH($B4370,'CCA Util %'!$E:$E,0)),""))</f>
        <v/>
      </c>
      <c r="AE4370">
        <f>IF(OR($B4370="",$U4370=""),"",$U4370&amp;" &amp; "&amp;IF(OR($AD4370="",$AD4370=0),"Util NA",$AD4370&amp;" Util"))</f>
        <v/>
      </c>
    </row>
    <row r="4371" ht="15.75" customHeight="1" s="42">
      <c r="A4371" s="41" t="n"/>
      <c r="G4371" s="38" t="n"/>
      <c r="H4371" s="38" t="n"/>
      <c r="I4371" s="38" t="n"/>
      <c r="J4371" s="38" t="n"/>
      <c r="K4371" s="38" t="n"/>
      <c r="L4371" s="38" t="n"/>
      <c r="N4371" s="36">
        <f>IF($B4371="","",IF($C4371="SUPERSTORE","Superstore","DH"))</f>
        <v/>
      </c>
      <c r="O4371" s="36">
        <f>IF($B4371="","",IFERROR(VLOOKUP($B4371,Mapping!$A:$C,2,0),"Not Mapped"))</f>
        <v/>
      </c>
      <c r="P4371" s="36">
        <f>IF($B4371="","",IFERROR(VLOOKUP($B4371,Mapping!$A:$C,3,0),"Not Mapped"))</f>
        <v/>
      </c>
      <c r="Q4371" s="36">
        <f>IF($B4371="","",IFERROR(VLOOKUP($O4371,Leaders!$A:$B,2,0),"Not Mapped"))</f>
        <v/>
      </c>
      <c r="R4371" s="36">
        <f>IF($B4371="","",IF(COUNTIF(Exclusions!$A:$A,$B4371)&gt;0,"Yes","No"))</f>
        <v/>
      </c>
      <c r="S4371" s="38">
        <f>IF($B4371="","",MIN(1,DAY($A4371)/IF($N4371="Superstore",Settings!$B$5,Settings!$B$4)))</f>
        <v/>
      </c>
      <c r="T4371" s="38">
        <f>IF(OR($B4371="",$G4371="",$S4371=0),"",$G4371/$S4371)</f>
        <v/>
      </c>
      <c r="U4371" s="36">
        <f>IF($T4371="","",IF($T4371&lt;Settings!$B$8,"Critical",IF($T4371&lt;Settings!$B$9,"Semi Critical","Non Critical")))</f>
        <v/>
      </c>
      <c r="V4371" s="28" t="n"/>
      <c r="Z4371">
        <f>IF($B4371="","",IFERROR(VLOOKUP($B4371,'Plan HC for CCA'!$A:$B,2,0),""))</f>
        <v/>
      </c>
      <c r="AA4371">
        <f>IF(OR($B4371="",$Z4371=""),"",IF(N($M4371)&lt;$Z4371,"Delta","No Delta"))</f>
        <v/>
      </c>
      <c r="AB4371">
        <f>IF(OR($B4371="",$Z4371=""),"",MAX(0,$Z4371-N($M4371)))</f>
        <v/>
      </c>
      <c r="AC4371" s="46">
        <f>IF($B4371="","",IFERROR(INDEX('CCA Util %'!$H:$H,MATCH($B4371,'CCA Util %'!$E:$E,0)),""))</f>
        <v/>
      </c>
      <c r="AD4371">
        <f>IF($B4371="","",IFERROR(INDEX('CCA Util %'!$G:$G,MATCH($B4371,'CCA Util %'!$E:$E,0)),""))</f>
        <v/>
      </c>
      <c r="AE4371">
        <f>IF(OR($B4371="",$U4371=""),"",$U4371&amp;" &amp; "&amp;IF(OR($AD4371="",$AD4371=0),"Util NA",$AD4371&amp;" Util"))</f>
        <v/>
      </c>
    </row>
    <row r="4372" ht="15.75" customHeight="1" s="42">
      <c r="A4372" s="41" t="n"/>
      <c r="G4372" s="38" t="n"/>
      <c r="H4372" s="38" t="n"/>
      <c r="I4372" s="38" t="n"/>
      <c r="J4372" s="38" t="n"/>
      <c r="K4372" s="38" t="n"/>
      <c r="L4372" s="38" t="n"/>
      <c r="N4372" s="36">
        <f>IF($B4372="","",IF($C4372="SUPERSTORE","Superstore","DH"))</f>
        <v/>
      </c>
      <c r="O4372" s="36">
        <f>IF($B4372="","",IFERROR(VLOOKUP($B4372,Mapping!$A:$C,2,0),"Not Mapped"))</f>
        <v/>
      </c>
      <c r="P4372" s="36">
        <f>IF($B4372="","",IFERROR(VLOOKUP($B4372,Mapping!$A:$C,3,0),"Not Mapped"))</f>
        <v/>
      </c>
      <c r="Q4372" s="36">
        <f>IF($B4372="","",IFERROR(VLOOKUP($O4372,Leaders!$A:$B,2,0),"Not Mapped"))</f>
        <v/>
      </c>
      <c r="R4372" s="36">
        <f>IF($B4372="","",IF(COUNTIF(Exclusions!$A:$A,$B4372)&gt;0,"Yes","No"))</f>
        <v/>
      </c>
      <c r="S4372" s="38">
        <f>IF($B4372="","",MIN(1,DAY($A4372)/IF($N4372="Superstore",Settings!$B$5,Settings!$B$4)))</f>
        <v/>
      </c>
      <c r="T4372" s="38">
        <f>IF(OR($B4372="",$G4372="",$S4372=0),"",$G4372/$S4372)</f>
        <v/>
      </c>
      <c r="U4372" s="36">
        <f>IF($T4372="","",IF($T4372&lt;Settings!$B$8,"Critical",IF($T4372&lt;Settings!$B$9,"Semi Critical","Non Critical")))</f>
        <v/>
      </c>
      <c r="V4372" s="28" t="n"/>
      <c r="Z4372">
        <f>IF($B4372="","",IFERROR(VLOOKUP($B4372,'Plan HC for CCA'!$A:$B,2,0),""))</f>
        <v/>
      </c>
      <c r="AA4372">
        <f>IF(OR($B4372="",$Z4372=""),"",IF(N($M4372)&lt;$Z4372,"Delta","No Delta"))</f>
        <v/>
      </c>
      <c r="AB4372">
        <f>IF(OR($B4372="",$Z4372=""),"",MAX(0,$Z4372-N($M4372)))</f>
        <v/>
      </c>
      <c r="AC4372" s="46">
        <f>IF($B4372="","",IFERROR(INDEX('CCA Util %'!$H:$H,MATCH($B4372,'CCA Util %'!$E:$E,0)),""))</f>
        <v/>
      </c>
      <c r="AD4372">
        <f>IF($B4372="","",IFERROR(INDEX('CCA Util %'!$G:$G,MATCH($B4372,'CCA Util %'!$E:$E,0)),""))</f>
        <v/>
      </c>
      <c r="AE4372">
        <f>IF(OR($B4372="",$U4372=""),"",$U4372&amp;" &amp; "&amp;IF(OR($AD4372="",$AD4372=0),"Util NA",$AD4372&amp;" Util"))</f>
        <v/>
      </c>
    </row>
    <row r="4373" ht="15.75" customHeight="1" s="42">
      <c r="A4373" s="41" t="n"/>
      <c r="G4373" s="38" t="n"/>
      <c r="H4373" s="38" t="n"/>
      <c r="I4373" s="38" t="n"/>
      <c r="J4373" s="38" t="n"/>
      <c r="K4373" s="38" t="n"/>
      <c r="L4373" s="38" t="n"/>
      <c r="N4373" s="36">
        <f>IF($B4373="","",IF($C4373="SUPERSTORE","Superstore","DH"))</f>
        <v/>
      </c>
      <c r="O4373" s="36">
        <f>IF($B4373="","",IFERROR(VLOOKUP($B4373,Mapping!$A:$C,2,0),"Not Mapped"))</f>
        <v/>
      </c>
      <c r="P4373" s="36">
        <f>IF($B4373="","",IFERROR(VLOOKUP($B4373,Mapping!$A:$C,3,0),"Not Mapped"))</f>
        <v/>
      </c>
      <c r="Q4373" s="36">
        <f>IF($B4373="","",IFERROR(VLOOKUP($O4373,Leaders!$A:$B,2,0),"Not Mapped"))</f>
        <v/>
      </c>
      <c r="R4373" s="36">
        <f>IF($B4373="","",IF(COUNTIF(Exclusions!$A:$A,$B4373)&gt;0,"Yes","No"))</f>
        <v/>
      </c>
      <c r="S4373" s="38">
        <f>IF($B4373="","",MIN(1,DAY($A4373)/IF($N4373="Superstore",Settings!$B$5,Settings!$B$4)))</f>
        <v/>
      </c>
      <c r="T4373" s="38">
        <f>IF(OR($B4373="",$G4373="",$S4373=0),"",$G4373/$S4373)</f>
        <v/>
      </c>
      <c r="U4373" s="36">
        <f>IF($T4373="","",IF($T4373&lt;Settings!$B$8,"Critical",IF($T4373&lt;Settings!$B$9,"Semi Critical","Non Critical")))</f>
        <v/>
      </c>
      <c r="V4373" s="28" t="n"/>
      <c r="Z4373">
        <f>IF($B4373="","",IFERROR(VLOOKUP($B4373,'Plan HC for CCA'!$A:$B,2,0),""))</f>
        <v/>
      </c>
      <c r="AA4373">
        <f>IF(OR($B4373="",$Z4373=""),"",IF(N($M4373)&lt;$Z4373,"Delta","No Delta"))</f>
        <v/>
      </c>
      <c r="AB4373">
        <f>IF(OR($B4373="",$Z4373=""),"",MAX(0,$Z4373-N($M4373)))</f>
        <v/>
      </c>
      <c r="AC4373" s="46">
        <f>IF($B4373="","",IFERROR(INDEX('CCA Util %'!$H:$H,MATCH($B4373,'CCA Util %'!$E:$E,0)),""))</f>
        <v/>
      </c>
      <c r="AD4373">
        <f>IF($B4373="","",IFERROR(INDEX('CCA Util %'!$G:$G,MATCH($B4373,'CCA Util %'!$E:$E,0)),""))</f>
        <v/>
      </c>
      <c r="AE4373">
        <f>IF(OR($B4373="",$U4373=""),"",$U4373&amp;" &amp; "&amp;IF(OR($AD4373="",$AD4373=0),"Util NA",$AD4373&amp;" Util"))</f>
        <v/>
      </c>
    </row>
    <row r="4374" ht="15.75" customHeight="1" s="42">
      <c r="A4374" s="41" t="n"/>
      <c r="G4374" s="38" t="n"/>
      <c r="H4374" s="38" t="n"/>
      <c r="I4374" s="38" t="n"/>
      <c r="J4374" s="38" t="n"/>
      <c r="K4374" s="38" t="n"/>
      <c r="L4374" s="38" t="n"/>
      <c r="N4374" s="36">
        <f>IF($B4374="","",IF($C4374="SUPERSTORE","Superstore","DH"))</f>
        <v/>
      </c>
      <c r="O4374" s="36">
        <f>IF($B4374="","",IFERROR(VLOOKUP($B4374,Mapping!$A:$C,2,0),"Not Mapped"))</f>
        <v/>
      </c>
      <c r="P4374" s="36">
        <f>IF($B4374="","",IFERROR(VLOOKUP($B4374,Mapping!$A:$C,3,0),"Not Mapped"))</f>
        <v/>
      </c>
      <c r="Q4374" s="36">
        <f>IF($B4374="","",IFERROR(VLOOKUP($O4374,Leaders!$A:$B,2,0),"Not Mapped"))</f>
        <v/>
      </c>
      <c r="R4374" s="36">
        <f>IF($B4374="","",IF(COUNTIF(Exclusions!$A:$A,$B4374)&gt;0,"Yes","No"))</f>
        <v/>
      </c>
      <c r="S4374" s="38">
        <f>IF($B4374="","",MIN(1,DAY($A4374)/IF($N4374="Superstore",Settings!$B$5,Settings!$B$4)))</f>
        <v/>
      </c>
      <c r="T4374" s="38">
        <f>IF(OR($B4374="",$G4374="",$S4374=0),"",$G4374/$S4374)</f>
        <v/>
      </c>
      <c r="U4374" s="36">
        <f>IF($T4374="","",IF($T4374&lt;Settings!$B$8,"Critical",IF($T4374&lt;Settings!$B$9,"Semi Critical","Non Critical")))</f>
        <v/>
      </c>
      <c r="V4374" s="28" t="n"/>
      <c r="Z4374">
        <f>IF($B4374="","",IFERROR(VLOOKUP($B4374,'Plan HC for CCA'!$A:$B,2,0),""))</f>
        <v/>
      </c>
      <c r="AA4374">
        <f>IF(OR($B4374="",$Z4374=""),"",IF(N($M4374)&lt;$Z4374,"Delta","No Delta"))</f>
        <v/>
      </c>
      <c r="AB4374">
        <f>IF(OR($B4374="",$Z4374=""),"",MAX(0,$Z4374-N($M4374)))</f>
        <v/>
      </c>
      <c r="AC4374" s="46">
        <f>IF($B4374="","",IFERROR(INDEX('CCA Util %'!$H:$H,MATCH($B4374,'CCA Util %'!$E:$E,0)),""))</f>
        <v/>
      </c>
      <c r="AD4374">
        <f>IF($B4374="","",IFERROR(INDEX('CCA Util %'!$G:$G,MATCH($B4374,'CCA Util %'!$E:$E,0)),""))</f>
        <v/>
      </c>
      <c r="AE4374">
        <f>IF(OR($B4374="",$U4374=""),"",$U4374&amp;" &amp; "&amp;IF(OR($AD4374="",$AD4374=0),"Util NA",$AD4374&amp;" Util"))</f>
        <v/>
      </c>
    </row>
    <row r="4375" ht="15.75" customHeight="1" s="42">
      <c r="A4375" s="41" t="n"/>
      <c r="G4375" s="38" t="n"/>
      <c r="H4375" s="38" t="n"/>
      <c r="I4375" s="38" t="n"/>
      <c r="J4375" s="38" t="n"/>
      <c r="K4375" s="38" t="n"/>
      <c r="L4375" s="38" t="n"/>
      <c r="N4375" s="36">
        <f>IF($B4375="","",IF($C4375="SUPERSTORE","Superstore","DH"))</f>
        <v/>
      </c>
      <c r="O4375" s="36">
        <f>IF($B4375="","",IFERROR(VLOOKUP($B4375,Mapping!$A:$C,2,0),"Not Mapped"))</f>
        <v/>
      </c>
      <c r="P4375" s="36">
        <f>IF($B4375="","",IFERROR(VLOOKUP($B4375,Mapping!$A:$C,3,0),"Not Mapped"))</f>
        <v/>
      </c>
      <c r="Q4375" s="36">
        <f>IF($B4375="","",IFERROR(VLOOKUP($O4375,Leaders!$A:$B,2,0),"Not Mapped"))</f>
        <v/>
      </c>
      <c r="R4375" s="36">
        <f>IF($B4375="","",IF(COUNTIF(Exclusions!$A:$A,$B4375)&gt;0,"Yes","No"))</f>
        <v/>
      </c>
      <c r="S4375" s="38">
        <f>IF($B4375="","",MIN(1,DAY($A4375)/IF($N4375="Superstore",Settings!$B$5,Settings!$B$4)))</f>
        <v/>
      </c>
      <c r="T4375" s="38">
        <f>IF(OR($B4375="",$G4375="",$S4375=0),"",$G4375/$S4375)</f>
        <v/>
      </c>
      <c r="U4375" s="36">
        <f>IF($T4375="","",IF($T4375&lt;Settings!$B$8,"Critical",IF($T4375&lt;Settings!$B$9,"Semi Critical","Non Critical")))</f>
        <v/>
      </c>
      <c r="V4375" s="28" t="n"/>
      <c r="Z4375">
        <f>IF($B4375="","",IFERROR(VLOOKUP($B4375,'Plan HC for CCA'!$A:$B,2,0),""))</f>
        <v/>
      </c>
      <c r="AA4375">
        <f>IF(OR($B4375="",$Z4375=""),"",IF(N($M4375)&lt;$Z4375,"Delta","No Delta"))</f>
        <v/>
      </c>
      <c r="AB4375">
        <f>IF(OR($B4375="",$Z4375=""),"",MAX(0,$Z4375-N($M4375)))</f>
        <v/>
      </c>
      <c r="AC4375" s="46">
        <f>IF($B4375="","",IFERROR(INDEX('CCA Util %'!$H:$H,MATCH($B4375,'CCA Util %'!$E:$E,0)),""))</f>
        <v/>
      </c>
      <c r="AD4375">
        <f>IF($B4375="","",IFERROR(INDEX('CCA Util %'!$G:$G,MATCH($B4375,'CCA Util %'!$E:$E,0)),""))</f>
        <v/>
      </c>
      <c r="AE4375">
        <f>IF(OR($B4375="",$U4375=""),"",$U4375&amp;" &amp; "&amp;IF(OR($AD4375="",$AD4375=0),"Util NA",$AD4375&amp;" Util"))</f>
        <v/>
      </c>
    </row>
    <row r="4376" ht="15.75" customHeight="1" s="42">
      <c r="A4376" s="41" t="n"/>
      <c r="G4376" s="38" t="n"/>
      <c r="H4376" s="38" t="n"/>
      <c r="I4376" s="38" t="n"/>
      <c r="J4376" s="38" t="n"/>
      <c r="K4376" s="38" t="n"/>
      <c r="L4376" s="38" t="n"/>
      <c r="N4376" s="36">
        <f>IF($B4376="","",IF($C4376="SUPERSTORE","Superstore","DH"))</f>
        <v/>
      </c>
      <c r="O4376" s="36">
        <f>IF($B4376="","",IFERROR(VLOOKUP($B4376,Mapping!$A:$C,2,0),"Not Mapped"))</f>
        <v/>
      </c>
      <c r="P4376" s="36">
        <f>IF($B4376="","",IFERROR(VLOOKUP($B4376,Mapping!$A:$C,3,0),"Not Mapped"))</f>
        <v/>
      </c>
      <c r="Q4376" s="36">
        <f>IF($B4376="","",IFERROR(VLOOKUP($O4376,Leaders!$A:$B,2,0),"Not Mapped"))</f>
        <v/>
      </c>
      <c r="R4376" s="36">
        <f>IF($B4376="","",IF(COUNTIF(Exclusions!$A:$A,$B4376)&gt;0,"Yes","No"))</f>
        <v/>
      </c>
      <c r="S4376" s="38">
        <f>IF($B4376="","",MIN(1,DAY($A4376)/IF($N4376="Superstore",Settings!$B$5,Settings!$B$4)))</f>
        <v/>
      </c>
      <c r="T4376" s="38">
        <f>IF(OR($B4376="",$G4376="",$S4376=0),"",$G4376/$S4376)</f>
        <v/>
      </c>
      <c r="U4376" s="36">
        <f>IF($T4376="","",IF($T4376&lt;Settings!$B$8,"Critical",IF($T4376&lt;Settings!$B$9,"Semi Critical","Non Critical")))</f>
        <v/>
      </c>
      <c r="V4376" s="28" t="n"/>
      <c r="Z4376">
        <f>IF($B4376="","",IFERROR(VLOOKUP($B4376,'Plan HC for CCA'!$A:$B,2,0),""))</f>
        <v/>
      </c>
      <c r="AA4376">
        <f>IF(OR($B4376="",$Z4376=""),"",IF(N($M4376)&lt;$Z4376,"Delta","No Delta"))</f>
        <v/>
      </c>
      <c r="AB4376">
        <f>IF(OR($B4376="",$Z4376=""),"",MAX(0,$Z4376-N($M4376)))</f>
        <v/>
      </c>
      <c r="AC4376" s="46">
        <f>IF($B4376="","",IFERROR(INDEX('CCA Util %'!$H:$H,MATCH($B4376,'CCA Util %'!$E:$E,0)),""))</f>
        <v/>
      </c>
      <c r="AD4376">
        <f>IF($B4376="","",IFERROR(INDEX('CCA Util %'!$G:$G,MATCH($B4376,'CCA Util %'!$E:$E,0)),""))</f>
        <v/>
      </c>
      <c r="AE4376">
        <f>IF(OR($B4376="",$U4376=""),"",$U4376&amp;" &amp; "&amp;IF(OR($AD4376="",$AD4376=0),"Util NA",$AD4376&amp;" Util"))</f>
        <v/>
      </c>
    </row>
    <row r="4377" ht="15.75" customHeight="1" s="42">
      <c r="A4377" s="41" t="n"/>
      <c r="G4377" s="38" t="n"/>
      <c r="H4377" s="38" t="n"/>
      <c r="I4377" s="38" t="n"/>
      <c r="J4377" s="38" t="n"/>
      <c r="K4377" s="38" t="n"/>
      <c r="L4377" s="38" t="n"/>
      <c r="N4377" s="36">
        <f>IF($B4377="","",IF($C4377="SUPERSTORE","Superstore","DH"))</f>
        <v/>
      </c>
      <c r="O4377" s="36">
        <f>IF($B4377="","",IFERROR(VLOOKUP($B4377,Mapping!$A:$C,2,0),"Not Mapped"))</f>
        <v/>
      </c>
      <c r="P4377" s="36">
        <f>IF($B4377="","",IFERROR(VLOOKUP($B4377,Mapping!$A:$C,3,0),"Not Mapped"))</f>
        <v/>
      </c>
      <c r="Q4377" s="36">
        <f>IF($B4377="","",IFERROR(VLOOKUP($O4377,Leaders!$A:$B,2,0),"Not Mapped"))</f>
        <v/>
      </c>
      <c r="R4377" s="36">
        <f>IF($B4377="","",IF(COUNTIF(Exclusions!$A:$A,$B4377)&gt;0,"Yes","No"))</f>
        <v/>
      </c>
      <c r="S4377" s="38">
        <f>IF($B4377="","",MIN(1,DAY($A4377)/IF($N4377="Superstore",Settings!$B$5,Settings!$B$4)))</f>
        <v/>
      </c>
      <c r="T4377" s="38">
        <f>IF(OR($B4377="",$G4377="",$S4377=0),"",$G4377/$S4377)</f>
        <v/>
      </c>
      <c r="U4377" s="36">
        <f>IF($T4377="","",IF($T4377&lt;Settings!$B$8,"Critical",IF($T4377&lt;Settings!$B$9,"Semi Critical","Non Critical")))</f>
        <v/>
      </c>
      <c r="V4377" s="28" t="n"/>
      <c r="Z4377">
        <f>IF($B4377="","",IFERROR(VLOOKUP($B4377,'Plan HC for CCA'!$A:$B,2,0),""))</f>
        <v/>
      </c>
      <c r="AA4377">
        <f>IF(OR($B4377="",$Z4377=""),"",IF(N($M4377)&lt;$Z4377,"Delta","No Delta"))</f>
        <v/>
      </c>
      <c r="AB4377">
        <f>IF(OR($B4377="",$Z4377=""),"",MAX(0,$Z4377-N($M4377)))</f>
        <v/>
      </c>
      <c r="AC4377" s="46">
        <f>IF($B4377="","",IFERROR(INDEX('CCA Util %'!$H:$H,MATCH($B4377,'CCA Util %'!$E:$E,0)),""))</f>
        <v/>
      </c>
      <c r="AD4377">
        <f>IF($B4377="","",IFERROR(INDEX('CCA Util %'!$G:$G,MATCH($B4377,'CCA Util %'!$E:$E,0)),""))</f>
        <v/>
      </c>
      <c r="AE4377">
        <f>IF(OR($B4377="",$U4377=""),"",$U4377&amp;" &amp; "&amp;IF(OR($AD4377="",$AD4377=0),"Util NA",$AD4377&amp;" Util"))</f>
        <v/>
      </c>
    </row>
    <row r="4378" ht="15.75" customHeight="1" s="42">
      <c r="A4378" s="41" t="n"/>
      <c r="G4378" s="38" t="n"/>
      <c r="H4378" s="38" t="n"/>
      <c r="I4378" s="38" t="n"/>
      <c r="J4378" s="38" t="n"/>
      <c r="K4378" s="38" t="n"/>
      <c r="L4378" s="38" t="n"/>
      <c r="N4378" s="36">
        <f>IF($B4378="","",IF($C4378="SUPERSTORE","Superstore","DH"))</f>
        <v/>
      </c>
      <c r="O4378" s="36">
        <f>IF($B4378="","",IFERROR(VLOOKUP($B4378,Mapping!$A:$C,2,0),"Not Mapped"))</f>
        <v/>
      </c>
      <c r="P4378" s="36">
        <f>IF($B4378="","",IFERROR(VLOOKUP($B4378,Mapping!$A:$C,3,0),"Not Mapped"))</f>
        <v/>
      </c>
      <c r="Q4378" s="36">
        <f>IF($B4378="","",IFERROR(VLOOKUP($O4378,Leaders!$A:$B,2,0),"Not Mapped"))</f>
        <v/>
      </c>
      <c r="R4378" s="36">
        <f>IF($B4378="","",IF(COUNTIF(Exclusions!$A:$A,$B4378)&gt;0,"Yes","No"))</f>
        <v/>
      </c>
      <c r="S4378" s="38">
        <f>IF($B4378="","",MIN(1,DAY($A4378)/IF($N4378="Superstore",Settings!$B$5,Settings!$B$4)))</f>
        <v/>
      </c>
      <c r="T4378" s="38">
        <f>IF(OR($B4378="",$G4378="",$S4378=0),"",$G4378/$S4378)</f>
        <v/>
      </c>
      <c r="U4378" s="36">
        <f>IF($T4378="","",IF($T4378&lt;Settings!$B$8,"Critical",IF($T4378&lt;Settings!$B$9,"Semi Critical","Non Critical")))</f>
        <v/>
      </c>
      <c r="V4378" s="28" t="n"/>
      <c r="Z4378">
        <f>IF($B4378="","",IFERROR(VLOOKUP($B4378,'Plan HC for CCA'!$A:$B,2,0),""))</f>
        <v/>
      </c>
      <c r="AA4378">
        <f>IF(OR($B4378="",$Z4378=""),"",IF(N($M4378)&lt;$Z4378,"Delta","No Delta"))</f>
        <v/>
      </c>
      <c r="AB4378">
        <f>IF(OR($B4378="",$Z4378=""),"",MAX(0,$Z4378-N($M4378)))</f>
        <v/>
      </c>
      <c r="AC4378" s="46">
        <f>IF($B4378="","",IFERROR(INDEX('CCA Util %'!$H:$H,MATCH($B4378,'CCA Util %'!$E:$E,0)),""))</f>
        <v/>
      </c>
      <c r="AD4378">
        <f>IF($B4378="","",IFERROR(INDEX('CCA Util %'!$G:$G,MATCH($B4378,'CCA Util %'!$E:$E,0)),""))</f>
        <v/>
      </c>
      <c r="AE4378">
        <f>IF(OR($B4378="",$U4378=""),"",$U4378&amp;" &amp; "&amp;IF(OR($AD4378="",$AD4378=0),"Util NA",$AD4378&amp;" Util"))</f>
        <v/>
      </c>
    </row>
    <row r="4379" ht="15.75" customHeight="1" s="42">
      <c r="A4379" s="41" t="n"/>
      <c r="G4379" s="38" t="n"/>
      <c r="H4379" s="38" t="n"/>
      <c r="I4379" s="38" t="n"/>
      <c r="J4379" s="38" t="n"/>
      <c r="K4379" s="38" t="n"/>
      <c r="L4379" s="38" t="n"/>
      <c r="N4379" s="36">
        <f>IF($B4379="","",IF($C4379="SUPERSTORE","Superstore","DH"))</f>
        <v/>
      </c>
      <c r="O4379" s="36">
        <f>IF($B4379="","",IFERROR(VLOOKUP($B4379,Mapping!$A:$C,2,0),"Not Mapped"))</f>
        <v/>
      </c>
      <c r="P4379" s="36">
        <f>IF($B4379="","",IFERROR(VLOOKUP($B4379,Mapping!$A:$C,3,0),"Not Mapped"))</f>
        <v/>
      </c>
      <c r="Q4379" s="36">
        <f>IF($B4379="","",IFERROR(VLOOKUP($O4379,Leaders!$A:$B,2,0),"Not Mapped"))</f>
        <v/>
      </c>
      <c r="R4379" s="36">
        <f>IF($B4379="","",IF(COUNTIF(Exclusions!$A:$A,$B4379)&gt;0,"Yes","No"))</f>
        <v/>
      </c>
      <c r="S4379" s="38">
        <f>IF($B4379="","",MIN(1,DAY($A4379)/IF($N4379="Superstore",Settings!$B$5,Settings!$B$4)))</f>
        <v/>
      </c>
      <c r="T4379" s="38">
        <f>IF(OR($B4379="",$G4379="",$S4379=0),"",$G4379/$S4379)</f>
        <v/>
      </c>
      <c r="U4379" s="36">
        <f>IF($T4379="","",IF($T4379&lt;Settings!$B$8,"Critical",IF($T4379&lt;Settings!$B$9,"Semi Critical","Non Critical")))</f>
        <v/>
      </c>
      <c r="V4379" s="28" t="n"/>
      <c r="Z4379">
        <f>IF($B4379="","",IFERROR(VLOOKUP($B4379,'Plan HC for CCA'!$A:$B,2,0),""))</f>
        <v/>
      </c>
      <c r="AA4379">
        <f>IF(OR($B4379="",$Z4379=""),"",IF(N($M4379)&lt;$Z4379,"Delta","No Delta"))</f>
        <v/>
      </c>
      <c r="AB4379">
        <f>IF(OR($B4379="",$Z4379=""),"",MAX(0,$Z4379-N($M4379)))</f>
        <v/>
      </c>
      <c r="AC4379" s="46">
        <f>IF($B4379="","",IFERROR(INDEX('CCA Util %'!$H:$H,MATCH($B4379,'CCA Util %'!$E:$E,0)),""))</f>
        <v/>
      </c>
      <c r="AD4379">
        <f>IF($B4379="","",IFERROR(INDEX('CCA Util %'!$G:$G,MATCH($B4379,'CCA Util %'!$E:$E,0)),""))</f>
        <v/>
      </c>
      <c r="AE4379">
        <f>IF(OR($B4379="",$U4379=""),"",$U4379&amp;" &amp; "&amp;IF(OR($AD4379="",$AD4379=0),"Util NA",$AD4379&amp;" Util"))</f>
        <v/>
      </c>
    </row>
    <row r="4380" ht="15.75" customHeight="1" s="42">
      <c r="A4380" s="41" t="n"/>
      <c r="G4380" s="38" t="n"/>
      <c r="H4380" s="38" t="n"/>
      <c r="I4380" s="38" t="n"/>
      <c r="J4380" s="38" t="n"/>
      <c r="K4380" s="38" t="n"/>
      <c r="L4380" s="38" t="n"/>
      <c r="N4380" s="36">
        <f>IF($B4380="","",IF($C4380="SUPERSTORE","Superstore","DH"))</f>
        <v/>
      </c>
      <c r="O4380" s="36">
        <f>IF($B4380="","",IFERROR(VLOOKUP($B4380,Mapping!$A:$C,2,0),"Not Mapped"))</f>
        <v/>
      </c>
      <c r="P4380" s="36">
        <f>IF($B4380="","",IFERROR(VLOOKUP($B4380,Mapping!$A:$C,3,0),"Not Mapped"))</f>
        <v/>
      </c>
      <c r="Q4380" s="36">
        <f>IF($B4380="","",IFERROR(VLOOKUP($O4380,Leaders!$A:$B,2,0),"Not Mapped"))</f>
        <v/>
      </c>
      <c r="R4380" s="36">
        <f>IF($B4380="","",IF(COUNTIF(Exclusions!$A:$A,$B4380)&gt;0,"Yes","No"))</f>
        <v/>
      </c>
      <c r="S4380" s="38">
        <f>IF($B4380="","",MIN(1,DAY($A4380)/IF($N4380="Superstore",Settings!$B$5,Settings!$B$4)))</f>
        <v/>
      </c>
      <c r="T4380" s="38">
        <f>IF(OR($B4380="",$G4380="",$S4380=0),"",$G4380/$S4380)</f>
        <v/>
      </c>
      <c r="U4380" s="36">
        <f>IF($T4380="","",IF($T4380&lt;Settings!$B$8,"Critical",IF($T4380&lt;Settings!$B$9,"Semi Critical","Non Critical")))</f>
        <v/>
      </c>
      <c r="V4380" s="28" t="n"/>
      <c r="Z4380">
        <f>IF($B4380="","",IFERROR(VLOOKUP($B4380,'Plan HC for CCA'!$A:$B,2,0),""))</f>
        <v/>
      </c>
      <c r="AA4380">
        <f>IF(OR($B4380="",$Z4380=""),"",IF(N($M4380)&lt;$Z4380,"Delta","No Delta"))</f>
        <v/>
      </c>
      <c r="AB4380">
        <f>IF(OR($B4380="",$Z4380=""),"",MAX(0,$Z4380-N($M4380)))</f>
        <v/>
      </c>
      <c r="AC4380" s="46">
        <f>IF($B4380="","",IFERROR(INDEX('CCA Util %'!$H:$H,MATCH($B4380,'CCA Util %'!$E:$E,0)),""))</f>
        <v/>
      </c>
      <c r="AD4380">
        <f>IF($B4380="","",IFERROR(INDEX('CCA Util %'!$G:$G,MATCH($B4380,'CCA Util %'!$E:$E,0)),""))</f>
        <v/>
      </c>
      <c r="AE4380">
        <f>IF(OR($B4380="",$U4380=""),"",$U4380&amp;" &amp; "&amp;IF(OR($AD4380="",$AD4380=0),"Util NA",$AD4380&amp;" Util"))</f>
        <v/>
      </c>
    </row>
    <row r="4381" ht="15.75" customHeight="1" s="42">
      <c r="A4381" s="41" t="n"/>
      <c r="G4381" s="38" t="n"/>
      <c r="H4381" s="38" t="n"/>
      <c r="I4381" s="38" t="n"/>
      <c r="J4381" s="38" t="n"/>
      <c r="K4381" s="38" t="n"/>
      <c r="L4381" s="38" t="n"/>
      <c r="N4381" s="36">
        <f>IF($B4381="","",IF($C4381="SUPERSTORE","Superstore","DH"))</f>
        <v/>
      </c>
      <c r="O4381" s="36">
        <f>IF($B4381="","",IFERROR(VLOOKUP($B4381,Mapping!$A:$C,2,0),"Not Mapped"))</f>
        <v/>
      </c>
      <c r="P4381" s="36">
        <f>IF($B4381="","",IFERROR(VLOOKUP($B4381,Mapping!$A:$C,3,0),"Not Mapped"))</f>
        <v/>
      </c>
      <c r="Q4381" s="36">
        <f>IF($B4381="","",IFERROR(VLOOKUP($O4381,Leaders!$A:$B,2,0),"Not Mapped"))</f>
        <v/>
      </c>
      <c r="R4381" s="36">
        <f>IF($B4381="","",IF(COUNTIF(Exclusions!$A:$A,$B4381)&gt;0,"Yes","No"))</f>
        <v/>
      </c>
      <c r="S4381" s="38">
        <f>IF($B4381="","",MIN(1,DAY($A4381)/IF($N4381="Superstore",Settings!$B$5,Settings!$B$4)))</f>
        <v/>
      </c>
      <c r="T4381" s="38">
        <f>IF(OR($B4381="",$G4381="",$S4381=0),"",$G4381/$S4381)</f>
        <v/>
      </c>
      <c r="U4381" s="36">
        <f>IF($T4381="","",IF($T4381&lt;Settings!$B$8,"Critical",IF($T4381&lt;Settings!$B$9,"Semi Critical","Non Critical")))</f>
        <v/>
      </c>
      <c r="V4381" s="28" t="n"/>
      <c r="Z4381">
        <f>IF($B4381="","",IFERROR(VLOOKUP($B4381,'Plan HC for CCA'!$A:$B,2,0),""))</f>
        <v/>
      </c>
      <c r="AA4381">
        <f>IF(OR($B4381="",$Z4381=""),"",IF(N($M4381)&lt;$Z4381,"Delta","No Delta"))</f>
        <v/>
      </c>
      <c r="AB4381">
        <f>IF(OR($B4381="",$Z4381=""),"",MAX(0,$Z4381-N($M4381)))</f>
        <v/>
      </c>
      <c r="AC4381" s="46">
        <f>IF($B4381="","",IFERROR(INDEX('CCA Util %'!$H:$H,MATCH($B4381,'CCA Util %'!$E:$E,0)),""))</f>
        <v/>
      </c>
      <c r="AD4381">
        <f>IF($B4381="","",IFERROR(INDEX('CCA Util %'!$G:$G,MATCH($B4381,'CCA Util %'!$E:$E,0)),""))</f>
        <v/>
      </c>
      <c r="AE4381">
        <f>IF(OR($B4381="",$U4381=""),"",$U4381&amp;" &amp; "&amp;IF(OR($AD4381="",$AD4381=0),"Util NA",$AD4381&amp;" Util"))</f>
        <v/>
      </c>
    </row>
    <row r="4382" ht="15.75" customHeight="1" s="42">
      <c r="A4382" s="41" t="n"/>
      <c r="G4382" s="38" t="n"/>
      <c r="H4382" s="38" t="n"/>
      <c r="I4382" s="38" t="n"/>
      <c r="J4382" s="38" t="n"/>
      <c r="K4382" s="38" t="n"/>
      <c r="L4382" s="38" t="n"/>
      <c r="N4382" s="36">
        <f>IF($B4382="","",IF($C4382="SUPERSTORE","Superstore","DH"))</f>
        <v/>
      </c>
      <c r="O4382" s="36">
        <f>IF($B4382="","",IFERROR(VLOOKUP($B4382,Mapping!$A:$C,2,0),"Not Mapped"))</f>
        <v/>
      </c>
      <c r="P4382" s="36">
        <f>IF($B4382="","",IFERROR(VLOOKUP($B4382,Mapping!$A:$C,3,0),"Not Mapped"))</f>
        <v/>
      </c>
      <c r="Q4382" s="36">
        <f>IF($B4382="","",IFERROR(VLOOKUP($O4382,Leaders!$A:$B,2,0),"Not Mapped"))</f>
        <v/>
      </c>
      <c r="R4382" s="36">
        <f>IF($B4382="","",IF(COUNTIF(Exclusions!$A:$A,$B4382)&gt;0,"Yes","No"))</f>
        <v/>
      </c>
      <c r="S4382" s="38">
        <f>IF($B4382="","",MIN(1,DAY($A4382)/IF($N4382="Superstore",Settings!$B$5,Settings!$B$4)))</f>
        <v/>
      </c>
      <c r="T4382" s="38">
        <f>IF(OR($B4382="",$G4382="",$S4382=0),"",$G4382/$S4382)</f>
        <v/>
      </c>
      <c r="U4382" s="36">
        <f>IF($T4382="","",IF($T4382&lt;Settings!$B$8,"Critical",IF($T4382&lt;Settings!$B$9,"Semi Critical","Non Critical")))</f>
        <v/>
      </c>
      <c r="V4382" s="28" t="n"/>
      <c r="Z4382">
        <f>IF($B4382="","",IFERROR(VLOOKUP($B4382,'Plan HC for CCA'!$A:$B,2,0),""))</f>
        <v/>
      </c>
      <c r="AA4382">
        <f>IF(OR($B4382="",$Z4382=""),"",IF(N($M4382)&lt;$Z4382,"Delta","No Delta"))</f>
        <v/>
      </c>
      <c r="AB4382">
        <f>IF(OR($B4382="",$Z4382=""),"",MAX(0,$Z4382-N($M4382)))</f>
        <v/>
      </c>
      <c r="AC4382" s="46">
        <f>IF($B4382="","",IFERROR(INDEX('CCA Util %'!$H:$H,MATCH($B4382,'CCA Util %'!$E:$E,0)),""))</f>
        <v/>
      </c>
      <c r="AD4382">
        <f>IF($B4382="","",IFERROR(INDEX('CCA Util %'!$G:$G,MATCH($B4382,'CCA Util %'!$E:$E,0)),""))</f>
        <v/>
      </c>
      <c r="AE4382">
        <f>IF(OR($B4382="",$U4382=""),"",$U4382&amp;" &amp; "&amp;IF(OR($AD4382="",$AD4382=0),"Util NA",$AD4382&amp;" Util"))</f>
        <v/>
      </c>
    </row>
    <row r="4383" ht="15.75" customHeight="1" s="42">
      <c r="A4383" s="41" t="n"/>
      <c r="G4383" s="38" t="n"/>
      <c r="H4383" s="38" t="n"/>
      <c r="I4383" s="38" t="n"/>
      <c r="J4383" s="38" t="n"/>
      <c r="K4383" s="38" t="n"/>
      <c r="L4383" s="38" t="n"/>
      <c r="N4383" s="36">
        <f>IF($B4383="","",IF($C4383="SUPERSTORE","Superstore","DH"))</f>
        <v/>
      </c>
      <c r="O4383" s="36">
        <f>IF($B4383="","",IFERROR(VLOOKUP($B4383,Mapping!$A:$C,2,0),"Not Mapped"))</f>
        <v/>
      </c>
      <c r="P4383" s="36">
        <f>IF($B4383="","",IFERROR(VLOOKUP($B4383,Mapping!$A:$C,3,0),"Not Mapped"))</f>
        <v/>
      </c>
      <c r="Q4383" s="36">
        <f>IF($B4383="","",IFERROR(VLOOKUP($O4383,Leaders!$A:$B,2,0),"Not Mapped"))</f>
        <v/>
      </c>
      <c r="R4383" s="36">
        <f>IF($B4383="","",IF(COUNTIF(Exclusions!$A:$A,$B4383)&gt;0,"Yes","No"))</f>
        <v/>
      </c>
      <c r="S4383" s="38">
        <f>IF($B4383="","",MIN(1,DAY($A4383)/IF($N4383="Superstore",Settings!$B$5,Settings!$B$4)))</f>
        <v/>
      </c>
      <c r="T4383" s="38">
        <f>IF(OR($B4383="",$G4383="",$S4383=0),"",$G4383/$S4383)</f>
        <v/>
      </c>
      <c r="U4383" s="36">
        <f>IF($T4383="","",IF($T4383&lt;Settings!$B$8,"Critical",IF($T4383&lt;Settings!$B$9,"Semi Critical","Non Critical")))</f>
        <v/>
      </c>
      <c r="V4383" s="28" t="n"/>
      <c r="Z4383">
        <f>IF($B4383="","",IFERROR(VLOOKUP($B4383,'Plan HC for CCA'!$A:$B,2,0),""))</f>
        <v/>
      </c>
      <c r="AA4383">
        <f>IF(OR($B4383="",$Z4383=""),"",IF(N($M4383)&lt;$Z4383,"Delta","No Delta"))</f>
        <v/>
      </c>
      <c r="AB4383">
        <f>IF(OR($B4383="",$Z4383=""),"",MAX(0,$Z4383-N($M4383)))</f>
        <v/>
      </c>
      <c r="AC4383" s="46">
        <f>IF($B4383="","",IFERROR(INDEX('CCA Util %'!$H:$H,MATCH($B4383,'CCA Util %'!$E:$E,0)),""))</f>
        <v/>
      </c>
      <c r="AD4383">
        <f>IF($B4383="","",IFERROR(INDEX('CCA Util %'!$G:$G,MATCH($B4383,'CCA Util %'!$E:$E,0)),""))</f>
        <v/>
      </c>
      <c r="AE4383">
        <f>IF(OR($B4383="",$U4383=""),"",$U4383&amp;" &amp; "&amp;IF(OR($AD4383="",$AD4383=0),"Util NA",$AD4383&amp;" Util"))</f>
        <v/>
      </c>
    </row>
    <row r="4384" ht="15.75" customHeight="1" s="42">
      <c r="A4384" s="41" t="n"/>
      <c r="G4384" s="38" t="n"/>
      <c r="H4384" s="38" t="n"/>
      <c r="I4384" s="38" t="n"/>
      <c r="J4384" s="38" t="n"/>
      <c r="K4384" s="38" t="n"/>
      <c r="L4384" s="38" t="n"/>
      <c r="N4384" s="36">
        <f>IF($B4384="","",IF($C4384="SUPERSTORE","Superstore","DH"))</f>
        <v/>
      </c>
      <c r="O4384" s="36">
        <f>IF($B4384="","",IFERROR(VLOOKUP($B4384,Mapping!$A:$C,2,0),"Not Mapped"))</f>
        <v/>
      </c>
      <c r="P4384" s="36">
        <f>IF($B4384="","",IFERROR(VLOOKUP($B4384,Mapping!$A:$C,3,0),"Not Mapped"))</f>
        <v/>
      </c>
      <c r="Q4384" s="36">
        <f>IF($B4384="","",IFERROR(VLOOKUP($O4384,Leaders!$A:$B,2,0),"Not Mapped"))</f>
        <v/>
      </c>
      <c r="R4384" s="36">
        <f>IF($B4384="","",IF(COUNTIF(Exclusions!$A:$A,$B4384)&gt;0,"Yes","No"))</f>
        <v/>
      </c>
      <c r="S4384" s="38">
        <f>IF($B4384="","",MIN(1,DAY($A4384)/IF($N4384="Superstore",Settings!$B$5,Settings!$B$4)))</f>
        <v/>
      </c>
      <c r="T4384" s="38">
        <f>IF(OR($B4384="",$G4384="",$S4384=0),"",$G4384/$S4384)</f>
        <v/>
      </c>
      <c r="U4384" s="36">
        <f>IF($T4384="","",IF($T4384&lt;Settings!$B$8,"Critical",IF($T4384&lt;Settings!$B$9,"Semi Critical","Non Critical")))</f>
        <v/>
      </c>
      <c r="V4384" s="28" t="n"/>
      <c r="Z4384">
        <f>IF($B4384="","",IFERROR(VLOOKUP($B4384,'Plan HC for CCA'!$A:$B,2,0),""))</f>
        <v/>
      </c>
      <c r="AA4384">
        <f>IF(OR($B4384="",$Z4384=""),"",IF(N($M4384)&lt;$Z4384,"Delta","No Delta"))</f>
        <v/>
      </c>
      <c r="AB4384">
        <f>IF(OR($B4384="",$Z4384=""),"",MAX(0,$Z4384-N($M4384)))</f>
        <v/>
      </c>
      <c r="AC4384" s="46">
        <f>IF($B4384="","",IFERROR(INDEX('CCA Util %'!$H:$H,MATCH($B4384,'CCA Util %'!$E:$E,0)),""))</f>
        <v/>
      </c>
      <c r="AD4384">
        <f>IF($B4384="","",IFERROR(INDEX('CCA Util %'!$G:$G,MATCH($B4384,'CCA Util %'!$E:$E,0)),""))</f>
        <v/>
      </c>
      <c r="AE4384">
        <f>IF(OR($B4384="",$U4384=""),"",$U4384&amp;" &amp; "&amp;IF(OR($AD4384="",$AD4384=0),"Util NA",$AD4384&amp;" Util"))</f>
        <v/>
      </c>
    </row>
    <row r="4385" ht="15.75" customHeight="1" s="42">
      <c r="A4385" s="41" t="n"/>
      <c r="G4385" s="38" t="n"/>
      <c r="H4385" s="38" t="n"/>
      <c r="I4385" s="38" t="n"/>
      <c r="J4385" s="38" t="n"/>
      <c r="K4385" s="38" t="n"/>
      <c r="L4385" s="38" t="n"/>
      <c r="N4385" s="36">
        <f>IF($B4385="","",IF($C4385="SUPERSTORE","Superstore","DH"))</f>
        <v/>
      </c>
      <c r="O4385" s="36">
        <f>IF($B4385="","",IFERROR(VLOOKUP($B4385,Mapping!$A:$C,2,0),"Not Mapped"))</f>
        <v/>
      </c>
      <c r="P4385" s="36">
        <f>IF($B4385="","",IFERROR(VLOOKUP($B4385,Mapping!$A:$C,3,0),"Not Mapped"))</f>
        <v/>
      </c>
      <c r="Q4385" s="36">
        <f>IF($B4385="","",IFERROR(VLOOKUP($O4385,Leaders!$A:$B,2,0),"Not Mapped"))</f>
        <v/>
      </c>
      <c r="R4385" s="36">
        <f>IF($B4385="","",IF(COUNTIF(Exclusions!$A:$A,$B4385)&gt;0,"Yes","No"))</f>
        <v/>
      </c>
      <c r="S4385" s="38">
        <f>IF($B4385="","",MIN(1,DAY($A4385)/IF($N4385="Superstore",Settings!$B$5,Settings!$B$4)))</f>
        <v/>
      </c>
      <c r="T4385" s="38">
        <f>IF(OR($B4385="",$G4385="",$S4385=0),"",$G4385/$S4385)</f>
        <v/>
      </c>
      <c r="U4385" s="36">
        <f>IF($T4385="","",IF($T4385&lt;Settings!$B$8,"Critical",IF($T4385&lt;Settings!$B$9,"Semi Critical","Non Critical")))</f>
        <v/>
      </c>
      <c r="V4385" s="28" t="n"/>
      <c r="Z4385">
        <f>IF($B4385="","",IFERROR(VLOOKUP($B4385,'Plan HC for CCA'!$A:$B,2,0),""))</f>
        <v/>
      </c>
      <c r="AA4385">
        <f>IF(OR($B4385="",$Z4385=""),"",IF(N($M4385)&lt;$Z4385,"Delta","No Delta"))</f>
        <v/>
      </c>
      <c r="AB4385">
        <f>IF(OR($B4385="",$Z4385=""),"",MAX(0,$Z4385-N($M4385)))</f>
        <v/>
      </c>
      <c r="AC4385" s="46">
        <f>IF($B4385="","",IFERROR(INDEX('CCA Util %'!$H:$H,MATCH($B4385,'CCA Util %'!$E:$E,0)),""))</f>
        <v/>
      </c>
      <c r="AD4385">
        <f>IF($B4385="","",IFERROR(INDEX('CCA Util %'!$G:$G,MATCH($B4385,'CCA Util %'!$E:$E,0)),""))</f>
        <v/>
      </c>
      <c r="AE4385">
        <f>IF(OR($B4385="",$U4385=""),"",$U4385&amp;" &amp; "&amp;IF(OR($AD4385="",$AD4385=0),"Util NA",$AD4385&amp;" Util"))</f>
        <v/>
      </c>
    </row>
    <row r="4386" ht="15.75" customHeight="1" s="42">
      <c r="A4386" s="41" t="n"/>
      <c r="G4386" s="38" t="n"/>
      <c r="H4386" s="38" t="n"/>
      <c r="I4386" s="38" t="n"/>
      <c r="J4386" s="38" t="n"/>
      <c r="K4386" s="38" t="n"/>
      <c r="L4386" s="38" t="n"/>
      <c r="N4386" s="36">
        <f>IF($B4386="","",IF($C4386="SUPERSTORE","Superstore","DH"))</f>
        <v/>
      </c>
      <c r="O4386" s="36">
        <f>IF($B4386="","",IFERROR(VLOOKUP($B4386,Mapping!$A:$C,2,0),"Not Mapped"))</f>
        <v/>
      </c>
      <c r="P4386" s="36">
        <f>IF($B4386="","",IFERROR(VLOOKUP($B4386,Mapping!$A:$C,3,0),"Not Mapped"))</f>
        <v/>
      </c>
      <c r="Q4386" s="36">
        <f>IF($B4386="","",IFERROR(VLOOKUP($O4386,Leaders!$A:$B,2,0),"Not Mapped"))</f>
        <v/>
      </c>
      <c r="R4386" s="36">
        <f>IF($B4386="","",IF(COUNTIF(Exclusions!$A:$A,$B4386)&gt;0,"Yes","No"))</f>
        <v/>
      </c>
      <c r="S4386" s="38">
        <f>IF($B4386="","",MIN(1,DAY($A4386)/IF($N4386="Superstore",Settings!$B$5,Settings!$B$4)))</f>
        <v/>
      </c>
      <c r="T4386" s="38">
        <f>IF(OR($B4386="",$G4386="",$S4386=0),"",$G4386/$S4386)</f>
        <v/>
      </c>
      <c r="U4386" s="36">
        <f>IF($T4386="","",IF($T4386&lt;Settings!$B$8,"Critical",IF($T4386&lt;Settings!$B$9,"Semi Critical","Non Critical")))</f>
        <v/>
      </c>
      <c r="V4386" s="28" t="n"/>
      <c r="Z4386">
        <f>IF($B4386="","",IFERROR(VLOOKUP($B4386,'Plan HC for CCA'!$A:$B,2,0),""))</f>
        <v/>
      </c>
      <c r="AA4386">
        <f>IF(OR($B4386="",$Z4386=""),"",IF(N($M4386)&lt;$Z4386,"Delta","No Delta"))</f>
        <v/>
      </c>
      <c r="AB4386">
        <f>IF(OR($B4386="",$Z4386=""),"",MAX(0,$Z4386-N($M4386)))</f>
        <v/>
      </c>
      <c r="AC4386" s="46">
        <f>IF($B4386="","",IFERROR(INDEX('CCA Util %'!$H:$H,MATCH($B4386,'CCA Util %'!$E:$E,0)),""))</f>
        <v/>
      </c>
      <c r="AD4386">
        <f>IF($B4386="","",IFERROR(INDEX('CCA Util %'!$G:$G,MATCH($B4386,'CCA Util %'!$E:$E,0)),""))</f>
        <v/>
      </c>
      <c r="AE4386">
        <f>IF(OR($B4386="",$U4386=""),"",$U4386&amp;" &amp; "&amp;IF(OR($AD4386="",$AD4386=0),"Util NA",$AD4386&amp;" Util"))</f>
        <v/>
      </c>
    </row>
    <row r="4387" ht="15.75" customHeight="1" s="42">
      <c r="A4387" s="41" t="n"/>
      <c r="G4387" s="38" t="n"/>
      <c r="H4387" s="38" t="n"/>
      <c r="I4387" s="38" t="n"/>
      <c r="J4387" s="38" t="n"/>
      <c r="K4387" s="38" t="n"/>
      <c r="L4387" s="38" t="n"/>
      <c r="N4387" s="36">
        <f>IF($B4387="","",IF($C4387="SUPERSTORE","Superstore","DH"))</f>
        <v/>
      </c>
      <c r="O4387" s="36">
        <f>IF($B4387="","",IFERROR(VLOOKUP($B4387,Mapping!$A:$C,2,0),"Not Mapped"))</f>
        <v/>
      </c>
      <c r="P4387" s="36">
        <f>IF($B4387="","",IFERROR(VLOOKUP($B4387,Mapping!$A:$C,3,0),"Not Mapped"))</f>
        <v/>
      </c>
      <c r="Q4387" s="36">
        <f>IF($B4387="","",IFERROR(VLOOKUP($O4387,Leaders!$A:$B,2,0),"Not Mapped"))</f>
        <v/>
      </c>
      <c r="R4387" s="36">
        <f>IF($B4387="","",IF(COUNTIF(Exclusions!$A:$A,$B4387)&gt;0,"Yes","No"))</f>
        <v/>
      </c>
      <c r="S4387" s="38">
        <f>IF($B4387="","",MIN(1,DAY($A4387)/IF($N4387="Superstore",Settings!$B$5,Settings!$B$4)))</f>
        <v/>
      </c>
      <c r="T4387" s="38">
        <f>IF(OR($B4387="",$G4387="",$S4387=0),"",$G4387/$S4387)</f>
        <v/>
      </c>
      <c r="U4387" s="36">
        <f>IF($T4387="","",IF($T4387&lt;Settings!$B$8,"Critical",IF($T4387&lt;Settings!$B$9,"Semi Critical","Non Critical")))</f>
        <v/>
      </c>
      <c r="V4387" s="28" t="n"/>
      <c r="Z4387">
        <f>IF($B4387="","",IFERROR(VLOOKUP($B4387,'Plan HC for CCA'!$A:$B,2,0),""))</f>
        <v/>
      </c>
      <c r="AA4387">
        <f>IF(OR($B4387="",$Z4387=""),"",IF(N($M4387)&lt;$Z4387,"Delta","No Delta"))</f>
        <v/>
      </c>
      <c r="AB4387">
        <f>IF(OR($B4387="",$Z4387=""),"",MAX(0,$Z4387-N($M4387)))</f>
        <v/>
      </c>
      <c r="AC4387" s="46">
        <f>IF($B4387="","",IFERROR(INDEX('CCA Util %'!$H:$H,MATCH($B4387,'CCA Util %'!$E:$E,0)),""))</f>
        <v/>
      </c>
      <c r="AD4387">
        <f>IF($B4387="","",IFERROR(INDEX('CCA Util %'!$G:$G,MATCH($B4387,'CCA Util %'!$E:$E,0)),""))</f>
        <v/>
      </c>
      <c r="AE4387">
        <f>IF(OR($B4387="",$U4387=""),"",$U4387&amp;" &amp; "&amp;IF(OR($AD4387="",$AD4387=0),"Util NA",$AD4387&amp;" Util"))</f>
        <v/>
      </c>
    </row>
    <row r="4388" ht="15.75" customHeight="1" s="42">
      <c r="A4388" s="41" t="n"/>
      <c r="G4388" s="38" t="n"/>
      <c r="H4388" s="38" t="n"/>
      <c r="I4388" s="38" t="n"/>
      <c r="J4388" s="38" t="n"/>
      <c r="K4388" s="38" t="n"/>
      <c r="L4388" s="38" t="n"/>
      <c r="N4388" s="36">
        <f>IF($B4388="","",IF($C4388="SUPERSTORE","Superstore","DH"))</f>
        <v/>
      </c>
      <c r="O4388" s="36">
        <f>IF($B4388="","",IFERROR(VLOOKUP($B4388,Mapping!$A:$C,2,0),"Not Mapped"))</f>
        <v/>
      </c>
      <c r="P4388" s="36">
        <f>IF($B4388="","",IFERROR(VLOOKUP($B4388,Mapping!$A:$C,3,0),"Not Mapped"))</f>
        <v/>
      </c>
      <c r="Q4388" s="36">
        <f>IF($B4388="","",IFERROR(VLOOKUP($O4388,Leaders!$A:$B,2,0),"Not Mapped"))</f>
        <v/>
      </c>
      <c r="R4388" s="36">
        <f>IF($B4388="","",IF(COUNTIF(Exclusions!$A:$A,$B4388)&gt;0,"Yes","No"))</f>
        <v/>
      </c>
      <c r="S4388" s="38">
        <f>IF($B4388="","",MIN(1,DAY($A4388)/IF($N4388="Superstore",Settings!$B$5,Settings!$B$4)))</f>
        <v/>
      </c>
      <c r="T4388" s="38">
        <f>IF(OR($B4388="",$G4388="",$S4388=0),"",$G4388/$S4388)</f>
        <v/>
      </c>
      <c r="U4388" s="36">
        <f>IF($T4388="","",IF($T4388&lt;Settings!$B$8,"Critical",IF($T4388&lt;Settings!$B$9,"Semi Critical","Non Critical")))</f>
        <v/>
      </c>
      <c r="V4388" s="28" t="n"/>
      <c r="Z4388">
        <f>IF($B4388="","",IFERROR(VLOOKUP($B4388,'Plan HC for CCA'!$A:$B,2,0),""))</f>
        <v/>
      </c>
      <c r="AA4388">
        <f>IF(OR($B4388="",$Z4388=""),"",IF(N($M4388)&lt;$Z4388,"Delta","No Delta"))</f>
        <v/>
      </c>
      <c r="AB4388">
        <f>IF(OR($B4388="",$Z4388=""),"",MAX(0,$Z4388-N($M4388)))</f>
        <v/>
      </c>
      <c r="AC4388" s="46">
        <f>IF($B4388="","",IFERROR(INDEX('CCA Util %'!$H:$H,MATCH($B4388,'CCA Util %'!$E:$E,0)),""))</f>
        <v/>
      </c>
      <c r="AD4388">
        <f>IF($B4388="","",IFERROR(INDEX('CCA Util %'!$G:$G,MATCH($B4388,'CCA Util %'!$E:$E,0)),""))</f>
        <v/>
      </c>
      <c r="AE4388">
        <f>IF(OR($B4388="",$U4388=""),"",$U4388&amp;" &amp; "&amp;IF(OR($AD4388="",$AD4388=0),"Util NA",$AD4388&amp;" Util"))</f>
        <v/>
      </c>
    </row>
    <row r="4389" ht="15.75" customHeight="1" s="42">
      <c r="A4389" s="41" t="n"/>
      <c r="G4389" s="38" t="n"/>
      <c r="H4389" s="38" t="n"/>
      <c r="I4389" s="38" t="n"/>
      <c r="J4389" s="38" t="n"/>
      <c r="K4389" s="38" t="n"/>
      <c r="L4389" s="38" t="n"/>
      <c r="N4389" s="36">
        <f>IF($B4389="","",IF($C4389="SUPERSTORE","Superstore","DH"))</f>
        <v/>
      </c>
      <c r="O4389" s="36">
        <f>IF($B4389="","",IFERROR(VLOOKUP($B4389,Mapping!$A:$C,2,0),"Not Mapped"))</f>
        <v/>
      </c>
      <c r="P4389" s="36">
        <f>IF($B4389="","",IFERROR(VLOOKUP($B4389,Mapping!$A:$C,3,0),"Not Mapped"))</f>
        <v/>
      </c>
      <c r="Q4389" s="36">
        <f>IF($B4389="","",IFERROR(VLOOKUP($O4389,Leaders!$A:$B,2,0),"Not Mapped"))</f>
        <v/>
      </c>
      <c r="R4389" s="36">
        <f>IF($B4389="","",IF(COUNTIF(Exclusions!$A:$A,$B4389)&gt;0,"Yes","No"))</f>
        <v/>
      </c>
      <c r="S4389" s="38">
        <f>IF($B4389="","",MIN(1,DAY($A4389)/IF($N4389="Superstore",Settings!$B$5,Settings!$B$4)))</f>
        <v/>
      </c>
      <c r="T4389" s="38">
        <f>IF(OR($B4389="",$G4389="",$S4389=0),"",$G4389/$S4389)</f>
        <v/>
      </c>
      <c r="U4389" s="36">
        <f>IF($T4389="","",IF($T4389&lt;Settings!$B$8,"Critical",IF($T4389&lt;Settings!$B$9,"Semi Critical","Non Critical")))</f>
        <v/>
      </c>
      <c r="V4389" s="28" t="n"/>
      <c r="Z4389">
        <f>IF($B4389="","",IFERROR(VLOOKUP($B4389,'Plan HC for CCA'!$A:$B,2,0),""))</f>
        <v/>
      </c>
      <c r="AA4389">
        <f>IF(OR($B4389="",$Z4389=""),"",IF(N($M4389)&lt;$Z4389,"Delta","No Delta"))</f>
        <v/>
      </c>
      <c r="AB4389">
        <f>IF(OR($B4389="",$Z4389=""),"",MAX(0,$Z4389-N($M4389)))</f>
        <v/>
      </c>
      <c r="AC4389" s="46">
        <f>IF($B4389="","",IFERROR(INDEX('CCA Util %'!$H:$H,MATCH($B4389,'CCA Util %'!$E:$E,0)),""))</f>
        <v/>
      </c>
      <c r="AD4389">
        <f>IF($B4389="","",IFERROR(INDEX('CCA Util %'!$G:$G,MATCH($B4389,'CCA Util %'!$E:$E,0)),""))</f>
        <v/>
      </c>
      <c r="AE4389">
        <f>IF(OR($B4389="",$U4389=""),"",$U4389&amp;" &amp; "&amp;IF(OR($AD4389="",$AD4389=0),"Util NA",$AD4389&amp;" Util"))</f>
        <v/>
      </c>
    </row>
    <row r="4390" ht="15.75" customHeight="1" s="42">
      <c r="A4390" s="41" t="n"/>
      <c r="G4390" s="38" t="n"/>
      <c r="H4390" s="38" t="n"/>
      <c r="I4390" s="38" t="n"/>
      <c r="J4390" s="38" t="n"/>
      <c r="K4390" s="38" t="n"/>
      <c r="L4390" s="38" t="n"/>
      <c r="N4390" s="36">
        <f>IF($B4390="","",IF($C4390="SUPERSTORE","Superstore","DH"))</f>
        <v/>
      </c>
      <c r="O4390" s="36">
        <f>IF($B4390="","",IFERROR(VLOOKUP($B4390,Mapping!$A:$C,2,0),"Not Mapped"))</f>
        <v/>
      </c>
      <c r="P4390" s="36">
        <f>IF($B4390="","",IFERROR(VLOOKUP($B4390,Mapping!$A:$C,3,0),"Not Mapped"))</f>
        <v/>
      </c>
      <c r="Q4390" s="36">
        <f>IF($B4390="","",IFERROR(VLOOKUP($O4390,Leaders!$A:$B,2,0),"Not Mapped"))</f>
        <v/>
      </c>
      <c r="R4390" s="36">
        <f>IF($B4390="","",IF(COUNTIF(Exclusions!$A:$A,$B4390)&gt;0,"Yes","No"))</f>
        <v/>
      </c>
      <c r="S4390" s="38">
        <f>IF($B4390="","",MIN(1,DAY($A4390)/IF($N4390="Superstore",Settings!$B$5,Settings!$B$4)))</f>
        <v/>
      </c>
      <c r="T4390" s="38">
        <f>IF(OR($B4390="",$G4390="",$S4390=0),"",$G4390/$S4390)</f>
        <v/>
      </c>
      <c r="U4390" s="36">
        <f>IF($T4390="","",IF($T4390&lt;Settings!$B$8,"Critical",IF($T4390&lt;Settings!$B$9,"Semi Critical","Non Critical")))</f>
        <v/>
      </c>
      <c r="V4390" s="28" t="n"/>
      <c r="Z4390">
        <f>IF($B4390="","",IFERROR(VLOOKUP($B4390,'Plan HC for CCA'!$A:$B,2,0),""))</f>
        <v/>
      </c>
      <c r="AA4390">
        <f>IF(OR($B4390="",$Z4390=""),"",IF(N($M4390)&lt;$Z4390,"Delta","No Delta"))</f>
        <v/>
      </c>
      <c r="AB4390">
        <f>IF(OR($B4390="",$Z4390=""),"",MAX(0,$Z4390-N($M4390)))</f>
        <v/>
      </c>
      <c r="AC4390" s="46">
        <f>IF($B4390="","",IFERROR(INDEX('CCA Util %'!$H:$H,MATCH($B4390,'CCA Util %'!$E:$E,0)),""))</f>
        <v/>
      </c>
      <c r="AD4390">
        <f>IF($B4390="","",IFERROR(INDEX('CCA Util %'!$G:$G,MATCH($B4390,'CCA Util %'!$E:$E,0)),""))</f>
        <v/>
      </c>
      <c r="AE4390">
        <f>IF(OR($B4390="",$U4390=""),"",$U4390&amp;" &amp; "&amp;IF(OR($AD4390="",$AD4390=0),"Util NA",$AD4390&amp;" Util"))</f>
        <v/>
      </c>
    </row>
    <row r="4391" ht="15.75" customHeight="1" s="42">
      <c r="A4391" s="41" t="n"/>
      <c r="G4391" s="38" t="n"/>
      <c r="H4391" s="38" t="n"/>
      <c r="I4391" s="38" t="n"/>
      <c r="J4391" s="38" t="n"/>
      <c r="K4391" s="38" t="n"/>
      <c r="L4391" s="38" t="n"/>
      <c r="N4391" s="36">
        <f>IF($B4391="","",IF($C4391="SUPERSTORE","Superstore","DH"))</f>
        <v/>
      </c>
      <c r="O4391" s="36">
        <f>IF($B4391="","",IFERROR(VLOOKUP($B4391,Mapping!$A:$C,2,0),"Not Mapped"))</f>
        <v/>
      </c>
      <c r="P4391" s="36">
        <f>IF($B4391="","",IFERROR(VLOOKUP($B4391,Mapping!$A:$C,3,0),"Not Mapped"))</f>
        <v/>
      </c>
      <c r="Q4391" s="36">
        <f>IF($B4391="","",IFERROR(VLOOKUP($O4391,Leaders!$A:$B,2,0),"Not Mapped"))</f>
        <v/>
      </c>
      <c r="R4391" s="36">
        <f>IF($B4391="","",IF(COUNTIF(Exclusions!$A:$A,$B4391)&gt;0,"Yes","No"))</f>
        <v/>
      </c>
      <c r="S4391" s="38">
        <f>IF($B4391="","",MIN(1,DAY($A4391)/IF($N4391="Superstore",Settings!$B$5,Settings!$B$4)))</f>
        <v/>
      </c>
      <c r="T4391" s="38">
        <f>IF(OR($B4391="",$G4391="",$S4391=0),"",$G4391/$S4391)</f>
        <v/>
      </c>
      <c r="U4391" s="36">
        <f>IF($T4391="","",IF($T4391&lt;Settings!$B$8,"Critical",IF($T4391&lt;Settings!$B$9,"Semi Critical","Non Critical")))</f>
        <v/>
      </c>
      <c r="V4391" s="28" t="n"/>
      <c r="Z4391">
        <f>IF($B4391="","",IFERROR(VLOOKUP($B4391,'Plan HC for CCA'!$A:$B,2,0),""))</f>
        <v/>
      </c>
      <c r="AA4391">
        <f>IF(OR($B4391="",$Z4391=""),"",IF(N($M4391)&lt;$Z4391,"Delta","No Delta"))</f>
        <v/>
      </c>
      <c r="AB4391">
        <f>IF(OR($B4391="",$Z4391=""),"",MAX(0,$Z4391-N($M4391)))</f>
        <v/>
      </c>
      <c r="AC4391" s="46">
        <f>IF($B4391="","",IFERROR(INDEX('CCA Util %'!$H:$H,MATCH($B4391,'CCA Util %'!$E:$E,0)),""))</f>
        <v/>
      </c>
      <c r="AD4391">
        <f>IF($B4391="","",IFERROR(INDEX('CCA Util %'!$G:$G,MATCH($B4391,'CCA Util %'!$E:$E,0)),""))</f>
        <v/>
      </c>
      <c r="AE4391">
        <f>IF(OR($B4391="",$U4391=""),"",$U4391&amp;" &amp; "&amp;IF(OR($AD4391="",$AD4391=0),"Util NA",$AD4391&amp;" Util"))</f>
        <v/>
      </c>
    </row>
    <row r="4392" ht="15.75" customHeight="1" s="42">
      <c r="A4392" s="41" t="n"/>
      <c r="G4392" s="38" t="n"/>
      <c r="H4392" s="38" t="n"/>
      <c r="I4392" s="38" t="n"/>
      <c r="J4392" s="38" t="n"/>
      <c r="K4392" s="38" t="n"/>
      <c r="L4392" s="38" t="n"/>
      <c r="N4392" s="36">
        <f>IF($B4392="","",IF($C4392="SUPERSTORE","Superstore","DH"))</f>
        <v/>
      </c>
      <c r="O4392" s="36">
        <f>IF($B4392="","",IFERROR(VLOOKUP($B4392,Mapping!$A:$C,2,0),"Not Mapped"))</f>
        <v/>
      </c>
      <c r="P4392" s="36">
        <f>IF($B4392="","",IFERROR(VLOOKUP($B4392,Mapping!$A:$C,3,0),"Not Mapped"))</f>
        <v/>
      </c>
      <c r="Q4392" s="36">
        <f>IF($B4392="","",IFERROR(VLOOKUP($O4392,Leaders!$A:$B,2,0),"Not Mapped"))</f>
        <v/>
      </c>
      <c r="R4392" s="36">
        <f>IF($B4392="","",IF(COUNTIF(Exclusions!$A:$A,$B4392)&gt;0,"Yes","No"))</f>
        <v/>
      </c>
      <c r="S4392" s="38">
        <f>IF($B4392="","",MIN(1,DAY($A4392)/IF($N4392="Superstore",Settings!$B$5,Settings!$B$4)))</f>
        <v/>
      </c>
      <c r="T4392" s="38">
        <f>IF(OR($B4392="",$G4392="",$S4392=0),"",$G4392/$S4392)</f>
        <v/>
      </c>
      <c r="U4392" s="36">
        <f>IF($T4392="","",IF($T4392&lt;Settings!$B$8,"Critical",IF($T4392&lt;Settings!$B$9,"Semi Critical","Non Critical")))</f>
        <v/>
      </c>
      <c r="V4392" s="28" t="n"/>
      <c r="Z4392">
        <f>IF($B4392="","",IFERROR(VLOOKUP($B4392,'Plan HC for CCA'!$A:$B,2,0),""))</f>
        <v/>
      </c>
      <c r="AA4392">
        <f>IF(OR($B4392="",$Z4392=""),"",IF(N($M4392)&lt;$Z4392,"Delta","No Delta"))</f>
        <v/>
      </c>
      <c r="AB4392">
        <f>IF(OR($B4392="",$Z4392=""),"",MAX(0,$Z4392-N($M4392)))</f>
        <v/>
      </c>
      <c r="AC4392" s="46">
        <f>IF($B4392="","",IFERROR(INDEX('CCA Util %'!$H:$H,MATCH($B4392,'CCA Util %'!$E:$E,0)),""))</f>
        <v/>
      </c>
      <c r="AD4392">
        <f>IF($B4392="","",IFERROR(INDEX('CCA Util %'!$G:$G,MATCH($B4392,'CCA Util %'!$E:$E,0)),""))</f>
        <v/>
      </c>
      <c r="AE4392">
        <f>IF(OR($B4392="",$U4392=""),"",$U4392&amp;" &amp; "&amp;IF(OR($AD4392="",$AD4392=0),"Util NA",$AD4392&amp;" Util"))</f>
        <v/>
      </c>
    </row>
    <row r="4393" ht="15.75" customHeight="1" s="42">
      <c r="A4393" s="41" t="n"/>
      <c r="G4393" s="38" t="n"/>
      <c r="H4393" s="38" t="n"/>
      <c r="I4393" s="38" t="n"/>
      <c r="J4393" s="38" t="n"/>
      <c r="K4393" s="38" t="n"/>
      <c r="L4393" s="38" t="n"/>
      <c r="N4393" s="36">
        <f>IF($B4393="","",IF($C4393="SUPERSTORE","Superstore","DH"))</f>
        <v/>
      </c>
      <c r="O4393" s="36">
        <f>IF($B4393="","",IFERROR(VLOOKUP($B4393,Mapping!$A:$C,2,0),"Not Mapped"))</f>
        <v/>
      </c>
      <c r="P4393" s="36">
        <f>IF($B4393="","",IFERROR(VLOOKUP($B4393,Mapping!$A:$C,3,0),"Not Mapped"))</f>
        <v/>
      </c>
      <c r="Q4393" s="36">
        <f>IF($B4393="","",IFERROR(VLOOKUP($O4393,Leaders!$A:$B,2,0),"Not Mapped"))</f>
        <v/>
      </c>
      <c r="R4393" s="36">
        <f>IF($B4393="","",IF(COUNTIF(Exclusions!$A:$A,$B4393)&gt;0,"Yes","No"))</f>
        <v/>
      </c>
      <c r="S4393" s="38">
        <f>IF($B4393="","",MIN(1,DAY($A4393)/IF($N4393="Superstore",Settings!$B$5,Settings!$B$4)))</f>
        <v/>
      </c>
      <c r="T4393" s="38">
        <f>IF(OR($B4393="",$G4393="",$S4393=0),"",$G4393/$S4393)</f>
        <v/>
      </c>
      <c r="U4393" s="36">
        <f>IF($T4393="","",IF($T4393&lt;Settings!$B$8,"Critical",IF($T4393&lt;Settings!$B$9,"Semi Critical","Non Critical")))</f>
        <v/>
      </c>
      <c r="V4393" s="28" t="n"/>
      <c r="Z4393">
        <f>IF($B4393="","",IFERROR(VLOOKUP($B4393,'Plan HC for CCA'!$A:$B,2,0),""))</f>
        <v/>
      </c>
      <c r="AA4393">
        <f>IF(OR($B4393="",$Z4393=""),"",IF(N($M4393)&lt;$Z4393,"Delta","No Delta"))</f>
        <v/>
      </c>
      <c r="AB4393">
        <f>IF(OR($B4393="",$Z4393=""),"",MAX(0,$Z4393-N($M4393)))</f>
        <v/>
      </c>
      <c r="AC4393" s="46">
        <f>IF($B4393="","",IFERROR(INDEX('CCA Util %'!$H:$H,MATCH($B4393,'CCA Util %'!$E:$E,0)),""))</f>
        <v/>
      </c>
      <c r="AD4393">
        <f>IF($B4393="","",IFERROR(INDEX('CCA Util %'!$G:$G,MATCH($B4393,'CCA Util %'!$E:$E,0)),""))</f>
        <v/>
      </c>
      <c r="AE4393">
        <f>IF(OR($B4393="",$U4393=""),"",$U4393&amp;" &amp; "&amp;IF(OR($AD4393="",$AD4393=0),"Util NA",$AD4393&amp;" Util"))</f>
        <v/>
      </c>
    </row>
    <row r="4394" ht="15.75" customHeight="1" s="42">
      <c r="A4394" s="41" t="n"/>
      <c r="G4394" s="38" t="n"/>
      <c r="H4394" s="38" t="n"/>
      <c r="I4394" s="38" t="n"/>
      <c r="J4394" s="38" t="n"/>
      <c r="K4394" s="38" t="n"/>
      <c r="L4394" s="38" t="n"/>
      <c r="N4394" s="36">
        <f>IF($B4394="","",IF($C4394="SUPERSTORE","Superstore","DH"))</f>
        <v/>
      </c>
      <c r="O4394" s="36">
        <f>IF($B4394="","",IFERROR(VLOOKUP($B4394,Mapping!$A:$C,2,0),"Not Mapped"))</f>
        <v/>
      </c>
      <c r="P4394" s="36">
        <f>IF($B4394="","",IFERROR(VLOOKUP($B4394,Mapping!$A:$C,3,0),"Not Mapped"))</f>
        <v/>
      </c>
      <c r="Q4394" s="36">
        <f>IF($B4394="","",IFERROR(VLOOKUP($O4394,Leaders!$A:$B,2,0),"Not Mapped"))</f>
        <v/>
      </c>
      <c r="R4394" s="36">
        <f>IF($B4394="","",IF(COUNTIF(Exclusions!$A:$A,$B4394)&gt;0,"Yes","No"))</f>
        <v/>
      </c>
      <c r="S4394" s="38">
        <f>IF($B4394="","",MIN(1,DAY($A4394)/IF($N4394="Superstore",Settings!$B$5,Settings!$B$4)))</f>
        <v/>
      </c>
      <c r="T4394" s="38">
        <f>IF(OR($B4394="",$G4394="",$S4394=0),"",$G4394/$S4394)</f>
        <v/>
      </c>
      <c r="U4394" s="36">
        <f>IF($T4394="","",IF($T4394&lt;Settings!$B$8,"Critical",IF($T4394&lt;Settings!$B$9,"Semi Critical","Non Critical")))</f>
        <v/>
      </c>
      <c r="V4394" s="28" t="n"/>
      <c r="Z4394">
        <f>IF($B4394="","",IFERROR(VLOOKUP($B4394,'Plan HC for CCA'!$A:$B,2,0),""))</f>
        <v/>
      </c>
      <c r="AA4394">
        <f>IF(OR($B4394="",$Z4394=""),"",IF(N($M4394)&lt;$Z4394,"Delta","No Delta"))</f>
        <v/>
      </c>
      <c r="AB4394">
        <f>IF(OR($B4394="",$Z4394=""),"",MAX(0,$Z4394-N($M4394)))</f>
        <v/>
      </c>
      <c r="AC4394" s="46">
        <f>IF($B4394="","",IFERROR(INDEX('CCA Util %'!$H:$H,MATCH($B4394,'CCA Util %'!$E:$E,0)),""))</f>
        <v/>
      </c>
      <c r="AD4394">
        <f>IF($B4394="","",IFERROR(INDEX('CCA Util %'!$G:$G,MATCH($B4394,'CCA Util %'!$E:$E,0)),""))</f>
        <v/>
      </c>
      <c r="AE4394">
        <f>IF(OR($B4394="",$U4394=""),"",$U4394&amp;" &amp; "&amp;IF(OR($AD4394="",$AD4394=0),"Util NA",$AD4394&amp;" Util"))</f>
        <v/>
      </c>
    </row>
    <row r="4395" ht="15.75" customHeight="1" s="42">
      <c r="A4395" s="41" t="n"/>
      <c r="G4395" s="38" t="n"/>
      <c r="H4395" s="38" t="n"/>
      <c r="I4395" s="38" t="n"/>
      <c r="J4395" s="38" t="n"/>
      <c r="K4395" s="38" t="n"/>
      <c r="L4395" s="38" t="n"/>
      <c r="N4395" s="36">
        <f>IF($B4395="","",IF($C4395="SUPERSTORE","Superstore","DH"))</f>
        <v/>
      </c>
      <c r="O4395" s="36">
        <f>IF($B4395="","",IFERROR(VLOOKUP($B4395,Mapping!$A:$C,2,0),"Not Mapped"))</f>
        <v/>
      </c>
      <c r="P4395" s="36">
        <f>IF($B4395="","",IFERROR(VLOOKUP($B4395,Mapping!$A:$C,3,0),"Not Mapped"))</f>
        <v/>
      </c>
      <c r="Q4395" s="36">
        <f>IF($B4395="","",IFERROR(VLOOKUP($O4395,Leaders!$A:$B,2,0),"Not Mapped"))</f>
        <v/>
      </c>
      <c r="R4395" s="36">
        <f>IF($B4395="","",IF(COUNTIF(Exclusions!$A:$A,$B4395)&gt;0,"Yes","No"))</f>
        <v/>
      </c>
      <c r="S4395" s="38">
        <f>IF($B4395="","",MIN(1,DAY($A4395)/IF($N4395="Superstore",Settings!$B$5,Settings!$B$4)))</f>
        <v/>
      </c>
      <c r="T4395" s="38">
        <f>IF(OR($B4395="",$G4395="",$S4395=0),"",$G4395/$S4395)</f>
        <v/>
      </c>
      <c r="U4395" s="36">
        <f>IF($T4395="","",IF($T4395&lt;Settings!$B$8,"Critical",IF($T4395&lt;Settings!$B$9,"Semi Critical","Non Critical")))</f>
        <v/>
      </c>
      <c r="V4395" s="28" t="n"/>
      <c r="Z4395">
        <f>IF($B4395="","",IFERROR(VLOOKUP($B4395,'Plan HC for CCA'!$A:$B,2,0),""))</f>
        <v/>
      </c>
      <c r="AA4395">
        <f>IF(OR($B4395="",$Z4395=""),"",IF(N($M4395)&lt;$Z4395,"Delta","No Delta"))</f>
        <v/>
      </c>
      <c r="AB4395">
        <f>IF(OR($B4395="",$Z4395=""),"",MAX(0,$Z4395-N($M4395)))</f>
        <v/>
      </c>
      <c r="AC4395" s="46">
        <f>IF($B4395="","",IFERROR(INDEX('CCA Util %'!$H:$H,MATCH($B4395,'CCA Util %'!$E:$E,0)),""))</f>
        <v/>
      </c>
      <c r="AD4395">
        <f>IF($B4395="","",IFERROR(INDEX('CCA Util %'!$G:$G,MATCH($B4395,'CCA Util %'!$E:$E,0)),""))</f>
        <v/>
      </c>
      <c r="AE4395">
        <f>IF(OR($B4395="",$U4395=""),"",$U4395&amp;" &amp; "&amp;IF(OR($AD4395="",$AD4395=0),"Util NA",$AD4395&amp;" Util"))</f>
        <v/>
      </c>
    </row>
    <row r="4396" ht="15.75" customHeight="1" s="42">
      <c r="A4396" s="41" t="n"/>
      <c r="G4396" s="38" t="n"/>
      <c r="H4396" s="38" t="n"/>
      <c r="I4396" s="38" t="n"/>
      <c r="J4396" s="38" t="n"/>
      <c r="K4396" s="38" t="n"/>
      <c r="L4396" s="38" t="n"/>
      <c r="N4396" s="36">
        <f>IF($B4396="","",IF($C4396="SUPERSTORE","Superstore","DH"))</f>
        <v/>
      </c>
      <c r="O4396" s="36">
        <f>IF($B4396="","",IFERROR(VLOOKUP($B4396,Mapping!$A:$C,2,0),"Not Mapped"))</f>
        <v/>
      </c>
      <c r="P4396" s="36">
        <f>IF($B4396="","",IFERROR(VLOOKUP($B4396,Mapping!$A:$C,3,0),"Not Mapped"))</f>
        <v/>
      </c>
      <c r="Q4396" s="36">
        <f>IF($B4396="","",IFERROR(VLOOKUP($O4396,Leaders!$A:$B,2,0),"Not Mapped"))</f>
        <v/>
      </c>
      <c r="R4396" s="36">
        <f>IF($B4396="","",IF(COUNTIF(Exclusions!$A:$A,$B4396)&gt;0,"Yes","No"))</f>
        <v/>
      </c>
      <c r="S4396" s="38">
        <f>IF($B4396="","",MIN(1,DAY($A4396)/IF($N4396="Superstore",Settings!$B$5,Settings!$B$4)))</f>
        <v/>
      </c>
      <c r="T4396" s="38">
        <f>IF(OR($B4396="",$G4396="",$S4396=0),"",$G4396/$S4396)</f>
        <v/>
      </c>
      <c r="U4396" s="36">
        <f>IF($T4396="","",IF($T4396&lt;Settings!$B$8,"Critical",IF($T4396&lt;Settings!$B$9,"Semi Critical","Non Critical")))</f>
        <v/>
      </c>
      <c r="V4396" s="28" t="n"/>
      <c r="Z4396">
        <f>IF($B4396="","",IFERROR(VLOOKUP($B4396,'Plan HC for CCA'!$A:$B,2,0),""))</f>
        <v/>
      </c>
      <c r="AA4396">
        <f>IF(OR($B4396="",$Z4396=""),"",IF(N($M4396)&lt;$Z4396,"Delta","No Delta"))</f>
        <v/>
      </c>
      <c r="AB4396">
        <f>IF(OR($B4396="",$Z4396=""),"",MAX(0,$Z4396-N($M4396)))</f>
        <v/>
      </c>
      <c r="AC4396" s="46">
        <f>IF($B4396="","",IFERROR(INDEX('CCA Util %'!$H:$H,MATCH($B4396,'CCA Util %'!$E:$E,0)),""))</f>
        <v/>
      </c>
      <c r="AD4396">
        <f>IF($B4396="","",IFERROR(INDEX('CCA Util %'!$G:$G,MATCH($B4396,'CCA Util %'!$E:$E,0)),""))</f>
        <v/>
      </c>
      <c r="AE4396">
        <f>IF(OR($B4396="",$U4396=""),"",$U4396&amp;" &amp; "&amp;IF(OR($AD4396="",$AD4396=0),"Util NA",$AD4396&amp;" Util"))</f>
        <v/>
      </c>
    </row>
    <row r="4397" ht="15.75" customHeight="1" s="42">
      <c r="A4397" s="41" t="n"/>
      <c r="G4397" s="38" t="n"/>
      <c r="H4397" s="38" t="n"/>
      <c r="I4397" s="38" t="n"/>
      <c r="J4397" s="38" t="n"/>
      <c r="K4397" s="38" t="n"/>
      <c r="L4397" s="38" t="n"/>
      <c r="N4397" s="36">
        <f>IF($B4397="","",IF($C4397="SUPERSTORE","Superstore","DH"))</f>
        <v/>
      </c>
      <c r="O4397" s="36">
        <f>IF($B4397="","",IFERROR(VLOOKUP($B4397,Mapping!$A:$C,2,0),"Not Mapped"))</f>
        <v/>
      </c>
      <c r="P4397" s="36">
        <f>IF($B4397="","",IFERROR(VLOOKUP($B4397,Mapping!$A:$C,3,0),"Not Mapped"))</f>
        <v/>
      </c>
      <c r="Q4397" s="36">
        <f>IF($B4397="","",IFERROR(VLOOKUP($O4397,Leaders!$A:$B,2,0),"Not Mapped"))</f>
        <v/>
      </c>
      <c r="R4397" s="36">
        <f>IF($B4397="","",IF(COUNTIF(Exclusions!$A:$A,$B4397)&gt;0,"Yes","No"))</f>
        <v/>
      </c>
      <c r="S4397" s="38">
        <f>IF($B4397="","",MIN(1,DAY($A4397)/IF($N4397="Superstore",Settings!$B$5,Settings!$B$4)))</f>
        <v/>
      </c>
      <c r="T4397" s="38">
        <f>IF(OR($B4397="",$G4397="",$S4397=0),"",$G4397/$S4397)</f>
        <v/>
      </c>
      <c r="U4397" s="36">
        <f>IF($T4397="","",IF($T4397&lt;Settings!$B$8,"Critical",IF($T4397&lt;Settings!$B$9,"Semi Critical","Non Critical")))</f>
        <v/>
      </c>
      <c r="V4397" s="28" t="n"/>
      <c r="Z4397">
        <f>IF($B4397="","",IFERROR(VLOOKUP($B4397,'Plan HC for CCA'!$A:$B,2,0),""))</f>
        <v/>
      </c>
      <c r="AA4397">
        <f>IF(OR($B4397="",$Z4397=""),"",IF(N($M4397)&lt;$Z4397,"Delta","No Delta"))</f>
        <v/>
      </c>
      <c r="AB4397">
        <f>IF(OR($B4397="",$Z4397=""),"",MAX(0,$Z4397-N($M4397)))</f>
        <v/>
      </c>
      <c r="AC4397" s="46">
        <f>IF($B4397="","",IFERROR(INDEX('CCA Util %'!$H:$H,MATCH($B4397,'CCA Util %'!$E:$E,0)),""))</f>
        <v/>
      </c>
      <c r="AD4397">
        <f>IF($B4397="","",IFERROR(INDEX('CCA Util %'!$G:$G,MATCH($B4397,'CCA Util %'!$E:$E,0)),""))</f>
        <v/>
      </c>
      <c r="AE4397">
        <f>IF(OR($B4397="",$U4397=""),"",$U4397&amp;" &amp; "&amp;IF(OR($AD4397="",$AD4397=0),"Util NA",$AD4397&amp;" Util"))</f>
        <v/>
      </c>
    </row>
    <row r="4398" ht="15.75" customHeight="1" s="42">
      <c r="A4398" s="41" t="n"/>
      <c r="G4398" s="38" t="n"/>
      <c r="H4398" s="38" t="n"/>
      <c r="I4398" s="38" t="n"/>
      <c r="J4398" s="38" t="n"/>
      <c r="K4398" s="38" t="n"/>
      <c r="L4398" s="38" t="n"/>
      <c r="N4398" s="36">
        <f>IF($B4398="","",IF($C4398="SUPERSTORE","Superstore","DH"))</f>
        <v/>
      </c>
      <c r="O4398" s="36">
        <f>IF($B4398="","",IFERROR(VLOOKUP($B4398,Mapping!$A:$C,2,0),"Not Mapped"))</f>
        <v/>
      </c>
      <c r="P4398" s="36">
        <f>IF($B4398="","",IFERROR(VLOOKUP($B4398,Mapping!$A:$C,3,0),"Not Mapped"))</f>
        <v/>
      </c>
      <c r="Q4398" s="36">
        <f>IF($B4398="","",IFERROR(VLOOKUP($O4398,Leaders!$A:$B,2,0),"Not Mapped"))</f>
        <v/>
      </c>
      <c r="R4398" s="36">
        <f>IF($B4398="","",IF(COUNTIF(Exclusions!$A:$A,$B4398)&gt;0,"Yes","No"))</f>
        <v/>
      </c>
      <c r="S4398" s="38">
        <f>IF($B4398="","",MIN(1,DAY($A4398)/IF($N4398="Superstore",Settings!$B$5,Settings!$B$4)))</f>
        <v/>
      </c>
      <c r="T4398" s="38">
        <f>IF(OR($B4398="",$G4398="",$S4398=0),"",$G4398/$S4398)</f>
        <v/>
      </c>
      <c r="U4398" s="36">
        <f>IF($T4398="","",IF($T4398&lt;Settings!$B$8,"Critical",IF($T4398&lt;Settings!$B$9,"Semi Critical","Non Critical")))</f>
        <v/>
      </c>
      <c r="V4398" s="28" t="n"/>
      <c r="Z4398">
        <f>IF($B4398="","",IFERROR(VLOOKUP($B4398,'Plan HC for CCA'!$A:$B,2,0),""))</f>
        <v/>
      </c>
      <c r="AA4398">
        <f>IF(OR($B4398="",$Z4398=""),"",IF(N($M4398)&lt;$Z4398,"Delta","No Delta"))</f>
        <v/>
      </c>
      <c r="AB4398">
        <f>IF(OR($B4398="",$Z4398=""),"",MAX(0,$Z4398-N($M4398)))</f>
        <v/>
      </c>
      <c r="AC4398" s="46">
        <f>IF($B4398="","",IFERROR(INDEX('CCA Util %'!$H:$H,MATCH($B4398,'CCA Util %'!$E:$E,0)),""))</f>
        <v/>
      </c>
      <c r="AD4398">
        <f>IF($B4398="","",IFERROR(INDEX('CCA Util %'!$G:$G,MATCH($B4398,'CCA Util %'!$E:$E,0)),""))</f>
        <v/>
      </c>
      <c r="AE4398">
        <f>IF(OR($B4398="",$U4398=""),"",$U4398&amp;" &amp; "&amp;IF(OR($AD4398="",$AD4398=0),"Util NA",$AD4398&amp;" Util"))</f>
        <v/>
      </c>
    </row>
    <row r="4399" ht="15.75" customHeight="1" s="42">
      <c r="A4399" s="41" t="n"/>
      <c r="G4399" s="38" t="n"/>
      <c r="H4399" s="38" t="n"/>
      <c r="I4399" s="38" t="n"/>
      <c r="J4399" s="38" t="n"/>
      <c r="K4399" s="38" t="n"/>
      <c r="L4399" s="38" t="n"/>
      <c r="N4399" s="36">
        <f>IF($B4399="","",IF($C4399="SUPERSTORE","Superstore","DH"))</f>
        <v/>
      </c>
      <c r="O4399" s="36">
        <f>IF($B4399="","",IFERROR(VLOOKUP($B4399,Mapping!$A:$C,2,0),"Not Mapped"))</f>
        <v/>
      </c>
      <c r="P4399" s="36">
        <f>IF($B4399="","",IFERROR(VLOOKUP($B4399,Mapping!$A:$C,3,0),"Not Mapped"))</f>
        <v/>
      </c>
      <c r="Q4399" s="36">
        <f>IF($B4399="","",IFERROR(VLOOKUP($O4399,Leaders!$A:$B,2,0),"Not Mapped"))</f>
        <v/>
      </c>
      <c r="R4399" s="36">
        <f>IF($B4399="","",IF(COUNTIF(Exclusions!$A:$A,$B4399)&gt;0,"Yes","No"))</f>
        <v/>
      </c>
      <c r="S4399" s="38">
        <f>IF($B4399="","",MIN(1,DAY($A4399)/IF($N4399="Superstore",Settings!$B$5,Settings!$B$4)))</f>
        <v/>
      </c>
      <c r="T4399" s="38">
        <f>IF(OR($B4399="",$G4399="",$S4399=0),"",$G4399/$S4399)</f>
        <v/>
      </c>
      <c r="U4399" s="36">
        <f>IF($T4399="","",IF($T4399&lt;Settings!$B$8,"Critical",IF($T4399&lt;Settings!$B$9,"Semi Critical","Non Critical")))</f>
        <v/>
      </c>
      <c r="V4399" s="28" t="n"/>
      <c r="Z4399">
        <f>IF($B4399="","",IFERROR(VLOOKUP($B4399,'Plan HC for CCA'!$A:$B,2,0),""))</f>
        <v/>
      </c>
      <c r="AA4399">
        <f>IF(OR($B4399="",$Z4399=""),"",IF(N($M4399)&lt;$Z4399,"Delta","No Delta"))</f>
        <v/>
      </c>
      <c r="AB4399">
        <f>IF(OR($B4399="",$Z4399=""),"",MAX(0,$Z4399-N($M4399)))</f>
        <v/>
      </c>
      <c r="AC4399" s="46">
        <f>IF($B4399="","",IFERROR(INDEX('CCA Util %'!$H:$H,MATCH($B4399,'CCA Util %'!$E:$E,0)),""))</f>
        <v/>
      </c>
      <c r="AD4399">
        <f>IF($B4399="","",IFERROR(INDEX('CCA Util %'!$G:$G,MATCH($B4399,'CCA Util %'!$E:$E,0)),""))</f>
        <v/>
      </c>
      <c r="AE4399">
        <f>IF(OR($B4399="",$U4399=""),"",$U4399&amp;" &amp; "&amp;IF(OR($AD4399="",$AD4399=0),"Util NA",$AD4399&amp;" Util"))</f>
        <v/>
      </c>
    </row>
    <row r="4400" ht="15.75" customHeight="1" s="42">
      <c r="A4400" s="41" t="n"/>
      <c r="G4400" s="38" t="n"/>
      <c r="H4400" s="38" t="n"/>
      <c r="I4400" s="38" t="n"/>
      <c r="J4400" s="38" t="n"/>
      <c r="K4400" s="38" t="n"/>
      <c r="L4400" s="38" t="n"/>
      <c r="N4400" s="36">
        <f>IF($B4400="","",IF($C4400="SUPERSTORE","Superstore","DH"))</f>
        <v/>
      </c>
      <c r="O4400" s="36">
        <f>IF($B4400="","",IFERROR(VLOOKUP($B4400,Mapping!$A:$C,2,0),"Not Mapped"))</f>
        <v/>
      </c>
      <c r="P4400" s="36">
        <f>IF($B4400="","",IFERROR(VLOOKUP($B4400,Mapping!$A:$C,3,0),"Not Mapped"))</f>
        <v/>
      </c>
      <c r="Q4400" s="36">
        <f>IF($B4400="","",IFERROR(VLOOKUP($O4400,Leaders!$A:$B,2,0),"Not Mapped"))</f>
        <v/>
      </c>
      <c r="R4400" s="36">
        <f>IF($B4400="","",IF(COUNTIF(Exclusions!$A:$A,$B4400)&gt;0,"Yes","No"))</f>
        <v/>
      </c>
      <c r="S4400" s="38">
        <f>IF($B4400="","",MIN(1,DAY($A4400)/IF($N4400="Superstore",Settings!$B$5,Settings!$B$4)))</f>
        <v/>
      </c>
      <c r="T4400" s="38">
        <f>IF(OR($B4400="",$G4400="",$S4400=0),"",$G4400/$S4400)</f>
        <v/>
      </c>
      <c r="U4400" s="36">
        <f>IF($T4400="","",IF($T4400&lt;Settings!$B$8,"Critical",IF($T4400&lt;Settings!$B$9,"Semi Critical","Non Critical")))</f>
        <v/>
      </c>
      <c r="V4400" s="28" t="n"/>
      <c r="Z4400">
        <f>IF($B4400="","",IFERROR(VLOOKUP($B4400,'Plan HC for CCA'!$A:$B,2,0),""))</f>
        <v/>
      </c>
      <c r="AA4400">
        <f>IF(OR($B4400="",$Z4400=""),"",IF(N($M4400)&lt;$Z4400,"Delta","No Delta"))</f>
        <v/>
      </c>
      <c r="AB4400">
        <f>IF(OR($B4400="",$Z4400=""),"",MAX(0,$Z4400-N($M4400)))</f>
        <v/>
      </c>
      <c r="AC4400" s="46">
        <f>IF($B4400="","",IFERROR(INDEX('CCA Util %'!$H:$H,MATCH($B4400,'CCA Util %'!$E:$E,0)),""))</f>
        <v/>
      </c>
      <c r="AD4400">
        <f>IF($B4400="","",IFERROR(INDEX('CCA Util %'!$G:$G,MATCH($B4400,'CCA Util %'!$E:$E,0)),""))</f>
        <v/>
      </c>
      <c r="AE4400">
        <f>IF(OR($B4400="",$U4400=""),"",$U4400&amp;" &amp; "&amp;IF(OR($AD4400="",$AD4400=0),"Util NA",$AD4400&amp;" Util"))</f>
        <v/>
      </c>
    </row>
    <row r="4401" ht="15.75" customHeight="1" s="42">
      <c r="A4401" s="41" t="n"/>
      <c r="G4401" s="38" t="n"/>
      <c r="H4401" s="38" t="n"/>
      <c r="I4401" s="38" t="n"/>
      <c r="J4401" s="38" t="n"/>
      <c r="K4401" s="38" t="n"/>
      <c r="L4401" s="38" t="n"/>
      <c r="N4401" s="36">
        <f>IF($B4401="","",IF($C4401="SUPERSTORE","Superstore","DH"))</f>
        <v/>
      </c>
      <c r="O4401" s="36">
        <f>IF($B4401="","",IFERROR(VLOOKUP($B4401,Mapping!$A:$C,2,0),"Not Mapped"))</f>
        <v/>
      </c>
      <c r="P4401" s="36">
        <f>IF($B4401="","",IFERROR(VLOOKUP($B4401,Mapping!$A:$C,3,0),"Not Mapped"))</f>
        <v/>
      </c>
      <c r="Q4401" s="36">
        <f>IF($B4401="","",IFERROR(VLOOKUP($O4401,Leaders!$A:$B,2,0),"Not Mapped"))</f>
        <v/>
      </c>
      <c r="R4401" s="36">
        <f>IF($B4401="","",IF(COUNTIF(Exclusions!$A:$A,$B4401)&gt;0,"Yes","No"))</f>
        <v/>
      </c>
      <c r="S4401" s="38">
        <f>IF($B4401="","",MIN(1,DAY($A4401)/IF($N4401="Superstore",Settings!$B$5,Settings!$B$4)))</f>
        <v/>
      </c>
      <c r="T4401" s="38">
        <f>IF(OR($B4401="",$G4401="",$S4401=0),"",$G4401/$S4401)</f>
        <v/>
      </c>
      <c r="U4401" s="36">
        <f>IF($T4401="","",IF($T4401&lt;Settings!$B$8,"Critical",IF($T4401&lt;Settings!$B$9,"Semi Critical","Non Critical")))</f>
        <v/>
      </c>
      <c r="V4401" s="28" t="n"/>
      <c r="Z4401">
        <f>IF($B4401="","",IFERROR(VLOOKUP($B4401,'Plan HC for CCA'!$A:$B,2,0),""))</f>
        <v/>
      </c>
      <c r="AA4401">
        <f>IF(OR($B4401="",$Z4401=""),"",IF(N($M4401)&lt;$Z4401,"Delta","No Delta"))</f>
        <v/>
      </c>
      <c r="AB4401">
        <f>IF(OR($B4401="",$Z4401=""),"",MAX(0,$Z4401-N($M4401)))</f>
        <v/>
      </c>
      <c r="AC4401" s="46">
        <f>IF($B4401="","",IFERROR(INDEX('CCA Util %'!$H:$H,MATCH($B4401,'CCA Util %'!$E:$E,0)),""))</f>
        <v/>
      </c>
      <c r="AD4401">
        <f>IF($B4401="","",IFERROR(INDEX('CCA Util %'!$G:$G,MATCH($B4401,'CCA Util %'!$E:$E,0)),""))</f>
        <v/>
      </c>
      <c r="AE4401">
        <f>IF(OR($B4401="",$U4401=""),"",$U4401&amp;" &amp; "&amp;IF(OR($AD4401="",$AD4401=0),"Util NA",$AD4401&amp;" Util"))</f>
        <v/>
      </c>
    </row>
    <row r="4402" ht="15.75" customHeight="1" s="42">
      <c r="A4402" s="41" t="n"/>
      <c r="G4402" s="38" t="n"/>
      <c r="H4402" s="38" t="n"/>
      <c r="I4402" s="38" t="n"/>
      <c r="J4402" s="38" t="n"/>
      <c r="K4402" s="38" t="n"/>
      <c r="L4402" s="38" t="n"/>
      <c r="N4402" s="36">
        <f>IF($B4402="","",IF($C4402="SUPERSTORE","Superstore","DH"))</f>
        <v/>
      </c>
      <c r="O4402" s="36">
        <f>IF($B4402="","",IFERROR(VLOOKUP($B4402,Mapping!$A:$C,2,0),"Not Mapped"))</f>
        <v/>
      </c>
      <c r="P4402" s="36">
        <f>IF($B4402="","",IFERROR(VLOOKUP($B4402,Mapping!$A:$C,3,0),"Not Mapped"))</f>
        <v/>
      </c>
      <c r="Q4402" s="36">
        <f>IF($B4402="","",IFERROR(VLOOKUP($O4402,Leaders!$A:$B,2,0),"Not Mapped"))</f>
        <v/>
      </c>
      <c r="R4402" s="36">
        <f>IF($B4402="","",IF(COUNTIF(Exclusions!$A:$A,$B4402)&gt;0,"Yes","No"))</f>
        <v/>
      </c>
      <c r="S4402" s="38">
        <f>IF($B4402="","",MIN(1,DAY($A4402)/IF($N4402="Superstore",Settings!$B$5,Settings!$B$4)))</f>
        <v/>
      </c>
      <c r="T4402" s="38">
        <f>IF(OR($B4402="",$G4402="",$S4402=0),"",$G4402/$S4402)</f>
        <v/>
      </c>
      <c r="U4402" s="36">
        <f>IF($T4402="","",IF($T4402&lt;Settings!$B$8,"Critical",IF($T4402&lt;Settings!$B$9,"Semi Critical","Non Critical")))</f>
        <v/>
      </c>
      <c r="V4402" s="28" t="n"/>
      <c r="Z4402">
        <f>IF($B4402="","",IFERROR(VLOOKUP($B4402,'Plan HC for CCA'!$A:$B,2,0),""))</f>
        <v/>
      </c>
      <c r="AA4402">
        <f>IF(OR($B4402="",$Z4402=""),"",IF(N($M4402)&lt;$Z4402,"Delta","No Delta"))</f>
        <v/>
      </c>
      <c r="AB4402">
        <f>IF(OR($B4402="",$Z4402=""),"",MAX(0,$Z4402-N($M4402)))</f>
        <v/>
      </c>
      <c r="AC4402" s="46">
        <f>IF($B4402="","",IFERROR(INDEX('CCA Util %'!$H:$H,MATCH($B4402,'CCA Util %'!$E:$E,0)),""))</f>
        <v/>
      </c>
      <c r="AD4402">
        <f>IF($B4402="","",IFERROR(INDEX('CCA Util %'!$G:$G,MATCH($B4402,'CCA Util %'!$E:$E,0)),""))</f>
        <v/>
      </c>
      <c r="AE4402">
        <f>IF(OR($B4402="",$U4402=""),"",$U4402&amp;" &amp; "&amp;IF(OR($AD4402="",$AD4402=0),"Util NA",$AD4402&amp;" Util"))</f>
        <v/>
      </c>
    </row>
    <row r="4403" ht="15.75" customHeight="1" s="42">
      <c r="A4403" s="41" t="n"/>
      <c r="G4403" s="38" t="n"/>
      <c r="H4403" s="38" t="n"/>
      <c r="I4403" s="38" t="n"/>
      <c r="J4403" s="38" t="n"/>
      <c r="K4403" s="38" t="n"/>
      <c r="L4403" s="38" t="n"/>
      <c r="N4403" s="36">
        <f>IF($B4403="","",IF($C4403="SUPERSTORE","Superstore","DH"))</f>
        <v/>
      </c>
      <c r="O4403" s="36">
        <f>IF($B4403="","",IFERROR(VLOOKUP($B4403,Mapping!$A:$C,2,0),"Not Mapped"))</f>
        <v/>
      </c>
      <c r="P4403" s="36">
        <f>IF($B4403="","",IFERROR(VLOOKUP($B4403,Mapping!$A:$C,3,0),"Not Mapped"))</f>
        <v/>
      </c>
      <c r="Q4403" s="36">
        <f>IF($B4403="","",IFERROR(VLOOKUP($O4403,Leaders!$A:$B,2,0),"Not Mapped"))</f>
        <v/>
      </c>
      <c r="R4403" s="36">
        <f>IF($B4403="","",IF(COUNTIF(Exclusions!$A:$A,$B4403)&gt;0,"Yes","No"))</f>
        <v/>
      </c>
      <c r="S4403" s="38">
        <f>IF($B4403="","",MIN(1,DAY($A4403)/IF($N4403="Superstore",Settings!$B$5,Settings!$B$4)))</f>
        <v/>
      </c>
      <c r="T4403" s="38">
        <f>IF(OR($B4403="",$G4403="",$S4403=0),"",$G4403/$S4403)</f>
        <v/>
      </c>
      <c r="U4403" s="36">
        <f>IF($T4403="","",IF($T4403&lt;Settings!$B$8,"Critical",IF($T4403&lt;Settings!$B$9,"Semi Critical","Non Critical")))</f>
        <v/>
      </c>
      <c r="V4403" s="28" t="n"/>
      <c r="Z4403">
        <f>IF($B4403="","",IFERROR(VLOOKUP($B4403,'Plan HC for CCA'!$A:$B,2,0),""))</f>
        <v/>
      </c>
      <c r="AA4403">
        <f>IF(OR($B4403="",$Z4403=""),"",IF(N($M4403)&lt;$Z4403,"Delta","No Delta"))</f>
        <v/>
      </c>
      <c r="AB4403">
        <f>IF(OR($B4403="",$Z4403=""),"",MAX(0,$Z4403-N($M4403)))</f>
        <v/>
      </c>
      <c r="AC4403" s="46">
        <f>IF($B4403="","",IFERROR(INDEX('CCA Util %'!$H:$H,MATCH($B4403,'CCA Util %'!$E:$E,0)),""))</f>
        <v/>
      </c>
      <c r="AD4403">
        <f>IF($B4403="","",IFERROR(INDEX('CCA Util %'!$G:$G,MATCH($B4403,'CCA Util %'!$E:$E,0)),""))</f>
        <v/>
      </c>
      <c r="AE4403">
        <f>IF(OR($B4403="",$U4403=""),"",$U4403&amp;" &amp; "&amp;IF(OR($AD4403="",$AD4403=0),"Util NA",$AD4403&amp;" Util"))</f>
        <v/>
      </c>
    </row>
    <row r="4404" ht="15.75" customHeight="1" s="42">
      <c r="A4404" s="41" t="n"/>
      <c r="G4404" s="38" t="n"/>
      <c r="H4404" s="38" t="n"/>
      <c r="I4404" s="38" t="n"/>
      <c r="J4404" s="38" t="n"/>
      <c r="K4404" s="38" t="n"/>
      <c r="L4404" s="38" t="n"/>
      <c r="N4404" s="36">
        <f>IF($B4404="","",IF($C4404="SUPERSTORE","Superstore","DH"))</f>
        <v/>
      </c>
      <c r="O4404" s="36">
        <f>IF($B4404="","",IFERROR(VLOOKUP($B4404,Mapping!$A:$C,2,0),"Not Mapped"))</f>
        <v/>
      </c>
      <c r="P4404" s="36">
        <f>IF($B4404="","",IFERROR(VLOOKUP($B4404,Mapping!$A:$C,3,0),"Not Mapped"))</f>
        <v/>
      </c>
      <c r="Q4404" s="36">
        <f>IF($B4404="","",IFERROR(VLOOKUP($O4404,Leaders!$A:$B,2,0),"Not Mapped"))</f>
        <v/>
      </c>
      <c r="R4404" s="36">
        <f>IF($B4404="","",IF(COUNTIF(Exclusions!$A:$A,$B4404)&gt;0,"Yes","No"))</f>
        <v/>
      </c>
      <c r="S4404" s="38">
        <f>IF($B4404="","",MIN(1,DAY($A4404)/IF($N4404="Superstore",Settings!$B$5,Settings!$B$4)))</f>
        <v/>
      </c>
      <c r="T4404" s="38">
        <f>IF(OR($B4404="",$G4404="",$S4404=0),"",$G4404/$S4404)</f>
        <v/>
      </c>
      <c r="U4404" s="36">
        <f>IF($T4404="","",IF($T4404&lt;Settings!$B$8,"Critical",IF($T4404&lt;Settings!$B$9,"Semi Critical","Non Critical")))</f>
        <v/>
      </c>
      <c r="V4404" s="28" t="n"/>
      <c r="Z4404">
        <f>IF($B4404="","",IFERROR(VLOOKUP($B4404,'Plan HC for CCA'!$A:$B,2,0),""))</f>
        <v/>
      </c>
      <c r="AA4404">
        <f>IF(OR($B4404="",$Z4404=""),"",IF(N($M4404)&lt;$Z4404,"Delta","No Delta"))</f>
        <v/>
      </c>
      <c r="AB4404">
        <f>IF(OR($B4404="",$Z4404=""),"",MAX(0,$Z4404-N($M4404)))</f>
        <v/>
      </c>
      <c r="AC4404" s="46">
        <f>IF($B4404="","",IFERROR(INDEX('CCA Util %'!$H:$H,MATCH($B4404,'CCA Util %'!$E:$E,0)),""))</f>
        <v/>
      </c>
      <c r="AD4404">
        <f>IF($B4404="","",IFERROR(INDEX('CCA Util %'!$G:$G,MATCH($B4404,'CCA Util %'!$E:$E,0)),""))</f>
        <v/>
      </c>
      <c r="AE4404">
        <f>IF(OR($B4404="",$U4404=""),"",$U4404&amp;" &amp; "&amp;IF(OR($AD4404="",$AD4404=0),"Util NA",$AD4404&amp;" Util"))</f>
        <v/>
      </c>
    </row>
    <row r="4405" ht="15.75" customHeight="1" s="42">
      <c r="A4405" s="41" t="n"/>
      <c r="G4405" s="38" t="n"/>
      <c r="H4405" s="38" t="n"/>
      <c r="I4405" s="38" t="n"/>
      <c r="J4405" s="38" t="n"/>
      <c r="K4405" s="38" t="n"/>
      <c r="L4405" s="38" t="n"/>
      <c r="N4405" s="36">
        <f>IF($B4405="","",IF($C4405="SUPERSTORE","Superstore","DH"))</f>
        <v/>
      </c>
      <c r="O4405" s="36">
        <f>IF($B4405="","",IFERROR(VLOOKUP($B4405,Mapping!$A:$C,2,0),"Not Mapped"))</f>
        <v/>
      </c>
      <c r="P4405" s="36">
        <f>IF($B4405="","",IFERROR(VLOOKUP($B4405,Mapping!$A:$C,3,0),"Not Mapped"))</f>
        <v/>
      </c>
      <c r="Q4405" s="36">
        <f>IF($B4405="","",IFERROR(VLOOKUP($O4405,Leaders!$A:$B,2,0),"Not Mapped"))</f>
        <v/>
      </c>
      <c r="R4405" s="36">
        <f>IF($B4405="","",IF(COUNTIF(Exclusions!$A:$A,$B4405)&gt;0,"Yes","No"))</f>
        <v/>
      </c>
      <c r="S4405" s="38">
        <f>IF($B4405="","",MIN(1,DAY($A4405)/IF($N4405="Superstore",Settings!$B$5,Settings!$B$4)))</f>
        <v/>
      </c>
      <c r="T4405" s="38">
        <f>IF(OR($B4405="",$G4405="",$S4405=0),"",$G4405/$S4405)</f>
        <v/>
      </c>
      <c r="U4405" s="36">
        <f>IF($T4405="","",IF($T4405&lt;Settings!$B$8,"Critical",IF($T4405&lt;Settings!$B$9,"Semi Critical","Non Critical")))</f>
        <v/>
      </c>
      <c r="V4405" s="28" t="n"/>
      <c r="Z4405">
        <f>IF($B4405="","",IFERROR(VLOOKUP($B4405,'Plan HC for CCA'!$A:$B,2,0),""))</f>
        <v/>
      </c>
      <c r="AA4405">
        <f>IF(OR($B4405="",$Z4405=""),"",IF(N($M4405)&lt;$Z4405,"Delta","No Delta"))</f>
        <v/>
      </c>
      <c r="AB4405">
        <f>IF(OR($B4405="",$Z4405=""),"",MAX(0,$Z4405-N($M4405)))</f>
        <v/>
      </c>
      <c r="AC4405" s="46">
        <f>IF($B4405="","",IFERROR(INDEX('CCA Util %'!$H:$H,MATCH($B4405,'CCA Util %'!$E:$E,0)),""))</f>
        <v/>
      </c>
      <c r="AD4405">
        <f>IF($B4405="","",IFERROR(INDEX('CCA Util %'!$G:$G,MATCH($B4405,'CCA Util %'!$E:$E,0)),""))</f>
        <v/>
      </c>
      <c r="AE4405">
        <f>IF(OR($B4405="",$U4405=""),"",$U4405&amp;" &amp; "&amp;IF(OR($AD4405="",$AD4405=0),"Util NA",$AD4405&amp;" Util"))</f>
        <v/>
      </c>
    </row>
    <row r="4406" ht="15.75" customHeight="1" s="42">
      <c r="A4406" s="41" t="n"/>
      <c r="G4406" s="38" t="n"/>
      <c r="H4406" s="38" t="n"/>
      <c r="I4406" s="38" t="n"/>
      <c r="J4406" s="38" t="n"/>
      <c r="K4406" s="38" t="n"/>
      <c r="L4406" s="38" t="n"/>
      <c r="N4406" s="36">
        <f>IF($B4406="","",IF($C4406="SUPERSTORE","Superstore","DH"))</f>
        <v/>
      </c>
      <c r="O4406" s="36">
        <f>IF($B4406="","",IFERROR(VLOOKUP($B4406,Mapping!$A:$C,2,0),"Not Mapped"))</f>
        <v/>
      </c>
      <c r="P4406" s="36">
        <f>IF($B4406="","",IFERROR(VLOOKUP($B4406,Mapping!$A:$C,3,0),"Not Mapped"))</f>
        <v/>
      </c>
      <c r="Q4406" s="36">
        <f>IF($B4406="","",IFERROR(VLOOKUP($O4406,Leaders!$A:$B,2,0),"Not Mapped"))</f>
        <v/>
      </c>
      <c r="R4406" s="36">
        <f>IF($B4406="","",IF(COUNTIF(Exclusions!$A:$A,$B4406)&gt;0,"Yes","No"))</f>
        <v/>
      </c>
      <c r="S4406" s="38">
        <f>IF($B4406="","",MIN(1,DAY($A4406)/IF($N4406="Superstore",Settings!$B$5,Settings!$B$4)))</f>
        <v/>
      </c>
      <c r="T4406" s="38">
        <f>IF(OR($B4406="",$G4406="",$S4406=0),"",$G4406/$S4406)</f>
        <v/>
      </c>
      <c r="U4406" s="36">
        <f>IF($T4406="","",IF($T4406&lt;Settings!$B$8,"Critical",IF($T4406&lt;Settings!$B$9,"Semi Critical","Non Critical")))</f>
        <v/>
      </c>
      <c r="V4406" s="28" t="n"/>
      <c r="Z4406">
        <f>IF($B4406="","",IFERROR(VLOOKUP($B4406,'Plan HC for CCA'!$A:$B,2,0),""))</f>
        <v/>
      </c>
      <c r="AA4406">
        <f>IF(OR($B4406="",$Z4406=""),"",IF(N($M4406)&lt;$Z4406,"Delta","No Delta"))</f>
        <v/>
      </c>
      <c r="AB4406">
        <f>IF(OR($B4406="",$Z4406=""),"",MAX(0,$Z4406-N($M4406)))</f>
        <v/>
      </c>
      <c r="AC4406" s="46">
        <f>IF($B4406="","",IFERROR(INDEX('CCA Util %'!$H:$H,MATCH($B4406,'CCA Util %'!$E:$E,0)),""))</f>
        <v/>
      </c>
      <c r="AD4406">
        <f>IF($B4406="","",IFERROR(INDEX('CCA Util %'!$G:$G,MATCH($B4406,'CCA Util %'!$E:$E,0)),""))</f>
        <v/>
      </c>
      <c r="AE4406">
        <f>IF(OR($B4406="",$U4406=""),"",$U4406&amp;" &amp; "&amp;IF(OR($AD4406="",$AD4406=0),"Util NA",$AD4406&amp;" Util"))</f>
        <v/>
      </c>
    </row>
    <row r="4407" ht="15.75" customHeight="1" s="42">
      <c r="A4407" s="41" t="n"/>
      <c r="G4407" s="38" t="n"/>
      <c r="H4407" s="38" t="n"/>
      <c r="I4407" s="38" t="n"/>
      <c r="J4407" s="38" t="n"/>
      <c r="K4407" s="38" t="n"/>
      <c r="L4407" s="38" t="n"/>
      <c r="N4407" s="36">
        <f>IF($B4407="","",IF($C4407="SUPERSTORE","Superstore","DH"))</f>
        <v/>
      </c>
      <c r="O4407" s="36">
        <f>IF($B4407="","",IFERROR(VLOOKUP($B4407,Mapping!$A:$C,2,0),"Not Mapped"))</f>
        <v/>
      </c>
      <c r="P4407" s="36">
        <f>IF($B4407="","",IFERROR(VLOOKUP($B4407,Mapping!$A:$C,3,0),"Not Mapped"))</f>
        <v/>
      </c>
      <c r="Q4407" s="36">
        <f>IF($B4407="","",IFERROR(VLOOKUP($O4407,Leaders!$A:$B,2,0),"Not Mapped"))</f>
        <v/>
      </c>
      <c r="R4407" s="36">
        <f>IF($B4407="","",IF(COUNTIF(Exclusions!$A:$A,$B4407)&gt;0,"Yes","No"))</f>
        <v/>
      </c>
      <c r="S4407" s="38">
        <f>IF($B4407="","",MIN(1,DAY($A4407)/IF($N4407="Superstore",Settings!$B$5,Settings!$B$4)))</f>
        <v/>
      </c>
      <c r="T4407" s="38">
        <f>IF(OR($B4407="",$G4407="",$S4407=0),"",$G4407/$S4407)</f>
        <v/>
      </c>
      <c r="U4407" s="36">
        <f>IF($T4407="","",IF($T4407&lt;Settings!$B$8,"Critical",IF($T4407&lt;Settings!$B$9,"Semi Critical","Non Critical")))</f>
        <v/>
      </c>
      <c r="V4407" s="28" t="n"/>
      <c r="Z4407">
        <f>IF($B4407="","",IFERROR(VLOOKUP($B4407,'Plan HC for CCA'!$A:$B,2,0),""))</f>
        <v/>
      </c>
      <c r="AA4407">
        <f>IF(OR($B4407="",$Z4407=""),"",IF(N($M4407)&lt;$Z4407,"Delta","No Delta"))</f>
        <v/>
      </c>
      <c r="AB4407">
        <f>IF(OR($B4407="",$Z4407=""),"",MAX(0,$Z4407-N($M4407)))</f>
        <v/>
      </c>
      <c r="AC4407" s="46">
        <f>IF($B4407="","",IFERROR(INDEX('CCA Util %'!$H:$H,MATCH($B4407,'CCA Util %'!$E:$E,0)),""))</f>
        <v/>
      </c>
      <c r="AD4407">
        <f>IF($B4407="","",IFERROR(INDEX('CCA Util %'!$G:$G,MATCH($B4407,'CCA Util %'!$E:$E,0)),""))</f>
        <v/>
      </c>
      <c r="AE4407">
        <f>IF(OR($B4407="",$U4407=""),"",$U4407&amp;" &amp; "&amp;IF(OR($AD4407="",$AD4407=0),"Util NA",$AD4407&amp;" Util"))</f>
        <v/>
      </c>
    </row>
    <row r="4408" ht="15.75" customHeight="1" s="42">
      <c r="A4408" s="41" t="n"/>
      <c r="G4408" s="38" t="n"/>
      <c r="H4408" s="38" t="n"/>
      <c r="I4408" s="38" t="n"/>
      <c r="J4408" s="38" t="n"/>
      <c r="K4408" s="38" t="n"/>
      <c r="L4408" s="38" t="n"/>
      <c r="N4408" s="36">
        <f>IF($B4408="","",IF($C4408="SUPERSTORE","Superstore","DH"))</f>
        <v/>
      </c>
      <c r="O4408" s="36">
        <f>IF($B4408="","",IFERROR(VLOOKUP($B4408,Mapping!$A:$C,2,0),"Not Mapped"))</f>
        <v/>
      </c>
      <c r="P4408" s="36">
        <f>IF($B4408="","",IFERROR(VLOOKUP($B4408,Mapping!$A:$C,3,0),"Not Mapped"))</f>
        <v/>
      </c>
      <c r="Q4408" s="36">
        <f>IF($B4408="","",IFERROR(VLOOKUP($O4408,Leaders!$A:$B,2,0),"Not Mapped"))</f>
        <v/>
      </c>
      <c r="R4408" s="36">
        <f>IF($B4408="","",IF(COUNTIF(Exclusions!$A:$A,$B4408)&gt;0,"Yes","No"))</f>
        <v/>
      </c>
      <c r="S4408" s="38">
        <f>IF($B4408="","",MIN(1,DAY($A4408)/IF($N4408="Superstore",Settings!$B$5,Settings!$B$4)))</f>
        <v/>
      </c>
      <c r="T4408" s="38">
        <f>IF(OR($B4408="",$G4408="",$S4408=0),"",$G4408/$S4408)</f>
        <v/>
      </c>
      <c r="U4408" s="36">
        <f>IF($T4408="","",IF($T4408&lt;Settings!$B$8,"Critical",IF($T4408&lt;Settings!$B$9,"Semi Critical","Non Critical")))</f>
        <v/>
      </c>
      <c r="V4408" s="28" t="n"/>
      <c r="Z4408">
        <f>IF($B4408="","",IFERROR(VLOOKUP($B4408,'Plan HC for CCA'!$A:$B,2,0),""))</f>
        <v/>
      </c>
      <c r="AA4408">
        <f>IF(OR($B4408="",$Z4408=""),"",IF(N($M4408)&lt;$Z4408,"Delta","No Delta"))</f>
        <v/>
      </c>
      <c r="AB4408">
        <f>IF(OR($B4408="",$Z4408=""),"",MAX(0,$Z4408-N($M4408)))</f>
        <v/>
      </c>
      <c r="AC4408" s="46">
        <f>IF($B4408="","",IFERROR(INDEX('CCA Util %'!$H:$H,MATCH($B4408,'CCA Util %'!$E:$E,0)),""))</f>
        <v/>
      </c>
      <c r="AD4408">
        <f>IF($B4408="","",IFERROR(INDEX('CCA Util %'!$G:$G,MATCH($B4408,'CCA Util %'!$E:$E,0)),""))</f>
        <v/>
      </c>
      <c r="AE4408">
        <f>IF(OR($B4408="",$U4408=""),"",$U4408&amp;" &amp; "&amp;IF(OR($AD4408="",$AD4408=0),"Util NA",$AD4408&amp;" Util"))</f>
        <v/>
      </c>
    </row>
    <row r="4409" ht="15.75" customHeight="1" s="42">
      <c r="A4409" s="41" t="n"/>
      <c r="G4409" s="38" t="n"/>
      <c r="H4409" s="38" t="n"/>
      <c r="I4409" s="38" t="n"/>
      <c r="J4409" s="38" t="n"/>
      <c r="K4409" s="38" t="n"/>
      <c r="L4409" s="38" t="n"/>
      <c r="N4409" s="36">
        <f>IF($B4409="","",IF($C4409="SUPERSTORE","Superstore","DH"))</f>
        <v/>
      </c>
      <c r="O4409" s="36">
        <f>IF($B4409="","",IFERROR(VLOOKUP($B4409,Mapping!$A:$C,2,0),"Not Mapped"))</f>
        <v/>
      </c>
      <c r="P4409" s="36">
        <f>IF($B4409="","",IFERROR(VLOOKUP($B4409,Mapping!$A:$C,3,0),"Not Mapped"))</f>
        <v/>
      </c>
      <c r="Q4409" s="36">
        <f>IF($B4409="","",IFERROR(VLOOKUP($O4409,Leaders!$A:$B,2,0),"Not Mapped"))</f>
        <v/>
      </c>
      <c r="R4409" s="36">
        <f>IF($B4409="","",IF(COUNTIF(Exclusions!$A:$A,$B4409)&gt;0,"Yes","No"))</f>
        <v/>
      </c>
      <c r="S4409" s="38">
        <f>IF($B4409="","",MIN(1,DAY($A4409)/IF($N4409="Superstore",Settings!$B$5,Settings!$B$4)))</f>
        <v/>
      </c>
      <c r="T4409" s="38">
        <f>IF(OR($B4409="",$G4409="",$S4409=0),"",$G4409/$S4409)</f>
        <v/>
      </c>
      <c r="U4409" s="36">
        <f>IF($T4409="","",IF($T4409&lt;Settings!$B$8,"Critical",IF($T4409&lt;Settings!$B$9,"Semi Critical","Non Critical")))</f>
        <v/>
      </c>
      <c r="V4409" s="28" t="n"/>
      <c r="Z4409">
        <f>IF($B4409="","",IFERROR(VLOOKUP($B4409,'Plan HC for CCA'!$A:$B,2,0),""))</f>
        <v/>
      </c>
      <c r="AA4409">
        <f>IF(OR($B4409="",$Z4409=""),"",IF(N($M4409)&lt;$Z4409,"Delta","No Delta"))</f>
        <v/>
      </c>
      <c r="AB4409">
        <f>IF(OR($B4409="",$Z4409=""),"",MAX(0,$Z4409-N($M4409)))</f>
        <v/>
      </c>
      <c r="AC4409" s="46">
        <f>IF($B4409="","",IFERROR(INDEX('CCA Util %'!$H:$H,MATCH($B4409,'CCA Util %'!$E:$E,0)),""))</f>
        <v/>
      </c>
      <c r="AD4409">
        <f>IF($B4409="","",IFERROR(INDEX('CCA Util %'!$G:$G,MATCH($B4409,'CCA Util %'!$E:$E,0)),""))</f>
        <v/>
      </c>
      <c r="AE4409">
        <f>IF(OR($B4409="",$U4409=""),"",$U4409&amp;" &amp; "&amp;IF(OR($AD4409="",$AD4409=0),"Util NA",$AD4409&amp;" Util"))</f>
        <v/>
      </c>
    </row>
    <row r="4410" ht="15.75" customHeight="1" s="42">
      <c r="A4410" s="41" t="n"/>
      <c r="G4410" s="38" t="n"/>
      <c r="H4410" s="38" t="n"/>
      <c r="I4410" s="38" t="n"/>
      <c r="J4410" s="38" t="n"/>
      <c r="K4410" s="38" t="n"/>
      <c r="L4410" s="38" t="n"/>
      <c r="N4410" s="36">
        <f>IF($B4410="","",IF($C4410="SUPERSTORE","Superstore","DH"))</f>
        <v/>
      </c>
      <c r="O4410" s="36">
        <f>IF($B4410="","",IFERROR(VLOOKUP($B4410,Mapping!$A:$C,2,0),"Not Mapped"))</f>
        <v/>
      </c>
      <c r="P4410" s="36">
        <f>IF($B4410="","",IFERROR(VLOOKUP($B4410,Mapping!$A:$C,3,0),"Not Mapped"))</f>
        <v/>
      </c>
      <c r="Q4410" s="36">
        <f>IF($B4410="","",IFERROR(VLOOKUP($O4410,Leaders!$A:$B,2,0),"Not Mapped"))</f>
        <v/>
      </c>
      <c r="R4410" s="36">
        <f>IF($B4410="","",IF(COUNTIF(Exclusions!$A:$A,$B4410)&gt;0,"Yes","No"))</f>
        <v/>
      </c>
      <c r="S4410" s="38">
        <f>IF($B4410="","",MIN(1,DAY($A4410)/IF($N4410="Superstore",Settings!$B$5,Settings!$B$4)))</f>
        <v/>
      </c>
      <c r="T4410" s="38">
        <f>IF(OR($B4410="",$G4410="",$S4410=0),"",$G4410/$S4410)</f>
        <v/>
      </c>
      <c r="U4410" s="36">
        <f>IF($T4410="","",IF($T4410&lt;Settings!$B$8,"Critical",IF($T4410&lt;Settings!$B$9,"Semi Critical","Non Critical")))</f>
        <v/>
      </c>
      <c r="V4410" s="28" t="n"/>
      <c r="Z4410">
        <f>IF($B4410="","",IFERROR(VLOOKUP($B4410,'Plan HC for CCA'!$A:$B,2,0),""))</f>
        <v/>
      </c>
      <c r="AA4410">
        <f>IF(OR($B4410="",$Z4410=""),"",IF(N($M4410)&lt;$Z4410,"Delta","No Delta"))</f>
        <v/>
      </c>
      <c r="AB4410">
        <f>IF(OR($B4410="",$Z4410=""),"",MAX(0,$Z4410-N($M4410)))</f>
        <v/>
      </c>
      <c r="AC4410" s="46">
        <f>IF($B4410="","",IFERROR(INDEX('CCA Util %'!$H:$H,MATCH($B4410,'CCA Util %'!$E:$E,0)),""))</f>
        <v/>
      </c>
      <c r="AD4410">
        <f>IF($B4410="","",IFERROR(INDEX('CCA Util %'!$G:$G,MATCH($B4410,'CCA Util %'!$E:$E,0)),""))</f>
        <v/>
      </c>
      <c r="AE4410">
        <f>IF(OR($B4410="",$U4410=""),"",$U4410&amp;" &amp; "&amp;IF(OR($AD4410="",$AD4410=0),"Util NA",$AD4410&amp;" Util"))</f>
        <v/>
      </c>
    </row>
    <row r="4411" ht="15.75" customHeight="1" s="42">
      <c r="A4411" s="41" t="n"/>
      <c r="G4411" s="38" t="n"/>
      <c r="H4411" s="38" t="n"/>
      <c r="I4411" s="38" t="n"/>
      <c r="J4411" s="38" t="n"/>
      <c r="K4411" s="38" t="n"/>
      <c r="L4411" s="38" t="n"/>
      <c r="N4411" s="36">
        <f>IF($B4411="","",IF($C4411="SUPERSTORE","Superstore","DH"))</f>
        <v/>
      </c>
      <c r="O4411" s="36">
        <f>IF($B4411="","",IFERROR(VLOOKUP($B4411,Mapping!$A:$C,2,0),"Not Mapped"))</f>
        <v/>
      </c>
      <c r="P4411" s="36">
        <f>IF($B4411="","",IFERROR(VLOOKUP($B4411,Mapping!$A:$C,3,0),"Not Mapped"))</f>
        <v/>
      </c>
      <c r="Q4411" s="36">
        <f>IF($B4411="","",IFERROR(VLOOKUP($O4411,Leaders!$A:$B,2,0),"Not Mapped"))</f>
        <v/>
      </c>
      <c r="R4411" s="36">
        <f>IF($B4411="","",IF(COUNTIF(Exclusions!$A:$A,$B4411)&gt;0,"Yes","No"))</f>
        <v/>
      </c>
      <c r="S4411" s="38">
        <f>IF($B4411="","",MIN(1,DAY($A4411)/IF($N4411="Superstore",Settings!$B$5,Settings!$B$4)))</f>
        <v/>
      </c>
      <c r="T4411" s="38">
        <f>IF(OR($B4411="",$G4411="",$S4411=0),"",$G4411/$S4411)</f>
        <v/>
      </c>
      <c r="U4411" s="36">
        <f>IF($T4411="","",IF($T4411&lt;Settings!$B$8,"Critical",IF($T4411&lt;Settings!$B$9,"Semi Critical","Non Critical")))</f>
        <v/>
      </c>
      <c r="V4411" s="28" t="n"/>
      <c r="Z4411">
        <f>IF($B4411="","",IFERROR(VLOOKUP($B4411,'Plan HC for CCA'!$A:$B,2,0),""))</f>
        <v/>
      </c>
      <c r="AA4411">
        <f>IF(OR($B4411="",$Z4411=""),"",IF(N($M4411)&lt;$Z4411,"Delta","No Delta"))</f>
        <v/>
      </c>
      <c r="AB4411">
        <f>IF(OR($B4411="",$Z4411=""),"",MAX(0,$Z4411-N($M4411)))</f>
        <v/>
      </c>
      <c r="AC4411" s="46">
        <f>IF($B4411="","",IFERROR(INDEX('CCA Util %'!$H:$H,MATCH($B4411,'CCA Util %'!$E:$E,0)),""))</f>
        <v/>
      </c>
      <c r="AD4411">
        <f>IF($B4411="","",IFERROR(INDEX('CCA Util %'!$G:$G,MATCH($B4411,'CCA Util %'!$E:$E,0)),""))</f>
        <v/>
      </c>
      <c r="AE4411">
        <f>IF(OR($B4411="",$U4411=""),"",$U4411&amp;" &amp; "&amp;IF(OR($AD4411="",$AD4411=0),"Util NA",$AD4411&amp;" Util"))</f>
        <v/>
      </c>
    </row>
    <row r="4412" ht="15.75" customHeight="1" s="42">
      <c r="A4412" s="41" t="n"/>
      <c r="G4412" s="38" t="n"/>
      <c r="H4412" s="38" t="n"/>
      <c r="I4412" s="38" t="n"/>
      <c r="J4412" s="38" t="n"/>
      <c r="K4412" s="38" t="n"/>
      <c r="L4412" s="38" t="n"/>
      <c r="N4412" s="36">
        <f>IF($B4412="","",IF($C4412="SUPERSTORE","Superstore","DH"))</f>
        <v/>
      </c>
      <c r="O4412" s="36">
        <f>IF($B4412="","",IFERROR(VLOOKUP($B4412,Mapping!$A:$C,2,0),"Not Mapped"))</f>
        <v/>
      </c>
      <c r="P4412" s="36">
        <f>IF($B4412="","",IFERROR(VLOOKUP($B4412,Mapping!$A:$C,3,0),"Not Mapped"))</f>
        <v/>
      </c>
      <c r="Q4412" s="36">
        <f>IF($B4412="","",IFERROR(VLOOKUP($O4412,Leaders!$A:$B,2,0),"Not Mapped"))</f>
        <v/>
      </c>
      <c r="R4412" s="36">
        <f>IF($B4412="","",IF(COUNTIF(Exclusions!$A:$A,$B4412)&gt;0,"Yes","No"))</f>
        <v/>
      </c>
      <c r="S4412" s="38">
        <f>IF($B4412="","",MIN(1,DAY($A4412)/IF($N4412="Superstore",Settings!$B$5,Settings!$B$4)))</f>
        <v/>
      </c>
      <c r="T4412" s="38">
        <f>IF(OR($B4412="",$G4412="",$S4412=0),"",$G4412/$S4412)</f>
        <v/>
      </c>
      <c r="U4412" s="36">
        <f>IF($T4412="","",IF($T4412&lt;Settings!$B$8,"Critical",IF($T4412&lt;Settings!$B$9,"Semi Critical","Non Critical")))</f>
        <v/>
      </c>
      <c r="V4412" s="28" t="n"/>
      <c r="Z4412">
        <f>IF($B4412="","",IFERROR(VLOOKUP($B4412,'Plan HC for CCA'!$A:$B,2,0),""))</f>
        <v/>
      </c>
      <c r="AA4412">
        <f>IF(OR($B4412="",$Z4412=""),"",IF(N($M4412)&lt;$Z4412,"Delta","No Delta"))</f>
        <v/>
      </c>
      <c r="AB4412">
        <f>IF(OR($B4412="",$Z4412=""),"",MAX(0,$Z4412-N($M4412)))</f>
        <v/>
      </c>
      <c r="AC4412" s="46">
        <f>IF($B4412="","",IFERROR(INDEX('CCA Util %'!$H:$H,MATCH($B4412,'CCA Util %'!$E:$E,0)),""))</f>
        <v/>
      </c>
      <c r="AD4412">
        <f>IF($B4412="","",IFERROR(INDEX('CCA Util %'!$G:$G,MATCH($B4412,'CCA Util %'!$E:$E,0)),""))</f>
        <v/>
      </c>
      <c r="AE4412">
        <f>IF(OR($B4412="",$U4412=""),"",$U4412&amp;" &amp; "&amp;IF(OR($AD4412="",$AD4412=0),"Util NA",$AD4412&amp;" Util"))</f>
        <v/>
      </c>
    </row>
    <row r="4413" ht="15.75" customHeight="1" s="42">
      <c r="A4413" s="41" t="n"/>
      <c r="G4413" s="38" t="n"/>
      <c r="H4413" s="38" t="n"/>
      <c r="I4413" s="38" t="n"/>
      <c r="J4413" s="38" t="n"/>
      <c r="K4413" s="38" t="n"/>
      <c r="L4413" s="38" t="n"/>
      <c r="N4413" s="36">
        <f>IF($B4413="","",IF($C4413="SUPERSTORE","Superstore","DH"))</f>
        <v/>
      </c>
      <c r="O4413" s="36">
        <f>IF($B4413="","",IFERROR(VLOOKUP($B4413,Mapping!$A:$C,2,0),"Not Mapped"))</f>
        <v/>
      </c>
      <c r="P4413" s="36">
        <f>IF($B4413="","",IFERROR(VLOOKUP($B4413,Mapping!$A:$C,3,0),"Not Mapped"))</f>
        <v/>
      </c>
      <c r="Q4413" s="36">
        <f>IF($B4413="","",IFERROR(VLOOKUP($O4413,Leaders!$A:$B,2,0),"Not Mapped"))</f>
        <v/>
      </c>
      <c r="R4413" s="36">
        <f>IF($B4413="","",IF(COUNTIF(Exclusions!$A:$A,$B4413)&gt;0,"Yes","No"))</f>
        <v/>
      </c>
      <c r="S4413" s="38">
        <f>IF($B4413="","",MIN(1,DAY($A4413)/IF($N4413="Superstore",Settings!$B$5,Settings!$B$4)))</f>
        <v/>
      </c>
      <c r="T4413" s="38">
        <f>IF(OR($B4413="",$G4413="",$S4413=0),"",$G4413/$S4413)</f>
        <v/>
      </c>
      <c r="U4413" s="36">
        <f>IF($T4413="","",IF($T4413&lt;Settings!$B$8,"Critical",IF($T4413&lt;Settings!$B$9,"Semi Critical","Non Critical")))</f>
        <v/>
      </c>
      <c r="V4413" s="28" t="n"/>
      <c r="Z4413">
        <f>IF($B4413="","",IFERROR(VLOOKUP($B4413,'Plan HC for CCA'!$A:$B,2,0),""))</f>
        <v/>
      </c>
      <c r="AA4413">
        <f>IF(OR($B4413="",$Z4413=""),"",IF(N($M4413)&lt;$Z4413,"Delta","No Delta"))</f>
        <v/>
      </c>
      <c r="AB4413">
        <f>IF(OR($B4413="",$Z4413=""),"",MAX(0,$Z4413-N($M4413)))</f>
        <v/>
      </c>
      <c r="AC4413" s="46">
        <f>IF($B4413="","",IFERROR(INDEX('CCA Util %'!$H:$H,MATCH($B4413,'CCA Util %'!$E:$E,0)),""))</f>
        <v/>
      </c>
      <c r="AD4413">
        <f>IF($B4413="","",IFERROR(INDEX('CCA Util %'!$G:$G,MATCH($B4413,'CCA Util %'!$E:$E,0)),""))</f>
        <v/>
      </c>
      <c r="AE4413">
        <f>IF(OR($B4413="",$U4413=""),"",$U4413&amp;" &amp; "&amp;IF(OR($AD4413="",$AD4413=0),"Util NA",$AD4413&amp;" Util"))</f>
        <v/>
      </c>
    </row>
    <row r="4414" ht="15.75" customHeight="1" s="42">
      <c r="A4414" s="41" t="n"/>
      <c r="G4414" s="38" t="n"/>
      <c r="H4414" s="38" t="n"/>
      <c r="I4414" s="38" t="n"/>
      <c r="J4414" s="38" t="n"/>
      <c r="K4414" s="38" t="n"/>
      <c r="L4414" s="38" t="n"/>
      <c r="N4414" s="36">
        <f>IF($B4414="","",IF($C4414="SUPERSTORE","Superstore","DH"))</f>
        <v/>
      </c>
      <c r="O4414" s="36">
        <f>IF($B4414="","",IFERROR(VLOOKUP($B4414,Mapping!$A:$C,2,0),"Not Mapped"))</f>
        <v/>
      </c>
      <c r="P4414" s="36">
        <f>IF($B4414="","",IFERROR(VLOOKUP($B4414,Mapping!$A:$C,3,0),"Not Mapped"))</f>
        <v/>
      </c>
      <c r="Q4414" s="36">
        <f>IF($B4414="","",IFERROR(VLOOKUP($O4414,Leaders!$A:$B,2,0),"Not Mapped"))</f>
        <v/>
      </c>
      <c r="R4414" s="36">
        <f>IF($B4414="","",IF(COUNTIF(Exclusions!$A:$A,$B4414)&gt;0,"Yes","No"))</f>
        <v/>
      </c>
      <c r="S4414" s="38">
        <f>IF($B4414="","",MIN(1,DAY($A4414)/IF($N4414="Superstore",Settings!$B$5,Settings!$B$4)))</f>
        <v/>
      </c>
      <c r="T4414" s="38">
        <f>IF(OR($B4414="",$G4414="",$S4414=0),"",$G4414/$S4414)</f>
        <v/>
      </c>
      <c r="U4414" s="36">
        <f>IF($T4414="","",IF($T4414&lt;Settings!$B$8,"Critical",IF($T4414&lt;Settings!$B$9,"Semi Critical","Non Critical")))</f>
        <v/>
      </c>
      <c r="V4414" s="28" t="n"/>
      <c r="Z4414">
        <f>IF($B4414="","",IFERROR(VLOOKUP($B4414,'Plan HC for CCA'!$A:$B,2,0),""))</f>
        <v/>
      </c>
      <c r="AA4414">
        <f>IF(OR($B4414="",$Z4414=""),"",IF(N($M4414)&lt;$Z4414,"Delta","No Delta"))</f>
        <v/>
      </c>
      <c r="AB4414">
        <f>IF(OR($B4414="",$Z4414=""),"",MAX(0,$Z4414-N($M4414)))</f>
        <v/>
      </c>
      <c r="AC4414" s="46">
        <f>IF($B4414="","",IFERROR(INDEX('CCA Util %'!$H:$H,MATCH($B4414,'CCA Util %'!$E:$E,0)),""))</f>
        <v/>
      </c>
      <c r="AD4414">
        <f>IF($B4414="","",IFERROR(INDEX('CCA Util %'!$G:$G,MATCH($B4414,'CCA Util %'!$E:$E,0)),""))</f>
        <v/>
      </c>
      <c r="AE4414">
        <f>IF(OR($B4414="",$U4414=""),"",$U4414&amp;" &amp; "&amp;IF(OR($AD4414="",$AD4414=0),"Util NA",$AD4414&amp;" Util"))</f>
        <v/>
      </c>
    </row>
    <row r="4415" ht="15.75" customHeight="1" s="42">
      <c r="A4415" s="41" t="n"/>
      <c r="G4415" s="38" t="n"/>
      <c r="H4415" s="38" t="n"/>
      <c r="I4415" s="38" t="n"/>
      <c r="J4415" s="38" t="n"/>
      <c r="K4415" s="38" t="n"/>
      <c r="L4415" s="38" t="n"/>
      <c r="N4415" s="36">
        <f>IF($B4415="","",IF($C4415="SUPERSTORE","Superstore","DH"))</f>
        <v/>
      </c>
      <c r="O4415" s="36">
        <f>IF($B4415="","",IFERROR(VLOOKUP($B4415,Mapping!$A:$C,2,0),"Not Mapped"))</f>
        <v/>
      </c>
      <c r="P4415" s="36">
        <f>IF($B4415="","",IFERROR(VLOOKUP($B4415,Mapping!$A:$C,3,0),"Not Mapped"))</f>
        <v/>
      </c>
      <c r="Q4415" s="36">
        <f>IF($B4415="","",IFERROR(VLOOKUP($O4415,Leaders!$A:$B,2,0),"Not Mapped"))</f>
        <v/>
      </c>
      <c r="R4415" s="36">
        <f>IF($B4415="","",IF(COUNTIF(Exclusions!$A:$A,$B4415)&gt;0,"Yes","No"))</f>
        <v/>
      </c>
      <c r="S4415" s="38">
        <f>IF($B4415="","",MIN(1,DAY($A4415)/IF($N4415="Superstore",Settings!$B$5,Settings!$B$4)))</f>
        <v/>
      </c>
      <c r="T4415" s="38">
        <f>IF(OR($B4415="",$G4415="",$S4415=0),"",$G4415/$S4415)</f>
        <v/>
      </c>
      <c r="U4415" s="36">
        <f>IF($T4415="","",IF($T4415&lt;Settings!$B$8,"Critical",IF($T4415&lt;Settings!$B$9,"Semi Critical","Non Critical")))</f>
        <v/>
      </c>
      <c r="V4415" s="28" t="n"/>
      <c r="Z4415">
        <f>IF($B4415="","",IFERROR(VLOOKUP($B4415,'Plan HC for CCA'!$A:$B,2,0),""))</f>
        <v/>
      </c>
      <c r="AA4415">
        <f>IF(OR($B4415="",$Z4415=""),"",IF(N($M4415)&lt;$Z4415,"Delta","No Delta"))</f>
        <v/>
      </c>
      <c r="AB4415">
        <f>IF(OR($B4415="",$Z4415=""),"",MAX(0,$Z4415-N($M4415)))</f>
        <v/>
      </c>
      <c r="AC4415" s="46">
        <f>IF($B4415="","",IFERROR(INDEX('CCA Util %'!$H:$H,MATCH($B4415,'CCA Util %'!$E:$E,0)),""))</f>
        <v/>
      </c>
      <c r="AD4415">
        <f>IF($B4415="","",IFERROR(INDEX('CCA Util %'!$G:$G,MATCH($B4415,'CCA Util %'!$E:$E,0)),""))</f>
        <v/>
      </c>
      <c r="AE4415">
        <f>IF(OR($B4415="",$U4415=""),"",$U4415&amp;" &amp; "&amp;IF(OR($AD4415="",$AD4415=0),"Util NA",$AD4415&amp;" Util"))</f>
        <v/>
      </c>
    </row>
    <row r="4416" ht="15.75" customHeight="1" s="42">
      <c r="A4416" s="41" t="n"/>
      <c r="G4416" s="38" t="n"/>
      <c r="H4416" s="38" t="n"/>
      <c r="I4416" s="38" t="n"/>
      <c r="J4416" s="38" t="n"/>
      <c r="K4416" s="38" t="n"/>
      <c r="L4416" s="38" t="n"/>
      <c r="N4416" s="36">
        <f>IF($B4416="","",IF($C4416="SUPERSTORE","Superstore","DH"))</f>
        <v/>
      </c>
      <c r="O4416" s="36">
        <f>IF($B4416="","",IFERROR(VLOOKUP($B4416,Mapping!$A:$C,2,0),"Not Mapped"))</f>
        <v/>
      </c>
      <c r="P4416" s="36">
        <f>IF($B4416="","",IFERROR(VLOOKUP($B4416,Mapping!$A:$C,3,0),"Not Mapped"))</f>
        <v/>
      </c>
      <c r="Q4416" s="36">
        <f>IF($B4416="","",IFERROR(VLOOKUP($O4416,Leaders!$A:$B,2,0),"Not Mapped"))</f>
        <v/>
      </c>
      <c r="R4416" s="36">
        <f>IF($B4416="","",IF(COUNTIF(Exclusions!$A:$A,$B4416)&gt;0,"Yes","No"))</f>
        <v/>
      </c>
      <c r="S4416" s="38">
        <f>IF($B4416="","",MIN(1,DAY($A4416)/IF($N4416="Superstore",Settings!$B$5,Settings!$B$4)))</f>
        <v/>
      </c>
      <c r="T4416" s="38">
        <f>IF(OR($B4416="",$G4416="",$S4416=0),"",$G4416/$S4416)</f>
        <v/>
      </c>
      <c r="U4416" s="36">
        <f>IF($T4416="","",IF($T4416&lt;Settings!$B$8,"Critical",IF($T4416&lt;Settings!$B$9,"Semi Critical","Non Critical")))</f>
        <v/>
      </c>
      <c r="V4416" s="28" t="n"/>
      <c r="Z4416">
        <f>IF($B4416="","",IFERROR(VLOOKUP($B4416,'Plan HC for CCA'!$A:$B,2,0),""))</f>
        <v/>
      </c>
      <c r="AA4416">
        <f>IF(OR($B4416="",$Z4416=""),"",IF(N($M4416)&lt;$Z4416,"Delta","No Delta"))</f>
        <v/>
      </c>
      <c r="AB4416">
        <f>IF(OR($B4416="",$Z4416=""),"",MAX(0,$Z4416-N($M4416)))</f>
        <v/>
      </c>
      <c r="AC4416" s="46">
        <f>IF($B4416="","",IFERROR(INDEX('CCA Util %'!$H:$H,MATCH($B4416,'CCA Util %'!$E:$E,0)),""))</f>
        <v/>
      </c>
      <c r="AD4416">
        <f>IF($B4416="","",IFERROR(INDEX('CCA Util %'!$G:$G,MATCH($B4416,'CCA Util %'!$E:$E,0)),""))</f>
        <v/>
      </c>
      <c r="AE4416">
        <f>IF(OR($B4416="",$U4416=""),"",$U4416&amp;" &amp; "&amp;IF(OR($AD4416="",$AD4416=0),"Util NA",$AD4416&amp;" Util"))</f>
        <v/>
      </c>
    </row>
    <row r="4417" ht="15.75" customHeight="1" s="42">
      <c r="A4417" s="41" t="n"/>
      <c r="G4417" s="38" t="n"/>
      <c r="H4417" s="38" t="n"/>
      <c r="I4417" s="38" t="n"/>
      <c r="J4417" s="38" t="n"/>
      <c r="K4417" s="38" t="n"/>
      <c r="L4417" s="38" t="n"/>
      <c r="N4417" s="36">
        <f>IF($B4417="","",IF($C4417="SUPERSTORE","Superstore","DH"))</f>
        <v/>
      </c>
      <c r="O4417" s="36">
        <f>IF($B4417="","",IFERROR(VLOOKUP($B4417,Mapping!$A:$C,2,0),"Not Mapped"))</f>
        <v/>
      </c>
      <c r="P4417" s="36">
        <f>IF($B4417="","",IFERROR(VLOOKUP($B4417,Mapping!$A:$C,3,0),"Not Mapped"))</f>
        <v/>
      </c>
      <c r="Q4417" s="36">
        <f>IF($B4417="","",IFERROR(VLOOKUP($O4417,Leaders!$A:$B,2,0),"Not Mapped"))</f>
        <v/>
      </c>
      <c r="R4417" s="36">
        <f>IF($B4417="","",IF(COUNTIF(Exclusions!$A:$A,$B4417)&gt;0,"Yes","No"))</f>
        <v/>
      </c>
      <c r="S4417" s="38">
        <f>IF($B4417="","",MIN(1,DAY($A4417)/IF($N4417="Superstore",Settings!$B$5,Settings!$B$4)))</f>
        <v/>
      </c>
      <c r="T4417" s="38">
        <f>IF(OR($B4417="",$G4417="",$S4417=0),"",$G4417/$S4417)</f>
        <v/>
      </c>
      <c r="U4417" s="36">
        <f>IF($T4417="","",IF($T4417&lt;Settings!$B$8,"Critical",IF($T4417&lt;Settings!$B$9,"Semi Critical","Non Critical")))</f>
        <v/>
      </c>
      <c r="V4417" s="28" t="n"/>
      <c r="Z4417">
        <f>IF($B4417="","",IFERROR(VLOOKUP($B4417,'Plan HC for CCA'!$A:$B,2,0),""))</f>
        <v/>
      </c>
      <c r="AA4417">
        <f>IF(OR($B4417="",$Z4417=""),"",IF(N($M4417)&lt;$Z4417,"Delta","No Delta"))</f>
        <v/>
      </c>
      <c r="AB4417">
        <f>IF(OR($B4417="",$Z4417=""),"",MAX(0,$Z4417-N($M4417)))</f>
        <v/>
      </c>
      <c r="AC4417" s="46">
        <f>IF($B4417="","",IFERROR(INDEX('CCA Util %'!$H:$H,MATCH($B4417,'CCA Util %'!$E:$E,0)),""))</f>
        <v/>
      </c>
      <c r="AD4417">
        <f>IF($B4417="","",IFERROR(INDEX('CCA Util %'!$G:$G,MATCH($B4417,'CCA Util %'!$E:$E,0)),""))</f>
        <v/>
      </c>
      <c r="AE4417">
        <f>IF(OR($B4417="",$U4417=""),"",$U4417&amp;" &amp; "&amp;IF(OR($AD4417="",$AD4417=0),"Util NA",$AD4417&amp;" Util"))</f>
        <v/>
      </c>
    </row>
    <row r="4418" ht="15.75" customHeight="1" s="42">
      <c r="A4418" s="41" t="n"/>
      <c r="G4418" s="38" t="n"/>
      <c r="H4418" s="38" t="n"/>
      <c r="I4418" s="38" t="n"/>
      <c r="J4418" s="38" t="n"/>
      <c r="K4418" s="38" t="n"/>
      <c r="L4418" s="38" t="n"/>
      <c r="N4418" s="36">
        <f>IF($B4418="","",IF($C4418="SUPERSTORE","Superstore","DH"))</f>
        <v/>
      </c>
      <c r="O4418" s="36">
        <f>IF($B4418="","",IFERROR(VLOOKUP($B4418,Mapping!$A:$C,2,0),"Not Mapped"))</f>
        <v/>
      </c>
      <c r="P4418" s="36">
        <f>IF($B4418="","",IFERROR(VLOOKUP($B4418,Mapping!$A:$C,3,0),"Not Mapped"))</f>
        <v/>
      </c>
      <c r="Q4418" s="36">
        <f>IF($B4418="","",IFERROR(VLOOKUP($O4418,Leaders!$A:$B,2,0),"Not Mapped"))</f>
        <v/>
      </c>
      <c r="R4418" s="36">
        <f>IF($B4418="","",IF(COUNTIF(Exclusions!$A:$A,$B4418)&gt;0,"Yes","No"))</f>
        <v/>
      </c>
      <c r="S4418" s="38">
        <f>IF($B4418="","",MIN(1,DAY($A4418)/IF($N4418="Superstore",Settings!$B$5,Settings!$B$4)))</f>
        <v/>
      </c>
      <c r="T4418" s="38">
        <f>IF(OR($B4418="",$G4418="",$S4418=0),"",$G4418/$S4418)</f>
        <v/>
      </c>
      <c r="U4418" s="36">
        <f>IF($T4418="","",IF($T4418&lt;Settings!$B$8,"Critical",IF($T4418&lt;Settings!$B$9,"Semi Critical","Non Critical")))</f>
        <v/>
      </c>
      <c r="V4418" s="28" t="n"/>
      <c r="Z4418">
        <f>IF($B4418="","",IFERROR(VLOOKUP($B4418,'Plan HC for CCA'!$A:$B,2,0),""))</f>
        <v/>
      </c>
      <c r="AA4418">
        <f>IF(OR($B4418="",$Z4418=""),"",IF(N($M4418)&lt;$Z4418,"Delta","No Delta"))</f>
        <v/>
      </c>
      <c r="AB4418">
        <f>IF(OR($B4418="",$Z4418=""),"",MAX(0,$Z4418-N($M4418)))</f>
        <v/>
      </c>
      <c r="AC4418" s="46">
        <f>IF($B4418="","",IFERROR(INDEX('CCA Util %'!$H:$H,MATCH($B4418,'CCA Util %'!$E:$E,0)),""))</f>
        <v/>
      </c>
      <c r="AD4418">
        <f>IF($B4418="","",IFERROR(INDEX('CCA Util %'!$G:$G,MATCH($B4418,'CCA Util %'!$E:$E,0)),""))</f>
        <v/>
      </c>
      <c r="AE4418">
        <f>IF(OR($B4418="",$U4418=""),"",$U4418&amp;" &amp; "&amp;IF(OR($AD4418="",$AD4418=0),"Util NA",$AD4418&amp;" Util"))</f>
        <v/>
      </c>
    </row>
    <row r="4419" ht="15.75" customHeight="1" s="42">
      <c r="A4419" s="41" t="n"/>
      <c r="G4419" s="38" t="n"/>
      <c r="H4419" s="38" t="n"/>
      <c r="I4419" s="38" t="n"/>
      <c r="J4419" s="38" t="n"/>
      <c r="K4419" s="38" t="n"/>
      <c r="L4419" s="38" t="n"/>
      <c r="N4419" s="36">
        <f>IF($B4419="","",IF($C4419="SUPERSTORE","Superstore","DH"))</f>
        <v/>
      </c>
      <c r="O4419" s="36">
        <f>IF($B4419="","",IFERROR(VLOOKUP($B4419,Mapping!$A:$C,2,0),"Not Mapped"))</f>
        <v/>
      </c>
      <c r="P4419" s="36">
        <f>IF($B4419="","",IFERROR(VLOOKUP($B4419,Mapping!$A:$C,3,0),"Not Mapped"))</f>
        <v/>
      </c>
      <c r="Q4419" s="36">
        <f>IF($B4419="","",IFERROR(VLOOKUP($O4419,Leaders!$A:$B,2,0),"Not Mapped"))</f>
        <v/>
      </c>
      <c r="R4419" s="36">
        <f>IF($B4419="","",IF(COUNTIF(Exclusions!$A:$A,$B4419)&gt;0,"Yes","No"))</f>
        <v/>
      </c>
      <c r="S4419" s="38">
        <f>IF($B4419="","",MIN(1,DAY($A4419)/IF($N4419="Superstore",Settings!$B$5,Settings!$B$4)))</f>
        <v/>
      </c>
      <c r="T4419" s="38">
        <f>IF(OR($B4419="",$G4419="",$S4419=0),"",$G4419/$S4419)</f>
        <v/>
      </c>
      <c r="U4419" s="36">
        <f>IF($T4419="","",IF($T4419&lt;Settings!$B$8,"Critical",IF($T4419&lt;Settings!$B$9,"Semi Critical","Non Critical")))</f>
        <v/>
      </c>
      <c r="V4419" s="28" t="n"/>
      <c r="Z4419">
        <f>IF($B4419="","",IFERROR(VLOOKUP($B4419,'Plan HC for CCA'!$A:$B,2,0),""))</f>
        <v/>
      </c>
      <c r="AA4419">
        <f>IF(OR($B4419="",$Z4419=""),"",IF(N($M4419)&lt;$Z4419,"Delta","No Delta"))</f>
        <v/>
      </c>
      <c r="AB4419">
        <f>IF(OR($B4419="",$Z4419=""),"",MAX(0,$Z4419-N($M4419)))</f>
        <v/>
      </c>
      <c r="AC4419" s="46">
        <f>IF($B4419="","",IFERROR(INDEX('CCA Util %'!$H:$H,MATCH($B4419,'CCA Util %'!$E:$E,0)),""))</f>
        <v/>
      </c>
      <c r="AD4419">
        <f>IF($B4419="","",IFERROR(INDEX('CCA Util %'!$G:$G,MATCH($B4419,'CCA Util %'!$E:$E,0)),""))</f>
        <v/>
      </c>
      <c r="AE4419">
        <f>IF(OR($B4419="",$U4419=""),"",$U4419&amp;" &amp; "&amp;IF(OR($AD4419="",$AD4419=0),"Util NA",$AD4419&amp;" Util"))</f>
        <v/>
      </c>
    </row>
    <row r="4420" ht="15.75" customHeight="1" s="42">
      <c r="A4420" s="41" t="n"/>
      <c r="G4420" s="38" t="n"/>
      <c r="H4420" s="38" t="n"/>
      <c r="I4420" s="38" t="n"/>
      <c r="J4420" s="38" t="n"/>
      <c r="K4420" s="38" t="n"/>
      <c r="L4420" s="38" t="n"/>
      <c r="N4420" s="36">
        <f>IF($B4420="","",IF($C4420="SUPERSTORE","Superstore","DH"))</f>
        <v/>
      </c>
      <c r="O4420" s="36">
        <f>IF($B4420="","",IFERROR(VLOOKUP($B4420,Mapping!$A:$C,2,0),"Not Mapped"))</f>
        <v/>
      </c>
      <c r="P4420" s="36">
        <f>IF($B4420="","",IFERROR(VLOOKUP($B4420,Mapping!$A:$C,3,0),"Not Mapped"))</f>
        <v/>
      </c>
      <c r="Q4420" s="36">
        <f>IF($B4420="","",IFERROR(VLOOKUP($O4420,Leaders!$A:$B,2,0),"Not Mapped"))</f>
        <v/>
      </c>
      <c r="R4420" s="36">
        <f>IF($B4420="","",IF(COUNTIF(Exclusions!$A:$A,$B4420)&gt;0,"Yes","No"))</f>
        <v/>
      </c>
      <c r="S4420" s="38">
        <f>IF($B4420="","",MIN(1,DAY($A4420)/IF($N4420="Superstore",Settings!$B$5,Settings!$B$4)))</f>
        <v/>
      </c>
      <c r="T4420" s="38">
        <f>IF(OR($B4420="",$G4420="",$S4420=0),"",$G4420/$S4420)</f>
        <v/>
      </c>
      <c r="U4420" s="36">
        <f>IF($T4420="","",IF($T4420&lt;Settings!$B$8,"Critical",IF($T4420&lt;Settings!$B$9,"Semi Critical","Non Critical")))</f>
        <v/>
      </c>
      <c r="V4420" s="28" t="n"/>
      <c r="Z4420">
        <f>IF($B4420="","",IFERROR(VLOOKUP($B4420,'Plan HC for CCA'!$A:$B,2,0),""))</f>
        <v/>
      </c>
      <c r="AA4420">
        <f>IF(OR($B4420="",$Z4420=""),"",IF(N($M4420)&lt;$Z4420,"Delta","No Delta"))</f>
        <v/>
      </c>
      <c r="AB4420">
        <f>IF(OR($B4420="",$Z4420=""),"",MAX(0,$Z4420-N($M4420)))</f>
        <v/>
      </c>
      <c r="AC4420" s="46">
        <f>IF($B4420="","",IFERROR(INDEX('CCA Util %'!$H:$H,MATCH($B4420,'CCA Util %'!$E:$E,0)),""))</f>
        <v/>
      </c>
      <c r="AD4420">
        <f>IF($B4420="","",IFERROR(INDEX('CCA Util %'!$G:$G,MATCH($B4420,'CCA Util %'!$E:$E,0)),""))</f>
        <v/>
      </c>
      <c r="AE4420">
        <f>IF(OR($B4420="",$U4420=""),"",$U4420&amp;" &amp; "&amp;IF(OR($AD4420="",$AD4420=0),"Util NA",$AD4420&amp;" Util"))</f>
        <v/>
      </c>
    </row>
    <row r="4421" ht="15.75" customHeight="1" s="42">
      <c r="A4421" s="41" t="n"/>
      <c r="G4421" s="38" t="n"/>
      <c r="H4421" s="38" t="n"/>
      <c r="I4421" s="38" t="n"/>
      <c r="J4421" s="38" t="n"/>
      <c r="K4421" s="38" t="n"/>
      <c r="L4421" s="38" t="n"/>
      <c r="N4421" s="36">
        <f>IF($B4421="","",IF($C4421="SUPERSTORE","Superstore","DH"))</f>
        <v/>
      </c>
      <c r="O4421" s="36">
        <f>IF($B4421="","",IFERROR(VLOOKUP($B4421,Mapping!$A:$C,2,0),"Not Mapped"))</f>
        <v/>
      </c>
      <c r="P4421" s="36">
        <f>IF($B4421="","",IFERROR(VLOOKUP($B4421,Mapping!$A:$C,3,0),"Not Mapped"))</f>
        <v/>
      </c>
      <c r="Q4421" s="36">
        <f>IF($B4421="","",IFERROR(VLOOKUP($O4421,Leaders!$A:$B,2,0),"Not Mapped"))</f>
        <v/>
      </c>
      <c r="R4421" s="36">
        <f>IF($B4421="","",IF(COUNTIF(Exclusions!$A:$A,$B4421)&gt;0,"Yes","No"))</f>
        <v/>
      </c>
      <c r="S4421" s="38">
        <f>IF($B4421="","",MIN(1,DAY($A4421)/IF($N4421="Superstore",Settings!$B$5,Settings!$B$4)))</f>
        <v/>
      </c>
      <c r="T4421" s="38">
        <f>IF(OR($B4421="",$G4421="",$S4421=0),"",$G4421/$S4421)</f>
        <v/>
      </c>
      <c r="U4421" s="36">
        <f>IF($T4421="","",IF($T4421&lt;Settings!$B$8,"Critical",IF($T4421&lt;Settings!$B$9,"Semi Critical","Non Critical")))</f>
        <v/>
      </c>
      <c r="V4421" s="28" t="n"/>
      <c r="Z4421">
        <f>IF($B4421="","",IFERROR(VLOOKUP($B4421,'Plan HC for CCA'!$A:$B,2,0),""))</f>
        <v/>
      </c>
      <c r="AA4421">
        <f>IF(OR($B4421="",$Z4421=""),"",IF(N($M4421)&lt;$Z4421,"Delta","No Delta"))</f>
        <v/>
      </c>
      <c r="AB4421">
        <f>IF(OR($B4421="",$Z4421=""),"",MAX(0,$Z4421-N($M4421)))</f>
        <v/>
      </c>
      <c r="AC4421" s="46">
        <f>IF($B4421="","",IFERROR(INDEX('CCA Util %'!$H:$H,MATCH($B4421,'CCA Util %'!$E:$E,0)),""))</f>
        <v/>
      </c>
      <c r="AD4421">
        <f>IF($B4421="","",IFERROR(INDEX('CCA Util %'!$G:$G,MATCH($B4421,'CCA Util %'!$E:$E,0)),""))</f>
        <v/>
      </c>
      <c r="AE4421">
        <f>IF(OR($B4421="",$U4421=""),"",$U4421&amp;" &amp; "&amp;IF(OR($AD4421="",$AD4421=0),"Util NA",$AD4421&amp;" Util"))</f>
        <v/>
      </c>
    </row>
    <row r="4422" ht="15.75" customHeight="1" s="42">
      <c r="A4422" s="41" t="n"/>
      <c r="G4422" s="38" t="n"/>
      <c r="H4422" s="38" t="n"/>
      <c r="I4422" s="38" t="n"/>
      <c r="J4422" s="38" t="n"/>
      <c r="K4422" s="38" t="n"/>
      <c r="L4422" s="38" t="n"/>
      <c r="N4422" s="36">
        <f>IF($B4422="","",IF($C4422="SUPERSTORE","Superstore","DH"))</f>
        <v/>
      </c>
      <c r="O4422" s="36">
        <f>IF($B4422="","",IFERROR(VLOOKUP($B4422,Mapping!$A:$C,2,0),"Not Mapped"))</f>
        <v/>
      </c>
      <c r="P4422" s="36">
        <f>IF($B4422="","",IFERROR(VLOOKUP($B4422,Mapping!$A:$C,3,0),"Not Mapped"))</f>
        <v/>
      </c>
      <c r="Q4422" s="36">
        <f>IF($B4422="","",IFERROR(VLOOKUP($O4422,Leaders!$A:$B,2,0),"Not Mapped"))</f>
        <v/>
      </c>
      <c r="R4422" s="36">
        <f>IF($B4422="","",IF(COUNTIF(Exclusions!$A:$A,$B4422)&gt;0,"Yes","No"))</f>
        <v/>
      </c>
      <c r="S4422" s="38">
        <f>IF($B4422="","",MIN(1,DAY($A4422)/IF($N4422="Superstore",Settings!$B$5,Settings!$B$4)))</f>
        <v/>
      </c>
      <c r="T4422" s="38">
        <f>IF(OR($B4422="",$G4422="",$S4422=0),"",$G4422/$S4422)</f>
        <v/>
      </c>
      <c r="U4422" s="36">
        <f>IF($T4422="","",IF($T4422&lt;Settings!$B$8,"Critical",IF($T4422&lt;Settings!$B$9,"Semi Critical","Non Critical")))</f>
        <v/>
      </c>
      <c r="V4422" s="28" t="n"/>
      <c r="Z4422">
        <f>IF($B4422="","",IFERROR(VLOOKUP($B4422,'Plan HC for CCA'!$A:$B,2,0),""))</f>
        <v/>
      </c>
      <c r="AA4422">
        <f>IF(OR($B4422="",$Z4422=""),"",IF(N($M4422)&lt;$Z4422,"Delta","No Delta"))</f>
        <v/>
      </c>
      <c r="AB4422">
        <f>IF(OR($B4422="",$Z4422=""),"",MAX(0,$Z4422-N($M4422)))</f>
        <v/>
      </c>
      <c r="AC4422" s="46">
        <f>IF($B4422="","",IFERROR(INDEX('CCA Util %'!$H:$H,MATCH($B4422,'CCA Util %'!$E:$E,0)),""))</f>
        <v/>
      </c>
      <c r="AD4422">
        <f>IF($B4422="","",IFERROR(INDEX('CCA Util %'!$G:$G,MATCH($B4422,'CCA Util %'!$E:$E,0)),""))</f>
        <v/>
      </c>
      <c r="AE4422">
        <f>IF(OR($B4422="",$U4422=""),"",$U4422&amp;" &amp; "&amp;IF(OR($AD4422="",$AD4422=0),"Util NA",$AD4422&amp;" Util"))</f>
        <v/>
      </c>
    </row>
    <row r="4423" ht="15.75" customHeight="1" s="42">
      <c r="A4423" s="41" t="n"/>
      <c r="G4423" s="38" t="n"/>
      <c r="H4423" s="38" t="n"/>
      <c r="I4423" s="38" t="n"/>
      <c r="J4423" s="38" t="n"/>
      <c r="K4423" s="38" t="n"/>
      <c r="L4423" s="38" t="n"/>
      <c r="N4423" s="36">
        <f>IF($B4423="","",IF($C4423="SUPERSTORE","Superstore","DH"))</f>
        <v/>
      </c>
      <c r="O4423" s="36">
        <f>IF($B4423="","",IFERROR(VLOOKUP($B4423,Mapping!$A:$C,2,0),"Not Mapped"))</f>
        <v/>
      </c>
      <c r="P4423" s="36">
        <f>IF($B4423="","",IFERROR(VLOOKUP($B4423,Mapping!$A:$C,3,0),"Not Mapped"))</f>
        <v/>
      </c>
      <c r="Q4423" s="36">
        <f>IF($B4423="","",IFERROR(VLOOKUP($O4423,Leaders!$A:$B,2,0),"Not Mapped"))</f>
        <v/>
      </c>
      <c r="R4423" s="36">
        <f>IF($B4423="","",IF(COUNTIF(Exclusions!$A:$A,$B4423)&gt;0,"Yes","No"))</f>
        <v/>
      </c>
      <c r="S4423" s="38">
        <f>IF($B4423="","",MIN(1,DAY($A4423)/IF($N4423="Superstore",Settings!$B$5,Settings!$B$4)))</f>
        <v/>
      </c>
      <c r="T4423" s="38">
        <f>IF(OR($B4423="",$G4423="",$S4423=0),"",$G4423/$S4423)</f>
        <v/>
      </c>
      <c r="U4423" s="36">
        <f>IF($T4423="","",IF($T4423&lt;Settings!$B$8,"Critical",IF($T4423&lt;Settings!$B$9,"Semi Critical","Non Critical")))</f>
        <v/>
      </c>
      <c r="V4423" s="28" t="n"/>
      <c r="Z4423">
        <f>IF($B4423="","",IFERROR(VLOOKUP($B4423,'Plan HC for CCA'!$A:$B,2,0),""))</f>
        <v/>
      </c>
      <c r="AA4423">
        <f>IF(OR($B4423="",$Z4423=""),"",IF(N($M4423)&lt;$Z4423,"Delta","No Delta"))</f>
        <v/>
      </c>
      <c r="AB4423">
        <f>IF(OR($B4423="",$Z4423=""),"",MAX(0,$Z4423-N($M4423)))</f>
        <v/>
      </c>
      <c r="AC4423" s="46">
        <f>IF($B4423="","",IFERROR(INDEX('CCA Util %'!$H:$H,MATCH($B4423,'CCA Util %'!$E:$E,0)),""))</f>
        <v/>
      </c>
      <c r="AD4423">
        <f>IF($B4423="","",IFERROR(INDEX('CCA Util %'!$G:$G,MATCH($B4423,'CCA Util %'!$E:$E,0)),""))</f>
        <v/>
      </c>
      <c r="AE4423">
        <f>IF(OR($B4423="",$U4423=""),"",$U4423&amp;" &amp; "&amp;IF(OR($AD4423="",$AD4423=0),"Util NA",$AD4423&amp;" Util"))</f>
        <v/>
      </c>
    </row>
    <row r="4424" ht="15.75" customHeight="1" s="42">
      <c r="A4424" s="41" t="n"/>
      <c r="G4424" s="38" t="n"/>
      <c r="H4424" s="38" t="n"/>
      <c r="I4424" s="38" t="n"/>
      <c r="J4424" s="38" t="n"/>
      <c r="K4424" s="38" t="n"/>
      <c r="L4424" s="38" t="n"/>
      <c r="N4424" s="36">
        <f>IF($B4424="","",IF($C4424="SUPERSTORE","Superstore","DH"))</f>
        <v/>
      </c>
      <c r="O4424" s="36">
        <f>IF($B4424="","",IFERROR(VLOOKUP($B4424,Mapping!$A:$C,2,0),"Not Mapped"))</f>
        <v/>
      </c>
      <c r="P4424" s="36">
        <f>IF($B4424="","",IFERROR(VLOOKUP($B4424,Mapping!$A:$C,3,0),"Not Mapped"))</f>
        <v/>
      </c>
      <c r="Q4424" s="36">
        <f>IF($B4424="","",IFERROR(VLOOKUP($O4424,Leaders!$A:$B,2,0),"Not Mapped"))</f>
        <v/>
      </c>
      <c r="R4424" s="36">
        <f>IF($B4424="","",IF(COUNTIF(Exclusions!$A:$A,$B4424)&gt;0,"Yes","No"))</f>
        <v/>
      </c>
      <c r="S4424" s="38">
        <f>IF($B4424="","",MIN(1,DAY($A4424)/IF($N4424="Superstore",Settings!$B$5,Settings!$B$4)))</f>
        <v/>
      </c>
      <c r="T4424" s="38">
        <f>IF(OR($B4424="",$G4424="",$S4424=0),"",$G4424/$S4424)</f>
        <v/>
      </c>
      <c r="U4424" s="36">
        <f>IF($T4424="","",IF($T4424&lt;Settings!$B$8,"Critical",IF($T4424&lt;Settings!$B$9,"Semi Critical","Non Critical")))</f>
        <v/>
      </c>
      <c r="V4424" s="28" t="n"/>
      <c r="Z4424">
        <f>IF($B4424="","",IFERROR(VLOOKUP($B4424,'Plan HC for CCA'!$A:$B,2,0),""))</f>
        <v/>
      </c>
      <c r="AA4424">
        <f>IF(OR($B4424="",$Z4424=""),"",IF(N($M4424)&lt;$Z4424,"Delta","No Delta"))</f>
        <v/>
      </c>
      <c r="AB4424">
        <f>IF(OR($B4424="",$Z4424=""),"",MAX(0,$Z4424-N($M4424)))</f>
        <v/>
      </c>
      <c r="AC4424" s="46">
        <f>IF($B4424="","",IFERROR(INDEX('CCA Util %'!$H:$H,MATCH($B4424,'CCA Util %'!$E:$E,0)),""))</f>
        <v/>
      </c>
      <c r="AD4424">
        <f>IF($B4424="","",IFERROR(INDEX('CCA Util %'!$G:$G,MATCH($B4424,'CCA Util %'!$E:$E,0)),""))</f>
        <v/>
      </c>
      <c r="AE4424">
        <f>IF(OR($B4424="",$U4424=""),"",$U4424&amp;" &amp; "&amp;IF(OR($AD4424="",$AD4424=0),"Util NA",$AD4424&amp;" Util"))</f>
        <v/>
      </c>
    </row>
    <row r="4425" ht="15.75" customHeight="1" s="42">
      <c r="A4425" s="41" t="n"/>
      <c r="G4425" s="38" t="n"/>
      <c r="H4425" s="38" t="n"/>
      <c r="I4425" s="38" t="n"/>
      <c r="J4425" s="38" t="n"/>
      <c r="K4425" s="38" t="n"/>
      <c r="L4425" s="38" t="n"/>
      <c r="N4425" s="36">
        <f>IF($B4425="","",IF($C4425="SUPERSTORE","Superstore","DH"))</f>
        <v/>
      </c>
      <c r="O4425" s="36">
        <f>IF($B4425="","",IFERROR(VLOOKUP($B4425,Mapping!$A:$C,2,0),"Not Mapped"))</f>
        <v/>
      </c>
      <c r="P4425" s="36">
        <f>IF($B4425="","",IFERROR(VLOOKUP($B4425,Mapping!$A:$C,3,0),"Not Mapped"))</f>
        <v/>
      </c>
      <c r="Q4425" s="36">
        <f>IF($B4425="","",IFERROR(VLOOKUP($O4425,Leaders!$A:$B,2,0),"Not Mapped"))</f>
        <v/>
      </c>
      <c r="R4425" s="36">
        <f>IF($B4425="","",IF(COUNTIF(Exclusions!$A:$A,$B4425)&gt;0,"Yes","No"))</f>
        <v/>
      </c>
      <c r="S4425" s="38">
        <f>IF($B4425="","",MIN(1,DAY($A4425)/IF($N4425="Superstore",Settings!$B$5,Settings!$B$4)))</f>
        <v/>
      </c>
      <c r="T4425" s="38">
        <f>IF(OR($B4425="",$G4425="",$S4425=0),"",$G4425/$S4425)</f>
        <v/>
      </c>
      <c r="U4425" s="36">
        <f>IF($T4425="","",IF($T4425&lt;Settings!$B$8,"Critical",IF($T4425&lt;Settings!$B$9,"Semi Critical","Non Critical")))</f>
        <v/>
      </c>
      <c r="V4425" s="28" t="n"/>
      <c r="Z4425">
        <f>IF($B4425="","",IFERROR(VLOOKUP($B4425,'Plan HC for CCA'!$A:$B,2,0),""))</f>
        <v/>
      </c>
      <c r="AA4425">
        <f>IF(OR($B4425="",$Z4425=""),"",IF(N($M4425)&lt;$Z4425,"Delta","No Delta"))</f>
        <v/>
      </c>
      <c r="AB4425">
        <f>IF(OR($B4425="",$Z4425=""),"",MAX(0,$Z4425-N($M4425)))</f>
        <v/>
      </c>
      <c r="AC4425" s="46">
        <f>IF($B4425="","",IFERROR(INDEX('CCA Util %'!$H:$H,MATCH($B4425,'CCA Util %'!$E:$E,0)),""))</f>
        <v/>
      </c>
      <c r="AD4425">
        <f>IF($B4425="","",IFERROR(INDEX('CCA Util %'!$G:$G,MATCH($B4425,'CCA Util %'!$E:$E,0)),""))</f>
        <v/>
      </c>
      <c r="AE4425">
        <f>IF(OR($B4425="",$U4425=""),"",$U4425&amp;" &amp; "&amp;IF(OR($AD4425="",$AD4425=0),"Util NA",$AD4425&amp;" Util"))</f>
        <v/>
      </c>
    </row>
    <row r="4426" ht="15.75" customHeight="1" s="42">
      <c r="A4426" s="41" t="n"/>
      <c r="G4426" s="38" t="n"/>
      <c r="H4426" s="38" t="n"/>
      <c r="I4426" s="38" t="n"/>
      <c r="J4426" s="38" t="n"/>
      <c r="K4426" s="38" t="n"/>
      <c r="L4426" s="38" t="n"/>
      <c r="N4426" s="36">
        <f>IF($B4426="","",IF($C4426="SUPERSTORE","Superstore","DH"))</f>
        <v/>
      </c>
      <c r="O4426" s="36">
        <f>IF($B4426="","",IFERROR(VLOOKUP($B4426,Mapping!$A:$C,2,0),"Not Mapped"))</f>
        <v/>
      </c>
      <c r="P4426" s="36">
        <f>IF($B4426="","",IFERROR(VLOOKUP($B4426,Mapping!$A:$C,3,0),"Not Mapped"))</f>
        <v/>
      </c>
      <c r="Q4426" s="36">
        <f>IF($B4426="","",IFERROR(VLOOKUP($O4426,Leaders!$A:$B,2,0),"Not Mapped"))</f>
        <v/>
      </c>
      <c r="R4426" s="36">
        <f>IF($B4426="","",IF(COUNTIF(Exclusions!$A:$A,$B4426)&gt;0,"Yes","No"))</f>
        <v/>
      </c>
      <c r="S4426" s="38">
        <f>IF($B4426="","",MIN(1,DAY($A4426)/IF($N4426="Superstore",Settings!$B$5,Settings!$B$4)))</f>
        <v/>
      </c>
      <c r="T4426" s="38">
        <f>IF(OR($B4426="",$G4426="",$S4426=0),"",$G4426/$S4426)</f>
        <v/>
      </c>
      <c r="U4426" s="36">
        <f>IF($T4426="","",IF($T4426&lt;Settings!$B$8,"Critical",IF($T4426&lt;Settings!$B$9,"Semi Critical","Non Critical")))</f>
        <v/>
      </c>
      <c r="V4426" s="28" t="n"/>
      <c r="Z4426">
        <f>IF($B4426="","",IFERROR(VLOOKUP($B4426,'Plan HC for CCA'!$A:$B,2,0),""))</f>
        <v/>
      </c>
      <c r="AA4426">
        <f>IF(OR($B4426="",$Z4426=""),"",IF(N($M4426)&lt;$Z4426,"Delta","No Delta"))</f>
        <v/>
      </c>
      <c r="AB4426">
        <f>IF(OR($B4426="",$Z4426=""),"",MAX(0,$Z4426-N($M4426)))</f>
        <v/>
      </c>
      <c r="AC4426" s="46">
        <f>IF($B4426="","",IFERROR(INDEX('CCA Util %'!$H:$H,MATCH($B4426,'CCA Util %'!$E:$E,0)),""))</f>
        <v/>
      </c>
      <c r="AD4426">
        <f>IF($B4426="","",IFERROR(INDEX('CCA Util %'!$G:$G,MATCH($B4426,'CCA Util %'!$E:$E,0)),""))</f>
        <v/>
      </c>
      <c r="AE4426">
        <f>IF(OR($B4426="",$U4426=""),"",$U4426&amp;" &amp; "&amp;IF(OR($AD4426="",$AD4426=0),"Util NA",$AD4426&amp;" Util"))</f>
        <v/>
      </c>
    </row>
    <row r="4427" ht="15.75" customHeight="1" s="42">
      <c r="A4427" s="41" t="n"/>
      <c r="G4427" s="38" t="n"/>
      <c r="H4427" s="38" t="n"/>
      <c r="I4427" s="38" t="n"/>
      <c r="J4427" s="38" t="n"/>
      <c r="K4427" s="38" t="n"/>
      <c r="L4427" s="38" t="n"/>
      <c r="N4427" s="36">
        <f>IF($B4427="","",IF($C4427="SUPERSTORE","Superstore","DH"))</f>
        <v/>
      </c>
      <c r="O4427" s="36">
        <f>IF($B4427="","",IFERROR(VLOOKUP($B4427,Mapping!$A:$C,2,0),"Not Mapped"))</f>
        <v/>
      </c>
      <c r="P4427" s="36">
        <f>IF($B4427="","",IFERROR(VLOOKUP($B4427,Mapping!$A:$C,3,0),"Not Mapped"))</f>
        <v/>
      </c>
      <c r="Q4427" s="36">
        <f>IF($B4427="","",IFERROR(VLOOKUP($O4427,Leaders!$A:$B,2,0),"Not Mapped"))</f>
        <v/>
      </c>
      <c r="R4427" s="36">
        <f>IF($B4427="","",IF(COUNTIF(Exclusions!$A:$A,$B4427)&gt;0,"Yes","No"))</f>
        <v/>
      </c>
      <c r="S4427" s="38">
        <f>IF($B4427="","",MIN(1,DAY($A4427)/IF($N4427="Superstore",Settings!$B$5,Settings!$B$4)))</f>
        <v/>
      </c>
      <c r="T4427" s="38">
        <f>IF(OR($B4427="",$G4427="",$S4427=0),"",$G4427/$S4427)</f>
        <v/>
      </c>
      <c r="U4427" s="36">
        <f>IF($T4427="","",IF($T4427&lt;Settings!$B$8,"Critical",IF($T4427&lt;Settings!$B$9,"Semi Critical","Non Critical")))</f>
        <v/>
      </c>
      <c r="V4427" s="28" t="n"/>
      <c r="Z4427">
        <f>IF($B4427="","",IFERROR(VLOOKUP($B4427,'Plan HC for CCA'!$A:$B,2,0),""))</f>
        <v/>
      </c>
      <c r="AA4427">
        <f>IF(OR($B4427="",$Z4427=""),"",IF(N($M4427)&lt;$Z4427,"Delta","No Delta"))</f>
        <v/>
      </c>
      <c r="AB4427">
        <f>IF(OR($B4427="",$Z4427=""),"",MAX(0,$Z4427-N($M4427)))</f>
        <v/>
      </c>
      <c r="AC4427" s="46">
        <f>IF($B4427="","",IFERROR(INDEX('CCA Util %'!$H:$H,MATCH($B4427,'CCA Util %'!$E:$E,0)),""))</f>
        <v/>
      </c>
      <c r="AD4427">
        <f>IF($B4427="","",IFERROR(INDEX('CCA Util %'!$G:$G,MATCH($B4427,'CCA Util %'!$E:$E,0)),""))</f>
        <v/>
      </c>
      <c r="AE4427">
        <f>IF(OR($B4427="",$U4427=""),"",$U4427&amp;" &amp; "&amp;IF(OR($AD4427="",$AD4427=0),"Util NA",$AD4427&amp;" Util"))</f>
        <v/>
      </c>
    </row>
    <row r="4428" ht="15.75" customHeight="1" s="42">
      <c r="A4428" s="41" t="n"/>
      <c r="G4428" s="38" t="n"/>
      <c r="H4428" s="38" t="n"/>
      <c r="I4428" s="38" t="n"/>
      <c r="J4428" s="38" t="n"/>
      <c r="K4428" s="38" t="n"/>
      <c r="L4428" s="38" t="n"/>
      <c r="N4428" s="36">
        <f>IF($B4428="","",IF($C4428="SUPERSTORE","Superstore","DH"))</f>
        <v/>
      </c>
      <c r="O4428" s="36">
        <f>IF($B4428="","",IFERROR(VLOOKUP($B4428,Mapping!$A:$C,2,0),"Not Mapped"))</f>
        <v/>
      </c>
      <c r="P4428" s="36">
        <f>IF($B4428="","",IFERROR(VLOOKUP($B4428,Mapping!$A:$C,3,0),"Not Mapped"))</f>
        <v/>
      </c>
      <c r="Q4428" s="36">
        <f>IF($B4428="","",IFERROR(VLOOKUP($O4428,Leaders!$A:$B,2,0),"Not Mapped"))</f>
        <v/>
      </c>
      <c r="R4428" s="36">
        <f>IF($B4428="","",IF(COUNTIF(Exclusions!$A:$A,$B4428)&gt;0,"Yes","No"))</f>
        <v/>
      </c>
      <c r="S4428" s="38">
        <f>IF($B4428="","",MIN(1,DAY($A4428)/IF($N4428="Superstore",Settings!$B$5,Settings!$B$4)))</f>
        <v/>
      </c>
      <c r="T4428" s="38">
        <f>IF(OR($B4428="",$G4428="",$S4428=0),"",$G4428/$S4428)</f>
        <v/>
      </c>
      <c r="U4428" s="36">
        <f>IF($T4428="","",IF($T4428&lt;Settings!$B$8,"Critical",IF($T4428&lt;Settings!$B$9,"Semi Critical","Non Critical")))</f>
        <v/>
      </c>
      <c r="V4428" s="28" t="n"/>
      <c r="Z4428">
        <f>IF($B4428="","",IFERROR(VLOOKUP($B4428,'Plan HC for CCA'!$A:$B,2,0),""))</f>
        <v/>
      </c>
      <c r="AA4428">
        <f>IF(OR($B4428="",$Z4428=""),"",IF(N($M4428)&lt;$Z4428,"Delta","No Delta"))</f>
        <v/>
      </c>
      <c r="AB4428">
        <f>IF(OR($B4428="",$Z4428=""),"",MAX(0,$Z4428-N($M4428)))</f>
        <v/>
      </c>
      <c r="AC4428" s="46">
        <f>IF($B4428="","",IFERROR(INDEX('CCA Util %'!$H:$H,MATCH($B4428,'CCA Util %'!$E:$E,0)),""))</f>
        <v/>
      </c>
      <c r="AD4428">
        <f>IF($B4428="","",IFERROR(INDEX('CCA Util %'!$G:$G,MATCH($B4428,'CCA Util %'!$E:$E,0)),""))</f>
        <v/>
      </c>
      <c r="AE4428">
        <f>IF(OR($B4428="",$U4428=""),"",$U4428&amp;" &amp; "&amp;IF(OR($AD4428="",$AD4428=0),"Util NA",$AD4428&amp;" Util"))</f>
        <v/>
      </c>
    </row>
    <row r="4429" ht="15.75" customHeight="1" s="42">
      <c r="A4429" s="41" t="n"/>
      <c r="G4429" s="38" t="n"/>
      <c r="H4429" s="38" t="n"/>
      <c r="I4429" s="38" t="n"/>
      <c r="J4429" s="38" t="n"/>
      <c r="K4429" s="38" t="n"/>
      <c r="L4429" s="38" t="n"/>
      <c r="N4429" s="36">
        <f>IF($B4429="","",IF($C4429="SUPERSTORE","Superstore","DH"))</f>
        <v/>
      </c>
      <c r="O4429" s="36">
        <f>IF($B4429="","",IFERROR(VLOOKUP($B4429,Mapping!$A:$C,2,0),"Not Mapped"))</f>
        <v/>
      </c>
      <c r="P4429" s="36">
        <f>IF($B4429="","",IFERROR(VLOOKUP($B4429,Mapping!$A:$C,3,0),"Not Mapped"))</f>
        <v/>
      </c>
      <c r="Q4429" s="36">
        <f>IF($B4429="","",IFERROR(VLOOKUP($O4429,Leaders!$A:$B,2,0),"Not Mapped"))</f>
        <v/>
      </c>
      <c r="R4429" s="36">
        <f>IF($B4429="","",IF(COUNTIF(Exclusions!$A:$A,$B4429)&gt;0,"Yes","No"))</f>
        <v/>
      </c>
      <c r="S4429" s="38">
        <f>IF($B4429="","",MIN(1,DAY($A4429)/IF($N4429="Superstore",Settings!$B$5,Settings!$B$4)))</f>
        <v/>
      </c>
      <c r="T4429" s="38">
        <f>IF(OR($B4429="",$G4429="",$S4429=0),"",$G4429/$S4429)</f>
        <v/>
      </c>
      <c r="U4429" s="36">
        <f>IF($T4429="","",IF($T4429&lt;Settings!$B$8,"Critical",IF($T4429&lt;Settings!$B$9,"Semi Critical","Non Critical")))</f>
        <v/>
      </c>
      <c r="V4429" s="28" t="n"/>
      <c r="Z4429">
        <f>IF($B4429="","",IFERROR(VLOOKUP($B4429,'Plan HC for CCA'!$A:$B,2,0),""))</f>
        <v/>
      </c>
      <c r="AA4429">
        <f>IF(OR($B4429="",$Z4429=""),"",IF(N($M4429)&lt;$Z4429,"Delta","No Delta"))</f>
        <v/>
      </c>
      <c r="AB4429">
        <f>IF(OR($B4429="",$Z4429=""),"",MAX(0,$Z4429-N($M4429)))</f>
        <v/>
      </c>
      <c r="AC4429" s="46">
        <f>IF($B4429="","",IFERROR(INDEX('CCA Util %'!$H:$H,MATCH($B4429,'CCA Util %'!$E:$E,0)),""))</f>
        <v/>
      </c>
      <c r="AD4429">
        <f>IF($B4429="","",IFERROR(INDEX('CCA Util %'!$G:$G,MATCH($B4429,'CCA Util %'!$E:$E,0)),""))</f>
        <v/>
      </c>
      <c r="AE4429">
        <f>IF(OR($B4429="",$U4429=""),"",$U4429&amp;" &amp; "&amp;IF(OR($AD4429="",$AD4429=0),"Util NA",$AD4429&amp;" Util"))</f>
        <v/>
      </c>
    </row>
    <row r="4430" ht="15.75" customHeight="1" s="42">
      <c r="A4430" s="41" t="n"/>
      <c r="G4430" s="38" t="n"/>
      <c r="H4430" s="38" t="n"/>
      <c r="I4430" s="38" t="n"/>
      <c r="J4430" s="38" t="n"/>
      <c r="K4430" s="38" t="n"/>
      <c r="L4430" s="38" t="n"/>
      <c r="N4430" s="36">
        <f>IF($B4430="","",IF($C4430="SUPERSTORE","Superstore","DH"))</f>
        <v/>
      </c>
      <c r="O4430" s="36">
        <f>IF($B4430="","",IFERROR(VLOOKUP($B4430,Mapping!$A:$C,2,0),"Not Mapped"))</f>
        <v/>
      </c>
      <c r="P4430" s="36">
        <f>IF($B4430="","",IFERROR(VLOOKUP($B4430,Mapping!$A:$C,3,0),"Not Mapped"))</f>
        <v/>
      </c>
      <c r="Q4430" s="36">
        <f>IF($B4430="","",IFERROR(VLOOKUP($O4430,Leaders!$A:$B,2,0),"Not Mapped"))</f>
        <v/>
      </c>
      <c r="R4430" s="36">
        <f>IF($B4430="","",IF(COUNTIF(Exclusions!$A:$A,$B4430)&gt;0,"Yes","No"))</f>
        <v/>
      </c>
      <c r="S4430" s="38">
        <f>IF($B4430="","",MIN(1,DAY($A4430)/IF($N4430="Superstore",Settings!$B$5,Settings!$B$4)))</f>
        <v/>
      </c>
      <c r="T4430" s="38">
        <f>IF(OR($B4430="",$G4430="",$S4430=0),"",$G4430/$S4430)</f>
        <v/>
      </c>
      <c r="U4430" s="36">
        <f>IF($T4430="","",IF($T4430&lt;Settings!$B$8,"Critical",IF($T4430&lt;Settings!$B$9,"Semi Critical","Non Critical")))</f>
        <v/>
      </c>
      <c r="V4430" s="28" t="n"/>
      <c r="Z4430">
        <f>IF($B4430="","",IFERROR(VLOOKUP($B4430,'Plan HC for CCA'!$A:$B,2,0),""))</f>
        <v/>
      </c>
      <c r="AA4430">
        <f>IF(OR($B4430="",$Z4430=""),"",IF(N($M4430)&lt;$Z4430,"Delta","No Delta"))</f>
        <v/>
      </c>
      <c r="AB4430">
        <f>IF(OR($B4430="",$Z4430=""),"",MAX(0,$Z4430-N($M4430)))</f>
        <v/>
      </c>
      <c r="AC4430" s="46">
        <f>IF($B4430="","",IFERROR(INDEX('CCA Util %'!$H:$H,MATCH($B4430,'CCA Util %'!$E:$E,0)),""))</f>
        <v/>
      </c>
      <c r="AD4430">
        <f>IF($B4430="","",IFERROR(INDEX('CCA Util %'!$G:$G,MATCH($B4430,'CCA Util %'!$E:$E,0)),""))</f>
        <v/>
      </c>
      <c r="AE4430">
        <f>IF(OR($B4430="",$U4430=""),"",$U4430&amp;" &amp; "&amp;IF(OR($AD4430="",$AD4430=0),"Util NA",$AD4430&amp;" Util"))</f>
        <v/>
      </c>
    </row>
    <row r="4431" ht="15.75" customHeight="1" s="42">
      <c r="A4431" s="41" t="n"/>
      <c r="G4431" s="38" t="n"/>
      <c r="H4431" s="38" t="n"/>
      <c r="I4431" s="38" t="n"/>
      <c r="J4431" s="38" t="n"/>
      <c r="K4431" s="38" t="n"/>
      <c r="L4431" s="38" t="n"/>
      <c r="N4431" s="36">
        <f>IF($B4431="","",IF($C4431="SUPERSTORE","Superstore","DH"))</f>
        <v/>
      </c>
      <c r="O4431" s="36">
        <f>IF($B4431="","",IFERROR(VLOOKUP($B4431,Mapping!$A:$C,2,0),"Not Mapped"))</f>
        <v/>
      </c>
      <c r="P4431" s="36">
        <f>IF($B4431="","",IFERROR(VLOOKUP($B4431,Mapping!$A:$C,3,0),"Not Mapped"))</f>
        <v/>
      </c>
      <c r="Q4431" s="36">
        <f>IF($B4431="","",IFERROR(VLOOKUP($O4431,Leaders!$A:$B,2,0),"Not Mapped"))</f>
        <v/>
      </c>
      <c r="R4431" s="36">
        <f>IF($B4431="","",IF(COUNTIF(Exclusions!$A:$A,$B4431)&gt;0,"Yes","No"))</f>
        <v/>
      </c>
      <c r="S4431" s="38">
        <f>IF($B4431="","",MIN(1,DAY($A4431)/IF($N4431="Superstore",Settings!$B$5,Settings!$B$4)))</f>
        <v/>
      </c>
      <c r="T4431" s="38">
        <f>IF(OR($B4431="",$G4431="",$S4431=0),"",$G4431/$S4431)</f>
        <v/>
      </c>
      <c r="U4431" s="36">
        <f>IF($T4431="","",IF($T4431&lt;Settings!$B$8,"Critical",IF($T4431&lt;Settings!$B$9,"Semi Critical","Non Critical")))</f>
        <v/>
      </c>
      <c r="V4431" s="28" t="n"/>
      <c r="Z4431">
        <f>IF($B4431="","",IFERROR(VLOOKUP($B4431,'Plan HC for CCA'!$A:$B,2,0),""))</f>
        <v/>
      </c>
      <c r="AA4431">
        <f>IF(OR($B4431="",$Z4431=""),"",IF(N($M4431)&lt;$Z4431,"Delta","No Delta"))</f>
        <v/>
      </c>
      <c r="AB4431">
        <f>IF(OR($B4431="",$Z4431=""),"",MAX(0,$Z4431-N($M4431)))</f>
        <v/>
      </c>
      <c r="AC4431" s="46">
        <f>IF($B4431="","",IFERROR(INDEX('CCA Util %'!$H:$H,MATCH($B4431,'CCA Util %'!$E:$E,0)),""))</f>
        <v/>
      </c>
      <c r="AD4431">
        <f>IF($B4431="","",IFERROR(INDEX('CCA Util %'!$G:$G,MATCH($B4431,'CCA Util %'!$E:$E,0)),""))</f>
        <v/>
      </c>
      <c r="AE4431">
        <f>IF(OR($B4431="",$U4431=""),"",$U4431&amp;" &amp; "&amp;IF(OR($AD4431="",$AD4431=0),"Util NA",$AD4431&amp;" Util"))</f>
        <v/>
      </c>
    </row>
    <row r="4432" ht="15.75" customHeight="1" s="42">
      <c r="A4432" s="41" t="n"/>
      <c r="G4432" s="38" t="n"/>
      <c r="H4432" s="38" t="n"/>
      <c r="I4432" s="38" t="n"/>
      <c r="J4432" s="38" t="n"/>
      <c r="K4432" s="38" t="n"/>
      <c r="L4432" s="38" t="n"/>
      <c r="N4432" s="36">
        <f>IF($B4432="","",IF($C4432="SUPERSTORE","Superstore","DH"))</f>
        <v/>
      </c>
      <c r="O4432" s="36">
        <f>IF($B4432="","",IFERROR(VLOOKUP($B4432,Mapping!$A:$C,2,0),"Not Mapped"))</f>
        <v/>
      </c>
      <c r="P4432" s="36">
        <f>IF($B4432="","",IFERROR(VLOOKUP($B4432,Mapping!$A:$C,3,0),"Not Mapped"))</f>
        <v/>
      </c>
      <c r="Q4432" s="36">
        <f>IF($B4432="","",IFERROR(VLOOKUP($O4432,Leaders!$A:$B,2,0),"Not Mapped"))</f>
        <v/>
      </c>
      <c r="R4432" s="36">
        <f>IF($B4432="","",IF(COUNTIF(Exclusions!$A:$A,$B4432)&gt;0,"Yes","No"))</f>
        <v/>
      </c>
      <c r="S4432" s="38">
        <f>IF($B4432="","",MIN(1,DAY($A4432)/IF($N4432="Superstore",Settings!$B$5,Settings!$B$4)))</f>
        <v/>
      </c>
      <c r="T4432" s="38">
        <f>IF(OR($B4432="",$G4432="",$S4432=0),"",$G4432/$S4432)</f>
        <v/>
      </c>
      <c r="U4432" s="36">
        <f>IF($T4432="","",IF($T4432&lt;Settings!$B$8,"Critical",IF($T4432&lt;Settings!$B$9,"Semi Critical","Non Critical")))</f>
        <v/>
      </c>
      <c r="V4432" s="28" t="n"/>
      <c r="Z4432">
        <f>IF($B4432="","",IFERROR(VLOOKUP($B4432,'Plan HC for CCA'!$A:$B,2,0),""))</f>
        <v/>
      </c>
      <c r="AA4432">
        <f>IF(OR($B4432="",$Z4432=""),"",IF(N($M4432)&lt;$Z4432,"Delta","No Delta"))</f>
        <v/>
      </c>
      <c r="AB4432">
        <f>IF(OR($B4432="",$Z4432=""),"",MAX(0,$Z4432-N($M4432)))</f>
        <v/>
      </c>
      <c r="AC4432" s="46">
        <f>IF($B4432="","",IFERROR(INDEX('CCA Util %'!$H:$H,MATCH($B4432,'CCA Util %'!$E:$E,0)),""))</f>
        <v/>
      </c>
      <c r="AD4432">
        <f>IF($B4432="","",IFERROR(INDEX('CCA Util %'!$G:$G,MATCH($B4432,'CCA Util %'!$E:$E,0)),""))</f>
        <v/>
      </c>
      <c r="AE4432">
        <f>IF(OR($B4432="",$U4432=""),"",$U4432&amp;" &amp; "&amp;IF(OR($AD4432="",$AD4432=0),"Util NA",$AD4432&amp;" Util"))</f>
        <v/>
      </c>
    </row>
    <row r="4433" ht="15.75" customHeight="1" s="42">
      <c r="A4433" s="41" t="n"/>
      <c r="G4433" s="38" t="n"/>
      <c r="H4433" s="38" t="n"/>
      <c r="I4433" s="38" t="n"/>
      <c r="J4433" s="38" t="n"/>
      <c r="K4433" s="38" t="n"/>
      <c r="L4433" s="38" t="n"/>
      <c r="N4433" s="36">
        <f>IF($B4433="","",IF($C4433="SUPERSTORE","Superstore","DH"))</f>
        <v/>
      </c>
      <c r="O4433" s="36">
        <f>IF($B4433="","",IFERROR(VLOOKUP($B4433,Mapping!$A:$C,2,0),"Not Mapped"))</f>
        <v/>
      </c>
      <c r="P4433" s="36">
        <f>IF($B4433="","",IFERROR(VLOOKUP($B4433,Mapping!$A:$C,3,0),"Not Mapped"))</f>
        <v/>
      </c>
      <c r="Q4433" s="36">
        <f>IF($B4433="","",IFERROR(VLOOKUP($O4433,Leaders!$A:$B,2,0),"Not Mapped"))</f>
        <v/>
      </c>
      <c r="R4433" s="36">
        <f>IF($B4433="","",IF(COUNTIF(Exclusions!$A:$A,$B4433)&gt;0,"Yes","No"))</f>
        <v/>
      </c>
      <c r="S4433" s="38">
        <f>IF($B4433="","",MIN(1,DAY($A4433)/IF($N4433="Superstore",Settings!$B$5,Settings!$B$4)))</f>
        <v/>
      </c>
      <c r="T4433" s="38">
        <f>IF(OR($B4433="",$G4433="",$S4433=0),"",$G4433/$S4433)</f>
        <v/>
      </c>
      <c r="U4433" s="36">
        <f>IF($T4433="","",IF($T4433&lt;Settings!$B$8,"Critical",IF($T4433&lt;Settings!$B$9,"Semi Critical","Non Critical")))</f>
        <v/>
      </c>
      <c r="V4433" s="28" t="n"/>
      <c r="Z4433">
        <f>IF($B4433="","",IFERROR(VLOOKUP($B4433,'Plan HC for CCA'!$A:$B,2,0),""))</f>
        <v/>
      </c>
      <c r="AA4433">
        <f>IF(OR($B4433="",$Z4433=""),"",IF(N($M4433)&lt;$Z4433,"Delta","No Delta"))</f>
        <v/>
      </c>
      <c r="AB4433">
        <f>IF(OR($B4433="",$Z4433=""),"",MAX(0,$Z4433-N($M4433)))</f>
        <v/>
      </c>
      <c r="AC4433" s="46">
        <f>IF($B4433="","",IFERROR(INDEX('CCA Util %'!$H:$H,MATCH($B4433,'CCA Util %'!$E:$E,0)),""))</f>
        <v/>
      </c>
      <c r="AD4433">
        <f>IF($B4433="","",IFERROR(INDEX('CCA Util %'!$G:$G,MATCH($B4433,'CCA Util %'!$E:$E,0)),""))</f>
        <v/>
      </c>
      <c r="AE4433">
        <f>IF(OR($B4433="",$U4433=""),"",$U4433&amp;" &amp; "&amp;IF(OR($AD4433="",$AD4433=0),"Util NA",$AD4433&amp;" Util"))</f>
        <v/>
      </c>
    </row>
    <row r="4434" ht="15.75" customHeight="1" s="42">
      <c r="A4434" s="41" t="n"/>
      <c r="G4434" s="38" t="n"/>
      <c r="H4434" s="38" t="n"/>
      <c r="I4434" s="38" t="n"/>
      <c r="J4434" s="38" t="n"/>
      <c r="K4434" s="38" t="n"/>
      <c r="L4434" s="38" t="n"/>
      <c r="N4434" s="36">
        <f>IF($B4434="","",IF($C4434="SUPERSTORE","Superstore","DH"))</f>
        <v/>
      </c>
      <c r="O4434" s="36">
        <f>IF($B4434="","",IFERROR(VLOOKUP($B4434,Mapping!$A:$C,2,0),"Not Mapped"))</f>
        <v/>
      </c>
      <c r="P4434" s="36">
        <f>IF($B4434="","",IFERROR(VLOOKUP($B4434,Mapping!$A:$C,3,0),"Not Mapped"))</f>
        <v/>
      </c>
      <c r="Q4434" s="36">
        <f>IF($B4434="","",IFERROR(VLOOKUP($O4434,Leaders!$A:$B,2,0),"Not Mapped"))</f>
        <v/>
      </c>
      <c r="R4434" s="36">
        <f>IF($B4434="","",IF(COUNTIF(Exclusions!$A:$A,$B4434)&gt;0,"Yes","No"))</f>
        <v/>
      </c>
      <c r="S4434" s="38">
        <f>IF($B4434="","",MIN(1,DAY($A4434)/IF($N4434="Superstore",Settings!$B$5,Settings!$B$4)))</f>
        <v/>
      </c>
      <c r="T4434" s="38">
        <f>IF(OR($B4434="",$G4434="",$S4434=0),"",$G4434/$S4434)</f>
        <v/>
      </c>
      <c r="U4434" s="36">
        <f>IF($T4434="","",IF($T4434&lt;Settings!$B$8,"Critical",IF($T4434&lt;Settings!$B$9,"Semi Critical","Non Critical")))</f>
        <v/>
      </c>
      <c r="V4434" s="28" t="n"/>
      <c r="Z4434">
        <f>IF($B4434="","",IFERROR(VLOOKUP($B4434,'Plan HC for CCA'!$A:$B,2,0),""))</f>
        <v/>
      </c>
      <c r="AA4434">
        <f>IF(OR($B4434="",$Z4434=""),"",IF(N($M4434)&lt;$Z4434,"Delta","No Delta"))</f>
        <v/>
      </c>
      <c r="AB4434">
        <f>IF(OR($B4434="",$Z4434=""),"",MAX(0,$Z4434-N($M4434)))</f>
        <v/>
      </c>
      <c r="AC4434" s="46">
        <f>IF($B4434="","",IFERROR(INDEX('CCA Util %'!$H:$H,MATCH($B4434,'CCA Util %'!$E:$E,0)),""))</f>
        <v/>
      </c>
      <c r="AD4434">
        <f>IF($B4434="","",IFERROR(INDEX('CCA Util %'!$G:$G,MATCH($B4434,'CCA Util %'!$E:$E,0)),""))</f>
        <v/>
      </c>
      <c r="AE4434">
        <f>IF(OR($B4434="",$U4434=""),"",$U4434&amp;" &amp; "&amp;IF(OR($AD4434="",$AD4434=0),"Util NA",$AD4434&amp;" Util"))</f>
        <v/>
      </c>
    </row>
    <row r="4435" ht="15.75" customHeight="1" s="42">
      <c r="A4435" s="41" t="n"/>
      <c r="G4435" s="38" t="n"/>
      <c r="H4435" s="38" t="n"/>
      <c r="I4435" s="38" t="n"/>
      <c r="J4435" s="38" t="n"/>
      <c r="K4435" s="38" t="n"/>
      <c r="L4435" s="38" t="n"/>
      <c r="N4435" s="36">
        <f>IF($B4435="","",IF($C4435="SUPERSTORE","Superstore","DH"))</f>
        <v/>
      </c>
      <c r="O4435" s="36">
        <f>IF($B4435="","",IFERROR(VLOOKUP($B4435,Mapping!$A:$C,2,0),"Not Mapped"))</f>
        <v/>
      </c>
      <c r="P4435" s="36">
        <f>IF($B4435="","",IFERROR(VLOOKUP($B4435,Mapping!$A:$C,3,0),"Not Mapped"))</f>
        <v/>
      </c>
      <c r="Q4435" s="36">
        <f>IF($B4435="","",IFERROR(VLOOKUP($O4435,Leaders!$A:$B,2,0),"Not Mapped"))</f>
        <v/>
      </c>
      <c r="R4435" s="36">
        <f>IF($B4435="","",IF(COUNTIF(Exclusions!$A:$A,$B4435)&gt;0,"Yes","No"))</f>
        <v/>
      </c>
      <c r="S4435" s="38">
        <f>IF($B4435="","",MIN(1,DAY($A4435)/IF($N4435="Superstore",Settings!$B$5,Settings!$B$4)))</f>
        <v/>
      </c>
      <c r="T4435" s="38">
        <f>IF(OR($B4435="",$G4435="",$S4435=0),"",$G4435/$S4435)</f>
        <v/>
      </c>
      <c r="U4435" s="36">
        <f>IF($T4435="","",IF($T4435&lt;Settings!$B$8,"Critical",IF($T4435&lt;Settings!$B$9,"Semi Critical","Non Critical")))</f>
        <v/>
      </c>
      <c r="V4435" s="28" t="n"/>
      <c r="Z4435">
        <f>IF($B4435="","",IFERROR(VLOOKUP($B4435,'Plan HC for CCA'!$A:$B,2,0),""))</f>
        <v/>
      </c>
      <c r="AA4435">
        <f>IF(OR($B4435="",$Z4435=""),"",IF(N($M4435)&lt;$Z4435,"Delta","No Delta"))</f>
        <v/>
      </c>
      <c r="AB4435">
        <f>IF(OR($B4435="",$Z4435=""),"",MAX(0,$Z4435-N($M4435)))</f>
        <v/>
      </c>
      <c r="AC4435" s="46">
        <f>IF($B4435="","",IFERROR(INDEX('CCA Util %'!$H:$H,MATCH($B4435,'CCA Util %'!$E:$E,0)),""))</f>
        <v/>
      </c>
      <c r="AD4435">
        <f>IF($B4435="","",IFERROR(INDEX('CCA Util %'!$G:$G,MATCH($B4435,'CCA Util %'!$E:$E,0)),""))</f>
        <v/>
      </c>
      <c r="AE4435">
        <f>IF(OR($B4435="",$U4435=""),"",$U4435&amp;" &amp; "&amp;IF(OR($AD4435="",$AD4435=0),"Util NA",$AD4435&amp;" Util"))</f>
        <v/>
      </c>
    </row>
    <row r="4436" ht="15.75" customHeight="1" s="42">
      <c r="A4436" s="41" t="n"/>
      <c r="G4436" s="38" t="n"/>
      <c r="H4436" s="38" t="n"/>
      <c r="I4436" s="38" t="n"/>
      <c r="J4436" s="38" t="n"/>
      <c r="K4436" s="38" t="n"/>
      <c r="L4436" s="38" t="n"/>
      <c r="N4436" s="36">
        <f>IF($B4436="","",IF($C4436="SUPERSTORE","Superstore","DH"))</f>
        <v/>
      </c>
      <c r="O4436" s="36">
        <f>IF($B4436="","",IFERROR(VLOOKUP($B4436,Mapping!$A:$C,2,0),"Not Mapped"))</f>
        <v/>
      </c>
      <c r="P4436" s="36">
        <f>IF($B4436="","",IFERROR(VLOOKUP($B4436,Mapping!$A:$C,3,0),"Not Mapped"))</f>
        <v/>
      </c>
      <c r="Q4436" s="36">
        <f>IF($B4436="","",IFERROR(VLOOKUP($O4436,Leaders!$A:$B,2,0),"Not Mapped"))</f>
        <v/>
      </c>
      <c r="R4436" s="36">
        <f>IF($B4436="","",IF(COUNTIF(Exclusions!$A:$A,$B4436)&gt;0,"Yes","No"))</f>
        <v/>
      </c>
      <c r="S4436" s="38">
        <f>IF($B4436="","",MIN(1,DAY($A4436)/IF($N4436="Superstore",Settings!$B$5,Settings!$B$4)))</f>
        <v/>
      </c>
      <c r="T4436" s="38">
        <f>IF(OR($B4436="",$G4436="",$S4436=0),"",$G4436/$S4436)</f>
        <v/>
      </c>
      <c r="U4436" s="36">
        <f>IF($T4436="","",IF($T4436&lt;Settings!$B$8,"Critical",IF($T4436&lt;Settings!$B$9,"Semi Critical","Non Critical")))</f>
        <v/>
      </c>
      <c r="V4436" s="28" t="n"/>
      <c r="Z4436">
        <f>IF($B4436="","",IFERROR(VLOOKUP($B4436,'Plan HC for CCA'!$A:$B,2,0),""))</f>
        <v/>
      </c>
      <c r="AA4436">
        <f>IF(OR($B4436="",$Z4436=""),"",IF(N($M4436)&lt;$Z4436,"Delta","No Delta"))</f>
        <v/>
      </c>
      <c r="AB4436">
        <f>IF(OR($B4436="",$Z4436=""),"",MAX(0,$Z4436-N($M4436)))</f>
        <v/>
      </c>
      <c r="AC4436" s="46">
        <f>IF($B4436="","",IFERROR(INDEX('CCA Util %'!$H:$H,MATCH($B4436,'CCA Util %'!$E:$E,0)),""))</f>
        <v/>
      </c>
      <c r="AD4436">
        <f>IF($B4436="","",IFERROR(INDEX('CCA Util %'!$G:$G,MATCH($B4436,'CCA Util %'!$E:$E,0)),""))</f>
        <v/>
      </c>
      <c r="AE4436">
        <f>IF(OR($B4436="",$U4436=""),"",$U4436&amp;" &amp; "&amp;IF(OR($AD4436="",$AD4436=0),"Util NA",$AD4436&amp;" Util"))</f>
        <v/>
      </c>
    </row>
    <row r="4437" ht="15.75" customHeight="1" s="42">
      <c r="A4437" s="41" t="n"/>
      <c r="G4437" s="38" t="n"/>
      <c r="H4437" s="38" t="n"/>
      <c r="I4437" s="38" t="n"/>
      <c r="J4437" s="38" t="n"/>
      <c r="K4437" s="38" t="n"/>
      <c r="L4437" s="38" t="n"/>
      <c r="N4437" s="36">
        <f>IF($B4437="","",IF($C4437="SUPERSTORE","Superstore","DH"))</f>
        <v/>
      </c>
      <c r="O4437" s="36">
        <f>IF($B4437="","",IFERROR(VLOOKUP($B4437,Mapping!$A:$C,2,0),"Not Mapped"))</f>
        <v/>
      </c>
      <c r="P4437" s="36">
        <f>IF($B4437="","",IFERROR(VLOOKUP($B4437,Mapping!$A:$C,3,0),"Not Mapped"))</f>
        <v/>
      </c>
      <c r="Q4437" s="36">
        <f>IF($B4437="","",IFERROR(VLOOKUP($O4437,Leaders!$A:$B,2,0),"Not Mapped"))</f>
        <v/>
      </c>
      <c r="R4437" s="36">
        <f>IF($B4437="","",IF(COUNTIF(Exclusions!$A:$A,$B4437)&gt;0,"Yes","No"))</f>
        <v/>
      </c>
      <c r="S4437" s="38">
        <f>IF($B4437="","",MIN(1,DAY($A4437)/IF($N4437="Superstore",Settings!$B$5,Settings!$B$4)))</f>
        <v/>
      </c>
      <c r="T4437" s="38">
        <f>IF(OR($B4437="",$G4437="",$S4437=0),"",$G4437/$S4437)</f>
        <v/>
      </c>
      <c r="U4437" s="36">
        <f>IF($T4437="","",IF($T4437&lt;Settings!$B$8,"Critical",IF($T4437&lt;Settings!$B$9,"Semi Critical","Non Critical")))</f>
        <v/>
      </c>
      <c r="V4437" s="28" t="n"/>
      <c r="Z4437">
        <f>IF($B4437="","",IFERROR(VLOOKUP($B4437,'Plan HC for CCA'!$A:$B,2,0),""))</f>
        <v/>
      </c>
      <c r="AA4437">
        <f>IF(OR($B4437="",$Z4437=""),"",IF(N($M4437)&lt;$Z4437,"Delta","No Delta"))</f>
        <v/>
      </c>
      <c r="AB4437">
        <f>IF(OR($B4437="",$Z4437=""),"",MAX(0,$Z4437-N($M4437)))</f>
        <v/>
      </c>
      <c r="AC4437" s="46">
        <f>IF($B4437="","",IFERROR(INDEX('CCA Util %'!$H:$H,MATCH($B4437,'CCA Util %'!$E:$E,0)),""))</f>
        <v/>
      </c>
      <c r="AD4437">
        <f>IF($B4437="","",IFERROR(INDEX('CCA Util %'!$G:$G,MATCH($B4437,'CCA Util %'!$E:$E,0)),""))</f>
        <v/>
      </c>
      <c r="AE4437">
        <f>IF(OR($B4437="",$U4437=""),"",$U4437&amp;" &amp; "&amp;IF(OR($AD4437="",$AD4437=0),"Util NA",$AD4437&amp;" Util"))</f>
        <v/>
      </c>
    </row>
    <row r="4438" ht="15.75" customHeight="1" s="42">
      <c r="A4438" s="41" t="n"/>
      <c r="G4438" s="38" t="n"/>
      <c r="H4438" s="38" t="n"/>
      <c r="I4438" s="38" t="n"/>
      <c r="J4438" s="38" t="n"/>
      <c r="K4438" s="38" t="n"/>
      <c r="L4438" s="38" t="n"/>
      <c r="N4438" s="36">
        <f>IF($B4438="","",IF($C4438="SUPERSTORE","Superstore","DH"))</f>
        <v/>
      </c>
      <c r="O4438" s="36">
        <f>IF($B4438="","",IFERROR(VLOOKUP($B4438,Mapping!$A:$C,2,0),"Not Mapped"))</f>
        <v/>
      </c>
      <c r="P4438" s="36">
        <f>IF($B4438="","",IFERROR(VLOOKUP($B4438,Mapping!$A:$C,3,0),"Not Mapped"))</f>
        <v/>
      </c>
      <c r="Q4438" s="36">
        <f>IF($B4438="","",IFERROR(VLOOKUP($O4438,Leaders!$A:$B,2,0),"Not Mapped"))</f>
        <v/>
      </c>
      <c r="R4438" s="36">
        <f>IF($B4438="","",IF(COUNTIF(Exclusions!$A:$A,$B4438)&gt;0,"Yes","No"))</f>
        <v/>
      </c>
      <c r="S4438" s="38">
        <f>IF($B4438="","",MIN(1,DAY($A4438)/IF($N4438="Superstore",Settings!$B$5,Settings!$B$4)))</f>
        <v/>
      </c>
      <c r="T4438" s="38">
        <f>IF(OR($B4438="",$G4438="",$S4438=0),"",$G4438/$S4438)</f>
        <v/>
      </c>
      <c r="U4438" s="36">
        <f>IF($T4438="","",IF($T4438&lt;Settings!$B$8,"Critical",IF($T4438&lt;Settings!$B$9,"Semi Critical","Non Critical")))</f>
        <v/>
      </c>
      <c r="V4438" s="28" t="n"/>
      <c r="Z4438">
        <f>IF($B4438="","",IFERROR(VLOOKUP($B4438,'Plan HC for CCA'!$A:$B,2,0),""))</f>
        <v/>
      </c>
      <c r="AA4438">
        <f>IF(OR($B4438="",$Z4438=""),"",IF(N($M4438)&lt;$Z4438,"Delta","No Delta"))</f>
        <v/>
      </c>
      <c r="AB4438">
        <f>IF(OR($B4438="",$Z4438=""),"",MAX(0,$Z4438-N($M4438)))</f>
        <v/>
      </c>
      <c r="AC4438" s="46">
        <f>IF($B4438="","",IFERROR(INDEX('CCA Util %'!$H:$H,MATCH($B4438,'CCA Util %'!$E:$E,0)),""))</f>
        <v/>
      </c>
      <c r="AD4438">
        <f>IF($B4438="","",IFERROR(INDEX('CCA Util %'!$G:$G,MATCH($B4438,'CCA Util %'!$E:$E,0)),""))</f>
        <v/>
      </c>
      <c r="AE4438">
        <f>IF(OR($B4438="",$U4438=""),"",$U4438&amp;" &amp; "&amp;IF(OR($AD4438="",$AD4438=0),"Util NA",$AD4438&amp;" Util"))</f>
        <v/>
      </c>
    </row>
    <row r="4439" ht="15.75" customHeight="1" s="42">
      <c r="A4439" s="41" t="n"/>
      <c r="G4439" s="38" t="n"/>
      <c r="H4439" s="38" t="n"/>
      <c r="I4439" s="38" t="n"/>
      <c r="J4439" s="38" t="n"/>
      <c r="K4439" s="38" t="n"/>
      <c r="L4439" s="38" t="n"/>
      <c r="N4439" s="36">
        <f>IF($B4439="","",IF($C4439="SUPERSTORE","Superstore","DH"))</f>
        <v/>
      </c>
      <c r="O4439" s="36">
        <f>IF($B4439="","",IFERROR(VLOOKUP($B4439,Mapping!$A:$C,2,0),"Not Mapped"))</f>
        <v/>
      </c>
      <c r="P4439" s="36">
        <f>IF($B4439="","",IFERROR(VLOOKUP($B4439,Mapping!$A:$C,3,0),"Not Mapped"))</f>
        <v/>
      </c>
      <c r="Q4439" s="36">
        <f>IF($B4439="","",IFERROR(VLOOKUP($O4439,Leaders!$A:$B,2,0),"Not Mapped"))</f>
        <v/>
      </c>
      <c r="R4439" s="36">
        <f>IF($B4439="","",IF(COUNTIF(Exclusions!$A:$A,$B4439)&gt;0,"Yes","No"))</f>
        <v/>
      </c>
      <c r="S4439" s="38">
        <f>IF($B4439="","",MIN(1,DAY($A4439)/IF($N4439="Superstore",Settings!$B$5,Settings!$B$4)))</f>
        <v/>
      </c>
      <c r="T4439" s="38">
        <f>IF(OR($B4439="",$G4439="",$S4439=0),"",$G4439/$S4439)</f>
        <v/>
      </c>
      <c r="U4439" s="36">
        <f>IF($T4439="","",IF($T4439&lt;Settings!$B$8,"Critical",IF($T4439&lt;Settings!$B$9,"Semi Critical","Non Critical")))</f>
        <v/>
      </c>
      <c r="V4439" s="28" t="n"/>
      <c r="Z4439">
        <f>IF($B4439="","",IFERROR(VLOOKUP($B4439,'Plan HC for CCA'!$A:$B,2,0),""))</f>
        <v/>
      </c>
      <c r="AA4439">
        <f>IF(OR($B4439="",$Z4439=""),"",IF(N($M4439)&lt;$Z4439,"Delta","No Delta"))</f>
        <v/>
      </c>
      <c r="AB4439">
        <f>IF(OR($B4439="",$Z4439=""),"",MAX(0,$Z4439-N($M4439)))</f>
        <v/>
      </c>
      <c r="AC4439" s="46">
        <f>IF($B4439="","",IFERROR(INDEX('CCA Util %'!$H:$H,MATCH($B4439,'CCA Util %'!$E:$E,0)),""))</f>
        <v/>
      </c>
      <c r="AD4439">
        <f>IF($B4439="","",IFERROR(INDEX('CCA Util %'!$G:$G,MATCH($B4439,'CCA Util %'!$E:$E,0)),""))</f>
        <v/>
      </c>
      <c r="AE4439">
        <f>IF(OR($B4439="",$U4439=""),"",$U4439&amp;" &amp; "&amp;IF(OR($AD4439="",$AD4439=0),"Util NA",$AD4439&amp;" Util"))</f>
        <v/>
      </c>
    </row>
    <row r="4440" ht="15.75" customHeight="1" s="42">
      <c r="A4440" s="41" t="n"/>
      <c r="G4440" s="38" t="n"/>
      <c r="H4440" s="38" t="n"/>
      <c r="I4440" s="38" t="n"/>
      <c r="J4440" s="38" t="n"/>
      <c r="K4440" s="38" t="n"/>
      <c r="L4440" s="38" t="n"/>
      <c r="N4440" s="36">
        <f>IF($B4440="","",IF($C4440="SUPERSTORE","Superstore","DH"))</f>
        <v/>
      </c>
      <c r="O4440" s="36">
        <f>IF($B4440="","",IFERROR(VLOOKUP($B4440,Mapping!$A:$C,2,0),"Not Mapped"))</f>
        <v/>
      </c>
      <c r="P4440" s="36">
        <f>IF($B4440="","",IFERROR(VLOOKUP($B4440,Mapping!$A:$C,3,0),"Not Mapped"))</f>
        <v/>
      </c>
      <c r="Q4440" s="36">
        <f>IF($B4440="","",IFERROR(VLOOKUP($O4440,Leaders!$A:$B,2,0),"Not Mapped"))</f>
        <v/>
      </c>
      <c r="R4440" s="36">
        <f>IF($B4440="","",IF(COUNTIF(Exclusions!$A:$A,$B4440)&gt;0,"Yes","No"))</f>
        <v/>
      </c>
      <c r="S4440" s="38">
        <f>IF($B4440="","",MIN(1,DAY($A4440)/IF($N4440="Superstore",Settings!$B$5,Settings!$B$4)))</f>
        <v/>
      </c>
      <c r="T4440" s="38">
        <f>IF(OR($B4440="",$G4440="",$S4440=0),"",$G4440/$S4440)</f>
        <v/>
      </c>
      <c r="U4440" s="36">
        <f>IF($T4440="","",IF($T4440&lt;Settings!$B$8,"Critical",IF($T4440&lt;Settings!$B$9,"Semi Critical","Non Critical")))</f>
        <v/>
      </c>
      <c r="V4440" s="28" t="n"/>
      <c r="Z4440">
        <f>IF($B4440="","",IFERROR(VLOOKUP($B4440,'Plan HC for CCA'!$A:$B,2,0),""))</f>
        <v/>
      </c>
      <c r="AA4440">
        <f>IF(OR($B4440="",$Z4440=""),"",IF(N($M4440)&lt;$Z4440,"Delta","No Delta"))</f>
        <v/>
      </c>
      <c r="AB4440">
        <f>IF(OR($B4440="",$Z4440=""),"",MAX(0,$Z4440-N($M4440)))</f>
        <v/>
      </c>
      <c r="AC4440" s="46">
        <f>IF($B4440="","",IFERROR(INDEX('CCA Util %'!$H:$H,MATCH($B4440,'CCA Util %'!$E:$E,0)),""))</f>
        <v/>
      </c>
      <c r="AD4440">
        <f>IF($B4440="","",IFERROR(INDEX('CCA Util %'!$G:$G,MATCH($B4440,'CCA Util %'!$E:$E,0)),""))</f>
        <v/>
      </c>
      <c r="AE4440">
        <f>IF(OR($B4440="",$U4440=""),"",$U4440&amp;" &amp; "&amp;IF(OR($AD4440="",$AD4440=0),"Util NA",$AD4440&amp;" Util"))</f>
        <v/>
      </c>
    </row>
    <row r="4441" ht="15.75" customHeight="1" s="42">
      <c r="A4441" s="41" t="n"/>
      <c r="G4441" s="38" t="n"/>
      <c r="H4441" s="38" t="n"/>
      <c r="I4441" s="38" t="n"/>
      <c r="J4441" s="38" t="n"/>
      <c r="K4441" s="38" t="n"/>
      <c r="L4441" s="38" t="n"/>
      <c r="N4441" s="36">
        <f>IF($B4441="","",IF($C4441="SUPERSTORE","Superstore","DH"))</f>
        <v/>
      </c>
      <c r="O4441" s="36">
        <f>IF($B4441="","",IFERROR(VLOOKUP($B4441,Mapping!$A:$C,2,0),"Not Mapped"))</f>
        <v/>
      </c>
      <c r="P4441" s="36">
        <f>IF($B4441="","",IFERROR(VLOOKUP($B4441,Mapping!$A:$C,3,0),"Not Mapped"))</f>
        <v/>
      </c>
      <c r="Q4441" s="36">
        <f>IF($B4441="","",IFERROR(VLOOKUP($O4441,Leaders!$A:$B,2,0),"Not Mapped"))</f>
        <v/>
      </c>
      <c r="R4441" s="36">
        <f>IF($B4441="","",IF(COUNTIF(Exclusions!$A:$A,$B4441)&gt;0,"Yes","No"))</f>
        <v/>
      </c>
      <c r="S4441" s="38">
        <f>IF($B4441="","",MIN(1,DAY($A4441)/IF($N4441="Superstore",Settings!$B$5,Settings!$B$4)))</f>
        <v/>
      </c>
      <c r="T4441" s="38">
        <f>IF(OR($B4441="",$G4441="",$S4441=0),"",$G4441/$S4441)</f>
        <v/>
      </c>
      <c r="U4441" s="36">
        <f>IF($T4441="","",IF($T4441&lt;Settings!$B$8,"Critical",IF($T4441&lt;Settings!$B$9,"Semi Critical","Non Critical")))</f>
        <v/>
      </c>
      <c r="V4441" s="28" t="n"/>
      <c r="Z4441">
        <f>IF($B4441="","",IFERROR(VLOOKUP($B4441,'Plan HC for CCA'!$A:$B,2,0),""))</f>
        <v/>
      </c>
      <c r="AA4441">
        <f>IF(OR($B4441="",$Z4441=""),"",IF(N($M4441)&lt;$Z4441,"Delta","No Delta"))</f>
        <v/>
      </c>
      <c r="AB4441">
        <f>IF(OR($B4441="",$Z4441=""),"",MAX(0,$Z4441-N($M4441)))</f>
        <v/>
      </c>
      <c r="AC4441" s="46">
        <f>IF($B4441="","",IFERROR(INDEX('CCA Util %'!$H:$H,MATCH($B4441,'CCA Util %'!$E:$E,0)),""))</f>
        <v/>
      </c>
      <c r="AD4441">
        <f>IF($B4441="","",IFERROR(INDEX('CCA Util %'!$G:$G,MATCH($B4441,'CCA Util %'!$E:$E,0)),""))</f>
        <v/>
      </c>
      <c r="AE4441">
        <f>IF(OR($B4441="",$U4441=""),"",$U4441&amp;" &amp; "&amp;IF(OR($AD4441="",$AD4441=0),"Util NA",$AD4441&amp;" Util"))</f>
        <v/>
      </c>
    </row>
    <row r="4442" ht="15.75" customHeight="1" s="42">
      <c r="A4442" s="41" t="n"/>
      <c r="G4442" s="38" t="n"/>
      <c r="H4442" s="38" t="n"/>
      <c r="I4442" s="38" t="n"/>
      <c r="J4442" s="38" t="n"/>
      <c r="K4442" s="38" t="n"/>
      <c r="L4442" s="38" t="n"/>
      <c r="N4442" s="36">
        <f>IF($B4442="","",IF($C4442="SUPERSTORE","Superstore","DH"))</f>
        <v/>
      </c>
      <c r="O4442" s="36">
        <f>IF($B4442="","",IFERROR(VLOOKUP($B4442,Mapping!$A:$C,2,0),"Not Mapped"))</f>
        <v/>
      </c>
      <c r="P4442" s="36">
        <f>IF($B4442="","",IFERROR(VLOOKUP($B4442,Mapping!$A:$C,3,0),"Not Mapped"))</f>
        <v/>
      </c>
      <c r="Q4442" s="36">
        <f>IF($B4442="","",IFERROR(VLOOKUP($O4442,Leaders!$A:$B,2,0),"Not Mapped"))</f>
        <v/>
      </c>
      <c r="R4442" s="36">
        <f>IF($B4442="","",IF(COUNTIF(Exclusions!$A:$A,$B4442)&gt;0,"Yes","No"))</f>
        <v/>
      </c>
      <c r="S4442" s="38">
        <f>IF($B4442="","",MIN(1,DAY($A4442)/IF($N4442="Superstore",Settings!$B$5,Settings!$B$4)))</f>
        <v/>
      </c>
      <c r="T4442" s="38">
        <f>IF(OR($B4442="",$G4442="",$S4442=0),"",$G4442/$S4442)</f>
        <v/>
      </c>
      <c r="U4442" s="36">
        <f>IF($T4442="","",IF($T4442&lt;Settings!$B$8,"Critical",IF($T4442&lt;Settings!$B$9,"Semi Critical","Non Critical")))</f>
        <v/>
      </c>
      <c r="V4442" s="28" t="n"/>
      <c r="Z4442">
        <f>IF($B4442="","",IFERROR(VLOOKUP($B4442,'Plan HC for CCA'!$A:$B,2,0),""))</f>
        <v/>
      </c>
      <c r="AA4442">
        <f>IF(OR($B4442="",$Z4442=""),"",IF(N($M4442)&lt;$Z4442,"Delta","No Delta"))</f>
        <v/>
      </c>
      <c r="AB4442">
        <f>IF(OR($B4442="",$Z4442=""),"",MAX(0,$Z4442-N($M4442)))</f>
        <v/>
      </c>
      <c r="AC4442" s="46">
        <f>IF($B4442="","",IFERROR(INDEX('CCA Util %'!$H:$H,MATCH($B4442,'CCA Util %'!$E:$E,0)),""))</f>
        <v/>
      </c>
      <c r="AD4442">
        <f>IF($B4442="","",IFERROR(INDEX('CCA Util %'!$G:$G,MATCH($B4442,'CCA Util %'!$E:$E,0)),""))</f>
        <v/>
      </c>
      <c r="AE4442">
        <f>IF(OR($B4442="",$U4442=""),"",$U4442&amp;" &amp; "&amp;IF(OR($AD4442="",$AD4442=0),"Util NA",$AD4442&amp;" Util"))</f>
        <v/>
      </c>
    </row>
    <row r="4443" ht="15.75" customHeight="1" s="42">
      <c r="A4443" s="41" t="n"/>
      <c r="G4443" s="38" t="n"/>
      <c r="H4443" s="38" t="n"/>
      <c r="I4443" s="38" t="n"/>
      <c r="J4443" s="38" t="n"/>
      <c r="K4443" s="38" t="n"/>
      <c r="L4443" s="38" t="n"/>
      <c r="N4443" s="36">
        <f>IF($B4443="","",IF($C4443="SUPERSTORE","Superstore","DH"))</f>
        <v/>
      </c>
      <c r="O4443" s="36">
        <f>IF($B4443="","",IFERROR(VLOOKUP($B4443,Mapping!$A:$C,2,0),"Not Mapped"))</f>
        <v/>
      </c>
      <c r="P4443" s="36">
        <f>IF($B4443="","",IFERROR(VLOOKUP($B4443,Mapping!$A:$C,3,0),"Not Mapped"))</f>
        <v/>
      </c>
      <c r="Q4443" s="36">
        <f>IF($B4443="","",IFERROR(VLOOKUP($O4443,Leaders!$A:$B,2,0),"Not Mapped"))</f>
        <v/>
      </c>
      <c r="R4443" s="36">
        <f>IF($B4443="","",IF(COUNTIF(Exclusions!$A:$A,$B4443)&gt;0,"Yes","No"))</f>
        <v/>
      </c>
      <c r="S4443" s="38">
        <f>IF($B4443="","",MIN(1,DAY($A4443)/IF($N4443="Superstore",Settings!$B$5,Settings!$B$4)))</f>
        <v/>
      </c>
      <c r="T4443" s="38">
        <f>IF(OR($B4443="",$G4443="",$S4443=0),"",$G4443/$S4443)</f>
        <v/>
      </c>
      <c r="U4443" s="36">
        <f>IF($T4443="","",IF($T4443&lt;Settings!$B$8,"Critical",IF($T4443&lt;Settings!$B$9,"Semi Critical","Non Critical")))</f>
        <v/>
      </c>
      <c r="V4443" s="28" t="n"/>
      <c r="Z4443">
        <f>IF($B4443="","",IFERROR(VLOOKUP($B4443,'Plan HC for CCA'!$A:$B,2,0),""))</f>
        <v/>
      </c>
      <c r="AA4443">
        <f>IF(OR($B4443="",$Z4443=""),"",IF(N($M4443)&lt;$Z4443,"Delta","No Delta"))</f>
        <v/>
      </c>
      <c r="AB4443">
        <f>IF(OR($B4443="",$Z4443=""),"",MAX(0,$Z4443-N($M4443)))</f>
        <v/>
      </c>
      <c r="AC4443" s="46">
        <f>IF($B4443="","",IFERROR(INDEX('CCA Util %'!$H:$H,MATCH($B4443,'CCA Util %'!$E:$E,0)),""))</f>
        <v/>
      </c>
      <c r="AD4443">
        <f>IF($B4443="","",IFERROR(INDEX('CCA Util %'!$G:$G,MATCH($B4443,'CCA Util %'!$E:$E,0)),""))</f>
        <v/>
      </c>
      <c r="AE4443">
        <f>IF(OR($B4443="",$U4443=""),"",$U4443&amp;" &amp; "&amp;IF(OR($AD4443="",$AD4443=0),"Util NA",$AD4443&amp;" Util"))</f>
        <v/>
      </c>
    </row>
    <row r="4444" ht="15.75" customHeight="1" s="42">
      <c r="A4444" s="41" t="n"/>
      <c r="G4444" s="38" t="n"/>
      <c r="H4444" s="38" t="n"/>
      <c r="I4444" s="38" t="n"/>
      <c r="J4444" s="38" t="n"/>
      <c r="K4444" s="38" t="n"/>
      <c r="L4444" s="38" t="n"/>
      <c r="N4444" s="36">
        <f>IF($B4444="","",IF($C4444="SUPERSTORE","Superstore","DH"))</f>
        <v/>
      </c>
      <c r="O4444" s="36">
        <f>IF($B4444="","",IFERROR(VLOOKUP($B4444,Mapping!$A:$C,2,0),"Not Mapped"))</f>
        <v/>
      </c>
      <c r="P4444" s="36">
        <f>IF($B4444="","",IFERROR(VLOOKUP($B4444,Mapping!$A:$C,3,0),"Not Mapped"))</f>
        <v/>
      </c>
      <c r="Q4444" s="36">
        <f>IF($B4444="","",IFERROR(VLOOKUP($O4444,Leaders!$A:$B,2,0),"Not Mapped"))</f>
        <v/>
      </c>
      <c r="R4444" s="36">
        <f>IF($B4444="","",IF(COUNTIF(Exclusions!$A:$A,$B4444)&gt;0,"Yes","No"))</f>
        <v/>
      </c>
      <c r="S4444" s="38">
        <f>IF($B4444="","",MIN(1,DAY($A4444)/IF($N4444="Superstore",Settings!$B$5,Settings!$B$4)))</f>
        <v/>
      </c>
      <c r="T4444" s="38">
        <f>IF(OR($B4444="",$G4444="",$S4444=0),"",$G4444/$S4444)</f>
        <v/>
      </c>
      <c r="U4444" s="36">
        <f>IF($T4444="","",IF($T4444&lt;Settings!$B$8,"Critical",IF($T4444&lt;Settings!$B$9,"Semi Critical","Non Critical")))</f>
        <v/>
      </c>
      <c r="V4444" s="28" t="n"/>
      <c r="Z4444">
        <f>IF($B4444="","",IFERROR(VLOOKUP($B4444,'Plan HC for CCA'!$A:$B,2,0),""))</f>
        <v/>
      </c>
      <c r="AA4444">
        <f>IF(OR($B4444="",$Z4444=""),"",IF(N($M4444)&lt;$Z4444,"Delta","No Delta"))</f>
        <v/>
      </c>
      <c r="AB4444">
        <f>IF(OR($B4444="",$Z4444=""),"",MAX(0,$Z4444-N($M4444)))</f>
        <v/>
      </c>
      <c r="AC4444" s="46">
        <f>IF($B4444="","",IFERROR(INDEX('CCA Util %'!$H:$H,MATCH($B4444,'CCA Util %'!$E:$E,0)),""))</f>
        <v/>
      </c>
      <c r="AD4444">
        <f>IF($B4444="","",IFERROR(INDEX('CCA Util %'!$G:$G,MATCH($B4444,'CCA Util %'!$E:$E,0)),""))</f>
        <v/>
      </c>
      <c r="AE4444">
        <f>IF(OR($B4444="",$U4444=""),"",$U4444&amp;" &amp; "&amp;IF(OR($AD4444="",$AD4444=0),"Util NA",$AD4444&amp;" Util"))</f>
        <v/>
      </c>
    </row>
    <row r="4445" ht="15.75" customHeight="1" s="42">
      <c r="A4445" s="41" t="n"/>
      <c r="G4445" s="38" t="n"/>
      <c r="H4445" s="38" t="n"/>
      <c r="I4445" s="38" t="n"/>
      <c r="J4445" s="38" t="n"/>
      <c r="K4445" s="38" t="n"/>
      <c r="L4445" s="38" t="n"/>
      <c r="N4445" s="36">
        <f>IF($B4445="","",IF($C4445="SUPERSTORE","Superstore","DH"))</f>
        <v/>
      </c>
      <c r="O4445" s="36">
        <f>IF($B4445="","",IFERROR(VLOOKUP($B4445,Mapping!$A:$C,2,0),"Not Mapped"))</f>
        <v/>
      </c>
      <c r="P4445" s="36">
        <f>IF($B4445="","",IFERROR(VLOOKUP($B4445,Mapping!$A:$C,3,0),"Not Mapped"))</f>
        <v/>
      </c>
      <c r="Q4445" s="36">
        <f>IF($B4445="","",IFERROR(VLOOKUP($O4445,Leaders!$A:$B,2,0),"Not Mapped"))</f>
        <v/>
      </c>
      <c r="R4445" s="36">
        <f>IF($B4445="","",IF(COUNTIF(Exclusions!$A:$A,$B4445)&gt;0,"Yes","No"))</f>
        <v/>
      </c>
      <c r="S4445" s="38">
        <f>IF($B4445="","",MIN(1,DAY($A4445)/IF($N4445="Superstore",Settings!$B$5,Settings!$B$4)))</f>
        <v/>
      </c>
      <c r="T4445" s="38">
        <f>IF(OR($B4445="",$G4445="",$S4445=0),"",$G4445/$S4445)</f>
        <v/>
      </c>
      <c r="U4445" s="36">
        <f>IF($T4445="","",IF($T4445&lt;Settings!$B$8,"Critical",IF($T4445&lt;Settings!$B$9,"Semi Critical","Non Critical")))</f>
        <v/>
      </c>
      <c r="V4445" s="28" t="n"/>
      <c r="Z4445">
        <f>IF($B4445="","",IFERROR(VLOOKUP($B4445,'Plan HC for CCA'!$A:$B,2,0),""))</f>
        <v/>
      </c>
      <c r="AA4445">
        <f>IF(OR($B4445="",$Z4445=""),"",IF(N($M4445)&lt;$Z4445,"Delta","No Delta"))</f>
        <v/>
      </c>
      <c r="AB4445">
        <f>IF(OR($B4445="",$Z4445=""),"",MAX(0,$Z4445-N($M4445)))</f>
        <v/>
      </c>
      <c r="AC4445" s="46">
        <f>IF($B4445="","",IFERROR(INDEX('CCA Util %'!$H:$H,MATCH($B4445,'CCA Util %'!$E:$E,0)),""))</f>
        <v/>
      </c>
      <c r="AD4445">
        <f>IF($B4445="","",IFERROR(INDEX('CCA Util %'!$G:$G,MATCH($B4445,'CCA Util %'!$E:$E,0)),""))</f>
        <v/>
      </c>
      <c r="AE4445">
        <f>IF(OR($B4445="",$U4445=""),"",$U4445&amp;" &amp; "&amp;IF(OR($AD4445="",$AD4445=0),"Util NA",$AD4445&amp;" Util"))</f>
        <v/>
      </c>
    </row>
    <row r="4446" ht="15.75" customHeight="1" s="42">
      <c r="A4446" s="41" t="n"/>
      <c r="G4446" s="38" t="n"/>
      <c r="H4446" s="38" t="n"/>
      <c r="I4446" s="38" t="n"/>
      <c r="J4446" s="38" t="n"/>
      <c r="K4446" s="38" t="n"/>
      <c r="L4446" s="38" t="n"/>
      <c r="N4446" s="36">
        <f>IF($B4446="","",IF($C4446="SUPERSTORE","Superstore","DH"))</f>
        <v/>
      </c>
      <c r="O4446" s="36">
        <f>IF($B4446="","",IFERROR(VLOOKUP($B4446,Mapping!$A:$C,2,0),"Not Mapped"))</f>
        <v/>
      </c>
      <c r="P4446" s="36">
        <f>IF($B4446="","",IFERROR(VLOOKUP($B4446,Mapping!$A:$C,3,0),"Not Mapped"))</f>
        <v/>
      </c>
      <c r="Q4446" s="36">
        <f>IF($B4446="","",IFERROR(VLOOKUP($O4446,Leaders!$A:$B,2,0),"Not Mapped"))</f>
        <v/>
      </c>
      <c r="R4446" s="36">
        <f>IF($B4446="","",IF(COUNTIF(Exclusions!$A:$A,$B4446)&gt;0,"Yes","No"))</f>
        <v/>
      </c>
      <c r="S4446" s="38">
        <f>IF($B4446="","",MIN(1,DAY($A4446)/IF($N4446="Superstore",Settings!$B$5,Settings!$B$4)))</f>
        <v/>
      </c>
      <c r="T4446" s="38">
        <f>IF(OR($B4446="",$G4446="",$S4446=0),"",$G4446/$S4446)</f>
        <v/>
      </c>
      <c r="U4446" s="36">
        <f>IF($T4446="","",IF($T4446&lt;Settings!$B$8,"Critical",IF($T4446&lt;Settings!$B$9,"Semi Critical","Non Critical")))</f>
        <v/>
      </c>
      <c r="V4446" s="28" t="n"/>
      <c r="Z4446">
        <f>IF($B4446="","",IFERROR(VLOOKUP($B4446,'Plan HC for CCA'!$A:$B,2,0),""))</f>
        <v/>
      </c>
      <c r="AA4446">
        <f>IF(OR($B4446="",$Z4446=""),"",IF(N($M4446)&lt;$Z4446,"Delta","No Delta"))</f>
        <v/>
      </c>
      <c r="AB4446">
        <f>IF(OR($B4446="",$Z4446=""),"",MAX(0,$Z4446-N($M4446)))</f>
        <v/>
      </c>
      <c r="AC4446" s="46">
        <f>IF($B4446="","",IFERROR(INDEX('CCA Util %'!$H:$H,MATCH($B4446,'CCA Util %'!$E:$E,0)),""))</f>
        <v/>
      </c>
      <c r="AD4446">
        <f>IF($B4446="","",IFERROR(INDEX('CCA Util %'!$G:$G,MATCH($B4446,'CCA Util %'!$E:$E,0)),""))</f>
        <v/>
      </c>
      <c r="AE4446">
        <f>IF(OR($B4446="",$U4446=""),"",$U4446&amp;" &amp; "&amp;IF(OR($AD4446="",$AD4446=0),"Util NA",$AD4446&amp;" Util"))</f>
        <v/>
      </c>
    </row>
    <row r="4447" ht="15.75" customHeight="1" s="42">
      <c r="A4447" s="41" t="n"/>
      <c r="G4447" s="38" t="n"/>
      <c r="H4447" s="38" t="n"/>
      <c r="I4447" s="38" t="n"/>
      <c r="J4447" s="38" t="n"/>
      <c r="K4447" s="38" t="n"/>
      <c r="L4447" s="38" t="n"/>
      <c r="N4447" s="36">
        <f>IF($B4447="","",IF($C4447="SUPERSTORE","Superstore","DH"))</f>
        <v/>
      </c>
      <c r="O4447" s="36">
        <f>IF($B4447="","",IFERROR(VLOOKUP($B4447,Mapping!$A:$C,2,0),"Not Mapped"))</f>
        <v/>
      </c>
      <c r="P4447" s="36">
        <f>IF($B4447="","",IFERROR(VLOOKUP($B4447,Mapping!$A:$C,3,0),"Not Mapped"))</f>
        <v/>
      </c>
      <c r="Q4447" s="36">
        <f>IF($B4447="","",IFERROR(VLOOKUP($O4447,Leaders!$A:$B,2,0),"Not Mapped"))</f>
        <v/>
      </c>
      <c r="R4447" s="36">
        <f>IF($B4447="","",IF(COUNTIF(Exclusions!$A:$A,$B4447)&gt;0,"Yes","No"))</f>
        <v/>
      </c>
      <c r="S4447" s="38">
        <f>IF($B4447="","",MIN(1,DAY($A4447)/IF($N4447="Superstore",Settings!$B$5,Settings!$B$4)))</f>
        <v/>
      </c>
      <c r="T4447" s="38">
        <f>IF(OR($B4447="",$G4447="",$S4447=0),"",$G4447/$S4447)</f>
        <v/>
      </c>
      <c r="U4447" s="36">
        <f>IF($T4447="","",IF($T4447&lt;Settings!$B$8,"Critical",IF($T4447&lt;Settings!$B$9,"Semi Critical","Non Critical")))</f>
        <v/>
      </c>
      <c r="V4447" s="28" t="n"/>
      <c r="Z4447">
        <f>IF($B4447="","",IFERROR(VLOOKUP($B4447,'Plan HC for CCA'!$A:$B,2,0),""))</f>
        <v/>
      </c>
      <c r="AA4447">
        <f>IF(OR($B4447="",$Z4447=""),"",IF(N($M4447)&lt;$Z4447,"Delta","No Delta"))</f>
        <v/>
      </c>
      <c r="AB4447">
        <f>IF(OR($B4447="",$Z4447=""),"",MAX(0,$Z4447-N($M4447)))</f>
        <v/>
      </c>
      <c r="AC4447" s="46">
        <f>IF($B4447="","",IFERROR(INDEX('CCA Util %'!$H:$H,MATCH($B4447,'CCA Util %'!$E:$E,0)),""))</f>
        <v/>
      </c>
      <c r="AD4447">
        <f>IF($B4447="","",IFERROR(INDEX('CCA Util %'!$G:$G,MATCH($B4447,'CCA Util %'!$E:$E,0)),""))</f>
        <v/>
      </c>
      <c r="AE4447">
        <f>IF(OR($B4447="",$U4447=""),"",$U4447&amp;" &amp; "&amp;IF(OR($AD4447="",$AD4447=0),"Util NA",$AD4447&amp;" Util"))</f>
        <v/>
      </c>
    </row>
    <row r="4448" ht="15.75" customHeight="1" s="42">
      <c r="A4448" s="41" t="n"/>
      <c r="G4448" s="38" t="n"/>
      <c r="H4448" s="38" t="n"/>
      <c r="I4448" s="38" t="n"/>
      <c r="J4448" s="38" t="n"/>
      <c r="K4448" s="38" t="n"/>
      <c r="L4448" s="38" t="n"/>
      <c r="N4448" s="36">
        <f>IF($B4448="","",IF($C4448="SUPERSTORE","Superstore","DH"))</f>
        <v/>
      </c>
      <c r="O4448" s="36">
        <f>IF($B4448="","",IFERROR(VLOOKUP($B4448,Mapping!$A:$C,2,0),"Not Mapped"))</f>
        <v/>
      </c>
      <c r="P4448" s="36">
        <f>IF($B4448="","",IFERROR(VLOOKUP($B4448,Mapping!$A:$C,3,0),"Not Mapped"))</f>
        <v/>
      </c>
      <c r="Q4448" s="36">
        <f>IF($B4448="","",IFERROR(VLOOKUP($O4448,Leaders!$A:$B,2,0),"Not Mapped"))</f>
        <v/>
      </c>
      <c r="R4448" s="36">
        <f>IF($B4448="","",IF(COUNTIF(Exclusions!$A:$A,$B4448)&gt;0,"Yes","No"))</f>
        <v/>
      </c>
      <c r="S4448" s="38">
        <f>IF($B4448="","",MIN(1,DAY($A4448)/IF($N4448="Superstore",Settings!$B$5,Settings!$B$4)))</f>
        <v/>
      </c>
      <c r="T4448" s="38">
        <f>IF(OR($B4448="",$G4448="",$S4448=0),"",$G4448/$S4448)</f>
        <v/>
      </c>
      <c r="U4448" s="36">
        <f>IF($T4448="","",IF($T4448&lt;Settings!$B$8,"Critical",IF($T4448&lt;Settings!$B$9,"Semi Critical","Non Critical")))</f>
        <v/>
      </c>
      <c r="V4448" s="28" t="n"/>
      <c r="Z4448">
        <f>IF($B4448="","",IFERROR(VLOOKUP($B4448,'Plan HC for CCA'!$A:$B,2,0),""))</f>
        <v/>
      </c>
      <c r="AA4448">
        <f>IF(OR($B4448="",$Z4448=""),"",IF(N($M4448)&lt;$Z4448,"Delta","No Delta"))</f>
        <v/>
      </c>
      <c r="AB4448">
        <f>IF(OR($B4448="",$Z4448=""),"",MAX(0,$Z4448-N($M4448)))</f>
        <v/>
      </c>
      <c r="AC4448" s="46">
        <f>IF($B4448="","",IFERROR(INDEX('CCA Util %'!$H:$H,MATCH($B4448,'CCA Util %'!$E:$E,0)),""))</f>
        <v/>
      </c>
      <c r="AD4448">
        <f>IF($B4448="","",IFERROR(INDEX('CCA Util %'!$G:$G,MATCH($B4448,'CCA Util %'!$E:$E,0)),""))</f>
        <v/>
      </c>
      <c r="AE4448">
        <f>IF(OR($B4448="",$U4448=""),"",$U4448&amp;" &amp; "&amp;IF(OR($AD4448="",$AD4448=0),"Util NA",$AD4448&amp;" Util"))</f>
        <v/>
      </c>
    </row>
    <row r="4449" ht="15.75" customHeight="1" s="42">
      <c r="A4449" s="41" t="n"/>
      <c r="G4449" s="38" t="n"/>
      <c r="H4449" s="38" t="n"/>
      <c r="I4449" s="38" t="n"/>
      <c r="J4449" s="38" t="n"/>
      <c r="K4449" s="38" t="n"/>
      <c r="L4449" s="38" t="n"/>
      <c r="N4449" s="36">
        <f>IF($B4449="","",IF($C4449="SUPERSTORE","Superstore","DH"))</f>
        <v/>
      </c>
      <c r="O4449" s="36">
        <f>IF($B4449="","",IFERROR(VLOOKUP($B4449,Mapping!$A:$C,2,0),"Not Mapped"))</f>
        <v/>
      </c>
      <c r="P4449" s="36">
        <f>IF($B4449="","",IFERROR(VLOOKUP($B4449,Mapping!$A:$C,3,0),"Not Mapped"))</f>
        <v/>
      </c>
      <c r="Q4449" s="36">
        <f>IF($B4449="","",IFERROR(VLOOKUP($O4449,Leaders!$A:$B,2,0),"Not Mapped"))</f>
        <v/>
      </c>
      <c r="R4449" s="36">
        <f>IF($B4449="","",IF(COUNTIF(Exclusions!$A:$A,$B4449)&gt;0,"Yes","No"))</f>
        <v/>
      </c>
      <c r="S4449" s="38">
        <f>IF($B4449="","",MIN(1,DAY($A4449)/IF($N4449="Superstore",Settings!$B$5,Settings!$B$4)))</f>
        <v/>
      </c>
      <c r="T4449" s="38">
        <f>IF(OR($B4449="",$G4449="",$S4449=0),"",$G4449/$S4449)</f>
        <v/>
      </c>
      <c r="U4449" s="36">
        <f>IF($T4449="","",IF($T4449&lt;Settings!$B$8,"Critical",IF($T4449&lt;Settings!$B$9,"Semi Critical","Non Critical")))</f>
        <v/>
      </c>
      <c r="V4449" s="28" t="n"/>
      <c r="Z4449">
        <f>IF($B4449="","",IFERROR(VLOOKUP($B4449,'Plan HC for CCA'!$A:$B,2,0),""))</f>
        <v/>
      </c>
      <c r="AA4449">
        <f>IF(OR($B4449="",$Z4449=""),"",IF(N($M4449)&lt;$Z4449,"Delta","No Delta"))</f>
        <v/>
      </c>
      <c r="AB4449">
        <f>IF(OR($B4449="",$Z4449=""),"",MAX(0,$Z4449-N($M4449)))</f>
        <v/>
      </c>
      <c r="AC4449" s="46">
        <f>IF($B4449="","",IFERROR(INDEX('CCA Util %'!$H:$H,MATCH($B4449,'CCA Util %'!$E:$E,0)),""))</f>
        <v/>
      </c>
      <c r="AD4449">
        <f>IF($B4449="","",IFERROR(INDEX('CCA Util %'!$G:$G,MATCH($B4449,'CCA Util %'!$E:$E,0)),""))</f>
        <v/>
      </c>
      <c r="AE4449">
        <f>IF(OR($B4449="",$U4449=""),"",$U4449&amp;" &amp; "&amp;IF(OR($AD4449="",$AD4449=0),"Util NA",$AD4449&amp;" Util"))</f>
        <v/>
      </c>
    </row>
    <row r="4450" ht="15.75" customHeight="1" s="42">
      <c r="A4450" s="41" t="n"/>
      <c r="G4450" s="38" t="n"/>
      <c r="H4450" s="38" t="n"/>
      <c r="I4450" s="38" t="n"/>
      <c r="J4450" s="38" t="n"/>
      <c r="K4450" s="38" t="n"/>
      <c r="L4450" s="38" t="n"/>
      <c r="N4450" s="36">
        <f>IF($B4450="","",IF($C4450="SUPERSTORE","Superstore","DH"))</f>
        <v/>
      </c>
      <c r="O4450" s="36">
        <f>IF($B4450="","",IFERROR(VLOOKUP($B4450,Mapping!$A:$C,2,0),"Not Mapped"))</f>
        <v/>
      </c>
      <c r="P4450" s="36">
        <f>IF($B4450="","",IFERROR(VLOOKUP($B4450,Mapping!$A:$C,3,0),"Not Mapped"))</f>
        <v/>
      </c>
      <c r="Q4450" s="36">
        <f>IF($B4450="","",IFERROR(VLOOKUP($O4450,Leaders!$A:$B,2,0),"Not Mapped"))</f>
        <v/>
      </c>
      <c r="R4450" s="36">
        <f>IF($B4450="","",IF(COUNTIF(Exclusions!$A:$A,$B4450)&gt;0,"Yes","No"))</f>
        <v/>
      </c>
      <c r="S4450" s="38">
        <f>IF($B4450="","",MIN(1,DAY($A4450)/IF($N4450="Superstore",Settings!$B$5,Settings!$B$4)))</f>
        <v/>
      </c>
      <c r="T4450" s="38">
        <f>IF(OR($B4450="",$G4450="",$S4450=0),"",$G4450/$S4450)</f>
        <v/>
      </c>
      <c r="U4450" s="36">
        <f>IF($T4450="","",IF($T4450&lt;Settings!$B$8,"Critical",IF($T4450&lt;Settings!$B$9,"Semi Critical","Non Critical")))</f>
        <v/>
      </c>
      <c r="V4450" s="28" t="n"/>
      <c r="Z4450">
        <f>IF($B4450="","",IFERROR(VLOOKUP($B4450,'Plan HC for CCA'!$A:$B,2,0),""))</f>
        <v/>
      </c>
      <c r="AA4450">
        <f>IF(OR($B4450="",$Z4450=""),"",IF(N($M4450)&lt;$Z4450,"Delta","No Delta"))</f>
        <v/>
      </c>
      <c r="AB4450">
        <f>IF(OR($B4450="",$Z4450=""),"",MAX(0,$Z4450-N($M4450)))</f>
        <v/>
      </c>
      <c r="AC4450" s="46">
        <f>IF($B4450="","",IFERROR(INDEX('CCA Util %'!$H:$H,MATCH($B4450,'CCA Util %'!$E:$E,0)),""))</f>
        <v/>
      </c>
      <c r="AD4450">
        <f>IF($B4450="","",IFERROR(INDEX('CCA Util %'!$G:$G,MATCH($B4450,'CCA Util %'!$E:$E,0)),""))</f>
        <v/>
      </c>
      <c r="AE4450">
        <f>IF(OR($B4450="",$U4450=""),"",$U4450&amp;" &amp; "&amp;IF(OR($AD4450="",$AD4450=0),"Util NA",$AD4450&amp;" Util"))</f>
        <v/>
      </c>
    </row>
    <row r="4451" ht="15.75" customHeight="1" s="42">
      <c r="A4451" s="41" t="n"/>
      <c r="G4451" s="38" t="n"/>
      <c r="H4451" s="38" t="n"/>
      <c r="I4451" s="38" t="n"/>
      <c r="J4451" s="38" t="n"/>
      <c r="K4451" s="38" t="n"/>
      <c r="L4451" s="38" t="n"/>
      <c r="N4451" s="36">
        <f>IF($B4451="","",IF($C4451="SUPERSTORE","Superstore","DH"))</f>
        <v/>
      </c>
      <c r="O4451" s="36">
        <f>IF($B4451="","",IFERROR(VLOOKUP($B4451,Mapping!$A:$C,2,0),"Not Mapped"))</f>
        <v/>
      </c>
      <c r="P4451" s="36">
        <f>IF($B4451="","",IFERROR(VLOOKUP($B4451,Mapping!$A:$C,3,0),"Not Mapped"))</f>
        <v/>
      </c>
      <c r="Q4451" s="36">
        <f>IF($B4451="","",IFERROR(VLOOKUP($O4451,Leaders!$A:$B,2,0),"Not Mapped"))</f>
        <v/>
      </c>
      <c r="R4451" s="36">
        <f>IF($B4451="","",IF(COUNTIF(Exclusions!$A:$A,$B4451)&gt;0,"Yes","No"))</f>
        <v/>
      </c>
      <c r="S4451" s="38">
        <f>IF($B4451="","",MIN(1,DAY($A4451)/IF($N4451="Superstore",Settings!$B$5,Settings!$B$4)))</f>
        <v/>
      </c>
      <c r="T4451" s="38">
        <f>IF(OR($B4451="",$G4451="",$S4451=0),"",$G4451/$S4451)</f>
        <v/>
      </c>
      <c r="U4451" s="36">
        <f>IF($T4451="","",IF($T4451&lt;Settings!$B$8,"Critical",IF($T4451&lt;Settings!$B$9,"Semi Critical","Non Critical")))</f>
        <v/>
      </c>
      <c r="V4451" s="28" t="n"/>
      <c r="Z4451">
        <f>IF($B4451="","",IFERROR(VLOOKUP($B4451,'Plan HC for CCA'!$A:$B,2,0),""))</f>
        <v/>
      </c>
      <c r="AA4451">
        <f>IF(OR($B4451="",$Z4451=""),"",IF(N($M4451)&lt;$Z4451,"Delta","No Delta"))</f>
        <v/>
      </c>
      <c r="AB4451">
        <f>IF(OR($B4451="",$Z4451=""),"",MAX(0,$Z4451-N($M4451)))</f>
        <v/>
      </c>
      <c r="AC4451" s="46">
        <f>IF($B4451="","",IFERROR(INDEX('CCA Util %'!$H:$H,MATCH($B4451,'CCA Util %'!$E:$E,0)),""))</f>
        <v/>
      </c>
      <c r="AD4451">
        <f>IF($B4451="","",IFERROR(INDEX('CCA Util %'!$G:$G,MATCH($B4451,'CCA Util %'!$E:$E,0)),""))</f>
        <v/>
      </c>
      <c r="AE4451">
        <f>IF(OR($B4451="",$U4451=""),"",$U4451&amp;" &amp; "&amp;IF(OR($AD4451="",$AD4451=0),"Util NA",$AD4451&amp;" Util"))</f>
        <v/>
      </c>
    </row>
    <row r="4452" ht="15.75" customHeight="1" s="42">
      <c r="A4452" s="41" t="n"/>
      <c r="G4452" s="38" t="n"/>
      <c r="H4452" s="38" t="n"/>
      <c r="I4452" s="38" t="n"/>
      <c r="J4452" s="38" t="n"/>
      <c r="K4452" s="38" t="n"/>
      <c r="L4452" s="38" t="n"/>
      <c r="N4452" s="36">
        <f>IF($B4452="","",IF($C4452="SUPERSTORE","Superstore","DH"))</f>
        <v/>
      </c>
      <c r="O4452" s="36">
        <f>IF($B4452="","",IFERROR(VLOOKUP($B4452,Mapping!$A:$C,2,0),"Not Mapped"))</f>
        <v/>
      </c>
      <c r="P4452" s="36">
        <f>IF($B4452="","",IFERROR(VLOOKUP($B4452,Mapping!$A:$C,3,0),"Not Mapped"))</f>
        <v/>
      </c>
      <c r="Q4452" s="36">
        <f>IF($B4452="","",IFERROR(VLOOKUP($O4452,Leaders!$A:$B,2,0),"Not Mapped"))</f>
        <v/>
      </c>
      <c r="R4452" s="36">
        <f>IF($B4452="","",IF(COUNTIF(Exclusions!$A:$A,$B4452)&gt;0,"Yes","No"))</f>
        <v/>
      </c>
      <c r="S4452" s="38">
        <f>IF($B4452="","",MIN(1,DAY($A4452)/IF($N4452="Superstore",Settings!$B$5,Settings!$B$4)))</f>
        <v/>
      </c>
      <c r="T4452" s="38">
        <f>IF(OR($B4452="",$G4452="",$S4452=0),"",$G4452/$S4452)</f>
        <v/>
      </c>
      <c r="U4452" s="36">
        <f>IF($T4452="","",IF($T4452&lt;Settings!$B$8,"Critical",IF($T4452&lt;Settings!$B$9,"Semi Critical","Non Critical")))</f>
        <v/>
      </c>
      <c r="V4452" s="28" t="n"/>
      <c r="Z4452">
        <f>IF($B4452="","",IFERROR(VLOOKUP($B4452,'Plan HC for CCA'!$A:$B,2,0),""))</f>
        <v/>
      </c>
      <c r="AA4452">
        <f>IF(OR($B4452="",$Z4452=""),"",IF(N($M4452)&lt;$Z4452,"Delta","No Delta"))</f>
        <v/>
      </c>
      <c r="AB4452">
        <f>IF(OR($B4452="",$Z4452=""),"",MAX(0,$Z4452-N($M4452)))</f>
        <v/>
      </c>
      <c r="AC4452" s="46">
        <f>IF($B4452="","",IFERROR(INDEX('CCA Util %'!$H:$H,MATCH($B4452,'CCA Util %'!$E:$E,0)),""))</f>
        <v/>
      </c>
      <c r="AD4452">
        <f>IF($B4452="","",IFERROR(INDEX('CCA Util %'!$G:$G,MATCH($B4452,'CCA Util %'!$E:$E,0)),""))</f>
        <v/>
      </c>
      <c r="AE4452">
        <f>IF(OR($B4452="",$U4452=""),"",$U4452&amp;" &amp; "&amp;IF(OR($AD4452="",$AD4452=0),"Util NA",$AD4452&amp;" Util"))</f>
        <v/>
      </c>
    </row>
    <row r="4453" ht="15.75" customHeight="1" s="42">
      <c r="A4453" s="41" t="n"/>
      <c r="G4453" s="38" t="n"/>
      <c r="H4453" s="38" t="n"/>
      <c r="I4453" s="38" t="n"/>
      <c r="J4453" s="38" t="n"/>
      <c r="K4453" s="38" t="n"/>
      <c r="L4453" s="38" t="n"/>
      <c r="N4453" s="36">
        <f>IF($B4453="","",IF($C4453="SUPERSTORE","Superstore","DH"))</f>
        <v/>
      </c>
      <c r="O4453" s="36">
        <f>IF($B4453="","",IFERROR(VLOOKUP($B4453,Mapping!$A:$C,2,0),"Not Mapped"))</f>
        <v/>
      </c>
      <c r="P4453" s="36">
        <f>IF($B4453="","",IFERROR(VLOOKUP($B4453,Mapping!$A:$C,3,0),"Not Mapped"))</f>
        <v/>
      </c>
      <c r="Q4453" s="36">
        <f>IF($B4453="","",IFERROR(VLOOKUP($O4453,Leaders!$A:$B,2,0),"Not Mapped"))</f>
        <v/>
      </c>
      <c r="R4453" s="36">
        <f>IF($B4453="","",IF(COUNTIF(Exclusions!$A:$A,$B4453)&gt;0,"Yes","No"))</f>
        <v/>
      </c>
      <c r="S4453" s="38">
        <f>IF($B4453="","",MIN(1,DAY($A4453)/IF($N4453="Superstore",Settings!$B$5,Settings!$B$4)))</f>
        <v/>
      </c>
      <c r="T4453" s="38">
        <f>IF(OR($B4453="",$G4453="",$S4453=0),"",$G4453/$S4453)</f>
        <v/>
      </c>
      <c r="U4453" s="36">
        <f>IF($T4453="","",IF($T4453&lt;Settings!$B$8,"Critical",IF($T4453&lt;Settings!$B$9,"Semi Critical","Non Critical")))</f>
        <v/>
      </c>
      <c r="V4453" s="28" t="n"/>
      <c r="Z4453">
        <f>IF($B4453="","",IFERROR(VLOOKUP($B4453,'Plan HC for CCA'!$A:$B,2,0),""))</f>
        <v/>
      </c>
      <c r="AA4453">
        <f>IF(OR($B4453="",$Z4453=""),"",IF(N($M4453)&lt;$Z4453,"Delta","No Delta"))</f>
        <v/>
      </c>
      <c r="AB4453">
        <f>IF(OR($B4453="",$Z4453=""),"",MAX(0,$Z4453-N($M4453)))</f>
        <v/>
      </c>
      <c r="AC4453" s="46">
        <f>IF($B4453="","",IFERROR(INDEX('CCA Util %'!$H:$H,MATCH($B4453,'CCA Util %'!$E:$E,0)),""))</f>
        <v/>
      </c>
      <c r="AD4453">
        <f>IF($B4453="","",IFERROR(INDEX('CCA Util %'!$G:$G,MATCH($B4453,'CCA Util %'!$E:$E,0)),""))</f>
        <v/>
      </c>
      <c r="AE4453">
        <f>IF(OR($B4453="",$U4453=""),"",$U4453&amp;" &amp; "&amp;IF(OR($AD4453="",$AD4453=0),"Util NA",$AD4453&amp;" Util"))</f>
        <v/>
      </c>
    </row>
    <row r="4454" ht="15.75" customHeight="1" s="42">
      <c r="A4454" s="41" t="n"/>
      <c r="G4454" s="38" t="n"/>
      <c r="H4454" s="38" t="n"/>
      <c r="I4454" s="38" t="n"/>
      <c r="J4454" s="38" t="n"/>
      <c r="K4454" s="38" t="n"/>
      <c r="L4454" s="38" t="n"/>
      <c r="N4454" s="36">
        <f>IF($B4454="","",IF($C4454="SUPERSTORE","Superstore","DH"))</f>
        <v/>
      </c>
      <c r="O4454" s="36">
        <f>IF($B4454="","",IFERROR(VLOOKUP($B4454,Mapping!$A:$C,2,0),"Not Mapped"))</f>
        <v/>
      </c>
      <c r="P4454" s="36">
        <f>IF($B4454="","",IFERROR(VLOOKUP($B4454,Mapping!$A:$C,3,0),"Not Mapped"))</f>
        <v/>
      </c>
      <c r="Q4454" s="36">
        <f>IF($B4454="","",IFERROR(VLOOKUP($O4454,Leaders!$A:$B,2,0),"Not Mapped"))</f>
        <v/>
      </c>
      <c r="R4454" s="36">
        <f>IF($B4454="","",IF(COUNTIF(Exclusions!$A:$A,$B4454)&gt;0,"Yes","No"))</f>
        <v/>
      </c>
      <c r="S4454" s="38">
        <f>IF($B4454="","",MIN(1,DAY($A4454)/IF($N4454="Superstore",Settings!$B$5,Settings!$B$4)))</f>
        <v/>
      </c>
      <c r="T4454" s="38">
        <f>IF(OR($B4454="",$G4454="",$S4454=0),"",$G4454/$S4454)</f>
        <v/>
      </c>
      <c r="U4454" s="36">
        <f>IF($T4454="","",IF($T4454&lt;Settings!$B$8,"Critical",IF($T4454&lt;Settings!$B$9,"Semi Critical","Non Critical")))</f>
        <v/>
      </c>
      <c r="V4454" s="28" t="n"/>
      <c r="Z4454">
        <f>IF($B4454="","",IFERROR(VLOOKUP($B4454,'Plan HC for CCA'!$A:$B,2,0),""))</f>
        <v/>
      </c>
      <c r="AA4454">
        <f>IF(OR($B4454="",$Z4454=""),"",IF(N($M4454)&lt;$Z4454,"Delta","No Delta"))</f>
        <v/>
      </c>
      <c r="AB4454">
        <f>IF(OR($B4454="",$Z4454=""),"",MAX(0,$Z4454-N($M4454)))</f>
        <v/>
      </c>
      <c r="AC4454" s="46">
        <f>IF($B4454="","",IFERROR(INDEX('CCA Util %'!$H:$H,MATCH($B4454,'CCA Util %'!$E:$E,0)),""))</f>
        <v/>
      </c>
      <c r="AD4454">
        <f>IF($B4454="","",IFERROR(INDEX('CCA Util %'!$G:$G,MATCH($B4454,'CCA Util %'!$E:$E,0)),""))</f>
        <v/>
      </c>
      <c r="AE4454">
        <f>IF(OR($B4454="",$U4454=""),"",$U4454&amp;" &amp; "&amp;IF(OR($AD4454="",$AD4454=0),"Util NA",$AD4454&amp;" Util"))</f>
        <v/>
      </c>
    </row>
    <row r="4455" ht="15.75" customHeight="1" s="42">
      <c r="A4455" s="41" t="n"/>
      <c r="G4455" s="38" t="n"/>
      <c r="H4455" s="38" t="n"/>
      <c r="I4455" s="38" t="n"/>
      <c r="J4455" s="38" t="n"/>
      <c r="K4455" s="38" t="n"/>
      <c r="L4455" s="38" t="n"/>
      <c r="N4455" s="36">
        <f>IF($B4455="","",IF($C4455="SUPERSTORE","Superstore","DH"))</f>
        <v/>
      </c>
      <c r="O4455" s="36">
        <f>IF($B4455="","",IFERROR(VLOOKUP($B4455,Mapping!$A:$C,2,0),"Not Mapped"))</f>
        <v/>
      </c>
      <c r="P4455" s="36">
        <f>IF($B4455="","",IFERROR(VLOOKUP($B4455,Mapping!$A:$C,3,0),"Not Mapped"))</f>
        <v/>
      </c>
      <c r="Q4455" s="36">
        <f>IF($B4455="","",IFERROR(VLOOKUP($O4455,Leaders!$A:$B,2,0),"Not Mapped"))</f>
        <v/>
      </c>
      <c r="R4455" s="36">
        <f>IF($B4455="","",IF(COUNTIF(Exclusions!$A:$A,$B4455)&gt;0,"Yes","No"))</f>
        <v/>
      </c>
      <c r="S4455" s="38">
        <f>IF($B4455="","",MIN(1,DAY($A4455)/IF($N4455="Superstore",Settings!$B$5,Settings!$B$4)))</f>
        <v/>
      </c>
      <c r="T4455" s="38">
        <f>IF(OR($B4455="",$G4455="",$S4455=0),"",$G4455/$S4455)</f>
        <v/>
      </c>
      <c r="U4455" s="36">
        <f>IF($T4455="","",IF($T4455&lt;Settings!$B$8,"Critical",IF($T4455&lt;Settings!$B$9,"Semi Critical","Non Critical")))</f>
        <v/>
      </c>
      <c r="V4455" s="28" t="n"/>
      <c r="Z4455">
        <f>IF($B4455="","",IFERROR(VLOOKUP($B4455,'Plan HC for CCA'!$A:$B,2,0),""))</f>
        <v/>
      </c>
      <c r="AA4455">
        <f>IF(OR($B4455="",$Z4455=""),"",IF(N($M4455)&lt;$Z4455,"Delta","No Delta"))</f>
        <v/>
      </c>
      <c r="AB4455">
        <f>IF(OR($B4455="",$Z4455=""),"",MAX(0,$Z4455-N($M4455)))</f>
        <v/>
      </c>
      <c r="AC4455" s="46">
        <f>IF($B4455="","",IFERROR(INDEX('CCA Util %'!$H:$H,MATCH($B4455,'CCA Util %'!$E:$E,0)),""))</f>
        <v/>
      </c>
      <c r="AD4455">
        <f>IF($B4455="","",IFERROR(INDEX('CCA Util %'!$G:$G,MATCH($B4455,'CCA Util %'!$E:$E,0)),""))</f>
        <v/>
      </c>
      <c r="AE4455">
        <f>IF(OR($B4455="",$U4455=""),"",$U4455&amp;" &amp; "&amp;IF(OR($AD4455="",$AD4455=0),"Util NA",$AD4455&amp;" Util"))</f>
        <v/>
      </c>
    </row>
    <row r="4456" ht="15.75" customHeight="1" s="42">
      <c r="A4456" s="41" t="n"/>
      <c r="G4456" s="38" t="n"/>
      <c r="H4456" s="38" t="n"/>
      <c r="I4456" s="38" t="n"/>
      <c r="J4456" s="38" t="n"/>
      <c r="K4456" s="38" t="n"/>
      <c r="L4456" s="38" t="n"/>
      <c r="N4456" s="36">
        <f>IF($B4456="","",IF($C4456="SUPERSTORE","Superstore","DH"))</f>
        <v/>
      </c>
      <c r="O4456" s="36">
        <f>IF($B4456="","",IFERROR(VLOOKUP($B4456,Mapping!$A:$C,2,0),"Not Mapped"))</f>
        <v/>
      </c>
      <c r="P4456" s="36">
        <f>IF($B4456="","",IFERROR(VLOOKUP($B4456,Mapping!$A:$C,3,0),"Not Mapped"))</f>
        <v/>
      </c>
      <c r="Q4456" s="36">
        <f>IF($B4456="","",IFERROR(VLOOKUP($O4456,Leaders!$A:$B,2,0),"Not Mapped"))</f>
        <v/>
      </c>
      <c r="R4456" s="36">
        <f>IF($B4456="","",IF(COUNTIF(Exclusions!$A:$A,$B4456)&gt;0,"Yes","No"))</f>
        <v/>
      </c>
      <c r="S4456" s="38">
        <f>IF($B4456="","",MIN(1,DAY($A4456)/IF($N4456="Superstore",Settings!$B$5,Settings!$B$4)))</f>
        <v/>
      </c>
      <c r="T4456" s="38">
        <f>IF(OR($B4456="",$G4456="",$S4456=0),"",$G4456/$S4456)</f>
        <v/>
      </c>
      <c r="U4456" s="36">
        <f>IF($T4456="","",IF($T4456&lt;Settings!$B$8,"Critical",IF($T4456&lt;Settings!$B$9,"Semi Critical","Non Critical")))</f>
        <v/>
      </c>
      <c r="V4456" s="28" t="n"/>
      <c r="Z4456">
        <f>IF($B4456="","",IFERROR(VLOOKUP($B4456,'Plan HC for CCA'!$A:$B,2,0),""))</f>
        <v/>
      </c>
      <c r="AA4456">
        <f>IF(OR($B4456="",$Z4456=""),"",IF(N($M4456)&lt;$Z4456,"Delta","No Delta"))</f>
        <v/>
      </c>
      <c r="AB4456">
        <f>IF(OR($B4456="",$Z4456=""),"",MAX(0,$Z4456-N($M4456)))</f>
        <v/>
      </c>
      <c r="AC4456" s="46">
        <f>IF($B4456="","",IFERROR(INDEX('CCA Util %'!$H:$H,MATCH($B4456,'CCA Util %'!$E:$E,0)),""))</f>
        <v/>
      </c>
      <c r="AD4456">
        <f>IF($B4456="","",IFERROR(INDEX('CCA Util %'!$G:$G,MATCH($B4456,'CCA Util %'!$E:$E,0)),""))</f>
        <v/>
      </c>
      <c r="AE4456">
        <f>IF(OR($B4456="",$U4456=""),"",$U4456&amp;" &amp; "&amp;IF(OR($AD4456="",$AD4456=0),"Util NA",$AD4456&amp;" Util"))</f>
        <v/>
      </c>
    </row>
    <row r="4457" ht="15.75" customHeight="1" s="42">
      <c r="A4457" s="41" t="n"/>
      <c r="G4457" s="38" t="n"/>
      <c r="H4457" s="38" t="n"/>
      <c r="I4457" s="38" t="n"/>
      <c r="J4457" s="38" t="n"/>
      <c r="K4457" s="38" t="n"/>
      <c r="L4457" s="38" t="n"/>
      <c r="N4457" s="36">
        <f>IF($B4457="","",IF($C4457="SUPERSTORE","Superstore","DH"))</f>
        <v/>
      </c>
      <c r="O4457" s="36">
        <f>IF($B4457="","",IFERROR(VLOOKUP($B4457,Mapping!$A:$C,2,0),"Not Mapped"))</f>
        <v/>
      </c>
      <c r="P4457" s="36">
        <f>IF($B4457="","",IFERROR(VLOOKUP($B4457,Mapping!$A:$C,3,0),"Not Mapped"))</f>
        <v/>
      </c>
      <c r="Q4457" s="36">
        <f>IF($B4457="","",IFERROR(VLOOKUP($O4457,Leaders!$A:$B,2,0),"Not Mapped"))</f>
        <v/>
      </c>
      <c r="R4457" s="36">
        <f>IF($B4457="","",IF(COUNTIF(Exclusions!$A:$A,$B4457)&gt;0,"Yes","No"))</f>
        <v/>
      </c>
      <c r="S4457" s="38">
        <f>IF($B4457="","",MIN(1,DAY($A4457)/IF($N4457="Superstore",Settings!$B$5,Settings!$B$4)))</f>
        <v/>
      </c>
      <c r="T4457" s="38">
        <f>IF(OR($B4457="",$G4457="",$S4457=0),"",$G4457/$S4457)</f>
        <v/>
      </c>
      <c r="U4457" s="36">
        <f>IF($T4457="","",IF($T4457&lt;Settings!$B$8,"Critical",IF($T4457&lt;Settings!$B$9,"Semi Critical","Non Critical")))</f>
        <v/>
      </c>
      <c r="V4457" s="28" t="n"/>
      <c r="Z4457">
        <f>IF($B4457="","",IFERROR(VLOOKUP($B4457,'Plan HC for CCA'!$A:$B,2,0),""))</f>
        <v/>
      </c>
      <c r="AA4457">
        <f>IF(OR($B4457="",$Z4457=""),"",IF(N($M4457)&lt;$Z4457,"Delta","No Delta"))</f>
        <v/>
      </c>
      <c r="AB4457">
        <f>IF(OR($B4457="",$Z4457=""),"",MAX(0,$Z4457-N($M4457)))</f>
        <v/>
      </c>
      <c r="AC4457" s="46">
        <f>IF($B4457="","",IFERROR(INDEX('CCA Util %'!$H:$H,MATCH($B4457,'CCA Util %'!$E:$E,0)),""))</f>
        <v/>
      </c>
      <c r="AD4457">
        <f>IF($B4457="","",IFERROR(INDEX('CCA Util %'!$G:$G,MATCH($B4457,'CCA Util %'!$E:$E,0)),""))</f>
        <v/>
      </c>
      <c r="AE4457">
        <f>IF(OR($B4457="",$U4457=""),"",$U4457&amp;" &amp; "&amp;IF(OR($AD4457="",$AD4457=0),"Util NA",$AD4457&amp;" Util"))</f>
        <v/>
      </c>
    </row>
    <row r="4458" ht="15.75" customHeight="1" s="42">
      <c r="A4458" s="41" t="n"/>
      <c r="G4458" s="38" t="n"/>
      <c r="H4458" s="38" t="n"/>
      <c r="I4458" s="38" t="n"/>
      <c r="J4458" s="38" t="n"/>
      <c r="K4458" s="38" t="n"/>
      <c r="L4458" s="38" t="n"/>
      <c r="N4458" s="36">
        <f>IF($B4458="","",IF($C4458="SUPERSTORE","Superstore","DH"))</f>
        <v/>
      </c>
      <c r="O4458" s="36">
        <f>IF($B4458="","",IFERROR(VLOOKUP($B4458,Mapping!$A:$C,2,0),"Not Mapped"))</f>
        <v/>
      </c>
      <c r="P4458" s="36">
        <f>IF($B4458="","",IFERROR(VLOOKUP($B4458,Mapping!$A:$C,3,0),"Not Mapped"))</f>
        <v/>
      </c>
      <c r="Q4458" s="36">
        <f>IF($B4458="","",IFERROR(VLOOKUP($O4458,Leaders!$A:$B,2,0),"Not Mapped"))</f>
        <v/>
      </c>
      <c r="R4458" s="36">
        <f>IF($B4458="","",IF(COUNTIF(Exclusions!$A:$A,$B4458)&gt;0,"Yes","No"))</f>
        <v/>
      </c>
      <c r="S4458" s="38">
        <f>IF($B4458="","",MIN(1,DAY($A4458)/IF($N4458="Superstore",Settings!$B$5,Settings!$B$4)))</f>
        <v/>
      </c>
      <c r="T4458" s="38">
        <f>IF(OR($B4458="",$G4458="",$S4458=0),"",$G4458/$S4458)</f>
        <v/>
      </c>
      <c r="U4458" s="36">
        <f>IF($T4458="","",IF($T4458&lt;Settings!$B$8,"Critical",IF($T4458&lt;Settings!$B$9,"Semi Critical","Non Critical")))</f>
        <v/>
      </c>
      <c r="V4458" s="28" t="n"/>
      <c r="Z4458">
        <f>IF($B4458="","",IFERROR(VLOOKUP($B4458,'Plan HC for CCA'!$A:$B,2,0),""))</f>
        <v/>
      </c>
      <c r="AA4458">
        <f>IF(OR($B4458="",$Z4458=""),"",IF(N($M4458)&lt;$Z4458,"Delta","No Delta"))</f>
        <v/>
      </c>
      <c r="AB4458">
        <f>IF(OR($B4458="",$Z4458=""),"",MAX(0,$Z4458-N($M4458)))</f>
        <v/>
      </c>
      <c r="AC4458" s="46">
        <f>IF($B4458="","",IFERROR(INDEX('CCA Util %'!$H:$H,MATCH($B4458,'CCA Util %'!$E:$E,0)),""))</f>
        <v/>
      </c>
      <c r="AD4458">
        <f>IF($B4458="","",IFERROR(INDEX('CCA Util %'!$G:$G,MATCH($B4458,'CCA Util %'!$E:$E,0)),""))</f>
        <v/>
      </c>
      <c r="AE4458">
        <f>IF(OR($B4458="",$U4458=""),"",$U4458&amp;" &amp; "&amp;IF(OR($AD4458="",$AD4458=0),"Util NA",$AD4458&amp;" Util"))</f>
        <v/>
      </c>
    </row>
    <row r="4459" ht="15.75" customHeight="1" s="42">
      <c r="A4459" s="41" t="n"/>
      <c r="G4459" s="38" t="n"/>
      <c r="H4459" s="38" t="n"/>
      <c r="I4459" s="38" t="n"/>
      <c r="J4459" s="38" t="n"/>
      <c r="K4459" s="38" t="n"/>
      <c r="L4459" s="38" t="n"/>
      <c r="N4459" s="36">
        <f>IF($B4459="","",IF($C4459="SUPERSTORE","Superstore","DH"))</f>
        <v/>
      </c>
      <c r="O4459" s="36">
        <f>IF($B4459="","",IFERROR(VLOOKUP($B4459,Mapping!$A:$C,2,0),"Not Mapped"))</f>
        <v/>
      </c>
      <c r="P4459" s="36">
        <f>IF($B4459="","",IFERROR(VLOOKUP($B4459,Mapping!$A:$C,3,0),"Not Mapped"))</f>
        <v/>
      </c>
      <c r="Q4459" s="36">
        <f>IF($B4459="","",IFERROR(VLOOKUP($O4459,Leaders!$A:$B,2,0),"Not Mapped"))</f>
        <v/>
      </c>
      <c r="R4459" s="36">
        <f>IF($B4459="","",IF(COUNTIF(Exclusions!$A:$A,$B4459)&gt;0,"Yes","No"))</f>
        <v/>
      </c>
      <c r="S4459" s="38">
        <f>IF($B4459="","",MIN(1,DAY($A4459)/IF($N4459="Superstore",Settings!$B$5,Settings!$B$4)))</f>
        <v/>
      </c>
      <c r="T4459" s="38">
        <f>IF(OR($B4459="",$G4459="",$S4459=0),"",$G4459/$S4459)</f>
        <v/>
      </c>
      <c r="U4459" s="36">
        <f>IF($T4459="","",IF($T4459&lt;Settings!$B$8,"Critical",IF($T4459&lt;Settings!$B$9,"Semi Critical","Non Critical")))</f>
        <v/>
      </c>
      <c r="V4459" s="28" t="n"/>
      <c r="Z4459">
        <f>IF($B4459="","",IFERROR(VLOOKUP($B4459,'Plan HC for CCA'!$A:$B,2,0),""))</f>
        <v/>
      </c>
      <c r="AA4459">
        <f>IF(OR($B4459="",$Z4459=""),"",IF(N($M4459)&lt;$Z4459,"Delta","No Delta"))</f>
        <v/>
      </c>
      <c r="AB4459">
        <f>IF(OR($B4459="",$Z4459=""),"",MAX(0,$Z4459-N($M4459)))</f>
        <v/>
      </c>
      <c r="AC4459" s="46">
        <f>IF($B4459="","",IFERROR(INDEX('CCA Util %'!$H:$H,MATCH($B4459,'CCA Util %'!$E:$E,0)),""))</f>
        <v/>
      </c>
      <c r="AD4459">
        <f>IF($B4459="","",IFERROR(INDEX('CCA Util %'!$G:$G,MATCH($B4459,'CCA Util %'!$E:$E,0)),""))</f>
        <v/>
      </c>
      <c r="AE4459">
        <f>IF(OR($B4459="",$U4459=""),"",$U4459&amp;" &amp; "&amp;IF(OR($AD4459="",$AD4459=0),"Util NA",$AD4459&amp;" Util"))</f>
        <v/>
      </c>
    </row>
    <row r="4460" ht="15.75" customHeight="1" s="42">
      <c r="A4460" s="41" t="n"/>
      <c r="G4460" s="38" t="n"/>
      <c r="H4460" s="38" t="n"/>
      <c r="I4460" s="38" t="n"/>
      <c r="J4460" s="38" t="n"/>
      <c r="K4460" s="38" t="n"/>
      <c r="L4460" s="38" t="n"/>
      <c r="N4460" s="36">
        <f>IF($B4460="","",IF($C4460="SUPERSTORE","Superstore","DH"))</f>
        <v/>
      </c>
      <c r="O4460" s="36">
        <f>IF($B4460="","",IFERROR(VLOOKUP($B4460,Mapping!$A:$C,2,0),"Not Mapped"))</f>
        <v/>
      </c>
      <c r="P4460" s="36">
        <f>IF($B4460="","",IFERROR(VLOOKUP($B4460,Mapping!$A:$C,3,0),"Not Mapped"))</f>
        <v/>
      </c>
      <c r="Q4460" s="36">
        <f>IF($B4460="","",IFERROR(VLOOKUP($O4460,Leaders!$A:$B,2,0),"Not Mapped"))</f>
        <v/>
      </c>
      <c r="R4460" s="36">
        <f>IF($B4460="","",IF(COUNTIF(Exclusions!$A:$A,$B4460)&gt;0,"Yes","No"))</f>
        <v/>
      </c>
      <c r="S4460" s="38">
        <f>IF($B4460="","",MIN(1,DAY($A4460)/IF($N4460="Superstore",Settings!$B$5,Settings!$B$4)))</f>
        <v/>
      </c>
      <c r="T4460" s="38">
        <f>IF(OR($B4460="",$G4460="",$S4460=0),"",$G4460/$S4460)</f>
        <v/>
      </c>
      <c r="U4460" s="36">
        <f>IF($T4460="","",IF($T4460&lt;Settings!$B$8,"Critical",IF($T4460&lt;Settings!$B$9,"Semi Critical","Non Critical")))</f>
        <v/>
      </c>
      <c r="V4460" s="28" t="n"/>
      <c r="Z4460">
        <f>IF($B4460="","",IFERROR(VLOOKUP($B4460,'Plan HC for CCA'!$A:$B,2,0),""))</f>
        <v/>
      </c>
      <c r="AA4460">
        <f>IF(OR($B4460="",$Z4460=""),"",IF(N($M4460)&lt;$Z4460,"Delta","No Delta"))</f>
        <v/>
      </c>
      <c r="AB4460">
        <f>IF(OR($B4460="",$Z4460=""),"",MAX(0,$Z4460-N($M4460)))</f>
        <v/>
      </c>
      <c r="AC4460" s="46">
        <f>IF($B4460="","",IFERROR(INDEX('CCA Util %'!$H:$H,MATCH($B4460,'CCA Util %'!$E:$E,0)),""))</f>
        <v/>
      </c>
      <c r="AD4460">
        <f>IF($B4460="","",IFERROR(INDEX('CCA Util %'!$G:$G,MATCH($B4460,'CCA Util %'!$E:$E,0)),""))</f>
        <v/>
      </c>
      <c r="AE4460">
        <f>IF(OR($B4460="",$U4460=""),"",$U4460&amp;" &amp; "&amp;IF(OR($AD4460="",$AD4460=0),"Util NA",$AD4460&amp;" Util"))</f>
        <v/>
      </c>
    </row>
    <row r="4461" ht="15.75" customHeight="1" s="42">
      <c r="A4461" s="41" t="n"/>
      <c r="G4461" s="38" t="n"/>
      <c r="H4461" s="38" t="n"/>
      <c r="I4461" s="38" t="n"/>
      <c r="J4461" s="38" t="n"/>
      <c r="K4461" s="38" t="n"/>
      <c r="L4461" s="38" t="n"/>
      <c r="N4461" s="36">
        <f>IF($B4461="","",IF($C4461="SUPERSTORE","Superstore","DH"))</f>
        <v/>
      </c>
      <c r="O4461" s="36">
        <f>IF($B4461="","",IFERROR(VLOOKUP($B4461,Mapping!$A:$C,2,0),"Not Mapped"))</f>
        <v/>
      </c>
      <c r="P4461" s="36">
        <f>IF($B4461="","",IFERROR(VLOOKUP($B4461,Mapping!$A:$C,3,0),"Not Mapped"))</f>
        <v/>
      </c>
      <c r="Q4461" s="36">
        <f>IF($B4461="","",IFERROR(VLOOKUP($O4461,Leaders!$A:$B,2,0),"Not Mapped"))</f>
        <v/>
      </c>
      <c r="R4461" s="36">
        <f>IF($B4461="","",IF(COUNTIF(Exclusions!$A:$A,$B4461)&gt;0,"Yes","No"))</f>
        <v/>
      </c>
      <c r="S4461" s="38">
        <f>IF($B4461="","",MIN(1,DAY($A4461)/IF($N4461="Superstore",Settings!$B$5,Settings!$B$4)))</f>
        <v/>
      </c>
      <c r="T4461" s="38">
        <f>IF(OR($B4461="",$G4461="",$S4461=0),"",$G4461/$S4461)</f>
        <v/>
      </c>
      <c r="U4461" s="36">
        <f>IF($T4461="","",IF($T4461&lt;Settings!$B$8,"Critical",IF($T4461&lt;Settings!$B$9,"Semi Critical","Non Critical")))</f>
        <v/>
      </c>
      <c r="V4461" s="28" t="n"/>
      <c r="Z4461">
        <f>IF($B4461="","",IFERROR(VLOOKUP($B4461,'Plan HC for CCA'!$A:$B,2,0),""))</f>
        <v/>
      </c>
      <c r="AA4461">
        <f>IF(OR($B4461="",$Z4461=""),"",IF(N($M4461)&lt;$Z4461,"Delta","No Delta"))</f>
        <v/>
      </c>
      <c r="AB4461">
        <f>IF(OR($B4461="",$Z4461=""),"",MAX(0,$Z4461-N($M4461)))</f>
        <v/>
      </c>
      <c r="AC4461" s="46">
        <f>IF($B4461="","",IFERROR(INDEX('CCA Util %'!$H:$H,MATCH($B4461,'CCA Util %'!$E:$E,0)),""))</f>
        <v/>
      </c>
      <c r="AD4461">
        <f>IF($B4461="","",IFERROR(INDEX('CCA Util %'!$G:$G,MATCH($B4461,'CCA Util %'!$E:$E,0)),""))</f>
        <v/>
      </c>
      <c r="AE4461">
        <f>IF(OR($B4461="",$U4461=""),"",$U4461&amp;" &amp; "&amp;IF(OR($AD4461="",$AD4461=0),"Util NA",$AD4461&amp;" Util"))</f>
        <v/>
      </c>
    </row>
    <row r="4462" ht="15.75" customHeight="1" s="42">
      <c r="A4462" s="41" t="n"/>
      <c r="G4462" s="38" t="n"/>
      <c r="H4462" s="38" t="n"/>
      <c r="I4462" s="38" t="n"/>
      <c r="J4462" s="38" t="n"/>
      <c r="K4462" s="38" t="n"/>
      <c r="L4462" s="38" t="n"/>
      <c r="N4462" s="36">
        <f>IF($B4462="","",IF($C4462="SUPERSTORE","Superstore","DH"))</f>
        <v/>
      </c>
      <c r="O4462" s="36">
        <f>IF($B4462="","",IFERROR(VLOOKUP($B4462,Mapping!$A:$C,2,0),"Not Mapped"))</f>
        <v/>
      </c>
      <c r="P4462" s="36">
        <f>IF($B4462="","",IFERROR(VLOOKUP($B4462,Mapping!$A:$C,3,0),"Not Mapped"))</f>
        <v/>
      </c>
      <c r="Q4462" s="36">
        <f>IF($B4462="","",IFERROR(VLOOKUP($O4462,Leaders!$A:$B,2,0),"Not Mapped"))</f>
        <v/>
      </c>
      <c r="R4462" s="36">
        <f>IF($B4462="","",IF(COUNTIF(Exclusions!$A:$A,$B4462)&gt;0,"Yes","No"))</f>
        <v/>
      </c>
      <c r="S4462" s="38">
        <f>IF($B4462="","",MIN(1,DAY($A4462)/IF($N4462="Superstore",Settings!$B$5,Settings!$B$4)))</f>
        <v/>
      </c>
      <c r="T4462" s="38">
        <f>IF(OR($B4462="",$G4462="",$S4462=0),"",$G4462/$S4462)</f>
        <v/>
      </c>
      <c r="U4462" s="36">
        <f>IF($T4462="","",IF($T4462&lt;Settings!$B$8,"Critical",IF($T4462&lt;Settings!$B$9,"Semi Critical","Non Critical")))</f>
        <v/>
      </c>
      <c r="V4462" s="28" t="n"/>
      <c r="Z4462">
        <f>IF($B4462="","",IFERROR(VLOOKUP($B4462,'Plan HC for CCA'!$A:$B,2,0),""))</f>
        <v/>
      </c>
      <c r="AA4462">
        <f>IF(OR($B4462="",$Z4462=""),"",IF(N($M4462)&lt;$Z4462,"Delta","No Delta"))</f>
        <v/>
      </c>
      <c r="AB4462">
        <f>IF(OR($B4462="",$Z4462=""),"",MAX(0,$Z4462-N($M4462)))</f>
        <v/>
      </c>
      <c r="AC4462" s="46">
        <f>IF($B4462="","",IFERROR(INDEX('CCA Util %'!$H:$H,MATCH($B4462,'CCA Util %'!$E:$E,0)),""))</f>
        <v/>
      </c>
      <c r="AD4462">
        <f>IF($B4462="","",IFERROR(INDEX('CCA Util %'!$G:$G,MATCH($B4462,'CCA Util %'!$E:$E,0)),""))</f>
        <v/>
      </c>
      <c r="AE4462">
        <f>IF(OR($B4462="",$U4462=""),"",$U4462&amp;" &amp; "&amp;IF(OR($AD4462="",$AD4462=0),"Util NA",$AD4462&amp;" Util"))</f>
        <v/>
      </c>
    </row>
    <row r="4463" ht="15.75" customHeight="1" s="42">
      <c r="A4463" s="41" t="n"/>
      <c r="G4463" s="38" t="n"/>
      <c r="H4463" s="38" t="n"/>
      <c r="I4463" s="38" t="n"/>
      <c r="J4463" s="38" t="n"/>
      <c r="K4463" s="38" t="n"/>
      <c r="L4463" s="38" t="n"/>
      <c r="N4463" s="36">
        <f>IF($B4463="","",IF($C4463="SUPERSTORE","Superstore","DH"))</f>
        <v/>
      </c>
      <c r="O4463" s="36">
        <f>IF($B4463="","",IFERROR(VLOOKUP($B4463,Mapping!$A:$C,2,0),"Not Mapped"))</f>
        <v/>
      </c>
      <c r="P4463" s="36">
        <f>IF($B4463="","",IFERROR(VLOOKUP($B4463,Mapping!$A:$C,3,0),"Not Mapped"))</f>
        <v/>
      </c>
      <c r="Q4463" s="36">
        <f>IF($B4463="","",IFERROR(VLOOKUP($O4463,Leaders!$A:$B,2,0),"Not Mapped"))</f>
        <v/>
      </c>
      <c r="R4463" s="36">
        <f>IF($B4463="","",IF(COUNTIF(Exclusions!$A:$A,$B4463)&gt;0,"Yes","No"))</f>
        <v/>
      </c>
      <c r="S4463" s="38">
        <f>IF($B4463="","",MIN(1,DAY($A4463)/IF($N4463="Superstore",Settings!$B$5,Settings!$B$4)))</f>
        <v/>
      </c>
      <c r="T4463" s="38">
        <f>IF(OR($B4463="",$G4463="",$S4463=0),"",$G4463/$S4463)</f>
        <v/>
      </c>
      <c r="U4463" s="36">
        <f>IF($T4463="","",IF($T4463&lt;Settings!$B$8,"Critical",IF($T4463&lt;Settings!$B$9,"Semi Critical","Non Critical")))</f>
        <v/>
      </c>
      <c r="V4463" s="28" t="n"/>
      <c r="Z4463">
        <f>IF($B4463="","",IFERROR(VLOOKUP($B4463,'Plan HC for CCA'!$A:$B,2,0),""))</f>
        <v/>
      </c>
      <c r="AA4463">
        <f>IF(OR($B4463="",$Z4463=""),"",IF(N($M4463)&lt;$Z4463,"Delta","No Delta"))</f>
        <v/>
      </c>
      <c r="AB4463">
        <f>IF(OR($B4463="",$Z4463=""),"",MAX(0,$Z4463-N($M4463)))</f>
        <v/>
      </c>
      <c r="AC4463" s="46">
        <f>IF($B4463="","",IFERROR(INDEX('CCA Util %'!$H:$H,MATCH($B4463,'CCA Util %'!$E:$E,0)),""))</f>
        <v/>
      </c>
      <c r="AD4463">
        <f>IF($B4463="","",IFERROR(INDEX('CCA Util %'!$G:$G,MATCH($B4463,'CCA Util %'!$E:$E,0)),""))</f>
        <v/>
      </c>
      <c r="AE4463">
        <f>IF(OR($B4463="",$U4463=""),"",$U4463&amp;" &amp; "&amp;IF(OR($AD4463="",$AD4463=0),"Util NA",$AD4463&amp;" Util"))</f>
        <v/>
      </c>
    </row>
    <row r="4464" ht="15.75" customHeight="1" s="42">
      <c r="A4464" s="41" t="n"/>
      <c r="G4464" s="38" t="n"/>
      <c r="H4464" s="38" t="n"/>
      <c r="I4464" s="38" t="n"/>
      <c r="J4464" s="38" t="n"/>
      <c r="K4464" s="38" t="n"/>
      <c r="L4464" s="38" t="n"/>
      <c r="N4464" s="36">
        <f>IF($B4464="","",IF($C4464="SUPERSTORE","Superstore","DH"))</f>
        <v/>
      </c>
      <c r="O4464" s="36">
        <f>IF($B4464="","",IFERROR(VLOOKUP($B4464,Mapping!$A:$C,2,0),"Not Mapped"))</f>
        <v/>
      </c>
      <c r="P4464" s="36">
        <f>IF($B4464="","",IFERROR(VLOOKUP($B4464,Mapping!$A:$C,3,0),"Not Mapped"))</f>
        <v/>
      </c>
      <c r="Q4464" s="36">
        <f>IF($B4464="","",IFERROR(VLOOKUP($O4464,Leaders!$A:$B,2,0),"Not Mapped"))</f>
        <v/>
      </c>
      <c r="R4464" s="36">
        <f>IF($B4464="","",IF(COUNTIF(Exclusions!$A:$A,$B4464)&gt;0,"Yes","No"))</f>
        <v/>
      </c>
      <c r="S4464" s="38">
        <f>IF($B4464="","",MIN(1,DAY($A4464)/IF($N4464="Superstore",Settings!$B$5,Settings!$B$4)))</f>
        <v/>
      </c>
      <c r="T4464" s="38">
        <f>IF(OR($B4464="",$G4464="",$S4464=0),"",$G4464/$S4464)</f>
        <v/>
      </c>
      <c r="U4464" s="36">
        <f>IF($T4464="","",IF($T4464&lt;Settings!$B$8,"Critical",IF($T4464&lt;Settings!$B$9,"Semi Critical","Non Critical")))</f>
        <v/>
      </c>
      <c r="V4464" s="28" t="n"/>
      <c r="Z4464">
        <f>IF($B4464="","",IFERROR(VLOOKUP($B4464,'Plan HC for CCA'!$A:$B,2,0),""))</f>
        <v/>
      </c>
      <c r="AA4464">
        <f>IF(OR($B4464="",$Z4464=""),"",IF(N($M4464)&lt;$Z4464,"Delta","No Delta"))</f>
        <v/>
      </c>
      <c r="AB4464">
        <f>IF(OR($B4464="",$Z4464=""),"",MAX(0,$Z4464-N($M4464)))</f>
        <v/>
      </c>
      <c r="AC4464" s="46">
        <f>IF($B4464="","",IFERROR(INDEX('CCA Util %'!$H:$H,MATCH($B4464,'CCA Util %'!$E:$E,0)),""))</f>
        <v/>
      </c>
      <c r="AD4464">
        <f>IF($B4464="","",IFERROR(INDEX('CCA Util %'!$G:$G,MATCH($B4464,'CCA Util %'!$E:$E,0)),""))</f>
        <v/>
      </c>
      <c r="AE4464">
        <f>IF(OR($B4464="",$U4464=""),"",$U4464&amp;" &amp; "&amp;IF(OR($AD4464="",$AD4464=0),"Util NA",$AD4464&amp;" Util"))</f>
        <v/>
      </c>
    </row>
    <row r="4465" ht="15.75" customHeight="1" s="42">
      <c r="A4465" s="41" t="n"/>
      <c r="G4465" s="38" t="n"/>
      <c r="H4465" s="38" t="n"/>
      <c r="I4465" s="38" t="n"/>
      <c r="J4465" s="38" t="n"/>
      <c r="K4465" s="38" t="n"/>
      <c r="L4465" s="38" t="n"/>
      <c r="N4465" s="36">
        <f>IF($B4465="","",IF($C4465="SUPERSTORE","Superstore","DH"))</f>
        <v/>
      </c>
      <c r="O4465" s="36">
        <f>IF($B4465="","",IFERROR(VLOOKUP($B4465,Mapping!$A:$C,2,0),"Not Mapped"))</f>
        <v/>
      </c>
      <c r="P4465" s="36">
        <f>IF($B4465="","",IFERROR(VLOOKUP($B4465,Mapping!$A:$C,3,0),"Not Mapped"))</f>
        <v/>
      </c>
      <c r="Q4465" s="36">
        <f>IF($B4465="","",IFERROR(VLOOKUP($O4465,Leaders!$A:$B,2,0),"Not Mapped"))</f>
        <v/>
      </c>
      <c r="R4465" s="36">
        <f>IF($B4465="","",IF(COUNTIF(Exclusions!$A:$A,$B4465)&gt;0,"Yes","No"))</f>
        <v/>
      </c>
      <c r="S4465" s="38">
        <f>IF($B4465="","",MIN(1,DAY($A4465)/IF($N4465="Superstore",Settings!$B$5,Settings!$B$4)))</f>
        <v/>
      </c>
      <c r="T4465" s="38">
        <f>IF(OR($B4465="",$G4465="",$S4465=0),"",$G4465/$S4465)</f>
        <v/>
      </c>
      <c r="U4465" s="36">
        <f>IF($T4465="","",IF($T4465&lt;Settings!$B$8,"Critical",IF($T4465&lt;Settings!$B$9,"Semi Critical","Non Critical")))</f>
        <v/>
      </c>
      <c r="V4465" s="28" t="n"/>
      <c r="Z4465">
        <f>IF($B4465="","",IFERROR(VLOOKUP($B4465,'Plan HC for CCA'!$A:$B,2,0),""))</f>
        <v/>
      </c>
      <c r="AA4465">
        <f>IF(OR($B4465="",$Z4465=""),"",IF(N($M4465)&lt;$Z4465,"Delta","No Delta"))</f>
        <v/>
      </c>
      <c r="AB4465">
        <f>IF(OR($B4465="",$Z4465=""),"",MAX(0,$Z4465-N($M4465)))</f>
        <v/>
      </c>
      <c r="AC4465" s="46">
        <f>IF($B4465="","",IFERROR(INDEX('CCA Util %'!$H:$H,MATCH($B4465,'CCA Util %'!$E:$E,0)),""))</f>
        <v/>
      </c>
      <c r="AD4465">
        <f>IF($B4465="","",IFERROR(INDEX('CCA Util %'!$G:$G,MATCH($B4465,'CCA Util %'!$E:$E,0)),""))</f>
        <v/>
      </c>
      <c r="AE4465">
        <f>IF(OR($B4465="",$U4465=""),"",$U4465&amp;" &amp; "&amp;IF(OR($AD4465="",$AD4465=0),"Util NA",$AD4465&amp;" Util"))</f>
        <v/>
      </c>
    </row>
    <row r="4466" ht="15.75" customHeight="1" s="42">
      <c r="A4466" s="41" t="n"/>
      <c r="G4466" s="38" t="n"/>
      <c r="H4466" s="38" t="n"/>
      <c r="I4466" s="38" t="n"/>
      <c r="J4466" s="38" t="n"/>
      <c r="K4466" s="38" t="n"/>
      <c r="L4466" s="38" t="n"/>
      <c r="N4466" s="36">
        <f>IF($B4466="","",IF($C4466="SUPERSTORE","Superstore","DH"))</f>
        <v/>
      </c>
      <c r="O4466" s="36">
        <f>IF($B4466="","",IFERROR(VLOOKUP($B4466,Mapping!$A:$C,2,0),"Not Mapped"))</f>
        <v/>
      </c>
      <c r="P4466" s="36">
        <f>IF($B4466="","",IFERROR(VLOOKUP($B4466,Mapping!$A:$C,3,0),"Not Mapped"))</f>
        <v/>
      </c>
      <c r="Q4466" s="36">
        <f>IF($B4466="","",IFERROR(VLOOKUP($O4466,Leaders!$A:$B,2,0),"Not Mapped"))</f>
        <v/>
      </c>
      <c r="R4466" s="36">
        <f>IF($B4466="","",IF(COUNTIF(Exclusions!$A:$A,$B4466)&gt;0,"Yes","No"))</f>
        <v/>
      </c>
      <c r="S4466" s="38">
        <f>IF($B4466="","",MIN(1,DAY($A4466)/IF($N4466="Superstore",Settings!$B$5,Settings!$B$4)))</f>
        <v/>
      </c>
      <c r="T4466" s="38">
        <f>IF(OR($B4466="",$G4466="",$S4466=0),"",$G4466/$S4466)</f>
        <v/>
      </c>
      <c r="U4466" s="36">
        <f>IF($T4466="","",IF($T4466&lt;Settings!$B$8,"Critical",IF($T4466&lt;Settings!$B$9,"Semi Critical","Non Critical")))</f>
        <v/>
      </c>
      <c r="V4466" s="28" t="n"/>
      <c r="Z4466">
        <f>IF($B4466="","",IFERROR(VLOOKUP($B4466,'Plan HC for CCA'!$A:$B,2,0),""))</f>
        <v/>
      </c>
      <c r="AA4466">
        <f>IF(OR($B4466="",$Z4466=""),"",IF(N($M4466)&lt;$Z4466,"Delta","No Delta"))</f>
        <v/>
      </c>
      <c r="AB4466">
        <f>IF(OR($B4466="",$Z4466=""),"",MAX(0,$Z4466-N($M4466)))</f>
        <v/>
      </c>
      <c r="AC4466" s="46">
        <f>IF($B4466="","",IFERROR(INDEX('CCA Util %'!$H:$H,MATCH($B4466,'CCA Util %'!$E:$E,0)),""))</f>
        <v/>
      </c>
      <c r="AD4466">
        <f>IF($B4466="","",IFERROR(INDEX('CCA Util %'!$G:$G,MATCH($B4466,'CCA Util %'!$E:$E,0)),""))</f>
        <v/>
      </c>
      <c r="AE4466">
        <f>IF(OR($B4466="",$U4466=""),"",$U4466&amp;" &amp; "&amp;IF(OR($AD4466="",$AD4466=0),"Util NA",$AD4466&amp;" Util"))</f>
        <v/>
      </c>
    </row>
    <row r="4467" ht="15.75" customHeight="1" s="42">
      <c r="A4467" s="41" t="n"/>
      <c r="G4467" s="38" t="n"/>
      <c r="H4467" s="38" t="n"/>
      <c r="I4467" s="38" t="n"/>
      <c r="J4467" s="38" t="n"/>
      <c r="K4467" s="38" t="n"/>
      <c r="L4467" s="38" t="n"/>
      <c r="N4467" s="36">
        <f>IF($B4467="","",IF($C4467="SUPERSTORE","Superstore","DH"))</f>
        <v/>
      </c>
      <c r="O4467" s="36">
        <f>IF($B4467="","",IFERROR(VLOOKUP($B4467,Mapping!$A:$C,2,0),"Not Mapped"))</f>
        <v/>
      </c>
      <c r="P4467" s="36">
        <f>IF($B4467="","",IFERROR(VLOOKUP($B4467,Mapping!$A:$C,3,0),"Not Mapped"))</f>
        <v/>
      </c>
      <c r="Q4467" s="36">
        <f>IF($B4467="","",IFERROR(VLOOKUP($O4467,Leaders!$A:$B,2,0),"Not Mapped"))</f>
        <v/>
      </c>
      <c r="R4467" s="36">
        <f>IF($B4467="","",IF(COUNTIF(Exclusions!$A:$A,$B4467)&gt;0,"Yes","No"))</f>
        <v/>
      </c>
      <c r="S4467" s="38">
        <f>IF($B4467="","",MIN(1,DAY($A4467)/IF($N4467="Superstore",Settings!$B$5,Settings!$B$4)))</f>
        <v/>
      </c>
      <c r="T4467" s="38">
        <f>IF(OR($B4467="",$G4467="",$S4467=0),"",$G4467/$S4467)</f>
        <v/>
      </c>
      <c r="U4467" s="36">
        <f>IF($T4467="","",IF($T4467&lt;Settings!$B$8,"Critical",IF($T4467&lt;Settings!$B$9,"Semi Critical","Non Critical")))</f>
        <v/>
      </c>
      <c r="V4467" s="28" t="n"/>
      <c r="Z4467">
        <f>IF($B4467="","",IFERROR(VLOOKUP($B4467,'Plan HC for CCA'!$A:$B,2,0),""))</f>
        <v/>
      </c>
      <c r="AA4467">
        <f>IF(OR($B4467="",$Z4467=""),"",IF(N($M4467)&lt;$Z4467,"Delta","No Delta"))</f>
        <v/>
      </c>
      <c r="AB4467">
        <f>IF(OR($B4467="",$Z4467=""),"",MAX(0,$Z4467-N($M4467)))</f>
        <v/>
      </c>
      <c r="AC4467" s="46">
        <f>IF($B4467="","",IFERROR(INDEX('CCA Util %'!$H:$H,MATCH($B4467,'CCA Util %'!$E:$E,0)),""))</f>
        <v/>
      </c>
      <c r="AD4467">
        <f>IF($B4467="","",IFERROR(INDEX('CCA Util %'!$G:$G,MATCH($B4467,'CCA Util %'!$E:$E,0)),""))</f>
        <v/>
      </c>
      <c r="AE4467">
        <f>IF(OR($B4467="",$U4467=""),"",$U4467&amp;" &amp; "&amp;IF(OR($AD4467="",$AD4467=0),"Util NA",$AD4467&amp;" Util"))</f>
        <v/>
      </c>
    </row>
    <row r="4468" ht="15.75" customHeight="1" s="42">
      <c r="A4468" s="41" t="n"/>
      <c r="G4468" s="38" t="n"/>
      <c r="H4468" s="38" t="n"/>
      <c r="I4468" s="38" t="n"/>
      <c r="J4468" s="38" t="n"/>
      <c r="K4468" s="38" t="n"/>
      <c r="L4468" s="38" t="n"/>
      <c r="N4468" s="36">
        <f>IF($B4468="","",IF($C4468="SUPERSTORE","Superstore","DH"))</f>
        <v/>
      </c>
      <c r="O4468" s="36">
        <f>IF($B4468="","",IFERROR(VLOOKUP($B4468,Mapping!$A:$C,2,0),"Not Mapped"))</f>
        <v/>
      </c>
      <c r="P4468" s="36">
        <f>IF($B4468="","",IFERROR(VLOOKUP($B4468,Mapping!$A:$C,3,0),"Not Mapped"))</f>
        <v/>
      </c>
      <c r="Q4468" s="36">
        <f>IF($B4468="","",IFERROR(VLOOKUP($O4468,Leaders!$A:$B,2,0),"Not Mapped"))</f>
        <v/>
      </c>
      <c r="R4468" s="36">
        <f>IF($B4468="","",IF(COUNTIF(Exclusions!$A:$A,$B4468)&gt;0,"Yes","No"))</f>
        <v/>
      </c>
      <c r="S4468" s="38">
        <f>IF($B4468="","",MIN(1,DAY($A4468)/IF($N4468="Superstore",Settings!$B$5,Settings!$B$4)))</f>
        <v/>
      </c>
      <c r="T4468" s="38">
        <f>IF(OR($B4468="",$G4468="",$S4468=0),"",$G4468/$S4468)</f>
        <v/>
      </c>
      <c r="U4468" s="36">
        <f>IF($T4468="","",IF($T4468&lt;Settings!$B$8,"Critical",IF($T4468&lt;Settings!$B$9,"Semi Critical","Non Critical")))</f>
        <v/>
      </c>
      <c r="V4468" s="28" t="n"/>
      <c r="Z4468">
        <f>IF($B4468="","",IFERROR(VLOOKUP($B4468,'Plan HC for CCA'!$A:$B,2,0),""))</f>
        <v/>
      </c>
      <c r="AA4468">
        <f>IF(OR($B4468="",$Z4468=""),"",IF(N($M4468)&lt;$Z4468,"Delta","No Delta"))</f>
        <v/>
      </c>
      <c r="AB4468">
        <f>IF(OR($B4468="",$Z4468=""),"",MAX(0,$Z4468-N($M4468)))</f>
        <v/>
      </c>
      <c r="AC4468" s="46">
        <f>IF($B4468="","",IFERROR(INDEX('CCA Util %'!$H:$H,MATCH($B4468,'CCA Util %'!$E:$E,0)),""))</f>
        <v/>
      </c>
      <c r="AD4468">
        <f>IF($B4468="","",IFERROR(INDEX('CCA Util %'!$G:$G,MATCH($B4468,'CCA Util %'!$E:$E,0)),""))</f>
        <v/>
      </c>
      <c r="AE4468">
        <f>IF(OR($B4468="",$U4468=""),"",$U4468&amp;" &amp; "&amp;IF(OR($AD4468="",$AD4468=0),"Util NA",$AD4468&amp;" Util"))</f>
        <v/>
      </c>
    </row>
    <row r="4469" ht="15.75" customHeight="1" s="42">
      <c r="A4469" s="41" t="n"/>
      <c r="G4469" s="38" t="n"/>
      <c r="H4469" s="38" t="n"/>
      <c r="I4469" s="38" t="n"/>
      <c r="J4469" s="38" t="n"/>
      <c r="K4469" s="38" t="n"/>
      <c r="L4469" s="38" t="n"/>
      <c r="N4469" s="36">
        <f>IF($B4469="","",IF($C4469="SUPERSTORE","Superstore","DH"))</f>
        <v/>
      </c>
      <c r="O4469" s="36">
        <f>IF($B4469="","",IFERROR(VLOOKUP($B4469,Mapping!$A:$C,2,0),"Not Mapped"))</f>
        <v/>
      </c>
      <c r="P4469" s="36">
        <f>IF($B4469="","",IFERROR(VLOOKUP($B4469,Mapping!$A:$C,3,0),"Not Mapped"))</f>
        <v/>
      </c>
      <c r="Q4469" s="36">
        <f>IF($B4469="","",IFERROR(VLOOKUP($O4469,Leaders!$A:$B,2,0),"Not Mapped"))</f>
        <v/>
      </c>
      <c r="R4469" s="36">
        <f>IF($B4469="","",IF(COUNTIF(Exclusions!$A:$A,$B4469)&gt;0,"Yes","No"))</f>
        <v/>
      </c>
      <c r="S4469" s="38">
        <f>IF($B4469="","",MIN(1,DAY($A4469)/IF($N4469="Superstore",Settings!$B$5,Settings!$B$4)))</f>
        <v/>
      </c>
      <c r="T4469" s="38">
        <f>IF(OR($B4469="",$G4469="",$S4469=0),"",$G4469/$S4469)</f>
        <v/>
      </c>
      <c r="U4469" s="36">
        <f>IF($T4469="","",IF($T4469&lt;Settings!$B$8,"Critical",IF($T4469&lt;Settings!$B$9,"Semi Critical","Non Critical")))</f>
        <v/>
      </c>
      <c r="V4469" s="28" t="n"/>
      <c r="Z4469">
        <f>IF($B4469="","",IFERROR(VLOOKUP($B4469,'Plan HC for CCA'!$A:$B,2,0),""))</f>
        <v/>
      </c>
      <c r="AA4469">
        <f>IF(OR($B4469="",$Z4469=""),"",IF(N($M4469)&lt;$Z4469,"Delta","No Delta"))</f>
        <v/>
      </c>
      <c r="AB4469">
        <f>IF(OR($B4469="",$Z4469=""),"",MAX(0,$Z4469-N($M4469)))</f>
        <v/>
      </c>
      <c r="AC4469" s="46">
        <f>IF($B4469="","",IFERROR(INDEX('CCA Util %'!$H:$H,MATCH($B4469,'CCA Util %'!$E:$E,0)),""))</f>
        <v/>
      </c>
      <c r="AD4469">
        <f>IF($B4469="","",IFERROR(INDEX('CCA Util %'!$G:$G,MATCH($B4469,'CCA Util %'!$E:$E,0)),""))</f>
        <v/>
      </c>
      <c r="AE4469">
        <f>IF(OR($B4469="",$U4469=""),"",$U4469&amp;" &amp; "&amp;IF(OR($AD4469="",$AD4469=0),"Util NA",$AD4469&amp;" Util"))</f>
        <v/>
      </c>
    </row>
    <row r="4470" ht="15.75" customHeight="1" s="42">
      <c r="A4470" s="41" t="n"/>
      <c r="G4470" s="38" t="n"/>
      <c r="H4470" s="38" t="n"/>
      <c r="I4470" s="38" t="n"/>
      <c r="J4470" s="38" t="n"/>
      <c r="K4470" s="38" t="n"/>
      <c r="L4470" s="38" t="n"/>
      <c r="N4470" s="36">
        <f>IF($B4470="","",IF($C4470="SUPERSTORE","Superstore","DH"))</f>
        <v/>
      </c>
      <c r="O4470" s="36">
        <f>IF($B4470="","",IFERROR(VLOOKUP($B4470,Mapping!$A:$C,2,0),"Not Mapped"))</f>
        <v/>
      </c>
      <c r="P4470" s="36">
        <f>IF($B4470="","",IFERROR(VLOOKUP($B4470,Mapping!$A:$C,3,0),"Not Mapped"))</f>
        <v/>
      </c>
      <c r="Q4470" s="36">
        <f>IF($B4470="","",IFERROR(VLOOKUP($O4470,Leaders!$A:$B,2,0),"Not Mapped"))</f>
        <v/>
      </c>
      <c r="R4470" s="36">
        <f>IF($B4470="","",IF(COUNTIF(Exclusions!$A:$A,$B4470)&gt;0,"Yes","No"))</f>
        <v/>
      </c>
      <c r="S4470" s="38">
        <f>IF($B4470="","",MIN(1,DAY($A4470)/IF($N4470="Superstore",Settings!$B$5,Settings!$B$4)))</f>
        <v/>
      </c>
      <c r="T4470" s="38">
        <f>IF(OR($B4470="",$G4470="",$S4470=0),"",$G4470/$S4470)</f>
        <v/>
      </c>
      <c r="U4470" s="36">
        <f>IF($T4470="","",IF($T4470&lt;Settings!$B$8,"Critical",IF($T4470&lt;Settings!$B$9,"Semi Critical","Non Critical")))</f>
        <v/>
      </c>
      <c r="V4470" s="28" t="n"/>
      <c r="Z4470">
        <f>IF($B4470="","",IFERROR(VLOOKUP($B4470,'Plan HC for CCA'!$A:$B,2,0),""))</f>
        <v/>
      </c>
      <c r="AA4470">
        <f>IF(OR($B4470="",$Z4470=""),"",IF(N($M4470)&lt;$Z4470,"Delta","No Delta"))</f>
        <v/>
      </c>
      <c r="AB4470">
        <f>IF(OR($B4470="",$Z4470=""),"",MAX(0,$Z4470-N($M4470)))</f>
        <v/>
      </c>
      <c r="AC4470" s="46">
        <f>IF($B4470="","",IFERROR(INDEX('CCA Util %'!$H:$H,MATCH($B4470,'CCA Util %'!$E:$E,0)),""))</f>
        <v/>
      </c>
      <c r="AD4470">
        <f>IF($B4470="","",IFERROR(INDEX('CCA Util %'!$G:$G,MATCH($B4470,'CCA Util %'!$E:$E,0)),""))</f>
        <v/>
      </c>
      <c r="AE4470">
        <f>IF(OR($B4470="",$U4470=""),"",$U4470&amp;" &amp; "&amp;IF(OR($AD4470="",$AD4470=0),"Util NA",$AD4470&amp;" Util"))</f>
        <v/>
      </c>
    </row>
    <row r="4471" ht="15.75" customHeight="1" s="42">
      <c r="A4471" s="41" t="n"/>
      <c r="G4471" s="38" t="n"/>
      <c r="H4471" s="38" t="n"/>
      <c r="I4471" s="38" t="n"/>
      <c r="J4471" s="38" t="n"/>
      <c r="K4471" s="38" t="n"/>
      <c r="L4471" s="38" t="n"/>
      <c r="N4471" s="36">
        <f>IF($B4471="","",IF($C4471="SUPERSTORE","Superstore","DH"))</f>
        <v/>
      </c>
      <c r="O4471" s="36">
        <f>IF($B4471="","",IFERROR(VLOOKUP($B4471,Mapping!$A:$C,2,0),"Not Mapped"))</f>
        <v/>
      </c>
      <c r="P4471" s="36">
        <f>IF($B4471="","",IFERROR(VLOOKUP($B4471,Mapping!$A:$C,3,0),"Not Mapped"))</f>
        <v/>
      </c>
      <c r="Q4471" s="36">
        <f>IF($B4471="","",IFERROR(VLOOKUP($O4471,Leaders!$A:$B,2,0),"Not Mapped"))</f>
        <v/>
      </c>
      <c r="R4471" s="36">
        <f>IF($B4471="","",IF(COUNTIF(Exclusions!$A:$A,$B4471)&gt;0,"Yes","No"))</f>
        <v/>
      </c>
      <c r="S4471" s="38">
        <f>IF($B4471="","",MIN(1,DAY($A4471)/IF($N4471="Superstore",Settings!$B$5,Settings!$B$4)))</f>
        <v/>
      </c>
      <c r="T4471" s="38">
        <f>IF(OR($B4471="",$G4471="",$S4471=0),"",$G4471/$S4471)</f>
        <v/>
      </c>
      <c r="U4471" s="36">
        <f>IF($T4471="","",IF($T4471&lt;Settings!$B$8,"Critical",IF($T4471&lt;Settings!$B$9,"Semi Critical","Non Critical")))</f>
        <v/>
      </c>
      <c r="V4471" s="28" t="n"/>
      <c r="Z4471">
        <f>IF($B4471="","",IFERROR(VLOOKUP($B4471,'Plan HC for CCA'!$A:$B,2,0),""))</f>
        <v/>
      </c>
      <c r="AA4471">
        <f>IF(OR($B4471="",$Z4471=""),"",IF(N($M4471)&lt;$Z4471,"Delta","No Delta"))</f>
        <v/>
      </c>
      <c r="AB4471">
        <f>IF(OR($B4471="",$Z4471=""),"",MAX(0,$Z4471-N($M4471)))</f>
        <v/>
      </c>
      <c r="AC4471" s="46">
        <f>IF($B4471="","",IFERROR(INDEX('CCA Util %'!$H:$H,MATCH($B4471,'CCA Util %'!$E:$E,0)),""))</f>
        <v/>
      </c>
      <c r="AD4471">
        <f>IF($B4471="","",IFERROR(INDEX('CCA Util %'!$G:$G,MATCH($B4471,'CCA Util %'!$E:$E,0)),""))</f>
        <v/>
      </c>
      <c r="AE4471">
        <f>IF(OR($B4471="",$U4471=""),"",$U4471&amp;" &amp; "&amp;IF(OR($AD4471="",$AD4471=0),"Util NA",$AD4471&amp;" Util"))</f>
        <v/>
      </c>
    </row>
    <row r="4472" ht="15.75" customHeight="1" s="42">
      <c r="A4472" s="41" t="n"/>
      <c r="G4472" s="38" t="n"/>
      <c r="H4472" s="38" t="n"/>
      <c r="I4472" s="38" t="n"/>
      <c r="J4472" s="38" t="n"/>
      <c r="K4472" s="38" t="n"/>
      <c r="L4472" s="38" t="n"/>
      <c r="N4472" s="36">
        <f>IF($B4472="","",IF($C4472="SUPERSTORE","Superstore","DH"))</f>
        <v/>
      </c>
      <c r="O4472" s="36">
        <f>IF($B4472="","",IFERROR(VLOOKUP($B4472,Mapping!$A:$C,2,0),"Not Mapped"))</f>
        <v/>
      </c>
      <c r="P4472" s="36">
        <f>IF($B4472="","",IFERROR(VLOOKUP($B4472,Mapping!$A:$C,3,0),"Not Mapped"))</f>
        <v/>
      </c>
      <c r="Q4472" s="36">
        <f>IF($B4472="","",IFERROR(VLOOKUP($O4472,Leaders!$A:$B,2,0),"Not Mapped"))</f>
        <v/>
      </c>
      <c r="R4472" s="36">
        <f>IF($B4472="","",IF(COUNTIF(Exclusions!$A:$A,$B4472)&gt;0,"Yes","No"))</f>
        <v/>
      </c>
      <c r="S4472" s="38">
        <f>IF($B4472="","",MIN(1,DAY($A4472)/IF($N4472="Superstore",Settings!$B$5,Settings!$B$4)))</f>
        <v/>
      </c>
      <c r="T4472" s="38">
        <f>IF(OR($B4472="",$G4472="",$S4472=0),"",$G4472/$S4472)</f>
        <v/>
      </c>
      <c r="U4472" s="36">
        <f>IF($T4472="","",IF($T4472&lt;Settings!$B$8,"Critical",IF($T4472&lt;Settings!$B$9,"Semi Critical","Non Critical")))</f>
        <v/>
      </c>
      <c r="V4472" s="28" t="n"/>
      <c r="Z4472">
        <f>IF($B4472="","",IFERROR(VLOOKUP($B4472,'Plan HC for CCA'!$A:$B,2,0),""))</f>
        <v/>
      </c>
      <c r="AA4472">
        <f>IF(OR($B4472="",$Z4472=""),"",IF(N($M4472)&lt;$Z4472,"Delta","No Delta"))</f>
        <v/>
      </c>
      <c r="AB4472">
        <f>IF(OR($B4472="",$Z4472=""),"",MAX(0,$Z4472-N($M4472)))</f>
        <v/>
      </c>
      <c r="AC4472" s="46">
        <f>IF($B4472="","",IFERROR(INDEX('CCA Util %'!$H:$H,MATCH($B4472,'CCA Util %'!$E:$E,0)),""))</f>
        <v/>
      </c>
      <c r="AD4472">
        <f>IF($B4472="","",IFERROR(INDEX('CCA Util %'!$G:$G,MATCH($B4472,'CCA Util %'!$E:$E,0)),""))</f>
        <v/>
      </c>
      <c r="AE4472">
        <f>IF(OR($B4472="",$U4472=""),"",$U4472&amp;" &amp; "&amp;IF(OR($AD4472="",$AD4472=0),"Util NA",$AD4472&amp;" Util"))</f>
        <v/>
      </c>
    </row>
    <row r="4473" ht="15.75" customHeight="1" s="42">
      <c r="A4473" s="41" t="n"/>
      <c r="G4473" s="38" t="n"/>
      <c r="H4473" s="38" t="n"/>
      <c r="I4473" s="38" t="n"/>
      <c r="J4473" s="38" t="n"/>
      <c r="K4473" s="38" t="n"/>
      <c r="L4473" s="38" t="n"/>
      <c r="N4473" s="36">
        <f>IF($B4473="","",IF($C4473="SUPERSTORE","Superstore","DH"))</f>
        <v/>
      </c>
      <c r="O4473" s="36">
        <f>IF($B4473="","",IFERROR(VLOOKUP($B4473,Mapping!$A:$C,2,0),"Not Mapped"))</f>
        <v/>
      </c>
      <c r="P4473" s="36">
        <f>IF($B4473="","",IFERROR(VLOOKUP($B4473,Mapping!$A:$C,3,0),"Not Mapped"))</f>
        <v/>
      </c>
      <c r="Q4473" s="36">
        <f>IF($B4473="","",IFERROR(VLOOKUP($O4473,Leaders!$A:$B,2,0),"Not Mapped"))</f>
        <v/>
      </c>
      <c r="R4473" s="36">
        <f>IF($B4473="","",IF(COUNTIF(Exclusions!$A:$A,$B4473)&gt;0,"Yes","No"))</f>
        <v/>
      </c>
      <c r="S4473" s="38">
        <f>IF($B4473="","",MIN(1,DAY($A4473)/IF($N4473="Superstore",Settings!$B$5,Settings!$B$4)))</f>
        <v/>
      </c>
      <c r="T4473" s="38">
        <f>IF(OR($B4473="",$G4473="",$S4473=0),"",$G4473/$S4473)</f>
        <v/>
      </c>
      <c r="U4473" s="36">
        <f>IF($T4473="","",IF($T4473&lt;Settings!$B$8,"Critical",IF($T4473&lt;Settings!$B$9,"Semi Critical","Non Critical")))</f>
        <v/>
      </c>
      <c r="V4473" s="28" t="n"/>
      <c r="Z4473">
        <f>IF($B4473="","",IFERROR(VLOOKUP($B4473,'Plan HC for CCA'!$A:$B,2,0),""))</f>
        <v/>
      </c>
      <c r="AA4473">
        <f>IF(OR($B4473="",$Z4473=""),"",IF(N($M4473)&lt;$Z4473,"Delta","No Delta"))</f>
        <v/>
      </c>
      <c r="AB4473">
        <f>IF(OR($B4473="",$Z4473=""),"",MAX(0,$Z4473-N($M4473)))</f>
        <v/>
      </c>
      <c r="AC4473" s="46">
        <f>IF($B4473="","",IFERROR(INDEX('CCA Util %'!$H:$H,MATCH($B4473,'CCA Util %'!$E:$E,0)),""))</f>
        <v/>
      </c>
      <c r="AD4473">
        <f>IF($B4473="","",IFERROR(INDEX('CCA Util %'!$G:$G,MATCH($B4473,'CCA Util %'!$E:$E,0)),""))</f>
        <v/>
      </c>
      <c r="AE4473">
        <f>IF(OR($B4473="",$U4473=""),"",$U4473&amp;" &amp; "&amp;IF(OR($AD4473="",$AD4473=0),"Util NA",$AD4473&amp;" Util"))</f>
        <v/>
      </c>
    </row>
    <row r="4474" ht="15.75" customHeight="1" s="42">
      <c r="A4474" s="41" t="n"/>
      <c r="G4474" s="38" t="n"/>
      <c r="H4474" s="38" t="n"/>
      <c r="I4474" s="38" t="n"/>
      <c r="J4474" s="38" t="n"/>
      <c r="K4474" s="38" t="n"/>
      <c r="L4474" s="38" t="n"/>
      <c r="N4474" s="36">
        <f>IF($B4474="","",IF($C4474="SUPERSTORE","Superstore","DH"))</f>
        <v/>
      </c>
      <c r="O4474" s="36">
        <f>IF($B4474="","",IFERROR(VLOOKUP($B4474,Mapping!$A:$C,2,0),"Not Mapped"))</f>
        <v/>
      </c>
      <c r="P4474" s="36">
        <f>IF($B4474="","",IFERROR(VLOOKUP($B4474,Mapping!$A:$C,3,0),"Not Mapped"))</f>
        <v/>
      </c>
      <c r="Q4474" s="36">
        <f>IF($B4474="","",IFERROR(VLOOKUP($O4474,Leaders!$A:$B,2,0),"Not Mapped"))</f>
        <v/>
      </c>
      <c r="R4474" s="36">
        <f>IF($B4474="","",IF(COUNTIF(Exclusions!$A:$A,$B4474)&gt;0,"Yes","No"))</f>
        <v/>
      </c>
      <c r="S4474" s="38">
        <f>IF($B4474="","",MIN(1,DAY($A4474)/IF($N4474="Superstore",Settings!$B$5,Settings!$B$4)))</f>
        <v/>
      </c>
      <c r="T4474" s="38">
        <f>IF(OR($B4474="",$G4474="",$S4474=0),"",$G4474/$S4474)</f>
        <v/>
      </c>
      <c r="U4474" s="36">
        <f>IF($T4474="","",IF($T4474&lt;Settings!$B$8,"Critical",IF($T4474&lt;Settings!$B$9,"Semi Critical","Non Critical")))</f>
        <v/>
      </c>
      <c r="V4474" s="28" t="n"/>
      <c r="Z4474">
        <f>IF($B4474="","",IFERROR(VLOOKUP($B4474,'Plan HC for CCA'!$A:$B,2,0),""))</f>
        <v/>
      </c>
      <c r="AA4474">
        <f>IF(OR($B4474="",$Z4474=""),"",IF(N($M4474)&lt;$Z4474,"Delta","No Delta"))</f>
        <v/>
      </c>
      <c r="AB4474">
        <f>IF(OR($B4474="",$Z4474=""),"",MAX(0,$Z4474-N($M4474)))</f>
        <v/>
      </c>
      <c r="AC4474" s="46">
        <f>IF($B4474="","",IFERROR(INDEX('CCA Util %'!$H:$H,MATCH($B4474,'CCA Util %'!$E:$E,0)),""))</f>
        <v/>
      </c>
      <c r="AD4474">
        <f>IF($B4474="","",IFERROR(INDEX('CCA Util %'!$G:$G,MATCH($B4474,'CCA Util %'!$E:$E,0)),""))</f>
        <v/>
      </c>
      <c r="AE4474">
        <f>IF(OR($B4474="",$U4474=""),"",$U4474&amp;" &amp; "&amp;IF(OR($AD4474="",$AD4474=0),"Util NA",$AD4474&amp;" Util"))</f>
        <v/>
      </c>
    </row>
    <row r="4475" ht="15.75" customHeight="1" s="42">
      <c r="A4475" s="41" t="n"/>
      <c r="G4475" s="38" t="n"/>
      <c r="H4475" s="38" t="n"/>
      <c r="I4475" s="38" t="n"/>
      <c r="J4475" s="38" t="n"/>
      <c r="K4475" s="38" t="n"/>
      <c r="L4475" s="38" t="n"/>
      <c r="N4475" s="36">
        <f>IF($B4475="","",IF($C4475="SUPERSTORE","Superstore","DH"))</f>
        <v/>
      </c>
      <c r="O4475" s="36">
        <f>IF($B4475="","",IFERROR(VLOOKUP($B4475,Mapping!$A:$C,2,0),"Not Mapped"))</f>
        <v/>
      </c>
      <c r="P4475" s="36">
        <f>IF($B4475="","",IFERROR(VLOOKUP($B4475,Mapping!$A:$C,3,0),"Not Mapped"))</f>
        <v/>
      </c>
      <c r="Q4475" s="36">
        <f>IF($B4475="","",IFERROR(VLOOKUP($O4475,Leaders!$A:$B,2,0),"Not Mapped"))</f>
        <v/>
      </c>
      <c r="R4475" s="36">
        <f>IF($B4475="","",IF(COUNTIF(Exclusions!$A:$A,$B4475)&gt;0,"Yes","No"))</f>
        <v/>
      </c>
      <c r="S4475" s="38">
        <f>IF($B4475="","",MIN(1,DAY($A4475)/IF($N4475="Superstore",Settings!$B$5,Settings!$B$4)))</f>
        <v/>
      </c>
      <c r="T4475" s="38">
        <f>IF(OR($B4475="",$G4475="",$S4475=0),"",$G4475/$S4475)</f>
        <v/>
      </c>
      <c r="U4475" s="36">
        <f>IF($T4475="","",IF($T4475&lt;Settings!$B$8,"Critical",IF($T4475&lt;Settings!$B$9,"Semi Critical","Non Critical")))</f>
        <v/>
      </c>
      <c r="V4475" s="28" t="n"/>
      <c r="Z4475">
        <f>IF($B4475="","",IFERROR(VLOOKUP($B4475,'Plan HC for CCA'!$A:$B,2,0),""))</f>
        <v/>
      </c>
      <c r="AA4475">
        <f>IF(OR($B4475="",$Z4475=""),"",IF(N($M4475)&lt;$Z4475,"Delta","No Delta"))</f>
        <v/>
      </c>
      <c r="AB4475">
        <f>IF(OR($B4475="",$Z4475=""),"",MAX(0,$Z4475-N($M4475)))</f>
        <v/>
      </c>
      <c r="AC4475" s="46">
        <f>IF($B4475="","",IFERROR(INDEX('CCA Util %'!$H:$H,MATCH($B4475,'CCA Util %'!$E:$E,0)),""))</f>
        <v/>
      </c>
      <c r="AD4475">
        <f>IF($B4475="","",IFERROR(INDEX('CCA Util %'!$G:$G,MATCH($B4475,'CCA Util %'!$E:$E,0)),""))</f>
        <v/>
      </c>
      <c r="AE4475">
        <f>IF(OR($B4475="",$U4475=""),"",$U4475&amp;" &amp; "&amp;IF(OR($AD4475="",$AD4475=0),"Util NA",$AD4475&amp;" Util"))</f>
        <v/>
      </c>
    </row>
    <row r="4476" ht="15.75" customHeight="1" s="42">
      <c r="A4476" s="41" t="n"/>
      <c r="G4476" s="38" t="n"/>
      <c r="H4476" s="38" t="n"/>
      <c r="I4476" s="38" t="n"/>
      <c r="J4476" s="38" t="n"/>
      <c r="K4476" s="38" t="n"/>
      <c r="L4476" s="38" t="n"/>
      <c r="N4476" s="36">
        <f>IF($B4476="","",IF($C4476="SUPERSTORE","Superstore","DH"))</f>
        <v/>
      </c>
      <c r="O4476" s="36">
        <f>IF($B4476="","",IFERROR(VLOOKUP($B4476,Mapping!$A:$C,2,0),"Not Mapped"))</f>
        <v/>
      </c>
      <c r="P4476" s="36">
        <f>IF($B4476="","",IFERROR(VLOOKUP($B4476,Mapping!$A:$C,3,0),"Not Mapped"))</f>
        <v/>
      </c>
      <c r="Q4476" s="36">
        <f>IF($B4476="","",IFERROR(VLOOKUP($O4476,Leaders!$A:$B,2,0),"Not Mapped"))</f>
        <v/>
      </c>
      <c r="R4476" s="36">
        <f>IF($B4476="","",IF(COUNTIF(Exclusions!$A:$A,$B4476)&gt;0,"Yes","No"))</f>
        <v/>
      </c>
      <c r="S4476" s="38">
        <f>IF($B4476="","",MIN(1,DAY($A4476)/IF($N4476="Superstore",Settings!$B$5,Settings!$B$4)))</f>
        <v/>
      </c>
      <c r="T4476" s="38">
        <f>IF(OR($B4476="",$G4476="",$S4476=0),"",$G4476/$S4476)</f>
        <v/>
      </c>
      <c r="U4476" s="36">
        <f>IF($T4476="","",IF($T4476&lt;Settings!$B$8,"Critical",IF($T4476&lt;Settings!$B$9,"Semi Critical","Non Critical")))</f>
        <v/>
      </c>
      <c r="V4476" s="28" t="n"/>
      <c r="Z4476">
        <f>IF($B4476="","",IFERROR(VLOOKUP($B4476,'Plan HC for CCA'!$A:$B,2,0),""))</f>
        <v/>
      </c>
      <c r="AA4476">
        <f>IF(OR($B4476="",$Z4476=""),"",IF(N($M4476)&lt;$Z4476,"Delta","No Delta"))</f>
        <v/>
      </c>
      <c r="AB4476">
        <f>IF(OR($B4476="",$Z4476=""),"",MAX(0,$Z4476-N($M4476)))</f>
        <v/>
      </c>
      <c r="AC4476" s="46">
        <f>IF($B4476="","",IFERROR(INDEX('CCA Util %'!$H:$H,MATCH($B4476,'CCA Util %'!$E:$E,0)),""))</f>
        <v/>
      </c>
      <c r="AD4476">
        <f>IF($B4476="","",IFERROR(INDEX('CCA Util %'!$G:$G,MATCH($B4476,'CCA Util %'!$E:$E,0)),""))</f>
        <v/>
      </c>
      <c r="AE4476">
        <f>IF(OR($B4476="",$U4476=""),"",$U4476&amp;" &amp; "&amp;IF(OR($AD4476="",$AD4476=0),"Util NA",$AD4476&amp;" Util"))</f>
        <v/>
      </c>
    </row>
    <row r="4477" ht="15.75" customHeight="1" s="42">
      <c r="A4477" s="41" t="n"/>
      <c r="G4477" s="38" t="n"/>
      <c r="H4477" s="38" t="n"/>
      <c r="I4477" s="38" t="n"/>
      <c r="J4477" s="38" t="n"/>
      <c r="K4477" s="38" t="n"/>
      <c r="L4477" s="38" t="n"/>
      <c r="N4477" s="36">
        <f>IF($B4477="","",IF($C4477="SUPERSTORE","Superstore","DH"))</f>
        <v/>
      </c>
      <c r="O4477" s="36">
        <f>IF($B4477="","",IFERROR(VLOOKUP($B4477,Mapping!$A:$C,2,0),"Not Mapped"))</f>
        <v/>
      </c>
      <c r="P4477" s="36">
        <f>IF($B4477="","",IFERROR(VLOOKUP($B4477,Mapping!$A:$C,3,0),"Not Mapped"))</f>
        <v/>
      </c>
      <c r="Q4477" s="36">
        <f>IF($B4477="","",IFERROR(VLOOKUP($O4477,Leaders!$A:$B,2,0),"Not Mapped"))</f>
        <v/>
      </c>
      <c r="R4477" s="36">
        <f>IF($B4477="","",IF(COUNTIF(Exclusions!$A:$A,$B4477)&gt;0,"Yes","No"))</f>
        <v/>
      </c>
      <c r="S4477" s="38">
        <f>IF($B4477="","",MIN(1,DAY($A4477)/IF($N4477="Superstore",Settings!$B$5,Settings!$B$4)))</f>
        <v/>
      </c>
      <c r="T4477" s="38">
        <f>IF(OR($B4477="",$G4477="",$S4477=0),"",$G4477/$S4477)</f>
        <v/>
      </c>
      <c r="U4477" s="36">
        <f>IF($T4477="","",IF($T4477&lt;Settings!$B$8,"Critical",IF($T4477&lt;Settings!$B$9,"Semi Critical","Non Critical")))</f>
        <v/>
      </c>
      <c r="V4477" s="28" t="n"/>
      <c r="Z4477">
        <f>IF($B4477="","",IFERROR(VLOOKUP($B4477,'Plan HC for CCA'!$A:$B,2,0),""))</f>
        <v/>
      </c>
      <c r="AA4477">
        <f>IF(OR($B4477="",$Z4477=""),"",IF(N($M4477)&lt;$Z4477,"Delta","No Delta"))</f>
        <v/>
      </c>
      <c r="AB4477">
        <f>IF(OR($B4477="",$Z4477=""),"",MAX(0,$Z4477-N($M4477)))</f>
        <v/>
      </c>
      <c r="AC4477" s="46">
        <f>IF($B4477="","",IFERROR(INDEX('CCA Util %'!$H:$H,MATCH($B4477,'CCA Util %'!$E:$E,0)),""))</f>
        <v/>
      </c>
      <c r="AD4477">
        <f>IF($B4477="","",IFERROR(INDEX('CCA Util %'!$G:$G,MATCH($B4477,'CCA Util %'!$E:$E,0)),""))</f>
        <v/>
      </c>
      <c r="AE4477">
        <f>IF(OR($B4477="",$U4477=""),"",$U4477&amp;" &amp; "&amp;IF(OR($AD4477="",$AD4477=0),"Util NA",$AD4477&amp;" Util"))</f>
        <v/>
      </c>
    </row>
    <row r="4478" ht="15.75" customHeight="1" s="42">
      <c r="A4478" s="41" t="n"/>
      <c r="G4478" s="38" t="n"/>
      <c r="H4478" s="38" t="n"/>
      <c r="I4478" s="38" t="n"/>
      <c r="J4478" s="38" t="n"/>
      <c r="K4478" s="38" t="n"/>
      <c r="L4478" s="38" t="n"/>
      <c r="N4478" s="36">
        <f>IF($B4478="","",IF($C4478="SUPERSTORE","Superstore","DH"))</f>
        <v/>
      </c>
      <c r="O4478" s="36">
        <f>IF($B4478="","",IFERROR(VLOOKUP($B4478,Mapping!$A:$C,2,0),"Not Mapped"))</f>
        <v/>
      </c>
      <c r="P4478" s="36">
        <f>IF($B4478="","",IFERROR(VLOOKUP($B4478,Mapping!$A:$C,3,0),"Not Mapped"))</f>
        <v/>
      </c>
      <c r="Q4478" s="36">
        <f>IF($B4478="","",IFERROR(VLOOKUP($O4478,Leaders!$A:$B,2,0),"Not Mapped"))</f>
        <v/>
      </c>
      <c r="R4478" s="36">
        <f>IF($B4478="","",IF(COUNTIF(Exclusions!$A:$A,$B4478)&gt;0,"Yes","No"))</f>
        <v/>
      </c>
      <c r="S4478" s="38">
        <f>IF($B4478="","",MIN(1,DAY($A4478)/IF($N4478="Superstore",Settings!$B$5,Settings!$B$4)))</f>
        <v/>
      </c>
      <c r="T4478" s="38">
        <f>IF(OR($B4478="",$G4478="",$S4478=0),"",$G4478/$S4478)</f>
        <v/>
      </c>
      <c r="U4478" s="36">
        <f>IF($T4478="","",IF($T4478&lt;Settings!$B$8,"Critical",IF($T4478&lt;Settings!$B$9,"Semi Critical","Non Critical")))</f>
        <v/>
      </c>
      <c r="V4478" s="28" t="n"/>
      <c r="Z4478">
        <f>IF($B4478="","",IFERROR(VLOOKUP($B4478,'Plan HC for CCA'!$A:$B,2,0),""))</f>
        <v/>
      </c>
      <c r="AA4478">
        <f>IF(OR($B4478="",$Z4478=""),"",IF(N($M4478)&lt;$Z4478,"Delta","No Delta"))</f>
        <v/>
      </c>
      <c r="AB4478">
        <f>IF(OR($B4478="",$Z4478=""),"",MAX(0,$Z4478-N($M4478)))</f>
        <v/>
      </c>
      <c r="AC4478" s="46">
        <f>IF($B4478="","",IFERROR(INDEX('CCA Util %'!$H:$H,MATCH($B4478,'CCA Util %'!$E:$E,0)),""))</f>
        <v/>
      </c>
      <c r="AD4478">
        <f>IF($B4478="","",IFERROR(INDEX('CCA Util %'!$G:$G,MATCH($B4478,'CCA Util %'!$E:$E,0)),""))</f>
        <v/>
      </c>
      <c r="AE4478">
        <f>IF(OR($B4478="",$U4478=""),"",$U4478&amp;" &amp; "&amp;IF(OR($AD4478="",$AD4478=0),"Util NA",$AD4478&amp;" Util"))</f>
        <v/>
      </c>
    </row>
    <row r="4479" ht="15.75" customHeight="1" s="42">
      <c r="A4479" s="41" t="n"/>
      <c r="G4479" s="38" t="n"/>
      <c r="H4479" s="38" t="n"/>
      <c r="I4479" s="38" t="n"/>
      <c r="J4479" s="38" t="n"/>
      <c r="K4479" s="38" t="n"/>
      <c r="L4479" s="38" t="n"/>
      <c r="N4479" s="36">
        <f>IF($B4479="","",IF($C4479="SUPERSTORE","Superstore","DH"))</f>
        <v/>
      </c>
      <c r="O4479" s="36">
        <f>IF($B4479="","",IFERROR(VLOOKUP($B4479,Mapping!$A:$C,2,0),"Not Mapped"))</f>
        <v/>
      </c>
      <c r="P4479" s="36">
        <f>IF($B4479="","",IFERROR(VLOOKUP($B4479,Mapping!$A:$C,3,0),"Not Mapped"))</f>
        <v/>
      </c>
      <c r="Q4479" s="36">
        <f>IF($B4479="","",IFERROR(VLOOKUP($O4479,Leaders!$A:$B,2,0),"Not Mapped"))</f>
        <v/>
      </c>
      <c r="R4479" s="36">
        <f>IF($B4479="","",IF(COUNTIF(Exclusions!$A:$A,$B4479)&gt;0,"Yes","No"))</f>
        <v/>
      </c>
      <c r="S4479" s="38">
        <f>IF($B4479="","",MIN(1,DAY($A4479)/IF($N4479="Superstore",Settings!$B$5,Settings!$B$4)))</f>
        <v/>
      </c>
      <c r="T4479" s="38">
        <f>IF(OR($B4479="",$G4479="",$S4479=0),"",$G4479/$S4479)</f>
        <v/>
      </c>
      <c r="U4479" s="36">
        <f>IF($T4479="","",IF($T4479&lt;Settings!$B$8,"Critical",IF($T4479&lt;Settings!$B$9,"Semi Critical","Non Critical")))</f>
        <v/>
      </c>
      <c r="V4479" s="28" t="n"/>
      <c r="Z4479">
        <f>IF($B4479="","",IFERROR(VLOOKUP($B4479,'Plan HC for CCA'!$A:$B,2,0),""))</f>
        <v/>
      </c>
      <c r="AA4479">
        <f>IF(OR($B4479="",$Z4479=""),"",IF(N($M4479)&lt;$Z4479,"Delta","No Delta"))</f>
        <v/>
      </c>
      <c r="AB4479">
        <f>IF(OR($B4479="",$Z4479=""),"",MAX(0,$Z4479-N($M4479)))</f>
        <v/>
      </c>
      <c r="AC4479" s="46">
        <f>IF($B4479="","",IFERROR(INDEX('CCA Util %'!$H:$H,MATCH($B4479,'CCA Util %'!$E:$E,0)),""))</f>
        <v/>
      </c>
      <c r="AD4479">
        <f>IF($B4479="","",IFERROR(INDEX('CCA Util %'!$G:$G,MATCH($B4479,'CCA Util %'!$E:$E,0)),""))</f>
        <v/>
      </c>
      <c r="AE4479">
        <f>IF(OR($B4479="",$U4479=""),"",$U4479&amp;" &amp; "&amp;IF(OR($AD4479="",$AD4479=0),"Util NA",$AD4479&amp;" Util"))</f>
        <v/>
      </c>
    </row>
    <row r="4480" ht="15.75" customHeight="1" s="42">
      <c r="A4480" s="41" t="n"/>
      <c r="G4480" s="38" t="n"/>
      <c r="H4480" s="38" t="n"/>
      <c r="I4480" s="38" t="n"/>
      <c r="J4480" s="38" t="n"/>
      <c r="K4480" s="38" t="n"/>
      <c r="L4480" s="38" t="n"/>
      <c r="N4480" s="36">
        <f>IF($B4480="","",IF($C4480="SUPERSTORE","Superstore","DH"))</f>
        <v/>
      </c>
      <c r="O4480" s="36">
        <f>IF($B4480="","",IFERROR(VLOOKUP($B4480,Mapping!$A:$C,2,0),"Not Mapped"))</f>
        <v/>
      </c>
      <c r="P4480" s="36">
        <f>IF($B4480="","",IFERROR(VLOOKUP($B4480,Mapping!$A:$C,3,0),"Not Mapped"))</f>
        <v/>
      </c>
      <c r="Q4480" s="36">
        <f>IF($B4480="","",IFERROR(VLOOKUP($O4480,Leaders!$A:$B,2,0),"Not Mapped"))</f>
        <v/>
      </c>
      <c r="R4480" s="36">
        <f>IF($B4480="","",IF(COUNTIF(Exclusions!$A:$A,$B4480)&gt;0,"Yes","No"))</f>
        <v/>
      </c>
      <c r="S4480" s="38">
        <f>IF($B4480="","",MIN(1,DAY($A4480)/IF($N4480="Superstore",Settings!$B$5,Settings!$B$4)))</f>
        <v/>
      </c>
      <c r="T4480" s="38">
        <f>IF(OR($B4480="",$G4480="",$S4480=0),"",$G4480/$S4480)</f>
        <v/>
      </c>
      <c r="U4480" s="36">
        <f>IF($T4480="","",IF($T4480&lt;Settings!$B$8,"Critical",IF($T4480&lt;Settings!$B$9,"Semi Critical","Non Critical")))</f>
        <v/>
      </c>
      <c r="V4480" s="28" t="n"/>
      <c r="Z4480">
        <f>IF($B4480="","",IFERROR(VLOOKUP($B4480,'Plan HC for CCA'!$A:$B,2,0),""))</f>
        <v/>
      </c>
      <c r="AA4480">
        <f>IF(OR($B4480="",$Z4480=""),"",IF(N($M4480)&lt;$Z4480,"Delta","No Delta"))</f>
        <v/>
      </c>
      <c r="AB4480">
        <f>IF(OR($B4480="",$Z4480=""),"",MAX(0,$Z4480-N($M4480)))</f>
        <v/>
      </c>
      <c r="AC4480" s="46">
        <f>IF($B4480="","",IFERROR(INDEX('CCA Util %'!$H:$H,MATCH($B4480,'CCA Util %'!$E:$E,0)),""))</f>
        <v/>
      </c>
      <c r="AD4480">
        <f>IF($B4480="","",IFERROR(INDEX('CCA Util %'!$G:$G,MATCH($B4480,'CCA Util %'!$E:$E,0)),""))</f>
        <v/>
      </c>
      <c r="AE4480">
        <f>IF(OR($B4480="",$U4480=""),"",$U4480&amp;" &amp; "&amp;IF(OR($AD4480="",$AD4480=0),"Util NA",$AD4480&amp;" Util"))</f>
        <v/>
      </c>
    </row>
    <row r="4481" ht="15.75" customHeight="1" s="42">
      <c r="A4481" s="41" t="n"/>
      <c r="G4481" s="38" t="n"/>
      <c r="H4481" s="38" t="n"/>
      <c r="I4481" s="38" t="n"/>
      <c r="J4481" s="38" t="n"/>
      <c r="K4481" s="38" t="n"/>
      <c r="L4481" s="38" t="n"/>
      <c r="N4481" s="36">
        <f>IF($B4481="","",IF($C4481="SUPERSTORE","Superstore","DH"))</f>
        <v/>
      </c>
      <c r="O4481" s="36">
        <f>IF($B4481="","",IFERROR(VLOOKUP($B4481,Mapping!$A:$C,2,0),"Not Mapped"))</f>
        <v/>
      </c>
      <c r="P4481" s="36">
        <f>IF($B4481="","",IFERROR(VLOOKUP($B4481,Mapping!$A:$C,3,0),"Not Mapped"))</f>
        <v/>
      </c>
      <c r="Q4481" s="36">
        <f>IF($B4481="","",IFERROR(VLOOKUP($O4481,Leaders!$A:$B,2,0),"Not Mapped"))</f>
        <v/>
      </c>
      <c r="R4481" s="36">
        <f>IF($B4481="","",IF(COUNTIF(Exclusions!$A:$A,$B4481)&gt;0,"Yes","No"))</f>
        <v/>
      </c>
      <c r="S4481" s="38">
        <f>IF($B4481="","",MIN(1,DAY($A4481)/IF($N4481="Superstore",Settings!$B$5,Settings!$B$4)))</f>
        <v/>
      </c>
      <c r="T4481" s="38">
        <f>IF(OR($B4481="",$G4481="",$S4481=0),"",$G4481/$S4481)</f>
        <v/>
      </c>
      <c r="U4481" s="36">
        <f>IF($T4481="","",IF($T4481&lt;Settings!$B$8,"Critical",IF($T4481&lt;Settings!$B$9,"Semi Critical","Non Critical")))</f>
        <v/>
      </c>
      <c r="V4481" s="28" t="n"/>
      <c r="Z4481">
        <f>IF($B4481="","",IFERROR(VLOOKUP($B4481,'Plan HC for CCA'!$A:$B,2,0),""))</f>
        <v/>
      </c>
      <c r="AA4481">
        <f>IF(OR($B4481="",$Z4481=""),"",IF(N($M4481)&lt;$Z4481,"Delta","No Delta"))</f>
        <v/>
      </c>
      <c r="AB4481">
        <f>IF(OR($B4481="",$Z4481=""),"",MAX(0,$Z4481-N($M4481)))</f>
        <v/>
      </c>
      <c r="AC4481" s="46">
        <f>IF($B4481="","",IFERROR(INDEX('CCA Util %'!$H:$H,MATCH($B4481,'CCA Util %'!$E:$E,0)),""))</f>
        <v/>
      </c>
      <c r="AD4481">
        <f>IF($B4481="","",IFERROR(INDEX('CCA Util %'!$G:$G,MATCH($B4481,'CCA Util %'!$E:$E,0)),""))</f>
        <v/>
      </c>
      <c r="AE4481">
        <f>IF(OR($B4481="",$U4481=""),"",$U4481&amp;" &amp; "&amp;IF(OR($AD4481="",$AD4481=0),"Util NA",$AD4481&amp;" Util"))</f>
        <v/>
      </c>
    </row>
    <row r="4482" ht="15.75" customHeight="1" s="42">
      <c r="A4482" s="41" t="n"/>
      <c r="G4482" s="38" t="n"/>
      <c r="H4482" s="38" t="n"/>
      <c r="I4482" s="38" t="n"/>
      <c r="J4482" s="38" t="n"/>
      <c r="K4482" s="38" t="n"/>
      <c r="L4482" s="38" t="n"/>
      <c r="N4482" s="36">
        <f>IF($B4482="","",IF($C4482="SUPERSTORE","Superstore","DH"))</f>
        <v/>
      </c>
      <c r="O4482" s="36">
        <f>IF($B4482="","",IFERROR(VLOOKUP($B4482,Mapping!$A:$C,2,0),"Not Mapped"))</f>
        <v/>
      </c>
      <c r="P4482" s="36">
        <f>IF($B4482="","",IFERROR(VLOOKUP($B4482,Mapping!$A:$C,3,0),"Not Mapped"))</f>
        <v/>
      </c>
      <c r="Q4482" s="36">
        <f>IF($B4482="","",IFERROR(VLOOKUP($O4482,Leaders!$A:$B,2,0),"Not Mapped"))</f>
        <v/>
      </c>
      <c r="R4482" s="36">
        <f>IF($B4482="","",IF(COUNTIF(Exclusions!$A:$A,$B4482)&gt;0,"Yes","No"))</f>
        <v/>
      </c>
      <c r="S4482" s="38">
        <f>IF($B4482="","",MIN(1,DAY($A4482)/IF($N4482="Superstore",Settings!$B$5,Settings!$B$4)))</f>
        <v/>
      </c>
      <c r="T4482" s="38">
        <f>IF(OR($B4482="",$G4482="",$S4482=0),"",$G4482/$S4482)</f>
        <v/>
      </c>
      <c r="U4482" s="36">
        <f>IF($T4482="","",IF($T4482&lt;Settings!$B$8,"Critical",IF($T4482&lt;Settings!$B$9,"Semi Critical","Non Critical")))</f>
        <v/>
      </c>
      <c r="V4482" s="28" t="n"/>
      <c r="Z4482">
        <f>IF($B4482="","",IFERROR(VLOOKUP($B4482,'Plan HC for CCA'!$A:$B,2,0),""))</f>
        <v/>
      </c>
      <c r="AA4482">
        <f>IF(OR($B4482="",$Z4482=""),"",IF(N($M4482)&lt;$Z4482,"Delta","No Delta"))</f>
        <v/>
      </c>
      <c r="AB4482">
        <f>IF(OR($B4482="",$Z4482=""),"",MAX(0,$Z4482-N($M4482)))</f>
        <v/>
      </c>
      <c r="AC4482" s="46">
        <f>IF($B4482="","",IFERROR(INDEX('CCA Util %'!$H:$H,MATCH($B4482,'CCA Util %'!$E:$E,0)),""))</f>
        <v/>
      </c>
      <c r="AD4482">
        <f>IF($B4482="","",IFERROR(INDEX('CCA Util %'!$G:$G,MATCH($B4482,'CCA Util %'!$E:$E,0)),""))</f>
        <v/>
      </c>
      <c r="AE4482">
        <f>IF(OR($B4482="",$U4482=""),"",$U4482&amp;" &amp; "&amp;IF(OR($AD4482="",$AD4482=0),"Util NA",$AD4482&amp;" Util"))</f>
        <v/>
      </c>
    </row>
    <row r="4483" ht="15.75" customHeight="1" s="42">
      <c r="A4483" s="41" t="n"/>
      <c r="G4483" s="38" t="n"/>
      <c r="H4483" s="38" t="n"/>
      <c r="I4483" s="38" t="n"/>
      <c r="J4483" s="38" t="n"/>
      <c r="K4483" s="38" t="n"/>
      <c r="L4483" s="38" t="n"/>
      <c r="N4483" s="36">
        <f>IF($B4483="","",IF($C4483="SUPERSTORE","Superstore","DH"))</f>
        <v/>
      </c>
      <c r="O4483" s="36">
        <f>IF($B4483="","",IFERROR(VLOOKUP($B4483,Mapping!$A:$C,2,0),"Not Mapped"))</f>
        <v/>
      </c>
      <c r="P4483" s="36">
        <f>IF($B4483="","",IFERROR(VLOOKUP($B4483,Mapping!$A:$C,3,0),"Not Mapped"))</f>
        <v/>
      </c>
      <c r="Q4483" s="36">
        <f>IF($B4483="","",IFERROR(VLOOKUP($O4483,Leaders!$A:$B,2,0),"Not Mapped"))</f>
        <v/>
      </c>
      <c r="R4483" s="36">
        <f>IF($B4483="","",IF(COUNTIF(Exclusions!$A:$A,$B4483)&gt;0,"Yes","No"))</f>
        <v/>
      </c>
      <c r="S4483" s="38">
        <f>IF($B4483="","",MIN(1,DAY($A4483)/IF($N4483="Superstore",Settings!$B$5,Settings!$B$4)))</f>
        <v/>
      </c>
      <c r="T4483" s="38">
        <f>IF(OR($B4483="",$G4483="",$S4483=0),"",$G4483/$S4483)</f>
        <v/>
      </c>
      <c r="U4483" s="36">
        <f>IF($T4483="","",IF($T4483&lt;Settings!$B$8,"Critical",IF($T4483&lt;Settings!$B$9,"Semi Critical","Non Critical")))</f>
        <v/>
      </c>
      <c r="V4483" s="28" t="n"/>
      <c r="Z4483">
        <f>IF($B4483="","",IFERROR(VLOOKUP($B4483,'Plan HC for CCA'!$A:$B,2,0),""))</f>
        <v/>
      </c>
      <c r="AA4483">
        <f>IF(OR($B4483="",$Z4483=""),"",IF(N($M4483)&lt;$Z4483,"Delta","No Delta"))</f>
        <v/>
      </c>
      <c r="AB4483">
        <f>IF(OR($B4483="",$Z4483=""),"",MAX(0,$Z4483-N($M4483)))</f>
        <v/>
      </c>
      <c r="AC4483" s="46">
        <f>IF($B4483="","",IFERROR(INDEX('CCA Util %'!$H:$H,MATCH($B4483,'CCA Util %'!$E:$E,0)),""))</f>
        <v/>
      </c>
      <c r="AD4483">
        <f>IF($B4483="","",IFERROR(INDEX('CCA Util %'!$G:$G,MATCH($B4483,'CCA Util %'!$E:$E,0)),""))</f>
        <v/>
      </c>
      <c r="AE4483">
        <f>IF(OR($B4483="",$U4483=""),"",$U4483&amp;" &amp; "&amp;IF(OR($AD4483="",$AD4483=0),"Util NA",$AD4483&amp;" Util"))</f>
        <v/>
      </c>
    </row>
    <row r="4484" ht="15.75" customHeight="1" s="42">
      <c r="A4484" s="41" t="n"/>
      <c r="G4484" s="38" t="n"/>
      <c r="H4484" s="38" t="n"/>
      <c r="I4484" s="38" t="n"/>
      <c r="J4484" s="38" t="n"/>
      <c r="K4484" s="38" t="n"/>
      <c r="L4484" s="38" t="n"/>
      <c r="N4484" s="36">
        <f>IF($B4484="","",IF($C4484="SUPERSTORE","Superstore","DH"))</f>
        <v/>
      </c>
      <c r="O4484" s="36">
        <f>IF($B4484="","",IFERROR(VLOOKUP($B4484,Mapping!$A:$C,2,0),"Not Mapped"))</f>
        <v/>
      </c>
      <c r="P4484" s="36">
        <f>IF($B4484="","",IFERROR(VLOOKUP($B4484,Mapping!$A:$C,3,0),"Not Mapped"))</f>
        <v/>
      </c>
      <c r="Q4484" s="36">
        <f>IF($B4484="","",IFERROR(VLOOKUP($O4484,Leaders!$A:$B,2,0),"Not Mapped"))</f>
        <v/>
      </c>
      <c r="R4484" s="36">
        <f>IF($B4484="","",IF(COUNTIF(Exclusions!$A:$A,$B4484)&gt;0,"Yes","No"))</f>
        <v/>
      </c>
      <c r="S4484" s="38">
        <f>IF($B4484="","",MIN(1,DAY($A4484)/IF($N4484="Superstore",Settings!$B$5,Settings!$B$4)))</f>
        <v/>
      </c>
      <c r="T4484" s="38">
        <f>IF(OR($B4484="",$G4484="",$S4484=0),"",$G4484/$S4484)</f>
        <v/>
      </c>
      <c r="U4484" s="36">
        <f>IF($T4484="","",IF($T4484&lt;Settings!$B$8,"Critical",IF($T4484&lt;Settings!$B$9,"Semi Critical","Non Critical")))</f>
        <v/>
      </c>
      <c r="V4484" s="28" t="n"/>
      <c r="Z4484">
        <f>IF($B4484="","",IFERROR(VLOOKUP($B4484,'Plan HC for CCA'!$A:$B,2,0),""))</f>
        <v/>
      </c>
      <c r="AA4484">
        <f>IF(OR($B4484="",$Z4484=""),"",IF(N($M4484)&lt;$Z4484,"Delta","No Delta"))</f>
        <v/>
      </c>
      <c r="AB4484">
        <f>IF(OR($B4484="",$Z4484=""),"",MAX(0,$Z4484-N($M4484)))</f>
        <v/>
      </c>
      <c r="AC4484" s="46">
        <f>IF($B4484="","",IFERROR(INDEX('CCA Util %'!$H:$H,MATCH($B4484,'CCA Util %'!$E:$E,0)),""))</f>
        <v/>
      </c>
      <c r="AD4484">
        <f>IF($B4484="","",IFERROR(INDEX('CCA Util %'!$G:$G,MATCH($B4484,'CCA Util %'!$E:$E,0)),""))</f>
        <v/>
      </c>
      <c r="AE4484">
        <f>IF(OR($B4484="",$U4484=""),"",$U4484&amp;" &amp; "&amp;IF(OR($AD4484="",$AD4484=0),"Util NA",$AD4484&amp;" Util"))</f>
        <v/>
      </c>
    </row>
    <row r="4485" ht="15.75" customHeight="1" s="42">
      <c r="A4485" s="41" t="n"/>
      <c r="G4485" s="38" t="n"/>
      <c r="H4485" s="38" t="n"/>
      <c r="I4485" s="38" t="n"/>
      <c r="J4485" s="38" t="n"/>
      <c r="K4485" s="38" t="n"/>
      <c r="L4485" s="38" t="n"/>
      <c r="N4485" s="36">
        <f>IF($B4485="","",IF($C4485="SUPERSTORE","Superstore","DH"))</f>
        <v/>
      </c>
      <c r="O4485" s="36">
        <f>IF($B4485="","",IFERROR(VLOOKUP($B4485,Mapping!$A:$C,2,0),"Not Mapped"))</f>
        <v/>
      </c>
      <c r="P4485" s="36">
        <f>IF($B4485="","",IFERROR(VLOOKUP($B4485,Mapping!$A:$C,3,0),"Not Mapped"))</f>
        <v/>
      </c>
      <c r="Q4485" s="36">
        <f>IF($B4485="","",IFERROR(VLOOKUP($O4485,Leaders!$A:$B,2,0),"Not Mapped"))</f>
        <v/>
      </c>
      <c r="R4485" s="36">
        <f>IF($B4485="","",IF(COUNTIF(Exclusions!$A:$A,$B4485)&gt;0,"Yes","No"))</f>
        <v/>
      </c>
      <c r="S4485" s="38">
        <f>IF($B4485="","",MIN(1,DAY($A4485)/IF($N4485="Superstore",Settings!$B$5,Settings!$B$4)))</f>
        <v/>
      </c>
      <c r="T4485" s="38">
        <f>IF(OR($B4485="",$G4485="",$S4485=0),"",$G4485/$S4485)</f>
        <v/>
      </c>
      <c r="U4485" s="36">
        <f>IF($T4485="","",IF($T4485&lt;Settings!$B$8,"Critical",IF($T4485&lt;Settings!$B$9,"Semi Critical","Non Critical")))</f>
        <v/>
      </c>
      <c r="V4485" s="28" t="n"/>
      <c r="Z4485">
        <f>IF($B4485="","",IFERROR(VLOOKUP($B4485,'Plan HC for CCA'!$A:$B,2,0),""))</f>
        <v/>
      </c>
      <c r="AA4485">
        <f>IF(OR($B4485="",$Z4485=""),"",IF(N($M4485)&lt;$Z4485,"Delta","No Delta"))</f>
        <v/>
      </c>
      <c r="AB4485">
        <f>IF(OR($B4485="",$Z4485=""),"",MAX(0,$Z4485-N($M4485)))</f>
        <v/>
      </c>
      <c r="AC4485" s="46">
        <f>IF($B4485="","",IFERROR(INDEX('CCA Util %'!$H:$H,MATCH($B4485,'CCA Util %'!$E:$E,0)),""))</f>
        <v/>
      </c>
      <c r="AD4485">
        <f>IF($B4485="","",IFERROR(INDEX('CCA Util %'!$G:$G,MATCH($B4485,'CCA Util %'!$E:$E,0)),""))</f>
        <v/>
      </c>
      <c r="AE4485">
        <f>IF(OR($B4485="",$U4485=""),"",$U4485&amp;" &amp; "&amp;IF(OR($AD4485="",$AD4485=0),"Util NA",$AD4485&amp;" Util"))</f>
        <v/>
      </c>
    </row>
    <row r="4486" ht="15.75" customHeight="1" s="42">
      <c r="A4486" s="41" t="n"/>
      <c r="G4486" s="38" t="n"/>
      <c r="H4486" s="38" t="n"/>
      <c r="I4486" s="38" t="n"/>
      <c r="J4486" s="38" t="n"/>
      <c r="K4486" s="38" t="n"/>
      <c r="L4486" s="38" t="n"/>
      <c r="N4486" s="36">
        <f>IF($B4486="","",IF($C4486="SUPERSTORE","Superstore","DH"))</f>
        <v/>
      </c>
      <c r="O4486" s="36">
        <f>IF($B4486="","",IFERROR(VLOOKUP($B4486,Mapping!$A:$C,2,0),"Not Mapped"))</f>
        <v/>
      </c>
      <c r="P4486" s="36">
        <f>IF($B4486="","",IFERROR(VLOOKUP($B4486,Mapping!$A:$C,3,0),"Not Mapped"))</f>
        <v/>
      </c>
      <c r="Q4486" s="36">
        <f>IF($B4486="","",IFERROR(VLOOKUP($O4486,Leaders!$A:$B,2,0),"Not Mapped"))</f>
        <v/>
      </c>
      <c r="R4486" s="36">
        <f>IF($B4486="","",IF(COUNTIF(Exclusions!$A:$A,$B4486)&gt;0,"Yes","No"))</f>
        <v/>
      </c>
      <c r="S4486" s="38">
        <f>IF($B4486="","",MIN(1,DAY($A4486)/IF($N4486="Superstore",Settings!$B$5,Settings!$B$4)))</f>
        <v/>
      </c>
      <c r="T4486" s="38">
        <f>IF(OR($B4486="",$G4486="",$S4486=0),"",$G4486/$S4486)</f>
        <v/>
      </c>
      <c r="U4486" s="36">
        <f>IF($T4486="","",IF($T4486&lt;Settings!$B$8,"Critical",IF($T4486&lt;Settings!$B$9,"Semi Critical","Non Critical")))</f>
        <v/>
      </c>
      <c r="V4486" s="28" t="n"/>
      <c r="Z4486">
        <f>IF($B4486="","",IFERROR(VLOOKUP($B4486,'Plan HC for CCA'!$A:$B,2,0),""))</f>
        <v/>
      </c>
      <c r="AA4486">
        <f>IF(OR($B4486="",$Z4486=""),"",IF(N($M4486)&lt;$Z4486,"Delta","No Delta"))</f>
        <v/>
      </c>
      <c r="AB4486">
        <f>IF(OR($B4486="",$Z4486=""),"",MAX(0,$Z4486-N($M4486)))</f>
        <v/>
      </c>
      <c r="AC4486" s="46">
        <f>IF($B4486="","",IFERROR(INDEX('CCA Util %'!$H:$H,MATCH($B4486,'CCA Util %'!$E:$E,0)),""))</f>
        <v/>
      </c>
      <c r="AD4486">
        <f>IF($B4486="","",IFERROR(INDEX('CCA Util %'!$G:$G,MATCH($B4486,'CCA Util %'!$E:$E,0)),""))</f>
        <v/>
      </c>
      <c r="AE4486">
        <f>IF(OR($B4486="",$U4486=""),"",$U4486&amp;" &amp; "&amp;IF(OR($AD4486="",$AD4486=0),"Util NA",$AD4486&amp;" Util"))</f>
        <v/>
      </c>
    </row>
    <row r="4487" ht="15.75" customHeight="1" s="42">
      <c r="A4487" s="41" t="n"/>
      <c r="G4487" s="38" t="n"/>
      <c r="H4487" s="38" t="n"/>
      <c r="I4487" s="38" t="n"/>
      <c r="J4487" s="38" t="n"/>
      <c r="K4487" s="38" t="n"/>
      <c r="L4487" s="38" t="n"/>
      <c r="N4487" s="36">
        <f>IF($B4487="","",IF($C4487="SUPERSTORE","Superstore","DH"))</f>
        <v/>
      </c>
      <c r="O4487" s="36">
        <f>IF($B4487="","",IFERROR(VLOOKUP($B4487,Mapping!$A:$C,2,0),"Not Mapped"))</f>
        <v/>
      </c>
      <c r="P4487" s="36">
        <f>IF($B4487="","",IFERROR(VLOOKUP($B4487,Mapping!$A:$C,3,0),"Not Mapped"))</f>
        <v/>
      </c>
      <c r="Q4487" s="36">
        <f>IF($B4487="","",IFERROR(VLOOKUP($O4487,Leaders!$A:$B,2,0),"Not Mapped"))</f>
        <v/>
      </c>
      <c r="R4487" s="36">
        <f>IF($B4487="","",IF(COUNTIF(Exclusions!$A:$A,$B4487)&gt;0,"Yes","No"))</f>
        <v/>
      </c>
      <c r="S4487" s="38">
        <f>IF($B4487="","",MIN(1,DAY($A4487)/IF($N4487="Superstore",Settings!$B$5,Settings!$B$4)))</f>
        <v/>
      </c>
      <c r="T4487" s="38">
        <f>IF(OR($B4487="",$G4487="",$S4487=0),"",$G4487/$S4487)</f>
        <v/>
      </c>
      <c r="U4487" s="36">
        <f>IF($T4487="","",IF($T4487&lt;Settings!$B$8,"Critical",IF($T4487&lt;Settings!$B$9,"Semi Critical","Non Critical")))</f>
        <v/>
      </c>
      <c r="V4487" s="28" t="n"/>
      <c r="Z4487">
        <f>IF($B4487="","",IFERROR(VLOOKUP($B4487,'Plan HC for CCA'!$A:$B,2,0),""))</f>
        <v/>
      </c>
      <c r="AA4487">
        <f>IF(OR($B4487="",$Z4487=""),"",IF(N($M4487)&lt;$Z4487,"Delta","No Delta"))</f>
        <v/>
      </c>
      <c r="AB4487">
        <f>IF(OR($B4487="",$Z4487=""),"",MAX(0,$Z4487-N($M4487)))</f>
        <v/>
      </c>
      <c r="AC4487" s="46">
        <f>IF($B4487="","",IFERROR(INDEX('CCA Util %'!$H:$H,MATCH($B4487,'CCA Util %'!$E:$E,0)),""))</f>
        <v/>
      </c>
      <c r="AD4487">
        <f>IF($B4487="","",IFERROR(INDEX('CCA Util %'!$G:$G,MATCH($B4487,'CCA Util %'!$E:$E,0)),""))</f>
        <v/>
      </c>
      <c r="AE4487">
        <f>IF(OR($B4487="",$U4487=""),"",$U4487&amp;" &amp; "&amp;IF(OR($AD4487="",$AD4487=0),"Util NA",$AD4487&amp;" Util"))</f>
        <v/>
      </c>
    </row>
    <row r="4488" ht="15.75" customHeight="1" s="42">
      <c r="A4488" s="41" t="n"/>
      <c r="G4488" s="38" t="n"/>
      <c r="H4488" s="38" t="n"/>
      <c r="I4488" s="38" t="n"/>
      <c r="J4488" s="38" t="n"/>
      <c r="K4488" s="38" t="n"/>
      <c r="L4488" s="38" t="n"/>
      <c r="N4488" s="36">
        <f>IF($B4488="","",IF($C4488="SUPERSTORE","Superstore","DH"))</f>
        <v/>
      </c>
      <c r="O4488" s="36">
        <f>IF($B4488="","",IFERROR(VLOOKUP($B4488,Mapping!$A:$C,2,0),"Not Mapped"))</f>
        <v/>
      </c>
      <c r="P4488" s="36">
        <f>IF($B4488="","",IFERROR(VLOOKUP($B4488,Mapping!$A:$C,3,0),"Not Mapped"))</f>
        <v/>
      </c>
      <c r="Q4488" s="36">
        <f>IF($B4488="","",IFERROR(VLOOKUP($O4488,Leaders!$A:$B,2,0),"Not Mapped"))</f>
        <v/>
      </c>
      <c r="R4488" s="36">
        <f>IF($B4488="","",IF(COUNTIF(Exclusions!$A:$A,$B4488)&gt;0,"Yes","No"))</f>
        <v/>
      </c>
      <c r="S4488" s="38">
        <f>IF($B4488="","",MIN(1,DAY($A4488)/IF($N4488="Superstore",Settings!$B$5,Settings!$B$4)))</f>
        <v/>
      </c>
      <c r="T4488" s="38">
        <f>IF(OR($B4488="",$G4488="",$S4488=0),"",$G4488/$S4488)</f>
        <v/>
      </c>
      <c r="U4488" s="36">
        <f>IF($T4488="","",IF($T4488&lt;Settings!$B$8,"Critical",IF($T4488&lt;Settings!$B$9,"Semi Critical","Non Critical")))</f>
        <v/>
      </c>
      <c r="V4488" s="28" t="n"/>
      <c r="Z4488">
        <f>IF($B4488="","",IFERROR(VLOOKUP($B4488,'Plan HC for CCA'!$A:$B,2,0),""))</f>
        <v/>
      </c>
      <c r="AA4488">
        <f>IF(OR($B4488="",$Z4488=""),"",IF(N($M4488)&lt;$Z4488,"Delta","No Delta"))</f>
        <v/>
      </c>
      <c r="AB4488">
        <f>IF(OR($B4488="",$Z4488=""),"",MAX(0,$Z4488-N($M4488)))</f>
        <v/>
      </c>
      <c r="AC4488" s="46">
        <f>IF($B4488="","",IFERROR(INDEX('CCA Util %'!$H:$H,MATCH($B4488,'CCA Util %'!$E:$E,0)),""))</f>
        <v/>
      </c>
      <c r="AD4488">
        <f>IF($B4488="","",IFERROR(INDEX('CCA Util %'!$G:$G,MATCH($B4488,'CCA Util %'!$E:$E,0)),""))</f>
        <v/>
      </c>
      <c r="AE4488">
        <f>IF(OR($B4488="",$U4488=""),"",$U4488&amp;" &amp; "&amp;IF(OR($AD4488="",$AD4488=0),"Util NA",$AD4488&amp;" Util"))</f>
        <v/>
      </c>
    </row>
    <row r="4489" ht="15.75" customHeight="1" s="42">
      <c r="A4489" s="41" t="n"/>
      <c r="G4489" s="38" t="n"/>
      <c r="H4489" s="38" t="n"/>
      <c r="I4489" s="38" t="n"/>
      <c r="J4489" s="38" t="n"/>
      <c r="K4489" s="38" t="n"/>
      <c r="L4489" s="38" t="n"/>
      <c r="N4489" s="36">
        <f>IF($B4489="","",IF($C4489="SUPERSTORE","Superstore","DH"))</f>
        <v/>
      </c>
      <c r="O4489" s="36">
        <f>IF($B4489="","",IFERROR(VLOOKUP($B4489,Mapping!$A:$C,2,0),"Not Mapped"))</f>
        <v/>
      </c>
      <c r="P4489" s="36">
        <f>IF($B4489="","",IFERROR(VLOOKUP($B4489,Mapping!$A:$C,3,0),"Not Mapped"))</f>
        <v/>
      </c>
      <c r="Q4489" s="36">
        <f>IF($B4489="","",IFERROR(VLOOKUP($O4489,Leaders!$A:$B,2,0),"Not Mapped"))</f>
        <v/>
      </c>
      <c r="R4489" s="36">
        <f>IF($B4489="","",IF(COUNTIF(Exclusions!$A:$A,$B4489)&gt;0,"Yes","No"))</f>
        <v/>
      </c>
      <c r="S4489" s="38">
        <f>IF($B4489="","",MIN(1,DAY($A4489)/IF($N4489="Superstore",Settings!$B$5,Settings!$B$4)))</f>
        <v/>
      </c>
      <c r="T4489" s="38">
        <f>IF(OR($B4489="",$G4489="",$S4489=0),"",$G4489/$S4489)</f>
        <v/>
      </c>
      <c r="U4489" s="36">
        <f>IF($T4489="","",IF($T4489&lt;Settings!$B$8,"Critical",IF($T4489&lt;Settings!$B$9,"Semi Critical","Non Critical")))</f>
        <v/>
      </c>
      <c r="V4489" s="28" t="n"/>
      <c r="Z4489">
        <f>IF($B4489="","",IFERROR(VLOOKUP($B4489,'Plan HC for CCA'!$A:$B,2,0),""))</f>
        <v/>
      </c>
      <c r="AA4489">
        <f>IF(OR($B4489="",$Z4489=""),"",IF(N($M4489)&lt;$Z4489,"Delta","No Delta"))</f>
        <v/>
      </c>
      <c r="AB4489">
        <f>IF(OR($B4489="",$Z4489=""),"",MAX(0,$Z4489-N($M4489)))</f>
        <v/>
      </c>
      <c r="AC4489" s="46">
        <f>IF($B4489="","",IFERROR(INDEX('CCA Util %'!$H:$H,MATCH($B4489,'CCA Util %'!$E:$E,0)),""))</f>
        <v/>
      </c>
      <c r="AD4489">
        <f>IF($B4489="","",IFERROR(INDEX('CCA Util %'!$G:$G,MATCH($B4489,'CCA Util %'!$E:$E,0)),""))</f>
        <v/>
      </c>
      <c r="AE4489">
        <f>IF(OR($B4489="",$U4489=""),"",$U4489&amp;" &amp; "&amp;IF(OR($AD4489="",$AD4489=0),"Util NA",$AD4489&amp;" Util"))</f>
        <v/>
      </c>
    </row>
    <row r="4490" ht="15.75" customHeight="1" s="42">
      <c r="A4490" s="41" t="n"/>
      <c r="G4490" s="38" t="n"/>
      <c r="H4490" s="38" t="n"/>
      <c r="I4490" s="38" t="n"/>
      <c r="J4490" s="38" t="n"/>
      <c r="K4490" s="38" t="n"/>
      <c r="L4490" s="38" t="n"/>
      <c r="N4490" s="36">
        <f>IF($B4490="","",IF($C4490="SUPERSTORE","Superstore","DH"))</f>
        <v/>
      </c>
      <c r="O4490" s="36">
        <f>IF($B4490="","",IFERROR(VLOOKUP($B4490,Mapping!$A:$C,2,0),"Not Mapped"))</f>
        <v/>
      </c>
      <c r="P4490" s="36">
        <f>IF($B4490="","",IFERROR(VLOOKUP($B4490,Mapping!$A:$C,3,0),"Not Mapped"))</f>
        <v/>
      </c>
      <c r="Q4490" s="36">
        <f>IF($B4490="","",IFERROR(VLOOKUP($O4490,Leaders!$A:$B,2,0),"Not Mapped"))</f>
        <v/>
      </c>
      <c r="R4490" s="36">
        <f>IF($B4490="","",IF(COUNTIF(Exclusions!$A:$A,$B4490)&gt;0,"Yes","No"))</f>
        <v/>
      </c>
      <c r="S4490" s="38">
        <f>IF($B4490="","",MIN(1,DAY($A4490)/IF($N4490="Superstore",Settings!$B$5,Settings!$B$4)))</f>
        <v/>
      </c>
      <c r="T4490" s="38">
        <f>IF(OR($B4490="",$G4490="",$S4490=0),"",$G4490/$S4490)</f>
        <v/>
      </c>
      <c r="U4490" s="36">
        <f>IF($T4490="","",IF($T4490&lt;Settings!$B$8,"Critical",IF($T4490&lt;Settings!$B$9,"Semi Critical","Non Critical")))</f>
        <v/>
      </c>
      <c r="V4490" s="28" t="n"/>
      <c r="Z4490">
        <f>IF($B4490="","",IFERROR(VLOOKUP($B4490,'Plan HC for CCA'!$A:$B,2,0),""))</f>
        <v/>
      </c>
      <c r="AA4490">
        <f>IF(OR($B4490="",$Z4490=""),"",IF(N($M4490)&lt;$Z4490,"Delta","No Delta"))</f>
        <v/>
      </c>
      <c r="AB4490">
        <f>IF(OR($B4490="",$Z4490=""),"",MAX(0,$Z4490-N($M4490)))</f>
        <v/>
      </c>
      <c r="AC4490" s="46">
        <f>IF($B4490="","",IFERROR(INDEX('CCA Util %'!$H:$H,MATCH($B4490,'CCA Util %'!$E:$E,0)),""))</f>
        <v/>
      </c>
      <c r="AD4490">
        <f>IF($B4490="","",IFERROR(INDEX('CCA Util %'!$G:$G,MATCH($B4490,'CCA Util %'!$E:$E,0)),""))</f>
        <v/>
      </c>
      <c r="AE4490">
        <f>IF(OR($B4490="",$U4490=""),"",$U4490&amp;" &amp; "&amp;IF(OR($AD4490="",$AD4490=0),"Util NA",$AD4490&amp;" Util"))</f>
        <v/>
      </c>
    </row>
    <row r="4491" ht="15.75" customHeight="1" s="42">
      <c r="A4491" s="41" t="n"/>
      <c r="G4491" s="38" t="n"/>
      <c r="H4491" s="38" t="n"/>
      <c r="I4491" s="38" t="n"/>
      <c r="J4491" s="38" t="n"/>
      <c r="K4491" s="38" t="n"/>
      <c r="L4491" s="38" t="n"/>
      <c r="N4491" s="36">
        <f>IF($B4491="","",IF($C4491="SUPERSTORE","Superstore","DH"))</f>
        <v/>
      </c>
      <c r="O4491" s="36">
        <f>IF($B4491="","",IFERROR(VLOOKUP($B4491,Mapping!$A:$C,2,0),"Not Mapped"))</f>
        <v/>
      </c>
      <c r="P4491" s="36">
        <f>IF($B4491="","",IFERROR(VLOOKUP($B4491,Mapping!$A:$C,3,0),"Not Mapped"))</f>
        <v/>
      </c>
      <c r="Q4491" s="36">
        <f>IF($B4491="","",IFERROR(VLOOKUP($O4491,Leaders!$A:$B,2,0),"Not Mapped"))</f>
        <v/>
      </c>
      <c r="R4491" s="36">
        <f>IF($B4491="","",IF(COUNTIF(Exclusions!$A:$A,$B4491)&gt;0,"Yes","No"))</f>
        <v/>
      </c>
      <c r="S4491" s="38">
        <f>IF($B4491="","",MIN(1,DAY($A4491)/IF($N4491="Superstore",Settings!$B$5,Settings!$B$4)))</f>
        <v/>
      </c>
      <c r="T4491" s="38">
        <f>IF(OR($B4491="",$G4491="",$S4491=0),"",$G4491/$S4491)</f>
        <v/>
      </c>
      <c r="U4491" s="36">
        <f>IF($T4491="","",IF($T4491&lt;Settings!$B$8,"Critical",IF($T4491&lt;Settings!$B$9,"Semi Critical","Non Critical")))</f>
        <v/>
      </c>
      <c r="V4491" s="28" t="n"/>
      <c r="Z4491">
        <f>IF($B4491="","",IFERROR(VLOOKUP($B4491,'Plan HC for CCA'!$A:$B,2,0),""))</f>
        <v/>
      </c>
      <c r="AA4491">
        <f>IF(OR($B4491="",$Z4491=""),"",IF(N($M4491)&lt;$Z4491,"Delta","No Delta"))</f>
        <v/>
      </c>
      <c r="AB4491">
        <f>IF(OR($B4491="",$Z4491=""),"",MAX(0,$Z4491-N($M4491)))</f>
        <v/>
      </c>
      <c r="AC4491" s="46">
        <f>IF($B4491="","",IFERROR(INDEX('CCA Util %'!$H:$H,MATCH($B4491,'CCA Util %'!$E:$E,0)),""))</f>
        <v/>
      </c>
      <c r="AD4491">
        <f>IF($B4491="","",IFERROR(INDEX('CCA Util %'!$G:$G,MATCH($B4491,'CCA Util %'!$E:$E,0)),""))</f>
        <v/>
      </c>
      <c r="AE4491">
        <f>IF(OR($B4491="",$U4491=""),"",$U4491&amp;" &amp; "&amp;IF(OR($AD4491="",$AD4491=0),"Util NA",$AD4491&amp;" Util"))</f>
        <v/>
      </c>
    </row>
    <row r="4492" ht="15.75" customHeight="1" s="42">
      <c r="A4492" s="41" t="n"/>
      <c r="G4492" s="38" t="n"/>
      <c r="H4492" s="38" t="n"/>
      <c r="I4492" s="38" t="n"/>
      <c r="J4492" s="38" t="n"/>
      <c r="K4492" s="38" t="n"/>
      <c r="L4492" s="38" t="n"/>
      <c r="N4492" s="36">
        <f>IF($B4492="","",IF($C4492="SUPERSTORE","Superstore","DH"))</f>
        <v/>
      </c>
      <c r="O4492" s="36">
        <f>IF($B4492="","",IFERROR(VLOOKUP($B4492,Mapping!$A:$C,2,0),"Not Mapped"))</f>
        <v/>
      </c>
      <c r="P4492" s="36">
        <f>IF($B4492="","",IFERROR(VLOOKUP($B4492,Mapping!$A:$C,3,0),"Not Mapped"))</f>
        <v/>
      </c>
      <c r="Q4492" s="36">
        <f>IF($B4492="","",IFERROR(VLOOKUP($O4492,Leaders!$A:$B,2,0),"Not Mapped"))</f>
        <v/>
      </c>
      <c r="R4492" s="36">
        <f>IF($B4492="","",IF(COUNTIF(Exclusions!$A:$A,$B4492)&gt;0,"Yes","No"))</f>
        <v/>
      </c>
      <c r="S4492" s="38">
        <f>IF($B4492="","",MIN(1,DAY($A4492)/IF($N4492="Superstore",Settings!$B$5,Settings!$B$4)))</f>
        <v/>
      </c>
      <c r="T4492" s="38">
        <f>IF(OR($B4492="",$G4492="",$S4492=0),"",$G4492/$S4492)</f>
        <v/>
      </c>
      <c r="U4492" s="36">
        <f>IF($T4492="","",IF($T4492&lt;Settings!$B$8,"Critical",IF($T4492&lt;Settings!$B$9,"Semi Critical","Non Critical")))</f>
        <v/>
      </c>
      <c r="V4492" s="28" t="n"/>
      <c r="Z4492">
        <f>IF($B4492="","",IFERROR(VLOOKUP($B4492,'Plan HC for CCA'!$A:$B,2,0),""))</f>
        <v/>
      </c>
      <c r="AA4492">
        <f>IF(OR($B4492="",$Z4492=""),"",IF(N($M4492)&lt;$Z4492,"Delta","No Delta"))</f>
        <v/>
      </c>
      <c r="AB4492">
        <f>IF(OR($B4492="",$Z4492=""),"",MAX(0,$Z4492-N($M4492)))</f>
        <v/>
      </c>
      <c r="AC4492" s="46">
        <f>IF($B4492="","",IFERROR(INDEX('CCA Util %'!$H:$H,MATCH($B4492,'CCA Util %'!$E:$E,0)),""))</f>
        <v/>
      </c>
      <c r="AD4492">
        <f>IF($B4492="","",IFERROR(INDEX('CCA Util %'!$G:$G,MATCH($B4492,'CCA Util %'!$E:$E,0)),""))</f>
        <v/>
      </c>
      <c r="AE4492">
        <f>IF(OR($B4492="",$U4492=""),"",$U4492&amp;" &amp; "&amp;IF(OR($AD4492="",$AD4492=0),"Util NA",$AD4492&amp;" Util"))</f>
        <v/>
      </c>
    </row>
    <row r="4493" ht="15.75" customHeight="1" s="42">
      <c r="A4493" s="41" t="n"/>
      <c r="G4493" s="38" t="n"/>
      <c r="H4493" s="38" t="n"/>
      <c r="I4493" s="38" t="n"/>
      <c r="J4493" s="38" t="n"/>
      <c r="K4493" s="38" t="n"/>
      <c r="L4493" s="38" t="n"/>
      <c r="N4493" s="36">
        <f>IF($B4493="","",IF($C4493="SUPERSTORE","Superstore","DH"))</f>
        <v/>
      </c>
      <c r="O4493" s="36">
        <f>IF($B4493="","",IFERROR(VLOOKUP($B4493,Mapping!$A:$C,2,0),"Not Mapped"))</f>
        <v/>
      </c>
      <c r="P4493" s="36">
        <f>IF($B4493="","",IFERROR(VLOOKUP($B4493,Mapping!$A:$C,3,0),"Not Mapped"))</f>
        <v/>
      </c>
      <c r="Q4493" s="36">
        <f>IF($B4493="","",IFERROR(VLOOKUP($O4493,Leaders!$A:$B,2,0),"Not Mapped"))</f>
        <v/>
      </c>
      <c r="R4493" s="36">
        <f>IF($B4493="","",IF(COUNTIF(Exclusions!$A:$A,$B4493)&gt;0,"Yes","No"))</f>
        <v/>
      </c>
      <c r="S4493" s="38">
        <f>IF($B4493="","",MIN(1,DAY($A4493)/IF($N4493="Superstore",Settings!$B$5,Settings!$B$4)))</f>
        <v/>
      </c>
      <c r="T4493" s="38">
        <f>IF(OR($B4493="",$G4493="",$S4493=0),"",$G4493/$S4493)</f>
        <v/>
      </c>
      <c r="U4493" s="36">
        <f>IF($T4493="","",IF($T4493&lt;Settings!$B$8,"Critical",IF($T4493&lt;Settings!$B$9,"Semi Critical","Non Critical")))</f>
        <v/>
      </c>
      <c r="V4493" s="28" t="n"/>
      <c r="Z4493">
        <f>IF($B4493="","",IFERROR(VLOOKUP($B4493,'Plan HC for CCA'!$A:$B,2,0),""))</f>
        <v/>
      </c>
      <c r="AA4493">
        <f>IF(OR($B4493="",$Z4493=""),"",IF(N($M4493)&lt;$Z4493,"Delta","No Delta"))</f>
        <v/>
      </c>
      <c r="AB4493">
        <f>IF(OR($B4493="",$Z4493=""),"",MAX(0,$Z4493-N($M4493)))</f>
        <v/>
      </c>
      <c r="AC4493" s="46">
        <f>IF($B4493="","",IFERROR(INDEX('CCA Util %'!$H:$H,MATCH($B4493,'CCA Util %'!$E:$E,0)),""))</f>
        <v/>
      </c>
      <c r="AD4493">
        <f>IF($B4493="","",IFERROR(INDEX('CCA Util %'!$G:$G,MATCH($B4493,'CCA Util %'!$E:$E,0)),""))</f>
        <v/>
      </c>
      <c r="AE4493">
        <f>IF(OR($B4493="",$U4493=""),"",$U4493&amp;" &amp; "&amp;IF(OR($AD4493="",$AD4493=0),"Util NA",$AD4493&amp;" Util"))</f>
        <v/>
      </c>
    </row>
    <row r="4494" ht="15.75" customHeight="1" s="42">
      <c r="A4494" s="41" t="n"/>
      <c r="G4494" s="38" t="n"/>
      <c r="H4494" s="38" t="n"/>
      <c r="I4494" s="38" t="n"/>
      <c r="J4494" s="38" t="n"/>
      <c r="K4494" s="38" t="n"/>
      <c r="L4494" s="38" t="n"/>
      <c r="N4494" s="36">
        <f>IF($B4494="","",IF($C4494="SUPERSTORE","Superstore","DH"))</f>
        <v/>
      </c>
      <c r="O4494" s="36">
        <f>IF($B4494="","",IFERROR(VLOOKUP($B4494,Mapping!$A:$C,2,0),"Not Mapped"))</f>
        <v/>
      </c>
      <c r="P4494" s="36">
        <f>IF($B4494="","",IFERROR(VLOOKUP($B4494,Mapping!$A:$C,3,0),"Not Mapped"))</f>
        <v/>
      </c>
      <c r="Q4494" s="36">
        <f>IF($B4494="","",IFERROR(VLOOKUP($O4494,Leaders!$A:$B,2,0),"Not Mapped"))</f>
        <v/>
      </c>
      <c r="R4494" s="36">
        <f>IF($B4494="","",IF(COUNTIF(Exclusions!$A:$A,$B4494)&gt;0,"Yes","No"))</f>
        <v/>
      </c>
      <c r="S4494" s="38">
        <f>IF($B4494="","",MIN(1,DAY($A4494)/IF($N4494="Superstore",Settings!$B$5,Settings!$B$4)))</f>
        <v/>
      </c>
      <c r="T4494" s="38">
        <f>IF(OR($B4494="",$G4494="",$S4494=0),"",$G4494/$S4494)</f>
        <v/>
      </c>
      <c r="U4494" s="36">
        <f>IF($T4494="","",IF($T4494&lt;Settings!$B$8,"Critical",IF($T4494&lt;Settings!$B$9,"Semi Critical","Non Critical")))</f>
        <v/>
      </c>
      <c r="V4494" s="28" t="n"/>
      <c r="Z4494">
        <f>IF($B4494="","",IFERROR(VLOOKUP($B4494,'Plan HC for CCA'!$A:$B,2,0),""))</f>
        <v/>
      </c>
      <c r="AA4494">
        <f>IF(OR($B4494="",$Z4494=""),"",IF(N($M4494)&lt;$Z4494,"Delta","No Delta"))</f>
        <v/>
      </c>
      <c r="AB4494">
        <f>IF(OR($B4494="",$Z4494=""),"",MAX(0,$Z4494-N($M4494)))</f>
        <v/>
      </c>
      <c r="AC4494" s="46">
        <f>IF($B4494="","",IFERROR(INDEX('CCA Util %'!$H:$H,MATCH($B4494,'CCA Util %'!$E:$E,0)),""))</f>
        <v/>
      </c>
      <c r="AD4494">
        <f>IF($B4494="","",IFERROR(INDEX('CCA Util %'!$G:$G,MATCH($B4494,'CCA Util %'!$E:$E,0)),""))</f>
        <v/>
      </c>
      <c r="AE4494">
        <f>IF(OR($B4494="",$U4494=""),"",$U4494&amp;" &amp; "&amp;IF(OR($AD4494="",$AD4494=0),"Util NA",$AD4494&amp;" Util"))</f>
        <v/>
      </c>
    </row>
    <row r="4495" ht="15.75" customHeight="1" s="42">
      <c r="A4495" s="41" t="n"/>
      <c r="G4495" s="38" t="n"/>
      <c r="H4495" s="38" t="n"/>
      <c r="I4495" s="38" t="n"/>
      <c r="J4495" s="38" t="n"/>
      <c r="K4495" s="38" t="n"/>
      <c r="L4495" s="38" t="n"/>
      <c r="N4495" s="36">
        <f>IF($B4495="","",IF($C4495="SUPERSTORE","Superstore","DH"))</f>
        <v/>
      </c>
      <c r="O4495" s="36">
        <f>IF($B4495="","",IFERROR(VLOOKUP($B4495,Mapping!$A:$C,2,0),"Not Mapped"))</f>
        <v/>
      </c>
      <c r="P4495" s="36">
        <f>IF($B4495="","",IFERROR(VLOOKUP($B4495,Mapping!$A:$C,3,0),"Not Mapped"))</f>
        <v/>
      </c>
      <c r="Q4495" s="36">
        <f>IF($B4495="","",IFERROR(VLOOKUP($O4495,Leaders!$A:$B,2,0),"Not Mapped"))</f>
        <v/>
      </c>
      <c r="R4495" s="36">
        <f>IF($B4495="","",IF(COUNTIF(Exclusions!$A:$A,$B4495)&gt;0,"Yes","No"))</f>
        <v/>
      </c>
      <c r="S4495" s="38">
        <f>IF($B4495="","",MIN(1,DAY($A4495)/IF($N4495="Superstore",Settings!$B$5,Settings!$B$4)))</f>
        <v/>
      </c>
      <c r="T4495" s="38">
        <f>IF(OR($B4495="",$G4495="",$S4495=0),"",$G4495/$S4495)</f>
        <v/>
      </c>
      <c r="U4495" s="36">
        <f>IF($T4495="","",IF($T4495&lt;Settings!$B$8,"Critical",IF($T4495&lt;Settings!$B$9,"Semi Critical","Non Critical")))</f>
        <v/>
      </c>
      <c r="V4495" s="28" t="n"/>
      <c r="Z4495">
        <f>IF($B4495="","",IFERROR(VLOOKUP($B4495,'Plan HC for CCA'!$A:$B,2,0),""))</f>
        <v/>
      </c>
      <c r="AA4495">
        <f>IF(OR($B4495="",$Z4495=""),"",IF(N($M4495)&lt;$Z4495,"Delta","No Delta"))</f>
        <v/>
      </c>
      <c r="AB4495">
        <f>IF(OR($B4495="",$Z4495=""),"",MAX(0,$Z4495-N($M4495)))</f>
        <v/>
      </c>
      <c r="AC4495" s="46">
        <f>IF($B4495="","",IFERROR(INDEX('CCA Util %'!$H:$H,MATCH($B4495,'CCA Util %'!$E:$E,0)),""))</f>
        <v/>
      </c>
      <c r="AD4495">
        <f>IF($B4495="","",IFERROR(INDEX('CCA Util %'!$G:$G,MATCH($B4495,'CCA Util %'!$E:$E,0)),""))</f>
        <v/>
      </c>
      <c r="AE4495">
        <f>IF(OR($B4495="",$U4495=""),"",$U4495&amp;" &amp; "&amp;IF(OR($AD4495="",$AD4495=0),"Util NA",$AD4495&amp;" Util"))</f>
        <v/>
      </c>
    </row>
    <row r="4496" ht="15.75" customHeight="1" s="42">
      <c r="A4496" s="41" t="n"/>
      <c r="G4496" s="38" t="n"/>
      <c r="H4496" s="38" t="n"/>
      <c r="I4496" s="38" t="n"/>
      <c r="J4496" s="38" t="n"/>
      <c r="K4496" s="38" t="n"/>
      <c r="L4496" s="38" t="n"/>
      <c r="N4496" s="36">
        <f>IF($B4496="","",IF($C4496="SUPERSTORE","Superstore","DH"))</f>
        <v/>
      </c>
      <c r="O4496" s="36">
        <f>IF($B4496="","",IFERROR(VLOOKUP($B4496,Mapping!$A:$C,2,0),"Not Mapped"))</f>
        <v/>
      </c>
      <c r="P4496" s="36">
        <f>IF($B4496="","",IFERROR(VLOOKUP($B4496,Mapping!$A:$C,3,0),"Not Mapped"))</f>
        <v/>
      </c>
      <c r="Q4496" s="36">
        <f>IF($B4496="","",IFERROR(VLOOKUP($O4496,Leaders!$A:$B,2,0),"Not Mapped"))</f>
        <v/>
      </c>
      <c r="R4496" s="36">
        <f>IF($B4496="","",IF(COUNTIF(Exclusions!$A:$A,$B4496)&gt;0,"Yes","No"))</f>
        <v/>
      </c>
      <c r="S4496" s="38">
        <f>IF($B4496="","",MIN(1,DAY($A4496)/IF($N4496="Superstore",Settings!$B$5,Settings!$B$4)))</f>
        <v/>
      </c>
      <c r="T4496" s="38">
        <f>IF(OR($B4496="",$G4496="",$S4496=0),"",$G4496/$S4496)</f>
        <v/>
      </c>
      <c r="U4496" s="36">
        <f>IF($T4496="","",IF($T4496&lt;Settings!$B$8,"Critical",IF($T4496&lt;Settings!$B$9,"Semi Critical","Non Critical")))</f>
        <v/>
      </c>
      <c r="V4496" s="28" t="n"/>
      <c r="Z4496">
        <f>IF($B4496="","",IFERROR(VLOOKUP($B4496,'Plan HC for CCA'!$A:$B,2,0),""))</f>
        <v/>
      </c>
      <c r="AA4496">
        <f>IF(OR($B4496="",$Z4496=""),"",IF(N($M4496)&lt;$Z4496,"Delta","No Delta"))</f>
        <v/>
      </c>
      <c r="AB4496">
        <f>IF(OR($B4496="",$Z4496=""),"",MAX(0,$Z4496-N($M4496)))</f>
        <v/>
      </c>
      <c r="AC4496" s="46">
        <f>IF($B4496="","",IFERROR(INDEX('CCA Util %'!$H:$H,MATCH($B4496,'CCA Util %'!$E:$E,0)),""))</f>
        <v/>
      </c>
      <c r="AD4496">
        <f>IF($B4496="","",IFERROR(INDEX('CCA Util %'!$G:$G,MATCH($B4496,'CCA Util %'!$E:$E,0)),""))</f>
        <v/>
      </c>
      <c r="AE4496">
        <f>IF(OR($B4496="",$U4496=""),"",$U4496&amp;" &amp; "&amp;IF(OR($AD4496="",$AD4496=0),"Util NA",$AD4496&amp;" Util"))</f>
        <v/>
      </c>
    </row>
    <row r="4497" ht="15.75" customHeight="1" s="42">
      <c r="A4497" s="41" t="n"/>
      <c r="G4497" s="38" t="n"/>
      <c r="H4497" s="38" t="n"/>
      <c r="I4497" s="38" t="n"/>
      <c r="J4497" s="38" t="n"/>
      <c r="K4497" s="38" t="n"/>
      <c r="L4497" s="38" t="n"/>
      <c r="N4497" s="36">
        <f>IF($B4497="","",IF($C4497="SUPERSTORE","Superstore","DH"))</f>
        <v/>
      </c>
      <c r="O4497" s="36">
        <f>IF($B4497="","",IFERROR(VLOOKUP($B4497,Mapping!$A:$C,2,0),"Not Mapped"))</f>
        <v/>
      </c>
      <c r="P4497" s="36">
        <f>IF($B4497="","",IFERROR(VLOOKUP($B4497,Mapping!$A:$C,3,0),"Not Mapped"))</f>
        <v/>
      </c>
      <c r="Q4497" s="36">
        <f>IF($B4497="","",IFERROR(VLOOKUP($O4497,Leaders!$A:$B,2,0),"Not Mapped"))</f>
        <v/>
      </c>
      <c r="R4497" s="36">
        <f>IF($B4497="","",IF(COUNTIF(Exclusions!$A:$A,$B4497)&gt;0,"Yes","No"))</f>
        <v/>
      </c>
      <c r="S4497" s="38">
        <f>IF($B4497="","",MIN(1,DAY($A4497)/IF($N4497="Superstore",Settings!$B$5,Settings!$B$4)))</f>
        <v/>
      </c>
      <c r="T4497" s="38">
        <f>IF(OR($B4497="",$G4497="",$S4497=0),"",$G4497/$S4497)</f>
        <v/>
      </c>
      <c r="U4497" s="36">
        <f>IF($T4497="","",IF($T4497&lt;Settings!$B$8,"Critical",IF($T4497&lt;Settings!$B$9,"Semi Critical","Non Critical")))</f>
        <v/>
      </c>
      <c r="V4497" s="28" t="n"/>
      <c r="Z4497">
        <f>IF($B4497="","",IFERROR(VLOOKUP($B4497,'Plan HC for CCA'!$A:$B,2,0),""))</f>
        <v/>
      </c>
      <c r="AA4497">
        <f>IF(OR($B4497="",$Z4497=""),"",IF(N($M4497)&lt;$Z4497,"Delta","No Delta"))</f>
        <v/>
      </c>
      <c r="AB4497">
        <f>IF(OR($B4497="",$Z4497=""),"",MAX(0,$Z4497-N($M4497)))</f>
        <v/>
      </c>
      <c r="AC4497" s="46">
        <f>IF($B4497="","",IFERROR(INDEX('CCA Util %'!$H:$H,MATCH($B4497,'CCA Util %'!$E:$E,0)),""))</f>
        <v/>
      </c>
      <c r="AD4497">
        <f>IF($B4497="","",IFERROR(INDEX('CCA Util %'!$G:$G,MATCH($B4497,'CCA Util %'!$E:$E,0)),""))</f>
        <v/>
      </c>
      <c r="AE4497">
        <f>IF(OR($B4497="",$U4497=""),"",$U4497&amp;" &amp; "&amp;IF(OR($AD4497="",$AD4497=0),"Util NA",$AD4497&amp;" Util"))</f>
        <v/>
      </c>
    </row>
    <row r="4498" ht="15.75" customHeight="1" s="42">
      <c r="A4498" s="41" t="n"/>
      <c r="G4498" s="38" t="n"/>
      <c r="H4498" s="38" t="n"/>
      <c r="I4498" s="38" t="n"/>
      <c r="J4498" s="38" t="n"/>
      <c r="K4498" s="38" t="n"/>
      <c r="L4498" s="38" t="n"/>
      <c r="N4498" s="36">
        <f>IF($B4498="","",IF($C4498="SUPERSTORE","Superstore","DH"))</f>
        <v/>
      </c>
      <c r="O4498" s="36">
        <f>IF($B4498="","",IFERROR(VLOOKUP($B4498,Mapping!$A:$C,2,0),"Not Mapped"))</f>
        <v/>
      </c>
      <c r="P4498" s="36">
        <f>IF($B4498="","",IFERROR(VLOOKUP($B4498,Mapping!$A:$C,3,0),"Not Mapped"))</f>
        <v/>
      </c>
      <c r="Q4498" s="36">
        <f>IF($B4498="","",IFERROR(VLOOKUP($O4498,Leaders!$A:$B,2,0),"Not Mapped"))</f>
        <v/>
      </c>
      <c r="R4498" s="36">
        <f>IF($B4498="","",IF(COUNTIF(Exclusions!$A:$A,$B4498)&gt;0,"Yes","No"))</f>
        <v/>
      </c>
      <c r="S4498" s="38">
        <f>IF($B4498="","",MIN(1,DAY($A4498)/IF($N4498="Superstore",Settings!$B$5,Settings!$B$4)))</f>
        <v/>
      </c>
      <c r="T4498" s="38">
        <f>IF(OR($B4498="",$G4498="",$S4498=0),"",$G4498/$S4498)</f>
        <v/>
      </c>
      <c r="U4498" s="36">
        <f>IF($T4498="","",IF($T4498&lt;Settings!$B$8,"Critical",IF($T4498&lt;Settings!$B$9,"Semi Critical","Non Critical")))</f>
        <v/>
      </c>
      <c r="V4498" s="28" t="n"/>
      <c r="Z4498">
        <f>IF($B4498="","",IFERROR(VLOOKUP($B4498,'Plan HC for CCA'!$A:$B,2,0),""))</f>
        <v/>
      </c>
      <c r="AA4498">
        <f>IF(OR($B4498="",$Z4498=""),"",IF(N($M4498)&lt;$Z4498,"Delta","No Delta"))</f>
        <v/>
      </c>
      <c r="AB4498">
        <f>IF(OR($B4498="",$Z4498=""),"",MAX(0,$Z4498-N($M4498)))</f>
        <v/>
      </c>
      <c r="AC4498" s="46">
        <f>IF($B4498="","",IFERROR(INDEX('CCA Util %'!$H:$H,MATCH($B4498,'CCA Util %'!$E:$E,0)),""))</f>
        <v/>
      </c>
      <c r="AD4498">
        <f>IF($B4498="","",IFERROR(INDEX('CCA Util %'!$G:$G,MATCH($B4498,'CCA Util %'!$E:$E,0)),""))</f>
        <v/>
      </c>
      <c r="AE4498">
        <f>IF(OR($B4498="",$U4498=""),"",$U4498&amp;" &amp; "&amp;IF(OR($AD4498="",$AD4498=0),"Util NA",$AD4498&amp;" Util"))</f>
        <v/>
      </c>
    </row>
    <row r="4499" ht="15.75" customHeight="1" s="42">
      <c r="A4499" s="41" t="n"/>
      <c r="G4499" s="38" t="n"/>
      <c r="H4499" s="38" t="n"/>
      <c r="I4499" s="38" t="n"/>
      <c r="J4499" s="38" t="n"/>
      <c r="K4499" s="38" t="n"/>
      <c r="L4499" s="38" t="n"/>
      <c r="N4499" s="36">
        <f>IF($B4499="","",IF($C4499="SUPERSTORE","Superstore","DH"))</f>
        <v/>
      </c>
      <c r="O4499" s="36">
        <f>IF($B4499="","",IFERROR(VLOOKUP($B4499,Mapping!$A:$C,2,0),"Not Mapped"))</f>
        <v/>
      </c>
      <c r="P4499" s="36">
        <f>IF($B4499="","",IFERROR(VLOOKUP($B4499,Mapping!$A:$C,3,0),"Not Mapped"))</f>
        <v/>
      </c>
      <c r="Q4499" s="36">
        <f>IF($B4499="","",IFERROR(VLOOKUP($O4499,Leaders!$A:$B,2,0),"Not Mapped"))</f>
        <v/>
      </c>
      <c r="R4499" s="36">
        <f>IF($B4499="","",IF(COUNTIF(Exclusions!$A:$A,$B4499)&gt;0,"Yes","No"))</f>
        <v/>
      </c>
      <c r="S4499" s="38">
        <f>IF($B4499="","",MIN(1,DAY($A4499)/IF($N4499="Superstore",Settings!$B$5,Settings!$B$4)))</f>
        <v/>
      </c>
      <c r="T4499" s="38">
        <f>IF(OR($B4499="",$G4499="",$S4499=0),"",$G4499/$S4499)</f>
        <v/>
      </c>
      <c r="U4499" s="36">
        <f>IF($T4499="","",IF($T4499&lt;Settings!$B$8,"Critical",IF($T4499&lt;Settings!$B$9,"Semi Critical","Non Critical")))</f>
        <v/>
      </c>
      <c r="V4499" s="28" t="n"/>
      <c r="Z4499">
        <f>IF($B4499="","",IFERROR(VLOOKUP($B4499,'Plan HC for CCA'!$A:$B,2,0),""))</f>
        <v/>
      </c>
      <c r="AA4499">
        <f>IF(OR($B4499="",$Z4499=""),"",IF(N($M4499)&lt;$Z4499,"Delta","No Delta"))</f>
        <v/>
      </c>
      <c r="AB4499">
        <f>IF(OR($B4499="",$Z4499=""),"",MAX(0,$Z4499-N($M4499)))</f>
        <v/>
      </c>
      <c r="AC4499" s="46">
        <f>IF($B4499="","",IFERROR(INDEX('CCA Util %'!$H:$H,MATCH($B4499,'CCA Util %'!$E:$E,0)),""))</f>
        <v/>
      </c>
      <c r="AD4499">
        <f>IF($B4499="","",IFERROR(INDEX('CCA Util %'!$G:$G,MATCH($B4499,'CCA Util %'!$E:$E,0)),""))</f>
        <v/>
      </c>
      <c r="AE4499">
        <f>IF(OR($B4499="",$U4499=""),"",$U4499&amp;" &amp; "&amp;IF(OR($AD4499="",$AD4499=0),"Util NA",$AD4499&amp;" Util"))</f>
        <v/>
      </c>
    </row>
    <row r="4500" ht="15.75" customHeight="1" s="42">
      <c r="A4500" s="41" t="n"/>
      <c r="G4500" s="38" t="n"/>
      <c r="H4500" s="38" t="n"/>
      <c r="I4500" s="38" t="n"/>
      <c r="J4500" s="38" t="n"/>
      <c r="K4500" s="38" t="n"/>
      <c r="L4500" s="38" t="n"/>
      <c r="N4500" s="36">
        <f>IF($B4500="","",IF($C4500="SUPERSTORE","Superstore","DH"))</f>
        <v/>
      </c>
      <c r="O4500" s="36">
        <f>IF($B4500="","",IFERROR(VLOOKUP($B4500,Mapping!$A:$C,2,0),"Not Mapped"))</f>
        <v/>
      </c>
      <c r="P4500" s="36">
        <f>IF($B4500="","",IFERROR(VLOOKUP($B4500,Mapping!$A:$C,3,0),"Not Mapped"))</f>
        <v/>
      </c>
      <c r="Q4500" s="36">
        <f>IF($B4500="","",IFERROR(VLOOKUP($O4500,Leaders!$A:$B,2,0),"Not Mapped"))</f>
        <v/>
      </c>
      <c r="R4500" s="36">
        <f>IF($B4500="","",IF(COUNTIF(Exclusions!$A:$A,$B4500)&gt;0,"Yes","No"))</f>
        <v/>
      </c>
      <c r="S4500" s="38">
        <f>IF($B4500="","",MIN(1,DAY($A4500)/IF($N4500="Superstore",Settings!$B$5,Settings!$B$4)))</f>
        <v/>
      </c>
      <c r="T4500" s="38">
        <f>IF(OR($B4500="",$G4500="",$S4500=0),"",$G4500/$S4500)</f>
        <v/>
      </c>
      <c r="U4500" s="36">
        <f>IF($T4500="","",IF($T4500&lt;Settings!$B$8,"Critical",IF($T4500&lt;Settings!$B$9,"Semi Critical","Non Critical")))</f>
        <v/>
      </c>
      <c r="V4500" s="28" t="n"/>
      <c r="Z4500">
        <f>IF($B4500="","",IFERROR(VLOOKUP($B4500,'Plan HC for CCA'!$A:$B,2,0),""))</f>
        <v/>
      </c>
      <c r="AA4500">
        <f>IF(OR($B4500="",$Z4500=""),"",IF(N($M4500)&lt;$Z4500,"Delta","No Delta"))</f>
        <v/>
      </c>
      <c r="AB4500">
        <f>IF(OR($B4500="",$Z4500=""),"",MAX(0,$Z4500-N($M4500)))</f>
        <v/>
      </c>
      <c r="AC4500" s="46">
        <f>IF($B4500="","",IFERROR(INDEX('CCA Util %'!$H:$H,MATCH($B4500,'CCA Util %'!$E:$E,0)),""))</f>
        <v/>
      </c>
      <c r="AD4500">
        <f>IF($B4500="","",IFERROR(INDEX('CCA Util %'!$G:$G,MATCH($B4500,'CCA Util %'!$E:$E,0)),""))</f>
        <v/>
      </c>
      <c r="AE4500">
        <f>IF(OR($B4500="",$U4500=""),"",$U4500&amp;" &amp; "&amp;IF(OR($AD4500="",$AD4500=0),"Util NA",$AD4500&amp;" Util"))</f>
        <v/>
      </c>
    </row>
    <row r="4501" ht="15.75" customHeight="1" s="42">
      <c r="A4501" s="41" t="n"/>
      <c r="G4501" s="38" t="n"/>
      <c r="H4501" s="38" t="n"/>
      <c r="I4501" s="38" t="n"/>
      <c r="J4501" s="38" t="n"/>
      <c r="K4501" s="38" t="n"/>
      <c r="L4501" s="38" t="n"/>
      <c r="N4501" s="36">
        <f>IF($B4501="","",IF($C4501="SUPERSTORE","Superstore","DH"))</f>
        <v/>
      </c>
      <c r="O4501" s="36">
        <f>IF($B4501="","",IFERROR(VLOOKUP($B4501,Mapping!$A:$C,2,0),"Not Mapped"))</f>
        <v/>
      </c>
      <c r="P4501" s="36">
        <f>IF($B4501="","",IFERROR(VLOOKUP($B4501,Mapping!$A:$C,3,0),"Not Mapped"))</f>
        <v/>
      </c>
      <c r="Q4501" s="36">
        <f>IF($B4501="","",IFERROR(VLOOKUP($O4501,Leaders!$A:$B,2,0),"Not Mapped"))</f>
        <v/>
      </c>
      <c r="R4501" s="36">
        <f>IF($B4501="","",IF(COUNTIF(Exclusions!$A:$A,$B4501)&gt;0,"Yes","No"))</f>
        <v/>
      </c>
      <c r="S4501" s="38">
        <f>IF($B4501="","",MIN(1,DAY($A4501)/IF($N4501="Superstore",Settings!$B$5,Settings!$B$4)))</f>
        <v/>
      </c>
      <c r="T4501" s="38">
        <f>IF(OR($B4501="",$G4501="",$S4501=0),"",$G4501/$S4501)</f>
        <v/>
      </c>
      <c r="U4501" s="36">
        <f>IF($T4501="","",IF($T4501&lt;Settings!$B$8,"Critical",IF($T4501&lt;Settings!$B$9,"Semi Critical","Non Critical")))</f>
        <v/>
      </c>
      <c r="V4501" s="28" t="n"/>
      <c r="Z4501">
        <f>IF($B4501="","",IFERROR(VLOOKUP($B4501,'Plan HC for CCA'!$A:$B,2,0),""))</f>
        <v/>
      </c>
      <c r="AA4501">
        <f>IF(OR($B4501="",$Z4501=""),"",IF(N($M4501)&lt;$Z4501,"Delta","No Delta"))</f>
        <v/>
      </c>
      <c r="AB4501">
        <f>IF(OR($B4501="",$Z4501=""),"",MAX(0,$Z4501-N($M4501)))</f>
        <v/>
      </c>
      <c r="AC4501" s="46">
        <f>IF($B4501="","",IFERROR(INDEX('CCA Util %'!$H:$H,MATCH($B4501,'CCA Util %'!$E:$E,0)),""))</f>
        <v/>
      </c>
      <c r="AD4501">
        <f>IF($B4501="","",IFERROR(INDEX('CCA Util %'!$G:$G,MATCH($B4501,'CCA Util %'!$E:$E,0)),""))</f>
        <v/>
      </c>
      <c r="AE4501">
        <f>IF(OR($B4501="",$U4501=""),"",$U4501&amp;" &amp; "&amp;IF(OR($AD4501="",$AD4501=0),"Util NA",$AD4501&amp;" Util"))</f>
        <v/>
      </c>
    </row>
    <row r="4502" ht="15.75" customHeight="1" s="42">
      <c r="A4502" s="41" t="n"/>
      <c r="G4502" s="38" t="n"/>
      <c r="H4502" s="38" t="n"/>
      <c r="I4502" s="38" t="n"/>
      <c r="J4502" s="38" t="n"/>
      <c r="K4502" s="38" t="n"/>
      <c r="L4502" s="38" t="n"/>
      <c r="N4502" s="36">
        <f>IF($B4502="","",IF($C4502="SUPERSTORE","Superstore","DH"))</f>
        <v/>
      </c>
      <c r="O4502" s="36">
        <f>IF($B4502="","",IFERROR(VLOOKUP($B4502,Mapping!$A:$C,2,0),"Not Mapped"))</f>
        <v/>
      </c>
      <c r="P4502" s="36">
        <f>IF($B4502="","",IFERROR(VLOOKUP($B4502,Mapping!$A:$C,3,0),"Not Mapped"))</f>
        <v/>
      </c>
      <c r="Q4502" s="36">
        <f>IF($B4502="","",IFERROR(VLOOKUP($O4502,Leaders!$A:$B,2,0),"Not Mapped"))</f>
        <v/>
      </c>
      <c r="R4502" s="36">
        <f>IF($B4502="","",IF(COUNTIF(Exclusions!$A:$A,$B4502)&gt;0,"Yes","No"))</f>
        <v/>
      </c>
      <c r="S4502" s="38">
        <f>IF($B4502="","",MIN(1,DAY($A4502)/IF($N4502="Superstore",Settings!$B$5,Settings!$B$4)))</f>
        <v/>
      </c>
      <c r="T4502" s="38">
        <f>IF(OR($B4502="",$G4502="",$S4502=0),"",$G4502/$S4502)</f>
        <v/>
      </c>
      <c r="U4502" s="36">
        <f>IF($T4502="","",IF($T4502&lt;Settings!$B$8,"Critical",IF($T4502&lt;Settings!$B$9,"Semi Critical","Non Critical")))</f>
        <v/>
      </c>
      <c r="V4502" s="28" t="n"/>
      <c r="Z4502">
        <f>IF($B4502="","",IFERROR(VLOOKUP($B4502,'Plan HC for CCA'!$A:$B,2,0),""))</f>
        <v/>
      </c>
      <c r="AA4502">
        <f>IF(OR($B4502="",$Z4502=""),"",IF(N($M4502)&lt;$Z4502,"Delta","No Delta"))</f>
        <v/>
      </c>
      <c r="AB4502">
        <f>IF(OR($B4502="",$Z4502=""),"",MAX(0,$Z4502-N($M4502)))</f>
        <v/>
      </c>
      <c r="AC4502" s="46">
        <f>IF($B4502="","",IFERROR(INDEX('CCA Util %'!$H:$H,MATCH($B4502,'CCA Util %'!$E:$E,0)),""))</f>
        <v/>
      </c>
      <c r="AD4502">
        <f>IF($B4502="","",IFERROR(INDEX('CCA Util %'!$G:$G,MATCH($B4502,'CCA Util %'!$E:$E,0)),""))</f>
        <v/>
      </c>
      <c r="AE4502">
        <f>IF(OR($B4502="",$U4502=""),"",$U4502&amp;" &amp; "&amp;IF(OR($AD4502="",$AD4502=0),"Util NA",$AD4502&amp;" Util"))</f>
        <v/>
      </c>
    </row>
    <row r="4503" ht="15.75" customHeight="1" s="42">
      <c r="A4503" s="41" t="n"/>
      <c r="G4503" s="38" t="n"/>
      <c r="H4503" s="38" t="n"/>
      <c r="I4503" s="38" t="n"/>
      <c r="J4503" s="38" t="n"/>
      <c r="K4503" s="38" t="n"/>
      <c r="L4503" s="38" t="n"/>
      <c r="N4503" s="36">
        <f>IF($B4503="","",IF($C4503="SUPERSTORE","Superstore","DH"))</f>
        <v/>
      </c>
      <c r="O4503" s="36">
        <f>IF($B4503="","",IFERROR(VLOOKUP($B4503,Mapping!$A:$C,2,0),"Not Mapped"))</f>
        <v/>
      </c>
      <c r="P4503" s="36">
        <f>IF($B4503="","",IFERROR(VLOOKUP($B4503,Mapping!$A:$C,3,0),"Not Mapped"))</f>
        <v/>
      </c>
      <c r="Q4503" s="36">
        <f>IF($B4503="","",IFERROR(VLOOKUP($O4503,Leaders!$A:$B,2,0),"Not Mapped"))</f>
        <v/>
      </c>
      <c r="R4503" s="36">
        <f>IF($B4503="","",IF(COUNTIF(Exclusions!$A:$A,$B4503)&gt;0,"Yes","No"))</f>
        <v/>
      </c>
      <c r="S4503" s="38">
        <f>IF($B4503="","",MIN(1,DAY($A4503)/IF($N4503="Superstore",Settings!$B$5,Settings!$B$4)))</f>
        <v/>
      </c>
      <c r="T4503" s="38">
        <f>IF(OR($B4503="",$G4503="",$S4503=0),"",$G4503/$S4503)</f>
        <v/>
      </c>
      <c r="U4503" s="36">
        <f>IF($T4503="","",IF($T4503&lt;Settings!$B$8,"Critical",IF($T4503&lt;Settings!$B$9,"Semi Critical","Non Critical")))</f>
        <v/>
      </c>
      <c r="V4503" s="28" t="n"/>
      <c r="Z4503">
        <f>IF($B4503="","",IFERROR(VLOOKUP($B4503,'Plan HC for CCA'!$A:$B,2,0),""))</f>
        <v/>
      </c>
      <c r="AA4503">
        <f>IF(OR($B4503="",$Z4503=""),"",IF(N($M4503)&lt;$Z4503,"Delta","No Delta"))</f>
        <v/>
      </c>
      <c r="AB4503">
        <f>IF(OR($B4503="",$Z4503=""),"",MAX(0,$Z4503-N($M4503)))</f>
        <v/>
      </c>
      <c r="AC4503" s="46">
        <f>IF($B4503="","",IFERROR(INDEX('CCA Util %'!$H:$H,MATCH($B4503,'CCA Util %'!$E:$E,0)),""))</f>
        <v/>
      </c>
      <c r="AD4503">
        <f>IF($B4503="","",IFERROR(INDEX('CCA Util %'!$G:$G,MATCH($B4503,'CCA Util %'!$E:$E,0)),""))</f>
        <v/>
      </c>
      <c r="AE4503">
        <f>IF(OR($B4503="",$U4503=""),"",$U4503&amp;" &amp; "&amp;IF(OR($AD4503="",$AD4503=0),"Util NA",$AD4503&amp;" Util"))</f>
        <v/>
      </c>
    </row>
    <row r="4504" ht="15.75" customHeight="1" s="42">
      <c r="A4504" s="41" t="n"/>
      <c r="G4504" s="38" t="n"/>
      <c r="H4504" s="38" t="n"/>
      <c r="I4504" s="38" t="n"/>
      <c r="J4504" s="38" t="n"/>
      <c r="K4504" s="38" t="n"/>
      <c r="L4504" s="38" t="n"/>
      <c r="N4504" s="36">
        <f>IF($B4504="","",IF($C4504="SUPERSTORE","Superstore","DH"))</f>
        <v/>
      </c>
      <c r="O4504" s="36">
        <f>IF($B4504="","",IFERROR(VLOOKUP($B4504,Mapping!$A:$C,2,0),"Not Mapped"))</f>
        <v/>
      </c>
      <c r="P4504" s="36">
        <f>IF($B4504="","",IFERROR(VLOOKUP($B4504,Mapping!$A:$C,3,0),"Not Mapped"))</f>
        <v/>
      </c>
      <c r="Q4504" s="36">
        <f>IF($B4504="","",IFERROR(VLOOKUP($O4504,Leaders!$A:$B,2,0),"Not Mapped"))</f>
        <v/>
      </c>
      <c r="R4504" s="36">
        <f>IF($B4504="","",IF(COUNTIF(Exclusions!$A:$A,$B4504)&gt;0,"Yes","No"))</f>
        <v/>
      </c>
      <c r="S4504" s="38">
        <f>IF($B4504="","",MIN(1,DAY($A4504)/IF($N4504="Superstore",Settings!$B$5,Settings!$B$4)))</f>
        <v/>
      </c>
      <c r="T4504" s="38">
        <f>IF(OR($B4504="",$G4504="",$S4504=0),"",$G4504/$S4504)</f>
        <v/>
      </c>
      <c r="U4504" s="36">
        <f>IF($T4504="","",IF($T4504&lt;Settings!$B$8,"Critical",IF($T4504&lt;Settings!$B$9,"Semi Critical","Non Critical")))</f>
        <v/>
      </c>
      <c r="V4504" s="28" t="n"/>
      <c r="Z4504">
        <f>IF($B4504="","",IFERROR(VLOOKUP($B4504,'Plan HC for CCA'!$A:$B,2,0),""))</f>
        <v/>
      </c>
      <c r="AA4504">
        <f>IF(OR($B4504="",$Z4504=""),"",IF(N($M4504)&lt;$Z4504,"Delta","No Delta"))</f>
        <v/>
      </c>
      <c r="AB4504">
        <f>IF(OR($B4504="",$Z4504=""),"",MAX(0,$Z4504-N($M4504)))</f>
        <v/>
      </c>
      <c r="AC4504" s="46">
        <f>IF($B4504="","",IFERROR(INDEX('CCA Util %'!$H:$H,MATCH($B4504,'CCA Util %'!$E:$E,0)),""))</f>
        <v/>
      </c>
      <c r="AD4504">
        <f>IF($B4504="","",IFERROR(INDEX('CCA Util %'!$G:$G,MATCH($B4504,'CCA Util %'!$E:$E,0)),""))</f>
        <v/>
      </c>
      <c r="AE4504">
        <f>IF(OR($B4504="",$U4504=""),"",$U4504&amp;" &amp; "&amp;IF(OR($AD4504="",$AD4504=0),"Util NA",$AD4504&amp;" Util"))</f>
        <v/>
      </c>
    </row>
    <row r="4505" ht="15.75" customHeight="1" s="42">
      <c r="A4505" s="41" t="n"/>
      <c r="G4505" s="38" t="n"/>
      <c r="H4505" s="38" t="n"/>
      <c r="I4505" s="38" t="n"/>
      <c r="J4505" s="38" t="n"/>
      <c r="K4505" s="38" t="n"/>
      <c r="L4505" s="38" t="n"/>
      <c r="N4505" s="36">
        <f>IF($B4505="","",IF($C4505="SUPERSTORE","Superstore","DH"))</f>
        <v/>
      </c>
      <c r="O4505" s="36">
        <f>IF($B4505="","",IFERROR(VLOOKUP($B4505,Mapping!$A:$C,2,0),"Not Mapped"))</f>
        <v/>
      </c>
      <c r="P4505" s="36">
        <f>IF($B4505="","",IFERROR(VLOOKUP($B4505,Mapping!$A:$C,3,0),"Not Mapped"))</f>
        <v/>
      </c>
      <c r="Q4505" s="36">
        <f>IF($B4505="","",IFERROR(VLOOKUP($O4505,Leaders!$A:$B,2,0),"Not Mapped"))</f>
        <v/>
      </c>
      <c r="R4505" s="36">
        <f>IF($B4505="","",IF(COUNTIF(Exclusions!$A:$A,$B4505)&gt;0,"Yes","No"))</f>
        <v/>
      </c>
      <c r="S4505" s="38">
        <f>IF($B4505="","",MIN(1,DAY($A4505)/IF($N4505="Superstore",Settings!$B$5,Settings!$B$4)))</f>
        <v/>
      </c>
      <c r="T4505" s="38">
        <f>IF(OR($B4505="",$G4505="",$S4505=0),"",$G4505/$S4505)</f>
        <v/>
      </c>
      <c r="U4505" s="36">
        <f>IF($T4505="","",IF($T4505&lt;Settings!$B$8,"Critical",IF($T4505&lt;Settings!$B$9,"Semi Critical","Non Critical")))</f>
        <v/>
      </c>
      <c r="V4505" s="28" t="n"/>
      <c r="Z4505">
        <f>IF($B4505="","",IFERROR(VLOOKUP($B4505,'Plan HC for CCA'!$A:$B,2,0),""))</f>
        <v/>
      </c>
      <c r="AA4505">
        <f>IF(OR($B4505="",$Z4505=""),"",IF(N($M4505)&lt;$Z4505,"Delta","No Delta"))</f>
        <v/>
      </c>
      <c r="AB4505">
        <f>IF(OR($B4505="",$Z4505=""),"",MAX(0,$Z4505-N($M4505)))</f>
        <v/>
      </c>
      <c r="AC4505" s="46">
        <f>IF($B4505="","",IFERROR(INDEX('CCA Util %'!$H:$H,MATCH($B4505,'CCA Util %'!$E:$E,0)),""))</f>
        <v/>
      </c>
      <c r="AD4505">
        <f>IF($B4505="","",IFERROR(INDEX('CCA Util %'!$G:$G,MATCH($B4505,'CCA Util %'!$E:$E,0)),""))</f>
        <v/>
      </c>
      <c r="AE4505">
        <f>IF(OR($B4505="",$U4505=""),"",$U4505&amp;" &amp; "&amp;IF(OR($AD4505="",$AD4505=0),"Util NA",$AD4505&amp;" Util"))</f>
        <v/>
      </c>
    </row>
    <row r="4506" ht="15.75" customHeight="1" s="42">
      <c r="A4506" s="41" t="n"/>
      <c r="G4506" s="38" t="n"/>
      <c r="H4506" s="38" t="n"/>
      <c r="I4506" s="38" t="n"/>
      <c r="J4506" s="38" t="n"/>
      <c r="K4506" s="38" t="n"/>
      <c r="L4506" s="38" t="n"/>
      <c r="N4506" s="36">
        <f>IF($B4506="","",IF($C4506="SUPERSTORE","Superstore","DH"))</f>
        <v/>
      </c>
      <c r="O4506" s="36">
        <f>IF($B4506="","",IFERROR(VLOOKUP($B4506,Mapping!$A:$C,2,0),"Not Mapped"))</f>
        <v/>
      </c>
      <c r="P4506" s="36">
        <f>IF($B4506="","",IFERROR(VLOOKUP($B4506,Mapping!$A:$C,3,0),"Not Mapped"))</f>
        <v/>
      </c>
      <c r="Q4506" s="36">
        <f>IF($B4506="","",IFERROR(VLOOKUP($O4506,Leaders!$A:$B,2,0),"Not Mapped"))</f>
        <v/>
      </c>
      <c r="R4506" s="36">
        <f>IF($B4506="","",IF(COUNTIF(Exclusions!$A:$A,$B4506)&gt;0,"Yes","No"))</f>
        <v/>
      </c>
      <c r="S4506" s="38">
        <f>IF($B4506="","",MIN(1,DAY($A4506)/IF($N4506="Superstore",Settings!$B$5,Settings!$B$4)))</f>
        <v/>
      </c>
      <c r="T4506" s="38">
        <f>IF(OR($B4506="",$G4506="",$S4506=0),"",$G4506/$S4506)</f>
        <v/>
      </c>
      <c r="U4506" s="36">
        <f>IF($T4506="","",IF($T4506&lt;Settings!$B$8,"Critical",IF($T4506&lt;Settings!$B$9,"Semi Critical","Non Critical")))</f>
        <v/>
      </c>
      <c r="V4506" s="28" t="n"/>
      <c r="Z4506">
        <f>IF($B4506="","",IFERROR(VLOOKUP($B4506,'Plan HC for CCA'!$A:$B,2,0),""))</f>
        <v/>
      </c>
      <c r="AA4506">
        <f>IF(OR($B4506="",$Z4506=""),"",IF(N($M4506)&lt;$Z4506,"Delta","No Delta"))</f>
        <v/>
      </c>
      <c r="AB4506">
        <f>IF(OR($B4506="",$Z4506=""),"",MAX(0,$Z4506-N($M4506)))</f>
        <v/>
      </c>
      <c r="AC4506" s="46">
        <f>IF($B4506="","",IFERROR(INDEX('CCA Util %'!$H:$H,MATCH($B4506,'CCA Util %'!$E:$E,0)),""))</f>
        <v/>
      </c>
      <c r="AD4506">
        <f>IF($B4506="","",IFERROR(INDEX('CCA Util %'!$G:$G,MATCH($B4506,'CCA Util %'!$E:$E,0)),""))</f>
        <v/>
      </c>
      <c r="AE4506">
        <f>IF(OR($B4506="",$U4506=""),"",$U4506&amp;" &amp; "&amp;IF(OR($AD4506="",$AD4506=0),"Util NA",$AD4506&amp;" Util"))</f>
        <v/>
      </c>
    </row>
    <row r="4507" ht="15.75" customHeight="1" s="42">
      <c r="A4507" s="41" t="n"/>
      <c r="G4507" s="38" t="n"/>
      <c r="H4507" s="38" t="n"/>
      <c r="I4507" s="38" t="n"/>
      <c r="J4507" s="38" t="n"/>
      <c r="K4507" s="38" t="n"/>
      <c r="L4507" s="38" t="n"/>
      <c r="N4507" s="36">
        <f>IF($B4507="","",IF($C4507="SUPERSTORE","Superstore","DH"))</f>
        <v/>
      </c>
      <c r="O4507" s="36">
        <f>IF($B4507="","",IFERROR(VLOOKUP($B4507,Mapping!$A:$C,2,0),"Not Mapped"))</f>
        <v/>
      </c>
      <c r="P4507" s="36">
        <f>IF($B4507="","",IFERROR(VLOOKUP($B4507,Mapping!$A:$C,3,0),"Not Mapped"))</f>
        <v/>
      </c>
      <c r="Q4507" s="36">
        <f>IF($B4507="","",IFERROR(VLOOKUP($O4507,Leaders!$A:$B,2,0),"Not Mapped"))</f>
        <v/>
      </c>
      <c r="R4507" s="36">
        <f>IF($B4507="","",IF(COUNTIF(Exclusions!$A:$A,$B4507)&gt;0,"Yes","No"))</f>
        <v/>
      </c>
      <c r="S4507" s="38">
        <f>IF($B4507="","",MIN(1,DAY($A4507)/IF($N4507="Superstore",Settings!$B$5,Settings!$B$4)))</f>
        <v/>
      </c>
      <c r="T4507" s="38">
        <f>IF(OR($B4507="",$G4507="",$S4507=0),"",$G4507/$S4507)</f>
        <v/>
      </c>
      <c r="U4507" s="36">
        <f>IF($T4507="","",IF($T4507&lt;Settings!$B$8,"Critical",IF($T4507&lt;Settings!$B$9,"Semi Critical","Non Critical")))</f>
        <v/>
      </c>
      <c r="V4507" s="28" t="n"/>
      <c r="Z4507">
        <f>IF($B4507="","",IFERROR(VLOOKUP($B4507,'Plan HC for CCA'!$A:$B,2,0),""))</f>
        <v/>
      </c>
      <c r="AA4507">
        <f>IF(OR($B4507="",$Z4507=""),"",IF(N($M4507)&lt;$Z4507,"Delta","No Delta"))</f>
        <v/>
      </c>
      <c r="AB4507">
        <f>IF(OR($B4507="",$Z4507=""),"",MAX(0,$Z4507-N($M4507)))</f>
        <v/>
      </c>
      <c r="AC4507" s="46">
        <f>IF($B4507="","",IFERROR(INDEX('CCA Util %'!$H:$H,MATCH($B4507,'CCA Util %'!$E:$E,0)),""))</f>
        <v/>
      </c>
      <c r="AD4507">
        <f>IF($B4507="","",IFERROR(INDEX('CCA Util %'!$G:$G,MATCH($B4507,'CCA Util %'!$E:$E,0)),""))</f>
        <v/>
      </c>
      <c r="AE4507">
        <f>IF(OR($B4507="",$U4507=""),"",$U4507&amp;" &amp; "&amp;IF(OR($AD4507="",$AD4507=0),"Util NA",$AD4507&amp;" Util"))</f>
        <v/>
      </c>
    </row>
    <row r="4508" ht="15.75" customHeight="1" s="42">
      <c r="A4508" s="41" t="n"/>
      <c r="G4508" s="38" t="n"/>
      <c r="H4508" s="38" t="n"/>
      <c r="I4508" s="38" t="n"/>
      <c r="J4508" s="38" t="n"/>
      <c r="K4508" s="38" t="n"/>
      <c r="L4508" s="38" t="n"/>
      <c r="N4508" s="36">
        <f>IF($B4508="","",IF($C4508="SUPERSTORE","Superstore","DH"))</f>
        <v/>
      </c>
      <c r="O4508" s="36">
        <f>IF($B4508="","",IFERROR(VLOOKUP($B4508,Mapping!$A:$C,2,0),"Not Mapped"))</f>
        <v/>
      </c>
      <c r="P4508" s="36">
        <f>IF($B4508="","",IFERROR(VLOOKUP($B4508,Mapping!$A:$C,3,0),"Not Mapped"))</f>
        <v/>
      </c>
      <c r="Q4508" s="36">
        <f>IF($B4508="","",IFERROR(VLOOKUP($O4508,Leaders!$A:$B,2,0),"Not Mapped"))</f>
        <v/>
      </c>
      <c r="R4508" s="36">
        <f>IF($B4508="","",IF(COUNTIF(Exclusions!$A:$A,$B4508)&gt;0,"Yes","No"))</f>
        <v/>
      </c>
      <c r="S4508" s="38">
        <f>IF($B4508="","",MIN(1,DAY($A4508)/IF($N4508="Superstore",Settings!$B$5,Settings!$B$4)))</f>
        <v/>
      </c>
      <c r="T4508" s="38">
        <f>IF(OR($B4508="",$G4508="",$S4508=0),"",$G4508/$S4508)</f>
        <v/>
      </c>
      <c r="U4508" s="36">
        <f>IF($T4508="","",IF($T4508&lt;Settings!$B$8,"Critical",IF($T4508&lt;Settings!$B$9,"Semi Critical","Non Critical")))</f>
        <v/>
      </c>
      <c r="V4508" s="28" t="n"/>
      <c r="Z4508">
        <f>IF($B4508="","",IFERROR(VLOOKUP($B4508,'Plan HC for CCA'!$A:$B,2,0),""))</f>
        <v/>
      </c>
      <c r="AA4508">
        <f>IF(OR($B4508="",$Z4508=""),"",IF(N($M4508)&lt;$Z4508,"Delta","No Delta"))</f>
        <v/>
      </c>
      <c r="AB4508">
        <f>IF(OR($B4508="",$Z4508=""),"",MAX(0,$Z4508-N($M4508)))</f>
        <v/>
      </c>
      <c r="AC4508" s="46">
        <f>IF($B4508="","",IFERROR(INDEX('CCA Util %'!$H:$H,MATCH($B4508,'CCA Util %'!$E:$E,0)),""))</f>
        <v/>
      </c>
      <c r="AD4508">
        <f>IF($B4508="","",IFERROR(INDEX('CCA Util %'!$G:$G,MATCH($B4508,'CCA Util %'!$E:$E,0)),""))</f>
        <v/>
      </c>
      <c r="AE4508">
        <f>IF(OR($B4508="",$U4508=""),"",$U4508&amp;" &amp; "&amp;IF(OR($AD4508="",$AD4508=0),"Util NA",$AD4508&amp;" Util"))</f>
        <v/>
      </c>
    </row>
    <row r="4509" ht="15.75" customHeight="1" s="42">
      <c r="A4509" s="41" t="n"/>
      <c r="G4509" s="38" t="n"/>
      <c r="H4509" s="38" t="n"/>
      <c r="I4509" s="38" t="n"/>
      <c r="J4509" s="38" t="n"/>
      <c r="K4509" s="38" t="n"/>
      <c r="L4509" s="38" t="n"/>
      <c r="N4509" s="36">
        <f>IF($B4509="","",IF($C4509="SUPERSTORE","Superstore","DH"))</f>
        <v/>
      </c>
      <c r="O4509" s="36">
        <f>IF($B4509="","",IFERROR(VLOOKUP($B4509,Mapping!$A:$C,2,0),"Not Mapped"))</f>
        <v/>
      </c>
      <c r="P4509" s="36">
        <f>IF($B4509="","",IFERROR(VLOOKUP($B4509,Mapping!$A:$C,3,0),"Not Mapped"))</f>
        <v/>
      </c>
      <c r="Q4509" s="36">
        <f>IF($B4509="","",IFERROR(VLOOKUP($O4509,Leaders!$A:$B,2,0),"Not Mapped"))</f>
        <v/>
      </c>
      <c r="R4509" s="36">
        <f>IF($B4509="","",IF(COUNTIF(Exclusions!$A:$A,$B4509)&gt;0,"Yes","No"))</f>
        <v/>
      </c>
      <c r="S4509" s="38">
        <f>IF($B4509="","",MIN(1,DAY($A4509)/IF($N4509="Superstore",Settings!$B$5,Settings!$B$4)))</f>
        <v/>
      </c>
      <c r="T4509" s="38">
        <f>IF(OR($B4509="",$G4509="",$S4509=0),"",$G4509/$S4509)</f>
        <v/>
      </c>
      <c r="U4509" s="36">
        <f>IF($T4509="","",IF($T4509&lt;Settings!$B$8,"Critical",IF($T4509&lt;Settings!$B$9,"Semi Critical","Non Critical")))</f>
        <v/>
      </c>
      <c r="V4509" s="28" t="n"/>
      <c r="Z4509">
        <f>IF($B4509="","",IFERROR(VLOOKUP($B4509,'Plan HC for CCA'!$A:$B,2,0),""))</f>
        <v/>
      </c>
      <c r="AA4509">
        <f>IF(OR($B4509="",$Z4509=""),"",IF(N($M4509)&lt;$Z4509,"Delta","No Delta"))</f>
        <v/>
      </c>
      <c r="AB4509">
        <f>IF(OR($B4509="",$Z4509=""),"",MAX(0,$Z4509-N($M4509)))</f>
        <v/>
      </c>
      <c r="AC4509" s="46">
        <f>IF($B4509="","",IFERROR(INDEX('CCA Util %'!$H:$H,MATCH($B4509,'CCA Util %'!$E:$E,0)),""))</f>
        <v/>
      </c>
      <c r="AD4509">
        <f>IF($B4509="","",IFERROR(INDEX('CCA Util %'!$G:$G,MATCH($B4509,'CCA Util %'!$E:$E,0)),""))</f>
        <v/>
      </c>
      <c r="AE4509">
        <f>IF(OR($B4509="",$U4509=""),"",$U4509&amp;" &amp; "&amp;IF(OR($AD4509="",$AD4509=0),"Util NA",$AD4509&amp;" Util"))</f>
        <v/>
      </c>
    </row>
    <row r="4510" ht="15.75" customHeight="1" s="42">
      <c r="A4510" s="41" t="n"/>
      <c r="G4510" s="38" t="n"/>
      <c r="H4510" s="38" t="n"/>
      <c r="I4510" s="38" t="n"/>
      <c r="J4510" s="38" t="n"/>
      <c r="K4510" s="38" t="n"/>
      <c r="L4510" s="38" t="n"/>
      <c r="N4510" s="36">
        <f>IF($B4510="","",IF($C4510="SUPERSTORE","Superstore","DH"))</f>
        <v/>
      </c>
      <c r="O4510" s="36">
        <f>IF($B4510="","",IFERROR(VLOOKUP($B4510,Mapping!$A:$C,2,0),"Not Mapped"))</f>
        <v/>
      </c>
      <c r="P4510" s="36">
        <f>IF($B4510="","",IFERROR(VLOOKUP($B4510,Mapping!$A:$C,3,0),"Not Mapped"))</f>
        <v/>
      </c>
      <c r="Q4510" s="36">
        <f>IF($B4510="","",IFERROR(VLOOKUP($O4510,Leaders!$A:$B,2,0),"Not Mapped"))</f>
        <v/>
      </c>
      <c r="R4510" s="36">
        <f>IF($B4510="","",IF(COUNTIF(Exclusions!$A:$A,$B4510)&gt;0,"Yes","No"))</f>
        <v/>
      </c>
      <c r="S4510" s="38">
        <f>IF($B4510="","",MIN(1,DAY($A4510)/IF($N4510="Superstore",Settings!$B$5,Settings!$B$4)))</f>
        <v/>
      </c>
      <c r="T4510" s="38">
        <f>IF(OR($B4510="",$G4510="",$S4510=0),"",$G4510/$S4510)</f>
        <v/>
      </c>
      <c r="U4510" s="36">
        <f>IF($T4510="","",IF($T4510&lt;Settings!$B$8,"Critical",IF($T4510&lt;Settings!$B$9,"Semi Critical","Non Critical")))</f>
        <v/>
      </c>
      <c r="V4510" s="28" t="n"/>
      <c r="Z4510">
        <f>IF($B4510="","",IFERROR(VLOOKUP($B4510,'Plan HC for CCA'!$A:$B,2,0),""))</f>
        <v/>
      </c>
      <c r="AA4510">
        <f>IF(OR($B4510="",$Z4510=""),"",IF(N($M4510)&lt;$Z4510,"Delta","No Delta"))</f>
        <v/>
      </c>
      <c r="AB4510">
        <f>IF(OR($B4510="",$Z4510=""),"",MAX(0,$Z4510-N($M4510)))</f>
        <v/>
      </c>
      <c r="AC4510" s="46">
        <f>IF($B4510="","",IFERROR(INDEX('CCA Util %'!$H:$H,MATCH($B4510,'CCA Util %'!$E:$E,0)),""))</f>
        <v/>
      </c>
      <c r="AD4510">
        <f>IF($B4510="","",IFERROR(INDEX('CCA Util %'!$G:$G,MATCH($B4510,'CCA Util %'!$E:$E,0)),""))</f>
        <v/>
      </c>
      <c r="AE4510">
        <f>IF(OR($B4510="",$U4510=""),"",$U4510&amp;" &amp; "&amp;IF(OR($AD4510="",$AD4510=0),"Util NA",$AD4510&amp;" Util"))</f>
        <v/>
      </c>
    </row>
    <row r="4511" ht="15.75" customHeight="1" s="42">
      <c r="A4511" s="41" t="n"/>
      <c r="G4511" s="38" t="n"/>
      <c r="H4511" s="38" t="n"/>
      <c r="I4511" s="38" t="n"/>
      <c r="J4511" s="38" t="n"/>
      <c r="K4511" s="38" t="n"/>
      <c r="L4511" s="38" t="n"/>
      <c r="N4511" s="36">
        <f>IF($B4511="","",IF($C4511="SUPERSTORE","Superstore","DH"))</f>
        <v/>
      </c>
      <c r="O4511" s="36">
        <f>IF($B4511="","",IFERROR(VLOOKUP($B4511,Mapping!$A:$C,2,0),"Not Mapped"))</f>
        <v/>
      </c>
      <c r="P4511" s="36">
        <f>IF($B4511="","",IFERROR(VLOOKUP($B4511,Mapping!$A:$C,3,0),"Not Mapped"))</f>
        <v/>
      </c>
      <c r="Q4511" s="36">
        <f>IF($B4511="","",IFERROR(VLOOKUP($O4511,Leaders!$A:$B,2,0),"Not Mapped"))</f>
        <v/>
      </c>
      <c r="R4511" s="36">
        <f>IF($B4511="","",IF(COUNTIF(Exclusions!$A:$A,$B4511)&gt;0,"Yes","No"))</f>
        <v/>
      </c>
      <c r="S4511" s="38">
        <f>IF($B4511="","",MIN(1,DAY($A4511)/IF($N4511="Superstore",Settings!$B$5,Settings!$B$4)))</f>
        <v/>
      </c>
      <c r="T4511" s="38">
        <f>IF(OR($B4511="",$G4511="",$S4511=0),"",$G4511/$S4511)</f>
        <v/>
      </c>
      <c r="U4511" s="36">
        <f>IF($T4511="","",IF($T4511&lt;Settings!$B$8,"Critical",IF($T4511&lt;Settings!$B$9,"Semi Critical","Non Critical")))</f>
        <v/>
      </c>
      <c r="V4511" s="28" t="n"/>
      <c r="Z4511">
        <f>IF($B4511="","",IFERROR(VLOOKUP($B4511,'Plan HC for CCA'!$A:$B,2,0),""))</f>
        <v/>
      </c>
      <c r="AA4511">
        <f>IF(OR($B4511="",$Z4511=""),"",IF(N($M4511)&lt;$Z4511,"Delta","No Delta"))</f>
        <v/>
      </c>
      <c r="AB4511">
        <f>IF(OR($B4511="",$Z4511=""),"",MAX(0,$Z4511-N($M4511)))</f>
        <v/>
      </c>
      <c r="AC4511" s="46">
        <f>IF($B4511="","",IFERROR(INDEX('CCA Util %'!$H:$H,MATCH($B4511,'CCA Util %'!$E:$E,0)),""))</f>
        <v/>
      </c>
      <c r="AD4511">
        <f>IF($B4511="","",IFERROR(INDEX('CCA Util %'!$G:$G,MATCH($B4511,'CCA Util %'!$E:$E,0)),""))</f>
        <v/>
      </c>
      <c r="AE4511">
        <f>IF(OR($B4511="",$U4511=""),"",$U4511&amp;" &amp; "&amp;IF(OR($AD4511="",$AD4511=0),"Util NA",$AD4511&amp;" Util"))</f>
        <v/>
      </c>
    </row>
    <row r="4512" ht="15.75" customHeight="1" s="42">
      <c r="A4512" s="41" t="n"/>
      <c r="G4512" s="38" t="n"/>
      <c r="H4512" s="38" t="n"/>
      <c r="I4512" s="38" t="n"/>
      <c r="J4512" s="38" t="n"/>
      <c r="K4512" s="38" t="n"/>
      <c r="L4512" s="38" t="n"/>
      <c r="N4512" s="36">
        <f>IF($B4512="","",IF($C4512="SUPERSTORE","Superstore","DH"))</f>
        <v/>
      </c>
      <c r="O4512" s="36">
        <f>IF($B4512="","",IFERROR(VLOOKUP($B4512,Mapping!$A:$C,2,0),"Not Mapped"))</f>
        <v/>
      </c>
      <c r="P4512" s="36">
        <f>IF($B4512="","",IFERROR(VLOOKUP($B4512,Mapping!$A:$C,3,0),"Not Mapped"))</f>
        <v/>
      </c>
      <c r="Q4512" s="36">
        <f>IF($B4512="","",IFERROR(VLOOKUP($O4512,Leaders!$A:$B,2,0),"Not Mapped"))</f>
        <v/>
      </c>
      <c r="R4512" s="36">
        <f>IF($B4512="","",IF(COUNTIF(Exclusions!$A:$A,$B4512)&gt;0,"Yes","No"))</f>
        <v/>
      </c>
      <c r="S4512" s="38">
        <f>IF($B4512="","",MIN(1,DAY($A4512)/IF($N4512="Superstore",Settings!$B$5,Settings!$B$4)))</f>
        <v/>
      </c>
      <c r="T4512" s="38">
        <f>IF(OR($B4512="",$G4512="",$S4512=0),"",$G4512/$S4512)</f>
        <v/>
      </c>
      <c r="U4512" s="36">
        <f>IF($T4512="","",IF($T4512&lt;Settings!$B$8,"Critical",IF($T4512&lt;Settings!$B$9,"Semi Critical","Non Critical")))</f>
        <v/>
      </c>
      <c r="V4512" s="28" t="n"/>
      <c r="Z4512">
        <f>IF($B4512="","",IFERROR(VLOOKUP($B4512,'Plan HC for CCA'!$A:$B,2,0),""))</f>
        <v/>
      </c>
      <c r="AA4512">
        <f>IF(OR($B4512="",$Z4512=""),"",IF(N($M4512)&lt;$Z4512,"Delta","No Delta"))</f>
        <v/>
      </c>
      <c r="AB4512">
        <f>IF(OR($B4512="",$Z4512=""),"",MAX(0,$Z4512-N($M4512)))</f>
        <v/>
      </c>
      <c r="AC4512" s="46">
        <f>IF($B4512="","",IFERROR(INDEX('CCA Util %'!$H:$H,MATCH($B4512,'CCA Util %'!$E:$E,0)),""))</f>
        <v/>
      </c>
      <c r="AD4512">
        <f>IF($B4512="","",IFERROR(INDEX('CCA Util %'!$G:$G,MATCH($B4512,'CCA Util %'!$E:$E,0)),""))</f>
        <v/>
      </c>
      <c r="AE4512">
        <f>IF(OR($B4512="",$U4512=""),"",$U4512&amp;" &amp; "&amp;IF(OR($AD4512="",$AD4512=0),"Util NA",$AD4512&amp;" Util"))</f>
        <v/>
      </c>
    </row>
    <row r="4513" ht="15.75" customHeight="1" s="42">
      <c r="A4513" s="41" t="n"/>
      <c r="G4513" s="38" t="n"/>
      <c r="H4513" s="38" t="n"/>
      <c r="I4513" s="38" t="n"/>
      <c r="J4513" s="38" t="n"/>
      <c r="K4513" s="38" t="n"/>
      <c r="L4513" s="38" t="n"/>
      <c r="N4513" s="36">
        <f>IF($B4513="","",IF($C4513="SUPERSTORE","Superstore","DH"))</f>
        <v/>
      </c>
      <c r="O4513" s="36">
        <f>IF($B4513="","",IFERROR(VLOOKUP($B4513,Mapping!$A:$C,2,0),"Not Mapped"))</f>
        <v/>
      </c>
      <c r="P4513" s="36">
        <f>IF($B4513="","",IFERROR(VLOOKUP($B4513,Mapping!$A:$C,3,0),"Not Mapped"))</f>
        <v/>
      </c>
      <c r="Q4513" s="36">
        <f>IF($B4513="","",IFERROR(VLOOKUP($O4513,Leaders!$A:$B,2,0),"Not Mapped"))</f>
        <v/>
      </c>
      <c r="R4513" s="36">
        <f>IF($B4513="","",IF(COUNTIF(Exclusions!$A:$A,$B4513)&gt;0,"Yes","No"))</f>
        <v/>
      </c>
      <c r="S4513" s="38">
        <f>IF($B4513="","",MIN(1,DAY($A4513)/IF($N4513="Superstore",Settings!$B$5,Settings!$B$4)))</f>
        <v/>
      </c>
      <c r="T4513" s="38">
        <f>IF(OR($B4513="",$G4513="",$S4513=0),"",$G4513/$S4513)</f>
        <v/>
      </c>
      <c r="U4513" s="36">
        <f>IF($T4513="","",IF($T4513&lt;Settings!$B$8,"Critical",IF($T4513&lt;Settings!$B$9,"Semi Critical","Non Critical")))</f>
        <v/>
      </c>
      <c r="V4513" s="28" t="n"/>
      <c r="Z4513">
        <f>IF($B4513="","",IFERROR(VLOOKUP($B4513,'Plan HC for CCA'!$A:$B,2,0),""))</f>
        <v/>
      </c>
      <c r="AA4513">
        <f>IF(OR($B4513="",$Z4513=""),"",IF(N($M4513)&lt;$Z4513,"Delta","No Delta"))</f>
        <v/>
      </c>
      <c r="AB4513">
        <f>IF(OR($B4513="",$Z4513=""),"",MAX(0,$Z4513-N($M4513)))</f>
        <v/>
      </c>
      <c r="AC4513" s="46">
        <f>IF($B4513="","",IFERROR(INDEX('CCA Util %'!$H:$H,MATCH($B4513,'CCA Util %'!$E:$E,0)),""))</f>
        <v/>
      </c>
      <c r="AD4513">
        <f>IF($B4513="","",IFERROR(INDEX('CCA Util %'!$G:$G,MATCH($B4513,'CCA Util %'!$E:$E,0)),""))</f>
        <v/>
      </c>
      <c r="AE4513">
        <f>IF(OR($B4513="",$U4513=""),"",$U4513&amp;" &amp; "&amp;IF(OR($AD4513="",$AD4513=0),"Util NA",$AD4513&amp;" Util"))</f>
        <v/>
      </c>
    </row>
    <row r="4514" ht="15.75" customHeight="1" s="42">
      <c r="A4514" s="41" t="n"/>
      <c r="G4514" s="38" t="n"/>
      <c r="H4514" s="38" t="n"/>
      <c r="I4514" s="38" t="n"/>
      <c r="J4514" s="38" t="n"/>
      <c r="K4514" s="38" t="n"/>
      <c r="L4514" s="38" t="n"/>
      <c r="N4514" s="36">
        <f>IF($B4514="","",IF($C4514="SUPERSTORE","Superstore","DH"))</f>
        <v/>
      </c>
      <c r="O4514" s="36">
        <f>IF($B4514="","",IFERROR(VLOOKUP($B4514,Mapping!$A:$C,2,0),"Not Mapped"))</f>
        <v/>
      </c>
      <c r="P4514" s="36">
        <f>IF($B4514="","",IFERROR(VLOOKUP($B4514,Mapping!$A:$C,3,0),"Not Mapped"))</f>
        <v/>
      </c>
      <c r="Q4514" s="36">
        <f>IF($B4514="","",IFERROR(VLOOKUP($O4514,Leaders!$A:$B,2,0),"Not Mapped"))</f>
        <v/>
      </c>
      <c r="R4514" s="36">
        <f>IF($B4514="","",IF(COUNTIF(Exclusions!$A:$A,$B4514)&gt;0,"Yes","No"))</f>
        <v/>
      </c>
      <c r="S4514" s="38">
        <f>IF($B4514="","",MIN(1,DAY($A4514)/IF($N4514="Superstore",Settings!$B$5,Settings!$B$4)))</f>
        <v/>
      </c>
      <c r="T4514" s="38">
        <f>IF(OR($B4514="",$G4514="",$S4514=0),"",$G4514/$S4514)</f>
        <v/>
      </c>
      <c r="U4514" s="36">
        <f>IF($T4514="","",IF($T4514&lt;Settings!$B$8,"Critical",IF($T4514&lt;Settings!$B$9,"Semi Critical","Non Critical")))</f>
        <v/>
      </c>
      <c r="V4514" s="28" t="n"/>
      <c r="Z4514">
        <f>IF($B4514="","",IFERROR(VLOOKUP($B4514,'Plan HC for CCA'!$A:$B,2,0),""))</f>
        <v/>
      </c>
      <c r="AA4514">
        <f>IF(OR($B4514="",$Z4514=""),"",IF(N($M4514)&lt;$Z4514,"Delta","No Delta"))</f>
        <v/>
      </c>
      <c r="AB4514">
        <f>IF(OR($B4514="",$Z4514=""),"",MAX(0,$Z4514-N($M4514)))</f>
        <v/>
      </c>
      <c r="AC4514" s="46">
        <f>IF($B4514="","",IFERROR(INDEX('CCA Util %'!$H:$H,MATCH($B4514,'CCA Util %'!$E:$E,0)),""))</f>
        <v/>
      </c>
      <c r="AD4514">
        <f>IF($B4514="","",IFERROR(INDEX('CCA Util %'!$G:$G,MATCH($B4514,'CCA Util %'!$E:$E,0)),""))</f>
        <v/>
      </c>
      <c r="AE4514">
        <f>IF(OR($B4514="",$U4514=""),"",$U4514&amp;" &amp; "&amp;IF(OR($AD4514="",$AD4514=0),"Util NA",$AD4514&amp;" Util"))</f>
        <v/>
      </c>
    </row>
    <row r="4515" ht="15.75" customHeight="1" s="42">
      <c r="A4515" s="41" t="n"/>
      <c r="G4515" s="38" t="n"/>
      <c r="H4515" s="38" t="n"/>
      <c r="I4515" s="38" t="n"/>
      <c r="J4515" s="38" t="n"/>
      <c r="K4515" s="38" t="n"/>
      <c r="L4515" s="38" t="n"/>
      <c r="N4515" s="36">
        <f>IF($B4515="","",IF($C4515="SUPERSTORE","Superstore","DH"))</f>
        <v/>
      </c>
      <c r="O4515" s="36">
        <f>IF($B4515="","",IFERROR(VLOOKUP($B4515,Mapping!$A:$C,2,0),"Not Mapped"))</f>
        <v/>
      </c>
      <c r="P4515" s="36">
        <f>IF($B4515="","",IFERROR(VLOOKUP($B4515,Mapping!$A:$C,3,0),"Not Mapped"))</f>
        <v/>
      </c>
      <c r="Q4515" s="36">
        <f>IF($B4515="","",IFERROR(VLOOKUP($O4515,Leaders!$A:$B,2,0),"Not Mapped"))</f>
        <v/>
      </c>
      <c r="R4515" s="36">
        <f>IF($B4515="","",IF(COUNTIF(Exclusions!$A:$A,$B4515)&gt;0,"Yes","No"))</f>
        <v/>
      </c>
      <c r="S4515" s="38">
        <f>IF($B4515="","",MIN(1,DAY($A4515)/IF($N4515="Superstore",Settings!$B$5,Settings!$B$4)))</f>
        <v/>
      </c>
      <c r="T4515" s="38">
        <f>IF(OR($B4515="",$G4515="",$S4515=0),"",$G4515/$S4515)</f>
        <v/>
      </c>
      <c r="U4515" s="36">
        <f>IF($T4515="","",IF($T4515&lt;Settings!$B$8,"Critical",IF($T4515&lt;Settings!$B$9,"Semi Critical","Non Critical")))</f>
        <v/>
      </c>
      <c r="V4515" s="28" t="n"/>
      <c r="Z4515">
        <f>IF($B4515="","",IFERROR(VLOOKUP($B4515,'Plan HC for CCA'!$A:$B,2,0),""))</f>
        <v/>
      </c>
      <c r="AA4515">
        <f>IF(OR($B4515="",$Z4515=""),"",IF(N($M4515)&lt;$Z4515,"Delta","No Delta"))</f>
        <v/>
      </c>
      <c r="AB4515">
        <f>IF(OR($B4515="",$Z4515=""),"",MAX(0,$Z4515-N($M4515)))</f>
        <v/>
      </c>
      <c r="AC4515" s="46">
        <f>IF($B4515="","",IFERROR(INDEX('CCA Util %'!$H:$H,MATCH($B4515,'CCA Util %'!$E:$E,0)),""))</f>
        <v/>
      </c>
      <c r="AD4515">
        <f>IF($B4515="","",IFERROR(INDEX('CCA Util %'!$G:$G,MATCH($B4515,'CCA Util %'!$E:$E,0)),""))</f>
        <v/>
      </c>
      <c r="AE4515">
        <f>IF(OR($B4515="",$U4515=""),"",$U4515&amp;" &amp; "&amp;IF(OR($AD4515="",$AD4515=0),"Util NA",$AD4515&amp;" Util"))</f>
        <v/>
      </c>
    </row>
    <row r="4516" ht="15.75" customHeight="1" s="42">
      <c r="A4516" s="41" t="n"/>
      <c r="G4516" s="38" t="n"/>
      <c r="H4516" s="38" t="n"/>
      <c r="I4516" s="38" t="n"/>
      <c r="J4516" s="38" t="n"/>
      <c r="K4516" s="38" t="n"/>
      <c r="L4516" s="38" t="n"/>
      <c r="N4516" s="36">
        <f>IF($B4516="","",IF($C4516="SUPERSTORE","Superstore","DH"))</f>
        <v/>
      </c>
      <c r="O4516" s="36">
        <f>IF($B4516="","",IFERROR(VLOOKUP($B4516,Mapping!$A:$C,2,0),"Not Mapped"))</f>
        <v/>
      </c>
      <c r="P4516" s="36">
        <f>IF($B4516="","",IFERROR(VLOOKUP($B4516,Mapping!$A:$C,3,0),"Not Mapped"))</f>
        <v/>
      </c>
      <c r="Q4516" s="36">
        <f>IF($B4516="","",IFERROR(VLOOKUP($O4516,Leaders!$A:$B,2,0),"Not Mapped"))</f>
        <v/>
      </c>
      <c r="R4516" s="36">
        <f>IF($B4516="","",IF(COUNTIF(Exclusions!$A:$A,$B4516)&gt;0,"Yes","No"))</f>
        <v/>
      </c>
      <c r="S4516" s="38">
        <f>IF($B4516="","",MIN(1,DAY($A4516)/IF($N4516="Superstore",Settings!$B$5,Settings!$B$4)))</f>
        <v/>
      </c>
      <c r="T4516" s="38">
        <f>IF(OR($B4516="",$G4516="",$S4516=0),"",$G4516/$S4516)</f>
        <v/>
      </c>
      <c r="U4516" s="36">
        <f>IF($T4516="","",IF($T4516&lt;Settings!$B$8,"Critical",IF($T4516&lt;Settings!$B$9,"Semi Critical","Non Critical")))</f>
        <v/>
      </c>
      <c r="V4516" s="28" t="n"/>
      <c r="Z4516">
        <f>IF($B4516="","",IFERROR(VLOOKUP($B4516,'Plan HC for CCA'!$A:$B,2,0),""))</f>
        <v/>
      </c>
      <c r="AA4516">
        <f>IF(OR($B4516="",$Z4516=""),"",IF(N($M4516)&lt;$Z4516,"Delta","No Delta"))</f>
        <v/>
      </c>
      <c r="AB4516">
        <f>IF(OR($B4516="",$Z4516=""),"",MAX(0,$Z4516-N($M4516)))</f>
        <v/>
      </c>
      <c r="AC4516" s="46">
        <f>IF($B4516="","",IFERROR(INDEX('CCA Util %'!$H:$H,MATCH($B4516,'CCA Util %'!$E:$E,0)),""))</f>
        <v/>
      </c>
      <c r="AD4516">
        <f>IF($B4516="","",IFERROR(INDEX('CCA Util %'!$G:$G,MATCH($B4516,'CCA Util %'!$E:$E,0)),""))</f>
        <v/>
      </c>
      <c r="AE4516">
        <f>IF(OR($B4516="",$U4516=""),"",$U4516&amp;" &amp; "&amp;IF(OR($AD4516="",$AD4516=0),"Util NA",$AD4516&amp;" Util"))</f>
        <v/>
      </c>
    </row>
    <row r="4517" ht="15.75" customHeight="1" s="42">
      <c r="A4517" s="41" t="n"/>
      <c r="G4517" s="38" t="n"/>
      <c r="H4517" s="38" t="n"/>
      <c r="I4517" s="38" t="n"/>
      <c r="J4517" s="38" t="n"/>
      <c r="K4517" s="38" t="n"/>
      <c r="L4517" s="38" t="n"/>
      <c r="N4517" s="36">
        <f>IF($B4517="","",IF($C4517="SUPERSTORE","Superstore","DH"))</f>
        <v/>
      </c>
      <c r="O4517" s="36">
        <f>IF($B4517="","",IFERROR(VLOOKUP($B4517,Mapping!$A:$C,2,0),"Not Mapped"))</f>
        <v/>
      </c>
      <c r="P4517" s="36">
        <f>IF($B4517="","",IFERROR(VLOOKUP($B4517,Mapping!$A:$C,3,0),"Not Mapped"))</f>
        <v/>
      </c>
      <c r="Q4517" s="36">
        <f>IF($B4517="","",IFERROR(VLOOKUP($O4517,Leaders!$A:$B,2,0),"Not Mapped"))</f>
        <v/>
      </c>
      <c r="R4517" s="36">
        <f>IF($B4517="","",IF(COUNTIF(Exclusions!$A:$A,$B4517)&gt;0,"Yes","No"))</f>
        <v/>
      </c>
      <c r="S4517" s="38">
        <f>IF($B4517="","",MIN(1,DAY($A4517)/IF($N4517="Superstore",Settings!$B$5,Settings!$B$4)))</f>
        <v/>
      </c>
      <c r="T4517" s="38">
        <f>IF(OR($B4517="",$G4517="",$S4517=0),"",$G4517/$S4517)</f>
        <v/>
      </c>
      <c r="U4517" s="36">
        <f>IF($T4517="","",IF($T4517&lt;Settings!$B$8,"Critical",IF($T4517&lt;Settings!$B$9,"Semi Critical","Non Critical")))</f>
        <v/>
      </c>
      <c r="V4517" s="28" t="n"/>
      <c r="Z4517">
        <f>IF($B4517="","",IFERROR(VLOOKUP($B4517,'Plan HC for CCA'!$A:$B,2,0),""))</f>
        <v/>
      </c>
      <c r="AA4517">
        <f>IF(OR($B4517="",$Z4517=""),"",IF(N($M4517)&lt;$Z4517,"Delta","No Delta"))</f>
        <v/>
      </c>
      <c r="AB4517">
        <f>IF(OR($B4517="",$Z4517=""),"",MAX(0,$Z4517-N($M4517)))</f>
        <v/>
      </c>
      <c r="AC4517" s="46">
        <f>IF($B4517="","",IFERROR(INDEX('CCA Util %'!$H:$H,MATCH($B4517,'CCA Util %'!$E:$E,0)),""))</f>
        <v/>
      </c>
      <c r="AD4517">
        <f>IF($B4517="","",IFERROR(INDEX('CCA Util %'!$G:$G,MATCH($B4517,'CCA Util %'!$E:$E,0)),""))</f>
        <v/>
      </c>
      <c r="AE4517">
        <f>IF(OR($B4517="",$U4517=""),"",$U4517&amp;" &amp; "&amp;IF(OR($AD4517="",$AD4517=0),"Util NA",$AD4517&amp;" Util"))</f>
        <v/>
      </c>
    </row>
    <row r="4518" ht="15.75" customHeight="1" s="42">
      <c r="A4518" s="41" t="n"/>
      <c r="G4518" s="38" t="n"/>
      <c r="H4518" s="38" t="n"/>
      <c r="I4518" s="38" t="n"/>
      <c r="J4518" s="38" t="n"/>
      <c r="K4518" s="38" t="n"/>
      <c r="L4518" s="38" t="n"/>
      <c r="N4518" s="36">
        <f>IF($B4518="","",IF($C4518="SUPERSTORE","Superstore","DH"))</f>
        <v/>
      </c>
      <c r="O4518" s="36">
        <f>IF($B4518="","",IFERROR(VLOOKUP($B4518,Mapping!$A:$C,2,0),"Not Mapped"))</f>
        <v/>
      </c>
      <c r="P4518" s="36">
        <f>IF($B4518="","",IFERROR(VLOOKUP($B4518,Mapping!$A:$C,3,0),"Not Mapped"))</f>
        <v/>
      </c>
      <c r="Q4518" s="36">
        <f>IF($B4518="","",IFERROR(VLOOKUP($O4518,Leaders!$A:$B,2,0),"Not Mapped"))</f>
        <v/>
      </c>
      <c r="R4518" s="36">
        <f>IF($B4518="","",IF(COUNTIF(Exclusions!$A:$A,$B4518)&gt;0,"Yes","No"))</f>
        <v/>
      </c>
      <c r="S4518" s="38">
        <f>IF($B4518="","",MIN(1,DAY($A4518)/IF($N4518="Superstore",Settings!$B$5,Settings!$B$4)))</f>
        <v/>
      </c>
      <c r="T4518" s="38">
        <f>IF(OR($B4518="",$G4518="",$S4518=0),"",$G4518/$S4518)</f>
        <v/>
      </c>
      <c r="U4518" s="36">
        <f>IF($T4518="","",IF($T4518&lt;Settings!$B$8,"Critical",IF($T4518&lt;Settings!$B$9,"Semi Critical","Non Critical")))</f>
        <v/>
      </c>
      <c r="V4518" s="28" t="n"/>
      <c r="Z4518">
        <f>IF($B4518="","",IFERROR(VLOOKUP($B4518,'Plan HC for CCA'!$A:$B,2,0),""))</f>
        <v/>
      </c>
      <c r="AA4518">
        <f>IF(OR($B4518="",$Z4518=""),"",IF(N($M4518)&lt;$Z4518,"Delta","No Delta"))</f>
        <v/>
      </c>
      <c r="AB4518">
        <f>IF(OR($B4518="",$Z4518=""),"",MAX(0,$Z4518-N($M4518)))</f>
        <v/>
      </c>
      <c r="AC4518" s="46">
        <f>IF($B4518="","",IFERROR(INDEX('CCA Util %'!$H:$H,MATCH($B4518,'CCA Util %'!$E:$E,0)),""))</f>
        <v/>
      </c>
      <c r="AD4518">
        <f>IF($B4518="","",IFERROR(INDEX('CCA Util %'!$G:$G,MATCH($B4518,'CCA Util %'!$E:$E,0)),""))</f>
        <v/>
      </c>
      <c r="AE4518">
        <f>IF(OR($B4518="",$U4518=""),"",$U4518&amp;" &amp; "&amp;IF(OR($AD4518="",$AD4518=0),"Util NA",$AD4518&amp;" Util"))</f>
        <v/>
      </c>
    </row>
    <row r="4519" ht="15.75" customHeight="1" s="42">
      <c r="A4519" s="41" t="n"/>
      <c r="G4519" s="38" t="n"/>
      <c r="H4519" s="38" t="n"/>
      <c r="I4519" s="38" t="n"/>
      <c r="J4519" s="38" t="n"/>
      <c r="K4519" s="38" t="n"/>
      <c r="L4519" s="38" t="n"/>
      <c r="N4519" s="36">
        <f>IF($B4519="","",IF($C4519="SUPERSTORE","Superstore","DH"))</f>
        <v/>
      </c>
      <c r="O4519" s="36">
        <f>IF($B4519="","",IFERROR(VLOOKUP($B4519,Mapping!$A:$C,2,0),"Not Mapped"))</f>
        <v/>
      </c>
      <c r="P4519" s="36">
        <f>IF($B4519="","",IFERROR(VLOOKUP($B4519,Mapping!$A:$C,3,0),"Not Mapped"))</f>
        <v/>
      </c>
      <c r="Q4519" s="36">
        <f>IF($B4519="","",IFERROR(VLOOKUP($O4519,Leaders!$A:$B,2,0),"Not Mapped"))</f>
        <v/>
      </c>
      <c r="R4519" s="36">
        <f>IF($B4519="","",IF(COUNTIF(Exclusions!$A:$A,$B4519)&gt;0,"Yes","No"))</f>
        <v/>
      </c>
      <c r="S4519" s="38">
        <f>IF($B4519="","",MIN(1,DAY($A4519)/IF($N4519="Superstore",Settings!$B$5,Settings!$B$4)))</f>
        <v/>
      </c>
      <c r="T4519" s="38">
        <f>IF(OR($B4519="",$G4519="",$S4519=0),"",$G4519/$S4519)</f>
        <v/>
      </c>
      <c r="U4519" s="36">
        <f>IF($T4519="","",IF($T4519&lt;Settings!$B$8,"Critical",IF($T4519&lt;Settings!$B$9,"Semi Critical","Non Critical")))</f>
        <v/>
      </c>
      <c r="V4519" s="28" t="n"/>
      <c r="Z4519">
        <f>IF($B4519="","",IFERROR(VLOOKUP($B4519,'Plan HC for CCA'!$A:$B,2,0),""))</f>
        <v/>
      </c>
      <c r="AA4519">
        <f>IF(OR($B4519="",$Z4519=""),"",IF(N($M4519)&lt;$Z4519,"Delta","No Delta"))</f>
        <v/>
      </c>
      <c r="AB4519">
        <f>IF(OR($B4519="",$Z4519=""),"",MAX(0,$Z4519-N($M4519)))</f>
        <v/>
      </c>
      <c r="AC4519" s="46">
        <f>IF($B4519="","",IFERROR(INDEX('CCA Util %'!$H:$H,MATCH($B4519,'CCA Util %'!$E:$E,0)),""))</f>
        <v/>
      </c>
      <c r="AD4519">
        <f>IF($B4519="","",IFERROR(INDEX('CCA Util %'!$G:$G,MATCH($B4519,'CCA Util %'!$E:$E,0)),""))</f>
        <v/>
      </c>
      <c r="AE4519">
        <f>IF(OR($B4519="",$U4519=""),"",$U4519&amp;" &amp; "&amp;IF(OR($AD4519="",$AD4519=0),"Util NA",$AD4519&amp;" Util"))</f>
        <v/>
      </c>
    </row>
    <row r="4520" ht="15.75" customHeight="1" s="42">
      <c r="A4520" s="41" t="n"/>
      <c r="G4520" s="38" t="n"/>
      <c r="H4520" s="38" t="n"/>
      <c r="I4520" s="38" t="n"/>
      <c r="J4520" s="38" t="n"/>
      <c r="K4520" s="38" t="n"/>
      <c r="L4520" s="38" t="n"/>
      <c r="N4520" s="36">
        <f>IF($B4520="","",IF($C4520="SUPERSTORE","Superstore","DH"))</f>
        <v/>
      </c>
      <c r="O4520" s="36">
        <f>IF($B4520="","",IFERROR(VLOOKUP($B4520,Mapping!$A:$C,2,0),"Not Mapped"))</f>
        <v/>
      </c>
      <c r="P4520" s="36">
        <f>IF($B4520="","",IFERROR(VLOOKUP($B4520,Mapping!$A:$C,3,0),"Not Mapped"))</f>
        <v/>
      </c>
      <c r="Q4520" s="36">
        <f>IF($B4520="","",IFERROR(VLOOKUP($O4520,Leaders!$A:$B,2,0),"Not Mapped"))</f>
        <v/>
      </c>
      <c r="R4520" s="36">
        <f>IF($B4520="","",IF(COUNTIF(Exclusions!$A:$A,$B4520)&gt;0,"Yes","No"))</f>
        <v/>
      </c>
      <c r="S4520" s="38">
        <f>IF($B4520="","",MIN(1,DAY($A4520)/IF($N4520="Superstore",Settings!$B$5,Settings!$B$4)))</f>
        <v/>
      </c>
      <c r="T4520" s="38">
        <f>IF(OR($B4520="",$G4520="",$S4520=0),"",$G4520/$S4520)</f>
        <v/>
      </c>
      <c r="U4520" s="36">
        <f>IF($T4520="","",IF($T4520&lt;Settings!$B$8,"Critical",IF($T4520&lt;Settings!$B$9,"Semi Critical","Non Critical")))</f>
        <v/>
      </c>
      <c r="V4520" s="28" t="n"/>
      <c r="Z4520">
        <f>IF($B4520="","",IFERROR(VLOOKUP($B4520,'Plan HC for CCA'!$A:$B,2,0),""))</f>
        <v/>
      </c>
      <c r="AA4520">
        <f>IF(OR($B4520="",$Z4520=""),"",IF(N($M4520)&lt;$Z4520,"Delta","No Delta"))</f>
        <v/>
      </c>
      <c r="AB4520">
        <f>IF(OR($B4520="",$Z4520=""),"",MAX(0,$Z4520-N($M4520)))</f>
        <v/>
      </c>
      <c r="AC4520" s="46">
        <f>IF($B4520="","",IFERROR(INDEX('CCA Util %'!$H:$H,MATCH($B4520,'CCA Util %'!$E:$E,0)),""))</f>
        <v/>
      </c>
      <c r="AD4520">
        <f>IF($B4520="","",IFERROR(INDEX('CCA Util %'!$G:$G,MATCH($B4520,'CCA Util %'!$E:$E,0)),""))</f>
        <v/>
      </c>
      <c r="AE4520">
        <f>IF(OR($B4520="",$U4520=""),"",$U4520&amp;" &amp; "&amp;IF(OR($AD4520="",$AD4520=0),"Util NA",$AD4520&amp;" Util"))</f>
        <v/>
      </c>
    </row>
    <row r="4521" ht="15.75" customHeight="1" s="42">
      <c r="A4521" s="41" t="n"/>
      <c r="G4521" s="38" t="n"/>
      <c r="H4521" s="38" t="n"/>
      <c r="I4521" s="38" t="n"/>
      <c r="J4521" s="38" t="n"/>
      <c r="K4521" s="38" t="n"/>
      <c r="L4521" s="38" t="n"/>
      <c r="N4521" s="36">
        <f>IF($B4521="","",IF($C4521="SUPERSTORE","Superstore","DH"))</f>
        <v/>
      </c>
      <c r="O4521" s="36">
        <f>IF($B4521="","",IFERROR(VLOOKUP($B4521,Mapping!$A:$C,2,0),"Not Mapped"))</f>
        <v/>
      </c>
      <c r="P4521" s="36">
        <f>IF($B4521="","",IFERROR(VLOOKUP($B4521,Mapping!$A:$C,3,0),"Not Mapped"))</f>
        <v/>
      </c>
      <c r="Q4521" s="36">
        <f>IF($B4521="","",IFERROR(VLOOKUP($O4521,Leaders!$A:$B,2,0),"Not Mapped"))</f>
        <v/>
      </c>
      <c r="R4521" s="36">
        <f>IF($B4521="","",IF(COUNTIF(Exclusions!$A:$A,$B4521)&gt;0,"Yes","No"))</f>
        <v/>
      </c>
      <c r="S4521" s="38">
        <f>IF($B4521="","",MIN(1,DAY($A4521)/IF($N4521="Superstore",Settings!$B$5,Settings!$B$4)))</f>
        <v/>
      </c>
      <c r="T4521" s="38">
        <f>IF(OR($B4521="",$G4521="",$S4521=0),"",$G4521/$S4521)</f>
        <v/>
      </c>
      <c r="U4521" s="36">
        <f>IF($T4521="","",IF($T4521&lt;Settings!$B$8,"Critical",IF($T4521&lt;Settings!$B$9,"Semi Critical","Non Critical")))</f>
        <v/>
      </c>
      <c r="V4521" s="28" t="n"/>
      <c r="Z4521">
        <f>IF($B4521="","",IFERROR(VLOOKUP($B4521,'Plan HC for CCA'!$A:$B,2,0),""))</f>
        <v/>
      </c>
      <c r="AA4521">
        <f>IF(OR($B4521="",$Z4521=""),"",IF(N($M4521)&lt;$Z4521,"Delta","No Delta"))</f>
        <v/>
      </c>
      <c r="AB4521">
        <f>IF(OR($B4521="",$Z4521=""),"",MAX(0,$Z4521-N($M4521)))</f>
        <v/>
      </c>
      <c r="AC4521" s="46">
        <f>IF($B4521="","",IFERROR(INDEX('CCA Util %'!$H:$H,MATCH($B4521,'CCA Util %'!$E:$E,0)),""))</f>
        <v/>
      </c>
      <c r="AD4521">
        <f>IF($B4521="","",IFERROR(INDEX('CCA Util %'!$G:$G,MATCH($B4521,'CCA Util %'!$E:$E,0)),""))</f>
        <v/>
      </c>
      <c r="AE4521">
        <f>IF(OR($B4521="",$U4521=""),"",$U4521&amp;" &amp; "&amp;IF(OR($AD4521="",$AD4521=0),"Util NA",$AD4521&amp;" Util"))</f>
        <v/>
      </c>
    </row>
    <row r="4522" ht="15.75" customHeight="1" s="42">
      <c r="A4522" s="41" t="n"/>
      <c r="G4522" s="38" t="n"/>
      <c r="H4522" s="38" t="n"/>
      <c r="I4522" s="38" t="n"/>
      <c r="J4522" s="38" t="n"/>
      <c r="K4522" s="38" t="n"/>
      <c r="L4522" s="38" t="n"/>
      <c r="N4522" s="36">
        <f>IF($B4522="","",IF($C4522="SUPERSTORE","Superstore","DH"))</f>
        <v/>
      </c>
      <c r="O4522" s="36">
        <f>IF($B4522="","",IFERROR(VLOOKUP($B4522,Mapping!$A:$C,2,0),"Not Mapped"))</f>
        <v/>
      </c>
      <c r="P4522" s="36">
        <f>IF($B4522="","",IFERROR(VLOOKUP($B4522,Mapping!$A:$C,3,0),"Not Mapped"))</f>
        <v/>
      </c>
      <c r="Q4522" s="36">
        <f>IF($B4522="","",IFERROR(VLOOKUP($O4522,Leaders!$A:$B,2,0),"Not Mapped"))</f>
        <v/>
      </c>
      <c r="R4522" s="36">
        <f>IF($B4522="","",IF(COUNTIF(Exclusions!$A:$A,$B4522)&gt;0,"Yes","No"))</f>
        <v/>
      </c>
      <c r="S4522" s="38">
        <f>IF($B4522="","",MIN(1,DAY($A4522)/IF($N4522="Superstore",Settings!$B$5,Settings!$B$4)))</f>
        <v/>
      </c>
      <c r="T4522" s="38">
        <f>IF(OR($B4522="",$G4522="",$S4522=0),"",$G4522/$S4522)</f>
        <v/>
      </c>
      <c r="U4522" s="36">
        <f>IF($T4522="","",IF($T4522&lt;Settings!$B$8,"Critical",IF($T4522&lt;Settings!$B$9,"Semi Critical","Non Critical")))</f>
        <v/>
      </c>
      <c r="V4522" s="28" t="n"/>
      <c r="Z4522">
        <f>IF($B4522="","",IFERROR(VLOOKUP($B4522,'Plan HC for CCA'!$A:$B,2,0),""))</f>
        <v/>
      </c>
      <c r="AA4522">
        <f>IF(OR($B4522="",$Z4522=""),"",IF(N($M4522)&lt;$Z4522,"Delta","No Delta"))</f>
        <v/>
      </c>
      <c r="AB4522">
        <f>IF(OR($B4522="",$Z4522=""),"",MAX(0,$Z4522-N($M4522)))</f>
        <v/>
      </c>
      <c r="AC4522" s="46">
        <f>IF($B4522="","",IFERROR(INDEX('CCA Util %'!$H:$H,MATCH($B4522,'CCA Util %'!$E:$E,0)),""))</f>
        <v/>
      </c>
      <c r="AD4522">
        <f>IF($B4522="","",IFERROR(INDEX('CCA Util %'!$G:$G,MATCH($B4522,'CCA Util %'!$E:$E,0)),""))</f>
        <v/>
      </c>
      <c r="AE4522">
        <f>IF(OR($B4522="",$U4522=""),"",$U4522&amp;" &amp; "&amp;IF(OR($AD4522="",$AD4522=0),"Util NA",$AD4522&amp;" Util"))</f>
        <v/>
      </c>
    </row>
    <row r="4523" ht="15.75" customHeight="1" s="42">
      <c r="A4523" s="41" t="n"/>
      <c r="G4523" s="38" t="n"/>
      <c r="H4523" s="38" t="n"/>
      <c r="I4523" s="38" t="n"/>
      <c r="J4523" s="38" t="n"/>
      <c r="K4523" s="38" t="n"/>
      <c r="L4523" s="38" t="n"/>
      <c r="N4523" s="36">
        <f>IF($B4523="","",IF($C4523="SUPERSTORE","Superstore","DH"))</f>
        <v/>
      </c>
      <c r="O4523" s="36">
        <f>IF($B4523="","",IFERROR(VLOOKUP($B4523,Mapping!$A:$C,2,0),"Not Mapped"))</f>
        <v/>
      </c>
      <c r="P4523" s="36">
        <f>IF($B4523="","",IFERROR(VLOOKUP($B4523,Mapping!$A:$C,3,0),"Not Mapped"))</f>
        <v/>
      </c>
      <c r="Q4523" s="36">
        <f>IF($B4523="","",IFERROR(VLOOKUP($O4523,Leaders!$A:$B,2,0),"Not Mapped"))</f>
        <v/>
      </c>
      <c r="R4523" s="36">
        <f>IF($B4523="","",IF(COUNTIF(Exclusions!$A:$A,$B4523)&gt;0,"Yes","No"))</f>
        <v/>
      </c>
      <c r="S4523" s="38">
        <f>IF($B4523="","",MIN(1,DAY($A4523)/IF($N4523="Superstore",Settings!$B$5,Settings!$B$4)))</f>
        <v/>
      </c>
      <c r="T4523" s="38">
        <f>IF(OR($B4523="",$G4523="",$S4523=0),"",$G4523/$S4523)</f>
        <v/>
      </c>
      <c r="U4523" s="36">
        <f>IF($T4523="","",IF($T4523&lt;Settings!$B$8,"Critical",IF($T4523&lt;Settings!$B$9,"Semi Critical","Non Critical")))</f>
        <v/>
      </c>
      <c r="V4523" s="28" t="n"/>
      <c r="Z4523">
        <f>IF($B4523="","",IFERROR(VLOOKUP($B4523,'Plan HC for CCA'!$A:$B,2,0),""))</f>
        <v/>
      </c>
      <c r="AA4523">
        <f>IF(OR($B4523="",$Z4523=""),"",IF(N($M4523)&lt;$Z4523,"Delta","No Delta"))</f>
        <v/>
      </c>
      <c r="AB4523">
        <f>IF(OR($B4523="",$Z4523=""),"",MAX(0,$Z4523-N($M4523)))</f>
        <v/>
      </c>
      <c r="AC4523" s="46">
        <f>IF($B4523="","",IFERROR(INDEX('CCA Util %'!$H:$H,MATCH($B4523,'CCA Util %'!$E:$E,0)),""))</f>
        <v/>
      </c>
      <c r="AD4523">
        <f>IF($B4523="","",IFERROR(INDEX('CCA Util %'!$G:$G,MATCH($B4523,'CCA Util %'!$E:$E,0)),""))</f>
        <v/>
      </c>
      <c r="AE4523">
        <f>IF(OR($B4523="",$U4523=""),"",$U4523&amp;" &amp; "&amp;IF(OR($AD4523="",$AD4523=0),"Util NA",$AD4523&amp;" Util"))</f>
        <v/>
      </c>
    </row>
    <row r="4524" ht="15.75" customHeight="1" s="42">
      <c r="A4524" s="41" t="n"/>
      <c r="G4524" s="38" t="n"/>
      <c r="H4524" s="38" t="n"/>
      <c r="I4524" s="38" t="n"/>
      <c r="J4524" s="38" t="n"/>
      <c r="K4524" s="38" t="n"/>
      <c r="L4524" s="38" t="n"/>
      <c r="N4524" s="36">
        <f>IF($B4524="","",IF($C4524="SUPERSTORE","Superstore","DH"))</f>
        <v/>
      </c>
      <c r="O4524" s="36">
        <f>IF($B4524="","",IFERROR(VLOOKUP($B4524,Mapping!$A:$C,2,0),"Not Mapped"))</f>
        <v/>
      </c>
      <c r="P4524" s="36">
        <f>IF($B4524="","",IFERROR(VLOOKUP($B4524,Mapping!$A:$C,3,0),"Not Mapped"))</f>
        <v/>
      </c>
      <c r="Q4524" s="36">
        <f>IF($B4524="","",IFERROR(VLOOKUP($O4524,Leaders!$A:$B,2,0),"Not Mapped"))</f>
        <v/>
      </c>
      <c r="R4524" s="36">
        <f>IF($B4524="","",IF(COUNTIF(Exclusions!$A:$A,$B4524)&gt;0,"Yes","No"))</f>
        <v/>
      </c>
      <c r="S4524" s="38">
        <f>IF($B4524="","",MIN(1,DAY($A4524)/IF($N4524="Superstore",Settings!$B$5,Settings!$B$4)))</f>
        <v/>
      </c>
      <c r="T4524" s="38">
        <f>IF(OR($B4524="",$G4524="",$S4524=0),"",$G4524/$S4524)</f>
        <v/>
      </c>
      <c r="U4524" s="36">
        <f>IF($T4524="","",IF($T4524&lt;Settings!$B$8,"Critical",IF($T4524&lt;Settings!$B$9,"Semi Critical","Non Critical")))</f>
        <v/>
      </c>
      <c r="V4524" s="28" t="n"/>
      <c r="Z4524">
        <f>IF($B4524="","",IFERROR(VLOOKUP($B4524,'Plan HC for CCA'!$A:$B,2,0),""))</f>
        <v/>
      </c>
      <c r="AA4524">
        <f>IF(OR($B4524="",$Z4524=""),"",IF(N($M4524)&lt;$Z4524,"Delta","No Delta"))</f>
        <v/>
      </c>
      <c r="AB4524">
        <f>IF(OR($B4524="",$Z4524=""),"",MAX(0,$Z4524-N($M4524)))</f>
        <v/>
      </c>
      <c r="AC4524" s="46">
        <f>IF($B4524="","",IFERROR(INDEX('CCA Util %'!$H:$H,MATCH($B4524,'CCA Util %'!$E:$E,0)),""))</f>
        <v/>
      </c>
      <c r="AD4524">
        <f>IF($B4524="","",IFERROR(INDEX('CCA Util %'!$G:$G,MATCH($B4524,'CCA Util %'!$E:$E,0)),""))</f>
        <v/>
      </c>
      <c r="AE4524">
        <f>IF(OR($B4524="",$U4524=""),"",$U4524&amp;" &amp; "&amp;IF(OR($AD4524="",$AD4524=0),"Util NA",$AD4524&amp;" Util"))</f>
        <v/>
      </c>
    </row>
    <row r="4525" ht="15.75" customHeight="1" s="42">
      <c r="A4525" s="41" t="n"/>
      <c r="G4525" s="38" t="n"/>
      <c r="H4525" s="38" t="n"/>
      <c r="I4525" s="38" t="n"/>
      <c r="J4525" s="38" t="n"/>
      <c r="K4525" s="38" t="n"/>
      <c r="L4525" s="38" t="n"/>
      <c r="N4525" s="36">
        <f>IF($B4525="","",IF($C4525="SUPERSTORE","Superstore","DH"))</f>
        <v/>
      </c>
      <c r="O4525" s="36">
        <f>IF($B4525="","",IFERROR(VLOOKUP($B4525,Mapping!$A:$C,2,0),"Not Mapped"))</f>
        <v/>
      </c>
      <c r="P4525" s="36">
        <f>IF($B4525="","",IFERROR(VLOOKUP($B4525,Mapping!$A:$C,3,0),"Not Mapped"))</f>
        <v/>
      </c>
      <c r="Q4525" s="36">
        <f>IF($B4525="","",IFERROR(VLOOKUP($O4525,Leaders!$A:$B,2,0),"Not Mapped"))</f>
        <v/>
      </c>
      <c r="R4525" s="36">
        <f>IF($B4525="","",IF(COUNTIF(Exclusions!$A:$A,$B4525)&gt;0,"Yes","No"))</f>
        <v/>
      </c>
      <c r="S4525" s="38">
        <f>IF($B4525="","",MIN(1,DAY($A4525)/IF($N4525="Superstore",Settings!$B$5,Settings!$B$4)))</f>
        <v/>
      </c>
      <c r="T4525" s="38">
        <f>IF(OR($B4525="",$G4525="",$S4525=0),"",$G4525/$S4525)</f>
        <v/>
      </c>
      <c r="U4525" s="36">
        <f>IF($T4525="","",IF($T4525&lt;Settings!$B$8,"Critical",IF($T4525&lt;Settings!$B$9,"Semi Critical","Non Critical")))</f>
        <v/>
      </c>
      <c r="V4525" s="28" t="n"/>
      <c r="Z4525">
        <f>IF($B4525="","",IFERROR(VLOOKUP($B4525,'Plan HC for CCA'!$A:$B,2,0),""))</f>
        <v/>
      </c>
      <c r="AA4525">
        <f>IF(OR($B4525="",$Z4525=""),"",IF(N($M4525)&lt;$Z4525,"Delta","No Delta"))</f>
        <v/>
      </c>
      <c r="AB4525">
        <f>IF(OR($B4525="",$Z4525=""),"",MAX(0,$Z4525-N($M4525)))</f>
        <v/>
      </c>
      <c r="AC4525" s="46">
        <f>IF($B4525="","",IFERROR(INDEX('CCA Util %'!$H:$H,MATCH($B4525,'CCA Util %'!$E:$E,0)),""))</f>
        <v/>
      </c>
      <c r="AD4525">
        <f>IF($B4525="","",IFERROR(INDEX('CCA Util %'!$G:$G,MATCH($B4525,'CCA Util %'!$E:$E,0)),""))</f>
        <v/>
      </c>
      <c r="AE4525">
        <f>IF(OR($B4525="",$U4525=""),"",$U4525&amp;" &amp; "&amp;IF(OR($AD4525="",$AD4525=0),"Util NA",$AD4525&amp;" Util"))</f>
        <v/>
      </c>
    </row>
    <row r="4526" ht="15.75" customHeight="1" s="42">
      <c r="A4526" s="41" t="n"/>
      <c r="G4526" s="38" t="n"/>
      <c r="H4526" s="38" t="n"/>
      <c r="I4526" s="38" t="n"/>
      <c r="J4526" s="38" t="n"/>
      <c r="K4526" s="38" t="n"/>
      <c r="L4526" s="38" t="n"/>
      <c r="N4526" s="36">
        <f>IF($B4526="","",IF($C4526="SUPERSTORE","Superstore","DH"))</f>
        <v/>
      </c>
      <c r="O4526" s="36">
        <f>IF($B4526="","",IFERROR(VLOOKUP($B4526,Mapping!$A:$C,2,0),"Not Mapped"))</f>
        <v/>
      </c>
      <c r="P4526" s="36">
        <f>IF($B4526="","",IFERROR(VLOOKUP($B4526,Mapping!$A:$C,3,0),"Not Mapped"))</f>
        <v/>
      </c>
      <c r="Q4526" s="36">
        <f>IF($B4526="","",IFERROR(VLOOKUP($O4526,Leaders!$A:$B,2,0),"Not Mapped"))</f>
        <v/>
      </c>
      <c r="R4526" s="36">
        <f>IF($B4526="","",IF(COUNTIF(Exclusions!$A:$A,$B4526)&gt;0,"Yes","No"))</f>
        <v/>
      </c>
      <c r="S4526" s="38">
        <f>IF($B4526="","",MIN(1,DAY($A4526)/IF($N4526="Superstore",Settings!$B$5,Settings!$B$4)))</f>
        <v/>
      </c>
      <c r="T4526" s="38">
        <f>IF(OR($B4526="",$G4526="",$S4526=0),"",$G4526/$S4526)</f>
        <v/>
      </c>
      <c r="U4526" s="36">
        <f>IF($T4526="","",IF($T4526&lt;Settings!$B$8,"Critical",IF($T4526&lt;Settings!$B$9,"Semi Critical","Non Critical")))</f>
        <v/>
      </c>
      <c r="V4526" s="28" t="n"/>
      <c r="Z4526">
        <f>IF($B4526="","",IFERROR(VLOOKUP($B4526,'Plan HC for CCA'!$A:$B,2,0),""))</f>
        <v/>
      </c>
      <c r="AA4526">
        <f>IF(OR($B4526="",$Z4526=""),"",IF(N($M4526)&lt;$Z4526,"Delta","No Delta"))</f>
        <v/>
      </c>
      <c r="AB4526">
        <f>IF(OR($B4526="",$Z4526=""),"",MAX(0,$Z4526-N($M4526)))</f>
        <v/>
      </c>
      <c r="AC4526" s="46">
        <f>IF($B4526="","",IFERROR(INDEX('CCA Util %'!$H:$H,MATCH($B4526,'CCA Util %'!$E:$E,0)),""))</f>
        <v/>
      </c>
      <c r="AD4526">
        <f>IF($B4526="","",IFERROR(INDEX('CCA Util %'!$G:$G,MATCH($B4526,'CCA Util %'!$E:$E,0)),""))</f>
        <v/>
      </c>
      <c r="AE4526">
        <f>IF(OR($B4526="",$U4526=""),"",$U4526&amp;" &amp; "&amp;IF(OR($AD4526="",$AD4526=0),"Util NA",$AD4526&amp;" Util"))</f>
        <v/>
      </c>
    </row>
    <row r="4527" ht="15.75" customHeight="1" s="42">
      <c r="A4527" s="41" t="n"/>
      <c r="G4527" s="38" t="n"/>
      <c r="H4527" s="38" t="n"/>
      <c r="I4527" s="38" t="n"/>
      <c r="J4527" s="38" t="n"/>
      <c r="K4527" s="38" t="n"/>
      <c r="L4527" s="38" t="n"/>
      <c r="N4527" s="36">
        <f>IF($B4527="","",IF($C4527="SUPERSTORE","Superstore","DH"))</f>
        <v/>
      </c>
      <c r="O4527" s="36">
        <f>IF($B4527="","",IFERROR(VLOOKUP($B4527,Mapping!$A:$C,2,0),"Not Mapped"))</f>
        <v/>
      </c>
      <c r="P4527" s="36">
        <f>IF($B4527="","",IFERROR(VLOOKUP($B4527,Mapping!$A:$C,3,0),"Not Mapped"))</f>
        <v/>
      </c>
      <c r="Q4527" s="36">
        <f>IF($B4527="","",IFERROR(VLOOKUP($O4527,Leaders!$A:$B,2,0),"Not Mapped"))</f>
        <v/>
      </c>
      <c r="R4527" s="36">
        <f>IF($B4527="","",IF(COUNTIF(Exclusions!$A:$A,$B4527)&gt;0,"Yes","No"))</f>
        <v/>
      </c>
      <c r="S4527" s="38">
        <f>IF($B4527="","",MIN(1,DAY($A4527)/IF($N4527="Superstore",Settings!$B$5,Settings!$B$4)))</f>
        <v/>
      </c>
      <c r="T4527" s="38">
        <f>IF(OR($B4527="",$G4527="",$S4527=0),"",$G4527/$S4527)</f>
        <v/>
      </c>
      <c r="U4527" s="36">
        <f>IF($T4527="","",IF($T4527&lt;Settings!$B$8,"Critical",IF($T4527&lt;Settings!$B$9,"Semi Critical","Non Critical")))</f>
        <v/>
      </c>
      <c r="V4527" s="28" t="n"/>
      <c r="Z4527">
        <f>IF($B4527="","",IFERROR(VLOOKUP($B4527,'Plan HC for CCA'!$A:$B,2,0),""))</f>
        <v/>
      </c>
      <c r="AA4527">
        <f>IF(OR($B4527="",$Z4527=""),"",IF(N($M4527)&lt;$Z4527,"Delta","No Delta"))</f>
        <v/>
      </c>
      <c r="AB4527">
        <f>IF(OR($B4527="",$Z4527=""),"",MAX(0,$Z4527-N($M4527)))</f>
        <v/>
      </c>
      <c r="AC4527" s="46">
        <f>IF($B4527="","",IFERROR(INDEX('CCA Util %'!$H:$H,MATCH($B4527,'CCA Util %'!$E:$E,0)),""))</f>
        <v/>
      </c>
      <c r="AD4527">
        <f>IF($B4527="","",IFERROR(INDEX('CCA Util %'!$G:$G,MATCH($B4527,'CCA Util %'!$E:$E,0)),""))</f>
        <v/>
      </c>
      <c r="AE4527">
        <f>IF(OR($B4527="",$U4527=""),"",$U4527&amp;" &amp; "&amp;IF(OR($AD4527="",$AD4527=0),"Util NA",$AD4527&amp;" Util"))</f>
        <v/>
      </c>
    </row>
    <row r="4528" ht="15.75" customHeight="1" s="42">
      <c r="A4528" s="41" t="n"/>
      <c r="G4528" s="38" t="n"/>
      <c r="H4528" s="38" t="n"/>
      <c r="I4528" s="38" t="n"/>
      <c r="J4528" s="38" t="n"/>
      <c r="K4528" s="38" t="n"/>
      <c r="L4528" s="38" t="n"/>
      <c r="N4528" s="36">
        <f>IF($B4528="","",IF($C4528="SUPERSTORE","Superstore","DH"))</f>
        <v/>
      </c>
      <c r="O4528" s="36">
        <f>IF($B4528="","",IFERROR(VLOOKUP($B4528,Mapping!$A:$C,2,0),"Not Mapped"))</f>
        <v/>
      </c>
      <c r="P4528" s="36">
        <f>IF($B4528="","",IFERROR(VLOOKUP($B4528,Mapping!$A:$C,3,0),"Not Mapped"))</f>
        <v/>
      </c>
      <c r="Q4528" s="36">
        <f>IF($B4528="","",IFERROR(VLOOKUP($O4528,Leaders!$A:$B,2,0),"Not Mapped"))</f>
        <v/>
      </c>
      <c r="R4528" s="36">
        <f>IF($B4528="","",IF(COUNTIF(Exclusions!$A:$A,$B4528)&gt;0,"Yes","No"))</f>
        <v/>
      </c>
      <c r="S4528" s="38">
        <f>IF($B4528="","",MIN(1,DAY($A4528)/IF($N4528="Superstore",Settings!$B$5,Settings!$B$4)))</f>
        <v/>
      </c>
      <c r="T4528" s="38">
        <f>IF(OR($B4528="",$G4528="",$S4528=0),"",$G4528/$S4528)</f>
        <v/>
      </c>
      <c r="U4528" s="36">
        <f>IF($T4528="","",IF($T4528&lt;Settings!$B$8,"Critical",IF($T4528&lt;Settings!$B$9,"Semi Critical","Non Critical")))</f>
        <v/>
      </c>
      <c r="V4528" s="28" t="n"/>
      <c r="Z4528">
        <f>IF($B4528="","",IFERROR(VLOOKUP($B4528,'Plan HC for CCA'!$A:$B,2,0),""))</f>
        <v/>
      </c>
      <c r="AA4528">
        <f>IF(OR($B4528="",$Z4528=""),"",IF(N($M4528)&lt;$Z4528,"Delta","No Delta"))</f>
        <v/>
      </c>
      <c r="AB4528">
        <f>IF(OR($B4528="",$Z4528=""),"",MAX(0,$Z4528-N($M4528)))</f>
        <v/>
      </c>
      <c r="AC4528" s="46">
        <f>IF($B4528="","",IFERROR(INDEX('CCA Util %'!$H:$H,MATCH($B4528,'CCA Util %'!$E:$E,0)),""))</f>
        <v/>
      </c>
      <c r="AD4528">
        <f>IF($B4528="","",IFERROR(INDEX('CCA Util %'!$G:$G,MATCH($B4528,'CCA Util %'!$E:$E,0)),""))</f>
        <v/>
      </c>
      <c r="AE4528">
        <f>IF(OR($B4528="",$U4528=""),"",$U4528&amp;" &amp; "&amp;IF(OR($AD4528="",$AD4528=0),"Util NA",$AD4528&amp;" Util"))</f>
        <v/>
      </c>
    </row>
    <row r="4529" ht="15.75" customHeight="1" s="42">
      <c r="A4529" s="41" t="n"/>
      <c r="G4529" s="38" t="n"/>
      <c r="H4529" s="38" t="n"/>
      <c r="I4529" s="38" t="n"/>
      <c r="J4529" s="38" t="n"/>
      <c r="K4529" s="38" t="n"/>
      <c r="L4529" s="38" t="n"/>
      <c r="N4529" s="36">
        <f>IF($B4529="","",IF($C4529="SUPERSTORE","Superstore","DH"))</f>
        <v/>
      </c>
      <c r="O4529" s="36">
        <f>IF($B4529="","",IFERROR(VLOOKUP($B4529,Mapping!$A:$C,2,0),"Not Mapped"))</f>
        <v/>
      </c>
      <c r="P4529" s="36">
        <f>IF($B4529="","",IFERROR(VLOOKUP($B4529,Mapping!$A:$C,3,0),"Not Mapped"))</f>
        <v/>
      </c>
      <c r="Q4529" s="36">
        <f>IF($B4529="","",IFERROR(VLOOKUP($O4529,Leaders!$A:$B,2,0),"Not Mapped"))</f>
        <v/>
      </c>
      <c r="R4529" s="36">
        <f>IF($B4529="","",IF(COUNTIF(Exclusions!$A:$A,$B4529)&gt;0,"Yes","No"))</f>
        <v/>
      </c>
      <c r="S4529" s="38">
        <f>IF($B4529="","",MIN(1,DAY($A4529)/IF($N4529="Superstore",Settings!$B$5,Settings!$B$4)))</f>
        <v/>
      </c>
      <c r="T4529" s="38">
        <f>IF(OR($B4529="",$G4529="",$S4529=0),"",$G4529/$S4529)</f>
        <v/>
      </c>
      <c r="U4529" s="36">
        <f>IF($T4529="","",IF($T4529&lt;Settings!$B$8,"Critical",IF($T4529&lt;Settings!$B$9,"Semi Critical","Non Critical")))</f>
        <v/>
      </c>
      <c r="V4529" s="28" t="n"/>
      <c r="Z4529">
        <f>IF($B4529="","",IFERROR(VLOOKUP($B4529,'Plan HC for CCA'!$A:$B,2,0),""))</f>
        <v/>
      </c>
      <c r="AA4529">
        <f>IF(OR($B4529="",$Z4529=""),"",IF(N($M4529)&lt;$Z4529,"Delta","No Delta"))</f>
        <v/>
      </c>
      <c r="AB4529">
        <f>IF(OR($B4529="",$Z4529=""),"",MAX(0,$Z4529-N($M4529)))</f>
        <v/>
      </c>
      <c r="AC4529" s="46">
        <f>IF($B4529="","",IFERROR(INDEX('CCA Util %'!$H:$H,MATCH($B4529,'CCA Util %'!$E:$E,0)),""))</f>
        <v/>
      </c>
      <c r="AD4529">
        <f>IF($B4529="","",IFERROR(INDEX('CCA Util %'!$G:$G,MATCH($B4529,'CCA Util %'!$E:$E,0)),""))</f>
        <v/>
      </c>
      <c r="AE4529">
        <f>IF(OR($B4529="",$U4529=""),"",$U4529&amp;" &amp; "&amp;IF(OR($AD4529="",$AD4529=0),"Util NA",$AD4529&amp;" Util"))</f>
        <v/>
      </c>
    </row>
    <row r="4530" ht="15.75" customHeight="1" s="42">
      <c r="A4530" s="41" t="n"/>
      <c r="G4530" s="38" t="n"/>
      <c r="H4530" s="38" t="n"/>
      <c r="I4530" s="38" t="n"/>
      <c r="J4530" s="38" t="n"/>
      <c r="K4530" s="38" t="n"/>
      <c r="L4530" s="38" t="n"/>
      <c r="N4530" s="36">
        <f>IF($B4530="","",IF($C4530="SUPERSTORE","Superstore","DH"))</f>
        <v/>
      </c>
      <c r="O4530" s="36">
        <f>IF($B4530="","",IFERROR(VLOOKUP($B4530,Mapping!$A:$C,2,0),"Not Mapped"))</f>
        <v/>
      </c>
      <c r="P4530" s="36">
        <f>IF($B4530="","",IFERROR(VLOOKUP($B4530,Mapping!$A:$C,3,0),"Not Mapped"))</f>
        <v/>
      </c>
      <c r="Q4530" s="36">
        <f>IF($B4530="","",IFERROR(VLOOKUP($O4530,Leaders!$A:$B,2,0),"Not Mapped"))</f>
        <v/>
      </c>
      <c r="R4530" s="36">
        <f>IF($B4530="","",IF(COUNTIF(Exclusions!$A:$A,$B4530)&gt;0,"Yes","No"))</f>
        <v/>
      </c>
      <c r="S4530" s="38">
        <f>IF($B4530="","",MIN(1,DAY($A4530)/IF($N4530="Superstore",Settings!$B$5,Settings!$B$4)))</f>
        <v/>
      </c>
      <c r="T4530" s="38">
        <f>IF(OR($B4530="",$G4530="",$S4530=0),"",$G4530/$S4530)</f>
        <v/>
      </c>
      <c r="U4530" s="36">
        <f>IF($T4530="","",IF($T4530&lt;Settings!$B$8,"Critical",IF($T4530&lt;Settings!$B$9,"Semi Critical","Non Critical")))</f>
        <v/>
      </c>
      <c r="V4530" s="28" t="n"/>
      <c r="Z4530">
        <f>IF($B4530="","",IFERROR(VLOOKUP($B4530,'Plan HC for CCA'!$A:$B,2,0),""))</f>
        <v/>
      </c>
      <c r="AA4530">
        <f>IF(OR($B4530="",$Z4530=""),"",IF(N($M4530)&lt;$Z4530,"Delta","No Delta"))</f>
        <v/>
      </c>
      <c r="AB4530">
        <f>IF(OR($B4530="",$Z4530=""),"",MAX(0,$Z4530-N($M4530)))</f>
        <v/>
      </c>
      <c r="AC4530" s="46">
        <f>IF($B4530="","",IFERROR(INDEX('CCA Util %'!$H:$H,MATCH($B4530,'CCA Util %'!$E:$E,0)),""))</f>
        <v/>
      </c>
      <c r="AD4530">
        <f>IF($B4530="","",IFERROR(INDEX('CCA Util %'!$G:$G,MATCH($B4530,'CCA Util %'!$E:$E,0)),""))</f>
        <v/>
      </c>
      <c r="AE4530">
        <f>IF(OR($B4530="",$U4530=""),"",$U4530&amp;" &amp; "&amp;IF(OR($AD4530="",$AD4530=0),"Util NA",$AD4530&amp;" Util"))</f>
        <v/>
      </c>
    </row>
    <row r="4531" ht="15.75" customHeight="1" s="42">
      <c r="A4531" s="41" t="n"/>
      <c r="G4531" s="38" t="n"/>
      <c r="H4531" s="38" t="n"/>
      <c r="I4531" s="38" t="n"/>
      <c r="J4531" s="38" t="n"/>
      <c r="K4531" s="38" t="n"/>
      <c r="L4531" s="38" t="n"/>
      <c r="N4531" s="36">
        <f>IF($B4531="","",IF($C4531="SUPERSTORE","Superstore","DH"))</f>
        <v/>
      </c>
      <c r="O4531" s="36">
        <f>IF($B4531="","",IFERROR(VLOOKUP($B4531,Mapping!$A:$C,2,0),"Not Mapped"))</f>
        <v/>
      </c>
      <c r="P4531" s="36">
        <f>IF($B4531="","",IFERROR(VLOOKUP($B4531,Mapping!$A:$C,3,0),"Not Mapped"))</f>
        <v/>
      </c>
      <c r="Q4531" s="36">
        <f>IF($B4531="","",IFERROR(VLOOKUP($O4531,Leaders!$A:$B,2,0),"Not Mapped"))</f>
        <v/>
      </c>
      <c r="R4531" s="36">
        <f>IF($B4531="","",IF(COUNTIF(Exclusions!$A:$A,$B4531)&gt;0,"Yes","No"))</f>
        <v/>
      </c>
      <c r="S4531" s="38">
        <f>IF($B4531="","",MIN(1,DAY($A4531)/IF($N4531="Superstore",Settings!$B$5,Settings!$B$4)))</f>
        <v/>
      </c>
      <c r="T4531" s="38">
        <f>IF(OR($B4531="",$G4531="",$S4531=0),"",$G4531/$S4531)</f>
        <v/>
      </c>
      <c r="U4531" s="36">
        <f>IF($T4531="","",IF($T4531&lt;Settings!$B$8,"Critical",IF($T4531&lt;Settings!$B$9,"Semi Critical","Non Critical")))</f>
        <v/>
      </c>
      <c r="V4531" s="28" t="n"/>
      <c r="Z4531">
        <f>IF($B4531="","",IFERROR(VLOOKUP($B4531,'Plan HC for CCA'!$A:$B,2,0),""))</f>
        <v/>
      </c>
      <c r="AA4531">
        <f>IF(OR($B4531="",$Z4531=""),"",IF(N($M4531)&lt;$Z4531,"Delta","No Delta"))</f>
        <v/>
      </c>
      <c r="AB4531">
        <f>IF(OR($B4531="",$Z4531=""),"",MAX(0,$Z4531-N($M4531)))</f>
        <v/>
      </c>
      <c r="AC4531" s="46">
        <f>IF($B4531="","",IFERROR(INDEX('CCA Util %'!$H:$H,MATCH($B4531,'CCA Util %'!$E:$E,0)),""))</f>
        <v/>
      </c>
      <c r="AD4531">
        <f>IF($B4531="","",IFERROR(INDEX('CCA Util %'!$G:$G,MATCH($B4531,'CCA Util %'!$E:$E,0)),""))</f>
        <v/>
      </c>
      <c r="AE4531">
        <f>IF(OR($B4531="",$U4531=""),"",$U4531&amp;" &amp; "&amp;IF(OR($AD4531="",$AD4531=0),"Util NA",$AD4531&amp;" Util"))</f>
        <v/>
      </c>
    </row>
    <row r="4532" ht="15.75" customHeight="1" s="42">
      <c r="A4532" s="41" t="n"/>
      <c r="G4532" s="38" t="n"/>
      <c r="H4532" s="38" t="n"/>
      <c r="I4532" s="38" t="n"/>
      <c r="J4532" s="38" t="n"/>
      <c r="K4532" s="38" t="n"/>
      <c r="L4532" s="38" t="n"/>
      <c r="N4532" s="36">
        <f>IF($B4532="","",IF($C4532="SUPERSTORE","Superstore","DH"))</f>
        <v/>
      </c>
      <c r="O4532" s="36">
        <f>IF($B4532="","",IFERROR(VLOOKUP($B4532,Mapping!$A:$C,2,0),"Not Mapped"))</f>
        <v/>
      </c>
      <c r="P4532" s="36">
        <f>IF($B4532="","",IFERROR(VLOOKUP($B4532,Mapping!$A:$C,3,0),"Not Mapped"))</f>
        <v/>
      </c>
      <c r="Q4532" s="36">
        <f>IF($B4532="","",IFERROR(VLOOKUP($O4532,Leaders!$A:$B,2,0),"Not Mapped"))</f>
        <v/>
      </c>
      <c r="R4532" s="36">
        <f>IF($B4532="","",IF(COUNTIF(Exclusions!$A:$A,$B4532)&gt;0,"Yes","No"))</f>
        <v/>
      </c>
      <c r="S4532" s="38">
        <f>IF($B4532="","",MIN(1,DAY($A4532)/IF($N4532="Superstore",Settings!$B$5,Settings!$B$4)))</f>
        <v/>
      </c>
      <c r="T4532" s="38">
        <f>IF(OR($B4532="",$G4532="",$S4532=0),"",$G4532/$S4532)</f>
        <v/>
      </c>
      <c r="U4532" s="36">
        <f>IF($T4532="","",IF($T4532&lt;Settings!$B$8,"Critical",IF($T4532&lt;Settings!$B$9,"Semi Critical","Non Critical")))</f>
        <v/>
      </c>
      <c r="V4532" s="28" t="n"/>
      <c r="Z4532">
        <f>IF($B4532="","",IFERROR(VLOOKUP($B4532,'Plan HC for CCA'!$A:$B,2,0),""))</f>
        <v/>
      </c>
      <c r="AA4532">
        <f>IF(OR($B4532="",$Z4532=""),"",IF(N($M4532)&lt;$Z4532,"Delta","No Delta"))</f>
        <v/>
      </c>
      <c r="AB4532">
        <f>IF(OR($B4532="",$Z4532=""),"",MAX(0,$Z4532-N($M4532)))</f>
        <v/>
      </c>
      <c r="AC4532" s="46">
        <f>IF($B4532="","",IFERROR(INDEX('CCA Util %'!$H:$H,MATCH($B4532,'CCA Util %'!$E:$E,0)),""))</f>
        <v/>
      </c>
      <c r="AD4532">
        <f>IF($B4532="","",IFERROR(INDEX('CCA Util %'!$G:$G,MATCH($B4532,'CCA Util %'!$E:$E,0)),""))</f>
        <v/>
      </c>
      <c r="AE4532">
        <f>IF(OR($B4532="",$U4532=""),"",$U4532&amp;" &amp; "&amp;IF(OR($AD4532="",$AD4532=0),"Util NA",$AD4532&amp;" Util"))</f>
        <v/>
      </c>
    </row>
    <row r="4533" ht="15.75" customHeight="1" s="42">
      <c r="A4533" s="41" t="n"/>
      <c r="G4533" s="38" t="n"/>
      <c r="H4533" s="38" t="n"/>
      <c r="I4533" s="38" t="n"/>
      <c r="J4533" s="38" t="n"/>
      <c r="K4533" s="38" t="n"/>
      <c r="L4533" s="38" t="n"/>
      <c r="N4533" s="36">
        <f>IF($B4533="","",IF($C4533="SUPERSTORE","Superstore","DH"))</f>
        <v/>
      </c>
      <c r="O4533" s="36">
        <f>IF($B4533="","",IFERROR(VLOOKUP($B4533,Mapping!$A:$C,2,0),"Not Mapped"))</f>
        <v/>
      </c>
      <c r="P4533" s="36">
        <f>IF($B4533="","",IFERROR(VLOOKUP($B4533,Mapping!$A:$C,3,0),"Not Mapped"))</f>
        <v/>
      </c>
      <c r="Q4533" s="36">
        <f>IF($B4533="","",IFERROR(VLOOKUP($O4533,Leaders!$A:$B,2,0),"Not Mapped"))</f>
        <v/>
      </c>
      <c r="R4533" s="36">
        <f>IF($B4533="","",IF(COUNTIF(Exclusions!$A:$A,$B4533)&gt;0,"Yes","No"))</f>
        <v/>
      </c>
      <c r="S4533" s="38">
        <f>IF($B4533="","",MIN(1,DAY($A4533)/IF($N4533="Superstore",Settings!$B$5,Settings!$B$4)))</f>
        <v/>
      </c>
      <c r="T4533" s="38">
        <f>IF(OR($B4533="",$G4533="",$S4533=0),"",$G4533/$S4533)</f>
        <v/>
      </c>
      <c r="U4533" s="36">
        <f>IF($T4533="","",IF($T4533&lt;Settings!$B$8,"Critical",IF($T4533&lt;Settings!$B$9,"Semi Critical","Non Critical")))</f>
        <v/>
      </c>
      <c r="V4533" s="28" t="n"/>
      <c r="Z4533">
        <f>IF($B4533="","",IFERROR(VLOOKUP($B4533,'Plan HC for CCA'!$A:$B,2,0),""))</f>
        <v/>
      </c>
      <c r="AA4533">
        <f>IF(OR($B4533="",$Z4533=""),"",IF(N($M4533)&lt;$Z4533,"Delta","No Delta"))</f>
        <v/>
      </c>
      <c r="AB4533">
        <f>IF(OR($B4533="",$Z4533=""),"",MAX(0,$Z4533-N($M4533)))</f>
        <v/>
      </c>
      <c r="AC4533" s="46">
        <f>IF($B4533="","",IFERROR(INDEX('CCA Util %'!$H:$H,MATCH($B4533,'CCA Util %'!$E:$E,0)),""))</f>
        <v/>
      </c>
      <c r="AD4533">
        <f>IF($B4533="","",IFERROR(INDEX('CCA Util %'!$G:$G,MATCH($B4533,'CCA Util %'!$E:$E,0)),""))</f>
        <v/>
      </c>
      <c r="AE4533">
        <f>IF(OR($B4533="",$U4533=""),"",$U4533&amp;" &amp; "&amp;IF(OR($AD4533="",$AD4533=0),"Util NA",$AD4533&amp;" Util"))</f>
        <v/>
      </c>
    </row>
    <row r="4534" ht="15.75" customHeight="1" s="42">
      <c r="A4534" s="41" t="n"/>
      <c r="G4534" s="38" t="n"/>
      <c r="H4534" s="38" t="n"/>
      <c r="I4534" s="38" t="n"/>
      <c r="J4534" s="38" t="n"/>
      <c r="K4534" s="38" t="n"/>
      <c r="L4534" s="38" t="n"/>
      <c r="N4534" s="36">
        <f>IF($B4534="","",IF($C4534="SUPERSTORE","Superstore","DH"))</f>
        <v/>
      </c>
      <c r="O4534" s="36">
        <f>IF($B4534="","",IFERROR(VLOOKUP($B4534,Mapping!$A:$C,2,0),"Not Mapped"))</f>
        <v/>
      </c>
      <c r="P4534" s="36">
        <f>IF($B4534="","",IFERROR(VLOOKUP($B4534,Mapping!$A:$C,3,0),"Not Mapped"))</f>
        <v/>
      </c>
      <c r="Q4534" s="36">
        <f>IF($B4534="","",IFERROR(VLOOKUP($O4534,Leaders!$A:$B,2,0),"Not Mapped"))</f>
        <v/>
      </c>
      <c r="R4534" s="36">
        <f>IF($B4534="","",IF(COUNTIF(Exclusions!$A:$A,$B4534)&gt;0,"Yes","No"))</f>
        <v/>
      </c>
      <c r="S4534" s="38">
        <f>IF($B4534="","",MIN(1,DAY($A4534)/IF($N4534="Superstore",Settings!$B$5,Settings!$B$4)))</f>
        <v/>
      </c>
      <c r="T4534" s="38">
        <f>IF(OR($B4534="",$G4534="",$S4534=0),"",$G4534/$S4534)</f>
        <v/>
      </c>
      <c r="U4534" s="36">
        <f>IF($T4534="","",IF($T4534&lt;Settings!$B$8,"Critical",IF($T4534&lt;Settings!$B$9,"Semi Critical","Non Critical")))</f>
        <v/>
      </c>
      <c r="V4534" s="28" t="n"/>
      <c r="Z4534">
        <f>IF($B4534="","",IFERROR(VLOOKUP($B4534,'Plan HC for CCA'!$A:$B,2,0),""))</f>
        <v/>
      </c>
      <c r="AA4534">
        <f>IF(OR($B4534="",$Z4534=""),"",IF(N($M4534)&lt;$Z4534,"Delta","No Delta"))</f>
        <v/>
      </c>
      <c r="AB4534">
        <f>IF(OR($B4534="",$Z4534=""),"",MAX(0,$Z4534-N($M4534)))</f>
        <v/>
      </c>
      <c r="AC4534" s="46">
        <f>IF($B4534="","",IFERROR(INDEX('CCA Util %'!$H:$H,MATCH($B4534,'CCA Util %'!$E:$E,0)),""))</f>
        <v/>
      </c>
      <c r="AD4534">
        <f>IF($B4534="","",IFERROR(INDEX('CCA Util %'!$G:$G,MATCH($B4534,'CCA Util %'!$E:$E,0)),""))</f>
        <v/>
      </c>
      <c r="AE4534">
        <f>IF(OR($B4534="",$U4534=""),"",$U4534&amp;" &amp; "&amp;IF(OR($AD4534="",$AD4534=0),"Util NA",$AD4534&amp;" Util"))</f>
        <v/>
      </c>
    </row>
    <row r="4535" ht="15.75" customHeight="1" s="42">
      <c r="A4535" s="41" t="n"/>
      <c r="G4535" s="38" t="n"/>
      <c r="H4535" s="38" t="n"/>
      <c r="I4535" s="38" t="n"/>
      <c r="J4535" s="38" t="n"/>
      <c r="K4535" s="38" t="n"/>
      <c r="L4535" s="38" t="n"/>
      <c r="N4535" s="36">
        <f>IF($B4535="","",IF($C4535="SUPERSTORE","Superstore","DH"))</f>
        <v/>
      </c>
      <c r="O4535" s="36">
        <f>IF($B4535="","",IFERROR(VLOOKUP($B4535,Mapping!$A:$C,2,0),"Not Mapped"))</f>
        <v/>
      </c>
      <c r="P4535" s="36">
        <f>IF($B4535="","",IFERROR(VLOOKUP($B4535,Mapping!$A:$C,3,0),"Not Mapped"))</f>
        <v/>
      </c>
      <c r="Q4535" s="36">
        <f>IF($B4535="","",IFERROR(VLOOKUP($O4535,Leaders!$A:$B,2,0),"Not Mapped"))</f>
        <v/>
      </c>
      <c r="R4535" s="36">
        <f>IF($B4535="","",IF(COUNTIF(Exclusions!$A:$A,$B4535)&gt;0,"Yes","No"))</f>
        <v/>
      </c>
      <c r="S4535" s="38">
        <f>IF($B4535="","",MIN(1,DAY($A4535)/IF($N4535="Superstore",Settings!$B$5,Settings!$B$4)))</f>
        <v/>
      </c>
      <c r="T4535" s="38">
        <f>IF(OR($B4535="",$G4535="",$S4535=0),"",$G4535/$S4535)</f>
        <v/>
      </c>
      <c r="U4535" s="36">
        <f>IF($T4535="","",IF($T4535&lt;Settings!$B$8,"Critical",IF($T4535&lt;Settings!$B$9,"Semi Critical","Non Critical")))</f>
        <v/>
      </c>
      <c r="V4535" s="28" t="n"/>
      <c r="Z4535">
        <f>IF($B4535="","",IFERROR(VLOOKUP($B4535,'Plan HC for CCA'!$A:$B,2,0),""))</f>
        <v/>
      </c>
      <c r="AA4535">
        <f>IF(OR($B4535="",$Z4535=""),"",IF(N($M4535)&lt;$Z4535,"Delta","No Delta"))</f>
        <v/>
      </c>
      <c r="AB4535">
        <f>IF(OR($B4535="",$Z4535=""),"",MAX(0,$Z4535-N($M4535)))</f>
        <v/>
      </c>
      <c r="AC4535" s="46">
        <f>IF($B4535="","",IFERROR(INDEX('CCA Util %'!$H:$H,MATCH($B4535,'CCA Util %'!$E:$E,0)),""))</f>
        <v/>
      </c>
      <c r="AD4535">
        <f>IF($B4535="","",IFERROR(INDEX('CCA Util %'!$G:$G,MATCH($B4535,'CCA Util %'!$E:$E,0)),""))</f>
        <v/>
      </c>
      <c r="AE4535">
        <f>IF(OR($B4535="",$U4535=""),"",$U4535&amp;" &amp; "&amp;IF(OR($AD4535="",$AD4535=0),"Util NA",$AD4535&amp;" Util"))</f>
        <v/>
      </c>
    </row>
    <row r="4536" ht="15.75" customHeight="1" s="42">
      <c r="A4536" s="41" t="n"/>
      <c r="G4536" s="38" t="n"/>
      <c r="H4536" s="38" t="n"/>
      <c r="I4536" s="38" t="n"/>
      <c r="J4536" s="38" t="n"/>
      <c r="K4536" s="38" t="n"/>
      <c r="L4536" s="38" t="n"/>
      <c r="N4536" s="36">
        <f>IF($B4536="","",IF($C4536="SUPERSTORE","Superstore","DH"))</f>
        <v/>
      </c>
      <c r="O4536" s="36">
        <f>IF($B4536="","",IFERROR(VLOOKUP($B4536,Mapping!$A:$C,2,0),"Not Mapped"))</f>
        <v/>
      </c>
      <c r="P4536" s="36">
        <f>IF($B4536="","",IFERROR(VLOOKUP($B4536,Mapping!$A:$C,3,0),"Not Mapped"))</f>
        <v/>
      </c>
      <c r="Q4536" s="36">
        <f>IF($B4536="","",IFERROR(VLOOKUP($O4536,Leaders!$A:$B,2,0),"Not Mapped"))</f>
        <v/>
      </c>
      <c r="R4536" s="36">
        <f>IF($B4536="","",IF(COUNTIF(Exclusions!$A:$A,$B4536)&gt;0,"Yes","No"))</f>
        <v/>
      </c>
      <c r="S4536" s="38">
        <f>IF($B4536="","",MIN(1,DAY($A4536)/IF($N4536="Superstore",Settings!$B$5,Settings!$B$4)))</f>
        <v/>
      </c>
      <c r="T4536" s="38">
        <f>IF(OR($B4536="",$G4536="",$S4536=0),"",$G4536/$S4536)</f>
        <v/>
      </c>
      <c r="U4536" s="36">
        <f>IF($T4536="","",IF($T4536&lt;Settings!$B$8,"Critical",IF($T4536&lt;Settings!$B$9,"Semi Critical","Non Critical")))</f>
        <v/>
      </c>
      <c r="V4536" s="28" t="n"/>
      <c r="Z4536">
        <f>IF($B4536="","",IFERROR(VLOOKUP($B4536,'Plan HC for CCA'!$A:$B,2,0),""))</f>
        <v/>
      </c>
      <c r="AA4536">
        <f>IF(OR($B4536="",$Z4536=""),"",IF(N($M4536)&lt;$Z4536,"Delta","No Delta"))</f>
        <v/>
      </c>
      <c r="AB4536">
        <f>IF(OR($B4536="",$Z4536=""),"",MAX(0,$Z4536-N($M4536)))</f>
        <v/>
      </c>
      <c r="AC4536" s="46">
        <f>IF($B4536="","",IFERROR(INDEX('CCA Util %'!$H:$H,MATCH($B4536,'CCA Util %'!$E:$E,0)),""))</f>
        <v/>
      </c>
      <c r="AD4536">
        <f>IF($B4536="","",IFERROR(INDEX('CCA Util %'!$G:$G,MATCH($B4536,'CCA Util %'!$E:$E,0)),""))</f>
        <v/>
      </c>
      <c r="AE4536">
        <f>IF(OR($B4536="",$U4536=""),"",$U4536&amp;" &amp; "&amp;IF(OR($AD4536="",$AD4536=0),"Util NA",$AD4536&amp;" Util"))</f>
        <v/>
      </c>
    </row>
    <row r="4537" ht="15.75" customHeight="1" s="42">
      <c r="A4537" s="41" t="n"/>
      <c r="G4537" s="38" t="n"/>
      <c r="H4537" s="38" t="n"/>
      <c r="I4537" s="38" t="n"/>
      <c r="J4537" s="38" t="n"/>
      <c r="K4537" s="38" t="n"/>
      <c r="L4537" s="38" t="n"/>
      <c r="N4537" s="36">
        <f>IF($B4537="","",IF($C4537="SUPERSTORE","Superstore","DH"))</f>
        <v/>
      </c>
      <c r="O4537" s="36">
        <f>IF($B4537="","",IFERROR(VLOOKUP($B4537,Mapping!$A:$C,2,0),"Not Mapped"))</f>
        <v/>
      </c>
      <c r="P4537" s="36">
        <f>IF($B4537="","",IFERROR(VLOOKUP($B4537,Mapping!$A:$C,3,0),"Not Mapped"))</f>
        <v/>
      </c>
      <c r="Q4537" s="36">
        <f>IF($B4537="","",IFERROR(VLOOKUP($O4537,Leaders!$A:$B,2,0),"Not Mapped"))</f>
        <v/>
      </c>
      <c r="R4537" s="36">
        <f>IF($B4537="","",IF(COUNTIF(Exclusions!$A:$A,$B4537)&gt;0,"Yes","No"))</f>
        <v/>
      </c>
      <c r="S4537" s="38">
        <f>IF($B4537="","",MIN(1,DAY($A4537)/IF($N4537="Superstore",Settings!$B$5,Settings!$B$4)))</f>
        <v/>
      </c>
      <c r="T4537" s="38">
        <f>IF(OR($B4537="",$G4537="",$S4537=0),"",$G4537/$S4537)</f>
        <v/>
      </c>
      <c r="U4537" s="36">
        <f>IF($T4537="","",IF($T4537&lt;Settings!$B$8,"Critical",IF($T4537&lt;Settings!$B$9,"Semi Critical","Non Critical")))</f>
        <v/>
      </c>
      <c r="V4537" s="28" t="n"/>
      <c r="Z4537">
        <f>IF($B4537="","",IFERROR(VLOOKUP($B4537,'Plan HC for CCA'!$A:$B,2,0),""))</f>
        <v/>
      </c>
      <c r="AA4537">
        <f>IF(OR($B4537="",$Z4537=""),"",IF(N($M4537)&lt;$Z4537,"Delta","No Delta"))</f>
        <v/>
      </c>
      <c r="AB4537">
        <f>IF(OR($B4537="",$Z4537=""),"",MAX(0,$Z4537-N($M4537)))</f>
        <v/>
      </c>
      <c r="AC4537" s="46">
        <f>IF($B4537="","",IFERROR(INDEX('CCA Util %'!$H:$H,MATCH($B4537,'CCA Util %'!$E:$E,0)),""))</f>
        <v/>
      </c>
      <c r="AD4537">
        <f>IF($B4537="","",IFERROR(INDEX('CCA Util %'!$G:$G,MATCH($B4537,'CCA Util %'!$E:$E,0)),""))</f>
        <v/>
      </c>
      <c r="AE4537">
        <f>IF(OR($B4537="",$U4537=""),"",$U4537&amp;" &amp; "&amp;IF(OR($AD4537="",$AD4537=0),"Util NA",$AD4537&amp;" Util"))</f>
        <v/>
      </c>
    </row>
    <row r="4538" ht="15.75" customHeight="1" s="42">
      <c r="A4538" s="41" t="n"/>
      <c r="G4538" s="38" t="n"/>
      <c r="H4538" s="38" t="n"/>
      <c r="I4538" s="38" t="n"/>
      <c r="J4538" s="38" t="n"/>
      <c r="K4538" s="38" t="n"/>
      <c r="L4538" s="38" t="n"/>
      <c r="N4538" s="36">
        <f>IF($B4538="","",IF($C4538="SUPERSTORE","Superstore","DH"))</f>
        <v/>
      </c>
      <c r="O4538" s="36">
        <f>IF($B4538="","",IFERROR(VLOOKUP($B4538,Mapping!$A:$C,2,0),"Not Mapped"))</f>
        <v/>
      </c>
      <c r="P4538" s="36">
        <f>IF($B4538="","",IFERROR(VLOOKUP($B4538,Mapping!$A:$C,3,0),"Not Mapped"))</f>
        <v/>
      </c>
      <c r="Q4538" s="36">
        <f>IF($B4538="","",IFERROR(VLOOKUP($O4538,Leaders!$A:$B,2,0),"Not Mapped"))</f>
        <v/>
      </c>
      <c r="R4538" s="36">
        <f>IF($B4538="","",IF(COUNTIF(Exclusions!$A:$A,$B4538)&gt;0,"Yes","No"))</f>
        <v/>
      </c>
      <c r="S4538" s="38">
        <f>IF($B4538="","",MIN(1,DAY($A4538)/IF($N4538="Superstore",Settings!$B$5,Settings!$B$4)))</f>
        <v/>
      </c>
      <c r="T4538" s="38">
        <f>IF(OR($B4538="",$G4538="",$S4538=0),"",$G4538/$S4538)</f>
        <v/>
      </c>
      <c r="U4538" s="36">
        <f>IF($T4538="","",IF($T4538&lt;Settings!$B$8,"Critical",IF($T4538&lt;Settings!$B$9,"Semi Critical","Non Critical")))</f>
        <v/>
      </c>
      <c r="V4538" s="28" t="n"/>
      <c r="Z4538">
        <f>IF($B4538="","",IFERROR(VLOOKUP($B4538,'Plan HC for CCA'!$A:$B,2,0),""))</f>
        <v/>
      </c>
      <c r="AA4538">
        <f>IF(OR($B4538="",$Z4538=""),"",IF(N($M4538)&lt;$Z4538,"Delta","No Delta"))</f>
        <v/>
      </c>
      <c r="AB4538">
        <f>IF(OR($B4538="",$Z4538=""),"",MAX(0,$Z4538-N($M4538)))</f>
        <v/>
      </c>
      <c r="AC4538" s="46">
        <f>IF($B4538="","",IFERROR(INDEX('CCA Util %'!$H:$H,MATCH($B4538,'CCA Util %'!$E:$E,0)),""))</f>
        <v/>
      </c>
      <c r="AD4538">
        <f>IF($B4538="","",IFERROR(INDEX('CCA Util %'!$G:$G,MATCH($B4538,'CCA Util %'!$E:$E,0)),""))</f>
        <v/>
      </c>
      <c r="AE4538">
        <f>IF(OR($B4538="",$U4538=""),"",$U4538&amp;" &amp; "&amp;IF(OR($AD4538="",$AD4538=0),"Util NA",$AD4538&amp;" Util"))</f>
        <v/>
      </c>
    </row>
    <row r="4539" ht="15.75" customHeight="1" s="42">
      <c r="A4539" s="41" t="n"/>
      <c r="G4539" s="38" t="n"/>
      <c r="H4539" s="38" t="n"/>
      <c r="I4539" s="38" t="n"/>
      <c r="J4539" s="38" t="n"/>
      <c r="K4539" s="38" t="n"/>
      <c r="L4539" s="38" t="n"/>
      <c r="N4539" s="36">
        <f>IF($B4539="","",IF($C4539="SUPERSTORE","Superstore","DH"))</f>
        <v/>
      </c>
      <c r="O4539" s="36">
        <f>IF($B4539="","",IFERROR(VLOOKUP($B4539,Mapping!$A:$C,2,0),"Not Mapped"))</f>
        <v/>
      </c>
      <c r="P4539" s="36">
        <f>IF($B4539="","",IFERROR(VLOOKUP($B4539,Mapping!$A:$C,3,0),"Not Mapped"))</f>
        <v/>
      </c>
      <c r="Q4539" s="36">
        <f>IF($B4539="","",IFERROR(VLOOKUP($O4539,Leaders!$A:$B,2,0),"Not Mapped"))</f>
        <v/>
      </c>
      <c r="R4539" s="36">
        <f>IF($B4539="","",IF(COUNTIF(Exclusions!$A:$A,$B4539)&gt;0,"Yes","No"))</f>
        <v/>
      </c>
      <c r="S4539" s="38">
        <f>IF($B4539="","",MIN(1,DAY($A4539)/IF($N4539="Superstore",Settings!$B$5,Settings!$B$4)))</f>
        <v/>
      </c>
      <c r="T4539" s="38">
        <f>IF(OR($B4539="",$G4539="",$S4539=0),"",$G4539/$S4539)</f>
        <v/>
      </c>
      <c r="U4539" s="36">
        <f>IF($T4539="","",IF($T4539&lt;Settings!$B$8,"Critical",IF($T4539&lt;Settings!$B$9,"Semi Critical","Non Critical")))</f>
        <v/>
      </c>
      <c r="V4539" s="28" t="n"/>
      <c r="Z4539">
        <f>IF($B4539="","",IFERROR(VLOOKUP($B4539,'Plan HC for CCA'!$A:$B,2,0),""))</f>
        <v/>
      </c>
      <c r="AA4539">
        <f>IF(OR($B4539="",$Z4539=""),"",IF(N($M4539)&lt;$Z4539,"Delta","No Delta"))</f>
        <v/>
      </c>
      <c r="AB4539">
        <f>IF(OR($B4539="",$Z4539=""),"",MAX(0,$Z4539-N($M4539)))</f>
        <v/>
      </c>
      <c r="AC4539" s="46">
        <f>IF($B4539="","",IFERROR(INDEX('CCA Util %'!$H:$H,MATCH($B4539,'CCA Util %'!$E:$E,0)),""))</f>
        <v/>
      </c>
      <c r="AD4539">
        <f>IF($B4539="","",IFERROR(INDEX('CCA Util %'!$G:$G,MATCH($B4539,'CCA Util %'!$E:$E,0)),""))</f>
        <v/>
      </c>
      <c r="AE4539">
        <f>IF(OR($B4539="",$U4539=""),"",$U4539&amp;" &amp; "&amp;IF(OR($AD4539="",$AD4539=0),"Util NA",$AD4539&amp;" Util"))</f>
        <v/>
      </c>
    </row>
    <row r="4540" ht="15.75" customHeight="1" s="42">
      <c r="A4540" s="41" t="n"/>
      <c r="G4540" s="38" t="n"/>
      <c r="H4540" s="38" t="n"/>
      <c r="I4540" s="38" t="n"/>
      <c r="J4540" s="38" t="n"/>
      <c r="K4540" s="38" t="n"/>
      <c r="L4540" s="38" t="n"/>
      <c r="N4540" s="36">
        <f>IF($B4540="","",IF($C4540="SUPERSTORE","Superstore","DH"))</f>
        <v/>
      </c>
      <c r="O4540" s="36">
        <f>IF($B4540="","",IFERROR(VLOOKUP($B4540,Mapping!$A:$C,2,0),"Not Mapped"))</f>
        <v/>
      </c>
      <c r="P4540" s="36">
        <f>IF($B4540="","",IFERROR(VLOOKUP($B4540,Mapping!$A:$C,3,0),"Not Mapped"))</f>
        <v/>
      </c>
      <c r="Q4540" s="36">
        <f>IF($B4540="","",IFERROR(VLOOKUP($O4540,Leaders!$A:$B,2,0),"Not Mapped"))</f>
        <v/>
      </c>
      <c r="R4540" s="36">
        <f>IF($B4540="","",IF(COUNTIF(Exclusions!$A:$A,$B4540)&gt;0,"Yes","No"))</f>
        <v/>
      </c>
      <c r="S4540" s="38">
        <f>IF($B4540="","",MIN(1,DAY($A4540)/IF($N4540="Superstore",Settings!$B$5,Settings!$B$4)))</f>
        <v/>
      </c>
      <c r="T4540" s="38">
        <f>IF(OR($B4540="",$G4540="",$S4540=0),"",$G4540/$S4540)</f>
        <v/>
      </c>
      <c r="U4540" s="36">
        <f>IF($T4540="","",IF($T4540&lt;Settings!$B$8,"Critical",IF($T4540&lt;Settings!$B$9,"Semi Critical","Non Critical")))</f>
        <v/>
      </c>
      <c r="V4540" s="28" t="n"/>
      <c r="Z4540">
        <f>IF($B4540="","",IFERROR(VLOOKUP($B4540,'Plan HC for CCA'!$A:$B,2,0),""))</f>
        <v/>
      </c>
      <c r="AA4540">
        <f>IF(OR($B4540="",$Z4540=""),"",IF(N($M4540)&lt;$Z4540,"Delta","No Delta"))</f>
        <v/>
      </c>
      <c r="AB4540">
        <f>IF(OR($B4540="",$Z4540=""),"",MAX(0,$Z4540-N($M4540)))</f>
        <v/>
      </c>
      <c r="AC4540" s="46">
        <f>IF($B4540="","",IFERROR(INDEX('CCA Util %'!$H:$H,MATCH($B4540,'CCA Util %'!$E:$E,0)),""))</f>
        <v/>
      </c>
      <c r="AD4540">
        <f>IF($B4540="","",IFERROR(INDEX('CCA Util %'!$G:$G,MATCH($B4540,'CCA Util %'!$E:$E,0)),""))</f>
        <v/>
      </c>
      <c r="AE4540">
        <f>IF(OR($B4540="",$U4540=""),"",$U4540&amp;" &amp; "&amp;IF(OR($AD4540="",$AD4540=0),"Util NA",$AD4540&amp;" Util"))</f>
        <v/>
      </c>
    </row>
    <row r="4541" ht="15.75" customHeight="1" s="42">
      <c r="A4541" s="41" t="n"/>
      <c r="G4541" s="38" t="n"/>
      <c r="H4541" s="38" t="n"/>
      <c r="I4541" s="38" t="n"/>
      <c r="J4541" s="38" t="n"/>
      <c r="K4541" s="38" t="n"/>
      <c r="L4541" s="38" t="n"/>
      <c r="N4541" s="36">
        <f>IF($B4541="","",IF($C4541="SUPERSTORE","Superstore","DH"))</f>
        <v/>
      </c>
      <c r="O4541" s="36">
        <f>IF($B4541="","",IFERROR(VLOOKUP($B4541,Mapping!$A:$C,2,0),"Not Mapped"))</f>
        <v/>
      </c>
      <c r="P4541" s="36">
        <f>IF($B4541="","",IFERROR(VLOOKUP($B4541,Mapping!$A:$C,3,0),"Not Mapped"))</f>
        <v/>
      </c>
      <c r="Q4541" s="36">
        <f>IF($B4541="","",IFERROR(VLOOKUP($O4541,Leaders!$A:$B,2,0),"Not Mapped"))</f>
        <v/>
      </c>
      <c r="R4541" s="36">
        <f>IF($B4541="","",IF(COUNTIF(Exclusions!$A:$A,$B4541)&gt;0,"Yes","No"))</f>
        <v/>
      </c>
      <c r="S4541" s="38">
        <f>IF($B4541="","",MIN(1,DAY($A4541)/IF($N4541="Superstore",Settings!$B$5,Settings!$B$4)))</f>
        <v/>
      </c>
      <c r="T4541" s="38">
        <f>IF(OR($B4541="",$G4541="",$S4541=0),"",$G4541/$S4541)</f>
        <v/>
      </c>
      <c r="U4541" s="36">
        <f>IF($T4541="","",IF($T4541&lt;Settings!$B$8,"Critical",IF($T4541&lt;Settings!$B$9,"Semi Critical","Non Critical")))</f>
        <v/>
      </c>
      <c r="V4541" s="28" t="n"/>
      <c r="Z4541">
        <f>IF($B4541="","",IFERROR(VLOOKUP($B4541,'Plan HC for CCA'!$A:$B,2,0),""))</f>
        <v/>
      </c>
      <c r="AA4541">
        <f>IF(OR($B4541="",$Z4541=""),"",IF(N($M4541)&lt;$Z4541,"Delta","No Delta"))</f>
        <v/>
      </c>
      <c r="AB4541">
        <f>IF(OR($B4541="",$Z4541=""),"",MAX(0,$Z4541-N($M4541)))</f>
        <v/>
      </c>
      <c r="AC4541" s="46">
        <f>IF($B4541="","",IFERROR(INDEX('CCA Util %'!$H:$H,MATCH($B4541,'CCA Util %'!$E:$E,0)),""))</f>
        <v/>
      </c>
      <c r="AD4541">
        <f>IF($B4541="","",IFERROR(INDEX('CCA Util %'!$G:$G,MATCH($B4541,'CCA Util %'!$E:$E,0)),""))</f>
        <v/>
      </c>
      <c r="AE4541">
        <f>IF(OR($B4541="",$U4541=""),"",$U4541&amp;" &amp; "&amp;IF(OR($AD4541="",$AD4541=0),"Util NA",$AD4541&amp;" Util"))</f>
        <v/>
      </c>
    </row>
    <row r="4542" ht="15.75" customHeight="1" s="42">
      <c r="A4542" s="41" t="n"/>
      <c r="G4542" s="38" t="n"/>
      <c r="H4542" s="38" t="n"/>
      <c r="I4542" s="38" t="n"/>
      <c r="J4542" s="38" t="n"/>
      <c r="K4542" s="38" t="n"/>
      <c r="L4542" s="38" t="n"/>
      <c r="N4542" s="36">
        <f>IF($B4542="","",IF($C4542="SUPERSTORE","Superstore","DH"))</f>
        <v/>
      </c>
      <c r="O4542" s="36">
        <f>IF($B4542="","",IFERROR(VLOOKUP($B4542,Mapping!$A:$C,2,0),"Not Mapped"))</f>
        <v/>
      </c>
      <c r="P4542" s="36">
        <f>IF($B4542="","",IFERROR(VLOOKUP($B4542,Mapping!$A:$C,3,0),"Not Mapped"))</f>
        <v/>
      </c>
      <c r="Q4542" s="36">
        <f>IF($B4542="","",IFERROR(VLOOKUP($O4542,Leaders!$A:$B,2,0),"Not Mapped"))</f>
        <v/>
      </c>
      <c r="R4542" s="36">
        <f>IF($B4542="","",IF(COUNTIF(Exclusions!$A:$A,$B4542)&gt;0,"Yes","No"))</f>
        <v/>
      </c>
      <c r="S4542" s="38">
        <f>IF($B4542="","",MIN(1,DAY($A4542)/IF($N4542="Superstore",Settings!$B$5,Settings!$B$4)))</f>
        <v/>
      </c>
      <c r="T4542" s="38">
        <f>IF(OR($B4542="",$G4542="",$S4542=0),"",$G4542/$S4542)</f>
        <v/>
      </c>
      <c r="U4542" s="36">
        <f>IF($T4542="","",IF($T4542&lt;Settings!$B$8,"Critical",IF($T4542&lt;Settings!$B$9,"Semi Critical","Non Critical")))</f>
        <v/>
      </c>
      <c r="V4542" s="28" t="n"/>
      <c r="Z4542">
        <f>IF($B4542="","",IFERROR(VLOOKUP($B4542,'Plan HC for CCA'!$A:$B,2,0),""))</f>
        <v/>
      </c>
      <c r="AA4542">
        <f>IF(OR($B4542="",$Z4542=""),"",IF(N($M4542)&lt;$Z4542,"Delta","No Delta"))</f>
        <v/>
      </c>
      <c r="AB4542">
        <f>IF(OR($B4542="",$Z4542=""),"",MAX(0,$Z4542-N($M4542)))</f>
        <v/>
      </c>
      <c r="AC4542" s="46">
        <f>IF($B4542="","",IFERROR(INDEX('CCA Util %'!$H:$H,MATCH($B4542,'CCA Util %'!$E:$E,0)),""))</f>
        <v/>
      </c>
      <c r="AD4542">
        <f>IF($B4542="","",IFERROR(INDEX('CCA Util %'!$G:$G,MATCH($B4542,'CCA Util %'!$E:$E,0)),""))</f>
        <v/>
      </c>
      <c r="AE4542">
        <f>IF(OR($B4542="",$U4542=""),"",$U4542&amp;" &amp; "&amp;IF(OR($AD4542="",$AD4542=0),"Util NA",$AD4542&amp;" Util"))</f>
        <v/>
      </c>
    </row>
    <row r="4543" ht="15.75" customHeight="1" s="42">
      <c r="A4543" s="41" t="n"/>
      <c r="G4543" s="38" t="n"/>
      <c r="H4543" s="38" t="n"/>
      <c r="I4543" s="38" t="n"/>
      <c r="J4543" s="38" t="n"/>
      <c r="K4543" s="38" t="n"/>
      <c r="L4543" s="38" t="n"/>
      <c r="N4543" s="36">
        <f>IF($B4543="","",IF($C4543="SUPERSTORE","Superstore","DH"))</f>
        <v/>
      </c>
      <c r="O4543" s="36">
        <f>IF($B4543="","",IFERROR(VLOOKUP($B4543,Mapping!$A:$C,2,0),"Not Mapped"))</f>
        <v/>
      </c>
      <c r="P4543" s="36">
        <f>IF($B4543="","",IFERROR(VLOOKUP($B4543,Mapping!$A:$C,3,0),"Not Mapped"))</f>
        <v/>
      </c>
      <c r="Q4543" s="36">
        <f>IF($B4543="","",IFERROR(VLOOKUP($O4543,Leaders!$A:$B,2,0),"Not Mapped"))</f>
        <v/>
      </c>
      <c r="R4543" s="36">
        <f>IF($B4543="","",IF(COUNTIF(Exclusions!$A:$A,$B4543)&gt;0,"Yes","No"))</f>
        <v/>
      </c>
      <c r="S4543" s="38">
        <f>IF($B4543="","",MIN(1,DAY($A4543)/IF($N4543="Superstore",Settings!$B$5,Settings!$B$4)))</f>
        <v/>
      </c>
      <c r="T4543" s="38">
        <f>IF(OR($B4543="",$G4543="",$S4543=0),"",$G4543/$S4543)</f>
        <v/>
      </c>
      <c r="U4543" s="36">
        <f>IF($T4543="","",IF($T4543&lt;Settings!$B$8,"Critical",IF($T4543&lt;Settings!$B$9,"Semi Critical","Non Critical")))</f>
        <v/>
      </c>
      <c r="V4543" s="28" t="n"/>
      <c r="Z4543">
        <f>IF($B4543="","",IFERROR(VLOOKUP($B4543,'Plan HC for CCA'!$A:$B,2,0),""))</f>
        <v/>
      </c>
      <c r="AA4543">
        <f>IF(OR($B4543="",$Z4543=""),"",IF(N($M4543)&lt;$Z4543,"Delta","No Delta"))</f>
        <v/>
      </c>
      <c r="AB4543">
        <f>IF(OR($B4543="",$Z4543=""),"",MAX(0,$Z4543-N($M4543)))</f>
        <v/>
      </c>
      <c r="AC4543" s="46">
        <f>IF($B4543="","",IFERROR(INDEX('CCA Util %'!$H:$H,MATCH($B4543,'CCA Util %'!$E:$E,0)),""))</f>
        <v/>
      </c>
      <c r="AD4543">
        <f>IF($B4543="","",IFERROR(INDEX('CCA Util %'!$G:$G,MATCH($B4543,'CCA Util %'!$E:$E,0)),""))</f>
        <v/>
      </c>
      <c r="AE4543">
        <f>IF(OR($B4543="",$U4543=""),"",$U4543&amp;" &amp; "&amp;IF(OR($AD4543="",$AD4543=0),"Util NA",$AD4543&amp;" Util"))</f>
        <v/>
      </c>
    </row>
    <row r="4544" ht="15.75" customHeight="1" s="42">
      <c r="A4544" s="41" t="n"/>
      <c r="G4544" s="38" t="n"/>
      <c r="H4544" s="38" t="n"/>
      <c r="I4544" s="38" t="n"/>
      <c r="J4544" s="38" t="n"/>
      <c r="K4544" s="38" t="n"/>
      <c r="L4544" s="38" t="n"/>
      <c r="N4544" s="36">
        <f>IF($B4544="","",IF($C4544="SUPERSTORE","Superstore","DH"))</f>
        <v/>
      </c>
      <c r="O4544" s="36">
        <f>IF($B4544="","",IFERROR(VLOOKUP($B4544,Mapping!$A:$C,2,0),"Not Mapped"))</f>
        <v/>
      </c>
      <c r="P4544" s="36">
        <f>IF($B4544="","",IFERROR(VLOOKUP($B4544,Mapping!$A:$C,3,0),"Not Mapped"))</f>
        <v/>
      </c>
      <c r="Q4544" s="36">
        <f>IF($B4544="","",IFERROR(VLOOKUP($O4544,Leaders!$A:$B,2,0),"Not Mapped"))</f>
        <v/>
      </c>
      <c r="R4544" s="36">
        <f>IF($B4544="","",IF(COUNTIF(Exclusions!$A:$A,$B4544)&gt;0,"Yes","No"))</f>
        <v/>
      </c>
      <c r="S4544" s="38">
        <f>IF($B4544="","",MIN(1,DAY($A4544)/IF($N4544="Superstore",Settings!$B$5,Settings!$B$4)))</f>
        <v/>
      </c>
      <c r="T4544" s="38">
        <f>IF(OR($B4544="",$G4544="",$S4544=0),"",$G4544/$S4544)</f>
        <v/>
      </c>
      <c r="U4544" s="36">
        <f>IF($T4544="","",IF($T4544&lt;Settings!$B$8,"Critical",IF($T4544&lt;Settings!$B$9,"Semi Critical","Non Critical")))</f>
        <v/>
      </c>
      <c r="V4544" s="28" t="n"/>
      <c r="Z4544">
        <f>IF($B4544="","",IFERROR(VLOOKUP($B4544,'Plan HC for CCA'!$A:$B,2,0),""))</f>
        <v/>
      </c>
      <c r="AA4544">
        <f>IF(OR($B4544="",$Z4544=""),"",IF(N($M4544)&lt;$Z4544,"Delta","No Delta"))</f>
        <v/>
      </c>
      <c r="AB4544">
        <f>IF(OR($B4544="",$Z4544=""),"",MAX(0,$Z4544-N($M4544)))</f>
        <v/>
      </c>
      <c r="AC4544" s="46">
        <f>IF($B4544="","",IFERROR(INDEX('CCA Util %'!$H:$H,MATCH($B4544,'CCA Util %'!$E:$E,0)),""))</f>
        <v/>
      </c>
      <c r="AD4544">
        <f>IF($B4544="","",IFERROR(INDEX('CCA Util %'!$G:$G,MATCH($B4544,'CCA Util %'!$E:$E,0)),""))</f>
        <v/>
      </c>
      <c r="AE4544">
        <f>IF(OR($B4544="",$U4544=""),"",$U4544&amp;" &amp; "&amp;IF(OR($AD4544="",$AD4544=0),"Util NA",$AD4544&amp;" Util"))</f>
        <v/>
      </c>
    </row>
    <row r="4545" ht="15.75" customHeight="1" s="42">
      <c r="A4545" s="41" t="n"/>
      <c r="G4545" s="38" t="n"/>
      <c r="H4545" s="38" t="n"/>
      <c r="I4545" s="38" t="n"/>
      <c r="J4545" s="38" t="n"/>
      <c r="K4545" s="38" t="n"/>
      <c r="L4545" s="38" t="n"/>
      <c r="N4545" s="36">
        <f>IF($B4545="","",IF($C4545="SUPERSTORE","Superstore","DH"))</f>
        <v/>
      </c>
      <c r="O4545" s="36">
        <f>IF($B4545="","",IFERROR(VLOOKUP($B4545,Mapping!$A:$C,2,0),"Not Mapped"))</f>
        <v/>
      </c>
      <c r="P4545" s="36">
        <f>IF($B4545="","",IFERROR(VLOOKUP($B4545,Mapping!$A:$C,3,0),"Not Mapped"))</f>
        <v/>
      </c>
      <c r="Q4545" s="36">
        <f>IF($B4545="","",IFERROR(VLOOKUP($O4545,Leaders!$A:$B,2,0),"Not Mapped"))</f>
        <v/>
      </c>
      <c r="R4545" s="36">
        <f>IF($B4545="","",IF(COUNTIF(Exclusions!$A:$A,$B4545)&gt;0,"Yes","No"))</f>
        <v/>
      </c>
      <c r="S4545" s="38">
        <f>IF($B4545="","",MIN(1,DAY($A4545)/IF($N4545="Superstore",Settings!$B$5,Settings!$B$4)))</f>
        <v/>
      </c>
      <c r="T4545" s="38">
        <f>IF(OR($B4545="",$G4545="",$S4545=0),"",$G4545/$S4545)</f>
        <v/>
      </c>
      <c r="U4545" s="36">
        <f>IF($T4545="","",IF($T4545&lt;Settings!$B$8,"Critical",IF($T4545&lt;Settings!$B$9,"Semi Critical","Non Critical")))</f>
        <v/>
      </c>
      <c r="V4545" s="28" t="n"/>
      <c r="Z4545">
        <f>IF($B4545="","",IFERROR(VLOOKUP($B4545,'Plan HC for CCA'!$A:$B,2,0),""))</f>
        <v/>
      </c>
      <c r="AA4545">
        <f>IF(OR($B4545="",$Z4545=""),"",IF(N($M4545)&lt;$Z4545,"Delta","No Delta"))</f>
        <v/>
      </c>
      <c r="AB4545">
        <f>IF(OR($B4545="",$Z4545=""),"",MAX(0,$Z4545-N($M4545)))</f>
        <v/>
      </c>
      <c r="AC4545" s="46">
        <f>IF($B4545="","",IFERROR(INDEX('CCA Util %'!$H:$H,MATCH($B4545,'CCA Util %'!$E:$E,0)),""))</f>
        <v/>
      </c>
      <c r="AD4545">
        <f>IF($B4545="","",IFERROR(INDEX('CCA Util %'!$G:$G,MATCH($B4545,'CCA Util %'!$E:$E,0)),""))</f>
        <v/>
      </c>
      <c r="AE4545">
        <f>IF(OR($B4545="",$U4545=""),"",$U4545&amp;" &amp; "&amp;IF(OR($AD4545="",$AD4545=0),"Util NA",$AD4545&amp;" Util"))</f>
        <v/>
      </c>
    </row>
    <row r="4546" ht="15.75" customHeight="1" s="42">
      <c r="A4546" s="41" t="n"/>
      <c r="G4546" s="38" t="n"/>
      <c r="H4546" s="38" t="n"/>
      <c r="I4546" s="38" t="n"/>
      <c r="J4546" s="38" t="n"/>
      <c r="K4546" s="38" t="n"/>
      <c r="L4546" s="38" t="n"/>
      <c r="N4546" s="36">
        <f>IF($B4546="","",IF($C4546="SUPERSTORE","Superstore","DH"))</f>
        <v/>
      </c>
      <c r="O4546" s="36">
        <f>IF($B4546="","",IFERROR(VLOOKUP($B4546,Mapping!$A:$C,2,0),"Not Mapped"))</f>
        <v/>
      </c>
      <c r="P4546" s="36">
        <f>IF($B4546="","",IFERROR(VLOOKUP($B4546,Mapping!$A:$C,3,0),"Not Mapped"))</f>
        <v/>
      </c>
      <c r="Q4546" s="36">
        <f>IF($B4546="","",IFERROR(VLOOKUP($O4546,Leaders!$A:$B,2,0),"Not Mapped"))</f>
        <v/>
      </c>
      <c r="R4546" s="36">
        <f>IF($B4546="","",IF(COUNTIF(Exclusions!$A:$A,$B4546)&gt;0,"Yes","No"))</f>
        <v/>
      </c>
      <c r="S4546" s="38">
        <f>IF($B4546="","",MIN(1,DAY($A4546)/IF($N4546="Superstore",Settings!$B$5,Settings!$B$4)))</f>
        <v/>
      </c>
      <c r="T4546" s="38">
        <f>IF(OR($B4546="",$G4546="",$S4546=0),"",$G4546/$S4546)</f>
        <v/>
      </c>
      <c r="U4546" s="36">
        <f>IF($T4546="","",IF($T4546&lt;Settings!$B$8,"Critical",IF($T4546&lt;Settings!$B$9,"Semi Critical","Non Critical")))</f>
        <v/>
      </c>
      <c r="V4546" s="28" t="n"/>
      <c r="Z4546">
        <f>IF($B4546="","",IFERROR(VLOOKUP($B4546,'Plan HC for CCA'!$A:$B,2,0),""))</f>
        <v/>
      </c>
      <c r="AA4546">
        <f>IF(OR($B4546="",$Z4546=""),"",IF(N($M4546)&lt;$Z4546,"Delta","No Delta"))</f>
        <v/>
      </c>
      <c r="AB4546">
        <f>IF(OR($B4546="",$Z4546=""),"",MAX(0,$Z4546-N($M4546)))</f>
        <v/>
      </c>
      <c r="AC4546" s="46">
        <f>IF($B4546="","",IFERROR(INDEX('CCA Util %'!$H:$H,MATCH($B4546,'CCA Util %'!$E:$E,0)),""))</f>
        <v/>
      </c>
      <c r="AD4546">
        <f>IF($B4546="","",IFERROR(INDEX('CCA Util %'!$G:$G,MATCH($B4546,'CCA Util %'!$E:$E,0)),""))</f>
        <v/>
      </c>
      <c r="AE4546">
        <f>IF(OR($B4546="",$U4546=""),"",$U4546&amp;" &amp; "&amp;IF(OR($AD4546="",$AD4546=0),"Util NA",$AD4546&amp;" Util"))</f>
        <v/>
      </c>
    </row>
    <row r="4547" ht="15.75" customHeight="1" s="42">
      <c r="A4547" s="41" t="n"/>
      <c r="G4547" s="38" t="n"/>
      <c r="H4547" s="38" t="n"/>
      <c r="I4547" s="38" t="n"/>
      <c r="J4547" s="38" t="n"/>
      <c r="K4547" s="38" t="n"/>
      <c r="L4547" s="38" t="n"/>
      <c r="N4547" s="36">
        <f>IF($B4547="","",IF($C4547="SUPERSTORE","Superstore","DH"))</f>
        <v/>
      </c>
      <c r="O4547" s="36">
        <f>IF($B4547="","",IFERROR(VLOOKUP($B4547,Mapping!$A:$C,2,0),"Not Mapped"))</f>
        <v/>
      </c>
      <c r="P4547" s="36">
        <f>IF($B4547="","",IFERROR(VLOOKUP($B4547,Mapping!$A:$C,3,0),"Not Mapped"))</f>
        <v/>
      </c>
      <c r="Q4547" s="36">
        <f>IF($B4547="","",IFERROR(VLOOKUP($O4547,Leaders!$A:$B,2,0),"Not Mapped"))</f>
        <v/>
      </c>
      <c r="R4547" s="36">
        <f>IF($B4547="","",IF(COUNTIF(Exclusions!$A:$A,$B4547)&gt;0,"Yes","No"))</f>
        <v/>
      </c>
      <c r="S4547" s="38">
        <f>IF($B4547="","",MIN(1,DAY($A4547)/IF($N4547="Superstore",Settings!$B$5,Settings!$B$4)))</f>
        <v/>
      </c>
      <c r="T4547" s="38">
        <f>IF(OR($B4547="",$G4547="",$S4547=0),"",$G4547/$S4547)</f>
        <v/>
      </c>
      <c r="U4547" s="36">
        <f>IF($T4547="","",IF($T4547&lt;Settings!$B$8,"Critical",IF($T4547&lt;Settings!$B$9,"Semi Critical","Non Critical")))</f>
        <v/>
      </c>
      <c r="V4547" s="28" t="n"/>
      <c r="Z4547">
        <f>IF($B4547="","",IFERROR(VLOOKUP($B4547,'Plan HC for CCA'!$A:$B,2,0),""))</f>
        <v/>
      </c>
      <c r="AA4547">
        <f>IF(OR($B4547="",$Z4547=""),"",IF(N($M4547)&lt;$Z4547,"Delta","No Delta"))</f>
        <v/>
      </c>
      <c r="AB4547">
        <f>IF(OR($B4547="",$Z4547=""),"",MAX(0,$Z4547-N($M4547)))</f>
        <v/>
      </c>
      <c r="AC4547" s="46">
        <f>IF($B4547="","",IFERROR(INDEX('CCA Util %'!$H:$H,MATCH($B4547,'CCA Util %'!$E:$E,0)),""))</f>
        <v/>
      </c>
      <c r="AD4547">
        <f>IF($B4547="","",IFERROR(INDEX('CCA Util %'!$G:$G,MATCH($B4547,'CCA Util %'!$E:$E,0)),""))</f>
        <v/>
      </c>
      <c r="AE4547">
        <f>IF(OR($B4547="",$U4547=""),"",$U4547&amp;" &amp; "&amp;IF(OR($AD4547="",$AD4547=0),"Util NA",$AD4547&amp;" Util"))</f>
        <v/>
      </c>
    </row>
    <row r="4548" ht="15.75" customHeight="1" s="42">
      <c r="A4548" s="41" t="n"/>
      <c r="G4548" s="38" t="n"/>
      <c r="H4548" s="38" t="n"/>
      <c r="I4548" s="38" t="n"/>
      <c r="J4548" s="38" t="n"/>
      <c r="K4548" s="38" t="n"/>
      <c r="L4548" s="38" t="n"/>
      <c r="N4548" s="36">
        <f>IF($B4548="","",IF($C4548="SUPERSTORE","Superstore","DH"))</f>
        <v/>
      </c>
      <c r="O4548" s="36">
        <f>IF($B4548="","",IFERROR(VLOOKUP($B4548,Mapping!$A:$C,2,0),"Not Mapped"))</f>
        <v/>
      </c>
      <c r="P4548" s="36">
        <f>IF($B4548="","",IFERROR(VLOOKUP($B4548,Mapping!$A:$C,3,0),"Not Mapped"))</f>
        <v/>
      </c>
      <c r="Q4548" s="36">
        <f>IF($B4548="","",IFERROR(VLOOKUP($O4548,Leaders!$A:$B,2,0),"Not Mapped"))</f>
        <v/>
      </c>
      <c r="R4548" s="36">
        <f>IF($B4548="","",IF(COUNTIF(Exclusions!$A:$A,$B4548)&gt;0,"Yes","No"))</f>
        <v/>
      </c>
      <c r="S4548" s="38">
        <f>IF($B4548="","",MIN(1,DAY($A4548)/IF($N4548="Superstore",Settings!$B$5,Settings!$B$4)))</f>
        <v/>
      </c>
      <c r="T4548" s="38">
        <f>IF(OR($B4548="",$G4548="",$S4548=0),"",$G4548/$S4548)</f>
        <v/>
      </c>
      <c r="U4548" s="36">
        <f>IF($T4548="","",IF($T4548&lt;Settings!$B$8,"Critical",IF($T4548&lt;Settings!$B$9,"Semi Critical","Non Critical")))</f>
        <v/>
      </c>
      <c r="V4548" s="28" t="n"/>
      <c r="Z4548">
        <f>IF($B4548="","",IFERROR(VLOOKUP($B4548,'Plan HC for CCA'!$A:$B,2,0),""))</f>
        <v/>
      </c>
      <c r="AA4548">
        <f>IF(OR($B4548="",$Z4548=""),"",IF(N($M4548)&lt;$Z4548,"Delta","No Delta"))</f>
        <v/>
      </c>
      <c r="AB4548">
        <f>IF(OR($B4548="",$Z4548=""),"",MAX(0,$Z4548-N($M4548)))</f>
        <v/>
      </c>
      <c r="AC4548" s="46">
        <f>IF($B4548="","",IFERROR(INDEX('CCA Util %'!$H:$H,MATCH($B4548,'CCA Util %'!$E:$E,0)),""))</f>
        <v/>
      </c>
      <c r="AD4548">
        <f>IF($B4548="","",IFERROR(INDEX('CCA Util %'!$G:$G,MATCH($B4548,'CCA Util %'!$E:$E,0)),""))</f>
        <v/>
      </c>
      <c r="AE4548">
        <f>IF(OR($B4548="",$U4548=""),"",$U4548&amp;" &amp; "&amp;IF(OR($AD4548="",$AD4548=0),"Util NA",$AD4548&amp;" Util"))</f>
        <v/>
      </c>
    </row>
    <row r="4549" ht="15.75" customHeight="1" s="42">
      <c r="A4549" s="41" t="n"/>
      <c r="G4549" s="38" t="n"/>
      <c r="H4549" s="38" t="n"/>
      <c r="I4549" s="38" t="n"/>
      <c r="J4549" s="38" t="n"/>
      <c r="K4549" s="38" t="n"/>
      <c r="L4549" s="38" t="n"/>
      <c r="N4549" s="36">
        <f>IF($B4549="","",IF($C4549="SUPERSTORE","Superstore","DH"))</f>
        <v/>
      </c>
      <c r="O4549" s="36">
        <f>IF($B4549="","",IFERROR(VLOOKUP($B4549,Mapping!$A:$C,2,0),"Not Mapped"))</f>
        <v/>
      </c>
      <c r="P4549" s="36">
        <f>IF($B4549="","",IFERROR(VLOOKUP($B4549,Mapping!$A:$C,3,0),"Not Mapped"))</f>
        <v/>
      </c>
      <c r="Q4549" s="36">
        <f>IF($B4549="","",IFERROR(VLOOKUP($O4549,Leaders!$A:$B,2,0),"Not Mapped"))</f>
        <v/>
      </c>
      <c r="R4549" s="36">
        <f>IF($B4549="","",IF(COUNTIF(Exclusions!$A:$A,$B4549)&gt;0,"Yes","No"))</f>
        <v/>
      </c>
      <c r="S4549" s="38">
        <f>IF($B4549="","",MIN(1,DAY($A4549)/IF($N4549="Superstore",Settings!$B$5,Settings!$B$4)))</f>
        <v/>
      </c>
      <c r="T4549" s="38">
        <f>IF(OR($B4549="",$G4549="",$S4549=0),"",$G4549/$S4549)</f>
        <v/>
      </c>
      <c r="U4549" s="36">
        <f>IF($T4549="","",IF($T4549&lt;Settings!$B$8,"Critical",IF($T4549&lt;Settings!$B$9,"Semi Critical","Non Critical")))</f>
        <v/>
      </c>
      <c r="V4549" s="28" t="n"/>
      <c r="Z4549">
        <f>IF($B4549="","",IFERROR(VLOOKUP($B4549,'Plan HC for CCA'!$A:$B,2,0),""))</f>
        <v/>
      </c>
      <c r="AA4549">
        <f>IF(OR($B4549="",$Z4549=""),"",IF(N($M4549)&lt;$Z4549,"Delta","No Delta"))</f>
        <v/>
      </c>
      <c r="AB4549">
        <f>IF(OR($B4549="",$Z4549=""),"",MAX(0,$Z4549-N($M4549)))</f>
        <v/>
      </c>
      <c r="AC4549" s="46">
        <f>IF($B4549="","",IFERROR(INDEX('CCA Util %'!$H:$H,MATCH($B4549,'CCA Util %'!$E:$E,0)),""))</f>
        <v/>
      </c>
      <c r="AD4549">
        <f>IF($B4549="","",IFERROR(INDEX('CCA Util %'!$G:$G,MATCH($B4549,'CCA Util %'!$E:$E,0)),""))</f>
        <v/>
      </c>
      <c r="AE4549">
        <f>IF(OR($B4549="",$U4549=""),"",$U4549&amp;" &amp; "&amp;IF(OR($AD4549="",$AD4549=0),"Util NA",$AD4549&amp;" Util"))</f>
        <v/>
      </c>
    </row>
    <row r="4550" ht="15.75" customHeight="1" s="42">
      <c r="A4550" s="41" t="n"/>
      <c r="G4550" s="38" t="n"/>
      <c r="H4550" s="38" t="n"/>
      <c r="I4550" s="38" t="n"/>
      <c r="J4550" s="38" t="n"/>
      <c r="K4550" s="38" t="n"/>
      <c r="L4550" s="38" t="n"/>
      <c r="N4550" s="36">
        <f>IF($B4550="","",IF($C4550="SUPERSTORE","Superstore","DH"))</f>
        <v/>
      </c>
      <c r="O4550" s="36">
        <f>IF($B4550="","",IFERROR(VLOOKUP($B4550,Mapping!$A:$C,2,0),"Not Mapped"))</f>
        <v/>
      </c>
      <c r="P4550" s="36">
        <f>IF($B4550="","",IFERROR(VLOOKUP($B4550,Mapping!$A:$C,3,0),"Not Mapped"))</f>
        <v/>
      </c>
      <c r="Q4550" s="36">
        <f>IF($B4550="","",IFERROR(VLOOKUP($O4550,Leaders!$A:$B,2,0),"Not Mapped"))</f>
        <v/>
      </c>
      <c r="R4550" s="36">
        <f>IF($B4550="","",IF(COUNTIF(Exclusions!$A:$A,$B4550)&gt;0,"Yes","No"))</f>
        <v/>
      </c>
      <c r="S4550" s="38">
        <f>IF($B4550="","",MIN(1,DAY($A4550)/IF($N4550="Superstore",Settings!$B$5,Settings!$B$4)))</f>
        <v/>
      </c>
      <c r="T4550" s="38">
        <f>IF(OR($B4550="",$G4550="",$S4550=0),"",$G4550/$S4550)</f>
        <v/>
      </c>
      <c r="U4550" s="36">
        <f>IF($T4550="","",IF($T4550&lt;Settings!$B$8,"Critical",IF($T4550&lt;Settings!$B$9,"Semi Critical","Non Critical")))</f>
        <v/>
      </c>
      <c r="V4550" s="28" t="n"/>
      <c r="Z4550">
        <f>IF($B4550="","",IFERROR(VLOOKUP($B4550,'Plan HC for CCA'!$A:$B,2,0),""))</f>
        <v/>
      </c>
      <c r="AA4550">
        <f>IF(OR($B4550="",$Z4550=""),"",IF(N($M4550)&lt;$Z4550,"Delta","No Delta"))</f>
        <v/>
      </c>
      <c r="AB4550">
        <f>IF(OR($B4550="",$Z4550=""),"",MAX(0,$Z4550-N($M4550)))</f>
        <v/>
      </c>
      <c r="AC4550" s="46">
        <f>IF($B4550="","",IFERROR(INDEX('CCA Util %'!$H:$H,MATCH($B4550,'CCA Util %'!$E:$E,0)),""))</f>
        <v/>
      </c>
      <c r="AD4550">
        <f>IF($B4550="","",IFERROR(INDEX('CCA Util %'!$G:$G,MATCH($B4550,'CCA Util %'!$E:$E,0)),""))</f>
        <v/>
      </c>
      <c r="AE4550">
        <f>IF(OR($B4550="",$U4550=""),"",$U4550&amp;" &amp; "&amp;IF(OR($AD4550="",$AD4550=0),"Util NA",$AD4550&amp;" Util"))</f>
        <v/>
      </c>
    </row>
    <row r="4551" ht="15.75" customHeight="1" s="42">
      <c r="A4551" s="41" t="n"/>
      <c r="G4551" s="38" t="n"/>
      <c r="H4551" s="38" t="n"/>
      <c r="I4551" s="38" t="n"/>
      <c r="J4551" s="38" t="n"/>
      <c r="K4551" s="38" t="n"/>
      <c r="L4551" s="38" t="n"/>
      <c r="N4551" s="36">
        <f>IF($B4551="","",IF($C4551="SUPERSTORE","Superstore","DH"))</f>
        <v/>
      </c>
      <c r="O4551" s="36">
        <f>IF($B4551="","",IFERROR(VLOOKUP($B4551,Mapping!$A:$C,2,0),"Not Mapped"))</f>
        <v/>
      </c>
      <c r="P4551" s="36">
        <f>IF($B4551="","",IFERROR(VLOOKUP($B4551,Mapping!$A:$C,3,0),"Not Mapped"))</f>
        <v/>
      </c>
      <c r="Q4551" s="36">
        <f>IF($B4551="","",IFERROR(VLOOKUP($O4551,Leaders!$A:$B,2,0),"Not Mapped"))</f>
        <v/>
      </c>
      <c r="R4551" s="36">
        <f>IF($B4551="","",IF(COUNTIF(Exclusions!$A:$A,$B4551)&gt;0,"Yes","No"))</f>
        <v/>
      </c>
      <c r="S4551" s="38">
        <f>IF($B4551="","",MIN(1,DAY($A4551)/IF($N4551="Superstore",Settings!$B$5,Settings!$B$4)))</f>
        <v/>
      </c>
      <c r="T4551" s="38">
        <f>IF(OR($B4551="",$G4551="",$S4551=0),"",$G4551/$S4551)</f>
        <v/>
      </c>
      <c r="U4551" s="36">
        <f>IF($T4551="","",IF($T4551&lt;Settings!$B$8,"Critical",IF($T4551&lt;Settings!$B$9,"Semi Critical","Non Critical")))</f>
        <v/>
      </c>
      <c r="V4551" s="28" t="n"/>
      <c r="Z4551">
        <f>IF($B4551="","",IFERROR(VLOOKUP($B4551,'Plan HC for CCA'!$A:$B,2,0),""))</f>
        <v/>
      </c>
      <c r="AA4551">
        <f>IF(OR($B4551="",$Z4551=""),"",IF(N($M4551)&lt;$Z4551,"Delta","No Delta"))</f>
        <v/>
      </c>
      <c r="AB4551">
        <f>IF(OR($B4551="",$Z4551=""),"",MAX(0,$Z4551-N($M4551)))</f>
        <v/>
      </c>
      <c r="AC4551" s="46">
        <f>IF($B4551="","",IFERROR(INDEX('CCA Util %'!$H:$H,MATCH($B4551,'CCA Util %'!$E:$E,0)),""))</f>
        <v/>
      </c>
      <c r="AD4551">
        <f>IF($B4551="","",IFERROR(INDEX('CCA Util %'!$G:$G,MATCH($B4551,'CCA Util %'!$E:$E,0)),""))</f>
        <v/>
      </c>
      <c r="AE4551">
        <f>IF(OR($B4551="",$U4551=""),"",$U4551&amp;" &amp; "&amp;IF(OR($AD4551="",$AD4551=0),"Util NA",$AD4551&amp;" Util"))</f>
        <v/>
      </c>
    </row>
    <row r="4552" ht="15.75" customHeight="1" s="42">
      <c r="A4552" s="41" t="n"/>
      <c r="G4552" s="38" t="n"/>
      <c r="H4552" s="38" t="n"/>
      <c r="I4552" s="38" t="n"/>
      <c r="J4552" s="38" t="n"/>
      <c r="K4552" s="38" t="n"/>
      <c r="L4552" s="38" t="n"/>
      <c r="N4552" s="36">
        <f>IF($B4552="","",IF($C4552="SUPERSTORE","Superstore","DH"))</f>
        <v/>
      </c>
      <c r="O4552" s="36">
        <f>IF($B4552="","",IFERROR(VLOOKUP($B4552,Mapping!$A:$C,2,0),"Not Mapped"))</f>
        <v/>
      </c>
      <c r="P4552" s="36">
        <f>IF($B4552="","",IFERROR(VLOOKUP($B4552,Mapping!$A:$C,3,0),"Not Mapped"))</f>
        <v/>
      </c>
      <c r="Q4552" s="36">
        <f>IF($B4552="","",IFERROR(VLOOKUP($O4552,Leaders!$A:$B,2,0),"Not Mapped"))</f>
        <v/>
      </c>
      <c r="R4552" s="36">
        <f>IF($B4552="","",IF(COUNTIF(Exclusions!$A:$A,$B4552)&gt;0,"Yes","No"))</f>
        <v/>
      </c>
      <c r="S4552" s="38">
        <f>IF($B4552="","",MIN(1,DAY($A4552)/IF($N4552="Superstore",Settings!$B$5,Settings!$B$4)))</f>
        <v/>
      </c>
      <c r="T4552" s="38">
        <f>IF(OR($B4552="",$G4552="",$S4552=0),"",$G4552/$S4552)</f>
        <v/>
      </c>
      <c r="U4552" s="36">
        <f>IF($T4552="","",IF($T4552&lt;Settings!$B$8,"Critical",IF($T4552&lt;Settings!$B$9,"Semi Critical","Non Critical")))</f>
        <v/>
      </c>
      <c r="V4552" s="28" t="n"/>
      <c r="Z4552">
        <f>IF($B4552="","",IFERROR(VLOOKUP($B4552,'Plan HC for CCA'!$A:$B,2,0),""))</f>
        <v/>
      </c>
      <c r="AA4552">
        <f>IF(OR($B4552="",$Z4552=""),"",IF(N($M4552)&lt;$Z4552,"Delta","No Delta"))</f>
        <v/>
      </c>
      <c r="AB4552">
        <f>IF(OR($B4552="",$Z4552=""),"",MAX(0,$Z4552-N($M4552)))</f>
        <v/>
      </c>
      <c r="AC4552" s="46">
        <f>IF($B4552="","",IFERROR(INDEX('CCA Util %'!$H:$H,MATCH($B4552,'CCA Util %'!$E:$E,0)),""))</f>
        <v/>
      </c>
      <c r="AD4552">
        <f>IF($B4552="","",IFERROR(INDEX('CCA Util %'!$G:$G,MATCH($B4552,'CCA Util %'!$E:$E,0)),""))</f>
        <v/>
      </c>
      <c r="AE4552">
        <f>IF(OR($B4552="",$U4552=""),"",$U4552&amp;" &amp; "&amp;IF(OR($AD4552="",$AD4552=0),"Util NA",$AD4552&amp;" Util"))</f>
        <v/>
      </c>
    </row>
    <row r="4553" ht="15.75" customHeight="1" s="42">
      <c r="A4553" s="41" t="n"/>
      <c r="G4553" s="38" t="n"/>
      <c r="H4553" s="38" t="n"/>
      <c r="I4553" s="38" t="n"/>
      <c r="J4553" s="38" t="n"/>
      <c r="K4553" s="38" t="n"/>
      <c r="L4553" s="38" t="n"/>
      <c r="N4553" s="36">
        <f>IF($B4553="","",IF($C4553="SUPERSTORE","Superstore","DH"))</f>
        <v/>
      </c>
      <c r="O4553" s="36">
        <f>IF($B4553="","",IFERROR(VLOOKUP($B4553,Mapping!$A:$C,2,0),"Not Mapped"))</f>
        <v/>
      </c>
      <c r="P4553" s="36">
        <f>IF($B4553="","",IFERROR(VLOOKUP($B4553,Mapping!$A:$C,3,0),"Not Mapped"))</f>
        <v/>
      </c>
      <c r="Q4553" s="36">
        <f>IF($B4553="","",IFERROR(VLOOKUP($O4553,Leaders!$A:$B,2,0),"Not Mapped"))</f>
        <v/>
      </c>
      <c r="R4553" s="36">
        <f>IF($B4553="","",IF(COUNTIF(Exclusions!$A:$A,$B4553)&gt;0,"Yes","No"))</f>
        <v/>
      </c>
      <c r="S4553" s="38">
        <f>IF($B4553="","",MIN(1,DAY($A4553)/IF($N4553="Superstore",Settings!$B$5,Settings!$B$4)))</f>
        <v/>
      </c>
      <c r="T4553" s="38">
        <f>IF(OR($B4553="",$G4553="",$S4553=0),"",$G4553/$S4553)</f>
        <v/>
      </c>
      <c r="U4553" s="36">
        <f>IF($T4553="","",IF($T4553&lt;Settings!$B$8,"Critical",IF($T4553&lt;Settings!$B$9,"Semi Critical","Non Critical")))</f>
        <v/>
      </c>
      <c r="V4553" s="28" t="n"/>
      <c r="Z4553">
        <f>IF($B4553="","",IFERROR(VLOOKUP($B4553,'Plan HC for CCA'!$A:$B,2,0),""))</f>
        <v/>
      </c>
      <c r="AA4553">
        <f>IF(OR($B4553="",$Z4553=""),"",IF(N($M4553)&lt;$Z4553,"Delta","No Delta"))</f>
        <v/>
      </c>
      <c r="AB4553">
        <f>IF(OR($B4553="",$Z4553=""),"",MAX(0,$Z4553-N($M4553)))</f>
        <v/>
      </c>
      <c r="AC4553" s="46">
        <f>IF($B4553="","",IFERROR(INDEX('CCA Util %'!$H:$H,MATCH($B4553,'CCA Util %'!$E:$E,0)),""))</f>
        <v/>
      </c>
      <c r="AD4553">
        <f>IF($B4553="","",IFERROR(INDEX('CCA Util %'!$G:$G,MATCH($B4553,'CCA Util %'!$E:$E,0)),""))</f>
        <v/>
      </c>
      <c r="AE4553">
        <f>IF(OR($B4553="",$U4553=""),"",$U4553&amp;" &amp; "&amp;IF(OR($AD4553="",$AD4553=0),"Util NA",$AD4553&amp;" Util"))</f>
        <v/>
      </c>
    </row>
    <row r="4554" ht="15.75" customHeight="1" s="42">
      <c r="A4554" s="41" t="n"/>
      <c r="G4554" s="38" t="n"/>
      <c r="H4554" s="38" t="n"/>
      <c r="I4554" s="38" t="n"/>
      <c r="J4554" s="38" t="n"/>
      <c r="K4554" s="38" t="n"/>
      <c r="L4554" s="38" t="n"/>
      <c r="N4554" s="36">
        <f>IF($B4554="","",IF($C4554="SUPERSTORE","Superstore","DH"))</f>
        <v/>
      </c>
      <c r="O4554" s="36">
        <f>IF($B4554="","",IFERROR(VLOOKUP($B4554,Mapping!$A:$C,2,0),"Not Mapped"))</f>
        <v/>
      </c>
      <c r="P4554" s="36">
        <f>IF($B4554="","",IFERROR(VLOOKUP($B4554,Mapping!$A:$C,3,0),"Not Mapped"))</f>
        <v/>
      </c>
      <c r="Q4554" s="36">
        <f>IF($B4554="","",IFERROR(VLOOKUP($O4554,Leaders!$A:$B,2,0),"Not Mapped"))</f>
        <v/>
      </c>
      <c r="R4554" s="36">
        <f>IF($B4554="","",IF(COUNTIF(Exclusions!$A:$A,$B4554)&gt;0,"Yes","No"))</f>
        <v/>
      </c>
      <c r="S4554" s="38">
        <f>IF($B4554="","",MIN(1,DAY($A4554)/IF($N4554="Superstore",Settings!$B$5,Settings!$B$4)))</f>
        <v/>
      </c>
      <c r="T4554" s="38">
        <f>IF(OR($B4554="",$G4554="",$S4554=0),"",$G4554/$S4554)</f>
        <v/>
      </c>
      <c r="U4554" s="36">
        <f>IF($T4554="","",IF($T4554&lt;Settings!$B$8,"Critical",IF($T4554&lt;Settings!$B$9,"Semi Critical","Non Critical")))</f>
        <v/>
      </c>
      <c r="V4554" s="28" t="n"/>
      <c r="Z4554">
        <f>IF($B4554="","",IFERROR(VLOOKUP($B4554,'Plan HC for CCA'!$A:$B,2,0),""))</f>
        <v/>
      </c>
      <c r="AA4554">
        <f>IF(OR($B4554="",$Z4554=""),"",IF(N($M4554)&lt;$Z4554,"Delta","No Delta"))</f>
        <v/>
      </c>
      <c r="AB4554">
        <f>IF(OR($B4554="",$Z4554=""),"",MAX(0,$Z4554-N($M4554)))</f>
        <v/>
      </c>
      <c r="AC4554" s="46">
        <f>IF($B4554="","",IFERROR(INDEX('CCA Util %'!$H:$H,MATCH($B4554,'CCA Util %'!$E:$E,0)),""))</f>
        <v/>
      </c>
      <c r="AD4554">
        <f>IF($B4554="","",IFERROR(INDEX('CCA Util %'!$G:$G,MATCH($B4554,'CCA Util %'!$E:$E,0)),""))</f>
        <v/>
      </c>
      <c r="AE4554">
        <f>IF(OR($B4554="",$U4554=""),"",$U4554&amp;" &amp; "&amp;IF(OR($AD4554="",$AD4554=0),"Util NA",$AD4554&amp;" Util"))</f>
        <v/>
      </c>
    </row>
    <row r="4555" ht="15.75" customHeight="1" s="42">
      <c r="A4555" s="41" t="n"/>
      <c r="G4555" s="38" t="n"/>
      <c r="H4555" s="38" t="n"/>
      <c r="I4555" s="38" t="n"/>
      <c r="J4555" s="38" t="n"/>
      <c r="K4555" s="38" t="n"/>
      <c r="L4555" s="38" t="n"/>
      <c r="N4555" s="36">
        <f>IF($B4555="","",IF($C4555="SUPERSTORE","Superstore","DH"))</f>
        <v/>
      </c>
      <c r="O4555" s="36">
        <f>IF($B4555="","",IFERROR(VLOOKUP($B4555,Mapping!$A:$C,2,0),"Not Mapped"))</f>
        <v/>
      </c>
      <c r="P4555" s="36">
        <f>IF($B4555="","",IFERROR(VLOOKUP($B4555,Mapping!$A:$C,3,0),"Not Mapped"))</f>
        <v/>
      </c>
      <c r="Q4555" s="36">
        <f>IF($B4555="","",IFERROR(VLOOKUP($O4555,Leaders!$A:$B,2,0),"Not Mapped"))</f>
        <v/>
      </c>
      <c r="R4555" s="36">
        <f>IF($B4555="","",IF(COUNTIF(Exclusions!$A:$A,$B4555)&gt;0,"Yes","No"))</f>
        <v/>
      </c>
      <c r="S4555" s="38">
        <f>IF($B4555="","",MIN(1,DAY($A4555)/IF($N4555="Superstore",Settings!$B$5,Settings!$B$4)))</f>
        <v/>
      </c>
      <c r="T4555" s="38">
        <f>IF(OR($B4555="",$G4555="",$S4555=0),"",$G4555/$S4555)</f>
        <v/>
      </c>
      <c r="U4555" s="36">
        <f>IF($T4555="","",IF($T4555&lt;Settings!$B$8,"Critical",IF($T4555&lt;Settings!$B$9,"Semi Critical","Non Critical")))</f>
        <v/>
      </c>
      <c r="V4555" s="28" t="n"/>
      <c r="Z4555">
        <f>IF($B4555="","",IFERROR(VLOOKUP($B4555,'Plan HC for CCA'!$A:$B,2,0),""))</f>
        <v/>
      </c>
      <c r="AA4555">
        <f>IF(OR($B4555="",$Z4555=""),"",IF(N($M4555)&lt;$Z4555,"Delta","No Delta"))</f>
        <v/>
      </c>
      <c r="AB4555">
        <f>IF(OR($B4555="",$Z4555=""),"",MAX(0,$Z4555-N($M4555)))</f>
        <v/>
      </c>
      <c r="AC4555" s="46">
        <f>IF($B4555="","",IFERROR(INDEX('CCA Util %'!$H:$H,MATCH($B4555,'CCA Util %'!$E:$E,0)),""))</f>
        <v/>
      </c>
      <c r="AD4555">
        <f>IF($B4555="","",IFERROR(INDEX('CCA Util %'!$G:$G,MATCH($B4555,'CCA Util %'!$E:$E,0)),""))</f>
        <v/>
      </c>
      <c r="AE4555">
        <f>IF(OR($B4555="",$U4555=""),"",$U4555&amp;" &amp; "&amp;IF(OR($AD4555="",$AD4555=0),"Util NA",$AD4555&amp;" Util"))</f>
        <v/>
      </c>
    </row>
    <row r="4556" ht="15.75" customHeight="1" s="42">
      <c r="A4556" s="41" t="n"/>
      <c r="G4556" s="38" t="n"/>
      <c r="H4556" s="38" t="n"/>
      <c r="I4556" s="38" t="n"/>
      <c r="J4556" s="38" t="n"/>
      <c r="K4556" s="38" t="n"/>
      <c r="L4556" s="38" t="n"/>
      <c r="N4556" s="36">
        <f>IF($B4556="","",IF($C4556="SUPERSTORE","Superstore","DH"))</f>
        <v/>
      </c>
      <c r="O4556" s="36">
        <f>IF($B4556="","",IFERROR(VLOOKUP($B4556,Mapping!$A:$C,2,0),"Not Mapped"))</f>
        <v/>
      </c>
      <c r="P4556" s="36">
        <f>IF($B4556="","",IFERROR(VLOOKUP($B4556,Mapping!$A:$C,3,0),"Not Mapped"))</f>
        <v/>
      </c>
      <c r="Q4556" s="36">
        <f>IF($B4556="","",IFERROR(VLOOKUP($O4556,Leaders!$A:$B,2,0),"Not Mapped"))</f>
        <v/>
      </c>
      <c r="R4556" s="36">
        <f>IF($B4556="","",IF(COUNTIF(Exclusions!$A:$A,$B4556)&gt;0,"Yes","No"))</f>
        <v/>
      </c>
      <c r="S4556" s="38">
        <f>IF($B4556="","",MIN(1,DAY($A4556)/IF($N4556="Superstore",Settings!$B$5,Settings!$B$4)))</f>
        <v/>
      </c>
      <c r="T4556" s="38">
        <f>IF(OR($B4556="",$G4556="",$S4556=0),"",$G4556/$S4556)</f>
        <v/>
      </c>
      <c r="U4556" s="36">
        <f>IF($T4556="","",IF($T4556&lt;Settings!$B$8,"Critical",IF($T4556&lt;Settings!$B$9,"Semi Critical","Non Critical")))</f>
        <v/>
      </c>
      <c r="V4556" s="28" t="n"/>
      <c r="Z4556">
        <f>IF($B4556="","",IFERROR(VLOOKUP($B4556,'Plan HC for CCA'!$A:$B,2,0),""))</f>
        <v/>
      </c>
      <c r="AA4556">
        <f>IF(OR($B4556="",$Z4556=""),"",IF(N($M4556)&lt;$Z4556,"Delta","No Delta"))</f>
        <v/>
      </c>
      <c r="AB4556">
        <f>IF(OR($B4556="",$Z4556=""),"",MAX(0,$Z4556-N($M4556)))</f>
        <v/>
      </c>
      <c r="AC4556" s="46">
        <f>IF($B4556="","",IFERROR(INDEX('CCA Util %'!$H:$H,MATCH($B4556,'CCA Util %'!$E:$E,0)),""))</f>
        <v/>
      </c>
      <c r="AD4556">
        <f>IF($B4556="","",IFERROR(INDEX('CCA Util %'!$G:$G,MATCH($B4556,'CCA Util %'!$E:$E,0)),""))</f>
        <v/>
      </c>
      <c r="AE4556">
        <f>IF(OR($B4556="",$U4556=""),"",$U4556&amp;" &amp; "&amp;IF(OR($AD4556="",$AD4556=0),"Util NA",$AD4556&amp;" Util"))</f>
        <v/>
      </c>
    </row>
    <row r="4557" ht="15.75" customHeight="1" s="42">
      <c r="A4557" s="41" t="n"/>
      <c r="G4557" s="38" t="n"/>
      <c r="H4557" s="38" t="n"/>
      <c r="I4557" s="38" t="n"/>
      <c r="J4557" s="38" t="n"/>
      <c r="K4557" s="38" t="n"/>
      <c r="L4557" s="38" t="n"/>
      <c r="N4557" s="36">
        <f>IF($B4557="","",IF($C4557="SUPERSTORE","Superstore","DH"))</f>
        <v/>
      </c>
      <c r="O4557" s="36">
        <f>IF($B4557="","",IFERROR(VLOOKUP($B4557,Mapping!$A:$C,2,0),"Not Mapped"))</f>
        <v/>
      </c>
      <c r="P4557" s="36">
        <f>IF($B4557="","",IFERROR(VLOOKUP($B4557,Mapping!$A:$C,3,0),"Not Mapped"))</f>
        <v/>
      </c>
      <c r="Q4557" s="36">
        <f>IF($B4557="","",IFERROR(VLOOKUP($O4557,Leaders!$A:$B,2,0),"Not Mapped"))</f>
        <v/>
      </c>
      <c r="R4557" s="36">
        <f>IF($B4557="","",IF(COUNTIF(Exclusions!$A:$A,$B4557)&gt;0,"Yes","No"))</f>
        <v/>
      </c>
      <c r="S4557" s="38">
        <f>IF($B4557="","",MIN(1,DAY($A4557)/IF($N4557="Superstore",Settings!$B$5,Settings!$B$4)))</f>
        <v/>
      </c>
      <c r="T4557" s="38">
        <f>IF(OR($B4557="",$G4557="",$S4557=0),"",$G4557/$S4557)</f>
        <v/>
      </c>
      <c r="U4557" s="36">
        <f>IF($T4557="","",IF($T4557&lt;Settings!$B$8,"Critical",IF($T4557&lt;Settings!$B$9,"Semi Critical","Non Critical")))</f>
        <v/>
      </c>
      <c r="V4557" s="28" t="n"/>
      <c r="Z4557">
        <f>IF($B4557="","",IFERROR(VLOOKUP($B4557,'Plan HC for CCA'!$A:$B,2,0),""))</f>
        <v/>
      </c>
      <c r="AA4557">
        <f>IF(OR($B4557="",$Z4557=""),"",IF(N($M4557)&lt;$Z4557,"Delta","No Delta"))</f>
        <v/>
      </c>
      <c r="AB4557">
        <f>IF(OR($B4557="",$Z4557=""),"",MAX(0,$Z4557-N($M4557)))</f>
        <v/>
      </c>
      <c r="AC4557" s="46">
        <f>IF($B4557="","",IFERROR(INDEX('CCA Util %'!$H:$H,MATCH($B4557,'CCA Util %'!$E:$E,0)),""))</f>
        <v/>
      </c>
      <c r="AD4557">
        <f>IF($B4557="","",IFERROR(INDEX('CCA Util %'!$G:$G,MATCH($B4557,'CCA Util %'!$E:$E,0)),""))</f>
        <v/>
      </c>
      <c r="AE4557">
        <f>IF(OR($B4557="",$U4557=""),"",$U4557&amp;" &amp; "&amp;IF(OR($AD4557="",$AD4557=0),"Util NA",$AD4557&amp;" Util"))</f>
        <v/>
      </c>
    </row>
    <row r="4558" ht="15.75" customHeight="1" s="42">
      <c r="A4558" s="41" t="n"/>
      <c r="G4558" s="38" t="n"/>
      <c r="H4558" s="38" t="n"/>
      <c r="I4558" s="38" t="n"/>
      <c r="J4558" s="38" t="n"/>
      <c r="K4558" s="38" t="n"/>
      <c r="L4558" s="38" t="n"/>
      <c r="N4558" s="36">
        <f>IF($B4558="","",IF($C4558="SUPERSTORE","Superstore","DH"))</f>
        <v/>
      </c>
      <c r="O4558" s="36">
        <f>IF($B4558="","",IFERROR(VLOOKUP($B4558,Mapping!$A:$C,2,0),"Not Mapped"))</f>
        <v/>
      </c>
      <c r="P4558" s="36">
        <f>IF($B4558="","",IFERROR(VLOOKUP($B4558,Mapping!$A:$C,3,0),"Not Mapped"))</f>
        <v/>
      </c>
      <c r="Q4558" s="36">
        <f>IF($B4558="","",IFERROR(VLOOKUP($O4558,Leaders!$A:$B,2,0),"Not Mapped"))</f>
        <v/>
      </c>
      <c r="R4558" s="36">
        <f>IF($B4558="","",IF(COUNTIF(Exclusions!$A:$A,$B4558)&gt;0,"Yes","No"))</f>
        <v/>
      </c>
      <c r="S4558" s="38">
        <f>IF($B4558="","",MIN(1,DAY($A4558)/IF($N4558="Superstore",Settings!$B$5,Settings!$B$4)))</f>
        <v/>
      </c>
      <c r="T4558" s="38">
        <f>IF(OR($B4558="",$G4558="",$S4558=0),"",$G4558/$S4558)</f>
        <v/>
      </c>
      <c r="U4558" s="36">
        <f>IF($T4558="","",IF($T4558&lt;Settings!$B$8,"Critical",IF($T4558&lt;Settings!$B$9,"Semi Critical","Non Critical")))</f>
        <v/>
      </c>
      <c r="V4558" s="28" t="n"/>
      <c r="Z4558">
        <f>IF($B4558="","",IFERROR(VLOOKUP($B4558,'Plan HC for CCA'!$A:$B,2,0),""))</f>
        <v/>
      </c>
      <c r="AA4558">
        <f>IF(OR($B4558="",$Z4558=""),"",IF(N($M4558)&lt;$Z4558,"Delta","No Delta"))</f>
        <v/>
      </c>
      <c r="AB4558">
        <f>IF(OR($B4558="",$Z4558=""),"",MAX(0,$Z4558-N($M4558)))</f>
        <v/>
      </c>
      <c r="AC4558" s="46">
        <f>IF($B4558="","",IFERROR(INDEX('CCA Util %'!$H:$H,MATCH($B4558,'CCA Util %'!$E:$E,0)),""))</f>
        <v/>
      </c>
      <c r="AD4558">
        <f>IF($B4558="","",IFERROR(INDEX('CCA Util %'!$G:$G,MATCH($B4558,'CCA Util %'!$E:$E,0)),""))</f>
        <v/>
      </c>
      <c r="AE4558">
        <f>IF(OR($B4558="",$U4558=""),"",$U4558&amp;" &amp; "&amp;IF(OR($AD4558="",$AD4558=0),"Util NA",$AD4558&amp;" Util"))</f>
        <v/>
      </c>
    </row>
    <row r="4559" ht="15.75" customHeight="1" s="42">
      <c r="A4559" s="41" t="n"/>
      <c r="G4559" s="38" t="n"/>
      <c r="H4559" s="38" t="n"/>
      <c r="I4559" s="38" t="n"/>
      <c r="J4559" s="38" t="n"/>
      <c r="K4559" s="38" t="n"/>
      <c r="L4559" s="38" t="n"/>
      <c r="N4559" s="36">
        <f>IF($B4559="","",IF($C4559="SUPERSTORE","Superstore","DH"))</f>
        <v/>
      </c>
      <c r="O4559" s="36">
        <f>IF($B4559="","",IFERROR(VLOOKUP($B4559,Mapping!$A:$C,2,0),"Not Mapped"))</f>
        <v/>
      </c>
      <c r="P4559" s="36">
        <f>IF($B4559="","",IFERROR(VLOOKUP($B4559,Mapping!$A:$C,3,0),"Not Mapped"))</f>
        <v/>
      </c>
      <c r="Q4559" s="36">
        <f>IF($B4559="","",IFERROR(VLOOKUP($O4559,Leaders!$A:$B,2,0),"Not Mapped"))</f>
        <v/>
      </c>
      <c r="R4559" s="36">
        <f>IF($B4559="","",IF(COUNTIF(Exclusions!$A:$A,$B4559)&gt;0,"Yes","No"))</f>
        <v/>
      </c>
      <c r="S4559" s="38">
        <f>IF($B4559="","",MIN(1,DAY($A4559)/IF($N4559="Superstore",Settings!$B$5,Settings!$B$4)))</f>
        <v/>
      </c>
      <c r="T4559" s="38">
        <f>IF(OR($B4559="",$G4559="",$S4559=0),"",$G4559/$S4559)</f>
        <v/>
      </c>
      <c r="U4559" s="36">
        <f>IF($T4559="","",IF($T4559&lt;Settings!$B$8,"Critical",IF($T4559&lt;Settings!$B$9,"Semi Critical","Non Critical")))</f>
        <v/>
      </c>
      <c r="V4559" s="28" t="n"/>
      <c r="Z4559">
        <f>IF($B4559="","",IFERROR(VLOOKUP($B4559,'Plan HC for CCA'!$A:$B,2,0),""))</f>
        <v/>
      </c>
      <c r="AA4559">
        <f>IF(OR($B4559="",$Z4559=""),"",IF(N($M4559)&lt;$Z4559,"Delta","No Delta"))</f>
        <v/>
      </c>
      <c r="AB4559">
        <f>IF(OR($B4559="",$Z4559=""),"",MAX(0,$Z4559-N($M4559)))</f>
        <v/>
      </c>
      <c r="AC4559" s="46">
        <f>IF($B4559="","",IFERROR(INDEX('CCA Util %'!$H:$H,MATCH($B4559,'CCA Util %'!$E:$E,0)),""))</f>
        <v/>
      </c>
      <c r="AD4559">
        <f>IF($B4559="","",IFERROR(INDEX('CCA Util %'!$G:$G,MATCH($B4559,'CCA Util %'!$E:$E,0)),""))</f>
        <v/>
      </c>
      <c r="AE4559">
        <f>IF(OR($B4559="",$U4559=""),"",$U4559&amp;" &amp; "&amp;IF(OR($AD4559="",$AD4559=0),"Util NA",$AD4559&amp;" Util"))</f>
        <v/>
      </c>
    </row>
    <row r="4560" ht="15.75" customHeight="1" s="42">
      <c r="A4560" s="41" t="n"/>
      <c r="G4560" s="38" t="n"/>
      <c r="H4560" s="38" t="n"/>
      <c r="I4560" s="38" t="n"/>
      <c r="J4560" s="38" t="n"/>
      <c r="K4560" s="38" t="n"/>
      <c r="L4560" s="38" t="n"/>
      <c r="N4560" s="36">
        <f>IF($B4560="","",IF($C4560="SUPERSTORE","Superstore","DH"))</f>
        <v/>
      </c>
      <c r="O4560" s="36">
        <f>IF($B4560="","",IFERROR(VLOOKUP($B4560,Mapping!$A:$C,2,0),"Not Mapped"))</f>
        <v/>
      </c>
      <c r="P4560" s="36">
        <f>IF($B4560="","",IFERROR(VLOOKUP($B4560,Mapping!$A:$C,3,0),"Not Mapped"))</f>
        <v/>
      </c>
      <c r="Q4560" s="36">
        <f>IF($B4560="","",IFERROR(VLOOKUP($O4560,Leaders!$A:$B,2,0),"Not Mapped"))</f>
        <v/>
      </c>
      <c r="R4560" s="36">
        <f>IF($B4560="","",IF(COUNTIF(Exclusions!$A:$A,$B4560)&gt;0,"Yes","No"))</f>
        <v/>
      </c>
      <c r="S4560" s="38">
        <f>IF($B4560="","",MIN(1,DAY($A4560)/IF($N4560="Superstore",Settings!$B$5,Settings!$B$4)))</f>
        <v/>
      </c>
      <c r="T4560" s="38">
        <f>IF(OR($B4560="",$G4560="",$S4560=0),"",$G4560/$S4560)</f>
        <v/>
      </c>
      <c r="U4560" s="36">
        <f>IF($T4560="","",IF($T4560&lt;Settings!$B$8,"Critical",IF($T4560&lt;Settings!$B$9,"Semi Critical","Non Critical")))</f>
        <v/>
      </c>
      <c r="V4560" s="28" t="n"/>
      <c r="Z4560">
        <f>IF($B4560="","",IFERROR(VLOOKUP($B4560,'Plan HC for CCA'!$A:$B,2,0),""))</f>
        <v/>
      </c>
      <c r="AA4560">
        <f>IF(OR($B4560="",$Z4560=""),"",IF(N($M4560)&lt;$Z4560,"Delta","No Delta"))</f>
        <v/>
      </c>
      <c r="AB4560">
        <f>IF(OR($B4560="",$Z4560=""),"",MAX(0,$Z4560-N($M4560)))</f>
        <v/>
      </c>
      <c r="AC4560" s="46">
        <f>IF($B4560="","",IFERROR(INDEX('CCA Util %'!$H:$H,MATCH($B4560,'CCA Util %'!$E:$E,0)),""))</f>
        <v/>
      </c>
      <c r="AD4560">
        <f>IF($B4560="","",IFERROR(INDEX('CCA Util %'!$G:$G,MATCH($B4560,'CCA Util %'!$E:$E,0)),""))</f>
        <v/>
      </c>
      <c r="AE4560">
        <f>IF(OR($B4560="",$U4560=""),"",$U4560&amp;" &amp; "&amp;IF(OR($AD4560="",$AD4560=0),"Util NA",$AD4560&amp;" Util"))</f>
        <v/>
      </c>
    </row>
    <row r="4561" ht="15.75" customHeight="1" s="42">
      <c r="A4561" s="41" t="n"/>
      <c r="G4561" s="38" t="n"/>
      <c r="H4561" s="38" t="n"/>
      <c r="I4561" s="38" t="n"/>
      <c r="J4561" s="38" t="n"/>
      <c r="K4561" s="38" t="n"/>
      <c r="L4561" s="38" t="n"/>
      <c r="N4561" s="36">
        <f>IF($B4561="","",IF($C4561="SUPERSTORE","Superstore","DH"))</f>
        <v/>
      </c>
      <c r="O4561" s="36">
        <f>IF($B4561="","",IFERROR(VLOOKUP($B4561,Mapping!$A:$C,2,0),"Not Mapped"))</f>
        <v/>
      </c>
      <c r="P4561" s="36">
        <f>IF($B4561="","",IFERROR(VLOOKUP($B4561,Mapping!$A:$C,3,0),"Not Mapped"))</f>
        <v/>
      </c>
      <c r="Q4561" s="36">
        <f>IF($B4561="","",IFERROR(VLOOKUP($O4561,Leaders!$A:$B,2,0),"Not Mapped"))</f>
        <v/>
      </c>
      <c r="R4561" s="36">
        <f>IF($B4561="","",IF(COUNTIF(Exclusions!$A:$A,$B4561)&gt;0,"Yes","No"))</f>
        <v/>
      </c>
      <c r="S4561" s="38">
        <f>IF($B4561="","",MIN(1,DAY($A4561)/IF($N4561="Superstore",Settings!$B$5,Settings!$B$4)))</f>
        <v/>
      </c>
      <c r="T4561" s="38">
        <f>IF(OR($B4561="",$G4561="",$S4561=0),"",$G4561/$S4561)</f>
        <v/>
      </c>
      <c r="U4561" s="36">
        <f>IF($T4561="","",IF($T4561&lt;Settings!$B$8,"Critical",IF($T4561&lt;Settings!$B$9,"Semi Critical","Non Critical")))</f>
        <v/>
      </c>
      <c r="V4561" s="28" t="n"/>
      <c r="Z4561">
        <f>IF($B4561="","",IFERROR(VLOOKUP($B4561,'Plan HC for CCA'!$A:$B,2,0),""))</f>
        <v/>
      </c>
      <c r="AA4561">
        <f>IF(OR($B4561="",$Z4561=""),"",IF(N($M4561)&lt;$Z4561,"Delta","No Delta"))</f>
        <v/>
      </c>
      <c r="AB4561">
        <f>IF(OR($B4561="",$Z4561=""),"",MAX(0,$Z4561-N($M4561)))</f>
        <v/>
      </c>
      <c r="AC4561" s="46">
        <f>IF($B4561="","",IFERROR(INDEX('CCA Util %'!$H:$H,MATCH($B4561,'CCA Util %'!$E:$E,0)),""))</f>
        <v/>
      </c>
      <c r="AD4561">
        <f>IF($B4561="","",IFERROR(INDEX('CCA Util %'!$G:$G,MATCH($B4561,'CCA Util %'!$E:$E,0)),""))</f>
        <v/>
      </c>
      <c r="AE4561">
        <f>IF(OR($B4561="",$U4561=""),"",$U4561&amp;" &amp; "&amp;IF(OR($AD4561="",$AD4561=0),"Util NA",$AD4561&amp;" Util"))</f>
        <v/>
      </c>
    </row>
    <row r="4562" ht="15.75" customHeight="1" s="42">
      <c r="A4562" s="41" t="n"/>
      <c r="G4562" s="38" t="n"/>
      <c r="H4562" s="38" t="n"/>
      <c r="I4562" s="38" t="n"/>
      <c r="J4562" s="38" t="n"/>
      <c r="K4562" s="38" t="n"/>
      <c r="L4562" s="38" t="n"/>
      <c r="N4562" s="36">
        <f>IF($B4562="","",IF($C4562="SUPERSTORE","Superstore","DH"))</f>
        <v/>
      </c>
      <c r="O4562" s="36">
        <f>IF($B4562="","",IFERROR(VLOOKUP($B4562,Mapping!$A:$C,2,0),"Not Mapped"))</f>
        <v/>
      </c>
      <c r="P4562" s="36">
        <f>IF($B4562="","",IFERROR(VLOOKUP($B4562,Mapping!$A:$C,3,0),"Not Mapped"))</f>
        <v/>
      </c>
      <c r="Q4562" s="36">
        <f>IF($B4562="","",IFERROR(VLOOKUP($O4562,Leaders!$A:$B,2,0),"Not Mapped"))</f>
        <v/>
      </c>
      <c r="R4562" s="36">
        <f>IF($B4562="","",IF(COUNTIF(Exclusions!$A:$A,$B4562)&gt;0,"Yes","No"))</f>
        <v/>
      </c>
      <c r="S4562" s="38">
        <f>IF($B4562="","",MIN(1,DAY($A4562)/IF($N4562="Superstore",Settings!$B$5,Settings!$B$4)))</f>
        <v/>
      </c>
      <c r="T4562" s="38">
        <f>IF(OR($B4562="",$G4562="",$S4562=0),"",$G4562/$S4562)</f>
        <v/>
      </c>
      <c r="U4562" s="36">
        <f>IF($T4562="","",IF($T4562&lt;Settings!$B$8,"Critical",IF($T4562&lt;Settings!$B$9,"Semi Critical","Non Critical")))</f>
        <v/>
      </c>
      <c r="V4562" s="28" t="n"/>
      <c r="Z4562">
        <f>IF($B4562="","",IFERROR(VLOOKUP($B4562,'Plan HC for CCA'!$A:$B,2,0),""))</f>
        <v/>
      </c>
      <c r="AA4562">
        <f>IF(OR($B4562="",$Z4562=""),"",IF(N($M4562)&lt;$Z4562,"Delta","No Delta"))</f>
        <v/>
      </c>
      <c r="AB4562">
        <f>IF(OR($B4562="",$Z4562=""),"",MAX(0,$Z4562-N($M4562)))</f>
        <v/>
      </c>
      <c r="AC4562" s="46">
        <f>IF($B4562="","",IFERROR(INDEX('CCA Util %'!$H:$H,MATCH($B4562,'CCA Util %'!$E:$E,0)),""))</f>
        <v/>
      </c>
      <c r="AD4562">
        <f>IF($B4562="","",IFERROR(INDEX('CCA Util %'!$G:$G,MATCH($B4562,'CCA Util %'!$E:$E,0)),""))</f>
        <v/>
      </c>
      <c r="AE4562">
        <f>IF(OR($B4562="",$U4562=""),"",$U4562&amp;" &amp; "&amp;IF(OR($AD4562="",$AD4562=0),"Util NA",$AD4562&amp;" Util"))</f>
        <v/>
      </c>
    </row>
    <row r="4563" ht="15.75" customHeight="1" s="42">
      <c r="A4563" s="41" t="n"/>
      <c r="G4563" s="38" t="n"/>
      <c r="H4563" s="38" t="n"/>
      <c r="I4563" s="38" t="n"/>
      <c r="J4563" s="38" t="n"/>
      <c r="K4563" s="38" t="n"/>
      <c r="L4563" s="38" t="n"/>
      <c r="N4563" s="36">
        <f>IF($B4563="","",IF($C4563="SUPERSTORE","Superstore","DH"))</f>
        <v/>
      </c>
      <c r="O4563" s="36">
        <f>IF($B4563="","",IFERROR(VLOOKUP($B4563,Mapping!$A:$C,2,0),"Not Mapped"))</f>
        <v/>
      </c>
      <c r="P4563" s="36">
        <f>IF($B4563="","",IFERROR(VLOOKUP($B4563,Mapping!$A:$C,3,0),"Not Mapped"))</f>
        <v/>
      </c>
      <c r="Q4563" s="36">
        <f>IF($B4563="","",IFERROR(VLOOKUP($O4563,Leaders!$A:$B,2,0),"Not Mapped"))</f>
        <v/>
      </c>
      <c r="R4563" s="36">
        <f>IF($B4563="","",IF(COUNTIF(Exclusions!$A:$A,$B4563)&gt;0,"Yes","No"))</f>
        <v/>
      </c>
      <c r="S4563" s="38">
        <f>IF($B4563="","",MIN(1,DAY($A4563)/IF($N4563="Superstore",Settings!$B$5,Settings!$B$4)))</f>
        <v/>
      </c>
      <c r="T4563" s="38">
        <f>IF(OR($B4563="",$G4563="",$S4563=0),"",$G4563/$S4563)</f>
        <v/>
      </c>
      <c r="U4563" s="36">
        <f>IF($T4563="","",IF($T4563&lt;Settings!$B$8,"Critical",IF($T4563&lt;Settings!$B$9,"Semi Critical","Non Critical")))</f>
        <v/>
      </c>
      <c r="V4563" s="28" t="n"/>
      <c r="Z4563">
        <f>IF($B4563="","",IFERROR(VLOOKUP($B4563,'Plan HC for CCA'!$A:$B,2,0),""))</f>
        <v/>
      </c>
      <c r="AA4563">
        <f>IF(OR($B4563="",$Z4563=""),"",IF(N($M4563)&lt;$Z4563,"Delta","No Delta"))</f>
        <v/>
      </c>
      <c r="AB4563">
        <f>IF(OR($B4563="",$Z4563=""),"",MAX(0,$Z4563-N($M4563)))</f>
        <v/>
      </c>
      <c r="AC4563" s="46">
        <f>IF($B4563="","",IFERROR(INDEX('CCA Util %'!$H:$H,MATCH($B4563,'CCA Util %'!$E:$E,0)),""))</f>
        <v/>
      </c>
      <c r="AD4563">
        <f>IF($B4563="","",IFERROR(INDEX('CCA Util %'!$G:$G,MATCH($B4563,'CCA Util %'!$E:$E,0)),""))</f>
        <v/>
      </c>
      <c r="AE4563">
        <f>IF(OR($B4563="",$U4563=""),"",$U4563&amp;" &amp; "&amp;IF(OR($AD4563="",$AD4563=0),"Util NA",$AD4563&amp;" Util"))</f>
        <v/>
      </c>
    </row>
    <row r="4564" ht="15.75" customHeight="1" s="42">
      <c r="A4564" s="41" t="n"/>
      <c r="G4564" s="38" t="n"/>
      <c r="H4564" s="38" t="n"/>
      <c r="I4564" s="38" t="n"/>
      <c r="J4564" s="38" t="n"/>
      <c r="K4564" s="38" t="n"/>
      <c r="L4564" s="38" t="n"/>
      <c r="N4564" s="36">
        <f>IF($B4564="","",IF($C4564="SUPERSTORE","Superstore","DH"))</f>
        <v/>
      </c>
      <c r="O4564" s="36">
        <f>IF($B4564="","",IFERROR(VLOOKUP($B4564,Mapping!$A:$C,2,0),"Not Mapped"))</f>
        <v/>
      </c>
      <c r="P4564" s="36">
        <f>IF($B4564="","",IFERROR(VLOOKUP($B4564,Mapping!$A:$C,3,0),"Not Mapped"))</f>
        <v/>
      </c>
      <c r="Q4564" s="36">
        <f>IF($B4564="","",IFERROR(VLOOKUP($O4564,Leaders!$A:$B,2,0),"Not Mapped"))</f>
        <v/>
      </c>
      <c r="R4564" s="36">
        <f>IF($B4564="","",IF(COUNTIF(Exclusions!$A:$A,$B4564)&gt;0,"Yes","No"))</f>
        <v/>
      </c>
      <c r="S4564" s="38">
        <f>IF($B4564="","",MIN(1,DAY($A4564)/IF($N4564="Superstore",Settings!$B$5,Settings!$B$4)))</f>
        <v/>
      </c>
      <c r="T4564" s="38">
        <f>IF(OR($B4564="",$G4564="",$S4564=0),"",$G4564/$S4564)</f>
        <v/>
      </c>
      <c r="U4564" s="36">
        <f>IF($T4564="","",IF($T4564&lt;Settings!$B$8,"Critical",IF($T4564&lt;Settings!$B$9,"Semi Critical","Non Critical")))</f>
        <v/>
      </c>
      <c r="V4564" s="28" t="n"/>
      <c r="Z4564">
        <f>IF($B4564="","",IFERROR(VLOOKUP($B4564,'Plan HC for CCA'!$A:$B,2,0),""))</f>
        <v/>
      </c>
      <c r="AA4564">
        <f>IF(OR($B4564="",$Z4564=""),"",IF(N($M4564)&lt;$Z4564,"Delta","No Delta"))</f>
        <v/>
      </c>
      <c r="AB4564">
        <f>IF(OR($B4564="",$Z4564=""),"",MAX(0,$Z4564-N($M4564)))</f>
        <v/>
      </c>
      <c r="AC4564" s="46">
        <f>IF($B4564="","",IFERROR(INDEX('CCA Util %'!$H:$H,MATCH($B4564,'CCA Util %'!$E:$E,0)),""))</f>
        <v/>
      </c>
      <c r="AD4564">
        <f>IF($B4564="","",IFERROR(INDEX('CCA Util %'!$G:$G,MATCH($B4564,'CCA Util %'!$E:$E,0)),""))</f>
        <v/>
      </c>
      <c r="AE4564">
        <f>IF(OR($B4564="",$U4564=""),"",$U4564&amp;" &amp; "&amp;IF(OR($AD4564="",$AD4564=0),"Util NA",$AD4564&amp;" Util"))</f>
        <v/>
      </c>
    </row>
    <row r="4565" ht="15.75" customHeight="1" s="42">
      <c r="A4565" s="41" t="n"/>
      <c r="G4565" s="38" t="n"/>
      <c r="H4565" s="38" t="n"/>
      <c r="I4565" s="38" t="n"/>
      <c r="J4565" s="38" t="n"/>
      <c r="K4565" s="38" t="n"/>
      <c r="L4565" s="38" t="n"/>
      <c r="N4565" s="36">
        <f>IF($B4565="","",IF($C4565="SUPERSTORE","Superstore","DH"))</f>
        <v/>
      </c>
      <c r="O4565" s="36">
        <f>IF($B4565="","",IFERROR(VLOOKUP($B4565,Mapping!$A:$C,2,0),"Not Mapped"))</f>
        <v/>
      </c>
      <c r="P4565" s="36">
        <f>IF($B4565="","",IFERROR(VLOOKUP($B4565,Mapping!$A:$C,3,0),"Not Mapped"))</f>
        <v/>
      </c>
      <c r="Q4565" s="36">
        <f>IF($B4565="","",IFERROR(VLOOKUP($O4565,Leaders!$A:$B,2,0),"Not Mapped"))</f>
        <v/>
      </c>
      <c r="R4565" s="36">
        <f>IF($B4565="","",IF(COUNTIF(Exclusions!$A:$A,$B4565)&gt;0,"Yes","No"))</f>
        <v/>
      </c>
      <c r="S4565" s="38">
        <f>IF($B4565="","",MIN(1,DAY($A4565)/IF($N4565="Superstore",Settings!$B$5,Settings!$B$4)))</f>
        <v/>
      </c>
      <c r="T4565" s="38">
        <f>IF(OR($B4565="",$G4565="",$S4565=0),"",$G4565/$S4565)</f>
        <v/>
      </c>
      <c r="U4565" s="36">
        <f>IF($T4565="","",IF($T4565&lt;Settings!$B$8,"Critical",IF($T4565&lt;Settings!$B$9,"Semi Critical","Non Critical")))</f>
        <v/>
      </c>
      <c r="V4565" s="28" t="n"/>
      <c r="Z4565">
        <f>IF($B4565="","",IFERROR(VLOOKUP($B4565,'Plan HC for CCA'!$A:$B,2,0),""))</f>
        <v/>
      </c>
      <c r="AA4565">
        <f>IF(OR($B4565="",$Z4565=""),"",IF(N($M4565)&lt;$Z4565,"Delta","No Delta"))</f>
        <v/>
      </c>
      <c r="AB4565">
        <f>IF(OR($B4565="",$Z4565=""),"",MAX(0,$Z4565-N($M4565)))</f>
        <v/>
      </c>
      <c r="AC4565" s="46">
        <f>IF($B4565="","",IFERROR(INDEX('CCA Util %'!$H:$H,MATCH($B4565,'CCA Util %'!$E:$E,0)),""))</f>
        <v/>
      </c>
      <c r="AD4565">
        <f>IF($B4565="","",IFERROR(INDEX('CCA Util %'!$G:$G,MATCH($B4565,'CCA Util %'!$E:$E,0)),""))</f>
        <v/>
      </c>
      <c r="AE4565">
        <f>IF(OR($B4565="",$U4565=""),"",$U4565&amp;" &amp; "&amp;IF(OR($AD4565="",$AD4565=0),"Util NA",$AD4565&amp;" Util"))</f>
        <v/>
      </c>
    </row>
    <row r="4566" ht="15.75" customHeight="1" s="42">
      <c r="A4566" s="41" t="n"/>
      <c r="G4566" s="38" t="n"/>
      <c r="H4566" s="38" t="n"/>
      <c r="I4566" s="38" t="n"/>
      <c r="J4566" s="38" t="n"/>
      <c r="K4566" s="38" t="n"/>
      <c r="L4566" s="38" t="n"/>
      <c r="N4566" s="36">
        <f>IF($B4566="","",IF($C4566="SUPERSTORE","Superstore","DH"))</f>
        <v/>
      </c>
      <c r="O4566" s="36">
        <f>IF($B4566="","",IFERROR(VLOOKUP($B4566,Mapping!$A:$C,2,0),"Not Mapped"))</f>
        <v/>
      </c>
      <c r="P4566" s="36">
        <f>IF($B4566="","",IFERROR(VLOOKUP($B4566,Mapping!$A:$C,3,0),"Not Mapped"))</f>
        <v/>
      </c>
      <c r="Q4566" s="36">
        <f>IF($B4566="","",IFERROR(VLOOKUP($O4566,Leaders!$A:$B,2,0),"Not Mapped"))</f>
        <v/>
      </c>
      <c r="R4566" s="36">
        <f>IF($B4566="","",IF(COUNTIF(Exclusions!$A:$A,$B4566)&gt;0,"Yes","No"))</f>
        <v/>
      </c>
      <c r="S4566" s="38">
        <f>IF($B4566="","",MIN(1,DAY($A4566)/IF($N4566="Superstore",Settings!$B$5,Settings!$B$4)))</f>
        <v/>
      </c>
      <c r="T4566" s="38">
        <f>IF(OR($B4566="",$G4566="",$S4566=0),"",$G4566/$S4566)</f>
        <v/>
      </c>
      <c r="U4566" s="36">
        <f>IF($T4566="","",IF($T4566&lt;Settings!$B$8,"Critical",IF($T4566&lt;Settings!$B$9,"Semi Critical","Non Critical")))</f>
        <v/>
      </c>
      <c r="V4566" s="28" t="n"/>
      <c r="Z4566">
        <f>IF($B4566="","",IFERROR(VLOOKUP($B4566,'Plan HC for CCA'!$A:$B,2,0),""))</f>
        <v/>
      </c>
      <c r="AA4566">
        <f>IF(OR($B4566="",$Z4566=""),"",IF(N($M4566)&lt;$Z4566,"Delta","No Delta"))</f>
        <v/>
      </c>
      <c r="AB4566">
        <f>IF(OR($B4566="",$Z4566=""),"",MAX(0,$Z4566-N($M4566)))</f>
        <v/>
      </c>
      <c r="AC4566" s="46">
        <f>IF($B4566="","",IFERROR(INDEX('CCA Util %'!$H:$H,MATCH($B4566,'CCA Util %'!$E:$E,0)),""))</f>
        <v/>
      </c>
      <c r="AD4566">
        <f>IF($B4566="","",IFERROR(INDEX('CCA Util %'!$G:$G,MATCH($B4566,'CCA Util %'!$E:$E,0)),""))</f>
        <v/>
      </c>
      <c r="AE4566">
        <f>IF(OR($B4566="",$U4566=""),"",$U4566&amp;" &amp; "&amp;IF(OR($AD4566="",$AD4566=0),"Util NA",$AD4566&amp;" Util"))</f>
        <v/>
      </c>
    </row>
    <row r="4567" ht="15.75" customHeight="1" s="42">
      <c r="A4567" s="41" t="n"/>
      <c r="G4567" s="38" t="n"/>
      <c r="H4567" s="38" t="n"/>
      <c r="I4567" s="38" t="n"/>
      <c r="J4567" s="38" t="n"/>
      <c r="K4567" s="38" t="n"/>
      <c r="L4567" s="38" t="n"/>
      <c r="N4567" s="36">
        <f>IF($B4567="","",IF($C4567="SUPERSTORE","Superstore","DH"))</f>
        <v/>
      </c>
      <c r="O4567" s="36">
        <f>IF($B4567="","",IFERROR(VLOOKUP($B4567,Mapping!$A:$C,2,0),"Not Mapped"))</f>
        <v/>
      </c>
      <c r="P4567" s="36">
        <f>IF($B4567="","",IFERROR(VLOOKUP($B4567,Mapping!$A:$C,3,0),"Not Mapped"))</f>
        <v/>
      </c>
      <c r="Q4567" s="36">
        <f>IF($B4567="","",IFERROR(VLOOKUP($O4567,Leaders!$A:$B,2,0),"Not Mapped"))</f>
        <v/>
      </c>
      <c r="R4567" s="36">
        <f>IF($B4567="","",IF(COUNTIF(Exclusions!$A:$A,$B4567)&gt;0,"Yes","No"))</f>
        <v/>
      </c>
      <c r="S4567" s="38">
        <f>IF($B4567="","",MIN(1,DAY($A4567)/IF($N4567="Superstore",Settings!$B$5,Settings!$B$4)))</f>
        <v/>
      </c>
      <c r="T4567" s="38">
        <f>IF(OR($B4567="",$G4567="",$S4567=0),"",$G4567/$S4567)</f>
        <v/>
      </c>
      <c r="U4567" s="36">
        <f>IF($T4567="","",IF($T4567&lt;Settings!$B$8,"Critical",IF($T4567&lt;Settings!$B$9,"Semi Critical","Non Critical")))</f>
        <v/>
      </c>
      <c r="V4567" s="28" t="n"/>
      <c r="Z4567">
        <f>IF($B4567="","",IFERROR(VLOOKUP($B4567,'Plan HC for CCA'!$A:$B,2,0),""))</f>
        <v/>
      </c>
      <c r="AA4567">
        <f>IF(OR($B4567="",$Z4567=""),"",IF(N($M4567)&lt;$Z4567,"Delta","No Delta"))</f>
        <v/>
      </c>
      <c r="AB4567">
        <f>IF(OR($B4567="",$Z4567=""),"",MAX(0,$Z4567-N($M4567)))</f>
        <v/>
      </c>
      <c r="AC4567" s="46">
        <f>IF($B4567="","",IFERROR(INDEX('CCA Util %'!$H:$H,MATCH($B4567,'CCA Util %'!$E:$E,0)),""))</f>
        <v/>
      </c>
      <c r="AD4567">
        <f>IF($B4567="","",IFERROR(INDEX('CCA Util %'!$G:$G,MATCH($B4567,'CCA Util %'!$E:$E,0)),""))</f>
        <v/>
      </c>
      <c r="AE4567">
        <f>IF(OR($B4567="",$U4567=""),"",$U4567&amp;" &amp; "&amp;IF(OR($AD4567="",$AD4567=0),"Util NA",$AD4567&amp;" Util"))</f>
        <v/>
      </c>
    </row>
    <row r="4568" ht="15.75" customHeight="1" s="42">
      <c r="A4568" s="41" t="n"/>
      <c r="G4568" s="38" t="n"/>
      <c r="H4568" s="38" t="n"/>
      <c r="I4568" s="38" t="n"/>
      <c r="J4568" s="38" t="n"/>
      <c r="K4568" s="38" t="n"/>
      <c r="L4568" s="38" t="n"/>
      <c r="N4568" s="36">
        <f>IF($B4568="","",IF($C4568="SUPERSTORE","Superstore","DH"))</f>
        <v/>
      </c>
      <c r="O4568" s="36">
        <f>IF($B4568="","",IFERROR(VLOOKUP($B4568,Mapping!$A:$C,2,0),"Not Mapped"))</f>
        <v/>
      </c>
      <c r="P4568" s="36">
        <f>IF($B4568="","",IFERROR(VLOOKUP($B4568,Mapping!$A:$C,3,0),"Not Mapped"))</f>
        <v/>
      </c>
      <c r="Q4568" s="36">
        <f>IF($B4568="","",IFERROR(VLOOKUP($O4568,Leaders!$A:$B,2,0),"Not Mapped"))</f>
        <v/>
      </c>
      <c r="R4568" s="36">
        <f>IF($B4568="","",IF(COUNTIF(Exclusions!$A:$A,$B4568)&gt;0,"Yes","No"))</f>
        <v/>
      </c>
      <c r="S4568" s="38">
        <f>IF($B4568="","",MIN(1,DAY($A4568)/IF($N4568="Superstore",Settings!$B$5,Settings!$B$4)))</f>
        <v/>
      </c>
      <c r="T4568" s="38">
        <f>IF(OR($B4568="",$G4568="",$S4568=0),"",$G4568/$S4568)</f>
        <v/>
      </c>
      <c r="U4568" s="36">
        <f>IF($T4568="","",IF($T4568&lt;Settings!$B$8,"Critical",IF($T4568&lt;Settings!$B$9,"Semi Critical","Non Critical")))</f>
        <v/>
      </c>
      <c r="V4568" s="28" t="n"/>
      <c r="Z4568">
        <f>IF($B4568="","",IFERROR(VLOOKUP($B4568,'Plan HC for CCA'!$A:$B,2,0),""))</f>
        <v/>
      </c>
      <c r="AA4568">
        <f>IF(OR($B4568="",$Z4568=""),"",IF(N($M4568)&lt;$Z4568,"Delta","No Delta"))</f>
        <v/>
      </c>
      <c r="AB4568">
        <f>IF(OR($B4568="",$Z4568=""),"",MAX(0,$Z4568-N($M4568)))</f>
        <v/>
      </c>
      <c r="AC4568" s="46">
        <f>IF($B4568="","",IFERROR(INDEX('CCA Util %'!$H:$H,MATCH($B4568,'CCA Util %'!$E:$E,0)),""))</f>
        <v/>
      </c>
      <c r="AD4568">
        <f>IF($B4568="","",IFERROR(INDEX('CCA Util %'!$G:$G,MATCH($B4568,'CCA Util %'!$E:$E,0)),""))</f>
        <v/>
      </c>
      <c r="AE4568">
        <f>IF(OR($B4568="",$U4568=""),"",$U4568&amp;" &amp; "&amp;IF(OR($AD4568="",$AD4568=0),"Util NA",$AD4568&amp;" Util"))</f>
        <v/>
      </c>
    </row>
    <row r="4569" ht="15.75" customHeight="1" s="42">
      <c r="A4569" s="41" t="n"/>
      <c r="G4569" s="38" t="n"/>
      <c r="H4569" s="38" t="n"/>
      <c r="I4569" s="38" t="n"/>
      <c r="J4569" s="38" t="n"/>
      <c r="K4569" s="38" t="n"/>
      <c r="L4569" s="38" t="n"/>
      <c r="N4569" s="36">
        <f>IF($B4569="","",IF($C4569="SUPERSTORE","Superstore","DH"))</f>
        <v/>
      </c>
      <c r="O4569" s="36">
        <f>IF($B4569="","",IFERROR(VLOOKUP($B4569,Mapping!$A:$C,2,0),"Not Mapped"))</f>
        <v/>
      </c>
      <c r="P4569" s="36">
        <f>IF($B4569="","",IFERROR(VLOOKUP($B4569,Mapping!$A:$C,3,0),"Not Mapped"))</f>
        <v/>
      </c>
      <c r="Q4569" s="36">
        <f>IF($B4569="","",IFERROR(VLOOKUP($O4569,Leaders!$A:$B,2,0),"Not Mapped"))</f>
        <v/>
      </c>
      <c r="R4569" s="36">
        <f>IF($B4569="","",IF(COUNTIF(Exclusions!$A:$A,$B4569)&gt;0,"Yes","No"))</f>
        <v/>
      </c>
      <c r="S4569" s="38">
        <f>IF($B4569="","",MIN(1,DAY($A4569)/IF($N4569="Superstore",Settings!$B$5,Settings!$B$4)))</f>
        <v/>
      </c>
      <c r="T4569" s="38">
        <f>IF(OR($B4569="",$G4569="",$S4569=0),"",$G4569/$S4569)</f>
        <v/>
      </c>
      <c r="U4569" s="36">
        <f>IF($T4569="","",IF($T4569&lt;Settings!$B$8,"Critical",IF($T4569&lt;Settings!$B$9,"Semi Critical","Non Critical")))</f>
        <v/>
      </c>
      <c r="V4569" s="28" t="n"/>
      <c r="Z4569">
        <f>IF($B4569="","",IFERROR(VLOOKUP($B4569,'Plan HC for CCA'!$A:$B,2,0),""))</f>
        <v/>
      </c>
      <c r="AA4569">
        <f>IF(OR($B4569="",$Z4569=""),"",IF(N($M4569)&lt;$Z4569,"Delta","No Delta"))</f>
        <v/>
      </c>
      <c r="AB4569">
        <f>IF(OR($B4569="",$Z4569=""),"",MAX(0,$Z4569-N($M4569)))</f>
        <v/>
      </c>
      <c r="AC4569" s="46">
        <f>IF($B4569="","",IFERROR(INDEX('CCA Util %'!$H:$H,MATCH($B4569,'CCA Util %'!$E:$E,0)),""))</f>
        <v/>
      </c>
      <c r="AD4569">
        <f>IF($B4569="","",IFERROR(INDEX('CCA Util %'!$G:$G,MATCH($B4569,'CCA Util %'!$E:$E,0)),""))</f>
        <v/>
      </c>
      <c r="AE4569">
        <f>IF(OR($B4569="",$U4569=""),"",$U4569&amp;" &amp; "&amp;IF(OR($AD4569="",$AD4569=0),"Util NA",$AD4569&amp;" Util"))</f>
        <v/>
      </c>
    </row>
    <row r="4570" ht="15.75" customHeight="1" s="42">
      <c r="A4570" s="41" t="n"/>
      <c r="G4570" s="38" t="n"/>
      <c r="H4570" s="38" t="n"/>
      <c r="I4570" s="38" t="n"/>
      <c r="J4570" s="38" t="n"/>
      <c r="K4570" s="38" t="n"/>
      <c r="L4570" s="38" t="n"/>
      <c r="N4570" s="36">
        <f>IF($B4570="","",IF($C4570="SUPERSTORE","Superstore","DH"))</f>
        <v/>
      </c>
      <c r="O4570" s="36">
        <f>IF($B4570="","",IFERROR(VLOOKUP($B4570,Mapping!$A:$C,2,0),"Not Mapped"))</f>
        <v/>
      </c>
      <c r="P4570" s="36">
        <f>IF($B4570="","",IFERROR(VLOOKUP($B4570,Mapping!$A:$C,3,0),"Not Mapped"))</f>
        <v/>
      </c>
      <c r="Q4570" s="36">
        <f>IF($B4570="","",IFERROR(VLOOKUP($O4570,Leaders!$A:$B,2,0),"Not Mapped"))</f>
        <v/>
      </c>
      <c r="R4570" s="36">
        <f>IF($B4570="","",IF(COUNTIF(Exclusions!$A:$A,$B4570)&gt;0,"Yes","No"))</f>
        <v/>
      </c>
      <c r="S4570" s="38">
        <f>IF($B4570="","",MIN(1,DAY($A4570)/IF($N4570="Superstore",Settings!$B$5,Settings!$B$4)))</f>
        <v/>
      </c>
      <c r="T4570" s="38">
        <f>IF(OR($B4570="",$G4570="",$S4570=0),"",$G4570/$S4570)</f>
        <v/>
      </c>
      <c r="U4570" s="36">
        <f>IF($T4570="","",IF($T4570&lt;Settings!$B$8,"Critical",IF($T4570&lt;Settings!$B$9,"Semi Critical","Non Critical")))</f>
        <v/>
      </c>
      <c r="V4570" s="28" t="n"/>
      <c r="Z4570">
        <f>IF($B4570="","",IFERROR(VLOOKUP($B4570,'Plan HC for CCA'!$A:$B,2,0),""))</f>
        <v/>
      </c>
      <c r="AA4570">
        <f>IF(OR($B4570="",$Z4570=""),"",IF(N($M4570)&lt;$Z4570,"Delta","No Delta"))</f>
        <v/>
      </c>
      <c r="AB4570">
        <f>IF(OR($B4570="",$Z4570=""),"",MAX(0,$Z4570-N($M4570)))</f>
        <v/>
      </c>
      <c r="AC4570" s="46">
        <f>IF($B4570="","",IFERROR(INDEX('CCA Util %'!$H:$H,MATCH($B4570,'CCA Util %'!$E:$E,0)),""))</f>
        <v/>
      </c>
      <c r="AD4570">
        <f>IF($B4570="","",IFERROR(INDEX('CCA Util %'!$G:$G,MATCH($B4570,'CCA Util %'!$E:$E,0)),""))</f>
        <v/>
      </c>
      <c r="AE4570">
        <f>IF(OR($B4570="",$U4570=""),"",$U4570&amp;" &amp; "&amp;IF(OR($AD4570="",$AD4570=0),"Util NA",$AD4570&amp;" Util"))</f>
        <v/>
      </c>
    </row>
    <row r="4571" ht="15.75" customHeight="1" s="42">
      <c r="A4571" s="41" t="n"/>
      <c r="G4571" s="38" t="n"/>
      <c r="H4571" s="38" t="n"/>
      <c r="I4571" s="38" t="n"/>
      <c r="J4571" s="38" t="n"/>
      <c r="K4571" s="38" t="n"/>
      <c r="L4571" s="38" t="n"/>
      <c r="N4571" s="36">
        <f>IF($B4571="","",IF($C4571="SUPERSTORE","Superstore","DH"))</f>
        <v/>
      </c>
      <c r="O4571" s="36">
        <f>IF($B4571="","",IFERROR(VLOOKUP($B4571,Mapping!$A:$C,2,0),"Not Mapped"))</f>
        <v/>
      </c>
      <c r="P4571" s="36">
        <f>IF($B4571="","",IFERROR(VLOOKUP($B4571,Mapping!$A:$C,3,0),"Not Mapped"))</f>
        <v/>
      </c>
      <c r="Q4571" s="36">
        <f>IF($B4571="","",IFERROR(VLOOKUP($O4571,Leaders!$A:$B,2,0),"Not Mapped"))</f>
        <v/>
      </c>
      <c r="R4571" s="36">
        <f>IF($B4571="","",IF(COUNTIF(Exclusions!$A:$A,$B4571)&gt;0,"Yes","No"))</f>
        <v/>
      </c>
      <c r="S4571" s="38">
        <f>IF($B4571="","",MIN(1,DAY($A4571)/IF($N4571="Superstore",Settings!$B$5,Settings!$B$4)))</f>
        <v/>
      </c>
      <c r="T4571" s="38">
        <f>IF(OR($B4571="",$G4571="",$S4571=0),"",$G4571/$S4571)</f>
        <v/>
      </c>
      <c r="U4571" s="36">
        <f>IF($T4571="","",IF($T4571&lt;Settings!$B$8,"Critical",IF($T4571&lt;Settings!$B$9,"Semi Critical","Non Critical")))</f>
        <v/>
      </c>
      <c r="V4571" s="28" t="n"/>
      <c r="Z4571">
        <f>IF($B4571="","",IFERROR(VLOOKUP($B4571,'Plan HC for CCA'!$A:$B,2,0),""))</f>
        <v/>
      </c>
      <c r="AA4571">
        <f>IF(OR($B4571="",$Z4571=""),"",IF(N($M4571)&lt;$Z4571,"Delta","No Delta"))</f>
        <v/>
      </c>
      <c r="AB4571">
        <f>IF(OR($B4571="",$Z4571=""),"",MAX(0,$Z4571-N($M4571)))</f>
        <v/>
      </c>
      <c r="AC4571" s="46">
        <f>IF($B4571="","",IFERROR(INDEX('CCA Util %'!$H:$H,MATCH($B4571,'CCA Util %'!$E:$E,0)),""))</f>
        <v/>
      </c>
      <c r="AD4571">
        <f>IF($B4571="","",IFERROR(INDEX('CCA Util %'!$G:$G,MATCH($B4571,'CCA Util %'!$E:$E,0)),""))</f>
        <v/>
      </c>
      <c r="AE4571">
        <f>IF(OR($B4571="",$U4571=""),"",$U4571&amp;" &amp; "&amp;IF(OR($AD4571="",$AD4571=0),"Util NA",$AD4571&amp;" Util"))</f>
        <v/>
      </c>
    </row>
    <row r="4572" ht="15.75" customHeight="1" s="42">
      <c r="A4572" s="41" t="n"/>
      <c r="G4572" s="38" t="n"/>
      <c r="H4572" s="38" t="n"/>
      <c r="I4572" s="38" t="n"/>
      <c r="J4572" s="38" t="n"/>
      <c r="K4572" s="38" t="n"/>
      <c r="L4572" s="38" t="n"/>
      <c r="N4572" s="36">
        <f>IF($B4572="","",IF($C4572="SUPERSTORE","Superstore","DH"))</f>
        <v/>
      </c>
      <c r="O4572" s="36">
        <f>IF($B4572="","",IFERROR(VLOOKUP($B4572,Mapping!$A:$C,2,0),"Not Mapped"))</f>
        <v/>
      </c>
      <c r="P4572" s="36">
        <f>IF($B4572="","",IFERROR(VLOOKUP($B4572,Mapping!$A:$C,3,0),"Not Mapped"))</f>
        <v/>
      </c>
      <c r="Q4572" s="36">
        <f>IF($B4572="","",IFERROR(VLOOKUP($O4572,Leaders!$A:$B,2,0),"Not Mapped"))</f>
        <v/>
      </c>
      <c r="R4572" s="36">
        <f>IF($B4572="","",IF(COUNTIF(Exclusions!$A:$A,$B4572)&gt;0,"Yes","No"))</f>
        <v/>
      </c>
      <c r="S4572" s="38">
        <f>IF($B4572="","",MIN(1,DAY($A4572)/IF($N4572="Superstore",Settings!$B$5,Settings!$B$4)))</f>
        <v/>
      </c>
      <c r="T4572" s="38">
        <f>IF(OR($B4572="",$G4572="",$S4572=0),"",$G4572/$S4572)</f>
        <v/>
      </c>
      <c r="U4572" s="36">
        <f>IF($T4572="","",IF($T4572&lt;Settings!$B$8,"Critical",IF($T4572&lt;Settings!$B$9,"Semi Critical","Non Critical")))</f>
        <v/>
      </c>
      <c r="V4572" s="28" t="n"/>
      <c r="Z4572">
        <f>IF($B4572="","",IFERROR(VLOOKUP($B4572,'Plan HC for CCA'!$A:$B,2,0),""))</f>
        <v/>
      </c>
      <c r="AA4572">
        <f>IF(OR($B4572="",$Z4572=""),"",IF(N($M4572)&lt;$Z4572,"Delta","No Delta"))</f>
        <v/>
      </c>
      <c r="AB4572">
        <f>IF(OR($B4572="",$Z4572=""),"",MAX(0,$Z4572-N($M4572)))</f>
        <v/>
      </c>
      <c r="AC4572" s="46">
        <f>IF($B4572="","",IFERROR(INDEX('CCA Util %'!$H:$H,MATCH($B4572,'CCA Util %'!$E:$E,0)),""))</f>
        <v/>
      </c>
      <c r="AD4572">
        <f>IF($B4572="","",IFERROR(INDEX('CCA Util %'!$G:$G,MATCH($B4572,'CCA Util %'!$E:$E,0)),""))</f>
        <v/>
      </c>
      <c r="AE4572">
        <f>IF(OR($B4572="",$U4572=""),"",$U4572&amp;" &amp; "&amp;IF(OR($AD4572="",$AD4572=0),"Util NA",$AD4572&amp;" Util"))</f>
        <v/>
      </c>
    </row>
    <row r="4573" ht="15.75" customHeight="1" s="42">
      <c r="A4573" s="41" t="n"/>
      <c r="G4573" s="38" t="n"/>
      <c r="H4573" s="38" t="n"/>
      <c r="I4573" s="38" t="n"/>
      <c r="J4573" s="38" t="n"/>
      <c r="K4573" s="38" t="n"/>
      <c r="L4573" s="38" t="n"/>
      <c r="N4573" s="36">
        <f>IF($B4573="","",IF($C4573="SUPERSTORE","Superstore","DH"))</f>
        <v/>
      </c>
      <c r="O4573" s="36">
        <f>IF($B4573="","",IFERROR(VLOOKUP($B4573,Mapping!$A:$C,2,0),"Not Mapped"))</f>
        <v/>
      </c>
      <c r="P4573" s="36">
        <f>IF($B4573="","",IFERROR(VLOOKUP($B4573,Mapping!$A:$C,3,0),"Not Mapped"))</f>
        <v/>
      </c>
      <c r="Q4573" s="36">
        <f>IF($B4573="","",IFERROR(VLOOKUP($O4573,Leaders!$A:$B,2,0),"Not Mapped"))</f>
        <v/>
      </c>
      <c r="R4573" s="36">
        <f>IF($B4573="","",IF(COUNTIF(Exclusions!$A:$A,$B4573)&gt;0,"Yes","No"))</f>
        <v/>
      </c>
      <c r="S4573" s="38">
        <f>IF($B4573="","",MIN(1,DAY($A4573)/IF($N4573="Superstore",Settings!$B$5,Settings!$B$4)))</f>
        <v/>
      </c>
      <c r="T4573" s="38">
        <f>IF(OR($B4573="",$G4573="",$S4573=0),"",$G4573/$S4573)</f>
        <v/>
      </c>
      <c r="U4573" s="36">
        <f>IF($T4573="","",IF($T4573&lt;Settings!$B$8,"Critical",IF($T4573&lt;Settings!$B$9,"Semi Critical","Non Critical")))</f>
        <v/>
      </c>
      <c r="V4573" s="28" t="n"/>
      <c r="Z4573">
        <f>IF($B4573="","",IFERROR(VLOOKUP($B4573,'Plan HC for CCA'!$A:$B,2,0),""))</f>
        <v/>
      </c>
      <c r="AA4573">
        <f>IF(OR($B4573="",$Z4573=""),"",IF(N($M4573)&lt;$Z4573,"Delta","No Delta"))</f>
        <v/>
      </c>
      <c r="AB4573">
        <f>IF(OR($B4573="",$Z4573=""),"",MAX(0,$Z4573-N($M4573)))</f>
        <v/>
      </c>
      <c r="AC4573" s="46">
        <f>IF($B4573="","",IFERROR(INDEX('CCA Util %'!$H:$H,MATCH($B4573,'CCA Util %'!$E:$E,0)),""))</f>
        <v/>
      </c>
      <c r="AD4573">
        <f>IF($B4573="","",IFERROR(INDEX('CCA Util %'!$G:$G,MATCH($B4573,'CCA Util %'!$E:$E,0)),""))</f>
        <v/>
      </c>
      <c r="AE4573">
        <f>IF(OR($B4573="",$U4573=""),"",$U4573&amp;" &amp; "&amp;IF(OR($AD4573="",$AD4573=0),"Util NA",$AD4573&amp;" Util"))</f>
        <v/>
      </c>
    </row>
    <row r="4574" ht="15.75" customHeight="1" s="42">
      <c r="A4574" s="41" t="n"/>
      <c r="G4574" s="38" t="n"/>
      <c r="H4574" s="38" t="n"/>
      <c r="I4574" s="38" t="n"/>
      <c r="J4574" s="38" t="n"/>
      <c r="K4574" s="38" t="n"/>
      <c r="L4574" s="38" t="n"/>
      <c r="N4574" s="36">
        <f>IF($B4574="","",IF($C4574="SUPERSTORE","Superstore","DH"))</f>
        <v/>
      </c>
      <c r="O4574" s="36">
        <f>IF($B4574="","",IFERROR(VLOOKUP($B4574,Mapping!$A:$C,2,0),"Not Mapped"))</f>
        <v/>
      </c>
      <c r="P4574" s="36">
        <f>IF($B4574="","",IFERROR(VLOOKUP($B4574,Mapping!$A:$C,3,0),"Not Mapped"))</f>
        <v/>
      </c>
      <c r="Q4574" s="36">
        <f>IF($B4574="","",IFERROR(VLOOKUP($O4574,Leaders!$A:$B,2,0),"Not Mapped"))</f>
        <v/>
      </c>
      <c r="R4574" s="36">
        <f>IF($B4574="","",IF(COUNTIF(Exclusions!$A:$A,$B4574)&gt;0,"Yes","No"))</f>
        <v/>
      </c>
      <c r="S4574" s="38">
        <f>IF($B4574="","",MIN(1,DAY($A4574)/IF($N4574="Superstore",Settings!$B$5,Settings!$B$4)))</f>
        <v/>
      </c>
      <c r="T4574" s="38">
        <f>IF(OR($B4574="",$G4574="",$S4574=0),"",$G4574/$S4574)</f>
        <v/>
      </c>
      <c r="U4574" s="36">
        <f>IF($T4574="","",IF($T4574&lt;Settings!$B$8,"Critical",IF($T4574&lt;Settings!$B$9,"Semi Critical","Non Critical")))</f>
        <v/>
      </c>
      <c r="V4574" s="28" t="n"/>
      <c r="Z4574">
        <f>IF($B4574="","",IFERROR(VLOOKUP($B4574,'Plan HC for CCA'!$A:$B,2,0),""))</f>
        <v/>
      </c>
      <c r="AA4574">
        <f>IF(OR($B4574="",$Z4574=""),"",IF(N($M4574)&lt;$Z4574,"Delta","No Delta"))</f>
        <v/>
      </c>
      <c r="AB4574">
        <f>IF(OR($B4574="",$Z4574=""),"",MAX(0,$Z4574-N($M4574)))</f>
        <v/>
      </c>
      <c r="AC4574" s="46">
        <f>IF($B4574="","",IFERROR(INDEX('CCA Util %'!$H:$H,MATCH($B4574,'CCA Util %'!$E:$E,0)),""))</f>
        <v/>
      </c>
      <c r="AD4574">
        <f>IF($B4574="","",IFERROR(INDEX('CCA Util %'!$G:$G,MATCH($B4574,'CCA Util %'!$E:$E,0)),""))</f>
        <v/>
      </c>
      <c r="AE4574">
        <f>IF(OR($B4574="",$U4574=""),"",$U4574&amp;" &amp; "&amp;IF(OR($AD4574="",$AD4574=0),"Util NA",$AD4574&amp;" Util"))</f>
        <v/>
      </c>
    </row>
    <row r="4575" ht="15.75" customHeight="1" s="42">
      <c r="A4575" s="41" t="n"/>
      <c r="G4575" s="38" t="n"/>
      <c r="H4575" s="38" t="n"/>
      <c r="I4575" s="38" t="n"/>
      <c r="J4575" s="38" t="n"/>
      <c r="K4575" s="38" t="n"/>
      <c r="L4575" s="38" t="n"/>
      <c r="N4575" s="36">
        <f>IF($B4575="","",IF($C4575="SUPERSTORE","Superstore","DH"))</f>
        <v/>
      </c>
      <c r="O4575" s="36">
        <f>IF($B4575="","",IFERROR(VLOOKUP($B4575,Mapping!$A:$C,2,0),"Not Mapped"))</f>
        <v/>
      </c>
      <c r="P4575" s="36">
        <f>IF($B4575="","",IFERROR(VLOOKUP($B4575,Mapping!$A:$C,3,0),"Not Mapped"))</f>
        <v/>
      </c>
      <c r="Q4575" s="36">
        <f>IF($B4575="","",IFERROR(VLOOKUP($O4575,Leaders!$A:$B,2,0),"Not Mapped"))</f>
        <v/>
      </c>
      <c r="R4575" s="36">
        <f>IF($B4575="","",IF(COUNTIF(Exclusions!$A:$A,$B4575)&gt;0,"Yes","No"))</f>
        <v/>
      </c>
      <c r="S4575" s="38">
        <f>IF($B4575="","",MIN(1,DAY($A4575)/IF($N4575="Superstore",Settings!$B$5,Settings!$B$4)))</f>
        <v/>
      </c>
      <c r="T4575" s="38">
        <f>IF(OR($B4575="",$G4575="",$S4575=0),"",$G4575/$S4575)</f>
        <v/>
      </c>
      <c r="U4575" s="36">
        <f>IF($T4575="","",IF($T4575&lt;Settings!$B$8,"Critical",IF($T4575&lt;Settings!$B$9,"Semi Critical","Non Critical")))</f>
        <v/>
      </c>
      <c r="V4575" s="28" t="n"/>
      <c r="Z4575">
        <f>IF($B4575="","",IFERROR(VLOOKUP($B4575,'Plan HC for CCA'!$A:$B,2,0),""))</f>
        <v/>
      </c>
      <c r="AA4575">
        <f>IF(OR($B4575="",$Z4575=""),"",IF(N($M4575)&lt;$Z4575,"Delta","No Delta"))</f>
        <v/>
      </c>
      <c r="AB4575">
        <f>IF(OR($B4575="",$Z4575=""),"",MAX(0,$Z4575-N($M4575)))</f>
        <v/>
      </c>
      <c r="AC4575" s="46">
        <f>IF($B4575="","",IFERROR(INDEX('CCA Util %'!$H:$H,MATCH($B4575,'CCA Util %'!$E:$E,0)),""))</f>
        <v/>
      </c>
      <c r="AD4575">
        <f>IF($B4575="","",IFERROR(INDEX('CCA Util %'!$G:$G,MATCH($B4575,'CCA Util %'!$E:$E,0)),""))</f>
        <v/>
      </c>
      <c r="AE4575">
        <f>IF(OR($B4575="",$U4575=""),"",$U4575&amp;" &amp; "&amp;IF(OR($AD4575="",$AD4575=0),"Util NA",$AD4575&amp;" Util"))</f>
        <v/>
      </c>
    </row>
    <row r="4576" ht="15.75" customHeight="1" s="42">
      <c r="A4576" s="41" t="n"/>
      <c r="G4576" s="38" t="n"/>
      <c r="H4576" s="38" t="n"/>
      <c r="I4576" s="38" t="n"/>
      <c r="J4576" s="38" t="n"/>
      <c r="K4576" s="38" t="n"/>
      <c r="L4576" s="38" t="n"/>
      <c r="N4576" s="36">
        <f>IF($B4576="","",IF($C4576="SUPERSTORE","Superstore","DH"))</f>
        <v/>
      </c>
      <c r="O4576" s="36">
        <f>IF($B4576="","",IFERROR(VLOOKUP($B4576,Mapping!$A:$C,2,0),"Not Mapped"))</f>
        <v/>
      </c>
      <c r="P4576" s="36">
        <f>IF($B4576="","",IFERROR(VLOOKUP($B4576,Mapping!$A:$C,3,0),"Not Mapped"))</f>
        <v/>
      </c>
      <c r="Q4576" s="36">
        <f>IF($B4576="","",IFERROR(VLOOKUP($O4576,Leaders!$A:$B,2,0),"Not Mapped"))</f>
        <v/>
      </c>
      <c r="R4576" s="36">
        <f>IF($B4576="","",IF(COUNTIF(Exclusions!$A:$A,$B4576)&gt;0,"Yes","No"))</f>
        <v/>
      </c>
      <c r="S4576" s="38">
        <f>IF($B4576="","",MIN(1,DAY($A4576)/IF($N4576="Superstore",Settings!$B$5,Settings!$B$4)))</f>
        <v/>
      </c>
      <c r="T4576" s="38">
        <f>IF(OR($B4576="",$G4576="",$S4576=0),"",$G4576/$S4576)</f>
        <v/>
      </c>
      <c r="U4576" s="36">
        <f>IF($T4576="","",IF($T4576&lt;Settings!$B$8,"Critical",IF($T4576&lt;Settings!$B$9,"Semi Critical","Non Critical")))</f>
        <v/>
      </c>
      <c r="V4576" s="28" t="n"/>
      <c r="Z4576">
        <f>IF($B4576="","",IFERROR(VLOOKUP($B4576,'Plan HC for CCA'!$A:$B,2,0),""))</f>
        <v/>
      </c>
      <c r="AA4576">
        <f>IF(OR($B4576="",$Z4576=""),"",IF(N($M4576)&lt;$Z4576,"Delta","No Delta"))</f>
        <v/>
      </c>
      <c r="AB4576">
        <f>IF(OR($B4576="",$Z4576=""),"",MAX(0,$Z4576-N($M4576)))</f>
        <v/>
      </c>
      <c r="AC4576" s="46">
        <f>IF($B4576="","",IFERROR(INDEX('CCA Util %'!$H:$H,MATCH($B4576,'CCA Util %'!$E:$E,0)),""))</f>
        <v/>
      </c>
      <c r="AD4576">
        <f>IF($B4576="","",IFERROR(INDEX('CCA Util %'!$G:$G,MATCH($B4576,'CCA Util %'!$E:$E,0)),""))</f>
        <v/>
      </c>
      <c r="AE4576">
        <f>IF(OR($B4576="",$U4576=""),"",$U4576&amp;" &amp; "&amp;IF(OR($AD4576="",$AD4576=0),"Util NA",$AD4576&amp;" Util"))</f>
        <v/>
      </c>
    </row>
    <row r="4577" ht="15.75" customHeight="1" s="42">
      <c r="A4577" s="41" t="n"/>
      <c r="G4577" s="38" t="n"/>
      <c r="H4577" s="38" t="n"/>
      <c r="I4577" s="38" t="n"/>
      <c r="J4577" s="38" t="n"/>
      <c r="K4577" s="38" t="n"/>
      <c r="L4577" s="38" t="n"/>
      <c r="N4577" s="36">
        <f>IF($B4577="","",IF($C4577="SUPERSTORE","Superstore","DH"))</f>
        <v/>
      </c>
      <c r="O4577" s="36">
        <f>IF($B4577="","",IFERROR(VLOOKUP($B4577,Mapping!$A:$C,2,0),"Not Mapped"))</f>
        <v/>
      </c>
      <c r="P4577" s="36">
        <f>IF($B4577="","",IFERROR(VLOOKUP($B4577,Mapping!$A:$C,3,0),"Not Mapped"))</f>
        <v/>
      </c>
      <c r="Q4577" s="36">
        <f>IF($B4577="","",IFERROR(VLOOKUP($O4577,Leaders!$A:$B,2,0),"Not Mapped"))</f>
        <v/>
      </c>
      <c r="R4577" s="36">
        <f>IF($B4577="","",IF(COUNTIF(Exclusions!$A:$A,$B4577)&gt;0,"Yes","No"))</f>
        <v/>
      </c>
      <c r="S4577" s="38">
        <f>IF($B4577="","",MIN(1,DAY($A4577)/IF($N4577="Superstore",Settings!$B$5,Settings!$B$4)))</f>
        <v/>
      </c>
      <c r="T4577" s="38">
        <f>IF(OR($B4577="",$G4577="",$S4577=0),"",$G4577/$S4577)</f>
        <v/>
      </c>
      <c r="U4577" s="36">
        <f>IF($T4577="","",IF($T4577&lt;Settings!$B$8,"Critical",IF($T4577&lt;Settings!$B$9,"Semi Critical","Non Critical")))</f>
        <v/>
      </c>
      <c r="V4577" s="28" t="n"/>
      <c r="Z4577">
        <f>IF($B4577="","",IFERROR(VLOOKUP($B4577,'Plan HC for CCA'!$A:$B,2,0),""))</f>
        <v/>
      </c>
      <c r="AA4577">
        <f>IF(OR($B4577="",$Z4577=""),"",IF(N($M4577)&lt;$Z4577,"Delta","No Delta"))</f>
        <v/>
      </c>
      <c r="AB4577">
        <f>IF(OR($B4577="",$Z4577=""),"",MAX(0,$Z4577-N($M4577)))</f>
        <v/>
      </c>
      <c r="AC4577" s="46">
        <f>IF($B4577="","",IFERROR(INDEX('CCA Util %'!$H:$H,MATCH($B4577,'CCA Util %'!$E:$E,0)),""))</f>
        <v/>
      </c>
      <c r="AD4577">
        <f>IF($B4577="","",IFERROR(INDEX('CCA Util %'!$G:$G,MATCH($B4577,'CCA Util %'!$E:$E,0)),""))</f>
        <v/>
      </c>
      <c r="AE4577">
        <f>IF(OR($B4577="",$U4577=""),"",$U4577&amp;" &amp; "&amp;IF(OR($AD4577="",$AD4577=0),"Util NA",$AD4577&amp;" Util"))</f>
        <v/>
      </c>
    </row>
    <row r="4578" ht="15.75" customHeight="1" s="42">
      <c r="A4578" s="41" t="n"/>
      <c r="G4578" s="38" t="n"/>
      <c r="H4578" s="38" t="n"/>
      <c r="I4578" s="38" t="n"/>
      <c r="J4578" s="38" t="n"/>
      <c r="K4578" s="38" t="n"/>
      <c r="L4578" s="38" t="n"/>
      <c r="N4578" s="36">
        <f>IF($B4578="","",IF($C4578="SUPERSTORE","Superstore","DH"))</f>
        <v/>
      </c>
      <c r="O4578" s="36">
        <f>IF($B4578="","",IFERROR(VLOOKUP($B4578,Mapping!$A:$C,2,0),"Not Mapped"))</f>
        <v/>
      </c>
      <c r="P4578" s="36">
        <f>IF($B4578="","",IFERROR(VLOOKUP($B4578,Mapping!$A:$C,3,0),"Not Mapped"))</f>
        <v/>
      </c>
      <c r="Q4578" s="36">
        <f>IF($B4578="","",IFERROR(VLOOKUP($O4578,Leaders!$A:$B,2,0),"Not Mapped"))</f>
        <v/>
      </c>
      <c r="R4578" s="36">
        <f>IF($B4578="","",IF(COUNTIF(Exclusions!$A:$A,$B4578)&gt;0,"Yes","No"))</f>
        <v/>
      </c>
      <c r="S4578" s="38">
        <f>IF($B4578="","",MIN(1,DAY($A4578)/IF($N4578="Superstore",Settings!$B$5,Settings!$B$4)))</f>
        <v/>
      </c>
      <c r="T4578" s="38">
        <f>IF(OR($B4578="",$G4578="",$S4578=0),"",$G4578/$S4578)</f>
        <v/>
      </c>
      <c r="U4578" s="36">
        <f>IF($T4578="","",IF($T4578&lt;Settings!$B$8,"Critical",IF($T4578&lt;Settings!$B$9,"Semi Critical","Non Critical")))</f>
        <v/>
      </c>
      <c r="V4578" s="28" t="n"/>
      <c r="Z4578">
        <f>IF($B4578="","",IFERROR(VLOOKUP($B4578,'Plan HC for CCA'!$A:$B,2,0),""))</f>
        <v/>
      </c>
      <c r="AA4578">
        <f>IF(OR($B4578="",$Z4578=""),"",IF(N($M4578)&lt;$Z4578,"Delta","No Delta"))</f>
        <v/>
      </c>
      <c r="AB4578">
        <f>IF(OR($B4578="",$Z4578=""),"",MAX(0,$Z4578-N($M4578)))</f>
        <v/>
      </c>
      <c r="AC4578" s="46">
        <f>IF($B4578="","",IFERROR(INDEX('CCA Util %'!$H:$H,MATCH($B4578,'CCA Util %'!$E:$E,0)),""))</f>
        <v/>
      </c>
      <c r="AD4578">
        <f>IF($B4578="","",IFERROR(INDEX('CCA Util %'!$G:$G,MATCH($B4578,'CCA Util %'!$E:$E,0)),""))</f>
        <v/>
      </c>
      <c r="AE4578">
        <f>IF(OR($B4578="",$U4578=""),"",$U4578&amp;" &amp; "&amp;IF(OR($AD4578="",$AD4578=0),"Util NA",$AD4578&amp;" Util"))</f>
        <v/>
      </c>
    </row>
    <row r="4579" ht="15.75" customHeight="1" s="42">
      <c r="A4579" s="41" t="n"/>
      <c r="G4579" s="38" t="n"/>
      <c r="H4579" s="38" t="n"/>
      <c r="I4579" s="38" t="n"/>
      <c r="J4579" s="38" t="n"/>
      <c r="K4579" s="38" t="n"/>
      <c r="L4579" s="38" t="n"/>
      <c r="N4579" s="36">
        <f>IF($B4579="","",IF($C4579="SUPERSTORE","Superstore","DH"))</f>
        <v/>
      </c>
      <c r="O4579" s="36">
        <f>IF($B4579="","",IFERROR(VLOOKUP($B4579,Mapping!$A:$C,2,0),"Not Mapped"))</f>
        <v/>
      </c>
      <c r="P4579" s="36">
        <f>IF($B4579="","",IFERROR(VLOOKUP($B4579,Mapping!$A:$C,3,0),"Not Mapped"))</f>
        <v/>
      </c>
      <c r="Q4579" s="36">
        <f>IF($B4579="","",IFERROR(VLOOKUP($O4579,Leaders!$A:$B,2,0),"Not Mapped"))</f>
        <v/>
      </c>
      <c r="R4579" s="36">
        <f>IF($B4579="","",IF(COUNTIF(Exclusions!$A:$A,$B4579)&gt;0,"Yes","No"))</f>
        <v/>
      </c>
      <c r="S4579" s="38">
        <f>IF($B4579="","",MIN(1,DAY($A4579)/IF($N4579="Superstore",Settings!$B$5,Settings!$B$4)))</f>
        <v/>
      </c>
      <c r="T4579" s="38">
        <f>IF(OR($B4579="",$G4579="",$S4579=0),"",$G4579/$S4579)</f>
        <v/>
      </c>
      <c r="U4579" s="36">
        <f>IF($T4579="","",IF($T4579&lt;Settings!$B$8,"Critical",IF($T4579&lt;Settings!$B$9,"Semi Critical","Non Critical")))</f>
        <v/>
      </c>
      <c r="V4579" s="28" t="n"/>
      <c r="Z4579">
        <f>IF($B4579="","",IFERROR(VLOOKUP($B4579,'Plan HC for CCA'!$A:$B,2,0),""))</f>
        <v/>
      </c>
      <c r="AA4579">
        <f>IF(OR($B4579="",$Z4579=""),"",IF(N($M4579)&lt;$Z4579,"Delta","No Delta"))</f>
        <v/>
      </c>
      <c r="AB4579">
        <f>IF(OR($B4579="",$Z4579=""),"",MAX(0,$Z4579-N($M4579)))</f>
        <v/>
      </c>
      <c r="AC4579" s="46">
        <f>IF($B4579="","",IFERROR(INDEX('CCA Util %'!$H:$H,MATCH($B4579,'CCA Util %'!$E:$E,0)),""))</f>
        <v/>
      </c>
      <c r="AD4579">
        <f>IF($B4579="","",IFERROR(INDEX('CCA Util %'!$G:$G,MATCH($B4579,'CCA Util %'!$E:$E,0)),""))</f>
        <v/>
      </c>
      <c r="AE4579">
        <f>IF(OR($B4579="",$U4579=""),"",$U4579&amp;" &amp; "&amp;IF(OR($AD4579="",$AD4579=0),"Util NA",$AD4579&amp;" Util"))</f>
        <v/>
      </c>
    </row>
    <row r="4580" ht="15.75" customHeight="1" s="42">
      <c r="A4580" s="41" t="n"/>
      <c r="G4580" s="38" t="n"/>
      <c r="H4580" s="38" t="n"/>
      <c r="I4580" s="38" t="n"/>
      <c r="J4580" s="38" t="n"/>
      <c r="K4580" s="38" t="n"/>
      <c r="L4580" s="38" t="n"/>
      <c r="N4580" s="36">
        <f>IF($B4580="","",IF($C4580="SUPERSTORE","Superstore","DH"))</f>
        <v/>
      </c>
      <c r="O4580" s="36">
        <f>IF($B4580="","",IFERROR(VLOOKUP($B4580,Mapping!$A:$C,2,0),"Not Mapped"))</f>
        <v/>
      </c>
      <c r="P4580" s="36">
        <f>IF($B4580="","",IFERROR(VLOOKUP($B4580,Mapping!$A:$C,3,0),"Not Mapped"))</f>
        <v/>
      </c>
      <c r="Q4580" s="36">
        <f>IF($B4580="","",IFERROR(VLOOKUP($O4580,Leaders!$A:$B,2,0),"Not Mapped"))</f>
        <v/>
      </c>
      <c r="R4580" s="36">
        <f>IF($B4580="","",IF(COUNTIF(Exclusions!$A:$A,$B4580)&gt;0,"Yes","No"))</f>
        <v/>
      </c>
      <c r="S4580" s="38">
        <f>IF($B4580="","",MIN(1,DAY($A4580)/IF($N4580="Superstore",Settings!$B$5,Settings!$B$4)))</f>
        <v/>
      </c>
      <c r="T4580" s="38">
        <f>IF(OR($B4580="",$G4580="",$S4580=0),"",$G4580/$S4580)</f>
        <v/>
      </c>
      <c r="U4580" s="36">
        <f>IF($T4580="","",IF($T4580&lt;Settings!$B$8,"Critical",IF($T4580&lt;Settings!$B$9,"Semi Critical","Non Critical")))</f>
        <v/>
      </c>
      <c r="V4580" s="28" t="n"/>
      <c r="Z4580">
        <f>IF($B4580="","",IFERROR(VLOOKUP($B4580,'Plan HC for CCA'!$A:$B,2,0),""))</f>
        <v/>
      </c>
      <c r="AA4580">
        <f>IF(OR($B4580="",$Z4580=""),"",IF(N($M4580)&lt;$Z4580,"Delta","No Delta"))</f>
        <v/>
      </c>
      <c r="AB4580">
        <f>IF(OR($B4580="",$Z4580=""),"",MAX(0,$Z4580-N($M4580)))</f>
        <v/>
      </c>
      <c r="AC4580" s="46">
        <f>IF($B4580="","",IFERROR(INDEX('CCA Util %'!$H:$H,MATCH($B4580,'CCA Util %'!$E:$E,0)),""))</f>
        <v/>
      </c>
      <c r="AD4580">
        <f>IF($B4580="","",IFERROR(INDEX('CCA Util %'!$G:$G,MATCH($B4580,'CCA Util %'!$E:$E,0)),""))</f>
        <v/>
      </c>
      <c r="AE4580">
        <f>IF(OR($B4580="",$U4580=""),"",$U4580&amp;" &amp; "&amp;IF(OR($AD4580="",$AD4580=0),"Util NA",$AD4580&amp;" Util"))</f>
        <v/>
      </c>
    </row>
    <row r="4581" ht="15.75" customHeight="1" s="42">
      <c r="A4581" s="41" t="n"/>
      <c r="G4581" s="38" t="n"/>
      <c r="H4581" s="38" t="n"/>
      <c r="I4581" s="38" t="n"/>
      <c r="J4581" s="38" t="n"/>
      <c r="K4581" s="38" t="n"/>
      <c r="L4581" s="38" t="n"/>
      <c r="N4581" s="36">
        <f>IF($B4581="","",IF($C4581="SUPERSTORE","Superstore","DH"))</f>
        <v/>
      </c>
      <c r="O4581" s="36">
        <f>IF($B4581="","",IFERROR(VLOOKUP($B4581,Mapping!$A:$C,2,0),"Not Mapped"))</f>
        <v/>
      </c>
      <c r="P4581" s="36">
        <f>IF($B4581="","",IFERROR(VLOOKUP($B4581,Mapping!$A:$C,3,0),"Not Mapped"))</f>
        <v/>
      </c>
      <c r="Q4581" s="36">
        <f>IF($B4581="","",IFERROR(VLOOKUP($O4581,Leaders!$A:$B,2,0),"Not Mapped"))</f>
        <v/>
      </c>
      <c r="R4581" s="36">
        <f>IF($B4581="","",IF(COUNTIF(Exclusions!$A:$A,$B4581)&gt;0,"Yes","No"))</f>
        <v/>
      </c>
      <c r="S4581" s="38">
        <f>IF($B4581="","",MIN(1,DAY($A4581)/IF($N4581="Superstore",Settings!$B$5,Settings!$B$4)))</f>
        <v/>
      </c>
      <c r="T4581" s="38">
        <f>IF(OR($B4581="",$G4581="",$S4581=0),"",$G4581/$S4581)</f>
        <v/>
      </c>
      <c r="U4581" s="36">
        <f>IF($T4581="","",IF($T4581&lt;Settings!$B$8,"Critical",IF($T4581&lt;Settings!$B$9,"Semi Critical","Non Critical")))</f>
        <v/>
      </c>
      <c r="V4581" s="28" t="n"/>
      <c r="Z4581">
        <f>IF($B4581="","",IFERROR(VLOOKUP($B4581,'Plan HC for CCA'!$A:$B,2,0),""))</f>
        <v/>
      </c>
      <c r="AA4581">
        <f>IF(OR($B4581="",$Z4581=""),"",IF(N($M4581)&lt;$Z4581,"Delta","No Delta"))</f>
        <v/>
      </c>
      <c r="AB4581">
        <f>IF(OR($B4581="",$Z4581=""),"",MAX(0,$Z4581-N($M4581)))</f>
        <v/>
      </c>
      <c r="AC4581" s="46">
        <f>IF($B4581="","",IFERROR(INDEX('CCA Util %'!$H:$H,MATCH($B4581,'CCA Util %'!$E:$E,0)),""))</f>
        <v/>
      </c>
      <c r="AD4581">
        <f>IF($B4581="","",IFERROR(INDEX('CCA Util %'!$G:$G,MATCH($B4581,'CCA Util %'!$E:$E,0)),""))</f>
        <v/>
      </c>
      <c r="AE4581">
        <f>IF(OR($B4581="",$U4581=""),"",$U4581&amp;" &amp; "&amp;IF(OR($AD4581="",$AD4581=0),"Util NA",$AD4581&amp;" Util"))</f>
        <v/>
      </c>
    </row>
    <row r="4582" ht="15.75" customHeight="1" s="42">
      <c r="A4582" s="41" t="n"/>
      <c r="G4582" s="38" t="n"/>
      <c r="H4582" s="38" t="n"/>
      <c r="I4582" s="38" t="n"/>
      <c r="J4582" s="38" t="n"/>
      <c r="K4582" s="38" t="n"/>
      <c r="L4582" s="38" t="n"/>
      <c r="N4582" s="36">
        <f>IF($B4582="","",IF($C4582="SUPERSTORE","Superstore","DH"))</f>
        <v/>
      </c>
      <c r="O4582" s="36">
        <f>IF($B4582="","",IFERROR(VLOOKUP($B4582,Mapping!$A:$C,2,0),"Not Mapped"))</f>
        <v/>
      </c>
      <c r="P4582" s="36">
        <f>IF($B4582="","",IFERROR(VLOOKUP($B4582,Mapping!$A:$C,3,0),"Not Mapped"))</f>
        <v/>
      </c>
      <c r="Q4582" s="36">
        <f>IF($B4582="","",IFERROR(VLOOKUP($O4582,Leaders!$A:$B,2,0),"Not Mapped"))</f>
        <v/>
      </c>
      <c r="R4582" s="36">
        <f>IF($B4582="","",IF(COUNTIF(Exclusions!$A:$A,$B4582)&gt;0,"Yes","No"))</f>
        <v/>
      </c>
      <c r="S4582" s="38">
        <f>IF($B4582="","",MIN(1,DAY($A4582)/IF($N4582="Superstore",Settings!$B$5,Settings!$B$4)))</f>
        <v/>
      </c>
      <c r="T4582" s="38">
        <f>IF(OR($B4582="",$G4582="",$S4582=0),"",$G4582/$S4582)</f>
        <v/>
      </c>
      <c r="U4582" s="36">
        <f>IF($T4582="","",IF($T4582&lt;Settings!$B$8,"Critical",IF($T4582&lt;Settings!$B$9,"Semi Critical","Non Critical")))</f>
        <v/>
      </c>
      <c r="V4582" s="28" t="n"/>
      <c r="Z4582">
        <f>IF($B4582="","",IFERROR(VLOOKUP($B4582,'Plan HC for CCA'!$A:$B,2,0),""))</f>
        <v/>
      </c>
      <c r="AA4582">
        <f>IF(OR($B4582="",$Z4582=""),"",IF(N($M4582)&lt;$Z4582,"Delta","No Delta"))</f>
        <v/>
      </c>
      <c r="AB4582">
        <f>IF(OR($B4582="",$Z4582=""),"",MAX(0,$Z4582-N($M4582)))</f>
        <v/>
      </c>
      <c r="AC4582" s="46">
        <f>IF($B4582="","",IFERROR(INDEX('CCA Util %'!$H:$H,MATCH($B4582,'CCA Util %'!$E:$E,0)),""))</f>
        <v/>
      </c>
      <c r="AD4582">
        <f>IF($B4582="","",IFERROR(INDEX('CCA Util %'!$G:$G,MATCH($B4582,'CCA Util %'!$E:$E,0)),""))</f>
        <v/>
      </c>
      <c r="AE4582">
        <f>IF(OR($B4582="",$U4582=""),"",$U4582&amp;" &amp; "&amp;IF(OR($AD4582="",$AD4582=0),"Util NA",$AD4582&amp;" Util"))</f>
        <v/>
      </c>
    </row>
    <row r="4583" ht="15.75" customHeight="1" s="42">
      <c r="A4583" s="41" t="n"/>
      <c r="G4583" s="38" t="n"/>
      <c r="H4583" s="38" t="n"/>
      <c r="I4583" s="38" t="n"/>
      <c r="J4583" s="38" t="n"/>
      <c r="K4583" s="38" t="n"/>
      <c r="L4583" s="38" t="n"/>
      <c r="N4583" s="36">
        <f>IF($B4583="","",IF($C4583="SUPERSTORE","Superstore","DH"))</f>
        <v/>
      </c>
      <c r="O4583" s="36">
        <f>IF($B4583="","",IFERROR(VLOOKUP($B4583,Mapping!$A:$C,2,0),"Not Mapped"))</f>
        <v/>
      </c>
      <c r="P4583" s="36">
        <f>IF($B4583="","",IFERROR(VLOOKUP($B4583,Mapping!$A:$C,3,0),"Not Mapped"))</f>
        <v/>
      </c>
      <c r="Q4583" s="36">
        <f>IF($B4583="","",IFERROR(VLOOKUP($O4583,Leaders!$A:$B,2,0),"Not Mapped"))</f>
        <v/>
      </c>
      <c r="R4583" s="36">
        <f>IF($B4583="","",IF(COUNTIF(Exclusions!$A:$A,$B4583)&gt;0,"Yes","No"))</f>
        <v/>
      </c>
      <c r="S4583" s="38">
        <f>IF($B4583="","",MIN(1,DAY($A4583)/IF($N4583="Superstore",Settings!$B$5,Settings!$B$4)))</f>
        <v/>
      </c>
      <c r="T4583" s="38">
        <f>IF(OR($B4583="",$G4583="",$S4583=0),"",$G4583/$S4583)</f>
        <v/>
      </c>
      <c r="U4583" s="36">
        <f>IF($T4583="","",IF($T4583&lt;Settings!$B$8,"Critical",IF($T4583&lt;Settings!$B$9,"Semi Critical","Non Critical")))</f>
        <v/>
      </c>
      <c r="V4583" s="28" t="n"/>
      <c r="Z4583">
        <f>IF($B4583="","",IFERROR(VLOOKUP($B4583,'Plan HC for CCA'!$A:$B,2,0),""))</f>
        <v/>
      </c>
      <c r="AA4583">
        <f>IF(OR($B4583="",$Z4583=""),"",IF(N($M4583)&lt;$Z4583,"Delta","No Delta"))</f>
        <v/>
      </c>
      <c r="AB4583">
        <f>IF(OR($B4583="",$Z4583=""),"",MAX(0,$Z4583-N($M4583)))</f>
        <v/>
      </c>
      <c r="AC4583" s="46">
        <f>IF($B4583="","",IFERROR(INDEX('CCA Util %'!$H:$H,MATCH($B4583,'CCA Util %'!$E:$E,0)),""))</f>
        <v/>
      </c>
      <c r="AD4583">
        <f>IF($B4583="","",IFERROR(INDEX('CCA Util %'!$G:$G,MATCH($B4583,'CCA Util %'!$E:$E,0)),""))</f>
        <v/>
      </c>
      <c r="AE4583">
        <f>IF(OR($B4583="",$U4583=""),"",$U4583&amp;" &amp; "&amp;IF(OR($AD4583="",$AD4583=0),"Util NA",$AD4583&amp;" Util"))</f>
        <v/>
      </c>
    </row>
    <row r="4584" ht="15.75" customHeight="1" s="42">
      <c r="A4584" s="41" t="n"/>
      <c r="G4584" s="38" t="n"/>
      <c r="H4584" s="38" t="n"/>
      <c r="I4584" s="38" t="n"/>
      <c r="J4584" s="38" t="n"/>
      <c r="K4584" s="38" t="n"/>
      <c r="L4584" s="38" t="n"/>
      <c r="N4584" s="36">
        <f>IF($B4584="","",IF($C4584="SUPERSTORE","Superstore","DH"))</f>
        <v/>
      </c>
      <c r="O4584" s="36">
        <f>IF($B4584="","",IFERROR(VLOOKUP($B4584,Mapping!$A:$C,2,0),"Not Mapped"))</f>
        <v/>
      </c>
      <c r="P4584" s="36">
        <f>IF($B4584="","",IFERROR(VLOOKUP($B4584,Mapping!$A:$C,3,0),"Not Mapped"))</f>
        <v/>
      </c>
      <c r="Q4584" s="36">
        <f>IF($B4584="","",IFERROR(VLOOKUP($O4584,Leaders!$A:$B,2,0),"Not Mapped"))</f>
        <v/>
      </c>
      <c r="R4584" s="36">
        <f>IF($B4584="","",IF(COUNTIF(Exclusions!$A:$A,$B4584)&gt;0,"Yes","No"))</f>
        <v/>
      </c>
      <c r="S4584" s="38">
        <f>IF($B4584="","",MIN(1,DAY($A4584)/IF($N4584="Superstore",Settings!$B$5,Settings!$B$4)))</f>
        <v/>
      </c>
      <c r="T4584" s="38">
        <f>IF(OR($B4584="",$G4584="",$S4584=0),"",$G4584/$S4584)</f>
        <v/>
      </c>
      <c r="U4584" s="36">
        <f>IF($T4584="","",IF($T4584&lt;Settings!$B$8,"Critical",IF($T4584&lt;Settings!$B$9,"Semi Critical","Non Critical")))</f>
        <v/>
      </c>
      <c r="V4584" s="28" t="n"/>
      <c r="Z4584">
        <f>IF($B4584="","",IFERROR(VLOOKUP($B4584,'Plan HC for CCA'!$A:$B,2,0),""))</f>
        <v/>
      </c>
      <c r="AA4584">
        <f>IF(OR($B4584="",$Z4584=""),"",IF(N($M4584)&lt;$Z4584,"Delta","No Delta"))</f>
        <v/>
      </c>
      <c r="AB4584">
        <f>IF(OR($B4584="",$Z4584=""),"",MAX(0,$Z4584-N($M4584)))</f>
        <v/>
      </c>
      <c r="AC4584" s="46">
        <f>IF($B4584="","",IFERROR(INDEX('CCA Util %'!$H:$H,MATCH($B4584,'CCA Util %'!$E:$E,0)),""))</f>
        <v/>
      </c>
      <c r="AD4584">
        <f>IF($B4584="","",IFERROR(INDEX('CCA Util %'!$G:$G,MATCH($B4584,'CCA Util %'!$E:$E,0)),""))</f>
        <v/>
      </c>
      <c r="AE4584">
        <f>IF(OR($B4584="",$U4584=""),"",$U4584&amp;" &amp; "&amp;IF(OR($AD4584="",$AD4584=0),"Util NA",$AD4584&amp;" Util"))</f>
        <v/>
      </c>
    </row>
    <row r="4585" ht="15.75" customHeight="1" s="42">
      <c r="A4585" s="41" t="n"/>
      <c r="G4585" s="38" t="n"/>
      <c r="H4585" s="38" t="n"/>
      <c r="I4585" s="38" t="n"/>
      <c r="J4585" s="38" t="n"/>
      <c r="K4585" s="38" t="n"/>
      <c r="L4585" s="38" t="n"/>
      <c r="N4585" s="36">
        <f>IF($B4585="","",IF($C4585="SUPERSTORE","Superstore","DH"))</f>
        <v/>
      </c>
      <c r="O4585" s="36">
        <f>IF($B4585="","",IFERROR(VLOOKUP($B4585,Mapping!$A:$C,2,0),"Not Mapped"))</f>
        <v/>
      </c>
      <c r="P4585" s="36">
        <f>IF($B4585="","",IFERROR(VLOOKUP($B4585,Mapping!$A:$C,3,0),"Not Mapped"))</f>
        <v/>
      </c>
      <c r="Q4585" s="36">
        <f>IF($B4585="","",IFERROR(VLOOKUP($O4585,Leaders!$A:$B,2,0),"Not Mapped"))</f>
        <v/>
      </c>
      <c r="R4585" s="36">
        <f>IF($B4585="","",IF(COUNTIF(Exclusions!$A:$A,$B4585)&gt;0,"Yes","No"))</f>
        <v/>
      </c>
      <c r="S4585" s="38">
        <f>IF($B4585="","",MIN(1,DAY($A4585)/IF($N4585="Superstore",Settings!$B$5,Settings!$B$4)))</f>
        <v/>
      </c>
      <c r="T4585" s="38">
        <f>IF(OR($B4585="",$G4585="",$S4585=0),"",$G4585/$S4585)</f>
        <v/>
      </c>
      <c r="U4585" s="36">
        <f>IF($T4585="","",IF($T4585&lt;Settings!$B$8,"Critical",IF($T4585&lt;Settings!$B$9,"Semi Critical","Non Critical")))</f>
        <v/>
      </c>
      <c r="V4585" s="28" t="n"/>
      <c r="Z4585">
        <f>IF($B4585="","",IFERROR(VLOOKUP($B4585,'Plan HC for CCA'!$A:$B,2,0),""))</f>
        <v/>
      </c>
      <c r="AA4585">
        <f>IF(OR($B4585="",$Z4585=""),"",IF(N($M4585)&lt;$Z4585,"Delta","No Delta"))</f>
        <v/>
      </c>
      <c r="AB4585">
        <f>IF(OR($B4585="",$Z4585=""),"",MAX(0,$Z4585-N($M4585)))</f>
        <v/>
      </c>
      <c r="AC4585" s="46">
        <f>IF($B4585="","",IFERROR(INDEX('CCA Util %'!$H:$H,MATCH($B4585,'CCA Util %'!$E:$E,0)),""))</f>
        <v/>
      </c>
      <c r="AD4585">
        <f>IF($B4585="","",IFERROR(INDEX('CCA Util %'!$G:$G,MATCH($B4585,'CCA Util %'!$E:$E,0)),""))</f>
        <v/>
      </c>
      <c r="AE4585">
        <f>IF(OR($B4585="",$U4585=""),"",$U4585&amp;" &amp; "&amp;IF(OR($AD4585="",$AD4585=0),"Util NA",$AD4585&amp;" Util"))</f>
        <v/>
      </c>
    </row>
    <row r="4586" ht="15.75" customHeight="1" s="42">
      <c r="A4586" s="41" t="n"/>
      <c r="G4586" s="38" t="n"/>
      <c r="H4586" s="38" t="n"/>
      <c r="I4586" s="38" t="n"/>
      <c r="J4586" s="38" t="n"/>
      <c r="K4586" s="38" t="n"/>
      <c r="L4586" s="38" t="n"/>
      <c r="N4586" s="36">
        <f>IF($B4586="","",IF($C4586="SUPERSTORE","Superstore","DH"))</f>
        <v/>
      </c>
      <c r="O4586" s="36">
        <f>IF($B4586="","",IFERROR(VLOOKUP($B4586,Mapping!$A:$C,2,0),"Not Mapped"))</f>
        <v/>
      </c>
      <c r="P4586" s="36">
        <f>IF($B4586="","",IFERROR(VLOOKUP($B4586,Mapping!$A:$C,3,0),"Not Mapped"))</f>
        <v/>
      </c>
      <c r="Q4586" s="36">
        <f>IF($B4586="","",IFERROR(VLOOKUP($O4586,Leaders!$A:$B,2,0),"Not Mapped"))</f>
        <v/>
      </c>
      <c r="R4586" s="36">
        <f>IF($B4586="","",IF(COUNTIF(Exclusions!$A:$A,$B4586)&gt;0,"Yes","No"))</f>
        <v/>
      </c>
      <c r="S4586" s="38">
        <f>IF($B4586="","",MIN(1,DAY($A4586)/IF($N4586="Superstore",Settings!$B$5,Settings!$B$4)))</f>
        <v/>
      </c>
      <c r="T4586" s="38">
        <f>IF(OR($B4586="",$G4586="",$S4586=0),"",$G4586/$S4586)</f>
        <v/>
      </c>
      <c r="U4586" s="36">
        <f>IF($T4586="","",IF($T4586&lt;Settings!$B$8,"Critical",IF($T4586&lt;Settings!$B$9,"Semi Critical","Non Critical")))</f>
        <v/>
      </c>
      <c r="V4586" s="28" t="n"/>
      <c r="Z4586">
        <f>IF($B4586="","",IFERROR(VLOOKUP($B4586,'Plan HC for CCA'!$A:$B,2,0),""))</f>
        <v/>
      </c>
      <c r="AA4586">
        <f>IF(OR($B4586="",$Z4586=""),"",IF(N($M4586)&lt;$Z4586,"Delta","No Delta"))</f>
        <v/>
      </c>
      <c r="AB4586">
        <f>IF(OR($B4586="",$Z4586=""),"",MAX(0,$Z4586-N($M4586)))</f>
        <v/>
      </c>
      <c r="AC4586" s="46">
        <f>IF($B4586="","",IFERROR(INDEX('CCA Util %'!$H:$H,MATCH($B4586,'CCA Util %'!$E:$E,0)),""))</f>
        <v/>
      </c>
      <c r="AD4586">
        <f>IF($B4586="","",IFERROR(INDEX('CCA Util %'!$G:$G,MATCH($B4586,'CCA Util %'!$E:$E,0)),""))</f>
        <v/>
      </c>
      <c r="AE4586">
        <f>IF(OR($B4586="",$U4586=""),"",$U4586&amp;" &amp; "&amp;IF(OR($AD4586="",$AD4586=0),"Util NA",$AD4586&amp;" Util"))</f>
        <v/>
      </c>
    </row>
    <row r="4587" ht="15.75" customHeight="1" s="42">
      <c r="A4587" s="41" t="n"/>
      <c r="G4587" s="38" t="n"/>
      <c r="H4587" s="38" t="n"/>
      <c r="I4587" s="38" t="n"/>
      <c r="J4587" s="38" t="n"/>
      <c r="K4587" s="38" t="n"/>
      <c r="L4587" s="38" t="n"/>
      <c r="N4587" s="36">
        <f>IF($B4587="","",IF($C4587="SUPERSTORE","Superstore","DH"))</f>
        <v/>
      </c>
      <c r="O4587" s="36">
        <f>IF($B4587="","",IFERROR(VLOOKUP($B4587,Mapping!$A:$C,2,0),"Not Mapped"))</f>
        <v/>
      </c>
      <c r="P4587" s="36">
        <f>IF($B4587="","",IFERROR(VLOOKUP($B4587,Mapping!$A:$C,3,0),"Not Mapped"))</f>
        <v/>
      </c>
      <c r="Q4587" s="36">
        <f>IF($B4587="","",IFERROR(VLOOKUP($O4587,Leaders!$A:$B,2,0),"Not Mapped"))</f>
        <v/>
      </c>
      <c r="R4587" s="36">
        <f>IF($B4587="","",IF(COUNTIF(Exclusions!$A:$A,$B4587)&gt;0,"Yes","No"))</f>
        <v/>
      </c>
      <c r="S4587" s="38">
        <f>IF($B4587="","",MIN(1,DAY($A4587)/IF($N4587="Superstore",Settings!$B$5,Settings!$B$4)))</f>
        <v/>
      </c>
      <c r="T4587" s="38">
        <f>IF(OR($B4587="",$G4587="",$S4587=0),"",$G4587/$S4587)</f>
        <v/>
      </c>
      <c r="U4587" s="36">
        <f>IF($T4587="","",IF($T4587&lt;Settings!$B$8,"Critical",IF($T4587&lt;Settings!$B$9,"Semi Critical","Non Critical")))</f>
        <v/>
      </c>
      <c r="V4587" s="28" t="n"/>
      <c r="Z4587">
        <f>IF($B4587="","",IFERROR(VLOOKUP($B4587,'Plan HC for CCA'!$A:$B,2,0),""))</f>
        <v/>
      </c>
      <c r="AA4587">
        <f>IF(OR($B4587="",$Z4587=""),"",IF(N($M4587)&lt;$Z4587,"Delta","No Delta"))</f>
        <v/>
      </c>
      <c r="AB4587">
        <f>IF(OR($B4587="",$Z4587=""),"",MAX(0,$Z4587-N($M4587)))</f>
        <v/>
      </c>
      <c r="AC4587" s="46">
        <f>IF($B4587="","",IFERROR(INDEX('CCA Util %'!$H:$H,MATCH($B4587,'CCA Util %'!$E:$E,0)),""))</f>
        <v/>
      </c>
      <c r="AD4587">
        <f>IF($B4587="","",IFERROR(INDEX('CCA Util %'!$G:$G,MATCH($B4587,'CCA Util %'!$E:$E,0)),""))</f>
        <v/>
      </c>
      <c r="AE4587">
        <f>IF(OR($B4587="",$U4587=""),"",$U4587&amp;" &amp; "&amp;IF(OR($AD4587="",$AD4587=0),"Util NA",$AD4587&amp;" Util"))</f>
        <v/>
      </c>
    </row>
    <row r="4588" ht="15.75" customHeight="1" s="42">
      <c r="A4588" s="41" t="n"/>
      <c r="G4588" s="38" t="n"/>
      <c r="H4588" s="38" t="n"/>
      <c r="I4588" s="38" t="n"/>
      <c r="J4588" s="38" t="n"/>
      <c r="K4588" s="38" t="n"/>
      <c r="L4588" s="38" t="n"/>
      <c r="N4588" s="36">
        <f>IF($B4588="","",IF($C4588="SUPERSTORE","Superstore","DH"))</f>
        <v/>
      </c>
      <c r="O4588" s="36">
        <f>IF($B4588="","",IFERROR(VLOOKUP($B4588,Mapping!$A:$C,2,0),"Not Mapped"))</f>
        <v/>
      </c>
      <c r="P4588" s="36">
        <f>IF($B4588="","",IFERROR(VLOOKUP($B4588,Mapping!$A:$C,3,0),"Not Mapped"))</f>
        <v/>
      </c>
      <c r="Q4588" s="36">
        <f>IF($B4588="","",IFERROR(VLOOKUP($O4588,Leaders!$A:$B,2,0),"Not Mapped"))</f>
        <v/>
      </c>
      <c r="R4588" s="36">
        <f>IF($B4588="","",IF(COUNTIF(Exclusions!$A:$A,$B4588)&gt;0,"Yes","No"))</f>
        <v/>
      </c>
      <c r="S4588" s="38">
        <f>IF($B4588="","",MIN(1,DAY($A4588)/IF($N4588="Superstore",Settings!$B$5,Settings!$B$4)))</f>
        <v/>
      </c>
      <c r="T4588" s="38">
        <f>IF(OR($B4588="",$G4588="",$S4588=0),"",$G4588/$S4588)</f>
        <v/>
      </c>
      <c r="U4588" s="36">
        <f>IF($T4588="","",IF($T4588&lt;Settings!$B$8,"Critical",IF($T4588&lt;Settings!$B$9,"Semi Critical","Non Critical")))</f>
        <v/>
      </c>
      <c r="V4588" s="28" t="n"/>
      <c r="Z4588">
        <f>IF($B4588="","",IFERROR(VLOOKUP($B4588,'Plan HC for CCA'!$A:$B,2,0),""))</f>
        <v/>
      </c>
      <c r="AA4588">
        <f>IF(OR($B4588="",$Z4588=""),"",IF(N($M4588)&lt;$Z4588,"Delta","No Delta"))</f>
        <v/>
      </c>
      <c r="AB4588">
        <f>IF(OR($B4588="",$Z4588=""),"",MAX(0,$Z4588-N($M4588)))</f>
        <v/>
      </c>
      <c r="AC4588" s="46">
        <f>IF($B4588="","",IFERROR(INDEX('CCA Util %'!$H:$H,MATCH($B4588,'CCA Util %'!$E:$E,0)),""))</f>
        <v/>
      </c>
      <c r="AD4588">
        <f>IF($B4588="","",IFERROR(INDEX('CCA Util %'!$G:$G,MATCH($B4588,'CCA Util %'!$E:$E,0)),""))</f>
        <v/>
      </c>
      <c r="AE4588">
        <f>IF(OR($B4588="",$U4588=""),"",$U4588&amp;" &amp; "&amp;IF(OR($AD4588="",$AD4588=0),"Util NA",$AD4588&amp;" Util"))</f>
        <v/>
      </c>
    </row>
    <row r="4589" ht="15.75" customHeight="1" s="42">
      <c r="A4589" s="41" t="n"/>
      <c r="G4589" s="38" t="n"/>
      <c r="H4589" s="38" t="n"/>
      <c r="I4589" s="38" t="n"/>
      <c r="J4589" s="38" t="n"/>
      <c r="K4589" s="38" t="n"/>
      <c r="L4589" s="38" t="n"/>
      <c r="N4589" s="36">
        <f>IF($B4589="","",IF($C4589="SUPERSTORE","Superstore","DH"))</f>
        <v/>
      </c>
      <c r="O4589" s="36">
        <f>IF($B4589="","",IFERROR(VLOOKUP($B4589,Mapping!$A:$C,2,0),"Not Mapped"))</f>
        <v/>
      </c>
      <c r="P4589" s="36">
        <f>IF($B4589="","",IFERROR(VLOOKUP($B4589,Mapping!$A:$C,3,0),"Not Mapped"))</f>
        <v/>
      </c>
      <c r="Q4589" s="36">
        <f>IF($B4589="","",IFERROR(VLOOKUP($O4589,Leaders!$A:$B,2,0),"Not Mapped"))</f>
        <v/>
      </c>
      <c r="R4589" s="36">
        <f>IF($B4589="","",IF(COUNTIF(Exclusions!$A:$A,$B4589)&gt;0,"Yes","No"))</f>
        <v/>
      </c>
      <c r="S4589" s="38">
        <f>IF($B4589="","",MIN(1,DAY($A4589)/IF($N4589="Superstore",Settings!$B$5,Settings!$B$4)))</f>
        <v/>
      </c>
      <c r="T4589" s="38">
        <f>IF(OR($B4589="",$G4589="",$S4589=0),"",$G4589/$S4589)</f>
        <v/>
      </c>
      <c r="U4589" s="36">
        <f>IF($T4589="","",IF($T4589&lt;Settings!$B$8,"Critical",IF($T4589&lt;Settings!$B$9,"Semi Critical","Non Critical")))</f>
        <v/>
      </c>
      <c r="V4589" s="28" t="n"/>
      <c r="Z4589">
        <f>IF($B4589="","",IFERROR(VLOOKUP($B4589,'Plan HC for CCA'!$A:$B,2,0),""))</f>
        <v/>
      </c>
      <c r="AA4589">
        <f>IF(OR($B4589="",$Z4589=""),"",IF(N($M4589)&lt;$Z4589,"Delta","No Delta"))</f>
        <v/>
      </c>
      <c r="AB4589">
        <f>IF(OR($B4589="",$Z4589=""),"",MAX(0,$Z4589-N($M4589)))</f>
        <v/>
      </c>
      <c r="AC4589" s="46">
        <f>IF($B4589="","",IFERROR(INDEX('CCA Util %'!$H:$H,MATCH($B4589,'CCA Util %'!$E:$E,0)),""))</f>
        <v/>
      </c>
      <c r="AD4589">
        <f>IF($B4589="","",IFERROR(INDEX('CCA Util %'!$G:$G,MATCH($B4589,'CCA Util %'!$E:$E,0)),""))</f>
        <v/>
      </c>
      <c r="AE4589">
        <f>IF(OR($B4589="",$U4589=""),"",$U4589&amp;" &amp; "&amp;IF(OR($AD4589="",$AD4589=0),"Util NA",$AD4589&amp;" Util"))</f>
        <v/>
      </c>
    </row>
    <row r="4590" ht="15.75" customHeight="1" s="42">
      <c r="A4590" s="41" t="n"/>
      <c r="G4590" s="38" t="n"/>
      <c r="H4590" s="38" t="n"/>
      <c r="I4590" s="38" t="n"/>
      <c r="J4590" s="38" t="n"/>
      <c r="K4590" s="38" t="n"/>
      <c r="L4590" s="38" t="n"/>
      <c r="N4590" s="36">
        <f>IF($B4590="","",IF($C4590="SUPERSTORE","Superstore","DH"))</f>
        <v/>
      </c>
      <c r="O4590" s="36">
        <f>IF($B4590="","",IFERROR(VLOOKUP($B4590,Mapping!$A:$C,2,0),"Not Mapped"))</f>
        <v/>
      </c>
      <c r="P4590" s="36">
        <f>IF($B4590="","",IFERROR(VLOOKUP($B4590,Mapping!$A:$C,3,0),"Not Mapped"))</f>
        <v/>
      </c>
      <c r="Q4590" s="36">
        <f>IF($B4590="","",IFERROR(VLOOKUP($O4590,Leaders!$A:$B,2,0),"Not Mapped"))</f>
        <v/>
      </c>
      <c r="R4590" s="36">
        <f>IF($B4590="","",IF(COUNTIF(Exclusions!$A:$A,$B4590)&gt;0,"Yes","No"))</f>
        <v/>
      </c>
      <c r="S4590" s="38">
        <f>IF($B4590="","",MIN(1,DAY($A4590)/IF($N4590="Superstore",Settings!$B$5,Settings!$B$4)))</f>
        <v/>
      </c>
      <c r="T4590" s="38">
        <f>IF(OR($B4590="",$G4590="",$S4590=0),"",$G4590/$S4590)</f>
        <v/>
      </c>
      <c r="U4590" s="36">
        <f>IF($T4590="","",IF($T4590&lt;Settings!$B$8,"Critical",IF($T4590&lt;Settings!$B$9,"Semi Critical","Non Critical")))</f>
        <v/>
      </c>
      <c r="V4590" s="28" t="n"/>
      <c r="Z4590">
        <f>IF($B4590="","",IFERROR(VLOOKUP($B4590,'Plan HC for CCA'!$A:$B,2,0),""))</f>
        <v/>
      </c>
      <c r="AA4590">
        <f>IF(OR($B4590="",$Z4590=""),"",IF(N($M4590)&lt;$Z4590,"Delta","No Delta"))</f>
        <v/>
      </c>
      <c r="AB4590">
        <f>IF(OR($B4590="",$Z4590=""),"",MAX(0,$Z4590-N($M4590)))</f>
        <v/>
      </c>
      <c r="AC4590" s="46">
        <f>IF($B4590="","",IFERROR(INDEX('CCA Util %'!$H:$H,MATCH($B4590,'CCA Util %'!$E:$E,0)),""))</f>
        <v/>
      </c>
      <c r="AD4590">
        <f>IF($B4590="","",IFERROR(INDEX('CCA Util %'!$G:$G,MATCH($B4590,'CCA Util %'!$E:$E,0)),""))</f>
        <v/>
      </c>
      <c r="AE4590">
        <f>IF(OR($B4590="",$U4590=""),"",$U4590&amp;" &amp; "&amp;IF(OR($AD4590="",$AD4590=0),"Util NA",$AD4590&amp;" Util"))</f>
        <v/>
      </c>
    </row>
    <row r="4591" ht="15.75" customHeight="1" s="42">
      <c r="A4591" s="41" t="n"/>
      <c r="G4591" s="38" t="n"/>
      <c r="H4591" s="38" t="n"/>
      <c r="I4591" s="38" t="n"/>
      <c r="J4591" s="38" t="n"/>
      <c r="K4591" s="38" t="n"/>
      <c r="L4591" s="38" t="n"/>
      <c r="N4591" s="36">
        <f>IF($B4591="","",IF($C4591="SUPERSTORE","Superstore","DH"))</f>
        <v/>
      </c>
      <c r="O4591" s="36">
        <f>IF($B4591="","",IFERROR(VLOOKUP($B4591,Mapping!$A:$C,2,0),"Not Mapped"))</f>
        <v/>
      </c>
      <c r="P4591" s="36">
        <f>IF($B4591="","",IFERROR(VLOOKUP($B4591,Mapping!$A:$C,3,0),"Not Mapped"))</f>
        <v/>
      </c>
      <c r="Q4591" s="36">
        <f>IF($B4591="","",IFERROR(VLOOKUP($O4591,Leaders!$A:$B,2,0),"Not Mapped"))</f>
        <v/>
      </c>
      <c r="R4591" s="36">
        <f>IF($B4591="","",IF(COUNTIF(Exclusions!$A:$A,$B4591)&gt;0,"Yes","No"))</f>
        <v/>
      </c>
      <c r="S4591" s="38">
        <f>IF($B4591="","",MIN(1,DAY($A4591)/IF($N4591="Superstore",Settings!$B$5,Settings!$B$4)))</f>
        <v/>
      </c>
      <c r="T4591" s="38">
        <f>IF(OR($B4591="",$G4591="",$S4591=0),"",$G4591/$S4591)</f>
        <v/>
      </c>
      <c r="U4591" s="36">
        <f>IF($T4591="","",IF($T4591&lt;Settings!$B$8,"Critical",IF($T4591&lt;Settings!$B$9,"Semi Critical","Non Critical")))</f>
        <v/>
      </c>
      <c r="V4591" s="28" t="n"/>
      <c r="Z4591">
        <f>IF($B4591="","",IFERROR(VLOOKUP($B4591,'Plan HC for CCA'!$A:$B,2,0),""))</f>
        <v/>
      </c>
      <c r="AA4591">
        <f>IF(OR($B4591="",$Z4591=""),"",IF(N($M4591)&lt;$Z4591,"Delta","No Delta"))</f>
        <v/>
      </c>
      <c r="AB4591">
        <f>IF(OR($B4591="",$Z4591=""),"",MAX(0,$Z4591-N($M4591)))</f>
        <v/>
      </c>
      <c r="AC4591" s="46">
        <f>IF($B4591="","",IFERROR(INDEX('CCA Util %'!$H:$H,MATCH($B4591,'CCA Util %'!$E:$E,0)),""))</f>
        <v/>
      </c>
      <c r="AD4591">
        <f>IF($B4591="","",IFERROR(INDEX('CCA Util %'!$G:$G,MATCH($B4591,'CCA Util %'!$E:$E,0)),""))</f>
        <v/>
      </c>
      <c r="AE4591">
        <f>IF(OR($B4591="",$U4591=""),"",$U4591&amp;" &amp; "&amp;IF(OR($AD4591="",$AD4591=0),"Util NA",$AD4591&amp;" Util"))</f>
        <v/>
      </c>
    </row>
    <row r="4592" ht="15.75" customHeight="1" s="42">
      <c r="A4592" s="41" t="n"/>
      <c r="G4592" s="38" t="n"/>
      <c r="H4592" s="38" t="n"/>
      <c r="I4592" s="38" t="n"/>
      <c r="J4592" s="38" t="n"/>
      <c r="K4592" s="38" t="n"/>
      <c r="L4592" s="38" t="n"/>
      <c r="N4592" s="36">
        <f>IF($B4592="","",IF($C4592="SUPERSTORE","Superstore","DH"))</f>
        <v/>
      </c>
      <c r="O4592" s="36">
        <f>IF($B4592="","",IFERROR(VLOOKUP($B4592,Mapping!$A:$C,2,0),"Not Mapped"))</f>
        <v/>
      </c>
      <c r="P4592" s="36">
        <f>IF($B4592="","",IFERROR(VLOOKUP($B4592,Mapping!$A:$C,3,0),"Not Mapped"))</f>
        <v/>
      </c>
      <c r="Q4592" s="36">
        <f>IF($B4592="","",IFERROR(VLOOKUP($O4592,Leaders!$A:$B,2,0),"Not Mapped"))</f>
        <v/>
      </c>
      <c r="R4592" s="36">
        <f>IF($B4592="","",IF(COUNTIF(Exclusions!$A:$A,$B4592)&gt;0,"Yes","No"))</f>
        <v/>
      </c>
      <c r="S4592" s="38">
        <f>IF($B4592="","",MIN(1,DAY($A4592)/IF($N4592="Superstore",Settings!$B$5,Settings!$B$4)))</f>
        <v/>
      </c>
      <c r="T4592" s="38">
        <f>IF(OR($B4592="",$G4592="",$S4592=0),"",$G4592/$S4592)</f>
        <v/>
      </c>
      <c r="U4592" s="36">
        <f>IF($T4592="","",IF($T4592&lt;Settings!$B$8,"Critical",IF($T4592&lt;Settings!$B$9,"Semi Critical","Non Critical")))</f>
        <v/>
      </c>
      <c r="V4592" s="28" t="n"/>
      <c r="Z4592">
        <f>IF($B4592="","",IFERROR(VLOOKUP($B4592,'Plan HC for CCA'!$A:$B,2,0),""))</f>
        <v/>
      </c>
      <c r="AA4592">
        <f>IF(OR($B4592="",$Z4592=""),"",IF(N($M4592)&lt;$Z4592,"Delta","No Delta"))</f>
        <v/>
      </c>
      <c r="AB4592">
        <f>IF(OR($B4592="",$Z4592=""),"",MAX(0,$Z4592-N($M4592)))</f>
        <v/>
      </c>
      <c r="AC4592" s="46">
        <f>IF($B4592="","",IFERROR(INDEX('CCA Util %'!$H:$H,MATCH($B4592,'CCA Util %'!$E:$E,0)),""))</f>
        <v/>
      </c>
      <c r="AD4592">
        <f>IF($B4592="","",IFERROR(INDEX('CCA Util %'!$G:$G,MATCH($B4592,'CCA Util %'!$E:$E,0)),""))</f>
        <v/>
      </c>
      <c r="AE4592">
        <f>IF(OR($B4592="",$U4592=""),"",$U4592&amp;" &amp; "&amp;IF(OR($AD4592="",$AD4592=0),"Util NA",$AD4592&amp;" Util"))</f>
        <v/>
      </c>
    </row>
    <row r="4593" ht="15.75" customHeight="1" s="42">
      <c r="A4593" s="41" t="n"/>
      <c r="G4593" s="38" t="n"/>
      <c r="H4593" s="38" t="n"/>
      <c r="I4593" s="38" t="n"/>
      <c r="J4593" s="38" t="n"/>
      <c r="K4593" s="38" t="n"/>
      <c r="L4593" s="38" t="n"/>
      <c r="N4593" s="36">
        <f>IF($B4593="","",IF($C4593="SUPERSTORE","Superstore","DH"))</f>
        <v/>
      </c>
      <c r="O4593" s="36">
        <f>IF($B4593="","",IFERROR(VLOOKUP($B4593,Mapping!$A:$C,2,0),"Not Mapped"))</f>
        <v/>
      </c>
      <c r="P4593" s="36">
        <f>IF($B4593="","",IFERROR(VLOOKUP($B4593,Mapping!$A:$C,3,0),"Not Mapped"))</f>
        <v/>
      </c>
      <c r="Q4593" s="36">
        <f>IF($B4593="","",IFERROR(VLOOKUP($O4593,Leaders!$A:$B,2,0),"Not Mapped"))</f>
        <v/>
      </c>
      <c r="R4593" s="36">
        <f>IF($B4593="","",IF(COUNTIF(Exclusions!$A:$A,$B4593)&gt;0,"Yes","No"))</f>
        <v/>
      </c>
      <c r="S4593" s="38">
        <f>IF($B4593="","",MIN(1,DAY($A4593)/IF($N4593="Superstore",Settings!$B$5,Settings!$B$4)))</f>
        <v/>
      </c>
      <c r="T4593" s="38">
        <f>IF(OR($B4593="",$G4593="",$S4593=0),"",$G4593/$S4593)</f>
        <v/>
      </c>
      <c r="U4593" s="36">
        <f>IF($T4593="","",IF($T4593&lt;Settings!$B$8,"Critical",IF($T4593&lt;Settings!$B$9,"Semi Critical","Non Critical")))</f>
        <v/>
      </c>
      <c r="V4593" s="28" t="n"/>
      <c r="Z4593">
        <f>IF($B4593="","",IFERROR(VLOOKUP($B4593,'Plan HC for CCA'!$A:$B,2,0),""))</f>
        <v/>
      </c>
      <c r="AA4593">
        <f>IF(OR($B4593="",$Z4593=""),"",IF(N($M4593)&lt;$Z4593,"Delta","No Delta"))</f>
        <v/>
      </c>
      <c r="AB4593">
        <f>IF(OR($B4593="",$Z4593=""),"",MAX(0,$Z4593-N($M4593)))</f>
        <v/>
      </c>
      <c r="AC4593" s="46">
        <f>IF($B4593="","",IFERROR(INDEX('CCA Util %'!$H:$H,MATCH($B4593,'CCA Util %'!$E:$E,0)),""))</f>
        <v/>
      </c>
      <c r="AD4593">
        <f>IF($B4593="","",IFERROR(INDEX('CCA Util %'!$G:$G,MATCH($B4593,'CCA Util %'!$E:$E,0)),""))</f>
        <v/>
      </c>
      <c r="AE4593">
        <f>IF(OR($B4593="",$U4593=""),"",$U4593&amp;" &amp; "&amp;IF(OR($AD4593="",$AD4593=0),"Util NA",$AD4593&amp;" Util"))</f>
        <v/>
      </c>
    </row>
    <row r="4594" ht="15.75" customHeight="1" s="42">
      <c r="A4594" s="41" t="n"/>
      <c r="G4594" s="38" t="n"/>
      <c r="H4594" s="38" t="n"/>
      <c r="I4594" s="38" t="n"/>
      <c r="J4594" s="38" t="n"/>
      <c r="K4594" s="38" t="n"/>
      <c r="L4594" s="38" t="n"/>
      <c r="N4594" s="36">
        <f>IF($B4594="","",IF($C4594="SUPERSTORE","Superstore","DH"))</f>
        <v/>
      </c>
      <c r="O4594" s="36">
        <f>IF($B4594="","",IFERROR(VLOOKUP($B4594,Mapping!$A:$C,2,0),"Not Mapped"))</f>
        <v/>
      </c>
      <c r="P4594" s="36">
        <f>IF($B4594="","",IFERROR(VLOOKUP($B4594,Mapping!$A:$C,3,0),"Not Mapped"))</f>
        <v/>
      </c>
      <c r="Q4594" s="36">
        <f>IF($B4594="","",IFERROR(VLOOKUP($O4594,Leaders!$A:$B,2,0),"Not Mapped"))</f>
        <v/>
      </c>
      <c r="R4594" s="36">
        <f>IF($B4594="","",IF(COUNTIF(Exclusions!$A:$A,$B4594)&gt;0,"Yes","No"))</f>
        <v/>
      </c>
      <c r="S4594" s="38">
        <f>IF($B4594="","",MIN(1,DAY($A4594)/IF($N4594="Superstore",Settings!$B$5,Settings!$B$4)))</f>
        <v/>
      </c>
      <c r="T4594" s="38">
        <f>IF(OR($B4594="",$G4594="",$S4594=0),"",$G4594/$S4594)</f>
        <v/>
      </c>
      <c r="U4594" s="36">
        <f>IF($T4594="","",IF($T4594&lt;Settings!$B$8,"Critical",IF($T4594&lt;Settings!$B$9,"Semi Critical","Non Critical")))</f>
        <v/>
      </c>
      <c r="V4594" s="28" t="n"/>
      <c r="Z4594">
        <f>IF($B4594="","",IFERROR(VLOOKUP($B4594,'Plan HC for CCA'!$A:$B,2,0),""))</f>
        <v/>
      </c>
      <c r="AA4594">
        <f>IF(OR($B4594="",$Z4594=""),"",IF(N($M4594)&lt;$Z4594,"Delta","No Delta"))</f>
        <v/>
      </c>
      <c r="AB4594">
        <f>IF(OR($B4594="",$Z4594=""),"",MAX(0,$Z4594-N($M4594)))</f>
        <v/>
      </c>
      <c r="AC4594" s="46">
        <f>IF($B4594="","",IFERROR(INDEX('CCA Util %'!$H:$H,MATCH($B4594,'CCA Util %'!$E:$E,0)),""))</f>
        <v/>
      </c>
      <c r="AD4594">
        <f>IF($B4594="","",IFERROR(INDEX('CCA Util %'!$G:$G,MATCH($B4594,'CCA Util %'!$E:$E,0)),""))</f>
        <v/>
      </c>
      <c r="AE4594">
        <f>IF(OR($B4594="",$U4594=""),"",$U4594&amp;" &amp; "&amp;IF(OR($AD4594="",$AD4594=0),"Util NA",$AD4594&amp;" Util"))</f>
        <v/>
      </c>
    </row>
    <row r="4595" ht="15.75" customHeight="1" s="42">
      <c r="A4595" s="41" t="n"/>
      <c r="G4595" s="38" t="n"/>
      <c r="H4595" s="38" t="n"/>
      <c r="I4595" s="38" t="n"/>
      <c r="J4595" s="38" t="n"/>
      <c r="K4595" s="38" t="n"/>
      <c r="L4595" s="38" t="n"/>
      <c r="N4595" s="36">
        <f>IF($B4595="","",IF($C4595="SUPERSTORE","Superstore","DH"))</f>
        <v/>
      </c>
      <c r="O4595" s="36">
        <f>IF($B4595="","",IFERROR(VLOOKUP($B4595,Mapping!$A:$C,2,0),"Not Mapped"))</f>
        <v/>
      </c>
      <c r="P4595" s="36">
        <f>IF($B4595="","",IFERROR(VLOOKUP($B4595,Mapping!$A:$C,3,0),"Not Mapped"))</f>
        <v/>
      </c>
      <c r="Q4595" s="36">
        <f>IF($B4595="","",IFERROR(VLOOKUP($O4595,Leaders!$A:$B,2,0),"Not Mapped"))</f>
        <v/>
      </c>
      <c r="R4595" s="36">
        <f>IF($B4595="","",IF(COUNTIF(Exclusions!$A:$A,$B4595)&gt;0,"Yes","No"))</f>
        <v/>
      </c>
      <c r="S4595" s="38">
        <f>IF($B4595="","",MIN(1,DAY($A4595)/IF($N4595="Superstore",Settings!$B$5,Settings!$B$4)))</f>
        <v/>
      </c>
      <c r="T4595" s="38">
        <f>IF(OR($B4595="",$G4595="",$S4595=0),"",$G4595/$S4595)</f>
        <v/>
      </c>
      <c r="U4595" s="36">
        <f>IF($T4595="","",IF($T4595&lt;Settings!$B$8,"Critical",IF($T4595&lt;Settings!$B$9,"Semi Critical","Non Critical")))</f>
        <v/>
      </c>
      <c r="V4595" s="28" t="n"/>
      <c r="Z4595">
        <f>IF($B4595="","",IFERROR(VLOOKUP($B4595,'Plan HC for CCA'!$A:$B,2,0),""))</f>
        <v/>
      </c>
      <c r="AA4595">
        <f>IF(OR($B4595="",$Z4595=""),"",IF(N($M4595)&lt;$Z4595,"Delta","No Delta"))</f>
        <v/>
      </c>
      <c r="AB4595">
        <f>IF(OR($B4595="",$Z4595=""),"",MAX(0,$Z4595-N($M4595)))</f>
        <v/>
      </c>
      <c r="AC4595" s="46">
        <f>IF($B4595="","",IFERROR(INDEX('CCA Util %'!$H:$H,MATCH($B4595,'CCA Util %'!$E:$E,0)),""))</f>
        <v/>
      </c>
      <c r="AD4595">
        <f>IF($B4595="","",IFERROR(INDEX('CCA Util %'!$G:$G,MATCH($B4595,'CCA Util %'!$E:$E,0)),""))</f>
        <v/>
      </c>
      <c r="AE4595">
        <f>IF(OR($B4595="",$U4595=""),"",$U4595&amp;" &amp; "&amp;IF(OR($AD4595="",$AD4595=0),"Util NA",$AD4595&amp;" Util"))</f>
        <v/>
      </c>
    </row>
    <row r="4596" ht="15.75" customHeight="1" s="42">
      <c r="A4596" s="41" t="n"/>
      <c r="G4596" s="38" t="n"/>
      <c r="H4596" s="38" t="n"/>
      <c r="I4596" s="38" t="n"/>
      <c r="J4596" s="38" t="n"/>
      <c r="K4596" s="38" t="n"/>
      <c r="L4596" s="38" t="n"/>
      <c r="N4596" s="36">
        <f>IF($B4596="","",IF($C4596="SUPERSTORE","Superstore","DH"))</f>
        <v/>
      </c>
      <c r="O4596" s="36">
        <f>IF($B4596="","",IFERROR(VLOOKUP($B4596,Mapping!$A:$C,2,0),"Not Mapped"))</f>
        <v/>
      </c>
      <c r="P4596" s="36">
        <f>IF($B4596="","",IFERROR(VLOOKUP($B4596,Mapping!$A:$C,3,0),"Not Mapped"))</f>
        <v/>
      </c>
      <c r="Q4596" s="36">
        <f>IF($B4596="","",IFERROR(VLOOKUP($O4596,Leaders!$A:$B,2,0),"Not Mapped"))</f>
        <v/>
      </c>
      <c r="R4596" s="36">
        <f>IF($B4596="","",IF(COUNTIF(Exclusions!$A:$A,$B4596)&gt;0,"Yes","No"))</f>
        <v/>
      </c>
      <c r="S4596" s="38">
        <f>IF($B4596="","",MIN(1,DAY($A4596)/IF($N4596="Superstore",Settings!$B$5,Settings!$B$4)))</f>
        <v/>
      </c>
      <c r="T4596" s="38">
        <f>IF(OR($B4596="",$G4596="",$S4596=0),"",$G4596/$S4596)</f>
        <v/>
      </c>
      <c r="U4596" s="36">
        <f>IF($T4596="","",IF($T4596&lt;Settings!$B$8,"Critical",IF($T4596&lt;Settings!$B$9,"Semi Critical","Non Critical")))</f>
        <v/>
      </c>
      <c r="V4596" s="28" t="n"/>
      <c r="Z4596">
        <f>IF($B4596="","",IFERROR(VLOOKUP($B4596,'Plan HC for CCA'!$A:$B,2,0),""))</f>
        <v/>
      </c>
      <c r="AA4596">
        <f>IF(OR($B4596="",$Z4596=""),"",IF(N($M4596)&lt;$Z4596,"Delta","No Delta"))</f>
        <v/>
      </c>
      <c r="AB4596">
        <f>IF(OR($B4596="",$Z4596=""),"",MAX(0,$Z4596-N($M4596)))</f>
        <v/>
      </c>
      <c r="AC4596" s="46">
        <f>IF($B4596="","",IFERROR(INDEX('CCA Util %'!$H:$H,MATCH($B4596,'CCA Util %'!$E:$E,0)),""))</f>
        <v/>
      </c>
      <c r="AD4596">
        <f>IF($B4596="","",IFERROR(INDEX('CCA Util %'!$G:$G,MATCH($B4596,'CCA Util %'!$E:$E,0)),""))</f>
        <v/>
      </c>
      <c r="AE4596">
        <f>IF(OR($B4596="",$U4596=""),"",$U4596&amp;" &amp; "&amp;IF(OR($AD4596="",$AD4596=0),"Util NA",$AD4596&amp;" Util"))</f>
        <v/>
      </c>
    </row>
    <row r="4597" ht="15.75" customHeight="1" s="42">
      <c r="A4597" s="41" t="n"/>
      <c r="G4597" s="38" t="n"/>
      <c r="H4597" s="38" t="n"/>
      <c r="I4597" s="38" t="n"/>
      <c r="J4597" s="38" t="n"/>
      <c r="K4597" s="38" t="n"/>
      <c r="L4597" s="38" t="n"/>
      <c r="N4597" s="36">
        <f>IF($B4597="","",IF($C4597="SUPERSTORE","Superstore","DH"))</f>
        <v/>
      </c>
      <c r="O4597" s="36">
        <f>IF($B4597="","",IFERROR(VLOOKUP($B4597,Mapping!$A:$C,2,0),"Not Mapped"))</f>
        <v/>
      </c>
      <c r="P4597" s="36">
        <f>IF($B4597="","",IFERROR(VLOOKUP($B4597,Mapping!$A:$C,3,0),"Not Mapped"))</f>
        <v/>
      </c>
      <c r="Q4597" s="36">
        <f>IF($B4597="","",IFERROR(VLOOKUP($O4597,Leaders!$A:$B,2,0),"Not Mapped"))</f>
        <v/>
      </c>
      <c r="R4597" s="36">
        <f>IF($B4597="","",IF(COUNTIF(Exclusions!$A:$A,$B4597)&gt;0,"Yes","No"))</f>
        <v/>
      </c>
      <c r="S4597" s="38">
        <f>IF($B4597="","",MIN(1,DAY($A4597)/IF($N4597="Superstore",Settings!$B$5,Settings!$B$4)))</f>
        <v/>
      </c>
      <c r="T4597" s="38">
        <f>IF(OR($B4597="",$G4597="",$S4597=0),"",$G4597/$S4597)</f>
        <v/>
      </c>
      <c r="U4597" s="36">
        <f>IF($T4597="","",IF($T4597&lt;Settings!$B$8,"Critical",IF($T4597&lt;Settings!$B$9,"Semi Critical","Non Critical")))</f>
        <v/>
      </c>
      <c r="V4597" s="28" t="n"/>
      <c r="Z4597">
        <f>IF($B4597="","",IFERROR(VLOOKUP($B4597,'Plan HC for CCA'!$A:$B,2,0),""))</f>
        <v/>
      </c>
      <c r="AA4597">
        <f>IF(OR($B4597="",$Z4597=""),"",IF(N($M4597)&lt;$Z4597,"Delta","No Delta"))</f>
        <v/>
      </c>
      <c r="AB4597">
        <f>IF(OR($B4597="",$Z4597=""),"",MAX(0,$Z4597-N($M4597)))</f>
        <v/>
      </c>
      <c r="AC4597" s="46">
        <f>IF($B4597="","",IFERROR(INDEX('CCA Util %'!$H:$H,MATCH($B4597,'CCA Util %'!$E:$E,0)),""))</f>
        <v/>
      </c>
      <c r="AD4597">
        <f>IF($B4597="","",IFERROR(INDEX('CCA Util %'!$G:$G,MATCH($B4597,'CCA Util %'!$E:$E,0)),""))</f>
        <v/>
      </c>
      <c r="AE4597">
        <f>IF(OR($B4597="",$U4597=""),"",$U4597&amp;" &amp; "&amp;IF(OR($AD4597="",$AD4597=0),"Util NA",$AD4597&amp;" Util"))</f>
        <v/>
      </c>
    </row>
    <row r="4598" ht="15.75" customHeight="1" s="42">
      <c r="A4598" s="41" t="n"/>
      <c r="G4598" s="38" t="n"/>
      <c r="H4598" s="38" t="n"/>
      <c r="I4598" s="38" t="n"/>
      <c r="J4598" s="38" t="n"/>
      <c r="K4598" s="38" t="n"/>
      <c r="L4598" s="38" t="n"/>
      <c r="N4598" s="36">
        <f>IF($B4598="","",IF($C4598="SUPERSTORE","Superstore","DH"))</f>
        <v/>
      </c>
      <c r="O4598" s="36">
        <f>IF($B4598="","",IFERROR(VLOOKUP($B4598,Mapping!$A:$C,2,0),"Not Mapped"))</f>
        <v/>
      </c>
      <c r="P4598" s="36">
        <f>IF($B4598="","",IFERROR(VLOOKUP($B4598,Mapping!$A:$C,3,0),"Not Mapped"))</f>
        <v/>
      </c>
      <c r="Q4598" s="36">
        <f>IF($B4598="","",IFERROR(VLOOKUP($O4598,Leaders!$A:$B,2,0),"Not Mapped"))</f>
        <v/>
      </c>
      <c r="R4598" s="36">
        <f>IF($B4598="","",IF(COUNTIF(Exclusions!$A:$A,$B4598)&gt;0,"Yes","No"))</f>
        <v/>
      </c>
      <c r="S4598" s="38">
        <f>IF($B4598="","",MIN(1,DAY($A4598)/IF($N4598="Superstore",Settings!$B$5,Settings!$B$4)))</f>
        <v/>
      </c>
      <c r="T4598" s="38">
        <f>IF(OR($B4598="",$G4598="",$S4598=0),"",$G4598/$S4598)</f>
        <v/>
      </c>
      <c r="U4598" s="36">
        <f>IF($T4598="","",IF($T4598&lt;Settings!$B$8,"Critical",IF($T4598&lt;Settings!$B$9,"Semi Critical","Non Critical")))</f>
        <v/>
      </c>
      <c r="V4598" s="28" t="n"/>
      <c r="Z4598">
        <f>IF($B4598="","",IFERROR(VLOOKUP($B4598,'Plan HC for CCA'!$A:$B,2,0),""))</f>
        <v/>
      </c>
      <c r="AA4598">
        <f>IF(OR($B4598="",$Z4598=""),"",IF(N($M4598)&lt;$Z4598,"Delta","No Delta"))</f>
        <v/>
      </c>
      <c r="AB4598">
        <f>IF(OR($B4598="",$Z4598=""),"",MAX(0,$Z4598-N($M4598)))</f>
        <v/>
      </c>
      <c r="AC4598" s="46">
        <f>IF($B4598="","",IFERROR(INDEX('CCA Util %'!$H:$H,MATCH($B4598,'CCA Util %'!$E:$E,0)),""))</f>
        <v/>
      </c>
      <c r="AD4598">
        <f>IF($B4598="","",IFERROR(INDEX('CCA Util %'!$G:$G,MATCH($B4598,'CCA Util %'!$E:$E,0)),""))</f>
        <v/>
      </c>
      <c r="AE4598">
        <f>IF(OR($B4598="",$U4598=""),"",$U4598&amp;" &amp; "&amp;IF(OR($AD4598="",$AD4598=0),"Util NA",$AD4598&amp;" Util"))</f>
        <v/>
      </c>
    </row>
    <row r="4599" ht="15.75" customHeight="1" s="42">
      <c r="A4599" s="41" t="n"/>
      <c r="G4599" s="38" t="n"/>
      <c r="H4599" s="38" t="n"/>
      <c r="I4599" s="38" t="n"/>
      <c r="J4599" s="38" t="n"/>
      <c r="K4599" s="38" t="n"/>
      <c r="L4599" s="38" t="n"/>
      <c r="N4599" s="36">
        <f>IF($B4599="","",IF($C4599="SUPERSTORE","Superstore","DH"))</f>
        <v/>
      </c>
      <c r="O4599" s="36">
        <f>IF($B4599="","",IFERROR(VLOOKUP($B4599,Mapping!$A:$C,2,0),"Not Mapped"))</f>
        <v/>
      </c>
      <c r="P4599" s="36">
        <f>IF($B4599="","",IFERROR(VLOOKUP($B4599,Mapping!$A:$C,3,0),"Not Mapped"))</f>
        <v/>
      </c>
      <c r="Q4599" s="36">
        <f>IF($B4599="","",IFERROR(VLOOKUP($O4599,Leaders!$A:$B,2,0),"Not Mapped"))</f>
        <v/>
      </c>
      <c r="R4599" s="36">
        <f>IF($B4599="","",IF(COUNTIF(Exclusions!$A:$A,$B4599)&gt;0,"Yes","No"))</f>
        <v/>
      </c>
      <c r="S4599" s="38">
        <f>IF($B4599="","",MIN(1,DAY($A4599)/IF($N4599="Superstore",Settings!$B$5,Settings!$B$4)))</f>
        <v/>
      </c>
      <c r="T4599" s="38">
        <f>IF(OR($B4599="",$G4599="",$S4599=0),"",$G4599/$S4599)</f>
        <v/>
      </c>
      <c r="U4599" s="36">
        <f>IF($T4599="","",IF($T4599&lt;Settings!$B$8,"Critical",IF($T4599&lt;Settings!$B$9,"Semi Critical","Non Critical")))</f>
        <v/>
      </c>
      <c r="V4599" s="28" t="n"/>
      <c r="Z4599">
        <f>IF($B4599="","",IFERROR(VLOOKUP($B4599,'Plan HC for CCA'!$A:$B,2,0),""))</f>
        <v/>
      </c>
      <c r="AA4599">
        <f>IF(OR($B4599="",$Z4599=""),"",IF(N($M4599)&lt;$Z4599,"Delta","No Delta"))</f>
        <v/>
      </c>
      <c r="AB4599">
        <f>IF(OR($B4599="",$Z4599=""),"",MAX(0,$Z4599-N($M4599)))</f>
        <v/>
      </c>
      <c r="AC4599" s="46">
        <f>IF($B4599="","",IFERROR(INDEX('CCA Util %'!$H:$H,MATCH($B4599,'CCA Util %'!$E:$E,0)),""))</f>
        <v/>
      </c>
      <c r="AD4599">
        <f>IF($B4599="","",IFERROR(INDEX('CCA Util %'!$G:$G,MATCH($B4599,'CCA Util %'!$E:$E,0)),""))</f>
        <v/>
      </c>
      <c r="AE4599">
        <f>IF(OR($B4599="",$U4599=""),"",$U4599&amp;" &amp; "&amp;IF(OR($AD4599="",$AD4599=0),"Util NA",$AD4599&amp;" Util"))</f>
        <v/>
      </c>
    </row>
    <row r="4600" ht="15.75" customHeight="1" s="42">
      <c r="A4600" s="41" t="n"/>
      <c r="G4600" s="38" t="n"/>
      <c r="H4600" s="38" t="n"/>
      <c r="I4600" s="38" t="n"/>
      <c r="J4600" s="38" t="n"/>
      <c r="K4600" s="38" t="n"/>
      <c r="L4600" s="38" t="n"/>
      <c r="N4600" s="36">
        <f>IF($B4600="","",IF($C4600="SUPERSTORE","Superstore","DH"))</f>
        <v/>
      </c>
      <c r="O4600" s="36">
        <f>IF($B4600="","",IFERROR(VLOOKUP($B4600,Mapping!$A:$C,2,0),"Not Mapped"))</f>
        <v/>
      </c>
      <c r="P4600" s="36">
        <f>IF($B4600="","",IFERROR(VLOOKUP($B4600,Mapping!$A:$C,3,0),"Not Mapped"))</f>
        <v/>
      </c>
      <c r="Q4600" s="36">
        <f>IF($B4600="","",IFERROR(VLOOKUP($O4600,Leaders!$A:$B,2,0),"Not Mapped"))</f>
        <v/>
      </c>
      <c r="R4600" s="36">
        <f>IF($B4600="","",IF(COUNTIF(Exclusions!$A:$A,$B4600)&gt;0,"Yes","No"))</f>
        <v/>
      </c>
      <c r="S4600" s="38">
        <f>IF($B4600="","",MIN(1,DAY($A4600)/IF($N4600="Superstore",Settings!$B$5,Settings!$B$4)))</f>
        <v/>
      </c>
      <c r="T4600" s="38">
        <f>IF(OR($B4600="",$G4600="",$S4600=0),"",$G4600/$S4600)</f>
        <v/>
      </c>
      <c r="U4600" s="36">
        <f>IF($T4600="","",IF($T4600&lt;Settings!$B$8,"Critical",IF($T4600&lt;Settings!$B$9,"Semi Critical","Non Critical")))</f>
        <v/>
      </c>
      <c r="V4600" s="28" t="n"/>
      <c r="Z4600">
        <f>IF($B4600="","",IFERROR(VLOOKUP($B4600,'Plan HC for CCA'!$A:$B,2,0),""))</f>
        <v/>
      </c>
      <c r="AA4600">
        <f>IF(OR($B4600="",$Z4600=""),"",IF(N($M4600)&lt;$Z4600,"Delta","No Delta"))</f>
        <v/>
      </c>
      <c r="AB4600">
        <f>IF(OR($B4600="",$Z4600=""),"",MAX(0,$Z4600-N($M4600)))</f>
        <v/>
      </c>
      <c r="AC4600" s="46">
        <f>IF($B4600="","",IFERROR(INDEX('CCA Util %'!$H:$H,MATCH($B4600,'CCA Util %'!$E:$E,0)),""))</f>
        <v/>
      </c>
      <c r="AD4600">
        <f>IF($B4600="","",IFERROR(INDEX('CCA Util %'!$G:$G,MATCH($B4600,'CCA Util %'!$E:$E,0)),""))</f>
        <v/>
      </c>
      <c r="AE4600">
        <f>IF(OR($B4600="",$U4600=""),"",$U4600&amp;" &amp; "&amp;IF(OR($AD4600="",$AD4600=0),"Util NA",$AD4600&amp;" Util"))</f>
        <v/>
      </c>
    </row>
    <row r="4601" ht="15.75" customHeight="1" s="42">
      <c r="A4601" s="41" t="n"/>
      <c r="G4601" s="38" t="n"/>
      <c r="H4601" s="38" t="n"/>
      <c r="I4601" s="38" t="n"/>
      <c r="J4601" s="38" t="n"/>
      <c r="K4601" s="38" t="n"/>
      <c r="L4601" s="38" t="n"/>
      <c r="N4601" s="36">
        <f>IF($B4601="","",IF($C4601="SUPERSTORE","Superstore","DH"))</f>
        <v/>
      </c>
      <c r="O4601" s="36">
        <f>IF($B4601="","",IFERROR(VLOOKUP($B4601,Mapping!$A:$C,2,0),"Not Mapped"))</f>
        <v/>
      </c>
      <c r="P4601" s="36">
        <f>IF($B4601="","",IFERROR(VLOOKUP($B4601,Mapping!$A:$C,3,0),"Not Mapped"))</f>
        <v/>
      </c>
      <c r="Q4601" s="36">
        <f>IF($B4601="","",IFERROR(VLOOKUP($O4601,Leaders!$A:$B,2,0),"Not Mapped"))</f>
        <v/>
      </c>
      <c r="R4601" s="36">
        <f>IF($B4601="","",IF(COUNTIF(Exclusions!$A:$A,$B4601)&gt;0,"Yes","No"))</f>
        <v/>
      </c>
      <c r="S4601" s="38">
        <f>IF($B4601="","",MIN(1,DAY($A4601)/IF($N4601="Superstore",Settings!$B$5,Settings!$B$4)))</f>
        <v/>
      </c>
      <c r="T4601" s="38">
        <f>IF(OR($B4601="",$G4601="",$S4601=0),"",$G4601/$S4601)</f>
        <v/>
      </c>
      <c r="U4601" s="36">
        <f>IF($T4601="","",IF($T4601&lt;Settings!$B$8,"Critical",IF($T4601&lt;Settings!$B$9,"Semi Critical","Non Critical")))</f>
        <v/>
      </c>
      <c r="V4601" s="28" t="n"/>
      <c r="Z4601">
        <f>IF($B4601="","",IFERROR(VLOOKUP($B4601,'Plan HC for CCA'!$A:$B,2,0),""))</f>
        <v/>
      </c>
      <c r="AA4601">
        <f>IF(OR($B4601="",$Z4601=""),"",IF(N($M4601)&lt;$Z4601,"Delta","No Delta"))</f>
        <v/>
      </c>
      <c r="AB4601">
        <f>IF(OR($B4601="",$Z4601=""),"",MAX(0,$Z4601-N($M4601)))</f>
        <v/>
      </c>
      <c r="AC4601" s="46">
        <f>IF($B4601="","",IFERROR(INDEX('CCA Util %'!$H:$H,MATCH($B4601,'CCA Util %'!$E:$E,0)),""))</f>
        <v/>
      </c>
      <c r="AD4601">
        <f>IF($B4601="","",IFERROR(INDEX('CCA Util %'!$G:$G,MATCH($B4601,'CCA Util %'!$E:$E,0)),""))</f>
        <v/>
      </c>
      <c r="AE4601">
        <f>IF(OR($B4601="",$U4601=""),"",$U4601&amp;" &amp; "&amp;IF(OR($AD4601="",$AD4601=0),"Util NA",$AD4601&amp;" Util"))</f>
        <v/>
      </c>
    </row>
    <row r="4602" ht="15.75" customHeight="1" s="42">
      <c r="A4602" s="41" t="n"/>
      <c r="G4602" s="38" t="n"/>
      <c r="H4602" s="38" t="n"/>
      <c r="I4602" s="38" t="n"/>
      <c r="J4602" s="38" t="n"/>
      <c r="K4602" s="38" t="n"/>
      <c r="L4602" s="38" t="n"/>
      <c r="N4602" s="36">
        <f>IF($B4602="","",IF($C4602="SUPERSTORE","Superstore","DH"))</f>
        <v/>
      </c>
      <c r="O4602" s="36">
        <f>IF($B4602="","",IFERROR(VLOOKUP($B4602,Mapping!$A:$C,2,0),"Not Mapped"))</f>
        <v/>
      </c>
      <c r="P4602" s="36">
        <f>IF($B4602="","",IFERROR(VLOOKUP($B4602,Mapping!$A:$C,3,0),"Not Mapped"))</f>
        <v/>
      </c>
      <c r="Q4602" s="36">
        <f>IF($B4602="","",IFERROR(VLOOKUP($O4602,Leaders!$A:$B,2,0),"Not Mapped"))</f>
        <v/>
      </c>
      <c r="R4602" s="36">
        <f>IF($B4602="","",IF(COUNTIF(Exclusions!$A:$A,$B4602)&gt;0,"Yes","No"))</f>
        <v/>
      </c>
      <c r="S4602" s="38">
        <f>IF($B4602="","",MIN(1,DAY($A4602)/IF($N4602="Superstore",Settings!$B$5,Settings!$B$4)))</f>
        <v/>
      </c>
      <c r="T4602" s="38">
        <f>IF(OR($B4602="",$G4602="",$S4602=0),"",$G4602/$S4602)</f>
        <v/>
      </c>
      <c r="U4602" s="36">
        <f>IF($T4602="","",IF($T4602&lt;Settings!$B$8,"Critical",IF($T4602&lt;Settings!$B$9,"Semi Critical","Non Critical")))</f>
        <v/>
      </c>
      <c r="V4602" s="28" t="n"/>
      <c r="Z4602">
        <f>IF($B4602="","",IFERROR(VLOOKUP($B4602,'Plan HC for CCA'!$A:$B,2,0),""))</f>
        <v/>
      </c>
      <c r="AA4602">
        <f>IF(OR($B4602="",$Z4602=""),"",IF(N($M4602)&lt;$Z4602,"Delta","No Delta"))</f>
        <v/>
      </c>
      <c r="AB4602">
        <f>IF(OR($B4602="",$Z4602=""),"",MAX(0,$Z4602-N($M4602)))</f>
        <v/>
      </c>
      <c r="AC4602" s="46">
        <f>IF($B4602="","",IFERROR(INDEX('CCA Util %'!$H:$H,MATCH($B4602,'CCA Util %'!$E:$E,0)),""))</f>
        <v/>
      </c>
      <c r="AD4602">
        <f>IF($B4602="","",IFERROR(INDEX('CCA Util %'!$G:$G,MATCH($B4602,'CCA Util %'!$E:$E,0)),""))</f>
        <v/>
      </c>
      <c r="AE4602">
        <f>IF(OR($B4602="",$U4602=""),"",$U4602&amp;" &amp; "&amp;IF(OR($AD4602="",$AD4602=0),"Util NA",$AD4602&amp;" Util"))</f>
        <v/>
      </c>
    </row>
    <row r="4603" ht="15.75" customHeight="1" s="42">
      <c r="A4603" s="41" t="n"/>
      <c r="G4603" s="38" t="n"/>
      <c r="H4603" s="38" t="n"/>
      <c r="I4603" s="38" t="n"/>
      <c r="J4603" s="38" t="n"/>
      <c r="K4603" s="38" t="n"/>
      <c r="L4603" s="38" t="n"/>
      <c r="N4603" s="36">
        <f>IF($B4603="","",IF($C4603="SUPERSTORE","Superstore","DH"))</f>
        <v/>
      </c>
      <c r="O4603" s="36">
        <f>IF($B4603="","",IFERROR(VLOOKUP($B4603,Mapping!$A:$C,2,0),"Not Mapped"))</f>
        <v/>
      </c>
      <c r="P4603" s="36">
        <f>IF($B4603="","",IFERROR(VLOOKUP($B4603,Mapping!$A:$C,3,0),"Not Mapped"))</f>
        <v/>
      </c>
      <c r="Q4603" s="36">
        <f>IF($B4603="","",IFERROR(VLOOKUP($O4603,Leaders!$A:$B,2,0),"Not Mapped"))</f>
        <v/>
      </c>
      <c r="R4603" s="36">
        <f>IF($B4603="","",IF(COUNTIF(Exclusions!$A:$A,$B4603)&gt;0,"Yes","No"))</f>
        <v/>
      </c>
      <c r="S4603" s="38">
        <f>IF($B4603="","",MIN(1,DAY($A4603)/IF($N4603="Superstore",Settings!$B$5,Settings!$B$4)))</f>
        <v/>
      </c>
      <c r="T4603" s="38">
        <f>IF(OR($B4603="",$G4603="",$S4603=0),"",$G4603/$S4603)</f>
        <v/>
      </c>
      <c r="U4603" s="36">
        <f>IF($T4603="","",IF($T4603&lt;Settings!$B$8,"Critical",IF($T4603&lt;Settings!$B$9,"Semi Critical","Non Critical")))</f>
        <v/>
      </c>
      <c r="V4603" s="28" t="n"/>
      <c r="Z4603">
        <f>IF($B4603="","",IFERROR(VLOOKUP($B4603,'Plan HC for CCA'!$A:$B,2,0),""))</f>
        <v/>
      </c>
      <c r="AA4603">
        <f>IF(OR($B4603="",$Z4603=""),"",IF(N($M4603)&lt;$Z4603,"Delta","No Delta"))</f>
        <v/>
      </c>
      <c r="AB4603">
        <f>IF(OR($B4603="",$Z4603=""),"",MAX(0,$Z4603-N($M4603)))</f>
        <v/>
      </c>
      <c r="AC4603" s="46">
        <f>IF($B4603="","",IFERROR(INDEX('CCA Util %'!$H:$H,MATCH($B4603,'CCA Util %'!$E:$E,0)),""))</f>
        <v/>
      </c>
      <c r="AD4603">
        <f>IF($B4603="","",IFERROR(INDEX('CCA Util %'!$G:$G,MATCH($B4603,'CCA Util %'!$E:$E,0)),""))</f>
        <v/>
      </c>
      <c r="AE4603">
        <f>IF(OR($B4603="",$U4603=""),"",$U4603&amp;" &amp; "&amp;IF(OR($AD4603="",$AD4603=0),"Util NA",$AD4603&amp;" Util"))</f>
        <v/>
      </c>
    </row>
    <row r="4604" ht="15.75" customHeight="1" s="42">
      <c r="A4604" s="41" t="n"/>
      <c r="G4604" s="38" t="n"/>
      <c r="H4604" s="38" t="n"/>
      <c r="I4604" s="38" t="n"/>
      <c r="J4604" s="38" t="n"/>
      <c r="K4604" s="38" t="n"/>
      <c r="L4604" s="38" t="n"/>
      <c r="N4604" s="36">
        <f>IF($B4604="","",IF($C4604="SUPERSTORE","Superstore","DH"))</f>
        <v/>
      </c>
      <c r="O4604" s="36">
        <f>IF($B4604="","",IFERROR(VLOOKUP($B4604,Mapping!$A:$C,2,0),"Not Mapped"))</f>
        <v/>
      </c>
      <c r="P4604" s="36">
        <f>IF($B4604="","",IFERROR(VLOOKUP($B4604,Mapping!$A:$C,3,0),"Not Mapped"))</f>
        <v/>
      </c>
      <c r="Q4604" s="36">
        <f>IF($B4604="","",IFERROR(VLOOKUP($O4604,Leaders!$A:$B,2,0),"Not Mapped"))</f>
        <v/>
      </c>
      <c r="R4604" s="36">
        <f>IF($B4604="","",IF(COUNTIF(Exclusions!$A:$A,$B4604)&gt;0,"Yes","No"))</f>
        <v/>
      </c>
      <c r="S4604" s="38">
        <f>IF($B4604="","",MIN(1,DAY($A4604)/IF($N4604="Superstore",Settings!$B$5,Settings!$B$4)))</f>
        <v/>
      </c>
      <c r="T4604" s="38">
        <f>IF(OR($B4604="",$G4604="",$S4604=0),"",$G4604/$S4604)</f>
        <v/>
      </c>
      <c r="U4604" s="36">
        <f>IF($T4604="","",IF($T4604&lt;Settings!$B$8,"Critical",IF($T4604&lt;Settings!$B$9,"Semi Critical","Non Critical")))</f>
        <v/>
      </c>
      <c r="V4604" s="28" t="n"/>
      <c r="Z4604">
        <f>IF($B4604="","",IFERROR(VLOOKUP($B4604,'Plan HC for CCA'!$A:$B,2,0),""))</f>
        <v/>
      </c>
      <c r="AA4604">
        <f>IF(OR($B4604="",$Z4604=""),"",IF(N($M4604)&lt;$Z4604,"Delta","No Delta"))</f>
        <v/>
      </c>
      <c r="AB4604">
        <f>IF(OR($B4604="",$Z4604=""),"",MAX(0,$Z4604-N($M4604)))</f>
        <v/>
      </c>
      <c r="AC4604" s="46">
        <f>IF($B4604="","",IFERROR(INDEX('CCA Util %'!$H:$H,MATCH($B4604,'CCA Util %'!$E:$E,0)),""))</f>
        <v/>
      </c>
      <c r="AD4604">
        <f>IF($B4604="","",IFERROR(INDEX('CCA Util %'!$G:$G,MATCH($B4604,'CCA Util %'!$E:$E,0)),""))</f>
        <v/>
      </c>
      <c r="AE4604">
        <f>IF(OR($B4604="",$U4604=""),"",$U4604&amp;" &amp; "&amp;IF(OR($AD4604="",$AD4604=0),"Util NA",$AD4604&amp;" Util"))</f>
        <v/>
      </c>
    </row>
    <row r="4605" ht="15.75" customHeight="1" s="42">
      <c r="A4605" s="41" t="n"/>
      <c r="G4605" s="38" t="n"/>
      <c r="H4605" s="38" t="n"/>
      <c r="I4605" s="38" t="n"/>
      <c r="J4605" s="38" t="n"/>
      <c r="K4605" s="38" t="n"/>
      <c r="L4605" s="38" t="n"/>
      <c r="N4605" s="36">
        <f>IF($B4605="","",IF($C4605="SUPERSTORE","Superstore","DH"))</f>
        <v/>
      </c>
      <c r="O4605" s="36">
        <f>IF($B4605="","",IFERROR(VLOOKUP($B4605,Mapping!$A:$C,2,0),"Not Mapped"))</f>
        <v/>
      </c>
      <c r="P4605" s="36">
        <f>IF($B4605="","",IFERROR(VLOOKUP($B4605,Mapping!$A:$C,3,0),"Not Mapped"))</f>
        <v/>
      </c>
      <c r="Q4605" s="36">
        <f>IF($B4605="","",IFERROR(VLOOKUP($O4605,Leaders!$A:$B,2,0),"Not Mapped"))</f>
        <v/>
      </c>
      <c r="R4605" s="36">
        <f>IF($B4605="","",IF(COUNTIF(Exclusions!$A:$A,$B4605)&gt;0,"Yes","No"))</f>
        <v/>
      </c>
      <c r="S4605" s="38">
        <f>IF($B4605="","",MIN(1,DAY($A4605)/IF($N4605="Superstore",Settings!$B$5,Settings!$B$4)))</f>
        <v/>
      </c>
      <c r="T4605" s="38">
        <f>IF(OR($B4605="",$G4605="",$S4605=0),"",$G4605/$S4605)</f>
        <v/>
      </c>
      <c r="U4605" s="36">
        <f>IF($T4605="","",IF($T4605&lt;Settings!$B$8,"Critical",IF($T4605&lt;Settings!$B$9,"Semi Critical","Non Critical")))</f>
        <v/>
      </c>
      <c r="V4605" s="28" t="n"/>
      <c r="Z4605">
        <f>IF($B4605="","",IFERROR(VLOOKUP($B4605,'Plan HC for CCA'!$A:$B,2,0),""))</f>
        <v/>
      </c>
      <c r="AA4605">
        <f>IF(OR($B4605="",$Z4605=""),"",IF(N($M4605)&lt;$Z4605,"Delta","No Delta"))</f>
        <v/>
      </c>
      <c r="AB4605">
        <f>IF(OR($B4605="",$Z4605=""),"",MAX(0,$Z4605-N($M4605)))</f>
        <v/>
      </c>
      <c r="AC4605" s="46">
        <f>IF($B4605="","",IFERROR(INDEX('CCA Util %'!$H:$H,MATCH($B4605,'CCA Util %'!$E:$E,0)),""))</f>
        <v/>
      </c>
      <c r="AD4605">
        <f>IF($B4605="","",IFERROR(INDEX('CCA Util %'!$G:$G,MATCH($B4605,'CCA Util %'!$E:$E,0)),""))</f>
        <v/>
      </c>
      <c r="AE4605">
        <f>IF(OR($B4605="",$U4605=""),"",$U4605&amp;" &amp; "&amp;IF(OR($AD4605="",$AD4605=0),"Util NA",$AD4605&amp;" Util"))</f>
        <v/>
      </c>
    </row>
    <row r="4606" ht="15.75" customHeight="1" s="42">
      <c r="A4606" s="41" t="n"/>
      <c r="G4606" s="38" t="n"/>
      <c r="H4606" s="38" t="n"/>
      <c r="I4606" s="38" t="n"/>
      <c r="J4606" s="38" t="n"/>
      <c r="K4606" s="38" t="n"/>
      <c r="L4606" s="38" t="n"/>
      <c r="N4606" s="36">
        <f>IF($B4606="","",IF($C4606="SUPERSTORE","Superstore","DH"))</f>
        <v/>
      </c>
      <c r="O4606" s="36">
        <f>IF($B4606="","",IFERROR(VLOOKUP($B4606,Mapping!$A:$C,2,0),"Not Mapped"))</f>
        <v/>
      </c>
      <c r="P4606" s="36">
        <f>IF($B4606="","",IFERROR(VLOOKUP($B4606,Mapping!$A:$C,3,0),"Not Mapped"))</f>
        <v/>
      </c>
      <c r="Q4606" s="36">
        <f>IF($B4606="","",IFERROR(VLOOKUP($O4606,Leaders!$A:$B,2,0),"Not Mapped"))</f>
        <v/>
      </c>
      <c r="R4606" s="36">
        <f>IF($B4606="","",IF(COUNTIF(Exclusions!$A:$A,$B4606)&gt;0,"Yes","No"))</f>
        <v/>
      </c>
      <c r="S4606" s="38">
        <f>IF($B4606="","",MIN(1,DAY($A4606)/IF($N4606="Superstore",Settings!$B$5,Settings!$B$4)))</f>
        <v/>
      </c>
      <c r="T4606" s="38">
        <f>IF(OR($B4606="",$G4606="",$S4606=0),"",$G4606/$S4606)</f>
        <v/>
      </c>
      <c r="U4606" s="36">
        <f>IF($T4606="","",IF($T4606&lt;Settings!$B$8,"Critical",IF($T4606&lt;Settings!$B$9,"Semi Critical","Non Critical")))</f>
        <v/>
      </c>
      <c r="V4606" s="28" t="n"/>
      <c r="Z4606">
        <f>IF($B4606="","",IFERROR(VLOOKUP($B4606,'Plan HC for CCA'!$A:$B,2,0),""))</f>
        <v/>
      </c>
      <c r="AA4606">
        <f>IF(OR($B4606="",$Z4606=""),"",IF(N($M4606)&lt;$Z4606,"Delta","No Delta"))</f>
        <v/>
      </c>
      <c r="AB4606">
        <f>IF(OR($B4606="",$Z4606=""),"",MAX(0,$Z4606-N($M4606)))</f>
        <v/>
      </c>
      <c r="AC4606" s="46">
        <f>IF($B4606="","",IFERROR(INDEX('CCA Util %'!$H:$H,MATCH($B4606,'CCA Util %'!$E:$E,0)),""))</f>
        <v/>
      </c>
      <c r="AD4606">
        <f>IF($B4606="","",IFERROR(INDEX('CCA Util %'!$G:$G,MATCH($B4606,'CCA Util %'!$E:$E,0)),""))</f>
        <v/>
      </c>
      <c r="AE4606">
        <f>IF(OR($B4606="",$U4606=""),"",$U4606&amp;" &amp; "&amp;IF(OR($AD4606="",$AD4606=0),"Util NA",$AD4606&amp;" Util"))</f>
        <v/>
      </c>
    </row>
    <row r="4607" ht="15.75" customHeight="1" s="42">
      <c r="A4607" s="41" t="n"/>
      <c r="G4607" s="38" t="n"/>
      <c r="H4607" s="38" t="n"/>
      <c r="I4607" s="38" t="n"/>
      <c r="J4607" s="38" t="n"/>
      <c r="K4607" s="38" t="n"/>
      <c r="L4607" s="38" t="n"/>
      <c r="N4607" s="36">
        <f>IF($B4607="","",IF($C4607="SUPERSTORE","Superstore","DH"))</f>
        <v/>
      </c>
      <c r="O4607" s="36">
        <f>IF($B4607="","",IFERROR(VLOOKUP($B4607,Mapping!$A:$C,2,0),"Not Mapped"))</f>
        <v/>
      </c>
      <c r="P4607" s="36">
        <f>IF($B4607="","",IFERROR(VLOOKUP($B4607,Mapping!$A:$C,3,0),"Not Mapped"))</f>
        <v/>
      </c>
      <c r="Q4607" s="36">
        <f>IF($B4607="","",IFERROR(VLOOKUP($O4607,Leaders!$A:$B,2,0),"Not Mapped"))</f>
        <v/>
      </c>
      <c r="R4607" s="36">
        <f>IF($B4607="","",IF(COUNTIF(Exclusions!$A:$A,$B4607)&gt;0,"Yes","No"))</f>
        <v/>
      </c>
      <c r="S4607" s="38">
        <f>IF($B4607="","",MIN(1,DAY($A4607)/IF($N4607="Superstore",Settings!$B$5,Settings!$B$4)))</f>
        <v/>
      </c>
      <c r="T4607" s="38">
        <f>IF(OR($B4607="",$G4607="",$S4607=0),"",$G4607/$S4607)</f>
        <v/>
      </c>
      <c r="U4607" s="36">
        <f>IF($T4607="","",IF($T4607&lt;Settings!$B$8,"Critical",IF($T4607&lt;Settings!$B$9,"Semi Critical","Non Critical")))</f>
        <v/>
      </c>
      <c r="V4607" s="28" t="n"/>
      <c r="Z4607">
        <f>IF($B4607="","",IFERROR(VLOOKUP($B4607,'Plan HC for CCA'!$A:$B,2,0),""))</f>
        <v/>
      </c>
      <c r="AA4607">
        <f>IF(OR($B4607="",$Z4607=""),"",IF(N($M4607)&lt;$Z4607,"Delta","No Delta"))</f>
        <v/>
      </c>
      <c r="AB4607">
        <f>IF(OR($B4607="",$Z4607=""),"",MAX(0,$Z4607-N($M4607)))</f>
        <v/>
      </c>
      <c r="AC4607" s="46">
        <f>IF($B4607="","",IFERROR(INDEX('CCA Util %'!$H:$H,MATCH($B4607,'CCA Util %'!$E:$E,0)),""))</f>
        <v/>
      </c>
      <c r="AD4607">
        <f>IF($B4607="","",IFERROR(INDEX('CCA Util %'!$G:$G,MATCH($B4607,'CCA Util %'!$E:$E,0)),""))</f>
        <v/>
      </c>
      <c r="AE4607">
        <f>IF(OR($B4607="",$U4607=""),"",$U4607&amp;" &amp; "&amp;IF(OR($AD4607="",$AD4607=0),"Util NA",$AD4607&amp;" Util"))</f>
        <v/>
      </c>
    </row>
    <row r="4608" ht="15.75" customHeight="1" s="42">
      <c r="A4608" s="41" t="n"/>
      <c r="G4608" s="38" t="n"/>
      <c r="H4608" s="38" t="n"/>
      <c r="I4608" s="38" t="n"/>
      <c r="J4608" s="38" t="n"/>
      <c r="K4608" s="38" t="n"/>
      <c r="L4608" s="38" t="n"/>
      <c r="N4608" s="36">
        <f>IF($B4608="","",IF($C4608="SUPERSTORE","Superstore","DH"))</f>
        <v/>
      </c>
      <c r="O4608" s="36">
        <f>IF($B4608="","",IFERROR(VLOOKUP($B4608,Mapping!$A:$C,2,0),"Not Mapped"))</f>
        <v/>
      </c>
      <c r="P4608" s="36">
        <f>IF($B4608="","",IFERROR(VLOOKUP($B4608,Mapping!$A:$C,3,0),"Not Mapped"))</f>
        <v/>
      </c>
      <c r="Q4608" s="36">
        <f>IF($B4608="","",IFERROR(VLOOKUP($O4608,Leaders!$A:$B,2,0),"Not Mapped"))</f>
        <v/>
      </c>
      <c r="R4608" s="36">
        <f>IF($B4608="","",IF(COUNTIF(Exclusions!$A:$A,$B4608)&gt;0,"Yes","No"))</f>
        <v/>
      </c>
      <c r="S4608" s="38">
        <f>IF($B4608="","",MIN(1,DAY($A4608)/IF($N4608="Superstore",Settings!$B$5,Settings!$B$4)))</f>
        <v/>
      </c>
      <c r="T4608" s="38">
        <f>IF(OR($B4608="",$G4608="",$S4608=0),"",$G4608/$S4608)</f>
        <v/>
      </c>
      <c r="U4608" s="36">
        <f>IF($T4608="","",IF($T4608&lt;Settings!$B$8,"Critical",IF($T4608&lt;Settings!$B$9,"Semi Critical","Non Critical")))</f>
        <v/>
      </c>
      <c r="V4608" s="28" t="n"/>
      <c r="Z4608">
        <f>IF($B4608="","",IFERROR(VLOOKUP($B4608,'Plan HC for CCA'!$A:$B,2,0),""))</f>
        <v/>
      </c>
      <c r="AA4608">
        <f>IF(OR($B4608="",$Z4608=""),"",IF(N($M4608)&lt;$Z4608,"Delta","No Delta"))</f>
        <v/>
      </c>
      <c r="AB4608">
        <f>IF(OR($B4608="",$Z4608=""),"",MAX(0,$Z4608-N($M4608)))</f>
        <v/>
      </c>
      <c r="AC4608" s="46">
        <f>IF($B4608="","",IFERROR(INDEX('CCA Util %'!$H:$H,MATCH($B4608,'CCA Util %'!$E:$E,0)),""))</f>
        <v/>
      </c>
      <c r="AD4608">
        <f>IF($B4608="","",IFERROR(INDEX('CCA Util %'!$G:$G,MATCH($B4608,'CCA Util %'!$E:$E,0)),""))</f>
        <v/>
      </c>
      <c r="AE4608">
        <f>IF(OR($B4608="",$U4608=""),"",$U4608&amp;" &amp; "&amp;IF(OR($AD4608="",$AD4608=0),"Util NA",$AD4608&amp;" Util"))</f>
        <v/>
      </c>
    </row>
    <row r="4609" ht="15.75" customHeight="1" s="42">
      <c r="A4609" s="41" t="n"/>
      <c r="G4609" s="38" t="n"/>
      <c r="H4609" s="38" t="n"/>
      <c r="I4609" s="38" t="n"/>
      <c r="J4609" s="38" t="n"/>
      <c r="K4609" s="38" t="n"/>
      <c r="L4609" s="38" t="n"/>
      <c r="N4609" s="36">
        <f>IF($B4609="","",IF($C4609="SUPERSTORE","Superstore","DH"))</f>
        <v/>
      </c>
      <c r="O4609" s="36">
        <f>IF($B4609="","",IFERROR(VLOOKUP($B4609,Mapping!$A:$C,2,0),"Not Mapped"))</f>
        <v/>
      </c>
      <c r="P4609" s="36">
        <f>IF($B4609="","",IFERROR(VLOOKUP($B4609,Mapping!$A:$C,3,0),"Not Mapped"))</f>
        <v/>
      </c>
      <c r="Q4609" s="36">
        <f>IF($B4609="","",IFERROR(VLOOKUP($O4609,Leaders!$A:$B,2,0),"Not Mapped"))</f>
        <v/>
      </c>
      <c r="R4609" s="36">
        <f>IF($B4609="","",IF(COUNTIF(Exclusions!$A:$A,$B4609)&gt;0,"Yes","No"))</f>
        <v/>
      </c>
      <c r="S4609" s="38">
        <f>IF($B4609="","",MIN(1,DAY($A4609)/IF($N4609="Superstore",Settings!$B$5,Settings!$B$4)))</f>
        <v/>
      </c>
      <c r="T4609" s="38">
        <f>IF(OR($B4609="",$G4609="",$S4609=0),"",$G4609/$S4609)</f>
        <v/>
      </c>
      <c r="U4609" s="36">
        <f>IF($T4609="","",IF($T4609&lt;Settings!$B$8,"Critical",IF($T4609&lt;Settings!$B$9,"Semi Critical","Non Critical")))</f>
        <v/>
      </c>
      <c r="V4609" s="28" t="n"/>
      <c r="Z4609">
        <f>IF($B4609="","",IFERROR(VLOOKUP($B4609,'Plan HC for CCA'!$A:$B,2,0),""))</f>
        <v/>
      </c>
      <c r="AA4609">
        <f>IF(OR($B4609="",$Z4609=""),"",IF(N($M4609)&lt;$Z4609,"Delta","No Delta"))</f>
        <v/>
      </c>
      <c r="AB4609">
        <f>IF(OR($B4609="",$Z4609=""),"",MAX(0,$Z4609-N($M4609)))</f>
        <v/>
      </c>
      <c r="AC4609" s="46">
        <f>IF($B4609="","",IFERROR(INDEX('CCA Util %'!$H:$H,MATCH($B4609,'CCA Util %'!$E:$E,0)),""))</f>
        <v/>
      </c>
      <c r="AD4609">
        <f>IF($B4609="","",IFERROR(INDEX('CCA Util %'!$G:$G,MATCH($B4609,'CCA Util %'!$E:$E,0)),""))</f>
        <v/>
      </c>
      <c r="AE4609">
        <f>IF(OR($B4609="",$U4609=""),"",$U4609&amp;" &amp; "&amp;IF(OR($AD4609="",$AD4609=0),"Util NA",$AD4609&amp;" Util"))</f>
        <v/>
      </c>
    </row>
    <row r="4610" ht="15.75" customHeight="1" s="42">
      <c r="A4610" s="41" t="n"/>
      <c r="G4610" s="38" t="n"/>
      <c r="H4610" s="38" t="n"/>
      <c r="I4610" s="38" t="n"/>
      <c r="J4610" s="38" t="n"/>
      <c r="K4610" s="38" t="n"/>
      <c r="L4610" s="38" t="n"/>
      <c r="N4610" s="36">
        <f>IF($B4610="","",IF($C4610="SUPERSTORE","Superstore","DH"))</f>
        <v/>
      </c>
      <c r="O4610" s="36">
        <f>IF($B4610="","",IFERROR(VLOOKUP($B4610,Mapping!$A:$C,2,0),"Not Mapped"))</f>
        <v/>
      </c>
      <c r="P4610" s="36">
        <f>IF($B4610="","",IFERROR(VLOOKUP($B4610,Mapping!$A:$C,3,0),"Not Mapped"))</f>
        <v/>
      </c>
      <c r="Q4610" s="36">
        <f>IF($B4610="","",IFERROR(VLOOKUP($O4610,Leaders!$A:$B,2,0),"Not Mapped"))</f>
        <v/>
      </c>
      <c r="R4610" s="36">
        <f>IF($B4610="","",IF(COUNTIF(Exclusions!$A:$A,$B4610)&gt;0,"Yes","No"))</f>
        <v/>
      </c>
      <c r="S4610" s="38">
        <f>IF($B4610="","",MIN(1,DAY($A4610)/IF($N4610="Superstore",Settings!$B$5,Settings!$B$4)))</f>
        <v/>
      </c>
      <c r="T4610" s="38">
        <f>IF(OR($B4610="",$G4610="",$S4610=0),"",$G4610/$S4610)</f>
        <v/>
      </c>
      <c r="U4610" s="36">
        <f>IF($T4610="","",IF($T4610&lt;Settings!$B$8,"Critical",IF($T4610&lt;Settings!$B$9,"Semi Critical","Non Critical")))</f>
        <v/>
      </c>
      <c r="V4610" s="28" t="n"/>
      <c r="Z4610">
        <f>IF($B4610="","",IFERROR(VLOOKUP($B4610,'Plan HC for CCA'!$A:$B,2,0),""))</f>
        <v/>
      </c>
      <c r="AA4610">
        <f>IF(OR($B4610="",$Z4610=""),"",IF(N($M4610)&lt;$Z4610,"Delta","No Delta"))</f>
        <v/>
      </c>
      <c r="AB4610">
        <f>IF(OR($B4610="",$Z4610=""),"",MAX(0,$Z4610-N($M4610)))</f>
        <v/>
      </c>
      <c r="AC4610" s="46">
        <f>IF($B4610="","",IFERROR(INDEX('CCA Util %'!$H:$H,MATCH($B4610,'CCA Util %'!$E:$E,0)),""))</f>
        <v/>
      </c>
      <c r="AD4610">
        <f>IF($B4610="","",IFERROR(INDEX('CCA Util %'!$G:$G,MATCH($B4610,'CCA Util %'!$E:$E,0)),""))</f>
        <v/>
      </c>
      <c r="AE4610">
        <f>IF(OR($B4610="",$U4610=""),"",$U4610&amp;" &amp; "&amp;IF(OR($AD4610="",$AD4610=0),"Util NA",$AD4610&amp;" Util"))</f>
        <v/>
      </c>
    </row>
    <row r="4611" ht="15.75" customHeight="1" s="42">
      <c r="A4611" s="41" t="n"/>
      <c r="G4611" s="38" t="n"/>
      <c r="H4611" s="38" t="n"/>
      <c r="I4611" s="38" t="n"/>
      <c r="J4611" s="38" t="n"/>
      <c r="K4611" s="38" t="n"/>
      <c r="L4611" s="38" t="n"/>
      <c r="N4611" s="36">
        <f>IF($B4611="","",IF($C4611="SUPERSTORE","Superstore","DH"))</f>
        <v/>
      </c>
      <c r="O4611" s="36">
        <f>IF($B4611="","",IFERROR(VLOOKUP($B4611,Mapping!$A:$C,2,0),"Not Mapped"))</f>
        <v/>
      </c>
      <c r="P4611" s="36">
        <f>IF($B4611="","",IFERROR(VLOOKUP($B4611,Mapping!$A:$C,3,0),"Not Mapped"))</f>
        <v/>
      </c>
      <c r="Q4611" s="36">
        <f>IF($B4611="","",IFERROR(VLOOKUP($O4611,Leaders!$A:$B,2,0),"Not Mapped"))</f>
        <v/>
      </c>
      <c r="R4611" s="36">
        <f>IF($B4611="","",IF(COUNTIF(Exclusions!$A:$A,$B4611)&gt;0,"Yes","No"))</f>
        <v/>
      </c>
      <c r="S4611" s="38">
        <f>IF($B4611="","",MIN(1,DAY($A4611)/IF($N4611="Superstore",Settings!$B$5,Settings!$B$4)))</f>
        <v/>
      </c>
      <c r="T4611" s="38">
        <f>IF(OR($B4611="",$G4611="",$S4611=0),"",$G4611/$S4611)</f>
        <v/>
      </c>
      <c r="U4611" s="36">
        <f>IF($T4611="","",IF($T4611&lt;Settings!$B$8,"Critical",IF($T4611&lt;Settings!$B$9,"Semi Critical","Non Critical")))</f>
        <v/>
      </c>
      <c r="V4611" s="28" t="n"/>
      <c r="Z4611">
        <f>IF($B4611="","",IFERROR(VLOOKUP($B4611,'Plan HC for CCA'!$A:$B,2,0),""))</f>
        <v/>
      </c>
      <c r="AA4611">
        <f>IF(OR($B4611="",$Z4611=""),"",IF(N($M4611)&lt;$Z4611,"Delta","No Delta"))</f>
        <v/>
      </c>
      <c r="AB4611">
        <f>IF(OR($B4611="",$Z4611=""),"",MAX(0,$Z4611-N($M4611)))</f>
        <v/>
      </c>
      <c r="AC4611" s="46">
        <f>IF($B4611="","",IFERROR(INDEX('CCA Util %'!$H:$H,MATCH($B4611,'CCA Util %'!$E:$E,0)),""))</f>
        <v/>
      </c>
      <c r="AD4611">
        <f>IF($B4611="","",IFERROR(INDEX('CCA Util %'!$G:$G,MATCH($B4611,'CCA Util %'!$E:$E,0)),""))</f>
        <v/>
      </c>
      <c r="AE4611">
        <f>IF(OR($B4611="",$U4611=""),"",$U4611&amp;" &amp; "&amp;IF(OR($AD4611="",$AD4611=0),"Util NA",$AD4611&amp;" Util"))</f>
        <v/>
      </c>
    </row>
    <row r="4612" ht="15.75" customHeight="1" s="42">
      <c r="A4612" s="41" t="n"/>
      <c r="G4612" s="38" t="n"/>
      <c r="H4612" s="38" t="n"/>
      <c r="I4612" s="38" t="n"/>
      <c r="J4612" s="38" t="n"/>
      <c r="K4612" s="38" t="n"/>
      <c r="L4612" s="38" t="n"/>
      <c r="N4612" s="36">
        <f>IF($B4612="","",IF($C4612="SUPERSTORE","Superstore","DH"))</f>
        <v/>
      </c>
      <c r="O4612" s="36">
        <f>IF($B4612="","",IFERROR(VLOOKUP($B4612,Mapping!$A:$C,2,0),"Not Mapped"))</f>
        <v/>
      </c>
      <c r="P4612" s="36">
        <f>IF($B4612="","",IFERROR(VLOOKUP($B4612,Mapping!$A:$C,3,0),"Not Mapped"))</f>
        <v/>
      </c>
      <c r="Q4612" s="36">
        <f>IF($B4612="","",IFERROR(VLOOKUP($O4612,Leaders!$A:$B,2,0),"Not Mapped"))</f>
        <v/>
      </c>
      <c r="R4612" s="36">
        <f>IF($B4612="","",IF(COUNTIF(Exclusions!$A:$A,$B4612)&gt;0,"Yes","No"))</f>
        <v/>
      </c>
      <c r="S4612" s="38">
        <f>IF($B4612="","",MIN(1,DAY($A4612)/IF($N4612="Superstore",Settings!$B$5,Settings!$B$4)))</f>
        <v/>
      </c>
      <c r="T4612" s="38">
        <f>IF(OR($B4612="",$G4612="",$S4612=0),"",$G4612/$S4612)</f>
        <v/>
      </c>
      <c r="U4612" s="36">
        <f>IF($T4612="","",IF($T4612&lt;Settings!$B$8,"Critical",IF($T4612&lt;Settings!$B$9,"Semi Critical","Non Critical")))</f>
        <v/>
      </c>
      <c r="V4612" s="28" t="n"/>
      <c r="Z4612">
        <f>IF($B4612="","",IFERROR(VLOOKUP($B4612,'Plan HC for CCA'!$A:$B,2,0),""))</f>
        <v/>
      </c>
      <c r="AA4612">
        <f>IF(OR($B4612="",$Z4612=""),"",IF(N($M4612)&lt;$Z4612,"Delta","No Delta"))</f>
        <v/>
      </c>
      <c r="AB4612">
        <f>IF(OR($B4612="",$Z4612=""),"",MAX(0,$Z4612-N($M4612)))</f>
        <v/>
      </c>
      <c r="AC4612" s="46">
        <f>IF($B4612="","",IFERROR(INDEX('CCA Util %'!$H:$H,MATCH($B4612,'CCA Util %'!$E:$E,0)),""))</f>
        <v/>
      </c>
      <c r="AD4612">
        <f>IF($B4612="","",IFERROR(INDEX('CCA Util %'!$G:$G,MATCH($B4612,'CCA Util %'!$E:$E,0)),""))</f>
        <v/>
      </c>
      <c r="AE4612">
        <f>IF(OR($B4612="",$U4612=""),"",$U4612&amp;" &amp; "&amp;IF(OR($AD4612="",$AD4612=0),"Util NA",$AD4612&amp;" Util"))</f>
        <v/>
      </c>
    </row>
    <row r="4613" ht="15.75" customHeight="1" s="42">
      <c r="A4613" s="41" t="n"/>
      <c r="G4613" s="38" t="n"/>
      <c r="H4613" s="38" t="n"/>
      <c r="I4613" s="38" t="n"/>
      <c r="J4613" s="38" t="n"/>
      <c r="K4613" s="38" t="n"/>
      <c r="L4613" s="38" t="n"/>
      <c r="N4613" s="36">
        <f>IF($B4613="","",IF($C4613="SUPERSTORE","Superstore","DH"))</f>
        <v/>
      </c>
      <c r="O4613" s="36">
        <f>IF($B4613="","",IFERROR(VLOOKUP($B4613,Mapping!$A:$C,2,0),"Not Mapped"))</f>
        <v/>
      </c>
      <c r="P4613" s="36">
        <f>IF($B4613="","",IFERROR(VLOOKUP($B4613,Mapping!$A:$C,3,0),"Not Mapped"))</f>
        <v/>
      </c>
      <c r="Q4613" s="36">
        <f>IF($B4613="","",IFERROR(VLOOKUP($O4613,Leaders!$A:$B,2,0),"Not Mapped"))</f>
        <v/>
      </c>
      <c r="R4613" s="36">
        <f>IF($B4613="","",IF(COUNTIF(Exclusions!$A:$A,$B4613)&gt;0,"Yes","No"))</f>
        <v/>
      </c>
      <c r="S4613" s="38">
        <f>IF($B4613="","",MIN(1,DAY($A4613)/IF($N4613="Superstore",Settings!$B$5,Settings!$B$4)))</f>
        <v/>
      </c>
      <c r="T4613" s="38">
        <f>IF(OR($B4613="",$G4613="",$S4613=0),"",$G4613/$S4613)</f>
        <v/>
      </c>
      <c r="U4613" s="36">
        <f>IF($T4613="","",IF($T4613&lt;Settings!$B$8,"Critical",IF($T4613&lt;Settings!$B$9,"Semi Critical","Non Critical")))</f>
        <v/>
      </c>
      <c r="V4613" s="28" t="n"/>
      <c r="Z4613">
        <f>IF($B4613="","",IFERROR(VLOOKUP($B4613,'Plan HC for CCA'!$A:$B,2,0),""))</f>
        <v/>
      </c>
      <c r="AA4613">
        <f>IF(OR($B4613="",$Z4613=""),"",IF(N($M4613)&lt;$Z4613,"Delta","No Delta"))</f>
        <v/>
      </c>
      <c r="AB4613">
        <f>IF(OR($B4613="",$Z4613=""),"",MAX(0,$Z4613-N($M4613)))</f>
        <v/>
      </c>
      <c r="AC4613" s="46">
        <f>IF($B4613="","",IFERROR(INDEX('CCA Util %'!$H:$H,MATCH($B4613,'CCA Util %'!$E:$E,0)),""))</f>
        <v/>
      </c>
      <c r="AD4613">
        <f>IF($B4613="","",IFERROR(INDEX('CCA Util %'!$G:$G,MATCH($B4613,'CCA Util %'!$E:$E,0)),""))</f>
        <v/>
      </c>
      <c r="AE4613">
        <f>IF(OR($B4613="",$U4613=""),"",$U4613&amp;" &amp; "&amp;IF(OR($AD4613="",$AD4613=0),"Util NA",$AD4613&amp;" Util"))</f>
        <v/>
      </c>
    </row>
    <row r="4614" ht="15.75" customHeight="1" s="42">
      <c r="A4614" s="41" t="n"/>
      <c r="G4614" s="38" t="n"/>
      <c r="H4614" s="38" t="n"/>
      <c r="I4614" s="38" t="n"/>
      <c r="J4614" s="38" t="n"/>
      <c r="K4614" s="38" t="n"/>
      <c r="L4614" s="38" t="n"/>
      <c r="N4614" s="36">
        <f>IF($B4614="","",IF($C4614="SUPERSTORE","Superstore","DH"))</f>
        <v/>
      </c>
      <c r="O4614" s="36">
        <f>IF($B4614="","",IFERROR(VLOOKUP($B4614,Mapping!$A:$C,2,0),"Not Mapped"))</f>
        <v/>
      </c>
      <c r="P4614" s="36">
        <f>IF($B4614="","",IFERROR(VLOOKUP($B4614,Mapping!$A:$C,3,0),"Not Mapped"))</f>
        <v/>
      </c>
      <c r="Q4614" s="36">
        <f>IF($B4614="","",IFERROR(VLOOKUP($O4614,Leaders!$A:$B,2,0),"Not Mapped"))</f>
        <v/>
      </c>
      <c r="R4614" s="36">
        <f>IF($B4614="","",IF(COUNTIF(Exclusions!$A:$A,$B4614)&gt;0,"Yes","No"))</f>
        <v/>
      </c>
      <c r="S4614" s="38">
        <f>IF($B4614="","",MIN(1,DAY($A4614)/IF($N4614="Superstore",Settings!$B$5,Settings!$B$4)))</f>
        <v/>
      </c>
      <c r="T4614" s="38">
        <f>IF(OR($B4614="",$G4614="",$S4614=0),"",$G4614/$S4614)</f>
        <v/>
      </c>
      <c r="U4614" s="36">
        <f>IF($T4614="","",IF($T4614&lt;Settings!$B$8,"Critical",IF($T4614&lt;Settings!$B$9,"Semi Critical","Non Critical")))</f>
        <v/>
      </c>
      <c r="V4614" s="28" t="n"/>
      <c r="Z4614">
        <f>IF($B4614="","",IFERROR(VLOOKUP($B4614,'Plan HC for CCA'!$A:$B,2,0),""))</f>
        <v/>
      </c>
      <c r="AA4614">
        <f>IF(OR($B4614="",$Z4614=""),"",IF(N($M4614)&lt;$Z4614,"Delta","No Delta"))</f>
        <v/>
      </c>
      <c r="AB4614">
        <f>IF(OR($B4614="",$Z4614=""),"",MAX(0,$Z4614-N($M4614)))</f>
        <v/>
      </c>
      <c r="AC4614" s="46">
        <f>IF($B4614="","",IFERROR(INDEX('CCA Util %'!$H:$H,MATCH($B4614,'CCA Util %'!$E:$E,0)),""))</f>
        <v/>
      </c>
      <c r="AD4614">
        <f>IF($B4614="","",IFERROR(INDEX('CCA Util %'!$G:$G,MATCH($B4614,'CCA Util %'!$E:$E,0)),""))</f>
        <v/>
      </c>
      <c r="AE4614">
        <f>IF(OR($B4614="",$U4614=""),"",$U4614&amp;" &amp; "&amp;IF(OR($AD4614="",$AD4614=0),"Util NA",$AD4614&amp;" Util"))</f>
        <v/>
      </c>
    </row>
    <row r="4615" ht="15.75" customHeight="1" s="42">
      <c r="A4615" s="41" t="n"/>
      <c r="G4615" s="38" t="n"/>
      <c r="H4615" s="38" t="n"/>
      <c r="I4615" s="38" t="n"/>
      <c r="J4615" s="38" t="n"/>
      <c r="K4615" s="38" t="n"/>
      <c r="L4615" s="38" t="n"/>
      <c r="N4615" s="36">
        <f>IF($B4615="","",IF($C4615="SUPERSTORE","Superstore","DH"))</f>
        <v/>
      </c>
      <c r="O4615" s="36">
        <f>IF($B4615="","",IFERROR(VLOOKUP($B4615,Mapping!$A:$C,2,0),"Not Mapped"))</f>
        <v/>
      </c>
      <c r="P4615" s="36">
        <f>IF($B4615="","",IFERROR(VLOOKUP($B4615,Mapping!$A:$C,3,0),"Not Mapped"))</f>
        <v/>
      </c>
      <c r="Q4615" s="36">
        <f>IF($B4615="","",IFERROR(VLOOKUP($O4615,Leaders!$A:$B,2,0),"Not Mapped"))</f>
        <v/>
      </c>
      <c r="R4615" s="36">
        <f>IF($B4615="","",IF(COUNTIF(Exclusions!$A:$A,$B4615)&gt;0,"Yes","No"))</f>
        <v/>
      </c>
      <c r="S4615" s="38">
        <f>IF($B4615="","",MIN(1,DAY($A4615)/IF($N4615="Superstore",Settings!$B$5,Settings!$B$4)))</f>
        <v/>
      </c>
      <c r="T4615" s="38">
        <f>IF(OR($B4615="",$G4615="",$S4615=0),"",$G4615/$S4615)</f>
        <v/>
      </c>
      <c r="U4615" s="36">
        <f>IF($T4615="","",IF($T4615&lt;Settings!$B$8,"Critical",IF($T4615&lt;Settings!$B$9,"Semi Critical","Non Critical")))</f>
        <v/>
      </c>
      <c r="V4615" s="28" t="n"/>
      <c r="Z4615">
        <f>IF($B4615="","",IFERROR(VLOOKUP($B4615,'Plan HC for CCA'!$A:$B,2,0),""))</f>
        <v/>
      </c>
      <c r="AA4615">
        <f>IF(OR($B4615="",$Z4615=""),"",IF(N($M4615)&lt;$Z4615,"Delta","No Delta"))</f>
        <v/>
      </c>
      <c r="AB4615">
        <f>IF(OR($B4615="",$Z4615=""),"",MAX(0,$Z4615-N($M4615)))</f>
        <v/>
      </c>
      <c r="AC4615" s="46">
        <f>IF($B4615="","",IFERROR(INDEX('CCA Util %'!$H:$H,MATCH($B4615,'CCA Util %'!$E:$E,0)),""))</f>
        <v/>
      </c>
      <c r="AD4615">
        <f>IF($B4615="","",IFERROR(INDEX('CCA Util %'!$G:$G,MATCH($B4615,'CCA Util %'!$E:$E,0)),""))</f>
        <v/>
      </c>
      <c r="AE4615">
        <f>IF(OR($B4615="",$U4615=""),"",$U4615&amp;" &amp; "&amp;IF(OR($AD4615="",$AD4615=0),"Util NA",$AD4615&amp;" Util"))</f>
        <v/>
      </c>
    </row>
    <row r="4616" ht="15.75" customHeight="1" s="42">
      <c r="A4616" s="41" t="n"/>
      <c r="G4616" s="38" t="n"/>
      <c r="H4616" s="38" t="n"/>
      <c r="I4616" s="38" t="n"/>
      <c r="J4616" s="38" t="n"/>
      <c r="K4616" s="38" t="n"/>
      <c r="L4616" s="38" t="n"/>
      <c r="N4616" s="36">
        <f>IF($B4616="","",IF($C4616="SUPERSTORE","Superstore","DH"))</f>
        <v/>
      </c>
      <c r="O4616" s="36">
        <f>IF($B4616="","",IFERROR(VLOOKUP($B4616,Mapping!$A:$C,2,0),"Not Mapped"))</f>
        <v/>
      </c>
      <c r="P4616" s="36">
        <f>IF($B4616="","",IFERROR(VLOOKUP($B4616,Mapping!$A:$C,3,0),"Not Mapped"))</f>
        <v/>
      </c>
      <c r="Q4616" s="36">
        <f>IF($B4616="","",IFERROR(VLOOKUP($O4616,Leaders!$A:$B,2,0),"Not Mapped"))</f>
        <v/>
      </c>
      <c r="R4616" s="36">
        <f>IF($B4616="","",IF(COUNTIF(Exclusions!$A:$A,$B4616)&gt;0,"Yes","No"))</f>
        <v/>
      </c>
      <c r="S4616" s="38">
        <f>IF($B4616="","",MIN(1,DAY($A4616)/IF($N4616="Superstore",Settings!$B$5,Settings!$B$4)))</f>
        <v/>
      </c>
      <c r="T4616" s="38">
        <f>IF(OR($B4616="",$G4616="",$S4616=0),"",$G4616/$S4616)</f>
        <v/>
      </c>
      <c r="U4616" s="36">
        <f>IF($T4616="","",IF($T4616&lt;Settings!$B$8,"Critical",IF($T4616&lt;Settings!$B$9,"Semi Critical","Non Critical")))</f>
        <v/>
      </c>
      <c r="V4616" s="28" t="n"/>
      <c r="Z4616">
        <f>IF($B4616="","",IFERROR(VLOOKUP($B4616,'Plan HC for CCA'!$A:$B,2,0),""))</f>
        <v/>
      </c>
      <c r="AA4616">
        <f>IF(OR($B4616="",$Z4616=""),"",IF(N($M4616)&lt;$Z4616,"Delta","No Delta"))</f>
        <v/>
      </c>
      <c r="AB4616">
        <f>IF(OR($B4616="",$Z4616=""),"",MAX(0,$Z4616-N($M4616)))</f>
        <v/>
      </c>
      <c r="AC4616" s="46">
        <f>IF($B4616="","",IFERROR(INDEX('CCA Util %'!$H:$H,MATCH($B4616,'CCA Util %'!$E:$E,0)),""))</f>
        <v/>
      </c>
      <c r="AD4616">
        <f>IF($B4616="","",IFERROR(INDEX('CCA Util %'!$G:$G,MATCH($B4616,'CCA Util %'!$E:$E,0)),""))</f>
        <v/>
      </c>
      <c r="AE4616">
        <f>IF(OR($B4616="",$U4616=""),"",$U4616&amp;" &amp; "&amp;IF(OR($AD4616="",$AD4616=0),"Util NA",$AD4616&amp;" Util"))</f>
        <v/>
      </c>
    </row>
    <row r="4617" ht="15.75" customHeight="1" s="42">
      <c r="A4617" s="41" t="n"/>
      <c r="G4617" s="38" t="n"/>
      <c r="H4617" s="38" t="n"/>
      <c r="I4617" s="38" t="n"/>
      <c r="J4617" s="38" t="n"/>
      <c r="K4617" s="38" t="n"/>
      <c r="L4617" s="38" t="n"/>
      <c r="N4617" s="36">
        <f>IF($B4617="","",IF($C4617="SUPERSTORE","Superstore","DH"))</f>
        <v/>
      </c>
      <c r="O4617" s="36">
        <f>IF($B4617="","",IFERROR(VLOOKUP($B4617,Mapping!$A:$C,2,0),"Not Mapped"))</f>
        <v/>
      </c>
      <c r="P4617" s="36">
        <f>IF($B4617="","",IFERROR(VLOOKUP($B4617,Mapping!$A:$C,3,0),"Not Mapped"))</f>
        <v/>
      </c>
      <c r="Q4617" s="36">
        <f>IF($B4617="","",IFERROR(VLOOKUP($O4617,Leaders!$A:$B,2,0),"Not Mapped"))</f>
        <v/>
      </c>
      <c r="R4617" s="36">
        <f>IF($B4617="","",IF(COUNTIF(Exclusions!$A:$A,$B4617)&gt;0,"Yes","No"))</f>
        <v/>
      </c>
      <c r="S4617" s="38">
        <f>IF($B4617="","",MIN(1,DAY($A4617)/IF($N4617="Superstore",Settings!$B$5,Settings!$B$4)))</f>
        <v/>
      </c>
      <c r="T4617" s="38">
        <f>IF(OR($B4617="",$G4617="",$S4617=0),"",$G4617/$S4617)</f>
        <v/>
      </c>
      <c r="U4617" s="36">
        <f>IF($T4617="","",IF($T4617&lt;Settings!$B$8,"Critical",IF($T4617&lt;Settings!$B$9,"Semi Critical","Non Critical")))</f>
        <v/>
      </c>
      <c r="V4617" s="28" t="n"/>
      <c r="Z4617">
        <f>IF($B4617="","",IFERROR(VLOOKUP($B4617,'Plan HC for CCA'!$A:$B,2,0),""))</f>
        <v/>
      </c>
      <c r="AA4617">
        <f>IF(OR($B4617="",$Z4617=""),"",IF(N($M4617)&lt;$Z4617,"Delta","No Delta"))</f>
        <v/>
      </c>
      <c r="AB4617">
        <f>IF(OR($B4617="",$Z4617=""),"",MAX(0,$Z4617-N($M4617)))</f>
        <v/>
      </c>
      <c r="AC4617" s="46">
        <f>IF($B4617="","",IFERROR(INDEX('CCA Util %'!$H:$H,MATCH($B4617,'CCA Util %'!$E:$E,0)),""))</f>
        <v/>
      </c>
      <c r="AD4617">
        <f>IF($B4617="","",IFERROR(INDEX('CCA Util %'!$G:$G,MATCH($B4617,'CCA Util %'!$E:$E,0)),""))</f>
        <v/>
      </c>
      <c r="AE4617">
        <f>IF(OR($B4617="",$U4617=""),"",$U4617&amp;" &amp; "&amp;IF(OR($AD4617="",$AD4617=0),"Util NA",$AD4617&amp;" Util"))</f>
        <v/>
      </c>
    </row>
    <row r="4618" ht="15.75" customHeight="1" s="42">
      <c r="A4618" s="41" t="n"/>
      <c r="G4618" s="38" t="n"/>
      <c r="H4618" s="38" t="n"/>
      <c r="I4618" s="38" t="n"/>
      <c r="J4618" s="38" t="n"/>
      <c r="K4618" s="38" t="n"/>
      <c r="L4618" s="38" t="n"/>
      <c r="N4618" s="36">
        <f>IF($B4618="","",IF($C4618="SUPERSTORE","Superstore","DH"))</f>
        <v/>
      </c>
      <c r="O4618" s="36">
        <f>IF($B4618="","",IFERROR(VLOOKUP($B4618,Mapping!$A:$C,2,0),"Not Mapped"))</f>
        <v/>
      </c>
      <c r="P4618" s="36">
        <f>IF($B4618="","",IFERROR(VLOOKUP($B4618,Mapping!$A:$C,3,0),"Not Mapped"))</f>
        <v/>
      </c>
      <c r="Q4618" s="36">
        <f>IF($B4618="","",IFERROR(VLOOKUP($O4618,Leaders!$A:$B,2,0),"Not Mapped"))</f>
        <v/>
      </c>
      <c r="R4618" s="36">
        <f>IF($B4618="","",IF(COUNTIF(Exclusions!$A:$A,$B4618)&gt;0,"Yes","No"))</f>
        <v/>
      </c>
      <c r="S4618" s="38">
        <f>IF($B4618="","",MIN(1,DAY($A4618)/IF($N4618="Superstore",Settings!$B$5,Settings!$B$4)))</f>
        <v/>
      </c>
      <c r="T4618" s="38">
        <f>IF(OR($B4618="",$G4618="",$S4618=0),"",$G4618/$S4618)</f>
        <v/>
      </c>
      <c r="U4618" s="36">
        <f>IF($T4618="","",IF($T4618&lt;Settings!$B$8,"Critical",IF($T4618&lt;Settings!$B$9,"Semi Critical","Non Critical")))</f>
        <v/>
      </c>
      <c r="V4618" s="28" t="n"/>
      <c r="Z4618">
        <f>IF($B4618="","",IFERROR(VLOOKUP($B4618,'Plan HC for CCA'!$A:$B,2,0),""))</f>
        <v/>
      </c>
      <c r="AA4618">
        <f>IF(OR($B4618="",$Z4618=""),"",IF(N($M4618)&lt;$Z4618,"Delta","No Delta"))</f>
        <v/>
      </c>
      <c r="AB4618">
        <f>IF(OR($B4618="",$Z4618=""),"",MAX(0,$Z4618-N($M4618)))</f>
        <v/>
      </c>
      <c r="AC4618" s="46">
        <f>IF($B4618="","",IFERROR(INDEX('CCA Util %'!$H:$H,MATCH($B4618,'CCA Util %'!$E:$E,0)),""))</f>
        <v/>
      </c>
      <c r="AD4618">
        <f>IF($B4618="","",IFERROR(INDEX('CCA Util %'!$G:$G,MATCH($B4618,'CCA Util %'!$E:$E,0)),""))</f>
        <v/>
      </c>
      <c r="AE4618">
        <f>IF(OR($B4618="",$U4618=""),"",$U4618&amp;" &amp; "&amp;IF(OR($AD4618="",$AD4618=0),"Util NA",$AD4618&amp;" Util"))</f>
        <v/>
      </c>
    </row>
    <row r="4619" ht="15.75" customHeight="1" s="42">
      <c r="A4619" s="41" t="n"/>
      <c r="G4619" s="38" t="n"/>
      <c r="H4619" s="38" t="n"/>
      <c r="I4619" s="38" t="n"/>
      <c r="J4619" s="38" t="n"/>
      <c r="K4619" s="38" t="n"/>
      <c r="L4619" s="38" t="n"/>
      <c r="N4619" s="36">
        <f>IF($B4619="","",IF($C4619="SUPERSTORE","Superstore","DH"))</f>
        <v/>
      </c>
      <c r="O4619" s="36">
        <f>IF($B4619="","",IFERROR(VLOOKUP($B4619,Mapping!$A:$C,2,0),"Not Mapped"))</f>
        <v/>
      </c>
      <c r="P4619" s="36">
        <f>IF($B4619="","",IFERROR(VLOOKUP($B4619,Mapping!$A:$C,3,0),"Not Mapped"))</f>
        <v/>
      </c>
      <c r="Q4619" s="36">
        <f>IF($B4619="","",IFERROR(VLOOKUP($O4619,Leaders!$A:$B,2,0),"Not Mapped"))</f>
        <v/>
      </c>
      <c r="R4619" s="36">
        <f>IF($B4619="","",IF(COUNTIF(Exclusions!$A:$A,$B4619)&gt;0,"Yes","No"))</f>
        <v/>
      </c>
      <c r="S4619" s="38">
        <f>IF($B4619="","",MIN(1,DAY($A4619)/IF($N4619="Superstore",Settings!$B$5,Settings!$B$4)))</f>
        <v/>
      </c>
      <c r="T4619" s="38">
        <f>IF(OR($B4619="",$G4619="",$S4619=0),"",$G4619/$S4619)</f>
        <v/>
      </c>
      <c r="U4619" s="36">
        <f>IF($T4619="","",IF($T4619&lt;Settings!$B$8,"Critical",IF($T4619&lt;Settings!$B$9,"Semi Critical","Non Critical")))</f>
        <v/>
      </c>
      <c r="V4619" s="28" t="n"/>
      <c r="Z4619">
        <f>IF($B4619="","",IFERROR(VLOOKUP($B4619,'Plan HC for CCA'!$A:$B,2,0),""))</f>
        <v/>
      </c>
      <c r="AA4619">
        <f>IF(OR($B4619="",$Z4619=""),"",IF(N($M4619)&lt;$Z4619,"Delta","No Delta"))</f>
        <v/>
      </c>
      <c r="AB4619">
        <f>IF(OR($B4619="",$Z4619=""),"",MAX(0,$Z4619-N($M4619)))</f>
        <v/>
      </c>
      <c r="AC4619" s="46">
        <f>IF($B4619="","",IFERROR(INDEX('CCA Util %'!$H:$H,MATCH($B4619,'CCA Util %'!$E:$E,0)),""))</f>
        <v/>
      </c>
      <c r="AD4619">
        <f>IF($B4619="","",IFERROR(INDEX('CCA Util %'!$G:$G,MATCH($B4619,'CCA Util %'!$E:$E,0)),""))</f>
        <v/>
      </c>
      <c r="AE4619">
        <f>IF(OR($B4619="",$U4619=""),"",$U4619&amp;" &amp; "&amp;IF(OR($AD4619="",$AD4619=0),"Util NA",$AD4619&amp;" Util"))</f>
        <v/>
      </c>
    </row>
    <row r="4620" ht="15.75" customHeight="1" s="42">
      <c r="A4620" s="41" t="n"/>
      <c r="G4620" s="38" t="n"/>
      <c r="H4620" s="38" t="n"/>
      <c r="I4620" s="38" t="n"/>
      <c r="J4620" s="38" t="n"/>
      <c r="K4620" s="38" t="n"/>
      <c r="L4620" s="38" t="n"/>
      <c r="N4620" s="36">
        <f>IF($B4620="","",IF($C4620="SUPERSTORE","Superstore","DH"))</f>
        <v/>
      </c>
      <c r="O4620" s="36">
        <f>IF($B4620="","",IFERROR(VLOOKUP($B4620,Mapping!$A:$C,2,0),"Not Mapped"))</f>
        <v/>
      </c>
      <c r="P4620" s="36">
        <f>IF($B4620="","",IFERROR(VLOOKUP($B4620,Mapping!$A:$C,3,0),"Not Mapped"))</f>
        <v/>
      </c>
      <c r="Q4620" s="36">
        <f>IF($B4620="","",IFERROR(VLOOKUP($O4620,Leaders!$A:$B,2,0),"Not Mapped"))</f>
        <v/>
      </c>
      <c r="R4620" s="36">
        <f>IF($B4620="","",IF(COUNTIF(Exclusions!$A:$A,$B4620)&gt;0,"Yes","No"))</f>
        <v/>
      </c>
      <c r="S4620" s="38">
        <f>IF($B4620="","",MIN(1,DAY($A4620)/IF($N4620="Superstore",Settings!$B$5,Settings!$B$4)))</f>
        <v/>
      </c>
      <c r="T4620" s="38">
        <f>IF(OR($B4620="",$G4620="",$S4620=0),"",$G4620/$S4620)</f>
        <v/>
      </c>
      <c r="U4620" s="36">
        <f>IF($T4620="","",IF($T4620&lt;Settings!$B$8,"Critical",IF($T4620&lt;Settings!$B$9,"Semi Critical","Non Critical")))</f>
        <v/>
      </c>
      <c r="V4620" s="28" t="n"/>
      <c r="Z4620">
        <f>IF($B4620="","",IFERROR(VLOOKUP($B4620,'Plan HC for CCA'!$A:$B,2,0),""))</f>
        <v/>
      </c>
      <c r="AA4620">
        <f>IF(OR($B4620="",$Z4620=""),"",IF(N($M4620)&lt;$Z4620,"Delta","No Delta"))</f>
        <v/>
      </c>
      <c r="AB4620">
        <f>IF(OR($B4620="",$Z4620=""),"",MAX(0,$Z4620-N($M4620)))</f>
        <v/>
      </c>
      <c r="AC4620" s="46">
        <f>IF($B4620="","",IFERROR(INDEX('CCA Util %'!$H:$H,MATCH($B4620,'CCA Util %'!$E:$E,0)),""))</f>
        <v/>
      </c>
      <c r="AD4620">
        <f>IF($B4620="","",IFERROR(INDEX('CCA Util %'!$G:$G,MATCH($B4620,'CCA Util %'!$E:$E,0)),""))</f>
        <v/>
      </c>
      <c r="AE4620">
        <f>IF(OR($B4620="",$U4620=""),"",$U4620&amp;" &amp; "&amp;IF(OR($AD4620="",$AD4620=0),"Util NA",$AD4620&amp;" Util"))</f>
        <v/>
      </c>
    </row>
    <row r="4621" ht="15.75" customHeight="1" s="42">
      <c r="A4621" s="41" t="n"/>
      <c r="G4621" s="38" t="n"/>
      <c r="H4621" s="38" t="n"/>
      <c r="I4621" s="38" t="n"/>
      <c r="J4621" s="38" t="n"/>
      <c r="K4621" s="38" t="n"/>
      <c r="L4621" s="38" t="n"/>
      <c r="N4621" s="36">
        <f>IF($B4621="","",IF($C4621="SUPERSTORE","Superstore","DH"))</f>
        <v/>
      </c>
      <c r="O4621" s="36">
        <f>IF($B4621="","",IFERROR(VLOOKUP($B4621,Mapping!$A:$C,2,0),"Not Mapped"))</f>
        <v/>
      </c>
      <c r="P4621" s="36">
        <f>IF($B4621="","",IFERROR(VLOOKUP($B4621,Mapping!$A:$C,3,0),"Not Mapped"))</f>
        <v/>
      </c>
      <c r="Q4621" s="36">
        <f>IF($B4621="","",IFERROR(VLOOKUP($O4621,Leaders!$A:$B,2,0),"Not Mapped"))</f>
        <v/>
      </c>
      <c r="R4621" s="36">
        <f>IF($B4621="","",IF(COUNTIF(Exclusions!$A:$A,$B4621)&gt;0,"Yes","No"))</f>
        <v/>
      </c>
      <c r="S4621" s="38">
        <f>IF($B4621="","",MIN(1,DAY($A4621)/IF($N4621="Superstore",Settings!$B$5,Settings!$B$4)))</f>
        <v/>
      </c>
      <c r="T4621" s="38">
        <f>IF(OR($B4621="",$G4621="",$S4621=0),"",$G4621/$S4621)</f>
        <v/>
      </c>
      <c r="U4621" s="36">
        <f>IF($T4621="","",IF($T4621&lt;Settings!$B$8,"Critical",IF($T4621&lt;Settings!$B$9,"Semi Critical","Non Critical")))</f>
        <v/>
      </c>
      <c r="V4621" s="28" t="n"/>
      <c r="Z4621">
        <f>IF($B4621="","",IFERROR(VLOOKUP($B4621,'Plan HC for CCA'!$A:$B,2,0),""))</f>
        <v/>
      </c>
      <c r="AA4621">
        <f>IF(OR($B4621="",$Z4621=""),"",IF(N($M4621)&lt;$Z4621,"Delta","No Delta"))</f>
        <v/>
      </c>
      <c r="AB4621">
        <f>IF(OR($B4621="",$Z4621=""),"",MAX(0,$Z4621-N($M4621)))</f>
        <v/>
      </c>
      <c r="AC4621" s="46">
        <f>IF($B4621="","",IFERROR(INDEX('CCA Util %'!$H:$H,MATCH($B4621,'CCA Util %'!$E:$E,0)),""))</f>
        <v/>
      </c>
      <c r="AD4621">
        <f>IF($B4621="","",IFERROR(INDEX('CCA Util %'!$G:$G,MATCH($B4621,'CCA Util %'!$E:$E,0)),""))</f>
        <v/>
      </c>
      <c r="AE4621">
        <f>IF(OR($B4621="",$U4621=""),"",$U4621&amp;" &amp; "&amp;IF(OR($AD4621="",$AD4621=0),"Util NA",$AD4621&amp;" Util"))</f>
        <v/>
      </c>
    </row>
    <row r="4622" ht="15.75" customHeight="1" s="42">
      <c r="A4622" s="41" t="n"/>
      <c r="G4622" s="38" t="n"/>
      <c r="H4622" s="38" t="n"/>
      <c r="I4622" s="38" t="n"/>
      <c r="J4622" s="38" t="n"/>
      <c r="K4622" s="38" t="n"/>
      <c r="L4622" s="38" t="n"/>
      <c r="N4622" s="36">
        <f>IF($B4622="","",IF($C4622="SUPERSTORE","Superstore","DH"))</f>
        <v/>
      </c>
      <c r="O4622" s="36">
        <f>IF($B4622="","",IFERROR(VLOOKUP($B4622,Mapping!$A:$C,2,0),"Not Mapped"))</f>
        <v/>
      </c>
      <c r="P4622" s="36">
        <f>IF($B4622="","",IFERROR(VLOOKUP($B4622,Mapping!$A:$C,3,0),"Not Mapped"))</f>
        <v/>
      </c>
      <c r="Q4622" s="36">
        <f>IF($B4622="","",IFERROR(VLOOKUP($O4622,Leaders!$A:$B,2,0),"Not Mapped"))</f>
        <v/>
      </c>
      <c r="R4622" s="36">
        <f>IF($B4622="","",IF(COUNTIF(Exclusions!$A:$A,$B4622)&gt;0,"Yes","No"))</f>
        <v/>
      </c>
      <c r="S4622" s="38">
        <f>IF($B4622="","",MIN(1,DAY($A4622)/IF($N4622="Superstore",Settings!$B$5,Settings!$B$4)))</f>
        <v/>
      </c>
      <c r="T4622" s="38">
        <f>IF(OR($B4622="",$G4622="",$S4622=0),"",$G4622/$S4622)</f>
        <v/>
      </c>
      <c r="U4622" s="36">
        <f>IF($T4622="","",IF($T4622&lt;Settings!$B$8,"Critical",IF($T4622&lt;Settings!$B$9,"Semi Critical","Non Critical")))</f>
        <v/>
      </c>
      <c r="V4622" s="28" t="n"/>
      <c r="Z4622">
        <f>IF($B4622="","",IFERROR(VLOOKUP($B4622,'Plan HC for CCA'!$A:$B,2,0),""))</f>
        <v/>
      </c>
      <c r="AA4622">
        <f>IF(OR($B4622="",$Z4622=""),"",IF(N($M4622)&lt;$Z4622,"Delta","No Delta"))</f>
        <v/>
      </c>
      <c r="AB4622">
        <f>IF(OR($B4622="",$Z4622=""),"",MAX(0,$Z4622-N($M4622)))</f>
        <v/>
      </c>
      <c r="AC4622" s="46">
        <f>IF($B4622="","",IFERROR(INDEX('CCA Util %'!$H:$H,MATCH($B4622,'CCA Util %'!$E:$E,0)),""))</f>
        <v/>
      </c>
      <c r="AD4622">
        <f>IF($B4622="","",IFERROR(INDEX('CCA Util %'!$G:$G,MATCH($B4622,'CCA Util %'!$E:$E,0)),""))</f>
        <v/>
      </c>
      <c r="AE4622">
        <f>IF(OR($B4622="",$U4622=""),"",$U4622&amp;" &amp; "&amp;IF(OR($AD4622="",$AD4622=0),"Util NA",$AD4622&amp;" Util"))</f>
        <v/>
      </c>
    </row>
    <row r="4623" ht="15.75" customHeight="1" s="42">
      <c r="A4623" s="41" t="n"/>
      <c r="G4623" s="38" t="n"/>
      <c r="H4623" s="38" t="n"/>
      <c r="I4623" s="38" t="n"/>
      <c r="J4623" s="38" t="n"/>
      <c r="K4623" s="38" t="n"/>
      <c r="L4623" s="38" t="n"/>
      <c r="N4623" s="36">
        <f>IF($B4623="","",IF($C4623="SUPERSTORE","Superstore","DH"))</f>
        <v/>
      </c>
      <c r="O4623" s="36">
        <f>IF($B4623="","",IFERROR(VLOOKUP($B4623,Mapping!$A:$C,2,0),"Not Mapped"))</f>
        <v/>
      </c>
      <c r="P4623" s="36">
        <f>IF($B4623="","",IFERROR(VLOOKUP($B4623,Mapping!$A:$C,3,0),"Not Mapped"))</f>
        <v/>
      </c>
      <c r="Q4623" s="36">
        <f>IF($B4623="","",IFERROR(VLOOKUP($O4623,Leaders!$A:$B,2,0),"Not Mapped"))</f>
        <v/>
      </c>
      <c r="R4623" s="36">
        <f>IF($B4623="","",IF(COUNTIF(Exclusions!$A:$A,$B4623)&gt;0,"Yes","No"))</f>
        <v/>
      </c>
      <c r="S4623" s="38">
        <f>IF($B4623="","",MIN(1,DAY($A4623)/IF($N4623="Superstore",Settings!$B$5,Settings!$B$4)))</f>
        <v/>
      </c>
      <c r="T4623" s="38">
        <f>IF(OR($B4623="",$G4623="",$S4623=0),"",$G4623/$S4623)</f>
        <v/>
      </c>
      <c r="U4623" s="36">
        <f>IF($T4623="","",IF($T4623&lt;Settings!$B$8,"Critical",IF($T4623&lt;Settings!$B$9,"Semi Critical","Non Critical")))</f>
        <v/>
      </c>
      <c r="V4623" s="28" t="n"/>
      <c r="Z4623">
        <f>IF($B4623="","",IFERROR(VLOOKUP($B4623,'Plan HC for CCA'!$A:$B,2,0),""))</f>
        <v/>
      </c>
      <c r="AA4623">
        <f>IF(OR($B4623="",$Z4623=""),"",IF(N($M4623)&lt;$Z4623,"Delta","No Delta"))</f>
        <v/>
      </c>
      <c r="AB4623">
        <f>IF(OR($B4623="",$Z4623=""),"",MAX(0,$Z4623-N($M4623)))</f>
        <v/>
      </c>
      <c r="AC4623" s="46">
        <f>IF($B4623="","",IFERROR(INDEX('CCA Util %'!$H:$H,MATCH($B4623,'CCA Util %'!$E:$E,0)),""))</f>
        <v/>
      </c>
      <c r="AD4623">
        <f>IF($B4623="","",IFERROR(INDEX('CCA Util %'!$G:$G,MATCH($B4623,'CCA Util %'!$E:$E,0)),""))</f>
        <v/>
      </c>
      <c r="AE4623">
        <f>IF(OR($B4623="",$U4623=""),"",$U4623&amp;" &amp; "&amp;IF(OR($AD4623="",$AD4623=0),"Util NA",$AD4623&amp;" Util"))</f>
        <v/>
      </c>
    </row>
    <row r="4624" ht="15.75" customHeight="1" s="42">
      <c r="A4624" s="41" t="n"/>
      <c r="G4624" s="38" t="n"/>
      <c r="H4624" s="38" t="n"/>
      <c r="I4624" s="38" t="n"/>
      <c r="J4624" s="38" t="n"/>
      <c r="K4624" s="38" t="n"/>
      <c r="L4624" s="38" t="n"/>
      <c r="N4624" s="36">
        <f>IF($B4624="","",IF($C4624="SUPERSTORE","Superstore","DH"))</f>
        <v/>
      </c>
      <c r="O4624" s="36">
        <f>IF($B4624="","",IFERROR(VLOOKUP($B4624,Mapping!$A:$C,2,0),"Not Mapped"))</f>
        <v/>
      </c>
      <c r="P4624" s="36">
        <f>IF($B4624="","",IFERROR(VLOOKUP($B4624,Mapping!$A:$C,3,0),"Not Mapped"))</f>
        <v/>
      </c>
      <c r="Q4624" s="36">
        <f>IF($B4624="","",IFERROR(VLOOKUP($O4624,Leaders!$A:$B,2,0),"Not Mapped"))</f>
        <v/>
      </c>
      <c r="R4624" s="36">
        <f>IF($B4624="","",IF(COUNTIF(Exclusions!$A:$A,$B4624)&gt;0,"Yes","No"))</f>
        <v/>
      </c>
      <c r="S4624" s="38">
        <f>IF($B4624="","",MIN(1,DAY($A4624)/IF($N4624="Superstore",Settings!$B$5,Settings!$B$4)))</f>
        <v/>
      </c>
      <c r="T4624" s="38">
        <f>IF(OR($B4624="",$G4624="",$S4624=0),"",$G4624/$S4624)</f>
        <v/>
      </c>
      <c r="U4624" s="36">
        <f>IF($T4624="","",IF($T4624&lt;Settings!$B$8,"Critical",IF($T4624&lt;Settings!$B$9,"Semi Critical","Non Critical")))</f>
        <v/>
      </c>
      <c r="V4624" s="28" t="n"/>
      <c r="Z4624">
        <f>IF($B4624="","",IFERROR(VLOOKUP($B4624,'Plan HC for CCA'!$A:$B,2,0),""))</f>
        <v/>
      </c>
      <c r="AA4624">
        <f>IF(OR($B4624="",$Z4624=""),"",IF(N($M4624)&lt;$Z4624,"Delta","No Delta"))</f>
        <v/>
      </c>
      <c r="AB4624">
        <f>IF(OR($B4624="",$Z4624=""),"",MAX(0,$Z4624-N($M4624)))</f>
        <v/>
      </c>
      <c r="AC4624" s="46">
        <f>IF($B4624="","",IFERROR(INDEX('CCA Util %'!$H:$H,MATCH($B4624,'CCA Util %'!$E:$E,0)),""))</f>
        <v/>
      </c>
      <c r="AD4624">
        <f>IF($B4624="","",IFERROR(INDEX('CCA Util %'!$G:$G,MATCH($B4624,'CCA Util %'!$E:$E,0)),""))</f>
        <v/>
      </c>
      <c r="AE4624">
        <f>IF(OR($B4624="",$U4624=""),"",$U4624&amp;" &amp; "&amp;IF(OR($AD4624="",$AD4624=0),"Util NA",$AD4624&amp;" Util"))</f>
        <v/>
      </c>
    </row>
    <row r="4625" ht="15.75" customHeight="1" s="42">
      <c r="A4625" s="41" t="n"/>
      <c r="G4625" s="38" t="n"/>
      <c r="H4625" s="38" t="n"/>
      <c r="I4625" s="38" t="n"/>
      <c r="J4625" s="38" t="n"/>
      <c r="K4625" s="38" t="n"/>
      <c r="L4625" s="38" t="n"/>
      <c r="N4625" s="36">
        <f>IF($B4625="","",IF($C4625="SUPERSTORE","Superstore","DH"))</f>
        <v/>
      </c>
      <c r="O4625" s="36">
        <f>IF($B4625="","",IFERROR(VLOOKUP($B4625,Mapping!$A:$C,2,0),"Not Mapped"))</f>
        <v/>
      </c>
      <c r="P4625" s="36">
        <f>IF($B4625="","",IFERROR(VLOOKUP($B4625,Mapping!$A:$C,3,0),"Not Mapped"))</f>
        <v/>
      </c>
      <c r="Q4625" s="36">
        <f>IF($B4625="","",IFERROR(VLOOKUP($O4625,Leaders!$A:$B,2,0),"Not Mapped"))</f>
        <v/>
      </c>
      <c r="R4625" s="36">
        <f>IF($B4625="","",IF(COUNTIF(Exclusions!$A:$A,$B4625)&gt;0,"Yes","No"))</f>
        <v/>
      </c>
      <c r="S4625" s="38">
        <f>IF($B4625="","",MIN(1,DAY($A4625)/IF($N4625="Superstore",Settings!$B$5,Settings!$B$4)))</f>
        <v/>
      </c>
      <c r="T4625" s="38">
        <f>IF(OR($B4625="",$G4625="",$S4625=0),"",$G4625/$S4625)</f>
        <v/>
      </c>
      <c r="U4625" s="36">
        <f>IF($T4625="","",IF($T4625&lt;Settings!$B$8,"Critical",IF($T4625&lt;Settings!$B$9,"Semi Critical","Non Critical")))</f>
        <v/>
      </c>
      <c r="V4625" s="28" t="n"/>
      <c r="Z4625">
        <f>IF($B4625="","",IFERROR(VLOOKUP($B4625,'Plan HC for CCA'!$A:$B,2,0),""))</f>
        <v/>
      </c>
      <c r="AA4625">
        <f>IF(OR($B4625="",$Z4625=""),"",IF(N($M4625)&lt;$Z4625,"Delta","No Delta"))</f>
        <v/>
      </c>
      <c r="AB4625">
        <f>IF(OR($B4625="",$Z4625=""),"",MAX(0,$Z4625-N($M4625)))</f>
        <v/>
      </c>
      <c r="AC4625" s="46">
        <f>IF($B4625="","",IFERROR(INDEX('CCA Util %'!$H:$H,MATCH($B4625,'CCA Util %'!$E:$E,0)),""))</f>
        <v/>
      </c>
      <c r="AD4625">
        <f>IF($B4625="","",IFERROR(INDEX('CCA Util %'!$G:$G,MATCH($B4625,'CCA Util %'!$E:$E,0)),""))</f>
        <v/>
      </c>
      <c r="AE4625">
        <f>IF(OR($B4625="",$U4625=""),"",$U4625&amp;" &amp; "&amp;IF(OR($AD4625="",$AD4625=0),"Util NA",$AD4625&amp;" Util"))</f>
        <v/>
      </c>
    </row>
    <row r="4626" ht="15.75" customHeight="1" s="42">
      <c r="A4626" s="41" t="n"/>
      <c r="G4626" s="38" t="n"/>
      <c r="H4626" s="38" t="n"/>
      <c r="I4626" s="38" t="n"/>
      <c r="J4626" s="38" t="n"/>
      <c r="K4626" s="38" t="n"/>
      <c r="L4626" s="38" t="n"/>
      <c r="N4626" s="36">
        <f>IF($B4626="","",IF($C4626="SUPERSTORE","Superstore","DH"))</f>
        <v/>
      </c>
      <c r="O4626" s="36">
        <f>IF($B4626="","",IFERROR(VLOOKUP($B4626,Mapping!$A:$C,2,0),"Not Mapped"))</f>
        <v/>
      </c>
      <c r="P4626" s="36">
        <f>IF($B4626="","",IFERROR(VLOOKUP($B4626,Mapping!$A:$C,3,0),"Not Mapped"))</f>
        <v/>
      </c>
      <c r="Q4626" s="36">
        <f>IF($B4626="","",IFERROR(VLOOKUP($O4626,Leaders!$A:$B,2,0),"Not Mapped"))</f>
        <v/>
      </c>
      <c r="R4626" s="36">
        <f>IF($B4626="","",IF(COUNTIF(Exclusions!$A:$A,$B4626)&gt;0,"Yes","No"))</f>
        <v/>
      </c>
      <c r="S4626" s="38">
        <f>IF($B4626="","",MIN(1,DAY($A4626)/IF($N4626="Superstore",Settings!$B$5,Settings!$B$4)))</f>
        <v/>
      </c>
      <c r="T4626" s="38">
        <f>IF(OR($B4626="",$G4626="",$S4626=0),"",$G4626/$S4626)</f>
        <v/>
      </c>
      <c r="U4626" s="36">
        <f>IF($T4626="","",IF($T4626&lt;Settings!$B$8,"Critical",IF($T4626&lt;Settings!$B$9,"Semi Critical","Non Critical")))</f>
        <v/>
      </c>
      <c r="V4626" s="28" t="n"/>
      <c r="Z4626">
        <f>IF($B4626="","",IFERROR(VLOOKUP($B4626,'Plan HC for CCA'!$A:$B,2,0),""))</f>
        <v/>
      </c>
      <c r="AA4626">
        <f>IF(OR($B4626="",$Z4626=""),"",IF(N($M4626)&lt;$Z4626,"Delta","No Delta"))</f>
        <v/>
      </c>
      <c r="AB4626">
        <f>IF(OR($B4626="",$Z4626=""),"",MAX(0,$Z4626-N($M4626)))</f>
        <v/>
      </c>
      <c r="AC4626" s="46">
        <f>IF($B4626="","",IFERROR(INDEX('CCA Util %'!$H:$H,MATCH($B4626,'CCA Util %'!$E:$E,0)),""))</f>
        <v/>
      </c>
      <c r="AD4626">
        <f>IF($B4626="","",IFERROR(INDEX('CCA Util %'!$G:$G,MATCH($B4626,'CCA Util %'!$E:$E,0)),""))</f>
        <v/>
      </c>
      <c r="AE4626">
        <f>IF(OR($B4626="",$U4626=""),"",$U4626&amp;" &amp; "&amp;IF(OR($AD4626="",$AD4626=0),"Util NA",$AD4626&amp;" Util"))</f>
        <v/>
      </c>
    </row>
    <row r="4627" ht="15.75" customHeight="1" s="42">
      <c r="A4627" s="41" t="n"/>
      <c r="G4627" s="38" t="n"/>
      <c r="H4627" s="38" t="n"/>
      <c r="I4627" s="38" t="n"/>
      <c r="J4627" s="38" t="n"/>
      <c r="K4627" s="38" t="n"/>
      <c r="L4627" s="38" t="n"/>
      <c r="N4627" s="36">
        <f>IF($B4627="","",IF($C4627="SUPERSTORE","Superstore","DH"))</f>
        <v/>
      </c>
      <c r="O4627" s="36">
        <f>IF($B4627="","",IFERROR(VLOOKUP($B4627,Mapping!$A:$C,2,0),"Not Mapped"))</f>
        <v/>
      </c>
      <c r="P4627" s="36">
        <f>IF($B4627="","",IFERROR(VLOOKUP($B4627,Mapping!$A:$C,3,0),"Not Mapped"))</f>
        <v/>
      </c>
      <c r="Q4627" s="36">
        <f>IF($B4627="","",IFERROR(VLOOKUP($O4627,Leaders!$A:$B,2,0),"Not Mapped"))</f>
        <v/>
      </c>
      <c r="R4627" s="36">
        <f>IF($B4627="","",IF(COUNTIF(Exclusions!$A:$A,$B4627)&gt;0,"Yes","No"))</f>
        <v/>
      </c>
      <c r="S4627" s="38">
        <f>IF($B4627="","",MIN(1,DAY($A4627)/IF($N4627="Superstore",Settings!$B$5,Settings!$B$4)))</f>
        <v/>
      </c>
      <c r="T4627" s="38">
        <f>IF(OR($B4627="",$G4627="",$S4627=0),"",$G4627/$S4627)</f>
        <v/>
      </c>
      <c r="U4627" s="36">
        <f>IF($T4627="","",IF($T4627&lt;Settings!$B$8,"Critical",IF($T4627&lt;Settings!$B$9,"Semi Critical","Non Critical")))</f>
        <v/>
      </c>
      <c r="V4627" s="28" t="n"/>
      <c r="Z4627">
        <f>IF($B4627="","",IFERROR(VLOOKUP($B4627,'Plan HC for CCA'!$A:$B,2,0),""))</f>
        <v/>
      </c>
      <c r="AA4627">
        <f>IF(OR($B4627="",$Z4627=""),"",IF(N($M4627)&lt;$Z4627,"Delta","No Delta"))</f>
        <v/>
      </c>
      <c r="AB4627">
        <f>IF(OR($B4627="",$Z4627=""),"",MAX(0,$Z4627-N($M4627)))</f>
        <v/>
      </c>
      <c r="AC4627" s="46">
        <f>IF($B4627="","",IFERROR(INDEX('CCA Util %'!$H:$H,MATCH($B4627,'CCA Util %'!$E:$E,0)),""))</f>
        <v/>
      </c>
      <c r="AD4627">
        <f>IF($B4627="","",IFERROR(INDEX('CCA Util %'!$G:$G,MATCH($B4627,'CCA Util %'!$E:$E,0)),""))</f>
        <v/>
      </c>
      <c r="AE4627">
        <f>IF(OR($B4627="",$U4627=""),"",$U4627&amp;" &amp; "&amp;IF(OR($AD4627="",$AD4627=0),"Util NA",$AD4627&amp;" Util"))</f>
        <v/>
      </c>
    </row>
    <row r="4628" ht="15.75" customHeight="1" s="42">
      <c r="A4628" s="41" t="n"/>
      <c r="G4628" s="38" t="n"/>
      <c r="H4628" s="38" t="n"/>
      <c r="I4628" s="38" t="n"/>
      <c r="J4628" s="38" t="n"/>
      <c r="K4628" s="38" t="n"/>
      <c r="L4628" s="38" t="n"/>
      <c r="N4628" s="36">
        <f>IF($B4628="","",IF($C4628="SUPERSTORE","Superstore","DH"))</f>
        <v/>
      </c>
      <c r="O4628" s="36">
        <f>IF($B4628="","",IFERROR(VLOOKUP($B4628,Mapping!$A:$C,2,0),"Not Mapped"))</f>
        <v/>
      </c>
      <c r="P4628" s="36">
        <f>IF($B4628="","",IFERROR(VLOOKUP($B4628,Mapping!$A:$C,3,0),"Not Mapped"))</f>
        <v/>
      </c>
      <c r="Q4628" s="36">
        <f>IF($B4628="","",IFERROR(VLOOKUP($O4628,Leaders!$A:$B,2,0),"Not Mapped"))</f>
        <v/>
      </c>
      <c r="R4628" s="36">
        <f>IF($B4628="","",IF(COUNTIF(Exclusions!$A:$A,$B4628)&gt;0,"Yes","No"))</f>
        <v/>
      </c>
      <c r="S4628" s="38">
        <f>IF($B4628="","",MIN(1,DAY($A4628)/IF($N4628="Superstore",Settings!$B$5,Settings!$B$4)))</f>
        <v/>
      </c>
      <c r="T4628" s="38">
        <f>IF(OR($B4628="",$G4628="",$S4628=0),"",$G4628/$S4628)</f>
        <v/>
      </c>
      <c r="U4628" s="36">
        <f>IF($T4628="","",IF($T4628&lt;Settings!$B$8,"Critical",IF($T4628&lt;Settings!$B$9,"Semi Critical","Non Critical")))</f>
        <v/>
      </c>
      <c r="V4628" s="28" t="n"/>
      <c r="Z4628">
        <f>IF($B4628="","",IFERROR(VLOOKUP($B4628,'Plan HC for CCA'!$A:$B,2,0),""))</f>
        <v/>
      </c>
      <c r="AA4628">
        <f>IF(OR($B4628="",$Z4628=""),"",IF(N($M4628)&lt;$Z4628,"Delta","No Delta"))</f>
        <v/>
      </c>
      <c r="AB4628">
        <f>IF(OR($B4628="",$Z4628=""),"",MAX(0,$Z4628-N($M4628)))</f>
        <v/>
      </c>
      <c r="AC4628" s="46">
        <f>IF($B4628="","",IFERROR(INDEX('CCA Util %'!$H:$H,MATCH($B4628,'CCA Util %'!$E:$E,0)),""))</f>
        <v/>
      </c>
      <c r="AD4628">
        <f>IF($B4628="","",IFERROR(INDEX('CCA Util %'!$G:$G,MATCH($B4628,'CCA Util %'!$E:$E,0)),""))</f>
        <v/>
      </c>
      <c r="AE4628">
        <f>IF(OR($B4628="",$U4628=""),"",$U4628&amp;" &amp; "&amp;IF(OR($AD4628="",$AD4628=0),"Util NA",$AD4628&amp;" Util"))</f>
        <v/>
      </c>
    </row>
    <row r="4629" ht="15.75" customHeight="1" s="42">
      <c r="A4629" s="41" t="n"/>
      <c r="G4629" s="38" t="n"/>
      <c r="H4629" s="38" t="n"/>
      <c r="I4629" s="38" t="n"/>
      <c r="J4629" s="38" t="n"/>
      <c r="K4629" s="38" t="n"/>
      <c r="L4629" s="38" t="n"/>
      <c r="N4629" s="36">
        <f>IF($B4629="","",IF($C4629="SUPERSTORE","Superstore","DH"))</f>
        <v/>
      </c>
      <c r="O4629" s="36">
        <f>IF($B4629="","",IFERROR(VLOOKUP($B4629,Mapping!$A:$C,2,0),"Not Mapped"))</f>
        <v/>
      </c>
      <c r="P4629" s="36">
        <f>IF($B4629="","",IFERROR(VLOOKUP($B4629,Mapping!$A:$C,3,0),"Not Mapped"))</f>
        <v/>
      </c>
      <c r="Q4629" s="36">
        <f>IF($B4629="","",IFERROR(VLOOKUP($O4629,Leaders!$A:$B,2,0),"Not Mapped"))</f>
        <v/>
      </c>
      <c r="R4629" s="36">
        <f>IF($B4629="","",IF(COUNTIF(Exclusions!$A:$A,$B4629)&gt;0,"Yes","No"))</f>
        <v/>
      </c>
      <c r="S4629" s="38">
        <f>IF($B4629="","",MIN(1,DAY($A4629)/IF($N4629="Superstore",Settings!$B$5,Settings!$B$4)))</f>
        <v/>
      </c>
      <c r="T4629" s="38">
        <f>IF(OR($B4629="",$G4629="",$S4629=0),"",$G4629/$S4629)</f>
        <v/>
      </c>
      <c r="U4629" s="36">
        <f>IF($T4629="","",IF($T4629&lt;Settings!$B$8,"Critical",IF($T4629&lt;Settings!$B$9,"Semi Critical","Non Critical")))</f>
        <v/>
      </c>
      <c r="V4629" s="28" t="n"/>
      <c r="Z4629">
        <f>IF($B4629="","",IFERROR(VLOOKUP($B4629,'Plan HC for CCA'!$A:$B,2,0),""))</f>
        <v/>
      </c>
      <c r="AA4629">
        <f>IF(OR($B4629="",$Z4629=""),"",IF(N($M4629)&lt;$Z4629,"Delta","No Delta"))</f>
        <v/>
      </c>
      <c r="AB4629">
        <f>IF(OR($B4629="",$Z4629=""),"",MAX(0,$Z4629-N($M4629)))</f>
        <v/>
      </c>
      <c r="AC4629" s="46">
        <f>IF($B4629="","",IFERROR(INDEX('CCA Util %'!$H:$H,MATCH($B4629,'CCA Util %'!$E:$E,0)),""))</f>
        <v/>
      </c>
      <c r="AD4629">
        <f>IF($B4629="","",IFERROR(INDEX('CCA Util %'!$G:$G,MATCH($B4629,'CCA Util %'!$E:$E,0)),""))</f>
        <v/>
      </c>
      <c r="AE4629">
        <f>IF(OR($B4629="",$U4629=""),"",$U4629&amp;" &amp; "&amp;IF(OR($AD4629="",$AD4629=0),"Util NA",$AD4629&amp;" Util"))</f>
        <v/>
      </c>
    </row>
    <row r="4630" ht="15.75" customHeight="1" s="42">
      <c r="A4630" s="41" t="n"/>
      <c r="G4630" s="38" t="n"/>
      <c r="H4630" s="38" t="n"/>
      <c r="I4630" s="38" t="n"/>
      <c r="J4630" s="38" t="n"/>
      <c r="K4630" s="38" t="n"/>
      <c r="L4630" s="38" t="n"/>
      <c r="N4630" s="36">
        <f>IF($B4630="","",IF($C4630="SUPERSTORE","Superstore","DH"))</f>
        <v/>
      </c>
      <c r="O4630" s="36">
        <f>IF($B4630="","",IFERROR(VLOOKUP($B4630,Mapping!$A:$C,2,0),"Not Mapped"))</f>
        <v/>
      </c>
      <c r="P4630" s="36">
        <f>IF($B4630="","",IFERROR(VLOOKUP($B4630,Mapping!$A:$C,3,0),"Not Mapped"))</f>
        <v/>
      </c>
      <c r="Q4630" s="36">
        <f>IF($B4630="","",IFERROR(VLOOKUP($O4630,Leaders!$A:$B,2,0),"Not Mapped"))</f>
        <v/>
      </c>
      <c r="R4630" s="36">
        <f>IF($B4630="","",IF(COUNTIF(Exclusions!$A:$A,$B4630)&gt;0,"Yes","No"))</f>
        <v/>
      </c>
      <c r="S4630" s="38">
        <f>IF($B4630="","",MIN(1,DAY($A4630)/IF($N4630="Superstore",Settings!$B$5,Settings!$B$4)))</f>
        <v/>
      </c>
      <c r="T4630" s="38">
        <f>IF(OR($B4630="",$G4630="",$S4630=0),"",$G4630/$S4630)</f>
        <v/>
      </c>
      <c r="U4630" s="36">
        <f>IF($T4630="","",IF($T4630&lt;Settings!$B$8,"Critical",IF($T4630&lt;Settings!$B$9,"Semi Critical","Non Critical")))</f>
        <v/>
      </c>
      <c r="V4630" s="28" t="n"/>
      <c r="Z4630">
        <f>IF($B4630="","",IFERROR(VLOOKUP($B4630,'Plan HC for CCA'!$A:$B,2,0),""))</f>
        <v/>
      </c>
      <c r="AA4630">
        <f>IF(OR($B4630="",$Z4630=""),"",IF(N($M4630)&lt;$Z4630,"Delta","No Delta"))</f>
        <v/>
      </c>
      <c r="AB4630">
        <f>IF(OR($B4630="",$Z4630=""),"",MAX(0,$Z4630-N($M4630)))</f>
        <v/>
      </c>
      <c r="AC4630" s="46">
        <f>IF($B4630="","",IFERROR(INDEX('CCA Util %'!$H:$H,MATCH($B4630,'CCA Util %'!$E:$E,0)),""))</f>
        <v/>
      </c>
      <c r="AD4630">
        <f>IF($B4630="","",IFERROR(INDEX('CCA Util %'!$G:$G,MATCH($B4630,'CCA Util %'!$E:$E,0)),""))</f>
        <v/>
      </c>
      <c r="AE4630">
        <f>IF(OR($B4630="",$U4630=""),"",$U4630&amp;" &amp; "&amp;IF(OR($AD4630="",$AD4630=0),"Util NA",$AD4630&amp;" Util"))</f>
        <v/>
      </c>
    </row>
    <row r="4631" ht="15.75" customHeight="1" s="42">
      <c r="A4631" s="41" t="n"/>
      <c r="G4631" s="38" t="n"/>
      <c r="H4631" s="38" t="n"/>
      <c r="I4631" s="38" t="n"/>
      <c r="J4631" s="38" t="n"/>
      <c r="K4631" s="38" t="n"/>
      <c r="L4631" s="38" t="n"/>
      <c r="N4631" s="36">
        <f>IF($B4631="","",IF($C4631="SUPERSTORE","Superstore","DH"))</f>
        <v/>
      </c>
      <c r="O4631" s="36">
        <f>IF($B4631="","",IFERROR(VLOOKUP($B4631,Mapping!$A:$C,2,0),"Not Mapped"))</f>
        <v/>
      </c>
      <c r="P4631" s="36">
        <f>IF($B4631="","",IFERROR(VLOOKUP($B4631,Mapping!$A:$C,3,0),"Not Mapped"))</f>
        <v/>
      </c>
      <c r="Q4631" s="36">
        <f>IF($B4631="","",IFERROR(VLOOKUP($O4631,Leaders!$A:$B,2,0),"Not Mapped"))</f>
        <v/>
      </c>
      <c r="R4631" s="36">
        <f>IF($B4631="","",IF(COUNTIF(Exclusions!$A:$A,$B4631)&gt;0,"Yes","No"))</f>
        <v/>
      </c>
      <c r="S4631" s="38">
        <f>IF($B4631="","",MIN(1,DAY($A4631)/IF($N4631="Superstore",Settings!$B$5,Settings!$B$4)))</f>
        <v/>
      </c>
      <c r="T4631" s="38">
        <f>IF(OR($B4631="",$G4631="",$S4631=0),"",$G4631/$S4631)</f>
        <v/>
      </c>
      <c r="U4631" s="36">
        <f>IF($T4631="","",IF($T4631&lt;Settings!$B$8,"Critical",IF($T4631&lt;Settings!$B$9,"Semi Critical","Non Critical")))</f>
        <v/>
      </c>
      <c r="V4631" s="28" t="n"/>
      <c r="Z4631">
        <f>IF($B4631="","",IFERROR(VLOOKUP($B4631,'Plan HC for CCA'!$A:$B,2,0),""))</f>
        <v/>
      </c>
      <c r="AA4631">
        <f>IF(OR($B4631="",$Z4631=""),"",IF(N($M4631)&lt;$Z4631,"Delta","No Delta"))</f>
        <v/>
      </c>
      <c r="AB4631">
        <f>IF(OR($B4631="",$Z4631=""),"",MAX(0,$Z4631-N($M4631)))</f>
        <v/>
      </c>
      <c r="AC4631" s="46">
        <f>IF($B4631="","",IFERROR(INDEX('CCA Util %'!$H:$H,MATCH($B4631,'CCA Util %'!$E:$E,0)),""))</f>
        <v/>
      </c>
      <c r="AD4631">
        <f>IF($B4631="","",IFERROR(INDEX('CCA Util %'!$G:$G,MATCH($B4631,'CCA Util %'!$E:$E,0)),""))</f>
        <v/>
      </c>
      <c r="AE4631">
        <f>IF(OR($B4631="",$U4631=""),"",$U4631&amp;" &amp; "&amp;IF(OR($AD4631="",$AD4631=0),"Util NA",$AD4631&amp;" Util"))</f>
        <v/>
      </c>
    </row>
    <row r="4632" ht="15.75" customHeight="1" s="42">
      <c r="A4632" s="41" t="n"/>
      <c r="G4632" s="38" t="n"/>
      <c r="H4632" s="38" t="n"/>
      <c r="I4632" s="38" t="n"/>
      <c r="J4632" s="38" t="n"/>
      <c r="K4632" s="38" t="n"/>
      <c r="L4632" s="38" t="n"/>
      <c r="N4632" s="36">
        <f>IF($B4632="","",IF($C4632="SUPERSTORE","Superstore","DH"))</f>
        <v/>
      </c>
      <c r="O4632" s="36">
        <f>IF($B4632="","",IFERROR(VLOOKUP($B4632,Mapping!$A:$C,2,0),"Not Mapped"))</f>
        <v/>
      </c>
      <c r="P4632" s="36">
        <f>IF($B4632="","",IFERROR(VLOOKUP($B4632,Mapping!$A:$C,3,0),"Not Mapped"))</f>
        <v/>
      </c>
      <c r="Q4632" s="36">
        <f>IF($B4632="","",IFERROR(VLOOKUP($O4632,Leaders!$A:$B,2,0),"Not Mapped"))</f>
        <v/>
      </c>
      <c r="R4632" s="36">
        <f>IF($B4632="","",IF(COUNTIF(Exclusions!$A:$A,$B4632)&gt;0,"Yes","No"))</f>
        <v/>
      </c>
      <c r="S4632" s="38">
        <f>IF($B4632="","",MIN(1,DAY($A4632)/IF($N4632="Superstore",Settings!$B$5,Settings!$B$4)))</f>
        <v/>
      </c>
      <c r="T4632" s="38">
        <f>IF(OR($B4632="",$G4632="",$S4632=0),"",$G4632/$S4632)</f>
        <v/>
      </c>
      <c r="U4632" s="36">
        <f>IF($T4632="","",IF($T4632&lt;Settings!$B$8,"Critical",IF($T4632&lt;Settings!$B$9,"Semi Critical","Non Critical")))</f>
        <v/>
      </c>
      <c r="V4632" s="28" t="n"/>
      <c r="Z4632">
        <f>IF($B4632="","",IFERROR(VLOOKUP($B4632,'Plan HC for CCA'!$A:$B,2,0),""))</f>
        <v/>
      </c>
      <c r="AA4632">
        <f>IF(OR($B4632="",$Z4632=""),"",IF(N($M4632)&lt;$Z4632,"Delta","No Delta"))</f>
        <v/>
      </c>
      <c r="AB4632">
        <f>IF(OR($B4632="",$Z4632=""),"",MAX(0,$Z4632-N($M4632)))</f>
        <v/>
      </c>
      <c r="AC4632" s="46">
        <f>IF($B4632="","",IFERROR(INDEX('CCA Util %'!$H:$H,MATCH($B4632,'CCA Util %'!$E:$E,0)),""))</f>
        <v/>
      </c>
      <c r="AD4632">
        <f>IF($B4632="","",IFERROR(INDEX('CCA Util %'!$G:$G,MATCH($B4632,'CCA Util %'!$E:$E,0)),""))</f>
        <v/>
      </c>
      <c r="AE4632">
        <f>IF(OR($B4632="",$U4632=""),"",$U4632&amp;" &amp; "&amp;IF(OR($AD4632="",$AD4632=0),"Util NA",$AD4632&amp;" Util"))</f>
        <v/>
      </c>
    </row>
    <row r="4633" ht="15.75" customHeight="1" s="42">
      <c r="A4633" s="41" t="n"/>
      <c r="G4633" s="38" t="n"/>
      <c r="H4633" s="38" t="n"/>
      <c r="I4633" s="38" t="n"/>
      <c r="J4633" s="38" t="n"/>
      <c r="K4633" s="38" t="n"/>
      <c r="L4633" s="38" t="n"/>
      <c r="N4633" s="36">
        <f>IF($B4633="","",IF($C4633="SUPERSTORE","Superstore","DH"))</f>
        <v/>
      </c>
      <c r="O4633" s="36">
        <f>IF($B4633="","",IFERROR(VLOOKUP($B4633,Mapping!$A:$C,2,0),"Not Mapped"))</f>
        <v/>
      </c>
      <c r="P4633" s="36">
        <f>IF($B4633="","",IFERROR(VLOOKUP($B4633,Mapping!$A:$C,3,0),"Not Mapped"))</f>
        <v/>
      </c>
      <c r="Q4633" s="36">
        <f>IF($B4633="","",IFERROR(VLOOKUP($O4633,Leaders!$A:$B,2,0),"Not Mapped"))</f>
        <v/>
      </c>
      <c r="R4633" s="36">
        <f>IF($B4633="","",IF(COUNTIF(Exclusions!$A:$A,$B4633)&gt;0,"Yes","No"))</f>
        <v/>
      </c>
      <c r="S4633" s="38">
        <f>IF($B4633="","",MIN(1,DAY($A4633)/IF($N4633="Superstore",Settings!$B$5,Settings!$B$4)))</f>
        <v/>
      </c>
      <c r="T4633" s="38">
        <f>IF(OR($B4633="",$G4633="",$S4633=0),"",$G4633/$S4633)</f>
        <v/>
      </c>
      <c r="U4633" s="36">
        <f>IF($T4633="","",IF($T4633&lt;Settings!$B$8,"Critical",IF($T4633&lt;Settings!$B$9,"Semi Critical","Non Critical")))</f>
        <v/>
      </c>
      <c r="V4633" s="28" t="n"/>
      <c r="Z4633">
        <f>IF($B4633="","",IFERROR(VLOOKUP($B4633,'Plan HC for CCA'!$A:$B,2,0),""))</f>
        <v/>
      </c>
      <c r="AA4633">
        <f>IF(OR($B4633="",$Z4633=""),"",IF(N($M4633)&lt;$Z4633,"Delta","No Delta"))</f>
        <v/>
      </c>
      <c r="AB4633">
        <f>IF(OR($B4633="",$Z4633=""),"",MAX(0,$Z4633-N($M4633)))</f>
        <v/>
      </c>
      <c r="AC4633" s="46">
        <f>IF($B4633="","",IFERROR(INDEX('CCA Util %'!$H:$H,MATCH($B4633,'CCA Util %'!$E:$E,0)),""))</f>
        <v/>
      </c>
      <c r="AD4633">
        <f>IF($B4633="","",IFERROR(INDEX('CCA Util %'!$G:$G,MATCH($B4633,'CCA Util %'!$E:$E,0)),""))</f>
        <v/>
      </c>
      <c r="AE4633">
        <f>IF(OR($B4633="",$U4633=""),"",$U4633&amp;" &amp; "&amp;IF(OR($AD4633="",$AD4633=0),"Util NA",$AD4633&amp;" Util"))</f>
        <v/>
      </c>
    </row>
    <row r="4634" ht="15.75" customHeight="1" s="42">
      <c r="A4634" s="41" t="n"/>
      <c r="G4634" s="38" t="n"/>
      <c r="H4634" s="38" t="n"/>
      <c r="I4634" s="38" t="n"/>
      <c r="J4634" s="38" t="n"/>
      <c r="K4634" s="38" t="n"/>
      <c r="L4634" s="38" t="n"/>
      <c r="N4634" s="36">
        <f>IF($B4634="","",IF($C4634="SUPERSTORE","Superstore","DH"))</f>
        <v/>
      </c>
      <c r="O4634" s="36">
        <f>IF($B4634="","",IFERROR(VLOOKUP($B4634,Mapping!$A:$C,2,0),"Not Mapped"))</f>
        <v/>
      </c>
      <c r="P4634" s="36">
        <f>IF($B4634="","",IFERROR(VLOOKUP($B4634,Mapping!$A:$C,3,0),"Not Mapped"))</f>
        <v/>
      </c>
      <c r="Q4634" s="36">
        <f>IF($B4634="","",IFERROR(VLOOKUP($O4634,Leaders!$A:$B,2,0),"Not Mapped"))</f>
        <v/>
      </c>
      <c r="R4634" s="36">
        <f>IF($B4634="","",IF(COUNTIF(Exclusions!$A:$A,$B4634)&gt;0,"Yes","No"))</f>
        <v/>
      </c>
      <c r="S4634" s="38">
        <f>IF($B4634="","",MIN(1,DAY($A4634)/IF($N4634="Superstore",Settings!$B$5,Settings!$B$4)))</f>
        <v/>
      </c>
      <c r="T4634" s="38">
        <f>IF(OR($B4634="",$G4634="",$S4634=0),"",$G4634/$S4634)</f>
        <v/>
      </c>
      <c r="U4634" s="36">
        <f>IF($T4634="","",IF($T4634&lt;Settings!$B$8,"Critical",IF($T4634&lt;Settings!$B$9,"Semi Critical","Non Critical")))</f>
        <v/>
      </c>
      <c r="V4634" s="28" t="n"/>
      <c r="Z4634">
        <f>IF($B4634="","",IFERROR(VLOOKUP($B4634,'Plan HC for CCA'!$A:$B,2,0),""))</f>
        <v/>
      </c>
      <c r="AA4634">
        <f>IF(OR($B4634="",$Z4634=""),"",IF(N($M4634)&lt;$Z4634,"Delta","No Delta"))</f>
        <v/>
      </c>
      <c r="AB4634">
        <f>IF(OR($B4634="",$Z4634=""),"",MAX(0,$Z4634-N($M4634)))</f>
        <v/>
      </c>
      <c r="AC4634" s="46">
        <f>IF($B4634="","",IFERROR(INDEX('CCA Util %'!$H:$H,MATCH($B4634,'CCA Util %'!$E:$E,0)),""))</f>
        <v/>
      </c>
      <c r="AD4634">
        <f>IF($B4634="","",IFERROR(INDEX('CCA Util %'!$G:$G,MATCH($B4634,'CCA Util %'!$E:$E,0)),""))</f>
        <v/>
      </c>
      <c r="AE4634">
        <f>IF(OR($B4634="",$U4634=""),"",$U4634&amp;" &amp; "&amp;IF(OR($AD4634="",$AD4634=0),"Util NA",$AD4634&amp;" Util"))</f>
        <v/>
      </c>
    </row>
    <row r="4635" ht="15.75" customHeight="1" s="42">
      <c r="A4635" s="41" t="n"/>
      <c r="G4635" s="38" t="n"/>
      <c r="H4635" s="38" t="n"/>
      <c r="I4635" s="38" t="n"/>
      <c r="J4635" s="38" t="n"/>
      <c r="K4635" s="38" t="n"/>
      <c r="L4635" s="38" t="n"/>
      <c r="N4635" s="36">
        <f>IF($B4635="","",IF($C4635="SUPERSTORE","Superstore","DH"))</f>
        <v/>
      </c>
      <c r="O4635" s="36">
        <f>IF($B4635="","",IFERROR(VLOOKUP($B4635,Mapping!$A:$C,2,0),"Not Mapped"))</f>
        <v/>
      </c>
      <c r="P4635" s="36">
        <f>IF($B4635="","",IFERROR(VLOOKUP($B4635,Mapping!$A:$C,3,0),"Not Mapped"))</f>
        <v/>
      </c>
      <c r="Q4635" s="36">
        <f>IF($B4635="","",IFERROR(VLOOKUP($O4635,Leaders!$A:$B,2,0),"Not Mapped"))</f>
        <v/>
      </c>
      <c r="R4635" s="36">
        <f>IF($B4635="","",IF(COUNTIF(Exclusions!$A:$A,$B4635)&gt;0,"Yes","No"))</f>
        <v/>
      </c>
      <c r="S4635" s="38">
        <f>IF($B4635="","",MIN(1,DAY($A4635)/IF($N4635="Superstore",Settings!$B$5,Settings!$B$4)))</f>
        <v/>
      </c>
      <c r="T4635" s="38">
        <f>IF(OR($B4635="",$G4635="",$S4635=0),"",$G4635/$S4635)</f>
        <v/>
      </c>
      <c r="U4635" s="36">
        <f>IF($T4635="","",IF($T4635&lt;Settings!$B$8,"Critical",IF($T4635&lt;Settings!$B$9,"Semi Critical","Non Critical")))</f>
        <v/>
      </c>
      <c r="V4635" s="28" t="n"/>
      <c r="Z4635">
        <f>IF($B4635="","",IFERROR(VLOOKUP($B4635,'Plan HC for CCA'!$A:$B,2,0),""))</f>
        <v/>
      </c>
      <c r="AA4635">
        <f>IF(OR($B4635="",$Z4635=""),"",IF(N($M4635)&lt;$Z4635,"Delta","No Delta"))</f>
        <v/>
      </c>
      <c r="AB4635">
        <f>IF(OR($B4635="",$Z4635=""),"",MAX(0,$Z4635-N($M4635)))</f>
        <v/>
      </c>
      <c r="AC4635" s="46">
        <f>IF($B4635="","",IFERROR(INDEX('CCA Util %'!$H:$H,MATCH($B4635,'CCA Util %'!$E:$E,0)),""))</f>
        <v/>
      </c>
      <c r="AD4635">
        <f>IF($B4635="","",IFERROR(INDEX('CCA Util %'!$G:$G,MATCH($B4635,'CCA Util %'!$E:$E,0)),""))</f>
        <v/>
      </c>
      <c r="AE4635">
        <f>IF(OR($B4635="",$U4635=""),"",$U4635&amp;" &amp; "&amp;IF(OR($AD4635="",$AD4635=0),"Util NA",$AD4635&amp;" Util"))</f>
        <v/>
      </c>
    </row>
    <row r="4636" ht="15.75" customHeight="1" s="42">
      <c r="A4636" s="41" t="n"/>
      <c r="G4636" s="38" t="n"/>
      <c r="H4636" s="38" t="n"/>
      <c r="I4636" s="38" t="n"/>
      <c r="J4636" s="38" t="n"/>
      <c r="K4636" s="38" t="n"/>
      <c r="L4636" s="38" t="n"/>
      <c r="N4636" s="36">
        <f>IF($B4636="","",IF($C4636="SUPERSTORE","Superstore","DH"))</f>
        <v/>
      </c>
      <c r="O4636" s="36">
        <f>IF($B4636="","",IFERROR(VLOOKUP($B4636,Mapping!$A:$C,2,0),"Not Mapped"))</f>
        <v/>
      </c>
      <c r="P4636" s="36">
        <f>IF($B4636="","",IFERROR(VLOOKUP($B4636,Mapping!$A:$C,3,0),"Not Mapped"))</f>
        <v/>
      </c>
      <c r="Q4636" s="36">
        <f>IF($B4636="","",IFERROR(VLOOKUP($O4636,Leaders!$A:$B,2,0),"Not Mapped"))</f>
        <v/>
      </c>
      <c r="R4636" s="36">
        <f>IF($B4636="","",IF(COUNTIF(Exclusions!$A:$A,$B4636)&gt;0,"Yes","No"))</f>
        <v/>
      </c>
      <c r="S4636" s="38">
        <f>IF($B4636="","",MIN(1,DAY($A4636)/IF($N4636="Superstore",Settings!$B$5,Settings!$B$4)))</f>
        <v/>
      </c>
      <c r="T4636" s="38">
        <f>IF(OR($B4636="",$G4636="",$S4636=0),"",$G4636/$S4636)</f>
        <v/>
      </c>
      <c r="U4636" s="36">
        <f>IF($T4636="","",IF($T4636&lt;Settings!$B$8,"Critical",IF($T4636&lt;Settings!$B$9,"Semi Critical","Non Critical")))</f>
        <v/>
      </c>
      <c r="V4636" s="28" t="n"/>
      <c r="Z4636">
        <f>IF($B4636="","",IFERROR(VLOOKUP($B4636,'Plan HC for CCA'!$A:$B,2,0),""))</f>
        <v/>
      </c>
      <c r="AA4636">
        <f>IF(OR($B4636="",$Z4636=""),"",IF(N($M4636)&lt;$Z4636,"Delta","No Delta"))</f>
        <v/>
      </c>
      <c r="AB4636">
        <f>IF(OR($B4636="",$Z4636=""),"",MAX(0,$Z4636-N($M4636)))</f>
        <v/>
      </c>
      <c r="AC4636" s="46">
        <f>IF($B4636="","",IFERROR(INDEX('CCA Util %'!$H:$H,MATCH($B4636,'CCA Util %'!$E:$E,0)),""))</f>
        <v/>
      </c>
      <c r="AD4636">
        <f>IF($B4636="","",IFERROR(INDEX('CCA Util %'!$G:$G,MATCH($B4636,'CCA Util %'!$E:$E,0)),""))</f>
        <v/>
      </c>
      <c r="AE4636">
        <f>IF(OR($B4636="",$U4636=""),"",$U4636&amp;" &amp; "&amp;IF(OR($AD4636="",$AD4636=0),"Util NA",$AD4636&amp;" Util"))</f>
        <v/>
      </c>
    </row>
    <row r="4637" ht="15.75" customHeight="1" s="42">
      <c r="A4637" s="41" t="n"/>
      <c r="G4637" s="38" t="n"/>
      <c r="H4637" s="38" t="n"/>
      <c r="I4637" s="38" t="n"/>
      <c r="J4637" s="38" t="n"/>
      <c r="K4637" s="38" t="n"/>
      <c r="L4637" s="38" t="n"/>
      <c r="N4637" s="36">
        <f>IF($B4637="","",IF($C4637="SUPERSTORE","Superstore","DH"))</f>
        <v/>
      </c>
      <c r="O4637" s="36">
        <f>IF($B4637="","",IFERROR(VLOOKUP($B4637,Mapping!$A:$C,2,0),"Not Mapped"))</f>
        <v/>
      </c>
      <c r="P4637" s="36">
        <f>IF($B4637="","",IFERROR(VLOOKUP($B4637,Mapping!$A:$C,3,0),"Not Mapped"))</f>
        <v/>
      </c>
      <c r="Q4637" s="36">
        <f>IF($B4637="","",IFERROR(VLOOKUP($O4637,Leaders!$A:$B,2,0),"Not Mapped"))</f>
        <v/>
      </c>
      <c r="R4637" s="36">
        <f>IF($B4637="","",IF(COUNTIF(Exclusions!$A:$A,$B4637)&gt;0,"Yes","No"))</f>
        <v/>
      </c>
      <c r="S4637" s="38">
        <f>IF($B4637="","",MIN(1,DAY($A4637)/IF($N4637="Superstore",Settings!$B$5,Settings!$B$4)))</f>
        <v/>
      </c>
      <c r="T4637" s="38">
        <f>IF(OR($B4637="",$G4637="",$S4637=0),"",$G4637/$S4637)</f>
        <v/>
      </c>
      <c r="U4637" s="36">
        <f>IF($T4637="","",IF($T4637&lt;Settings!$B$8,"Critical",IF($T4637&lt;Settings!$B$9,"Semi Critical","Non Critical")))</f>
        <v/>
      </c>
      <c r="V4637" s="28" t="n"/>
      <c r="Z4637">
        <f>IF($B4637="","",IFERROR(VLOOKUP($B4637,'Plan HC for CCA'!$A:$B,2,0),""))</f>
        <v/>
      </c>
      <c r="AA4637">
        <f>IF(OR($B4637="",$Z4637=""),"",IF(N($M4637)&lt;$Z4637,"Delta","No Delta"))</f>
        <v/>
      </c>
      <c r="AB4637">
        <f>IF(OR($B4637="",$Z4637=""),"",MAX(0,$Z4637-N($M4637)))</f>
        <v/>
      </c>
      <c r="AC4637" s="46">
        <f>IF($B4637="","",IFERROR(INDEX('CCA Util %'!$H:$H,MATCH($B4637,'CCA Util %'!$E:$E,0)),""))</f>
        <v/>
      </c>
      <c r="AD4637">
        <f>IF($B4637="","",IFERROR(INDEX('CCA Util %'!$G:$G,MATCH($B4637,'CCA Util %'!$E:$E,0)),""))</f>
        <v/>
      </c>
      <c r="AE4637">
        <f>IF(OR($B4637="",$U4637=""),"",$U4637&amp;" &amp; "&amp;IF(OR($AD4637="",$AD4637=0),"Util NA",$AD4637&amp;" Util"))</f>
        <v/>
      </c>
    </row>
    <row r="4638" ht="15.75" customHeight="1" s="42">
      <c r="A4638" s="41" t="n"/>
      <c r="G4638" s="38" t="n"/>
      <c r="H4638" s="38" t="n"/>
      <c r="I4638" s="38" t="n"/>
      <c r="J4638" s="38" t="n"/>
      <c r="K4638" s="38" t="n"/>
      <c r="L4638" s="38" t="n"/>
      <c r="N4638" s="36">
        <f>IF($B4638="","",IF($C4638="SUPERSTORE","Superstore","DH"))</f>
        <v/>
      </c>
      <c r="O4638" s="36">
        <f>IF($B4638="","",IFERROR(VLOOKUP($B4638,Mapping!$A:$C,2,0),"Not Mapped"))</f>
        <v/>
      </c>
      <c r="P4638" s="36">
        <f>IF($B4638="","",IFERROR(VLOOKUP($B4638,Mapping!$A:$C,3,0),"Not Mapped"))</f>
        <v/>
      </c>
      <c r="Q4638" s="36">
        <f>IF($B4638="","",IFERROR(VLOOKUP($O4638,Leaders!$A:$B,2,0),"Not Mapped"))</f>
        <v/>
      </c>
      <c r="R4638" s="36">
        <f>IF($B4638="","",IF(COUNTIF(Exclusions!$A:$A,$B4638)&gt;0,"Yes","No"))</f>
        <v/>
      </c>
      <c r="S4638" s="38">
        <f>IF($B4638="","",MIN(1,DAY($A4638)/IF($N4638="Superstore",Settings!$B$5,Settings!$B$4)))</f>
        <v/>
      </c>
      <c r="T4638" s="38">
        <f>IF(OR($B4638="",$G4638="",$S4638=0),"",$G4638/$S4638)</f>
        <v/>
      </c>
      <c r="U4638" s="36">
        <f>IF($T4638="","",IF($T4638&lt;Settings!$B$8,"Critical",IF($T4638&lt;Settings!$B$9,"Semi Critical","Non Critical")))</f>
        <v/>
      </c>
      <c r="V4638" s="28" t="n"/>
      <c r="Z4638">
        <f>IF($B4638="","",IFERROR(VLOOKUP($B4638,'Plan HC for CCA'!$A:$B,2,0),""))</f>
        <v/>
      </c>
      <c r="AA4638">
        <f>IF(OR($B4638="",$Z4638=""),"",IF(N($M4638)&lt;$Z4638,"Delta","No Delta"))</f>
        <v/>
      </c>
      <c r="AB4638">
        <f>IF(OR($B4638="",$Z4638=""),"",MAX(0,$Z4638-N($M4638)))</f>
        <v/>
      </c>
      <c r="AC4638" s="46">
        <f>IF($B4638="","",IFERROR(INDEX('CCA Util %'!$H:$H,MATCH($B4638,'CCA Util %'!$E:$E,0)),""))</f>
        <v/>
      </c>
      <c r="AD4638">
        <f>IF($B4638="","",IFERROR(INDEX('CCA Util %'!$G:$G,MATCH($B4638,'CCA Util %'!$E:$E,0)),""))</f>
        <v/>
      </c>
      <c r="AE4638">
        <f>IF(OR($B4638="",$U4638=""),"",$U4638&amp;" &amp; "&amp;IF(OR($AD4638="",$AD4638=0),"Util NA",$AD4638&amp;" Util"))</f>
        <v/>
      </c>
    </row>
    <row r="4639" ht="15.75" customHeight="1" s="42">
      <c r="A4639" s="41" t="n"/>
      <c r="G4639" s="38" t="n"/>
      <c r="H4639" s="38" t="n"/>
      <c r="I4639" s="38" t="n"/>
      <c r="J4639" s="38" t="n"/>
      <c r="K4639" s="38" t="n"/>
      <c r="L4639" s="38" t="n"/>
      <c r="N4639" s="36">
        <f>IF($B4639="","",IF($C4639="SUPERSTORE","Superstore","DH"))</f>
        <v/>
      </c>
      <c r="O4639" s="36">
        <f>IF($B4639="","",IFERROR(VLOOKUP($B4639,Mapping!$A:$C,2,0),"Not Mapped"))</f>
        <v/>
      </c>
      <c r="P4639" s="36">
        <f>IF($B4639="","",IFERROR(VLOOKUP($B4639,Mapping!$A:$C,3,0),"Not Mapped"))</f>
        <v/>
      </c>
      <c r="Q4639" s="36">
        <f>IF($B4639="","",IFERROR(VLOOKUP($O4639,Leaders!$A:$B,2,0),"Not Mapped"))</f>
        <v/>
      </c>
      <c r="R4639" s="36">
        <f>IF($B4639="","",IF(COUNTIF(Exclusions!$A:$A,$B4639)&gt;0,"Yes","No"))</f>
        <v/>
      </c>
      <c r="S4639" s="38">
        <f>IF($B4639="","",MIN(1,DAY($A4639)/IF($N4639="Superstore",Settings!$B$5,Settings!$B$4)))</f>
        <v/>
      </c>
      <c r="T4639" s="38">
        <f>IF(OR($B4639="",$G4639="",$S4639=0),"",$G4639/$S4639)</f>
        <v/>
      </c>
      <c r="U4639" s="36">
        <f>IF($T4639="","",IF($T4639&lt;Settings!$B$8,"Critical",IF($T4639&lt;Settings!$B$9,"Semi Critical","Non Critical")))</f>
        <v/>
      </c>
      <c r="V4639" s="28" t="n"/>
      <c r="Z4639">
        <f>IF($B4639="","",IFERROR(VLOOKUP($B4639,'Plan HC for CCA'!$A:$B,2,0),""))</f>
        <v/>
      </c>
      <c r="AA4639">
        <f>IF(OR($B4639="",$Z4639=""),"",IF(N($M4639)&lt;$Z4639,"Delta","No Delta"))</f>
        <v/>
      </c>
      <c r="AB4639">
        <f>IF(OR($B4639="",$Z4639=""),"",MAX(0,$Z4639-N($M4639)))</f>
        <v/>
      </c>
      <c r="AC4639" s="46">
        <f>IF($B4639="","",IFERROR(INDEX('CCA Util %'!$H:$H,MATCH($B4639,'CCA Util %'!$E:$E,0)),""))</f>
        <v/>
      </c>
      <c r="AD4639">
        <f>IF($B4639="","",IFERROR(INDEX('CCA Util %'!$G:$G,MATCH($B4639,'CCA Util %'!$E:$E,0)),""))</f>
        <v/>
      </c>
      <c r="AE4639">
        <f>IF(OR($B4639="",$U4639=""),"",$U4639&amp;" &amp; "&amp;IF(OR($AD4639="",$AD4639=0),"Util NA",$AD4639&amp;" Util"))</f>
        <v/>
      </c>
    </row>
    <row r="4640" ht="15.75" customHeight="1" s="42">
      <c r="A4640" s="41" t="n"/>
      <c r="G4640" s="38" t="n"/>
      <c r="H4640" s="38" t="n"/>
      <c r="I4640" s="38" t="n"/>
      <c r="J4640" s="38" t="n"/>
      <c r="K4640" s="38" t="n"/>
      <c r="L4640" s="38" t="n"/>
      <c r="N4640" s="36">
        <f>IF($B4640="","",IF($C4640="SUPERSTORE","Superstore","DH"))</f>
        <v/>
      </c>
      <c r="O4640" s="36">
        <f>IF($B4640="","",IFERROR(VLOOKUP($B4640,Mapping!$A:$C,2,0),"Not Mapped"))</f>
        <v/>
      </c>
      <c r="P4640" s="36">
        <f>IF($B4640="","",IFERROR(VLOOKUP($B4640,Mapping!$A:$C,3,0),"Not Mapped"))</f>
        <v/>
      </c>
      <c r="Q4640" s="36">
        <f>IF($B4640="","",IFERROR(VLOOKUP($O4640,Leaders!$A:$B,2,0),"Not Mapped"))</f>
        <v/>
      </c>
      <c r="R4640" s="36">
        <f>IF($B4640="","",IF(COUNTIF(Exclusions!$A:$A,$B4640)&gt;0,"Yes","No"))</f>
        <v/>
      </c>
      <c r="S4640" s="38">
        <f>IF($B4640="","",MIN(1,DAY($A4640)/IF($N4640="Superstore",Settings!$B$5,Settings!$B$4)))</f>
        <v/>
      </c>
      <c r="T4640" s="38">
        <f>IF(OR($B4640="",$G4640="",$S4640=0),"",$G4640/$S4640)</f>
        <v/>
      </c>
      <c r="U4640" s="36">
        <f>IF($T4640="","",IF($T4640&lt;Settings!$B$8,"Critical",IF($T4640&lt;Settings!$B$9,"Semi Critical","Non Critical")))</f>
        <v/>
      </c>
      <c r="V4640" s="28" t="n"/>
      <c r="Z4640">
        <f>IF($B4640="","",IFERROR(VLOOKUP($B4640,'Plan HC for CCA'!$A:$B,2,0),""))</f>
        <v/>
      </c>
      <c r="AA4640">
        <f>IF(OR($B4640="",$Z4640=""),"",IF(N($M4640)&lt;$Z4640,"Delta","No Delta"))</f>
        <v/>
      </c>
      <c r="AB4640">
        <f>IF(OR($B4640="",$Z4640=""),"",MAX(0,$Z4640-N($M4640)))</f>
        <v/>
      </c>
      <c r="AC4640" s="46">
        <f>IF($B4640="","",IFERROR(INDEX('CCA Util %'!$H:$H,MATCH($B4640,'CCA Util %'!$E:$E,0)),""))</f>
        <v/>
      </c>
      <c r="AD4640">
        <f>IF($B4640="","",IFERROR(INDEX('CCA Util %'!$G:$G,MATCH($B4640,'CCA Util %'!$E:$E,0)),""))</f>
        <v/>
      </c>
      <c r="AE4640">
        <f>IF(OR($B4640="",$U4640=""),"",$U4640&amp;" &amp; "&amp;IF(OR($AD4640="",$AD4640=0),"Util NA",$AD4640&amp;" Util"))</f>
        <v/>
      </c>
    </row>
    <row r="4641" ht="15.75" customHeight="1" s="42">
      <c r="A4641" s="41" t="n"/>
      <c r="G4641" s="38" t="n"/>
      <c r="H4641" s="38" t="n"/>
      <c r="I4641" s="38" t="n"/>
      <c r="J4641" s="38" t="n"/>
      <c r="K4641" s="38" t="n"/>
      <c r="L4641" s="38" t="n"/>
      <c r="N4641" s="36">
        <f>IF($B4641="","",IF($C4641="SUPERSTORE","Superstore","DH"))</f>
        <v/>
      </c>
      <c r="O4641" s="36">
        <f>IF($B4641="","",IFERROR(VLOOKUP($B4641,Mapping!$A:$C,2,0),"Not Mapped"))</f>
        <v/>
      </c>
      <c r="P4641" s="36">
        <f>IF($B4641="","",IFERROR(VLOOKUP($B4641,Mapping!$A:$C,3,0),"Not Mapped"))</f>
        <v/>
      </c>
      <c r="Q4641" s="36">
        <f>IF($B4641="","",IFERROR(VLOOKUP($O4641,Leaders!$A:$B,2,0),"Not Mapped"))</f>
        <v/>
      </c>
      <c r="R4641" s="36">
        <f>IF($B4641="","",IF(COUNTIF(Exclusions!$A:$A,$B4641)&gt;0,"Yes","No"))</f>
        <v/>
      </c>
      <c r="S4641" s="38">
        <f>IF($B4641="","",MIN(1,DAY($A4641)/IF($N4641="Superstore",Settings!$B$5,Settings!$B$4)))</f>
        <v/>
      </c>
      <c r="T4641" s="38">
        <f>IF(OR($B4641="",$G4641="",$S4641=0),"",$G4641/$S4641)</f>
        <v/>
      </c>
      <c r="U4641" s="36">
        <f>IF($T4641="","",IF($T4641&lt;Settings!$B$8,"Critical",IF($T4641&lt;Settings!$B$9,"Semi Critical","Non Critical")))</f>
        <v/>
      </c>
      <c r="V4641" s="28" t="n"/>
      <c r="Z4641">
        <f>IF($B4641="","",IFERROR(VLOOKUP($B4641,'Plan HC for CCA'!$A:$B,2,0),""))</f>
        <v/>
      </c>
      <c r="AA4641">
        <f>IF(OR($B4641="",$Z4641=""),"",IF(N($M4641)&lt;$Z4641,"Delta","No Delta"))</f>
        <v/>
      </c>
      <c r="AB4641">
        <f>IF(OR($B4641="",$Z4641=""),"",MAX(0,$Z4641-N($M4641)))</f>
        <v/>
      </c>
      <c r="AC4641" s="46">
        <f>IF($B4641="","",IFERROR(INDEX('CCA Util %'!$H:$H,MATCH($B4641,'CCA Util %'!$E:$E,0)),""))</f>
        <v/>
      </c>
      <c r="AD4641">
        <f>IF($B4641="","",IFERROR(INDEX('CCA Util %'!$G:$G,MATCH($B4641,'CCA Util %'!$E:$E,0)),""))</f>
        <v/>
      </c>
      <c r="AE4641">
        <f>IF(OR($B4641="",$U4641=""),"",$U4641&amp;" &amp; "&amp;IF(OR($AD4641="",$AD4641=0),"Util NA",$AD4641&amp;" Util"))</f>
        <v/>
      </c>
    </row>
    <row r="4642" ht="15.75" customHeight="1" s="42">
      <c r="A4642" s="41" t="n"/>
      <c r="G4642" s="38" t="n"/>
      <c r="H4642" s="38" t="n"/>
      <c r="I4642" s="38" t="n"/>
      <c r="J4642" s="38" t="n"/>
      <c r="K4642" s="38" t="n"/>
      <c r="L4642" s="38" t="n"/>
      <c r="N4642" s="36">
        <f>IF($B4642="","",IF($C4642="SUPERSTORE","Superstore","DH"))</f>
        <v/>
      </c>
      <c r="O4642" s="36">
        <f>IF($B4642="","",IFERROR(VLOOKUP($B4642,Mapping!$A:$C,2,0),"Not Mapped"))</f>
        <v/>
      </c>
      <c r="P4642" s="36">
        <f>IF($B4642="","",IFERROR(VLOOKUP($B4642,Mapping!$A:$C,3,0),"Not Mapped"))</f>
        <v/>
      </c>
      <c r="Q4642" s="36">
        <f>IF($B4642="","",IFERROR(VLOOKUP($O4642,Leaders!$A:$B,2,0),"Not Mapped"))</f>
        <v/>
      </c>
      <c r="R4642" s="36">
        <f>IF($B4642="","",IF(COUNTIF(Exclusions!$A:$A,$B4642)&gt;0,"Yes","No"))</f>
        <v/>
      </c>
      <c r="S4642" s="38">
        <f>IF($B4642="","",MIN(1,DAY($A4642)/IF($N4642="Superstore",Settings!$B$5,Settings!$B$4)))</f>
        <v/>
      </c>
      <c r="T4642" s="38">
        <f>IF(OR($B4642="",$G4642="",$S4642=0),"",$G4642/$S4642)</f>
        <v/>
      </c>
      <c r="U4642" s="36">
        <f>IF($T4642="","",IF($T4642&lt;Settings!$B$8,"Critical",IF($T4642&lt;Settings!$B$9,"Semi Critical","Non Critical")))</f>
        <v/>
      </c>
      <c r="V4642" s="28" t="n"/>
      <c r="Z4642">
        <f>IF($B4642="","",IFERROR(VLOOKUP($B4642,'Plan HC for CCA'!$A:$B,2,0),""))</f>
        <v/>
      </c>
      <c r="AA4642">
        <f>IF(OR($B4642="",$Z4642=""),"",IF(N($M4642)&lt;$Z4642,"Delta","No Delta"))</f>
        <v/>
      </c>
      <c r="AB4642">
        <f>IF(OR($B4642="",$Z4642=""),"",MAX(0,$Z4642-N($M4642)))</f>
        <v/>
      </c>
      <c r="AC4642" s="46">
        <f>IF($B4642="","",IFERROR(INDEX('CCA Util %'!$H:$H,MATCH($B4642,'CCA Util %'!$E:$E,0)),""))</f>
        <v/>
      </c>
      <c r="AD4642">
        <f>IF($B4642="","",IFERROR(INDEX('CCA Util %'!$G:$G,MATCH($B4642,'CCA Util %'!$E:$E,0)),""))</f>
        <v/>
      </c>
      <c r="AE4642">
        <f>IF(OR($B4642="",$U4642=""),"",$U4642&amp;" &amp; "&amp;IF(OR($AD4642="",$AD4642=0),"Util NA",$AD4642&amp;" Util"))</f>
        <v/>
      </c>
    </row>
    <row r="4643" ht="15.75" customHeight="1" s="42">
      <c r="A4643" s="41" t="n"/>
      <c r="G4643" s="38" t="n"/>
      <c r="H4643" s="38" t="n"/>
      <c r="I4643" s="38" t="n"/>
      <c r="J4643" s="38" t="n"/>
      <c r="K4643" s="38" t="n"/>
      <c r="L4643" s="38" t="n"/>
      <c r="N4643" s="36">
        <f>IF($B4643="","",IF($C4643="SUPERSTORE","Superstore","DH"))</f>
        <v/>
      </c>
      <c r="O4643" s="36">
        <f>IF($B4643="","",IFERROR(VLOOKUP($B4643,Mapping!$A:$C,2,0),"Not Mapped"))</f>
        <v/>
      </c>
      <c r="P4643" s="36">
        <f>IF($B4643="","",IFERROR(VLOOKUP($B4643,Mapping!$A:$C,3,0),"Not Mapped"))</f>
        <v/>
      </c>
      <c r="Q4643" s="36">
        <f>IF($B4643="","",IFERROR(VLOOKUP($O4643,Leaders!$A:$B,2,0),"Not Mapped"))</f>
        <v/>
      </c>
      <c r="R4643" s="36">
        <f>IF($B4643="","",IF(COUNTIF(Exclusions!$A:$A,$B4643)&gt;0,"Yes","No"))</f>
        <v/>
      </c>
      <c r="S4643" s="38">
        <f>IF($B4643="","",MIN(1,DAY($A4643)/IF($N4643="Superstore",Settings!$B$5,Settings!$B$4)))</f>
        <v/>
      </c>
      <c r="T4643" s="38">
        <f>IF(OR($B4643="",$G4643="",$S4643=0),"",$G4643/$S4643)</f>
        <v/>
      </c>
      <c r="U4643" s="36">
        <f>IF($T4643="","",IF($T4643&lt;Settings!$B$8,"Critical",IF($T4643&lt;Settings!$B$9,"Semi Critical","Non Critical")))</f>
        <v/>
      </c>
      <c r="V4643" s="28" t="n"/>
      <c r="Z4643">
        <f>IF($B4643="","",IFERROR(VLOOKUP($B4643,'Plan HC for CCA'!$A:$B,2,0),""))</f>
        <v/>
      </c>
      <c r="AA4643">
        <f>IF(OR($B4643="",$Z4643=""),"",IF(N($M4643)&lt;$Z4643,"Delta","No Delta"))</f>
        <v/>
      </c>
      <c r="AB4643">
        <f>IF(OR($B4643="",$Z4643=""),"",MAX(0,$Z4643-N($M4643)))</f>
        <v/>
      </c>
      <c r="AC4643" s="46">
        <f>IF($B4643="","",IFERROR(INDEX('CCA Util %'!$H:$H,MATCH($B4643,'CCA Util %'!$E:$E,0)),""))</f>
        <v/>
      </c>
      <c r="AD4643">
        <f>IF($B4643="","",IFERROR(INDEX('CCA Util %'!$G:$G,MATCH($B4643,'CCA Util %'!$E:$E,0)),""))</f>
        <v/>
      </c>
      <c r="AE4643">
        <f>IF(OR($B4643="",$U4643=""),"",$U4643&amp;" &amp; "&amp;IF(OR($AD4643="",$AD4643=0),"Util NA",$AD4643&amp;" Util"))</f>
        <v/>
      </c>
    </row>
    <row r="4644" ht="15.75" customHeight="1" s="42">
      <c r="A4644" s="41" t="n"/>
      <c r="G4644" s="38" t="n"/>
      <c r="H4644" s="38" t="n"/>
      <c r="I4644" s="38" t="n"/>
      <c r="J4644" s="38" t="n"/>
      <c r="K4644" s="38" t="n"/>
      <c r="L4644" s="38" t="n"/>
      <c r="N4644" s="36">
        <f>IF($B4644="","",IF($C4644="SUPERSTORE","Superstore","DH"))</f>
        <v/>
      </c>
      <c r="O4644" s="36">
        <f>IF($B4644="","",IFERROR(VLOOKUP($B4644,Mapping!$A:$C,2,0),"Not Mapped"))</f>
        <v/>
      </c>
      <c r="P4644" s="36">
        <f>IF($B4644="","",IFERROR(VLOOKUP($B4644,Mapping!$A:$C,3,0),"Not Mapped"))</f>
        <v/>
      </c>
      <c r="Q4644" s="36">
        <f>IF($B4644="","",IFERROR(VLOOKUP($O4644,Leaders!$A:$B,2,0),"Not Mapped"))</f>
        <v/>
      </c>
      <c r="R4644" s="36">
        <f>IF($B4644="","",IF(COUNTIF(Exclusions!$A:$A,$B4644)&gt;0,"Yes","No"))</f>
        <v/>
      </c>
      <c r="S4644" s="38">
        <f>IF($B4644="","",MIN(1,DAY($A4644)/IF($N4644="Superstore",Settings!$B$5,Settings!$B$4)))</f>
        <v/>
      </c>
      <c r="T4644" s="38">
        <f>IF(OR($B4644="",$G4644="",$S4644=0),"",$G4644/$S4644)</f>
        <v/>
      </c>
      <c r="U4644" s="36">
        <f>IF($T4644="","",IF($T4644&lt;Settings!$B$8,"Critical",IF($T4644&lt;Settings!$B$9,"Semi Critical","Non Critical")))</f>
        <v/>
      </c>
      <c r="V4644" s="28" t="n"/>
      <c r="Z4644">
        <f>IF($B4644="","",IFERROR(VLOOKUP($B4644,'Plan HC for CCA'!$A:$B,2,0),""))</f>
        <v/>
      </c>
      <c r="AA4644">
        <f>IF(OR($B4644="",$Z4644=""),"",IF(N($M4644)&lt;$Z4644,"Delta","No Delta"))</f>
        <v/>
      </c>
      <c r="AB4644">
        <f>IF(OR($B4644="",$Z4644=""),"",MAX(0,$Z4644-N($M4644)))</f>
        <v/>
      </c>
      <c r="AC4644" s="46">
        <f>IF($B4644="","",IFERROR(INDEX('CCA Util %'!$H:$H,MATCH($B4644,'CCA Util %'!$E:$E,0)),""))</f>
        <v/>
      </c>
      <c r="AD4644">
        <f>IF($B4644="","",IFERROR(INDEX('CCA Util %'!$G:$G,MATCH($B4644,'CCA Util %'!$E:$E,0)),""))</f>
        <v/>
      </c>
      <c r="AE4644">
        <f>IF(OR($B4644="",$U4644=""),"",$U4644&amp;" &amp; "&amp;IF(OR($AD4644="",$AD4644=0),"Util NA",$AD4644&amp;" Util"))</f>
        <v/>
      </c>
    </row>
    <row r="4645" ht="15.75" customHeight="1" s="42">
      <c r="A4645" s="41" t="n"/>
      <c r="G4645" s="38" t="n"/>
      <c r="H4645" s="38" t="n"/>
      <c r="I4645" s="38" t="n"/>
      <c r="J4645" s="38" t="n"/>
      <c r="K4645" s="38" t="n"/>
      <c r="L4645" s="38" t="n"/>
      <c r="N4645" s="36">
        <f>IF($B4645="","",IF($C4645="SUPERSTORE","Superstore","DH"))</f>
        <v/>
      </c>
      <c r="O4645" s="36">
        <f>IF($B4645="","",IFERROR(VLOOKUP($B4645,Mapping!$A:$C,2,0),"Not Mapped"))</f>
        <v/>
      </c>
      <c r="P4645" s="36">
        <f>IF($B4645="","",IFERROR(VLOOKUP($B4645,Mapping!$A:$C,3,0),"Not Mapped"))</f>
        <v/>
      </c>
      <c r="Q4645" s="36">
        <f>IF($B4645="","",IFERROR(VLOOKUP($O4645,Leaders!$A:$B,2,0),"Not Mapped"))</f>
        <v/>
      </c>
      <c r="R4645" s="36">
        <f>IF($B4645="","",IF(COUNTIF(Exclusions!$A:$A,$B4645)&gt;0,"Yes","No"))</f>
        <v/>
      </c>
      <c r="S4645" s="38">
        <f>IF($B4645="","",MIN(1,DAY($A4645)/IF($N4645="Superstore",Settings!$B$5,Settings!$B$4)))</f>
        <v/>
      </c>
      <c r="T4645" s="38">
        <f>IF(OR($B4645="",$G4645="",$S4645=0),"",$G4645/$S4645)</f>
        <v/>
      </c>
      <c r="U4645" s="36">
        <f>IF($T4645="","",IF($T4645&lt;Settings!$B$8,"Critical",IF($T4645&lt;Settings!$B$9,"Semi Critical","Non Critical")))</f>
        <v/>
      </c>
      <c r="V4645" s="28" t="n"/>
      <c r="Z4645">
        <f>IF($B4645="","",IFERROR(VLOOKUP($B4645,'Plan HC for CCA'!$A:$B,2,0),""))</f>
        <v/>
      </c>
      <c r="AA4645">
        <f>IF(OR($B4645="",$Z4645=""),"",IF(N($M4645)&lt;$Z4645,"Delta","No Delta"))</f>
        <v/>
      </c>
      <c r="AB4645">
        <f>IF(OR($B4645="",$Z4645=""),"",MAX(0,$Z4645-N($M4645)))</f>
        <v/>
      </c>
      <c r="AC4645" s="46">
        <f>IF($B4645="","",IFERROR(INDEX('CCA Util %'!$H:$H,MATCH($B4645,'CCA Util %'!$E:$E,0)),""))</f>
        <v/>
      </c>
      <c r="AD4645">
        <f>IF($B4645="","",IFERROR(INDEX('CCA Util %'!$G:$G,MATCH($B4645,'CCA Util %'!$E:$E,0)),""))</f>
        <v/>
      </c>
      <c r="AE4645">
        <f>IF(OR($B4645="",$U4645=""),"",$U4645&amp;" &amp; "&amp;IF(OR($AD4645="",$AD4645=0),"Util NA",$AD4645&amp;" Util"))</f>
        <v/>
      </c>
    </row>
    <row r="4646" ht="15.75" customHeight="1" s="42">
      <c r="A4646" s="41" t="n"/>
      <c r="G4646" s="38" t="n"/>
      <c r="H4646" s="38" t="n"/>
      <c r="I4646" s="38" t="n"/>
      <c r="J4646" s="38" t="n"/>
      <c r="K4646" s="38" t="n"/>
      <c r="L4646" s="38" t="n"/>
      <c r="N4646" s="36">
        <f>IF($B4646="","",IF($C4646="SUPERSTORE","Superstore","DH"))</f>
        <v/>
      </c>
      <c r="O4646" s="36">
        <f>IF($B4646="","",IFERROR(VLOOKUP($B4646,Mapping!$A:$C,2,0),"Not Mapped"))</f>
        <v/>
      </c>
      <c r="P4646" s="36">
        <f>IF($B4646="","",IFERROR(VLOOKUP($B4646,Mapping!$A:$C,3,0),"Not Mapped"))</f>
        <v/>
      </c>
      <c r="Q4646" s="36">
        <f>IF($B4646="","",IFERROR(VLOOKUP($O4646,Leaders!$A:$B,2,0),"Not Mapped"))</f>
        <v/>
      </c>
      <c r="R4646" s="36">
        <f>IF($B4646="","",IF(COUNTIF(Exclusions!$A:$A,$B4646)&gt;0,"Yes","No"))</f>
        <v/>
      </c>
      <c r="S4646" s="38">
        <f>IF($B4646="","",MIN(1,DAY($A4646)/IF($N4646="Superstore",Settings!$B$5,Settings!$B$4)))</f>
        <v/>
      </c>
      <c r="T4646" s="38">
        <f>IF(OR($B4646="",$G4646="",$S4646=0),"",$G4646/$S4646)</f>
        <v/>
      </c>
      <c r="U4646" s="36">
        <f>IF($T4646="","",IF($T4646&lt;Settings!$B$8,"Critical",IF($T4646&lt;Settings!$B$9,"Semi Critical","Non Critical")))</f>
        <v/>
      </c>
      <c r="V4646" s="28" t="n"/>
      <c r="Z4646">
        <f>IF($B4646="","",IFERROR(VLOOKUP($B4646,'Plan HC for CCA'!$A:$B,2,0),""))</f>
        <v/>
      </c>
      <c r="AA4646">
        <f>IF(OR($B4646="",$Z4646=""),"",IF(N($M4646)&lt;$Z4646,"Delta","No Delta"))</f>
        <v/>
      </c>
      <c r="AB4646">
        <f>IF(OR($B4646="",$Z4646=""),"",MAX(0,$Z4646-N($M4646)))</f>
        <v/>
      </c>
      <c r="AC4646" s="46">
        <f>IF($B4646="","",IFERROR(INDEX('CCA Util %'!$H:$H,MATCH($B4646,'CCA Util %'!$E:$E,0)),""))</f>
        <v/>
      </c>
      <c r="AD4646">
        <f>IF($B4646="","",IFERROR(INDEX('CCA Util %'!$G:$G,MATCH($B4646,'CCA Util %'!$E:$E,0)),""))</f>
        <v/>
      </c>
      <c r="AE4646">
        <f>IF(OR($B4646="",$U4646=""),"",$U4646&amp;" &amp; "&amp;IF(OR($AD4646="",$AD4646=0),"Util NA",$AD4646&amp;" Util"))</f>
        <v/>
      </c>
    </row>
    <row r="4647" ht="15.75" customHeight="1" s="42">
      <c r="A4647" s="41" t="n"/>
      <c r="G4647" s="38" t="n"/>
      <c r="H4647" s="38" t="n"/>
      <c r="I4647" s="38" t="n"/>
      <c r="J4647" s="38" t="n"/>
      <c r="K4647" s="38" t="n"/>
      <c r="L4647" s="38" t="n"/>
      <c r="N4647" s="36">
        <f>IF($B4647="","",IF($C4647="SUPERSTORE","Superstore","DH"))</f>
        <v/>
      </c>
      <c r="O4647" s="36">
        <f>IF($B4647="","",IFERROR(VLOOKUP($B4647,Mapping!$A:$C,2,0),"Not Mapped"))</f>
        <v/>
      </c>
      <c r="P4647" s="36">
        <f>IF($B4647="","",IFERROR(VLOOKUP($B4647,Mapping!$A:$C,3,0),"Not Mapped"))</f>
        <v/>
      </c>
      <c r="Q4647" s="36">
        <f>IF($B4647="","",IFERROR(VLOOKUP($O4647,Leaders!$A:$B,2,0),"Not Mapped"))</f>
        <v/>
      </c>
      <c r="R4647" s="36">
        <f>IF($B4647="","",IF(COUNTIF(Exclusions!$A:$A,$B4647)&gt;0,"Yes","No"))</f>
        <v/>
      </c>
      <c r="S4647" s="38">
        <f>IF($B4647="","",MIN(1,DAY($A4647)/IF($N4647="Superstore",Settings!$B$5,Settings!$B$4)))</f>
        <v/>
      </c>
      <c r="T4647" s="38">
        <f>IF(OR($B4647="",$G4647="",$S4647=0),"",$G4647/$S4647)</f>
        <v/>
      </c>
      <c r="U4647" s="36">
        <f>IF($T4647="","",IF($T4647&lt;Settings!$B$8,"Critical",IF($T4647&lt;Settings!$B$9,"Semi Critical","Non Critical")))</f>
        <v/>
      </c>
      <c r="V4647" s="28" t="n"/>
      <c r="Z4647">
        <f>IF($B4647="","",IFERROR(VLOOKUP($B4647,'Plan HC for CCA'!$A:$B,2,0),""))</f>
        <v/>
      </c>
      <c r="AA4647">
        <f>IF(OR($B4647="",$Z4647=""),"",IF(N($M4647)&lt;$Z4647,"Delta","No Delta"))</f>
        <v/>
      </c>
      <c r="AB4647">
        <f>IF(OR($B4647="",$Z4647=""),"",MAX(0,$Z4647-N($M4647)))</f>
        <v/>
      </c>
      <c r="AC4647" s="46">
        <f>IF($B4647="","",IFERROR(INDEX('CCA Util %'!$H:$H,MATCH($B4647,'CCA Util %'!$E:$E,0)),""))</f>
        <v/>
      </c>
      <c r="AD4647">
        <f>IF($B4647="","",IFERROR(INDEX('CCA Util %'!$G:$G,MATCH($B4647,'CCA Util %'!$E:$E,0)),""))</f>
        <v/>
      </c>
      <c r="AE4647">
        <f>IF(OR($B4647="",$U4647=""),"",$U4647&amp;" &amp; "&amp;IF(OR($AD4647="",$AD4647=0),"Util NA",$AD4647&amp;" Util"))</f>
        <v/>
      </c>
    </row>
    <row r="4648" ht="15.75" customHeight="1" s="42">
      <c r="A4648" s="41" t="n"/>
      <c r="G4648" s="38" t="n"/>
      <c r="H4648" s="38" t="n"/>
      <c r="I4648" s="38" t="n"/>
      <c r="J4648" s="38" t="n"/>
      <c r="K4648" s="38" t="n"/>
      <c r="L4648" s="38" t="n"/>
      <c r="N4648" s="36">
        <f>IF($B4648="","",IF($C4648="SUPERSTORE","Superstore","DH"))</f>
        <v/>
      </c>
      <c r="O4648" s="36">
        <f>IF($B4648="","",IFERROR(VLOOKUP($B4648,Mapping!$A:$C,2,0),"Not Mapped"))</f>
        <v/>
      </c>
      <c r="P4648" s="36">
        <f>IF($B4648="","",IFERROR(VLOOKUP($B4648,Mapping!$A:$C,3,0),"Not Mapped"))</f>
        <v/>
      </c>
      <c r="Q4648" s="36">
        <f>IF($B4648="","",IFERROR(VLOOKUP($O4648,Leaders!$A:$B,2,0),"Not Mapped"))</f>
        <v/>
      </c>
      <c r="R4648" s="36">
        <f>IF($B4648="","",IF(COUNTIF(Exclusions!$A:$A,$B4648)&gt;0,"Yes","No"))</f>
        <v/>
      </c>
      <c r="S4648" s="38">
        <f>IF($B4648="","",MIN(1,DAY($A4648)/IF($N4648="Superstore",Settings!$B$5,Settings!$B$4)))</f>
        <v/>
      </c>
      <c r="T4648" s="38">
        <f>IF(OR($B4648="",$G4648="",$S4648=0),"",$G4648/$S4648)</f>
        <v/>
      </c>
      <c r="U4648" s="36">
        <f>IF($T4648="","",IF($T4648&lt;Settings!$B$8,"Critical",IF($T4648&lt;Settings!$B$9,"Semi Critical","Non Critical")))</f>
        <v/>
      </c>
      <c r="V4648" s="28" t="n"/>
      <c r="Z4648">
        <f>IF($B4648="","",IFERROR(VLOOKUP($B4648,'Plan HC for CCA'!$A:$B,2,0),""))</f>
        <v/>
      </c>
      <c r="AA4648">
        <f>IF(OR($B4648="",$Z4648=""),"",IF(N($M4648)&lt;$Z4648,"Delta","No Delta"))</f>
        <v/>
      </c>
      <c r="AB4648">
        <f>IF(OR($B4648="",$Z4648=""),"",MAX(0,$Z4648-N($M4648)))</f>
        <v/>
      </c>
      <c r="AC4648" s="46">
        <f>IF($B4648="","",IFERROR(INDEX('CCA Util %'!$H:$H,MATCH($B4648,'CCA Util %'!$E:$E,0)),""))</f>
        <v/>
      </c>
      <c r="AD4648">
        <f>IF($B4648="","",IFERROR(INDEX('CCA Util %'!$G:$G,MATCH($B4648,'CCA Util %'!$E:$E,0)),""))</f>
        <v/>
      </c>
      <c r="AE4648">
        <f>IF(OR($B4648="",$U4648=""),"",$U4648&amp;" &amp; "&amp;IF(OR($AD4648="",$AD4648=0),"Util NA",$AD4648&amp;" Util"))</f>
        <v/>
      </c>
    </row>
    <row r="4649" ht="15.75" customHeight="1" s="42">
      <c r="A4649" s="41" t="n"/>
      <c r="G4649" s="38" t="n"/>
      <c r="H4649" s="38" t="n"/>
      <c r="I4649" s="38" t="n"/>
      <c r="J4649" s="38" t="n"/>
      <c r="K4649" s="38" t="n"/>
      <c r="L4649" s="38" t="n"/>
      <c r="N4649" s="36">
        <f>IF($B4649="","",IF($C4649="SUPERSTORE","Superstore","DH"))</f>
        <v/>
      </c>
      <c r="O4649" s="36">
        <f>IF($B4649="","",IFERROR(VLOOKUP($B4649,Mapping!$A:$C,2,0),"Not Mapped"))</f>
        <v/>
      </c>
      <c r="P4649" s="36">
        <f>IF($B4649="","",IFERROR(VLOOKUP($B4649,Mapping!$A:$C,3,0),"Not Mapped"))</f>
        <v/>
      </c>
      <c r="Q4649" s="36">
        <f>IF($B4649="","",IFERROR(VLOOKUP($O4649,Leaders!$A:$B,2,0),"Not Mapped"))</f>
        <v/>
      </c>
      <c r="R4649" s="36">
        <f>IF($B4649="","",IF(COUNTIF(Exclusions!$A:$A,$B4649)&gt;0,"Yes","No"))</f>
        <v/>
      </c>
      <c r="S4649" s="38">
        <f>IF($B4649="","",MIN(1,DAY($A4649)/IF($N4649="Superstore",Settings!$B$5,Settings!$B$4)))</f>
        <v/>
      </c>
      <c r="T4649" s="38">
        <f>IF(OR($B4649="",$G4649="",$S4649=0),"",$G4649/$S4649)</f>
        <v/>
      </c>
      <c r="U4649" s="36">
        <f>IF($T4649="","",IF($T4649&lt;Settings!$B$8,"Critical",IF($T4649&lt;Settings!$B$9,"Semi Critical","Non Critical")))</f>
        <v/>
      </c>
      <c r="V4649" s="28" t="n"/>
      <c r="Z4649">
        <f>IF($B4649="","",IFERROR(VLOOKUP($B4649,'Plan HC for CCA'!$A:$B,2,0),""))</f>
        <v/>
      </c>
      <c r="AA4649">
        <f>IF(OR($B4649="",$Z4649=""),"",IF(N($M4649)&lt;$Z4649,"Delta","No Delta"))</f>
        <v/>
      </c>
      <c r="AB4649">
        <f>IF(OR($B4649="",$Z4649=""),"",MAX(0,$Z4649-N($M4649)))</f>
        <v/>
      </c>
      <c r="AC4649" s="46">
        <f>IF($B4649="","",IFERROR(INDEX('CCA Util %'!$H:$H,MATCH($B4649,'CCA Util %'!$E:$E,0)),""))</f>
        <v/>
      </c>
      <c r="AD4649">
        <f>IF($B4649="","",IFERROR(INDEX('CCA Util %'!$G:$G,MATCH($B4649,'CCA Util %'!$E:$E,0)),""))</f>
        <v/>
      </c>
      <c r="AE4649">
        <f>IF(OR($B4649="",$U4649=""),"",$U4649&amp;" &amp; "&amp;IF(OR($AD4649="",$AD4649=0),"Util NA",$AD4649&amp;" Util"))</f>
        <v/>
      </c>
    </row>
    <row r="4650" ht="15.75" customHeight="1" s="42">
      <c r="A4650" s="41" t="n"/>
      <c r="G4650" s="38" t="n"/>
      <c r="H4650" s="38" t="n"/>
      <c r="I4650" s="38" t="n"/>
      <c r="J4650" s="38" t="n"/>
      <c r="K4650" s="38" t="n"/>
      <c r="L4650" s="38" t="n"/>
      <c r="N4650" s="36">
        <f>IF($B4650="","",IF($C4650="SUPERSTORE","Superstore","DH"))</f>
        <v/>
      </c>
      <c r="O4650" s="36">
        <f>IF($B4650="","",IFERROR(VLOOKUP($B4650,Mapping!$A:$C,2,0),"Not Mapped"))</f>
        <v/>
      </c>
      <c r="P4650" s="36">
        <f>IF($B4650="","",IFERROR(VLOOKUP($B4650,Mapping!$A:$C,3,0),"Not Mapped"))</f>
        <v/>
      </c>
      <c r="Q4650" s="36">
        <f>IF($B4650="","",IFERROR(VLOOKUP($O4650,Leaders!$A:$B,2,0),"Not Mapped"))</f>
        <v/>
      </c>
      <c r="R4650" s="36">
        <f>IF($B4650="","",IF(COUNTIF(Exclusions!$A:$A,$B4650)&gt;0,"Yes","No"))</f>
        <v/>
      </c>
      <c r="S4650" s="38">
        <f>IF($B4650="","",MIN(1,DAY($A4650)/IF($N4650="Superstore",Settings!$B$5,Settings!$B$4)))</f>
        <v/>
      </c>
      <c r="T4650" s="38">
        <f>IF(OR($B4650="",$G4650="",$S4650=0),"",$G4650/$S4650)</f>
        <v/>
      </c>
      <c r="U4650" s="36">
        <f>IF($T4650="","",IF($T4650&lt;Settings!$B$8,"Critical",IF($T4650&lt;Settings!$B$9,"Semi Critical","Non Critical")))</f>
        <v/>
      </c>
      <c r="V4650" s="28" t="n"/>
      <c r="Z4650">
        <f>IF($B4650="","",IFERROR(VLOOKUP($B4650,'Plan HC for CCA'!$A:$B,2,0),""))</f>
        <v/>
      </c>
      <c r="AA4650">
        <f>IF(OR($B4650="",$Z4650=""),"",IF(N($M4650)&lt;$Z4650,"Delta","No Delta"))</f>
        <v/>
      </c>
      <c r="AB4650">
        <f>IF(OR($B4650="",$Z4650=""),"",MAX(0,$Z4650-N($M4650)))</f>
        <v/>
      </c>
      <c r="AC4650" s="46">
        <f>IF($B4650="","",IFERROR(INDEX('CCA Util %'!$H:$H,MATCH($B4650,'CCA Util %'!$E:$E,0)),""))</f>
        <v/>
      </c>
      <c r="AD4650">
        <f>IF($B4650="","",IFERROR(INDEX('CCA Util %'!$G:$G,MATCH($B4650,'CCA Util %'!$E:$E,0)),""))</f>
        <v/>
      </c>
      <c r="AE4650">
        <f>IF(OR($B4650="",$U4650=""),"",$U4650&amp;" &amp; "&amp;IF(OR($AD4650="",$AD4650=0),"Util NA",$AD4650&amp;" Util"))</f>
        <v/>
      </c>
    </row>
    <row r="4651" ht="15.75" customHeight="1" s="42">
      <c r="A4651" s="41" t="n"/>
      <c r="G4651" s="38" t="n"/>
      <c r="H4651" s="38" t="n"/>
      <c r="I4651" s="38" t="n"/>
      <c r="J4651" s="38" t="n"/>
      <c r="K4651" s="38" t="n"/>
      <c r="L4651" s="38" t="n"/>
      <c r="N4651" s="36">
        <f>IF($B4651="","",IF($C4651="SUPERSTORE","Superstore","DH"))</f>
        <v/>
      </c>
      <c r="O4651" s="36">
        <f>IF($B4651="","",IFERROR(VLOOKUP($B4651,Mapping!$A:$C,2,0),"Not Mapped"))</f>
        <v/>
      </c>
      <c r="P4651" s="36">
        <f>IF($B4651="","",IFERROR(VLOOKUP($B4651,Mapping!$A:$C,3,0),"Not Mapped"))</f>
        <v/>
      </c>
      <c r="Q4651" s="36">
        <f>IF($B4651="","",IFERROR(VLOOKUP($O4651,Leaders!$A:$B,2,0),"Not Mapped"))</f>
        <v/>
      </c>
      <c r="R4651" s="36">
        <f>IF($B4651="","",IF(COUNTIF(Exclusions!$A:$A,$B4651)&gt;0,"Yes","No"))</f>
        <v/>
      </c>
      <c r="S4651" s="38">
        <f>IF($B4651="","",MIN(1,DAY($A4651)/IF($N4651="Superstore",Settings!$B$5,Settings!$B$4)))</f>
        <v/>
      </c>
      <c r="T4651" s="38">
        <f>IF(OR($B4651="",$G4651="",$S4651=0),"",$G4651/$S4651)</f>
        <v/>
      </c>
      <c r="U4651" s="36">
        <f>IF($T4651="","",IF($T4651&lt;Settings!$B$8,"Critical",IF($T4651&lt;Settings!$B$9,"Semi Critical","Non Critical")))</f>
        <v/>
      </c>
      <c r="V4651" s="28" t="n"/>
      <c r="Z4651">
        <f>IF($B4651="","",IFERROR(VLOOKUP($B4651,'Plan HC for CCA'!$A:$B,2,0),""))</f>
        <v/>
      </c>
      <c r="AA4651">
        <f>IF(OR($B4651="",$Z4651=""),"",IF(N($M4651)&lt;$Z4651,"Delta","No Delta"))</f>
        <v/>
      </c>
      <c r="AB4651">
        <f>IF(OR($B4651="",$Z4651=""),"",MAX(0,$Z4651-N($M4651)))</f>
        <v/>
      </c>
      <c r="AC4651" s="46">
        <f>IF($B4651="","",IFERROR(INDEX('CCA Util %'!$H:$H,MATCH($B4651,'CCA Util %'!$E:$E,0)),""))</f>
        <v/>
      </c>
      <c r="AD4651">
        <f>IF($B4651="","",IFERROR(INDEX('CCA Util %'!$G:$G,MATCH($B4651,'CCA Util %'!$E:$E,0)),""))</f>
        <v/>
      </c>
      <c r="AE4651">
        <f>IF(OR($B4651="",$U4651=""),"",$U4651&amp;" &amp; "&amp;IF(OR($AD4651="",$AD4651=0),"Util NA",$AD4651&amp;" Util"))</f>
        <v/>
      </c>
    </row>
    <row r="4652" ht="15.75" customHeight="1" s="42">
      <c r="A4652" s="41" t="n"/>
      <c r="G4652" s="38" t="n"/>
      <c r="H4652" s="38" t="n"/>
      <c r="I4652" s="38" t="n"/>
      <c r="J4652" s="38" t="n"/>
      <c r="K4652" s="38" t="n"/>
      <c r="L4652" s="38" t="n"/>
      <c r="N4652" s="36">
        <f>IF($B4652="","",IF($C4652="SUPERSTORE","Superstore","DH"))</f>
        <v/>
      </c>
      <c r="O4652" s="36">
        <f>IF($B4652="","",IFERROR(VLOOKUP($B4652,Mapping!$A:$C,2,0),"Not Mapped"))</f>
        <v/>
      </c>
      <c r="P4652" s="36">
        <f>IF($B4652="","",IFERROR(VLOOKUP($B4652,Mapping!$A:$C,3,0),"Not Mapped"))</f>
        <v/>
      </c>
      <c r="Q4652" s="36">
        <f>IF($B4652="","",IFERROR(VLOOKUP($O4652,Leaders!$A:$B,2,0),"Not Mapped"))</f>
        <v/>
      </c>
      <c r="R4652" s="36">
        <f>IF($B4652="","",IF(COUNTIF(Exclusions!$A:$A,$B4652)&gt;0,"Yes","No"))</f>
        <v/>
      </c>
      <c r="S4652" s="38">
        <f>IF($B4652="","",MIN(1,DAY($A4652)/IF($N4652="Superstore",Settings!$B$5,Settings!$B$4)))</f>
        <v/>
      </c>
      <c r="T4652" s="38">
        <f>IF(OR($B4652="",$G4652="",$S4652=0),"",$G4652/$S4652)</f>
        <v/>
      </c>
      <c r="U4652" s="36">
        <f>IF($T4652="","",IF($T4652&lt;Settings!$B$8,"Critical",IF($T4652&lt;Settings!$B$9,"Semi Critical","Non Critical")))</f>
        <v/>
      </c>
      <c r="V4652" s="28" t="n"/>
      <c r="Z4652">
        <f>IF($B4652="","",IFERROR(VLOOKUP($B4652,'Plan HC for CCA'!$A:$B,2,0),""))</f>
        <v/>
      </c>
      <c r="AA4652">
        <f>IF(OR($B4652="",$Z4652=""),"",IF(N($M4652)&lt;$Z4652,"Delta","No Delta"))</f>
        <v/>
      </c>
      <c r="AB4652">
        <f>IF(OR($B4652="",$Z4652=""),"",MAX(0,$Z4652-N($M4652)))</f>
        <v/>
      </c>
      <c r="AC4652" s="46">
        <f>IF($B4652="","",IFERROR(INDEX('CCA Util %'!$H:$H,MATCH($B4652,'CCA Util %'!$E:$E,0)),""))</f>
        <v/>
      </c>
      <c r="AD4652">
        <f>IF($B4652="","",IFERROR(INDEX('CCA Util %'!$G:$G,MATCH($B4652,'CCA Util %'!$E:$E,0)),""))</f>
        <v/>
      </c>
      <c r="AE4652">
        <f>IF(OR($B4652="",$U4652=""),"",$U4652&amp;" &amp; "&amp;IF(OR($AD4652="",$AD4652=0),"Util NA",$AD4652&amp;" Util"))</f>
        <v/>
      </c>
    </row>
    <row r="4653" ht="15.75" customHeight="1" s="42">
      <c r="A4653" s="41" t="n"/>
      <c r="G4653" s="38" t="n"/>
      <c r="H4653" s="38" t="n"/>
      <c r="I4653" s="38" t="n"/>
      <c r="J4653" s="38" t="n"/>
      <c r="K4653" s="38" t="n"/>
      <c r="L4653" s="38" t="n"/>
      <c r="N4653" s="36">
        <f>IF($B4653="","",IF($C4653="SUPERSTORE","Superstore","DH"))</f>
        <v/>
      </c>
      <c r="O4653" s="36">
        <f>IF($B4653="","",IFERROR(VLOOKUP($B4653,Mapping!$A:$C,2,0),"Not Mapped"))</f>
        <v/>
      </c>
      <c r="P4653" s="36">
        <f>IF($B4653="","",IFERROR(VLOOKUP($B4653,Mapping!$A:$C,3,0),"Not Mapped"))</f>
        <v/>
      </c>
      <c r="Q4653" s="36">
        <f>IF($B4653="","",IFERROR(VLOOKUP($O4653,Leaders!$A:$B,2,0),"Not Mapped"))</f>
        <v/>
      </c>
      <c r="R4653" s="36">
        <f>IF($B4653="","",IF(COUNTIF(Exclusions!$A:$A,$B4653)&gt;0,"Yes","No"))</f>
        <v/>
      </c>
      <c r="S4653" s="38">
        <f>IF($B4653="","",MIN(1,DAY($A4653)/IF($N4653="Superstore",Settings!$B$5,Settings!$B$4)))</f>
        <v/>
      </c>
      <c r="T4653" s="38">
        <f>IF(OR($B4653="",$G4653="",$S4653=0),"",$G4653/$S4653)</f>
        <v/>
      </c>
      <c r="U4653" s="36">
        <f>IF($T4653="","",IF($T4653&lt;Settings!$B$8,"Critical",IF($T4653&lt;Settings!$B$9,"Semi Critical","Non Critical")))</f>
        <v/>
      </c>
      <c r="V4653" s="28" t="n"/>
      <c r="Z4653">
        <f>IF($B4653="","",IFERROR(VLOOKUP($B4653,'Plan HC for CCA'!$A:$B,2,0),""))</f>
        <v/>
      </c>
      <c r="AA4653">
        <f>IF(OR($B4653="",$Z4653=""),"",IF(N($M4653)&lt;$Z4653,"Delta","No Delta"))</f>
        <v/>
      </c>
      <c r="AB4653">
        <f>IF(OR($B4653="",$Z4653=""),"",MAX(0,$Z4653-N($M4653)))</f>
        <v/>
      </c>
      <c r="AC4653" s="46">
        <f>IF($B4653="","",IFERROR(INDEX('CCA Util %'!$H:$H,MATCH($B4653,'CCA Util %'!$E:$E,0)),""))</f>
        <v/>
      </c>
      <c r="AD4653">
        <f>IF($B4653="","",IFERROR(INDEX('CCA Util %'!$G:$G,MATCH($B4653,'CCA Util %'!$E:$E,0)),""))</f>
        <v/>
      </c>
      <c r="AE4653">
        <f>IF(OR($B4653="",$U4653=""),"",$U4653&amp;" &amp; "&amp;IF(OR($AD4653="",$AD4653=0),"Util NA",$AD4653&amp;" Util"))</f>
        <v/>
      </c>
    </row>
    <row r="4654" ht="15.75" customHeight="1" s="42">
      <c r="A4654" s="41" t="n"/>
      <c r="G4654" s="38" t="n"/>
      <c r="H4654" s="38" t="n"/>
      <c r="I4654" s="38" t="n"/>
      <c r="J4654" s="38" t="n"/>
      <c r="K4654" s="38" t="n"/>
      <c r="L4654" s="38" t="n"/>
      <c r="N4654" s="36">
        <f>IF($B4654="","",IF($C4654="SUPERSTORE","Superstore","DH"))</f>
        <v/>
      </c>
      <c r="O4654" s="36">
        <f>IF($B4654="","",IFERROR(VLOOKUP($B4654,Mapping!$A:$C,2,0),"Not Mapped"))</f>
        <v/>
      </c>
      <c r="P4654" s="36">
        <f>IF($B4654="","",IFERROR(VLOOKUP($B4654,Mapping!$A:$C,3,0),"Not Mapped"))</f>
        <v/>
      </c>
      <c r="Q4654" s="36">
        <f>IF($B4654="","",IFERROR(VLOOKUP($O4654,Leaders!$A:$B,2,0),"Not Mapped"))</f>
        <v/>
      </c>
      <c r="R4654" s="36">
        <f>IF($B4654="","",IF(COUNTIF(Exclusions!$A:$A,$B4654)&gt;0,"Yes","No"))</f>
        <v/>
      </c>
      <c r="S4654" s="38">
        <f>IF($B4654="","",MIN(1,DAY($A4654)/IF($N4654="Superstore",Settings!$B$5,Settings!$B$4)))</f>
        <v/>
      </c>
      <c r="T4654" s="38">
        <f>IF(OR($B4654="",$G4654="",$S4654=0),"",$G4654/$S4654)</f>
        <v/>
      </c>
      <c r="U4654" s="36">
        <f>IF($T4654="","",IF($T4654&lt;Settings!$B$8,"Critical",IF($T4654&lt;Settings!$B$9,"Semi Critical","Non Critical")))</f>
        <v/>
      </c>
      <c r="V4654" s="28" t="n"/>
      <c r="Z4654">
        <f>IF($B4654="","",IFERROR(VLOOKUP($B4654,'Plan HC for CCA'!$A:$B,2,0),""))</f>
        <v/>
      </c>
      <c r="AA4654">
        <f>IF(OR($B4654="",$Z4654=""),"",IF(N($M4654)&lt;$Z4654,"Delta","No Delta"))</f>
        <v/>
      </c>
      <c r="AB4654">
        <f>IF(OR($B4654="",$Z4654=""),"",MAX(0,$Z4654-N($M4654)))</f>
        <v/>
      </c>
      <c r="AC4654" s="46">
        <f>IF($B4654="","",IFERROR(INDEX('CCA Util %'!$H:$H,MATCH($B4654,'CCA Util %'!$E:$E,0)),""))</f>
        <v/>
      </c>
      <c r="AD4654">
        <f>IF($B4654="","",IFERROR(INDEX('CCA Util %'!$G:$G,MATCH($B4654,'CCA Util %'!$E:$E,0)),""))</f>
        <v/>
      </c>
      <c r="AE4654">
        <f>IF(OR($B4654="",$U4654=""),"",$U4654&amp;" &amp; "&amp;IF(OR($AD4654="",$AD4654=0),"Util NA",$AD4654&amp;" Util"))</f>
        <v/>
      </c>
    </row>
    <row r="4655" ht="15.75" customHeight="1" s="42">
      <c r="A4655" s="41" t="n"/>
      <c r="G4655" s="38" t="n"/>
      <c r="H4655" s="38" t="n"/>
      <c r="I4655" s="38" t="n"/>
      <c r="J4655" s="38" t="n"/>
      <c r="K4655" s="38" t="n"/>
      <c r="L4655" s="38" t="n"/>
      <c r="N4655" s="36">
        <f>IF($B4655="","",IF($C4655="SUPERSTORE","Superstore","DH"))</f>
        <v/>
      </c>
      <c r="O4655" s="36">
        <f>IF($B4655="","",IFERROR(VLOOKUP($B4655,Mapping!$A:$C,2,0),"Not Mapped"))</f>
        <v/>
      </c>
      <c r="P4655" s="36">
        <f>IF($B4655="","",IFERROR(VLOOKUP($B4655,Mapping!$A:$C,3,0),"Not Mapped"))</f>
        <v/>
      </c>
      <c r="Q4655" s="36">
        <f>IF($B4655="","",IFERROR(VLOOKUP($O4655,Leaders!$A:$B,2,0),"Not Mapped"))</f>
        <v/>
      </c>
      <c r="R4655" s="36">
        <f>IF($B4655="","",IF(COUNTIF(Exclusions!$A:$A,$B4655)&gt;0,"Yes","No"))</f>
        <v/>
      </c>
      <c r="S4655" s="38">
        <f>IF($B4655="","",MIN(1,DAY($A4655)/IF($N4655="Superstore",Settings!$B$5,Settings!$B$4)))</f>
        <v/>
      </c>
      <c r="T4655" s="38">
        <f>IF(OR($B4655="",$G4655="",$S4655=0),"",$G4655/$S4655)</f>
        <v/>
      </c>
      <c r="U4655" s="36">
        <f>IF($T4655="","",IF($T4655&lt;Settings!$B$8,"Critical",IF($T4655&lt;Settings!$B$9,"Semi Critical","Non Critical")))</f>
        <v/>
      </c>
      <c r="V4655" s="28" t="n"/>
      <c r="Z4655">
        <f>IF($B4655="","",IFERROR(VLOOKUP($B4655,'Plan HC for CCA'!$A:$B,2,0),""))</f>
        <v/>
      </c>
      <c r="AA4655">
        <f>IF(OR($B4655="",$Z4655=""),"",IF(N($M4655)&lt;$Z4655,"Delta","No Delta"))</f>
        <v/>
      </c>
      <c r="AB4655">
        <f>IF(OR($B4655="",$Z4655=""),"",MAX(0,$Z4655-N($M4655)))</f>
        <v/>
      </c>
      <c r="AC4655" s="46">
        <f>IF($B4655="","",IFERROR(INDEX('CCA Util %'!$H:$H,MATCH($B4655,'CCA Util %'!$E:$E,0)),""))</f>
        <v/>
      </c>
      <c r="AD4655">
        <f>IF($B4655="","",IFERROR(INDEX('CCA Util %'!$G:$G,MATCH($B4655,'CCA Util %'!$E:$E,0)),""))</f>
        <v/>
      </c>
      <c r="AE4655">
        <f>IF(OR($B4655="",$U4655=""),"",$U4655&amp;" &amp; "&amp;IF(OR($AD4655="",$AD4655=0),"Util NA",$AD4655&amp;" Util"))</f>
        <v/>
      </c>
    </row>
    <row r="4656" ht="15.75" customHeight="1" s="42">
      <c r="A4656" s="41" t="n"/>
      <c r="G4656" s="38" t="n"/>
      <c r="H4656" s="38" t="n"/>
      <c r="I4656" s="38" t="n"/>
      <c r="J4656" s="38" t="n"/>
      <c r="K4656" s="38" t="n"/>
      <c r="L4656" s="38" t="n"/>
      <c r="N4656" s="36">
        <f>IF($B4656="","",IF($C4656="SUPERSTORE","Superstore","DH"))</f>
        <v/>
      </c>
      <c r="O4656" s="36">
        <f>IF($B4656="","",IFERROR(VLOOKUP($B4656,Mapping!$A:$C,2,0),"Not Mapped"))</f>
        <v/>
      </c>
      <c r="P4656" s="36">
        <f>IF($B4656="","",IFERROR(VLOOKUP($B4656,Mapping!$A:$C,3,0),"Not Mapped"))</f>
        <v/>
      </c>
      <c r="Q4656" s="36">
        <f>IF($B4656="","",IFERROR(VLOOKUP($O4656,Leaders!$A:$B,2,0),"Not Mapped"))</f>
        <v/>
      </c>
      <c r="R4656" s="36">
        <f>IF($B4656="","",IF(COUNTIF(Exclusions!$A:$A,$B4656)&gt;0,"Yes","No"))</f>
        <v/>
      </c>
      <c r="S4656" s="38">
        <f>IF($B4656="","",MIN(1,DAY($A4656)/IF($N4656="Superstore",Settings!$B$5,Settings!$B$4)))</f>
        <v/>
      </c>
      <c r="T4656" s="38">
        <f>IF(OR($B4656="",$G4656="",$S4656=0),"",$G4656/$S4656)</f>
        <v/>
      </c>
      <c r="U4656" s="36">
        <f>IF($T4656="","",IF($T4656&lt;Settings!$B$8,"Critical",IF($T4656&lt;Settings!$B$9,"Semi Critical","Non Critical")))</f>
        <v/>
      </c>
      <c r="V4656" s="28" t="n"/>
      <c r="Z4656">
        <f>IF($B4656="","",IFERROR(VLOOKUP($B4656,'Plan HC for CCA'!$A:$B,2,0),""))</f>
        <v/>
      </c>
      <c r="AA4656">
        <f>IF(OR($B4656="",$Z4656=""),"",IF(N($M4656)&lt;$Z4656,"Delta","No Delta"))</f>
        <v/>
      </c>
      <c r="AB4656">
        <f>IF(OR($B4656="",$Z4656=""),"",MAX(0,$Z4656-N($M4656)))</f>
        <v/>
      </c>
      <c r="AC4656" s="46">
        <f>IF($B4656="","",IFERROR(INDEX('CCA Util %'!$H:$H,MATCH($B4656,'CCA Util %'!$E:$E,0)),""))</f>
        <v/>
      </c>
      <c r="AD4656">
        <f>IF($B4656="","",IFERROR(INDEX('CCA Util %'!$G:$G,MATCH($B4656,'CCA Util %'!$E:$E,0)),""))</f>
        <v/>
      </c>
      <c r="AE4656">
        <f>IF(OR($B4656="",$U4656=""),"",$U4656&amp;" &amp; "&amp;IF(OR($AD4656="",$AD4656=0),"Util NA",$AD4656&amp;" Util"))</f>
        <v/>
      </c>
    </row>
    <row r="4657" ht="15.75" customHeight="1" s="42">
      <c r="A4657" s="41" t="n"/>
      <c r="G4657" s="38" t="n"/>
      <c r="H4657" s="38" t="n"/>
      <c r="I4657" s="38" t="n"/>
      <c r="J4657" s="38" t="n"/>
      <c r="K4657" s="38" t="n"/>
      <c r="L4657" s="38" t="n"/>
      <c r="N4657" s="36">
        <f>IF($B4657="","",IF($C4657="SUPERSTORE","Superstore","DH"))</f>
        <v/>
      </c>
      <c r="O4657" s="36">
        <f>IF($B4657="","",IFERROR(VLOOKUP($B4657,Mapping!$A:$C,2,0),"Not Mapped"))</f>
        <v/>
      </c>
      <c r="P4657" s="36">
        <f>IF($B4657="","",IFERROR(VLOOKUP($B4657,Mapping!$A:$C,3,0),"Not Mapped"))</f>
        <v/>
      </c>
      <c r="Q4657" s="36">
        <f>IF($B4657="","",IFERROR(VLOOKUP($O4657,Leaders!$A:$B,2,0),"Not Mapped"))</f>
        <v/>
      </c>
      <c r="R4657" s="36">
        <f>IF($B4657="","",IF(COUNTIF(Exclusions!$A:$A,$B4657)&gt;0,"Yes","No"))</f>
        <v/>
      </c>
      <c r="S4657" s="38">
        <f>IF($B4657="","",MIN(1,DAY($A4657)/IF($N4657="Superstore",Settings!$B$5,Settings!$B$4)))</f>
        <v/>
      </c>
      <c r="T4657" s="38">
        <f>IF(OR($B4657="",$G4657="",$S4657=0),"",$G4657/$S4657)</f>
        <v/>
      </c>
      <c r="U4657" s="36">
        <f>IF($T4657="","",IF($T4657&lt;Settings!$B$8,"Critical",IF($T4657&lt;Settings!$B$9,"Semi Critical","Non Critical")))</f>
        <v/>
      </c>
      <c r="V4657" s="28" t="n"/>
      <c r="Z4657">
        <f>IF($B4657="","",IFERROR(VLOOKUP($B4657,'Plan HC for CCA'!$A:$B,2,0),""))</f>
        <v/>
      </c>
      <c r="AA4657">
        <f>IF(OR($B4657="",$Z4657=""),"",IF(N($M4657)&lt;$Z4657,"Delta","No Delta"))</f>
        <v/>
      </c>
      <c r="AB4657">
        <f>IF(OR($B4657="",$Z4657=""),"",MAX(0,$Z4657-N($M4657)))</f>
        <v/>
      </c>
      <c r="AC4657" s="46">
        <f>IF($B4657="","",IFERROR(INDEX('CCA Util %'!$H:$H,MATCH($B4657,'CCA Util %'!$E:$E,0)),""))</f>
        <v/>
      </c>
      <c r="AD4657">
        <f>IF($B4657="","",IFERROR(INDEX('CCA Util %'!$G:$G,MATCH($B4657,'CCA Util %'!$E:$E,0)),""))</f>
        <v/>
      </c>
      <c r="AE4657">
        <f>IF(OR($B4657="",$U4657=""),"",$U4657&amp;" &amp; "&amp;IF(OR($AD4657="",$AD4657=0),"Util NA",$AD4657&amp;" Util"))</f>
        <v/>
      </c>
    </row>
    <row r="4658" ht="15.75" customHeight="1" s="42">
      <c r="A4658" s="41" t="n"/>
      <c r="G4658" s="38" t="n"/>
      <c r="H4658" s="38" t="n"/>
      <c r="I4658" s="38" t="n"/>
      <c r="J4658" s="38" t="n"/>
      <c r="K4658" s="38" t="n"/>
      <c r="L4658" s="38" t="n"/>
      <c r="N4658" s="36">
        <f>IF($B4658="","",IF($C4658="SUPERSTORE","Superstore","DH"))</f>
        <v/>
      </c>
      <c r="O4658" s="36">
        <f>IF($B4658="","",IFERROR(VLOOKUP($B4658,Mapping!$A:$C,2,0),"Not Mapped"))</f>
        <v/>
      </c>
      <c r="P4658" s="36">
        <f>IF($B4658="","",IFERROR(VLOOKUP($B4658,Mapping!$A:$C,3,0),"Not Mapped"))</f>
        <v/>
      </c>
      <c r="Q4658" s="36">
        <f>IF($B4658="","",IFERROR(VLOOKUP($O4658,Leaders!$A:$B,2,0),"Not Mapped"))</f>
        <v/>
      </c>
      <c r="R4658" s="36">
        <f>IF($B4658="","",IF(COUNTIF(Exclusions!$A:$A,$B4658)&gt;0,"Yes","No"))</f>
        <v/>
      </c>
      <c r="S4658" s="38">
        <f>IF($B4658="","",MIN(1,DAY($A4658)/IF($N4658="Superstore",Settings!$B$5,Settings!$B$4)))</f>
        <v/>
      </c>
      <c r="T4658" s="38">
        <f>IF(OR($B4658="",$G4658="",$S4658=0),"",$G4658/$S4658)</f>
        <v/>
      </c>
      <c r="U4658" s="36">
        <f>IF($T4658="","",IF($T4658&lt;Settings!$B$8,"Critical",IF($T4658&lt;Settings!$B$9,"Semi Critical","Non Critical")))</f>
        <v/>
      </c>
      <c r="V4658" s="28" t="n"/>
      <c r="Z4658">
        <f>IF($B4658="","",IFERROR(VLOOKUP($B4658,'Plan HC for CCA'!$A:$B,2,0),""))</f>
        <v/>
      </c>
      <c r="AA4658">
        <f>IF(OR($B4658="",$Z4658=""),"",IF(N($M4658)&lt;$Z4658,"Delta","No Delta"))</f>
        <v/>
      </c>
      <c r="AB4658">
        <f>IF(OR($B4658="",$Z4658=""),"",MAX(0,$Z4658-N($M4658)))</f>
        <v/>
      </c>
      <c r="AC4658" s="46">
        <f>IF($B4658="","",IFERROR(INDEX('CCA Util %'!$H:$H,MATCH($B4658,'CCA Util %'!$E:$E,0)),""))</f>
        <v/>
      </c>
      <c r="AD4658">
        <f>IF($B4658="","",IFERROR(INDEX('CCA Util %'!$G:$G,MATCH($B4658,'CCA Util %'!$E:$E,0)),""))</f>
        <v/>
      </c>
      <c r="AE4658">
        <f>IF(OR($B4658="",$U4658=""),"",$U4658&amp;" &amp; "&amp;IF(OR($AD4658="",$AD4658=0),"Util NA",$AD4658&amp;" Util"))</f>
        <v/>
      </c>
    </row>
    <row r="4659" ht="15.75" customHeight="1" s="42">
      <c r="A4659" s="41" t="n"/>
      <c r="G4659" s="38" t="n"/>
      <c r="H4659" s="38" t="n"/>
      <c r="I4659" s="38" t="n"/>
      <c r="J4659" s="38" t="n"/>
      <c r="K4659" s="38" t="n"/>
      <c r="L4659" s="38" t="n"/>
      <c r="N4659" s="36">
        <f>IF($B4659="","",IF($C4659="SUPERSTORE","Superstore","DH"))</f>
        <v/>
      </c>
      <c r="O4659" s="36">
        <f>IF($B4659="","",IFERROR(VLOOKUP($B4659,Mapping!$A:$C,2,0),"Not Mapped"))</f>
        <v/>
      </c>
      <c r="P4659" s="36">
        <f>IF($B4659="","",IFERROR(VLOOKUP($B4659,Mapping!$A:$C,3,0),"Not Mapped"))</f>
        <v/>
      </c>
      <c r="Q4659" s="36">
        <f>IF($B4659="","",IFERROR(VLOOKUP($O4659,Leaders!$A:$B,2,0),"Not Mapped"))</f>
        <v/>
      </c>
      <c r="R4659" s="36">
        <f>IF($B4659="","",IF(COUNTIF(Exclusions!$A:$A,$B4659)&gt;0,"Yes","No"))</f>
        <v/>
      </c>
      <c r="S4659" s="38">
        <f>IF($B4659="","",MIN(1,DAY($A4659)/IF($N4659="Superstore",Settings!$B$5,Settings!$B$4)))</f>
        <v/>
      </c>
      <c r="T4659" s="38">
        <f>IF(OR($B4659="",$G4659="",$S4659=0),"",$G4659/$S4659)</f>
        <v/>
      </c>
      <c r="U4659" s="36">
        <f>IF($T4659="","",IF($T4659&lt;Settings!$B$8,"Critical",IF($T4659&lt;Settings!$B$9,"Semi Critical","Non Critical")))</f>
        <v/>
      </c>
      <c r="V4659" s="28" t="n"/>
      <c r="Z4659">
        <f>IF($B4659="","",IFERROR(VLOOKUP($B4659,'Plan HC for CCA'!$A:$B,2,0),""))</f>
        <v/>
      </c>
      <c r="AA4659">
        <f>IF(OR($B4659="",$Z4659=""),"",IF(N($M4659)&lt;$Z4659,"Delta","No Delta"))</f>
        <v/>
      </c>
      <c r="AB4659">
        <f>IF(OR($B4659="",$Z4659=""),"",MAX(0,$Z4659-N($M4659)))</f>
        <v/>
      </c>
      <c r="AC4659" s="46">
        <f>IF($B4659="","",IFERROR(INDEX('CCA Util %'!$H:$H,MATCH($B4659,'CCA Util %'!$E:$E,0)),""))</f>
        <v/>
      </c>
      <c r="AD4659">
        <f>IF($B4659="","",IFERROR(INDEX('CCA Util %'!$G:$G,MATCH($B4659,'CCA Util %'!$E:$E,0)),""))</f>
        <v/>
      </c>
      <c r="AE4659">
        <f>IF(OR($B4659="",$U4659=""),"",$U4659&amp;" &amp; "&amp;IF(OR($AD4659="",$AD4659=0),"Util NA",$AD4659&amp;" Util"))</f>
        <v/>
      </c>
    </row>
    <row r="4660" ht="15.75" customHeight="1" s="42">
      <c r="A4660" s="41" t="n"/>
      <c r="G4660" s="38" t="n"/>
      <c r="H4660" s="38" t="n"/>
      <c r="I4660" s="38" t="n"/>
      <c r="J4660" s="38" t="n"/>
      <c r="K4660" s="38" t="n"/>
      <c r="L4660" s="38" t="n"/>
      <c r="N4660" s="36">
        <f>IF($B4660="","",IF($C4660="SUPERSTORE","Superstore","DH"))</f>
        <v/>
      </c>
      <c r="O4660" s="36">
        <f>IF($B4660="","",IFERROR(VLOOKUP($B4660,Mapping!$A:$C,2,0),"Not Mapped"))</f>
        <v/>
      </c>
      <c r="P4660" s="36">
        <f>IF($B4660="","",IFERROR(VLOOKUP($B4660,Mapping!$A:$C,3,0),"Not Mapped"))</f>
        <v/>
      </c>
      <c r="Q4660" s="36">
        <f>IF($B4660="","",IFERROR(VLOOKUP($O4660,Leaders!$A:$B,2,0),"Not Mapped"))</f>
        <v/>
      </c>
      <c r="R4660" s="36">
        <f>IF($B4660="","",IF(COUNTIF(Exclusions!$A:$A,$B4660)&gt;0,"Yes","No"))</f>
        <v/>
      </c>
      <c r="S4660" s="38">
        <f>IF($B4660="","",MIN(1,DAY($A4660)/IF($N4660="Superstore",Settings!$B$5,Settings!$B$4)))</f>
        <v/>
      </c>
      <c r="T4660" s="38">
        <f>IF(OR($B4660="",$G4660="",$S4660=0),"",$G4660/$S4660)</f>
        <v/>
      </c>
      <c r="U4660" s="36">
        <f>IF($T4660="","",IF($T4660&lt;Settings!$B$8,"Critical",IF($T4660&lt;Settings!$B$9,"Semi Critical","Non Critical")))</f>
        <v/>
      </c>
      <c r="V4660" s="28" t="n"/>
      <c r="Z4660">
        <f>IF($B4660="","",IFERROR(VLOOKUP($B4660,'Plan HC for CCA'!$A:$B,2,0),""))</f>
        <v/>
      </c>
      <c r="AA4660">
        <f>IF(OR($B4660="",$Z4660=""),"",IF(N($M4660)&lt;$Z4660,"Delta","No Delta"))</f>
        <v/>
      </c>
      <c r="AB4660">
        <f>IF(OR($B4660="",$Z4660=""),"",MAX(0,$Z4660-N($M4660)))</f>
        <v/>
      </c>
      <c r="AC4660" s="46">
        <f>IF($B4660="","",IFERROR(INDEX('CCA Util %'!$H:$H,MATCH($B4660,'CCA Util %'!$E:$E,0)),""))</f>
        <v/>
      </c>
      <c r="AD4660">
        <f>IF($B4660="","",IFERROR(INDEX('CCA Util %'!$G:$G,MATCH($B4660,'CCA Util %'!$E:$E,0)),""))</f>
        <v/>
      </c>
      <c r="AE4660">
        <f>IF(OR($B4660="",$U4660=""),"",$U4660&amp;" &amp; "&amp;IF(OR($AD4660="",$AD4660=0),"Util NA",$AD4660&amp;" Util"))</f>
        <v/>
      </c>
    </row>
    <row r="4661" ht="15.75" customHeight="1" s="42">
      <c r="A4661" s="41" t="n"/>
      <c r="G4661" s="38" t="n"/>
      <c r="H4661" s="38" t="n"/>
      <c r="I4661" s="38" t="n"/>
      <c r="J4661" s="38" t="n"/>
      <c r="K4661" s="38" t="n"/>
      <c r="L4661" s="38" t="n"/>
      <c r="N4661" s="36">
        <f>IF($B4661="","",IF($C4661="SUPERSTORE","Superstore","DH"))</f>
        <v/>
      </c>
      <c r="O4661" s="36">
        <f>IF($B4661="","",IFERROR(VLOOKUP($B4661,Mapping!$A:$C,2,0),"Not Mapped"))</f>
        <v/>
      </c>
      <c r="P4661" s="36">
        <f>IF($B4661="","",IFERROR(VLOOKUP($B4661,Mapping!$A:$C,3,0),"Not Mapped"))</f>
        <v/>
      </c>
      <c r="Q4661" s="36">
        <f>IF($B4661="","",IFERROR(VLOOKUP($O4661,Leaders!$A:$B,2,0),"Not Mapped"))</f>
        <v/>
      </c>
      <c r="R4661" s="36">
        <f>IF($B4661="","",IF(COUNTIF(Exclusions!$A:$A,$B4661)&gt;0,"Yes","No"))</f>
        <v/>
      </c>
      <c r="S4661" s="38">
        <f>IF($B4661="","",MIN(1,DAY($A4661)/IF($N4661="Superstore",Settings!$B$5,Settings!$B$4)))</f>
        <v/>
      </c>
      <c r="T4661" s="38">
        <f>IF(OR($B4661="",$G4661="",$S4661=0),"",$G4661/$S4661)</f>
        <v/>
      </c>
      <c r="U4661" s="36">
        <f>IF($T4661="","",IF($T4661&lt;Settings!$B$8,"Critical",IF($T4661&lt;Settings!$B$9,"Semi Critical","Non Critical")))</f>
        <v/>
      </c>
      <c r="V4661" s="28" t="n"/>
      <c r="Z4661">
        <f>IF($B4661="","",IFERROR(VLOOKUP($B4661,'Plan HC for CCA'!$A:$B,2,0),""))</f>
        <v/>
      </c>
      <c r="AA4661">
        <f>IF(OR($B4661="",$Z4661=""),"",IF(N($M4661)&lt;$Z4661,"Delta","No Delta"))</f>
        <v/>
      </c>
      <c r="AB4661">
        <f>IF(OR($B4661="",$Z4661=""),"",MAX(0,$Z4661-N($M4661)))</f>
        <v/>
      </c>
      <c r="AC4661" s="46">
        <f>IF($B4661="","",IFERROR(INDEX('CCA Util %'!$H:$H,MATCH($B4661,'CCA Util %'!$E:$E,0)),""))</f>
        <v/>
      </c>
      <c r="AD4661">
        <f>IF($B4661="","",IFERROR(INDEX('CCA Util %'!$G:$G,MATCH($B4661,'CCA Util %'!$E:$E,0)),""))</f>
        <v/>
      </c>
      <c r="AE4661">
        <f>IF(OR($B4661="",$U4661=""),"",$U4661&amp;" &amp; "&amp;IF(OR($AD4661="",$AD4661=0),"Util NA",$AD4661&amp;" Util"))</f>
        <v/>
      </c>
    </row>
    <row r="4662" ht="15.75" customHeight="1" s="42">
      <c r="A4662" s="41" t="n"/>
      <c r="G4662" s="38" t="n"/>
      <c r="H4662" s="38" t="n"/>
      <c r="I4662" s="38" t="n"/>
      <c r="J4662" s="38" t="n"/>
      <c r="K4662" s="38" t="n"/>
      <c r="L4662" s="38" t="n"/>
      <c r="N4662" s="36">
        <f>IF($B4662="","",IF($C4662="SUPERSTORE","Superstore","DH"))</f>
        <v/>
      </c>
      <c r="O4662" s="36">
        <f>IF($B4662="","",IFERROR(VLOOKUP($B4662,Mapping!$A:$C,2,0),"Not Mapped"))</f>
        <v/>
      </c>
      <c r="P4662" s="36">
        <f>IF($B4662="","",IFERROR(VLOOKUP($B4662,Mapping!$A:$C,3,0),"Not Mapped"))</f>
        <v/>
      </c>
      <c r="Q4662" s="36">
        <f>IF($B4662="","",IFERROR(VLOOKUP($O4662,Leaders!$A:$B,2,0),"Not Mapped"))</f>
        <v/>
      </c>
      <c r="R4662" s="36">
        <f>IF($B4662="","",IF(COUNTIF(Exclusions!$A:$A,$B4662)&gt;0,"Yes","No"))</f>
        <v/>
      </c>
      <c r="S4662" s="38">
        <f>IF($B4662="","",MIN(1,DAY($A4662)/IF($N4662="Superstore",Settings!$B$5,Settings!$B$4)))</f>
        <v/>
      </c>
      <c r="T4662" s="38">
        <f>IF(OR($B4662="",$G4662="",$S4662=0),"",$G4662/$S4662)</f>
        <v/>
      </c>
      <c r="U4662" s="36">
        <f>IF($T4662="","",IF($T4662&lt;Settings!$B$8,"Critical",IF($T4662&lt;Settings!$B$9,"Semi Critical","Non Critical")))</f>
        <v/>
      </c>
      <c r="V4662" s="28" t="n"/>
      <c r="Z4662">
        <f>IF($B4662="","",IFERROR(VLOOKUP($B4662,'Plan HC for CCA'!$A:$B,2,0),""))</f>
        <v/>
      </c>
      <c r="AA4662">
        <f>IF(OR($B4662="",$Z4662=""),"",IF(N($M4662)&lt;$Z4662,"Delta","No Delta"))</f>
        <v/>
      </c>
      <c r="AB4662">
        <f>IF(OR($B4662="",$Z4662=""),"",MAX(0,$Z4662-N($M4662)))</f>
        <v/>
      </c>
      <c r="AC4662" s="46">
        <f>IF($B4662="","",IFERROR(INDEX('CCA Util %'!$H:$H,MATCH($B4662,'CCA Util %'!$E:$E,0)),""))</f>
        <v/>
      </c>
      <c r="AD4662">
        <f>IF($B4662="","",IFERROR(INDEX('CCA Util %'!$G:$G,MATCH($B4662,'CCA Util %'!$E:$E,0)),""))</f>
        <v/>
      </c>
      <c r="AE4662">
        <f>IF(OR($B4662="",$U4662=""),"",$U4662&amp;" &amp; "&amp;IF(OR($AD4662="",$AD4662=0),"Util NA",$AD4662&amp;" Util"))</f>
        <v/>
      </c>
    </row>
    <row r="4663" ht="15.75" customHeight="1" s="42">
      <c r="A4663" s="41" t="n"/>
      <c r="G4663" s="38" t="n"/>
      <c r="H4663" s="38" t="n"/>
      <c r="I4663" s="38" t="n"/>
      <c r="J4663" s="38" t="n"/>
      <c r="K4663" s="38" t="n"/>
      <c r="L4663" s="38" t="n"/>
      <c r="N4663" s="36">
        <f>IF($B4663="","",IF($C4663="SUPERSTORE","Superstore","DH"))</f>
        <v/>
      </c>
      <c r="O4663" s="36">
        <f>IF($B4663="","",IFERROR(VLOOKUP($B4663,Mapping!$A:$C,2,0),"Not Mapped"))</f>
        <v/>
      </c>
      <c r="P4663" s="36">
        <f>IF($B4663="","",IFERROR(VLOOKUP($B4663,Mapping!$A:$C,3,0),"Not Mapped"))</f>
        <v/>
      </c>
      <c r="Q4663" s="36">
        <f>IF($B4663="","",IFERROR(VLOOKUP($O4663,Leaders!$A:$B,2,0),"Not Mapped"))</f>
        <v/>
      </c>
      <c r="R4663" s="36">
        <f>IF($B4663="","",IF(COUNTIF(Exclusions!$A:$A,$B4663)&gt;0,"Yes","No"))</f>
        <v/>
      </c>
      <c r="S4663" s="38">
        <f>IF($B4663="","",MIN(1,DAY($A4663)/IF($N4663="Superstore",Settings!$B$5,Settings!$B$4)))</f>
        <v/>
      </c>
      <c r="T4663" s="38">
        <f>IF(OR($B4663="",$G4663="",$S4663=0),"",$G4663/$S4663)</f>
        <v/>
      </c>
      <c r="U4663" s="36">
        <f>IF($T4663="","",IF($T4663&lt;Settings!$B$8,"Critical",IF($T4663&lt;Settings!$B$9,"Semi Critical","Non Critical")))</f>
        <v/>
      </c>
      <c r="V4663" s="28" t="n"/>
      <c r="Z4663">
        <f>IF($B4663="","",IFERROR(VLOOKUP($B4663,'Plan HC for CCA'!$A:$B,2,0),""))</f>
        <v/>
      </c>
      <c r="AA4663">
        <f>IF(OR($B4663="",$Z4663=""),"",IF(N($M4663)&lt;$Z4663,"Delta","No Delta"))</f>
        <v/>
      </c>
      <c r="AB4663">
        <f>IF(OR($B4663="",$Z4663=""),"",MAX(0,$Z4663-N($M4663)))</f>
        <v/>
      </c>
      <c r="AC4663" s="46">
        <f>IF($B4663="","",IFERROR(INDEX('CCA Util %'!$H:$H,MATCH($B4663,'CCA Util %'!$E:$E,0)),""))</f>
        <v/>
      </c>
      <c r="AD4663">
        <f>IF($B4663="","",IFERROR(INDEX('CCA Util %'!$G:$G,MATCH($B4663,'CCA Util %'!$E:$E,0)),""))</f>
        <v/>
      </c>
      <c r="AE4663">
        <f>IF(OR($B4663="",$U4663=""),"",$U4663&amp;" &amp; "&amp;IF(OR($AD4663="",$AD4663=0),"Util NA",$AD4663&amp;" Util"))</f>
        <v/>
      </c>
    </row>
    <row r="4664" ht="15.75" customHeight="1" s="42">
      <c r="A4664" s="41" t="n"/>
      <c r="G4664" s="38" t="n"/>
      <c r="H4664" s="38" t="n"/>
      <c r="I4664" s="38" t="n"/>
      <c r="J4664" s="38" t="n"/>
      <c r="K4664" s="38" t="n"/>
      <c r="L4664" s="38" t="n"/>
      <c r="N4664" s="36">
        <f>IF($B4664="","",IF($C4664="SUPERSTORE","Superstore","DH"))</f>
        <v/>
      </c>
      <c r="O4664" s="36">
        <f>IF($B4664="","",IFERROR(VLOOKUP($B4664,Mapping!$A:$C,2,0),"Not Mapped"))</f>
        <v/>
      </c>
      <c r="P4664" s="36">
        <f>IF($B4664="","",IFERROR(VLOOKUP($B4664,Mapping!$A:$C,3,0),"Not Mapped"))</f>
        <v/>
      </c>
      <c r="Q4664" s="36">
        <f>IF($B4664="","",IFERROR(VLOOKUP($O4664,Leaders!$A:$B,2,0),"Not Mapped"))</f>
        <v/>
      </c>
      <c r="R4664" s="36">
        <f>IF($B4664="","",IF(COUNTIF(Exclusions!$A:$A,$B4664)&gt;0,"Yes","No"))</f>
        <v/>
      </c>
      <c r="S4664" s="38">
        <f>IF($B4664="","",MIN(1,DAY($A4664)/IF($N4664="Superstore",Settings!$B$5,Settings!$B$4)))</f>
        <v/>
      </c>
      <c r="T4664" s="38">
        <f>IF(OR($B4664="",$G4664="",$S4664=0),"",$G4664/$S4664)</f>
        <v/>
      </c>
      <c r="U4664" s="36">
        <f>IF($T4664="","",IF($T4664&lt;Settings!$B$8,"Critical",IF($T4664&lt;Settings!$B$9,"Semi Critical","Non Critical")))</f>
        <v/>
      </c>
      <c r="V4664" s="28" t="n"/>
      <c r="Z4664">
        <f>IF($B4664="","",IFERROR(VLOOKUP($B4664,'Plan HC for CCA'!$A:$B,2,0),""))</f>
        <v/>
      </c>
      <c r="AA4664">
        <f>IF(OR($B4664="",$Z4664=""),"",IF(N($M4664)&lt;$Z4664,"Delta","No Delta"))</f>
        <v/>
      </c>
      <c r="AB4664">
        <f>IF(OR($B4664="",$Z4664=""),"",MAX(0,$Z4664-N($M4664)))</f>
        <v/>
      </c>
      <c r="AC4664" s="46">
        <f>IF($B4664="","",IFERROR(INDEX('CCA Util %'!$H:$H,MATCH($B4664,'CCA Util %'!$E:$E,0)),""))</f>
        <v/>
      </c>
      <c r="AD4664">
        <f>IF($B4664="","",IFERROR(INDEX('CCA Util %'!$G:$G,MATCH($B4664,'CCA Util %'!$E:$E,0)),""))</f>
        <v/>
      </c>
      <c r="AE4664">
        <f>IF(OR($B4664="",$U4664=""),"",$U4664&amp;" &amp; "&amp;IF(OR($AD4664="",$AD4664=0),"Util NA",$AD4664&amp;" Util"))</f>
        <v/>
      </c>
    </row>
    <row r="4665" ht="15.75" customHeight="1" s="42">
      <c r="A4665" s="41" t="n"/>
      <c r="G4665" s="38" t="n"/>
      <c r="H4665" s="38" t="n"/>
      <c r="I4665" s="38" t="n"/>
      <c r="J4665" s="38" t="n"/>
      <c r="K4665" s="38" t="n"/>
      <c r="L4665" s="38" t="n"/>
      <c r="N4665" s="36">
        <f>IF($B4665="","",IF($C4665="SUPERSTORE","Superstore","DH"))</f>
        <v/>
      </c>
      <c r="O4665" s="36">
        <f>IF($B4665="","",IFERROR(VLOOKUP($B4665,Mapping!$A:$C,2,0),"Not Mapped"))</f>
        <v/>
      </c>
      <c r="P4665" s="36">
        <f>IF($B4665="","",IFERROR(VLOOKUP($B4665,Mapping!$A:$C,3,0),"Not Mapped"))</f>
        <v/>
      </c>
      <c r="Q4665" s="36">
        <f>IF($B4665="","",IFERROR(VLOOKUP($O4665,Leaders!$A:$B,2,0),"Not Mapped"))</f>
        <v/>
      </c>
      <c r="R4665" s="36">
        <f>IF($B4665="","",IF(COUNTIF(Exclusions!$A:$A,$B4665)&gt;0,"Yes","No"))</f>
        <v/>
      </c>
      <c r="S4665" s="38">
        <f>IF($B4665="","",MIN(1,DAY($A4665)/IF($N4665="Superstore",Settings!$B$5,Settings!$B$4)))</f>
        <v/>
      </c>
      <c r="T4665" s="38">
        <f>IF(OR($B4665="",$G4665="",$S4665=0),"",$G4665/$S4665)</f>
        <v/>
      </c>
      <c r="U4665" s="36">
        <f>IF($T4665="","",IF($T4665&lt;Settings!$B$8,"Critical",IF($T4665&lt;Settings!$B$9,"Semi Critical","Non Critical")))</f>
        <v/>
      </c>
      <c r="V4665" s="28" t="n"/>
      <c r="Z4665">
        <f>IF($B4665="","",IFERROR(VLOOKUP($B4665,'Plan HC for CCA'!$A:$B,2,0),""))</f>
        <v/>
      </c>
      <c r="AA4665">
        <f>IF(OR($B4665="",$Z4665=""),"",IF(N($M4665)&lt;$Z4665,"Delta","No Delta"))</f>
        <v/>
      </c>
      <c r="AB4665">
        <f>IF(OR($B4665="",$Z4665=""),"",MAX(0,$Z4665-N($M4665)))</f>
        <v/>
      </c>
      <c r="AC4665" s="46">
        <f>IF($B4665="","",IFERROR(INDEX('CCA Util %'!$H:$H,MATCH($B4665,'CCA Util %'!$E:$E,0)),""))</f>
        <v/>
      </c>
      <c r="AD4665">
        <f>IF($B4665="","",IFERROR(INDEX('CCA Util %'!$G:$G,MATCH($B4665,'CCA Util %'!$E:$E,0)),""))</f>
        <v/>
      </c>
      <c r="AE4665">
        <f>IF(OR($B4665="",$U4665=""),"",$U4665&amp;" &amp; "&amp;IF(OR($AD4665="",$AD4665=0),"Util NA",$AD4665&amp;" Util"))</f>
        <v/>
      </c>
    </row>
    <row r="4666" ht="15.75" customHeight="1" s="42">
      <c r="A4666" s="41" t="n"/>
      <c r="G4666" s="38" t="n"/>
      <c r="H4666" s="38" t="n"/>
      <c r="I4666" s="38" t="n"/>
      <c r="J4666" s="38" t="n"/>
      <c r="K4666" s="38" t="n"/>
      <c r="L4666" s="38" t="n"/>
      <c r="N4666" s="36">
        <f>IF($B4666="","",IF($C4666="SUPERSTORE","Superstore","DH"))</f>
        <v/>
      </c>
      <c r="O4666" s="36">
        <f>IF($B4666="","",IFERROR(VLOOKUP($B4666,Mapping!$A:$C,2,0),"Not Mapped"))</f>
        <v/>
      </c>
      <c r="P4666" s="36">
        <f>IF($B4666="","",IFERROR(VLOOKUP($B4666,Mapping!$A:$C,3,0),"Not Mapped"))</f>
        <v/>
      </c>
      <c r="Q4666" s="36">
        <f>IF($B4666="","",IFERROR(VLOOKUP($O4666,Leaders!$A:$B,2,0),"Not Mapped"))</f>
        <v/>
      </c>
      <c r="R4666" s="36">
        <f>IF($B4666="","",IF(COUNTIF(Exclusions!$A:$A,$B4666)&gt;0,"Yes","No"))</f>
        <v/>
      </c>
      <c r="S4666" s="38">
        <f>IF($B4666="","",MIN(1,DAY($A4666)/IF($N4666="Superstore",Settings!$B$5,Settings!$B$4)))</f>
        <v/>
      </c>
      <c r="T4666" s="38">
        <f>IF(OR($B4666="",$G4666="",$S4666=0),"",$G4666/$S4666)</f>
        <v/>
      </c>
      <c r="U4666" s="36">
        <f>IF($T4666="","",IF($T4666&lt;Settings!$B$8,"Critical",IF($T4666&lt;Settings!$B$9,"Semi Critical","Non Critical")))</f>
        <v/>
      </c>
      <c r="V4666" s="28" t="n"/>
      <c r="Z4666">
        <f>IF($B4666="","",IFERROR(VLOOKUP($B4666,'Plan HC for CCA'!$A:$B,2,0),""))</f>
        <v/>
      </c>
      <c r="AA4666">
        <f>IF(OR($B4666="",$Z4666=""),"",IF(N($M4666)&lt;$Z4666,"Delta","No Delta"))</f>
        <v/>
      </c>
      <c r="AB4666">
        <f>IF(OR($B4666="",$Z4666=""),"",MAX(0,$Z4666-N($M4666)))</f>
        <v/>
      </c>
      <c r="AC4666" s="46">
        <f>IF($B4666="","",IFERROR(INDEX('CCA Util %'!$H:$H,MATCH($B4666,'CCA Util %'!$E:$E,0)),""))</f>
        <v/>
      </c>
      <c r="AD4666">
        <f>IF($B4666="","",IFERROR(INDEX('CCA Util %'!$G:$G,MATCH($B4666,'CCA Util %'!$E:$E,0)),""))</f>
        <v/>
      </c>
      <c r="AE4666">
        <f>IF(OR($B4666="",$U4666=""),"",$U4666&amp;" &amp; "&amp;IF(OR($AD4666="",$AD4666=0),"Util NA",$AD4666&amp;" Util"))</f>
        <v/>
      </c>
    </row>
    <row r="4667" ht="15.75" customHeight="1" s="42">
      <c r="A4667" s="41" t="n"/>
      <c r="G4667" s="38" t="n"/>
      <c r="H4667" s="38" t="n"/>
      <c r="I4667" s="38" t="n"/>
      <c r="J4667" s="38" t="n"/>
      <c r="K4667" s="38" t="n"/>
      <c r="L4667" s="38" t="n"/>
      <c r="N4667" s="36">
        <f>IF($B4667="","",IF($C4667="SUPERSTORE","Superstore","DH"))</f>
        <v/>
      </c>
      <c r="O4667" s="36">
        <f>IF($B4667="","",IFERROR(VLOOKUP($B4667,Mapping!$A:$C,2,0),"Not Mapped"))</f>
        <v/>
      </c>
      <c r="P4667" s="36">
        <f>IF($B4667="","",IFERROR(VLOOKUP($B4667,Mapping!$A:$C,3,0),"Not Mapped"))</f>
        <v/>
      </c>
      <c r="Q4667" s="36">
        <f>IF($B4667="","",IFERROR(VLOOKUP($O4667,Leaders!$A:$B,2,0),"Not Mapped"))</f>
        <v/>
      </c>
      <c r="R4667" s="36">
        <f>IF($B4667="","",IF(COUNTIF(Exclusions!$A:$A,$B4667)&gt;0,"Yes","No"))</f>
        <v/>
      </c>
      <c r="S4667" s="38">
        <f>IF($B4667="","",MIN(1,DAY($A4667)/IF($N4667="Superstore",Settings!$B$5,Settings!$B$4)))</f>
        <v/>
      </c>
      <c r="T4667" s="38">
        <f>IF(OR($B4667="",$G4667="",$S4667=0),"",$G4667/$S4667)</f>
        <v/>
      </c>
      <c r="U4667" s="36">
        <f>IF($T4667="","",IF($T4667&lt;Settings!$B$8,"Critical",IF($T4667&lt;Settings!$B$9,"Semi Critical","Non Critical")))</f>
        <v/>
      </c>
      <c r="V4667" s="28" t="n"/>
      <c r="Z4667">
        <f>IF($B4667="","",IFERROR(VLOOKUP($B4667,'Plan HC for CCA'!$A:$B,2,0),""))</f>
        <v/>
      </c>
      <c r="AA4667">
        <f>IF(OR($B4667="",$Z4667=""),"",IF(N($M4667)&lt;$Z4667,"Delta","No Delta"))</f>
        <v/>
      </c>
      <c r="AB4667">
        <f>IF(OR($B4667="",$Z4667=""),"",MAX(0,$Z4667-N($M4667)))</f>
        <v/>
      </c>
      <c r="AC4667" s="46">
        <f>IF($B4667="","",IFERROR(INDEX('CCA Util %'!$H:$H,MATCH($B4667,'CCA Util %'!$E:$E,0)),""))</f>
        <v/>
      </c>
      <c r="AD4667">
        <f>IF($B4667="","",IFERROR(INDEX('CCA Util %'!$G:$G,MATCH($B4667,'CCA Util %'!$E:$E,0)),""))</f>
        <v/>
      </c>
      <c r="AE4667">
        <f>IF(OR($B4667="",$U4667=""),"",$U4667&amp;" &amp; "&amp;IF(OR($AD4667="",$AD4667=0),"Util NA",$AD4667&amp;" Util"))</f>
        <v/>
      </c>
    </row>
    <row r="4668" ht="15.75" customHeight="1" s="42">
      <c r="A4668" s="41" t="n"/>
      <c r="G4668" s="38" t="n"/>
      <c r="H4668" s="38" t="n"/>
      <c r="I4668" s="38" t="n"/>
      <c r="J4668" s="38" t="n"/>
      <c r="K4668" s="38" t="n"/>
      <c r="L4668" s="38" t="n"/>
      <c r="N4668" s="36">
        <f>IF($B4668="","",IF($C4668="SUPERSTORE","Superstore","DH"))</f>
        <v/>
      </c>
      <c r="O4668" s="36">
        <f>IF($B4668="","",IFERROR(VLOOKUP($B4668,Mapping!$A:$C,2,0),"Not Mapped"))</f>
        <v/>
      </c>
      <c r="P4668" s="36">
        <f>IF($B4668="","",IFERROR(VLOOKUP($B4668,Mapping!$A:$C,3,0),"Not Mapped"))</f>
        <v/>
      </c>
      <c r="Q4668" s="36">
        <f>IF($B4668="","",IFERROR(VLOOKUP($O4668,Leaders!$A:$B,2,0),"Not Mapped"))</f>
        <v/>
      </c>
      <c r="R4668" s="36">
        <f>IF($B4668="","",IF(COUNTIF(Exclusions!$A:$A,$B4668)&gt;0,"Yes","No"))</f>
        <v/>
      </c>
      <c r="S4668" s="38">
        <f>IF($B4668="","",MIN(1,DAY($A4668)/IF($N4668="Superstore",Settings!$B$5,Settings!$B$4)))</f>
        <v/>
      </c>
      <c r="T4668" s="38">
        <f>IF(OR($B4668="",$G4668="",$S4668=0),"",$G4668/$S4668)</f>
        <v/>
      </c>
      <c r="U4668" s="36">
        <f>IF($T4668="","",IF($T4668&lt;Settings!$B$8,"Critical",IF($T4668&lt;Settings!$B$9,"Semi Critical","Non Critical")))</f>
        <v/>
      </c>
      <c r="V4668" s="28" t="n"/>
      <c r="Z4668">
        <f>IF($B4668="","",IFERROR(VLOOKUP($B4668,'Plan HC for CCA'!$A:$B,2,0),""))</f>
        <v/>
      </c>
      <c r="AA4668">
        <f>IF(OR($B4668="",$Z4668=""),"",IF(N($M4668)&lt;$Z4668,"Delta","No Delta"))</f>
        <v/>
      </c>
      <c r="AB4668">
        <f>IF(OR($B4668="",$Z4668=""),"",MAX(0,$Z4668-N($M4668)))</f>
        <v/>
      </c>
      <c r="AC4668" s="46">
        <f>IF($B4668="","",IFERROR(INDEX('CCA Util %'!$H:$H,MATCH($B4668,'CCA Util %'!$E:$E,0)),""))</f>
        <v/>
      </c>
      <c r="AD4668">
        <f>IF($B4668="","",IFERROR(INDEX('CCA Util %'!$G:$G,MATCH($B4668,'CCA Util %'!$E:$E,0)),""))</f>
        <v/>
      </c>
      <c r="AE4668">
        <f>IF(OR($B4668="",$U4668=""),"",$U4668&amp;" &amp; "&amp;IF(OR($AD4668="",$AD4668=0),"Util NA",$AD4668&amp;" Util"))</f>
        <v/>
      </c>
    </row>
    <row r="4669" ht="15.75" customHeight="1" s="42">
      <c r="A4669" s="41" t="n"/>
      <c r="G4669" s="38" t="n"/>
      <c r="H4669" s="38" t="n"/>
      <c r="I4669" s="38" t="n"/>
      <c r="J4669" s="38" t="n"/>
      <c r="K4669" s="38" t="n"/>
      <c r="L4669" s="38" t="n"/>
      <c r="N4669" s="36">
        <f>IF($B4669="","",IF($C4669="SUPERSTORE","Superstore","DH"))</f>
        <v/>
      </c>
      <c r="O4669" s="36">
        <f>IF($B4669="","",IFERROR(VLOOKUP($B4669,Mapping!$A:$C,2,0),"Not Mapped"))</f>
        <v/>
      </c>
      <c r="P4669" s="36">
        <f>IF($B4669="","",IFERROR(VLOOKUP($B4669,Mapping!$A:$C,3,0),"Not Mapped"))</f>
        <v/>
      </c>
      <c r="Q4669" s="36">
        <f>IF($B4669="","",IFERROR(VLOOKUP($O4669,Leaders!$A:$B,2,0),"Not Mapped"))</f>
        <v/>
      </c>
      <c r="R4669" s="36">
        <f>IF($B4669="","",IF(COUNTIF(Exclusions!$A:$A,$B4669)&gt;0,"Yes","No"))</f>
        <v/>
      </c>
      <c r="S4669" s="38">
        <f>IF($B4669="","",MIN(1,DAY($A4669)/IF($N4669="Superstore",Settings!$B$5,Settings!$B$4)))</f>
        <v/>
      </c>
      <c r="T4669" s="38">
        <f>IF(OR($B4669="",$G4669="",$S4669=0),"",$G4669/$S4669)</f>
        <v/>
      </c>
      <c r="U4669" s="36">
        <f>IF($T4669="","",IF($T4669&lt;Settings!$B$8,"Critical",IF($T4669&lt;Settings!$B$9,"Semi Critical","Non Critical")))</f>
        <v/>
      </c>
      <c r="V4669" s="28" t="n"/>
      <c r="Z4669">
        <f>IF($B4669="","",IFERROR(VLOOKUP($B4669,'Plan HC for CCA'!$A:$B,2,0),""))</f>
        <v/>
      </c>
      <c r="AA4669">
        <f>IF(OR($B4669="",$Z4669=""),"",IF(N($M4669)&lt;$Z4669,"Delta","No Delta"))</f>
        <v/>
      </c>
      <c r="AB4669">
        <f>IF(OR($B4669="",$Z4669=""),"",MAX(0,$Z4669-N($M4669)))</f>
        <v/>
      </c>
      <c r="AC4669" s="46">
        <f>IF($B4669="","",IFERROR(INDEX('CCA Util %'!$H:$H,MATCH($B4669,'CCA Util %'!$E:$E,0)),""))</f>
        <v/>
      </c>
      <c r="AD4669">
        <f>IF($B4669="","",IFERROR(INDEX('CCA Util %'!$G:$G,MATCH($B4669,'CCA Util %'!$E:$E,0)),""))</f>
        <v/>
      </c>
      <c r="AE4669">
        <f>IF(OR($B4669="",$U4669=""),"",$U4669&amp;" &amp; "&amp;IF(OR($AD4669="",$AD4669=0),"Util NA",$AD4669&amp;" Util"))</f>
        <v/>
      </c>
    </row>
    <row r="4670" ht="15.75" customHeight="1" s="42">
      <c r="A4670" s="41" t="n"/>
      <c r="G4670" s="38" t="n"/>
      <c r="H4670" s="38" t="n"/>
      <c r="I4670" s="38" t="n"/>
      <c r="J4670" s="38" t="n"/>
      <c r="K4670" s="38" t="n"/>
      <c r="L4670" s="38" t="n"/>
      <c r="N4670" s="36">
        <f>IF($B4670="","",IF($C4670="SUPERSTORE","Superstore","DH"))</f>
        <v/>
      </c>
      <c r="O4670" s="36">
        <f>IF($B4670="","",IFERROR(VLOOKUP($B4670,Mapping!$A:$C,2,0),"Not Mapped"))</f>
        <v/>
      </c>
      <c r="P4670" s="36">
        <f>IF($B4670="","",IFERROR(VLOOKUP($B4670,Mapping!$A:$C,3,0),"Not Mapped"))</f>
        <v/>
      </c>
      <c r="Q4670" s="36">
        <f>IF($B4670="","",IFERROR(VLOOKUP($O4670,Leaders!$A:$B,2,0),"Not Mapped"))</f>
        <v/>
      </c>
      <c r="R4670" s="36">
        <f>IF($B4670="","",IF(COUNTIF(Exclusions!$A:$A,$B4670)&gt;0,"Yes","No"))</f>
        <v/>
      </c>
      <c r="S4670" s="38">
        <f>IF($B4670="","",MIN(1,DAY($A4670)/IF($N4670="Superstore",Settings!$B$5,Settings!$B$4)))</f>
        <v/>
      </c>
      <c r="T4670" s="38">
        <f>IF(OR($B4670="",$G4670="",$S4670=0),"",$G4670/$S4670)</f>
        <v/>
      </c>
      <c r="U4670" s="36">
        <f>IF($T4670="","",IF($T4670&lt;Settings!$B$8,"Critical",IF($T4670&lt;Settings!$B$9,"Semi Critical","Non Critical")))</f>
        <v/>
      </c>
      <c r="V4670" s="28" t="n"/>
      <c r="Z4670">
        <f>IF($B4670="","",IFERROR(VLOOKUP($B4670,'Plan HC for CCA'!$A:$B,2,0),""))</f>
        <v/>
      </c>
      <c r="AA4670">
        <f>IF(OR($B4670="",$Z4670=""),"",IF(N($M4670)&lt;$Z4670,"Delta","No Delta"))</f>
        <v/>
      </c>
      <c r="AB4670">
        <f>IF(OR($B4670="",$Z4670=""),"",MAX(0,$Z4670-N($M4670)))</f>
        <v/>
      </c>
      <c r="AC4670" s="46">
        <f>IF($B4670="","",IFERROR(INDEX('CCA Util %'!$H:$H,MATCH($B4670,'CCA Util %'!$E:$E,0)),""))</f>
        <v/>
      </c>
      <c r="AD4670">
        <f>IF($B4670="","",IFERROR(INDEX('CCA Util %'!$G:$G,MATCH($B4670,'CCA Util %'!$E:$E,0)),""))</f>
        <v/>
      </c>
      <c r="AE4670">
        <f>IF(OR($B4670="",$U4670=""),"",$U4670&amp;" &amp; "&amp;IF(OR($AD4670="",$AD4670=0),"Util NA",$AD4670&amp;" Util"))</f>
        <v/>
      </c>
    </row>
    <row r="4671" ht="15.75" customHeight="1" s="42">
      <c r="A4671" s="41" t="n"/>
      <c r="G4671" s="38" t="n"/>
      <c r="H4671" s="38" t="n"/>
      <c r="I4671" s="38" t="n"/>
      <c r="J4671" s="38" t="n"/>
      <c r="K4671" s="38" t="n"/>
      <c r="L4671" s="38" t="n"/>
      <c r="N4671" s="36">
        <f>IF($B4671="","",IF($C4671="SUPERSTORE","Superstore","DH"))</f>
        <v/>
      </c>
      <c r="O4671" s="36">
        <f>IF($B4671="","",IFERROR(VLOOKUP($B4671,Mapping!$A:$C,2,0),"Not Mapped"))</f>
        <v/>
      </c>
      <c r="P4671" s="36">
        <f>IF($B4671="","",IFERROR(VLOOKUP($B4671,Mapping!$A:$C,3,0),"Not Mapped"))</f>
        <v/>
      </c>
      <c r="Q4671" s="36">
        <f>IF($B4671="","",IFERROR(VLOOKUP($O4671,Leaders!$A:$B,2,0),"Not Mapped"))</f>
        <v/>
      </c>
      <c r="R4671" s="36">
        <f>IF($B4671="","",IF(COUNTIF(Exclusions!$A:$A,$B4671)&gt;0,"Yes","No"))</f>
        <v/>
      </c>
      <c r="S4671" s="38">
        <f>IF($B4671="","",MIN(1,DAY($A4671)/IF($N4671="Superstore",Settings!$B$5,Settings!$B$4)))</f>
        <v/>
      </c>
      <c r="T4671" s="38">
        <f>IF(OR($B4671="",$G4671="",$S4671=0),"",$G4671/$S4671)</f>
        <v/>
      </c>
      <c r="U4671" s="36">
        <f>IF($T4671="","",IF($T4671&lt;Settings!$B$8,"Critical",IF($T4671&lt;Settings!$B$9,"Semi Critical","Non Critical")))</f>
        <v/>
      </c>
      <c r="V4671" s="28" t="n"/>
      <c r="Z4671">
        <f>IF($B4671="","",IFERROR(VLOOKUP($B4671,'Plan HC for CCA'!$A:$B,2,0),""))</f>
        <v/>
      </c>
      <c r="AA4671">
        <f>IF(OR($B4671="",$Z4671=""),"",IF(N($M4671)&lt;$Z4671,"Delta","No Delta"))</f>
        <v/>
      </c>
      <c r="AB4671">
        <f>IF(OR($B4671="",$Z4671=""),"",MAX(0,$Z4671-N($M4671)))</f>
        <v/>
      </c>
      <c r="AC4671" s="46">
        <f>IF($B4671="","",IFERROR(INDEX('CCA Util %'!$H:$H,MATCH($B4671,'CCA Util %'!$E:$E,0)),""))</f>
        <v/>
      </c>
      <c r="AD4671">
        <f>IF($B4671="","",IFERROR(INDEX('CCA Util %'!$G:$G,MATCH($B4671,'CCA Util %'!$E:$E,0)),""))</f>
        <v/>
      </c>
      <c r="AE4671">
        <f>IF(OR($B4671="",$U4671=""),"",$U4671&amp;" &amp; "&amp;IF(OR($AD4671="",$AD4671=0),"Util NA",$AD4671&amp;" Util"))</f>
        <v/>
      </c>
    </row>
    <row r="4672" ht="15.75" customHeight="1" s="42">
      <c r="A4672" s="41" t="n"/>
      <c r="G4672" s="38" t="n"/>
      <c r="H4672" s="38" t="n"/>
      <c r="I4672" s="38" t="n"/>
      <c r="J4672" s="38" t="n"/>
      <c r="K4672" s="38" t="n"/>
      <c r="L4672" s="38" t="n"/>
      <c r="N4672" s="36">
        <f>IF($B4672="","",IF($C4672="SUPERSTORE","Superstore","DH"))</f>
        <v/>
      </c>
      <c r="O4672" s="36">
        <f>IF($B4672="","",IFERROR(VLOOKUP($B4672,Mapping!$A:$C,2,0),"Not Mapped"))</f>
        <v/>
      </c>
      <c r="P4672" s="36">
        <f>IF($B4672="","",IFERROR(VLOOKUP($B4672,Mapping!$A:$C,3,0),"Not Mapped"))</f>
        <v/>
      </c>
      <c r="Q4672" s="36">
        <f>IF($B4672="","",IFERROR(VLOOKUP($O4672,Leaders!$A:$B,2,0),"Not Mapped"))</f>
        <v/>
      </c>
      <c r="R4672" s="36">
        <f>IF($B4672="","",IF(COUNTIF(Exclusions!$A:$A,$B4672)&gt;0,"Yes","No"))</f>
        <v/>
      </c>
      <c r="S4672" s="38">
        <f>IF($B4672="","",MIN(1,DAY($A4672)/IF($N4672="Superstore",Settings!$B$5,Settings!$B$4)))</f>
        <v/>
      </c>
      <c r="T4672" s="38">
        <f>IF(OR($B4672="",$G4672="",$S4672=0),"",$G4672/$S4672)</f>
        <v/>
      </c>
      <c r="U4672" s="36">
        <f>IF($T4672="","",IF($T4672&lt;Settings!$B$8,"Critical",IF($T4672&lt;Settings!$B$9,"Semi Critical","Non Critical")))</f>
        <v/>
      </c>
      <c r="V4672" s="28" t="n"/>
      <c r="Z4672">
        <f>IF($B4672="","",IFERROR(VLOOKUP($B4672,'Plan HC for CCA'!$A:$B,2,0),""))</f>
        <v/>
      </c>
      <c r="AA4672">
        <f>IF(OR($B4672="",$Z4672=""),"",IF(N($M4672)&lt;$Z4672,"Delta","No Delta"))</f>
        <v/>
      </c>
      <c r="AB4672">
        <f>IF(OR($B4672="",$Z4672=""),"",MAX(0,$Z4672-N($M4672)))</f>
        <v/>
      </c>
      <c r="AC4672" s="46">
        <f>IF($B4672="","",IFERROR(INDEX('CCA Util %'!$H:$H,MATCH($B4672,'CCA Util %'!$E:$E,0)),""))</f>
        <v/>
      </c>
      <c r="AD4672">
        <f>IF($B4672="","",IFERROR(INDEX('CCA Util %'!$G:$G,MATCH($B4672,'CCA Util %'!$E:$E,0)),""))</f>
        <v/>
      </c>
      <c r="AE4672">
        <f>IF(OR($B4672="",$U4672=""),"",$U4672&amp;" &amp; "&amp;IF(OR($AD4672="",$AD4672=0),"Util NA",$AD4672&amp;" Util"))</f>
        <v/>
      </c>
    </row>
    <row r="4673" ht="15.75" customHeight="1" s="42">
      <c r="A4673" s="41" t="n"/>
      <c r="G4673" s="38" t="n"/>
      <c r="H4673" s="38" t="n"/>
      <c r="I4673" s="38" t="n"/>
      <c r="J4673" s="38" t="n"/>
      <c r="K4673" s="38" t="n"/>
      <c r="L4673" s="38" t="n"/>
      <c r="N4673" s="36">
        <f>IF($B4673="","",IF($C4673="SUPERSTORE","Superstore","DH"))</f>
        <v/>
      </c>
      <c r="O4673" s="36">
        <f>IF($B4673="","",IFERROR(VLOOKUP($B4673,Mapping!$A:$C,2,0),"Not Mapped"))</f>
        <v/>
      </c>
      <c r="P4673" s="36">
        <f>IF($B4673="","",IFERROR(VLOOKUP($B4673,Mapping!$A:$C,3,0),"Not Mapped"))</f>
        <v/>
      </c>
      <c r="Q4673" s="36">
        <f>IF($B4673="","",IFERROR(VLOOKUP($O4673,Leaders!$A:$B,2,0),"Not Mapped"))</f>
        <v/>
      </c>
      <c r="R4673" s="36">
        <f>IF($B4673="","",IF(COUNTIF(Exclusions!$A:$A,$B4673)&gt;0,"Yes","No"))</f>
        <v/>
      </c>
      <c r="S4673" s="38">
        <f>IF($B4673="","",MIN(1,DAY($A4673)/IF($N4673="Superstore",Settings!$B$5,Settings!$B$4)))</f>
        <v/>
      </c>
      <c r="T4673" s="38">
        <f>IF(OR($B4673="",$G4673="",$S4673=0),"",$G4673/$S4673)</f>
        <v/>
      </c>
      <c r="U4673" s="36">
        <f>IF($T4673="","",IF($T4673&lt;Settings!$B$8,"Critical",IF($T4673&lt;Settings!$B$9,"Semi Critical","Non Critical")))</f>
        <v/>
      </c>
      <c r="V4673" s="28" t="n"/>
      <c r="Z4673">
        <f>IF($B4673="","",IFERROR(VLOOKUP($B4673,'Plan HC for CCA'!$A:$B,2,0),""))</f>
        <v/>
      </c>
      <c r="AA4673">
        <f>IF(OR($B4673="",$Z4673=""),"",IF(N($M4673)&lt;$Z4673,"Delta","No Delta"))</f>
        <v/>
      </c>
      <c r="AB4673">
        <f>IF(OR($B4673="",$Z4673=""),"",MAX(0,$Z4673-N($M4673)))</f>
        <v/>
      </c>
      <c r="AC4673" s="46">
        <f>IF($B4673="","",IFERROR(INDEX('CCA Util %'!$H:$H,MATCH($B4673,'CCA Util %'!$E:$E,0)),""))</f>
        <v/>
      </c>
      <c r="AD4673">
        <f>IF($B4673="","",IFERROR(INDEX('CCA Util %'!$G:$G,MATCH($B4673,'CCA Util %'!$E:$E,0)),""))</f>
        <v/>
      </c>
      <c r="AE4673">
        <f>IF(OR($B4673="",$U4673=""),"",$U4673&amp;" &amp; "&amp;IF(OR($AD4673="",$AD4673=0),"Util NA",$AD4673&amp;" Util"))</f>
        <v/>
      </c>
    </row>
    <row r="4674" ht="15.75" customHeight="1" s="42">
      <c r="A4674" s="41" t="n"/>
      <c r="G4674" s="38" t="n"/>
      <c r="H4674" s="38" t="n"/>
      <c r="I4674" s="38" t="n"/>
      <c r="J4674" s="38" t="n"/>
      <c r="K4674" s="38" t="n"/>
      <c r="L4674" s="38" t="n"/>
      <c r="N4674" s="36">
        <f>IF($B4674="","",IF($C4674="SUPERSTORE","Superstore","DH"))</f>
        <v/>
      </c>
      <c r="O4674" s="36">
        <f>IF($B4674="","",IFERROR(VLOOKUP($B4674,Mapping!$A:$C,2,0),"Not Mapped"))</f>
        <v/>
      </c>
      <c r="P4674" s="36">
        <f>IF($B4674="","",IFERROR(VLOOKUP($B4674,Mapping!$A:$C,3,0),"Not Mapped"))</f>
        <v/>
      </c>
      <c r="Q4674" s="36">
        <f>IF($B4674="","",IFERROR(VLOOKUP($O4674,Leaders!$A:$B,2,0),"Not Mapped"))</f>
        <v/>
      </c>
      <c r="R4674" s="36">
        <f>IF($B4674="","",IF(COUNTIF(Exclusions!$A:$A,$B4674)&gt;0,"Yes","No"))</f>
        <v/>
      </c>
      <c r="S4674" s="38">
        <f>IF($B4674="","",MIN(1,DAY($A4674)/IF($N4674="Superstore",Settings!$B$5,Settings!$B$4)))</f>
        <v/>
      </c>
      <c r="T4674" s="38">
        <f>IF(OR($B4674="",$G4674="",$S4674=0),"",$G4674/$S4674)</f>
        <v/>
      </c>
      <c r="U4674" s="36">
        <f>IF($T4674="","",IF($T4674&lt;Settings!$B$8,"Critical",IF($T4674&lt;Settings!$B$9,"Semi Critical","Non Critical")))</f>
        <v/>
      </c>
      <c r="V4674" s="28" t="n"/>
      <c r="Z4674">
        <f>IF($B4674="","",IFERROR(VLOOKUP($B4674,'Plan HC for CCA'!$A:$B,2,0),""))</f>
        <v/>
      </c>
      <c r="AA4674">
        <f>IF(OR($B4674="",$Z4674=""),"",IF(N($M4674)&lt;$Z4674,"Delta","No Delta"))</f>
        <v/>
      </c>
      <c r="AB4674">
        <f>IF(OR($B4674="",$Z4674=""),"",MAX(0,$Z4674-N($M4674)))</f>
        <v/>
      </c>
      <c r="AC4674" s="46">
        <f>IF($B4674="","",IFERROR(INDEX('CCA Util %'!$H:$H,MATCH($B4674,'CCA Util %'!$E:$E,0)),""))</f>
        <v/>
      </c>
      <c r="AD4674">
        <f>IF($B4674="","",IFERROR(INDEX('CCA Util %'!$G:$G,MATCH($B4674,'CCA Util %'!$E:$E,0)),""))</f>
        <v/>
      </c>
      <c r="AE4674">
        <f>IF(OR($B4674="",$U4674=""),"",$U4674&amp;" &amp; "&amp;IF(OR($AD4674="",$AD4674=0),"Util NA",$AD4674&amp;" Util"))</f>
        <v/>
      </c>
    </row>
    <row r="4675" ht="15.75" customHeight="1" s="42">
      <c r="A4675" s="41" t="n"/>
      <c r="G4675" s="38" t="n"/>
      <c r="H4675" s="38" t="n"/>
      <c r="I4675" s="38" t="n"/>
      <c r="J4675" s="38" t="n"/>
      <c r="K4675" s="38" t="n"/>
      <c r="L4675" s="38" t="n"/>
      <c r="N4675" s="36">
        <f>IF($B4675="","",IF($C4675="SUPERSTORE","Superstore","DH"))</f>
        <v/>
      </c>
      <c r="O4675" s="36">
        <f>IF($B4675="","",IFERROR(VLOOKUP($B4675,Mapping!$A:$C,2,0),"Not Mapped"))</f>
        <v/>
      </c>
      <c r="P4675" s="36">
        <f>IF($B4675="","",IFERROR(VLOOKUP($B4675,Mapping!$A:$C,3,0),"Not Mapped"))</f>
        <v/>
      </c>
      <c r="Q4675" s="36">
        <f>IF($B4675="","",IFERROR(VLOOKUP($O4675,Leaders!$A:$B,2,0),"Not Mapped"))</f>
        <v/>
      </c>
      <c r="R4675" s="36">
        <f>IF($B4675="","",IF(COUNTIF(Exclusions!$A:$A,$B4675)&gt;0,"Yes","No"))</f>
        <v/>
      </c>
      <c r="S4675" s="38">
        <f>IF($B4675="","",MIN(1,DAY($A4675)/IF($N4675="Superstore",Settings!$B$5,Settings!$B$4)))</f>
        <v/>
      </c>
      <c r="T4675" s="38">
        <f>IF(OR($B4675="",$G4675="",$S4675=0),"",$G4675/$S4675)</f>
        <v/>
      </c>
      <c r="U4675" s="36">
        <f>IF($T4675="","",IF($T4675&lt;Settings!$B$8,"Critical",IF($T4675&lt;Settings!$B$9,"Semi Critical","Non Critical")))</f>
        <v/>
      </c>
      <c r="V4675" s="28" t="n"/>
      <c r="Z4675">
        <f>IF($B4675="","",IFERROR(VLOOKUP($B4675,'Plan HC for CCA'!$A:$B,2,0),""))</f>
        <v/>
      </c>
      <c r="AA4675">
        <f>IF(OR($B4675="",$Z4675=""),"",IF(N($M4675)&lt;$Z4675,"Delta","No Delta"))</f>
        <v/>
      </c>
      <c r="AB4675">
        <f>IF(OR($B4675="",$Z4675=""),"",MAX(0,$Z4675-N($M4675)))</f>
        <v/>
      </c>
      <c r="AC4675" s="46">
        <f>IF($B4675="","",IFERROR(INDEX('CCA Util %'!$H:$H,MATCH($B4675,'CCA Util %'!$E:$E,0)),""))</f>
        <v/>
      </c>
      <c r="AD4675">
        <f>IF($B4675="","",IFERROR(INDEX('CCA Util %'!$G:$G,MATCH($B4675,'CCA Util %'!$E:$E,0)),""))</f>
        <v/>
      </c>
      <c r="AE4675">
        <f>IF(OR($B4675="",$U4675=""),"",$U4675&amp;" &amp; "&amp;IF(OR($AD4675="",$AD4675=0),"Util NA",$AD4675&amp;" Util"))</f>
        <v/>
      </c>
    </row>
    <row r="4676" ht="15.75" customHeight="1" s="42">
      <c r="A4676" s="41" t="n"/>
      <c r="G4676" s="38" t="n"/>
      <c r="H4676" s="38" t="n"/>
      <c r="I4676" s="38" t="n"/>
      <c r="J4676" s="38" t="n"/>
      <c r="K4676" s="38" t="n"/>
      <c r="L4676" s="38" t="n"/>
      <c r="N4676" s="36">
        <f>IF($B4676="","",IF($C4676="SUPERSTORE","Superstore","DH"))</f>
        <v/>
      </c>
      <c r="O4676" s="36">
        <f>IF($B4676="","",IFERROR(VLOOKUP($B4676,Mapping!$A:$C,2,0),"Not Mapped"))</f>
        <v/>
      </c>
      <c r="P4676" s="36">
        <f>IF($B4676="","",IFERROR(VLOOKUP($B4676,Mapping!$A:$C,3,0),"Not Mapped"))</f>
        <v/>
      </c>
      <c r="Q4676" s="36">
        <f>IF($B4676="","",IFERROR(VLOOKUP($O4676,Leaders!$A:$B,2,0),"Not Mapped"))</f>
        <v/>
      </c>
      <c r="R4676" s="36">
        <f>IF($B4676="","",IF(COUNTIF(Exclusions!$A:$A,$B4676)&gt;0,"Yes","No"))</f>
        <v/>
      </c>
      <c r="S4676" s="38">
        <f>IF($B4676="","",MIN(1,DAY($A4676)/IF($N4676="Superstore",Settings!$B$5,Settings!$B$4)))</f>
        <v/>
      </c>
      <c r="T4676" s="38">
        <f>IF(OR($B4676="",$G4676="",$S4676=0),"",$G4676/$S4676)</f>
        <v/>
      </c>
      <c r="U4676" s="36">
        <f>IF($T4676="","",IF($T4676&lt;Settings!$B$8,"Critical",IF($T4676&lt;Settings!$B$9,"Semi Critical","Non Critical")))</f>
        <v/>
      </c>
      <c r="V4676" s="28" t="n"/>
      <c r="Z4676">
        <f>IF($B4676="","",IFERROR(VLOOKUP($B4676,'Plan HC for CCA'!$A:$B,2,0),""))</f>
        <v/>
      </c>
      <c r="AA4676">
        <f>IF(OR($B4676="",$Z4676=""),"",IF(N($M4676)&lt;$Z4676,"Delta","No Delta"))</f>
        <v/>
      </c>
      <c r="AB4676">
        <f>IF(OR($B4676="",$Z4676=""),"",MAX(0,$Z4676-N($M4676)))</f>
        <v/>
      </c>
      <c r="AC4676" s="46">
        <f>IF($B4676="","",IFERROR(INDEX('CCA Util %'!$H:$H,MATCH($B4676,'CCA Util %'!$E:$E,0)),""))</f>
        <v/>
      </c>
      <c r="AD4676">
        <f>IF($B4676="","",IFERROR(INDEX('CCA Util %'!$G:$G,MATCH($B4676,'CCA Util %'!$E:$E,0)),""))</f>
        <v/>
      </c>
      <c r="AE4676">
        <f>IF(OR($B4676="",$U4676=""),"",$U4676&amp;" &amp; "&amp;IF(OR($AD4676="",$AD4676=0),"Util NA",$AD4676&amp;" Util"))</f>
        <v/>
      </c>
    </row>
    <row r="4677" ht="15.75" customHeight="1" s="42">
      <c r="A4677" s="41" t="n"/>
      <c r="G4677" s="38" t="n"/>
      <c r="H4677" s="38" t="n"/>
      <c r="I4677" s="38" t="n"/>
      <c r="J4677" s="38" t="n"/>
      <c r="K4677" s="38" t="n"/>
      <c r="L4677" s="38" t="n"/>
      <c r="N4677" s="36">
        <f>IF($B4677="","",IF($C4677="SUPERSTORE","Superstore","DH"))</f>
        <v/>
      </c>
      <c r="O4677" s="36">
        <f>IF($B4677="","",IFERROR(VLOOKUP($B4677,Mapping!$A:$C,2,0),"Not Mapped"))</f>
        <v/>
      </c>
      <c r="P4677" s="36">
        <f>IF($B4677="","",IFERROR(VLOOKUP($B4677,Mapping!$A:$C,3,0),"Not Mapped"))</f>
        <v/>
      </c>
      <c r="Q4677" s="36">
        <f>IF($B4677="","",IFERROR(VLOOKUP($O4677,Leaders!$A:$B,2,0),"Not Mapped"))</f>
        <v/>
      </c>
      <c r="R4677" s="36">
        <f>IF($B4677="","",IF(COUNTIF(Exclusions!$A:$A,$B4677)&gt;0,"Yes","No"))</f>
        <v/>
      </c>
      <c r="S4677" s="38">
        <f>IF($B4677="","",MIN(1,DAY($A4677)/IF($N4677="Superstore",Settings!$B$5,Settings!$B$4)))</f>
        <v/>
      </c>
      <c r="T4677" s="38">
        <f>IF(OR($B4677="",$G4677="",$S4677=0),"",$G4677/$S4677)</f>
        <v/>
      </c>
      <c r="U4677" s="36">
        <f>IF($T4677="","",IF($T4677&lt;Settings!$B$8,"Critical",IF($T4677&lt;Settings!$B$9,"Semi Critical","Non Critical")))</f>
        <v/>
      </c>
      <c r="V4677" s="28" t="n"/>
      <c r="Z4677">
        <f>IF($B4677="","",IFERROR(VLOOKUP($B4677,'Plan HC for CCA'!$A:$B,2,0),""))</f>
        <v/>
      </c>
      <c r="AA4677">
        <f>IF(OR($B4677="",$Z4677=""),"",IF(N($M4677)&lt;$Z4677,"Delta","No Delta"))</f>
        <v/>
      </c>
      <c r="AB4677">
        <f>IF(OR($B4677="",$Z4677=""),"",MAX(0,$Z4677-N($M4677)))</f>
        <v/>
      </c>
      <c r="AC4677" s="46">
        <f>IF($B4677="","",IFERROR(INDEX('CCA Util %'!$H:$H,MATCH($B4677,'CCA Util %'!$E:$E,0)),""))</f>
        <v/>
      </c>
      <c r="AD4677">
        <f>IF($B4677="","",IFERROR(INDEX('CCA Util %'!$G:$G,MATCH($B4677,'CCA Util %'!$E:$E,0)),""))</f>
        <v/>
      </c>
      <c r="AE4677">
        <f>IF(OR($B4677="",$U4677=""),"",$U4677&amp;" &amp; "&amp;IF(OR($AD4677="",$AD4677=0),"Util NA",$AD4677&amp;" Util"))</f>
        <v/>
      </c>
    </row>
    <row r="4678" ht="15.75" customHeight="1" s="42">
      <c r="A4678" s="41" t="n"/>
      <c r="G4678" s="38" t="n"/>
      <c r="H4678" s="38" t="n"/>
      <c r="I4678" s="38" t="n"/>
      <c r="J4678" s="38" t="n"/>
      <c r="K4678" s="38" t="n"/>
      <c r="L4678" s="38" t="n"/>
      <c r="N4678" s="36">
        <f>IF($B4678="","",IF($C4678="SUPERSTORE","Superstore","DH"))</f>
        <v/>
      </c>
      <c r="O4678" s="36">
        <f>IF($B4678="","",IFERROR(VLOOKUP($B4678,Mapping!$A:$C,2,0),"Not Mapped"))</f>
        <v/>
      </c>
      <c r="P4678" s="36">
        <f>IF($B4678="","",IFERROR(VLOOKUP($B4678,Mapping!$A:$C,3,0),"Not Mapped"))</f>
        <v/>
      </c>
      <c r="Q4678" s="36">
        <f>IF($B4678="","",IFERROR(VLOOKUP($O4678,Leaders!$A:$B,2,0),"Not Mapped"))</f>
        <v/>
      </c>
      <c r="R4678" s="36">
        <f>IF($B4678="","",IF(COUNTIF(Exclusions!$A:$A,$B4678)&gt;0,"Yes","No"))</f>
        <v/>
      </c>
      <c r="S4678" s="38">
        <f>IF($B4678="","",MIN(1,DAY($A4678)/IF($N4678="Superstore",Settings!$B$5,Settings!$B$4)))</f>
        <v/>
      </c>
      <c r="T4678" s="38">
        <f>IF(OR($B4678="",$G4678="",$S4678=0),"",$G4678/$S4678)</f>
        <v/>
      </c>
      <c r="U4678" s="36">
        <f>IF($T4678="","",IF($T4678&lt;Settings!$B$8,"Critical",IF($T4678&lt;Settings!$B$9,"Semi Critical","Non Critical")))</f>
        <v/>
      </c>
      <c r="V4678" s="28" t="n"/>
      <c r="Z4678">
        <f>IF($B4678="","",IFERROR(VLOOKUP($B4678,'Plan HC for CCA'!$A:$B,2,0),""))</f>
        <v/>
      </c>
      <c r="AA4678">
        <f>IF(OR($B4678="",$Z4678=""),"",IF(N($M4678)&lt;$Z4678,"Delta","No Delta"))</f>
        <v/>
      </c>
      <c r="AB4678">
        <f>IF(OR($B4678="",$Z4678=""),"",MAX(0,$Z4678-N($M4678)))</f>
        <v/>
      </c>
      <c r="AC4678" s="46">
        <f>IF($B4678="","",IFERROR(INDEX('CCA Util %'!$H:$H,MATCH($B4678,'CCA Util %'!$E:$E,0)),""))</f>
        <v/>
      </c>
      <c r="AD4678">
        <f>IF($B4678="","",IFERROR(INDEX('CCA Util %'!$G:$G,MATCH($B4678,'CCA Util %'!$E:$E,0)),""))</f>
        <v/>
      </c>
      <c r="AE4678">
        <f>IF(OR($B4678="",$U4678=""),"",$U4678&amp;" &amp; "&amp;IF(OR($AD4678="",$AD4678=0),"Util NA",$AD4678&amp;" Util"))</f>
        <v/>
      </c>
    </row>
    <row r="4679" ht="15.75" customHeight="1" s="42">
      <c r="A4679" s="41" t="n"/>
      <c r="G4679" s="38" t="n"/>
      <c r="H4679" s="38" t="n"/>
      <c r="I4679" s="38" t="n"/>
      <c r="J4679" s="38" t="n"/>
      <c r="K4679" s="38" t="n"/>
      <c r="L4679" s="38" t="n"/>
      <c r="N4679" s="36">
        <f>IF($B4679="","",IF($C4679="SUPERSTORE","Superstore","DH"))</f>
        <v/>
      </c>
      <c r="O4679" s="36">
        <f>IF($B4679="","",IFERROR(VLOOKUP($B4679,Mapping!$A:$C,2,0),"Not Mapped"))</f>
        <v/>
      </c>
      <c r="P4679" s="36">
        <f>IF($B4679="","",IFERROR(VLOOKUP($B4679,Mapping!$A:$C,3,0),"Not Mapped"))</f>
        <v/>
      </c>
      <c r="Q4679" s="36">
        <f>IF($B4679="","",IFERROR(VLOOKUP($O4679,Leaders!$A:$B,2,0),"Not Mapped"))</f>
        <v/>
      </c>
      <c r="R4679" s="36">
        <f>IF($B4679="","",IF(COUNTIF(Exclusions!$A:$A,$B4679)&gt;0,"Yes","No"))</f>
        <v/>
      </c>
      <c r="S4679" s="38">
        <f>IF($B4679="","",MIN(1,DAY($A4679)/IF($N4679="Superstore",Settings!$B$5,Settings!$B$4)))</f>
        <v/>
      </c>
      <c r="T4679" s="38">
        <f>IF(OR($B4679="",$G4679="",$S4679=0),"",$G4679/$S4679)</f>
        <v/>
      </c>
      <c r="U4679" s="36">
        <f>IF($T4679="","",IF($T4679&lt;Settings!$B$8,"Critical",IF($T4679&lt;Settings!$B$9,"Semi Critical","Non Critical")))</f>
        <v/>
      </c>
      <c r="V4679" s="28" t="n"/>
      <c r="Z4679">
        <f>IF($B4679="","",IFERROR(VLOOKUP($B4679,'Plan HC for CCA'!$A:$B,2,0),""))</f>
        <v/>
      </c>
      <c r="AA4679">
        <f>IF(OR($B4679="",$Z4679=""),"",IF(N($M4679)&lt;$Z4679,"Delta","No Delta"))</f>
        <v/>
      </c>
      <c r="AB4679">
        <f>IF(OR($B4679="",$Z4679=""),"",MAX(0,$Z4679-N($M4679)))</f>
        <v/>
      </c>
      <c r="AC4679" s="46">
        <f>IF($B4679="","",IFERROR(INDEX('CCA Util %'!$H:$H,MATCH($B4679,'CCA Util %'!$E:$E,0)),""))</f>
        <v/>
      </c>
      <c r="AD4679">
        <f>IF($B4679="","",IFERROR(INDEX('CCA Util %'!$G:$G,MATCH($B4679,'CCA Util %'!$E:$E,0)),""))</f>
        <v/>
      </c>
      <c r="AE4679">
        <f>IF(OR($B4679="",$U4679=""),"",$U4679&amp;" &amp; "&amp;IF(OR($AD4679="",$AD4679=0),"Util NA",$AD4679&amp;" Util"))</f>
        <v/>
      </c>
    </row>
    <row r="4680" ht="15.75" customHeight="1" s="42">
      <c r="A4680" s="41" t="n"/>
      <c r="G4680" s="38" t="n"/>
      <c r="H4680" s="38" t="n"/>
      <c r="I4680" s="38" t="n"/>
      <c r="J4680" s="38" t="n"/>
      <c r="K4680" s="38" t="n"/>
      <c r="L4680" s="38" t="n"/>
      <c r="N4680" s="36">
        <f>IF($B4680="","",IF($C4680="SUPERSTORE","Superstore","DH"))</f>
        <v/>
      </c>
      <c r="O4680" s="36">
        <f>IF($B4680="","",IFERROR(VLOOKUP($B4680,Mapping!$A:$C,2,0),"Not Mapped"))</f>
        <v/>
      </c>
      <c r="P4680" s="36">
        <f>IF($B4680="","",IFERROR(VLOOKUP($B4680,Mapping!$A:$C,3,0),"Not Mapped"))</f>
        <v/>
      </c>
      <c r="Q4680" s="36">
        <f>IF($B4680="","",IFERROR(VLOOKUP($O4680,Leaders!$A:$B,2,0),"Not Mapped"))</f>
        <v/>
      </c>
      <c r="R4680" s="36">
        <f>IF($B4680="","",IF(COUNTIF(Exclusions!$A:$A,$B4680)&gt;0,"Yes","No"))</f>
        <v/>
      </c>
      <c r="S4680" s="38">
        <f>IF($B4680="","",MIN(1,DAY($A4680)/IF($N4680="Superstore",Settings!$B$5,Settings!$B$4)))</f>
        <v/>
      </c>
      <c r="T4680" s="38">
        <f>IF(OR($B4680="",$G4680="",$S4680=0),"",$G4680/$S4680)</f>
        <v/>
      </c>
      <c r="U4680" s="36">
        <f>IF($T4680="","",IF($T4680&lt;Settings!$B$8,"Critical",IF($T4680&lt;Settings!$B$9,"Semi Critical","Non Critical")))</f>
        <v/>
      </c>
      <c r="V4680" s="28" t="n"/>
      <c r="Z4680">
        <f>IF($B4680="","",IFERROR(VLOOKUP($B4680,'Plan HC for CCA'!$A:$B,2,0),""))</f>
        <v/>
      </c>
      <c r="AA4680">
        <f>IF(OR($B4680="",$Z4680=""),"",IF(N($M4680)&lt;$Z4680,"Delta","No Delta"))</f>
        <v/>
      </c>
      <c r="AB4680">
        <f>IF(OR($B4680="",$Z4680=""),"",MAX(0,$Z4680-N($M4680)))</f>
        <v/>
      </c>
      <c r="AC4680" s="46">
        <f>IF($B4680="","",IFERROR(INDEX('CCA Util %'!$H:$H,MATCH($B4680,'CCA Util %'!$E:$E,0)),""))</f>
        <v/>
      </c>
      <c r="AD4680">
        <f>IF($B4680="","",IFERROR(INDEX('CCA Util %'!$G:$G,MATCH($B4680,'CCA Util %'!$E:$E,0)),""))</f>
        <v/>
      </c>
      <c r="AE4680">
        <f>IF(OR($B4680="",$U4680=""),"",$U4680&amp;" &amp; "&amp;IF(OR($AD4680="",$AD4680=0),"Util NA",$AD4680&amp;" Util"))</f>
        <v/>
      </c>
    </row>
    <row r="4681" ht="15.75" customHeight="1" s="42">
      <c r="A4681" s="41" t="n"/>
      <c r="G4681" s="38" t="n"/>
      <c r="H4681" s="38" t="n"/>
      <c r="I4681" s="38" t="n"/>
      <c r="J4681" s="38" t="n"/>
      <c r="K4681" s="38" t="n"/>
      <c r="L4681" s="38" t="n"/>
      <c r="N4681" s="36">
        <f>IF($B4681="","",IF($C4681="SUPERSTORE","Superstore","DH"))</f>
        <v/>
      </c>
      <c r="O4681" s="36">
        <f>IF($B4681="","",IFERROR(VLOOKUP($B4681,Mapping!$A:$C,2,0),"Not Mapped"))</f>
        <v/>
      </c>
      <c r="P4681" s="36">
        <f>IF($B4681="","",IFERROR(VLOOKUP($B4681,Mapping!$A:$C,3,0),"Not Mapped"))</f>
        <v/>
      </c>
      <c r="Q4681" s="36">
        <f>IF($B4681="","",IFERROR(VLOOKUP($O4681,Leaders!$A:$B,2,0),"Not Mapped"))</f>
        <v/>
      </c>
      <c r="R4681" s="36">
        <f>IF($B4681="","",IF(COUNTIF(Exclusions!$A:$A,$B4681)&gt;0,"Yes","No"))</f>
        <v/>
      </c>
      <c r="S4681" s="38">
        <f>IF($B4681="","",MIN(1,DAY($A4681)/IF($N4681="Superstore",Settings!$B$5,Settings!$B$4)))</f>
        <v/>
      </c>
      <c r="T4681" s="38">
        <f>IF(OR($B4681="",$G4681="",$S4681=0),"",$G4681/$S4681)</f>
        <v/>
      </c>
      <c r="U4681" s="36">
        <f>IF($T4681="","",IF($T4681&lt;Settings!$B$8,"Critical",IF($T4681&lt;Settings!$B$9,"Semi Critical","Non Critical")))</f>
        <v/>
      </c>
      <c r="V4681" s="28" t="n"/>
      <c r="Z4681">
        <f>IF($B4681="","",IFERROR(VLOOKUP($B4681,'Plan HC for CCA'!$A:$B,2,0),""))</f>
        <v/>
      </c>
      <c r="AA4681">
        <f>IF(OR($B4681="",$Z4681=""),"",IF(N($M4681)&lt;$Z4681,"Delta","No Delta"))</f>
        <v/>
      </c>
      <c r="AB4681">
        <f>IF(OR($B4681="",$Z4681=""),"",MAX(0,$Z4681-N($M4681)))</f>
        <v/>
      </c>
      <c r="AC4681" s="46">
        <f>IF($B4681="","",IFERROR(INDEX('CCA Util %'!$H:$H,MATCH($B4681,'CCA Util %'!$E:$E,0)),""))</f>
        <v/>
      </c>
      <c r="AD4681">
        <f>IF($B4681="","",IFERROR(INDEX('CCA Util %'!$G:$G,MATCH($B4681,'CCA Util %'!$E:$E,0)),""))</f>
        <v/>
      </c>
      <c r="AE4681">
        <f>IF(OR($B4681="",$U4681=""),"",$U4681&amp;" &amp; "&amp;IF(OR($AD4681="",$AD4681=0),"Util NA",$AD4681&amp;" Util"))</f>
        <v/>
      </c>
    </row>
    <row r="4682" ht="15.75" customHeight="1" s="42">
      <c r="A4682" s="41" t="n"/>
      <c r="G4682" s="38" t="n"/>
      <c r="H4682" s="38" t="n"/>
      <c r="I4682" s="38" t="n"/>
      <c r="J4682" s="38" t="n"/>
      <c r="K4682" s="38" t="n"/>
      <c r="L4682" s="38" t="n"/>
      <c r="N4682" s="36">
        <f>IF($B4682="","",IF($C4682="SUPERSTORE","Superstore","DH"))</f>
        <v/>
      </c>
      <c r="O4682" s="36">
        <f>IF($B4682="","",IFERROR(VLOOKUP($B4682,Mapping!$A:$C,2,0),"Not Mapped"))</f>
        <v/>
      </c>
      <c r="P4682" s="36">
        <f>IF($B4682="","",IFERROR(VLOOKUP($B4682,Mapping!$A:$C,3,0),"Not Mapped"))</f>
        <v/>
      </c>
      <c r="Q4682" s="36">
        <f>IF($B4682="","",IFERROR(VLOOKUP($O4682,Leaders!$A:$B,2,0),"Not Mapped"))</f>
        <v/>
      </c>
      <c r="R4682" s="36">
        <f>IF($B4682="","",IF(COUNTIF(Exclusions!$A:$A,$B4682)&gt;0,"Yes","No"))</f>
        <v/>
      </c>
      <c r="S4682" s="38">
        <f>IF($B4682="","",MIN(1,DAY($A4682)/IF($N4682="Superstore",Settings!$B$5,Settings!$B$4)))</f>
        <v/>
      </c>
      <c r="T4682" s="38">
        <f>IF(OR($B4682="",$G4682="",$S4682=0),"",$G4682/$S4682)</f>
        <v/>
      </c>
      <c r="U4682" s="36">
        <f>IF($T4682="","",IF($T4682&lt;Settings!$B$8,"Critical",IF($T4682&lt;Settings!$B$9,"Semi Critical","Non Critical")))</f>
        <v/>
      </c>
      <c r="V4682" s="28" t="n"/>
      <c r="Z4682">
        <f>IF($B4682="","",IFERROR(VLOOKUP($B4682,'Plan HC for CCA'!$A:$B,2,0),""))</f>
        <v/>
      </c>
      <c r="AA4682">
        <f>IF(OR($B4682="",$Z4682=""),"",IF(N($M4682)&lt;$Z4682,"Delta","No Delta"))</f>
        <v/>
      </c>
      <c r="AB4682">
        <f>IF(OR($B4682="",$Z4682=""),"",MAX(0,$Z4682-N($M4682)))</f>
        <v/>
      </c>
      <c r="AC4682" s="46">
        <f>IF($B4682="","",IFERROR(INDEX('CCA Util %'!$H:$H,MATCH($B4682,'CCA Util %'!$E:$E,0)),""))</f>
        <v/>
      </c>
      <c r="AD4682">
        <f>IF($B4682="","",IFERROR(INDEX('CCA Util %'!$G:$G,MATCH($B4682,'CCA Util %'!$E:$E,0)),""))</f>
        <v/>
      </c>
      <c r="AE4682">
        <f>IF(OR($B4682="",$U4682=""),"",$U4682&amp;" &amp; "&amp;IF(OR($AD4682="",$AD4682=0),"Util NA",$AD4682&amp;" Util"))</f>
        <v/>
      </c>
    </row>
    <row r="4683" ht="15.75" customHeight="1" s="42">
      <c r="A4683" s="41" t="n"/>
      <c r="G4683" s="38" t="n"/>
      <c r="H4683" s="38" t="n"/>
      <c r="I4683" s="38" t="n"/>
      <c r="J4683" s="38" t="n"/>
      <c r="K4683" s="38" t="n"/>
      <c r="L4683" s="38" t="n"/>
      <c r="N4683" s="36">
        <f>IF($B4683="","",IF($C4683="SUPERSTORE","Superstore","DH"))</f>
        <v/>
      </c>
      <c r="O4683" s="36">
        <f>IF($B4683="","",IFERROR(VLOOKUP($B4683,Mapping!$A:$C,2,0),"Not Mapped"))</f>
        <v/>
      </c>
      <c r="P4683" s="36">
        <f>IF($B4683="","",IFERROR(VLOOKUP($B4683,Mapping!$A:$C,3,0),"Not Mapped"))</f>
        <v/>
      </c>
      <c r="Q4683" s="36">
        <f>IF($B4683="","",IFERROR(VLOOKUP($O4683,Leaders!$A:$B,2,0),"Not Mapped"))</f>
        <v/>
      </c>
      <c r="R4683" s="36">
        <f>IF($B4683="","",IF(COUNTIF(Exclusions!$A:$A,$B4683)&gt;0,"Yes","No"))</f>
        <v/>
      </c>
      <c r="S4683" s="38">
        <f>IF($B4683="","",MIN(1,DAY($A4683)/IF($N4683="Superstore",Settings!$B$5,Settings!$B$4)))</f>
        <v/>
      </c>
      <c r="T4683" s="38">
        <f>IF(OR($B4683="",$G4683="",$S4683=0),"",$G4683/$S4683)</f>
        <v/>
      </c>
      <c r="U4683" s="36">
        <f>IF($T4683="","",IF($T4683&lt;Settings!$B$8,"Critical",IF($T4683&lt;Settings!$B$9,"Semi Critical","Non Critical")))</f>
        <v/>
      </c>
      <c r="V4683" s="28" t="n"/>
      <c r="Z4683">
        <f>IF($B4683="","",IFERROR(VLOOKUP($B4683,'Plan HC for CCA'!$A:$B,2,0),""))</f>
        <v/>
      </c>
      <c r="AA4683">
        <f>IF(OR($B4683="",$Z4683=""),"",IF(N($M4683)&lt;$Z4683,"Delta","No Delta"))</f>
        <v/>
      </c>
      <c r="AB4683">
        <f>IF(OR($B4683="",$Z4683=""),"",MAX(0,$Z4683-N($M4683)))</f>
        <v/>
      </c>
      <c r="AC4683" s="46">
        <f>IF($B4683="","",IFERROR(INDEX('CCA Util %'!$H:$H,MATCH($B4683,'CCA Util %'!$E:$E,0)),""))</f>
        <v/>
      </c>
      <c r="AD4683">
        <f>IF($B4683="","",IFERROR(INDEX('CCA Util %'!$G:$G,MATCH($B4683,'CCA Util %'!$E:$E,0)),""))</f>
        <v/>
      </c>
      <c r="AE4683">
        <f>IF(OR($B4683="",$U4683=""),"",$U4683&amp;" &amp; "&amp;IF(OR($AD4683="",$AD4683=0),"Util NA",$AD4683&amp;" Util"))</f>
        <v/>
      </c>
    </row>
    <row r="4684" ht="15.75" customHeight="1" s="42">
      <c r="A4684" s="41" t="n"/>
      <c r="G4684" s="38" t="n"/>
      <c r="H4684" s="38" t="n"/>
      <c r="I4684" s="38" t="n"/>
      <c r="J4684" s="38" t="n"/>
      <c r="K4684" s="38" t="n"/>
      <c r="L4684" s="38" t="n"/>
      <c r="N4684" s="36">
        <f>IF($B4684="","",IF($C4684="SUPERSTORE","Superstore","DH"))</f>
        <v/>
      </c>
      <c r="O4684" s="36">
        <f>IF($B4684="","",IFERROR(VLOOKUP($B4684,Mapping!$A:$C,2,0),"Not Mapped"))</f>
        <v/>
      </c>
      <c r="P4684" s="36">
        <f>IF($B4684="","",IFERROR(VLOOKUP($B4684,Mapping!$A:$C,3,0),"Not Mapped"))</f>
        <v/>
      </c>
      <c r="Q4684" s="36">
        <f>IF($B4684="","",IFERROR(VLOOKUP($O4684,Leaders!$A:$B,2,0),"Not Mapped"))</f>
        <v/>
      </c>
      <c r="R4684" s="36">
        <f>IF($B4684="","",IF(COUNTIF(Exclusions!$A:$A,$B4684)&gt;0,"Yes","No"))</f>
        <v/>
      </c>
      <c r="S4684" s="38">
        <f>IF($B4684="","",MIN(1,DAY($A4684)/IF($N4684="Superstore",Settings!$B$5,Settings!$B$4)))</f>
        <v/>
      </c>
      <c r="T4684" s="38">
        <f>IF(OR($B4684="",$G4684="",$S4684=0),"",$G4684/$S4684)</f>
        <v/>
      </c>
      <c r="U4684" s="36">
        <f>IF($T4684="","",IF($T4684&lt;Settings!$B$8,"Critical",IF($T4684&lt;Settings!$B$9,"Semi Critical","Non Critical")))</f>
        <v/>
      </c>
      <c r="V4684" s="28" t="n"/>
      <c r="Z4684">
        <f>IF($B4684="","",IFERROR(VLOOKUP($B4684,'Plan HC for CCA'!$A:$B,2,0),""))</f>
        <v/>
      </c>
      <c r="AA4684">
        <f>IF(OR($B4684="",$Z4684=""),"",IF(N($M4684)&lt;$Z4684,"Delta","No Delta"))</f>
        <v/>
      </c>
      <c r="AB4684">
        <f>IF(OR($B4684="",$Z4684=""),"",MAX(0,$Z4684-N($M4684)))</f>
        <v/>
      </c>
      <c r="AC4684" s="46">
        <f>IF($B4684="","",IFERROR(INDEX('CCA Util %'!$H:$H,MATCH($B4684,'CCA Util %'!$E:$E,0)),""))</f>
        <v/>
      </c>
      <c r="AD4684">
        <f>IF($B4684="","",IFERROR(INDEX('CCA Util %'!$G:$G,MATCH($B4684,'CCA Util %'!$E:$E,0)),""))</f>
        <v/>
      </c>
      <c r="AE4684">
        <f>IF(OR($B4684="",$U4684=""),"",$U4684&amp;" &amp; "&amp;IF(OR($AD4684="",$AD4684=0),"Util NA",$AD4684&amp;" Util"))</f>
        <v/>
      </c>
    </row>
    <row r="4685" ht="15.75" customHeight="1" s="42">
      <c r="A4685" s="41" t="n"/>
      <c r="G4685" s="38" t="n"/>
      <c r="H4685" s="38" t="n"/>
      <c r="I4685" s="38" t="n"/>
      <c r="J4685" s="38" t="n"/>
      <c r="K4685" s="38" t="n"/>
      <c r="L4685" s="38" t="n"/>
      <c r="N4685" s="36">
        <f>IF($B4685="","",IF($C4685="SUPERSTORE","Superstore","DH"))</f>
        <v/>
      </c>
      <c r="O4685" s="36">
        <f>IF($B4685="","",IFERROR(VLOOKUP($B4685,Mapping!$A:$C,2,0),"Not Mapped"))</f>
        <v/>
      </c>
      <c r="P4685" s="36">
        <f>IF($B4685="","",IFERROR(VLOOKUP($B4685,Mapping!$A:$C,3,0),"Not Mapped"))</f>
        <v/>
      </c>
      <c r="Q4685" s="36">
        <f>IF($B4685="","",IFERROR(VLOOKUP($O4685,Leaders!$A:$B,2,0),"Not Mapped"))</f>
        <v/>
      </c>
      <c r="R4685" s="36">
        <f>IF($B4685="","",IF(COUNTIF(Exclusions!$A:$A,$B4685)&gt;0,"Yes","No"))</f>
        <v/>
      </c>
      <c r="S4685" s="38">
        <f>IF($B4685="","",MIN(1,DAY($A4685)/IF($N4685="Superstore",Settings!$B$5,Settings!$B$4)))</f>
        <v/>
      </c>
      <c r="T4685" s="38">
        <f>IF(OR($B4685="",$G4685="",$S4685=0),"",$G4685/$S4685)</f>
        <v/>
      </c>
      <c r="U4685" s="36">
        <f>IF($T4685="","",IF($T4685&lt;Settings!$B$8,"Critical",IF($T4685&lt;Settings!$B$9,"Semi Critical","Non Critical")))</f>
        <v/>
      </c>
      <c r="V4685" s="28" t="n"/>
      <c r="Z4685">
        <f>IF($B4685="","",IFERROR(VLOOKUP($B4685,'Plan HC for CCA'!$A:$B,2,0),""))</f>
        <v/>
      </c>
      <c r="AA4685">
        <f>IF(OR($B4685="",$Z4685=""),"",IF(N($M4685)&lt;$Z4685,"Delta","No Delta"))</f>
        <v/>
      </c>
      <c r="AB4685">
        <f>IF(OR($B4685="",$Z4685=""),"",MAX(0,$Z4685-N($M4685)))</f>
        <v/>
      </c>
      <c r="AC4685" s="46">
        <f>IF($B4685="","",IFERROR(INDEX('CCA Util %'!$H:$H,MATCH($B4685,'CCA Util %'!$E:$E,0)),""))</f>
        <v/>
      </c>
      <c r="AD4685">
        <f>IF($B4685="","",IFERROR(INDEX('CCA Util %'!$G:$G,MATCH($B4685,'CCA Util %'!$E:$E,0)),""))</f>
        <v/>
      </c>
      <c r="AE4685">
        <f>IF(OR($B4685="",$U4685=""),"",$U4685&amp;" &amp; "&amp;IF(OR($AD4685="",$AD4685=0),"Util NA",$AD4685&amp;" Util"))</f>
        <v/>
      </c>
    </row>
    <row r="4686" ht="15.75" customHeight="1" s="42">
      <c r="A4686" s="41" t="n"/>
      <c r="G4686" s="38" t="n"/>
      <c r="H4686" s="38" t="n"/>
      <c r="I4686" s="38" t="n"/>
      <c r="J4686" s="38" t="n"/>
      <c r="K4686" s="38" t="n"/>
      <c r="L4686" s="38" t="n"/>
      <c r="N4686" s="36">
        <f>IF($B4686="","",IF($C4686="SUPERSTORE","Superstore","DH"))</f>
        <v/>
      </c>
      <c r="O4686" s="36">
        <f>IF($B4686="","",IFERROR(VLOOKUP($B4686,Mapping!$A:$C,2,0),"Not Mapped"))</f>
        <v/>
      </c>
      <c r="P4686" s="36">
        <f>IF($B4686="","",IFERROR(VLOOKUP($B4686,Mapping!$A:$C,3,0),"Not Mapped"))</f>
        <v/>
      </c>
      <c r="Q4686" s="36">
        <f>IF($B4686="","",IFERROR(VLOOKUP($O4686,Leaders!$A:$B,2,0),"Not Mapped"))</f>
        <v/>
      </c>
      <c r="R4686" s="36">
        <f>IF($B4686="","",IF(COUNTIF(Exclusions!$A:$A,$B4686)&gt;0,"Yes","No"))</f>
        <v/>
      </c>
      <c r="S4686" s="38">
        <f>IF($B4686="","",MIN(1,DAY($A4686)/IF($N4686="Superstore",Settings!$B$5,Settings!$B$4)))</f>
        <v/>
      </c>
      <c r="T4686" s="38">
        <f>IF(OR($B4686="",$G4686="",$S4686=0),"",$G4686/$S4686)</f>
        <v/>
      </c>
      <c r="U4686" s="36">
        <f>IF($T4686="","",IF($T4686&lt;Settings!$B$8,"Critical",IF($T4686&lt;Settings!$B$9,"Semi Critical","Non Critical")))</f>
        <v/>
      </c>
      <c r="V4686" s="28" t="n"/>
      <c r="Z4686">
        <f>IF($B4686="","",IFERROR(VLOOKUP($B4686,'Plan HC for CCA'!$A:$B,2,0),""))</f>
        <v/>
      </c>
      <c r="AA4686">
        <f>IF(OR($B4686="",$Z4686=""),"",IF(N($M4686)&lt;$Z4686,"Delta","No Delta"))</f>
        <v/>
      </c>
      <c r="AB4686">
        <f>IF(OR($B4686="",$Z4686=""),"",MAX(0,$Z4686-N($M4686)))</f>
        <v/>
      </c>
      <c r="AC4686" s="46">
        <f>IF($B4686="","",IFERROR(INDEX('CCA Util %'!$H:$H,MATCH($B4686,'CCA Util %'!$E:$E,0)),""))</f>
        <v/>
      </c>
      <c r="AD4686">
        <f>IF($B4686="","",IFERROR(INDEX('CCA Util %'!$G:$G,MATCH($B4686,'CCA Util %'!$E:$E,0)),""))</f>
        <v/>
      </c>
      <c r="AE4686">
        <f>IF(OR($B4686="",$U4686=""),"",$U4686&amp;" &amp; "&amp;IF(OR($AD4686="",$AD4686=0),"Util NA",$AD4686&amp;" Util"))</f>
        <v/>
      </c>
    </row>
    <row r="4687" ht="15.75" customHeight="1" s="42">
      <c r="A4687" s="41" t="n"/>
      <c r="G4687" s="38" t="n"/>
      <c r="H4687" s="38" t="n"/>
      <c r="I4687" s="38" t="n"/>
      <c r="J4687" s="38" t="n"/>
      <c r="K4687" s="38" t="n"/>
      <c r="L4687" s="38" t="n"/>
      <c r="N4687" s="36">
        <f>IF($B4687="","",IF($C4687="SUPERSTORE","Superstore","DH"))</f>
        <v/>
      </c>
      <c r="O4687" s="36">
        <f>IF($B4687="","",IFERROR(VLOOKUP($B4687,Mapping!$A:$C,2,0),"Not Mapped"))</f>
        <v/>
      </c>
      <c r="P4687" s="36">
        <f>IF($B4687="","",IFERROR(VLOOKUP($B4687,Mapping!$A:$C,3,0),"Not Mapped"))</f>
        <v/>
      </c>
      <c r="Q4687" s="36">
        <f>IF($B4687="","",IFERROR(VLOOKUP($O4687,Leaders!$A:$B,2,0),"Not Mapped"))</f>
        <v/>
      </c>
      <c r="R4687" s="36">
        <f>IF($B4687="","",IF(COUNTIF(Exclusions!$A:$A,$B4687)&gt;0,"Yes","No"))</f>
        <v/>
      </c>
      <c r="S4687" s="38">
        <f>IF($B4687="","",MIN(1,DAY($A4687)/IF($N4687="Superstore",Settings!$B$5,Settings!$B$4)))</f>
        <v/>
      </c>
      <c r="T4687" s="38">
        <f>IF(OR($B4687="",$G4687="",$S4687=0),"",$G4687/$S4687)</f>
        <v/>
      </c>
      <c r="U4687" s="36">
        <f>IF($T4687="","",IF($T4687&lt;Settings!$B$8,"Critical",IF($T4687&lt;Settings!$B$9,"Semi Critical","Non Critical")))</f>
        <v/>
      </c>
      <c r="V4687" s="28" t="n"/>
      <c r="Z4687">
        <f>IF($B4687="","",IFERROR(VLOOKUP($B4687,'Plan HC for CCA'!$A:$B,2,0),""))</f>
        <v/>
      </c>
      <c r="AA4687">
        <f>IF(OR($B4687="",$Z4687=""),"",IF(N($M4687)&lt;$Z4687,"Delta","No Delta"))</f>
        <v/>
      </c>
      <c r="AB4687">
        <f>IF(OR($B4687="",$Z4687=""),"",MAX(0,$Z4687-N($M4687)))</f>
        <v/>
      </c>
      <c r="AC4687" s="46">
        <f>IF($B4687="","",IFERROR(INDEX('CCA Util %'!$H:$H,MATCH($B4687,'CCA Util %'!$E:$E,0)),""))</f>
        <v/>
      </c>
      <c r="AD4687">
        <f>IF($B4687="","",IFERROR(INDEX('CCA Util %'!$G:$G,MATCH($B4687,'CCA Util %'!$E:$E,0)),""))</f>
        <v/>
      </c>
      <c r="AE4687">
        <f>IF(OR($B4687="",$U4687=""),"",$U4687&amp;" &amp; "&amp;IF(OR($AD4687="",$AD4687=0),"Util NA",$AD4687&amp;" Util"))</f>
        <v/>
      </c>
    </row>
    <row r="4688" ht="15.75" customHeight="1" s="42">
      <c r="A4688" s="41" t="n"/>
      <c r="G4688" s="38" t="n"/>
      <c r="H4688" s="38" t="n"/>
      <c r="I4688" s="38" t="n"/>
      <c r="J4688" s="38" t="n"/>
      <c r="K4688" s="38" t="n"/>
      <c r="L4688" s="38" t="n"/>
      <c r="N4688" s="36">
        <f>IF($B4688="","",IF($C4688="SUPERSTORE","Superstore","DH"))</f>
        <v/>
      </c>
      <c r="O4688" s="36">
        <f>IF($B4688="","",IFERROR(VLOOKUP($B4688,Mapping!$A:$C,2,0),"Not Mapped"))</f>
        <v/>
      </c>
      <c r="P4688" s="36">
        <f>IF($B4688="","",IFERROR(VLOOKUP($B4688,Mapping!$A:$C,3,0),"Not Mapped"))</f>
        <v/>
      </c>
      <c r="Q4688" s="36">
        <f>IF($B4688="","",IFERROR(VLOOKUP($O4688,Leaders!$A:$B,2,0),"Not Mapped"))</f>
        <v/>
      </c>
      <c r="R4688" s="36">
        <f>IF($B4688="","",IF(COUNTIF(Exclusions!$A:$A,$B4688)&gt;0,"Yes","No"))</f>
        <v/>
      </c>
      <c r="S4688" s="38">
        <f>IF($B4688="","",MIN(1,DAY($A4688)/IF($N4688="Superstore",Settings!$B$5,Settings!$B$4)))</f>
        <v/>
      </c>
      <c r="T4688" s="38">
        <f>IF(OR($B4688="",$G4688="",$S4688=0),"",$G4688/$S4688)</f>
        <v/>
      </c>
      <c r="U4688" s="36">
        <f>IF($T4688="","",IF($T4688&lt;Settings!$B$8,"Critical",IF($T4688&lt;Settings!$B$9,"Semi Critical","Non Critical")))</f>
        <v/>
      </c>
      <c r="V4688" s="28" t="n"/>
      <c r="Z4688">
        <f>IF($B4688="","",IFERROR(VLOOKUP($B4688,'Plan HC for CCA'!$A:$B,2,0),""))</f>
        <v/>
      </c>
      <c r="AA4688">
        <f>IF(OR($B4688="",$Z4688=""),"",IF(N($M4688)&lt;$Z4688,"Delta","No Delta"))</f>
        <v/>
      </c>
      <c r="AB4688">
        <f>IF(OR($B4688="",$Z4688=""),"",MAX(0,$Z4688-N($M4688)))</f>
        <v/>
      </c>
      <c r="AC4688" s="46">
        <f>IF($B4688="","",IFERROR(INDEX('CCA Util %'!$H:$H,MATCH($B4688,'CCA Util %'!$E:$E,0)),""))</f>
        <v/>
      </c>
      <c r="AD4688">
        <f>IF($B4688="","",IFERROR(INDEX('CCA Util %'!$G:$G,MATCH($B4688,'CCA Util %'!$E:$E,0)),""))</f>
        <v/>
      </c>
      <c r="AE4688">
        <f>IF(OR($B4688="",$U4688=""),"",$U4688&amp;" &amp; "&amp;IF(OR($AD4688="",$AD4688=0),"Util NA",$AD4688&amp;" Util"))</f>
        <v/>
      </c>
    </row>
    <row r="4689" ht="15.75" customHeight="1" s="42">
      <c r="A4689" s="41" t="n"/>
      <c r="G4689" s="38" t="n"/>
      <c r="H4689" s="38" t="n"/>
      <c r="I4689" s="38" t="n"/>
      <c r="J4689" s="38" t="n"/>
      <c r="K4689" s="38" t="n"/>
      <c r="L4689" s="38" t="n"/>
      <c r="N4689" s="36">
        <f>IF($B4689="","",IF($C4689="SUPERSTORE","Superstore","DH"))</f>
        <v/>
      </c>
      <c r="O4689" s="36">
        <f>IF($B4689="","",IFERROR(VLOOKUP($B4689,Mapping!$A:$C,2,0),"Not Mapped"))</f>
        <v/>
      </c>
      <c r="P4689" s="36">
        <f>IF($B4689="","",IFERROR(VLOOKUP($B4689,Mapping!$A:$C,3,0),"Not Mapped"))</f>
        <v/>
      </c>
      <c r="Q4689" s="36">
        <f>IF($B4689="","",IFERROR(VLOOKUP($O4689,Leaders!$A:$B,2,0),"Not Mapped"))</f>
        <v/>
      </c>
      <c r="R4689" s="36">
        <f>IF($B4689="","",IF(COUNTIF(Exclusions!$A:$A,$B4689)&gt;0,"Yes","No"))</f>
        <v/>
      </c>
      <c r="S4689" s="38">
        <f>IF($B4689="","",MIN(1,DAY($A4689)/IF($N4689="Superstore",Settings!$B$5,Settings!$B$4)))</f>
        <v/>
      </c>
      <c r="T4689" s="38">
        <f>IF(OR($B4689="",$G4689="",$S4689=0),"",$G4689/$S4689)</f>
        <v/>
      </c>
      <c r="U4689" s="36">
        <f>IF($T4689="","",IF($T4689&lt;Settings!$B$8,"Critical",IF($T4689&lt;Settings!$B$9,"Semi Critical","Non Critical")))</f>
        <v/>
      </c>
      <c r="V4689" s="28" t="n"/>
      <c r="Z4689">
        <f>IF($B4689="","",IFERROR(VLOOKUP($B4689,'Plan HC for CCA'!$A:$B,2,0),""))</f>
        <v/>
      </c>
      <c r="AA4689">
        <f>IF(OR($B4689="",$Z4689=""),"",IF(N($M4689)&lt;$Z4689,"Delta","No Delta"))</f>
        <v/>
      </c>
      <c r="AB4689">
        <f>IF(OR($B4689="",$Z4689=""),"",MAX(0,$Z4689-N($M4689)))</f>
        <v/>
      </c>
      <c r="AC4689" s="46">
        <f>IF($B4689="","",IFERROR(INDEX('CCA Util %'!$H:$H,MATCH($B4689,'CCA Util %'!$E:$E,0)),""))</f>
        <v/>
      </c>
      <c r="AD4689">
        <f>IF($B4689="","",IFERROR(INDEX('CCA Util %'!$G:$G,MATCH($B4689,'CCA Util %'!$E:$E,0)),""))</f>
        <v/>
      </c>
      <c r="AE4689">
        <f>IF(OR($B4689="",$U4689=""),"",$U4689&amp;" &amp; "&amp;IF(OR($AD4689="",$AD4689=0),"Util NA",$AD4689&amp;" Util"))</f>
        <v/>
      </c>
    </row>
    <row r="4690" ht="15.75" customHeight="1" s="42">
      <c r="A4690" s="41" t="n"/>
      <c r="G4690" s="38" t="n"/>
      <c r="H4690" s="38" t="n"/>
      <c r="I4690" s="38" t="n"/>
      <c r="J4690" s="38" t="n"/>
      <c r="K4690" s="38" t="n"/>
      <c r="L4690" s="38" t="n"/>
      <c r="N4690" s="36">
        <f>IF($B4690="","",IF($C4690="SUPERSTORE","Superstore","DH"))</f>
        <v/>
      </c>
      <c r="O4690" s="36">
        <f>IF($B4690="","",IFERROR(VLOOKUP($B4690,Mapping!$A:$C,2,0),"Not Mapped"))</f>
        <v/>
      </c>
      <c r="P4690" s="36">
        <f>IF($B4690="","",IFERROR(VLOOKUP($B4690,Mapping!$A:$C,3,0),"Not Mapped"))</f>
        <v/>
      </c>
      <c r="Q4690" s="36">
        <f>IF($B4690="","",IFERROR(VLOOKUP($O4690,Leaders!$A:$B,2,0),"Not Mapped"))</f>
        <v/>
      </c>
      <c r="R4690" s="36">
        <f>IF($B4690="","",IF(COUNTIF(Exclusions!$A:$A,$B4690)&gt;0,"Yes","No"))</f>
        <v/>
      </c>
      <c r="S4690" s="38">
        <f>IF($B4690="","",MIN(1,DAY($A4690)/IF($N4690="Superstore",Settings!$B$5,Settings!$B$4)))</f>
        <v/>
      </c>
      <c r="T4690" s="38">
        <f>IF(OR($B4690="",$G4690="",$S4690=0),"",$G4690/$S4690)</f>
        <v/>
      </c>
      <c r="U4690" s="36">
        <f>IF($T4690="","",IF($T4690&lt;Settings!$B$8,"Critical",IF($T4690&lt;Settings!$B$9,"Semi Critical","Non Critical")))</f>
        <v/>
      </c>
      <c r="V4690" s="28" t="n"/>
      <c r="Z4690">
        <f>IF($B4690="","",IFERROR(VLOOKUP($B4690,'Plan HC for CCA'!$A:$B,2,0),""))</f>
        <v/>
      </c>
      <c r="AA4690">
        <f>IF(OR($B4690="",$Z4690=""),"",IF(N($M4690)&lt;$Z4690,"Delta","No Delta"))</f>
        <v/>
      </c>
      <c r="AB4690">
        <f>IF(OR($B4690="",$Z4690=""),"",MAX(0,$Z4690-N($M4690)))</f>
        <v/>
      </c>
      <c r="AC4690" s="46">
        <f>IF($B4690="","",IFERROR(INDEX('CCA Util %'!$H:$H,MATCH($B4690,'CCA Util %'!$E:$E,0)),""))</f>
        <v/>
      </c>
      <c r="AD4690">
        <f>IF($B4690="","",IFERROR(INDEX('CCA Util %'!$G:$G,MATCH($B4690,'CCA Util %'!$E:$E,0)),""))</f>
        <v/>
      </c>
      <c r="AE4690">
        <f>IF(OR($B4690="",$U4690=""),"",$U4690&amp;" &amp; "&amp;IF(OR($AD4690="",$AD4690=0),"Util NA",$AD4690&amp;" Util"))</f>
        <v/>
      </c>
    </row>
    <row r="4691" ht="15.75" customHeight="1" s="42">
      <c r="A4691" s="41" t="n"/>
      <c r="G4691" s="38" t="n"/>
      <c r="H4691" s="38" t="n"/>
      <c r="I4691" s="38" t="n"/>
      <c r="J4691" s="38" t="n"/>
      <c r="K4691" s="38" t="n"/>
      <c r="L4691" s="38" t="n"/>
      <c r="N4691" s="36">
        <f>IF($B4691="","",IF($C4691="SUPERSTORE","Superstore","DH"))</f>
        <v/>
      </c>
      <c r="O4691" s="36">
        <f>IF($B4691="","",IFERROR(VLOOKUP($B4691,Mapping!$A:$C,2,0),"Not Mapped"))</f>
        <v/>
      </c>
      <c r="P4691" s="36">
        <f>IF($B4691="","",IFERROR(VLOOKUP($B4691,Mapping!$A:$C,3,0),"Not Mapped"))</f>
        <v/>
      </c>
      <c r="Q4691" s="36">
        <f>IF($B4691="","",IFERROR(VLOOKUP($O4691,Leaders!$A:$B,2,0),"Not Mapped"))</f>
        <v/>
      </c>
      <c r="R4691" s="36">
        <f>IF($B4691="","",IF(COUNTIF(Exclusions!$A:$A,$B4691)&gt;0,"Yes","No"))</f>
        <v/>
      </c>
      <c r="S4691" s="38">
        <f>IF($B4691="","",MIN(1,DAY($A4691)/IF($N4691="Superstore",Settings!$B$5,Settings!$B$4)))</f>
        <v/>
      </c>
      <c r="T4691" s="38">
        <f>IF(OR($B4691="",$G4691="",$S4691=0),"",$G4691/$S4691)</f>
        <v/>
      </c>
      <c r="U4691" s="36">
        <f>IF($T4691="","",IF($T4691&lt;Settings!$B$8,"Critical",IF($T4691&lt;Settings!$B$9,"Semi Critical","Non Critical")))</f>
        <v/>
      </c>
      <c r="V4691" s="28" t="n"/>
      <c r="Z4691">
        <f>IF($B4691="","",IFERROR(VLOOKUP($B4691,'Plan HC for CCA'!$A:$B,2,0),""))</f>
        <v/>
      </c>
      <c r="AA4691">
        <f>IF(OR($B4691="",$Z4691=""),"",IF(N($M4691)&lt;$Z4691,"Delta","No Delta"))</f>
        <v/>
      </c>
      <c r="AB4691">
        <f>IF(OR($B4691="",$Z4691=""),"",MAX(0,$Z4691-N($M4691)))</f>
        <v/>
      </c>
      <c r="AC4691" s="46">
        <f>IF($B4691="","",IFERROR(INDEX('CCA Util %'!$H:$H,MATCH($B4691,'CCA Util %'!$E:$E,0)),""))</f>
        <v/>
      </c>
      <c r="AD4691">
        <f>IF($B4691="","",IFERROR(INDEX('CCA Util %'!$G:$G,MATCH($B4691,'CCA Util %'!$E:$E,0)),""))</f>
        <v/>
      </c>
      <c r="AE4691">
        <f>IF(OR($B4691="",$U4691=""),"",$U4691&amp;" &amp; "&amp;IF(OR($AD4691="",$AD4691=0),"Util NA",$AD4691&amp;" Util"))</f>
        <v/>
      </c>
    </row>
    <row r="4692" ht="15.75" customHeight="1" s="42">
      <c r="A4692" s="41" t="n"/>
      <c r="G4692" s="38" t="n"/>
      <c r="H4692" s="38" t="n"/>
      <c r="I4692" s="38" t="n"/>
      <c r="J4692" s="38" t="n"/>
      <c r="K4692" s="38" t="n"/>
      <c r="L4692" s="38" t="n"/>
      <c r="N4692" s="36">
        <f>IF($B4692="","",IF($C4692="SUPERSTORE","Superstore","DH"))</f>
        <v/>
      </c>
      <c r="O4692" s="36">
        <f>IF($B4692="","",IFERROR(VLOOKUP($B4692,Mapping!$A:$C,2,0),"Not Mapped"))</f>
        <v/>
      </c>
      <c r="P4692" s="36">
        <f>IF($B4692="","",IFERROR(VLOOKUP($B4692,Mapping!$A:$C,3,0),"Not Mapped"))</f>
        <v/>
      </c>
      <c r="Q4692" s="36">
        <f>IF($B4692="","",IFERROR(VLOOKUP($O4692,Leaders!$A:$B,2,0),"Not Mapped"))</f>
        <v/>
      </c>
      <c r="R4692" s="36">
        <f>IF($B4692="","",IF(COUNTIF(Exclusions!$A:$A,$B4692)&gt;0,"Yes","No"))</f>
        <v/>
      </c>
      <c r="S4692" s="38">
        <f>IF($B4692="","",MIN(1,DAY($A4692)/IF($N4692="Superstore",Settings!$B$5,Settings!$B$4)))</f>
        <v/>
      </c>
      <c r="T4692" s="38">
        <f>IF(OR($B4692="",$G4692="",$S4692=0),"",$G4692/$S4692)</f>
        <v/>
      </c>
      <c r="U4692" s="36">
        <f>IF($T4692="","",IF($T4692&lt;Settings!$B$8,"Critical",IF($T4692&lt;Settings!$B$9,"Semi Critical","Non Critical")))</f>
        <v/>
      </c>
      <c r="V4692" s="28" t="n"/>
      <c r="Z4692">
        <f>IF($B4692="","",IFERROR(VLOOKUP($B4692,'Plan HC for CCA'!$A:$B,2,0),""))</f>
        <v/>
      </c>
      <c r="AA4692">
        <f>IF(OR($B4692="",$Z4692=""),"",IF(N($M4692)&lt;$Z4692,"Delta","No Delta"))</f>
        <v/>
      </c>
      <c r="AB4692">
        <f>IF(OR($B4692="",$Z4692=""),"",MAX(0,$Z4692-N($M4692)))</f>
        <v/>
      </c>
      <c r="AC4692" s="46">
        <f>IF($B4692="","",IFERROR(INDEX('CCA Util %'!$H:$H,MATCH($B4692,'CCA Util %'!$E:$E,0)),""))</f>
        <v/>
      </c>
      <c r="AD4692">
        <f>IF($B4692="","",IFERROR(INDEX('CCA Util %'!$G:$G,MATCH($B4692,'CCA Util %'!$E:$E,0)),""))</f>
        <v/>
      </c>
      <c r="AE4692">
        <f>IF(OR($B4692="",$U4692=""),"",$U4692&amp;" &amp; "&amp;IF(OR($AD4692="",$AD4692=0),"Util NA",$AD4692&amp;" Util"))</f>
        <v/>
      </c>
    </row>
    <row r="4693" ht="15.75" customHeight="1" s="42">
      <c r="A4693" s="41" t="n"/>
      <c r="G4693" s="38" t="n"/>
      <c r="H4693" s="38" t="n"/>
      <c r="I4693" s="38" t="n"/>
      <c r="J4693" s="38" t="n"/>
      <c r="K4693" s="38" t="n"/>
      <c r="L4693" s="38" t="n"/>
      <c r="N4693" s="36">
        <f>IF($B4693="","",IF($C4693="SUPERSTORE","Superstore","DH"))</f>
        <v/>
      </c>
      <c r="O4693" s="36">
        <f>IF($B4693="","",IFERROR(VLOOKUP($B4693,Mapping!$A:$C,2,0),"Not Mapped"))</f>
        <v/>
      </c>
      <c r="P4693" s="36">
        <f>IF($B4693="","",IFERROR(VLOOKUP($B4693,Mapping!$A:$C,3,0),"Not Mapped"))</f>
        <v/>
      </c>
      <c r="Q4693" s="36">
        <f>IF($B4693="","",IFERROR(VLOOKUP($O4693,Leaders!$A:$B,2,0),"Not Mapped"))</f>
        <v/>
      </c>
      <c r="R4693" s="36">
        <f>IF($B4693="","",IF(COUNTIF(Exclusions!$A:$A,$B4693)&gt;0,"Yes","No"))</f>
        <v/>
      </c>
      <c r="S4693" s="38">
        <f>IF($B4693="","",MIN(1,DAY($A4693)/IF($N4693="Superstore",Settings!$B$5,Settings!$B$4)))</f>
        <v/>
      </c>
      <c r="T4693" s="38">
        <f>IF(OR($B4693="",$G4693="",$S4693=0),"",$G4693/$S4693)</f>
        <v/>
      </c>
      <c r="U4693" s="36">
        <f>IF($T4693="","",IF($T4693&lt;Settings!$B$8,"Critical",IF($T4693&lt;Settings!$B$9,"Semi Critical","Non Critical")))</f>
        <v/>
      </c>
      <c r="V4693" s="28" t="n"/>
      <c r="Z4693">
        <f>IF($B4693="","",IFERROR(VLOOKUP($B4693,'Plan HC for CCA'!$A:$B,2,0),""))</f>
        <v/>
      </c>
      <c r="AA4693">
        <f>IF(OR($B4693="",$Z4693=""),"",IF(N($M4693)&lt;$Z4693,"Delta","No Delta"))</f>
        <v/>
      </c>
      <c r="AB4693">
        <f>IF(OR($B4693="",$Z4693=""),"",MAX(0,$Z4693-N($M4693)))</f>
        <v/>
      </c>
      <c r="AC4693" s="46">
        <f>IF($B4693="","",IFERROR(INDEX('CCA Util %'!$H:$H,MATCH($B4693,'CCA Util %'!$E:$E,0)),""))</f>
        <v/>
      </c>
      <c r="AD4693">
        <f>IF($B4693="","",IFERROR(INDEX('CCA Util %'!$G:$G,MATCH($B4693,'CCA Util %'!$E:$E,0)),""))</f>
        <v/>
      </c>
      <c r="AE4693">
        <f>IF(OR($B4693="",$U4693=""),"",$U4693&amp;" &amp; "&amp;IF(OR($AD4693="",$AD4693=0),"Util NA",$AD4693&amp;" Util"))</f>
        <v/>
      </c>
    </row>
    <row r="4694" ht="15.75" customHeight="1" s="42">
      <c r="A4694" s="41" t="n"/>
      <c r="G4694" s="38" t="n"/>
      <c r="H4694" s="38" t="n"/>
      <c r="I4694" s="38" t="n"/>
      <c r="J4694" s="38" t="n"/>
      <c r="K4694" s="38" t="n"/>
      <c r="L4694" s="38" t="n"/>
      <c r="N4694" s="36">
        <f>IF($B4694="","",IF($C4694="SUPERSTORE","Superstore","DH"))</f>
        <v/>
      </c>
      <c r="O4694" s="36">
        <f>IF($B4694="","",IFERROR(VLOOKUP($B4694,Mapping!$A:$C,2,0),"Not Mapped"))</f>
        <v/>
      </c>
      <c r="P4694" s="36">
        <f>IF($B4694="","",IFERROR(VLOOKUP($B4694,Mapping!$A:$C,3,0),"Not Mapped"))</f>
        <v/>
      </c>
      <c r="Q4694" s="36">
        <f>IF($B4694="","",IFERROR(VLOOKUP($O4694,Leaders!$A:$B,2,0),"Not Mapped"))</f>
        <v/>
      </c>
      <c r="R4694" s="36">
        <f>IF($B4694="","",IF(COUNTIF(Exclusions!$A:$A,$B4694)&gt;0,"Yes","No"))</f>
        <v/>
      </c>
      <c r="S4694" s="38">
        <f>IF($B4694="","",MIN(1,DAY($A4694)/IF($N4694="Superstore",Settings!$B$5,Settings!$B$4)))</f>
        <v/>
      </c>
      <c r="T4694" s="38">
        <f>IF(OR($B4694="",$G4694="",$S4694=0),"",$G4694/$S4694)</f>
        <v/>
      </c>
      <c r="U4694" s="36">
        <f>IF($T4694="","",IF($T4694&lt;Settings!$B$8,"Critical",IF($T4694&lt;Settings!$B$9,"Semi Critical","Non Critical")))</f>
        <v/>
      </c>
      <c r="V4694" s="28" t="n"/>
      <c r="Z4694">
        <f>IF($B4694="","",IFERROR(VLOOKUP($B4694,'Plan HC for CCA'!$A:$B,2,0),""))</f>
        <v/>
      </c>
      <c r="AA4694">
        <f>IF(OR($B4694="",$Z4694=""),"",IF(N($M4694)&lt;$Z4694,"Delta","No Delta"))</f>
        <v/>
      </c>
      <c r="AB4694">
        <f>IF(OR($B4694="",$Z4694=""),"",MAX(0,$Z4694-N($M4694)))</f>
        <v/>
      </c>
      <c r="AC4694" s="46">
        <f>IF($B4694="","",IFERROR(INDEX('CCA Util %'!$H:$H,MATCH($B4694,'CCA Util %'!$E:$E,0)),""))</f>
        <v/>
      </c>
      <c r="AD4694">
        <f>IF($B4694="","",IFERROR(INDEX('CCA Util %'!$G:$G,MATCH($B4694,'CCA Util %'!$E:$E,0)),""))</f>
        <v/>
      </c>
      <c r="AE4694">
        <f>IF(OR($B4694="",$U4694=""),"",$U4694&amp;" &amp; "&amp;IF(OR($AD4694="",$AD4694=0),"Util NA",$AD4694&amp;" Util"))</f>
        <v/>
      </c>
    </row>
    <row r="4695" ht="15.75" customHeight="1" s="42">
      <c r="A4695" s="41" t="n"/>
      <c r="G4695" s="38" t="n"/>
      <c r="H4695" s="38" t="n"/>
      <c r="I4695" s="38" t="n"/>
      <c r="J4695" s="38" t="n"/>
      <c r="K4695" s="38" t="n"/>
      <c r="L4695" s="38" t="n"/>
      <c r="N4695" s="36">
        <f>IF($B4695="","",IF($C4695="SUPERSTORE","Superstore","DH"))</f>
        <v/>
      </c>
      <c r="O4695" s="36">
        <f>IF($B4695="","",IFERROR(VLOOKUP($B4695,Mapping!$A:$C,2,0),"Not Mapped"))</f>
        <v/>
      </c>
      <c r="P4695" s="36">
        <f>IF($B4695="","",IFERROR(VLOOKUP($B4695,Mapping!$A:$C,3,0),"Not Mapped"))</f>
        <v/>
      </c>
      <c r="Q4695" s="36">
        <f>IF($B4695="","",IFERROR(VLOOKUP($O4695,Leaders!$A:$B,2,0),"Not Mapped"))</f>
        <v/>
      </c>
      <c r="R4695" s="36">
        <f>IF($B4695="","",IF(COUNTIF(Exclusions!$A:$A,$B4695)&gt;0,"Yes","No"))</f>
        <v/>
      </c>
      <c r="S4695" s="38">
        <f>IF($B4695="","",MIN(1,DAY($A4695)/IF($N4695="Superstore",Settings!$B$5,Settings!$B$4)))</f>
        <v/>
      </c>
      <c r="T4695" s="38">
        <f>IF(OR($B4695="",$G4695="",$S4695=0),"",$G4695/$S4695)</f>
        <v/>
      </c>
      <c r="U4695" s="36">
        <f>IF($T4695="","",IF($T4695&lt;Settings!$B$8,"Critical",IF($T4695&lt;Settings!$B$9,"Semi Critical","Non Critical")))</f>
        <v/>
      </c>
      <c r="V4695" s="28" t="n"/>
      <c r="Z4695">
        <f>IF($B4695="","",IFERROR(VLOOKUP($B4695,'Plan HC for CCA'!$A:$B,2,0),""))</f>
        <v/>
      </c>
      <c r="AA4695">
        <f>IF(OR($B4695="",$Z4695=""),"",IF(N($M4695)&lt;$Z4695,"Delta","No Delta"))</f>
        <v/>
      </c>
      <c r="AB4695">
        <f>IF(OR($B4695="",$Z4695=""),"",MAX(0,$Z4695-N($M4695)))</f>
        <v/>
      </c>
      <c r="AC4695" s="46">
        <f>IF($B4695="","",IFERROR(INDEX('CCA Util %'!$H:$H,MATCH($B4695,'CCA Util %'!$E:$E,0)),""))</f>
        <v/>
      </c>
      <c r="AD4695">
        <f>IF($B4695="","",IFERROR(INDEX('CCA Util %'!$G:$G,MATCH($B4695,'CCA Util %'!$E:$E,0)),""))</f>
        <v/>
      </c>
      <c r="AE4695">
        <f>IF(OR($B4695="",$U4695=""),"",$U4695&amp;" &amp; "&amp;IF(OR($AD4695="",$AD4695=0),"Util NA",$AD4695&amp;" Util"))</f>
        <v/>
      </c>
    </row>
    <row r="4696" ht="15.75" customHeight="1" s="42">
      <c r="A4696" s="41" t="n"/>
      <c r="G4696" s="38" t="n"/>
      <c r="H4696" s="38" t="n"/>
      <c r="I4696" s="38" t="n"/>
      <c r="J4696" s="38" t="n"/>
      <c r="K4696" s="38" t="n"/>
      <c r="L4696" s="38" t="n"/>
      <c r="N4696" s="36">
        <f>IF($B4696="","",IF($C4696="SUPERSTORE","Superstore","DH"))</f>
        <v/>
      </c>
      <c r="O4696" s="36">
        <f>IF($B4696="","",IFERROR(VLOOKUP($B4696,Mapping!$A:$C,2,0),"Not Mapped"))</f>
        <v/>
      </c>
      <c r="P4696" s="36">
        <f>IF($B4696="","",IFERROR(VLOOKUP($B4696,Mapping!$A:$C,3,0),"Not Mapped"))</f>
        <v/>
      </c>
      <c r="Q4696" s="36">
        <f>IF($B4696="","",IFERROR(VLOOKUP($O4696,Leaders!$A:$B,2,0),"Not Mapped"))</f>
        <v/>
      </c>
      <c r="R4696" s="36">
        <f>IF($B4696="","",IF(COUNTIF(Exclusions!$A:$A,$B4696)&gt;0,"Yes","No"))</f>
        <v/>
      </c>
      <c r="S4696" s="38">
        <f>IF($B4696="","",MIN(1,DAY($A4696)/IF($N4696="Superstore",Settings!$B$5,Settings!$B$4)))</f>
        <v/>
      </c>
      <c r="T4696" s="38">
        <f>IF(OR($B4696="",$G4696="",$S4696=0),"",$G4696/$S4696)</f>
        <v/>
      </c>
      <c r="U4696" s="36">
        <f>IF($T4696="","",IF($T4696&lt;Settings!$B$8,"Critical",IF($T4696&lt;Settings!$B$9,"Semi Critical","Non Critical")))</f>
        <v/>
      </c>
      <c r="V4696" s="28" t="n"/>
      <c r="Z4696">
        <f>IF($B4696="","",IFERROR(VLOOKUP($B4696,'Plan HC for CCA'!$A:$B,2,0),""))</f>
        <v/>
      </c>
      <c r="AA4696">
        <f>IF(OR($B4696="",$Z4696=""),"",IF(N($M4696)&lt;$Z4696,"Delta","No Delta"))</f>
        <v/>
      </c>
      <c r="AB4696">
        <f>IF(OR($B4696="",$Z4696=""),"",MAX(0,$Z4696-N($M4696)))</f>
        <v/>
      </c>
      <c r="AC4696" s="46">
        <f>IF($B4696="","",IFERROR(INDEX('CCA Util %'!$H:$H,MATCH($B4696,'CCA Util %'!$E:$E,0)),""))</f>
        <v/>
      </c>
      <c r="AD4696">
        <f>IF($B4696="","",IFERROR(INDEX('CCA Util %'!$G:$G,MATCH($B4696,'CCA Util %'!$E:$E,0)),""))</f>
        <v/>
      </c>
      <c r="AE4696">
        <f>IF(OR($B4696="",$U4696=""),"",$U4696&amp;" &amp; "&amp;IF(OR($AD4696="",$AD4696=0),"Util NA",$AD4696&amp;" Util"))</f>
        <v/>
      </c>
    </row>
    <row r="4697" ht="15.75" customHeight="1" s="42">
      <c r="A4697" s="41" t="n"/>
      <c r="G4697" s="38" t="n"/>
      <c r="H4697" s="38" t="n"/>
      <c r="I4697" s="38" t="n"/>
      <c r="J4697" s="38" t="n"/>
      <c r="K4697" s="38" t="n"/>
      <c r="L4697" s="38" t="n"/>
      <c r="N4697" s="36">
        <f>IF($B4697="","",IF($C4697="SUPERSTORE","Superstore","DH"))</f>
        <v/>
      </c>
      <c r="O4697" s="36">
        <f>IF($B4697="","",IFERROR(VLOOKUP($B4697,Mapping!$A:$C,2,0),"Not Mapped"))</f>
        <v/>
      </c>
      <c r="P4697" s="36">
        <f>IF($B4697="","",IFERROR(VLOOKUP($B4697,Mapping!$A:$C,3,0),"Not Mapped"))</f>
        <v/>
      </c>
      <c r="Q4697" s="36">
        <f>IF($B4697="","",IFERROR(VLOOKUP($O4697,Leaders!$A:$B,2,0),"Not Mapped"))</f>
        <v/>
      </c>
      <c r="R4697" s="36">
        <f>IF($B4697="","",IF(COUNTIF(Exclusions!$A:$A,$B4697)&gt;0,"Yes","No"))</f>
        <v/>
      </c>
      <c r="S4697" s="38">
        <f>IF($B4697="","",MIN(1,DAY($A4697)/IF($N4697="Superstore",Settings!$B$5,Settings!$B$4)))</f>
        <v/>
      </c>
      <c r="T4697" s="38">
        <f>IF(OR($B4697="",$G4697="",$S4697=0),"",$G4697/$S4697)</f>
        <v/>
      </c>
      <c r="U4697" s="36">
        <f>IF($T4697="","",IF($T4697&lt;Settings!$B$8,"Critical",IF($T4697&lt;Settings!$B$9,"Semi Critical","Non Critical")))</f>
        <v/>
      </c>
      <c r="V4697" s="28" t="n"/>
      <c r="Z4697">
        <f>IF($B4697="","",IFERROR(VLOOKUP($B4697,'Plan HC for CCA'!$A:$B,2,0),""))</f>
        <v/>
      </c>
      <c r="AA4697">
        <f>IF(OR($B4697="",$Z4697=""),"",IF(N($M4697)&lt;$Z4697,"Delta","No Delta"))</f>
        <v/>
      </c>
      <c r="AB4697">
        <f>IF(OR($B4697="",$Z4697=""),"",MAX(0,$Z4697-N($M4697)))</f>
        <v/>
      </c>
      <c r="AC4697" s="46">
        <f>IF($B4697="","",IFERROR(INDEX('CCA Util %'!$H:$H,MATCH($B4697,'CCA Util %'!$E:$E,0)),""))</f>
        <v/>
      </c>
      <c r="AD4697">
        <f>IF($B4697="","",IFERROR(INDEX('CCA Util %'!$G:$G,MATCH($B4697,'CCA Util %'!$E:$E,0)),""))</f>
        <v/>
      </c>
      <c r="AE4697">
        <f>IF(OR($B4697="",$U4697=""),"",$U4697&amp;" &amp; "&amp;IF(OR($AD4697="",$AD4697=0),"Util NA",$AD4697&amp;" Util"))</f>
        <v/>
      </c>
    </row>
    <row r="4698" ht="15.75" customHeight="1" s="42">
      <c r="A4698" s="41" t="n"/>
      <c r="G4698" s="38" t="n"/>
      <c r="H4698" s="38" t="n"/>
      <c r="I4698" s="38" t="n"/>
      <c r="J4698" s="38" t="n"/>
      <c r="K4698" s="38" t="n"/>
      <c r="L4698" s="38" t="n"/>
      <c r="N4698" s="36">
        <f>IF($B4698="","",IF($C4698="SUPERSTORE","Superstore","DH"))</f>
        <v/>
      </c>
      <c r="O4698" s="36">
        <f>IF($B4698="","",IFERROR(VLOOKUP($B4698,Mapping!$A:$C,2,0),"Not Mapped"))</f>
        <v/>
      </c>
      <c r="P4698" s="36">
        <f>IF($B4698="","",IFERROR(VLOOKUP($B4698,Mapping!$A:$C,3,0),"Not Mapped"))</f>
        <v/>
      </c>
      <c r="Q4698" s="36">
        <f>IF($B4698="","",IFERROR(VLOOKUP($O4698,Leaders!$A:$B,2,0),"Not Mapped"))</f>
        <v/>
      </c>
      <c r="R4698" s="36">
        <f>IF($B4698="","",IF(COUNTIF(Exclusions!$A:$A,$B4698)&gt;0,"Yes","No"))</f>
        <v/>
      </c>
      <c r="S4698" s="38">
        <f>IF($B4698="","",MIN(1,DAY($A4698)/IF($N4698="Superstore",Settings!$B$5,Settings!$B$4)))</f>
        <v/>
      </c>
      <c r="T4698" s="38">
        <f>IF(OR($B4698="",$G4698="",$S4698=0),"",$G4698/$S4698)</f>
        <v/>
      </c>
      <c r="U4698" s="36">
        <f>IF($T4698="","",IF($T4698&lt;Settings!$B$8,"Critical",IF($T4698&lt;Settings!$B$9,"Semi Critical","Non Critical")))</f>
        <v/>
      </c>
      <c r="V4698" s="28" t="n"/>
      <c r="Z4698">
        <f>IF($B4698="","",IFERROR(VLOOKUP($B4698,'Plan HC for CCA'!$A:$B,2,0),""))</f>
        <v/>
      </c>
      <c r="AA4698">
        <f>IF(OR($B4698="",$Z4698=""),"",IF(N($M4698)&lt;$Z4698,"Delta","No Delta"))</f>
        <v/>
      </c>
      <c r="AB4698">
        <f>IF(OR($B4698="",$Z4698=""),"",MAX(0,$Z4698-N($M4698)))</f>
        <v/>
      </c>
      <c r="AC4698" s="46">
        <f>IF($B4698="","",IFERROR(INDEX('CCA Util %'!$H:$H,MATCH($B4698,'CCA Util %'!$E:$E,0)),""))</f>
        <v/>
      </c>
      <c r="AD4698">
        <f>IF($B4698="","",IFERROR(INDEX('CCA Util %'!$G:$G,MATCH($B4698,'CCA Util %'!$E:$E,0)),""))</f>
        <v/>
      </c>
      <c r="AE4698">
        <f>IF(OR($B4698="",$U4698=""),"",$U4698&amp;" &amp; "&amp;IF(OR($AD4698="",$AD4698=0),"Util NA",$AD4698&amp;" Util"))</f>
        <v/>
      </c>
    </row>
    <row r="4699" ht="15.75" customHeight="1" s="42">
      <c r="A4699" s="41" t="n"/>
      <c r="G4699" s="38" t="n"/>
      <c r="H4699" s="38" t="n"/>
      <c r="I4699" s="38" t="n"/>
      <c r="J4699" s="38" t="n"/>
      <c r="K4699" s="38" t="n"/>
      <c r="L4699" s="38" t="n"/>
      <c r="N4699" s="36">
        <f>IF($B4699="","",IF($C4699="SUPERSTORE","Superstore","DH"))</f>
        <v/>
      </c>
      <c r="O4699" s="36">
        <f>IF($B4699="","",IFERROR(VLOOKUP($B4699,Mapping!$A:$C,2,0),"Not Mapped"))</f>
        <v/>
      </c>
      <c r="P4699" s="36">
        <f>IF($B4699="","",IFERROR(VLOOKUP($B4699,Mapping!$A:$C,3,0),"Not Mapped"))</f>
        <v/>
      </c>
      <c r="Q4699" s="36">
        <f>IF($B4699="","",IFERROR(VLOOKUP($O4699,Leaders!$A:$B,2,0),"Not Mapped"))</f>
        <v/>
      </c>
      <c r="R4699" s="36">
        <f>IF($B4699="","",IF(COUNTIF(Exclusions!$A:$A,$B4699)&gt;0,"Yes","No"))</f>
        <v/>
      </c>
      <c r="S4699" s="38">
        <f>IF($B4699="","",MIN(1,DAY($A4699)/IF($N4699="Superstore",Settings!$B$5,Settings!$B$4)))</f>
        <v/>
      </c>
      <c r="T4699" s="38">
        <f>IF(OR($B4699="",$G4699="",$S4699=0),"",$G4699/$S4699)</f>
        <v/>
      </c>
      <c r="U4699" s="36">
        <f>IF($T4699="","",IF($T4699&lt;Settings!$B$8,"Critical",IF($T4699&lt;Settings!$B$9,"Semi Critical","Non Critical")))</f>
        <v/>
      </c>
      <c r="V4699" s="28" t="n"/>
      <c r="Z4699">
        <f>IF($B4699="","",IFERROR(VLOOKUP($B4699,'Plan HC for CCA'!$A:$B,2,0),""))</f>
        <v/>
      </c>
      <c r="AA4699">
        <f>IF(OR($B4699="",$Z4699=""),"",IF(N($M4699)&lt;$Z4699,"Delta","No Delta"))</f>
        <v/>
      </c>
      <c r="AB4699">
        <f>IF(OR($B4699="",$Z4699=""),"",MAX(0,$Z4699-N($M4699)))</f>
        <v/>
      </c>
      <c r="AC4699" s="46">
        <f>IF($B4699="","",IFERROR(INDEX('CCA Util %'!$H:$H,MATCH($B4699,'CCA Util %'!$E:$E,0)),""))</f>
        <v/>
      </c>
      <c r="AD4699">
        <f>IF($B4699="","",IFERROR(INDEX('CCA Util %'!$G:$G,MATCH($B4699,'CCA Util %'!$E:$E,0)),""))</f>
        <v/>
      </c>
      <c r="AE4699">
        <f>IF(OR($B4699="",$U4699=""),"",$U4699&amp;" &amp; "&amp;IF(OR($AD4699="",$AD4699=0),"Util NA",$AD4699&amp;" Util"))</f>
        <v/>
      </c>
    </row>
    <row r="4700" ht="15.75" customHeight="1" s="42">
      <c r="A4700" s="41" t="n"/>
      <c r="G4700" s="38" t="n"/>
      <c r="H4700" s="38" t="n"/>
      <c r="I4700" s="38" t="n"/>
      <c r="J4700" s="38" t="n"/>
      <c r="K4700" s="38" t="n"/>
      <c r="L4700" s="38" t="n"/>
      <c r="N4700" s="36">
        <f>IF($B4700="","",IF($C4700="SUPERSTORE","Superstore","DH"))</f>
        <v/>
      </c>
      <c r="O4700" s="36">
        <f>IF($B4700="","",IFERROR(VLOOKUP($B4700,Mapping!$A:$C,2,0),"Not Mapped"))</f>
        <v/>
      </c>
      <c r="P4700" s="36">
        <f>IF($B4700="","",IFERROR(VLOOKUP($B4700,Mapping!$A:$C,3,0),"Not Mapped"))</f>
        <v/>
      </c>
      <c r="Q4700" s="36">
        <f>IF($B4700="","",IFERROR(VLOOKUP($O4700,Leaders!$A:$B,2,0),"Not Mapped"))</f>
        <v/>
      </c>
      <c r="R4700" s="36">
        <f>IF($B4700="","",IF(COUNTIF(Exclusions!$A:$A,$B4700)&gt;0,"Yes","No"))</f>
        <v/>
      </c>
      <c r="S4700" s="38">
        <f>IF($B4700="","",MIN(1,DAY($A4700)/IF($N4700="Superstore",Settings!$B$5,Settings!$B$4)))</f>
        <v/>
      </c>
      <c r="T4700" s="38">
        <f>IF(OR($B4700="",$G4700="",$S4700=0),"",$G4700/$S4700)</f>
        <v/>
      </c>
      <c r="U4700" s="36">
        <f>IF($T4700="","",IF($T4700&lt;Settings!$B$8,"Critical",IF($T4700&lt;Settings!$B$9,"Semi Critical","Non Critical")))</f>
        <v/>
      </c>
      <c r="V4700" s="28" t="n"/>
      <c r="Z4700">
        <f>IF($B4700="","",IFERROR(VLOOKUP($B4700,'Plan HC for CCA'!$A:$B,2,0),""))</f>
        <v/>
      </c>
      <c r="AA4700">
        <f>IF(OR($B4700="",$Z4700=""),"",IF(N($M4700)&lt;$Z4700,"Delta","No Delta"))</f>
        <v/>
      </c>
      <c r="AB4700">
        <f>IF(OR($B4700="",$Z4700=""),"",MAX(0,$Z4700-N($M4700)))</f>
        <v/>
      </c>
      <c r="AC4700" s="46">
        <f>IF($B4700="","",IFERROR(INDEX('CCA Util %'!$H:$H,MATCH($B4700,'CCA Util %'!$E:$E,0)),""))</f>
        <v/>
      </c>
      <c r="AD4700">
        <f>IF($B4700="","",IFERROR(INDEX('CCA Util %'!$G:$G,MATCH($B4700,'CCA Util %'!$E:$E,0)),""))</f>
        <v/>
      </c>
      <c r="AE4700">
        <f>IF(OR($B4700="",$U4700=""),"",$U4700&amp;" &amp; "&amp;IF(OR($AD4700="",$AD4700=0),"Util NA",$AD4700&amp;" Util"))</f>
        <v/>
      </c>
    </row>
    <row r="4701" ht="15.75" customHeight="1" s="42">
      <c r="A4701" s="41" t="n"/>
      <c r="G4701" s="38" t="n"/>
      <c r="H4701" s="38" t="n"/>
      <c r="I4701" s="38" t="n"/>
      <c r="J4701" s="38" t="n"/>
      <c r="K4701" s="38" t="n"/>
      <c r="L4701" s="38" t="n"/>
      <c r="N4701" s="36">
        <f>IF($B4701="","",IF($C4701="SUPERSTORE","Superstore","DH"))</f>
        <v/>
      </c>
      <c r="O4701" s="36">
        <f>IF($B4701="","",IFERROR(VLOOKUP($B4701,Mapping!$A:$C,2,0),"Not Mapped"))</f>
        <v/>
      </c>
      <c r="P4701" s="36">
        <f>IF($B4701="","",IFERROR(VLOOKUP($B4701,Mapping!$A:$C,3,0),"Not Mapped"))</f>
        <v/>
      </c>
      <c r="Q4701" s="36">
        <f>IF($B4701="","",IFERROR(VLOOKUP($O4701,Leaders!$A:$B,2,0),"Not Mapped"))</f>
        <v/>
      </c>
      <c r="R4701" s="36">
        <f>IF($B4701="","",IF(COUNTIF(Exclusions!$A:$A,$B4701)&gt;0,"Yes","No"))</f>
        <v/>
      </c>
      <c r="S4701" s="38">
        <f>IF($B4701="","",MIN(1,DAY($A4701)/IF($N4701="Superstore",Settings!$B$5,Settings!$B$4)))</f>
        <v/>
      </c>
      <c r="T4701" s="38">
        <f>IF(OR($B4701="",$G4701="",$S4701=0),"",$G4701/$S4701)</f>
        <v/>
      </c>
      <c r="U4701" s="36">
        <f>IF($T4701="","",IF($T4701&lt;Settings!$B$8,"Critical",IF($T4701&lt;Settings!$B$9,"Semi Critical","Non Critical")))</f>
        <v/>
      </c>
      <c r="V4701" s="28" t="n"/>
      <c r="Z4701">
        <f>IF($B4701="","",IFERROR(VLOOKUP($B4701,'Plan HC for CCA'!$A:$B,2,0),""))</f>
        <v/>
      </c>
      <c r="AA4701">
        <f>IF(OR($B4701="",$Z4701=""),"",IF(N($M4701)&lt;$Z4701,"Delta","No Delta"))</f>
        <v/>
      </c>
      <c r="AB4701">
        <f>IF(OR($B4701="",$Z4701=""),"",MAX(0,$Z4701-N($M4701)))</f>
        <v/>
      </c>
      <c r="AC4701" s="46">
        <f>IF($B4701="","",IFERROR(INDEX('CCA Util %'!$H:$H,MATCH($B4701,'CCA Util %'!$E:$E,0)),""))</f>
        <v/>
      </c>
      <c r="AD4701">
        <f>IF($B4701="","",IFERROR(INDEX('CCA Util %'!$G:$G,MATCH($B4701,'CCA Util %'!$E:$E,0)),""))</f>
        <v/>
      </c>
      <c r="AE4701">
        <f>IF(OR($B4701="",$U4701=""),"",$U4701&amp;" &amp; "&amp;IF(OR($AD4701="",$AD4701=0),"Util NA",$AD4701&amp;" Util"))</f>
        <v/>
      </c>
    </row>
    <row r="4702" ht="15.75" customHeight="1" s="42">
      <c r="A4702" s="41" t="n"/>
      <c r="G4702" s="38" t="n"/>
      <c r="H4702" s="38" t="n"/>
      <c r="I4702" s="38" t="n"/>
      <c r="J4702" s="38" t="n"/>
      <c r="K4702" s="38" t="n"/>
      <c r="L4702" s="38" t="n"/>
      <c r="N4702" s="36">
        <f>IF($B4702="","",IF($C4702="SUPERSTORE","Superstore","DH"))</f>
        <v/>
      </c>
      <c r="O4702" s="36">
        <f>IF($B4702="","",IFERROR(VLOOKUP($B4702,Mapping!$A:$C,2,0),"Not Mapped"))</f>
        <v/>
      </c>
      <c r="P4702" s="36">
        <f>IF($B4702="","",IFERROR(VLOOKUP($B4702,Mapping!$A:$C,3,0),"Not Mapped"))</f>
        <v/>
      </c>
      <c r="Q4702" s="36">
        <f>IF($B4702="","",IFERROR(VLOOKUP($O4702,Leaders!$A:$B,2,0),"Not Mapped"))</f>
        <v/>
      </c>
      <c r="R4702" s="36">
        <f>IF($B4702="","",IF(COUNTIF(Exclusions!$A:$A,$B4702)&gt;0,"Yes","No"))</f>
        <v/>
      </c>
      <c r="S4702" s="38">
        <f>IF($B4702="","",MIN(1,DAY($A4702)/IF($N4702="Superstore",Settings!$B$5,Settings!$B$4)))</f>
        <v/>
      </c>
      <c r="T4702" s="38">
        <f>IF(OR($B4702="",$G4702="",$S4702=0),"",$G4702/$S4702)</f>
        <v/>
      </c>
      <c r="U4702" s="36">
        <f>IF($T4702="","",IF($T4702&lt;Settings!$B$8,"Critical",IF($T4702&lt;Settings!$B$9,"Semi Critical","Non Critical")))</f>
        <v/>
      </c>
      <c r="V4702" s="28" t="n"/>
      <c r="Z4702">
        <f>IF($B4702="","",IFERROR(VLOOKUP($B4702,'Plan HC for CCA'!$A:$B,2,0),""))</f>
        <v/>
      </c>
      <c r="AA4702">
        <f>IF(OR($B4702="",$Z4702=""),"",IF(N($M4702)&lt;$Z4702,"Delta","No Delta"))</f>
        <v/>
      </c>
      <c r="AB4702">
        <f>IF(OR($B4702="",$Z4702=""),"",MAX(0,$Z4702-N($M4702)))</f>
        <v/>
      </c>
      <c r="AC4702" s="46">
        <f>IF($B4702="","",IFERROR(INDEX('CCA Util %'!$H:$H,MATCH($B4702,'CCA Util %'!$E:$E,0)),""))</f>
        <v/>
      </c>
      <c r="AD4702">
        <f>IF($B4702="","",IFERROR(INDEX('CCA Util %'!$G:$G,MATCH($B4702,'CCA Util %'!$E:$E,0)),""))</f>
        <v/>
      </c>
      <c r="AE4702">
        <f>IF(OR($B4702="",$U4702=""),"",$U4702&amp;" &amp; "&amp;IF(OR($AD4702="",$AD4702=0),"Util NA",$AD4702&amp;" Util"))</f>
        <v/>
      </c>
    </row>
    <row r="4703" ht="15.75" customHeight="1" s="42">
      <c r="A4703" s="41" t="n"/>
      <c r="G4703" s="38" t="n"/>
      <c r="H4703" s="38" t="n"/>
      <c r="I4703" s="38" t="n"/>
      <c r="J4703" s="38" t="n"/>
      <c r="K4703" s="38" t="n"/>
      <c r="L4703" s="38" t="n"/>
      <c r="N4703" s="36">
        <f>IF($B4703="","",IF($C4703="SUPERSTORE","Superstore","DH"))</f>
        <v/>
      </c>
      <c r="O4703" s="36">
        <f>IF($B4703="","",IFERROR(VLOOKUP($B4703,Mapping!$A:$C,2,0),"Not Mapped"))</f>
        <v/>
      </c>
      <c r="P4703" s="36">
        <f>IF($B4703="","",IFERROR(VLOOKUP($B4703,Mapping!$A:$C,3,0),"Not Mapped"))</f>
        <v/>
      </c>
      <c r="Q4703" s="36">
        <f>IF($B4703="","",IFERROR(VLOOKUP($O4703,Leaders!$A:$B,2,0),"Not Mapped"))</f>
        <v/>
      </c>
      <c r="R4703" s="36">
        <f>IF($B4703="","",IF(COUNTIF(Exclusions!$A:$A,$B4703)&gt;0,"Yes","No"))</f>
        <v/>
      </c>
      <c r="S4703" s="38">
        <f>IF($B4703="","",MIN(1,DAY($A4703)/IF($N4703="Superstore",Settings!$B$5,Settings!$B$4)))</f>
        <v/>
      </c>
      <c r="T4703" s="38">
        <f>IF(OR($B4703="",$G4703="",$S4703=0),"",$G4703/$S4703)</f>
        <v/>
      </c>
      <c r="U4703" s="36">
        <f>IF($T4703="","",IF($T4703&lt;Settings!$B$8,"Critical",IF($T4703&lt;Settings!$B$9,"Semi Critical","Non Critical")))</f>
        <v/>
      </c>
      <c r="V4703" s="28" t="n"/>
      <c r="Z4703">
        <f>IF($B4703="","",IFERROR(VLOOKUP($B4703,'Plan HC for CCA'!$A:$B,2,0),""))</f>
        <v/>
      </c>
      <c r="AA4703">
        <f>IF(OR($B4703="",$Z4703=""),"",IF(N($M4703)&lt;$Z4703,"Delta","No Delta"))</f>
        <v/>
      </c>
      <c r="AB4703">
        <f>IF(OR($B4703="",$Z4703=""),"",MAX(0,$Z4703-N($M4703)))</f>
        <v/>
      </c>
      <c r="AC4703" s="46">
        <f>IF($B4703="","",IFERROR(INDEX('CCA Util %'!$H:$H,MATCH($B4703,'CCA Util %'!$E:$E,0)),""))</f>
        <v/>
      </c>
      <c r="AD4703">
        <f>IF($B4703="","",IFERROR(INDEX('CCA Util %'!$G:$G,MATCH($B4703,'CCA Util %'!$E:$E,0)),""))</f>
        <v/>
      </c>
      <c r="AE4703">
        <f>IF(OR($B4703="",$U4703=""),"",$U4703&amp;" &amp; "&amp;IF(OR($AD4703="",$AD4703=0),"Util NA",$AD4703&amp;" Util"))</f>
        <v/>
      </c>
    </row>
    <row r="4704" ht="15.75" customHeight="1" s="42">
      <c r="A4704" s="41" t="n"/>
      <c r="G4704" s="38" t="n"/>
      <c r="H4704" s="38" t="n"/>
      <c r="I4704" s="38" t="n"/>
      <c r="J4704" s="38" t="n"/>
      <c r="K4704" s="38" t="n"/>
      <c r="L4704" s="38" t="n"/>
      <c r="N4704" s="36">
        <f>IF($B4704="","",IF($C4704="SUPERSTORE","Superstore","DH"))</f>
        <v/>
      </c>
      <c r="O4704" s="36">
        <f>IF($B4704="","",IFERROR(VLOOKUP($B4704,Mapping!$A:$C,2,0),"Not Mapped"))</f>
        <v/>
      </c>
      <c r="P4704" s="36">
        <f>IF($B4704="","",IFERROR(VLOOKUP($B4704,Mapping!$A:$C,3,0),"Not Mapped"))</f>
        <v/>
      </c>
      <c r="Q4704" s="36">
        <f>IF($B4704="","",IFERROR(VLOOKUP($O4704,Leaders!$A:$B,2,0),"Not Mapped"))</f>
        <v/>
      </c>
      <c r="R4704" s="36">
        <f>IF($B4704="","",IF(COUNTIF(Exclusions!$A:$A,$B4704)&gt;0,"Yes","No"))</f>
        <v/>
      </c>
      <c r="S4704" s="38">
        <f>IF($B4704="","",MIN(1,DAY($A4704)/IF($N4704="Superstore",Settings!$B$5,Settings!$B$4)))</f>
        <v/>
      </c>
      <c r="T4704" s="38">
        <f>IF(OR($B4704="",$G4704="",$S4704=0),"",$G4704/$S4704)</f>
        <v/>
      </c>
      <c r="U4704" s="36">
        <f>IF($T4704="","",IF($T4704&lt;Settings!$B$8,"Critical",IF($T4704&lt;Settings!$B$9,"Semi Critical","Non Critical")))</f>
        <v/>
      </c>
      <c r="V4704" s="28" t="n"/>
      <c r="Z4704">
        <f>IF($B4704="","",IFERROR(VLOOKUP($B4704,'Plan HC for CCA'!$A:$B,2,0),""))</f>
        <v/>
      </c>
      <c r="AA4704">
        <f>IF(OR($B4704="",$Z4704=""),"",IF(N($M4704)&lt;$Z4704,"Delta","No Delta"))</f>
        <v/>
      </c>
      <c r="AB4704">
        <f>IF(OR($B4704="",$Z4704=""),"",MAX(0,$Z4704-N($M4704)))</f>
        <v/>
      </c>
      <c r="AC4704" s="46">
        <f>IF($B4704="","",IFERROR(INDEX('CCA Util %'!$H:$H,MATCH($B4704,'CCA Util %'!$E:$E,0)),""))</f>
        <v/>
      </c>
      <c r="AD4704">
        <f>IF($B4704="","",IFERROR(INDEX('CCA Util %'!$G:$G,MATCH($B4704,'CCA Util %'!$E:$E,0)),""))</f>
        <v/>
      </c>
      <c r="AE4704">
        <f>IF(OR($B4704="",$U4704=""),"",$U4704&amp;" &amp; "&amp;IF(OR($AD4704="",$AD4704=0),"Util NA",$AD4704&amp;" Util"))</f>
        <v/>
      </c>
    </row>
    <row r="4705" ht="15.75" customHeight="1" s="42">
      <c r="A4705" s="41" t="n"/>
      <c r="G4705" s="38" t="n"/>
      <c r="H4705" s="38" t="n"/>
      <c r="I4705" s="38" t="n"/>
      <c r="J4705" s="38" t="n"/>
      <c r="K4705" s="38" t="n"/>
      <c r="L4705" s="38" t="n"/>
      <c r="N4705" s="36">
        <f>IF($B4705="","",IF($C4705="SUPERSTORE","Superstore","DH"))</f>
        <v/>
      </c>
      <c r="O4705" s="36">
        <f>IF($B4705="","",IFERROR(VLOOKUP($B4705,Mapping!$A:$C,2,0),"Not Mapped"))</f>
        <v/>
      </c>
      <c r="P4705" s="36">
        <f>IF($B4705="","",IFERROR(VLOOKUP($B4705,Mapping!$A:$C,3,0),"Not Mapped"))</f>
        <v/>
      </c>
      <c r="Q4705" s="36">
        <f>IF($B4705="","",IFERROR(VLOOKUP($O4705,Leaders!$A:$B,2,0),"Not Mapped"))</f>
        <v/>
      </c>
      <c r="R4705" s="36">
        <f>IF($B4705="","",IF(COUNTIF(Exclusions!$A:$A,$B4705)&gt;0,"Yes","No"))</f>
        <v/>
      </c>
      <c r="S4705" s="38">
        <f>IF($B4705="","",MIN(1,DAY($A4705)/IF($N4705="Superstore",Settings!$B$5,Settings!$B$4)))</f>
        <v/>
      </c>
      <c r="T4705" s="38">
        <f>IF(OR($B4705="",$G4705="",$S4705=0),"",$G4705/$S4705)</f>
        <v/>
      </c>
      <c r="U4705" s="36">
        <f>IF($T4705="","",IF($T4705&lt;Settings!$B$8,"Critical",IF($T4705&lt;Settings!$B$9,"Semi Critical","Non Critical")))</f>
        <v/>
      </c>
      <c r="V4705" s="28" t="n"/>
      <c r="Z4705">
        <f>IF($B4705="","",IFERROR(VLOOKUP($B4705,'Plan HC for CCA'!$A:$B,2,0),""))</f>
        <v/>
      </c>
      <c r="AA4705">
        <f>IF(OR($B4705="",$Z4705=""),"",IF(N($M4705)&lt;$Z4705,"Delta","No Delta"))</f>
        <v/>
      </c>
      <c r="AB4705">
        <f>IF(OR($B4705="",$Z4705=""),"",MAX(0,$Z4705-N($M4705)))</f>
        <v/>
      </c>
      <c r="AC4705" s="46">
        <f>IF($B4705="","",IFERROR(INDEX('CCA Util %'!$H:$H,MATCH($B4705,'CCA Util %'!$E:$E,0)),""))</f>
        <v/>
      </c>
      <c r="AD4705">
        <f>IF($B4705="","",IFERROR(INDEX('CCA Util %'!$G:$G,MATCH($B4705,'CCA Util %'!$E:$E,0)),""))</f>
        <v/>
      </c>
      <c r="AE4705">
        <f>IF(OR($B4705="",$U4705=""),"",$U4705&amp;" &amp; "&amp;IF(OR($AD4705="",$AD4705=0),"Util NA",$AD4705&amp;" Util"))</f>
        <v/>
      </c>
    </row>
    <row r="4706" ht="15.75" customHeight="1" s="42">
      <c r="A4706" s="41" t="n"/>
      <c r="G4706" s="38" t="n"/>
      <c r="H4706" s="38" t="n"/>
      <c r="I4706" s="38" t="n"/>
      <c r="J4706" s="38" t="n"/>
      <c r="K4706" s="38" t="n"/>
      <c r="L4706" s="38" t="n"/>
      <c r="N4706" s="36">
        <f>IF($B4706="","",IF($C4706="SUPERSTORE","Superstore","DH"))</f>
        <v/>
      </c>
      <c r="O4706" s="36">
        <f>IF($B4706="","",IFERROR(VLOOKUP($B4706,Mapping!$A:$C,2,0),"Not Mapped"))</f>
        <v/>
      </c>
      <c r="P4706" s="36">
        <f>IF($B4706="","",IFERROR(VLOOKUP($B4706,Mapping!$A:$C,3,0),"Not Mapped"))</f>
        <v/>
      </c>
      <c r="Q4706" s="36">
        <f>IF($B4706="","",IFERROR(VLOOKUP($O4706,Leaders!$A:$B,2,0),"Not Mapped"))</f>
        <v/>
      </c>
      <c r="R4706" s="36">
        <f>IF($B4706="","",IF(COUNTIF(Exclusions!$A:$A,$B4706)&gt;0,"Yes","No"))</f>
        <v/>
      </c>
      <c r="S4706" s="38">
        <f>IF($B4706="","",MIN(1,DAY($A4706)/IF($N4706="Superstore",Settings!$B$5,Settings!$B$4)))</f>
        <v/>
      </c>
      <c r="T4706" s="38">
        <f>IF(OR($B4706="",$G4706="",$S4706=0),"",$G4706/$S4706)</f>
        <v/>
      </c>
      <c r="U4706" s="36">
        <f>IF($T4706="","",IF($T4706&lt;Settings!$B$8,"Critical",IF($T4706&lt;Settings!$B$9,"Semi Critical","Non Critical")))</f>
        <v/>
      </c>
      <c r="V4706" s="28" t="n"/>
      <c r="Z4706">
        <f>IF($B4706="","",IFERROR(VLOOKUP($B4706,'Plan HC for CCA'!$A:$B,2,0),""))</f>
        <v/>
      </c>
      <c r="AA4706">
        <f>IF(OR($B4706="",$Z4706=""),"",IF(N($M4706)&lt;$Z4706,"Delta","No Delta"))</f>
        <v/>
      </c>
      <c r="AB4706">
        <f>IF(OR($B4706="",$Z4706=""),"",MAX(0,$Z4706-N($M4706)))</f>
        <v/>
      </c>
      <c r="AC4706" s="46">
        <f>IF($B4706="","",IFERROR(INDEX('CCA Util %'!$H:$H,MATCH($B4706,'CCA Util %'!$E:$E,0)),""))</f>
        <v/>
      </c>
      <c r="AD4706">
        <f>IF($B4706="","",IFERROR(INDEX('CCA Util %'!$G:$G,MATCH($B4706,'CCA Util %'!$E:$E,0)),""))</f>
        <v/>
      </c>
      <c r="AE4706">
        <f>IF(OR($B4706="",$U4706=""),"",$U4706&amp;" &amp; "&amp;IF(OR($AD4706="",$AD4706=0),"Util NA",$AD4706&amp;" Util"))</f>
        <v/>
      </c>
    </row>
    <row r="4707" ht="15.75" customHeight="1" s="42">
      <c r="A4707" s="41" t="n"/>
      <c r="G4707" s="38" t="n"/>
      <c r="H4707" s="38" t="n"/>
      <c r="I4707" s="38" t="n"/>
      <c r="J4707" s="38" t="n"/>
      <c r="K4707" s="38" t="n"/>
      <c r="L4707" s="38" t="n"/>
      <c r="N4707" s="36">
        <f>IF($B4707="","",IF($C4707="SUPERSTORE","Superstore","DH"))</f>
        <v/>
      </c>
      <c r="O4707" s="36">
        <f>IF($B4707="","",IFERROR(VLOOKUP($B4707,Mapping!$A:$C,2,0),"Not Mapped"))</f>
        <v/>
      </c>
      <c r="P4707" s="36">
        <f>IF($B4707="","",IFERROR(VLOOKUP($B4707,Mapping!$A:$C,3,0),"Not Mapped"))</f>
        <v/>
      </c>
      <c r="Q4707" s="36">
        <f>IF($B4707="","",IFERROR(VLOOKUP($O4707,Leaders!$A:$B,2,0),"Not Mapped"))</f>
        <v/>
      </c>
      <c r="R4707" s="36">
        <f>IF($B4707="","",IF(COUNTIF(Exclusions!$A:$A,$B4707)&gt;0,"Yes","No"))</f>
        <v/>
      </c>
      <c r="S4707" s="38">
        <f>IF($B4707="","",MIN(1,DAY($A4707)/IF($N4707="Superstore",Settings!$B$5,Settings!$B$4)))</f>
        <v/>
      </c>
      <c r="T4707" s="38">
        <f>IF(OR($B4707="",$G4707="",$S4707=0),"",$G4707/$S4707)</f>
        <v/>
      </c>
      <c r="U4707" s="36">
        <f>IF($T4707="","",IF($T4707&lt;Settings!$B$8,"Critical",IF($T4707&lt;Settings!$B$9,"Semi Critical","Non Critical")))</f>
        <v/>
      </c>
      <c r="V4707" s="28" t="n"/>
      <c r="Z4707">
        <f>IF($B4707="","",IFERROR(VLOOKUP($B4707,'Plan HC for CCA'!$A:$B,2,0),""))</f>
        <v/>
      </c>
      <c r="AA4707">
        <f>IF(OR($B4707="",$Z4707=""),"",IF(N($M4707)&lt;$Z4707,"Delta","No Delta"))</f>
        <v/>
      </c>
      <c r="AB4707">
        <f>IF(OR($B4707="",$Z4707=""),"",MAX(0,$Z4707-N($M4707)))</f>
        <v/>
      </c>
      <c r="AC4707" s="46">
        <f>IF($B4707="","",IFERROR(INDEX('CCA Util %'!$H:$H,MATCH($B4707,'CCA Util %'!$E:$E,0)),""))</f>
        <v/>
      </c>
      <c r="AD4707">
        <f>IF($B4707="","",IFERROR(INDEX('CCA Util %'!$G:$G,MATCH($B4707,'CCA Util %'!$E:$E,0)),""))</f>
        <v/>
      </c>
      <c r="AE4707">
        <f>IF(OR($B4707="",$U4707=""),"",$U4707&amp;" &amp; "&amp;IF(OR($AD4707="",$AD4707=0),"Util NA",$AD4707&amp;" Util"))</f>
        <v/>
      </c>
    </row>
    <row r="4708" ht="15.75" customHeight="1" s="42">
      <c r="A4708" s="41" t="n"/>
      <c r="G4708" s="38" t="n"/>
      <c r="H4708" s="38" t="n"/>
      <c r="I4708" s="38" t="n"/>
      <c r="J4708" s="38" t="n"/>
      <c r="K4708" s="38" t="n"/>
      <c r="L4708" s="38" t="n"/>
      <c r="N4708" s="36">
        <f>IF($B4708="","",IF($C4708="SUPERSTORE","Superstore","DH"))</f>
        <v/>
      </c>
      <c r="O4708" s="36">
        <f>IF($B4708="","",IFERROR(VLOOKUP($B4708,Mapping!$A:$C,2,0),"Not Mapped"))</f>
        <v/>
      </c>
      <c r="P4708" s="36">
        <f>IF($B4708="","",IFERROR(VLOOKUP($B4708,Mapping!$A:$C,3,0),"Not Mapped"))</f>
        <v/>
      </c>
      <c r="Q4708" s="36">
        <f>IF($B4708="","",IFERROR(VLOOKUP($O4708,Leaders!$A:$B,2,0),"Not Mapped"))</f>
        <v/>
      </c>
      <c r="R4708" s="36">
        <f>IF($B4708="","",IF(COUNTIF(Exclusions!$A:$A,$B4708)&gt;0,"Yes","No"))</f>
        <v/>
      </c>
      <c r="S4708" s="38">
        <f>IF($B4708="","",MIN(1,DAY($A4708)/IF($N4708="Superstore",Settings!$B$5,Settings!$B$4)))</f>
        <v/>
      </c>
      <c r="T4708" s="38">
        <f>IF(OR($B4708="",$G4708="",$S4708=0),"",$G4708/$S4708)</f>
        <v/>
      </c>
      <c r="U4708" s="36">
        <f>IF($T4708="","",IF($T4708&lt;Settings!$B$8,"Critical",IF($T4708&lt;Settings!$B$9,"Semi Critical","Non Critical")))</f>
        <v/>
      </c>
      <c r="V4708" s="28" t="n"/>
      <c r="Z4708">
        <f>IF($B4708="","",IFERROR(VLOOKUP($B4708,'Plan HC for CCA'!$A:$B,2,0),""))</f>
        <v/>
      </c>
      <c r="AA4708">
        <f>IF(OR($B4708="",$Z4708=""),"",IF(N($M4708)&lt;$Z4708,"Delta","No Delta"))</f>
        <v/>
      </c>
      <c r="AB4708">
        <f>IF(OR($B4708="",$Z4708=""),"",MAX(0,$Z4708-N($M4708)))</f>
        <v/>
      </c>
      <c r="AC4708" s="46">
        <f>IF($B4708="","",IFERROR(INDEX('CCA Util %'!$H:$H,MATCH($B4708,'CCA Util %'!$E:$E,0)),""))</f>
        <v/>
      </c>
      <c r="AD4708">
        <f>IF($B4708="","",IFERROR(INDEX('CCA Util %'!$G:$G,MATCH($B4708,'CCA Util %'!$E:$E,0)),""))</f>
        <v/>
      </c>
      <c r="AE4708">
        <f>IF(OR($B4708="",$U4708=""),"",$U4708&amp;" &amp; "&amp;IF(OR($AD4708="",$AD4708=0),"Util NA",$AD4708&amp;" Util"))</f>
        <v/>
      </c>
    </row>
    <row r="4709" ht="15.75" customHeight="1" s="42">
      <c r="A4709" s="41" t="n"/>
      <c r="G4709" s="38" t="n"/>
      <c r="H4709" s="38" t="n"/>
      <c r="I4709" s="38" t="n"/>
      <c r="J4709" s="38" t="n"/>
      <c r="K4709" s="38" t="n"/>
      <c r="L4709" s="38" t="n"/>
      <c r="N4709" s="36">
        <f>IF($B4709="","",IF($C4709="SUPERSTORE","Superstore","DH"))</f>
        <v/>
      </c>
      <c r="O4709" s="36">
        <f>IF($B4709="","",IFERROR(VLOOKUP($B4709,Mapping!$A:$C,2,0),"Not Mapped"))</f>
        <v/>
      </c>
      <c r="P4709" s="36">
        <f>IF($B4709="","",IFERROR(VLOOKUP($B4709,Mapping!$A:$C,3,0),"Not Mapped"))</f>
        <v/>
      </c>
      <c r="Q4709" s="36">
        <f>IF($B4709="","",IFERROR(VLOOKUP($O4709,Leaders!$A:$B,2,0),"Not Mapped"))</f>
        <v/>
      </c>
      <c r="R4709" s="36">
        <f>IF($B4709="","",IF(COUNTIF(Exclusions!$A:$A,$B4709)&gt;0,"Yes","No"))</f>
        <v/>
      </c>
      <c r="S4709" s="38">
        <f>IF($B4709="","",MIN(1,DAY($A4709)/IF($N4709="Superstore",Settings!$B$5,Settings!$B$4)))</f>
        <v/>
      </c>
      <c r="T4709" s="38">
        <f>IF(OR($B4709="",$G4709="",$S4709=0),"",$G4709/$S4709)</f>
        <v/>
      </c>
      <c r="U4709" s="36">
        <f>IF($T4709="","",IF($T4709&lt;Settings!$B$8,"Critical",IF($T4709&lt;Settings!$B$9,"Semi Critical","Non Critical")))</f>
        <v/>
      </c>
      <c r="V4709" s="28" t="n"/>
      <c r="Z4709">
        <f>IF($B4709="","",IFERROR(VLOOKUP($B4709,'Plan HC for CCA'!$A:$B,2,0),""))</f>
        <v/>
      </c>
      <c r="AA4709">
        <f>IF(OR($B4709="",$Z4709=""),"",IF(N($M4709)&lt;$Z4709,"Delta","No Delta"))</f>
        <v/>
      </c>
      <c r="AB4709">
        <f>IF(OR($B4709="",$Z4709=""),"",MAX(0,$Z4709-N($M4709)))</f>
        <v/>
      </c>
      <c r="AC4709" s="46">
        <f>IF($B4709="","",IFERROR(INDEX('CCA Util %'!$H:$H,MATCH($B4709,'CCA Util %'!$E:$E,0)),""))</f>
        <v/>
      </c>
      <c r="AD4709">
        <f>IF($B4709="","",IFERROR(INDEX('CCA Util %'!$G:$G,MATCH($B4709,'CCA Util %'!$E:$E,0)),""))</f>
        <v/>
      </c>
      <c r="AE4709">
        <f>IF(OR($B4709="",$U4709=""),"",$U4709&amp;" &amp; "&amp;IF(OR($AD4709="",$AD4709=0),"Util NA",$AD4709&amp;" Util"))</f>
        <v/>
      </c>
    </row>
    <row r="4710" ht="15.75" customHeight="1" s="42">
      <c r="A4710" s="41" t="n"/>
      <c r="G4710" s="38" t="n"/>
      <c r="H4710" s="38" t="n"/>
      <c r="I4710" s="38" t="n"/>
      <c r="J4710" s="38" t="n"/>
      <c r="K4710" s="38" t="n"/>
      <c r="L4710" s="38" t="n"/>
      <c r="N4710" s="36">
        <f>IF($B4710="","",IF($C4710="SUPERSTORE","Superstore","DH"))</f>
        <v/>
      </c>
      <c r="O4710" s="36">
        <f>IF($B4710="","",IFERROR(VLOOKUP($B4710,Mapping!$A:$C,2,0),"Not Mapped"))</f>
        <v/>
      </c>
      <c r="P4710" s="36">
        <f>IF($B4710="","",IFERROR(VLOOKUP($B4710,Mapping!$A:$C,3,0),"Not Mapped"))</f>
        <v/>
      </c>
      <c r="Q4710" s="36">
        <f>IF($B4710="","",IFERROR(VLOOKUP($O4710,Leaders!$A:$B,2,0),"Not Mapped"))</f>
        <v/>
      </c>
      <c r="R4710" s="36">
        <f>IF($B4710="","",IF(COUNTIF(Exclusions!$A:$A,$B4710)&gt;0,"Yes","No"))</f>
        <v/>
      </c>
      <c r="S4710" s="38">
        <f>IF($B4710="","",MIN(1,DAY($A4710)/IF($N4710="Superstore",Settings!$B$5,Settings!$B$4)))</f>
        <v/>
      </c>
      <c r="T4710" s="38">
        <f>IF(OR($B4710="",$G4710="",$S4710=0),"",$G4710/$S4710)</f>
        <v/>
      </c>
      <c r="U4710" s="36">
        <f>IF($T4710="","",IF($T4710&lt;Settings!$B$8,"Critical",IF($T4710&lt;Settings!$B$9,"Semi Critical","Non Critical")))</f>
        <v/>
      </c>
      <c r="V4710" s="28" t="n"/>
      <c r="Z4710">
        <f>IF($B4710="","",IFERROR(VLOOKUP($B4710,'Plan HC for CCA'!$A:$B,2,0),""))</f>
        <v/>
      </c>
      <c r="AA4710">
        <f>IF(OR($B4710="",$Z4710=""),"",IF(N($M4710)&lt;$Z4710,"Delta","No Delta"))</f>
        <v/>
      </c>
      <c r="AB4710">
        <f>IF(OR($B4710="",$Z4710=""),"",MAX(0,$Z4710-N($M4710)))</f>
        <v/>
      </c>
      <c r="AC4710" s="46">
        <f>IF($B4710="","",IFERROR(INDEX('CCA Util %'!$H:$H,MATCH($B4710,'CCA Util %'!$E:$E,0)),""))</f>
        <v/>
      </c>
      <c r="AD4710">
        <f>IF($B4710="","",IFERROR(INDEX('CCA Util %'!$G:$G,MATCH($B4710,'CCA Util %'!$E:$E,0)),""))</f>
        <v/>
      </c>
      <c r="AE4710">
        <f>IF(OR($B4710="",$U4710=""),"",$U4710&amp;" &amp; "&amp;IF(OR($AD4710="",$AD4710=0),"Util NA",$AD4710&amp;" Util"))</f>
        <v/>
      </c>
    </row>
    <row r="4711" ht="15.75" customHeight="1" s="42">
      <c r="A4711" s="41" t="n"/>
      <c r="G4711" s="38" t="n"/>
      <c r="H4711" s="38" t="n"/>
      <c r="I4711" s="38" t="n"/>
      <c r="J4711" s="38" t="n"/>
      <c r="K4711" s="38" t="n"/>
      <c r="L4711" s="38" t="n"/>
      <c r="N4711" s="36">
        <f>IF($B4711="","",IF($C4711="SUPERSTORE","Superstore","DH"))</f>
        <v/>
      </c>
      <c r="O4711" s="36">
        <f>IF($B4711="","",IFERROR(VLOOKUP($B4711,Mapping!$A:$C,2,0),"Not Mapped"))</f>
        <v/>
      </c>
      <c r="P4711" s="36">
        <f>IF($B4711="","",IFERROR(VLOOKUP($B4711,Mapping!$A:$C,3,0),"Not Mapped"))</f>
        <v/>
      </c>
      <c r="Q4711" s="36">
        <f>IF($B4711="","",IFERROR(VLOOKUP($O4711,Leaders!$A:$B,2,0),"Not Mapped"))</f>
        <v/>
      </c>
      <c r="R4711" s="36">
        <f>IF($B4711="","",IF(COUNTIF(Exclusions!$A:$A,$B4711)&gt;0,"Yes","No"))</f>
        <v/>
      </c>
      <c r="S4711" s="38">
        <f>IF($B4711="","",MIN(1,DAY($A4711)/IF($N4711="Superstore",Settings!$B$5,Settings!$B$4)))</f>
        <v/>
      </c>
      <c r="T4711" s="38">
        <f>IF(OR($B4711="",$G4711="",$S4711=0),"",$G4711/$S4711)</f>
        <v/>
      </c>
      <c r="U4711" s="36">
        <f>IF($T4711="","",IF($T4711&lt;Settings!$B$8,"Critical",IF($T4711&lt;Settings!$B$9,"Semi Critical","Non Critical")))</f>
        <v/>
      </c>
      <c r="V4711" s="28" t="n"/>
      <c r="Z4711">
        <f>IF($B4711="","",IFERROR(VLOOKUP($B4711,'Plan HC for CCA'!$A:$B,2,0),""))</f>
        <v/>
      </c>
      <c r="AA4711">
        <f>IF(OR($B4711="",$Z4711=""),"",IF(N($M4711)&lt;$Z4711,"Delta","No Delta"))</f>
        <v/>
      </c>
      <c r="AB4711">
        <f>IF(OR($B4711="",$Z4711=""),"",MAX(0,$Z4711-N($M4711)))</f>
        <v/>
      </c>
      <c r="AC4711" s="46">
        <f>IF($B4711="","",IFERROR(INDEX('CCA Util %'!$H:$H,MATCH($B4711,'CCA Util %'!$E:$E,0)),""))</f>
        <v/>
      </c>
      <c r="AD4711">
        <f>IF($B4711="","",IFERROR(INDEX('CCA Util %'!$G:$G,MATCH($B4711,'CCA Util %'!$E:$E,0)),""))</f>
        <v/>
      </c>
      <c r="AE4711">
        <f>IF(OR($B4711="",$U4711=""),"",$U4711&amp;" &amp; "&amp;IF(OR($AD4711="",$AD4711=0),"Util NA",$AD4711&amp;" Util"))</f>
        <v/>
      </c>
    </row>
    <row r="4712" ht="15.75" customHeight="1" s="42">
      <c r="A4712" s="41" t="n"/>
      <c r="G4712" s="38" t="n"/>
      <c r="H4712" s="38" t="n"/>
      <c r="I4712" s="38" t="n"/>
      <c r="J4712" s="38" t="n"/>
      <c r="K4712" s="38" t="n"/>
      <c r="L4712" s="38" t="n"/>
      <c r="N4712" s="36">
        <f>IF($B4712="","",IF($C4712="SUPERSTORE","Superstore","DH"))</f>
        <v/>
      </c>
      <c r="O4712" s="36">
        <f>IF($B4712="","",IFERROR(VLOOKUP($B4712,Mapping!$A:$C,2,0),"Not Mapped"))</f>
        <v/>
      </c>
      <c r="P4712" s="36">
        <f>IF($B4712="","",IFERROR(VLOOKUP($B4712,Mapping!$A:$C,3,0),"Not Mapped"))</f>
        <v/>
      </c>
      <c r="Q4712" s="36">
        <f>IF($B4712="","",IFERROR(VLOOKUP($O4712,Leaders!$A:$B,2,0),"Not Mapped"))</f>
        <v/>
      </c>
      <c r="R4712" s="36">
        <f>IF($B4712="","",IF(COUNTIF(Exclusions!$A:$A,$B4712)&gt;0,"Yes","No"))</f>
        <v/>
      </c>
      <c r="S4712" s="38">
        <f>IF($B4712="","",MIN(1,DAY($A4712)/IF($N4712="Superstore",Settings!$B$5,Settings!$B$4)))</f>
        <v/>
      </c>
      <c r="T4712" s="38">
        <f>IF(OR($B4712="",$G4712="",$S4712=0),"",$G4712/$S4712)</f>
        <v/>
      </c>
      <c r="U4712" s="36">
        <f>IF($T4712="","",IF($T4712&lt;Settings!$B$8,"Critical",IF($T4712&lt;Settings!$B$9,"Semi Critical","Non Critical")))</f>
        <v/>
      </c>
      <c r="V4712" s="28" t="n"/>
      <c r="Z4712">
        <f>IF($B4712="","",IFERROR(VLOOKUP($B4712,'Plan HC for CCA'!$A:$B,2,0),""))</f>
        <v/>
      </c>
      <c r="AA4712">
        <f>IF(OR($B4712="",$Z4712=""),"",IF(N($M4712)&lt;$Z4712,"Delta","No Delta"))</f>
        <v/>
      </c>
      <c r="AB4712">
        <f>IF(OR($B4712="",$Z4712=""),"",MAX(0,$Z4712-N($M4712)))</f>
        <v/>
      </c>
      <c r="AC4712" s="46">
        <f>IF($B4712="","",IFERROR(INDEX('CCA Util %'!$H:$H,MATCH($B4712,'CCA Util %'!$E:$E,0)),""))</f>
        <v/>
      </c>
      <c r="AD4712">
        <f>IF($B4712="","",IFERROR(INDEX('CCA Util %'!$G:$G,MATCH($B4712,'CCA Util %'!$E:$E,0)),""))</f>
        <v/>
      </c>
      <c r="AE4712">
        <f>IF(OR($B4712="",$U4712=""),"",$U4712&amp;" &amp; "&amp;IF(OR($AD4712="",$AD4712=0),"Util NA",$AD4712&amp;" Util"))</f>
        <v/>
      </c>
    </row>
    <row r="4713" ht="15.75" customHeight="1" s="42">
      <c r="A4713" s="41" t="n"/>
      <c r="G4713" s="38" t="n"/>
      <c r="H4713" s="38" t="n"/>
      <c r="I4713" s="38" t="n"/>
      <c r="J4713" s="38" t="n"/>
      <c r="K4713" s="38" t="n"/>
      <c r="L4713" s="38" t="n"/>
      <c r="N4713" s="36">
        <f>IF($B4713="","",IF($C4713="SUPERSTORE","Superstore","DH"))</f>
        <v/>
      </c>
      <c r="O4713" s="36">
        <f>IF($B4713="","",IFERROR(VLOOKUP($B4713,Mapping!$A:$C,2,0),"Not Mapped"))</f>
        <v/>
      </c>
      <c r="P4713" s="36">
        <f>IF($B4713="","",IFERROR(VLOOKUP($B4713,Mapping!$A:$C,3,0),"Not Mapped"))</f>
        <v/>
      </c>
      <c r="Q4713" s="36">
        <f>IF($B4713="","",IFERROR(VLOOKUP($O4713,Leaders!$A:$B,2,0),"Not Mapped"))</f>
        <v/>
      </c>
      <c r="R4713" s="36">
        <f>IF($B4713="","",IF(COUNTIF(Exclusions!$A:$A,$B4713)&gt;0,"Yes","No"))</f>
        <v/>
      </c>
      <c r="S4713" s="38">
        <f>IF($B4713="","",MIN(1,DAY($A4713)/IF($N4713="Superstore",Settings!$B$5,Settings!$B$4)))</f>
        <v/>
      </c>
      <c r="T4713" s="38">
        <f>IF(OR($B4713="",$G4713="",$S4713=0),"",$G4713/$S4713)</f>
        <v/>
      </c>
      <c r="U4713" s="36">
        <f>IF($T4713="","",IF($T4713&lt;Settings!$B$8,"Critical",IF($T4713&lt;Settings!$B$9,"Semi Critical","Non Critical")))</f>
        <v/>
      </c>
      <c r="V4713" s="28" t="n"/>
      <c r="Z4713">
        <f>IF($B4713="","",IFERROR(VLOOKUP($B4713,'Plan HC for CCA'!$A:$B,2,0),""))</f>
        <v/>
      </c>
      <c r="AA4713">
        <f>IF(OR($B4713="",$Z4713=""),"",IF(N($M4713)&lt;$Z4713,"Delta","No Delta"))</f>
        <v/>
      </c>
      <c r="AB4713">
        <f>IF(OR($B4713="",$Z4713=""),"",MAX(0,$Z4713-N($M4713)))</f>
        <v/>
      </c>
      <c r="AC4713" s="46">
        <f>IF($B4713="","",IFERROR(INDEX('CCA Util %'!$H:$H,MATCH($B4713,'CCA Util %'!$E:$E,0)),""))</f>
        <v/>
      </c>
      <c r="AD4713">
        <f>IF($B4713="","",IFERROR(INDEX('CCA Util %'!$G:$G,MATCH($B4713,'CCA Util %'!$E:$E,0)),""))</f>
        <v/>
      </c>
      <c r="AE4713">
        <f>IF(OR($B4713="",$U4713=""),"",$U4713&amp;" &amp; "&amp;IF(OR($AD4713="",$AD4713=0),"Util NA",$AD4713&amp;" Util"))</f>
        <v/>
      </c>
    </row>
    <row r="4714" ht="15.75" customHeight="1" s="42">
      <c r="A4714" s="41" t="n"/>
      <c r="G4714" s="38" t="n"/>
      <c r="H4714" s="38" t="n"/>
      <c r="I4714" s="38" t="n"/>
      <c r="J4714" s="38" t="n"/>
      <c r="K4714" s="38" t="n"/>
      <c r="L4714" s="38" t="n"/>
      <c r="N4714" s="36">
        <f>IF($B4714="","",IF($C4714="SUPERSTORE","Superstore","DH"))</f>
        <v/>
      </c>
      <c r="O4714" s="36">
        <f>IF($B4714="","",IFERROR(VLOOKUP($B4714,Mapping!$A:$C,2,0),"Not Mapped"))</f>
        <v/>
      </c>
      <c r="P4714" s="36">
        <f>IF($B4714="","",IFERROR(VLOOKUP($B4714,Mapping!$A:$C,3,0),"Not Mapped"))</f>
        <v/>
      </c>
      <c r="Q4714" s="36">
        <f>IF($B4714="","",IFERROR(VLOOKUP($O4714,Leaders!$A:$B,2,0),"Not Mapped"))</f>
        <v/>
      </c>
      <c r="R4714" s="36">
        <f>IF($B4714="","",IF(COUNTIF(Exclusions!$A:$A,$B4714)&gt;0,"Yes","No"))</f>
        <v/>
      </c>
      <c r="S4714" s="38">
        <f>IF($B4714="","",MIN(1,DAY($A4714)/IF($N4714="Superstore",Settings!$B$5,Settings!$B$4)))</f>
        <v/>
      </c>
      <c r="T4714" s="38">
        <f>IF(OR($B4714="",$G4714="",$S4714=0),"",$G4714/$S4714)</f>
        <v/>
      </c>
      <c r="U4714" s="36">
        <f>IF($T4714="","",IF($T4714&lt;Settings!$B$8,"Critical",IF($T4714&lt;Settings!$B$9,"Semi Critical","Non Critical")))</f>
        <v/>
      </c>
      <c r="V4714" s="28" t="n"/>
      <c r="Z4714">
        <f>IF($B4714="","",IFERROR(VLOOKUP($B4714,'Plan HC for CCA'!$A:$B,2,0),""))</f>
        <v/>
      </c>
      <c r="AA4714">
        <f>IF(OR($B4714="",$Z4714=""),"",IF(N($M4714)&lt;$Z4714,"Delta","No Delta"))</f>
        <v/>
      </c>
      <c r="AB4714">
        <f>IF(OR($B4714="",$Z4714=""),"",MAX(0,$Z4714-N($M4714)))</f>
        <v/>
      </c>
      <c r="AC4714" s="46">
        <f>IF($B4714="","",IFERROR(INDEX('CCA Util %'!$H:$H,MATCH($B4714,'CCA Util %'!$E:$E,0)),""))</f>
        <v/>
      </c>
      <c r="AD4714">
        <f>IF($B4714="","",IFERROR(INDEX('CCA Util %'!$G:$G,MATCH($B4714,'CCA Util %'!$E:$E,0)),""))</f>
        <v/>
      </c>
      <c r="AE4714">
        <f>IF(OR($B4714="",$U4714=""),"",$U4714&amp;" &amp; "&amp;IF(OR($AD4714="",$AD4714=0),"Util NA",$AD4714&amp;" Util"))</f>
        <v/>
      </c>
    </row>
    <row r="4715" ht="15.75" customHeight="1" s="42">
      <c r="A4715" s="41" t="n"/>
      <c r="G4715" s="38" t="n"/>
      <c r="H4715" s="38" t="n"/>
      <c r="I4715" s="38" t="n"/>
      <c r="J4715" s="38" t="n"/>
      <c r="K4715" s="38" t="n"/>
      <c r="L4715" s="38" t="n"/>
      <c r="N4715" s="36">
        <f>IF($B4715="","",IF($C4715="SUPERSTORE","Superstore","DH"))</f>
        <v/>
      </c>
      <c r="O4715" s="36">
        <f>IF($B4715="","",IFERROR(VLOOKUP($B4715,Mapping!$A:$C,2,0),"Not Mapped"))</f>
        <v/>
      </c>
      <c r="P4715" s="36">
        <f>IF($B4715="","",IFERROR(VLOOKUP($B4715,Mapping!$A:$C,3,0),"Not Mapped"))</f>
        <v/>
      </c>
      <c r="Q4715" s="36">
        <f>IF($B4715="","",IFERROR(VLOOKUP($O4715,Leaders!$A:$B,2,0),"Not Mapped"))</f>
        <v/>
      </c>
      <c r="R4715" s="36">
        <f>IF($B4715="","",IF(COUNTIF(Exclusions!$A:$A,$B4715)&gt;0,"Yes","No"))</f>
        <v/>
      </c>
      <c r="S4715" s="38">
        <f>IF($B4715="","",MIN(1,DAY($A4715)/IF($N4715="Superstore",Settings!$B$5,Settings!$B$4)))</f>
        <v/>
      </c>
      <c r="T4715" s="38">
        <f>IF(OR($B4715="",$G4715="",$S4715=0),"",$G4715/$S4715)</f>
        <v/>
      </c>
      <c r="U4715" s="36">
        <f>IF($T4715="","",IF($T4715&lt;Settings!$B$8,"Critical",IF($T4715&lt;Settings!$B$9,"Semi Critical","Non Critical")))</f>
        <v/>
      </c>
      <c r="V4715" s="28" t="n"/>
      <c r="Z4715">
        <f>IF($B4715="","",IFERROR(VLOOKUP($B4715,'Plan HC for CCA'!$A:$B,2,0),""))</f>
        <v/>
      </c>
      <c r="AA4715">
        <f>IF(OR($B4715="",$Z4715=""),"",IF(N($M4715)&lt;$Z4715,"Delta","No Delta"))</f>
        <v/>
      </c>
      <c r="AB4715">
        <f>IF(OR($B4715="",$Z4715=""),"",MAX(0,$Z4715-N($M4715)))</f>
        <v/>
      </c>
      <c r="AC4715" s="46">
        <f>IF($B4715="","",IFERROR(INDEX('CCA Util %'!$H:$H,MATCH($B4715,'CCA Util %'!$E:$E,0)),""))</f>
        <v/>
      </c>
      <c r="AD4715">
        <f>IF($B4715="","",IFERROR(INDEX('CCA Util %'!$G:$G,MATCH($B4715,'CCA Util %'!$E:$E,0)),""))</f>
        <v/>
      </c>
      <c r="AE4715">
        <f>IF(OR($B4715="",$U4715=""),"",$U4715&amp;" &amp; "&amp;IF(OR($AD4715="",$AD4715=0),"Util NA",$AD4715&amp;" Util"))</f>
        <v/>
      </c>
    </row>
    <row r="4716" ht="15.75" customHeight="1" s="42">
      <c r="A4716" s="41" t="n"/>
      <c r="G4716" s="38" t="n"/>
      <c r="H4716" s="38" t="n"/>
      <c r="I4716" s="38" t="n"/>
      <c r="J4716" s="38" t="n"/>
      <c r="K4716" s="38" t="n"/>
      <c r="L4716" s="38" t="n"/>
      <c r="N4716" s="36">
        <f>IF($B4716="","",IF($C4716="SUPERSTORE","Superstore","DH"))</f>
        <v/>
      </c>
      <c r="O4716" s="36">
        <f>IF($B4716="","",IFERROR(VLOOKUP($B4716,Mapping!$A:$C,2,0),"Not Mapped"))</f>
        <v/>
      </c>
      <c r="P4716" s="36">
        <f>IF($B4716="","",IFERROR(VLOOKUP($B4716,Mapping!$A:$C,3,0),"Not Mapped"))</f>
        <v/>
      </c>
      <c r="Q4716" s="36">
        <f>IF($B4716="","",IFERROR(VLOOKUP($O4716,Leaders!$A:$B,2,0),"Not Mapped"))</f>
        <v/>
      </c>
      <c r="R4716" s="36">
        <f>IF($B4716="","",IF(COUNTIF(Exclusions!$A:$A,$B4716)&gt;0,"Yes","No"))</f>
        <v/>
      </c>
      <c r="S4716" s="38">
        <f>IF($B4716="","",MIN(1,DAY($A4716)/IF($N4716="Superstore",Settings!$B$5,Settings!$B$4)))</f>
        <v/>
      </c>
      <c r="T4716" s="38">
        <f>IF(OR($B4716="",$G4716="",$S4716=0),"",$G4716/$S4716)</f>
        <v/>
      </c>
      <c r="U4716" s="36">
        <f>IF($T4716="","",IF($T4716&lt;Settings!$B$8,"Critical",IF($T4716&lt;Settings!$B$9,"Semi Critical","Non Critical")))</f>
        <v/>
      </c>
      <c r="V4716" s="28" t="n"/>
      <c r="Z4716">
        <f>IF($B4716="","",IFERROR(VLOOKUP($B4716,'Plan HC for CCA'!$A:$B,2,0),""))</f>
        <v/>
      </c>
      <c r="AA4716">
        <f>IF(OR($B4716="",$Z4716=""),"",IF(N($M4716)&lt;$Z4716,"Delta","No Delta"))</f>
        <v/>
      </c>
      <c r="AB4716">
        <f>IF(OR($B4716="",$Z4716=""),"",MAX(0,$Z4716-N($M4716)))</f>
        <v/>
      </c>
      <c r="AC4716" s="46">
        <f>IF($B4716="","",IFERROR(INDEX('CCA Util %'!$H:$H,MATCH($B4716,'CCA Util %'!$E:$E,0)),""))</f>
        <v/>
      </c>
      <c r="AD4716">
        <f>IF($B4716="","",IFERROR(INDEX('CCA Util %'!$G:$G,MATCH($B4716,'CCA Util %'!$E:$E,0)),""))</f>
        <v/>
      </c>
      <c r="AE4716">
        <f>IF(OR($B4716="",$U4716=""),"",$U4716&amp;" &amp; "&amp;IF(OR($AD4716="",$AD4716=0),"Util NA",$AD4716&amp;" Util"))</f>
        <v/>
      </c>
    </row>
    <row r="4717" ht="15.75" customHeight="1" s="42">
      <c r="A4717" s="41" t="n"/>
      <c r="G4717" s="38" t="n"/>
      <c r="H4717" s="38" t="n"/>
      <c r="I4717" s="38" t="n"/>
      <c r="J4717" s="38" t="n"/>
      <c r="K4717" s="38" t="n"/>
      <c r="L4717" s="38" t="n"/>
      <c r="N4717" s="36">
        <f>IF($B4717="","",IF($C4717="SUPERSTORE","Superstore","DH"))</f>
        <v/>
      </c>
      <c r="O4717" s="36">
        <f>IF($B4717="","",IFERROR(VLOOKUP($B4717,Mapping!$A:$C,2,0),"Not Mapped"))</f>
        <v/>
      </c>
      <c r="P4717" s="36">
        <f>IF($B4717="","",IFERROR(VLOOKUP($B4717,Mapping!$A:$C,3,0),"Not Mapped"))</f>
        <v/>
      </c>
      <c r="Q4717" s="36">
        <f>IF($B4717="","",IFERROR(VLOOKUP($O4717,Leaders!$A:$B,2,0),"Not Mapped"))</f>
        <v/>
      </c>
      <c r="R4717" s="36">
        <f>IF($B4717="","",IF(COUNTIF(Exclusions!$A:$A,$B4717)&gt;0,"Yes","No"))</f>
        <v/>
      </c>
      <c r="S4717" s="38">
        <f>IF($B4717="","",MIN(1,DAY($A4717)/IF($N4717="Superstore",Settings!$B$5,Settings!$B$4)))</f>
        <v/>
      </c>
      <c r="T4717" s="38">
        <f>IF(OR($B4717="",$G4717="",$S4717=0),"",$G4717/$S4717)</f>
        <v/>
      </c>
      <c r="U4717" s="36">
        <f>IF($T4717="","",IF($T4717&lt;Settings!$B$8,"Critical",IF($T4717&lt;Settings!$B$9,"Semi Critical","Non Critical")))</f>
        <v/>
      </c>
      <c r="V4717" s="28" t="n"/>
      <c r="Z4717">
        <f>IF($B4717="","",IFERROR(VLOOKUP($B4717,'Plan HC for CCA'!$A:$B,2,0),""))</f>
        <v/>
      </c>
      <c r="AA4717">
        <f>IF(OR($B4717="",$Z4717=""),"",IF(N($M4717)&lt;$Z4717,"Delta","No Delta"))</f>
        <v/>
      </c>
      <c r="AB4717">
        <f>IF(OR($B4717="",$Z4717=""),"",MAX(0,$Z4717-N($M4717)))</f>
        <v/>
      </c>
      <c r="AC4717" s="46">
        <f>IF($B4717="","",IFERROR(INDEX('CCA Util %'!$H:$H,MATCH($B4717,'CCA Util %'!$E:$E,0)),""))</f>
        <v/>
      </c>
      <c r="AD4717">
        <f>IF($B4717="","",IFERROR(INDEX('CCA Util %'!$G:$G,MATCH($B4717,'CCA Util %'!$E:$E,0)),""))</f>
        <v/>
      </c>
      <c r="AE4717">
        <f>IF(OR($B4717="",$U4717=""),"",$U4717&amp;" &amp; "&amp;IF(OR($AD4717="",$AD4717=0),"Util NA",$AD4717&amp;" Util"))</f>
        <v/>
      </c>
    </row>
    <row r="4718" ht="15.75" customHeight="1" s="42">
      <c r="A4718" s="41" t="n"/>
      <c r="G4718" s="38" t="n"/>
      <c r="H4718" s="38" t="n"/>
      <c r="I4718" s="38" t="n"/>
      <c r="J4718" s="38" t="n"/>
      <c r="K4718" s="38" t="n"/>
      <c r="L4718" s="38" t="n"/>
      <c r="N4718" s="36">
        <f>IF($B4718="","",IF($C4718="SUPERSTORE","Superstore","DH"))</f>
        <v/>
      </c>
      <c r="O4718" s="36">
        <f>IF($B4718="","",IFERROR(VLOOKUP($B4718,Mapping!$A:$C,2,0),"Not Mapped"))</f>
        <v/>
      </c>
      <c r="P4718" s="36">
        <f>IF($B4718="","",IFERROR(VLOOKUP($B4718,Mapping!$A:$C,3,0),"Not Mapped"))</f>
        <v/>
      </c>
      <c r="Q4718" s="36">
        <f>IF($B4718="","",IFERROR(VLOOKUP($O4718,Leaders!$A:$B,2,0),"Not Mapped"))</f>
        <v/>
      </c>
      <c r="R4718" s="36">
        <f>IF($B4718="","",IF(COUNTIF(Exclusions!$A:$A,$B4718)&gt;0,"Yes","No"))</f>
        <v/>
      </c>
      <c r="S4718" s="38">
        <f>IF($B4718="","",MIN(1,DAY($A4718)/IF($N4718="Superstore",Settings!$B$5,Settings!$B$4)))</f>
        <v/>
      </c>
      <c r="T4718" s="38">
        <f>IF(OR($B4718="",$G4718="",$S4718=0),"",$G4718/$S4718)</f>
        <v/>
      </c>
      <c r="U4718" s="36">
        <f>IF($T4718="","",IF($T4718&lt;Settings!$B$8,"Critical",IF($T4718&lt;Settings!$B$9,"Semi Critical","Non Critical")))</f>
        <v/>
      </c>
      <c r="V4718" s="28" t="n"/>
      <c r="Z4718">
        <f>IF($B4718="","",IFERROR(VLOOKUP($B4718,'Plan HC for CCA'!$A:$B,2,0),""))</f>
        <v/>
      </c>
      <c r="AA4718">
        <f>IF(OR($B4718="",$Z4718=""),"",IF(N($M4718)&lt;$Z4718,"Delta","No Delta"))</f>
        <v/>
      </c>
      <c r="AB4718">
        <f>IF(OR($B4718="",$Z4718=""),"",MAX(0,$Z4718-N($M4718)))</f>
        <v/>
      </c>
      <c r="AC4718" s="46">
        <f>IF($B4718="","",IFERROR(INDEX('CCA Util %'!$H:$H,MATCH($B4718,'CCA Util %'!$E:$E,0)),""))</f>
        <v/>
      </c>
      <c r="AD4718">
        <f>IF($B4718="","",IFERROR(INDEX('CCA Util %'!$G:$G,MATCH($B4718,'CCA Util %'!$E:$E,0)),""))</f>
        <v/>
      </c>
      <c r="AE4718">
        <f>IF(OR($B4718="",$U4718=""),"",$U4718&amp;" &amp; "&amp;IF(OR($AD4718="",$AD4718=0),"Util NA",$AD4718&amp;" Util"))</f>
        <v/>
      </c>
    </row>
    <row r="4719" ht="15.75" customHeight="1" s="42">
      <c r="A4719" s="41" t="n"/>
      <c r="G4719" s="38" t="n"/>
      <c r="H4719" s="38" t="n"/>
      <c r="I4719" s="38" t="n"/>
      <c r="J4719" s="38" t="n"/>
      <c r="K4719" s="38" t="n"/>
      <c r="L4719" s="38" t="n"/>
      <c r="N4719" s="36">
        <f>IF($B4719="","",IF($C4719="SUPERSTORE","Superstore","DH"))</f>
        <v/>
      </c>
      <c r="O4719" s="36">
        <f>IF($B4719="","",IFERROR(VLOOKUP($B4719,Mapping!$A:$C,2,0),"Not Mapped"))</f>
        <v/>
      </c>
      <c r="P4719" s="36">
        <f>IF($B4719="","",IFERROR(VLOOKUP($B4719,Mapping!$A:$C,3,0),"Not Mapped"))</f>
        <v/>
      </c>
      <c r="Q4719" s="36">
        <f>IF($B4719="","",IFERROR(VLOOKUP($O4719,Leaders!$A:$B,2,0),"Not Mapped"))</f>
        <v/>
      </c>
      <c r="R4719" s="36">
        <f>IF($B4719="","",IF(COUNTIF(Exclusions!$A:$A,$B4719)&gt;0,"Yes","No"))</f>
        <v/>
      </c>
      <c r="S4719" s="38">
        <f>IF($B4719="","",MIN(1,DAY($A4719)/IF($N4719="Superstore",Settings!$B$5,Settings!$B$4)))</f>
        <v/>
      </c>
      <c r="T4719" s="38">
        <f>IF(OR($B4719="",$G4719="",$S4719=0),"",$G4719/$S4719)</f>
        <v/>
      </c>
      <c r="U4719" s="36">
        <f>IF($T4719="","",IF($T4719&lt;Settings!$B$8,"Critical",IF($T4719&lt;Settings!$B$9,"Semi Critical","Non Critical")))</f>
        <v/>
      </c>
      <c r="V4719" s="28" t="n"/>
      <c r="Z4719">
        <f>IF($B4719="","",IFERROR(VLOOKUP($B4719,'Plan HC for CCA'!$A:$B,2,0),""))</f>
        <v/>
      </c>
      <c r="AA4719">
        <f>IF(OR($B4719="",$Z4719=""),"",IF(N($M4719)&lt;$Z4719,"Delta","No Delta"))</f>
        <v/>
      </c>
      <c r="AB4719">
        <f>IF(OR($B4719="",$Z4719=""),"",MAX(0,$Z4719-N($M4719)))</f>
        <v/>
      </c>
      <c r="AC4719" s="46">
        <f>IF($B4719="","",IFERROR(INDEX('CCA Util %'!$H:$H,MATCH($B4719,'CCA Util %'!$E:$E,0)),""))</f>
        <v/>
      </c>
      <c r="AD4719">
        <f>IF($B4719="","",IFERROR(INDEX('CCA Util %'!$G:$G,MATCH($B4719,'CCA Util %'!$E:$E,0)),""))</f>
        <v/>
      </c>
      <c r="AE4719">
        <f>IF(OR($B4719="",$U4719=""),"",$U4719&amp;" &amp; "&amp;IF(OR($AD4719="",$AD4719=0),"Util NA",$AD4719&amp;" Util"))</f>
        <v/>
      </c>
    </row>
    <row r="4720" ht="15.75" customHeight="1" s="42">
      <c r="A4720" s="41" t="n"/>
      <c r="G4720" s="38" t="n"/>
      <c r="H4720" s="38" t="n"/>
      <c r="I4720" s="38" t="n"/>
      <c r="J4720" s="38" t="n"/>
      <c r="K4720" s="38" t="n"/>
      <c r="L4720" s="38" t="n"/>
      <c r="N4720" s="36">
        <f>IF($B4720="","",IF($C4720="SUPERSTORE","Superstore","DH"))</f>
        <v/>
      </c>
      <c r="O4720" s="36">
        <f>IF($B4720="","",IFERROR(VLOOKUP($B4720,Mapping!$A:$C,2,0),"Not Mapped"))</f>
        <v/>
      </c>
      <c r="P4720" s="36">
        <f>IF($B4720="","",IFERROR(VLOOKUP($B4720,Mapping!$A:$C,3,0),"Not Mapped"))</f>
        <v/>
      </c>
      <c r="Q4720" s="36">
        <f>IF($B4720="","",IFERROR(VLOOKUP($O4720,Leaders!$A:$B,2,0),"Not Mapped"))</f>
        <v/>
      </c>
      <c r="R4720" s="36">
        <f>IF($B4720="","",IF(COUNTIF(Exclusions!$A:$A,$B4720)&gt;0,"Yes","No"))</f>
        <v/>
      </c>
      <c r="S4720" s="38">
        <f>IF($B4720="","",MIN(1,DAY($A4720)/IF($N4720="Superstore",Settings!$B$5,Settings!$B$4)))</f>
        <v/>
      </c>
      <c r="T4720" s="38">
        <f>IF(OR($B4720="",$G4720="",$S4720=0),"",$G4720/$S4720)</f>
        <v/>
      </c>
      <c r="U4720" s="36">
        <f>IF($T4720="","",IF($T4720&lt;Settings!$B$8,"Critical",IF($T4720&lt;Settings!$B$9,"Semi Critical","Non Critical")))</f>
        <v/>
      </c>
      <c r="V4720" s="28" t="n"/>
      <c r="Z4720">
        <f>IF($B4720="","",IFERROR(VLOOKUP($B4720,'Plan HC for CCA'!$A:$B,2,0),""))</f>
        <v/>
      </c>
      <c r="AA4720">
        <f>IF(OR($B4720="",$Z4720=""),"",IF(N($M4720)&lt;$Z4720,"Delta","No Delta"))</f>
        <v/>
      </c>
      <c r="AB4720">
        <f>IF(OR($B4720="",$Z4720=""),"",MAX(0,$Z4720-N($M4720)))</f>
        <v/>
      </c>
      <c r="AC4720" s="46">
        <f>IF($B4720="","",IFERROR(INDEX('CCA Util %'!$H:$H,MATCH($B4720,'CCA Util %'!$E:$E,0)),""))</f>
        <v/>
      </c>
      <c r="AD4720">
        <f>IF($B4720="","",IFERROR(INDEX('CCA Util %'!$G:$G,MATCH($B4720,'CCA Util %'!$E:$E,0)),""))</f>
        <v/>
      </c>
      <c r="AE4720">
        <f>IF(OR($B4720="",$U4720=""),"",$U4720&amp;" &amp; "&amp;IF(OR($AD4720="",$AD4720=0),"Util NA",$AD4720&amp;" Util"))</f>
        <v/>
      </c>
    </row>
    <row r="4721" ht="15.75" customHeight="1" s="42">
      <c r="A4721" s="41" t="n"/>
      <c r="G4721" s="38" t="n"/>
      <c r="H4721" s="38" t="n"/>
      <c r="I4721" s="38" t="n"/>
      <c r="J4721" s="38" t="n"/>
      <c r="K4721" s="38" t="n"/>
      <c r="L4721" s="38" t="n"/>
      <c r="N4721" s="36">
        <f>IF($B4721="","",IF($C4721="SUPERSTORE","Superstore","DH"))</f>
        <v/>
      </c>
      <c r="O4721" s="36">
        <f>IF($B4721="","",IFERROR(VLOOKUP($B4721,Mapping!$A:$C,2,0),"Not Mapped"))</f>
        <v/>
      </c>
      <c r="P4721" s="36">
        <f>IF($B4721="","",IFERROR(VLOOKUP($B4721,Mapping!$A:$C,3,0),"Not Mapped"))</f>
        <v/>
      </c>
      <c r="Q4721" s="36">
        <f>IF($B4721="","",IFERROR(VLOOKUP($O4721,Leaders!$A:$B,2,0),"Not Mapped"))</f>
        <v/>
      </c>
      <c r="R4721" s="36">
        <f>IF($B4721="","",IF(COUNTIF(Exclusions!$A:$A,$B4721)&gt;0,"Yes","No"))</f>
        <v/>
      </c>
      <c r="S4721" s="38">
        <f>IF($B4721="","",MIN(1,DAY($A4721)/IF($N4721="Superstore",Settings!$B$5,Settings!$B$4)))</f>
        <v/>
      </c>
      <c r="T4721" s="38">
        <f>IF(OR($B4721="",$G4721="",$S4721=0),"",$G4721/$S4721)</f>
        <v/>
      </c>
      <c r="U4721" s="36">
        <f>IF($T4721="","",IF($T4721&lt;Settings!$B$8,"Critical",IF($T4721&lt;Settings!$B$9,"Semi Critical","Non Critical")))</f>
        <v/>
      </c>
      <c r="V4721" s="28" t="n"/>
      <c r="Z4721">
        <f>IF($B4721="","",IFERROR(VLOOKUP($B4721,'Plan HC for CCA'!$A:$B,2,0),""))</f>
        <v/>
      </c>
      <c r="AA4721">
        <f>IF(OR($B4721="",$Z4721=""),"",IF(N($M4721)&lt;$Z4721,"Delta","No Delta"))</f>
        <v/>
      </c>
      <c r="AB4721">
        <f>IF(OR($B4721="",$Z4721=""),"",MAX(0,$Z4721-N($M4721)))</f>
        <v/>
      </c>
      <c r="AC4721" s="46">
        <f>IF($B4721="","",IFERROR(INDEX('CCA Util %'!$H:$H,MATCH($B4721,'CCA Util %'!$E:$E,0)),""))</f>
        <v/>
      </c>
      <c r="AD4721">
        <f>IF($B4721="","",IFERROR(INDEX('CCA Util %'!$G:$G,MATCH($B4721,'CCA Util %'!$E:$E,0)),""))</f>
        <v/>
      </c>
      <c r="AE4721">
        <f>IF(OR($B4721="",$U4721=""),"",$U4721&amp;" &amp; "&amp;IF(OR($AD4721="",$AD4721=0),"Util NA",$AD4721&amp;" Util"))</f>
        <v/>
      </c>
    </row>
    <row r="4722" ht="15.75" customHeight="1" s="42">
      <c r="A4722" s="41" t="n"/>
      <c r="G4722" s="38" t="n"/>
      <c r="H4722" s="38" t="n"/>
      <c r="I4722" s="38" t="n"/>
      <c r="J4722" s="38" t="n"/>
      <c r="K4722" s="38" t="n"/>
      <c r="L4722" s="38" t="n"/>
      <c r="N4722" s="36">
        <f>IF($B4722="","",IF($C4722="SUPERSTORE","Superstore","DH"))</f>
        <v/>
      </c>
      <c r="O4722" s="36">
        <f>IF($B4722="","",IFERROR(VLOOKUP($B4722,Mapping!$A:$C,2,0),"Not Mapped"))</f>
        <v/>
      </c>
      <c r="P4722" s="36">
        <f>IF($B4722="","",IFERROR(VLOOKUP($B4722,Mapping!$A:$C,3,0),"Not Mapped"))</f>
        <v/>
      </c>
      <c r="Q4722" s="36">
        <f>IF($B4722="","",IFERROR(VLOOKUP($O4722,Leaders!$A:$B,2,0),"Not Mapped"))</f>
        <v/>
      </c>
      <c r="R4722" s="36">
        <f>IF($B4722="","",IF(COUNTIF(Exclusions!$A:$A,$B4722)&gt;0,"Yes","No"))</f>
        <v/>
      </c>
      <c r="S4722" s="38">
        <f>IF($B4722="","",MIN(1,DAY($A4722)/IF($N4722="Superstore",Settings!$B$5,Settings!$B$4)))</f>
        <v/>
      </c>
      <c r="T4722" s="38">
        <f>IF(OR($B4722="",$G4722="",$S4722=0),"",$G4722/$S4722)</f>
        <v/>
      </c>
      <c r="U4722" s="36">
        <f>IF($T4722="","",IF($T4722&lt;Settings!$B$8,"Critical",IF($T4722&lt;Settings!$B$9,"Semi Critical","Non Critical")))</f>
        <v/>
      </c>
      <c r="V4722" s="28" t="n"/>
      <c r="Z4722">
        <f>IF($B4722="","",IFERROR(VLOOKUP($B4722,'Plan HC for CCA'!$A:$B,2,0),""))</f>
        <v/>
      </c>
      <c r="AA4722">
        <f>IF(OR($B4722="",$Z4722=""),"",IF(N($M4722)&lt;$Z4722,"Delta","No Delta"))</f>
        <v/>
      </c>
      <c r="AB4722">
        <f>IF(OR($B4722="",$Z4722=""),"",MAX(0,$Z4722-N($M4722)))</f>
        <v/>
      </c>
      <c r="AC4722" s="46">
        <f>IF($B4722="","",IFERROR(INDEX('CCA Util %'!$H:$H,MATCH($B4722,'CCA Util %'!$E:$E,0)),""))</f>
        <v/>
      </c>
      <c r="AD4722">
        <f>IF($B4722="","",IFERROR(INDEX('CCA Util %'!$G:$G,MATCH($B4722,'CCA Util %'!$E:$E,0)),""))</f>
        <v/>
      </c>
      <c r="AE4722">
        <f>IF(OR($B4722="",$U4722=""),"",$U4722&amp;" &amp; "&amp;IF(OR($AD4722="",$AD4722=0),"Util NA",$AD4722&amp;" Util"))</f>
        <v/>
      </c>
    </row>
    <row r="4723" ht="15.75" customHeight="1" s="42">
      <c r="A4723" s="41" t="n"/>
      <c r="G4723" s="38" t="n"/>
      <c r="H4723" s="38" t="n"/>
      <c r="I4723" s="38" t="n"/>
      <c r="J4723" s="38" t="n"/>
      <c r="K4723" s="38" t="n"/>
      <c r="L4723" s="38" t="n"/>
      <c r="N4723" s="36">
        <f>IF($B4723="","",IF($C4723="SUPERSTORE","Superstore","DH"))</f>
        <v/>
      </c>
      <c r="O4723" s="36">
        <f>IF($B4723="","",IFERROR(VLOOKUP($B4723,Mapping!$A:$C,2,0),"Not Mapped"))</f>
        <v/>
      </c>
      <c r="P4723" s="36">
        <f>IF($B4723="","",IFERROR(VLOOKUP($B4723,Mapping!$A:$C,3,0),"Not Mapped"))</f>
        <v/>
      </c>
      <c r="Q4723" s="36">
        <f>IF($B4723="","",IFERROR(VLOOKUP($O4723,Leaders!$A:$B,2,0),"Not Mapped"))</f>
        <v/>
      </c>
      <c r="R4723" s="36">
        <f>IF($B4723="","",IF(COUNTIF(Exclusions!$A:$A,$B4723)&gt;0,"Yes","No"))</f>
        <v/>
      </c>
      <c r="S4723" s="38">
        <f>IF($B4723="","",MIN(1,DAY($A4723)/IF($N4723="Superstore",Settings!$B$5,Settings!$B$4)))</f>
        <v/>
      </c>
      <c r="T4723" s="38">
        <f>IF(OR($B4723="",$G4723="",$S4723=0),"",$G4723/$S4723)</f>
        <v/>
      </c>
      <c r="U4723" s="36">
        <f>IF($T4723="","",IF($T4723&lt;Settings!$B$8,"Critical",IF($T4723&lt;Settings!$B$9,"Semi Critical","Non Critical")))</f>
        <v/>
      </c>
      <c r="V4723" s="28" t="n"/>
      <c r="Z4723">
        <f>IF($B4723="","",IFERROR(VLOOKUP($B4723,'Plan HC for CCA'!$A:$B,2,0),""))</f>
        <v/>
      </c>
      <c r="AA4723">
        <f>IF(OR($B4723="",$Z4723=""),"",IF(N($M4723)&lt;$Z4723,"Delta","No Delta"))</f>
        <v/>
      </c>
      <c r="AB4723">
        <f>IF(OR($B4723="",$Z4723=""),"",MAX(0,$Z4723-N($M4723)))</f>
        <v/>
      </c>
      <c r="AC4723" s="46">
        <f>IF($B4723="","",IFERROR(INDEX('CCA Util %'!$H:$H,MATCH($B4723,'CCA Util %'!$E:$E,0)),""))</f>
        <v/>
      </c>
      <c r="AD4723">
        <f>IF($B4723="","",IFERROR(INDEX('CCA Util %'!$G:$G,MATCH($B4723,'CCA Util %'!$E:$E,0)),""))</f>
        <v/>
      </c>
      <c r="AE4723">
        <f>IF(OR($B4723="",$U4723=""),"",$U4723&amp;" &amp; "&amp;IF(OR($AD4723="",$AD4723=0),"Util NA",$AD4723&amp;" Util"))</f>
        <v/>
      </c>
    </row>
    <row r="4724" ht="15.75" customHeight="1" s="42">
      <c r="A4724" s="41" t="n"/>
      <c r="G4724" s="38" t="n"/>
      <c r="H4724" s="38" t="n"/>
      <c r="I4724" s="38" t="n"/>
      <c r="J4724" s="38" t="n"/>
      <c r="K4724" s="38" t="n"/>
      <c r="L4724" s="38" t="n"/>
      <c r="N4724" s="36">
        <f>IF($B4724="","",IF($C4724="SUPERSTORE","Superstore","DH"))</f>
        <v/>
      </c>
      <c r="O4724" s="36">
        <f>IF($B4724="","",IFERROR(VLOOKUP($B4724,Mapping!$A:$C,2,0),"Not Mapped"))</f>
        <v/>
      </c>
      <c r="P4724" s="36">
        <f>IF($B4724="","",IFERROR(VLOOKUP($B4724,Mapping!$A:$C,3,0),"Not Mapped"))</f>
        <v/>
      </c>
      <c r="Q4724" s="36">
        <f>IF($B4724="","",IFERROR(VLOOKUP($O4724,Leaders!$A:$B,2,0),"Not Mapped"))</f>
        <v/>
      </c>
      <c r="R4724" s="36">
        <f>IF($B4724="","",IF(COUNTIF(Exclusions!$A:$A,$B4724)&gt;0,"Yes","No"))</f>
        <v/>
      </c>
      <c r="S4724" s="38">
        <f>IF($B4724="","",MIN(1,DAY($A4724)/IF($N4724="Superstore",Settings!$B$5,Settings!$B$4)))</f>
        <v/>
      </c>
      <c r="T4724" s="38">
        <f>IF(OR($B4724="",$G4724="",$S4724=0),"",$G4724/$S4724)</f>
        <v/>
      </c>
      <c r="U4724" s="36">
        <f>IF($T4724="","",IF($T4724&lt;Settings!$B$8,"Critical",IF($T4724&lt;Settings!$B$9,"Semi Critical","Non Critical")))</f>
        <v/>
      </c>
      <c r="V4724" s="28" t="n"/>
      <c r="Z4724">
        <f>IF($B4724="","",IFERROR(VLOOKUP($B4724,'Plan HC for CCA'!$A:$B,2,0),""))</f>
        <v/>
      </c>
      <c r="AA4724">
        <f>IF(OR($B4724="",$Z4724=""),"",IF(N($M4724)&lt;$Z4724,"Delta","No Delta"))</f>
        <v/>
      </c>
      <c r="AB4724">
        <f>IF(OR($B4724="",$Z4724=""),"",MAX(0,$Z4724-N($M4724)))</f>
        <v/>
      </c>
      <c r="AC4724" s="46">
        <f>IF($B4724="","",IFERROR(INDEX('CCA Util %'!$H:$H,MATCH($B4724,'CCA Util %'!$E:$E,0)),""))</f>
        <v/>
      </c>
      <c r="AD4724">
        <f>IF($B4724="","",IFERROR(INDEX('CCA Util %'!$G:$G,MATCH($B4724,'CCA Util %'!$E:$E,0)),""))</f>
        <v/>
      </c>
      <c r="AE4724">
        <f>IF(OR($B4724="",$U4724=""),"",$U4724&amp;" &amp; "&amp;IF(OR($AD4724="",$AD4724=0),"Util NA",$AD4724&amp;" Util"))</f>
        <v/>
      </c>
    </row>
    <row r="4725" ht="15.75" customHeight="1" s="42">
      <c r="A4725" s="41" t="n"/>
      <c r="G4725" s="38" t="n"/>
      <c r="H4725" s="38" t="n"/>
      <c r="I4725" s="38" t="n"/>
      <c r="J4725" s="38" t="n"/>
      <c r="K4725" s="38" t="n"/>
      <c r="L4725" s="38" t="n"/>
      <c r="N4725" s="36">
        <f>IF($B4725="","",IF($C4725="SUPERSTORE","Superstore","DH"))</f>
        <v/>
      </c>
      <c r="O4725" s="36">
        <f>IF($B4725="","",IFERROR(VLOOKUP($B4725,Mapping!$A:$C,2,0),"Not Mapped"))</f>
        <v/>
      </c>
      <c r="P4725" s="36">
        <f>IF($B4725="","",IFERROR(VLOOKUP($B4725,Mapping!$A:$C,3,0),"Not Mapped"))</f>
        <v/>
      </c>
      <c r="Q4725" s="36">
        <f>IF($B4725="","",IFERROR(VLOOKUP($O4725,Leaders!$A:$B,2,0),"Not Mapped"))</f>
        <v/>
      </c>
      <c r="R4725" s="36">
        <f>IF($B4725="","",IF(COUNTIF(Exclusions!$A:$A,$B4725)&gt;0,"Yes","No"))</f>
        <v/>
      </c>
      <c r="S4725" s="38">
        <f>IF($B4725="","",MIN(1,DAY($A4725)/IF($N4725="Superstore",Settings!$B$5,Settings!$B$4)))</f>
        <v/>
      </c>
      <c r="T4725" s="38">
        <f>IF(OR($B4725="",$G4725="",$S4725=0),"",$G4725/$S4725)</f>
        <v/>
      </c>
      <c r="U4725" s="36">
        <f>IF($T4725="","",IF($T4725&lt;Settings!$B$8,"Critical",IF($T4725&lt;Settings!$B$9,"Semi Critical","Non Critical")))</f>
        <v/>
      </c>
      <c r="V4725" s="28" t="n"/>
      <c r="Z4725">
        <f>IF($B4725="","",IFERROR(VLOOKUP($B4725,'Plan HC for CCA'!$A:$B,2,0),""))</f>
        <v/>
      </c>
      <c r="AA4725">
        <f>IF(OR($B4725="",$Z4725=""),"",IF(N($M4725)&lt;$Z4725,"Delta","No Delta"))</f>
        <v/>
      </c>
      <c r="AB4725">
        <f>IF(OR($B4725="",$Z4725=""),"",MAX(0,$Z4725-N($M4725)))</f>
        <v/>
      </c>
      <c r="AC4725" s="46">
        <f>IF($B4725="","",IFERROR(INDEX('CCA Util %'!$H:$H,MATCH($B4725,'CCA Util %'!$E:$E,0)),""))</f>
        <v/>
      </c>
      <c r="AD4725">
        <f>IF($B4725="","",IFERROR(INDEX('CCA Util %'!$G:$G,MATCH($B4725,'CCA Util %'!$E:$E,0)),""))</f>
        <v/>
      </c>
      <c r="AE4725">
        <f>IF(OR($B4725="",$U4725=""),"",$U4725&amp;" &amp; "&amp;IF(OR($AD4725="",$AD4725=0),"Util NA",$AD4725&amp;" Util"))</f>
        <v/>
      </c>
    </row>
    <row r="4726" ht="15.75" customHeight="1" s="42">
      <c r="A4726" s="41" t="n"/>
      <c r="G4726" s="38" t="n"/>
      <c r="H4726" s="38" t="n"/>
      <c r="I4726" s="38" t="n"/>
      <c r="J4726" s="38" t="n"/>
      <c r="K4726" s="38" t="n"/>
      <c r="L4726" s="38" t="n"/>
      <c r="N4726" s="36">
        <f>IF($B4726="","",IF($C4726="SUPERSTORE","Superstore","DH"))</f>
        <v/>
      </c>
      <c r="O4726" s="36">
        <f>IF($B4726="","",IFERROR(VLOOKUP($B4726,Mapping!$A:$C,2,0),"Not Mapped"))</f>
        <v/>
      </c>
      <c r="P4726" s="36">
        <f>IF($B4726="","",IFERROR(VLOOKUP($B4726,Mapping!$A:$C,3,0),"Not Mapped"))</f>
        <v/>
      </c>
      <c r="Q4726" s="36">
        <f>IF($B4726="","",IFERROR(VLOOKUP($O4726,Leaders!$A:$B,2,0),"Not Mapped"))</f>
        <v/>
      </c>
      <c r="R4726" s="36">
        <f>IF($B4726="","",IF(COUNTIF(Exclusions!$A:$A,$B4726)&gt;0,"Yes","No"))</f>
        <v/>
      </c>
      <c r="S4726" s="38">
        <f>IF($B4726="","",MIN(1,DAY($A4726)/IF($N4726="Superstore",Settings!$B$5,Settings!$B$4)))</f>
        <v/>
      </c>
      <c r="T4726" s="38">
        <f>IF(OR($B4726="",$G4726="",$S4726=0),"",$G4726/$S4726)</f>
        <v/>
      </c>
      <c r="U4726" s="36">
        <f>IF($T4726="","",IF($T4726&lt;Settings!$B$8,"Critical",IF($T4726&lt;Settings!$B$9,"Semi Critical","Non Critical")))</f>
        <v/>
      </c>
      <c r="V4726" s="28" t="n"/>
      <c r="Z4726">
        <f>IF($B4726="","",IFERROR(VLOOKUP($B4726,'Plan HC for CCA'!$A:$B,2,0),""))</f>
        <v/>
      </c>
      <c r="AA4726">
        <f>IF(OR($B4726="",$Z4726=""),"",IF(N($M4726)&lt;$Z4726,"Delta","No Delta"))</f>
        <v/>
      </c>
      <c r="AB4726">
        <f>IF(OR($B4726="",$Z4726=""),"",MAX(0,$Z4726-N($M4726)))</f>
        <v/>
      </c>
      <c r="AC4726" s="46">
        <f>IF($B4726="","",IFERROR(INDEX('CCA Util %'!$H:$H,MATCH($B4726,'CCA Util %'!$E:$E,0)),""))</f>
        <v/>
      </c>
      <c r="AD4726">
        <f>IF($B4726="","",IFERROR(INDEX('CCA Util %'!$G:$G,MATCH($B4726,'CCA Util %'!$E:$E,0)),""))</f>
        <v/>
      </c>
      <c r="AE4726">
        <f>IF(OR($B4726="",$U4726=""),"",$U4726&amp;" &amp; "&amp;IF(OR($AD4726="",$AD4726=0),"Util NA",$AD4726&amp;" Util"))</f>
        <v/>
      </c>
    </row>
    <row r="4727" ht="15.75" customHeight="1" s="42">
      <c r="A4727" s="41" t="n"/>
      <c r="G4727" s="38" t="n"/>
      <c r="H4727" s="38" t="n"/>
      <c r="I4727" s="38" t="n"/>
      <c r="J4727" s="38" t="n"/>
      <c r="K4727" s="38" t="n"/>
      <c r="L4727" s="38" t="n"/>
      <c r="N4727" s="36">
        <f>IF($B4727="","",IF($C4727="SUPERSTORE","Superstore","DH"))</f>
        <v/>
      </c>
      <c r="O4727" s="36">
        <f>IF($B4727="","",IFERROR(VLOOKUP($B4727,Mapping!$A:$C,2,0),"Not Mapped"))</f>
        <v/>
      </c>
      <c r="P4727" s="36">
        <f>IF($B4727="","",IFERROR(VLOOKUP($B4727,Mapping!$A:$C,3,0),"Not Mapped"))</f>
        <v/>
      </c>
      <c r="Q4727" s="36">
        <f>IF($B4727="","",IFERROR(VLOOKUP($O4727,Leaders!$A:$B,2,0),"Not Mapped"))</f>
        <v/>
      </c>
      <c r="R4727" s="36">
        <f>IF($B4727="","",IF(COUNTIF(Exclusions!$A:$A,$B4727)&gt;0,"Yes","No"))</f>
        <v/>
      </c>
      <c r="S4727" s="38">
        <f>IF($B4727="","",MIN(1,DAY($A4727)/IF($N4727="Superstore",Settings!$B$5,Settings!$B$4)))</f>
        <v/>
      </c>
      <c r="T4727" s="38">
        <f>IF(OR($B4727="",$G4727="",$S4727=0),"",$G4727/$S4727)</f>
        <v/>
      </c>
      <c r="U4727" s="36">
        <f>IF($T4727="","",IF($T4727&lt;Settings!$B$8,"Critical",IF($T4727&lt;Settings!$B$9,"Semi Critical","Non Critical")))</f>
        <v/>
      </c>
      <c r="V4727" s="28" t="n"/>
      <c r="Z4727">
        <f>IF($B4727="","",IFERROR(VLOOKUP($B4727,'Plan HC for CCA'!$A:$B,2,0),""))</f>
        <v/>
      </c>
      <c r="AA4727">
        <f>IF(OR($B4727="",$Z4727=""),"",IF(N($M4727)&lt;$Z4727,"Delta","No Delta"))</f>
        <v/>
      </c>
      <c r="AB4727">
        <f>IF(OR($B4727="",$Z4727=""),"",MAX(0,$Z4727-N($M4727)))</f>
        <v/>
      </c>
      <c r="AC4727" s="46">
        <f>IF($B4727="","",IFERROR(INDEX('CCA Util %'!$H:$H,MATCH($B4727,'CCA Util %'!$E:$E,0)),""))</f>
        <v/>
      </c>
      <c r="AD4727">
        <f>IF($B4727="","",IFERROR(INDEX('CCA Util %'!$G:$G,MATCH($B4727,'CCA Util %'!$E:$E,0)),""))</f>
        <v/>
      </c>
      <c r="AE4727">
        <f>IF(OR($B4727="",$U4727=""),"",$U4727&amp;" &amp; "&amp;IF(OR($AD4727="",$AD4727=0),"Util NA",$AD4727&amp;" Util"))</f>
        <v/>
      </c>
    </row>
    <row r="4728" ht="15.75" customHeight="1" s="42">
      <c r="A4728" s="41" t="n"/>
      <c r="G4728" s="38" t="n"/>
      <c r="H4728" s="38" t="n"/>
      <c r="I4728" s="38" t="n"/>
      <c r="J4728" s="38" t="n"/>
      <c r="K4728" s="38" t="n"/>
      <c r="L4728" s="38" t="n"/>
      <c r="N4728" s="36">
        <f>IF($B4728="","",IF($C4728="SUPERSTORE","Superstore","DH"))</f>
        <v/>
      </c>
      <c r="O4728" s="36">
        <f>IF($B4728="","",IFERROR(VLOOKUP($B4728,Mapping!$A:$C,2,0),"Not Mapped"))</f>
        <v/>
      </c>
      <c r="P4728" s="36">
        <f>IF($B4728="","",IFERROR(VLOOKUP($B4728,Mapping!$A:$C,3,0),"Not Mapped"))</f>
        <v/>
      </c>
      <c r="Q4728" s="36">
        <f>IF($B4728="","",IFERROR(VLOOKUP($O4728,Leaders!$A:$B,2,0),"Not Mapped"))</f>
        <v/>
      </c>
      <c r="R4728" s="36">
        <f>IF($B4728="","",IF(COUNTIF(Exclusions!$A:$A,$B4728)&gt;0,"Yes","No"))</f>
        <v/>
      </c>
      <c r="S4728" s="38">
        <f>IF($B4728="","",MIN(1,DAY($A4728)/IF($N4728="Superstore",Settings!$B$5,Settings!$B$4)))</f>
        <v/>
      </c>
      <c r="T4728" s="38">
        <f>IF(OR($B4728="",$G4728="",$S4728=0),"",$G4728/$S4728)</f>
        <v/>
      </c>
      <c r="U4728" s="36">
        <f>IF($T4728="","",IF($T4728&lt;Settings!$B$8,"Critical",IF($T4728&lt;Settings!$B$9,"Semi Critical","Non Critical")))</f>
        <v/>
      </c>
      <c r="V4728" s="28" t="n"/>
      <c r="Z4728">
        <f>IF($B4728="","",IFERROR(VLOOKUP($B4728,'Plan HC for CCA'!$A:$B,2,0),""))</f>
        <v/>
      </c>
      <c r="AA4728">
        <f>IF(OR($B4728="",$Z4728=""),"",IF(N($M4728)&lt;$Z4728,"Delta","No Delta"))</f>
        <v/>
      </c>
      <c r="AB4728">
        <f>IF(OR($B4728="",$Z4728=""),"",MAX(0,$Z4728-N($M4728)))</f>
        <v/>
      </c>
      <c r="AC4728" s="46">
        <f>IF($B4728="","",IFERROR(INDEX('CCA Util %'!$H:$H,MATCH($B4728,'CCA Util %'!$E:$E,0)),""))</f>
        <v/>
      </c>
      <c r="AD4728">
        <f>IF($B4728="","",IFERROR(INDEX('CCA Util %'!$G:$G,MATCH($B4728,'CCA Util %'!$E:$E,0)),""))</f>
        <v/>
      </c>
      <c r="AE4728">
        <f>IF(OR($B4728="",$U4728=""),"",$U4728&amp;" &amp; "&amp;IF(OR($AD4728="",$AD4728=0),"Util NA",$AD4728&amp;" Util"))</f>
        <v/>
      </c>
    </row>
    <row r="4729" ht="15.75" customHeight="1" s="42">
      <c r="A4729" s="41" t="n"/>
      <c r="G4729" s="38" t="n"/>
      <c r="H4729" s="38" t="n"/>
      <c r="I4729" s="38" t="n"/>
      <c r="J4729" s="38" t="n"/>
      <c r="K4729" s="38" t="n"/>
      <c r="L4729" s="38" t="n"/>
      <c r="N4729" s="36">
        <f>IF($B4729="","",IF($C4729="SUPERSTORE","Superstore","DH"))</f>
        <v/>
      </c>
      <c r="O4729" s="36">
        <f>IF($B4729="","",IFERROR(VLOOKUP($B4729,Mapping!$A:$C,2,0),"Not Mapped"))</f>
        <v/>
      </c>
      <c r="P4729" s="36">
        <f>IF($B4729="","",IFERROR(VLOOKUP($B4729,Mapping!$A:$C,3,0),"Not Mapped"))</f>
        <v/>
      </c>
      <c r="Q4729" s="36">
        <f>IF($B4729="","",IFERROR(VLOOKUP($O4729,Leaders!$A:$B,2,0),"Not Mapped"))</f>
        <v/>
      </c>
      <c r="R4729" s="36">
        <f>IF($B4729="","",IF(COUNTIF(Exclusions!$A:$A,$B4729)&gt;0,"Yes","No"))</f>
        <v/>
      </c>
      <c r="S4729" s="38">
        <f>IF($B4729="","",MIN(1,DAY($A4729)/IF($N4729="Superstore",Settings!$B$5,Settings!$B$4)))</f>
        <v/>
      </c>
      <c r="T4729" s="38">
        <f>IF(OR($B4729="",$G4729="",$S4729=0),"",$G4729/$S4729)</f>
        <v/>
      </c>
      <c r="U4729" s="36">
        <f>IF($T4729="","",IF($T4729&lt;Settings!$B$8,"Critical",IF($T4729&lt;Settings!$B$9,"Semi Critical","Non Critical")))</f>
        <v/>
      </c>
      <c r="V4729" s="28" t="n"/>
      <c r="Z4729">
        <f>IF($B4729="","",IFERROR(VLOOKUP($B4729,'Plan HC for CCA'!$A:$B,2,0),""))</f>
        <v/>
      </c>
      <c r="AA4729">
        <f>IF(OR($B4729="",$Z4729=""),"",IF(N($M4729)&lt;$Z4729,"Delta","No Delta"))</f>
        <v/>
      </c>
      <c r="AB4729">
        <f>IF(OR($B4729="",$Z4729=""),"",MAX(0,$Z4729-N($M4729)))</f>
        <v/>
      </c>
      <c r="AC4729" s="46">
        <f>IF($B4729="","",IFERROR(INDEX('CCA Util %'!$H:$H,MATCH($B4729,'CCA Util %'!$E:$E,0)),""))</f>
        <v/>
      </c>
      <c r="AD4729">
        <f>IF($B4729="","",IFERROR(INDEX('CCA Util %'!$G:$G,MATCH($B4729,'CCA Util %'!$E:$E,0)),""))</f>
        <v/>
      </c>
      <c r="AE4729">
        <f>IF(OR($B4729="",$U4729=""),"",$U4729&amp;" &amp; "&amp;IF(OR($AD4729="",$AD4729=0),"Util NA",$AD4729&amp;" Util"))</f>
        <v/>
      </c>
    </row>
    <row r="4730" ht="15.75" customHeight="1" s="42">
      <c r="A4730" s="41" t="n"/>
      <c r="G4730" s="38" t="n"/>
      <c r="H4730" s="38" t="n"/>
      <c r="I4730" s="38" t="n"/>
      <c r="J4730" s="38" t="n"/>
      <c r="K4730" s="38" t="n"/>
      <c r="L4730" s="38" t="n"/>
      <c r="N4730" s="36">
        <f>IF($B4730="","",IF($C4730="SUPERSTORE","Superstore","DH"))</f>
        <v/>
      </c>
      <c r="O4730" s="36">
        <f>IF($B4730="","",IFERROR(VLOOKUP($B4730,Mapping!$A:$C,2,0),"Not Mapped"))</f>
        <v/>
      </c>
      <c r="P4730" s="36">
        <f>IF($B4730="","",IFERROR(VLOOKUP($B4730,Mapping!$A:$C,3,0),"Not Mapped"))</f>
        <v/>
      </c>
      <c r="Q4730" s="36">
        <f>IF($B4730="","",IFERROR(VLOOKUP($O4730,Leaders!$A:$B,2,0),"Not Mapped"))</f>
        <v/>
      </c>
      <c r="R4730" s="36">
        <f>IF($B4730="","",IF(COUNTIF(Exclusions!$A:$A,$B4730)&gt;0,"Yes","No"))</f>
        <v/>
      </c>
      <c r="S4730" s="38">
        <f>IF($B4730="","",MIN(1,DAY($A4730)/IF($N4730="Superstore",Settings!$B$5,Settings!$B$4)))</f>
        <v/>
      </c>
      <c r="T4730" s="38">
        <f>IF(OR($B4730="",$G4730="",$S4730=0),"",$G4730/$S4730)</f>
        <v/>
      </c>
      <c r="U4730" s="36">
        <f>IF($T4730="","",IF($T4730&lt;Settings!$B$8,"Critical",IF($T4730&lt;Settings!$B$9,"Semi Critical","Non Critical")))</f>
        <v/>
      </c>
      <c r="V4730" s="28" t="n"/>
      <c r="Z4730">
        <f>IF($B4730="","",IFERROR(VLOOKUP($B4730,'Plan HC for CCA'!$A:$B,2,0),""))</f>
        <v/>
      </c>
      <c r="AA4730">
        <f>IF(OR($B4730="",$Z4730=""),"",IF(N($M4730)&lt;$Z4730,"Delta","No Delta"))</f>
        <v/>
      </c>
      <c r="AB4730">
        <f>IF(OR($B4730="",$Z4730=""),"",MAX(0,$Z4730-N($M4730)))</f>
        <v/>
      </c>
      <c r="AC4730" s="46">
        <f>IF($B4730="","",IFERROR(INDEX('CCA Util %'!$H:$H,MATCH($B4730,'CCA Util %'!$E:$E,0)),""))</f>
        <v/>
      </c>
      <c r="AD4730">
        <f>IF($B4730="","",IFERROR(INDEX('CCA Util %'!$G:$G,MATCH($B4730,'CCA Util %'!$E:$E,0)),""))</f>
        <v/>
      </c>
      <c r="AE4730">
        <f>IF(OR($B4730="",$U4730=""),"",$U4730&amp;" &amp; "&amp;IF(OR($AD4730="",$AD4730=0),"Util NA",$AD4730&amp;" Util"))</f>
        <v/>
      </c>
    </row>
    <row r="4731" ht="15.75" customHeight="1" s="42">
      <c r="A4731" s="41" t="n"/>
      <c r="G4731" s="38" t="n"/>
      <c r="H4731" s="38" t="n"/>
      <c r="I4731" s="38" t="n"/>
      <c r="J4731" s="38" t="n"/>
      <c r="K4731" s="38" t="n"/>
      <c r="L4731" s="38" t="n"/>
      <c r="N4731" s="36">
        <f>IF($B4731="","",IF($C4731="SUPERSTORE","Superstore","DH"))</f>
        <v/>
      </c>
      <c r="O4731" s="36">
        <f>IF($B4731="","",IFERROR(VLOOKUP($B4731,Mapping!$A:$C,2,0),"Not Mapped"))</f>
        <v/>
      </c>
      <c r="P4731" s="36">
        <f>IF($B4731="","",IFERROR(VLOOKUP($B4731,Mapping!$A:$C,3,0),"Not Mapped"))</f>
        <v/>
      </c>
      <c r="Q4731" s="36">
        <f>IF($B4731="","",IFERROR(VLOOKUP($O4731,Leaders!$A:$B,2,0),"Not Mapped"))</f>
        <v/>
      </c>
      <c r="R4731" s="36">
        <f>IF($B4731="","",IF(COUNTIF(Exclusions!$A:$A,$B4731)&gt;0,"Yes","No"))</f>
        <v/>
      </c>
      <c r="S4731" s="38">
        <f>IF($B4731="","",MIN(1,DAY($A4731)/IF($N4731="Superstore",Settings!$B$5,Settings!$B$4)))</f>
        <v/>
      </c>
      <c r="T4731" s="38">
        <f>IF(OR($B4731="",$G4731="",$S4731=0),"",$G4731/$S4731)</f>
        <v/>
      </c>
      <c r="U4731" s="36">
        <f>IF($T4731="","",IF($T4731&lt;Settings!$B$8,"Critical",IF($T4731&lt;Settings!$B$9,"Semi Critical","Non Critical")))</f>
        <v/>
      </c>
      <c r="V4731" s="28" t="n"/>
      <c r="Z4731">
        <f>IF($B4731="","",IFERROR(VLOOKUP($B4731,'Plan HC for CCA'!$A:$B,2,0),""))</f>
        <v/>
      </c>
      <c r="AA4731">
        <f>IF(OR($B4731="",$Z4731=""),"",IF(N($M4731)&lt;$Z4731,"Delta","No Delta"))</f>
        <v/>
      </c>
      <c r="AB4731">
        <f>IF(OR($B4731="",$Z4731=""),"",MAX(0,$Z4731-N($M4731)))</f>
        <v/>
      </c>
      <c r="AC4731" s="46">
        <f>IF($B4731="","",IFERROR(INDEX('CCA Util %'!$H:$H,MATCH($B4731,'CCA Util %'!$E:$E,0)),""))</f>
        <v/>
      </c>
      <c r="AD4731">
        <f>IF($B4731="","",IFERROR(INDEX('CCA Util %'!$G:$G,MATCH($B4731,'CCA Util %'!$E:$E,0)),""))</f>
        <v/>
      </c>
      <c r="AE4731">
        <f>IF(OR($B4731="",$U4731=""),"",$U4731&amp;" &amp; "&amp;IF(OR($AD4731="",$AD4731=0),"Util NA",$AD4731&amp;" Util"))</f>
        <v/>
      </c>
    </row>
    <row r="4732" ht="15.75" customHeight="1" s="42">
      <c r="A4732" s="41" t="n"/>
      <c r="G4732" s="38" t="n"/>
      <c r="H4732" s="38" t="n"/>
      <c r="I4732" s="38" t="n"/>
      <c r="J4732" s="38" t="n"/>
      <c r="K4732" s="38" t="n"/>
      <c r="L4732" s="38" t="n"/>
      <c r="N4732" s="36">
        <f>IF($B4732="","",IF($C4732="SUPERSTORE","Superstore","DH"))</f>
        <v/>
      </c>
      <c r="O4732" s="36">
        <f>IF($B4732="","",IFERROR(VLOOKUP($B4732,Mapping!$A:$C,2,0),"Not Mapped"))</f>
        <v/>
      </c>
      <c r="P4732" s="36">
        <f>IF($B4732="","",IFERROR(VLOOKUP($B4732,Mapping!$A:$C,3,0),"Not Mapped"))</f>
        <v/>
      </c>
      <c r="Q4732" s="36">
        <f>IF($B4732="","",IFERROR(VLOOKUP($O4732,Leaders!$A:$B,2,0),"Not Mapped"))</f>
        <v/>
      </c>
      <c r="R4732" s="36">
        <f>IF($B4732="","",IF(COUNTIF(Exclusions!$A:$A,$B4732)&gt;0,"Yes","No"))</f>
        <v/>
      </c>
      <c r="S4732" s="38">
        <f>IF($B4732="","",MIN(1,DAY($A4732)/IF($N4732="Superstore",Settings!$B$5,Settings!$B$4)))</f>
        <v/>
      </c>
      <c r="T4732" s="38">
        <f>IF(OR($B4732="",$G4732="",$S4732=0),"",$G4732/$S4732)</f>
        <v/>
      </c>
      <c r="U4732" s="36">
        <f>IF($T4732="","",IF($T4732&lt;Settings!$B$8,"Critical",IF($T4732&lt;Settings!$B$9,"Semi Critical","Non Critical")))</f>
        <v/>
      </c>
      <c r="V4732" s="28" t="n"/>
      <c r="Z4732">
        <f>IF($B4732="","",IFERROR(VLOOKUP($B4732,'Plan HC for CCA'!$A:$B,2,0),""))</f>
        <v/>
      </c>
      <c r="AA4732">
        <f>IF(OR($B4732="",$Z4732=""),"",IF(N($M4732)&lt;$Z4732,"Delta","No Delta"))</f>
        <v/>
      </c>
      <c r="AB4732">
        <f>IF(OR($B4732="",$Z4732=""),"",MAX(0,$Z4732-N($M4732)))</f>
        <v/>
      </c>
      <c r="AC4732" s="46">
        <f>IF($B4732="","",IFERROR(INDEX('CCA Util %'!$H:$H,MATCH($B4732,'CCA Util %'!$E:$E,0)),""))</f>
        <v/>
      </c>
      <c r="AD4732">
        <f>IF($B4732="","",IFERROR(INDEX('CCA Util %'!$G:$G,MATCH($B4732,'CCA Util %'!$E:$E,0)),""))</f>
        <v/>
      </c>
      <c r="AE4732">
        <f>IF(OR($B4732="",$U4732=""),"",$U4732&amp;" &amp; "&amp;IF(OR($AD4732="",$AD4732=0),"Util NA",$AD4732&amp;" Util"))</f>
        <v/>
      </c>
    </row>
    <row r="4733" ht="15.75" customHeight="1" s="42">
      <c r="A4733" s="41" t="n"/>
      <c r="G4733" s="38" t="n"/>
      <c r="H4733" s="38" t="n"/>
      <c r="I4733" s="38" t="n"/>
      <c r="J4733" s="38" t="n"/>
      <c r="K4733" s="38" t="n"/>
      <c r="L4733" s="38" t="n"/>
      <c r="N4733" s="36">
        <f>IF($B4733="","",IF($C4733="SUPERSTORE","Superstore","DH"))</f>
        <v/>
      </c>
      <c r="O4733" s="36">
        <f>IF($B4733="","",IFERROR(VLOOKUP($B4733,Mapping!$A:$C,2,0),"Not Mapped"))</f>
        <v/>
      </c>
      <c r="P4733" s="36">
        <f>IF($B4733="","",IFERROR(VLOOKUP($B4733,Mapping!$A:$C,3,0),"Not Mapped"))</f>
        <v/>
      </c>
      <c r="Q4733" s="36">
        <f>IF($B4733="","",IFERROR(VLOOKUP($O4733,Leaders!$A:$B,2,0),"Not Mapped"))</f>
        <v/>
      </c>
      <c r="R4733" s="36">
        <f>IF($B4733="","",IF(COUNTIF(Exclusions!$A:$A,$B4733)&gt;0,"Yes","No"))</f>
        <v/>
      </c>
      <c r="S4733" s="38">
        <f>IF($B4733="","",MIN(1,DAY($A4733)/IF($N4733="Superstore",Settings!$B$5,Settings!$B$4)))</f>
        <v/>
      </c>
      <c r="T4733" s="38">
        <f>IF(OR($B4733="",$G4733="",$S4733=0),"",$G4733/$S4733)</f>
        <v/>
      </c>
      <c r="U4733" s="36">
        <f>IF($T4733="","",IF($T4733&lt;Settings!$B$8,"Critical",IF($T4733&lt;Settings!$B$9,"Semi Critical","Non Critical")))</f>
        <v/>
      </c>
      <c r="V4733" s="28" t="n"/>
      <c r="Z4733">
        <f>IF($B4733="","",IFERROR(VLOOKUP($B4733,'Plan HC for CCA'!$A:$B,2,0),""))</f>
        <v/>
      </c>
      <c r="AA4733">
        <f>IF(OR($B4733="",$Z4733=""),"",IF(N($M4733)&lt;$Z4733,"Delta","No Delta"))</f>
        <v/>
      </c>
      <c r="AB4733">
        <f>IF(OR($B4733="",$Z4733=""),"",MAX(0,$Z4733-N($M4733)))</f>
        <v/>
      </c>
      <c r="AC4733" s="46">
        <f>IF($B4733="","",IFERROR(INDEX('CCA Util %'!$H:$H,MATCH($B4733,'CCA Util %'!$E:$E,0)),""))</f>
        <v/>
      </c>
      <c r="AD4733">
        <f>IF($B4733="","",IFERROR(INDEX('CCA Util %'!$G:$G,MATCH($B4733,'CCA Util %'!$E:$E,0)),""))</f>
        <v/>
      </c>
      <c r="AE4733">
        <f>IF(OR($B4733="",$U4733=""),"",$U4733&amp;" &amp; "&amp;IF(OR($AD4733="",$AD4733=0),"Util NA",$AD4733&amp;" Util"))</f>
        <v/>
      </c>
    </row>
    <row r="4734" ht="15.75" customHeight="1" s="42">
      <c r="A4734" s="41" t="n"/>
      <c r="G4734" s="38" t="n"/>
      <c r="H4734" s="38" t="n"/>
      <c r="I4734" s="38" t="n"/>
      <c r="J4734" s="38" t="n"/>
      <c r="K4734" s="38" t="n"/>
      <c r="L4734" s="38" t="n"/>
      <c r="N4734" s="36">
        <f>IF($B4734="","",IF($C4734="SUPERSTORE","Superstore","DH"))</f>
        <v/>
      </c>
      <c r="O4734" s="36">
        <f>IF($B4734="","",IFERROR(VLOOKUP($B4734,Mapping!$A:$C,2,0),"Not Mapped"))</f>
        <v/>
      </c>
      <c r="P4734" s="36">
        <f>IF($B4734="","",IFERROR(VLOOKUP($B4734,Mapping!$A:$C,3,0),"Not Mapped"))</f>
        <v/>
      </c>
      <c r="Q4734" s="36">
        <f>IF($B4734="","",IFERROR(VLOOKUP($O4734,Leaders!$A:$B,2,0),"Not Mapped"))</f>
        <v/>
      </c>
      <c r="R4734" s="36">
        <f>IF($B4734="","",IF(COUNTIF(Exclusions!$A:$A,$B4734)&gt;0,"Yes","No"))</f>
        <v/>
      </c>
      <c r="S4734" s="38">
        <f>IF($B4734="","",MIN(1,DAY($A4734)/IF($N4734="Superstore",Settings!$B$5,Settings!$B$4)))</f>
        <v/>
      </c>
      <c r="T4734" s="38">
        <f>IF(OR($B4734="",$G4734="",$S4734=0),"",$G4734/$S4734)</f>
        <v/>
      </c>
      <c r="U4734" s="36">
        <f>IF($T4734="","",IF($T4734&lt;Settings!$B$8,"Critical",IF($T4734&lt;Settings!$B$9,"Semi Critical","Non Critical")))</f>
        <v/>
      </c>
      <c r="V4734" s="28" t="n"/>
      <c r="Z4734">
        <f>IF($B4734="","",IFERROR(VLOOKUP($B4734,'Plan HC for CCA'!$A:$B,2,0),""))</f>
        <v/>
      </c>
      <c r="AA4734">
        <f>IF(OR($B4734="",$Z4734=""),"",IF(N($M4734)&lt;$Z4734,"Delta","No Delta"))</f>
        <v/>
      </c>
      <c r="AB4734">
        <f>IF(OR($B4734="",$Z4734=""),"",MAX(0,$Z4734-N($M4734)))</f>
        <v/>
      </c>
      <c r="AC4734" s="46">
        <f>IF($B4734="","",IFERROR(INDEX('CCA Util %'!$H:$H,MATCH($B4734,'CCA Util %'!$E:$E,0)),""))</f>
        <v/>
      </c>
      <c r="AD4734">
        <f>IF($B4734="","",IFERROR(INDEX('CCA Util %'!$G:$G,MATCH($B4734,'CCA Util %'!$E:$E,0)),""))</f>
        <v/>
      </c>
      <c r="AE4734">
        <f>IF(OR($B4734="",$U4734=""),"",$U4734&amp;" &amp; "&amp;IF(OR($AD4734="",$AD4734=0),"Util NA",$AD4734&amp;" Util"))</f>
        <v/>
      </c>
    </row>
    <row r="4735" ht="15.75" customHeight="1" s="42">
      <c r="A4735" s="41" t="n"/>
      <c r="G4735" s="38" t="n"/>
      <c r="H4735" s="38" t="n"/>
      <c r="I4735" s="38" t="n"/>
      <c r="J4735" s="38" t="n"/>
      <c r="K4735" s="38" t="n"/>
      <c r="L4735" s="38" t="n"/>
      <c r="N4735" s="36">
        <f>IF($B4735="","",IF($C4735="SUPERSTORE","Superstore","DH"))</f>
        <v/>
      </c>
      <c r="O4735" s="36">
        <f>IF($B4735="","",IFERROR(VLOOKUP($B4735,Mapping!$A:$C,2,0),"Not Mapped"))</f>
        <v/>
      </c>
      <c r="P4735" s="36">
        <f>IF($B4735="","",IFERROR(VLOOKUP($B4735,Mapping!$A:$C,3,0),"Not Mapped"))</f>
        <v/>
      </c>
      <c r="Q4735" s="36">
        <f>IF($B4735="","",IFERROR(VLOOKUP($O4735,Leaders!$A:$B,2,0),"Not Mapped"))</f>
        <v/>
      </c>
      <c r="R4735" s="36">
        <f>IF($B4735="","",IF(COUNTIF(Exclusions!$A:$A,$B4735)&gt;0,"Yes","No"))</f>
        <v/>
      </c>
      <c r="S4735" s="38">
        <f>IF($B4735="","",MIN(1,DAY($A4735)/IF($N4735="Superstore",Settings!$B$5,Settings!$B$4)))</f>
        <v/>
      </c>
      <c r="T4735" s="38">
        <f>IF(OR($B4735="",$G4735="",$S4735=0),"",$G4735/$S4735)</f>
        <v/>
      </c>
      <c r="U4735" s="36">
        <f>IF($T4735="","",IF($T4735&lt;Settings!$B$8,"Critical",IF($T4735&lt;Settings!$B$9,"Semi Critical","Non Critical")))</f>
        <v/>
      </c>
      <c r="V4735" s="28" t="n"/>
      <c r="Z4735">
        <f>IF($B4735="","",IFERROR(VLOOKUP($B4735,'Plan HC for CCA'!$A:$B,2,0),""))</f>
        <v/>
      </c>
      <c r="AA4735">
        <f>IF(OR($B4735="",$Z4735=""),"",IF(N($M4735)&lt;$Z4735,"Delta","No Delta"))</f>
        <v/>
      </c>
      <c r="AB4735">
        <f>IF(OR($B4735="",$Z4735=""),"",MAX(0,$Z4735-N($M4735)))</f>
        <v/>
      </c>
      <c r="AC4735" s="46">
        <f>IF($B4735="","",IFERROR(INDEX('CCA Util %'!$H:$H,MATCH($B4735,'CCA Util %'!$E:$E,0)),""))</f>
        <v/>
      </c>
      <c r="AD4735">
        <f>IF($B4735="","",IFERROR(INDEX('CCA Util %'!$G:$G,MATCH($B4735,'CCA Util %'!$E:$E,0)),""))</f>
        <v/>
      </c>
      <c r="AE4735">
        <f>IF(OR($B4735="",$U4735=""),"",$U4735&amp;" &amp; "&amp;IF(OR($AD4735="",$AD4735=0),"Util NA",$AD4735&amp;" Util"))</f>
        <v/>
      </c>
    </row>
    <row r="4736" ht="15.75" customHeight="1" s="42">
      <c r="A4736" s="41" t="n"/>
      <c r="G4736" s="38" t="n"/>
      <c r="H4736" s="38" t="n"/>
      <c r="I4736" s="38" t="n"/>
      <c r="J4736" s="38" t="n"/>
      <c r="K4736" s="38" t="n"/>
      <c r="L4736" s="38" t="n"/>
      <c r="N4736" s="36">
        <f>IF($B4736="","",IF($C4736="SUPERSTORE","Superstore","DH"))</f>
        <v/>
      </c>
      <c r="O4736" s="36">
        <f>IF($B4736="","",IFERROR(VLOOKUP($B4736,Mapping!$A:$C,2,0),"Not Mapped"))</f>
        <v/>
      </c>
      <c r="P4736" s="36">
        <f>IF($B4736="","",IFERROR(VLOOKUP($B4736,Mapping!$A:$C,3,0),"Not Mapped"))</f>
        <v/>
      </c>
      <c r="Q4736" s="36">
        <f>IF($B4736="","",IFERROR(VLOOKUP($O4736,Leaders!$A:$B,2,0),"Not Mapped"))</f>
        <v/>
      </c>
      <c r="R4736" s="36">
        <f>IF($B4736="","",IF(COUNTIF(Exclusions!$A:$A,$B4736)&gt;0,"Yes","No"))</f>
        <v/>
      </c>
      <c r="S4736" s="38">
        <f>IF($B4736="","",MIN(1,DAY($A4736)/IF($N4736="Superstore",Settings!$B$5,Settings!$B$4)))</f>
        <v/>
      </c>
      <c r="T4736" s="38">
        <f>IF(OR($B4736="",$G4736="",$S4736=0),"",$G4736/$S4736)</f>
        <v/>
      </c>
      <c r="U4736" s="36">
        <f>IF($T4736="","",IF($T4736&lt;Settings!$B$8,"Critical",IF($T4736&lt;Settings!$B$9,"Semi Critical","Non Critical")))</f>
        <v/>
      </c>
      <c r="V4736" s="28" t="n"/>
      <c r="Z4736">
        <f>IF($B4736="","",IFERROR(VLOOKUP($B4736,'Plan HC for CCA'!$A:$B,2,0),""))</f>
        <v/>
      </c>
      <c r="AA4736">
        <f>IF(OR($B4736="",$Z4736=""),"",IF(N($M4736)&lt;$Z4736,"Delta","No Delta"))</f>
        <v/>
      </c>
      <c r="AB4736">
        <f>IF(OR($B4736="",$Z4736=""),"",MAX(0,$Z4736-N($M4736)))</f>
        <v/>
      </c>
      <c r="AC4736" s="46">
        <f>IF($B4736="","",IFERROR(INDEX('CCA Util %'!$H:$H,MATCH($B4736,'CCA Util %'!$E:$E,0)),""))</f>
        <v/>
      </c>
      <c r="AD4736">
        <f>IF($B4736="","",IFERROR(INDEX('CCA Util %'!$G:$G,MATCH($B4736,'CCA Util %'!$E:$E,0)),""))</f>
        <v/>
      </c>
      <c r="AE4736">
        <f>IF(OR($B4736="",$U4736=""),"",$U4736&amp;" &amp; "&amp;IF(OR($AD4736="",$AD4736=0),"Util NA",$AD4736&amp;" Util"))</f>
        <v/>
      </c>
    </row>
    <row r="4737" ht="15.75" customHeight="1" s="42">
      <c r="A4737" s="41" t="n"/>
      <c r="G4737" s="38" t="n"/>
      <c r="H4737" s="38" t="n"/>
      <c r="I4737" s="38" t="n"/>
      <c r="J4737" s="38" t="n"/>
      <c r="K4737" s="38" t="n"/>
      <c r="L4737" s="38" t="n"/>
      <c r="N4737" s="36">
        <f>IF($B4737="","",IF($C4737="SUPERSTORE","Superstore","DH"))</f>
        <v/>
      </c>
      <c r="O4737" s="36">
        <f>IF($B4737="","",IFERROR(VLOOKUP($B4737,Mapping!$A:$C,2,0),"Not Mapped"))</f>
        <v/>
      </c>
      <c r="P4737" s="36">
        <f>IF($B4737="","",IFERROR(VLOOKUP($B4737,Mapping!$A:$C,3,0),"Not Mapped"))</f>
        <v/>
      </c>
      <c r="Q4737" s="36">
        <f>IF($B4737="","",IFERROR(VLOOKUP($O4737,Leaders!$A:$B,2,0),"Not Mapped"))</f>
        <v/>
      </c>
      <c r="R4737" s="36">
        <f>IF($B4737="","",IF(COUNTIF(Exclusions!$A:$A,$B4737)&gt;0,"Yes","No"))</f>
        <v/>
      </c>
      <c r="S4737" s="38">
        <f>IF($B4737="","",MIN(1,DAY($A4737)/IF($N4737="Superstore",Settings!$B$5,Settings!$B$4)))</f>
        <v/>
      </c>
      <c r="T4737" s="38">
        <f>IF(OR($B4737="",$G4737="",$S4737=0),"",$G4737/$S4737)</f>
        <v/>
      </c>
      <c r="U4737" s="36">
        <f>IF($T4737="","",IF($T4737&lt;Settings!$B$8,"Critical",IF($T4737&lt;Settings!$B$9,"Semi Critical","Non Critical")))</f>
        <v/>
      </c>
      <c r="V4737" s="28" t="n"/>
      <c r="Z4737">
        <f>IF($B4737="","",IFERROR(VLOOKUP($B4737,'Plan HC for CCA'!$A:$B,2,0),""))</f>
        <v/>
      </c>
      <c r="AA4737">
        <f>IF(OR($B4737="",$Z4737=""),"",IF(N($M4737)&lt;$Z4737,"Delta","No Delta"))</f>
        <v/>
      </c>
      <c r="AB4737">
        <f>IF(OR($B4737="",$Z4737=""),"",MAX(0,$Z4737-N($M4737)))</f>
        <v/>
      </c>
      <c r="AC4737" s="46">
        <f>IF($B4737="","",IFERROR(INDEX('CCA Util %'!$H:$H,MATCH($B4737,'CCA Util %'!$E:$E,0)),""))</f>
        <v/>
      </c>
      <c r="AD4737">
        <f>IF($B4737="","",IFERROR(INDEX('CCA Util %'!$G:$G,MATCH($B4737,'CCA Util %'!$E:$E,0)),""))</f>
        <v/>
      </c>
      <c r="AE4737">
        <f>IF(OR($B4737="",$U4737=""),"",$U4737&amp;" &amp; "&amp;IF(OR($AD4737="",$AD4737=0),"Util NA",$AD4737&amp;" Util"))</f>
        <v/>
      </c>
    </row>
    <row r="4738" ht="15.75" customHeight="1" s="42">
      <c r="A4738" s="41" t="n"/>
      <c r="G4738" s="38" t="n"/>
      <c r="H4738" s="38" t="n"/>
      <c r="I4738" s="38" t="n"/>
      <c r="J4738" s="38" t="n"/>
      <c r="K4738" s="38" t="n"/>
      <c r="L4738" s="38" t="n"/>
      <c r="N4738" s="36">
        <f>IF($B4738="","",IF($C4738="SUPERSTORE","Superstore","DH"))</f>
        <v/>
      </c>
      <c r="O4738" s="36">
        <f>IF($B4738="","",IFERROR(VLOOKUP($B4738,Mapping!$A:$C,2,0),"Not Mapped"))</f>
        <v/>
      </c>
      <c r="P4738" s="36">
        <f>IF($B4738="","",IFERROR(VLOOKUP($B4738,Mapping!$A:$C,3,0),"Not Mapped"))</f>
        <v/>
      </c>
      <c r="Q4738" s="36">
        <f>IF($B4738="","",IFERROR(VLOOKUP($O4738,Leaders!$A:$B,2,0),"Not Mapped"))</f>
        <v/>
      </c>
      <c r="R4738" s="36">
        <f>IF($B4738="","",IF(COUNTIF(Exclusions!$A:$A,$B4738)&gt;0,"Yes","No"))</f>
        <v/>
      </c>
      <c r="S4738" s="38">
        <f>IF($B4738="","",MIN(1,DAY($A4738)/IF($N4738="Superstore",Settings!$B$5,Settings!$B$4)))</f>
        <v/>
      </c>
      <c r="T4738" s="38">
        <f>IF(OR($B4738="",$G4738="",$S4738=0),"",$G4738/$S4738)</f>
        <v/>
      </c>
      <c r="U4738" s="36">
        <f>IF($T4738="","",IF($T4738&lt;Settings!$B$8,"Critical",IF($T4738&lt;Settings!$B$9,"Semi Critical","Non Critical")))</f>
        <v/>
      </c>
      <c r="V4738" s="28" t="n"/>
      <c r="Z4738">
        <f>IF($B4738="","",IFERROR(VLOOKUP($B4738,'Plan HC for CCA'!$A:$B,2,0),""))</f>
        <v/>
      </c>
      <c r="AA4738">
        <f>IF(OR($B4738="",$Z4738=""),"",IF(N($M4738)&lt;$Z4738,"Delta","No Delta"))</f>
        <v/>
      </c>
      <c r="AB4738">
        <f>IF(OR($B4738="",$Z4738=""),"",MAX(0,$Z4738-N($M4738)))</f>
        <v/>
      </c>
      <c r="AC4738" s="46">
        <f>IF($B4738="","",IFERROR(INDEX('CCA Util %'!$H:$H,MATCH($B4738,'CCA Util %'!$E:$E,0)),""))</f>
        <v/>
      </c>
      <c r="AD4738">
        <f>IF($B4738="","",IFERROR(INDEX('CCA Util %'!$G:$G,MATCH($B4738,'CCA Util %'!$E:$E,0)),""))</f>
        <v/>
      </c>
      <c r="AE4738">
        <f>IF(OR($B4738="",$U4738=""),"",$U4738&amp;" &amp; "&amp;IF(OR($AD4738="",$AD4738=0),"Util NA",$AD4738&amp;" Util"))</f>
        <v/>
      </c>
    </row>
    <row r="4739" ht="15.75" customHeight="1" s="42">
      <c r="A4739" s="41" t="n"/>
      <c r="G4739" s="38" t="n"/>
      <c r="H4739" s="38" t="n"/>
      <c r="I4739" s="38" t="n"/>
      <c r="J4739" s="38" t="n"/>
      <c r="K4739" s="38" t="n"/>
      <c r="L4739" s="38" t="n"/>
      <c r="N4739" s="36">
        <f>IF($B4739="","",IF($C4739="SUPERSTORE","Superstore","DH"))</f>
        <v/>
      </c>
      <c r="O4739" s="36">
        <f>IF($B4739="","",IFERROR(VLOOKUP($B4739,Mapping!$A:$C,2,0),"Not Mapped"))</f>
        <v/>
      </c>
      <c r="P4739" s="36">
        <f>IF($B4739="","",IFERROR(VLOOKUP($B4739,Mapping!$A:$C,3,0),"Not Mapped"))</f>
        <v/>
      </c>
      <c r="Q4739" s="36">
        <f>IF($B4739="","",IFERROR(VLOOKUP($O4739,Leaders!$A:$B,2,0),"Not Mapped"))</f>
        <v/>
      </c>
      <c r="R4739" s="36">
        <f>IF($B4739="","",IF(COUNTIF(Exclusions!$A:$A,$B4739)&gt;0,"Yes","No"))</f>
        <v/>
      </c>
      <c r="S4739" s="38">
        <f>IF($B4739="","",MIN(1,DAY($A4739)/IF($N4739="Superstore",Settings!$B$5,Settings!$B$4)))</f>
        <v/>
      </c>
      <c r="T4739" s="38">
        <f>IF(OR($B4739="",$G4739="",$S4739=0),"",$G4739/$S4739)</f>
        <v/>
      </c>
      <c r="U4739" s="36">
        <f>IF($T4739="","",IF($T4739&lt;Settings!$B$8,"Critical",IF($T4739&lt;Settings!$B$9,"Semi Critical","Non Critical")))</f>
        <v/>
      </c>
      <c r="V4739" s="28" t="n"/>
      <c r="Z4739">
        <f>IF($B4739="","",IFERROR(VLOOKUP($B4739,'Plan HC for CCA'!$A:$B,2,0),""))</f>
        <v/>
      </c>
      <c r="AA4739">
        <f>IF(OR($B4739="",$Z4739=""),"",IF(N($M4739)&lt;$Z4739,"Delta","No Delta"))</f>
        <v/>
      </c>
      <c r="AB4739">
        <f>IF(OR($B4739="",$Z4739=""),"",MAX(0,$Z4739-N($M4739)))</f>
        <v/>
      </c>
      <c r="AC4739" s="46">
        <f>IF($B4739="","",IFERROR(INDEX('CCA Util %'!$H:$H,MATCH($B4739,'CCA Util %'!$E:$E,0)),""))</f>
        <v/>
      </c>
      <c r="AD4739">
        <f>IF($B4739="","",IFERROR(INDEX('CCA Util %'!$G:$G,MATCH($B4739,'CCA Util %'!$E:$E,0)),""))</f>
        <v/>
      </c>
      <c r="AE4739">
        <f>IF(OR($B4739="",$U4739=""),"",$U4739&amp;" &amp; "&amp;IF(OR($AD4739="",$AD4739=0),"Util NA",$AD4739&amp;" Util"))</f>
        <v/>
      </c>
    </row>
    <row r="4740" ht="15.75" customHeight="1" s="42">
      <c r="A4740" s="41" t="n"/>
      <c r="G4740" s="38" t="n"/>
      <c r="H4740" s="38" t="n"/>
      <c r="I4740" s="38" t="n"/>
      <c r="J4740" s="38" t="n"/>
      <c r="K4740" s="38" t="n"/>
      <c r="L4740" s="38" t="n"/>
      <c r="N4740" s="36">
        <f>IF($B4740="","",IF($C4740="SUPERSTORE","Superstore","DH"))</f>
        <v/>
      </c>
      <c r="O4740" s="36">
        <f>IF($B4740="","",IFERROR(VLOOKUP($B4740,Mapping!$A:$C,2,0),"Not Mapped"))</f>
        <v/>
      </c>
      <c r="P4740" s="36">
        <f>IF($B4740="","",IFERROR(VLOOKUP($B4740,Mapping!$A:$C,3,0),"Not Mapped"))</f>
        <v/>
      </c>
      <c r="Q4740" s="36">
        <f>IF($B4740="","",IFERROR(VLOOKUP($O4740,Leaders!$A:$B,2,0),"Not Mapped"))</f>
        <v/>
      </c>
      <c r="R4740" s="36">
        <f>IF($B4740="","",IF(COUNTIF(Exclusions!$A:$A,$B4740)&gt;0,"Yes","No"))</f>
        <v/>
      </c>
      <c r="S4740" s="38">
        <f>IF($B4740="","",MIN(1,DAY($A4740)/IF($N4740="Superstore",Settings!$B$5,Settings!$B$4)))</f>
        <v/>
      </c>
      <c r="T4740" s="38">
        <f>IF(OR($B4740="",$G4740="",$S4740=0),"",$G4740/$S4740)</f>
        <v/>
      </c>
      <c r="U4740" s="36">
        <f>IF($T4740="","",IF($T4740&lt;Settings!$B$8,"Critical",IF($T4740&lt;Settings!$B$9,"Semi Critical","Non Critical")))</f>
        <v/>
      </c>
      <c r="V4740" s="28" t="n"/>
      <c r="Z4740">
        <f>IF($B4740="","",IFERROR(VLOOKUP($B4740,'Plan HC for CCA'!$A:$B,2,0),""))</f>
        <v/>
      </c>
      <c r="AA4740">
        <f>IF(OR($B4740="",$Z4740=""),"",IF(N($M4740)&lt;$Z4740,"Delta","No Delta"))</f>
        <v/>
      </c>
      <c r="AB4740">
        <f>IF(OR($B4740="",$Z4740=""),"",MAX(0,$Z4740-N($M4740)))</f>
        <v/>
      </c>
      <c r="AC4740" s="46">
        <f>IF($B4740="","",IFERROR(INDEX('CCA Util %'!$H:$H,MATCH($B4740,'CCA Util %'!$E:$E,0)),""))</f>
        <v/>
      </c>
      <c r="AD4740">
        <f>IF($B4740="","",IFERROR(INDEX('CCA Util %'!$G:$G,MATCH($B4740,'CCA Util %'!$E:$E,0)),""))</f>
        <v/>
      </c>
      <c r="AE4740">
        <f>IF(OR($B4740="",$U4740=""),"",$U4740&amp;" &amp; "&amp;IF(OR($AD4740="",$AD4740=0),"Util NA",$AD4740&amp;" Util"))</f>
        <v/>
      </c>
    </row>
    <row r="4741" ht="15.75" customHeight="1" s="42">
      <c r="A4741" s="41" t="n"/>
      <c r="G4741" s="38" t="n"/>
      <c r="H4741" s="38" t="n"/>
      <c r="I4741" s="38" t="n"/>
      <c r="J4741" s="38" t="n"/>
      <c r="K4741" s="38" t="n"/>
      <c r="L4741" s="38" t="n"/>
      <c r="N4741" s="36">
        <f>IF($B4741="","",IF($C4741="SUPERSTORE","Superstore","DH"))</f>
        <v/>
      </c>
      <c r="O4741" s="36">
        <f>IF($B4741="","",IFERROR(VLOOKUP($B4741,Mapping!$A:$C,2,0),"Not Mapped"))</f>
        <v/>
      </c>
      <c r="P4741" s="36">
        <f>IF($B4741="","",IFERROR(VLOOKUP($B4741,Mapping!$A:$C,3,0),"Not Mapped"))</f>
        <v/>
      </c>
      <c r="Q4741" s="36">
        <f>IF($B4741="","",IFERROR(VLOOKUP($O4741,Leaders!$A:$B,2,0),"Not Mapped"))</f>
        <v/>
      </c>
      <c r="R4741" s="36">
        <f>IF($B4741="","",IF(COUNTIF(Exclusions!$A:$A,$B4741)&gt;0,"Yes","No"))</f>
        <v/>
      </c>
      <c r="S4741" s="38">
        <f>IF($B4741="","",MIN(1,DAY($A4741)/IF($N4741="Superstore",Settings!$B$5,Settings!$B$4)))</f>
        <v/>
      </c>
      <c r="T4741" s="38">
        <f>IF(OR($B4741="",$G4741="",$S4741=0),"",$G4741/$S4741)</f>
        <v/>
      </c>
      <c r="U4741" s="36">
        <f>IF($T4741="","",IF($T4741&lt;Settings!$B$8,"Critical",IF($T4741&lt;Settings!$B$9,"Semi Critical","Non Critical")))</f>
        <v/>
      </c>
      <c r="V4741" s="28" t="n"/>
      <c r="Z4741">
        <f>IF($B4741="","",IFERROR(VLOOKUP($B4741,'Plan HC for CCA'!$A:$B,2,0),""))</f>
        <v/>
      </c>
      <c r="AA4741">
        <f>IF(OR($B4741="",$Z4741=""),"",IF(N($M4741)&lt;$Z4741,"Delta","No Delta"))</f>
        <v/>
      </c>
      <c r="AB4741">
        <f>IF(OR($B4741="",$Z4741=""),"",MAX(0,$Z4741-N($M4741)))</f>
        <v/>
      </c>
      <c r="AC4741" s="46">
        <f>IF($B4741="","",IFERROR(INDEX('CCA Util %'!$H:$H,MATCH($B4741,'CCA Util %'!$E:$E,0)),""))</f>
        <v/>
      </c>
      <c r="AD4741">
        <f>IF($B4741="","",IFERROR(INDEX('CCA Util %'!$G:$G,MATCH($B4741,'CCA Util %'!$E:$E,0)),""))</f>
        <v/>
      </c>
      <c r="AE4741">
        <f>IF(OR($B4741="",$U4741=""),"",$U4741&amp;" &amp; "&amp;IF(OR($AD4741="",$AD4741=0),"Util NA",$AD4741&amp;" Util"))</f>
        <v/>
      </c>
    </row>
    <row r="4742" ht="15.75" customHeight="1" s="42">
      <c r="A4742" s="41" t="n"/>
      <c r="G4742" s="38" t="n"/>
      <c r="H4742" s="38" t="n"/>
      <c r="I4742" s="38" t="n"/>
      <c r="J4742" s="38" t="n"/>
      <c r="K4742" s="38" t="n"/>
      <c r="L4742" s="38" t="n"/>
      <c r="N4742" s="36">
        <f>IF($B4742="","",IF($C4742="SUPERSTORE","Superstore","DH"))</f>
        <v/>
      </c>
      <c r="O4742" s="36">
        <f>IF($B4742="","",IFERROR(VLOOKUP($B4742,Mapping!$A:$C,2,0),"Not Mapped"))</f>
        <v/>
      </c>
      <c r="P4742" s="36">
        <f>IF($B4742="","",IFERROR(VLOOKUP($B4742,Mapping!$A:$C,3,0),"Not Mapped"))</f>
        <v/>
      </c>
      <c r="Q4742" s="36">
        <f>IF($B4742="","",IFERROR(VLOOKUP($O4742,Leaders!$A:$B,2,0),"Not Mapped"))</f>
        <v/>
      </c>
      <c r="R4742" s="36">
        <f>IF($B4742="","",IF(COUNTIF(Exclusions!$A:$A,$B4742)&gt;0,"Yes","No"))</f>
        <v/>
      </c>
      <c r="S4742" s="38">
        <f>IF($B4742="","",MIN(1,DAY($A4742)/IF($N4742="Superstore",Settings!$B$5,Settings!$B$4)))</f>
        <v/>
      </c>
      <c r="T4742" s="38">
        <f>IF(OR($B4742="",$G4742="",$S4742=0),"",$G4742/$S4742)</f>
        <v/>
      </c>
      <c r="U4742" s="36">
        <f>IF($T4742="","",IF($T4742&lt;Settings!$B$8,"Critical",IF($T4742&lt;Settings!$B$9,"Semi Critical","Non Critical")))</f>
        <v/>
      </c>
      <c r="V4742" s="28" t="n"/>
      <c r="Z4742">
        <f>IF($B4742="","",IFERROR(VLOOKUP($B4742,'Plan HC for CCA'!$A:$B,2,0),""))</f>
        <v/>
      </c>
      <c r="AA4742">
        <f>IF(OR($B4742="",$Z4742=""),"",IF(N($M4742)&lt;$Z4742,"Delta","No Delta"))</f>
        <v/>
      </c>
      <c r="AB4742">
        <f>IF(OR($B4742="",$Z4742=""),"",MAX(0,$Z4742-N($M4742)))</f>
        <v/>
      </c>
      <c r="AC4742" s="46">
        <f>IF($B4742="","",IFERROR(INDEX('CCA Util %'!$H:$H,MATCH($B4742,'CCA Util %'!$E:$E,0)),""))</f>
        <v/>
      </c>
      <c r="AD4742">
        <f>IF($B4742="","",IFERROR(INDEX('CCA Util %'!$G:$G,MATCH($B4742,'CCA Util %'!$E:$E,0)),""))</f>
        <v/>
      </c>
      <c r="AE4742">
        <f>IF(OR($B4742="",$U4742=""),"",$U4742&amp;" &amp; "&amp;IF(OR($AD4742="",$AD4742=0),"Util NA",$AD4742&amp;" Util"))</f>
        <v/>
      </c>
    </row>
    <row r="4743" ht="15.75" customHeight="1" s="42">
      <c r="A4743" s="41" t="n"/>
      <c r="G4743" s="38" t="n"/>
      <c r="H4743" s="38" t="n"/>
      <c r="I4743" s="38" t="n"/>
      <c r="J4743" s="38" t="n"/>
      <c r="K4743" s="38" t="n"/>
      <c r="L4743" s="38" t="n"/>
      <c r="N4743" s="36">
        <f>IF($B4743="","",IF($C4743="SUPERSTORE","Superstore","DH"))</f>
        <v/>
      </c>
      <c r="O4743" s="36">
        <f>IF($B4743="","",IFERROR(VLOOKUP($B4743,Mapping!$A:$C,2,0),"Not Mapped"))</f>
        <v/>
      </c>
      <c r="P4743" s="36">
        <f>IF($B4743="","",IFERROR(VLOOKUP($B4743,Mapping!$A:$C,3,0),"Not Mapped"))</f>
        <v/>
      </c>
      <c r="Q4743" s="36">
        <f>IF($B4743="","",IFERROR(VLOOKUP($O4743,Leaders!$A:$B,2,0),"Not Mapped"))</f>
        <v/>
      </c>
      <c r="R4743" s="36">
        <f>IF($B4743="","",IF(COUNTIF(Exclusions!$A:$A,$B4743)&gt;0,"Yes","No"))</f>
        <v/>
      </c>
      <c r="S4743" s="38">
        <f>IF($B4743="","",MIN(1,DAY($A4743)/IF($N4743="Superstore",Settings!$B$5,Settings!$B$4)))</f>
        <v/>
      </c>
      <c r="T4743" s="38">
        <f>IF(OR($B4743="",$G4743="",$S4743=0),"",$G4743/$S4743)</f>
        <v/>
      </c>
      <c r="U4743" s="36">
        <f>IF($T4743="","",IF($T4743&lt;Settings!$B$8,"Critical",IF($T4743&lt;Settings!$B$9,"Semi Critical","Non Critical")))</f>
        <v/>
      </c>
      <c r="V4743" s="28" t="n"/>
      <c r="Z4743">
        <f>IF($B4743="","",IFERROR(VLOOKUP($B4743,'Plan HC for CCA'!$A:$B,2,0),""))</f>
        <v/>
      </c>
      <c r="AA4743">
        <f>IF(OR($B4743="",$Z4743=""),"",IF(N($M4743)&lt;$Z4743,"Delta","No Delta"))</f>
        <v/>
      </c>
      <c r="AB4743">
        <f>IF(OR($B4743="",$Z4743=""),"",MAX(0,$Z4743-N($M4743)))</f>
        <v/>
      </c>
      <c r="AC4743" s="46">
        <f>IF($B4743="","",IFERROR(INDEX('CCA Util %'!$H:$H,MATCH($B4743,'CCA Util %'!$E:$E,0)),""))</f>
        <v/>
      </c>
      <c r="AD4743">
        <f>IF($B4743="","",IFERROR(INDEX('CCA Util %'!$G:$G,MATCH($B4743,'CCA Util %'!$E:$E,0)),""))</f>
        <v/>
      </c>
      <c r="AE4743">
        <f>IF(OR($B4743="",$U4743=""),"",$U4743&amp;" &amp; "&amp;IF(OR($AD4743="",$AD4743=0),"Util NA",$AD4743&amp;" Util"))</f>
        <v/>
      </c>
    </row>
    <row r="4744" ht="15.75" customHeight="1" s="42">
      <c r="A4744" s="41" t="n"/>
      <c r="G4744" s="38" t="n"/>
      <c r="H4744" s="38" t="n"/>
      <c r="I4744" s="38" t="n"/>
      <c r="J4744" s="38" t="n"/>
      <c r="K4744" s="38" t="n"/>
      <c r="L4744" s="38" t="n"/>
      <c r="N4744" s="36">
        <f>IF($B4744="","",IF($C4744="SUPERSTORE","Superstore","DH"))</f>
        <v/>
      </c>
      <c r="O4744" s="36">
        <f>IF($B4744="","",IFERROR(VLOOKUP($B4744,Mapping!$A:$C,2,0),"Not Mapped"))</f>
        <v/>
      </c>
      <c r="P4744" s="36">
        <f>IF($B4744="","",IFERROR(VLOOKUP($B4744,Mapping!$A:$C,3,0),"Not Mapped"))</f>
        <v/>
      </c>
      <c r="Q4744" s="36">
        <f>IF($B4744="","",IFERROR(VLOOKUP($O4744,Leaders!$A:$B,2,0),"Not Mapped"))</f>
        <v/>
      </c>
      <c r="R4744" s="36">
        <f>IF($B4744="","",IF(COUNTIF(Exclusions!$A:$A,$B4744)&gt;0,"Yes","No"))</f>
        <v/>
      </c>
      <c r="S4744" s="38">
        <f>IF($B4744="","",MIN(1,DAY($A4744)/IF($N4744="Superstore",Settings!$B$5,Settings!$B$4)))</f>
        <v/>
      </c>
      <c r="T4744" s="38">
        <f>IF(OR($B4744="",$G4744="",$S4744=0),"",$G4744/$S4744)</f>
        <v/>
      </c>
      <c r="U4744" s="36">
        <f>IF($T4744="","",IF($T4744&lt;Settings!$B$8,"Critical",IF($T4744&lt;Settings!$B$9,"Semi Critical","Non Critical")))</f>
        <v/>
      </c>
      <c r="V4744" s="28" t="n"/>
      <c r="Z4744">
        <f>IF($B4744="","",IFERROR(VLOOKUP($B4744,'Plan HC for CCA'!$A:$B,2,0),""))</f>
        <v/>
      </c>
      <c r="AA4744">
        <f>IF(OR($B4744="",$Z4744=""),"",IF(N($M4744)&lt;$Z4744,"Delta","No Delta"))</f>
        <v/>
      </c>
      <c r="AB4744">
        <f>IF(OR($B4744="",$Z4744=""),"",MAX(0,$Z4744-N($M4744)))</f>
        <v/>
      </c>
      <c r="AC4744" s="46">
        <f>IF($B4744="","",IFERROR(INDEX('CCA Util %'!$H:$H,MATCH($B4744,'CCA Util %'!$E:$E,0)),""))</f>
        <v/>
      </c>
      <c r="AD4744">
        <f>IF($B4744="","",IFERROR(INDEX('CCA Util %'!$G:$G,MATCH($B4744,'CCA Util %'!$E:$E,0)),""))</f>
        <v/>
      </c>
      <c r="AE4744">
        <f>IF(OR($B4744="",$U4744=""),"",$U4744&amp;" &amp; "&amp;IF(OR($AD4744="",$AD4744=0),"Util NA",$AD4744&amp;" Util"))</f>
        <v/>
      </c>
    </row>
    <row r="4745" ht="15.75" customHeight="1" s="42">
      <c r="A4745" s="41" t="n"/>
      <c r="G4745" s="38" t="n"/>
      <c r="H4745" s="38" t="n"/>
      <c r="I4745" s="38" t="n"/>
      <c r="J4745" s="38" t="n"/>
      <c r="K4745" s="38" t="n"/>
      <c r="L4745" s="38" t="n"/>
      <c r="N4745" s="36">
        <f>IF($B4745="","",IF($C4745="SUPERSTORE","Superstore","DH"))</f>
        <v/>
      </c>
      <c r="O4745" s="36">
        <f>IF($B4745="","",IFERROR(VLOOKUP($B4745,Mapping!$A:$C,2,0),"Not Mapped"))</f>
        <v/>
      </c>
      <c r="P4745" s="36">
        <f>IF($B4745="","",IFERROR(VLOOKUP($B4745,Mapping!$A:$C,3,0),"Not Mapped"))</f>
        <v/>
      </c>
      <c r="Q4745" s="36">
        <f>IF($B4745="","",IFERROR(VLOOKUP($O4745,Leaders!$A:$B,2,0),"Not Mapped"))</f>
        <v/>
      </c>
      <c r="R4745" s="36">
        <f>IF($B4745="","",IF(COUNTIF(Exclusions!$A:$A,$B4745)&gt;0,"Yes","No"))</f>
        <v/>
      </c>
      <c r="S4745" s="38">
        <f>IF($B4745="","",MIN(1,DAY($A4745)/IF($N4745="Superstore",Settings!$B$5,Settings!$B$4)))</f>
        <v/>
      </c>
      <c r="T4745" s="38">
        <f>IF(OR($B4745="",$G4745="",$S4745=0),"",$G4745/$S4745)</f>
        <v/>
      </c>
      <c r="U4745" s="36">
        <f>IF($T4745="","",IF($T4745&lt;Settings!$B$8,"Critical",IF($T4745&lt;Settings!$B$9,"Semi Critical","Non Critical")))</f>
        <v/>
      </c>
      <c r="V4745" s="28" t="n"/>
      <c r="Z4745">
        <f>IF($B4745="","",IFERROR(VLOOKUP($B4745,'Plan HC for CCA'!$A:$B,2,0),""))</f>
        <v/>
      </c>
      <c r="AA4745">
        <f>IF(OR($B4745="",$Z4745=""),"",IF(N($M4745)&lt;$Z4745,"Delta","No Delta"))</f>
        <v/>
      </c>
      <c r="AB4745">
        <f>IF(OR($B4745="",$Z4745=""),"",MAX(0,$Z4745-N($M4745)))</f>
        <v/>
      </c>
      <c r="AC4745" s="46">
        <f>IF($B4745="","",IFERROR(INDEX('CCA Util %'!$H:$H,MATCH($B4745,'CCA Util %'!$E:$E,0)),""))</f>
        <v/>
      </c>
      <c r="AD4745">
        <f>IF($B4745="","",IFERROR(INDEX('CCA Util %'!$G:$G,MATCH($B4745,'CCA Util %'!$E:$E,0)),""))</f>
        <v/>
      </c>
      <c r="AE4745">
        <f>IF(OR($B4745="",$U4745=""),"",$U4745&amp;" &amp; "&amp;IF(OR($AD4745="",$AD4745=0),"Util NA",$AD4745&amp;" Util"))</f>
        <v/>
      </c>
    </row>
    <row r="4746" ht="15.75" customHeight="1" s="42">
      <c r="A4746" s="41" t="n"/>
      <c r="G4746" s="38" t="n"/>
      <c r="H4746" s="38" t="n"/>
      <c r="I4746" s="38" t="n"/>
      <c r="J4746" s="38" t="n"/>
      <c r="K4746" s="38" t="n"/>
      <c r="L4746" s="38" t="n"/>
      <c r="N4746" s="36">
        <f>IF($B4746="","",IF($C4746="SUPERSTORE","Superstore","DH"))</f>
        <v/>
      </c>
      <c r="O4746" s="36">
        <f>IF($B4746="","",IFERROR(VLOOKUP($B4746,Mapping!$A:$C,2,0),"Not Mapped"))</f>
        <v/>
      </c>
      <c r="P4746" s="36">
        <f>IF($B4746="","",IFERROR(VLOOKUP($B4746,Mapping!$A:$C,3,0),"Not Mapped"))</f>
        <v/>
      </c>
      <c r="Q4746" s="36">
        <f>IF($B4746="","",IFERROR(VLOOKUP($O4746,Leaders!$A:$B,2,0),"Not Mapped"))</f>
        <v/>
      </c>
      <c r="R4746" s="36">
        <f>IF($B4746="","",IF(COUNTIF(Exclusions!$A:$A,$B4746)&gt;0,"Yes","No"))</f>
        <v/>
      </c>
      <c r="S4746" s="38">
        <f>IF($B4746="","",MIN(1,DAY($A4746)/IF($N4746="Superstore",Settings!$B$5,Settings!$B$4)))</f>
        <v/>
      </c>
      <c r="T4746" s="38">
        <f>IF(OR($B4746="",$G4746="",$S4746=0),"",$G4746/$S4746)</f>
        <v/>
      </c>
      <c r="U4746" s="36">
        <f>IF($T4746="","",IF($T4746&lt;Settings!$B$8,"Critical",IF($T4746&lt;Settings!$B$9,"Semi Critical","Non Critical")))</f>
        <v/>
      </c>
      <c r="V4746" s="28" t="n"/>
      <c r="Z4746">
        <f>IF($B4746="","",IFERROR(VLOOKUP($B4746,'Plan HC for CCA'!$A:$B,2,0),""))</f>
        <v/>
      </c>
      <c r="AA4746">
        <f>IF(OR($B4746="",$Z4746=""),"",IF(N($M4746)&lt;$Z4746,"Delta","No Delta"))</f>
        <v/>
      </c>
      <c r="AB4746">
        <f>IF(OR($B4746="",$Z4746=""),"",MAX(0,$Z4746-N($M4746)))</f>
        <v/>
      </c>
      <c r="AC4746" s="46">
        <f>IF($B4746="","",IFERROR(INDEX('CCA Util %'!$H:$H,MATCH($B4746,'CCA Util %'!$E:$E,0)),""))</f>
        <v/>
      </c>
      <c r="AD4746">
        <f>IF($B4746="","",IFERROR(INDEX('CCA Util %'!$G:$G,MATCH($B4746,'CCA Util %'!$E:$E,0)),""))</f>
        <v/>
      </c>
      <c r="AE4746">
        <f>IF(OR($B4746="",$U4746=""),"",$U4746&amp;" &amp; "&amp;IF(OR($AD4746="",$AD4746=0),"Util NA",$AD4746&amp;" Util"))</f>
        <v/>
      </c>
    </row>
    <row r="4747" ht="15.75" customHeight="1" s="42">
      <c r="A4747" s="41" t="n"/>
      <c r="G4747" s="38" t="n"/>
      <c r="H4747" s="38" t="n"/>
      <c r="I4747" s="38" t="n"/>
      <c r="J4747" s="38" t="n"/>
      <c r="K4747" s="38" t="n"/>
      <c r="L4747" s="38" t="n"/>
      <c r="N4747" s="36">
        <f>IF($B4747="","",IF($C4747="SUPERSTORE","Superstore","DH"))</f>
        <v/>
      </c>
      <c r="O4747" s="36">
        <f>IF($B4747="","",IFERROR(VLOOKUP($B4747,Mapping!$A:$C,2,0),"Not Mapped"))</f>
        <v/>
      </c>
      <c r="P4747" s="36">
        <f>IF($B4747="","",IFERROR(VLOOKUP($B4747,Mapping!$A:$C,3,0),"Not Mapped"))</f>
        <v/>
      </c>
      <c r="Q4747" s="36">
        <f>IF($B4747="","",IFERROR(VLOOKUP($O4747,Leaders!$A:$B,2,0),"Not Mapped"))</f>
        <v/>
      </c>
      <c r="R4747" s="36">
        <f>IF($B4747="","",IF(COUNTIF(Exclusions!$A:$A,$B4747)&gt;0,"Yes","No"))</f>
        <v/>
      </c>
      <c r="S4747" s="38">
        <f>IF($B4747="","",MIN(1,DAY($A4747)/IF($N4747="Superstore",Settings!$B$5,Settings!$B$4)))</f>
        <v/>
      </c>
      <c r="T4747" s="38">
        <f>IF(OR($B4747="",$G4747="",$S4747=0),"",$G4747/$S4747)</f>
        <v/>
      </c>
      <c r="U4747" s="36">
        <f>IF($T4747="","",IF($T4747&lt;Settings!$B$8,"Critical",IF($T4747&lt;Settings!$B$9,"Semi Critical","Non Critical")))</f>
        <v/>
      </c>
      <c r="V4747" s="28" t="n"/>
      <c r="Z4747">
        <f>IF($B4747="","",IFERROR(VLOOKUP($B4747,'Plan HC for CCA'!$A:$B,2,0),""))</f>
        <v/>
      </c>
      <c r="AA4747">
        <f>IF(OR($B4747="",$Z4747=""),"",IF(N($M4747)&lt;$Z4747,"Delta","No Delta"))</f>
        <v/>
      </c>
      <c r="AB4747">
        <f>IF(OR($B4747="",$Z4747=""),"",MAX(0,$Z4747-N($M4747)))</f>
        <v/>
      </c>
      <c r="AC4747" s="46">
        <f>IF($B4747="","",IFERROR(INDEX('CCA Util %'!$H:$H,MATCH($B4747,'CCA Util %'!$E:$E,0)),""))</f>
        <v/>
      </c>
      <c r="AD4747">
        <f>IF($B4747="","",IFERROR(INDEX('CCA Util %'!$G:$G,MATCH($B4747,'CCA Util %'!$E:$E,0)),""))</f>
        <v/>
      </c>
      <c r="AE4747">
        <f>IF(OR($B4747="",$U4747=""),"",$U4747&amp;" &amp; "&amp;IF(OR($AD4747="",$AD4747=0),"Util NA",$AD4747&amp;" Util"))</f>
        <v/>
      </c>
    </row>
    <row r="4748" ht="15.75" customHeight="1" s="42">
      <c r="A4748" s="41" t="n"/>
      <c r="G4748" s="38" t="n"/>
      <c r="H4748" s="38" t="n"/>
      <c r="I4748" s="38" t="n"/>
      <c r="J4748" s="38" t="n"/>
      <c r="K4748" s="38" t="n"/>
      <c r="L4748" s="38" t="n"/>
      <c r="N4748" s="36">
        <f>IF($B4748="","",IF($C4748="SUPERSTORE","Superstore","DH"))</f>
        <v/>
      </c>
      <c r="O4748" s="36">
        <f>IF($B4748="","",IFERROR(VLOOKUP($B4748,Mapping!$A:$C,2,0),"Not Mapped"))</f>
        <v/>
      </c>
      <c r="P4748" s="36">
        <f>IF($B4748="","",IFERROR(VLOOKUP($B4748,Mapping!$A:$C,3,0),"Not Mapped"))</f>
        <v/>
      </c>
      <c r="Q4748" s="36">
        <f>IF($B4748="","",IFERROR(VLOOKUP($O4748,Leaders!$A:$B,2,0),"Not Mapped"))</f>
        <v/>
      </c>
      <c r="R4748" s="36">
        <f>IF($B4748="","",IF(COUNTIF(Exclusions!$A:$A,$B4748)&gt;0,"Yes","No"))</f>
        <v/>
      </c>
      <c r="S4748" s="38">
        <f>IF($B4748="","",MIN(1,DAY($A4748)/IF($N4748="Superstore",Settings!$B$5,Settings!$B$4)))</f>
        <v/>
      </c>
      <c r="T4748" s="38">
        <f>IF(OR($B4748="",$G4748="",$S4748=0),"",$G4748/$S4748)</f>
        <v/>
      </c>
      <c r="U4748" s="36">
        <f>IF($T4748="","",IF($T4748&lt;Settings!$B$8,"Critical",IF($T4748&lt;Settings!$B$9,"Semi Critical","Non Critical")))</f>
        <v/>
      </c>
      <c r="V4748" s="28" t="n"/>
      <c r="Z4748">
        <f>IF($B4748="","",IFERROR(VLOOKUP($B4748,'Plan HC for CCA'!$A:$B,2,0),""))</f>
        <v/>
      </c>
      <c r="AA4748">
        <f>IF(OR($B4748="",$Z4748=""),"",IF(N($M4748)&lt;$Z4748,"Delta","No Delta"))</f>
        <v/>
      </c>
      <c r="AB4748">
        <f>IF(OR($B4748="",$Z4748=""),"",MAX(0,$Z4748-N($M4748)))</f>
        <v/>
      </c>
      <c r="AC4748" s="46">
        <f>IF($B4748="","",IFERROR(INDEX('CCA Util %'!$H:$H,MATCH($B4748,'CCA Util %'!$E:$E,0)),""))</f>
        <v/>
      </c>
      <c r="AD4748">
        <f>IF($B4748="","",IFERROR(INDEX('CCA Util %'!$G:$G,MATCH($B4748,'CCA Util %'!$E:$E,0)),""))</f>
        <v/>
      </c>
      <c r="AE4748">
        <f>IF(OR($B4748="",$U4748=""),"",$U4748&amp;" &amp; "&amp;IF(OR($AD4748="",$AD4748=0),"Util NA",$AD4748&amp;" Util"))</f>
        <v/>
      </c>
    </row>
    <row r="4749" ht="15.75" customHeight="1" s="42">
      <c r="A4749" s="41" t="n"/>
      <c r="G4749" s="38" t="n"/>
      <c r="H4749" s="38" t="n"/>
      <c r="I4749" s="38" t="n"/>
      <c r="J4749" s="38" t="n"/>
      <c r="K4749" s="38" t="n"/>
      <c r="L4749" s="38" t="n"/>
      <c r="N4749" s="36">
        <f>IF($B4749="","",IF($C4749="SUPERSTORE","Superstore","DH"))</f>
        <v/>
      </c>
      <c r="O4749" s="36">
        <f>IF($B4749="","",IFERROR(VLOOKUP($B4749,Mapping!$A:$C,2,0),"Not Mapped"))</f>
        <v/>
      </c>
      <c r="P4749" s="36">
        <f>IF($B4749="","",IFERROR(VLOOKUP($B4749,Mapping!$A:$C,3,0),"Not Mapped"))</f>
        <v/>
      </c>
      <c r="Q4749" s="36">
        <f>IF($B4749="","",IFERROR(VLOOKUP($O4749,Leaders!$A:$B,2,0),"Not Mapped"))</f>
        <v/>
      </c>
      <c r="R4749" s="36">
        <f>IF($B4749="","",IF(COUNTIF(Exclusions!$A:$A,$B4749)&gt;0,"Yes","No"))</f>
        <v/>
      </c>
      <c r="S4749" s="38">
        <f>IF($B4749="","",MIN(1,DAY($A4749)/IF($N4749="Superstore",Settings!$B$5,Settings!$B$4)))</f>
        <v/>
      </c>
      <c r="T4749" s="38">
        <f>IF(OR($B4749="",$G4749="",$S4749=0),"",$G4749/$S4749)</f>
        <v/>
      </c>
      <c r="U4749" s="36">
        <f>IF($T4749="","",IF($T4749&lt;Settings!$B$8,"Critical",IF($T4749&lt;Settings!$B$9,"Semi Critical","Non Critical")))</f>
        <v/>
      </c>
      <c r="V4749" s="28" t="n"/>
      <c r="Z4749">
        <f>IF($B4749="","",IFERROR(VLOOKUP($B4749,'Plan HC for CCA'!$A:$B,2,0),""))</f>
        <v/>
      </c>
      <c r="AA4749">
        <f>IF(OR($B4749="",$Z4749=""),"",IF(N($M4749)&lt;$Z4749,"Delta","No Delta"))</f>
        <v/>
      </c>
      <c r="AB4749">
        <f>IF(OR($B4749="",$Z4749=""),"",MAX(0,$Z4749-N($M4749)))</f>
        <v/>
      </c>
      <c r="AC4749" s="46">
        <f>IF($B4749="","",IFERROR(INDEX('CCA Util %'!$H:$H,MATCH($B4749,'CCA Util %'!$E:$E,0)),""))</f>
        <v/>
      </c>
      <c r="AD4749">
        <f>IF($B4749="","",IFERROR(INDEX('CCA Util %'!$G:$G,MATCH($B4749,'CCA Util %'!$E:$E,0)),""))</f>
        <v/>
      </c>
      <c r="AE4749">
        <f>IF(OR($B4749="",$U4749=""),"",$U4749&amp;" &amp; "&amp;IF(OR($AD4749="",$AD4749=0),"Util NA",$AD4749&amp;" Util"))</f>
        <v/>
      </c>
    </row>
    <row r="4750" ht="15.75" customHeight="1" s="42">
      <c r="A4750" s="41" t="n"/>
      <c r="G4750" s="38" t="n"/>
      <c r="H4750" s="38" t="n"/>
      <c r="I4750" s="38" t="n"/>
      <c r="J4750" s="38" t="n"/>
      <c r="K4750" s="38" t="n"/>
      <c r="L4750" s="38" t="n"/>
      <c r="N4750" s="36">
        <f>IF($B4750="","",IF($C4750="SUPERSTORE","Superstore","DH"))</f>
        <v/>
      </c>
      <c r="O4750" s="36">
        <f>IF($B4750="","",IFERROR(VLOOKUP($B4750,Mapping!$A:$C,2,0),"Not Mapped"))</f>
        <v/>
      </c>
      <c r="P4750" s="36">
        <f>IF($B4750="","",IFERROR(VLOOKUP($B4750,Mapping!$A:$C,3,0),"Not Mapped"))</f>
        <v/>
      </c>
      <c r="Q4750" s="36">
        <f>IF($B4750="","",IFERROR(VLOOKUP($O4750,Leaders!$A:$B,2,0),"Not Mapped"))</f>
        <v/>
      </c>
      <c r="R4750" s="36">
        <f>IF($B4750="","",IF(COUNTIF(Exclusions!$A:$A,$B4750)&gt;0,"Yes","No"))</f>
        <v/>
      </c>
      <c r="S4750" s="38">
        <f>IF($B4750="","",MIN(1,DAY($A4750)/IF($N4750="Superstore",Settings!$B$5,Settings!$B$4)))</f>
        <v/>
      </c>
      <c r="T4750" s="38">
        <f>IF(OR($B4750="",$G4750="",$S4750=0),"",$G4750/$S4750)</f>
        <v/>
      </c>
      <c r="U4750" s="36">
        <f>IF($T4750="","",IF($T4750&lt;Settings!$B$8,"Critical",IF($T4750&lt;Settings!$B$9,"Semi Critical","Non Critical")))</f>
        <v/>
      </c>
      <c r="V4750" s="28" t="n"/>
      <c r="Z4750">
        <f>IF($B4750="","",IFERROR(VLOOKUP($B4750,'Plan HC for CCA'!$A:$B,2,0),""))</f>
        <v/>
      </c>
      <c r="AA4750">
        <f>IF(OR($B4750="",$Z4750=""),"",IF(N($M4750)&lt;$Z4750,"Delta","No Delta"))</f>
        <v/>
      </c>
      <c r="AB4750">
        <f>IF(OR($B4750="",$Z4750=""),"",MAX(0,$Z4750-N($M4750)))</f>
        <v/>
      </c>
      <c r="AC4750" s="46">
        <f>IF($B4750="","",IFERROR(INDEX('CCA Util %'!$H:$H,MATCH($B4750,'CCA Util %'!$E:$E,0)),""))</f>
        <v/>
      </c>
      <c r="AD4750">
        <f>IF($B4750="","",IFERROR(INDEX('CCA Util %'!$G:$G,MATCH($B4750,'CCA Util %'!$E:$E,0)),""))</f>
        <v/>
      </c>
      <c r="AE4750">
        <f>IF(OR($B4750="",$U4750=""),"",$U4750&amp;" &amp; "&amp;IF(OR($AD4750="",$AD4750=0),"Util NA",$AD4750&amp;" Util"))</f>
        <v/>
      </c>
    </row>
    <row r="4751" ht="15.75" customHeight="1" s="42">
      <c r="A4751" s="41" t="n"/>
      <c r="G4751" s="38" t="n"/>
      <c r="H4751" s="38" t="n"/>
      <c r="I4751" s="38" t="n"/>
      <c r="J4751" s="38" t="n"/>
      <c r="K4751" s="38" t="n"/>
      <c r="L4751" s="38" t="n"/>
      <c r="N4751" s="36">
        <f>IF($B4751="","",IF($C4751="SUPERSTORE","Superstore","DH"))</f>
        <v/>
      </c>
      <c r="O4751" s="36">
        <f>IF($B4751="","",IFERROR(VLOOKUP($B4751,Mapping!$A:$C,2,0),"Not Mapped"))</f>
        <v/>
      </c>
      <c r="P4751" s="36">
        <f>IF($B4751="","",IFERROR(VLOOKUP($B4751,Mapping!$A:$C,3,0),"Not Mapped"))</f>
        <v/>
      </c>
      <c r="Q4751" s="36">
        <f>IF($B4751="","",IFERROR(VLOOKUP($O4751,Leaders!$A:$B,2,0),"Not Mapped"))</f>
        <v/>
      </c>
      <c r="R4751" s="36">
        <f>IF($B4751="","",IF(COUNTIF(Exclusions!$A:$A,$B4751)&gt;0,"Yes","No"))</f>
        <v/>
      </c>
      <c r="S4751" s="38">
        <f>IF($B4751="","",MIN(1,DAY($A4751)/IF($N4751="Superstore",Settings!$B$5,Settings!$B$4)))</f>
        <v/>
      </c>
      <c r="T4751" s="38">
        <f>IF(OR($B4751="",$G4751="",$S4751=0),"",$G4751/$S4751)</f>
        <v/>
      </c>
      <c r="U4751" s="36">
        <f>IF($T4751="","",IF($T4751&lt;Settings!$B$8,"Critical",IF($T4751&lt;Settings!$B$9,"Semi Critical","Non Critical")))</f>
        <v/>
      </c>
      <c r="V4751" s="28" t="n"/>
      <c r="Z4751">
        <f>IF($B4751="","",IFERROR(VLOOKUP($B4751,'Plan HC for CCA'!$A:$B,2,0),""))</f>
        <v/>
      </c>
      <c r="AA4751">
        <f>IF(OR($B4751="",$Z4751=""),"",IF(N($M4751)&lt;$Z4751,"Delta","No Delta"))</f>
        <v/>
      </c>
      <c r="AB4751">
        <f>IF(OR($B4751="",$Z4751=""),"",MAX(0,$Z4751-N($M4751)))</f>
        <v/>
      </c>
      <c r="AC4751" s="46">
        <f>IF($B4751="","",IFERROR(INDEX('CCA Util %'!$H:$H,MATCH($B4751,'CCA Util %'!$E:$E,0)),""))</f>
        <v/>
      </c>
      <c r="AD4751">
        <f>IF($B4751="","",IFERROR(INDEX('CCA Util %'!$G:$G,MATCH($B4751,'CCA Util %'!$E:$E,0)),""))</f>
        <v/>
      </c>
      <c r="AE4751">
        <f>IF(OR($B4751="",$U4751=""),"",$U4751&amp;" &amp; "&amp;IF(OR($AD4751="",$AD4751=0),"Util NA",$AD4751&amp;" Util"))</f>
        <v/>
      </c>
    </row>
    <row r="4752" ht="15.75" customHeight="1" s="42">
      <c r="A4752" s="41" t="n"/>
      <c r="G4752" s="38" t="n"/>
      <c r="H4752" s="38" t="n"/>
      <c r="I4752" s="38" t="n"/>
      <c r="J4752" s="38" t="n"/>
      <c r="K4752" s="38" t="n"/>
      <c r="L4752" s="38" t="n"/>
      <c r="N4752" s="36">
        <f>IF($B4752="","",IF($C4752="SUPERSTORE","Superstore","DH"))</f>
        <v/>
      </c>
      <c r="O4752" s="36">
        <f>IF($B4752="","",IFERROR(VLOOKUP($B4752,Mapping!$A:$C,2,0),"Not Mapped"))</f>
        <v/>
      </c>
      <c r="P4752" s="36">
        <f>IF($B4752="","",IFERROR(VLOOKUP($B4752,Mapping!$A:$C,3,0),"Not Mapped"))</f>
        <v/>
      </c>
      <c r="Q4752" s="36">
        <f>IF($B4752="","",IFERROR(VLOOKUP($O4752,Leaders!$A:$B,2,0),"Not Mapped"))</f>
        <v/>
      </c>
      <c r="R4752" s="36">
        <f>IF($B4752="","",IF(COUNTIF(Exclusions!$A:$A,$B4752)&gt;0,"Yes","No"))</f>
        <v/>
      </c>
      <c r="S4752" s="38">
        <f>IF($B4752="","",MIN(1,DAY($A4752)/IF($N4752="Superstore",Settings!$B$5,Settings!$B$4)))</f>
        <v/>
      </c>
      <c r="T4752" s="38">
        <f>IF(OR($B4752="",$G4752="",$S4752=0),"",$G4752/$S4752)</f>
        <v/>
      </c>
      <c r="U4752" s="36">
        <f>IF($T4752="","",IF($T4752&lt;Settings!$B$8,"Critical",IF($T4752&lt;Settings!$B$9,"Semi Critical","Non Critical")))</f>
        <v/>
      </c>
      <c r="V4752" s="28" t="n"/>
      <c r="Z4752">
        <f>IF($B4752="","",IFERROR(VLOOKUP($B4752,'Plan HC for CCA'!$A:$B,2,0),""))</f>
        <v/>
      </c>
      <c r="AA4752">
        <f>IF(OR($B4752="",$Z4752=""),"",IF(N($M4752)&lt;$Z4752,"Delta","No Delta"))</f>
        <v/>
      </c>
      <c r="AB4752">
        <f>IF(OR($B4752="",$Z4752=""),"",MAX(0,$Z4752-N($M4752)))</f>
        <v/>
      </c>
      <c r="AC4752" s="46">
        <f>IF($B4752="","",IFERROR(INDEX('CCA Util %'!$H:$H,MATCH($B4752,'CCA Util %'!$E:$E,0)),""))</f>
        <v/>
      </c>
      <c r="AD4752">
        <f>IF($B4752="","",IFERROR(INDEX('CCA Util %'!$G:$G,MATCH($B4752,'CCA Util %'!$E:$E,0)),""))</f>
        <v/>
      </c>
      <c r="AE4752">
        <f>IF(OR($B4752="",$U4752=""),"",$U4752&amp;" &amp; "&amp;IF(OR($AD4752="",$AD4752=0),"Util NA",$AD4752&amp;" Util"))</f>
        <v/>
      </c>
    </row>
    <row r="4753" ht="15.75" customHeight="1" s="42">
      <c r="A4753" s="41" t="n"/>
      <c r="G4753" s="38" t="n"/>
      <c r="H4753" s="38" t="n"/>
      <c r="I4753" s="38" t="n"/>
      <c r="J4753" s="38" t="n"/>
      <c r="K4753" s="38" t="n"/>
      <c r="L4753" s="38" t="n"/>
      <c r="N4753" s="36">
        <f>IF($B4753="","",IF($C4753="SUPERSTORE","Superstore","DH"))</f>
        <v/>
      </c>
      <c r="O4753" s="36">
        <f>IF($B4753="","",IFERROR(VLOOKUP($B4753,Mapping!$A:$C,2,0),"Not Mapped"))</f>
        <v/>
      </c>
      <c r="P4753" s="36">
        <f>IF($B4753="","",IFERROR(VLOOKUP($B4753,Mapping!$A:$C,3,0),"Not Mapped"))</f>
        <v/>
      </c>
      <c r="Q4753" s="36">
        <f>IF($B4753="","",IFERROR(VLOOKUP($O4753,Leaders!$A:$B,2,0),"Not Mapped"))</f>
        <v/>
      </c>
      <c r="R4753" s="36">
        <f>IF($B4753="","",IF(COUNTIF(Exclusions!$A:$A,$B4753)&gt;0,"Yes","No"))</f>
        <v/>
      </c>
      <c r="S4753" s="38">
        <f>IF($B4753="","",MIN(1,DAY($A4753)/IF($N4753="Superstore",Settings!$B$5,Settings!$B$4)))</f>
        <v/>
      </c>
      <c r="T4753" s="38">
        <f>IF(OR($B4753="",$G4753="",$S4753=0),"",$G4753/$S4753)</f>
        <v/>
      </c>
      <c r="U4753" s="36">
        <f>IF($T4753="","",IF($T4753&lt;Settings!$B$8,"Critical",IF($T4753&lt;Settings!$B$9,"Semi Critical","Non Critical")))</f>
        <v/>
      </c>
      <c r="V4753" s="28" t="n"/>
      <c r="Z4753">
        <f>IF($B4753="","",IFERROR(VLOOKUP($B4753,'Plan HC for CCA'!$A:$B,2,0),""))</f>
        <v/>
      </c>
      <c r="AA4753">
        <f>IF(OR($B4753="",$Z4753=""),"",IF(N($M4753)&lt;$Z4753,"Delta","No Delta"))</f>
        <v/>
      </c>
      <c r="AB4753">
        <f>IF(OR($B4753="",$Z4753=""),"",MAX(0,$Z4753-N($M4753)))</f>
        <v/>
      </c>
      <c r="AC4753" s="46">
        <f>IF($B4753="","",IFERROR(INDEX('CCA Util %'!$H:$H,MATCH($B4753,'CCA Util %'!$E:$E,0)),""))</f>
        <v/>
      </c>
      <c r="AD4753">
        <f>IF($B4753="","",IFERROR(INDEX('CCA Util %'!$G:$G,MATCH($B4753,'CCA Util %'!$E:$E,0)),""))</f>
        <v/>
      </c>
      <c r="AE4753">
        <f>IF(OR($B4753="",$U4753=""),"",$U4753&amp;" &amp; "&amp;IF(OR($AD4753="",$AD4753=0),"Util NA",$AD4753&amp;" Util"))</f>
        <v/>
      </c>
    </row>
    <row r="4754" ht="15.75" customHeight="1" s="42">
      <c r="A4754" s="41" t="n"/>
      <c r="G4754" s="38" t="n"/>
      <c r="H4754" s="38" t="n"/>
      <c r="I4754" s="38" t="n"/>
      <c r="J4754" s="38" t="n"/>
      <c r="K4754" s="38" t="n"/>
      <c r="L4754" s="38" t="n"/>
      <c r="N4754" s="36">
        <f>IF($B4754="","",IF($C4754="SUPERSTORE","Superstore","DH"))</f>
        <v/>
      </c>
      <c r="O4754" s="36">
        <f>IF($B4754="","",IFERROR(VLOOKUP($B4754,Mapping!$A:$C,2,0),"Not Mapped"))</f>
        <v/>
      </c>
      <c r="P4754" s="36">
        <f>IF($B4754="","",IFERROR(VLOOKUP($B4754,Mapping!$A:$C,3,0),"Not Mapped"))</f>
        <v/>
      </c>
      <c r="Q4754" s="36">
        <f>IF($B4754="","",IFERROR(VLOOKUP($O4754,Leaders!$A:$B,2,0),"Not Mapped"))</f>
        <v/>
      </c>
      <c r="R4754" s="36">
        <f>IF($B4754="","",IF(COUNTIF(Exclusions!$A:$A,$B4754)&gt;0,"Yes","No"))</f>
        <v/>
      </c>
      <c r="S4754" s="38">
        <f>IF($B4754="","",MIN(1,DAY($A4754)/IF($N4754="Superstore",Settings!$B$5,Settings!$B$4)))</f>
        <v/>
      </c>
      <c r="T4754" s="38">
        <f>IF(OR($B4754="",$G4754="",$S4754=0),"",$G4754/$S4754)</f>
        <v/>
      </c>
      <c r="U4754" s="36">
        <f>IF($T4754="","",IF($T4754&lt;Settings!$B$8,"Critical",IF($T4754&lt;Settings!$B$9,"Semi Critical","Non Critical")))</f>
        <v/>
      </c>
      <c r="V4754" s="28" t="n"/>
      <c r="Z4754">
        <f>IF($B4754="","",IFERROR(VLOOKUP($B4754,'Plan HC for CCA'!$A:$B,2,0),""))</f>
        <v/>
      </c>
      <c r="AA4754">
        <f>IF(OR($B4754="",$Z4754=""),"",IF(N($M4754)&lt;$Z4754,"Delta","No Delta"))</f>
        <v/>
      </c>
      <c r="AB4754">
        <f>IF(OR($B4754="",$Z4754=""),"",MAX(0,$Z4754-N($M4754)))</f>
        <v/>
      </c>
      <c r="AC4754" s="46">
        <f>IF($B4754="","",IFERROR(INDEX('CCA Util %'!$H:$H,MATCH($B4754,'CCA Util %'!$E:$E,0)),""))</f>
        <v/>
      </c>
      <c r="AD4754">
        <f>IF($B4754="","",IFERROR(INDEX('CCA Util %'!$G:$G,MATCH($B4754,'CCA Util %'!$E:$E,0)),""))</f>
        <v/>
      </c>
      <c r="AE4754">
        <f>IF(OR($B4754="",$U4754=""),"",$U4754&amp;" &amp; "&amp;IF(OR($AD4754="",$AD4754=0),"Util NA",$AD4754&amp;" Util"))</f>
        <v/>
      </c>
    </row>
    <row r="4755" ht="15.75" customHeight="1" s="42">
      <c r="A4755" s="41" t="n"/>
      <c r="G4755" s="38" t="n"/>
      <c r="H4755" s="38" t="n"/>
      <c r="I4755" s="38" t="n"/>
      <c r="J4755" s="38" t="n"/>
      <c r="K4755" s="38" t="n"/>
      <c r="L4755" s="38" t="n"/>
      <c r="N4755" s="36">
        <f>IF($B4755="","",IF($C4755="SUPERSTORE","Superstore","DH"))</f>
        <v/>
      </c>
      <c r="O4755" s="36">
        <f>IF($B4755="","",IFERROR(VLOOKUP($B4755,Mapping!$A:$C,2,0),"Not Mapped"))</f>
        <v/>
      </c>
      <c r="P4755" s="36">
        <f>IF($B4755="","",IFERROR(VLOOKUP($B4755,Mapping!$A:$C,3,0),"Not Mapped"))</f>
        <v/>
      </c>
      <c r="Q4755" s="36">
        <f>IF($B4755="","",IFERROR(VLOOKUP($O4755,Leaders!$A:$B,2,0),"Not Mapped"))</f>
        <v/>
      </c>
      <c r="R4755" s="36">
        <f>IF($B4755="","",IF(COUNTIF(Exclusions!$A:$A,$B4755)&gt;0,"Yes","No"))</f>
        <v/>
      </c>
      <c r="S4755" s="38">
        <f>IF($B4755="","",MIN(1,DAY($A4755)/IF($N4755="Superstore",Settings!$B$5,Settings!$B$4)))</f>
        <v/>
      </c>
      <c r="T4755" s="38">
        <f>IF(OR($B4755="",$G4755="",$S4755=0),"",$G4755/$S4755)</f>
        <v/>
      </c>
      <c r="U4755" s="36">
        <f>IF($T4755="","",IF($T4755&lt;Settings!$B$8,"Critical",IF($T4755&lt;Settings!$B$9,"Semi Critical","Non Critical")))</f>
        <v/>
      </c>
      <c r="V4755" s="28" t="n"/>
      <c r="Z4755">
        <f>IF($B4755="","",IFERROR(VLOOKUP($B4755,'Plan HC for CCA'!$A:$B,2,0),""))</f>
        <v/>
      </c>
      <c r="AA4755">
        <f>IF(OR($B4755="",$Z4755=""),"",IF(N($M4755)&lt;$Z4755,"Delta","No Delta"))</f>
        <v/>
      </c>
      <c r="AB4755">
        <f>IF(OR($B4755="",$Z4755=""),"",MAX(0,$Z4755-N($M4755)))</f>
        <v/>
      </c>
      <c r="AC4755" s="46">
        <f>IF($B4755="","",IFERROR(INDEX('CCA Util %'!$H:$H,MATCH($B4755,'CCA Util %'!$E:$E,0)),""))</f>
        <v/>
      </c>
      <c r="AD4755">
        <f>IF($B4755="","",IFERROR(INDEX('CCA Util %'!$G:$G,MATCH($B4755,'CCA Util %'!$E:$E,0)),""))</f>
        <v/>
      </c>
      <c r="AE4755">
        <f>IF(OR($B4755="",$U4755=""),"",$U4755&amp;" &amp; "&amp;IF(OR($AD4755="",$AD4755=0),"Util NA",$AD4755&amp;" Util"))</f>
        <v/>
      </c>
    </row>
    <row r="4756" ht="15.75" customHeight="1" s="42">
      <c r="A4756" s="41" t="n"/>
      <c r="G4756" s="38" t="n"/>
      <c r="H4756" s="38" t="n"/>
      <c r="I4756" s="38" t="n"/>
      <c r="J4756" s="38" t="n"/>
      <c r="K4756" s="38" t="n"/>
      <c r="L4756" s="38" t="n"/>
      <c r="N4756" s="36">
        <f>IF($B4756="","",IF($C4756="SUPERSTORE","Superstore","DH"))</f>
        <v/>
      </c>
      <c r="O4756" s="36">
        <f>IF($B4756="","",IFERROR(VLOOKUP($B4756,Mapping!$A:$C,2,0),"Not Mapped"))</f>
        <v/>
      </c>
      <c r="P4756" s="36">
        <f>IF($B4756="","",IFERROR(VLOOKUP($B4756,Mapping!$A:$C,3,0),"Not Mapped"))</f>
        <v/>
      </c>
      <c r="Q4756" s="36">
        <f>IF($B4756="","",IFERROR(VLOOKUP($O4756,Leaders!$A:$B,2,0),"Not Mapped"))</f>
        <v/>
      </c>
      <c r="R4756" s="36">
        <f>IF($B4756="","",IF(COUNTIF(Exclusions!$A:$A,$B4756)&gt;0,"Yes","No"))</f>
        <v/>
      </c>
      <c r="S4756" s="38">
        <f>IF($B4756="","",MIN(1,DAY($A4756)/IF($N4756="Superstore",Settings!$B$5,Settings!$B$4)))</f>
        <v/>
      </c>
      <c r="T4756" s="38">
        <f>IF(OR($B4756="",$G4756="",$S4756=0),"",$G4756/$S4756)</f>
        <v/>
      </c>
      <c r="U4756" s="36">
        <f>IF($T4756="","",IF($T4756&lt;Settings!$B$8,"Critical",IF($T4756&lt;Settings!$B$9,"Semi Critical","Non Critical")))</f>
        <v/>
      </c>
      <c r="V4756" s="28" t="n"/>
      <c r="Z4756">
        <f>IF($B4756="","",IFERROR(VLOOKUP($B4756,'Plan HC for CCA'!$A:$B,2,0),""))</f>
        <v/>
      </c>
      <c r="AA4756">
        <f>IF(OR($B4756="",$Z4756=""),"",IF(N($M4756)&lt;$Z4756,"Delta","No Delta"))</f>
        <v/>
      </c>
      <c r="AB4756">
        <f>IF(OR($B4756="",$Z4756=""),"",MAX(0,$Z4756-N($M4756)))</f>
        <v/>
      </c>
      <c r="AC4756" s="46">
        <f>IF($B4756="","",IFERROR(INDEX('CCA Util %'!$H:$H,MATCH($B4756,'CCA Util %'!$E:$E,0)),""))</f>
        <v/>
      </c>
      <c r="AD4756">
        <f>IF($B4756="","",IFERROR(INDEX('CCA Util %'!$G:$G,MATCH($B4756,'CCA Util %'!$E:$E,0)),""))</f>
        <v/>
      </c>
      <c r="AE4756">
        <f>IF(OR($B4756="",$U4756=""),"",$U4756&amp;" &amp; "&amp;IF(OR($AD4756="",$AD4756=0),"Util NA",$AD4756&amp;" Util"))</f>
        <v/>
      </c>
    </row>
    <row r="4757" ht="15.75" customHeight="1" s="42">
      <c r="A4757" s="41" t="n"/>
      <c r="G4757" s="38" t="n"/>
      <c r="H4757" s="38" t="n"/>
      <c r="I4757" s="38" t="n"/>
      <c r="J4757" s="38" t="n"/>
      <c r="K4757" s="38" t="n"/>
      <c r="L4757" s="38" t="n"/>
      <c r="N4757" s="36">
        <f>IF($B4757="","",IF($C4757="SUPERSTORE","Superstore","DH"))</f>
        <v/>
      </c>
      <c r="O4757" s="36">
        <f>IF($B4757="","",IFERROR(VLOOKUP($B4757,Mapping!$A:$C,2,0),"Not Mapped"))</f>
        <v/>
      </c>
      <c r="P4757" s="36">
        <f>IF($B4757="","",IFERROR(VLOOKUP($B4757,Mapping!$A:$C,3,0),"Not Mapped"))</f>
        <v/>
      </c>
      <c r="Q4757" s="36">
        <f>IF($B4757="","",IFERROR(VLOOKUP($O4757,Leaders!$A:$B,2,0),"Not Mapped"))</f>
        <v/>
      </c>
      <c r="R4757" s="36">
        <f>IF($B4757="","",IF(COUNTIF(Exclusions!$A:$A,$B4757)&gt;0,"Yes","No"))</f>
        <v/>
      </c>
      <c r="S4757" s="38">
        <f>IF($B4757="","",MIN(1,DAY($A4757)/IF($N4757="Superstore",Settings!$B$5,Settings!$B$4)))</f>
        <v/>
      </c>
      <c r="T4757" s="38">
        <f>IF(OR($B4757="",$G4757="",$S4757=0),"",$G4757/$S4757)</f>
        <v/>
      </c>
      <c r="U4757" s="36">
        <f>IF($T4757="","",IF($T4757&lt;Settings!$B$8,"Critical",IF($T4757&lt;Settings!$B$9,"Semi Critical","Non Critical")))</f>
        <v/>
      </c>
      <c r="V4757" s="28" t="n"/>
      <c r="Z4757">
        <f>IF($B4757="","",IFERROR(VLOOKUP($B4757,'Plan HC for CCA'!$A:$B,2,0),""))</f>
        <v/>
      </c>
      <c r="AA4757">
        <f>IF(OR($B4757="",$Z4757=""),"",IF(N($M4757)&lt;$Z4757,"Delta","No Delta"))</f>
        <v/>
      </c>
      <c r="AB4757">
        <f>IF(OR($B4757="",$Z4757=""),"",MAX(0,$Z4757-N($M4757)))</f>
        <v/>
      </c>
      <c r="AC4757" s="46">
        <f>IF($B4757="","",IFERROR(INDEX('CCA Util %'!$H:$H,MATCH($B4757,'CCA Util %'!$E:$E,0)),""))</f>
        <v/>
      </c>
      <c r="AD4757">
        <f>IF($B4757="","",IFERROR(INDEX('CCA Util %'!$G:$G,MATCH($B4757,'CCA Util %'!$E:$E,0)),""))</f>
        <v/>
      </c>
      <c r="AE4757">
        <f>IF(OR($B4757="",$U4757=""),"",$U4757&amp;" &amp; "&amp;IF(OR($AD4757="",$AD4757=0),"Util NA",$AD4757&amp;" Util"))</f>
        <v/>
      </c>
    </row>
    <row r="4758" ht="15.75" customHeight="1" s="42">
      <c r="A4758" s="41" t="n"/>
      <c r="G4758" s="38" t="n"/>
      <c r="H4758" s="38" t="n"/>
      <c r="I4758" s="38" t="n"/>
      <c r="J4758" s="38" t="n"/>
      <c r="K4758" s="38" t="n"/>
      <c r="L4758" s="38" t="n"/>
      <c r="N4758" s="36">
        <f>IF($B4758="","",IF($C4758="SUPERSTORE","Superstore","DH"))</f>
        <v/>
      </c>
      <c r="O4758" s="36">
        <f>IF($B4758="","",IFERROR(VLOOKUP($B4758,Mapping!$A:$C,2,0),"Not Mapped"))</f>
        <v/>
      </c>
      <c r="P4758" s="36">
        <f>IF($B4758="","",IFERROR(VLOOKUP($B4758,Mapping!$A:$C,3,0),"Not Mapped"))</f>
        <v/>
      </c>
      <c r="Q4758" s="36">
        <f>IF($B4758="","",IFERROR(VLOOKUP($O4758,Leaders!$A:$B,2,0),"Not Mapped"))</f>
        <v/>
      </c>
      <c r="R4758" s="36">
        <f>IF($B4758="","",IF(COUNTIF(Exclusions!$A:$A,$B4758)&gt;0,"Yes","No"))</f>
        <v/>
      </c>
      <c r="S4758" s="38">
        <f>IF($B4758="","",MIN(1,DAY($A4758)/IF($N4758="Superstore",Settings!$B$5,Settings!$B$4)))</f>
        <v/>
      </c>
      <c r="T4758" s="38">
        <f>IF(OR($B4758="",$G4758="",$S4758=0),"",$G4758/$S4758)</f>
        <v/>
      </c>
      <c r="U4758" s="36">
        <f>IF($T4758="","",IF($T4758&lt;Settings!$B$8,"Critical",IF($T4758&lt;Settings!$B$9,"Semi Critical","Non Critical")))</f>
        <v/>
      </c>
      <c r="V4758" s="28" t="n"/>
      <c r="Z4758">
        <f>IF($B4758="","",IFERROR(VLOOKUP($B4758,'Plan HC for CCA'!$A:$B,2,0),""))</f>
        <v/>
      </c>
      <c r="AA4758">
        <f>IF(OR($B4758="",$Z4758=""),"",IF(N($M4758)&lt;$Z4758,"Delta","No Delta"))</f>
        <v/>
      </c>
      <c r="AB4758">
        <f>IF(OR($B4758="",$Z4758=""),"",MAX(0,$Z4758-N($M4758)))</f>
        <v/>
      </c>
      <c r="AC4758" s="46">
        <f>IF($B4758="","",IFERROR(INDEX('CCA Util %'!$H:$H,MATCH($B4758,'CCA Util %'!$E:$E,0)),""))</f>
        <v/>
      </c>
      <c r="AD4758">
        <f>IF($B4758="","",IFERROR(INDEX('CCA Util %'!$G:$G,MATCH($B4758,'CCA Util %'!$E:$E,0)),""))</f>
        <v/>
      </c>
      <c r="AE4758">
        <f>IF(OR($B4758="",$U4758=""),"",$U4758&amp;" &amp; "&amp;IF(OR($AD4758="",$AD4758=0),"Util NA",$AD4758&amp;" Util"))</f>
        <v/>
      </c>
    </row>
    <row r="4759" ht="15.75" customHeight="1" s="42">
      <c r="A4759" s="41" t="n"/>
      <c r="G4759" s="38" t="n"/>
      <c r="H4759" s="38" t="n"/>
      <c r="I4759" s="38" t="n"/>
      <c r="J4759" s="38" t="n"/>
      <c r="K4759" s="38" t="n"/>
      <c r="L4759" s="38" t="n"/>
      <c r="N4759" s="36">
        <f>IF($B4759="","",IF($C4759="SUPERSTORE","Superstore","DH"))</f>
        <v/>
      </c>
      <c r="O4759" s="36">
        <f>IF($B4759="","",IFERROR(VLOOKUP($B4759,Mapping!$A:$C,2,0),"Not Mapped"))</f>
        <v/>
      </c>
      <c r="P4759" s="36">
        <f>IF($B4759="","",IFERROR(VLOOKUP($B4759,Mapping!$A:$C,3,0),"Not Mapped"))</f>
        <v/>
      </c>
      <c r="Q4759" s="36">
        <f>IF($B4759="","",IFERROR(VLOOKUP($O4759,Leaders!$A:$B,2,0),"Not Mapped"))</f>
        <v/>
      </c>
      <c r="R4759" s="36">
        <f>IF($B4759="","",IF(COUNTIF(Exclusions!$A:$A,$B4759)&gt;0,"Yes","No"))</f>
        <v/>
      </c>
      <c r="S4759" s="38">
        <f>IF($B4759="","",MIN(1,DAY($A4759)/IF($N4759="Superstore",Settings!$B$5,Settings!$B$4)))</f>
        <v/>
      </c>
      <c r="T4759" s="38">
        <f>IF(OR($B4759="",$G4759="",$S4759=0),"",$G4759/$S4759)</f>
        <v/>
      </c>
      <c r="U4759" s="36">
        <f>IF($T4759="","",IF($T4759&lt;Settings!$B$8,"Critical",IF($T4759&lt;Settings!$B$9,"Semi Critical","Non Critical")))</f>
        <v/>
      </c>
      <c r="V4759" s="28" t="n"/>
      <c r="Z4759">
        <f>IF($B4759="","",IFERROR(VLOOKUP($B4759,'Plan HC for CCA'!$A:$B,2,0),""))</f>
        <v/>
      </c>
      <c r="AA4759">
        <f>IF(OR($B4759="",$Z4759=""),"",IF(N($M4759)&lt;$Z4759,"Delta","No Delta"))</f>
        <v/>
      </c>
      <c r="AB4759">
        <f>IF(OR($B4759="",$Z4759=""),"",MAX(0,$Z4759-N($M4759)))</f>
        <v/>
      </c>
      <c r="AC4759" s="46">
        <f>IF($B4759="","",IFERROR(INDEX('CCA Util %'!$H:$H,MATCH($B4759,'CCA Util %'!$E:$E,0)),""))</f>
        <v/>
      </c>
      <c r="AD4759">
        <f>IF($B4759="","",IFERROR(INDEX('CCA Util %'!$G:$G,MATCH($B4759,'CCA Util %'!$E:$E,0)),""))</f>
        <v/>
      </c>
      <c r="AE4759">
        <f>IF(OR($B4759="",$U4759=""),"",$U4759&amp;" &amp; "&amp;IF(OR($AD4759="",$AD4759=0),"Util NA",$AD4759&amp;" Util"))</f>
        <v/>
      </c>
    </row>
    <row r="4760" ht="15.75" customHeight="1" s="42">
      <c r="A4760" s="41" t="n"/>
      <c r="G4760" s="38" t="n"/>
      <c r="H4760" s="38" t="n"/>
      <c r="I4760" s="38" t="n"/>
      <c r="J4760" s="38" t="n"/>
      <c r="K4760" s="38" t="n"/>
      <c r="L4760" s="38" t="n"/>
      <c r="N4760" s="36">
        <f>IF($B4760="","",IF($C4760="SUPERSTORE","Superstore","DH"))</f>
        <v/>
      </c>
      <c r="O4760" s="36">
        <f>IF($B4760="","",IFERROR(VLOOKUP($B4760,Mapping!$A:$C,2,0),"Not Mapped"))</f>
        <v/>
      </c>
      <c r="P4760" s="36">
        <f>IF($B4760="","",IFERROR(VLOOKUP($B4760,Mapping!$A:$C,3,0),"Not Mapped"))</f>
        <v/>
      </c>
      <c r="Q4760" s="36">
        <f>IF($B4760="","",IFERROR(VLOOKUP($O4760,Leaders!$A:$B,2,0),"Not Mapped"))</f>
        <v/>
      </c>
      <c r="R4760" s="36">
        <f>IF($B4760="","",IF(COUNTIF(Exclusions!$A:$A,$B4760)&gt;0,"Yes","No"))</f>
        <v/>
      </c>
      <c r="S4760" s="38">
        <f>IF($B4760="","",MIN(1,DAY($A4760)/IF($N4760="Superstore",Settings!$B$5,Settings!$B$4)))</f>
        <v/>
      </c>
      <c r="T4760" s="38">
        <f>IF(OR($B4760="",$G4760="",$S4760=0),"",$G4760/$S4760)</f>
        <v/>
      </c>
      <c r="U4760" s="36">
        <f>IF($T4760="","",IF($T4760&lt;Settings!$B$8,"Critical",IF($T4760&lt;Settings!$B$9,"Semi Critical","Non Critical")))</f>
        <v/>
      </c>
      <c r="V4760" s="28" t="n"/>
      <c r="Z4760">
        <f>IF($B4760="","",IFERROR(VLOOKUP($B4760,'Plan HC for CCA'!$A:$B,2,0),""))</f>
        <v/>
      </c>
      <c r="AA4760">
        <f>IF(OR($B4760="",$Z4760=""),"",IF(N($M4760)&lt;$Z4760,"Delta","No Delta"))</f>
        <v/>
      </c>
      <c r="AB4760">
        <f>IF(OR($B4760="",$Z4760=""),"",MAX(0,$Z4760-N($M4760)))</f>
        <v/>
      </c>
      <c r="AC4760" s="46">
        <f>IF($B4760="","",IFERROR(INDEX('CCA Util %'!$H:$H,MATCH($B4760,'CCA Util %'!$E:$E,0)),""))</f>
        <v/>
      </c>
      <c r="AD4760">
        <f>IF($B4760="","",IFERROR(INDEX('CCA Util %'!$G:$G,MATCH($B4760,'CCA Util %'!$E:$E,0)),""))</f>
        <v/>
      </c>
      <c r="AE4760">
        <f>IF(OR($B4760="",$U4760=""),"",$U4760&amp;" &amp; "&amp;IF(OR($AD4760="",$AD4760=0),"Util NA",$AD4760&amp;" Util"))</f>
        <v/>
      </c>
    </row>
    <row r="4761" ht="15.75" customHeight="1" s="42">
      <c r="A4761" s="41" t="n"/>
      <c r="G4761" s="38" t="n"/>
      <c r="H4761" s="38" t="n"/>
      <c r="I4761" s="38" t="n"/>
      <c r="J4761" s="38" t="n"/>
      <c r="K4761" s="38" t="n"/>
      <c r="L4761" s="38" t="n"/>
      <c r="N4761" s="36">
        <f>IF($B4761="","",IF($C4761="SUPERSTORE","Superstore","DH"))</f>
        <v/>
      </c>
      <c r="O4761" s="36">
        <f>IF($B4761="","",IFERROR(VLOOKUP($B4761,Mapping!$A:$C,2,0),"Not Mapped"))</f>
        <v/>
      </c>
      <c r="P4761" s="36">
        <f>IF($B4761="","",IFERROR(VLOOKUP($B4761,Mapping!$A:$C,3,0),"Not Mapped"))</f>
        <v/>
      </c>
      <c r="Q4761" s="36">
        <f>IF($B4761="","",IFERROR(VLOOKUP($O4761,Leaders!$A:$B,2,0),"Not Mapped"))</f>
        <v/>
      </c>
      <c r="R4761" s="36">
        <f>IF($B4761="","",IF(COUNTIF(Exclusions!$A:$A,$B4761)&gt;0,"Yes","No"))</f>
        <v/>
      </c>
      <c r="S4761" s="38">
        <f>IF($B4761="","",MIN(1,DAY($A4761)/IF($N4761="Superstore",Settings!$B$5,Settings!$B$4)))</f>
        <v/>
      </c>
      <c r="T4761" s="38">
        <f>IF(OR($B4761="",$G4761="",$S4761=0),"",$G4761/$S4761)</f>
        <v/>
      </c>
      <c r="U4761" s="36">
        <f>IF($T4761="","",IF($T4761&lt;Settings!$B$8,"Critical",IF($T4761&lt;Settings!$B$9,"Semi Critical","Non Critical")))</f>
        <v/>
      </c>
      <c r="V4761" s="28" t="n"/>
      <c r="Z4761">
        <f>IF($B4761="","",IFERROR(VLOOKUP($B4761,'Plan HC for CCA'!$A:$B,2,0),""))</f>
        <v/>
      </c>
      <c r="AA4761">
        <f>IF(OR($B4761="",$Z4761=""),"",IF(N($M4761)&lt;$Z4761,"Delta","No Delta"))</f>
        <v/>
      </c>
      <c r="AB4761">
        <f>IF(OR($B4761="",$Z4761=""),"",MAX(0,$Z4761-N($M4761)))</f>
        <v/>
      </c>
      <c r="AC4761" s="46">
        <f>IF($B4761="","",IFERROR(INDEX('CCA Util %'!$H:$H,MATCH($B4761,'CCA Util %'!$E:$E,0)),""))</f>
        <v/>
      </c>
      <c r="AD4761">
        <f>IF($B4761="","",IFERROR(INDEX('CCA Util %'!$G:$G,MATCH($B4761,'CCA Util %'!$E:$E,0)),""))</f>
        <v/>
      </c>
      <c r="AE4761">
        <f>IF(OR($B4761="",$U4761=""),"",$U4761&amp;" &amp; "&amp;IF(OR($AD4761="",$AD4761=0),"Util NA",$AD4761&amp;" Util"))</f>
        <v/>
      </c>
    </row>
    <row r="4762" ht="15.75" customHeight="1" s="42">
      <c r="A4762" s="41" t="n"/>
      <c r="G4762" s="38" t="n"/>
      <c r="H4762" s="38" t="n"/>
      <c r="I4762" s="38" t="n"/>
      <c r="J4762" s="38" t="n"/>
      <c r="K4762" s="38" t="n"/>
      <c r="L4762" s="38" t="n"/>
      <c r="N4762" s="36">
        <f>IF($B4762="","",IF($C4762="SUPERSTORE","Superstore","DH"))</f>
        <v/>
      </c>
      <c r="O4762" s="36">
        <f>IF($B4762="","",IFERROR(VLOOKUP($B4762,Mapping!$A:$C,2,0),"Not Mapped"))</f>
        <v/>
      </c>
      <c r="P4762" s="36">
        <f>IF($B4762="","",IFERROR(VLOOKUP($B4762,Mapping!$A:$C,3,0),"Not Mapped"))</f>
        <v/>
      </c>
      <c r="Q4762" s="36">
        <f>IF($B4762="","",IFERROR(VLOOKUP($O4762,Leaders!$A:$B,2,0),"Not Mapped"))</f>
        <v/>
      </c>
      <c r="R4762" s="36">
        <f>IF($B4762="","",IF(COUNTIF(Exclusions!$A:$A,$B4762)&gt;0,"Yes","No"))</f>
        <v/>
      </c>
      <c r="S4762" s="38">
        <f>IF($B4762="","",MIN(1,DAY($A4762)/IF($N4762="Superstore",Settings!$B$5,Settings!$B$4)))</f>
        <v/>
      </c>
      <c r="T4762" s="38">
        <f>IF(OR($B4762="",$G4762="",$S4762=0),"",$G4762/$S4762)</f>
        <v/>
      </c>
      <c r="U4762" s="36">
        <f>IF($T4762="","",IF($T4762&lt;Settings!$B$8,"Critical",IF($T4762&lt;Settings!$B$9,"Semi Critical","Non Critical")))</f>
        <v/>
      </c>
      <c r="V4762" s="28" t="n"/>
      <c r="Z4762">
        <f>IF($B4762="","",IFERROR(VLOOKUP($B4762,'Plan HC for CCA'!$A:$B,2,0),""))</f>
        <v/>
      </c>
      <c r="AA4762">
        <f>IF(OR($B4762="",$Z4762=""),"",IF(N($M4762)&lt;$Z4762,"Delta","No Delta"))</f>
        <v/>
      </c>
      <c r="AB4762">
        <f>IF(OR($B4762="",$Z4762=""),"",MAX(0,$Z4762-N($M4762)))</f>
        <v/>
      </c>
      <c r="AC4762" s="46">
        <f>IF($B4762="","",IFERROR(INDEX('CCA Util %'!$H:$H,MATCH($B4762,'CCA Util %'!$E:$E,0)),""))</f>
        <v/>
      </c>
      <c r="AD4762">
        <f>IF($B4762="","",IFERROR(INDEX('CCA Util %'!$G:$G,MATCH($B4762,'CCA Util %'!$E:$E,0)),""))</f>
        <v/>
      </c>
      <c r="AE4762">
        <f>IF(OR($B4762="",$U4762=""),"",$U4762&amp;" &amp; "&amp;IF(OR($AD4762="",$AD4762=0),"Util NA",$AD4762&amp;" Util"))</f>
        <v/>
      </c>
    </row>
    <row r="4763" ht="15.75" customHeight="1" s="42">
      <c r="A4763" s="41" t="n"/>
      <c r="G4763" s="38" t="n"/>
      <c r="H4763" s="38" t="n"/>
      <c r="I4763" s="38" t="n"/>
      <c r="J4763" s="38" t="n"/>
      <c r="K4763" s="38" t="n"/>
      <c r="L4763" s="38" t="n"/>
      <c r="N4763" s="36">
        <f>IF($B4763="","",IF($C4763="SUPERSTORE","Superstore","DH"))</f>
        <v/>
      </c>
      <c r="O4763" s="36">
        <f>IF($B4763="","",IFERROR(VLOOKUP($B4763,Mapping!$A:$C,2,0),"Not Mapped"))</f>
        <v/>
      </c>
      <c r="P4763" s="36">
        <f>IF($B4763="","",IFERROR(VLOOKUP($B4763,Mapping!$A:$C,3,0),"Not Mapped"))</f>
        <v/>
      </c>
      <c r="Q4763" s="36">
        <f>IF($B4763="","",IFERROR(VLOOKUP($O4763,Leaders!$A:$B,2,0),"Not Mapped"))</f>
        <v/>
      </c>
      <c r="R4763" s="36">
        <f>IF($B4763="","",IF(COUNTIF(Exclusions!$A:$A,$B4763)&gt;0,"Yes","No"))</f>
        <v/>
      </c>
      <c r="S4763" s="38">
        <f>IF($B4763="","",MIN(1,DAY($A4763)/IF($N4763="Superstore",Settings!$B$5,Settings!$B$4)))</f>
        <v/>
      </c>
      <c r="T4763" s="38">
        <f>IF(OR($B4763="",$G4763="",$S4763=0),"",$G4763/$S4763)</f>
        <v/>
      </c>
      <c r="U4763" s="36">
        <f>IF($T4763="","",IF($T4763&lt;Settings!$B$8,"Critical",IF($T4763&lt;Settings!$B$9,"Semi Critical","Non Critical")))</f>
        <v/>
      </c>
      <c r="V4763" s="28" t="n"/>
      <c r="Z4763">
        <f>IF($B4763="","",IFERROR(VLOOKUP($B4763,'Plan HC for CCA'!$A:$B,2,0),""))</f>
        <v/>
      </c>
      <c r="AA4763">
        <f>IF(OR($B4763="",$Z4763=""),"",IF(N($M4763)&lt;$Z4763,"Delta","No Delta"))</f>
        <v/>
      </c>
      <c r="AB4763">
        <f>IF(OR($B4763="",$Z4763=""),"",MAX(0,$Z4763-N($M4763)))</f>
        <v/>
      </c>
      <c r="AC4763" s="46">
        <f>IF($B4763="","",IFERROR(INDEX('CCA Util %'!$H:$H,MATCH($B4763,'CCA Util %'!$E:$E,0)),""))</f>
        <v/>
      </c>
      <c r="AD4763">
        <f>IF($B4763="","",IFERROR(INDEX('CCA Util %'!$G:$G,MATCH($B4763,'CCA Util %'!$E:$E,0)),""))</f>
        <v/>
      </c>
      <c r="AE4763">
        <f>IF(OR($B4763="",$U4763=""),"",$U4763&amp;" &amp; "&amp;IF(OR($AD4763="",$AD4763=0),"Util NA",$AD4763&amp;" Util"))</f>
        <v/>
      </c>
    </row>
    <row r="4764" ht="15.75" customHeight="1" s="42">
      <c r="A4764" s="41" t="n"/>
      <c r="G4764" s="38" t="n"/>
      <c r="H4764" s="38" t="n"/>
      <c r="I4764" s="38" t="n"/>
      <c r="J4764" s="38" t="n"/>
      <c r="K4764" s="38" t="n"/>
      <c r="L4764" s="38" t="n"/>
      <c r="N4764" s="36">
        <f>IF($B4764="","",IF($C4764="SUPERSTORE","Superstore","DH"))</f>
        <v/>
      </c>
      <c r="O4764" s="36">
        <f>IF($B4764="","",IFERROR(VLOOKUP($B4764,Mapping!$A:$C,2,0),"Not Mapped"))</f>
        <v/>
      </c>
      <c r="P4764" s="36">
        <f>IF($B4764="","",IFERROR(VLOOKUP($B4764,Mapping!$A:$C,3,0),"Not Mapped"))</f>
        <v/>
      </c>
      <c r="Q4764" s="36">
        <f>IF($B4764="","",IFERROR(VLOOKUP($O4764,Leaders!$A:$B,2,0),"Not Mapped"))</f>
        <v/>
      </c>
      <c r="R4764" s="36">
        <f>IF($B4764="","",IF(COUNTIF(Exclusions!$A:$A,$B4764)&gt;0,"Yes","No"))</f>
        <v/>
      </c>
      <c r="S4764" s="38">
        <f>IF($B4764="","",MIN(1,DAY($A4764)/IF($N4764="Superstore",Settings!$B$5,Settings!$B$4)))</f>
        <v/>
      </c>
      <c r="T4764" s="38">
        <f>IF(OR($B4764="",$G4764="",$S4764=0),"",$G4764/$S4764)</f>
        <v/>
      </c>
      <c r="U4764" s="36">
        <f>IF($T4764="","",IF($T4764&lt;Settings!$B$8,"Critical",IF($T4764&lt;Settings!$B$9,"Semi Critical","Non Critical")))</f>
        <v/>
      </c>
      <c r="V4764" s="28" t="n"/>
      <c r="Z4764">
        <f>IF($B4764="","",IFERROR(VLOOKUP($B4764,'Plan HC for CCA'!$A:$B,2,0),""))</f>
        <v/>
      </c>
      <c r="AA4764">
        <f>IF(OR($B4764="",$Z4764=""),"",IF(N($M4764)&lt;$Z4764,"Delta","No Delta"))</f>
        <v/>
      </c>
      <c r="AB4764">
        <f>IF(OR($B4764="",$Z4764=""),"",MAX(0,$Z4764-N($M4764)))</f>
        <v/>
      </c>
      <c r="AC4764" s="46">
        <f>IF($B4764="","",IFERROR(INDEX('CCA Util %'!$H:$H,MATCH($B4764,'CCA Util %'!$E:$E,0)),""))</f>
        <v/>
      </c>
      <c r="AD4764">
        <f>IF($B4764="","",IFERROR(INDEX('CCA Util %'!$G:$G,MATCH($B4764,'CCA Util %'!$E:$E,0)),""))</f>
        <v/>
      </c>
      <c r="AE4764">
        <f>IF(OR($B4764="",$U4764=""),"",$U4764&amp;" &amp; "&amp;IF(OR($AD4764="",$AD4764=0),"Util NA",$AD4764&amp;" Util"))</f>
        <v/>
      </c>
    </row>
    <row r="4765" ht="15.75" customHeight="1" s="42">
      <c r="A4765" s="41" t="n"/>
      <c r="G4765" s="38" t="n"/>
      <c r="H4765" s="38" t="n"/>
      <c r="I4765" s="38" t="n"/>
      <c r="J4765" s="38" t="n"/>
      <c r="K4765" s="38" t="n"/>
      <c r="L4765" s="38" t="n"/>
      <c r="N4765" s="36">
        <f>IF($B4765="","",IF($C4765="SUPERSTORE","Superstore","DH"))</f>
        <v/>
      </c>
      <c r="O4765" s="36">
        <f>IF($B4765="","",IFERROR(VLOOKUP($B4765,Mapping!$A:$C,2,0),"Not Mapped"))</f>
        <v/>
      </c>
      <c r="P4765" s="36">
        <f>IF($B4765="","",IFERROR(VLOOKUP($B4765,Mapping!$A:$C,3,0),"Not Mapped"))</f>
        <v/>
      </c>
      <c r="Q4765" s="36">
        <f>IF($B4765="","",IFERROR(VLOOKUP($O4765,Leaders!$A:$B,2,0),"Not Mapped"))</f>
        <v/>
      </c>
      <c r="R4765" s="36">
        <f>IF($B4765="","",IF(COUNTIF(Exclusions!$A:$A,$B4765)&gt;0,"Yes","No"))</f>
        <v/>
      </c>
      <c r="S4765" s="38">
        <f>IF($B4765="","",MIN(1,DAY($A4765)/IF($N4765="Superstore",Settings!$B$5,Settings!$B$4)))</f>
        <v/>
      </c>
      <c r="T4765" s="38">
        <f>IF(OR($B4765="",$G4765="",$S4765=0),"",$G4765/$S4765)</f>
        <v/>
      </c>
      <c r="U4765" s="36">
        <f>IF($T4765="","",IF($T4765&lt;Settings!$B$8,"Critical",IF($T4765&lt;Settings!$B$9,"Semi Critical","Non Critical")))</f>
        <v/>
      </c>
      <c r="V4765" s="28" t="n"/>
      <c r="Z4765">
        <f>IF($B4765="","",IFERROR(VLOOKUP($B4765,'Plan HC for CCA'!$A:$B,2,0),""))</f>
        <v/>
      </c>
      <c r="AA4765">
        <f>IF(OR($B4765="",$Z4765=""),"",IF(N($M4765)&lt;$Z4765,"Delta","No Delta"))</f>
        <v/>
      </c>
      <c r="AB4765">
        <f>IF(OR($B4765="",$Z4765=""),"",MAX(0,$Z4765-N($M4765)))</f>
        <v/>
      </c>
      <c r="AC4765" s="46">
        <f>IF($B4765="","",IFERROR(INDEX('CCA Util %'!$H:$H,MATCH($B4765,'CCA Util %'!$E:$E,0)),""))</f>
        <v/>
      </c>
      <c r="AD4765">
        <f>IF($B4765="","",IFERROR(INDEX('CCA Util %'!$G:$G,MATCH($B4765,'CCA Util %'!$E:$E,0)),""))</f>
        <v/>
      </c>
      <c r="AE4765">
        <f>IF(OR($B4765="",$U4765=""),"",$U4765&amp;" &amp; "&amp;IF(OR($AD4765="",$AD4765=0),"Util NA",$AD4765&amp;" Util"))</f>
        <v/>
      </c>
    </row>
    <row r="4766" ht="15.75" customHeight="1" s="42">
      <c r="A4766" s="41" t="n"/>
      <c r="G4766" s="38" t="n"/>
      <c r="H4766" s="38" t="n"/>
      <c r="I4766" s="38" t="n"/>
      <c r="J4766" s="38" t="n"/>
      <c r="K4766" s="38" t="n"/>
      <c r="L4766" s="38" t="n"/>
      <c r="N4766" s="36">
        <f>IF($B4766="","",IF($C4766="SUPERSTORE","Superstore","DH"))</f>
        <v/>
      </c>
      <c r="O4766" s="36">
        <f>IF($B4766="","",IFERROR(VLOOKUP($B4766,Mapping!$A:$C,2,0),"Not Mapped"))</f>
        <v/>
      </c>
      <c r="P4766" s="36">
        <f>IF($B4766="","",IFERROR(VLOOKUP($B4766,Mapping!$A:$C,3,0),"Not Mapped"))</f>
        <v/>
      </c>
      <c r="Q4766" s="36">
        <f>IF($B4766="","",IFERROR(VLOOKUP($O4766,Leaders!$A:$B,2,0),"Not Mapped"))</f>
        <v/>
      </c>
      <c r="R4766" s="36">
        <f>IF($B4766="","",IF(COUNTIF(Exclusions!$A:$A,$B4766)&gt;0,"Yes","No"))</f>
        <v/>
      </c>
      <c r="S4766" s="38">
        <f>IF($B4766="","",MIN(1,DAY($A4766)/IF($N4766="Superstore",Settings!$B$5,Settings!$B$4)))</f>
        <v/>
      </c>
      <c r="T4766" s="38">
        <f>IF(OR($B4766="",$G4766="",$S4766=0),"",$G4766/$S4766)</f>
        <v/>
      </c>
      <c r="U4766" s="36">
        <f>IF($T4766="","",IF($T4766&lt;Settings!$B$8,"Critical",IF($T4766&lt;Settings!$B$9,"Semi Critical","Non Critical")))</f>
        <v/>
      </c>
      <c r="V4766" s="28" t="n"/>
      <c r="Z4766">
        <f>IF($B4766="","",IFERROR(VLOOKUP($B4766,'Plan HC for CCA'!$A:$B,2,0),""))</f>
        <v/>
      </c>
      <c r="AA4766">
        <f>IF(OR($B4766="",$Z4766=""),"",IF(N($M4766)&lt;$Z4766,"Delta","No Delta"))</f>
        <v/>
      </c>
      <c r="AB4766">
        <f>IF(OR($B4766="",$Z4766=""),"",MAX(0,$Z4766-N($M4766)))</f>
        <v/>
      </c>
      <c r="AC4766" s="46">
        <f>IF($B4766="","",IFERROR(INDEX('CCA Util %'!$H:$H,MATCH($B4766,'CCA Util %'!$E:$E,0)),""))</f>
        <v/>
      </c>
      <c r="AD4766">
        <f>IF($B4766="","",IFERROR(INDEX('CCA Util %'!$G:$G,MATCH($B4766,'CCA Util %'!$E:$E,0)),""))</f>
        <v/>
      </c>
      <c r="AE4766">
        <f>IF(OR($B4766="",$U4766=""),"",$U4766&amp;" &amp; "&amp;IF(OR($AD4766="",$AD4766=0),"Util NA",$AD4766&amp;" Util"))</f>
        <v/>
      </c>
    </row>
    <row r="4767" ht="15.75" customHeight="1" s="42">
      <c r="A4767" s="41" t="n"/>
      <c r="G4767" s="38" t="n"/>
      <c r="H4767" s="38" t="n"/>
      <c r="I4767" s="38" t="n"/>
      <c r="J4767" s="38" t="n"/>
      <c r="K4767" s="38" t="n"/>
      <c r="L4767" s="38" t="n"/>
      <c r="N4767" s="36">
        <f>IF($B4767="","",IF($C4767="SUPERSTORE","Superstore","DH"))</f>
        <v/>
      </c>
      <c r="O4767" s="36">
        <f>IF($B4767="","",IFERROR(VLOOKUP($B4767,Mapping!$A:$C,2,0),"Not Mapped"))</f>
        <v/>
      </c>
      <c r="P4767" s="36">
        <f>IF($B4767="","",IFERROR(VLOOKUP($B4767,Mapping!$A:$C,3,0),"Not Mapped"))</f>
        <v/>
      </c>
      <c r="Q4767" s="36">
        <f>IF($B4767="","",IFERROR(VLOOKUP($O4767,Leaders!$A:$B,2,0),"Not Mapped"))</f>
        <v/>
      </c>
      <c r="R4767" s="36">
        <f>IF($B4767="","",IF(COUNTIF(Exclusions!$A:$A,$B4767)&gt;0,"Yes","No"))</f>
        <v/>
      </c>
      <c r="S4767" s="38">
        <f>IF($B4767="","",MIN(1,DAY($A4767)/IF($N4767="Superstore",Settings!$B$5,Settings!$B$4)))</f>
        <v/>
      </c>
      <c r="T4767" s="38">
        <f>IF(OR($B4767="",$G4767="",$S4767=0),"",$G4767/$S4767)</f>
        <v/>
      </c>
      <c r="U4767" s="36">
        <f>IF($T4767="","",IF($T4767&lt;Settings!$B$8,"Critical",IF($T4767&lt;Settings!$B$9,"Semi Critical","Non Critical")))</f>
        <v/>
      </c>
      <c r="V4767" s="28" t="n"/>
      <c r="Z4767">
        <f>IF($B4767="","",IFERROR(VLOOKUP($B4767,'Plan HC for CCA'!$A:$B,2,0),""))</f>
        <v/>
      </c>
      <c r="AA4767">
        <f>IF(OR($B4767="",$Z4767=""),"",IF(N($M4767)&lt;$Z4767,"Delta","No Delta"))</f>
        <v/>
      </c>
      <c r="AB4767">
        <f>IF(OR($B4767="",$Z4767=""),"",MAX(0,$Z4767-N($M4767)))</f>
        <v/>
      </c>
      <c r="AC4767" s="46">
        <f>IF($B4767="","",IFERROR(INDEX('CCA Util %'!$H:$H,MATCH($B4767,'CCA Util %'!$E:$E,0)),""))</f>
        <v/>
      </c>
      <c r="AD4767">
        <f>IF($B4767="","",IFERROR(INDEX('CCA Util %'!$G:$G,MATCH($B4767,'CCA Util %'!$E:$E,0)),""))</f>
        <v/>
      </c>
      <c r="AE4767">
        <f>IF(OR($B4767="",$U4767=""),"",$U4767&amp;" &amp; "&amp;IF(OR($AD4767="",$AD4767=0),"Util NA",$AD4767&amp;" Util"))</f>
        <v/>
      </c>
    </row>
    <row r="4768" ht="15.75" customHeight="1" s="42">
      <c r="A4768" s="41" t="n"/>
      <c r="G4768" s="38" t="n"/>
      <c r="H4768" s="38" t="n"/>
      <c r="I4768" s="38" t="n"/>
      <c r="J4768" s="38" t="n"/>
      <c r="K4768" s="38" t="n"/>
      <c r="L4768" s="38" t="n"/>
      <c r="N4768" s="36">
        <f>IF($B4768="","",IF($C4768="SUPERSTORE","Superstore","DH"))</f>
        <v/>
      </c>
      <c r="O4768" s="36">
        <f>IF($B4768="","",IFERROR(VLOOKUP($B4768,Mapping!$A:$C,2,0),"Not Mapped"))</f>
        <v/>
      </c>
      <c r="P4768" s="36">
        <f>IF($B4768="","",IFERROR(VLOOKUP($B4768,Mapping!$A:$C,3,0),"Not Mapped"))</f>
        <v/>
      </c>
      <c r="Q4768" s="36">
        <f>IF($B4768="","",IFERROR(VLOOKUP($O4768,Leaders!$A:$B,2,0),"Not Mapped"))</f>
        <v/>
      </c>
      <c r="R4768" s="36">
        <f>IF($B4768="","",IF(COUNTIF(Exclusions!$A:$A,$B4768)&gt;0,"Yes","No"))</f>
        <v/>
      </c>
      <c r="S4768" s="38">
        <f>IF($B4768="","",MIN(1,DAY($A4768)/IF($N4768="Superstore",Settings!$B$5,Settings!$B$4)))</f>
        <v/>
      </c>
      <c r="T4768" s="38">
        <f>IF(OR($B4768="",$G4768="",$S4768=0),"",$G4768/$S4768)</f>
        <v/>
      </c>
      <c r="U4768" s="36">
        <f>IF($T4768="","",IF($T4768&lt;Settings!$B$8,"Critical",IF($T4768&lt;Settings!$B$9,"Semi Critical","Non Critical")))</f>
        <v/>
      </c>
      <c r="V4768" s="28" t="n"/>
      <c r="Z4768">
        <f>IF($B4768="","",IFERROR(VLOOKUP($B4768,'Plan HC for CCA'!$A:$B,2,0),""))</f>
        <v/>
      </c>
      <c r="AA4768">
        <f>IF(OR($B4768="",$Z4768=""),"",IF(N($M4768)&lt;$Z4768,"Delta","No Delta"))</f>
        <v/>
      </c>
      <c r="AB4768">
        <f>IF(OR($B4768="",$Z4768=""),"",MAX(0,$Z4768-N($M4768)))</f>
        <v/>
      </c>
      <c r="AC4768" s="46">
        <f>IF($B4768="","",IFERROR(INDEX('CCA Util %'!$H:$H,MATCH($B4768,'CCA Util %'!$E:$E,0)),""))</f>
        <v/>
      </c>
      <c r="AD4768">
        <f>IF($B4768="","",IFERROR(INDEX('CCA Util %'!$G:$G,MATCH($B4768,'CCA Util %'!$E:$E,0)),""))</f>
        <v/>
      </c>
      <c r="AE4768">
        <f>IF(OR($B4768="",$U4768=""),"",$U4768&amp;" &amp; "&amp;IF(OR($AD4768="",$AD4768=0),"Util NA",$AD4768&amp;" Util"))</f>
        <v/>
      </c>
    </row>
    <row r="4769" ht="15.75" customHeight="1" s="42">
      <c r="A4769" s="41" t="n"/>
      <c r="G4769" s="38" t="n"/>
      <c r="H4769" s="38" t="n"/>
      <c r="I4769" s="38" t="n"/>
      <c r="J4769" s="38" t="n"/>
      <c r="K4769" s="38" t="n"/>
      <c r="L4769" s="38" t="n"/>
      <c r="N4769" s="36">
        <f>IF($B4769="","",IF($C4769="SUPERSTORE","Superstore","DH"))</f>
        <v/>
      </c>
      <c r="O4769" s="36">
        <f>IF($B4769="","",IFERROR(VLOOKUP($B4769,Mapping!$A:$C,2,0),"Not Mapped"))</f>
        <v/>
      </c>
      <c r="P4769" s="36">
        <f>IF($B4769="","",IFERROR(VLOOKUP($B4769,Mapping!$A:$C,3,0),"Not Mapped"))</f>
        <v/>
      </c>
      <c r="Q4769" s="36">
        <f>IF($B4769="","",IFERROR(VLOOKUP($O4769,Leaders!$A:$B,2,0),"Not Mapped"))</f>
        <v/>
      </c>
      <c r="R4769" s="36">
        <f>IF($B4769="","",IF(COUNTIF(Exclusions!$A:$A,$B4769)&gt;0,"Yes","No"))</f>
        <v/>
      </c>
      <c r="S4769" s="38">
        <f>IF($B4769="","",MIN(1,DAY($A4769)/IF($N4769="Superstore",Settings!$B$5,Settings!$B$4)))</f>
        <v/>
      </c>
      <c r="T4769" s="38">
        <f>IF(OR($B4769="",$G4769="",$S4769=0),"",$G4769/$S4769)</f>
        <v/>
      </c>
      <c r="U4769" s="36">
        <f>IF($T4769="","",IF($T4769&lt;Settings!$B$8,"Critical",IF($T4769&lt;Settings!$B$9,"Semi Critical","Non Critical")))</f>
        <v/>
      </c>
      <c r="V4769" s="28" t="n"/>
      <c r="Z4769">
        <f>IF($B4769="","",IFERROR(VLOOKUP($B4769,'Plan HC for CCA'!$A:$B,2,0),""))</f>
        <v/>
      </c>
      <c r="AA4769">
        <f>IF(OR($B4769="",$Z4769=""),"",IF(N($M4769)&lt;$Z4769,"Delta","No Delta"))</f>
        <v/>
      </c>
      <c r="AB4769">
        <f>IF(OR($B4769="",$Z4769=""),"",MAX(0,$Z4769-N($M4769)))</f>
        <v/>
      </c>
      <c r="AC4769" s="46">
        <f>IF($B4769="","",IFERROR(INDEX('CCA Util %'!$H:$H,MATCH($B4769,'CCA Util %'!$E:$E,0)),""))</f>
        <v/>
      </c>
      <c r="AD4769">
        <f>IF($B4769="","",IFERROR(INDEX('CCA Util %'!$G:$G,MATCH($B4769,'CCA Util %'!$E:$E,0)),""))</f>
        <v/>
      </c>
      <c r="AE4769">
        <f>IF(OR($B4769="",$U4769=""),"",$U4769&amp;" &amp; "&amp;IF(OR($AD4769="",$AD4769=0),"Util NA",$AD4769&amp;" Util"))</f>
        <v/>
      </c>
    </row>
    <row r="4770" ht="15.75" customHeight="1" s="42">
      <c r="A4770" s="41" t="n"/>
      <c r="G4770" s="38" t="n"/>
      <c r="H4770" s="38" t="n"/>
      <c r="I4770" s="38" t="n"/>
      <c r="J4770" s="38" t="n"/>
      <c r="K4770" s="38" t="n"/>
      <c r="L4770" s="38" t="n"/>
      <c r="N4770" s="36">
        <f>IF($B4770="","",IF($C4770="SUPERSTORE","Superstore","DH"))</f>
        <v/>
      </c>
      <c r="O4770" s="36">
        <f>IF($B4770="","",IFERROR(VLOOKUP($B4770,Mapping!$A:$C,2,0),"Not Mapped"))</f>
        <v/>
      </c>
      <c r="P4770" s="36">
        <f>IF($B4770="","",IFERROR(VLOOKUP($B4770,Mapping!$A:$C,3,0),"Not Mapped"))</f>
        <v/>
      </c>
      <c r="Q4770" s="36">
        <f>IF($B4770="","",IFERROR(VLOOKUP($O4770,Leaders!$A:$B,2,0),"Not Mapped"))</f>
        <v/>
      </c>
      <c r="R4770" s="36">
        <f>IF($B4770="","",IF(COUNTIF(Exclusions!$A:$A,$B4770)&gt;0,"Yes","No"))</f>
        <v/>
      </c>
      <c r="S4770" s="38">
        <f>IF($B4770="","",MIN(1,DAY($A4770)/IF($N4770="Superstore",Settings!$B$5,Settings!$B$4)))</f>
        <v/>
      </c>
      <c r="T4770" s="38">
        <f>IF(OR($B4770="",$G4770="",$S4770=0),"",$G4770/$S4770)</f>
        <v/>
      </c>
      <c r="U4770" s="36">
        <f>IF($T4770="","",IF($T4770&lt;Settings!$B$8,"Critical",IF($T4770&lt;Settings!$B$9,"Semi Critical","Non Critical")))</f>
        <v/>
      </c>
      <c r="V4770" s="28" t="n"/>
      <c r="Z4770">
        <f>IF($B4770="","",IFERROR(VLOOKUP($B4770,'Plan HC for CCA'!$A:$B,2,0),""))</f>
        <v/>
      </c>
      <c r="AA4770">
        <f>IF(OR($B4770="",$Z4770=""),"",IF(N($M4770)&lt;$Z4770,"Delta","No Delta"))</f>
        <v/>
      </c>
      <c r="AB4770">
        <f>IF(OR($B4770="",$Z4770=""),"",MAX(0,$Z4770-N($M4770)))</f>
        <v/>
      </c>
      <c r="AC4770" s="46">
        <f>IF($B4770="","",IFERROR(INDEX('CCA Util %'!$H:$H,MATCH($B4770,'CCA Util %'!$E:$E,0)),""))</f>
        <v/>
      </c>
      <c r="AD4770">
        <f>IF($B4770="","",IFERROR(INDEX('CCA Util %'!$G:$G,MATCH($B4770,'CCA Util %'!$E:$E,0)),""))</f>
        <v/>
      </c>
      <c r="AE4770">
        <f>IF(OR($B4770="",$U4770=""),"",$U4770&amp;" &amp; "&amp;IF(OR($AD4770="",$AD4770=0),"Util NA",$AD4770&amp;" Util"))</f>
        <v/>
      </c>
    </row>
    <row r="4771" ht="15.75" customHeight="1" s="42">
      <c r="A4771" s="41" t="n"/>
      <c r="G4771" s="38" t="n"/>
      <c r="H4771" s="38" t="n"/>
      <c r="I4771" s="38" t="n"/>
      <c r="J4771" s="38" t="n"/>
      <c r="K4771" s="38" t="n"/>
      <c r="L4771" s="38" t="n"/>
      <c r="N4771" s="36">
        <f>IF($B4771="","",IF($C4771="SUPERSTORE","Superstore","DH"))</f>
        <v/>
      </c>
      <c r="O4771" s="36">
        <f>IF($B4771="","",IFERROR(VLOOKUP($B4771,Mapping!$A:$C,2,0),"Not Mapped"))</f>
        <v/>
      </c>
      <c r="P4771" s="36">
        <f>IF($B4771="","",IFERROR(VLOOKUP($B4771,Mapping!$A:$C,3,0),"Not Mapped"))</f>
        <v/>
      </c>
      <c r="Q4771" s="36">
        <f>IF($B4771="","",IFERROR(VLOOKUP($O4771,Leaders!$A:$B,2,0),"Not Mapped"))</f>
        <v/>
      </c>
      <c r="R4771" s="36">
        <f>IF($B4771="","",IF(COUNTIF(Exclusions!$A:$A,$B4771)&gt;0,"Yes","No"))</f>
        <v/>
      </c>
      <c r="S4771" s="38">
        <f>IF($B4771="","",MIN(1,DAY($A4771)/IF($N4771="Superstore",Settings!$B$5,Settings!$B$4)))</f>
        <v/>
      </c>
      <c r="T4771" s="38">
        <f>IF(OR($B4771="",$G4771="",$S4771=0),"",$G4771/$S4771)</f>
        <v/>
      </c>
      <c r="U4771" s="36">
        <f>IF($T4771="","",IF($T4771&lt;Settings!$B$8,"Critical",IF($T4771&lt;Settings!$B$9,"Semi Critical","Non Critical")))</f>
        <v/>
      </c>
      <c r="V4771" s="28" t="n"/>
      <c r="Z4771">
        <f>IF($B4771="","",IFERROR(VLOOKUP($B4771,'Plan HC for CCA'!$A:$B,2,0),""))</f>
        <v/>
      </c>
      <c r="AA4771">
        <f>IF(OR($B4771="",$Z4771=""),"",IF(N($M4771)&lt;$Z4771,"Delta","No Delta"))</f>
        <v/>
      </c>
      <c r="AB4771">
        <f>IF(OR($B4771="",$Z4771=""),"",MAX(0,$Z4771-N($M4771)))</f>
        <v/>
      </c>
      <c r="AC4771" s="46">
        <f>IF($B4771="","",IFERROR(INDEX('CCA Util %'!$H:$H,MATCH($B4771,'CCA Util %'!$E:$E,0)),""))</f>
        <v/>
      </c>
      <c r="AD4771">
        <f>IF($B4771="","",IFERROR(INDEX('CCA Util %'!$G:$G,MATCH($B4771,'CCA Util %'!$E:$E,0)),""))</f>
        <v/>
      </c>
      <c r="AE4771">
        <f>IF(OR($B4771="",$U4771=""),"",$U4771&amp;" &amp; "&amp;IF(OR($AD4771="",$AD4771=0),"Util NA",$AD4771&amp;" Util"))</f>
        <v/>
      </c>
    </row>
    <row r="4772" ht="15.75" customHeight="1" s="42">
      <c r="A4772" s="41" t="n"/>
      <c r="G4772" s="38" t="n"/>
      <c r="H4772" s="38" t="n"/>
      <c r="I4772" s="38" t="n"/>
      <c r="J4772" s="38" t="n"/>
      <c r="K4772" s="38" t="n"/>
      <c r="L4772" s="38" t="n"/>
      <c r="N4772" s="36">
        <f>IF($B4772="","",IF($C4772="SUPERSTORE","Superstore","DH"))</f>
        <v/>
      </c>
      <c r="O4772" s="36">
        <f>IF($B4772="","",IFERROR(VLOOKUP($B4772,Mapping!$A:$C,2,0),"Not Mapped"))</f>
        <v/>
      </c>
      <c r="P4772" s="36">
        <f>IF($B4772="","",IFERROR(VLOOKUP($B4772,Mapping!$A:$C,3,0),"Not Mapped"))</f>
        <v/>
      </c>
      <c r="Q4772" s="36">
        <f>IF($B4772="","",IFERROR(VLOOKUP($O4772,Leaders!$A:$B,2,0),"Not Mapped"))</f>
        <v/>
      </c>
      <c r="R4772" s="36">
        <f>IF($B4772="","",IF(COUNTIF(Exclusions!$A:$A,$B4772)&gt;0,"Yes","No"))</f>
        <v/>
      </c>
      <c r="S4772" s="38">
        <f>IF($B4772="","",MIN(1,DAY($A4772)/IF($N4772="Superstore",Settings!$B$5,Settings!$B$4)))</f>
        <v/>
      </c>
      <c r="T4772" s="38">
        <f>IF(OR($B4772="",$G4772="",$S4772=0),"",$G4772/$S4772)</f>
        <v/>
      </c>
      <c r="U4772" s="36">
        <f>IF($T4772="","",IF($T4772&lt;Settings!$B$8,"Critical",IF($T4772&lt;Settings!$B$9,"Semi Critical","Non Critical")))</f>
        <v/>
      </c>
      <c r="V4772" s="28" t="n"/>
      <c r="Z4772">
        <f>IF($B4772="","",IFERROR(VLOOKUP($B4772,'Plan HC for CCA'!$A:$B,2,0),""))</f>
        <v/>
      </c>
      <c r="AA4772">
        <f>IF(OR($B4772="",$Z4772=""),"",IF(N($M4772)&lt;$Z4772,"Delta","No Delta"))</f>
        <v/>
      </c>
      <c r="AB4772">
        <f>IF(OR($B4772="",$Z4772=""),"",MAX(0,$Z4772-N($M4772)))</f>
        <v/>
      </c>
      <c r="AC4772" s="46">
        <f>IF($B4772="","",IFERROR(INDEX('CCA Util %'!$H:$H,MATCH($B4772,'CCA Util %'!$E:$E,0)),""))</f>
        <v/>
      </c>
      <c r="AD4772">
        <f>IF($B4772="","",IFERROR(INDEX('CCA Util %'!$G:$G,MATCH($B4772,'CCA Util %'!$E:$E,0)),""))</f>
        <v/>
      </c>
      <c r="AE4772">
        <f>IF(OR($B4772="",$U4772=""),"",$U4772&amp;" &amp; "&amp;IF(OR($AD4772="",$AD4772=0),"Util NA",$AD4772&amp;" Util"))</f>
        <v/>
      </c>
    </row>
    <row r="4773" ht="15.75" customHeight="1" s="42">
      <c r="A4773" s="41" t="n"/>
      <c r="G4773" s="38" t="n"/>
      <c r="H4773" s="38" t="n"/>
      <c r="I4773" s="38" t="n"/>
      <c r="J4773" s="38" t="n"/>
      <c r="K4773" s="38" t="n"/>
      <c r="L4773" s="38" t="n"/>
      <c r="N4773" s="36">
        <f>IF($B4773="","",IF($C4773="SUPERSTORE","Superstore","DH"))</f>
        <v/>
      </c>
      <c r="O4773" s="36">
        <f>IF($B4773="","",IFERROR(VLOOKUP($B4773,Mapping!$A:$C,2,0),"Not Mapped"))</f>
        <v/>
      </c>
      <c r="P4773" s="36">
        <f>IF($B4773="","",IFERROR(VLOOKUP($B4773,Mapping!$A:$C,3,0),"Not Mapped"))</f>
        <v/>
      </c>
      <c r="Q4773" s="36">
        <f>IF($B4773="","",IFERROR(VLOOKUP($O4773,Leaders!$A:$B,2,0),"Not Mapped"))</f>
        <v/>
      </c>
      <c r="R4773" s="36">
        <f>IF($B4773="","",IF(COUNTIF(Exclusions!$A:$A,$B4773)&gt;0,"Yes","No"))</f>
        <v/>
      </c>
      <c r="S4773" s="38">
        <f>IF($B4773="","",MIN(1,DAY($A4773)/IF($N4773="Superstore",Settings!$B$5,Settings!$B$4)))</f>
        <v/>
      </c>
      <c r="T4773" s="38">
        <f>IF(OR($B4773="",$G4773="",$S4773=0),"",$G4773/$S4773)</f>
        <v/>
      </c>
      <c r="U4773" s="36">
        <f>IF($T4773="","",IF($T4773&lt;Settings!$B$8,"Critical",IF($T4773&lt;Settings!$B$9,"Semi Critical","Non Critical")))</f>
        <v/>
      </c>
      <c r="V4773" s="28" t="n"/>
      <c r="Z4773">
        <f>IF($B4773="","",IFERROR(VLOOKUP($B4773,'Plan HC for CCA'!$A:$B,2,0),""))</f>
        <v/>
      </c>
      <c r="AA4773">
        <f>IF(OR($B4773="",$Z4773=""),"",IF(N($M4773)&lt;$Z4773,"Delta","No Delta"))</f>
        <v/>
      </c>
      <c r="AB4773">
        <f>IF(OR($B4773="",$Z4773=""),"",MAX(0,$Z4773-N($M4773)))</f>
        <v/>
      </c>
      <c r="AC4773" s="46">
        <f>IF($B4773="","",IFERROR(INDEX('CCA Util %'!$H:$H,MATCH($B4773,'CCA Util %'!$E:$E,0)),""))</f>
        <v/>
      </c>
      <c r="AD4773">
        <f>IF($B4773="","",IFERROR(INDEX('CCA Util %'!$G:$G,MATCH($B4773,'CCA Util %'!$E:$E,0)),""))</f>
        <v/>
      </c>
      <c r="AE4773">
        <f>IF(OR($B4773="",$U4773=""),"",$U4773&amp;" &amp; "&amp;IF(OR($AD4773="",$AD4773=0),"Util NA",$AD4773&amp;" Util"))</f>
        <v/>
      </c>
    </row>
    <row r="4774" ht="15.75" customHeight="1" s="42">
      <c r="A4774" s="41" t="n"/>
      <c r="G4774" s="38" t="n"/>
      <c r="H4774" s="38" t="n"/>
      <c r="I4774" s="38" t="n"/>
      <c r="J4774" s="38" t="n"/>
      <c r="K4774" s="38" t="n"/>
      <c r="L4774" s="38" t="n"/>
      <c r="N4774" s="36">
        <f>IF($B4774="","",IF($C4774="SUPERSTORE","Superstore","DH"))</f>
        <v/>
      </c>
      <c r="O4774" s="36">
        <f>IF($B4774="","",IFERROR(VLOOKUP($B4774,Mapping!$A:$C,2,0),"Not Mapped"))</f>
        <v/>
      </c>
      <c r="P4774" s="36">
        <f>IF($B4774="","",IFERROR(VLOOKUP($B4774,Mapping!$A:$C,3,0),"Not Mapped"))</f>
        <v/>
      </c>
      <c r="Q4774" s="36">
        <f>IF($B4774="","",IFERROR(VLOOKUP($O4774,Leaders!$A:$B,2,0),"Not Mapped"))</f>
        <v/>
      </c>
      <c r="R4774" s="36">
        <f>IF($B4774="","",IF(COUNTIF(Exclusions!$A:$A,$B4774)&gt;0,"Yes","No"))</f>
        <v/>
      </c>
      <c r="S4774" s="38">
        <f>IF($B4774="","",MIN(1,DAY($A4774)/IF($N4774="Superstore",Settings!$B$5,Settings!$B$4)))</f>
        <v/>
      </c>
      <c r="T4774" s="38">
        <f>IF(OR($B4774="",$G4774="",$S4774=0),"",$G4774/$S4774)</f>
        <v/>
      </c>
      <c r="U4774" s="36">
        <f>IF($T4774="","",IF($T4774&lt;Settings!$B$8,"Critical",IF($T4774&lt;Settings!$B$9,"Semi Critical","Non Critical")))</f>
        <v/>
      </c>
      <c r="V4774" s="28" t="n"/>
      <c r="Z4774">
        <f>IF($B4774="","",IFERROR(VLOOKUP($B4774,'Plan HC for CCA'!$A:$B,2,0),""))</f>
        <v/>
      </c>
      <c r="AA4774">
        <f>IF(OR($B4774="",$Z4774=""),"",IF(N($M4774)&lt;$Z4774,"Delta","No Delta"))</f>
        <v/>
      </c>
      <c r="AB4774">
        <f>IF(OR($B4774="",$Z4774=""),"",MAX(0,$Z4774-N($M4774)))</f>
        <v/>
      </c>
      <c r="AC4774" s="46">
        <f>IF($B4774="","",IFERROR(INDEX('CCA Util %'!$H:$H,MATCH($B4774,'CCA Util %'!$E:$E,0)),""))</f>
        <v/>
      </c>
      <c r="AD4774">
        <f>IF($B4774="","",IFERROR(INDEX('CCA Util %'!$G:$G,MATCH($B4774,'CCA Util %'!$E:$E,0)),""))</f>
        <v/>
      </c>
      <c r="AE4774">
        <f>IF(OR($B4774="",$U4774=""),"",$U4774&amp;" &amp; "&amp;IF(OR($AD4774="",$AD4774=0),"Util NA",$AD4774&amp;" Util"))</f>
        <v/>
      </c>
    </row>
    <row r="4775" ht="15.75" customHeight="1" s="42">
      <c r="A4775" s="41" t="n"/>
      <c r="G4775" s="38" t="n"/>
      <c r="H4775" s="38" t="n"/>
      <c r="I4775" s="38" t="n"/>
      <c r="J4775" s="38" t="n"/>
      <c r="K4775" s="38" t="n"/>
      <c r="L4775" s="38" t="n"/>
      <c r="N4775" s="36">
        <f>IF($B4775="","",IF($C4775="SUPERSTORE","Superstore","DH"))</f>
        <v/>
      </c>
      <c r="O4775" s="36">
        <f>IF($B4775="","",IFERROR(VLOOKUP($B4775,Mapping!$A:$C,2,0),"Not Mapped"))</f>
        <v/>
      </c>
      <c r="P4775" s="36">
        <f>IF($B4775="","",IFERROR(VLOOKUP($B4775,Mapping!$A:$C,3,0),"Not Mapped"))</f>
        <v/>
      </c>
      <c r="Q4775" s="36">
        <f>IF($B4775="","",IFERROR(VLOOKUP($O4775,Leaders!$A:$B,2,0),"Not Mapped"))</f>
        <v/>
      </c>
      <c r="R4775" s="36">
        <f>IF($B4775="","",IF(COUNTIF(Exclusions!$A:$A,$B4775)&gt;0,"Yes","No"))</f>
        <v/>
      </c>
      <c r="S4775" s="38">
        <f>IF($B4775="","",MIN(1,DAY($A4775)/IF($N4775="Superstore",Settings!$B$5,Settings!$B$4)))</f>
        <v/>
      </c>
      <c r="T4775" s="38">
        <f>IF(OR($B4775="",$G4775="",$S4775=0),"",$G4775/$S4775)</f>
        <v/>
      </c>
      <c r="U4775" s="36">
        <f>IF($T4775="","",IF($T4775&lt;Settings!$B$8,"Critical",IF($T4775&lt;Settings!$B$9,"Semi Critical","Non Critical")))</f>
        <v/>
      </c>
      <c r="V4775" s="28" t="n"/>
      <c r="Z4775">
        <f>IF($B4775="","",IFERROR(VLOOKUP($B4775,'Plan HC for CCA'!$A:$B,2,0),""))</f>
        <v/>
      </c>
      <c r="AA4775">
        <f>IF(OR($B4775="",$Z4775=""),"",IF(N($M4775)&lt;$Z4775,"Delta","No Delta"))</f>
        <v/>
      </c>
      <c r="AB4775">
        <f>IF(OR($B4775="",$Z4775=""),"",MAX(0,$Z4775-N($M4775)))</f>
        <v/>
      </c>
      <c r="AC4775" s="46">
        <f>IF($B4775="","",IFERROR(INDEX('CCA Util %'!$H:$H,MATCH($B4775,'CCA Util %'!$E:$E,0)),""))</f>
        <v/>
      </c>
      <c r="AD4775">
        <f>IF($B4775="","",IFERROR(INDEX('CCA Util %'!$G:$G,MATCH($B4775,'CCA Util %'!$E:$E,0)),""))</f>
        <v/>
      </c>
      <c r="AE4775">
        <f>IF(OR($B4775="",$U4775=""),"",$U4775&amp;" &amp; "&amp;IF(OR($AD4775="",$AD4775=0),"Util NA",$AD4775&amp;" Util"))</f>
        <v/>
      </c>
    </row>
    <row r="4776" ht="15.75" customHeight="1" s="42">
      <c r="A4776" s="41" t="n"/>
      <c r="G4776" s="38" t="n"/>
      <c r="H4776" s="38" t="n"/>
      <c r="I4776" s="38" t="n"/>
      <c r="J4776" s="38" t="n"/>
      <c r="K4776" s="38" t="n"/>
      <c r="L4776" s="38" t="n"/>
      <c r="N4776" s="36">
        <f>IF($B4776="","",IF($C4776="SUPERSTORE","Superstore","DH"))</f>
        <v/>
      </c>
      <c r="O4776" s="36">
        <f>IF($B4776="","",IFERROR(VLOOKUP($B4776,Mapping!$A:$C,2,0),"Not Mapped"))</f>
        <v/>
      </c>
      <c r="P4776" s="36">
        <f>IF($B4776="","",IFERROR(VLOOKUP($B4776,Mapping!$A:$C,3,0),"Not Mapped"))</f>
        <v/>
      </c>
      <c r="Q4776" s="36">
        <f>IF($B4776="","",IFERROR(VLOOKUP($O4776,Leaders!$A:$B,2,0),"Not Mapped"))</f>
        <v/>
      </c>
      <c r="R4776" s="36">
        <f>IF($B4776="","",IF(COUNTIF(Exclusions!$A:$A,$B4776)&gt;0,"Yes","No"))</f>
        <v/>
      </c>
      <c r="S4776" s="38">
        <f>IF($B4776="","",MIN(1,DAY($A4776)/IF($N4776="Superstore",Settings!$B$5,Settings!$B$4)))</f>
        <v/>
      </c>
      <c r="T4776" s="38">
        <f>IF(OR($B4776="",$G4776="",$S4776=0),"",$G4776/$S4776)</f>
        <v/>
      </c>
      <c r="U4776" s="36">
        <f>IF($T4776="","",IF($T4776&lt;Settings!$B$8,"Critical",IF($T4776&lt;Settings!$B$9,"Semi Critical","Non Critical")))</f>
        <v/>
      </c>
      <c r="V4776" s="28" t="n"/>
      <c r="Z4776">
        <f>IF($B4776="","",IFERROR(VLOOKUP($B4776,'Plan HC for CCA'!$A:$B,2,0),""))</f>
        <v/>
      </c>
      <c r="AA4776">
        <f>IF(OR($B4776="",$Z4776=""),"",IF(N($M4776)&lt;$Z4776,"Delta","No Delta"))</f>
        <v/>
      </c>
      <c r="AB4776">
        <f>IF(OR($B4776="",$Z4776=""),"",MAX(0,$Z4776-N($M4776)))</f>
        <v/>
      </c>
      <c r="AC4776" s="46">
        <f>IF($B4776="","",IFERROR(INDEX('CCA Util %'!$H:$H,MATCH($B4776,'CCA Util %'!$E:$E,0)),""))</f>
        <v/>
      </c>
      <c r="AD4776">
        <f>IF($B4776="","",IFERROR(INDEX('CCA Util %'!$G:$G,MATCH($B4776,'CCA Util %'!$E:$E,0)),""))</f>
        <v/>
      </c>
      <c r="AE4776">
        <f>IF(OR($B4776="",$U4776=""),"",$U4776&amp;" &amp; "&amp;IF(OR($AD4776="",$AD4776=0),"Util NA",$AD4776&amp;" Util"))</f>
        <v/>
      </c>
    </row>
    <row r="4777" ht="15.75" customHeight="1" s="42">
      <c r="A4777" s="41" t="n"/>
      <c r="G4777" s="38" t="n"/>
      <c r="H4777" s="38" t="n"/>
      <c r="I4777" s="38" t="n"/>
      <c r="J4777" s="38" t="n"/>
      <c r="K4777" s="38" t="n"/>
      <c r="L4777" s="38" t="n"/>
      <c r="N4777" s="36">
        <f>IF($B4777="","",IF($C4777="SUPERSTORE","Superstore","DH"))</f>
        <v/>
      </c>
      <c r="O4777" s="36">
        <f>IF($B4777="","",IFERROR(VLOOKUP($B4777,Mapping!$A:$C,2,0),"Not Mapped"))</f>
        <v/>
      </c>
      <c r="P4777" s="36">
        <f>IF($B4777="","",IFERROR(VLOOKUP($B4777,Mapping!$A:$C,3,0),"Not Mapped"))</f>
        <v/>
      </c>
      <c r="Q4777" s="36">
        <f>IF($B4777="","",IFERROR(VLOOKUP($O4777,Leaders!$A:$B,2,0),"Not Mapped"))</f>
        <v/>
      </c>
      <c r="R4777" s="36">
        <f>IF($B4777="","",IF(COUNTIF(Exclusions!$A:$A,$B4777)&gt;0,"Yes","No"))</f>
        <v/>
      </c>
      <c r="S4777" s="38">
        <f>IF($B4777="","",MIN(1,DAY($A4777)/IF($N4777="Superstore",Settings!$B$5,Settings!$B$4)))</f>
        <v/>
      </c>
      <c r="T4777" s="38">
        <f>IF(OR($B4777="",$G4777="",$S4777=0),"",$G4777/$S4777)</f>
        <v/>
      </c>
      <c r="U4777" s="36">
        <f>IF($T4777="","",IF($T4777&lt;Settings!$B$8,"Critical",IF($T4777&lt;Settings!$B$9,"Semi Critical","Non Critical")))</f>
        <v/>
      </c>
      <c r="V4777" s="28" t="n"/>
      <c r="Z4777">
        <f>IF($B4777="","",IFERROR(VLOOKUP($B4777,'Plan HC for CCA'!$A:$B,2,0),""))</f>
        <v/>
      </c>
      <c r="AA4777">
        <f>IF(OR($B4777="",$Z4777=""),"",IF(N($M4777)&lt;$Z4777,"Delta","No Delta"))</f>
        <v/>
      </c>
      <c r="AB4777">
        <f>IF(OR($B4777="",$Z4777=""),"",MAX(0,$Z4777-N($M4777)))</f>
        <v/>
      </c>
      <c r="AC4777" s="46">
        <f>IF($B4777="","",IFERROR(INDEX('CCA Util %'!$H:$H,MATCH($B4777,'CCA Util %'!$E:$E,0)),""))</f>
        <v/>
      </c>
      <c r="AD4777">
        <f>IF($B4777="","",IFERROR(INDEX('CCA Util %'!$G:$G,MATCH($B4777,'CCA Util %'!$E:$E,0)),""))</f>
        <v/>
      </c>
      <c r="AE4777">
        <f>IF(OR($B4777="",$U4777=""),"",$U4777&amp;" &amp; "&amp;IF(OR($AD4777="",$AD4777=0),"Util NA",$AD4777&amp;" Util"))</f>
        <v/>
      </c>
    </row>
    <row r="4778" ht="15.75" customHeight="1" s="42">
      <c r="A4778" s="41" t="n"/>
      <c r="G4778" s="38" t="n"/>
      <c r="H4778" s="38" t="n"/>
      <c r="I4778" s="38" t="n"/>
      <c r="J4778" s="38" t="n"/>
      <c r="K4778" s="38" t="n"/>
      <c r="L4778" s="38" t="n"/>
      <c r="N4778" s="36">
        <f>IF($B4778="","",IF($C4778="SUPERSTORE","Superstore","DH"))</f>
        <v/>
      </c>
      <c r="O4778" s="36">
        <f>IF($B4778="","",IFERROR(VLOOKUP($B4778,Mapping!$A:$C,2,0),"Not Mapped"))</f>
        <v/>
      </c>
      <c r="P4778" s="36">
        <f>IF($B4778="","",IFERROR(VLOOKUP($B4778,Mapping!$A:$C,3,0),"Not Mapped"))</f>
        <v/>
      </c>
      <c r="Q4778" s="36">
        <f>IF($B4778="","",IFERROR(VLOOKUP($O4778,Leaders!$A:$B,2,0),"Not Mapped"))</f>
        <v/>
      </c>
      <c r="R4778" s="36">
        <f>IF($B4778="","",IF(COUNTIF(Exclusions!$A:$A,$B4778)&gt;0,"Yes","No"))</f>
        <v/>
      </c>
      <c r="S4778" s="38">
        <f>IF($B4778="","",MIN(1,DAY($A4778)/IF($N4778="Superstore",Settings!$B$5,Settings!$B$4)))</f>
        <v/>
      </c>
      <c r="T4778" s="38">
        <f>IF(OR($B4778="",$G4778="",$S4778=0),"",$G4778/$S4778)</f>
        <v/>
      </c>
      <c r="U4778" s="36">
        <f>IF($T4778="","",IF($T4778&lt;Settings!$B$8,"Critical",IF($T4778&lt;Settings!$B$9,"Semi Critical","Non Critical")))</f>
        <v/>
      </c>
      <c r="V4778" s="28" t="n"/>
      <c r="Z4778">
        <f>IF($B4778="","",IFERROR(VLOOKUP($B4778,'Plan HC for CCA'!$A:$B,2,0),""))</f>
        <v/>
      </c>
      <c r="AA4778">
        <f>IF(OR($B4778="",$Z4778=""),"",IF(N($M4778)&lt;$Z4778,"Delta","No Delta"))</f>
        <v/>
      </c>
      <c r="AB4778">
        <f>IF(OR($B4778="",$Z4778=""),"",MAX(0,$Z4778-N($M4778)))</f>
        <v/>
      </c>
      <c r="AC4778" s="46">
        <f>IF($B4778="","",IFERROR(INDEX('CCA Util %'!$H:$H,MATCH($B4778,'CCA Util %'!$E:$E,0)),""))</f>
        <v/>
      </c>
      <c r="AD4778">
        <f>IF($B4778="","",IFERROR(INDEX('CCA Util %'!$G:$G,MATCH($B4778,'CCA Util %'!$E:$E,0)),""))</f>
        <v/>
      </c>
      <c r="AE4778">
        <f>IF(OR($B4778="",$U4778=""),"",$U4778&amp;" &amp; "&amp;IF(OR($AD4778="",$AD4778=0),"Util NA",$AD4778&amp;" Util"))</f>
        <v/>
      </c>
    </row>
    <row r="4779" ht="15.75" customHeight="1" s="42">
      <c r="A4779" s="41" t="n"/>
      <c r="G4779" s="38" t="n"/>
      <c r="H4779" s="38" t="n"/>
      <c r="I4779" s="38" t="n"/>
      <c r="J4779" s="38" t="n"/>
      <c r="K4779" s="38" t="n"/>
      <c r="L4779" s="38" t="n"/>
      <c r="N4779" s="36">
        <f>IF($B4779="","",IF($C4779="SUPERSTORE","Superstore","DH"))</f>
        <v/>
      </c>
      <c r="O4779" s="36">
        <f>IF($B4779="","",IFERROR(VLOOKUP($B4779,Mapping!$A:$C,2,0),"Not Mapped"))</f>
        <v/>
      </c>
      <c r="P4779" s="36">
        <f>IF($B4779="","",IFERROR(VLOOKUP($B4779,Mapping!$A:$C,3,0),"Not Mapped"))</f>
        <v/>
      </c>
      <c r="Q4779" s="36">
        <f>IF($B4779="","",IFERROR(VLOOKUP($O4779,Leaders!$A:$B,2,0),"Not Mapped"))</f>
        <v/>
      </c>
      <c r="R4779" s="36">
        <f>IF($B4779="","",IF(COUNTIF(Exclusions!$A:$A,$B4779)&gt;0,"Yes","No"))</f>
        <v/>
      </c>
      <c r="S4779" s="38">
        <f>IF($B4779="","",MIN(1,DAY($A4779)/IF($N4779="Superstore",Settings!$B$5,Settings!$B$4)))</f>
        <v/>
      </c>
      <c r="T4779" s="38">
        <f>IF(OR($B4779="",$G4779="",$S4779=0),"",$G4779/$S4779)</f>
        <v/>
      </c>
      <c r="U4779" s="36">
        <f>IF($T4779="","",IF($T4779&lt;Settings!$B$8,"Critical",IF($T4779&lt;Settings!$B$9,"Semi Critical","Non Critical")))</f>
        <v/>
      </c>
      <c r="V4779" s="28" t="n"/>
      <c r="Z4779">
        <f>IF($B4779="","",IFERROR(VLOOKUP($B4779,'Plan HC for CCA'!$A:$B,2,0),""))</f>
        <v/>
      </c>
      <c r="AA4779">
        <f>IF(OR($B4779="",$Z4779=""),"",IF(N($M4779)&lt;$Z4779,"Delta","No Delta"))</f>
        <v/>
      </c>
      <c r="AB4779">
        <f>IF(OR($B4779="",$Z4779=""),"",MAX(0,$Z4779-N($M4779)))</f>
        <v/>
      </c>
      <c r="AC4779" s="46">
        <f>IF($B4779="","",IFERROR(INDEX('CCA Util %'!$H:$H,MATCH($B4779,'CCA Util %'!$E:$E,0)),""))</f>
        <v/>
      </c>
      <c r="AD4779">
        <f>IF($B4779="","",IFERROR(INDEX('CCA Util %'!$G:$G,MATCH($B4779,'CCA Util %'!$E:$E,0)),""))</f>
        <v/>
      </c>
      <c r="AE4779">
        <f>IF(OR($B4779="",$U4779=""),"",$U4779&amp;" &amp; "&amp;IF(OR($AD4779="",$AD4779=0),"Util NA",$AD4779&amp;" Util"))</f>
        <v/>
      </c>
    </row>
    <row r="4780" ht="15.75" customHeight="1" s="42">
      <c r="A4780" s="41" t="n"/>
      <c r="G4780" s="38" t="n"/>
      <c r="H4780" s="38" t="n"/>
      <c r="I4780" s="38" t="n"/>
      <c r="J4780" s="38" t="n"/>
      <c r="K4780" s="38" t="n"/>
      <c r="L4780" s="38" t="n"/>
      <c r="N4780" s="36">
        <f>IF($B4780="","",IF($C4780="SUPERSTORE","Superstore","DH"))</f>
        <v/>
      </c>
      <c r="O4780" s="36">
        <f>IF($B4780="","",IFERROR(VLOOKUP($B4780,Mapping!$A:$C,2,0),"Not Mapped"))</f>
        <v/>
      </c>
      <c r="P4780" s="36">
        <f>IF($B4780="","",IFERROR(VLOOKUP($B4780,Mapping!$A:$C,3,0),"Not Mapped"))</f>
        <v/>
      </c>
      <c r="Q4780" s="36">
        <f>IF($B4780="","",IFERROR(VLOOKUP($O4780,Leaders!$A:$B,2,0),"Not Mapped"))</f>
        <v/>
      </c>
      <c r="R4780" s="36">
        <f>IF($B4780="","",IF(COUNTIF(Exclusions!$A:$A,$B4780)&gt;0,"Yes","No"))</f>
        <v/>
      </c>
      <c r="S4780" s="38">
        <f>IF($B4780="","",MIN(1,DAY($A4780)/IF($N4780="Superstore",Settings!$B$5,Settings!$B$4)))</f>
        <v/>
      </c>
      <c r="T4780" s="38">
        <f>IF(OR($B4780="",$G4780="",$S4780=0),"",$G4780/$S4780)</f>
        <v/>
      </c>
      <c r="U4780" s="36">
        <f>IF($T4780="","",IF($T4780&lt;Settings!$B$8,"Critical",IF($T4780&lt;Settings!$B$9,"Semi Critical","Non Critical")))</f>
        <v/>
      </c>
      <c r="V4780" s="28" t="n"/>
      <c r="Z4780">
        <f>IF($B4780="","",IFERROR(VLOOKUP($B4780,'Plan HC for CCA'!$A:$B,2,0),""))</f>
        <v/>
      </c>
      <c r="AA4780">
        <f>IF(OR($B4780="",$Z4780=""),"",IF(N($M4780)&lt;$Z4780,"Delta","No Delta"))</f>
        <v/>
      </c>
      <c r="AB4780">
        <f>IF(OR($B4780="",$Z4780=""),"",MAX(0,$Z4780-N($M4780)))</f>
        <v/>
      </c>
      <c r="AC4780" s="46">
        <f>IF($B4780="","",IFERROR(INDEX('CCA Util %'!$H:$H,MATCH($B4780,'CCA Util %'!$E:$E,0)),""))</f>
        <v/>
      </c>
      <c r="AD4780">
        <f>IF($B4780="","",IFERROR(INDEX('CCA Util %'!$G:$G,MATCH($B4780,'CCA Util %'!$E:$E,0)),""))</f>
        <v/>
      </c>
      <c r="AE4780">
        <f>IF(OR($B4780="",$U4780=""),"",$U4780&amp;" &amp; "&amp;IF(OR($AD4780="",$AD4780=0),"Util NA",$AD4780&amp;" Util"))</f>
        <v/>
      </c>
    </row>
    <row r="4781" ht="15.75" customHeight="1" s="42">
      <c r="A4781" s="41" t="n"/>
      <c r="G4781" s="38" t="n"/>
      <c r="H4781" s="38" t="n"/>
      <c r="I4781" s="38" t="n"/>
      <c r="J4781" s="38" t="n"/>
      <c r="K4781" s="38" t="n"/>
      <c r="L4781" s="38" t="n"/>
      <c r="N4781" s="36">
        <f>IF($B4781="","",IF($C4781="SUPERSTORE","Superstore","DH"))</f>
        <v/>
      </c>
      <c r="O4781" s="36">
        <f>IF($B4781="","",IFERROR(VLOOKUP($B4781,Mapping!$A:$C,2,0),"Not Mapped"))</f>
        <v/>
      </c>
      <c r="P4781" s="36">
        <f>IF($B4781="","",IFERROR(VLOOKUP($B4781,Mapping!$A:$C,3,0),"Not Mapped"))</f>
        <v/>
      </c>
      <c r="Q4781" s="36">
        <f>IF($B4781="","",IFERROR(VLOOKUP($O4781,Leaders!$A:$B,2,0),"Not Mapped"))</f>
        <v/>
      </c>
      <c r="R4781" s="36">
        <f>IF($B4781="","",IF(COUNTIF(Exclusions!$A:$A,$B4781)&gt;0,"Yes","No"))</f>
        <v/>
      </c>
      <c r="S4781" s="38">
        <f>IF($B4781="","",MIN(1,DAY($A4781)/IF($N4781="Superstore",Settings!$B$5,Settings!$B$4)))</f>
        <v/>
      </c>
      <c r="T4781" s="38">
        <f>IF(OR($B4781="",$G4781="",$S4781=0),"",$G4781/$S4781)</f>
        <v/>
      </c>
      <c r="U4781" s="36">
        <f>IF($T4781="","",IF($T4781&lt;Settings!$B$8,"Critical",IF($T4781&lt;Settings!$B$9,"Semi Critical","Non Critical")))</f>
        <v/>
      </c>
      <c r="V4781" s="28" t="n"/>
      <c r="Z4781">
        <f>IF($B4781="","",IFERROR(VLOOKUP($B4781,'Plan HC for CCA'!$A:$B,2,0),""))</f>
        <v/>
      </c>
      <c r="AA4781">
        <f>IF(OR($B4781="",$Z4781=""),"",IF(N($M4781)&lt;$Z4781,"Delta","No Delta"))</f>
        <v/>
      </c>
      <c r="AB4781">
        <f>IF(OR($B4781="",$Z4781=""),"",MAX(0,$Z4781-N($M4781)))</f>
        <v/>
      </c>
      <c r="AC4781" s="46">
        <f>IF($B4781="","",IFERROR(INDEX('CCA Util %'!$H:$H,MATCH($B4781,'CCA Util %'!$E:$E,0)),""))</f>
        <v/>
      </c>
      <c r="AD4781">
        <f>IF($B4781="","",IFERROR(INDEX('CCA Util %'!$G:$G,MATCH($B4781,'CCA Util %'!$E:$E,0)),""))</f>
        <v/>
      </c>
      <c r="AE4781">
        <f>IF(OR($B4781="",$U4781=""),"",$U4781&amp;" &amp; "&amp;IF(OR($AD4781="",$AD4781=0),"Util NA",$AD4781&amp;" Util"))</f>
        <v/>
      </c>
    </row>
    <row r="4782" ht="15.75" customHeight="1" s="42">
      <c r="A4782" s="41" t="n"/>
      <c r="G4782" s="38" t="n"/>
      <c r="H4782" s="38" t="n"/>
      <c r="I4782" s="38" t="n"/>
      <c r="J4782" s="38" t="n"/>
      <c r="K4782" s="38" t="n"/>
      <c r="L4782" s="38" t="n"/>
      <c r="N4782" s="36">
        <f>IF($B4782="","",IF($C4782="SUPERSTORE","Superstore","DH"))</f>
        <v/>
      </c>
      <c r="O4782" s="36">
        <f>IF($B4782="","",IFERROR(VLOOKUP($B4782,Mapping!$A:$C,2,0),"Not Mapped"))</f>
        <v/>
      </c>
      <c r="P4782" s="36">
        <f>IF($B4782="","",IFERROR(VLOOKUP($B4782,Mapping!$A:$C,3,0),"Not Mapped"))</f>
        <v/>
      </c>
      <c r="Q4782" s="36">
        <f>IF($B4782="","",IFERROR(VLOOKUP($O4782,Leaders!$A:$B,2,0),"Not Mapped"))</f>
        <v/>
      </c>
      <c r="R4782" s="36">
        <f>IF($B4782="","",IF(COUNTIF(Exclusions!$A:$A,$B4782)&gt;0,"Yes","No"))</f>
        <v/>
      </c>
      <c r="S4782" s="38">
        <f>IF($B4782="","",MIN(1,DAY($A4782)/IF($N4782="Superstore",Settings!$B$5,Settings!$B$4)))</f>
        <v/>
      </c>
      <c r="T4782" s="38">
        <f>IF(OR($B4782="",$G4782="",$S4782=0),"",$G4782/$S4782)</f>
        <v/>
      </c>
      <c r="U4782" s="36">
        <f>IF($T4782="","",IF($T4782&lt;Settings!$B$8,"Critical",IF($T4782&lt;Settings!$B$9,"Semi Critical","Non Critical")))</f>
        <v/>
      </c>
      <c r="V4782" s="28" t="n"/>
      <c r="Z4782">
        <f>IF($B4782="","",IFERROR(VLOOKUP($B4782,'Plan HC for CCA'!$A:$B,2,0),""))</f>
        <v/>
      </c>
      <c r="AA4782">
        <f>IF(OR($B4782="",$Z4782=""),"",IF(N($M4782)&lt;$Z4782,"Delta","No Delta"))</f>
        <v/>
      </c>
      <c r="AB4782">
        <f>IF(OR($B4782="",$Z4782=""),"",MAX(0,$Z4782-N($M4782)))</f>
        <v/>
      </c>
      <c r="AC4782" s="46">
        <f>IF($B4782="","",IFERROR(INDEX('CCA Util %'!$H:$H,MATCH($B4782,'CCA Util %'!$E:$E,0)),""))</f>
        <v/>
      </c>
      <c r="AD4782">
        <f>IF($B4782="","",IFERROR(INDEX('CCA Util %'!$G:$G,MATCH($B4782,'CCA Util %'!$E:$E,0)),""))</f>
        <v/>
      </c>
      <c r="AE4782">
        <f>IF(OR($B4782="",$U4782=""),"",$U4782&amp;" &amp; "&amp;IF(OR($AD4782="",$AD4782=0),"Util NA",$AD4782&amp;" Util"))</f>
        <v/>
      </c>
    </row>
    <row r="4783" ht="15.75" customHeight="1" s="42">
      <c r="A4783" s="41" t="n"/>
      <c r="G4783" s="38" t="n"/>
      <c r="H4783" s="38" t="n"/>
      <c r="I4783" s="38" t="n"/>
      <c r="J4783" s="38" t="n"/>
      <c r="K4783" s="38" t="n"/>
      <c r="L4783" s="38" t="n"/>
      <c r="N4783" s="36">
        <f>IF($B4783="","",IF($C4783="SUPERSTORE","Superstore","DH"))</f>
        <v/>
      </c>
      <c r="O4783" s="36">
        <f>IF($B4783="","",IFERROR(VLOOKUP($B4783,Mapping!$A:$C,2,0),"Not Mapped"))</f>
        <v/>
      </c>
      <c r="P4783" s="36">
        <f>IF($B4783="","",IFERROR(VLOOKUP($B4783,Mapping!$A:$C,3,0),"Not Mapped"))</f>
        <v/>
      </c>
      <c r="Q4783" s="36">
        <f>IF($B4783="","",IFERROR(VLOOKUP($O4783,Leaders!$A:$B,2,0),"Not Mapped"))</f>
        <v/>
      </c>
      <c r="R4783" s="36">
        <f>IF($B4783="","",IF(COUNTIF(Exclusions!$A:$A,$B4783)&gt;0,"Yes","No"))</f>
        <v/>
      </c>
      <c r="S4783" s="38">
        <f>IF($B4783="","",MIN(1,DAY($A4783)/IF($N4783="Superstore",Settings!$B$5,Settings!$B$4)))</f>
        <v/>
      </c>
      <c r="T4783" s="38">
        <f>IF(OR($B4783="",$G4783="",$S4783=0),"",$G4783/$S4783)</f>
        <v/>
      </c>
      <c r="U4783" s="36">
        <f>IF($T4783="","",IF($T4783&lt;Settings!$B$8,"Critical",IF($T4783&lt;Settings!$B$9,"Semi Critical","Non Critical")))</f>
        <v/>
      </c>
      <c r="V4783" s="28" t="n"/>
      <c r="Z4783">
        <f>IF($B4783="","",IFERROR(VLOOKUP($B4783,'Plan HC for CCA'!$A:$B,2,0),""))</f>
        <v/>
      </c>
      <c r="AA4783">
        <f>IF(OR($B4783="",$Z4783=""),"",IF(N($M4783)&lt;$Z4783,"Delta","No Delta"))</f>
        <v/>
      </c>
      <c r="AB4783">
        <f>IF(OR($B4783="",$Z4783=""),"",MAX(0,$Z4783-N($M4783)))</f>
        <v/>
      </c>
      <c r="AC4783" s="46">
        <f>IF($B4783="","",IFERROR(INDEX('CCA Util %'!$H:$H,MATCH($B4783,'CCA Util %'!$E:$E,0)),""))</f>
        <v/>
      </c>
      <c r="AD4783">
        <f>IF($B4783="","",IFERROR(INDEX('CCA Util %'!$G:$G,MATCH($B4783,'CCA Util %'!$E:$E,0)),""))</f>
        <v/>
      </c>
      <c r="AE4783">
        <f>IF(OR($B4783="",$U4783=""),"",$U4783&amp;" &amp; "&amp;IF(OR($AD4783="",$AD4783=0),"Util NA",$AD4783&amp;" Util"))</f>
        <v/>
      </c>
    </row>
    <row r="4784" ht="15.75" customHeight="1" s="42">
      <c r="A4784" s="41" t="n"/>
      <c r="G4784" s="38" t="n"/>
      <c r="H4784" s="38" t="n"/>
      <c r="I4784" s="38" t="n"/>
      <c r="J4784" s="38" t="n"/>
      <c r="K4784" s="38" t="n"/>
      <c r="L4784" s="38" t="n"/>
      <c r="N4784" s="36">
        <f>IF($B4784="","",IF($C4784="SUPERSTORE","Superstore","DH"))</f>
        <v/>
      </c>
      <c r="O4784" s="36">
        <f>IF($B4784="","",IFERROR(VLOOKUP($B4784,Mapping!$A:$C,2,0),"Not Mapped"))</f>
        <v/>
      </c>
      <c r="P4784" s="36">
        <f>IF($B4784="","",IFERROR(VLOOKUP($B4784,Mapping!$A:$C,3,0),"Not Mapped"))</f>
        <v/>
      </c>
      <c r="Q4784" s="36">
        <f>IF($B4784="","",IFERROR(VLOOKUP($O4784,Leaders!$A:$B,2,0),"Not Mapped"))</f>
        <v/>
      </c>
      <c r="R4784" s="36">
        <f>IF($B4784="","",IF(COUNTIF(Exclusions!$A:$A,$B4784)&gt;0,"Yes","No"))</f>
        <v/>
      </c>
      <c r="S4784" s="38">
        <f>IF($B4784="","",MIN(1,DAY($A4784)/IF($N4784="Superstore",Settings!$B$5,Settings!$B$4)))</f>
        <v/>
      </c>
      <c r="T4784" s="38">
        <f>IF(OR($B4784="",$G4784="",$S4784=0),"",$G4784/$S4784)</f>
        <v/>
      </c>
      <c r="U4784" s="36">
        <f>IF($T4784="","",IF($T4784&lt;Settings!$B$8,"Critical",IF($T4784&lt;Settings!$B$9,"Semi Critical","Non Critical")))</f>
        <v/>
      </c>
      <c r="V4784" s="28" t="n"/>
      <c r="Z4784">
        <f>IF($B4784="","",IFERROR(VLOOKUP($B4784,'Plan HC for CCA'!$A:$B,2,0),""))</f>
        <v/>
      </c>
      <c r="AA4784">
        <f>IF(OR($B4784="",$Z4784=""),"",IF(N($M4784)&lt;$Z4784,"Delta","No Delta"))</f>
        <v/>
      </c>
      <c r="AB4784">
        <f>IF(OR($B4784="",$Z4784=""),"",MAX(0,$Z4784-N($M4784)))</f>
        <v/>
      </c>
      <c r="AC4784" s="46">
        <f>IF($B4784="","",IFERROR(INDEX('CCA Util %'!$H:$H,MATCH($B4784,'CCA Util %'!$E:$E,0)),""))</f>
        <v/>
      </c>
      <c r="AD4784">
        <f>IF($B4784="","",IFERROR(INDEX('CCA Util %'!$G:$G,MATCH($B4784,'CCA Util %'!$E:$E,0)),""))</f>
        <v/>
      </c>
      <c r="AE4784">
        <f>IF(OR($B4784="",$U4784=""),"",$U4784&amp;" &amp; "&amp;IF(OR($AD4784="",$AD4784=0),"Util NA",$AD4784&amp;" Util"))</f>
        <v/>
      </c>
    </row>
    <row r="4785" ht="15.75" customHeight="1" s="42">
      <c r="A4785" s="41" t="n"/>
      <c r="G4785" s="38" t="n"/>
      <c r="H4785" s="38" t="n"/>
      <c r="I4785" s="38" t="n"/>
      <c r="J4785" s="38" t="n"/>
      <c r="K4785" s="38" t="n"/>
      <c r="L4785" s="38" t="n"/>
      <c r="N4785" s="36">
        <f>IF($B4785="","",IF($C4785="SUPERSTORE","Superstore","DH"))</f>
        <v/>
      </c>
      <c r="O4785" s="36">
        <f>IF($B4785="","",IFERROR(VLOOKUP($B4785,Mapping!$A:$C,2,0),"Not Mapped"))</f>
        <v/>
      </c>
      <c r="P4785" s="36">
        <f>IF($B4785="","",IFERROR(VLOOKUP($B4785,Mapping!$A:$C,3,0),"Not Mapped"))</f>
        <v/>
      </c>
      <c r="Q4785" s="36">
        <f>IF($B4785="","",IFERROR(VLOOKUP($O4785,Leaders!$A:$B,2,0),"Not Mapped"))</f>
        <v/>
      </c>
      <c r="R4785" s="36">
        <f>IF($B4785="","",IF(COUNTIF(Exclusions!$A:$A,$B4785)&gt;0,"Yes","No"))</f>
        <v/>
      </c>
      <c r="S4785" s="38">
        <f>IF($B4785="","",MIN(1,DAY($A4785)/IF($N4785="Superstore",Settings!$B$5,Settings!$B$4)))</f>
        <v/>
      </c>
      <c r="T4785" s="38">
        <f>IF(OR($B4785="",$G4785="",$S4785=0),"",$G4785/$S4785)</f>
        <v/>
      </c>
      <c r="U4785" s="36">
        <f>IF($T4785="","",IF($T4785&lt;Settings!$B$8,"Critical",IF($T4785&lt;Settings!$B$9,"Semi Critical","Non Critical")))</f>
        <v/>
      </c>
      <c r="V4785" s="28" t="n"/>
      <c r="Z4785">
        <f>IF($B4785="","",IFERROR(VLOOKUP($B4785,'Plan HC for CCA'!$A:$B,2,0),""))</f>
        <v/>
      </c>
      <c r="AA4785">
        <f>IF(OR($B4785="",$Z4785=""),"",IF(N($M4785)&lt;$Z4785,"Delta","No Delta"))</f>
        <v/>
      </c>
      <c r="AB4785">
        <f>IF(OR($B4785="",$Z4785=""),"",MAX(0,$Z4785-N($M4785)))</f>
        <v/>
      </c>
      <c r="AC4785" s="46">
        <f>IF($B4785="","",IFERROR(INDEX('CCA Util %'!$H:$H,MATCH($B4785,'CCA Util %'!$E:$E,0)),""))</f>
        <v/>
      </c>
      <c r="AD4785">
        <f>IF($B4785="","",IFERROR(INDEX('CCA Util %'!$G:$G,MATCH($B4785,'CCA Util %'!$E:$E,0)),""))</f>
        <v/>
      </c>
      <c r="AE4785">
        <f>IF(OR($B4785="",$U4785=""),"",$U4785&amp;" &amp; "&amp;IF(OR($AD4785="",$AD4785=0),"Util NA",$AD4785&amp;" Util"))</f>
        <v/>
      </c>
    </row>
    <row r="4786" ht="15.75" customHeight="1" s="42">
      <c r="A4786" s="41" t="n"/>
      <c r="G4786" s="38" t="n"/>
      <c r="H4786" s="38" t="n"/>
      <c r="I4786" s="38" t="n"/>
      <c r="J4786" s="38" t="n"/>
      <c r="K4786" s="38" t="n"/>
      <c r="L4786" s="38" t="n"/>
      <c r="N4786" s="36">
        <f>IF($B4786="","",IF($C4786="SUPERSTORE","Superstore","DH"))</f>
        <v/>
      </c>
      <c r="O4786" s="36">
        <f>IF($B4786="","",IFERROR(VLOOKUP($B4786,Mapping!$A:$C,2,0),"Not Mapped"))</f>
        <v/>
      </c>
      <c r="P4786" s="36">
        <f>IF($B4786="","",IFERROR(VLOOKUP($B4786,Mapping!$A:$C,3,0),"Not Mapped"))</f>
        <v/>
      </c>
      <c r="Q4786" s="36">
        <f>IF($B4786="","",IFERROR(VLOOKUP($O4786,Leaders!$A:$B,2,0),"Not Mapped"))</f>
        <v/>
      </c>
      <c r="R4786" s="36">
        <f>IF($B4786="","",IF(COUNTIF(Exclusions!$A:$A,$B4786)&gt;0,"Yes","No"))</f>
        <v/>
      </c>
      <c r="S4786" s="38">
        <f>IF($B4786="","",MIN(1,DAY($A4786)/IF($N4786="Superstore",Settings!$B$5,Settings!$B$4)))</f>
        <v/>
      </c>
      <c r="T4786" s="38">
        <f>IF(OR($B4786="",$G4786="",$S4786=0),"",$G4786/$S4786)</f>
        <v/>
      </c>
      <c r="U4786" s="36">
        <f>IF($T4786="","",IF($T4786&lt;Settings!$B$8,"Critical",IF($T4786&lt;Settings!$B$9,"Semi Critical","Non Critical")))</f>
        <v/>
      </c>
      <c r="V4786" s="28" t="n"/>
      <c r="Z4786">
        <f>IF($B4786="","",IFERROR(VLOOKUP($B4786,'Plan HC for CCA'!$A:$B,2,0),""))</f>
        <v/>
      </c>
      <c r="AA4786">
        <f>IF(OR($B4786="",$Z4786=""),"",IF(N($M4786)&lt;$Z4786,"Delta","No Delta"))</f>
        <v/>
      </c>
      <c r="AB4786">
        <f>IF(OR($B4786="",$Z4786=""),"",MAX(0,$Z4786-N($M4786)))</f>
        <v/>
      </c>
      <c r="AC4786" s="46">
        <f>IF($B4786="","",IFERROR(INDEX('CCA Util %'!$H:$H,MATCH($B4786,'CCA Util %'!$E:$E,0)),""))</f>
        <v/>
      </c>
      <c r="AD4786">
        <f>IF($B4786="","",IFERROR(INDEX('CCA Util %'!$G:$G,MATCH($B4786,'CCA Util %'!$E:$E,0)),""))</f>
        <v/>
      </c>
      <c r="AE4786">
        <f>IF(OR($B4786="",$U4786=""),"",$U4786&amp;" &amp; "&amp;IF(OR($AD4786="",$AD4786=0),"Util NA",$AD4786&amp;" Util"))</f>
        <v/>
      </c>
    </row>
    <row r="4787" ht="15.75" customHeight="1" s="42">
      <c r="A4787" s="41" t="n"/>
      <c r="G4787" s="38" t="n"/>
      <c r="H4787" s="38" t="n"/>
      <c r="I4787" s="38" t="n"/>
      <c r="J4787" s="38" t="n"/>
      <c r="K4787" s="38" t="n"/>
      <c r="L4787" s="38" t="n"/>
      <c r="N4787" s="36">
        <f>IF($B4787="","",IF($C4787="SUPERSTORE","Superstore","DH"))</f>
        <v/>
      </c>
      <c r="O4787" s="36">
        <f>IF($B4787="","",IFERROR(VLOOKUP($B4787,Mapping!$A:$C,2,0),"Not Mapped"))</f>
        <v/>
      </c>
      <c r="P4787" s="36">
        <f>IF($B4787="","",IFERROR(VLOOKUP($B4787,Mapping!$A:$C,3,0),"Not Mapped"))</f>
        <v/>
      </c>
      <c r="Q4787" s="36">
        <f>IF($B4787="","",IFERROR(VLOOKUP($O4787,Leaders!$A:$B,2,0),"Not Mapped"))</f>
        <v/>
      </c>
      <c r="R4787" s="36">
        <f>IF($B4787="","",IF(COUNTIF(Exclusions!$A:$A,$B4787)&gt;0,"Yes","No"))</f>
        <v/>
      </c>
      <c r="S4787" s="38">
        <f>IF($B4787="","",MIN(1,DAY($A4787)/IF($N4787="Superstore",Settings!$B$5,Settings!$B$4)))</f>
        <v/>
      </c>
      <c r="T4787" s="38">
        <f>IF(OR($B4787="",$G4787="",$S4787=0),"",$G4787/$S4787)</f>
        <v/>
      </c>
      <c r="U4787" s="36">
        <f>IF($T4787="","",IF($T4787&lt;Settings!$B$8,"Critical",IF($T4787&lt;Settings!$B$9,"Semi Critical","Non Critical")))</f>
        <v/>
      </c>
      <c r="V4787" s="28" t="n"/>
      <c r="Z4787">
        <f>IF($B4787="","",IFERROR(VLOOKUP($B4787,'Plan HC for CCA'!$A:$B,2,0),""))</f>
        <v/>
      </c>
      <c r="AA4787">
        <f>IF(OR($B4787="",$Z4787=""),"",IF(N($M4787)&lt;$Z4787,"Delta","No Delta"))</f>
        <v/>
      </c>
      <c r="AB4787">
        <f>IF(OR($B4787="",$Z4787=""),"",MAX(0,$Z4787-N($M4787)))</f>
        <v/>
      </c>
      <c r="AC4787" s="46">
        <f>IF($B4787="","",IFERROR(INDEX('CCA Util %'!$H:$H,MATCH($B4787,'CCA Util %'!$E:$E,0)),""))</f>
        <v/>
      </c>
      <c r="AD4787">
        <f>IF($B4787="","",IFERROR(INDEX('CCA Util %'!$G:$G,MATCH($B4787,'CCA Util %'!$E:$E,0)),""))</f>
        <v/>
      </c>
      <c r="AE4787">
        <f>IF(OR($B4787="",$U4787=""),"",$U4787&amp;" &amp; "&amp;IF(OR($AD4787="",$AD4787=0),"Util NA",$AD4787&amp;" Util"))</f>
        <v/>
      </c>
    </row>
    <row r="4788" ht="15.75" customHeight="1" s="42">
      <c r="A4788" s="41" t="n"/>
      <c r="G4788" s="38" t="n"/>
      <c r="H4788" s="38" t="n"/>
      <c r="I4788" s="38" t="n"/>
      <c r="J4788" s="38" t="n"/>
      <c r="K4788" s="38" t="n"/>
      <c r="L4788" s="38" t="n"/>
      <c r="N4788" s="36">
        <f>IF($B4788="","",IF($C4788="SUPERSTORE","Superstore","DH"))</f>
        <v/>
      </c>
      <c r="O4788" s="36">
        <f>IF($B4788="","",IFERROR(VLOOKUP($B4788,Mapping!$A:$C,2,0),"Not Mapped"))</f>
        <v/>
      </c>
      <c r="P4788" s="36">
        <f>IF($B4788="","",IFERROR(VLOOKUP($B4788,Mapping!$A:$C,3,0),"Not Mapped"))</f>
        <v/>
      </c>
      <c r="Q4788" s="36">
        <f>IF($B4788="","",IFERROR(VLOOKUP($O4788,Leaders!$A:$B,2,0),"Not Mapped"))</f>
        <v/>
      </c>
      <c r="R4788" s="36">
        <f>IF($B4788="","",IF(COUNTIF(Exclusions!$A:$A,$B4788)&gt;0,"Yes","No"))</f>
        <v/>
      </c>
      <c r="S4788" s="38">
        <f>IF($B4788="","",MIN(1,DAY($A4788)/IF($N4788="Superstore",Settings!$B$5,Settings!$B$4)))</f>
        <v/>
      </c>
      <c r="T4788" s="38">
        <f>IF(OR($B4788="",$G4788="",$S4788=0),"",$G4788/$S4788)</f>
        <v/>
      </c>
      <c r="U4788" s="36">
        <f>IF($T4788="","",IF($T4788&lt;Settings!$B$8,"Critical",IF($T4788&lt;Settings!$B$9,"Semi Critical","Non Critical")))</f>
        <v/>
      </c>
      <c r="V4788" s="28" t="n"/>
      <c r="Z4788">
        <f>IF($B4788="","",IFERROR(VLOOKUP($B4788,'Plan HC for CCA'!$A:$B,2,0),""))</f>
        <v/>
      </c>
      <c r="AA4788">
        <f>IF(OR($B4788="",$Z4788=""),"",IF(N($M4788)&lt;$Z4788,"Delta","No Delta"))</f>
        <v/>
      </c>
      <c r="AB4788">
        <f>IF(OR($B4788="",$Z4788=""),"",MAX(0,$Z4788-N($M4788)))</f>
        <v/>
      </c>
      <c r="AC4788" s="46">
        <f>IF($B4788="","",IFERROR(INDEX('CCA Util %'!$H:$H,MATCH($B4788,'CCA Util %'!$E:$E,0)),""))</f>
        <v/>
      </c>
      <c r="AD4788">
        <f>IF($B4788="","",IFERROR(INDEX('CCA Util %'!$G:$G,MATCH($B4788,'CCA Util %'!$E:$E,0)),""))</f>
        <v/>
      </c>
      <c r="AE4788">
        <f>IF(OR($B4788="",$U4788=""),"",$U4788&amp;" &amp; "&amp;IF(OR($AD4788="",$AD4788=0),"Util NA",$AD4788&amp;" Util"))</f>
        <v/>
      </c>
    </row>
    <row r="4789" ht="15.75" customHeight="1" s="42">
      <c r="A4789" s="41" t="n"/>
      <c r="G4789" s="38" t="n"/>
      <c r="H4789" s="38" t="n"/>
      <c r="I4789" s="38" t="n"/>
      <c r="J4789" s="38" t="n"/>
      <c r="K4789" s="38" t="n"/>
      <c r="L4789" s="38" t="n"/>
      <c r="N4789" s="36">
        <f>IF($B4789="","",IF($C4789="SUPERSTORE","Superstore","DH"))</f>
        <v/>
      </c>
      <c r="O4789" s="36">
        <f>IF($B4789="","",IFERROR(VLOOKUP($B4789,Mapping!$A:$C,2,0),"Not Mapped"))</f>
        <v/>
      </c>
      <c r="P4789" s="36">
        <f>IF($B4789="","",IFERROR(VLOOKUP($B4789,Mapping!$A:$C,3,0),"Not Mapped"))</f>
        <v/>
      </c>
      <c r="Q4789" s="36">
        <f>IF($B4789="","",IFERROR(VLOOKUP($O4789,Leaders!$A:$B,2,0),"Not Mapped"))</f>
        <v/>
      </c>
      <c r="R4789" s="36">
        <f>IF($B4789="","",IF(COUNTIF(Exclusions!$A:$A,$B4789)&gt;0,"Yes","No"))</f>
        <v/>
      </c>
      <c r="S4789" s="38">
        <f>IF($B4789="","",MIN(1,DAY($A4789)/IF($N4789="Superstore",Settings!$B$5,Settings!$B$4)))</f>
        <v/>
      </c>
      <c r="T4789" s="38">
        <f>IF(OR($B4789="",$G4789="",$S4789=0),"",$G4789/$S4789)</f>
        <v/>
      </c>
      <c r="U4789" s="36">
        <f>IF($T4789="","",IF($T4789&lt;Settings!$B$8,"Critical",IF($T4789&lt;Settings!$B$9,"Semi Critical","Non Critical")))</f>
        <v/>
      </c>
      <c r="V4789" s="28" t="n"/>
      <c r="Z4789">
        <f>IF($B4789="","",IFERROR(VLOOKUP($B4789,'Plan HC for CCA'!$A:$B,2,0),""))</f>
        <v/>
      </c>
      <c r="AA4789">
        <f>IF(OR($B4789="",$Z4789=""),"",IF(N($M4789)&lt;$Z4789,"Delta","No Delta"))</f>
        <v/>
      </c>
      <c r="AB4789">
        <f>IF(OR($B4789="",$Z4789=""),"",MAX(0,$Z4789-N($M4789)))</f>
        <v/>
      </c>
      <c r="AC4789" s="46">
        <f>IF($B4789="","",IFERROR(INDEX('CCA Util %'!$H:$H,MATCH($B4789,'CCA Util %'!$E:$E,0)),""))</f>
        <v/>
      </c>
      <c r="AD4789">
        <f>IF($B4789="","",IFERROR(INDEX('CCA Util %'!$G:$G,MATCH($B4789,'CCA Util %'!$E:$E,0)),""))</f>
        <v/>
      </c>
      <c r="AE4789">
        <f>IF(OR($B4789="",$U4789=""),"",$U4789&amp;" &amp; "&amp;IF(OR($AD4789="",$AD4789=0),"Util NA",$AD4789&amp;" Util"))</f>
        <v/>
      </c>
    </row>
    <row r="4790" ht="15.75" customHeight="1" s="42">
      <c r="A4790" s="41" t="n"/>
      <c r="G4790" s="38" t="n"/>
      <c r="H4790" s="38" t="n"/>
      <c r="I4790" s="38" t="n"/>
      <c r="J4790" s="38" t="n"/>
      <c r="K4790" s="38" t="n"/>
      <c r="L4790" s="38" t="n"/>
      <c r="N4790" s="36">
        <f>IF($B4790="","",IF($C4790="SUPERSTORE","Superstore","DH"))</f>
        <v/>
      </c>
      <c r="O4790" s="36">
        <f>IF($B4790="","",IFERROR(VLOOKUP($B4790,Mapping!$A:$C,2,0),"Not Mapped"))</f>
        <v/>
      </c>
      <c r="P4790" s="36">
        <f>IF($B4790="","",IFERROR(VLOOKUP($B4790,Mapping!$A:$C,3,0),"Not Mapped"))</f>
        <v/>
      </c>
      <c r="Q4790" s="36">
        <f>IF($B4790="","",IFERROR(VLOOKUP($O4790,Leaders!$A:$B,2,0),"Not Mapped"))</f>
        <v/>
      </c>
      <c r="R4790" s="36">
        <f>IF($B4790="","",IF(COUNTIF(Exclusions!$A:$A,$B4790)&gt;0,"Yes","No"))</f>
        <v/>
      </c>
      <c r="S4790" s="38">
        <f>IF($B4790="","",MIN(1,DAY($A4790)/IF($N4790="Superstore",Settings!$B$5,Settings!$B$4)))</f>
        <v/>
      </c>
      <c r="T4790" s="38">
        <f>IF(OR($B4790="",$G4790="",$S4790=0),"",$G4790/$S4790)</f>
        <v/>
      </c>
      <c r="U4790" s="36">
        <f>IF($T4790="","",IF($T4790&lt;Settings!$B$8,"Critical",IF($T4790&lt;Settings!$B$9,"Semi Critical","Non Critical")))</f>
        <v/>
      </c>
      <c r="V4790" s="28" t="n"/>
      <c r="Z4790">
        <f>IF($B4790="","",IFERROR(VLOOKUP($B4790,'Plan HC for CCA'!$A:$B,2,0),""))</f>
        <v/>
      </c>
      <c r="AA4790">
        <f>IF(OR($B4790="",$Z4790=""),"",IF(N($M4790)&lt;$Z4790,"Delta","No Delta"))</f>
        <v/>
      </c>
      <c r="AB4790">
        <f>IF(OR($B4790="",$Z4790=""),"",MAX(0,$Z4790-N($M4790)))</f>
        <v/>
      </c>
      <c r="AC4790" s="46">
        <f>IF($B4790="","",IFERROR(INDEX('CCA Util %'!$H:$H,MATCH($B4790,'CCA Util %'!$E:$E,0)),""))</f>
        <v/>
      </c>
      <c r="AD4790">
        <f>IF($B4790="","",IFERROR(INDEX('CCA Util %'!$G:$G,MATCH($B4790,'CCA Util %'!$E:$E,0)),""))</f>
        <v/>
      </c>
      <c r="AE4790">
        <f>IF(OR($B4790="",$U4790=""),"",$U4790&amp;" &amp; "&amp;IF(OR($AD4790="",$AD4790=0),"Util NA",$AD4790&amp;" Util"))</f>
        <v/>
      </c>
    </row>
    <row r="4791" ht="15.75" customHeight="1" s="42">
      <c r="A4791" s="41" t="n"/>
      <c r="G4791" s="38" t="n"/>
      <c r="H4791" s="38" t="n"/>
      <c r="I4791" s="38" t="n"/>
      <c r="J4791" s="38" t="n"/>
      <c r="K4791" s="38" t="n"/>
      <c r="L4791" s="38" t="n"/>
      <c r="N4791" s="36">
        <f>IF($B4791="","",IF($C4791="SUPERSTORE","Superstore","DH"))</f>
        <v/>
      </c>
      <c r="O4791" s="36">
        <f>IF($B4791="","",IFERROR(VLOOKUP($B4791,Mapping!$A:$C,2,0),"Not Mapped"))</f>
        <v/>
      </c>
      <c r="P4791" s="36">
        <f>IF($B4791="","",IFERROR(VLOOKUP($B4791,Mapping!$A:$C,3,0),"Not Mapped"))</f>
        <v/>
      </c>
      <c r="Q4791" s="36">
        <f>IF($B4791="","",IFERROR(VLOOKUP($O4791,Leaders!$A:$B,2,0),"Not Mapped"))</f>
        <v/>
      </c>
      <c r="R4791" s="36">
        <f>IF($B4791="","",IF(COUNTIF(Exclusions!$A:$A,$B4791)&gt;0,"Yes","No"))</f>
        <v/>
      </c>
      <c r="S4791" s="38">
        <f>IF($B4791="","",MIN(1,DAY($A4791)/IF($N4791="Superstore",Settings!$B$5,Settings!$B$4)))</f>
        <v/>
      </c>
      <c r="T4791" s="38">
        <f>IF(OR($B4791="",$G4791="",$S4791=0),"",$G4791/$S4791)</f>
        <v/>
      </c>
      <c r="U4791" s="36">
        <f>IF($T4791="","",IF($T4791&lt;Settings!$B$8,"Critical",IF($T4791&lt;Settings!$B$9,"Semi Critical","Non Critical")))</f>
        <v/>
      </c>
      <c r="V4791" s="28" t="n"/>
      <c r="Z4791">
        <f>IF($B4791="","",IFERROR(VLOOKUP($B4791,'Plan HC for CCA'!$A:$B,2,0),""))</f>
        <v/>
      </c>
      <c r="AA4791">
        <f>IF(OR($B4791="",$Z4791=""),"",IF(N($M4791)&lt;$Z4791,"Delta","No Delta"))</f>
        <v/>
      </c>
      <c r="AB4791">
        <f>IF(OR($B4791="",$Z4791=""),"",MAX(0,$Z4791-N($M4791)))</f>
        <v/>
      </c>
      <c r="AC4791" s="46">
        <f>IF($B4791="","",IFERROR(INDEX('CCA Util %'!$H:$H,MATCH($B4791,'CCA Util %'!$E:$E,0)),""))</f>
        <v/>
      </c>
      <c r="AD4791">
        <f>IF($B4791="","",IFERROR(INDEX('CCA Util %'!$G:$G,MATCH($B4791,'CCA Util %'!$E:$E,0)),""))</f>
        <v/>
      </c>
      <c r="AE4791">
        <f>IF(OR($B4791="",$U4791=""),"",$U4791&amp;" &amp; "&amp;IF(OR($AD4791="",$AD4791=0),"Util NA",$AD4791&amp;" Util"))</f>
        <v/>
      </c>
    </row>
    <row r="4792" ht="15.75" customHeight="1" s="42">
      <c r="A4792" s="41" t="n"/>
      <c r="G4792" s="38" t="n"/>
      <c r="H4792" s="38" t="n"/>
      <c r="I4792" s="38" t="n"/>
      <c r="J4792" s="38" t="n"/>
      <c r="K4792" s="38" t="n"/>
      <c r="L4792" s="38" t="n"/>
      <c r="N4792" s="36">
        <f>IF($B4792="","",IF($C4792="SUPERSTORE","Superstore","DH"))</f>
        <v/>
      </c>
      <c r="O4792" s="36">
        <f>IF($B4792="","",IFERROR(VLOOKUP($B4792,Mapping!$A:$C,2,0),"Not Mapped"))</f>
        <v/>
      </c>
      <c r="P4792" s="36">
        <f>IF($B4792="","",IFERROR(VLOOKUP($B4792,Mapping!$A:$C,3,0),"Not Mapped"))</f>
        <v/>
      </c>
      <c r="Q4792" s="36">
        <f>IF($B4792="","",IFERROR(VLOOKUP($O4792,Leaders!$A:$B,2,0),"Not Mapped"))</f>
        <v/>
      </c>
      <c r="R4792" s="36">
        <f>IF($B4792="","",IF(COUNTIF(Exclusions!$A:$A,$B4792)&gt;0,"Yes","No"))</f>
        <v/>
      </c>
      <c r="S4792" s="38">
        <f>IF($B4792="","",MIN(1,DAY($A4792)/IF($N4792="Superstore",Settings!$B$5,Settings!$B$4)))</f>
        <v/>
      </c>
      <c r="T4792" s="38">
        <f>IF(OR($B4792="",$G4792="",$S4792=0),"",$G4792/$S4792)</f>
        <v/>
      </c>
      <c r="U4792" s="36">
        <f>IF($T4792="","",IF($T4792&lt;Settings!$B$8,"Critical",IF($T4792&lt;Settings!$B$9,"Semi Critical","Non Critical")))</f>
        <v/>
      </c>
      <c r="V4792" s="28" t="n"/>
      <c r="Z4792">
        <f>IF($B4792="","",IFERROR(VLOOKUP($B4792,'Plan HC for CCA'!$A:$B,2,0),""))</f>
        <v/>
      </c>
      <c r="AA4792">
        <f>IF(OR($B4792="",$Z4792=""),"",IF(N($M4792)&lt;$Z4792,"Delta","No Delta"))</f>
        <v/>
      </c>
      <c r="AB4792">
        <f>IF(OR($B4792="",$Z4792=""),"",MAX(0,$Z4792-N($M4792)))</f>
        <v/>
      </c>
      <c r="AC4792" s="46">
        <f>IF($B4792="","",IFERROR(INDEX('CCA Util %'!$H:$H,MATCH($B4792,'CCA Util %'!$E:$E,0)),""))</f>
        <v/>
      </c>
      <c r="AD4792">
        <f>IF($B4792="","",IFERROR(INDEX('CCA Util %'!$G:$G,MATCH($B4792,'CCA Util %'!$E:$E,0)),""))</f>
        <v/>
      </c>
      <c r="AE4792">
        <f>IF(OR($B4792="",$U4792=""),"",$U4792&amp;" &amp; "&amp;IF(OR($AD4792="",$AD4792=0),"Util NA",$AD4792&amp;" Util"))</f>
        <v/>
      </c>
    </row>
    <row r="4793" ht="15.75" customHeight="1" s="42">
      <c r="A4793" s="41" t="n"/>
      <c r="G4793" s="38" t="n"/>
      <c r="H4793" s="38" t="n"/>
      <c r="I4793" s="38" t="n"/>
      <c r="J4793" s="38" t="n"/>
      <c r="K4793" s="38" t="n"/>
      <c r="L4793" s="38" t="n"/>
      <c r="N4793" s="36">
        <f>IF($B4793="","",IF($C4793="SUPERSTORE","Superstore","DH"))</f>
        <v/>
      </c>
      <c r="O4793" s="36">
        <f>IF($B4793="","",IFERROR(VLOOKUP($B4793,Mapping!$A:$C,2,0),"Not Mapped"))</f>
        <v/>
      </c>
      <c r="P4793" s="36">
        <f>IF($B4793="","",IFERROR(VLOOKUP($B4793,Mapping!$A:$C,3,0),"Not Mapped"))</f>
        <v/>
      </c>
      <c r="Q4793" s="36">
        <f>IF($B4793="","",IFERROR(VLOOKUP($O4793,Leaders!$A:$B,2,0),"Not Mapped"))</f>
        <v/>
      </c>
      <c r="R4793" s="36">
        <f>IF($B4793="","",IF(COUNTIF(Exclusions!$A:$A,$B4793)&gt;0,"Yes","No"))</f>
        <v/>
      </c>
      <c r="S4793" s="38">
        <f>IF($B4793="","",MIN(1,DAY($A4793)/IF($N4793="Superstore",Settings!$B$5,Settings!$B$4)))</f>
        <v/>
      </c>
      <c r="T4793" s="38">
        <f>IF(OR($B4793="",$G4793="",$S4793=0),"",$G4793/$S4793)</f>
        <v/>
      </c>
      <c r="U4793" s="36">
        <f>IF($T4793="","",IF($T4793&lt;Settings!$B$8,"Critical",IF($T4793&lt;Settings!$B$9,"Semi Critical","Non Critical")))</f>
        <v/>
      </c>
      <c r="V4793" s="28" t="n"/>
      <c r="Z4793">
        <f>IF($B4793="","",IFERROR(VLOOKUP($B4793,'Plan HC for CCA'!$A:$B,2,0),""))</f>
        <v/>
      </c>
      <c r="AA4793">
        <f>IF(OR($B4793="",$Z4793=""),"",IF(N($M4793)&lt;$Z4793,"Delta","No Delta"))</f>
        <v/>
      </c>
      <c r="AB4793">
        <f>IF(OR($B4793="",$Z4793=""),"",MAX(0,$Z4793-N($M4793)))</f>
        <v/>
      </c>
      <c r="AC4793" s="46">
        <f>IF($B4793="","",IFERROR(INDEX('CCA Util %'!$H:$H,MATCH($B4793,'CCA Util %'!$E:$E,0)),""))</f>
        <v/>
      </c>
      <c r="AD4793">
        <f>IF($B4793="","",IFERROR(INDEX('CCA Util %'!$G:$G,MATCH($B4793,'CCA Util %'!$E:$E,0)),""))</f>
        <v/>
      </c>
      <c r="AE4793">
        <f>IF(OR($B4793="",$U4793=""),"",$U4793&amp;" &amp; "&amp;IF(OR($AD4793="",$AD4793=0),"Util NA",$AD4793&amp;" Util"))</f>
        <v/>
      </c>
    </row>
    <row r="4794" ht="15.75" customHeight="1" s="42">
      <c r="A4794" s="41" t="n"/>
      <c r="G4794" s="38" t="n"/>
      <c r="H4794" s="38" t="n"/>
      <c r="I4794" s="38" t="n"/>
      <c r="J4794" s="38" t="n"/>
      <c r="K4794" s="38" t="n"/>
      <c r="L4794" s="38" t="n"/>
      <c r="N4794" s="36">
        <f>IF($B4794="","",IF($C4794="SUPERSTORE","Superstore","DH"))</f>
        <v/>
      </c>
      <c r="O4794" s="36">
        <f>IF($B4794="","",IFERROR(VLOOKUP($B4794,Mapping!$A:$C,2,0),"Not Mapped"))</f>
        <v/>
      </c>
      <c r="P4794" s="36">
        <f>IF($B4794="","",IFERROR(VLOOKUP($B4794,Mapping!$A:$C,3,0),"Not Mapped"))</f>
        <v/>
      </c>
      <c r="Q4794" s="36">
        <f>IF($B4794="","",IFERROR(VLOOKUP($O4794,Leaders!$A:$B,2,0),"Not Mapped"))</f>
        <v/>
      </c>
      <c r="R4794" s="36">
        <f>IF($B4794="","",IF(COUNTIF(Exclusions!$A:$A,$B4794)&gt;0,"Yes","No"))</f>
        <v/>
      </c>
      <c r="S4794" s="38">
        <f>IF($B4794="","",MIN(1,DAY($A4794)/IF($N4794="Superstore",Settings!$B$5,Settings!$B$4)))</f>
        <v/>
      </c>
      <c r="T4794" s="38">
        <f>IF(OR($B4794="",$G4794="",$S4794=0),"",$G4794/$S4794)</f>
        <v/>
      </c>
      <c r="U4794" s="36">
        <f>IF($T4794="","",IF($T4794&lt;Settings!$B$8,"Critical",IF($T4794&lt;Settings!$B$9,"Semi Critical","Non Critical")))</f>
        <v/>
      </c>
      <c r="V4794" s="28" t="n"/>
      <c r="Z4794">
        <f>IF($B4794="","",IFERROR(VLOOKUP($B4794,'Plan HC for CCA'!$A:$B,2,0),""))</f>
        <v/>
      </c>
      <c r="AA4794">
        <f>IF(OR($B4794="",$Z4794=""),"",IF(N($M4794)&lt;$Z4794,"Delta","No Delta"))</f>
        <v/>
      </c>
      <c r="AB4794">
        <f>IF(OR($B4794="",$Z4794=""),"",MAX(0,$Z4794-N($M4794)))</f>
        <v/>
      </c>
      <c r="AC4794" s="46">
        <f>IF($B4794="","",IFERROR(INDEX('CCA Util %'!$H:$H,MATCH($B4794,'CCA Util %'!$E:$E,0)),""))</f>
        <v/>
      </c>
      <c r="AD4794">
        <f>IF($B4794="","",IFERROR(INDEX('CCA Util %'!$G:$G,MATCH($B4794,'CCA Util %'!$E:$E,0)),""))</f>
        <v/>
      </c>
      <c r="AE4794">
        <f>IF(OR($B4794="",$U4794=""),"",$U4794&amp;" &amp; "&amp;IF(OR($AD4794="",$AD4794=0),"Util NA",$AD4794&amp;" Util"))</f>
        <v/>
      </c>
    </row>
    <row r="4795" ht="15.75" customHeight="1" s="42">
      <c r="A4795" s="41" t="n"/>
      <c r="G4795" s="38" t="n"/>
      <c r="H4795" s="38" t="n"/>
      <c r="I4795" s="38" t="n"/>
      <c r="J4795" s="38" t="n"/>
      <c r="K4795" s="38" t="n"/>
      <c r="L4795" s="38" t="n"/>
      <c r="N4795" s="36">
        <f>IF($B4795="","",IF($C4795="SUPERSTORE","Superstore","DH"))</f>
        <v/>
      </c>
      <c r="O4795" s="36">
        <f>IF($B4795="","",IFERROR(VLOOKUP($B4795,Mapping!$A:$C,2,0),"Not Mapped"))</f>
        <v/>
      </c>
      <c r="P4795" s="36">
        <f>IF($B4795="","",IFERROR(VLOOKUP($B4795,Mapping!$A:$C,3,0),"Not Mapped"))</f>
        <v/>
      </c>
      <c r="Q4795" s="36">
        <f>IF($B4795="","",IFERROR(VLOOKUP($O4795,Leaders!$A:$B,2,0),"Not Mapped"))</f>
        <v/>
      </c>
      <c r="R4795" s="36">
        <f>IF($B4795="","",IF(COUNTIF(Exclusions!$A:$A,$B4795)&gt;0,"Yes","No"))</f>
        <v/>
      </c>
      <c r="S4795" s="38">
        <f>IF($B4795="","",MIN(1,DAY($A4795)/IF($N4795="Superstore",Settings!$B$5,Settings!$B$4)))</f>
        <v/>
      </c>
      <c r="T4795" s="38">
        <f>IF(OR($B4795="",$G4795="",$S4795=0),"",$G4795/$S4795)</f>
        <v/>
      </c>
      <c r="U4795" s="36">
        <f>IF($T4795="","",IF($T4795&lt;Settings!$B$8,"Critical",IF($T4795&lt;Settings!$B$9,"Semi Critical","Non Critical")))</f>
        <v/>
      </c>
      <c r="V4795" s="28" t="n"/>
      <c r="Z4795">
        <f>IF($B4795="","",IFERROR(VLOOKUP($B4795,'Plan HC for CCA'!$A:$B,2,0),""))</f>
        <v/>
      </c>
      <c r="AA4795">
        <f>IF(OR($B4795="",$Z4795=""),"",IF(N($M4795)&lt;$Z4795,"Delta","No Delta"))</f>
        <v/>
      </c>
      <c r="AB4795">
        <f>IF(OR($B4795="",$Z4795=""),"",MAX(0,$Z4795-N($M4795)))</f>
        <v/>
      </c>
      <c r="AC4795" s="46">
        <f>IF($B4795="","",IFERROR(INDEX('CCA Util %'!$H:$H,MATCH($B4795,'CCA Util %'!$E:$E,0)),""))</f>
        <v/>
      </c>
      <c r="AD4795">
        <f>IF($B4795="","",IFERROR(INDEX('CCA Util %'!$G:$G,MATCH($B4795,'CCA Util %'!$E:$E,0)),""))</f>
        <v/>
      </c>
      <c r="AE4795">
        <f>IF(OR($B4795="",$U4795=""),"",$U4795&amp;" &amp; "&amp;IF(OR($AD4795="",$AD4795=0),"Util NA",$AD4795&amp;" Util"))</f>
        <v/>
      </c>
    </row>
    <row r="4796" ht="15.75" customHeight="1" s="42">
      <c r="A4796" s="41" t="n"/>
      <c r="G4796" s="38" t="n"/>
      <c r="H4796" s="38" t="n"/>
      <c r="I4796" s="38" t="n"/>
      <c r="J4796" s="38" t="n"/>
      <c r="K4796" s="38" t="n"/>
      <c r="L4796" s="38" t="n"/>
      <c r="N4796" s="36">
        <f>IF($B4796="","",IF($C4796="SUPERSTORE","Superstore","DH"))</f>
        <v/>
      </c>
      <c r="O4796" s="36">
        <f>IF($B4796="","",IFERROR(VLOOKUP($B4796,Mapping!$A:$C,2,0),"Not Mapped"))</f>
        <v/>
      </c>
      <c r="P4796" s="36">
        <f>IF($B4796="","",IFERROR(VLOOKUP($B4796,Mapping!$A:$C,3,0),"Not Mapped"))</f>
        <v/>
      </c>
      <c r="Q4796" s="36">
        <f>IF($B4796="","",IFERROR(VLOOKUP($O4796,Leaders!$A:$B,2,0),"Not Mapped"))</f>
        <v/>
      </c>
      <c r="R4796" s="36">
        <f>IF($B4796="","",IF(COUNTIF(Exclusions!$A:$A,$B4796)&gt;0,"Yes","No"))</f>
        <v/>
      </c>
      <c r="S4796" s="38">
        <f>IF($B4796="","",MIN(1,DAY($A4796)/IF($N4796="Superstore",Settings!$B$5,Settings!$B$4)))</f>
        <v/>
      </c>
      <c r="T4796" s="38">
        <f>IF(OR($B4796="",$G4796="",$S4796=0),"",$G4796/$S4796)</f>
        <v/>
      </c>
      <c r="U4796" s="36">
        <f>IF($T4796="","",IF($T4796&lt;Settings!$B$8,"Critical",IF($T4796&lt;Settings!$B$9,"Semi Critical","Non Critical")))</f>
        <v/>
      </c>
      <c r="V4796" s="28" t="n"/>
      <c r="Z4796">
        <f>IF($B4796="","",IFERROR(VLOOKUP($B4796,'Plan HC for CCA'!$A:$B,2,0),""))</f>
        <v/>
      </c>
      <c r="AA4796">
        <f>IF(OR($B4796="",$Z4796=""),"",IF(N($M4796)&lt;$Z4796,"Delta","No Delta"))</f>
        <v/>
      </c>
      <c r="AB4796">
        <f>IF(OR($B4796="",$Z4796=""),"",MAX(0,$Z4796-N($M4796)))</f>
        <v/>
      </c>
      <c r="AC4796" s="46">
        <f>IF($B4796="","",IFERROR(INDEX('CCA Util %'!$H:$H,MATCH($B4796,'CCA Util %'!$E:$E,0)),""))</f>
        <v/>
      </c>
      <c r="AD4796">
        <f>IF($B4796="","",IFERROR(INDEX('CCA Util %'!$G:$G,MATCH($B4796,'CCA Util %'!$E:$E,0)),""))</f>
        <v/>
      </c>
      <c r="AE4796">
        <f>IF(OR($B4796="",$U4796=""),"",$U4796&amp;" &amp; "&amp;IF(OR($AD4796="",$AD4796=0),"Util NA",$AD4796&amp;" Util"))</f>
        <v/>
      </c>
    </row>
    <row r="4797" ht="15.75" customHeight="1" s="42">
      <c r="A4797" s="41" t="n"/>
      <c r="G4797" s="38" t="n"/>
      <c r="H4797" s="38" t="n"/>
      <c r="I4797" s="38" t="n"/>
      <c r="J4797" s="38" t="n"/>
      <c r="K4797" s="38" t="n"/>
      <c r="L4797" s="38" t="n"/>
      <c r="N4797" s="36">
        <f>IF($B4797="","",IF($C4797="SUPERSTORE","Superstore","DH"))</f>
        <v/>
      </c>
      <c r="O4797" s="36">
        <f>IF($B4797="","",IFERROR(VLOOKUP($B4797,Mapping!$A:$C,2,0),"Not Mapped"))</f>
        <v/>
      </c>
      <c r="P4797" s="36">
        <f>IF($B4797="","",IFERROR(VLOOKUP($B4797,Mapping!$A:$C,3,0),"Not Mapped"))</f>
        <v/>
      </c>
      <c r="Q4797" s="36">
        <f>IF($B4797="","",IFERROR(VLOOKUP($O4797,Leaders!$A:$B,2,0),"Not Mapped"))</f>
        <v/>
      </c>
      <c r="R4797" s="36">
        <f>IF($B4797="","",IF(COUNTIF(Exclusions!$A:$A,$B4797)&gt;0,"Yes","No"))</f>
        <v/>
      </c>
      <c r="S4797" s="38">
        <f>IF($B4797="","",MIN(1,DAY($A4797)/IF($N4797="Superstore",Settings!$B$5,Settings!$B$4)))</f>
        <v/>
      </c>
      <c r="T4797" s="38">
        <f>IF(OR($B4797="",$G4797="",$S4797=0),"",$G4797/$S4797)</f>
        <v/>
      </c>
      <c r="U4797" s="36">
        <f>IF($T4797="","",IF($T4797&lt;Settings!$B$8,"Critical",IF($T4797&lt;Settings!$B$9,"Semi Critical","Non Critical")))</f>
        <v/>
      </c>
      <c r="V4797" s="28" t="n"/>
      <c r="Z4797">
        <f>IF($B4797="","",IFERROR(VLOOKUP($B4797,'Plan HC for CCA'!$A:$B,2,0),""))</f>
        <v/>
      </c>
      <c r="AA4797">
        <f>IF(OR($B4797="",$Z4797=""),"",IF(N($M4797)&lt;$Z4797,"Delta","No Delta"))</f>
        <v/>
      </c>
      <c r="AB4797">
        <f>IF(OR($B4797="",$Z4797=""),"",MAX(0,$Z4797-N($M4797)))</f>
        <v/>
      </c>
      <c r="AC4797" s="46">
        <f>IF($B4797="","",IFERROR(INDEX('CCA Util %'!$H:$H,MATCH($B4797,'CCA Util %'!$E:$E,0)),""))</f>
        <v/>
      </c>
      <c r="AD4797">
        <f>IF($B4797="","",IFERROR(INDEX('CCA Util %'!$G:$G,MATCH($B4797,'CCA Util %'!$E:$E,0)),""))</f>
        <v/>
      </c>
      <c r="AE4797">
        <f>IF(OR($B4797="",$U4797=""),"",$U4797&amp;" &amp; "&amp;IF(OR($AD4797="",$AD4797=0),"Util NA",$AD4797&amp;" Util"))</f>
        <v/>
      </c>
    </row>
    <row r="4798" ht="15.75" customHeight="1" s="42">
      <c r="A4798" s="41" t="n"/>
      <c r="G4798" s="38" t="n"/>
      <c r="H4798" s="38" t="n"/>
      <c r="I4798" s="38" t="n"/>
      <c r="J4798" s="38" t="n"/>
      <c r="K4798" s="38" t="n"/>
      <c r="L4798" s="38" t="n"/>
      <c r="N4798" s="36">
        <f>IF($B4798="","",IF($C4798="SUPERSTORE","Superstore","DH"))</f>
        <v/>
      </c>
      <c r="O4798" s="36">
        <f>IF($B4798="","",IFERROR(VLOOKUP($B4798,Mapping!$A:$C,2,0),"Not Mapped"))</f>
        <v/>
      </c>
      <c r="P4798" s="36">
        <f>IF($B4798="","",IFERROR(VLOOKUP($B4798,Mapping!$A:$C,3,0),"Not Mapped"))</f>
        <v/>
      </c>
      <c r="Q4798" s="36">
        <f>IF($B4798="","",IFERROR(VLOOKUP($O4798,Leaders!$A:$B,2,0),"Not Mapped"))</f>
        <v/>
      </c>
      <c r="R4798" s="36">
        <f>IF($B4798="","",IF(COUNTIF(Exclusions!$A:$A,$B4798)&gt;0,"Yes","No"))</f>
        <v/>
      </c>
      <c r="S4798" s="38">
        <f>IF($B4798="","",MIN(1,DAY($A4798)/IF($N4798="Superstore",Settings!$B$5,Settings!$B$4)))</f>
        <v/>
      </c>
      <c r="T4798" s="38">
        <f>IF(OR($B4798="",$G4798="",$S4798=0),"",$G4798/$S4798)</f>
        <v/>
      </c>
      <c r="U4798" s="36">
        <f>IF($T4798="","",IF($T4798&lt;Settings!$B$8,"Critical",IF($T4798&lt;Settings!$B$9,"Semi Critical","Non Critical")))</f>
        <v/>
      </c>
      <c r="V4798" s="28" t="n"/>
      <c r="Z4798">
        <f>IF($B4798="","",IFERROR(VLOOKUP($B4798,'Plan HC for CCA'!$A:$B,2,0),""))</f>
        <v/>
      </c>
      <c r="AA4798">
        <f>IF(OR($B4798="",$Z4798=""),"",IF(N($M4798)&lt;$Z4798,"Delta","No Delta"))</f>
        <v/>
      </c>
      <c r="AB4798">
        <f>IF(OR($B4798="",$Z4798=""),"",MAX(0,$Z4798-N($M4798)))</f>
        <v/>
      </c>
      <c r="AC4798" s="46">
        <f>IF($B4798="","",IFERROR(INDEX('CCA Util %'!$H:$H,MATCH($B4798,'CCA Util %'!$E:$E,0)),""))</f>
        <v/>
      </c>
      <c r="AD4798">
        <f>IF($B4798="","",IFERROR(INDEX('CCA Util %'!$G:$G,MATCH($B4798,'CCA Util %'!$E:$E,0)),""))</f>
        <v/>
      </c>
      <c r="AE4798">
        <f>IF(OR($B4798="",$U4798=""),"",$U4798&amp;" &amp; "&amp;IF(OR($AD4798="",$AD4798=0),"Util NA",$AD4798&amp;" Util"))</f>
        <v/>
      </c>
    </row>
    <row r="4799" ht="15.75" customHeight="1" s="42">
      <c r="A4799" s="41" t="n"/>
      <c r="G4799" s="38" t="n"/>
      <c r="H4799" s="38" t="n"/>
      <c r="I4799" s="38" t="n"/>
      <c r="J4799" s="38" t="n"/>
      <c r="K4799" s="38" t="n"/>
      <c r="L4799" s="38" t="n"/>
      <c r="N4799" s="36">
        <f>IF($B4799="","",IF($C4799="SUPERSTORE","Superstore","DH"))</f>
        <v/>
      </c>
      <c r="O4799" s="36">
        <f>IF($B4799="","",IFERROR(VLOOKUP($B4799,Mapping!$A:$C,2,0),"Not Mapped"))</f>
        <v/>
      </c>
      <c r="P4799" s="36">
        <f>IF($B4799="","",IFERROR(VLOOKUP($B4799,Mapping!$A:$C,3,0),"Not Mapped"))</f>
        <v/>
      </c>
      <c r="Q4799" s="36">
        <f>IF($B4799="","",IFERROR(VLOOKUP($O4799,Leaders!$A:$B,2,0),"Not Mapped"))</f>
        <v/>
      </c>
      <c r="R4799" s="36">
        <f>IF($B4799="","",IF(COUNTIF(Exclusions!$A:$A,$B4799)&gt;0,"Yes","No"))</f>
        <v/>
      </c>
      <c r="S4799" s="38">
        <f>IF($B4799="","",MIN(1,DAY($A4799)/IF($N4799="Superstore",Settings!$B$5,Settings!$B$4)))</f>
        <v/>
      </c>
      <c r="T4799" s="38">
        <f>IF(OR($B4799="",$G4799="",$S4799=0),"",$G4799/$S4799)</f>
        <v/>
      </c>
      <c r="U4799" s="36">
        <f>IF($T4799="","",IF($T4799&lt;Settings!$B$8,"Critical",IF($T4799&lt;Settings!$B$9,"Semi Critical","Non Critical")))</f>
        <v/>
      </c>
      <c r="V4799" s="28" t="n"/>
      <c r="Z4799">
        <f>IF($B4799="","",IFERROR(VLOOKUP($B4799,'Plan HC for CCA'!$A:$B,2,0),""))</f>
        <v/>
      </c>
      <c r="AA4799">
        <f>IF(OR($B4799="",$Z4799=""),"",IF(N($M4799)&lt;$Z4799,"Delta","No Delta"))</f>
        <v/>
      </c>
      <c r="AB4799">
        <f>IF(OR($B4799="",$Z4799=""),"",MAX(0,$Z4799-N($M4799)))</f>
        <v/>
      </c>
      <c r="AC4799" s="46">
        <f>IF($B4799="","",IFERROR(INDEX('CCA Util %'!$H:$H,MATCH($B4799,'CCA Util %'!$E:$E,0)),""))</f>
        <v/>
      </c>
      <c r="AD4799">
        <f>IF($B4799="","",IFERROR(INDEX('CCA Util %'!$G:$G,MATCH($B4799,'CCA Util %'!$E:$E,0)),""))</f>
        <v/>
      </c>
      <c r="AE4799">
        <f>IF(OR($B4799="",$U4799=""),"",$U4799&amp;" &amp; "&amp;IF(OR($AD4799="",$AD4799=0),"Util NA",$AD4799&amp;" Util"))</f>
        <v/>
      </c>
    </row>
    <row r="4800" ht="15.75" customHeight="1" s="42">
      <c r="A4800" s="41" t="n"/>
      <c r="G4800" s="38" t="n"/>
      <c r="H4800" s="38" t="n"/>
      <c r="I4800" s="38" t="n"/>
      <c r="J4800" s="38" t="n"/>
      <c r="K4800" s="38" t="n"/>
      <c r="L4800" s="38" t="n"/>
      <c r="N4800" s="36">
        <f>IF($B4800="","",IF($C4800="SUPERSTORE","Superstore","DH"))</f>
        <v/>
      </c>
      <c r="O4800" s="36">
        <f>IF($B4800="","",IFERROR(VLOOKUP($B4800,Mapping!$A:$C,2,0),"Not Mapped"))</f>
        <v/>
      </c>
      <c r="P4800" s="36">
        <f>IF($B4800="","",IFERROR(VLOOKUP($B4800,Mapping!$A:$C,3,0),"Not Mapped"))</f>
        <v/>
      </c>
      <c r="Q4800" s="36">
        <f>IF($B4800="","",IFERROR(VLOOKUP($O4800,Leaders!$A:$B,2,0),"Not Mapped"))</f>
        <v/>
      </c>
      <c r="R4800" s="36">
        <f>IF($B4800="","",IF(COUNTIF(Exclusions!$A:$A,$B4800)&gt;0,"Yes","No"))</f>
        <v/>
      </c>
      <c r="S4800" s="38">
        <f>IF($B4800="","",MIN(1,DAY($A4800)/IF($N4800="Superstore",Settings!$B$5,Settings!$B$4)))</f>
        <v/>
      </c>
      <c r="T4800" s="38">
        <f>IF(OR($B4800="",$G4800="",$S4800=0),"",$G4800/$S4800)</f>
        <v/>
      </c>
      <c r="U4800" s="36">
        <f>IF($T4800="","",IF($T4800&lt;Settings!$B$8,"Critical",IF($T4800&lt;Settings!$B$9,"Semi Critical","Non Critical")))</f>
        <v/>
      </c>
      <c r="V4800" s="28" t="n"/>
      <c r="Z4800">
        <f>IF($B4800="","",IFERROR(VLOOKUP($B4800,'Plan HC for CCA'!$A:$B,2,0),""))</f>
        <v/>
      </c>
      <c r="AA4800">
        <f>IF(OR($B4800="",$Z4800=""),"",IF(N($M4800)&lt;$Z4800,"Delta","No Delta"))</f>
        <v/>
      </c>
      <c r="AB4800">
        <f>IF(OR($B4800="",$Z4800=""),"",MAX(0,$Z4800-N($M4800)))</f>
        <v/>
      </c>
      <c r="AC4800" s="46">
        <f>IF($B4800="","",IFERROR(INDEX('CCA Util %'!$H:$H,MATCH($B4800,'CCA Util %'!$E:$E,0)),""))</f>
        <v/>
      </c>
      <c r="AD4800">
        <f>IF($B4800="","",IFERROR(INDEX('CCA Util %'!$G:$G,MATCH($B4800,'CCA Util %'!$E:$E,0)),""))</f>
        <v/>
      </c>
      <c r="AE4800">
        <f>IF(OR($B4800="",$U4800=""),"",$U4800&amp;" &amp; "&amp;IF(OR($AD4800="",$AD4800=0),"Util NA",$AD4800&amp;" Util"))</f>
        <v/>
      </c>
    </row>
    <row r="4801" ht="15.75" customHeight="1" s="42">
      <c r="A4801" s="41" t="n"/>
      <c r="G4801" s="38" t="n"/>
      <c r="H4801" s="38" t="n"/>
      <c r="I4801" s="38" t="n"/>
      <c r="J4801" s="38" t="n"/>
      <c r="K4801" s="38" t="n"/>
      <c r="L4801" s="38" t="n"/>
      <c r="N4801" s="36">
        <f>IF($B4801="","",IF($C4801="SUPERSTORE","Superstore","DH"))</f>
        <v/>
      </c>
      <c r="O4801" s="36">
        <f>IF($B4801="","",IFERROR(VLOOKUP($B4801,Mapping!$A:$C,2,0),"Not Mapped"))</f>
        <v/>
      </c>
      <c r="P4801" s="36">
        <f>IF($B4801="","",IFERROR(VLOOKUP($B4801,Mapping!$A:$C,3,0),"Not Mapped"))</f>
        <v/>
      </c>
      <c r="Q4801" s="36">
        <f>IF($B4801="","",IFERROR(VLOOKUP($O4801,Leaders!$A:$B,2,0),"Not Mapped"))</f>
        <v/>
      </c>
      <c r="R4801" s="36">
        <f>IF($B4801="","",IF(COUNTIF(Exclusions!$A:$A,$B4801)&gt;0,"Yes","No"))</f>
        <v/>
      </c>
      <c r="S4801" s="38">
        <f>IF($B4801="","",MIN(1,DAY($A4801)/IF($N4801="Superstore",Settings!$B$5,Settings!$B$4)))</f>
        <v/>
      </c>
      <c r="T4801" s="38">
        <f>IF(OR($B4801="",$G4801="",$S4801=0),"",$G4801/$S4801)</f>
        <v/>
      </c>
      <c r="U4801" s="36">
        <f>IF($T4801="","",IF($T4801&lt;Settings!$B$8,"Critical",IF($T4801&lt;Settings!$B$9,"Semi Critical","Non Critical")))</f>
        <v/>
      </c>
      <c r="V4801" s="28" t="n"/>
      <c r="Z4801">
        <f>IF($B4801="","",IFERROR(VLOOKUP($B4801,'Plan HC for CCA'!$A:$B,2,0),""))</f>
        <v/>
      </c>
      <c r="AA4801">
        <f>IF(OR($B4801="",$Z4801=""),"",IF(N($M4801)&lt;$Z4801,"Delta","No Delta"))</f>
        <v/>
      </c>
      <c r="AB4801">
        <f>IF(OR($B4801="",$Z4801=""),"",MAX(0,$Z4801-N($M4801)))</f>
        <v/>
      </c>
      <c r="AC4801" s="46">
        <f>IF($B4801="","",IFERROR(INDEX('CCA Util %'!$H:$H,MATCH($B4801,'CCA Util %'!$E:$E,0)),""))</f>
        <v/>
      </c>
      <c r="AD4801">
        <f>IF($B4801="","",IFERROR(INDEX('CCA Util %'!$G:$G,MATCH($B4801,'CCA Util %'!$E:$E,0)),""))</f>
        <v/>
      </c>
      <c r="AE4801">
        <f>IF(OR($B4801="",$U4801=""),"",$U4801&amp;" &amp; "&amp;IF(OR($AD4801="",$AD4801=0),"Util NA",$AD4801&amp;" Util"))</f>
        <v/>
      </c>
    </row>
    <row r="4802" ht="15.75" customHeight="1" s="42">
      <c r="A4802" s="41" t="n"/>
      <c r="G4802" s="38" t="n"/>
      <c r="H4802" s="38" t="n"/>
      <c r="I4802" s="38" t="n"/>
      <c r="J4802" s="38" t="n"/>
      <c r="K4802" s="38" t="n"/>
      <c r="L4802" s="38" t="n"/>
      <c r="N4802" s="36">
        <f>IF($B4802="","",IF($C4802="SUPERSTORE","Superstore","DH"))</f>
        <v/>
      </c>
      <c r="O4802" s="36">
        <f>IF($B4802="","",IFERROR(VLOOKUP($B4802,Mapping!$A:$C,2,0),"Not Mapped"))</f>
        <v/>
      </c>
      <c r="P4802" s="36">
        <f>IF($B4802="","",IFERROR(VLOOKUP($B4802,Mapping!$A:$C,3,0),"Not Mapped"))</f>
        <v/>
      </c>
      <c r="Q4802" s="36">
        <f>IF($B4802="","",IFERROR(VLOOKUP($O4802,Leaders!$A:$B,2,0),"Not Mapped"))</f>
        <v/>
      </c>
      <c r="R4802" s="36">
        <f>IF($B4802="","",IF(COUNTIF(Exclusions!$A:$A,$B4802)&gt;0,"Yes","No"))</f>
        <v/>
      </c>
      <c r="S4802" s="38">
        <f>IF($B4802="","",MIN(1,DAY($A4802)/IF($N4802="Superstore",Settings!$B$5,Settings!$B$4)))</f>
        <v/>
      </c>
      <c r="T4802" s="38">
        <f>IF(OR($B4802="",$G4802="",$S4802=0),"",$G4802/$S4802)</f>
        <v/>
      </c>
      <c r="U4802" s="36">
        <f>IF($T4802="","",IF($T4802&lt;Settings!$B$8,"Critical",IF($T4802&lt;Settings!$B$9,"Semi Critical","Non Critical")))</f>
        <v/>
      </c>
      <c r="V4802" s="28" t="n"/>
      <c r="Z4802">
        <f>IF($B4802="","",IFERROR(VLOOKUP($B4802,'Plan HC for CCA'!$A:$B,2,0),""))</f>
        <v/>
      </c>
      <c r="AA4802">
        <f>IF(OR($B4802="",$Z4802=""),"",IF(N($M4802)&lt;$Z4802,"Delta","No Delta"))</f>
        <v/>
      </c>
      <c r="AB4802">
        <f>IF(OR($B4802="",$Z4802=""),"",MAX(0,$Z4802-N($M4802)))</f>
        <v/>
      </c>
      <c r="AC4802" s="46">
        <f>IF($B4802="","",IFERROR(INDEX('CCA Util %'!$H:$H,MATCH($B4802,'CCA Util %'!$E:$E,0)),""))</f>
        <v/>
      </c>
      <c r="AD4802">
        <f>IF($B4802="","",IFERROR(INDEX('CCA Util %'!$G:$G,MATCH($B4802,'CCA Util %'!$E:$E,0)),""))</f>
        <v/>
      </c>
      <c r="AE4802">
        <f>IF(OR($B4802="",$U4802=""),"",$U4802&amp;" &amp; "&amp;IF(OR($AD4802="",$AD4802=0),"Util NA",$AD4802&amp;" Util"))</f>
        <v/>
      </c>
    </row>
    <row r="4803" ht="15.75" customHeight="1" s="42">
      <c r="A4803" s="41" t="n"/>
      <c r="G4803" s="38" t="n"/>
      <c r="H4803" s="38" t="n"/>
      <c r="I4803" s="38" t="n"/>
      <c r="J4803" s="38" t="n"/>
      <c r="K4803" s="38" t="n"/>
      <c r="L4803" s="38" t="n"/>
      <c r="N4803" s="36">
        <f>IF($B4803="","",IF($C4803="SUPERSTORE","Superstore","DH"))</f>
        <v/>
      </c>
      <c r="O4803" s="36">
        <f>IF($B4803="","",IFERROR(VLOOKUP($B4803,Mapping!$A:$C,2,0),"Not Mapped"))</f>
        <v/>
      </c>
      <c r="P4803" s="36">
        <f>IF($B4803="","",IFERROR(VLOOKUP($B4803,Mapping!$A:$C,3,0),"Not Mapped"))</f>
        <v/>
      </c>
      <c r="Q4803" s="36">
        <f>IF($B4803="","",IFERROR(VLOOKUP($O4803,Leaders!$A:$B,2,0),"Not Mapped"))</f>
        <v/>
      </c>
      <c r="R4803" s="36">
        <f>IF($B4803="","",IF(COUNTIF(Exclusions!$A:$A,$B4803)&gt;0,"Yes","No"))</f>
        <v/>
      </c>
      <c r="S4803" s="38">
        <f>IF($B4803="","",MIN(1,DAY($A4803)/IF($N4803="Superstore",Settings!$B$5,Settings!$B$4)))</f>
        <v/>
      </c>
      <c r="T4803" s="38">
        <f>IF(OR($B4803="",$G4803="",$S4803=0),"",$G4803/$S4803)</f>
        <v/>
      </c>
      <c r="U4803" s="36">
        <f>IF($T4803="","",IF($T4803&lt;Settings!$B$8,"Critical",IF($T4803&lt;Settings!$B$9,"Semi Critical","Non Critical")))</f>
        <v/>
      </c>
      <c r="V4803" s="28" t="n"/>
      <c r="Z4803">
        <f>IF($B4803="","",IFERROR(VLOOKUP($B4803,'Plan HC for CCA'!$A:$B,2,0),""))</f>
        <v/>
      </c>
      <c r="AA4803">
        <f>IF(OR($B4803="",$Z4803=""),"",IF(N($M4803)&lt;$Z4803,"Delta","No Delta"))</f>
        <v/>
      </c>
      <c r="AB4803">
        <f>IF(OR($B4803="",$Z4803=""),"",MAX(0,$Z4803-N($M4803)))</f>
        <v/>
      </c>
      <c r="AC4803" s="46">
        <f>IF($B4803="","",IFERROR(INDEX('CCA Util %'!$H:$H,MATCH($B4803,'CCA Util %'!$E:$E,0)),""))</f>
        <v/>
      </c>
      <c r="AD4803">
        <f>IF($B4803="","",IFERROR(INDEX('CCA Util %'!$G:$G,MATCH($B4803,'CCA Util %'!$E:$E,0)),""))</f>
        <v/>
      </c>
      <c r="AE4803">
        <f>IF(OR($B4803="",$U4803=""),"",$U4803&amp;" &amp; "&amp;IF(OR($AD4803="",$AD4803=0),"Util NA",$AD4803&amp;" Util"))</f>
        <v/>
      </c>
    </row>
    <row r="4804" ht="15.75" customHeight="1" s="42">
      <c r="A4804" s="41" t="n"/>
      <c r="G4804" s="38" t="n"/>
      <c r="H4804" s="38" t="n"/>
      <c r="I4804" s="38" t="n"/>
      <c r="J4804" s="38" t="n"/>
      <c r="K4804" s="38" t="n"/>
      <c r="L4804" s="38" t="n"/>
      <c r="N4804" s="36">
        <f>IF($B4804="","",IF($C4804="SUPERSTORE","Superstore","DH"))</f>
        <v/>
      </c>
      <c r="O4804" s="36">
        <f>IF($B4804="","",IFERROR(VLOOKUP($B4804,Mapping!$A:$C,2,0),"Not Mapped"))</f>
        <v/>
      </c>
      <c r="P4804" s="36">
        <f>IF($B4804="","",IFERROR(VLOOKUP($B4804,Mapping!$A:$C,3,0),"Not Mapped"))</f>
        <v/>
      </c>
      <c r="Q4804" s="36">
        <f>IF($B4804="","",IFERROR(VLOOKUP($O4804,Leaders!$A:$B,2,0),"Not Mapped"))</f>
        <v/>
      </c>
      <c r="R4804" s="36">
        <f>IF($B4804="","",IF(COUNTIF(Exclusions!$A:$A,$B4804)&gt;0,"Yes","No"))</f>
        <v/>
      </c>
      <c r="S4804" s="38">
        <f>IF($B4804="","",MIN(1,DAY($A4804)/IF($N4804="Superstore",Settings!$B$5,Settings!$B$4)))</f>
        <v/>
      </c>
      <c r="T4804" s="38">
        <f>IF(OR($B4804="",$G4804="",$S4804=0),"",$G4804/$S4804)</f>
        <v/>
      </c>
      <c r="U4804" s="36">
        <f>IF($T4804="","",IF($T4804&lt;Settings!$B$8,"Critical",IF($T4804&lt;Settings!$B$9,"Semi Critical","Non Critical")))</f>
        <v/>
      </c>
      <c r="V4804" s="28" t="n"/>
      <c r="Z4804">
        <f>IF($B4804="","",IFERROR(VLOOKUP($B4804,'Plan HC for CCA'!$A:$B,2,0),""))</f>
        <v/>
      </c>
      <c r="AA4804">
        <f>IF(OR($B4804="",$Z4804=""),"",IF(N($M4804)&lt;$Z4804,"Delta","No Delta"))</f>
        <v/>
      </c>
      <c r="AB4804">
        <f>IF(OR($B4804="",$Z4804=""),"",MAX(0,$Z4804-N($M4804)))</f>
        <v/>
      </c>
      <c r="AC4804" s="46">
        <f>IF($B4804="","",IFERROR(INDEX('CCA Util %'!$H:$H,MATCH($B4804,'CCA Util %'!$E:$E,0)),""))</f>
        <v/>
      </c>
      <c r="AD4804">
        <f>IF($B4804="","",IFERROR(INDEX('CCA Util %'!$G:$G,MATCH($B4804,'CCA Util %'!$E:$E,0)),""))</f>
        <v/>
      </c>
      <c r="AE4804">
        <f>IF(OR($B4804="",$U4804=""),"",$U4804&amp;" &amp; "&amp;IF(OR($AD4804="",$AD4804=0),"Util NA",$AD4804&amp;" Util"))</f>
        <v/>
      </c>
    </row>
    <row r="4805" ht="15.75" customHeight="1" s="42">
      <c r="A4805" s="41" t="n"/>
      <c r="G4805" s="38" t="n"/>
      <c r="H4805" s="38" t="n"/>
      <c r="I4805" s="38" t="n"/>
      <c r="J4805" s="38" t="n"/>
      <c r="K4805" s="38" t="n"/>
      <c r="L4805" s="38" t="n"/>
      <c r="N4805" s="36">
        <f>IF($B4805="","",IF($C4805="SUPERSTORE","Superstore","DH"))</f>
        <v/>
      </c>
      <c r="O4805" s="36">
        <f>IF($B4805="","",IFERROR(VLOOKUP($B4805,Mapping!$A:$C,2,0),"Not Mapped"))</f>
        <v/>
      </c>
      <c r="P4805" s="36">
        <f>IF($B4805="","",IFERROR(VLOOKUP($B4805,Mapping!$A:$C,3,0),"Not Mapped"))</f>
        <v/>
      </c>
      <c r="Q4805" s="36">
        <f>IF($B4805="","",IFERROR(VLOOKUP($O4805,Leaders!$A:$B,2,0),"Not Mapped"))</f>
        <v/>
      </c>
      <c r="R4805" s="36">
        <f>IF($B4805="","",IF(COUNTIF(Exclusions!$A:$A,$B4805)&gt;0,"Yes","No"))</f>
        <v/>
      </c>
      <c r="S4805" s="38">
        <f>IF($B4805="","",MIN(1,DAY($A4805)/IF($N4805="Superstore",Settings!$B$5,Settings!$B$4)))</f>
        <v/>
      </c>
      <c r="T4805" s="38">
        <f>IF(OR($B4805="",$G4805="",$S4805=0),"",$G4805/$S4805)</f>
        <v/>
      </c>
      <c r="U4805" s="36">
        <f>IF($T4805="","",IF($T4805&lt;Settings!$B$8,"Critical",IF($T4805&lt;Settings!$B$9,"Semi Critical","Non Critical")))</f>
        <v/>
      </c>
      <c r="V4805" s="28" t="n"/>
      <c r="Z4805">
        <f>IF($B4805="","",IFERROR(VLOOKUP($B4805,'Plan HC for CCA'!$A:$B,2,0),""))</f>
        <v/>
      </c>
      <c r="AA4805">
        <f>IF(OR($B4805="",$Z4805=""),"",IF(N($M4805)&lt;$Z4805,"Delta","No Delta"))</f>
        <v/>
      </c>
      <c r="AB4805">
        <f>IF(OR($B4805="",$Z4805=""),"",MAX(0,$Z4805-N($M4805)))</f>
        <v/>
      </c>
      <c r="AC4805" s="46">
        <f>IF($B4805="","",IFERROR(INDEX('CCA Util %'!$H:$H,MATCH($B4805,'CCA Util %'!$E:$E,0)),""))</f>
        <v/>
      </c>
      <c r="AD4805">
        <f>IF($B4805="","",IFERROR(INDEX('CCA Util %'!$G:$G,MATCH($B4805,'CCA Util %'!$E:$E,0)),""))</f>
        <v/>
      </c>
      <c r="AE4805">
        <f>IF(OR($B4805="",$U4805=""),"",$U4805&amp;" &amp; "&amp;IF(OR($AD4805="",$AD4805=0),"Util NA",$AD4805&amp;" Util"))</f>
        <v/>
      </c>
    </row>
    <row r="4806" ht="15.75" customHeight="1" s="42">
      <c r="A4806" s="41" t="n"/>
      <c r="G4806" s="38" t="n"/>
      <c r="H4806" s="38" t="n"/>
      <c r="I4806" s="38" t="n"/>
      <c r="J4806" s="38" t="n"/>
      <c r="K4806" s="38" t="n"/>
      <c r="L4806" s="38" t="n"/>
      <c r="N4806" s="36">
        <f>IF($B4806="","",IF($C4806="SUPERSTORE","Superstore","DH"))</f>
        <v/>
      </c>
      <c r="O4806" s="36">
        <f>IF($B4806="","",IFERROR(VLOOKUP($B4806,Mapping!$A:$C,2,0),"Not Mapped"))</f>
        <v/>
      </c>
      <c r="P4806" s="36">
        <f>IF($B4806="","",IFERROR(VLOOKUP($B4806,Mapping!$A:$C,3,0),"Not Mapped"))</f>
        <v/>
      </c>
      <c r="Q4806" s="36">
        <f>IF($B4806="","",IFERROR(VLOOKUP($O4806,Leaders!$A:$B,2,0),"Not Mapped"))</f>
        <v/>
      </c>
      <c r="R4806" s="36">
        <f>IF($B4806="","",IF(COUNTIF(Exclusions!$A:$A,$B4806)&gt;0,"Yes","No"))</f>
        <v/>
      </c>
      <c r="S4806" s="38">
        <f>IF($B4806="","",MIN(1,DAY($A4806)/IF($N4806="Superstore",Settings!$B$5,Settings!$B$4)))</f>
        <v/>
      </c>
      <c r="T4806" s="38">
        <f>IF(OR($B4806="",$G4806="",$S4806=0),"",$G4806/$S4806)</f>
        <v/>
      </c>
      <c r="U4806" s="36">
        <f>IF($T4806="","",IF($T4806&lt;Settings!$B$8,"Critical",IF($T4806&lt;Settings!$B$9,"Semi Critical","Non Critical")))</f>
        <v/>
      </c>
      <c r="V4806" s="28" t="n"/>
      <c r="Z4806">
        <f>IF($B4806="","",IFERROR(VLOOKUP($B4806,'Plan HC for CCA'!$A:$B,2,0),""))</f>
        <v/>
      </c>
      <c r="AA4806">
        <f>IF(OR($B4806="",$Z4806=""),"",IF(N($M4806)&lt;$Z4806,"Delta","No Delta"))</f>
        <v/>
      </c>
      <c r="AB4806">
        <f>IF(OR($B4806="",$Z4806=""),"",MAX(0,$Z4806-N($M4806)))</f>
        <v/>
      </c>
      <c r="AC4806" s="46">
        <f>IF($B4806="","",IFERROR(INDEX('CCA Util %'!$H:$H,MATCH($B4806,'CCA Util %'!$E:$E,0)),""))</f>
        <v/>
      </c>
      <c r="AD4806">
        <f>IF($B4806="","",IFERROR(INDEX('CCA Util %'!$G:$G,MATCH($B4806,'CCA Util %'!$E:$E,0)),""))</f>
        <v/>
      </c>
      <c r="AE4806">
        <f>IF(OR($B4806="",$U4806=""),"",$U4806&amp;" &amp; "&amp;IF(OR($AD4806="",$AD4806=0),"Util NA",$AD4806&amp;" Util"))</f>
        <v/>
      </c>
    </row>
    <row r="4807" ht="15.75" customHeight="1" s="42">
      <c r="A4807" s="41" t="n"/>
      <c r="G4807" s="38" t="n"/>
      <c r="H4807" s="38" t="n"/>
      <c r="I4807" s="38" t="n"/>
      <c r="J4807" s="38" t="n"/>
      <c r="K4807" s="38" t="n"/>
      <c r="L4807" s="38" t="n"/>
      <c r="N4807" s="36">
        <f>IF($B4807="","",IF($C4807="SUPERSTORE","Superstore","DH"))</f>
        <v/>
      </c>
      <c r="O4807" s="36">
        <f>IF($B4807="","",IFERROR(VLOOKUP($B4807,Mapping!$A:$C,2,0),"Not Mapped"))</f>
        <v/>
      </c>
      <c r="P4807" s="36">
        <f>IF($B4807="","",IFERROR(VLOOKUP($B4807,Mapping!$A:$C,3,0),"Not Mapped"))</f>
        <v/>
      </c>
      <c r="Q4807" s="36">
        <f>IF($B4807="","",IFERROR(VLOOKUP($O4807,Leaders!$A:$B,2,0),"Not Mapped"))</f>
        <v/>
      </c>
      <c r="R4807" s="36">
        <f>IF($B4807="","",IF(COUNTIF(Exclusions!$A:$A,$B4807)&gt;0,"Yes","No"))</f>
        <v/>
      </c>
      <c r="S4807" s="38">
        <f>IF($B4807="","",MIN(1,DAY($A4807)/IF($N4807="Superstore",Settings!$B$5,Settings!$B$4)))</f>
        <v/>
      </c>
      <c r="T4807" s="38">
        <f>IF(OR($B4807="",$G4807="",$S4807=0),"",$G4807/$S4807)</f>
        <v/>
      </c>
      <c r="U4807" s="36">
        <f>IF($T4807="","",IF($T4807&lt;Settings!$B$8,"Critical",IF($T4807&lt;Settings!$B$9,"Semi Critical","Non Critical")))</f>
        <v/>
      </c>
      <c r="V4807" s="28" t="n"/>
      <c r="Z4807">
        <f>IF($B4807="","",IFERROR(VLOOKUP($B4807,'Plan HC for CCA'!$A:$B,2,0),""))</f>
        <v/>
      </c>
      <c r="AA4807">
        <f>IF(OR($B4807="",$Z4807=""),"",IF(N($M4807)&lt;$Z4807,"Delta","No Delta"))</f>
        <v/>
      </c>
      <c r="AB4807">
        <f>IF(OR($B4807="",$Z4807=""),"",MAX(0,$Z4807-N($M4807)))</f>
        <v/>
      </c>
      <c r="AC4807" s="46">
        <f>IF($B4807="","",IFERROR(INDEX('CCA Util %'!$H:$H,MATCH($B4807,'CCA Util %'!$E:$E,0)),""))</f>
        <v/>
      </c>
      <c r="AD4807">
        <f>IF($B4807="","",IFERROR(INDEX('CCA Util %'!$G:$G,MATCH($B4807,'CCA Util %'!$E:$E,0)),""))</f>
        <v/>
      </c>
      <c r="AE4807">
        <f>IF(OR($B4807="",$U4807=""),"",$U4807&amp;" &amp; "&amp;IF(OR($AD4807="",$AD4807=0),"Util NA",$AD4807&amp;" Util"))</f>
        <v/>
      </c>
    </row>
    <row r="4808" ht="15.75" customHeight="1" s="42">
      <c r="A4808" s="41" t="n"/>
      <c r="G4808" s="38" t="n"/>
      <c r="H4808" s="38" t="n"/>
      <c r="I4808" s="38" t="n"/>
      <c r="J4808" s="38" t="n"/>
      <c r="K4808" s="38" t="n"/>
      <c r="L4808" s="38" t="n"/>
      <c r="N4808" s="36">
        <f>IF($B4808="","",IF($C4808="SUPERSTORE","Superstore","DH"))</f>
        <v/>
      </c>
      <c r="O4808" s="36">
        <f>IF($B4808="","",IFERROR(VLOOKUP($B4808,Mapping!$A:$C,2,0),"Not Mapped"))</f>
        <v/>
      </c>
      <c r="P4808" s="36">
        <f>IF($B4808="","",IFERROR(VLOOKUP($B4808,Mapping!$A:$C,3,0),"Not Mapped"))</f>
        <v/>
      </c>
      <c r="Q4808" s="36">
        <f>IF($B4808="","",IFERROR(VLOOKUP($O4808,Leaders!$A:$B,2,0),"Not Mapped"))</f>
        <v/>
      </c>
      <c r="R4808" s="36">
        <f>IF($B4808="","",IF(COUNTIF(Exclusions!$A:$A,$B4808)&gt;0,"Yes","No"))</f>
        <v/>
      </c>
      <c r="S4808" s="38">
        <f>IF($B4808="","",MIN(1,DAY($A4808)/IF($N4808="Superstore",Settings!$B$5,Settings!$B$4)))</f>
        <v/>
      </c>
      <c r="T4808" s="38">
        <f>IF(OR($B4808="",$G4808="",$S4808=0),"",$G4808/$S4808)</f>
        <v/>
      </c>
      <c r="U4808" s="36">
        <f>IF($T4808="","",IF($T4808&lt;Settings!$B$8,"Critical",IF($T4808&lt;Settings!$B$9,"Semi Critical","Non Critical")))</f>
        <v/>
      </c>
      <c r="V4808" s="28" t="n"/>
      <c r="Z4808">
        <f>IF($B4808="","",IFERROR(VLOOKUP($B4808,'Plan HC for CCA'!$A:$B,2,0),""))</f>
        <v/>
      </c>
      <c r="AA4808">
        <f>IF(OR($B4808="",$Z4808=""),"",IF(N($M4808)&lt;$Z4808,"Delta","No Delta"))</f>
        <v/>
      </c>
      <c r="AB4808">
        <f>IF(OR($B4808="",$Z4808=""),"",MAX(0,$Z4808-N($M4808)))</f>
        <v/>
      </c>
      <c r="AC4808" s="46">
        <f>IF($B4808="","",IFERROR(INDEX('CCA Util %'!$H:$H,MATCH($B4808,'CCA Util %'!$E:$E,0)),""))</f>
        <v/>
      </c>
      <c r="AD4808">
        <f>IF($B4808="","",IFERROR(INDEX('CCA Util %'!$G:$G,MATCH($B4808,'CCA Util %'!$E:$E,0)),""))</f>
        <v/>
      </c>
      <c r="AE4808">
        <f>IF(OR($B4808="",$U4808=""),"",$U4808&amp;" &amp; "&amp;IF(OR($AD4808="",$AD4808=0),"Util NA",$AD4808&amp;" Util"))</f>
        <v/>
      </c>
    </row>
    <row r="4809" ht="15.75" customHeight="1" s="42">
      <c r="A4809" s="41" t="n"/>
      <c r="G4809" s="38" t="n"/>
      <c r="H4809" s="38" t="n"/>
      <c r="I4809" s="38" t="n"/>
      <c r="J4809" s="38" t="n"/>
      <c r="K4809" s="38" t="n"/>
      <c r="L4809" s="38" t="n"/>
      <c r="N4809" s="36">
        <f>IF($B4809="","",IF($C4809="SUPERSTORE","Superstore","DH"))</f>
        <v/>
      </c>
      <c r="O4809" s="36">
        <f>IF($B4809="","",IFERROR(VLOOKUP($B4809,Mapping!$A:$C,2,0),"Not Mapped"))</f>
        <v/>
      </c>
      <c r="P4809" s="36">
        <f>IF($B4809="","",IFERROR(VLOOKUP($B4809,Mapping!$A:$C,3,0),"Not Mapped"))</f>
        <v/>
      </c>
      <c r="Q4809" s="36">
        <f>IF($B4809="","",IFERROR(VLOOKUP($O4809,Leaders!$A:$B,2,0),"Not Mapped"))</f>
        <v/>
      </c>
      <c r="R4809" s="36">
        <f>IF($B4809="","",IF(COUNTIF(Exclusions!$A:$A,$B4809)&gt;0,"Yes","No"))</f>
        <v/>
      </c>
      <c r="S4809" s="38">
        <f>IF($B4809="","",MIN(1,DAY($A4809)/IF($N4809="Superstore",Settings!$B$5,Settings!$B$4)))</f>
        <v/>
      </c>
      <c r="T4809" s="38">
        <f>IF(OR($B4809="",$G4809="",$S4809=0),"",$G4809/$S4809)</f>
        <v/>
      </c>
      <c r="U4809" s="36">
        <f>IF($T4809="","",IF($T4809&lt;Settings!$B$8,"Critical",IF($T4809&lt;Settings!$B$9,"Semi Critical","Non Critical")))</f>
        <v/>
      </c>
      <c r="V4809" s="28" t="n"/>
      <c r="Z4809">
        <f>IF($B4809="","",IFERROR(VLOOKUP($B4809,'Plan HC for CCA'!$A:$B,2,0),""))</f>
        <v/>
      </c>
      <c r="AA4809">
        <f>IF(OR($B4809="",$Z4809=""),"",IF(N($M4809)&lt;$Z4809,"Delta","No Delta"))</f>
        <v/>
      </c>
      <c r="AB4809">
        <f>IF(OR($B4809="",$Z4809=""),"",MAX(0,$Z4809-N($M4809)))</f>
        <v/>
      </c>
      <c r="AC4809" s="46">
        <f>IF($B4809="","",IFERROR(INDEX('CCA Util %'!$H:$H,MATCH($B4809,'CCA Util %'!$E:$E,0)),""))</f>
        <v/>
      </c>
      <c r="AD4809">
        <f>IF($B4809="","",IFERROR(INDEX('CCA Util %'!$G:$G,MATCH($B4809,'CCA Util %'!$E:$E,0)),""))</f>
        <v/>
      </c>
      <c r="AE4809">
        <f>IF(OR($B4809="",$U4809=""),"",$U4809&amp;" &amp; "&amp;IF(OR($AD4809="",$AD4809=0),"Util NA",$AD4809&amp;" Util"))</f>
        <v/>
      </c>
    </row>
    <row r="4810" ht="15.75" customHeight="1" s="42">
      <c r="A4810" s="41" t="n"/>
      <c r="G4810" s="38" t="n"/>
      <c r="H4810" s="38" t="n"/>
      <c r="I4810" s="38" t="n"/>
      <c r="J4810" s="38" t="n"/>
      <c r="K4810" s="38" t="n"/>
      <c r="L4810" s="38" t="n"/>
      <c r="N4810" s="36">
        <f>IF($B4810="","",IF($C4810="SUPERSTORE","Superstore","DH"))</f>
        <v/>
      </c>
      <c r="O4810" s="36">
        <f>IF($B4810="","",IFERROR(VLOOKUP($B4810,Mapping!$A:$C,2,0),"Not Mapped"))</f>
        <v/>
      </c>
      <c r="P4810" s="36">
        <f>IF($B4810="","",IFERROR(VLOOKUP($B4810,Mapping!$A:$C,3,0),"Not Mapped"))</f>
        <v/>
      </c>
      <c r="Q4810" s="36">
        <f>IF($B4810="","",IFERROR(VLOOKUP($O4810,Leaders!$A:$B,2,0),"Not Mapped"))</f>
        <v/>
      </c>
      <c r="R4810" s="36">
        <f>IF($B4810="","",IF(COUNTIF(Exclusions!$A:$A,$B4810)&gt;0,"Yes","No"))</f>
        <v/>
      </c>
      <c r="S4810" s="38">
        <f>IF($B4810="","",MIN(1,DAY($A4810)/IF($N4810="Superstore",Settings!$B$5,Settings!$B$4)))</f>
        <v/>
      </c>
      <c r="T4810" s="38">
        <f>IF(OR($B4810="",$G4810="",$S4810=0),"",$G4810/$S4810)</f>
        <v/>
      </c>
      <c r="U4810" s="36">
        <f>IF($T4810="","",IF($T4810&lt;Settings!$B$8,"Critical",IF($T4810&lt;Settings!$B$9,"Semi Critical","Non Critical")))</f>
        <v/>
      </c>
      <c r="V4810" s="28" t="n"/>
      <c r="Z4810">
        <f>IF($B4810="","",IFERROR(VLOOKUP($B4810,'Plan HC for CCA'!$A:$B,2,0),""))</f>
        <v/>
      </c>
      <c r="AA4810">
        <f>IF(OR($B4810="",$Z4810=""),"",IF(N($M4810)&lt;$Z4810,"Delta","No Delta"))</f>
        <v/>
      </c>
      <c r="AB4810">
        <f>IF(OR($B4810="",$Z4810=""),"",MAX(0,$Z4810-N($M4810)))</f>
        <v/>
      </c>
      <c r="AC4810" s="46">
        <f>IF($B4810="","",IFERROR(INDEX('CCA Util %'!$H:$H,MATCH($B4810,'CCA Util %'!$E:$E,0)),""))</f>
        <v/>
      </c>
      <c r="AD4810">
        <f>IF($B4810="","",IFERROR(INDEX('CCA Util %'!$G:$G,MATCH($B4810,'CCA Util %'!$E:$E,0)),""))</f>
        <v/>
      </c>
      <c r="AE4810">
        <f>IF(OR($B4810="",$U4810=""),"",$U4810&amp;" &amp; "&amp;IF(OR($AD4810="",$AD4810=0),"Util NA",$AD4810&amp;" Util"))</f>
        <v/>
      </c>
    </row>
    <row r="4811" ht="15.75" customHeight="1" s="42">
      <c r="A4811" s="41" t="n"/>
      <c r="G4811" s="38" t="n"/>
      <c r="H4811" s="38" t="n"/>
      <c r="I4811" s="38" t="n"/>
      <c r="J4811" s="38" t="n"/>
      <c r="K4811" s="38" t="n"/>
      <c r="L4811" s="38" t="n"/>
      <c r="N4811" s="36">
        <f>IF($B4811="","",IF($C4811="SUPERSTORE","Superstore","DH"))</f>
        <v/>
      </c>
      <c r="O4811" s="36">
        <f>IF($B4811="","",IFERROR(VLOOKUP($B4811,Mapping!$A:$C,2,0),"Not Mapped"))</f>
        <v/>
      </c>
      <c r="P4811" s="36">
        <f>IF($B4811="","",IFERROR(VLOOKUP($B4811,Mapping!$A:$C,3,0),"Not Mapped"))</f>
        <v/>
      </c>
      <c r="Q4811" s="36">
        <f>IF($B4811="","",IFERROR(VLOOKUP($O4811,Leaders!$A:$B,2,0),"Not Mapped"))</f>
        <v/>
      </c>
      <c r="R4811" s="36">
        <f>IF($B4811="","",IF(COUNTIF(Exclusions!$A:$A,$B4811)&gt;0,"Yes","No"))</f>
        <v/>
      </c>
      <c r="S4811" s="38">
        <f>IF($B4811="","",MIN(1,DAY($A4811)/IF($N4811="Superstore",Settings!$B$5,Settings!$B$4)))</f>
        <v/>
      </c>
      <c r="T4811" s="38">
        <f>IF(OR($B4811="",$G4811="",$S4811=0),"",$G4811/$S4811)</f>
        <v/>
      </c>
      <c r="U4811" s="36">
        <f>IF($T4811="","",IF($T4811&lt;Settings!$B$8,"Critical",IF($T4811&lt;Settings!$B$9,"Semi Critical","Non Critical")))</f>
        <v/>
      </c>
      <c r="V4811" s="28" t="n"/>
      <c r="Z4811">
        <f>IF($B4811="","",IFERROR(VLOOKUP($B4811,'Plan HC for CCA'!$A:$B,2,0),""))</f>
        <v/>
      </c>
      <c r="AA4811">
        <f>IF(OR($B4811="",$Z4811=""),"",IF(N($M4811)&lt;$Z4811,"Delta","No Delta"))</f>
        <v/>
      </c>
      <c r="AB4811">
        <f>IF(OR($B4811="",$Z4811=""),"",MAX(0,$Z4811-N($M4811)))</f>
        <v/>
      </c>
      <c r="AC4811" s="46">
        <f>IF($B4811="","",IFERROR(INDEX('CCA Util %'!$H:$H,MATCH($B4811,'CCA Util %'!$E:$E,0)),""))</f>
        <v/>
      </c>
      <c r="AD4811">
        <f>IF($B4811="","",IFERROR(INDEX('CCA Util %'!$G:$G,MATCH($B4811,'CCA Util %'!$E:$E,0)),""))</f>
        <v/>
      </c>
      <c r="AE4811">
        <f>IF(OR($B4811="",$U4811=""),"",$U4811&amp;" &amp; "&amp;IF(OR($AD4811="",$AD4811=0),"Util NA",$AD4811&amp;" Util"))</f>
        <v/>
      </c>
    </row>
    <row r="4812" ht="15.75" customHeight="1" s="42">
      <c r="A4812" s="41" t="n"/>
      <c r="G4812" s="38" t="n"/>
      <c r="H4812" s="38" t="n"/>
      <c r="I4812" s="38" t="n"/>
      <c r="J4812" s="38" t="n"/>
      <c r="K4812" s="38" t="n"/>
      <c r="L4812" s="38" t="n"/>
      <c r="N4812" s="36">
        <f>IF($B4812="","",IF($C4812="SUPERSTORE","Superstore","DH"))</f>
        <v/>
      </c>
      <c r="O4812" s="36">
        <f>IF($B4812="","",IFERROR(VLOOKUP($B4812,Mapping!$A:$C,2,0),"Not Mapped"))</f>
        <v/>
      </c>
      <c r="P4812" s="36">
        <f>IF($B4812="","",IFERROR(VLOOKUP($B4812,Mapping!$A:$C,3,0),"Not Mapped"))</f>
        <v/>
      </c>
      <c r="Q4812" s="36">
        <f>IF($B4812="","",IFERROR(VLOOKUP($O4812,Leaders!$A:$B,2,0),"Not Mapped"))</f>
        <v/>
      </c>
      <c r="R4812" s="36">
        <f>IF($B4812="","",IF(COUNTIF(Exclusions!$A:$A,$B4812)&gt;0,"Yes","No"))</f>
        <v/>
      </c>
      <c r="S4812" s="38">
        <f>IF($B4812="","",MIN(1,DAY($A4812)/IF($N4812="Superstore",Settings!$B$5,Settings!$B$4)))</f>
        <v/>
      </c>
      <c r="T4812" s="38">
        <f>IF(OR($B4812="",$G4812="",$S4812=0),"",$G4812/$S4812)</f>
        <v/>
      </c>
      <c r="U4812" s="36">
        <f>IF($T4812="","",IF($T4812&lt;Settings!$B$8,"Critical",IF($T4812&lt;Settings!$B$9,"Semi Critical","Non Critical")))</f>
        <v/>
      </c>
      <c r="V4812" s="28" t="n"/>
      <c r="Z4812">
        <f>IF($B4812="","",IFERROR(VLOOKUP($B4812,'Plan HC for CCA'!$A:$B,2,0),""))</f>
        <v/>
      </c>
      <c r="AA4812">
        <f>IF(OR($B4812="",$Z4812=""),"",IF(N($M4812)&lt;$Z4812,"Delta","No Delta"))</f>
        <v/>
      </c>
      <c r="AB4812">
        <f>IF(OR($B4812="",$Z4812=""),"",MAX(0,$Z4812-N($M4812)))</f>
        <v/>
      </c>
      <c r="AC4812" s="46">
        <f>IF($B4812="","",IFERROR(INDEX('CCA Util %'!$H:$H,MATCH($B4812,'CCA Util %'!$E:$E,0)),""))</f>
        <v/>
      </c>
      <c r="AD4812">
        <f>IF($B4812="","",IFERROR(INDEX('CCA Util %'!$G:$G,MATCH($B4812,'CCA Util %'!$E:$E,0)),""))</f>
        <v/>
      </c>
      <c r="AE4812">
        <f>IF(OR($B4812="",$U4812=""),"",$U4812&amp;" &amp; "&amp;IF(OR($AD4812="",$AD4812=0),"Util NA",$AD4812&amp;" Util"))</f>
        <v/>
      </c>
    </row>
    <row r="4813" ht="15.75" customHeight="1" s="42">
      <c r="A4813" s="41" t="n"/>
      <c r="G4813" s="38" t="n"/>
      <c r="H4813" s="38" t="n"/>
      <c r="I4813" s="38" t="n"/>
      <c r="J4813" s="38" t="n"/>
      <c r="K4813" s="38" t="n"/>
      <c r="L4813" s="38" t="n"/>
      <c r="N4813" s="36">
        <f>IF($B4813="","",IF($C4813="SUPERSTORE","Superstore","DH"))</f>
        <v/>
      </c>
      <c r="O4813" s="36">
        <f>IF($B4813="","",IFERROR(VLOOKUP($B4813,Mapping!$A:$C,2,0),"Not Mapped"))</f>
        <v/>
      </c>
      <c r="P4813" s="36">
        <f>IF($B4813="","",IFERROR(VLOOKUP($B4813,Mapping!$A:$C,3,0),"Not Mapped"))</f>
        <v/>
      </c>
      <c r="Q4813" s="36">
        <f>IF($B4813="","",IFERROR(VLOOKUP($O4813,Leaders!$A:$B,2,0),"Not Mapped"))</f>
        <v/>
      </c>
      <c r="R4813" s="36">
        <f>IF($B4813="","",IF(COUNTIF(Exclusions!$A:$A,$B4813)&gt;0,"Yes","No"))</f>
        <v/>
      </c>
      <c r="S4813" s="38">
        <f>IF($B4813="","",MIN(1,DAY($A4813)/IF($N4813="Superstore",Settings!$B$5,Settings!$B$4)))</f>
        <v/>
      </c>
      <c r="T4813" s="38">
        <f>IF(OR($B4813="",$G4813="",$S4813=0),"",$G4813/$S4813)</f>
        <v/>
      </c>
      <c r="U4813" s="36">
        <f>IF($T4813="","",IF($T4813&lt;Settings!$B$8,"Critical",IF($T4813&lt;Settings!$B$9,"Semi Critical","Non Critical")))</f>
        <v/>
      </c>
      <c r="V4813" s="28" t="n"/>
      <c r="Z4813">
        <f>IF($B4813="","",IFERROR(VLOOKUP($B4813,'Plan HC for CCA'!$A:$B,2,0),""))</f>
        <v/>
      </c>
      <c r="AA4813">
        <f>IF(OR($B4813="",$Z4813=""),"",IF(N($M4813)&lt;$Z4813,"Delta","No Delta"))</f>
        <v/>
      </c>
      <c r="AB4813">
        <f>IF(OR($B4813="",$Z4813=""),"",MAX(0,$Z4813-N($M4813)))</f>
        <v/>
      </c>
      <c r="AC4813" s="46">
        <f>IF($B4813="","",IFERROR(INDEX('CCA Util %'!$H:$H,MATCH($B4813,'CCA Util %'!$E:$E,0)),""))</f>
        <v/>
      </c>
      <c r="AD4813">
        <f>IF($B4813="","",IFERROR(INDEX('CCA Util %'!$G:$G,MATCH($B4813,'CCA Util %'!$E:$E,0)),""))</f>
        <v/>
      </c>
      <c r="AE4813">
        <f>IF(OR($B4813="",$U4813=""),"",$U4813&amp;" &amp; "&amp;IF(OR($AD4813="",$AD4813=0),"Util NA",$AD4813&amp;" Util"))</f>
        <v/>
      </c>
    </row>
    <row r="4814" ht="15.75" customHeight="1" s="42">
      <c r="A4814" s="41" t="n"/>
      <c r="G4814" s="38" t="n"/>
      <c r="H4814" s="38" t="n"/>
      <c r="I4814" s="38" t="n"/>
      <c r="J4814" s="38" t="n"/>
      <c r="K4814" s="38" t="n"/>
      <c r="L4814" s="38" t="n"/>
      <c r="N4814" s="36">
        <f>IF($B4814="","",IF($C4814="SUPERSTORE","Superstore","DH"))</f>
        <v/>
      </c>
      <c r="O4814" s="36">
        <f>IF($B4814="","",IFERROR(VLOOKUP($B4814,Mapping!$A:$C,2,0),"Not Mapped"))</f>
        <v/>
      </c>
      <c r="P4814" s="36">
        <f>IF($B4814="","",IFERROR(VLOOKUP($B4814,Mapping!$A:$C,3,0),"Not Mapped"))</f>
        <v/>
      </c>
      <c r="Q4814" s="36">
        <f>IF($B4814="","",IFERROR(VLOOKUP($O4814,Leaders!$A:$B,2,0),"Not Mapped"))</f>
        <v/>
      </c>
      <c r="R4814" s="36">
        <f>IF($B4814="","",IF(COUNTIF(Exclusions!$A:$A,$B4814)&gt;0,"Yes","No"))</f>
        <v/>
      </c>
      <c r="S4814" s="38">
        <f>IF($B4814="","",MIN(1,DAY($A4814)/IF($N4814="Superstore",Settings!$B$5,Settings!$B$4)))</f>
        <v/>
      </c>
      <c r="T4814" s="38">
        <f>IF(OR($B4814="",$G4814="",$S4814=0),"",$G4814/$S4814)</f>
        <v/>
      </c>
      <c r="U4814" s="36">
        <f>IF($T4814="","",IF($T4814&lt;Settings!$B$8,"Critical",IF($T4814&lt;Settings!$B$9,"Semi Critical","Non Critical")))</f>
        <v/>
      </c>
      <c r="V4814" s="28" t="n"/>
      <c r="Z4814">
        <f>IF($B4814="","",IFERROR(VLOOKUP($B4814,'Plan HC for CCA'!$A:$B,2,0),""))</f>
        <v/>
      </c>
      <c r="AA4814">
        <f>IF(OR($B4814="",$Z4814=""),"",IF(N($M4814)&lt;$Z4814,"Delta","No Delta"))</f>
        <v/>
      </c>
      <c r="AB4814">
        <f>IF(OR($B4814="",$Z4814=""),"",MAX(0,$Z4814-N($M4814)))</f>
        <v/>
      </c>
      <c r="AC4814" s="46">
        <f>IF($B4814="","",IFERROR(INDEX('CCA Util %'!$H:$H,MATCH($B4814,'CCA Util %'!$E:$E,0)),""))</f>
        <v/>
      </c>
      <c r="AD4814">
        <f>IF($B4814="","",IFERROR(INDEX('CCA Util %'!$G:$G,MATCH($B4814,'CCA Util %'!$E:$E,0)),""))</f>
        <v/>
      </c>
      <c r="AE4814">
        <f>IF(OR($B4814="",$U4814=""),"",$U4814&amp;" &amp; "&amp;IF(OR($AD4814="",$AD4814=0),"Util NA",$AD4814&amp;" Util"))</f>
        <v/>
      </c>
    </row>
    <row r="4815" ht="15.75" customHeight="1" s="42">
      <c r="A4815" s="41" t="n"/>
      <c r="G4815" s="38" t="n"/>
      <c r="H4815" s="38" t="n"/>
      <c r="I4815" s="38" t="n"/>
      <c r="J4815" s="38" t="n"/>
      <c r="K4815" s="38" t="n"/>
      <c r="L4815" s="38" t="n"/>
      <c r="N4815" s="36">
        <f>IF($B4815="","",IF($C4815="SUPERSTORE","Superstore","DH"))</f>
        <v/>
      </c>
      <c r="O4815" s="36">
        <f>IF($B4815="","",IFERROR(VLOOKUP($B4815,Mapping!$A:$C,2,0),"Not Mapped"))</f>
        <v/>
      </c>
      <c r="P4815" s="36">
        <f>IF($B4815="","",IFERROR(VLOOKUP($B4815,Mapping!$A:$C,3,0),"Not Mapped"))</f>
        <v/>
      </c>
      <c r="Q4815" s="36">
        <f>IF($B4815="","",IFERROR(VLOOKUP($O4815,Leaders!$A:$B,2,0),"Not Mapped"))</f>
        <v/>
      </c>
      <c r="R4815" s="36">
        <f>IF($B4815="","",IF(COUNTIF(Exclusions!$A:$A,$B4815)&gt;0,"Yes","No"))</f>
        <v/>
      </c>
      <c r="S4815" s="38">
        <f>IF($B4815="","",MIN(1,DAY($A4815)/IF($N4815="Superstore",Settings!$B$5,Settings!$B$4)))</f>
        <v/>
      </c>
      <c r="T4815" s="38">
        <f>IF(OR($B4815="",$G4815="",$S4815=0),"",$G4815/$S4815)</f>
        <v/>
      </c>
      <c r="U4815" s="36">
        <f>IF($T4815="","",IF($T4815&lt;Settings!$B$8,"Critical",IF($T4815&lt;Settings!$B$9,"Semi Critical","Non Critical")))</f>
        <v/>
      </c>
      <c r="V4815" s="28" t="n"/>
      <c r="Z4815">
        <f>IF($B4815="","",IFERROR(VLOOKUP($B4815,'Plan HC for CCA'!$A:$B,2,0),""))</f>
        <v/>
      </c>
      <c r="AA4815">
        <f>IF(OR($B4815="",$Z4815=""),"",IF(N($M4815)&lt;$Z4815,"Delta","No Delta"))</f>
        <v/>
      </c>
      <c r="AB4815">
        <f>IF(OR($B4815="",$Z4815=""),"",MAX(0,$Z4815-N($M4815)))</f>
        <v/>
      </c>
      <c r="AC4815" s="46">
        <f>IF($B4815="","",IFERROR(INDEX('CCA Util %'!$H:$H,MATCH($B4815,'CCA Util %'!$E:$E,0)),""))</f>
        <v/>
      </c>
      <c r="AD4815">
        <f>IF($B4815="","",IFERROR(INDEX('CCA Util %'!$G:$G,MATCH($B4815,'CCA Util %'!$E:$E,0)),""))</f>
        <v/>
      </c>
      <c r="AE4815">
        <f>IF(OR($B4815="",$U4815=""),"",$U4815&amp;" &amp; "&amp;IF(OR($AD4815="",$AD4815=0),"Util NA",$AD4815&amp;" Util"))</f>
        <v/>
      </c>
    </row>
    <row r="4816" ht="15.75" customHeight="1" s="42">
      <c r="A4816" s="41" t="n"/>
      <c r="G4816" s="38" t="n"/>
      <c r="H4816" s="38" t="n"/>
      <c r="I4816" s="38" t="n"/>
      <c r="J4816" s="38" t="n"/>
      <c r="K4816" s="38" t="n"/>
      <c r="L4816" s="38" t="n"/>
      <c r="N4816" s="36">
        <f>IF($B4816="","",IF($C4816="SUPERSTORE","Superstore","DH"))</f>
        <v/>
      </c>
      <c r="O4816" s="36">
        <f>IF($B4816="","",IFERROR(VLOOKUP($B4816,Mapping!$A:$C,2,0),"Not Mapped"))</f>
        <v/>
      </c>
      <c r="P4816" s="36">
        <f>IF($B4816="","",IFERROR(VLOOKUP($B4816,Mapping!$A:$C,3,0),"Not Mapped"))</f>
        <v/>
      </c>
      <c r="Q4816" s="36">
        <f>IF($B4816="","",IFERROR(VLOOKUP($O4816,Leaders!$A:$B,2,0),"Not Mapped"))</f>
        <v/>
      </c>
      <c r="R4816" s="36">
        <f>IF($B4816="","",IF(COUNTIF(Exclusions!$A:$A,$B4816)&gt;0,"Yes","No"))</f>
        <v/>
      </c>
      <c r="S4816" s="38">
        <f>IF($B4816="","",MIN(1,DAY($A4816)/IF($N4816="Superstore",Settings!$B$5,Settings!$B$4)))</f>
        <v/>
      </c>
      <c r="T4816" s="38">
        <f>IF(OR($B4816="",$G4816="",$S4816=0),"",$G4816/$S4816)</f>
        <v/>
      </c>
      <c r="U4816" s="36">
        <f>IF($T4816="","",IF($T4816&lt;Settings!$B$8,"Critical",IF($T4816&lt;Settings!$B$9,"Semi Critical","Non Critical")))</f>
        <v/>
      </c>
      <c r="V4816" s="28" t="n"/>
      <c r="Z4816">
        <f>IF($B4816="","",IFERROR(VLOOKUP($B4816,'Plan HC for CCA'!$A:$B,2,0),""))</f>
        <v/>
      </c>
      <c r="AA4816">
        <f>IF(OR($B4816="",$Z4816=""),"",IF(N($M4816)&lt;$Z4816,"Delta","No Delta"))</f>
        <v/>
      </c>
      <c r="AB4816">
        <f>IF(OR($B4816="",$Z4816=""),"",MAX(0,$Z4816-N($M4816)))</f>
        <v/>
      </c>
      <c r="AC4816" s="46">
        <f>IF($B4816="","",IFERROR(INDEX('CCA Util %'!$H:$H,MATCH($B4816,'CCA Util %'!$E:$E,0)),""))</f>
        <v/>
      </c>
      <c r="AD4816">
        <f>IF($B4816="","",IFERROR(INDEX('CCA Util %'!$G:$G,MATCH($B4816,'CCA Util %'!$E:$E,0)),""))</f>
        <v/>
      </c>
      <c r="AE4816">
        <f>IF(OR($B4816="",$U4816=""),"",$U4816&amp;" &amp; "&amp;IF(OR($AD4816="",$AD4816=0),"Util NA",$AD4816&amp;" Util"))</f>
        <v/>
      </c>
    </row>
    <row r="4817" ht="15.75" customHeight="1" s="42">
      <c r="A4817" s="41" t="n"/>
      <c r="G4817" s="38" t="n"/>
      <c r="H4817" s="38" t="n"/>
      <c r="I4817" s="38" t="n"/>
      <c r="J4817" s="38" t="n"/>
      <c r="K4817" s="38" t="n"/>
      <c r="L4817" s="38" t="n"/>
      <c r="N4817" s="36">
        <f>IF($B4817="","",IF($C4817="SUPERSTORE","Superstore","DH"))</f>
        <v/>
      </c>
      <c r="O4817" s="36">
        <f>IF($B4817="","",IFERROR(VLOOKUP($B4817,Mapping!$A:$C,2,0),"Not Mapped"))</f>
        <v/>
      </c>
      <c r="P4817" s="36">
        <f>IF($B4817="","",IFERROR(VLOOKUP($B4817,Mapping!$A:$C,3,0),"Not Mapped"))</f>
        <v/>
      </c>
      <c r="Q4817" s="36">
        <f>IF($B4817="","",IFERROR(VLOOKUP($O4817,Leaders!$A:$B,2,0),"Not Mapped"))</f>
        <v/>
      </c>
      <c r="R4817" s="36">
        <f>IF($B4817="","",IF(COUNTIF(Exclusions!$A:$A,$B4817)&gt;0,"Yes","No"))</f>
        <v/>
      </c>
      <c r="S4817" s="38">
        <f>IF($B4817="","",MIN(1,DAY($A4817)/IF($N4817="Superstore",Settings!$B$5,Settings!$B$4)))</f>
        <v/>
      </c>
      <c r="T4817" s="38">
        <f>IF(OR($B4817="",$G4817="",$S4817=0),"",$G4817/$S4817)</f>
        <v/>
      </c>
      <c r="U4817" s="36">
        <f>IF($T4817="","",IF($T4817&lt;Settings!$B$8,"Critical",IF($T4817&lt;Settings!$B$9,"Semi Critical","Non Critical")))</f>
        <v/>
      </c>
      <c r="V4817" s="28" t="n"/>
      <c r="Z4817">
        <f>IF($B4817="","",IFERROR(VLOOKUP($B4817,'Plan HC for CCA'!$A:$B,2,0),""))</f>
        <v/>
      </c>
      <c r="AA4817">
        <f>IF(OR($B4817="",$Z4817=""),"",IF(N($M4817)&lt;$Z4817,"Delta","No Delta"))</f>
        <v/>
      </c>
      <c r="AB4817">
        <f>IF(OR($B4817="",$Z4817=""),"",MAX(0,$Z4817-N($M4817)))</f>
        <v/>
      </c>
      <c r="AC4817" s="46">
        <f>IF($B4817="","",IFERROR(INDEX('CCA Util %'!$H:$H,MATCH($B4817,'CCA Util %'!$E:$E,0)),""))</f>
        <v/>
      </c>
      <c r="AD4817">
        <f>IF($B4817="","",IFERROR(INDEX('CCA Util %'!$G:$G,MATCH($B4817,'CCA Util %'!$E:$E,0)),""))</f>
        <v/>
      </c>
      <c r="AE4817">
        <f>IF(OR($B4817="",$U4817=""),"",$U4817&amp;" &amp; "&amp;IF(OR($AD4817="",$AD4817=0),"Util NA",$AD4817&amp;" Util"))</f>
        <v/>
      </c>
    </row>
    <row r="4818" ht="15.75" customHeight="1" s="42">
      <c r="A4818" s="41" t="n"/>
      <c r="G4818" s="38" t="n"/>
      <c r="H4818" s="38" t="n"/>
      <c r="I4818" s="38" t="n"/>
      <c r="J4818" s="38" t="n"/>
      <c r="K4818" s="38" t="n"/>
      <c r="L4818" s="38" t="n"/>
      <c r="N4818" s="36">
        <f>IF($B4818="","",IF($C4818="SUPERSTORE","Superstore","DH"))</f>
        <v/>
      </c>
      <c r="O4818" s="36">
        <f>IF($B4818="","",IFERROR(VLOOKUP($B4818,Mapping!$A:$C,2,0),"Not Mapped"))</f>
        <v/>
      </c>
      <c r="P4818" s="36">
        <f>IF($B4818="","",IFERROR(VLOOKUP($B4818,Mapping!$A:$C,3,0),"Not Mapped"))</f>
        <v/>
      </c>
      <c r="Q4818" s="36">
        <f>IF($B4818="","",IFERROR(VLOOKUP($O4818,Leaders!$A:$B,2,0),"Not Mapped"))</f>
        <v/>
      </c>
      <c r="R4818" s="36">
        <f>IF($B4818="","",IF(COUNTIF(Exclusions!$A:$A,$B4818)&gt;0,"Yes","No"))</f>
        <v/>
      </c>
      <c r="S4818" s="38">
        <f>IF($B4818="","",MIN(1,DAY($A4818)/IF($N4818="Superstore",Settings!$B$5,Settings!$B$4)))</f>
        <v/>
      </c>
      <c r="T4818" s="38">
        <f>IF(OR($B4818="",$G4818="",$S4818=0),"",$G4818/$S4818)</f>
        <v/>
      </c>
      <c r="U4818" s="36">
        <f>IF($T4818="","",IF($T4818&lt;Settings!$B$8,"Critical",IF($T4818&lt;Settings!$B$9,"Semi Critical","Non Critical")))</f>
        <v/>
      </c>
      <c r="V4818" s="28" t="n"/>
      <c r="Z4818">
        <f>IF($B4818="","",IFERROR(VLOOKUP($B4818,'Plan HC for CCA'!$A:$B,2,0),""))</f>
        <v/>
      </c>
      <c r="AA4818">
        <f>IF(OR($B4818="",$Z4818=""),"",IF(N($M4818)&lt;$Z4818,"Delta","No Delta"))</f>
        <v/>
      </c>
      <c r="AB4818">
        <f>IF(OR($B4818="",$Z4818=""),"",MAX(0,$Z4818-N($M4818)))</f>
        <v/>
      </c>
      <c r="AC4818" s="46">
        <f>IF($B4818="","",IFERROR(INDEX('CCA Util %'!$H:$H,MATCH($B4818,'CCA Util %'!$E:$E,0)),""))</f>
        <v/>
      </c>
      <c r="AD4818">
        <f>IF($B4818="","",IFERROR(INDEX('CCA Util %'!$G:$G,MATCH($B4818,'CCA Util %'!$E:$E,0)),""))</f>
        <v/>
      </c>
      <c r="AE4818">
        <f>IF(OR($B4818="",$U4818=""),"",$U4818&amp;" &amp; "&amp;IF(OR($AD4818="",$AD4818=0),"Util NA",$AD4818&amp;" Util"))</f>
        <v/>
      </c>
    </row>
    <row r="4819" ht="15.75" customHeight="1" s="42">
      <c r="A4819" s="41" t="n"/>
      <c r="G4819" s="38" t="n"/>
      <c r="H4819" s="38" t="n"/>
      <c r="I4819" s="38" t="n"/>
      <c r="J4819" s="38" t="n"/>
      <c r="K4819" s="38" t="n"/>
      <c r="L4819" s="38" t="n"/>
      <c r="N4819" s="36">
        <f>IF($B4819="","",IF($C4819="SUPERSTORE","Superstore","DH"))</f>
        <v/>
      </c>
      <c r="O4819" s="36">
        <f>IF($B4819="","",IFERROR(VLOOKUP($B4819,Mapping!$A:$C,2,0),"Not Mapped"))</f>
        <v/>
      </c>
      <c r="P4819" s="36">
        <f>IF($B4819="","",IFERROR(VLOOKUP($B4819,Mapping!$A:$C,3,0),"Not Mapped"))</f>
        <v/>
      </c>
      <c r="Q4819" s="36">
        <f>IF($B4819="","",IFERROR(VLOOKUP($O4819,Leaders!$A:$B,2,0),"Not Mapped"))</f>
        <v/>
      </c>
      <c r="R4819" s="36">
        <f>IF($B4819="","",IF(COUNTIF(Exclusions!$A:$A,$B4819)&gt;0,"Yes","No"))</f>
        <v/>
      </c>
      <c r="S4819" s="38">
        <f>IF($B4819="","",MIN(1,DAY($A4819)/IF($N4819="Superstore",Settings!$B$5,Settings!$B$4)))</f>
        <v/>
      </c>
      <c r="T4819" s="38">
        <f>IF(OR($B4819="",$G4819="",$S4819=0),"",$G4819/$S4819)</f>
        <v/>
      </c>
      <c r="U4819" s="36">
        <f>IF($T4819="","",IF($T4819&lt;Settings!$B$8,"Critical",IF($T4819&lt;Settings!$B$9,"Semi Critical","Non Critical")))</f>
        <v/>
      </c>
      <c r="V4819" s="28" t="n"/>
      <c r="Z4819">
        <f>IF($B4819="","",IFERROR(VLOOKUP($B4819,'Plan HC for CCA'!$A:$B,2,0),""))</f>
        <v/>
      </c>
      <c r="AA4819">
        <f>IF(OR($B4819="",$Z4819=""),"",IF(N($M4819)&lt;$Z4819,"Delta","No Delta"))</f>
        <v/>
      </c>
      <c r="AB4819">
        <f>IF(OR($B4819="",$Z4819=""),"",MAX(0,$Z4819-N($M4819)))</f>
        <v/>
      </c>
      <c r="AC4819" s="46">
        <f>IF($B4819="","",IFERROR(INDEX('CCA Util %'!$H:$H,MATCH($B4819,'CCA Util %'!$E:$E,0)),""))</f>
        <v/>
      </c>
      <c r="AD4819">
        <f>IF($B4819="","",IFERROR(INDEX('CCA Util %'!$G:$G,MATCH($B4819,'CCA Util %'!$E:$E,0)),""))</f>
        <v/>
      </c>
      <c r="AE4819">
        <f>IF(OR($B4819="",$U4819=""),"",$U4819&amp;" &amp; "&amp;IF(OR($AD4819="",$AD4819=0),"Util NA",$AD4819&amp;" Util"))</f>
        <v/>
      </c>
    </row>
    <row r="4820" ht="15.75" customHeight="1" s="42">
      <c r="A4820" s="41" t="n"/>
      <c r="G4820" s="38" t="n"/>
      <c r="H4820" s="38" t="n"/>
      <c r="I4820" s="38" t="n"/>
      <c r="J4820" s="38" t="n"/>
      <c r="K4820" s="38" t="n"/>
      <c r="L4820" s="38" t="n"/>
      <c r="N4820" s="36">
        <f>IF($B4820="","",IF($C4820="SUPERSTORE","Superstore","DH"))</f>
        <v/>
      </c>
      <c r="O4820" s="36">
        <f>IF($B4820="","",IFERROR(VLOOKUP($B4820,Mapping!$A:$C,2,0),"Not Mapped"))</f>
        <v/>
      </c>
      <c r="P4820" s="36">
        <f>IF($B4820="","",IFERROR(VLOOKUP($B4820,Mapping!$A:$C,3,0),"Not Mapped"))</f>
        <v/>
      </c>
      <c r="Q4820" s="36">
        <f>IF($B4820="","",IFERROR(VLOOKUP($O4820,Leaders!$A:$B,2,0),"Not Mapped"))</f>
        <v/>
      </c>
      <c r="R4820" s="36">
        <f>IF($B4820="","",IF(COUNTIF(Exclusions!$A:$A,$B4820)&gt;0,"Yes","No"))</f>
        <v/>
      </c>
      <c r="S4820" s="38">
        <f>IF($B4820="","",MIN(1,DAY($A4820)/IF($N4820="Superstore",Settings!$B$5,Settings!$B$4)))</f>
        <v/>
      </c>
      <c r="T4820" s="38">
        <f>IF(OR($B4820="",$G4820="",$S4820=0),"",$G4820/$S4820)</f>
        <v/>
      </c>
      <c r="U4820" s="36">
        <f>IF($T4820="","",IF($T4820&lt;Settings!$B$8,"Critical",IF($T4820&lt;Settings!$B$9,"Semi Critical","Non Critical")))</f>
        <v/>
      </c>
      <c r="V4820" s="28" t="n"/>
      <c r="Z4820">
        <f>IF($B4820="","",IFERROR(VLOOKUP($B4820,'Plan HC for CCA'!$A:$B,2,0),""))</f>
        <v/>
      </c>
      <c r="AA4820">
        <f>IF(OR($B4820="",$Z4820=""),"",IF(N($M4820)&lt;$Z4820,"Delta","No Delta"))</f>
        <v/>
      </c>
      <c r="AB4820">
        <f>IF(OR($B4820="",$Z4820=""),"",MAX(0,$Z4820-N($M4820)))</f>
        <v/>
      </c>
      <c r="AC4820" s="46">
        <f>IF($B4820="","",IFERROR(INDEX('CCA Util %'!$H:$H,MATCH($B4820,'CCA Util %'!$E:$E,0)),""))</f>
        <v/>
      </c>
      <c r="AD4820">
        <f>IF($B4820="","",IFERROR(INDEX('CCA Util %'!$G:$G,MATCH($B4820,'CCA Util %'!$E:$E,0)),""))</f>
        <v/>
      </c>
      <c r="AE4820">
        <f>IF(OR($B4820="",$U4820=""),"",$U4820&amp;" &amp; "&amp;IF(OR($AD4820="",$AD4820=0),"Util NA",$AD4820&amp;" Util"))</f>
        <v/>
      </c>
    </row>
    <row r="4821" ht="15.75" customHeight="1" s="42">
      <c r="A4821" s="41" t="n"/>
      <c r="G4821" s="38" t="n"/>
      <c r="H4821" s="38" t="n"/>
      <c r="I4821" s="38" t="n"/>
      <c r="J4821" s="38" t="n"/>
      <c r="K4821" s="38" t="n"/>
      <c r="L4821" s="38" t="n"/>
      <c r="N4821" s="36">
        <f>IF($B4821="","",IF($C4821="SUPERSTORE","Superstore","DH"))</f>
        <v/>
      </c>
      <c r="O4821" s="36">
        <f>IF($B4821="","",IFERROR(VLOOKUP($B4821,Mapping!$A:$C,2,0),"Not Mapped"))</f>
        <v/>
      </c>
      <c r="P4821" s="36">
        <f>IF($B4821="","",IFERROR(VLOOKUP($B4821,Mapping!$A:$C,3,0),"Not Mapped"))</f>
        <v/>
      </c>
      <c r="Q4821" s="36">
        <f>IF($B4821="","",IFERROR(VLOOKUP($O4821,Leaders!$A:$B,2,0),"Not Mapped"))</f>
        <v/>
      </c>
      <c r="R4821" s="36">
        <f>IF($B4821="","",IF(COUNTIF(Exclusions!$A:$A,$B4821)&gt;0,"Yes","No"))</f>
        <v/>
      </c>
      <c r="S4821" s="38">
        <f>IF($B4821="","",MIN(1,DAY($A4821)/IF($N4821="Superstore",Settings!$B$5,Settings!$B$4)))</f>
        <v/>
      </c>
      <c r="T4821" s="38">
        <f>IF(OR($B4821="",$G4821="",$S4821=0),"",$G4821/$S4821)</f>
        <v/>
      </c>
      <c r="U4821" s="36">
        <f>IF($T4821="","",IF($T4821&lt;Settings!$B$8,"Critical",IF($T4821&lt;Settings!$B$9,"Semi Critical","Non Critical")))</f>
        <v/>
      </c>
      <c r="V4821" s="28" t="n"/>
      <c r="Z4821">
        <f>IF($B4821="","",IFERROR(VLOOKUP($B4821,'Plan HC for CCA'!$A:$B,2,0),""))</f>
        <v/>
      </c>
      <c r="AA4821">
        <f>IF(OR($B4821="",$Z4821=""),"",IF(N($M4821)&lt;$Z4821,"Delta","No Delta"))</f>
        <v/>
      </c>
      <c r="AB4821">
        <f>IF(OR($B4821="",$Z4821=""),"",MAX(0,$Z4821-N($M4821)))</f>
        <v/>
      </c>
      <c r="AC4821" s="46">
        <f>IF($B4821="","",IFERROR(INDEX('CCA Util %'!$H:$H,MATCH($B4821,'CCA Util %'!$E:$E,0)),""))</f>
        <v/>
      </c>
      <c r="AD4821">
        <f>IF($B4821="","",IFERROR(INDEX('CCA Util %'!$G:$G,MATCH($B4821,'CCA Util %'!$E:$E,0)),""))</f>
        <v/>
      </c>
      <c r="AE4821">
        <f>IF(OR($B4821="",$U4821=""),"",$U4821&amp;" &amp; "&amp;IF(OR($AD4821="",$AD4821=0),"Util NA",$AD4821&amp;" Util"))</f>
        <v/>
      </c>
    </row>
    <row r="4822" ht="15.75" customHeight="1" s="42">
      <c r="A4822" s="41" t="n"/>
      <c r="G4822" s="38" t="n"/>
      <c r="H4822" s="38" t="n"/>
      <c r="I4822" s="38" t="n"/>
      <c r="J4822" s="38" t="n"/>
      <c r="K4822" s="38" t="n"/>
      <c r="L4822" s="38" t="n"/>
      <c r="N4822" s="36">
        <f>IF($B4822="","",IF($C4822="SUPERSTORE","Superstore","DH"))</f>
        <v/>
      </c>
      <c r="O4822" s="36">
        <f>IF($B4822="","",IFERROR(VLOOKUP($B4822,Mapping!$A:$C,2,0),"Not Mapped"))</f>
        <v/>
      </c>
      <c r="P4822" s="36">
        <f>IF($B4822="","",IFERROR(VLOOKUP($B4822,Mapping!$A:$C,3,0),"Not Mapped"))</f>
        <v/>
      </c>
      <c r="Q4822" s="36">
        <f>IF($B4822="","",IFERROR(VLOOKUP($O4822,Leaders!$A:$B,2,0),"Not Mapped"))</f>
        <v/>
      </c>
      <c r="R4822" s="36">
        <f>IF($B4822="","",IF(COUNTIF(Exclusions!$A:$A,$B4822)&gt;0,"Yes","No"))</f>
        <v/>
      </c>
      <c r="S4822" s="38">
        <f>IF($B4822="","",MIN(1,DAY($A4822)/IF($N4822="Superstore",Settings!$B$5,Settings!$B$4)))</f>
        <v/>
      </c>
      <c r="T4822" s="38">
        <f>IF(OR($B4822="",$G4822="",$S4822=0),"",$G4822/$S4822)</f>
        <v/>
      </c>
      <c r="U4822" s="36">
        <f>IF($T4822="","",IF($T4822&lt;Settings!$B$8,"Critical",IF($T4822&lt;Settings!$B$9,"Semi Critical","Non Critical")))</f>
        <v/>
      </c>
      <c r="V4822" s="28" t="n"/>
      <c r="Z4822">
        <f>IF($B4822="","",IFERROR(VLOOKUP($B4822,'Plan HC for CCA'!$A:$B,2,0),""))</f>
        <v/>
      </c>
      <c r="AA4822">
        <f>IF(OR($B4822="",$Z4822=""),"",IF(N($M4822)&lt;$Z4822,"Delta","No Delta"))</f>
        <v/>
      </c>
      <c r="AB4822">
        <f>IF(OR($B4822="",$Z4822=""),"",MAX(0,$Z4822-N($M4822)))</f>
        <v/>
      </c>
      <c r="AC4822" s="46">
        <f>IF($B4822="","",IFERROR(INDEX('CCA Util %'!$H:$H,MATCH($B4822,'CCA Util %'!$E:$E,0)),""))</f>
        <v/>
      </c>
      <c r="AD4822">
        <f>IF($B4822="","",IFERROR(INDEX('CCA Util %'!$G:$G,MATCH($B4822,'CCA Util %'!$E:$E,0)),""))</f>
        <v/>
      </c>
      <c r="AE4822">
        <f>IF(OR($B4822="",$U4822=""),"",$U4822&amp;" &amp; "&amp;IF(OR($AD4822="",$AD4822=0),"Util NA",$AD4822&amp;" Util"))</f>
        <v/>
      </c>
    </row>
    <row r="4823" ht="15.75" customHeight="1" s="42">
      <c r="A4823" s="41" t="n"/>
      <c r="G4823" s="38" t="n"/>
      <c r="H4823" s="38" t="n"/>
      <c r="I4823" s="38" t="n"/>
      <c r="J4823" s="38" t="n"/>
      <c r="K4823" s="38" t="n"/>
      <c r="L4823" s="38" t="n"/>
      <c r="N4823" s="36">
        <f>IF($B4823="","",IF($C4823="SUPERSTORE","Superstore","DH"))</f>
        <v/>
      </c>
      <c r="O4823" s="36">
        <f>IF($B4823="","",IFERROR(VLOOKUP($B4823,Mapping!$A:$C,2,0),"Not Mapped"))</f>
        <v/>
      </c>
      <c r="P4823" s="36">
        <f>IF($B4823="","",IFERROR(VLOOKUP($B4823,Mapping!$A:$C,3,0),"Not Mapped"))</f>
        <v/>
      </c>
      <c r="Q4823" s="36">
        <f>IF($B4823="","",IFERROR(VLOOKUP($O4823,Leaders!$A:$B,2,0),"Not Mapped"))</f>
        <v/>
      </c>
      <c r="R4823" s="36">
        <f>IF($B4823="","",IF(COUNTIF(Exclusions!$A:$A,$B4823)&gt;0,"Yes","No"))</f>
        <v/>
      </c>
      <c r="S4823" s="38">
        <f>IF($B4823="","",MIN(1,DAY($A4823)/IF($N4823="Superstore",Settings!$B$5,Settings!$B$4)))</f>
        <v/>
      </c>
      <c r="T4823" s="38">
        <f>IF(OR($B4823="",$G4823="",$S4823=0),"",$G4823/$S4823)</f>
        <v/>
      </c>
      <c r="U4823" s="36">
        <f>IF($T4823="","",IF($T4823&lt;Settings!$B$8,"Critical",IF($T4823&lt;Settings!$B$9,"Semi Critical","Non Critical")))</f>
        <v/>
      </c>
      <c r="V4823" s="28" t="n"/>
      <c r="Z4823">
        <f>IF($B4823="","",IFERROR(VLOOKUP($B4823,'Plan HC for CCA'!$A:$B,2,0),""))</f>
        <v/>
      </c>
      <c r="AA4823">
        <f>IF(OR($B4823="",$Z4823=""),"",IF(N($M4823)&lt;$Z4823,"Delta","No Delta"))</f>
        <v/>
      </c>
      <c r="AB4823">
        <f>IF(OR($B4823="",$Z4823=""),"",MAX(0,$Z4823-N($M4823)))</f>
        <v/>
      </c>
      <c r="AC4823" s="46">
        <f>IF($B4823="","",IFERROR(INDEX('CCA Util %'!$H:$H,MATCH($B4823,'CCA Util %'!$E:$E,0)),""))</f>
        <v/>
      </c>
      <c r="AD4823">
        <f>IF($B4823="","",IFERROR(INDEX('CCA Util %'!$G:$G,MATCH($B4823,'CCA Util %'!$E:$E,0)),""))</f>
        <v/>
      </c>
      <c r="AE4823">
        <f>IF(OR($B4823="",$U4823=""),"",$U4823&amp;" &amp; "&amp;IF(OR($AD4823="",$AD4823=0),"Util NA",$AD4823&amp;" Util"))</f>
        <v/>
      </c>
    </row>
    <row r="4824" ht="15.75" customHeight="1" s="42">
      <c r="A4824" s="41" t="n"/>
      <c r="G4824" s="38" t="n"/>
      <c r="H4824" s="38" t="n"/>
      <c r="I4824" s="38" t="n"/>
      <c r="J4824" s="38" t="n"/>
      <c r="K4824" s="38" t="n"/>
      <c r="L4824" s="38" t="n"/>
      <c r="N4824" s="36">
        <f>IF($B4824="","",IF($C4824="SUPERSTORE","Superstore","DH"))</f>
        <v/>
      </c>
      <c r="O4824" s="36">
        <f>IF($B4824="","",IFERROR(VLOOKUP($B4824,Mapping!$A:$C,2,0),"Not Mapped"))</f>
        <v/>
      </c>
      <c r="P4824" s="36">
        <f>IF($B4824="","",IFERROR(VLOOKUP($B4824,Mapping!$A:$C,3,0),"Not Mapped"))</f>
        <v/>
      </c>
      <c r="Q4824" s="36">
        <f>IF($B4824="","",IFERROR(VLOOKUP($O4824,Leaders!$A:$B,2,0),"Not Mapped"))</f>
        <v/>
      </c>
      <c r="R4824" s="36">
        <f>IF($B4824="","",IF(COUNTIF(Exclusions!$A:$A,$B4824)&gt;0,"Yes","No"))</f>
        <v/>
      </c>
      <c r="S4824" s="38">
        <f>IF($B4824="","",MIN(1,DAY($A4824)/IF($N4824="Superstore",Settings!$B$5,Settings!$B$4)))</f>
        <v/>
      </c>
      <c r="T4824" s="38">
        <f>IF(OR($B4824="",$G4824="",$S4824=0),"",$G4824/$S4824)</f>
        <v/>
      </c>
      <c r="U4824" s="36">
        <f>IF($T4824="","",IF($T4824&lt;Settings!$B$8,"Critical",IF($T4824&lt;Settings!$B$9,"Semi Critical","Non Critical")))</f>
        <v/>
      </c>
      <c r="V4824" s="28" t="n"/>
      <c r="Z4824">
        <f>IF($B4824="","",IFERROR(VLOOKUP($B4824,'Plan HC for CCA'!$A:$B,2,0),""))</f>
        <v/>
      </c>
      <c r="AA4824">
        <f>IF(OR($B4824="",$Z4824=""),"",IF(N($M4824)&lt;$Z4824,"Delta","No Delta"))</f>
        <v/>
      </c>
      <c r="AB4824">
        <f>IF(OR($B4824="",$Z4824=""),"",MAX(0,$Z4824-N($M4824)))</f>
        <v/>
      </c>
      <c r="AC4824" s="46">
        <f>IF($B4824="","",IFERROR(INDEX('CCA Util %'!$H:$H,MATCH($B4824,'CCA Util %'!$E:$E,0)),""))</f>
        <v/>
      </c>
      <c r="AD4824">
        <f>IF($B4824="","",IFERROR(INDEX('CCA Util %'!$G:$G,MATCH($B4824,'CCA Util %'!$E:$E,0)),""))</f>
        <v/>
      </c>
      <c r="AE4824">
        <f>IF(OR($B4824="",$U4824=""),"",$U4824&amp;" &amp; "&amp;IF(OR($AD4824="",$AD4824=0),"Util NA",$AD4824&amp;" Util"))</f>
        <v/>
      </c>
    </row>
    <row r="4825" ht="15.75" customHeight="1" s="42">
      <c r="A4825" s="41" t="n"/>
      <c r="G4825" s="38" t="n"/>
      <c r="H4825" s="38" t="n"/>
      <c r="I4825" s="38" t="n"/>
      <c r="J4825" s="38" t="n"/>
      <c r="K4825" s="38" t="n"/>
      <c r="L4825" s="38" t="n"/>
      <c r="N4825" s="36">
        <f>IF($B4825="","",IF($C4825="SUPERSTORE","Superstore","DH"))</f>
        <v/>
      </c>
      <c r="O4825" s="36">
        <f>IF($B4825="","",IFERROR(VLOOKUP($B4825,Mapping!$A:$C,2,0),"Not Mapped"))</f>
        <v/>
      </c>
      <c r="P4825" s="36">
        <f>IF($B4825="","",IFERROR(VLOOKUP($B4825,Mapping!$A:$C,3,0),"Not Mapped"))</f>
        <v/>
      </c>
      <c r="Q4825" s="36">
        <f>IF($B4825="","",IFERROR(VLOOKUP($O4825,Leaders!$A:$B,2,0),"Not Mapped"))</f>
        <v/>
      </c>
      <c r="R4825" s="36">
        <f>IF($B4825="","",IF(COUNTIF(Exclusions!$A:$A,$B4825)&gt;0,"Yes","No"))</f>
        <v/>
      </c>
      <c r="S4825" s="38">
        <f>IF($B4825="","",MIN(1,DAY($A4825)/IF($N4825="Superstore",Settings!$B$5,Settings!$B$4)))</f>
        <v/>
      </c>
      <c r="T4825" s="38">
        <f>IF(OR($B4825="",$G4825="",$S4825=0),"",$G4825/$S4825)</f>
        <v/>
      </c>
      <c r="U4825" s="36">
        <f>IF($T4825="","",IF($T4825&lt;Settings!$B$8,"Critical",IF($T4825&lt;Settings!$B$9,"Semi Critical","Non Critical")))</f>
        <v/>
      </c>
      <c r="V4825" s="28" t="n"/>
      <c r="Z4825">
        <f>IF($B4825="","",IFERROR(VLOOKUP($B4825,'Plan HC for CCA'!$A:$B,2,0),""))</f>
        <v/>
      </c>
      <c r="AA4825">
        <f>IF(OR($B4825="",$Z4825=""),"",IF(N($M4825)&lt;$Z4825,"Delta","No Delta"))</f>
        <v/>
      </c>
      <c r="AB4825">
        <f>IF(OR($B4825="",$Z4825=""),"",MAX(0,$Z4825-N($M4825)))</f>
        <v/>
      </c>
      <c r="AC4825" s="46">
        <f>IF($B4825="","",IFERROR(INDEX('CCA Util %'!$H:$H,MATCH($B4825,'CCA Util %'!$E:$E,0)),""))</f>
        <v/>
      </c>
      <c r="AD4825">
        <f>IF($B4825="","",IFERROR(INDEX('CCA Util %'!$G:$G,MATCH($B4825,'CCA Util %'!$E:$E,0)),""))</f>
        <v/>
      </c>
      <c r="AE4825">
        <f>IF(OR($B4825="",$U4825=""),"",$U4825&amp;" &amp; "&amp;IF(OR($AD4825="",$AD4825=0),"Util NA",$AD4825&amp;" Util"))</f>
        <v/>
      </c>
    </row>
    <row r="4826" ht="15.75" customHeight="1" s="42">
      <c r="A4826" s="41" t="n"/>
      <c r="G4826" s="38" t="n"/>
      <c r="H4826" s="38" t="n"/>
      <c r="I4826" s="38" t="n"/>
      <c r="J4826" s="38" t="n"/>
      <c r="K4826" s="38" t="n"/>
      <c r="L4826" s="38" t="n"/>
      <c r="N4826" s="36">
        <f>IF($B4826="","",IF($C4826="SUPERSTORE","Superstore","DH"))</f>
        <v/>
      </c>
      <c r="O4826" s="36">
        <f>IF($B4826="","",IFERROR(VLOOKUP($B4826,Mapping!$A:$C,2,0),"Not Mapped"))</f>
        <v/>
      </c>
      <c r="P4826" s="36">
        <f>IF($B4826="","",IFERROR(VLOOKUP($B4826,Mapping!$A:$C,3,0),"Not Mapped"))</f>
        <v/>
      </c>
      <c r="Q4826" s="36">
        <f>IF($B4826="","",IFERROR(VLOOKUP($O4826,Leaders!$A:$B,2,0),"Not Mapped"))</f>
        <v/>
      </c>
      <c r="R4826" s="36">
        <f>IF($B4826="","",IF(COUNTIF(Exclusions!$A:$A,$B4826)&gt;0,"Yes","No"))</f>
        <v/>
      </c>
      <c r="S4826" s="38">
        <f>IF($B4826="","",MIN(1,DAY($A4826)/IF($N4826="Superstore",Settings!$B$5,Settings!$B$4)))</f>
        <v/>
      </c>
      <c r="T4826" s="38">
        <f>IF(OR($B4826="",$G4826="",$S4826=0),"",$G4826/$S4826)</f>
        <v/>
      </c>
      <c r="U4826" s="36">
        <f>IF($T4826="","",IF($T4826&lt;Settings!$B$8,"Critical",IF($T4826&lt;Settings!$B$9,"Semi Critical","Non Critical")))</f>
        <v/>
      </c>
      <c r="V4826" s="28" t="n"/>
      <c r="Z4826">
        <f>IF($B4826="","",IFERROR(VLOOKUP($B4826,'Plan HC for CCA'!$A:$B,2,0),""))</f>
        <v/>
      </c>
      <c r="AA4826">
        <f>IF(OR($B4826="",$Z4826=""),"",IF(N($M4826)&lt;$Z4826,"Delta","No Delta"))</f>
        <v/>
      </c>
      <c r="AB4826">
        <f>IF(OR($B4826="",$Z4826=""),"",MAX(0,$Z4826-N($M4826)))</f>
        <v/>
      </c>
      <c r="AC4826" s="46">
        <f>IF($B4826="","",IFERROR(INDEX('CCA Util %'!$H:$H,MATCH($B4826,'CCA Util %'!$E:$E,0)),""))</f>
        <v/>
      </c>
      <c r="AD4826">
        <f>IF($B4826="","",IFERROR(INDEX('CCA Util %'!$G:$G,MATCH($B4826,'CCA Util %'!$E:$E,0)),""))</f>
        <v/>
      </c>
      <c r="AE4826">
        <f>IF(OR($B4826="",$U4826=""),"",$U4826&amp;" &amp; "&amp;IF(OR($AD4826="",$AD4826=0),"Util NA",$AD4826&amp;" Util"))</f>
        <v/>
      </c>
    </row>
    <row r="4827" ht="15.75" customHeight="1" s="42">
      <c r="A4827" s="41" t="n"/>
      <c r="G4827" s="38" t="n"/>
      <c r="H4827" s="38" t="n"/>
      <c r="I4827" s="38" t="n"/>
      <c r="J4827" s="38" t="n"/>
      <c r="K4827" s="38" t="n"/>
      <c r="L4827" s="38" t="n"/>
      <c r="N4827" s="36">
        <f>IF($B4827="","",IF($C4827="SUPERSTORE","Superstore","DH"))</f>
        <v/>
      </c>
      <c r="O4827" s="36">
        <f>IF($B4827="","",IFERROR(VLOOKUP($B4827,Mapping!$A:$C,2,0),"Not Mapped"))</f>
        <v/>
      </c>
      <c r="P4827" s="36">
        <f>IF($B4827="","",IFERROR(VLOOKUP($B4827,Mapping!$A:$C,3,0),"Not Mapped"))</f>
        <v/>
      </c>
      <c r="Q4827" s="36">
        <f>IF($B4827="","",IFERROR(VLOOKUP($O4827,Leaders!$A:$B,2,0),"Not Mapped"))</f>
        <v/>
      </c>
      <c r="R4827" s="36">
        <f>IF($B4827="","",IF(COUNTIF(Exclusions!$A:$A,$B4827)&gt;0,"Yes","No"))</f>
        <v/>
      </c>
      <c r="S4827" s="38">
        <f>IF($B4827="","",MIN(1,DAY($A4827)/IF($N4827="Superstore",Settings!$B$5,Settings!$B$4)))</f>
        <v/>
      </c>
      <c r="T4827" s="38">
        <f>IF(OR($B4827="",$G4827="",$S4827=0),"",$G4827/$S4827)</f>
        <v/>
      </c>
      <c r="U4827" s="36">
        <f>IF($T4827="","",IF($T4827&lt;Settings!$B$8,"Critical",IF($T4827&lt;Settings!$B$9,"Semi Critical","Non Critical")))</f>
        <v/>
      </c>
      <c r="V4827" s="28" t="n"/>
      <c r="Z4827">
        <f>IF($B4827="","",IFERROR(VLOOKUP($B4827,'Plan HC for CCA'!$A:$B,2,0),""))</f>
        <v/>
      </c>
      <c r="AA4827">
        <f>IF(OR($B4827="",$Z4827=""),"",IF(N($M4827)&lt;$Z4827,"Delta","No Delta"))</f>
        <v/>
      </c>
      <c r="AB4827">
        <f>IF(OR($B4827="",$Z4827=""),"",MAX(0,$Z4827-N($M4827)))</f>
        <v/>
      </c>
      <c r="AC4827" s="46">
        <f>IF($B4827="","",IFERROR(INDEX('CCA Util %'!$H:$H,MATCH($B4827,'CCA Util %'!$E:$E,0)),""))</f>
        <v/>
      </c>
      <c r="AD4827">
        <f>IF($B4827="","",IFERROR(INDEX('CCA Util %'!$G:$G,MATCH($B4827,'CCA Util %'!$E:$E,0)),""))</f>
        <v/>
      </c>
      <c r="AE4827">
        <f>IF(OR($B4827="",$U4827=""),"",$U4827&amp;" &amp; "&amp;IF(OR($AD4827="",$AD4827=0),"Util NA",$AD4827&amp;" Util"))</f>
        <v/>
      </c>
    </row>
    <row r="4828" ht="15.75" customHeight="1" s="42">
      <c r="A4828" s="41" t="n"/>
      <c r="G4828" s="38" t="n"/>
      <c r="H4828" s="38" t="n"/>
      <c r="I4828" s="38" t="n"/>
      <c r="J4828" s="38" t="n"/>
      <c r="K4828" s="38" t="n"/>
      <c r="L4828" s="38" t="n"/>
      <c r="N4828" s="36">
        <f>IF($B4828="","",IF($C4828="SUPERSTORE","Superstore","DH"))</f>
        <v/>
      </c>
      <c r="O4828" s="36">
        <f>IF($B4828="","",IFERROR(VLOOKUP($B4828,Mapping!$A:$C,2,0),"Not Mapped"))</f>
        <v/>
      </c>
      <c r="P4828" s="36">
        <f>IF($B4828="","",IFERROR(VLOOKUP($B4828,Mapping!$A:$C,3,0),"Not Mapped"))</f>
        <v/>
      </c>
      <c r="Q4828" s="36">
        <f>IF($B4828="","",IFERROR(VLOOKUP($O4828,Leaders!$A:$B,2,0),"Not Mapped"))</f>
        <v/>
      </c>
      <c r="R4828" s="36">
        <f>IF($B4828="","",IF(COUNTIF(Exclusions!$A:$A,$B4828)&gt;0,"Yes","No"))</f>
        <v/>
      </c>
      <c r="S4828" s="38">
        <f>IF($B4828="","",MIN(1,DAY($A4828)/IF($N4828="Superstore",Settings!$B$5,Settings!$B$4)))</f>
        <v/>
      </c>
      <c r="T4828" s="38">
        <f>IF(OR($B4828="",$G4828="",$S4828=0),"",$G4828/$S4828)</f>
        <v/>
      </c>
      <c r="U4828" s="36">
        <f>IF($T4828="","",IF($T4828&lt;Settings!$B$8,"Critical",IF($T4828&lt;Settings!$B$9,"Semi Critical","Non Critical")))</f>
        <v/>
      </c>
      <c r="V4828" s="28" t="n"/>
      <c r="Z4828">
        <f>IF($B4828="","",IFERROR(VLOOKUP($B4828,'Plan HC for CCA'!$A:$B,2,0),""))</f>
        <v/>
      </c>
      <c r="AA4828">
        <f>IF(OR($B4828="",$Z4828=""),"",IF(N($M4828)&lt;$Z4828,"Delta","No Delta"))</f>
        <v/>
      </c>
      <c r="AB4828">
        <f>IF(OR($B4828="",$Z4828=""),"",MAX(0,$Z4828-N($M4828)))</f>
        <v/>
      </c>
      <c r="AC4828" s="46">
        <f>IF($B4828="","",IFERROR(INDEX('CCA Util %'!$H:$H,MATCH($B4828,'CCA Util %'!$E:$E,0)),""))</f>
        <v/>
      </c>
      <c r="AD4828">
        <f>IF($B4828="","",IFERROR(INDEX('CCA Util %'!$G:$G,MATCH($B4828,'CCA Util %'!$E:$E,0)),""))</f>
        <v/>
      </c>
      <c r="AE4828">
        <f>IF(OR($B4828="",$U4828=""),"",$U4828&amp;" &amp; "&amp;IF(OR($AD4828="",$AD4828=0),"Util NA",$AD4828&amp;" Util"))</f>
        <v/>
      </c>
    </row>
    <row r="4829" ht="15.75" customHeight="1" s="42">
      <c r="A4829" s="41" t="n"/>
      <c r="G4829" s="38" t="n"/>
      <c r="H4829" s="38" t="n"/>
      <c r="I4829" s="38" t="n"/>
      <c r="J4829" s="38" t="n"/>
      <c r="K4829" s="38" t="n"/>
      <c r="L4829" s="38" t="n"/>
      <c r="N4829" s="36">
        <f>IF($B4829="","",IF($C4829="SUPERSTORE","Superstore","DH"))</f>
        <v/>
      </c>
      <c r="O4829" s="36">
        <f>IF($B4829="","",IFERROR(VLOOKUP($B4829,Mapping!$A:$C,2,0),"Not Mapped"))</f>
        <v/>
      </c>
      <c r="P4829" s="36">
        <f>IF($B4829="","",IFERROR(VLOOKUP($B4829,Mapping!$A:$C,3,0),"Not Mapped"))</f>
        <v/>
      </c>
      <c r="Q4829" s="36">
        <f>IF($B4829="","",IFERROR(VLOOKUP($O4829,Leaders!$A:$B,2,0),"Not Mapped"))</f>
        <v/>
      </c>
      <c r="R4829" s="36">
        <f>IF($B4829="","",IF(COUNTIF(Exclusions!$A:$A,$B4829)&gt;0,"Yes","No"))</f>
        <v/>
      </c>
      <c r="S4829" s="38">
        <f>IF($B4829="","",MIN(1,DAY($A4829)/IF($N4829="Superstore",Settings!$B$5,Settings!$B$4)))</f>
        <v/>
      </c>
      <c r="T4829" s="38">
        <f>IF(OR($B4829="",$G4829="",$S4829=0),"",$G4829/$S4829)</f>
        <v/>
      </c>
      <c r="U4829" s="36">
        <f>IF($T4829="","",IF($T4829&lt;Settings!$B$8,"Critical",IF($T4829&lt;Settings!$B$9,"Semi Critical","Non Critical")))</f>
        <v/>
      </c>
      <c r="V4829" s="28" t="n"/>
      <c r="Z4829">
        <f>IF($B4829="","",IFERROR(VLOOKUP($B4829,'Plan HC for CCA'!$A:$B,2,0),""))</f>
        <v/>
      </c>
      <c r="AA4829">
        <f>IF(OR($B4829="",$Z4829=""),"",IF(N($M4829)&lt;$Z4829,"Delta","No Delta"))</f>
        <v/>
      </c>
      <c r="AB4829">
        <f>IF(OR($B4829="",$Z4829=""),"",MAX(0,$Z4829-N($M4829)))</f>
        <v/>
      </c>
      <c r="AC4829" s="46">
        <f>IF($B4829="","",IFERROR(INDEX('CCA Util %'!$H:$H,MATCH($B4829,'CCA Util %'!$E:$E,0)),""))</f>
        <v/>
      </c>
      <c r="AD4829">
        <f>IF($B4829="","",IFERROR(INDEX('CCA Util %'!$G:$G,MATCH($B4829,'CCA Util %'!$E:$E,0)),""))</f>
        <v/>
      </c>
      <c r="AE4829">
        <f>IF(OR($B4829="",$U4829=""),"",$U4829&amp;" &amp; "&amp;IF(OR($AD4829="",$AD4829=0),"Util NA",$AD4829&amp;" Util"))</f>
        <v/>
      </c>
    </row>
    <row r="4830" ht="15.75" customHeight="1" s="42">
      <c r="A4830" s="41" t="n"/>
      <c r="G4830" s="38" t="n"/>
      <c r="H4830" s="38" t="n"/>
      <c r="I4830" s="38" t="n"/>
      <c r="J4830" s="38" t="n"/>
      <c r="K4830" s="38" t="n"/>
      <c r="L4830" s="38" t="n"/>
      <c r="N4830" s="36">
        <f>IF($B4830="","",IF($C4830="SUPERSTORE","Superstore","DH"))</f>
        <v/>
      </c>
      <c r="O4830" s="36">
        <f>IF($B4830="","",IFERROR(VLOOKUP($B4830,Mapping!$A:$C,2,0),"Not Mapped"))</f>
        <v/>
      </c>
      <c r="P4830" s="36">
        <f>IF($B4830="","",IFERROR(VLOOKUP($B4830,Mapping!$A:$C,3,0),"Not Mapped"))</f>
        <v/>
      </c>
      <c r="Q4830" s="36">
        <f>IF($B4830="","",IFERROR(VLOOKUP($O4830,Leaders!$A:$B,2,0),"Not Mapped"))</f>
        <v/>
      </c>
      <c r="R4830" s="36">
        <f>IF($B4830="","",IF(COUNTIF(Exclusions!$A:$A,$B4830)&gt;0,"Yes","No"))</f>
        <v/>
      </c>
      <c r="S4830" s="38">
        <f>IF($B4830="","",MIN(1,DAY($A4830)/IF($N4830="Superstore",Settings!$B$5,Settings!$B$4)))</f>
        <v/>
      </c>
      <c r="T4830" s="38">
        <f>IF(OR($B4830="",$G4830="",$S4830=0),"",$G4830/$S4830)</f>
        <v/>
      </c>
      <c r="U4830" s="36">
        <f>IF($T4830="","",IF($T4830&lt;Settings!$B$8,"Critical",IF($T4830&lt;Settings!$B$9,"Semi Critical","Non Critical")))</f>
        <v/>
      </c>
      <c r="V4830" s="28" t="n"/>
      <c r="Z4830">
        <f>IF($B4830="","",IFERROR(VLOOKUP($B4830,'Plan HC for CCA'!$A:$B,2,0),""))</f>
        <v/>
      </c>
      <c r="AA4830">
        <f>IF(OR($B4830="",$Z4830=""),"",IF(N($M4830)&lt;$Z4830,"Delta","No Delta"))</f>
        <v/>
      </c>
      <c r="AB4830">
        <f>IF(OR($B4830="",$Z4830=""),"",MAX(0,$Z4830-N($M4830)))</f>
        <v/>
      </c>
      <c r="AC4830" s="46">
        <f>IF($B4830="","",IFERROR(INDEX('CCA Util %'!$H:$H,MATCH($B4830,'CCA Util %'!$E:$E,0)),""))</f>
        <v/>
      </c>
      <c r="AD4830">
        <f>IF($B4830="","",IFERROR(INDEX('CCA Util %'!$G:$G,MATCH($B4830,'CCA Util %'!$E:$E,0)),""))</f>
        <v/>
      </c>
      <c r="AE4830">
        <f>IF(OR($B4830="",$U4830=""),"",$U4830&amp;" &amp; "&amp;IF(OR($AD4830="",$AD4830=0),"Util NA",$AD4830&amp;" Util"))</f>
        <v/>
      </c>
    </row>
    <row r="4831" ht="15.75" customHeight="1" s="42">
      <c r="A4831" s="41" t="n"/>
      <c r="G4831" s="38" t="n"/>
      <c r="H4831" s="38" t="n"/>
      <c r="I4831" s="38" t="n"/>
      <c r="J4831" s="38" t="n"/>
      <c r="K4831" s="38" t="n"/>
      <c r="L4831" s="38" t="n"/>
      <c r="N4831" s="36">
        <f>IF($B4831="","",IF($C4831="SUPERSTORE","Superstore","DH"))</f>
        <v/>
      </c>
      <c r="O4831" s="36">
        <f>IF($B4831="","",IFERROR(VLOOKUP($B4831,Mapping!$A:$C,2,0),"Not Mapped"))</f>
        <v/>
      </c>
      <c r="P4831" s="36">
        <f>IF($B4831="","",IFERROR(VLOOKUP($B4831,Mapping!$A:$C,3,0),"Not Mapped"))</f>
        <v/>
      </c>
      <c r="Q4831" s="36">
        <f>IF($B4831="","",IFERROR(VLOOKUP($O4831,Leaders!$A:$B,2,0),"Not Mapped"))</f>
        <v/>
      </c>
      <c r="R4831" s="36">
        <f>IF($B4831="","",IF(COUNTIF(Exclusions!$A:$A,$B4831)&gt;0,"Yes","No"))</f>
        <v/>
      </c>
      <c r="S4831" s="38">
        <f>IF($B4831="","",MIN(1,DAY($A4831)/IF($N4831="Superstore",Settings!$B$5,Settings!$B$4)))</f>
        <v/>
      </c>
      <c r="T4831" s="38">
        <f>IF(OR($B4831="",$G4831="",$S4831=0),"",$G4831/$S4831)</f>
        <v/>
      </c>
      <c r="U4831" s="36">
        <f>IF($T4831="","",IF($T4831&lt;Settings!$B$8,"Critical",IF($T4831&lt;Settings!$B$9,"Semi Critical","Non Critical")))</f>
        <v/>
      </c>
      <c r="V4831" s="28" t="n"/>
      <c r="Z4831">
        <f>IF($B4831="","",IFERROR(VLOOKUP($B4831,'Plan HC for CCA'!$A:$B,2,0),""))</f>
        <v/>
      </c>
      <c r="AA4831">
        <f>IF(OR($B4831="",$Z4831=""),"",IF(N($M4831)&lt;$Z4831,"Delta","No Delta"))</f>
        <v/>
      </c>
      <c r="AB4831">
        <f>IF(OR($B4831="",$Z4831=""),"",MAX(0,$Z4831-N($M4831)))</f>
        <v/>
      </c>
      <c r="AC4831" s="46">
        <f>IF($B4831="","",IFERROR(INDEX('CCA Util %'!$H:$H,MATCH($B4831,'CCA Util %'!$E:$E,0)),""))</f>
        <v/>
      </c>
      <c r="AD4831">
        <f>IF($B4831="","",IFERROR(INDEX('CCA Util %'!$G:$G,MATCH($B4831,'CCA Util %'!$E:$E,0)),""))</f>
        <v/>
      </c>
      <c r="AE4831">
        <f>IF(OR($B4831="",$U4831=""),"",$U4831&amp;" &amp; "&amp;IF(OR($AD4831="",$AD4831=0),"Util NA",$AD4831&amp;" Util"))</f>
        <v/>
      </c>
    </row>
    <row r="4832" ht="15.75" customHeight="1" s="42">
      <c r="A4832" s="41" t="n"/>
      <c r="G4832" s="38" t="n"/>
      <c r="H4832" s="38" t="n"/>
      <c r="I4832" s="38" t="n"/>
      <c r="J4832" s="38" t="n"/>
      <c r="K4832" s="38" t="n"/>
      <c r="L4832" s="38" t="n"/>
      <c r="N4832" s="36">
        <f>IF($B4832="","",IF($C4832="SUPERSTORE","Superstore","DH"))</f>
        <v/>
      </c>
      <c r="O4832" s="36">
        <f>IF($B4832="","",IFERROR(VLOOKUP($B4832,Mapping!$A:$C,2,0),"Not Mapped"))</f>
        <v/>
      </c>
      <c r="P4832" s="36">
        <f>IF($B4832="","",IFERROR(VLOOKUP($B4832,Mapping!$A:$C,3,0),"Not Mapped"))</f>
        <v/>
      </c>
      <c r="Q4832" s="36">
        <f>IF($B4832="","",IFERROR(VLOOKUP($O4832,Leaders!$A:$B,2,0),"Not Mapped"))</f>
        <v/>
      </c>
      <c r="R4832" s="36">
        <f>IF($B4832="","",IF(COUNTIF(Exclusions!$A:$A,$B4832)&gt;0,"Yes","No"))</f>
        <v/>
      </c>
      <c r="S4832" s="38">
        <f>IF($B4832="","",MIN(1,DAY($A4832)/IF($N4832="Superstore",Settings!$B$5,Settings!$B$4)))</f>
        <v/>
      </c>
      <c r="T4832" s="38">
        <f>IF(OR($B4832="",$G4832="",$S4832=0),"",$G4832/$S4832)</f>
        <v/>
      </c>
      <c r="U4832" s="36">
        <f>IF($T4832="","",IF($T4832&lt;Settings!$B$8,"Critical",IF($T4832&lt;Settings!$B$9,"Semi Critical","Non Critical")))</f>
        <v/>
      </c>
      <c r="V4832" s="28" t="n"/>
      <c r="Z4832">
        <f>IF($B4832="","",IFERROR(VLOOKUP($B4832,'Plan HC for CCA'!$A:$B,2,0),""))</f>
        <v/>
      </c>
      <c r="AA4832">
        <f>IF(OR($B4832="",$Z4832=""),"",IF(N($M4832)&lt;$Z4832,"Delta","No Delta"))</f>
        <v/>
      </c>
      <c r="AB4832">
        <f>IF(OR($B4832="",$Z4832=""),"",MAX(0,$Z4832-N($M4832)))</f>
        <v/>
      </c>
      <c r="AC4832" s="46">
        <f>IF($B4832="","",IFERROR(INDEX('CCA Util %'!$H:$H,MATCH($B4832,'CCA Util %'!$E:$E,0)),""))</f>
        <v/>
      </c>
      <c r="AD4832">
        <f>IF($B4832="","",IFERROR(INDEX('CCA Util %'!$G:$G,MATCH($B4832,'CCA Util %'!$E:$E,0)),""))</f>
        <v/>
      </c>
      <c r="AE4832">
        <f>IF(OR($B4832="",$U4832=""),"",$U4832&amp;" &amp; "&amp;IF(OR($AD4832="",$AD4832=0),"Util NA",$AD4832&amp;" Util"))</f>
        <v/>
      </c>
    </row>
    <row r="4833" ht="15.75" customHeight="1" s="42">
      <c r="A4833" s="41" t="n"/>
      <c r="G4833" s="38" t="n"/>
      <c r="H4833" s="38" t="n"/>
      <c r="I4833" s="38" t="n"/>
      <c r="J4833" s="38" t="n"/>
      <c r="K4833" s="38" t="n"/>
      <c r="L4833" s="38" t="n"/>
      <c r="N4833" s="36">
        <f>IF($B4833="","",IF($C4833="SUPERSTORE","Superstore","DH"))</f>
        <v/>
      </c>
      <c r="O4833" s="36">
        <f>IF($B4833="","",IFERROR(VLOOKUP($B4833,Mapping!$A:$C,2,0),"Not Mapped"))</f>
        <v/>
      </c>
      <c r="P4833" s="36">
        <f>IF($B4833="","",IFERROR(VLOOKUP($B4833,Mapping!$A:$C,3,0),"Not Mapped"))</f>
        <v/>
      </c>
      <c r="Q4833" s="36">
        <f>IF($B4833="","",IFERROR(VLOOKUP($O4833,Leaders!$A:$B,2,0),"Not Mapped"))</f>
        <v/>
      </c>
      <c r="R4833" s="36">
        <f>IF($B4833="","",IF(COUNTIF(Exclusions!$A:$A,$B4833)&gt;0,"Yes","No"))</f>
        <v/>
      </c>
      <c r="S4833" s="38">
        <f>IF($B4833="","",MIN(1,DAY($A4833)/IF($N4833="Superstore",Settings!$B$5,Settings!$B$4)))</f>
        <v/>
      </c>
      <c r="T4833" s="38">
        <f>IF(OR($B4833="",$G4833="",$S4833=0),"",$G4833/$S4833)</f>
        <v/>
      </c>
      <c r="U4833" s="36">
        <f>IF($T4833="","",IF($T4833&lt;Settings!$B$8,"Critical",IF($T4833&lt;Settings!$B$9,"Semi Critical","Non Critical")))</f>
        <v/>
      </c>
      <c r="V4833" s="28" t="n"/>
      <c r="Z4833">
        <f>IF($B4833="","",IFERROR(VLOOKUP($B4833,'Plan HC for CCA'!$A:$B,2,0),""))</f>
        <v/>
      </c>
      <c r="AA4833">
        <f>IF(OR($B4833="",$Z4833=""),"",IF(N($M4833)&lt;$Z4833,"Delta","No Delta"))</f>
        <v/>
      </c>
      <c r="AB4833">
        <f>IF(OR($B4833="",$Z4833=""),"",MAX(0,$Z4833-N($M4833)))</f>
        <v/>
      </c>
      <c r="AC4833" s="46">
        <f>IF($B4833="","",IFERROR(INDEX('CCA Util %'!$H:$H,MATCH($B4833,'CCA Util %'!$E:$E,0)),""))</f>
        <v/>
      </c>
      <c r="AD4833">
        <f>IF($B4833="","",IFERROR(INDEX('CCA Util %'!$G:$G,MATCH($B4833,'CCA Util %'!$E:$E,0)),""))</f>
        <v/>
      </c>
      <c r="AE4833">
        <f>IF(OR($B4833="",$U4833=""),"",$U4833&amp;" &amp; "&amp;IF(OR($AD4833="",$AD4833=0),"Util NA",$AD4833&amp;" Util"))</f>
        <v/>
      </c>
    </row>
    <row r="4834" ht="15.75" customHeight="1" s="42">
      <c r="A4834" s="41" t="n"/>
      <c r="G4834" s="38" t="n"/>
      <c r="H4834" s="38" t="n"/>
      <c r="I4834" s="38" t="n"/>
      <c r="J4834" s="38" t="n"/>
      <c r="K4834" s="38" t="n"/>
      <c r="L4834" s="38" t="n"/>
      <c r="N4834" s="36">
        <f>IF($B4834="","",IF($C4834="SUPERSTORE","Superstore","DH"))</f>
        <v/>
      </c>
      <c r="O4834" s="36">
        <f>IF($B4834="","",IFERROR(VLOOKUP($B4834,Mapping!$A:$C,2,0),"Not Mapped"))</f>
        <v/>
      </c>
      <c r="P4834" s="36">
        <f>IF($B4834="","",IFERROR(VLOOKUP($B4834,Mapping!$A:$C,3,0),"Not Mapped"))</f>
        <v/>
      </c>
      <c r="Q4834" s="36">
        <f>IF($B4834="","",IFERROR(VLOOKUP($O4834,Leaders!$A:$B,2,0),"Not Mapped"))</f>
        <v/>
      </c>
      <c r="R4834" s="36">
        <f>IF($B4834="","",IF(COUNTIF(Exclusions!$A:$A,$B4834)&gt;0,"Yes","No"))</f>
        <v/>
      </c>
      <c r="S4834" s="38">
        <f>IF($B4834="","",MIN(1,DAY($A4834)/IF($N4834="Superstore",Settings!$B$5,Settings!$B$4)))</f>
        <v/>
      </c>
      <c r="T4834" s="38">
        <f>IF(OR($B4834="",$G4834="",$S4834=0),"",$G4834/$S4834)</f>
        <v/>
      </c>
      <c r="U4834" s="36">
        <f>IF($T4834="","",IF($T4834&lt;Settings!$B$8,"Critical",IF($T4834&lt;Settings!$B$9,"Semi Critical","Non Critical")))</f>
        <v/>
      </c>
      <c r="V4834" s="28" t="n"/>
      <c r="Z4834">
        <f>IF($B4834="","",IFERROR(VLOOKUP($B4834,'Plan HC for CCA'!$A:$B,2,0),""))</f>
        <v/>
      </c>
      <c r="AA4834">
        <f>IF(OR($B4834="",$Z4834=""),"",IF(N($M4834)&lt;$Z4834,"Delta","No Delta"))</f>
        <v/>
      </c>
      <c r="AB4834">
        <f>IF(OR($B4834="",$Z4834=""),"",MAX(0,$Z4834-N($M4834)))</f>
        <v/>
      </c>
      <c r="AC4834" s="46">
        <f>IF($B4834="","",IFERROR(INDEX('CCA Util %'!$H:$H,MATCH($B4834,'CCA Util %'!$E:$E,0)),""))</f>
        <v/>
      </c>
      <c r="AD4834">
        <f>IF($B4834="","",IFERROR(INDEX('CCA Util %'!$G:$G,MATCH($B4834,'CCA Util %'!$E:$E,0)),""))</f>
        <v/>
      </c>
      <c r="AE4834">
        <f>IF(OR($B4834="",$U4834=""),"",$U4834&amp;" &amp; "&amp;IF(OR($AD4834="",$AD4834=0),"Util NA",$AD4834&amp;" Util"))</f>
        <v/>
      </c>
    </row>
    <row r="4835" ht="15.75" customHeight="1" s="42">
      <c r="A4835" s="41" t="n"/>
      <c r="G4835" s="38" t="n"/>
      <c r="H4835" s="38" t="n"/>
      <c r="I4835" s="38" t="n"/>
      <c r="J4835" s="38" t="n"/>
      <c r="K4835" s="38" t="n"/>
      <c r="L4835" s="38" t="n"/>
      <c r="N4835" s="36">
        <f>IF($B4835="","",IF($C4835="SUPERSTORE","Superstore","DH"))</f>
        <v/>
      </c>
      <c r="O4835" s="36">
        <f>IF($B4835="","",IFERROR(VLOOKUP($B4835,Mapping!$A:$C,2,0),"Not Mapped"))</f>
        <v/>
      </c>
      <c r="P4835" s="36">
        <f>IF($B4835="","",IFERROR(VLOOKUP($B4835,Mapping!$A:$C,3,0),"Not Mapped"))</f>
        <v/>
      </c>
      <c r="Q4835" s="36">
        <f>IF($B4835="","",IFERROR(VLOOKUP($O4835,Leaders!$A:$B,2,0),"Not Mapped"))</f>
        <v/>
      </c>
      <c r="R4835" s="36">
        <f>IF($B4835="","",IF(COUNTIF(Exclusions!$A:$A,$B4835)&gt;0,"Yes","No"))</f>
        <v/>
      </c>
      <c r="S4835" s="38">
        <f>IF($B4835="","",MIN(1,DAY($A4835)/IF($N4835="Superstore",Settings!$B$5,Settings!$B$4)))</f>
        <v/>
      </c>
      <c r="T4835" s="38">
        <f>IF(OR($B4835="",$G4835="",$S4835=0),"",$G4835/$S4835)</f>
        <v/>
      </c>
      <c r="U4835" s="36">
        <f>IF($T4835="","",IF($T4835&lt;Settings!$B$8,"Critical",IF($T4835&lt;Settings!$B$9,"Semi Critical","Non Critical")))</f>
        <v/>
      </c>
      <c r="V4835" s="28" t="n"/>
      <c r="Z4835">
        <f>IF($B4835="","",IFERROR(VLOOKUP($B4835,'Plan HC for CCA'!$A:$B,2,0),""))</f>
        <v/>
      </c>
      <c r="AA4835">
        <f>IF(OR($B4835="",$Z4835=""),"",IF(N($M4835)&lt;$Z4835,"Delta","No Delta"))</f>
        <v/>
      </c>
      <c r="AB4835">
        <f>IF(OR($B4835="",$Z4835=""),"",MAX(0,$Z4835-N($M4835)))</f>
        <v/>
      </c>
      <c r="AC4835" s="46">
        <f>IF($B4835="","",IFERROR(INDEX('CCA Util %'!$H:$H,MATCH($B4835,'CCA Util %'!$E:$E,0)),""))</f>
        <v/>
      </c>
      <c r="AD4835">
        <f>IF($B4835="","",IFERROR(INDEX('CCA Util %'!$G:$G,MATCH($B4835,'CCA Util %'!$E:$E,0)),""))</f>
        <v/>
      </c>
      <c r="AE4835">
        <f>IF(OR($B4835="",$U4835=""),"",$U4835&amp;" &amp; "&amp;IF(OR($AD4835="",$AD4835=0),"Util NA",$AD4835&amp;" Util"))</f>
        <v/>
      </c>
    </row>
    <row r="4836" ht="15.75" customHeight="1" s="42">
      <c r="A4836" s="41" t="n"/>
      <c r="G4836" s="38" t="n"/>
      <c r="H4836" s="38" t="n"/>
      <c r="I4836" s="38" t="n"/>
      <c r="J4836" s="38" t="n"/>
      <c r="K4836" s="38" t="n"/>
      <c r="L4836" s="38" t="n"/>
      <c r="N4836" s="36">
        <f>IF($B4836="","",IF($C4836="SUPERSTORE","Superstore","DH"))</f>
        <v/>
      </c>
      <c r="O4836" s="36">
        <f>IF($B4836="","",IFERROR(VLOOKUP($B4836,Mapping!$A:$C,2,0),"Not Mapped"))</f>
        <v/>
      </c>
      <c r="P4836" s="36">
        <f>IF($B4836="","",IFERROR(VLOOKUP($B4836,Mapping!$A:$C,3,0),"Not Mapped"))</f>
        <v/>
      </c>
      <c r="Q4836" s="36">
        <f>IF($B4836="","",IFERROR(VLOOKUP($O4836,Leaders!$A:$B,2,0),"Not Mapped"))</f>
        <v/>
      </c>
      <c r="R4836" s="36">
        <f>IF($B4836="","",IF(COUNTIF(Exclusions!$A:$A,$B4836)&gt;0,"Yes","No"))</f>
        <v/>
      </c>
      <c r="S4836" s="38">
        <f>IF($B4836="","",MIN(1,DAY($A4836)/IF($N4836="Superstore",Settings!$B$5,Settings!$B$4)))</f>
        <v/>
      </c>
      <c r="T4836" s="38">
        <f>IF(OR($B4836="",$G4836="",$S4836=0),"",$G4836/$S4836)</f>
        <v/>
      </c>
      <c r="U4836" s="36">
        <f>IF($T4836="","",IF($T4836&lt;Settings!$B$8,"Critical",IF($T4836&lt;Settings!$B$9,"Semi Critical","Non Critical")))</f>
        <v/>
      </c>
      <c r="V4836" s="28" t="n"/>
      <c r="Z4836">
        <f>IF($B4836="","",IFERROR(VLOOKUP($B4836,'Plan HC for CCA'!$A:$B,2,0),""))</f>
        <v/>
      </c>
      <c r="AA4836">
        <f>IF(OR($B4836="",$Z4836=""),"",IF(N($M4836)&lt;$Z4836,"Delta","No Delta"))</f>
        <v/>
      </c>
      <c r="AB4836">
        <f>IF(OR($B4836="",$Z4836=""),"",MAX(0,$Z4836-N($M4836)))</f>
        <v/>
      </c>
      <c r="AC4836" s="46">
        <f>IF($B4836="","",IFERROR(INDEX('CCA Util %'!$H:$H,MATCH($B4836,'CCA Util %'!$E:$E,0)),""))</f>
        <v/>
      </c>
      <c r="AD4836">
        <f>IF($B4836="","",IFERROR(INDEX('CCA Util %'!$G:$G,MATCH($B4836,'CCA Util %'!$E:$E,0)),""))</f>
        <v/>
      </c>
      <c r="AE4836">
        <f>IF(OR($B4836="",$U4836=""),"",$U4836&amp;" &amp; "&amp;IF(OR($AD4836="",$AD4836=0),"Util NA",$AD4836&amp;" Util"))</f>
        <v/>
      </c>
    </row>
    <row r="4837" ht="15.75" customHeight="1" s="42">
      <c r="A4837" s="41" t="n"/>
      <c r="G4837" s="38" t="n"/>
      <c r="H4837" s="38" t="n"/>
      <c r="I4837" s="38" t="n"/>
      <c r="J4837" s="38" t="n"/>
      <c r="K4837" s="38" t="n"/>
      <c r="L4837" s="38" t="n"/>
      <c r="N4837" s="36">
        <f>IF($B4837="","",IF($C4837="SUPERSTORE","Superstore","DH"))</f>
        <v/>
      </c>
      <c r="O4837" s="36">
        <f>IF($B4837="","",IFERROR(VLOOKUP($B4837,Mapping!$A:$C,2,0),"Not Mapped"))</f>
        <v/>
      </c>
      <c r="P4837" s="36">
        <f>IF($B4837="","",IFERROR(VLOOKUP($B4837,Mapping!$A:$C,3,0),"Not Mapped"))</f>
        <v/>
      </c>
      <c r="Q4837" s="36">
        <f>IF($B4837="","",IFERROR(VLOOKUP($O4837,Leaders!$A:$B,2,0),"Not Mapped"))</f>
        <v/>
      </c>
      <c r="R4837" s="36">
        <f>IF($B4837="","",IF(COUNTIF(Exclusions!$A:$A,$B4837)&gt;0,"Yes","No"))</f>
        <v/>
      </c>
      <c r="S4837" s="38">
        <f>IF($B4837="","",MIN(1,DAY($A4837)/IF($N4837="Superstore",Settings!$B$5,Settings!$B$4)))</f>
        <v/>
      </c>
      <c r="T4837" s="38">
        <f>IF(OR($B4837="",$G4837="",$S4837=0),"",$G4837/$S4837)</f>
        <v/>
      </c>
      <c r="U4837" s="36">
        <f>IF($T4837="","",IF($T4837&lt;Settings!$B$8,"Critical",IF($T4837&lt;Settings!$B$9,"Semi Critical","Non Critical")))</f>
        <v/>
      </c>
      <c r="V4837" s="28" t="n"/>
      <c r="Z4837">
        <f>IF($B4837="","",IFERROR(VLOOKUP($B4837,'Plan HC for CCA'!$A:$B,2,0),""))</f>
        <v/>
      </c>
      <c r="AA4837">
        <f>IF(OR($B4837="",$Z4837=""),"",IF(N($M4837)&lt;$Z4837,"Delta","No Delta"))</f>
        <v/>
      </c>
      <c r="AB4837">
        <f>IF(OR($B4837="",$Z4837=""),"",MAX(0,$Z4837-N($M4837)))</f>
        <v/>
      </c>
      <c r="AC4837" s="46">
        <f>IF($B4837="","",IFERROR(INDEX('CCA Util %'!$H:$H,MATCH($B4837,'CCA Util %'!$E:$E,0)),""))</f>
        <v/>
      </c>
      <c r="AD4837">
        <f>IF($B4837="","",IFERROR(INDEX('CCA Util %'!$G:$G,MATCH($B4837,'CCA Util %'!$E:$E,0)),""))</f>
        <v/>
      </c>
      <c r="AE4837">
        <f>IF(OR($B4837="",$U4837=""),"",$U4837&amp;" &amp; "&amp;IF(OR($AD4837="",$AD4837=0),"Util NA",$AD4837&amp;" Util"))</f>
        <v/>
      </c>
    </row>
    <row r="4838" ht="15.75" customHeight="1" s="42">
      <c r="A4838" s="41" t="n"/>
      <c r="G4838" s="38" t="n"/>
      <c r="H4838" s="38" t="n"/>
      <c r="I4838" s="38" t="n"/>
      <c r="J4838" s="38" t="n"/>
      <c r="K4838" s="38" t="n"/>
      <c r="L4838" s="38" t="n"/>
      <c r="N4838" s="36">
        <f>IF($B4838="","",IF($C4838="SUPERSTORE","Superstore","DH"))</f>
        <v/>
      </c>
      <c r="O4838" s="36">
        <f>IF($B4838="","",IFERROR(VLOOKUP($B4838,Mapping!$A:$C,2,0),"Not Mapped"))</f>
        <v/>
      </c>
      <c r="P4838" s="36">
        <f>IF($B4838="","",IFERROR(VLOOKUP($B4838,Mapping!$A:$C,3,0),"Not Mapped"))</f>
        <v/>
      </c>
      <c r="Q4838" s="36">
        <f>IF($B4838="","",IFERROR(VLOOKUP($O4838,Leaders!$A:$B,2,0),"Not Mapped"))</f>
        <v/>
      </c>
      <c r="R4838" s="36">
        <f>IF($B4838="","",IF(COUNTIF(Exclusions!$A:$A,$B4838)&gt;0,"Yes","No"))</f>
        <v/>
      </c>
      <c r="S4838" s="38">
        <f>IF($B4838="","",MIN(1,DAY($A4838)/IF($N4838="Superstore",Settings!$B$5,Settings!$B$4)))</f>
        <v/>
      </c>
      <c r="T4838" s="38">
        <f>IF(OR($B4838="",$G4838="",$S4838=0),"",$G4838/$S4838)</f>
        <v/>
      </c>
      <c r="U4838" s="36">
        <f>IF($T4838="","",IF($T4838&lt;Settings!$B$8,"Critical",IF($T4838&lt;Settings!$B$9,"Semi Critical","Non Critical")))</f>
        <v/>
      </c>
      <c r="V4838" s="28" t="n"/>
      <c r="Z4838">
        <f>IF($B4838="","",IFERROR(VLOOKUP($B4838,'Plan HC for CCA'!$A:$B,2,0),""))</f>
        <v/>
      </c>
      <c r="AA4838">
        <f>IF(OR($B4838="",$Z4838=""),"",IF(N($M4838)&lt;$Z4838,"Delta","No Delta"))</f>
        <v/>
      </c>
      <c r="AB4838">
        <f>IF(OR($B4838="",$Z4838=""),"",MAX(0,$Z4838-N($M4838)))</f>
        <v/>
      </c>
      <c r="AC4838" s="46">
        <f>IF($B4838="","",IFERROR(INDEX('CCA Util %'!$H:$H,MATCH($B4838,'CCA Util %'!$E:$E,0)),""))</f>
        <v/>
      </c>
      <c r="AD4838">
        <f>IF($B4838="","",IFERROR(INDEX('CCA Util %'!$G:$G,MATCH($B4838,'CCA Util %'!$E:$E,0)),""))</f>
        <v/>
      </c>
      <c r="AE4838">
        <f>IF(OR($B4838="",$U4838=""),"",$U4838&amp;" &amp; "&amp;IF(OR($AD4838="",$AD4838=0),"Util NA",$AD4838&amp;" Util"))</f>
        <v/>
      </c>
    </row>
    <row r="4839" ht="15.75" customHeight="1" s="42">
      <c r="A4839" s="41" t="n"/>
      <c r="G4839" s="38" t="n"/>
      <c r="H4839" s="38" t="n"/>
      <c r="I4839" s="38" t="n"/>
      <c r="J4839" s="38" t="n"/>
      <c r="K4839" s="38" t="n"/>
      <c r="L4839" s="38" t="n"/>
      <c r="N4839" s="36">
        <f>IF($B4839="","",IF($C4839="SUPERSTORE","Superstore","DH"))</f>
        <v/>
      </c>
      <c r="O4839" s="36">
        <f>IF($B4839="","",IFERROR(VLOOKUP($B4839,Mapping!$A:$C,2,0),"Not Mapped"))</f>
        <v/>
      </c>
      <c r="P4839" s="36">
        <f>IF($B4839="","",IFERROR(VLOOKUP($B4839,Mapping!$A:$C,3,0),"Not Mapped"))</f>
        <v/>
      </c>
      <c r="Q4839" s="36">
        <f>IF($B4839="","",IFERROR(VLOOKUP($O4839,Leaders!$A:$B,2,0),"Not Mapped"))</f>
        <v/>
      </c>
      <c r="R4839" s="36">
        <f>IF($B4839="","",IF(COUNTIF(Exclusions!$A:$A,$B4839)&gt;0,"Yes","No"))</f>
        <v/>
      </c>
      <c r="S4839" s="38">
        <f>IF($B4839="","",MIN(1,DAY($A4839)/IF($N4839="Superstore",Settings!$B$5,Settings!$B$4)))</f>
        <v/>
      </c>
      <c r="T4839" s="38">
        <f>IF(OR($B4839="",$G4839="",$S4839=0),"",$G4839/$S4839)</f>
        <v/>
      </c>
      <c r="U4839" s="36">
        <f>IF($T4839="","",IF($T4839&lt;Settings!$B$8,"Critical",IF($T4839&lt;Settings!$B$9,"Semi Critical","Non Critical")))</f>
        <v/>
      </c>
      <c r="V4839" s="28" t="n"/>
      <c r="Z4839">
        <f>IF($B4839="","",IFERROR(VLOOKUP($B4839,'Plan HC for CCA'!$A:$B,2,0),""))</f>
        <v/>
      </c>
      <c r="AA4839">
        <f>IF(OR($B4839="",$Z4839=""),"",IF(N($M4839)&lt;$Z4839,"Delta","No Delta"))</f>
        <v/>
      </c>
      <c r="AB4839">
        <f>IF(OR($B4839="",$Z4839=""),"",MAX(0,$Z4839-N($M4839)))</f>
        <v/>
      </c>
      <c r="AC4839" s="46">
        <f>IF($B4839="","",IFERROR(INDEX('CCA Util %'!$H:$H,MATCH($B4839,'CCA Util %'!$E:$E,0)),""))</f>
        <v/>
      </c>
      <c r="AD4839">
        <f>IF($B4839="","",IFERROR(INDEX('CCA Util %'!$G:$G,MATCH($B4839,'CCA Util %'!$E:$E,0)),""))</f>
        <v/>
      </c>
      <c r="AE4839">
        <f>IF(OR($B4839="",$U4839=""),"",$U4839&amp;" &amp; "&amp;IF(OR($AD4839="",$AD4839=0),"Util NA",$AD4839&amp;" Util"))</f>
        <v/>
      </c>
    </row>
    <row r="4840" ht="15.75" customHeight="1" s="42">
      <c r="A4840" s="41" t="n"/>
      <c r="G4840" s="38" t="n"/>
      <c r="H4840" s="38" t="n"/>
      <c r="I4840" s="38" t="n"/>
      <c r="J4840" s="38" t="n"/>
      <c r="K4840" s="38" t="n"/>
      <c r="L4840" s="38" t="n"/>
      <c r="N4840" s="36">
        <f>IF($B4840="","",IF($C4840="SUPERSTORE","Superstore","DH"))</f>
        <v/>
      </c>
      <c r="O4840" s="36">
        <f>IF($B4840="","",IFERROR(VLOOKUP($B4840,Mapping!$A:$C,2,0),"Not Mapped"))</f>
        <v/>
      </c>
      <c r="P4840" s="36">
        <f>IF($B4840="","",IFERROR(VLOOKUP($B4840,Mapping!$A:$C,3,0),"Not Mapped"))</f>
        <v/>
      </c>
      <c r="Q4840" s="36">
        <f>IF($B4840="","",IFERROR(VLOOKUP($O4840,Leaders!$A:$B,2,0),"Not Mapped"))</f>
        <v/>
      </c>
      <c r="R4840" s="36">
        <f>IF($B4840="","",IF(COUNTIF(Exclusions!$A:$A,$B4840)&gt;0,"Yes","No"))</f>
        <v/>
      </c>
      <c r="S4840" s="38">
        <f>IF($B4840="","",MIN(1,DAY($A4840)/IF($N4840="Superstore",Settings!$B$5,Settings!$B$4)))</f>
        <v/>
      </c>
      <c r="T4840" s="38">
        <f>IF(OR($B4840="",$G4840="",$S4840=0),"",$G4840/$S4840)</f>
        <v/>
      </c>
      <c r="U4840" s="36">
        <f>IF($T4840="","",IF($T4840&lt;Settings!$B$8,"Critical",IF($T4840&lt;Settings!$B$9,"Semi Critical","Non Critical")))</f>
        <v/>
      </c>
      <c r="V4840" s="28" t="n"/>
      <c r="Z4840">
        <f>IF($B4840="","",IFERROR(VLOOKUP($B4840,'Plan HC for CCA'!$A:$B,2,0),""))</f>
        <v/>
      </c>
      <c r="AA4840">
        <f>IF(OR($B4840="",$Z4840=""),"",IF(N($M4840)&lt;$Z4840,"Delta","No Delta"))</f>
        <v/>
      </c>
      <c r="AB4840">
        <f>IF(OR($B4840="",$Z4840=""),"",MAX(0,$Z4840-N($M4840)))</f>
        <v/>
      </c>
      <c r="AC4840" s="46">
        <f>IF($B4840="","",IFERROR(INDEX('CCA Util %'!$H:$H,MATCH($B4840,'CCA Util %'!$E:$E,0)),""))</f>
        <v/>
      </c>
      <c r="AD4840">
        <f>IF($B4840="","",IFERROR(INDEX('CCA Util %'!$G:$G,MATCH($B4840,'CCA Util %'!$E:$E,0)),""))</f>
        <v/>
      </c>
      <c r="AE4840">
        <f>IF(OR($B4840="",$U4840=""),"",$U4840&amp;" &amp; "&amp;IF(OR($AD4840="",$AD4840=0),"Util NA",$AD4840&amp;" Util"))</f>
        <v/>
      </c>
    </row>
    <row r="4841" ht="15.75" customHeight="1" s="42">
      <c r="A4841" s="41" t="n"/>
      <c r="G4841" s="38" t="n"/>
      <c r="H4841" s="38" t="n"/>
      <c r="I4841" s="38" t="n"/>
      <c r="J4841" s="38" t="n"/>
      <c r="K4841" s="38" t="n"/>
      <c r="L4841" s="38" t="n"/>
      <c r="N4841" s="36">
        <f>IF($B4841="","",IF($C4841="SUPERSTORE","Superstore","DH"))</f>
        <v/>
      </c>
      <c r="O4841" s="36">
        <f>IF($B4841="","",IFERROR(VLOOKUP($B4841,Mapping!$A:$C,2,0),"Not Mapped"))</f>
        <v/>
      </c>
      <c r="P4841" s="36">
        <f>IF($B4841="","",IFERROR(VLOOKUP($B4841,Mapping!$A:$C,3,0),"Not Mapped"))</f>
        <v/>
      </c>
      <c r="Q4841" s="36">
        <f>IF($B4841="","",IFERROR(VLOOKUP($O4841,Leaders!$A:$B,2,0),"Not Mapped"))</f>
        <v/>
      </c>
      <c r="R4841" s="36">
        <f>IF($B4841="","",IF(COUNTIF(Exclusions!$A:$A,$B4841)&gt;0,"Yes","No"))</f>
        <v/>
      </c>
      <c r="S4841" s="38">
        <f>IF($B4841="","",MIN(1,DAY($A4841)/IF($N4841="Superstore",Settings!$B$5,Settings!$B$4)))</f>
        <v/>
      </c>
      <c r="T4841" s="38">
        <f>IF(OR($B4841="",$G4841="",$S4841=0),"",$G4841/$S4841)</f>
        <v/>
      </c>
      <c r="U4841" s="36">
        <f>IF($T4841="","",IF($T4841&lt;Settings!$B$8,"Critical",IF($T4841&lt;Settings!$B$9,"Semi Critical","Non Critical")))</f>
        <v/>
      </c>
      <c r="V4841" s="28" t="n"/>
      <c r="Z4841">
        <f>IF($B4841="","",IFERROR(VLOOKUP($B4841,'Plan HC for CCA'!$A:$B,2,0),""))</f>
        <v/>
      </c>
      <c r="AA4841">
        <f>IF(OR($B4841="",$Z4841=""),"",IF(N($M4841)&lt;$Z4841,"Delta","No Delta"))</f>
        <v/>
      </c>
      <c r="AB4841">
        <f>IF(OR($B4841="",$Z4841=""),"",MAX(0,$Z4841-N($M4841)))</f>
        <v/>
      </c>
      <c r="AC4841" s="46">
        <f>IF($B4841="","",IFERROR(INDEX('CCA Util %'!$H:$H,MATCH($B4841,'CCA Util %'!$E:$E,0)),""))</f>
        <v/>
      </c>
      <c r="AD4841">
        <f>IF($B4841="","",IFERROR(INDEX('CCA Util %'!$G:$G,MATCH($B4841,'CCA Util %'!$E:$E,0)),""))</f>
        <v/>
      </c>
      <c r="AE4841">
        <f>IF(OR($B4841="",$U4841=""),"",$U4841&amp;" &amp; "&amp;IF(OR($AD4841="",$AD4841=0),"Util NA",$AD4841&amp;" Util"))</f>
        <v/>
      </c>
    </row>
    <row r="4842" ht="15.75" customHeight="1" s="42">
      <c r="A4842" s="41" t="n"/>
      <c r="G4842" s="38" t="n"/>
      <c r="H4842" s="38" t="n"/>
      <c r="I4842" s="38" t="n"/>
      <c r="J4842" s="38" t="n"/>
      <c r="K4842" s="38" t="n"/>
      <c r="L4842" s="38" t="n"/>
      <c r="N4842" s="36">
        <f>IF($B4842="","",IF($C4842="SUPERSTORE","Superstore","DH"))</f>
        <v/>
      </c>
      <c r="O4842" s="36">
        <f>IF($B4842="","",IFERROR(VLOOKUP($B4842,Mapping!$A:$C,2,0),"Not Mapped"))</f>
        <v/>
      </c>
      <c r="P4842" s="36">
        <f>IF($B4842="","",IFERROR(VLOOKUP($B4842,Mapping!$A:$C,3,0),"Not Mapped"))</f>
        <v/>
      </c>
      <c r="Q4842" s="36">
        <f>IF($B4842="","",IFERROR(VLOOKUP($O4842,Leaders!$A:$B,2,0),"Not Mapped"))</f>
        <v/>
      </c>
      <c r="R4842" s="36">
        <f>IF($B4842="","",IF(COUNTIF(Exclusions!$A:$A,$B4842)&gt;0,"Yes","No"))</f>
        <v/>
      </c>
      <c r="S4842" s="38">
        <f>IF($B4842="","",MIN(1,DAY($A4842)/IF($N4842="Superstore",Settings!$B$5,Settings!$B$4)))</f>
        <v/>
      </c>
      <c r="T4842" s="38">
        <f>IF(OR($B4842="",$G4842="",$S4842=0),"",$G4842/$S4842)</f>
        <v/>
      </c>
      <c r="U4842" s="36">
        <f>IF($T4842="","",IF($T4842&lt;Settings!$B$8,"Critical",IF($T4842&lt;Settings!$B$9,"Semi Critical","Non Critical")))</f>
        <v/>
      </c>
      <c r="V4842" s="28" t="n"/>
      <c r="Z4842">
        <f>IF($B4842="","",IFERROR(VLOOKUP($B4842,'Plan HC for CCA'!$A:$B,2,0),""))</f>
        <v/>
      </c>
      <c r="AA4842">
        <f>IF(OR($B4842="",$Z4842=""),"",IF(N($M4842)&lt;$Z4842,"Delta","No Delta"))</f>
        <v/>
      </c>
      <c r="AB4842">
        <f>IF(OR($B4842="",$Z4842=""),"",MAX(0,$Z4842-N($M4842)))</f>
        <v/>
      </c>
      <c r="AC4842" s="46">
        <f>IF($B4842="","",IFERROR(INDEX('CCA Util %'!$H:$H,MATCH($B4842,'CCA Util %'!$E:$E,0)),""))</f>
        <v/>
      </c>
      <c r="AD4842">
        <f>IF($B4842="","",IFERROR(INDEX('CCA Util %'!$G:$G,MATCH($B4842,'CCA Util %'!$E:$E,0)),""))</f>
        <v/>
      </c>
      <c r="AE4842">
        <f>IF(OR($B4842="",$U4842=""),"",$U4842&amp;" &amp; "&amp;IF(OR($AD4842="",$AD4842=0),"Util NA",$AD4842&amp;" Util"))</f>
        <v/>
      </c>
    </row>
    <row r="4843" ht="15.75" customHeight="1" s="42">
      <c r="A4843" s="41" t="n"/>
      <c r="G4843" s="38" t="n"/>
      <c r="H4843" s="38" t="n"/>
      <c r="I4843" s="38" t="n"/>
      <c r="J4843" s="38" t="n"/>
      <c r="K4843" s="38" t="n"/>
      <c r="L4843" s="38" t="n"/>
      <c r="N4843" s="36">
        <f>IF($B4843="","",IF($C4843="SUPERSTORE","Superstore","DH"))</f>
        <v/>
      </c>
      <c r="O4843" s="36">
        <f>IF($B4843="","",IFERROR(VLOOKUP($B4843,Mapping!$A:$C,2,0),"Not Mapped"))</f>
        <v/>
      </c>
      <c r="P4843" s="36">
        <f>IF($B4843="","",IFERROR(VLOOKUP($B4843,Mapping!$A:$C,3,0),"Not Mapped"))</f>
        <v/>
      </c>
      <c r="Q4843" s="36">
        <f>IF($B4843="","",IFERROR(VLOOKUP($O4843,Leaders!$A:$B,2,0),"Not Mapped"))</f>
        <v/>
      </c>
      <c r="R4843" s="36">
        <f>IF($B4843="","",IF(COUNTIF(Exclusions!$A:$A,$B4843)&gt;0,"Yes","No"))</f>
        <v/>
      </c>
      <c r="S4843" s="38">
        <f>IF($B4843="","",MIN(1,DAY($A4843)/IF($N4843="Superstore",Settings!$B$5,Settings!$B$4)))</f>
        <v/>
      </c>
      <c r="T4843" s="38">
        <f>IF(OR($B4843="",$G4843="",$S4843=0),"",$G4843/$S4843)</f>
        <v/>
      </c>
      <c r="U4843" s="36">
        <f>IF($T4843="","",IF($T4843&lt;Settings!$B$8,"Critical",IF($T4843&lt;Settings!$B$9,"Semi Critical","Non Critical")))</f>
        <v/>
      </c>
      <c r="V4843" s="28" t="n"/>
      <c r="Z4843">
        <f>IF($B4843="","",IFERROR(VLOOKUP($B4843,'Plan HC for CCA'!$A:$B,2,0),""))</f>
        <v/>
      </c>
      <c r="AA4843">
        <f>IF(OR($B4843="",$Z4843=""),"",IF(N($M4843)&lt;$Z4843,"Delta","No Delta"))</f>
        <v/>
      </c>
      <c r="AB4843">
        <f>IF(OR($B4843="",$Z4843=""),"",MAX(0,$Z4843-N($M4843)))</f>
        <v/>
      </c>
      <c r="AC4843" s="46">
        <f>IF($B4843="","",IFERROR(INDEX('CCA Util %'!$H:$H,MATCH($B4843,'CCA Util %'!$E:$E,0)),""))</f>
        <v/>
      </c>
      <c r="AD4843">
        <f>IF($B4843="","",IFERROR(INDEX('CCA Util %'!$G:$G,MATCH($B4843,'CCA Util %'!$E:$E,0)),""))</f>
        <v/>
      </c>
      <c r="AE4843">
        <f>IF(OR($B4843="",$U4843=""),"",$U4843&amp;" &amp; "&amp;IF(OR($AD4843="",$AD4843=0),"Util NA",$AD4843&amp;" Util"))</f>
        <v/>
      </c>
    </row>
    <row r="4844" ht="15.75" customHeight="1" s="42">
      <c r="A4844" s="41" t="n"/>
      <c r="G4844" s="38" t="n"/>
      <c r="H4844" s="38" t="n"/>
      <c r="I4844" s="38" t="n"/>
      <c r="J4844" s="38" t="n"/>
      <c r="K4844" s="38" t="n"/>
      <c r="L4844" s="38" t="n"/>
      <c r="N4844" s="36">
        <f>IF($B4844="","",IF($C4844="SUPERSTORE","Superstore","DH"))</f>
        <v/>
      </c>
      <c r="O4844" s="36">
        <f>IF($B4844="","",IFERROR(VLOOKUP($B4844,Mapping!$A:$C,2,0),"Not Mapped"))</f>
        <v/>
      </c>
      <c r="P4844" s="36">
        <f>IF($B4844="","",IFERROR(VLOOKUP($B4844,Mapping!$A:$C,3,0),"Not Mapped"))</f>
        <v/>
      </c>
      <c r="Q4844" s="36">
        <f>IF($B4844="","",IFERROR(VLOOKUP($O4844,Leaders!$A:$B,2,0),"Not Mapped"))</f>
        <v/>
      </c>
      <c r="R4844" s="36">
        <f>IF($B4844="","",IF(COUNTIF(Exclusions!$A:$A,$B4844)&gt;0,"Yes","No"))</f>
        <v/>
      </c>
      <c r="S4844" s="38">
        <f>IF($B4844="","",MIN(1,DAY($A4844)/IF($N4844="Superstore",Settings!$B$5,Settings!$B$4)))</f>
        <v/>
      </c>
      <c r="T4844" s="38">
        <f>IF(OR($B4844="",$G4844="",$S4844=0),"",$G4844/$S4844)</f>
        <v/>
      </c>
      <c r="U4844" s="36">
        <f>IF($T4844="","",IF($T4844&lt;Settings!$B$8,"Critical",IF($T4844&lt;Settings!$B$9,"Semi Critical","Non Critical")))</f>
        <v/>
      </c>
      <c r="V4844" s="28" t="n"/>
      <c r="Z4844">
        <f>IF($B4844="","",IFERROR(VLOOKUP($B4844,'Plan HC for CCA'!$A:$B,2,0),""))</f>
        <v/>
      </c>
      <c r="AA4844">
        <f>IF(OR($B4844="",$Z4844=""),"",IF(N($M4844)&lt;$Z4844,"Delta","No Delta"))</f>
        <v/>
      </c>
      <c r="AB4844">
        <f>IF(OR($B4844="",$Z4844=""),"",MAX(0,$Z4844-N($M4844)))</f>
        <v/>
      </c>
      <c r="AC4844" s="46">
        <f>IF($B4844="","",IFERROR(INDEX('CCA Util %'!$H:$H,MATCH($B4844,'CCA Util %'!$E:$E,0)),""))</f>
        <v/>
      </c>
      <c r="AD4844">
        <f>IF($B4844="","",IFERROR(INDEX('CCA Util %'!$G:$G,MATCH($B4844,'CCA Util %'!$E:$E,0)),""))</f>
        <v/>
      </c>
      <c r="AE4844">
        <f>IF(OR($B4844="",$U4844=""),"",$U4844&amp;" &amp; "&amp;IF(OR($AD4844="",$AD4844=0),"Util NA",$AD4844&amp;" Util"))</f>
        <v/>
      </c>
    </row>
    <row r="4845" ht="15.75" customHeight="1" s="42">
      <c r="A4845" s="41" t="n"/>
      <c r="G4845" s="38" t="n"/>
      <c r="H4845" s="38" t="n"/>
      <c r="I4845" s="38" t="n"/>
      <c r="J4845" s="38" t="n"/>
      <c r="K4845" s="38" t="n"/>
      <c r="L4845" s="38" t="n"/>
      <c r="N4845" s="36">
        <f>IF($B4845="","",IF($C4845="SUPERSTORE","Superstore","DH"))</f>
        <v/>
      </c>
      <c r="O4845" s="36">
        <f>IF($B4845="","",IFERROR(VLOOKUP($B4845,Mapping!$A:$C,2,0),"Not Mapped"))</f>
        <v/>
      </c>
      <c r="P4845" s="36">
        <f>IF($B4845="","",IFERROR(VLOOKUP($B4845,Mapping!$A:$C,3,0),"Not Mapped"))</f>
        <v/>
      </c>
      <c r="Q4845" s="36">
        <f>IF($B4845="","",IFERROR(VLOOKUP($O4845,Leaders!$A:$B,2,0),"Not Mapped"))</f>
        <v/>
      </c>
      <c r="R4845" s="36">
        <f>IF($B4845="","",IF(COUNTIF(Exclusions!$A:$A,$B4845)&gt;0,"Yes","No"))</f>
        <v/>
      </c>
      <c r="S4845" s="38">
        <f>IF($B4845="","",MIN(1,DAY($A4845)/IF($N4845="Superstore",Settings!$B$5,Settings!$B$4)))</f>
        <v/>
      </c>
      <c r="T4845" s="38">
        <f>IF(OR($B4845="",$G4845="",$S4845=0),"",$G4845/$S4845)</f>
        <v/>
      </c>
      <c r="U4845" s="36">
        <f>IF($T4845="","",IF($T4845&lt;Settings!$B$8,"Critical",IF($T4845&lt;Settings!$B$9,"Semi Critical","Non Critical")))</f>
        <v/>
      </c>
      <c r="V4845" s="28" t="n"/>
      <c r="Z4845">
        <f>IF($B4845="","",IFERROR(VLOOKUP($B4845,'Plan HC for CCA'!$A:$B,2,0),""))</f>
        <v/>
      </c>
      <c r="AA4845">
        <f>IF(OR($B4845="",$Z4845=""),"",IF(N($M4845)&lt;$Z4845,"Delta","No Delta"))</f>
        <v/>
      </c>
      <c r="AB4845">
        <f>IF(OR($B4845="",$Z4845=""),"",MAX(0,$Z4845-N($M4845)))</f>
        <v/>
      </c>
      <c r="AC4845" s="46">
        <f>IF($B4845="","",IFERROR(INDEX('CCA Util %'!$H:$H,MATCH($B4845,'CCA Util %'!$E:$E,0)),""))</f>
        <v/>
      </c>
      <c r="AD4845">
        <f>IF($B4845="","",IFERROR(INDEX('CCA Util %'!$G:$G,MATCH($B4845,'CCA Util %'!$E:$E,0)),""))</f>
        <v/>
      </c>
      <c r="AE4845">
        <f>IF(OR($B4845="",$U4845=""),"",$U4845&amp;" &amp; "&amp;IF(OR($AD4845="",$AD4845=0),"Util NA",$AD4845&amp;" Util"))</f>
        <v/>
      </c>
    </row>
    <row r="4846" ht="15.75" customHeight="1" s="42">
      <c r="A4846" s="41" t="n"/>
      <c r="G4846" s="38" t="n"/>
      <c r="H4846" s="38" t="n"/>
      <c r="I4846" s="38" t="n"/>
      <c r="J4846" s="38" t="n"/>
      <c r="K4846" s="38" t="n"/>
      <c r="L4846" s="38" t="n"/>
      <c r="N4846" s="36">
        <f>IF($B4846="","",IF($C4846="SUPERSTORE","Superstore","DH"))</f>
        <v/>
      </c>
      <c r="O4846" s="36">
        <f>IF($B4846="","",IFERROR(VLOOKUP($B4846,Mapping!$A:$C,2,0),"Not Mapped"))</f>
        <v/>
      </c>
      <c r="P4846" s="36">
        <f>IF($B4846="","",IFERROR(VLOOKUP($B4846,Mapping!$A:$C,3,0),"Not Mapped"))</f>
        <v/>
      </c>
      <c r="Q4846" s="36">
        <f>IF($B4846="","",IFERROR(VLOOKUP($O4846,Leaders!$A:$B,2,0),"Not Mapped"))</f>
        <v/>
      </c>
      <c r="R4846" s="36">
        <f>IF($B4846="","",IF(COUNTIF(Exclusions!$A:$A,$B4846)&gt;0,"Yes","No"))</f>
        <v/>
      </c>
      <c r="S4846" s="38">
        <f>IF($B4846="","",MIN(1,DAY($A4846)/IF($N4846="Superstore",Settings!$B$5,Settings!$B$4)))</f>
        <v/>
      </c>
      <c r="T4846" s="38">
        <f>IF(OR($B4846="",$G4846="",$S4846=0),"",$G4846/$S4846)</f>
        <v/>
      </c>
      <c r="U4846" s="36">
        <f>IF($T4846="","",IF($T4846&lt;Settings!$B$8,"Critical",IF($T4846&lt;Settings!$B$9,"Semi Critical","Non Critical")))</f>
        <v/>
      </c>
      <c r="V4846" s="28" t="n"/>
      <c r="Z4846">
        <f>IF($B4846="","",IFERROR(VLOOKUP($B4846,'Plan HC for CCA'!$A:$B,2,0),""))</f>
        <v/>
      </c>
      <c r="AA4846">
        <f>IF(OR($B4846="",$Z4846=""),"",IF(N($M4846)&lt;$Z4846,"Delta","No Delta"))</f>
        <v/>
      </c>
      <c r="AB4846">
        <f>IF(OR($B4846="",$Z4846=""),"",MAX(0,$Z4846-N($M4846)))</f>
        <v/>
      </c>
      <c r="AC4846" s="46">
        <f>IF($B4846="","",IFERROR(INDEX('CCA Util %'!$H:$H,MATCH($B4846,'CCA Util %'!$E:$E,0)),""))</f>
        <v/>
      </c>
      <c r="AD4846">
        <f>IF($B4846="","",IFERROR(INDEX('CCA Util %'!$G:$G,MATCH($B4846,'CCA Util %'!$E:$E,0)),""))</f>
        <v/>
      </c>
      <c r="AE4846">
        <f>IF(OR($B4846="",$U4846=""),"",$U4846&amp;" &amp; "&amp;IF(OR($AD4846="",$AD4846=0),"Util NA",$AD4846&amp;" Util"))</f>
        <v/>
      </c>
    </row>
    <row r="4847" ht="15.75" customHeight="1" s="42">
      <c r="A4847" s="41" t="n"/>
      <c r="G4847" s="38" t="n"/>
      <c r="H4847" s="38" t="n"/>
      <c r="I4847" s="38" t="n"/>
      <c r="J4847" s="38" t="n"/>
      <c r="K4847" s="38" t="n"/>
      <c r="L4847" s="38" t="n"/>
      <c r="N4847" s="36">
        <f>IF($B4847="","",IF($C4847="SUPERSTORE","Superstore","DH"))</f>
        <v/>
      </c>
      <c r="O4847" s="36">
        <f>IF($B4847="","",IFERROR(VLOOKUP($B4847,Mapping!$A:$C,2,0),"Not Mapped"))</f>
        <v/>
      </c>
      <c r="P4847" s="36">
        <f>IF($B4847="","",IFERROR(VLOOKUP($B4847,Mapping!$A:$C,3,0),"Not Mapped"))</f>
        <v/>
      </c>
      <c r="Q4847" s="36">
        <f>IF($B4847="","",IFERROR(VLOOKUP($O4847,Leaders!$A:$B,2,0),"Not Mapped"))</f>
        <v/>
      </c>
      <c r="R4847" s="36">
        <f>IF($B4847="","",IF(COUNTIF(Exclusions!$A:$A,$B4847)&gt;0,"Yes","No"))</f>
        <v/>
      </c>
      <c r="S4847" s="38">
        <f>IF($B4847="","",MIN(1,DAY($A4847)/IF($N4847="Superstore",Settings!$B$5,Settings!$B$4)))</f>
        <v/>
      </c>
      <c r="T4847" s="38">
        <f>IF(OR($B4847="",$G4847="",$S4847=0),"",$G4847/$S4847)</f>
        <v/>
      </c>
      <c r="U4847" s="36">
        <f>IF($T4847="","",IF($T4847&lt;Settings!$B$8,"Critical",IF($T4847&lt;Settings!$B$9,"Semi Critical","Non Critical")))</f>
        <v/>
      </c>
      <c r="V4847" s="28" t="n"/>
      <c r="Z4847">
        <f>IF($B4847="","",IFERROR(VLOOKUP($B4847,'Plan HC for CCA'!$A:$B,2,0),""))</f>
        <v/>
      </c>
      <c r="AA4847">
        <f>IF(OR($B4847="",$Z4847=""),"",IF(N($M4847)&lt;$Z4847,"Delta","No Delta"))</f>
        <v/>
      </c>
      <c r="AB4847">
        <f>IF(OR($B4847="",$Z4847=""),"",MAX(0,$Z4847-N($M4847)))</f>
        <v/>
      </c>
      <c r="AC4847" s="46">
        <f>IF($B4847="","",IFERROR(INDEX('CCA Util %'!$H:$H,MATCH($B4847,'CCA Util %'!$E:$E,0)),""))</f>
        <v/>
      </c>
      <c r="AD4847">
        <f>IF($B4847="","",IFERROR(INDEX('CCA Util %'!$G:$G,MATCH($B4847,'CCA Util %'!$E:$E,0)),""))</f>
        <v/>
      </c>
      <c r="AE4847">
        <f>IF(OR($B4847="",$U4847=""),"",$U4847&amp;" &amp; "&amp;IF(OR($AD4847="",$AD4847=0),"Util NA",$AD4847&amp;" Util"))</f>
        <v/>
      </c>
    </row>
    <row r="4848" ht="15.75" customHeight="1" s="42">
      <c r="A4848" s="41" t="n"/>
      <c r="G4848" s="38" t="n"/>
      <c r="H4848" s="38" t="n"/>
      <c r="I4848" s="38" t="n"/>
      <c r="J4848" s="38" t="n"/>
      <c r="K4848" s="38" t="n"/>
      <c r="L4848" s="38" t="n"/>
      <c r="N4848" s="36">
        <f>IF($B4848="","",IF($C4848="SUPERSTORE","Superstore","DH"))</f>
        <v/>
      </c>
      <c r="O4848" s="36">
        <f>IF($B4848="","",IFERROR(VLOOKUP($B4848,Mapping!$A:$C,2,0),"Not Mapped"))</f>
        <v/>
      </c>
      <c r="P4848" s="36">
        <f>IF($B4848="","",IFERROR(VLOOKUP($B4848,Mapping!$A:$C,3,0),"Not Mapped"))</f>
        <v/>
      </c>
      <c r="Q4848" s="36">
        <f>IF($B4848="","",IFERROR(VLOOKUP($O4848,Leaders!$A:$B,2,0),"Not Mapped"))</f>
        <v/>
      </c>
      <c r="R4848" s="36">
        <f>IF($B4848="","",IF(COUNTIF(Exclusions!$A:$A,$B4848)&gt;0,"Yes","No"))</f>
        <v/>
      </c>
      <c r="S4848" s="38">
        <f>IF($B4848="","",MIN(1,DAY($A4848)/IF($N4848="Superstore",Settings!$B$5,Settings!$B$4)))</f>
        <v/>
      </c>
      <c r="T4848" s="38">
        <f>IF(OR($B4848="",$G4848="",$S4848=0),"",$G4848/$S4848)</f>
        <v/>
      </c>
      <c r="U4848" s="36">
        <f>IF($T4848="","",IF($T4848&lt;Settings!$B$8,"Critical",IF($T4848&lt;Settings!$B$9,"Semi Critical","Non Critical")))</f>
        <v/>
      </c>
      <c r="V4848" s="28" t="n"/>
      <c r="Z4848">
        <f>IF($B4848="","",IFERROR(VLOOKUP($B4848,'Plan HC for CCA'!$A:$B,2,0),""))</f>
        <v/>
      </c>
      <c r="AA4848">
        <f>IF(OR($B4848="",$Z4848=""),"",IF(N($M4848)&lt;$Z4848,"Delta","No Delta"))</f>
        <v/>
      </c>
      <c r="AB4848">
        <f>IF(OR($B4848="",$Z4848=""),"",MAX(0,$Z4848-N($M4848)))</f>
        <v/>
      </c>
      <c r="AC4848" s="46">
        <f>IF($B4848="","",IFERROR(INDEX('CCA Util %'!$H:$H,MATCH($B4848,'CCA Util %'!$E:$E,0)),""))</f>
        <v/>
      </c>
      <c r="AD4848">
        <f>IF($B4848="","",IFERROR(INDEX('CCA Util %'!$G:$G,MATCH($B4848,'CCA Util %'!$E:$E,0)),""))</f>
        <v/>
      </c>
      <c r="AE4848">
        <f>IF(OR($B4848="",$U4848=""),"",$U4848&amp;" &amp; "&amp;IF(OR($AD4848="",$AD4848=0),"Util NA",$AD4848&amp;" Util"))</f>
        <v/>
      </c>
    </row>
    <row r="4849" ht="15.75" customHeight="1" s="42">
      <c r="A4849" s="41" t="n"/>
      <c r="G4849" s="38" t="n"/>
      <c r="H4849" s="38" t="n"/>
      <c r="I4849" s="38" t="n"/>
      <c r="J4849" s="38" t="n"/>
      <c r="K4849" s="38" t="n"/>
      <c r="L4849" s="38" t="n"/>
      <c r="N4849" s="36">
        <f>IF($B4849="","",IF($C4849="SUPERSTORE","Superstore","DH"))</f>
        <v/>
      </c>
      <c r="O4849" s="36">
        <f>IF($B4849="","",IFERROR(VLOOKUP($B4849,Mapping!$A:$C,2,0),"Not Mapped"))</f>
        <v/>
      </c>
      <c r="P4849" s="36">
        <f>IF($B4849="","",IFERROR(VLOOKUP($B4849,Mapping!$A:$C,3,0),"Not Mapped"))</f>
        <v/>
      </c>
      <c r="Q4849" s="36">
        <f>IF($B4849="","",IFERROR(VLOOKUP($O4849,Leaders!$A:$B,2,0),"Not Mapped"))</f>
        <v/>
      </c>
      <c r="R4849" s="36">
        <f>IF($B4849="","",IF(COUNTIF(Exclusions!$A:$A,$B4849)&gt;0,"Yes","No"))</f>
        <v/>
      </c>
      <c r="S4849" s="38">
        <f>IF($B4849="","",MIN(1,DAY($A4849)/IF($N4849="Superstore",Settings!$B$5,Settings!$B$4)))</f>
        <v/>
      </c>
      <c r="T4849" s="38">
        <f>IF(OR($B4849="",$G4849="",$S4849=0),"",$G4849/$S4849)</f>
        <v/>
      </c>
      <c r="U4849" s="36">
        <f>IF($T4849="","",IF($T4849&lt;Settings!$B$8,"Critical",IF($T4849&lt;Settings!$B$9,"Semi Critical","Non Critical")))</f>
        <v/>
      </c>
      <c r="V4849" s="28" t="n"/>
      <c r="Z4849">
        <f>IF($B4849="","",IFERROR(VLOOKUP($B4849,'Plan HC for CCA'!$A:$B,2,0),""))</f>
        <v/>
      </c>
      <c r="AA4849">
        <f>IF(OR($B4849="",$Z4849=""),"",IF(N($M4849)&lt;$Z4849,"Delta","No Delta"))</f>
        <v/>
      </c>
      <c r="AB4849">
        <f>IF(OR($B4849="",$Z4849=""),"",MAX(0,$Z4849-N($M4849)))</f>
        <v/>
      </c>
      <c r="AC4849" s="46">
        <f>IF($B4849="","",IFERROR(INDEX('CCA Util %'!$H:$H,MATCH($B4849,'CCA Util %'!$E:$E,0)),""))</f>
        <v/>
      </c>
      <c r="AD4849">
        <f>IF($B4849="","",IFERROR(INDEX('CCA Util %'!$G:$G,MATCH($B4849,'CCA Util %'!$E:$E,0)),""))</f>
        <v/>
      </c>
      <c r="AE4849">
        <f>IF(OR($B4849="",$U4849=""),"",$U4849&amp;" &amp; "&amp;IF(OR($AD4849="",$AD4849=0),"Util NA",$AD4849&amp;" Util"))</f>
        <v/>
      </c>
    </row>
    <row r="4850" ht="15.75" customHeight="1" s="42">
      <c r="A4850" s="41" t="n"/>
      <c r="G4850" s="38" t="n"/>
      <c r="H4850" s="38" t="n"/>
      <c r="I4850" s="38" t="n"/>
      <c r="J4850" s="38" t="n"/>
      <c r="K4850" s="38" t="n"/>
      <c r="L4850" s="38" t="n"/>
      <c r="N4850" s="36">
        <f>IF($B4850="","",IF($C4850="SUPERSTORE","Superstore","DH"))</f>
        <v/>
      </c>
      <c r="O4850" s="36">
        <f>IF($B4850="","",IFERROR(VLOOKUP($B4850,Mapping!$A:$C,2,0),"Not Mapped"))</f>
        <v/>
      </c>
      <c r="P4850" s="36">
        <f>IF($B4850="","",IFERROR(VLOOKUP($B4850,Mapping!$A:$C,3,0),"Not Mapped"))</f>
        <v/>
      </c>
      <c r="Q4850" s="36">
        <f>IF($B4850="","",IFERROR(VLOOKUP($O4850,Leaders!$A:$B,2,0),"Not Mapped"))</f>
        <v/>
      </c>
      <c r="R4850" s="36">
        <f>IF($B4850="","",IF(COUNTIF(Exclusions!$A:$A,$B4850)&gt;0,"Yes","No"))</f>
        <v/>
      </c>
      <c r="S4850" s="38">
        <f>IF($B4850="","",MIN(1,DAY($A4850)/IF($N4850="Superstore",Settings!$B$5,Settings!$B$4)))</f>
        <v/>
      </c>
      <c r="T4850" s="38">
        <f>IF(OR($B4850="",$G4850="",$S4850=0),"",$G4850/$S4850)</f>
        <v/>
      </c>
      <c r="U4850" s="36">
        <f>IF($T4850="","",IF($T4850&lt;Settings!$B$8,"Critical",IF($T4850&lt;Settings!$B$9,"Semi Critical","Non Critical")))</f>
        <v/>
      </c>
      <c r="V4850" s="28" t="n"/>
      <c r="Z4850">
        <f>IF($B4850="","",IFERROR(VLOOKUP($B4850,'Plan HC for CCA'!$A:$B,2,0),""))</f>
        <v/>
      </c>
      <c r="AA4850">
        <f>IF(OR($B4850="",$Z4850=""),"",IF(N($M4850)&lt;$Z4850,"Delta","No Delta"))</f>
        <v/>
      </c>
      <c r="AB4850">
        <f>IF(OR($B4850="",$Z4850=""),"",MAX(0,$Z4850-N($M4850)))</f>
        <v/>
      </c>
      <c r="AC4850" s="46">
        <f>IF($B4850="","",IFERROR(INDEX('CCA Util %'!$H:$H,MATCH($B4850,'CCA Util %'!$E:$E,0)),""))</f>
        <v/>
      </c>
      <c r="AD4850">
        <f>IF($B4850="","",IFERROR(INDEX('CCA Util %'!$G:$G,MATCH($B4850,'CCA Util %'!$E:$E,0)),""))</f>
        <v/>
      </c>
      <c r="AE4850">
        <f>IF(OR($B4850="",$U4850=""),"",$U4850&amp;" &amp; "&amp;IF(OR($AD4850="",$AD4850=0),"Util NA",$AD4850&amp;" Util"))</f>
        <v/>
      </c>
    </row>
    <row r="4851" ht="15.75" customHeight="1" s="42">
      <c r="A4851" s="41" t="n"/>
      <c r="G4851" s="38" t="n"/>
      <c r="H4851" s="38" t="n"/>
      <c r="I4851" s="38" t="n"/>
      <c r="J4851" s="38" t="n"/>
      <c r="K4851" s="38" t="n"/>
      <c r="L4851" s="38" t="n"/>
      <c r="N4851" s="36">
        <f>IF($B4851="","",IF($C4851="SUPERSTORE","Superstore","DH"))</f>
        <v/>
      </c>
      <c r="O4851" s="36">
        <f>IF($B4851="","",IFERROR(VLOOKUP($B4851,Mapping!$A:$C,2,0),"Not Mapped"))</f>
        <v/>
      </c>
      <c r="P4851" s="36">
        <f>IF($B4851="","",IFERROR(VLOOKUP($B4851,Mapping!$A:$C,3,0),"Not Mapped"))</f>
        <v/>
      </c>
      <c r="Q4851" s="36">
        <f>IF($B4851="","",IFERROR(VLOOKUP($O4851,Leaders!$A:$B,2,0),"Not Mapped"))</f>
        <v/>
      </c>
      <c r="R4851" s="36">
        <f>IF($B4851="","",IF(COUNTIF(Exclusions!$A:$A,$B4851)&gt;0,"Yes","No"))</f>
        <v/>
      </c>
      <c r="S4851" s="38">
        <f>IF($B4851="","",MIN(1,DAY($A4851)/IF($N4851="Superstore",Settings!$B$5,Settings!$B$4)))</f>
        <v/>
      </c>
      <c r="T4851" s="38">
        <f>IF(OR($B4851="",$G4851="",$S4851=0),"",$G4851/$S4851)</f>
        <v/>
      </c>
      <c r="U4851" s="36">
        <f>IF($T4851="","",IF($T4851&lt;Settings!$B$8,"Critical",IF($T4851&lt;Settings!$B$9,"Semi Critical","Non Critical")))</f>
        <v/>
      </c>
      <c r="V4851" s="28" t="n"/>
      <c r="Z4851">
        <f>IF($B4851="","",IFERROR(VLOOKUP($B4851,'Plan HC for CCA'!$A:$B,2,0),""))</f>
        <v/>
      </c>
      <c r="AA4851">
        <f>IF(OR($B4851="",$Z4851=""),"",IF(N($M4851)&lt;$Z4851,"Delta","No Delta"))</f>
        <v/>
      </c>
      <c r="AB4851">
        <f>IF(OR($B4851="",$Z4851=""),"",MAX(0,$Z4851-N($M4851)))</f>
        <v/>
      </c>
      <c r="AC4851" s="46">
        <f>IF($B4851="","",IFERROR(INDEX('CCA Util %'!$H:$H,MATCH($B4851,'CCA Util %'!$E:$E,0)),""))</f>
        <v/>
      </c>
      <c r="AD4851">
        <f>IF($B4851="","",IFERROR(INDEX('CCA Util %'!$G:$G,MATCH($B4851,'CCA Util %'!$E:$E,0)),""))</f>
        <v/>
      </c>
      <c r="AE4851">
        <f>IF(OR($B4851="",$U4851=""),"",$U4851&amp;" &amp; "&amp;IF(OR($AD4851="",$AD4851=0),"Util NA",$AD4851&amp;" Util"))</f>
        <v/>
      </c>
    </row>
    <row r="4852" ht="15.75" customHeight="1" s="42">
      <c r="A4852" s="41" t="n"/>
      <c r="G4852" s="38" t="n"/>
      <c r="H4852" s="38" t="n"/>
      <c r="I4852" s="38" t="n"/>
      <c r="J4852" s="38" t="n"/>
      <c r="K4852" s="38" t="n"/>
      <c r="L4852" s="38" t="n"/>
      <c r="N4852" s="36">
        <f>IF($B4852="","",IF($C4852="SUPERSTORE","Superstore","DH"))</f>
        <v/>
      </c>
      <c r="O4852" s="36">
        <f>IF($B4852="","",IFERROR(VLOOKUP($B4852,Mapping!$A:$C,2,0),"Not Mapped"))</f>
        <v/>
      </c>
      <c r="P4852" s="36">
        <f>IF($B4852="","",IFERROR(VLOOKUP($B4852,Mapping!$A:$C,3,0),"Not Mapped"))</f>
        <v/>
      </c>
      <c r="Q4852" s="36">
        <f>IF($B4852="","",IFERROR(VLOOKUP($O4852,Leaders!$A:$B,2,0),"Not Mapped"))</f>
        <v/>
      </c>
      <c r="R4852" s="36">
        <f>IF($B4852="","",IF(COUNTIF(Exclusions!$A:$A,$B4852)&gt;0,"Yes","No"))</f>
        <v/>
      </c>
      <c r="S4852" s="38">
        <f>IF($B4852="","",MIN(1,DAY($A4852)/IF($N4852="Superstore",Settings!$B$5,Settings!$B$4)))</f>
        <v/>
      </c>
      <c r="T4852" s="38">
        <f>IF(OR($B4852="",$G4852="",$S4852=0),"",$G4852/$S4852)</f>
        <v/>
      </c>
      <c r="U4852" s="36">
        <f>IF($T4852="","",IF($T4852&lt;Settings!$B$8,"Critical",IF($T4852&lt;Settings!$B$9,"Semi Critical","Non Critical")))</f>
        <v/>
      </c>
      <c r="V4852" s="28" t="n"/>
      <c r="Z4852">
        <f>IF($B4852="","",IFERROR(VLOOKUP($B4852,'Plan HC for CCA'!$A:$B,2,0),""))</f>
        <v/>
      </c>
      <c r="AA4852">
        <f>IF(OR($B4852="",$Z4852=""),"",IF(N($M4852)&lt;$Z4852,"Delta","No Delta"))</f>
        <v/>
      </c>
      <c r="AB4852">
        <f>IF(OR($B4852="",$Z4852=""),"",MAX(0,$Z4852-N($M4852)))</f>
        <v/>
      </c>
      <c r="AC4852" s="46">
        <f>IF($B4852="","",IFERROR(INDEX('CCA Util %'!$H:$H,MATCH($B4852,'CCA Util %'!$E:$E,0)),""))</f>
        <v/>
      </c>
      <c r="AD4852">
        <f>IF($B4852="","",IFERROR(INDEX('CCA Util %'!$G:$G,MATCH($B4852,'CCA Util %'!$E:$E,0)),""))</f>
        <v/>
      </c>
      <c r="AE4852">
        <f>IF(OR($B4852="",$U4852=""),"",$U4852&amp;" &amp; "&amp;IF(OR($AD4852="",$AD4852=0),"Util NA",$AD4852&amp;" Util"))</f>
        <v/>
      </c>
    </row>
    <row r="4853" ht="15.75" customHeight="1" s="42">
      <c r="A4853" s="41" t="n"/>
      <c r="G4853" s="38" t="n"/>
      <c r="H4853" s="38" t="n"/>
      <c r="I4853" s="38" t="n"/>
      <c r="J4853" s="38" t="n"/>
      <c r="K4853" s="38" t="n"/>
      <c r="L4853" s="38" t="n"/>
      <c r="N4853" s="36">
        <f>IF($B4853="","",IF($C4853="SUPERSTORE","Superstore","DH"))</f>
        <v/>
      </c>
      <c r="O4853" s="36">
        <f>IF($B4853="","",IFERROR(VLOOKUP($B4853,Mapping!$A:$C,2,0),"Not Mapped"))</f>
        <v/>
      </c>
      <c r="P4853" s="36">
        <f>IF($B4853="","",IFERROR(VLOOKUP($B4853,Mapping!$A:$C,3,0),"Not Mapped"))</f>
        <v/>
      </c>
      <c r="Q4853" s="36">
        <f>IF($B4853="","",IFERROR(VLOOKUP($O4853,Leaders!$A:$B,2,0),"Not Mapped"))</f>
        <v/>
      </c>
      <c r="R4853" s="36">
        <f>IF($B4853="","",IF(COUNTIF(Exclusions!$A:$A,$B4853)&gt;0,"Yes","No"))</f>
        <v/>
      </c>
      <c r="S4853" s="38">
        <f>IF($B4853="","",MIN(1,DAY($A4853)/IF($N4853="Superstore",Settings!$B$5,Settings!$B$4)))</f>
        <v/>
      </c>
      <c r="T4853" s="38">
        <f>IF(OR($B4853="",$G4853="",$S4853=0),"",$G4853/$S4853)</f>
        <v/>
      </c>
      <c r="U4853" s="36">
        <f>IF($T4853="","",IF($T4853&lt;Settings!$B$8,"Critical",IF($T4853&lt;Settings!$B$9,"Semi Critical","Non Critical")))</f>
        <v/>
      </c>
      <c r="V4853" s="28" t="n"/>
      <c r="Z4853">
        <f>IF($B4853="","",IFERROR(VLOOKUP($B4853,'Plan HC for CCA'!$A:$B,2,0),""))</f>
        <v/>
      </c>
      <c r="AA4853">
        <f>IF(OR($B4853="",$Z4853=""),"",IF(N($M4853)&lt;$Z4853,"Delta","No Delta"))</f>
        <v/>
      </c>
      <c r="AB4853">
        <f>IF(OR($B4853="",$Z4853=""),"",MAX(0,$Z4853-N($M4853)))</f>
        <v/>
      </c>
      <c r="AC4853" s="46">
        <f>IF($B4853="","",IFERROR(INDEX('CCA Util %'!$H:$H,MATCH($B4853,'CCA Util %'!$E:$E,0)),""))</f>
        <v/>
      </c>
      <c r="AD4853">
        <f>IF($B4853="","",IFERROR(INDEX('CCA Util %'!$G:$G,MATCH($B4853,'CCA Util %'!$E:$E,0)),""))</f>
        <v/>
      </c>
      <c r="AE4853">
        <f>IF(OR($B4853="",$U4853=""),"",$U4853&amp;" &amp; "&amp;IF(OR($AD4853="",$AD4853=0),"Util NA",$AD4853&amp;" Util"))</f>
        <v/>
      </c>
    </row>
    <row r="4854" ht="15.75" customHeight="1" s="42">
      <c r="A4854" s="41" t="n"/>
      <c r="G4854" s="38" t="n"/>
      <c r="H4854" s="38" t="n"/>
      <c r="I4854" s="38" t="n"/>
      <c r="J4854" s="38" t="n"/>
      <c r="K4854" s="38" t="n"/>
      <c r="L4854" s="38" t="n"/>
      <c r="N4854" s="36">
        <f>IF($B4854="","",IF($C4854="SUPERSTORE","Superstore","DH"))</f>
        <v/>
      </c>
      <c r="O4854" s="36">
        <f>IF($B4854="","",IFERROR(VLOOKUP($B4854,Mapping!$A:$C,2,0),"Not Mapped"))</f>
        <v/>
      </c>
      <c r="P4854" s="36">
        <f>IF($B4854="","",IFERROR(VLOOKUP($B4854,Mapping!$A:$C,3,0),"Not Mapped"))</f>
        <v/>
      </c>
      <c r="Q4854" s="36">
        <f>IF($B4854="","",IFERROR(VLOOKUP($O4854,Leaders!$A:$B,2,0),"Not Mapped"))</f>
        <v/>
      </c>
      <c r="R4854" s="36">
        <f>IF($B4854="","",IF(COUNTIF(Exclusions!$A:$A,$B4854)&gt;0,"Yes","No"))</f>
        <v/>
      </c>
      <c r="S4854" s="38">
        <f>IF($B4854="","",MIN(1,DAY($A4854)/IF($N4854="Superstore",Settings!$B$5,Settings!$B$4)))</f>
        <v/>
      </c>
      <c r="T4854" s="38">
        <f>IF(OR($B4854="",$G4854="",$S4854=0),"",$G4854/$S4854)</f>
        <v/>
      </c>
      <c r="U4854" s="36">
        <f>IF($T4854="","",IF($T4854&lt;Settings!$B$8,"Critical",IF($T4854&lt;Settings!$B$9,"Semi Critical","Non Critical")))</f>
        <v/>
      </c>
      <c r="V4854" s="28" t="n"/>
      <c r="Z4854">
        <f>IF($B4854="","",IFERROR(VLOOKUP($B4854,'Plan HC for CCA'!$A:$B,2,0),""))</f>
        <v/>
      </c>
      <c r="AA4854">
        <f>IF(OR($B4854="",$Z4854=""),"",IF(N($M4854)&lt;$Z4854,"Delta","No Delta"))</f>
        <v/>
      </c>
      <c r="AB4854">
        <f>IF(OR($B4854="",$Z4854=""),"",MAX(0,$Z4854-N($M4854)))</f>
        <v/>
      </c>
      <c r="AC4854" s="46">
        <f>IF($B4854="","",IFERROR(INDEX('CCA Util %'!$H:$H,MATCH($B4854,'CCA Util %'!$E:$E,0)),""))</f>
        <v/>
      </c>
      <c r="AD4854">
        <f>IF($B4854="","",IFERROR(INDEX('CCA Util %'!$G:$G,MATCH($B4854,'CCA Util %'!$E:$E,0)),""))</f>
        <v/>
      </c>
      <c r="AE4854">
        <f>IF(OR($B4854="",$U4854=""),"",$U4854&amp;" &amp; "&amp;IF(OR($AD4854="",$AD4854=0),"Util NA",$AD4854&amp;" Util"))</f>
        <v/>
      </c>
    </row>
    <row r="4855" ht="15.75" customHeight="1" s="42">
      <c r="A4855" s="41" t="n"/>
      <c r="G4855" s="38" t="n"/>
      <c r="H4855" s="38" t="n"/>
      <c r="I4855" s="38" t="n"/>
      <c r="J4855" s="38" t="n"/>
      <c r="K4855" s="38" t="n"/>
      <c r="L4855" s="38" t="n"/>
      <c r="N4855" s="36">
        <f>IF($B4855="","",IF($C4855="SUPERSTORE","Superstore","DH"))</f>
        <v/>
      </c>
      <c r="O4855" s="36">
        <f>IF($B4855="","",IFERROR(VLOOKUP($B4855,Mapping!$A:$C,2,0),"Not Mapped"))</f>
        <v/>
      </c>
      <c r="P4855" s="36">
        <f>IF($B4855="","",IFERROR(VLOOKUP($B4855,Mapping!$A:$C,3,0),"Not Mapped"))</f>
        <v/>
      </c>
      <c r="Q4855" s="36">
        <f>IF($B4855="","",IFERROR(VLOOKUP($O4855,Leaders!$A:$B,2,0),"Not Mapped"))</f>
        <v/>
      </c>
      <c r="R4855" s="36">
        <f>IF($B4855="","",IF(COUNTIF(Exclusions!$A:$A,$B4855)&gt;0,"Yes","No"))</f>
        <v/>
      </c>
      <c r="S4855" s="38">
        <f>IF($B4855="","",MIN(1,DAY($A4855)/IF($N4855="Superstore",Settings!$B$5,Settings!$B$4)))</f>
        <v/>
      </c>
      <c r="T4855" s="38">
        <f>IF(OR($B4855="",$G4855="",$S4855=0),"",$G4855/$S4855)</f>
        <v/>
      </c>
      <c r="U4855" s="36">
        <f>IF($T4855="","",IF($T4855&lt;Settings!$B$8,"Critical",IF($T4855&lt;Settings!$B$9,"Semi Critical","Non Critical")))</f>
        <v/>
      </c>
      <c r="V4855" s="28" t="n"/>
      <c r="Z4855">
        <f>IF($B4855="","",IFERROR(VLOOKUP($B4855,'Plan HC for CCA'!$A:$B,2,0),""))</f>
        <v/>
      </c>
      <c r="AA4855">
        <f>IF(OR($B4855="",$Z4855=""),"",IF(N($M4855)&lt;$Z4855,"Delta","No Delta"))</f>
        <v/>
      </c>
      <c r="AB4855">
        <f>IF(OR($B4855="",$Z4855=""),"",MAX(0,$Z4855-N($M4855)))</f>
        <v/>
      </c>
      <c r="AC4855" s="46">
        <f>IF($B4855="","",IFERROR(INDEX('CCA Util %'!$H:$H,MATCH($B4855,'CCA Util %'!$E:$E,0)),""))</f>
        <v/>
      </c>
      <c r="AD4855">
        <f>IF($B4855="","",IFERROR(INDEX('CCA Util %'!$G:$G,MATCH($B4855,'CCA Util %'!$E:$E,0)),""))</f>
        <v/>
      </c>
      <c r="AE4855">
        <f>IF(OR($B4855="",$U4855=""),"",$U4855&amp;" &amp; "&amp;IF(OR($AD4855="",$AD4855=0),"Util NA",$AD4855&amp;" Util"))</f>
        <v/>
      </c>
    </row>
    <row r="4856" ht="15.75" customHeight="1" s="42">
      <c r="A4856" s="41" t="n"/>
      <c r="G4856" s="38" t="n"/>
      <c r="H4856" s="38" t="n"/>
      <c r="I4856" s="38" t="n"/>
      <c r="J4856" s="38" t="n"/>
      <c r="K4856" s="38" t="n"/>
      <c r="L4856" s="38" t="n"/>
      <c r="N4856" s="36">
        <f>IF($B4856="","",IF($C4856="SUPERSTORE","Superstore","DH"))</f>
        <v/>
      </c>
      <c r="O4856" s="36">
        <f>IF($B4856="","",IFERROR(VLOOKUP($B4856,Mapping!$A:$C,2,0),"Not Mapped"))</f>
        <v/>
      </c>
      <c r="P4856" s="36">
        <f>IF($B4856="","",IFERROR(VLOOKUP($B4856,Mapping!$A:$C,3,0),"Not Mapped"))</f>
        <v/>
      </c>
      <c r="Q4856" s="36">
        <f>IF($B4856="","",IFERROR(VLOOKUP($O4856,Leaders!$A:$B,2,0),"Not Mapped"))</f>
        <v/>
      </c>
      <c r="R4856" s="36">
        <f>IF($B4856="","",IF(COUNTIF(Exclusions!$A:$A,$B4856)&gt;0,"Yes","No"))</f>
        <v/>
      </c>
      <c r="S4856" s="38">
        <f>IF($B4856="","",MIN(1,DAY($A4856)/IF($N4856="Superstore",Settings!$B$5,Settings!$B$4)))</f>
        <v/>
      </c>
      <c r="T4856" s="38">
        <f>IF(OR($B4856="",$G4856="",$S4856=0),"",$G4856/$S4856)</f>
        <v/>
      </c>
      <c r="U4856" s="36">
        <f>IF($T4856="","",IF($T4856&lt;Settings!$B$8,"Critical",IF($T4856&lt;Settings!$B$9,"Semi Critical","Non Critical")))</f>
        <v/>
      </c>
      <c r="V4856" s="28" t="n"/>
      <c r="Z4856">
        <f>IF($B4856="","",IFERROR(VLOOKUP($B4856,'Plan HC for CCA'!$A:$B,2,0),""))</f>
        <v/>
      </c>
      <c r="AA4856">
        <f>IF(OR($B4856="",$Z4856=""),"",IF(N($M4856)&lt;$Z4856,"Delta","No Delta"))</f>
        <v/>
      </c>
      <c r="AB4856">
        <f>IF(OR($B4856="",$Z4856=""),"",MAX(0,$Z4856-N($M4856)))</f>
        <v/>
      </c>
      <c r="AC4856" s="46">
        <f>IF($B4856="","",IFERROR(INDEX('CCA Util %'!$H:$H,MATCH($B4856,'CCA Util %'!$E:$E,0)),""))</f>
        <v/>
      </c>
      <c r="AD4856">
        <f>IF($B4856="","",IFERROR(INDEX('CCA Util %'!$G:$G,MATCH($B4856,'CCA Util %'!$E:$E,0)),""))</f>
        <v/>
      </c>
      <c r="AE4856">
        <f>IF(OR($B4856="",$U4856=""),"",$U4856&amp;" &amp; "&amp;IF(OR($AD4856="",$AD4856=0),"Util NA",$AD4856&amp;" Util"))</f>
        <v/>
      </c>
    </row>
    <row r="4857" ht="15.75" customHeight="1" s="42">
      <c r="A4857" s="41" t="n"/>
      <c r="G4857" s="38" t="n"/>
      <c r="H4857" s="38" t="n"/>
      <c r="I4857" s="38" t="n"/>
      <c r="J4857" s="38" t="n"/>
      <c r="K4857" s="38" t="n"/>
      <c r="L4857" s="38" t="n"/>
      <c r="N4857" s="36">
        <f>IF($B4857="","",IF($C4857="SUPERSTORE","Superstore","DH"))</f>
        <v/>
      </c>
      <c r="O4857" s="36">
        <f>IF($B4857="","",IFERROR(VLOOKUP($B4857,Mapping!$A:$C,2,0),"Not Mapped"))</f>
        <v/>
      </c>
      <c r="P4857" s="36">
        <f>IF($B4857="","",IFERROR(VLOOKUP($B4857,Mapping!$A:$C,3,0),"Not Mapped"))</f>
        <v/>
      </c>
      <c r="Q4857" s="36">
        <f>IF($B4857="","",IFERROR(VLOOKUP($O4857,Leaders!$A:$B,2,0),"Not Mapped"))</f>
        <v/>
      </c>
      <c r="R4857" s="36">
        <f>IF($B4857="","",IF(COUNTIF(Exclusions!$A:$A,$B4857)&gt;0,"Yes","No"))</f>
        <v/>
      </c>
      <c r="S4857" s="38">
        <f>IF($B4857="","",MIN(1,DAY($A4857)/IF($N4857="Superstore",Settings!$B$5,Settings!$B$4)))</f>
        <v/>
      </c>
      <c r="T4857" s="38">
        <f>IF(OR($B4857="",$G4857="",$S4857=0),"",$G4857/$S4857)</f>
        <v/>
      </c>
      <c r="U4857" s="36">
        <f>IF($T4857="","",IF($T4857&lt;Settings!$B$8,"Critical",IF($T4857&lt;Settings!$B$9,"Semi Critical","Non Critical")))</f>
        <v/>
      </c>
      <c r="V4857" s="28" t="n"/>
      <c r="Z4857">
        <f>IF($B4857="","",IFERROR(VLOOKUP($B4857,'Plan HC for CCA'!$A:$B,2,0),""))</f>
        <v/>
      </c>
      <c r="AA4857">
        <f>IF(OR($B4857="",$Z4857=""),"",IF(N($M4857)&lt;$Z4857,"Delta","No Delta"))</f>
        <v/>
      </c>
      <c r="AB4857">
        <f>IF(OR($B4857="",$Z4857=""),"",MAX(0,$Z4857-N($M4857)))</f>
        <v/>
      </c>
      <c r="AC4857" s="46">
        <f>IF($B4857="","",IFERROR(INDEX('CCA Util %'!$H:$H,MATCH($B4857,'CCA Util %'!$E:$E,0)),""))</f>
        <v/>
      </c>
      <c r="AD4857">
        <f>IF($B4857="","",IFERROR(INDEX('CCA Util %'!$G:$G,MATCH($B4857,'CCA Util %'!$E:$E,0)),""))</f>
        <v/>
      </c>
      <c r="AE4857">
        <f>IF(OR($B4857="",$U4857=""),"",$U4857&amp;" &amp; "&amp;IF(OR($AD4857="",$AD4857=0),"Util NA",$AD4857&amp;" Util"))</f>
        <v/>
      </c>
    </row>
    <row r="4858" ht="15.75" customHeight="1" s="42">
      <c r="A4858" s="41" t="n"/>
      <c r="G4858" s="38" t="n"/>
      <c r="H4858" s="38" t="n"/>
      <c r="I4858" s="38" t="n"/>
      <c r="J4858" s="38" t="n"/>
      <c r="K4858" s="38" t="n"/>
      <c r="L4858" s="38" t="n"/>
      <c r="N4858" s="36">
        <f>IF($B4858="","",IF($C4858="SUPERSTORE","Superstore","DH"))</f>
        <v/>
      </c>
      <c r="O4858" s="36">
        <f>IF($B4858="","",IFERROR(VLOOKUP($B4858,Mapping!$A:$C,2,0),"Not Mapped"))</f>
        <v/>
      </c>
      <c r="P4858" s="36">
        <f>IF($B4858="","",IFERROR(VLOOKUP($B4858,Mapping!$A:$C,3,0),"Not Mapped"))</f>
        <v/>
      </c>
      <c r="Q4858" s="36">
        <f>IF($B4858="","",IFERROR(VLOOKUP($O4858,Leaders!$A:$B,2,0),"Not Mapped"))</f>
        <v/>
      </c>
      <c r="R4858" s="36">
        <f>IF($B4858="","",IF(COUNTIF(Exclusions!$A:$A,$B4858)&gt;0,"Yes","No"))</f>
        <v/>
      </c>
      <c r="S4858" s="38">
        <f>IF($B4858="","",MIN(1,DAY($A4858)/IF($N4858="Superstore",Settings!$B$5,Settings!$B$4)))</f>
        <v/>
      </c>
      <c r="T4858" s="38">
        <f>IF(OR($B4858="",$G4858="",$S4858=0),"",$G4858/$S4858)</f>
        <v/>
      </c>
      <c r="U4858" s="36">
        <f>IF($T4858="","",IF($T4858&lt;Settings!$B$8,"Critical",IF($T4858&lt;Settings!$B$9,"Semi Critical","Non Critical")))</f>
        <v/>
      </c>
      <c r="V4858" s="28" t="n"/>
      <c r="Z4858">
        <f>IF($B4858="","",IFERROR(VLOOKUP($B4858,'Plan HC for CCA'!$A:$B,2,0),""))</f>
        <v/>
      </c>
      <c r="AA4858">
        <f>IF(OR($B4858="",$Z4858=""),"",IF(N($M4858)&lt;$Z4858,"Delta","No Delta"))</f>
        <v/>
      </c>
      <c r="AB4858">
        <f>IF(OR($B4858="",$Z4858=""),"",MAX(0,$Z4858-N($M4858)))</f>
        <v/>
      </c>
      <c r="AC4858" s="46">
        <f>IF($B4858="","",IFERROR(INDEX('CCA Util %'!$H:$H,MATCH($B4858,'CCA Util %'!$E:$E,0)),""))</f>
        <v/>
      </c>
      <c r="AD4858">
        <f>IF($B4858="","",IFERROR(INDEX('CCA Util %'!$G:$G,MATCH($B4858,'CCA Util %'!$E:$E,0)),""))</f>
        <v/>
      </c>
      <c r="AE4858">
        <f>IF(OR($B4858="",$U4858=""),"",$U4858&amp;" &amp; "&amp;IF(OR($AD4858="",$AD4858=0),"Util NA",$AD4858&amp;" Util"))</f>
        <v/>
      </c>
    </row>
    <row r="4859" ht="15.75" customHeight="1" s="42">
      <c r="A4859" s="41" t="n"/>
      <c r="G4859" s="38" t="n"/>
      <c r="H4859" s="38" t="n"/>
      <c r="I4859" s="38" t="n"/>
      <c r="J4859" s="38" t="n"/>
      <c r="K4859" s="38" t="n"/>
      <c r="L4859" s="38" t="n"/>
      <c r="N4859" s="36">
        <f>IF($B4859="","",IF($C4859="SUPERSTORE","Superstore","DH"))</f>
        <v/>
      </c>
      <c r="O4859" s="36">
        <f>IF($B4859="","",IFERROR(VLOOKUP($B4859,Mapping!$A:$C,2,0),"Not Mapped"))</f>
        <v/>
      </c>
      <c r="P4859" s="36">
        <f>IF($B4859="","",IFERROR(VLOOKUP($B4859,Mapping!$A:$C,3,0),"Not Mapped"))</f>
        <v/>
      </c>
      <c r="Q4859" s="36">
        <f>IF($B4859="","",IFERROR(VLOOKUP($O4859,Leaders!$A:$B,2,0),"Not Mapped"))</f>
        <v/>
      </c>
      <c r="R4859" s="36">
        <f>IF($B4859="","",IF(COUNTIF(Exclusions!$A:$A,$B4859)&gt;0,"Yes","No"))</f>
        <v/>
      </c>
      <c r="S4859" s="38">
        <f>IF($B4859="","",MIN(1,DAY($A4859)/IF($N4859="Superstore",Settings!$B$5,Settings!$B$4)))</f>
        <v/>
      </c>
      <c r="T4859" s="38">
        <f>IF(OR($B4859="",$G4859="",$S4859=0),"",$G4859/$S4859)</f>
        <v/>
      </c>
      <c r="U4859" s="36">
        <f>IF($T4859="","",IF($T4859&lt;Settings!$B$8,"Critical",IF($T4859&lt;Settings!$B$9,"Semi Critical","Non Critical")))</f>
        <v/>
      </c>
      <c r="V4859" s="28" t="n"/>
      <c r="Z4859">
        <f>IF($B4859="","",IFERROR(VLOOKUP($B4859,'Plan HC for CCA'!$A:$B,2,0),""))</f>
        <v/>
      </c>
      <c r="AA4859">
        <f>IF(OR($B4859="",$Z4859=""),"",IF(N($M4859)&lt;$Z4859,"Delta","No Delta"))</f>
        <v/>
      </c>
      <c r="AB4859">
        <f>IF(OR($B4859="",$Z4859=""),"",MAX(0,$Z4859-N($M4859)))</f>
        <v/>
      </c>
      <c r="AC4859" s="46">
        <f>IF($B4859="","",IFERROR(INDEX('CCA Util %'!$H:$H,MATCH($B4859,'CCA Util %'!$E:$E,0)),""))</f>
        <v/>
      </c>
      <c r="AD4859">
        <f>IF($B4859="","",IFERROR(INDEX('CCA Util %'!$G:$G,MATCH($B4859,'CCA Util %'!$E:$E,0)),""))</f>
        <v/>
      </c>
      <c r="AE4859">
        <f>IF(OR($B4859="",$U4859=""),"",$U4859&amp;" &amp; "&amp;IF(OR($AD4859="",$AD4859=0),"Util NA",$AD4859&amp;" Util"))</f>
        <v/>
      </c>
    </row>
    <row r="4860" ht="15.75" customHeight="1" s="42">
      <c r="A4860" s="41" t="n"/>
      <c r="G4860" s="38" t="n"/>
      <c r="H4860" s="38" t="n"/>
      <c r="I4860" s="38" t="n"/>
      <c r="J4860" s="38" t="n"/>
      <c r="K4860" s="38" t="n"/>
      <c r="L4860" s="38" t="n"/>
      <c r="N4860" s="36">
        <f>IF($B4860="","",IF($C4860="SUPERSTORE","Superstore","DH"))</f>
        <v/>
      </c>
      <c r="O4860" s="36">
        <f>IF($B4860="","",IFERROR(VLOOKUP($B4860,Mapping!$A:$C,2,0),"Not Mapped"))</f>
        <v/>
      </c>
      <c r="P4860" s="36">
        <f>IF($B4860="","",IFERROR(VLOOKUP($B4860,Mapping!$A:$C,3,0),"Not Mapped"))</f>
        <v/>
      </c>
      <c r="Q4860" s="36">
        <f>IF($B4860="","",IFERROR(VLOOKUP($O4860,Leaders!$A:$B,2,0),"Not Mapped"))</f>
        <v/>
      </c>
      <c r="R4860" s="36">
        <f>IF($B4860="","",IF(COUNTIF(Exclusions!$A:$A,$B4860)&gt;0,"Yes","No"))</f>
        <v/>
      </c>
      <c r="S4860" s="38">
        <f>IF($B4860="","",MIN(1,DAY($A4860)/IF($N4860="Superstore",Settings!$B$5,Settings!$B$4)))</f>
        <v/>
      </c>
      <c r="T4860" s="38">
        <f>IF(OR($B4860="",$G4860="",$S4860=0),"",$G4860/$S4860)</f>
        <v/>
      </c>
      <c r="U4860" s="36">
        <f>IF($T4860="","",IF($T4860&lt;Settings!$B$8,"Critical",IF($T4860&lt;Settings!$B$9,"Semi Critical","Non Critical")))</f>
        <v/>
      </c>
      <c r="V4860" s="28" t="n"/>
      <c r="Z4860">
        <f>IF($B4860="","",IFERROR(VLOOKUP($B4860,'Plan HC for CCA'!$A:$B,2,0),""))</f>
        <v/>
      </c>
      <c r="AA4860">
        <f>IF(OR($B4860="",$Z4860=""),"",IF(N($M4860)&lt;$Z4860,"Delta","No Delta"))</f>
        <v/>
      </c>
      <c r="AB4860">
        <f>IF(OR($B4860="",$Z4860=""),"",MAX(0,$Z4860-N($M4860)))</f>
        <v/>
      </c>
      <c r="AC4860" s="46">
        <f>IF($B4860="","",IFERROR(INDEX('CCA Util %'!$H:$H,MATCH($B4860,'CCA Util %'!$E:$E,0)),""))</f>
        <v/>
      </c>
      <c r="AD4860">
        <f>IF($B4860="","",IFERROR(INDEX('CCA Util %'!$G:$G,MATCH($B4860,'CCA Util %'!$E:$E,0)),""))</f>
        <v/>
      </c>
      <c r="AE4860">
        <f>IF(OR($B4860="",$U4860=""),"",$U4860&amp;" &amp; "&amp;IF(OR($AD4860="",$AD4860=0),"Util NA",$AD4860&amp;" Util"))</f>
        <v/>
      </c>
    </row>
    <row r="4861" ht="15.75" customHeight="1" s="42">
      <c r="A4861" s="41" t="n"/>
      <c r="G4861" s="38" t="n"/>
      <c r="H4861" s="38" t="n"/>
      <c r="I4861" s="38" t="n"/>
      <c r="J4861" s="38" t="n"/>
      <c r="K4861" s="38" t="n"/>
      <c r="L4861" s="38" t="n"/>
      <c r="N4861" s="36">
        <f>IF($B4861="","",IF($C4861="SUPERSTORE","Superstore","DH"))</f>
        <v/>
      </c>
      <c r="O4861" s="36">
        <f>IF($B4861="","",IFERROR(VLOOKUP($B4861,Mapping!$A:$C,2,0),"Not Mapped"))</f>
        <v/>
      </c>
      <c r="P4861" s="36">
        <f>IF($B4861="","",IFERROR(VLOOKUP($B4861,Mapping!$A:$C,3,0),"Not Mapped"))</f>
        <v/>
      </c>
      <c r="Q4861" s="36">
        <f>IF($B4861="","",IFERROR(VLOOKUP($O4861,Leaders!$A:$B,2,0),"Not Mapped"))</f>
        <v/>
      </c>
      <c r="R4861" s="36">
        <f>IF($B4861="","",IF(COUNTIF(Exclusions!$A:$A,$B4861)&gt;0,"Yes","No"))</f>
        <v/>
      </c>
      <c r="S4861" s="38">
        <f>IF($B4861="","",MIN(1,DAY($A4861)/IF($N4861="Superstore",Settings!$B$5,Settings!$B$4)))</f>
        <v/>
      </c>
      <c r="T4861" s="38">
        <f>IF(OR($B4861="",$G4861="",$S4861=0),"",$G4861/$S4861)</f>
        <v/>
      </c>
      <c r="U4861" s="36">
        <f>IF($T4861="","",IF($T4861&lt;Settings!$B$8,"Critical",IF($T4861&lt;Settings!$B$9,"Semi Critical","Non Critical")))</f>
        <v/>
      </c>
      <c r="V4861" s="28" t="n"/>
      <c r="Z4861">
        <f>IF($B4861="","",IFERROR(VLOOKUP($B4861,'Plan HC for CCA'!$A:$B,2,0),""))</f>
        <v/>
      </c>
      <c r="AA4861">
        <f>IF(OR($B4861="",$Z4861=""),"",IF(N($M4861)&lt;$Z4861,"Delta","No Delta"))</f>
        <v/>
      </c>
      <c r="AB4861">
        <f>IF(OR($B4861="",$Z4861=""),"",MAX(0,$Z4861-N($M4861)))</f>
        <v/>
      </c>
      <c r="AC4861" s="46">
        <f>IF($B4861="","",IFERROR(INDEX('CCA Util %'!$H:$H,MATCH($B4861,'CCA Util %'!$E:$E,0)),""))</f>
        <v/>
      </c>
      <c r="AD4861">
        <f>IF($B4861="","",IFERROR(INDEX('CCA Util %'!$G:$G,MATCH($B4861,'CCA Util %'!$E:$E,0)),""))</f>
        <v/>
      </c>
      <c r="AE4861">
        <f>IF(OR($B4861="",$U4861=""),"",$U4861&amp;" &amp; "&amp;IF(OR($AD4861="",$AD4861=0),"Util NA",$AD4861&amp;" Util"))</f>
        <v/>
      </c>
    </row>
    <row r="4862" ht="15.75" customHeight="1" s="42">
      <c r="A4862" s="41" t="n"/>
      <c r="G4862" s="38" t="n"/>
      <c r="H4862" s="38" t="n"/>
      <c r="I4862" s="38" t="n"/>
      <c r="J4862" s="38" t="n"/>
      <c r="K4862" s="38" t="n"/>
      <c r="L4862" s="38" t="n"/>
      <c r="N4862" s="36">
        <f>IF($B4862="","",IF($C4862="SUPERSTORE","Superstore","DH"))</f>
        <v/>
      </c>
      <c r="O4862" s="36">
        <f>IF($B4862="","",IFERROR(VLOOKUP($B4862,Mapping!$A:$C,2,0),"Not Mapped"))</f>
        <v/>
      </c>
      <c r="P4862" s="36">
        <f>IF($B4862="","",IFERROR(VLOOKUP($B4862,Mapping!$A:$C,3,0),"Not Mapped"))</f>
        <v/>
      </c>
      <c r="Q4862" s="36">
        <f>IF($B4862="","",IFERROR(VLOOKUP($O4862,Leaders!$A:$B,2,0),"Not Mapped"))</f>
        <v/>
      </c>
      <c r="R4862" s="36">
        <f>IF($B4862="","",IF(COUNTIF(Exclusions!$A:$A,$B4862)&gt;0,"Yes","No"))</f>
        <v/>
      </c>
      <c r="S4862" s="38">
        <f>IF($B4862="","",MIN(1,DAY($A4862)/IF($N4862="Superstore",Settings!$B$5,Settings!$B$4)))</f>
        <v/>
      </c>
      <c r="T4862" s="38">
        <f>IF(OR($B4862="",$G4862="",$S4862=0),"",$G4862/$S4862)</f>
        <v/>
      </c>
      <c r="U4862" s="36">
        <f>IF($T4862="","",IF($T4862&lt;Settings!$B$8,"Critical",IF($T4862&lt;Settings!$B$9,"Semi Critical","Non Critical")))</f>
        <v/>
      </c>
      <c r="V4862" s="28" t="n"/>
      <c r="Z4862">
        <f>IF($B4862="","",IFERROR(VLOOKUP($B4862,'Plan HC for CCA'!$A:$B,2,0),""))</f>
        <v/>
      </c>
      <c r="AA4862">
        <f>IF(OR($B4862="",$Z4862=""),"",IF(N($M4862)&lt;$Z4862,"Delta","No Delta"))</f>
        <v/>
      </c>
      <c r="AB4862">
        <f>IF(OR($B4862="",$Z4862=""),"",MAX(0,$Z4862-N($M4862)))</f>
        <v/>
      </c>
      <c r="AC4862" s="46">
        <f>IF($B4862="","",IFERROR(INDEX('CCA Util %'!$H:$H,MATCH($B4862,'CCA Util %'!$E:$E,0)),""))</f>
        <v/>
      </c>
      <c r="AD4862">
        <f>IF($B4862="","",IFERROR(INDEX('CCA Util %'!$G:$G,MATCH($B4862,'CCA Util %'!$E:$E,0)),""))</f>
        <v/>
      </c>
      <c r="AE4862">
        <f>IF(OR($B4862="",$U4862=""),"",$U4862&amp;" &amp; "&amp;IF(OR($AD4862="",$AD4862=0),"Util NA",$AD4862&amp;" Util"))</f>
        <v/>
      </c>
    </row>
    <row r="4863" ht="15.75" customHeight="1" s="42">
      <c r="A4863" s="41" t="n"/>
      <c r="G4863" s="38" t="n"/>
      <c r="H4863" s="38" t="n"/>
      <c r="I4863" s="38" t="n"/>
      <c r="J4863" s="38" t="n"/>
      <c r="K4863" s="38" t="n"/>
      <c r="L4863" s="38" t="n"/>
      <c r="N4863" s="36">
        <f>IF($B4863="","",IF($C4863="SUPERSTORE","Superstore","DH"))</f>
        <v/>
      </c>
      <c r="O4863" s="36">
        <f>IF($B4863="","",IFERROR(VLOOKUP($B4863,Mapping!$A:$C,2,0),"Not Mapped"))</f>
        <v/>
      </c>
      <c r="P4863" s="36">
        <f>IF($B4863="","",IFERROR(VLOOKUP($B4863,Mapping!$A:$C,3,0),"Not Mapped"))</f>
        <v/>
      </c>
      <c r="Q4863" s="36">
        <f>IF($B4863="","",IFERROR(VLOOKUP($O4863,Leaders!$A:$B,2,0),"Not Mapped"))</f>
        <v/>
      </c>
      <c r="R4863" s="36">
        <f>IF($B4863="","",IF(COUNTIF(Exclusions!$A:$A,$B4863)&gt;0,"Yes","No"))</f>
        <v/>
      </c>
      <c r="S4863" s="38">
        <f>IF($B4863="","",MIN(1,DAY($A4863)/IF($N4863="Superstore",Settings!$B$5,Settings!$B$4)))</f>
        <v/>
      </c>
      <c r="T4863" s="38">
        <f>IF(OR($B4863="",$G4863="",$S4863=0),"",$G4863/$S4863)</f>
        <v/>
      </c>
      <c r="U4863" s="36">
        <f>IF($T4863="","",IF($T4863&lt;Settings!$B$8,"Critical",IF($T4863&lt;Settings!$B$9,"Semi Critical","Non Critical")))</f>
        <v/>
      </c>
      <c r="V4863" s="28" t="n"/>
      <c r="Z4863">
        <f>IF($B4863="","",IFERROR(VLOOKUP($B4863,'Plan HC for CCA'!$A:$B,2,0),""))</f>
        <v/>
      </c>
      <c r="AA4863">
        <f>IF(OR($B4863="",$Z4863=""),"",IF(N($M4863)&lt;$Z4863,"Delta","No Delta"))</f>
        <v/>
      </c>
      <c r="AB4863">
        <f>IF(OR($B4863="",$Z4863=""),"",MAX(0,$Z4863-N($M4863)))</f>
        <v/>
      </c>
      <c r="AC4863" s="46">
        <f>IF($B4863="","",IFERROR(INDEX('CCA Util %'!$H:$H,MATCH($B4863,'CCA Util %'!$E:$E,0)),""))</f>
        <v/>
      </c>
      <c r="AD4863">
        <f>IF($B4863="","",IFERROR(INDEX('CCA Util %'!$G:$G,MATCH($B4863,'CCA Util %'!$E:$E,0)),""))</f>
        <v/>
      </c>
      <c r="AE4863">
        <f>IF(OR($B4863="",$U4863=""),"",$U4863&amp;" &amp; "&amp;IF(OR($AD4863="",$AD4863=0),"Util NA",$AD4863&amp;" Util"))</f>
        <v/>
      </c>
    </row>
    <row r="4864" ht="15.75" customHeight="1" s="42">
      <c r="A4864" s="41" t="n"/>
      <c r="G4864" s="38" t="n"/>
      <c r="H4864" s="38" t="n"/>
      <c r="I4864" s="38" t="n"/>
      <c r="J4864" s="38" t="n"/>
      <c r="K4864" s="38" t="n"/>
      <c r="L4864" s="38" t="n"/>
      <c r="N4864" s="36">
        <f>IF($B4864="","",IF($C4864="SUPERSTORE","Superstore","DH"))</f>
        <v/>
      </c>
      <c r="O4864" s="36">
        <f>IF($B4864="","",IFERROR(VLOOKUP($B4864,Mapping!$A:$C,2,0),"Not Mapped"))</f>
        <v/>
      </c>
      <c r="P4864" s="36">
        <f>IF($B4864="","",IFERROR(VLOOKUP($B4864,Mapping!$A:$C,3,0),"Not Mapped"))</f>
        <v/>
      </c>
      <c r="Q4864" s="36">
        <f>IF($B4864="","",IFERROR(VLOOKUP($O4864,Leaders!$A:$B,2,0),"Not Mapped"))</f>
        <v/>
      </c>
      <c r="R4864" s="36">
        <f>IF($B4864="","",IF(COUNTIF(Exclusions!$A:$A,$B4864)&gt;0,"Yes","No"))</f>
        <v/>
      </c>
      <c r="S4864" s="38">
        <f>IF($B4864="","",MIN(1,DAY($A4864)/IF($N4864="Superstore",Settings!$B$5,Settings!$B$4)))</f>
        <v/>
      </c>
      <c r="T4864" s="38">
        <f>IF(OR($B4864="",$G4864="",$S4864=0),"",$G4864/$S4864)</f>
        <v/>
      </c>
      <c r="U4864" s="36">
        <f>IF($T4864="","",IF($T4864&lt;Settings!$B$8,"Critical",IF($T4864&lt;Settings!$B$9,"Semi Critical","Non Critical")))</f>
        <v/>
      </c>
      <c r="V4864" s="28" t="n"/>
      <c r="Z4864">
        <f>IF($B4864="","",IFERROR(VLOOKUP($B4864,'Plan HC for CCA'!$A:$B,2,0),""))</f>
        <v/>
      </c>
      <c r="AA4864">
        <f>IF(OR($B4864="",$Z4864=""),"",IF(N($M4864)&lt;$Z4864,"Delta","No Delta"))</f>
        <v/>
      </c>
      <c r="AB4864">
        <f>IF(OR($B4864="",$Z4864=""),"",MAX(0,$Z4864-N($M4864)))</f>
        <v/>
      </c>
      <c r="AC4864" s="46">
        <f>IF($B4864="","",IFERROR(INDEX('CCA Util %'!$H:$H,MATCH($B4864,'CCA Util %'!$E:$E,0)),""))</f>
        <v/>
      </c>
      <c r="AD4864">
        <f>IF($B4864="","",IFERROR(INDEX('CCA Util %'!$G:$G,MATCH($B4864,'CCA Util %'!$E:$E,0)),""))</f>
        <v/>
      </c>
      <c r="AE4864">
        <f>IF(OR($B4864="",$U4864=""),"",$U4864&amp;" &amp; "&amp;IF(OR($AD4864="",$AD4864=0),"Util NA",$AD4864&amp;" Util"))</f>
        <v/>
      </c>
    </row>
    <row r="4865" ht="15.75" customHeight="1" s="42">
      <c r="A4865" s="41" t="n"/>
      <c r="G4865" s="38" t="n"/>
      <c r="H4865" s="38" t="n"/>
      <c r="I4865" s="38" t="n"/>
      <c r="J4865" s="38" t="n"/>
      <c r="K4865" s="38" t="n"/>
      <c r="L4865" s="38" t="n"/>
      <c r="N4865" s="36">
        <f>IF($B4865="","",IF($C4865="SUPERSTORE","Superstore","DH"))</f>
        <v/>
      </c>
      <c r="O4865" s="36">
        <f>IF($B4865="","",IFERROR(VLOOKUP($B4865,Mapping!$A:$C,2,0),"Not Mapped"))</f>
        <v/>
      </c>
      <c r="P4865" s="36">
        <f>IF($B4865="","",IFERROR(VLOOKUP($B4865,Mapping!$A:$C,3,0),"Not Mapped"))</f>
        <v/>
      </c>
      <c r="Q4865" s="36">
        <f>IF($B4865="","",IFERROR(VLOOKUP($O4865,Leaders!$A:$B,2,0),"Not Mapped"))</f>
        <v/>
      </c>
      <c r="R4865" s="36">
        <f>IF($B4865="","",IF(COUNTIF(Exclusions!$A:$A,$B4865)&gt;0,"Yes","No"))</f>
        <v/>
      </c>
      <c r="S4865" s="38">
        <f>IF($B4865="","",MIN(1,DAY($A4865)/IF($N4865="Superstore",Settings!$B$5,Settings!$B$4)))</f>
        <v/>
      </c>
      <c r="T4865" s="38">
        <f>IF(OR($B4865="",$G4865="",$S4865=0),"",$G4865/$S4865)</f>
        <v/>
      </c>
      <c r="U4865" s="36">
        <f>IF($T4865="","",IF($T4865&lt;Settings!$B$8,"Critical",IF($T4865&lt;Settings!$B$9,"Semi Critical","Non Critical")))</f>
        <v/>
      </c>
      <c r="V4865" s="28" t="n"/>
      <c r="Z4865">
        <f>IF($B4865="","",IFERROR(VLOOKUP($B4865,'Plan HC for CCA'!$A:$B,2,0),""))</f>
        <v/>
      </c>
      <c r="AA4865">
        <f>IF(OR($B4865="",$Z4865=""),"",IF(N($M4865)&lt;$Z4865,"Delta","No Delta"))</f>
        <v/>
      </c>
      <c r="AB4865">
        <f>IF(OR($B4865="",$Z4865=""),"",MAX(0,$Z4865-N($M4865)))</f>
        <v/>
      </c>
      <c r="AC4865" s="46">
        <f>IF($B4865="","",IFERROR(INDEX('CCA Util %'!$H:$H,MATCH($B4865,'CCA Util %'!$E:$E,0)),""))</f>
        <v/>
      </c>
      <c r="AD4865">
        <f>IF($B4865="","",IFERROR(INDEX('CCA Util %'!$G:$G,MATCH($B4865,'CCA Util %'!$E:$E,0)),""))</f>
        <v/>
      </c>
      <c r="AE4865">
        <f>IF(OR($B4865="",$U4865=""),"",$U4865&amp;" &amp; "&amp;IF(OR($AD4865="",$AD4865=0),"Util NA",$AD4865&amp;" Util"))</f>
        <v/>
      </c>
    </row>
    <row r="4866" ht="15.75" customHeight="1" s="42">
      <c r="A4866" s="41" t="n"/>
      <c r="G4866" s="38" t="n"/>
      <c r="H4866" s="38" t="n"/>
      <c r="I4866" s="38" t="n"/>
      <c r="J4866" s="38" t="n"/>
      <c r="K4866" s="38" t="n"/>
      <c r="L4866" s="38" t="n"/>
      <c r="N4866" s="36">
        <f>IF($B4866="","",IF($C4866="SUPERSTORE","Superstore","DH"))</f>
        <v/>
      </c>
      <c r="O4866" s="36">
        <f>IF($B4866="","",IFERROR(VLOOKUP($B4866,Mapping!$A:$C,2,0),"Not Mapped"))</f>
        <v/>
      </c>
      <c r="P4866" s="36">
        <f>IF($B4866="","",IFERROR(VLOOKUP($B4866,Mapping!$A:$C,3,0),"Not Mapped"))</f>
        <v/>
      </c>
      <c r="Q4866" s="36">
        <f>IF($B4866="","",IFERROR(VLOOKUP($O4866,Leaders!$A:$B,2,0),"Not Mapped"))</f>
        <v/>
      </c>
      <c r="R4866" s="36">
        <f>IF($B4866="","",IF(COUNTIF(Exclusions!$A:$A,$B4866)&gt;0,"Yes","No"))</f>
        <v/>
      </c>
      <c r="S4866" s="38">
        <f>IF($B4866="","",MIN(1,DAY($A4866)/IF($N4866="Superstore",Settings!$B$5,Settings!$B$4)))</f>
        <v/>
      </c>
      <c r="T4866" s="38">
        <f>IF(OR($B4866="",$G4866="",$S4866=0),"",$G4866/$S4866)</f>
        <v/>
      </c>
      <c r="U4866" s="36">
        <f>IF($T4866="","",IF($T4866&lt;Settings!$B$8,"Critical",IF($T4866&lt;Settings!$B$9,"Semi Critical","Non Critical")))</f>
        <v/>
      </c>
      <c r="V4866" s="28" t="n"/>
      <c r="Z4866">
        <f>IF($B4866="","",IFERROR(VLOOKUP($B4866,'Plan HC for CCA'!$A:$B,2,0),""))</f>
        <v/>
      </c>
      <c r="AA4866">
        <f>IF(OR($B4866="",$Z4866=""),"",IF(N($M4866)&lt;$Z4866,"Delta","No Delta"))</f>
        <v/>
      </c>
      <c r="AB4866">
        <f>IF(OR($B4866="",$Z4866=""),"",MAX(0,$Z4866-N($M4866)))</f>
        <v/>
      </c>
      <c r="AC4866" s="46">
        <f>IF($B4866="","",IFERROR(INDEX('CCA Util %'!$H:$H,MATCH($B4866,'CCA Util %'!$E:$E,0)),""))</f>
        <v/>
      </c>
      <c r="AD4866">
        <f>IF($B4866="","",IFERROR(INDEX('CCA Util %'!$G:$G,MATCH($B4866,'CCA Util %'!$E:$E,0)),""))</f>
        <v/>
      </c>
      <c r="AE4866">
        <f>IF(OR($B4866="",$U4866=""),"",$U4866&amp;" &amp; "&amp;IF(OR($AD4866="",$AD4866=0),"Util NA",$AD4866&amp;" Util"))</f>
        <v/>
      </c>
    </row>
    <row r="4867" ht="15.75" customHeight="1" s="42">
      <c r="A4867" s="41" t="n"/>
      <c r="G4867" s="38" t="n"/>
      <c r="H4867" s="38" t="n"/>
      <c r="I4867" s="38" t="n"/>
      <c r="J4867" s="38" t="n"/>
      <c r="K4867" s="38" t="n"/>
      <c r="L4867" s="38" t="n"/>
      <c r="N4867" s="36">
        <f>IF($B4867="","",IF($C4867="SUPERSTORE","Superstore","DH"))</f>
        <v/>
      </c>
      <c r="O4867" s="36">
        <f>IF($B4867="","",IFERROR(VLOOKUP($B4867,Mapping!$A:$C,2,0),"Not Mapped"))</f>
        <v/>
      </c>
      <c r="P4867" s="36">
        <f>IF($B4867="","",IFERROR(VLOOKUP($B4867,Mapping!$A:$C,3,0),"Not Mapped"))</f>
        <v/>
      </c>
      <c r="Q4867" s="36">
        <f>IF($B4867="","",IFERROR(VLOOKUP($O4867,Leaders!$A:$B,2,0),"Not Mapped"))</f>
        <v/>
      </c>
      <c r="R4867" s="36">
        <f>IF($B4867="","",IF(COUNTIF(Exclusions!$A:$A,$B4867)&gt;0,"Yes","No"))</f>
        <v/>
      </c>
      <c r="S4867" s="38">
        <f>IF($B4867="","",MIN(1,DAY($A4867)/IF($N4867="Superstore",Settings!$B$5,Settings!$B$4)))</f>
        <v/>
      </c>
      <c r="T4867" s="38">
        <f>IF(OR($B4867="",$G4867="",$S4867=0),"",$G4867/$S4867)</f>
        <v/>
      </c>
      <c r="U4867" s="36">
        <f>IF($T4867="","",IF($T4867&lt;Settings!$B$8,"Critical",IF($T4867&lt;Settings!$B$9,"Semi Critical","Non Critical")))</f>
        <v/>
      </c>
      <c r="V4867" s="28" t="n"/>
      <c r="Z4867">
        <f>IF($B4867="","",IFERROR(VLOOKUP($B4867,'Plan HC for CCA'!$A:$B,2,0),""))</f>
        <v/>
      </c>
      <c r="AA4867">
        <f>IF(OR($B4867="",$Z4867=""),"",IF(N($M4867)&lt;$Z4867,"Delta","No Delta"))</f>
        <v/>
      </c>
      <c r="AB4867">
        <f>IF(OR($B4867="",$Z4867=""),"",MAX(0,$Z4867-N($M4867)))</f>
        <v/>
      </c>
      <c r="AC4867" s="46">
        <f>IF($B4867="","",IFERROR(INDEX('CCA Util %'!$H:$H,MATCH($B4867,'CCA Util %'!$E:$E,0)),""))</f>
        <v/>
      </c>
      <c r="AD4867">
        <f>IF($B4867="","",IFERROR(INDEX('CCA Util %'!$G:$G,MATCH($B4867,'CCA Util %'!$E:$E,0)),""))</f>
        <v/>
      </c>
      <c r="AE4867">
        <f>IF(OR($B4867="",$U4867=""),"",$U4867&amp;" &amp; "&amp;IF(OR($AD4867="",$AD4867=0),"Util NA",$AD4867&amp;" Util"))</f>
        <v/>
      </c>
    </row>
    <row r="4868" ht="15.75" customHeight="1" s="42">
      <c r="A4868" s="41" t="n"/>
      <c r="G4868" s="38" t="n"/>
      <c r="H4868" s="38" t="n"/>
      <c r="I4868" s="38" t="n"/>
      <c r="J4868" s="38" t="n"/>
      <c r="K4868" s="38" t="n"/>
      <c r="L4868" s="38" t="n"/>
      <c r="N4868" s="36">
        <f>IF($B4868="","",IF($C4868="SUPERSTORE","Superstore","DH"))</f>
        <v/>
      </c>
      <c r="O4868" s="36">
        <f>IF($B4868="","",IFERROR(VLOOKUP($B4868,Mapping!$A:$C,2,0),"Not Mapped"))</f>
        <v/>
      </c>
      <c r="P4868" s="36">
        <f>IF($B4868="","",IFERROR(VLOOKUP($B4868,Mapping!$A:$C,3,0),"Not Mapped"))</f>
        <v/>
      </c>
      <c r="Q4868" s="36">
        <f>IF($B4868="","",IFERROR(VLOOKUP($O4868,Leaders!$A:$B,2,0),"Not Mapped"))</f>
        <v/>
      </c>
      <c r="R4868" s="36">
        <f>IF($B4868="","",IF(COUNTIF(Exclusions!$A:$A,$B4868)&gt;0,"Yes","No"))</f>
        <v/>
      </c>
      <c r="S4868" s="38">
        <f>IF($B4868="","",MIN(1,DAY($A4868)/IF($N4868="Superstore",Settings!$B$5,Settings!$B$4)))</f>
        <v/>
      </c>
      <c r="T4868" s="38">
        <f>IF(OR($B4868="",$G4868="",$S4868=0),"",$G4868/$S4868)</f>
        <v/>
      </c>
      <c r="U4868" s="36">
        <f>IF($T4868="","",IF($T4868&lt;Settings!$B$8,"Critical",IF($T4868&lt;Settings!$B$9,"Semi Critical","Non Critical")))</f>
        <v/>
      </c>
      <c r="V4868" s="28" t="n"/>
      <c r="Z4868">
        <f>IF($B4868="","",IFERROR(VLOOKUP($B4868,'Plan HC for CCA'!$A:$B,2,0),""))</f>
        <v/>
      </c>
      <c r="AA4868">
        <f>IF(OR($B4868="",$Z4868=""),"",IF(N($M4868)&lt;$Z4868,"Delta","No Delta"))</f>
        <v/>
      </c>
      <c r="AB4868">
        <f>IF(OR($B4868="",$Z4868=""),"",MAX(0,$Z4868-N($M4868)))</f>
        <v/>
      </c>
      <c r="AC4868" s="46">
        <f>IF($B4868="","",IFERROR(INDEX('CCA Util %'!$H:$H,MATCH($B4868,'CCA Util %'!$E:$E,0)),""))</f>
        <v/>
      </c>
      <c r="AD4868">
        <f>IF($B4868="","",IFERROR(INDEX('CCA Util %'!$G:$G,MATCH($B4868,'CCA Util %'!$E:$E,0)),""))</f>
        <v/>
      </c>
      <c r="AE4868">
        <f>IF(OR($B4868="",$U4868=""),"",$U4868&amp;" &amp; "&amp;IF(OR($AD4868="",$AD4868=0),"Util NA",$AD4868&amp;" Util"))</f>
        <v/>
      </c>
    </row>
    <row r="4869" ht="15.75" customHeight="1" s="42">
      <c r="A4869" s="41" t="n"/>
      <c r="G4869" s="38" t="n"/>
      <c r="H4869" s="38" t="n"/>
      <c r="I4869" s="38" t="n"/>
      <c r="J4869" s="38" t="n"/>
      <c r="K4869" s="38" t="n"/>
      <c r="L4869" s="38" t="n"/>
      <c r="N4869" s="36">
        <f>IF($B4869="","",IF($C4869="SUPERSTORE","Superstore","DH"))</f>
        <v/>
      </c>
      <c r="O4869" s="36">
        <f>IF($B4869="","",IFERROR(VLOOKUP($B4869,Mapping!$A:$C,2,0),"Not Mapped"))</f>
        <v/>
      </c>
      <c r="P4869" s="36">
        <f>IF($B4869="","",IFERROR(VLOOKUP($B4869,Mapping!$A:$C,3,0),"Not Mapped"))</f>
        <v/>
      </c>
      <c r="Q4869" s="36">
        <f>IF($B4869="","",IFERROR(VLOOKUP($O4869,Leaders!$A:$B,2,0),"Not Mapped"))</f>
        <v/>
      </c>
      <c r="R4869" s="36">
        <f>IF($B4869="","",IF(COUNTIF(Exclusions!$A:$A,$B4869)&gt;0,"Yes","No"))</f>
        <v/>
      </c>
      <c r="S4869" s="38">
        <f>IF($B4869="","",MIN(1,DAY($A4869)/IF($N4869="Superstore",Settings!$B$5,Settings!$B$4)))</f>
        <v/>
      </c>
      <c r="T4869" s="38">
        <f>IF(OR($B4869="",$G4869="",$S4869=0),"",$G4869/$S4869)</f>
        <v/>
      </c>
      <c r="U4869" s="36">
        <f>IF($T4869="","",IF($T4869&lt;Settings!$B$8,"Critical",IF($T4869&lt;Settings!$B$9,"Semi Critical","Non Critical")))</f>
        <v/>
      </c>
      <c r="V4869" s="28" t="n"/>
      <c r="Z4869">
        <f>IF($B4869="","",IFERROR(VLOOKUP($B4869,'Plan HC for CCA'!$A:$B,2,0),""))</f>
        <v/>
      </c>
      <c r="AA4869">
        <f>IF(OR($B4869="",$Z4869=""),"",IF(N($M4869)&lt;$Z4869,"Delta","No Delta"))</f>
        <v/>
      </c>
      <c r="AB4869">
        <f>IF(OR($B4869="",$Z4869=""),"",MAX(0,$Z4869-N($M4869)))</f>
        <v/>
      </c>
      <c r="AC4869" s="46">
        <f>IF($B4869="","",IFERROR(INDEX('CCA Util %'!$H:$H,MATCH($B4869,'CCA Util %'!$E:$E,0)),""))</f>
        <v/>
      </c>
      <c r="AD4869">
        <f>IF($B4869="","",IFERROR(INDEX('CCA Util %'!$G:$G,MATCH($B4869,'CCA Util %'!$E:$E,0)),""))</f>
        <v/>
      </c>
      <c r="AE4869">
        <f>IF(OR($B4869="",$U4869=""),"",$U4869&amp;" &amp; "&amp;IF(OR($AD4869="",$AD4869=0),"Util NA",$AD4869&amp;" Util"))</f>
        <v/>
      </c>
    </row>
    <row r="4870" ht="15.75" customHeight="1" s="42">
      <c r="A4870" s="41" t="n"/>
      <c r="G4870" s="38" t="n"/>
      <c r="H4870" s="38" t="n"/>
      <c r="I4870" s="38" t="n"/>
      <c r="J4870" s="38" t="n"/>
      <c r="K4870" s="38" t="n"/>
      <c r="L4870" s="38" t="n"/>
      <c r="N4870" s="36">
        <f>IF($B4870="","",IF($C4870="SUPERSTORE","Superstore","DH"))</f>
        <v/>
      </c>
      <c r="O4870" s="36">
        <f>IF($B4870="","",IFERROR(VLOOKUP($B4870,Mapping!$A:$C,2,0),"Not Mapped"))</f>
        <v/>
      </c>
      <c r="P4870" s="36">
        <f>IF($B4870="","",IFERROR(VLOOKUP($B4870,Mapping!$A:$C,3,0),"Not Mapped"))</f>
        <v/>
      </c>
      <c r="Q4870" s="36">
        <f>IF($B4870="","",IFERROR(VLOOKUP($O4870,Leaders!$A:$B,2,0),"Not Mapped"))</f>
        <v/>
      </c>
      <c r="R4870" s="36">
        <f>IF($B4870="","",IF(COUNTIF(Exclusions!$A:$A,$B4870)&gt;0,"Yes","No"))</f>
        <v/>
      </c>
      <c r="S4870" s="38">
        <f>IF($B4870="","",MIN(1,DAY($A4870)/IF($N4870="Superstore",Settings!$B$5,Settings!$B$4)))</f>
        <v/>
      </c>
      <c r="T4870" s="38">
        <f>IF(OR($B4870="",$G4870="",$S4870=0),"",$G4870/$S4870)</f>
        <v/>
      </c>
      <c r="U4870" s="36">
        <f>IF($T4870="","",IF($T4870&lt;Settings!$B$8,"Critical",IF($T4870&lt;Settings!$B$9,"Semi Critical","Non Critical")))</f>
        <v/>
      </c>
      <c r="V4870" s="28" t="n"/>
      <c r="Z4870">
        <f>IF($B4870="","",IFERROR(VLOOKUP($B4870,'Plan HC for CCA'!$A:$B,2,0),""))</f>
        <v/>
      </c>
      <c r="AA4870">
        <f>IF(OR($B4870="",$Z4870=""),"",IF(N($M4870)&lt;$Z4870,"Delta","No Delta"))</f>
        <v/>
      </c>
      <c r="AB4870">
        <f>IF(OR($B4870="",$Z4870=""),"",MAX(0,$Z4870-N($M4870)))</f>
        <v/>
      </c>
      <c r="AC4870" s="46">
        <f>IF($B4870="","",IFERROR(INDEX('CCA Util %'!$H:$H,MATCH($B4870,'CCA Util %'!$E:$E,0)),""))</f>
        <v/>
      </c>
      <c r="AD4870">
        <f>IF($B4870="","",IFERROR(INDEX('CCA Util %'!$G:$G,MATCH($B4870,'CCA Util %'!$E:$E,0)),""))</f>
        <v/>
      </c>
      <c r="AE4870">
        <f>IF(OR($B4870="",$U4870=""),"",$U4870&amp;" &amp; "&amp;IF(OR($AD4870="",$AD4870=0),"Util NA",$AD4870&amp;" Util"))</f>
        <v/>
      </c>
    </row>
    <row r="4871" ht="15.75" customHeight="1" s="42">
      <c r="A4871" s="41" t="n"/>
      <c r="G4871" s="38" t="n"/>
      <c r="H4871" s="38" t="n"/>
      <c r="I4871" s="38" t="n"/>
      <c r="J4871" s="38" t="n"/>
      <c r="K4871" s="38" t="n"/>
      <c r="L4871" s="38" t="n"/>
      <c r="N4871" s="36">
        <f>IF($B4871="","",IF($C4871="SUPERSTORE","Superstore","DH"))</f>
        <v/>
      </c>
      <c r="O4871" s="36">
        <f>IF($B4871="","",IFERROR(VLOOKUP($B4871,Mapping!$A:$C,2,0),"Not Mapped"))</f>
        <v/>
      </c>
      <c r="P4871" s="36">
        <f>IF($B4871="","",IFERROR(VLOOKUP($B4871,Mapping!$A:$C,3,0),"Not Mapped"))</f>
        <v/>
      </c>
      <c r="Q4871" s="36">
        <f>IF($B4871="","",IFERROR(VLOOKUP($O4871,Leaders!$A:$B,2,0),"Not Mapped"))</f>
        <v/>
      </c>
      <c r="R4871" s="36">
        <f>IF($B4871="","",IF(COUNTIF(Exclusions!$A:$A,$B4871)&gt;0,"Yes","No"))</f>
        <v/>
      </c>
      <c r="S4871" s="38">
        <f>IF($B4871="","",MIN(1,DAY($A4871)/IF($N4871="Superstore",Settings!$B$5,Settings!$B$4)))</f>
        <v/>
      </c>
      <c r="T4871" s="38">
        <f>IF(OR($B4871="",$G4871="",$S4871=0),"",$G4871/$S4871)</f>
        <v/>
      </c>
      <c r="U4871" s="36">
        <f>IF($T4871="","",IF($T4871&lt;Settings!$B$8,"Critical",IF($T4871&lt;Settings!$B$9,"Semi Critical","Non Critical")))</f>
        <v/>
      </c>
      <c r="V4871" s="28" t="n"/>
      <c r="Z4871">
        <f>IF($B4871="","",IFERROR(VLOOKUP($B4871,'Plan HC for CCA'!$A:$B,2,0),""))</f>
        <v/>
      </c>
      <c r="AA4871">
        <f>IF(OR($B4871="",$Z4871=""),"",IF(N($M4871)&lt;$Z4871,"Delta","No Delta"))</f>
        <v/>
      </c>
      <c r="AB4871">
        <f>IF(OR($B4871="",$Z4871=""),"",MAX(0,$Z4871-N($M4871)))</f>
        <v/>
      </c>
      <c r="AC4871" s="46">
        <f>IF($B4871="","",IFERROR(INDEX('CCA Util %'!$H:$H,MATCH($B4871,'CCA Util %'!$E:$E,0)),""))</f>
        <v/>
      </c>
      <c r="AD4871">
        <f>IF($B4871="","",IFERROR(INDEX('CCA Util %'!$G:$G,MATCH($B4871,'CCA Util %'!$E:$E,0)),""))</f>
        <v/>
      </c>
      <c r="AE4871">
        <f>IF(OR($B4871="",$U4871=""),"",$U4871&amp;" &amp; "&amp;IF(OR($AD4871="",$AD4871=0),"Util NA",$AD4871&amp;" Util"))</f>
        <v/>
      </c>
    </row>
    <row r="4872" ht="15.75" customHeight="1" s="42">
      <c r="A4872" s="41" t="n"/>
      <c r="G4872" s="38" t="n"/>
      <c r="H4872" s="38" t="n"/>
      <c r="I4872" s="38" t="n"/>
      <c r="J4872" s="38" t="n"/>
      <c r="K4872" s="38" t="n"/>
      <c r="L4872" s="38" t="n"/>
      <c r="N4872" s="36">
        <f>IF($B4872="","",IF($C4872="SUPERSTORE","Superstore","DH"))</f>
        <v/>
      </c>
      <c r="O4872" s="36">
        <f>IF($B4872="","",IFERROR(VLOOKUP($B4872,Mapping!$A:$C,2,0),"Not Mapped"))</f>
        <v/>
      </c>
      <c r="P4872" s="36">
        <f>IF($B4872="","",IFERROR(VLOOKUP($B4872,Mapping!$A:$C,3,0),"Not Mapped"))</f>
        <v/>
      </c>
      <c r="Q4872" s="36">
        <f>IF($B4872="","",IFERROR(VLOOKUP($O4872,Leaders!$A:$B,2,0),"Not Mapped"))</f>
        <v/>
      </c>
      <c r="R4872" s="36">
        <f>IF($B4872="","",IF(COUNTIF(Exclusions!$A:$A,$B4872)&gt;0,"Yes","No"))</f>
        <v/>
      </c>
      <c r="S4872" s="38">
        <f>IF($B4872="","",MIN(1,DAY($A4872)/IF($N4872="Superstore",Settings!$B$5,Settings!$B$4)))</f>
        <v/>
      </c>
      <c r="T4872" s="38">
        <f>IF(OR($B4872="",$G4872="",$S4872=0),"",$G4872/$S4872)</f>
        <v/>
      </c>
      <c r="U4872" s="36">
        <f>IF($T4872="","",IF($T4872&lt;Settings!$B$8,"Critical",IF($T4872&lt;Settings!$B$9,"Semi Critical","Non Critical")))</f>
        <v/>
      </c>
      <c r="V4872" s="28" t="n"/>
      <c r="Z4872">
        <f>IF($B4872="","",IFERROR(VLOOKUP($B4872,'Plan HC for CCA'!$A:$B,2,0),""))</f>
        <v/>
      </c>
      <c r="AA4872">
        <f>IF(OR($B4872="",$Z4872=""),"",IF(N($M4872)&lt;$Z4872,"Delta","No Delta"))</f>
        <v/>
      </c>
      <c r="AB4872">
        <f>IF(OR($B4872="",$Z4872=""),"",MAX(0,$Z4872-N($M4872)))</f>
        <v/>
      </c>
      <c r="AC4872" s="46">
        <f>IF($B4872="","",IFERROR(INDEX('CCA Util %'!$H:$H,MATCH($B4872,'CCA Util %'!$E:$E,0)),""))</f>
        <v/>
      </c>
      <c r="AD4872">
        <f>IF($B4872="","",IFERROR(INDEX('CCA Util %'!$G:$G,MATCH($B4872,'CCA Util %'!$E:$E,0)),""))</f>
        <v/>
      </c>
      <c r="AE4872">
        <f>IF(OR($B4872="",$U4872=""),"",$U4872&amp;" &amp; "&amp;IF(OR($AD4872="",$AD4872=0),"Util NA",$AD4872&amp;" Util"))</f>
        <v/>
      </c>
    </row>
    <row r="4873" ht="15.75" customHeight="1" s="42">
      <c r="A4873" s="41" t="n"/>
      <c r="G4873" s="38" t="n"/>
      <c r="H4873" s="38" t="n"/>
      <c r="I4873" s="38" t="n"/>
      <c r="J4873" s="38" t="n"/>
      <c r="K4873" s="38" t="n"/>
      <c r="L4873" s="38" t="n"/>
      <c r="N4873" s="36">
        <f>IF($B4873="","",IF($C4873="SUPERSTORE","Superstore","DH"))</f>
        <v/>
      </c>
      <c r="O4873" s="36">
        <f>IF($B4873="","",IFERROR(VLOOKUP($B4873,Mapping!$A:$C,2,0),"Not Mapped"))</f>
        <v/>
      </c>
      <c r="P4873" s="36">
        <f>IF($B4873="","",IFERROR(VLOOKUP($B4873,Mapping!$A:$C,3,0),"Not Mapped"))</f>
        <v/>
      </c>
      <c r="Q4873" s="36">
        <f>IF($B4873="","",IFERROR(VLOOKUP($O4873,Leaders!$A:$B,2,0),"Not Mapped"))</f>
        <v/>
      </c>
      <c r="R4873" s="36">
        <f>IF($B4873="","",IF(COUNTIF(Exclusions!$A:$A,$B4873)&gt;0,"Yes","No"))</f>
        <v/>
      </c>
      <c r="S4873" s="38">
        <f>IF($B4873="","",MIN(1,DAY($A4873)/IF($N4873="Superstore",Settings!$B$5,Settings!$B$4)))</f>
        <v/>
      </c>
      <c r="T4873" s="38">
        <f>IF(OR($B4873="",$G4873="",$S4873=0),"",$G4873/$S4873)</f>
        <v/>
      </c>
      <c r="U4873" s="36">
        <f>IF($T4873="","",IF($T4873&lt;Settings!$B$8,"Critical",IF($T4873&lt;Settings!$B$9,"Semi Critical","Non Critical")))</f>
        <v/>
      </c>
      <c r="V4873" s="28" t="n"/>
      <c r="Z4873">
        <f>IF($B4873="","",IFERROR(VLOOKUP($B4873,'Plan HC for CCA'!$A:$B,2,0),""))</f>
        <v/>
      </c>
      <c r="AA4873">
        <f>IF(OR($B4873="",$Z4873=""),"",IF(N($M4873)&lt;$Z4873,"Delta","No Delta"))</f>
        <v/>
      </c>
      <c r="AB4873">
        <f>IF(OR($B4873="",$Z4873=""),"",MAX(0,$Z4873-N($M4873)))</f>
        <v/>
      </c>
      <c r="AC4873" s="46">
        <f>IF($B4873="","",IFERROR(INDEX('CCA Util %'!$H:$H,MATCH($B4873,'CCA Util %'!$E:$E,0)),""))</f>
        <v/>
      </c>
      <c r="AD4873">
        <f>IF($B4873="","",IFERROR(INDEX('CCA Util %'!$G:$G,MATCH($B4873,'CCA Util %'!$E:$E,0)),""))</f>
        <v/>
      </c>
      <c r="AE4873">
        <f>IF(OR($B4873="",$U4873=""),"",$U4873&amp;" &amp; "&amp;IF(OR($AD4873="",$AD4873=0),"Util NA",$AD4873&amp;" Util"))</f>
        <v/>
      </c>
    </row>
    <row r="4874" ht="15.75" customHeight="1" s="42">
      <c r="A4874" s="41" t="n"/>
      <c r="G4874" s="38" t="n"/>
      <c r="H4874" s="38" t="n"/>
      <c r="I4874" s="38" t="n"/>
      <c r="J4874" s="38" t="n"/>
      <c r="K4874" s="38" t="n"/>
      <c r="L4874" s="38" t="n"/>
      <c r="N4874" s="36">
        <f>IF($B4874="","",IF($C4874="SUPERSTORE","Superstore","DH"))</f>
        <v/>
      </c>
      <c r="O4874" s="36">
        <f>IF($B4874="","",IFERROR(VLOOKUP($B4874,Mapping!$A:$C,2,0),"Not Mapped"))</f>
        <v/>
      </c>
      <c r="P4874" s="36">
        <f>IF($B4874="","",IFERROR(VLOOKUP($B4874,Mapping!$A:$C,3,0),"Not Mapped"))</f>
        <v/>
      </c>
      <c r="Q4874" s="36">
        <f>IF($B4874="","",IFERROR(VLOOKUP($O4874,Leaders!$A:$B,2,0),"Not Mapped"))</f>
        <v/>
      </c>
      <c r="R4874" s="36">
        <f>IF($B4874="","",IF(COUNTIF(Exclusions!$A:$A,$B4874)&gt;0,"Yes","No"))</f>
        <v/>
      </c>
      <c r="S4874" s="38">
        <f>IF($B4874="","",MIN(1,DAY($A4874)/IF($N4874="Superstore",Settings!$B$5,Settings!$B$4)))</f>
        <v/>
      </c>
      <c r="T4874" s="38">
        <f>IF(OR($B4874="",$G4874="",$S4874=0),"",$G4874/$S4874)</f>
        <v/>
      </c>
      <c r="U4874" s="36">
        <f>IF($T4874="","",IF($T4874&lt;Settings!$B$8,"Critical",IF($T4874&lt;Settings!$B$9,"Semi Critical","Non Critical")))</f>
        <v/>
      </c>
      <c r="V4874" s="28" t="n"/>
      <c r="Z4874">
        <f>IF($B4874="","",IFERROR(VLOOKUP($B4874,'Plan HC for CCA'!$A:$B,2,0),""))</f>
        <v/>
      </c>
      <c r="AA4874">
        <f>IF(OR($B4874="",$Z4874=""),"",IF(N($M4874)&lt;$Z4874,"Delta","No Delta"))</f>
        <v/>
      </c>
      <c r="AB4874">
        <f>IF(OR($B4874="",$Z4874=""),"",MAX(0,$Z4874-N($M4874)))</f>
        <v/>
      </c>
      <c r="AC4874" s="46">
        <f>IF($B4874="","",IFERROR(INDEX('CCA Util %'!$H:$H,MATCH($B4874,'CCA Util %'!$E:$E,0)),""))</f>
        <v/>
      </c>
      <c r="AD4874">
        <f>IF($B4874="","",IFERROR(INDEX('CCA Util %'!$G:$G,MATCH($B4874,'CCA Util %'!$E:$E,0)),""))</f>
        <v/>
      </c>
      <c r="AE4874">
        <f>IF(OR($B4874="",$U4874=""),"",$U4874&amp;" &amp; "&amp;IF(OR($AD4874="",$AD4874=0),"Util NA",$AD4874&amp;" Util"))</f>
        <v/>
      </c>
    </row>
    <row r="4875" ht="15.75" customHeight="1" s="42">
      <c r="A4875" s="41" t="n"/>
      <c r="G4875" s="38" t="n"/>
      <c r="H4875" s="38" t="n"/>
      <c r="I4875" s="38" t="n"/>
      <c r="J4875" s="38" t="n"/>
      <c r="K4875" s="38" t="n"/>
      <c r="L4875" s="38" t="n"/>
      <c r="N4875" s="36">
        <f>IF($B4875="","",IF($C4875="SUPERSTORE","Superstore","DH"))</f>
        <v/>
      </c>
      <c r="O4875" s="36">
        <f>IF($B4875="","",IFERROR(VLOOKUP($B4875,Mapping!$A:$C,2,0),"Not Mapped"))</f>
        <v/>
      </c>
      <c r="P4875" s="36">
        <f>IF($B4875="","",IFERROR(VLOOKUP($B4875,Mapping!$A:$C,3,0),"Not Mapped"))</f>
        <v/>
      </c>
      <c r="Q4875" s="36">
        <f>IF($B4875="","",IFERROR(VLOOKUP($O4875,Leaders!$A:$B,2,0),"Not Mapped"))</f>
        <v/>
      </c>
      <c r="R4875" s="36">
        <f>IF($B4875="","",IF(COUNTIF(Exclusions!$A:$A,$B4875)&gt;0,"Yes","No"))</f>
        <v/>
      </c>
      <c r="S4875" s="38">
        <f>IF($B4875="","",MIN(1,DAY($A4875)/IF($N4875="Superstore",Settings!$B$5,Settings!$B$4)))</f>
        <v/>
      </c>
      <c r="T4875" s="38">
        <f>IF(OR($B4875="",$G4875="",$S4875=0),"",$G4875/$S4875)</f>
        <v/>
      </c>
      <c r="U4875" s="36">
        <f>IF($T4875="","",IF($T4875&lt;Settings!$B$8,"Critical",IF($T4875&lt;Settings!$B$9,"Semi Critical","Non Critical")))</f>
        <v/>
      </c>
      <c r="V4875" s="28" t="n"/>
      <c r="Z4875">
        <f>IF($B4875="","",IFERROR(VLOOKUP($B4875,'Plan HC for CCA'!$A:$B,2,0),""))</f>
        <v/>
      </c>
      <c r="AA4875">
        <f>IF(OR($B4875="",$Z4875=""),"",IF(N($M4875)&lt;$Z4875,"Delta","No Delta"))</f>
        <v/>
      </c>
      <c r="AB4875">
        <f>IF(OR($B4875="",$Z4875=""),"",MAX(0,$Z4875-N($M4875)))</f>
        <v/>
      </c>
      <c r="AC4875" s="46">
        <f>IF($B4875="","",IFERROR(INDEX('CCA Util %'!$H:$H,MATCH($B4875,'CCA Util %'!$E:$E,0)),""))</f>
        <v/>
      </c>
      <c r="AD4875">
        <f>IF($B4875="","",IFERROR(INDEX('CCA Util %'!$G:$G,MATCH($B4875,'CCA Util %'!$E:$E,0)),""))</f>
        <v/>
      </c>
      <c r="AE4875">
        <f>IF(OR($B4875="",$U4875=""),"",$U4875&amp;" &amp; "&amp;IF(OR($AD4875="",$AD4875=0),"Util NA",$AD4875&amp;" Util"))</f>
        <v/>
      </c>
    </row>
    <row r="4876" ht="15.75" customHeight="1" s="42">
      <c r="A4876" s="41" t="n"/>
      <c r="G4876" s="38" t="n"/>
      <c r="H4876" s="38" t="n"/>
      <c r="I4876" s="38" t="n"/>
      <c r="J4876" s="38" t="n"/>
      <c r="K4876" s="38" t="n"/>
      <c r="L4876" s="38" t="n"/>
      <c r="N4876" s="36">
        <f>IF($B4876="","",IF($C4876="SUPERSTORE","Superstore","DH"))</f>
        <v/>
      </c>
      <c r="O4876" s="36">
        <f>IF($B4876="","",IFERROR(VLOOKUP($B4876,Mapping!$A:$C,2,0),"Not Mapped"))</f>
        <v/>
      </c>
      <c r="P4876" s="36">
        <f>IF($B4876="","",IFERROR(VLOOKUP($B4876,Mapping!$A:$C,3,0),"Not Mapped"))</f>
        <v/>
      </c>
      <c r="Q4876" s="36">
        <f>IF($B4876="","",IFERROR(VLOOKUP($O4876,Leaders!$A:$B,2,0),"Not Mapped"))</f>
        <v/>
      </c>
      <c r="R4876" s="36">
        <f>IF($B4876="","",IF(COUNTIF(Exclusions!$A:$A,$B4876)&gt;0,"Yes","No"))</f>
        <v/>
      </c>
      <c r="S4876" s="38">
        <f>IF($B4876="","",MIN(1,DAY($A4876)/IF($N4876="Superstore",Settings!$B$5,Settings!$B$4)))</f>
        <v/>
      </c>
      <c r="T4876" s="38">
        <f>IF(OR($B4876="",$G4876="",$S4876=0),"",$G4876/$S4876)</f>
        <v/>
      </c>
      <c r="U4876" s="36">
        <f>IF($T4876="","",IF($T4876&lt;Settings!$B$8,"Critical",IF($T4876&lt;Settings!$B$9,"Semi Critical","Non Critical")))</f>
        <v/>
      </c>
      <c r="V4876" s="28" t="n"/>
      <c r="Z4876">
        <f>IF($B4876="","",IFERROR(VLOOKUP($B4876,'Plan HC for CCA'!$A:$B,2,0),""))</f>
        <v/>
      </c>
      <c r="AA4876">
        <f>IF(OR($B4876="",$Z4876=""),"",IF(N($M4876)&lt;$Z4876,"Delta","No Delta"))</f>
        <v/>
      </c>
      <c r="AB4876">
        <f>IF(OR($B4876="",$Z4876=""),"",MAX(0,$Z4876-N($M4876)))</f>
        <v/>
      </c>
      <c r="AC4876" s="46">
        <f>IF($B4876="","",IFERROR(INDEX('CCA Util %'!$H:$H,MATCH($B4876,'CCA Util %'!$E:$E,0)),""))</f>
        <v/>
      </c>
      <c r="AD4876">
        <f>IF($B4876="","",IFERROR(INDEX('CCA Util %'!$G:$G,MATCH($B4876,'CCA Util %'!$E:$E,0)),""))</f>
        <v/>
      </c>
      <c r="AE4876">
        <f>IF(OR($B4876="",$U4876=""),"",$U4876&amp;" &amp; "&amp;IF(OR($AD4876="",$AD4876=0),"Util NA",$AD4876&amp;" Util"))</f>
        <v/>
      </c>
    </row>
    <row r="4877" ht="15.75" customHeight="1" s="42">
      <c r="A4877" s="41" t="n"/>
      <c r="G4877" s="38" t="n"/>
      <c r="H4877" s="38" t="n"/>
      <c r="I4877" s="38" t="n"/>
      <c r="J4877" s="38" t="n"/>
      <c r="K4877" s="38" t="n"/>
      <c r="L4877" s="38" t="n"/>
      <c r="N4877" s="36">
        <f>IF($B4877="","",IF($C4877="SUPERSTORE","Superstore","DH"))</f>
        <v/>
      </c>
      <c r="O4877" s="36">
        <f>IF($B4877="","",IFERROR(VLOOKUP($B4877,Mapping!$A:$C,2,0),"Not Mapped"))</f>
        <v/>
      </c>
      <c r="P4877" s="36">
        <f>IF($B4877="","",IFERROR(VLOOKUP($B4877,Mapping!$A:$C,3,0),"Not Mapped"))</f>
        <v/>
      </c>
      <c r="Q4877" s="36">
        <f>IF($B4877="","",IFERROR(VLOOKUP($O4877,Leaders!$A:$B,2,0),"Not Mapped"))</f>
        <v/>
      </c>
      <c r="R4877" s="36">
        <f>IF($B4877="","",IF(COUNTIF(Exclusions!$A:$A,$B4877)&gt;0,"Yes","No"))</f>
        <v/>
      </c>
      <c r="S4877" s="38">
        <f>IF($B4877="","",MIN(1,DAY($A4877)/IF($N4877="Superstore",Settings!$B$5,Settings!$B$4)))</f>
        <v/>
      </c>
      <c r="T4877" s="38">
        <f>IF(OR($B4877="",$G4877="",$S4877=0),"",$G4877/$S4877)</f>
        <v/>
      </c>
      <c r="U4877" s="36">
        <f>IF($T4877="","",IF($T4877&lt;Settings!$B$8,"Critical",IF($T4877&lt;Settings!$B$9,"Semi Critical","Non Critical")))</f>
        <v/>
      </c>
      <c r="V4877" s="28" t="n"/>
      <c r="Z4877">
        <f>IF($B4877="","",IFERROR(VLOOKUP($B4877,'Plan HC for CCA'!$A:$B,2,0),""))</f>
        <v/>
      </c>
      <c r="AA4877">
        <f>IF(OR($B4877="",$Z4877=""),"",IF(N($M4877)&lt;$Z4877,"Delta","No Delta"))</f>
        <v/>
      </c>
      <c r="AB4877">
        <f>IF(OR($B4877="",$Z4877=""),"",MAX(0,$Z4877-N($M4877)))</f>
        <v/>
      </c>
      <c r="AC4877" s="46">
        <f>IF($B4877="","",IFERROR(INDEX('CCA Util %'!$H:$H,MATCH($B4877,'CCA Util %'!$E:$E,0)),""))</f>
        <v/>
      </c>
      <c r="AD4877">
        <f>IF($B4877="","",IFERROR(INDEX('CCA Util %'!$G:$G,MATCH($B4877,'CCA Util %'!$E:$E,0)),""))</f>
        <v/>
      </c>
      <c r="AE4877">
        <f>IF(OR($B4877="",$U4877=""),"",$U4877&amp;" &amp; "&amp;IF(OR($AD4877="",$AD4877=0),"Util NA",$AD4877&amp;" Util"))</f>
        <v/>
      </c>
    </row>
    <row r="4878" ht="15.75" customHeight="1" s="42">
      <c r="A4878" s="41" t="n"/>
      <c r="G4878" s="38" t="n"/>
      <c r="H4878" s="38" t="n"/>
      <c r="I4878" s="38" t="n"/>
      <c r="J4878" s="38" t="n"/>
      <c r="K4878" s="38" t="n"/>
      <c r="L4878" s="38" t="n"/>
      <c r="N4878" s="36">
        <f>IF($B4878="","",IF($C4878="SUPERSTORE","Superstore","DH"))</f>
        <v/>
      </c>
      <c r="O4878" s="36">
        <f>IF($B4878="","",IFERROR(VLOOKUP($B4878,Mapping!$A:$C,2,0),"Not Mapped"))</f>
        <v/>
      </c>
      <c r="P4878" s="36">
        <f>IF($B4878="","",IFERROR(VLOOKUP($B4878,Mapping!$A:$C,3,0),"Not Mapped"))</f>
        <v/>
      </c>
      <c r="Q4878" s="36">
        <f>IF($B4878="","",IFERROR(VLOOKUP($O4878,Leaders!$A:$B,2,0),"Not Mapped"))</f>
        <v/>
      </c>
      <c r="R4878" s="36">
        <f>IF($B4878="","",IF(COUNTIF(Exclusions!$A:$A,$B4878)&gt;0,"Yes","No"))</f>
        <v/>
      </c>
      <c r="S4878" s="38">
        <f>IF($B4878="","",MIN(1,DAY($A4878)/IF($N4878="Superstore",Settings!$B$5,Settings!$B$4)))</f>
        <v/>
      </c>
      <c r="T4878" s="38">
        <f>IF(OR($B4878="",$G4878="",$S4878=0),"",$G4878/$S4878)</f>
        <v/>
      </c>
      <c r="U4878" s="36">
        <f>IF($T4878="","",IF($T4878&lt;Settings!$B$8,"Critical",IF($T4878&lt;Settings!$B$9,"Semi Critical","Non Critical")))</f>
        <v/>
      </c>
      <c r="V4878" s="28" t="n"/>
      <c r="Z4878">
        <f>IF($B4878="","",IFERROR(VLOOKUP($B4878,'Plan HC for CCA'!$A:$B,2,0),""))</f>
        <v/>
      </c>
      <c r="AA4878">
        <f>IF(OR($B4878="",$Z4878=""),"",IF(N($M4878)&lt;$Z4878,"Delta","No Delta"))</f>
        <v/>
      </c>
      <c r="AB4878">
        <f>IF(OR($B4878="",$Z4878=""),"",MAX(0,$Z4878-N($M4878)))</f>
        <v/>
      </c>
      <c r="AC4878" s="46">
        <f>IF($B4878="","",IFERROR(INDEX('CCA Util %'!$H:$H,MATCH($B4878,'CCA Util %'!$E:$E,0)),""))</f>
        <v/>
      </c>
      <c r="AD4878">
        <f>IF($B4878="","",IFERROR(INDEX('CCA Util %'!$G:$G,MATCH($B4878,'CCA Util %'!$E:$E,0)),""))</f>
        <v/>
      </c>
      <c r="AE4878">
        <f>IF(OR($B4878="",$U4878=""),"",$U4878&amp;" &amp; "&amp;IF(OR($AD4878="",$AD4878=0),"Util NA",$AD4878&amp;" Util"))</f>
        <v/>
      </c>
    </row>
    <row r="4879" ht="15.75" customHeight="1" s="42">
      <c r="A4879" s="41" t="n"/>
      <c r="G4879" s="38" t="n"/>
      <c r="H4879" s="38" t="n"/>
      <c r="I4879" s="38" t="n"/>
      <c r="J4879" s="38" t="n"/>
      <c r="K4879" s="38" t="n"/>
      <c r="L4879" s="38" t="n"/>
      <c r="N4879" s="36">
        <f>IF($B4879="","",IF($C4879="SUPERSTORE","Superstore","DH"))</f>
        <v/>
      </c>
      <c r="O4879" s="36">
        <f>IF($B4879="","",IFERROR(VLOOKUP($B4879,Mapping!$A:$C,2,0),"Not Mapped"))</f>
        <v/>
      </c>
      <c r="P4879" s="36">
        <f>IF($B4879="","",IFERROR(VLOOKUP($B4879,Mapping!$A:$C,3,0),"Not Mapped"))</f>
        <v/>
      </c>
      <c r="Q4879" s="36">
        <f>IF($B4879="","",IFERROR(VLOOKUP($O4879,Leaders!$A:$B,2,0),"Not Mapped"))</f>
        <v/>
      </c>
      <c r="R4879" s="36">
        <f>IF($B4879="","",IF(COUNTIF(Exclusions!$A:$A,$B4879)&gt;0,"Yes","No"))</f>
        <v/>
      </c>
      <c r="S4879" s="38">
        <f>IF($B4879="","",MIN(1,DAY($A4879)/IF($N4879="Superstore",Settings!$B$5,Settings!$B$4)))</f>
        <v/>
      </c>
      <c r="T4879" s="38">
        <f>IF(OR($B4879="",$G4879="",$S4879=0),"",$G4879/$S4879)</f>
        <v/>
      </c>
      <c r="U4879" s="36">
        <f>IF($T4879="","",IF($T4879&lt;Settings!$B$8,"Critical",IF($T4879&lt;Settings!$B$9,"Semi Critical","Non Critical")))</f>
        <v/>
      </c>
      <c r="V4879" s="28" t="n"/>
      <c r="Z4879">
        <f>IF($B4879="","",IFERROR(VLOOKUP($B4879,'Plan HC for CCA'!$A:$B,2,0),""))</f>
        <v/>
      </c>
      <c r="AA4879">
        <f>IF(OR($B4879="",$Z4879=""),"",IF(N($M4879)&lt;$Z4879,"Delta","No Delta"))</f>
        <v/>
      </c>
      <c r="AB4879">
        <f>IF(OR($B4879="",$Z4879=""),"",MAX(0,$Z4879-N($M4879)))</f>
        <v/>
      </c>
      <c r="AC4879" s="46">
        <f>IF($B4879="","",IFERROR(INDEX('CCA Util %'!$H:$H,MATCH($B4879,'CCA Util %'!$E:$E,0)),""))</f>
        <v/>
      </c>
      <c r="AD4879">
        <f>IF($B4879="","",IFERROR(INDEX('CCA Util %'!$G:$G,MATCH($B4879,'CCA Util %'!$E:$E,0)),""))</f>
        <v/>
      </c>
      <c r="AE4879">
        <f>IF(OR($B4879="",$U4879=""),"",$U4879&amp;" &amp; "&amp;IF(OR($AD4879="",$AD4879=0),"Util NA",$AD4879&amp;" Util"))</f>
        <v/>
      </c>
    </row>
    <row r="4880" ht="15.75" customHeight="1" s="42">
      <c r="A4880" s="41" t="n"/>
      <c r="G4880" s="38" t="n"/>
      <c r="H4880" s="38" t="n"/>
      <c r="I4880" s="38" t="n"/>
      <c r="J4880" s="38" t="n"/>
      <c r="K4880" s="38" t="n"/>
      <c r="L4880" s="38" t="n"/>
      <c r="N4880" s="36">
        <f>IF($B4880="","",IF($C4880="SUPERSTORE","Superstore","DH"))</f>
        <v/>
      </c>
      <c r="O4880" s="36">
        <f>IF($B4880="","",IFERROR(VLOOKUP($B4880,Mapping!$A:$C,2,0),"Not Mapped"))</f>
        <v/>
      </c>
      <c r="P4880" s="36">
        <f>IF($B4880="","",IFERROR(VLOOKUP($B4880,Mapping!$A:$C,3,0),"Not Mapped"))</f>
        <v/>
      </c>
      <c r="Q4880" s="36">
        <f>IF($B4880="","",IFERROR(VLOOKUP($O4880,Leaders!$A:$B,2,0),"Not Mapped"))</f>
        <v/>
      </c>
      <c r="R4880" s="36">
        <f>IF($B4880="","",IF(COUNTIF(Exclusions!$A:$A,$B4880)&gt;0,"Yes","No"))</f>
        <v/>
      </c>
      <c r="S4880" s="38">
        <f>IF($B4880="","",MIN(1,DAY($A4880)/IF($N4880="Superstore",Settings!$B$5,Settings!$B$4)))</f>
        <v/>
      </c>
      <c r="T4880" s="38">
        <f>IF(OR($B4880="",$G4880="",$S4880=0),"",$G4880/$S4880)</f>
        <v/>
      </c>
      <c r="U4880" s="36">
        <f>IF($T4880="","",IF($T4880&lt;Settings!$B$8,"Critical",IF($T4880&lt;Settings!$B$9,"Semi Critical","Non Critical")))</f>
        <v/>
      </c>
      <c r="V4880" s="28" t="n"/>
      <c r="Z4880">
        <f>IF($B4880="","",IFERROR(VLOOKUP($B4880,'Plan HC for CCA'!$A:$B,2,0),""))</f>
        <v/>
      </c>
      <c r="AA4880">
        <f>IF(OR($B4880="",$Z4880=""),"",IF(N($M4880)&lt;$Z4880,"Delta","No Delta"))</f>
        <v/>
      </c>
      <c r="AB4880">
        <f>IF(OR($B4880="",$Z4880=""),"",MAX(0,$Z4880-N($M4880)))</f>
        <v/>
      </c>
      <c r="AC4880" s="46">
        <f>IF($B4880="","",IFERROR(INDEX('CCA Util %'!$H:$H,MATCH($B4880,'CCA Util %'!$E:$E,0)),""))</f>
        <v/>
      </c>
      <c r="AD4880">
        <f>IF($B4880="","",IFERROR(INDEX('CCA Util %'!$G:$G,MATCH($B4880,'CCA Util %'!$E:$E,0)),""))</f>
        <v/>
      </c>
      <c r="AE4880">
        <f>IF(OR($B4880="",$U4880=""),"",$U4880&amp;" &amp; "&amp;IF(OR($AD4880="",$AD4880=0),"Util NA",$AD4880&amp;" Util"))</f>
        <v/>
      </c>
    </row>
    <row r="4881" ht="15.75" customHeight="1" s="42">
      <c r="A4881" s="41" t="n"/>
      <c r="G4881" s="38" t="n"/>
      <c r="H4881" s="38" t="n"/>
      <c r="I4881" s="38" t="n"/>
      <c r="J4881" s="38" t="n"/>
      <c r="K4881" s="38" t="n"/>
      <c r="L4881" s="38" t="n"/>
      <c r="N4881" s="36">
        <f>IF($B4881="","",IF($C4881="SUPERSTORE","Superstore","DH"))</f>
        <v/>
      </c>
      <c r="O4881" s="36">
        <f>IF($B4881="","",IFERROR(VLOOKUP($B4881,Mapping!$A:$C,2,0),"Not Mapped"))</f>
        <v/>
      </c>
      <c r="P4881" s="36">
        <f>IF($B4881="","",IFERROR(VLOOKUP($B4881,Mapping!$A:$C,3,0),"Not Mapped"))</f>
        <v/>
      </c>
      <c r="Q4881" s="36">
        <f>IF($B4881="","",IFERROR(VLOOKUP($O4881,Leaders!$A:$B,2,0),"Not Mapped"))</f>
        <v/>
      </c>
      <c r="R4881" s="36">
        <f>IF($B4881="","",IF(COUNTIF(Exclusions!$A:$A,$B4881)&gt;0,"Yes","No"))</f>
        <v/>
      </c>
      <c r="S4881" s="38">
        <f>IF($B4881="","",MIN(1,DAY($A4881)/IF($N4881="Superstore",Settings!$B$5,Settings!$B$4)))</f>
        <v/>
      </c>
      <c r="T4881" s="38">
        <f>IF(OR($B4881="",$G4881="",$S4881=0),"",$G4881/$S4881)</f>
        <v/>
      </c>
      <c r="U4881" s="36">
        <f>IF($T4881="","",IF($T4881&lt;Settings!$B$8,"Critical",IF($T4881&lt;Settings!$B$9,"Semi Critical","Non Critical")))</f>
        <v/>
      </c>
      <c r="V4881" s="28" t="n"/>
      <c r="Z4881">
        <f>IF($B4881="","",IFERROR(VLOOKUP($B4881,'Plan HC for CCA'!$A:$B,2,0),""))</f>
        <v/>
      </c>
      <c r="AA4881">
        <f>IF(OR($B4881="",$Z4881=""),"",IF(N($M4881)&lt;$Z4881,"Delta","No Delta"))</f>
        <v/>
      </c>
      <c r="AB4881">
        <f>IF(OR($B4881="",$Z4881=""),"",MAX(0,$Z4881-N($M4881)))</f>
        <v/>
      </c>
      <c r="AC4881" s="46">
        <f>IF($B4881="","",IFERROR(INDEX('CCA Util %'!$H:$H,MATCH($B4881,'CCA Util %'!$E:$E,0)),""))</f>
        <v/>
      </c>
      <c r="AD4881">
        <f>IF($B4881="","",IFERROR(INDEX('CCA Util %'!$G:$G,MATCH($B4881,'CCA Util %'!$E:$E,0)),""))</f>
        <v/>
      </c>
      <c r="AE4881">
        <f>IF(OR($B4881="",$U4881=""),"",$U4881&amp;" &amp; "&amp;IF(OR($AD4881="",$AD4881=0),"Util NA",$AD4881&amp;" Util"))</f>
        <v/>
      </c>
    </row>
    <row r="4882" ht="15.75" customHeight="1" s="42">
      <c r="A4882" s="41" t="n"/>
      <c r="G4882" s="38" t="n"/>
      <c r="H4882" s="38" t="n"/>
      <c r="I4882" s="38" t="n"/>
      <c r="J4882" s="38" t="n"/>
      <c r="K4882" s="38" t="n"/>
      <c r="L4882" s="38" t="n"/>
      <c r="N4882" s="36">
        <f>IF($B4882="","",IF($C4882="SUPERSTORE","Superstore","DH"))</f>
        <v/>
      </c>
      <c r="O4882" s="36">
        <f>IF($B4882="","",IFERROR(VLOOKUP($B4882,Mapping!$A:$C,2,0),"Not Mapped"))</f>
        <v/>
      </c>
      <c r="P4882" s="36">
        <f>IF($B4882="","",IFERROR(VLOOKUP($B4882,Mapping!$A:$C,3,0),"Not Mapped"))</f>
        <v/>
      </c>
      <c r="Q4882" s="36">
        <f>IF($B4882="","",IFERROR(VLOOKUP($O4882,Leaders!$A:$B,2,0),"Not Mapped"))</f>
        <v/>
      </c>
      <c r="R4882" s="36">
        <f>IF($B4882="","",IF(COUNTIF(Exclusions!$A:$A,$B4882)&gt;0,"Yes","No"))</f>
        <v/>
      </c>
      <c r="S4882" s="38">
        <f>IF($B4882="","",MIN(1,DAY($A4882)/IF($N4882="Superstore",Settings!$B$5,Settings!$B$4)))</f>
        <v/>
      </c>
      <c r="T4882" s="38">
        <f>IF(OR($B4882="",$G4882="",$S4882=0),"",$G4882/$S4882)</f>
        <v/>
      </c>
      <c r="U4882" s="36">
        <f>IF($T4882="","",IF($T4882&lt;Settings!$B$8,"Critical",IF($T4882&lt;Settings!$B$9,"Semi Critical","Non Critical")))</f>
        <v/>
      </c>
      <c r="V4882" s="28" t="n"/>
      <c r="Z4882">
        <f>IF($B4882="","",IFERROR(VLOOKUP($B4882,'Plan HC for CCA'!$A:$B,2,0),""))</f>
        <v/>
      </c>
      <c r="AA4882">
        <f>IF(OR($B4882="",$Z4882=""),"",IF(N($M4882)&lt;$Z4882,"Delta","No Delta"))</f>
        <v/>
      </c>
      <c r="AB4882">
        <f>IF(OR($B4882="",$Z4882=""),"",MAX(0,$Z4882-N($M4882)))</f>
        <v/>
      </c>
      <c r="AC4882" s="46">
        <f>IF($B4882="","",IFERROR(INDEX('CCA Util %'!$H:$H,MATCH($B4882,'CCA Util %'!$E:$E,0)),""))</f>
        <v/>
      </c>
      <c r="AD4882">
        <f>IF($B4882="","",IFERROR(INDEX('CCA Util %'!$G:$G,MATCH($B4882,'CCA Util %'!$E:$E,0)),""))</f>
        <v/>
      </c>
      <c r="AE4882">
        <f>IF(OR($B4882="",$U4882=""),"",$U4882&amp;" &amp; "&amp;IF(OR($AD4882="",$AD4882=0),"Util NA",$AD4882&amp;" Util"))</f>
        <v/>
      </c>
    </row>
    <row r="4883" ht="15.75" customHeight="1" s="42">
      <c r="A4883" s="41" t="n"/>
      <c r="G4883" s="38" t="n"/>
      <c r="H4883" s="38" t="n"/>
      <c r="I4883" s="38" t="n"/>
      <c r="J4883" s="38" t="n"/>
      <c r="K4883" s="38" t="n"/>
      <c r="L4883" s="38" t="n"/>
      <c r="N4883" s="36">
        <f>IF($B4883="","",IF($C4883="SUPERSTORE","Superstore","DH"))</f>
        <v/>
      </c>
      <c r="O4883" s="36">
        <f>IF($B4883="","",IFERROR(VLOOKUP($B4883,Mapping!$A:$C,2,0),"Not Mapped"))</f>
        <v/>
      </c>
      <c r="P4883" s="36">
        <f>IF($B4883="","",IFERROR(VLOOKUP($B4883,Mapping!$A:$C,3,0),"Not Mapped"))</f>
        <v/>
      </c>
      <c r="Q4883" s="36">
        <f>IF($B4883="","",IFERROR(VLOOKUP($O4883,Leaders!$A:$B,2,0),"Not Mapped"))</f>
        <v/>
      </c>
      <c r="R4883" s="36">
        <f>IF($B4883="","",IF(COUNTIF(Exclusions!$A:$A,$B4883)&gt;0,"Yes","No"))</f>
        <v/>
      </c>
      <c r="S4883" s="38">
        <f>IF($B4883="","",MIN(1,DAY($A4883)/IF($N4883="Superstore",Settings!$B$5,Settings!$B$4)))</f>
        <v/>
      </c>
      <c r="T4883" s="38">
        <f>IF(OR($B4883="",$G4883="",$S4883=0),"",$G4883/$S4883)</f>
        <v/>
      </c>
      <c r="U4883" s="36">
        <f>IF($T4883="","",IF($T4883&lt;Settings!$B$8,"Critical",IF($T4883&lt;Settings!$B$9,"Semi Critical","Non Critical")))</f>
        <v/>
      </c>
      <c r="V4883" s="28" t="n"/>
      <c r="Z4883">
        <f>IF($B4883="","",IFERROR(VLOOKUP($B4883,'Plan HC for CCA'!$A:$B,2,0),""))</f>
        <v/>
      </c>
      <c r="AA4883">
        <f>IF(OR($B4883="",$Z4883=""),"",IF(N($M4883)&lt;$Z4883,"Delta","No Delta"))</f>
        <v/>
      </c>
      <c r="AB4883">
        <f>IF(OR($B4883="",$Z4883=""),"",MAX(0,$Z4883-N($M4883)))</f>
        <v/>
      </c>
      <c r="AC4883" s="46">
        <f>IF($B4883="","",IFERROR(INDEX('CCA Util %'!$H:$H,MATCH($B4883,'CCA Util %'!$E:$E,0)),""))</f>
        <v/>
      </c>
      <c r="AD4883">
        <f>IF($B4883="","",IFERROR(INDEX('CCA Util %'!$G:$G,MATCH($B4883,'CCA Util %'!$E:$E,0)),""))</f>
        <v/>
      </c>
      <c r="AE4883">
        <f>IF(OR($B4883="",$U4883=""),"",$U4883&amp;" &amp; "&amp;IF(OR($AD4883="",$AD4883=0),"Util NA",$AD4883&amp;" Util"))</f>
        <v/>
      </c>
    </row>
    <row r="4884" ht="15.75" customHeight="1" s="42">
      <c r="A4884" s="41" t="n"/>
      <c r="G4884" s="38" t="n"/>
      <c r="H4884" s="38" t="n"/>
      <c r="I4884" s="38" t="n"/>
      <c r="J4884" s="38" t="n"/>
      <c r="K4884" s="38" t="n"/>
      <c r="L4884" s="38" t="n"/>
      <c r="N4884" s="36">
        <f>IF($B4884="","",IF($C4884="SUPERSTORE","Superstore","DH"))</f>
        <v/>
      </c>
      <c r="O4884" s="36">
        <f>IF($B4884="","",IFERROR(VLOOKUP($B4884,Mapping!$A:$C,2,0),"Not Mapped"))</f>
        <v/>
      </c>
      <c r="P4884" s="36">
        <f>IF($B4884="","",IFERROR(VLOOKUP($B4884,Mapping!$A:$C,3,0),"Not Mapped"))</f>
        <v/>
      </c>
      <c r="Q4884" s="36">
        <f>IF($B4884="","",IFERROR(VLOOKUP($O4884,Leaders!$A:$B,2,0),"Not Mapped"))</f>
        <v/>
      </c>
      <c r="R4884" s="36">
        <f>IF($B4884="","",IF(COUNTIF(Exclusions!$A:$A,$B4884)&gt;0,"Yes","No"))</f>
        <v/>
      </c>
      <c r="S4884" s="38">
        <f>IF($B4884="","",MIN(1,DAY($A4884)/IF($N4884="Superstore",Settings!$B$5,Settings!$B$4)))</f>
        <v/>
      </c>
      <c r="T4884" s="38">
        <f>IF(OR($B4884="",$G4884="",$S4884=0),"",$G4884/$S4884)</f>
        <v/>
      </c>
      <c r="U4884" s="36">
        <f>IF($T4884="","",IF($T4884&lt;Settings!$B$8,"Critical",IF($T4884&lt;Settings!$B$9,"Semi Critical","Non Critical")))</f>
        <v/>
      </c>
      <c r="V4884" s="28" t="n"/>
      <c r="Z4884">
        <f>IF($B4884="","",IFERROR(VLOOKUP($B4884,'Plan HC for CCA'!$A:$B,2,0),""))</f>
        <v/>
      </c>
      <c r="AA4884">
        <f>IF(OR($B4884="",$Z4884=""),"",IF(N($M4884)&lt;$Z4884,"Delta","No Delta"))</f>
        <v/>
      </c>
      <c r="AB4884">
        <f>IF(OR($B4884="",$Z4884=""),"",MAX(0,$Z4884-N($M4884)))</f>
        <v/>
      </c>
      <c r="AC4884" s="46">
        <f>IF($B4884="","",IFERROR(INDEX('CCA Util %'!$H:$H,MATCH($B4884,'CCA Util %'!$E:$E,0)),""))</f>
        <v/>
      </c>
      <c r="AD4884">
        <f>IF($B4884="","",IFERROR(INDEX('CCA Util %'!$G:$G,MATCH($B4884,'CCA Util %'!$E:$E,0)),""))</f>
        <v/>
      </c>
      <c r="AE4884">
        <f>IF(OR($B4884="",$U4884=""),"",$U4884&amp;" &amp; "&amp;IF(OR($AD4884="",$AD4884=0),"Util NA",$AD4884&amp;" Util"))</f>
        <v/>
      </c>
    </row>
    <row r="4885" ht="15.75" customHeight="1" s="42">
      <c r="A4885" s="41" t="n"/>
      <c r="G4885" s="38" t="n"/>
      <c r="H4885" s="38" t="n"/>
      <c r="I4885" s="38" t="n"/>
      <c r="J4885" s="38" t="n"/>
      <c r="K4885" s="38" t="n"/>
      <c r="L4885" s="38" t="n"/>
      <c r="N4885" s="36">
        <f>IF($B4885="","",IF($C4885="SUPERSTORE","Superstore","DH"))</f>
        <v/>
      </c>
      <c r="O4885" s="36">
        <f>IF($B4885="","",IFERROR(VLOOKUP($B4885,Mapping!$A:$C,2,0),"Not Mapped"))</f>
        <v/>
      </c>
      <c r="P4885" s="36">
        <f>IF($B4885="","",IFERROR(VLOOKUP($B4885,Mapping!$A:$C,3,0),"Not Mapped"))</f>
        <v/>
      </c>
      <c r="Q4885" s="36">
        <f>IF($B4885="","",IFERROR(VLOOKUP($O4885,Leaders!$A:$B,2,0),"Not Mapped"))</f>
        <v/>
      </c>
      <c r="R4885" s="36">
        <f>IF($B4885="","",IF(COUNTIF(Exclusions!$A:$A,$B4885)&gt;0,"Yes","No"))</f>
        <v/>
      </c>
      <c r="S4885" s="38">
        <f>IF($B4885="","",MIN(1,DAY($A4885)/IF($N4885="Superstore",Settings!$B$5,Settings!$B$4)))</f>
        <v/>
      </c>
      <c r="T4885" s="38">
        <f>IF(OR($B4885="",$G4885="",$S4885=0),"",$G4885/$S4885)</f>
        <v/>
      </c>
      <c r="U4885" s="36">
        <f>IF($T4885="","",IF($T4885&lt;Settings!$B$8,"Critical",IF($T4885&lt;Settings!$B$9,"Semi Critical","Non Critical")))</f>
        <v/>
      </c>
      <c r="V4885" s="28" t="n"/>
      <c r="Z4885">
        <f>IF($B4885="","",IFERROR(VLOOKUP($B4885,'Plan HC for CCA'!$A:$B,2,0),""))</f>
        <v/>
      </c>
      <c r="AA4885">
        <f>IF(OR($B4885="",$Z4885=""),"",IF(N($M4885)&lt;$Z4885,"Delta","No Delta"))</f>
        <v/>
      </c>
      <c r="AB4885">
        <f>IF(OR($B4885="",$Z4885=""),"",MAX(0,$Z4885-N($M4885)))</f>
        <v/>
      </c>
      <c r="AC4885" s="46">
        <f>IF($B4885="","",IFERROR(INDEX('CCA Util %'!$H:$H,MATCH($B4885,'CCA Util %'!$E:$E,0)),""))</f>
        <v/>
      </c>
      <c r="AD4885">
        <f>IF($B4885="","",IFERROR(INDEX('CCA Util %'!$G:$G,MATCH($B4885,'CCA Util %'!$E:$E,0)),""))</f>
        <v/>
      </c>
      <c r="AE4885">
        <f>IF(OR($B4885="",$U4885=""),"",$U4885&amp;" &amp; "&amp;IF(OR($AD4885="",$AD4885=0),"Util NA",$AD4885&amp;" Util"))</f>
        <v/>
      </c>
    </row>
    <row r="4886" ht="15.75" customHeight="1" s="42">
      <c r="A4886" s="41" t="n"/>
      <c r="G4886" s="38" t="n"/>
      <c r="H4886" s="38" t="n"/>
      <c r="I4886" s="38" t="n"/>
      <c r="J4886" s="38" t="n"/>
      <c r="K4886" s="38" t="n"/>
      <c r="L4886" s="38" t="n"/>
      <c r="N4886" s="36">
        <f>IF($B4886="","",IF($C4886="SUPERSTORE","Superstore","DH"))</f>
        <v/>
      </c>
      <c r="O4886" s="36">
        <f>IF($B4886="","",IFERROR(VLOOKUP($B4886,Mapping!$A:$C,2,0),"Not Mapped"))</f>
        <v/>
      </c>
      <c r="P4886" s="36">
        <f>IF($B4886="","",IFERROR(VLOOKUP($B4886,Mapping!$A:$C,3,0),"Not Mapped"))</f>
        <v/>
      </c>
      <c r="Q4886" s="36">
        <f>IF($B4886="","",IFERROR(VLOOKUP($O4886,Leaders!$A:$B,2,0),"Not Mapped"))</f>
        <v/>
      </c>
      <c r="R4886" s="36">
        <f>IF($B4886="","",IF(COUNTIF(Exclusions!$A:$A,$B4886)&gt;0,"Yes","No"))</f>
        <v/>
      </c>
      <c r="S4886" s="38">
        <f>IF($B4886="","",MIN(1,DAY($A4886)/IF($N4886="Superstore",Settings!$B$5,Settings!$B$4)))</f>
        <v/>
      </c>
      <c r="T4886" s="38">
        <f>IF(OR($B4886="",$G4886="",$S4886=0),"",$G4886/$S4886)</f>
        <v/>
      </c>
      <c r="U4886" s="36">
        <f>IF($T4886="","",IF($T4886&lt;Settings!$B$8,"Critical",IF($T4886&lt;Settings!$B$9,"Semi Critical","Non Critical")))</f>
        <v/>
      </c>
      <c r="V4886" s="28" t="n"/>
      <c r="Z4886">
        <f>IF($B4886="","",IFERROR(VLOOKUP($B4886,'Plan HC for CCA'!$A:$B,2,0),""))</f>
        <v/>
      </c>
      <c r="AA4886">
        <f>IF(OR($B4886="",$Z4886=""),"",IF(N($M4886)&lt;$Z4886,"Delta","No Delta"))</f>
        <v/>
      </c>
      <c r="AB4886">
        <f>IF(OR($B4886="",$Z4886=""),"",MAX(0,$Z4886-N($M4886)))</f>
        <v/>
      </c>
      <c r="AC4886" s="46">
        <f>IF($B4886="","",IFERROR(INDEX('CCA Util %'!$H:$H,MATCH($B4886,'CCA Util %'!$E:$E,0)),""))</f>
        <v/>
      </c>
      <c r="AD4886">
        <f>IF($B4886="","",IFERROR(INDEX('CCA Util %'!$G:$G,MATCH($B4886,'CCA Util %'!$E:$E,0)),""))</f>
        <v/>
      </c>
      <c r="AE4886">
        <f>IF(OR($B4886="",$U4886=""),"",$U4886&amp;" &amp; "&amp;IF(OR($AD4886="",$AD4886=0),"Util NA",$AD4886&amp;" Util"))</f>
        <v/>
      </c>
    </row>
    <row r="4887" ht="15.75" customHeight="1" s="42">
      <c r="A4887" s="41" t="n"/>
      <c r="G4887" s="38" t="n"/>
      <c r="H4887" s="38" t="n"/>
      <c r="I4887" s="38" t="n"/>
      <c r="J4887" s="38" t="n"/>
      <c r="K4887" s="38" t="n"/>
      <c r="L4887" s="38" t="n"/>
      <c r="N4887" s="36">
        <f>IF($B4887="","",IF($C4887="SUPERSTORE","Superstore","DH"))</f>
        <v/>
      </c>
      <c r="O4887" s="36">
        <f>IF($B4887="","",IFERROR(VLOOKUP($B4887,Mapping!$A:$C,2,0),"Not Mapped"))</f>
        <v/>
      </c>
      <c r="P4887" s="36">
        <f>IF($B4887="","",IFERROR(VLOOKUP($B4887,Mapping!$A:$C,3,0),"Not Mapped"))</f>
        <v/>
      </c>
      <c r="Q4887" s="36">
        <f>IF($B4887="","",IFERROR(VLOOKUP($O4887,Leaders!$A:$B,2,0),"Not Mapped"))</f>
        <v/>
      </c>
      <c r="R4887" s="36">
        <f>IF($B4887="","",IF(COUNTIF(Exclusions!$A:$A,$B4887)&gt;0,"Yes","No"))</f>
        <v/>
      </c>
      <c r="S4887" s="38">
        <f>IF($B4887="","",MIN(1,DAY($A4887)/IF($N4887="Superstore",Settings!$B$5,Settings!$B$4)))</f>
        <v/>
      </c>
      <c r="T4887" s="38">
        <f>IF(OR($B4887="",$G4887="",$S4887=0),"",$G4887/$S4887)</f>
        <v/>
      </c>
      <c r="U4887" s="36">
        <f>IF($T4887="","",IF($T4887&lt;Settings!$B$8,"Critical",IF($T4887&lt;Settings!$B$9,"Semi Critical","Non Critical")))</f>
        <v/>
      </c>
      <c r="V4887" s="28" t="n"/>
      <c r="Z4887">
        <f>IF($B4887="","",IFERROR(VLOOKUP($B4887,'Plan HC for CCA'!$A:$B,2,0),""))</f>
        <v/>
      </c>
      <c r="AA4887">
        <f>IF(OR($B4887="",$Z4887=""),"",IF(N($M4887)&lt;$Z4887,"Delta","No Delta"))</f>
        <v/>
      </c>
      <c r="AB4887">
        <f>IF(OR($B4887="",$Z4887=""),"",MAX(0,$Z4887-N($M4887)))</f>
        <v/>
      </c>
      <c r="AC4887" s="46">
        <f>IF($B4887="","",IFERROR(INDEX('CCA Util %'!$H:$H,MATCH($B4887,'CCA Util %'!$E:$E,0)),""))</f>
        <v/>
      </c>
      <c r="AD4887">
        <f>IF($B4887="","",IFERROR(INDEX('CCA Util %'!$G:$G,MATCH($B4887,'CCA Util %'!$E:$E,0)),""))</f>
        <v/>
      </c>
      <c r="AE4887">
        <f>IF(OR($B4887="",$U4887=""),"",$U4887&amp;" &amp; "&amp;IF(OR($AD4887="",$AD4887=0),"Util NA",$AD4887&amp;" Util"))</f>
        <v/>
      </c>
    </row>
    <row r="4888" ht="15.75" customHeight="1" s="42">
      <c r="A4888" s="41" t="n"/>
      <c r="G4888" s="38" t="n"/>
      <c r="H4888" s="38" t="n"/>
      <c r="I4888" s="38" t="n"/>
      <c r="J4888" s="38" t="n"/>
      <c r="K4888" s="38" t="n"/>
      <c r="L4888" s="38" t="n"/>
      <c r="N4888" s="36">
        <f>IF($B4888="","",IF($C4888="SUPERSTORE","Superstore","DH"))</f>
        <v/>
      </c>
      <c r="O4888" s="36">
        <f>IF($B4888="","",IFERROR(VLOOKUP($B4888,Mapping!$A:$C,2,0),"Not Mapped"))</f>
        <v/>
      </c>
      <c r="P4888" s="36">
        <f>IF($B4888="","",IFERROR(VLOOKUP($B4888,Mapping!$A:$C,3,0),"Not Mapped"))</f>
        <v/>
      </c>
      <c r="Q4888" s="36">
        <f>IF($B4888="","",IFERROR(VLOOKUP($O4888,Leaders!$A:$B,2,0),"Not Mapped"))</f>
        <v/>
      </c>
      <c r="R4888" s="36">
        <f>IF($B4888="","",IF(COUNTIF(Exclusions!$A:$A,$B4888)&gt;0,"Yes","No"))</f>
        <v/>
      </c>
      <c r="S4888" s="38">
        <f>IF($B4888="","",MIN(1,DAY($A4888)/IF($N4888="Superstore",Settings!$B$5,Settings!$B$4)))</f>
        <v/>
      </c>
      <c r="T4888" s="38">
        <f>IF(OR($B4888="",$G4888="",$S4888=0),"",$G4888/$S4888)</f>
        <v/>
      </c>
      <c r="U4888" s="36">
        <f>IF($T4888="","",IF($T4888&lt;Settings!$B$8,"Critical",IF($T4888&lt;Settings!$B$9,"Semi Critical","Non Critical")))</f>
        <v/>
      </c>
      <c r="V4888" s="28" t="n"/>
      <c r="Z4888">
        <f>IF($B4888="","",IFERROR(VLOOKUP($B4888,'Plan HC for CCA'!$A:$B,2,0),""))</f>
        <v/>
      </c>
      <c r="AA4888">
        <f>IF(OR($B4888="",$Z4888=""),"",IF(N($M4888)&lt;$Z4888,"Delta","No Delta"))</f>
        <v/>
      </c>
      <c r="AB4888">
        <f>IF(OR($B4888="",$Z4888=""),"",MAX(0,$Z4888-N($M4888)))</f>
        <v/>
      </c>
      <c r="AC4888" s="46">
        <f>IF($B4888="","",IFERROR(INDEX('CCA Util %'!$H:$H,MATCH($B4888,'CCA Util %'!$E:$E,0)),""))</f>
        <v/>
      </c>
      <c r="AD4888">
        <f>IF($B4888="","",IFERROR(INDEX('CCA Util %'!$G:$G,MATCH($B4888,'CCA Util %'!$E:$E,0)),""))</f>
        <v/>
      </c>
      <c r="AE4888">
        <f>IF(OR($B4888="",$U4888=""),"",$U4888&amp;" &amp; "&amp;IF(OR($AD4888="",$AD4888=0),"Util NA",$AD4888&amp;" Util"))</f>
        <v/>
      </c>
    </row>
    <row r="4889" ht="15.75" customHeight="1" s="42">
      <c r="A4889" s="41" t="n"/>
      <c r="G4889" s="38" t="n"/>
      <c r="H4889" s="38" t="n"/>
      <c r="I4889" s="38" t="n"/>
      <c r="J4889" s="38" t="n"/>
      <c r="K4889" s="38" t="n"/>
      <c r="L4889" s="38" t="n"/>
      <c r="N4889" s="36">
        <f>IF($B4889="","",IF($C4889="SUPERSTORE","Superstore","DH"))</f>
        <v/>
      </c>
      <c r="O4889" s="36">
        <f>IF($B4889="","",IFERROR(VLOOKUP($B4889,Mapping!$A:$C,2,0),"Not Mapped"))</f>
        <v/>
      </c>
      <c r="P4889" s="36">
        <f>IF($B4889="","",IFERROR(VLOOKUP($B4889,Mapping!$A:$C,3,0),"Not Mapped"))</f>
        <v/>
      </c>
      <c r="Q4889" s="36">
        <f>IF($B4889="","",IFERROR(VLOOKUP($O4889,Leaders!$A:$B,2,0),"Not Mapped"))</f>
        <v/>
      </c>
      <c r="R4889" s="36">
        <f>IF($B4889="","",IF(COUNTIF(Exclusions!$A:$A,$B4889)&gt;0,"Yes","No"))</f>
        <v/>
      </c>
      <c r="S4889" s="38">
        <f>IF($B4889="","",MIN(1,DAY($A4889)/IF($N4889="Superstore",Settings!$B$5,Settings!$B$4)))</f>
        <v/>
      </c>
      <c r="T4889" s="38">
        <f>IF(OR($B4889="",$G4889="",$S4889=0),"",$G4889/$S4889)</f>
        <v/>
      </c>
      <c r="U4889" s="36">
        <f>IF($T4889="","",IF($T4889&lt;Settings!$B$8,"Critical",IF($T4889&lt;Settings!$B$9,"Semi Critical","Non Critical")))</f>
        <v/>
      </c>
      <c r="V4889" s="28" t="n"/>
      <c r="Z4889">
        <f>IF($B4889="","",IFERROR(VLOOKUP($B4889,'Plan HC for CCA'!$A:$B,2,0),""))</f>
        <v/>
      </c>
      <c r="AA4889">
        <f>IF(OR($B4889="",$Z4889=""),"",IF(N($M4889)&lt;$Z4889,"Delta","No Delta"))</f>
        <v/>
      </c>
      <c r="AB4889">
        <f>IF(OR($B4889="",$Z4889=""),"",MAX(0,$Z4889-N($M4889)))</f>
        <v/>
      </c>
      <c r="AC4889" s="46">
        <f>IF($B4889="","",IFERROR(INDEX('CCA Util %'!$H:$H,MATCH($B4889,'CCA Util %'!$E:$E,0)),""))</f>
        <v/>
      </c>
      <c r="AD4889">
        <f>IF($B4889="","",IFERROR(INDEX('CCA Util %'!$G:$G,MATCH($B4889,'CCA Util %'!$E:$E,0)),""))</f>
        <v/>
      </c>
      <c r="AE4889">
        <f>IF(OR($B4889="",$U4889=""),"",$U4889&amp;" &amp; "&amp;IF(OR($AD4889="",$AD4889=0),"Util NA",$AD4889&amp;" Util"))</f>
        <v/>
      </c>
    </row>
    <row r="4890" ht="15.75" customHeight="1" s="42">
      <c r="A4890" s="41" t="n"/>
      <c r="G4890" s="38" t="n"/>
      <c r="H4890" s="38" t="n"/>
      <c r="I4890" s="38" t="n"/>
      <c r="J4890" s="38" t="n"/>
      <c r="K4890" s="38" t="n"/>
      <c r="L4890" s="38" t="n"/>
      <c r="N4890" s="36">
        <f>IF($B4890="","",IF($C4890="SUPERSTORE","Superstore","DH"))</f>
        <v/>
      </c>
      <c r="O4890" s="36">
        <f>IF($B4890="","",IFERROR(VLOOKUP($B4890,Mapping!$A:$C,2,0),"Not Mapped"))</f>
        <v/>
      </c>
      <c r="P4890" s="36">
        <f>IF($B4890="","",IFERROR(VLOOKUP($B4890,Mapping!$A:$C,3,0),"Not Mapped"))</f>
        <v/>
      </c>
      <c r="Q4890" s="36">
        <f>IF($B4890="","",IFERROR(VLOOKUP($O4890,Leaders!$A:$B,2,0),"Not Mapped"))</f>
        <v/>
      </c>
      <c r="R4890" s="36">
        <f>IF($B4890="","",IF(COUNTIF(Exclusions!$A:$A,$B4890)&gt;0,"Yes","No"))</f>
        <v/>
      </c>
      <c r="S4890" s="38">
        <f>IF($B4890="","",MIN(1,DAY($A4890)/IF($N4890="Superstore",Settings!$B$5,Settings!$B$4)))</f>
        <v/>
      </c>
      <c r="T4890" s="38">
        <f>IF(OR($B4890="",$G4890="",$S4890=0),"",$G4890/$S4890)</f>
        <v/>
      </c>
      <c r="U4890" s="36">
        <f>IF($T4890="","",IF($T4890&lt;Settings!$B$8,"Critical",IF($T4890&lt;Settings!$B$9,"Semi Critical","Non Critical")))</f>
        <v/>
      </c>
      <c r="V4890" s="28" t="n"/>
      <c r="Z4890">
        <f>IF($B4890="","",IFERROR(VLOOKUP($B4890,'Plan HC for CCA'!$A:$B,2,0),""))</f>
        <v/>
      </c>
      <c r="AA4890">
        <f>IF(OR($B4890="",$Z4890=""),"",IF(N($M4890)&lt;$Z4890,"Delta","No Delta"))</f>
        <v/>
      </c>
      <c r="AB4890">
        <f>IF(OR($B4890="",$Z4890=""),"",MAX(0,$Z4890-N($M4890)))</f>
        <v/>
      </c>
      <c r="AC4890" s="46">
        <f>IF($B4890="","",IFERROR(INDEX('CCA Util %'!$H:$H,MATCH($B4890,'CCA Util %'!$E:$E,0)),""))</f>
        <v/>
      </c>
      <c r="AD4890">
        <f>IF($B4890="","",IFERROR(INDEX('CCA Util %'!$G:$G,MATCH($B4890,'CCA Util %'!$E:$E,0)),""))</f>
        <v/>
      </c>
      <c r="AE4890">
        <f>IF(OR($B4890="",$U4890=""),"",$U4890&amp;" &amp; "&amp;IF(OR($AD4890="",$AD4890=0),"Util NA",$AD4890&amp;" Util"))</f>
        <v/>
      </c>
    </row>
    <row r="4891" ht="15.75" customHeight="1" s="42">
      <c r="A4891" s="41" t="n"/>
      <c r="G4891" s="38" t="n"/>
      <c r="H4891" s="38" t="n"/>
      <c r="I4891" s="38" t="n"/>
      <c r="J4891" s="38" t="n"/>
      <c r="K4891" s="38" t="n"/>
      <c r="L4891" s="38" t="n"/>
      <c r="N4891" s="36">
        <f>IF($B4891="","",IF($C4891="SUPERSTORE","Superstore","DH"))</f>
        <v/>
      </c>
      <c r="O4891" s="36">
        <f>IF($B4891="","",IFERROR(VLOOKUP($B4891,Mapping!$A:$C,2,0),"Not Mapped"))</f>
        <v/>
      </c>
      <c r="P4891" s="36">
        <f>IF($B4891="","",IFERROR(VLOOKUP($B4891,Mapping!$A:$C,3,0),"Not Mapped"))</f>
        <v/>
      </c>
      <c r="Q4891" s="36">
        <f>IF($B4891="","",IFERROR(VLOOKUP($O4891,Leaders!$A:$B,2,0),"Not Mapped"))</f>
        <v/>
      </c>
      <c r="R4891" s="36">
        <f>IF($B4891="","",IF(COUNTIF(Exclusions!$A:$A,$B4891)&gt;0,"Yes","No"))</f>
        <v/>
      </c>
      <c r="S4891" s="38">
        <f>IF($B4891="","",MIN(1,DAY($A4891)/IF($N4891="Superstore",Settings!$B$5,Settings!$B$4)))</f>
        <v/>
      </c>
      <c r="T4891" s="38">
        <f>IF(OR($B4891="",$G4891="",$S4891=0),"",$G4891/$S4891)</f>
        <v/>
      </c>
      <c r="U4891" s="36">
        <f>IF($T4891="","",IF($T4891&lt;Settings!$B$8,"Critical",IF($T4891&lt;Settings!$B$9,"Semi Critical","Non Critical")))</f>
        <v/>
      </c>
      <c r="V4891" s="28" t="n"/>
      <c r="Z4891">
        <f>IF($B4891="","",IFERROR(VLOOKUP($B4891,'Plan HC for CCA'!$A:$B,2,0),""))</f>
        <v/>
      </c>
      <c r="AA4891">
        <f>IF(OR($B4891="",$Z4891=""),"",IF(N($M4891)&lt;$Z4891,"Delta","No Delta"))</f>
        <v/>
      </c>
      <c r="AB4891">
        <f>IF(OR($B4891="",$Z4891=""),"",MAX(0,$Z4891-N($M4891)))</f>
        <v/>
      </c>
      <c r="AC4891" s="46">
        <f>IF($B4891="","",IFERROR(INDEX('CCA Util %'!$H:$H,MATCH($B4891,'CCA Util %'!$E:$E,0)),""))</f>
        <v/>
      </c>
      <c r="AD4891">
        <f>IF($B4891="","",IFERROR(INDEX('CCA Util %'!$G:$G,MATCH($B4891,'CCA Util %'!$E:$E,0)),""))</f>
        <v/>
      </c>
      <c r="AE4891">
        <f>IF(OR($B4891="",$U4891=""),"",$U4891&amp;" &amp; "&amp;IF(OR($AD4891="",$AD4891=0),"Util NA",$AD4891&amp;" Util"))</f>
        <v/>
      </c>
    </row>
    <row r="4892" ht="15.75" customHeight="1" s="42">
      <c r="A4892" s="41" t="n"/>
      <c r="G4892" s="38" t="n"/>
      <c r="H4892" s="38" t="n"/>
      <c r="I4892" s="38" t="n"/>
      <c r="J4892" s="38" t="n"/>
      <c r="K4892" s="38" t="n"/>
      <c r="L4892" s="38" t="n"/>
      <c r="N4892" s="36">
        <f>IF($B4892="","",IF($C4892="SUPERSTORE","Superstore","DH"))</f>
        <v/>
      </c>
      <c r="O4892" s="36">
        <f>IF($B4892="","",IFERROR(VLOOKUP($B4892,Mapping!$A:$C,2,0),"Not Mapped"))</f>
        <v/>
      </c>
      <c r="P4892" s="36">
        <f>IF($B4892="","",IFERROR(VLOOKUP($B4892,Mapping!$A:$C,3,0),"Not Mapped"))</f>
        <v/>
      </c>
      <c r="Q4892" s="36">
        <f>IF($B4892="","",IFERROR(VLOOKUP($O4892,Leaders!$A:$B,2,0),"Not Mapped"))</f>
        <v/>
      </c>
      <c r="R4892" s="36">
        <f>IF($B4892="","",IF(COUNTIF(Exclusions!$A:$A,$B4892)&gt;0,"Yes","No"))</f>
        <v/>
      </c>
      <c r="S4892" s="38">
        <f>IF($B4892="","",MIN(1,DAY($A4892)/IF($N4892="Superstore",Settings!$B$5,Settings!$B$4)))</f>
        <v/>
      </c>
      <c r="T4892" s="38">
        <f>IF(OR($B4892="",$G4892="",$S4892=0),"",$G4892/$S4892)</f>
        <v/>
      </c>
      <c r="U4892" s="36">
        <f>IF($T4892="","",IF($T4892&lt;Settings!$B$8,"Critical",IF($T4892&lt;Settings!$B$9,"Semi Critical","Non Critical")))</f>
        <v/>
      </c>
      <c r="V4892" s="28" t="n"/>
      <c r="Z4892">
        <f>IF($B4892="","",IFERROR(VLOOKUP($B4892,'Plan HC for CCA'!$A:$B,2,0),""))</f>
        <v/>
      </c>
      <c r="AA4892">
        <f>IF(OR($B4892="",$Z4892=""),"",IF(N($M4892)&lt;$Z4892,"Delta","No Delta"))</f>
        <v/>
      </c>
      <c r="AB4892">
        <f>IF(OR($B4892="",$Z4892=""),"",MAX(0,$Z4892-N($M4892)))</f>
        <v/>
      </c>
      <c r="AC4892" s="46">
        <f>IF($B4892="","",IFERROR(INDEX('CCA Util %'!$H:$H,MATCH($B4892,'CCA Util %'!$E:$E,0)),""))</f>
        <v/>
      </c>
      <c r="AD4892">
        <f>IF($B4892="","",IFERROR(INDEX('CCA Util %'!$G:$G,MATCH($B4892,'CCA Util %'!$E:$E,0)),""))</f>
        <v/>
      </c>
      <c r="AE4892">
        <f>IF(OR($B4892="",$U4892=""),"",$U4892&amp;" &amp; "&amp;IF(OR($AD4892="",$AD4892=0),"Util NA",$AD4892&amp;" Util"))</f>
        <v/>
      </c>
    </row>
    <row r="4893" ht="15.75" customHeight="1" s="42">
      <c r="A4893" s="41" t="n"/>
      <c r="G4893" s="38" t="n"/>
      <c r="H4893" s="38" t="n"/>
      <c r="I4893" s="38" t="n"/>
      <c r="J4893" s="38" t="n"/>
      <c r="K4893" s="38" t="n"/>
      <c r="L4893" s="38" t="n"/>
      <c r="N4893" s="36">
        <f>IF($B4893="","",IF($C4893="SUPERSTORE","Superstore","DH"))</f>
        <v/>
      </c>
      <c r="O4893" s="36">
        <f>IF($B4893="","",IFERROR(VLOOKUP($B4893,Mapping!$A:$C,2,0),"Not Mapped"))</f>
        <v/>
      </c>
      <c r="P4893" s="36">
        <f>IF($B4893="","",IFERROR(VLOOKUP($B4893,Mapping!$A:$C,3,0),"Not Mapped"))</f>
        <v/>
      </c>
      <c r="Q4893" s="36">
        <f>IF($B4893="","",IFERROR(VLOOKUP($O4893,Leaders!$A:$B,2,0),"Not Mapped"))</f>
        <v/>
      </c>
      <c r="R4893" s="36">
        <f>IF($B4893="","",IF(COUNTIF(Exclusions!$A:$A,$B4893)&gt;0,"Yes","No"))</f>
        <v/>
      </c>
      <c r="S4893" s="38">
        <f>IF($B4893="","",MIN(1,DAY($A4893)/IF($N4893="Superstore",Settings!$B$5,Settings!$B$4)))</f>
        <v/>
      </c>
      <c r="T4893" s="38">
        <f>IF(OR($B4893="",$G4893="",$S4893=0),"",$G4893/$S4893)</f>
        <v/>
      </c>
      <c r="U4893" s="36">
        <f>IF($T4893="","",IF($T4893&lt;Settings!$B$8,"Critical",IF($T4893&lt;Settings!$B$9,"Semi Critical","Non Critical")))</f>
        <v/>
      </c>
      <c r="V4893" s="28" t="n"/>
      <c r="Z4893">
        <f>IF($B4893="","",IFERROR(VLOOKUP($B4893,'Plan HC for CCA'!$A:$B,2,0),""))</f>
        <v/>
      </c>
      <c r="AA4893">
        <f>IF(OR($B4893="",$Z4893=""),"",IF(N($M4893)&lt;$Z4893,"Delta","No Delta"))</f>
        <v/>
      </c>
      <c r="AB4893">
        <f>IF(OR($B4893="",$Z4893=""),"",MAX(0,$Z4893-N($M4893)))</f>
        <v/>
      </c>
      <c r="AC4893" s="46">
        <f>IF($B4893="","",IFERROR(INDEX('CCA Util %'!$H:$H,MATCH($B4893,'CCA Util %'!$E:$E,0)),""))</f>
        <v/>
      </c>
      <c r="AD4893">
        <f>IF($B4893="","",IFERROR(INDEX('CCA Util %'!$G:$G,MATCH($B4893,'CCA Util %'!$E:$E,0)),""))</f>
        <v/>
      </c>
      <c r="AE4893">
        <f>IF(OR($B4893="",$U4893=""),"",$U4893&amp;" &amp; "&amp;IF(OR($AD4893="",$AD4893=0),"Util NA",$AD4893&amp;" Util"))</f>
        <v/>
      </c>
    </row>
    <row r="4894" ht="15.75" customHeight="1" s="42">
      <c r="A4894" s="41" t="n"/>
      <c r="G4894" s="38" t="n"/>
      <c r="H4894" s="38" t="n"/>
      <c r="I4894" s="38" t="n"/>
      <c r="J4894" s="38" t="n"/>
      <c r="K4894" s="38" t="n"/>
      <c r="L4894" s="38" t="n"/>
      <c r="N4894" s="36">
        <f>IF($B4894="","",IF($C4894="SUPERSTORE","Superstore","DH"))</f>
        <v/>
      </c>
      <c r="O4894" s="36">
        <f>IF($B4894="","",IFERROR(VLOOKUP($B4894,Mapping!$A:$C,2,0),"Not Mapped"))</f>
        <v/>
      </c>
      <c r="P4894" s="36">
        <f>IF($B4894="","",IFERROR(VLOOKUP($B4894,Mapping!$A:$C,3,0),"Not Mapped"))</f>
        <v/>
      </c>
      <c r="Q4894" s="36">
        <f>IF($B4894="","",IFERROR(VLOOKUP($O4894,Leaders!$A:$B,2,0),"Not Mapped"))</f>
        <v/>
      </c>
      <c r="R4894" s="36">
        <f>IF($B4894="","",IF(COUNTIF(Exclusions!$A:$A,$B4894)&gt;0,"Yes","No"))</f>
        <v/>
      </c>
      <c r="S4894" s="38">
        <f>IF($B4894="","",MIN(1,DAY($A4894)/IF($N4894="Superstore",Settings!$B$5,Settings!$B$4)))</f>
        <v/>
      </c>
      <c r="T4894" s="38">
        <f>IF(OR($B4894="",$G4894="",$S4894=0),"",$G4894/$S4894)</f>
        <v/>
      </c>
      <c r="U4894" s="36">
        <f>IF($T4894="","",IF($T4894&lt;Settings!$B$8,"Critical",IF($T4894&lt;Settings!$B$9,"Semi Critical","Non Critical")))</f>
        <v/>
      </c>
      <c r="V4894" s="28" t="n"/>
      <c r="Z4894">
        <f>IF($B4894="","",IFERROR(VLOOKUP($B4894,'Plan HC for CCA'!$A:$B,2,0),""))</f>
        <v/>
      </c>
      <c r="AA4894">
        <f>IF(OR($B4894="",$Z4894=""),"",IF(N($M4894)&lt;$Z4894,"Delta","No Delta"))</f>
        <v/>
      </c>
      <c r="AB4894">
        <f>IF(OR($B4894="",$Z4894=""),"",MAX(0,$Z4894-N($M4894)))</f>
        <v/>
      </c>
      <c r="AC4894" s="46">
        <f>IF($B4894="","",IFERROR(INDEX('CCA Util %'!$H:$H,MATCH($B4894,'CCA Util %'!$E:$E,0)),""))</f>
        <v/>
      </c>
      <c r="AD4894">
        <f>IF($B4894="","",IFERROR(INDEX('CCA Util %'!$G:$G,MATCH($B4894,'CCA Util %'!$E:$E,0)),""))</f>
        <v/>
      </c>
      <c r="AE4894">
        <f>IF(OR($B4894="",$U4894=""),"",$U4894&amp;" &amp; "&amp;IF(OR($AD4894="",$AD4894=0),"Util NA",$AD4894&amp;" Util"))</f>
        <v/>
      </c>
    </row>
    <row r="4895" ht="15.75" customHeight="1" s="42">
      <c r="A4895" s="41" t="n"/>
      <c r="G4895" s="38" t="n"/>
      <c r="H4895" s="38" t="n"/>
      <c r="I4895" s="38" t="n"/>
      <c r="J4895" s="38" t="n"/>
      <c r="K4895" s="38" t="n"/>
      <c r="L4895" s="38" t="n"/>
      <c r="N4895" s="36">
        <f>IF($B4895="","",IF($C4895="SUPERSTORE","Superstore","DH"))</f>
        <v/>
      </c>
      <c r="O4895" s="36">
        <f>IF($B4895="","",IFERROR(VLOOKUP($B4895,Mapping!$A:$C,2,0),"Not Mapped"))</f>
        <v/>
      </c>
      <c r="P4895" s="36">
        <f>IF($B4895="","",IFERROR(VLOOKUP($B4895,Mapping!$A:$C,3,0),"Not Mapped"))</f>
        <v/>
      </c>
      <c r="Q4895" s="36">
        <f>IF($B4895="","",IFERROR(VLOOKUP($O4895,Leaders!$A:$B,2,0),"Not Mapped"))</f>
        <v/>
      </c>
      <c r="R4895" s="36">
        <f>IF($B4895="","",IF(COUNTIF(Exclusions!$A:$A,$B4895)&gt;0,"Yes","No"))</f>
        <v/>
      </c>
      <c r="S4895" s="38">
        <f>IF($B4895="","",MIN(1,DAY($A4895)/IF($N4895="Superstore",Settings!$B$5,Settings!$B$4)))</f>
        <v/>
      </c>
      <c r="T4895" s="38">
        <f>IF(OR($B4895="",$G4895="",$S4895=0),"",$G4895/$S4895)</f>
        <v/>
      </c>
      <c r="U4895" s="36">
        <f>IF($T4895="","",IF($T4895&lt;Settings!$B$8,"Critical",IF($T4895&lt;Settings!$B$9,"Semi Critical","Non Critical")))</f>
        <v/>
      </c>
      <c r="V4895" s="28" t="n"/>
      <c r="Z4895">
        <f>IF($B4895="","",IFERROR(VLOOKUP($B4895,'Plan HC for CCA'!$A:$B,2,0),""))</f>
        <v/>
      </c>
      <c r="AA4895">
        <f>IF(OR($B4895="",$Z4895=""),"",IF(N($M4895)&lt;$Z4895,"Delta","No Delta"))</f>
        <v/>
      </c>
      <c r="AB4895">
        <f>IF(OR($B4895="",$Z4895=""),"",MAX(0,$Z4895-N($M4895)))</f>
        <v/>
      </c>
      <c r="AC4895" s="46">
        <f>IF($B4895="","",IFERROR(INDEX('CCA Util %'!$H:$H,MATCH($B4895,'CCA Util %'!$E:$E,0)),""))</f>
        <v/>
      </c>
      <c r="AD4895">
        <f>IF($B4895="","",IFERROR(INDEX('CCA Util %'!$G:$G,MATCH($B4895,'CCA Util %'!$E:$E,0)),""))</f>
        <v/>
      </c>
      <c r="AE4895">
        <f>IF(OR($B4895="",$U4895=""),"",$U4895&amp;" &amp; "&amp;IF(OR($AD4895="",$AD4895=0),"Util NA",$AD4895&amp;" Util"))</f>
        <v/>
      </c>
    </row>
    <row r="4896" ht="15.75" customHeight="1" s="42">
      <c r="A4896" s="41" t="n"/>
      <c r="G4896" s="38" t="n"/>
      <c r="H4896" s="38" t="n"/>
      <c r="I4896" s="38" t="n"/>
      <c r="J4896" s="38" t="n"/>
      <c r="K4896" s="38" t="n"/>
      <c r="L4896" s="38" t="n"/>
      <c r="N4896" s="36">
        <f>IF($B4896="","",IF($C4896="SUPERSTORE","Superstore","DH"))</f>
        <v/>
      </c>
      <c r="O4896" s="36">
        <f>IF($B4896="","",IFERROR(VLOOKUP($B4896,Mapping!$A:$C,2,0),"Not Mapped"))</f>
        <v/>
      </c>
      <c r="P4896" s="36">
        <f>IF($B4896="","",IFERROR(VLOOKUP($B4896,Mapping!$A:$C,3,0),"Not Mapped"))</f>
        <v/>
      </c>
      <c r="Q4896" s="36">
        <f>IF($B4896="","",IFERROR(VLOOKUP($O4896,Leaders!$A:$B,2,0),"Not Mapped"))</f>
        <v/>
      </c>
      <c r="R4896" s="36">
        <f>IF($B4896="","",IF(COUNTIF(Exclusions!$A:$A,$B4896)&gt;0,"Yes","No"))</f>
        <v/>
      </c>
      <c r="S4896" s="38">
        <f>IF($B4896="","",MIN(1,DAY($A4896)/IF($N4896="Superstore",Settings!$B$5,Settings!$B$4)))</f>
        <v/>
      </c>
      <c r="T4896" s="38">
        <f>IF(OR($B4896="",$G4896="",$S4896=0),"",$G4896/$S4896)</f>
        <v/>
      </c>
      <c r="U4896" s="36">
        <f>IF($T4896="","",IF($T4896&lt;Settings!$B$8,"Critical",IF($T4896&lt;Settings!$B$9,"Semi Critical","Non Critical")))</f>
        <v/>
      </c>
      <c r="V4896" s="28" t="n"/>
      <c r="Z4896">
        <f>IF($B4896="","",IFERROR(VLOOKUP($B4896,'Plan HC for CCA'!$A:$B,2,0),""))</f>
        <v/>
      </c>
      <c r="AA4896">
        <f>IF(OR($B4896="",$Z4896=""),"",IF(N($M4896)&lt;$Z4896,"Delta","No Delta"))</f>
        <v/>
      </c>
      <c r="AB4896">
        <f>IF(OR($B4896="",$Z4896=""),"",MAX(0,$Z4896-N($M4896)))</f>
        <v/>
      </c>
      <c r="AC4896" s="46">
        <f>IF($B4896="","",IFERROR(INDEX('CCA Util %'!$H:$H,MATCH($B4896,'CCA Util %'!$E:$E,0)),""))</f>
        <v/>
      </c>
      <c r="AD4896">
        <f>IF($B4896="","",IFERROR(INDEX('CCA Util %'!$G:$G,MATCH($B4896,'CCA Util %'!$E:$E,0)),""))</f>
        <v/>
      </c>
      <c r="AE4896">
        <f>IF(OR($B4896="",$U4896=""),"",$U4896&amp;" &amp; "&amp;IF(OR($AD4896="",$AD4896=0),"Util NA",$AD4896&amp;" Util"))</f>
        <v/>
      </c>
    </row>
    <row r="4897" ht="15.75" customHeight="1" s="42">
      <c r="A4897" s="41" t="n"/>
      <c r="G4897" s="38" t="n"/>
      <c r="H4897" s="38" t="n"/>
      <c r="I4897" s="38" t="n"/>
      <c r="J4897" s="38" t="n"/>
      <c r="K4897" s="38" t="n"/>
      <c r="L4897" s="38" t="n"/>
      <c r="N4897" s="36">
        <f>IF($B4897="","",IF($C4897="SUPERSTORE","Superstore","DH"))</f>
        <v/>
      </c>
      <c r="O4897" s="36">
        <f>IF($B4897="","",IFERROR(VLOOKUP($B4897,Mapping!$A:$C,2,0),"Not Mapped"))</f>
        <v/>
      </c>
      <c r="P4897" s="36">
        <f>IF($B4897="","",IFERROR(VLOOKUP($B4897,Mapping!$A:$C,3,0),"Not Mapped"))</f>
        <v/>
      </c>
      <c r="Q4897" s="36">
        <f>IF($B4897="","",IFERROR(VLOOKUP($O4897,Leaders!$A:$B,2,0),"Not Mapped"))</f>
        <v/>
      </c>
      <c r="R4897" s="36">
        <f>IF($B4897="","",IF(COUNTIF(Exclusions!$A:$A,$B4897)&gt;0,"Yes","No"))</f>
        <v/>
      </c>
      <c r="S4897" s="38">
        <f>IF($B4897="","",MIN(1,DAY($A4897)/IF($N4897="Superstore",Settings!$B$5,Settings!$B$4)))</f>
        <v/>
      </c>
      <c r="T4897" s="38">
        <f>IF(OR($B4897="",$G4897="",$S4897=0),"",$G4897/$S4897)</f>
        <v/>
      </c>
      <c r="U4897" s="36">
        <f>IF($T4897="","",IF($T4897&lt;Settings!$B$8,"Critical",IF($T4897&lt;Settings!$B$9,"Semi Critical","Non Critical")))</f>
        <v/>
      </c>
      <c r="V4897" s="28" t="n"/>
      <c r="Z4897">
        <f>IF($B4897="","",IFERROR(VLOOKUP($B4897,'Plan HC for CCA'!$A:$B,2,0),""))</f>
        <v/>
      </c>
      <c r="AA4897">
        <f>IF(OR($B4897="",$Z4897=""),"",IF(N($M4897)&lt;$Z4897,"Delta","No Delta"))</f>
        <v/>
      </c>
      <c r="AB4897">
        <f>IF(OR($B4897="",$Z4897=""),"",MAX(0,$Z4897-N($M4897)))</f>
        <v/>
      </c>
      <c r="AC4897" s="46">
        <f>IF($B4897="","",IFERROR(INDEX('CCA Util %'!$H:$H,MATCH($B4897,'CCA Util %'!$E:$E,0)),""))</f>
        <v/>
      </c>
      <c r="AD4897">
        <f>IF($B4897="","",IFERROR(INDEX('CCA Util %'!$G:$G,MATCH($B4897,'CCA Util %'!$E:$E,0)),""))</f>
        <v/>
      </c>
      <c r="AE4897">
        <f>IF(OR($B4897="",$U4897=""),"",$U4897&amp;" &amp; "&amp;IF(OR($AD4897="",$AD4897=0),"Util NA",$AD4897&amp;" Util"))</f>
        <v/>
      </c>
    </row>
    <row r="4898" ht="15.75" customHeight="1" s="42">
      <c r="A4898" s="41" t="n"/>
      <c r="G4898" s="38" t="n"/>
      <c r="H4898" s="38" t="n"/>
      <c r="I4898" s="38" t="n"/>
      <c r="J4898" s="38" t="n"/>
      <c r="K4898" s="38" t="n"/>
      <c r="L4898" s="38" t="n"/>
      <c r="N4898" s="36">
        <f>IF($B4898="","",IF($C4898="SUPERSTORE","Superstore","DH"))</f>
        <v/>
      </c>
      <c r="O4898" s="36">
        <f>IF($B4898="","",IFERROR(VLOOKUP($B4898,Mapping!$A:$C,2,0),"Not Mapped"))</f>
        <v/>
      </c>
      <c r="P4898" s="36">
        <f>IF($B4898="","",IFERROR(VLOOKUP($B4898,Mapping!$A:$C,3,0),"Not Mapped"))</f>
        <v/>
      </c>
      <c r="Q4898" s="36">
        <f>IF($B4898="","",IFERROR(VLOOKUP($O4898,Leaders!$A:$B,2,0),"Not Mapped"))</f>
        <v/>
      </c>
      <c r="R4898" s="36">
        <f>IF($B4898="","",IF(COUNTIF(Exclusions!$A:$A,$B4898)&gt;0,"Yes","No"))</f>
        <v/>
      </c>
      <c r="S4898" s="38">
        <f>IF($B4898="","",MIN(1,DAY($A4898)/IF($N4898="Superstore",Settings!$B$5,Settings!$B$4)))</f>
        <v/>
      </c>
      <c r="T4898" s="38">
        <f>IF(OR($B4898="",$G4898="",$S4898=0),"",$G4898/$S4898)</f>
        <v/>
      </c>
      <c r="U4898" s="36">
        <f>IF($T4898="","",IF($T4898&lt;Settings!$B$8,"Critical",IF($T4898&lt;Settings!$B$9,"Semi Critical","Non Critical")))</f>
        <v/>
      </c>
      <c r="V4898" s="28" t="n"/>
      <c r="Z4898">
        <f>IF($B4898="","",IFERROR(VLOOKUP($B4898,'Plan HC for CCA'!$A:$B,2,0),""))</f>
        <v/>
      </c>
      <c r="AA4898">
        <f>IF(OR($B4898="",$Z4898=""),"",IF(N($M4898)&lt;$Z4898,"Delta","No Delta"))</f>
        <v/>
      </c>
      <c r="AB4898">
        <f>IF(OR($B4898="",$Z4898=""),"",MAX(0,$Z4898-N($M4898)))</f>
        <v/>
      </c>
      <c r="AC4898" s="46">
        <f>IF($B4898="","",IFERROR(INDEX('CCA Util %'!$H:$H,MATCH($B4898,'CCA Util %'!$E:$E,0)),""))</f>
        <v/>
      </c>
      <c r="AD4898">
        <f>IF($B4898="","",IFERROR(INDEX('CCA Util %'!$G:$G,MATCH($B4898,'CCA Util %'!$E:$E,0)),""))</f>
        <v/>
      </c>
      <c r="AE4898">
        <f>IF(OR($B4898="",$U4898=""),"",$U4898&amp;" &amp; "&amp;IF(OR($AD4898="",$AD4898=0),"Util NA",$AD4898&amp;" Util"))</f>
        <v/>
      </c>
    </row>
    <row r="4899" ht="15.75" customHeight="1" s="42">
      <c r="A4899" s="41" t="n"/>
      <c r="G4899" s="38" t="n"/>
      <c r="H4899" s="38" t="n"/>
      <c r="I4899" s="38" t="n"/>
      <c r="J4899" s="38" t="n"/>
      <c r="K4899" s="38" t="n"/>
      <c r="L4899" s="38" t="n"/>
      <c r="N4899" s="36">
        <f>IF($B4899="","",IF($C4899="SUPERSTORE","Superstore","DH"))</f>
        <v/>
      </c>
      <c r="O4899" s="36">
        <f>IF($B4899="","",IFERROR(VLOOKUP($B4899,Mapping!$A:$C,2,0),"Not Mapped"))</f>
        <v/>
      </c>
      <c r="P4899" s="36">
        <f>IF($B4899="","",IFERROR(VLOOKUP($B4899,Mapping!$A:$C,3,0),"Not Mapped"))</f>
        <v/>
      </c>
      <c r="Q4899" s="36">
        <f>IF($B4899="","",IFERROR(VLOOKUP($O4899,Leaders!$A:$B,2,0),"Not Mapped"))</f>
        <v/>
      </c>
      <c r="R4899" s="36">
        <f>IF($B4899="","",IF(COUNTIF(Exclusions!$A:$A,$B4899)&gt;0,"Yes","No"))</f>
        <v/>
      </c>
      <c r="S4899" s="38">
        <f>IF($B4899="","",MIN(1,DAY($A4899)/IF($N4899="Superstore",Settings!$B$5,Settings!$B$4)))</f>
        <v/>
      </c>
      <c r="T4899" s="38">
        <f>IF(OR($B4899="",$G4899="",$S4899=0),"",$G4899/$S4899)</f>
        <v/>
      </c>
      <c r="U4899" s="36">
        <f>IF($T4899="","",IF($T4899&lt;Settings!$B$8,"Critical",IF($T4899&lt;Settings!$B$9,"Semi Critical","Non Critical")))</f>
        <v/>
      </c>
      <c r="V4899" s="28" t="n"/>
      <c r="Z4899">
        <f>IF($B4899="","",IFERROR(VLOOKUP($B4899,'Plan HC for CCA'!$A:$B,2,0),""))</f>
        <v/>
      </c>
      <c r="AA4899">
        <f>IF(OR($B4899="",$Z4899=""),"",IF(N($M4899)&lt;$Z4899,"Delta","No Delta"))</f>
        <v/>
      </c>
      <c r="AB4899">
        <f>IF(OR($B4899="",$Z4899=""),"",MAX(0,$Z4899-N($M4899)))</f>
        <v/>
      </c>
      <c r="AC4899" s="46">
        <f>IF($B4899="","",IFERROR(INDEX('CCA Util %'!$H:$H,MATCH($B4899,'CCA Util %'!$E:$E,0)),""))</f>
        <v/>
      </c>
      <c r="AD4899">
        <f>IF($B4899="","",IFERROR(INDEX('CCA Util %'!$G:$G,MATCH($B4899,'CCA Util %'!$E:$E,0)),""))</f>
        <v/>
      </c>
      <c r="AE4899">
        <f>IF(OR($B4899="",$U4899=""),"",$U4899&amp;" &amp; "&amp;IF(OR($AD4899="",$AD4899=0),"Util NA",$AD4899&amp;" Util"))</f>
        <v/>
      </c>
    </row>
    <row r="4900" ht="15.75" customHeight="1" s="42">
      <c r="A4900" s="41" t="n"/>
      <c r="G4900" s="38" t="n"/>
      <c r="H4900" s="38" t="n"/>
      <c r="I4900" s="38" t="n"/>
      <c r="J4900" s="38" t="n"/>
      <c r="K4900" s="38" t="n"/>
      <c r="L4900" s="38" t="n"/>
      <c r="N4900" s="36">
        <f>IF($B4900="","",IF($C4900="SUPERSTORE","Superstore","DH"))</f>
        <v/>
      </c>
      <c r="O4900" s="36">
        <f>IF($B4900="","",IFERROR(VLOOKUP($B4900,Mapping!$A:$C,2,0),"Not Mapped"))</f>
        <v/>
      </c>
      <c r="P4900" s="36">
        <f>IF($B4900="","",IFERROR(VLOOKUP($B4900,Mapping!$A:$C,3,0),"Not Mapped"))</f>
        <v/>
      </c>
      <c r="Q4900" s="36">
        <f>IF($B4900="","",IFERROR(VLOOKUP($O4900,Leaders!$A:$B,2,0),"Not Mapped"))</f>
        <v/>
      </c>
      <c r="R4900" s="36">
        <f>IF($B4900="","",IF(COUNTIF(Exclusions!$A:$A,$B4900)&gt;0,"Yes","No"))</f>
        <v/>
      </c>
      <c r="S4900" s="38">
        <f>IF($B4900="","",MIN(1,DAY($A4900)/IF($N4900="Superstore",Settings!$B$5,Settings!$B$4)))</f>
        <v/>
      </c>
      <c r="T4900" s="38">
        <f>IF(OR($B4900="",$G4900="",$S4900=0),"",$G4900/$S4900)</f>
        <v/>
      </c>
      <c r="U4900" s="36">
        <f>IF($T4900="","",IF($T4900&lt;Settings!$B$8,"Critical",IF($T4900&lt;Settings!$B$9,"Semi Critical","Non Critical")))</f>
        <v/>
      </c>
      <c r="V4900" s="28" t="n"/>
      <c r="Z4900">
        <f>IF($B4900="","",IFERROR(VLOOKUP($B4900,'Plan HC for CCA'!$A:$B,2,0),""))</f>
        <v/>
      </c>
      <c r="AA4900">
        <f>IF(OR($B4900="",$Z4900=""),"",IF(N($M4900)&lt;$Z4900,"Delta","No Delta"))</f>
        <v/>
      </c>
      <c r="AB4900">
        <f>IF(OR($B4900="",$Z4900=""),"",MAX(0,$Z4900-N($M4900)))</f>
        <v/>
      </c>
      <c r="AC4900" s="46">
        <f>IF($B4900="","",IFERROR(INDEX('CCA Util %'!$H:$H,MATCH($B4900,'CCA Util %'!$E:$E,0)),""))</f>
        <v/>
      </c>
      <c r="AD4900">
        <f>IF($B4900="","",IFERROR(INDEX('CCA Util %'!$G:$G,MATCH($B4900,'CCA Util %'!$E:$E,0)),""))</f>
        <v/>
      </c>
      <c r="AE4900">
        <f>IF(OR($B4900="",$U4900=""),"",$U4900&amp;" &amp; "&amp;IF(OR($AD4900="",$AD4900=0),"Util NA",$AD4900&amp;" Util"))</f>
        <v/>
      </c>
    </row>
    <row r="4901" ht="15.75" customHeight="1" s="42">
      <c r="A4901" s="41" t="n"/>
      <c r="G4901" s="38" t="n"/>
      <c r="H4901" s="38" t="n"/>
      <c r="I4901" s="38" t="n"/>
      <c r="J4901" s="38" t="n"/>
      <c r="K4901" s="38" t="n"/>
      <c r="L4901" s="38" t="n"/>
      <c r="N4901" s="36">
        <f>IF($B4901="","",IF($C4901="SUPERSTORE","Superstore","DH"))</f>
        <v/>
      </c>
      <c r="O4901" s="36">
        <f>IF($B4901="","",IFERROR(VLOOKUP($B4901,Mapping!$A:$C,2,0),"Not Mapped"))</f>
        <v/>
      </c>
      <c r="P4901" s="36">
        <f>IF($B4901="","",IFERROR(VLOOKUP($B4901,Mapping!$A:$C,3,0),"Not Mapped"))</f>
        <v/>
      </c>
      <c r="Q4901" s="36">
        <f>IF($B4901="","",IFERROR(VLOOKUP($O4901,Leaders!$A:$B,2,0),"Not Mapped"))</f>
        <v/>
      </c>
      <c r="R4901" s="36">
        <f>IF($B4901="","",IF(COUNTIF(Exclusions!$A:$A,$B4901)&gt;0,"Yes","No"))</f>
        <v/>
      </c>
      <c r="S4901" s="38">
        <f>IF($B4901="","",MIN(1,DAY($A4901)/IF($N4901="Superstore",Settings!$B$5,Settings!$B$4)))</f>
        <v/>
      </c>
      <c r="T4901" s="38">
        <f>IF(OR($B4901="",$G4901="",$S4901=0),"",$G4901/$S4901)</f>
        <v/>
      </c>
      <c r="U4901" s="36">
        <f>IF($T4901="","",IF($T4901&lt;Settings!$B$8,"Critical",IF($T4901&lt;Settings!$B$9,"Semi Critical","Non Critical")))</f>
        <v/>
      </c>
      <c r="V4901" s="28" t="n"/>
      <c r="Z4901">
        <f>IF($B4901="","",IFERROR(VLOOKUP($B4901,'Plan HC for CCA'!$A:$B,2,0),""))</f>
        <v/>
      </c>
      <c r="AA4901">
        <f>IF(OR($B4901="",$Z4901=""),"",IF(N($M4901)&lt;$Z4901,"Delta","No Delta"))</f>
        <v/>
      </c>
      <c r="AB4901">
        <f>IF(OR($B4901="",$Z4901=""),"",MAX(0,$Z4901-N($M4901)))</f>
        <v/>
      </c>
      <c r="AC4901" s="46">
        <f>IF($B4901="","",IFERROR(INDEX('CCA Util %'!$H:$H,MATCH($B4901,'CCA Util %'!$E:$E,0)),""))</f>
        <v/>
      </c>
      <c r="AD4901">
        <f>IF($B4901="","",IFERROR(INDEX('CCA Util %'!$G:$G,MATCH($B4901,'CCA Util %'!$E:$E,0)),""))</f>
        <v/>
      </c>
      <c r="AE4901">
        <f>IF(OR($B4901="",$U4901=""),"",$U4901&amp;" &amp; "&amp;IF(OR($AD4901="",$AD4901=0),"Util NA",$AD4901&amp;" Util"))</f>
        <v/>
      </c>
    </row>
    <row r="4902" ht="15.75" customHeight="1" s="42">
      <c r="A4902" s="41" t="n"/>
      <c r="G4902" s="38" t="n"/>
      <c r="H4902" s="38" t="n"/>
      <c r="I4902" s="38" t="n"/>
      <c r="J4902" s="38" t="n"/>
      <c r="K4902" s="38" t="n"/>
      <c r="L4902" s="38" t="n"/>
      <c r="N4902" s="36">
        <f>IF($B4902="","",IF($C4902="SUPERSTORE","Superstore","DH"))</f>
        <v/>
      </c>
      <c r="O4902" s="36">
        <f>IF($B4902="","",IFERROR(VLOOKUP($B4902,Mapping!$A:$C,2,0),"Not Mapped"))</f>
        <v/>
      </c>
      <c r="P4902" s="36">
        <f>IF($B4902="","",IFERROR(VLOOKUP($B4902,Mapping!$A:$C,3,0),"Not Mapped"))</f>
        <v/>
      </c>
      <c r="Q4902" s="36">
        <f>IF($B4902="","",IFERROR(VLOOKUP($O4902,Leaders!$A:$B,2,0),"Not Mapped"))</f>
        <v/>
      </c>
      <c r="R4902" s="36">
        <f>IF($B4902="","",IF(COUNTIF(Exclusions!$A:$A,$B4902)&gt;0,"Yes","No"))</f>
        <v/>
      </c>
      <c r="S4902" s="38">
        <f>IF($B4902="","",MIN(1,DAY($A4902)/IF($N4902="Superstore",Settings!$B$5,Settings!$B$4)))</f>
        <v/>
      </c>
      <c r="T4902" s="38">
        <f>IF(OR($B4902="",$G4902="",$S4902=0),"",$G4902/$S4902)</f>
        <v/>
      </c>
      <c r="U4902" s="36">
        <f>IF($T4902="","",IF($T4902&lt;Settings!$B$8,"Critical",IF($T4902&lt;Settings!$B$9,"Semi Critical","Non Critical")))</f>
        <v/>
      </c>
      <c r="V4902" s="28" t="n"/>
      <c r="Z4902">
        <f>IF($B4902="","",IFERROR(VLOOKUP($B4902,'Plan HC for CCA'!$A:$B,2,0),""))</f>
        <v/>
      </c>
      <c r="AA4902">
        <f>IF(OR($B4902="",$Z4902=""),"",IF(N($M4902)&lt;$Z4902,"Delta","No Delta"))</f>
        <v/>
      </c>
      <c r="AB4902">
        <f>IF(OR($B4902="",$Z4902=""),"",MAX(0,$Z4902-N($M4902)))</f>
        <v/>
      </c>
      <c r="AC4902" s="46">
        <f>IF($B4902="","",IFERROR(INDEX('CCA Util %'!$H:$H,MATCH($B4902,'CCA Util %'!$E:$E,0)),""))</f>
        <v/>
      </c>
      <c r="AD4902">
        <f>IF($B4902="","",IFERROR(INDEX('CCA Util %'!$G:$G,MATCH($B4902,'CCA Util %'!$E:$E,0)),""))</f>
        <v/>
      </c>
      <c r="AE4902">
        <f>IF(OR($B4902="",$U4902=""),"",$U4902&amp;" &amp; "&amp;IF(OR($AD4902="",$AD4902=0),"Util NA",$AD4902&amp;" Util"))</f>
        <v/>
      </c>
    </row>
    <row r="4903" ht="15.75" customHeight="1" s="42">
      <c r="A4903" s="41" t="n"/>
      <c r="G4903" s="38" t="n"/>
      <c r="H4903" s="38" t="n"/>
      <c r="I4903" s="38" t="n"/>
      <c r="J4903" s="38" t="n"/>
      <c r="K4903" s="38" t="n"/>
      <c r="L4903" s="38" t="n"/>
      <c r="N4903" s="36">
        <f>IF($B4903="","",IF($C4903="SUPERSTORE","Superstore","DH"))</f>
        <v/>
      </c>
      <c r="O4903" s="36">
        <f>IF($B4903="","",IFERROR(VLOOKUP($B4903,Mapping!$A:$C,2,0),"Not Mapped"))</f>
        <v/>
      </c>
      <c r="P4903" s="36">
        <f>IF($B4903="","",IFERROR(VLOOKUP($B4903,Mapping!$A:$C,3,0),"Not Mapped"))</f>
        <v/>
      </c>
      <c r="Q4903" s="36">
        <f>IF($B4903="","",IFERROR(VLOOKUP($O4903,Leaders!$A:$B,2,0),"Not Mapped"))</f>
        <v/>
      </c>
      <c r="R4903" s="36">
        <f>IF($B4903="","",IF(COUNTIF(Exclusions!$A:$A,$B4903)&gt;0,"Yes","No"))</f>
        <v/>
      </c>
      <c r="S4903" s="38">
        <f>IF($B4903="","",MIN(1,DAY($A4903)/IF($N4903="Superstore",Settings!$B$5,Settings!$B$4)))</f>
        <v/>
      </c>
      <c r="T4903" s="38">
        <f>IF(OR($B4903="",$G4903="",$S4903=0),"",$G4903/$S4903)</f>
        <v/>
      </c>
      <c r="U4903" s="36">
        <f>IF($T4903="","",IF($T4903&lt;Settings!$B$8,"Critical",IF($T4903&lt;Settings!$B$9,"Semi Critical","Non Critical")))</f>
        <v/>
      </c>
      <c r="V4903" s="28" t="n"/>
      <c r="Z4903">
        <f>IF($B4903="","",IFERROR(VLOOKUP($B4903,'Plan HC for CCA'!$A:$B,2,0),""))</f>
        <v/>
      </c>
      <c r="AA4903">
        <f>IF(OR($B4903="",$Z4903=""),"",IF(N($M4903)&lt;$Z4903,"Delta","No Delta"))</f>
        <v/>
      </c>
      <c r="AB4903">
        <f>IF(OR($B4903="",$Z4903=""),"",MAX(0,$Z4903-N($M4903)))</f>
        <v/>
      </c>
      <c r="AC4903" s="46">
        <f>IF($B4903="","",IFERROR(INDEX('CCA Util %'!$H:$H,MATCH($B4903,'CCA Util %'!$E:$E,0)),""))</f>
        <v/>
      </c>
      <c r="AD4903">
        <f>IF($B4903="","",IFERROR(INDEX('CCA Util %'!$G:$G,MATCH($B4903,'CCA Util %'!$E:$E,0)),""))</f>
        <v/>
      </c>
      <c r="AE4903">
        <f>IF(OR($B4903="",$U4903=""),"",$U4903&amp;" &amp; "&amp;IF(OR($AD4903="",$AD4903=0),"Util NA",$AD4903&amp;" Util"))</f>
        <v/>
      </c>
    </row>
    <row r="4904" ht="15.75" customHeight="1" s="42">
      <c r="A4904" s="41" t="n"/>
      <c r="G4904" s="38" t="n"/>
      <c r="H4904" s="38" t="n"/>
      <c r="I4904" s="38" t="n"/>
      <c r="J4904" s="38" t="n"/>
      <c r="K4904" s="38" t="n"/>
      <c r="L4904" s="38" t="n"/>
      <c r="N4904" s="36">
        <f>IF($B4904="","",IF($C4904="SUPERSTORE","Superstore","DH"))</f>
        <v/>
      </c>
      <c r="O4904" s="36">
        <f>IF($B4904="","",IFERROR(VLOOKUP($B4904,Mapping!$A:$C,2,0),"Not Mapped"))</f>
        <v/>
      </c>
      <c r="P4904" s="36">
        <f>IF($B4904="","",IFERROR(VLOOKUP($B4904,Mapping!$A:$C,3,0),"Not Mapped"))</f>
        <v/>
      </c>
      <c r="Q4904" s="36">
        <f>IF($B4904="","",IFERROR(VLOOKUP($O4904,Leaders!$A:$B,2,0),"Not Mapped"))</f>
        <v/>
      </c>
      <c r="R4904" s="36">
        <f>IF($B4904="","",IF(COUNTIF(Exclusions!$A:$A,$B4904)&gt;0,"Yes","No"))</f>
        <v/>
      </c>
      <c r="S4904" s="38">
        <f>IF($B4904="","",MIN(1,DAY($A4904)/IF($N4904="Superstore",Settings!$B$5,Settings!$B$4)))</f>
        <v/>
      </c>
      <c r="T4904" s="38">
        <f>IF(OR($B4904="",$G4904="",$S4904=0),"",$G4904/$S4904)</f>
        <v/>
      </c>
      <c r="U4904" s="36">
        <f>IF($T4904="","",IF($T4904&lt;Settings!$B$8,"Critical",IF($T4904&lt;Settings!$B$9,"Semi Critical","Non Critical")))</f>
        <v/>
      </c>
      <c r="V4904" s="28" t="n"/>
      <c r="Z4904">
        <f>IF($B4904="","",IFERROR(VLOOKUP($B4904,'Plan HC for CCA'!$A:$B,2,0),""))</f>
        <v/>
      </c>
      <c r="AA4904">
        <f>IF(OR($B4904="",$Z4904=""),"",IF(N($M4904)&lt;$Z4904,"Delta","No Delta"))</f>
        <v/>
      </c>
      <c r="AB4904">
        <f>IF(OR($B4904="",$Z4904=""),"",MAX(0,$Z4904-N($M4904)))</f>
        <v/>
      </c>
      <c r="AC4904" s="46">
        <f>IF($B4904="","",IFERROR(INDEX('CCA Util %'!$H:$H,MATCH($B4904,'CCA Util %'!$E:$E,0)),""))</f>
        <v/>
      </c>
      <c r="AD4904">
        <f>IF($B4904="","",IFERROR(INDEX('CCA Util %'!$G:$G,MATCH($B4904,'CCA Util %'!$E:$E,0)),""))</f>
        <v/>
      </c>
      <c r="AE4904">
        <f>IF(OR($B4904="",$U4904=""),"",$U4904&amp;" &amp; "&amp;IF(OR($AD4904="",$AD4904=0),"Util NA",$AD4904&amp;" Util"))</f>
        <v/>
      </c>
    </row>
    <row r="4905" ht="15.75" customHeight="1" s="42">
      <c r="A4905" s="41" t="n"/>
      <c r="G4905" s="38" t="n"/>
      <c r="H4905" s="38" t="n"/>
      <c r="I4905" s="38" t="n"/>
      <c r="J4905" s="38" t="n"/>
      <c r="K4905" s="38" t="n"/>
      <c r="L4905" s="38" t="n"/>
      <c r="N4905" s="36">
        <f>IF($B4905="","",IF($C4905="SUPERSTORE","Superstore","DH"))</f>
        <v/>
      </c>
      <c r="O4905" s="36">
        <f>IF($B4905="","",IFERROR(VLOOKUP($B4905,Mapping!$A:$C,2,0),"Not Mapped"))</f>
        <v/>
      </c>
      <c r="P4905" s="36">
        <f>IF($B4905="","",IFERROR(VLOOKUP($B4905,Mapping!$A:$C,3,0),"Not Mapped"))</f>
        <v/>
      </c>
      <c r="Q4905" s="36">
        <f>IF($B4905="","",IFERROR(VLOOKUP($O4905,Leaders!$A:$B,2,0),"Not Mapped"))</f>
        <v/>
      </c>
      <c r="R4905" s="36">
        <f>IF($B4905="","",IF(COUNTIF(Exclusions!$A:$A,$B4905)&gt;0,"Yes","No"))</f>
        <v/>
      </c>
      <c r="S4905" s="38">
        <f>IF($B4905="","",MIN(1,DAY($A4905)/IF($N4905="Superstore",Settings!$B$5,Settings!$B$4)))</f>
        <v/>
      </c>
      <c r="T4905" s="38">
        <f>IF(OR($B4905="",$G4905="",$S4905=0),"",$G4905/$S4905)</f>
        <v/>
      </c>
      <c r="U4905" s="36">
        <f>IF($T4905="","",IF($T4905&lt;Settings!$B$8,"Critical",IF($T4905&lt;Settings!$B$9,"Semi Critical","Non Critical")))</f>
        <v/>
      </c>
      <c r="V4905" s="28" t="n"/>
      <c r="Z4905">
        <f>IF($B4905="","",IFERROR(VLOOKUP($B4905,'Plan HC for CCA'!$A:$B,2,0),""))</f>
        <v/>
      </c>
      <c r="AA4905">
        <f>IF(OR($B4905="",$Z4905=""),"",IF(N($M4905)&lt;$Z4905,"Delta","No Delta"))</f>
        <v/>
      </c>
      <c r="AB4905">
        <f>IF(OR($B4905="",$Z4905=""),"",MAX(0,$Z4905-N($M4905)))</f>
        <v/>
      </c>
      <c r="AC4905" s="46">
        <f>IF($B4905="","",IFERROR(INDEX('CCA Util %'!$H:$H,MATCH($B4905,'CCA Util %'!$E:$E,0)),""))</f>
        <v/>
      </c>
      <c r="AD4905">
        <f>IF($B4905="","",IFERROR(INDEX('CCA Util %'!$G:$G,MATCH($B4905,'CCA Util %'!$E:$E,0)),""))</f>
        <v/>
      </c>
      <c r="AE4905">
        <f>IF(OR($B4905="",$U4905=""),"",$U4905&amp;" &amp; "&amp;IF(OR($AD4905="",$AD4905=0),"Util NA",$AD4905&amp;" Util"))</f>
        <v/>
      </c>
    </row>
    <row r="4906" ht="15.75" customHeight="1" s="42">
      <c r="A4906" s="41" t="n"/>
      <c r="G4906" s="38" t="n"/>
      <c r="H4906" s="38" t="n"/>
      <c r="I4906" s="38" t="n"/>
      <c r="J4906" s="38" t="n"/>
      <c r="K4906" s="38" t="n"/>
      <c r="L4906" s="38" t="n"/>
      <c r="N4906" s="36">
        <f>IF($B4906="","",IF($C4906="SUPERSTORE","Superstore","DH"))</f>
        <v/>
      </c>
      <c r="O4906" s="36">
        <f>IF($B4906="","",IFERROR(VLOOKUP($B4906,Mapping!$A:$C,2,0),"Not Mapped"))</f>
        <v/>
      </c>
      <c r="P4906" s="36">
        <f>IF($B4906="","",IFERROR(VLOOKUP($B4906,Mapping!$A:$C,3,0),"Not Mapped"))</f>
        <v/>
      </c>
      <c r="Q4906" s="36">
        <f>IF($B4906="","",IFERROR(VLOOKUP($O4906,Leaders!$A:$B,2,0),"Not Mapped"))</f>
        <v/>
      </c>
      <c r="R4906" s="36">
        <f>IF($B4906="","",IF(COUNTIF(Exclusions!$A:$A,$B4906)&gt;0,"Yes","No"))</f>
        <v/>
      </c>
      <c r="S4906" s="38">
        <f>IF($B4906="","",MIN(1,DAY($A4906)/IF($N4906="Superstore",Settings!$B$5,Settings!$B$4)))</f>
        <v/>
      </c>
      <c r="T4906" s="38">
        <f>IF(OR($B4906="",$G4906="",$S4906=0),"",$G4906/$S4906)</f>
        <v/>
      </c>
      <c r="U4906" s="36">
        <f>IF($T4906="","",IF($T4906&lt;Settings!$B$8,"Critical",IF($T4906&lt;Settings!$B$9,"Semi Critical","Non Critical")))</f>
        <v/>
      </c>
      <c r="V4906" s="28" t="n"/>
      <c r="Z4906">
        <f>IF($B4906="","",IFERROR(VLOOKUP($B4906,'Plan HC for CCA'!$A:$B,2,0),""))</f>
        <v/>
      </c>
      <c r="AA4906">
        <f>IF(OR($B4906="",$Z4906=""),"",IF(N($M4906)&lt;$Z4906,"Delta","No Delta"))</f>
        <v/>
      </c>
      <c r="AB4906">
        <f>IF(OR($B4906="",$Z4906=""),"",MAX(0,$Z4906-N($M4906)))</f>
        <v/>
      </c>
      <c r="AC4906" s="46">
        <f>IF($B4906="","",IFERROR(INDEX('CCA Util %'!$H:$H,MATCH($B4906,'CCA Util %'!$E:$E,0)),""))</f>
        <v/>
      </c>
      <c r="AD4906">
        <f>IF($B4906="","",IFERROR(INDEX('CCA Util %'!$G:$G,MATCH($B4906,'CCA Util %'!$E:$E,0)),""))</f>
        <v/>
      </c>
      <c r="AE4906">
        <f>IF(OR($B4906="",$U4906=""),"",$U4906&amp;" &amp; "&amp;IF(OR($AD4906="",$AD4906=0),"Util NA",$AD4906&amp;" Util"))</f>
        <v/>
      </c>
    </row>
    <row r="4907" ht="15.75" customHeight="1" s="42">
      <c r="A4907" s="41" t="n"/>
      <c r="G4907" s="38" t="n"/>
      <c r="H4907" s="38" t="n"/>
      <c r="I4907" s="38" t="n"/>
      <c r="J4907" s="38" t="n"/>
      <c r="K4907" s="38" t="n"/>
      <c r="L4907" s="38" t="n"/>
      <c r="N4907" s="36">
        <f>IF($B4907="","",IF($C4907="SUPERSTORE","Superstore","DH"))</f>
        <v/>
      </c>
      <c r="O4907" s="36">
        <f>IF($B4907="","",IFERROR(VLOOKUP($B4907,Mapping!$A:$C,2,0),"Not Mapped"))</f>
        <v/>
      </c>
      <c r="P4907" s="36">
        <f>IF($B4907="","",IFERROR(VLOOKUP($B4907,Mapping!$A:$C,3,0),"Not Mapped"))</f>
        <v/>
      </c>
      <c r="Q4907" s="36">
        <f>IF($B4907="","",IFERROR(VLOOKUP($O4907,Leaders!$A:$B,2,0),"Not Mapped"))</f>
        <v/>
      </c>
      <c r="R4907" s="36">
        <f>IF($B4907="","",IF(COUNTIF(Exclusions!$A:$A,$B4907)&gt;0,"Yes","No"))</f>
        <v/>
      </c>
      <c r="S4907" s="38">
        <f>IF($B4907="","",MIN(1,DAY($A4907)/IF($N4907="Superstore",Settings!$B$5,Settings!$B$4)))</f>
        <v/>
      </c>
      <c r="T4907" s="38">
        <f>IF(OR($B4907="",$G4907="",$S4907=0),"",$G4907/$S4907)</f>
        <v/>
      </c>
      <c r="U4907" s="36">
        <f>IF($T4907="","",IF($T4907&lt;Settings!$B$8,"Critical",IF($T4907&lt;Settings!$B$9,"Semi Critical","Non Critical")))</f>
        <v/>
      </c>
      <c r="V4907" s="28" t="n"/>
      <c r="Z4907">
        <f>IF($B4907="","",IFERROR(VLOOKUP($B4907,'Plan HC for CCA'!$A:$B,2,0),""))</f>
        <v/>
      </c>
      <c r="AA4907">
        <f>IF(OR($B4907="",$Z4907=""),"",IF(N($M4907)&lt;$Z4907,"Delta","No Delta"))</f>
        <v/>
      </c>
      <c r="AB4907">
        <f>IF(OR($B4907="",$Z4907=""),"",MAX(0,$Z4907-N($M4907)))</f>
        <v/>
      </c>
      <c r="AC4907" s="46">
        <f>IF($B4907="","",IFERROR(INDEX('CCA Util %'!$H:$H,MATCH($B4907,'CCA Util %'!$E:$E,0)),""))</f>
        <v/>
      </c>
      <c r="AD4907">
        <f>IF($B4907="","",IFERROR(INDEX('CCA Util %'!$G:$G,MATCH($B4907,'CCA Util %'!$E:$E,0)),""))</f>
        <v/>
      </c>
      <c r="AE4907">
        <f>IF(OR($B4907="",$U4907=""),"",$U4907&amp;" &amp; "&amp;IF(OR($AD4907="",$AD4907=0),"Util NA",$AD4907&amp;" Util"))</f>
        <v/>
      </c>
    </row>
    <row r="4908" ht="15.75" customHeight="1" s="42">
      <c r="A4908" s="41" t="n"/>
      <c r="G4908" s="38" t="n"/>
      <c r="H4908" s="38" t="n"/>
      <c r="I4908" s="38" t="n"/>
      <c r="J4908" s="38" t="n"/>
      <c r="K4908" s="38" t="n"/>
      <c r="L4908" s="38" t="n"/>
      <c r="N4908" s="36">
        <f>IF($B4908="","",IF($C4908="SUPERSTORE","Superstore","DH"))</f>
        <v/>
      </c>
      <c r="O4908" s="36">
        <f>IF($B4908="","",IFERROR(VLOOKUP($B4908,Mapping!$A:$C,2,0),"Not Mapped"))</f>
        <v/>
      </c>
      <c r="P4908" s="36">
        <f>IF($B4908="","",IFERROR(VLOOKUP($B4908,Mapping!$A:$C,3,0),"Not Mapped"))</f>
        <v/>
      </c>
      <c r="Q4908" s="36">
        <f>IF($B4908="","",IFERROR(VLOOKUP($O4908,Leaders!$A:$B,2,0),"Not Mapped"))</f>
        <v/>
      </c>
      <c r="R4908" s="36">
        <f>IF($B4908="","",IF(COUNTIF(Exclusions!$A:$A,$B4908)&gt;0,"Yes","No"))</f>
        <v/>
      </c>
      <c r="S4908" s="38">
        <f>IF($B4908="","",MIN(1,DAY($A4908)/IF($N4908="Superstore",Settings!$B$5,Settings!$B$4)))</f>
        <v/>
      </c>
      <c r="T4908" s="38">
        <f>IF(OR($B4908="",$G4908="",$S4908=0),"",$G4908/$S4908)</f>
        <v/>
      </c>
      <c r="U4908" s="36">
        <f>IF($T4908="","",IF($T4908&lt;Settings!$B$8,"Critical",IF($T4908&lt;Settings!$B$9,"Semi Critical","Non Critical")))</f>
        <v/>
      </c>
      <c r="V4908" s="28" t="n"/>
      <c r="Z4908">
        <f>IF($B4908="","",IFERROR(VLOOKUP($B4908,'Plan HC for CCA'!$A:$B,2,0),""))</f>
        <v/>
      </c>
      <c r="AA4908">
        <f>IF(OR($B4908="",$Z4908=""),"",IF(N($M4908)&lt;$Z4908,"Delta","No Delta"))</f>
        <v/>
      </c>
      <c r="AB4908">
        <f>IF(OR($B4908="",$Z4908=""),"",MAX(0,$Z4908-N($M4908)))</f>
        <v/>
      </c>
      <c r="AC4908" s="46">
        <f>IF($B4908="","",IFERROR(INDEX('CCA Util %'!$H:$H,MATCH($B4908,'CCA Util %'!$E:$E,0)),""))</f>
        <v/>
      </c>
      <c r="AD4908">
        <f>IF($B4908="","",IFERROR(INDEX('CCA Util %'!$G:$G,MATCH($B4908,'CCA Util %'!$E:$E,0)),""))</f>
        <v/>
      </c>
      <c r="AE4908">
        <f>IF(OR($B4908="",$U4908=""),"",$U4908&amp;" &amp; "&amp;IF(OR($AD4908="",$AD4908=0),"Util NA",$AD4908&amp;" Util"))</f>
        <v/>
      </c>
    </row>
    <row r="4909" ht="15.75" customHeight="1" s="42">
      <c r="A4909" s="41" t="n"/>
      <c r="G4909" s="38" t="n"/>
      <c r="H4909" s="38" t="n"/>
      <c r="I4909" s="38" t="n"/>
      <c r="J4909" s="38" t="n"/>
      <c r="K4909" s="38" t="n"/>
      <c r="L4909" s="38" t="n"/>
      <c r="N4909" s="36">
        <f>IF($B4909="","",IF($C4909="SUPERSTORE","Superstore","DH"))</f>
        <v/>
      </c>
      <c r="O4909" s="36">
        <f>IF($B4909="","",IFERROR(VLOOKUP($B4909,Mapping!$A:$C,2,0),"Not Mapped"))</f>
        <v/>
      </c>
      <c r="P4909" s="36">
        <f>IF($B4909="","",IFERROR(VLOOKUP($B4909,Mapping!$A:$C,3,0),"Not Mapped"))</f>
        <v/>
      </c>
      <c r="Q4909" s="36">
        <f>IF($B4909="","",IFERROR(VLOOKUP($O4909,Leaders!$A:$B,2,0),"Not Mapped"))</f>
        <v/>
      </c>
      <c r="R4909" s="36">
        <f>IF($B4909="","",IF(COUNTIF(Exclusions!$A:$A,$B4909)&gt;0,"Yes","No"))</f>
        <v/>
      </c>
      <c r="S4909" s="38">
        <f>IF($B4909="","",MIN(1,DAY($A4909)/IF($N4909="Superstore",Settings!$B$5,Settings!$B$4)))</f>
        <v/>
      </c>
      <c r="T4909" s="38">
        <f>IF(OR($B4909="",$G4909="",$S4909=0),"",$G4909/$S4909)</f>
        <v/>
      </c>
      <c r="U4909" s="36">
        <f>IF($T4909="","",IF($T4909&lt;Settings!$B$8,"Critical",IF($T4909&lt;Settings!$B$9,"Semi Critical","Non Critical")))</f>
        <v/>
      </c>
      <c r="V4909" s="28" t="n"/>
      <c r="Z4909">
        <f>IF($B4909="","",IFERROR(VLOOKUP($B4909,'Plan HC for CCA'!$A:$B,2,0),""))</f>
        <v/>
      </c>
      <c r="AA4909">
        <f>IF(OR($B4909="",$Z4909=""),"",IF(N($M4909)&lt;$Z4909,"Delta","No Delta"))</f>
        <v/>
      </c>
      <c r="AB4909">
        <f>IF(OR($B4909="",$Z4909=""),"",MAX(0,$Z4909-N($M4909)))</f>
        <v/>
      </c>
      <c r="AC4909" s="46">
        <f>IF($B4909="","",IFERROR(INDEX('CCA Util %'!$H:$H,MATCH($B4909,'CCA Util %'!$E:$E,0)),""))</f>
        <v/>
      </c>
      <c r="AD4909">
        <f>IF($B4909="","",IFERROR(INDEX('CCA Util %'!$G:$G,MATCH($B4909,'CCA Util %'!$E:$E,0)),""))</f>
        <v/>
      </c>
      <c r="AE4909">
        <f>IF(OR($B4909="",$U4909=""),"",$U4909&amp;" &amp; "&amp;IF(OR($AD4909="",$AD4909=0),"Util NA",$AD4909&amp;" Util"))</f>
        <v/>
      </c>
    </row>
    <row r="4910" ht="15.75" customHeight="1" s="42">
      <c r="A4910" s="41" t="n"/>
      <c r="G4910" s="38" t="n"/>
      <c r="H4910" s="38" t="n"/>
      <c r="I4910" s="38" t="n"/>
      <c r="J4910" s="38" t="n"/>
      <c r="K4910" s="38" t="n"/>
      <c r="L4910" s="38" t="n"/>
      <c r="N4910" s="36">
        <f>IF($B4910="","",IF($C4910="SUPERSTORE","Superstore","DH"))</f>
        <v/>
      </c>
      <c r="O4910" s="36">
        <f>IF($B4910="","",IFERROR(VLOOKUP($B4910,Mapping!$A:$C,2,0),"Not Mapped"))</f>
        <v/>
      </c>
      <c r="P4910" s="36">
        <f>IF($B4910="","",IFERROR(VLOOKUP($B4910,Mapping!$A:$C,3,0),"Not Mapped"))</f>
        <v/>
      </c>
      <c r="Q4910" s="36">
        <f>IF($B4910="","",IFERROR(VLOOKUP($O4910,Leaders!$A:$B,2,0),"Not Mapped"))</f>
        <v/>
      </c>
      <c r="R4910" s="36">
        <f>IF($B4910="","",IF(COUNTIF(Exclusions!$A:$A,$B4910)&gt;0,"Yes","No"))</f>
        <v/>
      </c>
      <c r="S4910" s="38">
        <f>IF($B4910="","",MIN(1,DAY($A4910)/IF($N4910="Superstore",Settings!$B$5,Settings!$B$4)))</f>
        <v/>
      </c>
      <c r="T4910" s="38">
        <f>IF(OR($B4910="",$G4910="",$S4910=0),"",$G4910/$S4910)</f>
        <v/>
      </c>
      <c r="U4910" s="36">
        <f>IF($T4910="","",IF($T4910&lt;Settings!$B$8,"Critical",IF($T4910&lt;Settings!$B$9,"Semi Critical","Non Critical")))</f>
        <v/>
      </c>
      <c r="V4910" s="28" t="n"/>
      <c r="Z4910">
        <f>IF($B4910="","",IFERROR(VLOOKUP($B4910,'Plan HC for CCA'!$A:$B,2,0),""))</f>
        <v/>
      </c>
      <c r="AA4910">
        <f>IF(OR($B4910="",$Z4910=""),"",IF(N($M4910)&lt;$Z4910,"Delta","No Delta"))</f>
        <v/>
      </c>
      <c r="AB4910">
        <f>IF(OR($B4910="",$Z4910=""),"",MAX(0,$Z4910-N($M4910)))</f>
        <v/>
      </c>
      <c r="AC4910" s="46">
        <f>IF($B4910="","",IFERROR(INDEX('CCA Util %'!$H:$H,MATCH($B4910,'CCA Util %'!$E:$E,0)),""))</f>
        <v/>
      </c>
      <c r="AD4910">
        <f>IF($B4910="","",IFERROR(INDEX('CCA Util %'!$G:$G,MATCH($B4910,'CCA Util %'!$E:$E,0)),""))</f>
        <v/>
      </c>
      <c r="AE4910">
        <f>IF(OR($B4910="",$U4910=""),"",$U4910&amp;" &amp; "&amp;IF(OR($AD4910="",$AD4910=0),"Util NA",$AD4910&amp;" Util"))</f>
        <v/>
      </c>
    </row>
    <row r="4911" ht="15.75" customHeight="1" s="42">
      <c r="A4911" s="41" t="n"/>
      <c r="G4911" s="38" t="n"/>
      <c r="H4911" s="38" t="n"/>
      <c r="I4911" s="38" t="n"/>
      <c r="J4911" s="38" t="n"/>
      <c r="K4911" s="38" t="n"/>
      <c r="L4911" s="38" t="n"/>
      <c r="N4911" s="36">
        <f>IF($B4911="","",IF($C4911="SUPERSTORE","Superstore","DH"))</f>
        <v/>
      </c>
      <c r="O4911" s="36">
        <f>IF($B4911="","",IFERROR(VLOOKUP($B4911,Mapping!$A:$C,2,0),"Not Mapped"))</f>
        <v/>
      </c>
      <c r="P4911" s="36">
        <f>IF($B4911="","",IFERROR(VLOOKUP($B4911,Mapping!$A:$C,3,0),"Not Mapped"))</f>
        <v/>
      </c>
      <c r="Q4911" s="36">
        <f>IF($B4911="","",IFERROR(VLOOKUP($O4911,Leaders!$A:$B,2,0),"Not Mapped"))</f>
        <v/>
      </c>
      <c r="R4911" s="36">
        <f>IF($B4911="","",IF(COUNTIF(Exclusions!$A:$A,$B4911)&gt;0,"Yes","No"))</f>
        <v/>
      </c>
      <c r="S4911" s="38">
        <f>IF($B4911="","",MIN(1,DAY($A4911)/IF($N4911="Superstore",Settings!$B$5,Settings!$B$4)))</f>
        <v/>
      </c>
      <c r="T4911" s="38">
        <f>IF(OR($B4911="",$G4911="",$S4911=0),"",$G4911/$S4911)</f>
        <v/>
      </c>
      <c r="U4911" s="36">
        <f>IF($T4911="","",IF($T4911&lt;Settings!$B$8,"Critical",IF($T4911&lt;Settings!$B$9,"Semi Critical","Non Critical")))</f>
        <v/>
      </c>
      <c r="V4911" s="28" t="n"/>
      <c r="Z4911">
        <f>IF($B4911="","",IFERROR(VLOOKUP($B4911,'Plan HC for CCA'!$A:$B,2,0),""))</f>
        <v/>
      </c>
      <c r="AA4911">
        <f>IF(OR($B4911="",$Z4911=""),"",IF(N($M4911)&lt;$Z4911,"Delta","No Delta"))</f>
        <v/>
      </c>
      <c r="AB4911">
        <f>IF(OR($B4911="",$Z4911=""),"",MAX(0,$Z4911-N($M4911)))</f>
        <v/>
      </c>
      <c r="AC4911" s="46">
        <f>IF($B4911="","",IFERROR(INDEX('CCA Util %'!$H:$H,MATCH($B4911,'CCA Util %'!$E:$E,0)),""))</f>
        <v/>
      </c>
      <c r="AD4911">
        <f>IF($B4911="","",IFERROR(INDEX('CCA Util %'!$G:$G,MATCH($B4911,'CCA Util %'!$E:$E,0)),""))</f>
        <v/>
      </c>
      <c r="AE4911">
        <f>IF(OR($B4911="",$U4911=""),"",$U4911&amp;" &amp; "&amp;IF(OR($AD4911="",$AD4911=0),"Util NA",$AD4911&amp;" Util"))</f>
        <v/>
      </c>
    </row>
    <row r="4912" ht="15.75" customHeight="1" s="42">
      <c r="A4912" s="41" t="n"/>
      <c r="G4912" s="38" t="n"/>
      <c r="H4912" s="38" t="n"/>
      <c r="I4912" s="38" t="n"/>
      <c r="J4912" s="38" t="n"/>
      <c r="K4912" s="38" t="n"/>
      <c r="L4912" s="38" t="n"/>
      <c r="N4912" s="36">
        <f>IF($B4912="","",IF($C4912="SUPERSTORE","Superstore","DH"))</f>
        <v/>
      </c>
      <c r="O4912" s="36">
        <f>IF($B4912="","",IFERROR(VLOOKUP($B4912,Mapping!$A:$C,2,0),"Not Mapped"))</f>
        <v/>
      </c>
      <c r="P4912" s="36">
        <f>IF($B4912="","",IFERROR(VLOOKUP($B4912,Mapping!$A:$C,3,0),"Not Mapped"))</f>
        <v/>
      </c>
      <c r="Q4912" s="36">
        <f>IF($B4912="","",IFERROR(VLOOKUP($O4912,Leaders!$A:$B,2,0),"Not Mapped"))</f>
        <v/>
      </c>
      <c r="R4912" s="36">
        <f>IF($B4912="","",IF(COUNTIF(Exclusions!$A:$A,$B4912)&gt;0,"Yes","No"))</f>
        <v/>
      </c>
      <c r="S4912" s="38">
        <f>IF($B4912="","",MIN(1,DAY($A4912)/IF($N4912="Superstore",Settings!$B$5,Settings!$B$4)))</f>
        <v/>
      </c>
      <c r="T4912" s="38">
        <f>IF(OR($B4912="",$G4912="",$S4912=0),"",$G4912/$S4912)</f>
        <v/>
      </c>
      <c r="U4912" s="36">
        <f>IF($T4912="","",IF($T4912&lt;Settings!$B$8,"Critical",IF($T4912&lt;Settings!$B$9,"Semi Critical","Non Critical")))</f>
        <v/>
      </c>
      <c r="V4912" s="28" t="n"/>
      <c r="Z4912">
        <f>IF($B4912="","",IFERROR(VLOOKUP($B4912,'Plan HC for CCA'!$A:$B,2,0),""))</f>
        <v/>
      </c>
      <c r="AA4912">
        <f>IF(OR($B4912="",$Z4912=""),"",IF(N($M4912)&lt;$Z4912,"Delta","No Delta"))</f>
        <v/>
      </c>
      <c r="AB4912">
        <f>IF(OR($B4912="",$Z4912=""),"",MAX(0,$Z4912-N($M4912)))</f>
        <v/>
      </c>
      <c r="AC4912" s="46">
        <f>IF($B4912="","",IFERROR(INDEX('CCA Util %'!$H:$H,MATCH($B4912,'CCA Util %'!$E:$E,0)),""))</f>
        <v/>
      </c>
      <c r="AD4912">
        <f>IF($B4912="","",IFERROR(INDEX('CCA Util %'!$G:$G,MATCH($B4912,'CCA Util %'!$E:$E,0)),""))</f>
        <v/>
      </c>
      <c r="AE4912">
        <f>IF(OR($B4912="",$U4912=""),"",$U4912&amp;" &amp; "&amp;IF(OR($AD4912="",$AD4912=0),"Util NA",$AD4912&amp;" Util"))</f>
        <v/>
      </c>
    </row>
    <row r="4913" ht="15.75" customHeight="1" s="42">
      <c r="A4913" s="41" t="n"/>
      <c r="G4913" s="38" t="n"/>
      <c r="H4913" s="38" t="n"/>
      <c r="I4913" s="38" t="n"/>
      <c r="J4913" s="38" t="n"/>
      <c r="K4913" s="38" t="n"/>
      <c r="L4913" s="38" t="n"/>
      <c r="N4913" s="36">
        <f>IF($B4913="","",IF($C4913="SUPERSTORE","Superstore","DH"))</f>
        <v/>
      </c>
      <c r="O4913" s="36">
        <f>IF($B4913="","",IFERROR(VLOOKUP($B4913,Mapping!$A:$C,2,0),"Not Mapped"))</f>
        <v/>
      </c>
      <c r="P4913" s="36">
        <f>IF($B4913="","",IFERROR(VLOOKUP($B4913,Mapping!$A:$C,3,0),"Not Mapped"))</f>
        <v/>
      </c>
      <c r="Q4913" s="36">
        <f>IF($B4913="","",IFERROR(VLOOKUP($O4913,Leaders!$A:$B,2,0),"Not Mapped"))</f>
        <v/>
      </c>
      <c r="R4913" s="36">
        <f>IF($B4913="","",IF(COUNTIF(Exclusions!$A:$A,$B4913)&gt;0,"Yes","No"))</f>
        <v/>
      </c>
      <c r="S4913" s="38">
        <f>IF($B4913="","",MIN(1,DAY($A4913)/IF($N4913="Superstore",Settings!$B$5,Settings!$B$4)))</f>
        <v/>
      </c>
      <c r="T4913" s="38">
        <f>IF(OR($B4913="",$G4913="",$S4913=0),"",$G4913/$S4913)</f>
        <v/>
      </c>
      <c r="U4913" s="36">
        <f>IF($T4913="","",IF($T4913&lt;Settings!$B$8,"Critical",IF($T4913&lt;Settings!$B$9,"Semi Critical","Non Critical")))</f>
        <v/>
      </c>
      <c r="V4913" s="28" t="n"/>
      <c r="Z4913">
        <f>IF($B4913="","",IFERROR(VLOOKUP($B4913,'Plan HC for CCA'!$A:$B,2,0),""))</f>
        <v/>
      </c>
      <c r="AA4913">
        <f>IF(OR($B4913="",$Z4913=""),"",IF(N($M4913)&lt;$Z4913,"Delta","No Delta"))</f>
        <v/>
      </c>
      <c r="AB4913">
        <f>IF(OR($B4913="",$Z4913=""),"",MAX(0,$Z4913-N($M4913)))</f>
        <v/>
      </c>
      <c r="AC4913" s="46">
        <f>IF($B4913="","",IFERROR(INDEX('CCA Util %'!$H:$H,MATCH($B4913,'CCA Util %'!$E:$E,0)),""))</f>
        <v/>
      </c>
      <c r="AD4913">
        <f>IF($B4913="","",IFERROR(INDEX('CCA Util %'!$G:$G,MATCH($B4913,'CCA Util %'!$E:$E,0)),""))</f>
        <v/>
      </c>
      <c r="AE4913">
        <f>IF(OR($B4913="",$U4913=""),"",$U4913&amp;" &amp; "&amp;IF(OR($AD4913="",$AD4913=0),"Util NA",$AD4913&amp;" Util"))</f>
        <v/>
      </c>
    </row>
    <row r="4914" ht="15.75" customHeight="1" s="42">
      <c r="A4914" s="41" t="n"/>
      <c r="G4914" s="38" t="n"/>
      <c r="H4914" s="38" t="n"/>
      <c r="I4914" s="38" t="n"/>
      <c r="J4914" s="38" t="n"/>
      <c r="K4914" s="38" t="n"/>
      <c r="L4914" s="38" t="n"/>
      <c r="N4914" s="36">
        <f>IF($B4914="","",IF($C4914="SUPERSTORE","Superstore","DH"))</f>
        <v/>
      </c>
      <c r="O4914" s="36">
        <f>IF($B4914="","",IFERROR(VLOOKUP($B4914,Mapping!$A:$C,2,0),"Not Mapped"))</f>
        <v/>
      </c>
      <c r="P4914" s="36">
        <f>IF($B4914="","",IFERROR(VLOOKUP($B4914,Mapping!$A:$C,3,0),"Not Mapped"))</f>
        <v/>
      </c>
      <c r="Q4914" s="36">
        <f>IF($B4914="","",IFERROR(VLOOKUP($O4914,Leaders!$A:$B,2,0),"Not Mapped"))</f>
        <v/>
      </c>
      <c r="R4914" s="36">
        <f>IF($B4914="","",IF(COUNTIF(Exclusions!$A:$A,$B4914)&gt;0,"Yes","No"))</f>
        <v/>
      </c>
      <c r="S4914" s="38">
        <f>IF($B4914="","",MIN(1,DAY($A4914)/IF($N4914="Superstore",Settings!$B$5,Settings!$B$4)))</f>
        <v/>
      </c>
      <c r="T4914" s="38">
        <f>IF(OR($B4914="",$G4914="",$S4914=0),"",$G4914/$S4914)</f>
        <v/>
      </c>
      <c r="U4914" s="36">
        <f>IF($T4914="","",IF($T4914&lt;Settings!$B$8,"Critical",IF($T4914&lt;Settings!$B$9,"Semi Critical","Non Critical")))</f>
        <v/>
      </c>
      <c r="V4914" s="28" t="n"/>
      <c r="Z4914">
        <f>IF($B4914="","",IFERROR(VLOOKUP($B4914,'Plan HC for CCA'!$A:$B,2,0),""))</f>
        <v/>
      </c>
      <c r="AA4914">
        <f>IF(OR($B4914="",$Z4914=""),"",IF(N($M4914)&lt;$Z4914,"Delta","No Delta"))</f>
        <v/>
      </c>
      <c r="AB4914">
        <f>IF(OR($B4914="",$Z4914=""),"",MAX(0,$Z4914-N($M4914)))</f>
        <v/>
      </c>
      <c r="AC4914" s="46">
        <f>IF($B4914="","",IFERROR(INDEX('CCA Util %'!$H:$H,MATCH($B4914,'CCA Util %'!$E:$E,0)),""))</f>
        <v/>
      </c>
      <c r="AD4914">
        <f>IF($B4914="","",IFERROR(INDEX('CCA Util %'!$G:$G,MATCH($B4914,'CCA Util %'!$E:$E,0)),""))</f>
        <v/>
      </c>
      <c r="AE4914">
        <f>IF(OR($B4914="",$U4914=""),"",$U4914&amp;" &amp; "&amp;IF(OR($AD4914="",$AD4914=0),"Util NA",$AD4914&amp;" Util"))</f>
        <v/>
      </c>
    </row>
    <row r="4915" ht="15.75" customHeight="1" s="42">
      <c r="A4915" s="41" t="n"/>
      <c r="G4915" s="38" t="n"/>
      <c r="H4915" s="38" t="n"/>
      <c r="I4915" s="38" t="n"/>
      <c r="J4915" s="38" t="n"/>
      <c r="K4915" s="38" t="n"/>
      <c r="L4915" s="38" t="n"/>
      <c r="N4915" s="36">
        <f>IF($B4915="","",IF($C4915="SUPERSTORE","Superstore","DH"))</f>
        <v/>
      </c>
      <c r="O4915" s="36">
        <f>IF($B4915="","",IFERROR(VLOOKUP($B4915,Mapping!$A:$C,2,0),"Not Mapped"))</f>
        <v/>
      </c>
      <c r="P4915" s="36">
        <f>IF($B4915="","",IFERROR(VLOOKUP($B4915,Mapping!$A:$C,3,0),"Not Mapped"))</f>
        <v/>
      </c>
      <c r="Q4915" s="36">
        <f>IF($B4915="","",IFERROR(VLOOKUP($O4915,Leaders!$A:$B,2,0),"Not Mapped"))</f>
        <v/>
      </c>
      <c r="R4915" s="36">
        <f>IF($B4915="","",IF(COUNTIF(Exclusions!$A:$A,$B4915)&gt;0,"Yes","No"))</f>
        <v/>
      </c>
      <c r="S4915" s="38">
        <f>IF($B4915="","",MIN(1,DAY($A4915)/IF($N4915="Superstore",Settings!$B$5,Settings!$B$4)))</f>
        <v/>
      </c>
      <c r="T4915" s="38">
        <f>IF(OR($B4915="",$G4915="",$S4915=0),"",$G4915/$S4915)</f>
        <v/>
      </c>
      <c r="U4915" s="36">
        <f>IF($T4915="","",IF($T4915&lt;Settings!$B$8,"Critical",IF($T4915&lt;Settings!$B$9,"Semi Critical","Non Critical")))</f>
        <v/>
      </c>
      <c r="V4915" s="28" t="n"/>
      <c r="Z4915">
        <f>IF($B4915="","",IFERROR(VLOOKUP($B4915,'Plan HC for CCA'!$A:$B,2,0),""))</f>
        <v/>
      </c>
      <c r="AA4915">
        <f>IF(OR($B4915="",$Z4915=""),"",IF(N($M4915)&lt;$Z4915,"Delta","No Delta"))</f>
        <v/>
      </c>
      <c r="AB4915">
        <f>IF(OR($B4915="",$Z4915=""),"",MAX(0,$Z4915-N($M4915)))</f>
        <v/>
      </c>
      <c r="AC4915" s="46">
        <f>IF($B4915="","",IFERROR(INDEX('CCA Util %'!$H:$H,MATCH($B4915,'CCA Util %'!$E:$E,0)),""))</f>
        <v/>
      </c>
      <c r="AD4915">
        <f>IF($B4915="","",IFERROR(INDEX('CCA Util %'!$G:$G,MATCH($B4915,'CCA Util %'!$E:$E,0)),""))</f>
        <v/>
      </c>
      <c r="AE4915">
        <f>IF(OR($B4915="",$U4915=""),"",$U4915&amp;" &amp; "&amp;IF(OR($AD4915="",$AD4915=0),"Util NA",$AD4915&amp;" Util"))</f>
        <v/>
      </c>
    </row>
    <row r="4916" ht="15.75" customHeight="1" s="42">
      <c r="A4916" s="41" t="n"/>
      <c r="G4916" s="38" t="n"/>
      <c r="H4916" s="38" t="n"/>
      <c r="I4916" s="38" t="n"/>
      <c r="J4916" s="38" t="n"/>
      <c r="K4916" s="38" t="n"/>
      <c r="L4916" s="38" t="n"/>
      <c r="N4916" s="36">
        <f>IF($B4916="","",IF($C4916="SUPERSTORE","Superstore","DH"))</f>
        <v/>
      </c>
      <c r="O4916" s="36">
        <f>IF($B4916="","",IFERROR(VLOOKUP($B4916,Mapping!$A:$C,2,0),"Not Mapped"))</f>
        <v/>
      </c>
      <c r="P4916" s="36">
        <f>IF($B4916="","",IFERROR(VLOOKUP($B4916,Mapping!$A:$C,3,0),"Not Mapped"))</f>
        <v/>
      </c>
      <c r="Q4916" s="36">
        <f>IF($B4916="","",IFERROR(VLOOKUP($O4916,Leaders!$A:$B,2,0),"Not Mapped"))</f>
        <v/>
      </c>
      <c r="R4916" s="36">
        <f>IF($B4916="","",IF(COUNTIF(Exclusions!$A:$A,$B4916)&gt;0,"Yes","No"))</f>
        <v/>
      </c>
      <c r="S4916" s="38">
        <f>IF($B4916="","",MIN(1,DAY($A4916)/IF($N4916="Superstore",Settings!$B$5,Settings!$B$4)))</f>
        <v/>
      </c>
      <c r="T4916" s="38">
        <f>IF(OR($B4916="",$G4916="",$S4916=0),"",$G4916/$S4916)</f>
        <v/>
      </c>
      <c r="U4916" s="36">
        <f>IF($T4916="","",IF($T4916&lt;Settings!$B$8,"Critical",IF($T4916&lt;Settings!$B$9,"Semi Critical","Non Critical")))</f>
        <v/>
      </c>
      <c r="V4916" s="28" t="n"/>
      <c r="Z4916">
        <f>IF($B4916="","",IFERROR(VLOOKUP($B4916,'Plan HC for CCA'!$A:$B,2,0),""))</f>
        <v/>
      </c>
      <c r="AA4916">
        <f>IF(OR($B4916="",$Z4916=""),"",IF(N($M4916)&lt;$Z4916,"Delta","No Delta"))</f>
        <v/>
      </c>
      <c r="AB4916">
        <f>IF(OR($B4916="",$Z4916=""),"",MAX(0,$Z4916-N($M4916)))</f>
        <v/>
      </c>
      <c r="AC4916" s="46">
        <f>IF($B4916="","",IFERROR(INDEX('CCA Util %'!$H:$H,MATCH($B4916,'CCA Util %'!$E:$E,0)),""))</f>
        <v/>
      </c>
      <c r="AD4916">
        <f>IF($B4916="","",IFERROR(INDEX('CCA Util %'!$G:$G,MATCH($B4916,'CCA Util %'!$E:$E,0)),""))</f>
        <v/>
      </c>
      <c r="AE4916">
        <f>IF(OR($B4916="",$U4916=""),"",$U4916&amp;" &amp; "&amp;IF(OR($AD4916="",$AD4916=0),"Util NA",$AD4916&amp;" Util"))</f>
        <v/>
      </c>
    </row>
    <row r="4917" ht="15.75" customHeight="1" s="42">
      <c r="A4917" s="41" t="n"/>
      <c r="G4917" s="38" t="n"/>
      <c r="H4917" s="38" t="n"/>
      <c r="I4917" s="38" t="n"/>
      <c r="J4917" s="38" t="n"/>
      <c r="K4917" s="38" t="n"/>
      <c r="L4917" s="38" t="n"/>
      <c r="N4917" s="36">
        <f>IF($B4917="","",IF($C4917="SUPERSTORE","Superstore","DH"))</f>
        <v/>
      </c>
      <c r="O4917" s="36">
        <f>IF($B4917="","",IFERROR(VLOOKUP($B4917,Mapping!$A:$C,2,0),"Not Mapped"))</f>
        <v/>
      </c>
      <c r="P4917" s="36">
        <f>IF($B4917="","",IFERROR(VLOOKUP($B4917,Mapping!$A:$C,3,0),"Not Mapped"))</f>
        <v/>
      </c>
      <c r="Q4917" s="36">
        <f>IF($B4917="","",IFERROR(VLOOKUP($O4917,Leaders!$A:$B,2,0),"Not Mapped"))</f>
        <v/>
      </c>
      <c r="R4917" s="36">
        <f>IF($B4917="","",IF(COUNTIF(Exclusions!$A:$A,$B4917)&gt;0,"Yes","No"))</f>
        <v/>
      </c>
      <c r="S4917" s="38">
        <f>IF($B4917="","",MIN(1,DAY($A4917)/IF($N4917="Superstore",Settings!$B$5,Settings!$B$4)))</f>
        <v/>
      </c>
      <c r="T4917" s="38">
        <f>IF(OR($B4917="",$G4917="",$S4917=0),"",$G4917/$S4917)</f>
        <v/>
      </c>
      <c r="U4917" s="36">
        <f>IF($T4917="","",IF($T4917&lt;Settings!$B$8,"Critical",IF($T4917&lt;Settings!$B$9,"Semi Critical","Non Critical")))</f>
        <v/>
      </c>
      <c r="V4917" s="28" t="n"/>
      <c r="Z4917">
        <f>IF($B4917="","",IFERROR(VLOOKUP($B4917,'Plan HC for CCA'!$A:$B,2,0),""))</f>
        <v/>
      </c>
      <c r="AA4917">
        <f>IF(OR($B4917="",$Z4917=""),"",IF(N($M4917)&lt;$Z4917,"Delta","No Delta"))</f>
        <v/>
      </c>
      <c r="AB4917">
        <f>IF(OR($B4917="",$Z4917=""),"",MAX(0,$Z4917-N($M4917)))</f>
        <v/>
      </c>
      <c r="AC4917" s="46">
        <f>IF($B4917="","",IFERROR(INDEX('CCA Util %'!$H:$H,MATCH($B4917,'CCA Util %'!$E:$E,0)),""))</f>
        <v/>
      </c>
      <c r="AD4917">
        <f>IF($B4917="","",IFERROR(INDEX('CCA Util %'!$G:$G,MATCH($B4917,'CCA Util %'!$E:$E,0)),""))</f>
        <v/>
      </c>
      <c r="AE4917">
        <f>IF(OR($B4917="",$U4917=""),"",$U4917&amp;" &amp; "&amp;IF(OR($AD4917="",$AD4917=0),"Util NA",$AD4917&amp;" Util"))</f>
        <v/>
      </c>
    </row>
    <row r="4918" ht="15.75" customHeight="1" s="42">
      <c r="A4918" s="41" t="n"/>
      <c r="G4918" s="38" t="n"/>
      <c r="H4918" s="38" t="n"/>
      <c r="I4918" s="38" t="n"/>
      <c r="J4918" s="38" t="n"/>
      <c r="K4918" s="38" t="n"/>
      <c r="L4918" s="38" t="n"/>
      <c r="N4918" s="36">
        <f>IF($B4918="","",IF($C4918="SUPERSTORE","Superstore","DH"))</f>
        <v/>
      </c>
      <c r="O4918" s="36">
        <f>IF($B4918="","",IFERROR(VLOOKUP($B4918,Mapping!$A:$C,2,0),"Not Mapped"))</f>
        <v/>
      </c>
      <c r="P4918" s="36">
        <f>IF($B4918="","",IFERROR(VLOOKUP($B4918,Mapping!$A:$C,3,0),"Not Mapped"))</f>
        <v/>
      </c>
      <c r="Q4918" s="36">
        <f>IF($B4918="","",IFERROR(VLOOKUP($O4918,Leaders!$A:$B,2,0),"Not Mapped"))</f>
        <v/>
      </c>
      <c r="R4918" s="36">
        <f>IF($B4918="","",IF(COUNTIF(Exclusions!$A:$A,$B4918)&gt;0,"Yes","No"))</f>
        <v/>
      </c>
      <c r="S4918" s="38">
        <f>IF($B4918="","",MIN(1,DAY($A4918)/IF($N4918="Superstore",Settings!$B$5,Settings!$B$4)))</f>
        <v/>
      </c>
      <c r="T4918" s="38">
        <f>IF(OR($B4918="",$G4918="",$S4918=0),"",$G4918/$S4918)</f>
        <v/>
      </c>
      <c r="U4918" s="36">
        <f>IF($T4918="","",IF($T4918&lt;Settings!$B$8,"Critical",IF($T4918&lt;Settings!$B$9,"Semi Critical","Non Critical")))</f>
        <v/>
      </c>
      <c r="V4918" s="28" t="n"/>
      <c r="Z4918">
        <f>IF($B4918="","",IFERROR(VLOOKUP($B4918,'Plan HC for CCA'!$A:$B,2,0),""))</f>
        <v/>
      </c>
      <c r="AA4918">
        <f>IF(OR($B4918="",$Z4918=""),"",IF(N($M4918)&lt;$Z4918,"Delta","No Delta"))</f>
        <v/>
      </c>
      <c r="AB4918">
        <f>IF(OR($B4918="",$Z4918=""),"",MAX(0,$Z4918-N($M4918)))</f>
        <v/>
      </c>
      <c r="AC4918" s="46">
        <f>IF($B4918="","",IFERROR(INDEX('CCA Util %'!$H:$H,MATCH($B4918,'CCA Util %'!$E:$E,0)),""))</f>
        <v/>
      </c>
      <c r="AD4918">
        <f>IF($B4918="","",IFERROR(INDEX('CCA Util %'!$G:$G,MATCH($B4918,'CCA Util %'!$E:$E,0)),""))</f>
        <v/>
      </c>
      <c r="AE4918">
        <f>IF(OR($B4918="",$U4918=""),"",$U4918&amp;" &amp; "&amp;IF(OR($AD4918="",$AD4918=0),"Util NA",$AD4918&amp;" Util"))</f>
        <v/>
      </c>
    </row>
    <row r="4919" ht="15.75" customHeight="1" s="42">
      <c r="A4919" s="41" t="n"/>
      <c r="G4919" s="38" t="n"/>
      <c r="H4919" s="38" t="n"/>
      <c r="I4919" s="38" t="n"/>
      <c r="J4919" s="38" t="n"/>
      <c r="K4919" s="38" t="n"/>
      <c r="L4919" s="38" t="n"/>
      <c r="N4919" s="36">
        <f>IF($B4919="","",IF($C4919="SUPERSTORE","Superstore","DH"))</f>
        <v/>
      </c>
      <c r="O4919" s="36">
        <f>IF($B4919="","",IFERROR(VLOOKUP($B4919,Mapping!$A:$C,2,0),"Not Mapped"))</f>
        <v/>
      </c>
      <c r="P4919" s="36">
        <f>IF($B4919="","",IFERROR(VLOOKUP($B4919,Mapping!$A:$C,3,0),"Not Mapped"))</f>
        <v/>
      </c>
      <c r="Q4919" s="36">
        <f>IF($B4919="","",IFERROR(VLOOKUP($O4919,Leaders!$A:$B,2,0),"Not Mapped"))</f>
        <v/>
      </c>
      <c r="R4919" s="36">
        <f>IF($B4919="","",IF(COUNTIF(Exclusions!$A:$A,$B4919)&gt;0,"Yes","No"))</f>
        <v/>
      </c>
      <c r="S4919" s="38">
        <f>IF($B4919="","",MIN(1,DAY($A4919)/IF($N4919="Superstore",Settings!$B$5,Settings!$B$4)))</f>
        <v/>
      </c>
      <c r="T4919" s="38">
        <f>IF(OR($B4919="",$G4919="",$S4919=0),"",$G4919/$S4919)</f>
        <v/>
      </c>
      <c r="U4919" s="36">
        <f>IF($T4919="","",IF($T4919&lt;Settings!$B$8,"Critical",IF($T4919&lt;Settings!$B$9,"Semi Critical","Non Critical")))</f>
        <v/>
      </c>
      <c r="V4919" s="28" t="n"/>
      <c r="Z4919">
        <f>IF($B4919="","",IFERROR(VLOOKUP($B4919,'Plan HC for CCA'!$A:$B,2,0),""))</f>
        <v/>
      </c>
      <c r="AA4919">
        <f>IF(OR($B4919="",$Z4919=""),"",IF(N($M4919)&lt;$Z4919,"Delta","No Delta"))</f>
        <v/>
      </c>
      <c r="AB4919">
        <f>IF(OR($B4919="",$Z4919=""),"",MAX(0,$Z4919-N($M4919)))</f>
        <v/>
      </c>
      <c r="AC4919" s="46">
        <f>IF($B4919="","",IFERROR(INDEX('CCA Util %'!$H:$H,MATCH($B4919,'CCA Util %'!$E:$E,0)),""))</f>
        <v/>
      </c>
      <c r="AD4919">
        <f>IF($B4919="","",IFERROR(INDEX('CCA Util %'!$G:$G,MATCH($B4919,'CCA Util %'!$E:$E,0)),""))</f>
        <v/>
      </c>
      <c r="AE4919">
        <f>IF(OR($B4919="",$U4919=""),"",$U4919&amp;" &amp; "&amp;IF(OR($AD4919="",$AD4919=0),"Util NA",$AD4919&amp;" Util"))</f>
        <v/>
      </c>
    </row>
    <row r="4920" ht="15.75" customHeight="1" s="42">
      <c r="A4920" s="41" t="n"/>
      <c r="G4920" s="38" t="n"/>
      <c r="H4920" s="38" t="n"/>
      <c r="I4920" s="38" t="n"/>
      <c r="J4920" s="38" t="n"/>
      <c r="K4920" s="38" t="n"/>
      <c r="L4920" s="38" t="n"/>
      <c r="N4920" s="36">
        <f>IF($B4920="","",IF($C4920="SUPERSTORE","Superstore","DH"))</f>
        <v/>
      </c>
      <c r="O4920" s="36">
        <f>IF($B4920="","",IFERROR(VLOOKUP($B4920,Mapping!$A:$C,2,0),"Not Mapped"))</f>
        <v/>
      </c>
      <c r="P4920" s="36">
        <f>IF($B4920="","",IFERROR(VLOOKUP($B4920,Mapping!$A:$C,3,0),"Not Mapped"))</f>
        <v/>
      </c>
      <c r="Q4920" s="36">
        <f>IF($B4920="","",IFERROR(VLOOKUP($O4920,Leaders!$A:$B,2,0),"Not Mapped"))</f>
        <v/>
      </c>
      <c r="R4920" s="36">
        <f>IF($B4920="","",IF(COUNTIF(Exclusions!$A:$A,$B4920)&gt;0,"Yes","No"))</f>
        <v/>
      </c>
      <c r="S4920" s="38">
        <f>IF($B4920="","",MIN(1,DAY($A4920)/IF($N4920="Superstore",Settings!$B$5,Settings!$B$4)))</f>
        <v/>
      </c>
      <c r="T4920" s="38">
        <f>IF(OR($B4920="",$G4920="",$S4920=0),"",$G4920/$S4920)</f>
        <v/>
      </c>
      <c r="U4920" s="36">
        <f>IF($T4920="","",IF($T4920&lt;Settings!$B$8,"Critical",IF($T4920&lt;Settings!$B$9,"Semi Critical","Non Critical")))</f>
        <v/>
      </c>
      <c r="V4920" s="28" t="n"/>
      <c r="Z4920">
        <f>IF($B4920="","",IFERROR(VLOOKUP($B4920,'Plan HC for CCA'!$A:$B,2,0),""))</f>
        <v/>
      </c>
      <c r="AA4920">
        <f>IF(OR($B4920="",$Z4920=""),"",IF(N($M4920)&lt;$Z4920,"Delta","No Delta"))</f>
        <v/>
      </c>
      <c r="AB4920">
        <f>IF(OR($B4920="",$Z4920=""),"",MAX(0,$Z4920-N($M4920)))</f>
        <v/>
      </c>
      <c r="AC4920" s="46">
        <f>IF($B4920="","",IFERROR(INDEX('CCA Util %'!$H:$H,MATCH($B4920,'CCA Util %'!$E:$E,0)),""))</f>
        <v/>
      </c>
      <c r="AD4920">
        <f>IF($B4920="","",IFERROR(INDEX('CCA Util %'!$G:$G,MATCH($B4920,'CCA Util %'!$E:$E,0)),""))</f>
        <v/>
      </c>
      <c r="AE4920">
        <f>IF(OR($B4920="",$U4920=""),"",$U4920&amp;" &amp; "&amp;IF(OR($AD4920="",$AD4920=0),"Util NA",$AD4920&amp;" Util"))</f>
        <v/>
      </c>
    </row>
    <row r="4921" ht="15.75" customHeight="1" s="42">
      <c r="A4921" s="41" t="n"/>
      <c r="G4921" s="38" t="n"/>
      <c r="H4921" s="38" t="n"/>
      <c r="I4921" s="38" t="n"/>
      <c r="J4921" s="38" t="n"/>
      <c r="K4921" s="38" t="n"/>
      <c r="L4921" s="38" t="n"/>
      <c r="N4921" s="36">
        <f>IF($B4921="","",IF($C4921="SUPERSTORE","Superstore","DH"))</f>
        <v/>
      </c>
      <c r="O4921" s="36">
        <f>IF($B4921="","",IFERROR(VLOOKUP($B4921,Mapping!$A:$C,2,0),"Not Mapped"))</f>
        <v/>
      </c>
      <c r="P4921" s="36">
        <f>IF($B4921="","",IFERROR(VLOOKUP($B4921,Mapping!$A:$C,3,0),"Not Mapped"))</f>
        <v/>
      </c>
      <c r="Q4921" s="36">
        <f>IF($B4921="","",IFERROR(VLOOKUP($O4921,Leaders!$A:$B,2,0),"Not Mapped"))</f>
        <v/>
      </c>
      <c r="R4921" s="36">
        <f>IF($B4921="","",IF(COUNTIF(Exclusions!$A:$A,$B4921)&gt;0,"Yes","No"))</f>
        <v/>
      </c>
      <c r="S4921" s="38">
        <f>IF($B4921="","",MIN(1,DAY($A4921)/IF($N4921="Superstore",Settings!$B$5,Settings!$B$4)))</f>
        <v/>
      </c>
      <c r="T4921" s="38">
        <f>IF(OR($B4921="",$G4921="",$S4921=0),"",$G4921/$S4921)</f>
        <v/>
      </c>
      <c r="U4921" s="36">
        <f>IF($T4921="","",IF($T4921&lt;Settings!$B$8,"Critical",IF($T4921&lt;Settings!$B$9,"Semi Critical","Non Critical")))</f>
        <v/>
      </c>
      <c r="V4921" s="28" t="n"/>
      <c r="Z4921">
        <f>IF($B4921="","",IFERROR(VLOOKUP($B4921,'Plan HC for CCA'!$A:$B,2,0),""))</f>
        <v/>
      </c>
      <c r="AA4921">
        <f>IF(OR($B4921="",$Z4921=""),"",IF(N($M4921)&lt;$Z4921,"Delta","No Delta"))</f>
        <v/>
      </c>
      <c r="AB4921">
        <f>IF(OR($B4921="",$Z4921=""),"",MAX(0,$Z4921-N($M4921)))</f>
        <v/>
      </c>
      <c r="AC4921" s="46">
        <f>IF($B4921="","",IFERROR(INDEX('CCA Util %'!$H:$H,MATCH($B4921,'CCA Util %'!$E:$E,0)),""))</f>
        <v/>
      </c>
      <c r="AD4921">
        <f>IF($B4921="","",IFERROR(INDEX('CCA Util %'!$G:$G,MATCH($B4921,'CCA Util %'!$E:$E,0)),""))</f>
        <v/>
      </c>
      <c r="AE4921">
        <f>IF(OR($B4921="",$U4921=""),"",$U4921&amp;" &amp; "&amp;IF(OR($AD4921="",$AD4921=0),"Util NA",$AD4921&amp;" Util"))</f>
        <v/>
      </c>
    </row>
    <row r="4922" ht="15.75" customHeight="1" s="42">
      <c r="A4922" s="41" t="n"/>
      <c r="G4922" s="38" t="n"/>
      <c r="H4922" s="38" t="n"/>
      <c r="I4922" s="38" t="n"/>
      <c r="J4922" s="38" t="n"/>
      <c r="K4922" s="38" t="n"/>
      <c r="L4922" s="38" t="n"/>
      <c r="N4922" s="36">
        <f>IF($B4922="","",IF($C4922="SUPERSTORE","Superstore","DH"))</f>
        <v/>
      </c>
      <c r="O4922" s="36">
        <f>IF($B4922="","",IFERROR(VLOOKUP($B4922,Mapping!$A:$C,2,0),"Not Mapped"))</f>
        <v/>
      </c>
      <c r="P4922" s="36">
        <f>IF($B4922="","",IFERROR(VLOOKUP($B4922,Mapping!$A:$C,3,0),"Not Mapped"))</f>
        <v/>
      </c>
      <c r="Q4922" s="36">
        <f>IF($B4922="","",IFERROR(VLOOKUP($O4922,Leaders!$A:$B,2,0),"Not Mapped"))</f>
        <v/>
      </c>
      <c r="R4922" s="36">
        <f>IF($B4922="","",IF(COUNTIF(Exclusions!$A:$A,$B4922)&gt;0,"Yes","No"))</f>
        <v/>
      </c>
      <c r="S4922" s="38">
        <f>IF($B4922="","",MIN(1,DAY($A4922)/IF($N4922="Superstore",Settings!$B$5,Settings!$B$4)))</f>
        <v/>
      </c>
      <c r="T4922" s="38">
        <f>IF(OR($B4922="",$G4922="",$S4922=0),"",$G4922/$S4922)</f>
        <v/>
      </c>
      <c r="U4922" s="36">
        <f>IF($T4922="","",IF($T4922&lt;Settings!$B$8,"Critical",IF($T4922&lt;Settings!$B$9,"Semi Critical","Non Critical")))</f>
        <v/>
      </c>
      <c r="V4922" s="28" t="n"/>
      <c r="Z4922">
        <f>IF($B4922="","",IFERROR(VLOOKUP($B4922,'Plan HC for CCA'!$A:$B,2,0),""))</f>
        <v/>
      </c>
      <c r="AA4922">
        <f>IF(OR($B4922="",$Z4922=""),"",IF(N($M4922)&lt;$Z4922,"Delta","No Delta"))</f>
        <v/>
      </c>
      <c r="AB4922">
        <f>IF(OR($B4922="",$Z4922=""),"",MAX(0,$Z4922-N($M4922)))</f>
        <v/>
      </c>
      <c r="AC4922" s="46">
        <f>IF($B4922="","",IFERROR(INDEX('CCA Util %'!$H:$H,MATCH($B4922,'CCA Util %'!$E:$E,0)),""))</f>
        <v/>
      </c>
      <c r="AD4922">
        <f>IF($B4922="","",IFERROR(INDEX('CCA Util %'!$G:$G,MATCH($B4922,'CCA Util %'!$E:$E,0)),""))</f>
        <v/>
      </c>
      <c r="AE4922">
        <f>IF(OR($B4922="",$U4922=""),"",$U4922&amp;" &amp; "&amp;IF(OR($AD4922="",$AD4922=0),"Util NA",$AD4922&amp;" Util"))</f>
        <v/>
      </c>
    </row>
    <row r="4923" ht="15.75" customHeight="1" s="42">
      <c r="A4923" s="41" t="n"/>
      <c r="G4923" s="38" t="n"/>
      <c r="H4923" s="38" t="n"/>
      <c r="I4923" s="38" t="n"/>
      <c r="J4923" s="38" t="n"/>
      <c r="K4923" s="38" t="n"/>
      <c r="L4923" s="38" t="n"/>
      <c r="N4923" s="36">
        <f>IF($B4923="","",IF($C4923="SUPERSTORE","Superstore","DH"))</f>
        <v/>
      </c>
      <c r="O4923" s="36">
        <f>IF($B4923="","",IFERROR(VLOOKUP($B4923,Mapping!$A:$C,2,0),"Not Mapped"))</f>
        <v/>
      </c>
      <c r="P4923" s="36">
        <f>IF($B4923="","",IFERROR(VLOOKUP($B4923,Mapping!$A:$C,3,0),"Not Mapped"))</f>
        <v/>
      </c>
      <c r="Q4923" s="36">
        <f>IF($B4923="","",IFERROR(VLOOKUP($O4923,Leaders!$A:$B,2,0),"Not Mapped"))</f>
        <v/>
      </c>
      <c r="R4923" s="36">
        <f>IF($B4923="","",IF(COUNTIF(Exclusions!$A:$A,$B4923)&gt;0,"Yes","No"))</f>
        <v/>
      </c>
      <c r="S4923" s="38">
        <f>IF($B4923="","",MIN(1,DAY($A4923)/IF($N4923="Superstore",Settings!$B$5,Settings!$B$4)))</f>
        <v/>
      </c>
      <c r="T4923" s="38">
        <f>IF(OR($B4923="",$G4923="",$S4923=0),"",$G4923/$S4923)</f>
        <v/>
      </c>
      <c r="U4923" s="36">
        <f>IF($T4923="","",IF($T4923&lt;Settings!$B$8,"Critical",IF($T4923&lt;Settings!$B$9,"Semi Critical","Non Critical")))</f>
        <v/>
      </c>
      <c r="V4923" s="28" t="n"/>
      <c r="Z4923">
        <f>IF($B4923="","",IFERROR(VLOOKUP($B4923,'Plan HC for CCA'!$A:$B,2,0),""))</f>
        <v/>
      </c>
      <c r="AA4923">
        <f>IF(OR($B4923="",$Z4923=""),"",IF(N($M4923)&lt;$Z4923,"Delta","No Delta"))</f>
        <v/>
      </c>
      <c r="AB4923">
        <f>IF(OR($B4923="",$Z4923=""),"",MAX(0,$Z4923-N($M4923)))</f>
        <v/>
      </c>
      <c r="AC4923" s="46">
        <f>IF($B4923="","",IFERROR(INDEX('CCA Util %'!$H:$H,MATCH($B4923,'CCA Util %'!$E:$E,0)),""))</f>
        <v/>
      </c>
      <c r="AD4923">
        <f>IF($B4923="","",IFERROR(INDEX('CCA Util %'!$G:$G,MATCH($B4923,'CCA Util %'!$E:$E,0)),""))</f>
        <v/>
      </c>
      <c r="AE4923">
        <f>IF(OR($B4923="",$U4923=""),"",$U4923&amp;" &amp; "&amp;IF(OR($AD4923="",$AD4923=0),"Util NA",$AD4923&amp;" Util"))</f>
        <v/>
      </c>
    </row>
    <row r="4924" ht="15.75" customHeight="1" s="42">
      <c r="A4924" s="41" t="n"/>
      <c r="G4924" s="38" t="n"/>
      <c r="H4924" s="38" t="n"/>
      <c r="I4924" s="38" t="n"/>
      <c r="J4924" s="38" t="n"/>
      <c r="K4924" s="38" t="n"/>
      <c r="L4924" s="38" t="n"/>
      <c r="N4924" s="36">
        <f>IF($B4924="","",IF($C4924="SUPERSTORE","Superstore","DH"))</f>
        <v/>
      </c>
      <c r="O4924" s="36">
        <f>IF($B4924="","",IFERROR(VLOOKUP($B4924,Mapping!$A:$C,2,0),"Not Mapped"))</f>
        <v/>
      </c>
      <c r="P4924" s="36">
        <f>IF($B4924="","",IFERROR(VLOOKUP($B4924,Mapping!$A:$C,3,0),"Not Mapped"))</f>
        <v/>
      </c>
      <c r="Q4924" s="36">
        <f>IF($B4924="","",IFERROR(VLOOKUP($O4924,Leaders!$A:$B,2,0),"Not Mapped"))</f>
        <v/>
      </c>
      <c r="R4924" s="36">
        <f>IF($B4924="","",IF(COUNTIF(Exclusions!$A:$A,$B4924)&gt;0,"Yes","No"))</f>
        <v/>
      </c>
      <c r="S4924" s="38">
        <f>IF($B4924="","",MIN(1,DAY($A4924)/IF($N4924="Superstore",Settings!$B$5,Settings!$B$4)))</f>
        <v/>
      </c>
      <c r="T4924" s="38">
        <f>IF(OR($B4924="",$G4924="",$S4924=0),"",$G4924/$S4924)</f>
        <v/>
      </c>
      <c r="U4924" s="36">
        <f>IF($T4924="","",IF($T4924&lt;Settings!$B$8,"Critical",IF($T4924&lt;Settings!$B$9,"Semi Critical","Non Critical")))</f>
        <v/>
      </c>
      <c r="V4924" s="28" t="n"/>
      <c r="Z4924">
        <f>IF($B4924="","",IFERROR(VLOOKUP($B4924,'Plan HC for CCA'!$A:$B,2,0),""))</f>
        <v/>
      </c>
      <c r="AA4924">
        <f>IF(OR($B4924="",$Z4924=""),"",IF(N($M4924)&lt;$Z4924,"Delta","No Delta"))</f>
        <v/>
      </c>
      <c r="AB4924">
        <f>IF(OR($B4924="",$Z4924=""),"",MAX(0,$Z4924-N($M4924)))</f>
        <v/>
      </c>
      <c r="AC4924" s="46">
        <f>IF($B4924="","",IFERROR(INDEX('CCA Util %'!$H:$H,MATCH($B4924,'CCA Util %'!$E:$E,0)),""))</f>
        <v/>
      </c>
      <c r="AD4924">
        <f>IF($B4924="","",IFERROR(INDEX('CCA Util %'!$G:$G,MATCH($B4924,'CCA Util %'!$E:$E,0)),""))</f>
        <v/>
      </c>
      <c r="AE4924">
        <f>IF(OR($B4924="",$U4924=""),"",$U4924&amp;" &amp; "&amp;IF(OR($AD4924="",$AD4924=0),"Util NA",$AD4924&amp;" Util"))</f>
        <v/>
      </c>
    </row>
    <row r="4925" ht="15.75" customHeight="1" s="42">
      <c r="A4925" s="41" t="n"/>
      <c r="G4925" s="38" t="n"/>
      <c r="H4925" s="38" t="n"/>
      <c r="I4925" s="38" t="n"/>
      <c r="J4925" s="38" t="n"/>
      <c r="K4925" s="38" t="n"/>
      <c r="L4925" s="38" t="n"/>
      <c r="N4925" s="36">
        <f>IF($B4925="","",IF($C4925="SUPERSTORE","Superstore","DH"))</f>
        <v/>
      </c>
      <c r="O4925" s="36">
        <f>IF($B4925="","",IFERROR(VLOOKUP($B4925,Mapping!$A:$C,2,0),"Not Mapped"))</f>
        <v/>
      </c>
      <c r="P4925" s="36">
        <f>IF($B4925="","",IFERROR(VLOOKUP($B4925,Mapping!$A:$C,3,0),"Not Mapped"))</f>
        <v/>
      </c>
      <c r="Q4925" s="36">
        <f>IF($B4925="","",IFERROR(VLOOKUP($O4925,Leaders!$A:$B,2,0),"Not Mapped"))</f>
        <v/>
      </c>
      <c r="R4925" s="36">
        <f>IF($B4925="","",IF(COUNTIF(Exclusions!$A:$A,$B4925)&gt;0,"Yes","No"))</f>
        <v/>
      </c>
      <c r="S4925" s="38">
        <f>IF($B4925="","",MIN(1,DAY($A4925)/IF($N4925="Superstore",Settings!$B$5,Settings!$B$4)))</f>
        <v/>
      </c>
      <c r="T4925" s="38">
        <f>IF(OR($B4925="",$G4925="",$S4925=0),"",$G4925/$S4925)</f>
        <v/>
      </c>
      <c r="U4925" s="36">
        <f>IF($T4925="","",IF($T4925&lt;Settings!$B$8,"Critical",IF($T4925&lt;Settings!$B$9,"Semi Critical","Non Critical")))</f>
        <v/>
      </c>
      <c r="V4925" s="28" t="n"/>
      <c r="Z4925">
        <f>IF($B4925="","",IFERROR(VLOOKUP($B4925,'Plan HC for CCA'!$A:$B,2,0),""))</f>
        <v/>
      </c>
      <c r="AA4925">
        <f>IF(OR($B4925="",$Z4925=""),"",IF(N($M4925)&lt;$Z4925,"Delta","No Delta"))</f>
        <v/>
      </c>
      <c r="AB4925">
        <f>IF(OR($B4925="",$Z4925=""),"",MAX(0,$Z4925-N($M4925)))</f>
        <v/>
      </c>
      <c r="AC4925" s="46">
        <f>IF($B4925="","",IFERROR(INDEX('CCA Util %'!$H:$H,MATCH($B4925,'CCA Util %'!$E:$E,0)),""))</f>
        <v/>
      </c>
      <c r="AD4925">
        <f>IF($B4925="","",IFERROR(INDEX('CCA Util %'!$G:$G,MATCH($B4925,'CCA Util %'!$E:$E,0)),""))</f>
        <v/>
      </c>
      <c r="AE4925">
        <f>IF(OR($B4925="",$U4925=""),"",$U4925&amp;" &amp; "&amp;IF(OR($AD4925="",$AD4925=0),"Util NA",$AD4925&amp;" Util"))</f>
        <v/>
      </c>
    </row>
    <row r="4926" ht="15.75" customHeight="1" s="42">
      <c r="A4926" s="41" t="n"/>
      <c r="G4926" s="38" t="n"/>
      <c r="H4926" s="38" t="n"/>
      <c r="I4926" s="38" t="n"/>
      <c r="J4926" s="38" t="n"/>
      <c r="K4926" s="38" t="n"/>
      <c r="L4926" s="38" t="n"/>
      <c r="N4926" s="36">
        <f>IF($B4926="","",IF($C4926="SUPERSTORE","Superstore","DH"))</f>
        <v/>
      </c>
      <c r="O4926" s="36">
        <f>IF($B4926="","",IFERROR(VLOOKUP($B4926,Mapping!$A:$C,2,0),"Not Mapped"))</f>
        <v/>
      </c>
      <c r="P4926" s="36">
        <f>IF($B4926="","",IFERROR(VLOOKUP($B4926,Mapping!$A:$C,3,0),"Not Mapped"))</f>
        <v/>
      </c>
      <c r="Q4926" s="36">
        <f>IF($B4926="","",IFERROR(VLOOKUP($O4926,Leaders!$A:$B,2,0),"Not Mapped"))</f>
        <v/>
      </c>
      <c r="R4926" s="36">
        <f>IF($B4926="","",IF(COUNTIF(Exclusions!$A:$A,$B4926)&gt;0,"Yes","No"))</f>
        <v/>
      </c>
      <c r="S4926" s="38">
        <f>IF($B4926="","",MIN(1,DAY($A4926)/IF($N4926="Superstore",Settings!$B$5,Settings!$B$4)))</f>
        <v/>
      </c>
      <c r="T4926" s="38">
        <f>IF(OR($B4926="",$G4926="",$S4926=0),"",$G4926/$S4926)</f>
        <v/>
      </c>
      <c r="U4926" s="36">
        <f>IF($T4926="","",IF($T4926&lt;Settings!$B$8,"Critical",IF($T4926&lt;Settings!$B$9,"Semi Critical","Non Critical")))</f>
        <v/>
      </c>
      <c r="V4926" s="28" t="n"/>
      <c r="Z4926">
        <f>IF($B4926="","",IFERROR(VLOOKUP($B4926,'Plan HC for CCA'!$A:$B,2,0),""))</f>
        <v/>
      </c>
      <c r="AA4926">
        <f>IF(OR($B4926="",$Z4926=""),"",IF(N($M4926)&lt;$Z4926,"Delta","No Delta"))</f>
        <v/>
      </c>
      <c r="AB4926">
        <f>IF(OR($B4926="",$Z4926=""),"",MAX(0,$Z4926-N($M4926)))</f>
        <v/>
      </c>
      <c r="AC4926" s="46">
        <f>IF($B4926="","",IFERROR(INDEX('CCA Util %'!$H:$H,MATCH($B4926,'CCA Util %'!$E:$E,0)),""))</f>
        <v/>
      </c>
      <c r="AD4926">
        <f>IF($B4926="","",IFERROR(INDEX('CCA Util %'!$G:$G,MATCH($B4926,'CCA Util %'!$E:$E,0)),""))</f>
        <v/>
      </c>
      <c r="AE4926">
        <f>IF(OR($B4926="",$U4926=""),"",$U4926&amp;" &amp; "&amp;IF(OR($AD4926="",$AD4926=0),"Util NA",$AD4926&amp;" Util"))</f>
        <v/>
      </c>
    </row>
    <row r="4927" ht="15.75" customHeight="1" s="42">
      <c r="A4927" s="41" t="n"/>
      <c r="G4927" s="38" t="n"/>
      <c r="H4927" s="38" t="n"/>
      <c r="I4927" s="38" t="n"/>
      <c r="J4927" s="38" t="n"/>
      <c r="K4927" s="38" t="n"/>
      <c r="L4927" s="38" t="n"/>
      <c r="N4927" s="36">
        <f>IF($B4927="","",IF($C4927="SUPERSTORE","Superstore","DH"))</f>
        <v/>
      </c>
      <c r="O4927" s="36">
        <f>IF($B4927="","",IFERROR(VLOOKUP($B4927,Mapping!$A:$C,2,0),"Not Mapped"))</f>
        <v/>
      </c>
      <c r="P4927" s="36">
        <f>IF($B4927="","",IFERROR(VLOOKUP($B4927,Mapping!$A:$C,3,0),"Not Mapped"))</f>
        <v/>
      </c>
      <c r="Q4927" s="36">
        <f>IF($B4927="","",IFERROR(VLOOKUP($O4927,Leaders!$A:$B,2,0),"Not Mapped"))</f>
        <v/>
      </c>
      <c r="R4927" s="36">
        <f>IF($B4927="","",IF(COUNTIF(Exclusions!$A:$A,$B4927)&gt;0,"Yes","No"))</f>
        <v/>
      </c>
      <c r="S4927" s="38">
        <f>IF($B4927="","",MIN(1,DAY($A4927)/IF($N4927="Superstore",Settings!$B$5,Settings!$B$4)))</f>
        <v/>
      </c>
      <c r="T4927" s="38">
        <f>IF(OR($B4927="",$G4927="",$S4927=0),"",$G4927/$S4927)</f>
        <v/>
      </c>
      <c r="U4927" s="36">
        <f>IF($T4927="","",IF($T4927&lt;Settings!$B$8,"Critical",IF($T4927&lt;Settings!$B$9,"Semi Critical","Non Critical")))</f>
        <v/>
      </c>
      <c r="V4927" s="28" t="n"/>
      <c r="Z4927">
        <f>IF($B4927="","",IFERROR(VLOOKUP($B4927,'Plan HC for CCA'!$A:$B,2,0),""))</f>
        <v/>
      </c>
      <c r="AA4927">
        <f>IF(OR($B4927="",$Z4927=""),"",IF(N($M4927)&lt;$Z4927,"Delta","No Delta"))</f>
        <v/>
      </c>
      <c r="AB4927">
        <f>IF(OR($B4927="",$Z4927=""),"",MAX(0,$Z4927-N($M4927)))</f>
        <v/>
      </c>
      <c r="AC4927" s="46">
        <f>IF($B4927="","",IFERROR(INDEX('CCA Util %'!$H:$H,MATCH($B4927,'CCA Util %'!$E:$E,0)),""))</f>
        <v/>
      </c>
      <c r="AD4927">
        <f>IF($B4927="","",IFERROR(INDEX('CCA Util %'!$G:$G,MATCH($B4927,'CCA Util %'!$E:$E,0)),""))</f>
        <v/>
      </c>
      <c r="AE4927">
        <f>IF(OR($B4927="",$U4927=""),"",$U4927&amp;" &amp; "&amp;IF(OR($AD4927="",$AD4927=0),"Util NA",$AD4927&amp;" Util"))</f>
        <v/>
      </c>
    </row>
    <row r="4928" ht="15.75" customHeight="1" s="42">
      <c r="A4928" s="41" t="n"/>
      <c r="G4928" s="38" t="n"/>
      <c r="H4928" s="38" t="n"/>
      <c r="I4928" s="38" t="n"/>
      <c r="J4928" s="38" t="n"/>
      <c r="K4928" s="38" t="n"/>
      <c r="L4928" s="38" t="n"/>
      <c r="N4928" s="36">
        <f>IF($B4928="","",IF($C4928="SUPERSTORE","Superstore","DH"))</f>
        <v/>
      </c>
      <c r="O4928" s="36">
        <f>IF($B4928="","",IFERROR(VLOOKUP($B4928,Mapping!$A:$C,2,0),"Not Mapped"))</f>
        <v/>
      </c>
      <c r="P4928" s="36">
        <f>IF($B4928="","",IFERROR(VLOOKUP($B4928,Mapping!$A:$C,3,0),"Not Mapped"))</f>
        <v/>
      </c>
      <c r="Q4928" s="36">
        <f>IF($B4928="","",IFERROR(VLOOKUP($O4928,Leaders!$A:$B,2,0),"Not Mapped"))</f>
        <v/>
      </c>
      <c r="R4928" s="36">
        <f>IF($B4928="","",IF(COUNTIF(Exclusions!$A:$A,$B4928)&gt;0,"Yes","No"))</f>
        <v/>
      </c>
      <c r="S4928" s="38">
        <f>IF($B4928="","",MIN(1,DAY($A4928)/IF($N4928="Superstore",Settings!$B$5,Settings!$B$4)))</f>
        <v/>
      </c>
      <c r="T4928" s="38">
        <f>IF(OR($B4928="",$G4928="",$S4928=0),"",$G4928/$S4928)</f>
        <v/>
      </c>
      <c r="U4928" s="36">
        <f>IF($T4928="","",IF($T4928&lt;Settings!$B$8,"Critical",IF($T4928&lt;Settings!$B$9,"Semi Critical","Non Critical")))</f>
        <v/>
      </c>
      <c r="V4928" s="28" t="n"/>
      <c r="Z4928">
        <f>IF($B4928="","",IFERROR(VLOOKUP($B4928,'Plan HC for CCA'!$A:$B,2,0),""))</f>
        <v/>
      </c>
      <c r="AA4928">
        <f>IF(OR($B4928="",$Z4928=""),"",IF(N($M4928)&lt;$Z4928,"Delta","No Delta"))</f>
        <v/>
      </c>
      <c r="AB4928">
        <f>IF(OR($B4928="",$Z4928=""),"",MAX(0,$Z4928-N($M4928)))</f>
        <v/>
      </c>
      <c r="AC4928" s="46">
        <f>IF($B4928="","",IFERROR(INDEX('CCA Util %'!$H:$H,MATCH($B4928,'CCA Util %'!$E:$E,0)),""))</f>
        <v/>
      </c>
      <c r="AD4928">
        <f>IF($B4928="","",IFERROR(INDEX('CCA Util %'!$G:$G,MATCH($B4928,'CCA Util %'!$E:$E,0)),""))</f>
        <v/>
      </c>
      <c r="AE4928">
        <f>IF(OR($B4928="",$U4928=""),"",$U4928&amp;" &amp; "&amp;IF(OR($AD4928="",$AD4928=0),"Util NA",$AD4928&amp;" Util"))</f>
        <v/>
      </c>
    </row>
    <row r="4929" ht="15.75" customHeight="1" s="42">
      <c r="A4929" s="41" t="n"/>
      <c r="G4929" s="38" t="n"/>
      <c r="H4929" s="38" t="n"/>
      <c r="I4929" s="38" t="n"/>
      <c r="J4929" s="38" t="n"/>
      <c r="K4929" s="38" t="n"/>
      <c r="L4929" s="38" t="n"/>
      <c r="N4929" s="36">
        <f>IF($B4929="","",IF($C4929="SUPERSTORE","Superstore","DH"))</f>
        <v/>
      </c>
      <c r="O4929" s="36">
        <f>IF($B4929="","",IFERROR(VLOOKUP($B4929,Mapping!$A:$C,2,0),"Not Mapped"))</f>
        <v/>
      </c>
      <c r="P4929" s="36">
        <f>IF($B4929="","",IFERROR(VLOOKUP($B4929,Mapping!$A:$C,3,0),"Not Mapped"))</f>
        <v/>
      </c>
      <c r="Q4929" s="36">
        <f>IF($B4929="","",IFERROR(VLOOKUP($O4929,Leaders!$A:$B,2,0),"Not Mapped"))</f>
        <v/>
      </c>
      <c r="R4929" s="36">
        <f>IF($B4929="","",IF(COUNTIF(Exclusions!$A:$A,$B4929)&gt;0,"Yes","No"))</f>
        <v/>
      </c>
      <c r="S4929" s="38">
        <f>IF($B4929="","",MIN(1,DAY($A4929)/IF($N4929="Superstore",Settings!$B$5,Settings!$B$4)))</f>
        <v/>
      </c>
      <c r="T4929" s="38">
        <f>IF(OR($B4929="",$G4929="",$S4929=0),"",$G4929/$S4929)</f>
        <v/>
      </c>
      <c r="U4929" s="36">
        <f>IF($T4929="","",IF($T4929&lt;Settings!$B$8,"Critical",IF($T4929&lt;Settings!$B$9,"Semi Critical","Non Critical")))</f>
        <v/>
      </c>
      <c r="V4929" s="28" t="n"/>
      <c r="Z4929">
        <f>IF($B4929="","",IFERROR(VLOOKUP($B4929,'Plan HC for CCA'!$A:$B,2,0),""))</f>
        <v/>
      </c>
      <c r="AA4929">
        <f>IF(OR($B4929="",$Z4929=""),"",IF(N($M4929)&lt;$Z4929,"Delta","No Delta"))</f>
        <v/>
      </c>
      <c r="AB4929">
        <f>IF(OR($B4929="",$Z4929=""),"",MAX(0,$Z4929-N($M4929)))</f>
        <v/>
      </c>
      <c r="AC4929" s="46">
        <f>IF($B4929="","",IFERROR(INDEX('CCA Util %'!$H:$H,MATCH($B4929,'CCA Util %'!$E:$E,0)),""))</f>
        <v/>
      </c>
      <c r="AD4929">
        <f>IF($B4929="","",IFERROR(INDEX('CCA Util %'!$G:$G,MATCH($B4929,'CCA Util %'!$E:$E,0)),""))</f>
        <v/>
      </c>
      <c r="AE4929">
        <f>IF(OR($B4929="",$U4929=""),"",$U4929&amp;" &amp; "&amp;IF(OR($AD4929="",$AD4929=0),"Util NA",$AD4929&amp;" Util"))</f>
        <v/>
      </c>
    </row>
    <row r="4930" ht="15.75" customHeight="1" s="42">
      <c r="A4930" s="41" t="n"/>
      <c r="G4930" s="38" t="n"/>
      <c r="H4930" s="38" t="n"/>
      <c r="I4930" s="38" t="n"/>
      <c r="J4930" s="38" t="n"/>
      <c r="K4930" s="38" t="n"/>
      <c r="L4930" s="38" t="n"/>
      <c r="N4930" s="36">
        <f>IF($B4930="","",IF($C4930="SUPERSTORE","Superstore","DH"))</f>
        <v/>
      </c>
      <c r="O4930" s="36">
        <f>IF($B4930="","",IFERROR(VLOOKUP($B4930,Mapping!$A:$C,2,0),"Not Mapped"))</f>
        <v/>
      </c>
      <c r="P4930" s="36">
        <f>IF($B4930="","",IFERROR(VLOOKUP($B4930,Mapping!$A:$C,3,0),"Not Mapped"))</f>
        <v/>
      </c>
      <c r="Q4930" s="36">
        <f>IF($B4930="","",IFERROR(VLOOKUP($O4930,Leaders!$A:$B,2,0),"Not Mapped"))</f>
        <v/>
      </c>
      <c r="R4930" s="36">
        <f>IF($B4930="","",IF(COUNTIF(Exclusions!$A:$A,$B4930)&gt;0,"Yes","No"))</f>
        <v/>
      </c>
      <c r="S4930" s="38">
        <f>IF($B4930="","",MIN(1,DAY($A4930)/IF($N4930="Superstore",Settings!$B$5,Settings!$B$4)))</f>
        <v/>
      </c>
      <c r="T4930" s="38">
        <f>IF(OR($B4930="",$G4930="",$S4930=0),"",$G4930/$S4930)</f>
        <v/>
      </c>
      <c r="U4930" s="36">
        <f>IF($T4930="","",IF($T4930&lt;Settings!$B$8,"Critical",IF($T4930&lt;Settings!$B$9,"Semi Critical","Non Critical")))</f>
        <v/>
      </c>
      <c r="V4930" s="28" t="n"/>
      <c r="Z4930">
        <f>IF($B4930="","",IFERROR(VLOOKUP($B4930,'Plan HC for CCA'!$A:$B,2,0),""))</f>
        <v/>
      </c>
      <c r="AA4930">
        <f>IF(OR($B4930="",$Z4930=""),"",IF(N($M4930)&lt;$Z4930,"Delta","No Delta"))</f>
        <v/>
      </c>
      <c r="AB4930">
        <f>IF(OR($B4930="",$Z4930=""),"",MAX(0,$Z4930-N($M4930)))</f>
        <v/>
      </c>
      <c r="AC4930" s="46">
        <f>IF($B4930="","",IFERROR(INDEX('CCA Util %'!$H:$H,MATCH($B4930,'CCA Util %'!$E:$E,0)),""))</f>
        <v/>
      </c>
      <c r="AD4930">
        <f>IF($B4930="","",IFERROR(INDEX('CCA Util %'!$G:$G,MATCH($B4930,'CCA Util %'!$E:$E,0)),""))</f>
        <v/>
      </c>
      <c r="AE4930">
        <f>IF(OR($B4930="",$U4930=""),"",$U4930&amp;" &amp; "&amp;IF(OR($AD4930="",$AD4930=0),"Util NA",$AD4930&amp;" Util"))</f>
        <v/>
      </c>
    </row>
    <row r="4931" ht="15.75" customHeight="1" s="42">
      <c r="A4931" s="41" t="n"/>
      <c r="G4931" s="38" t="n"/>
      <c r="H4931" s="38" t="n"/>
      <c r="I4931" s="38" t="n"/>
      <c r="J4931" s="38" t="n"/>
      <c r="K4931" s="38" t="n"/>
      <c r="L4931" s="38" t="n"/>
      <c r="N4931" s="36">
        <f>IF($B4931="","",IF($C4931="SUPERSTORE","Superstore","DH"))</f>
        <v/>
      </c>
      <c r="O4931" s="36">
        <f>IF($B4931="","",IFERROR(VLOOKUP($B4931,Mapping!$A:$C,2,0),"Not Mapped"))</f>
        <v/>
      </c>
      <c r="P4931" s="36">
        <f>IF($B4931="","",IFERROR(VLOOKUP($B4931,Mapping!$A:$C,3,0),"Not Mapped"))</f>
        <v/>
      </c>
      <c r="Q4931" s="36">
        <f>IF($B4931="","",IFERROR(VLOOKUP($O4931,Leaders!$A:$B,2,0),"Not Mapped"))</f>
        <v/>
      </c>
      <c r="R4931" s="36">
        <f>IF($B4931="","",IF(COUNTIF(Exclusions!$A:$A,$B4931)&gt;0,"Yes","No"))</f>
        <v/>
      </c>
      <c r="S4931" s="38">
        <f>IF($B4931="","",MIN(1,DAY($A4931)/IF($N4931="Superstore",Settings!$B$5,Settings!$B$4)))</f>
        <v/>
      </c>
      <c r="T4931" s="38">
        <f>IF(OR($B4931="",$G4931="",$S4931=0),"",$G4931/$S4931)</f>
        <v/>
      </c>
      <c r="U4931" s="36">
        <f>IF($T4931="","",IF($T4931&lt;Settings!$B$8,"Critical",IF($T4931&lt;Settings!$B$9,"Semi Critical","Non Critical")))</f>
        <v/>
      </c>
      <c r="V4931" s="28" t="n"/>
      <c r="Z4931">
        <f>IF($B4931="","",IFERROR(VLOOKUP($B4931,'Plan HC for CCA'!$A:$B,2,0),""))</f>
        <v/>
      </c>
      <c r="AA4931">
        <f>IF(OR($B4931="",$Z4931=""),"",IF(N($M4931)&lt;$Z4931,"Delta","No Delta"))</f>
        <v/>
      </c>
      <c r="AB4931">
        <f>IF(OR($B4931="",$Z4931=""),"",MAX(0,$Z4931-N($M4931)))</f>
        <v/>
      </c>
      <c r="AC4931" s="46">
        <f>IF($B4931="","",IFERROR(INDEX('CCA Util %'!$H:$H,MATCH($B4931,'CCA Util %'!$E:$E,0)),""))</f>
        <v/>
      </c>
      <c r="AD4931">
        <f>IF($B4931="","",IFERROR(INDEX('CCA Util %'!$G:$G,MATCH($B4931,'CCA Util %'!$E:$E,0)),""))</f>
        <v/>
      </c>
      <c r="AE4931">
        <f>IF(OR($B4931="",$U4931=""),"",$U4931&amp;" &amp; "&amp;IF(OR($AD4931="",$AD4931=0),"Util NA",$AD4931&amp;" Util"))</f>
        <v/>
      </c>
    </row>
    <row r="4932" ht="15.75" customHeight="1" s="42">
      <c r="A4932" s="41" t="n"/>
      <c r="G4932" s="38" t="n"/>
      <c r="H4932" s="38" t="n"/>
      <c r="I4932" s="38" t="n"/>
      <c r="J4932" s="38" t="n"/>
      <c r="K4932" s="38" t="n"/>
      <c r="L4932" s="38" t="n"/>
      <c r="N4932" s="36">
        <f>IF($B4932="","",IF($C4932="SUPERSTORE","Superstore","DH"))</f>
        <v/>
      </c>
      <c r="O4932" s="36">
        <f>IF($B4932="","",IFERROR(VLOOKUP($B4932,Mapping!$A:$C,2,0),"Not Mapped"))</f>
        <v/>
      </c>
      <c r="P4932" s="36">
        <f>IF($B4932="","",IFERROR(VLOOKUP($B4932,Mapping!$A:$C,3,0),"Not Mapped"))</f>
        <v/>
      </c>
      <c r="Q4932" s="36">
        <f>IF($B4932="","",IFERROR(VLOOKUP($O4932,Leaders!$A:$B,2,0),"Not Mapped"))</f>
        <v/>
      </c>
      <c r="R4932" s="36">
        <f>IF($B4932="","",IF(COUNTIF(Exclusions!$A:$A,$B4932)&gt;0,"Yes","No"))</f>
        <v/>
      </c>
      <c r="S4932" s="38">
        <f>IF($B4932="","",MIN(1,DAY($A4932)/IF($N4932="Superstore",Settings!$B$5,Settings!$B$4)))</f>
        <v/>
      </c>
      <c r="T4932" s="38">
        <f>IF(OR($B4932="",$G4932="",$S4932=0),"",$G4932/$S4932)</f>
        <v/>
      </c>
      <c r="U4932" s="36">
        <f>IF($T4932="","",IF($T4932&lt;Settings!$B$8,"Critical",IF($T4932&lt;Settings!$B$9,"Semi Critical","Non Critical")))</f>
        <v/>
      </c>
      <c r="V4932" s="28" t="n"/>
      <c r="Z4932">
        <f>IF($B4932="","",IFERROR(VLOOKUP($B4932,'Plan HC for CCA'!$A:$B,2,0),""))</f>
        <v/>
      </c>
      <c r="AA4932">
        <f>IF(OR($B4932="",$Z4932=""),"",IF(N($M4932)&lt;$Z4932,"Delta","No Delta"))</f>
        <v/>
      </c>
      <c r="AB4932">
        <f>IF(OR($B4932="",$Z4932=""),"",MAX(0,$Z4932-N($M4932)))</f>
        <v/>
      </c>
      <c r="AC4932" s="46">
        <f>IF($B4932="","",IFERROR(INDEX('CCA Util %'!$H:$H,MATCH($B4932,'CCA Util %'!$E:$E,0)),""))</f>
        <v/>
      </c>
      <c r="AD4932">
        <f>IF($B4932="","",IFERROR(INDEX('CCA Util %'!$G:$G,MATCH($B4932,'CCA Util %'!$E:$E,0)),""))</f>
        <v/>
      </c>
      <c r="AE4932">
        <f>IF(OR($B4932="",$U4932=""),"",$U4932&amp;" &amp; "&amp;IF(OR($AD4932="",$AD4932=0),"Util NA",$AD4932&amp;" Util"))</f>
        <v/>
      </c>
    </row>
    <row r="4933" ht="15.75" customHeight="1" s="42">
      <c r="A4933" s="41" t="n"/>
      <c r="G4933" s="38" t="n"/>
      <c r="H4933" s="38" t="n"/>
      <c r="I4933" s="38" t="n"/>
      <c r="J4933" s="38" t="n"/>
      <c r="K4933" s="38" t="n"/>
      <c r="L4933" s="38" t="n"/>
      <c r="N4933" s="36">
        <f>IF($B4933="","",IF($C4933="SUPERSTORE","Superstore","DH"))</f>
        <v/>
      </c>
      <c r="O4933" s="36">
        <f>IF($B4933="","",IFERROR(VLOOKUP($B4933,Mapping!$A:$C,2,0),"Not Mapped"))</f>
        <v/>
      </c>
      <c r="P4933" s="36">
        <f>IF($B4933="","",IFERROR(VLOOKUP($B4933,Mapping!$A:$C,3,0),"Not Mapped"))</f>
        <v/>
      </c>
      <c r="Q4933" s="36">
        <f>IF($B4933="","",IFERROR(VLOOKUP($O4933,Leaders!$A:$B,2,0),"Not Mapped"))</f>
        <v/>
      </c>
      <c r="R4933" s="36">
        <f>IF($B4933="","",IF(COUNTIF(Exclusions!$A:$A,$B4933)&gt;0,"Yes","No"))</f>
        <v/>
      </c>
      <c r="S4933" s="38">
        <f>IF($B4933="","",MIN(1,DAY($A4933)/IF($N4933="Superstore",Settings!$B$5,Settings!$B$4)))</f>
        <v/>
      </c>
      <c r="T4933" s="38">
        <f>IF(OR($B4933="",$G4933="",$S4933=0),"",$G4933/$S4933)</f>
        <v/>
      </c>
      <c r="U4933" s="36">
        <f>IF($T4933="","",IF($T4933&lt;Settings!$B$8,"Critical",IF($T4933&lt;Settings!$B$9,"Semi Critical","Non Critical")))</f>
        <v/>
      </c>
      <c r="V4933" s="28" t="n"/>
      <c r="Z4933">
        <f>IF($B4933="","",IFERROR(VLOOKUP($B4933,'Plan HC for CCA'!$A:$B,2,0),""))</f>
        <v/>
      </c>
      <c r="AA4933">
        <f>IF(OR($B4933="",$Z4933=""),"",IF(N($M4933)&lt;$Z4933,"Delta","No Delta"))</f>
        <v/>
      </c>
      <c r="AB4933">
        <f>IF(OR($B4933="",$Z4933=""),"",MAX(0,$Z4933-N($M4933)))</f>
        <v/>
      </c>
      <c r="AC4933" s="46">
        <f>IF($B4933="","",IFERROR(INDEX('CCA Util %'!$H:$H,MATCH($B4933,'CCA Util %'!$E:$E,0)),""))</f>
        <v/>
      </c>
      <c r="AD4933">
        <f>IF($B4933="","",IFERROR(INDEX('CCA Util %'!$G:$G,MATCH($B4933,'CCA Util %'!$E:$E,0)),""))</f>
        <v/>
      </c>
      <c r="AE4933">
        <f>IF(OR($B4933="",$U4933=""),"",$U4933&amp;" &amp; "&amp;IF(OR($AD4933="",$AD4933=0),"Util NA",$AD4933&amp;" Util"))</f>
        <v/>
      </c>
    </row>
    <row r="4934" ht="15.75" customHeight="1" s="42">
      <c r="A4934" s="41" t="n"/>
      <c r="G4934" s="38" t="n"/>
      <c r="H4934" s="38" t="n"/>
      <c r="I4934" s="38" t="n"/>
      <c r="J4934" s="38" t="n"/>
      <c r="K4934" s="38" t="n"/>
      <c r="L4934" s="38" t="n"/>
      <c r="N4934" s="36">
        <f>IF($B4934="","",IF($C4934="SUPERSTORE","Superstore","DH"))</f>
        <v/>
      </c>
      <c r="O4934" s="36">
        <f>IF($B4934="","",IFERROR(VLOOKUP($B4934,Mapping!$A:$C,2,0),"Not Mapped"))</f>
        <v/>
      </c>
      <c r="P4934" s="36">
        <f>IF($B4934="","",IFERROR(VLOOKUP($B4934,Mapping!$A:$C,3,0),"Not Mapped"))</f>
        <v/>
      </c>
      <c r="Q4934" s="36">
        <f>IF($B4934="","",IFERROR(VLOOKUP($O4934,Leaders!$A:$B,2,0),"Not Mapped"))</f>
        <v/>
      </c>
      <c r="R4934" s="36">
        <f>IF($B4934="","",IF(COUNTIF(Exclusions!$A:$A,$B4934)&gt;0,"Yes","No"))</f>
        <v/>
      </c>
      <c r="S4934" s="38">
        <f>IF($B4934="","",MIN(1,DAY($A4934)/IF($N4934="Superstore",Settings!$B$5,Settings!$B$4)))</f>
        <v/>
      </c>
      <c r="T4934" s="38">
        <f>IF(OR($B4934="",$G4934="",$S4934=0),"",$G4934/$S4934)</f>
        <v/>
      </c>
      <c r="U4934" s="36">
        <f>IF($T4934="","",IF($T4934&lt;Settings!$B$8,"Critical",IF($T4934&lt;Settings!$B$9,"Semi Critical","Non Critical")))</f>
        <v/>
      </c>
      <c r="V4934" s="28" t="n"/>
      <c r="Z4934">
        <f>IF($B4934="","",IFERROR(VLOOKUP($B4934,'Plan HC for CCA'!$A:$B,2,0),""))</f>
        <v/>
      </c>
      <c r="AA4934">
        <f>IF(OR($B4934="",$Z4934=""),"",IF(N($M4934)&lt;$Z4934,"Delta","No Delta"))</f>
        <v/>
      </c>
      <c r="AB4934">
        <f>IF(OR($B4934="",$Z4934=""),"",MAX(0,$Z4934-N($M4934)))</f>
        <v/>
      </c>
      <c r="AC4934" s="46">
        <f>IF($B4934="","",IFERROR(INDEX('CCA Util %'!$H:$H,MATCH($B4934,'CCA Util %'!$E:$E,0)),""))</f>
        <v/>
      </c>
      <c r="AD4934">
        <f>IF($B4934="","",IFERROR(INDEX('CCA Util %'!$G:$G,MATCH($B4934,'CCA Util %'!$E:$E,0)),""))</f>
        <v/>
      </c>
      <c r="AE4934">
        <f>IF(OR($B4934="",$U4934=""),"",$U4934&amp;" &amp; "&amp;IF(OR($AD4934="",$AD4934=0),"Util NA",$AD4934&amp;" Util"))</f>
        <v/>
      </c>
    </row>
    <row r="4935" ht="15.75" customHeight="1" s="42">
      <c r="A4935" s="41" t="n"/>
      <c r="G4935" s="38" t="n"/>
      <c r="H4935" s="38" t="n"/>
      <c r="I4935" s="38" t="n"/>
      <c r="J4935" s="38" t="n"/>
      <c r="K4935" s="38" t="n"/>
      <c r="L4935" s="38" t="n"/>
      <c r="N4935" s="36">
        <f>IF($B4935="","",IF($C4935="SUPERSTORE","Superstore","DH"))</f>
        <v/>
      </c>
      <c r="O4935" s="36">
        <f>IF($B4935="","",IFERROR(VLOOKUP($B4935,Mapping!$A:$C,2,0),"Not Mapped"))</f>
        <v/>
      </c>
      <c r="P4935" s="36">
        <f>IF($B4935="","",IFERROR(VLOOKUP($B4935,Mapping!$A:$C,3,0),"Not Mapped"))</f>
        <v/>
      </c>
      <c r="Q4935" s="36">
        <f>IF($B4935="","",IFERROR(VLOOKUP($O4935,Leaders!$A:$B,2,0),"Not Mapped"))</f>
        <v/>
      </c>
      <c r="R4935" s="36">
        <f>IF($B4935="","",IF(COUNTIF(Exclusions!$A:$A,$B4935)&gt;0,"Yes","No"))</f>
        <v/>
      </c>
      <c r="S4935" s="38">
        <f>IF($B4935="","",MIN(1,DAY($A4935)/IF($N4935="Superstore",Settings!$B$5,Settings!$B$4)))</f>
        <v/>
      </c>
      <c r="T4935" s="38">
        <f>IF(OR($B4935="",$G4935="",$S4935=0),"",$G4935/$S4935)</f>
        <v/>
      </c>
      <c r="U4935" s="36">
        <f>IF($T4935="","",IF($T4935&lt;Settings!$B$8,"Critical",IF($T4935&lt;Settings!$B$9,"Semi Critical","Non Critical")))</f>
        <v/>
      </c>
      <c r="V4935" s="28" t="n"/>
      <c r="Z4935">
        <f>IF($B4935="","",IFERROR(VLOOKUP($B4935,'Plan HC for CCA'!$A:$B,2,0),""))</f>
        <v/>
      </c>
      <c r="AA4935">
        <f>IF(OR($B4935="",$Z4935=""),"",IF(N($M4935)&lt;$Z4935,"Delta","No Delta"))</f>
        <v/>
      </c>
      <c r="AB4935">
        <f>IF(OR($B4935="",$Z4935=""),"",MAX(0,$Z4935-N($M4935)))</f>
        <v/>
      </c>
      <c r="AC4935" s="46">
        <f>IF($B4935="","",IFERROR(INDEX('CCA Util %'!$H:$H,MATCH($B4935,'CCA Util %'!$E:$E,0)),""))</f>
        <v/>
      </c>
      <c r="AD4935">
        <f>IF($B4935="","",IFERROR(INDEX('CCA Util %'!$G:$G,MATCH($B4935,'CCA Util %'!$E:$E,0)),""))</f>
        <v/>
      </c>
      <c r="AE4935">
        <f>IF(OR($B4935="",$U4935=""),"",$U4935&amp;" &amp; "&amp;IF(OR($AD4935="",$AD4935=0),"Util NA",$AD4935&amp;" Util"))</f>
        <v/>
      </c>
    </row>
    <row r="4936" ht="15.75" customHeight="1" s="42">
      <c r="A4936" s="41" t="n"/>
      <c r="G4936" s="38" t="n"/>
      <c r="H4936" s="38" t="n"/>
      <c r="I4936" s="38" t="n"/>
      <c r="J4936" s="38" t="n"/>
      <c r="K4936" s="38" t="n"/>
      <c r="L4936" s="38" t="n"/>
      <c r="N4936" s="36">
        <f>IF($B4936="","",IF($C4936="SUPERSTORE","Superstore","DH"))</f>
        <v/>
      </c>
      <c r="O4936" s="36">
        <f>IF($B4936="","",IFERROR(VLOOKUP($B4936,Mapping!$A:$C,2,0),"Not Mapped"))</f>
        <v/>
      </c>
      <c r="P4936" s="36">
        <f>IF($B4936="","",IFERROR(VLOOKUP($B4936,Mapping!$A:$C,3,0),"Not Mapped"))</f>
        <v/>
      </c>
      <c r="Q4936" s="36">
        <f>IF($B4936="","",IFERROR(VLOOKUP($O4936,Leaders!$A:$B,2,0),"Not Mapped"))</f>
        <v/>
      </c>
      <c r="R4936" s="36">
        <f>IF($B4936="","",IF(COUNTIF(Exclusions!$A:$A,$B4936)&gt;0,"Yes","No"))</f>
        <v/>
      </c>
      <c r="S4936" s="38">
        <f>IF($B4936="","",MIN(1,DAY($A4936)/IF($N4936="Superstore",Settings!$B$5,Settings!$B$4)))</f>
        <v/>
      </c>
      <c r="T4936" s="38">
        <f>IF(OR($B4936="",$G4936="",$S4936=0),"",$G4936/$S4936)</f>
        <v/>
      </c>
      <c r="U4936" s="36">
        <f>IF($T4936="","",IF($T4936&lt;Settings!$B$8,"Critical",IF($T4936&lt;Settings!$B$9,"Semi Critical","Non Critical")))</f>
        <v/>
      </c>
      <c r="V4936" s="28" t="n"/>
      <c r="Z4936">
        <f>IF($B4936="","",IFERROR(VLOOKUP($B4936,'Plan HC for CCA'!$A:$B,2,0),""))</f>
        <v/>
      </c>
      <c r="AA4936">
        <f>IF(OR($B4936="",$Z4936=""),"",IF(N($M4936)&lt;$Z4936,"Delta","No Delta"))</f>
        <v/>
      </c>
      <c r="AB4936">
        <f>IF(OR($B4936="",$Z4936=""),"",MAX(0,$Z4936-N($M4936)))</f>
        <v/>
      </c>
      <c r="AC4936" s="46">
        <f>IF($B4936="","",IFERROR(INDEX('CCA Util %'!$H:$H,MATCH($B4936,'CCA Util %'!$E:$E,0)),""))</f>
        <v/>
      </c>
      <c r="AD4936">
        <f>IF($B4936="","",IFERROR(INDEX('CCA Util %'!$G:$G,MATCH($B4936,'CCA Util %'!$E:$E,0)),""))</f>
        <v/>
      </c>
      <c r="AE4936">
        <f>IF(OR($B4936="",$U4936=""),"",$U4936&amp;" &amp; "&amp;IF(OR($AD4936="",$AD4936=0),"Util NA",$AD4936&amp;" Util"))</f>
        <v/>
      </c>
    </row>
    <row r="4937" ht="15.75" customHeight="1" s="42">
      <c r="A4937" s="41" t="n"/>
      <c r="G4937" s="38" t="n"/>
      <c r="H4937" s="38" t="n"/>
      <c r="I4937" s="38" t="n"/>
      <c r="J4937" s="38" t="n"/>
      <c r="K4937" s="38" t="n"/>
      <c r="L4937" s="38" t="n"/>
      <c r="N4937" s="36">
        <f>IF($B4937="","",IF($C4937="SUPERSTORE","Superstore","DH"))</f>
        <v/>
      </c>
      <c r="O4937" s="36">
        <f>IF($B4937="","",IFERROR(VLOOKUP($B4937,Mapping!$A:$C,2,0),"Not Mapped"))</f>
        <v/>
      </c>
      <c r="P4937" s="36">
        <f>IF($B4937="","",IFERROR(VLOOKUP($B4937,Mapping!$A:$C,3,0),"Not Mapped"))</f>
        <v/>
      </c>
      <c r="Q4937" s="36">
        <f>IF($B4937="","",IFERROR(VLOOKUP($O4937,Leaders!$A:$B,2,0),"Not Mapped"))</f>
        <v/>
      </c>
      <c r="R4937" s="36">
        <f>IF($B4937="","",IF(COUNTIF(Exclusions!$A:$A,$B4937)&gt;0,"Yes","No"))</f>
        <v/>
      </c>
      <c r="S4937" s="38">
        <f>IF($B4937="","",MIN(1,DAY($A4937)/IF($N4937="Superstore",Settings!$B$5,Settings!$B$4)))</f>
        <v/>
      </c>
      <c r="T4937" s="38">
        <f>IF(OR($B4937="",$G4937="",$S4937=0),"",$G4937/$S4937)</f>
        <v/>
      </c>
      <c r="U4937" s="36">
        <f>IF($T4937="","",IF($T4937&lt;Settings!$B$8,"Critical",IF($T4937&lt;Settings!$B$9,"Semi Critical","Non Critical")))</f>
        <v/>
      </c>
      <c r="V4937" s="28" t="n"/>
      <c r="Z4937">
        <f>IF($B4937="","",IFERROR(VLOOKUP($B4937,'Plan HC for CCA'!$A:$B,2,0),""))</f>
        <v/>
      </c>
      <c r="AA4937">
        <f>IF(OR($B4937="",$Z4937=""),"",IF(N($M4937)&lt;$Z4937,"Delta","No Delta"))</f>
        <v/>
      </c>
      <c r="AB4937">
        <f>IF(OR($B4937="",$Z4937=""),"",MAX(0,$Z4937-N($M4937)))</f>
        <v/>
      </c>
      <c r="AC4937" s="46">
        <f>IF($B4937="","",IFERROR(INDEX('CCA Util %'!$H:$H,MATCH($B4937,'CCA Util %'!$E:$E,0)),""))</f>
        <v/>
      </c>
      <c r="AD4937">
        <f>IF($B4937="","",IFERROR(INDEX('CCA Util %'!$G:$G,MATCH($B4937,'CCA Util %'!$E:$E,0)),""))</f>
        <v/>
      </c>
      <c r="AE4937">
        <f>IF(OR($B4937="",$U4937=""),"",$U4937&amp;" &amp; "&amp;IF(OR($AD4937="",$AD4937=0),"Util NA",$AD4937&amp;" Util"))</f>
        <v/>
      </c>
    </row>
    <row r="4938" ht="15.75" customHeight="1" s="42">
      <c r="A4938" s="41" t="n"/>
      <c r="G4938" s="38" t="n"/>
      <c r="H4938" s="38" t="n"/>
      <c r="I4938" s="38" t="n"/>
      <c r="J4938" s="38" t="n"/>
      <c r="K4938" s="38" t="n"/>
      <c r="L4938" s="38" t="n"/>
      <c r="N4938" s="36">
        <f>IF($B4938="","",IF($C4938="SUPERSTORE","Superstore","DH"))</f>
        <v/>
      </c>
      <c r="O4938" s="36">
        <f>IF($B4938="","",IFERROR(VLOOKUP($B4938,Mapping!$A:$C,2,0),"Not Mapped"))</f>
        <v/>
      </c>
      <c r="P4938" s="36">
        <f>IF($B4938="","",IFERROR(VLOOKUP($B4938,Mapping!$A:$C,3,0),"Not Mapped"))</f>
        <v/>
      </c>
      <c r="Q4938" s="36">
        <f>IF($B4938="","",IFERROR(VLOOKUP($O4938,Leaders!$A:$B,2,0),"Not Mapped"))</f>
        <v/>
      </c>
      <c r="R4938" s="36">
        <f>IF($B4938="","",IF(COUNTIF(Exclusions!$A:$A,$B4938)&gt;0,"Yes","No"))</f>
        <v/>
      </c>
      <c r="S4938" s="38">
        <f>IF($B4938="","",MIN(1,DAY($A4938)/IF($N4938="Superstore",Settings!$B$5,Settings!$B$4)))</f>
        <v/>
      </c>
      <c r="T4938" s="38">
        <f>IF(OR($B4938="",$G4938="",$S4938=0),"",$G4938/$S4938)</f>
        <v/>
      </c>
      <c r="U4938" s="36">
        <f>IF($T4938="","",IF($T4938&lt;Settings!$B$8,"Critical",IF($T4938&lt;Settings!$B$9,"Semi Critical","Non Critical")))</f>
        <v/>
      </c>
      <c r="V4938" s="28" t="n"/>
      <c r="Z4938">
        <f>IF($B4938="","",IFERROR(VLOOKUP($B4938,'Plan HC for CCA'!$A:$B,2,0),""))</f>
        <v/>
      </c>
      <c r="AA4938">
        <f>IF(OR($B4938="",$Z4938=""),"",IF(N($M4938)&lt;$Z4938,"Delta","No Delta"))</f>
        <v/>
      </c>
      <c r="AB4938">
        <f>IF(OR($B4938="",$Z4938=""),"",MAX(0,$Z4938-N($M4938)))</f>
        <v/>
      </c>
      <c r="AC4938" s="46">
        <f>IF($B4938="","",IFERROR(INDEX('CCA Util %'!$H:$H,MATCH($B4938,'CCA Util %'!$E:$E,0)),""))</f>
        <v/>
      </c>
      <c r="AD4938">
        <f>IF($B4938="","",IFERROR(INDEX('CCA Util %'!$G:$G,MATCH($B4938,'CCA Util %'!$E:$E,0)),""))</f>
        <v/>
      </c>
      <c r="AE4938">
        <f>IF(OR($B4938="",$U4938=""),"",$U4938&amp;" &amp; "&amp;IF(OR($AD4938="",$AD4938=0),"Util NA",$AD4938&amp;" Util"))</f>
        <v/>
      </c>
    </row>
    <row r="4939" ht="15.75" customHeight="1" s="42">
      <c r="A4939" s="41" t="n"/>
      <c r="G4939" s="38" t="n"/>
      <c r="H4939" s="38" t="n"/>
      <c r="I4939" s="38" t="n"/>
      <c r="J4939" s="38" t="n"/>
      <c r="K4939" s="38" t="n"/>
      <c r="L4939" s="38" t="n"/>
      <c r="N4939" s="36">
        <f>IF($B4939="","",IF($C4939="SUPERSTORE","Superstore","DH"))</f>
        <v/>
      </c>
      <c r="O4939" s="36">
        <f>IF($B4939="","",IFERROR(VLOOKUP($B4939,Mapping!$A:$C,2,0),"Not Mapped"))</f>
        <v/>
      </c>
      <c r="P4939" s="36">
        <f>IF($B4939="","",IFERROR(VLOOKUP($B4939,Mapping!$A:$C,3,0),"Not Mapped"))</f>
        <v/>
      </c>
      <c r="Q4939" s="36">
        <f>IF($B4939="","",IFERROR(VLOOKUP($O4939,Leaders!$A:$B,2,0),"Not Mapped"))</f>
        <v/>
      </c>
      <c r="R4939" s="36">
        <f>IF($B4939="","",IF(COUNTIF(Exclusions!$A:$A,$B4939)&gt;0,"Yes","No"))</f>
        <v/>
      </c>
      <c r="S4939" s="38">
        <f>IF($B4939="","",MIN(1,DAY($A4939)/IF($N4939="Superstore",Settings!$B$5,Settings!$B$4)))</f>
        <v/>
      </c>
      <c r="T4939" s="38">
        <f>IF(OR($B4939="",$G4939="",$S4939=0),"",$G4939/$S4939)</f>
        <v/>
      </c>
      <c r="U4939" s="36">
        <f>IF($T4939="","",IF($T4939&lt;Settings!$B$8,"Critical",IF($T4939&lt;Settings!$B$9,"Semi Critical","Non Critical")))</f>
        <v/>
      </c>
      <c r="V4939" s="28" t="n"/>
      <c r="Z4939">
        <f>IF($B4939="","",IFERROR(VLOOKUP($B4939,'Plan HC for CCA'!$A:$B,2,0),""))</f>
        <v/>
      </c>
      <c r="AA4939">
        <f>IF(OR($B4939="",$Z4939=""),"",IF(N($M4939)&lt;$Z4939,"Delta","No Delta"))</f>
        <v/>
      </c>
      <c r="AB4939">
        <f>IF(OR($B4939="",$Z4939=""),"",MAX(0,$Z4939-N($M4939)))</f>
        <v/>
      </c>
      <c r="AC4939" s="46">
        <f>IF($B4939="","",IFERROR(INDEX('CCA Util %'!$H:$H,MATCH($B4939,'CCA Util %'!$E:$E,0)),""))</f>
        <v/>
      </c>
      <c r="AD4939">
        <f>IF($B4939="","",IFERROR(INDEX('CCA Util %'!$G:$G,MATCH($B4939,'CCA Util %'!$E:$E,0)),""))</f>
        <v/>
      </c>
      <c r="AE4939">
        <f>IF(OR($B4939="",$U4939=""),"",$U4939&amp;" &amp; "&amp;IF(OR($AD4939="",$AD4939=0),"Util NA",$AD4939&amp;" Util"))</f>
        <v/>
      </c>
    </row>
    <row r="4940" ht="15.75" customHeight="1" s="42">
      <c r="A4940" s="41" t="n"/>
      <c r="G4940" s="38" t="n"/>
      <c r="H4940" s="38" t="n"/>
      <c r="I4940" s="38" t="n"/>
      <c r="J4940" s="38" t="n"/>
      <c r="K4940" s="38" t="n"/>
      <c r="L4940" s="38" t="n"/>
      <c r="N4940" s="36">
        <f>IF($B4940="","",IF($C4940="SUPERSTORE","Superstore","DH"))</f>
        <v/>
      </c>
      <c r="O4940" s="36">
        <f>IF($B4940="","",IFERROR(VLOOKUP($B4940,Mapping!$A:$C,2,0),"Not Mapped"))</f>
        <v/>
      </c>
      <c r="P4940" s="36">
        <f>IF($B4940="","",IFERROR(VLOOKUP($B4940,Mapping!$A:$C,3,0),"Not Mapped"))</f>
        <v/>
      </c>
      <c r="Q4940" s="36">
        <f>IF($B4940="","",IFERROR(VLOOKUP($O4940,Leaders!$A:$B,2,0),"Not Mapped"))</f>
        <v/>
      </c>
      <c r="R4940" s="36">
        <f>IF($B4940="","",IF(COUNTIF(Exclusions!$A:$A,$B4940)&gt;0,"Yes","No"))</f>
        <v/>
      </c>
      <c r="S4940" s="38">
        <f>IF($B4940="","",MIN(1,DAY($A4940)/IF($N4940="Superstore",Settings!$B$5,Settings!$B$4)))</f>
        <v/>
      </c>
      <c r="T4940" s="38">
        <f>IF(OR($B4940="",$G4940="",$S4940=0),"",$G4940/$S4940)</f>
        <v/>
      </c>
      <c r="U4940" s="36">
        <f>IF($T4940="","",IF($T4940&lt;Settings!$B$8,"Critical",IF($T4940&lt;Settings!$B$9,"Semi Critical","Non Critical")))</f>
        <v/>
      </c>
      <c r="V4940" s="28" t="n"/>
      <c r="Z4940">
        <f>IF($B4940="","",IFERROR(VLOOKUP($B4940,'Plan HC for CCA'!$A:$B,2,0),""))</f>
        <v/>
      </c>
      <c r="AA4940">
        <f>IF(OR($B4940="",$Z4940=""),"",IF(N($M4940)&lt;$Z4940,"Delta","No Delta"))</f>
        <v/>
      </c>
      <c r="AB4940">
        <f>IF(OR($B4940="",$Z4940=""),"",MAX(0,$Z4940-N($M4940)))</f>
        <v/>
      </c>
      <c r="AC4940" s="46">
        <f>IF($B4940="","",IFERROR(INDEX('CCA Util %'!$H:$H,MATCH($B4940,'CCA Util %'!$E:$E,0)),""))</f>
        <v/>
      </c>
      <c r="AD4940">
        <f>IF($B4940="","",IFERROR(INDEX('CCA Util %'!$G:$G,MATCH($B4940,'CCA Util %'!$E:$E,0)),""))</f>
        <v/>
      </c>
      <c r="AE4940">
        <f>IF(OR($B4940="",$U4940=""),"",$U4940&amp;" &amp; "&amp;IF(OR($AD4940="",$AD4940=0),"Util NA",$AD4940&amp;" Util"))</f>
        <v/>
      </c>
    </row>
    <row r="4941" ht="15.75" customHeight="1" s="42">
      <c r="A4941" s="41" t="n"/>
      <c r="G4941" s="38" t="n"/>
      <c r="H4941" s="38" t="n"/>
      <c r="I4941" s="38" t="n"/>
      <c r="J4941" s="38" t="n"/>
      <c r="K4941" s="38" t="n"/>
      <c r="L4941" s="38" t="n"/>
      <c r="N4941" s="36">
        <f>IF($B4941="","",IF($C4941="SUPERSTORE","Superstore","DH"))</f>
        <v/>
      </c>
      <c r="O4941" s="36">
        <f>IF($B4941="","",IFERROR(VLOOKUP($B4941,Mapping!$A:$C,2,0),"Not Mapped"))</f>
        <v/>
      </c>
      <c r="P4941" s="36">
        <f>IF($B4941="","",IFERROR(VLOOKUP($B4941,Mapping!$A:$C,3,0),"Not Mapped"))</f>
        <v/>
      </c>
      <c r="Q4941" s="36">
        <f>IF($B4941="","",IFERROR(VLOOKUP($O4941,Leaders!$A:$B,2,0),"Not Mapped"))</f>
        <v/>
      </c>
      <c r="R4941" s="36">
        <f>IF($B4941="","",IF(COUNTIF(Exclusions!$A:$A,$B4941)&gt;0,"Yes","No"))</f>
        <v/>
      </c>
      <c r="S4941" s="38">
        <f>IF($B4941="","",MIN(1,DAY($A4941)/IF($N4941="Superstore",Settings!$B$5,Settings!$B$4)))</f>
        <v/>
      </c>
      <c r="T4941" s="38">
        <f>IF(OR($B4941="",$G4941="",$S4941=0),"",$G4941/$S4941)</f>
        <v/>
      </c>
      <c r="U4941" s="36">
        <f>IF($T4941="","",IF($T4941&lt;Settings!$B$8,"Critical",IF($T4941&lt;Settings!$B$9,"Semi Critical","Non Critical")))</f>
        <v/>
      </c>
      <c r="V4941" s="28" t="n"/>
      <c r="Z4941">
        <f>IF($B4941="","",IFERROR(VLOOKUP($B4941,'Plan HC for CCA'!$A:$B,2,0),""))</f>
        <v/>
      </c>
      <c r="AA4941">
        <f>IF(OR($B4941="",$Z4941=""),"",IF(N($M4941)&lt;$Z4941,"Delta","No Delta"))</f>
        <v/>
      </c>
      <c r="AB4941">
        <f>IF(OR($B4941="",$Z4941=""),"",MAX(0,$Z4941-N($M4941)))</f>
        <v/>
      </c>
      <c r="AC4941" s="46">
        <f>IF($B4941="","",IFERROR(INDEX('CCA Util %'!$H:$H,MATCH($B4941,'CCA Util %'!$E:$E,0)),""))</f>
        <v/>
      </c>
      <c r="AD4941">
        <f>IF($B4941="","",IFERROR(INDEX('CCA Util %'!$G:$G,MATCH($B4941,'CCA Util %'!$E:$E,0)),""))</f>
        <v/>
      </c>
      <c r="AE4941">
        <f>IF(OR($B4941="",$U4941=""),"",$U4941&amp;" &amp; "&amp;IF(OR($AD4941="",$AD4941=0),"Util NA",$AD4941&amp;" Util"))</f>
        <v/>
      </c>
    </row>
    <row r="4942" ht="15.75" customHeight="1" s="42">
      <c r="A4942" s="41" t="n"/>
      <c r="G4942" s="38" t="n"/>
      <c r="H4942" s="38" t="n"/>
      <c r="I4942" s="38" t="n"/>
      <c r="J4942" s="38" t="n"/>
      <c r="K4942" s="38" t="n"/>
      <c r="L4942" s="38" t="n"/>
      <c r="N4942" s="36">
        <f>IF($B4942="","",IF($C4942="SUPERSTORE","Superstore","DH"))</f>
        <v/>
      </c>
      <c r="O4942" s="36">
        <f>IF($B4942="","",IFERROR(VLOOKUP($B4942,Mapping!$A:$C,2,0),"Not Mapped"))</f>
        <v/>
      </c>
      <c r="P4942" s="36">
        <f>IF($B4942="","",IFERROR(VLOOKUP($B4942,Mapping!$A:$C,3,0),"Not Mapped"))</f>
        <v/>
      </c>
      <c r="Q4942" s="36">
        <f>IF($B4942="","",IFERROR(VLOOKUP($O4942,Leaders!$A:$B,2,0),"Not Mapped"))</f>
        <v/>
      </c>
      <c r="R4942" s="36">
        <f>IF($B4942="","",IF(COUNTIF(Exclusions!$A:$A,$B4942)&gt;0,"Yes","No"))</f>
        <v/>
      </c>
      <c r="S4942" s="38">
        <f>IF($B4942="","",MIN(1,DAY($A4942)/IF($N4942="Superstore",Settings!$B$5,Settings!$B$4)))</f>
        <v/>
      </c>
      <c r="T4942" s="38">
        <f>IF(OR($B4942="",$G4942="",$S4942=0),"",$G4942/$S4942)</f>
        <v/>
      </c>
      <c r="U4942" s="36">
        <f>IF($T4942="","",IF($T4942&lt;Settings!$B$8,"Critical",IF($T4942&lt;Settings!$B$9,"Semi Critical","Non Critical")))</f>
        <v/>
      </c>
      <c r="V4942" s="28" t="n"/>
      <c r="Z4942">
        <f>IF($B4942="","",IFERROR(VLOOKUP($B4942,'Plan HC for CCA'!$A:$B,2,0),""))</f>
        <v/>
      </c>
      <c r="AA4942">
        <f>IF(OR($B4942="",$Z4942=""),"",IF(N($M4942)&lt;$Z4942,"Delta","No Delta"))</f>
        <v/>
      </c>
      <c r="AB4942">
        <f>IF(OR($B4942="",$Z4942=""),"",MAX(0,$Z4942-N($M4942)))</f>
        <v/>
      </c>
      <c r="AC4942" s="46">
        <f>IF($B4942="","",IFERROR(INDEX('CCA Util %'!$H:$H,MATCH($B4942,'CCA Util %'!$E:$E,0)),""))</f>
        <v/>
      </c>
      <c r="AD4942">
        <f>IF($B4942="","",IFERROR(INDEX('CCA Util %'!$G:$G,MATCH($B4942,'CCA Util %'!$E:$E,0)),""))</f>
        <v/>
      </c>
      <c r="AE4942">
        <f>IF(OR($B4942="",$U4942=""),"",$U4942&amp;" &amp; "&amp;IF(OR($AD4942="",$AD4942=0),"Util NA",$AD4942&amp;" Util"))</f>
        <v/>
      </c>
    </row>
    <row r="4943" ht="15.75" customHeight="1" s="42">
      <c r="A4943" s="41" t="n"/>
      <c r="G4943" s="38" t="n"/>
      <c r="H4943" s="38" t="n"/>
      <c r="I4943" s="38" t="n"/>
      <c r="J4943" s="38" t="n"/>
      <c r="K4943" s="38" t="n"/>
      <c r="L4943" s="38" t="n"/>
      <c r="N4943" s="36">
        <f>IF($B4943="","",IF($C4943="SUPERSTORE","Superstore","DH"))</f>
        <v/>
      </c>
      <c r="O4943" s="36">
        <f>IF($B4943="","",IFERROR(VLOOKUP($B4943,Mapping!$A:$C,2,0),"Not Mapped"))</f>
        <v/>
      </c>
      <c r="P4943" s="36">
        <f>IF($B4943="","",IFERROR(VLOOKUP($B4943,Mapping!$A:$C,3,0),"Not Mapped"))</f>
        <v/>
      </c>
      <c r="Q4943" s="36">
        <f>IF($B4943="","",IFERROR(VLOOKUP($O4943,Leaders!$A:$B,2,0),"Not Mapped"))</f>
        <v/>
      </c>
      <c r="R4943" s="36">
        <f>IF($B4943="","",IF(COUNTIF(Exclusions!$A:$A,$B4943)&gt;0,"Yes","No"))</f>
        <v/>
      </c>
      <c r="S4943" s="38">
        <f>IF($B4943="","",MIN(1,DAY($A4943)/IF($N4943="Superstore",Settings!$B$5,Settings!$B$4)))</f>
        <v/>
      </c>
      <c r="T4943" s="38">
        <f>IF(OR($B4943="",$G4943="",$S4943=0),"",$G4943/$S4943)</f>
        <v/>
      </c>
      <c r="U4943" s="36">
        <f>IF($T4943="","",IF($T4943&lt;Settings!$B$8,"Critical",IF($T4943&lt;Settings!$B$9,"Semi Critical","Non Critical")))</f>
        <v/>
      </c>
      <c r="V4943" s="28" t="n"/>
      <c r="Z4943">
        <f>IF($B4943="","",IFERROR(VLOOKUP($B4943,'Plan HC for CCA'!$A:$B,2,0),""))</f>
        <v/>
      </c>
      <c r="AA4943">
        <f>IF(OR($B4943="",$Z4943=""),"",IF(N($M4943)&lt;$Z4943,"Delta","No Delta"))</f>
        <v/>
      </c>
      <c r="AB4943">
        <f>IF(OR($B4943="",$Z4943=""),"",MAX(0,$Z4943-N($M4943)))</f>
        <v/>
      </c>
      <c r="AC4943" s="46">
        <f>IF($B4943="","",IFERROR(INDEX('CCA Util %'!$H:$H,MATCH($B4943,'CCA Util %'!$E:$E,0)),""))</f>
        <v/>
      </c>
      <c r="AD4943">
        <f>IF($B4943="","",IFERROR(INDEX('CCA Util %'!$G:$G,MATCH($B4943,'CCA Util %'!$E:$E,0)),""))</f>
        <v/>
      </c>
      <c r="AE4943">
        <f>IF(OR($B4943="",$U4943=""),"",$U4943&amp;" &amp; "&amp;IF(OR($AD4943="",$AD4943=0),"Util NA",$AD4943&amp;" Util"))</f>
        <v/>
      </c>
    </row>
    <row r="4944" ht="15.75" customHeight="1" s="42">
      <c r="A4944" s="41" t="n"/>
      <c r="G4944" s="38" t="n"/>
      <c r="H4944" s="38" t="n"/>
      <c r="I4944" s="38" t="n"/>
      <c r="J4944" s="38" t="n"/>
      <c r="K4944" s="38" t="n"/>
      <c r="L4944" s="38" t="n"/>
      <c r="N4944" s="36">
        <f>IF($B4944="","",IF($C4944="SUPERSTORE","Superstore","DH"))</f>
        <v/>
      </c>
      <c r="O4944" s="36">
        <f>IF($B4944="","",IFERROR(VLOOKUP($B4944,Mapping!$A:$C,2,0),"Not Mapped"))</f>
        <v/>
      </c>
      <c r="P4944" s="36">
        <f>IF($B4944="","",IFERROR(VLOOKUP($B4944,Mapping!$A:$C,3,0),"Not Mapped"))</f>
        <v/>
      </c>
      <c r="Q4944" s="36">
        <f>IF($B4944="","",IFERROR(VLOOKUP($O4944,Leaders!$A:$B,2,0),"Not Mapped"))</f>
        <v/>
      </c>
      <c r="R4944" s="36">
        <f>IF($B4944="","",IF(COUNTIF(Exclusions!$A:$A,$B4944)&gt;0,"Yes","No"))</f>
        <v/>
      </c>
      <c r="S4944" s="38">
        <f>IF($B4944="","",MIN(1,DAY($A4944)/IF($N4944="Superstore",Settings!$B$5,Settings!$B$4)))</f>
        <v/>
      </c>
      <c r="T4944" s="38">
        <f>IF(OR($B4944="",$G4944="",$S4944=0),"",$G4944/$S4944)</f>
        <v/>
      </c>
      <c r="U4944" s="36">
        <f>IF($T4944="","",IF($T4944&lt;Settings!$B$8,"Critical",IF($T4944&lt;Settings!$B$9,"Semi Critical","Non Critical")))</f>
        <v/>
      </c>
      <c r="V4944" s="28" t="n"/>
      <c r="Z4944">
        <f>IF($B4944="","",IFERROR(VLOOKUP($B4944,'Plan HC for CCA'!$A:$B,2,0),""))</f>
        <v/>
      </c>
      <c r="AA4944">
        <f>IF(OR($B4944="",$Z4944=""),"",IF(N($M4944)&lt;$Z4944,"Delta","No Delta"))</f>
        <v/>
      </c>
      <c r="AB4944">
        <f>IF(OR($B4944="",$Z4944=""),"",MAX(0,$Z4944-N($M4944)))</f>
        <v/>
      </c>
      <c r="AC4944" s="46">
        <f>IF($B4944="","",IFERROR(INDEX('CCA Util %'!$H:$H,MATCH($B4944,'CCA Util %'!$E:$E,0)),""))</f>
        <v/>
      </c>
      <c r="AD4944">
        <f>IF($B4944="","",IFERROR(INDEX('CCA Util %'!$G:$G,MATCH($B4944,'CCA Util %'!$E:$E,0)),""))</f>
        <v/>
      </c>
      <c r="AE4944">
        <f>IF(OR($B4944="",$U4944=""),"",$U4944&amp;" &amp; "&amp;IF(OR($AD4944="",$AD4944=0),"Util NA",$AD4944&amp;" Util"))</f>
        <v/>
      </c>
    </row>
    <row r="4945" ht="15.75" customHeight="1" s="42">
      <c r="A4945" s="41" t="n"/>
      <c r="G4945" s="38" t="n"/>
      <c r="H4945" s="38" t="n"/>
      <c r="I4945" s="38" t="n"/>
      <c r="J4945" s="38" t="n"/>
      <c r="K4945" s="38" t="n"/>
      <c r="L4945" s="38" t="n"/>
      <c r="N4945" s="36">
        <f>IF($B4945="","",IF($C4945="SUPERSTORE","Superstore","DH"))</f>
        <v/>
      </c>
      <c r="O4945" s="36">
        <f>IF($B4945="","",IFERROR(VLOOKUP($B4945,Mapping!$A:$C,2,0),"Not Mapped"))</f>
        <v/>
      </c>
      <c r="P4945" s="36">
        <f>IF($B4945="","",IFERROR(VLOOKUP($B4945,Mapping!$A:$C,3,0),"Not Mapped"))</f>
        <v/>
      </c>
      <c r="Q4945" s="36">
        <f>IF($B4945="","",IFERROR(VLOOKUP($O4945,Leaders!$A:$B,2,0),"Not Mapped"))</f>
        <v/>
      </c>
      <c r="R4945" s="36">
        <f>IF($B4945="","",IF(COUNTIF(Exclusions!$A:$A,$B4945)&gt;0,"Yes","No"))</f>
        <v/>
      </c>
      <c r="S4945" s="38">
        <f>IF($B4945="","",MIN(1,DAY($A4945)/IF($N4945="Superstore",Settings!$B$5,Settings!$B$4)))</f>
        <v/>
      </c>
      <c r="T4945" s="38">
        <f>IF(OR($B4945="",$G4945="",$S4945=0),"",$G4945/$S4945)</f>
        <v/>
      </c>
      <c r="U4945" s="36">
        <f>IF($T4945="","",IF($T4945&lt;Settings!$B$8,"Critical",IF($T4945&lt;Settings!$B$9,"Semi Critical","Non Critical")))</f>
        <v/>
      </c>
      <c r="V4945" s="28" t="n"/>
      <c r="Z4945">
        <f>IF($B4945="","",IFERROR(VLOOKUP($B4945,'Plan HC for CCA'!$A:$B,2,0),""))</f>
        <v/>
      </c>
      <c r="AA4945">
        <f>IF(OR($B4945="",$Z4945=""),"",IF(N($M4945)&lt;$Z4945,"Delta","No Delta"))</f>
        <v/>
      </c>
      <c r="AB4945">
        <f>IF(OR($B4945="",$Z4945=""),"",MAX(0,$Z4945-N($M4945)))</f>
        <v/>
      </c>
      <c r="AC4945" s="46">
        <f>IF($B4945="","",IFERROR(INDEX('CCA Util %'!$H:$H,MATCH($B4945,'CCA Util %'!$E:$E,0)),""))</f>
        <v/>
      </c>
      <c r="AD4945">
        <f>IF($B4945="","",IFERROR(INDEX('CCA Util %'!$G:$G,MATCH($B4945,'CCA Util %'!$E:$E,0)),""))</f>
        <v/>
      </c>
      <c r="AE4945">
        <f>IF(OR($B4945="",$U4945=""),"",$U4945&amp;" &amp; "&amp;IF(OR($AD4945="",$AD4945=0),"Util NA",$AD4945&amp;" Util"))</f>
        <v/>
      </c>
    </row>
    <row r="4946" ht="15.75" customHeight="1" s="42">
      <c r="A4946" s="41" t="n"/>
      <c r="G4946" s="38" t="n"/>
      <c r="H4946" s="38" t="n"/>
      <c r="I4946" s="38" t="n"/>
      <c r="J4946" s="38" t="n"/>
      <c r="K4946" s="38" t="n"/>
      <c r="L4946" s="38" t="n"/>
      <c r="N4946" s="36">
        <f>IF($B4946="","",IF($C4946="SUPERSTORE","Superstore","DH"))</f>
        <v/>
      </c>
      <c r="O4946" s="36">
        <f>IF($B4946="","",IFERROR(VLOOKUP($B4946,Mapping!$A:$C,2,0),"Not Mapped"))</f>
        <v/>
      </c>
      <c r="P4946" s="36">
        <f>IF($B4946="","",IFERROR(VLOOKUP($B4946,Mapping!$A:$C,3,0),"Not Mapped"))</f>
        <v/>
      </c>
      <c r="Q4946" s="36">
        <f>IF($B4946="","",IFERROR(VLOOKUP($O4946,Leaders!$A:$B,2,0),"Not Mapped"))</f>
        <v/>
      </c>
      <c r="R4946" s="36">
        <f>IF($B4946="","",IF(COUNTIF(Exclusions!$A:$A,$B4946)&gt;0,"Yes","No"))</f>
        <v/>
      </c>
      <c r="S4946" s="38">
        <f>IF($B4946="","",MIN(1,DAY($A4946)/IF($N4946="Superstore",Settings!$B$5,Settings!$B$4)))</f>
        <v/>
      </c>
      <c r="T4946" s="38">
        <f>IF(OR($B4946="",$G4946="",$S4946=0),"",$G4946/$S4946)</f>
        <v/>
      </c>
      <c r="U4946" s="36">
        <f>IF($T4946="","",IF($T4946&lt;Settings!$B$8,"Critical",IF($T4946&lt;Settings!$B$9,"Semi Critical","Non Critical")))</f>
        <v/>
      </c>
      <c r="V4946" s="28" t="n"/>
      <c r="Z4946">
        <f>IF($B4946="","",IFERROR(VLOOKUP($B4946,'Plan HC for CCA'!$A:$B,2,0),""))</f>
        <v/>
      </c>
      <c r="AA4946">
        <f>IF(OR($B4946="",$Z4946=""),"",IF(N($M4946)&lt;$Z4946,"Delta","No Delta"))</f>
        <v/>
      </c>
      <c r="AB4946">
        <f>IF(OR($B4946="",$Z4946=""),"",MAX(0,$Z4946-N($M4946)))</f>
        <v/>
      </c>
      <c r="AC4946" s="46">
        <f>IF($B4946="","",IFERROR(INDEX('CCA Util %'!$H:$H,MATCH($B4946,'CCA Util %'!$E:$E,0)),""))</f>
        <v/>
      </c>
      <c r="AD4946">
        <f>IF($B4946="","",IFERROR(INDEX('CCA Util %'!$G:$G,MATCH($B4946,'CCA Util %'!$E:$E,0)),""))</f>
        <v/>
      </c>
      <c r="AE4946">
        <f>IF(OR($B4946="",$U4946=""),"",$U4946&amp;" &amp; "&amp;IF(OR($AD4946="",$AD4946=0),"Util NA",$AD4946&amp;" Util"))</f>
        <v/>
      </c>
    </row>
    <row r="4947" ht="15.75" customHeight="1" s="42">
      <c r="A4947" s="41" t="n"/>
      <c r="G4947" s="38" t="n"/>
      <c r="H4947" s="38" t="n"/>
      <c r="I4947" s="38" t="n"/>
      <c r="J4947" s="38" t="n"/>
      <c r="K4947" s="38" t="n"/>
      <c r="L4947" s="38" t="n"/>
      <c r="N4947" s="36">
        <f>IF($B4947="","",IF($C4947="SUPERSTORE","Superstore","DH"))</f>
        <v/>
      </c>
      <c r="O4947" s="36">
        <f>IF($B4947="","",IFERROR(VLOOKUP($B4947,Mapping!$A:$C,2,0),"Not Mapped"))</f>
        <v/>
      </c>
      <c r="P4947" s="36">
        <f>IF($B4947="","",IFERROR(VLOOKUP($B4947,Mapping!$A:$C,3,0),"Not Mapped"))</f>
        <v/>
      </c>
      <c r="Q4947" s="36">
        <f>IF($B4947="","",IFERROR(VLOOKUP($O4947,Leaders!$A:$B,2,0),"Not Mapped"))</f>
        <v/>
      </c>
      <c r="R4947" s="36">
        <f>IF($B4947="","",IF(COUNTIF(Exclusions!$A:$A,$B4947)&gt;0,"Yes","No"))</f>
        <v/>
      </c>
      <c r="S4947" s="38">
        <f>IF($B4947="","",MIN(1,DAY($A4947)/IF($N4947="Superstore",Settings!$B$5,Settings!$B$4)))</f>
        <v/>
      </c>
      <c r="T4947" s="38">
        <f>IF(OR($B4947="",$G4947="",$S4947=0),"",$G4947/$S4947)</f>
        <v/>
      </c>
      <c r="U4947" s="36">
        <f>IF($T4947="","",IF($T4947&lt;Settings!$B$8,"Critical",IF($T4947&lt;Settings!$B$9,"Semi Critical","Non Critical")))</f>
        <v/>
      </c>
      <c r="V4947" s="28" t="n"/>
      <c r="Z4947">
        <f>IF($B4947="","",IFERROR(VLOOKUP($B4947,'Plan HC for CCA'!$A:$B,2,0),""))</f>
        <v/>
      </c>
      <c r="AA4947">
        <f>IF(OR($B4947="",$Z4947=""),"",IF(N($M4947)&lt;$Z4947,"Delta","No Delta"))</f>
        <v/>
      </c>
      <c r="AB4947">
        <f>IF(OR($B4947="",$Z4947=""),"",MAX(0,$Z4947-N($M4947)))</f>
        <v/>
      </c>
      <c r="AC4947" s="46">
        <f>IF($B4947="","",IFERROR(INDEX('CCA Util %'!$H:$H,MATCH($B4947,'CCA Util %'!$E:$E,0)),""))</f>
        <v/>
      </c>
      <c r="AD4947">
        <f>IF($B4947="","",IFERROR(INDEX('CCA Util %'!$G:$G,MATCH($B4947,'CCA Util %'!$E:$E,0)),""))</f>
        <v/>
      </c>
      <c r="AE4947">
        <f>IF(OR($B4947="",$U4947=""),"",$U4947&amp;" &amp; "&amp;IF(OR($AD4947="",$AD4947=0),"Util NA",$AD4947&amp;" Util"))</f>
        <v/>
      </c>
    </row>
    <row r="4948" ht="15.75" customHeight="1" s="42">
      <c r="A4948" s="41" t="n"/>
      <c r="G4948" s="38" t="n"/>
      <c r="H4948" s="38" t="n"/>
      <c r="I4948" s="38" t="n"/>
      <c r="J4948" s="38" t="n"/>
      <c r="K4948" s="38" t="n"/>
      <c r="L4948" s="38" t="n"/>
      <c r="N4948" s="36">
        <f>IF($B4948="","",IF($C4948="SUPERSTORE","Superstore","DH"))</f>
        <v/>
      </c>
      <c r="O4948" s="36">
        <f>IF($B4948="","",IFERROR(VLOOKUP($B4948,Mapping!$A:$C,2,0),"Not Mapped"))</f>
        <v/>
      </c>
      <c r="P4948" s="36">
        <f>IF($B4948="","",IFERROR(VLOOKUP($B4948,Mapping!$A:$C,3,0),"Not Mapped"))</f>
        <v/>
      </c>
      <c r="Q4948" s="36">
        <f>IF($B4948="","",IFERROR(VLOOKUP($O4948,Leaders!$A:$B,2,0),"Not Mapped"))</f>
        <v/>
      </c>
      <c r="R4948" s="36">
        <f>IF($B4948="","",IF(COUNTIF(Exclusions!$A:$A,$B4948)&gt;0,"Yes","No"))</f>
        <v/>
      </c>
      <c r="S4948" s="38">
        <f>IF($B4948="","",MIN(1,DAY($A4948)/IF($N4948="Superstore",Settings!$B$5,Settings!$B$4)))</f>
        <v/>
      </c>
      <c r="T4948" s="38">
        <f>IF(OR($B4948="",$G4948="",$S4948=0),"",$G4948/$S4948)</f>
        <v/>
      </c>
      <c r="U4948" s="36">
        <f>IF($T4948="","",IF($T4948&lt;Settings!$B$8,"Critical",IF($T4948&lt;Settings!$B$9,"Semi Critical","Non Critical")))</f>
        <v/>
      </c>
      <c r="V4948" s="28" t="n"/>
      <c r="Z4948">
        <f>IF($B4948="","",IFERROR(VLOOKUP($B4948,'Plan HC for CCA'!$A:$B,2,0),""))</f>
        <v/>
      </c>
      <c r="AA4948">
        <f>IF(OR($B4948="",$Z4948=""),"",IF(N($M4948)&lt;$Z4948,"Delta","No Delta"))</f>
        <v/>
      </c>
      <c r="AB4948">
        <f>IF(OR($B4948="",$Z4948=""),"",MAX(0,$Z4948-N($M4948)))</f>
        <v/>
      </c>
      <c r="AC4948" s="46">
        <f>IF($B4948="","",IFERROR(INDEX('CCA Util %'!$H:$H,MATCH($B4948,'CCA Util %'!$E:$E,0)),""))</f>
        <v/>
      </c>
      <c r="AD4948">
        <f>IF($B4948="","",IFERROR(INDEX('CCA Util %'!$G:$G,MATCH($B4948,'CCA Util %'!$E:$E,0)),""))</f>
        <v/>
      </c>
      <c r="AE4948">
        <f>IF(OR($B4948="",$U4948=""),"",$U4948&amp;" &amp; "&amp;IF(OR($AD4948="",$AD4948=0),"Util NA",$AD4948&amp;" Util"))</f>
        <v/>
      </c>
    </row>
    <row r="4949" ht="15.75" customHeight="1" s="42">
      <c r="A4949" s="41" t="n"/>
      <c r="G4949" s="38" t="n"/>
      <c r="H4949" s="38" t="n"/>
      <c r="I4949" s="38" t="n"/>
      <c r="J4949" s="38" t="n"/>
      <c r="K4949" s="38" t="n"/>
      <c r="L4949" s="38" t="n"/>
      <c r="N4949" s="36">
        <f>IF($B4949="","",IF($C4949="SUPERSTORE","Superstore","DH"))</f>
        <v/>
      </c>
      <c r="O4949" s="36">
        <f>IF($B4949="","",IFERROR(VLOOKUP($B4949,Mapping!$A:$C,2,0),"Not Mapped"))</f>
        <v/>
      </c>
      <c r="P4949" s="36">
        <f>IF($B4949="","",IFERROR(VLOOKUP($B4949,Mapping!$A:$C,3,0),"Not Mapped"))</f>
        <v/>
      </c>
      <c r="Q4949" s="36">
        <f>IF($B4949="","",IFERROR(VLOOKUP($O4949,Leaders!$A:$B,2,0),"Not Mapped"))</f>
        <v/>
      </c>
      <c r="R4949" s="36">
        <f>IF($B4949="","",IF(COUNTIF(Exclusions!$A:$A,$B4949)&gt;0,"Yes","No"))</f>
        <v/>
      </c>
      <c r="S4949" s="38">
        <f>IF($B4949="","",MIN(1,DAY($A4949)/IF($N4949="Superstore",Settings!$B$5,Settings!$B$4)))</f>
        <v/>
      </c>
      <c r="T4949" s="38">
        <f>IF(OR($B4949="",$G4949="",$S4949=0),"",$G4949/$S4949)</f>
        <v/>
      </c>
      <c r="U4949" s="36">
        <f>IF($T4949="","",IF($T4949&lt;Settings!$B$8,"Critical",IF($T4949&lt;Settings!$B$9,"Semi Critical","Non Critical")))</f>
        <v/>
      </c>
      <c r="V4949" s="28" t="n"/>
      <c r="Z4949">
        <f>IF($B4949="","",IFERROR(VLOOKUP($B4949,'Plan HC for CCA'!$A:$B,2,0),""))</f>
        <v/>
      </c>
      <c r="AA4949">
        <f>IF(OR($B4949="",$Z4949=""),"",IF(N($M4949)&lt;$Z4949,"Delta","No Delta"))</f>
        <v/>
      </c>
      <c r="AB4949">
        <f>IF(OR($B4949="",$Z4949=""),"",MAX(0,$Z4949-N($M4949)))</f>
        <v/>
      </c>
      <c r="AC4949" s="46">
        <f>IF($B4949="","",IFERROR(INDEX('CCA Util %'!$H:$H,MATCH($B4949,'CCA Util %'!$E:$E,0)),""))</f>
        <v/>
      </c>
      <c r="AD4949">
        <f>IF($B4949="","",IFERROR(INDEX('CCA Util %'!$G:$G,MATCH($B4949,'CCA Util %'!$E:$E,0)),""))</f>
        <v/>
      </c>
      <c r="AE4949">
        <f>IF(OR($B4949="",$U4949=""),"",$U4949&amp;" &amp; "&amp;IF(OR($AD4949="",$AD4949=0),"Util NA",$AD4949&amp;" Util"))</f>
        <v/>
      </c>
    </row>
    <row r="4950" ht="15.75" customHeight="1" s="42">
      <c r="A4950" s="41" t="n"/>
      <c r="G4950" s="38" t="n"/>
      <c r="H4950" s="38" t="n"/>
      <c r="I4950" s="38" t="n"/>
      <c r="J4950" s="38" t="n"/>
      <c r="K4950" s="38" t="n"/>
      <c r="L4950" s="38" t="n"/>
      <c r="N4950" s="36">
        <f>IF($B4950="","",IF($C4950="SUPERSTORE","Superstore","DH"))</f>
        <v/>
      </c>
      <c r="O4950" s="36">
        <f>IF($B4950="","",IFERROR(VLOOKUP($B4950,Mapping!$A:$C,2,0),"Not Mapped"))</f>
        <v/>
      </c>
      <c r="P4950" s="36">
        <f>IF($B4950="","",IFERROR(VLOOKUP($B4950,Mapping!$A:$C,3,0),"Not Mapped"))</f>
        <v/>
      </c>
      <c r="Q4950" s="36">
        <f>IF($B4950="","",IFERROR(VLOOKUP($O4950,Leaders!$A:$B,2,0),"Not Mapped"))</f>
        <v/>
      </c>
      <c r="R4950" s="36">
        <f>IF($B4950="","",IF(COUNTIF(Exclusions!$A:$A,$B4950)&gt;0,"Yes","No"))</f>
        <v/>
      </c>
      <c r="S4950" s="38">
        <f>IF($B4950="","",MIN(1,DAY($A4950)/IF($N4950="Superstore",Settings!$B$5,Settings!$B$4)))</f>
        <v/>
      </c>
      <c r="T4950" s="38">
        <f>IF(OR($B4950="",$G4950="",$S4950=0),"",$G4950/$S4950)</f>
        <v/>
      </c>
      <c r="U4950" s="36">
        <f>IF($T4950="","",IF($T4950&lt;Settings!$B$8,"Critical",IF($T4950&lt;Settings!$B$9,"Semi Critical","Non Critical")))</f>
        <v/>
      </c>
      <c r="V4950" s="28" t="n"/>
      <c r="Z4950">
        <f>IF($B4950="","",IFERROR(VLOOKUP($B4950,'Plan HC for CCA'!$A:$B,2,0),""))</f>
        <v/>
      </c>
      <c r="AA4950">
        <f>IF(OR($B4950="",$Z4950=""),"",IF(N($M4950)&lt;$Z4950,"Delta","No Delta"))</f>
        <v/>
      </c>
      <c r="AB4950">
        <f>IF(OR($B4950="",$Z4950=""),"",MAX(0,$Z4950-N($M4950)))</f>
        <v/>
      </c>
      <c r="AC4950" s="46">
        <f>IF($B4950="","",IFERROR(INDEX('CCA Util %'!$H:$H,MATCH($B4950,'CCA Util %'!$E:$E,0)),""))</f>
        <v/>
      </c>
      <c r="AD4950">
        <f>IF($B4950="","",IFERROR(INDEX('CCA Util %'!$G:$G,MATCH($B4950,'CCA Util %'!$E:$E,0)),""))</f>
        <v/>
      </c>
      <c r="AE4950">
        <f>IF(OR($B4950="",$U4950=""),"",$U4950&amp;" &amp; "&amp;IF(OR($AD4950="",$AD4950=0),"Util NA",$AD4950&amp;" Util"))</f>
        <v/>
      </c>
    </row>
    <row r="4951" ht="15.75" customHeight="1" s="42">
      <c r="A4951" s="41" t="n"/>
      <c r="G4951" s="38" t="n"/>
      <c r="H4951" s="38" t="n"/>
      <c r="I4951" s="38" t="n"/>
      <c r="J4951" s="38" t="n"/>
      <c r="K4951" s="38" t="n"/>
      <c r="L4951" s="38" t="n"/>
      <c r="N4951" s="36">
        <f>IF($B4951="","",IF($C4951="SUPERSTORE","Superstore","DH"))</f>
        <v/>
      </c>
      <c r="O4951" s="36">
        <f>IF($B4951="","",IFERROR(VLOOKUP($B4951,Mapping!$A:$C,2,0),"Not Mapped"))</f>
        <v/>
      </c>
      <c r="P4951" s="36">
        <f>IF($B4951="","",IFERROR(VLOOKUP($B4951,Mapping!$A:$C,3,0),"Not Mapped"))</f>
        <v/>
      </c>
      <c r="Q4951" s="36">
        <f>IF($B4951="","",IFERROR(VLOOKUP($O4951,Leaders!$A:$B,2,0),"Not Mapped"))</f>
        <v/>
      </c>
      <c r="R4951" s="36">
        <f>IF($B4951="","",IF(COUNTIF(Exclusions!$A:$A,$B4951)&gt;0,"Yes","No"))</f>
        <v/>
      </c>
      <c r="S4951" s="38">
        <f>IF($B4951="","",MIN(1,DAY($A4951)/IF($N4951="Superstore",Settings!$B$5,Settings!$B$4)))</f>
        <v/>
      </c>
      <c r="T4951" s="38">
        <f>IF(OR($B4951="",$G4951="",$S4951=0),"",$G4951/$S4951)</f>
        <v/>
      </c>
      <c r="U4951" s="36">
        <f>IF($T4951="","",IF($T4951&lt;Settings!$B$8,"Critical",IF($T4951&lt;Settings!$B$9,"Semi Critical","Non Critical")))</f>
        <v/>
      </c>
      <c r="V4951" s="28" t="n"/>
      <c r="Z4951">
        <f>IF($B4951="","",IFERROR(VLOOKUP($B4951,'Plan HC for CCA'!$A:$B,2,0),""))</f>
        <v/>
      </c>
      <c r="AA4951">
        <f>IF(OR($B4951="",$Z4951=""),"",IF(N($M4951)&lt;$Z4951,"Delta","No Delta"))</f>
        <v/>
      </c>
      <c r="AB4951">
        <f>IF(OR($B4951="",$Z4951=""),"",MAX(0,$Z4951-N($M4951)))</f>
        <v/>
      </c>
      <c r="AC4951" s="46">
        <f>IF($B4951="","",IFERROR(INDEX('CCA Util %'!$H:$H,MATCH($B4951,'CCA Util %'!$E:$E,0)),""))</f>
        <v/>
      </c>
      <c r="AD4951">
        <f>IF($B4951="","",IFERROR(INDEX('CCA Util %'!$G:$G,MATCH($B4951,'CCA Util %'!$E:$E,0)),""))</f>
        <v/>
      </c>
      <c r="AE4951">
        <f>IF(OR($B4951="",$U4951=""),"",$U4951&amp;" &amp; "&amp;IF(OR($AD4951="",$AD4951=0),"Util NA",$AD4951&amp;" Util"))</f>
        <v/>
      </c>
    </row>
    <row r="4952" ht="15.75" customHeight="1" s="42">
      <c r="A4952" s="41" t="n"/>
      <c r="G4952" s="38" t="n"/>
      <c r="H4952" s="38" t="n"/>
      <c r="I4952" s="38" t="n"/>
      <c r="J4952" s="38" t="n"/>
      <c r="K4952" s="38" t="n"/>
      <c r="L4952" s="38" t="n"/>
      <c r="N4952" s="36">
        <f>IF($B4952="","",IF($C4952="SUPERSTORE","Superstore","DH"))</f>
        <v/>
      </c>
      <c r="O4952" s="36">
        <f>IF($B4952="","",IFERROR(VLOOKUP($B4952,Mapping!$A:$C,2,0),"Not Mapped"))</f>
        <v/>
      </c>
      <c r="P4952" s="36">
        <f>IF($B4952="","",IFERROR(VLOOKUP($B4952,Mapping!$A:$C,3,0),"Not Mapped"))</f>
        <v/>
      </c>
      <c r="Q4952" s="36">
        <f>IF($B4952="","",IFERROR(VLOOKUP($O4952,Leaders!$A:$B,2,0),"Not Mapped"))</f>
        <v/>
      </c>
      <c r="R4952" s="36">
        <f>IF($B4952="","",IF(COUNTIF(Exclusions!$A:$A,$B4952)&gt;0,"Yes","No"))</f>
        <v/>
      </c>
      <c r="S4952" s="38">
        <f>IF($B4952="","",MIN(1,DAY($A4952)/IF($N4952="Superstore",Settings!$B$5,Settings!$B$4)))</f>
        <v/>
      </c>
      <c r="T4952" s="38">
        <f>IF(OR($B4952="",$G4952="",$S4952=0),"",$G4952/$S4952)</f>
        <v/>
      </c>
      <c r="U4952" s="36">
        <f>IF($T4952="","",IF($T4952&lt;Settings!$B$8,"Critical",IF($T4952&lt;Settings!$B$9,"Semi Critical","Non Critical")))</f>
        <v/>
      </c>
      <c r="V4952" s="28" t="n"/>
      <c r="Z4952">
        <f>IF($B4952="","",IFERROR(VLOOKUP($B4952,'Plan HC for CCA'!$A:$B,2,0),""))</f>
        <v/>
      </c>
      <c r="AA4952">
        <f>IF(OR($B4952="",$Z4952=""),"",IF(N($M4952)&lt;$Z4952,"Delta","No Delta"))</f>
        <v/>
      </c>
      <c r="AB4952">
        <f>IF(OR($B4952="",$Z4952=""),"",MAX(0,$Z4952-N($M4952)))</f>
        <v/>
      </c>
      <c r="AC4952" s="46">
        <f>IF($B4952="","",IFERROR(INDEX('CCA Util %'!$H:$H,MATCH($B4952,'CCA Util %'!$E:$E,0)),""))</f>
        <v/>
      </c>
      <c r="AD4952">
        <f>IF($B4952="","",IFERROR(INDEX('CCA Util %'!$G:$G,MATCH($B4952,'CCA Util %'!$E:$E,0)),""))</f>
        <v/>
      </c>
      <c r="AE4952">
        <f>IF(OR($B4952="",$U4952=""),"",$U4952&amp;" &amp; "&amp;IF(OR($AD4952="",$AD4952=0),"Util NA",$AD4952&amp;" Util"))</f>
        <v/>
      </c>
    </row>
    <row r="4953" ht="15.75" customHeight="1" s="42">
      <c r="A4953" s="41" t="n"/>
      <c r="G4953" s="38" t="n"/>
      <c r="H4953" s="38" t="n"/>
      <c r="I4953" s="38" t="n"/>
      <c r="J4953" s="38" t="n"/>
      <c r="K4953" s="38" t="n"/>
      <c r="L4953" s="38" t="n"/>
      <c r="N4953" s="36">
        <f>IF($B4953="","",IF($C4953="SUPERSTORE","Superstore","DH"))</f>
        <v/>
      </c>
      <c r="O4953" s="36">
        <f>IF($B4953="","",IFERROR(VLOOKUP($B4953,Mapping!$A:$C,2,0),"Not Mapped"))</f>
        <v/>
      </c>
      <c r="P4953" s="36">
        <f>IF($B4953="","",IFERROR(VLOOKUP($B4953,Mapping!$A:$C,3,0),"Not Mapped"))</f>
        <v/>
      </c>
      <c r="Q4953" s="36">
        <f>IF($B4953="","",IFERROR(VLOOKUP($O4953,Leaders!$A:$B,2,0),"Not Mapped"))</f>
        <v/>
      </c>
      <c r="R4953" s="36">
        <f>IF($B4953="","",IF(COUNTIF(Exclusions!$A:$A,$B4953)&gt;0,"Yes","No"))</f>
        <v/>
      </c>
      <c r="S4953" s="38">
        <f>IF($B4953="","",MIN(1,DAY($A4953)/IF($N4953="Superstore",Settings!$B$5,Settings!$B$4)))</f>
        <v/>
      </c>
      <c r="T4953" s="38">
        <f>IF(OR($B4953="",$G4953="",$S4953=0),"",$G4953/$S4953)</f>
        <v/>
      </c>
      <c r="U4953" s="36">
        <f>IF($T4953="","",IF($T4953&lt;Settings!$B$8,"Critical",IF($T4953&lt;Settings!$B$9,"Semi Critical","Non Critical")))</f>
        <v/>
      </c>
      <c r="V4953" s="28" t="n"/>
      <c r="Z4953">
        <f>IF($B4953="","",IFERROR(VLOOKUP($B4953,'Plan HC for CCA'!$A:$B,2,0),""))</f>
        <v/>
      </c>
      <c r="AA4953">
        <f>IF(OR($B4953="",$Z4953=""),"",IF(N($M4953)&lt;$Z4953,"Delta","No Delta"))</f>
        <v/>
      </c>
      <c r="AB4953">
        <f>IF(OR($B4953="",$Z4953=""),"",MAX(0,$Z4953-N($M4953)))</f>
        <v/>
      </c>
      <c r="AC4953" s="46">
        <f>IF($B4953="","",IFERROR(INDEX('CCA Util %'!$H:$H,MATCH($B4953,'CCA Util %'!$E:$E,0)),""))</f>
        <v/>
      </c>
      <c r="AD4953">
        <f>IF($B4953="","",IFERROR(INDEX('CCA Util %'!$G:$G,MATCH($B4953,'CCA Util %'!$E:$E,0)),""))</f>
        <v/>
      </c>
      <c r="AE4953">
        <f>IF(OR($B4953="",$U4953=""),"",$U4953&amp;" &amp; "&amp;IF(OR($AD4953="",$AD4953=0),"Util NA",$AD4953&amp;" Util"))</f>
        <v/>
      </c>
    </row>
    <row r="4954" ht="15.75" customHeight="1" s="42">
      <c r="A4954" s="41" t="n"/>
      <c r="G4954" s="38" t="n"/>
      <c r="H4954" s="38" t="n"/>
      <c r="I4954" s="38" t="n"/>
      <c r="J4954" s="38" t="n"/>
      <c r="K4954" s="38" t="n"/>
      <c r="L4954" s="38" t="n"/>
      <c r="N4954" s="36">
        <f>IF($B4954="","",IF($C4954="SUPERSTORE","Superstore","DH"))</f>
        <v/>
      </c>
      <c r="O4954" s="36">
        <f>IF($B4954="","",IFERROR(VLOOKUP($B4954,Mapping!$A:$C,2,0),"Not Mapped"))</f>
        <v/>
      </c>
      <c r="P4954" s="36">
        <f>IF($B4954="","",IFERROR(VLOOKUP($B4954,Mapping!$A:$C,3,0),"Not Mapped"))</f>
        <v/>
      </c>
      <c r="Q4954" s="36">
        <f>IF($B4954="","",IFERROR(VLOOKUP($O4954,Leaders!$A:$B,2,0),"Not Mapped"))</f>
        <v/>
      </c>
      <c r="R4954" s="36">
        <f>IF($B4954="","",IF(COUNTIF(Exclusions!$A:$A,$B4954)&gt;0,"Yes","No"))</f>
        <v/>
      </c>
      <c r="S4954" s="38">
        <f>IF($B4954="","",MIN(1,DAY($A4954)/IF($N4954="Superstore",Settings!$B$5,Settings!$B$4)))</f>
        <v/>
      </c>
      <c r="T4954" s="38">
        <f>IF(OR($B4954="",$G4954="",$S4954=0),"",$G4954/$S4954)</f>
        <v/>
      </c>
      <c r="U4954" s="36">
        <f>IF($T4954="","",IF($T4954&lt;Settings!$B$8,"Critical",IF($T4954&lt;Settings!$B$9,"Semi Critical","Non Critical")))</f>
        <v/>
      </c>
      <c r="V4954" s="28" t="n"/>
      <c r="Z4954">
        <f>IF($B4954="","",IFERROR(VLOOKUP($B4954,'Plan HC for CCA'!$A:$B,2,0),""))</f>
        <v/>
      </c>
      <c r="AA4954">
        <f>IF(OR($B4954="",$Z4954=""),"",IF(N($M4954)&lt;$Z4954,"Delta","No Delta"))</f>
        <v/>
      </c>
      <c r="AB4954">
        <f>IF(OR($B4954="",$Z4954=""),"",MAX(0,$Z4954-N($M4954)))</f>
        <v/>
      </c>
      <c r="AC4954" s="46">
        <f>IF($B4954="","",IFERROR(INDEX('CCA Util %'!$H:$H,MATCH($B4954,'CCA Util %'!$E:$E,0)),""))</f>
        <v/>
      </c>
      <c r="AD4954">
        <f>IF($B4954="","",IFERROR(INDEX('CCA Util %'!$G:$G,MATCH($B4954,'CCA Util %'!$E:$E,0)),""))</f>
        <v/>
      </c>
      <c r="AE4954">
        <f>IF(OR($B4954="",$U4954=""),"",$U4954&amp;" &amp; "&amp;IF(OR($AD4954="",$AD4954=0),"Util NA",$AD4954&amp;" Util"))</f>
        <v/>
      </c>
    </row>
    <row r="4955" ht="15.75" customHeight="1" s="42">
      <c r="A4955" s="41" t="n"/>
      <c r="G4955" s="38" t="n"/>
      <c r="H4955" s="38" t="n"/>
      <c r="I4955" s="38" t="n"/>
      <c r="J4955" s="38" t="n"/>
      <c r="K4955" s="38" t="n"/>
      <c r="L4955" s="38" t="n"/>
      <c r="N4955" s="36">
        <f>IF($B4955="","",IF($C4955="SUPERSTORE","Superstore","DH"))</f>
        <v/>
      </c>
      <c r="O4955" s="36">
        <f>IF($B4955="","",IFERROR(VLOOKUP($B4955,Mapping!$A:$C,2,0),"Not Mapped"))</f>
        <v/>
      </c>
      <c r="P4955" s="36">
        <f>IF($B4955="","",IFERROR(VLOOKUP($B4955,Mapping!$A:$C,3,0),"Not Mapped"))</f>
        <v/>
      </c>
      <c r="Q4955" s="36">
        <f>IF($B4955="","",IFERROR(VLOOKUP($O4955,Leaders!$A:$B,2,0),"Not Mapped"))</f>
        <v/>
      </c>
      <c r="R4955" s="36">
        <f>IF($B4955="","",IF(COUNTIF(Exclusions!$A:$A,$B4955)&gt;0,"Yes","No"))</f>
        <v/>
      </c>
      <c r="S4955" s="38">
        <f>IF($B4955="","",MIN(1,DAY($A4955)/IF($N4955="Superstore",Settings!$B$5,Settings!$B$4)))</f>
        <v/>
      </c>
      <c r="T4955" s="38">
        <f>IF(OR($B4955="",$G4955="",$S4955=0),"",$G4955/$S4955)</f>
        <v/>
      </c>
      <c r="U4955" s="36">
        <f>IF($T4955="","",IF($T4955&lt;Settings!$B$8,"Critical",IF($T4955&lt;Settings!$B$9,"Semi Critical","Non Critical")))</f>
        <v/>
      </c>
      <c r="V4955" s="28" t="n"/>
      <c r="Z4955">
        <f>IF($B4955="","",IFERROR(VLOOKUP($B4955,'Plan HC for CCA'!$A:$B,2,0),""))</f>
        <v/>
      </c>
      <c r="AA4955">
        <f>IF(OR($B4955="",$Z4955=""),"",IF(N($M4955)&lt;$Z4955,"Delta","No Delta"))</f>
        <v/>
      </c>
      <c r="AB4955">
        <f>IF(OR($B4955="",$Z4955=""),"",MAX(0,$Z4955-N($M4955)))</f>
        <v/>
      </c>
      <c r="AC4955" s="46">
        <f>IF($B4955="","",IFERROR(INDEX('CCA Util %'!$H:$H,MATCH($B4955,'CCA Util %'!$E:$E,0)),""))</f>
        <v/>
      </c>
      <c r="AD4955">
        <f>IF($B4955="","",IFERROR(INDEX('CCA Util %'!$G:$G,MATCH($B4955,'CCA Util %'!$E:$E,0)),""))</f>
        <v/>
      </c>
      <c r="AE4955">
        <f>IF(OR($B4955="",$U4955=""),"",$U4955&amp;" &amp; "&amp;IF(OR($AD4955="",$AD4955=0),"Util NA",$AD4955&amp;" Util"))</f>
        <v/>
      </c>
    </row>
    <row r="4956" ht="15.75" customHeight="1" s="42">
      <c r="A4956" s="41" t="n"/>
      <c r="G4956" s="38" t="n"/>
      <c r="H4956" s="38" t="n"/>
      <c r="I4956" s="38" t="n"/>
      <c r="J4956" s="38" t="n"/>
      <c r="K4956" s="38" t="n"/>
      <c r="L4956" s="38" t="n"/>
      <c r="N4956" s="36">
        <f>IF($B4956="","",IF($C4956="SUPERSTORE","Superstore","DH"))</f>
        <v/>
      </c>
      <c r="O4956" s="36">
        <f>IF($B4956="","",IFERROR(VLOOKUP($B4956,Mapping!$A:$C,2,0),"Not Mapped"))</f>
        <v/>
      </c>
      <c r="P4956" s="36">
        <f>IF($B4956="","",IFERROR(VLOOKUP($B4956,Mapping!$A:$C,3,0),"Not Mapped"))</f>
        <v/>
      </c>
      <c r="Q4956" s="36">
        <f>IF($B4956="","",IFERROR(VLOOKUP($O4956,Leaders!$A:$B,2,0),"Not Mapped"))</f>
        <v/>
      </c>
      <c r="R4956" s="36">
        <f>IF($B4956="","",IF(COUNTIF(Exclusions!$A:$A,$B4956)&gt;0,"Yes","No"))</f>
        <v/>
      </c>
      <c r="S4956" s="38">
        <f>IF($B4956="","",MIN(1,DAY($A4956)/IF($N4956="Superstore",Settings!$B$5,Settings!$B$4)))</f>
        <v/>
      </c>
      <c r="T4956" s="38">
        <f>IF(OR($B4956="",$G4956="",$S4956=0),"",$G4956/$S4956)</f>
        <v/>
      </c>
      <c r="U4956" s="36">
        <f>IF($T4956="","",IF($T4956&lt;Settings!$B$8,"Critical",IF($T4956&lt;Settings!$B$9,"Semi Critical","Non Critical")))</f>
        <v/>
      </c>
      <c r="V4956" s="28" t="n"/>
      <c r="Z4956">
        <f>IF($B4956="","",IFERROR(VLOOKUP($B4956,'Plan HC for CCA'!$A:$B,2,0),""))</f>
        <v/>
      </c>
      <c r="AA4956">
        <f>IF(OR($B4956="",$Z4956=""),"",IF(N($M4956)&lt;$Z4956,"Delta","No Delta"))</f>
        <v/>
      </c>
      <c r="AB4956">
        <f>IF(OR($B4956="",$Z4956=""),"",MAX(0,$Z4956-N($M4956)))</f>
        <v/>
      </c>
      <c r="AC4956" s="46">
        <f>IF($B4956="","",IFERROR(INDEX('CCA Util %'!$H:$H,MATCH($B4956,'CCA Util %'!$E:$E,0)),""))</f>
        <v/>
      </c>
      <c r="AD4956">
        <f>IF($B4956="","",IFERROR(INDEX('CCA Util %'!$G:$G,MATCH($B4956,'CCA Util %'!$E:$E,0)),""))</f>
        <v/>
      </c>
      <c r="AE4956">
        <f>IF(OR($B4956="",$U4956=""),"",$U4956&amp;" &amp; "&amp;IF(OR($AD4956="",$AD4956=0),"Util NA",$AD4956&amp;" Util"))</f>
        <v/>
      </c>
    </row>
    <row r="4957" ht="15.75" customHeight="1" s="42">
      <c r="A4957" s="41" t="n"/>
      <c r="G4957" s="38" t="n"/>
      <c r="H4957" s="38" t="n"/>
      <c r="I4957" s="38" t="n"/>
      <c r="J4957" s="38" t="n"/>
      <c r="K4957" s="38" t="n"/>
      <c r="L4957" s="38" t="n"/>
      <c r="N4957" s="36">
        <f>IF($B4957="","",IF($C4957="SUPERSTORE","Superstore","DH"))</f>
        <v/>
      </c>
      <c r="O4957" s="36">
        <f>IF($B4957="","",IFERROR(VLOOKUP($B4957,Mapping!$A:$C,2,0),"Not Mapped"))</f>
        <v/>
      </c>
      <c r="P4957" s="36">
        <f>IF($B4957="","",IFERROR(VLOOKUP($B4957,Mapping!$A:$C,3,0),"Not Mapped"))</f>
        <v/>
      </c>
      <c r="Q4957" s="36">
        <f>IF($B4957="","",IFERROR(VLOOKUP($O4957,Leaders!$A:$B,2,0),"Not Mapped"))</f>
        <v/>
      </c>
      <c r="R4957" s="36">
        <f>IF($B4957="","",IF(COUNTIF(Exclusions!$A:$A,$B4957)&gt;0,"Yes","No"))</f>
        <v/>
      </c>
      <c r="S4957" s="38">
        <f>IF($B4957="","",MIN(1,DAY($A4957)/IF($N4957="Superstore",Settings!$B$5,Settings!$B$4)))</f>
        <v/>
      </c>
      <c r="T4957" s="38">
        <f>IF(OR($B4957="",$G4957="",$S4957=0),"",$G4957/$S4957)</f>
        <v/>
      </c>
      <c r="U4957" s="36">
        <f>IF($T4957="","",IF($T4957&lt;Settings!$B$8,"Critical",IF($T4957&lt;Settings!$B$9,"Semi Critical","Non Critical")))</f>
        <v/>
      </c>
      <c r="V4957" s="28" t="n"/>
      <c r="Z4957">
        <f>IF($B4957="","",IFERROR(VLOOKUP($B4957,'Plan HC for CCA'!$A:$B,2,0),""))</f>
        <v/>
      </c>
      <c r="AA4957">
        <f>IF(OR($B4957="",$Z4957=""),"",IF(N($M4957)&lt;$Z4957,"Delta","No Delta"))</f>
        <v/>
      </c>
      <c r="AB4957">
        <f>IF(OR($B4957="",$Z4957=""),"",MAX(0,$Z4957-N($M4957)))</f>
        <v/>
      </c>
      <c r="AC4957" s="46">
        <f>IF($B4957="","",IFERROR(INDEX('CCA Util %'!$H:$H,MATCH($B4957,'CCA Util %'!$E:$E,0)),""))</f>
        <v/>
      </c>
      <c r="AD4957">
        <f>IF($B4957="","",IFERROR(INDEX('CCA Util %'!$G:$G,MATCH($B4957,'CCA Util %'!$E:$E,0)),""))</f>
        <v/>
      </c>
      <c r="AE4957">
        <f>IF(OR($B4957="",$U4957=""),"",$U4957&amp;" &amp; "&amp;IF(OR($AD4957="",$AD4957=0),"Util NA",$AD4957&amp;" Util"))</f>
        <v/>
      </c>
    </row>
    <row r="4958" ht="15.75" customHeight="1" s="42">
      <c r="A4958" s="41" t="n"/>
      <c r="G4958" s="38" t="n"/>
      <c r="H4958" s="38" t="n"/>
      <c r="I4958" s="38" t="n"/>
      <c r="J4958" s="38" t="n"/>
      <c r="K4958" s="38" t="n"/>
      <c r="L4958" s="38" t="n"/>
      <c r="N4958" s="36">
        <f>IF($B4958="","",IF($C4958="SUPERSTORE","Superstore","DH"))</f>
        <v/>
      </c>
      <c r="O4958" s="36">
        <f>IF($B4958="","",IFERROR(VLOOKUP($B4958,Mapping!$A:$C,2,0),"Not Mapped"))</f>
        <v/>
      </c>
      <c r="P4958" s="36">
        <f>IF($B4958="","",IFERROR(VLOOKUP($B4958,Mapping!$A:$C,3,0),"Not Mapped"))</f>
        <v/>
      </c>
      <c r="Q4958" s="36">
        <f>IF($B4958="","",IFERROR(VLOOKUP($O4958,Leaders!$A:$B,2,0),"Not Mapped"))</f>
        <v/>
      </c>
      <c r="R4958" s="36">
        <f>IF($B4958="","",IF(COUNTIF(Exclusions!$A:$A,$B4958)&gt;0,"Yes","No"))</f>
        <v/>
      </c>
      <c r="S4958" s="38">
        <f>IF($B4958="","",MIN(1,DAY($A4958)/IF($N4958="Superstore",Settings!$B$5,Settings!$B$4)))</f>
        <v/>
      </c>
      <c r="T4958" s="38">
        <f>IF(OR($B4958="",$G4958="",$S4958=0),"",$G4958/$S4958)</f>
        <v/>
      </c>
      <c r="U4958" s="36">
        <f>IF($T4958="","",IF($T4958&lt;Settings!$B$8,"Critical",IF($T4958&lt;Settings!$B$9,"Semi Critical","Non Critical")))</f>
        <v/>
      </c>
      <c r="V4958" s="28" t="n"/>
      <c r="Z4958">
        <f>IF($B4958="","",IFERROR(VLOOKUP($B4958,'Plan HC for CCA'!$A:$B,2,0),""))</f>
        <v/>
      </c>
      <c r="AA4958">
        <f>IF(OR($B4958="",$Z4958=""),"",IF(N($M4958)&lt;$Z4958,"Delta","No Delta"))</f>
        <v/>
      </c>
      <c r="AB4958">
        <f>IF(OR($B4958="",$Z4958=""),"",MAX(0,$Z4958-N($M4958)))</f>
        <v/>
      </c>
      <c r="AC4958" s="46">
        <f>IF($B4958="","",IFERROR(INDEX('CCA Util %'!$H:$H,MATCH($B4958,'CCA Util %'!$E:$E,0)),""))</f>
        <v/>
      </c>
      <c r="AD4958">
        <f>IF($B4958="","",IFERROR(INDEX('CCA Util %'!$G:$G,MATCH($B4958,'CCA Util %'!$E:$E,0)),""))</f>
        <v/>
      </c>
      <c r="AE4958">
        <f>IF(OR($B4958="",$U4958=""),"",$U4958&amp;" &amp; "&amp;IF(OR($AD4958="",$AD4958=0),"Util NA",$AD4958&amp;" Util"))</f>
        <v/>
      </c>
    </row>
    <row r="4959" ht="15.75" customHeight="1" s="42">
      <c r="A4959" s="41" t="n"/>
      <c r="G4959" s="38" t="n"/>
      <c r="H4959" s="38" t="n"/>
      <c r="I4959" s="38" t="n"/>
      <c r="J4959" s="38" t="n"/>
      <c r="K4959" s="38" t="n"/>
      <c r="L4959" s="38" t="n"/>
      <c r="N4959" s="36">
        <f>IF($B4959="","",IF($C4959="SUPERSTORE","Superstore","DH"))</f>
        <v/>
      </c>
      <c r="O4959" s="36">
        <f>IF($B4959="","",IFERROR(VLOOKUP($B4959,Mapping!$A:$C,2,0),"Not Mapped"))</f>
        <v/>
      </c>
      <c r="P4959" s="36">
        <f>IF($B4959="","",IFERROR(VLOOKUP($B4959,Mapping!$A:$C,3,0),"Not Mapped"))</f>
        <v/>
      </c>
      <c r="Q4959" s="36">
        <f>IF($B4959="","",IFERROR(VLOOKUP($O4959,Leaders!$A:$B,2,0),"Not Mapped"))</f>
        <v/>
      </c>
      <c r="R4959" s="36">
        <f>IF($B4959="","",IF(COUNTIF(Exclusions!$A:$A,$B4959)&gt;0,"Yes","No"))</f>
        <v/>
      </c>
      <c r="S4959" s="38">
        <f>IF($B4959="","",MIN(1,DAY($A4959)/IF($N4959="Superstore",Settings!$B$5,Settings!$B$4)))</f>
        <v/>
      </c>
      <c r="T4959" s="38">
        <f>IF(OR($B4959="",$G4959="",$S4959=0),"",$G4959/$S4959)</f>
        <v/>
      </c>
      <c r="U4959" s="36">
        <f>IF($T4959="","",IF($T4959&lt;Settings!$B$8,"Critical",IF($T4959&lt;Settings!$B$9,"Semi Critical","Non Critical")))</f>
        <v/>
      </c>
      <c r="V4959" s="28" t="n"/>
      <c r="Z4959">
        <f>IF($B4959="","",IFERROR(VLOOKUP($B4959,'Plan HC for CCA'!$A:$B,2,0),""))</f>
        <v/>
      </c>
      <c r="AA4959">
        <f>IF(OR($B4959="",$Z4959=""),"",IF(N($M4959)&lt;$Z4959,"Delta","No Delta"))</f>
        <v/>
      </c>
      <c r="AB4959">
        <f>IF(OR($B4959="",$Z4959=""),"",MAX(0,$Z4959-N($M4959)))</f>
        <v/>
      </c>
      <c r="AC4959" s="46">
        <f>IF($B4959="","",IFERROR(INDEX('CCA Util %'!$H:$H,MATCH($B4959,'CCA Util %'!$E:$E,0)),""))</f>
        <v/>
      </c>
      <c r="AD4959">
        <f>IF($B4959="","",IFERROR(INDEX('CCA Util %'!$G:$G,MATCH($B4959,'CCA Util %'!$E:$E,0)),""))</f>
        <v/>
      </c>
      <c r="AE4959">
        <f>IF(OR($B4959="",$U4959=""),"",$U4959&amp;" &amp; "&amp;IF(OR($AD4959="",$AD4959=0),"Util NA",$AD4959&amp;" Util"))</f>
        <v/>
      </c>
    </row>
    <row r="4960" ht="15.75" customHeight="1" s="42">
      <c r="A4960" s="41" t="n"/>
      <c r="G4960" s="38" t="n"/>
      <c r="H4960" s="38" t="n"/>
      <c r="I4960" s="38" t="n"/>
      <c r="J4960" s="38" t="n"/>
      <c r="K4960" s="38" t="n"/>
      <c r="L4960" s="38" t="n"/>
      <c r="N4960" s="36">
        <f>IF($B4960="","",IF($C4960="SUPERSTORE","Superstore","DH"))</f>
        <v/>
      </c>
      <c r="O4960" s="36">
        <f>IF($B4960="","",IFERROR(VLOOKUP($B4960,Mapping!$A:$C,2,0),"Not Mapped"))</f>
        <v/>
      </c>
      <c r="P4960" s="36">
        <f>IF($B4960="","",IFERROR(VLOOKUP($B4960,Mapping!$A:$C,3,0),"Not Mapped"))</f>
        <v/>
      </c>
      <c r="Q4960" s="36">
        <f>IF($B4960="","",IFERROR(VLOOKUP($O4960,Leaders!$A:$B,2,0),"Not Mapped"))</f>
        <v/>
      </c>
      <c r="R4960" s="36">
        <f>IF($B4960="","",IF(COUNTIF(Exclusions!$A:$A,$B4960)&gt;0,"Yes","No"))</f>
        <v/>
      </c>
      <c r="S4960" s="38">
        <f>IF($B4960="","",MIN(1,DAY($A4960)/IF($N4960="Superstore",Settings!$B$5,Settings!$B$4)))</f>
        <v/>
      </c>
      <c r="T4960" s="38">
        <f>IF(OR($B4960="",$G4960="",$S4960=0),"",$G4960/$S4960)</f>
        <v/>
      </c>
      <c r="U4960" s="36">
        <f>IF($T4960="","",IF($T4960&lt;Settings!$B$8,"Critical",IF($T4960&lt;Settings!$B$9,"Semi Critical","Non Critical")))</f>
        <v/>
      </c>
      <c r="V4960" s="28" t="n"/>
      <c r="Z4960">
        <f>IF($B4960="","",IFERROR(VLOOKUP($B4960,'Plan HC for CCA'!$A:$B,2,0),""))</f>
        <v/>
      </c>
      <c r="AA4960">
        <f>IF(OR($B4960="",$Z4960=""),"",IF(N($M4960)&lt;$Z4960,"Delta","No Delta"))</f>
        <v/>
      </c>
      <c r="AB4960">
        <f>IF(OR($B4960="",$Z4960=""),"",MAX(0,$Z4960-N($M4960)))</f>
        <v/>
      </c>
      <c r="AC4960" s="46">
        <f>IF($B4960="","",IFERROR(INDEX('CCA Util %'!$H:$H,MATCH($B4960,'CCA Util %'!$E:$E,0)),""))</f>
        <v/>
      </c>
      <c r="AD4960">
        <f>IF($B4960="","",IFERROR(INDEX('CCA Util %'!$G:$G,MATCH($B4960,'CCA Util %'!$E:$E,0)),""))</f>
        <v/>
      </c>
      <c r="AE4960">
        <f>IF(OR($B4960="",$U4960=""),"",$U4960&amp;" &amp; "&amp;IF(OR($AD4960="",$AD4960=0),"Util NA",$AD4960&amp;" Util"))</f>
        <v/>
      </c>
    </row>
    <row r="4961" ht="15.75" customHeight="1" s="42">
      <c r="A4961" s="41" t="n"/>
      <c r="G4961" s="38" t="n"/>
      <c r="H4961" s="38" t="n"/>
      <c r="I4961" s="38" t="n"/>
      <c r="J4961" s="38" t="n"/>
      <c r="K4961" s="38" t="n"/>
      <c r="L4961" s="38" t="n"/>
      <c r="N4961" s="36">
        <f>IF($B4961="","",IF($C4961="SUPERSTORE","Superstore","DH"))</f>
        <v/>
      </c>
      <c r="O4961" s="36">
        <f>IF($B4961="","",IFERROR(VLOOKUP($B4961,Mapping!$A:$C,2,0),"Not Mapped"))</f>
        <v/>
      </c>
      <c r="P4961" s="36">
        <f>IF($B4961="","",IFERROR(VLOOKUP($B4961,Mapping!$A:$C,3,0),"Not Mapped"))</f>
        <v/>
      </c>
      <c r="Q4961" s="36">
        <f>IF($B4961="","",IFERROR(VLOOKUP($O4961,Leaders!$A:$B,2,0),"Not Mapped"))</f>
        <v/>
      </c>
      <c r="R4961" s="36">
        <f>IF($B4961="","",IF(COUNTIF(Exclusions!$A:$A,$B4961)&gt;0,"Yes","No"))</f>
        <v/>
      </c>
      <c r="S4961" s="38">
        <f>IF($B4961="","",MIN(1,DAY($A4961)/IF($N4961="Superstore",Settings!$B$5,Settings!$B$4)))</f>
        <v/>
      </c>
      <c r="T4961" s="38">
        <f>IF(OR($B4961="",$G4961="",$S4961=0),"",$G4961/$S4961)</f>
        <v/>
      </c>
      <c r="U4961" s="36">
        <f>IF($T4961="","",IF($T4961&lt;Settings!$B$8,"Critical",IF($T4961&lt;Settings!$B$9,"Semi Critical","Non Critical")))</f>
        <v/>
      </c>
      <c r="V4961" s="28" t="n"/>
      <c r="Z4961">
        <f>IF($B4961="","",IFERROR(VLOOKUP($B4961,'Plan HC for CCA'!$A:$B,2,0),""))</f>
        <v/>
      </c>
      <c r="AA4961">
        <f>IF(OR($B4961="",$Z4961=""),"",IF(N($M4961)&lt;$Z4961,"Delta","No Delta"))</f>
        <v/>
      </c>
      <c r="AB4961">
        <f>IF(OR($B4961="",$Z4961=""),"",MAX(0,$Z4961-N($M4961)))</f>
        <v/>
      </c>
      <c r="AC4961" s="46">
        <f>IF($B4961="","",IFERROR(INDEX('CCA Util %'!$H:$H,MATCH($B4961,'CCA Util %'!$E:$E,0)),""))</f>
        <v/>
      </c>
      <c r="AD4961">
        <f>IF($B4961="","",IFERROR(INDEX('CCA Util %'!$G:$G,MATCH($B4961,'CCA Util %'!$E:$E,0)),""))</f>
        <v/>
      </c>
      <c r="AE4961">
        <f>IF(OR($B4961="",$U4961=""),"",$U4961&amp;" &amp; "&amp;IF(OR($AD4961="",$AD4961=0),"Util NA",$AD4961&amp;" Util"))</f>
        <v/>
      </c>
    </row>
    <row r="4962" ht="15.75" customHeight="1" s="42">
      <c r="A4962" s="41" t="n"/>
      <c r="G4962" s="38" t="n"/>
      <c r="H4962" s="38" t="n"/>
      <c r="I4962" s="38" t="n"/>
      <c r="J4962" s="38" t="n"/>
      <c r="K4962" s="38" t="n"/>
      <c r="L4962" s="38" t="n"/>
      <c r="N4962" s="36">
        <f>IF($B4962="","",IF($C4962="SUPERSTORE","Superstore","DH"))</f>
        <v/>
      </c>
      <c r="O4962" s="36">
        <f>IF($B4962="","",IFERROR(VLOOKUP($B4962,Mapping!$A:$C,2,0),"Not Mapped"))</f>
        <v/>
      </c>
      <c r="P4962" s="36">
        <f>IF($B4962="","",IFERROR(VLOOKUP($B4962,Mapping!$A:$C,3,0),"Not Mapped"))</f>
        <v/>
      </c>
      <c r="Q4962" s="36">
        <f>IF($B4962="","",IFERROR(VLOOKUP($O4962,Leaders!$A:$B,2,0),"Not Mapped"))</f>
        <v/>
      </c>
      <c r="R4962" s="36">
        <f>IF($B4962="","",IF(COUNTIF(Exclusions!$A:$A,$B4962)&gt;0,"Yes","No"))</f>
        <v/>
      </c>
      <c r="S4962" s="38">
        <f>IF($B4962="","",MIN(1,DAY($A4962)/IF($N4962="Superstore",Settings!$B$5,Settings!$B$4)))</f>
        <v/>
      </c>
      <c r="T4962" s="38">
        <f>IF(OR($B4962="",$G4962="",$S4962=0),"",$G4962/$S4962)</f>
        <v/>
      </c>
      <c r="U4962" s="36">
        <f>IF($T4962="","",IF($T4962&lt;Settings!$B$8,"Critical",IF($T4962&lt;Settings!$B$9,"Semi Critical","Non Critical")))</f>
        <v/>
      </c>
      <c r="V4962" s="28" t="n"/>
      <c r="Z4962">
        <f>IF($B4962="","",IFERROR(VLOOKUP($B4962,'Plan HC for CCA'!$A:$B,2,0),""))</f>
        <v/>
      </c>
      <c r="AA4962">
        <f>IF(OR($B4962="",$Z4962=""),"",IF(N($M4962)&lt;$Z4962,"Delta","No Delta"))</f>
        <v/>
      </c>
      <c r="AB4962">
        <f>IF(OR($B4962="",$Z4962=""),"",MAX(0,$Z4962-N($M4962)))</f>
        <v/>
      </c>
      <c r="AC4962" s="46">
        <f>IF($B4962="","",IFERROR(INDEX('CCA Util %'!$H:$H,MATCH($B4962,'CCA Util %'!$E:$E,0)),""))</f>
        <v/>
      </c>
      <c r="AD4962">
        <f>IF($B4962="","",IFERROR(INDEX('CCA Util %'!$G:$G,MATCH($B4962,'CCA Util %'!$E:$E,0)),""))</f>
        <v/>
      </c>
      <c r="AE4962">
        <f>IF(OR($B4962="",$U4962=""),"",$U4962&amp;" &amp; "&amp;IF(OR($AD4962="",$AD4962=0),"Util NA",$AD4962&amp;" Util"))</f>
        <v/>
      </c>
    </row>
    <row r="4963" ht="15.75" customHeight="1" s="42">
      <c r="A4963" s="41" t="n"/>
      <c r="G4963" s="38" t="n"/>
      <c r="H4963" s="38" t="n"/>
      <c r="I4963" s="38" t="n"/>
      <c r="J4963" s="38" t="n"/>
      <c r="K4963" s="38" t="n"/>
      <c r="L4963" s="38" t="n"/>
      <c r="N4963" s="36">
        <f>IF($B4963="","",IF($C4963="SUPERSTORE","Superstore","DH"))</f>
        <v/>
      </c>
      <c r="O4963" s="36">
        <f>IF($B4963="","",IFERROR(VLOOKUP($B4963,Mapping!$A:$C,2,0),"Not Mapped"))</f>
        <v/>
      </c>
      <c r="P4963" s="36">
        <f>IF($B4963="","",IFERROR(VLOOKUP($B4963,Mapping!$A:$C,3,0),"Not Mapped"))</f>
        <v/>
      </c>
      <c r="Q4963" s="36">
        <f>IF($B4963="","",IFERROR(VLOOKUP($O4963,Leaders!$A:$B,2,0),"Not Mapped"))</f>
        <v/>
      </c>
      <c r="R4963" s="36">
        <f>IF($B4963="","",IF(COUNTIF(Exclusions!$A:$A,$B4963)&gt;0,"Yes","No"))</f>
        <v/>
      </c>
      <c r="S4963" s="38">
        <f>IF($B4963="","",MIN(1,DAY($A4963)/IF($N4963="Superstore",Settings!$B$5,Settings!$B$4)))</f>
        <v/>
      </c>
      <c r="T4963" s="38">
        <f>IF(OR($B4963="",$G4963="",$S4963=0),"",$G4963/$S4963)</f>
        <v/>
      </c>
      <c r="U4963" s="36">
        <f>IF($T4963="","",IF($T4963&lt;Settings!$B$8,"Critical",IF($T4963&lt;Settings!$B$9,"Semi Critical","Non Critical")))</f>
        <v/>
      </c>
      <c r="V4963" s="28" t="n"/>
      <c r="Z4963">
        <f>IF($B4963="","",IFERROR(VLOOKUP($B4963,'Plan HC for CCA'!$A:$B,2,0),""))</f>
        <v/>
      </c>
      <c r="AA4963">
        <f>IF(OR($B4963="",$Z4963=""),"",IF(N($M4963)&lt;$Z4963,"Delta","No Delta"))</f>
        <v/>
      </c>
      <c r="AB4963">
        <f>IF(OR($B4963="",$Z4963=""),"",MAX(0,$Z4963-N($M4963)))</f>
        <v/>
      </c>
      <c r="AC4963" s="46">
        <f>IF($B4963="","",IFERROR(INDEX('CCA Util %'!$H:$H,MATCH($B4963,'CCA Util %'!$E:$E,0)),""))</f>
        <v/>
      </c>
      <c r="AD4963">
        <f>IF($B4963="","",IFERROR(INDEX('CCA Util %'!$G:$G,MATCH($B4963,'CCA Util %'!$E:$E,0)),""))</f>
        <v/>
      </c>
      <c r="AE4963">
        <f>IF(OR($B4963="",$U4963=""),"",$U4963&amp;" &amp; "&amp;IF(OR($AD4963="",$AD4963=0),"Util NA",$AD4963&amp;" Util"))</f>
        <v/>
      </c>
    </row>
    <row r="4964" ht="15.75" customHeight="1" s="42">
      <c r="A4964" s="41" t="n"/>
      <c r="G4964" s="38" t="n"/>
      <c r="H4964" s="38" t="n"/>
      <c r="I4964" s="38" t="n"/>
      <c r="J4964" s="38" t="n"/>
      <c r="K4964" s="38" t="n"/>
      <c r="L4964" s="38" t="n"/>
      <c r="N4964" s="36">
        <f>IF($B4964="","",IF($C4964="SUPERSTORE","Superstore","DH"))</f>
        <v/>
      </c>
      <c r="O4964" s="36">
        <f>IF($B4964="","",IFERROR(VLOOKUP($B4964,Mapping!$A:$C,2,0),"Not Mapped"))</f>
        <v/>
      </c>
      <c r="P4964" s="36">
        <f>IF($B4964="","",IFERROR(VLOOKUP($B4964,Mapping!$A:$C,3,0),"Not Mapped"))</f>
        <v/>
      </c>
      <c r="Q4964" s="36">
        <f>IF($B4964="","",IFERROR(VLOOKUP($O4964,Leaders!$A:$B,2,0),"Not Mapped"))</f>
        <v/>
      </c>
      <c r="R4964" s="36">
        <f>IF($B4964="","",IF(COUNTIF(Exclusions!$A:$A,$B4964)&gt;0,"Yes","No"))</f>
        <v/>
      </c>
      <c r="S4964" s="38">
        <f>IF($B4964="","",MIN(1,DAY($A4964)/IF($N4964="Superstore",Settings!$B$5,Settings!$B$4)))</f>
        <v/>
      </c>
      <c r="T4964" s="38">
        <f>IF(OR($B4964="",$G4964="",$S4964=0),"",$G4964/$S4964)</f>
        <v/>
      </c>
      <c r="U4964" s="36">
        <f>IF($T4964="","",IF($T4964&lt;Settings!$B$8,"Critical",IF($T4964&lt;Settings!$B$9,"Semi Critical","Non Critical")))</f>
        <v/>
      </c>
      <c r="V4964" s="28" t="n"/>
      <c r="Z4964">
        <f>IF($B4964="","",IFERROR(VLOOKUP($B4964,'Plan HC for CCA'!$A:$B,2,0),""))</f>
        <v/>
      </c>
      <c r="AA4964">
        <f>IF(OR($B4964="",$Z4964=""),"",IF(N($M4964)&lt;$Z4964,"Delta","No Delta"))</f>
        <v/>
      </c>
      <c r="AB4964">
        <f>IF(OR($B4964="",$Z4964=""),"",MAX(0,$Z4964-N($M4964)))</f>
        <v/>
      </c>
      <c r="AC4964" s="46">
        <f>IF($B4964="","",IFERROR(INDEX('CCA Util %'!$H:$H,MATCH($B4964,'CCA Util %'!$E:$E,0)),""))</f>
        <v/>
      </c>
      <c r="AD4964">
        <f>IF($B4964="","",IFERROR(INDEX('CCA Util %'!$G:$G,MATCH($B4964,'CCA Util %'!$E:$E,0)),""))</f>
        <v/>
      </c>
      <c r="AE4964">
        <f>IF(OR($B4964="",$U4964=""),"",$U4964&amp;" &amp; "&amp;IF(OR($AD4964="",$AD4964=0),"Util NA",$AD4964&amp;" Util"))</f>
        <v/>
      </c>
    </row>
    <row r="4965" ht="15.75" customHeight="1" s="42">
      <c r="A4965" s="41" t="n"/>
      <c r="G4965" s="38" t="n"/>
      <c r="H4965" s="38" t="n"/>
      <c r="I4965" s="38" t="n"/>
      <c r="J4965" s="38" t="n"/>
      <c r="K4965" s="38" t="n"/>
      <c r="L4965" s="38" t="n"/>
      <c r="N4965" s="36">
        <f>IF($B4965="","",IF($C4965="SUPERSTORE","Superstore","DH"))</f>
        <v/>
      </c>
      <c r="O4965" s="36">
        <f>IF($B4965="","",IFERROR(VLOOKUP($B4965,Mapping!$A:$C,2,0),"Not Mapped"))</f>
        <v/>
      </c>
      <c r="P4965" s="36">
        <f>IF($B4965="","",IFERROR(VLOOKUP($B4965,Mapping!$A:$C,3,0),"Not Mapped"))</f>
        <v/>
      </c>
      <c r="Q4965" s="36">
        <f>IF($B4965="","",IFERROR(VLOOKUP($O4965,Leaders!$A:$B,2,0),"Not Mapped"))</f>
        <v/>
      </c>
      <c r="R4965" s="36">
        <f>IF($B4965="","",IF(COUNTIF(Exclusions!$A:$A,$B4965)&gt;0,"Yes","No"))</f>
        <v/>
      </c>
      <c r="S4965" s="38">
        <f>IF($B4965="","",MIN(1,DAY($A4965)/IF($N4965="Superstore",Settings!$B$5,Settings!$B$4)))</f>
        <v/>
      </c>
      <c r="T4965" s="38">
        <f>IF(OR($B4965="",$G4965="",$S4965=0),"",$G4965/$S4965)</f>
        <v/>
      </c>
      <c r="U4965" s="36">
        <f>IF($T4965="","",IF($T4965&lt;Settings!$B$8,"Critical",IF($T4965&lt;Settings!$B$9,"Semi Critical","Non Critical")))</f>
        <v/>
      </c>
      <c r="V4965" s="28" t="n"/>
      <c r="Z4965">
        <f>IF($B4965="","",IFERROR(VLOOKUP($B4965,'Plan HC for CCA'!$A:$B,2,0),""))</f>
        <v/>
      </c>
      <c r="AA4965">
        <f>IF(OR($B4965="",$Z4965=""),"",IF(N($M4965)&lt;$Z4965,"Delta","No Delta"))</f>
        <v/>
      </c>
      <c r="AB4965">
        <f>IF(OR($B4965="",$Z4965=""),"",MAX(0,$Z4965-N($M4965)))</f>
        <v/>
      </c>
      <c r="AC4965" s="46">
        <f>IF($B4965="","",IFERROR(INDEX('CCA Util %'!$H:$H,MATCH($B4965,'CCA Util %'!$E:$E,0)),""))</f>
        <v/>
      </c>
      <c r="AD4965">
        <f>IF($B4965="","",IFERROR(INDEX('CCA Util %'!$G:$G,MATCH($B4965,'CCA Util %'!$E:$E,0)),""))</f>
        <v/>
      </c>
      <c r="AE4965">
        <f>IF(OR($B4965="",$U4965=""),"",$U4965&amp;" &amp; "&amp;IF(OR($AD4965="",$AD4965=0),"Util NA",$AD4965&amp;" Util"))</f>
        <v/>
      </c>
    </row>
    <row r="4966" ht="15.75" customHeight="1" s="42">
      <c r="A4966" s="41" t="n"/>
      <c r="G4966" s="38" t="n"/>
      <c r="H4966" s="38" t="n"/>
      <c r="I4966" s="38" t="n"/>
      <c r="J4966" s="38" t="n"/>
      <c r="K4966" s="38" t="n"/>
      <c r="L4966" s="38" t="n"/>
      <c r="N4966" s="36">
        <f>IF($B4966="","",IF($C4966="SUPERSTORE","Superstore","DH"))</f>
        <v/>
      </c>
      <c r="O4966" s="36">
        <f>IF($B4966="","",IFERROR(VLOOKUP($B4966,Mapping!$A:$C,2,0),"Not Mapped"))</f>
        <v/>
      </c>
      <c r="P4966" s="36">
        <f>IF($B4966="","",IFERROR(VLOOKUP($B4966,Mapping!$A:$C,3,0),"Not Mapped"))</f>
        <v/>
      </c>
      <c r="Q4966" s="36">
        <f>IF($B4966="","",IFERROR(VLOOKUP($O4966,Leaders!$A:$B,2,0),"Not Mapped"))</f>
        <v/>
      </c>
      <c r="R4966" s="36">
        <f>IF($B4966="","",IF(COUNTIF(Exclusions!$A:$A,$B4966)&gt;0,"Yes","No"))</f>
        <v/>
      </c>
      <c r="S4966" s="38">
        <f>IF($B4966="","",MIN(1,DAY($A4966)/IF($N4966="Superstore",Settings!$B$5,Settings!$B$4)))</f>
        <v/>
      </c>
      <c r="T4966" s="38">
        <f>IF(OR($B4966="",$G4966="",$S4966=0),"",$G4966/$S4966)</f>
        <v/>
      </c>
      <c r="U4966" s="36">
        <f>IF($T4966="","",IF($T4966&lt;Settings!$B$8,"Critical",IF($T4966&lt;Settings!$B$9,"Semi Critical","Non Critical")))</f>
        <v/>
      </c>
      <c r="V4966" s="28" t="n"/>
      <c r="Z4966">
        <f>IF($B4966="","",IFERROR(VLOOKUP($B4966,'Plan HC for CCA'!$A:$B,2,0),""))</f>
        <v/>
      </c>
      <c r="AA4966">
        <f>IF(OR($B4966="",$Z4966=""),"",IF(N($M4966)&lt;$Z4966,"Delta","No Delta"))</f>
        <v/>
      </c>
      <c r="AB4966">
        <f>IF(OR($B4966="",$Z4966=""),"",MAX(0,$Z4966-N($M4966)))</f>
        <v/>
      </c>
      <c r="AC4966" s="46">
        <f>IF($B4966="","",IFERROR(INDEX('CCA Util %'!$H:$H,MATCH($B4966,'CCA Util %'!$E:$E,0)),""))</f>
        <v/>
      </c>
      <c r="AD4966">
        <f>IF($B4966="","",IFERROR(INDEX('CCA Util %'!$G:$G,MATCH($B4966,'CCA Util %'!$E:$E,0)),""))</f>
        <v/>
      </c>
      <c r="AE4966">
        <f>IF(OR($B4966="",$U4966=""),"",$U4966&amp;" &amp; "&amp;IF(OR($AD4966="",$AD4966=0),"Util NA",$AD4966&amp;" Util"))</f>
        <v/>
      </c>
    </row>
    <row r="4967" ht="15.75" customHeight="1" s="42">
      <c r="A4967" s="41" t="n"/>
      <c r="G4967" s="38" t="n"/>
      <c r="H4967" s="38" t="n"/>
      <c r="I4967" s="38" t="n"/>
      <c r="J4967" s="38" t="n"/>
      <c r="K4967" s="38" t="n"/>
      <c r="L4967" s="38" t="n"/>
      <c r="N4967" s="36">
        <f>IF($B4967="","",IF($C4967="SUPERSTORE","Superstore","DH"))</f>
        <v/>
      </c>
      <c r="O4967" s="36">
        <f>IF($B4967="","",IFERROR(VLOOKUP($B4967,Mapping!$A:$C,2,0),"Not Mapped"))</f>
        <v/>
      </c>
      <c r="P4967" s="36">
        <f>IF($B4967="","",IFERROR(VLOOKUP($B4967,Mapping!$A:$C,3,0),"Not Mapped"))</f>
        <v/>
      </c>
      <c r="Q4967" s="36">
        <f>IF($B4967="","",IFERROR(VLOOKUP($O4967,Leaders!$A:$B,2,0),"Not Mapped"))</f>
        <v/>
      </c>
      <c r="R4967" s="36">
        <f>IF($B4967="","",IF(COUNTIF(Exclusions!$A:$A,$B4967)&gt;0,"Yes","No"))</f>
        <v/>
      </c>
      <c r="S4967" s="38">
        <f>IF($B4967="","",MIN(1,DAY($A4967)/IF($N4967="Superstore",Settings!$B$5,Settings!$B$4)))</f>
        <v/>
      </c>
      <c r="T4967" s="38">
        <f>IF(OR($B4967="",$G4967="",$S4967=0),"",$G4967/$S4967)</f>
        <v/>
      </c>
      <c r="U4967" s="36">
        <f>IF($T4967="","",IF($T4967&lt;Settings!$B$8,"Critical",IF($T4967&lt;Settings!$B$9,"Semi Critical","Non Critical")))</f>
        <v/>
      </c>
      <c r="V4967" s="28" t="n"/>
      <c r="Z4967">
        <f>IF($B4967="","",IFERROR(VLOOKUP($B4967,'Plan HC for CCA'!$A:$B,2,0),""))</f>
        <v/>
      </c>
      <c r="AA4967">
        <f>IF(OR($B4967="",$Z4967=""),"",IF(N($M4967)&lt;$Z4967,"Delta","No Delta"))</f>
        <v/>
      </c>
      <c r="AB4967">
        <f>IF(OR($B4967="",$Z4967=""),"",MAX(0,$Z4967-N($M4967)))</f>
        <v/>
      </c>
      <c r="AC4967" s="46">
        <f>IF($B4967="","",IFERROR(INDEX('CCA Util %'!$H:$H,MATCH($B4967,'CCA Util %'!$E:$E,0)),""))</f>
        <v/>
      </c>
      <c r="AD4967">
        <f>IF($B4967="","",IFERROR(INDEX('CCA Util %'!$G:$G,MATCH($B4967,'CCA Util %'!$E:$E,0)),""))</f>
        <v/>
      </c>
      <c r="AE4967">
        <f>IF(OR($B4967="",$U4967=""),"",$U4967&amp;" &amp; "&amp;IF(OR($AD4967="",$AD4967=0),"Util NA",$AD4967&amp;" Util"))</f>
        <v/>
      </c>
    </row>
    <row r="4968" ht="15.75" customHeight="1" s="42">
      <c r="A4968" s="41" t="n"/>
      <c r="G4968" s="38" t="n"/>
      <c r="H4968" s="38" t="n"/>
      <c r="I4968" s="38" t="n"/>
      <c r="J4968" s="38" t="n"/>
      <c r="K4968" s="38" t="n"/>
      <c r="L4968" s="38" t="n"/>
      <c r="N4968" s="36">
        <f>IF($B4968="","",IF($C4968="SUPERSTORE","Superstore","DH"))</f>
        <v/>
      </c>
      <c r="O4968" s="36">
        <f>IF($B4968="","",IFERROR(VLOOKUP($B4968,Mapping!$A:$C,2,0),"Not Mapped"))</f>
        <v/>
      </c>
      <c r="P4968" s="36">
        <f>IF($B4968="","",IFERROR(VLOOKUP($B4968,Mapping!$A:$C,3,0),"Not Mapped"))</f>
        <v/>
      </c>
      <c r="Q4968" s="36">
        <f>IF($B4968="","",IFERROR(VLOOKUP($O4968,Leaders!$A:$B,2,0),"Not Mapped"))</f>
        <v/>
      </c>
      <c r="R4968" s="36">
        <f>IF($B4968="","",IF(COUNTIF(Exclusions!$A:$A,$B4968)&gt;0,"Yes","No"))</f>
        <v/>
      </c>
      <c r="S4968" s="38">
        <f>IF($B4968="","",MIN(1,DAY($A4968)/IF($N4968="Superstore",Settings!$B$5,Settings!$B$4)))</f>
        <v/>
      </c>
      <c r="T4968" s="38">
        <f>IF(OR($B4968="",$G4968="",$S4968=0),"",$G4968/$S4968)</f>
        <v/>
      </c>
      <c r="U4968" s="36">
        <f>IF($T4968="","",IF($T4968&lt;Settings!$B$8,"Critical",IF($T4968&lt;Settings!$B$9,"Semi Critical","Non Critical")))</f>
        <v/>
      </c>
      <c r="V4968" s="28" t="n"/>
      <c r="Z4968">
        <f>IF($B4968="","",IFERROR(VLOOKUP($B4968,'Plan HC for CCA'!$A:$B,2,0),""))</f>
        <v/>
      </c>
      <c r="AA4968">
        <f>IF(OR($B4968="",$Z4968=""),"",IF(N($M4968)&lt;$Z4968,"Delta","No Delta"))</f>
        <v/>
      </c>
      <c r="AB4968">
        <f>IF(OR($B4968="",$Z4968=""),"",MAX(0,$Z4968-N($M4968)))</f>
        <v/>
      </c>
      <c r="AC4968" s="46">
        <f>IF($B4968="","",IFERROR(INDEX('CCA Util %'!$H:$H,MATCH($B4968,'CCA Util %'!$E:$E,0)),""))</f>
        <v/>
      </c>
      <c r="AD4968">
        <f>IF($B4968="","",IFERROR(INDEX('CCA Util %'!$G:$G,MATCH($B4968,'CCA Util %'!$E:$E,0)),""))</f>
        <v/>
      </c>
      <c r="AE4968">
        <f>IF(OR($B4968="",$U4968=""),"",$U4968&amp;" &amp; "&amp;IF(OR($AD4968="",$AD4968=0),"Util NA",$AD4968&amp;" Util"))</f>
        <v/>
      </c>
    </row>
    <row r="4969" ht="15.75" customHeight="1" s="42">
      <c r="A4969" s="41" t="n"/>
      <c r="G4969" s="38" t="n"/>
      <c r="H4969" s="38" t="n"/>
      <c r="I4969" s="38" t="n"/>
      <c r="J4969" s="38" t="n"/>
      <c r="K4969" s="38" t="n"/>
      <c r="L4969" s="38" t="n"/>
      <c r="N4969" s="36">
        <f>IF($B4969="","",IF($C4969="SUPERSTORE","Superstore","DH"))</f>
        <v/>
      </c>
      <c r="O4969" s="36">
        <f>IF($B4969="","",IFERROR(VLOOKUP($B4969,Mapping!$A:$C,2,0),"Not Mapped"))</f>
        <v/>
      </c>
      <c r="P4969" s="36">
        <f>IF($B4969="","",IFERROR(VLOOKUP($B4969,Mapping!$A:$C,3,0),"Not Mapped"))</f>
        <v/>
      </c>
      <c r="Q4969" s="36">
        <f>IF($B4969="","",IFERROR(VLOOKUP($O4969,Leaders!$A:$B,2,0),"Not Mapped"))</f>
        <v/>
      </c>
      <c r="R4969" s="36">
        <f>IF($B4969="","",IF(COUNTIF(Exclusions!$A:$A,$B4969)&gt;0,"Yes","No"))</f>
        <v/>
      </c>
      <c r="S4969" s="38">
        <f>IF($B4969="","",MIN(1,DAY($A4969)/IF($N4969="Superstore",Settings!$B$5,Settings!$B$4)))</f>
        <v/>
      </c>
      <c r="T4969" s="38">
        <f>IF(OR($B4969="",$G4969="",$S4969=0),"",$G4969/$S4969)</f>
        <v/>
      </c>
      <c r="U4969" s="36">
        <f>IF($T4969="","",IF($T4969&lt;Settings!$B$8,"Critical",IF($T4969&lt;Settings!$B$9,"Semi Critical","Non Critical")))</f>
        <v/>
      </c>
      <c r="V4969" s="28" t="n"/>
      <c r="Z4969">
        <f>IF($B4969="","",IFERROR(VLOOKUP($B4969,'Plan HC for CCA'!$A:$B,2,0),""))</f>
        <v/>
      </c>
      <c r="AA4969">
        <f>IF(OR($B4969="",$Z4969=""),"",IF(N($M4969)&lt;$Z4969,"Delta","No Delta"))</f>
        <v/>
      </c>
      <c r="AB4969">
        <f>IF(OR($B4969="",$Z4969=""),"",MAX(0,$Z4969-N($M4969)))</f>
        <v/>
      </c>
      <c r="AC4969" s="46">
        <f>IF($B4969="","",IFERROR(INDEX('CCA Util %'!$H:$H,MATCH($B4969,'CCA Util %'!$E:$E,0)),""))</f>
        <v/>
      </c>
      <c r="AD4969">
        <f>IF($B4969="","",IFERROR(INDEX('CCA Util %'!$G:$G,MATCH($B4969,'CCA Util %'!$E:$E,0)),""))</f>
        <v/>
      </c>
      <c r="AE4969">
        <f>IF(OR($B4969="",$U4969=""),"",$U4969&amp;" &amp; "&amp;IF(OR($AD4969="",$AD4969=0),"Util NA",$AD4969&amp;" Util"))</f>
        <v/>
      </c>
    </row>
    <row r="4970" ht="15.75" customHeight="1" s="42">
      <c r="A4970" s="41" t="n"/>
      <c r="G4970" s="38" t="n"/>
      <c r="H4970" s="38" t="n"/>
      <c r="I4970" s="38" t="n"/>
      <c r="J4970" s="38" t="n"/>
      <c r="K4970" s="38" t="n"/>
      <c r="L4970" s="38" t="n"/>
      <c r="N4970" s="36">
        <f>IF($B4970="","",IF($C4970="SUPERSTORE","Superstore","DH"))</f>
        <v/>
      </c>
      <c r="O4970" s="36">
        <f>IF($B4970="","",IFERROR(VLOOKUP($B4970,Mapping!$A:$C,2,0),"Not Mapped"))</f>
        <v/>
      </c>
      <c r="P4970" s="36">
        <f>IF($B4970="","",IFERROR(VLOOKUP($B4970,Mapping!$A:$C,3,0),"Not Mapped"))</f>
        <v/>
      </c>
      <c r="Q4970" s="36">
        <f>IF($B4970="","",IFERROR(VLOOKUP($O4970,Leaders!$A:$B,2,0),"Not Mapped"))</f>
        <v/>
      </c>
      <c r="R4970" s="36">
        <f>IF($B4970="","",IF(COUNTIF(Exclusions!$A:$A,$B4970)&gt;0,"Yes","No"))</f>
        <v/>
      </c>
      <c r="S4970" s="38">
        <f>IF($B4970="","",MIN(1,DAY($A4970)/IF($N4970="Superstore",Settings!$B$5,Settings!$B$4)))</f>
        <v/>
      </c>
      <c r="T4970" s="38">
        <f>IF(OR($B4970="",$G4970="",$S4970=0),"",$G4970/$S4970)</f>
        <v/>
      </c>
      <c r="U4970" s="36">
        <f>IF($T4970="","",IF($T4970&lt;Settings!$B$8,"Critical",IF($T4970&lt;Settings!$B$9,"Semi Critical","Non Critical")))</f>
        <v/>
      </c>
      <c r="V4970" s="28" t="n"/>
      <c r="Z4970">
        <f>IF($B4970="","",IFERROR(VLOOKUP($B4970,'Plan HC for CCA'!$A:$B,2,0),""))</f>
        <v/>
      </c>
      <c r="AA4970">
        <f>IF(OR($B4970="",$Z4970=""),"",IF(N($M4970)&lt;$Z4970,"Delta","No Delta"))</f>
        <v/>
      </c>
      <c r="AB4970">
        <f>IF(OR($B4970="",$Z4970=""),"",MAX(0,$Z4970-N($M4970)))</f>
        <v/>
      </c>
      <c r="AC4970" s="46">
        <f>IF($B4970="","",IFERROR(INDEX('CCA Util %'!$H:$H,MATCH($B4970,'CCA Util %'!$E:$E,0)),""))</f>
        <v/>
      </c>
      <c r="AD4970">
        <f>IF($B4970="","",IFERROR(INDEX('CCA Util %'!$G:$G,MATCH($B4970,'CCA Util %'!$E:$E,0)),""))</f>
        <v/>
      </c>
      <c r="AE4970">
        <f>IF(OR($B4970="",$U4970=""),"",$U4970&amp;" &amp; "&amp;IF(OR($AD4970="",$AD4970=0),"Util NA",$AD4970&amp;" Util"))</f>
        <v/>
      </c>
    </row>
    <row r="4971" ht="15.75" customHeight="1" s="42">
      <c r="A4971" s="41" t="n"/>
      <c r="G4971" s="38" t="n"/>
      <c r="H4971" s="38" t="n"/>
      <c r="I4971" s="38" t="n"/>
      <c r="J4971" s="38" t="n"/>
      <c r="K4971" s="38" t="n"/>
      <c r="L4971" s="38" t="n"/>
      <c r="N4971" s="36">
        <f>IF($B4971="","",IF($C4971="SUPERSTORE","Superstore","DH"))</f>
        <v/>
      </c>
      <c r="O4971" s="36">
        <f>IF($B4971="","",IFERROR(VLOOKUP($B4971,Mapping!$A:$C,2,0),"Not Mapped"))</f>
        <v/>
      </c>
      <c r="P4971" s="36">
        <f>IF($B4971="","",IFERROR(VLOOKUP($B4971,Mapping!$A:$C,3,0),"Not Mapped"))</f>
        <v/>
      </c>
      <c r="Q4971" s="36">
        <f>IF($B4971="","",IFERROR(VLOOKUP($O4971,Leaders!$A:$B,2,0),"Not Mapped"))</f>
        <v/>
      </c>
      <c r="R4971" s="36">
        <f>IF($B4971="","",IF(COUNTIF(Exclusions!$A:$A,$B4971)&gt;0,"Yes","No"))</f>
        <v/>
      </c>
      <c r="S4971" s="38">
        <f>IF($B4971="","",MIN(1,DAY($A4971)/IF($N4971="Superstore",Settings!$B$5,Settings!$B$4)))</f>
        <v/>
      </c>
      <c r="T4971" s="38">
        <f>IF(OR($B4971="",$G4971="",$S4971=0),"",$G4971/$S4971)</f>
        <v/>
      </c>
      <c r="U4971" s="36">
        <f>IF($T4971="","",IF($T4971&lt;Settings!$B$8,"Critical",IF($T4971&lt;Settings!$B$9,"Semi Critical","Non Critical")))</f>
        <v/>
      </c>
      <c r="V4971" s="28" t="n"/>
      <c r="Z4971">
        <f>IF($B4971="","",IFERROR(VLOOKUP($B4971,'Plan HC for CCA'!$A:$B,2,0),""))</f>
        <v/>
      </c>
      <c r="AA4971">
        <f>IF(OR($B4971="",$Z4971=""),"",IF(N($M4971)&lt;$Z4971,"Delta","No Delta"))</f>
        <v/>
      </c>
      <c r="AB4971">
        <f>IF(OR($B4971="",$Z4971=""),"",MAX(0,$Z4971-N($M4971)))</f>
        <v/>
      </c>
      <c r="AC4971" s="46">
        <f>IF($B4971="","",IFERROR(INDEX('CCA Util %'!$H:$H,MATCH($B4971,'CCA Util %'!$E:$E,0)),""))</f>
        <v/>
      </c>
      <c r="AD4971">
        <f>IF($B4971="","",IFERROR(INDEX('CCA Util %'!$G:$G,MATCH($B4971,'CCA Util %'!$E:$E,0)),""))</f>
        <v/>
      </c>
      <c r="AE4971">
        <f>IF(OR($B4971="",$U4971=""),"",$U4971&amp;" &amp; "&amp;IF(OR($AD4971="",$AD4971=0),"Util NA",$AD4971&amp;" Util"))</f>
        <v/>
      </c>
    </row>
    <row r="4972" ht="15.75" customHeight="1" s="42">
      <c r="A4972" s="41" t="n"/>
      <c r="G4972" s="38" t="n"/>
      <c r="H4972" s="38" t="n"/>
      <c r="I4972" s="38" t="n"/>
      <c r="J4972" s="38" t="n"/>
      <c r="K4972" s="38" t="n"/>
      <c r="L4972" s="38" t="n"/>
      <c r="N4972" s="36">
        <f>IF($B4972="","",IF($C4972="SUPERSTORE","Superstore","DH"))</f>
        <v/>
      </c>
      <c r="O4972" s="36">
        <f>IF($B4972="","",IFERROR(VLOOKUP($B4972,Mapping!$A:$C,2,0),"Not Mapped"))</f>
        <v/>
      </c>
      <c r="P4972" s="36">
        <f>IF($B4972="","",IFERROR(VLOOKUP($B4972,Mapping!$A:$C,3,0),"Not Mapped"))</f>
        <v/>
      </c>
      <c r="Q4972" s="36">
        <f>IF($B4972="","",IFERROR(VLOOKUP($O4972,Leaders!$A:$B,2,0),"Not Mapped"))</f>
        <v/>
      </c>
      <c r="R4972" s="36">
        <f>IF($B4972="","",IF(COUNTIF(Exclusions!$A:$A,$B4972)&gt;0,"Yes","No"))</f>
        <v/>
      </c>
      <c r="S4972" s="38">
        <f>IF($B4972="","",MIN(1,DAY($A4972)/IF($N4972="Superstore",Settings!$B$5,Settings!$B$4)))</f>
        <v/>
      </c>
      <c r="T4972" s="38">
        <f>IF(OR($B4972="",$G4972="",$S4972=0),"",$G4972/$S4972)</f>
        <v/>
      </c>
      <c r="U4972" s="36">
        <f>IF($T4972="","",IF($T4972&lt;Settings!$B$8,"Critical",IF($T4972&lt;Settings!$B$9,"Semi Critical","Non Critical")))</f>
        <v/>
      </c>
      <c r="V4972" s="28" t="n"/>
      <c r="Z4972">
        <f>IF($B4972="","",IFERROR(VLOOKUP($B4972,'Plan HC for CCA'!$A:$B,2,0),""))</f>
        <v/>
      </c>
      <c r="AA4972">
        <f>IF(OR($B4972="",$Z4972=""),"",IF(N($M4972)&lt;$Z4972,"Delta","No Delta"))</f>
        <v/>
      </c>
      <c r="AB4972">
        <f>IF(OR($B4972="",$Z4972=""),"",MAX(0,$Z4972-N($M4972)))</f>
        <v/>
      </c>
      <c r="AC4972" s="46">
        <f>IF($B4972="","",IFERROR(INDEX('CCA Util %'!$H:$H,MATCH($B4972,'CCA Util %'!$E:$E,0)),""))</f>
        <v/>
      </c>
      <c r="AD4972">
        <f>IF($B4972="","",IFERROR(INDEX('CCA Util %'!$G:$G,MATCH($B4972,'CCA Util %'!$E:$E,0)),""))</f>
        <v/>
      </c>
      <c r="AE4972">
        <f>IF(OR($B4972="",$U4972=""),"",$U4972&amp;" &amp; "&amp;IF(OR($AD4972="",$AD4972=0),"Util NA",$AD4972&amp;" Util"))</f>
        <v/>
      </c>
    </row>
    <row r="4973" ht="15.75" customHeight="1" s="42">
      <c r="A4973" s="41" t="n"/>
      <c r="G4973" s="38" t="n"/>
      <c r="H4973" s="38" t="n"/>
      <c r="I4973" s="38" t="n"/>
      <c r="J4973" s="38" t="n"/>
      <c r="K4973" s="38" t="n"/>
      <c r="L4973" s="38" t="n"/>
      <c r="N4973" s="36">
        <f>IF($B4973="","",IF($C4973="SUPERSTORE","Superstore","DH"))</f>
        <v/>
      </c>
      <c r="O4973" s="36">
        <f>IF($B4973="","",IFERROR(VLOOKUP($B4973,Mapping!$A:$C,2,0),"Not Mapped"))</f>
        <v/>
      </c>
      <c r="P4973" s="36">
        <f>IF($B4973="","",IFERROR(VLOOKUP($B4973,Mapping!$A:$C,3,0),"Not Mapped"))</f>
        <v/>
      </c>
      <c r="Q4973" s="36">
        <f>IF($B4973="","",IFERROR(VLOOKUP($O4973,Leaders!$A:$B,2,0),"Not Mapped"))</f>
        <v/>
      </c>
      <c r="R4973" s="36">
        <f>IF($B4973="","",IF(COUNTIF(Exclusions!$A:$A,$B4973)&gt;0,"Yes","No"))</f>
        <v/>
      </c>
      <c r="S4973" s="38">
        <f>IF($B4973="","",MIN(1,DAY($A4973)/IF($N4973="Superstore",Settings!$B$5,Settings!$B$4)))</f>
        <v/>
      </c>
      <c r="T4973" s="38">
        <f>IF(OR($B4973="",$G4973="",$S4973=0),"",$G4973/$S4973)</f>
        <v/>
      </c>
      <c r="U4973" s="36">
        <f>IF($T4973="","",IF($T4973&lt;Settings!$B$8,"Critical",IF($T4973&lt;Settings!$B$9,"Semi Critical","Non Critical")))</f>
        <v/>
      </c>
      <c r="V4973" s="28" t="n"/>
      <c r="Z4973">
        <f>IF($B4973="","",IFERROR(VLOOKUP($B4973,'Plan HC for CCA'!$A:$B,2,0),""))</f>
        <v/>
      </c>
      <c r="AA4973">
        <f>IF(OR($B4973="",$Z4973=""),"",IF(N($M4973)&lt;$Z4973,"Delta","No Delta"))</f>
        <v/>
      </c>
      <c r="AB4973">
        <f>IF(OR($B4973="",$Z4973=""),"",MAX(0,$Z4973-N($M4973)))</f>
        <v/>
      </c>
      <c r="AC4973" s="46">
        <f>IF($B4973="","",IFERROR(INDEX('CCA Util %'!$H:$H,MATCH($B4973,'CCA Util %'!$E:$E,0)),""))</f>
        <v/>
      </c>
      <c r="AD4973">
        <f>IF($B4973="","",IFERROR(INDEX('CCA Util %'!$G:$G,MATCH($B4973,'CCA Util %'!$E:$E,0)),""))</f>
        <v/>
      </c>
      <c r="AE4973">
        <f>IF(OR($B4973="",$U4973=""),"",$U4973&amp;" &amp; "&amp;IF(OR($AD4973="",$AD4973=0),"Util NA",$AD4973&amp;" Util"))</f>
        <v/>
      </c>
    </row>
    <row r="4974" ht="15.75" customHeight="1" s="42">
      <c r="A4974" s="41" t="n"/>
      <c r="G4974" s="38" t="n"/>
      <c r="H4974" s="38" t="n"/>
      <c r="I4974" s="38" t="n"/>
      <c r="J4974" s="38" t="n"/>
      <c r="K4974" s="38" t="n"/>
      <c r="L4974" s="38" t="n"/>
      <c r="N4974" s="36">
        <f>IF($B4974="","",IF($C4974="SUPERSTORE","Superstore","DH"))</f>
        <v/>
      </c>
      <c r="O4974" s="36">
        <f>IF($B4974="","",IFERROR(VLOOKUP($B4974,Mapping!$A:$C,2,0),"Not Mapped"))</f>
        <v/>
      </c>
      <c r="P4974" s="36">
        <f>IF($B4974="","",IFERROR(VLOOKUP($B4974,Mapping!$A:$C,3,0),"Not Mapped"))</f>
        <v/>
      </c>
      <c r="Q4974" s="36">
        <f>IF($B4974="","",IFERROR(VLOOKUP($O4974,Leaders!$A:$B,2,0),"Not Mapped"))</f>
        <v/>
      </c>
      <c r="R4974" s="36">
        <f>IF($B4974="","",IF(COUNTIF(Exclusions!$A:$A,$B4974)&gt;0,"Yes","No"))</f>
        <v/>
      </c>
      <c r="S4974" s="38">
        <f>IF($B4974="","",MIN(1,DAY($A4974)/IF($N4974="Superstore",Settings!$B$5,Settings!$B$4)))</f>
        <v/>
      </c>
      <c r="T4974" s="38">
        <f>IF(OR($B4974="",$G4974="",$S4974=0),"",$G4974/$S4974)</f>
        <v/>
      </c>
      <c r="U4974" s="36">
        <f>IF($T4974="","",IF($T4974&lt;Settings!$B$8,"Critical",IF($T4974&lt;Settings!$B$9,"Semi Critical","Non Critical")))</f>
        <v/>
      </c>
      <c r="V4974" s="28" t="n"/>
      <c r="Z4974">
        <f>IF($B4974="","",IFERROR(VLOOKUP($B4974,'Plan HC for CCA'!$A:$B,2,0),""))</f>
        <v/>
      </c>
      <c r="AA4974">
        <f>IF(OR($B4974="",$Z4974=""),"",IF(N($M4974)&lt;$Z4974,"Delta","No Delta"))</f>
        <v/>
      </c>
      <c r="AB4974">
        <f>IF(OR($B4974="",$Z4974=""),"",MAX(0,$Z4974-N($M4974)))</f>
        <v/>
      </c>
      <c r="AC4974" s="46">
        <f>IF($B4974="","",IFERROR(INDEX('CCA Util %'!$H:$H,MATCH($B4974,'CCA Util %'!$E:$E,0)),""))</f>
        <v/>
      </c>
      <c r="AD4974">
        <f>IF($B4974="","",IFERROR(INDEX('CCA Util %'!$G:$G,MATCH($B4974,'CCA Util %'!$E:$E,0)),""))</f>
        <v/>
      </c>
      <c r="AE4974">
        <f>IF(OR($B4974="",$U4974=""),"",$U4974&amp;" &amp; "&amp;IF(OR($AD4974="",$AD4974=0),"Util NA",$AD4974&amp;" Util"))</f>
        <v/>
      </c>
    </row>
    <row r="4975" ht="15.75" customHeight="1" s="42">
      <c r="A4975" s="41" t="n"/>
      <c r="G4975" s="38" t="n"/>
      <c r="H4975" s="38" t="n"/>
      <c r="I4975" s="38" t="n"/>
      <c r="J4975" s="38" t="n"/>
      <c r="K4975" s="38" t="n"/>
      <c r="L4975" s="38" t="n"/>
      <c r="N4975" s="36">
        <f>IF($B4975="","",IF($C4975="SUPERSTORE","Superstore","DH"))</f>
        <v/>
      </c>
      <c r="O4975" s="36">
        <f>IF($B4975="","",IFERROR(VLOOKUP($B4975,Mapping!$A:$C,2,0),"Not Mapped"))</f>
        <v/>
      </c>
      <c r="P4975" s="36">
        <f>IF($B4975="","",IFERROR(VLOOKUP($B4975,Mapping!$A:$C,3,0),"Not Mapped"))</f>
        <v/>
      </c>
      <c r="Q4975" s="36">
        <f>IF($B4975="","",IFERROR(VLOOKUP($O4975,Leaders!$A:$B,2,0),"Not Mapped"))</f>
        <v/>
      </c>
      <c r="R4975" s="36">
        <f>IF($B4975="","",IF(COUNTIF(Exclusions!$A:$A,$B4975)&gt;0,"Yes","No"))</f>
        <v/>
      </c>
      <c r="S4975" s="38">
        <f>IF($B4975="","",MIN(1,DAY($A4975)/IF($N4975="Superstore",Settings!$B$5,Settings!$B$4)))</f>
        <v/>
      </c>
      <c r="T4975" s="38">
        <f>IF(OR($B4975="",$G4975="",$S4975=0),"",$G4975/$S4975)</f>
        <v/>
      </c>
      <c r="U4975" s="36">
        <f>IF($T4975="","",IF($T4975&lt;Settings!$B$8,"Critical",IF($T4975&lt;Settings!$B$9,"Semi Critical","Non Critical")))</f>
        <v/>
      </c>
      <c r="V4975" s="28" t="n"/>
      <c r="Z4975">
        <f>IF($B4975="","",IFERROR(VLOOKUP($B4975,'Plan HC for CCA'!$A:$B,2,0),""))</f>
        <v/>
      </c>
      <c r="AA4975">
        <f>IF(OR($B4975="",$Z4975=""),"",IF(N($M4975)&lt;$Z4975,"Delta","No Delta"))</f>
        <v/>
      </c>
      <c r="AB4975">
        <f>IF(OR($B4975="",$Z4975=""),"",MAX(0,$Z4975-N($M4975)))</f>
        <v/>
      </c>
      <c r="AC4975" s="46">
        <f>IF($B4975="","",IFERROR(INDEX('CCA Util %'!$H:$H,MATCH($B4975,'CCA Util %'!$E:$E,0)),""))</f>
        <v/>
      </c>
      <c r="AD4975">
        <f>IF($B4975="","",IFERROR(INDEX('CCA Util %'!$G:$G,MATCH($B4975,'CCA Util %'!$E:$E,0)),""))</f>
        <v/>
      </c>
      <c r="AE4975">
        <f>IF(OR($B4975="",$U4975=""),"",$U4975&amp;" &amp; "&amp;IF(OR($AD4975="",$AD4975=0),"Util NA",$AD4975&amp;" Util"))</f>
        <v/>
      </c>
    </row>
    <row r="4976" ht="15.75" customHeight="1" s="42">
      <c r="A4976" s="41" t="n"/>
      <c r="G4976" s="38" t="n"/>
      <c r="H4976" s="38" t="n"/>
      <c r="I4976" s="38" t="n"/>
      <c r="J4976" s="38" t="n"/>
      <c r="K4976" s="38" t="n"/>
      <c r="L4976" s="38" t="n"/>
      <c r="N4976" s="36">
        <f>IF($B4976="","",IF($C4976="SUPERSTORE","Superstore","DH"))</f>
        <v/>
      </c>
      <c r="O4976" s="36">
        <f>IF($B4976="","",IFERROR(VLOOKUP($B4976,Mapping!$A:$C,2,0),"Not Mapped"))</f>
        <v/>
      </c>
      <c r="P4976" s="36">
        <f>IF($B4976="","",IFERROR(VLOOKUP($B4976,Mapping!$A:$C,3,0),"Not Mapped"))</f>
        <v/>
      </c>
      <c r="Q4976" s="36">
        <f>IF($B4976="","",IFERROR(VLOOKUP($O4976,Leaders!$A:$B,2,0),"Not Mapped"))</f>
        <v/>
      </c>
      <c r="R4976" s="36">
        <f>IF($B4976="","",IF(COUNTIF(Exclusions!$A:$A,$B4976)&gt;0,"Yes","No"))</f>
        <v/>
      </c>
      <c r="S4976" s="38">
        <f>IF($B4976="","",MIN(1,DAY($A4976)/IF($N4976="Superstore",Settings!$B$5,Settings!$B$4)))</f>
        <v/>
      </c>
      <c r="T4976" s="38">
        <f>IF(OR($B4976="",$G4976="",$S4976=0),"",$G4976/$S4976)</f>
        <v/>
      </c>
      <c r="U4976" s="36">
        <f>IF($T4976="","",IF($T4976&lt;Settings!$B$8,"Critical",IF($T4976&lt;Settings!$B$9,"Semi Critical","Non Critical")))</f>
        <v/>
      </c>
      <c r="V4976" s="28" t="n"/>
      <c r="Z4976">
        <f>IF($B4976="","",IFERROR(VLOOKUP($B4976,'Plan HC for CCA'!$A:$B,2,0),""))</f>
        <v/>
      </c>
      <c r="AA4976">
        <f>IF(OR($B4976="",$Z4976=""),"",IF(N($M4976)&lt;$Z4976,"Delta","No Delta"))</f>
        <v/>
      </c>
      <c r="AB4976">
        <f>IF(OR($B4976="",$Z4976=""),"",MAX(0,$Z4976-N($M4976)))</f>
        <v/>
      </c>
      <c r="AC4976" s="46">
        <f>IF($B4976="","",IFERROR(INDEX('CCA Util %'!$H:$H,MATCH($B4976,'CCA Util %'!$E:$E,0)),""))</f>
        <v/>
      </c>
      <c r="AD4976">
        <f>IF($B4976="","",IFERROR(INDEX('CCA Util %'!$G:$G,MATCH($B4976,'CCA Util %'!$E:$E,0)),""))</f>
        <v/>
      </c>
      <c r="AE4976">
        <f>IF(OR($B4976="",$U4976=""),"",$U4976&amp;" &amp; "&amp;IF(OR($AD4976="",$AD4976=0),"Util NA",$AD4976&amp;" Util"))</f>
        <v/>
      </c>
    </row>
    <row r="4977" ht="15.75" customHeight="1" s="42">
      <c r="A4977" s="41" t="n"/>
      <c r="G4977" s="38" t="n"/>
      <c r="H4977" s="38" t="n"/>
      <c r="I4977" s="38" t="n"/>
      <c r="J4977" s="38" t="n"/>
      <c r="K4977" s="38" t="n"/>
      <c r="L4977" s="38" t="n"/>
      <c r="N4977" s="36">
        <f>IF($B4977="","",IF($C4977="SUPERSTORE","Superstore","DH"))</f>
        <v/>
      </c>
      <c r="O4977" s="36">
        <f>IF($B4977="","",IFERROR(VLOOKUP($B4977,Mapping!$A:$C,2,0),"Not Mapped"))</f>
        <v/>
      </c>
      <c r="P4977" s="36">
        <f>IF($B4977="","",IFERROR(VLOOKUP($B4977,Mapping!$A:$C,3,0),"Not Mapped"))</f>
        <v/>
      </c>
      <c r="Q4977" s="36">
        <f>IF($B4977="","",IFERROR(VLOOKUP($O4977,Leaders!$A:$B,2,0),"Not Mapped"))</f>
        <v/>
      </c>
      <c r="R4977" s="36">
        <f>IF($B4977="","",IF(COUNTIF(Exclusions!$A:$A,$B4977)&gt;0,"Yes","No"))</f>
        <v/>
      </c>
      <c r="S4977" s="38">
        <f>IF($B4977="","",MIN(1,DAY($A4977)/IF($N4977="Superstore",Settings!$B$5,Settings!$B$4)))</f>
        <v/>
      </c>
      <c r="T4977" s="38">
        <f>IF(OR($B4977="",$G4977="",$S4977=0),"",$G4977/$S4977)</f>
        <v/>
      </c>
      <c r="U4977" s="36">
        <f>IF($T4977="","",IF($T4977&lt;Settings!$B$8,"Critical",IF($T4977&lt;Settings!$B$9,"Semi Critical","Non Critical")))</f>
        <v/>
      </c>
      <c r="V4977" s="28" t="n"/>
      <c r="Z4977">
        <f>IF($B4977="","",IFERROR(VLOOKUP($B4977,'Plan HC for CCA'!$A:$B,2,0),""))</f>
        <v/>
      </c>
      <c r="AA4977">
        <f>IF(OR($B4977="",$Z4977=""),"",IF(N($M4977)&lt;$Z4977,"Delta","No Delta"))</f>
        <v/>
      </c>
      <c r="AB4977">
        <f>IF(OR($B4977="",$Z4977=""),"",MAX(0,$Z4977-N($M4977)))</f>
        <v/>
      </c>
      <c r="AC4977" s="46">
        <f>IF($B4977="","",IFERROR(INDEX('CCA Util %'!$H:$H,MATCH($B4977,'CCA Util %'!$E:$E,0)),""))</f>
        <v/>
      </c>
      <c r="AD4977">
        <f>IF($B4977="","",IFERROR(INDEX('CCA Util %'!$G:$G,MATCH($B4977,'CCA Util %'!$E:$E,0)),""))</f>
        <v/>
      </c>
      <c r="AE4977">
        <f>IF(OR($B4977="",$U4977=""),"",$U4977&amp;" &amp; "&amp;IF(OR($AD4977="",$AD4977=0),"Util NA",$AD4977&amp;" Util"))</f>
        <v/>
      </c>
    </row>
    <row r="4978" ht="15.75" customHeight="1" s="42">
      <c r="A4978" s="41" t="n"/>
      <c r="G4978" s="38" t="n"/>
      <c r="H4978" s="38" t="n"/>
      <c r="I4978" s="38" t="n"/>
      <c r="J4978" s="38" t="n"/>
      <c r="K4978" s="38" t="n"/>
      <c r="L4978" s="38" t="n"/>
      <c r="N4978" s="36">
        <f>IF($B4978="","",IF($C4978="SUPERSTORE","Superstore","DH"))</f>
        <v/>
      </c>
      <c r="O4978" s="36">
        <f>IF($B4978="","",IFERROR(VLOOKUP($B4978,Mapping!$A:$C,2,0),"Not Mapped"))</f>
        <v/>
      </c>
      <c r="P4978" s="36">
        <f>IF($B4978="","",IFERROR(VLOOKUP($B4978,Mapping!$A:$C,3,0),"Not Mapped"))</f>
        <v/>
      </c>
      <c r="Q4978" s="36">
        <f>IF($B4978="","",IFERROR(VLOOKUP($O4978,Leaders!$A:$B,2,0),"Not Mapped"))</f>
        <v/>
      </c>
      <c r="R4978" s="36">
        <f>IF($B4978="","",IF(COUNTIF(Exclusions!$A:$A,$B4978)&gt;0,"Yes","No"))</f>
        <v/>
      </c>
      <c r="S4978" s="38">
        <f>IF($B4978="","",MIN(1,DAY($A4978)/IF($N4978="Superstore",Settings!$B$5,Settings!$B$4)))</f>
        <v/>
      </c>
      <c r="T4978" s="38">
        <f>IF(OR($B4978="",$G4978="",$S4978=0),"",$G4978/$S4978)</f>
        <v/>
      </c>
      <c r="U4978" s="36">
        <f>IF($T4978="","",IF($T4978&lt;Settings!$B$8,"Critical",IF($T4978&lt;Settings!$B$9,"Semi Critical","Non Critical")))</f>
        <v/>
      </c>
      <c r="V4978" s="28" t="n"/>
      <c r="Z4978">
        <f>IF($B4978="","",IFERROR(VLOOKUP($B4978,'Plan HC for CCA'!$A:$B,2,0),""))</f>
        <v/>
      </c>
      <c r="AA4978">
        <f>IF(OR($B4978="",$Z4978=""),"",IF(N($M4978)&lt;$Z4978,"Delta","No Delta"))</f>
        <v/>
      </c>
      <c r="AB4978">
        <f>IF(OR($B4978="",$Z4978=""),"",MAX(0,$Z4978-N($M4978)))</f>
        <v/>
      </c>
      <c r="AC4978" s="46">
        <f>IF($B4978="","",IFERROR(INDEX('CCA Util %'!$H:$H,MATCH($B4978,'CCA Util %'!$E:$E,0)),""))</f>
        <v/>
      </c>
      <c r="AD4978">
        <f>IF($B4978="","",IFERROR(INDEX('CCA Util %'!$G:$G,MATCH($B4978,'CCA Util %'!$E:$E,0)),""))</f>
        <v/>
      </c>
      <c r="AE4978">
        <f>IF(OR($B4978="",$U4978=""),"",$U4978&amp;" &amp; "&amp;IF(OR($AD4978="",$AD4978=0),"Util NA",$AD4978&amp;" Util"))</f>
        <v/>
      </c>
    </row>
    <row r="4979" ht="15.75" customHeight="1" s="42">
      <c r="A4979" s="41" t="n"/>
      <c r="G4979" s="38" t="n"/>
      <c r="H4979" s="38" t="n"/>
      <c r="I4979" s="38" t="n"/>
      <c r="J4979" s="38" t="n"/>
      <c r="K4979" s="38" t="n"/>
      <c r="L4979" s="38" t="n"/>
      <c r="N4979" s="36">
        <f>IF($B4979="","",IF($C4979="SUPERSTORE","Superstore","DH"))</f>
        <v/>
      </c>
      <c r="O4979" s="36">
        <f>IF($B4979="","",IFERROR(VLOOKUP($B4979,Mapping!$A:$C,2,0),"Not Mapped"))</f>
        <v/>
      </c>
      <c r="P4979" s="36">
        <f>IF($B4979="","",IFERROR(VLOOKUP($B4979,Mapping!$A:$C,3,0),"Not Mapped"))</f>
        <v/>
      </c>
      <c r="Q4979" s="36">
        <f>IF($B4979="","",IFERROR(VLOOKUP($O4979,Leaders!$A:$B,2,0),"Not Mapped"))</f>
        <v/>
      </c>
      <c r="R4979" s="36">
        <f>IF($B4979="","",IF(COUNTIF(Exclusions!$A:$A,$B4979)&gt;0,"Yes","No"))</f>
        <v/>
      </c>
      <c r="S4979" s="38">
        <f>IF($B4979="","",MIN(1,DAY($A4979)/IF($N4979="Superstore",Settings!$B$5,Settings!$B$4)))</f>
        <v/>
      </c>
      <c r="T4979" s="38">
        <f>IF(OR($B4979="",$G4979="",$S4979=0),"",$G4979/$S4979)</f>
        <v/>
      </c>
      <c r="U4979" s="36">
        <f>IF($T4979="","",IF($T4979&lt;Settings!$B$8,"Critical",IF($T4979&lt;Settings!$B$9,"Semi Critical","Non Critical")))</f>
        <v/>
      </c>
      <c r="V4979" s="28" t="n"/>
      <c r="Z4979">
        <f>IF($B4979="","",IFERROR(VLOOKUP($B4979,'Plan HC for CCA'!$A:$B,2,0),""))</f>
        <v/>
      </c>
      <c r="AA4979">
        <f>IF(OR($B4979="",$Z4979=""),"",IF(N($M4979)&lt;$Z4979,"Delta","No Delta"))</f>
        <v/>
      </c>
      <c r="AB4979">
        <f>IF(OR($B4979="",$Z4979=""),"",MAX(0,$Z4979-N($M4979)))</f>
        <v/>
      </c>
      <c r="AC4979" s="46">
        <f>IF($B4979="","",IFERROR(INDEX('CCA Util %'!$H:$H,MATCH($B4979,'CCA Util %'!$E:$E,0)),""))</f>
        <v/>
      </c>
      <c r="AD4979">
        <f>IF($B4979="","",IFERROR(INDEX('CCA Util %'!$G:$G,MATCH($B4979,'CCA Util %'!$E:$E,0)),""))</f>
        <v/>
      </c>
      <c r="AE4979">
        <f>IF(OR($B4979="",$U4979=""),"",$U4979&amp;" &amp; "&amp;IF(OR($AD4979="",$AD4979=0),"Util NA",$AD4979&amp;" Util"))</f>
        <v/>
      </c>
    </row>
    <row r="4980" ht="15.75" customHeight="1" s="42">
      <c r="A4980" s="41" t="n"/>
      <c r="G4980" s="38" t="n"/>
      <c r="H4980" s="38" t="n"/>
      <c r="I4980" s="38" t="n"/>
      <c r="J4980" s="38" t="n"/>
      <c r="K4980" s="38" t="n"/>
      <c r="L4980" s="38" t="n"/>
      <c r="N4980" s="36">
        <f>IF($B4980="","",IF($C4980="SUPERSTORE","Superstore","DH"))</f>
        <v/>
      </c>
      <c r="O4980" s="36">
        <f>IF($B4980="","",IFERROR(VLOOKUP($B4980,Mapping!$A:$C,2,0),"Not Mapped"))</f>
        <v/>
      </c>
      <c r="P4980" s="36">
        <f>IF($B4980="","",IFERROR(VLOOKUP($B4980,Mapping!$A:$C,3,0),"Not Mapped"))</f>
        <v/>
      </c>
      <c r="Q4980" s="36">
        <f>IF($B4980="","",IFERROR(VLOOKUP($O4980,Leaders!$A:$B,2,0),"Not Mapped"))</f>
        <v/>
      </c>
      <c r="R4980" s="36">
        <f>IF($B4980="","",IF(COUNTIF(Exclusions!$A:$A,$B4980)&gt;0,"Yes","No"))</f>
        <v/>
      </c>
      <c r="S4980" s="38">
        <f>IF($B4980="","",MIN(1,DAY($A4980)/IF($N4980="Superstore",Settings!$B$5,Settings!$B$4)))</f>
        <v/>
      </c>
      <c r="T4980" s="38">
        <f>IF(OR($B4980="",$G4980="",$S4980=0),"",$G4980/$S4980)</f>
        <v/>
      </c>
      <c r="U4980" s="36">
        <f>IF($T4980="","",IF($T4980&lt;Settings!$B$8,"Critical",IF($T4980&lt;Settings!$B$9,"Semi Critical","Non Critical")))</f>
        <v/>
      </c>
      <c r="V4980" s="28" t="n"/>
      <c r="Z4980">
        <f>IF($B4980="","",IFERROR(VLOOKUP($B4980,'Plan HC for CCA'!$A:$B,2,0),""))</f>
        <v/>
      </c>
      <c r="AA4980">
        <f>IF(OR($B4980="",$Z4980=""),"",IF(N($M4980)&lt;$Z4980,"Delta","No Delta"))</f>
        <v/>
      </c>
      <c r="AB4980">
        <f>IF(OR($B4980="",$Z4980=""),"",MAX(0,$Z4980-N($M4980)))</f>
        <v/>
      </c>
      <c r="AC4980" s="46">
        <f>IF($B4980="","",IFERROR(INDEX('CCA Util %'!$H:$H,MATCH($B4980,'CCA Util %'!$E:$E,0)),""))</f>
        <v/>
      </c>
      <c r="AD4980">
        <f>IF($B4980="","",IFERROR(INDEX('CCA Util %'!$G:$G,MATCH($B4980,'CCA Util %'!$E:$E,0)),""))</f>
        <v/>
      </c>
      <c r="AE4980">
        <f>IF(OR($B4980="",$U4980=""),"",$U4980&amp;" &amp; "&amp;IF(OR($AD4980="",$AD4980=0),"Util NA",$AD4980&amp;" Util"))</f>
        <v/>
      </c>
    </row>
    <row r="4981" ht="15.75" customHeight="1" s="42">
      <c r="A4981" s="41" t="n"/>
      <c r="G4981" s="38" t="n"/>
      <c r="H4981" s="38" t="n"/>
      <c r="I4981" s="38" t="n"/>
      <c r="J4981" s="38" t="n"/>
      <c r="K4981" s="38" t="n"/>
      <c r="L4981" s="38" t="n"/>
      <c r="N4981" s="36">
        <f>IF($B4981="","",IF($C4981="SUPERSTORE","Superstore","DH"))</f>
        <v/>
      </c>
      <c r="O4981" s="36">
        <f>IF($B4981="","",IFERROR(VLOOKUP($B4981,Mapping!$A:$C,2,0),"Not Mapped"))</f>
        <v/>
      </c>
      <c r="P4981" s="36">
        <f>IF($B4981="","",IFERROR(VLOOKUP($B4981,Mapping!$A:$C,3,0),"Not Mapped"))</f>
        <v/>
      </c>
      <c r="Q4981" s="36">
        <f>IF($B4981="","",IFERROR(VLOOKUP($O4981,Leaders!$A:$B,2,0),"Not Mapped"))</f>
        <v/>
      </c>
      <c r="R4981" s="36">
        <f>IF($B4981="","",IF(COUNTIF(Exclusions!$A:$A,$B4981)&gt;0,"Yes","No"))</f>
        <v/>
      </c>
      <c r="S4981" s="38">
        <f>IF($B4981="","",MIN(1,DAY($A4981)/IF($N4981="Superstore",Settings!$B$5,Settings!$B$4)))</f>
        <v/>
      </c>
      <c r="T4981" s="38">
        <f>IF(OR($B4981="",$G4981="",$S4981=0),"",$G4981/$S4981)</f>
        <v/>
      </c>
      <c r="U4981" s="36">
        <f>IF($T4981="","",IF($T4981&lt;Settings!$B$8,"Critical",IF($T4981&lt;Settings!$B$9,"Semi Critical","Non Critical")))</f>
        <v/>
      </c>
      <c r="V4981" s="28" t="n"/>
      <c r="Z4981">
        <f>IF($B4981="","",IFERROR(VLOOKUP($B4981,'Plan HC for CCA'!$A:$B,2,0),""))</f>
        <v/>
      </c>
      <c r="AA4981">
        <f>IF(OR($B4981="",$Z4981=""),"",IF(N($M4981)&lt;$Z4981,"Delta","No Delta"))</f>
        <v/>
      </c>
      <c r="AB4981">
        <f>IF(OR($B4981="",$Z4981=""),"",MAX(0,$Z4981-N($M4981)))</f>
        <v/>
      </c>
      <c r="AC4981" s="46">
        <f>IF($B4981="","",IFERROR(INDEX('CCA Util %'!$H:$H,MATCH($B4981,'CCA Util %'!$E:$E,0)),""))</f>
        <v/>
      </c>
      <c r="AD4981">
        <f>IF($B4981="","",IFERROR(INDEX('CCA Util %'!$G:$G,MATCH($B4981,'CCA Util %'!$E:$E,0)),""))</f>
        <v/>
      </c>
      <c r="AE4981">
        <f>IF(OR($B4981="",$U4981=""),"",$U4981&amp;" &amp; "&amp;IF(OR($AD4981="",$AD4981=0),"Util NA",$AD4981&amp;" Util"))</f>
        <v/>
      </c>
    </row>
    <row r="4982" ht="15.75" customHeight="1" s="42">
      <c r="A4982" s="41" t="n"/>
      <c r="G4982" s="38" t="n"/>
      <c r="H4982" s="38" t="n"/>
      <c r="I4982" s="38" t="n"/>
      <c r="J4982" s="38" t="n"/>
      <c r="K4982" s="38" t="n"/>
      <c r="L4982" s="38" t="n"/>
      <c r="N4982" s="36">
        <f>IF($B4982="","",IF($C4982="SUPERSTORE","Superstore","DH"))</f>
        <v/>
      </c>
      <c r="O4982" s="36">
        <f>IF($B4982="","",IFERROR(VLOOKUP($B4982,Mapping!$A:$C,2,0),"Not Mapped"))</f>
        <v/>
      </c>
      <c r="P4982" s="36">
        <f>IF($B4982="","",IFERROR(VLOOKUP($B4982,Mapping!$A:$C,3,0),"Not Mapped"))</f>
        <v/>
      </c>
      <c r="Q4982" s="36">
        <f>IF($B4982="","",IFERROR(VLOOKUP($O4982,Leaders!$A:$B,2,0),"Not Mapped"))</f>
        <v/>
      </c>
      <c r="R4982" s="36">
        <f>IF($B4982="","",IF(COUNTIF(Exclusions!$A:$A,$B4982)&gt;0,"Yes","No"))</f>
        <v/>
      </c>
      <c r="S4982" s="38">
        <f>IF($B4982="","",MIN(1,DAY($A4982)/IF($N4982="Superstore",Settings!$B$5,Settings!$B$4)))</f>
        <v/>
      </c>
      <c r="T4982" s="38">
        <f>IF(OR($B4982="",$G4982="",$S4982=0),"",$G4982/$S4982)</f>
        <v/>
      </c>
      <c r="U4982" s="36">
        <f>IF($T4982="","",IF($T4982&lt;Settings!$B$8,"Critical",IF($T4982&lt;Settings!$B$9,"Semi Critical","Non Critical")))</f>
        <v/>
      </c>
      <c r="V4982" s="28" t="n"/>
      <c r="Z4982">
        <f>IF($B4982="","",IFERROR(VLOOKUP($B4982,'Plan HC for CCA'!$A:$B,2,0),""))</f>
        <v/>
      </c>
      <c r="AA4982">
        <f>IF(OR($B4982="",$Z4982=""),"",IF(N($M4982)&lt;$Z4982,"Delta","No Delta"))</f>
        <v/>
      </c>
      <c r="AB4982">
        <f>IF(OR($B4982="",$Z4982=""),"",MAX(0,$Z4982-N($M4982)))</f>
        <v/>
      </c>
      <c r="AC4982" s="46">
        <f>IF($B4982="","",IFERROR(INDEX('CCA Util %'!$H:$H,MATCH($B4982,'CCA Util %'!$E:$E,0)),""))</f>
        <v/>
      </c>
      <c r="AD4982">
        <f>IF($B4982="","",IFERROR(INDEX('CCA Util %'!$G:$G,MATCH($B4982,'CCA Util %'!$E:$E,0)),""))</f>
        <v/>
      </c>
      <c r="AE4982">
        <f>IF(OR($B4982="",$U4982=""),"",$U4982&amp;" &amp; "&amp;IF(OR($AD4982="",$AD4982=0),"Util NA",$AD4982&amp;" Util"))</f>
        <v/>
      </c>
    </row>
    <row r="4983" ht="15.75" customHeight="1" s="42">
      <c r="A4983" s="41" t="n"/>
      <c r="G4983" s="38" t="n"/>
      <c r="H4983" s="38" t="n"/>
      <c r="I4983" s="38" t="n"/>
      <c r="J4983" s="38" t="n"/>
      <c r="K4983" s="38" t="n"/>
      <c r="L4983" s="38" t="n"/>
      <c r="N4983" s="36">
        <f>IF($B4983="","",IF($C4983="SUPERSTORE","Superstore","DH"))</f>
        <v/>
      </c>
      <c r="O4983" s="36">
        <f>IF($B4983="","",IFERROR(VLOOKUP($B4983,Mapping!$A:$C,2,0),"Not Mapped"))</f>
        <v/>
      </c>
      <c r="P4983" s="36">
        <f>IF($B4983="","",IFERROR(VLOOKUP($B4983,Mapping!$A:$C,3,0),"Not Mapped"))</f>
        <v/>
      </c>
      <c r="Q4983" s="36">
        <f>IF($B4983="","",IFERROR(VLOOKUP($O4983,Leaders!$A:$B,2,0),"Not Mapped"))</f>
        <v/>
      </c>
      <c r="R4983" s="36">
        <f>IF($B4983="","",IF(COUNTIF(Exclusions!$A:$A,$B4983)&gt;0,"Yes","No"))</f>
        <v/>
      </c>
      <c r="S4983" s="38">
        <f>IF($B4983="","",MIN(1,DAY($A4983)/IF($N4983="Superstore",Settings!$B$5,Settings!$B$4)))</f>
        <v/>
      </c>
      <c r="T4983" s="38">
        <f>IF(OR($B4983="",$G4983="",$S4983=0),"",$G4983/$S4983)</f>
        <v/>
      </c>
      <c r="U4983" s="36">
        <f>IF($T4983="","",IF($T4983&lt;Settings!$B$8,"Critical",IF($T4983&lt;Settings!$B$9,"Semi Critical","Non Critical")))</f>
        <v/>
      </c>
      <c r="V4983" s="28" t="n"/>
      <c r="Z4983">
        <f>IF($B4983="","",IFERROR(VLOOKUP($B4983,'Plan HC for CCA'!$A:$B,2,0),""))</f>
        <v/>
      </c>
      <c r="AA4983">
        <f>IF(OR($B4983="",$Z4983=""),"",IF(N($M4983)&lt;$Z4983,"Delta","No Delta"))</f>
        <v/>
      </c>
      <c r="AB4983">
        <f>IF(OR($B4983="",$Z4983=""),"",MAX(0,$Z4983-N($M4983)))</f>
        <v/>
      </c>
      <c r="AC4983" s="46">
        <f>IF($B4983="","",IFERROR(INDEX('CCA Util %'!$H:$H,MATCH($B4983,'CCA Util %'!$E:$E,0)),""))</f>
        <v/>
      </c>
      <c r="AD4983">
        <f>IF($B4983="","",IFERROR(INDEX('CCA Util %'!$G:$G,MATCH($B4983,'CCA Util %'!$E:$E,0)),""))</f>
        <v/>
      </c>
      <c r="AE4983">
        <f>IF(OR($B4983="",$U4983=""),"",$U4983&amp;" &amp; "&amp;IF(OR($AD4983="",$AD4983=0),"Util NA",$AD4983&amp;" Util"))</f>
        <v/>
      </c>
    </row>
    <row r="4984" ht="15.75" customHeight="1" s="42">
      <c r="A4984" s="41" t="n"/>
      <c r="G4984" s="38" t="n"/>
      <c r="H4984" s="38" t="n"/>
      <c r="I4984" s="38" t="n"/>
      <c r="J4984" s="38" t="n"/>
      <c r="K4984" s="38" t="n"/>
      <c r="L4984" s="38" t="n"/>
      <c r="N4984" s="36">
        <f>IF($B4984="","",IF($C4984="SUPERSTORE","Superstore","DH"))</f>
        <v/>
      </c>
      <c r="O4984" s="36">
        <f>IF($B4984="","",IFERROR(VLOOKUP($B4984,Mapping!$A:$C,2,0),"Not Mapped"))</f>
        <v/>
      </c>
      <c r="P4984" s="36">
        <f>IF($B4984="","",IFERROR(VLOOKUP($B4984,Mapping!$A:$C,3,0),"Not Mapped"))</f>
        <v/>
      </c>
      <c r="Q4984" s="36">
        <f>IF($B4984="","",IFERROR(VLOOKUP($O4984,Leaders!$A:$B,2,0),"Not Mapped"))</f>
        <v/>
      </c>
      <c r="R4984" s="36">
        <f>IF($B4984="","",IF(COUNTIF(Exclusions!$A:$A,$B4984)&gt;0,"Yes","No"))</f>
        <v/>
      </c>
      <c r="S4984" s="38">
        <f>IF($B4984="","",MIN(1,DAY($A4984)/IF($N4984="Superstore",Settings!$B$5,Settings!$B$4)))</f>
        <v/>
      </c>
      <c r="T4984" s="38">
        <f>IF(OR($B4984="",$G4984="",$S4984=0),"",$G4984/$S4984)</f>
        <v/>
      </c>
      <c r="U4984" s="36">
        <f>IF($T4984="","",IF($T4984&lt;Settings!$B$8,"Critical",IF($T4984&lt;Settings!$B$9,"Semi Critical","Non Critical")))</f>
        <v/>
      </c>
      <c r="V4984" s="28" t="n"/>
      <c r="Z4984">
        <f>IF($B4984="","",IFERROR(VLOOKUP($B4984,'Plan HC for CCA'!$A:$B,2,0),""))</f>
        <v/>
      </c>
      <c r="AA4984">
        <f>IF(OR($B4984="",$Z4984=""),"",IF(N($M4984)&lt;$Z4984,"Delta","No Delta"))</f>
        <v/>
      </c>
      <c r="AB4984">
        <f>IF(OR($B4984="",$Z4984=""),"",MAX(0,$Z4984-N($M4984)))</f>
        <v/>
      </c>
      <c r="AC4984" s="46">
        <f>IF($B4984="","",IFERROR(INDEX('CCA Util %'!$H:$H,MATCH($B4984,'CCA Util %'!$E:$E,0)),""))</f>
        <v/>
      </c>
      <c r="AD4984">
        <f>IF($B4984="","",IFERROR(INDEX('CCA Util %'!$G:$G,MATCH($B4984,'CCA Util %'!$E:$E,0)),""))</f>
        <v/>
      </c>
      <c r="AE4984">
        <f>IF(OR($B4984="",$U4984=""),"",$U4984&amp;" &amp; "&amp;IF(OR($AD4984="",$AD4984=0),"Util NA",$AD4984&amp;" Util"))</f>
        <v/>
      </c>
    </row>
    <row r="4985" ht="15.75" customHeight="1" s="42">
      <c r="A4985" s="41" t="n"/>
      <c r="G4985" s="38" t="n"/>
      <c r="H4985" s="38" t="n"/>
      <c r="I4985" s="38" t="n"/>
      <c r="J4985" s="38" t="n"/>
      <c r="K4985" s="38" t="n"/>
      <c r="L4985" s="38" t="n"/>
      <c r="N4985" s="36">
        <f>IF($B4985="","",IF($C4985="SUPERSTORE","Superstore","DH"))</f>
        <v/>
      </c>
      <c r="O4985" s="36">
        <f>IF($B4985="","",IFERROR(VLOOKUP($B4985,Mapping!$A:$C,2,0),"Not Mapped"))</f>
        <v/>
      </c>
      <c r="P4985" s="36">
        <f>IF($B4985="","",IFERROR(VLOOKUP($B4985,Mapping!$A:$C,3,0),"Not Mapped"))</f>
        <v/>
      </c>
      <c r="Q4985" s="36">
        <f>IF($B4985="","",IFERROR(VLOOKUP($O4985,Leaders!$A:$B,2,0),"Not Mapped"))</f>
        <v/>
      </c>
      <c r="R4985" s="36">
        <f>IF($B4985="","",IF(COUNTIF(Exclusions!$A:$A,$B4985)&gt;0,"Yes","No"))</f>
        <v/>
      </c>
      <c r="S4985" s="38">
        <f>IF($B4985="","",MIN(1,DAY($A4985)/IF($N4985="Superstore",Settings!$B$5,Settings!$B$4)))</f>
        <v/>
      </c>
      <c r="T4985" s="38">
        <f>IF(OR($B4985="",$G4985="",$S4985=0),"",$G4985/$S4985)</f>
        <v/>
      </c>
      <c r="U4985" s="36">
        <f>IF($T4985="","",IF($T4985&lt;Settings!$B$8,"Critical",IF($T4985&lt;Settings!$B$9,"Semi Critical","Non Critical")))</f>
        <v/>
      </c>
      <c r="V4985" s="28" t="n"/>
      <c r="Z4985">
        <f>IF($B4985="","",IFERROR(VLOOKUP($B4985,'Plan HC for CCA'!$A:$B,2,0),""))</f>
        <v/>
      </c>
      <c r="AA4985">
        <f>IF(OR($B4985="",$Z4985=""),"",IF(N($M4985)&lt;$Z4985,"Delta","No Delta"))</f>
        <v/>
      </c>
      <c r="AB4985">
        <f>IF(OR($B4985="",$Z4985=""),"",MAX(0,$Z4985-N($M4985)))</f>
        <v/>
      </c>
      <c r="AC4985" s="46">
        <f>IF($B4985="","",IFERROR(INDEX('CCA Util %'!$H:$H,MATCH($B4985,'CCA Util %'!$E:$E,0)),""))</f>
        <v/>
      </c>
      <c r="AD4985">
        <f>IF($B4985="","",IFERROR(INDEX('CCA Util %'!$G:$G,MATCH($B4985,'CCA Util %'!$E:$E,0)),""))</f>
        <v/>
      </c>
      <c r="AE4985">
        <f>IF(OR($B4985="",$U4985=""),"",$U4985&amp;" &amp; "&amp;IF(OR($AD4985="",$AD4985=0),"Util NA",$AD4985&amp;" Util"))</f>
        <v/>
      </c>
    </row>
    <row r="4986" ht="15.75" customHeight="1" s="42">
      <c r="A4986" s="41" t="n"/>
      <c r="G4986" s="38" t="n"/>
      <c r="H4986" s="38" t="n"/>
      <c r="I4986" s="38" t="n"/>
      <c r="J4986" s="38" t="n"/>
      <c r="K4986" s="38" t="n"/>
      <c r="L4986" s="38" t="n"/>
      <c r="N4986" s="36">
        <f>IF($B4986="","",IF($C4986="SUPERSTORE","Superstore","DH"))</f>
        <v/>
      </c>
      <c r="O4986" s="36">
        <f>IF($B4986="","",IFERROR(VLOOKUP($B4986,Mapping!$A:$C,2,0),"Not Mapped"))</f>
        <v/>
      </c>
      <c r="P4986" s="36">
        <f>IF($B4986="","",IFERROR(VLOOKUP($B4986,Mapping!$A:$C,3,0),"Not Mapped"))</f>
        <v/>
      </c>
      <c r="Q4986" s="36">
        <f>IF($B4986="","",IFERROR(VLOOKUP($O4986,Leaders!$A:$B,2,0),"Not Mapped"))</f>
        <v/>
      </c>
      <c r="R4986" s="36">
        <f>IF($B4986="","",IF(COUNTIF(Exclusions!$A:$A,$B4986)&gt;0,"Yes","No"))</f>
        <v/>
      </c>
      <c r="S4986" s="38">
        <f>IF($B4986="","",MIN(1,DAY($A4986)/IF($N4986="Superstore",Settings!$B$5,Settings!$B$4)))</f>
        <v/>
      </c>
      <c r="T4986" s="38">
        <f>IF(OR($B4986="",$G4986="",$S4986=0),"",$G4986/$S4986)</f>
        <v/>
      </c>
      <c r="U4986" s="36">
        <f>IF($T4986="","",IF($T4986&lt;Settings!$B$8,"Critical",IF($T4986&lt;Settings!$B$9,"Semi Critical","Non Critical")))</f>
        <v/>
      </c>
      <c r="V4986" s="28" t="n"/>
      <c r="Z4986">
        <f>IF($B4986="","",IFERROR(VLOOKUP($B4986,'Plan HC for CCA'!$A:$B,2,0),""))</f>
        <v/>
      </c>
      <c r="AA4986">
        <f>IF(OR($B4986="",$Z4986=""),"",IF(N($M4986)&lt;$Z4986,"Delta","No Delta"))</f>
        <v/>
      </c>
      <c r="AB4986">
        <f>IF(OR($B4986="",$Z4986=""),"",MAX(0,$Z4986-N($M4986)))</f>
        <v/>
      </c>
      <c r="AC4986" s="46">
        <f>IF($B4986="","",IFERROR(INDEX('CCA Util %'!$H:$H,MATCH($B4986,'CCA Util %'!$E:$E,0)),""))</f>
        <v/>
      </c>
      <c r="AD4986">
        <f>IF($B4986="","",IFERROR(INDEX('CCA Util %'!$G:$G,MATCH($B4986,'CCA Util %'!$E:$E,0)),""))</f>
        <v/>
      </c>
      <c r="AE4986">
        <f>IF(OR($B4986="",$U4986=""),"",$U4986&amp;" &amp; "&amp;IF(OR($AD4986="",$AD4986=0),"Util NA",$AD4986&amp;" Util"))</f>
        <v/>
      </c>
    </row>
    <row r="4987" ht="15.75" customHeight="1" s="42">
      <c r="A4987" s="41" t="n"/>
      <c r="G4987" s="38" t="n"/>
      <c r="H4987" s="38" t="n"/>
      <c r="I4987" s="38" t="n"/>
      <c r="J4987" s="38" t="n"/>
      <c r="K4987" s="38" t="n"/>
      <c r="L4987" s="38" t="n"/>
      <c r="N4987" s="36">
        <f>IF($B4987="","",IF($C4987="SUPERSTORE","Superstore","DH"))</f>
        <v/>
      </c>
      <c r="O4987" s="36">
        <f>IF($B4987="","",IFERROR(VLOOKUP($B4987,Mapping!$A:$C,2,0),"Not Mapped"))</f>
        <v/>
      </c>
      <c r="P4987" s="36">
        <f>IF($B4987="","",IFERROR(VLOOKUP($B4987,Mapping!$A:$C,3,0),"Not Mapped"))</f>
        <v/>
      </c>
      <c r="Q4987" s="36">
        <f>IF($B4987="","",IFERROR(VLOOKUP($O4987,Leaders!$A:$B,2,0),"Not Mapped"))</f>
        <v/>
      </c>
      <c r="R4987" s="36">
        <f>IF($B4987="","",IF(COUNTIF(Exclusions!$A:$A,$B4987)&gt;0,"Yes","No"))</f>
        <v/>
      </c>
      <c r="S4987" s="38">
        <f>IF($B4987="","",MIN(1,DAY($A4987)/IF($N4987="Superstore",Settings!$B$5,Settings!$B$4)))</f>
        <v/>
      </c>
      <c r="T4987" s="38">
        <f>IF(OR($B4987="",$G4987="",$S4987=0),"",$G4987/$S4987)</f>
        <v/>
      </c>
      <c r="U4987" s="36">
        <f>IF($T4987="","",IF($T4987&lt;Settings!$B$8,"Critical",IF($T4987&lt;Settings!$B$9,"Semi Critical","Non Critical")))</f>
        <v/>
      </c>
      <c r="V4987" s="28" t="n"/>
      <c r="Z4987">
        <f>IF($B4987="","",IFERROR(VLOOKUP($B4987,'Plan HC for CCA'!$A:$B,2,0),""))</f>
        <v/>
      </c>
      <c r="AA4987">
        <f>IF(OR($B4987="",$Z4987=""),"",IF(N($M4987)&lt;$Z4987,"Delta","No Delta"))</f>
        <v/>
      </c>
      <c r="AB4987">
        <f>IF(OR($B4987="",$Z4987=""),"",MAX(0,$Z4987-N($M4987)))</f>
        <v/>
      </c>
      <c r="AC4987" s="46">
        <f>IF($B4987="","",IFERROR(INDEX('CCA Util %'!$H:$H,MATCH($B4987,'CCA Util %'!$E:$E,0)),""))</f>
        <v/>
      </c>
      <c r="AD4987">
        <f>IF($B4987="","",IFERROR(INDEX('CCA Util %'!$G:$G,MATCH($B4987,'CCA Util %'!$E:$E,0)),""))</f>
        <v/>
      </c>
      <c r="AE4987">
        <f>IF(OR($B4987="",$U4987=""),"",$U4987&amp;" &amp; "&amp;IF(OR($AD4987="",$AD4987=0),"Util NA",$AD4987&amp;" Util"))</f>
        <v/>
      </c>
    </row>
    <row r="4988" ht="15.75" customHeight="1" s="42">
      <c r="A4988" s="41" t="n"/>
      <c r="G4988" s="38" t="n"/>
      <c r="H4988" s="38" t="n"/>
      <c r="I4988" s="38" t="n"/>
      <c r="J4988" s="38" t="n"/>
      <c r="K4988" s="38" t="n"/>
      <c r="L4988" s="38" t="n"/>
      <c r="N4988" s="36">
        <f>IF($B4988="","",IF($C4988="SUPERSTORE","Superstore","DH"))</f>
        <v/>
      </c>
      <c r="O4988" s="36">
        <f>IF($B4988="","",IFERROR(VLOOKUP($B4988,Mapping!$A:$C,2,0),"Not Mapped"))</f>
        <v/>
      </c>
      <c r="P4988" s="36">
        <f>IF($B4988="","",IFERROR(VLOOKUP($B4988,Mapping!$A:$C,3,0),"Not Mapped"))</f>
        <v/>
      </c>
      <c r="Q4988" s="36">
        <f>IF($B4988="","",IFERROR(VLOOKUP($O4988,Leaders!$A:$B,2,0),"Not Mapped"))</f>
        <v/>
      </c>
      <c r="R4988" s="36">
        <f>IF($B4988="","",IF(COUNTIF(Exclusions!$A:$A,$B4988)&gt;0,"Yes","No"))</f>
        <v/>
      </c>
      <c r="S4988" s="38">
        <f>IF($B4988="","",MIN(1,DAY($A4988)/IF($N4988="Superstore",Settings!$B$5,Settings!$B$4)))</f>
        <v/>
      </c>
      <c r="T4988" s="38">
        <f>IF(OR($B4988="",$G4988="",$S4988=0),"",$G4988/$S4988)</f>
        <v/>
      </c>
      <c r="U4988" s="36">
        <f>IF($T4988="","",IF($T4988&lt;Settings!$B$8,"Critical",IF($T4988&lt;Settings!$B$9,"Semi Critical","Non Critical")))</f>
        <v/>
      </c>
      <c r="V4988" s="28" t="n"/>
      <c r="Z4988">
        <f>IF($B4988="","",IFERROR(VLOOKUP($B4988,'Plan HC for CCA'!$A:$B,2,0),""))</f>
        <v/>
      </c>
      <c r="AA4988">
        <f>IF(OR($B4988="",$Z4988=""),"",IF(N($M4988)&lt;$Z4988,"Delta","No Delta"))</f>
        <v/>
      </c>
      <c r="AB4988">
        <f>IF(OR($B4988="",$Z4988=""),"",MAX(0,$Z4988-N($M4988)))</f>
        <v/>
      </c>
      <c r="AC4988" s="46">
        <f>IF($B4988="","",IFERROR(INDEX('CCA Util %'!$H:$H,MATCH($B4988,'CCA Util %'!$E:$E,0)),""))</f>
        <v/>
      </c>
      <c r="AD4988">
        <f>IF($B4988="","",IFERROR(INDEX('CCA Util %'!$G:$G,MATCH($B4988,'CCA Util %'!$E:$E,0)),""))</f>
        <v/>
      </c>
      <c r="AE4988">
        <f>IF(OR($B4988="",$U4988=""),"",$U4988&amp;" &amp; "&amp;IF(OR($AD4988="",$AD4988=0),"Util NA",$AD4988&amp;" Util"))</f>
        <v/>
      </c>
    </row>
    <row r="4989" ht="15.75" customHeight="1" s="42">
      <c r="A4989" s="41" t="n"/>
      <c r="G4989" s="38" t="n"/>
      <c r="H4989" s="38" t="n"/>
      <c r="I4989" s="38" t="n"/>
      <c r="J4989" s="38" t="n"/>
      <c r="K4989" s="38" t="n"/>
      <c r="L4989" s="38" t="n"/>
      <c r="N4989" s="36">
        <f>IF($B4989="","",IF($C4989="SUPERSTORE","Superstore","DH"))</f>
        <v/>
      </c>
      <c r="O4989" s="36">
        <f>IF($B4989="","",IFERROR(VLOOKUP($B4989,Mapping!$A:$C,2,0),"Not Mapped"))</f>
        <v/>
      </c>
      <c r="P4989" s="36">
        <f>IF($B4989="","",IFERROR(VLOOKUP($B4989,Mapping!$A:$C,3,0),"Not Mapped"))</f>
        <v/>
      </c>
      <c r="Q4989" s="36">
        <f>IF($B4989="","",IFERROR(VLOOKUP($O4989,Leaders!$A:$B,2,0),"Not Mapped"))</f>
        <v/>
      </c>
      <c r="R4989" s="36">
        <f>IF($B4989="","",IF(COUNTIF(Exclusions!$A:$A,$B4989)&gt;0,"Yes","No"))</f>
        <v/>
      </c>
      <c r="S4989" s="38">
        <f>IF($B4989="","",MIN(1,DAY($A4989)/IF($N4989="Superstore",Settings!$B$5,Settings!$B$4)))</f>
        <v/>
      </c>
      <c r="T4989" s="38">
        <f>IF(OR($B4989="",$G4989="",$S4989=0),"",$G4989/$S4989)</f>
        <v/>
      </c>
      <c r="U4989" s="36">
        <f>IF($T4989="","",IF($T4989&lt;Settings!$B$8,"Critical",IF($T4989&lt;Settings!$B$9,"Semi Critical","Non Critical")))</f>
        <v/>
      </c>
      <c r="V4989" s="28" t="n"/>
      <c r="Z4989">
        <f>IF($B4989="","",IFERROR(VLOOKUP($B4989,'Plan HC for CCA'!$A:$B,2,0),""))</f>
        <v/>
      </c>
      <c r="AA4989">
        <f>IF(OR($B4989="",$Z4989=""),"",IF(N($M4989)&lt;$Z4989,"Delta","No Delta"))</f>
        <v/>
      </c>
      <c r="AB4989">
        <f>IF(OR($B4989="",$Z4989=""),"",MAX(0,$Z4989-N($M4989)))</f>
        <v/>
      </c>
      <c r="AC4989" s="46">
        <f>IF($B4989="","",IFERROR(INDEX('CCA Util %'!$H:$H,MATCH($B4989,'CCA Util %'!$E:$E,0)),""))</f>
        <v/>
      </c>
      <c r="AD4989">
        <f>IF($B4989="","",IFERROR(INDEX('CCA Util %'!$G:$G,MATCH($B4989,'CCA Util %'!$E:$E,0)),""))</f>
        <v/>
      </c>
      <c r="AE4989">
        <f>IF(OR($B4989="",$U4989=""),"",$U4989&amp;" &amp; "&amp;IF(OR($AD4989="",$AD4989=0),"Util NA",$AD4989&amp;" Util"))</f>
        <v/>
      </c>
    </row>
    <row r="4990" ht="15.75" customHeight="1" s="42">
      <c r="A4990" s="41" t="n"/>
      <c r="G4990" s="38" t="n"/>
      <c r="H4990" s="38" t="n"/>
      <c r="I4990" s="38" t="n"/>
      <c r="J4990" s="38" t="n"/>
      <c r="K4990" s="38" t="n"/>
      <c r="L4990" s="38" t="n"/>
      <c r="N4990" s="36">
        <f>IF($B4990="","",IF($C4990="SUPERSTORE","Superstore","DH"))</f>
        <v/>
      </c>
      <c r="O4990" s="36">
        <f>IF($B4990="","",IFERROR(VLOOKUP($B4990,Mapping!$A:$C,2,0),"Not Mapped"))</f>
        <v/>
      </c>
      <c r="P4990" s="36">
        <f>IF($B4990="","",IFERROR(VLOOKUP($B4990,Mapping!$A:$C,3,0),"Not Mapped"))</f>
        <v/>
      </c>
      <c r="Q4990" s="36">
        <f>IF($B4990="","",IFERROR(VLOOKUP($O4990,Leaders!$A:$B,2,0),"Not Mapped"))</f>
        <v/>
      </c>
      <c r="R4990" s="36">
        <f>IF($B4990="","",IF(COUNTIF(Exclusions!$A:$A,$B4990)&gt;0,"Yes","No"))</f>
        <v/>
      </c>
      <c r="S4990" s="38">
        <f>IF($B4990="","",MIN(1,DAY($A4990)/IF($N4990="Superstore",Settings!$B$5,Settings!$B$4)))</f>
        <v/>
      </c>
      <c r="T4990" s="38">
        <f>IF(OR($B4990="",$G4990="",$S4990=0),"",$G4990/$S4990)</f>
        <v/>
      </c>
      <c r="U4990" s="36">
        <f>IF($T4990="","",IF($T4990&lt;Settings!$B$8,"Critical",IF($T4990&lt;Settings!$B$9,"Semi Critical","Non Critical")))</f>
        <v/>
      </c>
      <c r="V4990" s="28" t="n"/>
      <c r="Z4990">
        <f>IF($B4990="","",IFERROR(VLOOKUP($B4990,'Plan HC for CCA'!$A:$B,2,0),""))</f>
        <v/>
      </c>
      <c r="AA4990">
        <f>IF(OR($B4990="",$Z4990=""),"",IF(N($M4990)&lt;$Z4990,"Delta","No Delta"))</f>
        <v/>
      </c>
      <c r="AB4990">
        <f>IF(OR($B4990="",$Z4990=""),"",MAX(0,$Z4990-N($M4990)))</f>
        <v/>
      </c>
      <c r="AC4990" s="46">
        <f>IF($B4990="","",IFERROR(INDEX('CCA Util %'!$H:$H,MATCH($B4990,'CCA Util %'!$E:$E,0)),""))</f>
        <v/>
      </c>
      <c r="AD4990">
        <f>IF($B4990="","",IFERROR(INDEX('CCA Util %'!$G:$G,MATCH($B4990,'CCA Util %'!$E:$E,0)),""))</f>
        <v/>
      </c>
      <c r="AE4990">
        <f>IF(OR($B4990="",$U4990=""),"",$U4990&amp;" &amp; "&amp;IF(OR($AD4990="",$AD4990=0),"Util NA",$AD4990&amp;" Util"))</f>
        <v/>
      </c>
    </row>
    <row r="4991" ht="15.75" customHeight="1" s="42">
      <c r="A4991" s="41" t="n"/>
      <c r="G4991" s="38" t="n"/>
      <c r="H4991" s="38" t="n"/>
      <c r="I4991" s="38" t="n"/>
      <c r="J4991" s="38" t="n"/>
      <c r="K4991" s="38" t="n"/>
      <c r="L4991" s="38" t="n"/>
      <c r="N4991" s="36">
        <f>IF($B4991="","",IF($C4991="SUPERSTORE","Superstore","DH"))</f>
        <v/>
      </c>
      <c r="O4991" s="36">
        <f>IF($B4991="","",IFERROR(VLOOKUP($B4991,Mapping!$A:$C,2,0),"Not Mapped"))</f>
        <v/>
      </c>
      <c r="P4991" s="36">
        <f>IF($B4991="","",IFERROR(VLOOKUP($B4991,Mapping!$A:$C,3,0),"Not Mapped"))</f>
        <v/>
      </c>
      <c r="Q4991" s="36">
        <f>IF($B4991="","",IFERROR(VLOOKUP($O4991,Leaders!$A:$B,2,0),"Not Mapped"))</f>
        <v/>
      </c>
      <c r="R4991" s="36">
        <f>IF($B4991="","",IF(COUNTIF(Exclusions!$A:$A,$B4991)&gt;0,"Yes","No"))</f>
        <v/>
      </c>
      <c r="S4991" s="38">
        <f>IF($B4991="","",MIN(1,DAY($A4991)/IF($N4991="Superstore",Settings!$B$5,Settings!$B$4)))</f>
        <v/>
      </c>
      <c r="T4991" s="38">
        <f>IF(OR($B4991="",$G4991="",$S4991=0),"",$G4991/$S4991)</f>
        <v/>
      </c>
      <c r="U4991" s="36">
        <f>IF($T4991="","",IF($T4991&lt;Settings!$B$8,"Critical",IF($T4991&lt;Settings!$B$9,"Semi Critical","Non Critical")))</f>
        <v/>
      </c>
      <c r="V4991" s="28" t="n"/>
      <c r="Z4991">
        <f>IF($B4991="","",IFERROR(VLOOKUP($B4991,'Plan HC for CCA'!$A:$B,2,0),""))</f>
        <v/>
      </c>
      <c r="AA4991">
        <f>IF(OR($B4991="",$Z4991=""),"",IF(N($M4991)&lt;$Z4991,"Delta","No Delta"))</f>
        <v/>
      </c>
      <c r="AB4991">
        <f>IF(OR($B4991="",$Z4991=""),"",MAX(0,$Z4991-N($M4991)))</f>
        <v/>
      </c>
      <c r="AC4991" s="46">
        <f>IF($B4991="","",IFERROR(INDEX('CCA Util %'!$H:$H,MATCH($B4991,'CCA Util %'!$E:$E,0)),""))</f>
        <v/>
      </c>
      <c r="AD4991">
        <f>IF($B4991="","",IFERROR(INDEX('CCA Util %'!$G:$G,MATCH($B4991,'CCA Util %'!$E:$E,0)),""))</f>
        <v/>
      </c>
      <c r="AE4991">
        <f>IF(OR($B4991="",$U4991=""),"",$U4991&amp;" &amp; "&amp;IF(OR($AD4991="",$AD4991=0),"Util NA",$AD4991&amp;" Util"))</f>
        <v/>
      </c>
    </row>
    <row r="4992" ht="15.75" customHeight="1" s="42">
      <c r="A4992" s="41" t="n"/>
      <c r="G4992" s="38" t="n"/>
      <c r="H4992" s="38" t="n"/>
      <c r="I4992" s="38" t="n"/>
      <c r="J4992" s="38" t="n"/>
      <c r="K4992" s="38" t="n"/>
      <c r="L4992" s="38" t="n"/>
      <c r="N4992" s="36">
        <f>IF($B4992="","",IF($C4992="SUPERSTORE","Superstore","DH"))</f>
        <v/>
      </c>
      <c r="O4992" s="36">
        <f>IF($B4992="","",IFERROR(VLOOKUP($B4992,Mapping!$A:$C,2,0),"Not Mapped"))</f>
        <v/>
      </c>
      <c r="P4992" s="36">
        <f>IF($B4992="","",IFERROR(VLOOKUP($B4992,Mapping!$A:$C,3,0),"Not Mapped"))</f>
        <v/>
      </c>
      <c r="Q4992" s="36">
        <f>IF($B4992="","",IFERROR(VLOOKUP($O4992,Leaders!$A:$B,2,0),"Not Mapped"))</f>
        <v/>
      </c>
      <c r="R4992" s="36">
        <f>IF($B4992="","",IF(COUNTIF(Exclusions!$A:$A,$B4992)&gt;0,"Yes","No"))</f>
        <v/>
      </c>
      <c r="S4992" s="38">
        <f>IF($B4992="","",MIN(1,DAY($A4992)/IF($N4992="Superstore",Settings!$B$5,Settings!$B$4)))</f>
        <v/>
      </c>
      <c r="T4992" s="38">
        <f>IF(OR($B4992="",$G4992="",$S4992=0),"",$G4992/$S4992)</f>
        <v/>
      </c>
      <c r="U4992" s="36">
        <f>IF($T4992="","",IF($T4992&lt;Settings!$B$8,"Critical",IF($T4992&lt;Settings!$B$9,"Semi Critical","Non Critical")))</f>
        <v/>
      </c>
      <c r="V4992" s="28" t="n"/>
      <c r="Z4992">
        <f>IF($B4992="","",IFERROR(VLOOKUP($B4992,'Plan HC for CCA'!$A:$B,2,0),""))</f>
        <v/>
      </c>
      <c r="AA4992">
        <f>IF(OR($B4992="",$Z4992=""),"",IF(N($M4992)&lt;$Z4992,"Delta","No Delta"))</f>
        <v/>
      </c>
      <c r="AB4992">
        <f>IF(OR($B4992="",$Z4992=""),"",MAX(0,$Z4992-N($M4992)))</f>
        <v/>
      </c>
      <c r="AC4992" s="46">
        <f>IF($B4992="","",IFERROR(INDEX('CCA Util %'!$H:$H,MATCH($B4992,'CCA Util %'!$E:$E,0)),""))</f>
        <v/>
      </c>
      <c r="AD4992">
        <f>IF($B4992="","",IFERROR(INDEX('CCA Util %'!$G:$G,MATCH($B4992,'CCA Util %'!$E:$E,0)),""))</f>
        <v/>
      </c>
      <c r="AE4992">
        <f>IF(OR($B4992="",$U4992=""),"",$U4992&amp;" &amp; "&amp;IF(OR($AD4992="",$AD4992=0),"Util NA",$AD4992&amp;" Util"))</f>
        <v/>
      </c>
    </row>
    <row r="4993" ht="15.75" customHeight="1" s="42">
      <c r="A4993" s="41" t="n"/>
      <c r="G4993" s="38" t="n"/>
      <c r="H4993" s="38" t="n"/>
      <c r="I4993" s="38" t="n"/>
      <c r="J4993" s="38" t="n"/>
      <c r="K4993" s="38" t="n"/>
      <c r="L4993" s="38" t="n"/>
      <c r="N4993" s="36">
        <f>IF($B4993="","",IF($C4993="SUPERSTORE","Superstore","DH"))</f>
        <v/>
      </c>
      <c r="O4993" s="36">
        <f>IF($B4993="","",IFERROR(VLOOKUP($B4993,Mapping!$A:$C,2,0),"Not Mapped"))</f>
        <v/>
      </c>
      <c r="P4993" s="36">
        <f>IF($B4993="","",IFERROR(VLOOKUP($B4993,Mapping!$A:$C,3,0),"Not Mapped"))</f>
        <v/>
      </c>
      <c r="Q4993" s="36">
        <f>IF($B4993="","",IFERROR(VLOOKUP($O4993,Leaders!$A:$B,2,0),"Not Mapped"))</f>
        <v/>
      </c>
      <c r="R4993" s="36">
        <f>IF($B4993="","",IF(COUNTIF(Exclusions!$A:$A,$B4993)&gt;0,"Yes","No"))</f>
        <v/>
      </c>
      <c r="S4993" s="38">
        <f>IF($B4993="","",MIN(1,DAY($A4993)/IF($N4993="Superstore",Settings!$B$5,Settings!$B$4)))</f>
        <v/>
      </c>
      <c r="T4993" s="38">
        <f>IF(OR($B4993="",$G4993="",$S4993=0),"",$G4993/$S4993)</f>
        <v/>
      </c>
      <c r="U4993" s="36">
        <f>IF($T4993="","",IF($T4993&lt;Settings!$B$8,"Critical",IF($T4993&lt;Settings!$B$9,"Semi Critical","Non Critical")))</f>
        <v/>
      </c>
      <c r="V4993" s="28" t="n"/>
      <c r="Z4993">
        <f>IF($B4993="","",IFERROR(VLOOKUP($B4993,'Plan HC for CCA'!$A:$B,2,0),""))</f>
        <v/>
      </c>
      <c r="AA4993">
        <f>IF(OR($B4993="",$Z4993=""),"",IF(N($M4993)&lt;$Z4993,"Delta","No Delta"))</f>
        <v/>
      </c>
      <c r="AB4993">
        <f>IF(OR($B4993="",$Z4993=""),"",MAX(0,$Z4993-N($M4993)))</f>
        <v/>
      </c>
      <c r="AC4993" s="46">
        <f>IF($B4993="","",IFERROR(INDEX('CCA Util %'!$H:$H,MATCH($B4993,'CCA Util %'!$E:$E,0)),""))</f>
        <v/>
      </c>
      <c r="AD4993">
        <f>IF($B4993="","",IFERROR(INDEX('CCA Util %'!$G:$G,MATCH($B4993,'CCA Util %'!$E:$E,0)),""))</f>
        <v/>
      </c>
      <c r="AE4993">
        <f>IF(OR($B4993="",$U4993=""),"",$U4993&amp;" &amp; "&amp;IF(OR($AD4993="",$AD4993=0),"Util NA",$AD4993&amp;" Util"))</f>
        <v/>
      </c>
    </row>
    <row r="4994" ht="15.75" customHeight="1" s="42">
      <c r="A4994" s="41" t="n"/>
      <c r="G4994" s="38" t="n"/>
      <c r="H4994" s="38" t="n"/>
      <c r="I4994" s="38" t="n"/>
      <c r="J4994" s="38" t="n"/>
      <c r="K4994" s="38" t="n"/>
      <c r="L4994" s="38" t="n"/>
      <c r="N4994" s="36">
        <f>IF($B4994="","",IF($C4994="SUPERSTORE","Superstore","DH"))</f>
        <v/>
      </c>
      <c r="O4994" s="36">
        <f>IF($B4994="","",IFERROR(VLOOKUP($B4994,Mapping!$A:$C,2,0),"Not Mapped"))</f>
        <v/>
      </c>
      <c r="P4994" s="36">
        <f>IF($B4994="","",IFERROR(VLOOKUP($B4994,Mapping!$A:$C,3,0),"Not Mapped"))</f>
        <v/>
      </c>
      <c r="Q4994" s="36">
        <f>IF($B4994="","",IFERROR(VLOOKUP($O4994,Leaders!$A:$B,2,0),"Not Mapped"))</f>
        <v/>
      </c>
      <c r="R4994" s="36">
        <f>IF($B4994="","",IF(COUNTIF(Exclusions!$A:$A,$B4994)&gt;0,"Yes","No"))</f>
        <v/>
      </c>
      <c r="S4994" s="38">
        <f>IF($B4994="","",MIN(1,DAY($A4994)/IF($N4994="Superstore",Settings!$B$5,Settings!$B$4)))</f>
        <v/>
      </c>
      <c r="T4994" s="38">
        <f>IF(OR($B4994="",$G4994="",$S4994=0),"",$G4994/$S4994)</f>
        <v/>
      </c>
      <c r="U4994" s="36">
        <f>IF($T4994="","",IF($T4994&lt;Settings!$B$8,"Critical",IF($T4994&lt;Settings!$B$9,"Semi Critical","Non Critical")))</f>
        <v/>
      </c>
      <c r="V4994" s="28" t="n"/>
      <c r="Z4994">
        <f>IF($B4994="","",IFERROR(VLOOKUP($B4994,'Plan HC for CCA'!$A:$B,2,0),""))</f>
        <v/>
      </c>
      <c r="AA4994">
        <f>IF(OR($B4994="",$Z4994=""),"",IF(N($M4994)&lt;$Z4994,"Delta","No Delta"))</f>
        <v/>
      </c>
      <c r="AB4994">
        <f>IF(OR($B4994="",$Z4994=""),"",MAX(0,$Z4994-N($M4994)))</f>
        <v/>
      </c>
      <c r="AC4994" s="46">
        <f>IF($B4994="","",IFERROR(INDEX('CCA Util %'!$H:$H,MATCH($B4994,'CCA Util %'!$E:$E,0)),""))</f>
        <v/>
      </c>
      <c r="AD4994">
        <f>IF($B4994="","",IFERROR(INDEX('CCA Util %'!$G:$G,MATCH($B4994,'CCA Util %'!$E:$E,0)),""))</f>
        <v/>
      </c>
      <c r="AE4994">
        <f>IF(OR($B4994="",$U4994=""),"",$U4994&amp;" &amp; "&amp;IF(OR($AD4994="",$AD4994=0),"Util NA",$AD4994&amp;" Util"))</f>
        <v/>
      </c>
    </row>
    <row r="4995" ht="15.75" customHeight="1" s="42">
      <c r="A4995" s="41" t="n"/>
      <c r="G4995" s="38" t="n"/>
      <c r="H4995" s="38" t="n"/>
      <c r="I4995" s="38" t="n"/>
      <c r="J4995" s="38" t="n"/>
      <c r="K4995" s="38" t="n"/>
      <c r="L4995" s="38" t="n"/>
      <c r="N4995" s="36">
        <f>IF($B4995="","",IF($C4995="SUPERSTORE","Superstore","DH"))</f>
        <v/>
      </c>
      <c r="O4995" s="36">
        <f>IF($B4995="","",IFERROR(VLOOKUP($B4995,Mapping!$A:$C,2,0),"Not Mapped"))</f>
        <v/>
      </c>
      <c r="P4995" s="36">
        <f>IF($B4995="","",IFERROR(VLOOKUP($B4995,Mapping!$A:$C,3,0),"Not Mapped"))</f>
        <v/>
      </c>
      <c r="Q4995" s="36">
        <f>IF($B4995="","",IFERROR(VLOOKUP($O4995,Leaders!$A:$B,2,0),"Not Mapped"))</f>
        <v/>
      </c>
      <c r="R4995" s="36">
        <f>IF($B4995="","",IF(COUNTIF(Exclusions!$A:$A,$B4995)&gt;0,"Yes","No"))</f>
        <v/>
      </c>
      <c r="S4995" s="38">
        <f>IF($B4995="","",MIN(1,DAY($A4995)/IF($N4995="Superstore",Settings!$B$5,Settings!$B$4)))</f>
        <v/>
      </c>
      <c r="T4995" s="38">
        <f>IF(OR($B4995="",$G4995="",$S4995=0),"",$G4995/$S4995)</f>
        <v/>
      </c>
      <c r="U4995" s="36">
        <f>IF($T4995="","",IF($T4995&lt;Settings!$B$8,"Critical",IF($T4995&lt;Settings!$B$9,"Semi Critical","Non Critical")))</f>
        <v/>
      </c>
      <c r="V4995" s="28" t="n"/>
      <c r="Z4995">
        <f>IF($B4995="","",IFERROR(VLOOKUP($B4995,'Plan HC for CCA'!$A:$B,2,0),""))</f>
        <v/>
      </c>
      <c r="AA4995">
        <f>IF(OR($B4995="",$Z4995=""),"",IF(N($M4995)&lt;$Z4995,"Delta","No Delta"))</f>
        <v/>
      </c>
      <c r="AB4995">
        <f>IF(OR($B4995="",$Z4995=""),"",MAX(0,$Z4995-N($M4995)))</f>
        <v/>
      </c>
      <c r="AC4995" s="46">
        <f>IF($B4995="","",IFERROR(INDEX('CCA Util %'!$H:$H,MATCH($B4995,'CCA Util %'!$E:$E,0)),""))</f>
        <v/>
      </c>
      <c r="AD4995">
        <f>IF($B4995="","",IFERROR(INDEX('CCA Util %'!$G:$G,MATCH($B4995,'CCA Util %'!$E:$E,0)),""))</f>
        <v/>
      </c>
      <c r="AE4995">
        <f>IF(OR($B4995="",$U4995=""),"",$U4995&amp;" &amp; "&amp;IF(OR($AD4995="",$AD4995=0),"Util NA",$AD4995&amp;" Util"))</f>
        <v/>
      </c>
    </row>
    <row r="4996" ht="15.75" customHeight="1" s="42">
      <c r="A4996" s="41" t="n"/>
      <c r="G4996" s="38" t="n"/>
      <c r="H4996" s="38" t="n"/>
      <c r="I4996" s="38" t="n"/>
      <c r="J4996" s="38" t="n"/>
      <c r="K4996" s="38" t="n"/>
      <c r="L4996" s="38" t="n"/>
      <c r="N4996" s="36">
        <f>IF($B4996="","",IF($C4996="SUPERSTORE","Superstore","DH"))</f>
        <v/>
      </c>
      <c r="O4996" s="36">
        <f>IF($B4996="","",IFERROR(VLOOKUP($B4996,Mapping!$A:$C,2,0),"Not Mapped"))</f>
        <v/>
      </c>
      <c r="P4996" s="36">
        <f>IF($B4996="","",IFERROR(VLOOKUP($B4996,Mapping!$A:$C,3,0),"Not Mapped"))</f>
        <v/>
      </c>
      <c r="Q4996" s="36">
        <f>IF($B4996="","",IFERROR(VLOOKUP($O4996,Leaders!$A:$B,2,0),"Not Mapped"))</f>
        <v/>
      </c>
      <c r="R4996" s="36">
        <f>IF($B4996="","",IF(COUNTIF(Exclusions!$A:$A,$B4996)&gt;0,"Yes","No"))</f>
        <v/>
      </c>
      <c r="S4996" s="38">
        <f>IF($B4996="","",MIN(1,DAY($A4996)/IF($N4996="Superstore",Settings!$B$5,Settings!$B$4)))</f>
        <v/>
      </c>
      <c r="T4996" s="38">
        <f>IF(OR($B4996="",$G4996="",$S4996=0),"",$G4996/$S4996)</f>
        <v/>
      </c>
      <c r="U4996" s="36">
        <f>IF($T4996="","",IF($T4996&lt;Settings!$B$8,"Critical",IF($T4996&lt;Settings!$B$9,"Semi Critical","Non Critical")))</f>
        <v/>
      </c>
      <c r="V4996" s="28" t="n"/>
      <c r="Z4996">
        <f>IF($B4996="","",IFERROR(VLOOKUP($B4996,'Plan HC for CCA'!$A:$B,2,0),""))</f>
        <v/>
      </c>
      <c r="AA4996">
        <f>IF(OR($B4996="",$Z4996=""),"",IF(N($M4996)&lt;$Z4996,"Delta","No Delta"))</f>
        <v/>
      </c>
      <c r="AB4996">
        <f>IF(OR($B4996="",$Z4996=""),"",MAX(0,$Z4996-N($M4996)))</f>
        <v/>
      </c>
      <c r="AC4996" s="46">
        <f>IF($B4996="","",IFERROR(INDEX('CCA Util %'!$H:$H,MATCH($B4996,'CCA Util %'!$E:$E,0)),""))</f>
        <v/>
      </c>
      <c r="AD4996">
        <f>IF($B4996="","",IFERROR(INDEX('CCA Util %'!$G:$G,MATCH($B4996,'CCA Util %'!$E:$E,0)),""))</f>
        <v/>
      </c>
      <c r="AE4996">
        <f>IF(OR($B4996="",$U4996=""),"",$U4996&amp;" &amp; "&amp;IF(OR($AD4996="",$AD4996=0),"Util NA",$AD4996&amp;" Util"))</f>
        <v/>
      </c>
    </row>
    <row r="4997" ht="15.75" customHeight="1" s="42">
      <c r="A4997" s="41" t="n"/>
      <c r="G4997" s="38" t="n"/>
      <c r="H4997" s="38" t="n"/>
      <c r="I4997" s="38" t="n"/>
      <c r="J4997" s="38" t="n"/>
      <c r="K4997" s="38" t="n"/>
      <c r="L4997" s="38" t="n"/>
      <c r="N4997" s="36">
        <f>IF($B4997="","",IF($C4997="SUPERSTORE","Superstore","DH"))</f>
        <v/>
      </c>
      <c r="O4997" s="36">
        <f>IF($B4997="","",IFERROR(VLOOKUP($B4997,Mapping!$A:$C,2,0),"Not Mapped"))</f>
        <v/>
      </c>
      <c r="P4997" s="36">
        <f>IF($B4997="","",IFERROR(VLOOKUP($B4997,Mapping!$A:$C,3,0),"Not Mapped"))</f>
        <v/>
      </c>
      <c r="Q4997" s="36">
        <f>IF($B4997="","",IFERROR(VLOOKUP($O4997,Leaders!$A:$B,2,0),"Not Mapped"))</f>
        <v/>
      </c>
      <c r="R4997" s="36">
        <f>IF($B4997="","",IF(COUNTIF(Exclusions!$A:$A,$B4997)&gt;0,"Yes","No"))</f>
        <v/>
      </c>
      <c r="S4997" s="38">
        <f>IF($B4997="","",MIN(1,DAY($A4997)/IF($N4997="Superstore",Settings!$B$5,Settings!$B$4)))</f>
        <v/>
      </c>
      <c r="T4997" s="38">
        <f>IF(OR($B4997="",$G4997="",$S4997=0),"",$G4997/$S4997)</f>
        <v/>
      </c>
      <c r="U4997" s="36">
        <f>IF($T4997="","",IF($T4997&lt;Settings!$B$8,"Critical",IF($T4997&lt;Settings!$B$9,"Semi Critical","Non Critical")))</f>
        <v/>
      </c>
      <c r="V4997" s="28" t="n"/>
      <c r="Z4997">
        <f>IF($B4997="","",IFERROR(VLOOKUP($B4997,'Plan HC for CCA'!$A:$B,2,0),""))</f>
        <v/>
      </c>
      <c r="AA4997">
        <f>IF(OR($B4997="",$Z4997=""),"",IF(N($M4997)&lt;$Z4997,"Delta","No Delta"))</f>
        <v/>
      </c>
      <c r="AB4997">
        <f>IF(OR($B4997="",$Z4997=""),"",MAX(0,$Z4997-N($M4997)))</f>
        <v/>
      </c>
      <c r="AC4997" s="46">
        <f>IF($B4997="","",IFERROR(INDEX('CCA Util %'!$H:$H,MATCH($B4997,'CCA Util %'!$E:$E,0)),""))</f>
        <v/>
      </c>
      <c r="AD4997">
        <f>IF($B4997="","",IFERROR(INDEX('CCA Util %'!$G:$G,MATCH($B4997,'CCA Util %'!$E:$E,0)),""))</f>
        <v/>
      </c>
      <c r="AE4997">
        <f>IF(OR($B4997="",$U4997=""),"",$U4997&amp;" &amp; "&amp;IF(OR($AD4997="",$AD4997=0),"Util NA",$AD4997&amp;" Util"))</f>
        <v/>
      </c>
    </row>
    <row r="4998" ht="15.75" customHeight="1" s="42">
      <c r="A4998" s="41" t="n"/>
      <c r="G4998" s="38" t="n"/>
      <c r="H4998" s="38" t="n"/>
      <c r="I4998" s="38" t="n"/>
      <c r="J4998" s="38" t="n"/>
      <c r="K4998" s="38" t="n"/>
      <c r="L4998" s="38" t="n"/>
      <c r="N4998" s="36">
        <f>IF($B4998="","",IF($C4998="SUPERSTORE","Superstore","DH"))</f>
        <v/>
      </c>
      <c r="O4998" s="36">
        <f>IF($B4998="","",IFERROR(VLOOKUP($B4998,Mapping!$A:$C,2,0),"Not Mapped"))</f>
        <v/>
      </c>
      <c r="P4998" s="36">
        <f>IF($B4998="","",IFERROR(VLOOKUP($B4998,Mapping!$A:$C,3,0),"Not Mapped"))</f>
        <v/>
      </c>
      <c r="Q4998" s="36">
        <f>IF($B4998="","",IFERROR(VLOOKUP($O4998,Leaders!$A:$B,2,0),"Not Mapped"))</f>
        <v/>
      </c>
      <c r="R4998" s="36">
        <f>IF($B4998="","",IF(COUNTIF(Exclusions!$A:$A,$B4998)&gt;0,"Yes","No"))</f>
        <v/>
      </c>
      <c r="S4998" s="38">
        <f>IF($B4998="","",MIN(1,DAY($A4998)/IF($N4998="Superstore",Settings!$B$5,Settings!$B$4)))</f>
        <v/>
      </c>
      <c r="T4998" s="38">
        <f>IF(OR($B4998="",$G4998="",$S4998=0),"",$G4998/$S4998)</f>
        <v/>
      </c>
      <c r="U4998" s="36">
        <f>IF($T4998="","",IF($T4998&lt;Settings!$B$8,"Critical",IF($T4998&lt;Settings!$B$9,"Semi Critical","Non Critical")))</f>
        <v/>
      </c>
      <c r="V4998" s="28" t="n"/>
      <c r="Z4998">
        <f>IF($B4998="","",IFERROR(VLOOKUP($B4998,'Plan HC for CCA'!$A:$B,2,0),""))</f>
        <v/>
      </c>
      <c r="AA4998">
        <f>IF(OR($B4998="",$Z4998=""),"",IF(N($M4998)&lt;$Z4998,"Delta","No Delta"))</f>
        <v/>
      </c>
      <c r="AB4998">
        <f>IF(OR($B4998="",$Z4998=""),"",MAX(0,$Z4998-N($M4998)))</f>
        <v/>
      </c>
      <c r="AC4998" s="46">
        <f>IF($B4998="","",IFERROR(INDEX('CCA Util %'!$H:$H,MATCH($B4998,'CCA Util %'!$E:$E,0)),""))</f>
        <v/>
      </c>
      <c r="AD4998">
        <f>IF($B4998="","",IFERROR(INDEX('CCA Util %'!$G:$G,MATCH($B4998,'CCA Util %'!$E:$E,0)),""))</f>
        <v/>
      </c>
      <c r="AE4998">
        <f>IF(OR($B4998="",$U4998=""),"",$U4998&amp;" &amp; "&amp;IF(OR($AD4998="",$AD4998=0),"Util NA",$AD4998&amp;" Util"))</f>
        <v/>
      </c>
    </row>
    <row r="4999" ht="15.75" customHeight="1" s="42">
      <c r="A4999" s="41" t="n"/>
      <c r="G4999" s="38" t="n"/>
      <c r="H4999" s="38" t="n"/>
      <c r="I4999" s="38" t="n"/>
      <c r="J4999" s="38" t="n"/>
      <c r="K4999" s="38" t="n"/>
      <c r="L4999" s="38" t="n"/>
      <c r="N4999" s="36">
        <f>IF($B4999="","",IF($C4999="SUPERSTORE","Superstore","DH"))</f>
        <v/>
      </c>
      <c r="O4999" s="36">
        <f>IF($B4999="","",IFERROR(VLOOKUP($B4999,Mapping!$A:$C,2,0),"Not Mapped"))</f>
        <v/>
      </c>
      <c r="P4999" s="36">
        <f>IF($B4999="","",IFERROR(VLOOKUP($B4999,Mapping!$A:$C,3,0),"Not Mapped"))</f>
        <v/>
      </c>
      <c r="Q4999" s="36">
        <f>IF($B4999="","",IFERROR(VLOOKUP($O4999,Leaders!$A:$B,2,0),"Not Mapped"))</f>
        <v/>
      </c>
      <c r="R4999" s="36">
        <f>IF($B4999="","",IF(COUNTIF(Exclusions!$A:$A,$B4999)&gt;0,"Yes","No"))</f>
        <v/>
      </c>
      <c r="S4999" s="38">
        <f>IF($B4999="","",MIN(1,DAY($A4999)/IF($N4999="Superstore",Settings!$B$5,Settings!$B$4)))</f>
        <v/>
      </c>
      <c r="T4999" s="38">
        <f>IF(OR($B4999="",$G4999="",$S4999=0),"",$G4999/$S4999)</f>
        <v/>
      </c>
      <c r="U4999" s="36">
        <f>IF($T4999="","",IF($T4999&lt;Settings!$B$8,"Critical",IF($T4999&lt;Settings!$B$9,"Semi Critical","Non Critical")))</f>
        <v/>
      </c>
      <c r="V4999" s="28" t="n"/>
      <c r="Z4999">
        <f>IF($B4999="","",IFERROR(VLOOKUP($B4999,'Plan HC for CCA'!$A:$B,2,0),""))</f>
        <v/>
      </c>
      <c r="AA4999">
        <f>IF(OR($B4999="",$Z4999=""),"",IF(N($M4999)&lt;$Z4999,"Delta","No Delta"))</f>
        <v/>
      </c>
      <c r="AB4999">
        <f>IF(OR($B4999="",$Z4999=""),"",MAX(0,$Z4999-N($M4999)))</f>
        <v/>
      </c>
      <c r="AC4999" s="46">
        <f>IF($B4999="","",IFERROR(INDEX('CCA Util %'!$H:$H,MATCH($B4999,'CCA Util %'!$E:$E,0)),""))</f>
        <v/>
      </c>
      <c r="AD4999">
        <f>IF($B4999="","",IFERROR(INDEX('CCA Util %'!$G:$G,MATCH($B4999,'CCA Util %'!$E:$E,0)),""))</f>
        <v/>
      </c>
      <c r="AE4999">
        <f>IF(OR($B4999="",$U4999=""),"",$U4999&amp;" &amp; "&amp;IF(OR($AD4999="",$AD4999=0),"Util NA",$AD4999&amp;" Util"))</f>
        <v/>
      </c>
    </row>
    <row r="5000" ht="15.75" customHeight="1" s="42">
      <c r="A5000" s="41" t="n"/>
      <c r="G5000" s="38" t="n"/>
      <c r="H5000" s="38" t="n"/>
      <c r="I5000" s="38" t="n"/>
      <c r="J5000" s="38" t="n"/>
      <c r="K5000" s="38" t="n"/>
      <c r="L5000" s="38" t="n"/>
      <c r="N5000" s="36">
        <f>IF($B5000="","",IF($C5000="SUPERSTORE","Superstore","DH"))</f>
        <v/>
      </c>
      <c r="O5000" s="36">
        <f>IF($B5000="","",IFERROR(VLOOKUP($B5000,Mapping!$A:$C,2,0),"Not Mapped"))</f>
        <v/>
      </c>
      <c r="P5000" s="36">
        <f>IF($B5000="","",IFERROR(VLOOKUP($B5000,Mapping!$A:$C,3,0),"Not Mapped"))</f>
        <v/>
      </c>
      <c r="Q5000" s="36">
        <f>IF($B5000="","",IFERROR(VLOOKUP($O5000,Leaders!$A:$B,2,0),"Not Mapped"))</f>
        <v/>
      </c>
      <c r="R5000" s="36">
        <f>IF($B5000="","",IF(COUNTIF(Exclusions!$A:$A,$B5000)&gt;0,"Yes","No"))</f>
        <v/>
      </c>
      <c r="S5000" s="38">
        <f>IF($B5000="","",MIN(1,DAY($A5000)/IF($N5000="Superstore",Settings!$B$5,Settings!$B$4)))</f>
        <v/>
      </c>
      <c r="T5000" s="38">
        <f>IF(OR($B5000="",$G5000="",$S5000=0),"",$G5000/$S5000)</f>
        <v/>
      </c>
      <c r="U5000" s="36">
        <f>IF($T5000="","",IF($T5000&lt;Settings!$B$8,"Critical",IF($T5000&lt;Settings!$B$9,"Semi Critical","Non Critical")))</f>
        <v/>
      </c>
      <c r="V5000" s="28" t="n"/>
      <c r="Z5000">
        <f>IF($B5000="","",IFERROR(VLOOKUP($B5000,'Plan HC for CCA'!$A:$B,2,0),""))</f>
        <v/>
      </c>
      <c r="AA5000">
        <f>IF(OR($B5000="",$Z5000=""),"",IF(N($M5000)&lt;$Z5000,"Delta","No Delta"))</f>
        <v/>
      </c>
      <c r="AB5000">
        <f>IF(OR($B5000="",$Z5000=""),"",MAX(0,$Z5000-N($M5000)))</f>
        <v/>
      </c>
      <c r="AC5000" s="46">
        <f>IF($B5000="","",IFERROR(INDEX('CCA Util %'!$H:$H,MATCH($B5000,'CCA Util %'!$E:$E,0)),""))</f>
        <v/>
      </c>
      <c r="AD5000">
        <f>IF($B5000="","",IFERROR(INDEX('CCA Util %'!$G:$G,MATCH($B5000,'CCA Util %'!$E:$E,0)),""))</f>
        <v/>
      </c>
      <c r="AE5000">
        <f>IF(OR($B5000="",$U5000=""),"",$U5000&amp;" &amp; "&amp;IF(OR($AD5000="",$AD5000=0),"Util NA",$AD5000&amp;" Util"))</f>
        <v/>
      </c>
    </row>
    <row r="5001" ht="15.75" customHeight="1" s="42">
      <c r="A5001" s="41" t="n"/>
      <c r="G5001" s="38" t="n"/>
      <c r="H5001" s="38" t="n"/>
      <c r="I5001" s="38" t="n"/>
      <c r="J5001" s="38" t="n"/>
      <c r="K5001" s="38" t="n"/>
      <c r="L5001" s="38" t="n"/>
      <c r="N5001" s="36">
        <f>IF($B5001="","",IF($C5001="SUPERSTORE","Superstore","DH"))</f>
        <v/>
      </c>
      <c r="O5001" s="36">
        <f>IF($B5001="","",IFERROR(VLOOKUP($B5001,Mapping!$A:$C,2,0),"Not Mapped"))</f>
        <v/>
      </c>
      <c r="P5001" s="36">
        <f>IF($B5001="","",IFERROR(VLOOKUP($B5001,Mapping!$A:$C,3,0),"Not Mapped"))</f>
        <v/>
      </c>
      <c r="Q5001" s="36">
        <f>IF($B5001="","",IFERROR(VLOOKUP($O5001,Leaders!$A:$B,2,0),"Not Mapped"))</f>
        <v/>
      </c>
      <c r="R5001" s="36">
        <f>IF($B5001="","",IF(COUNTIF(Exclusions!$A:$A,$B5001)&gt;0,"Yes","No"))</f>
        <v/>
      </c>
      <c r="S5001" s="38">
        <f>IF($B5001="","",MIN(1,DAY($A5001)/IF($N5001="Superstore",Settings!$B$5,Settings!$B$4)))</f>
        <v/>
      </c>
      <c r="T5001" s="38">
        <f>IF(OR($B5001="",$G5001="",$S5001=0),"",$G5001/$S5001)</f>
        <v/>
      </c>
      <c r="U5001" s="36">
        <f>IF($T5001="","",IF($T5001&lt;Settings!$B$8,"Critical",IF($T5001&lt;Settings!$B$9,"Semi Critical","Non Critical")))</f>
        <v/>
      </c>
      <c r="V5001" s="28" t="n"/>
      <c r="Z5001">
        <f>IF($B5001="","",IFERROR(VLOOKUP($B5001,'Plan HC for CCA'!$A:$B,2,0),""))</f>
        <v/>
      </c>
      <c r="AA5001">
        <f>IF(OR($B5001="",$Z5001=""),"",IF(N($M5001)&lt;$Z5001,"Delta","No Delta"))</f>
        <v/>
      </c>
      <c r="AB5001">
        <f>IF(OR($B5001="",$Z5001=""),"",MAX(0,$Z5001-N($M5001)))</f>
        <v/>
      </c>
      <c r="AC5001" s="46">
        <f>IF($B5001="","",IFERROR(INDEX('CCA Util %'!$H:$H,MATCH($B5001,'CCA Util %'!$E:$E,0)),""))</f>
        <v/>
      </c>
      <c r="AD5001">
        <f>IF($B5001="","",IFERROR(INDEX('CCA Util %'!$G:$G,MATCH($B5001,'CCA Util %'!$E:$E,0)),""))</f>
        <v/>
      </c>
      <c r="AE5001">
        <f>IF(OR($B5001="",$U5001=""),"",$U5001&amp;" &amp; "&amp;IF(OR($AD5001="",$AD5001=0),"Util NA",$AD5001&amp;" Util"))</f>
        <v/>
      </c>
    </row>
    <row r="5002" ht="15.75" customHeight="1" s="42">
      <c r="A5002" s="41" t="n"/>
      <c r="G5002" s="38" t="n"/>
      <c r="H5002" s="38" t="n"/>
      <c r="I5002" s="38" t="n"/>
      <c r="J5002" s="38" t="n"/>
      <c r="K5002" s="38" t="n"/>
      <c r="L5002" s="38" t="n"/>
      <c r="N5002" s="36">
        <f>IF($B5002="","",IF($C5002="SUPERSTORE","Superstore","DH"))</f>
        <v/>
      </c>
      <c r="O5002" s="36">
        <f>IF($B5002="","",IFERROR(VLOOKUP($B5002,Mapping!$A:$C,2,0),"Not Mapped"))</f>
        <v/>
      </c>
      <c r="P5002" s="36">
        <f>IF($B5002="","",IFERROR(VLOOKUP($B5002,Mapping!$A:$C,3,0),"Not Mapped"))</f>
        <v/>
      </c>
      <c r="Q5002" s="36">
        <f>IF($B5002="","",IFERROR(VLOOKUP($O5002,Leaders!$A:$B,2,0),"Not Mapped"))</f>
        <v/>
      </c>
      <c r="R5002" s="36">
        <f>IF($B5002="","",IF(COUNTIF(Exclusions!$A:$A,$B5002)&gt;0,"Yes","No"))</f>
        <v/>
      </c>
      <c r="S5002" s="38">
        <f>IF($B5002="","",MIN(1,DAY($A5002)/IF($N5002="Superstore",Settings!$B$5,Settings!$B$4)))</f>
        <v/>
      </c>
      <c r="T5002" s="38">
        <f>IF(OR($B5002="",$G5002="",$S5002=0),"",$G5002/$S5002)</f>
        <v/>
      </c>
      <c r="U5002" s="36">
        <f>IF($T5002="","",IF($T5002&lt;Settings!$B$8,"Critical",IF($T5002&lt;Settings!$B$9,"Semi Critical","Non Critical")))</f>
        <v/>
      </c>
      <c r="V5002" s="28" t="n"/>
      <c r="Z5002">
        <f>IF($B5002="","",IFERROR(VLOOKUP($B5002,'Plan HC for CCA'!$A:$B,2,0),""))</f>
        <v/>
      </c>
      <c r="AA5002">
        <f>IF(OR($B5002="",$Z5002=""),"",IF(N($M5002)&lt;$Z5002,"Delta","No Delta"))</f>
        <v/>
      </c>
      <c r="AB5002">
        <f>IF(OR($B5002="",$Z5002=""),"",MAX(0,$Z5002-N($M5002)))</f>
        <v/>
      </c>
      <c r="AC5002" s="46">
        <f>IF($B5002="","",IFERROR(INDEX('CCA Util %'!$H:$H,MATCH($B5002,'CCA Util %'!$E:$E,0)),""))</f>
        <v/>
      </c>
      <c r="AD5002">
        <f>IF($B5002="","",IFERROR(INDEX('CCA Util %'!$G:$G,MATCH($B5002,'CCA Util %'!$E:$E,0)),""))</f>
        <v/>
      </c>
      <c r="AE5002">
        <f>IF(OR($B5002="",$U5002=""),"",$U5002&amp;" &amp; "&amp;IF(OR($AD5002="",$AD5002=0),"Util NA",$AD5002&amp;" Util"))</f>
        <v/>
      </c>
    </row>
    <row r="5003" ht="15.75" customHeight="1" s="42">
      <c r="A5003" s="41" t="n"/>
      <c r="G5003" s="38" t="n"/>
      <c r="H5003" s="38" t="n"/>
      <c r="I5003" s="38" t="n"/>
      <c r="J5003" s="38" t="n"/>
      <c r="K5003" s="38" t="n"/>
      <c r="L5003" s="38" t="n"/>
      <c r="N5003" s="36">
        <f>IF($B5003="","",IF($C5003="SUPERSTORE","Superstore","DH"))</f>
        <v/>
      </c>
      <c r="O5003" s="36">
        <f>IF($B5003="","",IFERROR(VLOOKUP($B5003,Mapping!$A:$C,2,0),"Not Mapped"))</f>
        <v/>
      </c>
      <c r="P5003" s="36">
        <f>IF($B5003="","",IFERROR(VLOOKUP($B5003,Mapping!$A:$C,3,0),"Not Mapped"))</f>
        <v/>
      </c>
      <c r="Q5003" s="36">
        <f>IF($B5003="","",IFERROR(VLOOKUP($O5003,Leaders!$A:$B,2,0),"Not Mapped"))</f>
        <v/>
      </c>
      <c r="R5003" s="36">
        <f>IF($B5003="","",IF(COUNTIF(Exclusions!$A:$A,$B5003)&gt;0,"Yes","No"))</f>
        <v/>
      </c>
      <c r="S5003" s="38">
        <f>IF($B5003="","",MIN(1,DAY($A5003)/IF($N5003="Superstore",Settings!$B$5,Settings!$B$4)))</f>
        <v/>
      </c>
      <c r="T5003" s="38">
        <f>IF(OR($B5003="",$G5003="",$S5003=0),"",$G5003/$S5003)</f>
        <v/>
      </c>
      <c r="U5003" s="36">
        <f>IF($T5003="","",IF($T5003&lt;Settings!$B$8,"Critical",IF($T5003&lt;Settings!$B$9,"Semi Critical","Non Critical")))</f>
        <v/>
      </c>
      <c r="V5003" s="28" t="n"/>
      <c r="Z5003">
        <f>IF($B5003="","",IFERROR(VLOOKUP($B5003,'Plan HC for CCA'!$A:$B,2,0),""))</f>
        <v/>
      </c>
      <c r="AA5003">
        <f>IF(OR($B5003="",$Z5003=""),"",IF(N($M5003)&lt;$Z5003,"Delta","No Delta"))</f>
        <v/>
      </c>
      <c r="AB5003">
        <f>IF(OR($B5003="",$Z5003=""),"",MAX(0,$Z5003-N($M5003)))</f>
        <v/>
      </c>
      <c r="AC5003" s="46">
        <f>IF($B5003="","",IFERROR(INDEX('CCA Util %'!$H:$H,MATCH($B5003,'CCA Util %'!$E:$E,0)),""))</f>
        <v/>
      </c>
      <c r="AD5003">
        <f>IF($B5003="","",IFERROR(INDEX('CCA Util %'!$G:$G,MATCH($B5003,'CCA Util %'!$E:$E,0)),""))</f>
        <v/>
      </c>
      <c r="AE5003">
        <f>IF(OR($B5003="",$U5003=""),"",$U5003&amp;" &amp; "&amp;IF(OR($AD5003="",$AD5003=0),"Util NA",$AD5003&amp;" Util"))</f>
        <v/>
      </c>
    </row>
    <row r="5004" ht="15.75" customHeight="1" s="42">
      <c r="A5004" s="41" t="n"/>
      <c r="G5004" s="38" t="n"/>
      <c r="H5004" s="38" t="n"/>
      <c r="I5004" s="38" t="n"/>
      <c r="J5004" s="38" t="n"/>
      <c r="K5004" s="38" t="n"/>
      <c r="L5004" s="38" t="n"/>
      <c r="N5004" s="36">
        <f>IF($B5004="","",IF($C5004="SUPERSTORE","Superstore","DH"))</f>
        <v/>
      </c>
      <c r="O5004" s="36">
        <f>IF($B5004="","",IFERROR(VLOOKUP($B5004,Mapping!$A:$C,2,0),"Not Mapped"))</f>
        <v/>
      </c>
      <c r="P5004" s="36">
        <f>IF($B5004="","",IFERROR(VLOOKUP($B5004,Mapping!$A:$C,3,0),"Not Mapped"))</f>
        <v/>
      </c>
      <c r="Q5004" s="36">
        <f>IF($B5004="","",IFERROR(VLOOKUP($O5004,Leaders!$A:$B,2,0),"Not Mapped"))</f>
        <v/>
      </c>
      <c r="R5004" s="36">
        <f>IF($B5004="","",IF(COUNTIF(Exclusions!$A:$A,$B5004)&gt;0,"Yes","No"))</f>
        <v/>
      </c>
      <c r="S5004" s="38">
        <f>IF($B5004="","",MIN(1,DAY($A5004)/IF($N5004="Superstore",Settings!$B$5,Settings!$B$4)))</f>
        <v/>
      </c>
      <c r="T5004" s="38">
        <f>IF(OR($B5004="",$G5004="",$S5004=0),"",$G5004/$S5004)</f>
        <v/>
      </c>
      <c r="U5004" s="36">
        <f>IF($T5004="","",IF($T5004&lt;Settings!$B$8,"Critical",IF($T5004&lt;Settings!$B$9,"Semi Critical","Non Critical")))</f>
        <v/>
      </c>
      <c r="V5004" s="28" t="n"/>
      <c r="Z5004">
        <f>IF($B5004="","",IFERROR(VLOOKUP($B5004,'Plan HC for CCA'!$A:$B,2,0),""))</f>
        <v/>
      </c>
      <c r="AA5004">
        <f>IF(OR($B5004="",$Z5004=""),"",IF(N($M5004)&lt;$Z5004,"Delta","No Delta"))</f>
        <v/>
      </c>
      <c r="AB5004">
        <f>IF(OR($B5004="",$Z5004=""),"",MAX(0,$Z5004-N($M5004)))</f>
        <v/>
      </c>
      <c r="AC5004" s="46">
        <f>IF($B5004="","",IFERROR(INDEX('CCA Util %'!$H:$H,MATCH($B5004,'CCA Util %'!$E:$E,0)),""))</f>
        <v/>
      </c>
      <c r="AD5004">
        <f>IF($B5004="","",IFERROR(INDEX('CCA Util %'!$G:$G,MATCH($B5004,'CCA Util %'!$E:$E,0)),""))</f>
        <v/>
      </c>
      <c r="AE5004">
        <f>IF(OR($B5004="",$U5004=""),"",$U5004&amp;" &amp; "&amp;IF(OR($AD5004="",$AD5004=0),"Util NA",$AD5004&amp;" Util"))</f>
        <v/>
      </c>
    </row>
    <row r="5005" ht="15.75" customHeight="1" s="42">
      <c r="A5005" s="41" t="n"/>
      <c r="G5005" s="38" t="n"/>
      <c r="H5005" s="38" t="n"/>
      <c r="I5005" s="38" t="n"/>
      <c r="J5005" s="38" t="n"/>
      <c r="K5005" s="38" t="n"/>
      <c r="L5005" s="38" t="n"/>
      <c r="N5005" s="36">
        <f>IF($B5005="","",IF($C5005="SUPERSTORE","Superstore","DH"))</f>
        <v/>
      </c>
      <c r="O5005" s="36">
        <f>IF($B5005="","",IFERROR(VLOOKUP($B5005,Mapping!$A:$C,2,0),"Not Mapped"))</f>
        <v/>
      </c>
      <c r="P5005" s="36">
        <f>IF($B5005="","",IFERROR(VLOOKUP($B5005,Mapping!$A:$C,3,0),"Not Mapped"))</f>
        <v/>
      </c>
      <c r="Q5005" s="36">
        <f>IF($B5005="","",IFERROR(VLOOKUP($O5005,Leaders!$A:$B,2,0),"Not Mapped"))</f>
        <v/>
      </c>
      <c r="R5005" s="36">
        <f>IF($B5005="","",IF(COUNTIF(Exclusions!$A:$A,$B5005)&gt;0,"Yes","No"))</f>
        <v/>
      </c>
      <c r="S5005" s="38">
        <f>IF($B5005="","",MIN(1,DAY($A5005)/IF($N5005="Superstore",Settings!$B$5,Settings!$B$4)))</f>
        <v/>
      </c>
      <c r="T5005" s="38">
        <f>IF(OR($B5005="",$G5005="",$S5005=0),"",$G5005/$S5005)</f>
        <v/>
      </c>
      <c r="U5005" s="36">
        <f>IF($T5005="","",IF($T5005&lt;Settings!$B$8,"Critical",IF($T5005&lt;Settings!$B$9,"Semi Critical","Non Critical")))</f>
        <v/>
      </c>
      <c r="V5005" s="28" t="n"/>
      <c r="Z5005">
        <f>IF($B5005="","",IFERROR(VLOOKUP($B5005,'Plan HC for CCA'!$A:$B,2,0),""))</f>
        <v/>
      </c>
      <c r="AA5005">
        <f>IF(OR($B5005="",$Z5005=""),"",IF(N($M5005)&lt;$Z5005,"Delta","No Delta"))</f>
        <v/>
      </c>
      <c r="AB5005">
        <f>IF(OR($B5005="",$Z5005=""),"",MAX(0,$Z5005-N($M5005)))</f>
        <v/>
      </c>
      <c r="AC5005" s="46">
        <f>IF($B5005="","",IFERROR(INDEX('CCA Util %'!$H:$H,MATCH($B5005,'CCA Util %'!$E:$E,0)),""))</f>
        <v/>
      </c>
      <c r="AD5005">
        <f>IF($B5005="","",IFERROR(INDEX('CCA Util %'!$G:$G,MATCH($B5005,'CCA Util %'!$E:$E,0)),""))</f>
        <v/>
      </c>
      <c r="AE5005">
        <f>IF(OR($B5005="",$U5005=""),"",$U5005&amp;" &amp; "&amp;IF(OR($AD5005="",$AD5005=0),"Util NA",$AD5005&amp;" Util"))</f>
        <v/>
      </c>
    </row>
    <row r="5006" ht="15.75" customHeight="1" s="42">
      <c r="A5006" s="41" t="n"/>
      <c r="G5006" s="38" t="n"/>
      <c r="H5006" s="38" t="n"/>
      <c r="I5006" s="38" t="n"/>
      <c r="J5006" s="38" t="n"/>
      <c r="K5006" s="38" t="n"/>
      <c r="L5006" s="38" t="n"/>
      <c r="N5006" s="36">
        <f>IF($B5006="","",IF($C5006="SUPERSTORE","Superstore","DH"))</f>
        <v/>
      </c>
      <c r="O5006" s="36">
        <f>IF($B5006="","",IFERROR(VLOOKUP($B5006,Mapping!$A:$C,2,0),"Not Mapped"))</f>
        <v/>
      </c>
      <c r="P5006" s="36">
        <f>IF($B5006="","",IFERROR(VLOOKUP($B5006,Mapping!$A:$C,3,0),"Not Mapped"))</f>
        <v/>
      </c>
      <c r="Q5006" s="36">
        <f>IF($B5006="","",IFERROR(VLOOKUP($O5006,Leaders!$A:$B,2,0),"Not Mapped"))</f>
        <v/>
      </c>
      <c r="R5006" s="36">
        <f>IF($B5006="","",IF(COUNTIF(Exclusions!$A:$A,$B5006)&gt;0,"Yes","No"))</f>
        <v/>
      </c>
      <c r="S5006" s="38">
        <f>IF($B5006="","",MIN(1,DAY($A5006)/IF($N5006="Superstore",Settings!$B$5,Settings!$B$4)))</f>
        <v/>
      </c>
      <c r="T5006" s="38">
        <f>IF(OR($B5006="",$G5006="",$S5006=0),"",$G5006/$S5006)</f>
        <v/>
      </c>
      <c r="U5006" s="36">
        <f>IF($T5006="","",IF($T5006&lt;Settings!$B$8,"Critical",IF($T5006&lt;Settings!$B$9,"Semi Critical","Non Critical")))</f>
        <v/>
      </c>
      <c r="V5006" s="28" t="n"/>
      <c r="Z5006">
        <f>IF($B5006="","",IFERROR(VLOOKUP($B5006,'Plan HC for CCA'!$A:$B,2,0),""))</f>
        <v/>
      </c>
      <c r="AA5006">
        <f>IF(OR($B5006="",$Z5006=""),"",IF(N($M5006)&lt;$Z5006,"Delta","No Delta"))</f>
        <v/>
      </c>
      <c r="AB5006">
        <f>IF(OR($B5006="",$Z5006=""),"",MAX(0,$Z5006-N($M5006)))</f>
        <v/>
      </c>
      <c r="AC5006" s="46">
        <f>IF($B5006="","",IFERROR(INDEX('CCA Util %'!$H:$H,MATCH($B5006,'CCA Util %'!$E:$E,0)),""))</f>
        <v/>
      </c>
      <c r="AD5006">
        <f>IF($B5006="","",IFERROR(INDEX('CCA Util %'!$G:$G,MATCH($B5006,'CCA Util %'!$E:$E,0)),""))</f>
        <v/>
      </c>
      <c r="AE5006">
        <f>IF(OR($B5006="",$U5006=""),"",$U5006&amp;" &amp; "&amp;IF(OR($AD5006="",$AD5006=0),"Util NA",$AD5006&amp;" Util"))</f>
        <v/>
      </c>
    </row>
    <row r="5007" ht="15.75" customHeight="1" s="42">
      <c r="A5007" s="41" t="n"/>
      <c r="G5007" s="38" t="n"/>
      <c r="H5007" s="38" t="n"/>
      <c r="I5007" s="38" t="n"/>
      <c r="J5007" s="38" t="n"/>
      <c r="K5007" s="38" t="n"/>
      <c r="L5007" s="38" t="n"/>
      <c r="N5007" s="36">
        <f>IF($B5007="","",IF($C5007="SUPERSTORE","Superstore","DH"))</f>
        <v/>
      </c>
      <c r="O5007" s="36">
        <f>IF($B5007="","",IFERROR(VLOOKUP($B5007,Mapping!$A:$C,2,0),"Not Mapped"))</f>
        <v/>
      </c>
      <c r="P5007" s="36">
        <f>IF($B5007="","",IFERROR(VLOOKUP($B5007,Mapping!$A:$C,3,0),"Not Mapped"))</f>
        <v/>
      </c>
      <c r="Q5007" s="36">
        <f>IF($B5007="","",IFERROR(VLOOKUP($O5007,Leaders!$A:$B,2,0),"Not Mapped"))</f>
        <v/>
      </c>
      <c r="R5007" s="36">
        <f>IF($B5007="","",IF(COUNTIF(Exclusions!$A:$A,$B5007)&gt;0,"Yes","No"))</f>
        <v/>
      </c>
      <c r="S5007" s="38">
        <f>IF($B5007="","",MIN(1,DAY($A5007)/IF($N5007="Superstore",Settings!$B$5,Settings!$B$4)))</f>
        <v/>
      </c>
      <c r="T5007" s="38">
        <f>IF(OR($B5007="",$G5007="",$S5007=0),"",$G5007/$S5007)</f>
        <v/>
      </c>
      <c r="U5007" s="36">
        <f>IF($T5007="","",IF($T5007&lt;Settings!$B$8,"Critical",IF($T5007&lt;Settings!$B$9,"Semi Critical","Non Critical")))</f>
        <v/>
      </c>
      <c r="V5007" s="28" t="n"/>
      <c r="Z5007">
        <f>IF($B5007="","",IFERROR(VLOOKUP($B5007,'Plan HC for CCA'!$A:$B,2,0),""))</f>
        <v/>
      </c>
      <c r="AA5007">
        <f>IF(OR($B5007="",$Z5007=""),"",IF(N($M5007)&lt;$Z5007,"Delta","No Delta"))</f>
        <v/>
      </c>
      <c r="AB5007">
        <f>IF(OR($B5007="",$Z5007=""),"",MAX(0,$Z5007-N($M5007)))</f>
        <v/>
      </c>
      <c r="AC5007" s="46">
        <f>IF($B5007="","",IFERROR(INDEX('CCA Util %'!$H:$H,MATCH($B5007,'CCA Util %'!$E:$E,0)),""))</f>
        <v/>
      </c>
      <c r="AD5007">
        <f>IF($B5007="","",IFERROR(INDEX('CCA Util %'!$G:$G,MATCH($B5007,'CCA Util %'!$E:$E,0)),""))</f>
        <v/>
      </c>
      <c r="AE5007">
        <f>IF(OR($B5007="",$U5007=""),"",$U5007&amp;" &amp; "&amp;IF(OR($AD5007="",$AD5007=0),"Util NA",$AD5007&amp;" Util"))</f>
        <v/>
      </c>
    </row>
    <row r="5008" ht="15.75" customHeight="1" s="42">
      <c r="A5008" s="41" t="n"/>
      <c r="G5008" s="38" t="n"/>
      <c r="H5008" s="38" t="n"/>
      <c r="I5008" s="38" t="n"/>
      <c r="J5008" s="38" t="n"/>
      <c r="K5008" s="38" t="n"/>
      <c r="L5008" s="38" t="n"/>
      <c r="N5008" s="36">
        <f>IF($B5008="","",IF($C5008="SUPERSTORE","Superstore","DH"))</f>
        <v/>
      </c>
      <c r="O5008" s="36">
        <f>IF($B5008="","",IFERROR(VLOOKUP($B5008,Mapping!$A:$C,2,0),"Not Mapped"))</f>
        <v/>
      </c>
      <c r="P5008" s="36">
        <f>IF($B5008="","",IFERROR(VLOOKUP($B5008,Mapping!$A:$C,3,0),"Not Mapped"))</f>
        <v/>
      </c>
      <c r="Q5008" s="36">
        <f>IF($B5008="","",IFERROR(VLOOKUP($O5008,Leaders!$A:$B,2,0),"Not Mapped"))</f>
        <v/>
      </c>
      <c r="R5008" s="36">
        <f>IF($B5008="","",IF(COUNTIF(Exclusions!$A:$A,$B5008)&gt;0,"Yes","No"))</f>
        <v/>
      </c>
      <c r="S5008" s="38">
        <f>IF($B5008="","",MIN(1,DAY($A5008)/IF($N5008="Superstore",Settings!$B$5,Settings!$B$4)))</f>
        <v/>
      </c>
      <c r="T5008" s="38">
        <f>IF(OR($B5008="",$G5008="",$S5008=0),"",$G5008/$S5008)</f>
        <v/>
      </c>
      <c r="U5008" s="36">
        <f>IF($T5008="","",IF($T5008&lt;Settings!$B$8,"Critical",IF($T5008&lt;Settings!$B$9,"Semi Critical","Non Critical")))</f>
        <v/>
      </c>
      <c r="V5008" s="28" t="n"/>
      <c r="Z5008">
        <f>IF($B5008="","",IFERROR(VLOOKUP($B5008,'Plan HC for CCA'!$A:$B,2,0),""))</f>
        <v/>
      </c>
      <c r="AA5008">
        <f>IF(OR($B5008="",$Z5008=""),"",IF(N($M5008)&lt;$Z5008,"Delta","No Delta"))</f>
        <v/>
      </c>
      <c r="AB5008">
        <f>IF(OR($B5008="",$Z5008=""),"",MAX(0,$Z5008-N($M5008)))</f>
        <v/>
      </c>
      <c r="AC5008" s="46">
        <f>IF($B5008="","",IFERROR(INDEX('CCA Util %'!$H:$H,MATCH($B5008,'CCA Util %'!$E:$E,0)),""))</f>
        <v/>
      </c>
      <c r="AD5008">
        <f>IF($B5008="","",IFERROR(INDEX('CCA Util %'!$G:$G,MATCH($B5008,'CCA Util %'!$E:$E,0)),""))</f>
        <v/>
      </c>
      <c r="AE5008">
        <f>IF(OR($B5008="",$U5008=""),"",$U5008&amp;" &amp; "&amp;IF(OR($AD5008="",$AD5008=0),"Util NA",$AD5008&amp;" Util"))</f>
        <v/>
      </c>
    </row>
    <row r="5009" ht="15.75" customHeight="1" s="42">
      <c r="A5009" s="41" t="n"/>
      <c r="G5009" s="38" t="n"/>
      <c r="H5009" s="38" t="n"/>
      <c r="I5009" s="38" t="n"/>
      <c r="J5009" s="38" t="n"/>
      <c r="K5009" s="38" t="n"/>
      <c r="L5009" s="38" t="n"/>
      <c r="N5009" s="36">
        <f>IF($B5009="","",IF($C5009="SUPERSTORE","Superstore","DH"))</f>
        <v/>
      </c>
      <c r="O5009" s="36">
        <f>IF($B5009="","",IFERROR(VLOOKUP($B5009,Mapping!$A:$C,2,0),"Not Mapped"))</f>
        <v/>
      </c>
      <c r="P5009" s="36">
        <f>IF($B5009="","",IFERROR(VLOOKUP($B5009,Mapping!$A:$C,3,0),"Not Mapped"))</f>
        <v/>
      </c>
      <c r="Q5009" s="36">
        <f>IF($B5009="","",IFERROR(VLOOKUP($O5009,Leaders!$A:$B,2,0),"Not Mapped"))</f>
        <v/>
      </c>
      <c r="R5009" s="36">
        <f>IF($B5009="","",IF(COUNTIF(Exclusions!$A:$A,$B5009)&gt;0,"Yes","No"))</f>
        <v/>
      </c>
      <c r="S5009" s="38">
        <f>IF($B5009="","",MIN(1,DAY($A5009)/IF($N5009="Superstore",Settings!$B$5,Settings!$B$4)))</f>
        <v/>
      </c>
      <c r="T5009" s="38">
        <f>IF(OR($B5009="",$G5009="",$S5009=0),"",$G5009/$S5009)</f>
        <v/>
      </c>
      <c r="U5009" s="36">
        <f>IF($T5009="","",IF($T5009&lt;Settings!$B$8,"Critical",IF($T5009&lt;Settings!$B$9,"Semi Critical","Non Critical")))</f>
        <v/>
      </c>
      <c r="V5009" s="28" t="n"/>
      <c r="Z5009">
        <f>IF($B5009="","",IFERROR(VLOOKUP($B5009,'Plan HC for CCA'!$A:$B,2,0),""))</f>
        <v/>
      </c>
      <c r="AA5009">
        <f>IF(OR($B5009="",$Z5009=""),"",IF(N($M5009)&lt;$Z5009,"Delta","No Delta"))</f>
        <v/>
      </c>
      <c r="AB5009">
        <f>IF(OR($B5009="",$Z5009=""),"",MAX(0,$Z5009-N($M5009)))</f>
        <v/>
      </c>
      <c r="AC5009" s="46">
        <f>IF($B5009="","",IFERROR(INDEX('CCA Util %'!$H:$H,MATCH($B5009,'CCA Util %'!$E:$E,0)),""))</f>
        <v/>
      </c>
      <c r="AD5009">
        <f>IF($B5009="","",IFERROR(INDEX('CCA Util %'!$G:$G,MATCH($B5009,'CCA Util %'!$E:$E,0)),""))</f>
        <v/>
      </c>
      <c r="AE5009">
        <f>IF(OR($B5009="",$U5009=""),"",$U5009&amp;" &amp; "&amp;IF(OR($AD5009="",$AD5009=0),"Util NA",$AD5009&amp;" Util"))</f>
        <v/>
      </c>
    </row>
    <row r="5010" ht="15.75" customHeight="1" s="42">
      <c r="A5010" s="41" t="n"/>
      <c r="G5010" s="38" t="n"/>
      <c r="H5010" s="38" t="n"/>
      <c r="I5010" s="38" t="n"/>
      <c r="J5010" s="38" t="n"/>
      <c r="K5010" s="38" t="n"/>
      <c r="L5010" s="38" t="n"/>
      <c r="N5010" s="36">
        <f>IF($B5010="","",IF($C5010="SUPERSTORE","Superstore","DH"))</f>
        <v/>
      </c>
      <c r="O5010" s="36">
        <f>IF($B5010="","",IFERROR(VLOOKUP($B5010,Mapping!$A:$C,2,0),"Not Mapped"))</f>
        <v/>
      </c>
      <c r="P5010" s="36">
        <f>IF($B5010="","",IFERROR(VLOOKUP($B5010,Mapping!$A:$C,3,0),"Not Mapped"))</f>
        <v/>
      </c>
      <c r="Q5010" s="36">
        <f>IF($B5010="","",IFERROR(VLOOKUP($O5010,Leaders!$A:$B,2,0),"Not Mapped"))</f>
        <v/>
      </c>
      <c r="R5010" s="36">
        <f>IF($B5010="","",IF(COUNTIF(Exclusions!$A:$A,$B5010)&gt;0,"Yes","No"))</f>
        <v/>
      </c>
      <c r="S5010" s="38">
        <f>IF($B5010="","",MIN(1,DAY($A5010)/IF($N5010="Superstore",Settings!$B$5,Settings!$B$4)))</f>
        <v/>
      </c>
      <c r="T5010" s="38">
        <f>IF(OR($B5010="",$G5010="",$S5010=0),"",$G5010/$S5010)</f>
        <v/>
      </c>
      <c r="U5010" s="36">
        <f>IF($T5010="","",IF($T5010&lt;Settings!$B$8,"Critical",IF($T5010&lt;Settings!$B$9,"Semi Critical","Non Critical")))</f>
        <v/>
      </c>
      <c r="V5010" s="28" t="n"/>
      <c r="Z5010">
        <f>IF($B5010="","",IFERROR(VLOOKUP($B5010,'Plan HC for CCA'!$A:$B,2,0),""))</f>
        <v/>
      </c>
      <c r="AA5010">
        <f>IF(OR($B5010="",$Z5010=""),"",IF(N($M5010)&lt;$Z5010,"Delta","No Delta"))</f>
        <v/>
      </c>
      <c r="AB5010">
        <f>IF(OR($B5010="",$Z5010=""),"",MAX(0,$Z5010-N($M5010)))</f>
        <v/>
      </c>
      <c r="AC5010" s="46">
        <f>IF($B5010="","",IFERROR(INDEX('CCA Util %'!$H:$H,MATCH($B5010,'CCA Util %'!$E:$E,0)),""))</f>
        <v/>
      </c>
      <c r="AD5010">
        <f>IF($B5010="","",IFERROR(INDEX('CCA Util %'!$G:$G,MATCH($B5010,'CCA Util %'!$E:$E,0)),""))</f>
        <v/>
      </c>
      <c r="AE5010">
        <f>IF(OR($B5010="",$U5010=""),"",$U5010&amp;" &amp; "&amp;IF(OR($AD5010="",$AD5010=0),"Util NA",$AD5010&amp;" Util"))</f>
        <v/>
      </c>
    </row>
    <row r="5011" ht="15.75" customHeight="1" s="42">
      <c r="A5011" s="41" t="n"/>
      <c r="G5011" s="38" t="n"/>
      <c r="H5011" s="38" t="n"/>
      <c r="I5011" s="38" t="n"/>
      <c r="J5011" s="38" t="n"/>
      <c r="K5011" s="38" t="n"/>
      <c r="L5011" s="38" t="n"/>
      <c r="N5011" s="36">
        <f>IF($B5011="","",IF($C5011="SUPERSTORE","Superstore","DH"))</f>
        <v/>
      </c>
      <c r="O5011" s="36">
        <f>IF($B5011="","",IFERROR(VLOOKUP($B5011,Mapping!$A:$C,2,0),"Not Mapped"))</f>
        <v/>
      </c>
      <c r="P5011" s="36">
        <f>IF($B5011="","",IFERROR(VLOOKUP($B5011,Mapping!$A:$C,3,0),"Not Mapped"))</f>
        <v/>
      </c>
      <c r="Q5011" s="36">
        <f>IF($B5011="","",IFERROR(VLOOKUP($O5011,Leaders!$A:$B,2,0),"Not Mapped"))</f>
        <v/>
      </c>
      <c r="R5011" s="36">
        <f>IF($B5011="","",IF(COUNTIF(Exclusions!$A:$A,$B5011)&gt;0,"Yes","No"))</f>
        <v/>
      </c>
      <c r="S5011" s="38">
        <f>IF($B5011="","",MIN(1,DAY($A5011)/IF($N5011="Superstore",Settings!$B$5,Settings!$B$4)))</f>
        <v/>
      </c>
      <c r="T5011" s="38">
        <f>IF(OR($B5011="",$G5011="",$S5011=0),"",$G5011/$S5011)</f>
        <v/>
      </c>
      <c r="U5011" s="36">
        <f>IF($T5011="","",IF($T5011&lt;Settings!$B$8,"Critical",IF($T5011&lt;Settings!$B$9,"Semi Critical","Non Critical")))</f>
        <v/>
      </c>
      <c r="V5011" s="28" t="n"/>
      <c r="Z5011">
        <f>IF($B5011="","",IFERROR(VLOOKUP($B5011,'Plan HC for CCA'!$A:$B,2,0),""))</f>
        <v/>
      </c>
      <c r="AA5011">
        <f>IF(OR($B5011="",$Z5011=""),"",IF(N($M5011)&lt;$Z5011,"Delta","No Delta"))</f>
        <v/>
      </c>
      <c r="AB5011">
        <f>IF(OR($B5011="",$Z5011=""),"",MAX(0,$Z5011-N($M5011)))</f>
        <v/>
      </c>
      <c r="AC5011" s="46">
        <f>IF($B5011="","",IFERROR(INDEX('CCA Util %'!$H:$H,MATCH($B5011,'CCA Util %'!$E:$E,0)),""))</f>
        <v/>
      </c>
      <c r="AD5011">
        <f>IF($B5011="","",IFERROR(INDEX('CCA Util %'!$G:$G,MATCH($B5011,'CCA Util %'!$E:$E,0)),""))</f>
        <v/>
      </c>
      <c r="AE5011">
        <f>IF(OR($B5011="",$U5011=""),"",$U5011&amp;" &amp; "&amp;IF(OR($AD5011="",$AD5011=0),"Util NA",$AD5011&amp;" Util"))</f>
        <v/>
      </c>
    </row>
    <row r="5012" ht="15.75" customHeight="1" s="42">
      <c r="A5012" s="41" t="n"/>
      <c r="G5012" s="38" t="n"/>
      <c r="H5012" s="38" t="n"/>
      <c r="I5012" s="38" t="n"/>
      <c r="J5012" s="38" t="n"/>
      <c r="K5012" s="38" t="n"/>
      <c r="L5012" s="38" t="n"/>
      <c r="N5012" s="36">
        <f>IF($B5012="","",IF($C5012="SUPERSTORE","Superstore","DH"))</f>
        <v/>
      </c>
      <c r="O5012" s="36">
        <f>IF($B5012="","",IFERROR(VLOOKUP($B5012,Mapping!$A:$C,2,0),"Not Mapped"))</f>
        <v/>
      </c>
      <c r="P5012" s="36">
        <f>IF($B5012="","",IFERROR(VLOOKUP($B5012,Mapping!$A:$C,3,0),"Not Mapped"))</f>
        <v/>
      </c>
      <c r="Q5012" s="36">
        <f>IF($B5012="","",IFERROR(VLOOKUP($O5012,Leaders!$A:$B,2,0),"Not Mapped"))</f>
        <v/>
      </c>
      <c r="R5012" s="36">
        <f>IF($B5012="","",IF(COUNTIF(Exclusions!$A:$A,$B5012)&gt;0,"Yes","No"))</f>
        <v/>
      </c>
      <c r="S5012" s="38">
        <f>IF($B5012="","",MIN(1,DAY($A5012)/IF($N5012="Superstore",Settings!$B$5,Settings!$B$4)))</f>
        <v/>
      </c>
      <c r="T5012" s="38">
        <f>IF(OR($B5012="",$G5012="",$S5012=0),"",$G5012/$S5012)</f>
        <v/>
      </c>
      <c r="U5012" s="36">
        <f>IF($T5012="","",IF($T5012&lt;Settings!$B$8,"Critical",IF($T5012&lt;Settings!$B$9,"Semi Critical","Non Critical")))</f>
        <v/>
      </c>
      <c r="V5012" s="28" t="n"/>
      <c r="Z5012">
        <f>IF($B5012="","",IFERROR(VLOOKUP($B5012,'Plan HC for CCA'!$A:$B,2,0),""))</f>
        <v/>
      </c>
      <c r="AA5012">
        <f>IF(OR($B5012="",$Z5012=""),"",IF(N($M5012)&lt;$Z5012,"Delta","No Delta"))</f>
        <v/>
      </c>
      <c r="AB5012">
        <f>IF(OR($B5012="",$Z5012=""),"",MAX(0,$Z5012-N($M5012)))</f>
        <v/>
      </c>
      <c r="AC5012" s="46">
        <f>IF($B5012="","",IFERROR(INDEX('CCA Util %'!$H:$H,MATCH($B5012,'CCA Util %'!$E:$E,0)),""))</f>
        <v/>
      </c>
      <c r="AD5012">
        <f>IF($B5012="","",IFERROR(INDEX('CCA Util %'!$G:$G,MATCH($B5012,'CCA Util %'!$E:$E,0)),""))</f>
        <v/>
      </c>
      <c r="AE5012">
        <f>IF(OR($B5012="",$U5012=""),"",$U5012&amp;" &amp; "&amp;IF(OR($AD5012="",$AD5012=0),"Util NA",$AD5012&amp;" Util"))</f>
        <v/>
      </c>
    </row>
    <row r="5013" ht="15.75" customHeight="1" s="42">
      <c r="A5013" s="41" t="n"/>
      <c r="G5013" s="38" t="n"/>
      <c r="H5013" s="38" t="n"/>
      <c r="I5013" s="38" t="n"/>
      <c r="J5013" s="38" t="n"/>
      <c r="K5013" s="38" t="n"/>
      <c r="L5013" s="38" t="n"/>
      <c r="N5013" s="36">
        <f>IF($B5013="","",IF($C5013="SUPERSTORE","Superstore","DH"))</f>
        <v/>
      </c>
      <c r="O5013" s="36">
        <f>IF($B5013="","",IFERROR(VLOOKUP($B5013,Mapping!$A:$C,2,0),"Not Mapped"))</f>
        <v/>
      </c>
      <c r="P5013" s="36">
        <f>IF($B5013="","",IFERROR(VLOOKUP($B5013,Mapping!$A:$C,3,0),"Not Mapped"))</f>
        <v/>
      </c>
      <c r="Q5013" s="36">
        <f>IF($B5013="","",IFERROR(VLOOKUP($O5013,Leaders!$A:$B,2,0),"Not Mapped"))</f>
        <v/>
      </c>
      <c r="R5013" s="36">
        <f>IF($B5013="","",IF(COUNTIF(Exclusions!$A:$A,$B5013)&gt;0,"Yes","No"))</f>
        <v/>
      </c>
      <c r="S5013" s="38">
        <f>IF($B5013="","",MIN(1,DAY($A5013)/IF($N5013="Superstore",Settings!$B$5,Settings!$B$4)))</f>
        <v/>
      </c>
      <c r="T5013" s="38">
        <f>IF(OR($B5013="",$G5013="",$S5013=0),"",$G5013/$S5013)</f>
        <v/>
      </c>
      <c r="U5013" s="36">
        <f>IF($T5013="","",IF($T5013&lt;Settings!$B$8,"Critical",IF($T5013&lt;Settings!$B$9,"Semi Critical","Non Critical")))</f>
        <v/>
      </c>
      <c r="V5013" s="28" t="n"/>
      <c r="Z5013">
        <f>IF($B5013="","",IFERROR(VLOOKUP($B5013,'Plan HC for CCA'!$A:$B,2,0),""))</f>
        <v/>
      </c>
      <c r="AA5013">
        <f>IF(OR($B5013="",$Z5013=""),"",IF(N($M5013)&lt;$Z5013,"Delta","No Delta"))</f>
        <v/>
      </c>
      <c r="AB5013">
        <f>IF(OR($B5013="",$Z5013=""),"",MAX(0,$Z5013-N($M5013)))</f>
        <v/>
      </c>
      <c r="AC5013" s="46">
        <f>IF($B5013="","",IFERROR(INDEX('CCA Util %'!$H:$H,MATCH($B5013,'CCA Util %'!$E:$E,0)),""))</f>
        <v/>
      </c>
      <c r="AD5013">
        <f>IF($B5013="","",IFERROR(INDEX('CCA Util %'!$G:$G,MATCH($B5013,'CCA Util %'!$E:$E,0)),""))</f>
        <v/>
      </c>
      <c r="AE5013">
        <f>IF(OR($B5013="",$U5013=""),"",$U5013&amp;" &amp; "&amp;IF(OR($AD5013="",$AD5013=0),"Util NA",$AD5013&amp;" Util"))</f>
        <v/>
      </c>
    </row>
    <row r="5014" ht="15.75" customHeight="1" s="42">
      <c r="A5014" s="41" t="n"/>
      <c r="G5014" s="38" t="n"/>
      <c r="H5014" s="38" t="n"/>
      <c r="I5014" s="38" t="n"/>
      <c r="J5014" s="38" t="n"/>
      <c r="K5014" s="38" t="n"/>
      <c r="L5014" s="38" t="n"/>
      <c r="N5014" s="36">
        <f>IF($B5014="","",IF($C5014="SUPERSTORE","Superstore","DH"))</f>
        <v/>
      </c>
      <c r="O5014" s="36">
        <f>IF($B5014="","",IFERROR(VLOOKUP($B5014,Mapping!$A:$C,2,0),"Not Mapped"))</f>
        <v/>
      </c>
      <c r="P5014" s="36">
        <f>IF($B5014="","",IFERROR(VLOOKUP($B5014,Mapping!$A:$C,3,0),"Not Mapped"))</f>
        <v/>
      </c>
      <c r="Q5014" s="36">
        <f>IF($B5014="","",IFERROR(VLOOKUP($O5014,Leaders!$A:$B,2,0),"Not Mapped"))</f>
        <v/>
      </c>
      <c r="R5014" s="36">
        <f>IF($B5014="","",IF(COUNTIF(Exclusions!$A:$A,$B5014)&gt;0,"Yes","No"))</f>
        <v/>
      </c>
      <c r="S5014" s="38">
        <f>IF($B5014="","",MIN(1,DAY($A5014)/IF($N5014="Superstore",Settings!$B$5,Settings!$B$4)))</f>
        <v/>
      </c>
      <c r="T5014" s="38">
        <f>IF(OR($B5014="",$G5014="",$S5014=0),"",$G5014/$S5014)</f>
        <v/>
      </c>
      <c r="U5014" s="36">
        <f>IF($T5014="","",IF($T5014&lt;Settings!$B$8,"Critical",IF($T5014&lt;Settings!$B$9,"Semi Critical","Non Critical")))</f>
        <v/>
      </c>
      <c r="V5014" s="28" t="n"/>
      <c r="Z5014">
        <f>IF($B5014="","",IFERROR(VLOOKUP($B5014,'Plan HC for CCA'!$A:$B,2,0),""))</f>
        <v/>
      </c>
      <c r="AA5014">
        <f>IF(OR($B5014="",$Z5014=""),"",IF(N($M5014)&lt;$Z5014,"Delta","No Delta"))</f>
        <v/>
      </c>
      <c r="AB5014">
        <f>IF(OR($B5014="",$Z5014=""),"",MAX(0,$Z5014-N($M5014)))</f>
        <v/>
      </c>
      <c r="AC5014" s="46">
        <f>IF($B5014="","",IFERROR(INDEX('CCA Util %'!$H:$H,MATCH($B5014,'CCA Util %'!$E:$E,0)),""))</f>
        <v/>
      </c>
      <c r="AD5014">
        <f>IF($B5014="","",IFERROR(INDEX('CCA Util %'!$G:$G,MATCH($B5014,'CCA Util %'!$E:$E,0)),""))</f>
        <v/>
      </c>
      <c r="AE5014">
        <f>IF(OR($B5014="",$U5014=""),"",$U5014&amp;" &amp; "&amp;IF(OR($AD5014="",$AD5014=0),"Util NA",$AD5014&amp;" Util"))</f>
        <v/>
      </c>
    </row>
    <row r="5015" ht="15.75" customHeight="1" s="42">
      <c r="A5015" s="41" t="n"/>
      <c r="G5015" s="38" t="n"/>
      <c r="H5015" s="38" t="n"/>
      <c r="I5015" s="38" t="n"/>
      <c r="J5015" s="38" t="n"/>
      <c r="K5015" s="38" t="n"/>
      <c r="L5015" s="38" t="n"/>
      <c r="N5015" s="36">
        <f>IF($B5015="","",IF($C5015="SUPERSTORE","Superstore","DH"))</f>
        <v/>
      </c>
      <c r="O5015" s="36">
        <f>IF($B5015="","",IFERROR(VLOOKUP($B5015,Mapping!$A:$C,2,0),"Not Mapped"))</f>
        <v/>
      </c>
      <c r="P5015" s="36">
        <f>IF($B5015="","",IFERROR(VLOOKUP($B5015,Mapping!$A:$C,3,0),"Not Mapped"))</f>
        <v/>
      </c>
      <c r="Q5015" s="36">
        <f>IF($B5015="","",IFERROR(VLOOKUP($O5015,Leaders!$A:$B,2,0),"Not Mapped"))</f>
        <v/>
      </c>
      <c r="R5015" s="36">
        <f>IF($B5015="","",IF(COUNTIF(Exclusions!$A:$A,$B5015)&gt;0,"Yes","No"))</f>
        <v/>
      </c>
      <c r="S5015" s="38">
        <f>IF($B5015="","",MIN(1,DAY($A5015)/IF($N5015="Superstore",Settings!$B$5,Settings!$B$4)))</f>
        <v/>
      </c>
      <c r="T5015" s="38">
        <f>IF(OR($B5015="",$G5015="",$S5015=0),"",$G5015/$S5015)</f>
        <v/>
      </c>
      <c r="U5015" s="36">
        <f>IF($T5015="","",IF($T5015&lt;Settings!$B$8,"Critical",IF($T5015&lt;Settings!$B$9,"Semi Critical","Non Critical")))</f>
        <v/>
      </c>
      <c r="V5015" s="28" t="n"/>
      <c r="Z5015">
        <f>IF($B5015="","",IFERROR(VLOOKUP($B5015,'Plan HC for CCA'!$A:$B,2,0),""))</f>
        <v/>
      </c>
      <c r="AA5015">
        <f>IF(OR($B5015="",$Z5015=""),"",IF(N($M5015)&lt;$Z5015,"Delta","No Delta"))</f>
        <v/>
      </c>
      <c r="AB5015">
        <f>IF(OR($B5015="",$Z5015=""),"",MAX(0,$Z5015-N($M5015)))</f>
        <v/>
      </c>
      <c r="AC5015" s="46">
        <f>IF($B5015="","",IFERROR(INDEX('CCA Util %'!$H:$H,MATCH($B5015,'CCA Util %'!$E:$E,0)),""))</f>
        <v/>
      </c>
      <c r="AD5015">
        <f>IF($B5015="","",IFERROR(INDEX('CCA Util %'!$G:$G,MATCH($B5015,'CCA Util %'!$E:$E,0)),""))</f>
        <v/>
      </c>
      <c r="AE5015">
        <f>IF(OR($B5015="",$U5015=""),"",$U5015&amp;" &amp; "&amp;IF(OR($AD5015="",$AD5015=0),"Util NA",$AD5015&amp;" Util"))</f>
        <v/>
      </c>
    </row>
    <row r="5016" ht="15.75" customHeight="1" s="42">
      <c r="A5016" s="41" t="n"/>
      <c r="G5016" s="38" t="n"/>
      <c r="H5016" s="38" t="n"/>
      <c r="I5016" s="38" t="n"/>
      <c r="J5016" s="38" t="n"/>
      <c r="K5016" s="38" t="n"/>
      <c r="L5016" s="38" t="n"/>
      <c r="N5016" s="36">
        <f>IF($B5016="","",IF($C5016="SUPERSTORE","Superstore","DH"))</f>
        <v/>
      </c>
      <c r="O5016" s="36">
        <f>IF($B5016="","",IFERROR(VLOOKUP($B5016,Mapping!$A:$C,2,0),"Not Mapped"))</f>
        <v/>
      </c>
      <c r="P5016" s="36">
        <f>IF($B5016="","",IFERROR(VLOOKUP($B5016,Mapping!$A:$C,3,0),"Not Mapped"))</f>
        <v/>
      </c>
      <c r="Q5016" s="36">
        <f>IF($B5016="","",IFERROR(VLOOKUP($O5016,Leaders!$A:$B,2,0),"Not Mapped"))</f>
        <v/>
      </c>
      <c r="R5016" s="36">
        <f>IF($B5016="","",IF(COUNTIF(Exclusions!$A:$A,$B5016)&gt;0,"Yes","No"))</f>
        <v/>
      </c>
      <c r="S5016" s="38">
        <f>IF($B5016="","",MIN(1,DAY($A5016)/IF($N5016="Superstore",Settings!$B$5,Settings!$B$4)))</f>
        <v/>
      </c>
      <c r="T5016" s="38">
        <f>IF(OR($B5016="",$G5016="",$S5016=0),"",$G5016/$S5016)</f>
        <v/>
      </c>
      <c r="U5016" s="36">
        <f>IF($T5016="","",IF($T5016&lt;Settings!$B$8,"Critical",IF($T5016&lt;Settings!$B$9,"Semi Critical","Non Critical")))</f>
        <v/>
      </c>
      <c r="V5016" s="28" t="n"/>
      <c r="Z5016">
        <f>IF($B5016="","",IFERROR(VLOOKUP($B5016,'Plan HC for CCA'!$A:$B,2,0),""))</f>
        <v/>
      </c>
      <c r="AA5016">
        <f>IF(OR($B5016="",$Z5016=""),"",IF(N($M5016)&lt;$Z5016,"Delta","No Delta"))</f>
        <v/>
      </c>
      <c r="AB5016">
        <f>IF(OR($B5016="",$Z5016=""),"",MAX(0,$Z5016-N($M5016)))</f>
        <v/>
      </c>
      <c r="AC5016" s="46">
        <f>IF($B5016="","",IFERROR(INDEX('CCA Util %'!$H:$H,MATCH($B5016,'CCA Util %'!$E:$E,0)),""))</f>
        <v/>
      </c>
      <c r="AD5016">
        <f>IF($B5016="","",IFERROR(INDEX('CCA Util %'!$G:$G,MATCH($B5016,'CCA Util %'!$E:$E,0)),""))</f>
        <v/>
      </c>
      <c r="AE5016">
        <f>IF(OR($B5016="",$U5016=""),"",$U5016&amp;" &amp; "&amp;IF(OR($AD5016="",$AD5016=0),"Util NA",$AD5016&amp;" Util"))</f>
        <v/>
      </c>
    </row>
    <row r="5017" ht="15.75" customHeight="1" s="42">
      <c r="A5017" s="41" t="n"/>
      <c r="G5017" s="38" t="n"/>
      <c r="H5017" s="38" t="n"/>
      <c r="I5017" s="38" t="n"/>
      <c r="J5017" s="38" t="n"/>
      <c r="K5017" s="38" t="n"/>
      <c r="L5017" s="38" t="n"/>
      <c r="N5017" s="36">
        <f>IF($B5017="","",IF($C5017="SUPERSTORE","Superstore","DH"))</f>
        <v/>
      </c>
      <c r="O5017" s="36">
        <f>IF($B5017="","",IFERROR(VLOOKUP($B5017,Mapping!$A:$C,2,0),"Not Mapped"))</f>
        <v/>
      </c>
      <c r="P5017" s="36">
        <f>IF($B5017="","",IFERROR(VLOOKUP($B5017,Mapping!$A:$C,3,0),"Not Mapped"))</f>
        <v/>
      </c>
      <c r="Q5017" s="36">
        <f>IF($B5017="","",IFERROR(VLOOKUP($O5017,Leaders!$A:$B,2,0),"Not Mapped"))</f>
        <v/>
      </c>
      <c r="R5017" s="36">
        <f>IF($B5017="","",IF(COUNTIF(Exclusions!$A:$A,$B5017)&gt;0,"Yes","No"))</f>
        <v/>
      </c>
      <c r="S5017" s="38">
        <f>IF($B5017="","",MIN(1,DAY($A5017)/IF($N5017="Superstore",Settings!$B$5,Settings!$B$4)))</f>
        <v/>
      </c>
      <c r="T5017" s="38">
        <f>IF(OR($B5017="",$G5017="",$S5017=0),"",$G5017/$S5017)</f>
        <v/>
      </c>
      <c r="U5017" s="36">
        <f>IF($T5017="","",IF($T5017&lt;Settings!$B$8,"Critical",IF($T5017&lt;Settings!$B$9,"Semi Critical","Non Critical")))</f>
        <v/>
      </c>
      <c r="V5017" s="28" t="n"/>
      <c r="Z5017">
        <f>IF($B5017="","",IFERROR(VLOOKUP($B5017,'Plan HC for CCA'!$A:$B,2,0),""))</f>
        <v/>
      </c>
      <c r="AA5017">
        <f>IF(OR($B5017="",$Z5017=""),"",IF(N($M5017)&lt;$Z5017,"Delta","No Delta"))</f>
        <v/>
      </c>
      <c r="AB5017">
        <f>IF(OR($B5017="",$Z5017=""),"",MAX(0,$Z5017-N($M5017)))</f>
        <v/>
      </c>
      <c r="AC5017" s="46">
        <f>IF($B5017="","",IFERROR(INDEX('CCA Util %'!$H:$H,MATCH($B5017,'CCA Util %'!$E:$E,0)),""))</f>
        <v/>
      </c>
      <c r="AD5017">
        <f>IF($B5017="","",IFERROR(INDEX('CCA Util %'!$G:$G,MATCH($B5017,'CCA Util %'!$E:$E,0)),""))</f>
        <v/>
      </c>
      <c r="AE5017">
        <f>IF(OR($B5017="",$U5017=""),"",$U5017&amp;" &amp; "&amp;IF(OR($AD5017="",$AD5017=0),"Util NA",$AD5017&amp;" Util"))</f>
        <v/>
      </c>
    </row>
    <row r="5018" ht="15.75" customHeight="1" s="42">
      <c r="A5018" s="41" t="n"/>
      <c r="G5018" s="38" t="n"/>
      <c r="H5018" s="38" t="n"/>
      <c r="I5018" s="38" t="n"/>
      <c r="J5018" s="38" t="n"/>
      <c r="K5018" s="38" t="n"/>
      <c r="L5018" s="38" t="n"/>
      <c r="N5018" s="36">
        <f>IF($B5018="","",IF($C5018="SUPERSTORE","Superstore","DH"))</f>
        <v/>
      </c>
      <c r="O5018" s="36">
        <f>IF($B5018="","",IFERROR(VLOOKUP($B5018,Mapping!$A:$C,2,0),"Not Mapped"))</f>
        <v/>
      </c>
      <c r="P5018" s="36">
        <f>IF($B5018="","",IFERROR(VLOOKUP($B5018,Mapping!$A:$C,3,0),"Not Mapped"))</f>
        <v/>
      </c>
      <c r="Q5018" s="36">
        <f>IF($B5018="","",IFERROR(VLOOKUP($O5018,Leaders!$A:$B,2,0),"Not Mapped"))</f>
        <v/>
      </c>
      <c r="R5018" s="36">
        <f>IF($B5018="","",IF(COUNTIF(Exclusions!$A:$A,$B5018)&gt;0,"Yes","No"))</f>
        <v/>
      </c>
      <c r="S5018" s="38">
        <f>IF($B5018="","",MIN(1,DAY($A5018)/IF($N5018="Superstore",Settings!$B$5,Settings!$B$4)))</f>
        <v/>
      </c>
      <c r="T5018" s="38">
        <f>IF(OR($B5018="",$G5018="",$S5018=0),"",$G5018/$S5018)</f>
        <v/>
      </c>
      <c r="U5018" s="36">
        <f>IF($T5018="","",IF($T5018&lt;Settings!$B$8,"Critical",IF($T5018&lt;Settings!$B$9,"Semi Critical","Non Critical")))</f>
        <v/>
      </c>
      <c r="V5018" s="28" t="n"/>
      <c r="Z5018">
        <f>IF($B5018="","",IFERROR(VLOOKUP($B5018,'Plan HC for CCA'!$A:$B,2,0),""))</f>
        <v/>
      </c>
      <c r="AA5018">
        <f>IF(OR($B5018="",$Z5018=""),"",IF(N($M5018)&lt;$Z5018,"Delta","No Delta"))</f>
        <v/>
      </c>
      <c r="AB5018">
        <f>IF(OR($B5018="",$Z5018=""),"",MAX(0,$Z5018-N($M5018)))</f>
        <v/>
      </c>
      <c r="AC5018" s="46">
        <f>IF($B5018="","",IFERROR(INDEX('CCA Util %'!$H:$H,MATCH($B5018,'CCA Util %'!$E:$E,0)),""))</f>
        <v/>
      </c>
      <c r="AD5018">
        <f>IF($B5018="","",IFERROR(INDEX('CCA Util %'!$G:$G,MATCH($B5018,'CCA Util %'!$E:$E,0)),""))</f>
        <v/>
      </c>
      <c r="AE5018">
        <f>IF(OR($B5018="",$U5018=""),"",$U5018&amp;" &amp; "&amp;IF(OR($AD5018="",$AD5018=0),"Util NA",$AD5018&amp;" Util"))</f>
        <v/>
      </c>
    </row>
    <row r="5019" ht="15.75" customHeight="1" s="42">
      <c r="A5019" s="41" t="n"/>
      <c r="G5019" s="38" t="n"/>
      <c r="H5019" s="38" t="n"/>
      <c r="I5019" s="38" t="n"/>
      <c r="J5019" s="38" t="n"/>
      <c r="K5019" s="38" t="n"/>
      <c r="L5019" s="38" t="n"/>
      <c r="N5019" s="36">
        <f>IF($B5019="","",IF($C5019="SUPERSTORE","Superstore","DH"))</f>
        <v/>
      </c>
      <c r="O5019" s="36">
        <f>IF($B5019="","",IFERROR(VLOOKUP($B5019,Mapping!$A:$C,2,0),"Not Mapped"))</f>
        <v/>
      </c>
      <c r="P5019" s="36">
        <f>IF($B5019="","",IFERROR(VLOOKUP($B5019,Mapping!$A:$C,3,0),"Not Mapped"))</f>
        <v/>
      </c>
      <c r="Q5019" s="36">
        <f>IF($B5019="","",IFERROR(VLOOKUP($O5019,Leaders!$A:$B,2,0),"Not Mapped"))</f>
        <v/>
      </c>
      <c r="R5019" s="36">
        <f>IF($B5019="","",IF(COUNTIF(Exclusions!$A:$A,$B5019)&gt;0,"Yes","No"))</f>
        <v/>
      </c>
      <c r="S5019" s="38">
        <f>IF($B5019="","",MIN(1,DAY($A5019)/IF($N5019="Superstore",Settings!$B$5,Settings!$B$4)))</f>
        <v/>
      </c>
      <c r="T5019" s="38">
        <f>IF(OR($B5019="",$G5019="",$S5019=0),"",$G5019/$S5019)</f>
        <v/>
      </c>
      <c r="U5019" s="36">
        <f>IF($T5019="","",IF($T5019&lt;Settings!$B$8,"Critical",IF($T5019&lt;Settings!$B$9,"Semi Critical","Non Critical")))</f>
        <v/>
      </c>
      <c r="V5019" s="28" t="n"/>
      <c r="Z5019">
        <f>IF($B5019="","",IFERROR(VLOOKUP($B5019,'Plan HC for CCA'!$A:$B,2,0),""))</f>
        <v/>
      </c>
      <c r="AA5019">
        <f>IF(OR($B5019="",$Z5019=""),"",IF(N($M5019)&lt;$Z5019,"Delta","No Delta"))</f>
        <v/>
      </c>
      <c r="AB5019">
        <f>IF(OR($B5019="",$Z5019=""),"",MAX(0,$Z5019-N($M5019)))</f>
        <v/>
      </c>
      <c r="AC5019" s="46">
        <f>IF($B5019="","",IFERROR(INDEX('CCA Util %'!$H:$H,MATCH($B5019,'CCA Util %'!$E:$E,0)),""))</f>
        <v/>
      </c>
      <c r="AD5019">
        <f>IF($B5019="","",IFERROR(INDEX('CCA Util %'!$G:$G,MATCH($B5019,'CCA Util %'!$E:$E,0)),""))</f>
        <v/>
      </c>
      <c r="AE5019">
        <f>IF(OR($B5019="",$U5019=""),"",$U5019&amp;" &amp; "&amp;IF(OR($AD5019="",$AD5019=0),"Util NA",$AD5019&amp;" Util"))</f>
        <v/>
      </c>
    </row>
    <row r="5020" ht="15.75" customHeight="1" s="42">
      <c r="A5020" s="41" t="n"/>
      <c r="G5020" s="38" t="n"/>
      <c r="H5020" s="38" t="n"/>
      <c r="I5020" s="38" t="n"/>
      <c r="J5020" s="38" t="n"/>
      <c r="K5020" s="38" t="n"/>
      <c r="L5020" s="38" t="n"/>
      <c r="N5020" s="36">
        <f>IF($B5020="","",IF($C5020="SUPERSTORE","Superstore","DH"))</f>
        <v/>
      </c>
      <c r="O5020" s="36">
        <f>IF($B5020="","",IFERROR(VLOOKUP($B5020,Mapping!$A:$C,2,0),"Not Mapped"))</f>
        <v/>
      </c>
      <c r="P5020" s="36">
        <f>IF($B5020="","",IFERROR(VLOOKUP($B5020,Mapping!$A:$C,3,0),"Not Mapped"))</f>
        <v/>
      </c>
      <c r="Q5020" s="36">
        <f>IF($B5020="","",IFERROR(VLOOKUP($O5020,Leaders!$A:$B,2,0),"Not Mapped"))</f>
        <v/>
      </c>
      <c r="R5020" s="36">
        <f>IF($B5020="","",IF(COUNTIF(Exclusions!$A:$A,$B5020)&gt;0,"Yes","No"))</f>
        <v/>
      </c>
      <c r="S5020" s="38">
        <f>IF($B5020="","",MIN(1,DAY($A5020)/IF($N5020="Superstore",Settings!$B$5,Settings!$B$4)))</f>
        <v/>
      </c>
      <c r="T5020" s="38">
        <f>IF(OR($B5020="",$G5020="",$S5020=0),"",$G5020/$S5020)</f>
        <v/>
      </c>
      <c r="U5020" s="36">
        <f>IF($T5020="","",IF($T5020&lt;Settings!$B$8,"Critical",IF($T5020&lt;Settings!$B$9,"Semi Critical","Non Critical")))</f>
        <v/>
      </c>
      <c r="V5020" s="28" t="n"/>
      <c r="Z5020">
        <f>IF($B5020="","",IFERROR(VLOOKUP($B5020,'Plan HC for CCA'!$A:$B,2,0),""))</f>
        <v/>
      </c>
      <c r="AA5020">
        <f>IF(OR($B5020="",$Z5020=""),"",IF(N($M5020)&lt;$Z5020,"Delta","No Delta"))</f>
        <v/>
      </c>
      <c r="AB5020">
        <f>IF(OR($B5020="",$Z5020=""),"",MAX(0,$Z5020-N($M5020)))</f>
        <v/>
      </c>
      <c r="AC5020" s="46">
        <f>IF($B5020="","",IFERROR(INDEX('CCA Util %'!$H:$H,MATCH($B5020,'CCA Util %'!$E:$E,0)),""))</f>
        <v/>
      </c>
      <c r="AD5020">
        <f>IF($B5020="","",IFERROR(INDEX('CCA Util %'!$G:$G,MATCH($B5020,'CCA Util %'!$E:$E,0)),""))</f>
        <v/>
      </c>
      <c r="AE5020">
        <f>IF(OR($B5020="",$U5020=""),"",$U5020&amp;" &amp; "&amp;IF(OR($AD5020="",$AD5020=0),"Util NA",$AD5020&amp;" Util"))</f>
        <v/>
      </c>
    </row>
    <row r="5021" ht="15.75" customHeight="1" s="42">
      <c r="A5021" s="41" t="n"/>
      <c r="G5021" s="38" t="n"/>
      <c r="H5021" s="38" t="n"/>
      <c r="I5021" s="38" t="n"/>
      <c r="J5021" s="38" t="n"/>
      <c r="K5021" s="38" t="n"/>
      <c r="L5021" s="38" t="n"/>
      <c r="N5021" s="36">
        <f>IF($B5021="","",IF($C5021="SUPERSTORE","Superstore","DH"))</f>
        <v/>
      </c>
      <c r="O5021" s="36">
        <f>IF($B5021="","",IFERROR(VLOOKUP($B5021,Mapping!$A:$C,2,0),"Not Mapped"))</f>
        <v/>
      </c>
      <c r="P5021" s="36">
        <f>IF($B5021="","",IFERROR(VLOOKUP($B5021,Mapping!$A:$C,3,0),"Not Mapped"))</f>
        <v/>
      </c>
      <c r="Q5021" s="36">
        <f>IF($B5021="","",IFERROR(VLOOKUP($O5021,Leaders!$A:$B,2,0),"Not Mapped"))</f>
        <v/>
      </c>
      <c r="R5021" s="36">
        <f>IF($B5021="","",IF(COUNTIF(Exclusions!$A:$A,$B5021)&gt;0,"Yes","No"))</f>
        <v/>
      </c>
      <c r="S5021" s="38">
        <f>IF($B5021="","",MIN(1,DAY($A5021)/IF($N5021="Superstore",Settings!$B$5,Settings!$B$4)))</f>
        <v/>
      </c>
      <c r="T5021" s="38">
        <f>IF(OR($B5021="",$G5021="",$S5021=0),"",$G5021/$S5021)</f>
        <v/>
      </c>
      <c r="U5021" s="36">
        <f>IF($T5021="","",IF($T5021&lt;Settings!$B$8,"Critical",IF($T5021&lt;Settings!$B$9,"Semi Critical","Non Critical")))</f>
        <v/>
      </c>
      <c r="V5021" s="28" t="n"/>
      <c r="Z5021">
        <f>IF($B5021="","",IFERROR(VLOOKUP($B5021,'Plan HC for CCA'!$A:$B,2,0),""))</f>
        <v/>
      </c>
      <c r="AA5021">
        <f>IF(OR($B5021="",$Z5021=""),"",IF(N($M5021)&lt;$Z5021,"Delta","No Delta"))</f>
        <v/>
      </c>
      <c r="AB5021">
        <f>IF(OR($B5021="",$Z5021=""),"",MAX(0,$Z5021-N($M5021)))</f>
        <v/>
      </c>
      <c r="AC5021" s="46">
        <f>IF($B5021="","",IFERROR(INDEX('CCA Util %'!$H:$H,MATCH($B5021,'CCA Util %'!$E:$E,0)),""))</f>
        <v/>
      </c>
      <c r="AD5021">
        <f>IF($B5021="","",IFERROR(INDEX('CCA Util %'!$G:$G,MATCH($B5021,'CCA Util %'!$E:$E,0)),""))</f>
        <v/>
      </c>
      <c r="AE5021">
        <f>IF(OR($B5021="",$U5021=""),"",$U5021&amp;" &amp; "&amp;IF(OR($AD5021="",$AD5021=0),"Util NA",$AD5021&amp;" Util"))</f>
        <v/>
      </c>
    </row>
    <row r="5022" ht="15.75" customHeight="1" s="42">
      <c r="A5022" s="41" t="n"/>
      <c r="G5022" s="38" t="n"/>
      <c r="H5022" s="38" t="n"/>
      <c r="I5022" s="38" t="n"/>
      <c r="J5022" s="38" t="n"/>
      <c r="K5022" s="38" t="n"/>
      <c r="L5022" s="38" t="n"/>
      <c r="N5022" s="36">
        <f>IF($B5022="","",IF($C5022="SUPERSTORE","Superstore","DH"))</f>
        <v/>
      </c>
      <c r="O5022" s="36">
        <f>IF($B5022="","",IFERROR(VLOOKUP($B5022,Mapping!$A:$C,2,0),"Not Mapped"))</f>
        <v/>
      </c>
      <c r="P5022" s="36">
        <f>IF($B5022="","",IFERROR(VLOOKUP($B5022,Mapping!$A:$C,3,0),"Not Mapped"))</f>
        <v/>
      </c>
      <c r="Q5022" s="36">
        <f>IF($B5022="","",IFERROR(VLOOKUP($O5022,Leaders!$A:$B,2,0),"Not Mapped"))</f>
        <v/>
      </c>
      <c r="R5022" s="36">
        <f>IF($B5022="","",IF(COUNTIF(Exclusions!$A:$A,$B5022)&gt;0,"Yes","No"))</f>
        <v/>
      </c>
      <c r="S5022" s="38">
        <f>IF($B5022="","",MIN(1,DAY($A5022)/IF($N5022="Superstore",Settings!$B$5,Settings!$B$4)))</f>
        <v/>
      </c>
      <c r="T5022" s="38">
        <f>IF(OR($B5022="",$G5022="",$S5022=0),"",$G5022/$S5022)</f>
        <v/>
      </c>
      <c r="U5022" s="36">
        <f>IF($T5022="","",IF($T5022&lt;Settings!$B$8,"Critical",IF($T5022&lt;Settings!$B$9,"Semi Critical","Non Critical")))</f>
        <v/>
      </c>
      <c r="V5022" s="28" t="n"/>
      <c r="Z5022">
        <f>IF($B5022="","",IFERROR(VLOOKUP($B5022,'Plan HC for CCA'!$A:$B,2,0),""))</f>
        <v/>
      </c>
      <c r="AA5022">
        <f>IF(OR($B5022="",$Z5022=""),"",IF(N($M5022)&lt;$Z5022,"Delta","No Delta"))</f>
        <v/>
      </c>
      <c r="AB5022">
        <f>IF(OR($B5022="",$Z5022=""),"",MAX(0,$Z5022-N($M5022)))</f>
        <v/>
      </c>
      <c r="AC5022" s="46">
        <f>IF($B5022="","",IFERROR(INDEX('CCA Util %'!$H:$H,MATCH($B5022,'CCA Util %'!$E:$E,0)),""))</f>
        <v/>
      </c>
      <c r="AD5022">
        <f>IF($B5022="","",IFERROR(INDEX('CCA Util %'!$G:$G,MATCH($B5022,'CCA Util %'!$E:$E,0)),""))</f>
        <v/>
      </c>
      <c r="AE5022">
        <f>IF(OR($B5022="",$U5022=""),"",$U5022&amp;" &amp; "&amp;IF(OR($AD5022="",$AD5022=0),"Util NA",$AD5022&amp;" Util"))</f>
        <v/>
      </c>
    </row>
    <row r="5023" ht="15.75" customHeight="1" s="42">
      <c r="A5023" s="41" t="n"/>
      <c r="G5023" s="38" t="n"/>
      <c r="H5023" s="38" t="n"/>
      <c r="I5023" s="38" t="n"/>
      <c r="J5023" s="38" t="n"/>
      <c r="K5023" s="38" t="n"/>
      <c r="L5023" s="38" t="n"/>
      <c r="N5023" s="36">
        <f>IF($B5023="","",IF($C5023="SUPERSTORE","Superstore","DH"))</f>
        <v/>
      </c>
      <c r="O5023" s="36">
        <f>IF($B5023="","",IFERROR(VLOOKUP($B5023,Mapping!$A:$C,2,0),"Not Mapped"))</f>
        <v/>
      </c>
      <c r="P5023" s="36">
        <f>IF($B5023="","",IFERROR(VLOOKUP($B5023,Mapping!$A:$C,3,0),"Not Mapped"))</f>
        <v/>
      </c>
      <c r="Q5023" s="36">
        <f>IF($B5023="","",IFERROR(VLOOKUP($O5023,Leaders!$A:$B,2,0),"Not Mapped"))</f>
        <v/>
      </c>
      <c r="R5023" s="36">
        <f>IF($B5023="","",IF(COUNTIF(Exclusions!$A:$A,$B5023)&gt;0,"Yes","No"))</f>
        <v/>
      </c>
      <c r="S5023" s="38">
        <f>IF($B5023="","",MIN(1,DAY($A5023)/IF($N5023="Superstore",Settings!$B$5,Settings!$B$4)))</f>
        <v/>
      </c>
      <c r="T5023" s="38">
        <f>IF(OR($B5023="",$G5023="",$S5023=0),"",$G5023/$S5023)</f>
        <v/>
      </c>
      <c r="U5023" s="36">
        <f>IF($T5023="","",IF($T5023&lt;Settings!$B$8,"Critical",IF($T5023&lt;Settings!$B$9,"Semi Critical","Non Critical")))</f>
        <v/>
      </c>
      <c r="V5023" s="28" t="n"/>
      <c r="Z5023">
        <f>IF($B5023="","",IFERROR(VLOOKUP($B5023,'Plan HC for CCA'!$A:$B,2,0),""))</f>
        <v/>
      </c>
      <c r="AA5023">
        <f>IF(OR($B5023="",$Z5023=""),"",IF(N($M5023)&lt;$Z5023,"Delta","No Delta"))</f>
        <v/>
      </c>
      <c r="AB5023">
        <f>IF(OR($B5023="",$Z5023=""),"",MAX(0,$Z5023-N($M5023)))</f>
        <v/>
      </c>
      <c r="AC5023" s="46">
        <f>IF($B5023="","",IFERROR(INDEX('CCA Util %'!$H:$H,MATCH($B5023,'CCA Util %'!$E:$E,0)),""))</f>
        <v/>
      </c>
      <c r="AD5023">
        <f>IF($B5023="","",IFERROR(INDEX('CCA Util %'!$G:$G,MATCH($B5023,'CCA Util %'!$E:$E,0)),""))</f>
        <v/>
      </c>
      <c r="AE5023">
        <f>IF(OR($B5023="",$U5023=""),"",$U5023&amp;" &amp; "&amp;IF(OR($AD5023="",$AD5023=0),"Util NA",$AD5023&amp;" Util"))</f>
        <v/>
      </c>
    </row>
    <row r="5024" ht="15.75" customHeight="1" s="42">
      <c r="A5024" s="41" t="n"/>
      <c r="G5024" s="38" t="n"/>
      <c r="H5024" s="38" t="n"/>
      <c r="I5024" s="38" t="n"/>
      <c r="J5024" s="38" t="n"/>
      <c r="K5024" s="38" t="n"/>
      <c r="L5024" s="38" t="n"/>
      <c r="N5024" s="36">
        <f>IF($B5024="","",IF($C5024="SUPERSTORE","Superstore","DH"))</f>
        <v/>
      </c>
      <c r="O5024" s="36">
        <f>IF($B5024="","",IFERROR(VLOOKUP($B5024,Mapping!$A:$C,2,0),"Not Mapped"))</f>
        <v/>
      </c>
      <c r="P5024" s="36">
        <f>IF($B5024="","",IFERROR(VLOOKUP($B5024,Mapping!$A:$C,3,0),"Not Mapped"))</f>
        <v/>
      </c>
      <c r="Q5024" s="36">
        <f>IF($B5024="","",IFERROR(VLOOKUP($O5024,Leaders!$A:$B,2,0),"Not Mapped"))</f>
        <v/>
      </c>
      <c r="R5024" s="36">
        <f>IF($B5024="","",IF(COUNTIF(Exclusions!$A:$A,$B5024)&gt;0,"Yes","No"))</f>
        <v/>
      </c>
      <c r="S5024" s="38">
        <f>IF($B5024="","",MIN(1,DAY($A5024)/IF($N5024="Superstore",Settings!$B$5,Settings!$B$4)))</f>
        <v/>
      </c>
      <c r="T5024" s="38">
        <f>IF(OR($B5024="",$G5024="",$S5024=0),"",$G5024/$S5024)</f>
        <v/>
      </c>
      <c r="U5024" s="36">
        <f>IF($T5024="","",IF($T5024&lt;Settings!$B$8,"Critical",IF($T5024&lt;Settings!$B$9,"Semi Critical","Non Critical")))</f>
        <v/>
      </c>
      <c r="V5024" s="28" t="n"/>
      <c r="Z5024">
        <f>IF($B5024="","",IFERROR(VLOOKUP($B5024,'Plan HC for CCA'!$A:$B,2,0),""))</f>
        <v/>
      </c>
      <c r="AA5024">
        <f>IF(OR($B5024="",$Z5024=""),"",IF(N($M5024)&lt;$Z5024,"Delta","No Delta"))</f>
        <v/>
      </c>
      <c r="AB5024">
        <f>IF(OR($B5024="",$Z5024=""),"",MAX(0,$Z5024-N($M5024)))</f>
        <v/>
      </c>
      <c r="AC5024" s="46">
        <f>IF($B5024="","",IFERROR(INDEX('CCA Util %'!$H:$H,MATCH($B5024,'CCA Util %'!$E:$E,0)),""))</f>
        <v/>
      </c>
      <c r="AD5024">
        <f>IF($B5024="","",IFERROR(INDEX('CCA Util %'!$G:$G,MATCH($B5024,'CCA Util %'!$E:$E,0)),""))</f>
        <v/>
      </c>
      <c r="AE5024">
        <f>IF(OR($B5024="",$U5024=""),"",$U5024&amp;" &amp; "&amp;IF(OR($AD5024="",$AD5024=0),"Util NA",$AD5024&amp;" Util"))</f>
        <v/>
      </c>
    </row>
    <row r="5025" ht="15.75" customHeight="1" s="42">
      <c r="A5025" s="41" t="n"/>
      <c r="G5025" s="38" t="n"/>
      <c r="H5025" s="38" t="n"/>
      <c r="I5025" s="38" t="n"/>
      <c r="J5025" s="38" t="n"/>
      <c r="K5025" s="38" t="n"/>
      <c r="L5025" s="38" t="n"/>
      <c r="N5025" s="36">
        <f>IF($B5025="","",IF($C5025="SUPERSTORE","Superstore","DH"))</f>
        <v/>
      </c>
      <c r="O5025" s="36">
        <f>IF($B5025="","",IFERROR(VLOOKUP($B5025,Mapping!$A:$C,2,0),"Not Mapped"))</f>
        <v/>
      </c>
      <c r="P5025" s="36">
        <f>IF($B5025="","",IFERROR(VLOOKUP($B5025,Mapping!$A:$C,3,0),"Not Mapped"))</f>
        <v/>
      </c>
      <c r="Q5025" s="36">
        <f>IF($B5025="","",IFERROR(VLOOKUP($O5025,Leaders!$A:$B,2,0),"Not Mapped"))</f>
        <v/>
      </c>
      <c r="R5025" s="36">
        <f>IF($B5025="","",IF(COUNTIF(Exclusions!$A:$A,$B5025)&gt;0,"Yes","No"))</f>
        <v/>
      </c>
      <c r="S5025" s="38">
        <f>IF($B5025="","",MIN(1,DAY($A5025)/IF($N5025="Superstore",Settings!$B$5,Settings!$B$4)))</f>
        <v/>
      </c>
      <c r="T5025" s="38">
        <f>IF(OR($B5025="",$G5025="",$S5025=0),"",$G5025/$S5025)</f>
        <v/>
      </c>
      <c r="U5025" s="36">
        <f>IF($T5025="","",IF($T5025&lt;Settings!$B$8,"Critical",IF($T5025&lt;Settings!$B$9,"Semi Critical","Non Critical")))</f>
        <v/>
      </c>
      <c r="V5025" s="28" t="n"/>
      <c r="Z5025">
        <f>IF($B5025="","",IFERROR(VLOOKUP($B5025,'Plan HC for CCA'!$A:$B,2,0),""))</f>
        <v/>
      </c>
      <c r="AA5025">
        <f>IF(OR($B5025="",$Z5025=""),"",IF(N($M5025)&lt;$Z5025,"Delta","No Delta"))</f>
        <v/>
      </c>
      <c r="AB5025">
        <f>IF(OR($B5025="",$Z5025=""),"",MAX(0,$Z5025-N($M5025)))</f>
        <v/>
      </c>
      <c r="AC5025" s="46">
        <f>IF($B5025="","",IFERROR(INDEX('CCA Util %'!$H:$H,MATCH($B5025,'CCA Util %'!$E:$E,0)),""))</f>
        <v/>
      </c>
      <c r="AD5025">
        <f>IF($B5025="","",IFERROR(INDEX('CCA Util %'!$G:$G,MATCH($B5025,'CCA Util %'!$E:$E,0)),""))</f>
        <v/>
      </c>
      <c r="AE5025">
        <f>IF(OR($B5025="",$U5025=""),"",$U5025&amp;" &amp; "&amp;IF(OR($AD5025="",$AD5025=0),"Util NA",$AD5025&amp;" Util"))</f>
        <v/>
      </c>
    </row>
    <row r="5026" ht="15.75" customHeight="1" s="42">
      <c r="A5026" s="41" t="n"/>
      <c r="G5026" s="38" t="n"/>
      <c r="H5026" s="38" t="n"/>
      <c r="I5026" s="38" t="n"/>
      <c r="J5026" s="38" t="n"/>
      <c r="K5026" s="38" t="n"/>
      <c r="L5026" s="38" t="n"/>
      <c r="N5026" s="36">
        <f>IF($B5026="","",IF($C5026="SUPERSTORE","Superstore","DH"))</f>
        <v/>
      </c>
      <c r="O5026" s="36">
        <f>IF($B5026="","",IFERROR(VLOOKUP($B5026,Mapping!$A:$C,2,0),"Not Mapped"))</f>
        <v/>
      </c>
      <c r="P5026" s="36">
        <f>IF($B5026="","",IFERROR(VLOOKUP($B5026,Mapping!$A:$C,3,0),"Not Mapped"))</f>
        <v/>
      </c>
      <c r="Q5026" s="36">
        <f>IF($B5026="","",IFERROR(VLOOKUP($O5026,Leaders!$A:$B,2,0),"Not Mapped"))</f>
        <v/>
      </c>
      <c r="R5026" s="36">
        <f>IF($B5026="","",IF(COUNTIF(Exclusions!$A:$A,$B5026)&gt;0,"Yes","No"))</f>
        <v/>
      </c>
      <c r="S5026" s="38">
        <f>IF($B5026="","",MIN(1,DAY($A5026)/IF($N5026="Superstore",Settings!$B$5,Settings!$B$4)))</f>
        <v/>
      </c>
      <c r="T5026" s="38">
        <f>IF(OR($B5026="",$G5026="",$S5026=0),"",$G5026/$S5026)</f>
        <v/>
      </c>
      <c r="U5026" s="36">
        <f>IF($T5026="","",IF($T5026&lt;Settings!$B$8,"Critical",IF($T5026&lt;Settings!$B$9,"Semi Critical","Non Critical")))</f>
        <v/>
      </c>
      <c r="V5026" s="28" t="n"/>
      <c r="Z5026">
        <f>IF($B5026="","",IFERROR(VLOOKUP($B5026,'Plan HC for CCA'!$A:$B,2,0),""))</f>
        <v/>
      </c>
      <c r="AA5026">
        <f>IF(OR($B5026="",$Z5026=""),"",IF(N($M5026)&lt;$Z5026,"Delta","No Delta"))</f>
        <v/>
      </c>
      <c r="AB5026">
        <f>IF(OR($B5026="",$Z5026=""),"",MAX(0,$Z5026-N($M5026)))</f>
        <v/>
      </c>
      <c r="AC5026" s="46">
        <f>IF($B5026="","",IFERROR(INDEX('CCA Util %'!$H:$H,MATCH($B5026,'CCA Util %'!$E:$E,0)),""))</f>
        <v/>
      </c>
      <c r="AD5026">
        <f>IF($B5026="","",IFERROR(INDEX('CCA Util %'!$G:$G,MATCH($B5026,'CCA Util %'!$E:$E,0)),""))</f>
        <v/>
      </c>
      <c r="AE5026">
        <f>IF(OR($B5026="",$U5026=""),"",$U5026&amp;" &amp; "&amp;IF(OR($AD5026="",$AD5026=0),"Util NA",$AD5026&amp;" Util"))</f>
        <v/>
      </c>
    </row>
    <row r="5027" ht="15.75" customHeight="1" s="42">
      <c r="A5027" s="41" t="n"/>
      <c r="G5027" s="38" t="n"/>
      <c r="H5027" s="38" t="n"/>
      <c r="I5027" s="38" t="n"/>
      <c r="J5027" s="38" t="n"/>
      <c r="K5027" s="38" t="n"/>
      <c r="L5027" s="38" t="n"/>
      <c r="N5027" s="36">
        <f>IF($B5027="","",IF($C5027="SUPERSTORE","Superstore","DH"))</f>
        <v/>
      </c>
      <c r="O5027" s="36">
        <f>IF($B5027="","",IFERROR(VLOOKUP($B5027,Mapping!$A:$C,2,0),"Not Mapped"))</f>
        <v/>
      </c>
      <c r="P5027" s="36">
        <f>IF($B5027="","",IFERROR(VLOOKUP($B5027,Mapping!$A:$C,3,0),"Not Mapped"))</f>
        <v/>
      </c>
      <c r="Q5027" s="36">
        <f>IF($B5027="","",IFERROR(VLOOKUP($O5027,Leaders!$A:$B,2,0),"Not Mapped"))</f>
        <v/>
      </c>
      <c r="R5027" s="36">
        <f>IF($B5027="","",IF(COUNTIF(Exclusions!$A:$A,$B5027)&gt;0,"Yes","No"))</f>
        <v/>
      </c>
      <c r="S5027" s="38">
        <f>IF($B5027="","",MIN(1,DAY($A5027)/IF($N5027="Superstore",Settings!$B$5,Settings!$B$4)))</f>
        <v/>
      </c>
      <c r="T5027" s="38">
        <f>IF(OR($B5027="",$G5027="",$S5027=0),"",$G5027/$S5027)</f>
        <v/>
      </c>
      <c r="U5027" s="36">
        <f>IF($T5027="","",IF($T5027&lt;Settings!$B$8,"Critical",IF($T5027&lt;Settings!$B$9,"Semi Critical","Non Critical")))</f>
        <v/>
      </c>
      <c r="V5027" s="28" t="n"/>
      <c r="Z5027">
        <f>IF($B5027="","",IFERROR(VLOOKUP($B5027,'Plan HC for CCA'!$A:$B,2,0),""))</f>
        <v/>
      </c>
      <c r="AA5027">
        <f>IF(OR($B5027="",$Z5027=""),"",IF(N($M5027)&lt;$Z5027,"Delta","No Delta"))</f>
        <v/>
      </c>
      <c r="AB5027">
        <f>IF(OR($B5027="",$Z5027=""),"",MAX(0,$Z5027-N($M5027)))</f>
        <v/>
      </c>
      <c r="AC5027" s="46">
        <f>IF($B5027="","",IFERROR(INDEX('CCA Util %'!$H:$H,MATCH($B5027,'CCA Util %'!$E:$E,0)),""))</f>
        <v/>
      </c>
      <c r="AD5027">
        <f>IF($B5027="","",IFERROR(INDEX('CCA Util %'!$G:$G,MATCH($B5027,'CCA Util %'!$E:$E,0)),""))</f>
        <v/>
      </c>
      <c r="AE5027">
        <f>IF(OR($B5027="",$U5027=""),"",$U5027&amp;" &amp; "&amp;IF(OR($AD5027="",$AD5027=0),"Util NA",$AD5027&amp;" Util"))</f>
        <v/>
      </c>
    </row>
    <row r="5028" ht="15.75" customHeight="1" s="42">
      <c r="A5028" s="41" t="n"/>
      <c r="G5028" s="38" t="n"/>
      <c r="H5028" s="38" t="n"/>
      <c r="I5028" s="38" t="n"/>
      <c r="J5028" s="38" t="n"/>
      <c r="K5028" s="38" t="n"/>
      <c r="L5028" s="38" t="n"/>
      <c r="N5028" s="36">
        <f>IF($B5028="","",IF($C5028="SUPERSTORE","Superstore","DH"))</f>
        <v/>
      </c>
      <c r="O5028" s="36">
        <f>IF($B5028="","",IFERROR(VLOOKUP($B5028,Mapping!$A:$C,2,0),"Not Mapped"))</f>
        <v/>
      </c>
      <c r="P5028" s="36">
        <f>IF($B5028="","",IFERROR(VLOOKUP($B5028,Mapping!$A:$C,3,0),"Not Mapped"))</f>
        <v/>
      </c>
      <c r="Q5028" s="36">
        <f>IF($B5028="","",IFERROR(VLOOKUP($O5028,Leaders!$A:$B,2,0),"Not Mapped"))</f>
        <v/>
      </c>
      <c r="R5028" s="36">
        <f>IF($B5028="","",IF(COUNTIF(Exclusions!$A:$A,$B5028)&gt;0,"Yes","No"))</f>
        <v/>
      </c>
      <c r="S5028" s="38">
        <f>IF($B5028="","",MIN(1,DAY($A5028)/IF($N5028="Superstore",Settings!$B$5,Settings!$B$4)))</f>
        <v/>
      </c>
      <c r="T5028" s="38">
        <f>IF(OR($B5028="",$G5028="",$S5028=0),"",$G5028/$S5028)</f>
        <v/>
      </c>
      <c r="U5028" s="36">
        <f>IF($T5028="","",IF($T5028&lt;Settings!$B$8,"Critical",IF($T5028&lt;Settings!$B$9,"Semi Critical","Non Critical")))</f>
        <v/>
      </c>
      <c r="V5028" s="28" t="n"/>
      <c r="Z5028">
        <f>IF($B5028="","",IFERROR(VLOOKUP($B5028,'Plan HC for CCA'!$A:$B,2,0),""))</f>
        <v/>
      </c>
      <c r="AA5028">
        <f>IF(OR($B5028="",$Z5028=""),"",IF(N($M5028)&lt;$Z5028,"Delta","No Delta"))</f>
        <v/>
      </c>
      <c r="AB5028">
        <f>IF(OR($B5028="",$Z5028=""),"",MAX(0,$Z5028-N($M5028)))</f>
        <v/>
      </c>
      <c r="AC5028" s="46">
        <f>IF($B5028="","",IFERROR(INDEX('CCA Util %'!$H:$H,MATCH($B5028,'CCA Util %'!$E:$E,0)),""))</f>
        <v/>
      </c>
      <c r="AD5028">
        <f>IF($B5028="","",IFERROR(INDEX('CCA Util %'!$G:$G,MATCH($B5028,'CCA Util %'!$E:$E,0)),""))</f>
        <v/>
      </c>
      <c r="AE5028">
        <f>IF(OR($B5028="",$U5028=""),"",$U5028&amp;" &amp; "&amp;IF(OR($AD5028="",$AD5028=0),"Util NA",$AD5028&amp;" Util"))</f>
        <v/>
      </c>
    </row>
    <row r="5029" ht="15.75" customHeight="1" s="42">
      <c r="A5029" s="41" t="n"/>
      <c r="G5029" s="38" t="n"/>
      <c r="H5029" s="38" t="n"/>
      <c r="I5029" s="38" t="n"/>
      <c r="J5029" s="38" t="n"/>
      <c r="K5029" s="38" t="n"/>
      <c r="L5029" s="38" t="n"/>
      <c r="N5029" s="36">
        <f>IF($B5029="","",IF($C5029="SUPERSTORE","Superstore","DH"))</f>
        <v/>
      </c>
      <c r="O5029" s="36">
        <f>IF($B5029="","",IFERROR(VLOOKUP($B5029,Mapping!$A:$C,2,0),"Not Mapped"))</f>
        <v/>
      </c>
      <c r="P5029" s="36">
        <f>IF($B5029="","",IFERROR(VLOOKUP($B5029,Mapping!$A:$C,3,0),"Not Mapped"))</f>
        <v/>
      </c>
      <c r="Q5029" s="36">
        <f>IF($B5029="","",IFERROR(VLOOKUP($O5029,Leaders!$A:$B,2,0),"Not Mapped"))</f>
        <v/>
      </c>
      <c r="R5029" s="36">
        <f>IF($B5029="","",IF(COUNTIF(Exclusions!$A:$A,$B5029)&gt;0,"Yes","No"))</f>
        <v/>
      </c>
      <c r="S5029" s="38">
        <f>IF($B5029="","",MIN(1,DAY($A5029)/IF($N5029="Superstore",Settings!$B$5,Settings!$B$4)))</f>
        <v/>
      </c>
      <c r="T5029" s="38">
        <f>IF(OR($B5029="",$G5029="",$S5029=0),"",$G5029/$S5029)</f>
        <v/>
      </c>
      <c r="U5029" s="36">
        <f>IF($T5029="","",IF($T5029&lt;Settings!$B$8,"Critical",IF($T5029&lt;Settings!$B$9,"Semi Critical","Non Critical")))</f>
        <v/>
      </c>
      <c r="V5029" s="28" t="n"/>
      <c r="Z5029">
        <f>IF($B5029="","",IFERROR(VLOOKUP($B5029,'Plan HC for CCA'!$A:$B,2,0),""))</f>
        <v/>
      </c>
      <c r="AA5029">
        <f>IF(OR($B5029="",$Z5029=""),"",IF(N($M5029)&lt;$Z5029,"Delta","No Delta"))</f>
        <v/>
      </c>
      <c r="AB5029">
        <f>IF(OR($B5029="",$Z5029=""),"",MAX(0,$Z5029-N($M5029)))</f>
        <v/>
      </c>
      <c r="AC5029" s="46">
        <f>IF($B5029="","",IFERROR(INDEX('CCA Util %'!$H:$H,MATCH($B5029,'CCA Util %'!$E:$E,0)),""))</f>
        <v/>
      </c>
      <c r="AD5029">
        <f>IF($B5029="","",IFERROR(INDEX('CCA Util %'!$G:$G,MATCH($B5029,'CCA Util %'!$E:$E,0)),""))</f>
        <v/>
      </c>
      <c r="AE5029">
        <f>IF(OR($B5029="",$U5029=""),"",$U5029&amp;" &amp; "&amp;IF(OR($AD5029="",$AD5029=0),"Util NA",$AD5029&amp;" Util"))</f>
        <v/>
      </c>
    </row>
    <row r="5030" ht="15.75" customHeight="1" s="42">
      <c r="A5030" s="41" t="n"/>
      <c r="G5030" s="38" t="n"/>
      <c r="H5030" s="38" t="n"/>
      <c r="I5030" s="38" t="n"/>
      <c r="J5030" s="38" t="n"/>
      <c r="K5030" s="38" t="n"/>
      <c r="L5030" s="38" t="n"/>
      <c r="N5030" s="36">
        <f>IF($B5030="","",IF($C5030="SUPERSTORE","Superstore","DH"))</f>
        <v/>
      </c>
      <c r="O5030" s="36">
        <f>IF($B5030="","",IFERROR(VLOOKUP($B5030,Mapping!$A:$C,2,0),"Not Mapped"))</f>
        <v/>
      </c>
      <c r="P5030" s="36">
        <f>IF($B5030="","",IFERROR(VLOOKUP($B5030,Mapping!$A:$C,3,0),"Not Mapped"))</f>
        <v/>
      </c>
      <c r="Q5030" s="36">
        <f>IF($B5030="","",IFERROR(VLOOKUP($O5030,Leaders!$A:$B,2,0),"Not Mapped"))</f>
        <v/>
      </c>
      <c r="R5030" s="36">
        <f>IF($B5030="","",IF(COUNTIF(Exclusions!$A:$A,$B5030)&gt;0,"Yes","No"))</f>
        <v/>
      </c>
      <c r="S5030" s="38">
        <f>IF($B5030="","",MIN(1,DAY($A5030)/IF($N5030="Superstore",Settings!$B$5,Settings!$B$4)))</f>
        <v/>
      </c>
      <c r="T5030" s="38">
        <f>IF(OR($B5030="",$G5030="",$S5030=0),"",$G5030/$S5030)</f>
        <v/>
      </c>
      <c r="U5030" s="36">
        <f>IF($T5030="","",IF($T5030&lt;Settings!$B$8,"Critical",IF($T5030&lt;Settings!$B$9,"Semi Critical","Non Critical")))</f>
        <v/>
      </c>
      <c r="V5030" s="28" t="n"/>
      <c r="Z5030">
        <f>IF($B5030="","",IFERROR(VLOOKUP($B5030,'Plan HC for CCA'!$A:$B,2,0),""))</f>
        <v/>
      </c>
      <c r="AA5030">
        <f>IF(OR($B5030="",$Z5030=""),"",IF(N($M5030)&lt;$Z5030,"Delta","No Delta"))</f>
        <v/>
      </c>
      <c r="AB5030">
        <f>IF(OR($B5030="",$Z5030=""),"",MAX(0,$Z5030-N($M5030)))</f>
        <v/>
      </c>
      <c r="AC5030" s="46">
        <f>IF($B5030="","",IFERROR(INDEX('CCA Util %'!$H:$H,MATCH($B5030,'CCA Util %'!$E:$E,0)),""))</f>
        <v/>
      </c>
      <c r="AD5030">
        <f>IF($B5030="","",IFERROR(INDEX('CCA Util %'!$G:$G,MATCH($B5030,'CCA Util %'!$E:$E,0)),""))</f>
        <v/>
      </c>
      <c r="AE5030">
        <f>IF(OR($B5030="",$U5030=""),"",$U5030&amp;" &amp; "&amp;IF(OR($AD5030="",$AD5030=0),"Util NA",$AD5030&amp;" Util"))</f>
        <v/>
      </c>
    </row>
    <row r="5031" ht="15.75" customHeight="1" s="42">
      <c r="A5031" s="41" t="n"/>
      <c r="G5031" s="38" t="n"/>
      <c r="H5031" s="38" t="n"/>
      <c r="I5031" s="38" t="n"/>
      <c r="J5031" s="38" t="n"/>
      <c r="K5031" s="38" t="n"/>
      <c r="L5031" s="38" t="n"/>
      <c r="N5031" s="36">
        <f>IF($B5031="","",IF($C5031="SUPERSTORE","Superstore","DH"))</f>
        <v/>
      </c>
      <c r="O5031" s="36">
        <f>IF($B5031="","",IFERROR(VLOOKUP($B5031,Mapping!$A:$C,2,0),"Not Mapped"))</f>
        <v/>
      </c>
      <c r="P5031" s="36">
        <f>IF($B5031="","",IFERROR(VLOOKUP($B5031,Mapping!$A:$C,3,0),"Not Mapped"))</f>
        <v/>
      </c>
      <c r="Q5031" s="36">
        <f>IF($B5031="","",IFERROR(VLOOKUP($O5031,Leaders!$A:$B,2,0),"Not Mapped"))</f>
        <v/>
      </c>
      <c r="R5031" s="36">
        <f>IF($B5031="","",IF(COUNTIF(Exclusions!$A:$A,$B5031)&gt;0,"Yes","No"))</f>
        <v/>
      </c>
      <c r="S5031" s="38">
        <f>IF($B5031="","",MIN(1,DAY($A5031)/IF($N5031="Superstore",Settings!$B$5,Settings!$B$4)))</f>
        <v/>
      </c>
      <c r="T5031" s="38">
        <f>IF(OR($B5031="",$G5031="",$S5031=0),"",$G5031/$S5031)</f>
        <v/>
      </c>
      <c r="U5031" s="36">
        <f>IF($T5031="","",IF($T5031&lt;Settings!$B$8,"Critical",IF($T5031&lt;Settings!$B$9,"Semi Critical","Non Critical")))</f>
        <v/>
      </c>
      <c r="V5031" s="28" t="n"/>
      <c r="Z5031">
        <f>IF($B5031="","",IFERROR(VLOOKUP($B5031,'Plan HC for CCA'!$A:$B,2,0),""))</f>
        <v/>
      </c>
      <c r="AA5031">
        <f>IF(OR($B5031="",$Z5031=""),"",IF(N($M5031)&lt;$Z5031,"Delta","No Delta"))</f>
        <v/>
      </c>
      <c r="AB5031">
        <f>IF(OR($B5031="",$Z5031=""),"",MAX(0,$Z5031-N($M5031)))</f>
        <v/>
      </c>
      <c r="AC5031" s="46">
        <f>IF($B5031="","",IFERROR(INDEX('CCA Util %'!$H:$H,MATCH($B5031,'CCA Util %'!$E:$E,0)),""))</f>
        <v/>
      </c>
      <c r="AD5031">
        <f>IF($B5031="","",IFERROR(INDEX('CCA Util %'!$G:$G,MATCH($B5031,'CCA Util %'!$E:$E,0)),""))</f>
        <v/>
      </c>
      <c r="AE5031">
        <f>IF(OR($B5031="",$U5031=""),"",$U5031&amp;" &amp; "&amp;IF(OR($AD5031="",$AD5031=0),"Util NA",$AD5031&amp;" Util"))</f>
        <v/>
      </c>
    </row>
    <row r="5032" ht="15.75" customHeight="1" s="42">
      <c r="A5032" s="41" t="n"/>
      <c r="G5032" s="38" t="n"/>
      <c r="H5032" s="38" t="n"/>
      <c r="I5032" s="38" t="n"/>
      <c r="J5032" s="38" t="n"/>
      <c r="K5032" s="38" t="n"/>
      <c r="L5032" s="38" t="n"/>
      <c r="N5032" s="36">
        <f>IF($B5032="","",IF($C5032="SUPERSTORE","Superstore","DH"))</f>
        <v/>
      </c>
      <c r="O5032" s="36">
        <f>IF($B5032="","",IFERROR(VLOOKUP($B5032,Mapping!$A:$C,2,0),"Not Mapped"))</f>
        <v/>
      </c>
      <c r="P5032" s="36">
        <f>IF($B5032="","",IFERROR(VLOOKUP($B5032,Mapping!$A:$C,3,0),"Not Mapped"))</f>
        <v/>
      </c>
      <c r="Q5032" s="36">
        <f>IF($B5032="","",IFERROR(VLOOKUP($O5032,Leaders!$A:$B,2,0),"Not Mapped"))</f>
        <v/>
      </c>
      <c r="R5032" s="36">
        <f>IF($B5032="","",IF(COUNTIF(Exclusions!$A:$A,$B5032)&gt;0,"Yes","No"))</f>
        <v/>
      </c>
      <c r="S5032" s="38">
        <f>IF($B5032="","",MIN(1,DAY($A5032)/IF($N5032="Superstore",Settings!$B$5,Settings!$B$4)))</f>
        <v/>
      </c>
      <c r="T5032" s="38">
        <f>IF(OR($B5032="",$G5032="",$S5032=0),"",$G5032/$S5032)</f>
        <v/>
      </c>
      <c r="U5032" s="36">
        <f>IF($T5032="","",IF($T5032&lt;Settings!$B$8,"Critical",IF($T5032&lt;Settings!$B$9,"Semi Critical","Non Critical")))</f>
        <v/>
      </c>
      <c r="V5032" s="28" t="n"/>
      <c r="Z5032">
        <f>IF($B5032="","",IFERROR(VLOOKUP($B5032,'Plan HC for CCA'!$A:$B,2,0),""))</f>
        <v/>
      </c>
      <c r="AA5032">
        <f>IF(OR($B5032="",$Z5032=""),"",IF(N($M5032)&lt;$Z5032,"Delta","No Delta"))</f>
        <v/>
      </c>
      <c r="AB5032">
        <f>IF(OR($B5032="",$Z5032=""),"",MAX(0,$Z5032-N($M5032)))</f>
        <v/>
      </c>
      <c r="AC5032" s="46">
        <f>IF($B5032="","",IFERROR(INDEX('CCA Util %'!$H:$H,MATCH($B5032,'CCA Util %'!$E:$E,0)),""))</f>
        <v/>
      </c>
      <c r="AD5032">
        <f>IF($B5032="","",IFERROR(INDEX('CCA Util %'!$G:$G,MATCH($B5032,'CCA Util %'!$E:$E,0)),""))</f>
        <v/>
      </c>
      <c r="AE5032">
        <f>IF(OR($B5032="",$U5032=""),"",$U5032&amp;" &amp; "&amp;IF(OR($AD5032="",$AD5032=0),"Util NA",$AD5032&amp;" Util"))</f>
        <v/>
      </c>
    </row>
    <row r="5033" ht="15.75" customHeight="1" s="42">
      <c r="A5033" s="41" t="n"/>
      <c r="G5033" s="38" t="n"/>
      <c r="H5033" s="38" t="n"/>
      <c r="I5033" s="38" t="n"/>
      <c r="J5033" s="38" t="n"/>
      <c r="K5033" s="38" t="n"/>
      <c r="L5033" s="38" t="n"/>
      <c r="N5033" s="36">
        <f>IF($B5033="","",IF($C5033="SUPERSTORE","Superstore","DH"))</f>
        <v/>
      </c>
      <c r="O5033" s="36">
        <f>IF($B5033="","",IFERROR(VLOOKUP($B5033,Mapping!$A:$C,2,0),"Not Mapped"))</f>
        <v/>
      </c>
      <c r="P5033" s="36">
        <f>IF($B5033="","",IFERROR(VLOOKUP($B5033,Mapping!$A:$C,3,0),"Not Mapped"))</f>
        <v/>
      </c>
      <c r="Q5033" s="36">
        <f>IF($B5033="","",IFERROR(VLOOKUP($O5033,Leaders!$A:$B,2,0),"Not Mapped"))</f>
        <v/>
      </c>
      <c r="R5033" s="36">
        <f>IF($B5033="","",IF(COUNTIF(Exclusions!$A:$A,$B5033)&gt;0,"Yes","No"))</f>
        <v/>
      </c>
      <c r="S5033" s="38">
        <f>IF($B5033="","",MIN(1,DAY($A5033)/IF($N5033="Superstore",Settings!$B$5,Settings!$B$4)))</f>
        <v/>
      </c>
      <c r="T5033" s="38">
        <f>IF(OR($B5033="",$G5033="",$S5033=0),"",$G5033/$S5033)</f>
        <v/>
      </c>
      <c r="U5033" s="36">
        <f>IF($T5033="","",IF($T5033&lt;Settings!$B$8,"Critical",IF($T5033&lt;Settings!$B$9,"Semi Critical","Non Critical")))</f>
        <v/>
      </c>
      <c r="V5033" s="28" t="n"/>
      <c r="Z5033">
        <f>IF($B5033="","",IFERROR(VLOOKUP($B5033,'Plan HC for CCA'!$A:$B,2,0),""))</f>
        <v/>
      </c>
      <c r="AA5033">
        <f>IF(OR($B5033="",$Z5033=""),"",IF(N($M5033)&lt;$Z5033,"Delta","No Delta"))</f>
        <v/>
      </c>
      <c r="AB5033">
        <f>IF(OR($B5033="",$Z5033=""),"",MAX(0,$Z5033-N($M5033)))</f>
        <v/>
      </c>
      <c r="AC5033" s="46">
        <f>IF($B5033="","",IFERROR(INDEX('CCA Util %'!$H:$H,MATCH($B5033,'CCA Util %'!$E:$E,0)),""))</f>
        <v/>
      </c>
      <c r="AD5033">
        <f>IF($B5033="","",IFERROR(INDEX('CCA Util %'!$G:$G,MATCH($B5033,'CCA Util %'!$E:$E,0)),""))</f>
        <v/>
      </c>
      <c r="AE5033">
        <f>IF(OR($B5033="",$U5033=""),"",$U5033&amp;" &amp; "&amp;IF(OR($AD5033="",$AD5033=0),"Util NA",$AD5033&amp;" Util"))</f>
        <v/>
      </c>
    </row>
    <row r="5034" ht="15.75" customHeight="1" s="42">
      <c r="A5034" s="41" t="n"/>
      <c r="G5034" s="38" t="n"/>
      <c r="H5034" s="38" t="n"/>
      <c r="I5034" s="38" t="n"/>
      <c r="J5034" s="38" t="n"/>
      <c r="K5034" s="38" t="n"/>
      <c r="L5034" s="38" t="n"/>
      <c r="N5034" s="36">
        <f>IF($B5034="","",IF($C5034="SUPERSTORE","Superstore","DH"))</f>
        <v/>
      </c>
      <c r="O5034" s="36">
        <f>IF($B5034="","",IFERROR(VLOOKUP($B5034,Mapping!$A:$C,2,0),"Not Mapped"))</f>
        <v/>
      </c>
      <c r="P5034" s="36">
        <f>IF($B5034="","",IFERROR(VLOOKUP($B5034,Mapping!$A:$C,3,0),"Not Mapped"))</f>
        <v/>
      </c>
      <c r="Q5034" s="36">
        <f>IF($B5034="","",IFERROR(VLOOKUP($O5034,Leaders!$A:$B,2,0),"Not Mapped"))</f>
        <v/>
      </c>
      <c r="R5034" s="36">
        <f>IF($B5034="","",IF(COUNTIF(Exclusions!$A:$A,$B5034)&gt;0,"Yes","No"))</f>
        <v/>
      </c>
      <c r="S5034" s="38">
        <f>IF($B5034="","",MIN(1,DAY($A5034)/IF($N5034="Superstore",Settings!$B$5,Settings!$B$4)))</f>
        <v/>
      </c>
      <c r="T5034" s="38">
        <f>IF(OR($B5034="",$G5034="",$S5034=0),"",$G5034/$S5034)</f>
        <v/>
      </c>
      <c r="U5034" s="36">
        <f>IF($T5034="","",IF($T5034&lt;Settings!$B$8,"Critical",IF($T5034&lt;Settings!$B$9,"Semi Critical","Non Critical")))</f>
        <v/>
      </c>
      <c r="V5034" s="28" t="n"/>
      <c r="Z5034">
        <f>IF($B5034="","",IFERROR(VLOOKUP($B5034,'Plan HC for CCA'!$A:$B,2,0),""))</f>
        <v/>
      </c>
      <c r="AA5034">
        <f>IF(OR($B5034="",$Z5034=""),"",IF(N($M5034)&lt;$Z5034,"Delta","No Delta"))</f>
        <v/>
      </c>
      <c r="AB5034">
        <f>IF(OR($B5034="",$Z5034=""),"",MAX(0,$Z5034-N($M5034)))</f>
        <v/>
      </c>
      <c r="AC5034" s="46">
        <f>IF($B5034="","",IFERROR(INDEX('CCA Util %'!$H:$H,MATCH($B5034,'CCA Util %'!$E:$E,0)),""))</f>
        <v/>
      </c>
      <c r="AD5034">
        <f>IF($B5034="","",IFERROR(INDEX('CCA Util %'!$G:$G,MATCH($B5034,'CCA Util %'!$E:$E,0)),""))</f>
        <v/>
      </c>
      <c r="AE5034">
        <f>IF(OR($B5034="",$U5034=""),"",$U5034&amp;" &amp; "&amp;IF(OR($AD5034="",$AD5034=0),"Util NA",$AD5034&amp;" Util"))</f>
        <v/>
      </c>
    </row>
    <row r="5035" ht="15.75" customHeight="1" s="42">
      <c r="A5035" s="41" t="n"/>
      <c r="G5035" s="38" t="n"/>
      <c r="H5035" s="38" t="n"/>
      <c r="I5035" s="38" t="n"/>
      <c r="J5035" s="38" t="n"/>
      <c r="K5035" s="38" t="n"/>
      <c r="L5035" s="38" t="n"/>
      <c r="N5035" s="36">
        <f>IF($B5035="","",IF($C5035="SUPERSTORE","Superstore","DH"))</f>
        <v/>
      </c>
      <c r="O5035" s="36">
        <f>IF($B5035="","",IFERROR(VLOOKUP($B5035,Mapping!$A:$C,2,0),"Not Mapped"))</f>
        <v/>
      </c>
      <c r="P5035" s="36">
        <f>IF($B5035="","",IFERROR(VLOOKUP($B5035,Mapping!$A:$C,3,0),"Not Mapped"))</f>
        <v/>
      </c>
      <c r="Q5035" s="36">
        <f>IF($B5035="","",IFERROR(VLOOKUP($O5035,Leaders!$A:$B,2,0),"Not Mapped"))</f>
        <v/>
      </c>
      <c r="R5035" s="36">
        <f>IF($B5035="","",IF(COUNTIF(Exclusions!$A:$A,$B5035)&gt;0,"Yes","No"))</f>
        <v/>
      </c>
      <c r="S5035" s="38">
        <f>IF($B5035="","",MIN(1,DAY($A5035)/IF($N5035="Superstore",Settings!$B$5,Settings!$B$4)))</f>
        <v/>
      </c>
      <c r="T5035" s="38">
        <f>IF(OR($B5035="",$G5035="",$S5035=0),"",$G5035/$S5035)</f>
        <v/>
      </c>
      <c r="U5035" s="36">
        <f>IF($T5035="","",IF($T5035&lt;Settings!$B$8,"Critical",IF($T5035&lt;Settings!$B$9,"Semi Critical","Non Critical")))</f>
        <v/>
      </c>
      <c r="V5035" s="28" t="n"/>
      <c r="Z5035">
        <f>IF($B5035="","",IFERROR(VLOOKUP($B5035,'Plan HC for CCA'!$A:$B,2,0),""))</f>
        <v/>
      </c>
      <c r="AA5035">
        <f>IF(OR($B5035="",$Z5035=""),"",IF(N($M5035)&lt;$Z5035,"Delta","No Delta"))</f>
        <v/>
      </c>
      <c r="AB5035">
        <f>IF(OR($B5035="",$Z5035=""),"",MAX(0,$Z5035-N($M5035)))</f>
        <v/>
      </c>
      <c r="AC5035" s="46">
        <f>IF($B5035="","",IFERROR(INDEX('CCA Util %'!$H:$H,MATCH($B5035,'CCA Util %'!$E:$E,0)),""))</f>
        <v/>
      </c>
      <c r="AD5035">
        <f>IF($B5035="","",IFERROR(INDEX('CCA Util %'!$G:$G,MATCH($B5035,'CCA Util %'!$E:$E,0)),""))</f>
        <v/>
      </c>
      <c r="AE5035">
        <f>IF(OR($B5035="",$U5035=""),"",$U5035&amp;" &amp; "&amp;IF(OR($AD5035="",$AD5035=0),"Util NA",$AD5035&amp;" Util"))</f>
        <v/>
      </c>
    </row>
    <row r="5036" ht="15.75" customHeight="1" s="42">
      <c r="A5036" s="41" t="n"/>
      <c r="G5036" s="38" t="n"/>
      <c r="H5036" s="38" t="n"/>
      <c r="I5036" s="38" t="n"/>
      <c r="J5036" s="38" t="n"/>
      <c r="K5036" s="38" t="n"/>
      <c r="L5036" s="38" t="n"/>
      <c r="N5036" s="36">
        <f>IF($B5036="","",IF($C5036="SUPERSTORE","Superstore","DH"))</f>
        <v/>
      </c>
      <c r="O5036" s="36">
        <f>IF($B5036="","",IFERROR(VLOOKUP($B5036,Mapping!$A:$C,2,0),"Not Mapped"))</f>
        <v/>
      </c>
      <c r="P5036" s="36">
        <f>IF($B5036="","",IFERROR(VLOOKUP($B5036,Mapping!$A:$C,3,0),"Not Mapped"))</f>
        <v/>
      </c>
      <c r="Q5036" s="36">
        <f>IF($B5036="","",IFERROR(VLOOKUP($O5036,Leaders!$A:$B,2,0),"Not Mapped"))</f>
        <v/>
      </c>
      <c r="R5036" s="36">
        <f>IF($B5036="","",IF(COUNTIF(Exclusions!$A:$A,$B5036)&gt;0,"Yes","No"))</f>
        <v/>
      </c>
      <c r="S5036" s="38">
        <f>IF($B5036="","",MIN(1,DAY($A5036)/IF($N5036="Superstore",Settings!$B$5,Settings!$B$4)))</f>
        <v/>
      </c>
      <c r="T5036" s="38">
        <f>IF(OR($B5036="",$G5036="",$S5036=0),"",$G5036/$S5036)</f>
        <v/>
      </c>
      <c r="U5036" s="36">
        <f>IF($T5036="","",IF($T5036&lt;Settings!$B$8,"Critical",IF($T5036&lt;Settings!$B$9,"Semi Critical","Non Critical")))</f>
        <v/>
      </c>
      <c r="V5036" s="28" t="n"/>
      <c r="Z5036">
        <f>IF($B5036="","",IFERROR(VLOOKUP($B5036,'Plan HC for CCA'!$A:$B,2,0),""))</f>
        <v/>
      </c>
      <c r="AA5036">
        <f>IF(OR($B5036="",$Z5036=""),"",IF(N($M5036)&lt;$Z5036,"Delta","No Delta"))</f>
        <v/>
      </c>
      <c r="AB5036">
        <f>IF(OR($B5036="",$Z5036=""),"",MAX(0,$Z5036-N($M5036)))</f>
        <v/>
      </c>
      <c r="AC5036" s="46">
        <f>IF($B5036="","",IFERROR(INDEX('CCA Util %'!$H:$H,MATCH($B5036,'CCA Util %'!$E:$E,0)),""))</f>
        <v/>
      </c>
      <c r="AD5036">
        <f>IF($B5036="","",IFERROR(INDEX('CCA Util %'!$G:$G,MATCH($B5036,'CCA Util %'!$E:$E,0)),""))</f>
        <v/>
      </c>
      <c r="AE5036">
        <f>IF(OR($B5036="",$U5036=""),"",$U5036&amp;" &amp; "&amp;IF(OR($AD5036="",$AD5036=0),"Util NA",$AD5036&amp;" Util"))</f>
        <v/>
      </c>
    </row>
    <row r="5037" ht="15.75" customHeight="1" s="42">
      <c r="A5037" s="41" t="n"/>
      <c r="G5037" s="38" t="n"/>
      <c r="H5037" s="38" t="n"/>
      <c r="I5037" s="38" t="n"/>
      <c r="J5037" s="38" t="n"/>
      <c r="K5037" s="38" t="n"/>
      <c r="L5037" s="38" t="n"/>
      <c r="N5037" s="36">
        <f>IF($B5037="","",IF($C5037="SUPERSTORE","Superstore","DH"))</f>
        <v/>
      </c>
      <c r="O5037" s="36">
        <f>IF($B5037="","",IFERROR(VLOOKUP($B5037,Mapping!$A:$C,2,0),"Not Mapped"))</f>
        <v/>
      </c>
      <c r="P5037" s="36">
        <f>IF($B5037="","",IFERROR(VLOOKUP($B5037,Mapping!$A:$C,3,0),"Not Mapped"))</f>
        <v/>
      </c>
      <c r="Q5037" s="36">
        <f>IF($B5037="","",IFERROR(VLOOKUP($O5037,Leaders!$A:$B,2,0),"Not Mapped"))</f>
        <v/>
      </c>
      <c r="R5037" s="36">
        <f>IF($B5037="","",IF(COUNTIF(Exclusions!$A:$A,$B5037)&gt;0,"Yes","No"))</f>
        <v/>
      </c>
      <c r="S5037" s="38">
        <f>IF($B5037="","",MIN(1,DAY($A5037)/IF($N5037="Superstore",Settings!$B$5,Settings!$B$4)))</f>
        <v/>
      </c>
      <c r="T5037" s="38">
        <f>IF(OR($B5037="",$G5037="",$S5037=0),"",$G5037/$S5037)</f>
        <v/>
      </c>
      <c r="U5037" s="36">
        <f>IF($T5037="","",IF($T5037&lt;Settings!$B$8,"Critical",IF($T5037&lt;Settings!$B$9,"Semi Critical","Non Critical")))</f>
        <v/>
      </c>
      <c r="V5037" s="28" t="n"/>
      <c r="Z5037">
        <f>IF($B5037="","",IFERROR(VLOOKUP($B5037,'Plan HC for CCA'!$A:$B,2,0),""))</f>
        <v/>
      </c>
      <c r="AA5037">
        <f>IF(OR($B5037="",$Z5037=""),"",IF(N($M5037)&lt;$Z5037,"Delta","No Delta"))</f>
        <v/>
      </c>
      <c r="AB5037">
        <f>IF(OR($B5037="",$Z5037=""),"",MAX(0,$Z5037-N($M5037)))</f>
        <v/>
      </c>
      <c r="AC5037" s="46">
        <f>IF($B5037="","",IFERROR(INDEX('CCA Util %'!$H:$H,MATCH($B5037,'CCA Util %'!$E:$E,0)),""))</f>
        <v/>
      </c>
      <c r="AD5037">
        <f>IF($B5037="","",IFERROR(INDEX('CCA Util %'!$G:$G,MATCH($B5037,'CCA Util %'!$E:$E,0)),""))</f>
        <v/>
      </c>
      <c r="AE5037">
        <f>IF(OR($B5037="",$U5037=""),"",$U5037&amp;" &amp; "&amp;IF(OR($AD5037="",$AD5037=0),"Util NA",$AD5037&amp;" Util"))</f>
        <v/>
      </c>
    </row>
    <row r="5038" ht="15.75" customHeight="1" s="42">
      <c r="A5038" s="41" t="n"/>
      <c r="G5038" s="38" t="n"/>
      <c r="H5038" s="38" t="n"/>
      <c r="I5038" s="38" t="n"/>
      <c r="J5038" s="38" t="n"/>
      <c r="K5038" s="38" t="n"/>
      <c r="L5038" s="38" t="n"/>
      <c r="N5038" s="36">
        <f>IF($B5038="","",IF($C5038="SUPERSTORE","Superstore","DH"))</f>
        <v/>
      </c>
      <c r="O5038" s="36">
        <f>IF($B5038="","",IFERROR(VLOOKUP($B5038,Mapping!$A:$C,2,0),"Not Mapped"))</f>
        <v/>
      </c>
      <c r="P5038" s="36">
        <f>IF($B5038="","",IFERROR(VLOOKUP($B5038,Mapping!$A:$C,3,0),"Not Mapped"))</f>
        <v/>
      </c>
      <c r="Q5038" s="36">
        <f>IF($B5038="","",IFERROR(VLOOKUP($O5038,Leaders!$A:$B,2,0),"Not Mapped"))</f>
        <v/>
      </c>
      <c r="R5038" s="36">
        <f>IF($B5038="","",IF(COUNTIF(Exclusions!$A:$A,$B5038)&gt;0,"Yes","No"))</f>
        <v/>
      </c>
      <c r="S5038" s="38">
        <f>IF($B5038="","",MIN(1,DAY($A5038)/IF($N5038="Superstore",Settings!$B$5,Settings!$B$4)))</f>
        <v/>
      </c>
      <c r="T5038" s="38">
        <f>IF(OR($B5038="",$G5038="",$S5038=0),"",$G5038/$S5038)</f>
        <v/>
      </c>
      <c r="U5038" s="36">
        <f>IF($T5038="","",IF($T5038&lt;Settings!$B$8,"Critical",IF($T5038&lt;Settings!$B$9,"Semi Critical","Non Critical")))</f>
        <v/>
      </c>
      <c r="V5038" s="28" t="n"/>
      <c r="Z5038">
        <f>IF($B5038="","",IFERROR(VLOOKUP($B5038,'Plan HC for CCA'!$A:$B,2,0),""))</f>
        <v/>
      </c>
      <c r="AA5038">
        <f>IF(OR($B5038="",$Z5038=""),"",IF(N($M5038)&lt;$Z5038,"Delta","No Delta"))</f>
        <v/>
      </c>
      <c r="AB5038">
        <f>IF(OR($B5038="",$Z5038=""),"",MAX(0,$Z5038-N($M5038)))</f>
        <v/>
      </c>
      <c r="AC5038" s="46">
        <f>IF($B5038="","",IFERROR(INDEX('CCA Util %'!$H:$H,MATCH($B5038,'CCA Util %'!$E:$E,0)),""))</f>
        <v/>
      </c>
      <c r="AD5038">
        <f>IF($B5038="","",IFERROR(INDEX('CCA Util %'!$G:$G,MATCH($B5038,'CCA Util %'!$E:$E,0)),""))</f>
        <v/>
      </c>
      <c r="AE5038">
        <f>IF(OR($B5038="",$U5038=""),"",$U5038&amp;" &amp; "&amp;IF(OR($AD5038="",$AD5038=0),"Util NA",$AD5038&amp;" Util"))</f>
        <v/>
      </c>
    </row>
    <row r="5039" ht="15.75" customHeight="1" s="42">
      <c r="A5039" s="41" t="n"/>
      <c r="G5039" s="38" t="n"/>
      <c r="H5039" s="38" t="n"/>
      <c r="I5039" s="38" t="n"/>
      <c r="J5039" s="38" t="n"/>
      <c r="K5039" s="38" t="n"/>
      <c r="L5039" s="38" t="n"/>
      <c r="N5039" s="36">
        <f>IF($B5039="","",IF($C5039="SUPERSTORE","Superstore","DH"))</f>
        <v/>
      </c>
      <c r="O5039" s="36">
        <f>IF($B5039="","",IFERROR(VLOOKUP($B5039,Mapping!$A:$C,2,0),"Not Mapped"))</f>
        <v/>
      </c>
      <c r="P5039" s="36">
        <f>IF($B5039="","",IFERROR(VLOOKUP($B5039,Mapping!$A:$C,3,0),"Not Mapped"))</f>
        <v/>
      </c>
      <c r="Q5039" s="36">
        <f>IF($B5039="","",IFERROR(VLOOKUP($O5039,Leaders!$A:$B,2,0),"Not Mapped"))</f>
        <v/>
      </c>
      <c r="R5039" s="36">
        <f>IF($B5039="","",IF(COUNTIF(Exclusions!$A:$A,$B5039)&gt;0,"Yes","No"))</f>
        <v/>
      </c>
      <c r="S5039" s="38">
        <f>IF($B5039="","",MIN(1,DAY($A5039)/IF($N5039="Superstore",Settings!$B$5,Settings!$B$4)))</f>
        <v/>
      </c>
      <c r="T5039" s="38">
        <f>IF(OR($B5039="",$G5039="",$S5039=0),"",$G5039/$S5039)</f>
        <v/>
      </c>
      <c r="U5039" s="36">
        <f>IF($T5039="","",IF($T5039&lt;Settings!$B$8,"Critical",IF($T5039&lt;Settings!$B$9,"Semi Critical","Non Critical")))</f>
        <v/>
      </c>
      <c r="V5039" s="28" t="n"/>
      <c r="Z5039">
        <f>IF($B5039="","",IFERROR(VLOOKUP($B5039,'Plan HC for CCA'!$A:$B,2,0),""))</f>
        <v/>
      </c>
      <c r="AA5039">
        <f>IF(OR($B5039="",$Z5039=""),"",IF(N($M5039)&lt;$Z5039,"Delta","No Delta"))</f>
        <v/>
      </c>
      <c r="AB5039">
        <f>IF(OR($B5039="",$Z5039=""),"",MAX(0,$Z5039-N($M5039)))</f>
        <v/>
      </c>
      <c r="AC5039" s="46">
        <f>IF($B5039="","",IFERROR(INDEX('CCA Util %'!$H:$H,MATCH($B5039,'CCA Util %'!$E:$E,0)),""))</f>
        <v/>
      </c>
      <c r="AD5039">
        <f>IF($B5039="","",IFERROR(INDEX('CCA Util %'!$G:$G,MATCH($B5039,'CCA Util %'!$E:$E,0)),""))</f>
        <v/>
      </c>
      <c r="AE5039">
        <f>IF(OR($B5039="",$U5039=""),"",$U5039&amp;" &amp; "&amp;IF(OR($AD5039="",$AD5039=0),"Util NA",$AD5039&amp;" Util"))</f>
        <v/>
      </c>
    </row>
    <row r="5040" ht="15.75" customHeight="1" s="42">
      <c r="A5040" s="41" t="n"/>
      <c r="G5040" s="38" t="n"/>
      <c r="H5040" s="38" t="n"/>
      <c r="I5040" s="38" t="n"/>
      <c r="J5040" s="38" t="n"/>
      <c r="K5040" s="38" t="n"/>
      <c r="L5040" s="38" t="n"/>
      <c r="N5040" s="36">
        <f>IF($B5040="","",IF($C5040="SUPERSTORE","Superstore","DH"))</f>
        <v/>
      </c>
      <c r="O5040" s="36">
        <f>IF($B5040="","",IFERROR(VLOOKUP($B5040,Mapping!$A:$C,2,0),"Not Mapped"))</f>
        <v/>
      </c>
      <c r="P5040" s="36">
        <f>IF($B5040="","",IFERROR(VLOOKUP($B5040,Mapping!$A:$C,3,0),"Not Mapped"))</f>
        <v/>
      </c>
      <c r="Q5040" s="36">
        <f>IF($B5040="","",IFERROR(VLOOKUP($O5040,Leaders!$A:$B,2,0),"Not Mapped"))</f>
        <v/>
      </c>
      <c r="R5040" s="36">
        <f>IF($B5040="","",IF(COUNTIF(Exclusions!$A:$A,$B5040)&gt;0,"Yes","No"))</f>
        <v/>
      </c>
      <c r="S5040" s="38">
        <f>IF($B5040="","",MIN(1,DAY($A5040)/IF($N5040="Superstore",Settings!$B$5,Settings!$B$4)))</f>
        <v/>
      </c>
      <c r="T5040" s="38">
        <f>IF(OR($B5040="",$G5040="",$S5040=0),"",$G5040/$S5040)</f>
        <v/>
      </c>
      <c r="U5040" s="36">
        <f>IF($T5040="","",IF($T5040&lt;Settings!$B$8,"Critical",IF($T5040&lt;Settings!$B$9,"Semi Critical","Non Critical")))</f>
        <v/>
      </c>
      <c r="V5040" s="28" t="n"/>
      <c r="Z5040">
        <f>IF($B5040="","",IFERROR(VLOOKUP($B5040,'Plan HC for CCA'!$A:$B,2,0),""))</f>
        <v/>
      </c>
      <c r="AA5040">
        <f>IF(OR($B5040="",$Z5040=""),"",IF(N($M5040)&lt;$Z5040,"Delta","No Delta"))</f>
        <v/>
      </c>
      <c r="AB5040">
        <f>IF(OR($B5040="",$Z5040=""),"",MAX(0,$Z5040-N($M5040)))</f>
        <v/>
      </c>
      <c r="AC5040" s="46">
        <f>IF($B5040="","",IFERROR(INDEX('CCA Util %'!$H:$H,MATCH($B5040,'CCA Util %'!$E:$E,0)),""))</f>
        <v/>
      </c>
      <c r="AD5040">
        <f>IF($B5040="","",IFERROR(INDEX('CCA Util %'!$G:$G,MATCH($B5040,'CCA Util %'!$E:$E,0)),""))</f>
        <v/>
      </c>
      <c r="AE5040">
        <f>IF(OR($B5040="",$U5040=""),"",$U5040&amp;" &amp; "&amp;IF(OR($AD5040="",$AD5040=0),"Util NA",$AD5040&amp;" Util"))</f>
        <v/>
      </c>
    </row>
    <row r="5041" ht="15.75" customHeight="1" s="42">
      <c r="A5041" s="41" t="n"/>
      <c r="G5041" s="38" t="n"/>
      <c r="H5041" s="38" t="n"/>
      <c r="I5041" s="38" t="n"/>
      <c r="J5041" s="38" t="n"/>
      <c r="K5041" s="38" t="n"/>
      <c r="L5041" s="38" t="n"/>
      <c r="N5041" s="36">
        <f>IF($B5041="","",IF($C5041="SUPERSTORE","Superstore","DH"))</f>
        <v/>
      </c>
      <c r="O5041" s="36">
        <f>IF($B5041="","",IFERROR(VLOOKUP($B5041,Mapping!$A:$C,2,0),"Not Mapped"))</f>
        <v/>
      </c>
      <c r="P5041" s="36">
        <f>IF($B5041="","",IFERROR(VLOOKUP($B5041,Mapping!$A:$C,3,0),"Not Mapped"))</f>
        <v/>
      </c>
      <c r="Q5041" s="36">
        <f>IF($B5041="","",IFERROR(VLOOKUP($O5041,Leaders!$A:$B,2,0),"Not Mapped"))</f>
        <v/>
      </c>
      <c r="R5041" s="36">
        <f>IF($B5041="","",IF(COUNTIF(Exclusions!$A:$A,$B5041)&gt;0,"Yes","No"))</f>
        <v/>
      </c>
      <c r="S5041" s="38">
        <f>IF($B5041="","",MIN(1,DAY($A5041)/IF($N5041="Superstore",Settings!$B$5,Settings!$B$4)))</f>
        <v/>
      </c>
      <c r="T5041" s="38">
        <f>IF(OR($B5041="",$G5041="",$S5041=0),"",$G5041/$S5041)</f>
        <v/>
      </c>
      <c r="U5041" s="36">
        <f>IF($T5041="","",IF($T5041&lt;Settings!$B$8,"Critical",IF($T5041&lt;Settings!$B$9,"Semi Critical","Non Critical")))</f>
        <v/>
      </c>
      <c r="V5041" s="28" t="n"/>
      <c r="Z5041">
        <f>IF($B5041="","",IFERROR(VLOOKUP($B5041,'Plan HC for CCA'!$A:$B,2,0),""))</f>
        <v/>
      </c>
      <c r="AA5041">
        <f>IF(OR($B5041="",$Z5041=""),"",IF(N($M5041)&lt;$Z5041,"Delta","No Delta"))</f>
        <v/>
      </c>
      <c r="AB5041">
        <f>IF(OR($B5041="",$Z5041=""),"",MAX(0,$Z5041-N($M5041)))</f>
        <v/>
      </c>
      <c r="AC5041" s="46">
        <f>IF($B5041="","",IFERROR(INDEX('CCA Util %'!$H:$H,MATCH($B5041,'CCA Util %'!$E:$E,0)),""))</f>
        <v/>
      </c>
      <c r="AD5041">
        <f>IF($B5041="","",IFERROR(INDEX('CCA Util %'!$G:$G,MATCH($B5041,'CCA Util %'!$E:$E,0)),""))</f>
        <v/>
      </c>
      <c r="AE5041">
        <f>IF(OR($B5041="",$U5041=""),"",$U5041&amp;" &amp; "&amp;IF(OR($AD5041="",$AD5041=0),"Util NA",$AD5041&amp;" Util"))</f>
        <v/>
      </c>
    </row>
    <row r="5042" ht="15.75" customHeight="1" s="42">
      <c r="A5042" s="41" t="n"/>
      <c r="G5042" s="38" t="n"/>
      <c r="H5042" s="38" t="n"/>
      <c r="I5042" s="38" t="n"/>
      <c r="J5042" s="38" t="n"/>
      <c r="K5042" s="38" t="n"/>
      <c r="L5042" s="38" t="n"/>
      <c r="N5042" s="36">
        <f>IF($B5042="","",IF($C5042="SUPERSTORE","Superstore","DH"))</f>
        <v/>
      </c>
      <c r="O5042" s="36">
        <f>IF($B5042="","",IFERROR(VLOOKUP($B5042,Mapping!$A:$C,2,0),"Not Mapped"))</f>
        <v/>
      </c>
      <c r="P5042" s="36">
        <f>IF($B5042="","",IFERROR(VLOOKUP($B5042,Mapping!$A:$C,3,0),"Not Mapped"))</f>
        <v/>
      </c>
      <c r="Q5042" s="36">
        <f>IF($B5042="","",IFERROR(VLOOKUP($O5042,Leaders!$A:$B,2,0),"Not Mapped"))</f>
        <v/>
      </c>
      <c r="R5042" s="36">
        <f>IF($B5042="","",IF(COUNTIF(Exclusions!$A:$A,$B5042)&gt;0,"Yes","No"))</f>
        <v/>
      </c>
      <c r="S5042" s="38">
        <f>IF($B5042="","",MIN(1,DAY($A5042)/IF($N5042="Superstore",Settings!$B$5,Settings!$B$4)))</f>
        <v/>
      </c>
      <c r="T5042" s="38">
        <f>IF(OR($B5042="",$G5042="",$S5042=0),"",$G5042/$S5042)</f>
        <v/>
      </c>
      <c r="U5042" s="36">
        <f>IF($T5042="","",IF($T5042&lt;Settings!$B$8,"Critical",IF($T5042&lt;Settings!$B$9,"Semi Critical","Non Critical")))</f>
        <v/>
      </c>
      <c r="V5042" s="28" t="n"/>
      <c r="Z5042">
        <f>IF($B5042="","",IFERROR(VLOOKUP($B5042,'Plan HC for CCA'!$A:$B,2,0),""))</f>
        <v/>
      </c>
      <c r="AA5042">
        <f>IF(OR($B5042="",$Z5042=""),"",IF(N($M5042)&lt;$Z5042,"Delta","No Delta"))</f>
        <v/>
      </c>
      <c r="AB5042">
        <f>IF(OR($B5042="",$Z5042=""),"",MAX(0,$Z5042-N($M5042)))</f>
        <v/>
      </c>
      <c r="AC5042" s="46">
        <f>IF($B5042="","",IFERROR(INDEX('CCA Util %'!$H:$H,MATCH($B5042,'CCA Util %'!$E:$E,0)),""))</f>
        <v/>
      </c>
      <c r="AD5042">
        <f>IF($B5042="","",IFERROR(INDEX('CCA Util %'!$G:$G,MATCH($B5042,'CCA Util %'!$E:$E,0)),""))</f>
        <v/>
      </c>
      <c r="AE5042">
        <f>IF(OR($B5042="",$U5042=""),"",$U5042&amp;" &amp; "&amp;IF(OR($AD5042="",$AD5042=0),"Util NA",$AD5042&amp;" Util"))</f>
        <v/>
      </c>
    </row>
    <row r="5043" ht="15.75" customHeight="1" s="42">
      <c r="A5043" s="41" t="n"/>
      <c r="G5043" s="38" t="n"/>
      <c r="H5043" s="38" t="n"/>
      <c r="I5043" s="38" t="n"/>
      <c r="J5043" s="38" t="n"/>
      <c r="K5043" s="38" t="n"/>
      <c r="L5043" s="38" t="n"/>
      <c r="N5043" s="36">
        <f>IF($B5043="","",IF($C5043="SUPERSTORE","Superstore","DH"))</f>
        <v/>
      </c>
      <c r="O5043" s="36">
        <f>IF($B5043="","",IFERROR(VLOOKUP($B5043,Mapping!$A:$C,2,0),"Not Mapped"))</f>
        <v/>
      </c>
      <c r="P5043" s="36">
        <f>IF($B5043="","",IFERROR(VLOOKUP($B5043,Mapping!$A:$C,3,0),"Not Mapped"))</f>
        <v/>
      </c>
      <c r="Q5043" s="36">
        <f>IF($B5043="","",IFERROR(VLOOKUP($O5043,Leaders!$A:$B,2,0),"Not Mapped"))</f>
        <v/>
      </c>
      <c r="R5043" s="36">
        <f>IF($B5043="","",IF(COUNTIF(Exclusions!$A:$A,$B5043)&gt;0,"Yes","No"))</f>
        <v/>
      </c>
      <c r="S5043" s="38">
        <f>IF($B5043="","",MIN(1,DAY($A5043)/IF($N5043="Superstore",Settings!$B$5,Settings!$B$4)))</f>
        <v/>
      </c>
      <c r="T5043" s="38">
        <f>IF(OR($B5043="",$G5043="",$S5043=0),"",$G5043/$S5043)</f>
        <v/>
      </c>
      <c r="U5043" s="36">
        <f>IF($T5043="","",IF($T5043&lt;Settings!$B$8,"Critical",IF($T5043&lt;Settings!$B$9,"Semi Critical","Non Critical")))</f>
        <v/>
      </c>
      <c r="V5043" s="28" t="n"/>
      <c r="Z5043">
        <f>IF($B5043="","",IFERROR(VLOOKUP($B5043,'Plan HC for CCA'!$A:$B,2,0),""))</f>
        <v/>
      </c>
      <c r="AA5043">
        <f>IF(OR($B5043="",$Z5043=""),"",IF(N($M5043)&lt;$Z5043,"Delta","No Delta"))</f>
        <v/>
      </c>
      <c r="AB5043">
        <f>IF(OR($B5043="",$Z5043=""),"",MAX(0,$Z5043-N($M5043)))</f>
        <v/>
      </c>
      <c r="AC5043" s="46">
        <f>IF($B5043="","",IFERROR(INDEX('CCA Util %'!$H:$H,MATCH($B5043,'CCA Util %'!$E:$E,0)),""))</f>
        <v/>
      </c>
      <c r="AD5043">
        <f>IF($B5043="","",IFERROR(INDEX('CCA Util %'!$G:$G,MATCH($B5043,'CCA Util %'!$E:$E,0)),""))</f>
        <v/>
      </c>
      <c r="AE5043">
        <f>IF(OR($B5043="",$U5043=""),"",$U5043&amp;" &amp; "&amp;IF(OR($AD5043="",$AD5043=0),"Util NA",$AD5043&amp;" Util"))</f>
        <v/>
      </c>
    </row>
    <row r="5044" ht="15.75" customHeight="1" s="42">
      <c r="A5044" s="41" t="n"/>
      <c r="G5044" s="38" t="n"/>
      <c r="H5044" s="38" t="n"/>
      <c r="I5044" s="38" t="n"/>
      <c r="J5044" s="38" t="n"/>
      <c r="K5044" s="38" t="n"/>
      <c r="L5044" s="38" t="n"/>
      <c r="N5044" s="36">
        <f>IF($B5044="","",IF($C5044="SUPERSTORE","Superstore","DH"))</f>
        <v/>
      </c>
      <c r="O5044" s="36">
        <f>IF($B5044="","",IFERROR(VLOOKUP($B5044,Mapping!$A:$C,2,0),"Not Mapped"))</f>
        <v/>
      </c>
      <c r="P5044" s="36">
        <f>IF($B5044="","",IFERROR(VLOOKUP($B5044,Mapping!$A:$C,3,0),"Not Mapped"))</f>
        <v/>
      </c>
      <c r="Q5044" s="36">
        <f>IF($B5044="","",IFERROR(VLOOKUP($O5044,Leaders!$A:$B,2,0),"Not Mapped"))</f>
        <v/>
      </c>
      <c r="R5044" s="36">
        <f>IF($B5044="","",IF(COUNTIF(Exclusions!$A:$A,$B5044)&gt;0,"Yes","No"))</f>
        <v/>
      </c>
      <c r="S5044" s="38">
        <f>IF($B5044="","",MIN(1,DAY($A5044)/IF($N5044="Superstore",Settings!$B$5,Settings!$B$4)))</f>
        <v/>
      </c>
      <c r="T5044" s="38">
        <f>IF(OR($B5044="",$G5044="",$S5044=0),"",$G5044/$S5044)</f>
        <v/>
      </c>
      <c r="U5044" s="36">
        <f>IF($T5044="","",IF($T5044&lt;Settings!$B$8,"Critical",IF($T5044&lt;Settings!$B$9,"Semi Critical","Non Critical")))</f>
        <v/>
      </c>
      <c r="V5044" s="28" t="n"/>
      <c r="Z5044">
        <f>IF($B5044="","",IFERROR(VLOOKUP($B5044,'Plan HC for CCA'!$A:$B,2,0),""))</f>
        <v/>
      </c>
      <c r="AA5044">
        <f>IF(OR($B5044="",$Z5044=""),"",IF(N($M5044)&lt;$Z5044,"Delta","No Delta"))</f>
        <v/>
      </c>
      <c r="AB5044">
        <f>IF(OR($B5044="",$Z5044=""),"",MAX(0,$Z5044-N($M5044)))</f>
        <v/>
      </c>
      <c r="AC5044" s="46">
        <f>IF($B5044="","",IFERROR(INDEX('CCA Util %'!$H:$H,MATCH($B5044,'CCA Util %'!$E:$E,0)),""))</f>
        <v/>
      </c>
      <c r="AD5044">
        <f>IF($B5044="","",IFERROR(INDEX('CCA Util %'!$G:$G,MATCH($B5044,'CCA Util %'!$E:$E,0)),""))</f>
        <v/>
      </c>
      <c r="AE5044">
        <f>IF(OR($B5044="",$U5044=""),"",$U5044&amp;" &amp; "&amp;IF(OR($AD5044="",$AD5044=0),"Util NA",$AD5044&amp;" Util"))</f>
        <v/>
      </c>
    </row>
    <row r="5045" ht="15.75" customHeight="1" s="42">
      <c r="A5045" s="41" t="n"/>
      <c r="G5045" s="38" t="n"/>
      <c r="H5045" s="38" t="n"/>
      <c r="I5045" s="38" t="n"/>
      <c r="J5045" s="38" t="n"/>
      <c r="K5045" s="38" t="n"/>
      <c r="L5045" s="38" t="n"/>
      <c r="N5045" s="36">
        <f>IF($B5045="","",IF($C5045="SUPERSTORE","Superstore","DH"))</f>
        <v/>
      </c>
      <c r="O5045" s="36">
        <f>IF($B5045="","",IFERROR(VLOOKUP($B5045,Mapping!$A:$C,2,0),"Not Mapped"))</f>
        <v/>
      </c>
      <c r="P5045" s="36">
        <f>IF($B5045="","",IFERROR(VLOOKUP($B5045,Mapping!$A:$C,3,0),"Not Mapped"))</f>
        <v/>
      </c>
      <c r="Q5045" s="36">
        <f>IF($B5045="","",IFERROR(VLOOKUP($O5045,Leaders!$A:$B,2,0),"Not Mapped"))</f>
        <v/>
      </c>
      <c r="R5045" s="36">
        <f>IF($B5045="","",IF(COUNTIF(Exclusions!$A:$A,$B5045)&gt;0,"Yes","No"))</f>
        <v/>
      </c>
      <c r="S5045" s="38">
        <f>IF($B5045="","",MIN(1,DAY($A5045)/IF($N5045="Superstore",Settings!$B$5,Settings!$B$4)))</f>
        <v/>
      </c>
      <c r="T5045" s="38">
        <f>IF(OR($B5045="",$G5045="",$S5045=0),"",$G5045/$S5045)</f>
        <v/>
      </c>
      <c r="U5045" s="36">
        <f>IF($T5045="","",IF($T5045&lt;Settings!$B$8,"Critical",IF($T5045&lt;Settings!$B$9,"Semi Critical","Non Critical")))</f>
        <v/>
      </c>
      <c r="V5045" s="28" t="n"/>
      <c r="Z5045">
        <f>IF($B5045="","",IFERROR(VLOOKUP($B5045,'Plan HC for CCA'!$A:$B,2,0),""))</f>
        <v/>
      </c>
      <c r="AA5045">
        <f>IF(OR($B5045="",$Z5045=""),"",IF(N($M5045)&lt;$Z5045,"Delta","No Delta"))</f>
        <v/>
      </c>
      <c r="AB5045">
        <f>IF(OR($B5045="",$Z5045=""),"",MAX(0,$Z5045-N($M5045)))</f>
        <v/>
      </c>
      <c r="AC5045" s="46">
        <f>IF($B5045="","",IFERROR(INDEX('CCA Util %'!$H:$H,MATCH($B5045,'CCA Util %'!$E:$E,0)),""))</f>
        <v/>
      </c>
      <c r="AD5045">
        <f>IF($B5045="","",IFERROR(INDEX('CCA Util %'!$G:$G,MATCH($B5045,'CCA Util %'!$E:$E,0)),""))</f>
        <v/>
      </c>
      <c r="AE5045">
        <f>IF(OR($B5045="",$U5045=""),"",$U5045&amp;" &amp; "&amp;IF(OR($AD5045="",$AD5045=0),"Util NA",$AD5045&amp;" Util"))</f>
        <v/>
      </c>
    </row>
    <row r="5046" ht="15.75" customHeight="1" s="42">
      <c r="A5046" s="41" t="n"/>
      <c r="G5046" s="38" t="n"/>
      <c r="H5046" s="38" t="n"/>
      <c r="I5046" s="38" t="n"/>
      <c r="J5046" s="38" t="n"/>
      <c r="K5046" s="38" t="n"/>
      <c r="L5046" s="38" t="n"/>
      <c r="N5046" s="36">
        <f>IF($B5046="","",IF($C5046="SUPERSTORE","Superstore","DH"))</f>
        <v/>
      </c>
      <c r="O5046" s="36">
        <f>IF($B5046="","",IFERROR(VLOOKUP($B5046,Mapping!$A:$C,2,0),"Not Mapped"))</f>
        <v/>
      </c>
      <c r="P5046" s="36">
        <f>IF($B5046="","",IFERROR(VLOOKUP($B5046,Mapping!$A:$C,3,0),"Not Mapped"))</f>
        <v/>
      </c>
      <c r="Q5046" s="36">
        <f>IF($B5046="","",IFERROR(VLOOKUP($O5046,Leaders!$A:$B,2,0),"Not Mapped"))</f>
        <v/>
      </c>
      <c r="R5046" s="36">
        <f>IF($B5046="","",IF(COUNTIF(Exclusions!$A:$A,$B5046)&gt;0,"Yes","No"))</f>
        <v/>
      </c>
      <c r="S5046" s="38">
        <f>IF($B5046="","",MIN(1,DAY($A5046)/IF($N5046="Superstore",Settings!$B$5,Settings!$B$4)))</f>
        <v/>
      </c>
      <c r="T5046" s="38">
        <f>IF(OR($B5046="",$G5046="",$S5046=0),"",$G5046/$S5046)</f>
        <v/>
      </c>
      <c r="U5046" s="36">
        <f>IF($T5046="","",IF($T5046&lt;Settings!$B$8,"Critical",IF($T5046&lt;Settings!$B$9,"Semi Critical","Non Critical")))</f>
        <v/>
      </c>
      <c r="V5046" s="28" t="n"/>
      <c r="Z5046">
        <f>IF($B5046="","",IFERROR(VLOOKUP($B5046,'Plan HC for CCA'!$A:$B,2,0),""))</f>
        <v/>
      </c>
      <c r="AA5046">
        <f>IF(OR($B5046="",$Z5046=""),"",IF(N($M5046)&lt;$Z5046,"Delta","No Delta"))</f>
        <v/>
      </c>
      <c r="AB5046">
        <f>IF(OR($B5046="",$Z5046=""),"",MAX(0,$Z5046-N($M5046)))</f>
        <v/>
      </c>
      <c r="AC5046" s="46">
        <f>IF($B5046="","",IFERROR(INDEX('CCA Util %'!$H:$H,MATCH($B5046,'CCA Util %'!$E:$E,0)),""))</f>
        <v/>
      </c>
      <c r="AD5046">
        <f>IF($B5046="","",IFERROR(INDEX('CCA Util %'!$G:$G,MATCH($B5046,'CCA Util %'!$E:$E,0)),""))</f>
        <v/>
      </c>
      <c r="AE5046">
        <f>IF(OR($B5046="",$U5046=""),"",$U5046&amp;" &amp; "&amp;IF(OR($AD5046="",$AD5046=0),"Util NA",$AD5046&amp;" Util"))</f>
        <v/>
      </c>
    </row>
    <row r="5047" ht="15.75" customHeight="1" s="42">
      <c r="A5047" s="41" t="n"/>
      <c r="G5047" s="38" t="n"/>
      <c r="H5047" s="38" t="n"/>
      <c r="I5047" s="38" t="n"/>
      <c r="J5047" s="38" t="n"/>
      <c r="K5047" s="38" t="n"/>
      <c r="L5047" s="38" t="n"/>
      <c r="N5047" s="36">
        <f>IF($B5047="","",IF($C5047="SUPERSTORE","Superstore","DH"))</f>
        <v/>
      </c>
      <c r="O5047" s="36">
        <f>IF($B5047="","",IFERROR(VLOOKUP($B5047,Mapping!$A:$C,2,0),"Not Mapped"))</f>
        <v/>
      </c>
      <c r="P5047" s="36">
        <f>IF($B5047="","",IFERROR(VLOOKUP($B5047,Mapping!$A:$C,3,0),"Not Mapped"))</f>
        <v/>
      </c>
      <c r="Q5047" s="36">
        <f>IF($B5047="","",IFERROR(VLOOKUP($O5047,Leaders!$A:$B,2,0),"Not Mapped"))</f>
        <v/>
      </c>
      <c r="R5047" s="36">
        <f>IF($B5047="","",IF(COUNTIF(Exclusions!$A:$A,$B5047)&gt;0,"Yes","No"))</f>
        <v/>
      </c>
      <c r="S5047" s="38">
        <f>IF($B5047="","",MIN(1,DAY($A5047)/IF($N5047="Superstore",Settings!$B$5,Settings!$B$4)))</f>
        <v/>
      </c>
      <c r="T5047" s="38">
        <f>IF(OR($B5047="",$G5047="",$S5047=0),"",$G5047/$S5047)</f>
        <v/>
      </c>
      <c r="U5047" s="36">
        <f>IF($T5047="","",IF($T5047&lt;Settings!$B$8,"Critical",IF($T5047&lt;Settings!$B$9,"Semi Critical","Non Critical")))</f>
        <v/>
      </c>
      <c r="V5047" s="28" t="n"/>
      <c r="Z5047">
        <f>IF($B5047="","",IFERROR(VLOOKUP($B5047,'Plan HC for CCA'!$A:$B,2,0),""))</f>
        <v/>
      </c>
      <c r="AA5047">
        <f>IF(OR($B5047="",$Z5047=""),"",IF(N($M5047)&lt;$Z5047,"Delta","No Delta"))</f>
        <v/>
      </c>
      <c r="AB5047">
        <f>IF(OR($B5047="",$Z5047=""),"",MAX(0,$Z5047-N($M5047)))</f>
        <v/>
      </c>
      <c r="AC5047" s="46">
        <f>IF($B5047="","",IFERROR(INDEX('CCA Util %'!$H:$H,MATCH($B5047,'CCA Util %'!$E:$E,0)),""))</f>
        <v/>
      </c>
      <c r="AD5047">
        <f>IF($B5047="","",IFERROR(INDEX('CCA Util %'!$G:$G,MATCH($B5047,'CCA Util %'!$E:$E,0)),""))</f>
        <v/>
      </c>
      <c r="AE5047">
        <f>IF(OR($B5047="",$U5047=""),"",$U5047&amp;" &amp; "&amp;IF(OR($AD5047="",$AD5047=0),"Util NA",$AD5047&amp;" Util"))</f>
        <v/>
      </c>
    </row>
    <row r="5048" ht="15.75" customHeight="1" s="42">
      <c r="A5048" s="41" t="n"/>
      <c r="G5048" s="38" t="n"/>
      <c r="H5048" s="38" t="n"/>
      <c r="I5048" s="38" t="n"/>
      <c r="J5048" s="38" t="n"/>
      <c r="K5048" s="38" t="n"/>
      <c r="L5048" s="38" t="n"/>
      <c r="N5048" s="36">
        <f>IF($B5048="","",IF($C5048="SUPERSTORE","Superstore","DH"))</f>
        <v/>
      </c>
      <c r="O5048" s="36">
        <f>IF($B5048="","",IFERROR(VLOOKUP($B5048,Mapping!$A:$C,2,0),"Not Mapped"))</f>
        <v/>
      </c>
      <c r="P5048" s="36">
        <f>IF($B5048="","",IFERROR(VLOOKUP($B5048,Mapping!$A:$C,3,0),"Not Mapped"))</f>
        <v/>
      </c>
      <c r="Q5048" s="36">
        <f>IF($B5048="","",IFERROR(VLOOKUP($O5048,Leaders!$A:$B,2,0),"Not Mapped"))</f>
        <v/>
      </c>
      <c r="R5048" s="36">
        <f>IF($B5048="","",IF(COUNTIF(Exclusions!$A:$A,$B5048)&gt;0,"Yes","No"))</f>
        <v/>
      </c>
      <c r="S5048" s="38">
        <f>IF($B5048="","",MIN(1,DAY($A5048)/IF($N5048="Superstore",Settings!$B$5,Settings!$B$4)))</f>
        <v/>
      </c>
      <c r="T5048" s="38">
        <f>IF(OR($B5048="",$G5048="",$S5048=0),"",$G5048/$S5048)</f>
        <v/>
      </c>
      <c r="U5048" s="36">
        <f>IF($T5048="","",IF($T5048&lt;Settings!$B$8,"Critical",IF($T5048&lt;Settings!$B$9,"Semi Critical","Non Critical")))</f>
        <v/>
      </c>
      <c r="V5048" s="28" t="n"/>
      <c r="Z5048">
        <f>IF($B5048="","",IFERROR(VLOOKUP($B5048,'Plan HC for CCA'!$A:$B,2,0),""))</f>
        <v/>
      </c>
      <c r="AA5048">
        <f>IF(OR($B5048="",$Z5048=""),"",IF(N($M5048)&lt;$Z5048,"Delta","No Delta"))</f>
        <v/>
      </c>
      <c r="AB5048">
        <f>IF(OR($B5048="",$Z5048=""),"",MAX(0,$Z5048-N($M5048)))</f>
        <v/>
      </c>
      <c r="AC5048" s="46">
        <f>IF($B5048="","",IFERROR(INDEX('CCA Util %'!$H:$H,MATCH($B5048,'CCA Util %'!$E:$E,0)),""))</f>
        <v/>
      </c>
      <c r="AD5048">
        <f>IF($B5048="","",IFERROR(INDEX('CCA Util %'!$G:$G,MATCH($B5048,'CCA Util %'!$E:$E,0)),""))</f>
        <v/>
      </c>
      <c r="AE5048">
        <f>IF(OR($B5048="",$U5048=""),"",$U5048&amp;" &amp; "&amp;IF(OR($AD5048="",$AD5048=0),"Util NA",$AD5048&amp;" Util"))</f>
        <v/>
      </c>
    </row>
    <row r="5049" ht="15.75" customHeight="1" s="42">
      <c r="A5049" s="41" t="n"/>
      <c r="G5049" s="38" t="n"/>
      <c r="H5049" s="38" t="n"/>
      <c r="I5049" s="38" t="n"/>
      <c r="J5049" s="38" t="n"/>
      <c r="K5049" s="38" t="n"/>
      <c r="L5049" s="38" t="n"/>
      <c r="N5049" s="36">
        <f>IF($B5049="","",IF($C5049="SUPERSTORE","Superstore","DH"))</f>
        <v/>
      </c>
      <c r="O5049" s="36">
        <f>IF($B5049="","",IFERROR(VLOOKUP($B5049,Mapping!$A:$C,2,0),"Not Mapped"))</f>
        <v/>
      </c>
      <c r="P5049" s="36">
        <f>IF($B5049="","",IFERROR(VLOOKUP($B5049,Mapping!$A:$C,3,0),"Not Mapped"))</f>
        <v/>
      </c>
      <c r="Q5049" s="36">
        <f>IF($B5049="","",IFERROR(VLOOKUP($O5049,Leaders!$A:$B,2,0),"Not Mapped"))</f>
        <v/>
      </c>
      <c r="R5049" s="36">
        <f>IF($B5049="","",IF(COUNTIF(Exclusions!$A:$A,$B5049)&gt;0,"Yes","No"))</f>
        <v/>
      </c>
      <c r="S5049" s="38">
        <f>IF($B5049="","",MIN(1,DAY($A5049)/IF($N5049="Superstore",Settings!$B$5,Settings!$B$4)))</f>
        <v/>
      </c>
      <c r="T5049" s="38">
        <f>IF(OR($B5049="",$G5049="",$S5049=0),"",$G5049/$S5049)</f>
        <v/>
      </c>
      <c r="U5049" s="36">
        <f>IF($T5049="","",IF($T5049&lt;Settings!$B$8,"Critical",IF($T5049&lt;Settings!$B$9,"Semi Critical","Non Critical")))</f>
        <v/>
      </c>
      <c r="V5049" s="28" t="n"/>
      <c r="Z5049">
        <f>IF($B5049="","",IFERROR(VLOOKUP($B5049,'Plan HC for CCA'!$A:$B,2,0),""))</f>
        <v/>
      </c>
      <c r="AA5049">
        <f>IF(OR($B5049="",$Z5049=""),"",IF(N($M5049)&lt;$Z5049,"Delta","No Delta"))</f>
        <v/>
      </c>
      <c r="AB5049">
        <f>IF(OR($B5049="",$Z5049=""),"",MAX(0,$Z5049-N($M5049)))</f>
        <v/>
      </c>
      <c r="AC5049" s="46">
        <f>IF($B5049="","",IFERROR(INDEX('CCA Util %'!$H:$H,MATCH($B5049,'CCA Util %'!$E:$E,0)),""))</f>
        <v/>
      </c>
      <c r="AD5049">
        <f>IF($B5049="","",IFERROR(INDEX('CCA Util %'!$G:$G,MATCH($B5049,'CCA Util %'!$E:$E,0)),""))</f>
        <v/>
      </c>
      <c r="AE5049">
        <f>IF(OR($B5049="",$U5049=""),"",$U5049&amp;" &amp; "&amp;IF(OR($AD5049="",$AD5049=0),"Util NA",$AD5049&amp;" Util"))</f>
        <v/>
      </c>
    </row>
    <row r="5050" ht="15.75" customHeight="1" s="42">
      <c r="A5050" s="41" t="n"/>
      <c r="G5050" s="38" t="n"/>
      <c r="H5050" s="38" t="n"/>
      <c r="I5050" s="38" t="n"/>
      <c r="J5050" s="38" t="n"/>
      <c r="K5050" s="38" t="n"/>
      <c r="L5050" s="38" t="n"/>
      <c r="N5050" s="36">
        <f>IF($B5050="","",IF($C5050="SUPERSTORE","Superstore","DH"))</f>
        <v/>
      </c>
      <c r="O5050" s="36">
        <f>IF($B5050="","",IFERROR(VLOOKUP($B5050,Mapping!$A:$C,2,0),"Not Mapped"))</f>
        <v/>
      </c>
      <c r="P5050" s="36">
        <f>IF($B5050="","",IFERROR(VLOOKUP($B5050,Mapping!$A:$C,3,0),"Not Mapped"))</f>
        <v/>
      </c>
      <c r="Q5050" s="36">
        <f>IF($B5050="","",IFERROR(VLOOKUP($O5050,Leaders!$A:$B,2,0),"Not Mapped"))</f>
        <v/>
      </c>
      <c r="R5050" s="36">
        <f>IF($B5050="","",IF(COUNTIF(Exclusions!$A:$A,$B5050)&gt;0,"Yes","No"))</f>
        <v/>
      </c>
      <c r="S5050" s="38">
        <f>IF($B5050="","",MIN(1,DAY($A5050)/IF($N5050="Superstore",Settings!$B$5,Settings!$B$4)))</f>
        <v/>
      </c>
      <c r="T5050" s="38">
        <f>IF(OR($B5050="",$G5050="",$S5050=0),"",$G5050/$S5050)</f>
        <v/>
      </c>
      <c r="U5050" s="36">
        <f>IF($T5050="","",IF($T5050&lt;Settings!$B$8,"Critical",IF($T5050&lt;Settings!$B$9,"Semi Critical","Non Critical")))</f>
        <v/>
      </c>
      <c r="V5050" s="28" t="n"/>
      <c r="Z5050">
        <f>IF($B5050="","",IFERROR(VLOOKUP($B5050,'Plan HC for CCA'!$A:$B,2,0),""))</f>
        <v/>
      </c>
      <c r="AA5050">
        <f>IF(OR($B5050="",$Z5050=""),"",IF(N($M5050)&lt;$Z5050,"Delta","No Delta"))</f>
        <v/>
      </c>
      <c r="AB5050">
        <f>IF(OR($B5050="",$Z5050=""),"",MAX(0,$Z5050-N($M5050)))</f>
        <v/>
      </c>
      <c r="AC5050" s="46">
        <f>IF($B5050="","",IFERROR(INDEX('CCA Util %'!$H:$H,MATCH($B5050,'CCA Util %'!$E:$E,0)),""))</f>
        <v/>
      </c>
      <c r="AD5050">
        <f>IF($B5050="","",IFERROR(INDEX('CCA Util %'!$G:$G,MATCH($B5050,'CCA Util %'!$E:$E,0)),""))</f>
        <v/>
      </c>
      <c r="AE5050">
        <f>IF(OR($B5050="",$U5050=""),"",$U5050&amp;" &amp; "&amp;IF(OR($AD5050="",$AD5050=0),"Util NA",$AD5050&amp;" Util"))</f>
        <v/>
      </c>
    </row>
    <row r="5051" ht="15.75" customHeight="1" s="42">
      <c r="A5051" s="41" t="n"/>
      <c r="G5051" s="38" t="n"/>
      <c r="H5051" s="38" t="n"/>
      <c r="I5051" s="38" t="n"/>
      <c r="J5051" s="38" t="n"/>
      <c r="K5051" s="38" t="n"/>
      <c r="L5051" s="38" t="n"/>
      <c r="N5051" s="36">
        <f>IF($B5051="","",IF($C5051="SUPERSTORE","Superstore","DH"))</f>
        <v/>
      </c>
      <c r="O5051" s="36">
        <f>IF($B5051="","",IFERROR(VLOOKUP($B5051,Mapping!$A:$C,2,0),"Not Mapped"))</f>
        <v/>
      </c>
      <c r="P5051" s="36">
        <f>IF($B5051="","",IFERROR(VLOOKUP($B5051,Mapping!$A:$C,3,0),"Not Mapped"))</f>
        <v/>
      </c>
      <c r="Q5051" s="36">
        <f>IF($B5051="","",IFERROR(VLOOKUP($O5051,Leaders!$A:$B,2,0),"Not Mapped"))</f>
        <v/>
      </c>
      <c r="R5051" s="36">
        <f>IF($B5051="","",IF(COUNTIF(Exclusions!$A:$A,$B5051)&gt;0,"Yes","No"))</f>
        <v/>
      </c>
      <c r="S5051" s="38">
        <f>IF($B5051="","",MIN(1,DAY($A5051)/IF($N5051="Superstore",Settings!$B$5,Settings!$B$4)))</f>
        <v/>
      </c>
      <c r="T5051" s="38">
        <f>IF(OR($B5051="",$G5051="",$S5051=0),"",$G5051/$S5051)</f>
        <v/>
      </c>
      <c r="U5051" s="36">
        <f>IF($T5051="","",IF($T5051&lt;Settings!$B$8,"Critical",IF($T5051&lt;Settings!$B$9,"Semi Critical","Non Critical")))</f>
        <v/>
      </c>
      <c r="V5051" s="28" t="n"/>
      <c r="Z5051">
        <f>IF($B5051="","",IFERROR(VLOOKUP($B5051,'Plan HC for CCA'!$A:$B,2,0),""))</f>
        <v/>
      </c>
      <c r="AA5051">
        <f>IF(OR($B5051="",$Z5051=""),"",IF(N($M5051)&lt;$Z5051,"Delta","No Delta"))</f>
        <v/>
      </c>
      <c r="AB5051">
        <f>IF(OR($B5051="",$Z5051=""),"",MAX(0,$Z5051-N($M5051)))</f>
        <v/>
      </c>
      <c r="AC5051" s="46">
        <f>IF($B5051="","",IFERROR(INDEX('CCA Util %'!$H:$H,MATCH($B5051,'CCA Util %'!$E:$E,0)),""))</f>
        <v/>
      </c>
      <c r="AD5051">
        <f>IF($B5051="","",IFERROR(INDEX('CCA Util %'!$G:$G,MATCH($B5051,'CCA Util %'!$E:$E,0)),""))</f>
        <v/>
      </c>
      <c r="AE5051">
        <f>IF(OR($B5051="",$U5051=""),"",$U5051&amp;" &amp; "&amp;IF(OR($AD5051="",$AD5051=0),"Util NA",$AD5051&amp;" Util"))</f>
        <v/>
      </c>
    </row>
    <row r="5052" ht="15.75" customHeight="1" s="42">
      <c r="A5052" s="41" t="n"/>
      <c r="G5052" s="38" t="n"/>
      <c r="H5052" s="38" t="n"/>
      <c r="I5052" s="38" t="n"/>
      <c r="J5052" s="38" t="n"/>
      <c r="K5052" s="38" t="n"/>
      <c r="L5052" s="38" t="n"/>
      <c r="N5052" s="36">
        <f>IF($B5052="","",IF($C5052="SUPERSTORE","Superstore","DH"))</f>
        <v/>
      </c>
      <c r="O5052" s="36">
        <f>IF($B5052="","",IFERROR(VLOOKUP($B5052,Mapping!$A:$C,2,0),"Not Mapped"))</f>
        <v/>
      </c>
      <c r="P5052" s="36">
        <f>IF($B5052="","",IFERROR(VLOOKUP($B5052,Mapping!$A:$C,3,0),"Not Mapped"))</f>
        <v/>
      </c>
      <c r="Q5052" s="36">
        <f>IF($B5052="","",IFERROR(VLOOKUP($O5052,Leaders!$A:$B,2,0),"Not Mapped"))</f>
        <v/>
      </c>
      <c r="R5052" s="36">
        <f>IF($B5052="","",IF(COUNTIF(Exclusions!$A:$A,$B5052)&gt;0,"Yes","No"))</f>
        <v/>
      </c>
      <c r="S5052" s="38">
        <f>IF($B5052="","",MIN(1,DAY($A5052)/IF($N5052="Superstore",Settings!$B$5,Settings!$B$4)))</f>
        <v/>
      </c>
      <c r="T5052" s="38">
        <f>IF(OR($B5052="",$G5052="",$S5052=0),"",$G5052/$S5052)</f>
        <v/>
      </c>
      <c r="U5052" s="36">
        <f>IF($T5052="","",IF($T5052&lt;Settings!$B$8,"Critical",IF($T5052&lt;Settings!$B$9,"Semi Critical","Non Critical")))</f>
        <v/>
      </c>
      <c r="V5052" s="28" t="n"/>
      <c r="Z5052">
        <f>IF($B5052="","",IFERROR(VLOOKUP($B5052,'Plan HC for CCA'!$A:$B,2,0),""))</f>
        <v/>
      </c>
      <c r="AA5052">
        <f>IF(OR($B5052="",$Z5052=""),"",IF(N($M5052)&lt;$Z5052,"Delta","No Delta"))</f>
        <v/>
      </c>
      <c r="AB5052">
        <f>IF(OR($B5052="",$Z5052=""),"",MAX(0,$Z5052-N($M5052)))</f>
        <v/>
      </c>
      <c r="AC5052" s="46">
        <f>IF($B5052="","",IFERROR(INDEX('CCA Util %'!$H:$H,MATCH($B5052,'CCA Util %'!$E:$E,0)),""))</f>
        <v/>
      </c>
      <c r="AD5052">
        <f>IF($B5052="","",IFERROR(INDEX('CCA Util %'!$G:$G,MATCH($B5052,'CCA Util %'!$E:$E,0)),""))</f>
        <v/>
      </c>
      <c r="AE5052">
        <f>IF(OR($B5052="",$U5052=""),"",$U5052&amp;" &amp; "&amp;IF(OR($AD5052="",$AD5052=0),"Util NA",$AD5052&amp;" Util"))</f>
        <v/>
      </c>
    </row>
    <row r="5053" ht="15.75" customHeight="1" s="42">
      <c r="A5053" s="41" t="n"/>
      <c r="G5053" s="38" t="n"/>
      <c r="H5053" s="38" t="n"/>
      <c r="I5053" s="38" t="n"/>
      <c r="J5053" s="38" t="n"/>
      <c r="K5053" s="38" t="n"/>
      <c r="L5053" s="38" t="n"/>
      <c r="N5053" s="36">
        <f>IF($B5053="","",IF($C5053="SUPERSTORE","Superstore","DH"))</f>
        <v/>
      </c>
      <c r="O5053" s="36">
        <f>IF($B5053="","",IFERROR(VLOOKUP($B5053,Mapping!$A:$C,2,0),"Not Mapped"))</f>
        <v/>
      </c>
      <c r="P5053" s="36">
        <f>IF($B5053="","",IFERROR(VLOOKUP($B5053,Mapping!$A:$C,3,0),"Not Mapped"))</f>
        <v/>
      </c>
      <c r="Q5053" s="36">
        <f>IF($B5053="","",IFERROR(VLOOKUP($O5053,Leaders!$A:$B,2,0),"Not Mapped"))</f>
        <v/>
      </c>
      <c r="R5053" s="36">
        <f>IF($B5053="","",IF(COUNTIF(Exclusions!$A:$A,$B5053)&gt;0,"Yes","No"))</f>
        <v/>
      </c>
      <c r="S5053" s="38">
        <f>IF($B5053="","",MIN(1,DAY($A5053)/IF($N5053="Superstore",Settings!$B$5,Settings!$B$4)))</f>
        <v/>
      </c>
      <c r="T5053" s="38">
        <f>IF(OR($B5053="",$G5053="",$S5053=0),"",$G5053/$S5053)</f>
        <v/>
      </c>
      <c r="U5053" s="36">
        <f>IF($T5053="","",IF($T5053&lt;Settings!$B$8,"Critical",IF($T5053&lt;Settings!$B$9,"Semi Critical","Non Critical")))</f>
        <v/>
      </c>
      <c r="V5053" s="28" t="n"/>
      <c r="Z5053">
        <f>IF($B5053="","",IFERROR(VLOOKUP($B5053,'Plan HC for CCA'!$A:$B,2,0),""))</f>
        <v/>
      </c>
      <c r="AA5053">
        <f>IF(OR($B5053="",$Z5053=""),"",IF(N($M5053)&lt;$Z5053,"Delta","No Delta"))</f>
        <v/>
      </c>
      <c r="AB5053">
        <f>IF(OR($B5053="",$Z5053=""),"",MAX(0,$Z5053-N($M5053)))</f>
        <v/>
      </c>
      <c r="AC5053" s="46">
        <f>IF($B5053="","",IFERROR(INDEX('CCA Util %'!$H:$H,MATCH($B5053,'CCA Util %'!$E:$E,0)),""))</f>
        <v/>
      </c>
      <c r="AD5053">
        <f>IF($B5053="","",IFERROR(INDEX('CCA Util %'!$G:$G,MATCH($B5053,'CCA Util %'!$E:$E,0)),""))</f>
        <v/>
      </c>
      <c r="AE5053">
        <f>IF(OR($B5053="",$U5053=""),"",$U5053&amp;" &amp; "&amp;IF(OR($AD5053="",$AD5053=0),"Util NA",$AD5053&amp;" Util"))</f>
        <v/>
      </c>
    </row>
    <row r="5054" ht="15.75" customHeight="1" s="42">
      <c r="A5054" s="41" t="n"/>
      <c r="G5054" s="38" t="n"/>
      <c r="H5054" s="38" t="n"/>
      <c r="I5054" s="38" t="n"/>
      <c r="J5054" s="38" t="n"/>
      <c r="K5054" s="38" t="n"/>
      <c r="L5054" s="38" t="n"/>
      <c r="N5054" s="36">
        <f>IF($B5054="","",IF($C5054="SUPERSTORE","Superstore","DH"))</f>
        <v/>
      </c>
      <c r="O5054" s="36">
        <f>IF($B5054="","",IFERROR(VLOOKUP($B5054,Mapping!$A:$C,2,0),"Not Mapped"))</f>
        <v/>
      </c>
      <c r="P5054" s="36">
        <f>IF($B5054="","",IFERROR(VLOOKUP($B5054,Mapping!$A:$C,3,0),"Not Mapped"))</f>
        <v/>
      </c>
      <c r="Q5054" s="36">
        <f>IF($B5054="","",IFERROR(VLOOKUP($O5054,Leaders!$A:$B,2,0),"Not Mapped"))</f>
        <v/>
      </c>
      <c r="R5054" s="36">
        <f>IF($B5054="","",IF(COUNTIF(Exclusions!$A:$A,$B5054)&gt;0,"Yes","No"))</f>
        <v/>
      </c>
      <c r="S5054" s="38">
        <f>IF($B5054="","",MIN(1,DAY($A5054)/IF($N5054="Superstore",Settings!$B$5,Settings!$B$4)))</f>
        <v/>
      </c>
      <c r="T5054" s="38">
        <f>IF(OR($B5054="",$G5054="",$S5054=0),"",$G5054/$S5054)</f>
        <v/>
      </c>
      <c r="U5054" s="36">
        <f>IF($T5054="","",IF($T5054&lt;Settings!$B$8,"Critical",IF($T5054&lt;Settings!$B$9,"Semi Critical","Non Critical")))</f>
        <v/>
      </c>
      <c r="V5054" s="28" t="n"/>
      <c r="Z5054">
        <f>IF($B5054="","",IFERROR(VLOOKUP($B5054,'Plan HC for CCA'!$A:$B,2,0),""))</f>
        <v/>
      </c>
      <c r="AA5054">
        <f>IF(OR($B5054="",$Z5054=""),"",IF(N($M5054)&lt;$Z5054,"Delta","No Delta"))</f>
        <v/>
      </c>
      <c r="AB5054">
        <f>IF(OR($B5054="",$Z5054=""),"",MAX(0,$Z5054-N($M5054)))</f>
        <v/>
      </c>
      <c r="AC5054" s="46">
        <f>IF($B5054="","",IFERROR(INDEX('CCA Util %'!$H:$H,MATCH($B5054,'CCA Util %'!$E:$E,0)),""))</f>
        <v/>
      </c>
      <c r="AD5054">
        <f>IF($B5054="","",IFERROR(INDEX('CCA Util %'!$G:$G,MATCH($B5054,'CCA Util %'!$E:$E,0)),""))</f>
        <v/>
      </c>
      <c r="AE5054">
        <f>IF(OR($B5054="",$U5054=""),"",$U5054&amp;" &amp; "&amp;IF(OR($AD5054="",$AD5054=0),"Util NA",$AD5054&amp;" Util"))</f>
        <v/>
      </c>
    </row>
    <row r="5055" ht="15.75" customHeight="1" s="42">
      <c r="A5055" s="41" t="n"/>
      <c r="G5055" s="38" t="n"/>
      <c r="H5055" s="38" t="n"/>
      <c r="I5055" s="38" t="n"/>
      <c r="J5055" s="38" t="n"/>
      <c r="K5055" s="38" t="n"/>
      <c r="L5055" s="38" t="n"/>
      <c r="N5055" s="36">
        <f>IF($B5055="","",IF($C5055="SUPERSTORE","Superstore","DH"))</f>
        <v/>
      </c>
      <c r="O5055" s="36">
        <f>IF($B5055="","",IFERROR(VLOOKUP($B5055,Mapping!$A:$C,2,0),"Not Mapped"))</f>
        <v/>
      </c>
      <c r="P5055" s="36">
        <f>IF($B5055="","",IFERROR(VLOOKUP($B5055,Mapping!$A:$C,3,0),"Not Mapped"))</f>
        <v/>
      </c>
      <c r="Q5055" s="36">
        <f>IF($B5055="","",IFERROR(VLOOKUP($O5055,Leaders!$A:$B,2,0),"Not Mapped"))</f>
        <v/>
      </c>
      <c r="R5055" s="36">
        <f>IF($B5055="","",IF(COUNTIF(Exclusions!$A:$A,$B5055)&gt;0,"Yes","No"))</f>
        <v/>
      </c>
      <c r="S5055" s="38">
        <f>IF($B5055="","",MIN(1,DAY($A5055)/IF($N5055="Superstore",Settings!$B$5,Settings!$B$4)))</f>
        <v/>
      </c>
      <c r="T5055" s="38">
        <f>IF(OR($B5055="",$G5055="",$S5055=0),"",$G5055/$S5055)</f>
        <v/>
      </c>
      <c r="U5055" s="36">
        <f>IF($T5055="","",IF($T5055&lt;Settings!$B$8,"Critical",IF($T5055&lt;Settings!$B$9,"Semi Critical","Non Critical")))</f>
        <v/>
      </c>
      <c r="V5055" s="28" t="n"/>
      <c r="Z5055">
        <f>IF($B5055="","",IFERROR(VLOOKUP($B5055,'Plan HC for CCA'!$A:$B,2,0),""))</f>
        <v/>
      </c>
      <c r="AA5055">
        <f>IF(OR($B5055="",$Z5055=""),"",IF(N($M5055)&lt;$Z5055,"Delta","No Delta"))</f>
        <v/>
      </c>
      <c r="AB5055">
        <f>IF(OR($B5055="",$Z5055=""),"",MAX(0,$Z5055-N($M5055)))</f>
        <v/>
      </c>
      <c r="AC5055" s="46">
        <f>IF($B5055="","",IFERROR(INDEX('CCA Util %'!$H:$H,MATCH($B5055,'CCA Util %'!$E:$E,0)),""))</f>
        <v/>
      </c>
      <c r="AD5055">
        <f>IF($B5055="","",IFERROR(INDEX('CCA Util %'!$G:$G,MATCH($B5055,'CCA Util %'!$E:$E,0)),""))</f>
        <v/>
      </c>
      <c r="AE5055">
        <f>IF(OR($B5055="",$U5055=""),"",$U5055&amp;" &amp; "&amp;IF(OR($AD5055="",$AD5055=0),"Util NA",$AD5055&amp;" Util"))</f>
        <v/>
      </c>
    </row>
    <row r="5056" ht="15.75" customHeight="1" s="42">
      <c r="A5056" s="41" t="n"/>
      <c r="G5056" s="38" t="n"/>
      <c r="H5056" s="38" t="n"/>
      <c r="I5056" s="38" t="n"/>
      <c r="J5056" s="38" t="n"/>
      <c r="K5056" s="38" t="n"/>
      <c r="L5056" s="38" t="n"/>
      <c r="N5056" s="36">
        <f>IF($B5056="","",IF($C5056="SUPERSTORE","Superstore","DH"))</f>
        <v/>
      </c>
      <c r="O5056" s="36">
        <f>IF($B5056="","",IFERROR(VLOOKUP($B5056,Mapping!$A:$C,2,0),"Not Mapped"))</f>
        <v/>
      </c>
      <c r="P5056" s="36">
        <f>IF($B5056="","",IFERROR(VLOOKUP($B5056,Mapping!$A:$C,3,0),"Not Mapped"))</f>
        <v/>
      </c>
      <c r="Q5056" s="36">
        <f>IF($B5056="","",IFERROR(VLOOKUP($O5056,Leaders!$A:$B,2,0),"Not Mapped"))</f>
        <v/>
      </c>
      <c r="R5056" s="36">
        <f>IF($B5056="","",IF(COUNTIF(Exclusions!$A:$A,$B5056)&gt;0,"Yes","No"))</f>
        <v/>
      </c>
      <c r="S5056" s="38">
        <f>IF($B5056="","",MIN(1,DAY($A5056)/IF($N5056="Superstore",Settings!$B$5,Settings!$B$4)))</f>
        <v/>
      </c>
      <c r="T5056" s="38">
        <f>IF(OR($B5056="",$G5056="",$S5056=0),"",$G5056/$S5056)</f>
        <v/>
      </c>
      <c r="U5056" s="36">
        <f>IF($T5056="","",IF($T5056&lt;Settings!$B$8,"Critical",IF($T5056&lt;Settings!$B$9,"Semi Critical","Non Critical")))</f>
        <v/>
      </c>
      <c r="V5056" s="28" t="n"/>
      <c r="Z5056">
        <f>IF($B5056="","",IFERROR(VLOOKUP($B5056,'Plan HC for CCA'!$A:$B,2,0),""))</f>
        <v/>
      </c>
      <c r="AA5056">
        <f>IF(OR($B5056="",$Z5056=""),"",IF(N($M5056)&lt;$Z5056,"Delta","No Delta"))</f>
        <v/>
      </c>
      <c r="AB5056">
        <f>IF(OR($B5056="",$Z5056=""),"",MAX(0,$Z5056-N($M5056)))</f>
        <v/>
      </c>
      <c r="AC5056" s="46">
        <f>IF($B5056="","",IFERROR(INDEX('CCA Util %'!$H:$H,MATCH($B5056,'CCA Util %'!$E:$E,0)),""))</f>
        <v/>
      </c>
      <c r="AD5056">
        <f>IF($B5056="","",IFERROR(INDEX('CCA Util %'!$G:$G,MATCH($B5056,'CCA Util %'!$E:$E,0)),""))</f>
        <v/>
      </c>
      <c r="AE5056">
        <f>IF(OR($B5056="",$U5056=""),"",$U5056&amp;" &amp; "&amp;IF(OR($AD5056="",$AD5056=0),"Util NA",$AD5056&amp;" Util"))</f>
        <v/>
      </c>
    </row>
    <row r="5057" ht="15.75" customHeight="1" s="42">
      <c r="A5057" s="41" t="n"/>
      <c r="G5057" s="38" t="n"/>
      <c r="H5057" s="38" t="n"/>
      <c r="I5057" s="38" t="n"/>
      <c r="J5057" s="38" t="n"/>
      <c r="K5057" s="38" t="n"/>
      <c r="L5057" s="38" t="n"/>
      <c r="N5057" s="36">
        <f>IF($B5057="","",IF($C5057="SUPERSTORE","Superstore","DH"))</f>
        <v/>
      </c>
      <c r="O5057" s="36">
        <f>IF($B5057="","",IFERROR(VLOOKUP($B5057,Mapping!$A:$C,2,0),"Not Mapped"))</f>
        <v/>
      </c>
      <c r="P5057" s="36">
        <f>IF($B5057="","",IFERROR(VLOOKUP($B5057,Mapping!$A:$C,3,0),"Not Mapped"))</f>
        <v/>
      </c>
      <c r="Q5057" s="36">
        <f>IF($B5057="","",IFERROR(VLOOKUP($O5057,Leaders!$A:$B,2,0),"Not Mapped"))</f>
        <v/>
      </c>
      <c r="R5057" s="36">
        <f>IF($B5057="","",IF(COUNTIF(Exclusions!$A:$A,$B5057)&gt;0,"Yes","No"))</f>
        <v/>
      </c>
      <c r="S5057" s="38">
        <f>IF($B5057="","",MIN(1,DAY($A5057)/IF($N5057="Superstore",Settings!$B$5,Settings!$B$4)))</f>
        <v/>
      </c>
      <c r="T5057" s="38">
        <f>IF(OR($B5057="",$G5057="",$S5057=0),"",$G5057/$S5057)</f>
        <v/>
      </c>
      <c r="U5057" s="36">
        <f>IF($T5057="","",IF($T5057&lt;Settings!$B$8,"Critical",IF($T5057&lt;Settings!$B$9,"Semi Critical","Non Critical")))</f>
        <v/>
      </c>
      <c r="V5057" s="28" t="n"/>
      <c r="Z5057">
        <f>IF($B5057="","",IFERROR(VLOOKUP($B5057,'Plan HC for CCA'!$A:$B,2,0),""))</f>
        <v/>
      </c>
      <c r="AA5057">
        <f>IF(OR($B5057="",$Z5057=""),"",IF(N($M5057)&lt;$Z5057,"Delta","No Delta"))</f>
        <v/>
      </c>
      <c r="AB5057">
        <f>IF(OR($B5057="",$Z5057=""),"",MAX(0,$Z5057-N($M5057)))</f>
        <v/>
      </c>
      <c r="AC5057" s="46">
        <f>IF($B5057="","",IFERROR(INDEX('CCA Util %'!$H:$H,MATCH($B5057,'CCA Util %'!$E:$E,0)),""))</f>
        <v/>
      </c>
      <c r="AD5057">
        <f>IF($B5057="","",IFERROR(INDEX('CCA Util %'!$G:$G,MATCH($B5057,'CCA Util %'!$E:$E,0)),""))</f>
        <v/>
      </c>
      <c r="AE5057">
        <f>IF(OR($B5057="",$U5057=""),"",$U5057&amp;" &amp; "&amp;IF(OR($AD5057="",$AD5057=0),"Util NA",$AD5057&amp;" Util"))</f>
        <v/>
      </c>
    </row>
    <row r="5058" ht="15.75" customHeight="1" s="42">
      <c r="A5058" s="41" t="n"/>
      <c r="G5058" s="38" t="n"/>
      <c r="H5058" s="38" t="n"/>
      <c r="I5058" s="38" t="n"/>
      <c r="J5058" s="38" t="n"/>
      <c r="K5058" s="38" t="n"/>
      <c r="L5058" s="38" t="n"/>
      <c r="N5058" s="36">
        <f>IF($B5058="","",IF($C5058="SUPERSTORE","Superstore","DH"))</f>
        <v/>
      </c>
      <c r="O5058" s="36">
        <f>IF($B5058="","",IFERROR(VLOOKUP($B5058,Mapping!$A:$C,2,0),"Not Mapped"))</f>
        <v/>
      </c>
      <c r="P5058" s="36">
        <f>IF($B5058="","",IFERROR(VLOOKUP($B5058,Mapping!$A:$C,3,0),"Not Mapped"))</f>
        <v/>
      </c>
      <c r="Q5058" s="36">
        <f>IF($B5058="","",IFERROR(VLOOKUP($O5058,Leaders!$A:$B,2,0),"Not Mapped"))</f>
        <v/>
      </c>
      <c r="R5058" s="36">
        <f>IF($B5058="","",IF(COUNTIF(Exclusions!$A:$A,$B5058)&gt;0,"Yes","No"))</f>
        <v/>
      </c>
      <c r="S5058" s="38">
        <f>IF($B5058="","",MIN(1,DAY($A5058)/IF($N5058="Superstore",Settings!$B$5,Settings!$B$4)))</f>
        <v/>
      </c>
      <c r="T5058" s="38">
        <f>IF(OR($B5058="",$G5058="",$S5058=0),"",$G5058/$S5058)</f>
        <v/>
      </c>
      <c r="U5058" s="36">
        <f>IF($T5058="","",IF($T5058&lt;Settings!$B$8,"Critical",IF($T5058&lt;Settings!$B$9,"Semi Critical","Non Critical")))</f>
        <v/>
      </c>
      <c r="V5058" s="28" t="n"/>
      <c r="Z5058">
        <f>IF($B5058="","",IFERROR(VLOOKUP($B5058,'Plan HC for CCA'!$A:$B,2,0),""))</f>
        <v/>
      </c>
      <c r="AA5058">
        <f>IF(OR($B5058="",$Z5058=""),"",IF(N($M5058)&lt;$Z5058,"Delta","No Delta"))</f>
        <v/>
      </c>
      <c r="AB5058">
        <f>IF(OR($B5058="",$Z5058=""),"",MAX(0,$Z5058-N($M5058)))</f>
        <v/>
      </c>
      <c r="AC5058" s="46">
        <f>IF($B5058="","",IFERROR(INDEX('CCA Util %'!$H:$H,MATCH($B5058,'CCA Util %'!$E:$E,0)),""))</f>
        <v/>
      </c>
      <c r="AD5058">
        <f>IF($B5058="","",IFERROR(INDEX('CCA Util %'!$G:$G,MATCH($B5058,'CCA Util %'!$E:$E,0)),""))</f>
        <v/>
      </c>
      <c r="AE5058">
        <f>IF(OR($B5058="",$U5058=""),"",$U5058&amp;" &amp; "&amp;IF(OR($AD5058="",$AD5058=0),"Util NA",$AD5058&amp;" Util"))</f>
        <v/>
      </c>
    </row>
    <row r="5059" ht="15.75" customHeight="1" s="42">
      <c r="A5059" s="41" t="n"/>
      <c r="G5059" s="38" t="n"/>
      <c r="H5059" s="38" t="n"/>
      <c r="I5059" s="38" t="n"/>
      <c r="J5059" s="38" t="n"/>
      <c r="K5059" s="38" t="n"/>
      <c r="L5059" s="38" t="n"/>
      <c r="N5059" s="36">
        <f>IF($B5059="","",IF($C5059="SUPERSTORE","Superstore","DH"))</f>
        <v/>
      </c>
      <c r="O5059" s="36">
        <f>IF($B5059="","",IFERROR(VLOOKUP($B5059,Mapping!$A:$C,2,0),"Not Mapped"))</f>
        <v/>
      </c>
      <c r="P5059" s="36">
        <f>IF($B5059="","",IFERROR(VLOOKUP($B5059,Mapping!$A:$C,3,0),"Not Mapped"))</f>
        <v/>
      </c>
      <c r="Q5059" s="36">
        <f>IF($B5059="","",IFERROR(VLOOKUP($O5059,Leaders!$A:$B,2,0),"Not Mapped"))</f>
        <v/>
      </c>
      <c r="R5059" s="36">
        <f>IF($B5059="","",IF(COUNTIF(Exclusions!$A:$A,$B5059)&gt;0,"Yes","No"))</f>
        <v/>
      </c>
      <c r="S5059" s="38">
        <f>IF($B5059="","",MIN(1,DAY($A5059)/IF($N5059="Superstore",Settings!$B$5,Settings!$B$4)))</f>
        <v/>
      </c>
      <c r="T5059" s="38">
        <f>IF(OR($B5059="",$G5059="",$S5059=0),"",$G5059/$S5059)</f>
        <v/>
      </c>
      <c r="U5059" s="36">
        <f>IF($T5059="","",IF($T5059&lt;Settings!$B$8,"Critical",IF($T5059&lt;Settings!$B$9,"Semi Critical","Non Critical")))</f>
        <v/>
      </c>
      <c r="V5059" s="28" t="n"/>
      <c r="Z5059">
        <f>IF($B5059="","",IFERROR(VLOOKUP($B5059,'Plan HC for CCA'!$A:$B,2,0),""))</f>
        <v/>
      </c>
      <c r="AA5059">
        <f>IF(OR($B5059="",$Z5059=""),"",IF(N($M5059)&lt;$Z5059,"Delta","No Delta"))</f>
        <v/>
      </c>
      <c r="AB5059">
        <f>IF(OR($B5059="",$Z5059=""),"",MAX(0,$Z5059-N($M5059)))</f>
        <v/>
      </c>
      <c r="AC5059" s="46">
        <f>IF($B5059="","",IFERROR(INDEX('CCA Util %'!$H:$H,MATCH($B5059,'CCA Util %'!$E:$E,0)),""))</f>
        <v/>
      </c>
      <c r="AD5059">
        <f>IF($B5059="","",IFERROR(INDEX('CCA Util %'!$G:$G,MATCH($B5059,'CCA Util %'!$E:$E,0)),""))</f>
        <v/>
      </c>
      <c r="AE5059">
        <f>IF(OR($B5059="",$U5059=""),"",$U5059&amp;" &amp; "&amp;IF(OR($AD5059="",$AD5059=0),"Util NA",$AD5059&amp;" Util"))</f>
        <v/>
      </c>
    </row>
    <row r="5060" ht="15.75" customHeight="1" s="42">
      <c r="A5060" s="41" t="n"/>
      <c r="G5060" s="38" t="n"/>
      <c r="H5060" s="38" t="n"/>
      <c r="I5060" s="38" t="n"/>
      <c r="J5060" s="38" t="n"/>
      <c r="K5060" s="38" t="n"/>
      <c r="L5060" s="38" t="n"/>
      <c r="N5060" s="36">
        <f>IF($B5060="","",IF($C5060="SUPERSTORE","Superstore","DH"))</f>
        <v/>
      </c>
      <c r="O5060" s="36">
        <f>IF($B5060="","",IFERROR(VLOOKUP($B5060,Mapping!$A:$C,2,0),"Not Mapped"))</f>
        <v/>
      </c>
      <c r="P5060" s="36">
        <f>IF($B5060="","",IFERROR(VLOOKUP($B5060,Mapping!$A:$C,3,0),"Not Mapped"))</f>
        <v/>
      </c>
      <c r="Q5060" s="36">
        <f>IF($B5060="","",IFERROR(VLOOKUP($O5060,Leaders!$A:$B,2,0),"Not Mapped"))</f>
        <v/>
      </c>
      <c r="R5060" s="36">
        <f>IF($B5060="","",IF(COUNTIF(Exclusions!$A:$A,$B5060)&gt;0,"Yes","No"))</f>
        <v/>
      </c>
      <c r="S5060" s="38">
        <f>IF($B5060="","",MIN(1,DAY($A5060)/IF($N5060="Superstore",Settings!$B$5,Settings!$B$4)))</f>
        <v/>
      </c>
      <c r="T5060" s="38">
        <f>IF(OR($B5060="",$G5060="",$S5060=0),"",$G5060/$S5060)</f>
        <v/>
      </c>
      <c r="U5060" s="36">
        <f>IF($T5060="","",IF($T5060&lt;Settings!$B$8,"Critical",IF($T5060&lt;Settings!$B$9,"Semi Critical","Non Critical")))</f>
        <v/>
      </c>
      <c r="V5060" s="28" t="n"/>
      <c r="Z5060">
        <f>IF($B5060="","",IFERROR(VLOOKUP($B5060,'Plan HC for CCA'!$A:$B,2,0),""))</f>
        <v/>
      </c>
      <c r="AA5060">
        <f>IF(OR($B5060="",$Z5060=""),"",IF(N($M5060)&lt;$Z5060,"Delta","No Delta"))</f>
        <v/>
      </c>
      <c r="AB5060">
        <f>IF(OR($B5060="",$Z5060=""),"",MAX(0,$Z5060-N($M5060)))</f>
        <v/>
      </c>
      <c r="AC5060" s="46">
        <f>IF($B5060="","",IFERROR(INDEX('CCA Util %'!$H:$H,MATCH($B5060,'CCA Util %'!$E:$E,0)),""))</f>
        <v/>
      </c>
      <c r="AD5060">
        <f>IF($B5060="","",IFERROR(INDEX('CCA Util %'!$G:$G,MATCH($B5060,'CCA Util %'!$E:$E,0)),""))</f>
        <v/>
      </c>
      <c r="AE5060">
        <f>IF(OR($B5060="",$U5060=""),"",$U5060&amp;" &amp; "&amp;IF(OR($AD5060="",$AD5060=0),"Util NA",$AD5060&amp;" Util"))</f>
        <v/>
      </c>
    </row>
    <row r="5061" ht="15.75" customHeight="1" s="42">
      <c r="A5061" s="41" t="n"/>
      <c r="G5061" s="38" t="n"/>
      <c r="H5061" s="38" t="n"/>
      <c r="I5061" s="38" t="n"/>
      <c r="J5061" s="38" t="n"/>
      <c r="K5061" s="38" t="n"/>
      <c r="L5061" s="38" t="n"/>
      <c r="N5061" s="36">
        <f>IF($B5061="","",IF($C5061="SUPERSTORE","Superstore","DH"))</f>
        <v/>
      </c>
      <c r="O5061" s="36">
        <f>IF($B5061="","",IFERROR(VLOOKUP($B5061,Mapping!$A:$C,2,0),"Not Mapped"))</f>
        <v/>
      </c>
      <c r="P5061" s="36">
        <f>IF($B5061="","",IFERROR(VLOOKUP($B5061,Mapping!$A:$C,3,0),"Not Mapped"))</f>
        <v/>
      </c>
      <c r="Q5061" s="36">
        <f>IF($B5061="","",IFERROR(VLOOKUP($O5061,Leaders!$A:$B,2,0),"Not Mapped"))</f>
        <v/>
      </c>
      <c r="R5061" s="36">
        <f>IF($B5061="","",IF(COUNTIF(Exclusions!$A:$A,$B5061)&gt;0,"Yes","No"))</f>
        <v/>
      </c>
      <c r="S5061" s="38">
        <f>IF($B5061="","",MIN(1,DAY($A5061)/IF($N5061="Superstore",Settings!$B$5,Settings!$B$4)))</f>
        <v/>
      </c>
      <c r="T5061" s="38">
        <f>IF(OR($B5061="",$G5061="",$S5061=0),"",$G5061/$S5061)</f>
        <v/>
      </c>
      <c r="U5061" s="36">
        <f>IF($T5061="","",IF($T5061&lt;Settings!$B$8,"Critical",IF($T5061&lt;Settings!$B$9,"Semi Critical","Non Critical")))</f>
        <v/>
      </c>
      <c r="V5061" s="28" t="n"/>
      <c r="Z5061">
        <f>IF($B5061="","",IFERROR(VLOOKUP($B5061,'Plan HC for CCA'!$A:$B,2,0),""))</f>
        <v/>
      </c>
      <c r="AA5061">
        <f>IF(OR($B5061="",$Z5061=""),"",IF(N($M5061)&lt;$Z5061,"Delta","No Delta"))</f>
        <v/>
      </c>
      <c r="AB5061">
        <f>IF(OR($B5061="",$Z5061=""),"",MAX(0,$Z5061-N($M5061)))</f>
        <v/>
      </c>
      <c r="AC5061" s="46">
        <f>IF($B5061="","",IFERROR(INDEX('CCA Util %'!$H:$H,MATCH($B5061,'CCA Util %'!$E:$E,0)),""))</f>
        <v/>
      </c>
      <c r="AD5061">
        <f>IF($B5061="","",IFERROR(INDEX('CCA Util %'!$G:$G,MATCH($B5061,'CCA Util %'!$E:$E,0)),""))</f>
        <v/>
      </c>
      <c r="AE5061">
        <f>IF(OR($B5061="",$U5061=""),"",$U5061&amp;" &amp; "&amp;IF(OR($AD5061="",$AD5061=0),"Util NA",$AD5061&amp;" Util"))</f>
        <v/>
      </c>
    </row>
    <row r="5062" ht="15.75" customHeight="1" s="42">
      <c r="A5062" s="41" t="n"/>
      <c r="G5062" s="38" t="n"/>
      <c r="H5062" s="38" t="n"/>
      <c r="I5062" s="38" t="n"/>
      <c r="J5062" s="38" t="n"/>
      <c r="K5062" s="38" t="n"/>
      <c r="L5062" s="38" t="n"/>
      <c r="N5062" s="36">
        <f>IF($B5062="","",IF($C5062="SUPERSTORE","Superstore","DH"))</f>
        <v/>
      </c>
      <c r="O5062" s="36">
        <f>IF($B5062="","",IFERROR(VLOOKUP($B5062,Mapping!$A:$C,2,0),"Not Mapped"))</f>
        <v/>
      </c>
      <c r="P5062" s="36">
        <f>IF($B5062="","",IFERROR(VLOOKUP($B5062,Mapping!$A:$C,3,0),"Not Mapped"))</f>
        <v/>
      </c>
      <c r="Q5062" s="36">
        <f>IF($B5062="","",IFERROR(VLOOKUP($O5062,Leaders!$A:$B,2,0),"Not Mapped"))</f>
        <v/>
      </c>
      <c r="R5062" s="36">
        <f>IF($B5062="","",IF(COUNTIF(Exclusions!$A:$A,$B5062)&gt;0,"Yes","No"))</f>
        <v/>
      </c>
      <c r="S5062" s="38">
        <f>IF($B5062="","",MIN(1,DAY($A5062)/IF($N5062="Superstore",Settings!$B$5,Settings!$B$4)))</f>
        <v/>
      </c>
      <c r="T5062" s="38">
        <f>IF(OR($B5062="",$G5062="",$S5062=0),"",$G5062/$S5062)</f>
        <v/>
      </c>
      <c r="U5062" s="36">
        <f>IF($T5062="","",IF($T5062&lt;Settings!$B$8,"Critical",IF($T5062&lt;Settings!$B$9,"Semi Critical","Non Critical")))</f>
        <v/>
      </c>
      <c r="V5062" s="28" t="n"/>
      <c r="Z5062">
        <f>IF($B5062="","",IFERROR(VLOOKUP($B5062,'Plan HC for CCA'!$A:$B,2,0),""))</f>
        <v/>
      </c>
      <c r="AA5062">
        <f>IF(OR($B5062="",$Z5062=""),"",IF(N($M5062)&lt;$Z5062,"Delta","No Delta"))</f>
        <v/>
      </c>
      <c r="AB5062">
        <f>IF(OR($B5062="",$Z5062=""),"",MAX(0,$Z5062-N($M5062)))</f>
        <v/>
      </c>
      <c r="AC5062" s="46">
        <f>IF($B5062="","",IFERROR(INDEX('CCA Util %'!$H:$H,MATCH($B5062,'CCA Util %'!$E:$E,0)),""))</f>
        <v/>
      </c>
      <c r="AD5062">
        <f>IF($B5062="","",IFERROR(INDEX('CCA Util %'!$G:$G,MATCH($B5062,'CCA Util %'!$E:$E,0)),""))</f>
        <v/>
      </c>
      <c r="AE5062">
        <f>IF(OR($B5062="",$U5062=""),"",$U5062&amp;" &amp; "&amp;IF(OR($AD5062="",$AD5062=0),"Util NA",$AD5062&amp;" Util"))</f>
        <v/>
      </c>
    </row>
    <row r="5063" ht="15.75" customHeight="1" s="42">
      <c r="A5063" s="41" t="n"/>
      <c r="G5063" s="38" t="n"/>
      <c r="H5063" s="38" t="n"/>
      <c r="I5063" s="38" t="n"/>
      <c r="J5063" s="38" t="n"/>
      <c r="K5063" s="38" t="n"/>
      <c r="L5063" s="38" t="n"/>
      <c r="N5063" s="36">
        <f>IF($B5063="","",IF($C5063="SUPERSTORE","Superstore","DH"))</f>
        <v/>
      </c>
      <c r="O5063" s="36">
        <f>IF($B5063="","",IFERROR(VLOOKUP($B5063,Mapping!$A:$C,2,0),"Not Mapped"))</f>
        <v/>
      </c>
      <c r="P5063" s="36">
        <f>IF($B5063="","",IFERROR(VLOOKUP($B5063,Mapping!$A:$C,3,0),"Not Mapped"))</f>
        <v/>
      </c>
      <c r="Q5063" s="36">
        <f>IF($B5063="","",IFERROR(VLOOKUP($O5063,Leaders!$A:$B,2,0),"Not Mapped"))</f>
        <v/>
      </c>
      <c r="R5063" s="36">
        <f>IF($B5063="","",IF(COUNTIF(Exclusions!$A:$A,$B5063)&gt;0,"Yes","No"))</f>
        <v/>
      </c>
      <c r="S5063" s="38">
        <f>IF($B5063="","",MIN(1,DAY($A5063)/IF($N5063="Superstore",Settings!$B$5,Settings!$B$4)))</f>
        <v/>
      </c>
      <c r="T5063" s="38">
        <f>IF(OR($B5063="",$G5063="",$S5063=0),"",$G5063/$S5063)</f>
        <v/>
      </c>
      <c r="U5063" s="36">
        <f>IF($T5063="","",IF($T5063&lt;Settings!$B$8,"Critical",IF($T5063&lt;Settings!$B$9,"Semi Critical","Non Critical")))</f>
        <v/>
      </c>
      <c r="V5063" s="28" t="n"/>
      <c r="Z5063">
        <f>IF($B5063="","",IFERROR(VLOOKUP($B5063,'Plan HC for CCA'!$A:$B,2,0),""))</f>
        <v/>
      </c>
      <c r="AA5063">
        <f>IF(OR($B5063="",$Z5063=""),"",IF(N($M5063)&lt;$Z5063,"Delta","No Delta"))</f>
        <v/>
      </c>
      <c r="AB5063">
        <f>IF(OR($B5063="",$Z5063=""),"",MAX(0,$Z5063-N($M5063)))</f>
        <v/>
      </c>
      <c r="AC5063" s="46">
        <f>IF($B5063="","",IFERROR(INDEX('CCA Util %'!$H:$H,MATCH($B5063,'CCA Util %'!$E:$E,0)),""))</f>
        <v/>
      </c>
      <c r="AD5063">
        <f>IF($B5063="","",IFERROR(INDEX('CCA Util %'!$G:$G,MATCH($B5063,'CCA Util %'!$E:$E,0)),""))</f>
        <v/>
      </c>
      <c r="AE5063">
        <f>IF(OR($B5063="",$U5063=""),"",$U5063&amp;" &amp; "&amp;IF(OR($AD5063="",$AD5063=0),"Util NA",$AD5063&amp;" Util"))</f>
        <v/>
      </c>
    </row>
    <row r="5064" ht="15.75" customHeight="1" s="42">
      <c r="A5064" s="41" t="n"/>
      <c r="G5064" s="38" t="n"/>
      <c r="H5064" s="38" t="n"/>
      <c r="I5064" s="38" t="n"/>
      <c r="J5064" s="38" t="n"/>
      <c r="K5064" s="38" t="n"/>
      <c r="L5064" s="38" t="n"/>
      <c r="N5064" s="36">
        <f>IF($B5064="","",IF($C5064="SUPERSTORE","Superstore","DH"))</f>
        <v/>
      </c>
      <c r="O5064" s="36">
        <f>IF($B5064="","",IFERROR(VLOOKUP($B5064,Mapping!$A:$C,2,0),"Not Mapped"))</f>
        <v/>
      </c>
      <c r="P5064" s="36">
        <f>IF($B5064="","",IFERROR(VLOOKUP($B5064,Mapping!$A:$C,3,0),"Not Mapped"))</f>
        <v/>
      </c>
      <c r="Q5064" s="36">
        <f>IF($B5064="","",IFERROR(VLOOKUP($O5064,Leaders!$A:$B,2,0),"Not Mapped"))</f>
        <v/>
      </c>
      <c r="R5064" s="36">
        <f>IF($B5064="","",IF(COUNTIF(Exclusions!$A:$A,$B5064)&gt;0,"Yes","No"))</f>
        <v/>
      </c>
      <c r="S5064" s="38">
        <f>IF($B5064="","",MIN(1,DAY($A5064)/IF($N5064="Superstore",Settings!$B$5,Settings!$B$4)))</f>
        <v/>
      </c>
      <c r="T5064" s="38">
        <f>IF(OR($B5064="",$G5064="",$S5064=0),"",$G5064/$S5064)</f>
        <v/>
      </c>
      <c r="U5064" s="36">
        <f>IF($T5064="","",IF($T5064&lt;Settings!$B$8,"Critical",IF($T5064&lt;Settings!$B$9,"Semi Critical","Non Critical")))</f>
        <v/>
      </c>
      <c r="V5064" s="28" t="n"/>
      <c r="Z5064">
        <f>IF($B5064="","",IFERROR(VLOOKUP($B5064,'Plan HC for CCA'!$A:$B,2,0),""))</f>
        <v/>
      </c>
      <c r="AA5064">
        <f>IF(OR($B5064="",$Z5064=""),"",IF(N($M5064)&lt;$Z5064,"Delta","No Delta"))</f>
        <v/>
      </c>
      <c r="AB5064">
        <f>IF(OR($B5064="",$Z5064=""),"",MAX(0,$Z5064-N($M5064)))</f>
        <v/>
      </c>
      <c r="AC5064" s="46">
        <f>IF($B5064="","",IFERROR(INDEX('CCA Util %'!$H:$H,MATCH($B5064,'CCA Util %'!$E:$E,0)),""))</f>
        <v/>
      </c>
      <c r="AD5064">
        <f>IF($B5064="","",IFERROR(INDEX('CCA Util %'!$G:$G,MATCH($B5064,'CCA Util %'!$E:$E,0)),""))</f>
        <v/>
      </c>
      <c r="AE5064">
        <f>IF(OR($B5064="",$U5064=""),"",$U5064&amp;" &amp; "&amp;IF(OR($AD5064="",$AD5064=0),"Util NA",$AD5064&amp;" Util"))</f>
        <v/>
      </c>
    </row>
    <row r="5065" ht="15.75" customHeight="1" s="42">
      <c r="A5065" s="41" t="n"/>
      <c r="G5065" s="38" t="n"/>
      <c r="H5065" s="38" t="n"/>
      <c r="I5065" s="38" t="n"/>
      <c r="J5065" s="38" t="n"/>
      <c r="K5065" s="38" t="n"/>
      <c r="L5065" s="38" t="n"/>
      <c r="N5065" s="36">
        <f>IF($B5065="","",IF($C5065="SUPERSTORE","Superstore","DH"))</f>
        <v/>
      </c>
      <c r="O5065" s="36">
        <f>IF($B5065="","",IFERROR(VLOOKUP($B5065,Mapping!$A:$C,2,0),"Not Mapped"))</f>
        <v/>
      </c>
      <c r="P5065" s="36">
        <f>IF($B5065="","",IFERROR(VLOOKUP($B5065,Mapping!$A:$C,3,0),"Not Mapped"))</f>
        <v/>
      </c>
      <c r="Q5065" s="36">
        <f>IF($B5065="","",IFERROR(VLOOKUP($O5065,Leaders!$A:$B,2,0),"Not Mapped"))</f>
        <v/>
      </c>
      <c r="R5065" s="36">
        <f>IF($B5065="","",IF(COUNTIF(Exclusions!$A:$A,$B5065)&gt;0,"Yes","No"))</f>
        <v/>
      </c>
      <c r="S5065" s="38">
        <f>IF($B5065="","",MIN(1,DAY($A5065)/IF($N5065="Superstore",Settings!$B$5,Settings!$B$4)))</f>
        <v/>
      </c>
      <c r="T5065" s="38">
        <f>IF(OR($B5065="",$G5065="",$S5065=0),"",$G5065/$S5065)</f>
        <v/>
      </c>
      <c r="U5065" s="36">
        <f>IF($T5065="","",IF($T5065&lt;Settings!$B$8,"Critical",IF($T5065&lt;Settings!$B$9,"Semi Critical","Non Critical")))</f>
        <v/>
      </c>
      <c r="V5065" s="28" t="n"/>
      <c r="Z5065">
        <f>IF($B5065="","",IFERROR(VLOOKUP($B5065,'Plan HC for CCA'!$A:$B,2,0),""))</f>
        <v/>
      </c>
      <c r="AA5065">
        <f>IF(OR($B5065="",$Z5065=""),"",IF(N($M5065)&lt;$Z5065,"Delta","No Delta"))</f>
        <v/>
      </c>
      <c r="AB5065">
        <f>IF(OR($B5065="",$Z5065=""),"",MAX(0,$Z5065-N($M5065)))</f>
        <v/>
      </c>
      <c r="AC5065" s="46">
        <f>IF($B5065="","",IFERROR(INDEX('CCA Util %'!$H:$H,MATCH($B5065,'CCA Util %'!$E:$E,0)),""))</f>
        <v/>
      </c>
      <c r="AD5065">
        <f>IF($B5065="","",IFERROR(INDEX('CCA Util %'!$G:$G,MATCH($B5065,'CCA Util %'!$E:$E,0)),""))</f>
        <v/>
      </c>
      <c r="AE5065">
        <f>IF(OR($B5065="",$U5065=""),"",$U5065&amp;" &amp; "&amp;IF(OR($AD5065="",$AD5065=0),"Util NA",$AD5065&amp;" Util"))</f>
        <v/>
      </c>
    </row>
    <row r="5066" ht="15.75" customHeight="1" s="42">
      <c r="A5066" s="41" t="n"/>
      <c r="G5066" s="38" t="n"/>
      <c r="H5066" s="38" t="n"/>
      <c r="I5066" s="38" t="n"/>
      <c r="J5066" s="38" t="n"/>
      <c r="K5066" s="38" t="n"/>
      <c r="L5066" s="38" t="n"/>
      <c r="N5066" s="36">
        <f>IF($B5066="","",IF($C5066="SUPERSTORE","Superstore","DH"))</f>
        <v/>
      </c>
      <c r="O5066" s="36">
        <f>IF($B5066="","",IFERROR(VLOOKUP($B5066,Mapping!$A:$C,2,0),"Not Mapped"))</f>
        <v/>
      </c>
      <c r="P5066" s="36">
        <f>IF($B5066="","",IFERROR(VLOOKUP($B5066,Mapping!$A:$C,3,0),"Not Mapped"))</f>
        <v/>
      </c>
      <c r="Q5066" s="36">
        <f>IF($B5066="","",IFERROR(VLOOKUP($O5066,Leaders!$A:$B,2,0),"Not Mapped"))</f>
        <v/>
      </c>
      <c r="R5066" s="36">
        <f>IF($B5066="","",IF(COUNTIF(Exclusions!$A:$A,$B5066)&gt;0,"Yes","No"))</f>
        <v/>
      </c>
      <c r="S5066" s="38">
        <f>IF($B5066="","",MIN(1,DAY($A5066)/IF($N5066="Superstore",Settings!$B$5,Settings!$B$4)))</f>
        <v/>
      </c>
      <c r="T5066" s="38">
        <f>IF(OR($B5066="",$G5066="",$S5066=0),"",$G5066/$S5066)</f>
        <v/>
      </c>
      <c r="U5066" s="36">
        <f>IF($T5066="","",IF($T5066&lt;Settings!$B$8,"Critical",IF($T5066&lt;Settings!$B$9,"Semi Critical","Non Critical")))</f>
        <v/>
      </c>
      <c r="V5066" s="28" t="n"/>
      <c r="Z5066">
        <f>IF($B5066="","",IFERROR(VLOOKUP($B5066,'Plan HC for CCA'!$A:$B,2,0),""))</f>
        <v/>
      </c>
      <c r="AA5066">
        <f>IF(OR($B5066="",$Z5066=""),"",IF(N($M5066)&lt;$Z5066,"Delta","No Delta"))</f>
        <v/>
      </c>
      <c r="AB5066">
        <f>IF(OR($B5066="",$Z5066=""),"",MAX(0,$Z5066-N($M5066)))</f>
        <v/>
      </c>
      <c r="AC5066" s="46">
        <f>IF($B5066="","",IFERROR(INDEX('CCA Util %'!$H:$H,MATCH($B5066,'CCA Util %'!$E:$E,0)),""))</f>
        <v/>
      </c>
      <c r="AD5066">
        <f>IF($B5066="","",IFERROR(INDEX('CCA Util %'!$G:$G,MATCH($B5066,'CCA Util %'!$E:$E,0)),""))</f>
        <v/>
      </c>
      <c r="AE5066">
        <f>IF(OR($B5066="",$U5066=""),"",$U5066&amp;" &amp; "&amp;IF(OR($AD5066="",$AD5066=0),"Util NA",$AD5066&amp;" Util"))</f>
        <v/>
      </c>
    </row>
    <row r="5067" ht="15.75" customHeight="1" s="42">
      <c r="A5067" s="41" t="n"/>
      <c r="G5067" s="38" t="n"/>
      <c r="H5067" s="38" t="n"/>
      <c r="I5067" s="38" t="n"/>
      <c r="J5067" s="38" t="n"/>
      <c r="K5067" s="38" t="n"/>
      <c r="L5067" s="38" t="n"/>
      <c r="N5067" s="36">
        <f>IF($B5067="","",IF($C5067="SUPERSTORE","Superstore","DH"))</f>
        <v/>
      </c>
      <c r="O5067" s="36">
        <f>IF($B5067="","",IFERROR(VLOOKUP($B5067,Mapping!$A:$C,2,0),"Not Mapped"))</f>
        <v/>
      </c>
      <c r="P5067" s="36">
        <f>IF($B5067="","",IFERROR(VLOOKUP($B5067,Mapping!$A:$C,3,0),"Not Mapped"))</f>
        <v/>
      </c>
      <c r="Q5067" s="36">
        <f>IF($B5067="","",IFERROR(VLOOKUP($O5067,Leaders!$A:$B,2,0),"Not Mapped"))</f>
        <v/>
      </c>
      <c r="R5067" s="36">
        <f>IF($B5067="","",IF(COUNTIF(Exclusions!$A:$A,$B5067)&gt;0,"Yes","No"))</f>
        <v/>
      </c>
      <c r="S5067" s="38">
        <f>IF($B5067="","",MIN(1,DAY($A5067)/IF($N5067="Superstore",Settings!$B$5,Settings!$B$4)))</f>
        <v/>
      </c>
      <c r="T5067" s="38">
        <f>IF(OR($B5067="",$G5067="",$S5067=0),"",$G5067/$S5067)</f>
        <v/>
      </c>
      <c r="U5067" s="36">
        <f>IF($T5067="","",IF($T5067&lt;Settings!$B$8,"Critical",IF($T5067&lt;Settings!$B$9,"Semi Critical","Non Critical")))</f>
        <v/>
      </c>
      <c r="V5067" s="28" t="n"/>
      <c r="Z5067">
        <f>IF($B5067="","",IFERROR(VLOOKUP($B5067,'Plan HC for CCA'!$A:$B,2,0),""))</f>
        <v/>
      </c>
      <c r="AA5067">
        <f>IF(OR($B5067="",$Z5067=""),"",IF(N($M5067)&lt;$Z5067,"Delta","No Delta"))</f>
        <v/>
      </c>
      <c r="AB5067">
        <f>IF(OR($B5067="",$Z5067=""),"",MAX(0,$Z5067-N($M5067)))</f>
        <v/>
      </c>
      <c r="AC5067" s="46">
        <f>IF($B5067="","",IFERROR(INDEX('CCA Util %'!$H:$H,MATCH($B5067,'CCA Util %'!$E:$E,0)),""))</f>
        <v/>
      </c>
      <c r="AD5067">
        <f>IF($B5067="","",IFERROR(INDEX('CCA Util %'!$G:$G,MATCH($B5067,'CCA Util %'!$E:$E,0)),""))</f>
        <v/>
      </c>
      <c r="AE5067">
        <f>IF(OR($B5067="",$U5067=""),"",$U5067&amp;" &amp; "&amp;IF(OR($AD5067="",$AD5067=0),"Util NA",$AD5067&amp;" Util"))</f>
        <v/>
      </c>
    </row>
    <row r="5068" ht="15.75" customHeight="1" s="42">
      <c r="A5068" s="41" t="n"/>
      <c r="G5068" s="38" t="n"/>
      <c r="H5068" s="38" t="n"/>
      <c r="I5068" s="38" t="n"/>
      <c r="J5068" s="38" t="n"/>
      <c r="K5068" s="38" t="n"/>
      <c r="L5068" s="38" t="n"/>
      <c r="N5068" s="36">
        <f>IF($B5068="","",IF($C5068="SUPERSTORE","Superstore","DH"))</f>
        <v/>
      </c>
      <c r="O5068" s="36">
        <f>IF($B5068="","",IFERROR(VLOOKUP($B5068,Mapping!$A:$C,2,0),"Not Mapped"))</f>
        <v/>
      </c>
      <c r="P5068" s="36">
        <f>IF($B5068="","",IFERROR(VLOOKUP($B5068,Mapping!$A:$C,3,0),"Not Mapped"))</f>
        <v/>
      </c>
      <c r="Q5068" s="36">
        <f>IF($B5068="","",IFERROR(VLOOKUP($O5068,Leaders!$A:$B,2,0),"Not Mapped"))</f>
        <v/>
      </c>
      <c r="R5068" s="36">
        <f>IF($B5068="","",IF(COUNTIF(Exclusions!$A:$A,$B5068)&gt;0,"Yes","No"))</f>
        <v/>
      </c>
      <c r="S5068" s="38">
        <f>IF($B5068="","",MIN(1,DAY($A5068)/IF($N5068="Superstore",Settings!$B$5,Settings!$B$4)))</f>
        <v/>
      </c>
      <c r="T5068" s="38">
        <f>IF(OR($B5068="",$G5068="",$S5068=0),"",$G5068/$S5068)</f>
        <v/>
      </c>
      <c r="U5068" s="36">
        <f>IF($T5068="","",IF($T5068&lt;Settings!$B$8,"Critical",IF($T5068&lt;Settings!$B$9,"Semi Critical","Non Critical")))</f>
        <v/>
      </c>
      <c r="V5068" s="28" t="n"/>
      <c r="Z5068">
        <f>IF($B5068="","",IFERROR(VLOOKUP($B5068,'Plan HC for CCA'!$A:$B,2,0),""))</f>
        <v/>
      </c>
      <c r="AA5068">
        <f>IF(OR($B5068="",$Z5068=""),"",IF(N($M5068)&lt;$Z5068,"Delta","No Delta"))</f>
        <v/>
      </c>
      <c r="AB5068">
        <f>IF(OR($B5068="",$Z5068=""),"",MAX(0,$Z5068-N($M5068)))</f>
        <v/>
      </c>
      <c r="AC5068" s="46">
        <f>IF($B5068="","",IFERROR(INDEX('CCA Util %'!$H:$H,MATCH($B5068,'CCA Util %'!$E:$E,0)),""))</f>
        <v/>
      </c>
      <c r="AD5068">
        <f>IF($B5068="","",IFERROR(INDEX('CCA Util %'!$G:$G,MATCH($B5068,'CCA Util %'!$E:$E,0)),""))</f>
        <v/>
      </c>
      <c r="AE5068">
        <f>IF(OR($B5068="",$U5068=""),"",$U5068&amp;" &amp; "&amp;IF(OR($AD5068="",$AD5068=0),"Util NA",$AD5068&amp;" Util"))</f>
        <v/>
      </c>
    </row>
    <row r="5069" ht="15.75" customHeight="1" s="42">
      <c r="A5069" s="41" t="n"/>
      <c r="G5069" s="38" t="n"/>
      <c r="H5069" s="38" t="n"/>
      <c r="I5069" s="38" t="n"/>
      <c r="J5069" s="38" t="n"/>
      <c r="K5069" s="38" t="n"/>
      <c r="L5069" s="38" t="n"/>
      <c r="N5069" s="36">
        <f>IF($B5069="","",IF($C5069="SUPERSTORE","Superstore","DH"))</f>
        <v/>
      </c>
      <c r="O5069" s="36">
        <f>IF($B5069="","",IFERROR(VLOOKUP($B5069,Mapping!$A:$C,2,0),"Not Mapped"))</f>
        <v/>
      </c>
      <c r="P5069" s="36">
        <f>IF($B5069="","",IFERROR(VLOOKUP($B5069,Mapping!$A:$C,3,0),"Not Mapped"))</f>
        <v/>
      </c>
      <c r="Q5069" s="36">
        <f>IF($B5069="","",IFERROR(VLOOKUP($O5069,Leaders!$A:$B,2,0),"Not Mapped"))</f>
        <v/>
      </c>
      <c r="R5069" s="36">
        <f>IF($B5069="","",IF(COUNTIF(Exclusions!$A:$A,$B5069)&gt;0,"Yes","No"))</f>
        <v/>
      </c>
      <c r="S5069" s="38">
        <f>IF($B5069="","",MIN(1,DAY($A5069)/IF($N5069="Superstore",Settings!$B$5,Settings!$B$4)))</f>
        <v/>
      </c>
      <c r="T5069" s="38">
        <f>IF(OR($B5069="",$G5069="",$S5069=0),"",$G5069/$S5069)</f>
        <v/>
      </c>
      <c r="U5069" s="36">
        <f>IF($T5069="","",IF($T5069&lt;Settings!$B$8,"Critical",IF($T5069&lt;Settings!$B$9,"Semi Critical","Non Critical")))</f>
        <v/>
      </c>
      <c r="V5069" s="28" t="n"/>
      <c r="Z5069">
        <f>IF($B5069="","",IFERROR(VLOOKUP($B5069,'Plan HC for CCA'!$A:$B,2,0),""))</f>
        <v/>
      </c>
      <c r="AA5069">
        <f>IF(OR($B5069="",$Z5069=""),"",IF(N($M5069)&lt;$Z5069,"Delta","No Delta"))</f>
        <v/>
      </c>
      <c r="AB5069">
        <f>IF(OR($B5069="",$Z5069=""),"",MAX(0,$Z5069-N($M5069)))</f>
        <v/>
      </c>
      <c r="AC5069" s="46">
        <f>IF($B5069="","",IFERROR(INDEX('CCA Util %'!$H:$H,MATCH($B5069,'CCA Util %'!$E:$E,0)),""))</f>
        <v/>
      </c>
      <c r="AD5069">
        <f>IF($B5069="","",IFERROR(INDEX('CCA Util %'!$G:$G,MATCH($B5069,'CCA Util %'!$E:$E,0)),""))</f>
        <v/>
      </c>
      <c r="AE5069">
        <f>IF(OR($B5069="",$U5069=""),"",$U5069&amp;" &amp; "&amp;IF(OR($AD5069="",$AD5069=0),"Util NA",$AD5069&amp;" Util"))</f>
        <v/>
      </c>
    </row>
    <row r="5070" ht="15.75" customHeight="1" s="42">
      <c r="A5070" s="41" t="n"/>
      <c r="G5070" s="38" t="n"/>
      <c r="H5070" s="38" t="n"/>
      <c r="I5070" s="38" t="n"/>
      <c r="J5070" s="38" t="n"/>
      <c r="K5070" s="38" t="n"/>
      <c r="L5070" s="38" t="n"/>
      <c r="N5070" s="36">
        <f>IF($B5070="","",IF($C5070="SUPERSTORE","Superstore","DH"))</f>
        <v/>
      </c>
      <c r="O5070" s="36">
        <f>IF($B5070="","",IFERROR(VLOOKUP($B5070,Mapping!$A:$C,2,0),"Not Mapped"))</f>
        <v/>
      </c>
      <c r="P5070" s="36">
        <f>IF($B5070="","",IFERROR(VLOOKUP($B5070,Mapping!$A:$C,3,0),"Not Mapped"))</f>
        <v/>
      </c>
      <c r="Q5070" s="36">
        <f>IF($B5070="","",IFERROR(VLOOKUP($O5070,Leaders!$A:$B,2,0),"Not Mapped"))</f>
        <v/>
      </c>
      <c r="R5070" s="36">
        <f>IF($B5070="","",IF(COUNTIF(Exclusions!$A:$A,$B5070)&gt;0,"Yes","No"))</f>
        <v/>
      </c>
      <c r="S5070" s="38">
        <f>IF($B5070="","",MIN(1,DAY($A5070)/IF($N5070="Superstore",Settings!$B$5,Settings!$B$4)))</f>
        <v/>
      </c>
      <c r="T5070" s="38">
        <f>IF(OR($B5070="",$G5070="",$S5070=0),"",$G5070/$S5070)</f>
        <v/>
      </c>
      <c r="U5070" s="36">
        <f>IF($T5070="","",IF($T5070&lt;Settings!$B$8,"Critical",IF($T5070&lt;Settings!$B$9,"Semi Critical","Non Critical")))</f>
        <v/>
      </c>
      <c r="V5070" s="28" t="n"/>
      <c r="Z5070">
        <f>IF($B5070="","",IFERROR(VLOOKUP($B5070,'Plan HC for CCA'!$A:$B,2,0),""))</f>
        <v/>
      </c>
      <c r="AA5070">
        <f>IF(OR($B5070="",$Z5070=""),"",IF(N($M5070)&lt;$Z5070,"Delta","No Delta"))</f>
        <v/>
      </c>
      <c r="AB5070">
        <f>IF(OR($B5070="",$Z5070=""),"",MAX(0,$Z5070-N($M5070)))</f>
        <v/>
      </c>
      <c r="AC5070" s="46">
        <f>IF($B5070="","",IFERROR(INDEX('CCA Util %'!$H:$H,MATCH($B5070,'CCA Util %'!$E:$E,0)),""))</f>
        <v/>
      </c>
      <c r="AD5070">
        <f>IF($B5070="","",IFERROR(INDEX('CCA Util %'!$G:$G,MATCH($B5070,'CCA Util %'!$E:$E,0)),""))</f>
        <v/>
      </c>
      <c r="AE5070">
        <f>IF(OR($B5070="",$U5070=""),"",$U5070&amp;" &amp; "&amp;IF(OR($AD5070="",$AD5070=0),"Util NA",$AD5070&amp;" Util"))</f>
        <v/>
      </c>
    </row>
    <row r="5071" ht="15.75" customHeight="1" s="42">
      <c r="A5071" s="41" t="n"/>
      <c r="G5071" s="38" t="n"/>
      <c r="H5071" s="38" t="n"/>
      <c r="I5071" s="38" t="n"/>
      <c r="J5071" s="38" t="n"/>
      <c r="K5071" s="38" t="n"/>
      <c r="L5071" s="38" t="n"/>
      <c r="N5071" s="36">
        <f>IF($B5071="","",IF($C5071="SUPERSTORE","Superstore","DH"))</f>
        <v/>
      </c>
      <c r="O5071" s="36">
        <f>IF($B5071="","",IFERROR(VLOOKUP($B5071,Mapping!$A:$C,2,0),"Not Mapped"))</f>
        <v/>
      </c>
      <c r="P5071" s="36">
        <f>IF($B5071="","",IFERROR(VLOOKUP($B5071,Mapping!$A:$C,3,0),"Not Mapped"))</f>
        <v/>
      </c>
      <c r="Q5071" s="36">
        <f>IF($B5071="","",IFERROR(VLOOKUP($O5071,Leaders!$A:$B,2,0),"Not Mapped"))</f>
        <v/>
      </c>
      <c r="R5071" s="36">
        <f>IF($B5071="","",IF(COUNTIF(Exclusions!$A:$A,$B5071)&gt;0,"Yes","No"))</f>
        <v/>
      </c>
      <c r="S5071" s="38">
        <f>IF($B5071="","",MIN(1,DAY($A5071)/IF($N5071="Superstore",Settings!$B$5,Settings!$B$4)))</f>
        <v/>
      </c>
      <c r="T5071" s="38">
        <f>IF(OR($B5071="",$G5071="",$S5071=0),"",$G5071/$S5071)</f>
        <v/>
      </c>
      <c r="U5071" s="36">
        <f>IF($T5071="","",IF($T5071&lt;Settings!$B$8,"Critical",IF($T5071&lt;Settings!$B$9,"Semi Critical","Non Critical")))</f>
        <v/>
      </c>
      <c r="V5071" s="28" t="n"/>
      <c r="Z5071">
        <f>IF($B5071="","",IFERROR(VLOOKUP($B5071,'Plan HC for CCA'!$A:$B,2,0),""))</f>
        <v/>
      </c>
      <c r="AA5071">
        <f>IF(OR($B5071="",$Z5071=""),"",IF(N($M5071)&lt;$Z5071,"Delta","No Delta"))</f>
        <v/>
      </c>
      <c r="AB5071">
        <f>IF(OR($B5071="",$Z5071=""),"",MAX(0,$Z5071-N($M5071)))</f>
        <v/>
      </c>
      <c r="AC5071" s="46">
        <f>IF($B5071="","",IFERROR(INDEX('CCA Util %'!$H:$H,MATCH($B5071,'CCA Util %'!$E:$E,0)),""))</f>
        <v/>
      </c>
      <c r="AD5071">
        <f>IF($B5071="","",IFERROR(INDEX('CCA Util %'!$G:$G,MATCH($B5071,'CCA Util %'!$E:$E,0)),""))</f>
        <v/>
      </c>
      <c r="AE5071">
        <f>IF(OR($B5071="",$U5071=""),"",$U5071&amp;" &amp; "&amp;IF(OR($AD5071="",$AD5071=0),"Util NA",$AD5071&amp;" Util"))</f>
        <v/>
      </c>
    </row>
    <row r="5072" ht="15.75" customHeight="1" s="42">
      <c r="A5072" s="41" t="n"/>
      <c r="G5072" s="38" t="n"/>
      <c r="H5072" s="38" t="n"/>
      <c r="I5072" s="38" t="n"/>
      <c r="J5072" s="38" t="n"/>
      <c r="K5072" s="38" t="n"/>
      <c r="L5072" s="38" t="n"/>
      <c r="N5072" s="36">
        <f>IF($B5072="","",IF($C5072="SUPERSTORE","Superstore","DH"))</f>
        <v/>
      </c>
      <c r="O5072" s="36">
        <f>IF($B5072="","",IFERROR(VLOOKUP($B5072,Mapping!$A:$C,2,0),"Not Mapped"))</f>
        <v/>
      </c>
      <c r="P5072" s="36">
        <f>IF($B5072="","",IFERROR(VLOOKUP($B5072,Mapping!$A:$C,3,0),"Not Mapped"))</f>
        <v/>
      </c>
      <c r="Q5072" s="36">
        <f>IF($B5072="","",IFERROR(VLOOKUP($O5072,Leaders!$A:$B,2,0),"Not Mapped"))</f>
        <v/>
      </c>
      <c r="R5072" s="36">
        <f>IF($B5072="","",IF(COUNTIF(Exclusions!$A:$A,$B5072)&gt;0,"Yes","No"))</f>
        <v/>
      </c>
      <c r="S5072" s="38">
        <f>IF($B5072="","",MIN(1,DAY($A5072)/IF($N5072="Superstore",Settings!$B$5,Settings!$B$4)))</f>
        <v/>
      </c>
      <c r="T5072" s="38">
        <f>IF(OR($B5072="",$G5072="",$S5072=0),"",$G5072/$S5072)</f>
        <v/>
      </c>
      <c r="U5072" s="36">
        <f>IF($T5072="","",IF($T5072&lt;Settings!$B$8,"Critical",IF($T5072&lt;Settings!$B$9,"Semi Critical","Non Critical")))</f>
        <v/>
      </c>
      <c r="V5072" s="28" t="n"/>
      <c r="Z5072">
        <f>IF($B5072="","",IFERROR(VLOOKUP($B5072,'Plan HC for CCA'!$A:$B,2,0),""))</f>
        <v/>
      </c>
      <c r="AA5072">
        <f>IF(OR($B5072="",$Z5072=""),"",IF(N($M5072)&lt;$Z5072,"Delta","No Delta"))</f>
        <v/>
      </c>
      <c r="AB5072">
        <f>IF(OR($B5072="",$Z5072=""),"",MAX(0,$Z5072-N($M5072)))</f>
        <v/>
      </c>
      <c r="AC5072" s="46">
        <f>IF($B5072="","",IFERROR(INDEX('CCA Util %'!$H:$H,MATCH($B5072,'CCA Util %'!$E:$E,0)),""))</f>
        <v/>
      </c>
      <c r="AD5072">
        <f>IF($B5072="","",IFERROR(INDEX('CCA Util %'!$G:$G,MATCH($B5072,'CCA Util %'!$E:$E,0)),""))</f>
        <v/>
      </c>
      <c r="AE5072">
        <f>IF(OR($B5072="",$U5072=""),"",$U5072&amp;" &amp; "&amp;IF(OR($AD5072="",$AD5072=0),"Util NA",$AD5072&amp;" Util"))</f>
        <v/>
      </c>
    </row>
    <row r="5073" ht="15.75" customHeight="1" s="42">
      <c r="A5073" s="41" t="n"/>
      <c r="G5073" s="38" t="n"/>
      <c r="H5073" s="38" t="n"/>
      <c r="I5073" s="38" t="n"/>
      <c r="J5073" s="38" t="n"/>
      <c r="K5073" s="38" t="n"/>
      <c r="L5073" s="38" t="n"/>
      <c r="N5073" s="36">
        <f>IF($B5073="","",IF($C5073="SUPERSTORE","Superstore","DH"))</f>
        <v/>
      </c>
      <c r="O5073" s="36">
        <f>IF($B5073="","",IFERROR(VLOOKUP($B5073,Mapping!$A:$C,2,0),"Not Mapped"))</f>
        <v/>
      </c>
      <c r="P5073" s="36">
        <f>IF($B5073="","",IFERROR(VLOOKUP($B5073,Mapping!$A:$C,3,0),"Not Mapped"))</f>
        <v/>
      </c>
      <c r="Q5073" s="36">
        <f>IF($B5073="","",IFERROR(VLOOKUP($O5073,Leaders!$A:$B,2,0),"Not Mapped"))</f>
        <v/>
      </c>
      <c r="R5073" s="36">
        <f>IF($B5073="","",IF(COUNTIF(Exclusions!$A:$A,$B5073)&gt;0,"Yes","No"))</f>
        <v/>
      </c>
      <c r="S5073" s="38">
        <f>IF($B5073="","",MIN(1,DAY($A5073)/IF($N5073="Superstore",Settings!$B$5,Settings!$B$4)))</f>
        <v/>
      </c>
      <c r="T5073" s="38">
        <f>IF(OR($B5073="",$G5073="",$S5073=0),"",$G5073/$S5073)</f>
        <v/>
      </c>
      <c r="U5073" s="36">
        <f>IF($T5073="","",IF($T5073&lt;Settings!$B$8,"Critical",IF($T5073&lt;Settings!$B$9,"Semi Critical","Non Critical")))</f>
        <v/>
      </c>
      <c r="V5073" s="28" t="n"/>
      <c r="Z5073">
        <f>IF($B5073="","",IFERROR(VLOOKUP($B5073,'Plan HC for CCA'!$A:$B,2,0),""))</f>
        <v/>
      </c>
      <c r="AA5073">
        <f>IF(OR($B5073="",$Z5073=""),"",IF(N($M5073)&lt;$Z5073,"Delta","No Delta"))</f>
        <v/>
      </c>
      <c r="AB5073">
        <f>IF(OR($B5073="",$Z5073=""),"",MAX(0,$Z5073-N($M5073)))</f>
        <v/>
      </c>
      <c r="AC5073" s="46">
        <f>IF($B5073="","",IFERROR(INDEX('CCA Util %'!$H:$H,MATCH($B5073,'CCA Util %'!$E:$E,0)),""))</f>
        <v/>
      </c>
      <c r="AD5073">
        <f>IF($B5073="","",IFERROR(INDEX('CCA Util %'!$G:$G,MATCH($B5073,'CCA Util %'!$E:$E,0)),""))</f>
        <v/>
      </c>
      <c r="AE5073">
        <f>IF(OR($B5073="",$U5073=""),"",$U5073&amp;" &amp; "&amp;IF(OR($AD5073="",$AD5073=0),"Util NA",$AD5073&amp;" Util"))</f>
        <v/>
      </c>
    </row>
    <row r="5074" ht="15.75" customHeight="1" s="42">
      <c r="A5074" s="41" t="n"/>
      <c r="G5074" s="38" t="n"/>
      <c r="H5074" s="38" t="n"/>
      <c r="I5074" s="38" t="n"/>
      <c r="J5074" s="38" t="n"/>
      <c r="K5074" s="38" t="n"/>
      <c r="L5074" s="38" t="n"/>
      <c r="N5074" s="36">
        <f>IF($B5074="","",IF($C5074="SUPERSTORE","Superstore","DH"))</f>
        <v/>
      </c>
      <c r="O5074" s="36">
        <f>IF($B5074="","",IFERROR(VLOOKUP($B5074,Mapping!$A:$C,2,0),"Not Mapped"))</f>
        <v/>
      </c>
      <c r="P5074" s="36">
        <f>IF($B5074="","",IFERROR(VLOOKUP($B5074,Mapping!$A:$C,3,0),"Not Mapped"))</f>
        <v/>
      </c>
      <c r="Q5074" s="36">
        <f>IF($B5074="","",IFERROR(VLOOKUP($O5074,Leaders!$A:$B,2,0),"Not Mapped"))</f>
        <v/>
      </c>
      <c r="R5074" s="36">
        <f>IF($B5074="","",IF(COUNTIF(Exclusions!$A:$A,$B5074)&gt;0,"Yes","No"))</f>
        <v/>
      </c>
      <c r="S5074" s="38">
        <f>IF($B5074="","",MIN(1,DAY($A5074)/IF($N5074="Superstore",Settings!$B$5,Settings!$B$4)))</f>
        <v/>
      </c>
      <c r="T5074" s="38">
        <f>IF(OR($B5074="",$G5074="",$S5074=0),"",$G5074/$S5074)</f>
        <v/>
      </c>
      <c r="U5074" s="36">
        <f>IF($T5074="","",IF($T5074&lt;Settings!$B$8,"Critical",IF($T5074&lt;Settings!$B$9,"Semi Critical","Non Critical")))</f>
        <v/>
      </c>
      <c r="V5074" s="28" t="n"/>
      <c r="Z5074">
        <f>IF($B5074="","",IFERROR(VLOOKUP($B5074,'Plan HC for CCA'!$A:$B,2,0),""))</f>
        <v/>
      </c>
      <c r="AA5074">
        <f>IF(OR($B5074="",$Z5074=""),"",IF(N($M5074)&lt;$Z5074,"Delta","No Delta"))</f>
        <v/>
      </c>
      <c r="AB5074">
        <f>IF(OR($B5074="",$Z5074=""),"",MAX(0,$Z5074-N($M5074)))</f>
        <v/>
      </c>
      <c r="AC5074" s="46">
        <f>IF($B5074="","",IFERROR(INDEX('CCA Util %'!$H:$H,MATCH($B5074,'CCA Util %'!$E:$E,0)),""))</f>
        <v/>
      </c>
      <c r="AD5074">
        <f>IF($B5074="","",IFERROR(INDEX('CCA Util %'!$G:$G,MATCH($B5074,'CCA Util %'!$E:$E,0)),""))</f>
        <v/>
      </c>
      <c r="AE5074">
        <f>IF(OR($B5074="",$U5074=""),"",$U5074&amp;" &amp; "&amp;IF(OR($AD5074="",$AD5074=0),"Util NA",$AD5074&amp;" Util"))</f>
        <v/>
      </c>
    </row>
    <row r="5075" ht="15.75" customHeight="1" s="42">
      <c r="A5075" s="41" t="n"/>
      <c r="G5075" s="38" t="n"/>
      <c r="H5075" s="38" t="n"/>
      <c r="I5075" s="38" t="n"/>
      <c r="J5075" s="38" t="n"/>
      <c r="K5075" s="38" t="n"/>
      <c r="L5075" s="38" t="n"/>
      <c r="N5075" s="36">
        <f>IF($B5075="","",IF($C5075="SUPERSTORE","Superstore","DH"))</f>
        <v/>
      </c>
      <c r="O5075" s="36">
        <f>IF($B5075="","",IFERROR(VLOOKUP($B5075,Mapping!$A:$C,2,0),"Not Mapped"))</f>
        <v/>
      </c>
      <c r="P5075" s="36">
        <f>IF($B5075="","",IFERROR(VLOOKUP($B5075,Mapping!$A:$C,3,0),"Not Mapped"))</f>
        <v/>
      </c>
      <c r="Q5075" s="36">
        <f>IF($B5075="","",IFERROR(VLOOKUP($O5075,Leaders!$A:$B,2,0),"Not Mapped"))</f>
        <v/>
      </c>
      <c r="R5075" s="36">
        <f>IF($B5075="","",IF(COUNTIF(Exclusions!$A:$A,$B5075)&gt;0,"Yes","No"))</f>
        <v/>
      </c>
      <c r="S5075" s="38">
        <f>IF($B5075="","",MIN(1,DAY($A5075)/IF($N5075="Superstore",Settings!$B$5,Settings!$B$4)))</f>
        <v/>
      </c>
      <c r="T5075" s="38">
        <f>IF(OR($B5075="",$G5075="",$S5075=0),"",$G5075/$S5075)</f>
        <v/>
      </c>
      <c r="U5075" s="36">
        <f>IF($T5075="","",IF($T5075&lt;Settings!$B$8,"Critical",IF($T5075&lt;Settings!$B$9,"Semi Critical","Non Critical")))</f>
        <v/>
      </c>
      <c r="V5075" s="28" t="n"/>
      <c r="Z5075">
        <f>IF($B5075="","",IFERROR(VLOOKUP($B5075,'Plan HC for CCA'!$A:$B,2,0),""))</f>
        <v/>
      </c>
      <c r="AA5075">
        <f>IF(OR($B5075="",$Z5075=""),"",IF(N($M5075)&lt;$Z5075,"Delta","No Delta"))</f>
        <v/>
      </c>
      <c r="AB5075">
        <f>IF(OR($B5075="",$Z5075=""),"",MAX(0,$Z5075-N($M5075)))</f>
        <v/>
      </c>
      <c r="AC5075" s="46">
        <f>IF($B5075="","",IFERROR(INDEX('CCA Util %'!$H:$H,MATCH($B5075,'CCA Util %'!$E:$E,0)),""))</f>
        <v/>
      </c>
      <c r="AD5075">
        <f>IF($B5075="","",IFERROR(INDEX('CCA Util %'!$G:$G,MATCH($B5075,'CCA Util %'!$E:$E,0)),""))</f>
        <v/>
      </c>
      <c r="AE5075">
        <f>IF(OR($B5075="",$U5075=""),"",$U5075&amp;" &amp; "&amp;IF(OR($AD5075="",$AD5075=0),"Util NA",$AD5075&amp;" Util"))</f>
        <v/>
      </c>
    </row>
    <row r="5076" ht="15.75" customHeight="1" s="42">
      <c r="A5076" s="41" t="n"/>
      <c r="G5076" s="38" t="n"/>
      <c r="H5076" s="38" t="n"/>
      <c r="I5076" s="38" t="n"/>
      <c r="J5076" s="38" t="n"/>
      <c r="K5076" s="38" t="n"/>
      <c r="L5076" s="38" t="n"/>
      <c r="N5076" s="36">
        <f>IF($B5076="","",IF($C5076="SUPERSTORE","Superstore","DH"))</f>
        <v/>
      </c>
      <c r="O5076" s="36">
        <f>IF($B5076="","",IFERROR(VLOOKUP($B5076,Mapping!$A:$C,2,0),"Not Mapped"))</f>
        <v/>
      </c>
      <c r="P5076" s="36">
        <f>IF($B5076="","",IFERROR(VLOOKUP($B5076,Mapping!$A:$C,3,0),"Not Mapped"))</f>
        <v/>
      </c>
      <c r="Q5076" s="36">
        <f>IF($B5076="","",IFERROR(VLOOKUP($O5076,Leaders!$A:$B,2,0),"Not Mapped"))</f>
        <v/>
      </c>
      <c r="R5076" s="36">
        <f>IF($B5076="","",IF(COUNTIF(Exclusions!$A:$A,$B5076)&gt;0,"Yes","No"))</f>
        <v/>
      </c>
      <c r="S5076" s="38">
        <f>IF($B5076="","",MIN(1,DAY($A5076)/IF($N5076="Superstore",Settings!$B$5,Settings!$B$4)))</f>
        <v/>
      </c>
      <c r="T5076" s="38">
        <f>IF(OR($B5076="",$G5076="",$S5076=0),"",$G5076/$S5076)</f>
        <v/>
      </c>
      <c r="U5076" s="36">
        <f>IF($T5076="","",IF($T5076&lt;Settings!$B$8,"Critical",IF($T5076&lt;Settings!$B$9,"Semi Critical","Non Critical")))</f>
        <v/>
      </c>
      <c r="V5076" s="28" t="n"/>
      <c r="Z5076">
        <f>IF($B5076="","",IFERROR(VLOOKUP($B5076,'Plan HC for CCA'!$A:$B,2,0),""))</f>
        <v/>
      </c>
      <c r="AA5076">
        <f>IF(OR($B5076="",$Z5076=""),"",IF(N($M5076)&lt;$Z5076,"Delta","No Delta"))</f>
        <v/>
      </c>
      <c r="AB5076">
        <f>IF(OR($B5076="",$Z5076=""),"",MAX(0,$Z5076-N($M5076)))</f>
        <v/>
      </c>
      <c r="AC5076" s="46">
        <f>IF($B5076="","",IFERROR(INDEX('CCA Util %'!$H:$H,MATCH($B5076,'CCA Util %'!$E:$E,0)),""))</f>
        <v/>
      </c>
      <c r="AD5076">
        <f>IF($B5076="","",IFERROR(INDEX('CCA Util %'!$G:$G,MATCH($B5076,'CCA Util %'!$E:$E,0)),""))</f>
        <v/>
      </c>
      <c r="AE5076">
        <f>IF(OR($B5076="",$U5076=""),"",$U5076&amp;" &amp; "&amp;IF(OR($AD5076="",$AD5076=0),"Util NA",$AD5076&amp;" Util"))</f>
        <v/>
      </c>
    </row>
    <row r="5077" ht="15.75" customHeight="1" s="42">
      <c r="A5077" s="41" t="n"/>
      <c r="G5077" s="38" t="n"/>
      <c r="H5077" s="38" t="n"/>
      <c r="I5077" s="38" t="n"/>
      <c r="J5077" s="38" t="n"/>
      <c r="K5077" s="38" t="n"/>
      <c r="L5077" s="38" t="n"/>
      <c r="N5077" s="36">
        <f>IF($B5077="","",IF($C5077="SUPERSTORE","Superstore","DH"))</f>
        <v/>
      </c>
      <c r="O5077" s="36">
        <f>IF($B5077="","",IFERROR(VLOOKUP($B5077,Mapping!$A:$C,2,0),"Not Mapped"))</f>
        <v/>
      </c>
      <c r="P5077" s="36">
        <f>IF($B5077="","",IFERROR(VLOOKUP($B5077,Mapping!$A:$C,3,0),"Not Mapped"))</f>
        <v/>
      </c>
      <c r="Q5077" s="36">
        <f>IF($B5077="","",IFERROR(VLOOKUP($O5077,Leaders!$A:$B,2,0),"Not Mapped"))</f>
        <v/>
      </c>
      <c r="R5077" s="36">
        <f>IF($B5077="","",IF(COUNTIF(Exclusions!$A:$A,$B5077)&gt;0,"Yes","No"))</f>
        <v/>
      </c>
      <c r="S5077" s="38">
        <f>IF($B5077="","",MIN(1,DAY($A5077)/IF($N5077="Superstore",Settings!$B$5,Settings!$B$4)))</f>
        <v/>
      </c>
      <c r="T5077" s="38">
        <f>IF(OR($B5077="",$G5077="",$S5077=0),"",$G5077/$S5077)</f>
        <v/>
      </c>
      <c r="U5077" s="36">
        <f>IF($T5077="","",IF($T5077&lt;Settings!$B$8,"Critical",IF($T5077&lt;Settings!$B$9,"Semi Critical","Non Critical")))</f>
        <v/>
      </c>
      <c r="V5077" s="28" t="n"/>
      <c r="Z5077">
        <f>IF($B5077="","",IFERROR(VLOOKUP($B5077,'Plan HC for CCA'!$A:$B,2,0),""))</f>
        <v/>
      </c>
      <c r="AA5077">
        <f>IF(OR($B5077="",$Z5077=""),"",IF(N($M5077)&lt;$Z5077,"Delta","No Delta"))</f>
        <v/>
      </c>
      <c r="AB5077">
        <f>IF(OR($B5077="",$Z5077=""),"",MAX(0,$Z5077-N($M5077)))</f>
        <v/>
      </c>
      <c r="AC5077" s="46">
        <f>IF($B5077="","",IFERROR(INDEX('CCA Util %'!$H:$H,MATCH($B5077,'CCA Util %'!$E:$E,0)),""))</f>
        <v/>
      </c>
      <c r="AD5077">
        <f>IF($B5077="","",IFERROR(INDEX('CCA Util %'!$G:$G,MATCH($B5077,'CCA Util %'!$E:$E,0)),""))</f>
        <v/>
      </c>
      <c r="AE5077">
        <f>IF(OR($B5077="",$U5077=""),"",$U5077&amp;" &amp; "&amp;IF(OR($AD5077="",$AD5077=0),"Util NA",$AD5077&amp;" Util"))</f>
        <v/>
      </c>
    </row>
    <row r="5078" ht="15.75" customHeight="1" s="42">
      <c r="A5078" s="41" t="n"/>
      <c r="G5078" s="38" t="n"/>
      <c r="H5078" s="38" t="n"/>
      <c r="I5078" s="38" t="n"/>
      <c r="J5078" s="38" t="n"/>
      <c r="K5078" s="38" t="n"/>
      <c r="L5078" s="38" t="n"/>
      <c r="N5078" s="36">
        <f>IF($B5078="","",IF($C5078="SUPERSTORE","Superstore","DH"))</f>
        <v/>
      </c>
      <c r="O5078" s="36">
        <f>IF($B5078="","",IFERROR(VLOOKUP($B5078,Mapping!$A:$C,2,0),"Not Mapped"))</f>
        <v/>
      </c>
      <c r="P5078" s="36">
        <f>IF($B5078="","",IFERROR(VLOOKUP($B5078,Mapping!$A:$C,3,0),"Not Mapped"))</f>
        <v/>
      </c>
      <c r="Q5078" s="36">
        <f>IF($B5078="","",IFERROR(VLOOKUP($O5078,Leaders!$A:$B,2,0),"Not Mapped"))</f>
        <v/>
      </c>
      <c r="R5078" s="36">
        <f>IF($B5078="","",IF(COUNTIF(Exclusions!$A:$A,$B5078)&gt;0,"Yes","No"))</f>
        <v/>
      </c>
      <c r="S5078" s="38">
        <f>IF($B5078="","",MIN(1,DAY($A5078)/IF($N5078="Superstore",Settings!$B$5,Settings!$B$4)))</f>
        <v/>
      </c>
      <c r="T5078" s="38">
        <f>IF(OR($B5078="",$G5078="",$S5078=0),"",$G5078/$S5078)</f>
        <v/>
      </c>
      <c r="U5078" s="36">
        <f>IF($T5078="","",IF($T5078&lt;Settings!$B$8,"Critical",IF($T5078&lt;Settings!$B$9,"Semi Critical","Non Critical")))</f>
        <v/>
      </c>
      <c r="V5078" s="28" t="n"/>
      <c r="Z5078">
        <f>IF($B5078="","",IFERROR(VLOOKUP($B5078,'Plan HC for CCA'!$A:$B,2,0),""))</f>
        <v/>
      </c>
      <c r="AA5078">
        <f>IF(OR($B5078="",$Z5078=""),"",IF(N($M5078)&lt;$Z5078,"Delta","No Delta"))</f>
        <v/>
      </c>
      <c r="AB5078">
        <f>IF(OR($B5078="",$Z5078=""),"",MAX(0,$Z5078-N($M5078)))</f>
        <v/>
      </c>
      <c r="AC5078" s="46">
        <f>IF($B5078="","",IFERROR(INDEX('CCA Util %'!$H:$H,MATCH($B5078,'CCA Util %'!$E:$E,0)),""))</f>
        <v/>
      </c>
      <c r="AD5078">
        <f>IF($B5078="","",IFERROR(INDEX('CCA Util %'!$G:$G,MATCH($B5078,'CCA Util %'!$E:$E,0)),""))</f>
        <v/>
      </c>
      <c r="AE5078">
        <f>IF(OR($B5078="",$U5078=""),"",$U5078&amp;" &amp; "&amp;IF(OR($AD5078="",$AD5078=0),"Util NA",$AD5078&amp;" Util"))</f>
        <v/>
      </c>
    </row>
    <row r="5079" ht="15.75" customHeight="1" s="42">
      <c r="A5079" s="41" t="n"/>
      <c r="G5079" s="38" t="n"/>
      <c r="H5079" s="38" t="n"/>
      <c r="I5079" s="38" t="n"/>
      <c r="J5079" s="38" t="n"/>
      <c r="K5079" s="38" t="n"/>
      <c r="L5079" s="38" t="n"/>
      <c r="N5079" s="36">
        <f>IF($B5079="","",IF($C5079="SUPERSTORE","Superstore","DH"))</f>
        <v/>
      </c>
      <c r="O5079" s="36">
        <f>IF($B5079="","",IFERROR(VLOOKUP($B5079,Mapping!$A:$C,2,0),"Not Mapped"))</f>
        <v/>
      </c>
      <c r="P5079" s="36">
        <f>IF($B5079="","",IFERROR(VLOOKUP($B5079,Mapping!$A:$C,3,0),"Not Mapped"))</f>
        <v/>
      </c>
      <c r="Q5079" s="36">
        <f>IF($B5079="","",IFERROR(VLOOKUP($O5079,Leaders!$A:$B,2,0),"Not Mapped"))</f>
        <v/>
      </c>
      <c r="R5079" s="36">
        <f>IF($B5079="","",IF(COUNTIF(Exclusions!$A:$A,$B5079)&gt;0,"Yes","No"))</f>
        <v/>
      </c>
      <c r="S5079" s="38">
        <f>IF($B5079="","",MIN(1,DAY($A5079)/IF($N5079="Superstore",Settings!$B$5,Settings!$B$4)))</f>
        <v/>
      </c>
      <c r="T5079" s="38">
        <f>IF(OR($B5079="",$G5079="",$S5079=0),"",$G5079/$S5079)</f>
        <v/>
      </c>
      <c r="U5079" s="36">
        <f>IF($T5079="","",IF($T5079&lt;Settings!$B$8,"Critical",IF($T5079&lt;Settings!$B$9,"Semi Critical","Non Critical")))</f>
        <v/>
      </c>
      <c r="V5079" s="28" t="n"/>
      <c r="Z5079">
        <f>IF($B5079="","",IFERROR(VLOOKUP($B5079,'Plan HC for CCA'!$A:$B,2,0),""))</f>
        <v/>
      </c>
      <c r="AA5079">
        <f>IF(OR($B5079="",$Z5079=""),"",IF(N($M5079)&lt;$Z5079,"Delta","No Delta"))</f>
        <v/>
      </c>
      <c r="AB5079">
        <f>IF(OR($B5079="",$Z5079=""),"",MAX(0,$Z5079-N($M5079)))</f>
        <v/>
      </c>
      <c r="AC5079" s="46">
        <f>IF($B5079="","",IFERROR(INDEX('CCA Util %'!$H:$H,MATCH($B5079,'CCA Util %'!$E:$E,0)),""))</f>
        <v/>
      </c>
      <c r="AD5079">
        <f>IF($B5079="","",IFERROR(INDEX('CCA Util %'!$G:$G,MATCH($B5079,'CCA Util %'!$E:$E,0)),""))</f>
        <v/>
      </c>
      <c r="AE5079">
        <f>IF(OR($B5079="",$U5079=""),"",$U5079&amp;" &amp; "&amp;IF(OR($AD5079="",$AD5079=0),"Util NA",$AD5079&amp;" Util"))</f>
        <v/>
      </c>
    </row>
    <row r="5080" ht="15.75" customHeight="1" s="42">
      <c r="A5080" s="41" t="n"/>
      <c r="G5080" s="38" t="n"/>
      <c r="H5080" s="38" t="n"/>
      <c r="I5080" s="38" t="n"/>
      <c r="J5080" s="38" t="n"/>
      <c r="K5080" s="38" t="n"/>
      <c r="L5080" s="38" t="n"/>
      <c r="N5080" s="36">
        <f>IF($B5080="","",IF($C5080="SUPERSTORE","Superstore","DH"))</f>
        <v/>
      </c>
      <c r="O5080" s="36">
        <f>IF($B5080="","",IFERROR(VLOOKUP($B5080,Mapping!$A:$C,2,0),"Not Mapped"))</f>
        <v/>
      </c>
      <c r="P5080" s="36">
        <f>IF($B5080="","",IFERROR(VLOOKUP($B5080,Mapping!$A:$C,3,0),"Not Mapped"))</f>
        <v/>
      </c>
      <c r="Q5080" s="36">
        <f>IF($B5080="","",IFERROR(VLOOKUP($O5080,Leaders!$A:$B,2,0),"Not Mapped"))</f>
        <v/>
      </c>
      <c r="R5080" s="36">
        <f>IF($B5080="","",IF(COUNTIF(Exclusions!$A:$A,$B5080)&gt;0,"Yes","No"))</f>
        <v/>
      </c>
      <c r="S5080" s="38">
        <f>IF($B5080="","",MIN(1,DAY($A5080)/IF($N5080="Superstore",Settings!$B$5,Settings!$B$4)))</f>
        <v/>
      </c>
      <c r="T5080" s="38">
        <f>IF(OR($B5080="",$G5080="",$S5080=0),"",$G5080/$S5080)</f>
        <v/>
      </c>
      <c r="U5080" s="36">
        <f>IF($T5080="","",IF($T5080&lt;Settings!$B$8,"Critical",IF($T5080&lt;Settings!$B$9,"Semi Critical","Non Critical")))</f>
        <v/>
      </c>
      <c r="V5080" s="28" t="n"/>
      <c r="Z5080">
        <f>IF($B5080="","",IFERROR(VLOOKUP($B5080,'Plan HC for CCA'!$A:$B,2,0),""))</f>
        <v/>
      </c>
      <c r="AA5080">
        <f>IF(OR($B5080="",$Z5080=""),"",IF(N($M5080)&lt;$Z5080,"Delta","No Delta"))</f>
        <v/>
      </c>
      <c r="AB5080">
        <f>IF(OR($B5080="",$Z5080=""),"",MAX(0,$Z5080-N($M5080)))</f>
        <v/>
      </c>
      <c r="AC5080" s="46">
        <f>IF($B5080="","",IFERROR(INDEX('CCA Util %'!$H:$H,MATCH($B5080,'CCA Util %'!$E:$E,0)),""))</f>
        <v/>
      </c>
      <c r="AD5080">
        <f>IF($B5080="","",IFERROR(INDEX('CCA Util %'!$G:$G,MATCH($B5080,'CCA Util %'!$E:$E,0)),""))</f>
        <v/>
      </c>
      <c r="AE5080">
        <f>IF(OR($B5080="",$U5080=""),"",$U5080&amp;" &amp; "&amp;IF(OR($AD5080="",$AD5080=0),"Util NA",$AD5080&amp;" Util"))</f>
        <v/>
      </c>
    </row>
    <row r="5081" ht="15.75" customHeight="1" s="42">
      <c r="A5081" s="41" t="n"/>
      <c r="G5081" s="38" t="n"/>
      <c r="H5081" s="38" t="n"/>
      <c r="I5081" s="38" t="n"/>
      <c r="J5081" s="38" t="n"/>
      <c r="K5081" s="38" t="n"/>
      <c r="L5081" s="38" t="n"/>
      <c r="N5081" s="36">
        <f>IF($B5081="","",IF($C5081="SUPERSTORE","Superstore","DH"))</f>
        <v/>
      </c>
      <c r="O5081" s="36">
        <f>IF($B5081="","",IFERROR(VLOOKUP($B5081,Mapping!$A:$C,2,0),"Not Mapped"))</f>
        <v/>
      </c>
      <c r="P5081" s="36">
        <f>IF($B5081="","",IFERROR(VLOOKUP($B5081,Mapping!$A:$C,3,0),"Not Mapped"))</f>
        <v/>
      </c>
      <c r="Q5081" s="36">
        <f>IF($B5081="","",IFERROR(VLOOKUP($O5081,Leaders!$A:$B,2,0),"Not Mapped"))</f>
        <v/>
      </c>
      <c r="R5081" s="36">
        <f>IF($B5081="","",IF(COUNTIF(Exclusions!$A:$A,$B5081)&gt;0,"Yes","No"))</f>
        <v/>
      </c>
      <c r="S5081" s="38">
        <f>IF($B5081="","",MIN(1,DAY($A5081)/IF($N5081="Superstore",Settings!$B$5,Settings!$B$4)))</f>
        <v/>
      </c>
      <c r="T5081" s="38">
        <f>IF(OR($B5081="",$G5081="",$S5081=0),"",$G5081/$S5081)</f>
        <v/>
      </c>
      <c r="U5081" s="36">
        <f>IF($T5081="","",IF($T5081&lt;Settings!$B$8,"Critical",IF($T5081&lt;Settings!$B$9,"Semi Critical","Non Critical")))</f>
        <v/>
      </c>
      <c r="V5081" s="28" t="n"/>
      <c r="Z5081">
        <f>IF($B5081="","",IFERROR(VLOOKUP($B5081,'Plan HC for CCA'!$A:$B,2,0),""))</f>
        <v/>
      </c>
      <c r="AA5081">
        <f>IF(OR($B5081="",$Z5081=""),"",IF(N($M5081)&lt;$Z5081,"Delta","No Delta"))</f>
        <v/>
      </c>
      <c r="AB5081">
        <f>IF(OR($B5081="",$Z5081=""),"",MAX(0,$Z5081-N($M5081)))</f>
        <v/>
      </c>
      <c r="AC5081" s="46">
        <f>IF($B5081="","",IFERROR(INDEX('CCA Util %'!$H:$H,MATCH($B5081,'CCA Util %'!$E:$E,0)),""))</f>
        <v/>
      </c>
      <c r="AD5081">
        <f>IF($B5081="","",IFERROR(INDEX('CCA Util %'!$G:$G,MATCH($B5081,'CCA Util %'!$E:$E,0)),""))</f>
        <v/>
      </c>
      <c r="AE5081">
        <f>IF(OR($B5081="",$U5081=""),"",$U5081&amp;" &amp; "&amp;IF(OR($AD5081="",$AD5081=0),"Util NA",$AD5081&amp;" Util"))</f>
        <v/>
      </c>
    </row>
    <row r="5082" ht="15.75" customHeight="1" s="42">
      <c r="A5082" s="41" t="n"/>
      <c r="G5082" s="38" t="n"/>
      <c r="H5082" s="38" t="n"/>
      <c r="I5082" s="38" t="n"/>
      <c r="J5082" s="38" t="n"/>
      <c r="K5082" s="38" t="n"/>
      <c r="L5082" s="38" t="n"/>
      <c r="N5082" s="36">
        <f>IF($B5082="","",IF($C5082="SUPERSTORE","Superstore","DH"))</f>
        <v/>
      </c>
      <c r="O5082" s="36">
        <f>IF($B5082="","",IFERROR(VLOOKUP($B5082,Mapping!$A:$C,2,0),"Not Mapped"))</f>
        <v/>
      </c>
      <c r="P5082" s="36">
        <f>IF($B5082="","",IFERROR(VLOOKUP($B5082,Mapping!$A:$C,3,0),"Not Mapped"))</f>
        <v/>
      </c>
      <c r="Q5082" s="36">
        <f>IF($B5082="","",IFERROR(VLOOKUP($O5082,Leaders!$A:$B,2,0),"Not Mapped"))</f>
        <v/>
      </c>
      <c r="R5082" s="36">
        <f>IF($B5082="","",IF(COUNTIF(Exclusions!$A:$A,$B5082)&gt;0,"Yes","No"))</f>
        <v/>
      </c>
      <c r="S5082" s="38">
        <f>IF($B5082="","",MIN(1,DAY($A5082)/IF($N5082="Superstore",Settings!$B$5,Settings!$B$4)))</f>
        <v/>
      </c>
      <c r="T5082" s="38">
        <f>IF(OR($B5082="",$G5082="",$S5082=0),"",$G5082/$S5082)</f>
        <v/>
      </c>
      <c r="U5082" s="36">
        <f>IF($T5082="","",IF($T5082&lt;Settings!$B$8,"Critical",IF($T5082&lt;Settings!$B$9,"Semi Critical","Non Critical")))</f>
        <v/>
      </c>
      <c r="V5082" s="28" t="n"/>
      <c r="Z5082">
        <f>IF($B5082="","",IFERROR(VLOOKUP($B5082,'Plan HC for CCA'!$A:$B,2,0),""))</f>
        <v/>
      </c>
      <c r="AA5082">
        <f>IF(OR($B5082="",$Z5082=""),"",IF(N($M5082)&lt;$Z5082,"Delta","No Delta"))</f>
        <v/>
      </c>
      <c r="AB5082">
        <f>IF(OR($B5082="",$Z5082=""),"",MAX(0,$Z5082-N($M5082)))</f>
        <v/>
      </c>
      <c r="AC5082" s="46">
        <f>IF($B5082="","",IFERROR(INDEX('CCA Util %'!$H:$H,MATCH($B5082,'CCA Util %'!$E:$E,0)),""))</f>
        <v/>
      </c>
      <c r="AD5082">
        <f>IF($B5082="","",IFERROR(INDEX('CCA Util %'!$G:$G,MATCH($B5082,'CCA Util %'!$E:$E,0)),""))</f>
        <v/>
      </c>
      <c r="AE5082">
        <f>IF(OR($B5082="",$U5082=""),"",$U5082&amp;" &amp; "&amp;IF(OR($AD5082="",$AD5082=0),"Util NA",$AD5082&amp;" Util"))</f>
        <v/>
      </c>
    </row>
    <row r="5083" ht="15.75" customHeight="1" s="42">
      <c r="A5083" s="41" t="n"/>
      <c r="G5083" s="38" t="n"/>
      <c r="H5083" s="38" t="n"/>
      <c r="I5083" s="38" t="n"/>
      <c r="J5083" s="38" t="n"/>
      <c r="K5083" s="38" t="n"/>
      <c r="L5083" s="38" t="n"/>
      <c r="N5083" s="36">
        <f>IF($B5083="","",IF($C5083="SUPERSTORE","Superstore","DH"))</f>
        <v/>
      </c>
      <c r="O5083" s="36">
        <f>IF($B5083="","",IFERROR(VLOOKUP($B5083,Mapping!$A:$C,2,0),"Not Mapped"))</f>
        <v/>
      </c>
      <c r="P5083" s="36">
        <f>IF($B5083="","",IFERROR(VLOOKUP($B5083,Mapping!$A:$C,3,0),"Not Mapped"))</f>
        <v/>
      </c>
      <c r="Q5083" s="36">
        <f>IF($B5083="","",IFERROR(VLOOKUP($O5083,Leaders!$A:$B,2,0),"Not Mapped"))</f>
        <v/>
      </c>
      <c r="R5083" s="36">
        <f>IF($B5083="","",IF(COUNTIF(Exclusions!$A:$A,$B5083)&gt;0,"Yes","No"))</f>
        <v/>
      </c>
      <c r="S5083" s="38">
        <f>IF($B5083="","",MIN(1,DAY($A5083)/IF($N5083="Superstore",Settings!$B$5,Settings!$B$4)))</f>
        <v/>
      </c>
      <c r="T5083" s="38">
        <f>IF(OR($B5083="",$G5083="",$S5083=0),"",$G5083/$S5083)</f>
        <v/>
      </c>
      <c r="U5083" s="36">
        <f>IF($T5083="","",IF($T5083&lt;Settings!$B$8,"Critical",IF($T5083&lt;Settings!$B$9,"Semi Critical","Non Critical")))</f>
        <v/>
      </c>
      <c r="V5083" s="28" t="n"/>
      <c r="Z5083">
        <f>IF($B5083="","",IFERROR(VLOOKUP($B5083,'Plan HC for CCA'!$A:$B,2,0),""))</f>
        <v/>
      </c>
      <c r="AA5083">
        <f>IF(OR($B5083="",$Z5083=""),"",IF(N($M5083)&lt;$Z5083,"Delta","No Delta"))</f>
        <v/>
      </c>
      <c r="AB5083">
        <f>IF(OR($B5083="",$Z5083=""),"",MAX(0,$Z5083-N($M5083)))</f>
        <v/>
      </c>
      <c r="AC5083" s="46">
        <f>IF($B5083="","",IFERROR(INDEX('CCA Util %'!$H:$H,MATCH($B5083,'CCA Util %'!$E:$E,0)),""))</f>
        <v/>
      </c>
      <c r="AD5083">
        <f>IF($B5083="","",IFERROR(INDEX('CCA Util %'!$G:$G,MATCH($B5083,'CCA Util %'!$E:$E,0)),""))</f>
        <v/>
      </c>
      <c r="AE5083">
        <f>IF(OR($B5083="",$U5083=""),"",$U5083&amp;" &amp; "&amp;IF(OR($AD5083="",$AD5083=0),"Util NA",$AD5083&amp;" Util"))</f>
        <v/>
      </c>
    </row>
    <row r="5084" ht="15.75" customHeight="1" s="42">
      <c r="A5084" s="41" t="n"/>
      <c r="G5084" s="38" t="n"/>
      <c r="H5084" s="38" t="n"/>
      <c r="I5084" s="38" t="n"/>
      <c r="J5084" s="38" t="n"/>
      <c r="K5084" s="38" t="n"/>
      <c r="L5084" s="38" t="n"/>
      <c r="N5084" s="36">
        <f>IF($B5084="","",IF($C5084="SUPERSTORE","Superstore","DH"))</f>
        <v/>
      </c>
      <c r="O5084" s="36">
        <f>IF($B5084="","",IFERROR(VLOOKUP($B5084,Mapping!$A:$C,2,0),"Not Mapped"))</f>
        <v/>
      </c>
      <c r="P5084" s="36">
        <f>IF($B5084="","",IFERROR(VLOOKUP($B5084,Mapping!$A:$C,3,0),"Not Mapped"))</f>
        <v/>
      </c>
      <c r="Q5084" s="36">
        <f>IF($B5084="","",IFERROR(VLOOKUP($O5084,Leaders!$A:$B,2,0),"Not Mapped"))</f>
        <v/>
      </c>
      <c r="R5084" s="36">
        <f>IF($B5084="","",IF(COUNTIF(Exclusions!$A:$A,$B5084)&gt;0,"Yes","No"))</f>
        <v/>
      </c>
      <c r="S5084" s="38">
        <f>IF($B5084="","",MIN(1,DAY($A5084)/IF($N5084="Superstore",Settings!$B$5,Settings!$B$4)))</f>
        <v/>
      </c>
      <c r="T5084" s="38">
        <f>IF(OR($B5084="",$G5084="",$S5084=0),"",$G5084/$S5084)</f>
        <v/>
      </c>
      <c r="U5084" s="36">
        <f>IF($T5084="","",IF($T5084&lt;Settings!$B$8,"Critical",IF($T5084&lt;Settings!$B$9,"Semi Critical","Non Critical")))</f>
        <v/>
      </c>
      <c r="V5084" s="28" t="n"/>
      <c r="Z5084">
        <f>IF($B5084="","",IFERROR(VLOOKUP($B5084,'Plan HC for CCA'!$A:$B,2,0),""))</f>
        <v/>
      </c>
      <c r="AA5084">
        <f>IF(OR($B5084="",$Z5084=""),"",IF(N($M5084)&lt;$Z5084,"Delta","No Delta"))</f>
        <v/>
      </c>
      <c r="AB5084">
        <f>IF(OR($B5084="",$Z5084=""),"",MAX(0,$Z5084-N($M5084)))</f>
        <v/>
      </c>
      <c r="AC5084" s="46">
        <f>IF($B5084="","",IFERROR(INDEX('CCA Util %'!$H:$H,MATCH($B5084,'CCA Util %'!$E:$E,0)),""))</f>
        <v/>
      </c>
      <c r="AD5084">
        <f>IF($B5084="","",IFERROR(INDEX('CCA Util %'!$G:$G,MATCH($B5084,'CCA Util %'!$E:$E,0)),""))</f>
        <v/>
      </c>
      <c r="AE5084">
        <f>IF(OR($B5084="",$U5084=""),"",$U5084&amp;" &amp; "&amp;IF(OR($AD5084="",$AD5084=0),"Util NA",$AD5084&amp;" Util"))</f>
        <v/>
      </c>
    </row>
    <row r="5085" ht="15.75" customHeight="1" s="42">
      <c r="A5085" s="41" t="n"/>
      <c r="G5085" s="38" t="n"/>
      <c r="H5085" s="38" t="n"/>
      <c r="I5085" s="38" t="n"/>
      <c r="J5085" s="38" t="n"/>
      <c r="K5085" s="38" t="n"/>
      <c r="L5085" s="38" t="n"/>
      <c r="N5085" s="36">
        <f>IF($B5085="","",IF($C5085="SUPERSTORE","Superstore","DH"))</f>
        <v/>
      </c>
      <c r="O5085" s="36">
        <f>IF($B5085="","",IFERROR(VLOOKUP($B5085,Mapping!$A:$C,2,0),"Not Mapped"))</f>
        <v/>
      </c>
      <c r="P5085" s="36">
        <f>IF($B5085="","",IFERROR(VLOOKUP($B5085,Mapping!$A:$C,3,0),"Not Mapped"))</f>
        <v/>
      </c>
      <c r="Q5085" s="36">
        <f>IF($B5085="","",IFERROR(VLOOKUP($O5085,Leaders!$A:$B,2,0),"Not Mapped"))</f>
        <v/>
      </c>
      <c r="R5085" s="36">
        <f>IF($B5085="","",IF(COUNTIF(Exclusions!$A:$A,$B5085)&gt;0,"Yes","No"))</f>
        <v/>
      </c>
      <c r="S5085" s="38">
        <f>IF($B5085="","",MIN(1,DAY($A5085)/IF($N5085="Superstore",Settings!$B$5,Settings!$B$4)))</f>
        <v/>
      </c>
      <c r="T5085" s="38">
        <f>IF(OR($B5085="",$G5085="",$S5085=0),"",$G5085/$S5085)</f>
        <v/>
      </c>
      <c r="U5085" s="36">
        <f>IF($T5085="","",IF($T5085&lt;Settings!$B$8,"Critical",IF($T5085&lt;Settings!$B$9,"Semi Critical","Non Critical")))</f>
        <v/>
      </c>
      <c r="V5085" s="28" t="n"/>
      <c r="Z5085">
        <f>IF($B5085="","",IFERROR(VLOOKUP($B5085,'Plan HC for CCA'!$A:$B,2,0),""))</f>
        <v/>
      </c>
      <c r="AA5085">
        <f>IF(OR($B5085="",$Z5085=""),"",IF(N($M5085)&lt;$Z5085,"Delta","No Delta"))</f>
        <v/>
      </c>
      <c r="AB5085">
        <f>IF(OR($B5085="",$Z5085=""),"",MAX(0,$Z5085-N($M5085)))</f>
        <v/>
      </c>
      <c r="AC5085" s="46">
        <f>IF($B5085="","",IFERROR(INDEX('CCA Util %'!$H:$H,MATCH($B5085,'CCA Util %'!$E:$E,0)),""))</f>
        <v/>
      </c>
      <c r="AD5085">
        <f>IF($B5085="","",IFERROR(INDEX('CCA Util %'!$G:$G,MATCH($B5085,'CCA Util %'!$E:$E,0)),""))</f>
        <v/>
      </c>
      <c r="AE5085">
        <f>IF(OR($B5085="",$U5085=""),"",$U5085&amp;" &amp; "&amp;IF(OR($AD5085="",$AD5085=0),"Util NA",$AD5085&amp;" Util"))</f>
        <v/>
      </c>
    </row>
    <row r="5086" ht="15.75" customHeight="1" s="42">
      <c r="A5086" s="41" t="n"/>
      <c r="G5086" s="38" t="n"/>
      <c r="H5086" s="38" t="n"/>
      <c r="I5086" s="38" t="n"/>
      <c r="J5086" s="38" t="n"/>
      <c r="K5086" s="38" t="n"/>
      <c r="L5086" s="38" t="n"/>
      <c r="N5086" s="36">
        <f>IF($B5086="","",IF($C5086="SUPERSTORE","Superstore","DH"))</f>
        <v/>
      </c>
      <c r="O5086" s="36">
        <f>IF($B5086="","",IFERROR(VLOOKUP($B5086,Mapping!$A:$C,2,0),"Not Mapped"))</f>
        <v/>
      </c>
      <c r="P5086" s="36">
        <f>IF($B5086="","",IFERROR(VLOOKUP($B5086,Mapping!$A:$C,3,0),"Not Mapped"))</f>
        <v/>
      </c>
      <c r="Q5086" s="36">
        <f>IF($B5086="","",IFERROR(VLOOKUP($O5086,Leaders!$A:$B,2,0),"Not Mapped"))</f>
        <v/>
      </c>
      <c r="R5086" s="36">
        <f>IF($B5086="","",IF(COUNTIF(Exclusions!$A:$A,$B5086)&gt;0,"Yes","No"))</f>
        <v/>
      </c>
      <c r="S5086" s="38">
        <f>IF($B5086="","",MIN(1,DAY($A5086)/IF($N5086="Superstore",Settings!$B$5,Settings!$B$4)))</f>
        <v/>
      </c>
      <c r="T5086" s="38">
        <f>IF(OR($B5086="",$G5086="",$S5086=0),"",$G5086/$S5086)</f>
        <v/>
      </c>
      <c r="U5086" s="36">
        <f>IF($T5086="","",IF($T5086&lt;Settings!$B$8,"Critical",IF($T5086&lt;Settings!$B$9,"Semi Critical","Non Critical")))</f>
        <v/>
      </c>
      <c r="V5086" s="28" t="n"/>
      <c r="Z5086">
        <f>IF($B5086="","",IFERROR(VLOOKUP($B5086,'Plan HC for CCA'!$A:$B,2,0),""))</f>
        <v/>
      </c>
      <c r="AA5086">
        <f>IF(OR($B5086="",$Z5086=""),"",IF(N($M5086)&lt;$Z5086,"Delta","No Delta"))</f>
        <v/>
      </c>
      <c r="AB5086">
        <f>IF(OR($B5086="",$Z5086=""),"",MAX(0,$Z5086-N($M5086)))</f>
        <v/>
      </c>
      <c r="AC5086" s="46">
        <f>IF($B5086="","",IFERROR(INDEX('CCA Util %'!$H:$H,MATCH($B5086,'CCA Util %'!$E:$E,0)),""))</f>
        <v/>
      </c>
      <c r="AD5086">
        <f>IF($B5086="","",IFERROR(INDEX('CCA Util %'!$G:$G,MATCH($B5086,'CCA Util %'!$E:$E,0)),""))</f>
        <v/>
      </c>
      <c r="AE5086">
        <f>IF(OR($B5086="",$U5086=""),"",$U5086&amp;" &amp; "&amp;IF(OR($AD5086="",$AD5086=0),"Util NA",$AD5086&amp;" Util"))</f>
        <v/>
      </c>
    </row>
    <row r="5087" ht="15.75" customHeight="1" s="42">
      <c r="A5087" s="41" t="n"/>
      <c r="G5087" s="38" t="n"/>
      <c r="H5087" s="38" t="n"/>
      <c r="I5087" s="38" t="n"/>
      <c r="J5087" s="38" t="n"/>
      <c r="K5087" s="38" t="n"/>
      <c r="L5087" s="38" t="n"/>
      <c r="N5087" s="36">
        <f>IF($B5087="","",IF($C5087="SUPERSTORE","Superstore","DH"))</f>
        <v/>
      </c>
      <c r="O5087" s="36">
        <f>IF($B5087="","",IFERROR(VLOOKUP($B5087,Mapping!$A:$C,2,0),"Not Mapped"))</f>
        <v/>
      </c>
      <c r="P5087" s="36">
        <f>IF($B5087="","",IFERROR(VLOOKUP($B5087,Mapping!$A:$C,3,0),"Not Mapped"))</f>
        <v/>
      </c>
      <c r="Q5087" s="36">
        <f>IF($B5087="","",IFERROR(VLOOKUP($O5087,Leaders!$A:$B,2,0),"Not Mapped"))</f>
        <v/>
      </c>
      <c r="R5087" s="36">
        <f>IF($B5087="","",IF(COUNTIF(Exclusions!$A:$A,$B5087)&gt;0,"Yes","No"))</f>
        <v/>
      </c>
      <c r="S5087" s="38">
        <f>IF($B5087="","",MIN(1,DAY($A5087)/IF($N5087="Superstore",Settings!$B$5,Settings!$B$4)))</f>
        <v/>
      </c>
      <c r="T5087" s="38">
        <f>IF(OR($B5087="",$G5087="",$S5087=0),"",$G5087/$S5087)</f>
        <v/>
      </c>
      <c r="U5087" s="36">
        <f>IF($T5087="","",IF($T5087&lt;Settings!$B$8,"Critical",IF($T5087&lt;Settings!$B$9,"Semi Critical","Non Critical")))</f>
        <v/>
      </c>
      <c r="V5087" s="28" t="n"/>
      <c r="Z5087">
        <f>IF($B5087="","",IFERROR(VLOOKUP($B5087,'Plan HC for CCA'!$A:$B,2,0),""))</f>
        <v/>
      </c>
      <c r="AA5087">
        <f>IF(OR($B5087="",$Z5087=""),"",IF(N($M5087)&lt;$Z5087,"Delta","No Delta"))</f>
        <v/>
      </c>
      <c r="AB5087">
        <f>IF(OR($B5087="",$Z5087=""),"",MAX(0,$Z5087-N($M5087)))</f>
        <v/>
      </c>
      <c r="AC5087" s="46">
        <f>IF($B5087="","",IFERROR(INDEX('CCA Util %'!$H:$H,MATCH($B5087,'CCA Util %'!$E:$E,0)),""))</f>
        <v/>
      </c>
      <c r="AD5087">
        <f>IF($B5087="","",IFERROR(INDEX('CCA Util %'!$G:$G,MATCH($B5087,'CCA Util %'!$E:$E,0)),""))</f>
        <v/>
      </c>
      <c r="AE5087">
        <f>IF(OR($B5087="",$U5087=""),"",$U5087&amp;" &amp; "&amp;IF(OR($AD5087="",$AD5087=0),"Util NA",$AD5087&amp;" Util"))</f>
        <v/>
      </c>
    </row>
    <row r="5088" ht="15.75" customHeight="1" s="42">
      <c r="A5088" s="41" t="n"/>
      <c r="G5088" s="38" t="n"/>
      <c r="H5088" s="38" t="n"/>
      <c r="I5088" s="38" t="n"/>
      <c r="J5088" s="38" t="n"/>
      <c r="K5088" s="38" t="n"/>
      <c r="L5088" s="38" t="n"/>
      <c r="N5088" s="36">
        <f>IF($B5088="","",IF($C5088="SUPERSTORE","Superstore","DH"))</f>
        <v/>
      </c>
      <c r="O5088" s="36">
        <f>IF($B5088="","",IFERROR(VLOOKUP($B5088,Mapping!$A:$C,2,0),"Not Mapped"))</f>
        <v/>
      </c>
      <c r="P5088" s="36">
        <f>IF($B5088="","",IFERROR(VLOOKUP($B5088,Mapping!$A:$C,3,0),"Not Mapped"))</f>
        <v/>
      </c>
      <c r="Q5088" s="36">
        <f>IF($B5088="","",IFERROR(VLOOKUP($O5088,Leaders!$A:$B,2,0),"Not Mapped"))</f>
        <v/>
      </c>
      <c r="R5088" s="36">
        <f>IF($B5088="","",IF(COUNTIF(Exclusions!$A:$A,$B5088)&gt;0,"Yes","No"))</f>
        <v/>
      </c>
      <c r="S5088" s="38">
        <f>IF($B5088="","",MIN(1,DAY($A5088)/IF($N5088="Superstore",Settings!$B$5,Settings!$B$4)))</f>
        <v/>
      </c>
      <c r="T5088" s="38">
        <f>IF(OR($B5088="",$G5088="",$S5088=0),"",$G5088/$S5088)</f>
        <v/>
      </c>
      <c r="U5088" s="36">
        <f>IF($T5088="","",IF($T5088&lt;Settings!$B$8,"Critical",IF($T5088&lt;Settings!$B$9,"Semi Critical","Non Critical")))</f>
        <v/>
      </c>
      <c r="V5088" s="28" t="n"/>
      <c r="Z5088">
        <f>IF($B5088="","",IFERROR(VLOOKUP($B5088,'Plan HC for CCA'!$A:$B,2,0),""))</f>
        <v/>
      </c>
      <c r="AA5088">
        <f>IF(OR($B5088="",$Z5088=""),"",IF(N($M5088)&lt;$Z5088,"Delta","No Delta"))</f>
        <v/>
      </c>
      <c r="AB5088">
        <f>IF(OR($B5088="",$Z5088=""),"",MAX(0,$Z5088-N($M5088)))</f>
        <v/>
      </c>
      <c r="AC5088" s="46">
        <f>IF($B5088="","",IFERROR(INDEX('CCA Util %'!$H:$H,MATCH($B5088,'CCA Util %'!$E:$E,0)),""))</f>
        <v/>
      </c>
      <c r="AD5088">
        <f>IF($B5088="","",IFERROR(INDEX('CCA Util %'!$G:$G,MATCH($B5088,'CCA Util %'!$E:$E,0)),""))</f>
        <v/>
      </c>
      <c r="AE5088">
        <f>IF(OR($B5088="",$U5088=""),"",$U5088&amp;" &amp; "&amp;IF(OR($AD5088="",$AD5088=0),"Util NA",$AD5088&amp;" Util"))</f>
        <v/>
      </c>
    </row>
    <row r="5089" ht="15.75" customHeight="1" s="42">
      <c r="A5089" s="41" t="n"/>
      <c r="G5089" s="38" t="n"/>
      <c r="H5089" s="38" t="n"/>
      <c r="I5089" s="38" t="n"/>
      <c r="J5089" s="38" t="n"/>
      <c r="K5089" s="38" t="n"/>
      <c r="L5089" s="38" t="n"/>
      <c r="N5089" s="36">
        <f>IF($B5089="","",IF($C5089="SUPERSTORE","Superstore","DH"))</f>
        <v/>
      </c>
      <c r="O5089" s="36">
        <f>IF($B5089="","",IFERROR(VLOOKUP($B5089,Mapping!$A:$C,2,0),"Not Mapped"))</f>
        <v/>
      </c>
      <c r="P5089" s="36">
        <f>IF($B5089="","",IFERROR(VLOOKUP($B5089,Mapping!$A:$C,3,0),"Not Mapped"))</f>
        <v/>
      </c>
      <c r="Q5089" s="36">
        <f>IF($B5089="","",IFERROR(VLOOKUP($O5089,Leaders!$A:$B,2,0),"Not Mapped"))</f>
        <v/>
      </c>
      <c r="R5089" s="36">
        <f>IF($B5089="","",IF(COUNTIF(Exclusions!$A:$A,$B5089)&gt;0,"Yes","No"))</f>
        <v/>
      </c>
      <c r="S5089" s="38">
        <f>IF($B5089="","",MIN(1,DAY($A5089)/IF($N5089="Superstore",Settings!$B$5,Settings!$B$4)))</f>
        <v/>
      </c>
      <c r="T5089" s="38">
        <f>IF(OR($B5089="",$G5089="",$S5089=0),"",$G5089/$S5089)</f>
        <v/>
      </c>
      <c r="U5089" s="36">
        <f>IF($T5089="","",IF($T5089&lt;Settings!$B$8,"Critical",IF($T5089&lt;Settings!$B$9,"Semi Critical","Non Critical")))</f>
        <v/>
      </c>
      <c r="V5089" s="28" t="n"/>
      <c r="Z5089">
        <f>IF($B5089="","",IFERROR(VLOOKUP($B5089,'Plan HC for CCA'!$A:$B,2,0),""))</f>
        <v/>
      </c>
      <c r="AA5089">
        <f>IF(OR($B5089="",$Z5089=""),"",IF(N($M5089)&lt;$Z5089,"Delta","No Delta"))</f>
        <v/>
      </c>
      <c r="AB5089">
        <f>IF(OR($B5089="",$Z5089=""),"",MAX(0,$Z5089-N($M5089)))</f>
        <v/>
      </c>
      <c r="AC5089" s="46">
        <f>IF($B5089="","",IFERROR(INDEX('CCA Util %'!$H:$H,MATCH($B5089,'CCA Util %'!$E:$E,0)),""))</f>
        <v/>
      </c>
      <c r="AD5089">
        <f>IF($B5089="","",IFERROR(INDEX('CCA Util %'!$G:$G,MATCH($B5089,'CCA Util %'!$E:$E,0)),""))</f>
        <v/>
      </c>
      <c r="AE5089">
        <f>IF(OR($B5089="",$U5089=""),"",$U5089&amp;" &amp; "&amp;IF(OR($AD5089="",$AD5089=0),"Util NA",$AD5089&amp;" Util"))</f>
        <v/>
      </c>
    </row>
    <row r="5090" ht="15.75" customHeight="1" s="42">
      <c r="A5090" s="41" t="n"/>
      <c r="G5090" s="38" t="n"/>
      <c r="H5090" s="38" t="n"/>
      <c r="I5090" s="38" t="n"/>
      <c r="J5090" s="38" t="n"/>
      <c r="K5090" s="38" t="n"/>
      <c r="L5090" s="38" t="n"/>
      <c r="N5090" s="36">
        <f>IF($B5090="","",IF($C5090="SUPERSTORE","Superstore","DH"))</f>
        <v/>
      </c>
      <c r="O5090" s="36">
        <f>IF($B5090="","",IFERROR(VLOOKUP($B5090,Mapping!$A:$C,2,0),"Not Mapped"))</f>
        <v/>
      </c>
      <c r="P5090" s="36">
        <f>IF($B5090="","",IFERROR(VLOOKUP($B5090,Mapping!$A:$C,3,0),"Not Mapped"))</f>
        <v/>
      </c>
      <c r="Q5090" s="36">
        <f>IF($B5090="","",IFERROR(VLOOKUP($O5090,Leaders!$A:$B,2,0),"Not Mapped"))</f>
        <v/>
      </c>
      <c r="R5090" s="36">
        <f>IF($B5090="","",IF(COUNTIF(Exclusions!$A:$A,$B5090)&gt;0,"Yes","No"))</f>
        <v/>
      </c>
      <c r="S5090" s="38">
        <f>IF($B5090="","",MIN(1,DAY($A5090)/IF($N5090="Superstore",Settings!$B$5,Settings!$B$4)))</f>
        <v/>
      </c>
      <c r="T5090" s="38">
        <f>IF(OR($B5090="",$G5090="",$S5090=0),"",$G5090/$S5090)</f>
        <v/>
      </c>
      <c r="U5090" s="36">
        <f>IF($T5090="","",IF($T5090&lt;Settings!$B$8,"Critical",IF($T5090&lt;Settings!$B$9,"Semi Critical","Non Critical")))</f>
        <v/>
      </c>
      <c r="V5090" s="28" t="n"/>
      <c r="Z5090">
        <f>IF($B5090="","",IFERROR(VLOOKUP($B5090,'Plan HC for CCA'!$A:$B,2,0),""))</f>
        <v/>
      </c>
      <c r="AA5090">
        <f>IF(OR($B5090="",$Z5090=""),"",IF(N($M5090)&lt;$Z5090,"Delta","No Delta"))</f>
        <v/>
      </c>
      <c r="AB5090">
        <f>IF(OR($B5090="",$Z5090=""),"",MAX(0,$Z5090-N($M5090)))</f>
        <v/>
      </c>
      <c r="AC5090" s="46">
        <f>IF($B5090="","",IFERROR(INDEX('CCA Util %'!$H:$H,MATCH($B5090,'CCA Util %'!$E:$E,0)),""))</f>
        <v/>
      </c>
      <c r="AD5090">
        <f>IF($B5090="","",IFERROR(INDEX('CCA Util %'!$G:$G,MATCH($B5090,'CCA Util %'!$E:$E,0)),""))</f>
        <v/>
      </c>
      <c r="AE5090">
        <f>IF(OR($B5090="",$U5090=""),"",$U5090&amp;" &amp; "&amp;IF(OR($AD5090="",$AD5090=0),"Util NA",$AD5090&amp;" Util"))</f>
        <v/>
      </c>
    </row>
    <row r="5091" ht="15.75" customHeight="1" s="42">
      <c r="A5091" s="41" t="n"/>
      <c r="G5091" s="38" t="n"/>
      <c r="H5091" s="38" t="n"/>
      <c r="I5091" s="38" t="n"/>
      <c r="J5091" s="38" t="n"/>
      <c r="K5091" s="38" t="n"/>
      <c r="L5091" s="38" t="n"/>
      <c r="N5091" s="36">
        <f>IF($B5091="","",IF($C5091="SUPERSTORE","Superstore","DH"))</f>
        <v/>
      </c>
      <c r="O5091" s="36">
        <f>IF($B5091="","",IFERROR(VLOOKUP($B5091,Mapping!$A:$C,2,0),"Not Mapped"))</f>
        <v/>
      </c>
      <c r="P5091" s="36">
        <f>IF($B5091="","",IFERROR(VLOOKUP($B5091,Mapping!$A:$C,3,0),"Not Mapped"))</f>
        <v/>
      </c>
      <c r="Q5091" s="36">
        <f>IF($B5091="","",IFERROR(VLOOKUP($O5091,Leaders!$A:$B,2,0),"Not Mapped"))</f>
        <v/>
      </c>
      <c r="R5091" s="36">
        <f>IF($B5091="","",IF(COUNTIF(Exclusions!$A:$A,$B5091)&gt;0,"Yes","No"))</f>
        <v/>
      </c>
      <c r="S5091" s="38">
        <f>IF($B5091="","",MIN(1,DAY($A5091)/IF($N5091="Superstore",Settings!$B$5,Settings!$B$4)))</f>
        <v/>
      </c>
      <c r="T5091" s="38">
        <f>IF(OR($B5091="",$G5091="",$S5091=0),"",$G5091/$S5091)</f>
        <v/>
      </c>
      <c r="U5091" s="36">
        <f>IF($T5091="","",IF($T5091&lt;Settings!$B$8,"Critical",IF($T5091&lt;Settings!$B$9,"Semi Critical","Non Critical")))</f>
        <v/>
      </c>
      <c r="V5091" s="28" t="n"/>
      <c r="Z5091">
        <f>IF($B5091="","",IFERROR(VLOOKUP($B5091,'Plan HC for CCA'!$A:$B,2,0),""))</f>
        <v/>
      </c>
      <c r="AA5091">
        <f>IF(OR($B5091="",$Z5091=""),"",IF(N($M5091)&lt;$Z5091,"Delta","No Delta"))</f>
        <v/>
      </c>
      <c r="AB5091">
        <f>IF(OR($B5091="",$Z5091=""),"",MAX(0,$Z5091-N($M5091)))</f>
        <v/>
      </c>
      <c r="AC5091" s="46">
        <f>IF($B5091="","",IFERROR(INDEX('CCA Util %'!$H:$H,MATCH($B5091,'CCA Util %'!$E:$E,0)),""))</f>
        <v/>
      </c>
      <c r="AD5091">
        <f>IF($B5091="","",IFERROR(INDEX('CCA Util %'!$G:$G,MATCH($B5091,'CCA Util %'!$E:$E,0)),""))</f>
        <v/>
      </c>
      <c r="AE5091">
        <f>IF(OR($B5091="",$U5091=""),"",$U5091&amp;" &amp; "&amp;IF(OR($AD5091="",$AD5091=0),"Util NA",$AD5091&amp;" Util"))</f>
        <v/>
      </c>
    </row>
    <row r="5092" ht="15.75" customHeight="1" s="42">
      <c r="A5092" s="41" t="n"/>
      <c r="G5092" s="38" t="n"/>
      <c r="H5092" s="38" t="n"/>
      <c r="I5092" s="38" t="n"/>
      <c r="J5092" s="38" t="n"/>
      <c r="K5092" s="38" t="n"/>
      <c r="L5092" s="38" t="n"/>
      <c r="N5092" s="36">
        <f>IF($B5092="","",IF($C5092="SUPERSTORE","Superstore","DH"))</f>
        <v/>
      </c>
      <c r="O5092" s="36">
        <f>IF($B5092="","",IFERROR(VLOOKUP($B5092,Mapping!$A:$C,2,0),"Not Mapped"))</f>
        <v/>
      </c>
      <c r="P5092" s="36">
        <f>IF($B5092="","",IFERROR(VLOOKUP($B5092,Mapping!$A:$C,3,0),"Not Mapped"))</f>
        <v/>
      </c>
      <c r="Q5092" s="36">
        <f>IF($B5092="","",IFERROR(VLOOKUP($O5092,Leaders!$A:$B,2,0),"Not Mapped"))</f>
        <v/>
      </c>
      <c r="R5092" s="36">
        <f>IF($B5092="","",IF(COUNTIF(Exclusions!$A:$A,$B5092)&gt;0,"Yes","No"))</f>
        <v/>
      </c>
      <c r="S5092" s="38">
        <f>IF($B5092="","",MIN(1,DAY($A5092)/IF($N5092="Superstore",Settings!$B$5,Settings!$B$4)))</f>
        <v/>
      </c>
      <c r="T5092" s="38">
        <f>IF(OR($B5092="",$G5092="",$S5092=0),"",$G5092/$S5092)</f>
        <v/>
      </c>
      <c r="U5092" s="36">
        <f>IF($T5092="","",IF($T5092&lt;Settings!$B$8,"Critical",IF($T5092&lt;Settings!$B$9,"Semi Critical","Non Critical")))</f>
        <v/>
      </c>
      <c r="V5092" s="28" t="n"/>
      <c r="Z5092">
        <f>IF($B5092="","",IFERROR(VLOOKUP($B5092,'Plan HC for CCA'!$A:$B,2,0),""))</f>
        <v/>
      </c>
      <c r="AA5092">
        <f>IF(OR($B5092="",$Z5092=""),"",IF(N($M5092)&lt;$Z5092,"Delta","No Delta"))</f>
        <v/>
      </c>
      <c r="AB5092">
        <f>IF(OR($B5092="",$Z5092=""),"",MAX(0,$Z5092-N($M5092)))</f>
        <v/>
      </c>
      <c r="AC5092" s="46">
        <f>IF($B5092="","",IFERROR(INDEX('CCA Util %'!$H:$H,MATCH($B5092,'CCA Util %'!$E:$E,0)),""))</f>
        <v/>
      </c>
      <c r="AD5092">
        <f>IF($B5092="","",IFERROR(INDEX('CCA Util %'!$G:$G,MATCH($B5092,'CCA Util %'!$E:$E,0)),""))</f>
        <v/>
      </c>
      <c r="AE5092">
        <f>IF(OR($B5092="",$U5092=""),"",$U5092&amp;" &amp; "&amp;IF(OR($AD5092="",$AD5092=0),"Util NA",$AD5092&amp;" Util"))</f>
        <v/>
      </c>
    </row>
    <row r="5093" ht="15.75" customHeight="1" s="42">
      <c r="A5093" s="41" t="n"/>
      <c r="G5093" s="38" t="n"/>
      <c r="H5093" s="38" t="n"/>
      <c r="I5093" s="38" t="n"/>
      <c r="J5093" s="38" t="n"/>
      <c r="K5093" s="38" t="n"/>
      <c r="L5093" s="38" t="n"/>
      <c r="N5093" s="36">
        <f>IF($B5093="","",IF($C5093="SUPERSTORE","Superstore","DH"))</f>
        <v/>
      </c>
      <c r="O5093" s="36">
        <f>IF($B5093="","",IFERROR(VLOOKUP($B5093,Mapping!$A:$C,2,0),"Not Mapped"))</f>
        <v/>
      </c>
      <c r="P5093" s="36">
        <f>IF($B5093="","",IFERROR(VLOOKUP($B5093,Mapping!$A:$C,3,0),"Not Mapped"))</f>
        <v/>
      </c>
      <c r="Q5093" s="36">
        <f>IF($B5093="","",IFERROR(VLOOKUP($O5093,Leaders!$A:$B,2,0),"Not Mapped"))</f>
        <v/>
      </c>
      <c r="R5093" s="36">
        <f>IF($B5093="","",IF(COUNTIF(Exclusions!$A:$A,$B5093)&gt;0,"Yes","No"))</f>
        <v/>
      </c>
      <c r="S5093" s="38">
        <f>IF($B5093="","",MIN(1,DAY($A5093)/IF($N5093="Superstore",Settings!$B$5,Settings!$B$4)))</f>
        <v/>
      </c>
      <c r="T5093" s="38">
        <f>IF(OR($B5093="",$G5093="",$S5093=0),"",$G5093/$S5093)</f>
        <v/>
      </c>
      <c r="U5093" s="36">
        <f>IF($T5093="","",IF($T5093&lt;Settings!$B$8,"Critical",IF($T5093&lt;Settings!$B$9,"Semi Critical","Non Critical")))</f>
        <v/>
      </c>
      <c r="V5093" s="28" t="n"/>
      <c r="Z5093">
        <f>IF($B5093="","",IFERROR(VLOOKUP($B5093,'Plan HC for CCA'!$A:$B,2,0),""))</f>
        <v/>
      </c>
      <c r="AA5093">
        <f>IF(OR($B5093="",$Z5093=""),"",IF(N($M5093)&lt;$Z5093,"Delta","No Delta"))</f>
        <v/>
      </c>
      <c r="AB5093">
        <f>IF(OR($B5093="",$Z5093=""),"",MAX(0,$Z5093-N($M5093)))</f>
        <v/>
      </c>
      <c r="AC5093" s="46">
        <f>IF($B5093="","",IFERROR(INDEX('CCA Util %'!$H:$H,MATCH($B5093,'CCA Util %'!$E:$E,0)),""))</f>
        <v/>
      </c>
      <c r="AD5093">
        <f>IF($B5093="","",IFERROR(INDEX('CCA Util %'!$G:$G,MATCH($B5093,'CCA Util %'!$E:$E,0)),""))</f>
        <v/>
      </c>
      <c r="AE5093">
        <f>IF(OR($B5093="",$U5093=""),"",$U5093&amp;" &amp; "&amp;IF(OR($AD5093="",$AD5093=0),"Util NA",$AD5093&amp;" Util"))</f>
        <v/>
      </c>
    </row>
    <row r="5094" ht="15.75" customHeight="1" s="42">
      <c r="A5094" s="41" t="n"/>
      <c r="G5094" s="38" t="n"/>
      <c r="H5094" s="38" t="n"/>
      <c r="I5094" s="38" t="n"/>
      <c r="J5094" s="38" t="n"/>
      <c r="K5094" s="38" t="n"/>
      <c r="L5094" s="38" t="n"/>
      <c r="N5094" s="36">
        <f>IF($B5094="","",IF($C5094="SUPERSTORE","Superstore","DH"))</f>
        <v/>
      </c>
      <c r="O5094" s="36">
        <f>IF($B5094="","",IFERROR(VLOOKUP($B5094,Mapping!$A:$C,2,0),"Not Mapped"))</f>
        <v/>
      </c>
      <c r="P5094" s="36">
        <f>IF($B5094="","",IFERROR(VLOOKUP($B5094,Mapping!$A:$C,3,0),"Not Mapped"))</f>
        <v/>
      </c>
      <c r="Q5094" s="36">
        <f>IF($B5094="","",IFERROR(VLOOKUP($O5094,Leaders!$A:$B,2,0),"Not Mapped"))</f>
        <v/>
      </c>
      <c r="R5094" s="36">
        <f>IF($B5094="","",IF(COUNTIF(Exclusions!$A:$A,$B5094)&gt;0,"Yes","No"))</f>
        <v/>
      </c>
      <c r="S5094" s="38">
        <f>IF($B5094="","",MIN(1,DAY($A5094)/IF($N5094="Superstore",Settings!$B$5,Settings!$B$4)))</f>
        <v/>
      </c>
      <c r="T5094" s="38">
        <f>IF(OR($B5094="",$G5094="",$S5094=0),"",$G5094/$S5094)</f>
        <v/>
      </c>
      <c r="U5094" s="36">
        <f>IF($T5094="","",IF($T5094&lt;Settings!$B$8,"Critical",IF($T5094&lt;Settings!$B$9,"Semi Critical","Non Critical")))</f>
        <v/>
      </c>
      <c r="V5094" s="28" t="n"/>
      <c r="Z5094">
        <f>IF($B5094="","",IFERROR(VLOOKUP($B5094,'Plan HC for CCA'!$A:$B,2,0),""))</f>
        <v/>
      </c>
      <c r="AA5094">
        <f>IF(OR($B5094="",$Z5094=""),"",IF(N($M5094)&lt;$Z5094,"Delta","No Delta"))</f>
        <v/>
      </c>
      <c r="AB5094">
        <f>IF(OR($B5094="",$Z5094=""),"",MAX(0,$Z5094-N($M5094)))</f>
        <v/>
      </c>
      <c r="AC5094" s="46">
        <f>IF($B5094="","",IFERROR(INDEX('CCA Util %'!$H:$H,MATCH($B5094,'CCA Util %'!$E:$E,0)),""))</f>
        <v/>
      </c>
      <c r="AD5094">
        <f>IF($B5094="","",IFERROR(INDEX('CCA Util %'!$G:$G,MATCH($B5094,'CCA Util %'!$E:$E,0)),""))</f>
        <v/>
      </c>
      <c r="AE5094">
        <f>IF(OR($B5094="",$U5094=""),"",$U5094&amp;" &amp; "&amp;IF(OR($AD5094="",$AD5094=0),"Util NA",$AD5094&amp;" Util"))</f>
        <v/>
      </c>
    </row>
    <row r="5095" ht="15.75" customHeight="1" s="42">
      <c r="A5095" s="41" t="n"/>
      <c r="G5095" s="38" t="n"/>
      <c r="H5095" s="38" t="n"/>
      <c r="I5095" s="38" t="n"/>
      <c r="J5095" s="38" t="n"/>
      <c r="K5095" s="38" t="n"/>
      <c r="L5095" s="38" t="n"/>
      <c r="N5095" s="36">
        <f>IF($B5095="","",IF($C5095="SUPERSTORE","Superstore","DH"))</f>
        <v/>
      </c>
      <c r="O5095" s="36">
        <f>IF($B5095="","",IFERROR(VLOOKUP($B5095,Mapping!$A:$C,2,0),"Not Mapped"))</f>
        <v/>
      </c>
      <c r="P5095" s="36">
        <f>IF($B5095="","",IFERROR(VLOOKUP($B5095,Mapping!$A:$C,3,0),"Not Mapped"))</f>
        <v/>
      </c>
      <c r="Q5095" s="36">
        <f>IF($B5095="","",IFERROR(VLOOKUP($O5095,Leaders!$A:$B,2,0),"Not Mapped"))</f>
        <v/>
      </c>
      <c r="R5095" s="36">
        <f>IF($B5095="","",IF(COUNTIF(Exclusions!$A:$A,$B5095)&gt;0,"Yes","No"))</f>
        <v/>
      </c>
      <c r="S5095" s="38">
        <f>IF($B5095="","",MIN(1,DAY($A5095)/IF($N5095="Superstore",Settings!$B$5,Settings!$B$4)))</f>
        <v/>
      </c>
      <c r="T5095" s="38">
        <f>IF(OR($B5095="",$G5095="",$S5095=0),"",$G5095/$S5095)</f>
        <v/>
      </c>
      <c r="U5095" s="36">
        <f>IF($T5095="","",IF($T5095&lt;Settings!$B$8,"Critical",IF($T5095&lt;Settings!$B$9,"Semi Critical","Non Critical")))</f>
        <v/>
      </c>
      <c r="V5095" s="28" t="n"/>
      <c r="Z5095">
        <f>IF($B5095="","",IFERROR(VLOOKUP($B5095,'Plan HC for CCA'!$A:$B,2,0),""))</f>
        <v/>
      </c>
      <c r="AA5095">
        <f>IF(OR($B5095="",$Z5095=""),"",IF(N($M5095)&lt;$Z5095,"Delta","No Delta"))</f>
        <v/>
      </c>
      <c r="AB5095">
        <f>IF(OR($B5095="",$Z5095=""),"",MAX(0,$Z5095-N($M5095)))</f>
        <v/>
      </c>
      <c r="AC5095" s="46">
        <f>IF($B5095="","",IFERROR(INDEX('CCA Util %'!$H:$H,MATCH($B5095,'CCA Util %'!$E:$E,0)),""))</f>
        <v/>
      </c>
      <c r="AD5095">
        <f>IF($B5095="","",IFERROR(INDEX('CCA Util %'!$G:$G,MATCH($B5095,'CCA Util %'!$E:$E,0)),""))</f>
        <v/>
      </c>
      <c r="AE5095">
        <f>IF(OR($B5095="",$U5095=""),"",$U5095&amp;" &amp; "&amp;IF(OR($AD5095="",$AD5095=0),"Util NA",$AD5095&amp;" Util"))</f>
        <v/>
      </c>
    </row>
    <row r="5096" ht="15.75" customHeight="1" s="42">
      <c r="A5096" s="41" t="n"/>
      <c r="G5096" s="38" t="n"/>
      <c r="H5096" s="38" t="n"/>
      <c r="I5096" s="38" t="n"/>
      <c r="J5096" s="38" t="n"/>
      <c r="K5096" s="38" t="n"/>
      <c r="L5096" s="38" t="n"/>
      <c r="N5096" s="36">
        <f>IF($B5096="","",IF($C5096="SUPERSTORE","Superstore","DH"))</f>
        <v/>
      </c>
      <c r="O5096" s="36">
        <f>IF($B5096="","",IFERROR(VLOOKUP($B5096,Mapping!$A:$C,2,0),"Not Mapped"))</f>
        <v/>
      </c>
      <c r="P5096" s="36">
        <f>IF($B5096="","",IFERROR(VLOOKUP($B5096,Mapping!$A:$C,3,0),"Not Mapped"))</f>
        <v/>
      </c>
      <c r="Q5096" s="36">
        <f>IF($B5096="","",IFERROR(VLOOKUP($O5096,Leaders!$A:$B,2,0),"Not Mapped"))</f>
        <v/>
      </c>
      <c r="R5096" s="36">
        <f>IF($B5096="","",IF(COUNTIF(Exclusions!$A:$A,$B5096)&gt;0,"Yes","No"))</f>
        <v/>
      </c>
      <c r="S5096" s="38">
        <f>IF($B5096="","",MIN(1,DAY($A5096)/IF($N5096="Superstore",Settings!$B$5,Settings!$B$4)))</f>
        <v/>
      </c>
      <c r="T5096" s="38">
        <f>IF(OR($B5096="",$G5096="",$S5096=0),"",$G5096/$S5096)</f>
        <v/>
      </c>
      <c r="U5096" s="36">
        <f>IF($T5096="","",IF($T5096&lt;Settings!$B$8,"Critical",IF($T5096&lt;Settings!$B$9,"Semi Critical","Non Critical")))</f>
        <v/>
      </c>
      <c r="V5096" s="28" t="n"/>
      <c r="Z5096">
        <f>IF($B5096="","",IFERROR(VLOOKUP($B5096,'Plan HC for CCA'!$A:$B,2,0),""))</f>
        <v/>
      </c>
      <c r="AA5096">
        <f>IF(OR($B5096="",$Z5096=""),"",IF(N($M5096)&lt;$Z5096,"Delta","No Delta"))</f>
        <v/>
      </c>
      <c r="AB5096">
        <f>IF(OR($B5096="",$Z5096=""),"",MAX(0,$Z5096-N($M5096)))</f>
        <v/>
      </c>
      <c r="AC5096" s="46">
        <f>IF($B5096="","",IFERROR(INDEX('CCA Util %'!$H:$H,MATCH($B5096,'CCA Util %'!$E:$E,0)),""))</f>
        <v/>
      </c>
      <c r="AD5096">
        <f>IF($B5096="","",IFERROR(INDEX('CCA Util %'!$G:$G,MATCH($B5096,'CCA Util %'!$E:$E,0)),""))</f>
        <v/>
      </c>
      <c r="AE5096">
        <f>IF(OR($B5096="",$U5096=""),"",$U5096&amp;" &amp; "&amp;IF(OR($AD5096="",$AD5096=0),"Util NA",$AD5096&amp;" Util"))</f>
        <v/>
      </c>
    </row>
    <row r="5097" ht="15.75" customHeight="1" s="42">
      <c r="A5097" s="41" t="n"/>
      <c r="G5097" s="38" t="n"/>
      <c r="H5097" s="38" t="n"/>
      <c r="I5097" s="38" t="n"/>
      <c r="J5097" s="38" t="n"/>
      <c r="K5097" s="38" t="n"/>
      <c r="L5097" s="38" t="n"/>
      <c r="N5097" s="36">
        <f>IF($B5097="","",IF($C5097="SUPERSTORE","Superstore","DH"))</f>
        <v/>
      </c>
      <c r="O5097" s="36">
        <f>IF($B5097="","",IFERROR(VLOOKUP($B5097,Mapping!$A:$C,2,0),"Not Mapped"))</f>
        <v/>
      </c>
      <c r="P5097" s="36">
        <f>IF($B5097="","",IFERROR(VLOOKUP($B5097,Mapping!$A:$C,3,0),"Not Mapped"))</f>
        <v/>
      </c>
      <c r="Q5097" s="36">
        <f>IF($B5097="","",IFERROR(VLOOKUP($O5097,Leaders!$A:$B,2,0),"Not Mapped"))</f>
        <v/>
      </c>
      <c r="R5097" s="36">
        <f>IF($B5097="","",IF(COUNTIF(Exclusions!$A:$A,$B5097)&gt;0,"Yes","No"))</f>
        <v/>
      </c>
      <c r="S5097" s="38">
        <f>IF($B5097="","",MIN(1,DAY($A5097)/IF($N5097="Superstore",Settings!$B$5,Settings!$B$4)))</f>
        <v/>
      </c>
      <c r="T5097" s="38">
        <f>IF(OR($B5097="",$G5097="",$S5097=0),"",$G5097/$S5097)</f>
        <v/>
      </c>
      <c r="U5097" s="36">
        <f>IF($T5097="","",IF($T5097&lt;Settings!$B$8,"Critical",IF($T5097&lt;Settings!$B$9,"Semi Critical","Non Critical")))</f>
        <v/>
      </c>
      <c r="V5097" s="28" t="n"/>
      <c r="Z5097">
        <f>IF($B5097="","",IFERROR(VLOOKUP($B5097,'Plan HC for CCA'!$A:$B,2,0),""))</f>
        <v/>
      </c>
      <c r="AA5097">
        <f>IF(OR($B5097="",$Z5097=""),"",IF(N($M5097)&lt;$Z5097,"Delta","No Delta"))</f>
        <v/>
      </c>
      <c r="AB5097">
        <f>IF(OR($B5097="",$Z5097=""),"",MAX(0,$Z5097-N($M5097)))</f>
        <v/>
      </c>
      <c r="AC5097" s="46">
        <f>IF($B5097="","",IFERROR(INDEX('CCA Util %'!$H:$H,MATCH($B5097,'CCA Util %'!$E:$E,0)),""))</f>
        <v/>
      </c>
      <c r="AD5097">
        <f>IF($B5097="","",IFERROR(INDEX('CCA Util %'!$G:$G,MATCH($B5097,'CCA Util %'!$E:$E,0)),""))</f>
        <v/>
      </c>
      <c r="AE5097">
        <f>IF(OR($B5097="",$U5097=""),"",$U5097&amp;" &amp; "&amp;IF(OR($AD5097="",$AD5097=0),"Util NA",$AD5097&amp;" Util"))</f>
        <v/>
      </c>
    </row>
    <row r="5098" ht="15.75" customHeight="1" s="42">
      <c r="A5098" s="41" t="n"/>
      <c r="G5098" s="38" t="n"/>
      <c r="H5098" s="38" t="n"/>
      <c r="I5098" s="38" t="n"/>
      <c r="J5098" s="38" t="n"/>
      <c r="K5098" s="38" t="n"/>
      <c r="L5098" s="38" t="n"/>
      <c r="N5098" s="36">
        <f>IF($B5098="","",IF($C5098="SUPERSTORE","Superstore","DH"))</f>
        <v/>
      </c>
      <c r="O5098" s="36">
        <f>IF($B5098="","",IFERROR(VLOOKUP($B5098,Mapping!$A:$C,2,0),"Not Mapped"))</f>
        <v/>
      </c>
      <c r="P5098" s="36">
        <f>IF($B5098="","",IFERROR(VLOOKUP($B5098,Mapping!$A:$C,3,0),"Not Mapped"))</f>
        <v/>
      </c>
      <c r="Q5098" s="36">
        <f>IF($B5098="","",IFERROR(VLOOKUP($O5098,Leaders!$A:$B,2,0),"Not Mapped"))</f>
        <v/>
      </c>
      <c r="R5098" s="36">
        <f>IF($B5098="","",IF(COUNTIF(Exclusions!$A:$A,$B5098)&gt;0,"Yes","No"))</f>
        <v/>
      </c>
      <c r="S5098" s="38">
        <f>IF($B5098="","",MIN(1,DAY($A5098)/IF($N5098="Superstore",Settings!$B$5,Settings!$B$4)))</f>
        <v/>
      </c>
      <c r="T5098" s="38">
        <f>IF(OR($B5098="",$G5098="",$S5098=0),"",$G5098/$S5098)</f>
        <v/>
      </c>
      <c r="U5098" s="36">
        <f>IF($T5098="","",IF($T5098&lt;Settings!$B$8,"Critical",IF($T5098&lt;Settings!$B$9,"Semi Critical","Non Critical")))</f>
        <v/>
      </c>
      <c r="V5098" s="28" t="n"/>
      <c r="Z5098">
        <f>IF($B5098="","",IFERROR(VLOOKUP($B5098,'Plan HC for CCA'!$A:$B,2,0),""))</f>
        <v/>
      </c>
      <c r="AA5098">
        <f>IF(OR($B5098="",$Z5098=""),"",IF(N($M5098)&lt;$Z5098,"Delta","No Delta"))</f>
        <v/>
      </c>
      <c r="AB5098">
        <f>IF(OR($B5098="",$Z5098=""),"",MAX(0,$Z5098-N($M5098)))</f>
        <v/>
      </c>
      <c r="AC5098" s="46">
        <f>IF($B5098="","",IFERROR(INDEX('CCA Util %'!$H:$H,MATCH($B5098,'CCA Util %'!$E:$E,0)),""))</f>
        <v/>
      </c>
      <c r="AD5098">
        <f>IF($B5098="","",IFERROR(INDEX('CCA Util %'!$G:$G,MATCH($B5098,'CCA Util %'!$E:$E,0)),""))</f>
        <v/>
      </c>
      <c r="AE5098">
        <f>IF(OR($B5098="",$U5098=""),"",$U5098&amp;" &amp; "&amp;IF(OR($AD5098="",$AD5098=0),"Util NA",$AD5098&amp;" Util"))</f>
        <v/>
      </c>
    </row>
    <row r="5099" ht="15.75" customHeight="1" s="42">
      <c r="A5099" s="41" t="n"/>
      <c r="G5099" s="38" t="n"/>
      <c r="H5099" s="38" t="n"/>
      <c r="I5099" s="38" t="n"/>
      <c r="J5099" s="38" t="n"/>
      <c r="K5099" s="38" t="n"/>
      <c r="L5099" s="38" t="n"/>
      <c r="N5099" s="36">
        <f>IF($B5099="","",IF($C5099="SUPERSTORE","Superstore","DH"))</f>
        <v/>
      </c>
      <c r="O5099" s="36">
        <f>IF($B5099="","",IFERROR(VLOOKUP($B5099,Mapping!$A:$C,2,0),"Not Mapped"))</f>
        <v/>
      </c>
      <c r="P5099" s="36">
        <f>IF($B5099="","",IFERROR(VLOOKUP($B5099,Mapping!$A:$C,3,0),"Not Mapped"))</f>
        <v/>
      </c>
      <c r="Q5099" s="36">
        <f>IF($B5099="","",IFERROR(VLOOKUP($O5099,Leaders!$A:$B,2,0),"Not Mapped"))</f>
        <v/>
      </c>
      <c r="R5099" s="36">
        <f>IF($B5099="","",IF(COUNTIF(Exclusions!$A:$A,$B5099)&gt;0,"Yes","No"))</f>
        <v/>
      </c>
      <c r="S5099" s="38">
        <f>IF($B5099="","",MIN(1,DAY($A5099)/IF($N5099="Superstore",Settings!$B$5,Settings!$B$4)))</f>
        <v/>
      </c>
      <c r="T5099" s="38">
        <f>IF(OR($B5099="",$G5099="",$S5099=0),"",$G5099/$S5099)</f>
        <v/>
      </c>
      <c r="U5099" s="36">
        <f>IF($T5099="","",IF($T5099&lt;Settings!$B$8,"Critical",IF($T5099&lt;Settings!$B$9,"Semi Critical","Non Critical")))</f>
        <v/>
      </c>
      <c r="V5099" s="28" t="n"/>
      <c r="Z5099">
        <f>IF($B5099="","",IFERROR(VLOOKUP($B5099,'Plan HC for CCA'!$A:$B,2,0),""))</f>
        <v/>
      </c>
      <c r="AA5099">
        <f>IF(OR($B5099="",$Z5099=""),"",IF(N($M5099)&lt;$Z5099,"Delta","No Delta"))</f>
        <v/>
      </c>
      <c r="AB5099">
        <f>IF(OR($B5099="",$Z5099=""),"",MAX(0,$Z5099-N($M5099)))</f>
        <v/>
      </c>
      <c r="AC5099" s="46">
        <f>IF($B5099="","",IFERROR(INDEX('CCA Util %'!$H:$H,MATCH($B5099,'CCA Util %'!$E:$E,0)),""))</f>
        <v/>
      </c>
      <c r="AD5099">
        <f>IF($B5099="","",IFERROR(INDEX('CCA Util %'!$G:$G,MATCH($B5099,'CCA Util %'!$E:$E,0)),""))</f>
        <v/>
      </c>
      <c r="AE5099">
        <f>IF(OR($B5099="",$U5099=""),"",$U5099&amp;" &amp; "&amp;IF(OR($AD5099="",$AD5099=0),"Util NA",$AD5099&amp;" Util"))</f>
        <v/>
      </c>
    </row>
    <row r="5100" ht="15.75" customHeight="1" s="42">
      <c r="A5100" s="41" t="n"/>
      <c r="G5100" s="38" t="n"/>
      <c r="H5100" s="38" t="n"/>
      <c r="I5100" s="38" t="n"/>
      <c r="J5100" s="38" t="n"/>
      <c r="K5100" s="38" t="n"/>
      <c r="L5100" s="38" t="n"/>
      <c r="N5100" s="36">
        <f>IF($B5100="","",IF($C5100="SUPERSTORE","Superstore","DH"))</f>
        <v/>
      </c>
      <c r="O5100" s="36">
        <f>IF($B5100="","",IFERROR(VLOOKUP($B5100,Mapping!$A:$C,2,0),"Not Mapped"))</f>
        <v/>
      </c>
      <c r="P5100" s="36">
        <f>IF($B5100="","",IFERROR(VLOOKUP($B5100,Mapping!$A:$C,3,0),"Not Mapped"))</f>
        <v/>
      </c>
      <c r="Q5100" s="36">
        <f>IF($B5100="","",IFERROR(VLOOKUP($O5100,Leaders!$A:$B,2,0),"Not Mapped"))</f>
        <v/>
      </c>
      <c r="R5100" s="36">
        <f>IF($B5100="","",IF(COUNTIF(Exclusions!$A:$A,$B5100)&gt;0,"Yes","No"))</f>
        <v/>
      </c>
      <c r="S5100" s="38">
        <f>IF($B5100="","",MIN(1,DAY($A5100)/IF($N5100="Superstore",Settings!$B$5,Settings!$B$4)))</f>
        <v/>
      </c>
      <c r="T5100" s="38">
        <f>IF(OR($B5100="",$G5100="",$S5100=0),"",$G5100/$S5100)</f>
        <v/>
      </c>
      <c r="U5100" s="36">
        <f>IF($T5100="","",IF($T5100&lt;Settings!$B$8,"Critical",IF($T5100&lt;Settings!$B$9,"Semi Critical","Non Critical")))</f>
        <v/>
      </c>
      <c r="V5100" s="28" t="n"/>
      <c r="Z5100">
        <f>IF($B5100="","",IFERROR(VLOOKUP($B5100,'Plan HC for CCA'!$A:$B,2,0),""))</f>
        <v/>
      </c>
      <c r="AA5100">
        <f>IF(OR($B5100="",$Z5100=""),"",IF(N($M5100)&lt;$Z5100,"Delta","No Delta"))</f>
        <v/>
      </c>
      <c r="AB5100">
        <f>IF(OR($B5100="",$Z5100=""),"",MAX(0,$Z5100-N($M5100)))</f>
        <v/>
      </c>
      <c r="AC5100" s="46">
        <f>IF($B5100="","",IFERROR(INDEX('CCA Util %'!$H:$H,MATCH($B5100,'CCA Util %'!$E:$E,0)),""))</f>
        <v/>
      </c>
      <c r="AD5100">
        <f>IF($B5100="","",IFERROR(INDEX('CCA Util %'!$G:$G,MATCH($B5100,'CCA Util %'!$E:$E,0)),""))</f>
        <v/>
      </c>
      <c r="AE5100">
        <f>IF(OR($B5100="",$U5100=""),"",$U5100&amp;" &amp; "&amp;IF(OR($AD5100="",$AD5100=0),"Util NA",$AD5100&amp;" Util"))</f>
        <v/>
      </c>
    </row>
    <row r="5101" ht="15.75" customHeight="1" s="42">
      <c r="A5101" s="41" t="n"/>
      <c r="G5101" s="38" t="n"/>
      <c r="H5101" s="38" t="n"/>
      <c r="I5101" s="38" t="n"/>
      <c r="J5101" s="38" t="n"/>
      <c r="K5101" s="38" t="n"/>
      <c r="L5101" s="38" t="n"/>
      <c r="N5101" s="36">
        <f>IF($B5101="","",IF($C5101="SUPERSTORE","Superstore","DH"))</f>
        <v/>
      </c>
      <c r="O5101" s="36">
        <f>IF($B5101="","",IFERROR(VLOOKUP($B5101,Mapping!$A:$C,2,0),"Not Mapped"))</f>
        <v/>
      </c>
      <c r="P5101" s="36">
        <f>IF($B5101="","",IFERROR(VLOOKUP($B5101,Mapping!$A:$C,3,0),"Not Mapped"))</f>
        <v/>
      </c>
      <c r="Q5101" s="36">
        <f>IF($B5101="","",IFERROR(VLOOKUP($O5101,Leaders!$A:$B,2,0),"Not Mapped"))</f>
        <v/>
      </c>
      <c r="R5101" s="36">
        <f>IF($B5101="","",IF(COUNTIF(Exclusions!$A:$A,$B5101)&gt;0,"Yes","No"))</f>
        <v/>
      </c>
      <c r="S5101" s="38">
        <f>IF($B5101="","",MIN(1,DAY($A5101)/IF($N5101="Superstore",Settings!$B$5,Settings!$B$4)))</f>
        <v/>
      </c>
      <c r="T5101" s="38">
        <f>IF(OR($B5101="",$G5101="",$S5101=0),"",$G5101/$S5101)</f>
        <v/>
      </c>
      <c r="U5101" s="36">
        <f>IF($T5101="","",IF($T5101&lt;Settings!$B$8,"Critical",IF($T5101&lt;Settings!$B$9,"Semi Critical","Non Critical")))</f>
        <v/>
      </c>
      <c r="V5101" s="28" t="n"/>
      <c r="Z5101">
        <f>IF($B5101="","",IFERROR(VLOOKUP($B5101,'Plan HC for CCA'!$A:$B,2,0),""))</f>
        <v/>
      </c>
      <c r="AA5101">
        <f>IF(OR($B5101="",$Z5101=""),"",IF(N($M5101)&lt;$Z5101,"Delta","No Delta"))</f>
        <v/>
      </c>
      <c r="AB5101">
        <f>IF(OR($B5101="",$Z5101=""),"",MAX(0,$Z5101-N($M5101)))</f>
        <v/>
      </c>
      <c r="AC5101" s="46">
        <f>IF($B5101="","",IFERROR(INDEX('CCA Util %'!$H:$H,MATCH($B5101,'CCA Util %'!$E:$E,0)),""))</f>
        <v/>
      </c>
      <c r="AD5101">
        <f>IF($B5101="","",IFERROR(INDEX('CCA Util %'!$G:$G,MATCH($B5101,'CCA Util %'!$E:$E,0)),""))</f>
        <v/>
      </c>
      <c r="AE5101">
        <f>IF(OR($B5101="",$U5101=""),"",$U5101&amp;" &amp; "&amp;IF(OR($AD5101="",$AD5101=0),"Util NA",$AD5101&amp;" Util"))</f>
        <v/>
      </c>
    </row>
    <row r="5102" ht="15.75" customHeight="1" s="42">
      <c r="A5102" s="41" t="n"/>
      <c r="G5102" s="38" t="n"/>
      <c r="H5102" s="38" t="n"/>
      <c r="I5102" s="38" t="n"/>
      <c r="J5102" s="38" t="n"/>
      <c r="K5102" s="38" t="n"/>
      <c r="L5102" s="38" t="n"/>
      <c r="N5102" s="36">
        <f>IF($B5102="","",IF($C5102="SUPERSTORE","Superstore","DH"))</f>
        <v/>
      </c>
      <c r="O5102" s="36">
        <f>IF($B5102="","",IFERROR(VLOOKUP($B5102,Mapping!$A:$C,2,0),"Not Mapped"))</f>
        <v/>
      </c>
      <c r="P5102" s="36">
        <f>IF($B5102="","",IFERROR(VLOOKUP($B5102,Mapping!$A:$C,3,0),"Not Mapped"))</f>
        <v/>
      </c>
      <c r="Q5102" s="36">
        <f>IF($B5102="","",IFERROR(VLOOKUP($O5102,Leaders!$A:$B,2,0),"Not Mapped"))</f>
        <v/>
      </c>
      <c r="R5102" s="36">
        <f>IF($B5102="","",IF(COUNTIF(Exclusions!$A:$A,$B5102)&gt;0,"Yes","No"))</f>
        <v/>
      </c>
      <c r="S5102" s="38">
        <f>IF($B5102="","",MIN(1,DAY($A5102)/IF($N5102="Superstore",Settings!$B$5,Settings!$B$4)))</f>
        <v/>
      </c>
      <c r="T5102" s="38">
        <f>IF(OR($B5102="",$G5102="",$S5102=0),"",$G5102/$S5102)</f>
        <v/>
      </c>
      <c r="U5102" s="36">
        <f>IF($T5102="","",IF($T5102&lt;Settings!$B$8,"Critical",IF($T5102&lt;Settings!$B$9,"Semi Critical","Non Critical")))</f>
        <v/>
      </c>
      <c r="V5102" s="28" t="n"/>
      <c r="Z5102">
        <f>IF($B5102="","",IFERROR(VLOOKUP($B5102,'Plan HC for CCA'!$A:$B,2,0),""))</f>
        <v/>
      </c>
      <c r="AA5102">
        <f>IF(OR($B5102="",$Z5102=""),"",IF(N($M5102)&lt;$Z5102,"Delta","No Delta"))</f>
        <v/>
      </c>
      <c r="AB5102">
        <f>IF(OR($B5102="",$Z5102=""),"",MAX(0,$Z5102-N($M5102)))</f>
        <v/>
      </c>
      <c r="AC5102" s="46">
        <f>IF($B5102="","",IFERROR(INDEX('CCA Util %'!$H:$H,MATCH($B5102,'CCA Util %'!$E:$E,0)),""))</f>
        <v/>
      </c>
      <c r="AD5102">
        <f>IF($B5102="","",IFERROR(INDEX('CCA Util %'!$G:$G,MATCH($B5102,'CCA Util %'!$E:$E,0)),""))</f>
        <v/>
      </c>
      <c r="AE5102">
        <f>IF(OR($B5102="",$U5102=""),"",$U5102&amp;" &amp; "&amp;IF(OR($AD5102="",$AD5102=0),"Util NA",$AD5102&amp;" Util"))</f>
        <v/>
      </c>
    </row>
    <row r="5103" ht="15.75" customHeight="1" s="42">
      <c r="A5103" s="41" t="n"/>
      <c r="G5103" s="38" t="n"/>
      <c r="H5103" s="38" t="n"/>
      <c r="I5103" s="38" t="n"/>
      <c r="J5103" s="38" t="n"/>
      <c r="K5103" s="38" t="n"/>
      <c r="L5103" s="38" t="n"/>
      <c r="N5103" s="36">
        <f>IF($B5103="","",IF($C5103="SUPERSTORE","Superstore","DH"))</f>
        <v/>
      </c>
      <c r="O5103" s="36">
        <f>IF($B5103="","",IFERROR(VLOOKUP($B5103,Mapping!$A:$C,2,0),"Not Mapped"))</f>
        <v/>
      </c>
      <c r="P5103" s="36">
        <f>IF($B5103="","",IFERROR(VLOOKUP($B5103,Mapping!$A:$C,3,0),"Not Mapped"))</f>
        <v/>
      </c>
      <c r="Q5103" s="36">
        <f>IF($B5103="","",IFERROR(VLOOKUP($O5103,Leaders!$A:$B,2,0),"Not Mapped"))</f>
        <v/>
      </c>
      <c r="R5103" s="36">
        <f>IF($B5103="","",IF(COUNTIF(Exclusions!$A:$A,$B5103)&gt;0,"Yes","No"))</f>
        <v/>
      </c>
      <c r="S5103" s="38">
        <f>IF($B5103="","",MIN(1,DAY($A5103)/IF($N5103="Superstore",Settings!$B$5,Settings!$B$4)))</f>
        <v/>
      </c>
      <c r="T5103" s="38">
        <f>IF(OR($B5103="",$G5103="",$S5103=0),"",$G5103/$S5103)</f>
        <v/>
      </c>
      <c r="U5103" s="36">
        <f>IF($T5103="","",IF($T5103&lt;Settings!$B$8,"Critical",IF($T5103&lt;Settings!$B$9,"Semi Critical","Non Critical")))</f>
        <v/>
      </c>
      <c r="V5103" s="28" t="n"/>
      <c r="Z5103">
        <f>IF($B5103="","",IFERROR(VLOOKUP($B5103,'Plan HC for CCA'!$A:$B,2,0),""))</f>
        <v/>
      </c>
      <c r="AA5103">
        <f>IF(OR($B5103="",$Z5103=""),"",IF(N($M5103)&lt;$Z5103,"Delta","No Delta"))</f>
        <v/>
      </c>
      <c r="AB5103">
        <f>IF(OR($B5103="",$Z5103=""),"",MAX(0,$Z5103-N($M5103)))</f>
        <v/>
      </c>
      <c r="AC5103" s="46">
        <f>IF($B5103="","",IFERROR(INDEX('CCA Util %'!$H:$H,MATCH($B5103,'CCA Util %'!$E:$E,0)),""))</f>
        <v/>
      </c>
      <c r="AD5103">
        <f>IF($B5103="","",IFERROR(INDEX('CCA Util %'!$G:$G,MATCH($B5103,'CCA Util %'!$E:$E,0)),""))</f>
        <v/>
      </c>
      <c r="AE5103">
        <f>IF(OR($B5103="",$U5103=""),"",$U5103&amp;" &amp; "&amp;IF(OR($AD5103="",$AD5103=0),"Util NA",$AD5103&amp;" Util"))</f>
        <v/>
      </c>
    </row>
    <row r="5104" ht="15.75" customHeight="1" s="42">
      <c r="A5104" s="41" t="n"/>
      <c r="G5104" s="38" t="n"/>
      <c r="H5104" s="38" t="n"/>
      <c r="I5104" s="38" t="n"/>
      <c r="J5104" s="38" t="n"/>
      <c r="K5104" s="38" t="n"/>
      <c r="L5104" s="38" t="n"/>
      <c r="N5104" s="36">
        <f>IF($B5104="","",IF($C5104="SUPERSTORE","Superstore","DH"))</f>
        <v/>
      </c>
      <c r="O5104" s="36">
        <f>IF($B5104="","",IFERROR(VLOOKUP($B5104,Mapping!$A:$C,2,0),"Not Mapped"))</f>
        <v/>
      </c>
      <c r="P5104" s="36">
        <f>IF($B5104="","",IFERROR(VLOOKUP($B5104,Mapping!$A:$C,3,0),"Not Mapped"))</f>
        <v/>
      </c>
      <c r="Q5104" s="36">
        <f>IF($B5104="","",IFERROR(VLOOKUP($O5104,Leaders!$A:$B,2,0),"Not Mapped"))</f>
        <v/>
      </c>
      <c r="R5104" s="36">
        <f>IF($B5104="","",IF(COUNTIF(Exclusions!$A:$A,$B5104)&gt;0,"Yes","No"))</f>
        <v/>
      </c>
      <c r="S5104" s="38">
        <f>IF($B5104="","",MIN(1,DAY($A5104)/IF($N5104="Superstore",Settings!$B$5,Settings!$B$4)))</f>
        <v/>
      </c>
      <c r="T5104" s="38">
        <f>IF(OR($B5104="",$G5104="",$S5104=0),"",$G5104/$S5104)</f>
        <v/>
      </c>
      <c r="U5104" s="36">
        <f>IF($T5104="","",IF($T5104&lt;Settings!$B$8,"Critical",IF($T5104&lt;Settings!$B$9,"Semi Critical","Non Critical")))</f>
        <v/>
      </c>
      <c r="V5104" s="28" t="n"/>
      <c r="Z5104">
        <f>IF($B5104="","",IFERROR(VLOOKUP($B5104,'Plan HC for CCA'!$A:$B,2,0),""))</f>
        <v/>
      </c>
      <c r="AA5104">
        <f>IF(OR($B5104="",$Z5104=""),"",IF(N($M5104)&lt;$Z5104,"Delta","No Delta"))</f>
        <v/>
      </c>
      <c r="AB5104">
        <f>IF(OR($B5104="",$Z5104=""),"",MAX(0,$Z5104-N($M5104)))</f>
        <v/>
      </c>
      <c r="AC5104" s="46">
        <f>IF($B5104="","",IFERROR(INDEX('CCA Util %'!$H:$H,MATCH($B5104,'CCA Util %'!$E:$E,0)),""))</f>
        <v/>
      </c>
      <c r="AD5104">
        <f>IF($B5104="","",IFERROR(INDEX('CCA Util %'!$G:$G,MATCH($B5104,'CCA Util %'!$E:$E,0)),""))</f>
        <v/>
      </c>
      <c r="AE5104">
        <f>IF(OR($B5104="",$U5104=""),"",$U5104&amp;" &amp; "&amp;IF(OR($AD5104="",$AD5104=0),"Util NA",$AD5104&amp;" Util"))</f>
        <v/>
      </c>
    </row>
    <row r="5105" ht="15.75" customHeight="1" s="42">
      <c r="A5105" s="41" t="n"/>
      <c r="G5105" s="38" t="n"/>
      <c r="H5105" s="38" t="n"/>
      <c r="I5105" s="38" t="n"/>
      <c r="J5105" s="38" t="n"/>
      <c r="K5105" s="38" t="n"/>
      <c r="L5105" s="38" t="n"/>
      <c r="N5105" s="36">
        <f>IF($B5105="","",IF($C5105="SUPERSTORE","Superstore","DH"))</f>
        <v/>
      </c>
      <c r="O5105" s="36">
        <f>IF($B5105="","",IFERROR(VLOOKUP($B5105,Mapping!$A:$C,2,0),"Not Mapped"))</f>
        <v/>
      </c>
      <c r="P5105" s="36">
        <f>IF($B5105="","",IFERROR(VLOOKUP($B5105,Mapping!$A:$C,3,0),"Not Mapped"))</f>
        <v/>
      </c>
      <c r="Q5105" s="36">
        <f>IF($B5105="","",IFERROR(VLOOKUP($O5105,Leaders!$A:$B,2,0),"Not Mapped"))</f>
        <v/>
      </c>
      <c r="R5105" s="36">
        <f>IF($B5105="","",IF(COUNTIF(Exclusions!$A:$A,$B5105)&gt;0,"Yes","No"))</f>
        <v/>
      </c>
      <c r="S5105" s="38">
        <f>IF($B5105="","",MIN(1,DAY($A5105)/IF($N5105="Superstore",Settings!$B$5,Settings!$B$4)))</f>
        <v/>
      </c>
      <c r="T5105" s="38">
        <f>IF(OR($B5105="",$G5105="",$S5105=0),"",$G5105/$S5105)</f>
        <v/>
      </c>
      <c r="U5105" s="36">
        <f>IF($T5105="","",IF($T5105&lt;Settings!$B$8,"Critical",IF($T5105&lt;Settings!$B$9,"Semi Critical","Non Critical")))</f>
        <v/>
      </c>
      <c r="V5105" s="28" t="n"/>
      <c r="Z5105">
        <f>IF($B5105="","",IFERROR(VLOOKUP($B5105,'Plan HC for CCA'!$A:$B,2,0),""))</f>
        <v/>
      </c>
      <c r="AA5105">
        <f>IF(OR($B5105="",$Z5105=""),"",IF(N($M5105)&lt;$Z5105,"Delta","No Delta"))</f>
        <v/>
      </c>
      <c r="AB5105">
        <f>IF(OR($B5105="",$Z5105=""),"",MAX(0,$Z5105-N($M5105)))</f>
        <v/>
      </c>
      <c r="AC5105" s="46">
        <f>IF($B5105="","",IFERROR(INDEX('CCA Util %'!$H:$H,MATCH($B5105,'CCA Util %'!$E:$E,0)),""))</f>
        <v/>
      </c>
      <c r="AD5105">
        <f>IF($B5105="","",IFERROR(INDEX('CCA Util %'!$G:$G,MATCH($B5105,'CCA Util %'!$E:$E,0)),""))</f>
        <v/>
      </c>
      <c r="AE5105">
        <f>IF(OR($B5105="",$U5105=""),"",$U5105&amp;" &amp; "&amp;IF(OR($AD5105="",$AD5105=0),"Util NA",$AD5105&amp;" Util"))</f>
        <v/>
      </c>
    </row>
    <row r="5106" ht="15.75" customHeight="1" s="42">
      <c r="A5106" s="41" t="n"/>
      <c r="G5106" s="38" t="n"/>
      <c r="H5106" s="38" t="n"/>
      <c r="I5106" s="38" t="n"/>
      <c r="J5106" s="38" t="n"/>
      <c r="K5106" s="38" t="n"/>
      <c r="L5106" s="38" t="n"/>
      <c r="N5106" s="36">
        <f>IF($B5106="","",IF($C5106="SUPERSTORE","Superstore","DH"))</f>
        <v/>
      </c>
      <c r="O5106" s="36">
        <f>IF($B5106="","",IFERROR(VLOOKUP($B5106,Mapping!$A:$C,2,0),"Not Mapped"))</f>
        <v/>
      </c>
      <c r="P5106" s="36">
        <f>IF($B5106="","",IFERROR(VLOOKUP($B5106,Mapping!$A:$C,3,0),"Not Mapped"))</f>
        <v/>
      </c>
      <c r="Q5106" s="36">
        <f>IF($B5106="","",IFERROR(VLOOKUP($O5106,Leaders!$A:$B,2,0),"Not Mapped"))</f>
        <v/>
      </c>
      <c r="R5106" s="36">
        <f>IF($B5106="","",IF(COUNTIF(Exclusions!$A:$A,$B5106)&gt;0,"Yes","No"))</f>
        <v/>
      </c>
      <c r="S5106" s="38">
        <f>IF($B5106="","",MIN(1,DAY($A5106)/IF($N5106="Superstore",Settings!$B$5,Settings!$B$4)))</f>
        <v/>
      </c>
      <c r="T5106" s="38">
        <f>IF(OR($B5106="",$G5106="",$S5106=0),"",$G5106/$S5106)</f>
        <v/>
      </c>
      <c r="U5106" s="36">
        <f>IF($T5106="","",IF($T5106&lt;Settings!$B$8,"Critical",IF($T5106&lt;Settings!$B$9,"Semi Critical","Non Critical")))</f>
        <v/>
      </c>
      <c r="V5106" s="28" t="n"/>
      <c r="Z5106">
        <f>IF($B5106="","",IFERROR(VLOOKUP($B5106,'Plan HC for CCA'!$A:$B,2,0),""))</f>
        <v/>
      </c>
      <c r="AA5106">
        <f>IF(OR($B5106="",$Z5106=""),"",IF(N($M5106)&lt;$Z5106,"Delta","No Delta"))</f>
        <v/>
      </c>
      <c r="AB5106">
        <f>IF(OR($B5106="",$Z5106=""),"",MAX(0,$Z5106-N($M5106)))</f>
        <v/>
      </c>
      <c r="AC5106" s="46">
        <f>IF($B5106="","",IFERROR(INDEX('CCA Util %'!$H:$H,MATCH($B5106,'CCA Util %'!$E:$E,0)),""))</f>
        <v/>
      </c>
      <c r="AD5106">
        <f>IF($B5106="","",IFERROR(INDEX('CCA Util %'!$G:$G,MATCH($B5106,'CCA Util %'!$E:$E,0)),""))</f>
        <v/>
      </c>
      <c r="AE5106">
        <f>IF(OR($B5106="",$U5106=""),"",$U5106&amp;" &amp; "&amp;IF(OR($AD5106="",$AD5106=0),"Util NA",$AD5106&amp;" Util"))</f>
        <v/>
      </c>
    </row>
    <row r="5107" ht="15.75" customHeight="1" s="42">
      <c r="A5107" s="41" t="n"/>
      <c r="G5107" s="38" t="n"/>
      <c r="H5107" s="38" t="n"/>
      <c r="I5107" s="38" t="n"/>
      <c r="J5107" s="38" t="n"/>
      <c r="K5107" s="38" t="n"/>
      <c r="L5107" s="38" t="n"/>
      <c r="N5107" s="36">
        <f>IF($B5107="","",IF($C5107="SUPERSTORE","Superstore","DH"))</f>
        <v/>
      </c>
      <c r="O5107" s="36">
        <f>IF($B5107="","",IFERROR(VLOOKUP($B5107,Mapping!$A:$C,2,0),"Not Mapped"))</f>
        <v/>
      </c>
      <c r="P5107" s="36">
        <f>IF($B5107="","",IFERROR(VLOOKUP($B5107,Mapping!$A:$C,3,0),"Not Mapped"))</f>
        <v/>
      </c>
      <c r="Q5107" s="36">
        <f>IF($B5107="","",IFERROR(VLOOKUP($O5107,Leaders!$A:$B,2,0),"Not Mapped"))</f>
        <v/>
      </c>
      <c r="R5107" s="36">
        <f>IF($B5107="","",IF(COUNTIF(Exclusions!$A:$A,$B5107)&gt;0,"Yes","No"))</f>
        <v/>
      </c>
      <c r="S5107" s="38">
        <f>IF($B5107="","",MIN(1,DAY($A5107)/IF($N5107="Superstore",Settings!$B$5,Settings!$B$4)))</f>
        <v/>
      </c>
      <c r="T5107" s="38">
        <f>IF(OR($B5107="",$G5107="",$S5107=0),"",$G5107/$S5107)</f>
        <v/>
      </c>
      <c r="U5107" s="36">
        <f>IF($T5107="","",IF($T5107&lt;Settings!$B$8,"Critical",IF($T5107&lt;Settings!$B$9,"Semi Critical","Non Critical")))</f>
        <v/>
      </c>
      <c r="V5107" s="28" t="n"/>
      <c r="Z5107">
        <f>IF($B5107="","",IFERROR(VLOOKUP($B5107,'Plan HC for CCA'!$A:$B,2,0),""))</f>
        <v/>
      </c>
      <c r="AA5107">
        <f>IF(OR($B5107="",$Z5107=""),"",IF(N($M5107)&lt;$Z5107,"Delta","No Delta"))</f>
        <v/>
      </c>
      <c r="AB5107">
        <f>IF(OR($B5107="",$Z5107=""),"",MAX(0,$Z5107-N($M5107)))</f>
        <v/>
      </c>
      <c r="AC5107" s="46">
        <f>IF($B5107="","",IFERROR(INDEX('CCA Util %'!$H:$H,MATCH($B5107,'CCA Util %'!$E:$E,0)),""))</f>
        <v/>
      </c>
      <c r="AD5107">
        <f>IF($B5107="","",IFERROR(INDEX('CCA Util %'!$G:$G,MATCH($B5107,'CCA Util %'!$E:$E,0)),""))</f>
        <v/>
      </c>
      <c r="AE5107">
        <f>IF(OR($B5107="",$U5107=""),"",$U5107&amp;" &amp; "&amp;IF(OR($AD5107="",$AD5107=0),"Util NA",$AD5107&amp;" Util"))</f>
        <v/>
      </c>
    </row>
    <row r="5108" ht="15.75" customHeight="1" s="42">
      <c r="A5108" s="41" t="n"/>
      <c r="G5108" s="38" t="n"/>
      <c r="H5108" s="38" t="n"/>
      <c r="I5108" s="38" t="n"/>
      <c r="J5108" s="38" t="n"/>
      <c r="K5108" s="38" t="n"/>
      <c r="L5108" s="38" t="n"/>
      <c r="N5108" s="36">
        <f>IF($B5108="","",IF($C5108="SUPERSTORE","Superstore","DH"))</f>
        <v/>
      </c>
      <c r="O5108" s="36">
        <f>IF($B5108="","",IFERROR(VLOOKUP($B5108,Mapping!$A:$C,2,0),"Not Mapped"))</f>
        <v/>
      </c>
      <c r="P5108" s="36">
        <f>IF($B5108="","",IFERROR(VLOOKUP($B5108,Mapping!$A:$C,3,0),"Not Mapped"))</f>
        <v/>
      </c>
      <c r="Q5108" s="36">
        <f>IF($B5108="","",IFERROR(VLOOKUP($O5108,Leaders!$A:$B,2,0),"Not Mapped"))</f>
        <v/>
      </c>
      <c r="R5108" s="36">
        <f>IF($B5108="","",IF(COUNTIF(Exclusions!$A:$A,$B5108)&gt;0,"Yes","No"))</f>
        <v/>
      </c>
      <c r="S5108" s="38">
        <f>IF($B5108="","",MIN(1,DAY($A5108)/IF($N5108="Superstore",Settings!$B$5,Settings!$B$4)))</f>
        <v/>
      </c>
      <c r="T5108" s="38">
        <f>IF(OR($B5108="",$G5108="",$S5108=0),"",$G5108/$S5108)</f>
        <v/>
      </c>
      <c r="U5108" s="36">
        <f>IF($T5108="","",IF($T5108&lt;Settings!$B$8,"Critical",IF($T5108&lt;Settings!$B$9,"Semi Critical","Non Critical")))</f>
        <v/>
      </c>
      <c r="V5108" s="28" t="n"/>
      <c r="Z5108">
        <f>IF($B5108="","",IFERROR(VLOOKUP($B5108,'Plan HC for CCA'!$A:$B,2,0),""))</f>
        <v/>
      </c>
      <c r="AA5108">
        <f>IF(OR($B5108="",$Z5108=""),"",IF(N($M5108)&lt;$Z5108,"Delta","No Delta"))</f>
        <v/>
      </c>
      <c r="AB5108">
        <f>IF(OR($B5108="",$Z5108=""),"",MAX(0,$Z5108-N($M5108)))</f>
        <v/>
      </c>
      <c r="AC5108" s="46">
        <f>IF($B5108="","",IFERROR(INDEX('CCA Util %'!$H:$H,MATCH($B5108,'CCA Util %'!$E:$E,0)),""))</f>
        <v/>
      </c>
      <c r="AD5108">
        <f>IF($B5108="","",IFERROR(INDEX('CCA Util %'!$G:$G,MATCH($B5108,'CCA Util %'!$E:$E,0)),""))</f>
        <v/>
      </c>
      <c r="AE5108">
        <f>IF(OR($B5108="",$U5108=""),"",$U5108&amp;" &amp; "&amp;IF(OR($AD5108="",$AD5108=0),"Util NA",$AD5108&amp;" Util"))</f>
        <v/>
      </c>
    </row>
    <row r="5109" ht="15.75" customHeight="1" s="42">
      <c r="A5109" s="41" t="n"/>
      <c r="G5109" s="38" t="n"/>
      <c r="H5109" s="38" t="n"/>
      <c r="I5109" s="38" t="n"/>
      <c r="J5109" s="38" t="n"/>
      <c r="K5109" s="38" t="n"/>
      <c r="L5109" s="38" t="n"/>
      <c r="N5109" s="36">
        <f>IF($B5109="","",IF($C5109="SUPERSTORE","Superstore","DH"))</f>
        <v/>
      </c>
      <c r="O5109" s="36">
        <f>IF($B5109="","",IFERROR(VLOOKUP($B5109,Mapping!$A:$C,2,0),"Not Mapped"))</f>
        <v/>
      </c>
      <c r="P5109" s="36">
        <f>IF($B5109="","",IFERROR(VLOOKUP($B5109,Mapping!$A:$C,3,0),"Not Mapped"))</f>
        <v/>
      </c>
      <c r="Q5109" s="36">
        <f>IF($B5109="","",IFERROR(VLOOKUP($O5109,Leaders!$A:$B,2,0),"Not Mapped"))</f>
        <v/>
      </c>
      <c r="R5109" s="36">
        <f>IF($B5109="","",IF(COUNTIF(Exclusions!$A:$A,$B5109)&gt;0,"Yes","No"))</f>
        <v/>
      </c>
      <c r="S5109" s="38">
        <f>IF($B5109="","",MIN(1,DAY($A5109)/IF($N5109="Superstore",Settings!$B$5,Settings!$B$4)))</f>
        <v/>
      </c>
      <c r="T5109" s="38">
        <f>IF(OR($B5109="",$G5109="",$S5109=0),"",$G5109/$S5109)</f>
        <v/>
      </c>
      <c r="U5109" s="36">
        <f>IF($T5109="","",IF($T5109&lt;Settings!$B$8,"Critical",IF($T5109&lt;Settings!$B$9,"Semi Critical","Non Critical")))</f>
        <v/>
      </c>
      <c r="V5109" s="28" t="n"/>
      <c r="Z5109">
        <f>IF($B5109="","",IFERROR(VLOOKUP($B5109,'Plan HC for CCA'!$A:$B,2,0),""))</f>
        <v/>
      </c>
      <c r="AA5109">
        <f>IF(OR($B5109="",$Z5109=""),"",IF(N($M5109)&lt;$Z5109,"Delta","No Delta"))</f>
        <v/>
      </c>
      <c r="AB5109">
        <f>IF(OR($B5109="",$Z5109=""),"",MAX(0,$Z5109-N($M5109)))</f>
        <v/>
      </c>
      <c r="AC5109" s="46">
        <f>IF($B5109="","",IFERROR(INDEX('CCA Util %'!$H:$H,MATCH($B5109,'CCA Util %'!$E:$E,0)),""))</f>
        <v/>
      </c>
      <c r="AD5109">
        <f>IF($B5109="","",IFERROR(INDEX('CCA Util %'!$G:$G,MATCH($B5109,'CCA Util %'!$E:$E,0)),""))</f>
        <v/>
      </c>
      <c r="AE5109">
        <f>IF(OR($B5109="",$U5109=""),"",$U5109&amp;" &amp; "&amp;IF(OR($AD5109="",$AD5109=0),"Util NA",$AD5109&amp;" Util"))</f>
        <v/>
      </c>
    </row>
    <row r="5110" ht="15.75" customHeight="1" s="42">
      <c r="A5110" s="41" t="n"/>
      <c r="G5110" s="38" t="n"/>
      <c r="H5110" s="38" t="n"/>
      <c r="I5110" s="38" t="n"/>
      <c r="J5110" s="38" t="n"/>
      <c r="K5110" s="38" t="n"/>
      <c r="L5110" s="38" t="n"/>
      <c r="N5110" s="36">
        <f>IF($B5110="","",IF($C5110="SUPERSTORE","Superstore","DH"))</f>
        <v/>
      </c>
      <c r="O5110" s="36">
        <f>IF($B5110="","",IFERROR(VLOOKUP($B5110,Mapping!$A:$C,2,0),"Not Mapped"))</f>
        <v/>
      </c>
      <c r="P5110" s="36">
        <f>IF($B5110="","",IFERROR(VLOOKUP($B5110,Mapping!$A:$C,3,0),"Not Mapped"))</f>
        <v/>
      </c>
      <c r="Q5110" s="36">
        <f>IF($B5110="","",IFERROR(VLOOKUP($O5110,Leaders!$A:$B,2,0),"Not Mapped"))</f>
        <v/>
      </c>
      <c r="R5110" s="36">
        <f>IF($B5110="","",IF(COUNTIF(Exclusions!$A:$A,$B5110)&gt;0,"Yes","No"))</f>
        <v/>
      </c>
      <c r="S5110" s="38">
        <f>IF($B5110="","",MIN(1,DAY($A5110)/IF($N5110="Superstore",Settings!$B$5,Settings!$B$4)))</f>
        <v/>
      </c>
      <c r="T5110" s="38">
        <f>IF(OR($B5110="",$G5110="",$S5110=0),"",$G5110/$S5110)</f>
        <v/>
      </c>
      <c r="U5110" s="36">
        <f>IF($T5110="","",IF($T5110&lt;Settings!$B$8,"Critical",IF($T5110&lt;Settings!$B$9,"Semi Critical","Non Critical")))</f>
        <v/>
      </c>
      <c r="V5110" s="28" t="n"/>
      <c r="Z5110">
        <f>IF($B5110="","",IFERROR(VLOOKUP($B5110,'Plan HC for CCA'!$A:$B,2,0),""))</f>
        <v/>
      </c>
      <c r="AA5110">
        <f>IF(OR($B5110="",$Z5110=""),"",IF(N($M5110)&lt;$Z5110,"Delta","No Delta"))</f>
        <v/>
      </c>
      <c r="AB5110">
        <f>IF(OR($B5110="",$Z5110=""),"",MAX(0,$Z5110-N($M5110)))</f>
        <v/>
      </c>
      <c r="AC5110" s="46">
        <f>IF($B5110="","",IFERROR(INDEX('CCA Util %'!$H:$H,MATCH($B5110,'CCA Util %'!$E:$E,0)),""))</f>
        <v/>
      </c>
      <c r="AD5110">
        <f>IF($B5110="","",IFERROR(INDEX('CCA Util %'!$G:$G,MATCH($B5110,'CCA Util %'!$E:$E,0)),""))</f>
        <v/>
      </c>
      <c r="AE5110">
        <f>IF(OR($B5110="",$U5110=""),"",$U5110&amp;" &amp; "&amp;IF(OR($AD5110="",$AD5110=0),"Util NA",$AD5110&amp;" Util"))</f>
        <v/>
      </c>
    </row>
    <row r="5111" ht="15.75" customHeight="1" s="42">
      <c r="A5111" s="41" t="n"/>
      <c r="G5111" s="38" t="n"/>
      <c r="H5111" s="38" t="n"/>
      <c r="I5111" s="38" t="n"/>
      <c r="J5111" s="38" t="n"/>
      <c r="K5111" s="38" t="n"/>
      <c r="L5111" s="38" t="n"/>
      <c r="N5111" s="36">
        <f>IF($B5111="","",IF($C5111="SUPERSTORE","Superstore","DH"))</f>
        <v/>
      </c>
      <c r="O5111" s="36">
        <f>IF($B5111="","",IFERROR(VLOOKUP($B5111,Mapping!$A:$C,2,0),"Not Mapped"))</f>
        <v/>
      </c>
      <c r="P5111" s="36">
        <f>IF($B5111="","",IFERROR(VLOOKUP($B5111,Mapping!$A:$C,3,0),"Not Mapped"))</f>
        <v/>
      </c>
      <c r="Q5111" s="36">
        <f>IF($B5111="","",IFERROR(VLOOKUP($O5111,Leaders!$A:$B,2,0),"Not Mapped"))</f>
        <v/>
      </c>
      <c r="R5111" s="36">
        <f>IF($B5111="","",IF(COUNTIF(Exclusions!$A:$A,$B5111)&gt;0,"Yes","No"))</f>
        <v/>
      </c>
      <c r="S5111" s="38">
        <f>IF($B5111="","",MIN(1,DAY($A5111)/IF($N5111="Superstore",Settings!$B$5,Settings!$B$4)))</f>
        <v/>
      </c>
      <c r="T5111" s="38">
        <f>IF(OR($B5111="",$G5111="",$S5111=0),"",$G5111/$S5111)</f>
        <v/>
      </c>
      <c r="U5111" s="36">
        <f>IF($T5111="","",IF($T5111&lt;Settings!$B$8,"Critical",IF($T5111&lt;Settings!$B$9,"Semi Critical","Non Critical")))</f>
        <v/>
      </c>
      <c r="V5111" s="28" t="n"/>
      <c r="Z5111">
        <f>IF($B5111="","",IFERROR(VLOOKUP($B5111,'Plan HC for CCA'!$A:$B,2,0),""))</f>
        <v/>
      </c>
      <c r="AA5111">
        <f>IF(OR($B5111="",$Z5111=""),"",IF(N($M5111)&lt;$Z5111,"Delta","No Delta"))</f>
        <v/>
      </c>
      <c r="AB5111">
        <f>IF(OR($B5111="",$Z5111=""),"",MAX(0,$Z5111-N($M5111)))</f>
        <v/>
      </c>
      <c r="AC5111" s="46">
        <f>IF($B5111="","",IFERROR(INDEX('CCA Util %'!$H:$H,MATCH($B5111,'CCA Util %'!$E:$E,0)),""))</f>
        <v/>
      </c>
      <c r="AD5111">
        <f>IF($B5111="","",IFERROR(INDEX('CCA Util %'!$G:$G,MATCH($B5111,'CCA Util %'!$E:$E,0)),""))</f>
        <v/>
      </c>
      <c r="AE5111">
        <f>IF(OR($B5111="",$U5111=""),"",$U5111&amp;" &amp; "&amp;IF(OR($AD5111="",$AD5111=0),"Util NA",$AD5111&amp;" Util"))</f>
        <v/>
      </c>
    </row>
    <row r="5112" ht="15.75" customHeight="1" s="42">
      <c r="A5112" s="41" t="n"/>
      <c r="G5112" s="38" t="n"/>
      <c r="H5112" s="38" t="n"/>
      <c r="I5112" s="38" t="n"/>
      <c r="J5112" s="38" t="n"/>
      <c r="K5112" s="38" t="n"/>
      <c r="L5112" s="38" t="n"/>
      <c r="N5112" s="36">
        <f>IF($B5112="","",IF($C5112="SUPERSTORE","Superstore","DH"))</f>
        <v/>
      </c>
      <c r="O5112" s="36">
        <f>IF($B5112="","",IFERROR(VLOOKUP($B5112,Mapping!$A:$C,2,0),"Not Mapped"))</f>
        <v/>
      </c>
      <c r="P5112" s="36">
        <f>IF($B5112="","",IFERROR(VLOOKUP($B5112,Mapping!$A:$C,3,0),"Not Mapped"))</f>
        <v/>
      </c>
      <c r="Q5112" s="36">
        <f>IF($B5112="","",IFERROR(VLOOKUP($O5112,Leaders!$A:$B,2,0),"Not Mapped"))</f>
        <v/>
      </c>
      <c r="R5112" s="36">
        <f>IF($B5112="","",IF(COUNTIF(Exclusions!$A:$A,$B5112)&gt;0,"Yes","No"))</f>
        <v/>
      </c>
      <c r="S5112" s="38">
        <f>IF($B5112="","",MIN(1,DAY($A5112)/IF($N5112="Superstore",Settings!$B$5,Settings!$B$4)))</f>
        <v/>
      </c>
      <c r="T5112" s="38">
        <f>IF(OR($B5112="",$G5112="",$S5112=0),"",$G5112/$S5112)</f>
        <v/>
      </c>
      <c r="U5112" s="36">
        <f>IF($T5112="","",IF($T5112&lt;Settings!$B$8,"Critical",IF($T5112&lt;Settings!$B$9,"Semi Critical","Non Critical")))</f>
        <v/>
      </c>
      <c r="V5112" s="28" t="n"/>
      <c r="Z5112">
        <f>IF($B5112="","",IFERROR(VLOOKUP($B5112,'Plan HC for CCA'!$A:$B,2,0),""))</f>
        <v/>
      </c>
      <c r="AA5112">
        <f>IF(OR($B5112="",$Z5112=""),"",IF(N($M5112)&lt;$Z5112,"Delta","No Delta"))</f>
        <v/>
      </c>
      <c r="AB5112">
        <f>IF(OR($B5112="",$Z5112=""),"",MAX(0,$Z5112-N($M5112)))</f>
        <v/>
      </c>
      <c r="AC5112" s="46">
        <f>IF($B5112="","",IFERROR(INDEX('CCA Util %'!$H:$H,MATCH($B5112,'CCA Util %'!$E:$E,0)),""))</f>
        <v/>
      </c>
      <c r="AD5112">
        <f>IF($B5112="","",IFERROR(INDEX('CCA Util %'!$G:$G,MATCH($B5112,'CCA Util %'!$E:$E,0)),""))</f>
        <v/>
      </c>
      <c r="AE5112">
        <f>IF(OR($B5112="",$U5112=""),"",$U5112&amp;" &amp; "&amp;IF(OR($AD5112="",$AD5112=0),"Util NA",$AD5112&amp;" Util"))</f>
        <v/>
      </c>
    </row>
    <row r="5113" ht="15.75" customHeight="1" s="42">
      <c r="A5113" s="41" t="n"/>
      <c r="G5113" s="38" t="n"/>
      <c r="H5113" s="38" t="n"/>
      <c r="I5113" s="38" t="n"/>
      <c r="J5113" s="38" t="n"/>
      <c r="K5113" s="38" t="n"/>
      <c r="L5113" s="38" t="n"/>
      <c r="N5113" s="36">
        <f>IF($B5113="","",IF($C5113="SUPERSTORE","Superstore","DH"))</f>
        <v/>
      </c>
      <c r="O5113" s="36">
        <f>IF($B5113="","",IFERROR(VLOOKUP($B5113,Mapping!$A:$C,2,0),"Not Mapped"))</f>
        <v/>
      </c>
      <c r="P5113" s="36">
        <f>IF($B5113="","",IFERROR(VLOOKUP($B5113,Mapping!$A:$C,3,0),"Not Mapped"))</f>
        <v/>
      </c>
      <c r="Q5113" s="36">
        <f>IF($B5113="","",IFERROR(VLOOKUP($O5113,Leaders!$A:$B,2,0),"Not Mapped"))</f>
        <v/>
      </c>
      <c r="R5113" s="36">
        <f>IF($B5113="","",IF(COUNTIF(Exclusions!$A:$A,$B5113)&gt;0,"Yes","No"))</f>
        <v/>
      </c>
      <c r="S5113" s="38">
        <f>IF($B5113="","",MIN(1,DAY($A5113)/IF($N5113="Superstore",Settings!$B$5,Settings!$B$4)))</f>
        <v/>
      </c>
      <c r="T5113" s="38">
        <f>IF(OR($B5113="",$G5113="",$S5113=0),"",$G5113/$S5113)</f>
        <v/>
      </c>
      <c r="U5113" s="36">
        <f>IF($T5113="","",IF($T5113&lt;Settings!$B$8,"Critical",IF($T5113&lt;Settings!$B$9,"Semi Critical","Non Critical")))</f>
        <v/>
      </c>
      <c r="V5113" s="28" t="n"/>
      <c r="Z5113">
        <f>IF($B5113="","",IFERROR(VLOOKUP($B5113,'Plan HC for CCA'!$A:$B,2,0),""))</f>
        <v/>
      </c>
      <c r="AA5113">
        <f>IF(OR($B5113="",$Z5113=""),"",IF(N($M5113)&lt;$Z5113,"Delta","No Delta"))</f>
        <v/>
      </c>
      <c r="AB5113">
        <f>IF(OR($B5113="",$Z5113=""),"",MAX(0,$Z5113-N($M5113)))</f>
        <v/>
      </c>
      <c r="AC5113" s="46">
        <f>IF($B5113="","",IFERROR(INDEX('CCA Util %'!$H:$H,MATCH($B5113,'CCA Util %'!$E:$E,0)),""))</f>
        <v/>
      </c>
      <c r="AD5113">
        <f>IF($B5113="","",IFERROR(INDEX('CCA Util %'!$G:$G,MATCH($B5113,'CCA Util %'!$E:$E,0)),""))</f>
        <v/>
      </c>
      <c r="AE5113">
        <f>IF(OR($B5113="",$U5113=""),"",$U5113&amp;" &amp; "&amp;IF(OR($AD5113="",$AD5113=0),"Util NA",$AD5113&amp;" Util"))</f>
        <v/>
      </c>
    </row>
    <row r="5114" ht="15.75" customHeight="1" s="42">
      <c r="A5114" s="41" t="n"/>
      <c r="G5114" s="38" t="n"/>
      <c r="H5114" s="38" t="n"/>
      <c r="I5114" s="38" t="n"/>
      <c r="J5114" s="38" t="n"/>
      <c r="K5114" s="38" t="n"/>
      <c r="L5114" s="38" t="n"/>
      <c r="N5114" s="36">
        <f>IF($B5114="","",IF($C5114="SUPERSTORE","Superstore","DH"))</f>
        <v/>
      </c>
      <c r="O5114" s="36">
        <f>IF($B5114="","",IFERROR(VLOOKUP($B5114,Mapping!$A:$C,2,0),"Not Mapped"))</f>
        <v/>
      </c>
      <c r="P5114" s="36">
        <f>IF($B5114="","",IFERROR(VLOOKUP($B5114,Mapping!$A:$C,3,0),"Not Mapped"))</f>
        <v/>
      </c>
      <c r="Q5114" s="36">
        <f>IF($B5114="","",IFERROR(VLOOKUP($O5114,Leaders!$A:$B,2,0),"Not Mapped"))</f>
        <v/>
      </c>
      <c r="R5114" s="36">
        <f>IF($B5114="","",IF(COUNTIF(Exclusions!$A:$A,$B5114)&gt;0,"Yes","No"))</f>
        <v/>
      </c>
      <c r="S5114" s="38">
        <f>IF($B5114="","",MIN(1,DAY($A5114)/IF($N5114="Superstore",Settings!$B$5,Settings!$B$4)))</f>
        <v/>
      </c>
      <c r="T5114" s="38">
        <f>IF(OR($B5114="",$G5114="",$S5114=0),"",$G5114/$S5114)</f>
        <v/>
      </c>
      <c r="U5114" s="36">
        <f>IF($T5114="","",IF($T5114&lt;Settings!$B$8,"Critical",IF($T5114&lt;Settings!$B$9,"Semi Critical","Non Critical")))</f>
        <v/>
      </c>
      <c r="V5114" s="28" t="n"/>
      <c r="Z5114">
        <f>IF($B5114="","",IFERROR(VLOOKUP($B5114,'Plan HC for CCA'!$A:$B,2,0),""))</f>
        <v/>
      </c>
      <c r="AA5114">
        <f>IF(OR($B5114="",$Z5114=""),"",IF(N($M5114)&lt;$Z5114,"Delta","No Delta"))</f>
        <v/>
      </c>
      <c r="AB5114">
        <f>IF(OR($B5114="",$Z5114=""),"",MAX(0,$Z5114-N($M5114)))</f>
        <v/>
      </c>
      <c r="AC5114" s="46">
        <f>IF($B5114="","",IFERROR(INDEX('CCA Util %'!$H:$H,MATCH($B5114,'CCA Util %'!$E:$E,0)),""))</f>
        <v/>
      </c>
      <c r="AD5114">
        <f>IF($B5114="","",IFERROR(INDEX('CCA Util %'!$G:$G,MATCH($B5114,'CCA Util %'!$E:$E,0)),""))</f>
        <v/>
      </c>
      <c r="AE5114">
        <f>IF(OR($B5114="",$U5114=""),"",$U5114&amp;" &amp; "&amp;IF(OR($AD5114="",$AD5114=0),"Util NA",$AD5114&amp;" Util"))</f>
        <v/>
      </c>
    </row>
    <row r="5115" ht="15.75" customHeight="1" s="42">
      <c r="A5115" s="41" t="n"/>
      <c r="G5115" s="38" t="n"/>
      <c r="H5115" s="38" t="n"/>
      <c r="I5115" s="38" t="n"/>
      <c r="J5115" s="38" t="n"/>
      <c r="K5115" s="38" t="n"/>
      <c r="L5115" s="38" t="n"/>
      <c r="N5115" s="36">
        <f>IF($B5115="","",IF($C5115="SUPERSTORE","Superstore","DH"))</f>
        <v/>
      </c>
      <c r="O5115" s="36">
        <f>IF($B5115="","",IFERROR(VLOOKUP($B5115,Mapping!$A:$C,2,0),"Not Mapped"))</f>
        <v/>
      </c>
      <c r="P5115" s="36">
        <f>IF($B5115="","",IFERROR(VLOOKUP($B5115,Mapping!$A:$C,3,0),"Not Mapped"))</f>
        <v/>
      </c>
      <c r="Q5115" s="36">
        <f>IF($B5115="","",IFERROR(VLOOKUP($O5115,Leaders!$A:$B,2,0),"Not Mapped"))</f>
        <v/>
      </c>
      <c r="R5115" s="36">
        <f>IF($B5115="","",IF(COUNTIF(Exclusions!$A:$A,$B5115)&gt;0,"Yes","No"))</f>
        <v/>
      </c>
      <c r="S5115" s="38">
        <f>IF($B5115="","",MIN(1,DAY($A5115)/IF($N5115="Superstore",Settings!$B$5,Settings!$B$4)))</f>
        <v/>
      </c>
      <c r="T5115" s="38">
        <f>IF(OR($B5115="",$G5115="",$S5115=0),"",$G5115/$S5115)</f>
        <v/>
      </c>
      <c r="U5115" s="36">
        <f>IF($T5115="","",IF($T5115&lt;Settings!$B$8,"Critical",IF($T5115&lt;Settings!$B$9,"Semi Critical","Non Critical")))</f>
        <v/>
      </c>
      <c r="V5115" s="28" t="n"/>
      <c r="Z5115">
        <f>IF($B5115="","",IFERROR(VLOOKUP($B5115,'Plan HC for CCA'!$A:$B,2,0),""))</f>
        <v/>
      </c>
      <c r="AA5115">
        <f>IF(OR($B5115="",$Z5115=""),"",IF(N($M5115)&lt;$Z5115,"Delta","No Delta"))</f>
        <v/>
      </c>
      <c r="AB5115">
        <f>IF(OR($B5115="",$Z5115=""),"",MAX(0,$Z5115-N($M5115)))</f>
        <v/>
      </c>
      <c r="AC5115" s="46">
        <f>IF($B5115="","",IFERROR(INDEX('CCA Util %'!$H:$H,MATCH($B5115,'CCA Util %'!$E:$E,0)),""))</f>
        <v/>
      </c>
      <c r="AD5115">
        <f>IF($B5115="","",IFERROR(INDEX('CCA Util %'!$G:$G,MATCH($B5115,'CCA Util %'!$E:$E,0)),""))</f>
        <v/>
      </c>
      <c r="AE5115">
        <f>IF(OR($B5115="",$U5115=""),"",$U5115&amp;" &amp; "&amp;IF(OR($AD5115="",$AD5115=0),"Util NA",$AD5115&amp;" Util"))</f>
        <v/>
      </c>
    </row>
    <row r="5116" ht="15.75" customHeight="1" s="42">
      <c r="A5116" s="41" t="n"/>
      <c r="G5116" s="38" t="n"/>
      <c r="H5116" s="38" t="n"/>
      <c r="I5116" s="38" t="n"/>
      <c r="J5116" s="38" t="n"/>
      <c r="K5116" s="38" t="n"/>
      <c r="L5116" s="38" t="n"/>
      <c r="N5116" s="36">
        <f>IF($B5116="","",IF($C5116="SUPERSTORE","Superstore","DH"))</f>
        <v/>
      </c>
      <c r="O5116" s="36">
        <f>IF($B5116="","",IFERROR(VLOOKUP($B5116,Mapping!$A:$C,2,0),"Not Mapped"))</f>
        <v/>
      </c>
      <c r="P5116" s="36">
        <f>IF($B5116="","",IFERROR(VLOOKUP($B5116,Mapping!$A:$C,3,0),"Not Mapped"))</f>
        <v/>
      </c>
      <c r="Q5116" s="36">
        <f>IF($B5116="","",IFERROR(VLOOKUP($O5116,Leaders!$A:$B,2,0),"Not Mapped"))</f>
        <v/>
      </c>
      <c r="R5116" s="36">
        <f>IF($B5116="","",IF(COUNTIF(Exclusions!$A:$A,$B5116)&gt;0,"Yes","No"))</f>
        <v/>
      </c>
      <c r="S5116" s="38">
        <f>IF($B5116="","",MIN(1,DAY($A5116)/IF($N5116="Superstore",Settings!$B$5,Settings!$B$4)))</f>
        <v/>
      </c>
      <c r="T5116" s="38">
        <f>IF(OR($B5116="",$G5116="",$S5116=0),"",$G5116/$S5116)</f>
        <v/>
      </c>
      <c r="U5116" s="36">
        <f>IF($T5116="","",IF($T5116&lt;Settings!$B$8,"Critical",IF($T5116&lt;Settings!$B$9,"Semi Critical","Non Critical")))</f>
        <v/>
      </c>
      <c r="V5116" s="28" t="n"/>
      <c r="Z5116">
        <f>IF($B5116="","",IFERROR(VLOOKUP($B5116,'Plan HC for CCA'!$A:$B,2,0),""))</f>
        <v/>
      </c>
      <c r="AA5116">
        <f>IF(OR($B5116="",$Z5116=""),"",IF(N($M5116)&lt;$Z5116,"Delta","No Delta"))</f>
        <v/>
      </c>
      <c r="AB5116">
        <f>IF(OR($B5116="",$Z5116=""),"",MAX(0,$Z5116-N($M5116)))</f>
        <v/>
      </c>
      <c r="AC5116" s="46">
        <f>IF($B5116="","",IFERROR(INDEX('CCA Util %'!$H:$H,MATCH($B5116,'CCA Util %'!$E:$E,0)),""))</f>
        <v/>
      </c>
      <c r="AD5116">
        <f>IF($B5116="","",IFERROR(INDEX('CCA Util %'!$G:$G,MATCH($B5116,'CCA Util %'!$E:$E,0)),""))</f>
        <v/>
      </c>
      <c r="AE5116">
        <f>IF(OR($B5116="",$U5116=""),"",$U5116&amp;" &amp; "&amp;IF(OR($AD5116="",$AD5116=0),"Util NA",$AD5116&amp;" Util"))</f>
        <v/>
      </c>
    </row>
    <row r="5117" ht="15.75" customHeight="1" s="42">
      <c r="A5117" s="41" t="n"/>
      <c r="G5117" s="38" t="n"/>
      <c r="H5117" s="38" t="n"/>
      <c r="I5117" s="38" t="n"/>
      <c r="J5117" s="38" t="n"/>
      <c r="K5117" s="38" t="n"/>
      <c r="L5117" s="38" t="n"/>
      <c r="N5117" s="36">
        <f>IF($B5117="","",IF($C5117="SUPERSTORE","Superstore","DH"))</f>
        <v/>
      </c>
      <c r="O5117" s="36">
        <f>IF($B5117="","",IFERROR(VLOOKUP($B5117,Mapping!$A:$C,2,0),"Not Mapped"))</f>
        <v/>
      </c>
      <c r="P5117" s="36">
        <f>IF($B5117="","",IFERROR(VLOOKUP($B5117,Mapping!$A:$C,3,0),"Not Mapped"))</f>
        <v/>
      </c>
      <c r="Q5117" s="36">
        <f>IF($B5117="","",IFERROR(VLOOKUP($O5117,Leaders!$A:$B,2,0),"Not Mapped"))</f>
        <v/>
      </c>
      <c r="R5117" s="36">
        <f>IF($B5117="","",IF(COUNTIF(Exclusions!$A:$A,$B5117)&gt;0,"Yes","No"))</f>
        <v/>
      </c>
      <c r="S5117" s="38">
        <f>IF($B5117="","",MIN(1,DAY($A5117)/IF($N5117="Superstore",Settings!$B$5,Settings!$B$4)))</f>
        <v/>
      </c>
      <c r="T5117" s="38">
        <f>IF(OR($B5117="",$G5117="",$S5117=0),"",$G5117/$S5117)</f>
        <v/>
      </c>
      <c r="U5117" s="36">
        <f>IF($T5117="","",IF($T5117&lt;Settings!$B$8,"Critical",IF($T5117&lt;Settings!$B$9,"Semi Critical","Non Critical")))</f>
        <v/>
      </c>
      <c r="V5117" s="28" t="n"/>
      <c r="Z5117">
        <f>IF($B5117="","",IFERROR(VLOOKUP($B5117,'Plan HC for CCA'!$A:$B,2,0),""))</f>
        <v/>
      </c>
      <c r="AA5117">
        <f>IF(OR($B5117="",$Z5117=""),"",IF(N($M5117)&lt;$Z5117,"Delta","No Delta"))</f>
        <v/>
      </c>
      <c r="AB5117">
        <f>IF(OR($B5117="",$Z5117=""),"",MAX(0,$Z5117-N($M5117)))</f>
        <v/>
      </c>
      <c r="AC5117" s="46">
        <f>IF($B5117="","",IFERROR(INDEX('CCA Util %'!$H:$H,MATCH($B5117,'CCA Util %'!$E:$E,0)),""))</f>
        <v/>
      </c>
      <c r="AD5117">
        <f>IF($B5117="","",IFERROR(INDEX('CCA Util %'!$G:$G,MATCH($B5117,'CCA Util %'!$E:$E,0)),""))</f>
        <v/>
      </c>
      <c r="AE5117">
        <f>IF(OR($B5117="",$U5117=""),"",$U5117&amp;" &amp; "&amp;IF(OR($AD5117="",$AD5117=0),"Util NA",$AD5117&amp;" Util"))</f>
        <v/>
      </c>
    </row>
    <row r="5118" ht="15.75" customHeight="1" s="42">
      <c r="A5118" s="41" t="n"/>
      <c r="G5118" s="38" t="n"/>
      <c r="H5118" s="38" t="n"/>
      <c r="I5118" s="38" t="n"/>
      <c r="J5118" s="38" t="n"/>
      <c r="K5118" s="38" t="n"/>
      <c r="L5118" s="38" t="n"/>
      <c r="N5118" s="36">
        <f>IF($B5118="","",IF($C5118="SUPERSTORE","Superstore","DH"))</f>
        <v/>
      </c>
      <c r="O5118" s="36">
        <f>IF($B5118="","",IFERROR(VLOOKUP($B5118,Mapping!$A:$C,2,0),"Not Mapped"))</f>
        <v/>
      </c>
      <c r="P5118" s="36">
        <f>IF($B5118="","",IFERROR(VLOOKUP($B5118,Mapping!$A:$C,3,0),"Not Mapped"))</f>
        <v/>
      </c>
      <c r="Q5118" s="36">
        <f>IF($B5118="","",IFERROR(VLOOKUP($O5118,Leaders!$A:$B,2,0),"Not Mapped"))</f>
        <v/>
      </c>
      <c r="R5118" s="36">
        <f>IF($B5118="","",IF(COUNTIF(Exclusions!$A:$A,$B5118)&gt;0,"Yes","No"))</f>
        <v/>
      </c>
      <c r="S5118" s="38">
        <f>IF($B5118="","",MIN(1,DAY($A5118)/IF($N5118="Superstore",Settings!$B$5,Settings!$B$4)))</f>
        <v/>
      </c>
      <c r="T5118" s="38">
        <f>IF(OR($B5118="",$G5118="",$S5118=0),"",$G5118/$S5118)</f>
        <v/>
      </c>
      <c r="U5118" s="36">
        <f>IF($T5118="","",IF($T5118&lt;Settings!$B$8,"Critical",IF($T5118&lt;Settings!$B$9,"Semi Critical","Non Critical")))</f>
        <v/>
      </c>
      <c r="V5118" s="28" t="n"/>
      <c r="Z5118">
        <f>IF($B5118="","",IFERROR(VLOOKUP($B5118,'Plan HC for CCA'!$A:$B,2,0),""))</f>
        <v/>
      </c>
      <c r="AA5118">
        <f>IF(OR($B5118="",$Z5118=""),"",IF(N($M5118)&lt;$Z5118,"Delta","No Delta"))</f>
        <v/>
      </c>
      <c r="AB5118">
        <f>IF(OR($B5118="",$Z5118=""),"",MAX(0,$Z5118-N($M5118)))</f>
        <v/>
      </c>
      <c r="AC5118" s="46">
        <f>IF($B5118="","",IFERROR(INDEX('CCA Util %'!$H:$H,MATCH($B5118,'CCA Util %'!$E:$E,0)),""))</f>
        <v/>
      </c>
      <c r="AD5118">
        <f>IF($B5118="","",IFERROR(INDEX('CCA Util %'!$G:$G,MATCH($B5118,'CCA Util %'!$E:$E,0)),""))</f>
        <v/>
      </c>
      <c r="AE5118">
        <f>IF(OR($B5118="",$U5118=""),"",$U5118&amp;" &amp; "&amp;IF(OR($AD5118="",$AD5118=0),"Util NA",$AD5118&amp;" Util"))</f>
        <v/>
      </c>
    </row>
    <row r="5119" ht="15.75" customHeight="1" s="42">
      <c r="A5119" s="41" t="n"/>
      <c r="G5119" s="38" t="n"/>
      <c r="H5119" s="38" t="n"/>
      <c r="I5119" s="38" t="n"/>
      <c r="J5119" s="38" t="n"/>
      <c r="K5119" s="38" t="n"/>
      <c r="L5119" s="38" t="n"/>
      <c r="N5119" s="36">
        <f>IF($B5119="","",IF($C5119="SUPERSTORE","Superstore","DH"))</f>
        <v/>
      </c>
      <c r="O5119" s="36">
        <f>IF($B5119="","",IFERROR(VLOOKUP($B5119,Mapping!$A:$C,2,0),"Not Mapped"))</f>
        <v/>
      </c>
      <c r="P5119" s="36">
        <f>IF($B5119="","",IFERROR(VLOOKUP($B5119,Mapping!$A:$C,3,0),"Not Mapped"))</f>
        <v/>
      </c>
      <c r="Q5119" s="36">
        <f>IF($B5119="","",IFERROR(VLOOKUP($O5119,Leaders!$A:$B,2,0),"Not Mapped"))</f>
        <v/>
      </c>
      <c r="R5119" s="36">
        <f>IF($B5119="","",IF(COUNTIF(Exclusions!$A:$A,$B5119)&gt;0,"Yes","No"))</f>
        <v/>
      </c>
      <c r="S5119" s="38">
        <f>IF($B5119="","",MIN(1,DAY($A5119)/IF($N5119="Superstore",Settings!$B$5,Settings!$B$4)))</f>
        <v/>
      </c>
      <c r="T5119" s="38">
        <f>IF(OR($B5119="",$G5119="",$S5119=0),"",$G5119/$S5119)</f>
        <v/>
      </c>
      <c r="U5119" s="36">
        <f>IF($T5119="","",IF($T5119&lt;Settings!$B$8,"Critical",IF($T5119&lt;Settings!$B$9,"Semi Critical","Non Critical")))</f>
        <v/>
      </c>
      <c r="V5119" s="28" t="n"/>
      <c r="Z5119">
        <f>IF($B5119="","",IFERROR(VLOOKUP($B5119,'Plan HC for CCA'!$A:$B,2,0),""))</f>
        <v/>
      </c>
      <c r="AA5119">
        <f>IF(OR($B5119="",$Z5119=""),"",IF(N($M5119)&lt;$Z5119,"Delta","No Delta"))</f>
        <v/>
      </c>
      <c r="AB5119">
        <f>IF(OR($B5119="",$Z5119=""),"",MAX(0,$Z5119-N($M5119)))</f>
        <v/>
      </c>
      <c r="AC5119" s="46">
        <f>IF($B5119="","",IFERROR(INDEX('CCA Util %'!$H:$H,MATCH($B5119,'CCA Util %'!$E:$E,0)),""))</f>
        <v/>
      </c>
      <c r="AD5119">
        <f>IF($B5119="","",IFERROR(INDEX('CCA Util %'!$G:$G,MATCH($B5119,'CCA Util %'!$E:$E,0)),""))</f>
        <v/>
      </c>
      <c r="AE5119">
        <f>IF(OR($B5119="",$U5119=""),"",$U5119&amp;" &amp; "&amp;IF(OR($AD5119="",$AD5119=0),"Util NA",$AD5119&amp;" Util"))</f>
        <v/>
      </c>
    </row>
    <row r="5120" ht="15.75" customHeight="1" s="42">
      <c r="A5120" s="41" t="n"/>
      <c r="G5120" s="38" t="n"/>
      <c r="H5120" s="38" t="n"/>
      <c r="I5120" s="38" t="n"/>
      <c r="J5120" s="38" t="n"/>
      <c r="K5120" s="38" t="n"/>
      <c r="L5120" s="38" t="n"/>
      <c r="N5120" s="36">
        <f>IF($B5120="","",IF($C5120="SUPERSTORE","Superstore","DH"))</f>
        <v/>
      </c>
      <c r="O5120" s="36">
        <f>IF($B5120="","",IFERROR(VLOOKUP($B5120,Mapping!$A:$C,2,0),"Not Mapped"))</f>
        <v/>
      </c>
      <c r="P5120" s="36">
        <f>IF($B5120="","",IFERROR(VLOOKUP($B5120,Mapping!$A:$C,3,0),"Not Mapped"))</f>
        <v/>
      </c>
      <c r="Q5120" s="36">
        <f>IF($B5120="","",IFERROR(VLOOKUP($O5120,Leaders!$A:$B,2,0),"Not Mapped"))</f>
        <v/>
      </c>
      <c r="R5120" s="36">
        <f>IF($B5120="","",IF(COUNTIF(Exclusions!$A:$A,$B5120)&gt;0,"Yes","No"))</f>
        <v/>
      </c>
      <c r="S5120" s="38">
        <f>IF($B5120="","",MIN(1,DAY($A5120)/IF($N5120="Superstore",Settings!$B$5,Settings!$B$4)))</f>
        <v/>
      </c>
      <c r="T5120" s="38">
        <f>IF(OR($B5120="",$G5120="",$S5120=0),"",$G5120/$S5120)</f>
        <v/>
      </c>
      <c r="U5120" s="36">
        <f>IF($T5120="","",IF($T5120&lt;Settings!$B$8,"Critical",IF($T5120&lt;Settings!$B$9,"Semi Critical","Non Critical")))</f>
        <v/>
      </c>
      <c r="V5120" s="28" t="n"/>
      <c r="Z5120">
        <f>IF($B5120="","",IFERROR(VLOOKUP($B5120,'Plan HC for CCA'!$A:$B,2,0),""))</f>
        <v/>
      </c>
      <c r="AA5120">
        <f>IF(OR($B5120="",$Z5120=""),"",IF(N($M5120)&lt;$Z5120,"Delta","No Delta"))</f>
        <v/>
      </c>
      <c r="AB5120">
        <f>IF(OR($B5120="",$Z5120=""),"",MAX(0,$Z5120-N($M5120)))</f>
        <v/>
      </c>
      <c r="AC5120" s="46">
        <f>IF($B5120="","",IFERROR(INDEX('CCA Util %'!$H:$H,MATCH($B5120,'CCA Util %'!$E:$E,0)),""))</f>
        <v/>
      </c>
      <c r="AD5120">
        <f>IF($B5120="","",IFERROR(INDEX('CCA Util %'!$G:$G,MATCH($B5120,'CCA Util %'!$E:$E,0)),""))</f>
        <v/>
      </c>
      <c r="AE5120">
        <f>IF(OR($B5120="",$U5120=""),"",$U5120&amp;" &amp; "&amp;IF(OR($AD5120="",$AD5120=0),"Util NA",$AD5120&amp;" Util"))</f>
        <v/>
      </c>
    </row>
    <row r="5121" ht="15.75" customHeight="1" s="42">
      <c r="A5121" s="41" t="n"/>
      <c r="G5121" s="38" t="n"/>
      <c r="H5121" s="38" t="n"/>
      <c r="I5121" s="38" t="n"/>
      <c r="J5121" s="38" t="n"/>
      <c r="K5121" s="38" t="n"/>
      <c r="L5121" s="38" t="n"/>
      <c r="N5121" s="36">
        <f>IF($B5121="","",IF($C5121="SUPERSTORE","Superstore","DH"))</f>
        <v/>
      </c>
      <c r="O5121" s="36">
        <f>IF($B5121="","",IFERROR(VLOOKUP($B5121,Mapping!$A:$C,2,0),"Not Mapped"))</f>
        <v/>
      </c>
      <c r="P5121" s="36">
        <f>IF($B5121="","",IFERROR(VLOOKUP($B5121,Mapping!$A:$C,3,0),"Not Mapped"))</f>
        <v/>
      </c>
      <c r="Q5121" s="36">
        <f>IF($B5121="","",IFERROR(VLOOKUP($O5121,Leaders!$A:$B,2,0),"Not Mapped"))</f>
        <v/>
      </c>
      <c r="R5121" s="36">
        <f>IF($B5121="","",IF(COUNTIF(Exclusions!$A:$A,$B5121)&gt;0,"Yes","No"))</f>
        <v/>
      </c>
      <c r="S5121" s="38">
        <f>IF($B5121="","",MIN(1,DAY($A5121)/IF($N5121="Superstore",Settings!$B$5,Settings!$B$4)))</f>
        <v/>
      </c>
      <c r="T5121" s="38">
        <f>IF(OR($B5121="",$G5121="",$S5121=0),"",$G5121/$S5121)</f>
        <v/>
      </c>
      <c r="U5121" s="36">
        <f>IF($T5121="","",IF($T5121&lt;Settings!$B$8,"Critical",IF($T5121&lt;Settings!$B$9,"Semi Critical","Non Critical")))</f>
        <v/>
      </c>
      <c r="V5121" s="28" t="n"/>
      <c r="Z5121">
        <f>IF($B5121="","",IFERROR(VLOOKUP($B5121,'Plan HC for CCA'!$A:$B,2,0),""))</f>
        <v/>
      </c>
      <c r="AA5121">
        <f>IF(OR($B5121="",$Z5121=""),"",IF(N($M5121)&lt;$Z5121,"Delta","No Delta"))</f>
        <v/>
      </c>
      <c r="AB5121">
        <f>IF(OR($B5121="",$Z5121=""),"",MAX(0,$Z5121-N($M5121)))</f>
        <v/>
      </c>
      <c r="AC5121" s="46">
        <f>IF($B5121="","",IFERROR(INDEX('CCA Util %'!$H:$H,MATCH($B5121,'CCA Util %'!$E:$E,0)),""))</f>
        <v/>
      </c>
      <c r="AD5121">
        <f>IF($B5121="","",IFERROR(INDEX('CCA Util %'!$G:$G,MATCH($B5121,'CCA Util %'!$E:$E,0)),""))</f>
        <v/>
      </c>
      <c r="AE5121">
        <f>IF(OR($B5121="",$U5121=""),"",$U5121&amp;" &amp; "&amp;IF(OR($AD5121="",$AD5121=0),"Util NA",$AD5121&amp;" Util"))</f>
        <v/>
      </c>
    </row>
    <row r="5122" ht="15.75" customHeight="1" s="42">
      <c r="A5122" s="41" t="n"/>
      <c r="G5122" s="38" t="n"/>
      <c r="H5122" s="38" t="n"/>
      <c r="I5122" s="38" t="n"/>
      <c r="J5122" s="38" t="n"/>
      <c r="K5122" s="38" t="n"/>
      <c r="L5122" s="38" t="n"/>
      <c r="N5122" s="36">
        <f>IF($B5122="","",IF($C5122="SUPERSTORE","Superstore","DH"))</f>
        <v/>
      </c>
      <c r="O5122" s="36">
        <f>IF($B5122="","",IFERROR(VLOOKUP($B5122,Mapping!$A:$C,2,0),"Not Mapped"))</f>
        <v/>
      </c>
      <c r="P5122" s="36">
        <f>IF($B5122="","",IFERROR(VLOOKUP($B5122,Mapping!$A:$C,3,0),"Not Mapped"))</f>
        <v/>
      </c>
      <c r="Q5122" s="36">
        <f>IF($B5122="","",IFERROR(VLOOKUP($O5122,Leaders!$A:$B,2,0),"Not Mapped"))</f>
        <v/>
      </c>
      <c r="R5122" s="36">
        <f>IF($B5122="","",IF(COUNTIF(Exclusions!$A:$A,$B5122)&gt;0,"Yes","No"))</f>
        <v/>
      </c>
      <c r="S5122" s="38">
        <f>IF($B5122="","",MIN(1,DAY($A5122)/IF($N5122="Superstore",Settings!$B$5,Settings!$B$4)))</f>
        <v/>
      </c>
      <c r="T5122" s="38">
        <f>IF(OR($B5122="",$G5122="",$S5122=0),"",$G5122/$S5122)</f>
        <v/>
      </c>
      <c r="U5122" s="36">
        <f>IF($T5122="","",IF($T5122&lt;Settings!$B$8,"Critical",IF($T5122&lt;Settings!$B$9,"Semi Critical","Non Critical")))</f>
        <v/>
      </c>
      <c r="V5122" s="28" t="n"/>
      <c r="Z5122">
        <f>IF($B5122="","",IFERROR(VLOOKUP($B5122,'Plan HC for CCA'!$A:$B,2,0),""))</f>
        <v/>
      </c>
      <c r="AA5122">
        <f>IF(OR($B5122="",$Z5122=""),"",IF(N($M5122)&lt;$Z5122,"Delta","No Delta"))</f>
        <v/>
      </c>
      <c r="AB5122">
        <f>IF(OR($B5122="",$Z5122=""),"",MAX(0,$Z5122-N($M5122)))</f>
        <v/>
      </c>
      <c r="AC5122" s="46">
        <f>IF($B5122="","",IFERROR(INDEX('CCA Util %'!$H:$H,MATCH($B5122,'CCA Util %'!$E:$E,0)),""))</f>
        <v/>
      </c>
      <c r="AD5122">
        <f>IF($B5122="","",IFERROR(INDEX('CCA Util %'!$G:$G,MATCH($B5122,'CCA Util %'!$E:$E,0)),""))</f>
        <v/>
      </c>
      <c r="AE5122">
        <f>IF(OR($B5122="",$U5122=""),"",$U5122&amp;" &amp; "&amp;IF(OR($AD5122="",$AD5122=0),"Util NA",$AD5122&amp;" Util"))</f>
        <v/>
      </c>
    </row>
    <row r="5123" ht="15.75" customHeight="1" s="42">
      <c r="A5123" s="41" t="n"/>
      <c r="G5123" s="38" t="n"/>
      <c r="H5123" s="38" t="n"/>
      <c r="I5123" s="38" t="n"/>
      <c r="J5123" s="38" t="n"/>
      <c r="K5123" s="38" t="n"/>
      <c r="L5123" s="38" t="n"/>
      <c r="N5123" s="36">
        <f>IF($B5123="","",IF($C5123="SUPERSTORE","Superstore","DH"))</f>
        <v/>
      </c>
      <c r="O5123" s="36">
        <f>IF($B5123="","",IFERROR(VLOOKUP($B5123,Mapping!$A:$C,2,0),"Not Mapped"))</f>
        <v/>
      </c>
      <c r="P5123" s="36">
        <f>IF($B5123="","",IFERROR(VLOOKUP($B5123,Mapping!$A:$C,3,0),"Not Mapped"))</f>
        <v/>
      </c>
      <c r="Q5123" s="36">
        <f>IF($B5123="","",IFERROR(VLOOKUP($O5123,Leaders!$A:$B,2,0),"Not Mapped"))</f>
        <v/>
      </c>
      <c r="R5123" s="36">
        <f>IF($B5123="","",IF(COUNTIF(Exclusions!$A:$A,$B5123)&gt;0,"Yes","No"))</f>
        <v/>
      </c>
      <c r="S5123" s="38">
        <f>IF($B5123="","",MIN(1,DAY($A5123)/IF($N5123="Superstore",Settings!$B$5,Settings!$B$4)))</f>
        <v/>
      </c>
      <c r="T5123" s="38">
        <f>IF(OR($B5123="",$G5123="",$S5123=0),"",$G5123/$S5123)</f>
        <v/>
      </c>
      <c r="U5123" s="36">
        <f>IF($T5123="","",IF($T5123&lt;Settings!$B$8,"Critical",IF($T5123&lt;Settings!$B$9,"Semi Critical","Non Critical")))</f>
        <v/>
      </c>
      <c r="V5123" s="28" t="n"/>
      <c r="Z5123">
        <f>IF($B5123="","",IFERROR(VLOOKUP($B5123,'Plan HC for CCA'!$A:$B,2,0),""))</f>
        <v/>
      </c>
      <c r="AA5123">
        <f>IF(OR($B5123="",$Z5123=""),"",IF(N($M5123)&lt;$Z5123,"Delta","No Delta"))</f>
        <v/>
      </c>
      <c r="AB5123">
        <f>IF(OR($B5123="",$Z5123=""),"",MAX(0,$Z5123-N($M5123)))</f>
        <v/>
      </c>
      <c r="AC5123" s="46">
        <f>IF($B5123="","",IFERROR(INDEX('CCA Util %'!$H:$H,MATCH($B5123,'CCA Util %'!$E:$E,0)),""))</f>
        <v/>
      </c>
      <c r="AD5123">
        <f>IF($B5123="","",IFERROR(INDEX('CCA Util %'!$G:$G,MATCH($B5123,'CCA Util %'!$E:$E,0)),""))</f>
        <v/>
      </c>
      <c r="AE5123">
        <f>IF(OR($B5123="",$U5123=""),"",$U5123&amp;" &amp; "&amp;IF(OR($AD5123="",$AD5123=0),"Util NA",$AD5123&amp;" Util"))</f>
        <v/>
      </c>
    </row>
    <row r="5124" ht="15.75" customHeight="1" s="42">
      <c r="A5124" s="41" t="n"/>
      <c r="G5124" s="38" t="n"/>
      <c r="H5124" s="38" t="n"/>
      <c r="I5124" s="38" t="n"/>
      <c r="J5124" s="38" t="n"/>
      <c r="K5124" s="38" t="n"/>
      <c r="L5124" s="38" t="n"/>
      <c r="N5124" s="36">
        <f>IF($B5124="","",IF($C5124="SUPERSTORE","Superstore","DH"))</f>
        <v/>
      </c>
      <c r="O5124" s="36">
        <f>IF($B5124="","",IFERROR(VLOOKUP($B5124,Mapping!$A:$C,2,0),"Not Mapped"))</f>
        <v/>
      </c>
      <c r="P5124" s="36">
        <f>IF($B5124="","",IFERROR(VLOOKUP($B5124,Mapping!$A:$C,3,0),"Not Mapped"))</f>
        <v/>
      </c>
      <c r="Q5124" s="36">
        <f>IF($B5124="","",IFERROR(VLOOKUP($O5124,Leaders!$A:$B,2,0),"Not Mapped"))</f>
        <v/>
      </c>
      <c r="R5124" s="36">
        <f>IF($B5124="","",IF(COUNTIF(Exclusions!$A:$A,$B5124)&gt;0,"Yes","No"))</f>
        <v/>
      </c>
      <c r="S5124" s="38">
        <f>IF($B5124="","",MIN(1,DAY($A5124)/IF($N5124="Superstore",Settings!$B$5,Settings!$B$4)))</f>
        <v/>
      </c>
      <c r="T5124" s="38">
        <f>IF(OR($B5124="",$G5124="",$S5124=0),"",$G5124/$S5124)</f>
        <v/>
      </c>
      <c r="U5124" s="36">
        <f>IF($T5124="","",IF($T5124&lt;Settings!$B$8,"Critical",IF($T5124&lt;Settings!$B$9,"Semi Critical","Non Critical")))</f>
        <v/>
      </c>
      <c r="V5124" s="28" t="n"/>
      <c r="Z5124">
        <f>IF($B5124="","",IFERROR(VLOOKUP($B5124,'Plan HC for CCA'!$A:$B,2,0),""))</f>
        <v/>
      </c>
      <c r="AA5124">
        <f>IF(OR($B5124="",$Z5124=""),"",IF(N($M5124)&lt;$Z5124,"Delta","No Delta"))</f>
        <v/>
      </c>
      <c r="AB5124">
        <f>IF(OR($B5124="",$Z5124=""),"",MAX(0,$Z5124-N($M5124)))</f>
        <v/>
      </c>
      <c r="AC5124" s="46">
        <f>IF($B5124="","",IFERROR(INDEX('CCA Util %'!$H:$H,MATCH($B5124,'CCA Util %'!$E:$E,0)),""))</f>
        <v/>
      </c>
      <c r="AD5124">
        <f>IF($B5124="","",IFERROR(INDEX('CCA Util %'!$G:$G,MATCH($B5124,'CCA Util %'!$E:$E,0)),""))</f>
        <v/>
      </c>
      <c r="AE5124">
        <f>IF(OR($B5124="",$U5124=""),"",$U5124&amp;" &amp; "&amp;IF(OR($AD5124="",$AD5124=0),"Util NA",$AD5124&amp;" Util"))</f>
        <v/>
      </c>
    </row>
    <row r="5125" ht="15.75" customHeight="1" s="42">
      <c r="A5125" s="41" t="n"/>
      <c r="G5125" s="38" t="n"/>
      <c r="H5125" s="38" t="n"/>
      <c r="I5125" s="38" t="n"/>
      <c r="J5125" s="38" t="n"/>
      <c r="K5125" s="38" t="n"/>
      <c r="L5125" s="38" t="n"/>
      <c r="N5125" s="36">
        <f>IF($B5125="","",IF($C5125="SUPERSTORE","Superstore","DH"))</f>
        <v/>
      </c>
      <c r="O5125" s="36">
        <f>IF($B5125="","",IFERROR(VLOOKUP($B5125,Mapping!$A:$C,2,0),"Not Mapped"))</f>
        <v/>
      </c>
      <c r="P5125" s="36">
        <f>IF($B5125="","",IFERROR(VLOOKUP($B5125,Mapping!$A:$C,3,0),"Not Mapped"))</f>
        <v/>
      </c>
      <c r="Q5125" s="36">
        <f>IF($B5125="","",IFERROR(VLOOKUP($O5125,Leaders!$A:$B,2,0),"Not Mapped"))</f>
        <v/>
      </c>
      <c r="R5125" s="36">
        <f>IF($B5125="","",IF(COUNTIF(Exclusions!$A:$A,$B5125)&gt;0,"Yes","No"))</f>
        <v/>
      </c>
      <c r="S5125" s="38">
        <f>IF($B5125="","",MIN(1,DAY($A5125)/IF($N5125="Superstore",Settings!$B$5,Settings!$B$4)))</f>
        <v/>
      </c>
      <c r="T5125" s="38">
        <f>IF(OR($B5125="",$G5125="",$S5125=0),"",$G5125/$S5125)</f>
        <v/>
      </c>
      <c r="U5125" s="36">
        <f>IF($T5125="","",IF($T5125&lt;Settings!$B$8,"Critical",IF($T5125&lt;Settings!$B$9,"Semi Critical","Non Critical")))</f>
        <v/>
      </c>
      <c r="V5125" s="28" t="n"/>
      <c r="Z5125">
        <f>IF($B5125="","",IFERROR(VLOOKUP($B5125,'Plan HC for CCA'!$A:$B,2,0),""))</f>
        <v/>
      </c>
      <c r="AA5125">
        <f>IF(OR($B5125="",$Z5125=""),"",IF(N($M5125)&lt;$Z5125,"Delta","No Delta"))</f>
        <v/>
      </c>
      <c r="AB5125">
        <f>IF(OR($B5125="",$Z5125=""),"",MAX(0,$Z5125-N($M5125)))</f>
        <v/>
      </c>
      <c r="AC5125" s="46">
        <f>IF($B5125="","",IFERROR(INDEX('CCA Util %'!$H:$H,MATCH($B5125,'CCA Util %'!$E:$E,0)),""))</f>
        <v/>
      </c>
      <c r="AD5125">
        <f>IF($B5125="","",IFERROR(INDEX('CCA Util %'!$G:$G,MATCH($B5125,'CCA Util %'!$E:$E,0)),""))</f>
        <v/>
      </c>
      <c r="AE5125">
        <f>IF(OR($B5125="",$U5125=""),"",$U5125&amp;" &amp; "&amp;IF(OR($AD5125="",$AD5125=0),"Util NA",$AD5125&amp;" Util"))</f>
        <v/>
      </c>
    </row>
    <row r="5126" ht="15.75" customHeight="1" s="42">
      <c r="A5126" s="41" t="n"/>
      <c r="G5126" s="38" t="n"/>
      <c r="H5126" s="38" t="n"/>
      <c r="I5126" s="38" t="n"/>
      <c r="J5126" s="38" t="n"/>
      <c r="K5126" s="38" t="n"/>
      <c r="L5126" s="38" t="n"/>
      <c r="N5126" s="36">
        <f>IF($B5126="","",IF($C5126="SUPERSTORE","Superstore","DH"))</f>
        <v/>
      </c>
      <c r="O5126" s="36">
        <f>IF($B5126="","",IFERROR(VLOOKUP($B5126,Mapping!$A:$C,2,0),"Not Mapped"))</f>
        <v/>
      </c>
      <c r="P5126" s="36">
        <f>IF($B5126="","",IFERROR(VLOOKUP($B5126,Mapping!$A:$C,3,0),"Not Mapped"))</f>
        <v/>
      </c>
      <c r="Q5126" s="36">
        <f>IF($B5126="","",IFERROR(VLOOKUP($O5126,Leaders!$A:$B,2,0),"Not Mapped"))</f>
        <v/>
      </c>
      <c r="R5126" s="36">
        <f>IF($B5126="","",IF(COUNTIF(Exclusions!$A:$A,$B5126)&gt;0,"Yes","No"))</f>
        <v/>
      </c>
      <c r="S5126" s="38">
        <f>IF($B5126="","",MIN(1,DAY($A5126)/IF($N5126="Superstore",Settings!$B$5,Settings!$B$4)))</f>
        <v/>
      </c>
      <c r="T5126" s="38">
        <f>IF(OR($B5126="",$G5126="",$S5126=0),"",$G5126/$S5126)</f>
        <v/>
      </c>
      <c r="U5126" s="36">
        <f>IF($T5126="","",IF($T5126&lt;Settings!$B$8,"Critical",IF($T5126&lt;Settings!$B$9,"Semi Critical","Non Critical")))</f>
        <v/>
      </c>
      <c r="V5126" s="28" t="n"/>
      <c r="Z5126">
        <f>IF($B5126="","",IFERROR(VLOOKUP($B5126,'Plan HC for CCA'!$A:$B,2,0),""))</f>
        <v/>
      </c>
      <c r="AA5126">
        <f>IF(OR($B5126="",$Z5126=""),"",IF(N($M5126)&lt;$Z5126,"Delta","No Delta"))</f>
        <v/>
      </c>
      <c r="AB5126">
        <f>IF(OR($B5126="",$Z5126=""),"",MAX(0,$Z5126-N($M5126)))</f>
        <v/>
      </c>
      <c r="AC5126" s="46">
        <f>IF($B5126="","",IFERROR(INDEX('CCA Util %'!$H:$H,MATCH($B5126,'CCA Util %'!$E:$E,0)),""))</f>
        <v/>
      </c>
      <c r="AD5126">
        <f>IF($B5126="","",IFERROR(INDEX('CCA Util %'!$G:$G,MATCH($B5126,'CCA Util %'!$E:$E,0)),""))</f>
        <v/>
      </c>
      <c r="AE5126">
        <f>IF(OR($B5126="",$U5126=""),"",$U5126&amp;" &amp; "&amp;IF(OR($AD5126="",$AD5126=0),"Util NA",$AD5126&amp;" Util"))</f>
        <v/>
      </c>
    </row>
    <row r="5127" ht="15.75" customHeight="1" s="42">
      <c r="A5127" s="41" t="n"/>
      <c r="G5127" s="38" t="n"/>
      <c r="H5127" s="38" t="n"/>
      <c r="I5127" s="38" t="n"/>
      <c r="J5127" s="38" t="n"/>
      <c r="K5127" s="38" t="n"/>
      <c r="L5127" s="38" t="n"/>
      <c r="N5127" s="36">
        <f>IF($B5127="","",IF($C5127="SUPERSTORE","Superstore","DH"))</f>
        <v/>
      </c>
      <c r="O5127" s="36">
        <f>IF($B5127="","",IFERROR(VLOOKUP($B5127,Mapping!$A:$C,2,0),"Not Mapped"))</f>
        <v/>
      </c>
      <c r="P5127" s="36">
        <f>IF($B5127="","",IFERROR(VLOOKUP($B5127,Mapping!$A:$C,3,0),"Not Mapped"))</f>
        <v/>
      </c>
      <c r="Q5127" s="36">
        <f>IF($B5127="","",IFERROR(VLOOKUP($O5127,Leaders!$A:$B,2,0),"Not Mapped"))</f>
        <v/>
      </c>
      <c r="R5127" s="36">
        <f>IF($B5127="","",IF(COUNTIF(Exclusions!$A:$A,$B5127)&gt;0,"Yes","No"))</f>
        <v/>
      </c>
      <c r="S5127" s="38">
        <f>IF($B5127="","",MIN(1,DAY($A5127)/IF($N5127="Superstore",Settings!$B$5,Settings!$B$4)))</f>
        <v/>
      </c>
      <c r="T5127" s="38">
        <f>IF(OR($B5127="",$G5127="",$S5127=0),"",$G5127/$S5127)</f>
        <v/>
      </c>
      <c r="U5127" s="36">
        <f>IF($T5127="","",IF($T5127&lt;Settings!$B$8,"Critical",IF($T5127&lt;Settings!$B$9,"Semi Critical","Non Critical")))</f>
        <v/>
      </c>
      <c r="V5127" s="28" t="n"/>
      <c r="Z5127">
        <f>IF($B5127="","",IFERROR(VLOOKUP($B5127,'Plan HC for CCA'!$A:$B,2,0),""))</f>
        <v/>
      </c>
      <c r="AA5127">
        <f>IF(OR($B5127="",$Z5127=""),"",IF(N($M5127)&lt;$Z5127,"Delta","No Delta"))</f>
        <v/>
      </c>
      <c r="AB5127">
        <f>IF(OR($B5127="",$Z5127=""),"",MAX(0,$Z5127-N($M5127)))</f>
        <v/>
      </c>
      <c r="AC5127" s="46">
        <f>IF($B5127="","",IFERROR(INDEX('CCA Util %'!$H:$H,MATCH($B5127,'CCA Util %'!$E:$E,0)),""))</f>
        <v/>
      </c>
      <c r="AD5127">
        <f>IF($B5127="","",IFERROR(INDEX('CCA Util %'!$G:$G,MATCH($B5127,'CCA Util %'!$E:$E,0)),""))</f>
        <v/>
      </c>
      <c r="AE5127">
        <f>IF(OR($B5127="",$U5127=""),"",$U5127&amp;" &amp; "&amp;IF(OR($AD5127="",$AD5127=0),"Util NA",$AD5127&amp;" Util"))</f>
        <v/>
      </c>
    </row>
    <row r="5128" ht="15.75" customHeight="1" s="42">
      <c r="A5128" s="41" t="n"/>
      <c r="G5128" s="38" t="n"/>
      <c r="H5128" s="38" t="n"/>
      <c r="I5128" s="38" t="n"/>
      <c r="J5128" s="38" t="n"/>
      <c r="K5128" s="38" t="n"/>
      <c r="L5128" s="38" t="n"/>
      <c r="N5128" s="36">
        <f>IF($B5128="","",IF($C5128="SUPERSTORE","Superstore","DH"))</f>
        <v/>
      </c>
      <c r="O5128" s="36">
        <f>IF($B5128="","",IFERROR(VLOOKUP($B5128,Mapping!$A:$C,2,0),"Not Mapped"))</f>
        <v/>
      </c>
      <c r="P5128" s="36">
        <f>IF($B5128="","",IFERROR(VLOOKUP($B5128,Mapping!$A:$C,3,0),"Not Mapped"))</f>
        <v/>
      </c>
      <c r="Q5128" s="36">
        <f>IF($B5128="","",IFERROR(VLOOKUP($O5128,Leaders!$A:$B,2,0),"Not Mapped"))</f>
        <v/>
      </c>
      <c r="R5128" s="36">
        <f>IF($B5128="","",IF(COUNTIF(Exclusions!$A:$A,$B5128)&gt;0,"Yes","No"))</f>
        <v/>
      </c>
      <c r="S5128" s="38">
        <f>IF($B5128="","",MIN(1,DAY($A5128)/IF($N5128="Superstore",Settings!$B$5,Settings!$B$4)))</f>
        <v/>
      </c>
      <c r="T5128" s="38">
        <f>IF(OR($B5128="",$G5128="",$S5128=0),"",$G5128/$S5128)</f>
        <v/>
      </c>
      <c r="U5128" s="36">
        <f>IF($T5128="","",IF($T5128&lt;Settings!$B$8,"Critical",IF($T5128&lt;Settings!$B$9,"Semi Critical","Non Critical")))</f>
        <v/>
      </c>
      <c r="V5128" s="28" t="n"/>
      <c r="Z5128">
        <f>IF($B5128="","",IFERROR(VLOOKUP($B5128,'Plan HC for CCA'!$A:$B,2,0),""))</f>
        <v/>
      </c>
      <c r="AA5128">
        <f>IF(OR($B5128="",$Z5128=""),"",IF(N($M5128)&lt;$Z5128,"Delta","No Delta"))</f>
        <v/>
      </c>
      <c r="AB5128">
        <f>IF(OR($B5128="",$Z5128=""),"",MAX(0,$Z5128-N($M5128)))</f>
        <v/>
      </c>
      <c r="AC5128" s="46">
        <f>IF($B5128="","",IFERROR(INDEX('CCA Util %'!$H:$H,MATCH($B5128,'CCA Util %'!$E:$E,0)),""))</f>
        <v/>
      </c>
      <c r="AD5128">
        <f>IF($B5128="","",IFERROR(INDEX('CCA Util %'!$G:$G,MATCH($B5128,'CCA Util %'!$E:$E,0)),""))</f>
        <v/>
      </c>
      <c r="AE5128">
        <f>IF(OR($B5128="",$U5128=""),"",$U5128&amp;" &amp; "&amp;IF(OR($AD5128="",$AD5128=0),"Util NA",$AD5128&amp;" Util"))</f>
        <v/>
      </c>
    </row>
    <row r="5129" ht="15.75" customHeight="1" s="42">
      <c r="A5129" s="41" t="n"/>
      <c r="G5129" s="38" t="n"/>
      <c r="H5129" s="38" t="n"/>
      <c r="I5129" s="38" t="n"/>
      <c r="J5129" s="38" t="n"/>
      <c r="K5129" s="38" t="n"/>
      <c r="L5129" s="38" t="n"/>
      <c r="N5129" s="36">
        <f>IF($B5129="","",IF($C5129="SUPERSTORE","Superstore","DH"))</f>
        <v/>
      </c>
      <c r="O5129" s="36">
        <f>IF($B5129="","",IFERROR(VLOOKUP($B5129,Mapping!$A:$C,2,0),"Not Mapped"))</f>
        <v/>
      </c>
      <c r="P5129" s="36">
        <f>IF($B5129="","",IFERROR(VLOOKUP($B5129,Mapping!$A:$C,3,0),"Not Mapped"))</f>
        <v/>
      </c>
      <c r="Q5129" s="36">
        <f>IF($B5129="","",IFERROR(VLOOKUP($O5129,Leaders!$A:$B,2,0),"Not Mapped"))</f>
        <v/>
      </c>
      <c r="R5129" s="36">
        <f>IF($B5129="","",IF(COUNTIF(Exclusions!$A:$A,$B5129)&gt;0,"Yes","No"))</f>
        <v/>
      </c>
      <c r="S5129" s="38">
        <f>IF($B5129="","",MIN(1,DAY($A5129)/IF($N5129="Superstore",Settings!$B$5,Settings!$B$4)))</f>
        <v/>
      </c>
      <c r="T5129" s="38">
        <f>IF(OR($B5129="",$G5129="",$S5129=0),"",$G5129/$S5129)</f>
        <v/>
      </c>
      <c r="U5129" s="36">
        <f>IF($T5129="","",IF($T5129&lt;Settings!$B$8,"Critical",IF($T5129&lt;Settings!$B$9,"Semi Critical","Non Critical")))</f>
        <v/>
      </c>
      <c r="V5129" s="28" t="n"/>
      <c r="Z5129">
        <f>IF($B5129="","",IFERROR(VLOOKUP($B5129,'Plan HC for CCA'!$A:$B,2,0),""))</f>
        <v/>
      </c>
      <c r="AA5129">
        <f>IF(OR($B5129="",$Z5129=""),"",IF(N($M5129)&lt;$Z5129,"Delta","No Delta"))</f>
        <v/>
      </c>
      <c r="AB5129">
        <f>IF(OR($B5129="",$Z5129=""),"",MAX(0,$Z5129-N($M5129)))</f>
        <v/>
      </c>
      <c r="AC5129" s="46">
        <f>IF($B5129="","",IFERROR(INDEX('CCA Util %'!$H:$H,MATCH($B5129,'CCA Util %'!$E:$E,0)),""))</f>
        <v/>
      </c>
      <c r="AD5129">
        <f>IF($B5129="","",IFERROR(INDEX('CCA Util %'!$G:$G,MATCH($B5129,'CCA Util %'!$E:$E,0)),""))</f>
        <v/>
      </c>
      <c r="AE5129">
        <f>IF(OR($B5129="",$U5129=""),"",$U5129&amp;" &amp; "&amp;IF(OR($AD5129="",$AD5129=0),"Util NA",$AD5129&amp;" Util"))</f>
        <v/>
      </c>
    </row>
    <row r="5130" ht="15.75" customHeight="1" s="42">
      <c r="A5130" s="41" t="n"/>
      <c r="G5130" s="38" t="n"/>
      <c r="H5130" s="38" t="n"/>
      <c r="I5130" s="38" t="n"/>
      <c r="J5130" s="38" t="n"/>
      <c r="K5130" s="38" t="n"/>
      <c r="L5130" s="38" t="n"/>
      <c r="N5130" s="36">
        <f>IF($B5130="","",IF($C5130="SUPERSTORE","Superstore","DH"))</f>
        <v/>
      </c>
      <c r="O5130" s="36">
        <f>IF($B5130="","",IFERROR(VLOOKUP($B5130,Mapping!$A:$C,2,0),"Not Mapped"))</f>
        <v/>
      </c>
      <c r="P5130" s="36">
        <f>IF($B5130="","",IFERROR(VLOOKUP($B5130,Mapping!$A:$C,3,0),"Not Mapped"))</f>
        <v/>
      </c>
      <c r="Q5130" s="36">
        <f>IF($B5130="","",IFERROR(VLOOKUP($O5130,Leaders!$A:$B,2,0),"Not Mapped"))</f>
        <v/>
      </c>
      <c r="R5130" s="36">
        <f>IF($B5130="","",IF(COUNTIF(Exclusions!$A:$A,$B5130)&gt;0,"Yes","No"))</f>
        <v/>
      </c>
      <c r="S5130" s="38">
        <f>IF($B5130="","",MIN(1,DAY($A5130)/IF($N5130="Superstore",Settings!$B$5,Settings!$B$4)))</f>
        <v/>
      </c>
      <c r="T5130" s="38">
        <f>IF(OR($B5130="",$G5130="",$S5130=0),"",$G5130/$S5130)</f>
        <v/>
      </c>
      <c r="U5130" s="36">
        <f>IF($T5130="","",IF($T5130&lt;Settings!$B$8,"Critical",IF($T5130&lt;Settings!$B$9,"Semi Critical","Non Critical")))</f>
        <v/>
      </c>
      <c r="V5130" s="28" t="n"/>
      <c r="Z5130">
        <f>IF($B5130="","",IFERROR(VLOOKUP($B5130,'Plan HC for CCA'!$A:$B,2,0),""))</f>
        <v/>
      </c>
      <c r="AA5130">
        <f>IF(OR($B5130="",$Z5130=""),"",IF(N($M5130)&lt;$Z5130,"Delta","No Delta"))</f>
        <v/>
      </c>
      <c r="AB5130">
        <f>IF(OR($B5130="",$Z5130=""),"",MAX(0,$Z5130-N($M5130)))</f>
        <v/>
      </c>
      <c r="AC5130" s="46">
        <f>IF($B5130="","",IFERROR(INDEX('CCA Util %'!$H:$H,MATCH($B5130,'CCA Util %'!$E:$E,0)),""))</f>
        <v/>
      </c>
      <c r="AD5130">
        <f>IF($B5130="","",IFERROR(INDEX('CCA Util %'!$G:$G,MATCH($B5130,'CCA Util %'!$E:$E,0)),""))</f>
        <v/>
      </c>
      <c r="AE5130">
        <f>IF(OR($B5130="",$U5130=""),"",$U5130&amp;" &amp; "&amp;IF(OR($AD5130="",$AD5130=0),"Util NA",$AD5130&amp;" Util"))</f>
        <v/>
      </c>
    </row>
    <row r="5131" ht="15.75" customHeight="1" s="42">
      <c r="A5131" s="41" t="n"/>
      <c r="G5131" s="38" t="n"/>
      <c r="H5131" s="38" t="n"/>
      <c r="I5131" s="38" t="n"/>
      <c r="J5131" s="38" t="n"/>
      <c r="K5131" s="38" t="n"/>
      <c r="L5131" s="38" t="n"/>
      <c r="N5131" s="36">
        <f>IF($B5131="","",IF($C5131="SUPERSTORE","Superstore","DH"))</f>
        <v/>
      </c>
      <c r="O5131" s="36">
        <f>IF($B5131="","",IFERROR(VLOOKUP($B5131,Mapping!$A:$C,2,0),"Not Mapped"))</f>
        <v/>
      </c>
      <c r="P5131" s="36">
        <f>IF($B5131="","",IFERROR(VLOOKUP($B5131,Mapping!$A:$C,3,0),"Not Mapped"))</f>
        <v/>
      </c>
      <c r="Q5131" s="36">
        <f>IF($B5131="","",IFERROR(VLOOKUP($O5131,Leaders!$A:$B,2,0),"Not Mapped"))</f>
        <v/>
      </c>
      <c r="R5131" s="36">
        <f>IF($B5131="","",IF(COUNTIF(Exclusions!$A:$A,$B5131)&gt;0,"Yes","No"))</f>
        <v/>
      </c>
      <c r="S5131" s="38">
        <f>IF($B5131="","",MIN(1,DAY($A5131)/IF($N5131="Superstore",Settings!$B$5,Settings!$B$4)))</f>
        <v/>
      </c>
      <c r="T5131" s="38">
        <f>IF(OR($B5131="",$G5131="",$S5131=0),"",$G5131/$S5131)</f>
        <v/>
      </c>
      <c r="U5131" s="36">
        <f>IF($T5131="","",IF($T5131&lt;Settings!$B$8,"Critical",IF($T5131&lt;Settings!$B$9,"Semi Critical","Non Critical")))</f>
        <v/>
      </c>
      <c r="V5131" s="28" t="n"/>
      <c r="Z5131">
        <f>IF($B5131="","",IFERROR(VLOOKUP($B5131,'Plan HC for CCA'!$A:$B,2,0),""))</f>
        <v/>
      </c>
      <c r="AA5131">
        <f>IF(OR($B5131="",$Z5131=""),"",IF(N($M5131)&lt;$Z5131,"Delta","No Delta"))</f>
        <v/>
      </c>
      <c r="AB5131">
        <f>IF(OR($B5131="",$Z5131=""),"",MAX(0,$Z5131-N($M5131)))</f>
        <v/>
      </c>
      <c r="AC5131" s="46">
        <f>IF($B5131="","",IFERROR(INDEX('CCA Util %'!$H:$H,MATCH($B5131,'CCA Util %'!$E:$E,0)),""))</f>
        <v/>
      </c>
      <c r="AD5131">
        <f>IF($B5131="","",IFERROR(INDEX('CCA Util %'!$G:$G,MATCH($B5131,'CCA Util %'!$E:$E,0)),""))</f>
        <v/>
      </c>
      <c r="AE5131">
        <f>IF(OR($B5131="",$U5131=""),"",$U5131&amp;" &amp; "&amp;IF(OR($AD5131="",$AD5131=0),"Util NA",$AD5131&amp;" Util"))</f>
        <v/>
      </c>
    </row>
    <row r="5132" ht="15.75" customHeight="1" s="42">
      <c r="A5132" s="41" t="n"/>
      <c r="G5132" s="38" t="n"/>
      <c r="H5132" s="38" t="n"/>
      <c r="I5132" s="38" t="n"/>
      <c r="J5132" s="38" t="n"/>
      <c r="K5132" s="38" t="n"/>
      <c r="L5132" s="38" t="n"/>
      <c r="N5132" s="36">
        <f>IF($B5132="","",IF($C5132="SUPERSTORE","Superstore","DH"))</f>
        <v/>
      </c>
      <c r="O5132" s="36">
        <f>IF($B5132="","",IFERROR(VLOOKUP($B5132,Mapping!$A:$C,2,0),"Not Mapped"))</f>
        <v/>
      </c>
      <c r="P5132" s="36">
        <f>IF($B5132="","",IFERROR(VLOOKUP($B5132,Mapping!$A:$C,3,0),"Not Mapped"))</f>
        <v/>
      </c>
      <c r="Q5132" s="36">
        <f>IF($B5132="","",IFERROR(VLOOKUP($O5132,Leaders!$A:$B,2,0),"Not Mapped"))</f>
        <v/>
      </c>
      <c r="R5132" s="36">
        <f>IF($B5132="","",IF(COUNTIF(Exclusions!$A:$A,$B5132)&gt;0,"Yes","No"))</f>
        <v/>
      </c>
      <c r="S5132" s="38">
        <f>IF($B5132="","",MIN(1,DAY($A5132)/IF($N5132="Superstore",Settings!$B$5,Settings!$B$4)))</f>
        <v/>
      </c>
      <c r="T5132" s="38">
        <f>IF(OR($B5132="",$G5132="",$S5132=0),"",$G5132/$S5132)</f>
        <v/>
      </c>
      <c r="U5132" s="36">
        <f>IF($T5132="","",IF($T5132&lt;Settings!$B$8,"Critical",IF($T5132&lt;Settings!$B$9,"Semi Critical","Non Critical")))</f>
        <v/>
      </c>
      <c r="V5132" s="28" t="n"/>
      <c r="Z5132">
        <f>IF($B5132="","",IFERROR(VLOOKUP($B5132,'Plan HC for CCA'!$A:$B,2,0),""))</f>
        <v/>
      </c>
      <c r="AA5132">
        <f>IF(OR($B5132="",$Z5132=""),"",IF(N($M5132)&lt;$Z5132,"Delta","No Delta"))</f>
        <v/>
      </c>
      <c r="AB5132">
        <f>IF(OR($B5132="",$Z5132=""),"",MAX(0,$Z5132-N($M5132)))</f>
        <v/>
      </c>
      <c r="AC5132" s="46">
        <f>IF($B5132="","",IFERROR(INDEX('CCA Util %'!$H:$H,MATCH($B5132,'CCA Util %'!$E:$E,0)),""))</f>
        <v/>
      </c>
      <c r="AD5132">
        <f>IF($B5132="","",IFERROR(INDEX('CCA Util %'!$G:$G,MATCH($B5132,'CCA Util %'!$E:$E,0)),""))</f>
        <v/>
      </c>
      <c r="AE5132">
        <f>IF(OR($B5132="",$U5132=""),"",$U5132&amp;" &amp; "&amp;IF(OR($AD5132="",$AD5132=0),"Util NA",$AD5132&amp;" Util"))</f>
        <v/>
      </c>
    </row>
    <row r="5133" ht="15.75" customHeight="1" s="42">
      <c r="A5133" s="41" t="n"/>
      <c r="G5133" s="38" t="n"/>
      <c r="H5133" s="38" t="n"/>
      <c r="I5133" s="38" t="n"/>
      <c r="J5133" s="38" t="n"/>
      <c r="K5133" s="38" t="n"/>
      <c r="L5133" s="38" t="n"/>
      <c r="N5133" s="36">
        <f>IF($B5133="","",IF($C5133="SUPERSTORE","Superstore","DH"))</f>
        <v/>
      </c>
      <c r="O5133" s="36">
        <f>IF($B5133="","",IFERROR(VLOOKUP($B5133,Mapping!$A:$C,2,0),"Not Mapped"))</f>
        <v/>
      </c>
      <c r="P5133" s="36">
        <f>IF($B5133="","",IFERROR(VLOOKUP($B5133,Mapping!$A:$C,3,0),"Not Mapped"))</f>
        <v/>
      </c>
      <c r="Q5133" s="36">
        <f>IF($B5133="","",IFERROR(VLOOKUP($O5133,Leaders!$A:$B,2,0),"Not Mapped"))</f>
        <v/>
      </c>
      <c r="R5133" s="36">
        <f>IF($B5133="","",IF(COUNTIF(Exclusions!$A:$A,$B5133)&gt;0,"Yes","No"))</f>
        <v/>
      </c>
      <c r="S5133" s="38">
        <f>IF($B5133="","",MIN(1,DAY($A5133)/IF($N5133="Superstore",Settings!$B$5,Settings!$B$4)))</f>
        <v/>
      </c>
      <c r="T5133" s="38">
        <f>IF(OR($B5133="",$G5133="",$S5133=0),"",$G5133/$S5133)</f>
        <v/>
      </c>
      <c r="U5133" s="36">
        <f>IF($T5133="","",IF($T5133&lt;Settings!$B$8,"Critical",IF($T5133&lt;Settings!$B$9,"Semi Critical","Non Critical")))</f>
        <v/>
      </c>
      <c r="V5133" s="28" t="n"/>
      <c r="Z5133">
        <f>IF($B5133="","",IFERROR(VLOOKUP($B5133,'Plan HC for CCA'!$A:$B,2,0),""))</f>
        <v/>
      </c>
      <c r="AA5133">
        <f>IF(OR($B5133="",$Z5133=""),"",IF(N($M5133)&lt;$Z5133,"Delta","No Delta"))</f>
        <v/>
      </c>
      <c r="AB5133">
        <f>IF(OR($B5133="",$Z5133=""),"",MAX(0,$Z5133-N($M5133)))</f>
        <v/>
      </c>
      <c r="AC5133" s="46">
        <f>IF($B5133="","",IFERROR(INDEX('CCA Util %'!$H:$H,MATCH($B5133,'CCA Util %'!$E:$E,0)),""))</f>
        <v/>
      </c>
      <c r="AD5133">
        <f>IF($B5133="","",IFERROR(INDEX('CCA Util %'!$G:$G,MATCH($B5133,'CCA Util %'!$E:$E,0)),""))</f>
        <v/>
      </c>
      <c r="AE5133">
        <f>IF(OR($B5133="",$U5133=""),"",$U5133&amp;" &amp; "&amp;IF(OR($AD5133="",$AD5133=0),"Util NA",$AD5133&amp;" Util"))</f>
        <v/>
      </c>
    </row>
    <row r="5134" ht="15.75" customHeight="1" s="42">
      <c r="A5134" s="41" t="n"/>
      <c r="G5134" s="38" t="n"/>
      <c r="H5134" s="38" t="n"/>
      <c r="I5134" s="38" t="n"/>
      <c r="J5134" s="38" t="n"/>
      <c r="K5134" s="38" t="n"/>
      <c r="L5134" s="38" t="n"/>
      <c r="N5134" s="36">
        <f>IF($B5134="","",IF($C5134="SUPERSTORE","Superstore","DH"))</f>
        <v/>
      </c>
      <c r="O5134" s="36">
        <f>IF($B5134="","",IFERROR(VLOOKUP($B5134,Mapping!$A:$C,2,0),"Not Mapped"))</f>
        <v/>
      </c>
      <c r="P5134" s="36">
        <f>IF($B5134="","",IFERROR(VLOOKUP($B5134,Mapping!$A:$C,3,0),"Not Mapped"))</f>
        <v/>
      </c>
      <c r="Q5134" s="36">
        <f>IF($B5134="","",IFERROR(VLOOKUP($O5134,Leaders!$A:$B,2,0),"Not Mapped"))</f>
        <v/>
      </c>
      <c r="R5134" s="36">
        <f>IF($B5134="","",IF(COUNTIF(Exclusions!$A:$A,$B5134)&gt;0,"Yes","No"))</f>
        <v/>
      </c>
      <c r="S5134" s="38">
        <f>IF($B5134="","",MIN(1,DAY($A5134)/IF($N5134="Superstore",Settings!$B$5,Settings!$B$4)))</f>
        <v/>
      </c>
      <c r="T5134" s="38">
        <f>IF(OR($B5134="",$G5134="",$S5134=0),"",$G5134/$S5134)</f>
        <v/>
      </c>
      <c r="U5134" s="36">
        <f>IF($T5134="","",IF($T5134&lt;Settings!$B$8,"Critical",IF($T5134&lt;Settings!$B$9,"Semi Critical","Non Critical")))</f>
        <v/>
      </c>
      <c r="V5134" s="28" t="n"/>
      <c r="Z5134">
        <f>IF($B5134="","",IFERROR(VLOOKUP($B5134,'Plan HC for CCA'!$A:$B,2,0),""))</f>
        <v/>
      </c>
      <c r="AA5134">
        <f>IF(OR($B5134="",$Z5134=""),"",IF(N($M5134)&lt;$Z5134,"Delta","No Delta"))</f>
        <v/>
      </c>
      <c r="AB5134">
        <f>IF(OR($B5134="",$Z5134=""),"",MAX(0,$Z5134-N($M5134)))</f>
        <v/>
      </c>
      <c r="AC5134" s="46">
        <f>IF($B5134="","",IFERROR(INDEX('CCA Util %'!$H:$H,MATCH($B5134,'CCA Util %'!$E:$E,0)),""))</f>
        <v/>
      </c>
      <c r="AD5134">
        <f>IF($B5134="","",IFERROR(INDEX('CCA Util %'!$G:$G,MATCH($B5134,'CCA Util %'!$E:$E,0)),""))</f>
        <v/>
      </c>
      <c r="AE5134">
        <f>IF(OR($B5134="",$U5134=""),"",$U5134&amp;" &amp; "&amp;IF(OR($AD5134="",$AD5134=0),"Util NA",$AD5134&amp;" Util"))</f>
        <v/>
      </c>
    </row>
    <row r="5135" ht="15.75" customHeight="1" s="42">
      <c r="A5135" s="41" t="n"/>
      <c r="G5135" s="38" t="n"/>
      <c r="H5135" s="38" t="n"/>
      <c r="I5135" s="38" t="n"/>
      <c r="J5135" s="38" t="n"/>
      <c r="K5135" s="38" t="n"/>
      <c r="L5135" s="38" t="n"/>
      <c r="N5135" s="36">
        <f>IF($B5135="","",IF($C5135="SUPERSTORE","Superstore","DH"))</f>
        <v/>
      </c>
      <c r="O5135" s="36">
        <f>IF($B5135="","",IFERROR(VLOOKUP($B5135,Mapping!$A:$C,2,0),"Not Mapped"))</f>
        <v/>
      </c>
      <c r="P5135" s="36">
        <f>IF($B5135="","",IFERROR(VLOOKUP($B5135,Mapping!$A:$C,3,0),"Not Mapped"))</f>
        <v/>
      </c>
      <c r="Q5135" s="36">
        <f>IF($B5135="","",IFERROR(VLOOKUP($O5135,Leaders!$A:$B,2,0),"Not Mapped"))</f>
        <v/>
      </c>
      <c r="R5135" s="36">
        <f>IF($B5135="","",IF(COUNTIF(Exclusions!$A:$A,$B5135)&gt;0,"Yes","No"))</f>
        <v/>
      </c>
      <c r="S5135" s="38">
        <f>IF($B5135="","",MIN(1,DAY($A5135)/IF($N5135="Superstore",Settings!$B$5,Settings!$B$4)))</f>
        <v/>
      </c>
      <c r="T5135" s="38">
        <f>IF(OR($B5135="",$G5135="",$S5135=0),"",$G5135/$S5135)</f>
        <v/>
      </c>
      <c r="U5135" s="36">
        <f>IF($T5135="","",IF($T5135&lt;Settings!$B$8,"Critical",IF($T5135&lt;Settings!$B$9,"Semi Critical","Non Critical")))</f>
        <v/>
      </c>
      <c r="V5135" s="28" t="n"/>
      <c r="Z5135">
        <f>IF($B5135="","",IFERROR(VLOOKUP($B5135,'Plan HC for CCA'!$A:$B,2,0),""))</f>
        <v/>
      </c>
      <c r="AA5135">
        <f>IF(OR($B5135="",$Z5135=""),"",IF(N($M5135)&lt;$Z5135,"Delta","No Delta"))</f>
        <v/>
      </c>
      <c r="AB5135">
        <f>IF(OR($B5135="",$Z5135=""),"",MAX(0,$Z5135-N($M5135)))</f>
        <v/>
      </c>
      <c r="AC5135" s="46">
        <f>IF($B5135="","",IFERROR(INDEX('CCA Util %'!$H:$H,MATCH($B5135,'CCA Util %'!$E:$E,0)),""))</f>
        <v/>
      </c>
      <c r="AD5135">
        <f>IF($B5135="","",IFERROR(INDEX('CCA Util %'!$G:$G,MATCH($B5135,'CCA Util %'!$E:$E,0)),""))</f>
        <v/>
      </c>
      <c r="AE5135">
        <f>IF(OR($B5135="",$U5135=""),"",$U5135&amp;" &amp; "&amp;IF(OR($AD5135="",$AD5135=0),"Util NA",$AD5135&amp;" Util"))</f>
        <v/>
      </c>
    </row>
    <row r="5136" ht="15.75" customHeight="1" s="42">
      <c r="A5136" s="41" t="n"/>
      <c r="G5136" s="38" t="n"/>
      <c r="H5136" s="38" t="n"/>
      <c r="I5136" s="38" t="n"/>
      <c r="J5136" s="38" t="n"/>
      <c r="K5136" s="38" t="n"/>
      <c r="L5136" s="38" t="n"/>
      <c r="N5136" s="36">
        <f>IF($B5136="","",IF($C5136="SUPERSTORE","Superstore","DH"))</f>
        <v/>
      </c>
      <c r="O5136" s="36">
        <f>IF($B5136="","",IFERROR(VLOOKUP($B5136,Mapping!$A:$C,2,0),"Not Mapped"))</f>
        <v/>
      </c>
      <c r="P5136" s="36">
        <f>IF($B5136="","",IFERROR(VLOOKUP($B5136,Mapping!$A:$C,3,0),"Not Mapped"))</f>
        <v/>
      </c>
      <c r="Q5136" s="36">
        <f>IF($B5136="","",IFERROR(VLOOKUP($O5136,Leaders!$A:$B,2,0),"Not Mapped"))</f>
        <v/>
      </c>
      <c r="R5136" s="36">
        <f>IF($B5136="","",IF(COUNTIF(Exclusions!$A:$A,$B5136)&gt;0,"Yes","No"))</f>
        <v/>
      </c>
      <c r="S5136" s="38">
        <f>IF($B5136="","",MIN(1,DAY($A5136)/IF($N5136="Superstore",Settings!$B$5,Settings!$B$4)))</f>
        <v/>
      </c>
      <c r="T5136" s="38">
        <f>IF(OR($B5136="",$G5136="",$S5136=0),"",$G5136/$S5136)</f>
        <v/>
      </c>
      <c r="U5136" s="36">
        <f>IF($T5136="","",IF($T5136&lt;Settings!$B$8,"Critical",IF($T5136&lt;Settings!$B$9,"Semi Critical","Non Critical")))</f>
        <v/>
      </c>
      <c r="V5136" s="28" t="n"/>
      <c r="Z5136">
        <f>IF($B5136="","",IFERROR(VLOOKUP($B5136,'Plan HC for CCA'!$A:$B,2,0),""))</f>
        <v/>
      </c>
      <c r="AA5136">
        <f>IF(OR($B5136="",$Z5136=""),"",IF(N($M5136)&lt;$Z5136,"Delta","No Delta"))</f>
        <v/>
      </c>
      <c r="AB5136">
        <f>IF(OR($B5136="",$Z5136=""),"",MAX(0,$Z5136-N($M5136)))</f>
        <v/>
      </c>
      <c r="AC5136" s="46">
        <f>IF($B5136="","",IFERROR(INDEX('CCA Util %'!$H:$H,MATCH($B5136,'CCA Util %'!$E:$E,0)),""))</f>
        <v/>
      </c>
      <c r="AD5136">
        <f>IF($B5136="","",IFERROR(INDEX('CCA Util %'!$G:$G,MATCH($B5136,'CCA Util %'!$E:$E,0)),""))</f>
        <v/>
      </c>
      <c r="AE5136">
        <f>IF(OR($B5136="",$U5136=""),"",$U5136&amp;" &amp; "&amp;IF(OR($AD5136="",$AD5136=0),"Util NA",$AD5136&amp;" Util"))</f>
        <v/>
      </c>
    </row>
    <row r="5137" ht="15.75" customHeight="1" s="42">
      <c r="A5137" s="41" t="n"/>
      <c r="G5137" s="38" t="n"/>
      <c r="H5137" s="38" t="n"/>
      <c r="I5137" s="38" t="n"/>
      <c r="J5137" s="38" t="n"/>
      <c r="K5137" s="38" t="n"/>
      <c r="L5137" s="38" t="n"/>
      <c r="N5137" s="36">
        <f>IF($B5137="","",IF($C5137="SUPERSTORE","Superstore","DH"))</f>
        <v/>
      </c>
      <c r="O5137" s="36">
        <f>IF($B5137="","",IFERROR(VLOOKUP($B5137,Mapping!$A:$C,2,0),"Not Mapped"))</f>
        <v/>
      </c>
      <c r="P5137" s="36">
        <f>IF($B5137="","",IFERROR(VLOOKUP($B5137,Mapping!$A:$C,3,0),"Not Mapped"))</f>
        <v/>
      </c>
      <c r="Q5137" s="36">
        <f>IF($B5137="","",IFERROR(VLOOKUP($O5137,Leaders!$A:$B,2,0),"Not Mapped"))</f>
        <v/>
      </c>
      <c r="R5137" s="36">
        <f>IF($B5137="","",IF(COUNTIF(Exclusions!$A:$A,$B5137)&gt;0,"Yes","No"))</f>
        <v/>
      </c>
      <c r="S5137" s="38">
        <f>IF($B5137="","",MIN(1,DAY($A5137)/IF($N5137="Superstore",Settings!$B$5,Settings!$B$4)))</f>
        <v/>
      </c>
      <c r="T5137" s="38">
        <f>IF(OR($B5137="",$G5137="",$S5137=0),"",$G5137/$S5137)</f>
        <v/>
      </c>
      <c r="U5137" s="36">
        <f>IF($T5137="","",IF($T5137&lt;Settings!$B$8,"Critical",IF($T5137&lt;Settings!$B$9,"Semi Critical","Non Critical")))</f>
        <v/>
      </c>
      <c r="V5137" s="28" t="n"/>
      <c r="Z5137">
        <f>IF($B5137="","",IFERROR(VLOOKUP($B5137,'Plan HC for CCA'!$A:$B,2,0),""))</f>
        <v/>
      </c>
      <c r="AA5137">
        <f>IF(OR($B5137="",$Z5137=""),"",IF(N($M5137)&lt;$Z5137,"Delta","No Delta"))</f>
        <v/>
      </c>
      <c r="AB5137">
        <f>IF(OR($B5137="",$Z5137=""),"",MAX(0,$Z5137-N($M5137)))</f>
        <v/>
      </c>
      <c r="AC5137" s="46">
        <f>IF($B5137="","",IFERROR(INDEX('CCA Util %'!$H:$H,MATCH($B5137,'CCA Util %'!$E:$E,0)),""))</f>
        <v/>
      </c>
      <c r="AD5137">
        <f>IF($B5137="","",IFERROR(INDEX('CCA Util %'!$G:$G,MATCH($B5137,'CCA Util %'!$E:$E,0)),""))</f>
        <v/>
      </c>
      <c r="AE5137">
        <f>IF(OR($B5137="",$U5137=""),"",$U5137&amp;" &amp; "&amp;IF(OR($AD5137="",$AD5137=0),"Util NA",$AD5137&amp;" Util"))</f>
        <v/>
      </c>
    </row>
    <row r="5138" ht="15.75" customHeight="1" s="42">
      <c r="A5138" s="41" t="n"/>
      <c r="G5138" s="38" t="n"/>
      <c r="H5138" s="38" t="n"/>
      <c r="I5138" s="38" t="n"/>
      <c r="J5138" s="38" t="n"/>
      <c r="K5138" s="38" t="n"/>
      <c r="L5138" s="38" t="n"/>
      <c r="N5138" s="36">
        <f>IF($B5138="","",IF($C5138="SUPERSTORE","Superstore","DH"))</f>
        <v/>
      </c>
      <c r="O5138" s="36">
        <f>IF($B5138="","",IFERROR(VLOOKUP($B5138,Mapping!$A:$C,2,0),"Not Mapped"))</f>
        <v/>
      </c>
      <c r="P5138" s="36">
        <f>IF($B5138="","",IFERROR(VLOOKUP($B5138,Mapping!$A:$C,3,0),"Not Mapped"))</f>
        <v/>
      </c>
      <c r="Q5138" s="36">
        <f>IF($B5138="","",IFERROR(VLOOKUP($O5138,Leaders!$A:$B,2,0),"Not Mapped"))</f>
        <v/>
      </c>
      <c r="R5138" s="36">
        <f>IF($B5138="","",IF(COUNTIF(Exclusions!$A:$A,$B5138)&gt;0,"Yes","No"))</f>
        <v/>
      </c>
      <c r="S5138" s="38">
        <f>IF($B5138="","",MIN(1,DAY($A5138)/IF($N5138="Superstore",Settings!$B$5,Settings!$B$4)))</f>
        <v/>
      </c>
      <c r="T5138" s="38">
        <f>IF(OR($B5138="",$G5138="",$S5138=0),"",$G5138/$S5138)</f>
        <v/>
      </c>
      <c r="U5138" s="36">
        <f>IF($T5138="","",IF($T5138&lt;Settings!$B$8,"Critical",IF($T5138&lt;Settings!$B$9,"Semi Critical","Non Critical")))</f>
        <v/>
      </c>
      <c r="V5138" s="28" t="n"/>
      <c r="Z5138">
        <f>IF($B5138="","",IFERROR(VLOOKUP($B5138,'Plan HC for CCA'!$A:$B,2,0),""))</f>
        <v/>
      </c>
      <c r="AA5138">
        <f>IF(OR($B5138="",$Z5138=""),"",IF(N($M5138)&lt;$Z5138,"Delta","No Delta"))</f>
        <v/>
      </c>
      <c r="AB5138">
        <f>IF(OR($B5138="",$Z5138=""),"",MAX(0,$Z5138-N($M5138)))</f>
        <v/>
      </c>
      <c r="AC5138" s="46">
        <f>IF($B5138="","",IFERROR(INDEX('CCA Util %'!$H:$H,MATCH($B5138,'CCA Util %'!$E:$E,0)),""))</f>
        <v/>
      </c>
      <c r="AD5138">
        <f>IF($B5138="","",IFERROR(INDEX('CCA Util %'!$G:$G,MATCH($B5138,'CCA Util %'!$E:$E,0)),""))</f>
        <v/>
      </c>
      <c r="AE5138">
        <f>IF(OR($B5138="",$U5138=""),"",$U5138&amp;" &amp; "&amp;IF(OR($AD5138="",$AD5138=0),"Util NA",$AD5138&amp;" Util"))</f>
        <v/>
      </c>
    </row>
    <row r="5139" ht="15.75" customHeight="1" s="42">
      <c r="A5139" s="41" t="n"/>
      <c r="G5139" s="38" t="n"/>
      <c r="H5139" s="38" t="n"/>
      <c r="I5139" s="38" t="n"/>
      <c r="J5139" s="38" t="n"/>
      <c r="K5139" s="38" t="n"/>
      <c r="L5139" s="38" t="n"/>
      <c r="N5139" s="36">
        <f>IF($B5139="","",IF($C5139="SUPERSTORE","Superstore","DH"))</f>
        <v/>
      </c>
      <c r="O5139" s="36">
        <f>IF($B5139="","",IFERROR(VLOOKUP($B5139,Mapping!$A:$C,2,0),"Not Mapped"))</f>
        <v/>
      </c>
      <c r="P5139" s="36">
        <f>IF($B5139="","",IFERROR(VLOOKUP($B5139,Mapping!$A:$C,3,0),"Not Mapped"))</f>
        <v/>
      </c>
      <c r="Q5139" s="36">
        <f>IF($B5139="","",IFERROR(VLOOKUP($O5139,Leaders!$A:$B,2,0),"Not Mapped"))</f>
        <v/>
      </c>
      <c r="R5139" s="36">
        <f>IF($B5139="","",IF(COUNTIF(Exclusions!$A:$A,$B5139)&gt;0,"Yes","No"))</f>
        <v/>
      </c>
      <c r="S5139" s="38">
        <f>IF($B5139="","",MIN(1,DAY($A5139)/IF($N5139="Superstore",Settings!$B$5,Settings!$B$4)))</f>
        <v/>
      </c>
      <c r="T5139" s="38">
        <f>IF(OR($B5139="",$G5139="",$S5139=0),"",$G5139/$S5139)</f>
        <v/>
      </c>
      <c r="U5139" s="36">
        <f>IF($T5139="","",IF($T5139&lt;Settings!$B$8,"Critical",IF($T5139&lt;Settings!$B$9,"Semi Critical","Non Critical")))</f>
        <v/>
      </c>
      <c r="V5139" s="28" t="n"/>
      <c r="Z5139">
        <f>IF($B5139="","",IFERROR(VLOOKUP($B5139,'Plan HC for CCA'!$A:$B,2,0),""))</f>
        <v/>
      </c>
      <c r="AA5139">
        <f>IF(OR($B5139="",$Z5139=""),"",IF(N($M5139)&lt;$Z5139,"Delta","No Delta"))</f>
        <v/>
      </c>
      <c r="AB5139">
        <f>IF(OR($B5139="",$Z5139=""),"",MAX(0,$Z5139-N($M5139)))</f>
        <v/>
      </c>
      <c r="AC5139" s="46">
        <f>IF($B5139="","",IFERROR(INDEX('CCA Util %'!$H:$H,MATCH($B5139,'CCA Util %'!$E:$E,0)),""))</f>
        <v/>
      </c>
      <c r="AD5139">
        <f>IF($B5139="","",IFERROR(INDEX('CCA Util %'!$G:$G,MATCH($B5139,'CCA Util %'!$E:$E,0)),""))</f>
        <v/>
      </c>
      <c r="AE5139">
        <f>IF(OR($B5139="",$U5139=""),"",$U5139&amp;" &amp; "&amp;IF(OR($AD5139="",$AD5139=0),"Util NA",$AD5139&amp;" Util"))</f>
        <v/>
      </c>
    </row>
    <row r="5140" ht="15.75" customHeight="1" s="42">
      <c r="A5140" s="41" t="n"/>
      <c r="G5140" s="38" t="n"/>
      <c r="H5140" s="38" t="n"/>
      <c r="I5140" s="38" t="n"/>
      <c r="J5140" s="38" t="n"/>
      <c r="K5140" s="38" t="n"/>
      <c r="L5140" s="38" t="n"/>
      <c r="N5140" s="36">
        <f>IF($B5140="","",IF($C5140="SUPERSTORE","Superstore","DH"))</f>
        <v/>
      </c>
      <c r="O5140" s="36">
        <f>IF($B5140="","",IFERROR(VLOOKUP($B5140,Mapping!$A:$C,2,0),"Not Mapped"))</f>
        <v/>
      </c>
      <c r="P5140" s="36">
        <f>IF($B5140="","",IFERROR(VLOOKUP($B5140,Mapping!$A:$C,3,0),"Not Mapped"))</f>
        <v/>
      </c>
      <c r="Q5140" s="36">
        <f>IF($B5140="","",IFERROR(VLOOKUP($O5140,Leaders!$A:$B,2,0),"Not Mapped"))</f>
        <v/>
      </c>
      <c r="R5140" s="36">
        <f>IF($B5140="","",IF(COUNTIF(Exclusions!$A:$A,$B5140)&gt;0,"Yes","No"))</f>
        <v/>
      </c>
      <c r="S5140" s="38">
        <f>IF($B5140="","",MIN(1,DAY($A5140)/IF($N5140="Superstore",Settings!$B$5,Settings!$B$4)))</f>
        <v/>
      </c>
      <c r="T5140" s="38">
        <f>IF(OR($B5140="",$G5140="",$S5140=0),"",$G5140/$S5140)</f>
        <v/>
      </c>
      <c r="U5140" s="36">
        <f>IF($T5140="","",IF($T5140&lt;Settings!$B$8,"Critical",IF($T5140&lt;Settings!$B$9,"Semi Critical","Non Critical")))</f>
        <v/>
      </c>
      <c r="V5140" s="28" t="n"/>
      <c r="Z5140">
        <f>IF($B5140="","",IFERROR(VLOOKUP($B5140,'Plan HC for CCA'!$A:$B,2,0),""))</f>
        <v/>
      </c>
      <c r="AA5140">
        <f>IF(OR($B5140="",$Z5140=""),"",IF(N($M5140)&lt;$Z5140,"Delta","No Delta"))</f>
        <v/>
      </c>
      <c r="AB5140">
        <f>IF(OR($B5140="",$Z5140=""),"",MAX(0,$Z5140-N($M5140)))</f>
        <v/>
      </c>
      <c r="AC5140" s="46">
        <f>IF($B5140="","",IFERROR(INDEX('CCA Util %'!$H:$H,MATCH($B5140,'CCA Util %'!$E:$E,0)),""))</f>
        <v/>
      </c>
      <c r="AD5140">
        <f>IF($B5140="","",IFERROR(INDEX('CCA Util %'!$G:$G,MATCH($B5140,'CCA Util %'!$E:$E,0)),""))</f>
        <v/>
      </c>
      <c r="AE5140">
        <f>IF(OR($B5140="",$U5140=""),"",$U5140&amp;" &amp; "&amp;IF(OR($AD5140="",$AD5140=0),"Util NA",$AD5140&amp;" Util"))</f>
        <v/>
      </c>
    </row>
    <row r="5141" ht="15.75" customHeight="1" s="42">
      <c r="A5141" s="41" t="n"/>
      <c r="G5141" s="38" t="n"/>
      <c r="H5141" s="38" t="n"/>
      <c r="I5141" s="38" t="n"/>
      <c r="J5141" s="38" t="n"/>
      <c r="K5141" s="38" t="n"/>
      <c r="L5141" s="38" t="n"/>
      <c r="N5141" s="36">
        <f>IF($B5141="","",IF($C5141="SUPERSTORE","Superstore","DH"))</f>
        <v/>
      </c>
      <c r="O5141" s="36">
        <f>IF($B5141="","",IFERROR(VLOOKUP($B5141,Mapping!$A:$C,2,0),"Not Mapped"))</f>
        <v/>
      </c>
      <c r="P5141" s="36">
        <f>IF($B5141="","",IFERROR(VLOOKUP($B5141,Mapping!$A:$C,3,0),"Not Mapped"))</f>
        <v/>
      </c>
      <c r="Q5141" s="36">
        <f>IF($B5141="","",IFERROR(VLOOKUP($O5141,Leaders!$A:$B,2,0),"Not Mapped"))</f>
        <v/>
      </c>
      <c r="R5141" s="36">
        <f>IF($B5141="","",IF(COUNTIF(Exclusions!$A:$A,$B5141)&gt;0,"Yes","No"))</f>
        <v/>
      </c>
      <c r="S5141" s="38">
        <f>IF($B5141="","",MIN(1,DAY($A5141)/IF($N5141="Superstore",Settings!$B$5,Settings!$B$4)))</f>
        <v/>
      </c>
      <c r="T5141" s="38">
        <f>IF(OR($B5141="",$G5141="",$S5141=0),"",$G5141/$S5141)</f>
        <v/>
      </c>
      <c r="U5141" s="36">
        <f>IF($T5141="","",IF($T5141&lt;Settings!$B$8,"Critical",IF($T5141&lt;Settings!$B$9,"Semi Critical","Non Critical")))</f>
        <v/>
      </c>
      <c r="V5141" s="28" t="n"/>
      <c r="Z5141">
        <f>IF($B5141="","",IFERROR(VLOOKUP($B5141,'Plan HC for CCA'!$A:$B,2,0),""))</f>
        <v/>
      </c>
      <c r="AA5141">
        <f>IF(OR($B5141="",$Z5141=""),"",IF(N($M5141)&lt;$Z5141,"Delta","No Delta"))</f>
        <v/>
      </c>
      <c r="AB5141">
        <f>IF(OR($B5141="",$Z5141=""),"",MAX(0,$Z5141-N($M5141)))</f>
        <v/>
      </c>
      <c r="AC5141" s="46">
        <f>IF($B5141="","",IFERROR(INDEX('CCA Util %'!$H:$H,MATCH($B5141,'CCA Util %'!$E:$E,0)),""))</f>
        <v/>
      </c>
      <c r="AD5141">
        <f>IF($B5141="","",IFERROR(INDEX('CCA Util %'!$G:$G,MATCH($B5141,'CCA Util %'!$E:$E,0)),""))</f>
        <v/>
      </c>
      <c r="AE5141">
        <f>IF(OR($B5141="",$U5141=""),"",$U5141&amp;" &amp; "&amp;IF(OR($AD5141="",$AD5141=0),"Util NA",$AD5141&amp;" Util"))</f>
        <v/>
      </c>
    </row>
    <row r="5142" ht="15.75" customHeight="1" s="42">
      <c r="A5142" s="41" t="n"/>
      <c r="G5142" s="38" t="n"/>
      <c r="H5142" s="38" t="n"/>
      <c r="I5142" s="38" t="n"/>
      <c r="J5142" s="38" t="n"/>
      <c r="K5142" s="38" t="n"/>
      <c r="L5142" s="38" t="n"/>
      <c r="N5142" s="36">
        <f>IF($B5142="","",IF($C5142="SUPERSTORE","Superstore","DH"))</f>
        <v/>
      </c>
      <c r="O5142" s="36">
        <f>IF($B5142="","",IFERROR(VLOOKUP($B5142,Mapping!$A:$C,2,0),"Not Mapped"))</f>
        <v/>
      </c>
      <c r="P5142" s="36">
        <f>IF($B5142="","",IFERROR(VLOOKUP($B5142,Mapping!$A:$C,3,0),"Not Mapped"))</f>
        <v/>
      </c>
      <c r="Q5142" s="36">
        <f>IF($B5142="","",IFERROR(VLOOKUP($O5142,Leaders!$A:$B,2,0),"Not Mapped"))</f>
        <v/>
      </c>
      <c r="R5142" s="36">
        <f>IF($B5142="","",IF(COUNTIF(Exclusions!$A:$A,$B5142)&gt;0,"Yes","No"))</f>
        <v/>
      </c>
      <c r="S5142" s="38">
        <f>IF($B5142="","",MIN(1,DAY($A5142)/IF($N5142="Superstore",Settings!$B$5,Settings!$B$4)))</f>
        <v/>
      </c>
      <c r="T5142" s="38">
        <f>IF(OR($B5142="",$G5142="",$S5142=0),"",$G5142/$S5142)</f>
        <v/>
      </c>
      <c r="U5142" s="36">
        <f>IF($T5142="","",IF($T5142&lt;Settings!$B$8,"Critical",IF($T5142&lt;Settings!$B$9,"Semi Critical","Non Critical")))</f>
        <v/>
      </c>
      <c r="V5142" s="28" t="n"/>
      <c r="Z5142">
        <f>IF($B5142="","",IFERROR(VLOOKUP($B5142,'Plan HC for CCA'!$A:$B,2,0),""))</f>
        <v/>
      </c>
      <c r="AA5142">
        <f>IF(OR($B5142="",$Z5142=""),"",IF(N($M5142)&lt;$Z5142,"Delta","No Delta"))</f>
        <v/>
      </c>
      <c r="AB5142">
        <f>IF(OR($B5142="",$Z5142=""),"",MAX(0,$Z5142-N($M5142)))</f>
        <v/>
      </c>
      <c r="AC5142" s="46">
        <f>IF($B5142="","",IFERROR(INDEX('CCA Util %'!$H:$H,MATCH($B5142,'CCA Util %'!$E:$E,0)),""))</f>
        <v/>
      </c>
      <c r="AD5142">
        <f>IF($B5142="","",IFERROR(INDEX('CCA Util %'!$G:$G,MATCH($B5142,'CCA Util %'!$E:$E,0)),""))</f>
        <v/>
      </c>
      <c r="AE5142">
        <f>IF(OR($B5142="",$U5142=""),"",$U5142&amp;" &amp; "&amp;IF(OR($AD5142="",$AD5142=0),"Util NA",$AD5142&amp;" Util"))</f>
        <v/>
      </c>
    </row>
    <row r="5143" ht="15.75" customHeight="1" s="42">
      <c r="A5143" s="41" t="n"/>
      <c r="G5143" s="38" t="n"/>
      <c r="H5143" s="38" t="n"/>
      <c r="I5143" s="38" t="n"/>
      <c r="J5143" s="38" t="n"/>
      <c r="K5143" s="38" t="n"/>
      <c r="L5143" s="38" t="n"/>
      <c r="N5143" s="36">
        <f>IF($B5143="","",IF($C5143="SUPERSTORE","Superstore","DH"))</f>
        <v/>
      </c>
      <c r="O5143" s="36">
        <f>IF($B5143="","",IFERROR(VLOOKUP($B5143,Mapping!$A:$C,2,0),"Not Mapped"))</f>
        <v/>
      </c>
      <c r="P5143" s="36">
        <f>IF($B5143="","",IFERROR(VLOOKUP($B5143,Mapping!$A:$C,3,0),"Not Mapped"))</f>
        <v/>
      </c>
      <c r="Q5143" s="36">
        <f>IF($B5143="","",IFERROR(VLOOKUP($O5143,Leaders!$A:$B,2,0),"Not Mapped"))</f>
        <v/>
      </c>
      <c r="R5143" s="36">
        <f>IF($B5143="","",IF(COUNTIF(Exclusions!$A:$A,$B5143)&gt;0,"Yes","No"))</f>
        <v/>
      </c>
      <c r="S5143" s="38">
        <f>IF($B5143="","",MIN(1,DAY($A5143)/IF($N5143="Superstore",Settings!$B$5,Settings!$B$4)))</f>
        <v/>
      </c>
      <c r="T5143" s="38">
        <f>IF(OR($B5143="",$G5143="",$S5143=0),"",$G5143/$S5143)</f>
        <v/>
      </c>
      <c r="U5143" s="36">
        <f>IF($T5143="","",IF($T5143&lt;Settings!$B$8,"Critical",IF($T5143&lt;Settings!$B$9,"Semi Critical","Non Critical")))</f>
        <v/>
      </c>
      <c r="V5143" s="28" t="n"/>
      <c r="Z5143">
        <f>IF($B5143="","",IFERROR(VLOOKUP($B5143,'Plan HC for CCA'!$A:$B,2,0),""))</f>
        <v/>
      </c>
      <c r="AA5143">
        <f>IF(OR($B5143="",$Z5143=""),"",IF(N($M5143)&lt;$Z5143,"Delta","No Delta"))</f>
        <v/>
      </c>
      <c r="AB5143">
        <f>IF(OR($B5143="",$Z5143=""),"",MAX(0,$Z5143-N($M5143)))</f>
        <v/>
      </c>
      <c r="AC5143" s="46">
        <f>IF($B5143="","",IFERROR(INDEX('CCA Util %'!$H:$H,MATCH($B5143,'CCA Util %'!$E:$E,0)),""))</f>
        <v/>
      </c>
      <c r="AD5143">
        <f>IF($B5143="","",IFERROR(INDEX('CCA Util %'!$G:$G,MATCH($B5143,'CCA Util %'!$E:$E,0)),""))</f>
        <v/>
      </c>
      <c r="AE5143">
        <f>IF(OR($B5143="",$U5143=""),"",$U5143&amp;" &amp; "&amp;IF(OR($AD5143="",$AD5143=0),"Util NA",$AD5143&amp;" Util"))</f>
        <v/>
      </c>
    </row>
    <row r="5144" ht="15.75" customHeight="1" s="42">
      <c r="A5144" s="41" t="n"/>
      <c r="G5144" s="38" t="n"/>
      <c r="H5144" s="38" t="n"/>
      <c r="I5144" s="38" t="n"/>
      <c r="J5144" s="38" t="n"/>
      <c r="K5144" s="38" t="n"/>
      <c r="L5144" s="38" t="n"/>
      <c r="N5144" s="36">
        <f>IF($B5144="","",IF($C5144="SUPERSTORE","Superstore","DH"))</f>
        <v/>
      </c>
      <c r="O5144" s="36">
        <f>IF($B5144="","",IFERROR(VLOOKUP($B5144,Mapping!$A:$C,2,0),"Not Mapped"))</f>
        <v/>
      </c>
      <c r="P5144" s="36">
        <f>IF($B5144="","",IFERROR(VLOOKUP($B5144,Mapping!$A:$C,3,0),"Not Mapped"))</f>
        <v/>
      </c>
      <c r="Q5144" s="36">
        <f>IF($B5144="","",IFERROR(VLOOKUP($O5144,Leaders!$A:$B,2,0),"Not Mapped"))</f>
        <v/>
      </c>
      <c r="R5144" s="36">
        <f>IF($B5144="","",IF(COUNTIF(Exclusions!$A:$A,$B5144)&gt;0,"Yes","No"))</f>
        <v/>
      </c>
      <c r="S5144" s="38">
        <f>IF($B5144="","",MIN(1,DAY($A5144)/IF($N5144="Superstore",Settings!$B$5,Settings!$B$4)))</f>
        <v/>
      </c>
      <c r="T5144" s="38">
        <f>IF(OR($B5144="",$G5144="",$S5144=0),"",$G5144/$S5144)</f>
        <v/>
      </c>
      <c r="U5144" s="36">
        <f>IF($T5144="","",IF($T5144&lt;Settings!$B$8,"Critical",IF($T5144&lt;Settings!$B$9,"Semi Critical","Non Critical")))</f>
        <v/>
      </c>
      <c r="V5144" s="28" t="n"/>
      <c r="Z5144">
        <f>IF($B5144="","",IFERROR(VLOOKUP($B5144,'Plan HC for CCA'!$A:$B,2,0),""))</f>
        <v/>
      </c>
      <c r="AA5144">
        <f>IF(OR($B5144="",$Z5144=""),"",IF(N($M5144)&lt;$Z5144,"Delta","No Delta"))</f>
        <v/>
      </c>
      <c r="AB5144">
        <f>IF(OR($B5144="",$Z5144=""),"",MAX(0,$Z5144-N($M5144)))</f>
        <v/>
      </c>
      <c r="AC5144" s="46">
        <f>IF($B5144="","",IFERROR(INDEX('CCA Util %'!$H:$H,MATCH($B5144,'CCA Util %'!$E:$E,0)),""))</f>
        <v/>
      </c>
      <c r="AD5144">
        <f>IF($B5144="","",IFERROR(INDEX('CCA Util %'!$G:$G,MATCH($B5144,'CCA Util %'!$E:$E,0)),""))</f>
        <v/>
      </c>
      <c r="AE5144">
        <f>IF(OR($B5144="",$U5144=""),"",$U5144&amp;" &amp; "&amp;IF(OR($AD5144="",$AD5144=0),"Util NA",$AD5144&amp;" Util"))</f>
        <v/>
      </c>
    </row>
    <row r="5145" ht="15.75" customHeight="1" s="42">
      <c r="A5145" s="41" t="n"/>
      <c r="G5145" s="38" t="n"/>
      <c r="H5145" s="38" t="n"/>
      <c r="I5145" s="38" t="n"/>
      <c r="J5145" s="38" t="n"/>
      <c r="K5145" s="38" t="n"/>
      <c r="L5145" s="38" t="n"/>
      <c r="N5145" s="36">
        <f>IF($B5145="","",IF($C5145="SUPERSTORE","Superstore","DH"))</f>
        <v/>
      </c>
      <c r="O5145" s="36">
        <f>IF($B5145="","",IFERROR(VLOOKUP($B5145,Mapping!$A:$C,2,0),"Not Mapped"))</f>
        <v/>
      </c>
      <c r="P5145" s="36">
        <f>IF($B5145="","",IFERROR(VLOOKUP($B5145,Mapping!$A:$C,3,0),"Not Mapped"))</f>
        <v/>
      </c>
      <c r="Q5145" s="36">
        <f>IF($B5145="","",IFERROR(VLOOKUP($O5145,Leaders!$A:$B,2,0),"Not Mapped"))</f>
        <v/>
      </c>
      <c r="R5145" s="36">
        <f>IF($B5145="","",IF(COUNTIF(Exclusions!$A:$A,$B5145)&gt;0,"Yes","No"))</f>
        <v/>
      </c>
      <c r="S5145" s="38">
        <f>IF($B5145="","",MIN(1,DAY($A5145)/IF($N5145="Superstore",Settings!$B$5,Settings!$B$4)))</f>
        <v/>
      </c>
      <c r="T5145" s="38">
        <f>IF(OR($B5145="",$G5145="",$S5145=0),"",$G5145/$S5145)</f>
        <v/>
      </c>
      <c r="U5145" s="36">
        <f>IF($T5145="","",IF($T5145&lt;Settings!$B$8,"Critical",IF($T5145&lt;Settings!$B$9,"Semi Critical","Non Critical")))</f>
        <v/>
      </c>
      <c r="V5145" s="28" t="n"/>
      <c r="Z5145">
        <f>IF($B5145="","",IFERROR(VLOOKUP($B5145,'Plan HC for CCA'!$A:$B,2,0),""))</f>
        <v/>
      </c>
      <c r="AA5145">
        <f>IF(OR($B5145="",$Z5145=""),"",IF(N($M5145)&lt;$Z5145,"Delta","No Delta"))</f>
        <v/>
      </c>
      <c r="AB5145">
        <f>IF(OR($B5145="",$Z5145=""),"",MAX(0,$Z5145-N($M5145)))</f>
        <v/>
      </c>
      <c r="AC5145" s="46">
        <f>IF($B5145="","",IFERROR(INDEX('CCA Util %'!$H:$H,MATCH($B5145,'CCA Util %'!$E:$E,0)),""))</f>
        <v/>
      </c>
      <c r="AD5145">
        <f>IF($B5145="","",IFERROR(INDEX('CCA Util %'!$G:$G,MATCH($B5145,'CCA Util %'!$E:$E,0)),""))</f>
        <v/>
      </c>
      <c r="AE5145">
        <f>IF(OR($B5145="",$U5145=""),"",$U5145&amp;" &amp; "&amp;IF(OR($AD5145="",$AD5145=0),"Util NA",$AD5145&amp;" Util"))</f>
        <v/>
      </c>
    </row>
    <row r="5146" ht="15.75" customHeight="1" s="42">
      <c r="A5146" s="41" t="n"/>
      <c r="G5146" s="38" t="n"/>
      <c r="H5146" s="38" t="n"/>
      <c r="I5146" s="38" t="n"/>
      <c r="J5146" s="38" t="n"/>
      <c r="K5146" s="38" t="n"/>
      <c r="L5146" s="38" t="n"/>
      <c r="N5146" s="36">
        <f>IF($B5146="","",IF($C5146="SUPERSTORE","Superstore","DH"))</f>
        <v/>
      </c>
      <c r="O5146" s="36">
        <f>IF($B5146="","",IFERROR(VLOOKUP($B5146,Mapping!$A:$C,2,0),"Not Mapped"))</f>
        <v/>
      </c>
      <c r="P5146" s="36">
        <f>IF($B5146="","",IFERROR(VLOOKUP($B5146,Mapping!$A:$C,3,0),"Not Mapped"))</f>
        <v/>
      </c>
      <c r="Q5146" s="36">
        <f>IF($B5146="","",IFERROR(VLOOKUP($O5146,Leaders!$A:$B,2,0),"Not Mapped"))</f>
        <v/>
      </c>
      <c r="R5146" s="36">
        <f>IF($B5146="","",IF(COUNTIF(Exclusions!$A:$A,$B5146)&gt;0,"Yes","No"))</f>
        <v/>
      </c>
      <c r="S5146" s="38">
        <f>IF($B5146="","",MIN(1,DAY($A5146)/IF($N5146="Superstore",Settings!$B$5,Settings!$B$4)))</f>
        <v/>
      </c>
      <c r="T5146" s="38">
        <f>IF(OR($B5146="",$G5146="",$S5146=0),"",$G5146/$S5146)</f>
        <v/>
      </c>
      <c r="U5146" s="36">
        <f>IF($T5146="","",IF($T5146&lt;Settings!$B$8,"Critical",IF($T5146&lt;Settings!$B$9,"Semi Critical","Non Critical")))</f>
        <v/>
      </c>
      <c r="V5146" s="28" t="n"/>
      <c r="Z5146">
        <f>IF($B5146="","",IFERROR(VLOOKUP($B5146,'Plan HC for CCA'!$A:$B,2,0),""))</f>
        <v/>
      </c>
      <c r="AA5146">
        <f>IF(OR($B5146="",$Z5146=""),"",IF(N($M5146)&lt;$Z5146,"Delta","No Delta"))</f>
        <v/>
      </c>
      <c r="AB5146">
        <f>IF(OR($B5146="",$Z5146=""),"",MAX(0,$Z5146-N($M5146)))</f>
        <v/>
      </c>
      <c r="AC5146" s="46">
        <f>IF($B5146="","",IFERROR(INDEX('CCA Util %'!$H:$H,MATCH($B5146,'CCA Util %'!$E:$E,0)),""))</f>
        <v/>
      </c>
      <c r="AD5146">
        <f>IF($B5146="","",IFERROR(INDEX('CCA Util %'!$G:$G,MATCH($B5146,'CCA Util %'!$E:$E,0)),""))</f>
        <v/>
      </c>
      <c r="AE5146">
        <f>IF(OR($B5146="",$U5146=""),"",$U5146&amp;" &amp; "&amp;IF(OR($AD5146="",$AD5146=0),"Util NA",$AD5146&amp;" Util"))</f>
        <v/>
      </c>
    </row>
    <row r="5147" ht="15.75" customHeight="1" s="42">
      <c r="A5147" s="41" t="n"/>
      <c r="G5147" s="38" t="n"/>
      <c r="H5147" s="38" t="n"/>
      <c r="I5147" s="38" t="n"/>
      <c r="J5147" s="38" t="n"/>
      <c r="K5147" s="38" t="n"/>
      <c r="L5147" s="38" t="n"/>
      <c r="N5147" s="36">
        <f>IF($B5147="","",IF($C5147="SUPERSTORE","Superstore","DH"))</f>
        <v/>
      </c>
      <c r="O5147" s="36">
        <f>IF($B5147="","",IFERROR(VLOOKUP($B5147,Mapping!$A:$C,2,0),"Not Mapped"))</f>
        <v/>
      </c>
      <c r="P5147" s="36">
        <f>IF($B5147="","",IFERROR(VLOOKUP($B5147,Mapping!$A:$C,3,0),"Not Mapped"))</f>
        <v/>
      </c>
      <c r="Q5147" s="36">
        <f>IF($B5147="","",IFERROR(VLOOKUP($O5147,Leaders!$A:$B,2,0),"Not Mapped"))</f>
        <v/>
      </c>
      <c r="R5147" s="36">
        <f>IF($B5147="","",IF(COUNTIF(Exclusions!$A:$A,$B5147)&gt;0,"Yes","No"))</f>
        <v/>
      </c>
      <c r="S5147" s="38">
        <f>IF($B5147="","",MIN(1,DAY($A5147)/IF($N5147="Superstore",Settings!$B$5,Settings!$B$4)))</f>
        <v/>
      </c>
      <c r="T5147" s="38">
        <f>IF(OR($B5147="",$G5147="",$S5147=0),"",$G5147/$S5147)</f>
        <v/>
      </c>
      <c r="U5147" s="36">
        <f>IF($T5147="","",IF($T5147&lt;Settings!$B$8,"Critical",IF($T5147&lt;Settings!$B$9,"Semi Critical","Non Critical")))</f>
        <v/>
      </c>
      <c r="V5147" s="28" t="n"/>
      <c r="Z5147">
        <f>IF($B5147="","",IFERROR(VLOOKUP($B5147,'Plan HC for CCA'!$A:$B,2,0),""))</f>
        <v/>
      </c>
      <c r="AA5147">
        <f>IF(OR($B5147="",$Z5147=""),"",IF(N($M5147)&lt;$Z5147,"Delta","No Delta"))</f>
        <v/>
      </c>
      <c r="AB5147">
        <f>IF(OR($B5147="",$Z5147=""),"",MAX(0,$Z5147-N($M5147)))</f>
        <v/>
      </c>
      <c r="AC5147" s="46">
        <f>IF($B5147="","",IFERROR(INDEX('CCA Util %'!$H:$H,MATCH($B5147,'CCA Util %'!$E:$E,0)),""))</f>
        <v/>
      </c>
      <c r="AD5147">
        <f>IF($B5147="","",IFERROR(INDEX('CCA Util %'!$G:$G,MATCH($B5147,'CCA Util %'!$E:$E,0)),""))</f>
        <v/>
      </c>
      <c r="AE5147">
        <f>IF(OR($B5147="",$U5147=""),"",$U5147&amp;" &amp; "&amp;IF(OR($AD5147="",$AD5147=0),"Util NA",$AD5147&amp;" Util"))</f>
        <v/>
      </c>
    </row>
    <row r="5148" ht="15.75" customHeight="1" s="42">
      <c r="A5148" s="41" t="n"/>
      <c r="G5148" s="38" t="n"/>
      <c r="H5148" s="38" t="n"/>
      <c r="I5148" s="38" t="n"/>
      <c r="J5148" s="38" t="n"/>
      <c r="K5148" s="38" t="n"/>
      <c r="L5148" s="38" t="n"/>
      <c r="N5148" s="36">
        <f>IF($B5148="","",IF($C5148="SUPERSTORE","Superstore","DH"))</f>
        <v/>
      </c>
      <c r="O5148" s="36">
        <f>IF($B5148="","",IFERROR(VLOOKUP($B5148,Mapping!$A:$C,2,0),"Not Mapped"))</f>
        <v/>
      </c>
      <c r="P5148" s="36">
        <f>IF($B5148="","",IFERROR(VLOOKUP($B5148,Mapping!$A:$C,3,0),"Not Mapped"))</f>
        <v/>
      </c>
      <c r="Q5148" s="36">
        <f>IF($B5148="","",IFERROR(VLOOKUP($O5148,Leaders!$A:$B,2,0),"Not Mapped"))</f>
        <v/>
      </c>
      <c r="R5148" s="36">
        <f>IF($B5148="","",IF(COUNTIF(Exclusions!$A:$A,$B5148)&gt;0,"Yes","No"))</f>
        <v/>
      </c>
      <c r="S5148" s="38">
        <f>IF($B5148="","",MIN(1,DAY($A5148)/IF($N5148="Superstore",Settings!$B$5,Settings!$B$4)))</f>
        <v/>
      </c>
      <c r="T5148" s="38">
        <f>IF(OR($B5148="",$G5148="",$S5148=0),"",$G5148/$S5148)</f>
        <v/>
      </c>
      <c r="U5148" s="36">
        <f>IF($T5148="","",IF($T5148&lt;Settings!$B$8,"Critical",IF($T5148&lt;Settings!$B$9,"Semi Critical","Non Critical")))</f>
        <v/>
      </c>
      <c r="V5148" s="28" t="n"/>
      <c r="Z5148">
        <f>IF($B5148="","",IFERROR(VLOOKUP($B5148,'Plan HC for CCA'!$A:$B,2,0),""))</f>
        <v/>
      </c>
      <c r="AA5148">
        <f>IF(OR($B5148="",$Z5148=""),"",IF(N($M5148)&lt;$Z5148,"Delta","No Delta"))</f>
        <v/>
      </c>
      <c r="AB5148">
        <f>IF(OR($B5148="",$Z5148=""),"",MAX(0,$Z5148-N($M5148)))</f>
        <v/>
      </c>
      <c r="AC5148" s="46">
        <f>IF($B5148="","",IFERROR(INDEX('CCA Util %'!$H:$H,MATCH($B5148,'CCA Util %'!$E:$E,0)),""))</f>
        <v/>
      </c>
      <c r="AD5148">
        <f>IF($B5148="","",IFERROR(INDEX('CCA Util %'!$G:$G,MATCH($B5148,'CCA Util %'!$E:$E,0)),""))</f>
        <v/>
      </c>
      <c r="AE5148">
        <f>IF(OR($B5148="",$U5148=""),"",$U5148&amp;" &amp; "&amp;IF(OR($AD5148="",$AD5148=0),"Util NA",$AD5148&amp;" Util"))</f>
        <v/>
      </c>
    </row>
    <row r="5149" ht="15.75" customHeight="1" s="42">
      <c r="A5149" s="41" t="n"/>
      <c r="G5149" s="38" t="n"/>
      <c r="H5149" s="38" t="n"/>
      <c r="I5149" s="38" t="n"/>
      <c r="J5149" s="38" t="n"/>
      <c r="K5149" s="38" t="n"/>
      <c r="L5149" s="38" t="n"/>
      <c r="N5149" s="36">
        <f>IF($B5149="","",IF($C5149="SUPERSTORE","Superstore","DH"))</f>
        <v/>
      </c>
      <c r="O5149" s="36">
        <f>IF($B5149="","",IFERROR(VLOOKUP($B5149,Mapping!$A:$C,2,0),"Not Mapped"))</f>
        <v/>
      </c>
      <c r="P5149" s="36">
        <f>IF($B5149="","",IFERROR(VLOOKUP($B5149,Mapping!$A:$C,3,0),"Not Mapped"))</f>
        <v/>
      </c>
      <c r="Q5149" s="36">
        <f>IF($B5149="","",IFERROR(VLOOKUP($O5149,Leaders!$A:$B,2,0),"Not Mapped"))</f>
        <v/>
      </c>
      <c r="R5149" s="36">
        <f>IF($B5149="","",IF(COUNTIF(Exclusions!$A:$A,$B5149)&gt;0,"Yes","No"))</f>
        <v/>
      </c>
      <c r="S5149" s="38">
        <f>IF($B5149="","",MIN(1,DAY($A5149)/IF($N5149="Superstore",Settings!$B$5,Settings!$B$4)))</f>
        <v/>
      </c>
      <c r="T5149" s="38">
        <f>IF(OR($B5149="",$G5149="",$S5149=0),"",$G5149/$S5149)</f>
        <v/>
      </c>
      <c r="U5149" s="36">
        <f>IF($T5149="","",IF($T5149&lt;Settings!$B$8,"Critical",IF($T5149&lt;Settings!$B$9,"Semi Critical","Non Critical")))</f>
        <v/>
      </c>
      <c r="V5149" s="28" t="n"/>
      <c r="Z5149">
        <f>IF($B5149="","",IFERROR(VLOOKUP($B5149,'Plan HC for CCA'!$A:$B,2,0),""))</f>
        <v/>
      </c>
      <c r="AA5149">
        <f>IF(OR($B5149="",$Z5149=""),"",IF(N($M5149)&lt;$Z5149,"Delta","No Delta"))</f>
        <v/>
      </c>
      <c r="AB5149">
        <f>IF(OR($B5149="",$Z5149=""),"",MAX(0,$Z5149-N($M5149)))</f>
        <v/>
      </c>
      <c r="AC5149" s="46">
        <f>IF($B5149="","",IFERROR(INDEX('CCA Util %'!$H:$H,MATCH($B5149,'CCA Util %'!$E:$E,0)),""))</f>
        <v/>
      </c>
      <c r="AD5149">
        <f>IF($B5149="","",IFERROR(INDEX('CCA Util %'!$G:$G,MATCH($B5149,'CCA Util %'!$E:$E,0)),""))</f>
        <v/>
      </c>
      <c r="AE5149">
        <f>IF(OR($B5149="",$U5149=""),"",$U5149&amp;" &amp; "&amp;IF(OR($AD5149="",$AD5149=0),"Util NA",$AD5149&amp;" Util"))</f>
        <v/>
      </c>
    </row>
    <row r="5150" ht="15.75" customHeight="1" s="42">
      <c r="A5150" s="41" t="n"/>
      <c r="G5150" s="38" t="n"/>
      <c r="H5150" s="38" t="n"/>
      <c r="I5150" s="38" t="n"/>
      <c r="J5150" s="38" t="n"/>
      <c r="K5150" s="38" t="n"/>
      <c r="L5150" s="38" t="n"/>
      <c r="N5150" s="36">
        <f>IF($B5150="","",IF($C5150="SUPERSTORE","Superstore","DH"))</f>
        <v/>
      </c>
      <c r="O5150" s="36">
        <f>IF($B5150="","",IFERROR(VLOOKUP($B5150,Mapping!$A:$C,2,0),"Not Mapped"))</f>
        <v/>
      </c>
      <c r="P5150" s="36">
        <f>IF($B5150="","",IFERROR(VLOOKUP($B5150,Mapping!$A:$C,3,0),"Not Mapped"))</f>
        <v/>
      </c>
      <c r="Q5150" s="36">
        <f>IF($B5150="","",IFERROR(VLOOKUP($O5150,Leaders!$A:$B,2,0),"Not Mapped"))</f>
        <v/>
      </c>
      <c r="R5150" s="36">
        <f>IF($B5150="","",IF(COUNTIF(Exclusions!$A:$A,$B5150)&gt;0,"Yes","No"))</f>
        <v/>
      </c>
      <c r="S5150" s="38">
        <f>IF($B5150="","",MIN(1,DAY($A5150)/IF($N5150="Superstore",Settings!$B$5,Settings!$B$4)))</f>
        <v/>
      </c>
      <c r="T5150" s="38">
        <f>IF(OR($B5150="",$G5150="",$S5150=0),"",$G5150/$S5150)</f>
        <v/>
      </c>
      <c r="U5150" s="36">
        <f>IF($T5150="","",IF($T5150&lt;Settings!$B$8,"Critical",IF($T5150&lt;Settings!$B$9,"Semi Critical","Non Critical")))</f>
        <v/>
      </c>
      <c r="V5150" s="28" t="n"/>
      <c r="Z5150">
        <f>IF($B5150="","",IFERROR(VLOOKUP($B5150,'Plan HC for CCA'!$A:$B,2,0),""))</f>
        <v/>
      </c>
      <c r="AA5150">
        <f>IF(OR($B5150="",$Z5150=""),"",IF(N($M5150)&lt;$Z5150,"Delta","No Delta"))</f>
        <v/>
      </c>
      <c r="AB5150">
        <f>IF(OR($B5150="",$Z5150=""),"",MAX(0,$Z5150-N($M5150)))</f>
        <v/>
      </c>
      <c r="AC5150" s="46">
        <f>IF($B5150="","",IFERROR(INDEX('CCA Util %'!$H:$H,MATCH($B5150,'CCA Util %'!$E:$E,0)),""))</f>
        <v/>
      </c>
      <c r="AD5150">
        <f>IF($B5150="","",IFERROR(INDEX('CCA Util %'!$G:$G,MATCH($B5150,'CCA Util %'!$E:$E,0)),""))</f>
        <v/>
      </c>
      <c r="AE5150">
        <f>IF(OR($B5150="",$U5150=""),"",$U5150&amp;" &amp; "&amp;IF(OR($AD5150="",$AD5150=0),"Util NA",$AD5150&amp;" Util"))</f>
        <v/>
      </c>
    </row>
    <row r="5151" ht="15.75" customHeight="1" s="42">
      <c r="A5151" s="41" t="n"/>
      <c r="G5151" s="38" t="n"/>
      <c r="H5151" s="38" t="n"/>
      <c r="I5151" s="38" t="n"/>
      <c r="J5151" s="38" t="n"/>
      <c r="K5151" s="38" t="n"/>
      <c r="L5151" s="38" t="n"/>
      <c r="N5151" s="36">
        <f>IF($B5151="","",IF($C5151="SUPERSTORE","Superstore","DH"))</f>
        <v/>
      </c>
      <c r="O5151" s="36">
        <f>IF($B5151="","",IFERROR(VLOOKUP($B5151,Mapping!$A:$C,2,0),"Not Mapped"))</f>
        <v/>
      </c>
      <c r="P5151" s="36">
        <f>IF($B5151="","",IFERROR(VLOOKUP($B5151,Mapping!$A:$C,3,0),"Not Mapped"))</f>
        <v/>
      </c>
      <c r="Q5151" s="36">
        <f>IF($B5151="","",IFERROR(VLOOKUP($O5151,Leaders!$A:$B,2,0),"Not Mapped"))</f>
        <v/>
      </c>
      <c r="R5151" s="36">
        <f>IF($B5151="","",IF(COUNTIF(Exclusions!$A:$A,$B5151)&gt;0,"Yes","No"))</f>
        <v/>
      </c>
      <c r="S5151" s="38">
        <f>IF($B5151="","",MIN(1,DAY($A5151)/IF($N5151="Superstore",Settings!$B$5,Settings!$B$4)))</f>
        <v/>
      </c>
      <c r="T5151" s="38">
        <f>IF(OR($B5151="",$G5151="",$S5151=0),"",$G5151/$S5151)</f>
        <v/>
      </c>
      <c r="U5151" s="36">
        <f>IF($T5151="","",IF($T5151&lt;Settings!$B$8,"Critical",IF($T5151&lt;Settings!$B$9,"Semi Critical","Non Critical")))</f>
        <v/>
      </c>
      <c r="V5151" s="28" t="n"/>
      <c r="Z5151">
        <f>IF($B5151="","",IFERROR(VLOOKUP($B5151,'Plan HC for CCA'!$A:$B,2,0),""))</f>
        <v/>
      </c>
      <c r="AA5151">
        <f>IF(OR($B5151="",$Z5151=""),"",IF(N($M5151)&lt;$Z5151,"Delta","No Delta"))</f>
        <v/>
      </c>
      <c r="AB5151">
        <f>IF(OR($B5151="",$Z5151=""),"",MAX(0,$Z5151-N($M5151)))</f>
        <v/>
      </c>
      <c r="AC5151" s="46">
        <f>IF($B5151="","",IFERROR(INDEX('CCA Util %'!$H:$H,MATCH($B5151,'CCA Util %'!$E:$E,0)),""))</f>
        <v/>
      </c>
      <c r="AD5151">
        <f>IF($B5151="","",IFERROR(INDEX('CCA Util %'!$G:$G,MATCH($B5151,'CCA Util %'!$E:$E,0)),""))</f>
        <v/>
      </c>
      <c r="AE5151">
        <f>IF(OR($B5151="",$U5151=""),"",$U5151&amp;" &amp; "&amp;IF(OR($AD5151="",$AD5151=0),"Util NA",$AD5151&amp;" Util"))</f>
        <v/>
      </c>
    </row>
    <row r="5152" ht="15.75" customHeight="1" s="42">
      <c r="A5152" s="41" t="n"/>
      <c r="G5152" s="38" t="n"/>
      <c r="H5152" s="38" t="n"/>
      <c r="I5152" s="38" t="n"/>
      <c r="J5152" s="38" t="n"/>
      <c r="K5152" s="38" t="n"/>
      <c r="L5152" s="38" t="n"/>
      <c r="N5152" s="36">
        <f>IF($B5152="","",IF($C5152="SUPERSTORE","Superstore","DH"))</f>
        <v/>
      </c>
      <c r="O5152" s="36">
        <f>IF($B5152="","",IFERROR(VLOOKUP($B5152,Mapping!$A:$C,2,0),"Not Mapped"))</f>
        <v/>
      </c>
      <c r="P5152" s="36">
        <f>IF($B5152="","",IFERROR(VLOOKUP($B5152,Mapping!$A:$C,3,0),"Not Mapped"))</f>
        <v/>
      </c>
      <c r="Q5152" s="36">
        <f>IF($B5152="","",IFERROR(VLOOKUP($O5152,Leaders!$A:$B,2,0),"Not Mapped"))</f>
        <v/>
      </c>
      <c r="R5152" s="36">
        <f>IF($B5152="","",IF(COUNTIF(Exclusions!$A:$A,$B5152)&gt;0,"Yes","No"))</f>
        <v/>
      </c>
      <c r="S5152" s="38">
        <f>IF($B5152="","",MIN(1,DAY($A5152)/IF($N5152="Superstore",Settings!$B$5,Settings!$B$4)))</f>
        <v/>
      </c>
      <c r="T5152" s="38">
        <f>IF(OR($B5152="",$G5152="",$S5152=0),"",$G5152/$S5152)</f>
        <v/>
      </c>
      <c r="U5152" s="36">
        <f>IF($T5152="","",IF($T5152&lt;Settings!$B$8,"Critical",IF($T5152&lt;Settings!$B$9,"Semi Critical","Non Critical")))</f>
        <v/>
      </c>
      <c r="V5152" s="28" t="n"/>
      <c r="Z5152">
        <f>IF($B5152="","",IFERROR(VLOOKUP($B5152,'Plan HC for CCA'!$A:$B,2,0),""))</f>
        <v/>
      </c>
      <c r="AA5152">
        <f>IF(OR($B5152="",$Z5152=""),"",IF(N($M5152)&lt;$Z5152,"Delta","No Delta"))</f>
        <v/>
      </c>
      <c r="AB5152">
        <f>IF(OR($B5152="",$Z5152=""),"",MAX(0,$Z5152-N($M5152)))</f>
        <v/>
      </c>
      <c r="AC5152" s="46">
        <f>IF($B5152="","",IFERROR(INDEX('CCA Util %'!$H:$H,MATCH($B5152,'CCA Util %'!$E:$E,0)),""))</f>
        <v/>
      </c>
      <c r="AD5152">
        <f>IF($B5152="","",IFERROR(INDEX('CCA Util %'!$G:$G,MATCH($B5152,'CCA Util %'!$E:$E,0)),""))</f>
        <v/>
      </c>
      <c r="AE5152">
        <f>IF(OR($B5152="",$U5152=""),"",$U5152&amp;" &amp; "&amp;IF(OR($AD5152="",$AD5152=0),"Util NA",$AD5152&amp;" Util"))</f>
        <v/>
      </c>
    </row>
    <row r="5153" ht="15.75" customHeight="1" s="42">
      <c r="A5153" s="41" t="n"/>
      <c r="G5153" s="38" t="n"/>
      <c r="H5153" s="38" t="n"/>
      <c r="I5153" s="38" t="n"/>
      <c r="J5153" s="38" t="n"/>
      <c r="K5153" s="38" t="n"/>
      <c r="L5153" s="38" t="n"/>
      <c r="N5153" s="36">
        <f>IF($B5153="","",IF($C5153="SUPERSTORE","Superstore","DH"))</f>
        <v/>
      </c>
      <c r="O5153" s="36">
        <f>IF($B5153="","",IFERROR(VLOOKUP($B5153,Mapping!$A:$C,2,0),"Not Mapped"))</f>
        <v/>
      </c>
      <c r="P5153" s="36">
        <f>IF($B5153="","",IFERROR(VLOOKUP($B5153,Mapping!$A:$C,3,0),"Not Mapped"))</f>
        <v/>
      </c>
      <c r="Q5153" s="36">
        <f>IF($B5153="","",IFERROR(VLOOKUP($O5153,Leaders!$A:$B,2,0),"Not Mapped"))</f>
        <v/>
      </c>
      <c r="R5153" s="36">
        <f>IF($B5153="","",IF(COUNTIF(Exclusions!$A:$A,$B5153)&gt;0,"Yes","No"))</f>
        <v/>
      </c>
      <c r="S5153" s="38">
        <f>IF($B5153="","",MIN(1,DAY($A5153)/IF($N5153="Superstore",Settings!$B$5,Settings!$B$4)))</f>
        <v/>
      </c>
      <c r="T5153" s="38">
        <f>IF(OR($B5153="",$G5153="",$S5153=0),"",$G5153/$S5153)</f>
        <v/>
      </c>
      <c r="U5153" s="36">
        <f>IF($T5153="","",IF($T5153&lt;Settings!$B$8,"Critical",IF($T5153&lt;Settings!$B$9,"Semi Critical","Non Critical")))</f>
        <v/>
      </c>
      <c r="V5153" s="28" t="n"/>
      <c r="Z5153">
        <f>IF($B5153="","",IFERROR(VLOOKUP($B5153,'Plan HC for CCA'!$A:$B,2,0),""))</f>
        <v/>
      </c>
      <c r="AA5153">
        <f>IF(OR($B5153="",$Z5153=""),"",IF(N($M5153)&lt;$Z5153,"Delta","No Delta"))</f>
        <v/>
      </c>
      <c r="AB5153">
        <f>IF(OR($B5153="",$Z5153=""),"",MAX(0,$Z5153-N($M5153)))</f>
        <v/>
      </c>
      <c r="AC5153" s="46">
        <f>IF($B5153="","",IFERROR(INDEX('CCA Util %'!$H:$H,MATCH($B5153,'CCA Util %'!$E:$E,0)),""))</f>
        <v/>
      </c>
      <c r="AD5153">
        <f>IF($B5153="","",IFERROR(INDEX('CCA Util %'!$G:$G,MATCH($B5153,'CCA Util %'!$E:$E,0)),""))</f>
        <v/>
      </c>
      <c r="AE5153">
        <f>IF(OR($B5153="",$U5153=""),"",$U5153&amp;" &amp; "&amp;IF(OR($AD5153="",$AD5153=0),"Util NA",$AD5153&amp;" Util"))</f>
        <v/>
      </c>
    </row>
    <row r="5154" ht="15.75" customHeight="1" s="42">
      <c r="A5154" s="41" t="n"/>
      <c r="G5154" s="38" t="n"/>
      <c r="H5154" s="38" t="n"/>
      <c r="I5154" s="38" t="n"/>
      <c r="J5154" s="38" t="n"/>
      <c r="K5154" s="38" t="n"/>
      <c r="L5154" s="38" t="n"/>
      <c r="N5154" s="36">
        <f>IF($B5154="","",IF($C5154="SUPERSTORE","Superstore","DH"))</f>
        <v/>
      </c>
      <c r="O5154" s="36">
        <f>IF($B5154="","",IFERROR(VLOOKUP($B5154,Mapping!$A:$C,2,0),"Not Mapped"))</f>
        <v/>
      </c>
      <c r="P5154" s="36">
        <f>IF($B5154="","",IFERROR(VLOOKUP($B5154,Mapping!$A:$C,3,0),"Not Mapped"))</f>
        <v/>
      </c>
      <c r="Q5154" s="36">
        <f>IF($B5154="","",IFERROR(VLOOKUP($O5154,Leaders!$A:$B,2,0),"Not Mapped"))</f>
        <v/>
      </c>
      <c r="R5154" s="36">
        <f>IF($B5154="","",IF(COUNTIF(Exclusions!$A:$A,$B5154)&gt;0,"Yes","No"))</f>
        <v/>
      </c>
      <c r="S5154" s="38">
        <f>IF($B5154="","",MIN(1,DAY($A5154)/IF($N5154="Superstore",Settings!$B$5,Settings!$B$4)))</f>
        <v/>
      </c>
      <c r="T5154" s="38">
        <f>IF(OR($B5154="",$G5154="",$S5154=0),"",$G5154/$S5154)</f>
        <v/>
      </c>
      <c r="U5154" s="36">
        <f>IF($T5154="","",IF($T5154&lt;Settings!$B$8,"Critical",IF($T5154&lt;Settings!$B$9,"Semi Critical","Non Critical")))</f>
        <v/>
      </c>
      <c r="V5154" s="28" t="n"/>
      <c r="Z5154">
        <f>IF($B5154="","",IFERROR(VLOOKUP($B5154,'Plan HC for CCA'!$A:$B,2,0),""))</f>
        <v/>
      </c>
      <c r="AA5154">
        <f>IF(OR($B5154="",$Z5154=""),"",IF(N($M5154)&lt;$Z5154,"Delta","No Delta"))</f>
        <v/>
      </c>
      <c r="AB5154">
        <f>IF(OR($B5154="",$Z5154=""),"",MAX(0,$Z5154-N($M5154)))</f>
        <v/>
      </c>
      <c r="AC5154" s="46">
        <f>IF($B5154="","",IFERROR(INDEX('CCA Util %'!$H:$H,MATCH($B5154,'CCA Util %'!$E:$E,0)),""))</f>
        <v/>
      </c>
      <c r="AD5154">
        <f>IF($B5154="","",IFERROR(INDEX('CCA Util %'!$G:$G,MATCH($B5154,'CCA Util %'!$E:$E,0)),""))</f>
        <v/>
      </c>
      <c r="AE5154">
        <f>IF(OR($B5154="",$U5154=""),"",$U5154&amp;" &amp; "&amp;IF(OR($AD5154="",$AD5154=0),"Util NA",$AD5154&amp;" Util"))</f>
        <v/>
      </c>
    </row>
    <row r="5155" ht="15.75" customHeight="1" s="42">
      <c r="A5155" s="41" t="n"/>
      <c r="G5155" s="38" t="n"/>
      <c r="H5155" s="38" t="n"/>
      <c r="I5155" s="38" t="n"/>
      <c r="J5155" s="38" t="n"/>
      <c r="K5155" s="38" t="n"/>
      <c r="L5155" s="38" t="n"/>
      <c r="N5155" s="36">
        <f>IF($B5155="","",IF($C5155="SUPERSTORE","Superstore","DH"))</f>
        <v/>
      </c>
      <c r="O5155" s="36">
        <f>IF($B5155="","",IFERROR(VLOOKUP($B5155,Mapping!$A:$C,2,0),"Not Mapped"))</f>
        <v/>
      </c>
      <c r="P5155" s="36">
        <f>IF($B5155="","",IFERROR(VLOOKUP($B5155,Mapping!$A:$C,3,0),"Not Mapped"))</f>
        <v/>
      </c>
      <c r="Q5155" s="36">
        <f>IF($B5155="","",IFERROR(VLOOKUP($O5155,Leaders!$A:$B,2,0),"Not Mapped"))</f>
        <v/>
      </c>
      <c r="R5155" s="36">
        <f>IF($B5155="","",IF(COUNTIF(Exclusions!$A:$A,$B5155)&gt;0,"Yes","No"))</f>
        <v/>
      </c>
      <c r="S5155" s="38">
        <f>IF($B5155="","",MIN(1,DAY($A5155)/IF($N5155="Superstore",Settings!$B$5,Settings!$B$4)))</f>
        <v/>
      </c>
      <c r="T5155" s="38">
        <f>IF(OR($B5155="",$G5155="",$S5155=0),"",$G5155/$S5155)</f>
        <v/>
      </c>
      <c r="U5155" s="36">
        <f>IF($T5155="","",IF($T5155&lt;Settings!$B$8,"Critical",IF($T5155&lt;Settings!$B$9,"Semi Critical","Non Critical")))</f>
        <v/>
      </c>
      <c r="V5155" s="28" t="n"/>
      <c r="Z5155">
        <f>IF($B5155="","",IFERROR(VLOOKUP($B5155,'Plan HC for CCA'!$A:$B,2,0),""))</f>
        <v/>
      </c>
      <c r="AA5155">
        <f>IF(OR($B5155="",$Z5155=""),"",IF(N($M5155)&lt;$Z5155,"Delta","No Delta"))</f>
        <v/>
      </c>
      <c r="AB5155">
        <f>IF(OR($B5155="",$Z5155=""),"",MAX(0,$Z5155-N($M5155)))</f>
        <v/>
      </c>
      <c r="AC5155" s="46">
        <f>IF($B5155="","",IFERROR(INDEX('CCA Util %'!$H:$H,MATCH($B5155,'CCA Util %'!$E:$E,0)),""))</f>
        <v/>
      </c>
      <c r="AD5155">
        <f>IF($B5155="","",IFERROR(INDEX('CCA Util %'!$G:$G,MATCH($B5155,'CCA Util %'!$E:$E,0)),""))</f>
        <v/>
      </c>
      <c r="AE5155">
        <f>IF(OR($B5155="",$U5155=""),"",$U5155&amp;" &amp; "&amp;IF(OR($AD5155="",$AD5155=0),"Util NA",$AD5155&amp;" Util"))</f>
        <v/>
      </c>
    </row>
    <row r="5156" ht="15.75" customHeight="1" s="42">
      <c r="A5156" s="41" t="n"/>
      <c r="G5156" s="38" t="n"/>
      <c r="H5156" s="38" t="n"/>
      <c r="I5156" s="38" t="n"/>
      <c r="J5156" s="38" t="n"/>
      <c r="K5156" s="38" t="n"/>
      <c r="L5156" s="38" t="n"/>
      <c r="N5156" s="36">
        <f>IF($B5156="","",IF($C5156="SUPERSTORE","Superstore","DH"))</f>
        <v/>
      </c>
      <c r="O5156" s="36">
        <f>IF($B5156="","",IFERROR(VLOOKUP($B5156,Mapping!$A:$C,2,0),"Not Mapped"))</f>
        <v/>
      </c>
      <c r="P5156" s="36">
        <f>IF($B5156="","",IFERROR(VLOOKUP($B5156,Mapping!$A:$C,3,0),"Not Mapped"))</f>
        <v/>
      </c>
      <c r="Q5156" s="36">
        <f>IF($B5156="","",IFERROR(VLOOKUP($O5156,Leaders!$A:$B,2,0),"Not Mapped"))</f>
        <v/>
      </c>
      <c r="R5156" s="36">
        <f>IF($B5156="","",IF(COUNTIF(Exclusions!$A:$A,$B5156)&gt;0,"Yes","No"))</f>
        <v/>
      </c>
      <c r="S5156" s="38">
        <f>IF($B5156="","",MIN(1,DAY($A5156)/IF($N5156="Superstore",Settings!$B$5,Settings!$B$4)))</f>
        <v/>
      </c>
      <c r="T5156" s="38">
        <f>IF(OR($B5156="",$G5156="",$S5156=0),"",$G5156/$S5156)</f>
        <v/>
      </c>
      <c r="U5156" s="36">
        <f>IF($T5156="","",IF($T5156&lt;Settings!$B$8,"Critical",IF($T5156&lt;Settings!$B$9,"Semi Critical","Non Critical")))</f>
        <v/>
      </c>
      <c r="V5156" s="28" t="n"/>
      <c r="Z5156">
        <f>IF($B5156="","",IFERROR(VLOOKUP($B5156,'Plan HC for CCA'!$A:$B,2,0),""))</f>
        <v/>
      </c>
      <c r="AA5156">
        <f>IF(OR($B5156="",$Z5156=""),"",IF(N($M5156)&lt;$Z5156,"Delta","No Delta"))</f>
        <v/>
      </c>
      <c r="AB5156">
        <f>IF(OR($B5156="",$Z5156=""),"",MAX(0,$Z5156-N($M5156)))</f>
        <v/>
      </c>
      <c r="AC5156" s="46">
        <f>IF($B5156="","",IFERROR(INDEX('CCA Util %'!$H:$H,MATCH($B5156,'CCA Util %'!$E:$E,0)),""))</f>
        <v/>
      </c>
      <c r="AD5156">
        <f>IF($B5156="","",IFERROR(INDEX('CCA Util %'!$G:$G,MATCH($B5156,'CCA Util %'!$E:$E,0)),""))</f>
        <v/>
      </c>
      <c r="AE5156">
        <f>IF(OR($B5156="",$U5156=""),"",$U5156&amp;" &amp; "&amp;IF(OR($AD5156="",$AD5156=0),"Util NA",$AD5156&amp;" Util"))</f>
        <v/>
      </c>
    </row>
    <row r="5157" ht="15.75" customHeight="1" s="42">
      <c r="A5157" s="41" t="n"/>
      <c r="G5157" s="38" t="n"/>
      <c r="H5157" s="38" t="n"/>
      <c r="I5157" s="38" t="n"/>
      <c r="J5157" s="38" t="n"/>
      <c r="K5157" s="38" t="n"/>
      <c r="L5157" s="38" t="n"/>
      <c r="N5157" s="36">
        <f>IF($B5157="","",IF($C5157="SUPERSTORE","Superstore","DH"))</f>
        <v/>
      </c>
      <c r="O5157" s="36">
        <f>IF($B5157="","",IFERROR(VLOOKUP($B5157,Mapping!$A:$C,2,0),"Not Mapped"))</f>
        <v/>
      </c>
      <c r="P5157" s="36">
        <f>IF($B5157="","",IFERROR(VLOOKUP($B5157,Mapping!$A:$C,3,0),"Not Mapped"))</f>
        <v/>
      </c>
      <c r="Q5157" s="36">
        <f>IF($B5157="","",IFERROR(VLOOKUP($O5157,Leaders!$A:$B,2,0),"Not Mapped"))</f>
        <v/>
      </c>
      <c r="R5157" s="36">
        <f>IF($B5157="","",IF(COUNTIF(Exclusions!$A:$A,$B5157)&gt;0,"Yes","No"))</f>
        <v/>
      </c>
      <c r="S5157" s="38">
        <f>IF($B5157="","",MIN(1,DAY($A5157)/IF($N5157="Superstore",Settings!$B$5,Settings!$B$4)))</f>
        <v/>
      </c>
      <c r="T5157" s="38">
        <f>IF(OR($B5157="",$G5157="",$S5157=0),"",$G5157/$S5157)</f>
        <v/>
      </c>
      <c r="U5157" s="36">
        <f>IF($T5157="","",IF($T5157&lt;Settings!$B$8,"Critical",IF($T5157&lt;Settings!$B$9,"Semi Critical","Non Critical")))</f>
        <v/>
      </c>
      <c r="V5157" s="28" t="n"/>
      <c r="Z5157">
        <f>IF($B5157="","",IFERROR(VLOOKUP($B5157,'Plan HC for CCA'!$A:$B,2,0),""))</f>
        <v/>
      </c>
      <c r="AA5157">
        <f>IF(OR($B5157="",$Z5157=""),"",IF(N($M5157)&lt;$Z5157,"Delta","No Delta"))</f>
        <v/>
      </c>
      <c r="AB5157">
        <f>IF(OR($B5157="",$Z5157=""),"",MAX(0,$Z5157-N($M5157)))</f>
        <v/>
      </c>
      <c r="AC5157" s="46">
        <f>IF($B5157="","",IFERROR(INDEX('CCA Util %'!$H:$H,MATCH($B5157,'CCA Util %'!$E:$E,0)),""))</f>
        <v/>
      </c>
      <c r="AD5157">
        <f>IF($B5157="","",IFERROR(INDEX('CCA Util %'!$G:$G,MATCH($B5157,'CCA Util %'!$E:$E,0)),""))</f>
        <v/>
      </c>
      <c r="AE5157">
        <f>IF(OR($B5157="",$U5157=""),"",$U5157&amp;" &amp; "&amp;IF(OR($AD5157="",$AD5157=0),"Util NA",$AD5157&amp;" Util"))</f>
        <v/>
      </c>
    </row>
    <row r="5158" ht="15.75" customHeight="1" s="42">
      <c r="A5158" s="41" t="n"/>
      <c r="G5158" s="38" t="n"/>
      <c r="H5158" s="38" t="n"/>
      <c r="I5158" s="38" t="n"/>
      <c r="J5158" s="38" t="n"/>
      <c r="K5158" s="38" t="n"/>
      <c r="L5158" s="38" t="n"/>
      <c r="N5158" s="36">
        <f>IF($B5158="","",IF($C5158="SUPERSTORE","Superstore","DH"))</f>
        <v/>
      </c>
      <c r="O5158" s="36">
        <f>IF($B5158="","",IFERROR(VLOOKUP($B5158,Mapping!$A:$C,2,0),"Not Mapped"))</f>
        <v/>
      </c>
      <c r="P5158" s="36">
        <f>IF($B5158="","",IFERROR(VLOOKUP($B5158,Mapping!$A:$C,3,0),"Not Mapped"))</f>
        <v/>
      </c>
      <c r="Q5158" s="36">
        <f>IF($B5158="","",IFERROR(VLOOKUP($O5158,Leaders!$A:$B,2,0),"Not Mapped"))</f>
        <v/>
      </c>
      <c r="R5158" s="36">
        <f>IF($B5158="","",IF(COUNTIF(Exclusions!$A:$A,$B5158)&gt;0,"Yes","No"))</f>
        <v/>
      </c>
      <c r="S5158" s="38">
        <f>IF($B5158="","",MIN(1,DAY($A5158)/IF($N5158="Superstore",Settings!$B$5,Settings!$B$4)))</f>
        <v/>
      </c>
      <c r="T5158" s="38">
        <f>IF(OR($B5158="",$G5158="",$S5158=0),"",$G5158/$S5158)</f>
        <v/>
      </c>
      <c r="U5158" s="36">
        <f>IF($T5158="","",IF($T5158&lt;Settings!$B$8,"Critical",IF($T5158&lt;Settings!$B$9,"Semi Critical","Non Critical")))</f>
        <v/>
      </c>
      <c r="V5158" s="28" t="n"/>
      <c r="Z5158">
        <f>IF($B5158="","",IFERROR(VLOOKUP($B5158,'Plan HC for CCA'!$A:$B,2,0),""))</f>
        <v/>
      </c>
      <c r="AA5158">
        <f>IF(OR($B5158="",$Z5158=""),"",IF(N($M5158)&lt;$Z5158,"Delta","No Delta"))</f>
        <v/>
      </c>
      <c r="AB5158">
        <f>IF(OR($B5158="",$Z5158=""),"",MAX(0,$Z5158-N($M5158)))</f>
        <v/>
      </c>
      <c r="AC5158" s="46">
        <f>IF($B5158="","",IFERROR(INDEX('CCA Util %'!$H:$H,MATCH($B5158,'CCA Util %'!$E:$E,0)),""))</f>
        <v/>
      </c>
      <c r="AD5158">
        <f>IF($B5158="","",IFERROR(INDEX('CCA Util %'!$G:$G,MATCH($B5158,'CCA Util %'!$E:$E,0)),""))</f>
        <v/>
      </c>
      <c r="AE5158">
        <f>IF(OR($B5158="",$U5158=""),"",$U5158&amp;" &amp; "&amp;IF(OR($AD5158="",$AD5158=0),"Util NA",$AD5158&amp;" Util"))</f>
        <v/>
      </c>
    </row>
    <row r="5159" ht="15.75" customHeight="1" s="42">
      <c r="A5159" s="41" t="n"/>
      <c r="G5159" s="38" t="n"/>
      <c r="H5159" s="38" t="n"/>
      <c r="I5159" s="38" t="n"/>
      <c r="J5159" s="38" t="n"/>
      <c r="K5159" s="38" t="n"/>
      <c r="L5159" s="38" t="n"/>
      <c r="N5159" s="36">
        <f>IF($B5159="","",IF($C5159="SUPERSTORE","Superstore","DH"))</f>
        <v/>
      </c>
      <c r="O5159" s="36">
        <f>IF($B5159="","",IFERROR(VLOOKUP($B5159,Mapping!$A:$C,2,0),"Not Mapped"))</f>
        <v/>
      </c>
      <c r="P5159" s="36">
        <f>IF($B5159="","",IFERROR(VLOOKUP($B5159,Mapping!$A:$C,3,0),"Not Mapped"))</f>
        <v/>
      </c>
      <c r="Q5159" s="36">
        <f>IF($B5159="","",IFERROR(VLOOKUP($O5159,Leaders!$A:$B,2,0),"Not Mapped"))</f>
        <v/>
      </c>
      <c r="R5159" s="36">
        <f>IF($B5159="","",IF(COUNTIF(Exclusions!$A:$A,$B5159)&gt;0,"Yes","No"))</f>
        <v/>
      </c>
      <c r="S5159" s="38">
        <f>IF($B5159="","",MIN(1,DAY($A5159)/IF($N5159="Superstore",Settings!$B$5,Settings!$B$4)))</f>
        <v/>
      </c>
      <c r="T5159" s="38">
        <f>IF(OR($B5159="",$G5159="",$S5159=0),"",$G5159/$S5159)</f>
        <v/>
      </c>
      <c r="U5159" s="36">
        <f>IF($T5159="","",IF($T5159&lt;Settings!$B$8,"Critical",IF($T5159&lt;Settings!$B$9,"Semi Critical","Non Critical")))</f>
        <v/>
      </c>
      <c r="V5159" s="28" t="n"/>
      <c r="Z5159">
        <f>IF($B5159="","",IFERROR(VLOOKUP($B5159,'Plan HC for CCA'!$A:$B,2,0),""))</f>
        <v/>
      </c>
      <c r="AA5159">
        <f>IF(OR($B5159="",$Z5159=""),"",IF(N($M5159)&lt;$Z5159,"Delta","No Delta"))</f>
        <v/>
      </c>
      <c r="AB5159">
        <f>IF(OR($B5159="",$Z5159=""),"",MAX(0,$Z5159-N($M5159)))</f>
        <v/>
      </c>
      <c r="AC5159" s="46">
        <f>IF($B5159="","",IFERROR(INDEX('CCA Util %'!$H:$H,MATCH($B5159,'CCA Util %'!$E:$E,0)),""))</f>
        <v/>
      </c>
      <c r="AD5159">
        <f>IF($B5159="","",IFERROR(INDEX('CCA Util %'!$G:$G,MATCH($B5159,'CCA Util %'!$E:$E,0)),""))</f>
        <v/>
      </c>
      <c r="AE5159">
        <f>IF(OR($B5159="",$U5159=""),"",$U5159&amp;" &amp; "&amp;IF(OR($AD5159="",$AD5159=0),"Util NA",$AD5159&amp;" Util"))</f>
        <v/>
      </c>
    </row>
    <row r="5160" ht="15.75" customHeight="1" s="42">
      <c r="A5160" s="41" t="n"/>
      <c r="G5160" s="38" t="n"/>
      <c r="H5160" s="38" t="n"/>
      <c r="I5160" s="38" t="n"/>
      <c r="J5160" s="38" t="n"/>
      <c r="K5160" s="38" t="n"/>
      <c r="L5160" s="38" t="n"/>
      <c r="N5160" s="36">
        <f>IF($B5160="","",IF($C5160="SUPERSTORE","Superstore","DH"))</f>
        <v/>
      </c>
      <c r="O5160" s="36">
        <f>IF($B5160="","",IFERROR(VLOOKUP($B5160,Mapping!$A:$C,2,0),"Not Mapped"))</f>
        <v/>
      </c>
      <c r="P5160" s="36">
        <f>IF($B5160="","",IFERROR(VLOOKUP($B5160,Mapping!$A:$C,3,0),"Not Mapped"))</f>
        <v/>
      </c>
      <c r="Q5160" s="36">
        <f>IF($B5160="","",IFERROR(VLOOKUP($O5160,Leaders!$A:$B,2,0),"Not Mapped"))</f>
        <v/>
      </c>
      <c r="R5160" s="36">
        <f>IF($B5160="","",IF(COUNTIF(Exclusions!$A:$A,$B5160)&gt;0,"Yes","No"))</f>
        <v/>
      </c>
      <c r="S5160" s="38">
        <f>IF($B5160="","",MIN(1,DAY($A5160)/IF($N5160="Superstore",Settings!$B$5,Settings!$B$4)))</f>
        <v/>
      </c>
      <c r="T5160" s="38">
        <f>IF(OR($B5160="",$G5160="",$S5160=0),"",$G5160/$S5160)</f>
        <v/>
      </c>
      <c r="U5160" s="36">
        <f>IF($T5160="","",IF($T5160&lt;Settings!$B$8,"Critical",IF($T5160&lt;Settings!$B$9,"Semi Critical","Non Critical")))</f>
        <v/>
      </c>
      <c r="V5160" s="28" t="n"/>
      <c r="Z5160">
        <f>IF($B5160="","",IFERROR(VLOOKUP($B5160,'Plan HC for CCA'!$A:$B,2,0),""))</f>
        <v/>
      </c>
      <c r="AA5160">
        <f>IF(OR($B5160="",$Z5160=""),"",IF(N($M5160)&lt;$Z5160,"Delta","No Delta"))</f>
        <v/>
      </c>
      <c r="AB5160">
        <f>IF(OR($B5160="",$Z5160=""),"",MAX(0,$Z5160-N($M5160)))</f>
        <v/>
      </c>
      <c r="AC5160" s="46">
        <f>IF($B5160="","",IFERROR(INDEX('CCA Util %'!$H:$H,MATCH($B5160,'CCA Util %'!$E:$E,0)),""))</f>
        <v/>
      </c>
      <c r="AD5160">
        <f>IF($B5160="","",IFERROR(INDEX('CCA Util %'!$G:$G,MATCH($B5160,'CCA Util %'!$E:$E,0)),""))</f>
        <v/>
      </c>
      <c r="AE5160">
        <f>IF(OR($B5160="",$U5160=""),"",$U5160&amp;" &amp; "&amp;IF(OR($AD5160="",$AD5160=0),"Util NA",$AD5160&amp;" Util"))</f>
        <v/>
      </c>
    </row>
    <row r="5161" ht="15.75" customHeight="1" s="42">
      <c r="A5161" s="41" t="n"/>
      <c r="G5161" s="38" t="n"/>
      <c r="H5161" s="38" t="n"/>
      <c r="I5161" s="38" t="n"/>
      <c r="J5161" s="38" t="n"/>
      <c r="K5161" s="38" t="n"/>
      <c r="L5161" s="38" t="n"/>
      <c r="N5161" s="36">
        <f>IF($B5161="","",IF($C5161="SUPERSTORE","Superstore","DH"))</f>
        <v/>
      </c>
      <c r="O5161" s="36">
        <f>IF($B5161="","",IFERROR(VLOOKUP($B5161,Mapping!$A:$C,2,0),"Not Mapped"))</f>
        <v/>
      </c>
      <c r="P5161" s="36">
        <f>IF($B5161="","",IFERROR(VLOOKUP($B5161,Mapping!$A:$C,3,0),"Not Mapped"))</f>
        <v/>
      </c>
      <c r="Q5161" s="36">
        <f>IF($B5161="","",IFERROR(VLOOKUP($O5161,Leaders!$A:$B,2,0),"Not Mapped"))</f>
        <v/>
      </c>
      <c r="R5161" s="36">
        <f>IF($B5161="","",IF(COUNTIF(Exclusions!$A:$A,$B5161)&gt;0,"Yes","No"))</f>
        <v/>
      </c>
      <c r="S5161" s="38">
        <f>IF($B5161="","",MIN(1,DAY($A5161)/IF($N5161="Superstore",Settings!$B$5,Settings!$B$4)))</f>
        <v/>
      </c>
      <c r="T5161" s="38">
        <f>IF(OR($B5161="",$G5161="",$S5161=0),"",$G5161/$S5161)</f>
        <v/>
      </c>
      <c r="U5161" s="36">
        <f>IF($T5161="","",IF($T5161&lt;Settings!$B$8,"Critical",IF($T5161&lt;Settings!$B$9,"Semi Critical","Non Critical")))</f>
        <v/>
      </c>
      <c r="V5161" s="28" t="n"/>
      <c r="Z5161">
        <f>IF($B5161="","",IFERROR(VLOOKUP($B5161,'Plan HC for CCA'!$A:$B,2,0),""))</f>
        <v/>
      </c>
      <c r="AA5161">
        <f>IF(OR($B5161="",$Z5161=""),"",IF(N($M5161)&lt;$Z5161,"Delta","No Delta"))</f>
        <v/>
      </c>
      <c r="AB5161">
        <f>IF(OR($B5161="",$Z5161=""),"",MAX(0,$Z5161-N($M5161)))</f>
        <v/>
      </c>
      <c r="AC5161" s="46">
        <f>IF($B5161="","",IFERROR(INDEX('CCA Util %'!$H:$H,MATCH($B5161,'CCA Util %'!$E:$E,0)),""))</f>
        <v/>
      </c>
      <c r="AD5161">
        <f>IF($B5161="","",IFERROR(INDEX('CCA Util %'!$G:$G,MATCH($B5161,'CCA Util %'!$E:$E,0)),""))</f>
        <v/>
      </c>
      <c r="AE5161">
        <f>IF(OR($B5161="",$U5161=""),"",$U5161&amp;" &amp; "&amp;IF(OR($AD5161="",$AD5161=0),"Util NA",$AD5161&amp;" Util"))</f>
        <v/>
      </c>
    </row>
    <row r="5162" ht="15.75" customHeight="1" s="42">
      <c r="A5162" s="41" t="n"/>
      <c r="G5162" s="38" t="n"/>
      <c r="H5162" s="38" t="n"/>
      <c r="I5162" s="38" t="n"/>
      <c r="J5162" s="38" t="n"/>
      <c r="K5162" s="38" t="n"/>
      <c r="L5162" s="38" t="n"/>
      <c r="N5162" s="36">
        <f>IF($B5162="","",IF($C5162="SUPERSTORE","Superstore","DH"))</f>
        <v/>
      </c>
      <c r="O5162" s="36">
        <f>IF($B5162="","",IFERROR(VLOOKUP($B5162,Mapping!$A:$C,2,0),"Not Mapped"))</f>
        <v/>
      </c>
      <c r="P5162" s="36">
        <f>IF($B5162="","",IFERROR(VLOOKUP($B5162,Mapping!$A:$C,3,0),"Not Mapped"))</f>
        <v/>
      </c>
      <c r="Q5162" s="36">
        <f>IF($B5162="","",IFERROR(VLOOKUP($O5162,Leaders!$A:$B,2,0),"Not Mapped"))</f>
        <v/>
      </c>
      <c r="R5162" s="36">
        <f>IF($B5162="","",IF(COUNTIF(Exclusions!$A:$A,$B5162)&gt;0,"Yes","No"))</f>
        <v/>
      </c>
      <c r="S5162" s="38">
        <f>IF($B5162="","",MIN(1,DAY($A5162)/IF($N5162="Superstore",Settings!$B$5,Settings!$B$4)))</f>
        <v/>
      </c>
      <c r="T5162" s="38">
        <f>IF(OR($B5162="",$G5162="",$S5162=0),"",$G5162/$S5162)</f>
        <v/>
      </c>
      <c r="U5162" s="36">
        <f>IF($T5162="","",IF($T5162&lt;Settings!$B$8,"Critical",IF($T5162&lt;Settings!$B$9,"Semi Critical","Non Critical")))</f>
        <v/>
      </c>
      <c r="V5162" s="28" t="n"/>
      <c r="Z5162">
        <f>IF($B5162="","",IFERROR(VLOOKUP($B5162,'Plan HC for CCA'!$A:$B,2,0),""))</f>
        <v/>
      </c>
      <c r="AA5162">
        <f>IF(OR($B5162="",$Z5162=""),"",IF(N($M5162)&lt;$Z5162,"Delta","No Delta"))</f>
        <v/>
      </c>
      <c r="AB5162">
        <f>IF(OR($B5162="",$Z5162=""),"",MAX(0,$Z5162-N($M5162)))</f>
        <v/>
      </c>
      <c r="AC5162" s="46">
        <f>IF($B5162="","",IFERROR(INDEX('CCA Util %'!$H:$H,MATCH($B5162,'CCA Util %'!$E:$E,0)),""))</f>
        <v/>
      </c>
      <c r="AD5162">
        <f>IF($B5162="","",IFERROR(INDEX('CCA Util %'!$G:$G,MATCH($B5162,'CCA Util %'!$E:$E,0)),""))</f>
        <v/>
      </c>
      <c r="AE5162">
        <f>IF(OR($B5162="",$U5162=""),"",$U5162&amp;" &amp; "&amp;IF(OR($AD5162="",$AD5162=0),"Util NA",$AD5162&amp;" Util"))</f>
        <v/>
      </c>
    </row>
    <row r="5163" ht="15.75" customHeight="1" s="42">
      <c r="A5163" s="41" t="n"/>
      <c r="G5163" s="38" t="n"/>
      <c r="H5163" s="38" t="n"/>
      <c r="I5163" s="38" t="n"/>
      <c r="J5163" s="38" t="n"/>
      <c r="K5163" s="38" t="n"/>
      <c r="L5163" s="38" t="n"/>
      <c r="N5163" s="36">
        <f>IF($B5163="","",IF($C5163="SUPERSTORE","Superstore","DH"))</f>
        <v/>
      </c>
      <c r="O5163" s="36">
        <f>IF($B5163="","",IFERROR(VLOOKUP($B5163,Mapping!$A:$C,2,0),"Not Mapped"))</f>
        <v/>
      </c>
      <c r="P5163" s="36">
        <f>IF($B5163="","",IFERROR(VLOOKUP($B5163,Mapping!$A:$C,3,0),"Not Mapped"))</f>
        <v/>
      </c>
      <c r="Q5163" s="36">
        <f>IF($B5163="","",IFERROR(VLOOKUP($O5163,Leaders!$A:$B,2,0),"Not Mapped"))</f>
        <v/>
      </c>
      <c r="R5163" s="36">
        <f>IF($B5163="","",IF(COUNTIF(Exclusions!$A:$A,$B5163)&gt;0,"Yes","No"))</f>
        <v/>
      </c>
      <c r="S5163" s="38">
        <f>IF($B5163="","",MIN(1,DAY($A5163)/IF($N5163="Superstore",Settings!$B$5,Settings!$B$4)))</f>
        <v/>
      </c>
      <c r="T5163" s="38">
        <f>IF(OR($B5163="",$G5163="",$S5163=0),"",$G5163/$S5163)</f>
        <v/>
      </c>
      <c r="U5163" s="36">
        <f>IF($T5163="","",IF($T5163&lt;Settings!$B$8,"Critical",IF($T5163&lt;Settings!$B$9,"Semi Critical","Non Critical")))</f>
        <v/>
      </c>
      <c r="V5163" s="28" t="n"/>
      <c r="Z5163">
        <f>IF($B5163="","",IFERROR(VLOOKUP($B5163,'Plan HC for CCA'!$A:$B,2,0),""))</f>
        <v/>
      </c>
      <c r="AA5163">
        <f>IF(OR($B5163="",$Z5163=""),"",IF(N($M5163)&lt;$Z5163,"Delta","No Delta"))</f>
        <v/>
      </c>
      <c r="AB5163">
        <f>IF(OR($B5163="",$Z5163=""),"",MAX(0,$Z5163-N($M5163)))</f>
        <v/>
      </c>
      <c r="AC5163" s="46">
        <f>IF($B5163="","",IFERROR(INDEX('CCA Util %'!$H:$H,MATCH($B5163,'CCA Util %'!$E:$E,0)),""))</f>
        <v/>
      </c>
      <c r="AD5163">
        <f>IF($B5163="","",IFERROR(INDEX('CCA Util %'!$G:$G,MATCH($B5163,'CCA Util %'!$E:$E,0)),""))</f>
        <v/>
      </c>
      <c r="AE5163">
        <f>IF(OR($B5163="",$U5163=""),"",$U5163&amp;" &amp; "&amp;IF(OR($AD5163="",$AD5163=0),"Util NA",$AD5163&amp;" Util"))</f>
        <v/>
      </c>
    </row>
    <row r="5164" ht="15.75" customHeight="1" s="42">
      <c r="A5164" s="41" t="n"/>
      <c r="G5164" s="38" t="n"/>
      <c r="H5164" s="38" t="n"/>
      <c r="I5164" s="38" t="n"/>
      <c r="J5164" s="38" t="n"/>
      <c r="K5164" s="38" t="n"/>
      <c r="L5164" s="38" t="n"/>
      <c r="N5164" s="36">
        <f>IF($B5164="","",IF($C5164="SUPERSTORE","Superstore","DH"))</f>
        <v/>
      </c>
      <c r="O5164" s="36">
        <f>IF($B5164="","",IFERROR(VLOOKUP($B5164,Mapping!$A:$C,2,0),"Not Mapped"))</f>
        <v/>
      </c>
      <c r="P5164" s="36">
        <f>IF($B5164="","",IFERROR(VLOOKUP($B5164,Mapping!$A:$C,3,0),"Not Mapped"))</f>
        <v/>
      </c>
      <c r="Q5164" s="36">
        <f>IF($B5164="","",IFERROR(VLOOKUP($O5164,Leaders!$A:$B,2,0),"Not Mapped"))</f>
        <v/>
      </c>
      <c r="R5164" s="36">
        <f>IF($B5164="","",IF(COUNTIF(Exclusions!$A:$A,$B5164)&gt;0,"Yes","No"))</f>
        <v/>
      </c>
      <c r="S5164" s="38">
        <f>IF($B5164="","",MIN(1,DAY($A5164)/IF($N5164="Superstore",Settings!$B$5,Settings!$B$4)))</f>
        <v/>
      </c>
      <c r="T5164" s="38">
        <f>IF(OR($B5164="",$G5164="",$S5164=0),"",$G5164/$S5164)</f>
        <v/>
      </c>
      <c r="U5164" s="36">
        <f>IF($T5164="","",IF($T5164&lt;Settings!$B$8,"Critical",IF($T5164&lt;Settings!$B$9,"Semi Critical","Non Critical")))</f>
        <v/>
      </c>
      <c r="V5164" s="28" t="n"/>
      <c r="Z5164">
        <f>IF($B5164="","",IFERROR(VLOOKUP($B5164,'Plan HC for CCA'!$A:$B,2,0),""))</f>
        <v/>
      </c>
      <c r="AA5164">
        <f>IF(OR($B5164="",$Z5164=""),"",IF(N($M5164)&lt;$Z5164,"Delta","No Delta"))</f>
        <v/>
      </c>
      <c r="AB5164">
        <f>IF(OR($B5164="",$Z5164=""),"",MAX(0,$Z5164-N($M5164)))</f>
        <v/>
      </c>
      <c r="AC5164" s="46">
        <f>IF($B5164="","",IFERROR(INDEX('CCA Util %'!$H:$H,MATCH($B5164,'CCA Util %'!$E:$E,0)),""))</f>
        <v/>
      </c>
      <c r="AD5164">
        <f>IF($B5164="","",IFERROR(INDEX('CCA Util %'!$G:$G,MATCH($B5164,'CCA Util %'!$E:$E,0)),""))</f>
        <v/>
      </c>
      <c r="AE5164">
        <f>IF(OR($B5164="",$U5164=""),"",$U5164&amp;" &amp; "&amp;IF(OR($AD5164="",$AD5164=0),"Util NA",$AD5164&amp;" Util"))</f>
        <v/>
      </c>
    </row>
    <row r="5165" ht="15.75" customHeight="1" s="42">
      <c r="A5165" s="41" t="n"/>
      <c r="G5165" s="38" t="n"/>
      <c r="H5165" s="38" t="n"/>
      <c r="I5165" s="38" t="n"/>
      <c r="J5165" s="38" t="n"/>
      <c r="K5165" s="38" t="n"/>
      <c r="L5165" s="38" t="n"/>
      <c r="N5165" s="36">
        <f>IF($B5165="","",IF($C5165="SUPERSTORE","Superstore","DH"))</f>
        <v/>
      </c>
      <c r="O5165" s="36">
        <f>IF($B5165="","",IFERROR(VLOOKUP($B5165,Mapping!$A:$C,2,0),"Not Mapped"))</f>
        <v/>
      </c>
      <c r="P5165" s="36">
        <f>IF($B5165="","",IFERROR(VLOOKUP($B5165,Mapping!$A:$C,3,0),"Not Mapped"))</f>
        <v/>
      </c>
      <c r="Q5165" s="36">
        <f>IF($B5165="","",IFERROR(VLOOKUP($O5165,Leaders!$A:$B,2,0),"Not Mapped"))</f>
        <v/>
      </c>
      <c r="R5165" s="36">
        <f>IF($B5165="","",IF(COUNTIF(Exclusions!$A:$A,$B5165)&gt;0,"Yes","No"))</f>
        <v/>
      </c>
      <c r="S5165" s="38">
        <f>IF($B5165="","",MIN(1,DAY($A5165)/IF($N5165="Superstore",Settings!$B$5,Settings!$B$4)))</f>
        <v/>
      </c>
      <c r="T5165" s="38">
        <f>IF(OR($B5165="",$G5165="",$S5165=0),"",$G5165/$S5165)</f>
        <v/>
      </c>
      <c r="U5165" s="36">
        <f>IF($T5165="","",IF($T5165&lt;Settings!$B$8,"Critical",IF($T5165&lt;Settings!$B$9,"Semi Critical","Non Critical")))</f>
        <v/>
      </c>
      <c r="V5165" s="28" t="n"/>
      <c r="Z5165">
        <f>IF($B5165="","",IFERROR(VLOOKUP($B5165,'Plan HC for CCA'!$A:$B,2,0),""))</f>
        <v/>
      </c>
      <c r="AA5165">
        <f>IF(OR($B5165="",$Z5165=""),"",IF(N($M5165)&lt;$Z5165,"Delta","No Delta"))</f>
        <v/>
      </c>
      <c r="AB5165">
        <f>IF(OR($B5165="",$Z5165=""),"",MAX(0,$Z5165-N($M5165)))</f>
        <v/>
      </c>
      <c r="AC5165" s="46">
        <f>IF($B5165="","",IFERROR(INDEX('CCA Util %'!$H:$H,MATCH($B5165,'CCA Util %'!$E:$E,0)),""))</f>
        <v/>
      </c>
      <c r="AD5165">
        <f>IF($B5165="","",IFERROR(INDEX('CCA Util %'!$G:$G,MATCH($B5165,'CCA Util %'!$E:$E,0)),""))</f>
        <v/>
      </c>
      <c r="AE5165">
        <f>IF(OR($B5165="",$U5165=""),"",$U5165&amp;" &amp; "&amp;IF(OR($AD5165="",$AD5165=0),"Util NA",$AD5165&amp;" Util"))</f>
        <v/>
      </c>
    </row>
    <row r="5166" ht="15.75" customHeight="1" s="42">
      <c r="A5166" s="41" t="n"/>
      <c r="G5166" s="38" t="n"/>
      <c r="H5166" s="38" t="n"/>
      <c r="I5166" s="38" t="n"/>
      <c r="J5166" s="38" t="n"/>
      <c r="K5166" s="38" t="n"/>
      <c r="L5166" s="38" t="n"/>
      <c r="N5166" s="36">
        <f>IF($B5166="","",IF($C5166="SUPERSTORE","Superstore","DH"))</f>
        <v/>
      </c>
      <c r="O5166" s="36">
        <f>IF($B5166="","",IFERROR(VLOOKUP($B5166,Mapping!$A:$C,2,0),"Not Mapped"))</f>
        <v/>
      </c>
      <c r="P5166" s="36">
        <f>IF($B5166="","",IFERROR(VLOOKUP($B5166,Mapping!$A:$C,3,0),"Not Mapped"))</f>
        <v/>
      </c>
      <c r="Q5166" s="36">
        <f>IF($B5166="","",IFERROR(VLOOKUP($O5166,Leaders!$A:$B,2,0),"Not Mapped"))</f>
        <v/>
      </c>
      <c r="R5166" s="36">
        <f>IF($B5166="","",IF(COUNTIF(Exclusions!$A:$A,$B5166)&gt;0,"Yes","No"))</f>
        <v/>
      </c>
      <c r="S5166" s="38">
        <f>IF($B5166="","",MIN(1,DAY($A5166)/IF($N5166="Superstore",Settings!$B$5,Settings!$B$4)))</f>
        <v/>
      </c>
      <c r="T5166" s="38">
        <f>IF(OR($B5166="",$G5166="",$S5166=0),"",$G5166/$S5166)</f>
        <v/>
      </c>
      <c r="U5166" s="36">
        <f>IF($T5166="","",IF($T5166&lt;Settings!$B$8,"Critical",IF($T5166&lt;Settings!$B$9,"Semi Critical","Non Critical")))</f>
        <v/>
      </c>
      <c r="V5166" s="28" t="n"/>
      <c r="Z5166">
        <f>IF($B5166="","",IFERROR(VLOOKUP($B5166,'Plan HC for CCA'!$A:$B,2,0),""))</f>
        <v/>
      </c>
      <c r="AA5166">
        <f>IF(OR($B5166="",$Z5166=""),"",IF(N($M5166)&lt;$Z5166,"Delta","No Delta"))</f>
        <v/>
      </c>
      <c r="AB5166">
        <f>IF(OR($B5166="",$Z5166=""),"",MAX(0,$Z5166-N($M5166)))</f>
        <v/>
      </c>
      <c r="AC5166" s="46">
        <f>IF($B5166="","",IFERROR(INDEX('CCA Util %'!$H:$H,MATCH($B5166,'CCA Util %'!$E:$E,0)),""))</f>
        <v/>
      </c>
      <c r="AD5166">
        <f>IF($B5166="","",IFERROR(INDEX('CCA Util %'!$G:$G,MATCH($B5166,'CCA Util %'!$E:$E,0)),""))</f>
        <v/>
      </c>
      <c r="AE5166">
        <f>IF(OR($B5166="",$U5166=""),"",$U5166&amp;" &amp; "&amp;IF(OR($AD5166="",$AD5166=0),"Util NA",$AD5166&amp;" Util"))</f>
        <v/>
      </c>
    </row>
    <row r="5167" ht="15.75" customHeight="1" s="42">
      <c r="A5167" s="41" t="n"/>
      <c r="G5167" s="38" t="n"/>
      <c r="H5167" s="38" t="n"/>
      <c r="I5167" s="38" t="n"/>
      <c r="J5167" s="38" t="n"/>
      <c r="K5167" s="38" t="n"/>
      <c r="L5167" s="38" t="n"/>
      <c r="N5167" s="36">
        <f>IF($B5167="","",IF($C5167="SUPERSTORE","Superstore","DH"))</f>
        <v/>
      </c>
      <c r="O5167" s="36">
        <f>IF($B5167="","",IFERROR(VLOOKUP($B5167,Mapping!$A:$C,2,0),"Not Mapped"))</f>
        <v/>
      </c>
      <c r="P5167" s="36">
        <f>IF($B5167="","",IFERROR(VLOOKUP($B5167,Mapping!$A:$C,3,0),"Not Mapped"))</f>
        <v/>
      </c>
      <c r="Q5167" s="36">
        <f>IF($B5167="","",IFERROR(VLOOKUP($O5167,Leaders!$A:$B,2,0),"Not Mapped"))</f>
        <v/>
      </c>
      <c r="R5167" s="36">
        <f>IF($B5167="","",IF(COUNTIF(Exclusions!$A:$A,$B5167)&gt;0,"Yes","No"))</f>
        <v/>
      </c>
      <c r="S5167" s="38">
        <f>IF($B5167="","",MIN(1,DAY($A5167)/IF($N5167="Superstore",Settings!$B$5,Settings!$B$4)))</f>
        <v/>
      </c>
      <c r="T5167" s="38">
        <f>IF(OR($B5167="",$G5167="",$S5167=0),"",$G5167/$S5167)</f>
        <v/>
      </c>
      <c r="U5167" s="36">
        <f>IF($T5167="","",IF($T5167&lt;Settings!$B$8,"Critical",IF($T5167&lt;Settings!$B$9,"Semi Critical","Non Critical")))</f>
        <v/>
      </c>
      <c r="V5167" s="28" t="n"/>
      <c r="Z5167">
        <f>IF($B5167="","",IFERROR(VLOOKUP($B5167,'Plan HC for CCA'!$A:$B,2,0),""))</f>
        <v/>
      </c>
      <c r="AA5167">
        <f>IF(OR($B5167="",$Z5167=""),"",IF(N($M5167)&lt;$Z5167,"Delta","No Delta"))</f>
        <v/>
      </c>
      <c r="AB5167">
        <f>IF(OR($B5167="",$Z5167=""),"",MAX(0,$Z5167-N($M5167)))</f>
        <v/>
      </c>
      <c r="AC5167" s="46">
        <f>IF($B5167="","",IFERROR(INDEX('CCA Util %'!$H:$H,MATCH($B5167,'CCA Util %'!$E:$E,0)),""))</f>
        <v/>
      </c>
      <c r="AD5167">
        <f>IF($B5167="","",IFERROR(INDEX('CCA Util %'!$G:$G,MATCH($B5167,'CCA Util %'!$E:$E,0)),""))</f>
        <v/>
      </c>
      <c r="AE5167">
        <f>IF(OR($B5167="",$U5167=""),"",$U5167&amp;" &amp; "&amp;IF(OR($AD5167="",$AD5167=0),"Util NA",$AD5167&amp;" Util"))</f>
        <v/>
      </c>
    </row>
    <row r="5168" ht="15.75" customHeight="1" s="42">
      <c r="A5168" s="41" t="n"/>
      <c r="G5168" s="38" t="n"/>
      <c r="H5168" s="38" t="n"/>
      <c r="I5168" s="38" t="n"/>
      <c r="J5168" s="38" t="n"/>
      <c r="K5168" s="38" t="n"/>
      <c r="L5168" s="38" t="n"/>
      <c r="N5168" s="36">
        <f>IF($B5168="","",IF($C5168="SUPERSTORE","Superstore","DH"))</f>
        <v/>
      </c>
      <c r="O5168" s="36">
        <f>IF($B5168="","",IFERROR(VLOOKUP($B5168,Mapping!$A:$C,2,0),"Not Mapped"))</f>
        <v/>
      </c>
      <c r="P5168" s="36">
        <f>IF($B5168="","",IFERROR(VLOOKUP($B5168,Mapping!$A:$C,3,0),"Not Mapped"))</f>
        <v/>
      </c>
      <c r="Q5168" s="36">
        <f>IF($B5168="","",IFERROR(VLOOKUP($O5168,Leaders!$A:$B,2,0),"Not Mapped"))</f>
        <v/>
      </c>
      <c r="R5168" s="36">
        <f>IF($B5168="","",IF(COUNTIF(Exclusions!$A:$A,$B5168)&gt;0,"Yes","No"))</f>
        <v/>
      </c>
      <c r="S5168" s="38">
        <f>IF($B5168="","",MIN(1,DAY($A5168)/IF($N5168="Superstore",Settings!$B$5,Settings!$B$4)))</f>
        <v/>
      </c>
      <c r="T5168" s="38">
        <f>IF(OR($B5168="",$G5168="",$S5168=0),"",$G5168/$S5168)</f>
        <v/>
      </c>
      <c r="U5168" s="36">
        <f>IF($T5168="","",IF($T5168&lt;Settings!$B$8,"Critical",IF($T5168&lt;Settings!$B$9,"Semi Critical","Non Critical")))</f>
        <v/>
      </c>
      <c r="V5168" s="28" t="n"/>
      <c r="Z5168">
        <f>IF($B5168="","",IFERROR(VLOOKUP($B5168,'Plan HC for CCA'!$A:$B,2,0),""))</f>
        <v/>
      </c>
      <c r="AA5168">
        <f>IF(OR($B5168="",$Z5168=""),"",IF(N($M5168)&lt;$Z5168,"Delta","No Delta"))</f>
        <v/>
      </c>
      <c r="AB5168">
        <f>IF(OR($B5168="",$Z5168=""),"",MAX(0,$Z5168-N($M5168)))</f>
        <v/>
      </c>
      <c r="AC5168" s="46">
        <f>IF($B5168="","",IFERROR(INDEX('CCA Util %'!$H:$H,MATCH($B5168,'CCA Util %'!$E:$E,0)),""))</f>
        <v/>
      </c>
      <c r="AD5168">
        <f>IF($B5168="","",IFERROR(INDEX('CCA Util %'!$G:$G,MATCH($B5168,'CCA Util %'!$E:$E,0)),""))</f>
        <v/>
      </c>
      <c r="AE5168">
        <f>IF(OR($B5168="",$U5168=""),"",$U5168&amp;" &amp; "&amp;IF(OR($AD5168="",$AD5168=0),"Util NA",$AD5168&amp;" Util"))</f>
        <v/>
      </c>
    </row>
    <row r="5169" ht="15.75" customHeight="1" s="42">
      <c r="A5169" s="41" t="n"/>
      <c r="G5169" s="38" t="n"/>
      <c r="H5169" s="38" t="n"/>
      <c r="I5169" s="38" t="n"/>
      <c r="J5169" s="38" t="n"/>
      <c r="K5169" s="38" t="n"/>
      <c r="L5169" s="38" t="n"/>
      <c r="N5169" s="36">
        <f>IF($B5169="","",IF($C5169="SUPERSTORE","Superstore","DH"))</f>
        <v/>
      </c>
      <c r="O5169" s="36">
        <f>IF($B5169="","",IFERROR(VLOOKUP($B5169,Mapping!$A:$C,2,0),"Not Mapped"))</f>
        <v/>
      </c>
      <c r="P5169" s="36">
        <f>IF($B5169="","",IFERROR(VLOOKUP($B5169,Mapping!$A:$C,3,0),"Not Mapped"))</f>
        <v/>
      </c>
      <c r="Q5169" s="36">
        <f>IF($B5169="","",IFERROR(VLOOKUP($O5169,Leaders!$A:$B,2,0),"Not Mapped"))</f>
        <v/>
      </c>
      <c r="R5169" s="36">
        <f>IF($B5169="","",IF(COUNTIF(Exclusions!$A:$A,$B5169)&gt;0,"Yes","No"))</f>
        <v/>
      </c>
      <c r="S5169" s="38">
        <f>IF($B5169="","",MIN(1,DAY($A5169)/IF($N5169="Superstore",Settings!$B$5,Settings!$B$4)))</f>
        <v/>
      </c>
      <c r="T5169" s="38">
        <f>IF(OR($B5169="",$G5169="",$S5169=0),"",$G5169/$S5169)</f>
        <v/>
      </c>
      <c r="U5169" s="36">
        <f>IF($T5169="","",IF($T5169&lt;Settings!$B$8,"Critical",IF($T5169&lt;Settings!$B$9,"Semi Critical","Non Critical")))</f>
        <v/>
      </c>
      <c r="V5169" s="28" t="n"/>
      <c r="Z5169">
        <f>IF($B5169="","",IFERROR(VLOOKUP($B5169,'Plan HC for CCA'!$A:$B,2,0),""))</f>
        <v/>
      </c>
      <c r="AA5169">
        <f>IF(OR($B5169="",$Z5169=""),"",IF(N($M5169)&lt;$Z5169,"Delta","No Delta"))</f>
        <v/>
      </c>
      <c r="AB5169">
        <f>IF(OR($B5169="",$Z5169=""),"",MAX(0,$Z5169-N($M5169)))</f>
        <v/>
      </c>
      <c r="AC5169" s="46">
        <f>IF($B5169="","",IFERROR(INDEX('CCA Util %'!$H:$H,MATCH($B5169,'CCA Util %'!$E:$E,0)),""))</f>
        <v/>
      </c>
      <c r="AD5169">
        <f>IF($B5169="","",IFERROR(INDEX('CCA Util %'!$G:$G,MATCH($B5169,'CCA Util %'!$E:$E,0)),""))</f>
        <v/>
      </c>
      <c r="AE5169">
        <f>IF(OR($B5169="",$U5169=""),"",$U5169&amp;" &amp; "&amp;IF(OR($AD5169="",$AD5169=0),"Util NA",$AD5169&amp;" Util"))</f>
        <v/>
      </c>
    </row>
    <row r="5170" ht="15.75" customHeight="1" s="42">
      <c r="A5170" s="41" t="n"/>
      <c r="G5170" s="38" t="n"/>
      <c r="H5170" s="38" t="n"/>
      <c r="I5170" s="38" t="n"/>
      <c r="J5170" s="38" t="n"/>
      <c r="K5170" s="38" t="n"/>
      <c r="L5170" s="38" t="n"/>
      <c r="N5170" s="36">
        <f>IF($B5170="","",IF($C5170="SUPERSTORE","Superstore","DH"))</f>
        <v/>
      </c>
      <c r="O5170" s="36">
        <f>IF($B5170="","",IFERROR(VLOOKUP($B5170,Mapping!$A:$C,2,0),"Not Mapped"))</f>
        <v/>
      </c>
      <c r="P5170" s="36">
        <f>IF($B5170="","",IFERROR(VLOOKUP($B5170,Mapping!$A:$C,3,0),"Not Mapped"))</f>
        <v/>
      </c>
      <c r="Q5170" s="36">
        <f>IF($B5170="","",IFERROR(VLOOKUP($O5170,Leaders!$A:$B,2,0),"Not Mapped"))</f>
        <v/>
      </c>
      <c r="R5170" s="36">
        <f>IF($B5170="","",IF(COUNTIF(Exclusions!$A:$A,$B5170)&gt;0,"Yes","No"))</f>
        <v/>
      </c>
      <c r="S5170" s="38">
        <f>IF($B5170="","",MIN(1,DAY($A5170)/IF($N5170="Superstore",Settings!$B$5,Settings!$B$4)))</f>
        <v/>
      </c>
      <c r="T5170" s="38">
        <f>IF(OR($B5170="",$G5170="",$S5170=0),"",$G5170/$S5170)</f>
        <v/>
      </c>
      <c r="U5170" s="36">
        <f>IF($T5170="","",IF($T5170&lt;Settings!$B$8,"Critical",IF($T5170&lt;Settings!$B$9,"Semi Critical","Non Critical")))</f>
        <v/>
      </c>
      <c r="V5170" s="28" t="n"/>
      <c r="Z5170">
        <f>IF($B5170="","",IFERROR(VLOOKUP($B5170,'Plan HC for CCA'!$A:$B,2,0),""))</f>
        <v/>
      </c>
      <c r="AA5170">
        <f>IF(OR($B5170="",$Z5170=""),"",IF(N($M5170)&lt;$Z5170,"Delta","No Delta"))</f>
        <v/>
      </c>
      <c r="AB5170">
        <f>IF(OR($B5170="",$Z5170=""),"",MAX(0,$Z5170-N($M5170)))</f>
        <v/>
      </c>
      <c r="AC5170" s="46">
        <f>IF($B5170="","",IFERROR(INDEX('CCA Util %'!$H:$H,MATCH($B5170,'CCA Util %'!$E:$E,0)),""))</f>
        <v/>
      </c>
      <c r="AD5170">
        <f>IF($B5170="","",IFERROR(INDEX('CCA Util %'!$G:$G,MATCH($B5170,'CCA Util %'!$E:$E,0)),""))</f>
        <v/>
      </c>
      <c r="AE5170">
        <f>IF(OR($B5170="",$U5170=""),"",$U5170&amp;" &amp; "&amp;IF(OR($AD5170="",$AD5170=0),"Util NA",$AD5170&amp;" Util"))</f>
        <v/>
      </c>
    </row>
    <row r="5171" ht="15.75" customHeight="1" s="42">
      <c r="A5171" s="41" t="n"/>
      <c r="G5171" s="38" t="n"/>
      <c r="H5171" s="38" t="n"/>
      <c r="I5171" s="38" t="n"/>
      <c r="J5171" s="38" t="n"/>
      <c r="K5171" s="38" t="n"/>
      <c r="L5171" s="38" t="n"/>
      <c r="N5171" s="36">
        <f>IF($B5171="","",IF($C5171="SUPERSTORE","Superstore","DH"))</f>
        <v/>
      </c>
      <c r="O5171" s="36">
        <f>IF($B5171="","",IFERROR(VLOOKUP($B5171,Mapping!$A:$C,2,0),"Not Mapped"))</f>
        <v/>
      </c>
      <c r="P5171" s="36">
        <f>IF($B5171="","",IFERROR(VLOOKUP($B5171,Mapping!$A:$C,3,0),"Not Mapped"))</f>
        <v/>
      </c>
      <c r="Q5171" s="36">
        <f>IF($B5171="","",IFERROR(VLOOKUP($O5171,Leaders!$A:$B,2,0),"Not Mapped"))</f>
        <v/>
      </c>
      <c r="R5171" s="36">
        <f>IF($B5171="","",IF(COUNTIF(Exclusions!$A:$A,$B5171)&gt;0,"Yes","No"))</f>
        <v/>
      </c>
      <c r="S5171" s="38">
        <f>IF($B5171="","",MIN(1,DAY($A5171)/IF($N5171="Superstore",Settings!$B$5,Settings!$B$4)))</f>
        <v/>
      </c>
      <c r="T5171" s="38">
        <f>IF(OR($B5171="",$G5171="",$S5171=0),"",$G5171/$S5171)</f>
        <v/>
      </c>
      <c r="U5171" s="36">
        <f>IF($T5171="","",IF($T5171&lt;Settings!$B$8,"Critical",IF($T5171&lt;Settings!$B$9,"Semi Critical","Non Critical")))</f>
        <v/>
      </c>
      <c r="V5171" s="28" t="n"/>
      <c r="Z5171">
        <f>IF($B5171="","",IFERROR(VLOOKUP($B5171,'Plan HC for CCA'!$A:$B,2,0),""))</f>
        <v/>
      </c>
      <c r="AA5171">
        <f>IF(OR($B5171="",$Z5171=""),"",IF(N($M5171)&lt;$Z5171,"Delta","No Delta"))</f>
        <v/>
      </c>
      <c r="AB5171">
        <f>IF(OR($B5171="",$Z5171=""),"",MAX(0,$Z5171-N($M5171)))</f>
        <v/>
      </c>
      <c r="AC5171" s="46">
        <f>IF($B5171="","",IFERROR(INDEX('CCA Util %'!$H:$H,MATCH($B5171,'CCA Util %'!$E:$E,0)),""))</f>
        <v/>
      </c>
      <c r="AD5171">
        <f>IF($B5171="","",IFERROR(INDEX('CCA Util %'!$G:$G,MATCH($B5171,'CCA Util %'!$E:$E,0)),""))</f>
        <v/>
      </c>
      <c r="AE5171">
        <f>IF(OR($B5171="",$U5171=""),"",$U5171&amp;" &amp; "&amp;IF(OR($AD5171="",$AD5171=0),"Util NA",$AD5171&amp;" Util"))</f>
        <v/>
      </c>
    </row>
    <row r="5172" ht="15.75" customHeight="1" s="42">
      <c r="A5172" s="41" t="n"/>
      <c r="G5172" s="38" t="n"/>
      <c r="H5172" s="38" t="n"/>
      <c r="I5172" s="38" t="n"/>
      <c r="J5172" s="38" t="n"/>
      <c r="K5172" s="38" t="n"/>
      <c r="L5172" s="38" t="n"/>
      <c r="N5172" s="36">
        <f>IF($B5172="","",IF($C5172="SUPERSTORE","Superstore","DH"))</f>
        <v/>
      </c>
      <c r="O5172" s="36">
        <f>IF($B5172="","",IFERROR(VLOOKUP($B5172,Mapping!$A:$C,2,0),"Not Mapped"))</f>
        <v/>
      </c>
      <c r="P5172" s="36">
        <f>IF($B5172="","",IFERROR(VLOOKUP($B5172,Mapping!$A:$C,3,0),"Not Mapped"))</f>
        <v/>
      </c>
      <c r="Q5172" s="36">
        <f>IF($B5172="","",IFERROR(VLOOKUP($O5172,Leaders!$A:$B,2,0),"Not Mapped"))</f>
        <v/>
      </c>
      <c r="R5172" s="36">
        <f>IF($B5172="","",IF(COUNTIF(Exclusions!$A:$A,$B5172)&gt;0,"Yes","No"))</f>
        <v/>
      </c>
      <c r="S5172" s="38">
        <f>IF($B5172="","",MIN(1,DAY($A5172)/IF($N5172="Superstore",Settings!$B$5,Settings!$B$4)))</f>
        <v/>
      </c>
      <c r="T5172" s="38">
        <f>IF(OR($B5172="",$G5172="",$S5172=0),"",$G5172/$S5172)</f>
        <v/>
      </c>
      <c r="U5172" s="36">
        <f>IF($T5172="","",IF($T5172&lt;Settings!$B$8,"Critical",IF($T5172&lt;Settings!$B$9,"Semi Critical","Non Critical")))</f>
        <v/>
      </c>
      <c r="V5172" s="28" t="n"/>
      <c r="Z5172">
        <f>IF($B5172="","",IFERROR(VLOOKUP($B5172,'Plan HC for CCA'!$A:$B,2,0),""))</f>
        <v/>
      </c>
      <c r="AA5172">
        <f>IF(OR($B5172="",$Z5172=""),"",IF(N($M5172)&lt;$Z5172,"Delta","No Delta"))</f>
        <v/>
      </c>
      <c r="AB5172">
        <f>IF(OR($B5172="",$Z5172=""),"",MAX(0,$Z5172-N($M5172)))</f>
        <v/>
      </c>
      <c r="AC5172" s="46">
        <f>IF($B5172="","",IFERROR(INDEX('CCA Util %'!$H:$H,MATCH($B5172,'CCA Util %'!$E:$E,0)),""))</f>
        <v/>
      </c>
      <c r="AD5172">
        <f>IF($B5172="","",IFERROR(INDEX('CCA Util %'!$G:$G,MATCH($B5172,'CCA Util %'!$E:$E,0)),""))</f>
        <v/>
      </c>
      <c r="AE5172">
        <f>IF(OR($B5172="",$U5172=""),"",$U5172&amp;" &amp; "&amp;IF(OR($AD5172="",$AD5172=0),"Util NA",$AD5172&amp;" Util"))</f>
        <v/>
      </c>
    </row>
    <row r="5173" ht="15.75" customHeight="1" s="42">
      <c r="A5173" s="41" t="n"/>
      <c r="G5173" s="38" t="n"/>
      <c r="H5173" s="38" t="n"/>
      <c r="I5173" s="38" t="n"/>
      <c r="J5173" s="38" t="n"/>
      <c r="K5173" s="38" t="n"/>
      <c r="L5173" s="38" t="n"/>
      <c r="N5173" s="36">
        <f>IF($B5173="","",IF($C5173="SUPERSTORE","Superstore","DH"))</f>
        <v/>
      </c>
      <c r="O5173" s="36">
        <f>IF($B5173="","",IFERROR(VLOOKUP($B5173,Mapping!$A:$C,2,0),"Not Mapped"))</f>
        <v/>
      </c>
      <c r="P5173" s="36">
        <f>IF($B5173="","",IFERROR(VLOOKUP($B5173,Mapping!$A:$C,3,0),"Not Mapped"))</f>
        <v/>
      </c>
      <c r="Q5173" s="36">
        <f>IF($B5173="","",IFERROR(VLOOKUP($O5173,Leaders!$A:$B,2,0),"Not Mapped"))</f>
        <v/>
      </c>
      <c r="R5173" s="36">
        <f>IF($B5173="","",IF(COUNTIF(Exclusions!$A:$A,$B5173)&gt;0,"Yes","No"))</f>
        <v/>
      </c>
      <c r="S5173" s="38">
        <f>IF($B5173="","",MIN(1,DAY($A5173)/IF($N5173="Superstore",Settings!$B$5,Settings!$B$4)))</f>
        <v/>
      </c>
      <c r="T5173" s="38">
        <f>IF(OR($B5173="",$G5173="",$S5173=0),"",$G5173/$S5173)</f>
        <v/>
      </c>
      <c r="U5173" s="36">
        <f>IF($T5173="","",IF($T5173&lt;Settings!$B$8,"Critical",IF($T5173&lt;Settings!$B$9,"Semi Critical","Non Critical")))</f>
        <v/>
      </c>
      <c r="V5173" s="28" t="n"/>
      <c r="Z5173">
        <f>IF($B5173="","",IFERROR(VLOOKUP($B5173,'Plan HC for CCA'!$A:$B,2,0),""))</f>
        <v/>
      </c>
      <c r="AA5173">
        <f>IF(OR($B5173="",$Z5173=""),"",IF(N($M5173)&lt;$Z5173,"Delta","No Delta"))</f>
        <v/>
      </c>
      <c r="AB5173">
        <f>IF(OR($B5173="",$Z5173=""),"",MAX(0,$Z5173-N($M5173)))</f>
        <v/>
      </c>
      <c r="AC5173" s="46">
        <f>IF($B5173="","",IFERROR(INDEX('CCA Util %'!$H:$H,MATCH($B5173,'CCA Util %'!$E:$E,0)),""))</f>
        <v/>
      </c>
      <c r="AD5173">
        <f>IF($B5173="","",IFERROR(INDEX('CCA Util %'!$G:$G,MATCH($B5173,'CCA Util %'!$E:$E,0)),""))</f>
        <v/>
      </c>
      <c r="AE5173">
        <f>IF(OR($B5173="",$U5173=""),"",$U5173&amp;" &amp; "&amp;IF(OR($AD5173="",$AD5173=0),"Util NA",$AD5173&amp;" Util"))</f>
        <v/>
      </c>
    </row>
    <row r="5174" ht="15.75" customHeight="1" s="42">
      <c r="A5174" s="41" t="n"/>
      <c r="G5174" s="38" t="n"/>
      <c r="H5174" s="38" t="n"/>
      <c r="I5174" s="38" t="n"/>
      <c r="J5174" s="38" t="n"/>
      <c r="K5174" s="38" t="n"/>
      <c r="L5174" s="38" t="n"/>
      <c r="N5174" s="36">
        <f>IF($B5174="","",IF($C5174="SUPERSTORE","Superstore","DH"))</f>
        <v/>
      </c>
      <c r="O5174" s="36">
        <f>IF($B5174="","",IFERROR(VLOOKUP($B5174,Mapping!$A:$C,2,0),"Not Mapped"))</f>
        <v/>
      </c>
      <c r="P5174" s="36">
        <f>IF($B5174="","",IFERROR(VLOOKUP($B5174,Mapping!$A:$C,3,0),"Not Mapped"))</f>
        <v/>
      </c>
      <c r="Q5174" s="36">
        <f>IF($B5174="","",IFERROR(VLOOKUP($O5174,Leaders!$A:$B,2,0),"Not Mapped"))</f>
        <v/>
      </c>
      <c r="R5174" s="36">
        <f>IF($B5174="","",IF(COUNTIF(Exclusions!$A:$A,$B5174)&gt;0,"Yes","No"))</f>
        <v/>
      </c>
      <c r="S5174" s="38">
        <f>IF($B5174="","",MIN(1,DAY($A5174)/IF($N5174="Superstore",Settings!$B$5,Settings!$B$4)))</f>
        <v/>
      </c>
      <c r="T5174" s="38">
        <f>IF(OR($B5174="",$G5174="",$S5174=0),"",$G5174/$S5174)</f>
        <v/>
      </c>
      <c r="U5174" s="36">
        <f>IF($T5174="","",IF($T5174&lt;Settings!$B$8,"Critical",IF($T5174&lt;Settings!$B$9,"Semi Critical","Non Critical")))</f>
        <v/>
      </c>
      <c r="V5174" s="28" t="n"/>
      <c r="Z5174">
        <f>IF($B5174="","",IFERROR(VLOOKUP($B5174,'Plan HC for CCA'!$A:$B,2,0),""))</f>
        <v/>
      </c>
      <c r="AA5174">
        <f>IF(OR($B5174="",$Z5174=""),"",IF(N($M5174)&lt;$Z5174,"Delta","No Delta"))</f>
        <v/>
      </c>
      <c r="AB5174">
        <f>IF(OR($B5174="",$Z5174=""),"",MAX(0,$Z5174-N($M5174)))</f>
        <v/>
      </c>
      <c r="AC5174" s="46">
        <f>IF($B5174="","",IFERROR(INDEX('CCA Util %'!$H:$H,MATCH($B5174,'CCA Util %'!$E:$E,0)),""))</f>
        <v/>
      </c>
      <c r="AD5174">
        <f>IF($B5174="","",IFERROR(INDEX('CCA Util %'!$G:$G,MATCH($B5174,'CCA Util %'!$E:$E,0)),""))</f>
        <v/>
      </c>
      <c r="AE5174">
        <f>IF(OR($B5174="",$U5174=""),"",$U5174&amp;" &amp; "&amp;IF(OR($AD5174="",$AD5174=0),"Util NA",$AD5174&amp;" Util"))</f>
        <v/>
      </c>
    </row>
    <row r="5175" ht="15.75" customHeight="1" s="42">
      <c r="A5175" s="41" t="n"/>
      <c r="G5175" s="38" t="n"/>
      <c r="H5175" s="38" t="n"/>
      <c r="I5175" s="38" t="n"/>
      <c r="J5175" s="38" t="n"/>
      <c r="K5175" s="38" t="n"/>
      <c r="L5175" s="38" t="n"/>
      <c r="N5175" s="36">
        <f>IF($B5175="","",IF($C5175="SUPERSTORE","Superstore","DH"))</f>
        <v/>
      </c>
      <c r="O5175" s="36">
        <f>IF($B5175="","",IFERROR(VLOOKUP($B5175,Mapping!$A:$C,2,0),"Not Mapped"))</f>
        <v/>
      </c>
      <c r="P5175" s="36">
        <f>IF($B5175="","",IFERROR(VLOOKUP($B5175,Mapping!$A:$C,3,0),"Not Mapped"))</f>
        <v/>
      </c>
      <c r="Q5175" s="36">
        <f>IF($B5175="","",IFERROR(VLOOKUP($O5175,Leaders!$A:$B,2,0),"Not Mapped"))</f>
        <v/>
      </c>
      <c r="R5175" s="36">
        <f>IF($B5175="","",IF(COUNTIF(Exclusions!$A:$A,$B5175)&gt;0,"Yes","No"))</f>
        <v/>
      </c>
      <c r="S5175" s="38">
        <f>IF($B5175="","",MIN(1,DAY($A5175)/IF($N5175="Superstore",Settings!$B$5,Settings!$B$4)))</f>
        <v/>
      </c>
      <c r="T5175" s="38">
        <f>IF(OR($B5175="",$G5175="",$S5175=0),"",$G5175/$S5175)</f>
        <v/>
      </c>
      <c r="U5175" s="36">
        <f>IF($T5175="","",IF($T5175&lt;Settings!$B$8,"Critical",IF($T5175&lt;Settings!$B$9,"Semi Critical","Non Critical")))</f>
        <v/>
      </c>
      <c r="V5175" s="28" t="n"/>
      <c r="Z5175">
        <f>IF($B5175="","",IFERROR(VLOOKUP($B5175,'Plan HC for CCA'!$A:$B,2,0),""))</f>
        <v/>
      </c>
      <c r="AA5175">
        <f>IF(OR($B5175="",$Z5175=""),"",IF(N($M5175)&lt;$Z5175,"Delta","No Delta"))</f>
        <v/>
      </c>
      <c r="AB5175">
        <f>IF(OR($B5175="",$Z5175=""),"",MAX(0,$Z5175-N($M5175)))</f>
        <v/>
      </c>
      <c r="AC5175" s="46">
        <f>IF($B5175="","",IFERROR(INDEX('CCA Util %'!$H:$H,MATCH($B5175,'CCA Util %'!$E:$E,0)),""))</f>
        <v/>
      </c>
      <c r="AD5175">
        <f>IF($B5175="","",IFERROR(INDEX('CCA Util %'!$G:$G,MATCH($B5175,'CCA Util %'!$E:$E,0)),""))</f>
        <v/>
      </c>
      <c r="AE5175">
        <f>IF(OR($B5175="",$U5175=""),"",$U5175&amp;" &amp; "&amp;IF(OR($AD5175="",$AD5175=0),"Util NA",$AD5175&amp;" Util"))</f>
        <v/>
      </c>
    </row>
    <row r="5176" ht="15.75" customHeight="1" s="42">
      <c r="A5176" s="41" t="n"/>
      <c r="G5176" s="38" t="n"/>
      <c r="H5176" s="38" t="n"/>
      <c r="I5176" s="38" t="n"/>
      <c r="J5176" s="38" t="n"/>
      <c r="K5176" s="38" t="n"/>
      <c r="L5176" s="38" t="n"/>
      <c r="N5176" s="36">
        <f>IF($B5176="","",IF($C5176="SUPERSTORE","Superstore","DH"))</f>
        <v/>
      </c>
      <c r="O5176" s="36">
        <f>IF($B5176="","",IFERROR(VLOOKUP($B5176,Mapping!$A:$C,2,0),"Not Mapped"))</f>
        <v/>
      </c>
      <c r="P5176" s="36">
        <f>IF($B5176="","",IFERROR(VLOOKUP($B5176,Mapping!$A:$C,3,0),"Not Mapped"))</f>
        <v/>
      </c>
      <c r="Q5176" s="36">
        <f>IF($B5176="","",IFERROR(VLOOKUP($O5176,Leaders!$A:$B,2,0),"Not Mapped"))</f>
        <v/>
      </c>
      <c r="R5176" s="36">
        <f>IF($B5176="","",IF(COUNTIF(Exclusions!$A:$A,$B5176)&gt;0,"Yes","No"))</f>
        <v/>
      </c>
      <c r="S5176" s="38">
        <f>IF($B5176="","",MIN(1,DAY($A5176)/IF($N5176="Superstore",Settings!$B$5,Settings!$B$4)))</f>
        <v/>
      </c>
      <c r="T5176" s="38">
        <f>IF(OR($B5176="",$G5176="",$S5176=0),"",$G5176/$S5176)</f>
        <v/>
      </c>
      <c r="U5176" s="36">
        <f>IF($T5176="","",IF($T5176&lt;Settings!$B$8,"Critical",IF($T5176&lt;Settings!$B$9,"Semi Critical","Non Critical")))</f>
        <v/>
      </c>
      <c r="V5176" s="28" t="n"/>
      <c r="Z5176">
        <f>IF($B5176="","",IFERROR(VLOOKUP($B5176,'Plan HC for CCA'!$A:$B,2,0),""))</f>
        <v/>
      </c>
      <c r="AA5176">
        <f>IF(OR($B5176="",$Z5176=""),"",IF(N($M5176)&lt;$Z5176,"Delta","No Delta"))</f>
        <v/>
      </c>
      <c r="AB5176">
        <f>IF(OR($B5176="",$Z5176=""),"",MAX(0,$Z5176-N($M5176)))</f>
        <v/>
      </c>
      <c r="AC5176" s="46">
        <f>IF($B5176="","",IFERROR(INDEX('CCA Util %'!$H:$H,MATCH($B5176,'CCA Util %'!$E:$E,0)),""))</f>
        <v/>
      </c>
      <c r="AD5176">
        <f>IF($B5176="","",IFERROR(INDEX('CCA Util %'!$G:$G,MATCH($B5176,'CCA Util %'!$E:$E,0)),""))</f>
        <v/>
      </c>
      <c r="AE5176">
        <f>IF(OR($B5176="",$U5176=""),"",$U5176&amp;" &amp; "&amp;IF(OR($AD5176="",$AD5176=0),"Util NA",$AD5176&amp;" Util"))</f>
        <v/>
      </c>
    </row>
    <row r="5177" ht="15.75" customHeight="1" s="42">
      <c r="A5177" s="41" t="n"/>
      <c r="G5177" s="38" t="n"/>
      <c r="H5177" s="38" t="n"/>
      <c r="I5177" s="38" t="n"/>
      <c r="J5177" s="38" t="n"/>
      <c r="K5177" s="38" t="n"/>
      <c r="L5177" s="38" t="n"/>
      <c r="N5177" s="36">
        <f>IF($B5177="","",IF($C5177="SUPERSTORE","Superstore","DH"))</f>
        <v/>
      </c>
      <c r="O5177" s="36">
        <f>IF($B5177="","",IFERROR(VLOOKUP($B5177,Mapping!$A:$C,2,0),"Not Mapped"))</f>
        <v/>
      </c>
      <c r="P5177" s="36">
        <f>IF($B5177="","",IFERROR(VLOOKUP($B5177,Mapping!$A:$C,3,0),"Not Mapped"))</f>
        <v/>
      </c>
      <c r="Q5177" s="36">
        <f>IF($B5177="","",IFERROR(VLOOKUP($O5177,Leaders!$A:$B,2,0),"Not Mapped"))</f>
        <v/>
      </c>
      <c r="R5177" s="36">
        <f>IF($B5177="","",IF(COUNTIF(Exclusions!$A:$A,$B5177)&gt;0,"Yes","No"))</f>
        <v/>
      </c>
      <c r="S5177" s="38">
        <f>IF($B5177="","",MIN(1,DAY($A5177)/IF($N5177="Superstore",Settings!$B$5,Settings!$B$4)))</f>
        <v/>
      </c>
      <c r="T5177" s="38">
        <f>IF(OR($B5177="",$G5177="",$S5177=0),"",$G5177/$S5177)</f>
        <v/>
      </c>
      <c r="U5177" s="36">
        <f>IF($T5177="","",IF($T5177&lt;Settings!$B$8,"Critical",IF($T5177&lt;Settings!$B$9,"Semi Critical","Non Critical")))</f>
        <v/>
      </c>
      <c r="V5177" s="28" t="n"/>
      <c r="Z5177">
        <f>IF($B5177="","",IFERROR(VLOOKUP($B5177,'Plan HC for CCA'!$A:$B,2,0),""))</f>
        <v/>
      </c>
      <c r="AA5177">
        <f>IF(OR($B5177="",$Z5177=""),"",IF(N($M5177)&lt;$Z5177,"Delta","No Delta"))</f>
        <v/>
      </c>
      <c r="AB5177">
        <f>IF(OR($B5177="",$Z5177=""),"",MAX(0,$Z5177-N($M5177)))</f>
        <v/>
      </c>
      <c r="AC5177" s="46">
        <f>IF($B5177="","",IFERROR(INDEX('CCA Util %'!$H:$H,MATCH($B5177,'CCA Util %'!$E:$E,0)),""))</f>
        <v/>
      </c>
      <c r="AD5177">
        <f>IF($B5177="","",IFERROR(INDEX('CCA Util %'!$G:$G,MATCH($B5177,'CCA Util %'!$E:$E,0)),""))</f>
        <v/>
      </c>
      <c r="AE5177">
        <f>IF(OR($B5177="",$U5177=""),"",$U5177&amp;" &amp; "&amp;IF(OR($AD5177="",$AD5177=0),"Util NA",$AD5177&amp;" Util"))</f>
        <v/>
      </c>
    </row>
    <row r="5178" ht="15.75" customHeight="1" s="42">
      <c r="A5178" s="41" t="n"/>
      <c r="G5178" s="38" t="n"/>
      <c r="H5178" s="38" t="n"/>
      <c r="I5178" s="38" t="n"/>
      <c r="J5178" s="38" t="n"/>
      <c r="K5178" s="38" t="n"/>
      <c r="L5178" s="38" t="n"/>
      <c r="N5178" s="36">
        <f>IF($B5178="","",IF($C5178="SUPERSTORE","Superstore","DH"))</f>
        <v/>
      </c>
      <c r="O5178" s="36">
        <f>IF($B5178="","",IFERROR(VLOOKUP($B5178,Mapping!$A:$C,2,0),"Not Mapped"))</f>
        <v/>
      </c>
      <c r="P5178" s="36">
        <f>IF($B5178="","",IFERROR(VLOOKUP($B5178,Mapping!$A:$C,3,0),"Not Mapped"))</f>
        <v/>
      </c>
      <c r="Q5178" s="36">
        <f>IF($B5178="","",IFERROR(VLOOKUP($O5178,Leaders!$A:$B,2,0),"Not Mapped"))</f>
        <v/>
      </c>
      <c r="R5178" s="36">
        <f>IF($B5178="","",IF(COUNTIF(Exclusions!$A:$A,$B5178)&gt;0,"Yes","No"))</f>
        <v/>
      </c>
      <c r="S5178" s="38">
        <f>IF($B5178="","",MIN(1,DAY($A5178)/IF($N5178="Superstore",Settings!$B$5,Settings!$B$4)))</f>
        <v/>
      </c>
      <c r="T5178" s="38">
        <f>IF(OR($B5178="",$G5178="",$S5178=0),"",$G5178/$S5178)</f>
        <v/>
      </c>
      <c r="U5178" s="36">
        <f>IF($T5178="","",IF($T5178&lt;Settings!$B$8,"Critical",IF($T5178&lt;Settings!$B$9,"Semi Critical","Non Critical")))</f>
        <v/>
      </c>
      <c r="V5178" s="28" t="n"/>
      <c r="Z5178">
        <f>IF($B5178="","",IFERROR(VLOOKUP($B5178,'Plan HC for CCA'!$A:$B,2,0),""))</f>
        <v/>
      </c>
      <c r="AA5178">
        <f>IF(OR($B5178="",$Z5178=""),"",IF(N($M5178)&lt;$Z5178,"Delta","No Delta"))</f>
        <v/>
      </c>
      <c r="AB5178">
        <f>IF(OR($B5178="",$Z5178=""),"",MAX(0,$Z5178-N($M5178)))</f>
        <v/>
      </c>
      <c r="AC5178" s="46">
        <f>IF($B5178="","",IFERROR(INDEX('CCA Util %'!$H:$H,MATCH($B5178,'CCA Util %'!$E:$E,0)),""))</f>
        <v/>
      </c>
      <c r="AD5178">
        <f>IF($B5178="","",IFERROR(INDEX('CCA Util %'!$G:$G,MATCH($B5178,'CCA Util %'!$E:$E,0)),""))</f>
        <v/>
      </c>
      <c r="AE5178">
        <f>IF(OR($B5178="",$U5178=""),"",$U5178&amp;" &amp; "&amp;IF(OR($AD5178="",$AD5178=0),"Util NA",$AD5178&amp;" Util"))</f>
        <v/>
      </c>
    </row>
    <row r="5179" ht="15.75" customHeight="1" s="42">
      <c r="A5179" s="41" t="n"/>
      <c r="G5179" s="38" t="n"/>
      <c r="H5179" s="38" t="n"/>
      <c r="I5179" s="38" t="n"/>
      <c r="J5179" s="38" t="n"/>
      <c r="K5179" s="38" t="n"/>
      <c r="L5179" s="38" t="n"/>
      <c r="N5179" s="36">
        <f>IF($B5179="","",IF($C5179="SUPERSTORE","Superstore","DH"))</f>
        <v/>
      </c>
      <c r="O5179" s="36">
        <f>IF($B5179="","",IFERROR(VLOOKUP($B5179,Mapping!$A:$C,2,0),"Not Mapped"))</f>
        <v/>
      </c>
      <c r="P5179" s="36">
        <f>IF($B5179="","",IFERROR(VLOOKUP($B5179,Mapping!$A:$C,3,0),"Not Mapped"))</f>
        <v/>
      </c>
      <c r="Q5179" s="36">
        <f>IF($B5179="","",IFERROR(VLOOKUP($O5179,Leaders!$A:$B,2,0),"Not Mapped"))</f>
        <v/>
      </c>
      <c r="R5179" s="36">
        <f>IF($B5179="","",IF(COUNTIF(Exclusions!$A:$A,$B5179)&gt;0,"Yes","No"))</f>
        <v/>
      </c>
      <c r="S5179" s="38">
        <f>IF($B5179="","",MIN(1,DAY($A5179)/IF($N5179="Superstore",Settings!$B$5,Settings!$B$4)))</f>
        <v/>
      </c>
      <c r="T5179" s="38">
        <f>IF(OR($B5179="",$G5179="",$S5179=0),"",$G5179/$S5179)</f>
        <v/>
      </c>
      <c r="U5179" s="36">
        <f>IF($T5179="","",IF($T5179&lt;Settings!$B$8,"Critical",IF($T5179&lt;Settings!$B$9,"Semi Critical","Non Critical")))</f>
        <v/>
      </c>
      <c r="V5179" s="28" t="n"/>
      <c r="Z5179">
        <f>IF($B5179="","",IFERROR(VLOOKUP($B5179,'Plan HC for CCA'!$A:$B,2,0),""))</f>
        <v/>
      </c>
      <c r="AA5179">
        <f>IF(OR($B5179="",$Z5179=""),"",IF(N($M5179)&lt;$Z5179,"Delta","No Delta"))</f>
        <v/>
      </c>
      <c r="AB5179">
        <f>IF(OR($B5179="",$Z5179=""),"",MAX(0,$Z5179-N($M5179)))</f>
        <v/>
      </c>
      <c r="AC5179" s="46">
        <f>IF($B5179="","",IFERROR(INDEX('CCA Util %'!$H:$H,MATCH($B5179,'CCA Util %'!$E:$E,0)),""))</f>
        <v/>
      </c>
      <c r="AD5179">
        <f>IF($B5179="","",IFERROR(INDEX('CCA Util %'!$G:$G,MATCH($B5179,'CCA Util %'!$E:$E,0)),""))</f>
        <v/>
      </c>
      <c r="AE5179">
        <f>IF(OR($B5179="",$U5179=""),"",$U5179&amp;" &amp; "&amp;IF(OR($AD5179="",$AD5179=0),"Util NA",$AD5179&amp;" Util"))</f>
        <v/>
      </c>
    </row>
    <row r="5180" ht="15.75" customHeight="1" s="42">
      <c r="A5180" s="41" t="n"/>
      <c r="G5180" s="38" t="n"/>
      <c r="H5180" s="38" t="n"/>
      <c r="I5180" s="38" t="n"/>
      <c r="J5180" s="38" t="n"/>
      <c r="K5180" s="38" t="n"/>
      <c r="L5180" s="38" t="n"/>
      <c r="N5180" s="36">
        <f>IF($B5180="","",IF($C5180="SUPERSTORE","Superstore","DH"))</f>
        <v/>
      </c>
      <c r="O5180" s="36">
        <f>IF($B5180="","",IFERROR(VLOOKUP($B5180,Mapping!$A:$C,2,0),"Not Mapped"))</f>
        <v/>
      </c>
      <c r="P5180" s="36">
        <f>IF($B5180="","",IFERROR(VLOOKUP($B5180,Mapping!$A:$C,3,0),"Not Mapped"))</f>
        <v/>
      </c>
      <c r="Q5180" s="36">
        <f>IF($B5180="","",IFERROR(VLOOKUP($O5180,Leaders!$A:$B,2,0),"Not Mapped"))</f>
        <v/>
      </c>
      <c r="R5180" s="36">
        <f>IF($B5180="","",IF(COUNTIF(Exclusions!$A:$A,$B5180)&gt;0,"Yes","No"))</f>
        <v/>
      </c>
      <c r="S5180" s="38">
        <f>IF($B5180="","",MIN(1,DAY($A5180)/IF($N5180="Superstore",Settings!$B$5,Settings!$B$4)))</f>
        <v/>
      </c>
      <c r="T5180" s="38">
        <f>IF(OR($B5180="",$G5180="",$S5180=0),"",$G5180/$S5180)</f>
        <v/>
      </c>
      <c r="U5180" s="36">
        <f>IF($T5180="","",IF($T5180&lt;Settings!$B$8,"Critical",IF($T5180&lt;Settings!$B$9,"Semi Critical","Non Critical")))</f>
        <v/>
      </c>
      <c r="V5180" s="28" t="n"/>
      <c r="Z5180">
        <f>IF($B5180="","",IFERROR(VLOOKUP($B5180,'Plan HC for CCA'!$A:$B,2,0),""))</f>
        <v/>
      </c>
      <c r="AA5180">
        <f>IF(OR($B5180="",$Z5180=""),"",IF(N($M5180)&lt;$Z5180,"Delta","No Delta"))</f>
        <v/>
      </c>
      <c r="AB5180">
        <f>IF(OR($B5180="",$Z5180=""),"",MAX(0,$Z5180-N($M5180)))</f>
        <v/>
      </c>
      <c r="AC5180" s="46">
        <f>IF($B5180="","",IFERROR(INDEX('CCA Util %'!$H:$H,MATCH($B5180,'CCA Util %'!$E:$E,0)),""))</f>
        <v/>
      </c>
      <c r="AD5180">
        <f>IF($B5180="","",IFERROR(INDEX('CCA Util %'!$G:$G,MATCH($B5180,'CCA Util %'!$E:$E,0)),""))</f>
        <v/>
      </c>
      <c r="AE5180">
        <f>IF(OR($B5180="",$U5180=""),"",$U5180&amp;" &amp; "&amp;IF(OR($AD5180="",$AD5180=0),"Util NA",$AD5180&amp;" Util"))</f>
        <v/>
      </c>
    </row>
    <row r="5181" ht="15.75" customHeight="1" s="42">
      <c r="A5181" s="41" t="n"/>
      <c r="G5181" s="38" t="n"/>
      <c r="H5181" s="38" t="n"/>
      <c r="I5181" s="38" t="n"/>
      <c r="J5181" s="38" t="n"/>
      <c r="K5181" s="38" t="n"/>
      <c r="L5181" s="38" t="n"/>
      <c r="N5181" s="36">
        <f>IF($B5181="","",IF($C5181="SUPERSTORE","Superstore","DH"))</f>
        <v/>
      </c>
      <c r="O5181" s="36">
        <f>IF($B5181="","",IFERROR(VLOOKUP($B5181,Mapping!$A:$C,2,0),"Not Mapped"))</f>
        <v/>
      </c>
      <c r="P5181" s="36">
        <f>IF($B5181="","",IFERROR(VLOOKUP($B5181,Mapping!$A:$C,3,0),"Not Mapped"))</f>
        <v/>
      </c>
      <c r="Q5181" s="36">
        <f>IF($B5181="","",IFERROR(VLOOKUP($O5181,Leaders!$A:$B,2,0),"Not Mapped"))</f>
        <v/>
      </c>
      <c r="R5181" s="36">
        <f>IF($B5181="","",IF(COUNTIF(Exclusions!$A:$A,$B5181)&gt;0,"Yes","No"))</f>
        <v/>
      </c>
      <c r="S5181" s="38">
        <f>IF($B5181="","",MIN(1,DAY($A5181)/IF($N5181="Superstore",Settings!$B$5,Settings!$B$4)))</f>
        <v/>
      </c>
      <c r="T5181" s="38">
        <f>IF(OR($B5181="",$G5181="",$S5181=0),"",$G5181/$S5181)</f>
        <v/>
      </c>
      <c r="U5181" s="36">
        <f>IF($T5181="","",IF($T5181&lt;Settings!$B$8,"Critical",IF($T5181&lt;Settings!$B$9,"Semi Critical","Non Critical")))</f>
        <v/>
      </c>
      <c r="V5181" s="28" t="n"/>
      <c r="Z5181">
        <f>IF($B5181="","",IFERROR(VLOOKUP($B5181,'Plan HC for CCA'!$A:$B,2,0),""))</f>
        <v/>
      </c>
      <c r="AA5181">
        <f>IF(OR($B5181="",$Z5181=""),"",IF(N($M5181)&lt;$Z5181,"Delta","No Delta"))</f>
        <v/>
      </c>
      <c r="AB5181">
        <f>IF(OR($B5181="",$Z5181=""),"",MAX(0,$Z5181-N($M5181)))</f>
        <v/>
      </c>
      <c r="AC5181" s="46">
        <f>IF($B5181="","",IFERROR(INDEX('CCA Util %'!$H:$H,MATCH($B5181,'CCA Util %'!$E:$E,0)),""))</f>
        <v/>
      </c>
      <c r="AD5181">
        <f>IF($B5181="","",IFERROR(INDEX('CCA Util %'!$G:$G,MATCH($B5181,'CCA Util %'!$E:$E,0)),""))</f>
        <v/>
      </c>
      <c r="AE5181">
        <f>IF(OR($B5181="",$U5181=""),"",$U5181&amp;" &amp; "&amp;IF(OR($AD5181="",$AD5181=0),"Util NA",$AD5181&amp;" Util"))</f>
        <v/>
      </c>
    </row>
    <row r="5182" ht="15.75" customHeight="1" s="42">
      <c r="A5182" s="41" t="n"/>
      <c r="G5182" s="38" t="n"/>
      <c r="H5182" s="38" t="n"/>
      <c r="I5182" s="38" t="n"/>
      <c r="J5182" s="38" t="n"/>
      <c r="K5182" s="38" t="n"/>
      <c r="L5182" s="38" t="n"/>
      <c r="N5182" s="36">
        <f>IF($B5182="","",IF($C5182="SUPERSTORE","Superstore","DH"))</f>
        <v/>
      </c>
      <c r="O5182" s="36">
        <f>IF($B5182="","",IFERROR(VLOOKUP($B5182,Mapping!$A:$C,2,0),"Not Mapped"))</f>
        <v/>
      </c>
      <c r="P5182" s="36">
        <f>IF($B5182="","",IFERROR(VLOOKUP($B5182,Mapping!$A:$C,3,0),"Not Mapped"))</f>
        <v/>
      </c>
      <c r="Q5182" s="36">
        <f>IF($B5182="","",IFERROR(VLOOKUP($O5182,Leaders!$A:$B,2,0),"Not Mapped"))</f>
        <v/>
      </c>
      <c r="R5182" s="36">
        <f>IF($B5182="","",IF(COUNTIF(Exclusions!$A:$A,$B5182)&gt;0,"Yes","No"))</f>
        <v/>
      </c>
      <c r="S5182" s="38">
        <f>IF($B5182="","",MIN(1,DAY($A5182)/IF($N5182="Superstore",Settings!$B$5,Settings!$B$4)))</f>
        <v/>
      </c>
      <c r="T5182" s="38">
        <f>IF(OR($B5182="",$G5182="",$S5182=0),"",$G5182/$S5182)</f>
        <v/>
      </c>
      <c r="U5182" s="36">
        <f>IF($T5182="","",IF($T5182&lt;Settings!$B$8,"Critical",IF($T5182&lt;Settings!$B$9,"Semi Critical","Non Critical")))</f>
        <v/>
      </c>
      <c r="V5182" s="28" t="n"/>
      <c r="Z5182">
        <f>IF($B5182="","",IFERROR(VLOOKUP($B5182,'Plan HC for CCA'!$A:$B,2,0),""))</f>
        <v/>
      </c>
      <c r="AA5182">
        <f>IF(OR($B5182="",$Z5182=""),"",IF(N($M5182)&lt;$Z5182,"Delta","No Delta"))</f>
        <v/>
      </c>
      <c r="AB5182">
        <f>IF(OR($B5182="",$Z5182=""),"",MAX(0,$Z5182-N($M5182)))</f>
        <v/>
      </c>
      <c r="AC5182" s="46">
        <f>IF($B5182="","",IFERROR(INDEX('CCA Util %'!$H:$H,MATCH($B5182,'CCA Util %'!$E:$E,0)),""))</f>
        <v/>
      </c>
      <c r="AD5182">
        <f>IF($B5182="","",IFERROR(INDEX('CCA Util %'!$G:$G,MATCH($B5182,'CCA Util %'!$E:$E,0)),""))</f>
        <v/>
      </c>
      <c r="AE5182">
        <f>IF(OR($B5182="",$U5182=""),"",$U5182&amp;" &amp; "&amp;IF(OR($AD5182="",$AD5182=0),"Util NA",$AD5182&amp;" Util"))</f>
        <v/>
      </c>
    </row>
    <row r="5183" ht="15.75" customHeight="1" s="42">
      <c r="A5183" s="41" t="n"/>
      <c r="G5183" s="38" t="n"/>
      <c r="H5183" s="38" t="n"/>
      <c r="I5183" s="38" t="n"/>
      <c r="J5183" s="38" t="n"/>
      <c r="K5183" s="38" t="n"/>
      <c r="L5183" s="38" t="n"/>
      <c r="N5183" s="36">
        <f>IF($B5183="","",IF($C5183="SUPERSTORE","Superstore","DH"))</f>
        <v/>
      </c>
      <c r="O5183" s="36">
        <f>IF($B5183="","",IFERROR(VLOOKUP($B5183,Mapping!$A:$C,2,0),"Not Mapped"))</f>
        <v/>
      </c>
      <c r="P5183" s="36">
        <f>IF($B5183="","",IFERROR(VLOOKUP($B5183,Mapping!$A:$C,3,0),"Not Mapped"))</f>
        <v/>
      </c>
      <c r="Q5183" s="36">
        <f>IF($B5183="","",IFERROR(VLOOKUP($O5183,Leaders!$A:$B,2,0),"Not Mapped"))</f>
        <v/>
      </c>
      <c r="R5183" s="36">
        <f>IF($B5183="","",IF(COUNTIF(Exclusions!$A:$A,$B5183)&gt;0,"Yes","No"))</f>
        <v/>
      </c>
      <c r="S5183" s="38">
        <f>IF($B5183="","",MIN(1,DAY($A5183)/IF($N5183="Superstore",Settings!$B$5,Settings!$B$4)))</f>
        <v/>
      </c>
      <c r="T5183" s="38">
        <f>IF(OR($B5183="",$G5183="",$S5183=0),"",$G5183/$S5183)</f>
        <v/>
      </c>
      <c r="U5183" s="36">
        <f>IF($T5183="","",IF($T5183&lt;Settings!$B$8,"Critical",IF($T5183&lt;Settings!$B$9,"Semi Critical","Non Critical")))</f>
        <v/>
      </c>
      <c r="V5183" s="28" t="n"/>
      <c r="Z5183">
        <f>IF($B5183="","",IFERROR(VLOOKUP($B5183,'Plan HC for CCA'!$A:$B,2,0),""))</f>
        <v/>
      </c>
      <c r="AA5183">
        <f>IF(OR($B5183="",$Z5183=""),"",IF(N($M5183)&lt;$Z5183,"Delta","No Delta"))</f>
        <v/>
      </c>
      <c r="AB5183">
        <f>IF(OR($B5183="",$Z5183=""),"",MAX(0,$Z5183-N($M5183)))</f>
        <v/>
      </c>
      <c r="AC5183" s="46">
        <f>IF($B5183="","",IFERROR(INDEX('CCA Util %'!$H:$H,MATCH($B5183,'CCA Util %'!$E:$E,0)),""))</f>
        <v/>
      </c>
      <c r="AD5183">
        <f>IF($B5183="","",IFERROR(INDEX('CCA Util %'!$G:$G,MATCH($B5183,'CCA Util %'!$E:$E,0)),""))</f>
        <v/>
      </c>
      <c r="AE5183">
        <f>IF(OR($B5183="",$U5183=""),"",$U5183&amp;" &amp; "&amp;IF(OR($AD5183="",$AD5183=0),"Util NA",$AD5183&amp;" Util"))</f>
        <v/>
      </c>
    </row>
    <row r="5184" ht="15.75" customHeight="1" s="42">
      <c r="A5184" s="41" t="n"/>
      <c r="G5184" s="38" t="n"/>
      <c r="H5184" s="38" t="n"/>
      <c r="I5184" s="38" t="n"/>
      <c r="J5184" s="38" t="n"/>
      <c r="K5184" s="38" t="n"/>
      <c r="L5184" s="38" t="n"/>
      <c r="N5184" s="36">
        <f>IF($B5184="","",IF($C5184="SUPERSTORE","Superstore","DH"))</f>
        <v/>
      </c>
      <c r="O5184" s="36">
        <f>IF($B5184="","",IFERROR(VLOOKUP($B5184,Mapping!$A:$C,2,0),"Not Mapped"))</f>
        <v/>
      </c>
      <c r="P5184" s="36">
        <f>IF($B5184="","",IFERROR(VLOOKUP($B5184,Mapping!$A:$C,3,0),"Not Mapped"))</f>
        <v/>
      </c>
      <c r="Q5184" s="36">
        <f>IF($B5184="","",IFERROR(VLOOKUP($O5184,Leaders!$A:$B,2,0),"Not Mapped"))</f>
        <v/>
      </c>
      <c r="R5184" s="36">
        <f>IF($B5184="","",IF(COUNTIF(Exclusions!$A:$A,$B5184)&gt;0,"Yes","No"))</f>
        <v/>
      </c>
      <c r="S5184" s="38">
        <f>IF($B5184="","",MIN(1,DAY($A5184)/IF($N5184="Superstore",Settings!$B$5,Settings!$B$4)))</f>
        <v/>
      </c>
      <c r="T5184" s="38">
        <f>IF(OR($B5184="",$G5184="",$S5184=0),"",$G5184/$S5184)</f>
        <v/>
      </c>
      <c r="U5184" s="36">
        <f>IF($T5184="","",IF($T5184&lt;Settings!$B$8,"Critical",IF($T5184&lt;Settings!$B$9,"Semi Critical","Non Critical")))</f>
        <v/>
      </c>
      <c r="V5184" s="28" t="n"/>
      <c r="Z5184">
        <f>IF($B5184="","",IFERROR(VLOOKUP($B5184,'Plan HC for CCA'!$A:$B,2,0),""))</f>
        <v/>
      </c>
      <c r="AA5184">
        <f>IF(OR($B5184="",$Z5184=""),"",IF(N($M5184)&lt;$Z5184,"Delta","No Delta"))</f>
        <v/>
      </c>
      <c r="AB5184">
        <f>IF(OR($B5184="",$Z5184=""),"",MAX(0,$Z5184-N($M5184)))</f>
        <v/>
      </c>
      <c r="AC5184" s="46">
        <f>IF($B5184="","",IFERROR(INDEX('CCA Util %'!$H:$H,MATCH($B5184,'CCA Util %'!$E:$E,0)),""))</f>
        <v/>
      </c>
      <c r="AD5184">
        <f>IF($B5184="","",IFERROR(INDEX('CCA Util %'!$G:$G,MATCH($B5184,'CCA Util %'!$E:$E,0)),""))</f>
        <v/>
      </c>
      <c r="AE5184">
        <f>IF(OR($B5184="",$U5184=""),"",$U5184&amp;" &amp; "&amp;IF(OR($AD5184="",$AD5184=0),"Util NA",$AD5184&amp;" Util"))</f>
        <v/>
      </c>
    </row>
    <row r="5185" ht="15.75" customHeight="1" s="42">
      <c r="A5185" s="41" t="n"/>
      <c r="G5185" s="38" t="n"/>
      <c r="H5185" s="38" t="n"/>
      <c r="I5185" s="38" t="n"/>
      <c r="J5185" s="38" t="n"/>
      <c r="K5185" s="38" t="n"/>
      <c r="L5185" s="38" t="n"/>
      <c r="N5185" s="36">
        <f>IF($B5185="","",IF($C5185="SUPERSTORE","Superstore","DH"))</f>
        <v/>
      </c>
      <c r="O5185" s="36">
        <f>IF($B5185="","",IFERROR(VLOOKUP($B5185,Mapping!$A:$C,2,0),"Not Mapped"))</f>
        <v/>
      </c>
      <c r="P5185" s="36">
        <f>IF($B5185="","",IFERROR(VLOOKUP($B5185,Mapping!$A:$C,3,0),"Not Mapped"))</f>
        <v/>
      </c>
      <c r="Q5185" s="36">
        <f>IF($B5185="","",IFERROR(VLOOKUP($O5185,Leaders!$A:$B,2,0),"Not Mapped"))</f>
        <v/>
      </c>
      <c r="R5185" s="36">
        <f>IF($B5185="","",IF(COUNTIF(Exclusions!$A:$A,$B5185)&gt;0,"Yes","No"))</f>
        <v/>
      </c>
      <c r="S5185" s="38">
        <f>IF($B5185="","",MIN(1,DAY($A5185)/IF($N5185="Superstore",Settings!$B$5,Settings!$B$4)))</f>
        <v/>
      </c>
      <c r="T5185" s="38">
        <f>IF(OR($B5185="",$G5185="",$S5185=0),"",$G5185/$S5185)</f>
        <v/>
      </c>
      <c r="U5185" s="36">
        <f>IF($T5185="","",IF($T5185&lt;Settings!$B$8,"Critical",IF($T5185&lt;Settings!$B$9,"Semi Critical","Non Critical")))</f>
        <v/>
      </c>
      <c r="V5185" s="28" t="n"/>
      <c r="Z5185">
        <f>IF($B5185="","",IFERROR(VLOOKUP($B5185,'Plan HC for CCA'!$A:$B,2,0),""))</f>
        <v/>
      </c>
      <c r="AA5185">
        <f>IF(OR($B5185="",$Z5185=""),"",IF(N($M5185)&lt;$Z5185,"Delta","No Delta"))</f>
        <v/>
      </c>
      <c r="AB5185">
        <f>IF(OR($B5185="",$Z5185=""),"",MAX(0,$Z5185-N($M5185)))</f>
        <v/>
      </c>
      <c r="AC5185" s="46">
        <f>IF($B5185="","",IFERROR(INDEX('CCA Util %'!$H:$H,MATCH($B5185,'CCA Util %'!$E:$E,0)),""))</f>
        <v/>
      </c>
      <c r="AD5185">
        <f>IF($B5185="","",IFERROR(INDEX('CCA Util %'!$G:$G,MATCH($B5185,'CCA Util %'!$E:$E,0)),""))</f>
        <v/>
      </c>
      <c r="AE5185">
        <f>IF(OR($B5185="",$U5185=""),"",$U5185&amp;" &amp; "&amp;IF(OR($AD5185="",$AD5185=0),"Util NA",$AD5185&amp;" Util"))</f>
        <v/>
      </c>
    </row>
    <row r="5186" ht="15.75" customHeight="1" s="42">
      <c r="A5186" s="41" t="n"/>
      <c r="G5186" s="38" t="n"/>
      <c r="H5186" s="38" t="n"/>
      <c r="I5186" s="38" t="n"/>
      <c r="J5186" s="38" t="n"/>
      <c r="K5186" s="38" t="n"/>
      <c r="L5186" s="38" t="n"/>
      <c r="N5186" s="36">
        <f>IF($B5186="","",IF($C5186="SUPERSTORE","Superstore","DH"))</f>
        <v/>
      </c>
      <c r="O5186" s="36">
        <f>IF($B5186="","",IFERROR(VLOOKUP($B5186,Mapping!$A:$C,2,0),"Not Mapped"))</f>
        <v/>
      </c>
      <c r="P5186" s="36">
        <f>IF($B5186="","",IFERROR(VLOOKUP($B5186,Mapping!$A:$C,3,0),"Not Mapped"))</f>
        <v/>
      </c>
      <c r="Q5186" s="36">
        <f>IF($B5186="","",IFERROR(VLOOKUP($O5186,Leaders!$A:$B,2,0),"Not Mapped"))</f>
        <v/>
      </c>
      <c r="R5186" s="36">
        <f>IF($B5186="","",IF(COUNTIF(Exclusions!$A:$A,$B5186)&gt;0,"Yes","No"))</f>
        <v/>
      </c>
      <c r="S5186" s="38">
        <f>IF($B5186="","",MIN(1,DAY($A5186)/IF($N5186="Superstore",Settings!$B$5,Settings!$B$4)))</f>
        <v/>
      </c>
      <c r="T5186" s="38">
        <f>IF(OR($B5186="",$G5186="",$S5186=0),"",$G5186/$S5186)</f>
        <v/>
      </c>
      <c r="U5186" s="36">
        <f>IF($T5186="","",IF($T5186&lt;Settings!$B$8,"Critical",IF($T5186&lt;Settings!$B$9,"Semi Critical","Non Critical")))</f>
        <v/>
      </c>
      <c r="V5186" s="28" t="n"/>
      <c r="Z5186">
        <f>IF($B5186="","",IFERROR(VLOOKUP($B5186,'Plan HC for CCA'!$A:$B,2,0),""))</f>
        <v/>
      </c>
      <c r="AA5186">
        <f>IF(OR($B5186="",$Z5186=""),"",IF(N($M5186)&lt;$Z5186,"Delta","No Delta"))</f>
        <v/>
      </c>
      <c r="AB5186">
        <f>IF(OR($B5186="",$Z5186=""),"",MAX(0,$Z5186-N($M5186)))</f>
        <v/>
      </c>
      <c r="AC5186" s="46">
        <f>IF($B5186="","",IFERROR(INDEX('CCA Util %'!$H:$H,MATCH($B5186,'CCA Util %'!$E:$E,0)),""))</f>
        <v/>
      </c>
      <c r="AD5186">
        <f>IF($B5186="","",IFERROR(INDEX('CCA Util %'!$G:$G,MATCH($B5186,'CCA Util %'!$E:$E,0)),""))</f>
        <v/>
      </c>
      <c r="AE5186">
        <f>IF(OR($B5186="",$U5186=""),"",$U5186&amp;" &amp; "&amp;IF(OR($AD5186="",$AD5186=0),"Util NA",$AD5186&amp;" Util"))</f>
        <v/>
      </c>
    </row>
    <row r="5187" ht="15.75" customHeight="1" s="42">
      <c r="A5187" s="41" t="n"/>
      <c r="G5187" s="38" t="n"/>
      <c r="H5187" s="38" t="n"/>
      <c r="I5187" s="38" t="n"/>
      <c r="J5187" s="38" t="n"/>
      <c r="K5187" s="38" t="n"/>
      <c r="L5187" s="38" t="n"/>
      <c r="N5187" s="36">
        <f>IF($B5187="","",IF($C5187="SUPERSTORE","Superstore","DH"))</f>
        <v/>
      </c>
      <c r="O5187" s="36">
        <f>IF($B5187="","",IFERROR(VLOOKUP($B5187,Mapping!$A:$C,2,0),"Not Mapped"))</f>
        <v/>
      </c>
      <c r="P5187" s="36">
        <f>IF($B5187="","",IFERROR(VLOOKUP($B5187,Mapping!$A:$C,3,0),"Not Mapped"))</f>
        <v/>
      </c>
      <c r="Q5187" s="36">
        <f>IF($B5187="","",IFERROR(VLOOKUP($O5187,Leaders!$A:$B,2,0),"Not Mapped"))</f>
        <v/>
      </c>
      <c r="R5187" s="36">
        <f>IF($B5187="","",IF(COUNTIF(Exclusions!$A:$A,$B5187)&gt;0,"Yes","No"))</f>
        <v/>
      </c>
      <c r="S5187" s="38">
        <f>IF($B5187="","",MIN(1,DAY($A5187)/IF($N5187="Superstore",Settings!$B$5,Settings!$B$4)))</f>
        <v/>
      </c>
      <c r="T5187" s="38">
        <f>IF(OR($B5187="",$G5187="",$S5187=0),"",$G5187/$S5187)</f>
        <v/>
      </c>
      <c r="U5187" s="36">
        <f>IF($T5187="","",IF($T5187&lt;Settings!$B$8,"Critical",IF($T5187&lt;Settings!$B$9,"Semi Critical","Non Critical")))</f>
        <v/>
      </c>
      <c r="V5187" s="28" t="n"/>
      <c r="Z5187">
        <f>IF($B5187="","",IFERROR(VLOOKUP($B5187,'Plan HC for CCA'!$A:$B,2,0),""))</f>
        <v/>
      </c>
      <c r="AA5187">
        <f>IF(OR($B5187="",$Z5187=""),"",IF(N($M5187)&lt;$Z5187,"Delta","No Delta"))</f>
        <v/>
      </c>
      <c r="AB5187">
        <f>IF(OR($B5187="",$Z5187=""),"",MAX(0,$Z5187-N($M5187)))</f>
        <v/>
      </c>
      <c r="AC5187" s="46">
        <f>IF($B5187="","",IFERROR(INDEX('CCA Util %'!$H:$H,MATCH($B5187,'CCA Util %'!$E:$E,0)),""))</f>
        <v/>
      </c>
      <c r="AD5187">
        <f>IF($B5187="","",IFERROR(INDEX('CCA Util %'!$G:$G,MATCH($B5187,'CCA Util %'!$E:$E,0)),""))</f>
        <v/>
      </c>
      <c r="AE5187">
        <f>IF(OR($B5187="",$U5187=""),"",$U5187&amp;" &amp; "&amp;IF(OR($AD5187="",$AD5187=0),"Util NA",$AD5187&amp;" Util"))</f>
        <v/>
      </c>
    </row>
    <row r="5188" ht="15.75" customHeight="1" s="42">
      <c r="A5188" s="41" t="n"/>
      <c r="G5188" s="38" t="n"/>
      <c r="H5188" s="38" t="n"/>
      <c r="I5188" s="38" t="n"/>
      <c r="J5188" s="38" t="n"/>
      <c r="K5188" s="38" t="n"/>
      <c r="L5188" s="38" t="n"/>
      <c r="N5188" s="36">
        <f>IF($B5188="","",IF($C5188="SUPERSTORE","Superstore","DH"))</f>
        <v/>
      </c>
      <c r="O5188" s="36">
        <f>IF($B5188="","",IFERROR(VLOOKUP($B5188,Mapping!$A:$C,2,0),"Not Mapped"))</f>
        <v/>
      </c>
      <c r="P5188" s="36">
        <f>IF($B5188="","",IFERROR(VLOOKUP($B5188,Mapping!$A:$C,3,0),"Not Mapped"))</f>
        <v/>
      </c>
      <c r="Q5188" s="36">
        <f>IF($B5188="","",IFERROR(VLOOKUP($O5188,Leaders!$A:$B,2,0),"Not Mapped"))</f>
        <v/>
      </c>
      <c r="R5188" s="36">
        <f>IF($B5188="","",IF(COUNTIF(Exclusions!$A:$A,$B5188)&gt;0,"Yes","No"))</f>
        <v/>
      </c>
      <c r="S5188" s="38">
        <f>IF($B5188="","",MIN(1,DAY($A5188)/IF($N5188="Superstore",Settings!$B$5,Settings!$B$4)))</f>
        <v/>
      </c>
      <c r="T5188" s="38">
        <f>IF(OR($B5188="",$G5188="",$S5188=0),"",$G5188/$S5188)</f>
        <v/>
      </c>
      <c r="U5188" s="36">
        <f>IF($T5188="","",IF($T5188&lt;Settings!$B$8,"Critical",IF($T5188&lt;Settings!$B$9,"Semi Critical","Non Critical")))</f>
        <v/>
      </c>
      <c r="V5188" s="28" t="n"/>
      <c r="Z5188">
        <f>IF($B5188="","",IFERROR(VLOOKUP($B5188,'Plan HC for CCA'!$A:$B,2,0),""))</f>
        <v/>
      </c>
      <c r="AA5188">
        <f>IF(OR($B5188="",$Z5188=""),"",IF(N($M5188)&lt;$Z5188,"Delta","No Delta"))</f>
        <v/>
      </c>
      <c r="AB5188">
        <f>IF(OR($B5188="",$Z5188=""),"",MAX(0,$Z5188-N($M5188)))</f>
        <v/>
      </c>
      <c r="AC5188" s="46">
        <f>IF($B5188="","",IFERROR(INDEX('CCA Util %'!$H:$H,MATCH($B5188,'CCA Util %'!$E:$E,0)),""))</f>
        <v/>
      </c>
      <c r="AD5188">
        <f>IF($B5188="","",IFERROR(INDEX('CCA Util %'!$G:$G,MATCH($B5188,'CCA Util %'!$E:$E,0)),""))</f>
        <v/>
      </c>
      <c r="AE5188">
        <f>IF(OR($B5188="",$U5188=""),"",$U5188&amp;" &amp; "&amp;IF(OR($AD5188="",$AD5188=0),"Util NA",$AD5188&amp;" Util"))</f>
        <v/>
      </c>
    </row>
    <row r="5189" ht="15.75" customHeight="1" s="42">
      <c r="A5189" s="41" t="n"/>
      <c r="G5189" s="38" t="n"/>
      <c r="H5189" s="38" t="n"/>
      <c r="I5189" s="38" t="n"/>
      <c r="J5189" s="38" t="n"/>
      <c r="K5189" s="38" t="n"/>
      <c r="L5189" s="38" t="n"/>
      <c r="N5189" s="36">
        <f>IF($B5189="","",IF($C5189="SUPERSTORE","Superstore","DH"))</f>
        <v/>
      </c>
      <c r="O5189" s="36">
        <f>IF($B5189="","",IFERROR(VLOOKUP($B5189,Mapping!$A:$C,2,0),"Not Mapped"))</f>
        <v/>
      </c>
      <c r="P5189" s="36">
        <f>IF($B5189="","",IFERROR(VLOOKUP($B5189,Mapping!$A:$C,3,0),"Not Mapped"))</f>
        <v/>
      </c>
      <c r="Q5189" s="36">
        <f>IF($B5189="","",IFERROR(VLOOKUP($O5189,Leaders!$A:$B,2,0),"Not Mapped"))</f>
        <v/>
      </c>
      <c r="R5189" s="36">
        <f>IF($B5189="","",IF(COUNTIF(Exclusions!$A:$A,$B5189)&gt;0,"Yes","No"))</f>
        <v/>
      </c>
      <c r="S5189" s="38">
        <f>IF($B5189="","",MIN(1,DAY($A5189)/IF($N5189="Superstore",Settings!$B$5,Settings!$B$4)))</f>
        <v/>
      </c>
      <c r="T5189" s="38">
        <f>IF(OR($B5189="",$G5189="",$S5189=0),"",$G5189/$S5189)</f>
        <v/>
      </c>
      <c r="U5189" s="36">
        <f>IF($T5189="","",IF($T5189&lt;Settings!$B$8,"Critical",IF($T5189&lt;Settings!$B$9,"Semi Critical","Non Critical")))</f>
        <v/>
      </c>
      <c r="V5189" s="28" t="n"/>
      <c r="Z5189">
        <f>IF($B5189="","",IFERROR(VLOOKUP($B5189,'Plan HC for CCA'!$A:$B,2,0),""))</f>
        <v/>
      </c>
      <c r="AA5189">
        <f>IF(OR($B5189="",$Z5189=""),"",IF(N($M5189)&lt;$Z5189,"Delta","No Delta"))</f>
        <v/>
      </c>
      <c r="AB5189">
        <f>IF(OR($B5189="",$Z5189=""),"",MAX(0,$Z5189-N($M5189)))</f>
        <v/>
      </c>
      <c r="AC5189" s="46">
        <f>IF($B5189="","",IFERROR(INDEX('CCA Util %'!$H:$H,MATCH($B5189,'CCA Util %'!$E:$E,0)),""))</f>
        <v/>
      </c>
      <c r="AD5189">
        <f>IF($B5189="","",IFERROR(INDEX('CCA Util %'!$G:$G,MATCH($B5189,'CCA Util %'!$E:$E,0)),""))</f>
        <v/>
      </c>
      <c r="AE5189">
        <f>IF(OR($B5189="",$U5189=""),"",$U5189&amp;" &amp; "&amp;IF(OR($AD5189="",$AD5189=0),"Util NA",$AD5189&amp;" Util"))</f>
        <v/>
      </c>
    </row>
    <row r="5190" ht="15.75" customHeight="1" s="42">
      <c r="A5190" s="41" t="n"/>
      <c r="G5190" s="38" t="n"/>
      <c r="H5190" s="38" t="n"/>
      <c r="I5190" s="38" t="n"/>
      <c r="J5190" s="38" t="n"/>
      <c r="K5190" s="38" t="n"/>
      <c r="L5190" s="38" t="n"/>
      <c r="N5190" s="36">
        <f>IF($B5190="","",IF($C5190="SUPERSTORE","Superstore","DH"))</f>
        <v/>
      </c>
      <c r="O5190" s="36">
        <f>IF($B5190="","",IFERROR(VLOOKUP($B5190,Mapping!$A:$C,2,0),"Not Mapped"))</f>
        <v/>
      </c>
      <c r="P5190" s="36">
        <f>IF($B5190="","",IFERROR(VLOOKUP($B5190,Mapping!$A:$C,3,0),"Not Mapped"))</f>
        <v/>
      </c>
      <c r="Q5190" s="36">
        <f>IF($B5190="","",IFERROR(VLOOKUP($O5190,Leaders!$A:$B,2,0),"Not Mapped"))</f>
        <v/>
      </c>
      <c r="R5190" s="36">
        <f>IF($B5190="","",IF(COUNTIF(Exclusions!$A:$A,$B5190)&gt;0,"Yes","No"))</f>
        <v/>
      </c>
      <c r="S5190" s="38">
        <f>IF($B5190="","",MIN(1,DAY($A5190)/IF($N5190="Superstore",Settings!$B$5,Settings!$B$4)))</f>
        <v/>
      </c>
      <c r="T5190" s="38">
        <f>IF(OR($B5190="",$G5190="",$S5190=0),"",$G5190/$S5190)</f>
        <v/>
      </c>
      <c r="U5190" s="36">
        <f>IF($T5190="","",IF($T5190&lt;Settings!$B$8,"Critical",IF($T5190&lt;Settings!$B$9,"Semi Critical","Non Critical")))</f>
        <v/>
      </c>
      <c r="V5190" s="28" t="n"/>
      <c r="Z5190">
        <f>IF($B5190="","",IFERROR(VLOOKUP($B5190,'Plan HC for CCA'!$A:$B,2,0),""))</f>
        <v/>
      </c>
      <c r="AA5190">
        <f>IF(OR($B5190="",$Z5190=""),"",IF(N($M5190)&lt;$Z5190,"Delta","No Delta"))</f>
        <v/>
      </c>
      <c r="AB5190">
        <f>IF(OR($B5190="",$Z5190=""),"",MAX(0,$Z5190-N($M5190)))</f>
        <v/>
      </c>
      <c r="AC5190" s="46">
        <f>IF($B5190="","",IFERROR(INDEX('CCA Util %'!$H:$H,MATCH($B5190,'CCA Util %'!$E:$E,0)),""))</f>
        <v/>
      </c>
      <c r="AD5190">
        <f>IF($B5190="","",IFERROR(INDEX('CCA Util %'!$G:$G,MATCH($B5190,'CCA Util %'!$E:$E,0)),""))</f>
        <v/>
      </c>
      <c r="AE5190">
        <f>IF(OR($B5190="",$U5190=""),"",$U5190&amp;" &amp; "&amp;IF(OR($AD5190="",$AD5190=0),"Util NA",$AD5190&amp;" Util"))</f>
        <v/>
      </c>
    </row>
    <row r="5191" ht="15.75" customHeight="1" s="42">
      <c r="A5191" s="41" t="n"/>
      <c r="G5191" s="38" t="n"/>
      <c r="H5191" s="38" t="n"/>
      <c r="I5191" s="38" t="n"/>
      <c r="J5191" s="38" t="n"/>
      <c r="K5191" s="38" t="n"/>
      <c r="L5191" s="38" t="n"/>
      <c r="N5191" s="36">
        <f>IF($B5191="","",IF($C5191="SUPERSTORE","Superstore","DH"))</f>
        <v/>
      </c>
      <c r="O5191" s="36">
        <f>IF($B5191="","",IFERROR(VLOOKUP($B5191,Mapping!$A:$C,2,0),"Not Mapped"))</f>
        <v/>
      </c>
      <c r="P5191" s="36">
        <f>IF($B5191="","",IFERROR(VLOOKUP($B5191,Mapping!$A:$C,3,0),"Not Mapped"))</f>
        <v/>
      </c>
      <c r="Q5191" s="36">
        <f>IF($B5191="","",IFERROR(VLOOKUP($O5191,Leaders!$A:$B,2,0),"Not Mapped"))</f>
        <v/>
      </c>
      <c r="R5191" s="36">
        <f>IF($B5191="","",IF(COUNTIF(Exclusions!$A:$A,$B5191)&gt;0,"Yes","No"))</f>
        <v/>
      </c>
      <c r="S5191" s="38">
        <f>IF($B5191="","",MIN(1,DAY($A5191)/IF($N5191="Superstore",Settings!$B$5,Settings!$B$4)))</f>
        <v/>
      </c>
      <c r="T5191" s="38">
        <f>IF(OR($B5191="",$G5191="",$S5191=0),"",$G5191/$S5191)</f>
        <v/>
      </c>
      <c r="U5191" s="36">
        <f>IF($T5191="","",IF($T5191&lt;Settings!$B$8,"Critical",IF($T5191&lt;Settings!$B$9,"Semi Critical","Non Critical")))</f>
        <v/>
      </c>
      <c r="V5191" s="28" t="n"/>
      <c r="Z5191">
        <f>IF($B5191="","",IFERROR(VLOOKUP($B5191,'Plan HC for CCA'!$A:$B,2,0),""))</f>
        <v/>
      </c>
      <c r="AA5191">
        <f>IF(OR($B5191="",$Z5191=""),"",IF(N($M5191)&lt;$Z5191,"Delta","No Delta"))</f>
        <v/>
      </c>
      <c r="AB5191">
        <f>IF(OR($B5191="",$Z5191=""),"",MAX(0,$Z5191-N($M5191)))</f>
        <v/>
      </c>
      <c r="AC5191" s="46">
        <f>IF($B5191="","",IFERROR(INDEX('CCA Util %'!$H:$H,MATCH($B5191,'CCA Util %'!$E:$E,0)),""))</f>
        <v/>
      </c>
      <c r="AD5191">
        <f>IF($B5191="","",IFERROR(INDEX('CCA Util %'!$G:$G,MATCH($B5191,'CCA Util %'!$E:$E,0)),""))</f>
        <v/>
      </c>
      <c r="AE5191">
        <f>IF(OR($B5191="",$U5191=""),"",$U5191&amp;" &amp; "&amp;IF(OR($AD5191="",$AD5191=0),"Util NA",$AD5191&amp;" Util"))</f>
        <v/>
      </c>
    </row>
    <row r="5192" ht="15.75" customHeight="1" s="42">
      <c r="A5192" s="41" t="n"/>
      <c r="G5192" s="38" t="n"/>
      <c r="H5192" s="38" t="n"/>
      <c r="I5192" s="38" t="n"/>
      <c r="J5192" s="38" t="n"/>
      <c r="K5192" s="38" t="n"/>
      <c r="L5192" s="38" t="n"/>
      <c r="N5192" s="36">
        <f>IF($B5192="","",IF($C5192="SUPERSTORE","Superstore","DH"))</f>
        <v/>
      </c>
      <c r="O5192" s="36">
        <f>IF($B5192="","",IFERROR(VLOOKUP($B5192,Mapping!$A:$C,2,0),"Not Mapped"))</f>
        <v/>
      </c>
      <c r="P5192" s="36">
        <f>IF($B5192="","",IFERROR(VLOOKUP($B5192,Mapping!$A:$C,3,0),"Not Mapped"))</f>
        <v/>
      </c>
      <c r="Q5192" s="36">
        <f>IF($B5192="","",IFERROR(VLOOKUP($O5192,Leaders!$A:$B,2,0),"Not Mapped"))</f>
        <v/>
      </c>
      <c r="R5192" s="36">
        <f>IF($B5192="","",IF(COUNTIF(Exclusions!$A:$A,$B5192)&gt;0,"Yes","No"))</f>
        <v/>
      </c>
      <c r="S5192" s="38">
        <f>IF($B5192="","",MIN(1,DAY($A5192)/IF($N5192="Superstore",Settings!$B$5,Settings!$B$4)))</f>
        <v/>
      </c>
      <c r="T5192" s="38">
        <f>IF(OR($B5192="",$G5192="",$S5192=0),"",$G5192/$S5192)</f>
        <v/>
      </c>
      <c r="U5192" s="36">
        <f>IF($T5192="","",IF($T5192&lt;Settings!$B$8,"Critical",IF($T5192&lt;Settings!$B$9,"Semi Critical","Non Critical")))</f>
        <v/>
      </c>
      <c r="V5192" s="28" t="n"/>
      <c r="Z5192">
        <f>IF($B5192="","",IFERROR(VLOOKUP($B5192,'Plan HC for CCA'!$A:$B,2,0),""))</f>
        <v/>
      </c>
      <c r="AA5192">
        <f>IF(OR($B5192="",$Z5192=""),"",IF(N($M5192)&lt;$Z5192,"Delta","No Delta"))</f>
        <v/>
      </c>
      <c r="AB5192">
        <f>IF(OR($B5192="",$Z5192=""),"",MAX(0,$Z5192-N($M5192)))</f>
        <v/>
      </c>
      <c r="AC5192" s="46">
        <f>IF($B5192="","",IFERROR(INDEX('CCA Util %'!$H:$H,MATCH($B5192,'CCA Util %'!$E:$E,0)),""))</f>
        <v/>
      </c>
      <c r="AD5192">
        <f>IF($B5192="","",IFERROR(INDEX('CCA Util %'!$G:$G,MATCH($B5192,'CCA Util %'!$E:$E,0)),""))</f>
        <v/>
      </c>
      <c r="AE5192">
        <f>IF(OR($B5192="",$U5192=""),"",$U5192&amp;" &amp; "&amp;IF(OR($AD5192="",$AD5192=0),"Util NA",$AD5192&amp;" Util"))</f>
        <v/>
      </c>
    </row>
    <row r="5193" ht="15.75" customHeight="1" s="42">
      <c r="A5193" s="41" t="n"/>
      <c r="G5193" s="38" t="n"/>
      <c r="H5193" s="38" t="n"/>
      <c r="I5193" s="38" t="n"/>
      <c r="J5193" s="38" t="n"/>
      <c r="K5193" s="38" t="n"/>
      <c r="L5193" s="38" t="n"/>
      <c r="N5193" s="36">
        <f>IF($B5193="","",IF($C5193="SUPERSTORE","Superstore","DH"))</f>
        <v/>
      </c>
      <c r="O5193" s="36">
        <f>IF($B5193="","",IFERROR(VLOOKUP($B5193,Mapping!$A:$C,2,0),"Not Mapped"))</f>
        <v/>
      </c>
      <c r="P5193" s="36">
        <f>IF($B5193="","",IFERROR(VLOOKUP($B5193,Mapping!$A:$C,3,0),"Not Mapped"))</f>
        <v/>
      </c>
      <c r="Q5193" s="36">
        <f>IF($B5193="","",IFERROR(VLOOKUP($O5193,Leaders!$A:$B,2,0),"Not Mapped"))</f>
        <v/>
      </c>
      <c r="R5193" s="36">
        <f>IF($B5193="","",IF(COUNTIF(Exclusions!$A:$A,$B5193)&gt;0,"Yes","No"))</f>
        <v/>
      </c>
      <c r="S5193" s="38">
        <f>IF($B5193="","",MIN(1,DAY($A5193)/IF($N5193="Superstore",Settings!$B$5,Settings!$B$4)))</f>
        <v/>
      </c>
      <c r="T5193" s="38">
        <f>IF(OR($B5193="",$G5193="",$S5193=0),"",$G5193/$S5193)</f>
        <v/>
      </c>
      <c r="U5193" s="36">
        <f>IF($T5193="","",IF($T5193&lt;Settings!$B$8,"Critical",IF($T5193&lt;Settings!$B$9,"Semi Critical","Non Critical")))</f>
        <v/>
      </c>
      <c r="V5193" s="28" t="n"/>
      <c r="Z5193">
        <f>IF($B5193="","",IFERROR(VLOOKUP($B5193,'Plan HC for CCA'!$A:$B,2,0),""))</f>
        <v/>
      </c>
      <c r="AA5193">
        <f>IF(OR($B5193="",$Z5193=""),"",IF(N($M5193)&lt;$Z5193,"Delta","No Delta"))</f>
        <v/>
      </c>
      <c r="AB5193">
        <f>IF(OR($B5193="",$Z5193=""),"",MAX(0,$Z5193-N($M5193)))</f>
        <v/>
      </c>
      <c r="AC5193" s="46">
        <f>IF($B5193="","",IFERROR(INDEX('CCA Util %'!$H:$H,MATCH($B5193,'CCA Util %'!$E:$E,0)),""))</f>
        <v/>
      </c>
      <c r="AD5193">
        <f>IF($B5193="","",IFERROR(INDEX('CCA Util %'!$G:$G,MATCH($B5193,'CCA Util %'!$E:$E,0)),""))</f>
        <v/>
      </c>
      <c r="AE5193">
        <f>IF(OR($B5193="",$U5193=""),"",$U5193&amp;" &amp; "&amp;IF(OR($AD5193="",$AD5193=0),"Util NA",$AD5193&amp;" Util"))</f>
        <v/>
      </c>
    </row>
    <row r="5194" ht="15.75" customHeight="1" s="42">
      <c r="A5194" s="41" t="n"/>
      <c r="G5194" s="38" t="n"/>
      <c r="H5194" s="38" t="n"/>
      <c r="I5194" s="38" t="n"/>
      <c r="J5194" s="38" t="n"/>
      <c r="K5194" s="38" t="n"/>
      <c r="L5194" s="38" t="n"/>
      <c r="N5194" s="36">
        <f>IF($B5194="","",IF($C5194="SUPERSTORE","Superstore","DH"))</f>
        <v/>
      </c>
      <c r="O5194" s="36">
        <f>IF($B5194="","",IFERROR(VLOOKUP($B5194,Mapping!$A:$C,2,0),"Not Mapped"))</f>
        <v/>
      </c>
      <c r="P5194" s="36">
        <f>IF($B5194="","",IFERROR(VLOOKUP($B5194,Mapping!$A:$C,3,0),"Not Mapped"))</f>
        <v/>
      </c>
      <c r="Q5194" s="36">
        <f>IF($B5194="","",IFERROR(VLOOKUP($O5194,Leaders!$A:$B,2,0),"Not Mapped"))</f>
        <v/>
      </c>
      <c r="R5194" s="36">
        <f>IF($B5194="","",IF(COUNTIF(Exclusions!$A:$A,$B5194)&gt;0,"Yes","No"))</f>
        <v/>
      </c>
      <c r="S5194" s="38">
        <f>IF($B5194="","",MIN(1,DAY($A5194)/IF($N5194="Superstore",Settings!$B$5,Settings!$B$4)))</f>
        <v/>
      </c>
      <c r="T5194" s="38">
        <f>IF(OR($B5194="",$G5194="",$S5194=0),"",$G5194/$S5194)</f>
        <v/>
      </c>
      <c r="U5194" s="36">
        <f>IF($T5194="","",IF($T5194&lt;Settings!$B$8,"Critical",IF($T5194&lt;Settings!$B$9,"Semi Critical","Non Critical")))</f>
        <v/>
      </c>
      <c r="V5194" s="28" t="n"/>
      <c r="Z5194">
        <f>IF($B5194="","",IFERROR(VLOOKUP($B5194,'Plan HC for CCA'!$A:$B,2,0),""))</f>
        <v/>
      </c>
      <c r="AA5194">
        <f>IF(OR($B5194="",$Z5194=""),"",IF(N($M5194)&lt;$Z5194,"Delta","No Delta"))</f>
        <v/>
      </c>
      <c r="AB5194">
        <f>IF(OR($B5194="",$Z5194=""),"",MAX(0,$Z5194-N($M5194)))</f>
        <v/>
      </c>
      <c r="AC5194" s="46">
        <f>IF($B5194="","",IFERROR(INDEX('CCA Util %'!$H:$H,MATCH($B5194,'CCA Util %'!$E:$E,0)),""))</f>
        <v/>
      </c>
      <c r="AD5194">
        <f>IF($B5194="","",IFERROR(INDEX('CCA Util %'!$G:$G,MATCH($B5194,'CCA Util %'!$E:$E,0)),""))</f>
        <v/>
      </c>
      <c r="AE5194">
        <f>IF(OR($B5194="",$U5194=""),"",$U5194&amp;" &amp; "&amp;IF(OR($AD5194="",$AD5194=0),"Util NA",$AD5194&amp;" Util"))</f>
        <v/>
      </c>
    </row>
    <row r="5195" ht="15.75" customHeight="1" s="42">
      <c r="A5195" s="41" t="n"/>
      <c r="G5195" s="38" t="n"/>
      <c r="H5195" s="38" t="n"/>
      <c r="I5195" s="38" t="n"/>
      <c r="J5195" s="38" t="n"/>
      <c r="K5195" s="38" t="n"/>
      <c r="L5195" s="38" t="n"/>
      <c r="N5195" s="36">
        <f>IF($B5195="","",IF($C5195="SUPERSTORE","Superstore","DH"))</f>
        <v/>
      </c>
      <c r="O5195" s="36">
        <f>IF($B5195="","",IFERROR(VLOOKUP($B5195,Mapping!$A:$C,2,0),"Not Mapped"))</f>
        <v/>
      </c>
      <c r="P5195" s="36">
        <f>IF($B5195="","",IFERROR(VLOOKUP($B5195,Mapping!$A:$C,3,0),"Not Mapped"))</f>
        <v/>
      </c>
      <c r="Q5195" s="36">
        <f>IF($B5195="","",IFERROR(VLOOKUP($O5195,Leaders!$A:$B,2,0),"Not Mapped"))</f>
        <v/>
      </c>
      <c r="R5195" s="36">
        <f>IF($B5195="","",IF(COUNTIF(Exclusions!$A:$A,$B5195)&gt;0,"Yes","No"))</f>
        <v/>
      </c>
      <c r="S5195" s="38">
        <f>IF($B5195="","",MIN(1,DAY($A5195)/IF($N5195="Superstore",Settings!$B$5,Settings!$B$4)))</f>
        <v/>
      </c>
      <c r="T5195" s="38">
        <f>IF(OR($B5195="",$G5195="",$S5195=0),"",$G5195/$S5195)</f>
        <v/>
      </c>
      <c r="U5195" s="36">
        <f>IF($T5195="","",IF($T5195&lt;Settings!$B$8,"Critical",IF($T5195&lt;Settings!$B$9,"Semi Critical","Non Critical")))</f>
        <v/>
      </c>
      <c r="V5195" s="28" t="n"/>
      <c r="Z5195">
        <f>IF($B5195="","",IFERROR(VLOOKUP($B5195,'Plan HC for CCA'!$A:$B,2,0),""))</f>
        <v/>
      </c>
      <c r="AA5195">
        <f>IF(OR($B5195="",$Z5195=""),"",IF(N($M5195)&lt;$Z5195,"Delta","No Delta"))</f>
        <v/>
      </c>
      <c r="AB5195">
        <f>IF(OR($B5195="",$Z5195=""),"",MAX(0,$Z5195-N($M5195)))</f>
        <v/>
      </c>
      <c r="AC5195" s="46">
        <f>IF($B5195="","",IFERROR(INDEX('CCA Util %'!$H:$H,MATCH($B5195,'CCA Util %'!$E:$E,0)),""))</f>
        <v/>
      </c>
      <c r="AD5195">
        <f>IF($B5195="","",IFERROR(INDEX('CCA Util %'!$G:$G,MATCH($B5195,'CCA Util %'!$E:$E,0)),""))</f>
        <v/>
      </c>
      <c r="AE5195">
        <f>IF(OR($B5195="",$U5195=""),"",$U5195&amp;" &amp; "&amp;IF(OR($AD5195="",$AD5195=0),"Util NA",$AD5195&amp;" Util"))</f>
        <v/>
      </c>
    </row>
    <row r="5196" ht="15.75" customHeight="1" s="42">
      <c r="A5196" s="41" t="n"/>
      <c r="G5196" s="38" t="n"/>
      <c r="H5196" s="38" t="n"/>
      <c r="I5196" s="38" t="n"/>
      <c r="J5196" s="38" t="n"/>
      <c r="K5196" s="38" t="n"/>
      <c r="L5196" s="38" t="n"/>
      <c r="N5196" s="36">
        <f>IF($B5196="","",IF($C5196="SUPERSTORE","Superstore","DH"))</f>
        <v/>
      </c>
      <c r="O5196" s="36">
        <f>IF($B5196="","",IFERROR(VLOOKUP($B5196,Mapping!$A:$C,2,0),"Not Mapped"))</f>
        <v/>
      </c>
      <c r="P5196" s="36">
        <f>IF($B5196="","",IFERROR(VLOOKUP($B5196,Mapping!$A:$C,3,0),"Not Mapped"))</f>
        <v/>
      </c>
      <c r="Q5196" s="36">
        <f>IF($B5196="","",IFERROR(VLOOKUP($O5196,Leaders!$A:$B,2,0),"Not Mapped"))</f>
        <v/>
      </c>
      <c r="R5196" s="36">
        <f>IF($B5196="","",IF(COUNTIF(Exclusions!$A:$A,$B5196)&gt;0,"Yes","No"))</f>
        <v/>
      </c>
      <c r="S5196" s="38">
        <f>IF($B5196="","",MIN(1,DAY($A5196)/IF($N5196="Superstore",Settings!$B$5,Settings!$B$4)))</f>
        <v/>
      </c>
      <c r="T5196" s="38">
        <f>IF(OR($B5196="",$G5196="",$S5196=0),"",$G5196/$S5196)</f>
        <v/>
      </c>
      <c r="U5196" s="36">
        <f>IF($T5196="","",IF($T5196&lt;Settings!$B$8,"Critical",IF($T5196&lt;Settings!$B$9,"Semi Critical","Non Critical")))</f>
        <v/>
      </c>
      <c r="V5196" s="28" t="n"/>
      <c r="Z5196">
        <f>IF($B5196="","",IFERROR(VLOOKUP($B5196,'Plan HC for CCA'!$A:$B,2,0),""))</f>
        <v/>
      </c>
      <c r="AA5196">
        <f>IF(OR($B5196="",$Z5196=""),"",IF(N($M5196)&lt;$Z5196,"Delta","No Delta"))</f>
        <v/>
      </c>
      <c r="AB5196">
        <f>IF(OR($B5196="",$Z5196=""),"",MAX(0,$Z5196-N($M5196)))</f>
        <v/>
      </c>
      <c r="AC5196" s="46">
        <f>IF($B5196="","",IFERROR(INDEX('CCA Util %'!$H:$H,MATCH($B5196,'CCA Util %'!$E:$E,0)),""))</f>
        <v/>
      </c>
      <c r="AD5196">
        <f>IF($B5196="","",IFERROR(INDEX('CCA Util %'!$G:$G,MATCH($B5196,'CCA Util %'!$E:$E,0)),""))</f>
        <v/>
      </c>
      <c r="AE5196">
        <f>IF(OR($B5196="",$U5196=""),"",$U5196&amp;" &amp; "&amp;IF(OR($AD5196="",$AD5196=0),"Util NA",$AD5196&amp;" Util"))</f>
        <v/>
      </c>
    </row>
    <row r="5197" ht="15.75" customHeight="1" s="42">
      <c r="A5197" s="41" t="n"/>
      <c r="G5197" s="38" t="n"/>
      <c r="H5197" s="38" t="n"/>
      <c r="I5197" s="38" t="n"/>
      <c r="J5197" s="38" t="n"/>
      <c r="K5197" s="38" t="n"/>
      <c r="L5197" s="38" t="n"/>
      <c r="N5197" s="36">
        <f>IF($B5197="","",IF($C5197="SUPERSTORE","Superstore","DH"))</f>
        <v/>
      </c>
      <c r="O5197" s="36">
        <f>IF($B5197="","",IFERROR(VLOOKUP($B5197,Mapping!$A:$C,2,0),"Not Mapped"))</f>
        <v/>
      </c>
      <c r="P5197" s="36">
        <f>IF($B5197="","",IFERROR(VLOOKUP($B5197,Mapping!$A:$C,3,0),"Not Mapped"))</f>
        <v/>
      </c>
      <c r="Q5197" s="36">
        <f>IF($B5197="","",IFERROR(VLOOKUP($O5197,Leaders!$A:$B,2,0),"Not Mapped"))</f>
        <v/>
      </c>
      <c r="R5197" s="36">
        <f>IF($B5197="","",IF(COUNTIF(Exclusions!$A:$A,$B5197)&gt;0,"Yes","No"))</f>
        <v/>
      </c>
      <c r="S5197" s="38">
        <f>IF($B5197="","",MIN(1,DAY($A5197)/IF($N5197="Superstore",Settings!$B$5,Settings!$B$4)))</f>
        <v/>
      </c>
      <c r="T5197" s="38">
        <f>IF(OR($B5197="",$G5197="",$S5197=0),"",$G5197/$S5197)</f>
        <v/>
      </c>
      <c r="U5197" s="36">
        <f>IF($T5197="","",IF($T5197&lt;Settings!$B$8,"Critical",IF($T5197&lt;Settings!$B$9,"Semi Critical","Non Critical")))</f>
        <v/>
      </c>
      <c r="V5197" s="28" t="n"/>
      <c r="Z5197">
        <f>IF($B5197="","",IFERROR(VLOOKUP($B5197,'Plan HC for CCA'!$A:$B,2,0),""))</f>
        <v/>
      </c>
      <c r="AA5197">
        <f>IF(OR($B5197="",$Z5197=""),"",IF(N($M5197)&lt;$Z5197,"Delta","No Delta"))</f>
        <v/>
      </c>
      <c r="AB5197">
        <f>IF(OR($B5197="",$Z5197=""),"",MAX(0,$Z5197-N($M5197)))</f>
        <v/>
      </c>
      <c r="AC5197" s="46">
        <f>IF($B5197="","",IFERROR(INDEX('CCA Util %'!$H:$H,MATCH($B5197,'CCA Util %'!$E:$E,0)),""))</f>
        <v/>
      </c>
      <c r="AD5197">
        <f>IF($B5197="","",IFERROR(INDEX('CCA Util %'!$G:$G,MATCH($B5197,'CCA Util %'!$E:$E,0)),""))</f>
        <v/>
      </c>
      <c r="AE5197">
        <f>IF(OR($B5197="",$U5197=""),"",$U5197&amp;" &amp; "&amp;IF(OR($AD5197="",$AD5197=0),"Util NA",$AD5197&amp;" Util"))</f>
        <v/>
      </c>
    </row>
    <row r="5198" ht="15.75" customHeight="1" s="42">
      <c r="A5198" s="41" t="n"/>
      <c r="G5198" s="38" t="n"/>
      <c r="H5198" s="38" t="n"/>
      <c r="I5198" s="38" t="n"/>
      <c r="J5198" s="38" t="n"/>
      <c r="K5198" s="38" t="n"/>
      <c r="L5198" s="38" t="n"/>
      <c r="N5198" s="36">
        <f>IF($B5198="","",IF($C5198="SUPERSTORE","Superstore","DH"))</f>
        <v/>
      </c>
      <c r="O5198" s="36">
        <f>IF($B5198="","",IFERROR(VLOOKUP($B5198,Mapping!$A:$C,2,0),"Not Mapped"))</f>
        <v/>
      </c>
      <c r="P5198" s="36">
        <f>IF($B5198="","",IFERROR(VLOOKUP($B5198,Mapping!$A:$C,3,0),"Not Mapped"))</f>
        <v/>
      </c>
      <c r="Q5198" s="36">
        <f>IF($B5198="","",IFERROR(VLOOKUP($O5198,Leaders!$A:$B,2,0),"Not Mapped"))</f>
        <v/>
      </c>
      <c r="R5198" s="36">
        <f>IF($B5198="","",IF(COUNTIF(Exclusions!$A:$A,$B5198)&gt;0,"Yes","No"))</f>
        <v/>
      </c>
      <c r="S5198" s="38">
        <f>IF($B5198="","",MIN(1,DAY($A5198)/IF($N5198="Superstore",Settings!$B$5,Settings!$B$4)))</f>
        <v/>
      </c>
      <c r="T5198" s="38">
        <f>IF(OR($B5198="",$G5198="",$S5198=0),"",$G5198/$S5198)</f>
        <v/>
      </c>
      <c r="U5198" s="36">
        <f>IF($T5198="","",IF($T5198&lt;Settings!$B$8,"Critical",IF($T5198&lt;Settings!$B$9,"Semi Critical","Non Critical")))</f>
        <v/>
      </c>
      <c r="V5198" s="28" t="n"/>
      <c r="Z5198">
        <f>IF($B5198="","",IFERROR(VLOOKUP($B5198,'Plan HC for CCA'!$A:$B,2,0),""))</f>
        <v/>
      </c>
      <c r="AA5198">
        <f>IF(OR($B5198="",$Z5198=""),"",IF(N($M5198)&lt;$Z5198,"Delta","No Delta"))</f>
        <v/>
      </c>
      <c r="AB5198">
        <f>IF(OR($B5198="",$Z5198=""),"",MAX(0,$Z5198-N($M5198)))</f>
        <v/>
      </c>
      <c r="AC5198" s="46">
        <f>IF($B5198="","",IFERROR(INDEX('CCA Util %'!$H:$H,MATCH($B5198,'CCA Util %'!$E:$E,0)),""))</f>
        <v/>
      </c>
      <c r="AD5198">
        <f>IF($B5198="","",IFERROR(INDEX('CCA Util %'!$G:$G,MATCH($B5198,'CCA Util %'!$E:$E,0)),""))</f>
        <v/>
      </c>
      <c r="AE5198">
        <f>IF(OR($B5198="",$U5198=""),"",$U5198&amp;" &amp; "&amp;IF(OR($AD5198="",$AD5198=0),"Util NA",$AD5198&amp;" Util"))</f>
        <v/>
      </c>
    </row>
    <row r="5199" ht="15.75" customHeight="1" s="42">
      <c r="A5199" s="41" t="n"/>
      <c r="G5199" s="38" t="n"/>
      <c r="H5199" s="38" t="n"/>
      <c r="I5199" s="38" t="n"/>
      <c r="J5199" s="38" t="n"/>
      <c r="K5199" s="38" t="n"/>
      <c r="L5199" s="38" t="n"/>
      <c r="N5199" s="36">
        <f>IF($B5199="","",IF($C5199="SUPERSTORE","Superstore","DH"))</f>
        <v/>
      </c>
      <c r="O5199" s="36">
        <f>IF($B5199="","",IFERROR(VLOOKUP($B5199,Mapping!$A:$C,2,0),"Not Mapped"))</f>
        <v/>
      </c>
      <c r="P5199" s="36">
        <f>IF($B5199="","",IFERROR(VLOOKUP($B5199,Mapping!$A:$C,3,0),"Not Mapped"))</f>
        <v/>
      </c>
      <c r="Q5199" s="36">
        <f>IF($B5199="","",IFERROR(VLOOKUP($O5199,Leaders!$A:$B,2,0),"Not Mapped"))</f>
        <v/>
      </c>
      <c r="R5199" s="36">
        <f>IF($B5199="","",IF(COUNTIF(Exclusions!$A:$A,$B5199)&gt;0,"Yes","No"))</f>
        <v/>
      </c>
      <c r="S5199" s="38">
        <f>IF($B5199="","",MIN(1,DAY($A5199)/IF($N5199="Superstore",Settings!$B$5,Settings!$B$4)))</f>
        <v/>
      </c>
      <c r="T5199" s="38">
        <f>IF(OR($B5199="",$G5199="",$S5199=0),"",$G5199/$S5199)</f>
        <v/>
      </c>
      <c r="U5199" s="36">
        <f>IF($T5199="","",IF($T5199&lt;Settings!$B$8,"Critical",IF($T5199&lt;Settings!$B$9,"Semi Critical","Non Critical")))</f>
        <v/>
      </c>
      <c r="V5199" s="28" t="n"/>
      <c r="Z5199">
        <f>IF($B5199="","",IFERROR(VLOOKUP($B5199,'Plan HC for CCA'!$A:$B,2,0),""))</f>
        <v/>
      </c>
      <c r="AA5199">
        <f>IF(OR($B5199="",$Z5199=""),"",IF(N($M5199)&lt;$Z5199,"Delta","No Delta"))</f>
        <v/>
      </c>
      <c r="AB5199">
        <f>IF(OR($B5199="",$Z5199=""),"",MAX(0,$Z5199-N($M5199)))</f>
        <v/>
      </c>
      <c r="AC5199" s="46">
        <f>IF($B5199="","",IFERROR(INDEX('CCA Util %'!$H:$H,MATCH($B5199,'CCA Util %'!$E:$E,0)),""))</f>
        <v/>
      </c>
      <c r="AD5199">
        <f>IF($B5199="","",IFERROR(INDEX('CCA Util %'!$G:$G,MATCH($B5199,'CCA Util %'!$E:$E,0)),""))</f>
        <v/>
      </c>
      <c r="AE5199">
        <f>IF(OR($B5199="",$U5199=""),"",$U5199&amp;" &amp; "&amp;IF(OR($AD5199="",$AD5199=0),"Util NA",$AD5199&amp;" Util"))</f>
        <v/>
      </c>
    </row>
    <row r="5200" ht="15.75" customHeight="1" s="42">
      <c r="A5200" s="41" t="n"/>
      <c r="G5200" s="38" t="n"/>
      <c r="H5200" s="38" t="n"/>
      <c r="I5200" s="38" t="n"/>
      <c r="J5200" s="38" t="n"/>
      <c r="K5200" s="38" t="n"/>
      <c r="L5200" s="38" t="n"/>
      <c r="N5200" s="36">
        <f>IF($B5200="","",IF($C5200="SUPERSTORE","Superstore","DH"))</f>
        <v/>
      </c>
      <c r="O5200" s="36">
        <f>IF($B5200="","",IFERROR(VLOOKUP($B5200,Mapping!$A:$C,2,0),"Not Mapped"))</f>
        <v/>
      </c>
      <c r="P5200" s="36">
        <f>IF($B5200="","",IFERROR(VLOOKUP($B5200,Mapping!$A:$C,3,0),"Not Mapped"))</f>
        <v/>
      </c>
      <c r="Q5200" s="36">
        <f>IF($B5200="","",IFERROR(VLOOKUP($O5200,Leaders!$A:$B,2,0),"Not Mapped"))</f>
        <v/>
      </c>
      <c r="R5200" s="36">
        <f>IF($B5200="","",IF(COUNTIF(Exclusions!$A:$A,$B5200)&gt;0,"Yes","No"))</f>
        <v/>
      </c>
      <c r="S5200" s="38">
        <f>IF($B5200="","",MIN(1,DAY($A5200)/IF($N5200="Superstore",Settings!$B$5,Settings!$B$4)))</f>
        <v/>
      </c>
      <c r="T5200" s="38">
        <f>IF(OR($B5200="",$G5200="",$S5200=0),"",$G5200/$S5200)</f>
        <v/>
      </c>
      <c r="U5200" s="36">
        <f>IF($T5200="","",IF($T5200&lt;Settings!$B$8,"Critical",IF($T5200&lt;Settings!$B$9,"Semi Critical","Non Critical")))</f>
        <v/>
      </c>
      <c r="V5200" s="28" t="n"/>
      <c r="Z5200">
        <f>IF($B5200="","",IFERROR(VLOOKUP($B5200,'Plan HC for CCA'!$A:$B,2,0),""))</f>
        <v/>
      </c>
      <c r="AA5200">
        <f>IF(OR($B5200="",$Z5200=""),"",IF(N($M5200)&lt;$Z5200,"Delta","No Delta"))</f>
        <v/>
      </c>
      <c r="AB5200">
        <f>IF(OR($B5200="",$Z5200=""),"",MAX(0,$Z5200-N($M5200)))</f>
        <v/>
      </c>
      <c r="AC5200" s="46">
        <f>IF($B5200="","",IFERROR(INDEX('CCA Util %'!$H:$H,MATCH($B5200,'CCA Util %'!$E:$E,0)),""))</f>
        <v/>
      </c>
      <c r="AD5200">
        <f>IF($B5200="","",IFERROR(INDEX('CCA Util %'!$G:$G,MATCH($B5200,'CCA Util %'!$E:$E,0)),""))</f>
        <v/>
      </c>
      <c r="AE5200">
        <f>IF(OR($B5200="",$U5200=""),"",$U5200&amp;" &amp; "&amp;IF(OR($AD5200="",$AD5200=0),"Util NA",$AD5200&amp;" Util"))</f>
        <v/>
      </c>
    </row>
    <row r="5201" ht="15.75" customHeight="1" s="42">
      <c r="A5201" s="41" t="n"/>
      <c r="G5201" s="38" t="n"/>
      <c r="H5201" s="38" t="n"/>
      <c r="I5201" s="38" t="n"/>
      <c r="J5201" s="38" t="n"/>
      <c r="K5201" s="38" t="n"/>
      <c r="L5201" s="38" t="n"/>
      <c r="N5201" s="36">
        <f>IF($B5201="","",IF($C5201="SUPERSTORE","Superstore","DH"))</f>
        <v/>
      </c>
      <c r="O5201" s="36">
        <f>IF($B5201="","",IFERROR(VLOOKUP($B5201,Mapping!$A:$C,2,0),"Not Mapped"))</f>
        <v/>
      </c>
      <c r="P5201" s="36">
        <f>IF($B5201="","",IFERROR(VLOOKUP($B5201,Mapping!$A:$C,3,0),"Not Mapped"))</f>
        <v/>
      </c>
      <c r="Q5201" s="36">
        <f>IF($B5201="","",IFERROR(VLOOKUP($O5201,Leaders!$A:$B,2,0),"Not Mapped"))</f>
        <v/>
      </c>
      <c r="R5201" s="36">
        <f>IF($B5201="","",IF(COUNTIF(Exclusions!$A:$A,$B5201)&gt;0,"Yes","No"))</f>
        <v/>
      </c>
      <c r="S5201" s="38">
        <f>IF($B5201="","",MIN(1,DAY($A5201)/IF($N5201="Superstore",Settings!$B$5,Settings!$B$4)))</f>
        <v/>
      </c>
      <c r="T5201" s="38">
        <f>IF(OR($B5201="",$G5201="",$S5201=0),"",$G5201/$S5201)</f>
        <v/>
      </c>
      <c r="U5201" s="36">
        <f>IF($T5201="","",IF($T5201&lt;Settings!$B$8,"Critical",IF($T5201&lt;Settings!$B$9,"Semi Critical","Non Critical")))</f>
        <v/>
      </c>
      <c r="V5201" s="28" t="n"/>
      <c r="Z5201">
        <f>IF($B5201="","",IFERROR(VLOOKUP($B5201,'Plan HC for CCA'!$A:$B,2,0),""))</f>
        <v/>
      </c>
      <c r="AA5201">
        <f>IF(OR($B5201="",$Z5201=""),"",IF(N($M5201)&lt;$Z5201,"Delta","No Delta"))</f>
        <v/>
      </c>
      <c r="AB5201">
        <f>IF(OR($B5201="",$Z5201=""),"",MAX(0,$Z5201-N($M5201)))</f>
        <v/>
      </c>
      <c r="AC5201" s="46">
        <f>IF($B5201="","",IFERROR(INDEX('CCA Util %'!$H:$H,MATCH($B5201,'CCA Util %'!$E:$E,0)),""))</f>
        <v/>
      </c>
      <c r="AD5201">
        <f>IF($B5201="","",IFERROR(INDEX('CCA Util %'!$G:$G,MATCH($B5201,'CCA Util %'!$E:$E,0)),""))</f>
        <v/>
      </c>
      <c r="AE5201">
        <f>IF(OR($B5201="",$U5201=""),"",$U5201&amp;" &amp; "&amp;IF(OR($AD5201="",$AD5201=0),"Util NA",$AD5201&amp;" Util"))</f>
        <v/>
      </c>
    </row>
    <row r="5202" ht="15.75" customHeight="1" s="42">
      <c r="A5202" s="41" t="n"/>
      <c r="G5202" s="38" t="n"/>
      <c r="H5202" s="38" t="n"/>
      <c r="I5202" s="38" t="n"/>
      <c r="J5202" s="38" t="n"/>
      <c r="K5202" s="38" t="n"/>
      <c r="L5202" s="38" t="n"/>
      <c r="N5202" s="36">
        <f>IF($B5202="","",IF($C5202="SUPERSTORE","Superstore","DH"))</f>
        <v/>
      </c>
      <c r="O5202" s="36">
        <f>IF($B5202="","",IFERROR(VLOOKUP($B5202,Mapping!$A:$C,2,0),"Not Mapped"))</f>
        <v/>
      </c>
      <c r="P5202" s="36">
        <f>IF($B5202="","",IFERROR(VLOOKUP($B5202,Mapping!$A:$C,3,0),"Not Mapped"))</f>
        <v/>
      </c>
      <c r="Q5202" s="36">
        <f>IF($B5202="","",IFERROR(VLOOKUP($O5202,Leaders!$A:$B,2,0),"Not Mapped"))</f>
        <v/>
      </c>
      <c r="R5202" s="36">
        <f>IF($B5202="","",IF(COUNTIF(Exclusions!$A:$A,$B5202)&gt;0,"Yes","No"))</f>
        <v/>
      </c>
      <c r="S5202" s="38">
        <f>IF($B5202="","",MIN(1,DAY($A5202)/IF($N5202="Superstore",Settings!$B$5,Settings!$B$4)))</f>
        <v/>
      </c>
      <c r="T5202" s="38">
        <f>IF(OR($B5202="",$G5202="",$S5202=0),"",$G5202/$S5202)</f>
        <v/>
      </c>
      <c r="U5202" s="36">
        <f>IF($T5202="","",IF($T5202&lt;Settings!$B$8,"Critical",IF($T5202&lt;Settings!$B$9,"Semi Critical","Non Critical")))</f>
        <v/>
      </c>
      <c r="V5202" s="28" t="n"/>
      <c r="Z5202">
        <f>IF($B5202="","",IFERROR(VLOOKUP($B5202,'Plan HC for CCA'!$A:$B,2,0),""))</f>
        <v/>
      </c>
      <c r="AA5202">
        <f>IF(OR($B5202="",$Z5202=""),"",IF(N($M5202)&lt;$Z5202,"Delta","No Delta"))</f>
        <v/>
      </c>
      <c r="AB5202">
        <f>IF(OR($B5202="",$Z5202=""),"",MAX(0,$Z5202-N($M5202)))</f>
        <v/>
      </c>
      <c r="AC5202" s="46">
        <f>IF($B5202="","",IFERROR(INDEX('CCA Util %'!$H:$H,MATCH($B5202,'CCA Util %'!$E:$E,0)),""))</f>
        <v/>
      </c>
      <c r="AD5202">
        <f>IF($B5202="","",IFERROR(INDEX('CCA Util %'!$G:$G,MATCH($B5202,'CCA Util %'!$E:$E,0)),""))</f>
        <v/>
      </c>
      <c r="AE5202">
        <f>IF(OR($B5202="",$U5202=""),"",$U5202&amp;" &amp; "&amp;IF(OR($AD5202="",$AD5202=0),"Util NA",$AD5202&amp;" Util"))</f>
        <v/>
      </c>
    </row>
    <row r="5203" ht="15.75" customHeight="1" s="42">
      <c r="A5203" s="41" t="n"/>
      <c r="G5203" s="38" t="n"/>
      <c r="H5203" s="38" t="n"/>
      <c r="I5203" s="38" t="n"/>
      <c r="J5203" s="38" t="n"/>
      <c r="K5203" s="38" t="n"/>
      <c r="L5203" s="38" t="n"/>
      <c r="N5203" s="36">
        <f>IF($B5203="","",IF($C5203="SUPERSTORE","Superstore","DH"))</f>
        <v/>
      </c>
      <c r="O5203" s="36">
        <f>IF($B5203="","",IFERROR(VLOOKUP($B5203,Mapping!$A:$C,2,0),"Not Mapped"))</f>
        <v/>
      </c>
      <c r="P5203" s="36">
        <f>IF($B5203="","",IFERROR(VLOOKUP($B5203,Mapping!$A:$C,3,0),"Not Mapped"))</f>
        <v/>
      </c>
      <c r="Q5203" s="36">
        <f>IF($B5203="","",IFERROR(VLOOKUP($O5203,Leaders!$A:$B,2,0),"Not Mapped"))</f>
        <v/>
      </c>
      <c r="R5203" s="36">
        <f>IF($B5203="","",IF(COUNTIF(Exclusions!$A:$A,$B5203)&gt;0,"Yes","No"))</f>
        <v/>
      </c>
      <c r="S5203" s="38">
        <f>IF($B5203="","",MIN(1,DAY($A5203)/IF($N5203="Superstore",Settings!$B$5,Settings!$B$4)))</f>
        <v/>
      </c>
      <c r="T5203" s="38">
        <f>IF(OR($B5203="",$G5203="",$S5203=0),"",$G5203/$S5203)</f>
        <v/>
      </c>
      <c r="U5203" s="36">
        <f>IF($T5203="","",IF($T5203&lt;Settings!$B$8,"Critical",IF($T5203&lt;Settings!$B$9,"Semi Critical","Non Critical")))</f>
        <v/>
      </c>
      <c r="V5203" s="28" t="n"/>
      <c r="Z5203">
        <f>IF($B5203="","",IFERROR(VLOOKUP($B5203,'Plan HC for CCA'!$A:$B,2,0),""))</f>
        <v/>
      </c>
      <c r="AA5203">
        <f>IF(OR($B5203="",$Z5203=""),"",IF(N($M5203)&lt;$Z5203,"Delta","No Delta"))</f>
        <v/>
      </c>
      <c r="AB5203">
        <f>IF(OR($B5203="",$Z5203=""),"",MAX(0,$Z5203-N($M5203)))</f>
        <v/>
      </c>
      <c r="AC5203" s="46">
        <f>IF($B5203="","",IFERROR(INDEX('CCA Util %'!$H:$H,MATCH($B5203,'CCA Util %'!$E:$E,0)),""))</f>
        <v/>
      </c>
      <c r="AD5203">
        <f>IF($B5203="","",IFERROR(INDEX('CCA Util %'!$G:$G,MATCH($B5203,'CCA Util %'!$E:$E,0)),""))</f>
        <v/>
      </c>
      <c r="AE5203">
        <f>IF(OR($B5203="",$U5203=""),"",$U5203&amp;" &amp; "&amp;IF(OR($AD5203="",$AD5203=0),"Util NA",$AD5203&amp;" Util"))</f>
        <v/>
      </c>
    </row>
    <row r="5204" ht="15.75" customHeight="1" s="42">
      <c r="A5204" s="41" t="n"/>
      <c r="G5204" s="38" t="n"/>
      <c r="H5204" s="38" t="n"/>
      <c r="I5204" s="38" t="n"/>
      <c r="J5204" s="38" t="n"/>
      <c r="K5204" s="38" t="n"/>
      <c r="L5204" s="38" t="n"/>
      <c r="N5204" s="36">
        <f>IF($B5204="","",IF($C5204="SUPERSTORE","Superstore","DH"))</f>
        <v/>
      </c>
      <c r="O5204" s="36">
        <f>IF($B5204="","",IFERROR(VLOOKUP($B5204,Mapping!$A:$C,2,0),"Not Mapped"))</f>
        <v/>
      </c>
      <c r="P5204" s="36">
        <f>IF($B5204="","",IFERROR(VLOOKUP($B5204,Mapping!$A:$C,3,0),"Not Mapped"))</f>
        <v/>
      </c>
      <c r="Q5204" s="36">
        <f>IF($B5204="","",IFERROR(VLOOKUP($O5204,Leaders!$A:$B,2,0),"Not Mapped"))</f>
        <v/>
      </c>
      <c r="R5204" s="36">
        <f>IF($B5204="","",IF(COUNTIF(Exclusions!$A:$A,$B5204)&gt;0,"Yes","No"))</f>
        <v/>
      </c>
      <c r="S5204" s="38">
        <f>IF($B5204="","",MIN(1,DAY($A5204)/IF($N5204="Superstore",Settings!$B$5,Settings!$B$4)))</f>
        <v/>
      </c>
      <c r="T5204" s="38">
        <f>IF(OR($B5204="",$G5204="",$S5204=0),"",$G5204/$S5204)</f>
        <v/>
      </c>
      <c r="U5204" s="36">
        <f>IF($T5204="","",IF($T5204&lt;Settings!$B$8,"Critical",IF($T5204&lt;Settings!$B$9,"Semi Critical","Non Critical")))</f>
        <v/>
      </c>
      <c r="V5204" s="28" t="n"/>
      <c r="Z5204">
        <f>IF($B5204="","",IFERROR(VLOOKUP($B5204,'Plan HC for CCA'!$A:$B,2,0),""))</f>
        <v/>
      </c>
      <c r="AA5204">
        <f>IF(OR($B5204="",$Z5204=""),"",IF(N($M5204)&lt;$Z5204,"Delta","No Delta"))</f>
        <v/>
      </c>
      <c r="AB5204">
        <f>IF(OR($B5204="",$Z5204=""),"",MAX(0,$Z5204-N($M5204)))</f>
        <v/>
      </c>
      <c r="AC5204" s="46">
        <f>IF($B5204="","",IFERROR(INDEX('CCA Util %'!$H:$H,MATCH($B5204,'CCA Util %'!$E:$E,0)),""))</f>
        <v/>
      </c>
      <c r="AD5204">
        <f>IF($B5204="","",IFERROR(INDEX('CCA Util %'!$G:$G,MATCH($B5204,'CCA Util %'!$E:$E,0)),""))</f>
        <v/>
      </c>
      <c r="AE5204">
        <f>IF(OR($B5204="",$U5204=""),"",$U5204&amp;" &amp; "&amp;IF(OR($AD5204="",$AD5204=0),"Util NA",$AD5204&amp;" Util"))</f>
        <v/>
      </c>
    </row>
    <row r="5205" ht="15.75" customHeight="1" s="42">
      <c r="A5205" s="41" t="n"/>
      <c r="G5205" s="38" t="n"/>
      <c r="H5205" s="38" t="n"/>
      <c r="I5205" s="38" t="n"/>
      <c r="J5205" s="38" t="n"/>
      <c r="K5205" s="38" t="n"/>
      <c r="L5205" s="38" t="n"/>
      <c r="N5205" s="36">
        <f>IF($B5205="","",IF($C5205="SUPERSTORE","Superstore","DH"))</f>
        <v/>
      </c>
      <c r="O5205" s="36">
        <f>IF($B5205="","",IFERROR(VLOOKUP($B5205,Mapping!$A:$C,2,0),"Not Mapped"))</f>
        <v/>
      </c>
      <c r="P5205" s="36">
        <f>IF($B5205="","",IFERROR(VLOOKUP($B5205,Mapping!$A:$C,3,0),"Not Mapped"))</f>
        <v/>
      </c>
      <c r="Q5205" s="36">
        <f>IF($B5205="","",IFERROR(VLOOKUP($O5205,Leaders!$A:$B,2,0),"Not Mapped"))</f>
        <v/>
      </c>
      <c r="R5205" s="36">
        <f>IF($B5205="","",IF(COUNTIF(Exclusions!$A:$A,$B5205)&gt;0,"Yes","No"))</f>
        <v/>
      </c>
      <c r="S5205" s="38">
        <f>IF($B5205="","",MIN(1,DAY($A5205)/IF($N5205="Superstore",Settings!$B$5,Settings!$B$4)))</f>
        <v/>
      </c>
      <c r="T5205" s="38">
        <f>IF(OR($B5205="",$G5205="",$S5205=0),"",$G5205/$S5205)</f>
        <v/>
      </c>
      <c r="U5205" s="36">
        <f>IF($T5205="","",IF($T5205&lt;Settings!$B$8,"Critical",IF($T5205&lt;Settings!$B$9,"Semi Critical","Non Critical")))</f>
        <v/>
      </c>
      <c r="V5205" s="28" t="n"/>
      <c r="Z5205">
        <f>IF($B5205="","",IFERROR(VLOOKUP($B5205,'Plan HC for CCA'!$A:$B,2,0),""))</f>
        <v/>
      </c>
      <c r="AA5205">
        <f>IF(OR($B5205="",$Z5205=""),"",IF(N($M5205)&lt;$Z5205,"Delta","No Delta"))</f>
        <v/>
      </c>
      <c r="AB5205">
        <f>IF(OR($B5205="",$Z5205=""),"",MAX(0,$Z5205-N($M5205)))</f>
        <v/>
      </c>
      <c r="AC5205" s="46">
        <f>IF($B5205="","",IFERROR(INDEX('CCA Util %'!$H:$H,MATCH($B5205,'CCA Util %'!$E:$E,0)),""))</f>
        <v/>
      </c>
      <c r="AD5205">
        <f>IF($B5205="","",IFERROR(INDEX('CCA Util %'!$G:$G,MATCH($B5205,'CCA Util %'!$E:$E,0)),""))</f>
        <v/>
      </c>
      <c r="AE5205">
        <f>IF(OR($B5205="",$U5205=""),"",$U5205&amp;" &amp; "&amp;IF(OR($AD5205="",$AD5205=0),"Util NA",$AD5205&amp;" Util"))</f>
        <v/>
      </c>
    </row>
    <row r="5206" ht="15.75" customHeight="1" s="42">
      <c r="A5206" s="41" t="n"/>
      <c r="G5206" s="38" t="n"/>
      <c r="H5206" s="38" t="n"/>
      <c r="I5206" s="38" t="n"/>
      <c r="J5206" s="38" t="n"/>
      <c r="K5206" s="38" t="n"/>
      <c r="L5206" s="38" t="n"/>
      <c r="N5206" s="36">
        <f>IF($B5206="","",IF($C5206="SUPERSTORE","Superstore","DH"))</f>
        <v/>
      </c>
      <c r="O5206" s="36">
        <f>IF($B5206="","",IFERROR(VLOOKUP($B5206,Mapping!$A:$C,2,0),"Not Mapped"))</f>
        <v/>
      </c>
      <c r="P5206" s="36">
        <f>IF($B5206="","",IFERROR(VLOOKUP($B5206,Mapping!$A:$C,3,0),"Not Mapped"))</f>
        <v/>
      </c>
      <c r="Q5206" s="36">
        <f>IF($B5206="","",IFERROR(VLOOKUP($O5206,Leaders!$A:$B,2,0),"Not Mapped"))</f>
        <v/>
      </c>
      <c r="R5206" s="36">
        <f>IF($B5206="","",IF(COUNTIF(Exclusions!$A:$A,$B5206)&gt;0,"Yes","No"))</f>
        <v/>
      </c>
      <c r="S5206" s="38">
        <f>IF($B5206="","",MIN(1,DAY($A5206)/IF($N5206="Superstore",Settings!$B$5,Settings!$B$4)))</f>
        <v/>
      </c>
      <c r="T5206" s="38">
        <f>IF(OR($B5206="",$G5206="",$S5206=0),"",$G5206/$S5206)</f>
        <v/>
      </c>
      <c r="U5206" s="36">
        <f>IF($T5206="","",IF($T5206&lt;Settings!$B$8,"Critical",IF($T5206&lt;Settings!$B$9,"Semi Critical","Non Critical")))</f>
        <v/>
      </c>
      <c r="V5206" s="28" t="n"/>
      <c r="Z5206">
        <f>IF($B5206="","",IFERROR(VLOOKUP($B5206,'Plan HC for CCA'!$A:$B,2,0),""))</f>
        <v/>
      </c>
      <c r="AA5206">
        <f>IF(OR($B5206="",$Z5206=""),"",IF(N($M5206)&lt;$Z5206,"Delta","No Delta"))</f>
        <v/>
      </c>
      <c r="AB5206">
        <f>IF(OR($B5206="",$Z5206=""),"",MAX(0,$Z5206-N($M5206)))</f>
        <v/>
      </c>
      <c r="AC5206" s="46">
        <f>IF($B5206="","",IFERROR(INDEX('CCA Util %'!$H:$H,MATCH($B5206,'CCA Util %'!$E:$E,0)),""))</f>
        <v/>
      </c>
      <c r="AD5206">
        <f>IF($B5206="","",IFERROR(INDEX('CCA Util %'!$G:$G,MATCH($B5206,'CCA Util %'!$E:$E,0)),""))</f>
        <v/>
      </c>
      <c r="AE5206">
        <f>IF(OR($B5206="",$U5206=""),"",$U5206&amp;" &amp; "&amp;IF(OR($AD5206="",$AD5206=0),"Util NA",$AD5206&amp;" Util"))</f>
        <v/>
      </c>
    </row>
    <row r="5207" ht="15.75" customHeight="1" s="42">
      <c r="A5207" s="41" t="n"/>
      <c r="G5207" s="38" t="n"/>
      <c r="H5207" s="38" t="n"/>
      <c r="I5207" s="38" t="n"/>
      <c r="J5207" s="38" t="n"/>
      <c r="K5207" s="38" t="n"/>
      <c r="L5207" s="38" t="n"/>
      <c r="N5207" s="36">
        <f>IF($B5207="","",IF($C5207="SUPERSTORE","Superstore","DH"))</f>
        <v/>
      </c>
      <c r="O5207" s="36">
        <f>IF($B5207="","",IFERROR(VLOOKUP($B5207,Mapping!$A:$C,2,0),"Not Mapped"))</f>
        <v/>
      </c>
      <c r="P5207" s="36">
        <f>IF($B5207="","",IFERROR(VLOOKUP($B5207,Mapping!$A:$C,3,0),"Not Mapped"))</f>
        <v/>
      </c>
      <c r="Q5207" s="36">
        <f>IF($B5207="","",IFERROR(VLOOKUP($O5207,Leaders!$A:$B,2,0),"Not Mapped"))</f>
        <v/>
      </c>
      <c r="R5207" s="36">
        <f>IF($B5207="","",IF(COUNTIF(Exclusions!$A:$A,$B5207)&gt;0,"Yes","No"))</f>
        <v/>
      </c>
      <c r="S5207" s="38">
        <f>IF($B5207="","",MIN(1,DAY($A5207)/IF($N5207="Superstore",Settings!$B$5,Settings!$B$4)))</f>
        <v/>
      </c>
      <c r="T5207" s="38">
        <f>IF(OR($B5207="",$G5207="",$S5207=0),"",$G5207/$S5207)</f>
        <v/>
      </c>
      <c r="U5207" s="36">
        <f>IF($T5207="","",IF($T5207&lt;Settings!$B$8,"Critical",IF($T5207&lt;Settings!$B$9,"Semi Critical","Non Critical")))</f>
        <v/>
      </c>
      <c r="V5207" s="28" t="n"/>
      <c r="Z5207">
        <f>IF($B5207="","",IFERROR(VLOOKUP($B5207,'Plan HC for CCA'!$A:$B,2,0),""))</f>
        <v/>
      </c>
      <c r="AA5207">
        <f>IF(OR($B5207="",$Z5207=""),"",IF(N($M5207)&lt;$Z5207,"Delta","No Delta"))</f>
        <v/>
      </c>
      <c r="AB5207">
        <f>IF(OR($B5207="",$Z5207=""),"",MAX(0,$Z5207-N($M5207)))</f>
        <v/>
      </c>
      <c r="AC5207" s="46">
        <f>IF($B5207="","",IFERROR(INDEX('CCA Util %'!$H:$H,MATCH($B5207,'CCA Util %'!$E:$E,0)),""))</f>
        <v/>
      </c>
      <c r="AD5207">
        <f>IF($B5207="","",IFERROR(INDEX('CCA Util %'!$G:$G,MATCH($B5207,'CCA Util %'!$E:$E,0)),""))</f>
        <v/>
      </c>
      <c r="AE5207">
        <f>IF(OR($B5207="",$U5207=""),"",$U5207&amp;" &amp; "&amp;IF(OR($AD5207="",$AD5207=0),"Util NA",$AD5207&amp;" Util"))</f>
        <v/>
      </c>
    </row>
    <row r="5208" ht="15.75" customHeight="1" s="42">
      <c r="A5208" s="41" t="n"/>
      <c r="G5208" s="38" t="n"/>
      <c r="H5208" s="38" t="n"/>
      <c r="I5208" s="38" t="n"/>
      <c r="J5208" s="38" t="n"/>
      <c r="K5208" s="38" t="n"/>
      <c r="L5208" s="38" t="n"/>
      <c r="N5208" s="36">
        <f>IF($B5208="","",IF($C5208="SUPERSTORE","Superstore","DH"))</f>
        <v/>
      </c>
      <c r="O5208" s="36">
        <f>IF($B5208="","",IFERROR(VLOOKUP($B5208,Mapping!$A:$C,2,0),"Not Mapped"))</f>
        <v/>
      </c>
      <c r="P5208" s="36">
        <f>IF($B5208="","",IFERROR(VLOOKUP($B5208,Mapping!$A:$C,3,0),"Not Mapped"))</f>
        <v/>
      </c>
      <c r="Q5208" s="36">
        <f>IF($B5208="","",IFERROR(VLOOKUP($O5208,Leaders!$A:$B,2,0),"Not Mapped"))</f>
        <v/>
      </c>
      <c r="R5208" s="36">
        <f>IF($B5208="","",IF(COUNTIF(Exclusions!$A:$A,$B5208)&gt;0,"Yes","No"))</f>
        <v/>
      </c>
      <c r="S5208" s="38">
        <f>IF($B5208="","",MIN(1,DAY($A5208)/IF($N5208="Superstore",Settings!$B$5,Settings!$B$4)))</f>
        <v/>
      </c>
      <c r="T5208" s="38">
        <f>IF(OR($B5208="",$G5208="",$S5208=0),"",$G5208/$S5208)</f>
        <v/>
      </c>
      <c r="U5208" s="36">
        <f>IF($T5208="","",IF($T5208&lt;Settings!$B$8,"Critical",IF($T5208&lt;Settings!$B$9,"Semi Critical","Non Critical")))</f>
        <v/>
      </c>
      <c r="V5208" s="28" t="n"/>
      <c r="Z5208">
        <f>IF($B5208="","",IFERROR(VLOOKUP($B5208,'Plan HC for CCA'!$A:$B,2,0),""))</f>
        <v/>
      </c>
      <c r="AA5208">
        <f>IF(OR($B5208="",$Z5208=""),"",IF(N($M5208)&lt;$Z5208,"Delta","No Delta"))</f>
        <v/>
      </c>
      <c r="AB5208">
        <f>IF(OR($B5208="",$Z5208=""),"",MAX(0,$Z5208-N($M5208)))</f>
        <v/>
      </c>
      <c r="AC5208" s="46">
        <f>IF($B5208="","",IFERROR(INDEX('CCA Util %'!$H:$H,MATCH($B5208,'CCA Util %'!$E:$E,0)),""))</f>
        <v/>
      </c>
      <c r="AD5208">
        <f>IF($B5208="","",IFERROR(INDEX('CCA Util %'!$G:$G,MATCH($B5208,'CCA Util %'!$E:$E,0)),""))</f>
        <v/>
      </c>
      <c r="AE5208">
        <f>IF(OR($B5208="",$U5208=""),"",$U5208&amp;" &amp; "&amp;IF(OR($AD5208="",$AD5208=0),"Util NA",$AD5208&amp;" Util"))</f>
        <v/>
      </c>
    </row>
    <row r="5209" ht="15.75" customHeight="1" s="42">
      <c r="A5209" s="41" t="n"/>
      <c r="G5209" s="38" t="n"/>
      <c r="H5209" s="38" t="n"/>
      <c r="I5209" s="38" t="n"/>
      <c r="J5209" s="38" t="n"/>
      <c r="K5209" s="38" t="n"/>
      <c r="L5209" s="38" t="n"/>
      <c r="N5209" s="36">
        <f>IF($B5209="","",IF($C5209="SUPERSTORE","Superstore","DH"))</f>
        <v/>
      </c>
      <c r="O5209" s="36">
        <f>IF($B5209="","",IFERROR(VLOOKUP($B5209,Mapping!$A:$C,2,0),"Not Mapped"))</f>
        <v/>
      </c>
      <c r="P5209" s="36">
        <f>IF($B5209="","",IFERROR(VLOOKUP($B5209,Mapping!$A:$C,3,0),"Not Mapped"))</f>
        <v/>
      </c>
      <c r="Q5209" s="36">
        <f>IF($B5209="","",IFERROR(VLOOKUP($O5209,Leaders!$A:$B,2,0),"Not Mapped"))</f>
        <v/>
      </c>
      <c r="R5209" s="36">
        <f>IF($B5209="","",IF(COUNTIF(Exclusions!$A:$A,$B5209)&gt;0,"Yes","No"))</f>
        <v/>
      </c>
      <c r="S5209" s="38">
        <f>IF($B5209="","",MIN(1,DAY($A5209)/IF($N5209="Superstore",Settings!$B$5,Settings!$B$4)))</f>
        <v/>
      </c>
      <c r="T5209" s="38">
        <f>IF(OR($B5209="",$G5209="",$S5209=0),"",$G5209/$S5209)</f>
        <v/>
      </c>
      <c r="U5209" s="36">
        <f>IF($T5209="","",IF($T5209&lt;Settings!$B$8,"Critical",IF($T5209&lt;Settings!$B$9,"Semi Critical","Non Critical")))</f>
        <v/>
      </c>
      <c r="V5209" s="28" t="n"/>
      <c r="Z5209">
        <f>IF($B5209="","",IFERROR(VLOOKUP($B5209,'Plan HC for CCA'!$A:$B,2,0),""))</f>
        <v/>
      </c>
      <c r="AA5209">
        <f>IF(OR($B5209="",$Z5209=""),"",IF(N($M5209)&lt;$Z5209,"Delta","No Delta"))</f>
        <v/>
      </c>
      <c r="AB5209">
        <f>IF(OR($B5209="",$Z5209=""),"",MAX(0,$Z5209-N($M5209)))</f>
        <v/>
      </c>
      <c r="AC5209" s="46">
        <f>IF($B5209="","",IFERROR(INDEX('CCA Util %'!$H:$H,MATCH($B5209,'CCA Util %'!$E:$E,0)),""))</f>
        <v/>
      </c>
      <c r="AD5209">
        <f>IF($B5209="","",IFERROR(INDEX('CCA Util %'!$G:$G,MATCH($B5209,'CCA Util %'!$E:$E,0)),""))</f>
        <v/>
      </c>
      <c r="AE5209">
        <f>IF(OR($B5209="",$U5209=""),"",$U5209&amp;" &amp; "&amp;IF(OR($AD5209="",$AD5209=0),"Util NA",$AD5209&amp;" Util"))</f>
        <v/>
      </c>
    </row>
    <row r="5210" ht="15.75" customHeight="1" s="42">
      <c r="A5210" s="41" t="n"/>
      <c r="G5210" s="38" t="n"/>
      <c r="H5210" s="38" t="n"/>
      <c r="I5210" s="38" t="n"/>
      <c r="J5210" s="38" t="n"/>
      <c r="K5210" s="38" t="n"/>
      <c r="L5210" s="38" t="n"/>
      <c r="N5210" s="36">
        <f>IF($B5210="","",IF($C5210="SUPERSTORE","Superstore","DH"))</f>
        <v/>
      </c>
      <c r="O5210" s="36">
        <f>IF($B5210="","",IFERROR(VLOOKUP($B5210,Mapping!$A:$C,2,0),"Not Mapped"))</f>
        <v/>
      </c>
      <c r="P5210" s="36">
        <f>IF($B5210="","",IFERROR(VLOOKUP($B5210,Mapping!$A:$C,3,0),"Not Mapped"))</f>
        <v/>
      </c>
      <c r="Q5210" s="36">
        <f>IF($B5210="","",IFERROR(VLOOKUP($O5210,Leaders!$A:$B,2,0),"Not Mapped"))</f>
        <v/>
      </c>
      <c r="R5210" s="36">
        <f>IF($B5210="","",IF(COUNTIF(Exclusions!$A:$A,$B5210)&gt;0,"Yes","No"))</f>
        <v/>
      </c>
      <c r="S5210" s="38">
        <f>IF($B5210="","",MIN(1,DAY($A5210)/IF($N5210="Superstore",Settings!$B$5,Settings!$B$4)))</f>
        <v/>
      </c>
      <c r="T5210" s="38">
        <f>IF(OR($B5210="",$G5210="",$S5210=0),"",$G5210/$S5210)</f>
        <v/>
      </c>
      <c r="U5210" s="36">
        <f>IF($T5210="","",IF($T5210&lt;Settings!$B$8,"Critical",IF($T5210&lt;Settings!$B$9,"Semi Critical","Non Critical")))</f>
        <v/>
      </c>
      <c r="V5210" s="28" t="n"/>
      <c r="Z5210">
        <f>IF($B5210="","",IFERROR(VLOOKUP($B5210,'Plan HC for CCA'!$A:$B,2,0),""))</f>
        <v/>
      </c>
      <c r="AA5210">
        <f>IF(OR($B5210="",$Z5210=""),"",IF(N($M5210)&lt;$Z5210,"Delta","No Delta"))</f>
        <v/>
      </c>
      <c r="AB5210">
        <f>IF(OR($B5210="",$Z5210=""),"",MAX(0,$Z5210-N($M5210)))</f>
        <v/>
      </c>
      <c r="AC5210" s="46">
        <f>IF($B5210="","",IFERROR(INDEX('CCA Util %'!$H:$H,MATCH($B5210,'CCA Util %'!$E:$E,0)),""))</f>
        <v/>
      </c>
      <c r="AD5210">
        <f>IF($B5210="","",IFERROR(INDEX('CCA Util %'!$G:$G,MATCH($B5210,'CCA Util %'!$E:$E,0)),""))</f>
        <v/>
      </c>
      <c r="AE5210">
        <f>IF(OR($B5210="",$U5210=""),"",$U5210&amp;" &amp; "&amp;IF(OR($AD5210="",$AD5210=0),"Util NA",$AD5210&amp;" Util"))</f>
        <v/>
      </c>
    </row>
    <row r="5211" ht="15.75" customHeight="1" s="42">
      <c r="A5211" s="41" t="n"/>
      <c r="G5211" s="38" t="n"/>
      <c r="H5211" s="38" t="n"/>
      <c r="I5211" s="38" t="n"/>
      <c r="J5211" s="38" t="n"/>
      <c r="K5211" s="38" t="n"/>
      <c r="L5211" s="38" t="n"/>
      <c r="N5211" s="36">
        <f>IF($B5211="","",IF($C5211="SUPERSTORE","Superstore","DH"))</f>
        <v/>
      </c>
      <c r="O5211" s="36">
        <f>IF($B5211="","",IFERROR(VLOOKUP($B5211,Mapping!$A:$C,2,0),"Not Mapped"))</f>
        <v/>
      </c>
      <c r="P5211" s="36">
        <f>IF($B5211="","",IFERROR(VLOOKUP($B5211,Mapping!$A:$C,3,0),"Not Mapped"))</f>
        <v/>
      </c>
      <c r="Q5211" s="36">
        <f>IF($B5211="","",IFERROR(VLOOKUP($O5211,Leaders!$A:$B,2,0),"Not Mapped"))</f>
        <v/>
      </c>
      <c r="R5211" s="36">
        <f>IF($B5211="","",IF(COUNTIF(Exclusions!$A:$A,$B5211)&gt;0,"Yes","No"))</f>
        <v/>
      </c>
      <c r="S5211" s="38">
        <f>IF($B5211="","",MIN(1,DAY($A5211)/IF($N5211="Superstore",Settings!$B$5,Settings!$B$4)))</f>
        <v/>
      </c>
      <c r="T5211" s="38">
        <f>IF(OR($B5211="",$G5211="",$S5211=0),"",$G5211/$S5211)</f>
        <v/>
      </c>
      <c r="U5211" s="36">
        <f>IF($T5211="","",IF($T5211&lt;Settings!$B$8,"Critical",IF($T5211&lt;Settings!$B$9,"Semi Critical","Non Critical")))</f>
        <v/>
      </c>
      <c r="V5211" s="28" t="n"/>
      <c r="Z5211">
        <f>IF($B5211="","",IFERROR(VLOOKUP($B5211,'Plan HC for CCA'!$A:$B,2,0),""))</f>
        <v/>
      </c>
      <c r="AA5211">
        <f>IF(OR($B5211="",$Z5211=""),"",IF(N($M5211)&lt;$Z5211,"Delta","No Delta"))</f>
        <v/>
      </c>
      <c r="AB5211">
        <f>IF(OR($B5211="",$Z5211=""),"",MAX(0,$Z5211-N($M5211)))</f>
        <v/>
      </c>
      <c r="AC5211" s="46">
        <f>IF($B5211="","",IFERROR(INDEX('CCA Util %'!$H:$H,MATCH($B5211,'CCA Util %'!$E:$E,0)),""))</f>
        <v/>
      </c>
      <c r="AD5211">
        <f>IF($B5211="","",IFERROR(INDEX('CCA Util %'!$G:$G,MATCH($B5211,'CCA Util %'!$E:$E,0)),""))</f>
        <v/>
      </c>
      <c r="AE5211">
        <f>IF(OR($B5211="",$U5211=""),"",$U5211&amp;" &amp; "&amp;IF(OR($AD5211="",$AD5211=0),"Util NA",$AD5211&amp;" Util"))</f>
        <v/>
      </c>
    </row>
    <row r="5212" ht="15.75" customHeight="1" s="42">
      <c r="A5212" s="41" t="n"/>
      <c r="G5212" s="38" t="n"/>
      <c r="H5212" s="38" t="n"/>
      <c r="I5212" s="38" t="n"/>
      <c r="J5212" s="38" t="n"/>
      <c r="K5212" s="38" t="n"/>
      <c r="L5212" s="38" t="n"/>
      <c r="N5212" s="36">
        <f>IF($B5212="","",IF($C5212="SUPERSTORE","Superstore","DH"))</f>
        <v/>
      </c>
      <c r="O5212" s="36">
        <f>IF($B5212="","",IFERROR(VLOOKUP($B5212,Mapping!$A:$C,2,0),"Not Mapped"))</f>
        <v/>
      </c>
      <c r="P5212" s="36">
        <f>IF($B5212="","",IFERROR(VLOOKUP($B5212,Mapping!$A:$C,3,0),"Not Mapped"))</f>
        <v/>
      </c>
      <c r="Q5212" s="36">
        <f>IF($B5212="","",IFERROR(VLOOKUP($O5212,Leaders!$A:$B,2,0),"Not Mapped"))</f>
        <v/>
      </c>
      <c r="R5212" s="36">
        <f>IF($B5212="","",IF(COUNTIF(Exclusions!$A:$A,$B5212)&gt;0,"Yes","No"))</f>
        <v/>
      </c>
      <c r="S5212" s="38">
        <f>IF($B5212="","",MIN(1,DAY($A5212)/IF($N5212="Superstore",Settings!$B$5,Settings!$B$4)))</f>
        <v/>
      </c>
      <c r="T5212" s="38">
        <f>IF(OR($B5212="",$G5212="",$S5212=0),"",$G5212/$S5212)</f>
        <v/>
      </c>
      <c r="U5212" s="36">
        <f>IF($T5212="","",IF($T5212&lt;Settings!$B$8,"Critical",IF($T5212&lt;Settings!$B$9,"Semi Critical","Non Critical")))</f>
        <v/>
      </c>
      <c r="V5212" s="28" t="n"/>
      <c r="Z5212">
        <f>IF($B5212="","",IFERROR(VLOOKUP($B5212,'Plan HC for CCA'!$A:$B,2,0),""))</f>
        <v/>
      </c>
      <c r="AA5212">
        <f>IF(OR($B5212="",$Z5212=""),"",IF(N($M5212)&lt;$Z5212,"Delta","No Delta"))</f>
        <v/>
      </c>
      <c r="AB5212">
        <f>IF(OR($B5212="",$Z5212=""),"",MAX(0,$Z5212-N($M5212)))</f>
        <v/>
      </c>
      <c r="AC5212" s="46">
        <f>IF($B5212="","",IFERROR(INDEX('CCA Util %'!$H:$H,MATCH($B5212,'CCA Util %'!$E:$E,0)),""))</f>
        <v/>
      </c>
      <c r="AD5212">
        <f>IF($B5212="","",IFERROR(INDEX('CCA Util %'!$G:$G,MATCH($B5212,'CCA Util %'!$E:$E,0)),""))</f>
        <v/>
      </c>
      <c r="AE5212">
        <f>IF(OR($B5212="",$U5212=""),"",$U5212&amp;" &amp; "&amp;IF(OR($AD5212="",$AD5212=0),"Util NA",$AD5212&amp;" Util"))</f>
        <v/>
      </c>
    </row>
    <row r="5213" ht="15.75" customHeight="1" s="42">
      <c r="A5213" s="41" t="n"/>
      <c r="G5213" s="38" t="n"/>
      <c r="H5213" s="38" t="n"/>
      <c r="I5213" s="38" t="n"/>
      <c r="J5213" s="38" t="n"/>
      <c r="K5213" s="38" t="n"/>
      <c r="L5213" s="38" t="n"/>
      <c r="N5213" s="36">
        <f>IF($B5213="","",IF($C5213="SUPERSTORE","Superstore","DH"))</f>
        <v/>
      </c>
      <c r="O5213" s="36">
        <f>IF($B5213="","",IFERROR(VLOOKUP($B5213,Mapping!$A:$C,2,0),"Not Mapped"))</f>
        <v/>
      </c>
      <c r="P5213" s="36">
        <f>IF($B5213="","",IFERROR(VLOOKUP($B5213,Mapping!$A:$C,3,0),"Not Mapped"))</f>
        <v/>
      </c>
      <c r="Q5213" s="36">
        <f>IF($B5213="","",IFERROR(VLOOKUP($O5213,Leaders!$A:$B,2,0),"Not Mapped"))</f>
        <v/>
      </c>
      <c r="R5213" s="36">
        <f>IF($B5213="","",IF(COUNTIF(Exclusions!$A:$A,$B5213)&gt;0,"Yes","No"))</f>
        <v/>
      </c>
      <c r="S5213" s="38">
        <f>IF($B5213="","",MIN(1,DAY($A5213)/IF($N5213="Superstore",Settings!$B$5,Settings!$B$4)))</f>
        <v/>
      </c>
      <c r="T5213" s="38">
        <f>IF(OR($B5213="",$G5213="",$S5213=0),"",$G5213/$S5213)</f>
        <v/>
      </c>
      <c r="U5213" s="36">
        <f>IF($T5213="","",IF($T5213&lt;Settings!$B$8,"Critical",IF($T5213&lt;Settings!$B$9,"Semi Critical","Non Critical")))</f>
        <v/>
      </c>
      <c r="V5213" s="28" t="n"/>
      <c r="Z5213">
        <f>IF($B5213="","",IFERROR(VLOOKUP($B5213,'Plan HC for CCA'!$A:$B,2,0),""))</f>
        <v/>
      </c>
      <c r="AA5213">
        <f>IF(OR($B5213="",$Z5213=""),"",IF(N($M5213)&lt;$Z5213,"Delta","No Delta"))</f>
        <v/>
      </c>
      <c r="AB5213">
        <f>IF(OR($B5213="",$Z5213=""),"",MAX(0,$Z5213-N($M5213)))</f>
        <v/>
      </c>
      <c r="AC5213" s="46">
        <f>IF($B5213="","",IFERROR(INDEX('CCA Util %'!$H:$H,MATCH($B5213,'CCA Util %'!$E:$E,0)),""))</f>
        <v/>
      </c>
      <c r="AD5213">
        <f>IF($B5213="","",IFERROR(INDEX('CCA Util %'!$G:$G,MATCH($B5213,'CCA Util %'!$E:$E,0)),""))</f>
        <v/>
      </c>
      <c r="AE5213">
        <f>IF(OR($B5213="",$U5213=""),"",$U5213&amp;" &amp; "&amp;IF(OR($AD5213="",$AD5213=0),"Util NA",$AD5213&amp;" Util"))</f>
        <v/>
      </c>
    </row>
    <row r="5214" ht="15.75" customHeight="1" s="42">
      <c r="A5214" s="41" t="n"/>
      <c r="G5214" s="38" t="n"/>
      <c r="H5214" s="38" t="n"/>
      <c r="I5214" s="38" t="n"/>
      <c r="J5214" s="38" t="n"/>
      <c r="K5214" s="38" t="n"/>
      <c r="L5214" s="38" t="n"/>
      <c r="N5214" s="36">
        <f>IF($B5214="","",IF($C5214="SUPERSTORE","Superstore","DH"))</f>
        <v/>
      </c>
      <c r="O5214" s="36">
        <f>IF($B5214="","",IFERROR(VLOOKUP($B5214,Mapping!$A:$C,2,0),"Not Mapped"))</f>
        <v/>
      </c>
      <c r="P5214" s="36">
        <f>IF($B5214="","",IFERROR(VLOOKUP($B5214,Mapping!$A:$C,3,0),"Not Mapped"))</f>
        <v/>
      </c>
      <c r="Q5214" s="36">
        <f>IF($B5214="","",IFERROR(VLOOKUP($O5214,Leaders!$A:$B,2,0),"Not Mapped"))</f>
        <v/>
      </c>
      <c r="R5214" s="36">
        <f>IF($B5214="","",IF(COUNTIF(Exclusions!$A:$A,$B5214)&gt;0,"Yes","No"))</f>
        <v/>
      </c>
      <c r="S5214" s="38">
        <f>IF($B5214="","",MIN(1,DAY($A5214)/IF($N5214="Superstore",Settings!$B$5,Settings!$B$4)))</f>
        <v/>
      </c>
      <c r="T5214" s="38">
        <f>IF(OR($B5214="",$G5214="",$S5214=0),"",$G5214/$S5214)</f>
        <v/>
      </c>
      <c r="U5214" s="36">
        <f>IF($T5214="","",IF($T5214&lt;Settings!$B$8,"Critical",IF($T5214&lt;Settings!$B$9,"Semi Critical","Non Critical")))</f>
        <v/>
      </c>
      <c r="V5214" s="28" t="n"/>
      <c r="Z5214">
        <f>IF($B5214="","",IFERROR(VLOOKUP($B5214,'Plan HC for CCA'!$A:$B,2,0),""))</f>
        <v/>
      </c>
      <c r="AA5214">
        <f>IF(OR($B5214="",$Z5214=""),"",IF(N($M5214)&lt;$Z5214,"Delta","No Delta"))</f>
        <v/>
      </c>
      <c r="AB5214">
        <f>IF(OR($B5214="",$Z5214=""),"",MAX(0,$Z5214-N($M5214)))</f>
        <v/>
      </c>
      <c r="AC5214" s="46">
        <f>IF($B5214="","",IFERROR(INDEX('CCA Util %'!$H:$H,MATCH($B5214,'CCA Util %'!$E:$E,0)),""))</f>
        <v/>
      </c>
      <c r="AD5214">
        <f>IF($B5214="","",IFERROR(INDEX('CCA Util %'!$G:$G,MATCH($B5214,'CCA Util %'!$E:$E,0)),""))</f>
        <v/>
      </c>
      <c r="AE5214">
        <f>IF(OR($B5214="",$U5214=""),"",$U5214&amp;" &amp; "&amp;IF(OR($AD5214="",$AD5214=0),"Util NA",$AD5214&amp;" Util"))</f>
        <v/>
      </c>
    </row>
    <row r="5215" ht="15.75" customHeight="1" s="42">
      <c r="A5215" s="41" t="n"/>
      <c r="G5215" s="38" t="n"/>
      <c r="H5215" s="38" t="n"/>
      <c r="I5215" s="38" t="n"/>
      <c r="J5215" s="38" t="n"/>
      <c r="K5215" s="38" t="n"/>
      <c r="L5215" s="38" t="n"/>
      <c r="N5215" s="36">
        <f>IF($B5215="","",IF($C5215="SUPERSTORE","Superstore","DH"))</f>
        <v/>
      </c>
      <c r="O5215" s="36">
        <f>IF($B5215="","",IFERROR(VLOOKUP($B5215,Mapping!$A:$C,2,0),"Not Mapped"))</f>
        <v/>
      </c>
      <c r="P5215" s="36">
        <f>IF($B5215="","",IFERROR(VLOOKUP($B5215,Mapping!$A:$C,3,0),"Not Mapped"))</f>
        <v/>
      </c>
      <c r="Q5215" s="36">
        <f>IF($B5215="","",IFERROR(VLOOKUP($O5215,Leaders!$A:$B,2,0),"Not Mapped"))</f>
        <v/>
      </c>
      <c r="R5215" s="36">
        <f>IF($B5215="","",IF(COUNTIF(Exclusions!$A:$A,$B5215)&gt;0,"Yes","No"))</f>
        <v/>
      </c>
      <c r="S5215" s="38">
        <f>IF($B5215="","",MIN(1,DAY($A5215)/IF($N5215="Superstore",Settings!$B$5,Settings!$B$4)))</f>
        <v/>
      </c>
      <c r="T5215" s="38">
        <f>IF(OR($B5215="",$G5215="",$S5215=0),"",$G5215/$S5215)</f>
        <v/>
      </c>
      <c r="U5215" s="36">
        <f>IF($T5215="","",IF($T5215&lt;Settings!$B$8,"Critical",IF($T5215&lt;Settings!$B$9,"Semi Critical","Non Critical")))</f>
        <v/>
      </c>
      <c r="V5215" s="28" t="n"/>
      <c r="Z5215">
        <f>IF($B5215="","",IFERROR(VLOOKUP($B5215,'Plan HC for CCA'!$A:$B,2,0),""))</f>
        <v/>
      </c>
      <c r="AA5215">
        <f>IF(OR($B5215="",$Z5215=""),"",IF(N($M5215)&lt;$Z5215,"Delta","No Delta"))</f>
        <v/>
      </c>
      <c r="AB5215">
        <f>IF(OR($B5215="",$Z5215=""),"",MAX(0,$Z5215-N($M5215)))</f>
        <v/>
      </c>
      <c r="AC5215" s="46">
        <f>IF($B5215="","",IFERROR(INDEX('CCA Util %'!$H:$H,MATCH($B5215,'CCA Util %'!$E:$E,0)),""))</f>
        <v/>
      </c>
      <c r="AD5215">
        <f>IF($B5215="","",IFERROR(INDEX('CCA Util %'!$G:$G,MATCH($B5215,'CCA Util %'!$E:$E,0)),""))</f>
        <v/>
      </c>
      <c r="AE5215">
        <f>IF(OR($B5215="",$U5215=""),"",$U5215&amp;" &amp; "&amp;IF(OR($AD5215="",$AD5215=0),"Util NA",$AD5215&amp;" Util"))</f>
        <v/>
      </c>
    </row>
    <row r="5216" ht="15.75" customHeight="1" s="42">
      <c r="A5216" s="41" t="n"/>
      <c r="G5216" s="38" t="n"/>
      <c r="H5216" s="38" t="n"/>
      <c r="I5216" s="38" t="n"/>
      <c r="J5216" s="38" t="n"/>
      <c r="K5216" s="38" t="n"/>
      <c r="L5216" s="38" t="n"/>
      <c r="N5216" s="36">
        <f>IF($B5216="","",IF($C5216="SUPERSTORE","Superstore","DH"))</f>
        <v/>
      </c>
      <c r="O5216" s="36">
        <f>IF($B5216="","",IFERROR(VLOOKUP($B5216,Mapping!$A:$C,2,0),"Not Mapped"))</f>
        <v/>
      </c>
      <c r="P5216" s="36">
        <f>IF($B5216="","",IFERROR(VLOOKUP($B5216,Mapping!$A:$C,3,0),"Not Mapped"))</f>
        <v/>
      </c>
      <c r="Q5216" s="36">
        <f>IF($B5216="","",IFERROR(VLOOKUP($O5216,Leaders!$A:$B,2,0),"Not Mapped"))</f>
        <v/>
      </c>
      <c r="R5216" s="36">
        <f>IF($B5216="","",IF(COUNTIF(Exclusions!$A:$A,$B5216)&gt;0,"Yes","No"))</f>
        <v/>
      </c>
      <c r="S5216" s="38">
        <f>IF($B5216="","",MIN(1,DAY($A5216)/IF($N5216="Superstore",Settings!$B$5,Settings!$B$4)))</f>
        <v/>
      </c>
      <c r="T5216" s="38">
        <f>IF(OR($B5216="",$G5216="",$S5216=0),"",$G5216/$S5216)</f>
        <v/>
      </c>
      <c r="U5216" s="36">
        <f>IF($T5216="","",IF($T5216&lt;Settings!$B$8,"Critical",IF($T5216&lt;Settings!$B$9,"Semi Critical","Non Critical")))</f>
        <v/>
      </c>
      <c r="V5216" s="28" t="n"/>
      <c r="Z5216">
        <f>IF($B5216="","",IFERROR(VLOOKUP($B5216,'Plan HC for CCA'!$A:$B,2,0),""))</f>
        <v/>
      </c>
      <c r="AA5216">
        <f>IF(OR($B5216="",$Z5216=""),"",IF(N($M5216)&lt;$Z5216,"Delta","No Delta"))</f>
        <v/>
      </c>
      <c r="AB5216">
        <f>IF(OR($B5216="",$Z5216=""),"",MAX(0,$Z5216-N($M5216)))</f>
        <v/>
      </c>
      <c r="AC5216" s="46">
        <f>IF($B5216="","",IFERROR(INDEX('CCA Util %'!$H:$H,MATCH($B5216,'CCA Util %'!$E:$E,0)),""))</f>
        <v/>
      </c>
      <c r="AD5216">
        <f>IF($B5216="","",IFERROR(INDEX('CCA Util %'!$G:$G,MATCH($B5216,'CCA Util %'!$E:$E,0)),""))</f>
        <v/>
      </c>
      <c r="AE5216">
        <f>IF(OR($B5216="",$U5216=""),"",$U5216&amp;" &amp; "&amp;IF(OR($AD5216="",$AD5216=0),"Util NA",$AD5216&amp;" Util"))</f>
        <v/>
      </c>
    </row>
    <row r="5217" ht="15.75" customHeight="1" s="42">
      <c r="A5217" s="41" t="n"/>
      <c r="G5217" s="38" t="n"/>
      <c r="H5217" s="38" t="n"/>
      <c r="I5217" s="38" t="n"/>
      <c r="J5217" s="38" t="n"/>
      <c r="K5217" s="38" t="n"/>
      <c r="L5217" s="38" t="n"/>
      <c r="N5217" s="36">
        <f>IF($B5217="","",IF($C5217="SUPERSTORE","Superstore","DH"))</f>
        <v/>
      </c>
      <c r="O5217" s="36">
        <f>IF($B5217="","",IFERROR(VLOOKUP($B5217,Mapping!$A:$C,2,0),"Not Mapped"))</f>
        <v/>
      </c>
      <c r="P5217" s="36">
        <f>IF($B5217="","",IFERROR(VLOOKUP($B5217,Mapping!$A:$C,3,0),"Not Mapped"))</f>
        <v/>
      </c>
      <c r="Q5217" s="36">
        <f>IF($B5217="","",IFERROR(VLOOKUP($O5217,Leaders!$A:$B,2,0),"Not Mapped"))</f>
        <v/>
      </c>
      <c r="R5217" s="36">
        <f>IF($B5217="","",IF(COUNTIF(Exclusions!$A:$A,$B5217)&gt;0,"Yes","No"))</f>
        <v/>
      </c>
      <c r="S5217" s="38">
        <f>IF($B5217="","",MIN(1,DAY($A5217)/IF($N5217="Superstore",Settings!$B$5,Settings!$B$4)))</f>
        <v/>
      </c>
      <c r="T5217" s="38">
        <f>IF(OR($B5217="",$G5217="",$S5217=0),"",$G5217/$S5217)</f>
        <v/>
      </c>
      <c r="U5217" s="36">
        <f>IF($T5217="","",IF($T5217&lt;Settings!$B$8,"Critical",IF($T5217&lt;Settings!$B$9,"Semi Critical","Non Critical")))</f>
        <v/>
      </c>
      <c r="V5217" s="28" t="n"/>
      <c r="Z5217">
        <f>IF($B5217="","",IFERROR(VLOOKUP($B5217,'Plan HC for CCA'!$A:$B,2,0),""))</f>
        <v/>
      </c>
      <c r="AA5217">
        <f>IF(OR($B5217="",$Z5217=""),"",IF(N($M5217)&lt;$Z5217,"Delta","No Delta"))</f>
        <v/>
      </c>
      <c r="AB5217">
        <f>IF(OR($B5217="",$Z5217=""),"",MAX(0,$Z5217-N($M5217)))</f>
        <v/>
      </c>
      <c r="AC5217" s="46">
        <f>IF($B5217="","",IFERROR(INDEX('CCA Util %'!$H:$H,MATCH($B5217,'CCA Util %'!$E:$E,0)),""))</f>
        <v/>
      </c>
      <c r="AD5217">
        <f>IF($B5217="","",IFERROR(INDEX('CCA Util %'!$G:$G,MATCH($B5217,'CCA Util %'!$E:$E,0)),""))</f>
        <v/>
      </c>
      <c r="AE5217">
        <f>IF(OR($B5217="",$U5217=""),"",$U5217&amp;" &amp; "&amp;IF(OR($AD5217="",$AD5217=0),"Util NA",$AD5217&amp;" Util"))</f>
        <v/>
      </c>
    </row>
    <row r="5218" ht="15.75" customHeight="1" s="42">
      <c r="A5218" s="41" t="n"/>
      <c r="G5218" s="38" t="n"/>
      <c r="H5218" s="38" t="n"/>
      <c r="I5218" s="38" t="n"/>
      <c r="J5218" s="38" t="n"/>
      <c r="K5218" s="38" t="n"/>
      <c r="L5218" s="38" t="n"/>
      <c r="N5218" s="36">
        <f>IF($B5218="","",IF($C5218="SUPERSTORE","Superstore","DH"))</f>
        <v/>
      </c>
      <c r="O5218" s="36">
        <f>IF($B5218="","",IFERROR(VLOOKUP($B5218,Mapping!$A:$C,2,0),"Not Mapped"))</f>
        <v/>
      </c>
      <c r="P5218" s="36">
        <f>IF($B5218="","",IFERROR(VLOOKUP($B5218,Mapping!$A:$C,3,0),"Not Mapped"))</f>
        <v/>
      </c>
      <c r="Q5218" s="36">
        <f>IF($B5218="","",IFERROR(VLOOKUP($O5218,Leaders!$A:$B,2,0),"Not Mapped"))</f>
        <v/>
      </c>
      <c r="R5218" s="36">
        <f>IF($B5218="","",IF(COUNTIF(Exclusions!$A:$A,$B5218)&gt;0,"Yes","No"))</f>
        <v/>
      </c>
      <c r="S5218" s="38">
        <f>IF($B5218="","",MIN(1,DAY($A5218)/IF($N5218="Superstore",Settings!$B$5,Settings!$B$4)))</f>
        <v/>
      </c>
      <c r="T5218" s="38">
        <f>IF(OR($B5218="",$G5218="",$S5218=0),"",$G5218/$S5218)</f>
        <v/>
      </c>
      <c r="U5218" s="36">
        <f>IF($T5218="","",IF($T5218&lt;Settings!$B$8,"Critical",IF($T5218&lt;Settings!$B$9,"Semi Critical","Non Critical")))</f>
        <v/>
      </c>
      <c r="V5218" s="28" t="n"/>
      <c r="Z5218">
        <f>IF($B5218="","",IFERROR(VLOOKUP($B5218,'Plan HC for CCA'!$A:$B,2,0),""))</f>
        <v/>
      </c>
      <c r="AA5218">
        <f>IF(OR($B5218="",$Z5218=""),"",IF(N($M5218)&lt;$Z5218,"Delta","No Delta"))</f>
        <v/>
      </c>
      <c r="AB5218">
        <f>IF(OR($B5218="",$Z5218=""),"",MAX(0,$Z5218-N($M5218)))</f>
        <v/>
      </c>
      <c r="AC5218" s="46">
        <f>IF($B5218="","",IFERROR(INDEX('CCA Util %'!$H:$H,MATCH($B5218,'CCA Util %'!$E:$E,0)),""))</f>
        <v/>
      </c>
      <c r="AD5218">
        <f>IF($B5218="","",IFERROR(INDEX('CCA Util %'!$G:$G,MATCH($B5218,'CCA Util %'!$E:$E,0)),""))</f>
        <v/>
      </c>
      <c r="AE5218">
        <f>IF(OR($B5218="",$U5218=""),"",$U5218&amp;" &amp; "&amp;IF(OR($AD5218="",$AD5218=0),"Util NA",$AD5218&amp;" Util"))</f>
        <v/>
      </c>
    </row>
    <row r="5219" ht="15.75" customHeight="1" s="42">
      <c r="A5219" s="41" t="n"/>
      <c r="G5219" s="38" t="n"/>
      <c r="H5219" s="38" t="n"/>
      <c r="I5219" s="38" t="n"/>
      <c r="J5219" s="38" t="n"/>
      <c r="K5219" s="38" t="n"/>
      <c r="L5219" s="38" t="n"/>
      <c r="N5219" s="36">
        <f>IF($B5219="","",IF($C5219="SUPERSTORE","Superstore","DH"))</f>
        <v/>
      </c>
      <c r="O5219" s="36">
        <f>IF($B5219="","",IFERROR(VLOOKUP($B5219,Mapping!$A:$C,2,0),"Not Mapped"))</f>
        <v/>
      </c>
      <c r="P5219" s="36">
        <f>IF($B5219="","",IFERROR(VLOOKUP($B5219,Mapping!$A:$C,3,0),"Not Mapped"))</f>
        <v/>
      </c>
      <c r="Q5219" s="36">
        <f>IF($B5219="","",IFERROR(VLOOKUP($O5219,Leaders!$A:$B,2,0),"Not Mapped"))</f>
        <v/>
      </c>
      <c r="R5219" s="36">
        <f>IF($B5219="","",IF(COUNTIF(Exclusions!$A:$A,$B5219)&gt;0,"Yes","No"))</f>
        <v/>
      </c>
      <c r="S5219" s="38">
        <f>IF($B5219="","",MIN(1,DAY($A5219)/IF($N5219="Superstore",Settings!$B$5,Settings!$B$4)))</f>
        <v/>
      </c>
      <c r="T5219" s="38">
        <f>IF(OR($B5219="",$G5219="",$S5219=0),"",$G5219/$S5219)</f>
        <v/>
      </c>
      <c r="U5219" s="36">
        <f>IF($T5219="","",IF($T5219&lt;Settings!$B$8,"Critical",IF($T5219&lt;Settings!$B$9,"Semi Critical","Non Critical")))</f>
        <v/>
      </c>
      <c r="V5219" s="28" t="n"/>
      <c r="Z5219">
        <f>IF($B5219="","",IFERROR(VLOOKUP($B5219,'Plan HC for CCA'!$A:$B,2,0),""))</f>
        <v/>
      </c>
      <c r="AA5219">
        <f>IF(OR($B5219="",$Z5219=""),"",IF(N($M5219)&lt;$Z5219,"Delta","No Delta"))</f>
        <v/>
      </c>
      <c r="AB5219">
        <f>IF(OR($B5219="",$Z5219=""),"",MAX(0,$Z5219-N($M5219)))</f>
        <v/>
      </c>
      <c r="AC5219" s="46">
        <f>IF($B5219="","",IFERROR(INDEX('CCA Util %'!$H:$H,MATCH($B5219,'CCA Util %'!$E:$E,0)),""))</f>
        <v/>
      </c>
      <c r="AD5219">
        <f>IF($B5219="","",IFERROR(INDEX('CCA Util %'!$G:$G,MATCH($B5219,'CCA Util %'!$E:$E,0)),""))</f>
        <v/>
      </c>
      <c r="AE5219">
        <f>IF(OR($B5219="",$U5219=""),"",$U5219&amp;" &amp; "&amp;IF(OR($AD5219="",$AD5219=0),"Util NA",$AD5219&amp;" Util"))</f>
        <v/>
      </c>
    </row>
    <row r="5220" ht="15.75" customHeight="1" s="42">
      <c r="A5220" s="41" t="n"/>
      <c r="G5220" s="38" t="n"/>
      <c r="H5220" s="38" t="n"/>
      <c r="I5220" s="38" t="n"/>
      <c r="J5220" s="38" t="n"/>
      <c r="K5220" s="38" t="n"/>
      <c r="L5220" s="38" t="n"/>
      <c r="N5220" s="36">
        <f>IF($B5220="","",IF($C5220="SUPERSTORE","Superstore","DH"))</f>
        <v/>
      </c>
      <c r="O5220" s="36">
        <f>IF($B5220="","",IFERROR(VLOOKUP($B5220,Mapping!$A:$C,2,0),"Not Mapped"))</f>
        <v/>
      </c>
      <c r="P5220" s="36">
        <f>IF($B5220="","",IFERROR(VLOOKUP($B5220,Mapping!$A:$C,3,0),"Not Mapped"))</f>
        <v/>
      </c>
      <c r="Q5220" s="36">
        <f>IF($B5220="","",IFERROR(VLOOKUP($O5220,Leaders!$A:$B,2,0),"Not Mapped"))</f>
        <v/>
      </c>
      <c r="R5220" s="36">
        <f>IF($B5220="","",IF(COUNTIF(Exclusions!$A:$A,$B5220)&gt;0,"Yes","No"))</f>
        <v/>
      </c>
      <c r="S5220" s="38">
        <f>IF($B5220="","",MIN(1,DAY($A5220)/IF($N5220="Superstore",Settings!$B$5,Settings!$B$4)))</f>
        <v/>
      </c>
      <c r="T5220" s="38">
        <f>IF(OR($B5220="",$G5220="",$S5220=0),"",$G5220/$S5220)</f>
        <v/>
      </c>
      <c r="U5220" s="36">
        <f>IF($T5220="","",IF($T5220&lt;Settings!$B$8,"Critical",IF($T5220&lt;Settings!$B$9,"Semi Critical","Non Critical")))</f>
        <v/>
      </c>
      <c r="V5220" s="28" t="n"/>
      <c r="Z5220">
        <f>IF($B5220="","",IFERROR(VLOOKUP($B5220,'Plan HC for CCA'!$A:$B,2,0),""))</f>
        <v/>
      </c>
      <c r="AA5220">
        <f>IF(OR($B5220="",$Z5220=""),"",IF(N($M5220)&lt;$Z5220,"Delta","No Delta"))</f>
        <v/>
      </c>
      <c r="AB5220">
        <f>IF(OR($B5220="",$Z5220=""),"",MAX(0,$Z5220-N($M5220)))</f>
        <v/>
      </c>
      <c r="AC5220" s="46">
        <f>IF($B5220="","",IFERROR(INDEX('CCA Util %'!$H:$H,MATCH($B5220,'CCA Util %'!$E:$E,0)),""))</f>
        <v/>
      </c>
      <c r="AD5220">
        <f>IF($B5220="","",IFERROR(INDEX('CCA Util %'!$G:$G,MATCH($B5220,'CCA Util %'!$E:$E,0)),""))</f>
        <v/>
      </c>
      <c r="AE5220">
        <f>IF(OR($B5220="",$U5220=""),"",$U5220&amp;" &amp; "&amp;IF(OR($AD5220="",$AD5220=0),"Util NA",$AD5220&amp;" Util"))</f>
        <v/>
      </c>
    </row>
    <row r="5221" ht="15.75" customHeight="1" s="42">
      <c r="A5221" s="41" t="n"/>
      <c r="G5221" s="38" t="n"/>
      <c r="H5221" s="38" t="n"/>
      <c r="I5221" s="38" t="n"/>
      <c r="J5221" s="38" t="n"/>
      <c r="K5221" s="38" t="n"/>
      <c r="L5221" s="38" t="n"/>
      <c r="N5221" s="36">
        <f>IF($B5221="","",IF($C5221="SUPERSTORE","Superstore","DH"))</f>
        <v/>
      </c>
      <c r="O5221" s="36">
        <f>IF($B5221="","",IFERROR(VLOOKUP($B5221,Mapping!$A:$C,2,0),"Not Mapped"))</f>
        <v/>
      </c>
      <c r="P5221" s="36">
        <f>IF($B5221="","",IFERROR(VLOOKUP($B5221,Mapping!$A:$C,3,0),"Not Mapped"))</f>
        <v/>
      </c>
      <c r="Q5221" s="36">
        <f>IF($B5221="","",IFERROR(VLOOKUP($O5221,Leaders!$A:$B,2,0),"Not Mapped"))</f>
        <v/>
      </c>
      <c r="R5221" s="36">
        <f>IF($B5221="","",IF(COUNTIF(Exclusions!$A:$A,$B5221)&gt;0,"Yes","No"))</f>
        <v/>
      </c>
      <c r="S5221" s="38">
        <f>IF($B5221="","",MIN(1,DAY($A5221)/IF($N5221="Superstore",Settings!$B$5,Settings!$B$4)))</f>
        <v/>
      </c>
      <c r="T5221" s="38">
        <f>IF(OR($B5221="",$G5221="",$S5221=0),"",$G5221/$S5221)</f>
        <v/>
      </c>
      <c r="U5221" s="36">
        <f>IF($T5221="","",IF($T5221&lt;Settings!$B$8,"Critical",IF($T5221&lt;Settings!$B$9,"Semi Critical","Non Critical")))</f>
        <v/>
      </c>
      <c r="V5221" s="28" t="n"/>
      <c r="Z5221">
        <f>IF($B5221="","",IFERROR(VLOOKUP($B5221,'Plan HC for CCA'!$A:$B,2,0),""))</f>
        <v/>
      </c>
      <c r="AA5221">
        <f>IF(OR($B5221="",$Z5221=""),"",IF(N($M5221)&lt;$Z5221,"Delta","No Delta"))</f>
        <v/>
      </c>
      <c r="AB5221">
        <f>IF(OR($B5221="",$Z5221=""),"",MAX(0,$Z5221-N($M5221)))</f>
        <v/>
      </c>
      <c r="AC5221" s="46">
        <f>IF($B5221="","",IFERROR(INDEX('CCA Util %'!$H:$H,MATCH($B5221,'CCA Util %'!$E:$E,0)),""))</f>
        <v/>
      </c>
      <c r="AD5221">
        <f>IF($B5221="","",IFERROR(INDEX('CCA Util %'!$G:$G,MATCH($B5221,'CCA Util %'!$E:$E,0)),""))</f>
        <v/>
      </c>
      <c r="AE5221">
        <f>IF(OR($B5221="",$U5221=""),"",$U5221&amp;" &amp; "&amp;IF(OR($AD5221="",$AD5221=0),"Util NA",$AD5221&amp;" Util"))</f>
        <v/>
      </c>
    </row>
    <row r="5222" ht="15.75" customHeight="1" s="42">
      <c r="A5222" s="41" t="n"/>
      <c r="G5222" s="38" t="n"/>
      <c r="H5222" s="38" t="n"/>
      <c r="I5222" s="38" t="n"/>
      <c r="J5222" s="38" t="n"/>
      <c r="K5222" s="38" t="n"/>
      <c r="L5222" s="38" t="n"/>
      <c r="N5222" s="36">
        <f>IF($B5222="","",IF($C5222="SUPERSTORE","Superstore","DH"))</f>
        <v/>
      </c>
      <c r="O5222" s="36">
        <f>IF($B5222="","",IFERROR(VLOOKUP($B5222,Mapping!$A:$C,2,0),"Not Mapped"))</f>
        <v/>
      </c>
      <c r="P5222" s="36">
        <f>IF($B5222="","",IFERROR(VLOOKUP($B5222,Mapping!$A:$C,3,0),"Not Mapped"))</f>
        <v/>
      </c>
      <c r="Q5222" s="36">
        <f>IF($B5222="","",IFERROR(VLOOKUP($O5222,Leaders!$A:$B,2,0),"Not Mapped"))</f>
        <v/>
      </c>
      <c r="R5222" s="36">
        <f>IF($B5222="","",IF(COUNTIF(Exclusions!$A:$A,$B5222)&gt;0,"Yes","No"))</f>
        <v/>
      </c>
      <c r="S5222" s="38">
        <f>IF($B5222="","",MIN(1,DAY($A5222)/IF($N5222="Superstore",Settings!$B$5,Settings!$B$4)))</f>
        <v/>
      </c>
      <c r="T5222" s="38">
        <f>IF(OR($B5222="",$G5222="",$S5222=0),"",$G5222/$S5222)</f>
        <v/>
      </c>
      <c r="U5222" s="36">
        <f>IF($T5222="","",IF($T5222&lt;Settings!$B$8,"Critical",IF($T5222&lt;Settings!$B$9,"Semi Critical","Non Critical")))</f>
        <v/>
      </c>
      <c r="V5222" s="28" t="n"/>
      <c r="Z5222">
        <f>IF($B5222="","",IFERROR(VLOOKUP($B5222,'Plan HC for CCA'!$A:$B,2,0),""))</f>
        <v/>
      </c>
      <c r="AA5222">
        <f>IF(OR($B5222="",$Z5222=""),"",IF(N($M5222)&lt;$Z5222,"Delta","No Delta"))</f>
        <v/>
      </c>
      <c r="AB5222">
        <f>IF(OR($B5222="",$Z5222=""),"",MAX(0,$Z5222-N($M5222)))</f>
        <v/>
      </c>
      <c r="AC5222" s="46">
        <f>IF($B5222="","",IFERROR(INDEX('CCA Util %'!$H:$H,MATCH($B5222,'CCA Util %'!$E:$E,0)),""))</f>
        <v/>
      </c>
      <c r="AD5222">
        <f>IF($B5222="","",IFERROR(INDEX('CCA Util %'!$G:$G,MATCH($B5222,'CCA Util %'!$E:$E,0)),""))</f>
        <v/>
      </c>
      <c r="AE5222">
        <f>IF(OR($B5222="",$U5222=""),"",$U5222&amp;" &amp; "&amp;IF(OR($AD5222="",$AD5222=0),"Util NA",$AD5222&amp;" Util"))</f>
        <v/>
      </c>
    </row>
    <row r="5223" ht="15.75" customHeight="1" s="42">
      <c r="A5223" s="41" t="n"/>
      <c r="G5223" s="38" t="n"/>
      <c r="H5223" s="38" t="n"/>
      <c r="I5223" s="38" t="n"/>
      <c r="J5223" s="38" t="n"/>
      <c r="K5223" s="38" t="n"/>
      <c r="L5223" s="38" t="n"/>
      <c r="N5223" s="36">
        <f>IF($B5223="","",IF($C5223="SUPERSTORE","Superstore","DH"))</f>
        <v/>
      </c>
      <c r="O5223" s="36">
        <f>IF($B5223="","",IFERROR(VLOOKUP($B5223,Mapping!$A:$C,2,0),"Not Mapped"))</f>
        <v/>
      </c>
      <c r="P5223" s="36">
        <f>IF($B5223="","",IFERROR(VLOOKUP($B5223,Mapping!$A:$C,3,0),"Not Mapped"))</f>
        <v/>
      </c>
      <c r="Q5223" s="36">
        <f>IF($B5223="","",IFERROR(VLOOKUP($O5223,Leaders!$A:$B,2,0),"Not Mapped"))</f>
        <v/>
      </c>
      <c r="R5223" s="36">
        <f>IF($B5223="","",IF(COUNTIF(Exclusions!$A:$A,$B5223)&gt;0,"Yes","No"))</f>
        <v/>
      </c>
      <c r="S5223" s="38">
        <f>IF($B5223="","",MIN(1,DAY($A5223)/IF($N5223="Superstore",Settings!$B$5,Settings!$B$4)))</f>
        <v/>
      </c>
      <c r="T5223" s="38">
        <f>IF(OR($B5223="",$G5223="",$S5223=0),"",$G5223/$S5223)</f>
        <v/>
      </c>
      <c r="U5223" s="36">
        <f>IF($T5223="","",IF($T5223&lt;Settings!$B$8,"Critical",IF($T5223&lt;Settings!$B$9,"Semi Critical","Non Critical")))</f>
        <v/>
      </c>
      <c r="V5223" s="28" t="n"/>
      <c r="Z5223">
        <f>IF($B5223="","",IFERROR(VLOOKUP($B5223,'Plan HC for CCA'!$A:$B,2,0),""))</f>
        <v/>
      </c>
      <c r="AA5223">
        <f>IF(OR($B5223="",$Z5223=""),"",IF(N($M5223)&lt;$Z5223,"Delta","No Delta"))</f>
        <v/>
      </c>
      <c r="AB5223">
        <f>IF(OR($B5223="",$Z5223=""),"",MAX(0,$Z5223-N($M5223)))</f>
        <v/>
      </c>
      <c r="AC5223" s="46">
        <f>IF($B5223="","",IFERROR(INDEX('CCA Util %'!$H:$H,MATCH($B5223,'CCA Util %'!$E:$E,0)),""))</f>
        <v/>
      </c>
      <c r="AD5223">
        <f>IF($B5223="","",IFERROR(INDEX('CCA Util %'!$G:$G,MATCH($B5223,'CCA Util %'!$E:$E,0)),""))</f>
        <v/>
      </c>
      <c r="AE5223">
        <f>IF(OR($B5223="",$U5223=""),"",$U5223&amp;" &amp; "&amp;IF(OR($AD5223="",$AD5223=0),"Util NA",$AD5223&amp;" Util"))</f>
        <v/>
      </c>
    </row>
    <row r="5224" ht="15.75" customHeight="1" s="42">
      <c r="A5224" s="41" t="n"/>
      <c r="G5224" s="38" t="n"/>
      <c r="H5224" s="38" t="n"/>
      <c r="I5224" s="38" t="n"/>
      <c r="J5224" s="38" t="n"/>
      <c r="K5224" s="38" t="n"/>
      <c r="L5224" s="38" t="n"/>
      <c r="N5224" s="36">
        <f>IF($B5224="","",IF($C5224="SUPERSTORE","Superstore","DH"))</f>
        <v/>
      </c>
      <c r="O5224" s="36">
        <f>IF($B5224="","",IFERROR(VLOOKUP($B5224,Mapping!$A:$C,2,0),"Not Mapped"))</f>
        <v/>
      </c>
      <c r="P5224" s="36">
        <f>IF($B5224="","",IFERROR(VLOOKUP($B5224,Mapping!$A:$C,3,0),"Not Mapped"))</f>
        <v/>
      </c>
      <c r="Q5224" s="36">
        <f>IF($B5224="","",IFERROR(VLOOKUP($O5224,Leaders!$A:$B,2,0),"Not Mapped"))</f>
        <v/>
      </c>
      <c r="R5224" s="36">
        <f>IF($B5224="","",IF(COUNTIF(Exclusions!$A:$A,$B5224)&gt;0,"Yes","No"))</f>
        <v/>
      </c>
      <c r="S5224" s="38">
        <f>IF($B5224="","",MIN(1,DAY($A5224)/IF($N5224="Superstore",Settings!$B$5,Settings!$B$4)))</f>
        <v/>
      </c>
      <c r="T5224" s="38">
        <f>IF(OR($B5224="",$G5224="",$S5224=0),"",$G5224/$S5224)</f>
        <v/>
      </c>
      <c r="U5224" s="36">
        <f>IF($T5224="","",IF($T5224&lt;Settings!$B$8,"Critical",IF($T5224&lt;Settings!$B$9,"Semi Critical","Non Critical")))</f>
        <v/>
      </c>
      <c r="V5224" s="28" t="n"/>
      <c r="Z5224">
        <f>IF($B5224="","",IFERROR(VLOOKUP($B5224,'Plan HC for CCA'!$A:$B,2,0),""))</f>
        <v/>
      </c>
      <c r="AA5224">
        <f>IF(OR($B5224="",$Z5224=""),"",IF(N($M5224)&lt;$Z5224,"Delta","No Delta"))</f>
        <v/>
      </c>
      <c r="AB5224">
        <f>IF(OR($B5224="",$Z5224=""),"",MAX(0,$Z5224-N($M5224)))</f>
        <v/>
      </c>
      <c r="AC5224" s="46">
        <f>IF($B5224="","",IFERROR(INDEX('CCA Util %'!$H:$H,MATCH($B5224,'CCA Util %'!$E:$E,0)),""))</f>
        <v/>
      </c>
      <c r="AD5224">
        <f>IF($B5224="","",IFERROR(INDEX('CCA Util %'!$G:$G,MATCH($B5224,'CCA Util %'!$E:$E,0)),""))</f>
        <v/>
      </c>
      <c r="AE5224">
        <f>IF(OR($B5224="",$U5224=""),"",$U5224&amp;" &amp; "&amp;IF(OR($AD5224="",$AD5224=0),"Util NA",$AD5224&amp;" Util"))</f>
        <v/>
      </c>
    </row>
    <row r="5225" ht="15.75" customHeight="1" s="42">
      <c r="A5225" s="41" t="n"/>
      <c r="G5225" s="38" t="n"/>
      <c r="H5225" s="38" t="n"/>
      <c r="I5225" s="38" t="n"/>
      <c r="J5225" s="38" t="n"/>
      <c r="K5225" s="38" t="n"/>
      <c r="L5225" s="38" t="n"/>
      <c r="N5225" s="36">
        <f>IF($B5225="","",IF($C5225="SUPERSTORE","Superstore","DH"))</f>
        <v/>
      </c>
      <c r="O5225" s="36">
        <f>IF($B5225="","",IFERROR(VLOOKUP($B5225,Mapping!$A:$C,2,0),"Not Mapped"))</f>
        <v/>
      </c>
      <c r="P5225" s="36">
        <f>IF($B5225="","",IFERROR(VLOOKUP($B5225,Mapping!$A:$C,3,0),"Not Mapped"))</f>
        <v/>
      </c>
      <c r="Q5225" s="36">
        <f>IF($B5225="","",IFERROR(VLOOKUP($O5225,Leaders!$A:$B,2,0),"Not Mapped"))</f>
        <v/>
      </c>
      <c r="R5225" s="36">
        <f>IF($B5225="","",IF(COUNTIF(Exclusions!$A:$A,$B5225)&gt;0,"Yes","No"))</f>
        <v/>
      </c>
      <c r="S5225" s="38">
        <f>IF($B5225="","",MIN(1,DAY($A5225)/IF($N5225="Superstore",Settings!$B$5,Settings!$B$4)))</f>
        <v/>
      </c>
      <c r="T5225" s="38">
        <f>IF(OR($B5225="",$G5225="",$S5225=0),"",$G5225/$S5225)</f>
        <v/>
      </c>
      <c r="U5225" s="36">
        <f>IF($T5225="","",IF($T5225&lt;Settings!$B$8,"Critical",IF($T5225&lt;Settings!$B$9,"Semi Critical","Non Critical")))</f>
        <v/>
      </c>
      <c r="V5225" s="28" t="n"/>
      <c r="Z5225">
        <f>IF($B5225="","",IFERROR(VLOOKUP($B5225,'Plan HC for CCA'!$A:$B,2,0),""))</f>
        <v/>
      </c>
      <c r="AA5225">
        <f>IF(OR($B5225="",$Z5225=""),"",IF(N($M5225)&lt;$Z5225,"Delta","No Delta"))</f>
        <v/>
      </c>
      <c r="AB5225">
        <f>IF(OR($B5225="",$Z5225=""),"",MAX(0,$Z5225-N($M5225)))</f>
        <v/>
      </c>
      <c r="AC5225" s="46">
        <f>IF($B5225="","",IFERROR(INDEX('CCA Util %'!$H:$H,MATCH($B5225,'CCA Util %'!$E:$E,0)),""))</f>
        <v/>
      </c>
      <c r="AD5225">
        <f>IF($B5225="","",IFERROR(INDEX('CCA Util %'!$G:$G,MATCH($B5225,'CCA Util %'!$E:$E,0)),""))</f>
        <v/>
      </c>
      <c r="AE5225">
        <f>IF(OR($B5225="",$U5225=""),"",$U5225&amp;" &amp; "&amp;IF(OR($AD5225="",$AD5225=0),"Util NA",$AD5225&amp;" Util"))</f>
        <v/>
      </c>
    </row>
    <row r="5226" ht="15.75" customHeight="1" s="42">
      <c r="A5226" s="41" t="n"/>
      <c r="G5226" s="38" t="n"/>
      <c r="H5226" s="38" t="n"/>
      <c r="I5226" s="38" t="n"/>
      <c r="J5226" s="38" t="n"/>
      <c r="K5226" s="38" t="n"/>
      <c r="L5226" s="38" t="n"/>
      <c r="N5226" s="36">
        <f>IF($B5226="","",IF($C5226="SUPERSTORE","Superstore","DH"))</f>
        <v/>
      </c>
      <c r="O5226" s="36">
        <f>IF($B5226="","",IFERROR(VLOOKUP($B5226,Mapping!$A:$C,2,0),"Not Mapped"))</f>
        <v/>
      </c>
      <c r="P5226" s="36">
        <f>IF($B5226="","",IFERROR(VLOOKUP($B5226,Mapping!$A:$C,3,0),"Not Mapped"))</f>
        <v/>
      </c>
      <c r="Q5226" s="36">
        <f>IF($B5226="","",IFERROR(VLOOKUP($O5226,Leaders!$A:$B,2,0),"Not Mapped"))</f>
        <v/>
      </c>
      <c r="R5226" s="36">
        <f>IF($B5226="","",IF(COUNTIF(Exclusions!$A:$A,$B5226)&gt;0,"Yes","No"))</f>
        <v/>
      </c>
      <c r="S5226" s="38">
        <f>IF($B5226="","",MIN(1,DAY($A5226)/IF($N5226="Superstore",Settings!$B$5,Settings!$B$4)))</f>
        <v/>
      </c>
      <c r="T5226" s="38">
        <f>IF(OR($B5226="",$G5226="",$S5226=0),"",$G5226/$S5226)</f>
        <v/>
      </c>
      <c r="U5226" s="36">
        <f>IF($T5226="","",IF($T5226&lt;Settings!$B$8,"Critical",IF($T5226&lt;Settings!$B$9,"Semi Critical","Non Critical")))</f>
        <v/>
      </c>
      <c r="V5226" s="28" t="n"/>
      <c r="Z5226">
        <f>IF($B5226="","",IFERROR(VLOOKUP($B5226,'Plan HC for CCA'!$A:$B,2,0),""))</f>
        <v/>
      </c>
      <c r="AA5226">
        <f>IF(OR($B5226="",$Z5226=""),"",IF(N($M5226)&lt;$Z5226,"Delta","No Delta"))</f>
        <v/>
      </c>
      <c r="AB5226">
        <f>IF(OR($B5226="",$Z5226=""),"",MAX(0,$Z5226-N($M5226)))</f>
        <v/>
      </c>
      <c r="AC5226" s="46">
        <f>IF($B5226="","",IFERROR(INDEX('CCA Util %'!$H:$H,MATCH($B5226,'CCA Util %'!$E:$E,0)),""))</f>
        <v/>
      </c>
      <c r="AD5226">
        <f>IF($B5226="","",IFERROR(INDEX('CCA Util %'!$G:$G,MATCH($B5226,'CCA Util %'!$E:$E,0)),""))</f>
        <v/>
      </c>
      <c r="AE5226">
        <f>IF(OR($B5226="",$U5226=""),"",$U5226&amp;" &amp; "&amp;IF(OR($AD5226="",$AD5226=0),"Util NA",$AD5226&amp;" Util"))</f>
        <v/>
      </c>
    </row>
    <row r="5227" ht="15.75" customHeight="1" s="42">
      <c r="A5227" s="41" t="n"/>
      <c r="G5227" s="38" t="n"/>
      <c r="H5227" s="38" t="n"/>
      <c r="I5227" s="38" t="n"/>
      <c r="J5227" s="38" t="n"/>
      <c r="K5227" s="38" t="n"/>
      <c r="L5227" s="38" t="n"/>
      <c r="N5227" s="36">
        <f>IF($B5227="","",IF($C5227="SUPERSTORE","Superstore","DH"))</f>
        <v/>
      </c>
      <c r="O5227" s="36">
        <f>IF($B5227="","",IFERROR(VLOOKUP($B5227,Mapping!$A:$C,2,0),"Not Mapped"))</f>
        <v/>
      </c>
      <c r="P5227" s="36">
        <f>IF($B5227="","",IFERROR(VLOOKUP($B5227,Mapping!$A:$C,3,0),"Not Mapped"))</f>
        <v/>
      </c>
      <c r="Q5227" s="36">
        <f>IF($B5227="","",IFERROR(VLOOKUP($O5227,Leaders!$A:$B,2,0),"Not Mapped"))</f>
        <v/>
      </c>
      <c r="R5227" s="36">
        <f>IF($B5227="","",IF(COUNTIF(Exclusions!$A:$A,$B5227)&gt;0,"Yes","No"))</f>
        <v/>
      </c>
      <c r="S5227" s="38">
        <f>IF($B5227="","",MIN(1,DAY($A5227)/IF($N5227="Superstore",Settings!$B$5,Settings!$B$4)))</f>
        <v/>
      </c>
      <c r="T5227" s="38">
        <f>IF(OR($B5227="",$G5227="",$S5227=0),"",$G5227/$S5227)</f>
        <v/>
      </c>
      <c r="U5227" s="36">
        <f>IF($T5227="","",IF($T5227&lt;Settings!$B$8,"Critical",IF($T5227&lt;Settings!$B$9,"Semi Critical","Non Critical")))</f>
        <v/>
      </c>
      <c r="V5227" s="28" t="n"/>
      <c r="Z5227">
        <f>IF($B5227="","",IFERROR(VLOOKUP($B5227,'Plan HC for CCA'!$A:$B,2,0),""))</f>
        <v/>
      </c>
      <c r="AA5227">
        <f>IF(OR($B5227="",$Z5227=""),"",IF(N($M5227)&lt;$Z5227,"Delta","No Delta"))</f>
        <v/>
      </c>
      <c r="AB5227">
        <f>IF(OR($B5227="",$Z5227=""),"",MAX(0,$Z5227-N($M5227)))</f>
        <v/>
      </c>
      <c r="AC5227" s="46">
        <f>IF($B5227="","",IFERROR(INDEX('CCA Util %'!$H:$H,MATCH($B5227,'CCA Util %'!$E:$E,0)),""))</f>
        <v/>
      </c>
      <c r="AD5227">
        <f>IF($B5227="","",IFERROR(INDEX('CCA Util %'!$G:$G,MATCH($B5227,'CCA Util %'!$E:$E,0)),""))</f>
        <v/>
      </c>
      <c r="AE5227">
        <f>IF(OR($B5227="",$U5227=""),"",$U5227&amp;" &amp; "&amp;IF(OR($AD5227="",$AD5227=0),"Util NA",$AD5227&amp;" Util"))</f>
        <v/>
      </c>
    </row>
    <row r="5228" ht="15.75" customHeight="1" s="42">
      <c r="A5228" s="41" t="n"/>
      <c r="G5228" s="38" t="n"/>
      <c r="H5228" s="38" t="n"/>
      <c r="I5228" s="38" t="n"/>
      <c r="J5228" s="38" t="n"/>
      <c r="K5228" s="38" t="n"/>
      <c r="L5228" s="38" t="n"/>
      <c r="N5228" s="36">
        <f>IF($B5228="","",IF($C5228="SUPERSTORE","Superstore","DH"))</f>
        <v/>
      </c>
      <c r="O5228" s="36">
        <f>IF($B5228="","",IFERROR(VLOOKUP($B5228,Mapping!$A:$C,2,0),"Not Mapped"))</f>
        <v/>
      </c>
      <c r="P5228" s="36">
        <f>IF($B5228="","",IFERROR(VLOOKUP($B5228,Mapping!$A:$C,3,0),"Not Mapped"))</f>
        <v/>
      </c>
      <c r="Q5228" s="36">
        <f>IF($B5228="","",IFERROR(VLOOKUP($O5228,Leaders!$A:$B,2,0),"Not Mapped"))</f>
        <v/>
      </c>
      <c r="R5228" s="36">
        <f>IF($B5228="","",IF(COUNTIF(Exclusions!$A:$A,$B5228)&gt;0,"Yes","No"))</f>
        <v/>
      </c>
      <c r="S5228" s="38">
        <f>IF($B5228="","",MIN(1,DAY($A5228)/IF($N5228="Superstore",Settings!$B$5,Settings!$B$4)))</f>
        <v/>
      </c>
      <c r="T5228" s="38">
        <f>IF(OR($B5228="",$G5228="",$S5228=0),"",$G5228/$S5228)</f>
        <v/>
      </c>
      <c r="U5228" s="36">
        <f>IF($T5228="","",IF($T5228&lt;Settings!$B$8,"Critical",IF($T5228&lt;Settings!$B$9,"Semi Critical","Non Critical")))</f>
        <v/>
      </c>
      <c r="V5228" s="28" t="n"/>
      <c r="Z5228">
        <f>IF($B5228="","",IFERROR(VLOOKUP($B5228,'Plan HC for CCA'!$A:$B,2,0),""))</f>
        <v/>
      </c>
      <c r="AA5228">
        <f>IF(OR($B5228="",$Z5228=""),"",IF(N($M5228)&lt;$Z5228,"Delta","No Delta"))</f>
        <v/>
      </c>
      <c r="AB5228">
        <f>IF(OR($B5228="",$Z5228=""),"",MAX(0,$Z5228-N($M5228)))</f>
        <v/>
      </c>
      <c r="AC5228" s="46">
        <f>IF($B5228="","",IFERROR(INDEX('CCA Util %'!$H:$H,MATCH($B5228,'CCA Util %'!$E:$E,0)),""))</f>
        <v/>
      </c>
      <c r="AD5228">
        <f>IF($B5228="","",IFERROR(INDEX('CCA Util %'!$G:$G,MATCH($B5228,'CCA Util %'!$E:$E,0)),""))</f>
        <v/>
      </c>
      <c r="AE5228">
        <f>IF(OR($B5228="",$U5228=""),"",$U5228&amp;" &amp; "&amp;IF(OR($AD5228="",$AD5228=0),"Util NA",$AD5228&amp;" Util"))</f>
        <v/>
      </c>
    </row>
    <row r="5229" ht="15.75" customHeight="1" s="42">
      <c r="A5229" s="41" t="n"/>
      <c r="G5229" s="38" t="n"/>
      <c r="H5229" s="38" t="n"/>
      <c r="I5229" s="38" t="n"/>
      <c r="J5229" s="38" t="n"/>
      <c r="K5229" s="38" t="n"/>
      <c r="L5229" s="38" t="n"/>
      <c r="N5229" s="36">
        <f>IF($B5229="","",IF($C5229="SUPERSTORE","Superstore","DH"))</f>
        <v/>
      </c>
      <c r="O5229" s="36">
        <f>IF($B5229="","",IFERROR(VLOOKUP($B5229,Mapping!$A:$C,2,0),"Not Mapped"))</f>
        <v/>
      </c>
      <c r="P5229" s="36">
        <f>IF($B5229="","",IFERROR(VLOOKUP($B5229,Mapping!$A:$C,3,0),"Not Mapped"))</f>
        <v/>
      </c>
      <c r="Q5229" s="36">
        <f>IF($B5229="","",IFERROR(VLOOKUP($O5229,Leaders!$A:$B,2,0),"Not Mapped"))</f>
        <v/>
      </c>
      <c r="R5229" s="36">
        <f>IF($B5229="","",IF(COUNTIF(Exclusions!$A:$A,$B5229)&gt;0,"Yes","No"))</f>
        <v/>
      </c>
      <c r="S5229" s="38">
        <f>IF($B5229="","",MIN(1,DAY($A5229)/IF($N5229="Superstore",Settings!$B$5,Settings!$B$4)))</f>
        <v/>
      </c>
      <c r="T5229" s="38">
        <f>IF(OR($B5229="",$G5229="",$S5229=0),"",$G5229/$S5229)</f>
        <v/>
      </c>
      <c r="U5229" s="36">
        <f>IF($T5229="","",IF($T5229&lt;Settings!$B$8,"Critical",IF($T5229&lt;Settings!$B$9,"Semi Critical","Non Critical")))</f>
        <v/>
      </c>
      <c r="V5229" s="28" t="n"/>
      <c r="Z5229">
        <f>IF($B5229="","",IFERROR(VLOOKUP($B5229,'Plan HC for CCA'!$A:$B,2,0),""))</f>
        <v/>
      </c>
      <c r="AA5229">
        <f>IF(OR($B5229="",$Z5229=""),"",IF(N($M5229)&lt;$Z5229,"Delta","No Delta"))</f>
        <v/>
      </c>
      <c r="AB5229">
        <f>IF(OR($B5229="",$Z5229=""),"",MAX(0,$Z5229-N($M5229)))</f>
        <v/>
      </c>
      <c r="AC5229" s="46">
        <f>IF($B5229="","",IFERROR(INDEX('CCA Util %'!$H:$H,MATCH($B5229,'CCA Util %'!$E:$E,0)),""))</f>
        <v/>
      </c>
      <c r="AD5229">
        <f>IF($B5229="","",IFERROR(INDEX('CCA Util %'!$G:$G,MATCH($B5229,'CCA Util %'!$E:$E,0)),""))</f>
        <v/>
      </c>
      <c r="AE5229">
        <f>IF(OR($B5229="",$U5229=""),"",$U5229&amp;" &amp; "&amp;IF(OR($AD5229="",$AD5229=0),"Util NA",$AD5229&amp;" Util"))</f>
        <v/>
      </c>
    </row>
    <row r="5230" ht="15.75" customHeight="1" s="42">
      <c r="A5230" s="41" t="n"/>
      <c r="G5230" s="38" t="n"/>
      <c r="H5230" s="38" t="n"/>
      <c r="I5230" s="38" t="n"/>
      <c r="J5230" s="38" t="n"/>
      <c r="K5230" s="38" t="n"/>
      <c r="L5230" s="38" t="n"/>
      <c r="N5230" s="36">
        <f>IF($B5230="","",IF($C5230="SUPERSTORE","Superstore","DH"))</f>
        <v/>
      </c>
      <c r="O5230" s="36">
        <f>IF($B5230="","",IFERROR(VLOOKUP($B5230,Mapping!$A:$C,2,0),"Not Mapped"))</f>
        <v/>
      </c>
      <c r="P5230" s="36">
        <f>IF($B5230="","",IFERROR(VLOOKUP($B5230,Mapping!$A:$C,3,0),"Not Mapped"))</f>
        <v/>
      </c>
      <c r="Q5230" s="36">
        <f>IF($B5230="","",IFERROR(VLOOKUP($O5230,Leaders!$A:$B,2,0),"Not Mapped"))</f>
        <v/>
      </c>
      <c r="R5230" s="36">
        <f>IF($B5230="","",IF(COUNTIF(Exclusions!$A:$A,$B5230)&gt;0,"Yes","No"))</f>
        <v/>
      </c>
      <c r="S5230" s="38">
        <f>IF($B5230="","",MIN(1,DAY($A5230)/IF($N5230="Superstore",Settings!$B$5,Settings!$B$4)))</f>
        <v/>
      </c>
      <c r="T5230" s="38">
        <f>IF(OR($B5230="",$G5230="",$S5230=0),"",$G5230/$S5230)</f>
        <v/>
      </c>
      <c r="U5230" s="36">
        <f>IF($T5230="","",IF($T5230&lt;Settings!$B$8,"Critical",IF($T5230&lt;Settings!$B$9,"Semi Critical","Non Critical")))</f>
        <v/>
      </c>
      <c r="V5230" s="28" t="n"/>
      <c r="Z5230">
        <f>IF($B5230="","",IFERROR(VLOOKUP($B5230,'Plan HC for CCA'!$A:$B,2,0),""))</f>
        <v/>
      </c>
      <c r="AA5230">
        <f>IF(OR($B5230="",$Z5230=""),"",IF(N($M5230)&lt;$Z5230,"Delta","No Delta"))</f>
        <v/>
      </c>
      <c r="AB5230">
        <f>IF(OR($B5230="",$Z5230=""),"",MAX(0,$Z5230-N($M5230)))</f>
        <v/>
      </c>
      <c r="AC5230" s="46">
        <f>IF($B5230="","",IFERROR(INDEX('CCA Util %'!$H:$H,MATCH($B5230,'CCA Util %'!$E:$E,0)),""))</f>
        <v/>
      </c>
      <c r="AD5230">
        <f>IF($B5230="","",IFERROR(INDEX('CCA Util %'!$G:$G,MATCH($B5230,'CCA Util %'!$E:$E,0)),""))</f>
        <v/>
      </c>
      <c r="AE5230">
        <f>IF(OR($B5230="",$U5230=""),"",$U5230&amp;" &amp; "&amp;IF(OR($AD5230="",$AD5230=0),"Util NA",$AD5230&amp;" Util"))</f>
        <v/>
      </c>
    </row>
    <row r="5231" ht="15.75" customHeight="1" s="42">
      <c r="A5231" s="41" t="n"/>
      <c r="G5231" s="38" t="n"/>
      <c r="H5231" s="38" t="n"/>
      <c r="I5231" s="38" t="n"/>
      <c r="J5231" s="38" t="n"/>
      <c r="K5231" s="38" t="n"/>
      <c r="L5231" s="38" t="n"/>
      <c r="N5231" s="36">
        <f>IF($B5231="","",IF($C5231="SUPERSTORE","Superstore","DH"))</f>
        <v/>
      </c>
      <c r="O5231" s="36">
        <f>IF($B5231="","",IFERROR(VLOOKUP($B5231,Mapping!$A:$C,2,0),"Not Mapped"))</f>
        <v/>
      </c>
      <c r="P5231" s="36">
        <f>IF($B5231="","",IFERROR(VLOOKUP($B5231,Mapping!$A:$C,3,0),"Not Mapped"))</f>
        <v/>
      </c>
      <c r="Q5231" s="36">
        <f>IF($B5231="","",IFERROR(VLOOKUP($O5231,Leaders!$A:$B,2,0),"Not Mapped"))</f>
        <v/>
      </c>
      <c r="R5231" s="36">
        <f>IF($B5231="","",IF(COUNTIF(Exclusions!$A:$A,$B5231)&gt;0,"Yes","No"))</f>
        <v/>
      </c>
      <c r="S5231" s="38">
        <f>IF($B5231="","",MIN(1,DAY($A5231)/IF($N5231="Superstore",Settings!$B$5,Settings!$B$4)))</f>
        <v/>
      </c>
      <c r="T5231" s="38">
        <f>IF(OR($B5231="",$G5231="",$S5231=0),"",$G5231/$S5231)</f>
        <v/>
      </c>
      <c r="U5231" s="36">
        <f>IF($T5231="","",IF($T5231&lt;Settings!$B$8,"Critical",IF($T5231&lt;Settings!$B$9,"Semi Critical","Non Critical")))</f>
        <v/>
      </c>
      <c r="V5231" s="28" t="n"/>
      <c r="Z5231">
        <f>IF($B5231="","",IFERROR(VLOOKUP($B5231,'Plan HC for CCA'!$A:$B,2,0),""))</f>
        <v/>
      </c>
      <c r="AA5231">
        <f>IF(OR($B5231="",$Z5231=""),"",IF(N($M5231)&lt;$Z5231,"Delta","No Delta"))</f>
        <v/>
      </c>
      <c r="AB5231">
        <f>IF(OR($B5231="",$Z5231=""),"",MAX(0,$Z5231-N($M5231)))</f>
        <v/>
      </c>
      <c r="AC5231" s="46">
        <f>IF($B5231="","",IFERROR(INDEX('CCA Util %'!$H:$H,MATCH($B5231,'CCA Util %'!$E:$E,0)),""))</f>
        <v/>
      </c>
      <c r="AD5231">
        <f>IF($B5231="","",IFERROR(INDEX('CCA Util %'!$G:$G,MATCH($B5231,'CCA Util %'!$E:$E,0)),""))</f>
        <v/>
      </c>
      <c r="AE5231">
        <f>IF(OR($B5231="",$U5231=""),"",$U5231&amp;" &amp; "&amp;IF(OR($AD5231="",$AD5231=0),"Util NA",$AD5231&amp;" Util"))</f>
        <v/>
      </c>
    </row>
    <row r="5232" ht="15.75" customHeight="1" s="42">
      <c r="A5232" s="41" t="n"/>
      <c r="G5232" s="38" t="n"/>
      <c r="H5232" s="38" t="n"/>
      <c r="I5232" s="38" t="n"/>
      <c r="J5232" s="38" t="n"/>
      <c r="K5232" s="38" t="n"/>
      <c r="L5232" s="38" t="n"/>
      <c r="N5232" s="36">
        <f>IF($B5232="","",IF($C5232="SUPERSTORE","Superstore","DH"))</f>
        <v/>
      </c>
      <c r="O5232" s="36">
        <f>IF($B5232="","",IFERROR(VLOOKUP($B5232,Mapping!$A:$C,2,0),"Not Mapped"))</f>
        <v/>
      </c>
      <c r="P5232" s="36">
        <f>IF($B5232="","",IFERROR(VLOOKUP($B5232,Mapping!$A:$C,3,0),"Not Mapped"))</f>
        <v/>
      </c>
      <c r="Q5232" s="36">
        <f>IF($B5232="","",IFERROR(VLOOKUP($O5232,Leaders!$A:$B,2,0),"Not Mapped"))</f>
        <v/>
      </c>
      <c r="R5232" s="36">
        <f>IF($B5232="","",IF(COUNTIF(Exclusions!$A:$A,$B5232)&gt;0,"Yes","No"))</f>
        <v/>
      </c>
      <c r="S5232" s="38">
        <f>IF($B5232="","",MIN(1,DAY($A5232)/IF($N5232="Superstore",Settings!$B$5,Settings!$B$4)))</f>
        <v/>
      </c>
      <c r="T5232" s="38">
        <f>IF(OR($B5232="",$G5232="",$S5232=0),"",$G5232/$S5232)</f>
        <v/>
      </c>
      <c r="U5232" s="36">
        <f>IF($T5232="","",IF($T5232&lt;Settings!$B$8,"Critical",IF($T5232&lt;Settings!$B$9,"Semi Critical","Non Critical")))</f>
        <v/>
      </c>
      <c r="V5232" s="28" t="n"/>
      <c r="Z5232">
        <f>IF($B5232="","",IFERROR(VLOOKUP($B5232,'Plan HC for CCA'!$A:$B,2,0),""))</f>
        <v/>
      </c>
      <c r="AA5232">
        <f>IF(OR($B5232="",$Z5232=""),"",IF(N($M5232)&lt;$Z5232,"Delta","No Delta"))</f>
        <v/>
      </c>
      <c r="AB5232">
        <f>IF(OR($B5232="",$Z5232=""),"",MAX(0,$Z5232-N($M5232)))</f>
        <v/>
      </c>
      <c r="AC5232" s="46">
        <f>IF($B5232="","",IFERROR(INDEX('CCA Util %'!$H:$H,MATCH($B5232,'CCA Util %'!$E:$E,0)),""))</f>
        <v/>
      </c>
      <c r="AD5232">
        <f>IF($B5232="","",IFERROR(INDEX('CCA Util %'!$G:$G,MATCH($B5232,'CCA Util %'!$E:$E,0)),""))</f>
        <v/>
      </c>
      <c r="AE5232">
        <f>IF(OR($B5232="",$U5232=""),"",$U5232&amp;" &amp; "&amp;IF(OR($AD5232="",$AD5232=0),"Util NA",$AD5232&amp;" Util"))</f>
        <v/>
      </c>
    </row>
    <row r="5233" ht="15.75" customHeight="1" s="42">
      <c r="A5233" s="41" t="n"/>
      <c r="G5233" s="38" t="n"/>
      <c r="H5233" s="38" t="n"/>
      <c r="I5233" s="38" t="n"/>
      <c r="J5233" s="38" t="n"/>
      <c r="K5233" s="38" t="n"/>
      <c r="L5233" s="38" t="n"/>
      <c r="N5233" s="36">
        <f>IF($B5233="","",IF($C5233="SUPERSTORE","Superstore","DH"))</f>
        <v/>
      </c>
      <c r="O5233" s="36">
        <f>IF($B5233="","",IFERROR(VLOOKUP($B5233,Mapping!$A:$C,2,0),"Not Mapped"))</f>
        <v/>
      </c>
      <c r="P5233" s="36">
        <f>IF($B5233="","",IFERROR(VLOOKUP($B5233,Mapping!$A:$C,3,0),"Not Mapped"))</f>
        <v/>
      </c>
      <c r="Q5233" s="36">
        <f>IF($B5233="","",IFERROR(VLOOKUP($O5233,Leaders!$A:$B,2,0),"Not Mapped"))</f>
        <v/>
      </c>
      <c r="R5233" s="36">
        <f>IF($B5233="","",IF(COUNTIF(Exclusions!$A:$A,$B5233)&gt;0,"Yes","No"))</f>
        <v/>
      </c>
      <c r="S5233" s="38">
        <f>IF($B5233="","",MIN(1,DAY($A5233)/IF($N5233="Superstore",Settings!$B$5,Settings!$B$4)))</f>
        <v/>
      </c>
      <c r="T5233" s="38">
        <f>IF(OR($B5233="",$G5233="",$S5233=0),"",$G5233/$S5233)</f>
        <v/>
      </c>
      <c r="U5233" s="36">
        <f>IF($T5233="","",IF($T5233&lt;Settings!$B$8,"Critical",IF($T5233&lt;Settings!$B$9,"Semi Critical","Non Critical")))</f>
        <v/>
      </c>
      <c r="V5233" s="28" t="n"/>
      <c r="Z5233">
        <f>IF($B5233="","",IFERROR(VLOOKUP($B5233,'Plan HC for CCA'!$A:$B,2,0),""))</f>
        <v/>
      </c>
      <c r="AA5233">
        <f>IF(OR($B5233="",$Z5233=""),"",IF(N($M5233)&lt;$Z5233,"Delta","No Delta"))</f>
        <v/>
      </c>
      <c r="AB5233">
        <f>IF(OR($B5233="",$Z5233=""),"",MAX(0,$Z5233-N($M5233)))</f>
        <v/>
      </c>
      <c r="AC5233" s="46">
        <f>IF($B5233="","",IFERROR(INDEX('CCA Util %'!$H:$H,MATCH($B5233,'CCA Util %'!$E:$E,0)),""))</f>
        <v/>
      </c>
      <c r="AD5233">
        <f>IF($B5233="","",IFERROR(INDEX('CCA Util %'!$G:$G,MATCH($B5233,'CCA Util %'!$E:$E,0)),""))</f>
        <v/>
      </c>
      <c r="AE5233">
        <f>IF(OR($B5233="",$U5233=""),"",$U5233&amp;" &amp; "&amp;IF(OR($AD5233="",$AD5233=0),"Util NA",$AD5233&amp;" Util"))</f>
        <v/>
      </c>
    </row>
    <row r="5234" ht="15.75" customHeight="1" s="42">
      <c r="A5234" s="41" t="n"/>
      <c r="G5234" s="38" t="n"/>
      <c r="H5234" s="38" t="n"/>
      <c r="I5234" s="38" t="n"/>
      <c r="J5234" s="38" t="n"/>
      <c r="K5234" s="38" t="n"/>
      <c r="L5234" s="38" t="n"/>
      <c r="N5234" s="36">
        <f>IF($B5234="","",IF($C5234="SUPERSTORE","Superstore","DH"))</f>
        <v/>
      </c>
      <c r="O5234" s="36">
        <f>IF($B5234="","",IFERROR(VLOOKUP($B5234,Mapping!$A:$C,2,0),"Not Mapped"))</f>
        <v/>
      </c>
      <c r="P5234" s="36">
        <f>IF($B5234="","",IFERROR(VLOOKUP($B5234,Mapping!$A:$C,3,0),"Not Mapped"))</f>
        <v/>
      </c>
      <c r="Q5234" s="36">
        <f>IF($B5234="","",IFERROR(VLOOKUP($O5234,Leaders!$A:$B,2,0),"Not Mapped"))</f>
        <v/>
      </c>
      <c r="R5234" s="36">
        <f>IF($B5234="","",IF(COUNTIF(Exclusions!$A:$A,$B5234)&gt;0,"Yes","No"))</f>
        <v/>
      </c>
      <c r="S5234" s="38">
        <f>IF($B5234="","",MIN(1,DAY($A5234)/IF($N5234="Superstore",Settings!$B$5,Settings!$B$4)))</f>
        <v/>
      </c>
      <c r="T5234" s="38">
        <f>IF(OR($B5234="",$G5234="",$S5234=0),"",$G5234/$S5234)</f>
        <v/>
      </c>
      <c r="U5234" s="36">
        <f>IF($T5234="","",IF($T5234&lt;Settings!$B$8,"Critical",IF($T5234&lt;Settings!$B$9,"Semi Critical","Non Critical")))</f>
        <v/>
      </c>
      <c r="V5234" s="28" t="n"/>
      <c r="Z5234">
        <f>IF($B5234="","",IFERROR(VLOOKUP($B5234,'Plan HC for CCA'!$A:$B,2,0),""))</f>
        <v/>
      </c>
      <c r="AA5234">
        <f>IF(OR($B5234="",$Z5234=""),"",IF(N($M5234)&lt;$Z5234,"Delta","No Delta"))</f>
        <v/>
      </c>
      <c r="AB5234">
        <f>IF(OR($B5234="",$Z5234=""),"",MAX(0,$Z5234-N($M5234)))</f>
        <v/>
      </c>
      <c r="AC5234" s="46">
        <f>IF($B5234="","",IFERROR(INDEX('CCA Util %'!$H:$H,MATCH($B5234,'CCA Util %'!$E:$E,0)),""))</f>
        <v/>
      </c>
      <c r="AD5234">
        <f>IF($B5234="","",IFERROR(INDEX('CCA Util %'!$G:$G,MATCH($B5234,'CCA Util %'!$E:$E,0)),""))</f>
        <v/>
      </c>
      <c r="AE5234">
        <f>IF(OR($B5234="",$U5234=""),"",$U5234&amp;" &amp; "&amp;IF(OR($AD5234="",$AD5234=0),"Util NA",$AD5234&amp;" Util"))</f>
        <v/>
      </c>
    </row>
    <row r="5235" ht="15.75" customHeight="1" s="42">
      <c r="A5235" s="41" t="n"/>
      <c r="G5235" s="38" t="n"/>
      <c r="H5235" s="38" t="n"/>
      <c r="I5235" s="38" t="n"/>
      <c r="J5235" s="38" t="n"/>
      <c r="K5235" s="38" t="n"/>
      <c r="L5235" s="38" t="n"/>
      <c r="N5235" s="36">
        <f>IF($B5235="","",IF($C5235="SUPERSTORE","Superstore","DH"))</f>
        <v/>
      </c>
      <c r="O5235" s="36">
        <f>IF($B5235="","",IFERROR(VLOOKUP($B5235,Mapping!$A:$C,2,0),"Not Mapped"))</f>
        <v/>
      </c>
      <c r="P5235" s="36">
        <f>IF($B5235="","",IFERROR(VLOOKUP($B5235,Mapping!$A:$C,3,0),"Not Mapped"))</f>
        <v/>
      </c>
      <c r="Q5235" s="36">
        <f>IF($B5235="","",IFERROR(VLOOKUP($O5235,Leaders!$A:$B,2,0),"Not Mapped"))</f>
        <v/>
      </c>
      <c r="R5235" s="36">
        <f>IF($B5235="","",IF(COUNTIF(Exclusions!$A:$A,$B5235)&gt;0,"Yes","No"))</f>
        <v/>
      </c>
      <c r="S5235" s="38">
        <f>IF($B5235="","",MIN(1,DAY($A5235)/IF($N5235="Superstore",Settings!$B$5,Settings!$B$4)))</f>
        <v/>
      </c>
      <c r="T5235" s="38">
        <f>IF(OR($B5235="",$G5235="",$S5235=0),"",$G5235/$S5235)</f>
        <v/>
      </c>
      <c r="U5235" s="36">
        <f>IF($T5235="","",IF($T5235&lt;Settings!$B$8,"Critical",IF($T5235&lt;Settings!$B$9,"Semi Critical","Non Critical")))</f>
        <v/>
      </c>
      <c r="V5235" s="28" t="n"/>
      <c r="Z5235">
        <f>IF($B5235="","",IFERROR(VLOOKUP($B5235,'Plan HC for CCA'!$A:$B,2,0),""))</f>
        <v/>
      </c>
      <c r="AA5235">
        <f>IF(OR($B5235="",$Z5235=""),"",IF(N($M5235)&lt;$Z5235,"Delta","No Delta"))</f>
        <v/>
      </c>
      <c r="AB5235">
        <f>IF(OR($B5235="",$Z5235=""),"",MAX(0,$Z5235-N($M5235)))</f>
        <v/>
      </c>
      <c r="AC5235" s="46">
        <f>IF($B5235="","",IFERROR(INDEX('CCA Util %'!$H:$H,MATCH($B5235,'CCA Util %'!$E:$E,0)),""))</f>
        <v/>
      </c>
      <c r="AD5235">
        <f>IF($B5235="","",IFERROR(INDEX('CCA Util %'!$G:$G,MATCH($B5235,'CCA Util %'!$E:$E,0)),""))</f>
        <v/>
      </c>
      <c r="AE5235">
        <f>IF(OR($B5235="",$U5235=""),"",$U5235&amp;" &amp; "&amp;IF(OR($AD5235="",$AD5235=0),"Util NA",$AD5235&amp;" Util"))</f>
        <v/>
      </c>
    </row>
    <row r="5236" ht="15.75" customHeight="1" s="42">
      <c r="A5236" s="41" t="n"/>
      <c r="G5236" s="38" t="n"/>
      <c r="H5236" s="38" t="n"/>
      <c r="I5236" s="38" t="n"/>
      <c r="J5236" s="38" t="n"/>
      <c r="K5236" s="38" t="n"/>
      <c r="L5236" s="38" t="n"/>
      <c r="N5236" s="36">
        <f>IF($B5236="","",IF($C5236="SUPERSTORE","Superstore","DH"))</f>
        <v/>
      </c>
      <c r="O5236" s="36">
        <f>IF($B5236="","",IFERROR(VLOOKUP($B5236,Mapping!$A:$C,2,0),"Not Mapped"))</f>
        <v/>
      </c>
      <c r="P5236" s="36">
        <f>IF($B5236="","",IFERROR(VLOOKUP($B5236,Mapping!$A:$C,3,0),"Not Mapped"))</f>
        <v/>
      </c>
      <c r="Q5236" s="36">
        <f>IF($B5236="","",IFERROR(VLOOKUP($O5236,Leaders!$A:$B,2,0),"Not Mapped"))</f>
        <v/>
      </c>
      <c r="R5236" s="36">
        <f>IF($B5236="","",IF(COUNTIF(Exclusions!$A:$A,$B5236)&gt;0,"Yes","No"))</f>
        <v/>
      </c>
      <c r="S5236" s="38">
        <f>IF($B5236="","",MIN(1,DAY($A5236)/IF($N5236="Superstore",Settings!$B$5,Settings!$B$4)))</f>
        <v/>
      </c>
      <c r="T5236" s="38">
        <f>IF(OR($B5236="",$G5236="",$S5236=0),"",$G5236/$S5236)</f>
        <v/>
      </c>
      <c r="U5236" s="36">
        <f>IF($T5236="","",IF($T5236&lt;Settings!$B$8,"Critical",IF($T5236&lt;Settings!$B$9,"Semi Critical","Non Critical")))</f>
        <v/>
      </c>
      <c r="V5236" s="28" t="n"/>
      <c r="Z5236">
        <f>IF($B5236="","",IFERROR(VLOOKUP($B5236,'Plan HC for CCA'!$A:$B,2,0),""))</f>
        <v/>
      </c>
      <c r="AA5236">
        <f>IF(OR($B5236="",$Z5236=""),"",IF(N($M5236)&lt;$Z5236,"Delta","No Delta"))</f>
        <v/>
      </c>
      <c r="AB5236">
        <f>IF(OR($B5236="",$Z5236=""),"",MAX(0,$Z5236-N($M5236)))</f>
        <v/>
      </c>
      <c r="AC5236" s="46">
        <f>IF($B5236="","",IFERROR(INDEX('CCA Util %'!$H:$H,MATCH($B5236,'CCA Util %'!$E:$E,0)),""))</f>
        <v/>
      </c>
      <c r="AD5236">
        <f>IF($B5236="","",IFERROR(INDEX('CCA Util %'!$G:$G,MATCH($B5236,'CCA Util %'!$E:$E,0)),""))</f>
        <v/>
      </c>
      <c r="AE5236">
        <f>IF(OR($B5236="",$U5236=""),"",$U5236&amp;" &amp; "&amp;IF(OR($AD5236="",$AD5236=0),"Util NA",$AD5236&amp;" Util"))</f>
        <v/>
      </c>
    </row>
    <row r="5237" ht="15.75" customHeight="1" s="42">
      <c r="A5237" s="41" t="n"/>
      <c r="G5237" s="38" t="n"/>
      <c r="H5237" s="38" t="n"/>
      <c r="I5237" s="38" t="n"/>
      <c r="J5237" s="38" t="n"/>
      <c r="K5237" s="38" t="n"/>
      <c r="L5237" s="38" t="n"/>
      <c r="N5237" s="36">
        <f>IF($B5237="","",IF($C5237="SUPERSTORE","Superstore","DH"))</f>
        <v/>
      </c>
      <c r="O5237" s="36">
        <f>IF($B5237="","",IFERROR(VLOOKUP($B5237,Mapping!$A:$C,2,0),"Not Mapped"))</f>
        <v/>
      </c>
      <c r="P5237" s="36">
        <f>IF($B5237="","",IFERROR(VLOOKUP($B5237,Mapping!$A:$C,3,0),"Not Mapped"))</f>
        <v/>
      </c>
      <c r="Q5237" s="36">
        <f>IF($B5237="","",IFERROR(VLOOKUP($O5237,Leaders!$A:$B,2,0),"Not Mapped"))</f>
        <v/>
      </c>
      <c r="R5237" s="36">
        <f>IF($B5237="","",IF(COUNTIF(Exclusions!$A:$A,$B5237)&gt;0,"Yes","No"))</f>
        <v/>
      </c>
      <c r="S5237" s="38">
        <f>IF($B5237="","",MIN(1,DAY($A5237)/IF($N5237="Superstore",Settings!$B$5,Settings!$B$4)))</f>
        <v/>
      </c>
      <c r="T5237" s="38">
        <f>IF(OR($B5237="",$G5237="",$S5237=0),"",$G5237/$S5237)</f>
        <v/>
      </c>
      <c r="U5237" s="36">
        <f>IF($T5237="","",IF($T5237&lt;Settings!$B$8,"Critical",IF($T5237&lt;Settings!$B$9,"Semi Critical","Non Critical")))</f>
        <v/>
      </c>
      <c r="V5237" s="28" t="n"/>
      <c r="Z5237">
        <f>IF($B5237="","",IFERROR(VLOOKUP($B5237,'Plan HC for CCA'!$A:$B,2,0),""))</f>
        <v/>
      </c>
      <c r="AA5237">
        <f>IF(OR($B5237="",$Z5237=""),"",IF(N($M5237)&lt;$Z5237,"Delta","No Delta"))</f>
        <v/>
      </c>
      <c r="AB5237">
        <f>IF(OR($B5237="",$Z5237=""),"",MAX(0,$Z5237-N($M5237)))</f>
        <v/>
      </c>
      <c r="AC5237" s="46">
        <f>IF($B5237="","",IFERROR(INDEX('CCA Util %'!$H:$H,MATCH($B5237,'CCA Util %'!$E:$E,0)),""))</f>
        <v/>
      </c>
      <c r="AD5237">
        <f>IF($B5237="","",IFERROR(INDEX('CCA Util %'!$G:$G,MATCH($B5237,'CCA Util %'!$E:$E,0)),""))</f>
        <v/>
      </c>
      <c r="AE5237">
        <f>IF(OR($B5237="",$U5237=""),"",$U5237&amp;" &amp; "&amp;IF(OR($AD5237="",$AD5237=0),"Util NA",$AD5237&amp;" Util"))</f>
        <v/>
      </c>
    </row>
    <row r="5238" ht="15.75" customHeight="1" s="42">
      <c r="A5238" s="41" t="n"/>
      <c r="G5238" s="38" t="n"/>
      <c r="H5238" s="38" t="n"/>
      <c r="I5238" s="38" t="n"/>
      <c r="J5238" s="38" t="n"/>
      <c r="K5238" s="38" t="n"/>
      <c r="L5238" s="38" t="n"/>
      <c r="N5238" s="36">
        <f>IF($B5238="","",IF($C5238="SUPERSTORE","Superstore","DH"))</f>
        <v/>
      </c>
      <c r="O5238" s="36">
        <f>IF($B5238="","",IFERROR(VLOOKUP($B5238,Mapping!$A:$C,2,0),"Not Mapped"))</f>
        <v/>
      </c>
      <c r="P5238" s="36">
        <f>IF($B5238="","",IFERROR(VLOOKUP($B5238,Mapping!$A:$C,3,0),"Not Mapped"))</f>
        <v/>
      </c>
      <c r="Q5238" s="36">
        <f>IF($B5238="","",IFERROR(VLOOKUP($O5238,Leaders!$A:$B,2,0),"Not Mapped"))</f>
        <v/>
      </c>
      <c r="R5238" s="36">
        <f>IF($B5238="","",IF(COUNTIF(Exclusions!$A:$A,$B5238)&gt;0,"Yes","No"))</f>
        <v/>
      </c>
      <c r="S5238" s="38">
        <f>IF($B5238="","",MIN(1,DAY($A5238)/IF($N5238="Superstore",Settings!$B$5,Settings!$B$4)))</f>
        <v/>
      </c>
      <c r="T5238" s="38">
        <f>IF(OR($B5238="",$G5238="",$S5238=0),"",$G5238/$S5238)</f>
        <v/>
      </c>
      <c r="U5238" s="36">
        <f>IF($T5238="","",IF($T5238&lt;Settings!$B$8,"Critical",IF($T5238&lt;Settings!$B$9,"Semi Critical","Non Critical")))</f>
        <v/>
      </c>
      <c r="V5238" s="28" t="n"/>
      <c r="Z5238">
        <f>IF($B5238="","",IFERROR(VLOOKUP($B5238,'Plan HC for CCA'!$A:$B,2,0),""))</f>
        <v/>
      </c>
      <c r="AA5238">
        <f>IF(OR($B5238="",$Z5238=""),"",IF(N($M5238)&lt;$Z5238,"Delta","No Delta"))</f>
        <v/>
      </c>
      <c r="AB5238">
        <f>IF(OR($B5238="",$Z5238=""),"",MAX(0,$Z5238-N($M5238)))</f>
        <v/>
      </c>
      <c r="AC5238" s="46">
        <f>IF($B5238="","",IFERROR(INDEX('CCA Util %'!$H:$H,MATCH($B5238,'CCA Util %'!$E:$E,0)),""))</f>
        <v/>
      </c>
      <c r="AD5238">
        <f>IF($B5238="","",IFERROR(INDEX('CCA Util %'!$G:$G,MATCH($B5238,'CCA Util %'!$E:$E,0)),""))</f>
        <v/>
      </c>
      <c r="AE5238">
        <f>IF(OR($B5238="",$U5238=""),"",$U5238&amp;" &amp; "&amp;IF(OR($AD5238="",$AD5238=0),"Util NA",$AD5238&amp;" Util"))</f>
        <v/>
      </c>
    </row>
    <row r="5239" ht="15.75" customHeight="1" s="42">
      <c r="A5239" s="41" t="n"/>
      <c r="G5239" s="38" t="n"/>
      <c r="H5239" s="38" t="n"/>
      <c r="I5239" s="38" t="n"/>
      <c r="J5239" s="38" t="n"/>
      <c r="K5239" s="38" t="n"/>
      <c r="L5239" s="38" t="n"/>
      <c r="N5239" s="36">
        <f>IF($B5239="","",IF($C5239="SUPERSTORE","Superstore","DH"))</f>
        <v/>
      </c>
      <c r="O5239" s="36">
        <f>IF($B5239="","",IFERROR(VLOOKUP($B5239,Mapping!$A:$C,2,0),"Not Mapped"))</f>
        <v/>
      </c>
      <c r="P5239" s="36">
        <f>IF($B5239="","",IFERROR(VLOOKUP($B5239,Mapping!$A:$C,3,0),"Not Mapped"))</f>
        <v/>
      </c>
      <c r="Q5239" s="36">
        <f>IF($B5239="","",IFERROR(VLOOKUP($O5239,Leaders!$A:$B,2,0),"Not Mapped"))</f>
        <v/>
      </c>
      <c r="R5239" s="36">
        <f>IF($B5239="","",IF(COUNTIF(Exclusions!$A:$A,$B5239)&gt;0,"Yes","No"))</f>
        <v/>
      </c>
      <c r="S5239" s="38">
        <f>IF($B5239="","",MIN(1,DAY($A5239)/IF($N5239="Superstore",Settings!$B$5,Settings!$B$4)))</f>
        <v/>
      </c>
      <c r="T5239" s="38">
        <f>IF(OR($B5239="",$G5239="",$S5239=0),"",$G5239/$S5239)</f>
        <v/>
      </c>
      <c r="U5239" s="36">
        <f>IF($T5239="","",IF($T5239&lt;Settings!$B$8,"Critical",IF($T5239&lt;Settings!$B$9,"Semi Critical","Non Critical")))</f>
        <v/>
      </c>
      <c r="V5239" s="28" t="n"/>
      <c r="Z5239">
        <f>IF($B5239="","",IFERROR(VLOOKUP($B5239,'Plan HC for CCA'!$A:$B,2,0),""))</f>
        <v/>
      </c>
      <c r="AA5239">
        <f>IF(OR($B5239="",$Z5239=""),"",IF(N($M5239)&lt;$Z5239,"Delta","No Delta"))</f>
        <v/>
      </c>
      <c r="AB5239">
        <f>IF(OR($B5239="",$Z5239=""),"",MAX(0,$Z5239-N($M5239)))</f>
        <v/>
      </c>
      <c r="AC5239" s="46">
        <f>IF($B5239="","",IFERROR(INDEX('CCA Util %'!$H:$H,MATCH($B5239,'CCA Util %'!$E:$E,0)),""))</f>
        <v/>
      </c>
      <c r="AD5239">
        <f>IF($B5239="","",IFERROR(INDEX('CCA Util %'!$G:$G,MATCH($B5239,'CCA Util %'!$E:$E,0)),""))</f>
        <v/>
      </c>
      <c r="AE5239">
        <f>IF(OR($B5239="",$U5239=""),"",$U5239&amp;" &amp; "&amp;IF(OR($AD5239="",$AD5239=0),"Util NA",$AD5239&amp;" Util"))</f>
        <v/>
      </c>
    </row>
    <row r="5240" ht="15.75" customHeight="1" s="42">
      <c r="A5240" s="41" t="n"/>
      <c r="G5240" s="38" t="n"/>
      <c r="H5240" s="38" t="n"/>
      <c r="I5240" s="38" t="n"/>
      <c r="J5240" s="38" t="n"/>
      <c r="K5240" s="38" t="n"/>
      <c r="L5240" s="38" t="n"/>
      <c r="N5240" s="36">
        <f>IF($B5240="","",IF($C5240="SUPERSTORE","Superstore","DH"))</f>
        <v/>
      </c>
      <c r="O5240" s="36">
        <f>IF($B5240="","",IFERROR(VLOOKUP($B5240,Mapping!$A:$C,2,0),"Not Mapped"))</f>
        <v/>
      </c>
      <c r="P5240" s="36">
        <f>IF($B5240="","",IFERROR(VLOOKUP($B5240,Mapping!$A:$C,3,0),"Not Mapped"))</f>
        <v/>
      </c>
      <c r="Q5240" s="36">
        <f>IF($B5240="","",IFERROR(VLOOKUP($O5240,Leaders!$A:$B,2,0),"Not Mapped"))</f>
        <v/>
      </c>
      <c r="R5240" s="36">
        <f>IF($B5240="","",IF(COUNTIF(Exclusions!$A:$A,$B5240)&gt;0,"Yes","No"))</f>
        <v/>
      </c>
      <c r="S5240" s="38">
        <f>IF($B5240="","",MIN(1,DAY($A5240)/IF($N5240="Superstore",Settings!$B$5,Settings!$B$4)))</f>
        <v/>
      </c>
      <c r="T5240" s="38">
        <f>IF(OR($B5240="",$G5240="",$S5240=0),"",$G5240/$S5240)</f>
        <v/>
      </c>
      <c r="U5240" s="36">
        <f>IF($T5240="","",IF($T5240&lt;Settings!$B$8,"Critical",IF($T5240&lt;Settings!$B$9,"Semi Critical","Non Critical")))</f>
        <v/>
      </c>
      <c r="V5240" s="28" t="n"/>
      <c r="Z5240">
        <f>IF($B5240="","",IFERROR(VLOOKUP($B5240,'Plan HC for CCA'!$A:$B,2,0),""))</f>
        <v/>
      </c>
      <c r="AA5240">
        <f>IF(OR($B5240="",$Z5240=""),"",IF(N($M5240)&lt;$Z5240,"Delta","No Delta"))</f>
        <v/>
      </c>
      <c r="AB5240">
        <f>IF(OR($B5240="",$Z5240=""),"",MAX(0,$Z5240-N($M5240)))</f>
        <v/>
      </c>
      <c r="AC5240" s="46">
        <f>IF($B5240="","",IFERROR(INDEX('CCA Util %'!$H:$H,MATCH($B5240,'CCA Util %'!$E:$E,0)),""))</f>
        <v/>
      </c>
      <c r="AD5240">
        <f>IF($B5240="","",IFERROR(INDEX('CCA Util %'!$G:$G,MATCH($B5240,'CCA Util %'!$E:$E,0)),""))</f>
        <v/>
      </c>
      <c r="AE5240">
        <f>IF(OR($B5240="",$U5240=""),"",$U5240&amp;" &amp; "&amp;IF(OR($AD5240="",$AD5240=0),"Util NA",$AD5240&amp;" Util"))</f>
        <v/>
      </c>
    </row>
    <row r="5241" ht="15.75" customHeight="1" s="42">
      <c r="A5241" s="41" t="n"/>
      <c r="G5241" s="38" t="n"/>
      <c r="H5241" s="38" t="n"/>
      <c r="I5241" s="38" t="n"/>
      <c r="J5241" s="38" t="n"/>
      <c r="K5241" s="38" t="n"/>
      <c r="L5241" s="38" t="n"/>
      <c r="N5241" s="36">
        <f>IF($B5241="","",IF($C5241="SUPERSTORE","Superstore","DH"))</f>
        <v/>
      </c>
      <c r="O5241" s="36">
        <f>IF($B5241="","",IFERROR(VLOOKUP($B5241,Mapping!$A:$C,2,0),"Not Mapped"))</f>
        <v/>
      </c>
      <c r="P5241" s="36">
        <f>IF($B5241="","",IFERROR(VLOOKUP($B5241,Mapping!$A:$C,3,0),"Not Mapped"))</f>
        <v/>
      </c>
      <c r="Q5241" s="36">
        <f>IF($B5241="","",IFERROR(VLOOKUP($O5241,Leaders!$A:$B,2,0),"Not Mapped"))</f>
        <v/>
      </c>
      <c r="R5241" s="36">
        <f>IF($B5241="","",IF(COUNTIF(Exclusions!$A:$A,$B5241)&gt;0,"Yes","No"))</f>
        <v/>
      </c>
      <c r="S5241" s="38">
        <f>IF($B5241="","",MIN(1,DAY($A5241)/IF($N5241="Superstore",Settings!$B$5,Settings!$B$4)))</f>
        <v/>
      </c>
      <c r="T5241" s="38">
        <f>IF(OR($B5241="",$G5241="",$S5241=0),"",$G5241/$S5241)</f>
        <v/>
      </c>
      <c r="U5241" s="36">
        <f>IF($T5241="","",IF($T5241&lt;Settings!$B$8,"Critical",IF($T5241&lt;Settings!$B$9,"Semi Critical","Non Critical")))</f>
        <v/>
      </c>
      <c r="V5241" s="28" t="n"/>
      <c r="Z5241">
        <f>IF($B5241="","",IFERROR(VLOOKUP($B5241,'Plan HC for CCA'!$A:$B,2,0),""))</f>
        <v/>
      </c>
      <c r="AA5241">
        <f>IF(OR($B5241="",$Z5241=""),"",IF(N($M5241)&lt;$Z5241,"Delta","No Delta"))</f>
        <v/>
      </c>
      <c r="AB5241">
        <f>IF(OR($B5241="",$Z5241=""),"",MAX(0,$Z5241-N($M5241)))</f>
        <v/>
      </c>
      <c r="AC5241" s="46">
        <f>IF($B5241="","",IFERROR(INDEX('CCA Util %'!$H:$H,MATCH($B5241,'CCA Util %'!$E:$E,0)),""))</f>
        <v/>
      </c>
      <c r="AD5241">
        <f>IF($B5241="","",IFERROR(INDEX('CCA Util %'!$G:$G,MATCH($B5241,'CCA Util %'!$E:$E,0)),""))</f>
        <v/>
      </c>
      <c r="AE5241">
        <f>IF(OR($B5241="",$U5241=""),"",$U5241&amp;" &amp; "&amp;IF(OR($AD5241="",$AD5241=0),"Util NA",$AD5241&amp;" Util"))</f>
        <v/>
      </c>
    </row>
    <row r="5242" ht="15.75" customHeight="1" s="42">
      <c r="A5242" s="41" t="n"/>
      <c r="G5242" s="38" t="n"/>
      <c r="H5242" s="38" t="n"/>
      <c r="I5242" s="38" t="n"/>
      <c r="J5242" s="38" t="n"/>
      <c r="K5242" s="38" t="n"/>
      <c r="L5242" s="38" t="n"/>
      <c r="N5242" s="36">
        <f>IF($B5242="","",IF($C5242="SUPERSTORE","Superstore","DH"))</f>
        <v/>
      </c>
      <c r="O5242" s="36">
        <f>IF($B5242="","",IFERROR(VLOOKUP($B5242,Mapping!$A:$C,2,0),"Not Mapped"))</f>
        <v/>
      </c>
      <c r="P5242" s="36">
        <f>IF($B5242="","",IFERROR(VLOOKUP($B5242,Mapping!$A:$C,3,0),"Not Mapped"))</f>
        <v/>
      </c>
      <c r="Q5242" s="36">
        <f>IF($B5242="","",IFERROR(VLOOKUP($O5242,Leaders!$A:$B,2,0),"Not Mapped"))</f>
        <v/>
      </c>
      <c r="R5242" s="36">
        <f>IF($B5242="","",IF(COUNTIF(Exclusions!$A:$A,$B5242)&gt;0,"Yes","No"))</f>
        <v/>
      </c>
      <c r="S5242" s="38">
        <f>IF($B5242="","",MIN(1,DAY($A5242)/IF($N5242="Superstore",Settings!$B$5,Settings!$B$4)))</f>
        <v/>
      </c>
      <c r="T5242" s="38">
        <f>IF(OR($B5242="",$G5242="",$S5242=0),"",$G5242/$S5242)</f>
        <v/>
      </c>
      <c r="U5242" s="36">
        <f>IF($T5242="","",IF($T5242&lt;Settings!$B$8,"Critical",IF($T5242&lt;Settings!$B$9,"Semi Critical","Non Critical")))</f>
        <v/>
      </c>
      <c r="V5242" s="28" t="n"/>
      <c r="Z5242">
        <f>IF($B5242="","",IFERROR(VLOOKUP($B5242,'Plan HC for CCA'!$A:$B,2,0),""))</f>
        <v/>
      </c>
      <c r="AA5242">
        <f>IF(OR($B5242="",$Z5242=""),"",IF(N($M5242)&lt;$Z5242,"Delta","No Delta"))</f>
        <v/>
      </c>
      <c r="AB5242">
        <f>IF(OR($B5242="",$Z5242=""),"",MAX(0,$Z5242-N($M5242)))</f>
        <v/>
      </c>
      <c r="AC5242" s="46">
        <f>IF($B5242="","",IFERROR(INDEX('CCA Util %'!$H:$H,MATCH($B5242,'CCA Util %'!$E:$E,0)),""))</f>
        <v/>
      </c>
      <c r="AD5242">
        <f>IF($B5242="","",IFERROR(INDEX('CCA Util %'!$G:$G,MATCH($B5242,'CCA Util %'!$E:$E,0)),""))</f>
        <v/>
      </c>
      <c r="AE5242">
        <f>IF(OR($B5242="",$U5242=""),"",$U5242&amp;" &amp; "&amp;IF(OR($AD5242="",$AD5242=0),"Util NA",$AD5242&amp;" Util"))</f>
        <v/>
      </c>
    </row>
    <row r="5243" ht="15.75" customHeight="1" s="42">
      <c r="A5243" s="41" t="n"/>
      <c r="G5243" s="38" t="n"/>
      <c r="H5243" s="38" t="n"/>
      <c r="I5243" s="38" t="n"/>
      <c r="J5243" s="38" t="n"/>
      <c r="K5243" s="38" t="n"/>
      <c r="L5243" s="38" t="n"/>
      <c r="N5243" s="36">
        <f>IF($B5243="","",IF($C5243="SUPERSTORE","Superstore","DH"))</f>
        <v/>
      </c>
      <c r="O5243" s="36">
        <f>IF($B5243="","",IFERROR(VLOOKUP($B5243,Mapping!$A:$C,2,0),"Not Mapped"))</f>
        <v/>
      </c>
      <c r="P5243" s="36">
        <f>IF($B5243="","",IFERROR(VLOOKUP($B5243,Mapping!$A:$C,3,0),"Not Mapped"))</f>
        <v/>
      </c>
      <c r="Q5243" s="36">
        <f>IF($B5243="","",IFERROR(VLOOKUP($O5243,Leaders!$A:$B,2,0),"Not Mapped"))</f>
        <v/>
      </c>
      <c r="R5243" s="36">
        <f>IF($B5243="","",IF(COUNTIF(Exclusions!$A:$A,$B5243)&gt;0,"Yes","No"))</f>
        <v/>
      </c>
      <c r="S5243" s="38">
        <f>IF($B5243="","",MIN(1,DAY($A5243)/IF($N5243="Superstore",Settings!$B$5,Settings!$B$4)))</f>
        <v/>
      </c>
      <c r="T5243" s="38">
        <f>IF(OR($B5243="",$G5243="",$S5243=0),"",$G5243/$S5243)</f>
        <v/>
      </c>
      <c r="U5243" s="36">
        <f>IF($T5243="","",IF($T5243&lt;Settings!$B$8,"Critical",IF($T5243&lt;Settings!$B$9,"Semi Critical","Non Critical")))</f>
        <v/>
      </c>
      <c r="V5243" s="28" t="n"/>
      <c r="Z5243">
        <f>IF($B5243="","",IFERROR(VLOOKUP($B5243,'Plan HC for CCA'!$A:$B,2,0),""))</f>
        <v/>
      </c>
      <c r="AA5243">
        <f>IF(OR($B5243="",$Z5243=""),"",IF(N($M5243)&lt;$Z5243,"Delta","No Delta"))</f>
        <v/>
      </c>
      <c r="AB5243">
        <f>IF(OR($B5243="",$Z5243=""),"",MAX(0,$Z5243-N($M5243)))</f>
        <v/>
      </c>
      <c r="AC5243" s="46">
        <f>IF($B5243="","",IFERROR(INDEX('CCA Util %'!$H:$H,MATCH($B5243,'CCA Util %'!$E:$E,0)),""))</f>
        <v/>
      </c>
      <c r="AD5243">
        <f>IF($B5243="","",IFERROR(INDEX('CCA Util %'!$G:$G,MATCH($B5243,'CCA Util %'!$E:$E,0)),""))</f>
        <v/>
      </c>
      <c r="AE5243">
        <f>IF(OR($B5243="",$U5243=""),"",$U5243&amp;" &amp; "&amp;IF(OR($AD5243="",$AD5243=0),"Util NA",$AD5243&amp;" Util"))</f>
        <v/>
      </c>
    </row>
    <row r="5244" ht="15.75" customHeight="1" s="42">
      <c r="A5244" s="41" t="n"/>
      <c r="G5244" s="38" t="n"/>
      <c r="H5244" s="38" t="n"/>
      <c r="I5244" s="38" t="n"/>
      <c r="J5244" s="38" t="n"/>
      <c r="K5244" s="38" t="n"/>
      <c r="L5244" s="38" t="n"/>
      <c r="N5244" s="36">
        <f>IF($B5244="","",IF($C5244="SUPERSTORE","Superstore","DH"))</f>
        <v/>
      </c>
      <c r="O5244" s="36">
        <f>IF($B5244="","",IFERROR(VLOOKUP($B5244,Mapping!$A:$C,2,0),"Not Mapped"))</f>
        <v/>
      </c>
      <c r="P5244" s="36">
        <f>IF($B5244="","",IFERROR(VLOOKUP($B5244,Mapping!$A:$C,3,0),"Not Mapped"))</f>
        <v/>
      </c>
      <c r="Q5244" s="36">
        <f>IF($B5244="","",IFERROR(VLOOKUP($O5244,Leaders!$A:$B,2,0),"Not Mapped"))</f>
        <v/>
      </c>
      <c r="R5244" s="36">
        <f>IF($B5244="","",IF(COUNTIF(Exclusions!$A:$A,$B5244)&gt;0,"Yes","No"))</f>
        <v/>
      </c>
      <c r="S5244" s="38">
        <f>IF($B5244="","",MIN(1,DAY($A5244)/IF($N5244="Superstore",Settings!$B$5,Settings!$B$4)))</f>
        <v/>
      </c>
      <c r="T5244" s="38">
        <f>IF(OR($B5244="",$G5244="",$S5244=0),"",$G5244/$S5244)</f>
        <v/>
      </c>
      <c r="U5244" s="36">
        <f>IF($T5244="","",IF($T5244&lt;Settings!$B$8,"Critical",IF($T5244&lt;Settings!$B$9,"Semi Critical","Non Critical")))</f>
        <v/>
      </c>
      <c r="V5244" s="28" t="n"/>
      <c r="Z5244">
        <f>IF($B5244="","",IFERROR(VLOOKUP($B5244,'Plan HC for CCA'!$A:$B,2,0),""))</f>
        <v/>
      </c>
      <c r="AA5244">
        <f>IF(OR($B5244="",$Z5244=""),"",IF(N($M5244)&lt;$Z5244,"Delta","No Delta"))</f>
        <v/>
      </c>
      <c r="AB5244">
        <f>IF(OR($B5244="",$Z5244=""),"",MAX(0,$Z5244-N($M5244)))</f>
        <v/>
      </c>
      <c r="AC5244" s="46">
        <f>IF($B5244="","",IFERROR(INDEX('CCA Util %'!$H:$H,MATCH($B5244,'CCA Util %'!$E:$E,0)),""))</f>
        <v/>
      </c>
      <c r="AD5244">
        <f>IF($B5244="","",IFERROR(INDEX('CCA Util %'!$G:$G,MATCH($B5244,'CCA Util %'!$E:$E,0)),""))</f>
        <v/>
      </c>
      <c r="AE5244">
        <f>IF(OR($B5244="",$U5244=""),"",$U5244&amp;" &amp; "&amp;IF(OR($AD5244="",$AD5244=0),"Util NA",$AD5244&amp;" Util"))</f>
        <v/>
      </c>
    </row>
    <row r="5245" ht="15.75" customHeight="1" s="42">
      <c r="A5245" s="41" t="n"/>
      <c r="G5245" s="38" t="n"/>
      <c r="H5245" s="38" t="n"/>
      <c r="I5245" s="38" t="n"/>
      <c r="J5245" s="38" t="n"/>
      <c r="K5245" s="38" t="n"/>
      <c r="L5245" s="38" t="n"/>
      <c r="N5245" s="36">
        <f>IF($B5245="","",IF($C5245="SUPERSTORE","Superstore","DH"))</f>
        <v/>
      </c>
      <c r="O5245" s="36">
        <f>IF($B5245="","",IFERROR(VLOOKUP($B5245,Mapping!$A:$C,2,0),"Not Mapped"))</f>
        <v/>
      </c>
      <c r="P5245" s="36">
        <f>IF($B5245="","",IFERROR(VLOOKUP($B5245,Mapping!$A:$C,3,0),"Not Mapped"))</f>
        <v/>
      </c>
      <c r="Q5245" s="36">
        <f>IF($B5245="","",IFERROR(VLOOKUP($O5245,Leaders!$A:$B,2,0),"Not Mapped"))</f>
        <v/>
      </c>
      <c r="R5245" s="36">
        <f>IF($B5245="","",IF(COUNTIF(Exclusions!$A:$A,$B5245)&gt;0,"Yes","No"))</f>
        <v/>
      </c>
      <c r="S5245" s="38">
        <f>IF($B5245="","",MIN(1,DAY($A5245)/IF($N5245="Superstore",Settings!$B$5,Settings!$B$4)))</f>
        <v/>
      </c>
      <c r="T5245" s="38">
        <f>IF(OR($B5245="",$G5245="",$S5245=0),"",$G5245/$S5245)</f>
        <v/>
      </c>
      <c r="U5245" s="36">
        <f>IF($T5245="","",IF($T5245&lt;Settings!$B$8,"Critical",IF($T5245&lt;Settings!$B$9,"Semi Critical","Non Critical")))</f>
        <v/>
      </c>
      <c r="V5245" s="28" t="n"/>
      <c r="Z5245">
        <f>IF($B5245="","",IFERROR(VLOOKUP($B5245,'Plan HC for CCA'!$A:$B,2,0),""))</f>
        <v/>
      </c>
      <c r="AA5245">
        <f>IF(OR($B5245="",$Z5245=""),"",IF(N($M5245)&lt;$Z5245,"Delta","No Delta"))</f>
        <v/>
      </c>
      <c r="AB5245">
        <f>IF(OR($B5245="",$Z5245=""),"",MAX(0,$Z5245-N($M5245)))</f>
        <v/>
      </c>
      <c r="AC5245" s="46">
        <f>IF($B5245="","",IFERROR(INDEX('CCA Util %'!$H:$H,MATCH($B5245,'CCA Util %'!$E:$E,0)),""))</f>
        <v/>
      </c>
      <c r="AD5245">
        <f>IF($B5245="","",IFERROR(INDEX('CCA Util %'!$G:$G,MATCH($B5245,'CCA Util %'!$E:$E,0)),""))</f>
        <v/>
      </c>
      <c r="AE5245">
        <f>IF(OR($B5245="",$U5245=""),"",$U5245&amp;" &amp; "&amp;IF(OR($AD5245="",$AD5245=0),"Util NA",$AD5245&amp;" Util"))</f>
        <v/>
      </c>
    </row>
    <row r="5246" ht="15.75" customHeight="1" s="42">
      <c r="A5246" s="41" t="n"/>
      <c r="G5246" s="38" t="n"/>
      <c r="H5246" s="38" t="n"/>
      <c r="I5246" s="38" t="n"/>
      <c r="J5246" s="38" t="n"/>
      <c r="K5246" s="38" t="n"/>
      <c r="L5246" s="38" t="n"/>
      <c r="N5246" s="36">
        <f>IF($B5246="","",IF($C5246="SUPERSTORE","Superstore","DH"))</f>
        <v/>
      </c>
      <c r="O5246" s="36">
        <f>IF($B5246="","",IFERROR(VLOOKUP($B5246,Mapping!$A:$C,2,0),"Not Mapped"))</f>
        <v/>
      </c>
      <c r="P5246" s="36">
        <f>IF($B5246="","",IFERROR(VLOOKUP($B5246,Mapping!$A:$C,3,0),"Not Mapped"))</f>
        <v/>
      </c>
      <c r="Q5246" s="36">
        <f>IF($B5246="","",IFERROR(VLOOKUP($O5246,Leaders!$A:$B,2,0),"Not Mapped"))</f>
        <v/>
      </c>
      <c r="R5246" s="36">
        <f>IF($B5246="","",IF(COUNTIF(Exclusions!$A:$A,$B5246)&gt;0,"Yes","No"))</f>
        <v/>
      </c>
      <c r="S5246" s="38">
        <f>IF($B5246="","",MIN(1,DAY($A5246)/IF($N5246="Superstore",Settings!$B$5,Settings!$B$4)))</f>
        <v/>
      </c>
      <c r="T5246" s="38">
        <f>IF(OR($B5246="",$G5246="",$S5246=0),"",$G5246/$S5246)</f>
        <v/>
      </c>
      <c r="U5246" s="36">
        <f>IF($T5246="","",IF($T5246&lt;Settings!$B$8,"Critical",IF($T5246&lt;Settings!$B$9,"Semi Critical","Non Critical")))</f>
        <v/>
      </c>
      <c r="V5246" s="28" t="n"/>
      <c r="Z5246">
        <f>IF($B5246="","",IFERROR(VLOOKUP($B5246,'Plan HC for CCA'!$A:$B,2,0),""))</f>
        <v/>
      </c>
      <c r="AA5246">
        <f>IF(OR($B5246="",$Z5246=""),"",IF(N($M5246)&lt;$Z5246,"Delta","No Delta"))</f>
        <v/>
      </c>
      <c r="AB5246">
        <f>IF(OR($B5246="",$Z5246=""),"",MAX(0,$Z5246-N($M5246)))</f>
        <v/>
      </c>
      <c r="AC5246" s="46">
        <f>IF($B5246="","",IFERROR(INDEX('CCA Util %'!$H:$H,MATCH($B5246,'CCA Util %'!$E:$E,0)),""))</f>
        <v/>
      </c>
      <c r="AD5246">
        <f>IF($B5246="","",IFERROR(INDEX('CCA Util %'!$G:$G,MATCH($B5246,'CCA Util %'!$E:$E,0)),""))</f>
        <v/>
      </c>
      <c r="AE5246">
        <f>IF(OR($B5246="",$U5246=""),"",$U5246&amp;" &amp; "&amp;IF(OR($AD5246="",$AD5246=0),"Util NA",$AD5246&amp;" Util"))</f>
        <v/>
      </c>
    </row>
    <row r="5247" ht="15.75" customHeight="1" s="42">
      <c r="A5247" s="41" t="n"/>
      <c r="G5247" s="38" t="n"/>
      <c r="H5247" s="38" t="n"/>
      <c r="I5247" s="38" t="n"/>
      <c r="J5247" s="38" t="n"/>
      <c r="K5247" s="38" t="n"/>
      <c r="L5247" s="38" t="n"/>
      <c r="N5247" s="36">
        <f>IF($B5247="","",IF($C5247="SUPERSTORE","Superstore","DH"))</f>
        <v/>
      </c>
      <c r="O5247" s="36">
        <f>IF($B5247="","",IFERROR(VLOOKUP($B5247,Mapping!$A:$C,2,0),"Not Mapped"))</f>
        <v/>
      </c>
      <c r="P5247" s="36">
        <f>IF($B5247="","",IFERROR(VLOOKUP($B5247,Mapping!$A:$C,3,0),"Not Mapped"))</f>
        <v/>
      </c>
      <c r="Q5247" s="36">
        <f>IF($B5247="","",IFERROR(VLOOKUP($O5247,Leaders!$A:$B,2,0),"Not Mapped"))</f>
        <v/>
      </c>
      <c r="R5247" s="36">
        <f>IF($B5247="","",IF(COUNTIF(Exclusions!$A:$A,$B5247)&gt;0,"Yes","No"))</f>
        <v/>
      </c>
      <c r="S5247" s="38">
        <f>IF($B5247="","",MIN(1,DAY($A5247)/IF($N5247="Superstore",Settings!$B$5,Settings!$B$4)))</f>
        <v/>
      </c>
      <c r="T5247" s="38">
        <f>IF(OR($B5247="",$G5247="",$S5247=0),"",$G5247/$S5247)</f>
        <v/>
      </c>
      <c r="U5247" s="36">
        <f>IF($T5247="","",IF($T5247&lt;Settings!$B$8,"Critical",IF($T5247&lt;Settings!$B$9,"Semi Critical","Non Critical")))</f>
        <v/>
      </c>
      <c r="V5247" s="28" t="n"/>
      <c r="Z5247">
        <f>IF($B5247="","",IFERROR(VLOOKUP($B5247,'Plan HC for CCA'!$A:$B,2,0),""))</f>
        <v/>
      </c>
      <c r="AA5247">
        <f>IF(OR($B5247="",$Z5247=""),"",IF(N($M5247)&lt;$Z5247,"Delta","No Delta"))</f>
        <v/>
      </c>
      <c r="AB5247">
        <f>IF(OR($B5247="",$Z5247=""),"",MAX(0,$Z5247-N($M5247)))</f>
        <v/>
      </c>
      <c r="AC5247" s="46">
        <f>IF($B5247="","",IFERROR(INDEX('CCA Util %'!$H:$H,MATCH($B5247,'CCA Util %'!$E:$E,0)),""))</f>
        <v/>
      </c>
      <c r="AD5247">
        <f>IF($B5247="","",IFERROR(INDEX('CCA Util %'!$G:$G,MATCH($B5247,'CCA Util %'!$E:$E,0)),""))</f>
        <v/>
      </c>
      <c r="AE5247">
        <f>IF(OR($B5247="",$U5247=""),"",$U5247&amp;" &amp; "&amp;IF(OR($AD5247="",$AD5247=0),"Util NA",$AD5247&amp;" Util"))</f>
        <v/>
      </c>
    </row>
    <row r="5248" ht="15.75" customHeight="1" s="42">
      <c r="A5248" s="41" t="n"/>
      <c r="G5248" s="38" t="n"/>
      <c r="H5248" s="38" t="n"/>
      <c r="I5248" s="38" t="n"/>
      <c r="J5248" s="38" t="n"/>
      <c r="K5248" s="38" t="n"/>
      <c r="L5248" s="38" t="n"/>
      <c r="N5248" s="36">
        <f>IF($B5248="","",IF($C5248="SUPERSTORE","Superstore","DH"))</f>
        <v/>
      </c>
      <c r="O5248" s="36">
        <f>IF($B5248="","",IFERROR(VLOOKUP($B5248,Mapping!$A:$C,2,0),"Not Mapped"))</f>
        <v/>
      </c>
      <c r="P5248" s="36">
        <f>IF($B5248="","",IFERROR(VLOOKUP($B5248,Mapping!$A:$C,3,0),"Not Mapped"))</f>
        <v/>
      </c>
      <c r="Q5248" s="36">
        <f>IF($B5248="","",IFERROR(VLOOKUP($O5248,Leaders!$A:$B,2,0),"Not Mapped"))</f>
        <v/>
      </c>
      <c r="R5248" s="36">
        <f>IF($B5248="","",IF(COUNTIF(Exclusions!$A:$A,$B5248)&gt;0,"Yes","No"))</f>
        <v/>
      </c>
      <c r="S5248" s="38">
        <f>IF($B5248="","",MIN(1,DAY($A5248)/IF($N5248="Superstore",Settings!$B$5,Settings!$B$4)))</f>
        <v/>
      </c>
      <c r="T5248" s="38">
        <f>IF(OR($B5248="",$G5248="",$S5248=0),"",$G5248/$S5248)</f>
        <v/>
      </c>
      <c r="U5248" s="36">
        <f>IF($T5248="","",IF($T5248&lt;Settings!$B$8,"Critical",IF($T5248&lt;Settings!$B$9,"Semi Critical","Non Critical")))</f>
        <v/>
      </c>
      <c r="V5248" s="28" t="n"/>
      <c r="Z5248">
        <f>IF($B5248="","",IFERROR(VLOOKUP($B5248,'Plan HC for CCA'!$A:$B,2,0),""))</f>
        <v/>
      </c>
      <c r="AA5248">
        <f>IF(OR($B5248="",$Z5248=""),"",IF(N($M5248)&lt;$Z5248,"Delta","No Delta"))</f>
        <v/>
      </c>
      <c r="AB5248">
        <f>IF(OR($B5248="",$Z5248=""),"",MAX(0,$Z5248-N($M5248)))</f>
        <v/>
      </c>
      <c r="AC5248" s="46">
        <f>IF($B5248="","",IFERROR(INDEX('CCA Util %'!$H:$H,MATCH($B5248,'CCA Util %'!$E:$E,0)),""))</f>
        <v/>
      </c>
      <c r="AD5248">
        <f>IF($B5248="","",IFERROR(INDEX('CCA Util %'!$G:$G,MATCH($B5248,'CCA Util %'!$E:$E,0)),""))</f>
        <v/>
      </c>
      <c r="AE5248">
        <f>IF(OR($B5248="",$U5248=""),"",$U5248&amp;" &amp; "&amp;IF(OR($AD5248="",$AD5248=0),"Util NA",$AD5248&amp;" Util"))</f>
        <v/>
      </c>
    </row>
    <row r="5249" ht="15.75" customHeight="1" s="42">
      <c r="A5249" s="41" t="n"/>
      <c r="G5249" s="38" t="n"/>
      <c r="H5249" s="38" t="n"/>
      <c r="I5249" s="38" t="n"/>
      <c r="J5249" s="38" t="n"/>
      <c r="K5249" s="38" t="n"/>
      <c r="L5249" s="38" t="n"/>
      <c r="N5249" s="36">
        <f>IF($B5249="","",IF($C5249="SUPERSTORE","Superstore","DH"))</f>
        <v/>
      </c>
      <c r="O5249" s="36">
        <f>IF($B5249="","",IFERROR(VLOOKUP($B5249,Mapping!$A:$C,2,0),"Not Mapped"))</f>
        <v/>
      </c>
      <c r="P5249" s="36">
        <f>IF($B5249="","",IFERROR(VLOOKUP($B5249,Mapping!$A:$C,3,0),"Not Mapped"))</f>
        <v/>
      </c>
      <c r="Q5249" s="36">
        <f>IF($B5249="","",IFERROR(VLOOKUP($O5249,Leaders!$A:$B,2,0),"Not Mapped"))</f>
        <v/>
      </c>
      <c r="R5249" s="36">
        <f>IF($B5249="","",IF(COUNTIF(Exclusions!$A:$A,$B5249)&gt;0,"Yes","No"))</f>
        <v/>
      </c>
      <c r="S5249" s="38">
        <f>IF($B5249="","",MIN(1,DAY($A5249)/IF($N5249="Superstore",Settings!$B$5,Settings!$B$4)))</f>
        <v/>
      </c>
      <c r="T5249" s="38">
        <f>IF(OR($B5249="",$G5249="",$S5249=0),"",$G5249/$S5249)</f>
        <v/>
      </c>
      <c r="U5249" s="36">
        <f>IF($T5249="","",IF($T5249&lt;Settings!$B$8,"Critical",IF($T5249&lt;Settings!$B$9,"Semi Critical","Non Critical")))</f>
        <v/>
      </c>
      <c r="V5249" s="28" t="n"/>
      <c r="Z5249">
        <f>IF($B5249="","",IFERROR(VLOOKUP($B5249,'Plan HC for CCA'!$A:$B,2,0),""))</f>
        <v/>
      </c>
      <c r="AA5249">
        <f>IF(OR($B5249="",$Z5249=""),"",IF(N($M5249)&lt;$Z5249,"Delta","No Delta"))</f>
        <v/>
      </c>
      <c r="AB5249">
        <f>IF(OR($B5249="",$Z5249=""),"",MAX(0,$Z5249-N($M5249)))</f>
        <v/>
      </c>
      <c r="AC5249" s="46">
        <f>IF($B5249="","",IFERROR(INDEX('CCA Util %'!$H:$H,MATCH($B5249,'CCA Util %'!$E:$E,0)),""))</f>
        <v/>
      </c>
      <c r="AD5249">
        <f>IF($B5249="","",IFERROR(INDEX('CCA Util %'!$G:$G,MATCH($B5249,'CCA Util %'!$E:$E,0)),""))</f>
        <v/>
      </c>
      <c r="AE5249">
        <f>IF(OR($B5249="",$U5249=""),"",$U5249&amp;" &amp; "&amp;IF(OR($AD5249="",$AD5249=0),"Util NA",$AD5249&amp;" Util"))</f>
        <v/>
      </c>
    </row>
    <row r="5250" ht="15.75" customHeight="1" s="42">
      <c r="A5250" s="41" t="n"/>
      <c r="G5250" s="38" t="n"/>
      <c r="H5250" s="38" t="n"/>
      <c r="I5250" s="38" t="n"/>
      <c r="J5250" s="38" t="n"/>
      <c r="K5250" s="38" t="n"/>
      <c r="L5250" s="38" t="n"/>
      <c r="N5250" s="36">
        <f>IF($B5250="","",IF($C5250="SUPERSTORE","Superstore","DH"))</f>
        <v/>
      </c>
      <c r="O5250" s="36">
        <f>IF($B5250="","",IFERROR(VLOOKUP($B5250,Mapping!$A:$C,2,0),"Not Mapped"))</f>
        <v/>
      </c>
      <c r="P5250" s="36">
        <f>IF($B5250="","",IFERROR(VLOOKUP($B5250,Mapping!$A:$C,3,0),"Not Mapped"))</f>
        <v/>
      </c>
      <c r="Q5250" s="36">
        <f>IF($B5250="","",IFERROR(VLOOKUP($O5250,Leaders!$A:$B,2,0),"Not Mapped"))</f>
        <v/>
      </c>
      <c r="R5250" s="36">
        <f>IF($B5250="","",IF(COUNTIF(Exclusions!$A:$A,$B5250)&gt;0,"Yes","No"))</f>
        <v/>
      </c>
      <c r="S5250" s="38">
        <f>IF($B5250="","",MIN(1,DAY($A5250)/IF($N5250="Superstore",Settings!$B$5,Settings!$B$4)))</f>
        <v/>
      </c>
      <c r="T5250" s="38">
        <f>IF(OR($B5250="",$G5250="",$S5250=0),"",$G5250/$S5250)</f>
        <v/>
      </c>
      <c r="U5250" s="36">
        <f>IF($T5250="","",IF($T5250&lt;Settings!$B$8,"Critical",IF($T5250&lt;Settings!$B$9,"Semi Critical","Non Critical")))</f>
        <v/>
      </c>
      <c r="V5250" s="28" t="n"/>
      <c r="Z5250">
        <f>IF($B5250="","",IFERROR(VLOOKUP($B5250,'Plan HC for CCA'!$A:$B,2,0),""))</f>
        <v/>
      </c>
      <c r="AA5250">
        <f>IF(OR($B5250="",$Z5250=""),"",IF(N($M5250)&lt;$Z5250,"Delta","No Delta"))</f>
        <v/>
      </c>
      <c r="AB5250">
        <f>IF(OR($B5250="",$Z5250=""),"",MAX(0,$Z5250-N($M5250)))</f>
        <v/>
      </c>
      <c r="AC5250" s="46">
        <f>IF($B5250="","",IFERROR(INDEX('CCA Util %'!$H:$H,MATCH($B5250,'CCA Util %'!$E:$E,0)),""))</f>
        <v/>
      </c>
      <c r="AD5250">
        <f>IF($B5250="","",IFERROR(INDEX('CCA Util %'!$G:$G,MATCH($B5250,'CCA Util %'!$E:$E,0)),""))</f>
        <v/>
      </c>
      <c r="AE5250">
        <f>IF(OR($B5250="",$U5250=""),"",$U5250&amp;" &amp; "&amp;IF(OR($AD5250="",$AD5250=0),"Util NA",$AD5250&amp;" Util"))</f>
        <v/>
      </c>
    </row>
    <row r="5251" ht="15.75" customHeight="1" s="42">
      <c r="A5251" s="41" t="n"/>
      <c r="G5251" s="38" t="n"/>
      <c r="H5251" s="38" t="n"/>
      <c r="I5251" s="38" t="n"/>
      <c r="J5251" s="38" t="n"/>
      <c r="K5251" s="38" t="n"/>
      <c r="L5251" s="38" t="n"/>
      <c r="N5251" s="36">
        <f>IF($B5251="","",IF($C5251="SUPERSTORE","Superstore","DH"))</f>
        <v/>
      </c>
      <c r="O5251" s="36">
        <f>IF($B5251="","",IFERROR(VLOOKUP($B5251,Mapping!$A:$C,2,0),"Not Mapped"))</f>
        <v/>
      </c>
      <c r="P5251" s="36">
        <f>IF($B5251="","",IFERROR(VLOOKUP($B5251,Mapping!$A:$C,3,0),"Not Mapped"))</f>
        <v/>
      </c>
      <c r="Q5251" s="36">
        <f>IF($B5251="","",IFERROR(VLOOKUP($O5251,Leaders!$A:$B,2,0),"Not Mapped"))</f>
        <v/>
      </c>
      <c r="R5251" s="36">
        <f>IF($B5251="","",IF(COUNTIF(Exclusions!$A:$A,$B5251)&gt;0,"Yes","No"))</f>
        <v/>
      </c>
      <c r="S5251" s="38">
        <f>IF($B5251="","",MIN(1,DAY($A5251)/IF($N5251="Superstore",Settings!$B$5,Settings!$B$4)))</f>
        <v/>
      </c>
      <c r="T5251" s="38">
        <f>IF(OR($B5251="",$G5251="",$S5251=0),"",$G5251/$S5251)</f>
        <v/>
      </c>
      <c r="U5251" s="36">
        <f>IF($T5251="","",IF($T5251&lt;Settings!$B$8,"Critical",IF($T5251&lt;Settings!$B$9,"Semi Critical","Non Critical")))</f>
        <v/>
      </c>
      <c r="V5251" s="28" t="n"/>
      <c r="Z5251">
        <f>IF($B5251="","",IFERROR(VLOOKUP($B5251,'Plan HC for CCA'!$A:$B,2,0),""))</f>
        <v/>
      </c>
      <c r="AA5251">
        <f>IF(OR($B5251="",$Z5251=""),"",IF(N($M5251)&lt;$Z5251,"Delta","No Delta"))</f>
        <v/>
      </c>
      <c r="AB5251">
        <f>IF(OR($B5251="",$Z5251=""),"",MAX(0,$Z5251-N($M5251)))</f>
        <v/>
      </c>
      <c r="AC5251" s="46">
        <f>IF($B5251="","",IFERROR(INDEX('CCA Util %'!$H:$H,MATCH($B5251,'CCA Util %'!$E:$E,0)),""))</f>
        <v/>
      </c>
      <c r="AD5251">
        <f>IF($B5251="","",IFERROR(INDEX('CCA Util %'!$G:$G,MATCH($B5251,'CCA Util %'!$E:$E,0)),""))</f>
        <v/>
      </c>
      <c r="AE5251">
        <f>IF(OR($B5251="",$U5251=""),"",$U5251&amp;" &amp; "&amp;IF(OR($AD5251="",$AD5251=0),"Util NA",$AD5251&amp;" Util"))</f>
        <v/>
      </c>
    </row>
    <row r="5252" ht="15.75" customHeight="1" s="42">
      <c r="A5252" s="41" t="n"/>
      <c r="G5252" s="38" t="n"/>
      <c r="H5252" s="38" t="n"/>
      <c r="I5252" s="38" t="n"/>
      <c r="J5252" s="38" t="n"/>
      <c r="K5252" s="38" t="n"/>
      <c r="L5252" s="38" t="n"/>
      <c r="N5252" s="36">
        <f>IF($B5252="","",IF($C5252="SUPERSTORE","Superstore","DH"))</f>
        <v/>
      </c>
      <c r="O5252" s="36">
        <f>IF($B5252="","",IFERROR(VLOOKUP($B5252,Mapping!$A:$C,2,0),"Not Mapped"))</f>
        <v/>
      </c>
      <c r="P5252" s="36">
        <f>IF($B5252="","",IFERROR(VLOOKUP($B5252,Mapping!$A:$C,3,0),"Not Mapped"))</f>
        <v/>
      </c>
      <c r="Q5252" s="36">
        <f>IF($B5252="","",IFERROR(VLOOKUP($O5252,Leaders!$A:$B,2,0),"Not Mapped"))</f>
        <v/>
      </c>
      <c r="R5252" s="36">
        <f>IF($B5252="","",IF(COUNTIF(Exclusions!$A:$A,$B5252)&gt;0,"Yes","No"))</f>
        <v/>
      </c>
      <c r="S5252" s="38">
        <f>IF($B5252="","",MIN(1,DAY($A5252)/IF($N5252="Superstore",Settings!$B$5,Settings!$B$4)))</f>
        <v/>
      </c>
      <c r="T5252" s="38">
        <f>IF(OR($B5252="",$G5252="",$S5252=0),"",$G5252/$S5252)</f>
        <v/>
      </c>
      <c r="U5252" s="36">
        <f>IF($T5252="","",IF($T5252&lt;Settings!$B$8,"Critical",IF($T5252&lt;Settings!$B$9,"Semi Critical","Non Critical")))</f>
        <v/>
      </c>
      <c r="V5252" s="28" t="n"/>
      <c r="Z5252">
        <f>IF($B5252="","",IFERROR(VLOOKUP($B5252,'Plan HC for CCA'!$A:$B,2,0),""))</f>
        <v/>
      </c>
      <c r="AA5252">
        <f>IF(OR($B5252="",$Z5252=""),"",IF(N($M5252)&lt;$Z5252,"Delta","No Delta"))</f>
        <v/>
      </c>
      <c r="AB5252">
        <f>IF(OR($B5252="",$Z5252=""),"",MAX(0,$Z5252-N($M5252)))</f>
        <v/>
      </c>
      <c r="AC5252" s="46">
        <f>IF($B5252="","",IFERROR(INDEX('CCA Util %'!$H:$H,MATCH($B5252,'CCA Util %'!$E:$E,0)),""))</f>
        <v/>
      </c>
      <c r="AD5252">
        <f>IF($B5252="","",IFERROR(INDEX('CCA Util %'!$G:$G,MATCH($B5252,'CCA Util %'!$E:$E,0)),""))</f>
        <v/>
      </c>
      <c r="AE5252">
        <f>IF(OR($B5252="",$U5252=""),"",$U5252&amp;" &amp; "&amp;IF(OR($AD5252="",$AD5252=0),"Util NA",$AD5252&amp;" Util"))</f>
        <v/>
      </c>
    </row>
    <row r="5253" ht="15.75" customHeight="1" s="42">
      <c r="A5253" s="41" t="n"/>
      <c r="G5253" s="38" t="n"/>
      <c r="H5253" s="38" t="n"/>
      <c r="I5253" s="38" t="n"/>
      <c r="J5253" s="38" t="n"/>
      <c r="K5253" s="38" t="n"/>
      <c r="L5253" s="38" t="n"/>
      <c r="N5253" s="36">
        <f>IF($B5253="","",IF($C5253="SUPERSTORE","Superstore","DH"))</f>
        <v/>
      </c>
      <c r="O5253" s="36">
        <f>IF($B5253="","",IFERROR(VLOOKUP($B5253,Mapping!$A:$C,2,0),"Not Mapped"))</f>
        <v/>
      </c>
      <c r="P5253" s="36">
        <f>IF($B5253="","",IFERROR(VLOOKUP($B5253,Mapping!$A:$C,3,0),"Not Mapped"))</f>
        <v/>
      </c>
      <c r="Q5253" s="36">
        <f>IF($B5253="","",IFERROR(VLOOKUP($O5253,Leaders!$A:$B,2,0),"Not Mapped"))</f>
        <v/>
      </c>
      <c r="R5253" s="36">
        <f>IF($B5253="","",IF(COUNTIF(Exclusions!$A:$A,$B5253)&gt;0,"Yes","No"))</f>
        <v/>
      </c>
      <c r="S5253" s="38">
        <f>IF($B5253="","",MIN(1,DAY($A5253)/IF($N5253="Superstore",Settings!$B$5,Settings!$B$4)))</f>
        <v/>
      </c>
      <c r="T5253" s="38">
        <f>IF(OR($B5253="",$G5253="",$S5253=0),"",$G5253/$S5253)</f>
        <v/>
      </c>
      <c r="U5253" s="36">
        <f>IF($T5253="","",IF($T5253&lt;Settings!$B$8,"Critical",IF($T5253&lt;Settings!$B$9,"Semi Critical","Non Critical")))</f>
        <v/>
      </c>
      <c r="V5253" s="28" t="n"/>
      <c r="Z5253">
        <f>IF($B5253="","",IFERROR(VLOOKUP($B5253,'Plan HC for CCA'!$A:$B,2,0),""))</f>
        <v/>
      </c>
      <c r="AA5253">
        <f>IF(OR($B5253="",$Z5253=""),"",IF(N($M5253)&lt;$Z5253,"Delta","No Delta"))</f>
        <v/>
      </c>
      <c r="AB5253">
        <f>IF(OR($B5253="",$Z5253=""),"",MAX(0,$Z5253-N($M5253)))</f>
        <v/>
      </c>
      <c r="AC5253" s="46">
        <f>IF($B5253="","",IFERROR(INDEX('CCA Util %'!$H:$H,MATCH($B5253,'CCA Util %'!$E:$E,0)),""))</f>
        <v/>
      </c>
      <c r="AD5253">
        <f>IF($B5253="","",IFERROR(INDEX('CCA Util %'!$G:$G,MATCH($B5253,'CCA Util %'!$E:$E,0)),""))</f>
        <v/>
      </c>
      <c r="AE5253">
        <f>IF(OR($B5253="",$U5253=""),"",$U5253&amp;" &amp; "&amp;IF(OR($AD5253="",$AD5253=0),"Util NA",$AD5253&amp;" Util"))</f>
        <v/>
      </c>
    </row>
    <row r="5254" ht="15.75" customHeight="1" s="42">
      <c r="A5254" s="41" t="n"/>
      <c r="G5254" s="38" t="n"/>
      <c r="H5254" s="38" t="n"/>
      <c r="I5254" s="38" t="n"/>
      <c r="J5254" s="38" t="n"/>
      <c r="K5254" s="38" t="n"/>
      <c r="L5254" s="38" t="n"/>
      <c r="N5254" s="36">
        <f>IF($B5254="","",IF($C5254="SUPERSTORE","Superstore","DH"))</f>
        <v/>
      </c>
      <c r="O5254" s="36">
        <f>IF($B5254="","",IFERROR(VLOOKUP($B5254,Mapping!$A:$C,2,0),"Not Mapped"))</f>
        <v/>
      </c>
      <c r="P5254" s="36">
        <f>IF($B5254="","",IFERROR(VLOOKUP($B5254,Mapping!$A:$C,3,0),"Not Mapped"))</f>
        <v/>
      </c>
      <c r="Q5254" s="36">
        <f>IF($B5254="","",IFERROR(VLOOKUP($O5254,Leaders!$A:$B,2,0),"Not Mapped"))</f>
        <v/>
      </c>
      <c r="R5254" s="36">
        <f>IF($B5254="","",IF(COUNTIF(Exclusions!$A:$A,$B5254)&gt;0,"Yes","No"))</f>
        <v/>
      </c>
      <c r="S5254" s="38">
        <f>IF($B5254="","",MIN(1,DAY($A5254)/IF($N5254="Superstore",Settings!$B$5,Settings!$B$4)))</f>
        <v/>
      </c>
      <c r="T5254" s="38">
        <f>IF(OR($B5254="",$G5254="",$S5254=0),"",$G5254/$S5254)</f>
        <v/>
      </c>
      <c r="U5254" s="36">
        <f>IF($T5254="","",IF($T5254&lt;Settings!$B$8,"Critical",IF($T5254&lt;Settings!$B$9,"Semi Critical","Non Critical")))</f>
        <v/>
      </c>
      <c r="V5254" s="28" t="n"/>
      <c r="Z5254">
        <f>IF($B5254="","",IFERROR(VLOOKUP($B5254,'Plan HC for CCA'!$A:$B,2,0),""))</f>
        <v/>
      </c>
      <c r="AA5254">
        <f>IF(OR($B5254="",$Z5254=""),"",IF(N($M5254)&lt;$Z5254,"Delta","No Delta"))</f>
        <v/>
      </c>
      <c r="AB5254">
        <f>IF(OR($B5254="",$Z5254=""),"",MAX(0,$Z5254-N($M5254)))</f>
        <v/>
      </c>
      <c r="AC5254" s="46">
        <f>IF($B5254="","",IFERROR(INDEX('CCA Util %'!$H:$H,MATCH($B5254,'CCA Util %'!$E:$E,0)),""))</f>
        <v/>
      </c>
      <c r="AD5254">
        <f>IF($B5254="","",IFERROR(INDEX('CCA Util %'!$G:$G,MATCH($B5254,'CCA Util %'!$E:$E,0)),""))</f>
        <v/>
      </c>
      <c r="AE5254">
        <f>IF(OR($B5254="",$U5254=""),"",$U5254&amp;" &amp; "&amp;IF(OR($AD5254="",$AD5254=0),"Util NA",$AD5254&amp;" Util"))</f>
        <v/>
      </c>
    </row>
    <row r="5255" ht="15.75" customHeight="1" s="42">
      <c r="A5255" s="41" t="n"/>
      <c r="G5255" s="38" t="n"/>
      <c r="H5255" s="38" t="n"/>
      <c r="I5255" s="38" t="n"/>
      <c r="J5255" s="38" t="n"/>
      <c r="K5255" s="38" t="n"/>
      <c r="L5255" s="38" t="n"/>
      <c r="N5255" s="36">
        <f>IF($B5255="","",IF($C5255="SUPERSTORE","Superstore","DH"))</f>
        <v/>
      </c>
      <c r="O5255" s="36">
        <f>IF($B5255="","",IFERROR(VLOOKUP($B5255,Mapping!$A:$C,2,0),"Not Mapped"))</f>
        <v/>
      </c>
      <c r="P5255" s="36">
        <f>IF($B5255="","",IFERROR(VLOOKUP($B5255,Mapping!$A:$C,3,0),"Not Mapped"))</f>
        <v/>
      </c>
      <c r="Q5255" s="36">
        <f>IF($B5255="","",IFERROR(VLOOKUP($O5255,Leaders!$A:$B,2,0),"Not Mapped"))</f>
        <v/>
      </c>
      <c r="R5255" s="36">
        <f>IF($B5255="","",IF(COUNTIF(Exclusions!$A:$A,$B5255)&gt;0,"Yes","No"))</f>
        <v/>
      </c>
      <c r="S5255" s="38">
        <f>IF($B5255="","",MIN(1,DAY($A5255)/IF($N5255="Superstore",Settings!$B$5,Settings!$B$4)))</f>
        <v/>
      </c>
      <c r="T5255" s="38">
        <f>IF(OR($B5255="",$G5255="",$S5255=0),"",$G5255/$S5255)</f>
        <v/>
      </c>
      <c r="U5255" s="36">
        <f>IF($T5255="","",IF($T5255&lt;Settings!$B$8,"Critical",IF($T5255&lt;Settings!$B$9,"Semi Critical","Non Critical")))</f>
        <v/>
      </c>
      <c r="V5255" s="28" t="n"/>
      <c r="Z5255">
        <f>IF($B5255="","",IFERROR(VLOOKUP($B5255,'Plan HC for CCA'!$A:$B,2,0),""))</f>
        <v/>
      </c>
      <c r="AA5255">
        <f>IF(OR($B5255="",$Z5255=""),"",IF(N($M5255)&lt;$Z5255,"Delta","No Delta"))</f>
        <v/>
      </c>
      <c r="AB5255">
        <f>IF(OR($B5255="",$Z5255=""),"",MAX(0,$Z5255-N($M5255)))</f>
        <v/>
      </c>
      <c r="AC5255" s="46">
        <f>IF($B5255="","",IFERROR(INDEX('CCA Util %'!$H:$H,MATCH($B5255,'CCA Util %'!$E:$E,0)),""))</f>
        <v/>
      </c>
      <c r="AD5255">
        <f>IF($B5255="","",IFERROR(INDEX('CCA Util %'!$G:$G,MATCH($B5255,'CCA Util %'!$E:$E,0)),""))</f>
        <v/>
      </c>
      <c r="AE5255">
        <f>IF(OR($B5255="",$U5255=""),"",$U5255&amp;" &amp; "&amp;IF(OR($AD5255="",$AD5255=0),"Util NA",$AD5255&amp;" Util"))</f>
        <v/>
      </c>
    </row>
    <row r="5256" ht="15.75" customHeight="1" s="42">
      <c r="A5256" s="41" t="n"/>
      <c r="G5256" s="38" t="n"/>
      <c r="H5256" s="38" t="n"/>
      <c r="I5256" s="38" t="n"/>
      <c r="J5256" s="38" t="n"/>
      <c r="K5256" s="38" t="n"/>
      <c r="L5256" s="38" t="n"/>
      <c r="N5256" s="36">
        <f>IF($B5256="","",IF($C5256="SUPERSTORE","Superstore","DH"))</f>
        <v/>
      </c>
      <c r="O5256" s="36">
        <f>IF($B5256="","",IFERROR(VLOOKUP($B5256,Mapping!$A:$C,2,0),"Not Mapped"))</f>
        <v/>
      </c>
      <c r="P5256" s="36">
        <f>IF($B5256="","",IFERROR(VLOOKUP($B5256,Mapping!$A:$C,3,0),"Not Mapped"))</f>
        <v/>
      </c>
      <c r="Q5256" s="36">
        <f>IF($B5256="","",IFERROR(VLOOKUP($O5256,Leaders!$A:$B,2,0),"Not Mapped"))</f>
        <v/>
      </c>
      <c r="R5256" s="36">
        <f>IF($B5256="","",IF(COUNTIF(Exclusions!$A:$A,$B5256)&gt;0,"Yes","No"))</f>
        <v/>
      </c>
      <c r="S5256" s="38">
        <f>IF($B5256="","",MIN(1,DAY($A5256)/IF($N5256="Superstore",Settings!$B$5,Settings!$B$4)))</f>
        <v/>
      </c>
      <c r="T5256" s="38">
        <f>IF(OR($B5256="",$G5256="",$S5256=0),"",$G5256/$S5256)</f>
        <v/>
      </c>
      <c r="U5256" s="36">
        <f>IF($T5256="","",IF($T5256&lt;Settings!$B$8,"Critical",IF($T5256&lt;Settings!$B$9,"Semi Critical","Non Critical")))</f>
        <v/>
      </c>
      <c r="V5256" s="28" t="n"/>
      <c r="Z5256">
        <f>IF($B5256="","",IFERROR(VLOOKUP($B5256,'Plan HC for CCA'!$A:$B,2,0),""))</f>
        <v/>
      </c>
      <c r="AA5256">
        <f>IF(OR($B5256="",$Z5256=""),"",IF(N($M5256)&lt;$Z5256,"Delta","No Delta"))</f>
        <v/>
      </c>
      <c r="AB5256">
        <f>IF(OR($B5256="",$Z5256=""),"",MAX(0,$Z5256-N($M5256)))</f>
        <v/>
      </c>
      <c r="AC5256" s="46">
        <f>IF($B5256="","",IFERROR(INDEX('CCA Util %'!$H:$H,MATCH($B5256,'CCA Util %'!$E:$E,0)),""))</f>
        <v/>
      </c>
      <c r="AD5256">
        <f>IF($B5256="","",IFERROR(INDEX('CCA Util %'!$G:$G,MATCH($B5256,'CCA Util %'!$E:$E,0)),""))</f>
        <v/>
      </c>
      <c r="AE5256">
        <f>IF(OR($B5256="",$U5256=""),"",$U5256&amp;" &amp; "&amp;IF(OR($AD5256="",$AD5256=0),"Util NA",$AD5256&amp;" Util"))</f>
        <v/>
      </c>
    </row>
    <row r="5257" ht="15.75" customHeight="1" s="42">
      <c r="A5257" s="41" t="n"/>
      <c r="G5257" s="38" t="n"/>
      <c r="H5257" s="38" t="n"/>
      <c r="I5257" s="38" t="n"/>
      <c r="J5257" s="38" t="n"/>
      <c r="K5257" s="38" t="n"/>
      <c r="L5257" s="38" t="n"/>
      <c r="N5257" s="36">
        <f>IF($B5257="","",IF($C5257="SUPERSTORE","Superstore","DH"))</f>
        <v/>
      </c>
      <c r="O5257" s="36">
        <f>IF($B5257="","",IFERROR(VLOOKUP($B5257,Mapping!$A:$C,2,0),"Not Mapped"))</f>
        <v/>
      </c>
      <c r="P5257" s="36">
        <f>IF($B5257="","",IFERROR(VLOOKUP($B5257,Mapping!$A:$C,3,0),"Not Mapped"))</f>
        <v/>
      </c>
      <c r="Q5257" s="36">
        <f>IF($B5257="","",IFERROR(VLOOKUP($O5257,Leaders!$A:$B,2,0),"Not Mapped"))</f>
        <v/>
      </c>
      <c r="R5257" s="36">
        <f>IF($B5257="","",IF(COUNTIF(Exclusions!$A:$A,$B5257)&gt;0,"Yes","No"))</f>
        <v/>
      </c>
      <c r="S5257" s="38">
        <f>IF($B5257="","",MIN(1,DAY($A5257)/IF($N5257="Superstore",Settings!$B$5,Settings!$B$4)))</f>
        <v/>
      </c>
      <c r="T5257" s="38">
        <f>IF(OR($B5257="",$G5257="",$S5257=0),"",$G5257/$S5257)</f>
        <v/>
      </c>
      <c r="U5257" s="36">
        <f>IF($T5257="","",IF($T5257&lt;Settings!$B$8,"Critical",IF($T5257&lt;Settings!$B$9,"Semi Critical","Non Critical")))</f>
        <v/>
      </c>
      <c r="V5257" s="28" t="n"/>
      <c r="Z5257">
        <f>IF($B5257="","",IFERROR(VLOOKUP($B5257,'Plan HC for CCA'!$A:$B,2,0),""))</f>
        <v/>
      </c>
      <c r="AA5257">
        <f>IF(OR($B5257="",$Z5257=""),"",IF(N($M5257)&lt;$Z5257,"Delta","No Delta"))</f>
        <v/>
      </c>
      <c r="AB5257">
        <f>IF(OR($B5257="",$Z5257=""),"",MAX(0,$Z5257-N($M5257)))</f>
        <v/>
      </c>
      <c r="AC5257" s="46">
        <f>IF($B5257="","",IFERROR(INDEX('CCA Util %'!$H:$H,MATCH($B5257,'CCA Util %'!$E:$E,0)),""))</f>
        <v/>
      </c>
      <c r="AD5257">
        <f>IF($B5257="","",IFERROR(INDEX('CCA Util %'!$G:$G,MATCH($B5257,'CCA Util %'!$E:$E,0)),""))</f>
        <v/>
      </c>
      <c r="AE5257">
        <f>IF(OR($B5257="",$U5257=""),"",$U5257&amp;" &amp; "&amp;IF(OR($AD5257="",$AD5257=0),"Util NA",$AD5257&amp;" Util"))</f>
        <v/>
      </c>
    </row>
    <row r="5258" ht="15.75" customHeight="1" s="42">
      <c r="A5258" s="41" t="n"/>
      <c r="G5258" s="38" t="n"/>
      <c r="H5258" s="38" t="n"/>
      <c r="I5258" s="38" t="n"/>
      <c r="J5258" s="38" t="n"/>
      <c r="K5258" s="38" t="n"/>
      <c r="L5258" s="38" t="n"/>
      <c r="N5258" s="36">
        <f>IF($B5258="","",IF($C5258="SUPERSTORE","Superstore","DH"))</f>
        <v/>
      </c>
      <c r="O5258" s="36">
        <f>IF($B5258="","",IFERROR(VLOOKUP($B5258,Mapping!$A:$C,2,0),"Not Mapped"))</f>
        <v/>
      </c>
      <c r="P5258" s="36">
        <f>IF($B5258="","",IFERROR(VLOOKUP($B5258,Mapping!$A:$C,3,0),"Not Mapped"))</f>
        <v/>
      </c>
      <c r="Q5258" s="36">
        <f>IF($B5258="","",IFERROR(VLOOKUP($O5258,Leaders!$A:$B,2,0),"Not Mapped"))</f>
        <v/>
      </c>
      <c r="R5258" s="36">
        <f>IF($B5258="","",IF(COUNTIF(Exclusions!$A:$A,$B5258)&gt;0,"Yes","No"))</f>
        <v/>
      </c>
      <c r="S5258" s="38">
        <f>IF($B5258="","",MIN(1,DAY($A5258)/IF($N5258="Superstore",Settings!$B$5,Settings!$B$4)))</f>
        <v/>
      </c>
      <c r="T5258" s="38">
        <f>IF(OR($B5258="",$G5258="",$S5258=0),"",$G5258/$S5258)</f>
        <v/>
      </c>
      <c r="U5258" s="36">
        <f>IF($T5258="","",IF($T5258&lt;Settings!$B$8,"Critical",IF($T5258&lt;Settings!$B$9,"Semi Critical","Non Critical")))</f>
        <v/>
      </c>
      <c r="V5258" s="28" t="n"/>
      <c r="Z5258">
        <f>IF($B5258="","",IFERROR(VLOOKUP($B5258,'Plan HC for CCA'!$A:$B,2,0),""))</f>
        <v/>
      </c>
      <c r="AA5258">
        <f>IF(OR($B5258="",$Z5258=""),"",IF(N($M5258)&lt;$Z5258,"Delta","No Delta"))</f>
        <v/>
      </c>
      <c r="AB5258">
        <f>IF(OR($B5258="",$Z5258=""),"",MAX(0,$Z5258-N($M5258)))</f>
        <v/>
      </c>
      <c r="AC5258" s="46">
        <f>IF($B5258="","",IFERROR(INDEX('CCA Util %'!$H:$H,MATCH($B5258,'CCA Util %'!$E:$E,0)),""))</f>
        <v/>
      </c>
      <c r="AD5258">
        <f>IF($B5258="","",IFERROR(INDEX('CCA Util %'!$G:$G,MATCH($B5258,'CCA Util %'!$E:$E,0)),""))</f>
        <v/>
      </c>
      <c r="AE5258">
        <f>IF(OR($B5258="",$U5258=""),"",$U5258&amp;" &amp; "&amp;IF(OR($AD5258="",$AD5258=0),"Util NA",$AD5258&amp;" Util"))</f>
        <v/>
      </c>
    </row>
    <row r="5259" ht="15.75" customHeight="1" s="42">
      <c r="A5259" s="41" t="n"/>
      <c r="G5259" s="38" t="n"/>
      <c r="H5259" s="38" t="n"/>
      <c r="I5259" s="38" t="n"/>
      <c r="J5259" s="38" t="n"/>
      <c r="K5259" s="38" t="n"/>
      <c r="L5259" s="38" t="n"/>
      <c r="N5259" s="36">
        <f>IF($B5259="","",IF($C5259="SUPERSTORE","Superstore","DH"))</f>
        <v/>
      </c>
      <c r="O5259" s="36">
        <f>IF($B5259="","",IFERROR(VLOOKUP($B5259,Mapping!$A:$C,2,0),"Not Mapped"))</f>
        <v/>
      </c>
      <c r="P5259" s="36">
        <f>IF($B5259="","",IFERROR(VLOOKUP($B5259,Mapping!$A:$C,3,0),"Not Mapped"))</f>
        <v/>
      </c>
      <c r="Q5259" s="36">
        <f>IF($B5259="","",IFERROR(VLOOKUP($O5259,Leaders!$A:$B,2,0),"Not Mapped"))</f>
        <v/>
      </c>
      <c r="R5259" s="36">
        <f>IF($B5259="","",IF(COUNTIF(Exclusions!$A:$A,$B5259)&gt;0,"Yes","No"))</f>
        <v/>
      </c>
      <c r="S5259" s="38">
        <f>IF($B5259="","",MIN(1,DAY($A5259)/IF($N5259="Superstore",Settings!$B$5,Settings!$B$4)))</f>
        <v/>
      </c>
      <c r="T5259" s="38">
        <f>IF(OR($B5259="",$G5259="",$S5259=0),"",$G5259/$S5259)</f>
        <v/>
      </c>
      <c r="U5259" s="36">
        <f>IF($T5259="","",IF($T5259&lt;Settings!$B$8,"Critical",IF($T5259&lt;Settings!$B$9,"Semi Critical","Non Critical")))</f>
        <v/>
      </c>
      <c r="V5259" s="28" t="n"/>
      <c r="Z5259">
        <f>IF($B5259="","",IFERROR(VLOOKUP($B5259,'Plan HC for CCA'!$A:$B,2,0),""))</f>
        <v/>
      </c>
      <c r="AA5259">
        <f>IF(OR($B5259="",$Z5259=""),"",IF(N($M5259)&lt;$Z5259,"Delta","No Delta"))</f>
        <v/>
      </c>
      <c r="AB5259">
        <f>IF(OR($B5259="",$Z5259=""),"",MAX(0,$Z5259-N($M5259)))</f>
        <v/>
      </c>
      <c r="AC5259" s="46">
        <f>IF($B5259="","",IFERROR(INDEX('CCA Util %'!$H:$H,MATCH($B5259,'CCA Util %'!$E:$E,0)),""))</f>
        <v/>
      </c>
      <c r="AD5259">
        <f>IF($B5259="","",IFERROR(INDEX('CCA Util %'!$G:$G,MATCH($B5259,'CCA Util %'!$E:$E,0)),""))</f>
        <v/>
      </c>
      <c r="AE5259">
        <f>IF(OR($B5259="",$U5259=""),"",$U5259&amp;" &amp; "&amp;IF(OR($AD5259="",$AD5259=0),"Util NA",$AD5259&amp;" Util"))</f>
        <v/>
      </c>
    </row>
    <row r="5260" ht="15.75" customHeight="1" s="42">
      <c r="A5260" s="41" t="n"/>
      <c r="G5260" s="38" t="n"/>
      <c r="H5260" s="38" t="n"/>
      <c r="I5260" s="38" t="n"/>
      <c r="J5260" s="38" t="n"/>
      <c r="K5260" s="38" t="n"/>
      <c r="L5260" s="38" t="n"/>
      <c r="N5260" s="36">
        <f>IF($B5260="","",IF($C5260="SUPERSTORE","Superstore","DH"))</f>
        <v/>
      </c>
      <c r="O5260" s="36">
        <f>IF($B5260="","",IFERROR(VLOOKUP($B5260,Mapping!$A:$C,2,0),"Not Mapped"))</f>
        <v/>
      </c>
      <c r="P5260" s="36">
        <f>IF($B5260="","",IFERROR(VLOOKUP($B5260,Mapping!$A:$C,3,0),"Not Mapped"))</f>
        <v/>
      </c>
      <c r="Q5260" s="36">
        <f>IF($B5260="","",IFERROR(VLOOKUP($O5260,Leaders!$A:$B,2,0),"Not Mapped"))</f>
        <v/>
      </c>
      <c r="R5260" s="36">
        <f>IF($B5260="","",IF(COUNTIF(Exclusions!$A:$A,$B5260)&gt;0,"Yes","No"))</f>
        <v/>
      </c>
      <c r="S5260" s="38">
        <f>IF($B5260="","",MIN(1,DAY($A5260)/IF($N5260="Superstore",Settings!$B$5,Settings!$B$4)))</f>
        <v/>
      </c>
      <c r="T5260" s="38">
        <f>IF(OR($B5260="",$G5260="",$S5260=0),"",$G5260/$S5260)</f>
        <v/>
      </c>
      <c r="U5260" s="36">
        <f>IF($T5260="","",IF($T5260&lt;Settings!$B$8,"Critical",IF($T5260&lt;Settings!$B$9,"Semi Critical","Non Critical")))</f>
        <v/>
      </c>
      <c r="V5260" s="28" t="n"/>
      <c r="Z5260">
        <f>IF($B5260="","",IFERROR(VLOOKUP($B5260,'Plan HC for CCA'!$A:$B,2,0),""))</f>
        <v/>
      </c>
      <c r="AA5260">
        <f>IF(OR($B5260="",$Z5260=""),"",IF(N($M5260)&lt;$Z5260,"Delta","No Delta"))</f>
        <v/>
      </c>
      <c r="AB5260">
        <f>IF(OR($B5260="",$Z5260=""),"",MAX(0,$Z5260-N($M5260)))</f>
        <v/>
      </c>
      <c r="AC5260" s="46">
        <f>IF($B5260="","",IFERROR(INDEX('CCA Util %'!$H:$H,MATCH($B5260,'CCA Util %'!$E:$E,0)),""))</f>
        <v/>
      </c>
      <c r="AD5260">
        <f>IF($B5260="","",IFERROR(INDEX('CCA Util %'!$G:$G,MATCH($B5260,'CCA Util %'!$E:$E,0)),""))</f>
        <v/>
      </c>
      <c r="AE5260">
        <f>IF(OR($B5260="",$U5260=""),"",$U5260&amp;" &amp; "&amp;IF(OR($AD5260="",$AD5260=0),"Util NA",$AD5260&amp;" Util"))</f>
        <v/>
      </c>
    </row>
    <row r="5261" ht="15.75" customHeight="1" s="42">
      <c r="A5261" s="41" t="n"/>
      <c r="G5261" s="38" t="n"/>
      <c r="H5261" s="38" t="n"/>
      <c r="I5261" s="38" t="n"/>
      <c r="J5261" s="38" t="n"/>
      <c r="K5261" s="38" t="n"/>
      <c r="L5261" s="38" t="n"/>
      <c r="N5261" s="36">
        <f>IF($B5261="","",IF($C5261="SUPERSTORE","Superstore","DH"))</f>
        <v/>
      </c>
      <c r="O5261" s="36">
        <f>IF($B5261="","",IFERROR(VLOOKUP($B5261,Mapping!$A:$C,2,0),"Not Mapped"))</f>
        <v/>
      </c>
      <c r="P5261" s="36">
        <f>IF($B5261="","",IFERROR(VLOOKUP($B5261,Mapping!$A:$C,3,0),"Not Mapped"))</f>
        <v/>
      </c>
      <c r="Q5261" s="36">
        <f>IF($B5261="","",IFERROR(VLOOKUP($O5261,Leaders!$A:$B,2,0),"Not Mapped"))</f>
        <v/>
      </c>
      <c r="R5261" s="36">
        <f>IF($B5261="","",IF(COUNTIF(Exclusions!$A:$A,$B5261)&gt;0,"Yes","No"))</f>
        <v/>
      </c>
      <c r="S5261" s="38">
        <f>IF($B5261="","",MIN(1,DAY($A5261)/IF($N5261="Superstore",Settings!$B$5,Settings!$B$4)))</f>
        <v/>
      </c>
      <c r="T5261" s="38">
        <f>IF(OR($B5261="",$G5261="",$S5261=0),"",$G5261/$S5261)</f>
        <v/>
      </c>
      <c r="U5261" s="36">
        <f>IF($T5261="","",IF($T5261&lt;Settings!$B$8,"Critical",IF($T5261&lt;Settings!$B$9,"Semi Critical","Non Critical")))</f>
        <v/>
      </c>
      <c r="V5261" s="28" t="n"/>
      <c r="Z5261">
        <f>IF($B5261="","",IFERROR(VLOOKUP($B5261,'Plan HC for CCA'!$A:$B,2,0),""))</f>
        <v/>
      </c>
      <c r="AA5261">
        <f>IF(OR($B5261="",$Z5261=""),"",IF(N($M5261)&lt;$Z5261,"Delta","No Delta"))</f>
        <v/>
      </c>
      <c r="AB5261">
        <f>IF(OR($B5261="",$Z5261=""),"",MAX(0,$Z5261-N($M5261)))</f>
        <v/>
      </c>
      <c r="AC5261" s="46">
        <f>IF($B5261="","",IFERROR(INDEX('CCA Util %'!$H:$H,MATCH($B5261,'CCA Util %'!$E:$E,0)),""))</f>
        <v/>
      </c>
      <c r="AD5261">
        <f>IF($B5261="","",IFERROR(INDEX('CCA Util %'!$G:$G,MATCH($B5261,'CCA Util %'!$E:$E,0)),""))</f>
        <v/>
      </c>
      <c r="AE5261">
        <f>IF(OR($B5261="",$U5261=""),"",$U5261&amp;" &amp; "&amp;IF(OR($AD5261="",$AD5261=0),"Util NA",$AD5261&amp;" Util"))</f>
        <v/>
      </c>
    </row>
    <row r="5262" ht="15.75" customHeight="1" s="42">
      <c r="A5262" s="41" t="n"/>
      <c r="G5262" s="38" t="n"/>
      <c r="H5262" s="38" t="n"/>
      <c r="I5262" s="38" t="n"/>
      <c r="J5262" s="38" t="n"/>
      <c r="K5262" s="38" t="n"/>
      <c r="L5262" s="38" t="n"/>
      <c r="N5262" s="36">
        <f>IF($B5262="","",IF($C5262="SUPERSTORE","Superstore","DH"))</f>
        <v/>
      </c>
      <c r="O5262" s="36">
        <f>IF($B5262="","",IFERROR(VLOOKUP($B5262,Mapping!$A:$C,2,0),"Not Mapped"))</f>
        <v/>
      </c>
      <c r="P5262" s="36">
        <f>IF($B5262="","",IFERROR(VLOOKUP($B5262,Mapping!$A:$C,3,0),"Not Mapped"))</f>
        <v/>
      </c>
      <c r="Q5262" s="36">
        <f>IF($B5262="","",IFERROR(VLOOKUP($O5262,Leaders!$A:$B,2,0),"Not Mapped"))</f>
        <v/>
      </c>
      <c r="R5262" s="36">
        <f>IF($B5262="","",IF(COUNTIF(Exclusions!$A:$A,$B5262)&gt;0,"Yes","No"))</f>
        <v/>
      </c>
      <c r="S5262" s="38">
        <f>IF($B5262="","",MIN(1,DAY($A5262)/IF($N5262="Superstore",Settings!$B$5,Settings!$B$4)))</f>
        <v/>
      </c>
      <c r="T5262" s="38">
        <f>IF(OR($B5262="",$G5262="",$S5262=0),"",$G5262/$S5262)</f>
        <v/>
      </c>
      <c r="U5262" s="36">
        <f>IF($T5262="","",IF($T5262&lt;Settings!$B$8,"Critical",IF($T5262&lt;Settings!$B$9,"Semi Critical","Non Critical")))</f>
        <v/>
      </c>
      <c r="V5262" s="28" t="n"/>
      <c r="Z5262">
        <f>IF($B5262="","",IFERROR(VLOOKUP($B5262,'Plan HC for CCA'!$A:$B,2,0),""))</f>
        <v/>
      </c>
      <c r="AA5262">
        <f>IF(OR($B5262="",$Z5262=""),"",IF(N($M5262)&lt;$Z5262,"Delta","No Delta"))</f>
        <v/>
      </c>
      <c r="AB5262">
        <f>IF(OR($B5262="",$Z5262=""),"",MAX(0,$Z5262-N($M5262)))</f>
        <v/>
      </c>
      <c r="AC5262" s="46">
        <f>IF($B5262="","",IFERROR(INDEX('CCA Util %'!$H:$H,MATCH($B5262,'CCA Util %'!$E:$E,0)),""))</f>
        <v/>
      </c>
      <c r="AD5262">
        <f>IF($B5262="","",IFERROR(INDEX('CCA Util %'!$G:$G,MATCH($B5262,'CCA Util %'!$E:$E,0)),""))</f>
        <v/>
      </c>
      <c r="AE5262">
        <f>IF(OR($B5262="",$U5262=""),"",$U5262&amp;" &amp; "&amp;IF(OR($AD5262="",$AD5262=0),"Util NA",$AD5262&amp;" Util"))</f>
        <v/>
      </c>
    </row>
    <row r="5263" ht="15.75" customHeight="1" s="42">
      <c r="A5263" s="41" t="n"/>
      <c r="G5263" s="38" t="n"/>
      <c r="H5263" s="38" t="n"/>
      <c r="I5263" s="38" t="n"/>
      <c r="J5263" s="38" t="n"/>
      <c r="K5263" s="38" t="n"/>
      <c r="L5263" s="38" t="n"/>
      <c r="N5263" s="36">
        <f>IF($B5263="","",IF($C5263="SUPERSTORE","Superstore","DH"))</f>
        <v/>
      </c>
      <c r="O5263" s="36">
        <f>IF($B5263="","",IFERROR(VLOOKUP($B5263,Mapping!$A:$C,2,0),"Not Mapped"))</f>
        <v/>
      </c>
      <c r="P5263" s="36">
        <f>IF($B5263="","",IFERROR(VLOOKUP($B5263,Mapping!$A:$C,3,0),"Not Mapped"))</f>
        <v/>
      </c>
      <c r="Q5263" s="36">
        <f>IF($B5263="","",IFERROR(VLOOKUP($O5263,Leaders!$A:$B,2,0),"Not Mapped"))</f>
        <v/>
      </c>
      <c r="R5263" s="36">
        <f>IF($B5263="","",IF(COUNTIF(Exclusions!$A:$A,$B5263)&gt;0,"Yes","No"))</f>
        <v/>
      </c>
      <c r="S5263" s="38">
        <f>IF($B5263="","",MIN(1,DAY($A5263)/IF($N5263="Superstore",Settings!$B$5,Settings!$B$4)))</f>
        <v/>
      </c>
      <c r="T5263" s="38">
        <f>IF(OR($B5263="",$G5263="",$S5263=0),"",$G5263/$S5263)</f>
        <v/>
      </c>
      <c r="U5263" s="36">
        <f>IF($T5263="","",IF($T5263&lt;Settings!$B$8,"Critical",IF($T5263&lt;Settings!$B$9,"Semi Critical","Non Critical")))</f>
        <v/>
      </c>
      <c r="V5263" s="28" t="n"/>
      <c r="Z5263">
        <f>IF($B5263="","",IFERROR(VLOOKUP($B5263,'Plan HC for CCA'!$A:$B,2,0),""))</f>
        <v/>
      </c>
      <c r="AA5263">
        <f>IF(OR($B5263="",$Z5263=""),"",IF(N($M5263)&lt;$Z5263,"Delta","No Delta"))</f>
        <v/>
      </c>
      <c r="AB5263">
        <f>IF(OR($B5263="",$Z5263=""),"",MAX(0,$Z5263-N($M5263)))</f>
        <v/>
      </c>
      <c r="AC5263" s="46">
        <f>IF($B5263="","",IFERROR(INDEX('CCA Util %'!$H:$H,MATCH($B5263,'CCA Util %'!$E:$E,0)),""))</f>
        <v/>
      </c>
      <c r="AD5263">
        <f>IF($B5263="","",IFERROR(INDEX('CCA Util %'!$G:$G,MATCH($B5263,'CCA Util %'!$E:$E,0)),""))</f>
        <v/>
      </c>
      <c r="AE5263">
        <f>IF(OR($B5263="",$U5263=""),"",$U5263&amp;" &amp; "&amp;IF(OR($AD5263="",$AD5263=0),"Util NA",$AD5263&amp;" Util"))</f>
        <v/>
      </c>
    </row>
    <row r="5264" ht="15.75" customHeight="1" s="42">
      <c r="A5264" s="41" t="n"/>
      <c r="G5264" s="38" t="n"/>
      <c r="H5264" s="38" t="n"/>
      <c r="I5264" s="38" t="n"/>
      <c r="J5264" s="38" t="n"/>
      <c r="K5264" s="38" t="n"/>
      <c r="L5264" s="38" t="n"/>
      <c r="N5264" s="36">
        <f>IF($B5264="","",IF($C5264="SUPERSTORE","Superstore","DH"))</f>
        <v/>
      </c>
      <c r="O5264" s="36">
        <f>IF($B5264="","",IFERROR(VLOOKUP($B5264,Mapping!$A:$C,2,0),"Not Mapped"))</f>
        <v/>
      </c>
      <c r="P5264" s="36">
        <f>IF($B5264="","",IFERROR(VLOOKUP($B5264,Mapping!$A:$C,3,0),"Not Mapped"))</f>
        <v/>
      </c>
      <c r="Q5264" s="36">
        <f>IF($B5264="","",IFERROR(VLOOKUP($O5264,Leaders!$A:$B,2,0),"Not Mapped"))</f>
        <v/>
      </c>
      <c r="R5264" s="36">
        <f>IF($B5264="","",IF(COUNTIF(Exclusions!$A:$A,$B5264)&gt;0,"Yes","No"))</f>
        <v/>
      </c>
      <c r="S5264" s="38">
        <f>IF($B5264="","",MIN(1,DAY($A5264)/IF($N5264="Superstore",Settings!$B$5,Settings!$B$4)))</f>
        <v/>
      </c>
      <c r="T5264" s="38">
        <f>IF(OR($B5264="",$G5264="",$S5264=0),"",$G5264/$S5264)</f>
        <v/>
      </c>
      <c r="U5264" s="36">
        <f>IF($T5264="","",IF($T5264&lt;Settings!$B$8,"Critical",IF($T5264&lt;Settings!$B$9,"Semi Critical","Non Critical")))</f>
        <v/>
      </c>
      <c r="V5264" s="28" t="n"/>
      <c r="Z5264">
        <f>IF($B5264="","",IFERROR(VLOOKUP($B5264,'Plan HC for CCA'!$A:$B,2,0),""))</f>
        <v/>
      </c>
      <c r="AA5264">
        <f>IF(OR($B5264="",$Z5264=""),"",IF(N($M5264)&lt;$Z5264,"Delta","No Delta"))</f>
        <v/>
      </c>
      <c r="AB5264">
        <f>IF(OR($B5264="",$Z5264=""),"",MAX(0,$Z5264-N($M5264)))</f>
        <v/>
      </c>
      <c r="AC5264" s="46">
        <f>IF($B5264="","",IFERROR(INDEX('CCA Util %'!$H:$H,MATCH($B5264,'CCA Util %'!$E:$E,0)),""))</f>
        <v/>
      </c>
      <c r="AD5264">
        <f>IF($B5264="","",IFERROR(INDEX('CCA Util %'!$G:$G,MATCH($B5264,'CCA Util %'!$E:$E,0)),""))</f>
        <v/>
      </c>
      <c r="AE5264">
        <f>IF(OR($B5264="",$U5264=""),"",$U5264&amp;" &amp; "&amp;IF(OR($AD5264="",$AD5264=0),"Util NA",$AD5264&amp;" Util"))</f>
        <v/>
      </c>
    </row>
    <row r="5265" ht="15.75" customHeight="1" s="42">
      <c r="A5265" s="41" t="n"/>
      <c r="G5265" s="38" t="n"/>
      <c r="H5265" s="38" t="n"/>
      <c r="I5265" s="38" t="n"/>
      <c r="J5265" s="38" t="n"/>
      <c r="K5265" s="38" t="n"/>
      <c r="L5265" s="38" t="n"/>
      <c r="N5265" s="36">
        <f>IF($B5265="","",IF($C5265="SUPERSTORE","Superstore","DH"))</f>
        <v/>
      </c>
      <c r="O5265" s="36">
        <f>IF($B5265="","",IFERROR(VLOOKUP($B5265,Mapping!$A:$C,2,0),"Not Mapped"))</f>
        <v/>
      </c>
      <c r="P5265" s="36">
        <f>IF($B5265="","",IFERROR(VLOOKUP($B5265,Mapping!$A:$C,3,0),"Not Mapped"))</f>
        <v/>
      </c>
      <c r="Q5265" s="36">
        <f>IF($B5265="","",IFERROR(VLOOKUP($O5265,Leaders!$A:$B,2,0),"Not Mapped"))</f>
        <v/>
      </c>
      <c r="R5265" s="36">
        <f>IF($B5265="","",IF(COUNTIF(Exclusions!$A:$A,$B5265)&gt;0,"Yes","No"))</f>
        <v/>
      </c>
      <c r="S5265" s="38">
        <f>IF($B5265="","",MIN(1,DAY($A5265)/IF($N5265="Superstore",Settings!$B$5,Settings!$B$4)))</f>
        <v/>
      </c>
      <c r="T5265" s="38">
        <f>IF(OR($B5265="",$G5265="",$S5265=0),"",$G5265/$S5265)</f>
        <v/>
      </c>
      <c r="U5265" s="36">
        <f>IF($T5265="","",IF($T5265&lt;Settings!$B$8,"Critical",IF($T5265&lt;Settings!$B$9,"Semi Critical","Non Critical")))</f>
        <v/>
      </c>
      <c r="V5265" s="28" t="n"/>
      <c r="Z5265">
        <f>IF($B5265="","",IFERROR(VLOOKUP($B5265,'Plan HC for CCA'!$A:$B,2,0),""))</f>
        <v/>
      </c>
      <c r="AA5265">
        <f>IF(OR($B5265="",$Z5265=""),"",IF(N($M5265)&lt;$Z5265,"Delta","No Delta"))</f>
        <v/>
      </c>
      <c r="AB5265">
        <f>IF(OR($B5265="",$Z5265=""),"",MAX(0,$Z5265-N($M5265)))</f>
        <v/>
      </c>
      <c r="AC5265" s="46">
        <f>IF($B5265="","",IFERROR(INDEX('CCA Util %'!$H:$H,MATCH($B5265,'CCA Util %'!$E:$E,0)),""))</f>
        <v/>
      </c>
      <c r="AD5265">
        <f>IF($B5265="","",IFERROR(INDEX('CCA Util %'!$G:$G,MATCH($B5265,'CCA Util %'!$E:$E,0)),""))</f>
        <v/>
      </c>
      <c r="AE5265">
        <f>IF(OR($B5265="",$U5265=""),"",$U5265&amp;" &amp; "&amp;IF(OR($AD5265="",$AD5265=0),"Util NA",$AD5265&amp;" Util"))</f>
        <v/>
      </c>
    </row>
    <row r="5266" ht="15.75" customHeight="1" s="42">
      <c r="A5266" s="41" t="n"/>
      <c r="G5266" s="38" t="n"/>
      <c r="H5266" s="38" t="n"/>
      <c r="I5266" s="38" t="n"/>
      <c r="J5266" s="38" t="n"/>
      <c r="K5266" s="38" t="n"/>
      <c r="L5266" s="38" t="n"/>
      <c r="N5266" s="36">
        <f>IF($B5266="","",IF($C5266="SUPERSTORE","Superstore","DH"))</f>
        <v/>
      </c>
      <c r="O5266" s="36">
        <f>IF($B5266="","",IFERROR(VLOOKUP($B5266,Mapping!$A:$C,2,0),"Not Mapped"))</f>
        <v/>
      </c>
      <c r="P5266" s="36">
        <f>IF($B5266="","",IFERROR(VLOOKUP($B5266,Mapping!$A:$C,3,0),"Not Mapped"))</f>
        <v/>
      </c>
      <c r="Q5266" s="36">
        <f>IF($B5266="","",IFERROR(VLOOKUP($O5266,Leaders!$A:$B,2,0),"Not Mapped"))</f>
        <v/>
      </c>
      <c r="R5266" s="36">
        <f>IF($B5266="","",IF(COUNTIF(Exclusions!$A:$A,$B5266)&gt;0,"Yes","No"))</f>
        <v/>
      </c>
      <c r="S5266" s="38">
        <f>IF($B5266="","",MIN(1,DAY($A5266)/IF($N5266="Superstore",Settings!$B$5,Settings!$B$4)))</f>
        <v/>
      </c>
      <c r="T5266" s="38">
        <f>IF(OR($B5266="",$G5266="",$S5266=0),"",$G5266/$S5266)</f>
        <v/>
      </c>
      <c r="U5266" s="36">
        <f>IF($T5266="","",IF($T5266&lt;Settings!$B$8,"Critical",IF($T5266&lt;Settings!$B$9,"Semi Critical","Non Critical")))</f>
        <v/>
      </c>
      <c r="V5266" s="28" t="n"/>
      <c r="Z5266">
        <f>IF($B5266="","",IFERROR(VLOOKUP($B5266,'Plan HC for CCA'!$A:$B,2,0),""))</f>
        <v/>
      </c>
      <c r="AA5266">
        <f>IF(OR($B5266="",$Z5266=""),"",IF(N($M5266)&lt;$Z5266,"Delta","No Delta"))</f>
        <v/>
      </c>
      <c r="AB5266">
        <f>IF(OR($B5266="",$Z5266=""),"",MAX(0,$Z5266-N($M5266)))</f>
        <v/>
      </c>
      <c r="AC5266" s="46">
        <f>IF($B5266="","",IFERROR(INDEX('CCA Util %'!$H:$H,MATCH($B5266,'CCA Util %'!$E:$E,0)),""))</f>
        <v/>
      </c>
      <c r="AD5266">
        <f>IF($B5266="","",IFERROR(INDEX('CCA Util %'!$G:$G,MATCH($B5266,'CCA Util %'!$E:$E,0)),""))</f>
        <v/>
      </c>
      <c r="AE5266">
        <f>IF(OR($B5266="",$U5266=""),"",$U5266&amp;" &amp; "&amp;IF(OR($AD5266="",$AD5266=0),"Util NA",$AD5266&amp;" Util"))</f>
        <v/>
      </c>
    </row>
    <row r="5267" ht="15.75" customHeight="1" s="42">
      <c r="A5267" s="41" t="n"/>
      <c r="G5267" s="38" t="n"/>
      <c r="H5267" s="38" t="n"/>
      <c r="I5267" s="38" t="n"/>
      <c r="J5267" s="38" t="n"/>
      <c r="K5267" s="38" t="n"/>
      <c r="L5267" s="38" t="n"/>
      <c r="N5267" s="36">
        <f>IF($B5267="","",IF($C5267="SUPERSTORE","Superstore","DH"))</f>
        <v/>
      </c>
      <c r="O5267" s="36">
        <f>IF($B5267="","",IFERROR(VLOOKUP($B5267,Mapping!$A:$C,2,0),"Not Mapped"))</f>
        <v/>
      </c>
      <c r="P5267" s="36">
        <f>IF($B5267="","",IFERROR(VLOOKUP($B5267,Mapping!$A:$C,3,0),"Not Mapped"))</f>
        <v/>
      </c>
      <c r="Q5267" s="36">
        <f>IF($B5267="","",IFERROR(VLOOKUP($O5267,Leaders!$A:$B,2,0),"Not Mapped"))</f>
        <v/>
      </c>
      <c r="R5267" s="36">
        <f>IF($B5267="","",IF(COUNTIF(Exclusions!$A:$A,$B5267)&gt;0,"Yes","No"))</f>
        <v/>
      </c>
      <c r="S5267" s="38">
        <f>IF($B5267="","",MIN(1,DAY($A5267)/IF($N5267="Superstore",Settings!$B$5,Settings!$B$4)))</f>
        <v/>
      </c>
      <c r="T5267" s="38">
        <f>IF(OR($B5267="",$G5267="",$S5267=0),"",$G5267/$S5267)</f>
        <v/>
      </c>
      <c r="U5267" s="36">
        <f>IF($T5267="","",IF($T5267&lt;Settings!$B$8,"Critical",IF($T5267&lt;Settings!$B$9,"Semi Critical","Non Critical")))</f>
        <v/>
      </c>
      <c r="V5267" s="28" t="n"/>
      <c r="Z5267">
        <f>IF($B5267="","",IFERROR(VLOOKUP($B5267,'Plan HC for CCA'!$A:$B,2,0),""))</f>
        <v/>
      </c>
      <c r="AA5267">
        <f>IF(OR($B5267="",$Z5267=""),"",IF(N($M5267)&lt;$Z5267,"Delta","No Delta"))</f>
        <v/>
      </c>
      <c r="AB5267">
        <f>IF(OR($B5267="",$Z5267=""),"",MAX(0,$Z5267-N($M5267)))</f>
        <v/>
      </c>
      <c r="AC5267" s="46">
        <f>IF($B5267="","",IFERROR(INDEX('CCA Util %'!$H:$H,MATCH($B5267,'CCA Util %'!$E:$E,0)),""))</f>
        <v/>
      </c>
      <c r="AD5267">
        <f>IF($B5267="","",IFERROR(INDEX('CCA Util %'!$G:$G,MATCH($B5267,'CCA Util %'!$E:$E,0)),""))</f>
        <v/>
      </c>
      <c r="AE5267">
        <f>IF(OR($B5267="",$U5267=""),"",$U5267&amp;" &amp; "&amp;IF(OR($AD5267="",$AD5267=0),"Util NA",$AD5267&amp;" Util"))</f>
        <v/>
      </c>
    </row>
    <row r="5268" ht="15.75" customHeight="1" s="42">
      <c r="A5268" s="41" t="n"/>
      <c r="G5268" s="38" t="n"/>
      <c r="H5268" s="38" t="n"/>
      <c r="I5268" s="38" t="n"/>
      <c r="J5268" s="38" t="n"/>
      <c r="K5268" s="38" t="n"/>
      <c r="L5268" s="38" t="n"/>
      <c r="N5268" s="36">
        <f>IF($B5268="","",IF($C5268="SUPERSTORE","Superstore","DH"))</f>
        <v/>
      </c>
      <c r="O5268" s="36">
        <f>IF($B5268="","",IFERROR(VLOOKUP($B5268,Mapping!$A:$C,2,0),"Not Mapped"))</f>
        <v/>
      </c>
      <c r="P5268" s="36">
        <f>IF($B5268="","",IFERROR(VLOOKUP($B5268,Mapping!$A:$C,3,0),"Not Mapped"))</f>
        <v/>
      </c>
      <c r="Q5268" s="36">
        <f>IF($B5268="","",IFERROR(VLOOKUP($O5268,Leaders!$A:$B,2,0),"Not Mapped"))</f>
        <v/>
      </c>
      <c r="R5268" s="36">
        <f>IF($B5268="","",IF(COUNTIF(Exclusions!$A:$A,$B5268)&gt;0,"Yes","No"))</f>
        <v/>
      </c>
      <c r="S5268" s="38">
        <f>IF($B5268="","",MIN(1,DAY($A5268)/IF($N5268="Superstore",Settings!$B$5,Settings!$B$4)))</f>
        <v/>
      </c>
      <c r="T5268" s="38">
        <f>IF(OR($B5268="",$G5268="",$S5268=0),"",$G5268/$S5268)</f>
        <v/>
      </c>
      <c r="U5268" s="36">
        <f>IF($T5268="","",IF($T5268&lt;Settings!$B$8,"Critical",IF($T5268&lt;Settings!$B$9,"Semi Critical","Non Critical")))</f>
        <v/>
      </c>
      <c r="V5268" s="28" t="n"/>
      <c r="Z5268">
        <f>IF($B5268="","",IFERROR(VLOOKUP($B5268,'Plan HC for CCA'!$A:$B,2,0),""))</f>
        <v/>
      </c>
      <c r="AA5268">
        <f>IF(OR($B5268="",$Z5268=""),"",IF(N($M5268)&lt;$Z5268,"Delta","No Delta"))</f>
        <v/>
      </c>
      <c r="AB5268">
        <f>IF(OR($B5268="",$Z5268=""),"",MAX(0,$Z5268-N($M5268)))</f>
        <v/>
      </c>
      <c r="AC5268" s="46">
        <f>IF($B5268="","",IFERROR(INDEX('CCA Util %'!$H:$H,MATCH($B5268,'CCA Util %'!$E:$E,0)),""))</f>
        <v/>
      </c>
      <c r="AD5268">
        <f>IF($B5268="","",IFERROR(INDEX('CCA Util %'!$G:$G,MATCH($B5268,'CCA Util %'!$E:$E,0)),""))</f>
        <v/>
      </c>
      <c r="AE5268">
        <f>IF(OR($B5268="",$U5268=""),"",$U5268&amp;" &amp; "&amp;IF(OR($AD5268="",$AD5268=0),"Util NA",$AD5268&amp;" Util"))</f>
        <v/>
      </c>
    </row>
    <row r="5269" ht="15.75" customHeight="1" s="42">
      <c r="A5269" s="41" t="n"/>
      <c r="G5269" s="38" t="n"/>
      <c r="H5269" s="38" t="n"/>
      <c r="I5269" s="38" t="n"/>
      <c r="J5269" s="38" t="n"/>
      <c r="K5269" s="38" t="n"/>
      <c r="L5269" s="38" t="n"/>
      <c r="N5269" s="36">
        <f>IF($B5269="","",IF($C5269="SUPERSTORE","Superstore","DH"))</f>
        <v/>
      </c>
      <c r="O5269" s="36">
        <f>IF($B5269="","",IFERROR(VLOOKUP($B5269,Mapping!$A:$C,2,0),"Not Mapped"))</f>
        <v/>
      </c>
      <c r="P5269" s="36">
        <f>IF($B5269="","",IFERROR(VLOOKUP($B5269,Mapping!$A:$C,3,0),"Not Mapped"))</f>
        <v/>
      </c>
      <c r="Q5269" s="36">
        <f>IF($B5269="","",IFERROR(VLOOKUP($O5269,Leaders!$A:$B,2,0),"Not Mapped"))</f>
        <v/>
      </c>
      <c r="R5269" s="36">
        <f>IF($B5269="","",IF(COUNTIF(Exclusions!$A:$A,$B5269)&gt;0,"Yes","No"))</f>
        <v/>
      </c>
      <c r="S5269" s="38">
        <f>IF($B5269="","",MIN(1,DAY($A5269)/IF($N5269="Superstore",Settings!$B$5,Settings!$B$4)))</f>
        <v/>
      </c>
      <c r="T5269" s="38">
        <f>IF(OR($B5269="",$G5269="",$S5269=0),"",$G5269/$S5269)</f>
        <v/>
      </c>
      <c r="U5269" s="36">
        <f>IF($T5269="","",IF($T5269&lt;Settings!$B$8,"Critical",IF($T5269&lt;Settings!$B$9,"Semi Critical","Non Critical")))</f>
        <v/>
      </c>
      <c r="V5269" s="28" t="n"/>
      <c r="Z5269">
        <f>IF($B5269="","",IFERROR(VLOOKUP($B5269,'Plan HC for CCA'!$A:$B,2,0),""))</f>
        <v/>
      </c>
      <c r="AA5269">
        <f>IF(OR($B5269="",$Z5269=""),"",IF(N($M5269)&lt;$Z5269,"Delta","No Delta"))</f>
        <v/>
      </c>
      <c r="AB5269">
        <f>IF(OR($B5269="",$Z5269=""),"",MAX(0,$Z5269-N($M5269)))</f>
        <v/>
      </c>
      <c r="AC5269" s="46">
        <f>IF($B5269="","",IFERROR(INDEX('CCA Util %'!$H:$H,MATCH($B5269,'CCA Util %'!$E:$E,0)),""))</f>
        <v/>
      </c>
      <c r="AD5269">
        <f>IF($B5269="","",IFERROR(INDEX('CCA Util %'!$G:$G,MATCH($B5269,'CCA Util %'!$E:$E,0)),""))</f>
        <v/>
      </c>
      <c r="AE5269">
        <f>IF(OR($B5269="",$U5269=""),"",$U5269&amp;" &amp; "&amp;IF(OR($AD5269="",$AD5269=0),"Util NA",$AD5269&amp;" Util"))</f>
        <v/>
      </c>
    </row>
    <row r="5270" ht="15.75" customHeight="1" s="42">
      <c r="A5270" s="41" t="n"/>
      <c r="G5270" s="38" t="n"/>
      <c r="H5270" s="38" t="n"/>
      <c r="I5270" s="38" t="n"/>
      <c r="J5270" s="38" t="n"/>
      <c r="K5270" s="38" t="n"/>
      <c r="L5270" s="38" t="n"/>
      <c r="N5270" s="36">
        <f>IF($B5270="","",IF($C5270="SUPERSTORE","Superstore","DH"))</f>
        <v/>
      </c>
      <c r="O5270" s="36">
        <f>IF($B5270="","",IFERROR(VLOOKUP($B5270,Mapping!$A:$C,2,0),"Not Mapped"))</f>
        <v/>
      </c>
      <c r="P5270" s="36">
        <f>IF($B5270="","",IFERROR(VLOOKUP($B5270,Mapping!$A:$C,3,0),"Not Mapped"))</f>
        <v/>
      </c>
      <c r="Q5270" s="36">
        <f>IF($B5270="","",IFERROR(VLOOKUP($O5270,Leaders!$A:$B,2,0),"Not Mapped"))</f>
        <v/>
      </c>
      <c r="R5270" s="36">
        <f>IF($B5270="","",IF(COUNTIF(Exclusions!$A:$A,$B5270)&gt;0,"Yes","No"))</f>
        <v/>
      </c>
      <c r="S5270" s="38">
        <f>IF($B5270="","",MIN(1,DAY($A5270)/IF($N5270="Superstore",Settings!$B$5,Settings!$B$4)))</f>
        <v/>
      </c>
      <c r="T5270" s="38">
        <f>IF(OR($B5270="",$G5270="",$S5270=0),"",$G5270/$S5270)</f>
        <v/>
      </c>
      <c r="U5270" s="36">
        <f>IF($T5270="","",IF($T5270&lt;Settings!$B$8,"Critical",IF($T5270&lt;Settings!$B$9,"Semi Critical","Non Critical")))</f>
        <v/>
      </c>
      <c r="V5270" s="28" t="n"/>
      <c r="Z5270">
        <f>IF($B5270="","",IFERROR(VLOOKUP($B5270,'Plan HC for CCA'!$A:$B,2,0),""))</f>
        <v/>
      </c>
      <c r="AA5270">
        <f>IF(OR($B5270="",$Z5270=""),"",IF(N($M5270)&lt;$Z5270,"Delta","No Delta"))</f>
        <v/>
      </c>
      <c r="AB5270">
        <f>IF(OR($B5270="",$Z5270=""),"",MAX(0,$Z5270-N($M5270)))</f>
        <v/>
      </c>
      <c r="AC5270" s="46">
        <f>IF($B5270="","",IFERROR(INDEX('CCA Util %'!$H:$H,MATCH($B5270,'CCA Util %'!$E:$E,0)),""))</f>
        <v/>
      </c>
      <c r="AD5270">
        <f>IF($B5270="","",IFERROR(INDEX('CCA Util %'!$G:$G,MATCH($B5270,'CCA Util %'!$E:$E,0)),""))</f>
        <v/>
      </c>
      <c r="AE5270">
        <f>IF(OR($B5270="",$U5270=""),"",$U5270&amp;" &amp; "&amp;IF(OR($AD5270="",$AD5270=0),"Util NA",$AD5270&amp;" Util"))</f>
        <v/>
      </c>
    </row>
    <row r="5271" ht="15.75" customHeight="1" s="42">
      <c r="A5271" s="41" t="n"/>
      <c r="G5271" s="38" t="n"/>
      <c r="H5271" s="38" t="n"/>
      <c r="I5271" s="38" t="n"/>
      <c r="J5271" s="38" t="n"/>
      <c r="K5271" s="38" t="n"/>
      <c r="L5271" s="38" t="n"/>
      <c r="N5271" s="36">
        <f>IF($B5271="","",IF($C5271="SUPERSTORE","Superstore","DH"))</f>
        <v/>
      </c>
      <c r="O5271" s="36">
        <f>IF($B5271="","",IFERROR(VLOOKUP($B5271,Mapping!$A:$C,2,0),"Not Mapped"))</f>
        <v/>
      </c>
      <c r="P5271" s="36">
        <f>IF($B5271="","",IFERROR(VLOOKUP($B5271,Mapping!$A:$C,3,0),"Not Mapped"))</f>
        <v/>
      </c>
      <c r="Q5271" s="36">
        <f>IF($B5271="","",IFERROR(VLOOKUP($O5271,Leaders!$A:$B,2,0),"Not Mapped"))</f>
        <v/>
      </c>
      <c r="R5271" s="36">
        <f>IF($B5271="","",IF(COUNTIF(Exclusions!$A:$A,$B5271)&gt;0,"Yes","No"))</f>
        <v/>
      </c>
      <c r="S5271" s="38">
        <f>IF($B5271="","",MIN(1,DAY($A5271)/IF($N5271="Superstore",Settings!$B$5,Settings!$B$4)))</f>
        <v/>
      </c>
      <c r="T5271" s="38">
        <f>IF(OR($B5271="",$G5271="",$S5271=0),"",$G5271/$S5271)</f>
        <v/>
      </c>
      <c r="U5271" s="36">
        <f>IF($T5271="","",IF($T5271&lt;Settings!$B$8,"Critical",IF($T5271&lt;Settings!$B$9,"Semi Critical","Non Critical")))</f>
        <v/>
      </c>
      <c r="V5271" s="28" t="n"/>
      <c r="Z5271">
        <f>IF($B5271="","",IFERROR(VLOOKUP($B5271,'Plan HC for CCA'!$A:$B,2,0),""))</f>
        <v/>
      </c>
      <c r="AA5271">
        <f>IF(OR($B5271="",$Z5271=""),"",IF(N($M5271)&lt;$Z5271,"Delta","No Delta"))</f>
        <v/>
      </c>
      <c r="AB5271">
        <f>IF(OR($B5271="",$Z5271=""),"",MAX(0,$Z5271-N($M5271)))</f>
        <v/>
      </c>
      <c r="AC5271" s="46">
        <f>IF($B5271="","",IFERROR(INDEX('CCA Util %'!$H:$H,MATCH($B5271,'CCA Util %'!$E:$E,0)),""))</f>
        <v/>
      </c>
      <c r="AD5271">
        <f>IF($B5271="","",IFERROR(INDEX('CCA Util %'!$G:$G,MATCH($B5271,'CCA Util %'!$E:$E,0)),""))</f>
        <v/>
      </c>
      <c r="AE5271">
        <f>IF(OR($B5271="",$U5271=""),"",$U5271&amp;" &amp; "&amp;IF(OR($AD5271="",$AD5271=0),"Util NA",$AD5271&amp;" Util"))</f>
        <v/>
      </c>
    </row>
    <row r="5272" ht="15.75" customHeight="1" s="42">
      <c r="A5272" s="41" t="n"/>
      <c r="G5272" s="38" t="n"/>
      <c r="H5272" s="38" t="n"/>
      <c r="I5272" s="38" t="n"/>
      <c r="J5272" s="38" t="n"/>
      <c r="K5272" s="38" t="n"/>
      <c r="L5272" s="38" t="n"/>
      <c r="N5272" s="36">
        <f>IF($B5272="","",IF($C5272="SUPERSTORE","Superstore","DH"))</f>
        <v/>
      </c>
      <c r="O5272" s="36">
        <f>IF($B5272="","",IFERROR(VLOOKUP($B5272,Mapping!$A:$C,2,0),"Not Mapped"))</f>
        <v/>
      </c>
      <c r="P5272" s="36">
        <f>IF($B5272="","",IFERROR(VLOOKUP($B5272,Mapping!$A:$C,3,0),"Not Mapped"))</f>
        <v/>
      </c>
      <c r="Q5272" s="36">
        <f>IF($B5272="","",IFERROR(VLOOKUP($O5272,Leaders!$A:$B,2,0),"Not Mapped"))</f>
        <v/>
      </c>
      <c r="R5272" s="36">
        <f>IF($B5272="","",IF(COUNTIF(Exclusions!$A:$A,$B5272)&gt;0,"Yes","No"))</f>
        <v/>
      </c>
      <c r="S5272" s="38">
        <f>IF($B5272="","",MIN(1,DAY($A5272)/IF($N5272="Superstore",Settings!$B$5,Settings!$B$4)))</f>
        <v/>
      </c>
      <c r="T5272" s="38">
        <f>IF(OR($B5272="",$G5272="",$S5272=0),"",$G5272/$S5272)</f>
        <v/>
      </c>
      <c r="U5272" s="36">
        <f>IF($T5272="","",IF($T5272&lt;Settings!$B$8,"Critical",IF($T5272&lt;Settings!$B$9,"Semi Critical","Non Critical")))</f>
        <v/>
      </c>
      <c r="V5272" s="28" t="n"/>
      <c r="Z5272">
        <f>IF($B5272="","",IFERROR(VLOOKUP($B5272,'Plan HC for CCA'!$A:$B,2,0),""))</f>
        <v/>
      </c>
      <c r="AA5272">
        <f>IF(OR($B5272="",$Z5272=""),"",IF(N($M5272)&lt;$Z5272,"Delta","No Delta"))</f>
        <v/>
      </c>
      <c r="AB5272">
        <f>IF(OR($B5272="",$Z5272=""),"",MAX(0,$Z5272-N($M5272)))</f>
        <v/>
      </c>
      <c r="AC5272" s="46">
        <f>IF($B5272="","",IFERROR(INDEX('CCA Util %'!$H:$H,MATCH($B5272,'CCA Util %'!$E:$E,0)),""))</f>
        <v/>
      </c>
      <c r="AD5272">
        <f>IF($B5272="","",IFERROR(INDEX('CCA Util %'!$G:$G,MATCH($B5272,'CCA Util %'!$E:$E,0)),""))</f>
        <v/>
      </c>
      <c r="AE5272">
        <f>IF(OR($B5272="",$U5272=""),"",$U5272&amp;" &amp; "&amp;IF(OR($AD5272="",$AD5272=0),"Util NA",$AD5272&amp;" Util"))</f>
        <v/>
      </c>
    </row>
    <row r="5273" ht="15.75" customHeight="1" s="42">
      <c r="A5273" s="41" t="n"/>
      <c r="G5273" s="38" t="n"/>
      <c r="H5273" s="38" t="n"/>
      <c r="I5273" s="38" t="n"/>
      <c r="J5273" s="38" t="n"/>
      <c r="K5273" s="38" t="n"/>
      <c r="L5273" s="38" t="n"/>
      <c r="N5273" s="36">
        <f>IF($B5273="","",IF($C5273="SUPERSTORE","Superstore","DH"))</f>
        <v/>
      </c>
      <c r="O5273" s="36">
        <f>IF($B5273="","",IFERROR(VLOOKUP($B5273,Mapping!$A:$C,2,0),"Not Mapped"))</f>
        <v/>
      </c>
      <c r="P5273" s="36">
        <f>IF($B5273="","",IFERROR(VLOOKUP($B5273,Mapping!$A:$C,3,0),"Not Mapped"))</f>
        <v/>
      </c>
      <c r="Q5273" s="36">
        <f>IF($B5273="","",IFERROR(VLOOKUP($O5273,Leaders!$A:$B,2,0),"Not Mapped"))</f>
        <v/>
      </c>
      <c r="R5273" s="36">
        <f>IF($B5273="","",IF(COUNTIF(Exclusions!$A:$A,$B5273)&gt;0,"Yes","No"))</f>
        <v/>
      </c>
      <c r="S5273" s="38">
        <f>IF($B5273="","",MIN(1,DAY($A5273)/IF($N5273="Superstore",Settings!$B$5,Settings!$B$4)))</f>
        <v/>
      </c>
      <c r="T5273" s="38">
        <f>IF(OR($B5273="",$G5273="",$S5273=0),"",$G5273/$S5273)</f>
        <v/>
      </c>
      <c r="U5273" s="36">
        <f>IF($T5273="","",IF($T5273&lt;Settings!$B$8,"Critical",IF($T5273&lt;Settings!$B$9,"Semi Critical","Non Critical")))</f>
        <v/>
      </c>
      <c r="V5273" s="28" t="n"/>
      <c r="Z5273">
        <f>IF($B5273="","",IFERROR(VLOOKUP($B5273,'Plan HC for CCA'!$A:$B,2,0),""))</f>
        <v/>
      </c>
      <c r="AA5273">
        <f>IF(OR($B5273="",$Z5273=""),"",IF(N($M5273)&lt;$Z5273,"Delta","No Delta"))</f>
        <v/>
      </c>
      <c r="AB5273">
        <f>IF(OR($B5273="",$Z5273=""),"",MAX(0,$Z5273-N($M5273)))</f>
        <v/>
      </c>
      <c r="AC5273" s="46">
        <f>IF($B5273="","",IFERROR(INDEX('CCA Util %'!$H:$H,MATCH($B5273,'CCA Util %'!$E:$E,0)),""))</f>
        <v/>
      </c>
      <c r="AD5273">
        <f>IF($B5273="","",IFERROR(INDEX('CCA Util %'!$G:$G,MATCH($B5273,'CCA Util %'!$E:$E,0)),""))</f>
        <v/>
      </c>
      <c r="AE5273">
        <f>IF(OR($B5273="",$U5273=""),"",$U5273&amp;" &amp; "&amp;IF(OR($AD5273="",$AD5273=0),"Util NA",$AD5273&amp;" Util"))</f>
        <v/>
      </c>
    </row>
    <row r="5274" ht="15.75" customHeight="1" s="42">
      <c r="A5274" s="41" t="n"/>
      <c r="G5274" s="38" t="n"/>
      <c r="H5274" s="38" t="n"/>
      <c r="I5274" s="38" t="n"/>
      <c r="J5274" s="38" t="n"/>
      <c r="K5274" s="38" t="n"/>
      <c r="L5274" s="38" t="n"/>
      <c r="N5274" s="36">
        <f>IF($B5274="","",IF($C5274="SUPERSTORE","Superstore","DH"))</f>
        <v/>
      </c>
      <c r="O5274" s="36">
        <f>IF($B5274="","",IFERROR(VLOOKUP($B5274,Mapping!$A:$C,2,0),"Not Mapped"))</f>
        <v/>
      </c>
      <c r="P5274" s="36">
        <f>IF($B5274="","",IFERROR(VLOOKUP($B5274,Mapping!$A:$C,3,0),"Not Mapped"))</f>
        <v/>
      </c>
      <c r="Q5274" s="36">
        <f>IF($B5274="","",IFERROR(VLOOKUP($O5274,Leaders!$A:$B,2,0),"Not Mapped"))</f>
        <v/>
      </c>
      <c r="R5274" s="36">
        <f>IF($B5274="","",IF(COUNTIF(Exclusions!$A:$A,$B5274)&gt;0,"Yes","No"))</f>
        <v/>
      </c>
      <c r="S5274" s="38">
        <f>IF($B5274="","",MIN(1,DAY($A5274)/IF($N5274="Superstore",Settings!$B$5,Settings!$B$4)))</f>
        <v/>
      </c>
      <c r="T5274" s="38">
        <f>IF(OR($B5274="",$G5274="",$S5274=0),"",$G5274/$S5274)</f>
        <v/>
      </c>
      <c r="U5274" s="36">
        <f>IF($T5274="","",IF($T5274&lt;Settings!$B$8,"Critical",IF($T5274&lt;Settings!$B$9,"Semi Critical","Non Critical")))</f>
        <v/>
      </c>
      <c r="V5274" s="28" t="n"/>
      <c r="Z5274">
        <f>IF($B5274="","",IFERROR(VLOOKUP($B5274,'Plan HC for CCA'!$A:$B,2,0),""))</f>
        <v/>
      </c>
      <c r="AA5274">
        <f>IF(OR($B5274="",$Z5274=""),"",IF(N($M5274)&lt;$Z5274,"Delta","No Delta"))</f>
        <v/>
      </c>
      <c r="AB5274">
        <f>IF(OR($B5274="",$Z5274=""),"",MAX(0,$Z5274-N($M5274)))</f>
        <v/>
      </c>
      <c r="AC5274" s="46">
        <f>IF($B5274="","",IFERROR(INDEX('CCA Util %'!$H:$H,MATCH($B5274,'CCA Util %'!$E:$E,0)),""))</f>
        <v/>
      </c>
      <c r="AD5274">
        <f>IF($B5274="","",IFERROR(INDEX('CCA Util %'!$G:$G,MATCH($B5274,'CCA Util %'!$E:$E,0)),""))</f>
        <v/>
      </c>
      <c r="AE5274">
        <f>IF(OR($B5274="",$U5274=""),"",$U5274&amp;" &amp; "&amp;IF(OR($AD5274="",$AD5274=0),"Util NA",$AD5274&amp;" Util"))</f>
        <v/>
      </c>
    </row>
    <row r="5275" ht="15.75" customHeight="1" s="42">
      <c r="A5275" s="41" t="n"/>
      <c r="G5275" s="38" t="n"/>
      <c r="H5275" s="38" t="n"/>
      <c r="I5275" s="38" t="n"/>
      <c r="J5275" s="38" t="n"/>
      <c r="K5275" s="38" t="n"/>
      <c r="L5275" s="38" t="n"/>
      <c r="N5275" s="36">
        <f>IF($B5275="","",IF($C5275="SUPERSTORE","Superstore","DH"))</f>
        <v/>
      </c>
      <c r="O5275" s="36">
        <f>IF($B5275="","",IFERROR(VLOOKUP($B5275,Mapping!$A:$C,2,0),"Not Mapped"))</f>
        <v/>
      </c>
      <c r="P5275" s="36">
        <f>IF($B5275="","",IFERROR(VLOOKUP($B5275,Mapping!$A:$C,3,0),"Not Mapped"))</f>
        <v/>
      </c>
      <c r="Q5275" s="36">
        <f>IF($B5275="","",IFERROR(VLOOKUP($O5275,Leaders!$A:$B,2,0),"Not Mapped"))</f>
        <v/>
      </c>
      <c r="R5275" s="36">
        <f>IF($B5275="","",IF(COUNTIF(Exclusions!$A:$A,$B5275)&gt;0,"Yes","No"))</f>
        <v/>
      </c>
      <c r="S5275" s="38">
        <f>IF($B5275="","",MIN(1,DAY($A5275)/IF($N5275="Superstore",Settings!$B$5,Settings!$B$4)))</f>
        <v/>
      </c>
      <c r="T5275" s="38">
        <f>IF(OR($B5275="",$G5275="",$S5275=0),"",$G5275/$S5275)</f>
        <v/>
      </c>
      <c r="U5275" s="36">
        <f>IF($T5275="","",IF($T5275&lt;Settings!$B$8,"Critical",IF($T5275&lt;Settings!$B$9,"Semi Critical","Non Critical")))</f>
        <v/>
      </c>
      <c r="V5275" s="28" t="n"/>
      <c r="Z5275">
        <f>IF($B5275="","",IFERROR(VLOOKUP($B5275,'Plan HC for CCA'!$A:$B,2,0),""))</f>
        <v/>
      </c>
      <c r="AA5275">
        <f>IF(OR($B5275="",$Z5275=""),"",IF(N($M5275)&lt;$Z5275,"Delta","No Delta"))</f>
        <v/>
      </c>
      <c r="AB5275">
        <f>IF(OR($B5275="",$Z5275=""),"",MAX(0,$Z5275-N($M5275)))</f>
        <v/>
      </c>
      <c r="AC5275" s="46">
        <f>IF($B5275="","",IFERROR(INDEX('CCA Util %'!$H:$H,MATCH($B5275,'CCA Util %'!$E:$E,0)),""))</f>
        <v/>
      </c>
      <c r="AD5275">
        <f>IF($B5275="","",IFERROR(INDEX('CCA Util %'!$G:$G,MATCH($B5275,'CCA Util %'!$E:$E,0)),""))</f>
        <v/>
      </c>
      <c r="AE5275">
        <f>IF(OR($B5275="",$U5275=""),"",$U5275&amp;" &amp; "&amp;IF(OR($AD5275="",$AD5275=0),"Util NA",$AD5275&amp;" Util"))</f>
        <v/>
      </c>
    </row>
    <row r="5276" ht="15.75" customHeight="1" s="42">
      <c r="A5276" s="41" t="n"/>
      <c r="G5276" s="38" t="n"/>
      <c r="H5276" s="38" t="n"/>
      <c r="I5276" s="38" t="n"/>
      <c r="J5276" s="38" t="n"/>
      <c r="K5276" s="38" t="n"/>
      <c r="L5276" s="38" t="n"/>
      <c r="N5276" s="36">
        <f>IF($B5276="","",IF($C5276="SUPERSTORE","Superstore","DH"))</f>
        <v/>
      </c>
      <c r="O5276" s="36">
        <f>IF($B5276="","",IFERROR(VLOOKUP($B5276,Mapping!$A:$C,2,0),"Not Mapped"))</f>
        <v/>
      </c>
      <c r="P5276" s="36">
        <f>IF($B5276="","",IFERROR(VLOOKUP($B5276,Mapping!$A:$C,3,0),"Not Mapped"))</f>
        <v/>
      </c>
      <c r="Q5276" s="36">
        <f>IF($B5276="","",IFERROR(VLOOKUP($O5276,Leaders!$A:$B,2,0),"Not Mapped"))</f>
        <v/>
      </c>
      <c r="R5276" s="36">
        <f>IF($B5276="","",IF(COUNTIF(Exclusions!$A:$A,$B5276)&gt;0,"Yes","No"))</f>
        <v/>
      </c>
      <c r="S5276" s="38">
        <f>IF($B5276="","",MIN(1,DAY($A5276)/IF($N5276="Superstore",Settings!$B$5,Settings!$B$4)))</f>
        <v/>
      </c>
      <c r="T5276" s="38">
        <f>IF(OR($B5276="",$G5276="",$S5276=0),"",$G5276/$S5276)</f>
        <v/>
      </c>
      <c r="U5276" s="36">
        <f>IF($T5276="","",IF($T5276&lt;Settings!$B$8,"Critical",IF($T5276&lt;Settings!$B$9,"Semi Critical","Non Critical")))</f>
        <v/>
      </c>
      <c r="V5276" s="28" t="n"/>
      <c r="Z5276">
        <f>IF($B5276="","",IFERROR(VLOOKUP($B5276,'Plan HC for CCA'!$A:$B,2,0),""))</f>
        <v/>
      </c>
      <c r="AA5276">
        <f>IF(OR($B5276="",$Z5276=""),"",IF(N($M5276)&lt;$Z5276,"Delta","No Delta"))</f>
        <v/>
      </c>
      <c r="AB5276">
        <f>IF(OR($B5276="",$Z5276=""),"",MAX(0,$Z5276-N($M5276)))</f>
        <v/>
      </c>
      <c r="AC5276" s="46">
        <f>IF($B5276="","",IFERROR(INDEX('CCA Util %'!$H:$H,MATCH($B5276,'CCA Util %'!$E:$E,0)),""))</f>
        <v/>
      </c>
      <c r="AD5276">
        <f>IF($B5276="","",IFERROR(INDEX('CCA Util %'!$G:$G,MATCH($B5276,'CCA Util %'!$E:$E,0)),""))</f>
        <v/>
      </c>
      <c r="AE5276">
        <f>IF(OR($B5276="",$U5276=""),"",$U5276&amp;" &amp; "&amp;IF(OR($AD5276="",$AD5276=0),"Util NA",$AD5276&amp;" Util"))</f>
        <v/>
      </c>
    </row>
    <row r="5277" ht="15.75" customHeight="1" s="42">
      <c r="A5277" s="41" t="n"/>
      <c r="G5277" s="38" t="n"/>
      <c r="H5277" s="38" t="n"/>
      <c r="I5277" s="38" t="n"/>
      <c r="J5277" s="38" t="n"/>
      <c r="K5277" s="38" t="n"/>
      <c r="L5277" s="38" t="n"/>
      <c r="N5277" s="36">
        <f>IF($B5277="","",IF($C5277="SUPERSTORE","Superstore","DH"))</f>
        <v/>
      </c>
      <c r="O5277" s="36">
        <f>IF($B5277="","",IFERROR(VLOOKUP($B5277,Mapping!$A:$C,2,0),"Not Mapped"))</f>
        <v/>
      </c>
      <c r="P5277" s="36">
        <f>IF($B5277="","",IFERROR(VLOOKUP($B5277,Mapping!$A:$C,3,0),"Not Mapped"))</f>
        <v/>
      </c>
      <c r="Q5277" s="36">
        <f>IF($B5277="","",IFERROR(VLOOKUP($O5277,Leaders!$A:$B,2,0),"Not Mapped"))</f>
        <v/>
      </c>
      <c r="R5277" s="36">
        <f>IF($B5277="","",IF(COUNTIF(Exclusions!$A:$A,$B5277)&gt;0,"Yes","No"))</f>
        <v/>
      </c>
      <c r="S5277" s="38">
        <f>IF($B5277="","",MIN(1,DAY($A5277)/IF($N5277="Superstore",Settings!$B$5,Settings!$B$4)))</f>
        <v/>
      </c>
      <c r="T5277" s="38">
        <f>IF(OR($B5277="",$G5277="",$S5277=0),"",$G5277/$S5277)</f>
        <v/>
      </c>
      <c r="U5277" s="36">
        <f>IF($T5277="","",IF($T5277&lt;Settings!$B$8,"Critical",IF($T5277&lt;Settings!$B$9,"Semi Critical","Non Critical")))</f>
        <v/>
      </c>
      <c r="V5277" s="28" t="n"/>
      <c r="Z5277">
        <f>IF($B5277="","",IFERROR(VLOOKUP($B5277,'Plan HC for CCA'!$A:$B,2,0),""))</f>
        <v/>
      </c>
      <c r="AA5277">
        <f>IF(OR($B5277="",$Z5277=""),"",IF(N($M5277)&lt;$Z5277,"Delta","No Delta"))</f>
        <v/>
      </c>
      <c r="AB5277">
        <f>IF(OR($B5277="",$Z5277=""),"",MAX(0,$Z5277-N($M5277)))</f>
        <v/>
      </c>
      <c r="AC5277" s="46">
        <f>IF($B5277="","",IFERROR(INDEX('CCA Util %'!$H:$H,MATCH($B5277,'CCA Util %'!$E:$E,0)),""))</f>
        <v/>
      </c>
      <c r="AD5277">
        <f>IF($B5277="","",IFERROR(INDEX('CCA Util %'!$G:$G,MATCH($B5277,'CCA Util %'!$E:$E,0)),""))</f>
        <v/>
      </c>
      <c r="AE5277">
        <f>IF(OR($B5277="",$U5277=""),"",$U5277&amp;" &amp; "&amp;IF(OR($AD5277="",$AD5277=0),"Util NA",$AD5277&amp;" Util"))</f>
        <v/>
      </c>
    </row>
    <row r="5278" ht="15.75" customHeight="1" s="42">
      <c r="A5278" s="41" t="n"/>
      <c r="G5278" s="38" t="n"/>
      <c r="H5278" s="38" t="n"/>
      <c r="I5278" s="38" t="n"/>
      <c r="J5278" s="38" t="n"/>
      <c r="K5278" s="38" t="n"/>
      <c r="L5278" s="38" t="n"/>
      <c r="N5278" s="36">
        <f>IF($B5278="","",IF($C5278="SUPERSTORE","Superstore","DH"))</f>
        <v/>
      </c>
      <c r="O5278" s="36">
        <f>IF($B5278="","",IFERROR(VLOOKUP($B5278,Mapping!$A:$C,2,0),"Not Mapped"))</f>
        <v/>
      </c>
      <c r="P5278" s="36">
        <f>IF($B5278="","",IFERROR(VLOOKUP($B5278,Mapping!$A:$C,3,0),"Not Mapped"))</f>
        <v/>
      </c>
      <c r="Q5278" s="36">
        <f>IF($B5278="","",IFERROR(VLOOKUP($O5278,Leaders!$A:$B,2,0),"Not Mapped"))</f>
        <v/>
      </c>
      <c r="R5278" s="36">
        <f>IF($B5278="","",IF(COUNTIF(Exclusions!$A:$A,$B5278)&gt;0,"Yes","No"))</f>
        <v/>
      </c>
      <c r="S5278" s="38">
        <f>IF($B5278="","",MIN(1,DAY($A5278)/IF($N5278="Superstore",Settings!$B$5,Settings!$B$4)))</f>
        <v/>
      </c>
      <c r="T5278" s="38">
        <f>IF(OR($B5278="",$G5278="",$S5278=0),"",$G5278/$S5278)</f>
        <v/>
      </c>
      <c r="U5278" s="36">
        <f>IF($T5278="","",IF($T5278&lt;Settings!$B$8,"Critical",IF($T5278&lt;Settings!$B$9,"Semi Critical","Non Critical")))</f>
        <v/>
      </c>
      <c r="V5278" s="28" t="n"/>
      <c r="Z5278">
        <f>IF($B5278="","",IFERROR(VLOOKUP($B5278,'Plan HC for CCA'!$A:$B,2,0),""))</f>
        <v/>
      </c>
      <c r="AA5278">
        <f>IF(OR($B5278="",$Z5278=""),"",IF(N($M5278)&lt;$Z5278,"Delta","No Delta"))</f>
        <v/>
      </c>
      <c r="AB5278">
        <f>IF(OR($B5278="",$Z5278=""),"",MAX(0,$Z5278-N($M5278)))</f>
        <v/>
      </c>
      <c r="AC5278" s="46">
        <f>IF($B5278="","",IFERROR(INDEX('CCA Util %'!$H:$H,MATCH($B5278,'CCA Util %'!$E:$E,0)),""))</f>
        <v/>
      </c>
      <c r="AD5278">
        <f>IF($B5278="","",IFERROR(INDEX('CCA Util %'!$G:$G,MATCH($B5278,'CCA Util %'!$E:$E,0)),""))</f>
        <v/>
      </c>
      <c r="AE5278">
        <f>IF(OR($B5278="",$U5278=""),"",$U5278&amp;" &amp; "&amp;IF(OR($AD5278="",$AD5278=0),"Util NA",$AD5278&amp;" Util"))</f>
        <v/>
      </c>
    </row>
    <row r="5279" ht="15.75" customHeight="1" s="42">
      <c r="A5279" s="41" t="n"/>
      <c r="G5279" s="38" t="n"/>
      <c r="H5279" s="38" t="n"/>
      <c r="I5279" s="38" t="n"/>
      <c r="J5279" s="38" t="n"/>
      <c r="K5279" s="38" t="n"/>
      <c r="L5279" s="38" t="n"/>
      <c r="N5279" s="36">
        <f>IF($B5279="","",IF($C5279="SUPERSTORE","Superstore","DH"))</f>
        <v/>
      </c>
      <c r="O5279" s="36">
        <f>IF($B5279="","",IFERROR(VLOOKUP($B5279,Mapping!$A:$C,2,0),"Not Mapped"))</f>
        <v/>
      </c>
      <c r="P5279" s="36">
        <f>IF($B5279="","",IFERROR(VLOOKUP($B5279,Mapping!$A:$C,3,0),"Not Mapped"))</f>
        <v/>
      </c>
      <c r="Q5279" s="36">
        <f>IF($B5279="","",IFERROR(VLOOKUP($O5279,Leaders!$A:$B,2,0),"Not Mapped"))</f>
        <v/>
      </c>
      <c r="R5279" s="36">
        <f>IF($B5279="","",IF(COUNTIF(Exclusions!$A:$A,$B5279)&gt;0,"Yes","No"))</f>
        <v/>
      </c>
      <c r="S5279" s="38">
        <f>IF($B5279="","",MIN(1,DAY($A5279)/IF($N5279="Superstore",Settings!$B$5,Settings!$B$4)))</f>
        <v/>
      </c>
      <c r="T5279" s="38">
        <f>IF(OR($B5279="",$G5279="",$S5279=0),"",$G5279/$S5279)</f>
        <v/>
      </c>
      <c r="U5279" s="36">
        <f>IF($T5279="","",IF($T5279&lt;Settings!$B$8,"Critical",IF($T5279&lt;Settings!$B$9,"Semi Critical","Non Critical")))</f>
        <v/>
      </c>
      <c r="V5279" s="28" t="n"/>
      <c r="Z5279">
        <f>IF($B5279="","",IFERROR(VLOOKUP($B5279,'Plan HC for CCA'!$A:$B,2,0),""))</f>
        <v/>
      </c>
      <c r="AA5279">
        <f>IF(OR($B5279="",$Z5279=""),"",IF(N($M5279)&lt;$Z5279,"Delta","No Delta"))</f>
        <v/>
      </c>
      <c r="AB5279">
        <f>IF(OR($B5279="",$Z5279=""),"",MAX(0,$Z5279-N($M5279)))</f>
        <v/>
      </c>
      <c r="AC5279" s="46">
        <f>IF($B5279="","",IFERROR(INDEX('CCA Util %'!$H:$H,MATCH($B5279,'CCA Util %'!$E:$E,0)),""))</f>
        <v/>
      </c>
      <c r="AD5279">
        <f>IF($B5279="","",IFERROR(INDEX('CCA Util %'!$G:$G,MATCH($B5279,'CCA Util %'!$E:$E,0)),""))</f>
        <v/>
      </c>
      <c r="AE5279">
        <f>IF(OR($B5279="",$U5279=""),"",$U5279&amp;" &amp; "&amp;IF(OR($AD5279="",$AD5279=0),"Util NA",$AD5279&amp;" Util"))</f>
        <v/>
      </c>
    </row>
    <row r="5280" ht="15.75" customHeight="1" s="42">
      <c r="A5280" s="41" t="n"/>
      <c r="G5280" s="38" t="n"/>
      <c r="H5280" s="38" t="n"/>
      <c r="I5280" s="38" t="n"/>
      <c r="J5280" s="38" t="n"/>
      <c r="K5280" s="38" t="n"/>
      <c r="L5280" s="38" t="n"/>
      <c r="N5280" s="36">
        <f>IF($B5280="","",IF($C5280="SUPERSTORE","Superstore","DH"))</f>
        <v/>
      </c>
      <c r="O5280" s="36">
        <f>IF($B5280="","",IFERROR(VLOOKUP($B5280,Mapping!$A:$C,2,0),"Not Mapped"))</f>
        <v/>
      </c>
      <c r="P5280" s="36">
        <f>IF($B5280="","",IFERROR(VLOOKUP($B5280,Mapping!$A:$C,3,0),"Not Mapped"))</f>
        <v/>
      </c>
      <c r="Q5280" s="36">
        <f>IF($B5280="","",IFERROR(VLOOKUP($O5280,Leaders!$A:$B,2,0),"Not Mapped"))</f>
        <v/>
      </c>
      <c r="R5280" s="36">
        <f>IF($B5280="","",IF(COUNTIF(Exclusions!$A:$A,$B5280)&gt;0,"Yes","No"))</f>
        <v/>
      </c>
      <c r="S5280" s="38">
        <f>IF($B5280="","",MIN(1,DAY($A5280)/IF($N5280="Superstore",Settings!$B$5,Settings!$B$4)))</f>
        <v/>
      </c>
      <c r="T5280" s="38">
        <f>IF(OR($B5280="",$G5280="",$S5280=0),"",$G5280/$S5280)</f>
        <v/>
      </c>
      <c r="U5280" s="36">
        <f>IF($T5280="","",IF($T5280&lt;Settings!$B$8,"Critical",IF($T5280&lt;Settings!$B$9,"Semi Critical","Non Critical")))</f>
        <v/>
      </c>
      <c r="V5280" s="28" t="n"/>
      <c r="Z5280">
        <f>IF($B5280="","",IFERROR(VLOOKUP($B5280,'Plan HC for CCA'!$A:$B,2,0),""))</f>
        <v/>
      </c>
      <c r="AA5280">
        <f>IF(OR($B5280="",$Z5280=""),"",IF(N($M5280)&lt;$Z5280,"Delta","No Delta"))</f>
        <v/>
      </c>
      <c r="AB5280">
        <f>IF(OR($B5280="",$Z5280=""),"",MAX(0,$Z5280-N($M5280)))</f>
        <v/>
      </c>
      <c r="AC5280" s="46">
        <f>IF($B5280="","",IFERROR(INDEX('CCA Util %'!$H:$H,MATCH($B5280,'CCA Util %'!$E:$E,0)),""))</f>
        <v/>
      </c>
      <c r="AD5280">
        <f>IF($B5280="","",IFERROR(INDEX('CCA Util %'!$G:$G,MATCH($B5280,'CCA Util %'!$E:$E,0)),""))</f>
        <v/>
      </c>
      <c r="AE5280">
        <f>IF(OR($B5280="",$U5280=""),"",$U5280&amp;" &amp; "&amp;IF(OR($AD5280="",$AD5280=0),"Util NA",$AD5280&amp;" Util"))</f>
        <v/>
      </c>
    </row>
    <row r="5281" ht="15.75" customHeight="1" s="42">
      <c r="A5281" s="41" t="n"/>
      <c r="G5281" s="38" t="n"/>
      <c r="H5281" s="38" t="n"/>
      <c r="I5281" s="38" t="n"/>
      <c r="J5281" s="38" t="n"/>
      <c r="K5281" s="38" t="n"/>
      <c r="L5281" s="38" t="n"/>
      <c r="N5281" s="36">
        <f>IF($B5281="","",IF($C5281="SUPERSTORE","Superstore","DH"))</f>
        <v/>
      </c>
      <c r="O5281" s="36">
        <f>IF($B5281="","",IFERROR(VLOOKUP($B5281,Mapping!$A:$C,2,0),"Not Mapped"))</f>
        <v/>
      </c>
      <c r="P5281" s="36">
        <f>IF($B5281="","",IFERROR(VLOOKUP($B5281,Mapping!$A:$C,3,0),"Not Mapped"))</f>
        <v/>
      </c>
      <c r="Q5281" s="36">
        <f>IF($B5281="","",IFERROR(VLOOKUP($O5281,Leaders!$A:$B,2,0),"Not Mapped"))</f>
        <v/>
      </c>
      <c r="R5281" s="36">
        <f>IF($B5281="","",IF(COUNTIF(Exclusions!$A:$A,$B5281)&gt;0,"Yes","No"))</f>
        <v/>
      </c>
      <c r="S5281" s="38">
        <f>IF($B5281="","",MIN(1,DAY($A5281)/IF($N5281="Superstore",Settings!$B$5,Settings!$B$4)))</f>
        <v/>
      </c>
      <c r="T5281" s="38">
        <f>IF(OR($B5281="",$G5281="",$S5281=0),"",$G5281/$S5281)</f>
        <v/>
      </c>
      <c r="U5281" s="36">
        <f>IF($T5281="","",IF($T5281&lt;Settings!$B$8,"Critical",IF($T5281&lt;Settings!$B$9,"Semi Critical","Non Critical")))</f>
        <v/>
      </c>
      <c r="V5281" s="28" t="n"/>
      <c r="Z5281">
        <f>IF($B5281="","",IFERROR(VLOOKUP($B5281,'Plan HC for CCA'!$A:$B,2,0),""))</f>
        <v/>
      </c>
      <c r="AA5281">
        <f>IF(OR($B5281="",$Z5281=""),"",IF(N($M5281)&lt;$Z5281,"Delta","No Delta"))</f>
        <v/>
      </c>
      <c r="AB5281">
        <f>IF(OR($B5281="",$Z5281=""),"",MAX(0,$Z5281-N($M5281)))</f>
        <v/>
      </c>
      <c r="AC5281" s="46">
        <f>IF($B5281="","",IFERROR(INDEX('CCA Util %'!$H:$H,MATCH($B5281,'CCA Util %'!$E:$E,0)),""))</f>
        <v/>
      </c>
      <c r="AD5281">
        <f>IF($B5281="","",IFERROR(INDEX('CCA Util %'!$G:$G,MATCH($B5281,'CCA Util %'!$E:$E,0)),""))</f>
        <v/>
      </c>
      <c r="AE5281">
        <f>IF(OR($B5281="",$U5281=""),"",$U5281&amp;" &amp; "&amp;IF(OR($AD5281="",$AD5281=0),"Util NA",$AD5281&amp;" Util"))</f>
        <v/>
      </c>
    </row>
    <row r="5282" ht="15.75" customHeight="1" s="42">
      <c r="A5282" s="41" t="n"/>
      <c r="G5282" s="38" t="n"/>
      <c r="H5282" s="38" t="n"/>
      <c r="I5282" s="38" t="n"/>
      <c r="J5282" s="38" t="n"/>
      <c r="K5282" s="38" t="n"/>
      <c r="L5282" s="38" t="n"/>
      <c r="N5282" s="36">
        <f>IF($B5282="","",IF($C5282="SUPERSTORE","Superstore","DH"))</f>
        <v/>
      </c>
      <c r="O5282" s="36">
        <f>IF($B5282="","",IFERROR(VLOOKUP($B5282,Mapping!$A:$C,2,0),"Not Mapped"))</f>
        <v/>
      </c>
      <c r="P5282" s="36">
        <f>IF($B5282="","",IFERROR(VLOOKUP($B5282,Mapping!$A:$C,3,0),"Not Mapped"))</f>
        <v/>
      </c>
      <c r="Q5282" s="36">
        <f>IF($B5282="","",IFERROR(VLOOKUP($O5282,Leaders!$A:$B,2,0),"Not Mapped"))</f>
        <v/>
      </c>
      <c r="R5282" s="36">
        <f>IF($B5282="","",IF(COUNTIF(Exclusions!$A:$A,$B5282)&gt;0,"Yes","No"))</f>
        <v/>
      </c>
      <c r="S5282" s="38">
        <f>IF($B5282="","",MIN(1,DAY($A5282)/IF($N5282="Superstore",Settings!$B$5,Settings!$B$4)))</f>
        <v/>
      </c>
      <c r="T5282" s="38">
        <f>IF(OR($B5282="",$G5282="",$S5282=0),"",$G5282/$S5282)</f>
        <v/>
      </c>
      <c r="U5282" s="36">
        <f>IF($T5282="","",IF($T5282&lt;Settings!$B$8,"Critical",IF($T5282&lt;Settings!$B$9,"Semi Critical","Non Critical")))</f>
        <v/>
      </c>
      <c r="V5282" s="28" t="n"/>
      <c r="Z5282">
        <f>IF($B5282="","",IFERROR(VLOOKUP($B5282,'Plan HC for CCA'!$A:$B,2,0),""))</f>
        <v/>
      </c>
      <c r="AA5282">
        <f>IF(OR($B5282="",$Z5282=""),"",IF(N($M5282)&lt;$Z5282,"Delta","No Delta"))</f>
        <v/>
      </c>
      <c r="AB5282">
        <f>IF(OR($B5282="",$Z5282=""),"",MAX(0,$Z5282-N($M5282)))</f>
        <v/>
      </c>
      <c r="AC5282" s="46">
        <f>IF($B5282="","",IFERROR(INDEX('CCA Util %'!$H:$H,MATCH($B5282,'CCA Util %'!$E:$E,0)),""))</f>
        <v/>
      </c>
      <c r="AD5282">
        <f>IF($B5282="","",IFERROR(INDEX('CCA Util %'!$G:$G,MATCH($B5282,'CCA Util %'!$E:$E,0)),""))</f>
        <v/>
      </c>
      <c r="AE5282">
        <f>IF(OR($B5282="",$U5282=""),"",$U5282&amp;" &amp; "&amp;IF(OR($AD5282="",$AD5282=0),"Util NA",$AD5282&amp;" Util"))</f>
        <v/>
      </c>
    </row>
    <row r="5283" ht="15.75" customHeight="1" s="42">
      <c r="A5283" s="41" t="n"/>
      <c r="G5283" s="38" t="n"/>
      <c r="H5283" s="38" t="n"/>
      <c r="I5283" s="38" t="n"/>
      <c r="J5283" s="38" t="n"/>
      <c r="K5283" s="38" t="n"/>
      <c r="L5283" s="38" t="n"/>
      <c r="N5283" s="36">
        <f>IF($B5283="","",IF($C5283="SUPERSTORE","Superstore","DH"))</f>
        <v/>
      </c>
      <c r="O5283" s="36">
        <f>IF($B5283="","",IFERROR(VLOOKUP($B5283,Mapping!$A:$C,2,0),"Not Mapped"))</f>
        <v/>
      </c>
      <c r="P5283" s="36">
        <f>IF($B5283="","",IFERROR(VLOOKUP($B5283,Mapping!$A:$C,3,0),"Not Mapped"))</f>
        <v/>
      </c>
      <c r="Q5283" s="36">
        <f>IF($B5283="","",IFERROR(VLOOKUP($O5283,Leaders!$A:$B,2,0),"Not Mapped"))</f>
        <v/>
      </c>
      <c r="R5283" s="36">
        <f>IF($B5283="","",IF(COUNTIF(Exclusions!$A:$A,$B5283)&gt;0,"Yes","No"))</f>
        <v/>
      </c>
      <c r="S5283" s="38">
        <f>IF($B5283="","",MIN(1,DAY($A5283)/IF($N5283="Superstore",Settings!$B$5,Settings!$B$4)))</f>
        <v/>
      </c>
      <c r="T5283" s="38">
        <f>IF(OR($B5283="",$G5283="",$S5283=0),"",$G5283/$S5283)</f>
        <v/>
      </c>
      <c r="U5283" s="36">
        <f>IF($T5283="","",IF($T5283&lt;Settings!$B$8,"Critical",IF($T5283&lt;Settings!$B$9,"Semi Critical","Non Critical")))</f>
        <v/>
      </c>
      <c r="V5283" s="28" t="n"/>
      <c r="Z5283">
        <f>IF($B5283="","",IFERROR(VLOOKUP($B5283,'Plan HC for CCA'!$A:$B,2,0),""))</f>
        <v/>
      </c>
      <c r="AA5283">
        <f>IF(OR($B5283="",$Z5283=""),"",IF(N($M5283)&lt;$Z5283,"Delta","No Delta"))</f>
        <v/>
      </c>
      <c r="AB5283">
        <f>IF(OR($B5283="",$Z5283=""),"",MAX(0,$Z5283-N($M5283)))</f>
        <v/>
      </c>
      <c r="AC5283" s="46">
        <f>IF($B5283="","",IFERROR(INDEX('CCA Util %'!$H:$H,MATCH($B5283,'CCA Util %'!$E:$E,0)),""))</f>
        <v/>
      </c>
      <c r="AD5283">
        <f>IF($B5283="","",IFERROR(INDEX('CCA Util %'!$G:$G,MATCH($B5283,'CCA Util %'!$E:$E,0)),""))</f>
        <v/>
      </c>
      <c r="AE5283">
        <f>IF(OR($B5283="",$U5283=""),"",$U5283&amp;" &amp; "&amp;IF(OR($AD5283="",$AD5283=0),"Util NA",$AD5283&amp;" Util"))</f>
        <v/>
      </c>
    </row>
    <row r="5284" ht="15.75" customHeight="1" s="42">
      <c r="A5284" s="41" t="n"/>
      <c r="G5284" s="38" t="n"/>
      <c r="H5284" s="38" t="n"/>
      <c r="I5284" s="38" t="n"/>
      <c r="J5284" s="38" t="n"/>
      <c r="K5284" s="38" t="n"/>
      <c r="L5284" s="38" t="n"/>
      <c r="N5284" s="36">
        <f>IF($B5284="","",IF($C5284="SUPERSTORE","Superstore","DH"))</f>
        <v/>
      </c>
      <c r="O5284" s="36">
        <f>IF($B5284="","",IFERROR(VLOOKUP($B5284,Mapping!$A:$C,2,0),"Not Mapped"))</f>
        <v/>
      </c>
      <c r="P5284" s="36">
        <f>IF($B5284="","",IFERROR(VLOOKUP($B5284,Mapping!$A:$C,3,0),"Not Mapped"))</f>
        <v/>
      </c>
      <c r="Q5284" s="36">
        <f>IF($B5284="","",IFERROR(VLOOKUP($O5284,Leaders!$A:$B,2,0),"Not Mapped"))</f>
        <v/>
      </c>
      <c r="R5284" s="36">
        <f>IF($B5284="","",IF(COUNTIF(Exclusions!$A:$A,$B5284)&gt;0,"Yes","No"))</f>
        <v/>
      </c>
      <c r="S5284" s="38">
        <f>IF($B5284="","",MIN(1,DAY($A5284)/IF($N5284="Superstore",Settings!$B$5,Settings!$B$4)))</f>
        <v/>
      </c>
      <c r="T5284" s="38">
        <f>IF(OR($B5284="",$G5284="",$S5284=0),"",$G5284/$S5284)</f>
        <v/>
      </c>
      <c r="U5284" s="36">
        <f>IF($T5284="","",IF($T5284&lt;Settings!$B$8,"Critical",IF($T5284&lt;Settings!$B$9,"Semi Critical","Non Critical")))</f>
        <v/>
      </c>
      <c r="V5284" s="28" t="n"/>
      <c r="Z5284">
        <f>IF($B5284="","",IFERROR(VLOOKUP($B5284,'Plan HC for CCA'!$A:$B,2,0),""))</f>
        <v/>
      </c>
      <c r="AA5284">
        <f>IF(OR($B5284="",$Z5284=""),"",IF(N($M5284)&lt;$Z5284,"Delta","No Delta"))</f>
        <v/>
      </c>
      <c r="AB5284">
        <f>IF(OR($B5284="",$Z5284=""),"",MAX(0,$Z5284-N($M5284)))</f>
        <v/>
      </c>
      <c r="AC5284" s="46">
        <f>IF($B5284="","",IFERROR(INDEX('CCA Util %'!$H:$H,MATCH($B5284,'CCA Util %'!$E:$E,0)),""))</f>
        <v/>
      </c>
      <c r="AD5284">
        <f>IF($B5284="","",IFERROR(INDEX('CCA Util %'!$G:$G,MATCH($B5284,'CCA Util %'!$E:$E,0)),""))</f>
        <v/>
      </c>
      <c r="AE5284">
        <f>IF(OR($B5284="",$U5284=""),"",$U5284&amp;" &amp; "&amp;IF(OR($AD5284="",$AD5284=0),"Util NA",$AD5284&amp;" Util"))</f>
        <v/>
      </c>
    </row>
    <row r="5285" ht="15.75" customHeight="1" s="42">
      <c r="A5285" s="41" t="n"/>
      <c r="G5285" s="38" t="n"/>
      <c r="H5285" s="38" t="n"/>
      <c r="I5285" s="38" t="n"/>
      <c r="J5285" s="38" t="n"/>
      <c r="K5285" s="38" t="n"/>
      <c r="L5285" s="38" t="n"/>
      <c r="N5285" s="36">
        <f>IF($B5285="","",IF($C5285="SUPERSTORE","Superstore","DH"))</f>
        <v/>
      </c>
      <c r="O5285" s="36">
        <f>IF($B5285="","",IFERROR(VLOOKUP($B5285,Mapping!$A:$C,2,0),"Not Mapped"))</f>
        <v/>
      </c>
      <c r="P5285" s="36">
        <f>IF($B5285="","",IFERROR(VLOOKUP($B5285,Mapping!$A:$C,3,0),"Not Mapped"))</f>
        <v/>
      </c>
      <c r="Q5285" s="36">
        <f>IF($B5285="","",IFERROR(VLOOKUP($O5285,Leaders!$A:$B,2,0),"Not Mapped"))</f>
        <v/>
      </c>
      <c r="R5285" s="36">
        <f>IF($B5285="","",IF(COUNTIF(Exclusions!$A:$A,$B5285)&gt;0,"Yes","No"))</f>
        <v/>
      </c>
      <c r="S5285" s="38">
        <f>IF($B5285="","",MIN(1,DAY($A5285)/IF($N5285="Superstore",Settings!$B$5,Settings!$B$4)))</f>
        <v/>
      </c>
      <c r="T5285" s="38">
        <f>IF(OR($B5285="",$G5285="",$S5285=0),"",$G5285/$S5285)</f>
        <v/>
      </c>
      <c r="U5285" s="36">
        <f>IF($T5285="","",IF($T5285&lt;Settings!$B$8,"Critical",IF($T5285&lt;Settings!$B$9,"Semi Critical","Non Critical")))</f>
        <v/>
      </c>
      <c r="V5285" s="28" t="n"/>
      <c r="Z5285">
        <f>IF($B5285="","",IFERROR(VLOOKUP($B5285,'Plan HC for CCA'!$A:$B,2,0),""))</f>
        <v/>
      </c>
      <c r="AA5285">
        <f>IF(OR($B5285="",$Z5285=""),"",IF(N($M5285)&lt;$Z5285,"Delta","No Delta"))</f>
        <v/>
      </c>
      <c r="AB5285">
        <f>IF(OR($B5285="",$Z5285=""),"",MAX(0,$Z5285-N($M5285)))</f>
        <v/>
      </c>
      <c r="AC5285" s="46">
        <f>IF($B5285="","",IFERROR(INDEX('CCA Util %'!$H:$H,MATCH($B5285,'CCA Util %'!$E:$E,0)),""))</f>
        <v/>
      </c>
      <c r="AD5285">
        <f>IF($B5285="","",IFERROR(INDEX('CCA Util %'!$G:$G,MATCH($B5285,'CCA Util %'!$E:$E,0)),""))</f>
        <v/>
      </c>
      <c r="AE5285">
        <f>IF(OR($B5285="",$U5285=""),"",$U5285&amp;" &amp; "&amp;IF(OR($AD5285="",$AD5285=0),"Util NA",$AD5285&amp;" Util"))</f>
        <v/>
      </c>
    </row>
    <row r="5286" ht="15.75" customHeight="1" s="42">
      <c r="A5286" s="41" t="n"/>
      <c r="G5286" s="38" t="n"/>
      <c r="H5286" s="38" t="n"/>
      <c r="I5286" s="38" t="n"/>
      <c r="J5286" s="38" t="n"/>
      <c r="K5286" s="38" t="n"/>
      <c r="L5286" s="38" t="n"/>
      <c r="N5286" s="36">
        <f>IF($B5286="","",IF($C5286="SUPERSTORE","Superstore","DH"))</f>
        <v/>
      </c>
      <c r="O5286" s="36">
        <f>IF($B5286="","",IFERROR(VLOOKUP($B5286,Mapping!$A:$C,2,0),"Not Mapped"))</f>
        <v/>
      </c>
      <c r="P5286" s="36">
        <f>IF($B5286="","",IFERROR(VLOOKUP($B5286,Mapping!$A:$C,3,0),"Not Mapped"))</f>
        <v/>
      </c>
      <c r="Q5286" s="36">
        <f>IF($B5286="","",IFERROR(VLOOKUP($O5286,Leaders!$A:$B,2,0),"Not Mapped"))</f>
        <v/>
      </c>
      <c r="R5286" s="36">
        <f>IF($B5286="","",IF(COUNTIF(Exclusions!$A:$A,$B5286)&gt;0,"Yes","No"))</f>
        <v/>
      </c>
      <c r="S5286" s="38">
        <f>IF($B5286="","",MIN(1,DAY($A5286)/IF($N5286="Superstore",Settings!$B$5,Settings!$B$4)))</f>
        <v/>
      </c>
      <c r="T5286" s="38">
        <f>IF(OR($B5286="",$G5286="",$S5286=0),"",$G5286/$S5286)</f>
        <v/>
      </c>
      <c r="U5286" s="36">
        <f>IF($T5286="","",IF($T5286&lt;Settings!$B$8,"Critical",IF($T5286&lt;Settings!$B$9,"Semi Critical","Non Critical")))</f>
        <v/>
      </c>
      <c r="V5286" s="28" t="n"/>
      <c r="Z5286">
        <f>IF($B5286="","",IFERROR(VLOOKUP($B5286,'Plan HC for CCA'!$A:$B,2,0),""))</f>
        <v/>
      </c>
      <c r="AA5286">
        <f>IF(OR($B5286="",$Z5286=""),"",IF(N($M5286)&lt;$Z5286,"Delta","No Delta"))</f>
        <v/>
      </c>
      <c r="AB5286">
        <f>IF(OR($B5286="",$Z5286=""),"",MAX(0,$Z5286-N($M5286)))</f>
        <v/>
      </c>
      <c r="AC5286" s="46">
        <f>IF($B5286="","",IFERROR(INDEX('CCA Util %'!$H:$H,MATCH($B5286,'CCA Util %'!$E:$E,0)),""))</f>
        <v/>
      </c>
      <c r="AD5286">
        <f>IF($B5286="","",IFERROR(INDEX('CCA Util %'!$G:$G,MATCH($B5286,'CCA Util %'!$E:$E,0)),""))</f>
        <v/>
      </c>
      <c r="AE5286">
        <f>IF(OR($B5286="",$U5286=""),"",$U5286&amp;" &amp; "&amp;IF(OR($AD5286="",$AD5286=0),"Util NA",$AD5286&amp;" Util"))</f>
        <v/>
      </c>
    </row>
    <row r="5287" ht="15.75" customHeight="1" s="42">
      <c r="A5287" s="41" t="n"/>
      <c r="G5287" s="38" t="n"/>
      <c r="H5287" s="38" t="n"/>
      <c r="I5287" s="38" t="n"/>
      <c r="J5287" s="38" t="n"/>
      <c r="K5287" s="38" t="n"/>
      <c r="L5287" s="38" t="n"/>
      <c r="N5287" s="36">
        <f>IF($B5287="","",IF($C5287="SUPERSTORE","Superstore","DH"))</f>
        <v/>
      </c>
      <c r="O5287" s="36">
        <f>IF($B5287="","",IFERROR(VLOOKUP($B5287,Mapping!$A:$C,2,0),"Not Mapped"))</f>
        <v/>
      </c>
      <c r="P5287" s="36">
        <f>IF($B5287="","",IFERROR(VLOOKUP($B5287,Mapping!$A:$C,3,0),"Not Mapped"))</f>
        <v/>
      </c>
      <c r="Q5287" s="36">
        <f>IF($B5287="","",IFERROR(VLOOKUP($O5287,Leaders!$A:$B,2,0),"Not Mapped"))</f>
        <v/>
      </c>
      <c r="R5287" s="36">
        <f>IF($B5287="","",IF(COUNTIF(Exclusions!$A:$A,$B5287)&gt;0,"Yes","No"))</f>
        <v/>
      </c>
      <c r="S5287" s="38">
        <f>IF($B5287="","",MIN(1,DAY($A5287)/IF($N5287="Superstore",Settings!$B$5,Settings!$B$4)))</f>
        <v/>
      </c>
      <c r="T5287" s="38">
        <f>IF(OR($B5287="",$G5287="",$S5287=0),"",$G5287/$S5287)</f>
        <v/>
      </c>
      <c r="U5287" s="36">
        <f>IF($T5287="","",IF($T5287&lt;Settings!$B$8,"Critical",IF($T5287&lt;Settings!$B$9,"Semi Critical","Non Critical")))</f>
        <v/>
      </c>
      <c r="V5287" s="28" t="n"/>
      <c r="Z5287">
        <f>IF($B5287="","",IFERROR(VLOOKUP($B5287,'Plan HC for CCA'!$A:$B,2,0),""))</f>
        <v/>
      </c>
      <c r="AA5287">
        <f>IF(OR($B5287="",$Z5287=""),"",IF(N($M5287)&lt;$Z5287,"Delta","No Delta"))</f>
        <v/>
      </c>
      <c r="AB5287">
        <f>IF(OR($B5287="",$Z5287=""),"",MAX(0,$Z5287-N($M5287)))</f>
        <v/>
      </c>
      <c r="AC5287" s="46">
        <f>IF($B5287="","",IFERROR(INDEX('CCA Util %'!$H:$H,MATCH($B5287,'CCA Util %'!$E:$E,0)),""))</f>
        <v/>
      </c>
      <c r="AD5287">
        <f>IF($B5287="","",IFERROR(INDEX('CCA Util %'!$G:$G,MATCH($B5287,'CCA Util %'!$E:$E,0)),""))</f>
        <v/>
      </c>
      <c r="AE5287">
        <f>IF(OR($B5287="",$U5287=""),"",$U5287&amp;" &amp; "&amp;IF(OR($AD5287="",$AD5287=0),"Util NA",$AD5287&amp;" Util"))</f>
        <v/>
      </c>
    </row>
    <row r="5288" ht="15.75" customHeight="1" s="42">
      <c r="A5288" s="41" t="n"/>
      <c r="G5288" s="38" t="n"/>
      <c r="H5288" s="38" t="n"/>
      <c r="I5288" s="38" t="n"/>
      <c r="J5288" s="38" t="n"/>
      <c r="K5288" s="38" t="n"/>
      <c r="L5288" s="38" t="n"/>
      <c r="N5288" s="36">
        <f>IF($B5288="","",IF($C5288="SUPERSTORE","Superstore","DH"))</f>
        <v/>
      </c>
      <c r="O5288" s="36">
        <f>IF($B5288="","",IFERROR(VLOOKUP($B5288,Mapping!$A:$C,2,0),"Not Mapped"))</f>
        <v/>
      </c>
      <c r="P5288" s="36">
        <f>IF($B5288="","",IFERROR(VLOOKUP($B5288,Mapping!$A:$C,3,0),"Not Mapped"))</f>
        <v/>
      </c>
      <c r="Q5288" s="36">
        <f>IF($B5288="","",IFERROR(VLOOKUP($O5288,Leaders!$A:$B,2,0),"Not Mapped"))</f>
        <v/>
      </c>
      <c r="R5288" s="36">
        <f>IF($B5288="","",IF(COUNTIF(Exclusions!$A:$A,$B5288)&gt;0,"Yes","No"))</f>
        <v/>
      </c>
      <c r="S5288" s="38">
        <f>IF($B5288="","",MIN(1,DAY($A5288)/IF($N5288="Superstore",Settings!$B$5,Settings!$B$4)))</f>
        <v/>
      </c>
      <c r="T5288" s="38">
        <f>IF(OR($B5288="",$G5288="",$S5288=0),"",$G5288/$S5288)</f>
        <v/>
      </c>
      <c r="U5288" s="36">
        <f>IF($T5288="","",IF($T5288&lt;Settings!$B$8,"Critical",IF($T5288&lt;Settings!$B$9,"Semi Critical","Non Critical")))</f>
        <v/>
      </c>
      <c r="V5288" s="28" t="n"/>
      <c r="Z5288">
        <f>IF($B5288="","",IFERROR(VLOOKUP($B5288,'Plan HC for CCA'!$A:$B,2,0),""))</f>
        <v/>
      </c>
      <c r="AA5288">
        <f>IF(OR($B5288="",$Z5288=""),"",IF(N($M5288)&lt;$Z5288,"Delta","No Delta"))</f>
        <v/>
      </c>
      <c r="AB5288">
        <f>IF(OR($B5288="",$Z5288=""),"",MAX(0,$Z5288-N($M5288)))</f>
        <v/>
      </c>
      <c r="AC5288" s="46">
        <f>IF($B5288="","",IFERROR(INDEX('CCA Util %'!$H:$H,MATCH($B5288,'CCA Util %'!$E:$E,0)),""))</f>
        <v/>
      </c>
      <c r="AD5288">
        <f>IF($B5288="","",IFERROR(INDEX('CCA Util %'!$G:$G,MATCH($B5288,'CCA Util %'!$E:$E,0)),""))</f>
        <v/>
      </c>
      <c r="AE5288">
        <f>IF(OR($B5288="",$U5288=""),"",$U5288&amp;" &amp; "&amp;IF(OR($AD5288="",$AD5288=0),"Util NA",$AD5288&amp;" Util"))</f>
        <v/>
      </c>
    </row>
    <row r="5289" ht="15.75" customHeight="1" s="42">
      <c r="A5289" s="41" t="n"/>
      <c r="G5289" s="38" t="n"/>
      <c r="H5289" s="38" t="n"/>
      <c r="I5289" s="38" t="n"/>
      <c r="J5289" s="38" t="n"/>
      <c r="K5289" s="38" t="n"/>
      <c r="L5289" s="38" t="n"/>
      <c r="N5289" s="36">
        <f>IF($B5289="","",IF($C5289="SUPERSTORE","Superstore","DH"))</f>
        <v/>
      </c>
      <c r="O5289" s="36">
        <f>IF($B5289="","",IFERROR(VLOOKUP($B5289,Mapping!$A:$C,2,0),"Not Mapped"))</f>
        <v/>
      </c>
      <c r="P5289" s="36">
        <f>IF($B5289="","",IFERROR(VLOOKUP($B5289,Mapping!$A:$C,3,0),"Not Mapped"))</f>
        <v/>
      </c>
      <c r="Q5289" s="36">
        <f>IF($B5289="","",IFERROR(VLOOKUP($O5289,Leaders!$A:$B,2,0),"Not Mapped"))</f>
        <v/>
      </c>
      <c r="R5289" s="36">
        <f>IF($B5289="","",IF(COUNTIF(Exclusions!$A:$A,$B5289)&gt;0,"Yes","No"))</f>
        <v/>
      </c>
      <c r="S5289" s="38">
        <f>IF($B5289="","",MIN(1,DAY($A5289)/IF($N5289="Superstore",Settings!$B$5,Settings!$B$4)))</f>
        <v/>
      </c>
      <c r="T5289" s="38">
        <f>IF(OR($B5289="",$G5289="",$S5289=0),"",$G5289/$S5289)</f>
        <v/>
      </c>
      <c r="U5289" s="36">
        <f>IF($T5289="","",IF($T5289&lt;Settings!$B$8,"Critical",IF($T5289&lt;Settings!$B$9,"Semi Critical","Non Critical")))</f>
        <v/>
      </c>
      <c r="V5289" s="28" t="n"/>
      <c r="Z5289">
        <f>IF($B5289="","",IFERROR(VLOOKUP($B5289,'Plan HC for CCA'!$A:$B,2,0),""))</f>
        <v/>
      </c>
      <c r="AA5289">
        <f>IF(OR($B5289="",$Z5289=""),"",IF(N($M5289)&lt;$Z5289,"Delta","No Delta"))</f>
        <v/>
      </c>
      <c r="AB5289">
        <f>IF(OR($B5289="",$Z5289=""),"",MAX(0,$Z5289-N($M5289)))</f>
        <v/>
      </c>
      <c r="AC5289" s="46">
        <f>IF($B5289="","",IFERROR(INDEX('CCA Util %'!$H:$H,MATCH($B5289,'CCA Util %'!$E:$E,0)),""))</f>
        <v/>
      </c>
      <c r="AD5289">
        <f>IF($B5289="","",IFERROR(INDEX('CCA Util %'!$G:$G,MATCH($B5289,'CCA Util %'!$E:$E,0)),""))</f>
        <v/>
      </c>
      <c r="AE5289">
        <f>IF(OR($B5289="",$U5289=""),"",$U5289&amp;" &amp; "&amp;IF(OR($AD5289="",$AD5289=0),"Util NA",$AD5289&amp;" Util"))</f>
        <v/>
      </c>
    </row>
    <row r="5290" ht="15.75" customHeight="1" s="42">
      <c r="A5290" s="41" t="n"/>
      <c r="G5290" s="38" t="n"/>
      <c r="H5290" s="38" t="n"/>
      <c r="I5290" s="38" t="n"/>
      <c r="J5290" s="38" t="n"/>
      <c r="K5290" s="38" t="n"/>
      <c r="L5290" s="38" t="n"/>
      <c r="N5290" s="36">
        <f>IF($B5290="","",IF($C5290="SUPERSTORE","Superstore","DH"))</f>
        <v/>
      </c>
      <c r="O5290" s="36">
        <f>IF($B5290="","",IFERROR(VLOOKUP($B5290,Mapping!$A:$C,2,0),"Not Mapped"))</f>
        <v/>
      </c>
      <c r="P5290" s="36">
        <f>IF($B5290="","",IFERROR(VLOOKUP($B5290,Mapping!$A:$C,3,0),"Not Mapped"))</f>
        <v/>
      </c>
      <c r="Q5290" s="36">
        <f>IF($B5290="","",IFERROR(VLOOKUP($O5290,Leaders!$A:$B,2,0),"Not Mapped"))</f>
        <v/>
      </c>
      <c r="R5290" s="36">
        <f>IF($B5290="","",IF(COUNTIF(Exclusions!$A:$A,$B5290)&gt;0,"Yes","No"))</f>
        <v/>
      </c>
      <c r="S5290" s="38">
        <f>IF($B5290="","",MIN(1,DAY($A5290)/IF($N5290="Superstore",Settings!$B$5,Settings!$B$4)))</f>
        <v/>
      </c>
      <c r="T5290" s="38">
        <f>IF(OR($B5290="",$G5290="",$S5290=0),"",$G5290/$S5290)</f>
        <v/>
      </c>
      <c r="U5290" s="36">
        <f>IF($T5290="","",IF($T5290&lt;Settings!$B$8,"Critical",IF($T5290&lt;Settings!$B$9,"Semi Critical","Non Critical")))</f>
        <v/>
      </c>
      <c r="V5290" s="28" t="n"/>
      <c r="Z5290">
        <f>IF($B5290="","",IFERROR(VLOOKUP($B5290,'Plan HC for CCA'!$A:$B,2,0),""))</f>
        <v/>
      </c>
      <c r="AA5290">
        <f>IF(OR($B5290="",$Z5290=""),"",IF(N($M5290)&lt;$Z5290,"Delta","No Delta"))</f>
        <v/>
      </c>
      <c r="AB5290">
        <f>IF(OR($B5290="",$Z5290=""),"",MAX(0,$Z5290-N($M5290)))</f>
        <v/>
      </c>
      <c r="AC5290" s="46">
        <f>IF($B5290="","",IFERROR(INDEX('CCA Util %'!$H:$H,MATCH($B5290,'CCA Util %'!$E:$E,0)),""))</f>
        <v/>
      </c>
      <c r="AD5290">
        <f>IF($B5290="","",IFERROR(INDEX('CCA Util %'!$G:$G,MATCH($B5290,'CCA Util %'!$E:$E,0)),""))</f>
        <v/>
      </c>
      <c r="AE5290">
        <f>IF(OR($B5290="",$U5290=""),"",$U5290&amp;" &amp; "&amp;IF(OR($AD5290="",$AD5290=0),"Util NA",$AD5290&amp;" Util"))</f>
        <v/>
      </c>
    </row>
    <row r="5291" ht="15.75" customHeight="1" s="42">
      <c r="A5291" s="41" t="n"/>
      <c r="G5291" s="38" t="n"/>
      <c r="H5291" s="38" t="n"/>
      <c r="I5291" s="38" t="n"/>
      <c r="J5291" s="38" t="n"/>
      <c r="K5291" s="38" t="n"/>
      <c r="L5291" s="38" t="n"/>
      <c r="N5291" s="36">
        <f>IF($B5291="","",IF($C5291="SUPERSTORE","Superstore","DH"))</f>
        <v/>
      </c>
      <c r="O5291" s="36">
        <f>IF($B5291="","",IFERROR(VLOOKUP($B5291,Mapping!$A:$C,2,0),"Not Mapped"))</f>
        <v/>
      </c>
      <c r="P5291" s="36">
        <f>IF($B5291="","",IFERROR(VLOOKUP($B5291,Mapping!$A:$C,3,0),"Not Mapped"))</f>
        <v/>
      </c>
      <c r="Q5291" s="36">
        <f>IF($B5291="","",IFERROR(VLOOKUP($O5291,Leaders!$A:$B,2,0),"Not Mapped"))</f>
        <v/>
      </c>
      <c r="R5291" s="36">
        <f>IF($B5291="","",IF(COUNTIF(Exclusions!$A:$A,$B5291)&gt;0,"Yes","No"))</f>
        <v/>
      </c>
      <c r="S5291" s="38">
        <f>IF($B5291="","",MIN(1,DAY($A5291)/IF($N5291="Superstore",Settings!$B$5,Settings!$B$4)))</f>
        <v/>
      </c>
      <c r="T5291" s="38">
        <f>IF(OR($B5291="",$G5291="",$S5291=0),"",$G5291/$S5291)</f>
        <v/>
      </c>
      <c r="U5291" s="36">
        <f>IF($T5291="","",IF($T5291&lt;Settings!$B$8,"Critical",IF($T5291&lt;Settings!$B$9,"Semi Critical","Non Critical")))</f>
        <v/>
      </c>
      <c r="V5291" s="28" t="n"/>
      <c r="Z5291">
        <f>IF($B5291="","",IFERROR(VLOOKUP($B5291,'Plan HC for CCA'!$A:$B,2,0),""))</f>
        <v/>
      </c>
      <c r="AA5291">
        <f>IF(OR($B5291="",$Z5291=""),"",IF(N($M5291)&lt;$Z5291,"Delta","No Delta"))</f>
        <v/>
      </c>
      <c r="AB5291">
        <f>IF(OR($B5291="",$Z5291=""),"",MAX(0,$Z5291-N($M5291)))</f>
        <v/>
      </c>
      <c r="AC5291" s="46">
        <f>IF($B5291="","",IFERROR(INDEX('CCA Util %'!$H:$H,MATCH($B5291,'CCA Util %'!$E:$E,0)),""))</f>
        <v/>
      </c>
      <c r="AD5291">
        <f>IF($B5291="","",IFERROR(INDEX('CCA Util %'!$G:$G,MATCH($B5291,'CCA Util %'!$E:$E,0)),""))</f>
        <v/>
      </c>
      <c r="AE5291">
        <f>IF(OR($B5291="",$U5291=""),"",$U5291&amp;" &amp; "&amp;IF(OR($AD5291="",$AD5291=0),"Util NA",$AD5291&amp;" Util"))</f>
        <v/>
      </c>
    </row>
    <row r="5292" ht="15.75" customHeight="1" s="42">
      <c r="A5292" s="41" t="n"/>
      <c r="G5292" s="38" t="n"/>
      <c r="H5292" s="38" t="n"/>
      <c r="I5292" s="38" t="n"/>
      <c r="J5292" s="38" t="n"/>
      <c r="K5292" s="38" t="n"/>
      <c r="L5292" s="38" t="n"/>
      <c r="N5292" s="36">
        <f>IF($B5292="","",IF($C5292="SUPERSTORE","Superstore","DH"))</f>
        <v/>
      </c>
      <c r="O5292" s="36">
        <f>IF($B5292="","",IFERROR(VLOOKUP($B5292,Mapping!$A:$C,2,0),"Not Mapped"))</f>
        <v/>
      </c>
      <c r="P5292" s="36">
        <f>IF($B5292="","",IFERROR(VLOOKUP($B5292,Mapping!$A:$C,3,0),"Not Mapped"))</f>
        <v/>
      </c>
      <c r="Q5292" s="36">
        <f>IF($B5292="","",IFERROR(VLOOKUP($O5292,Leaders!$A:$B,2,0),"Not Mapped"))</f>
        <v/>
      </c>
      <c r="R5292" s="36">
        <f>IF($B5292="","",IF(COUNTIF(Exclusions!$A:$A,$B5292)&gt;0,"Yes","No"))</f>
        <v/>
      </c>
      <c r="S5292" s="38">
        <f>IF($B5292="","",MIN(1,DAY($A5292)/IF($N5292="Superstore",Settings!$B$5,Settings!$B$4)))</f>
        <v/>
      </c>
      <c r="T5292" s="38">
        <f>IF(OR($B5292="",$G5292="",$S5292=0),"",$G5292/$S5292)</f>
        <v/>
      </c>
      <c r="U5292" s="36">
        <f>IF($T5292="","",IF($T5292&lt;Settings!$B$8,"Critical",IF($T5292&lt;Settings!$B$9,"Semi Critical","Non Critical")))</f>
        <v/>
      </c>
      <c r="V5292" s="28" t="n"/>
      <c r="Z5292">
        <f>IF($B5292="","",IFERROR(VLOOKUP($B5292,'Plan HC for CCA'!$A:$B,2,0),""))</f>
        <v/>
      </c>
      <c r="AA5292">
        <f>IF(OR($B5292="",$Z5292=""),"",IF(N($M5292)&lt;$Z5292,"Delta","No Delta"))</f>
        <v/>
      </c>
      <c r="AB5292">
        <f>IF(OR($B5292="",$Z5292=""),"",MAX(0,$Z5292-N($M5292)))</f>
        <v/>
      </c>
      <c r="AC5292" s="46">
        <f>IF($B5292="","",IFERROR(INDEX('CCA Util %'!$H:$H,MATCH($B5292,'CCA Util %'!$E:$E,0)),""))</f>
        <v/>
      </c>
      <c r="AD5292">
        <f>IF($B5292="","",IFERROR(INDEX('CCA Util %'!$G:$G,MATCH($B5292,'CCA Util %'!$E:$E,0)),""))</f>
        <v/>
      </c>
      <c r="AE5292">
        <f>IF(OR($B5292="",$U5292=""),"",$U5292&amp;" &amp; "&amp;IF(OR($AD5292="",$AD5292=0),"Util NA",$AD5292&amp;" Util"))</f>
        <v/>
      </c>
    </row>
    <row r="5293" ht="15.75" customHeight="1" s="42">
      <c r="A5293" s="41" t="n"/>
      <c r="G5293" s="38" t="n"/>
      <c r="H5293" s="38" t="n"/>
      <c r="I5293" s="38" t="n"/>
      <c r="J5293" s="38" t="n"/>
      <c r="K5293" s="38" t="n"/>
      <c r="L5293" s="38" t="n"/>
      <c r="N5293" s="36">
        <f>IF($B5293="","",IF($C5293="SUPERSTORE","Superstore","DH"))</f>
        <v/>
      </c>
      <c r="O5293" s="36">
        <f>IF($B5293="","",IFERROR(VLOOKUP($B5293,Mapping!$A:$C,2,0),"Not Mapped"))</f>
        <v/>
      </c>
      <c r="P5293" s="36">
        <f>IF($B5293="","",IFERROR(VLOOKUP($B5293,Mapping!$A:$C,3,0),"Not Mapped"))</f>
        <v/>
      </c>
      <c r="Q5293" s="36">
        <f>IF($B5293="","",IFERROR(VLOOKUP($O5293,Leaders!$A:$B,2,0),"Not Mapped"))</f>
        <v/>
      </c>
      <c r="R5293" s="36">
        <f>IF($B5293="","",IF(COUNTIF(Exclusions!$A:$A,$B5293)&gt;0,"Yes","No"))</f>
        <v/>
      </c>
      <c r="S5293" s="38">
        <f>IF($B5293="","",MIN(1,DAY($A5293)/IF($N5293="Superstore",Settings!$B$5,Settings!$B$4)))</f>
        <v/>
      </c>
      <c r="T5293" s="38">
        <f>IF(OR($B5293="",$G5293="",$S5293=0),"",$G5293/$S5293)</f>
        <v/>
      </c>
      <c r="U5293" s="36">
        <f>IF($T5293="","",IF($T5293&lt;Settings!$B$8,"Critical",IF($T5293&lt;Settings!$B$9,"Semi Critical","Non Critical")))</f>
        <v/>
      </c>
      <c r="V5293" s="28" t="n"/>
      <c r="Z5293">
        <f>IF($B5293="","",IFERROR(VLOOKUP($B5293,'Plan HC for CCA'!$A:$B,2,0),""))</f>
        <v/>
      </c>
      <c r="AA5293">
        <f>IF(OR($B5293="",$Z5293=""),"",IF(N($M5293)&lt;$Z5293,"Delta","No Delta"))</f>
        <v/>
      </c>
      <c r="AB5293">
        <f>IF(OR($B5293="",$Z5293=""),"",MAX(0,$Z5293-N($M5293)))</f>
        <v/>
      </c>
      <c r="AC5293" s="46">
        <f>IF($B5293="","",IFERROR(INDEX('CCA Util %'!$H:$H,MATCH($B5293,'CCA Util %'!$E:$E,0)),""))</f>
        <v/>
      </c>
      <c r="AD5293">
        <f>IF($B5293="","",IFERROR(INDEX('CCA Util %'!$G:$G,MATCH($B5293,'CCA Util %'!$E:$E,0)),""))</f>
        <v/>
      </c>
      <c r="AE5293">
        <f>IF(OR($B5293="",$U5293=""),"",$U5293&amp;" &amp; "&amp;IF(OR($AD5293="",$AD5293=0),"Util NA",$AD5293&amp;" Util"))</f>
        <v/>
      </c>
    </row>
    <row r="5294" ht="15.75" customHeight="1" s="42">
      <c r="A5294" s="41" t="n"/>
      <c r="G5294" s="38" t="n"/>
      <c r="H5294" s="38" t="n"/>
      <c r="I5294" s="38" t="n"/>
      <c r="J5294" s="38" t="n"/>
      <c r="K5294" s="38" t="n"/>
      <c r="L5294" s="38" t="n"/>
      <c r="N5294" s="36">
        <f>IF($B5294="","",IF($C5294="SUPERSTORE","Superstore","DH"))</f>
        <v/>
      </c>
      <c r="O5294" s="36">
        <f>IF($B5294="","",IFERROR(VLOOKUP($B5294,Mapping!$A:$C,2,0),"Not Mapped"))</f>
        <v/>
      </c>
      <c r="P5294" s="36">
        <f>IF($B5294="","",IFERROR(VLOOKUP($B5294,Mapping!$A:$C,3,0),"Not Mapped"))</f>
        <v/>
      </c>
      <c r="Q5294" s="36">
        <f>IF($B5294="","",IFERROR(VLOOKUP($O5294,Leaders!$A:$B,2,0),"Not Mapped"))</f>
        <v/>
      </c>
      <c r="R5294" s="36">
        <f>IF($B5294="","",IF(COUNTIF(Exclusions!$A:$A,$B5294)&gt;0,"Yes","No"))</f>
        <v/>
      </c>
      <c r="S5294" s="38">
        <f>IF($B5294="","",MIN(1,DAY($A5294)/IF($N5294="Superstore",Settings!$B$5,Settings!$B$4)))</f>
        <v/>
      </c>
      <c r="T5294" s="38">
        <f>IF(OR($B5294="",$G5294="",$S5294=0),"",$G5294/$S5294)</f>
        <v/>
      </c>
      <c r="U5294" s="36">
        <f>IF($T5294="","",IF($T5294&lt;Settings!$B$8,"Critical",IF($T5294&lt;Settings!$B$9,"Semi Critical","Non Critical")))</f>
        <v/>
      </c>
      <c r="V5294" s="28" t="n"/>
      <c r="Z5294">
        <f>IF($B5294="","",IFERROR(VLOOKUP($B5294,'Plan HC for CCA'!$A:$B,2,0),""))</f>
        <v/>
      </c>
      <c r="AA5294">
        <f>IF(OR($B5294="",$Z5294=""),"",IF(N($M5294)&lt;$Z5294,"Delta","No Delta"))</f>
        <v/>
      </c>
      <c r="AB5294">
        <f>IF(OR($B5294="",$Z5294=""),"",MAX(0,$Z5294-N($M5294)))</f>
        <v/>
      </c>
      <c r="AC5294" s="46">
        <f>IF($B5294="","",IFERROR(INDEX('CCA Util %'!$H:$H,MATCH($B5294,'CCA Util %'!$E:$E,0)),""))</f>
        <v/>
      </c>
      <c r="AD5294">
        <f>IF($B5294="","",IFERROR(INDEX('CCA Util %'!$G:$G,MATCH($B5294,'CCA Util %'!$E:$E,0)),""))</f>
        <v/>
      </c>
      <c r="AE5294">
        <f>IF(OR($B5294="",$U5294=""),"",$U5294&amp;" &amp; "&amp;IF(OR($AD5294="",$AD5294=0),"Util NA",$AD5294&amp;" Util"))</f>
        <v/>
      </c>
    </row>
    <row r="5295" ht="15.75" customHeight="1" s="42">
      <c r="A5295" s="41" t="n"/>
      <c r="G5295" s="38" t="n"/>
      <c r="H5295" s="38" t="n"/>
      <c r="I5295" s="38" t="n"/>
      <c r="J5295" s="38" t="n"/>
      <c r="K5295" s="38" t="n"/>
      <c r="L5295" s="38" t="n"/>
      <c r="N5295" s="36">
        <f>IF($B5295="","",IF($C5295="SUPERSTORE","Superstore","DH"))</f>
        <v/>
      </c>
      <c r="O5295" s="36">
        <f>IF($B5295="","",IFERROR(VLOOKUP($B5295,Mapping!$A:$C,2,0),"Not Mapped"))</f>
        <v/>
      </c>
      <c r="P5295" s="36">
        <f>IF($B5295="","",IFERROR(VLOOKUP($B5295,Mapping!$A:$C,3,0),"Not Mapped"))</f>
        <v/>
      </c>
      <c r="Q5295" s="36">
        <f>IF($B5295="","",IFERROR(VLOOKUP($O5295,Leaders!$A:$B,2,0),"Not Mapped"))</f>
        <v/>
      </c>
      <c r="R5295" s="36">
        <f>IF($B5295="","",IF(COUNTIF(Exclusions!$A:$A,$B5295)&gt;0,"Yes","No"))</f>
        <v/>
      </c>
      <c r="S5295" s="38">
        <f>IF($B5295="","",MIN(1,DAY($A5295)/IF($N5295="Superstore",Settings!$B$5,Settings!$B$4)))</f>
        <v/>
      </c>
      <c r="T5295" s="38">
        <f>IF(OR($B5295="",$G5295="",$S5295=0),"",$G5295/$S5295)</f>
        <v/>
      </c>
      <c r="U5295" s="36">
        <f>IF($T5295="","",IF($T5295&lt;Settings!$B$8,"Critical",IF($T5295&lt;Settings!$B$9,"Semi Critical","Non Critical")))</f>
        <v/>
      </c>
      <c r="V5295" s="28" t="n"/>
      <c r="Z5295">
        <f>IF($B5295="","",IFERROR(VLOOKUP($B5295,'Plan HC for CCA'!$A:$B,2,0),""))</f>
        <v/>
      </c>
      <c r="AA5295">
        <f>IF(OR($B5295="",$Z5295=""),"",IF(N($M5295)&lt;$Z5295,"Delta","No Delta"))</f>
        <v/>
      </c>
      <c r="AB5295">
        <f>IF(OR($B5295="",$Z5295=""),"",MAX(0,$Z5295-N($M5295)))</f>
        <v/>
      </c>
      <c r="AC5295" s="46">
        <f>IF($B5295="","",IFERROR(INDEX('CCA Util %'!$H:$H,MATCH($B5295,'CCA Util %'!$E:$E,0)),""))</f>
        <v/>
      </c>
      <c r="AD5295">
        <f>IF($B5295="","",IFERROR(INDEX('CCA Util %'!$G:$G,MATCH($B5295,'CCA Util %'!$E:$E,0)),""))</f>
        <v/>
      </c>
      <c r="AE5295">
        <f>IF(OR($B5295="",$U5295=""),"",$U5295&amp;" &amp; "&amp;IF(OR($AD5295="",$AD5295=0),"Util NA",$AD5295&amp;" Util"))</f>
        <v/>
      </c>
    </row>
    <row r="5296" ht="15.75" customHeight="1" s="42">
      <c r="A5296" s="41" t="n"/>
      <c r="G5296" s="38" t="n"/>
      <c r="H5296" s="38" t="n"/>
      <c r="I5296" s="38" t="n"/>
      <c r="J5296" s="38" t="n"/>
      <c r="K5296" s="38" t="n"/>
      <c r="L5296" s="38" t="n"/>
      <c r="N5296" s="36">
        <f>IF($B5296="","",IF($C5296="SUPERSTORE","Superstore","DH"))</f>
        <v/>
      </c>
      <c r="O5296" s="36">
        <f>IF($B5296="","",IFERROR(VLOOKUP($B5296,Mapping!$A:$C,2,0),"Not Mapped"))</f>
        <v/>
      </c>
      <c r="P5296" s="36">
        <f>IF($B5296="","",IFERROR(VLOOKUP($B5296,Mapping!$A:$C,3,0),"Not Mapped"))</f>
        <v/>
      </c>
      <c r="Q5296" s="36">
        <f>IF($B5296="","",IFERROR(VLOOKUP($O5296,Leaders!$A:$B,2,0),"Not Mapped"))</f>
        <v/>
      </c>
      <c r="R5296" s="36">
        <f>IF($B5296="","",IF(COUNTIF(Exclusions!$A:$A,$B5296)&gt;0,"Yes","No"))</f>
        <v/>
      </c>
      <c r="S5296" s="38">
        <f>IF($B5296="","",MIN(1,DAY($A5296)/IF($N5296="Superstore",Settings!$B$5,Settings!$B$4)))</f>
        <v/>
      </c>
      <c r="T5296" s="38">
        <f>IF(OR($B5296="",$G5296="",$S5296=0),"",$G5296/$S5296)</f>
        <v/>
      </c>
      <c r="U5296" s="36">
        <f>IF($T5296="","",IF($T5296&lt;Settings!$B$8,"Critical",IF($T5296&lt;Settings!$B$9,"Semi Critical","Non Critical")))</f>
        <v/>
      </c>
      <c r="V5296" s="28" t="n"/>
      <c r="Z5296">
        <f>IF($B5296="","",IFERROR(VLOOKUP($B5296,'Plan HC for CCA'!$A:$B,2,0),""))</f>
        <v/>
      </c>
      <c r="AA5296">
        <f>IF(OR($B5296="",$Z5296=""),"",IF(N($M5296)&lt;$Z5296,"Delta","No Delta"))</f>
        <v/>
      </c>
      <c r="AB5296">
        <f>IF(OR($B5296="",$Z5296=""),"",MAX(0,$Z5296-N($M5296)))</f>
        <v/>
      </c>
      <c r="AC5296" s="46">
        <f>IF($B5296="","",IFERROR(INDEX('CCA Util %'!$H:$H,MATCH($B5296,'CCA Util %'!$E:$E,0)),""))</f>
        <v/>
      </c>
      <c r="AD5296">
        <f>IF($B5296="","",IFERROR(INDEX('CCA Util %'!$G:$G,MATCH($B5296,'CCA Util %'!$E:$E,0)),""))</f>
        <v/>
      </c>
      <c r="AE5296">
        <f>IF(OR($B5296="",$U5296=""),"",$U5296&amp;" &amp; "&amp;IF(OR($AD5296="",$AD5296=0),"Util NA",$AD5296&amp;" Util"))</f>
        <v/>
      </c>
    </row>
    <row r="5297" ht="15.75" customHeight="1" s="42">
      <c r="A5297" s="41" t="n"/>
      <c r="G5297" s="38" t="n"/>
      <c r="H5297" s="38" t="n"/>
      <c r="I5297" s="38" t="n"/>
      <c r="J5297" s="38" t="n"/>
      <c r="K5297" s="38" t="n"/>
      <c r="L5297" s="38" t="n"/>
      <c r="N5297" s="36">
        <f>IF($B5297="","",IF($C5297="SUPERSTORE","Superstore","DH"))</f>
        <v/>
      </c>
      <c r="O5297" s="36">
        <f>IF($B5297="","",IFERROR(VLOOKUP($B5297,Mapping!$A:$C,2,0),"Not Mapped"))</f>
        <v/>
      </c>
      <c r="P5297" s="36">
        <f>IF($B5297="","",IFERROR(VLOOKUP($B5297,Mapping!$A:$C,3,0),"Not Mapped"))</f>
        <v/>
      </c>
      <c r="Q5297" s="36">
        <f>IF($B5297="","",IFERROR(VLOOKUP($O5297,Leaders!$A:$B,2,0),"Not Mapped"))</f>
        <v/>
      </c>
      <c r="R5297" s="36">
        <f>IF($B5297="","",IF(COUNTIF(Exclusions!$A:$A,$B5297)&gt;0,"Yes","No"))</f>
        <v/>
      </c>
      <c r="S5297" s="38">
        <f>IF($B5297="","",MIN(1,DAY($A5297)/IF($N5297="Superstore",Settings!$B$5,Settings!$B$4)))</f>
        <v/>
      </c>
      <c r="T5297" s="38">
        <f>IF(OR($B5297="",$G5297="",$S5297=0),"",$G5297/$S5297)</f>
        <v/>
      </c>
      <c r="U5297" s="36">
        <f>IF($T5297="","",IF($T5297&lt;Settings!$B$8,"Critical",IF($T5297&lt;Settings!$B$9,"Semi Critical","Non Critical")))</f>
        <v/>
      </c>
      <c r="V5297" s="28" t="n"/>
      <c r="Z5297">
        <f>IF($B5297="","",IFERROR(VLOOKUP($B5297,'Plan HC for CCA'!$A:$B,2,0),""))</f>
        <v/>
      </c>
      <c r="AA5297">
        <f>IF(OR($B5297="",$Z5297=""),"",IF(N($M5297)&lt;$Z5297,"Delta","No Delta"))</f>
        <v/>
      </c>
      <c r="AB5297">
        <f>IF(OR($B5297="",$Z5297=""),"",MAX(0,$Z5297-N($M5297)))</f>
        <v/>
      </c>
      <c r="AC5297" s="46">
        <f>IF($B5297="","",IFERROR(INDEX('CCA Util %'!$H:$H,MATCH($B5297,'CCA Util %'!$E:$E,0)),""))</f>
        <v/>
      </c>
      <c r="AD5297">
        <f>IF($B5297="","",IFERROR(INDEX('CCA Util %'!$G:$G,MATCH($B5297,'CCA Util %'!$E:$E,0)),""))</f>
        <v/>
      </c>
      <c r="AE5297">
        <f>IF(OR($B5297="",$U5297=""),"",$U5297&amp;" &amp; "&amp;IF(OR($AD5297="",$AD5297=0),"Util NA",$AD5297&amp;" Util"))</f>
        <v/>
      </c>
    </row>
    <row r="5298" ht="15.75" customHeight="1" s="42">
      <c r="A5298" s="41" t="n"/>
      <c r="G5298" s="38" t="n"/>
      <c r="H5298" s="38" t="n"/>
      <c r="I5298" s="38" t="n"/>
      <c r="J5298" s="38" t="n"/>
      <c r="K5298" s="38" t="n"/>
      <c r="L5298" s="38" t="n"/>
      <c r="N5298" s="36">
        <f>IF($B5298="","",IF($C5298="SUPERSTORE","Superstore","DH"))</f>
        <v/>
      </c>
      <c r="O5298" s="36">
        <f>IF($B5298="","",IFERROR(VLOOKUP($B5298,Mapping!$A:$C,2,0),"Not Mapped"))</f>
        <v/>
      </c>
      <c r="P5298" s="36">
        <f>IF($B5298="","",IFERROR(VLOOKUP($B5298,Mapping!$A:$C,3,0),"Not Mapped"))</f>
        <v/>
      </c>
      <c r="Q5298" s="36">
        <f>IF($B5298="","",IFERROR(VLOOKUP($O5298,Leaders!$A:$B,2,0),"Not Mapped"))</f>
        <v/>
      </c>
      <c r="R5298" s="36">
        <f>IF($B5298="","",IF(COUNTIF(Exclusions!$A:$A,$B5298)&gt;0,"Yes","No"))</f>
        <v/>
      </c>
      <c r="S5298" s="38">
        <f>IF($B5298="","",MIN(1,DAY($A5298)/IF($N5298="Superstore",Settings!$B$5,Settings!$B$4)))</f>
        <v/>
      </c>
      <c r="T5298" s="38">
        <f>IF(OR($B5298="",$G5298="",$S5298=0),"",$G5298/$S5298)</f>
        <v/>
      </c>
      <c r="U5298" s="36">
        <f>IF($T5298="","",IF($T5298&lt;Settings!$B$8,"Critical",IF($T5298&lt;Settings!$B$9,"Semi Critical","Non Critical")))</f>
        <v/>
      </c>
      <c r="V5298" s="28" t="n"/>
      <c r="Z5298">
        <f>IF($B5298="","",IFERROR(VLOOKUP($B5298,'Plan HC for CCA'!$A:$B,2,0),""))</f>
        <v/>
      </c>
      <c r="AA5298">
        <f>IF(OR($B5298="",$Z5298=""),"",IF(N($M5298)&lt;$Z5298,"Delta","No Delta"))</f>
        <v/>
      </c>
      <c r="AB5298">
        <f>IF(OR($B5298="",$Z5298=""),"",MAX(0,$Z5298-N($M5298)))</f>
        <v/>
      </c>
      <c r="AC5298" s="46">
        <f>IF($B5298="","",IFERROR(INDEX('CCA Util %'!$H:$H,MATCH($B5298,'CCA Util %'!$E:$E,0)),""))</f>
        <v/>
      </c>
      <c r="AD5298">
        <f>IF($B5298="","",IFERROR(INDEX('CCA Util %'!$G:$G,MATCH($B5298,'CCA Util %'!$E:$E,0)),""))</f>
        <v/>
      </c>
      <c r="AE5298">
        <f>IF(OR($B5298="",$U5298=""),"",$U5298&amp;" &amp; "&amp;IF(OR($AD5298="",$AD5298=0),"Util NA",$AD5298&amp;" Util"))</f>
        <v/>
      </c>
    </row>
    <row r="5299" ht="15.75" customHeight="1" s="42">
      <c r="A5299" s="41" t="n"/>
      <c r="G5299" s="38" t="n"/>
      <c r="H5299" s="38" t="n"/>
      <c r="I5299" s="38" t="n"/>
      <c r="J5299" s="38" t="n"/>
      <c r="K5299" s="38" t="n"/>
      <c r="L5299" s="38" t="n"/>
      <c r="N5299" s="36">
        <f>IF($B5299="","",IF($C5299="SUPERSTORE","Superstore","DH"))</f>
        <v/>
      </c>
      <c r="O5299" s="36">
        <f>IF($B5299="","",IFERROR(VLOOKUP($B5299,Mapping!$A:$C,2,0),"Not Mapped"))</f>
        <v/>
      </c>
      <c r="P5299" s="36">
        <f>IF($B5299="","",IFERROR(VLOOKUP($B5299,Mapping!$A:$C,3,0),"Not Mapped"))</f>
        <v/>
      </c>
      <c r="Q5299" s="36">
        <f>IF($B5299="","",IFERROR(VLOOKUP($O5299,Leaders!$A:$B,2,0),"Not Mapped"))</f>
        <v/>
      </c>
      <c r="R5299" s="36">
        <f>IF($B5299="","",IF(COUNTIF(Exclusions!$A:$A,$B5299)&gt;0,"Yes","No"))</f>
        <v/>
      </c>
      <c r="S5299" s="38">
        <f>IF($B5299="","",MIN(1,DAY($A5299)/IF($N5299="Superstore",Settings!$B$5,Settings!$B$4)))</f>
        <v/>
      </c>
      <c r="T5299" s="38">
        <f>IF(OR($B5299="",$G5299="",$S5299=0),"",$G5299/$S5299)</f>
        <v/>
      </c>
      <c r="U5299" s="36">
        <f>IF($T5299="","",IF($T5299&lt;Settings!$B$8,"Critical",IF($T5299&lt;Settings!$B$9,"Semi Critical","Non Critical")))</f>
        <v/>
      </c>
      <c r="V5299" s="28" t="n"/>
      <c r="Z5299">
        <f>IF($B5299="","",IFERROR(VLOOKUP($B5299,'Plan HC for CCA'!$A:$B,2,0),""))</f>
        <v/>
      </c>
      <c r="AA5299">
        <f>IF(OR($B5299="",$Z5299=""),"",IF(N($M5299)&lt;$Z5299,"Delta","No Delta"))</f>
        <v/>
      </c>
      <c r="AB5299">
        <f>IF(OR($B5299="",$Z5299=""),"",MAX(0,$Z5299-N($M5299)))</f>
        <v/>
      </c>
      <c r="AC5299" s="46">
        <f>IF($B5299="","",IFERROR(INDEX('CCA Util %'!$H:$H,MATCH($B5299,'CCA Util %'!$E:$E,0)),""))</f>
        <v/>
      </c>
      <c r="AD5299">
        <f>IF($B5299="","",IFERROR(INDEX('CCA Util %'!$G:$G,MATCH($B5299,'CCA Util %'!$E:$E,0)),""))</f>
        <v/>
      </c>
      <c r="AE5299">
        <f>IF(OR($B5299="",$U5299=""),"",$U5299&amp;" &amp; "&amp;IF(OR($AD5299="",$AD5299=0),"Util NA",$AD5299&amp;" Util"))</f>
        <v/>
      </c>
    </row>
    <row r="5300" ht="15.75" customHeight="1" s="42">
      <c r="A5300" s="41" t="n"/>
      <c r="G5300" s="38" t="n"/>
      <c r="H5300" s="38" t="n"/>
      <c r="I5300" s="38" t="n"/>
      <c r="J5300" s="38" t="n"/>
      <c r="K5300" s="38" t="n"/>
      <c r="L5300" s="38" t="n"/>
      <c r="N5300" s="36">
        <f>IF($B5300="","",IF($C5300="SUPERSTORE","Superstore","DH"))</f>
        <v/>
      </c>
      <c r="O5300" s="36">
        <f>IF($B5300="","",IFERROR(VLOOKUP($B5300,Mapping!$A:$C,2,0),"Not Mapped"))</f>
        <v/>
      </c>
      <c r="P5300" s="36">
        <f>IF($B5300="","",IFERROR(VLOOKUP($B5300,Mapping!$A:$C,3,0),"Not Mapped"))</f>
        <v/>
      </c>
      <c r="Q5300" s="36">
        <f>IF($B5300="","",IFERROR(VLOOKUP($O5300,Leaders!$A:$B,2,0),"Not Mapped"))</f>
        <v/>
      </c>
      <c r="R5300" s="36">
        <f>IF($B5300="","",IF(COUNTIF(Exclusions!$A:$A,$B5300)&gt;0,"Yes","No"))</f>
        <v/>
      </c>
      <c r="S5300" s="38">
        <f>IF($B5300="","",MIN(1,DAY($A5300)/IF($N5300="Superstore",Settings!$B$5,Settings!$B$4)))</f>
        <v/>
      </c>
      <c r="T5300" s="38">
        <f>IF(OR($B5300="",$G5300="",$S5300=0),"",$G5300/$S5300)</f>
        <v/>
      </c>
      <c r="U5300" s="36">
        <f>IF($T5300="","",IF($T5300&lt;Settings!$B$8,"Critical",IF($T5300&lt;Settings!$B$9,"Semi Critical","Non Critical")))</f>
        <v/>
      </c>
      <c r="V5300" s="28" t="n"/>
      <c r="Z5300">
        <f>IF($B5300="","",IFERROR(VLOOKUP($B5300,'Plan HC for CCA'!$A:$B,2,0),""))</f>
        <v/>
      </c>
      <c r="AA5300">
        <f>IF(OR($B5300="",$Z5300=""),"",IF(N($M5300)&lt;$Z5300,"Delta","No Delta"))</f>
        <v/>
      </c>
      <c r="AB5300">
        <f>IF(OR($B5300="",$Z5300=""),"",MAX(0,$Z5300-N($M5300)))</f>
        <v/>
      </c>
      <c r="AC5300" s="46">
        <f>IF($B5300="","",IFERROR(INDEX('CCA Util %'!$H:$H,MATCH($B5300,'CCA Util %'!$E:$E,0)),""))</f>
        <v/>
      </c>
      <c r="AD5300">
        <f>IF($B5300="","",IFERROR(INDEX('CCA Util %'!$G:$G,MATCH($B5300,'CCA Util %'!$E:$E,0)),""))</f>
        <v/>
      </c>
      <c r="AE5300">
        <f>IF(OR($B5300="",$U5300=""),"",$U5300&amp;" &amp; "&amp;IF(OR($AD5300="",$AD5300=0),"Util NA",$AD5300&amp;" Util"))</f>
        <v/>
      </c>
    </row>
    <row r="5301" ht="15.75" customHeight="1" s="42">
      <c r="A5301" s="41" t="n"/>
      <c r="G5301" s="38" t="n"/>
      <c r="H5301" s="38" t="n"/>
      <c r="I5301" s="38" t="n"/>
      <c r="J5301" s="38" t="n"/>
      <c r="K5301" s="38" t="n"/>
      <c r="L5301" s="38" t="n"/>
      <c r="N5301" s="36">
        <f>IF($B5301="","",IF($C5301="SUPERSTORE","Superstore","DH"))</f>
        <v/>
      </c>
      <c r="O5301" s="36">
        <f>IF($B5301="","",IFERROR(VLOOKUP($B5301,Mapping!$A:$C,2,0),"Not Mapped"))</f>
        <v/>
      </c>
      <c r="P5301" s="36">
        <f>IF($B5301="","",IFERROR(VLOOKUP($B5301,Mapping!$A:$C,3,0),"Not Mapped"))</f>
        <v/>
      </c>
      <c r="Q5301" s="36">
        <f>IF($B5301="","",IFERROR(VLOOKUP($O5301,Leaders!$A:$B,2,0),"Not Mapped"))</f>
        <v/>
      </c>
      <c r="R5301" s="36">
        <f>IF($B5301="","",IF(COUNTIF(Exclusions!$A:$A,$B5301)&gt;0,"Yes","No"))</f>
        <v/>
      </c>
      <c r="S5301" s="38">
        <f>IF($B5301="","",MIN(1,DAY($A5301)/IF($N5301="Superstore",Settings!$B$5,Settings!$B$4)))</f>
        <v/>
      </c>
      <c r="T5301" s="38">
        <f>IF(OR($B5301="",$G5301="",$S5301=0),"",$G5301/$S5301)</f>
        <v/>
      </c>
      <c r="U5301" s="36">
        <f>IF($T5301="","",IF($T5301&lt;Settings!$B$8,"Critical",IF($T5301&lt;Settings!$B$9,"Semi Critical","Non Critical")))</f>
        <v/>
      </c>
      <c r="V5301" s="28" t="n"/>
      <c r="Z5301">
        <f>IF($B5301="","",IFERROR(VLOOKUP($B5301,'Plan HC for CCA'!$A:$B,2,0),""))</f>
        <v/>
      </c>
      <c r="AA5301">
        <f>IF(OR($B5301="",$Z5301=""),"",IF(N($M5301)&lt;$Z5301,"Delta","No Delta"))</f>
        <v/>
      </c>
      <c r="AB5301">
        <f>IF(OR($B5301="",$Z5301=""),"",MAX(0,$Z5301-N($M5301)))</f>
        <v/>
      </c>
      <c r="AC5301" s="46">
        <f>IF($B5301="","",IFERROR(INDEX('CCA Util %'!$H:$H,MATCH($B5301,'CCA Util %'!$E:$E,0)),""))</f>
        <v/>
      </c>
      <c r="AD5301">
        <f>IF($B5301="","",IFERROR(INDEX('CCA Util %'!$G:$G,MATCH($B5301,'CCA Util %'!$E:$E,0)),""))</f>
        <v/>
      </c>
      <c r="AE5301">
        <f>IF(OR($B5301="",$U5301=""),"",$U5301&amp;" &amp; "&amp;IF(OR($AD5301="",$AD5301=0),"Util NA",$AD5301&amp;" Util"))</f>
        <v/>
      </c>
    </row>
    <row r="5302" ht="15.75" customHeight="1" s="42">
      <c r="A5302" s="41" t="n"/>
      <c r="G5302" s="38" t="n"/>
      <c r="H5302" s="38" t="n"/>
      <c r="I5302" s="38" t="n"/>
      <c r="J5302" s="38" t="n"/>
      <c r="K5302" s="38" t="n"/>
      <c r="L5302" s="38" t="n"/>
      <c r="N5302" s="36">
        <f>IF($B5302="","",IF($C5302="SUPERSTORE","Superstore","DH"))</f>
        <v/>
      </c>
      <c r="O5302" s="36">
        <f>IF($B5302="","",IFERROR(VLOOKUP($B5302,Mapping!$A:$C,2,0),"Not Mapped"))</f>
        <v/>
      </c>
      <c r="P5302" s="36">
        <f>IF($B5302="","",IFERROR(VLOOKUP($B5302,Mapping!$A:$C,3,0),"Not Mapped"))</f>
        <v/>
      </c>
      <c r="Q5302" s="36">
        <f>IF($B5302="","",IFERROR(VLOOKUP($O5302,Leaders!$A:$B,2,0),"Not Mapped"))</f>
        <v/>
      </c>
      <c r="R5302" s="36">
        <f>IF($B5302="","",IF(COUNTIF(Exclusions!$A:$A,$B5302)&gt;0,"Yes","No"))</f>
        <v/>
      </c>
      <c r="S5302" s="38">
        <f>IF($B5302="","",MIN(1,DAY($A5302)/IF($N5302="Superstore",Settings!$B$5,Settings!$B$4)))</f>
        <v/>
      </c>
      <c r="T5302" s="38">
        <f>IF(OR($B5302="",$G5302="",$S5302=0),"",$G5302/$S5302)</f>
        <v/>
      </c>
      <c r="U5302" s="36">
        <f>IF($T5302="","",IF($T5302&lt;Settings!$B$8,"Critical",IF($T5302&lt;Settings!$B$9,"Semi Critical","Non Critical")))</f>
        <v/>
      </c>
      <c r="V5302" s="28" t="n"/>
      <c r="Z5302">
        <f>IF($B5302="","",IFERROR(VLOOKUP($B5302,'Plan HC for CCA'!$A:$B,2,0),""))</f>
        <v/>
      </c>
      <c r="AA5302">
        <f>IF(OR($B5302="",$Z5302=""),"",IF(N($M5302)&lt;$Z5302,"Delta","No Delta"))</f>
        <v/>
      </c>
      <c r="AB5302">
        <f>IF(OR($B5302="",$Z5302=""),"",MAX(0,$Z5302-N($M5302)))</f>
        <v/>
      </c>
      <c r="AC5302" s="46">
        <f>IF($B5302="","",IFERROR(INDEX('CCA Util %'!$H:$H,MATCH($B5302,'CCA Util %'!$E:$E,0)),""))</f>
        <v/>
      </c>
      <c r="AD5302">
        <f>IF($B5302="","",IFERROR(INDEX('CCA Util %'!$G:$G,MATCH($B5302,'CCA Util %'!$E:$E,0)),""))</f>
        <v/>
      </c>
      <c r="AE5302">
        <f>IF(OR($B5302="",$U5302=""),"",$U5302&amp;" &amp; "&amp;IF(OR($AD5302="",$AD5302=0),"Util NA",$AD5302&amp;" Util"))</f>
        <v/>
      </c>
    </row>
    <row r="5303" ht="15.75" customHeight="1" s="42">
      <c r="A5303" s="41" t="n"/>
      <c r="G5303" s="38" t="n"/>
      <c r="H5303" s="38" t="n"/>
      <c r="I5303" s="38" t="n"/>
      <c r="J5303" s="38" t="n"/>
      <c r="K5303" s="38" t="n"/>
      <c r="L5303" s="38" t="n"/>
      <c r="N5303" s="36">
        <f>IF($B5303="","",IF($C5303="SUPERSTORE","Superstore","DH"))</f>
        <v/>
      </c>
      <c r="O5303" s="36">
        <f>IF($B5303="","",IFERROR(VLOOKUP($B5303,Mapping!$A:$C,2,0),"Not Mapped"))</f>
        <v/>
      </c>
      <c r="P5303" s="36">
        <f>IF($B5303="","",IFERROR(VLOOKUP($B5303,Mapping!$A:$C,3,0),"Not Mapped"))</f>
        <v/>
      </c>
      <c r="Q5303" s="36">
        <f>IF($B5303="","",IFERROR(VLOOKUP($O5303,Leaders!$A:$B,2,0),"Not Mapped"))</f>
        <v/>
      </c>
      <c r="R5303" s="36">
        <f>IF($B5303="","",IF(COUNTIF(Exclusions!$A:$A,$B5303)&gt;0,"Yes","No"))</f>
        <v/>
      </c>
      <c r="S5303" s="38">
        <f>IF($B5303="","",MIN(1,DAY($A5303)/IF($N5303="Superstore",Settings!$B$5,Settings!$B$4)))</f>
        <v/>
      </c>
      <c r="T5303" s="38">
        <f>IF(OR($B5303="",$G5303="",$S5303=0),"",$G5303/$S5303)</f>
        <v/>
      </c>
      <c r="U5303" s="36">
        <f>IF($T5303="","",IF($T5303&lt;Settings!$B$8,"Critical",IF($T5303&lt;Settings!$B$9,"Semi Critical","Non Critical")))</f>
        <v/>
      </c>
      <c r="V5303" s="28" t="n"/>
      <c r="Z5303">
        <f>IF($B5303="","",IFERROR(VLOOKUP($B5303,'Plan HC for CCA'!$A:$B,2,0),""))</f>
        <v/>
      </c>
      <c r="AA5303">
        <f>IF(OR($B5303="",$Z5303=""),"",IF(N($M5303)&lt;$Z5303,"Delta","No Delta"))</f>
        <v/>
      </c>
      <c r="AB5303">
        <f>IF(OR($B5303="",$Z5303=""),"",MAX(0,$Z5303-N($M5303)))</f>
        <v/>
      </c>
      <c r="AC5303" s="46">
        <f>IF($B5303="","",IFERROR(INDEX('CCA Util %'!$H:$H,MATCH($B5303,'CCA Util %'!$E:$E,0)),""))</f>
        <v/>
      </c>
      <c r="AD5303">
        <f>IF($B5303="","",IFERROR(INDEX('CCA Util %'!$G:$G,MATCH($B5303,'CCA Util %'!$E:$E,0)),""))</f>
        <v/>
      </c>
      <c r="AE5303">
        <f>IF(OR($B5303="",$U5303=""),"",$U5303&amp;" &amp; "&amp;IF(OR($AD5303="",$AD5303=0),"Util NA",$AD5303&amp;" Util"))</f>
        <v/>
      </c>
    </row>
    <row r="5304" ht="15.75" customHeight="1" s="42">
      <c r="A5304" s="41" t="n"/>
      <c r="G5304" s="38" t="n"/>
      <c r="H5304" s="38" t="n"/>
      <c r="I5304" s="38" t="n"/>
      <c r="J5304" s="38" t="n"/>
      <c r="K5304" s="38" t="n"/>
      <c r="L5304" s="38" t="n"/>
      <c r="N5304" s="36">
        <f>IF($B5304="","",IF($C5304="SUPERSTORE","Superstore","DH"))</f>
        <v/>
      </c>
      <c r="O5304" s="36">
        <f>IF($B5304="","",IFERROR(VLOOKUP($B5304,Mapping!$A:$C,2,0),"Not Mapped"))</f>
        <v/>
      </c>
      <c r="P5304" s="36">
        <f>IF($B5304="","",IFERROR(VLOOKUP($B5304,Mapping!$A:$C,3,0),"Not Mapped"))</f>
        <v/>
      </c>
      <c r="Q5304" s="36">
        <f>IF($B5304="","",IFERROR(VLOOKUP($O5304,Leaders!$A:$B,2,0),"Not Mapped"))</f>
        <v/>
      </c>
      <c r="R5304" s="36">
        <f>IF($B5304="","",IF(COUNTIF(Exclusions!$A:$A,$B5304)&gt;0,"Yes","No"))</f>
        <v/>
      </c>
      <c r="S5304" s="38">
        <f>IF($B5304="","",MIN(1,DAY($A5304)/IF($N5304="Superstore",Settings!$B$5,Settings!$B$4)))</f>
        <v/>
      </c>
      <c r="T5304" s="38">
        <f>IF(OR($B5304="",$G5304="",$S5304=0),"",$G5304/$S5304)</f>
        <v/>
      </c>
      <c r="U5304" s="36">
        <f>IF($T5304="","",IF($T5304&lt;Settings!$B$8,"Critical",IF($T5304&lt;Settings!$B$9,"Semi Critical","Non Critical")))</f>
        <v/>
      </c>
      <c r="V5304" s="28" t="n"/>
      <c r="Z5304">
        <f>IF($B5304="","",IFERROR(VLOOKUP($B5304,'Plan HC for CCA'!$A:$B,2,0),""))</f>
        <v/>
      </c>
      <c r="AA5304">
        <f>IF(OR($B5304="",$Z5304=""),"",IF(N($M5304)&lt;$Z5304,"Delta","No Delta"))</f>
        <v/>
      </c>
      <c r="AB5304">
        <f>IF(OR($B5304="",$Z5304=""),"",MAX(0,$Z5304-N($M5304)))</f>
        <v/>
      </c>
      <c r="AC5304" s="46">
        <f>IF($B5304="","",IFERROR(INDEX('CCA Util %'!$H:$H,MATCH($B5304,'CCA Util %'!$E:$E,0)),""))</f>
        <v/>
      </c>
      <c r="AD5304">
        <f>IF($B5304="","",IFERROR(INDEX('CCA Util %'!$G:$G,MATCH($B5304,'CCA Util %'!$E:$E,0)),""))</f>
        <v/>
      </c>
      <c r="AE5304">
        <f>IF(OR($B5304="",$U5304=""),"",$U5304&amp;" &amp; "&amp;IF(OR($AD5304="",$AD5304=0),"Util NA",$AD5304&amp;" Util"))</f>
        <v/>
      </c>
    </row>
    <row r="5305" ht="15.75" customHeight="1" s="42">
      <c r="A5305" s="41" t="n"/>
      <c r="G5305" s="38" t="n"/>
      <c r="H5305" s="38" t="n"/>
      <c r="I5305" s="38" t="n"/>
      <c r="J5305" s="38" t="n"/>
      <c r="K5305" s="38" t="n"/>
      <c r="L5305" s="38" t="n"/>
      <c r="N5305" s="36">
        <f>IF($B5305="","",IF($C5305="SUPERSTORE","Superstore","DH"))</f>
        <v/>
      </c>
      <c r="O5305" s="36">
        <f>IF($B5305="","",IFERROR(VLOOKUP($B5305,Mapping!$A:$C,2,0),"Not Mapped"))</f>
        <v/>
      </c>
      <c r="P5305" s="36">
        <f>IF($B5305="","",IFERROR(VLOOKUP($B5305,Mapping!$A:$C,3,0),"Not Mapped"))</f>
        <v/>
      </c>
      <c r="Q5305" s="36">
        <f>IF($B5305="","",IFERROR(VLOOKUP($O5305,Leaders!$A:$B,2,0),"Not Mapped"))</f>
        <v/>
      </c>
      <c r="R5305" s="36">
        <f>IF($B5305="","",IF(COUNTIF(Exclusions!$A:$A,$B5305)&gt;0,"Yes","No"))</f>
        <v/>
      </c>
      <c r="S5305" s="38">
        <f>IF($B5305="","",MIN(1,DAY($A5305)/IF($N5305="Superstore",Settings!$B$5,Settings!$B$4)))</f>
        <v/>
      </c>
      <c r="T5305" s="38">
        <f>IF(OR($B5305="",$G5305="",$S5305=0),"",$G5305/$S5305)</f>
        <v/>
      </c>
      <c r="U5305" s="36">
        <f>IF($T5305="","",IF($T5305&lt;Settings!$B$8,"Critical",IF($T5305&lt;Settings!$B$9,"Semi Critical","Non Critical")))</f>
        <v/>
      </c>
      <c r="V5305" s="28" t="n"/>
      <c r="Z5305">
        <f>IF($B5305="","",IFERROR(VLOOKUP($B5305,'Plan HC for CCA'!$A:$B,2,0),""))</f>
        <v/>
      </c>
      <c r="AA5305">
        <f>IF(OR($B5305="",$Z5305=""),"",IF(N($M5305)&lt;$Z5305,"Delta","No Delta"))</f>
        <v/>
      </c>
      <c r="AB5305">
        <f>IF(OR($B5305="",$Z5305=""),"",MAX(0,$Z5305-N($M5305)))</f>
        <v/>
      </c>
      <c r="AC5305" s="46">
        <f>IF($B5305="","",IFERROR(INDEX('CCA Util %'!$H:$H,MATCH($B5305,'CCA Util %'!$E:$E,0)),""))</f>
        <v/>
      </c>
      <c r="AD5305">
        <f>IF($B5305="","",IFERROR(INDEX('CCA Util %'!$G:$G,MATCH($B5305,'CCA Util %'!$E:$E,0)),""))</f>
        <v/>
      </c>
      <c r="AE5305">
        <f>IF(OR($B5305="",$U5305=""),"",$U5305&amp;" &amp; "&amp;IF(OR($AD5305="",$AD5305=0),"Util NA",$AD5305&amp;" Util"))</f>
        <v/>
      </c>
    </row>
    <row r="5306" ht="15.75" customHeight="1" s="42">
      <c r="A5306" s="41" t="n"/>
      <c r="G5306" s="38" t="n"/>
      <c r="H5306" s="38" t="n"/>
      <c r="I5306" s="38" t="n"/>
      <c r="J5306" s="38" t="n"/>
      <c r="K5306" s="38" t="n"/>
      <c r="L5306" s="38" t="n"/>
      <c r="N5306" s="36">
        <f>IF($B5306="","",IF($C5306="SUPERSTORE","Superstore","DH"))</f>
        <v/>
      </c>
      <c r="O5306" s="36">
        <f>IF($B5306="","",IFERROR(VLOOKUP($B5306,Mapping!$A:$C,2,0),"Not Mapped"))</f>
        <v/>
      </c>
      <c r="P5306" s="36">
        <f>IF($B5306="","",IFERROR(VLOOKUP($B5306,Mapping!$A:$C,3,0),"Not Mapped"))</f>
        <v/>
      </c>
      <c r="Q5306" s="36">
        <f>IF($B5306="","",IFERROR(VLOOKUP($O5306,Leaders!$A:$B,2,0),"Not Mapped"))</f>
        <v/>
      </c>
      <c r="R5306" s="36">
        <f>IF($B5306="","",IF(COUNTIF(Exclusions!$A:$A,$B5306)&gt;0,"Yes","No"))</f>
        <v/>
      </c>
      <c r="S5306" s="38">
        <f>IF($B5306="","",MIN(1,DAY($A5306)/IF($N5306="Superstore",Settings!$B$5,Settings!$B$4)))</f>
        <v/>
      </c>
      <c r="T5306" s="38">
        <f>IF(OR($B5306="",$G5306="",$S5306=0),"",$G5306/$S5306)</f>
        <v/>
      </c>
      <c r="U5306" s="36">
        <f>IF($T5306="","",IF($T5306&lt;Settings!$B$8,"Critical",IF($T5306&lt;Settings!$B$9,"Semi Critical","Non Critical")))</f>
        <v/>
      </c>
      <c r="V5306" s="28" t="n"/>
      <c r="Z5306">
        <f>IF($B5306="","",IFERROR(VLOOKUP($B5306,'Plan HC for CCA'!$A:$B,2,0),""))</f>
        <v/>
      </c>
      <c r="AA5306">
        <f>IF(OR($B5306="",$Z5306=""),"",IF(N($M5306)&lt;$Z5306,"Delta","No Delta"))</f>
        <v/>
      </c>
      <c r="AB5306">
        <f>IF(OR($B5306="",$Z5306=""),"",MAX(0,$Z5306-N($M5306)))</f>
        <v/>
      </c>
      <c r="AC5306" s="46">
        <f>IF($B5306="","",IFERROR(INDEX('CCA Util %'!$H:$H,MATCH($B5306,'CCA Util %'!$E:$E,0)),""))</f>
        <v/>
      </c>
      <c r="AD5306">
        <f>IF($B5306="","",IFERROR(INDEX('CCA Util %'!$G:$G,MATCH($B5306,'CCA Util %'!$E:$E,0)),""))</f>
        <v/>
      </c>
      <c r="AE5306">
        <f>IF(OR($B5306="",$U5306=""),"",$U5306&amp;" &amp; "&amp;IF(OR($AD5306="",$AD5306=0),"Util NA",$AD5306&amp;" Util"))</f>
        <v/>
      </c>
    </row>
    <row r="5307" ht="15.75" customHeight="1" s="42">
      <c r="A5307" s="41" t="n"/>
      <c r="G5307" s="38" t="n"/>
      <c r="H5307" s="38" t="n"/>
      <c r="I5307" s="38" t="n"/>
      <c r="J5307" s="38" t="n"/>
      <c r="K5307" s="38" t="n"/>
      <c r="L5307" s="38" t="n"/>
      <c r="N5307" s="36">
        <f>IF($B5307="","",IF($C5307="SUPERSTORE","Superstore","DH"))</f>
        <v/>
      </c>
      <c r="O5307" s="36">
        <f>IF($B5307="","",IFERROR(VLOOKUP($B5307,Mapping!$A:$C,2,0),"Not Mapped"))</f>
        <v/>
      </c>
      <c r="P5307" s="36">
        <f>IF($B5307="","",IFERROR(VLOOKUP($B5307,Mapping!$A:$C,3,0),"Not Mapped"))</f>
        <v/>
      </c>
      <c r="Q5307" s="36">
        <f>IF($B5307="","",IFERROR(VLOOKUP($O5307,Leaders!$A:$B,2,0),"Not Mapped"))</f>
        <v/>
      </c>
      <c r="R5307" s="36">
        <f>IF($B5307="","",IF(COUNTIF(Exclusions!$A:$A,$B5307)&gt;0,"Yes","No"))</f>
        <v/>
      </c>
      <c r="S5307" s="38">
        <f>IF($B5307="","",MIN(1,DAY($A5307)/IF($N5307="Superstore",Settings!$B$5,Settings!$B$4)))</f>
        <v/>
      </c>
      <c r="T5307" s="38">
        <f>IF(OR($B5307="",$G5307="",$S5307=0),"",$G5307/$S5307)</f>
        <v/>
      </c>
      <c r="U5307" s="36">
        <f>IF($T5307="","",IF($T5307&lt;Settings!$B$8,"Critical",IF($T5307&lt;Settings!$B$9,"Semi Critical","Non Critical")))</f>
        <v/>
      </c>
      <c r="V5307" s="28" t="n"/>
      <c r="Z5307">
        <f>IF($B5307="","",IFERROR(VLOOKUP($B5307,'Plan HC for CCA'!$A:$B,2,0),""))</f>
        <v/>
      </c>
      <c r="AA5307">
        <f>IF(OR($B5307="",$Z5307=""),"",IF(N($M5307)&lt;$Z5307,"Delta","No Delta"))</f>
        <v/>
      </c>
      <c r="AB5307">
        <f>IF(OR($B5307="",$Z5307=""),"",MAX(0,$Z5307-N($M5307)))</f>
        <v/>
      </c>
      <c r="AC5307" s="46">
        <f>IF($B5307="","",IFERROR(INDEX('CCA Util %'!$H:$H,MATCH($B5307,'CCA Util %'!$E:$E,0)),""))</f>
        <v/>
      </c>
      <c r="AD5307">
        <f>IF($B5307="","",IFERROR(INDEX('CCA Util %'!$G:$G,MATCH($B5307,'CCA Util %'!$E:$E,0)),""))</f>
        <v/>
      </c>
      <c r="AE5307">
        <f>IF(OR($B5307="",$U5307=""),"",$U5307&amp;" &amp; "&amp;IF(OR($AD5307="",$AD5307=0),"Util NA",$AD5307&amp;" Util"))</f>
        <v/>
      </c>
    </row>
    <row r="5308" ht="15.75" customHeight="1" s="42">
      <c r="A5308" s="41" t="n"/>
      <c r="G5308" s="38" t="n"/>
      <c r="H5308" s="38" t="n"/>
      <c r="I5308" s="38" t="n"/>
      <c r="J5308" s="38" t="n"/>
      <c r="K5308" s="38" t="n"/>
      <c r="L5308" s="38" t="n"/>
      <c r="N5308" s="36">
        <f>IF($B5308="","",IF($C5308="SUPERSTORE","Superstore","DH"))</f>
        <v/>
      </c>
      <c r="O5308" s="36">
        <f>IF($B5308="","",IFERROR(VLOOKUP($B5308,Mapping!$A:$C,2,0),"Not Mapped"))</f>
        <v/>
      </c>
      <c r="P5308" s="36">
        <f>IF($B5308="","",IFERROR(VLOOKUP($B5308,Mapping!$A:$C,3,0),"Not Mapped"))</f>
        <v/>
      </c>
      <c r="Q5308" s="36">
        <f>IF($B5308="","",IFERROR(VLOOKUP($O5308,Leaders!$A:$B,2,0),"Not Mapped"))</f>
        <v/>
      </c>
      <c r="R5308" s="36">
        <f>IF($B5308="","",IF(COUNTIF(Exclusions!$A:$A,$B5308)&gt;0,"Yes","No"))</f>
        <v/>
      </c>
      <c r="S5308" s="38">
        <f>IF($B5308="","",MIN(1,DAY($A5308)/IF($N5308="Superstore",Settings!$B$5,Settings!$B$4)))</f>
        <v/>
      </c>
      <c r="T5308" s="38">
        <f>IF(OR($B5308="",$G5308="",$S5308=0),"",$G5308/$S5308)</f>
        <v/>
      </c>
      <c r="U5308" s="36">
        <f>IF($T5308="","",IF($T5308&lt;Settings!$B$8,"Critical",IF($T5308&lt;Settings!$B$9,"Semi Critical","Non Critical")))</f>
        <v/>
      </c>
      <c r="V5308" s="28" t="n"/>
      <c r="Z5308">
        <f>IF($B5308="","",IFERROR(VLOOKUP($B5308,'Plan HC for CCA'!$A:$B,2,0),""))</f>
        <v/>
      </c>
      <c r="AA5308">
        <f>IF(OR($B5308="",$Z5308=""),"",IF(N($M5308)&lt;$Z5308,"Delta","No Delta"))</f>
        <v/>
      </c>
      <c r="AB5308">
        <f>IF(OR($B5308="",$Z5308=""),"",MAX(0,$Z5308-N($M5308)))</f>
        <v/>
      </c>
      <c r="AC5308" s="46">
        <f>IF($B5308="","",IFERROR(INDEX('CCA Util %'!$H:$H,MATCH($B5308,'CCA Util %'!$E:$E,0)),""))</f>
        <v/>
      </c>
      <c r="AD5308">
        <f>IF($B5308="","",IFERROR(INDEX('CCA Util %'!$G:$G,MATCH($B5308,'CCA Util %'!$E:$E,0)),""))</f>
        <v/>
      </c>
      <c r="AE5308">
        <f>IF(OR($B5308="",$U5308=""),"",$U5308&amp;" &amp; "&amp;IF(OR($AD5308="",$AD5308=0),"Util NA",$AD5308&amp;" Util"))</f>
        <v/>
      </c>
    </row>
    <row r="5309" ht="15.75" customHeight="1" s="42">
      <c r="A5309" s="41" t="n"/>
      <c r="G5309" s="38" t="n"/>
      <c r="H5309" s="38" t="n"/>
      <c r="I5309" s="38" t="n"/>
      <c r="J5309" s="38" t="n"/>
      <c r="K5309" s="38" t="n"/>
      <c r="L5309" s="38" t="n"/>
      <c r="N5309" s="36">
        <f>IF($B5309="","",IF($C5309="SUPERSTORE","Superstore","DH"))</f>
        <v/>
      </c>
      <c r="O5309" s="36">
        <f>IF($B5309="","",IFERROR(VLOOKUP($B5309,Mapping!$A:$C,2,0),"Not Mapped"))</f>
        <v/>
      </c>
      <c r="P5309" s="36">
        <f>IF($B5309="","",IFERROR(VLOOKUP($B5309,Mapping!$A:$C,3,0),"Not Mapped"))</f>
        <v/>
      </c>
      <c r="Q5309" s="36">
        <f>IF($B5309="","",IFERROR(VLOOKUP($O5309,Leaders!$A:$B,2,0),"Not Mapped"))</f>
        <v/>
      </c>
      <c r="R5309" s="36">
        <f>IF($B5309="","",IF(COUNTIF(Exclusions!$A:$A,$B5309)&gt;0,"Yes","No"))</f>
        <v/>
      </c>
      <c r="S5309" s="38">
        <f>IF($B5309="","",MIN(1,DAY($A5309)/IF($N5309="Superstore",Settings!$B$5,Settings!$B$4)))</f>
        <v/>
      </c>
      <c r="T5309" s="38">
        <f>IF(OR($B5309="",$G5309="",$S5309=0),"",$G5309/$S5309)</f>
        <v/>
      </c>
      <c r="U5309" s="36">
        <f>IF($T5309="","",IF($T5309&lt;Settings!$B$8,"Critical",IF($T5309&lt;Settings!$B$9,"Semi Critical","Non Critical")))</f>
        <v/>
      </c>
      <c r="V5309" s="28" t="n"/>
      <c r="Z5309">
        <f>IF($B5309="","",IFERROR(VLOOKUP($B5309,'Plan HC for CCA'!$A:$B,2,0),""))</f>
        <v/>
      </c>
      <c r="AA5309">
        <f>IF(OR($B5309="",$Z5309=""),"",IF(N($M5309)&lt;$Z5309,"Delta","No Delta"))</f>
        <v/>
      </c>
      <c r="AB5309">
        <f>IF(OR($B5309="",$Z5309=""),"",MAX(0,$Z5309-N($M5309)))</f>
        <v/>
      </c>
      <c r="AC5309" s="46">
        <f>IF($B5309="","",IFERROR(INDEX('CCA Util %'!$H:$H,MATCH($B5309,'CCA Util %'!$E:$E,0)),""))</f>
        <v/>
      </c>
      <c r="AD5309">
        <f>IF($B5309="","",IFERROR(INDEX('CCA Util %'!$G:$G,MATCH($B5309,'CCA Util %'!$E:$E,0)),""))</f>
        <v/>
      </c>
      <c r="AE5309">
        <f>IF(OR($B5309="",$U5309=""),"",$U5309&amp;" &amp; "&amp;IF(OR($AD5309="",$AD5309=0),"Util NA",$AD5309&amp;" Util"))</f>
        <v/>
      </c>
    </row>
    <row r="5310" ht="15.75" customHeight="1" s="42">
      <c r="A5310" s="41" t="n"/>
      <c r="G5310" s="38" t="n"/>
      <c r="H5310" s="38" t="n"/>
      <c r="I5310" s="38" t="n"/>
      <c r="J5310" s="38" t="n"/>
      <c r="K5310" s="38" t="n"/>
      <c r="L5310" s="38" t="n"/>
      <c r="N5310" s="36">
        <f>IF($B5310="","",IF($C5310="SUPERSTORE","Superstore","DH"))</f>
        <v/>
      </c>
      <c r="O5310" s="36">
        <f>IF($B5310="","",IFERROR(VLOOKUP($B5310,Mapping!$A:$C,2,0),"Not Mapped"))</f>
        <v/>
      </c>
      <c r="P5310" s="36">
        <f>IF($B5310="","",IFERROR(VLOOKUP($B5310,Mapping!$A:$C,3,0),"Not Mapped"))</f>
        <v/>
      </c>
      <c r="Q5310" s="36">
        <f>IF($B5310="","",IFERROR(VLOOKUP($O5310,Leaders!$A:$B,2,0),"Not Mapped"))</f>
        <v/>
      </c>
      <c r="R5310" s="36">
        <f>IF($B5310="","",IF(COUNTIF(Exclusions!$A:$A,$B5310)&gt;0,"Yes","No"))</f>
        <v/>
      </c>
      <c r="S5310" s="38">
        <f>IF($B5310="","",MIN(1,DAY($A5310)/IF($N5310="Superstore",Settings!$B$5,Settings!$B$4)))</f>
        <v/>
      </c>
      <c r="T5310" s="38">
        <f>IF(OR($B5310="",$G5310="",$S5310=0),"",$G5310/$S5310)</f>
        <v/>
      </c>
      <c r="U5310" s="36">
        <f>IF($T5310="","",IF($T5310&lt;Settings!$B$8,"Critical",IF($T5310&lt;Settings!$B$9,"Semi Critical","Non Critical")))</f>
        <v/>
      </c>
      <c r="V5310" s="28" t="n"/>
      <c r="Z5310">
        <f>IF($B5310="","",IFERROR(VLOOKUP($B5310,'Plan HC for CCA'!$A:$B,2,0),""))</f>
        <v/>
      </c>
      <c r="AA5310">
        <f>IF(OR($B5310="",$Z5310=""),"",IF(N($M5310)&lt;$Z5310,"Delta","No Delta"))</f>
        <v/>
      </c>
      <c r="AB5310">
        <f>IF(OR($B5310="",$Z5310=""),"",MAX(0,$Z5310-N($M5310)))</f>
        <v/>
      </c>
      <c r="AC5310" s="46">
        <f>IF($B5310="","",IFERROR(INDEX('CCA Util %'!$H:$H,MATCH($B5310,'CCA Util %'!$E:$E,0)),""))</f>
        <v/>
      </c>
      <c r="AD5310">
        <f>IF($B5310="","",IFERROR(INDEX('CCA Util %'!$G:$G,MATCH($B5310,'CCA Util %'!$E:$E,0)),""))</f>
        <v/>
      </c>
      <c r="AE5310">
        <f>IF(OR($B5310="",$U5310=""),"",$U5310&amp;" &amp; "&amp;IF(OR($AD5310="",$AD5310=0),"Util NA",$AD5310&amp;" Util"))</f>
        <v/>
      </c>
    </row>
    <row r="5311" ht="15.75" customHeight="1" s="42">
      <c r="A5311" s="41" t="n"/>
      <c r="G5311" s="38" t="n"/>
      <c r="H5311" s="38" t="n"/>
      <c r="I5311" s="38" t="n"/>
      <c r="J5311" s="38" t="n"/>
      <c r="K5311" s="38" t="n"/>
      <c r="L5311" s="38" t="n"/>
      <c r="N5311" s="36">
        <f>IF($B5311="","",IF($C5311="SUPERSTORE","Superstore","DH"))</f>
        <v/>
      </c>
      <c r="O5311" s="36">
        <f>IF($B5311="","",IFERROR(VLOOKUP($B5311,Mapping!$A:$C,2,0),"Not Mapped"))</f>
        <v/>
      </c>
      <c r="P5311" s="36">
        <f>IF($B5311="","",IFERROR(VLOOKUP($B5311,Mapping!$A:$C,3,0),"Not Mapped"))</f>
        <v/>
      </c>
      <c r="Q5311" s="36">
        <f>IF($B5311="","",IFERROR(VLOOKUP($O5311,Leaders!$A:$B,2,0),"Not Mapped"))</f>
        <v/>
      </c>
      <c r="R5311" s="36">
        <f>IF($B5311="","",IF(COUNTIF(Exclusions!$A:$A,$B5311)&gt;0,"Yes","No"))</f>
        <v/>
      </c>
      <c r="S5311" s="38">
        <f>IF($B5311="","",MIN(1,DAY($A5311)/IF($N5311="Superstore",Settings!$B$5,Settings!$B$4)))</f>
        <v/>
      </c>
      <c r="T5311" s="38">
        <f>IF(OR($B5311="",$G5311="",$S5311=0),"",$G5311/$S5311)</f>
        <v/>
      </c>
      <c r="U5311" s="36">
        <f>IF($T5311="","",IF($T5311&lt;Settings!$B$8,"Critical",IF($T5311&lt;Settings!$B$9,"Semi Critical","Non Critical")))</f>
        <v/>
      </c>
      <c r="V5311" s="28" t="n"/>
      <c r="Z5311">
        <f>IF($B5311="","",IFERROR(VLOOKUP($B5311,'Plan HC for CCA'!$A:$B,2,0),""))</f>
        <v/>
      </c>
      <c r="AA5311">
        <f>IF(OR($B5311="",$Z5311=""),"",IF(N($M5311)&lt;$Z5311,"Delta","No Delta"))</f>
        <v/>
      </c>
      <c r="AB5311">
        <f>IF(OR($B5311="",$Z5311=""),"",MAX(0,$Z5311-N($M5311)))</f>
        <v/>
      </c>
      <c r="AC5311" s="46">
        <f>IF($B5311="","",IFERROR(INDEX('CCA Util %'!$H:$H,MATCH($B5311,'CCA Util %'!$E:$E,0)),""))</f>
        <v/>
      </c>
      <c r="AD5311">
        <f>IF($B5311="","",IFERROR(INDEX('CCA Util %'!$G:$G,MATCH($B5311,'CCA Util %'!$E:$E,0)),""))</f>
        <v/>
      </c>
      <c r="AE5311">
        <f>IF(OR($B5311="",$U5311=""),"",$U5311&amp;" &amp; "&amp;IF(OR($AD5311="",$AD5311=0),"Util NA",$AD5311&amp;" Util"))</f>
        <v/>
      </c>
    </row>
    <row r="5312" ht="15.75" customHeight="1" s="42">
      <c r="A5312" s="41" t="n"/>
      <c r="G5312" s="38" t="n"/>
      <c r="H5312" s="38" t="n"/>
      <c r="I5312" s="38" t="n"/>
      <c r="J5312" s="38" t="n"/>
      <c r="K5312" s="38" t="n"/>
      <c r="L5312" s="38" t="n"/>
      <c r="N5312" s="36">
        <f>IF($B5312="","",IF($C5312="SUPERSTORE","Superstore","DH"))</f>
        <v/>
      </c>
      <c r="O5312" s="36">
        <f>IF($B5312="","",IFERROR(VLOOKUP($B5312,Mapping!$A:$C,2,0),"Not Mapped"))</f>
        <v/>
      </c>
      <c r="P5312" s="36">
        <f>IF($B5312="","",IFERROR(VLOOKUP($B5312,Mapping!$A:$C,3,0),"Not Mapped"))</f>
        <v/>
      </c>
      <c r="Q5312" s="36">
        <f>IF($B5312="","",IFERROR(VLOOKUP($O5312,Leaders!$A:$B,2,0),"Not Mapped"))</f>
        <v/>
      </c>
      <c r="R5312" s="36">
        <f>IF($B5312="","",IF(COUNTIF(Exclusions!$A:$A,$B5312)&gt;0,"Yes","No"))</f>
        <v/>
      </c>
      <c r="S5312" s="38">
        <f>IF($B5312="","",MIN(1,DAY($A5312)/IF($N5312="Superstore",Settings!$B$5,Settings!$B$4)))</f>
        <v/>
      </c>
      <c r="T5312" s="38">
        <f>IF(OR($B5312="",$G5312="",$S5312=0),"",$G5312/$S5312)</f>
        <v/>
      </c>
      <c r="U5312" s="36">
        <f>IF($T5312="","",IF($T5312&lt;Settings!$B$8,"Critical",IF($T5312&lt;Settings!$B$9,"Semi Critical","Non Critical")))</f>
        <v/>
      </c>
      <c r="V5312" s="28" t="n"/>
      <c r="Z5312">
        <f>IF($B5312="","",IFERROR(VLOOKUP($B5312,'Plan HC for CCA'!$A:$B,2,0),""))</f>
        <v/>
      </c>
      <c r="AA5312">
        <f>IF(OR($B5312="",$Z5312=""),"",IF(N($M5312)&lt;$Z5312,"Delta","No Delta"))</f>
        <v/>
      </c>
      <c r="AB5312">
        <f>IF(OR($B5312="",$Z5312=""),"",MAX(0,$Z5312-N($M5312)))</f>
        <v/>
      </c>
      <c r="AC5312" s="46">
        <f>IF($B5312="","",IFERROR(INDEX('CCA Util %'!$H:$H,MATCH($B5312,'CCA Util %'!$E:$E,0)),""))</f>
        <v/>
      </c>
      <c r="AD5312">
        <f>IF($B5312="","",IFERROR(INDEX('CCA Util %'!$G:$G,MATCH($B5312,'CCA Util %'!$E:$E,0)),""))</f>
        <v/>
      </c>
      <c r="AE5312">
        <f>IF(OR($B5312="",$U5312=""),"",$U5312&amp;" &amp; "&amp;IF(OR($AD5312="",$AD5312=0),"Util NA",$AD5312&amp;" Util"))</f>
        <v/>
      </c>
    </row>
    <row r="5313" ht="15.75" customHeight="1" s="42">
      <c r="A5313" s="41" t="n"/>
      <c r="G5313" s="38" t="n"/>
      <c r="H5313" s="38" t="n"/>
      <c r="I5313" s="38" t="n"/>
      <c r="J5313" s="38" t="n"/>
      <c r="K5313" s="38" t="n"/>
      <c r="L5313" s="38" t="n"/>
      <c r="N5313" s="36">
        <f>IF($B5313="","",IF($C5313="SUPERSTORE","Superstore","DH"))</f>
        <v/>
      </c>
      <c r="O5313" s="36">
        <f>IF($B5313="","",IFERROR(VLOOKUP($B5313,Mapping!$A:$C,2,0),"Not Mapped"))</f>
        <v/>
      </c>
      <c r="P5313" s="36">
        <f>IF($B5313="","",IFERROR(VLOOKUP($B5313,Mapping!$A:$C,3,0),"Not Mapped"))</f>
        <v/>
      </c>
      <c r="Q5313" s="36">
        <f>IF($B5313="","",IFERROR(VLOOKUP($O5313,Leaders!$A:$B,2,0),"Not Mapped"))</f>
        <v/>
      </c>
      <c r="R5313" s="36">
        <f>IF($B5313="","",IF(COUNTIF(Exclusions!$A:$A,$B5313)&gt;0,"Yes","No"))</f>
        <v/>
      </c>
      <c r="S5313" s="38">
        <f>IF($B5313="","",MIN(1,DAY($A5313)/IF($N5313="Superstore",Settings!$B$5,Settings!$B$4)))</f>
        <v/>
      </c>
      <c r="T5313" s="38">
        <f>IF(OR($B5313="",$G5313="",$S5313=0),"",$G5313/$S5313)</f>
        <v/>
      </c>
      <c r="U5313" s="36">
        <f>IF($T5313="","",IF($T5313&lt;Settings!$B$8,"Critical",IF($T5313&lt;Settings!$B$9,"Semi Critical","Non Critical")))</f>
        <v/>
      </c>
      <c r="V5313" s="28" t="n"/>
      <c r="Z5313">
        <f>IF($B5313="","",IFERROR(VLOOKUP($B5313,'Plan HC for CCA'!$A:$B,2,0),""))</f>
        <v/>
      </c>
      <c r="AA5313">
        <f>IF(OR($B5313="",$Z5313=""),"",IF(N($M5313)&lt;$Z5313,"Delta","No Delta"))</f>
        <v/>
      </c>
      <c r="AB5313">
        <f>IF(OR($B5313="",$Z5313=""),"",MAX(0,$Z5313-N($M5313)))</f>
        <v/>
      </c>
      <c r="AC5313" s="46">
        <f>IF($B5313="","",IFERROR(INDEX('CCA Util %'!$H:$H,MATCH($B5313,'CCA Util %'!$E:$E,0)),""))</f>
        <v/>
      </c>
      <c r="AD5313">
        <f>IF($B5313="","",IFERROR(INDEX('CCA Util %'!$G:$G,MATCH($B5313,'CCA Util %'!$E:$E,0)),""))</f>
        <v/>
      </c>
      <c r="AE5313">
        <f>IF(OR($B5313="",$U5313=""),"",$U5313&amp;" &amp; "&amp;IF(OR($AD5313="",$AD5313=0),"Util NA",$AD5313&amp;" Util"))</f>
        <v/>
      </c>
    </row>
    <row r="5314" ht="15.75" customHeight="1" s="42">
      <c r="A5314" s="41" t="n"/>
      <c r="G5314" s="38" t="n"/>
      <c r="H5314" s="38" t="n"/>
      <c r="I5314" s="38" t="n"/>
      <c r="J5314" s="38" t="n"/>
      <c r="K5314" s="38" t="n"/>
      <c r="L5314" s="38" t="n"/>
      <c r="N5314" s="36">
        <f>IF($B5314="","",IF($C5314="SUPERSTORE","Superstore","DH"))</f>
        <v/>
      </c>
      <c r="O5314" s="36">
        <f>IF($B5314="","",IFERROR(VLOOKUP($B5314,Mapping!$A:$C,2,0),"Not Mapped"))</f>
        <v/>
      </c>
      <c r="P5314" s="36">
        <f>IF($B5314="","",IFERROR(VLOOKUP($B5314,Mapping!$A:$C,3,0),"Not Mapped"))</f>
        <v/>
      </c>
      <c r="Q5314" s="36">
        <f>IF($B5314="","",IFERROR(VLOOKUP($O5314,Leaders!$A:$B,2,0),"Not Mapped"))</f>
        <v/>
      </c>
      <c r="R5314" s="36">
        <f>IF($B5314="","",IF(COUNTIF(Exclusions!$A:$A,$B5314)&gt;0,"Yes","No"))</f>
        <v/>
      </c>
      <c r="S5314" s="38">
        <f>IF($B5314="","",MIN(1,DAY($A5314)/IF($N5314="Superstore",Settings!$B$5,Settings!$B$4)))</f>
        <v/>
      </c>
      <c r="T5314" s="38">
        <f>IF(OR($B5314="",$G5314="",$S5314=0),"",$G5314/$S5314)</f>
        <v/>
      </c>
      <c r="U5314" s="36">
        <f>IF($T5314="","",IF($T5314&lt;Settings!$B$8,"Critical",IF($T5314&lt;Settings!$B$9,"Semi Critical","Non Critical")))</f>
        <v/>
      </c>
      <c r="V5314" s="28" t="n"/>
      <c r="Z5314">
        <f>IF($B5314="","",IFERROR(VLOOKUP($B5314,'Plan HC for CCA'!$A:$B,2,0),""))</f>
        <v/>
      </c>
      <c r="AA5314">
        <f>IF(OR($B5314="",$Z5314=""),"",IF(N($M5314)&lt;$Z5314,"Delta","No Delta"))</f>
        <v/>
      </c>
      <c r="AB5314">
        <f>IF(OR($B5314="",$Z5314=""),"",MAX(0,$Z5314-N($M5314)))</f>
        <v/>
      </c>
      <c r="AC5314" s="46">
        <f>IF($B5314="","",IFERROR(INDEX('CCA Util %'!$H:$H,MATCH($B5314,'CCA Util %'!$E:$E,0)),""))</f>
        <v/>
      </c>
      <c r="AD5314">
        <f>IF($B5314="","",IFERROR(INDEX('CCA Util %'!$G:$G,MATCH($B5314,'CCA Util %'!$E:$E,0)),""))</f>
        <v/>
      </c>
      <c r="AE5314">
        <f>IF(OR($B5314="",$U5314=""),"",$U5314&amp;" &amp; "&amp;IF(OR($AD5314="",$AD5314=0),"Util NA",$AD5314&amp;" Util"))</f>
        <v/>
      </c>
    </row>
    <row r="5315" ht="15.75" customHeight="1" s="42">
      <c r="A5315" s="41" t="n"/>
      <c r="G5315" s="38" t="n"/>
      <c r="H5315" s="38" t="n"/>
      <c r="I5315" s="38" t="n"/>
      <c r="J5315" s="38" t="n"/>
      <c r="K5315" s="38" t="n"/>
      <c r="L5315" s="38" t="n"/>
      <c r="N5315" s="36">
        <f>IF($B5315="","",IF($C5315="SUPERSTORE","Superstore","DH"))</f>
        <v/>
      </c>
      <c r="O5315" s="36">
        <f>IF($B5315="","",IFERROR(VLOOKUP($B5315,Mapping!$A:$C,2,0),"Not Mapped"))</f>
        <v/>
      </c>
      <c r="P5315" s="36">
        <f>IF($B5315="","",IFERROR(VLOOKUP($B5315,Mapping!$A:$C,3,0),"Not Mapped"))</f>
        <v/>
      </c>
      <c r="Q5315" s="36">
        <f>IF($B5315="","",IFERROR(VLOOKUP($O5315,Leaders!$A:$B,2,0),"Not Mapped"))</f>
        <v/>
      </c>
      <c r="R5315" s="36">
        <f>IF($B5315="","",IF(COUNTIF(Exclusions!$A:$A,$B5315)&gt;0,"Yes","No"))</f>
        <v/>
      </c>
      <c r="S5315" s="38">
        <f>IF($B5315="","",MIN(1,DAY($A5315)/IF($N5315="Superstore",Settings!$B$5,Settings!$B$4)))</f>
        <v/>
      </c>
      <c r="T5315" s="38">
        <f>IF(OR($B5315="",$G5315="",$S5315=0),"",$G5315/$S5315)</f>
        <v/>
      </c>
      <c r="U5315" s="36">
        <f>IF($T5315="","",IF($T5315&lt;Settings!$B$8,"Critical",IF($T5315&lt;Settings!$B$9,"Semi Critical","Non Critical")))</f>
        <v/>
      </c>
      <c r="V5315" s="28" t="n"/>
      <c r="Z5315">
        <f>IF($B5315="","",IFERROR(VLOOKUP($B5315,'Plan HC for CCA'!$A:$B,2,0),""))</f>
        <v/>
      </c>
      <c r="AA5315">
        <f>IF(OR($B5315="",$Z5315=""),"",IF(N($M5315)&lt;$Z5315,"Delta","No Delta"))</f>
        <v/>
      </c>
      <c r="AB5315">
        <f>IF(OR($B5315="",$Z5315=""),"",MAX(0,$Z5315-N($M5315)))</f>
        <v/>
      </c>
      <c r="AC5315" s="46">
        <f>IF($B5315="","",IFERROR(INDEX('CCA Util %'!$H:$H,MATCH($B5315,'CCA Util %'!$E:$E,0)),""))</f>
        <v/>
      </c>
      <c r="AD5315">
        <f>IF($B5315="","",IFERROR(INDEX('CCA Util %'!$G:$G,MATCH($B5315,'CCA Util %'!$E:$E,0)),""))</f>
        <v/>
      </c>
      <c r="AE5315">
        <f>IF(OR($B5315="",$U5315=""),"",$U5315&amp;" &amp; "&amp;IF(OR($AD5315="",$AD5315=0),"Util NA",$AD5315&amp;" Util"))</f>
        <v/>
      </c>
    </row>
    <row r="5316" ht="15.75" customHeight="1" s="42">
      <c r="A5316" s="41" t="n"/>
      <c r="G5316" s="38" t="n"/>
      <c r="H5316" s="38" t="n"/>
      <c r="I5316" s="38" t="n"/>
      <c r="J5316" s="38" t="n"/>
      <c r="K5316" s="38" t="n"/>
      <c r="L5316" s="38" t="n"/>
      <c r="N5316" s="36">
        <f>IF($B5316="","",IF($C5316="SUPERSTORE","Superstore","DH"))</f>
        <v/>
      </c>
      <c r="O5316" s="36">
        <f>IF($B5316="","",IFERROR(VLOOKUP($B5316,Mapping!$A:$C,2,0),"Not Mapped"))</f>
        <v/>
      </c>
      <c r="P5316" s="36">
        <f>IF($B5316="","",IFERROR(VLOOKUP($B5316,Mapping!$A:$C,3,0),"Not Mapped"))</f>
        <v/>
      </c>
      <c r="Q5316" s="36">
        <f>IF($B5316="","",IFERROR(VLOOKUP($O5316,Leaders!$A:$B,2,0),"Not Mapped"))</f>
        <v/>
      </c>
      <c r="R5316" s="36">
        <f>IF($B5316="","",IF(COUNTIF(Exclusions!$A:$A,$B5316)&gt;0,"Yes","No"))</f>
        <v/>
      </c>
      <c r="S5316" s="38">
        <f>IF($B5316="","",MIN(1,DAY($A5316)/IF($N5316="Superstore",Settings!$B$5,Settings!$B$4)))</f>
        <v/>
      </c>
      <c r="T5316" s="38">
        <f>IF(OR($B5316="",$G5316="",$S5316=0),"",$G5316/$S5316)</f>
        <v/>
      </c>
      <c r="U5316" s="36">
        <f>IF($T5316="","",IF($T5316&lt;Settings!$B$8,"Critical",IF($T5316&lt;Settings!$B$9,"Semi Critical","Non Critical")))</f>
        <v/>
      </c>
      <c r="V5316" s="28" t="n"/>
      <c r="Z5316">
        <f>IF($B5316="","",IFERROR(VLOOKUP($B5316,'Plan HC for CCA'!$A:$B,2,0),""))</f>
        <v/>
      </c>
      <c r="AA5316">
        <f>IF(OR($B5316="",$Z5316=""),"",IF(N($M5316)&lt;$Z5316,"Delta","No Delta"))</f>
        <v/>
      </c>
      <c r="AB5316">
        <f>IF(OR($B5316="",$Z5316=""),"",MAX(0,$Z5316-N($M5316)))</f>
        <v/>
      </c>
      <c r="AC5316" s="46">
        <f>IF($B5316="","",IFERROR(INDEX('CCA Util %'!$H:$H,MATCH($B5316,'CCA Util %'!$E:$E,0)),""))</f>
        <v/>
      </c>
      <c r="AD5316">
        <f>IF($B5316="","",IFERROR(INDEX('CCA Util %'!$G:$G,MATCH($B5316,'CCA Util %'!$E:$E,0)),""))</f>
        <v/>
      </c>
      <c r="AE5316">
        <f>IF(OR($B5316="",$U5316=""),"",$U5316&amp;" &amp; "&amp;IF(OR($AD5316="",$AD5316=0),"Util NA",$AD5316&amp;" Util"))</f>
        <v/>
      </c>
    </row>
    <row r="5317" ht="15.75" customHeight="1" s="42">
      <c r="A5317" s="41" t="n"/>
      <c r="G5317" s="38" t="n"/>
      <c r="H5317" s="38" t="n"/>
      <c r="I5317" s="38" t="n"/>
      <c r="J5317" s="38" t="n"/>
      <c r="K5317" s="38" t="n"/>
      <c r="L5317" s="38" t="n"/>
      <c r="N5317" s="36">
        <f>IF($B5317="","",IF($C5317="SUPERSTORE","Superstore","DH"))</f>
        <v/>
      </c>
      <c r="O5317" s="36">
        <f>IF($B5317="","",IFERROR(VLOOKUP($B5317,Mapping!$A:$C,2,0),"Not Mapped"))</f>
        <v/>
      </c>
      <c r="P5317" s="36">
        <f>IF($B5317="","",IFERROR(VLOOKUP($B5317,Mapping!$A:$C,3,0),"Not Mapped"))</f>
        <v/>
      </c>
      <c r="Q5317" s="36">
        <f>IF($B5317="","",IFERROR(VLOOKUP($O5317,Leaders!$A:$B,2,0),"Not Mapped"))</f>
        <v/>
      </c>
      <c r="R5317" s="36">
        <f>IF($B5317="","",IF(COUNTIF(Exclusions!$A:$A,$B5317)&gt;0,"Yes","No"))</f>
        <v/>
      </c>
      <c r="S5317" s="38">
        <f>IF($B5317="","",MIN(1,DAY($A5317)/IF($N5317="Superstore",Settings!$B$5,Settings!$B$4)))</f>
        <v/>
      </c>
      <c r="T5317" s="38">
        <f>IF(OR($B5317="",$G5317="",$S5317=0),"",$G5317/$S5317)</f>
        <v/>
      </c>
      <c r="U5317" s="36">
        <f>IF($T5317="","",IF($T5317&lt;Settings!$B$8,"Critical",IF($T5317&lt;Settings!$B$9,"Semi Critical","Non Critical")))</f>
        <v/>
      </c>
      <c r="V5317" s="28" t="n"/>
      <c r="Z5317">
        <f>IF($B5317="","",IFERROR(VLOOKUP($B5317,'Plan HC for CCA'!$A:$B,2,0),""))</f>
        <v/>
      </c>
      <c r="AA5317">
        <f>IF(OR($B5317="",$Z5317=""),"",IF(N($M5317)&lt;$Z5317,"Delta","No Delta"))</f>
        <v/>
      </c>
      <c r="AB5317">
        <f>IF(OR($B5317="",$Z5317=""),"",MAX(0,$Z5317-N($M5317)))</f>
        <v/>
      </c>
      <c r="AC5317" s="46">
        <f>IF($B5317="","",IFERROR(INDEX('CCA Util %'!$H:$H,MATCH($B5317,'CCA Util %'!$E:$E,0)),""))</f>
        <v/>
      </c>
      <c r="AD5317">
        <f>IF($B5317="","",IFERROR(INDEX('CCA Util %'!$G:$G,MATCH($B5317,'CCA Util %'!$E:$E,0)),""))</f>
        <v/>
      </c>
      <c r="AE5317">
        <f>IF(OR($B5317="",$U5317=""),"",$U5317&amp;" &amp; "&amp;IF(OR($AD5317="",$AD5317=0),"Util NA",$AD5317&amp;" Util"))</f>
        <v/>
      </c>
    </row>
    <row r="5318" ht="15.75" customHeight="1" s="42">
      <c r="A5318" s="41" t="n"/>
      <c r="G5318" s="38" t="n"/>
      <c r="H5318" s="38" t="n"/>
      <c r="I5318" s="38" t="n"/>
      <c r="J5318" s="38" t="n"/>
      <c r="K5318" s="38" t="n"/>
      <c r="L5318" s="38" t="n"/>
      <c r="N5318" s="36">
        <f>IF($B5318="","",IF($C5318="SUPERSTORE","Superstore","DH"))</f>
        <v/>
      </c>
      <c r="O5318" s="36">
        <f>IF($B5318="","",IFERROR(VLOOKUP($B5318,Mapping!$A:$C,2,0),"Not Mapped"))</f>
        <v/>
      </c>
      <c r="P5318" s="36">
        <f>IF($B5318="","",IFERROR(VLOOKUP($B5318,Mapping!$A:$C,3,0),"Not Mapped"))</f>
        <v/>
      </c>
      <c r="Q5318" s="36">
        <f>IF($B5318="","",IFERROR(VLOOKUP($O5318,Leaders!$A:$B,2,0),"Not Mapped"))</f>
        <v/>
      </c>
      <c r="R5318" s="36">
        <f>IF($B5318="","",IF(COUNTIF(Exclusions!$A:$A,$B5318)&gt;0,"Yes","No"))</f>
        <v/>
      </c>
      <c r="S5318" s="38">
        <f>IF($B5318="","",MIN(1,DAY($A5318)/IF($N5318="Superstore",Settings!$B$5,Settings!$B$4)))</f>
        <v/>
      </c>
      <c r="T5318" s="38">
        <f>IF(OR($B5318="",$G5318="",$S5318=0),"",$G5318/$S5318)</f>
        <v/>
      </c>
      <c r="U5318" s="36">
        <f>IF($T5318="","",IF($T5318&lt;Settings!$B$8,"Critical",IF($T5318&lt;Settings!$B$9,"Semi Critical","Non Critical")))</f>
        <v/>
      </c>
      <c r="V5318" s="28" t="n"/>
      <c r="Z5318">
        <f>IF($B5318="","",IFERROR(VLOOKUP($B5318,'Plan HC for CCA'!$A:$B,2,0),""))</f>
        <v/>
      </c>
      <c r="AA5318">
        <f>IF(OR($B5318="",$Z5318=""),"",IF(N($M5318)&lt;$Z5318,"Delta","No Delta"))</f>
        <v/>
      </c>
      <c r="AB5318">
        <f>IF(OR($B5318="",$Z5318=""),"",MAX(0,$Z5318-N($M5318)))</f>
        <v/>
      </c>
      <c r="AC5318" s="46">
        <f>IF($B5318="","",IFERROR(INDEX('CCA Util %'!$H:$H,MATCH($B5318,'CCA Util %'!$E:$E,0)),""))</f>
        <v/>
      </c>
      <c r="AD5318">
        <f>IF($B5318="","",IFERROR(INDEX('CCA Util %'!$G:$G,MATCH($B5318,'CCA Util %'!$E:$E,0)),""))</f>
        <v/>
      </c>
      <c r="AE5318">
        <f>IF(OR($B5318="",$U5318=""),"",$U5318&amp;" &amp; "&amp;IF(OR($AD5318="",$AD5318=0),"Util NA",$AD5318&amp;" Util"))</f>
        <v/>
      </c>
    </row>
    <row r="5319" ht="15.75" customHeight="1" s="42">
      <c r="A5319" s="41" t="n"/>
      <c r="G5319" s="38" t="n"/>
      <c r="H5319" s="38" t="n"/>
      <c r="I5319" s="38" t="n"/>
      <c r="J5319" s="38" t="n"/>
      <c r="K5319" s="38" t="n"/>
      <c r="L5319" s="38" t="n"/>
      <c r="N5319" s="36">
        <f>IF($B5319="","",IF($C5319="SUPERSTORE","Superstore","DH"))</f>
        <v/>
      </c>
      <c r="O5319" s="36">
        <f>IF($B5319="","",IFERROR(VLOOKUP($B5319,Mapping!$A:$C,2,0),"Not Mapped"))</f>
        <v/>
      </c>
      <c r="P5319" s="36">
        <f>IF($B5319="","",IFERROR(VLOOKUP($B5319,Mapping!$A:$C,3,0),"Not Mapped"))</f>
        <v/>
      </c>
      <c r="Q5319" s="36">
        <f>IF($B5319="","",IFERROR(VLOOKUP($O5319,Leaders!$A:$B,2,0),"Not Mapped"))</f>
        <v/>
      </c>
      <c r="R5319" s="36">
        <f>IF($B5319="","",IF(COUNTIF(Exclusions!$A:$A,$B5319)&gt;0,"Yes","No"))</f>
        <v/>
      </c>
      <c r="S5319" s="38">
        <f>IF($B5319="","",MIN(1,DAY($A5319)/IF($N5319="Superstore",Settings!$B$5,Settings!$B$4)))</f>
        <v/>
      </c>
      <c r="T5319" s="38">
        <f>IF(OR($B5319="",$G5319="",$S5319=0),"",$G5319/$S5319)</f>
        <v/>
      </c>
      <c r="U5319" s="36">
        <f>IF($T5319="","",IF($T5319&lt;Settings!$B$8,"Critical",IF($T5319&lt;Settings!$B$9,"Semi Critical","Non Critical")))</f>
        <v/>
      </c>
      <c r="V5319" s="28" t="n"/>
      <c r="Z5319">
        <f>IF($B5319="","",IFERROR(VLOOKUP($B5319,'Plan HC for CCA'!$A:$B,2,0),""))</f>
        <v/>
      </c>
      <c r="AA5319">
        <f>IF(OR($B5319="",$Z5319=""),"",IF(N($M5319)&lt;$Z5319,"Delta","No Delta"))</f>
        <v/>
      </c>
      <c r="AB5319">
        <f>IF(OR($B5319="",$Z5319=""),"",MAX(0,$Z5319-N($M5319)))</f>
        <v/>
      </c>
      <c r="AC5319" s="46">
        <f>IF($B5319="","",IFERROR(INDEX('CCA Util %'!$H:$H,MATCH($B5319,'CCA Util %'!$E:$E,0)),""))</f>
        <v/>
      </c>
      <c r="AD5319">
        <f>IF($B5319="","",IFERROR(INDEX('CCA Util %'!$G:$G,MATCH($B5319,'CCA Util %'!$E:$E,0)),""))</f>
        <v/>
      </c>
      <c r="AE5319">
        <f>IF(OR($B5319="",$U5319=""),"",$U5319&amp;" &amp; "&amp;IF(OR($AD5319="",$AD5319=0),"Util NA",$AD5319&amp;" Util"))</f>
        <v/>
      </c>
    </row>
    <row r="5320" ht="15.75" customHeight="1" s="42">
      <c r="A5320" s="41" t="n"/>
      <c r="G5320" s="38" t="n"/>
      <c r="H5320" s="38" t="n"/>
      <c r="I5320" s="38" t="n"/>
      <c r="J5320" s="38" t="n"/>
      <c r="K5320" s="38" t="n"/>
      <c r="L5320" s="38" t="n"/>
      <c r="N5320" s="36">
        <f>IF($B5320="","",IF($C5320="SUPERSTORE","Superstore","DH"))</f>
        <v/>
      </c>
      <c r="O5320" s="36">
        <f>IF($B5320="","",IFERROR(VLOOKUP($B5320,Mapping!$A:$C,2,0),"Not Mapped"))</f>
        <v/>
      </c>
      <c r="P5320" s="36">
        <f>IF($B5320="","",IFERROR(VLOOKUP($B5320,Mapping!$A:$C,3,0),"Not Mapped"))</f>
        <v/>
      </c>
      <c r="Q5320" s="36">
        <f>IF($B5320="","",IFERROR(VLOOKUP($O5320,Leaders!$A:$B,2,0),"Not Mapped"))</f>
        <v/>
      </c>
      <c r="R5320" s="36">
        <f>IF($B5320="","",IF(COUNTIF(Exclusions!$A:$A,$B5320)&gt;0,"Yes","No"))</f>
        <v/>
      </c>
      <c r="S5320" s="38">
        <f>IF($B5320="","",MIN(1,DAY($A5320)/IF($N5320="Superstore",Settings!$B$5,Settings!$B$4)))</f>
        <v/>
      </c>
      <c r="T5320" s="38">
        <f>IF(OR($B5320="",$G5320="",$S5320=0),"",$G5320/$S5320)</f>
        <v/>
      </c>
      <c r="U5320" s="36">
        <f>IF($T5320="","",IF($T5320&lt;Settings!$B$8,"Critical",IF($T5320&lt;Settings!$B$9,"Semi Critical","Non Critical")))</f>
        <v/>
      </c>
      <c r="V5320" s="28" t="n"/>
      <c r="Z5320">
        <f>IF($B5320="","",IFERROR(VLOOKUP($B5320,'Plan HC for CCA'!$A:$B,2,0),""))</f>
        <v/>
      </c>
      <c r="AA5320">
        <f>IF(OR($B5320="",$Z5320=""),"",IF(N($M5320)&lt;$Z5320,"Delta","No Delta"))</f>
        <v/>
      </c>
      <c r="AB5320">
        <f>IF(OR($B5320="",$Z5320=""),"",MAX(0,$Z5320-N($M5320)))</f>
        <v/>
      </c>
      <c r="AC5320" s="46">
        <f>IF($B5320="","",IFERROR(INDEX('CCA Util %'!$H:$H,MATCH($B5320,'CCA Util %'!$E:$E,0)),""))</f>
        <v/>
      </c>
      <c r="AD5320">
        <f>IF($B5320="","",IFERROR(INDEX('CCA Util %'!$G:$G,MATCH($B5320,'CCA Util %'!$E:$E,0)),""))</f>
        <v/>
      </c>
      <c r="AE5320">
        <f>IF(OR($B5320="",$U5320=""),"",$U5320&amp;" &amp; "&amp;IF(OR($AD5320="",$AD5320=0),"Util NA",$AD5320&amp;" Util"))</f>
        <v/>
      </c>
    </row>
    <row r="5321" ht="15.75" customHeight="1" s="42">
      <c r="A5321" s="41" t="n"/>
      <c r="G5321" s="38" t="n"/>
      <c r="H5321" s="38" t="n"/>
      <c r="I5321" s="38" t="n"/>
      <c r="J5321" s="38" t="n"/>
      <c r="K5321" s="38" t="n"/>
      <c r="L5321" s="38" t="n"/>
      <c r="N5321" s="36">
        <f>IF($B5321="","",IF($C5321="SUPERSTORE","Superstore","DH"))</f>
        <v/>
      </c>
      <c r="O5321" s="36">
        <f>IF($B5321="","",IFERROR(VLOOKUP($B5321,Mapping!$A:$C,2,0),"Not Mapped"))</f>
        <v/>
      </c>
      <c r="P5321" s="36">
        <f>IF($B5321="","",IFERROR(VLOOKUP($B5321,Mapping!$A:$C,3,0),"Not Mapped"))</f>
        <v/>
      </c>
      <c r="Q5321" s="36">
        <f>IF($B5321="","",IFERROR(VLOOKUP($O5321,Leaders!$A:$B,2,0),"Not Mapped"))</f>
        <v/>
      </c>
      <c r="R5321" s="36">
        <f>IF($B5321="","",IF(COUNTIF(Exclusions!$A:$A,$B5321)&gt;0,"Yes","No"))</f>
        <v/>
      </c>
      <c r="S5321" s="38">
        <f>IF($B5321="","",MIN(1,DAY($A5321)/IF($N5321="Superstore",Settings!$B$5,Settings!$B$4)))</f>
        <v/>
      </c>
      <c r="T5321" s="38">
        <f>IF(OR($B5321="",$G5321="",$S5321=0),"",$G5321/$S5321)</f>
        <v/>
      </c>
      <c r="U5321" s="36">
        <f>IF($T5321="","",IF($T5321&lt;Settings!$B$8,"Critical",IF($T5321&lt;Settings!$B$9,"Semi Critical","Non Critical")))</f>
        <v/>
      </c>
      <c r="V5321" s="28" t="n"/>
      <c r="Z5321">
        <f>IF($B5321="","",IFERROR(VLOOKUP($B5321,'Plan HC for CCA'!$A:$B,2,0),""))</f>
        <v/>
      </c>
      <c r="AA5321">
        <f>IF(OR($B5321="",$Z5321=""),"",IF(N($M5321)&lt;$Z5321,"Delta","No Delta"))</f>
        <v/>
      </c>
      <c r="AB5321">
        <f>IF(OR($B5321="",$Z5321=""),"",MAX(0,$Z5321-N($M5321)))</f>
        <v/>
      </c>
      <c r="AC5321" s="46">
        <f>IF($B5321="","",IFERROR(INDEX('CCA Util %'!$H:$H,MATCH($B5321,'CCA Util %'!$E:$E,0)),""))</f>
        <v/>
      </c>
      <c r="AD5321">
        <f>IF($B5321="","",IFERROR(INDEX('CCA Util %'!$G:$G,MATCH($B5321,'CCA Util %'!$E:$E,0)),""))</f>
        <v/>
      </c>
      <c r="AE5321">
        <f>IF(OR($B5321="",$U5321=""),"",$U5321&amp;" &amp; "&amp;IF(OR($AD5321="",$AD5321=0),"Util NA",$AD5321&amp;" Util"))</f>
        <v/>
      </c>
    </row>
    <row r="5322" ht="15.75" customHeight="1" s="42">
      <c r="A5322" s="41" t="n"/>
      <c r="G5322" s="38" t="n"/>
      <c r="H5322" s="38" t="n"/>
      <c r="I5322" s="38" t="n"/>
      <c r="J5322" s="38" t="n"/>
      <c r="K5322" s="38" t="n"/>
      <c r="L5322" s="38" t="n"/>
      <c r="N5322" s="36">
        <f>IF($B5322="","",IF($C5322="SUPERSTORE","Superstore","DH"))</f>
        <v/>
      </c>
      <c r="O5322" s="36">
        <f>IF($B5322="","",IFERROR(VLOOKUP($B5322,Mapping!$A:$C,2,0),"Not Mapped"))</f>
        <v/>
      </c>
      <c r="P5322" s="36">
        <f>IF($B5322="","",IFERROR(VLOOKUP($B5322,Mapping!$A:$C,3,0),"Not Mapped"))</f>
        <v/>
      </c>
      <c r="Q5322" s="36">
        <f>IF($B5322="","",IFERROR(VLOOKUP($O5322,Leaders!$A:$B,2,0),"Not Mapped"))</f>
        <v/>
      </c>
      <c r="R5322" s="36">
        <f>IF($B5322="","",IF(COUNTIF(Exclusions!$A:$A,$B5322)&gt;0,"Yes","No"))</f>
        <v/>
      </c>
      <c r="S5322" s="38">
        <f>IF($B5322="","",MIN(1,DAY($A5322)/IF($N5322="Superstore",Settings!$B$5,Settings!$B$4)))</f>
        <v/>
      </c>
      <c r="T5322" s="38">
        <f>IF(OR($B5322="",$G5322="",$S5322=0),"",$G5322/$S5322)</f>
        <v/>
      </c>
      <c r="U5322" s="36">
        <f>IF($T5322="","",IF($T5322&lt;Settings!$B$8,"Critical",IF($T5322&lt;Settings!$B$9,"Semi Critical","Non Critical")))</f>
        <v/>
      </c>
      <c r="V5322" s="28" t="n"/>
      <c r="Z5322">
        <f>IF($B5322="","",IFERROR(VLOOKUP($B5322,'Plan HC for CCA'!$A:$B,2,0),""))</f>
        <v/>
      </c>
      <c r="AA5322">
        <f>IF(OR($B5322="",$Z5322=""),"",IF(N($M5322)&lt;$Z5322,"Delta","No Delta"))</f>
        <v/>
      </c>
      <c r="AB5322">
        <f>IF(OR($B5322="",$Z5322=""),"",MAX(0,$Z5322-N($M5322)))</f>
        <v/>
      </c>
      <c r="AC5322" s="46">
        <f>IF($B5322="","",IFERROR(INDEX('CCA Util %'!$H:$H,MATCH($B5322,'CCA Util %'!$E:$E,0)),""))</f>
        <v/>
      </c>
      <c r="AD5322">
        <f>IF($B5322="","",IFERROR(INDEX('CCA Util %'!$G:$G,MATCH($B5322,'CCA Util %'!$E:$E,0)),""))</f>
        <v/>
      </c>
      <c r="AE5322">
        <f>IF(OR($B5322="",$U5322=""),"",$U5322&amp;" &amp; "&amp;IF(OR($AD5322="",$AD5322=0),"Util NA",$AD5322&amp;" Util"))</f>
        <v/>
      </c>
    </row>
    <row r="5323" ht="15.75" customHeight="1" s="42">
      <c r="A5323" s="41" t="n"/>
      <c r="G5323" s="38" t="n"/>
      <c r="H5323" s="38" t="n"/>
      <c r="I5323" s="38" t="n"/>
      <c r="J5323" s="38" t="n"/>
      <c r="K5323" s="38" t="n"/>
      <c r="L5323" s="38" t="n"/>
      <c r="N5323" s="36">
        <f>IF($B5323="","",IF($C5323="SUPERSTORE","Superstore","DH"))</f>
        <v/>
      </c>
      <c r="O5323" s="36">
        <f>IF($B5323="","",IFERROR(VLOOKUP($B5323,Mapping!$A:$C,2,0),"Not Mapped"))</f>
        <v/>
      </c>
      <c r="P5323" s="36">
        <f>IF($B5323="","",IFERROR(VLOOKUP($B5323,Mapping!$A:$C,3,0),"Not Mapped"))</f>
        <v/>
      </c>
      <c r="Q5323" s="36">
        <f>IF($B5323="","",IFERROR(VLOOKUP($O5323,Leaders!$A:$B,2,0),"Not Mapped"))</f>
        <v/>
      </c>
      <c r="R5323" s="36">
        <f>IF($B5323="","",IF(COUNTIF(Exclusions!$A:$A,$B5323)&gt;0,"Yes","No"))</f>
        <v/>
      </c>
      <c r="S5323" s="38">
        <f>IF($B5323="","",MIN(1,DAY($A5323)/IF($N5323="Superstore",Settings!$B$5,Settings!$B$4)))</f>
        <v/>
      </c>
      <c r="T5323" s="38">
        <f>IF(OR($B5323="",$G5323="",$S5323=0),"",$G5323/$S5323)</f>
        <v/>
      </c>
      <c r="U5323" s="36">
        <f>IF($T5323="","",IF($T5323&lt;Settings!$B$8,"Critical",IF($T5323&lt;Settings!$B$9,"Semi Critical","Non Critical")))</f>
        <v/>
      </c>
      <c r="V5323" s="28" t="n"/>
      <c r="Z5323">
        <f>IF($B5323="","",IFERROR(VLOOKUP($B5323,'Plan HC for CCA'!$A:$B,2,0),""))</f>
        <v/>
      </c>
      <c r="AA5323">
        <f>IF(OR($B5323="",$Z5323=""),"",IF(N($M5323)&lt;$Z5323,"Delta","No Delta"))</f>
        <v/>
      </c>
      <c r="AB5323">
        <f>IF(OR($B5323="",$Z5323=""),"",MAX(0,$Z5323-N($M5323)))</f>
        <v/>
      </c>
      <c r="AC5323" s="46">
        <f>IF($B5323="","",IFERROR(INDEX('CCA Util %'!$H:$H,MATCH($B5323,'CCA Util %'!$E:$E,0)),""))</f>
        <v/>
      </c>
      <c r="AD5323">
        <f>IF($B5323="","",IFERROR(INDEX('CCA Util %'!$G:$G,MATCH($B5323,'CCA Util %'!$E:$E,0)),""))</f>
        <v/>
      </c>
      <c r="AE5323">
        <f>IF(OR($B5323="",$U5323=""),"",$U5323&amp;" &amp; "&amp;IF(OR($AD5323="",$AD5323=0),"Util NA",$AD5323&amp;" Util"))</f>
        <v/>
      </c>
    </row>
    <row r="5324" ht="15.75" customHeight="1" s="42">
      <c r="A5324" s="41" t="n"/>
      <c r="G5324" s="38" t="n"/>
      <c r="H5324" s="38" t="n"/>
      <c r="I5324" s="38" t="n"/>
      <c r="J5324" s="38" t="n"/>
      <c r="K5324" s="38" t="n"/>
      <c r="L5324" s="38" t="n"/>
      <c r="N5324" s="36">
        <f>IF($B5324="","",IF($C5324="SUPERSTORE","Superstore","DH"))</f>
        <v/>
      </c>
      <c r="O5324" s="36">
        <f>IF($B5324="","",IFERROR(VLOOKUP($B5324,Mapping!$A:$C,2,0),"Not Mapped"))</f>
        <v/>
      </c>
      <c r="P5324" s="36">
        <f>IF($B5324="","",IFERROR(VLOOKUP($B5324,Mapping!$A:$C,3,0),"Not Mapped"))</f>
        <v/>
      </c>
      <c r="Q5324" s="36">
        <f>IF($B5324="","",IFERROR(VLOOKUP($O5324,Leaders!$A:$B,2,0),"Not Mapped"))</f>
        <v/>
      </c>
      <c r="R5324" s="36">
        <f>IF($B5324="","",IF(COUNTIF(Exclusions!$A:$A,$B5324)&gt;0,"Yes","No"))</f>
        <v/>
      </c>
      <c r="S5324" s="38">
        <f>IF($B5324="","",MIN(1,DAY($A5324)/IF($N5324="Superstore",Settings!$B$5,Settings!$B$4)))</f>
        <v/>
      </c>
      <c r="T5324" s="38">
        <f>IF(OR($B5324="",$G5324="",$S5324=0),"",$G5324/$S5324)</f>
        <v/>
      </c>
      <c r="U5324" s="36">
        <f>IF($T5324="","",IF($T5324&lt;Settings!$B$8,"Critical",IF($T5324&lt;Settings!$B$9,"Semi Critical","Non Critical")))</f>
        <v/>
      </c>
      <c r="V5324" s="28" t="n"/>
      <c r="Z5324">
        <f>IF($B5324="","",IFERROR(VLOOKUP($B5324,'Plan HC for CCA'!$A:$B,2,0),""))</f>
        <v/>
      </c>
      <c r="AA5324">
        <f>IF(OR($B5324="",$Z5324=""),"",IF(N($M5324)&lt;$Z5324,"Delta","No Delta"))</f>
        <v/>
      </c>
      <c r="AB5324">
        <f>IF(OR($B5324="",$Z5324=""),"",MAX(0,$Z5324-N($M5324)))</f>
        <v/>
      </c>
      <c r="AC5324" s="46">
        <f>IF($B5324="","",IFERROR(INDEX('CCA Util %'!$H:$H,MATCH($B5324,'CCA Util %'!$E:$E,0)),""))</f>
        <v/>
      </c>
      <c r="AD5324">
        <f>IF($B5324="","",IFERROR(INDEX('CCA Util %'!$G:$G,MATCH($B5324,'CCA Util %'!$E:$E,0)),""))</f>
        <v/>
      </c>
      <c r="AE5324">
        <f>IF(OR($B5324="",$U5324=""),"",$U5324&amp;" &amp; "&amp;IF(OR($AD5324="",$AD5324=0),"Util NA",$AD5324&amp;" Util"))</f>
        <v/>
      </c>
    </row>
    <row r="5325" ht="15.75" customHeight="1" s="42">
      <c r="A5325" s="41" t="n"/>
      <c r="G5325" s="38" t="n"/>
      <c r="H5325" s="38" t="n"/>
      <c r="I5325" s="38" t="n"/>
      <c r="J5325" s="38" t="n"/>
      <c r="K5325" s="38" t="n"/>
      <c r="L5325" s="38" t="n"/>
      <c r="N5325" s="36">
        <f>IF($B5325="","",IF($C5325="SUPERSTORE","Superstore","DH"))</f>
        <v/>
      </c>
      <c r="O5325" s="36">
        <f>IF($B5325="","",IFERROR(VLOOKUP($B5325,Mapping!$A:$C,2,0),"Not Mapped"))</f>
        <v/>
      </c>
      <c r="P5325" s="36">
        <f>IF($B5325="","",IFERROR(VLOOKUP($B5325,Mapping!$A:$C,3,0),"Not Mapped"))</f>
        <v/>
      </c>
      <c r="Q5325" s="36">
        <f>IF($B5325="","",IFERROR(VLOOKUP($O5325,Leaders!$A:$B,2,0),"Not Mapped"))</f>
        <v/>
      </c>
      <c r="R5325" s="36">
        <f>IF($B5325="","",IF(COUNTIF(Exclusions!$A:$A,$B5325)&gt;0,"Yes","No"))</f>
        <v/>
      </c>
      <c r="S5325" s="38">
        <f>IF($B5325="","",MIN(1,DAY($A5325)/IF($N5325="Superstore",Settings!$B$5,Settings!$B$4)))</f>
        <v/>
      </c>
      <c r="T5325" s="38">
        <f>IF(OR($B5325="",$G5325="",$S5325=0),"",$G5325/$S5325)</f>
        <v/>
      </c>
      <c r="U5325" s="36">
        <f>IF($T5325="","",IF($T5325&lt;Settings!$B$8,"Critical",IF($T5325&lt;Settings!$B$9,"Semi Critical","Non Critical")))</f>
        <v/>
      </c>
      <c r="V5325" s="28" t="n"/>
      <c r="Z5325">
        <f>IF($B5325="","",IFERROR(VLOOKUP($B5325,'Plan HC for CCA'!$A:$B,2,0),""))</f>
        <v/>
      </c>
      <c r="AA5325">
        <f>IF(OR($B5325="",$Z5325=""),"",IF(N($M5325)&lt;$Z5325,"Delta","No Delta"))</f>
        <v/>
      </c>
      <c r="AB5325">
        <f>IF(OR($B5325="",$Z5325=""),"",MAX(0,$Z5325-N($M5325)))</f>
        <v/>
      </c>
      <c r="AC5325" s="46">
        <f>IF($B5325="","",IFERROR(INDEX('CCA Util %'!$H:$H,MATCH($B5325,'CCA Util %'!$E:$E,0)),""))</f>
        <v/>
      </c>
      <c r="AD5325">
        <f>IF($B5325="","",IFERROR(INDEX('CCA Util %'!$G:$G,MATCH($B5325,'CCA Util %'!$E:$E,0)),""))</f>
        <v/>
      </c>
      <c r="AE5325">
        <f>IF(OR($B5325="",$U5325=""),"",$U5325&amp;" &amp; "&amp;IF(OR($AD5325="",$AD5325=0),"Util NA",$AD5325&amp;" Util"))</f>
        <v/>
      </c>
    </row>
    <row r="5326" ht="15.75" customHeight="1" s="42">
      <c r="A5326" s="41" t="n"/>
      <c r="G5326" s="38" t="n"/>
      <c r="H5326" s="38" t="n"/>
      <c r="I5326" s="38" t="n"/>
      <c r="J5326" s="38" t="n"/>
      <c r="K5326" s="38" t="n"/>
      <c r="L5326" s="38" t="n"/>
      <c r="N5326" s="36">
        <f>IF($B5326="","",IF($C5326="SUPERSTORE","Superstore","DH"))</f>
        <v/>
      </c>
      <c r="O5326" s="36">
        <f>IF($B5326="","",IFERROR(VLOOKUP($B5326,Mapping!$A:$C,2,0),"Not Mapped"))</f>
        <v/>
      </c>
      <c r="P5326" s="36">
        <f>IF($B5326="","",IFERROR(VLOOKUP($B5326,Mapping!$A:$C,3,0),"Not Mapped"))</f>
        <v/>
      </c>
      <c r="Q5326" s="36">
        <f>IF($B5326="","",IFERROR(VLOOKUP($O5326,Leaders!$A:$B,2,0),"Not Mapped"))</f>
        <v/>
      </c>
      <c r="R5326" s="36">
        <f>IF($B5326="","",IF(COUNTIF(Exclusions!$A:$A,$B5326)&gt;0,"Yes","No"))</f>
        <v/>
      </c>
      <c r="S5326" s="38">
        <f>IF($B5326="","",MIN(1,DAY($A5326)/IF($N5326="Superstore",Settings!$B$5,Settings!$B$4)))</f>
        <v/>
      </c>
      <c r="T5326" s="38">
        <f>IF(OR($B5326="",$G5326="",$S5326=0),"",$G5326/$S5326)</f>
        <v/>
      </c>
      <c r="U5326" s="36">
        <f>IF($T5326="","",IF($T5326&lt;Settings!$B$8,"Critical",IF($T5326&lt;Settings!$B$9,"Semi Critical","Non Critical")))</f>
        <v/>
      </c>
      <c r="V5326" s="28" t="n"/>
      <c r="Z5326">
        <f>IF($B5326="","",IFERROR(VLOOKUP($B5326,'Plan HC for CCA'!$A:$B,2,0),""))</f>
        <v/>
      </c>
      <c r="AA5326">
        <f>IF(OR($B5326="",$Z5326=""),"",IF(N($M5326)&lt;$Z5326,"Delta","No Delta"))</f>
        <v/>
      </c>
      <c r="AB5326">
        <f>IF(OR($B5326="",$Z5326=""),"",MAX(0,$Z5326-N($M5326)))</f>
        <v/>
      </c>
      <c r="AC5326" s="46">
        <f>IF($B5326="","",IFERROR(INDEX('CCA Util %'!$H:$H,MATCH($B5326,'CCA Util %'!$E:$E,0)),""))</f>
        <v/>
      </c>
      <c r="AD5326">
        <f>IF($B5326="","",IFERROR(INDEX('CCA Util %'!$G:$G,MATCH($B5326,'CCA Util %'!$E:$E,0)),""))</f>
        <v/>
      </c>
      <c r="AE5326">
        <f>IF(OR($B5326="",$U5326=""),"",$U5326&amp;" &amp; "&amp;IF(OR($AD5326="",$AD5326=0),"Util NA",$AD5326&amp;" Util"))</f>
        <v/>
      </c>
    </row>
    <row r="5327" ht="15.75" customHeight="1" s="42">
      <c r="A5327" s="41" t="n"/>
      <c r="G5327" s="38" t="n"/>
      <c r="H5327" s="38" t="n"/>
      <c r="I5327" s="38" t="n"/>
      <c r="J5327" s="38" t="n"/>
      <c r="K5327" s="38" t="n"/>
      <c r="L5327" s="38" t="n"/>
      <c r="N5327" s="36">
        <f>IF($B5327="","",IF($C5327="SUPERSTORE","Superstore","DH"))</f>
        <v/>
      </c>
      <c r="O5327" s="36">
        <f>IF($B5327="","",IFERROR(VLOOKUP($B5327,Mapping!$A:$C,2,0),"Not Mapped"))</f>
        <v/>
      </c>
      <c r="P5327" s="36">
        <f>IF($B5327="","",IFERROR(VLOOKUP($B5327,Mapping!$A:$C,3,0),"Not Mapped"))</f>
        <v/>
      </c>
      <c r="Q5327" s="36">
        <f>IF($B5327="","",IFERROR(VLOOKUP($O5327,Leaders!$A:$B,2,0),"Not Mapped"))</f>
        <v/>
      </c>
      <c r="R5327" s="36">
        <f>IF($B5327="","",IF(COUNTIF(Exclusions!$A:$A,$B5327)&gt;0,"Yes","No"))</f>
        <v/>
      </c>
      <c r="S5327" s="38">
        <f>IF($B5327="","",MIN(1,DAY($A5327)/IF($N5327="Superstore",Settings!$B$5,Settings!$B$4)))</f>
        <v/>
      </c>
      <c r="T5327" s="38">
        <f>IF(OR($B5327="",$G5327="",$S5327=0),"",$G5327/$S5327)</f>
        <v/>
      </c>
      <c r="U5327" s="36">
        <f>IF($T5327="","",IF($T5327&lt;Settings!$B$8,"Critical",IF($T5327&lt;Settings!$B$9,"Semi Critical","Non Critical")))</f>
        <v/>
      </c>
      <c r="V5327" s="28" t="n"/>
      <c r="Z5327">
        <f>IF($B5327="","",IFERROR(VLOOKUP($B5327,'Plan HC for CCA'!$A:$B,2,0),""))</f>
        <v/>
      </c>
      <c r="AA5327">
        <f>IF(OR($B5327="",$Z5327=""),"",IF(N($M5327)&lt;$Z5327,"Delta","No Delta"))</f>
        <v/>
      </c>
      <c r="AB5327">
        <f>IF(OR($B5327="",$Z5327=""),"",MAX(0,$Z5327-N($M5327)))</f>
        <v/>
      </c>
      <c r="AC5327" s="46">
        <f>IF($B5327="","",IFERROR(INDEX('CCA Util %'!$H:$H,MATCH($B5327,'CCA Util %'!$E:$E,0)),""))</f>
        <v/>
      </c>
      <c r="AD5327">
        <f>IF($B5327="","",IFERROR(INDEX('CCA Util %'!$G:$G,MATCH($B5327,'CCA Util %'!$E:$E,0)),""))</f>
        <v/>
      </c>
      <c r="AE5327">
        <f>IF(OR($B5327="",$U5327=""),"",$U5327&amp;" &amp; "&amp;IF(OR($AD5327="",$AD5327=0),"Util NA",$AD5327&amp;" Util"))</f>
        <v/>
      </c>
    </row>
    <row r="5328" ht="15.75" customHeight="1" s="42">
      <c r="A5328" s="41" t="n"/>
      <c r="G5328" s="38" t="n"/>
      <c r="H5328" s="38" t="n"/>
      <c r="I5328" s="38" t="n"/>
      <c r="J5328" s="38" t="n"/>
      <c r="K5328" s="38" t="n"/>
      <c r="L5328" s="38" t="n"/>
      <c r="N5328" s="36">
        <f>IF($B5328="","",IF($C5328="SUPERSTORE","Superstore","DH"))</f>
        <v/>
      </c>
      <c r="O5328" s="36">
        <f>IF($B5328="","",IFERROR(VLOOKUP($B5328,Mapping!$A:$C,2,0),"Not Mapped"))</f>
        <v/>
      </c>
      <c r="P5328" s="36">
        <f>IF($B5328="","",IFERROR(VLOOKUP($B5328,Mapping!$A:$C,3,0),"Not Mapped"))</f>
        <v/>
      </c>
      <c r="Q5328" s="36">
        <f>IF($B5328="","",IFERROR(VLOOKUP($O5328,Leaders!$A:$B,2,0),"Not Mapped"))</f>
        <v/>
      </c>
      <c r="R5328" s="36">
        <f>IF($B5328="","",IF(COUNTIF(Exclusions!$A:$A,$B5328)&gt;0,"Yes","No"))</f>
        <v/>
      </c>
      <c r="S5328" s="38">
        <f>IF($B5328="","",MIN(1,DAY($A5328)/IF($N5328="Superstore",Settings!$B$5,Settings!$B$4)))</f>
        <v/>
      </c>
      <c r="T5328" s="38">
        <f>IF(OR($B5328="",$G5328="",$S5328=0),"",$G5328/$S5328)</f>
        <v/>
      </c>
      <c r="U5328" s="36">
        <f>IF($T5328="","",IF($T5328&lt;Settings!$B$8,"Critical",IF($T5328&lt;Settings!$B$9,"Semi Critical","Non Critical")))</f>
        <v/>
      </c>
      <c r="V5328" s="28" t="n"/>
      <c r="Z5328">
        <f>IF($B5328="","",IFERROR(VLOOKUP($B5328,'Plan HC for CCA'!$A:$B,2,0),""))</f>
        <v/>
      </c>
      <c r="AA5328">
        <f>IF(OR($B5328="",$Z5328=""),"",IF(N($M5328)&lt;$Z5328,"Delta","No Delta"))</f>
        <v/>
      </c>
      <c r="AB5328">
        <f>IF(OR($B5328="",$Z5328=""),"",MAX(0,$Z5328-N($M5328)))</f>
        <v/>
      </c>
      <c r="AC5328" s="46">
        <f>IF($B5328="","",IFERROR(INDEX('CCA Util %'!$H:$H,MATCH($B5328,'CCA Util %'!$E:$E,0)),""))</f>
        <v/>
      </c>
      <c r="AD5328">
        <f>IF($B5328="","",IFERROR(INDEX('CCA Util %'!$G:$G,MATCH($B5328,'CCA Util %'!$E:$E,0)),""))</f>
        <v/>
      </c>
      <c r="AE5328">
        <f>IF(OR($B5328="",$U5328=""),"",$U5328&amp;" &amp; "&amp;IF(OR($AD5328="",$AD5328=0),"Util NA",$AD5328&amp;" Util"))</f>
        <v/>
      </c>
    </row>
    <row r="5329" ht="15.75" customHeight="1" s="42">
      <c r="A5329" s="41" t="n"/>
      <c r="G5329" s="38" t="n"/>
      <c r="H5329" s="38" t="n"/>
      <c r="I5329" s="38" t="n"/>
      <c r="J5329" s="38" t="n"/>
      <c r="K5329" s="38" t="n"/>
      <c r="L5329" s="38" t="n"/>
      <c r="N5329" s="36">
        <f>IF($B5329="","",IF($C5329="SUPERSTORE","Superstore","DH"))</f>
        <v/>
      </c>
      <c r="O5329" s="36">
        <f>IF($B5329="","",IFERROR(VLOOKUP($B5329,Mapping!$A:$C,2,0),"Not Mapped"))</f>
        <v/>
      </c>
      <c r="P5329" s="36">
        <f>IF($B5329="","",IFERROR(VLOOKUP($B5329,Mapping!$A:$C,3,0),"Not Mapped"))</f>
        <v/>
      </c>
      <c r="Q5329" s="36">
        <f>IF($B5329="","",IFERROR(VLOOKUP($O5329,Leaders!$A:$B,2,0),"Not Mapped"))</f>
        <v/>
      </c>
      <c r="R5329" s="36">
        <f>IF($B5329="","",IF(COUNTIF(Exclusions!$A:$A,$B5329)&gt;0,"Yes","No"))</f>
        <v/>
      </c>
      <c r="S5329" s="38">
        <f>IF($B5329="","",MIN(1,DAY($A5329)/IF($N5329="Superstore",Settings!$B$5,Settings!$B$4)))</f>
        <v/>
      </c>
      <c r="T5329" s="38">
        <f>IF(OR($B5329="",$G5329="",$S5329=0),"",$G5329/$S5329)</f>
        <v/>
      </c>
      <c r="U5329" s="36">
        <f>IF($T5329="","",IF($T5329&lt;Settings!$B$8,"Critical",IF($T5329&lt;Settings!$B$9,"Semi Critical","Non Critical")))</f>
        <v/>
      </c>
      <c r="V5329" s="28" t="n"/>
      <c r="Z5329">
        <f>IF($B5329="","",IFERROR(VLOOKUP($B5329,'Plan HC for CCA'!$A:$B,2,0),""))</f>
        <v/>
      </c>
      <c r="AA5329">
        <f>IF(OR($B5329="",$Z5329=""),"",IF(N($M5329)&lt;$Z5329,"Delta","No Delta"))</f>
        <v/>
      </c>
      <c r="AB5329">
        <f>IF(OR($B5329="",$Z5329=""),"",MAX(0,$Z5329-N($M5329)))</f>
        <v/>
      </c>
      <c r="AC5329" s="46">
        <f>IF($B5329="","",IFERROR(INDEX('CCA Util %'!$H:$H,MATCH($B5329,'CCA Util %'!$E:$E,0)),""))</f>
        <v/>
      </c>
      <c r="AD5329">
        <f>IF($B5329="","",IFERROR(INDEX('CCA Util %'!$G:$G,MATCH($B5329,'CCA Util %'!$E:$E,0)),""))</f>
        <v/>
      </c>
      <c r="AE5329">
        <f>IF(OR($B5329="",$U5329=""),"",$U5329&amp;" &amp; "&amp;IF(OR($AD5329="",$AD5329=0),"Util NA",$AD5329&amp;" Util"))</f>
        <v/>
      </c>
    </row>
    <row r="5330" ht="15.75" customHeight="1" s="42">
      <c r="A5330" s="41" t="n"/>
      <c r="G5330" s="38" t="n"/>
      <c r="H5330" s="38" t="n"/>
      <c r="I5330" s="38" t="n"/>
      <c r="J5330" s="38" t="n"/>
      <c r="K5330" s="38" t="n"/>
      <c r="L5330" s="38" t="n"/>
      <c r="N5330" s="36">
        <f>IF($B5330="","",IF($C5330="SUPERSTORE","Superstore","DH"))</f>
        <v/>
      </c>
      <c r="O5330" s="36">
        <f>IF($B5330="","",IFERROR(VLOOKUP($B5330,Mapping!$A:$C,2,0),"Not Mapped"))</f>
        <v/>
      </c>
      <c r="P5330" s="36">
        <f>IF($B5330="","",IFERROR(VLOOKUP($B5330,Mapping!$A:$C,3,0),"Not Mapped"))</f>
        <v/>
      </c>
      <c r="Q5330" s="36">
        <f>IF($B5330="","",IFERROR(VLOOKUP($O5330,Leaders!$A:$B,2,0),"Not Mapped"))</f>
        <v/>
      </c>
      <c r="R5330" s="36">
        <f>IF($B5330="","",IF(COUNTIF(Exclusions!$A:$A,$B5330)&gt;0,"Yes","No"))</f>
        <v/>
      </c>
      <c r="S5330" s="38">
        <f>IF($B5330="","",MIN(1,DAY($A5330)/IF($N5330="Superstore",Settings!$B$5,Settings!$B$4)))</f>
        <v/>
      </c>
      <c r="T5330" s="38">
        <f>IF(OR($B5330="",$G5330="",$S5330=0),"",$G5330/$S5330)</f>
        <v/>
      </c>
      <c r="U5330" s="36">
        <f>IF($T5330="","",IF($T5330&lt;Settings!$B$8,"Critical",IF($T5330&lt;Settings!$B$9,"Semi Critical","Non Critical")))</f>
        <v/>
      </c>
      <c r="V5330" s="28" t="n"/>
      <c r="Z5330">
        <f>IF($B5330="","",IFERROR(VLOOKUP($B5330,'Plan HC for CCA'!$A:$B,2,0),""))</f>
        <v/>
      </c>
      <c r="AA5330">
        <f>IF(OR($B5330="",$Z5330=""),"",IF(N($M5330)&lt;$Z5330,"Delta","No Delta"))</f>
        <v/>
      </c>
      <c r="AB5330">
        <f>IF(OR($B5330="",$Z5330=""),"",MAX(0,$Z5330-N($M5330)))</f>
        <v/>
      </c>
      <c r="AC5330" s="46">
        <f>IF($B5330="","",IFERROR(INDEX('CCA Util %'!$H:$H,MATCH($B5330,'CCA Util %'!$E:$E,0)),""))</f>
        <v/>
      </c>
      <c r="AD5330">
        <f>IF($B5330="","",IFERROR(INDEX('CCA Util %'!$G:$G,MATCH($B5330,'CCA Util %'!$E:$E,0)),""))</f>
        <v/>
      </c>
      <c r="AE5330">
        <f>IF(OR($B5330="",$U5330=""),"",$U5330&amp;" &amp; "&amp;IF(OR($AD5330="",$AD5330=0),"Util NA",$AD5330&amp;" Util"))</f>
        <v/>
      </c>
    </row>
    <row r="5331" ht="15.75" customHeight="1" s="42">
      <c r="A5331" s="41" t="n"/>
      <c r="G5331" s="38" t="n"/>
      <c r="H5331" s="38" t="n"/>
      <c r="I5331" s="38" t="n"/>
      <c r="J5331" s="38" t="n"/>
      <c r="K5331" s="38" t="n"/>
      <c r="L5331" s="38" t="n"/>
      <c r="N5331" s="36">
        <f>IF($B5331="","",IF($C5331="SUPERSTORE","Superstore","DH"))</f>
        <v/>
      </c>
      <c r="O5331" s="36">
        <f>IF($B5331="","",IFERROR(VLOOKUP($B5331,Mapping!$A:$C,2,0),"Not Mapped"))</f>
        <v/>
      </c>
      <c r="P5331" s="36">
        <f>IF($B5331="","",IFERROR(VLOOKUP($B5331,Mapping!$A:$C,3,0),"Not Mapped"))</f>
        <v/>
      </c>
      <c r="Q5331" s="36">
        <f>IF($B5331="","",IFERROR(VLOOKUP($O5331,Leaders!$A:$B,2,0),"Not Mapped"))</f>
        <v/>
      </c>
      <c r="R5331" s="36">
        <f>IF($B5331="","",IF(COUNTIF(Exclusions!$A:$A,$B5331)&gt;0,"Yes","No"))</f>
        <v/>
      </c>
      <c r="S5331" s="38">
        <f>IF($B5331="","",MIN(1,DAY($A5331)/IF($N5331="Superstore",Settings!$B$5,Settings!$B$4)))</f>
        <v/>
      </c>
      <c r="T5331" s="38">
        <f>IF(OR($B5331="",$G5331="",$S5331=0),"",$G5331/$S5331)</f>
        <v/>
      </c>
      <c r="U5331" s="36">
        <f>IF($T5331="","",IF($T5331&lt;Settings!$B$8,"Critical",IF($T5331&lt;Settings!$B$9,"Semi Critical","Non Critical")))</f>
        <v/>
      </c>
      <c r="V5331" s="28" t="n"/>
      <c r="Z5331">
        <f>IF($B5331="","",IFERROR(VLOOKUP($B5331,'Plan HC for CCA'!$A:$B,2,0),""))</f>
        <v/>
      </c>
      <c r="AA5331">
        <f>IF(OR($B5331="",$Z5331=""),"",IF(N($M5331)&lt;$Z5331,"Delta","No Delta"))</f>
        <v/>
      </c>
      <c r="AB5331">
        <f>IF(OR($B5331="",$Z5331=""),"",MAX(0,$Z5331-N($M5331)))</f>
        <v/>
      </c>
      <c r="AC5331" s="46">
        <f>IF($B5331="","",IFERROR(INDEX('CCA Util %'!$H:$H,MATCH($B5331,'CCA Util %'!$E:$E,0)),""))</f>
        <v/>
      </c>
      <c r="AD5331">
        <f>IF($B5331="","",IFERROR(INDEX('CCA Util %'!$G:$G,MATCH($B5331,'CCA Util %'!$E:$E,0)),""))</f>
        <v/>
      </c>
      <c r="AE5331">
        <f>IF(OR($B5331="",$U5331=""),"",$U5331&amp;" &amp; "&amp;IF(OR($AD5331="",$AD5331=0),"Util NA",$AD5331&amp;" Util"))</f>
        <v/>
      </c>
    </row>
    <row r="5332" ht="15.75" customHeight="1" s="42">
      <c r="A5332" s="41" t="n"/>
      <c r="G5332" s="38" t="n"/>
      <c r="H5332" s="38" t="n"/>
      <c r="I5332" s="38" t="n"/>
      <c r="J5332" s="38" t="n"/>
      <c r="K5332" s="38" t="n"/>
      <c r="L5332" s="38" t="n"/>
      <c r="N5332" s="36">
        <f>IF($B5332="","",IF($C5332="SUPERSTORE","Superstore","DH"))</f>
        <v/>
      </c>
      <c r="O5332" s="36">
        <f>IF($B5332="","",IFERROR(VLOOKUP($B5332,Mapping!$A:$C,2,0),"Not Mapped"))</f>
        <v/>
      </c>
      <c r="P5332" s="36">
        <f>IF($B5332="","",IFERROR(VLOOKUP($B5332,Mapping!$A:$C,3,0),"Not Mapped"))</f>
        <v/>
      </c>
      <c r="Q5332" s="36">
        <f>IF($B5332="","",IFERROR(VLOOKUP($O5332,Leaders!$A:$B,2,0),"Not Mapped"))</f>
        <v/>
      </c>
      <c r="R5332" s="36">
        <f>IF($B5332="","",IF(COUNTIF(Exclusions!$A:$A,$B5332)&gt;0,"Yes","No"))</f>
        <v/>
      </c>
      <c r="S5332" s="38">
        <f>IF($B5332="","",MIN(1,DAY($A5332)/IF($N5332="Superstore",Settings!$B$5,Settings!$B$4)))</f>
        <v/>
      </c>
      <c r="T5332" s="38">
        <f>IF(OR($B5332="",$G5332="",$S5332=0),"",$G5332/$S5332)</f>
        <v/>
      </c>
      <c r="U5332" s="36">
        <f>IF($T5332="","",IF($T5332&lt;Settings!$B$8,"Critical",IF($T5332&lt;Settings!$B$9,"Semi Critical","Non Critical")))</f>
        <v/>
      </c>
      <c r="V5332" s="28" t="n"/>
      <c r="Z5332">
        <f>IF($B5332="","",IFERROR(VLOOKUP($B5332,'Plan HC for CCA'!$A:$B,2,0),""))</f>
        <v/>
      </c>
      <c r="AA5332">
        <f>IF(OR($B5332="",$Z5332=""),"",IF(N($M5332)&lt;$Z5332,"Delta","No Delta"))</f>
        <v/>
      </c>
      <c r="AB5332">
        <f>IF(OR($B5332="",$Z5332=""),"",MAX(0,$Z5332-N($M5332)))</f>
        <v/>
      </c>
      <c r="AC5332" s="46">
        <f>IF($B5332="","",IFERROR(INDEX('CCA Util %'!$H:$H,MATCH($B5332,'CCA Util %'!$E:$E,0)),""))</f>
        <v/>
      </c>
      <c r="AD5332">
        <f>IF($B5332="","",IFERROR(INDEX('CCA Util %'!$G:$G,MATCH($B5332,'CCA Util %'!$E:$E,0)),""))</f>
        <v/>
      </c>
      <c r="AE5332">
        <f>IF(OR($B5332="",$U5332=""),"",$U5332&amp;" &amp; "&amp;IF(OR($AD5332="",$AD5332=0),"Util NA",$AD5332&amp;" Util"))</f>
        <v/>
      </c>
    </row>
    <row r="5333" ht="15.75" customHeight="1" s="42">
      <c r="A5333" s="41" t="n"/>
      <c r="G5333" s="38" t="n"/>
      <c r="H5333" s="38" t="n"/>
      <c r="I5333" s="38" t="n"/>
      <c r="J5333" s="38" t="n"/>
      <c r="K5333" s="38" t="n"/>
      <c r="L5333" s="38" t="n"/>
      <c r="N5333" s="36">
        <f>IF($B5333="","",IF($C5333="SUPERSTORE","Superstore","DH"))</f>
        <v/>
      </c>
      <c r="O5333" s="36">
        <f>IF($B5333="","",IFERROR(VLOOKUP($B5333,Mapping!$A:$C,2,0),"Not Mapped"))</f>
        <v/>
      </c>
      <c r="P5333" s="36">
        <f>IF($B5333="","",IFERROR(VLOOKUP($B5333,Mapping!$A:$C,3,0),"Not Mapped"))</f>
        <v/>
      </c>
      <c r="Q5333" s="36">
        <f>IF($B5333="","",IFERROR(VLOOKUP($O5333,Leaders!$A:$B,2,0),"Not Mapped"))</f>
        <v/>
      </c>
      <c r="R5333" s="36">
        <f>IF($B5333="","",IF(COUNTIF(Exclusions!$A:$A,$B5333)&gt;0,"Yes","No"))</f>
        <v/>
      </c>
      <c r="S5333" s="38">
        <f>IF($B5333="","",MIN(1,DAY($A5333)/IF($N5333="Superstore",Settings!$B$5,Settings!$B$4)))</f>
        <v/>
      </c>
      <c r="T5333" s="38">
        <f>IF(OR($B5333="",$G5333="",$S5333=0),"",$G5333/$S5333)</f>
        <v/>
      </c>
      <c r="U5333" s="36">
        <f>IF($T5333="","",IF($T5333&lt;Settings!$B$8,"Critical",IF($T5333&lt;Settings!$B$9,"Semi Critical","Non Critical")))</f>
        <v/>
      </c>
      <c r="V5333" s="28" t="n"/>
      <c r="Z5333">
        <f>IF($B5333="","",IFERROR(VLOOKUP($B5333,'Plan HC for CCA'!$A:$B,2,0),""))</f>
        <v/>
      </c>
      <c r="AA5333">
        <f>IF(OR($B5333="",$Z5333=""),"",IF(N($M5333)&lt;$Z5333,"Delta","No Delta"))</f>
        <v/>
      </c>
      <c r="AB5333">
        <f>IF(OR($B5333="",$Z5333=""),"",MAX(0,$Z5333-N($M5333)))</f>
        <v/>
      </c>
      <c r="AC5333" s="46">
        <f>IF($B5333="","",IFERROR(INDEX('CCA Util %'!$H:$H,MATCH($B5333,'CCA Util %'!$E:$E,0)),""))</f>
        <v/>
      </c>
      <c r="AD5333">
        <f>IF($B5333="","",IFERROR(INDEX('CCA Util %'!$G:$G,MATCH($B5333,'CCA Util %'!$E:$E,0)),""))</f>
        <v/>
      </c>
      <c r="AE5333">
        <f>IF(OR($B5333="",$U5333=""),"",$U5333&amp;" &amp; "&amp;IF(OR($AD5333="",$AD5333=0),"Util NA",$AD5333&amp;" Util"))</f>
        <v/>
      </c>
    </row>
    <row r="5334" ht="15.75" customHeight="1" s="42">
      <c r="A5334" s="41" t="n"/>
      <c r="G5334" s="38" t="n"/>
      <c r="H5334" s="38" t="n"/>
      <c r="I5334" s="38" t="n"/>
      <c r="J5334" s="38" t="n"/>
      <c r="K5334" s="38" t="n"/>
      <c r="L5334" s="38" t="n"/>
      <c r="N5334" s="36">
        <f>IF($B5334="","",IF($C5334="SUPERSTORE","Superstore","DH"))</f>
        <v/>
      </c>
      <c r="O5334" s="36">
        <f>IF($B5334="","",IFERROR(VLOOKUP($B5334,Mapping!$A:$C,2,0),"Not Mapped"))</f>
        <v/>
      </c>
      <c r="P5334" s="36">
        <f>IF($B5334="","",IFERROR(VLOOKUP($B5334,Mapping!$A:$C,3,0),"Not Mapped"))</f>
        <v/>
      </c>
      <c r="Q5334" s="36">
        <f>IF($B5334="","",IFERROR(VLOOKUP($O5334,Leaders!$A:$B,2,0),"Not Mapped"))</f>
        <v/>
      </c>
      <c r="R5334" s="36">
        <f>IF($B5334="","",IF(COUNTIF(Exclusions!$A:$A,$B5334)&gt;0,"Yes","No"))</f>
        <v/>
      </c>
      <c r="S5334" s="38">
        <f>IF($B5334="","",MIN(1,DAY($A5334)/IF($N5334="Superstore",Settings!$B$5,Settings!$B$4)))</f>
        <v/>
      </c>
      <c r="T5334" s="38">
        <f>IF(OR($B5334="",$G5334="",$S5334=0),"",$G5334/$S5334)</f>
        <v/>
      </c>
      <c r="U5334" s="36">
        <f>IF($T5334="","",IF($T5334&lt;Settings!$B$8,"Critical",IF($T5334&lt;Settings!$B$9,"Semi Critical","Non Critical")))</f>
        <v/>
      </c>
      <c r="V5334" s="28" t="n"/>
      <c r="Z5334">
        <f>IF($B5334="","",IFERROR(VLOOKUP($B5334,'Plan HC for CCA'!$A:$B,2,0),""))</f>
        <v/>
      </c>
      <c r="AA5334">
        <f>IF(OR($B5334="",$Z5334=""),"",IF(N($M5334)&lt;$Z5334,"Delta","No Delta"))</f>
        <v/>
      </c>
      <c r="AB5334">
        <f>IF(OR($B5334="",$Z5334=""),"",MAX(0,$Z5334-N($M5334)))</f>
        <v/>
      </c>
      <c r="AC5334" s="46">
        <f>IF($B5334="","",IFERROR(INDEX('CCA Util %'!$H:$H,MATCH($B5334,'CCA Util %'!$E:$E,0)),""))</f>
        <v/>
      </c>
      <c r="AD5334">
        <f>IF($B5334="","",IFERROR(INDEX('CCA Util %'!$G:$G,MATCH($B5334,'CCA Util %'!$E:$E,0)),""))</f>
        <v/>
      </c>
      <c r="AE5334">
        <f>IF(OR($B5334="",$U5334=""),"",$U5334&amp;" &amp; "&amp;IF(OR($AD5334="",$AD5334=0),"Util NA",$AD5334&amp;" Util"))</f>
        <v/>
      </c>
    </row>
    <row r="5335" ht="15.75" customHeight="1" s="42">
      <c r="A5335" s="41" t="n"/>
      <c r="G5335" s="38" t="n"/>
      <c r="H5335" s="38" t="n"/>
      <c r="I5335" s="38" t="n"/>
      <c r="J5335" s="38" t="n"/>
      <c r="K5335" s="38" t="n"/>
      <c r="L5335" s="38" t="n"/>
      <c r="N5335" s="36">
        <f>IF($B5335="","",IF($C5335="SUPERSTORE","Superstore","DH"))</f>
        <v/>
      </c>
      <c r="O5335" s="36">
        <f>IF($B5335="","",IFERROR(VLOOKUP($B5335,Mapping!$A:$C,2,0),"Not Mapped"))</f>
        <v/>
      </c>
      <c r="P5335" s="36">
        <f>IF($B5335="","",IFERROR(VLOOKUP($B5335,Mapping!$A:$C,3,0),"Not Mapped"))</f>
        <v/>
      </c>
      <c r="Q5335" s="36">
        <f>IF($B5335="","",IFERROR(VLOOKUP($O5335,Leaders!$A:$B,2,0),"Not Mapped"))</f>
        <v/>
      </c>
      <c r="R5335" s="36">
        <f>IF($B5335="","",IF(COUNTIF(Exclusions!$A:$A,$B5335)&gt;0,"Yes","No"))</f>
        <v/>
      </c>
      <c r="S5335" s="38">
        <f>IF($B5335="","",MIN(1,DAY($A5335)/IF($N5335="Superstore",Settings!$B$5,Settings!$B$4)))</f>
        <v/>
      </c>
      <c r="T5335" s="38">
        <f>IF(OR($B5335="",$G5335="",$S5335=0),"",$G5335/$S5335)</f>
        <v/>
      </c>
      <c r="U5335" s="36">
        <f>IF($T5335="","",IF($T5335&lt;Settings!$B$8,"Critical",IF($T5335&lt;Settings!$B$9,"Semi Critical","Non Critical")))</f>
        <v/>
      </c>
      <c r="V5335" s="28" t="n"/>
      <c r="Z5335">
        <f>IF($B5335="","",IFERROR(VLOOKUP($B5335,'Plan HC for CCA'!$A:$B,2,0),""))</f>
        <v/>
      </c>
      <c r="AA5335">
        <f>IF(OR($B5335="",$Z5335=""),"",IF(N($M5335)&lt;$Z5335,"Delta","No Delta"))</f>
        <v/>
      </c>
      <c r="AB5335">
        <f>IF(OR($B5335="",$Z5335=""),"",MAX(0,$Z5335-N($M5335)))</f>
        <v/>
      </c>
      <c r="AC5335" s="46">
        <f>IF($B5335="","",IFERROR(INDEX('CCA Util %'!$H:$H,MATCH($B5335,'CCA Util %'!$E:$E,0)),""))</f>
        <v/>
      </c>
      <c r="AD5335">
        <f>IF($B5335="","",IFERROR(INDEX('CCA Util %'!$G:$G,MATCH($B5335,'CCA Util %'!$E:$E,0)),""))</f>
        <v/>
      </c>
      <c r="AE5335">
        <f>IF(OR($B5335="",$U5335=""),"",$U5335&amp;" &amp; "&amp;IF(OR($AD5335="",$AD5335=0),"Util NA",$AD5335&amp;" Util"))</f>
        <v/>
      </c>
    </row>
    <row r="5336" ht="15.75" customHeight="1" s="42">
      <c r="A5336" s="41" t="n"/>
      <c r="G5336" s="38" t="n"/>
      <c r="H5336" s="38" t="n"/>
      <c r="I5336" s="38" t="n"/>
      <c r="J5336" s="38" t="n"/>
      <c r="K5336" s="38" t="n"/>
      <c r="L5336" s="38" t="n"/>
      <c r="N5336" s="36">
        <f>IF($B5336="","",IF($C5336="SUPERSTORE","Superstore","DH"))</f>
        <v/>
      </c>
      <c r="O5336" s="36">
        <f>IF($B5336="","",IFERROR(VLOOKUP($B5336,Mapping!$A:$C,2,0),"Not Mapped"))</f>
        <v/>
      </c>
      <c r="P5336" s="36">
        <f>IF($B5336="","",IFERROR(VLOOKUP($B5336,Mapping!$A:$C,3,0),"Not Mapped"))</f>
        <v/>
      </c>
      <c r="Q5336" s="36">
        <f>IF($B5336="","",IFERROR(VLOOKUP($O5336,Leaders!$A:$B,2,0),"Not Mapped"))</f>
        <v/>
      </c>
      <c r="R5336" s="36">
        <f>IF($B5336="","",IF(COUNTIF(Exclusions!$A:$A,$B5336)&gt;0,"Yes","No"))</f>
        <v/>
      </c>
      <c r="S5336" s="38">
        <f>IF($B5336="","",MIN(1,DAY($A5336)/IF($N5336="Superstore",Settings!$B$5,Settings!$B$4)))</f>
        <v/>
      </c>
      <c r="T5336" s="38">
        <f>IF(OR($B5336="",$G5336="",$S5336=0),"",$G5336/$S5336)</f>
        <v/>
      </c>
      <c r="U5336" s="36">
        <f>IF($T5336="","",IF($T5336&lt;Settings!$B$8,"Critical",IF($T5336&lt;Settings!$B$9,"Semi Critical","Non Critical")))</f>
        <v/>
      </c>
      <c r="V5336" s="28" t="n"/>
      <c r="Z5336">
        <f>IF($B5336="","",IFERROR(VLOOKUP($B5336,'Plan HC for CCA'!$A:$B,2,0),""))</f>
        <v/>
      </c>
      <c r="AA5336">
        <f>IF(OR($B5336="",$Z5336=""),"",IF(N($M5336)&lt;$Z5336,"Delta","No Delta"))</f>
        <v/>
      </c>
      <c r="AB5336">
        <f>IF(OR($B5336="",$Z5336=""),"",MAX(0,$Z5336-N($M5336)))</f>
        <v/>
      </c>
      <c r="AC5336" s="46">
        <f>IF($B5336="","",IFERROR(INDEX('CCA Util %'!$H:$H,MATCH($B5336,'CCA Util %'!$E:$E,0)),""))</f>
        <v/>
      </c>
      <c r="AD5336">
        <f>IF($B5336="","",IFERROR(INDEX('CCA Util %'!$G:$G,MATCH($B5336,'CCA Util %'!$E:$E,0)),""))</f>
        <v/>
      </c>
      <c r="AE5336">
        <f>IF(OR($B5336="",$U5336=""),"",$U5336&amp;" &amp; "&amp;IF(OR($AD5336="",$AD5336=0),"Util NA",$AD5336&amp;" Util"))</f>
        <v/>
      </c>
    </row>
    <row r="5337" ht="15.75" customHeight="1" s="42">
      <c r="A5337" s="41" t="n"/>
      <c r="G5337" s="38" t="n"/>
      <c r="H5337" s="38" t="n"/>
      <c r="I5337" s="38" t="n"/>
      <c r="J5337" s="38" t="n"/>
      <c r="K5337" s="38" t="n"/>
      <c r="L5337" s="38" t="n"/>
      <c r="N5337" s="36">
        <f>IF($B5337="","",IF($C5337="SUPERSTORE","Superstore","DH"))</f>
        <v/>
      </c>
      <c r="O5337" s="36">
        <f>IF($B5337="","",IFERROR(VLOOKUP($B5337,Mapping!$A:$C,2,0),"Not Mapped"))</f>
        <v/>
      </c>
      <c r="P5337" s="36">
        <f>IF($B5337="","",IFERROR(VLOOKUP($B5337,Mapping!$A:$C,3,0),"Not Mapped"))</f>
        <v/>
      </c>
      <c r="Q5337" s="36">
        <f>IF($B5337="","",IFERROR(VLOOKUP($O5337,Leaders!$A:$B,2,0),"Not Mapped"))</f>
        <v/>
      </c>
      <c r="R5337" s="36">
        <f>IF($B5337="","",IF(COUNTIF(Exclusions!$A:$A,$B5337)&gt;0,"Yes","No"))</f>
        <v/>
      </c>
      <c r="S5337" s="38">
        <f>IF($B5337="","",MIN(1,DAY($A5337)/IF($N5337="Superstore",Settings!$B$5,Settings!$B$4)))</f>
        <v/>
      </c>
      <c r="T5337" s="38">
        <f>IF(OR($B5337="",$G5337="",$S5337=0),"",$G5337/$S5337)</f>
        <v/>
      </c>
      <c r="U5337" s="36">
        <f>IF($T5337="","",IF($T5337&lt;Settings!$B$8,"Critical",IF($T5337&lt;Settings!$B$9,"Semi Critical","Non Critical")))</f>
        <v/>
      </c>
      <c r="V5337" s="28" t="n"/>
      <c r="Z5337">
        <f>IF($B5337="","",IFERROR(VLOOKUP($B5337,'Plan HC for CCA'!$A:$B,2,0),""))</f>
        <v/>
      </c>
      <c r="AA5337">
        <f>IF(OR($B5337="",$Z5337=""),"",IF(N($M5337)&lt;$Z5337,"Delta","No Delta"))</f>
        <v/>
      </c>
      <c r="AB5337">
        <f>IF(OR($B5337="",$Z5337=""),"",MAX(0,$Z5337-N($M5337)))</f>
        <v/>
      </c>
      <c r="AC5337" s="46">
        <f>IF($B5337="","",IFERROR(INDEX('CCA Util %'!$H:$H,MATCH($B5337,'CCA Util %'!$E:$E,0)),""))</f>
        <v/>
      </c>
      <c r="AD5337">
        <f>IF($B5337="","",IFERROR(INDEX('CCA Util %'!$G:$G,MATCH($B5337,'CCA Util %'!$E:$E,0)),""))</f>
        <v/>
      </c>
      <c r="AE5337">
        <f>IF(OR($B5337="",$U5337=""),"",$U5337&amp;" &amp; "&amp;IF(OR($AD5337="",$AD5337=0),"Util NA",$AD5337&amp;" Util"))</f>
        <v/>
      </c>
    </row>
    <row r="5338" ht="15.75" customHeight="1" s="42">
      <c r="A5338" s="41" t="n"/>
      <c r="G5338" s="38" t="n"/>
      <c r="H5338" s="38" t="n"/>
      <c r="I5338" s="38" t="n"/>
      <c r="J5338" s="38" t="n"/>
      <c r="K5338" s="38" t="n"/>
      <c r="L5338" s="38" t="n"/>
      <c r="N5338" s="36">
        <f>IF($B5338="","",IF($C5338="SUPERSTORE","Superstore","DH"))</f>
        <v/>
      </c>
      <c r="O5338" s="36">
        <f>IF($B5338="","",IFERROR(VLOOKUP($B5338,Mapping!$A:$C,2,0),"Not Mapped"))</f>
        <v/>
      </c>
      <c r="P5338" s="36">
        <f>IF($B5338="","",IFERROR(VLOOKUP($B5338,Mapping!$A:$C,3,0),"Not Mapped"))</f>
        <v/>
      </c>
      <c r="Q5338" s="36">
        <f>IF($B5338="","",IFERROR(VLOOKUP($O5338,Leaders!$A:$B,2,0),"Not Mapped"))</f>
        <v/>
      </c>
      <c r="R5338" s="36">
        <f>IF($B5338="","",IF(COUNTIF(Exclusions!$A:$A,$B5338)&gt;0,"Yes","No"))</f>
        <v/>
      </c>
      <c r="S5338" s="38">
        <f>IF($B5338="","",MIN(1,DAY($A5338)/IF($N5338="Superstore",Settings!$B$5,Settings!$B$4)))</f>
        <v/>
      </c>
      <c r="T5338" s="38">
        <f>IF(OR($B5338="",$G5338="",$S5338=0),"",$G5338/$S5338)</f>
        <v/>
      </c>
      <c r="U5338" s="36">
        <f>IF($T5338="","",IF($T5338&lt;Settings!$B$8,"Critical",IF($T5338&lt;Settings!$B$9,"Semi Critical","Non Critical")))</f>
        <v/>
      </c>
      <c r="V5338" s="28" t="n"/>
      <c r="Z5338">
        <f>IF($B5338="","",IFERROR(VLOOKUP($B5338,'Plan HC for CCA'!$A:$B,2,0),""))</f>
        <v/>
      </c>
      <c r="AA5338">
        <f>IF(OR($B5338="",$Z5338=""),"",IF(N($M5338)&lt;$Z5338,"Delta","No Delta"))</f>
        <v/>
      </c>
      <c r="AB5338">
        <f>IF(OR($B5338="",$Z5338=""),"",MAX(0,$Z5338-N($M5338)))</f>
        <v/>
      </c>
      <c r="AC5338" s="46">
        <f>IF($B5338="","",IFERROR(INDEX('CCA Util %'!$H:$H,MATCH($B5338,'CCA Util %'!$E:$E,0)),""))</f>
        <v/>
      </c>
      <c r="AD5338">
        <f>IF($B5338="","",IFERROR(INDEX('CCA Util %'!$G:$G,MATCH($B5338,'CCA Util %'!$E:$E,0)),""))</f>
        <v/>
      </c>
      <c r="AE5338">
        <f>IF(OR($B5338="",$U5338=""),"",$U5338&amp;" &amp; "&amp;IF(OR($AD5338="",$AD5338=0),"Util NA",$AD5338&amp;" Util"))</f>
        <v/>
      </c>
    </row>
    <row r="5339" ht="15.75" customHeight="1" s="42">
      <c r="A5339" s="41" t="n"/>
      <c r="G5339" s="38" t="n"/>
      <c r="H5339" s="38" t="n"/>
      <c r="I5339" s="38" t="n"/>
      <c r="J5339" s="38" t="n"/>
      <c r="K5339" s="38" t="n"/>
      <c r="L5339" s="38" t="n"/>
      <c r="N5339" s="36">
        <f>IF($B5339="","",IF($C5339="SUPERSTORE","Superstore","DH"))</f>
        <v/>
      </c>
      <c r="O5339" s="36">
        <f>IF($B5339="","",IFERROR(VLOOKUP($B5339,Mapping!$A:$C,2,0),"Not Mapped"))</f>
        <v/>
      </c>
      <c r="P5339" s="36">
        <f>IF($B5339="","",IFERROR(VLOOKUP($B5339,Mapping!$A:$C,3,0),"Not Mapped"))</f>
        <v/>
      </c>
      <c r="Q5339" s="36">
        <f>IF($B5339="","",IFERROR(VLOOKUP($O5339,Leaders!$A:$B,2,0),"Not Mapped"))</f>
        <v/>
      </c>
      <c r="R5339" s="36">
        <f>IF($B5339="","",IF(COUNTIF(Exclusions!$A:$A,$B5339)&gt;0,"Yes","No"))</f>
        <v/>
      </c>
      <c r="S5339" s="38">
        <f>IF($B5339="","",MIN(1,DAY($A5339)/IF($N5339="Superstore",Settings!$B$5,Settings!$B$4)))</f>
        <v/>
      </c>
      <c r="T5339" s="38">
        <f>IF(OR($B5339="",$G5339="",$S5339=0),"",$G5339/$S5339)</f>
        <v/>
      </c>
      <c r="U5339" s="36">
        <f>IF($T5339="","",IF($T5339&lt;Settings!$B$8,"Critical",IF($T5339&lt;Settings!$B$9,"Semi Critical","Non Critical")))</f>
        <v/>
      </c>
      <c r="V5339" s="28" t="n"/>
      <c r="Z5339">
        <f>IF($B5339="","",IFERROR(VLOOKUP($B5339,'Plan HC for CCA'!$A:$B,2,0),""))</f>
        <v/>
      </c>
      <c r="AA5339">
        <f>IF(OR($B5339="",$Z5339=""),"",IF(N($M5339)&lt;$Z5339,"Delta","No Delta"))</f>
        <v/>
      </c>
      <c r="AB5339">
        <f>IF(OR($B5339="",$Z5339=""),"",MAX(0,$Z5339-N($M5339)))</f>
        <v/>
      </c>
      <c r="AC5339" s="46">
        <f>IF($B5339="","",IFERROR(INDEX('CCA Util %'!$H:$H,MATCH($B5339,'CCA Util %'!$E:$E,0)),""))</f>
        <v/>
      </c>
      <c r="AD5339">
        <f>IF($B5339="","",IFERROR(INDEX('CCA Util %'!$G:$G,MATCH($B5339,'CCA Util %'!$E:$E,0)),""))</f>
        <v/>
      </c>
      <c r="AE5339">
        <f>IF(OR($B5339="",$U5339=""),"",$U5339&amp;" &amp; "&amp;IF(OR($AD5339="",$AD5339=0),"Util NA",$AD5339&amp;" Util"))</f>
        <v/>
      </c>
    </row>
    <row r="5340" ht="15.75" customHeight="1" s="42">
      <c r="A5340" s="41" t="n"/>
      <c r="G5340" s="38" t="n"/>
      <c r="H5340" s="38" t="n"/>
      <c r="I5340" s="38" t="n"/>
      <c r="J5340" s="38" t="n"/>
      <c r="K5340" s="38" t="n"/>
      <c r="L5340" s="38" t="n"/>
      <c r="N5340" s="36">
        <f>IF($B5340="","",IF($C5340="SUPERSTORE","Superstore","DH"))</f>
        <v/>
      </c>
      <c r="O5340" s="36">
        <f>IF($B5340="","",IFERROR(VLOOKUP($B5340,Mapping!$A:$C,2,0),"Not Mapped"))</f>
        <v/>
      </c>
      <c r="P5340" s="36">
        <f>IF($B5340="","",IFERROR(VLOOKUP($B5340,Mapping!$A:$C,3,0),"Not Mapped"))</f>
        <v/>
      </c>
      <c r="Q5340" s="36">
        <f>IF($B5340="","",IFERROR(VLOOKUP($O5340,Leaders!$A:$B,2,0),"Not Mapped"))</f>
        <v/>
      </c>
      <c r="R5340" s="36">
        <f>IF($B5340="","",IF(COUNTIF(Exclusions!$A:$A,$B5340)&gt;0,"Yes","No"))</f>
        <v/>
      </c>
      <c r="S5340" s="38">
        <f>IF($B5340="","",MIN(1,DAY($A5340)/IF($N5340="Superstore",Settings!$B$5,Settings!$B$4)))</f>
        <v/>
      </c>
      <c r="T5340" s="38">
        <f>IF(OR($B5340="",$G5340="",$S5340=0),"",$G5340/$S5340)</f>
        <v/>
      </c>
      <c r="U5340" s="36">
        <f>IF($T5340="","",IF($T5340&lt;Settings!$B$8,"Critical",IF($T5340&lt;Settings!$B$9,"Semi Critical","Non Critical")))</f>
        <v/>
      </c>
      <c r="V5340" s="28" t="n"/>
      <c r="Z5340">
        <f>IF($B5340="","",IFERROR(VLOOKUP($B5340,'Plan HC for CCA'!$A:$B,2,0),""))</f>
        <v/>
      </c>
      <c r="AA5340">
        <f>IF(OR($B5340="",$Z5340=""),"",IF(N($M5340)&lt;$Z5340,"Delta","No Delta"))</f>
        <v/>
      </c>
      <c r="AB5340">
        <f>IF(OR($B5340="",$Z5340=""),"",MAX(0,$Z5340-N($M5340)))</f>
        <v/>
      </c>
      <c r="AC5340" s="46">
        <f>IF($B5340="","",IFERROR(INDEX('CCA Util %'!$H:$H,MATCH($B5340,'CCA Util %'!$E:$E,0)),""))</f>
        <v/>
      </c>
      <c r="AD5340">
        <f>IF($B5340="","",IFERROR(INDEX('CCA Util %'!$G:$G,MATCH($B5340,'CCA Util %'!$E:$E,0)),""))</f>
        <v/>
      </c>
      <c r="AE5340">
        <f>IF(OR($B5340="",$U5340=""),"",$U5340&amp;" &amp; "&amp;IF(OR($AD5340="",$AD5340=0),"Util NA",$AD5340&amp;" Util"))</f>
        <v/>
      </c>
    </row>
    <row r="5341" ht="15.75" customHeight="1" s="42">
      <c r="A5341" s="41" t="n"/>
      <c r="G5341" s="38" t="n"/>
      <c r="H5341" s="38" t="n"/>
      <c r="I5341" s="38" t="n"/>
      <c r="J5341" s="38" t="n"/>
      <c r="K5341" s="38" t="n"/>
      <c r="L5341" s="38" t="n"/>
      <c r="N5341" s="36">
        <f>IF($B5341="","",IF($C5341="SUPERSTORE","Superstore","DH"))</f>
        <v/>
      </c>
      <c r="O5341" s="36">
        <f>IF($B5341="","",IFERROR(VLOOKUP($B5341,Mapping!$A:$C,2,0),"Not Mapped"))</f>
        <v/>
      </c>
      <c r="P5341" s="36">
        <f>IF($B5341="","",IFERROR(VLOOKUP($B5341,Mapping!$A:$C,3,0),"Not Mapped"))</f>
        <v/>
      </c>
      <c r="Q5341" s="36">
        <f>IF($B5341="","",IFERROR(VLOOKUP($O5341,Leaders!$A:$B,2,0),"Not Mapped"))</f>
        <v/>
      </c>
      <c r="R5341" s="36">
        <f>IF($B5341="","",IF(COUNTIF(Exclusions!$A:$A,$B5341)&gt;0,"Yes","No"))</f>
        <v/>
      </c>
      <c r="S5341" s="38">
        <f>IF($B5341="","",MIN(1,DAY($A5341)/IF($N5341="Superstore",Settings!$B$5,Settings!$B$4)))</f>
        <v/>
      </c>
      <c r="T5341" s="38">
        <f>IF(OR($B5341="",$G5341="",$S5341=0),"",$G5341/$S5341)</f>
        <v/>
      </c>
      <c r="U5341" s="36">
        <f>IF($T5341="","",IF($T5341&lt;Settings!$B$8,"Critical",IF($T5341&lt;Settings!$B$9,"Semi Critical","Non Critical")))</f>
        <v/>
      </c>
      <c r="V5341" s="28" t="n"/>
      <c r="Z5341">
        <f>IF($B5341="","",IFERROR(VLOOKUP($B5341,'Plan HC for CCA'!$A:$B,2,0),""))</f>
        <v/>
      </c>
      <c r="AA5341">
        <f>IF(OR($B5341="",$Z5341=""),"",IF(N($M5341)&lt;$Z5341,"Delta","No Delta"))</f>
        <v/>
      </c>
      <c r="AB5341">
        <f>IF(OR($B5341="",$Z5341=""),"",MAX(0,$Z5341-N($M5341)))</f>
        <v/>
      </c>
      <c r="AC5341" s="46">
        <f>IF($B5341="","",IFERROR(INDEX('CCA Util %'!$H:$H,MATCH($B5341,'CCA Util %'!$E:$E,0)),""))</f>
        <v/>
      </c>
      <c r="AD5341">
        <f>IF($B5341="","",IFERROR(INDEX('CCA Util %'!$G:$G,MATCH($B5341,'CCA Util %'!$E:$E,0)),""))</f>
        <v/>
      </c>
      <c r="AE5341">
        <f>IF(OR($B5341="",$U5341=""),"",$U5341&amp;" &amp; "&amp;IF(OR($AD5341="",$AD5341=0),"Util NA",$AD5341&amp;" Util"))</f>
        <v/>
      </c>
    </row>
    <row r="5342" ht="15.75" customHeight="1" s="42">
      <c r="A5342" s="41" t="n"/>
      <c r="G5342" s="38" t="n"/>
      <c r="H5342" s="38" t="n"/>
      <c r="I5342" s="38" t="n"/>
      <c r="J5342" s="38" t="n"/>
      <c r="K5342" s="38" t="n"/>
      <c r="L5342" s="38" t="n"/>
      <c r="N5342" s="36">
        <f>IF($B5342="","",IF($C5342="SUPERSTORE","Superstore","DH"))</f>
        <v/>
      </c>
      <c r="O5342" s="36">
        <f>IF($B5342="","",IFERROR(VLOOKUP($B5342,Mapping!$A:$C,2,0),"Not Mapped"))</f>
        <v/>
      </c>
      <c r="P5342" s="36">
        <f>IF($B5342="","",IFERROR(VLOOKUP($B5342,Mapping!$A:$C,3,0),"Not Mapped"))</f>
        <v/>
      </c>
      <c r="Q5342" s="36">
        <f>IF($B5342="","",IFERROR(VLOOKUP($O5342,Leaders!$A:$B,2,0),"Not Mapped"))</f>
        <v/>
      </c>
      <c r="R5342" s="36">
        <f>IF($B5342="","",IF(COUNTIF(Exclusions!$A:$A,$B5342)&gt;0,"Yes","No"))</f>
        <v/>
      </c>
      <c r="S5342" s="38">
        <f>IF($B5342="","",MIN(1,DAY($A5342)/IF($N5342="Superstore",Settings!$B$5,Settings!$B$4)))</f>
        <v/>
      </c>
      <c r="T5342" s="38">
        <f>IF(OR($B5342="",$G5342="",$S5342=0),"",$G5342/$S5342)</f>
        <v/>
      </c>
      <c r="U5342" s="36">
        <f>IF($T5342="","",IF($T5342&lt;Settings!$B$8,"Critical",IF($T5342&lt;Settings!$B$9,"Semi Critical","Non Critical")))</f>
        <v/>
      </c>
      <c r="V5342" s="28" t="n"/>
      <c r="Z5342">
        <f>IF($B5342="","",IFERROR(VLOOKUP($B5342,'Plan HC for CCA'!$A:$B,2,0),""))</f>
        <v/>
      </c>
      <c r="AA5342">
        <f>IF(OR($B5342="",$Z5342=""),"",IF(N($M5342)&lt;$Z5342,"Delta","No Delta"))</f>
        <v/>
      </c>
      <c r="AB5342">
        <f>IF(OR($B5342="",$Z5342=""),"",MAX(0,$Z5342-N($M5342)))</f>
        <v/>
      </c>
      <c r="AC5342" s="46">
        <f>IF($B5342="","",IFERROR(INDEX('CCA Util %'!$H:$H,MATCH($B5342,'CCA Util %'!$E:$E,0)),""))</f>
        <v/>
      </c>
      <c r="AD5342">
        <f>IF($B5342="","",IFERROR(INDEX('CCA Util %'!$G:$G,MATCH($B5342,'CCA Util %'!$E:$E,0)),""))</f>
        <v/>
      </c>
      <c r="AE5342">
        <f>IF(OR($B5342="",$U5342=""),"",$U5342&amp;" &amp; "&amp;IF(OR($AD5342="",$AD5342=0),"Util NA",$AD5342&amp;" Util"))</f>
        <v/>
      </c>
    </row>
    <row r="5343" ht="15.75" customHeight="1" s="42">
      <c r="A5343" s="41" t="n"/>
      <c r="G5343" s="38" t="n"/>
      <c r="H5343" s="38" t="n"/>
      <c r="I5343" s="38" t="n"/>
      <c r="J5343" s="38" t="n"/>
      <c r="K5343" s="38" t="n"/>
      <c r="L5343" s="38" t="n"/>
      <c r="N5343" s="36">
        <f>IF($B5343="","",IF($C5343="SUPERSTORE","Superstore","DH"))</f>
        <v/>
      </c>
      <c r="O5343" s="36">
        <f>IF($B5343="","",IFERROR(VLOOKUP($B5343,Mapping!$A:$C,2,0),"Not Mapped"))</f>
        <v/>
      </c>
      <c r="P5343" s="36">
        <f>IF($B5343="","",IFERROR(VLOOKUP($B5343,Mapping!$A:$C,3,0),"Not Mapped"))</f>
        <v/>
      </c>
      <c r="Q5343" s="36">
        <f>IF($B5343="","",IFERROR(VLOOKUP($O5343,Leaders!$A:$B,2,0),"Not Mapped"))</f>
        <v/>
      </c>
      <c r="R5343" s="36">
        <f>IF($B5343="","",IF(COUNTIF(Exclusions!$A:$A,$B5343)&gt;0,"Yes","No"))</f>
        <v/>
      </c>
      <c r="S5343" s="38">
        <f>IF($B5343="","",MIN(1,DAY($A5343)/IF($N5343="Superstore",Settings!$B$5,Settings!$B$4)))</f>
        <v/>
      </c>
      <c r="T5343" s="38">
        <f>IF(OR($B5343="",$G5343="",$S5343=0),"",$G5343/$S5343)</f>
        <v/>
      </c>
      <c r="U5343" s="36">
        <f>IF($T5343="","",IF($T5343&lt;Settings!$B$8,"Critical",IF($T5343&lt;Settings!$B$9,"Semi Critical","Non Critical")))</f>
        <v/>
      </c>
      <c r="V5343" s="28" t="n"/>
      <c r="Z5343">
        <f>IF($B5343="","",IFERROR(VLOOKUP($B5343,'Plan HC for CCA'!$A:$B,2,0),""))</f>
        <v/>
      </c>
      <c r="AA5343">
        <f>IF(OR($B5343="",$Z5343=""),"",IF(N($M5343)&lt;$Z5343,"Delta","No Delta"))</f>
        <v/>
      </c>
      <c r="AB5343">
        <f>IF(OR($B5343="",$Z5343=""),"",MAX(0,$Z5343-N($M5343)))</f>
        <v/>
      </c>
      <c r="AC5343" s="46">
        <f>IF($B5343="","",IFERROR(INDEX('CCA Util %'!$H:$H,MATCH($B5343,'CCA Util %'!$E:$E,0)),""))</f>
        <v/>
      </c>
      <c r="AD5343">
        <f>IF($B5343="","",IFERROR(INDEX('CCA Util %'!$G:$G,MATCH($B5343,'CCA Util %'!$E:$E,0)),""))</f>
        <v/>
      </c>
      <c r="AE5343">
        <f>IF(OR($B5343="",$U5343=""),"",$U5343&amp;" &amp; "&amp;IF(OR($AD5343="",$AD5343=0),"Util NA",$AD5343&amp;" Util"))</f>
        <v/>
      </c>
    </row>
    <row r="5344" ht="15.75" customHeight="1" s="42">
      <c r="A5344" s="41" t="n"/>
      <c r="G5344" s="38" t="n"/>
      <c r="H5344" s="38" t="n"/>
      <c r="I5344" s="38" t="n"/>
      <c r="J5344" s="38" t="n"/>
      <c r="K5344" s="38" t="n"/>
      <c r="L5344" s="38" t="n"/>
      <c r="N5344" s="36">
        <f>IF($B5344="","",IF($C5344="SUPERSTORE","Superstore","DH"))</f>
        <v/>
      </c>
      <c r="O5344" s="36">
        <f>IF($B5344="","",IFERROR(VLOOKUP($B5344,Mapping!$A:$C,2,0),"Not Mapped"))</f>
        <v/>
      </c>
      <c r="P5344" s="36">
        <f>IF($B5344="","",IFERROR(VLOOKUP($B5344,Mapping!$A:$C,3,0),"Not Mapped"))</f>
        <v/>
      </c>
      <c r="Q5344" s="36">
        <f>IF($B5344="","",IFERROR(VLOOKUP($O5344,Leaders!$A:$B,2,0),"Not Mapped"))</f>
        <v/>
      </c>
      <c r="R5344" s="36">
        <f>IF($B5344="","",IF(COUNTIF(Exclusions!$A:$A,$B5344)&gt;0,"Yes","No"))</f>
        <v/>
      </c>
      <c r="S5344" s="38">
        <f>IF($B5344="","",MIN(1,DAY($A5344)/IF($N5344="Superstore",Settings!$B$5,Settings!$B$4)))</f>
        <v/>
      </c>
      <c r="T5344" s="38">
        <f>IF(OR($B5344="",$G5344="",$S5344=0),"",$G5344/$S5344)</f>
        <v/>
      </c>
      <c r="U5344" s="36">
        <f>IF($T5344="","",IF($T5344&lt;Settings!$B$8,"Critical",IF($T5344&lt;Settings!$B$9,"Semi Critical","Non Critical")))</f>
        <v/>
      </c>
      <c r="V5344" s="28" t="n"/>
      <c r="Z5344">
        <f>IF($B5344="","",IFERROR(VLOOKUP($B5344,'Plan HC for CCA'!$A:$B,2,0),""))</f>
        <v/>
      </c>
      <c r="AA5344">
        <f>IF(OR($B5344="",$Z5344=""),"",IF(N($M5344)&lt;$Z5344,"Delta","No Delta"))</f>
        <v/>
      </c>
      <c r="AB5344">
        <f>IF(OR($B5344="",$Z5344=""),"",MAX(0,$Z5344-N($M5344)))</f>
        <v/>
      </c>
      <c r="AC5344" s="46">
        <f>IF($B5344="","",IFERROR(INDEX('CCA Util %'!$H:$H,MATCH($B5344,'CCA Util %'!$E:$E,0)),""))</f>
        <v/>
      </c>
      <c r="AD5344">
        <f>IF($B5344="","",IFERROR(INDEX('CCA Util %'!$G:$G,MATCH($B5344,'CCA Util %'!$E:$E,0)),""))</f>
        <v/>
      </c>
      <c r="AE5344">
        <f>IF(OR($B5344="",$U5344=""),"",$U5344&amp;" &amp; "&amp;IF(OR($AD5344="",$AD5344=0),"Util NA",$AD5344&amp;" Util"))</f>
        <v/>
      </c>
    </row>
    <row r="5345" ht="15.75" customHeight="1" s="42">
      <c r="A5345" s="41" t="n"/>
      <c r="G5345" s="38" t="n"/>
      <c r="H5345" s="38" t="n"/>
      <c r="I5345" s="38" t="n"/>
      <c r="J5345" s="38" t="n"/>
      <c r="K5345" s="38" t="n"/>
      <c r="L5345" s="38" t="n"/>
      <c r="N5345" s="36">
        <f>IF($B5345="","",IF($C5345="SUPERSTORE","Superstore","DH"))</f>
        <v/>
      </c>
      <c r="O5345" s="36">
        <f>IF($B5345="","",IFERROR(VLOOKUP($B5345,Mapping!$A:$C,2,0),"Not Mapped"))</f>
        <v/>
      </c>
      <c r="P5345" s="36">
        <f>IF($B5345="","",IFERROR(VLOOKUP($B5345,Mapping!$A:$C,3,0),"Not Mapped"))</f>
        <v/>
      </c>
      <c r="Q5345" s="36">
        <f>IF($B5345="","",IFERROR(VLOOKUP($O5345,Leaders!$A:$B,2,0),"Not Mapped"))</f>
        <v/>
      </c>
      <c r="R5345" s="36">
        <f>IF($B5345="","",IF(COUNTIF(Exclusions!$A:$A,$B5345)&gt;0,"Yes","No"))</f>
        <v/>
      </c>
      <c r="S5345" s="38">
        <f>IF($B5345="","",MIN(1,DAY($A5345)/IF($N5345="Superstore",Settings!$B$5,Settings!$B$4)))</f>
        <v/>
      </c>
      <c r="T5345" s="38">
        <f>IF(OR($B5345="",$G5345="",$S5345=0),"",$G5345/$S5345)</f>
        <v/>
      </c>
      <c r="U5345" s="36">
        <f>IF($T5345="","",IF($T5345&lt;Settings!$B$8,"Critical",IF($T5345&lt;Settings!$B$9,"Semi Critical","Non Critical")))</f>
        <v/>
      </c>
      <c r="V5345" s="28" t="n"/>
      <c r="Z5345">
        <f>IF($B5345="","",IFERROR(VLOOKUP($B5345,'Plan HC for CCA'!$A:$B,2,0),""))</f>
        <v/>
      </c>
      <c r="AA5345">
        <f>IF(OR($B5345="",$Z5345=""),"",IF(N($M5345)&lt;$Z5345,"Delta","No Delta"))</f>
        <v/>
      </c>
      <c r="AB5345">
        <f>IF(OR($B5345="",$Z5345=""),"",MAX(0,$Z5345-N($M5345)))</f>
        <v/>
      </c>
      <c r="AC5345" s="46">
        <f>IF($B5345="","",IFERROR(INDEX('CCA Util %'!$H:$H,MATCH($B5345,'CCA Util %'!$E:$E,0)),""))</f>
        <v/>
      </c>
      <c r="AD5345">
        <f>IF($B5345="","",IFERROR(INDEX('CCA Util %'!$G:$G,MATCH($B5345,'CCA Util %'!$E:$E,0)),""))</f>
        <v/>
      </c>
      <c r="AE5345">
        <f>IF(OR($B5345="",$U5345=""),"",$U5345&amp;" &amp; "&amp;IF(OR($AD5345="",$AD5345=0),"Util NA",$AD5345&amp;" Util"))</f>
        <v/>
      </c>
    </row>
    <row r="5346" ht="15.75" customHeight="1" s="42">
      <c r="A5346" s="41" t="n"/>
      <c r="G5346" s="38" t="n"/>
      <c r="H5346" s="38" t="n"/>
      <c r="I5346" s="38" t="n"/>
      <c r="J5346" s="38" t="n"/>
      <c r="K5346" s="38" t="n"/>
      <c r="L5346" s="38" t="n"/>
      <c r="N5346" s="36">
        <f>IF($B5346="","",IF($C5346="SUPERSTORE","Superstore","DH"))</f>
        <v/>
      </c>
      <c r="O5346" s="36">
        <f>IF($B5346="","",IFERROR(VLOOKUP($B5346,Mapping!$A:$C,2,0),"Not Mapped"))</f>
        <v/>
      </c>
      <c r="P5346" s="36">
        <f>IF($B5346="","",IFERROR(VLOOKUP($B5346,Mapping!$A:$C,3,0),"Not Mapped"))</f>
        <v/>
      </c>
      <c r="Q5346" s="36">
        <f>IF($B5346="","",IFERROR(VLOOKUP($O5346,Leaders!$A:$B,2,0),"Not Mapped"))</f>
        <v/>
      </c>
      <c r="R5346" s="36">
        <f>IF($B5346="","",IF(COUNTIF(Exclusions!$A:$A,$B5346)&gt;0,"Yes","No"))</f>
        <v/>
      </c>
      <c r="S5346" s="38">
        <f>IF($B5346="","",MIN(1,DAY($A5346)/IF($N5346="Superstore",Settings!$B$5,Settings!$B$4)))</f>
        <v/>
      </c>
      <c r="T5346" s="38">
        <f>IF(OR($B5346="",$G5346="",$S5346=0),"",$G5346/$S5346)</f>
        <v/>
      </c>
      <c r="U5346" s="36">
        <f>IF($T5346="","",IF($T5346&lt;Settings!$B$8,"Critical",IF($T5346&lt;Settings!$B$9,"Semi Critical","Non Critical")))</f>
        <v/>
      </c>
      <c r="V5346" s="28" t="n"/>
      <c r="Z5346">
        <f>IF($B5346="","",IFERROR(VLOOKUP($B5346,'Plan HC for CCA'!$A:$B,2,0),""))</f>
        <v/>
      </c>
      <c r="AA5346">
        <f>IF(OR($B5346="",$Z5346=""),"",IF(N($M5346)&lt;$Z5346,"Delta","No Delta"))</f>
        <v/>
      </c>
      <c r="AB5346">
        <f>IF(OR($B5346="",$Z5346=""),"",MAX(0,$Z5346-N($M5346)))</f>
        <v/>
      </c>
      <c r="AC5346" s="46">
        <f>IF($B5346="","",IFERROR(INDEX('CCA Util %'!$H:$H,MATCH($B5346,'CCA Util %'!$E:$E,0)),""))</f>
        <v/>
      </c>
      <c r="AD5346">
        <f>IF($B5346="","",IFERROR(INDEX('CCA Util %'!$G:$G,MATCH($B5346,'CCA Util %'!$E:$E,0)),""))</f>
        <v/>
      </c>
      <c r="AE5346">
        <f>IF(OR($B5346="",$U5346=""),"",$U5346&amp;" &amp; "&amp;IF(OR($AD5346="",$AD5346=0),"Util NA",$AD5346&amp;" Util"))</f>
        <v/>
      </c>
    </row>
    <row r="5347" ht="15.75" customHeight="1" s="42">
      <c r="A5347" s="41" t="n"/>
      <c r="G5347" s="38" t="n"/>
      <c r="H5347" s="38" t="n"/>
      <c r="I5347" s="38" t="n"/>
      <c r="J5347" s="38" t="n"/>
      <c r="K5347" s="38" t="n"/>
      <c r="L5347" s="38" t="n"/>
      <c r="N5347" s="36">
        <f>IF($B5347="","",IF($C5347="SUPERSTORE","Superstore","DH"))</f>
        <v/>
      </c>
      <c r="O5347" s="36">
        <f>IF($B5347="","",IFERROR(VLOOKUP($B5347,Mapping!$A:$C,2,0),"Not Mapped"))</f>
        <v/>
      </c>
      <c r="P5347" s="36">
        <f>IF($B5347="","",IFERROR(VLOOKUP($B5347,Mapping!$A:$C,3,0),"Not Mapped"))</f>
        <v/>
      </c>
      <c r="Q5347" s="36">
        <f>IF($B5347="","",IFERROR(VLOOKUP($O5347,Leaders!$A:$B,2,0),"Not Mapped"))</f>
        <v/>
      </c>
      <c r="R5347" s="36">
        <f>IF($B5347="","",IF(COUNTIF(Exclusions!$A:$A,$B5347)&gt;0,"Yes","No"))</f>
        <v/>
      </c>
      <c r="S5347" s="38">
        <f>IF($B5347="","",MIN(1,DAY($A5347)/IF($N5347="Superstore",Settings!$B$5,Settings!$B$4)))</f>
        <v/>
      </c>
      <c r="T5347" s="38">
        <f>IF(OR($B5347="",$G5347="",$S5347=0),"",$G5347/$S5347)</f>
        <v/>
      </c>
      <c r="U5347" s="36">
        <f>IF($T5347="","",IF($T5347&lt;Settings!$B$8,"Critical",IF($T5347&lt;Settings!$B$9,"Semi Critical","Non Critical")))</f>
        <v/>
      </c>
      <c r="V5347" s="28" t="n"/>
      <c r="Z5347">
        <f>IF($B5347="","",IFERROR(VLOOKUP($B5347,'Plan HC for CCA'!$A:$B,2,0),""))</f>
        <v/>
      </c>
      <c r="AA5347">
        <f>IF(OR($B5347="",$Z5347=""),"",IF(N($M5347)&lt;$Z5347,"Delta","No Delta"))</f>
        <v/>
      </c>
      <c r="AB5347">
        <f>IF(OR($B5347="",$Z5347=""),"",MAX(0,$Z5347-N($M5347)))</f>
        <v/>
      </c>
      <c r="AC5347" s="46">
        <f>IF($B5347="","",IFERROR(INDEX('CCA Util %'!$H:$H,MATCH($B5347,'CCA Util %'!$E:$E,0)),""))</f>
        <v/>
      </c>
      <c r="AD5347">
        <f>IF($B5347="","",IFERROR(INDEX('CCA Util %'!$G:$G,MATCH($B5347,'CCA Util %'!$E:$E,0)),""))</f>
        <v/>
      </c>
      <c r="AE5347">
        <f>IF(OR($B5347="",$U5347=""),"",$U5347&amp;" &amp; "&amp;IF(OR($AD5347="",$AD5347=0),"Util NA",$AD5347&amp;" Util"))</f>
        <v/>
      </c>
    </row>
    <row r="5348" ht="15.75" customHeight="1" s="42">
      <c r="A5348" s="41" t="n"/>
      <c r="G5348" s="38" t="n"/>
      <c r="H5348" s="38" t="n"/>
      <c r="I5348" s="38" t="n"/>
      <c r="J5348" s="38" t="n"/>
      <c r="K5348" s="38" t="n"/>
      <c r="L5348" s="38" t="n"/>
      <c r="N5348" s="36">
        <f>IF($B5348="","",IF($C5348="SUPERSTORE","Superstore","DH"))</f>
        <v/>
      </c>
      <c r="O5348" s="36">
        <f>IF($B5348="","",IFERROR(VLOOKUP($B5348,Mapping!$A:$C,2,0),"Not Mapped"))</f>
        <v/>
      </c>
      <c r="P5348" s="36">
        <f>IF($B5348="","",IFERROR(VLOOKUP($B5348,Mapping!$A:$C,3,0),"Not Mapped"))</f>
        <v/>
      </c>
      <c r="Q5348" s="36">
        <f>IF($B5348="","",IFERROR(VLOOKUP($O5348,Leaders!$A:$B,2,0),"Not Mapped"))</f>
        <v/>
      </c>
      <c r="R5348" s="36">
        <f>IF($B5348="","",IF(COUNTIF(Exclusions!$A:$A,$B5348)&gt;0,"Yes","No"))</f>
        <v/>
      </c>
      <c r="S5348" s="38">
        <f>IF($B5348="","",MIN(1,DAY($A5348)/IF($N5348="Superstore",Settings!$B$5,Settings!$B$4)))</f>
        <v/>
      </c>
      <c r="T5348" s="38">
        <f>IF(OR($B5348="",$G5348="",$S5348=0),"",$G5348/$S5348)</f>
        <v/>
      </c>
      <c r="U5348" s="36">
        <f>IF($T5348="","",IF($T5348&lt;Settings!$B$8,"Critical",IF($T5348&lt;Settings!$B$9,"Semi Critical","Non Critical")))</f>
        <v/>
      </c>
      <c r="V5348" s="28" t="n"/>
      <c r="Z5348">
        <f>IF($B5348="","",IFERROR(VLOOKUP($B5348,'Plan HC for CCA'!$A:$B,2,0),""))</f>
        <v/>
      </c>
      <c r="AA5348">
        <f>IF(OR($B5348="",$Z5348=""),"",IF(N($M5348)&lt;$Z5348,"Delta","No Delta"))</f>
        <v/>
      </c>
      <c r="AB5348">
        <f>IF(OR($B5348="",$Z5348=""),"",MAX(0,$Z5348-N($M5348)))</f>
        <v/>
      </c>
      <c r="AC5348" s="46">
        <f>IF($B5348="","",IFERROR(INDEX('CCA Util %'!$H:$H,MATCH($B5348,'CCA Util %'!$E:$E,0)),""))</f>
        <v/>
      </c>
      <c r="AD5348">
        <f>IF($B5348="","",IFERROR(INDEX('CCA Util %'!$G:$G,MATCH($B5348,'CCA Util %'!$E:$E,0)),""))</f>
        <v/>
      </c>
      <c r="AE5348">
        <f>IF(OR($B5348="",$U5348=""),"",$U5348&amp;" &amp; "&amp;IF(OR($AD5348="",$AD5348=0),"Util NA",$AD5348&amp;" Util"))</f>
        <v/>
      </c>
    </row>
    <row r="5349" ht="15.75" customHeight="1" s="42">
      <c r="A5349" s="41" t="n"/>
      <c r="G5349" s="38" t="n"/>
      <c r="H5349" s="38" t="n"/>
      <c r="I5349" s="38" t="n"/>
      <c r="J5349" s="38" t="n"/>
      <c r="K5349" s="38" t="n"/>
      <c r="L5349" s="38" t="n"/>
      <c r="N5349" s="36">
        <f>IF($B5349="","",IF($C5349="SUPERSTORE","Superstore","DH"))</f>
        <v/>
      </c>
      <c r="O5349" s="36">
        <f>IF($B5349="","",IFERROR(VLOOKUP($B5349,Mapping!$A:$C,2,0),"Not Mapped"))</f>
        <v/>
      </c>
      <c r="P5349" s="36">
        <f>IF($B5349="","",IFERROR(VLOOKUP($B5349,Mapping!$A:$C,3,0),"Not Mapped"))</f>
        <v/>
      </c>
      <c r="Q5349" s="36">
        <f>IF($B5349="","",IFERROR(VLOOKUP($O5349,Leaders!$A:$B,2,0),"Not Mapped"))</f>
        <v/>
      </c>
      <c r="R5349" s="36">
        <f>IF($B5349="","",IF(COUNTIF(Exclusions!$A:$A,$B5349)&gt;0,"Yes","No"))</f>
        <v/>
      </c>
      <c r="S5349" s="38">
        <f>IF($B5349="","",MIN(1,DAY($A5349)/IF($N5349="Superstore",Settings!$B$5,Settings!$B$4)))</f>
        <v/>
      </c>
      <c r="T5349" s="38">
        <f>IF(OR($B5349="",$G5349="",$S5349=0),"",$G5349/$S5349)</f>
        <v/>
      </c>
      <c r="U5349" s="36">
        <f>IF($T5349="","",IF($T5349&lt;Settings!$B$8,"Critical",IF($T5349&lt;Settings!$B$9,"Semi Critical","Non Critical")))</f>
        <v/>
      </c>
      <c r="V5349" s="28" t="n"/>
      <c r="Z5349">
        <f>IF($B5349="","",IFERROR(VLOOKUP($B5349,'Plan HC for CCA'!$A:$B,2,0),""))</f>
        <v/>
      </c>
      <c r="AA5349">
        <f>IF(OR($B5349="",$Z5349=""),"",IF(N($M5349)&lt;$Z5349,"Delta","No Delta"))</f>
        <v/>
      </c>
      <c r="AB5349">
        <f>IF(OR($B5349="",$Z5349=""),"",MAX(0,$Z5349-N($M5349)))</f>
        <v/>
      </c>
      <c r="AC5349" s="46">
        <f>IF($B5349="","",IFERROR(INDEX('CCA Util %'!$H:$H,MATCH($B5349,'CCA Util %'!$E:$E,0)),""))</f>
        <v/>
      </c>
      <c r="AD5349">
        <f>IF($B5349="","",IFERROR(INDEX('CCA Util %'!$G:$G,MATCH($B5349,'CCA Util %'!$E:$E,0)),""))</f>
        <v/>
      </c>
      <c r="AE5349">
        <f>IF(OR($B5349="",$U5349=""),"",$U5349&amp;" &amp; "&amp;IF(OR($AD5349="",$AD5349=0),"Util NA",$AD5349&amp;" Util"))</f>
        <v/>
      </c>
    </row>
    <row r="5350" ht="15.75" customHeight="1" s="42">
      <c r="A5350" s="41" t="n"/>
      <c r="G5350" s="38" t="n"/>
      <c r="H5350" s="38" t="n"/>
      <c r="I5350" s="38" t="n"/>
      <c r="J5350" s="38" t="n"/>
      <c r="K5350" s="38" t="n"/>
      <c r="L5350" s="38" t="n"/>
      <c r="N5350" s="36">
        <f>IF($B5350="","",IF($C5350="SUPERSTORE","Superstore","DH"))</f>
        <v/>
      </c>
      <c r="O5350" s="36">
        <f>IF($B5350="","",IFERROR(VLOOKUP($B5350,Mapping!$A:$C,2,0),"Not Mapped"))</f>
        <v/>
      </c>
      <c r="P5350" s="36">
        <f>IF($B5350="","",IFERROR(VLOOKUP($B5350,Mapping!$A:$C,3,0),"Not Mapped"))</f>
        <v/>
      </c>
      <c r="Q5350" s="36">
        <f>IF($B5350="","",IFERROR(VLOOKUP($O5350,Leaders!$A:$B,2,0),"Not Mapped"))</f>
        <v/>
      </c>
      <c r="R5350" s="36">
        <f>IF($B5350="","",IF(COUNTIF(Exclusions!$A:$A,$B5350)&gt;0,"Yes","No"))</f>
        <v/>
      </c>
      <c r="S5350" s="38">
        <f>IF($B5350="","",MIN(1,DAY($A5350)/IF($N5350="Superstore",Settings!$B$5,Settings!$B$4)))</f>
        <v/>
      </c>
      <c r="T5350" s="38">
        <f>IF(OR($B5350="",$G5350="",$S5350=0),"",$G5350/$S5350)</f>
        <v/>
      </c>
      <c r="U5350" s="36">
        <f>IF($T5350="","",IF($T5350&lt;Settings!$B$8,"Critical",IF($T5350&lt;Settings!$B$9,"Semi Critical","Non Critical")))</f>
        <v/>
      </c>
      <c r="V5350" s="28" t="n"/>
      <c r="Z5350">
        <f>IF($B5350="","",IFERROR(VLOOKUP($B5350,'Plan HC for CCA'!$A:$B,2,0),""))</f>
        <v/>
      </c>
      <c r="AA5350">
        <f>IF(OR($B5350="",$Z5350=""),"",IF(N($M5350)&lt;$Z5350,"Delta","No Delta"))</f>
        <v/>
      </c>
      <c r="AB5350">
        <f>IF(OR($B5350="",$Z5350=""),"",MAX(0,$Z5350-N($M5350)))</f>
        <v/>
      </c>
      <c r="AC5350" s="46">
        <f>IF($B5350="","",IFERROR(INDEX('CCA Util %'!$H:$H,MATCH($B5350,'CCA Util %'!$E:$E,0)),""))</f>
        <v/>
      </c>
      <c r="AD5350">
        <f>IF($B5350="","",IFERROR(INDEX('CCA Util %'!$G:$G,MATCH($B5350,'CCA Util %'!$E:$E,0)),""))</f>
        <v/>
      </c>
      <c r="AE5350">
        <f>IF(OR($B5350="",$U5350=""),"",$U5350&amp;" &amp; "&amp;IF(OR($AD5350="",$AD5350=0),"Util NA",$AD5350&amp;" Util"))</f>
        <v/>
      </c>
    </row>
    <row r="5351" ht="15.75" customHeight="1" s="42">
      <c r="A5351" s="41" t="n"/>
      <c r="G5351" s="38" t="n"/>
      <c r="H5351" s="38" t="n"/>
      <c r="I5351" s="38" t="n"/>
      <c r="J5351" s="38" t="n"/>
      <c r="K5351" s="38" t="n"/>
      <c r="L5351" s="38" t="n"/>
      <c r="N5351" s="36">
        <f>IF($B5351="","",IF($C5351="SUPERSTORE","Superstore","DH"))</f>
        <v/>
      </c>
      <c r="O5351" s="36">
        <f>IF($B5351="","",IFERROR(VLOOKUP($B5351,Mapping!$A:$C,2,0),"Not Mapped"))</f>
        <v/>
      </c>
      <c r="P5351" s="36">
        <f>IF($B5351="","",IFERROR(VLOOKUP($B5351,Mapping!$A:$C,3,0),"Not Mapped"))</f>
        <v/>
      </c>
      <c r="Q5351" s="36">
        <f>IF($B5351="","",IFERROR(VLOOKUP($O5351,Leaders!$A:$B,2,0),"Not Mapped"))</f>
        <v/>
      </c>
      <c r="R5351" s="36">
        <f>IF($B5351="","",IF(COUNTIF(Exclusions!$A:$A,$B5351)&gt;0,"Yes","No"))</f>
        <v/>
      </c>
      <c r="S5351" s="38">
        <f>IF($B5351="","",MIN(1,DAY($A5351)/IF($N5351="Superstore",Settings!$B$5,Settings!$B$4)))</f>
        <v/>
      </c>
      <c r="T5351" s="38">
        <f>IF(OR($B5351="",$G5351="",$S5351=0),"",$G5351/$S5351)</f>
        <v/>
      </c>
      <c r="U5351" s="36">
        <f>IF($T5351="","",IF($T5351&lt;Settings!$B$8,"Critical",IF($T5351&lt;Settings!$B$9,"Semi Critical","Non Critical")))</f>
        <v/>
      </c>
      <c r="V5351" s="28" t="n"/>
      <c r="Z5351">
        <f>IF($B5351="","",IFERROR(VLOOKUP($B5351,'Plan HC for CCA'!$A:$B,2,0),""))</f>
        <v/>
      </c>
      <c r="AA5351">
        <f>IF(OR($B5351="",$Z5351=""),"",IF(N($M5351)&lt;$Z5351,"Delta","No Delta"))</f>
        <v/>
      </c>
      <c r="AB5351">
        <f>IF(OR($B5351="",$Z5351=""),"",MAX(0,$Z5351-N($M5351)))</f>
        <v/>
      </c>
      <c r="AC5351" s="46">
        <f>IF($B5351="","",IFERROR(INDEX('CCA Util %'!$H:$H,MATCH($B5351,'CCA Util %'!$E:$E,0)),""))</f>
        <v/>
      </c>
      <c r="AD5351">
        <f>IF($B5351="","",IFERROR(INDEX('CCA Util %'!$G:$G,MATCH($B5351,'CCA Util %'!$E:$E,0)),""))</f>
        <v/>
      </c>
      <c r="AE5351">
        <f>IF(OR($B5351="",$U5351=""),"",$U5351&amp;" &amp; "&amp;IF(OR($AD5351="",$AD5351=0),"Util NA",$AD5351&amp;" Util"))</f>
        <v/>
      </c>
    </row>
    <row r="5352" ht="15.75" customHeight="1" s="42">
      <c r="A5352" s="41" t="n"/>
      <c r="G5352" s="38" t="n"/>
      <c r="H5352" s="38" t="n"/>
      <c r="I5352" s="38" t="n"/>
      <c r="J5352" s="38" t="n"/>
      <c r="K5352" s="38" t="n"/>
      <c r="L5352" s="38" t="n"/>
      <c r="N5352" s="36">
        <f>IF($B5352="","",IF($C5352="SUPERSTORE","Superstore","DH"))</f>
        <v/>
      </c>
      <c r="O5352" s="36">
        <f>IF($B5352="","",IFERROR(VLOOKUP($B5352,Mapping!$A:$C,2,0),"Not Mapped"))</f>
        <v/>
      </c>
      <c r="P5352" s="36">
        <f>IF($B5352="","",IFERROR(VLOOKUP($B5352,Mapping!$A:$C,3,0),"Not Mapped"))</f>
        <v/>
      </c>
      <c r="Q5352" s="36">
        <f>IF($B5352="","",IFERROR(VLOOKUP($O5352,Leaders!$A:$B,2,0),"Not Mapped"))</f>
        <v/>
      </c>
      <c r="R5352" s="36">
        <f>IF($B5352="","",IF(COUNTIF(Exclusions!$A:$A,$B5352)&gt;0,"Yes","No"))</f>
        <v/>
      </c>
      <c r="S5352" s="38">
        <f>IF($B5352="","",MIN(1,DAY($A5352)/IF($N5352="Superstore",Settings!$B$5,Settings!$B$4)))</f>
        <v/>
      </c>
      <c r="T5352" s="38">
        <f>IF(OR($B5352="",$G5352="",$S5352=0),"",$G5352/$S5352)</f>
        <v/>
      </c>
      <c r="U5352" s="36">
        <f>IF($T5352="","",IF($T5352&lt;Settings!$B$8,"Critical",IF($T5352&lt;Settings!$B$9,"Semi Critical","Non Critical")))</f>
        <v/>
      </c>
      <c r="V5352" s="28" t="n"/>
      <c r="Z5352">
        <f>IF($B5352="","",IFERROR(VLOOKUP($B5352,'Plan HC for CCA'!$A:$B,2,0),""))</f>
        <v/>
      </c>
      <c r="AA5352">
        <f>IF(OR($B5352="",$Z5352=""),"",IF(N($M5352)&lt;$Z5352,"Delta","No Delta"))</f>
        <v/>
      </c>
      <c r="AB5352">
        <f>IF(OR($B5352="",$Z5352=""),"",MAX(0,$Z5352-N($M5352)))</f>
        <v/>
      </c>
      <c r="AC5352" s="46">
        <f>IF($B5352="","",IFERROR(INDEX('CCA Util %'!$H:$H,MATCH($B5352,'CCA Util %'!$E:$E,0)),""))</f>
        <v/>
      </c>
      <c r="AD5352">
        <f>IF($B5352="","",IFERROR(INDEX('CCA Util %'!$G:$G,MATCH($B5352,'CCA Util %'!$E:$E,0)),""))</f>
        <v/>
      </c>
      <c r="AE5352">
        <f>IF(OR($B5352="",$U5352=""),"",$U5352&amp;" &amp; "&amp;IF(OR($AD5352="",$AD5352=0),"Util NA",$AD5352&amp;" Util"))</f>
        <v/>
      </c>
    </row>
    <row r="5353" ht="15.75" customHeight="1" s="42">
      <c r="A5353" s="41" t="n"/>
      <c r="G5353" s="38" t="n"/>
      <c r="H5353" s="38" t="n"/>
      <c r="I5353" s="38" t="n"/>
      <c r="J5353" s="38" t="n"/>
      <c r="K5353" s="38" t="n"/>
      <c r="L5353" s="38" t="n"/>
      <c r="N5353" s="36">
        <f>IF($B5353="","",IF($C5353="SUPERSTORE","Superstore","DH"))</f>
        <v/>
      </c>
      <c r="O5353" s="36">
        <f>IF($B5353="","",IFERROR(VLOOKUP($B5353,Mapping!$A:$C,2,0),"Not Mapped"))</f>
        <v/>
      </c>
      <c r="P5353" s="36">
        <f>IF($B5353="","",IFERROR(VLOOKUP($B5353,Mapping!$A:$C,3,0),"Not Mapped"))</f>
        <v/>
      </c>
      <c r="Q5353" s="36">
        <f>IF($B5353="","",IFERROR(VLOOKUP($O5353,Leaders!$A:$B,2,0),"Not Mapped"))</f>
        <v/>
      </c>
      <c r="R5353" s="36">
        <f>IF($B5353="","",IF(COUNTIF(Exclusions!$A:$A,$B5353)&gt;0,"Yes","No"))</f>
        <v/>
      </c>
      <c r="S5353" s="38">
        <f>IF($B5353="","",MIN(1,DAY($A5353)/IF($N5353="Superstore",Settings!$B$5,Settings!$B$4)))</f>
        <v/>
      </c>
      <c r="T5353" s="38">
        <f>IF(OR($B5353="",$G5353="",$S5353=0),"",$G5353/$S5353)</f>
        <v/>
      </c>
      <c r="U5353" s="36">
        <f>IF($T5353="","",IF($T5353&lt;Settings!$B$8,"Critical",IF($T5353&lt;Settings!$B$9,"Semi Critical","Non Critical")))</f>
        <v/>
      </c>
      <c r="V5353" s="28" t="n"/>
      <c r="Z5353">
        <f>IF($B5353="","",IFERROR(VLOOKUP($B5353,'Plan HC for CCA'!$A:$B,2,0),""))</f>
        <v/>
      </c>
      <c r="AA5353">
        <f>IF(OR($B5353="",$Z5353=""),"",IF(N($M5353)&lt;$Z5353,"Delta","No Delta"))</f>
        <v/>
      </c>
      <c r="AB5353">
        <f>IF(OR($B5353="",$Z5353=""),"",MAX(0,$Z5353-N($M5353)))</f>
        <v/>
      </c>
      <c r="AC5353" s="46">
        <f>IF($B5353="","",IFERROR(INDEX('CCA Util %'!$H:$H,MATCH($B5353,'CCA Util %'!$E:$E,0)),""))</f>
        <v/>
      </c>
      <c r="AD5353">
        <f>IF($B5353="","",IFERROR(INDEX('CCA Util %'!$G:$G,MATCH($B5353,'CCA Util %'!$E:$E,0)),""))</f>
        <v/>
      </c>
      <c r="AE5353">
        <f>IF(OR($B5353="",$U5353=""),"",$U5353&amp;" &amp; "&amp;IF(OR($AD5353="",$AD5353=0),"Util NA",$AD5353&amp;" Util"))</f>
        <v/>
      </c>
    </row>
    <row r="5354" ht="15.75" customHeight="1" s="42">
      <c r="A5354" s="41" t="n"/>
      <c r="G5354" s="38" t="n"/>
      <c r="H5354" s="38" t="n"/>
      <c r="I5354" s="38" t="n"/>
      <c r="J5354" s="38" t="n"/>
      <c r="K5354" s="38" t="n"/>
      <c r="L5354" s="38" t="n"/>
      <c r="N5354" s="36">
        <f>IF($B5354="","",IF($C5354="SUPERSTORE","Superstore","DH"))</f>
        <v/>
      </c>
      <c r="O5354" s="36">
        <f>IF($B5354="","",IFERROR(VLOOKUP($B5354,Mapping!$A:$C,2,0),"Not Mapped"))</f>
        <v/>
      </c>
      <c r="P5354" s="36">
        <f>IF($B5354="","",IFERROR(VLOOKUP($B5354,Mapping!$A:$C,3,0),"Not Mapped"))</f>
        <v/>
      </c>
      <c r="Q5354" s="36">
        <f>IF($B5354="","",IFERROR(VLOOKUP($O5354,Leaders!$A:$B,2,0),"Not Mapped"))</f>
        <v/>
      </c>
      <c r="R5354" s="36">
        <f>IF($B5354="","",IF(COUNTIF(Exclusions!$A:$A,$B5354)&gt;0,"Yes","No"))</f>
        <v/>
      </c>
      <c r="S5354" s="38">
        <f>IF($B5354="","",MIN(1,DAY($A5354)/IF($N5354="Superstore",Settings!$B$5,Settings!$B$4)))</f>
        <v/>
      </c>
      <c r="T5354" s="38">
        <f>IF(OR($B5354="",$G5354="",$S5354=0),"",$G5354/$S5354)</f>
        <v/>
      </c>
      <c r="U5354" s="36">
        <f>IF($T5354="","",IF($T5354&lt;Settings!$B$8,"Critical",IF($T5354&lt;Settings!$B$9,"Semi Critical","Non Critical")))</f>
        <v/>
      </c>
      <c r="V5354" s="28" t="n"/>
      <c r="Z5354">
        <f>IF($B5354="","",IFERROR(VLOOKUP($B5354,'Plan HC for CCA'!$A:$B,2,0),""))</f>
        <v/>
      </c>
      <c r="AA5354">
        <f>IF(OR($B5354="",$Z5354=""),"",IF(N($M5354)&lt;$Z5354,"Delta","No Delta"))</f>
        <v/>
      </c>
      <c r="AB5354">
        <f>IF(OR($B5354="",$Z5354=""),"",MAX(0,$Z5354-N($M5354)))</f>
        <v/>
      </c>
      <c r="AC5354" s="46">
        <f>IF($B5354="","",IFERROR(INDEX('CCA Util %'!$H:$H,MATCH($B5354,'CCA Util %'!$E:$E,0)),""))</f>
        <v/>
      </c>
      <c r="AD5354">
        <f>IF($B5354="","",IFERROR(INDEX('CCA Util %'!$G:$G,MATCH($B5354,'CCA Util %'!$E:$E,0)),""))</f>
        <v/>
      </c>
      <c r="AE5354">
        <f>IF(OR($B5354="",$U5354=""),"",$U5354&amp;" &amp; "&amp;IF(OR($AD5354="",$AD5354=0),"Util NA",$AD5354&amp;" Util"))</f>
        <v/>
      </c>
    </row>
    <row r="5355" ht="15.75" customHeight="1" s="42">
      <c r="A5355" s="41" t="n"/>
      <c r="G5355" s="38" t="n"/>
      <c r="H5355" s="38" t="n"/>
      <c r="I5355" s="38" t="n"/>
      <c r="J5355" s="38" t="n"/>
      <c r="K5355" s="38" t="n"/>
      <c r="L5355" s="38" t="n"/>
      <c r="N5355" s="36">
        <f>IF($B5355="","",IF($C5355="SUPERSTORE","Superstore","DH"))</f>
        <v/>
      </c>
      <c r="O5355" s="36">
        <f>IF($B5355="","",IFERROR(VLOOKUP($B5355,Mapping!$A:$C,2,0),"Not Mapped"))</f>
        <v/>
      </c>
      <c r="P5355" s="36">
        <f>IF($B5355="","",IFERROR(VLOOKUP($B5355,Mapping!$A:$C,3,0),"Not Mapped"))</f>
        <v/>
      </c>
      <c r="Q5355" s="36">
        <f>IF($B5355="","",IFERROR(VLOOKUP($O5355,Leaders!$A:$B,2,0),"Not Mapped"))</f>
        <v/>
      </c>
      <c r="R5355" s="36">
        <f>IF($B5355="","",IF(COUNTIF(Exclusions!$A:$A,$B5355)&gt;0,"Yes","No"))</f>
        <v/>
      </c>
      <c r="S5355" s="38">
        <f>IF($B5355="","",MIN(1,DAY($A5355)/IF($N5355="Superstore",Settings!$B$5,Settings!$B$4)))</f>
        <v/>
      </c>
      <c r="T5355" s="38">
        <f>IF(OR($B5355="",$G5355="",$S5355=0),"",$G5355/$S5355)</f>
        <v/>
      </c>
      <c r="U5355" s="36">
        <f>IF($T5355="","",IF($T5355&lt;Settings!$B$8,"Critical",IF($T5355&lt;Settings!$B$9,"Semi Critical","Non Critical")))</f>
        <v/>
      </c>
      <c r="V5355" s="28" t="n"/>
      <c r="Z5355">
        <f>IF($B5355="","",IFERROR(VLOOKUP($B5355,'Plan HC for CCA'!$A:$B,2,0),""))</f>
        <v/>
      </c>
      <c r="AA5355">
        <f>IF(OR($B5355="",$Z5355=""),"",IF(N($M5355)&lt;$Z5355,"Delta","No Delta"))</f>
        <v/>
      </c>
      <c r="AB5355">
        <f>IF(OR($B5355="",$Z5355=""),"",MAX(0,$Z5355-N($M5355)))</f>
        <v/>
      </c>
      <c r="AC5355" s="46">
        <f>IF($B5355="","",IFERROR(INDEX('CCA Util %'!$H:$H,MATCH($B5355,'CCA Util %'!$E:$E,0)),""))</f>
        <v/>
      </c>
      <c r="AD5355">
        <f>IF($B5355="","",IFERROR(INDEX('CCA Util %'!$G:$G,MATCH($B5355,'CCA Util %'!$E:$E,0)),""))</f>
        <v/>
      </c>
      <c r="AE5355">
        <f>IF(OR($B5355="",$U5355=""),"",$U5355&amp;" &amp; "&amp;IF(OR($AD5355="",$AD5355=0),"Util NA",$AD5355&amp;" Util"))</f>
        <v/>
      </c>
    </row>
    <row r="5356" ht="15.75" customHeight="1" s="42">
      <c r="A5356" s="41" t="n"/>
      <c r="G5356" s="38" t="n"/>
      <c r="H5356" s="38" t="n"/>
      <c r="I5356" s="38" t="n"/>
      <c r="J5356" s="38" t="n"/>
      <c r="K5356" s="38" t="n"/>
      <c r="L5356" s="38" t="n"/>
      <c r="N5356" s="36">
        <f>IF($B5356="","",IF($C5356="SUPERSTORE","Superstore","DH"))</f>
        <v/>
      </c>
      <c r="O5356" s="36">
        <f>IF($B5356="","",IFERROR(VLOOKUP($B5356,Mapping!$A:$C,2,0),"Not Mapped"))</f>
        <v/>
      </c>
      <c r="P5356" s="36">
        <f>IF($B5356="","",IFERROR(VLOOKUP($B5356,Mapping!$A:$C,3,0),"Not Mapped"))</f>
        <v/>
      </c>
      <c r="Q5356" s="36">
        <f>IF($B5356="","",IFERROR(VLOOKUP($O5356,Leaders!$A:$B,2,0),"Not Mapped"))</f>
        <v/>
      </c>
      <c r="R5356" s="36">
        <f>IF($B5356="","",IF(COUNTIF(Exclusions!$A:$A,$B5356)&gt;0,"Yes","No"))</f>
        <v/>
      </c>
      <c r="S5356" s="38">
        <f>IF($B5356="","",MIN(1,DAY($A5356)/IF($N5356="Superstore",Settings!$B$5,Settings!$B$4)))</f>
        <v/>
      </c>
      <c r="T5356" s="38">
        <f>IF(OR($B5356="",$G5356="",$S5356=0),"",$G5356/$S5356)</f>
        <v/>
      </c>
      <c r="U5356" s="36">
        <f>IF($T5356="","",IF($T5356&lt;Settings!$B$8,"Critical",IF($T5356&lt;Settings!$B$9,"Semi Critical","Non Critical")))</f>
        <v/>
      </c>
      <c r="V5356" s="28" t="n"/>
      <c r="Z5356">
        <f>IF($B5356="","",IFERROR(VLOOKUP($B5356,'Plan HC for CCA'!$A:$B,2,0),""))</f>
        <v/>
      </c>
      <c r="AA5356">
        <f>IF(OR($B5356="",$Z5356=""),"",IF(N($M5356)&lt;$Z5356,"Delta","No Delta"))</f>
        <v/>
      </c>
      <c r="AB5356">
        <f>IF(OR($B5356="",$Z5356=""),"",MAX(0,$Z5356-N($M5356)))</f>
        <v/>
      </c>
      <c r="AC5356" s="46">
        <f>IF($B5356="","",IFERROR(INDEX('CCA Util %'!$H:$H,MATCH($B5356,'CCA Util %'!$E:$E,0)),""))</f>
        <v/>
      </c>
      <c r="AD5356">
        <f>IF($B5356="","",IFERROR(INDEX('CCA Util %'!$G:$G,MATCH($B5356,'CCA Util %'!$E:$E,0)),""))</f>
        <v/>
      </c>
      <c r="AE5356">
        <f>IF(OR($B5356="",$U5356=""),"",$U5356&amp;" &amp; "&amp;IF(OR($AD5356="",$AD5356=0),"Util NA",$AD5356&amp;" Util"))</f>
        <v/>
      </c>
    </row>
    <row r="5357" ht="15.75" customHeight="1" s="42">
      <c r="A5357" s="41" t="n"/>
      <c r="G5357" s="38" t="n"/>
      <c r="H5357" s="38" t="n"/>
      <c r="I5357" s="38" t="n"/>
      <c r="J5357" s="38" t="n"/>
      <c r="K5357" s="38" t="n"/>
      <c r="L5357" s="38" t="n"/>
      <c r="N5357" s="36">
        <f>IF($B5357="","",IF($C5357="SUPERSTORE","Superstore","DH"))</f>
        <v/>
      </c>
      <c r="O5357" s="36">
        <f>IF($B5357="","",IFERROR(VLOOKUP($B5357,Mapping!$A:$C,2,0),"Not Mapped"))</f>
        <v/>
      </c>
      <c r="P5357" s="36">
        <f>IF($B5357="","",IFERROR(VLOOKUP($B5357,Mapping!$A:$C,3,0),"Not Mapped"))</f>
        <v/>
      </c>
      <c r="Q5357" s="36">
        <f>IF($B5357="","",IFERROR(VLOOKUP($O5357,Leaders!$A:$B,2,0),"Not Mapped"))</f>
        <v/>
      </c>
      <c r="R5357" s="36">
        <f>IF($B5357="","",IF(COUNTIF(Exclusions!$A:$A,$B5357)&gt;0,"Yes","No"))</f>
        <v/>
      </c>
      <c r="S5357" s="38">
        <f>IF($B5357="","",MIN(1,DAY($A5357)/IF($N5357="Superstore",Settings!$B$5,Settings!$B$4)))</f>
        <v/>
      </c>
      <c r="T5357" s="38">
        <f>IF(OR($B5357="",$G5357="",$S5357=0),"",$G5357/$S5357)</f>
        <v/>
      </c>
      <c r="U5357" s="36">
        <f>IF($T5357="","",IF($T5357&lt;Settings!$B$8,"Critical",IF($T5357&lt;Settings!$B$9,"Semi Critical","Non Critical")))</f>
        <v/>
      </c>
      <c r="V5357" s="28" t="n"/>
      <c r="Z5357">
        <f>IF($B5357="","",IFERROR(VLOOKUP($B5357,'Plan HC for CCA'!$A:$B,2,0),""))</f>
        <v/>
      </c>
      <c r="AA5357">
        <f>IF(OR($B5357="",$Z5357=""),"",IF(N($M5357)&lt;$Z5357,"Delta","No Delta"))</f>
        <v/>
      </c>
      <c r="AB5357">
        <f>IF(OR($B5357="",$Z5357=""),"",MAX(0,$Z5357-N($M5357)))</f>
        <v/>
      </c>
      <c r="AC5357" s="46">
        <f>IF($B5357="","",IFERROR(INDEX('CCA Util %'!$H:$H,MATCH($B5357,'CCA Util %'!$E:$E,0)),""))</f>
        <v/>
      </c>
      <c r="AD5357">
        <f>IF($B5357="","",IFERROR(INDEX('CCA Util %'!$G:$G,MATCH($B5357,'CCA Util %'!$E:$E,0)),""))</f>
        <v/>
      </c>
      <c r="AE5357">
        <f>IF(OR($B5357="",$U5357=""),"",$U5357&amp;" &amp; "&amp;IF(OR($AD5357="",$AD5357=0),"Util NA",$AD5357&amp;" Util"))</f>
        <v/>
      </c>
    </row>
    <row r="5358" ht="15.75" customHeight="1" s="42">
      <c r="A5358" s="41" t="n"/>
      <c r="G5358" s="38" t="n"/>
      <c r="H5358" s="38" t="n"/>
      <c r="I5358" s="38" t="n"/>
      <c r="J5358" s="38" t="n"/>
      <c r="K5358" s="38" t="n"/>
      <c r="L5358" s="38" t="n"/>
      <c r="N5358" s="36">
        <f>IF($B5358="","",IF($C5358="SUPERSTORE","Superstore","DH"))</f>
        <v/>
      </c>
      <c r="O5358" s="36">
        <f>IF($B5358="","",IFERROR(VLOOKUP($B5358,Mapping!$A:$C,2,0),"Not Mapped"))</f>
        <v/>
      </c>
      <c r="P5358" s="36">
        <f>IF($B5358="","",IFERROR(VLOOKUP($B5358,Mapping!$A:$C,3,0),"Not Mapped"))</f>
        <v/>
      </c>
      <c r="Q5358" s="36">
        <f>IF($B5358="","",IFERROR(VLOOKUP($O5358,Leaders!$A:$B,2,0),"Not Mapped"))</f>
        <v/>
      </c>
      <c r="R5358" s="36">
        <f>IF($B5358="","",IF(COUNTIF(Exclusions!$A:$A,$B5358)&gt;0,"Yes","No"))</f>
        <v/>
      </c>
      <c r="S5358" s="38">
        <f>IF($B5358="","",MIN(1,DAY($A5358)/IF($N5358="Superstore",Settings!$B$5,Settings!$B$4)))</f>
        <v/>
      </c>
      <c r="T5358" s="38">
        <f>IF(OR($B5358="",$G5358="",$S5358=0),"",$G5358/$S5358)</f>
        <v/>
      </c>
      <c r="U5358" s="36">
        <f>IF($T5358="","",IF($T5358&lt;Settings!$B$8,"Critical",IF($T5358&lt;Settings!$B$9,"Semi Critical","Non Critical")))</f>
        <v/>
      </c>
      <c r="V5358" s="28" t="n"/>
      <c r="Z5358">
        <f>IF($B5358="","",IFERROR(VLOOKUP($B5358,'Plan HC for CCA'!$A:$B,2,0),""))</f>
        <v/>
      </c>
      <c r="AA5358">
        <f>IF(OR($B5358="",$Z5358=""),"",IF(N($M5358)&lt;$Z5358,"Delta","No Delta"))</f>
        <v/>
      </c>
      <c r="AB5358">
        <f>IF(OR($B5358="",$Z5358=""),"",MAX(0,$Z5358-N($M5358)))</f>
        <v/>
      </c>
      <c r="AC5358" s="46">
        <f>IF($B5358="","",IFERROR(INDEX('CCA Util %'!$H:$H,MATCH($B5358,'CCA Util %'!$E:$E,0)),""))</f>
        <v/>
      </c>
      <c r="AD5358">
        <f>IF($B5358="","",IFERROR(INDEX('CCA Util %'!$G:$G,MATCH($B5358,'CCA Util %'!$E:$E,0)),""))</f>
        <v/>
      </c>
      <c r="AE5358">
        <f>IF(OR($B5358="",$U5358=""),"",$U5358&amp;" &amp; "&amp;IF(OR($AD5358="",$AD5358=0),"Util NA",$AD5358&amp;" Util"))</f>
        <v/>
      </c>
    </row>
    <row r="5359" ht="15.75" customHeight="1" s="42">
      <c r="A5359" s="41" t="n"/>
      <c r="G5359" s="38" t="n"/>
      <c r="H5359" s="38" t="n"/>
      <c r="I5359" s="38" t="n"/>
      <c r="J5359" s="38" t="n"/>
      <c r="K5359" s="38" t="n"/>
      <c r="L5359" s="38" t="n"/>
      <c r="N5359" s="36">
        <f>IF($B5359="","",IF($C5359="SUPERSTORE","Superstore","DH"))</f>
        <v/>
      </c>
      <c r="O5359" s="36">
        <f>IF($B5359="","",IFERROR(VLOOKUP($B5359,Mapping!$A:$C,2,0),"Not Mapped"))</f>
        <v/>
      </c>
      <c r="P5359" s="36">
        <f>IF($B5359="","",IFERROR(VLOOKUP($B5359,Mapping!$A:$C,3,0),"Not Mapped"))</f>
        <v/>
      </c>
      <c r="Q5359" s="36">
        <f>IF($B5359="","",IFERROR(VLOOKUP($O5359,Leaders!$A:$B,2,0),"Not Mapped"))</f>
        <v/>
      </c>
      <c r="R5359" s="36">
        <f>IF($B5359="","",IF(COUNTIF(Exclusions!$A:$A,$B5359)&gt;0,"Yes","No"))</f>
        <v/>
      </c>
      <c r="S5359" s="38">
        <f>IF($B5359="","",MIN(1,DAY($A5359)/IF($N5359="Superstore",Settings!$B$5,Settings!$B$4)))</f>
        <v/>
      </c>
      <c r="T5359" s="38">
        <f>IF(OR($B5359="",$G5359="",$S5359=0),"",$G5359/$S5359)</f>
        <v/>
      </c>
      <c r="U5359" s="36">
        <f>IF($T5359="","",IF($T5359&lt;Settings!$B$8,"Critical",IF($T5359&lt;Settings!$B$9,"Semi Critical","Non Critical")))</f>
        <v/>
      </c>
      <c r="V5359" s="28" t="n"/>
      <c r="Z5359">
        <f>IF($B5359="","",IFERROR(VLOOKUP($B5359,'Plan HC for CCA'!$A:$B,2,0),""))</f>
        <v/>
      </c>
      <c r="AA5359">
        <f>IF(OR($B5359="",$Z5359=""),"",IF(N($M5359)&lt;$Z5359,"Delta","No Delta"))</f>
        <v/>
      </c>
      <c r="AB5359">
        <f>IF(OR($B5359="",$Z5359=""),"",MAX(0,$Z5359-N($M5359)))</f>
        <v/>
      </c>
      <c r="AC5359" s="46">
        <f>IF($B5359="","",IFERROR(INDEX('CCA Util %'!$H:$H,MATCH($B5359,'CCA Util %'!$E:$E,0)),""))</f>
        <v/>
      </c>
      <c r="AD5359">
        <f>IF($B5359="","",IFERROR(INDEX('CCA Util %'!$G:$G,MATCH($B5359,'CCA Util %'!$E:$E,0)),""))</f>
        <v/>
      </c>
      <c r="AE5359">
        <f>IF(OR($B5359="",$U5359=""),"",$U5359&amp;" &amp; "&amp;IF(OR($AD5359="",$AD5359=0),"Util NA",$AD5359&amp;" Util"))</f>
        <v/>
      </c>
    </row>
    <row r="5360" ht="15.75" customHeight="1" s="42">
      <c r="A5360" s="41" t="n"/>
      <c r="G5360" s="38" t="n"/>
      <c r="H5360" s="38" t="n"/>
      <c r="I5360" s="38" t="n"/>
      <c r="J5360" s="38" t="n"/>
      <c r="K5360" s="38" t="n"/>
      <c r="L5360" s="38" t="n"/>
      <c r="N5360" s="36">
        <f>IF($B5360="","",IF($C5360="SUPERSTORE","Superstore","DH"))</f>
        <v/>
      </c>
      <c r="O5360" s="36">
        <f>IF($B5360="","",IFERROR(VLOOKUP($B5360,Mapping!$A:$C,2,0),"Not Mapped"))</f>
        <v/>
      </c>
      <c r="P5360" s="36">
        <f>IF($B5360="","",IFERROR(VLOOKUP($B5360,Mapping!$A:$C,3,0),"Not Mapped"))</f>
        <v/>
      </c>
      <c r="Q5360" s="36">
        <f>IF($B5360="","",IFERROR(VLOOKUP($O5360,Leaders!$A:$B,2,0),"Not Mapped"))</f>
        <v/>
      </c>
      <c r="R5360" s="36">
        <f>IF($B5360="","",IF(COUNTIF(Exclusions!$A:$A,$B5360)&gt;0,"Yes","No"))</f>
        <v/>
      </c>
      <c r="S5360" s="38">
        <f>IF($B5360="","",MIN(1,DAY($A5360)/IF($N5360="Superstore",Settings!$B$5,Settings!$B$4)))</f>
        <v/>
      </c>
      <c r="T5360" s="38">
        <f>IF(OR($B5360="",$G5360="",$S5360=0),"",$G5360/$S5360)</f>
        <v/>
      </c>
      <c r="U5360" s="36">
        <f>IF($T5360="","",IF($T5360&lt;Settings!$B$8,"Critical",IF($T5360&lt;Settings!$B$9,"Semi Critical","Non Critical")))</f>
        <v/>
      </c>
      <c r="V5360" s="28" t="n"/>
      <c r="Z5360">
        <f>IF($B5360="","",IFERROR(VLOOKUP($B5360,'Plan HC for CCA'!$A:$B,2,0),""))</f>
        <v/>
      </c>
      <c r="AA5360">
        <f>IF(OR($B5360="",$Z5360=""),"",IF(N($M5360)&lt;$Z5360,"Delta","No Delta"))</f>
        <v/>
      </c>
      <c r="AB5360">
        <f>IF(OR($B5360="",$Z5360=""),"",MAX(0,$Z5360-N($M5360)))</f>
        <v/>
      </c>
      <c r="AC5360" s="46">
        <f>IF($B5360="","",IFERROR(INDEX('CCA Util %'!$H:$H,MATCH($B5360,'CCA Util %'!$E:$E,0)),""))</f>
        <v/>
      </c>
      <c r="AD5360">
        <f>IF($B5360="","",IFERROR(INDEX('CCA Util %'!$G:$G,MATCH($B5360,'CCA Util %'!$E:$E,0)),""))</f>
        <v/>
      </c>
      <c r="AE5360">
        <f>IF(OR($B5360="",$U5360=""),"",$U5360&amp;" &amp; "&amp;IF(OR($AD5360="",$AD5360=0),"Util NA",$AD5360&amp;" Util"))</f>
        <v/>
      </c>
    </row>
    <row r="5361" ht="15.75" customHeight="1" s="42">
      <c r="A5361" s="41" t="n"/>
      <c r="G5361" s="38" t="n"/>
      <c r="H5361" s="38" t="n"/>
      <c r="I5361" s="38" t="n"/>
      <c r="J5361" s="38" t="n"/>
      <c r="K5361" s="38" t="n"/>
      <c r="L5361" s="38" t="n"/>
      <c r="N5361" s="36">
        <f>IF($B5361="","",IF($C5361="SUPERSTORE","Superstore","DH"))</f>
        <v/>
      </c>
      <c r="O5361" s="36">
        <f>IF($B5361="","",IFERROR(VLOOKUP($B5361,Mapping!$A:$C,2,0),"Not Mapped"))</f>
        <v/>
      </c>
      <c r="P5361" s="36">
        <f>IF($B5361="","",IFERROR(VLOOKUP($B5361,Mapping!$A:$C,3,0),"Not Mapped"))</f>
        <v/>
      </c>
      <c r="Q5361" s="36">
        <f>IF($B5361="","",IFERROR(VLOOKUP($O5361,Leaders!$A:$B,2,0),"Not Mapped"))</f>
        <v/>
      </c>
      <c r="R5361" s="36">
        <f>IF($B5361="","",IF(COUNTIF(Exclusions!$A:$A,$B5361)&gt;0,"Yes","No"))</f>
        <v/>
      </c>
      <c r="S5361" s="38">
        <f>IF($B5361="","",MIN(1,DAY($A5361)/IF($N5361="Superstore",Settings!$B$5,Settings!$B$4)))</f>
        <v/>
      </c>
      <c r="T5361" s="38">
        <f>IF(OR($B5361="",$G5361="",$S5361=0),"",$G5361/$S5361)</f>
        <v/>
      </c>
      <c r="U5361" s="36">
        <f>IF($T5361="","",IF($T5361&lt;Settings!$B$8,"Critical",IF($T5361&lt;Settings!$B$9,"Semi Critical","Non Critical")))</f>
        <v/>
      </c>
      <c r="V5361" s="28" t="n"/>
      <c r="Z5361">
        <f>IF($B5361="","",IFERROR(VLOOKUP($B5361,'Plan HC for CCA'!$A:$B,2,0),""))</f>
        <v/>
      </c>
      <c r="AA5361">
        <f>IF(OR($B5361="",$Z5361=""),"",IF(N($M5361)&lt;$Z5361,"Delta","No Delta"))</f>
        <v/>
      </c>
      <c r="AB5361">
        <f>IF(OR($B5361="",$Z5361=""),"",MAX(0,$Z5361-N($M5361)))</f>
        <v/>
      </c>
      <c r="AC5361" s="46">
        <f>IF($B5361="","",IFERROR(INDEX('CCA Util %'!$H:$H,MATCH($B5361,'CCA Util %'!$E:$E,0)),""))</f>
        <v/>
      </c>
      <c r="AD5361">
        <f>IF($B5361="","",IFERROR(INDEX('CCA Util %'!$G:$G,MATCH($B5361,'CCA Util %'!$E:$E,0)),""))</f>
        <v/>
      </c>
      <c r="AE5361">
        <f>IF(OR($B5361="",$U5361=""),"",$U5361&amp;" &amp; "&amp;IF(OR($AD5361="",$AD5361=0),"Util NA",$AD5361&amp;" Util"))</f>
        <v/>
      </c>
    </row>
    <row r="5362" ht="15.75" customHeight="1" s="42">
      <c r="A5362" s="41" t="n"/>
      <c r="G5362" s="38" t="n"/>
      <c r="H5362" s="38" t="n"/>
      <c r="I5362" s="38" t="n"/>
      <c r="J5362" s="38" t="n"/>
      <c r="K5362" s="38" t="n"/>
      <c r="L5362" s="38" t="n"/>
      <c r="N5362" s="36">
        <f>IF($B5362="","",IF($C5362="SUPERSTORE","Superstore","DH"))</f>
        <v/>
      </c>
      <c r="O5362" s="36">
        <f>IF($B5362="","",IFERROR(VLOOKUP($B5362,Mapping!$A:$C,2,0),"Not Mapped"))</f>
        <v/>
      </c>
      <c r="P5362" s="36">
        <f>IF($B5362="","",IFERROR(VLOOKUP($B5362,Mapping!$A:$C,3,0),"Not Mapped"))</f>
        <v/>
      </c>
      <c r="Q5362" s="36">
        <f>IF($B5362="","",IFERROR(VLOOKUP($O5362,Leaders!$A:$B,2,0),"Not Mapped"))</f>
        <v/>
      </c>
      <c r="R5362" s="36">
        <f>IF($B5362="","",IF(COUNTIF(Exclusions!$A:$A,$B5362)&gt;0,"Yes","No"))</f>
        <v/>
      </c>
      <c r="S5362" s="38">
        <f>IF($B5362="","",MIN(1,DAY($A5362)/IF($N5362="Superstore",Settings!$B$5,Settings!$B$4)))</f>
        <v/>
      </c>
      <c r="T5362" s="38">
        <f>IF(OR($B5362="",$G5362="",$S5362=0),"",$G5362/$S5362)</f>
        <v/>
      </c>
      <c r="U5362" s="36">
        <f>IF($T5362="","",IF($T5362&lt;Settings!$B$8,"Critical",IF($T5362&lt;Settings!$B$9,"Semi Critical","Non Critical")))</f>
        <v/>
      </c>
      <c r="V5362" s="28" t="n"/>
      <c r="Z5362">
        <f>IF($B5362="","",IFERROR(VLOOKUP($B5362,'Plan HC for CCA'!$A:$B,2,0),""))</f>
        <v/>
      </c>
      <c r="AA5362">
        <f>IF(OR($B5362="",$Z5362=""),"",IF(N($M5362)&lt;$Z5362,"Delta","No Delta"))</f>
        <v/>
      </c>
      <c r="AB5362">
        <f>IF(OR($B5362="",$Z5362=""),"",MAX(0,$Z5362-N($M5362)))</f>
        <v/>
      </c>
      <c r="AC5362" s="46">
        <f>IF($B5362="","",IFERROR(INDEX('CCA Util %'!$H:$H,MATCH($B5362,'CCA Util %'!$E:$E,0)),""))</f>
        <v/>
      </c>
      <c r="AD5362">
        <f>IF($B5362="","",IFERROR(INDEX('CCA Util %'!$G:$G,MATCH($B5362,'CCA Util %'!$E:$E,0)),""))</f>
        <v/>
      </c>
      <c r="AE5362">
        <f>IF(OR($B5362="",$U5362=""),"",$U5362&amp;" &amp; "&amp;IF(OR($AD5362="",$AD5362=0),"Util NA",$AD5362&amp;" Util"))</f>
        <v/>
      </c>
    </row>
    <row r="5363" ht="15.75" customHeight="1" s="42">
      <c r="A5363" s="41" t="n"/>
      <c r="G5363" s="38" t="n"/>
      <c r="H5363" s="38" t="n"/>
      <c r="I5363" s="38" t="n"/>
      <c r="J5363" s="38" t="n"/>
      <c r="K5363" s="38" t="n"/>
      <c r="L5363" s="38" t="n"/>
      <c r="N5363" s="36">
        <f>IF($B5363="","",IF($C5363="SUPERSTORE","Superstore","DH"))</f>
        <v/>
      </c>
      <c r="O5363" s="36">
        <f>IF($B5363="","",IFERROR(VLOOKUP($B5363,Mapping!$A:$C,2,0),"Not Mapped"))</f>
        <v/>
      </c>
      <c r="P5363" s="36">
        <f>IF($B5363="","",IFERROR(VLOOKUP($B5363,Mapping!$A:$C,3,0),"Not Mapped"))</f>
        <v/>
      </c>
      <c r="Q5363" s="36">
        <f>IF($B5363="","",IFERROR(VLOOKUP($O5363,Leaders!$A:$B,2,0),"Not Mapped"))</f>
        <v/>
      </c>
      <c r="R5363" s="36">
        <f>IF($B5363="","",IF(COUNTIF(Exclusions!$A:$A,$B5363)&gt;0,"Yes","No"))</f>
        <v/>
      </c>
      <c r="S5363" s="38">
        <f>IF($B5363="","",MIN(1,DAY($A5363)/IF($N5363="Superstore",Settings!$B$5,Settings!$B$4)))</f>
        <v/>
      </c>
      <c r="T5363" s="38">
        <f>IF(OR($B5363="",$G5363="",$S5363=0),"",$G5363/$S5363)</f>
        <v/>
      </c>
      <c r="U5363" s="36">
        <f>IF($T5363="","",IF($T5363&lt;Settings!$B$8,"Critical",IF($T5363&lt;Settings!$B$9,"Semi Critical","Non Critical")))</f>
        <v/>
      </c>
      <c r="V5363" s="28" t="n"/>
      <c r="Z5363">
        <f>IF($B5363="","",IFERROR(VLOOKUP($B5363,'Plan HC for CCA'!$A:$B,2,0),""))</f>
        <v/>
      </c>
      <c r="AA5363">
        <f>IF(OR($B5363="",$Z5363=""),"",IF(N($M5363)&lt;$Z5363,"Delta","No Delta"))</f>
        <v/>
      </c>
      <c r="AB5363">
        <f>IF(OR($B5363="",$Z5363=""),"",MAX(0,$Z5363-N($M5363)))</f>
        <v/>
      </c>
      <c r="AC5363" s="46">
        <f>IF($B5363="","",IFERROR(INDEX('CCA Util %'!$H:$H,MATCH($B5363,'CCA Util %'!$E:$E,0)),""))</f>
        <v/>
      </c>
      <c r="AD5363">
        <f>IF($B5363="","",IFERROR(INDEX('CCA Util %'!$G:$G,MATCH($B5363,'CCA Util %'!$E:$E,0)),""))</f>
        <v/>
      </c>
      <c r="AE5363">
        <f>IF(OR($B5363="",$U5363=""),"",$U5363&amp;" &amp; "&amp;IF(OR($AD5363="",$AD5363=0),"Util NA",$AD5363&amp;" Util"))</f>
        <v/>
      </c>
    </row>
    <row r="5364" ht="15.75" customHeight="1" s="42">
      <c r="A5364" s="41" t="n"/>
      <c r="G5364" s="38" t="n"/>
      <c r="H5364" s="38" t="n"/>
      <c r="I5364" s="38" t="n"/>
      <c r="J5364" s="38" t="n"/>
      <c r="K5364" s="38" t="n"/>
      <c r="L5364" s="38" t="n"/>
      <c r="N5364" s="36">
        <f>IF($B5364="","",IF($C5364="SUPERSTORE","Superstore","DH"))</f>
        <v/>
      </c>
      <c r="O5364" s="36">
        <f>IF($B5364="","",IFERROR(VLOOKUP($B5364,Mapping!$A:$C,2,0),"Not Mapped"))</f>
        <v/>
      </c>
      <c r="P5364" s="36">
        <f>IF($B5364="","",IFERROR(VLOOKUP($B5364,Mapping!$A:$C,3,0),"Not Mapped"))</f>
        <v/>
      </c>
      <c r="Q5364" s="36">
        <f>IF($B5364="","",IFERROR(VLOOKUP($O5364,Leaders!$A:$B,2,0),"Not Mapped"))</f>
        <v/>
      </c>
      <c r="R5364" s="36">
        <f>IF($B5364="","",IF(COUNTIF(Exclusions!$A:$A,$B5364)&gt;0,"Yes","No"))</f>
        <v/>
      </c>
      <c r="S5364" s="38">
        <f>IF($B5364="","",MIN(1,DAY($A5364)/IF($N5364="Superstore",Settings!$B$5,Settings!$B$4)))</f>
        <v/>
      </c>
      <c r="T5364" s="38">
        <f>IF(OR($B5364="",$G5364="",$S5364=0),"",$G5364/$S5364)</f>
        <v/>
      </c>
      <c r="U5364" s="36">
        <f>IF($T5364="","",IF($T5364&lt;Settings!$B$8,"Critical",IF($T5364&lt;Settings!$B$9,"Semi Critical","Non Critical")))</f>
        <v/>
      </c>
      <c r="V5364" s="28" t="n"/>
      <c r="Z5364">
        <f>IF($B5364="","",IFERROR(VLOOKUP($B5364,'Plan HC for CCA'!$A:$B,2,0),""))</f>
        <v/>
      </c>
      <c r="AA5364">
        <f>IF(OR($B5364="",$Z5364=""),"",IF(N($M5364)&lt;$Z5364,"Delta","No Delta"))</f>
        <v/>
      </c>
      <c r="AB5364">
        <f>IF(OR($B5364="",$Z5364=""),"",MAX(0,$Z5364-N($M5364)))</f>
        <v/>
      </c>
      <c r="AC5364" s="46">
        <f>IF($B5364="","",IFERROR(INDEX('CCA Util %'!$H:$H,MATCH($B5364,'CCA Util %'!$E:$E,0)),""))</f>
        <v/>
      </c>
      <c r="AD5364">
        <f>IF($B5364="","",IFERROR(INDEX('CCA Util %'!$G:$G,MATCH($B5364,'CCA Util %'!$E:$E,0)),""))</f>
        <v/>
      </c>
      <c r="AE5364">
        <f>IF(OR($B5364="",$U5364=""),"",$U5364&amp;" &amp; "&amp;IF(OR($AD5364="",$AD5364=0),"Util NA",$AD5364&amp;" Util"))</f>
        <v/>
      </c>
    </row>
    <row r="5365" ht="15.75" customHeight="1" s="42">
      <c r="A5365" s="41" t="n"/>
      <c r="G5365" s="38" t="n"/>
      <c r="H5365" s="38" t="n"/>
      <c r="I5365" s="38" t="n"/>
      <c r="J5365" s="38" t="n"/>
      <c r="K5365" s="38" t="n"/>
      <c r="L5365" s="38" t="n"/>
      <c r="N5365" s="36">
        <f>IF($B5365="","",IF($C5365="SUPERSTORE","Superstore","DH"))</f>
        <v/>
      </c>
      <c r="O5365" s="36">
        <f>IF($B5365="","",IFERROR(VLOOKUP($B5365,Mapping!$A:$C,2,0),"Not Mapped"))</f>
        <v/>
      </c>
      <c r="P5365" s="36">
        <f>IF($B5365="","",IFERROR(VLOOKUP($B5365,Mapping!$A:$C,3,0),"Not Mapped"))</f>
        <v/>
      </c>
      <c r="Q5365" s="36">
        <f>IF($B5365="","",IFERROR(VLOOKUP($O5365,Leaders!$A:$B,2,0),"Not Mapped"))</f>
        <v/>
      </c>
      <c r="R5365" s="36">
        <f>IF($B5365="","",IF(COUNTIF(Exclusions!$A:$A,$B5365)&gt;0,"Yes","No"))</f>
        <v/>
      </c>
      <c r="S5365" s="38">
        <f>IF($B5365="","",MIN(1,DAY($A5365)/IF($N5365="Superstore",Settings!$B$5,Settings!$B$4)))</f>
        <v/>
      </c>
      <c r="T5365" s="38">
        <f>IF(OR($B5365="",$G5365="",$S5365=0),"",$G5365/$S5365)</f>
        <v/>
      </c>
      <c r="U5365" s="36">
        <f>IF($T5365="","",IF($T5365&lt;Settings!$B$8,"Critical",IF($T5365&lt;Settings!$B$9,"Semi Critical","Non Critical")))</f>
        <v/>
      </c>
      <c r="V5365" s="28" t="n"/>
      <c r="Z5365">
        <f>IF($B5365="","",IFERROR(VLOOKUP($B5365,'Plan HC for CCA'!$A:$B,2,0),""))</f>
        <v/>
      </c>
      <c r="AA5365">
        <f>IF(OR($B5365="",$Z5365=""),"",IF(N($M5365)&lt;$Z5365,"Delta","No Delta"))</f>
        <v/>
      </c>
      <c r="AB5365">
        <f>IF(OR($B5365="",$Z5365=""),"",MAX(0,$Z5365-N($M5365)))</f>
        <v/>
      </c>
      <c r="AC5365" s="46">
        <f>IF($B5365="","",IFERROR(INDEX('CCA Util %'!$H:$H,MATCH($B5365,'CCA Util %'!$E:$E,0)),""))</f>
        <v/>
      </c>
      <c r="AD5365">
        <f>IF($B5365="","",IFERROR(INDEX('CCA Util %'!$G:$G,MATCH($B5365,'CCA Util %'!$E:$E,0)),""))</f>
        <v/>
      </c>
      <c r="AE5365">
        <f>IF(OR($B5365="",$U5365=""),"",$U5365&amp;" &amp; "&amp;IF(OR($AD5365="",$AD5365=0),"Util NA",$AD5365&amp;" Util"))</f>
        <v/>
      </c>
    </row>
    <row r="5366" ht="15.75" customHeight="1" s="42">
      <c r="A5366" s="41" t="n"/>
      <c r="G5366" s="38" t="n"/>
      <c r="H5366" s="38" t="n"/>
      <c r="I5366" s="38" t="n"/>
      <c r="J5366" s="38" t="n"/>
      <c r="K5366" s="38" t="n"/>
      <c r="L5366" s="38" t="n"/>
      <c r="N5366" s="36">
        <f>IF($B5366="","",IF($C5366="SUPERSTORE","Superstore","DH"))</f>
        <v/>
      </c>
      <c r="O5366" s="36">
        <f>IF($B5366="","",IFERROR(VLOOKUP($B5366,Mapping!$A:$C,2,0),"Not Mapped"))</f>
        <v/>
      </c>
      <c r="P5366" s="36">
        <f>IF($B5366="","",IFERROR(VLOOKUP($B5366,Mapping!$A:$C,3,0),"Not Mapped"))</f>
        <v/>
      </c>
      <c r="Q5366" s="36">
        <f>IF($B5366="","",IFERROR(VLOOKUP($O5366,Leaders!$A:$B,2,0),"Not Mapped"))</f>
        <v/>
      </c>
      <c r="R5366" s="36">
        <f>IF($B5366="","",IF(COUNTIF(Exclusions!$A:$A,$B5366)&gt;0,"Yes","No"))</f>
        <v/>
      </c>
      <c r="S5366" s="38">
        <f>IF($B5366="","",MIN(1,DAY($A5366)/IF($N5366="Superstore",Settings!$B$5,Settings!$B$4)))</f>
        <v/>
      </c>
      <c r="T5366" s="38">
        <f>IF(OR($B5366="",$G5366="",$S5366=0),"",$G5366/$S5366)</f>
        <v/>
      </c>
      <c r="U5366" s="36">
        <f>IF($T5366="","",IF($T5366&lt;Settings!$B$8,"Critical",IF($T5366&lt;Settings!$B$9,"Semi Critical","Non Critical")))</f>
        <v/>
      </c>
      <c r="V5366" s="28" t="n"/>
      <c r="Z5366">
        <f>IF($B5366="","",IFERROR(VLOOKUP($B5366,'Plan HC for CCA'!$A:$B,2,0),""))</f>
        <v/>
      </c>
      <c r="AA5366">
        <f>IF(OR($B5366="",$Z5366=""),"",IF(N($M5366)&lt;$Z5366,"Delta","No Delta"))</f>
        <v/>
      </c>
      <c r="AB5366">
        <f>IF(OR($B5366="",$Z5366=""),"",MAX(0,$Z5366-N($M5366)))</f>
        <v/>
      </c>
      <c r="AC5366" s="46">
        <f>IF($B5366="","",IFERROR(INDEX('CCA Util %'!$H:$H,MATCH($B5366,'CCA Util %'!$E:$E,0)),""))</f>
        <v/>
      </c>
      <c r="AD5366">
        <f>IF($B5366="","",IFERROR(INDEX('CCA Util %'!$G:$G,MATCH($B5366,'CCA Util %'!$E:$E,0)),""))</f>
        <v/>
      </c>
      <c r="AE5366">
        <f>IF(OR($B5366="",$U5366=""),"",$U5366&amp;" &amp; "&amp;IF(OR($AD5366="",$AD5366=0),"Util NA",$AD5366&amp;" Util"))</f>
        <v/>
      </c>
    </row>
    <row r="5367" ht="15.75" customHeight="1" s="42">
      <c r="A5367" s="41" t="n"/>
      <c r="G5367" s="38" t="n"/>
      <c r="H5367" s="38" t="n"/>
      <c r="I5367" s="38" t="n"/>
      <c r="J5367" s="38" t="n"/>
      <c r="K5367" s="38" t="n"/>
      <c r="L5367" s="38" t="n"/>
      <c r="N5367" s="36">
        <f>IF($B5367="","",IF($C5367="SUPERSTORE","Superstore","DH"))</f>
        <v/>
      </c>
      <c r="O5367" s="36">
        <f>IF($B5367="","",IFERROR(VLOOKUP($B5367,Mapping!$A:$C,2,0),"Not Mapped"))</f>
        <v/>
      </c>
      <c r="P5367" s="36">
        <f>IF($B5367="","",IFERROR(VLOOKUP($B5367,Mapping!$A:$C,3,0),"Not Mapped"))</f>
        <v/>
      </c>
      <c r="Q5367" s="36">
        <f>IF($B5367="","",IFERROR(VLOOKUP($O5367,Leaders!$A:$B,2,0),"Not Mapped"))</f>
        <v/>
      </c>
      <c r="R5367" s="36">
        <f>IF($B5367="","",IF(COUNTIF(Exclusions!$A:$A,$B5367)&gt;0,"Yes","No"))</f>
        <v/>
      </c>
      <c r="S5367" s="38">
        <f>IF($B5367="","",MIN(1,DAY($A5367)/IF($N5367="Superstore",Settings!$B$5,Settings!$B$4)))</f>
        <v/>
      </c>
      <c r="T5367" s="38">
        <f>IF(OR($B5367="",$G5367="",$S5367=0),"",$G5367/$S5367)</f>
        <v/>
      </c>
      <c r="U5367" s="36">
        <f>IF($T5367="","",IF($T5367&lt;Settings!$B$8,"Critical",IF($T5367&lt;Settings!$B$9,"Semi Critical","Non Critical")))</f>
        <v/>
      </c>
      <c r="V5367" s="28" t="n"/>
      <c r="Z5367">
        <f>IF($B5367="","",IFERROR(VLOOKUP($B5367,'Plan HC for CCA'!$A:$B,2,0),""))</f>
        <v/>
      </c>
      <c r="AA5367">
        <f>IF(OR($B5367="",$Z5367=""),"",IF(N($M5367)&lt;$Z5367,"Delta","No Delta"))</f>
        <v/>
      </c>
      <c r="AB5367">
        <f>IF(OR($B5367="",$Z5367=""),"",MAX(0,$Z5367-N($M5367)))</f>
        <v/>
      </c>
      <c r="AC5367" s="46">
        <f>IF($B5367="","",IFERROR(INDEX('CCA Util %'!$H:$H,MATCH($B5367,'CCA Util %'!$E:$E,0)),""))</f>
        <v/>
      </c>
      <c r="AD5367">
        <f>IF($B5367="","",IFERROR(INDEX('CCA Util %'!$G:$G,MATCH($B5367,'CCA Util %'!$E:$E,0)),""))</f>
        <v/>
      </c>
      <c r="AE5367">
        <f>IF(OR($B5367="",$U5367=""),"",$U5367&amp;" &amp; "&amp;IF(OR($AD5367="",$AD5367=0),"Util NA",$AD5367&amp;" Util"))</f>
        <v/>
      </c>
    </row>
    <row r="5368" ht="15.75" customHeight="1" s="42">
      <c r="A5368" s="41" t="n"/>
      <c r="G5368" s="38" t="n"/>
      <c r="H5368" s="38" t="n"/>
      <c r="I5368" s="38" t="n"/>
      <c r="J5368" s="38" t="n"/>
      <c r="K5368" s="38" t="n"/>
      <c r="L5368" s="38" t="n"/>
      <c r="N5368" s="36">
        <f>IF($B5368="","",IF($C5368="SUPERSTORE","Superstore","DH"))</f>
        <v/>
      </c>
      <c r="O5368" s="36">
        <f>IF($B5368="","",IFERROR(VLOOKUP($B5368,Mapping!$A:$C,2,0),"Not Mapped"))</f>
        <v/>
      </c>
      <c r="P5368" s="36">
        <f>IF($B5368="","",IFERROR(VLOOKUP($B5368,Mapping!$A:$C,3,0),"Not Mapped"))</f>
        <v/>
      </c>
      <c r="Q5368" s="36">
        <f>IF($B5368="","",IFERROR(VLOOKUP($O5368,Leaders!$A:$B,2,0),"Not Mapped"))</f>
        <v/>
      </c>
      <c r="R5368" s="36">
        <f>IF($B5368="","",IF(COUNTIF(Exclusions!$A:$A,$B5368)&gt;0,"Yes","No"))</f>
        <v/>
      </c>
      <c r="S5368" s="38">
        <f>IF($B5368="","",MIN(1,DAY($A5368)/IF($N5368="Superstore",Settings!$B$5,Settings!$B$4)))</f>
        <v/>
      </c>
      <c r="T5368" s="38">
        <f>IF(OR($B5368="",$G5368="",$S5368=0),"",$G5368/$S5368)</f>
        <v/>
      </c>
      <c r="U5368" s="36">
        <f>IF($T5368="","",IF($T5368&lt;Settings!$B$8,"Critical",IF($T5368&lt;Settings!$B$9,"Semi Critical","Non Critical")))</f>
        <v/>
      </c>
      <c r="V5368" s="28" t="n"/>
      <c r="Z5368">
        <f>IF($B5368="","",IFERROR(VLOOKUP($B5368,'Plan HC for CCA'!$A:$B,2,0),""))</f>
        <v/>
      </c>
      <c r="AA5368">
        <f>IF(OR($B5368="",$Z5368=""),"",IF(N($M5368)&lt;$Z5368,"Delta","No Delta"))</f>
        <v/>
      </c>
      <c r="AB5368">
        <f>IF(OR($B5368="",$Z5368=""),"",MAX(0,$Z5368-N($M5368)))</f>
        <v/>
      </c>
      <c r="AC5368" s="46">
        <f>IF($B5368="","",IFERROR(INDEX('CCA Util %'!$H:$H,MATCH($B5368,'CCA Util %'!$E:$E,0)),""))</f>
        <v/>
      </c>
      <c r="AD5368">
        <f>IF($B5368="","",IFERROR(INDEX('CCA Util %'!$G:$G,MATCH($B5368,'CCA Util %'!$E:$E,0)),""))</f>
        <v/>
      </c>
      <c r="AE5368">
        <f>IF(OR($B5368="",$U5368=""),"",$U5368&amp;" &amp; "&amp;IF(OR($AD5368="",$AD5368=0),"Util NA",$AD5368&amp;" Util"))</f>
        <v/>
      </c>
    </row>
    <row r="5369" ht="15.75" customHeight="1" s="42">
      <c r="A5369" s="41" t="n"/>
      <c r="G5369" s="38" t="n"/>
      <c r="H5369" s="38" t="n"/>
      <c r="I5369" s="38" t="n"/>
      <c r="J5369" s="38" t="n"/>
      <c r="K5369" s="38" t="n"/>
      <c r="L5369" s="38" t="n"/>
      <c r="N5369" s="36">
        <f>IF($B5369="","",IF($C5369="SUPERSTORE","Superstore","DH"))</f>
        <v/>
      </c>
      <c r="O5369" s="36">
        <f>IF($B5369="","",IFERROR(VLOOKUP($B5369,Mapping!$A:$C,2,0),"Not Mapped"))</f>
        <v/>
      </c>
      <c r="P5369" s="36">
        <f>IF($B5369="","",IFERROR(VLOOKUP($B5369,Mapping!$A:$C,3,0),"Not Mapped"))</f>
        <v/>
      </c>
      <c r="Q5369" s="36">
        <f>IF($B5369="","",IFERROR(VLOOKUP($O5369,Leaders!$A:$B,2,0),"Not Mapped"))</f>
        <v/>
      </c>
      <c r="R5369" s="36">
        <f>IF($B5369="","",IF(COUNTIF(Exclusions!$A:$A,$B5369)&gt;0,"Yes","No"))</f>
        <v/>
      </c>
      <c r="S5369" s="38">
        <f>IF($B5369="","",MIN(1,DAY($A5369)/IF($N5369="Superstore",Settings!$B$5,Settings!$B$4)))</f>
        <v/>
      </c>
      <c r="T5369" s="38">
        <f>IF(OR($B5369="",$G5369="",$S5369=0),"",$G5369/$S5369)</f>
        <v/>
      </c>
      <c r="U5369" s="36">
        <f>IF($T5369="","",IF($T5369&lt;Settings!$B$8,"Critical",IF($T5369&lt;Settings!$B$9,"Semi Critical","Non Critical")))</f>
        <v/>
      </c>
      <c r="V5369" s="28" t="n"/>
      <c r="Z5369">
        <f>IF($B5369="","",IFERROR(VLOOKUP($B5369,'Plan HC for CCA'!$A:$B,2,0),""))</f>
        <v/>
      </c>
      <c r="AA5369">
        <f>IF(OR($B5369="",$Z5369=""),"",IF(N($M5369)&lt;$Z5369,"Delta","No Delta"))</f>
        <v/>
      </c>
      <c r="AB5369">
        <f>IF(OR($B5369="",$Z5369=""),"",MAX(0,$Z5369-N($M5369)))</f>
        <v/>
      </c>
      <c r="AC5369" s="46">
        <f>IF($B5369="","",IFERROR(INDEX('CCA Util %'!$H:$H,MATCH($B5369,'CCA Util %'!$E:$E,0)),""))</f>
        <v/>
      </c>
      <c r="AD5369">
        <f>IF($B5369="","",IFERROR(INDEX('CCA Util %'!$G:$G,MATCH($B5369,'CCA Util %'!$E:$E,0)),""))</f>
        <v/>
      </c>
      <c r="AE5369">
        <f>IF(OR($B5369="",$U5369=""),"",$U5369&amp;" &amp; "&amp;IF(OR($AD5369="",$AD5369=0),"Util NA",$AD5369&amp;" Util"))</f>
        <v/>
      </c>
    </row>
    <row r="5370" ht="15.75" customHeight="1" s="42">
      <c r="A5370" s="41" t="n"/>
      <c r="G5370" s="38" t="n"/>
      <c r="H5370" s="38" t="n"/>
      <c r="I5370" s="38" t="n"/>
      <c r="J5370" s="38" t="n"/>
      <c r="K5370" s="38" t="n"/>
      <c r="L5370" s="38" t="n"/>
      <c r="N5370" s="36">
        <f>IF($B5370="","",IF($C5370="SUPERSTORE","Superstore","DH"))</f>
        <v/>
      </c>
      <c r="O5370" s="36">
        <f>IF($B5370="","",IFERROR(VLOOKUP($B5370,Mapping!$A:$C,2,0),"Not Mapped"))</f>
        <v/>
      </c>
      <c r="P5370" s="36">
        <f>IF($B5370="","",IFERROR(VLOOKUP($B5370,Mapping!$A:$C,3,0),"Not Mapped"))</f>
        <v/>
      </c>
      <c r="Q5370" s="36">
        <f>IF($B5370="","",IFERROR(VLOOKUP($O5370,Leaders!$A:$B,2,0),"Not Mapped"))</f>
        <v/>
      </c>
      <c r="R5370" s="36">
        <f>IF($B5370="","",IF(COUNTIF(Exclusions!$A:$A,$B5370)&gt;0,"Yes","No"))</f>
        <v/>
      </c>
      <c r="S5370" s="38">
        <f>IF($B5370="","",MIN(1,DAY($A5370)/IF($N5370="Superstore",Settings!$B$5,Settings!$B$4)))</f>
        <v/>
      </c>
      <c r="T5370" s="38">
        <f>IF(OR($B5370="",$G5370="",$S5370=0),"",$G5370/$S5370)</f>
        <v/>
      </c>
      <c r="U5370" s="36">
        <f>IF($T5370="","",IF($T5370&lt;Settings!$B$8,"Critical",IF($T5370&lt;Settings!$B$9,"Semi Critical","Non Critical")))</f>
        <v/>
      </c>
      <c r="V5370" s="28" t="n"/>
      <c r="Z5370">
        <f>IF($B5370="","",IFERROR(VLOOKUP($B5370,'Plan HC for CCA'!$A:$B,2,0),""))</f>
        <v/>
      </c>
      <c r="AA5370">
        <f>IF(OR($B5370="",$Z5370=""),"",IF(N($M5370)&lt;$Z5370,"Delta","No Delta"))</f>
        <v/>
      </c>
      <c r="AB5370">
        <f>IF(OR($B5370="",$Z5370=""),"",MAX(0,$Z5370-N($M5370)))</f>
        <v/>
      </c>
      <c r="AC5370" s="46">
        <f>IF($B5370="","",IFERROR(INDEX('CCA Util %'!$H:$H,MATCH($B5370,'CCA Util %'!$E:$E,0)),""))</f>
        <v/>
      </c>
      <c r="AD5370">
        <f>IF($B5370="","",IFERROR(INDEX('CCA Util %'!$G:$G,MATCH($B5370,'CCA Util %'!$E:$E,0)),""))</f>
        <v/>
      </c>
      <c r="AE5370">
        <f>IF(OR($B5370="",$U5370=""),"",$U5370&amp;" &amp; "&amp;IF(OR($AD5370="",$AD5370=0),"Util NA",$AD5370&amp;" Util"))</f>
        <v/>
      </c>
    </row>
    <row r="5371" ht="15.75" customHeight="1" s="42">
      <c r="A5371" s="41" t="n"/>
      <c r="G5371" s="38" t="n"/>
      <c r="H5371" s="38" t="n"/>
      <c r="I5371" s="38" t="n"/>
      <c r="J5371" s="38" t="n"/>
      <c r="K5371" s="38" t="n"/>
      <c r="L5371" s="38" t="n"/>
      <c r="N5371" s="36">
        <f>IF($B5371="","",IF($C5371="SUPERSTORE","Superstore","DH"))</f>
        <v/>
      </c>
      <c r="O5371" s="36">
        <f>IF($B5371="","",IFERROR(VLOOKUP($B5371,Mapping!$A:$C,2,0),"Not Mapped"))</f>
        <v/>
      </c>
      <c r="P5371" s="36">
        <f>IF($B5371="","",IFERROR(VLOOKUP($B5371,Mapping!$A:$C,3,0),"Not Mapped"))</f>
        <v/>
      </c>
      <c r="Q5371" s="36">
        <f>IF($B5371="","",IFERROR(VLOOKUP($O5371,Leaders!$A:$B,2,0),"Not Mapped"))</f>
        <v/>
      </c>
      <c r="R5371" s="36">
        <f>IF($B5371="","",IF(COUNTIF(Exclusions!$A:$A,$B5371)&gt;0,"Yes","No"))</f>
        <v/>
      </c>
      <c r="S5371" s="38">
        <f>IF($B5371="","",MIN(1,DAY($A5371)/IF($N5371="Superstore",Settings!$B$5,Settings!$B$4)))</f>
        <v/>
      </c>
      <c r="T5371" s="38">
        <f>IF(OR($B5371="",$G5371="",$S5371=0),"",$G5371/$S5371)</f>
        <v/>
      </c>
      <c r="U5371" s="36">
        <f>IF($T5371="","",IF($T5371&lt;Settings!$B$8,"Critical",IF($T5371&lt;Settings!$B$9,"Semi Critical","Non Critical")))</f>
        <v/>
      </c>
      <c r="V5371" s="28" t="n"/>
      <c r="Z5371">
        <f>IF($B5371="","",IFERROR(VLOOKUP($B5371,'Plan HC for CCA'!$A:$B,2,0),""))</f>
        <v/>
      </c>
      <c r="AA5371">
        <f>IF(OR($B5371="",$Z5371=""),"",IF(N($M5371)&lt;$Z5371,"Delta","No Delta"))</f>
        <v/>
      </c>
      <c r="AB5371">
        <f>IF(OR($B5371="",$Z5371=""),"",MAX(0,$Z5371-N($M5371)))</f>
        <v/>
      </c>
      <c r="AC5371" s="46">
        <f>IF($B5371="","",IFERROR(INDEX('CCA Util %'!$H:$H,MATCH($B5371,'CCA Util %'!$E:$E,0)),""))</f>
        <v/>
      </c>
      <c r="AD5371">
        <f>IF($B5371="","",IFERROR(INDEX('CCA Util %'!$G:$G,MATCH($B5371,'CCA Util %'!$E:$E,0)),""))</f>
        <v/>
      </c>
      <c r="AE5371">
        <f>IF(OR($B5371="",$U5371=""),"",$U5371&amp;" &amp; "&amp;IF(OR($AD5371="",$AD5371=0),"Util NA",$AD5371&amp;" Util"))</f>
        <v/>
      </c>
    </row>
    <row r="5372" ht="15.75" customHeight="1" s="42">
      <c r="A5372" s="41" t="n"/>
      <c r="G5372" s="38" t="n"/>
      <c r="H5372" s="38" t="n"/>
      <c r="I5372" s="38" t="n"/>
      <c r="J5372" s="38" t="n"/>
      <c r="K5372" s="38" t="n"/>
      <c r="L5372" s="38" t="n"/>
      <c r="N5372" s="36">
        <f>IF($B5372="","",IF($C5372="SUPERSTORE","Superstore","DH"))</f>
        <v/>
      </c>
      <c r="O5372" s="36">
        <f>IF($B5372="","",IFERROR(VLOOKUP($B5372,Mapping!$A:$C,2,0),"Not Mapped"))</f>
        <v/>
      </c>
      <c r="P5372" s="36">
        <f>IF($B5372="","",IFERROR(VLOOKUP($B5372,Mapping!$A:$C,3,0),"Not Mapped"))</f>
        <v/>
      </c>
      <c r="Q5372" s="36">
        <f>IF($B5372="","",IFERROR(VLOOKUP($O5372,Leaders!$A:$B,2,0),"Not Mapped"))</f>
        <v/>
      </c>
      <c r="R5372" s="36">
        <f>IF($B5372="","",IF(COUNTIF(Exclusions!$A:$A,$B5372)&gt;0,"Yes","No"))</f>
        <v/>
      </c>
      <c r="S5372" s="38">
        <f>IF($B5372="","",MIN(1,DAY($A5372)/IF($N5372="Superstore",Settings!$B$5,Settings!$B$4)))</f>
        <v/>
      </c>
      <c r="T5372" s="38">
        <f>IF(OR($B5372="",$G5372="",$S5372=0),"",$G5372/$S5372)</f>
        <v/>
      </c>
      <c r="U5372" s="36">
        <f>IF($T5372="","",IF($T5372&lt;Settings!$B$8,"Critical",IF($T5372&lt;Settings!$B$9,"Semi Critical","Non Critical")))</f>
        <v/>
      </c>
      <c r="V5372" s="28" t="n"/>
      <c r="Z5372">
        <f>IF($B5372="","",IFERROR(VLOOKUP($B5372,'Plan HC for CCA'!$A:$B,2,0),""))</f>
        <v/>
      </c>
      <c r="AA5372">
        <f>IF(OR($B5372="",$Z5372=""),"",IF(N($M5372)&lt;$Z5372,"Delta","No Delta"))</f>
        <v/>
      </c>
      <c r="AB5372">
        <f>IF(OR($B5372="",$Z5372=""),"",MAX(0,$Z5372-N($M5372)))</f>
        <v/>
      </c>
      <c r="AC5372" s="46">
        <f>IF($B5372="","",IFERROR(INDEX('CCA Util %'!$H:$H,MATCH($B5372,'CCA Util %'!$E:$E,0)),""))</f>
        <v/>
      </c>
      <c r="AD5372">
        <f>IF($B5372="","",IFERROR(INDEX('CCA Util %'!$G:$G,MATCH($B5372,'CCA Util %'!$E:$E,0)),""))</f>
        <v/>
      </c>
      <c r="AE5372">
        <f>IF(OR($B5372="",$U5372=""),"",$U5372&amp;" &amp; "&amp;IF(OR($AD5372="",$AD5372=0),"Util NA",$AD5372&amp;" Util"))</f>
        <v/>
      </c>
    </row>
    <row r="5373" ht="15.75" customHeight="1" s="42">
      <c r="A5373" s="41" t="n"/>
      <c r="G5373" s="38" t="n"/>
      <c r="H5373" s="38" t="n"/>
      <c r="I5373" s="38" t="n"/>
      <c r="J5373" s="38" t="n"/>
      <c r="K5373" s="38" t="n"/>
      <c r="L5373" s="38" t="n"/>
      <c r="N5373" s="36">
        <f>IF($B5373="","",IF($C5373="SUPERSTORE","Superstore","DH"))</f>
        <v/>
      </c>
      <c r="O5373" s="36">
        <f>IF($B5373="","",IFERROR(VLOOKUP($B5373,Mapping!$A:$C,2,0),"Not Mapped"))</f>
        <v/>
      </c>
      <c r="P5373" s="36">
        <f>IF($B5373="","",IFERROR(VLOOKUP($B5373,Mapping!$A:$C,3,0),"Not Mapped"))</f>
        <v/>
      </c>
      <c r="Q5373" s="36">
        <f>IF($B5373="","",IFERROR(VLOOKUP($O5373,Leaders!$A:$B,2,0),"Not Mapped"))</f>
        <v/>
      </c>
      <c r="R5373" s="36">
        <f>IF($B5373="","",IF(COUNTIF(Exclusions!$A:$A,$B5373)&gt;0,"Yes","No"))</f>
        <v/>
      </c>
      <c r="S5373" s="38">
        <f>IF($B5373="","",MIN(1,DAY($A5373)/IF($N5373="Superstore",Settings!$B$5,Settings!$B$4)))</f>
        <v/>
      </c>
      <c r="T5373" s="38">
        <f>IF(OR($B5373="",$G5373="",$S5373=0),"",$G5373/$S5373)</f>
        <v/>
      </c>
      <c r="U5373" s="36">
        <f>IF($T5373="","",IF($T5373&lt;Settings!$B$8,"Critical",IF($T5373&lt;Settings!$B$9,"Semi Critical","Non Critical")))</f>
        <v/>
      </c>
      <c r="V5373" s="28" t="n"/>
      <c r="Z5373">
        <f>IF($B5373="","",IFERROR(VLOOKUP($B5373,'Plan HC for CCA'!$A:$B,2,0),""))</f>
        <v/>
      </c>
      <c r="AA5373">
        <f>IF(OR($B5373="",$Z5373=""),"",IF(N($M5373)&lt;$Z5373,"Delta","No Delta"))</f>
        <v/>
      </c>
      <c r="AB5373">
        <f>IF(OR($B5373="",$Z5373=""),"",MAX(0,$Z5373-N($M5373)))</f>
        <v/>
      </c>
      <c r="AC5373" s="46">
        <f>IF($B5373="","",IFERROR(INDEX('CCA Util %'!$H:$H,MATCH($B5373,'CCA Util %'!$E:$E,0)),""))</f>
        <v/>
      </c>
      <c r="AD5373">
        <f>IF($B5373="","",IFERROR(INDEX('CCA Util %'!$G:$G,MATCH($B5373,'CCA Util %'!$E:$E,0)),""))</f>
        <v/>
      </c>
      <c r="AE5373">
        <f>IF(OR($B5373="",$U5373=""),"",$U5373&amp;" &amp; "&amp;IF(OR($AD5373="",$AD5373=0),"Util NA",$AD5373&amp;" Util"))</f>
        <v/>
      </c>
    </row>
    <row r="5374" ht="15.75" customHeight="1" s="42">
      <c r="A5374" s="41" t="n"/>
      <c r="G5374" s="38" t="n"/>
      <c r="H5374" s="38" t="n"/>
      <c r="I5374" s="38" t="n"/>
      <c r="J5374" s="38" t="n"/>
      <c r="K5374" s="38" t="n"/>
      <c r="L5374" s="38" t="n"/>
      <c r="N5374" s="36">
        <f>IF($B5374="","",IF($C5374="SUPERSTORE","Superstore","DH"))</f>
        <v/>
      </c>
      <c r="O5374" s="36">
        <f>IF($B5374="","",IFERROR(VLOOKUP($B5374,Mapping!$A:$C,2,0),"Not Mapped"))</f>
        <v/>
      </c>
      <c r="P5374" s="36">
        <f>IF($B5374="","",IFERROR(VLOOKUP($B5374,Mapping!$A:$C,3,0),"Not Mapped"))</f>
        <v/>
      </c>
      <c r="Q5374" s="36">
        <f>IF($B5374="","",IFERROR(VLOOKUP($O5374,Leaders!$A:$B,2,0),"Not Mapped"))</f>
        <v/>
      </c>
      <c r="R5374" s="36">
        <f>IF($B5374="","",IF(COUNTIF(Exclusions!$A:$A,$B5374)&gt;0,"Yes","No"))</f>
        <v/>
      </c>
      <c r="S5374" s="38">
        <f>IF($B5374="","",MIN(1,DAY($A5374)/IF($N5374="Superstore",Settings!$B$5,Settings!$B$4)))</f>
        <v/>
      </c>
      <c r="T5374" s="38">
        <f>IF(OR($B5374="",$G5374="",$S5374=0),"",$G5374/$S5374)</f>
        <v/>
      </c>
      <c r="U5374" s="36">
        <f>IF($T5374="","",IF($T5374&lt;Settings!$B$8,"Critical",IF($T5374&lt;Settings!$B$9,"Semi Critical","Non Critical")))</f>
        <v/>
      </c>
      <c r="V5374" s="28" t="n"/>
      <c r="Z5374">
        <f>IF($B5374="","",IFERROR(VLOOKUP($B5374,'Plan HC for CCA'!$A:$B,2,0),""))</f>
        <v/>
      </c>
      <c r="AA5374">
        <f>IF(OR($B5374="",$Z5374=""),"",IF(N($M5374)&lt;$Z5374,"Delta","No Delta"))</f>
        <v/>
      </c>
      <c r="AB5374">
        <f>IF(OR($B5374="",$Z5374=""),"",MAX(0,$Z5374-N($M5374)))</f>
        <v/>
      </c>
      <c r="AC5374" s="46">
        <f>IF($B5374="","",IFERROR(INDEX('CCA Util %'!$H:$H,MATCH($B5374,'CCA Util %'!$E:$E,0)),""))</f>
        <v/>
      </c>
      <c r="AD5374">
        <f>IF($B5374="","",IFERROR(INDEX('CCA Util %'!$G:$G,MATCH($B5374,'CCA Util %'!$E:$E,0)),""))</f>
        <v/>
      </c>
      <c r="AE5374">
        <f>IF(OR($B5374="",$U5374=""),"",$U5374&amp;" &amp; "&amp;IF(OR($AD5374="",$AD5374=0),"Util NA",$AD5374&amp;" Util"))</f>
        <v/>
      </c>
    </row>
    <row r="5375" ht="15.75" customHeight="1" s="42">
      <c r="A5375" s="41" t="n"/>
      <c r="G5375" s="38" t="n"/>
      <c r="H5375" s="38" t="n"/>
      <c r="I5375" s="38" t="n"/>
      <c r="J5375" s="38" t="n"/>
      <c r="K5375" s="38" t="n"/>
      <c r="L5375" s="38" t="n"/>
      <c r="N5375" s="36">
        <f>IF($B5375="","",IF($C5375="SUPERSTORE","Superstore","DH"))</f>
        <v/>
      </c>
      <c r="O5375" s="36">
        <f>IF($B5375="","",IFERROR(VLOOKUP($B5375,Mapping!$A:$C,2,0),"Not Mapped"))</f>
        <v/>
      </c>
      <c r="P5375" s="36">
        <f>IF($B5375="","",IFERROR(VLOOKUP($B5375,Mapping!$A:$C,3,0),"Not Mapped"))</f>
        <v/>
      </c>
      <c r="Q5375" s="36">
        <f>IF($B5375="","",IFERROR(VLOOKUP($O5375,Leaders!$A:$B,2,0),"Not Mapped"))</f>
        <v/>
      </c>
      <c r="R5375" s="36">
        <f>IF($B5375="","",IF(COUNTIF(Exclusions!$A:$A,$B5375)&gt;0,"Yes","No"))</f>
        <v/>
      </c>
      <c r="S5375" s="38">
        <f>IF($B5375="","",MIN(1,DAY($A5375)/IF($N5375="Superstore",Settings!$B$5,Settings!$B$4)))</f>
        <v/>
      </c>
      <c r="T5375" s="38">
        <f>IF(OR($B5375="",$G5375="",$S5375=0),"",$G5375/$S5375)</f>
        <v/>
      </c>
      <c r="U5375" s="36">
        <f>IF($T5375="","",IF($T5375&lt;Settings!$B$8,"Critical",IF($T5375&lt;Settings!$B$9,"Semi Critical","Non Critical")))</f>
        <v/>
      </c>
      <c r="V5375" s="28" t="n"/>
      <c r="Z5375">
        <f>IF($B5375="","",IFERROR(VLOOKUP($B5375,'Plan HC for CCA'!$A:$B,2,0),""))</f>
        <v/>
      </c>
      <c r="AA5375">
        <f>IF(OR($B5375="",$Z5375=""),"",IF(N($M5375)&lt;$Z5375,"Delta","No Delta"))</f>
        <v/>
      </c>
      <c r="AB5375">
        <f>IF(OR($B5375="",$Z5375=""),"",MAX(0,$Z5375-N($M5375)))</f>
        <v/>
      </c>
      <c r="AC5375" s="46">
        <f>IF($B5375="","",IFERROR(INDEX('CCA Util %'!$H:$H,MATCH($B5375,'CCA Util %'!$E:$E,0)),""))</f>
        <v/>
      </c>
      <c r="AD5375">
        <f>IF($B5375="","",IFERROR(INDEX('CCA Util %'!$G:$G,MATCH($B5375,'CCA Util %'!$E:$E,0)),""))</f>
        <v/>
      </c>
      <c r="AE5375">
        <f>IF(OR($B5375="",$U5375=""),"",$U5375&amp;" &amp; "&amp;IF(OR($AD5375="",$AD5375=0),"Util NA",$AD5375&amp;" Util"))</f>
        <v/>
      </c>
    </row>
    <row r="5376" ht="15.75" customHeight="1" s="42">
      <c r="A5376" s="41" t="n"/>
      <c r="G5376" s="38" t="n"/>
      <c r="H5376" s="38" t="n"/>
      <c r="I5376" s="38" t="n"/>
      <c r="J5376" s="38" t="n"/>
      <c r="K5376" s="38" t="n"/>
      <c r="L5376" s="38" t="n"/>
      <c r="N5376" s="36">
        <f>IF($B5376="","",IF($C5376="SUPERSTORE","Superstore","DH"))</f>
        <v/>
      </c>
      <c r="O5376" s="36">
        <f>IF($B5376="","",IFERROR(VLOOKUP($B5376,Mapping!$A:$C,2,0),"Not Mapped"))</f>
        <v/>
      </c>
      <c r="P5376" s="36">
        <f>IF($B5376="","",IFERROR(VLOOKUP($B5376,Mapping!$A:$C,3,0),"Not Mapped"))</f>
        <v/>
      </c>
      <c r="Q5376" s="36">
        <f>IF($B5376="","",IFERROR(VLOOKUP($O5376,Leaders!$A:$B,2,0),"Not Mapped"))</f>
        <v/>
      </c>
      <c r="R5376" s="36">
        <f>IF($B5376="","",IF(COUNTIF(Exclusions!$A:$A,$B5376)&gt;0,"Yes","No"))</f>
        <v/>
      </c>
      <c r="S5376" s="38">
        <f>IF($B5376="","",MIN(1,DAY($A5376)/IF($N5376="Superstore",Settings!$B$5,Settings!$B$4)))</f>
        <v/>
      </c>
      <c r="T5376" s="38">
        <f>IF(OR($B5376="",$G5376="",$S5376=0),"",$G5376/$S5376)</f>
        <v/>
      </c>
      <c r="U5376" s="36">
        <f>IF($T5376="","",IF($T5376&lt;Settings!$B$8,"Critical",IF($T5376&lt;Settings!$B$9,"Semi Critical","Non Critical")))</f>
        <v/>
      </c>
      <c r="V5376" s="28" t="n"/>
      <c r="Z5376">
        <f>IF($B5376="","",IFERROR(VLOOKUP($B5376,'Plan HC for CCA'!$A:$B,2,0),""))</f>
        <v/>
      </c>
      <c r="AA5376">
        <f>IF(OR($B5376="",$Z5376=""),"",IF(N($M5376)&lt;$Z5376,"Delta","No Delta"))</f>
        <v/>
      </c>
      <c r="AB5376">
        <f>IF(OR($B5376="",$Z5376=""),"",MAX(0,$Z5376-N($M5376)))</f>
        <v/>
      </c>
      <c r="AC5376" s="46">
        <f>IF($B5376="","",IFERROR(INDEX('CCA Util %'!$H:$H,MATCH($B5376,'CCA Util %'!$E:$E,0)),""))</f>
        <v/>
      </c>
      <c r="AD5376">
        <f>IF($B5376="","",IFERROR(INDEX('CCA Util %'!$G:$G,MATCH($B5376,'CCA Util %'!$E:$E,0)),""))</f>
        <v/>
      </c>
      <c r="AE5376">
        <f>IF(OR($B5376="",$U5376=""),"",$U5376&amp;" &amp; "&amp;IF(OR($AD5376="",$AD5376=0),"Util NA",$AD5376&amp;" Util"))</f>
        <v/>
      </c>
    </row>
    <row r="5377" ht="15.75" customHeight="1" s="42">
      <c r="A5377" s="41" t="n"/>
      <c r="G5377" s="38" t="n"/>
      <c r="H5377" s="38" t="n"/>
      <c r="I5377" s="38" t="n"/>
      <c r="J5377" s="38" t="n"/>
      <c r="K5377" s="38" t="n"/>
      <c r="L5377" s="38" t="n"/>
      <c r="N5377" s="36">
        <f>IF($B5377="","",IF($C5377="SUPERSTORE","Superstore","DH"))</f>
        <v/>
      </c>
      <c r="O5377" s="36">
        <f>IF($B5377="","",IFERROR(VLOOKUP($B5377,Mapping!$A:$C,2,0),"Not Mapped"))</f>
        <v/>
      </c>
      <c r="P5377" s="36">
        <f>IF($B5377="","",IFERROR(VLOOKUP($B5377,Mapping!$A:$C,3,0),"Not Mapped"))</f>
        <v/>
      </c>
      <c r="Q5377" s="36">
        <f>IF($B5377="","",IFERROR(VLOOKUP($O5377,Leaders!$A:$B,2,0),"Not Mapped"))</f>
        <v/>
      </c>
      <c r="R5377" s="36">
        <f>IF($B5377="","",IF(COUNTIF(Exclusions!$A:$A,$B5377)&gt;0,"Yes","No"))</f>
        <v/>
      </c>
      <c r="S5377" s="38">
        <f>IF($B5377="","",MIN(1,DAY($A5377)/IF($N5377="Superstore",Settings!$B$5,Settings!$B$4)))</f>
        <v/>
      </c>
      <c r="T5377" s="38">
        <f>IF(OR($B5377="",$G5377="",$S5377=0),"",$G5377/$S5377)</f>
        <v/>
      </c>
      <c r="U5377" s="36">
        <f>IF($T5377="","",IF($T5377&lt;Settings!$B$8,"Critical",IF($T5377&lt;Settings!$B$9,"Semi Critical","Non Critical")))</f>
        <v/>
      </c>
      <c r="V5377" s="28" t="n"/>
      <c r="Z5377">
        <f>IF($B5377="","",IFERROR(VLOOKUP($B5377,'Plan HC for CCA'!$A:$B,2,0),""))</f>
        <v/>
      </c>
      <c r="AA5377">
        <f>IF(OR($B5377="",$Z5377=""),"",IF(N($M5377)&lt;$Z5377,"Delta","No Delta"))</f>
        <v/>
      </c>
      <c r="AB5377">
        <f>IF(OR($B5377="",$Z5377=""),"",MAX(0,$Z5377-N($M5377)))</f>
        <v/>
      </c>
      <c r="AC5377" s="46">
        <f>IF($B5377="","",IFERROR(INDEX('CCA Util %'!$H:$H,MATCH($B5377,'CCA Util %'!$E:$E,0)),""))</f>
        <v/>
      </c>
      <c r="AD5377">
        <f>IF($B5377="","",IFERROR(INDEX('CCA Util %'!$G:$G,MATCH($B5377,'CCA Util %'!$E:$E,0)),""))</f>
        <v/>
      </c>
      <c r="AE5377">
        <f>IF(OR($B5377="",$U5377=""),"",$U5377&amp;" &amp; "&amp;IF(OR($AD5377="",$AD5377=0),"Util NA",$AD5377&amp;" Util"))</f>
        <v/>
      </c>
    </row>
    <row r="5378" ht="15.75" customHeight="1" s="42">
      <c r="A5378" s="41" t="n"/>
      <c r="G5378" s="38" t="n"/>
      <c r="H5378" s="38" t="n"/>
      <c r="I5378" s="38" t="n"/>
      <c r="J5378" s="38" t="n"/>
      <c r="K5378" s="38" t="n"/>
      <c r="L5378" s="38" t="n"/>
      <c r="N5378" s="36">
        <f>IF($B5378="","",IF($C5378="SUPERSTORE","Superstore","DH"))</f>
        <v/>
      </c>
      <c r="O5378" s="36">
        <f>IF($B5378="","",IFERROR(VLOOKUP($B5378,Mapping!$A:$C,2,0),"Not Mapped"))</f>
        <v/>
      </c>
      <c r="P5378" s="36">
        <f>IF($B5378="","",IFERROR(VLOOKUP($B5378,Mapping!$A:$C,3,0),"Not Mapped"))</f>
        <v/>
      </c>
      <c r="Q5378" s="36">
        <f>IF($B5378="","",IFERROR(VLOOKUP($O5378,Leaders!$A:$B,2,0),"Not Mapped"))</f>
        <v/>
      </c>
      <c r="R5378" s="36">
        <f>IF($B5378="","",IF(COUNTIF(Exclusions!$A:$A,$B5378)&gt;0,"Yes","No"))</f>
        <v/>
      </c>
      <c r="S5378" s="38">
        <f>IF($B5378="","",MIN(1,DAY($A5378)/IF($N5378="Superstore",Settings!$B$5,Settings!$B$4)))</f>
        <v/>
      </c>
      <c r="T5378" s="38">
        <f>IF(OR($B5378="",$G5378="",$S5378=0),"",$G5378/$S5378)</f>
        <v/>
      </c>
      <c r="U5378" s="36">
        <f>IF($T5378="","",IF($T5378&lt;Settings!$B$8,"Critical",IF($T5378&lt;Settings!$B$9,"Semi Critical","Non Critical")))</f>
        <v/>
      </c>
      <c r="V5378" s="28" t="n"/>
      <c r="Z5378">
        <f>IF($B5378="","",IFERROR(VLOOKUP($B5378,'Plan HC for CCA'!$A:$B,2,0),""))</f>
        <v/>
      </c>
      <c r="AA5378">
        <f>IF(OR($B5378="",$Z5378=""),"",IF(N($M5378)&lt;$Z5378,"Delta","No Delta"))</f>
        <v/>
      </c>
      <c r="AB5378">
        <f>IF(OR($B5378="",$Z5378=""),"",MAX(0,$Z5378-N($M5378)))</f>
        <v/>
      </c>
      <c r="AC5378" s="46">
        <f>IF($B5378="","",IFERROR(INDEX('CCA Util %'!$H:$H,MATCH($B5378,'CCA Util %'!$E:$E,0)),""))</f>
        <v/>
      </c>
      <c r="AD5378">
        <f>IF($B5378="","",IFERROR(INDEX('CCA Util %'!$G:$G,MATCH($B5378,'CCA Util %'!$E:$E,0)),""))</f>
        <v/>
      </c>
      <c r="AE5378">
        <f>IF(OR($B5378="",$U5378=""),"",$U5378&amp;" &amp; "&amp;IF(OR($AD5378="",$AD5378=0),"Util NA",$AD5378&amp;" Util"))</f>
        <v/>
      </c>
    </row>
    <row r="5379" ht="15.75" customHeight="1" s="42">
      <c r="A5379" s="41" t="n"/>
      <c r="G5379" s="38" t="n"/>
      <c r="H5379" s="38" t="n"/>
      <c r="I5379" s="38" t="n"/>
      <c r="J5379" s="38" t="n"/>
      <c r="K5379" s="38" t="n"/>
      <c r="L5379" s="38" t="n"/>
      <c r="N5379" s="36">
        <f>IF($B5379="","",IF($C5379="SUPERSTORE","Superstore","DH"))</f>
        <v/>
      </c>
      <c r="O5379" s="36">
        <f>IF($B5379="","",IFERROR(VLOOKUP($B5379,Mapping!$A:$C,2,0),"Not Mapped"))</f>
        <v/>
      </c>
      <c r="P5379" s="36">
        <f>IF($B5379="","",IFERROR(VLOOKUP($B5379,Mapping!$A:$C,3,0),"Not Mapped"))</f>
        <v/>
      </c>
      <c r="Q5379" s="36">
        <f>IF($B5379="","",IFERROR(VLOOKUP($O5379,Leaders!$A:$B,2,0),"Not Mapped"))</f>
        <v/>
      </c>
      <c r="R5379" s="36">
        <f>IF($B5379="","",IF(COUNTIF(Exclusions!$A:$A,$B5379)&gt;0,"Yes","No"))</f>
        <v/>
      </c>
      <c r="S5379" s="38">
        <f>IF($B5379="","",MIN(1,DAY($A5379)/IF($N5379="Superstore",Settings!$B$5,Settings!$B$4)))</f>
        <v/>
      </c>
      <c r="T5379" s="38">
        <f>IF(OR($B5379="",$G5379="",$S5379=0),"",$G5379/$S5379)</f>
        <v/>
      </c>
      <c r="U5379" s="36">
        <f>IF($T5379="","",IF($T5379&lt;Settings!$B$8,"Critical",IF($T5379&lt;Settings!$B$9,"Semi Critical","Non Critical")))</f>
        <v/>
      </c>
      <c r="V5379" s="28" t="n"/>
      <c r="Z5379">
        <f>IF($B5379="","",IFERROR(VLOOKUP($B5379,'Plan HC for CCA'!$A:$B,2,0),""))</f>
        <v/>
      </c>
      <c r="AA5379">
        <f>IF(OR($B5379="",$Z5379=""),"",IF(N($M5379)&lt;$Z5379,"Delta","No Delta"))</f>
        <v/>
      </c>
      <c r="AB5379">
        <f>IF(OR($B5379="",$Z5379=""),"",MAX(0,$Z5379-N($M5379)))</f>
        <v/>
      </c>
      <c r="AC5379" s="46">
        <f>IF($B5379="","",IFERROR(INDEX('CCA Util %'!$H:$H,MATCH($B5379,'CCA Util %'!$E:$E,0)),""))</f>
        <v/>
      </c>
      <c r="AD5379">
        <f>IF($B5379="","",IFERROR(INDEX('CCA Util %'!$G:$G,MATCH($B5379,'CCA Util %'!$E:$E,0)),""))</f>
        <v/>
      </c>
      <c r="AE5379">
        <f>IF(OR($B5379="",$U5379=""),"",$U5379&amp;" &amp; "&amp;IF(OR($AD5379="",$AD5379=0),"Util NA",$AD5379&amp;" Util"))</f>
        <v/>
      </c>
    </row>
    <row r="5380" ht="15.75" customHeight="1" s="42">
      <c r="A5380" s="41" t="n"/>
      <c r="G5380" s="38" t="n"/>
      <c r="H5380" s="38" t="n"/>
      <c r="I5380" s="38" t="n"/>
      <c r="J5380" s="38" t="n"/>
      <c r="K5380" s="38" t="n"/>
      <c r="L5380" s="38" t="n"/>
      <c r="N5380" s="36">
        <f>IF($B5380="","",IF($C5380="SUPERSTORE","Superstore","DH"))</f>
        <v/>
      </c>
      <c r="O5380" s="36">
        <f>IF($B5380="","",IFERROR(VLOOKUP($B5380,Mapping!$A:$C,2,0),"Not Mapped"))</f>
        <v/>
      </c>
      <c r="P5380" s="36">
        <f>IF($B5380="","",IFERROR(VLOOKUP($B5380,Mapping!$A:$C,3,0),"Not Mapped"))</f>
        <v/>
      </c>
      <c r="Q5380" s="36">
        <f>IF($B5380="","",IFERROR(VLOOKUP($O5380,Leaders!$A:$B,2,0),"Not Mapped"))</f>
        <v/>
      </c>
      <c r="R5380" s="36">
        <f>IF($B5380="","",IF(COUNTIF(Exclusions!$A:$A,$B5380)&gt;0,"Yes","No"))</f>
        <v/>
      </c>
      <c r="S5380" s="38">
        <f>IF($B5380="","",MIN(1,DAY($A5380)/IF($N5380="Superstore",Settings!$B$5,Settings!$B$4)))</f>
        <v/>
      </c>
      <c r="T5380" s="38">
        <f>IF(OR($B5380="",$G5380="",$S5380=0),"",$G5380/$S5380)</f>
        <v/>
      </c>
      <c r="U5380" s="36">
        <f>IF($T5380="","",IF($T5380&lt;Settings!$B$8,"Critical",IF($T5380&lt;Settings!$B$9,"Semi Critical","Non Critical")))</f>
        <v/>
      </c>
      <c r="V5380" s="28" t="n"/>
      <c r="Z5380">
        <f>IF($B5380="","",IFERROR(VLOOKUP($B5380,'Plan HC for CCA'!$A:$B,2,0),""))</f>
        <v/>
      </c>
      <c r="AA5380">
        <f>IF(OR($B5380="",$Z5380=""),"",IF(N($M5380)&lt;$Z5380,"Delta","No Delta"))</f>
        <v/>
      </c>
      <c r="AB5380">
        <f>IF(OR($B5380="",$Z5380=""),"",MAX(0,$Z5380-N($M5380)))</f>
        <v/>
      </c>
      <c r="AC5380" s="46">
        <f>IF($B5380="","",IFERROR(INDEX('CCA Util %'!$H:$H,MATCH($B5380,'CCA Util %'!$E:$E,0)),""))</f>
        <v/>
      </c>
      <c r="AD5380">
        <f>IF($B5380="","",IFERROR(INDEX('CCA Util %'!$G:$G,MATCH($B5380,'CCA Util %'!$E:$E,0)),""))</f>
        <v/>
      </c>
      <c r="AE5380">
        <f>IF(OR($B5380="",$U5380=""),"",$U5380&amp;" &amp; "&amp;IF(OR($AD5380="",$AD5380=0),"Util NA",$AD5380&amp;" Util"))</f>
        <v/>
      </c>
    </row>
    <row r="5381" ht="15.75" customHeight="1" s="42">
      <c r="A5381" s="41" t="n"/>
      <c r="G5381" s="38" t="n"/>
      <c r="H5381" s="38" t="n"/>
      <c r="I5381" s="38" t="n"/>
      <c r="J5381" s="38" t="n"/>
      <c r="K5381" s="38" t="n"/>
      <c r="L5381" s="38" t="n"/>
      <c r="N5381" s="36">
        <f>IF($B5381="","",IF($C5381="SUPERSTORE","Superstore","DH"))</f>
        <v/>
      </c>
      <c r="O5381" s="36">
        <f>IF($B5381="","",IFERROR(VLOOKUP($B5381,Mapping!$A:$C,2,0),"Not Mapped"))</f>
        <v/>
      </c>
      <c r="P5381" s="36">
        <f>IF($B5381="","",IFERROR(VLOOKUP($B5381,Mapping!$A:$C,3,0),"Not Mapped"))</f>
        <v/>
      </c>
      <c r="Q5381" s="36">
        <f>IF($B5381="","",IFERROR(VLOOKUP($O5381,Leaders!$A:$B,2,0),"Not Mapped"))</f>
        <v/>
      </c>
      <c r="R5381" s="36">
        <f>IF($B5381="","",IF(COUNTIF(Exclusions!$A:$A,$B5381)&gt;0,"Yes","No"))</f>
        <v/>
      </c>
      <c r="S5381" s="38">
        <f>IF($B5381="","",MIN(1,DAY($A5381)/IF($N5381="Superstore",Settings!$B$5,Settings!$B$4)))</f>
        <v/>
      </c>
      <c r="T5381" s="38">
        <f>IF(OR($B5381="",$G5381="",$S5381=0),"",$G5381/$S5381)</f>
        <v/>
      </c>
      <c r="U5381" s="36">
        <f>IF($T5381="","",IF($T5381&lt;Settings!$B$8,"Critical",IF($T5381&lt;Settings!$B$9,"Semi Critical","Non Critical")))</f>
        <v/>
      </c>
      <c r="V5381" s="28" t="n"/>
      <c r="Z5381">
        <f>IF($B5381="","",IFERROR(VLOOKUP($B5381,'Plan HC for CCA'!$A:$B,2,0),""))</f>
        <v/>
      </c>
      <c r="AA5381">
        <f>IF(OR($B5381="",$Z5381=""),"",IF(N($M5381)&lt;$Z5381,"Delta","No Delta"))</f>
        <v/>
      </c>
      <c r="AB5381">
        <f>IF(OR($B5381="",$Z5381=""),"",MAX(0,$Z5381-N($M5381)))</f>
        <v/>
      </c>
      <c r="AC5381" s="46">
        <f>IF($B5381="","",IFERROR(INDEX('CCA Util %'!$H:$H,MATCH($B5381,'CCA Util %'!$E:$E,0)),""))</f>
        <v/>
      </c>
      <c r="AD5381">
        <f>IF($B5381="","",IFERROR(INDEX('CCA Util %'!$G:$G,MATCH($B5381,'CCA Util %'!$E:$E,0)),""))</f>
        <v/>
      </c>
      <c r="AE5381">
        <f>IF(OR($B5381="",$U5381=""),"",$U5381&amp;" &amp; "&amp;IF(OR($AD5381="",$AD5381=0),"Util NA",$AD5381&amp;" Util"))</f>
        <v/>
      </c>
    </row>
    <row r="5382" ht="15.75" customHeight="1" s="42">
      <c r="A5382" s="41" t="n"/>
      <c r="G5382" s="38" t="n"/>
      <c r="H5382" s="38" t="n"/>
      <c r="I5382" s="38" t="n"/>
      <c r="J5382" s="38" t="n"/>
      <c r="K5382" s="38" t="n"/>
      <c r="L5382" s="38" t="n"/>
      <c r="N5382" s="36">
        <f>IF($B5382="","",IF($C5382="SUPERSTORE","Superstore","DH"))</f>
        <v/>
      </c>
      <c r="O5382" s="36">
        <f>IF($B5382="","",IFERROR(VLOOKUP($B5382,Mapping!$A:$C,2,0),"Not Mapped"))</f>
        <v/>
      </c>
      <c r="P5382" s="36">
        <f>IF($B5382="","",IFERROR(VLOOKUP($B5382,Mapping!$A:$C,3,0),"Not Mapped"))</f>
        <v/>
      </c>
      <c r="Q5382" s="36">
        <f>IF($B5382="","",IFERROR(VLOOKUP($O5382,Leaders!$A:$B,2,0),"Not Mapped"))</f>
        <v/>
      </c>
      <c r="R5382" s="36">
        <f>IF($B5382="","",IF(COUNTIF(Exclusions!$A:$A,$B5382)&gt;0,"Yes","No"))</f>
        <v/>
      </c>
      <c r="S5382" s="38">
        <f>IF($B5382="","",MIN(1,DAY($A5382)/IF($N5382="Superstore",Settings!$B$5,Settings!$B$4)))</f>
        <v/>
      </c>
      <c r="T5382" s="38">
        <f>IF(OR($B5382="",$G5382="",$S5382=0),"",$G5382/$S5382)</f>
        <v/>
      </c>
      <c r="U5382" s="36">
        <f>IF($T5382="","",IF($T5382&lt;Settings!$B$8,"Critical",IF($T5382&lt;Settings!$B$9,"Semi Critical","Non Critical")))</f>
        <v/>
      </c>
      <c r="V5382" s="28" t="n"/>
      <c r="Z5382">
        <f>IF($B5382="","",IFERROR(VLOOKUP($B5382,'Plan HC for CCA'!$A:$B,2,0),""))</f>
        <v/>
      </c>
      <c r="AA5382">
        <f>IF(OR($B5382="",$Z5382=""),"",IF(N($M5382)&lt;$Z5382,"Delta","No Delta"))</f>
        <v/>
      </c>
      <c r="AB5382">
        <f>IF(OR($B5382="",$Z5382=""),"",MAX(0,$Z5382-N($M5382)))</f>
        <v/>
      </c>
      <c r="AC5382" s="46">
        <f>IF($B5382="","",IFERROR(INDEX('CCA Util %'!$H:$H,MATCH($B5382,'CCA Util %'!$E:$E,0)),""))</f>
        <v/>
      </c>
      <c r="AD5382">
        <f>IF($B5382="","",IFERROR(INDEX('CCA Util %'!$G:$G,MATCH($B5382,'CCA Util %'!$E:$E,0)),""))</f>
        <v/>
      </c>
      <c r="AE5382">
        <f>IF(OR($B5382="",$U5382=""),"",$U5382&amp;" &amp; "&amp;IF(OR($AD5382="",$AD5382=0),"Util NA",$AD5382&amp;" Util"))</f>
        <v/>
      </c>
    </row>
    <row r="5383" ht="15.75" customHeight="1" s="42">
      <c r="A5383" s="41" t="n"/>
      <c r="G5383" s="38" t="n"/>
      <c r="H5383" s="38" t="n"/>
      <c r="I5383" s="38" t="n"/>
      <c r="J5383" s="38" t="n"/>
      <c r="K5383" s="38" t="n"/>
      <c r="L5383" s="38" t="n"/>
      <c r="N5383" s="36">
        <f>IF($B5383="","",IF($C5383="SUPERSTORE","Superstore","DH"))</f>
        <v/>
      </c>
      <c r="O5383" s="36">
        <f>IF($B5383="","",IFERROR(VLOOKUP($B5383,Mapping!$A:$C,2,0),"Not Mapped"))</f>
        <v/>
      </c>
      <c r="P5383" s="36">
        <f>IF($B5383="","",IFERROR(VLOOKUP($B5383,Mapping!$A:$C,3,0),"Not Mapped"))</f>
        <v/>
      </c>
      <c r="Q5383" s="36">
        <f>IF($B5383="","",IFERROR(VLOOKUP($O5383,Leaders!$A:$B,2,0),"Not Mapped"))</f>
        <v/>
      </c>
      <c r="R5383" s="36">
        <f>IF($B5383="","",IF(COUNTIF(Exclusions!$A:$A,$B5383)&gt;0,"Yes","No"))</f>
        <v/>
      </c>
      <c r="S5383" s="38">
        <f>IF($B5383="","",MIN(1,DAY($A5383)/IF($N5383="Superstore",Settings!$B$5,Settings!$B$4)))</f>
        <v/>
      </c>
      <c r="T5383" s="38">
        <f>IF(OR($B5383="",$G5383="",$S5383=0),"",$G5383/$S5383)</f>
        <v/>
      </c>
      <c r="U5383" s="36">
        <f>IF($T5383="","",IF($T5383&lt;Settings!$B$8,"Critical",IF($T5383&lt;Settings!$B$9,"Semi Critical","Non Critical")))</f>
        <v/>
      </c>
      <c r="V5383" s="28" t="n"/>
      <c r="Z5383">
        <f>IF($B5383="","",IFERROR(VLOOKUP($B5383,'Plan HC for CCA'!$A:$B,2,0),""))</f>
        <v/>
      </c>
      <c r="AA5383">
        <f>IF(OR($B5383="",$Z5383=""),"",IF(N($M5383)&lt;$Z5383,"Delta","No Delta"))</f>
        <v/>
      </c>
      <c r="AB5383">
        <f>IF(OR($B5383="",$Z5383=""),"",MAX(0,$Z5383-N($M5383)))</f>
        <v/>
      </c>
      <c r="AC5383" s="46">
        <f>IF($B5383="","",IFERROR(INDEX('CCA Util %'!$H:$H,MATCH($B5383,'CCA Util %'!$E:$E,0)),""))</f>
        <v/>
      </c>
      <c r="AD5383">
        <f>IF($B5383="","",IFERROR(INDEX('CCA Util %'!$G:$G,MATCH($B5383,'CCA Util %'!$E:$E,0)),""))</f>
        <v/>
      </c>
      <c r="AE5383">
        <f>IF(OR($B5383="",$U5383=""),"",$U5383&amp;" &amp; "&amp;IF(OR($AD5383="",$AD5383=0),"Util NA",$AD5383&amp;" Util"))</f>
        <v/>
      </c>
    </row>
    <row r="5384" ht="15.75" customHeight="1" s="42">
      <c r="A5384" s="41" t="n"/>
      <c r="G5384" s="38" t="n"/>
      <c r="H5384" s="38" t="n"/>
      <c r="I5384" s="38" t="n"/>
      <c r="J5384" s="38" t="n"/>
      <c r="K5384" s="38" t="n"/>
      <c r="L5384" s="38" t="n"/>
      <c r="N5384" s="36">
        <f>IF($B5384="","",IF($C5384="SUPERSTORE","Superstore","DH"))</f>
        <v/>
      </c>
      <c r="O5384" s="36">
        <f>IF($B5384="","",IFERROR(VLOOKUP($B5384,Mapping!$A:$C,2,0),"Not Mapped"))</f>
        <v/>
      </c>
      <c r="P5384" s="36">
        <f>IF($B5384="","",IFERROR(VLOOKUP($B5384,Mapping!$A:$C,3,0),"Not Mapped"))</f>
        <v/>
      </c>
      <c r="Q5384" s="36">
        <f>IF($B5384="","",IFERROR(VLOOKUP($O5384,Leaders!$A:$B,2,0),"Not Mapped"))</f>
        <v/>
      </c>
      <c r="R5384" s="36">
        <f>IF($B5384="","",IF(COUNTIF(Exclusions!$A:$A,$B5384)&gt;0,"Yes","No"))</f>
        <v/>
      </c>
      <c r="S5384" s="38">
        <f>IF($B5384="","",MIN(1,DAY($A5384)/IF($N5384="Superstore",Settings!$B$5,Settings!$B$4)))</f>
        <v/>
      </c>
      <c r="T5384" s="38">
        <f>IF(OR($B5384="",$G5384="",$S5384=0),"",$G5384/$S5384)</f>
        <v/>
      </c>
      <c r="U5384" s="36">
        <f>IF($T5384="","",IF($T5384&lt;Settings!$B$8,"Critical",IF($T5384&lt;Settings!$B$9,"Semi Critical","Non Critical")))</f>
        <v/>
      </c>
      <c r="V5384" s="28" t="n"/>
      <c r="Z5384">
        <f>IF($B5384="","",IFERROR(VLOOKUP($B5384,'Plan HC for CCA'!$A:$B,2,0),""))</f>
        <v/>
      </c>
      <c r="AA5384">
        <f>IF(OR($B5384="",$Z5384=""),"",IF(N($M5384)&lt;$Z5384,"Delta","No Delta"))</f>
        <v/>
      </c>
      <c r="AB5384">
        <f>IF(OR($B5384="",$Z5384=""),"",MAX(0,$Z5384-N($M5384)))</f>
        <v/>
      </c>
      <c r="AC5384" s="46">
        <f>IF($B5384="","",IFERROR(INDEX('CCA Util %'!$H:$H,MATCH($B5384,'CCA Util %'!$E:$E,0)),""))</f>
        <v/>
      </c>
      <c r="AD5384">
        <f>IF($B5384="","",IFERROR(INDEX('CCA Util %'!$G:$G,MATCH($B5384,'CCA Util %'!$E:$E,0)),""))</f>
        <v/>
      </c>
      <c r="AE5384">
        <f>IF(OR($B5384="",$U5384=""),"",$U5384&amp;" &amp; "&amp;IF(OR($AD5384="",$AD5384=0),"Util NA",$AD5384&amp;" Util"))</f>
        <v/>
      </c>
    </row>
    <row r="5385" ht="15.75" customHeight="1" s="42">
      <c r="A5385" s="41" t="n"/>
      <c r="G5385" s="38" t="n"/>
      <c r="H5385" s="38" t="n"/>
      <c r="I5385" s="38" t="n"/>
      <c r="J5385" s="38" t="n"/>
      <c r="K5385" s="38" t="n"/>
      <c r="L5385" s="38" t="n"/>
      <c r="N5385" s="36">
        <f>IF($B5385="","",IF($C5385="SUPERSTORE","Superstore","DH"))</f>
        <v/>
      </c>
      <c r="O5385" s="36">
        <f>IF($B5385="","",IFERROR(VLOOKUP($B5385,Mapping!$A:$C,2,0),"Not Mapped"))</f>
        <v/>
      </c>
      <c r="P5385" s="36">
        <f>IF($B5385="","",IFERROR(VLOOKUP($B5385,Mapping!$A:$C,3,0),"Not Mapped"))</f>
        <v/>
      </c>
      <c r="Q5385" s="36">
        <f>IF($B5385="","",IFERROR(VLOOKUP($O5385,Leaders!$A:$B,2,0),"Not Mapped"))</f>
        <v/>
      </c>
      <c r="R5385" s="36">
        <f>IF($B5385="","",IF(COUNTIF(Exclusions!$A:$A,$B5385)&gt;0,"Yes","No"))</f>
        <v/>
      </c>
      <c r="S5385" s="38">
        <f>IF($B5385="","",MIN(1,DAY($A5385)/IF($N5385="Superstore",Settings!$B$5,Settings!$B$4)))</f>
        <v/>
      </c>
      <c r="T5385" s="38">
        <f>IF(OR($B5385="",$G5385="",$S5385=0),"",$G5385/$S5385)</f>
        <v/>
      </c>
      <c r="U5385" s="36">
        <f>IF($T5385="","",IF($T5385&lt;Settings!$B$8,"Critical",IF($T5385&lt;Settings!$B$9,"Semi Critical","Non Critical")))</f>
        <v/>
      </c>
      <c r="V5385" s="28" t="n"/>
      <c r="Z5385">
        <f>IF($B5385="","",IFERROR(VLOOKUP($B5385,'Plan HC for CCA'!$A:$B,2,0),""))</f>
        <v/>
      </c>
      <c r="AA5385">
        <f>IF(OR($B5385="",$Z5385=""),"",IF(N($M5385)&lt;$Z5385,"Delta","No Delta"))</f>
        <v/>
      </c>
      <c r="AB5385">
        <f>IF(OR($B5385="",$Z5385=""),"",MAX(0,$Z5385-N($M5385)))</f>
        <v/>
      </c>
      <c r="AC5385" s="46">
        <f>IF($B5385="","",IFERROR(INDEX('CCA Util %'!$H:$H,MATCH($B5385,'CCA Util %'!$E:$E,0)),""))</f>
        <v/>
      </c>
      <c r="AD5385">
        <f>IF($B5385="","",IFERROR(INDEX('CCA Util %'!$G:$G,MATCH($B5385,'CCA Util %'!$E:$E,0)),""))</f>
        <v/>
      </c>
      <c r="AE5385">
        <f>IF(OR($B5385="",$U5385=""),"",$U5385&amp;" &amp; "&amp;IF(OR($AD5385="",$AD5385=0),"Util NA",$AD5385&amp;" Util"))</f>
        <v/>
      </c>
    </row>
    <row r="5386" ht="15.75" customHeight="1" s="42">
      <c r="A5386" s="41" t="n"/>
      <c r="G5386" s="38" t="n"/>
      <c r="H5386" s="38" t="n"/>
      <c r="I5386" s="38" t="n"/>
      <c r="J5386" s="38" t="n"/>
      <c r="K5386" s="38" t="n"/>
      <c r="L5386" s="38" t="n"/>
      <c r="N5386" s="36">
        <f>IF($B5386="","",IF($C5386="SUPERSTORE","Superstore","DH"))</f>
        <v/>
      </c>
      <c r="O5386" s="36">
        <f>IF($B5386="","",IFERROR(VLOOKUP($B5386,Mapping!$A:$C,2,0),"Not Mapped"))</f>
        <v/>
      </c>
      <c r="P5386" s="36">
        <f>IF($B5386="","",IFERROR(VLOOKUP($B5386,Mapping!$A:$C,3,0),"Not Mapped"))</f>
        <v/>
      </c>
      <c r="Q5386" s="36">
        <f>IF($B5386="","",IFERROR(VLOOKUP($O5386,Leaders!$A:$B,2,0),"Not Mapped"))</f>
        <v/>
      </c>
      <c r="R5386" s="36">
        <f>IF($B5386="","",IF(COUNTIF(Exclusions!$A:$A,$B5386)&gt;0,"Yes","No"))</f>
        <v/>
      </c>
      <c r="S5386" s="38">
        <f>IF($B5386="","",MIN(1,DAY($A5386)/IF($N5386="Superstore",Settings!$B$5,Settings!$B$4)))</f>
        <v/>
      </c>
      <c r="T5386" s="38">
        <f>IF(OR($B5386="",$G5386="",$S5386=0),"",$G5386/$S5386)</f>
        <v/>
      </c>
      <c r="U5386" s="36">
        <f>IF($T5386="","",IF($T5386&lt;Settings!$B$8,"Critical",IF($T5386&lt;Settings!$B$9,"Semi Critical","Non Critical")))</f>
        <v/>
      </c>
      <c r="V5386" s="28" t="n"/>
      <c r="Z5386">
        <f>IF($B5386="","",IFERROR(VLOOKUP($B5386,'Plan HC for CCA'!$A:$B,2,0),""))</f>
        <v/>
      </c>
      <c r="AA5386">
        <f>IF(OR($B5386="",$Z5386=""),"",IF(N($M5386)&lt;$Z5386,"Delta","No Delta"))</f>
        <v/>
      </c>
      <c r="AB5386">
        <f>IF(OR($B5386="",$Z5386=""),"",MAX(0,$Z5386-N($M5386)))</f>
        <v/>
      </c>
      <c r="AC5386" s="46">
        <f>IF($B5386="","",IFERROR(INDEX('CCA Util %'!$H:$H,MATCH($B5386,'CCA Util %'!$E:$E,0)),""))</f>
        <v/>
      </c>
      <c r="AD5386">
        <f>IF($B5386="","",IFERROR(INDEX('CCA Util %'!$G:$G,MATCH($B5386,'CCA Util %'!$E:$E,0)),""))</f>
        <v/>
      </c>
      <c r="AE5386">
        <f>IF(OR($B5386="",$U5386=""),"",$U5386&amp;" &amp; "&amp;IF(OR($AD5386="",$AD5386=0),"Util NA",$AD5386&amp;" Util"))</f>
        <v/>
      </c>
    </row>
    <row r="5387" ht="15.75" customHeight="1" s="42">
      <c r="A5387" s="41" t="n"/>
      <c r="G5387" s="38" t="n"/>
      <c r="H5387" s="38" t="n"/>
      <c r="I5387" s="38" t="n"/>
      <c r="J5387" s="38" t="n"/>
      <c r="K5387" s="38" t="n"/>
      <c r="L5387" s="38" t="n"/>
      <c r="N5387" s="36">
        <f>IF($B5387="","",IF($C5387="SUPERSTORE","Superstore","DH"))</f>
        <v/>
      </c>
      <c r="O5387" s="36">
        <f>IF($B5387="","",IFERROR(VLOOKUP($B5387,Mapping!$A:$C,2,0),"Not Mapped"))</f>
        <v/>
      </c>
      <c r="P5387" s="36">
        <f>IF($B5387="","",IFERROR(VLOOKUP($B5387,Mapping!$A:$C,3,0),"Not Mapped"))</f>
        <v/>
      </c>
      <c r="Q5387" s="36">
        <f>IF($B5387="","",IFERROR(VLOOKUP($O5387,Leaders!$A:$B,2,0),"Not Mapped"))</f>
        <v/>
      </c>
      <c r="R5387" s="36">
        <f>IF($B5387="","",IF(COUNTIF(Exclusions!$A:$A,$B5387)&gt;0,"Yes","No"))</f>
        <v/>
      </c>
      <c r="S5387" s="38">
        <f>IF($B5387="","",MIN(1,DAY($A5387)/IF($N5387="Superstore",Settings!$B$5,Settings!$B$4)))</f>
        <v/>
      </c>
      <c r="T5387" s="38">
        <f>IF(OR($B5387="",$G5387="",$S5387=0),"",$G5387/$S5387)</f>
        <v/>
      </c>
      <c r="U5387" s="36">
        <f>IF($T5387="","",IF($T5387&lt;Settings!$B$8,"Critical",IF($T5387&lt;Settings!$B$9,"Semi Critical","Non Critical")))</f>
        <v/>
      </c>
      <c r="V5387" s="28" t="n"/>
      <c r="Z5387">
        <f>IF($B5387="","",IFERROR(VLOOKUP($B5387,'Plan HC for CCA'!$A:$B,2,0),""))</f>
        <v/>
      </c>
      <c r="AA5387">
        <f>IF(OR($B5387="",$Z5387=""),"",IF(N($M5387)&lt;$Z5387,"Delta","No Delta"))</f>
        <v/>
      </c>
      <c r="AB5387">
        <f>IF(OR($B5387="",$Z5387=""),"",MAX(0,$Z5387-N($M5387)))</f>
        <v/>
      </c>
      <c r="AC5387" s="46">
        <f>IF($B5387="","",IFERROR(INDEX('CCA Util %'!$H:$H,MATCH($B5387,'CCA Util %'!$E:$E,0)),""))</f>
        <v/>
      </c>
      <c r="AD5387">
        <f>IF($B5387="","",IFERROR(INDEX('CCA Util %'!$G:$G,MATCH($B5387,'CCA Util %'!$E:$E,0)),""))</f>
        <v/>
      </c>
      <c r="AE5387">
        <f>IF(OR($B5387="",$U5387=""),"",$U5387&amp;" &amp; "&amp;IF(OR($AD5387="",$AD5387=0),"Util NA",$AD5387&amp;" Util"))</f>
        <v/>
      </c>
    </row>
    <row r="5388" ht="15.75" customHeight="1" s="42">
      <c r="A5388" s="41" t="n"/>
      <c r="G5388" s="38" t="n"/>
      <c r="H5388" s="38" t="n"/>
      <c r="I5388" s="38" t="n"/>
      <c r="J5388" s="38" t="n"/>
      <c r="K5388" s="38" t="n"/>
      <c r="L5388" s="38" t="n"/>
      <c r="N5388" s="36">
        <f>IF($B5388="","",IF($C5388="SUPERSTORE","Superstore","DH"))</f>
        <v/>
      </c>
      <c r="O5388" s="36">
        <f>IF($B5388="","",IFERROR(VLOOKUP($B5388,Mapping!$A:$C,2,0),"Not Mapped"))</f>
        <v/>
      </c>
      <c r="P5388" s="36">
        <f>IF($B5388="","",IFERROR(VLOOKUP($B5388,Mapping!$A:$C,3,0),"Not Mapped"))</f>
        <v/>
      </c>
      <c r="Q5388" s="36">
        <f>IF($B5388="","",IFERROR(VLOOKUP($O5388,Leaders!$A:$B,2,0),"Not Mapped"))</f>
        <v/>
      </c>
      <c r="R5388" s="36">
        <f>IF($B5388="","",IF(COUNTIF(Exclusions!$A:$A,$B5388)&gt;0,"Yes","No"))</f>
        <v/>
      </c>
      <c r="S5388" s="38">
        <f>IF($B5388="","",MIN(1,DAY($A5388)/IF($N5388="Superstore",Settings!$B$5,Settings!$B$4)))</f>
        <v/>
      </c>
      <c r="T5388" s="38">
        <f>IF(OR($B5388="",$G5388="",$S5388=0),"",$G5388/$S5388)</f>
        <v/>
      </c>
      <c r="U5388" s="36">
        <f>IF($T5388="","",IF($T5388&lt;Settings!$B$8,"Critical",IF($T5388&lt;Settings!$B$9,"Semi Critical","Non Critical")))</f>
        <v/>
      </c>
      <c r="V5388" s="28" t="n"/>
      <c r="Z5388">
        <f>IF($B5388="","",IFERROR(VLOOKUP($B5388,'Plan HC for CCA'!$A:$B,2,0),""))</f>
        <v/>
      </c>
      <c r="AA5388">
        <f>IF(OR($B5388="",$Z5388=""),"",IF(N($M5388)&lt;$Z5388,"Delta","No Delta"))</f>
        <v/>
      </c>
      <c r="AB5388">
        <f>IF(OR($B5388="",$Z5388=""),"",MAX(0,$Z5388-N($M5388)))</f>
        <v/>
      </c>
      <c r="AC5388" s="46">
        <f>IF($B5388="","",IFERROR(INDEX('CCA Util %'!$H:$H,MATCH($B5388,'CCA Util %'!$E:$E,0)),""))</f>
        <v/>
      </c>
      <c r="AD5388">
        <f>IF($B5388="","",IFERROR(INDEX('CCA Util %'!$G:$G,MATCH($B5388,'CCA Util %'!$E:$E,0)),""))</f>
        <v/>
      </c>
      <c r="AE5388">
        <f>IF(OR($B5388="",$U5388=""),"",$U5388&amp;" &amp; "&amp;IF(OR($AD5388="",$AD5388=0),"Util NA",$AD5388&amp;" Util"))</f>
        <v/>
      </c>
    </row>
    <row r="5389" ht="15.75" customHeight="1" s="42">
      <c r="A5389" s="41" t="n"/>
      <c r="G5389" s="38" t="n"/>
      <c r="H5389" s="38" t="n"/>
      <c r="I5389" s="38" t="n"/>
      <c r="J5389" s="38" t="n"/>
      <c r="K5389" s="38" t="n"/>
      <c r="L5389" s="38" t="n"/>
      <c r="N5389" s="36">
        <f>IF($B5389="","",IF($C5389="SUPERSTORE","Superstore","DH"))</f>
        <v/>
      </c>
      <c r="O5389" s="36">
        <f>IF($B5389="","",IFERROR(VLOOKUP($B5389,Mapping!$A:$C,2,0),"Not Mapped"))</f>
        <v/>
      </c>
      <c r="P5389" s="36">
        <f>IF($B5389="","",IFERROR(VLOOKUP($B5389,Mapping!$A:$C,3,0),"Not Mapped"))</f>
        <v/>
      </c>
      <c r="Q5389" s="36">
        <f>IF($B5389="","",IFERROR(VLOOKUP($O5389,Leaders!$A:$B,2,0),"Not Mapped"))</f>
        <v/>
      </c>
      <c r="R5389" s="36">
        <f>IF($B5389="","",IF(COUNTIF(Exclusions!$A:$A,$B5389)&gt;0,"Yes","No"))</f>
        <v/>
      </c>
      <c r="S5389" s="38">
        <f>IF($B5389="","",MIN(1,DAY($A5389)/IF($N5389="Superstore",Settings!$B$5,Settings!$B$4)))</f>
        <v/>
      </c>
      <c r="T5389" s="38">
        <f>IF(OR($B5389="",$G5389="",$S5389=0),"",$G5389/$S5389)</f>
        <v/>
      </c>
      <c r="U5389" s="36">
        <f>IF($T5389="","",IF($T5389&lt;Settings!$B$8,"Critical",IF($T5389&lt;Settings!$B$9,"Semi Critical","Non Critical")))</f>
        <v/>
      </c>
      <c r="V5389" s="28" t="n"/>
      <c r="Z5389">
        <f>IF($B5389="","",IFERROR(VLOOKUP($B5389,'Plan HC for CCA'!$A:$B,2,0),""))</f>
        <v/>
      </c>
      <c r="AA5389">
        <f>IF(OR($B5389="",$Z5389=""),"",IF(N($M5389)&lt;$Z5389,"Delta","No Delta"))</f>
        <v/>
      </c>
      <c r="AB5389">
        <f>IF(OR($B5389="",$Z5389=""),"",MAX(0,$Z5389-N($M5389)))</f>
        <v/>
      </c>
      <c r="AC5389" s="46">
        <f>IF($B5389="","",IFERROR(INDEX('CCA Util %'!$H:$H,MATCH($B5389,'CCA Util %'!$E:$E,0)),""))</f>
        <v/>
      </c>
      <c r="AD5389">
        <f>IF($B5389="","",IFERROR(INDEX('CCA Util %'!$G:$G,MATCH($B5389,'CCA Util %'!$E:$E,0)),""))</f>
        <v/>
      </c>
      <c r="AE5389">
        <f>IF(OR($B5389="",$U5389=""),"",$U5389&amp;" &amp; "&amp;IF(OR($AD5389="",$AD5389=0),"Util NA",$AD5389&amp;" Util"))</f>
        <v/>
      </c>
    </row>
    <row r="5390" ht="15.75" customHeight="1" s="42">
      <c r="A5390" s="41" t="n"/>
      <c r="G5390" s="38" t="n"/>
      <c r="H5390" s="38" t="n"/>
      <c r="I5390" s="38" t="n"/>
      <c r="J5390" s="38" t="n"/>
      <c r="K5390" s="38" t="n"/>
      <c r="L5390" s="38" t="n"/>
      <c r="N5390" s="36">
        <f>IF($B5390="","",IF($C5390="SUPERSTORE","Superstore","DH"))</f>
        <v/>
      </c>
      <c r="O5390" s="36">
        <f>IF($B5390="","",IFERROR(VLOOKUP($B5390,Mapping!$A:$C,2,0),"Not Mapped"))</f>
        <v/>
      </c>
      <c r="P5390" s="36">
        <f>IF($B5390="","",IFERROR(VLOOKUP($B5390,Mapping!$A:$C,3,0),"Not Mapped"))</f>
        <v/>
      </c>
      <c r="Q5390" s="36">
        <f>IF($B5390="","",IFERROR(VLOOKUP($O5390,Leaders!$A:$B,2,0),"Not Mapped"))</f>
        <v/>
      </c>
      <c r="R5390" s="36">
        <f>IF($B5390="","",IF(COUNTIF(Exclusions!$A:$A,$B5390)&gt;0,"Yes","No"))</f>
        <v/>
      </c>
      <c r="S5390" s="38">
        <f>IF($B5390="","",MIN(1,DAY($A5390)/IF($N5390="Superstore",Settings!$B$5,Settings!$B$4)))</f>
        <v/>
      </c>
      <c r="T5390" s="38">
        <f>IF(OR($B5390="",$G5390="",$S5390=0),"",$G5390/$S5390)</f>
        <v/>
      </c>
      <c r="U5390" s="36">
        <f>IF($T5390="","",IF($T5390&lt;Settings!$B$8,"Critical",IF($T5390&lt;Settings!$B$9,"Semi Critical","Non Critical")))</f>
        <v/>
      </c>
      <c r="V5390" s="28" t="n"/>
      <c r="Z5390">
        <f>IF($B5390="","",IFERROR(VLOOKUP($B5390,'Plan HC for CCA'!$A:$B,2,0),""))</f>
        <v/>
      </c>
      <c r="AA5390">
        <f>IF(OR($B5390="",$Z5390=""),"",IF(N($M5390)&lt;$Z5390,"Delta","No Delta"))</f>
        <v/>
      </c>
      <c r="AB5390">
        <f>IF(OR($B5390="",$Z5390=""),"",MAX(0,$Z5390-N($M5390)))</f>
        <v/>
      </c>
      <c r="AC5390" s="46">
        <f>IF($B5390="","",IFERROR(INDEX('CCA Util %'!$H:$H,MATCH($B5390,'CCA Util %'!$E:$E,0)),""))</f>
        <v/>
      </c>
      <c r="AD5390">
        <f>IF($B5390="","",IFERROR(INDEX('CCA Util %'!$G:$G,MATCH($B5390,'CCA Util %'!$E:$E,0)),""))</f>
        <v/>
      </c>
      <c r="AE5390">
        <f>IF(OR($B5390="",$U5390=""),"",$U5390&amp;" &amp; "&amp;IF(OR($AD5390="",$AD5390=0),"Util NA",$AD5390&amp;" Util"))</f>
        <v/>
      </c>
    </row>
    <row r="5391" ht="15.75" customHeight="1" s="42">
      <c r="A5391" s="41" t="n"/>
      <c r="G5391" s="38" t="n"/>
      <c r="H5391" s="38" t="n"/>
      <c r="I5391" s="38" t="n"/>
      <c r="J5391" s="38" t="n"/>
      <c r="K5391" s="38" t="n"/>
      <c r="L5391" s="38" t="n"/>
      <c r="N5391" s="36">
        <f>IF($B5391="","",IF($C5391="SUPERSTORE","Superstore","DH"))</f>
        <v/>
      </c>
      <c r="O5391" s="36">
        <f>IF($B5391="","",IFERROR(VLOOKUP($B5391,Mapping!$A:$C,2,0),"Not Mapped"))</f>
        <v/>
      </c>
      <c r="P5391" s="36">
        <f>IF($B5391="","",IFERROR(VLOOKUP($B5391,Mapping!$A:$C,3,0),"Not Mapped"))</f>
        <v/>
      </c>
      <c r="Q5391" s="36">
        <f>IF($B5391="","",IFERROR(VLOOKUP($O5391,Leaders!$A:$B,2,0),"Not Mapped"))</f>
        <v/>
      </c>
      <c r="R5391" s="36">
        <f>IF($B5391="","",IF(COUNTIF(Exclusions!$A:$A,$B5391)&gt;0,"Yes","No"))</f>
        <v/>
      </c>
      <c r="S5391" s="38">
        <f>IF($B5391="","",MIN(1,DAY($A5391)/IF($N5391="Superstore",Settings!$B$5,Settings!$B$4)))</f>
        <v/>
      </c>
      <c r="T5391" s="38">
        <f>IF(OR($B5391="",$G5391="",$S5391=0),"",$G5391/$S5391)</f>
        <v/>
      </c>
      <c r="U5391" s="36">
        <f>IF($T5391="","",IF($T5391&lt;Settings!$B$8,"Critical",IF($T5391&lt;Settings!$B$9,"Semi Critical","Non Critical")))</f>
        <v/>
      </c>
      <c r="V5391" s="28" t="n"/>
      <c r="Z5391">
        <f>IF($B5391="","",IFERROR(VLOOKUP($B5391,'Plan HC for CCA'!$A:$B,2,0),""))</f>
        <v/>
      </c>
      <c r="AA5391">
        <f>IF(OR($B5391="",$Z5391=""),"",IF(N($M5391)&lt;$Z5391,"Delta","No Delta"))</f>
        <v/>
      </c>
      <c r="AB5391">
        <f>IF(OR($B5391="",$Z5391=""),"",MAX(0,$Z5391-N($M5391)))</f>
        <v/>
      </c>
      <c r="AC5391" s="46">
        <f>IF($B5391="","",IFERROR(INDEX('CCA Util %'!$H:$H,MATCH($B5391,'CCA Util %'!$E:$E,0)),""))</f>
        <v/>
      </c>
      <c r="AD5391">
        <f>IF($B5391="","",IFERROR(INDEX('CCA Util %'!$G:$G,MATCH($B5391,'CCA Util %'!$E:$E,0)),""))</f>
        <v/>
      </c>
      <c r="AE5391">
        <f>IF(OR($B5391="",$U5391=""),"",$U5391&amp;" &amp; "&amp;IF(OR($AD5391="",$AD5391=0),"Util NA",$AD5391&amp;" Util"))</f>
        <v/>
      </c>
    </row>
    <row r="5392" ht="15.75" customHeight="1" s="42">
      <c r="A5392" s="41" t="n"/>
      <c r="G5392" s="38" t="n"/>
      <c r="H5392" s="38" t="n"/>
      <c r="I5392" s="38" t="n"/>
      <c r="J5392" s="38" t="n"/>
      <c r="K5392" s="38" t="n"/>
      <c r="L5392" s="38" t="n"/>
      <c r="N5392" s="36">
        <f>IF($B5392="","",IF($C5392="SUPERSTORE","Superstore","DH"))</f>
        <v/>
      </c>
      <c r="O5392" s="36">
        <f>IF($B5392="","",IFERROR(VLOOKUP($B5392,Mapping!$A:$C,2,0),"Not Mapped"))</f>
        <v/>
      </c>
      <c r="P5392" s="36">
        <f>IF($B5392="","",IFERROR(VLOOKUP($B5392,Mapping!$A:$C,3,0),"Not Mapped"))</f>
        <v/>
      </c>
      <c r="Q5392" s="36">
        <f>IF($B5392="","",IFERROR(VLOOKUP($O5392,Leaders!$A:$B,2,0),"Not Mapped"))</f>
        <v/>
      </c>
      <c r="R5392" s="36">
        <f>IF($B5392="","",IF(COUNTIF(Exclusions!$A:$A,$B5392)&gt;0,"Yes","No"))</f>
        <v/>
      </c>
      <c r="S5392" s="38">
        <f>IF($B5392="","",MIN(1,DAY($A5392)/IF($N5392="Superstore",Settings!$B$5,Settings!$B$4)))</f>
        <v/>
      </c>
      <c r="T5392" s="38">
        <f>IF(OR($B5392="",$G5392="",$S5392=0),"",$G5392/$S5392)</f>
        <v/>
      </c>
      <c r="U5392" s="36">
        <f>IF($T5392="","",IF($T5392&lt;Settings!$B$8,"Critical",IF($T5392&lt;Settings!$B$9,"Semi Critical","Non Critical")))</f>
        <v/>
      </c>
      <c r="V5392" s="28" t="n"/>
      <c r="Z5392">
        <f>IF($B5392="","",IFERROR(VLOOKUP($B5392,'Plan HC for CCA'!$A:$B,2,0),""))</f>
        <v/>
      </c>
      <c r="AA5392">
        <f>IF(OR($B5392="",$Z5392=""),"",IF(N($M5392)&lt;$Z5392,"Delta","No Delta"))</f>
        <v/>
      </c>
      <c r="AB5392">
        <f>IF(OR($B5392="",$Z5392=""),"",MAX(0,$Z5392-N($M5392)))</f>
        <v/>
      </c>
      <c r="AC5392" s="46">
        <f>IF($B5392="","",IFERROR(INDEX('CCA Util %'!$H:$H,MATCH($B5392,'CCA Util %'!$E:$E,0)),""))</f>
        <v/>
      </c>
      <c r="AD5392">
        <f>IF($B5392="","",IFERROR(INDEX('CCA Util %'!$G:$G,MATCH($B5392,'CCA Util %'!$E:$E,0)),""))</f>
        <v/>
      </c>
      <c r="AE5392">
        <f>IF(OR($B5392="",$U5392=""),"",$U5392&amp;" &amp; "&amp;IF(OR($AD5392="",$AD5392=0),"Util NA",$AD5392&amp;" Util"))</f>
        <v/>
      </c>
    </row>
    <row r="5393" ht="15.75" customHeight="1" s="42">
      <c r="A5393" s="41" t="n"/>
      <c r="G5393" s="38" t="n"/>
      <c r="H5393" s="38" t="n"/>
      <c r="I5393" s="38" t="n"/>
      <c r="J5393" s="38" t="n"/>
      <c r="K5393" s="38" t="n"/>
      <c r="L5393" s="38" t="n"/>
      <c r="N5393" s="36">
        <f>IF($B5393="","",IF($C5393="SUPERSTORE","Superstore","DH"))</f>
        <v/>
      </c>
      <c r="O5393" s="36">
        <f>IF($B5393="","",IFERROR(VLOOKUP($B5393,Mapping!$A:$C,2,0),"Not Mapped"))</f>
        <v/>
      </c>
      <c r="P5393" s="36">
        <f>IF($B5393="","",IFERROR(VLOOKUP($B5393,Mapping!$A:$C,3,0),"Not Mapped"))</f>
        <v/>
      </c>
      <c r="Q5393" s="36">
        <f>IF($B5393="","",IFERROR(VLOOKUP($O5393,Leaders!$A:$B,2,0),"Not Mapped"))</f>
        <v/>
      </c>
      <c r="R5393" s="36">
        <f>IF($B5393="","",IF(COUNTIF(Exclusions!$A:$A,$B5393)&gt;0,"Yes","No"))</f>
        <v/>
      </c>
      <c r="S5393" s="38">
        <f>IF($B5393="","",MIN(1,DAY($A5393)/IF($N5393="Superstore",Settings!$B$5,Settings!$B$4)))</f>
        <v/>
      </c>
      <c r="T5393" s="38">
        <f>IF(OR($B5393="",$G5393="",$S5393=0),"",$G5393/$S5393)</f>
        <v/>
      </c>
      <c r="U5393" s="36">
        <f>IF($T5393="","",IF($T5393&lt;Settings!$B$8,"Critical",IF($T5393&lt;Settings!$B$9,"Semi Critical","Non Critical")))</f>
        <v/>
      </c>
      <c r="V5393" s="28" t="n"/>
      <c r="Z5393">
        <f>IF($B5393="","",IFERROR(VLOOKUP($B5393,'Plan HC for CCA'!$A:$B,2,0),""))</f>
        <v/>
      </c>
      <c r="AA5393">
        <f>IF(OR($B5393="",$Z5393=""),"",IF(N($M5393)&lt;$Z5393,"Delta","No Delta"))</f>
        <v/>
      </c>
      <c r="AB5393">
        <f>IF(OR($B5393="",$Z5393=""),"",MAX(0,$Z5393-N($M5393)))</f>
        <v/>
      </c>
      <c r="AC5393" s="46">
        <f>IF($B5393="","",IFERROR(INDEX('CCA Util %'!$H:$H,MATCH($B5393,'CCA Util %'!$E:$E,0)),""))</f>
        <v/>
      </c>
      <c r="AD5393">
        <f>IF($B5393="","",IFERROR(INDEX('CCA Util %'!$G:$G,MATCH($B5393,'CCA Util %'!$E:$E,0)),""))</f>
        <v/>
      </c>
      <c r="AE5393">
        <f>IF(OR($B5393="",$U5393=""),"",$U5393&amp;" &amp; "&amp;IF(OR($AD5393="",$AD5393=0),"Util NA",$AD5393&amp;" Util"))</f>
        <v/>
      </c>
    </row>
    <row r="5394" ht="15.75" customHeight="1" s="42">
      <c r="A5394" s="41" t="n"/>
      <c r="G5394" s="38" t="n"/>
      <c r="H5394" s="38" t="n"/>
      <c r="I5394" s="38" t="n"/>
      <c r="J5394" s="38" t="n"/>
      <c r="K5394" s="38" t="n"/>
      <c r="L5394" s="38" t="n"/>
      <c r="N5394" s="36">
        <f>IF($B5394="","",IF($C5394="SUPERSTORE","Superstore","DH"))</f>
        <v/>
      </c>
      <c r="O5394" s="36">
        <f>IF($B5394="","",IFERROR(VLOOKUP($B5394,Mapping!$A:$C,2,0),"Not Mapped"))</f>
        <v/>
      </c>
      <c r="P5394" s="36">
        <f>IF($B5394="","",IFERROR(VLOOKUP($B5394,Mapping!$A:$C,3,0),"Not Mapped"))</f>
        <v/>
      </c>
      <c r="Q5394" s="36">
        <f>IF($B5394="","",IFERROR(VLOOKUP($O5394,Leaders!$A:$B,2,0),"Not Mapped"))</f>
        <v/>
      </c>
      <c r="R5394" s="36">
        <f>IF($B5394="","",IF(COUNTIF(Exclusions!$A:$A,$B5394)&gt;0,"Yes","No"))</f>
        <v/>
      </c>
      <c r="S5394" s="38">
        <f>IF($B5394="","",MIN(1,DAY($A5394)/IF($N5394="Superstore",Settings!$B$5,Settings!$B$4)))</f>
        <v/>
      </c>
      <c r="T5394" s="38">
        <f>IF(OR($B5394="",$G5394="",$S5394=0),"",$G5394/$S5394)</f>
        <v/>
      </c>
      <c r="U5394" s="36">
        <f>IF($T5394="","",IF($T5394&lt;Settings!$B$8,"Critical",IF($T5394&lt;Settings!$B$9,"Semi Critical","Non Critical")))</f>
        <v/>
      </c>
      <c r="V5394" s="28" t="n"/>
      <c r="Z5394">
        <f>IF($B5394="","",IFERROR(VLOOKUP($B5394,'Plan HC for CCA'!$A:$B,2,0),""))</f>
        <v/>
      </c>
      <c r="AA5394">
        <f>IF(OR($B5394="",$Z5394=""),"",IF(N($M5394)&lt;$Z5394,"Delta","No Delta"))</f>
        <v/>
      </c>
      <c r="AB5394">
        <f>IF(OR($B5394="",$Z5394=""),"",MAX(0,$Z5394-N($M5394)))</f>
        <v/>
      </c>
      <c r="AC5394" s="46">
        <f>IF($B5394="","",IFERROR(INDEX('CCA Util %'!$H:$H,MATCH($B5394,'CCA Util %'!$E:$E,0)),""))</f>
        <v/>
      </c>
      <c r="AD5394">
        <f>IF($B5394="","",IFERROR(INDEX('CCA Util %'!$G:$G,MATCH($B5394,'CCA Util %'!$E:$E,0)),""))</f>
        <v/>
      </c>
      <c r="AE5394">
        <f>IF(OR($B5394="",$U5394=""),"",$U5394&amp;" &amp; "&amp;IF(OR($AD5394="",$AD5394=0),"Util NA",$AD5394&amp;" Util"))</f>
        <v/>
      </c>
    </row>
    <row r="5395" ht="15.75" customHeight="1" s="42">
      <c r="A5395" s="41" t="n"/>
      <c r="G5395" s="38" t="n"/>
      <c r="H5395" s="38" t="n"/>
      <c r="I5395" s="38" t="n"/>
      <c r="J5395" s="38" t="n"/>
      <c r="K5395" s="38" t="n"/>
      <c r="L5395" s="38" t="n"/>
      <c r="N5395" s="36">
        <f>IF($B5395="","",IF($C5395="SUPERSTORE","Superstore","DH"))</f>
        <v/>
      </c>
      <c r="O5395" s="36">
        <f>IF($B5395="","",IFERROR(VLOOKUP($B5395,Mapping!$A:$C,2,0),"Not Mapped"))</f>
        <v/>
      </c>
      <c r="P5395" s="36">
        <f>IF($B5395="","",IFERROR(VLOOKUP($B5395,Mapping!$A:$C,3,0),"Not Mapped"))</f>
        <v/>
      </c>
      <c r="Q5395" s="36">
        <f>IF($B5395="","",IFERROR(VLOOKUP($O5395,Leaders!$A:$B,2,0),"Not Mapped"))</f>
        <v/>
      </c>
      <c r="R5395" s="36">
        <f>IF($B5395="","",IF(COUNTIF(Exclusions!$A:$A,$B5395)&gt;0,"Yes","No"))</f>
        <v/>
      </c>
      <c r="S5395" s="38">
        <f>IF($B5395="","",MIN(1,DAY($A5395)/IF($N5395="Superstore",Settings!$B$5,Settings!$B$4)))</f>
        <v/>
      </c>
      <c r="T5395" s="38">
        <f>IF(OR($B5395="",$G5395="",$S5395=0),"",$G5395/$S5395)</f>
        <v/>
      </c>
      <c r="U5395" s="36">
        <f>IF($T5395="","",IF($T5395&lt;Settings!$B$8,"Critical",IF($T5395&lt;Settings!$B$9,"Semi Critical","Non Critical")))</f>
        <v/>
      </c>
      <c r="V5395" s="28" t="n"/>
      <c r="Z5395">
        <f>IF($B5395="","",IFERROR(VLOOKUP($B5395,'Plan HC for CCA'!$A:$B,2,0),""))</f>
        <v/>
      </c>
      <c r="AA5395">
        <f>IF(OR($B5395="",$Z5395=""),"",IF(N($M5395)&lt;$Z5395,"Delta","No Delta"))</f>
        <v/>
      </c>
      <c r="AB5395">
        <f>IF(OR($B5395="",$Z5395=""),"",MAX(0,$Z5395-N($M5395)))</f>
        <v/>
      </c>
      <c r="AC5395" s="46">
        <f>IF($B5395="","",IFERROR(INDEX('CCA Util %'!$H:$H,MATCH($B5395,'CCA Util %'!$E:$E,0)),""))</f>
        <v/>
      </c>
      <c r="AD5395">
        <f>IF($B5395="","",IFERROR(INDEX('CCA Util %'!$G:$G,MATCH($B5395,'CCA Util %'!$E:$E,0)),""))</f>
        <v/>
      </c>
      <c r="AE5395">
        <f>IF(OR($B5395="",$U5395=""),"",$U5395&amp;" &amp; "&amp;IF(OR($AD5395="",$AD5395=0),"Util NA",$AD5395&amp;" Util"))</f>
        <v/>
      </c>
    </row>
    <row r="5396" ht="15.75" customHeight="1" s="42">
      <c r="A5396" s="41" t="n"/>
      <c r="G5396" s="38" t="n"/>
      <c r="H5396" s="38" t="n"/>
      <c r="I5396" s="38" t="n"/>
      <c r="J5396" s="38" t="n"/>
      <c r="K5396" s="38" t="n"/>
      <c r="L5396" s="38" t="n"/>
      <c r="N5396" s="36">
        <f>IF($B5396="","",IF($C5396="SUPERSTORE","Superstore","DH"))</f>
        <v/>
      </c>
      <c r="O5396" s="36">
        <f>IF($B5396="","",IFERROR(VLOOKUP($B5396,Mapping!$A:$C,2,0),"Not Mapped"))</f>
        <v/>
      </c>
      <c r="P5396" s="36">
        <f>IF($B5396="","",IFERROR(VLOOKUP($B5396,Mapping!$A:$C,3,0),"Not Mapped"))</f>
        <v/>
      </c>
      <c r="Q5396" s="36">
        <f>IF($B5396="","",IFERROR(VLOOKUP($O5396,Leaders!$A:$B,2,0),"Not Mapped"))</f>
        <v/>
      </c>
      <c r="R5396" s="36">
        <f>IF($B5396="","",IF(COUNTIF(Exclusions!$A:$A,$B5396)&gt;0,"Yes","No"))</f>
        <v/>
      </c>
      <c r="S5396" s="38">
        <f>IF($B5396="","",MIN(1,DAY($A5396)/IF($N5396="Superstore",Settings!$B$5,Settings!$B$4)))</f>
        <v/>
      </c>
      <c r="T5396" s="38">
        <f>IF(OR($B5396="",$G5396="",$S5396=0),"",$G5396/$S5396)</f>
        <v/>
      </c>
      <c r="U5396" s="36">
        <f>IF($T5396="","",IF($T5396&lt;Settings!$B$8,"Critical",IF($T5396&lt;Settings!$B$9,"Semi Critical","Non Critical")))</f>
        <v/>
      </c>
      <c r="V5396" s="28" t="n"/>
      <c r="Z5396">
        <f>IF($B5396="","",IFERROR(VLOOKUP($B5396,'Plan HC for CCA'!$A:$B,2,0),""))</f>
        <v/>
      </c>
      <c r="AA5396">
        <f>IF(OR($B5396="",$Z5396=""),"",IF(N($M5396)&lt;$Z5396,"Delta","No Delta"))</f>
        <v/>
      </c>
      <c r="AB5396">
        <f>IF(OR($B5396="",$Z5396=""),"",MAX(0,$Z5396-N($M5396)))</f>
        <v/>
      </c>
      <c r="AC5396" s="46">
        <f>IF($B5396="","",IFERROR(INDEX('CCA Util %'!$H:$H,MATCH($B5396,'CCA Util %'!$E:$E,0)),""))</f>
        <v/>
      </c>
      <c r="AD5396">
        <f>IF($B5396="","",IFERROR(INDEX('CCA Util %'!$G:$G,MATCH($B5396,'CCA Util %'!$E:$E,0)),""))</f>
        <v/>
      </c>
      <c r="AE5396">
        <f>IF(OR($B5396="",$U5396=""),"",$U5396&amp;" &amp; "&amp;IF(OR($AD5396="",$AD5396=0),"Util NA",$AD5396&amp;" Util"))</f>
        <v/>
      </c>
    </row>
    <row r="5397" ht="15.75" customHeight="1" s="42">
      <c r="A5397" s="41" t="n"/>
      <c r="G5397" s="38" t="n"/>
      <c r="H5397" s="38" t="n"/>
      <c r="I5397" s="38" t="n"/>
      <c r="J5397" s="38" t="n"/>
      <c r="K5397" s="38" t="n"/>
      <c r="L5397" s="38" t="n"/>
      <c r="N5397" s="36">
        <f>IF($B5397="","",IF($C5397="SUPERSTORE","Superstore","DH"))</f>
        <v/>
      </c>
      <c r="O5397" s="36">
        <f>IF($B5397="","",IFERROR(VLOOKUP($B5397,Mapping!$A:$C,2,0),"Not Mapped"))</f>
        <v/>
      </c>
      <c r="P5397" s="36">
        <f>IF($B5397="","",IFERROR(VLOOKUP($B5397,Mapping!$A:$C,3,0),"Not Mapped"))</f>
        <v/>
      </c>
      <c r="Q5397" s="36">
        <f>IF($B5397="","",IFERROR(VLOOKUP($O5397,Leaders!$A:$B,2,0),"Not Mapped"))</f>
        <v/>
      </c>
      <c r="R5397" s="36">
        <f>IF($B5397="","",IF(COUNTIF(Exclusions!$A:$A,$B5397)&gt;0,"Yes","No"))</f>
        <v/>
      </c>
      <c r="S5397" s="38">
        <f>IF($B5397="","",MIN(1,DAY($A5397)/IF($N5397="Superstore",Settings!$B$5,Settings!$B$4)))</f>
        <v/>
      </c>
      <c r="T5397" s="38">
        <f>IF(OR($B5397="",$G5397="",$S5397=0),"",$G5397/$S5397)</f>
        <v/>
      </c>
      <c r="U5397" s="36">
        <f>IF($T5397="","",IF($T5397&lt;Settings!$B$8,"Critical",IF($T5397&lt;Settings!$B$9,"Semi Critical","Non Critical")))</f>
        <v/>
      </c>
      <c r="V5397" s="28" t="n"/>
      <c r="Z5397">
        <f>IF($B5397="","",IFERROR(VLOOKUP($B5397,'Plan HC for CCA'!$A:$B,2,0),""))</f>
        <v/>
      </c>
      <c r="AA5397">
        <f>IF(OR($B5397="",$Z5397=""),"",IF(N($M5397)&lt;$Z5397,"Delta","No Delta"))</f>
        <v/>
      </c>
      <c r="AB5397">
        <f>IF(OR($B5397="",$Z5397=""),"",MAX(0,$Z5397-N($M5397)))</f>
        <v/>
      </c>
      <c r="AC5397" s="46">
        <f>IF($B5397="","",IFERROR(INDEX('CCA Util %'!$H:$H,MATCH($B5397,'CCA Util %'!$E:$E,0)),""))</f>
        <v/>
      </c>
      <c r="AD5397">
        <f>IF($B5397="","",IFERROR(INDEX('CCA Util %'!$G:$G,MATCH($B5397,'CCA Util %'!$E:$E,0)),""))</f>
        <v/>
      </c>
      <c r="AE5397">
        <f>IF(OR($B5397="",$U5397=""),"",$U5397&amp;" &amp; "&amp;IF(OR($AD5397="",$AD5397=0),"Util NA",$AD5397&amp;" Util"))</f>
        <v/>
      </c>
    </row>
    <row r="5398" ht="15.75" customHeight="1" s="42">
      <c r="A5398" s="41" t="n"/>
      <c r="G5398" s="38" t="n"/>
      <c r="H5398" s="38" t="n"/>
      <c r="I5398" s="38" t="n"/>
      <c r="J5398" s="38" t="n"/>
      <c r="K5398" s="38" t="n"/>
      <c r="L5398" s="38" t="n"/>
      <c r="N5398" s="36">
        <f>IF($B5398="","",IF($C5398="SUPERSTORE","Superstore","DH"))</f>
        <v/>
      </c>
      <c r="O5398" s="36">
        <f>IF($B5398="","",IFERROR(VLOOKUP($B5398,Mapping!$A:$C,2,0),"Not Mapped"))</f>
        <v/>
      </c>
      <c r="P5398" s="36">
        <f>IF($B5398="","",IFERROR(VLOOKUP($B5398,Mapping!$A:$C,3,0),"Not Mapped"))</f>
        <v/>
      </c>
      <c r="Q5398" s="36">
        <f>IF($B5398="","",IFERROR(VLOOKUP($O5398,Leaders!$A:$B,2,0),"Not Mapped"))</f>
        <v/>
      </c>
      <c r="R5398" s="36">
        <f>IF($B5398="","",IF(COUNTIF(Exclusions!$A:$A,$B5398)&gt;0,"Yes","No"))</f>
        <v/>
      </c>
      <c r="S5398" s="38">
        <f>IF($B5398="","",MIN(1,DAY($A5398)/IF($N5398="Superstore",Settings!$B$5,Settings!$B$4)))</f>
        <v/>
      </c>
      <c r="T5398" s="38">
        <f>IF(OR($B5398="",$G5398="",$S5398=0),"",$G5398/$S5398)</f>
        <v/>
      </c>
      <c r="U5398" s="36">
        <f>IF($T5398="","",IF($T5398&lt;Settings!$B$8,"Critical",IF($T5398&lt;Settings!$B$9,"Semi Critical","Non Critical")))</f>
        <v/>
      </c>
      <c r="V5398" s="28" t="n"/>
      <c r="Z5398">
        <f>IF($B5398="","",IFERROR(VLOOKUP($B5398,'Plan HC for CCA'!$A:$B,2,0),""))</f>
        <v/>
      </c>
      <c r="AA5398">
        <f>IF(OR($B5398="",$Z5398=""),"",IF(N($M5398)&lt;$Z5398,"Delta","No Delta"))</f>
        <v/>
      </c>
      <c r="AB5398">
        <f>IF(OR($B5398="",$Z5398=""),"",MAX(0,$Z5398-N($M5398)))</f>
        <v/>
      </c>
      <c r="AC5398" s="46">
        <f>IF($B5398="","",IFERROR(INDEX('CCA Util %'!$H:$H,MATCH($B5398,'CCA Util %'!$E:$E,0)),""))</f>
        <v/>
      </c>
      <c r="AD5398">
        <f>IF($B5398="","",IFERROR(INDEX('CCA Util %'!$G:$G,MATCH($B5398,'CCA Util %'!$E:$E,0)),""))</f>
        <v/>
      </c>
      <c r="AE5398">
        <f>IF(OR($B5398="",$U5398=""),"",$U5398&amp;" &amp; "&amp;IF(OR($AD5398="",$AD5398=0),"Util NA",$AD5398&amp;" Util"))</f>
        <v/>
      </c>
    </row>
    <row r="5399" ht="15.75" customHeight="1" s="42">
      <c r="A5399" s="41" t="n"/>
      <c r="G5399" s="38" t="n"/>
      <c r="H5399" s="38" t="n"/>
      <c r="I5399" s="38" t="n"/>
      <c r="J5399" s="38" t="n"/>
      <c r="K5399" s="38" t="n"/>
      <c r="L5399" s="38" t="n"/>
      <c r="N5399" s="36">
        <f>IF($B5399="","",IF($C5399="SUPERSTORE","Superstore","DH"))</f>
        <v/>
      </c>
      <c r="O5399" s="36">
        <f>IF($B5399="","",IFERROR(VLOOKUP($B5399,Mapping!$A:$C,2,0),"Not Mapped"))</f>
        <v/>
      </c>
      <c r="P5399" s="36">
        <f>IF($B5399="","",IFERROR(VLOOKUP($B5399,Mapping!$A:$C,3,0),"Not Mapped"))</f>
        <v/>
      </c>
      <c r="Q5399" s="36">
        <f>IF($B5399="","",IFERROR(VLOOKUP($O5399,Leaders!$A:$B,2,0),"Not Mapped"))</f>
        <v/>
      </c>
      <c r="R5399" s="36">
        <f>IF($B5399="","",IF(COUNTIF(Exclusions!$A:$A,$B5399)&gt;0,"Yes","No"))</f>
        <v/>
      </c>
      <c r="S5399" s="38">
        <f>IF($B5399="","",MIN(1,DAY($A5399)/IF($N5399="Superstore",Settings!$B$5,Settings!$B$4)))</f>
        <v/>
      </c>
      <c r="T5399" s="38">
        <f>IF(OR($B5399="",$G5399="",$S5399=0),"",$G5399/$S5399)</f>
        <v/>
      </c>
      <c r="U5399" s="36">
        <f>IF($T5399="","",IF($T5399&lt;Settings!$B$8,"Critical",IF($T5399&lt;Settings!$B$9,"Semi Critical","Non Critical")))</f>
        <v/>
      </c>
      <c r="V5399" s="28" t="n"/>
      <c r="Z5399">
        <f>IF($B5399="","",IFERROR(VLOOKUP($B5399,'Plan HC for CCA'!$A:$B,2,0),""))</f>
        <v/>
      </c>
      <c r="AA5399">
        <f>IF(OR($B5399="",$Z5399=""),"",IF(N($M5399)&lt;$Z5399,"Delta","No Delta"))</f>
        <v/>
      </c>
      <c r="AB5399">
        <f>IF(OR($B5399="",$Z5399=""),"",MAX(0,$Z5399-N($M5399)))</f>
        <v/>
      </c>
      <c r="AC5399" s="46">
        <f>IF($B5399="","",IFERROR(INDEX('CCA Util %'!$H:$H,MATCH($B5399,'CCA Util %'!$E:$E,0)),""))</f>
        <v/>
      </c>
      <c r="AD5399">
        <f>IF($B5399="","",IFERROR(INDEX('CCA Util %'!$G:$G,MATCH($B5399,'CCA Util %'!$E:$E,0)),""))</f>
        <v/>
      </c>
      <c r="AE5399">
        <f>IF(OR($B5399="",$U5399=""),"",$U5399&amp;" &amp; "&amp;IF(OR($AD5399="",$AD5399=0),"Util NA",$AD5399&amp;" Util"))</f>
        <v/>
      </c>
    </row>
    <row r="5400" ht="15.75" customHeight="1" s="42">
      <c r="A5400" s="41" t="n"/>
      <c r="G5400" s="38" t="n"/>
      <c r="H5400" s="38" t="n"/>
      <c r="I5400" s="38" t="n"/>
      <c r="J5400" s="38" t="n"/>
      <c r="K5400" s="38" t="n"/>
      <c r="L5400" s="38" t="n"/>
      <c r="N5400" s="36">
        <f>IF($B5400="","",IF($C5400="SUPERSTORE","Superstore","DH"))</f>
        <v/>
      </c>
      <c r="O5400" s="36">
        <f>IF($B5400="","",IFERROR(VLOOKUP($B5400,Mapping!$A:$C,2,0),"Not Mapped"))</f>
        <v/>
      </c>
      <c r="P5400" s="36">
        <f>IF($B5400="","",IFERROR(VLOOKUP($B5400,Mapping!$A:$C,3,0),"Not Mapped"))</f>
        <v/>
      </c>
      <c r="Q5400" s="36">
        <f>IF($B5400="","",IFERROR(VLOOKUP($O5400,Leaders!$A:$B,2,0),"Not Mapped"))</f>
        <v/>
      </c>
      <c r="R5400" s="36">
        <f>IF($B5400="","",IF(COUNTIF(Exclusions!$A:$A,$B5400)&gt;0,"Yes","No"))</f>
        <v/>
      </c>
      <c r="S5400" s="38">
        <f>IF($B5400="","",MIN(1,DAY($A5400)/IF($N5400="Superstore",Settings!$B$5,Settings!$B$4)))</f>
        <v/>
      </c>
      <c r="T5400" s="38">
        <f>IF(OR($B5400="",$G5400="",$S5400=0),"",$G5400/$S5400)</f>
        <v/>
      </c>
      <c r="U5400" s="36">
        <f>IF($T5400="","",IF($T5400&lt;Settings!$B$8,"Critical",IF($T5400&lt;Settings!$B$9,"Semi Critical","Non Critical")))</f>
        <v/>
      </c>
      <c r="V5400" s="28" t="n"/>
      <c r="Z5400">
        <f>IF($B5400="","",IFERROR(VLOOKUP($B5400,'Plan HC for CCA'!$A:$B,2,0),""))</f>
        <v/>
      </c>
      <c r="AA5400">
        <f>IF(OR($B5400="",$Z5400=""),"",IF(N($M5400)&lt;$Z5400,"Delta","No Delta"))</f>
        <v/>
      </c>
      <c r="AB5400">
        <f>IF(OR($B5400="",$Z5400=""),"",MAX(0,$Z5400-N($M5400)))</f>
        <v/>
      </c>
      <c r="AC5400" s="46">
        <f>IF($B5400="","",IFERROR(INDEX('CCA Util %'!$H:$H,MATCH($B5400,'CCA Util %'!$E:$E,0)),""))</f>
        <v/>
      </c>
      <c r="AD5400">
        <f>IF($B5400="","",IFERROR(INDEX('CCA Util %'!$G:$G,MATCH($B5400,'CCA Util %'!$E:$E,0)),""))</f>
        <v/>
      </c>
      <c r="AE5400">
        <f>IF(OR($B5400="",$U5400=""),"",$U5400&amp;" &amp; "&amp;IF(OR($AD5400="",$AD5400=0),"Util NA",$AD5400&amp;" Util"))</f>
        <v/>
      </c>
    </row>
    <row r="5401" ht="15.75" customHeight="1" s="42">
      <c r="A5401" s="41" t="n"/>
      <c r="G5401" s="38" t="n"/>
      <c r="H5401" s="38" t="n"/>
      <c r="I5401" s="38" t="n"/>
      <c r="J5401" s="38" t="n"/>
      <c r="K5401" s="38" t="n"/>
      <c r="L5401" s="38" t="n"/>
      <c r="N5401" s="36">
        <f>IF($B5401="","",IF($C5401="SUPERSTORE","Superstore","DH"))</f>
        <v/>
      </c>
      <c r="O5401" s="36">
        <f>IF($B5401="","",IFERROR(VLOOKUP($B5401,Mapping!$A:$C,2,0),"Not Mapped"))</f>
        <v/>
      </c>
      <c r="P5401" s="36">
        <f>IF($B5401="","",IFERROR(VLOOKUP($B5401,Mapping!$A:$C,3,0),"Not Mapped"))</f>
        <v/>
      </c>
      <c r="Q5401" s="36">
        <f>IF($B5401="","",IFERROR(VLOOKUP($O5401,Leaders!$A:$B,2,0),"Not Mapped"))</f>
        <v/>
      </c>
      <c r="R5401" s="36">
        <f>IF($B5401="","",IF(COUNTIF(Exclusions!$A:$A,$B5401)&gt;0,"Yes","No"))</f>
        <v/>
      </c>
      <c r="S5401" s="38">
        <f>IF($B5401="","",MIN(1,DAY($A5401)/IF($N5401="Superstore",Settings!$B$5,Settings!$B$4)))</f>
        <v/>
      </c>
      <c r="T5401" s="38">
        <f>IF(OR($B5401="",$G5401="",$S5401=0),"",$G5401/$S5401)</f>
        <v/>
      </c>
      <c r="U5401" s="36">
        <f>IF($T5401="","",IF($T5401&lt;Settings!$B$8,"Critical",IF($T5401&lt;Settings!$B$9,"Semi Critical","Non Critical")))</f>
        <v/>
      </c>
      <c r="V5401" s="28" t="n"/>
      <c r="Z5401">
        <f>IF($B5401="","",IFERROR(VLOOKUP($B5401,'Plan HC for CCA'!$A:$B,2,0),""))</f>
        <v/>
      </c>
      <c r="AA5401">
        <f>IF(OR($B5401="",$Z5401=""),"",IF(N($M5401)&lt;$Z5401,"Delta","No Delta"))</f>
        <v/>
      </c>
      <c r="AB5401">
        <f>IF(OR($B5401="",$Z5401=""),"",MAX(0,$Z5401-N($M5401)))</f>
        <v/>
      </c>
      <c r="AC5401" s="46">
        <f>IF($B5401="","",IFERROR(INDEX('CCA Util %'!$H:$H,MATCH($B5401,'CCA Util %'!$E:$E,0)),""))</f>
        <v/>
      </c>
      <c r="AD5401">
        <f>IF($B5401="","",IFERROR(INDEX('CCA Util %'!$G:$G,MATCH($B5401,'CCA Util %'!$E:$E,0)),""))</f>
        <v/>
      </c>
      <c r="AE5401">
        <f>IF(OR($B5401="",$U5401=""),"",$U5401&amp;" &amp; "&amp;IF(OR($AD5401="",$AD5401=0),"Util NA",$AD5401&amp;" Util"))</f>
        <v/>
      </c>
    </row>
    <row r="5402" ht="15.75" customHeight="1" s="42">
      <c r="A5402" s="41" t="n"/>
      <c r="G5402" s="38" t="n"/>
      <c r="H5402" s="38" t="n"/>
      <c r="I5402" s="38" t="n"/>
      <c r="J5402" s="38" t="n"/>
      <c r="K5402" s="38" t="n"/>
      <c r="L5402" s="38" t="n"/>
      <c r="N5402" s="36">
        <f>IF($B5402="","",IF($C5402="SUPERSTORE","Superstore","DH"))</f>
        <v/>
      </c>
      <c r="O5402" s="36">
        <f>IF($B5402="","",IFERROR(VLOOKUP($B5402,Mapping!$A:$C,2,0),"Not Mapped"))</f>
        <v/>
      </c>
      <c r="P5402" s="36">
        <f>IF($B5402="","",IFERROR(VLOOKUP($B5402,Mapping!$A:$C,3,0),"Not Mapped"))</f>
        <v/>
      </c>
      <c r="Q5402" s="36">
        <f>IF($B5402="","",IFERROR(VLOOKUP($O5402,Leaders!$A:$B,2,0),"Not Mapped"))</f>
        <v/>
      </c>
      <c r="R5402" s="36">
        <f>IF($B5402="","",IF(COUNTIF(Exclusions!$A:$A,$B5402)&gt;0,"Yes","No"))</f>
        <v/>
      </c>
      <c r="S5402" s="38">
        <f>IF($B5402="","",MIN(1,DAY($A5402)/IF($N5402="Superstore",Settings!$B$5,Settings!$B$4)))</f>
        <v/>
      </c>
      <c r="T5402" s="38">
        <f>IF(OR($B5402="",$G5402="",$S5402=0),"",$G5402/$S5402)</f>
        <v/>
      </c>
      <c r="U5402" s="36">
        <f>IF($T5402="","",IF($T5402&lt;Settings!$B$8,"Critical",IF($T5402&lt;Settings!$B$9,"Semi Critical","Non Critical")))</f>
        <v/>
      </c>
      <c r="V5402" s="28" t="n"/>
      <c r="Z5402">
        <f>IF($B5402="","",IFERROR(VLOOKUP($B5402,'Plan HC for CCA'!$A:$B,2,0),""))</f>
        <v/>
      </c>
      <c r="AA5402">
        <f>IF(OR($B5402="",$Z5402=""),"",IF(N($M5402)&lt;$Z5402,"Delta","No Delta"))</f>
        <v/>
      </c>
      <c r="AB5402">
        <f>IF(OR($B5402="",$Z5402=""),"",MAX(0,$Z5402-N($M5402)))</f>
        <v/>
      </c>
      <c r="AC5402" s="46">
        <f>IF($B5402="","",IFERROR(INDEX('CCA Util %'!$H:$H,MATCH($B5402,'CCA Util %'!$E:$E,0)),""))</f>
        <v/>
      </c>
      <c r="AD5402">
        <f>IF($B5402="","",IFERROR(INDEX('CCA Util %'!$G:$G,MATCH($B5402,'CCA Util %'!$E:$E,0)),""))</f>
        <v/>
      </c>
      <c r="AE5402">
        <f>IF(OR($B5402="",$U5402=""),"",$U5402&amp;" &amp; "&amp;IF(OR($AD5402="",$AD5402=0),"Util NA",$AD5402&amp;" Util"))</f>
        <v/>
      </c>
    </row>
    <row r="5403" ht="15.75" customHeight="1" s="42">
      <c r="A5403" s="41" t="n"/>
      <c r="G5403" s="38" t="n"/>
      <c r="H5403" s="38" t="n"/>
      <c r="I5403" s="38" t="n"/>
      <c r="J5403" s="38" t="n"/>
      <c r="K5403" s="38" t="n"/>
      <c r="L5403" s="38" t="n"/>
      <c r="N5403" s="36">
        <f>IF($B5403="","",IF($C5403="SUPERSTORE","Superstore","DH"))</f>
        <v/>
      </c>
      <c r="O5403" s="36">
        <f>IF($B5403="","",IFERROR(VLOOKUP($B5403,Mapping!$A:$C,2,0),"Not Mapped"))</f>
        <v/>
      </c>
      <c r="P5403" s="36">
        <f>IF($B5403="","",IFERROR(VLOOKUP($B5403,Mapping!$A:$C,3,0),"Not Mapped"))</f>
        <v/>
      </c>
      <c r="Q5403" s="36">
        <f>IF($B5403="","",IFERROR(VLOOKUP($O5403,Leaders!$A:$B,2,0),"Not Mapped"))</f>
        <v/>
      </c>
      <c r="R5403" s="36">
        <f>IF($B5403="","",IF(COUNTIF(Exclusions!$A:$A,$B5403)&gt;0,"Yes","No"))</f>
        <v/>
      </c>
      <c r="S5403" s="38">
        <f>IF($B5403="","",MIN(1,DAY($A5403)/IF($N5403="Superstore",Settings!$B$5,Settings!$B$4)))</f>
        <v/>
      </c>
      <c r="T5403" s="38">
        <f>IF(OR($B5403="",$G5403="",$S5403=0),"",$G5403/$S5403)</f>
        <v/>
      </c>
      <c r="U5403" s="36">
        <f>IF($T5403="","",IF($T5403&lt;Settings!$B$8,"Critical",IF($T5403&lt;Settings!$B$9,"Semi Critical","Non Critical")))</f>
        <v/>
      </c>
      <c r="V5403" s="28" t="n"/>
      <c r="Z5403">
        <f>IF($B5403="","",IFERROR(VLOOKUP($B5403,'Plan HC for CCA'!$A:$B,2,0),""))</f>
        <v/>
      </c>
      <c r="AA5403">
        <f>IF(OR($B5403="",$Z5403=""),"",IF(N($M5403)&lt;$Z5403,"Delta","No Delta"))</f>
        <v/>
      </c>
      <c r="AB5403">
        <f>IF(OR($B5403="",$Z5403=""),"",MAX(0,$Z5403-N($M5403)))</f>
        <v/>
      </c>
      <c r="AC5403" s="46">
        <f>IF($B5403="","",IFERROR(INDEX('CCA Util %'!$H:$H,MATCH($B5403,'CCA Util %'!$E:$E,0)),""))</f>
        <v/>
      </c>
      <c r="AD5403">
        <f>IF($B5403="","",IFERROR(INDEX('CCA Util %'!$G:$G,MATCH($B5403,'CCA Util %'!$E:$E,0)),""))</f>
        <v/>
      </c>
      <c r="AE5403">
        <f>IF(OR($B5403="",$U5403=""),"",$U5403&amp;" &amp; "&amp;IF(OR($AD5403="",$AD5403=0),"Util NA",$AD5403&amp;" Util"))</f>
        <v/>
      </c>
    </row>
    <row r="5404" ht="15.75" customHeight="1" s="42">
      <c r="A5404" s="41" t="n"/>
      <c r="G5404" s="38" t="n"/>
      <c r="H5404" s="38" t="n"/>
      <c r="I5404" s="38" t="n"/>
      <c r="J5404" s="38" t="n"/>
      <c r="K5404" s="38" t="n"/>
      <c r="L5404" s="38" t="n"/>
      <c r="N5404" s="36">
        <f>IF($B5404="","",IF($C5404="SUPERSTORE","Superstore","DH"))</f>
        <v/>
      </c>
      <c r="O5404" s="36">
        <f>IF($B5404="","",IFERROR(VLOOKUP($B5404,Mapping!$A:$C,2,0),"Not Mapped"))</f>
        <v/>
      </c>
      <c r="P5404" s="36">
        <f>IF($B5404="","",IFERROR(VLOOKUP($B5404,Mapping!$A:$C,3,0),"Not Mapped"))</f>
        <v/>
      </c>
      <c r="Q5404" s="36">
        <f>IF($B5404="","",IFERROR(VLOOKUP($O5404,Leaders!$A:$B,2,0),"Not Mapped"))</f>
        <v/>
      </c>
      <c r="R5404" s="36">
        <f>IF($B5404="","",IF(COUNTIF(Exclusions!$A:$A,$B5404)&gt;0,"Yes","No"))</f>
        <v/>
      </c>
      <c r="S5404" s="38">
        <f>IF($B5404="","",MIN(1,DAY($A5404)/IF($N5404="Superstore",Settings!$B$5,Settings!$B$4)))</f>
        <v/>
      </c>
      <c r="T5404" s="38">
        <f>IF(OR($B5404="",$G5404="",$S5404=0),"",$G5404/$S5404)</f>
        <v/>
      </c>
      <c r="U5404" s="36">
        <f>IF($T5404="","",IF($T5404&lt;Settings!$B$8,"Critical",IF($T5404&lt;Settings!$B$9,"Semi Critical","Non Critical")))</f>
        <v/>
      </c>
      <c r="V5404" s="28" t="n"/>
      <c r="Z5404">
        <f>IF($B5404="","",IFERROR(VLOOKUP($B5404,'Plan HC for CCA'!$A:$B,2,0),""))</f>
        <v/>
      </c>
      <c r="AA5404">
        <f>IF(OR($B5404="",$Z5404=""),"",IF(N($M5404)&lt;$Z5404,"Delta","No Delta"))</f>
        <v/>
      </c>
      <c r="AB5404">
        <f>IF(OR($B5404="",$Z5404=""),"",MAX(0,$Z5404-N($M5404)))</f>
        <v/>
      </c>
      <c r="AC5404" s="46">
        <f>IF($B5404="","",IFERROR(INDEX('CCA Util %'!$H:$H,MATCH($B5404,'CCA Util %'!$E:$E,0)),""))</f>
        <v/>
      </c>
      <c r="AD5404">
        <f>IF($B5404="","",IFERROR(INDEX('CCA Util %'!$G:$G,MATCH($B5404,'CCA Util %'!$E:$E,0)),""))</f>
        <v/>
      </c>
      <c r="AE5404">
        <f>IF(OR($B5404="",$U5404=""),"",$U5404&amp;" &amp; "&amp;IF(OR($AD5404="",$AD5404=0),"Util NA",$AD5404&amp;" Util"))</f>
        <v/>
      </c>
    </row>
    <row r="5405" ht="15.75" customHeight="1" s="42">
      <c r="A5405" s="41" t="n"/>
      <c r="G5405" s="38" t="n"/>
      <c r="H5405" s="38" t="n"/>
      <c r="I5405" s="38" t="n"/>
      <c r="J5405" s="38" t="n"/>
      <c r="K5405" s="38" t="n"/>
      <c r="L5405" s="38" t="n"/>
      <c r="N5405" s="36">
        <f>IF($B5405="","",IF($C5405="SUPERSTORE","Superstore","DH"))</f>
        <v/>
      </c>
      <c r="O5405" s="36">
        <f>IF($B5405="","",IFERROR(VLOOKUP($B5405,Mapping!$A:$C,2,0),"Not Mapped"))</f>
        <v/>
      </c>
      <c r="P5405" s="36">
        <f>IF($B5405="","",IFERROR(VLOOKUP($B5405,Mapping!$A:$C,3,0),"Not Mapped"))</f>
        <v/>
      </c>
      <c r="Q5405" s="36">
        <f>IF($B5405="","",IFERROR(VLOOKUP($O5405,Leaders!$A:$B,2,0),"Not Mapped"))</f>
        <v/>
      </c>
      <c r="R5405" s="36">
        <f>IF($B5405="","",IF(COUNTIF(Exclusions!$A:$A,$B5405)&gt;0,"Yes","No"))</f>
        <v/>
      </c>
      <c r="S5405" s="38">
        <f>IF($B5405="","",MIN(1,DAY($A5405)/IF($N5405="Superstore",Settings!$B$5,Settings!$B$4)))</f>
        <v/>
      </c>
      <c r="T5405" s="38">
        <f>IF(OR($B5405="",$G5405="",$S5405=0),"",$G5405/$S5405)</f>
        <v/>
      </c>
      <c r="U5405" s="36">
        <f>IF($T5405="","",IF($T5405&lt;Settings!$B$8,"Critical",IF($T5405&lt;Settings!$B$9,"Semi Critical","Non Critical")))</f>
        <v/>
      </c>
      <c r="V5405" s="28" t="n"/>
      <c r="Z5405">
        <f>IF($B5405="","",IFERROR(VLOOKUP($B5405,'Plan HC for CCA'!$A:$B,2,0),""))</f>
        <v/>
      </c>
      <c r="AA5405">
        <f>IF(OR($B5405="",$Z5405=""),"",IF(N($M5405)&lt;$Z5405,"Delta","No Delta"))</f>
        <v/>
      </c>
      <c r="AB5405">
        <f>IF(OR($B5405="",$Z5405=""),"",MAX(0,$Z5405-N($M5405)))</f>
        <v/>
      </c>
      <c r="AC5405" s="46">
        <f>IF($B5405="","",IFERROR(INDEX('CCA Util %'!$H:$H,MATCH($B5405,'CCA Util %'!$E:$E,0)),""))</f>
        <v/>
      </c>
      <c r="AD5405">
        <f>IF($B5405="","",IFERROR(INDEX('CCA Util %'!$G:$G,MATCH($B5405,'CCA Util %'!$E:$E,0)),""))</f>
        <v/>
      </c>
      <c r="AE5405">
        <f>IF(OR($B5405="",$U5405=""),"",$U5405&amp;" &amp; "&amp;IF(OR($AD5405="",$AD5405=0),"Util NA",$AD5405&amp;" Util"))</f>
        <v/>
      </c>
    </row>
    <row r="5406" ht="15.75" customHeight="1" s="42">
      <c r="A5406" s="41" t="n"/>
      <c r="G5406" s="38" t="n"/>
      <c r="H5406" s="38" t="n"/>
      <c r="I5406" s="38" t="n"/>
      <c r="J5406" s="38" t="n"/>
      <c r="K5406" s="38" t="n"/>
      <c r="L5406" s="38" t="n"/>
      <c r="N5406" s="36">
        <f>IF($B5406="","",IF($C5406="SUPERSTORE","Superstore","DH"))</f>
        <v/>
      </c>
      <c r="O5406" s="36">
        <f>IF($B5406="","",IFERROR(VLOOKUP($B5406,Mapping!$A:$C,2,0),"Not Mapped"))</f>
        <v/>
      </c>
      <c r="P5406" s="36">
        <f>IF($B5406="","",IFERROR(VLOOKUP($B5406,Mapping!$A:$C,3,0),"Not Mapped"))</f>
        <v/>
      </c>
      <c r="Q5406" s="36">
        <f>IF($B5406="","",IFERROR(VLOOKUP($O5406,Leaders!$A:$B,2,0),"Not Mapped"))</f>
        <v/>
      </c>
      <c r="R5406" s="36">
        <f>IF($B5406="","",IF(COUNTIF(Exclusions!$A:$A,$B5406)&gt;0,"Yes","No"))</f>
        <v/>
      </c>
      <c r="S5406" s="38">
        <f>IF($B5406="","",MIN(1,DAY($A5406)/IF($N5406="Superstore",Settings!$B$5,Settings!$B$4)))</f>
        <v/>
      </c>
      <c r="T5406" s="38">
        <f>IF(OR($B5406="",$G5406="",$S5406=0),"",$G5406/$S5406)</f>
        <v/>
      </c>
      <c r="U5406" s="36">
        <f>IF($T5406="","",IF($T5406&lt;Settings!$B$8,"Critical",IF($T5406&lt;Settings!$B$9,"Semi Critical","Non Critical")))</f>
        <v/>
      </c>
      <c r="V5406" s="28" t="n"/>
      <c r="Z5406">
        <f>IF($B5406="","",IFERROR(VLOOKUP($B5406,'Plan HC for CCA'!$A:$B,2,0),""))</f>
        <v/>
      </c>
      <c r="AA5406">
        <f>IF(OR($B5406="",$Z5406=""),"",IF(N($M5406)&lt;$Z5406,"Delta","No Delta"))</f>
        <v/>
      </c>
      <c r="AB5406">
        <f>IF(OR($B5406="",$Z5406=""),"",MAX(0,$Z5406-N($M5406)))</f>
        <v/>
      </c>
      <c r="AC5406" s="46">
        <f>IF($B5406="","",IFERROR(INDEX('CCA Util %'!$H:$H,MATCH($B5406,'CCA Util %'!$E:$E,0)),""))</f>
        <v/>
      </c>
      <c r="AD5406">
        <f>IF($B5406="","",IFERROR(INDEX('CCA Util %'!$G:$G,MATCH($B5406,'CCA Util %'!$E:$E,0)),""))</f>
        <v/>
      </c>
      <c r="AE5406">
        <f>IF(OR($B5406="",$U5406=""),"",$U5406&amp;" &amp; "&amp;IF(OR($AD5406="",$AD5406=0),"Util NA",$AD5406&amp;" Util"))</f>
        <v/>
      </c>
    </row>
    <row r="5407" ht="15.75" customHeight="1" s="42">
      <c r="A5407" s="41" t="n"/>
      <c r="G5407" s="38" t="n"/>
      <c r="H5407" s="38" t="n"/>
      <c r="I5407" s="38" t="n"/>
      <c r="J5407" s="38" t="n"/>
      <c r="K5407" s="38" t="n"/>
      <c r="L5407" s="38" t="n"/>
      <c r="N5407" s="36">
        <f>IF($B5407="","",IF($C5407="SUPERSTORE","Superstore","DH"))</f>
        <v/>
      </c>
      <c r="O5407" s="36">
        <f>IF($B5407="","",IFERROR(VLOOKUP($B5407,Mapping!$A:$C,2,0),"Not Mapped"))</f>
        <v/>
      </c>
      <c r="P5407" s="36">
        <f>IF($B5407="","",IFERROR(VLOOKUP($B5407,Mapping!$A:$C,3,0),"Not Mapped"))</f>
        <v/>
      </c>
      <c r="Q5407" s="36">
        <f>IF($B5407="","",IFERROR(VLOOKUP($O5407,Leaders!$A:$B,2,0),"Not Mapped"))</f>
        <v/>
      </c>
      <c r="R5407" s="36">
        <f>IF($B5407="","",IF(COUNTIF(Exclusions!$A:$A,$B5407)&gt;0,"Yes","No"))</f>
        <v/>
      </c>
      <c r="S5407" s="38">
        <f>IF($B5407="","",MIN(1,DAY($A5407)/IF($N5407="Superstore",Settings!$B$5,Settings!$B$4)))</f>
        <v/>
      </c>
      <c r="T5407" s="38">
        <f>IF(OR($B5407="",$G5407="",$S5407=0),"",$G5407/$S5407)</f>
        <v/>
      </c>
      <c r="U5407" s="36">
        <f>IF($T5407="","",IF($T5407&lt;Settings!$B$8,"Critical",IF($T5407&lt;Settings!$B$9,"Semi Critical","Non Critical")))</f>
        <v/>
      </c>
      <c r="V5407" s="28" t="n"/>
      <c r="Z5407">
        <f>IF($B5407="","",IFERROR(VLOOKUP($B5407,'Plan HC for CCA'!$A:$B,2,0),""))</f>
        <v/>
      </c>
      <c r="AA5407">
        <f>IF(OR($B5407="",$Z5407=""),"",IF(N($M5407)&lt;$Z5407,"Delta","No Delta"))</f>
        <v/>
      </c>
      <c r="AB5407">
        <f>IF(OR($B5407="",$Z5407=""),"",MAX(0,$Z5407-N($M5407)))</f>
        <v/>
      </c>
      <c r="AC5407" s="46">
        <f>IF($B5407="","",IFERROR(INDEX('CCA Util %'!$H:$H,MATCH($B5407,'CCA Util %'!$E:$E,0)),""))</f>
        <v/>
      </c>
      <c r="AD5407">
        <f>IF($B5407="","",IFERROR(INDEX('CCA Util %'!$G:$G,MATCH($B5407,'CCA Util %'!$E:$E,0)),""))</f>
        <v/>
      </c>
      <c r="AE5407">
        <f>IF(OR($B5407="",$U5407=""),"",$U5407&amp;" &amp; "&amp;IF(OR($AD5407="",$AD5407=0),"Util NA",$AD5407&amp;" Util"))</f>
        <v/>
      </c>
    </row>
    <row r="5408" ht="15.75" customHeight="1" s="42">
      <c r="A5408" s="41" t="n"/>
      <c r="G5408" s="38" t="n"/>
      <c r="H5408" s="38" t="n"/>
      <c r="I5408" s="38" t="n"/>
      <c r="J5408" s="38" t="n"/>
      <c r="K5408" s="38" t="n"/>
      <c r="L5408" s="38" t="n"/>
      <c r="N5408" s="36">
        <f>IF($B5408="","",IF($C5408="SUPERSTORE","Superstore","DH"))</f>
        <v/>
      </c>
      <c r="O5408" s="36">
        <f>IF($B5408="","",IFERROR(VLOOKUP($B5408,Mapping!$A:$C,2,0),"Not Mapped"))</f>
        <v/>
      </c>
      <c r="P5408" s="36">
        <f>IF($B5408="","",IFERROR(VLOOKUP($B5408,Mapping!$A:$C,3,0),"Not Mapped"))</f>
        <v/>
      </c>
      <c r="Q5408" s="36">
        <f>IF($B5408="","",IFERROR(VLOOKUP($O5408,Leaders!$A:$B,2,0),"Not Mapped"))</f>
        <v/>
      </c>
      <c r="R5408" s="36">
        <f>IF($B5408="","",IF(COUNTIF(Exclusions!$A:$A,$B5408)&gt;0,"Yes","No"))</f>
        <v/>
      </c>
      <c r="S5408" s="38">
        <f>IF($B5408="","",MIN(1,DAY($A5408)/IF($N5408="Superstore",Settings!$B$5,Settings!$B$4)))</f>
        <v/>
      </c>
      <c r="T5408" s="38">
        <f>IF(OR($B5408="",$G5408="",$S5408=0),"",$G5408/$S5408)</f>
        <v/>
      </c>
      <c r="U5408" s="36">
        <f>IF($T5408="","",IF($T5408&lt;Settings!$B$8,"Critical",IF($T5408&lt;Settings!$B$9,"Semi Critical","Non Critical")))</f>
        <v/>
      </c>
      <c r="V5408" s="28" t="n"/>
      <c r="Z5408">
        <f>IF($B5408="","",IFERROR(VLOOKUP($B5408,'Plan HC for CCA'!$A:$B,2,0),""))</f>
        <v/>
      </c>
      <c r="AA5408">
        <f>IF(OR($B5408="",$Z5408=""),"",IF(N($M5408)&lt;$Z5408,"Delta","No Delta"))</f>
        <v/>
      </c>
      <c r="AB5408">
        <f>IF(OR($B5408="",$Z5408=""),"",MAX(0,$Z5408-N($M5408)))</f>
        <v/>
      </c>
      <c r="AC5408" s="46">
        <f>IF($B5408="","",IFERROR(INDEX('CCA Util %'!$H:$H,MATCH($B5408,'CCA Util %'!$E:$E,0)),""))</f>
        <v/>
      </c>
      <c r="AD5408">
        <f>IF($B5408="","",IFERROR(INDEX('CCA Util %'!$G:$G,MATCH($B5408,'CCA Util %'!$E:$E,0)),""))</f>
        <v/>
      </c>
      <c r="AE5408">
        <f>IF(OR($B5408="",$U5408=""),"",$U5408&amp;" &amp; "&amp;IF(OR($AD5408="",$AD5408=0),"Util NA",$AD5408&amp;" Util"))</f>
        <v/>
      </c>
    </row>
    <row r="5409" ht="15.75" customHeight="1" s="42">
      <c r="A5409" s="41" t="n"/>
      <c r="G5409" s="38" t="n"/>
      <c r="H5409" s="38" t="n"/>
      <c r="I5409" s="38" t="n"/>
      <c r="J5409" s="38" t="n"/>
      <c r="K5409" s="38" t="n"/>
      <c r="L5409" s="38" t="n"/>
      <c r="N5409" s="36">
        <f>IF($B5409="","",IF($C5409="SUPERSTORE","Superstore","DH"))</f>
        <v/>
      </c>
      <c r="O5409" s="36">
        <f>IF($B5409="","",IFERROR(VLOOKUP($B5409,Mapping!$A:$C,2,0),"Not Mapped"))</f>
        <v/>
      </c>
      <c r="P5409" s="36">
        <f>IF($B5409="","",IFERROR(VLOOKUP($B5409,Mapping!$A:$C,3,0),"Not Mapped"))</f>
        <v/>
      </c>
      <c r="Q5409" s="36">
        <f>IF($B5409="","",IFERROR(VLOOKUP($O5409,Leaders!$A:$B,2,0),"Not Mapped"))</f>
        <v/>
      </c>
      <c r="R5409" s="36">
        <f>IF($B5409="","",IF(COUNTIF(Exclusions!$A:$A,$B5409)&gt;0,"Yes","No"))</f>
        <v/>
      </c>
      <c r="S5409" s="38">
        <f>IF($B5409="","",MIN(1,DAY($A5409)/IF($N5409="Superstore",Settings!$B$5,Settings!$B$4)))</f>
        <v/>
      </c>
      <c r="T5409" s="38">
        <f>IF(OR($B5409="",$G5409="",$S5409=0),"",$G5409/$S5409)</f>
        <v/>
      </c>
      <c r="U5409" s="36">
        <f>IF($T5409="","",IF($T5409&lt;Settings!$B$8,"Critical",IF($T5409&lt;Settings!$B$9,"Semi Critical","Non Critical")))</f>
        <v/>
      </c>
      <c r="V5409" s="28" t="n"/>
      <c r="Z5409">
        <f>IF($B5409="","",IFERROR(VLOOKUP($B5409,'Plan HC for CCA'!$A:$B,2,0),""))</f>
        <v/>
      </c>
      <c r="AA5409">
        <f>IF(OR($B5409="",$Z5409=""),"",IF(N($M5409)&lt;$Z5409,"Delta","No Delta"))</f>
        <v/>
      </c>
      <c r="AB5409">
        <f>IF(OR($B5409="",$Z5409=""),"",MAX(0,$Z5409-N($M5409)))</f>
        <v/>
      </c>
      <c r="AC5409" s="46">
        <f>IF($B5409="","",IFERROR(INDEX('CCA Util %'!$H:$H,MATCH($B5409,'CCA Util %'!$E:$E,0)),""))</f>
        <v/>
      </c>
      <c r="AD5409">
        <f>IF($B5409="","",IFERROR(INDEX('CCA Util %'!$G:$G,MATCH($B5409,'CCA Util %'!$E:$E,0)),""))</f>
        <v/>
      </c>
      <c r="AE5409">
        <f>IF(OR($B5409="",$U5409=""),"",$U5409&amp;" &amp; "&amp;IF(OR($AD5409="",$AD5409=0),"Util NA",$AD5409&amp;" Util"))</f>
        <v/>
      </c>
    </row>
    <row r="5410" ht="15.75" customHeight="1" s="42">
      <c r="A5410" s="41" t="n"/>
      <c r="G5410" s="38" t="n"/>
      <c r="H5410" s="38" t="n"/>
      <c r="I5410" s="38" t="n"/>
      <c r="J5410" s="38" t="n"/>
      <c r="K5410" s="38" t="n"/>
      <c r="L5410" s="38" t="n"/>
      <c r="N5410" s="36">
        <f>IF($B5410="","",IF($C5410="SUPERSTORE","Superstore","DH"))</f>
        <v/>
      </c>
      <c r="O5410" s="36">
        <f>IF($B5410="","",IFERROR(VLOOKUP($B5410,Mapping!$A:$C,2,0),"Not Mapped"))</f>
        <v/>
      </c>
      <c r="P5410" s="36">
        <f>IF($B5410="","",IFERROR(VLOOKUP($B5410,Mapping!$A:$C,3,0),"Not Mapped"))</f>
        <v/>
      </c>
      <c r="Q5410" s="36">
        <f>IF($B5410="","",IFERROR(VLOOKUP($O5410,Leaders!$A:$B,2,0),"Not Mapped"))</f>
        <v/>
      </c>
      <c r="R5410" s="36">
        <f>IF($B5410="","",IF(COUNTIF(Exclusions!$A:$A,$B5410)&gt;0,"Yes","No"))</f>
        <v/>
      </c>
      <c r="S5410" s="38">
        <f>IF($B5410="","",MIN(1,DAY($A5410)/IF($N5410="Superstore",Settings!$B$5,Settings!$B$4)))</f>
        <v/>
      </c>
      <c r="T5410" s="38">
        <f>IF(OR($B5410="",$G5410="",$S5410=0),"",$G5410/$S5410)</f>
        <v/>
      </c>
      <c r="U5410" s="36">
        <f>IF($T5410="","",IF($T5410&lt;Settings!$B$8,"Critical",IF($T5410&lt;Settings!$B$9,"Semi Critical","Non Critical")))</f>
        <v/>
      </c>
      <c r="V5410" s="28" t="n"/>
      <c r="Z5410">
        <f>IF($B5410="","",IFERROR(VLOOKUP($B5410,'Plan HC for CCA'!$A:$B,2,0),""))</f>
        <v/>
      </c>
      <c r="AA5410">
        <f>IF(OR($B5410="",$Z5410=""),"",IF(N($M5410)&lt;$Z5410,"Delta","No Delta"))</f>
        <v/>
      </c>
      <c r="AB5410">
        <f>IF(OR($B5410="",$Z5410=""),"",MAX(0,$Z5410-N($M5410)))</f>
        <v/>
      </c>
      <c r="AC5410" s="46">
        <f>IF($B5410="","",IFERROR(INDEX('CCA Util %'!$H:$H,MATCH($B5410,'CCA Util %'!$E:$E,0)),""))</f>
        <v/>
      </c>
      <c r="AD5410">
        <f>IF($B5410="","",IFERROR(INDEX('CCA Util %'!$G:$G,MATCH($B5410,'CCA Util %'!$E:$E,0)),""))</f>
        <v/>
      </c>
      <c r="AE5410">
        <f>IF(OR($B5410="",$U5410=""),"",$U5410&amp;" &amp; "&amp;IF(OR($AD5410="",$AD5410=0),"Util NA",$AD5410&amp;" Util"))</f>
        <v/>
      </c>
    </row>
    <row r="5411" ht="15.75" customHeight="1" s="42">
      <c r="A5411" s="41" t="n"/>
      <c r="G5411" s="38" t="n"/>
      <c r="H5411" s="38" t="n"/>
      <c r="I5411" s="38" t="n"/>
      <c r="J5411" s="38" t="n"/>
      <c r="K5411" s="38" t="n"/>
      <c r="L5411" s="38" t="n"/>
      <c r="N5411" s="36">
        <f>IF($B5411="","",IF($C5411="SUPERSTORE","Superstore","DH"))</f>
        <v/>
      </c>
      <c r="O5411" s="36">
        <f>IF($B5411="","",IFERROR(VLOOKUP($B5411,Mapping!$A:$C,2,0),"Not Mapped"))</f>
        <v/>
      </c>
      <c r="P5411" s="36">
        <f>IF($B5411="","",IFERROR(VLOOKUP($B5411,Mapping!$A:$C,3,0),"Not Mapped"))</f>
        <v/>
      </c>
      <c r="Q5411" s="36">
        <f>IF($B5411="","",IFERROR(VLOOKUP($O5411,Leaders!$A:$B,2,0),"Not Mapped"))</f>
        <v/>
      </c>
      <c r="R5411" s="36">
        <f>IF($B5411="","",IF(COUNTIF(Exclusions!$A:$A,$B5411)&gt;0,"Yes","No"))</f>
        <v/>
      </c>
      <c r="S5411" s="38">
        <f>IF($B5411="","",MIN(1,DAY($A5411)/IF($N5411="Superstore",Settings!$B$5,Settings!$B$4)))</f>
        <v/>
      </c>
      <c r="T5411" s="38">
        <f>IF(OR($B5411="",$G5411="",$S5411=0),"",$G5411/$S5411)</f>
        <v/>
      </c>
      <c r="U5411" s="36">
        <f>IF($T5411="","",IF($T5411&lt;Settings!$B$8,"Critical",IF($T5411&lt;Settings!$B$9,"Semi Critical","Non Critical")))</f>
        <v/>
      </c>
      <c r="V5411" s="28" t="n"/>
      <c r="Z5411">
        <f>IF($B5411="","",IFERROR(VLOOKUP($B5411,'Plan HC for CCA'!$A:$B,2,0),""))</f>
        <v/>
      </c>
      <c r="AA5411">
        <f>IF(OR($B5411="",$Z5411=""),"",IF(N($M5411)&lt;$Z5411,"Delta","No Delta"))</f>
        <v/>
      </c>
      <c r="AB5411">
        <f>IF(OR($B5411="",$Z5411=""),"",MAX(0,$Z5411-N($M5411)))</f>
        <v/>
      </c>
      <c r="AC5411" s="46">
        <f>IF($B5411="","",IFERROR(INDEX('CCA Util %'!$H:$H,MATCH($B5411,'CCA Util %'!$E:$E,0)),""))</f>
        <v/>
      </c>
      <c r="AD5411">
        <f>IF($B5411="","",IFERROR(INDEX('CCA Util %'!$G:$G,MATCH($B5411,'CCA Util %'!$E:$E,0)),""))</f>
        <v/>
      </c>
      <c r="AE5411">
        <f>IF(OR($B5411="",$U5411=""),"",$U5411&amp;" &amp; "&amp;IF(OR($AD5411="",$AD5411=0),"Util NA",$AD5411&amp;" Util"))</f>
        <v/>
      </c>
    </row>
    <row r="5412" ht="15.75" customHeight="1" s="42">
      <c r="A5412" s="41" t="n"/>
      <c r="G5412" s="38" t="n"/>
      <c r="H5412" s="38" t="n"/>
      <c r="I5412" s="38" t="n"/>
      <c r="J5412" s="38" t="n"/>
      <c r="K5412" s="38" t="n"/>
      <c r="L5412" s="38" t="n"/>
      <c r="N5412" s="36">
        <f>IF($B5412="","",IF($C5412="SUPERSTORE","Superstore","DH"))</f>
        <v/>
      </c>
      <c r="O5412" s="36">
        <f>IF($B5412="","",IFERROR(VLOOKUP($B5412,Mapping!$A:$C,2,0),"Not Mapped"))</f>
        <v/>
      </c>
      <c r="P5412" s="36">
        <f>IF($B5412="","",IFERROR(VLOOKUP($B5412,Mapping!$A:$C,3,0),"Not Mapped"))</f>
        <v/>
      </c>
      <c r="Q5412" s="36">
        <f>IF($B5412="","",IFERROR(VLOOKUP($O5412,Leaders!$A:$B,2,0),"Not Mapped"))</f>
        <v/>
      </c>
      <c r="R5412" s="36">
        <f>IF($B5412="","",IF(COUNTIF(Exclusions!$A:$A,$B5412)&gt;0,"Yes","No"))</f>
        <v/>
      </c>
      <c r="S5412" s="38">
        <f>IF($B5412="","",MIN(1,DAY($A5412)/IF($N5412="Superstore",Settings!$B$5,Settings!$B$4)))</f>
        <v/>
      </c>
      <c r="T5412" s="38">
        <f>IF(OR($B5412="",$G5412="",$S5412=0),"",$G5412/$S5412)</f>
        <v/>
      </c>
      <c r="U5412" s="36">
        <f>IF($T5412="","",IF($T5412&lt;Settings!$B$8,"Critical",IF($T5412&lt;Settings!$B$9,"Semi Critical","Non Critical")))</f>
        <v/>
      </c>
      <c r="V5412" s="28" t="n"/>
      <c r="Z5412">
        <f>IF($B5412="","",IFERROR(VLOOKUP($B5412,'Plan HC for CCA'!$A:$B,2,0),""))</f>
        <v/>
      </c>
      <c r="AA5412">
        <f>IF(OR($B5412="",$Z5412=""),"",IF(N($M5412)&lt;$Z5412,"Delta","No Delta"))</f>
        <v/>
      </c>
      <c r="AB5412">
        <f>IF(OR($B5412="",$Z5412=""),"",MAX(0,$Z5412-N($M5412)))</f>
        <v/>
      </c>
      <c r="AC5412" s="46">
        <f>IF($B5412="","",IFERROR(INDEX('CCA Util %'!$H:$H,MATCH($B5412,'CCA Util %'!$E:$E,0)),""))</f>
        <v/>
      </c>
      <c r="AD5412">
        <f>IF($B5412="","",IFERROR(INDEX('CCA Util %'!$G:$G,MATCH($B5412,'CCA Util %'!$E:$E,0)),""))</f>
        <v/>
      </c>
      <c r="AE5412">
        <f>IF(OR($B5412="",$U5412=""),"",$U5412&amp;" &amp; "&amp;IF(OR($AD5412="",$AD5412=0),"Util NA",$AD5412&amp;" Util"))</f>
        <v/>
      </c>
    </row>
    <row r="5413" ht="15.75" customHeight="1" s="42">
      <c r="A5413" s="41" t="n"/>
      <c r="G5413" s="38" t="n"/>
      <c r="H5413" s="38" t="n"/>
      <c r="I5413" s="38" t="n"/>
      <c r="J5413" s="38" t="n"/>
      <c r="K5413" s="38" t="n"/>
      <c r="L5413" s="38" t="n"/>
      <c r="N5413" s="36">
        <f>IF($B5413="","",IF($C5413="SUPERSTORE","Superstore","DH"))</f>
        <v/>
      </c>
      <c r="O5413" s="36">
        <f>IF($B5413="","",IFERROR(VLOOKUP($B5413,Mapping!$A:$C,2,0),"Not Mapped"))</f>
        <v/>
      </c>
      <c r="P5413" s="36">
        <f>IF($B5413="","",IFERROR(VLOOKUP($B5413,Mapping!$A:$C,3,0),"Not Mapped"))</f>
        <v/>
      </c>
      <c r="Q5413" s="36">
        <f>IF($B5413="","",IFERROR(VLOOKUP($O5413,Leaders!$A:$B,2,0),"Not Mapped"))</f>
        <v/>
      </c>
      <c r="R5413" s="36">
        <f>IF($B5413="","",IF(COUNTIF(Exclusions!$A:$A,$B5413)&gt;0,"Yes","No"))</f>
        <v/>
      </c>
      <c r="S5413" s="38">
        <f>IF($B5413="","",MIN(1,DAY($A5413)/IF($N5413="Superstore",Settings!$B$5,Settings!$B$4)))</f>
        <v/>
      </c>
      <c r="T5413" s="38">
        <f>IF(OR($B5413="",$G5413="",$S5413=0),"",$G5413/$S5413)</f>
        <v/>
      </c>
      <c r="U5413" s="36">
        <f>IF($T5413="","",IF($T5413&lt;Settings!$B$8,"Critical",IF($T5413&lt;Settings!$B$9,"Semi Critical","Non Critical")))</f>
        <v/>
      </c>
      <c r="V5413" s="28" t="n"/>
      <c r="Z5413">
        <f>IF($B5413="","",IFERROR(VLOOKUP($B5413,'Plan HC for CCA'!$A:$B,2,0),""))</f>
        <v/>
      </c>
      <c r="AA5413">
        <f>IF(OR($B5413="",$Z5413=""),"",IF(N($M5413)&lt;$Z5413,"Delta","No Delta"))</f>
        <v/>
      </c>
      <c r="AB5413">
        <f>IF(OR($B5413="",$Z5413=""),"",MAX(0,$Z5413-N($M5413)))</f>
        <v/>
      </c>
      <c r="AC5413" s="46">
        <f>IF($B5413="","",IFERROR(INDEX('CCA Util %'!$H:$H,MATCH($B5413,'CCA Util %'!$E:$E,0)),""))</f>
        <v/>
      </c>
      <c r="AD5413">
        <f>IF($B5413="","",IFERROR(INDEX('CCA Util %'!$G:$G,MATCH($B5413,'CCA Util %'!$E:$E,0)),""))</f>
        <v/>
      </c>
      <c r="AE5413">
        <f>IF(OR($B5413="",$U5413=""),"",$U5413&amp;" &amp; "&amp;IF(OR($AD5413="",$AD5413=0),"Util NA",$AD5413&amp;" Util"))</f>
        <v/>
      </c>
    </row>
    <row r="5414" ht="15.75" customHeight="1" s="42">
      <c r="A5414" s="41" t="n"/>
      <c r="G5414" s="38" t="n"/>
      <c r="H5414" s="38" t="n"/>
      <c r="I5414" s="38" t="n"/>
      <c r="J5414" s="38" t="n"/>
      <c r="K5414" s="38" t="n"/>
      <c r="L5414" s="38" t="n"/>
      <c r="N5414" s="36">
        <f>IF($B5414="","",IF($C5414="SUPERSTORE","Superstore","DH"))</f>
        <v/>
      </c>
      <c r="O5414" s="36">
        <f>IF($B5414="","",IFERROR(VLOOKUP($B5414,Mapping!$A:$C,2,0),"Not Mapped"))</f>
        <v/>
      </c>
      <c r="P5414" s="36">
        <f>IF($B5414="","",IFERROR(VLOOKUP($B5414,Mapping!$A:$C,3,0),"Not Mapped"))</f>
        <v/>
      </c>
      <c r="Q5414" s="36">
        <f>IF($B5414="","",IFERROR(VLOOKUP($O5414,Leaders!$A:$B,2,0),"Not Mapped"))</f>
        <v/>
      </c>
      <c r="R5414" s="36">
        <f>IF($B5414="","",IF(COUNTIF(Exclusions!$A:$A,$B5414)&gt;0,"Yes","No"))</f>
        <v/>
      </c>
      <c r="S5414" s="38">
        <f>IF($B5414="","",MIN(1,DAY($A5414)/IF($N5414="Superstore",Settings!$B$5,Settings!$B$4)))</f>
        <v/>
      </c>
      <c r="T5414" s="38">
        <f>IF(OR($B5414="",$G5414="",$S5414=0),"",$G5414/$S5414)</f>
        <v/>
      </c>
      <c r="U5414" s="36">
        <f>IF($T5414="","",IF($T5414&lt;Settings!$B$8,"Critical",IF($T5414&lt;Settings!$B$9,"Semi Critical","Non Critical")))</f>
        <v/>
      </c>
      <c r="V5414" s="28" t="n"/>
      <c r="Z5414">
        <f>IF($B5414="","",IFERROR(VLOOKUP($B5414,'Plan HC for CCA'!$A:$B,2,0),""))</f>
        <v/>
      </c>
      <c r="AA5414">
        <f>IF(OR($B5414="",$Z5414=""),"",IF(N($M5414)&lt;$Z5414,"Delta","No Delta"))</f>
        <v/>
      </c>
      <c r="AB5414">
        <f>IF(OR($B5414="",$Z5414=""),"",MAX(0,$Z5414-N($M5414)))</f>
        <v/>
      </c>
      <c r="AC5414" s="46">
        <f>IF($B5414="","",IFERROR(INDEX('CCA Util %'!$H:$H,MATCH($B5414,'CCA Util %'!$E:$E,0)),""))</f>
        <v/>
      </c>
      <c r="AD5414">
        <f>IF($B5414="","",IFERROR(INDEX('CCA Util %'!$G:$G,MATCH($B5414,'CCA Util %'!$E:$E,0)),""))</f>
        <v/>
      </c>
      <c r="AE5414">
        <f>IF(OR($B5414="",$U5414=""),"",$U5414&amp;" &amp; "&amp;IF(OR($AD5414="",$AD5414=0),"Util NA",$AD5414&amp;" Util"))</f>
        <v/>
      </c>
    </row>
    <row r="5415" ht="15.75" customHeight="1" s="42">
      <c r="A5415" s="41" t="n"/>
      <c r="G5415" s="38" t="n"/>
      <c r="H5415" s="38" t="n"/>
      <c r="I5415" s="38" t="n"/>
      <c r="J5415" s="38" t="n"/>
      <c r="K5415" s="38" t="n"/>
      <c r="L5415" s="38" t="n"/>
      <c r="N5415" s="36">
        <f>IF($B5415="","",IF($C5415="SUPERSTORE","Superstore","DH"))</f>
        <v/>
      </c>
      <c r="O5415" s="36">
        <f>IF($B5415="","",IFERROR(VLOOKUP($B5415,Mapping!$A:$C,2,0),"Not Mapped"))</f>
        <v/>
      </c>
      <c r="P5415" s="36">
        <f>IF($B5415="","",IFERROR(VLOOKUP($B5415,Mapping!$A:$C,3,0),"Not Mapped"))</f>
        <v/>
      </c>
      <c r="Q5415" s="36">
        <f>IF($B5415="","",IFERROR(VLOOKUP($O5415,Leaders!$A:$B,2,0),"Not Mapped"))</f>
        <v/>
      </c>
      <c r="R5415" s="36">
        <f>IF($B5415="","",IF(COUNTIF(Exclusions!$A:$A,$B5415)&gt;0,"Yes","No"))</f>
        <v/>
      </c>
      <c r="S5415" s="38">
        <f>IF($B5415="","",MIN(1,DAY($A5415)/IF($N5415="Superstore",Settings!$B$5,Settings!$B$4)))</f>
        <v/>
      </c>
      <c r="T5415" s="38">
        <f>IF(OR($B5415="",$G5415="",$S5415=0),"",$G5415/$S5415)</f>
        <v/>
      </c>
      <c r="U5415" s="36">
        <f>IF($T5415="","",IF($T5415&lt;Settings!$B$8,"Critical",IF($T5415&lt;Settings!$B$9,"Semi Critical","Non Critical")))</f>
        <v/>
      </c>
      <c r="V5415" s="28" t="n"/>
      <c r="Z5415">
        <f>IF($B5415="","",IFERROR(VLOOKUP($B5415,'Plan HC for CCA'!$A:$B,2,0),""))</f>
        <v/>
      </c>
      <c r="AA5415">
        <f>IF(OR($B5415="",$Z5415=""),"",IF(N($M5415)&lt;$Z5415,"Delta","No Delta"))</f>
        <v/>
      </c>
      <c r="AB5415">
        <f>IF(OR($B5415="",$Z5415=""),"",MAX(0,$Z5415-N($M5415)))</f>
        <v/>
      </c>
      <c r="AC5415" s="46">
        <f>IF($B5415="","",IFERROR(INDEX('CCA Util %'!$H:$H,MATCH($B5415,'CCA Util %'!$E:$E,0)),""))</f>
        <v/>
      </c>
      <c r="AD5415">
        <f>IF($B5415="","",IFERROR(INDEX('CCA Util %'!$G:$G,MATCH($B5415,'CCA Util %'!$E:$E,0)),""))</f>
        <v/>
      </c>
      <c r="AE5415">
        <f>IF(OR($B5415="",$U5415=""),"",$U5415&amp;" &amp; "&amp;IF(OR($AD5415="",$AD5415=0),"Util NA",$AD5415&amp;" Util"))</f>
        <v/>
      </c>
    </row>
    <row r="5416" ht="15.75" customHeight="1" s="42">
      <c r="A5416" s="41" t="n"/>
      <c r="G5416" s="38" t="n"/>
      <c r="H5416" s="38" t="n"/>
      <c r="I5416" s="38" t="n"/>
      <c r="J5416" s="38" t="n"/>
      <c r="K5416" s="38" t="n"/>
      <c r="L5416" s="38" t="n"/>
      <c r="N5416" s="36">
        <f>IF($B5416="","",IF($C5416="SUPERSTORE","Superstore","DH"))</f>
        <v/>
      </c>
      <c r="O5416" s="36">
        <f>IF($B5416="","",IFERROR(VLOOKUP($B5416,Mapping!$A:$C,2,0),"Not Mapped"))</f>
        <v/>
      </c>
      <c r="P5416" s="36">
        <f>IF($B5416="","",IFERROR(VLOOKUP($B5416,Mapping!$A:$C,3,0),"Not Mapped"))</f>
        <v/>
      </c>
      <c r="Q5416" s="36">
        <f>IF($B5416="","",IFERROR(VLOOKUP($O5416,Leaders!$A:$B,2,0),"Not Mapped"))</f>
        <v/>
      </c>
      <c r="R5416" s="36">
        <f>IF($B5416="","",IF(COUNTIF(Exclusions!$A:$A,$B5416)&gt;0,"Yes","No"))</f>
        <v/>
      </c>
      <c r="S5416" s="38">
        <f>IF($B5416="","",MIN(1,DAY($A5416)/IF($N5416="Superstore",Settings!$B$5,Settings!$B$4)))</f>
        <v/>
      </c>
      <c r="T5416" s="38">
        <f>IF(OR($B5416="",$G5416="",$S5416=0),"",$G5416/$S5416)</f>
        <v/>
      </c>
      <c r="U5416" s="36">
        <f>IF($T5416="","",IF($T5416&lt;Settings!$B$8,"Critical",IF($T5416&lt;Settings!$B$9,"Semi Critical","Non Critical")))</f>
        <v/>
      </c>
      <c r="V5416" s="28" t="n"/>
      <c r="Z5416">
        <f>IF($B5416="","",IFERROR(VLOOKUP($B5416,'Plan HC for CCA'!$A:$B,2,0),""))</f>
        <v/>
      </c>
      <c r="AA5416">
        <f>IF(OR($B5416="",$Z5416=""),"",IF(N($M5416)&lt;$Z5416,"Delta","No Delta"))</f>
        <v/>
      </c>
      <c r="AB5416">
        <f>IF(OR($B5416="",$Z5416=""),"",MAX(0,$Z5416-N($M5416)))</f>
        <v/>
      </c>
      <c r="AC5416" s="46">
        <f>IF($B5416="","",IFERROR(INDEX('CCA Util %'!$H:$H,MATCH($B5416,'CCA Util %'!$E:$E,0)),""))</f>
        <v/>
      </c>
      <c r="AD5416">
        <f>IF($B5416="","",IFERROR(INDEX('CCA Util %'!$G:$G,MATCH($B5416,'CCA Util %'!$E:$E,0)),""))</f>
        <v/>
      </c>
      <c r="AE5416">
        <f>IF(OR($B5416="",$U5416=""),"",$U5416&amp;" &amp; "&amp;IF(OR($AD5416="",$AD5416=0),"Util NA",$AD5416&amp;" Util"))</f>
        <v/>
      </c>
    </row>
    <row r="5417" ht="15.75" customHeight="1" s="42">
      <c r="A5417" s="41" t="n"/>
      <c r="G5417" s="38" t="n"/>
      <c r="H5417" s="38" t="n"/>
      <c r="I5417" s="38" t="n"/>
      <c r="J5417" s="38" t="n"/>
      <c r="K5417" s="38" t="n"/>
      <c r="L5417" s="38" t="n"/>
      <c r="N5417" s="36">
        <f>IF($B5417="","",IF($C5417="SUPERSTORE","Superstore","DH"))</f>
        <v/>
      </c>
      <c r="O5417" s="36">
        <f>IF($B5417="","",IFERROR(VLOOKUP($B5417,Mapping!$A:$C,2,0),"Not Mapped"))</f>
        <v/>
      </c>
      <c r="P5417" s="36">
        <f>IF($B5417="","",IFERROR(VLOOKUP($B5417,Mapping!$A:$C,3,0),"Not Mapped"))</f>
        <v/>
      </c>
      <c r="Q5417" s="36">
        <f>IF($B5417="","",IFERROR(VLOOKUP($O5417,Leaders!$A:$B,2,0),"Not Mapped"))</f>
        <v/>
      </c>
      <c r="R5417" s="36">
        <f>IF($B5417="","",IF(COUNTIF(Exclusions!$A:$A,$B5417)&gt;0,"Yes","No"))</f>
        <v/>
      </c>
      <c r="S5417" s="38">
        <f>IF($B5417="","",MIN(1,DAY($A5417)/IF($N5417="Superstore",Settings!$B$5,Settings!$B$4)))</f>
        <v/>
      </c>
      <c r="T5417" s="38">
        <f>IF(OR($B5417="",$G5417="",$S5417=0),"",$G5417/$S5417)</f>
        <v/>
      </c>
      <c r="U5417" s="36">
        <f>IF($T5417="","",IF($T5417&lt;Settings!$B$8,"Critical",IF($T5417&lt;Settings!$B$9,"Semi Critical","Non Critical")))</f>
        <v/>
      </c>
      <c r="V5417" s="28" t="n"/>
      <c r="Z5417">
        <f>IF($B5417="","",IFERROR(VLOOKUP($B5417,'Plan HC for CCA'!$A:$B,2,0),""))</f>
        <v/>
      </c>
      <c r="AA5417">
        <f>IF(OR($B5417="",$Z5417=""),"",IF(N($M5417)&lt;$Z5417,"Delta","No Delta"))</f>
        <v/>
      </c>
      <c r="AB5417">
        <f>IF(OR($B5417="",$Z5417=""),"",MAX(0,$Z5417-N($M5417)))</f>
        <v/>
      </c>
      <c r="AC5417" s="46">
        <f>IF($B5417="","",IFERROR(INDEX('CCA Util %'!$H:$H,MATCH($B5417,'CCA Util %'!$E:$E,0)),""))</f>
        <v/>
      </c>
      <c r="AD5417">
        <f>IF($B5417="","",IFERROR(INDEX('CCA Util %'!$G:$G,MATCH($B5417,'CCA Util %'!$E:$E,0)),""))</f>
        <v/>
      </c>
      <c r="AE5417">
        <f>IF(OR($B5417="",$U5417=""),"",$U5417&amp;" &amp; "&amp;IF(OR($AD5417="",$AD5417=0),"Util NA",$AD5417&amp;" Util"))</f>
        <v/>
      </c>
    </row>
    <row r="5418" ht="15.75" customHeight="1" s="42">
      <c r="A5418" s="41" t="n"/>
      <c r="G5418" s="38" t="n"/>
      <c r="H5418" s="38" t="n"/>
      <c r="I5418" s="38" t="n"/>
      <c r="J5418" s="38" t="n"/>
      <c r="K5418" s="38" t="n"/>
      <c r="L5418" s="38" t="n"/>
      <c r="N5418" s="36">
        <f>IF($B5418="","",IF($C5418="SUPERSTORE","Superstore","DH"))</f>
        <v/>
      </c>
      <c r="O5418" s="36">
        <f>IF($B5418="","",IFERROR(VLOOKUP($B5418,Mapping!$A:$C,2,0),"Not Mapped"))</f>
        <v/>
      </c>
      <c r="P5418" s="36">
        <f>IF($B5418="","",IFERROR(VLOOKUP($B5418,Mapping!$A:$C,3,0),"Not Mapped"))</f>
        <v/>
      </c>
      <c r="Q5418" s="36">
        <f>IF($B5418="","",IFERROR(VLOOKUP($O5418,Leaders!$A:$B,2,0),"Not Mapped"))</f>
        <v/>
      </c>
      <c r="R5418" s="36">
        <f>IF($B5418="","",IF(COUNTIF(Exclusions!$A:$A,$B5418)&gt;0,"Yes","No"))</f>
        <v/>
      </c>
      <c r="S5418" s="38">
        <f>IF($B5418="","",MIN(1,DAY($A5418)/IF($N5418="Superstore",Settings!$B$5,Settings!$B$4)))</f>
        <v/>
      </c>
      <c r="T5418" s="38">
        <f>IF(OR($B5418="",$G5418="",$S5418=0),"",$G5418/$S5418)</f>
        <v/>
      </c>
      <c r="U5418" s="36">
        <f>IF($T5418="","",IF($T5418&lt;Settings!$B$8,"Critical",IF($T5418&lt;Settings!$B$9,"Semi Critical","Non Critical")))</f>
        <v/>
      </c>
      <c r="V5418" s="28" t="n"/>
      <c r="Z5418">
        <f>IF($B5418="","",IFERROR(VLOOKUP($B5418,'Plan HC for CCA'!$A:$B,2,0),""))</f>
        <v/>
      </c>
      <c r="AA5418">
        <f>IF(OR($B5418="",$Z5418=""),"",IF(N($M5418)&lt;$Z5418,"Delta","No Delta"))</f>
        <v/>
      </c>
      <c r="AB5418">
        <f>IF(OR($B5418="",$Z5418=""),"",MAX(0,$Z5418-N($M5418)))</f>
        <v/>
      </c>
      <c r="AC5418" s="46">
        <f>IF($B5418="","",IFERROR(INDEX('CCA Util %'!$H:$H,MATCH($B5418,'CCA Util %'!$E:$E,0)),""))</f>
        <v/>
      </c>
      <c r="AD5418">
        <f>IF($B5418="","",IFERROR(INDEX('CCA Util %'!$G:$G,MATCH($B5418,'CCA Util %'!$E:$E,0)),""))</f>
        <v/>
      </c>
      <c r="AE5418">
        <f>IF(OR($B5418="",$U5418=""),"",$U5418&amp;" &amp; "&amp;IF(OR($AD5418="",$AD5418=0),"Util NA",$AD5418&amp;" Util"))</f>
        <v/>
      </c>
    </row>
    <row r="5419" ht="15.75" customHeight="1" s="42">
      <c r="A5419" s="41" t="n"/>
      <c r="G5419" s="38" t="n"/>
      <c r="H5419" s="38" t="n"/>
      <c r="I5419" s="38" t="n"/>
      <c r="J5419" s="38" t="n"/>
      <c r="K5419" s="38" t="n"/>
      <c r="L5419" s="38" t="n"/>
      <c r="N5419" s="36">
        <f>IF($B5419="","",IF($C5419="SUPERSTORE","Superstore","DH"))</f>
        <v/>
      </c>
      <c r="O5419" s="36">
        <f>IF($B5419="","",IFERROR(VLOOKUP($B5419,Mapping!$A:$C,2,0),"Not Mapped"))</f>
        <v/>
      </c>
      <c r="P5419" s="36">
        <f>IF($B5419="","",IFERROR(VLOOKUP($B5419,Mapping!$A:$C,3,0),"Not Mapped"))</f>
        <v/>
      </c>
      <c r="Q5419" s="36">
        <f>IF($B5419="","",IFERROR(VLOOKUP($O5419,Leaders!$A:$B,2,0),"Not Mapped"))</f>
        <v/>
      </c>
      <c r="R5419" s="36">
        <f>IF($B5419="","",IF(COUNTIF(Exclusions!$A:$A,$B5419)&gt;0,"Yes","No"))</f>
        <v/>
      </c>
      <c r="S5419" s="38">
        <f>IF($B5419="","",MIN(1,DAY($A5419)/IF($N5419="Superstore",Settings!$B$5,Settings!$B$4)))</f>
        <v/>
      </c>
      <c r="T5419" s="38">
        <f>IF(OR($B5419="",$G5419="",$S5419=0),"",$G5419/$S5419)</f>
        <v/>
      </c>
      <c r="U5419" s="36">
        <f>IF($T5419="","",IF($T5419&lt;Settings!$B$8,"Critical",IF($T5419&lt;Settings!$B$9,"Semi Critical","Non Critical")))</f>
        <v/>
      </c>
      <c r="V5419" s="28" t="n"/>
      <c r="Z5419">
        <f>IF($B5419="","",IFERROR(VLOOKUP($B5419,'Plan HC for CCA'!$A:$B,2,0),""))</f>
        <v/>
      </c>
      <c r="AA5419">
        <f>IF(OR($B5419="",$Z5419=""),"",IF(N($M5419)&lt;$Z5419,"Delta","No Delta"))</f>
        <v/>
      </c>
      <c r="AB5419">
        <f>IF(OR($B5419="",$Z5419=""),"",MAX(0,$Z5419-N($M5419)))</f>
        <v/>
      </c>
      <c r="AC5419" s="46">
        <f>IF($B5419="","",IFERROR(INDEX('CCA Util %'!$H:$H,MATCH($B5419,'CCA Util %'!$E:$E,0)),""))</f>
        <v/>
      </c>
      <c r="AD5419">
        <f>IF($B5419="","",IFERROR(INDEX('CCA Util %'!$G:$G,MATCH($B5419,'CCA Util %'!$E:$E,0)),""))</f>
        <v/>
      </c>
      <c r="AE5419">
        <f>IF(OR($B5419="",$U5419=""),"",$U5419&amp;" &amp; "&amp;IF(OR($AD5419="",$AD5419=0),"Util NA",$AD5419&amp;" Util"))</f>
        <v/>
      </c>
    </row>
    <row r="5420" ht="15.75" customHeight="1" s="42">
      <c r="A5420" s="41" t="n"/>
      <c r="G5420" s="38" t="n"/>
      <c r="H5420" s="38" t="n"/>
      <c r="I5420" s="38" t="n"/>
      <c r="J5420" s="38" t="n"/>
      <c r="K5420" s="38" t="n"/>
      <c r="L5420" s="38" t="n"/>
      <c r="N5420" s="36">
        <f>IF($B5420="","",IF($C5420="SUPERSTORE","Superstore","DH"))</f>
        <v/>
      </c>
      <c r="O5420" s="36">
        <f>IF($B5420="","",IFERROR(VLOOKUP($B5420,Mapping!$A:$C,2,0),"Not Mapped"))</f>
        <v/>
      </c>
      <c r="P5420" s="36">
        <f>IF($B5420="","",IFERROR(VLOOKUP($B5420,Mapping!$A:$C,3,0),"Not Mapped"))</f>
        <v/>
      </c>
      <c r="Q5420" s="36">
        <f>IF($B5420="","",IFERROR(VLOOKUP($O5420,Leaders!$A:$B,2,0),"Not Mapped"))</f>
        <v/>
      </c>
      <c r="R5420" s="36">
        <f>IF($B5420="","",IF(COUNTIF(Exclusions!$A:$A,$B5420)&gt;0,"Yes","No"))</f>
        <v/>
      </c>
      <c r="S5420" s="38">
        <f>IF($B5420="","",MIN(1,DAY($A5420)/IF($N5420="Superstore",Settings!$B$5,Settings!$B$4)))</f>
        <v/>
      </c>
      <c r="T5420" s="38">
        <f>IF(OR($B5420="",$G5420="",$S5420=0),"",$G5420/$S5420)</f>
        <v/>
      </c>
      <c r="U5420" s="36">
        <f>IF($T5420="","",IF($T5420&lt;Settings!$B$8,"Critical",IF($T5420&lt;Settings!$B$9,"Semi Critical","Non Critical")))</f>
        <v/>
      </c>
      <c r="V5420" s="28" t="n"/>
      <c r="Z5420">
        <f>IF($B5420="","",IFERROR(VLOOKUP($B5420,'Plan HC for CCA'!$A:$B,2,0),""))</f>
        <v/>
      </c>
      <c r="AA5420">
        <f>IF(OR($B5420="",$Z5420=""),"",IF(N($M5420)&lt;$Z5420,"Delta","No Delta"))</f>
        <v/>
      </c>
      <c r="AB5420">
        <f>IF(OR($B5420="",$Z5420=""),"",MAX(0,$Z5420-N($M5420)))</f>
        <v/>
      </c>
      <c r="AC5420" s="46">
        <f>IF($B5420="","",IFERROR(INDEX('CCA Util %'!$H:$H,MATCH($B5420,'CCA Util %'!$E:$E,0)),""))</f>
        <v/>
      </c>
      <c r="AD5420">
        <f>IF($B5420="","",IFERROR(INDEX('CCA Util %'!$G:$G,MATCH($B5420,'CCA Util %'!$E:$E,0)),""))</f>
        <v/>
      </c>
      <c r="AE5420">
        <f>IF(OR($B5420="",$U5420=""),"",$U5420&amp;" &amp; "&amp;IF(OR($AD5420="",$AD5420=0),"Util NA",$AD5420&amp;" Util"))</f>
        <v/>
      </c>
    </row>
    <row r="5421" ht="15.75" customHeight="1" s="42">
      <c r="A5421" s="41" t="n"/>
      <c r="G5421" s="38" t="n"/>
      <c r="H5421" s="38" t="n"/>
      <c r="I5421" s="38" t="n"/>
      <c r="J5421" s="38" t="n"/>
      <c r="K5421" s="38" t="n"/>
      <c r="L5421" s="38" t="n"/>
      <c r="N5421" s="36">
        <f>IF($B5421="","",IF($C5421="SUPERSTORE","Superstore","DH"))</f>
        <v/>
      </c>
      <c r="O5421" s="36">
        <f>IF($B5421="","",IFERROR(VLOOKUP($B5421,Mapping!$A:$C,2,0),"Not Mapped"))</f>
        <v/>
      </c>
      <c r="P5421" s="36">
        <f>IF($B5421="","",IFERROR(VLOOKUP($B5421,Mapping!$A:$C,3,0),"Not Mapped"))</f>
        <v/>
      </c>
      <c r="Q5421" s="36">
        <f>IF($B5421="","",IFERROR(VLOOKUP($O5421,Leaders!$A:$B,2,0),"Not Mapped"))</f>
        <v/>
      </c>
      <c r="R5421" s="36">
        <f>IF($B5421="","",IF(COUNTIF(Exclusions!$A:$A,$B5421)&gt;0,"Yes","No"))</f>
        <v/>
      </c>
      <c r="S5421" s="38">
        <f>IF($B5421="","",MIN(1,DAY($A5421)/IF($N5421="Superstore",Settings!$B$5,Settings!$B$4)))</f>
        <v/>
      </c>
      <c r="T5421" s="38">
        <f>IF(OR($B5421="",$G5421="",$S5421=0),"",$G5421/$S5421)</f>
        <v/>
      </c>
      <c r="U5421" s="36">
        <f>IF($T5421="","",IF($T5421&lt;Settings!$B$8,"Critical",IF($T5421&lt;Settings!$B$9,"Semi Critical","Non Critical")))</f>
        <v/>
      </c>
      <c r="V5421" s="28" t="n"/>
      <c r="Z5421">
        <f>IF($B5421="","",IFERROR(VLOOKUP($B5421,'Plan HC for CCA'!$A:$B,2,0),""))</f>
        <v/>
      </c>
      <c r="AA5421">
        <f>IF(OR($B5421="",$Z5421=""),"",IF(N($M5421)&lt;$Z5421,"Delta","No Delta"))</f>
        <v/>
      </c>
      <c r="AB5421">
        <f>IF(OR($B5421="",$Z5421=""),"",MAX(0,$Z5421-N($M5421)))</f>
        <v/>
      </c>
      <c r="AC5421" s="46">
        <f>IF($B5421="","",IFERROR(INDEX('CCA Util %'!$H:$H,MATCH($B5421,'CCA Util %'!$E:$E,0)),""))</f>
        <v/>
      </c>
      <c r="AD5421">
        <f>IF($B5421="","",IFERROR(INDEX('CCA Util %'!$G:$G,MATCH($B5421,'CCA Util %'!$E:$E,0)),""))</f>
        <v/>
      </c>
      <c r="AE5421">
        <f>IF(OR($B5421="",$U5421=""),"",$U5421&amp;" &amp; "&amp;IF(OR($AD5421="",$AD5421=0),"Util NA",$AD5421&amp;" Util"))</f>
        <v/>
      </c>
    </row>
    <row r="5422" ht="15.75" customHeight="1" s="42">
      <c r="A5422" s="41" t="n"/>
      <c r="G5422" s="38" t="n"/>
      <c r="H5422" s="38" t="n"/>
      <c r="I5422" s="38" t="n"/>
      <c r="J5422" s="38" t="n"/>
      <c r="K5422" s="38" t="n"/>
      <c r="L5422" s="38" t="n"/>
      <c r="N5422" s="36">
        <f>IF($B5422="","",IF($C5422="SUPERSTORE","Superstore","DH"))</f>
        <v/>
      </c>
      <c r="O5422" s="36">
        <f>IF($B5422="","",IFERROR(VLOOKUP($B5422,Mapping!$A:$C,2,0),"Not Mapped"))</f>
        <v/>
      </c>
      <c r="P5422" s="36">
        <f>IF($B5422="","",IFERROR(VLOOKUP($B5422,Mapping!$A:$C,3,0),"Not Mapped"))</f>
        <v/>
      </c>
      <c r="Q5422" s="36">
        <f>IF($B5422="","",IFERROR(VLOOKUP($O5422,Leaders!$A:$B,2,0),"Not Mapped"))</f>
        <v/>
      </c>
      <c r="R5422" s="36">
        <f>IF($B5422="","",IF(COUNTIF(Exclusions!$A:$A,$B5422)&gt;0,"Yes","No"))</f>
        <v/>
      </c>
      <c r="S5422" s="38">
        <f>IF($B5422="","",MIN(1,DAY($A5422)/IF($N5422="Superstore",Settings!$B$5,Settings!$B$4)))</f>
        <v/>
      </c>
      <c r="T5422" s="38">
        <f>IF(OR($B5422="",$G5422="",$S5422=0),"",$G5422/$S5422)</f>
        <v/>
      </c>
      <c r="U5422" s="36">
        <f>IF($T5422="","",IF($T5422&lt;Settings!$B$8,"Critical",IF($T5422&lt;Settings!$B$9,"Semi Critical","Non Critical")))</f>
        <v/>
      </c>
      <c r="V5422" s="28" t="n"/>
      <c r="Z5422">
        <f>IF($B5422="","",IFERROR(VLOOKUP($B5422,'Plan HC for CCA'!$A:$B,2,0),""))</f>
        <v/>
      </c>
      <c r="AA5422">
        <f>IF(OR($B5422="",$Z5422=""),"",IF(N($M5422)&lt;$Z5422,"Delta","No Delta"))</f>
        <v/>
      </c>
      <c r="AB5422">
        <f>IF(OR($B5422="",$Z5422=""),"",MAX(0,$Z5422-N($M5422)))</f>
        <v/>
      </c>
      <c r="AC5422" s="46">
        <f>IF($B5422="","",IFERROR(INDEX('CCA Util %'!$H:$H,MATCH($B5422,'CCA Util %'!$E:$E,0)),""))</f>
        <v/>
      </c>
      <c r="AD5422">
        <f>IF($B5422="","",IFERROR(INDEX('CCA Util %'!$G:$G,MATCH($B5422,'CCA Util %'!$E:$E,0)),""))</f>
        <v/>
      </c>
      <c r="AE5422">
        <f>IF(OR($B5422="",$U5422=""),"",$U5422&amp;" &amp; "&amp;IF(OR($AD5422="",$AD5422=0),"Util NA",$AD5422&amp;" Util"))</f>
        <v/>
      </c>
    </row>
    <row r="5423" ht="15.75" customHeight="1" s="42">
      <c r="A5423" s="41" t="n"/>
      <c r="G5423" s="38" t="n"/>
      <c r="H5423" s="38" t="n"/>
      <c r="I5423" s="38" t="n"/>
      <c r="J5423" s="38" t="n"/>
      <c r="K5423" s="38" t="n"/>
      <c r="L5423" s="38" t="n"/>
      <c r="N5423" s="36">
        <f>IF($B5423="","",IF($C5423="SUPERSTORE","Superstore","DH"))</f>
        <v/>
      </c>
      <c r="O5423" s="36">
        <f>IF($B5423="","",IFERROR(VLOOKUP($B5423,Mapping!$A:$C,2,0),"Not Mapped"))</f>
        <v/>
      </c>
      <c r="P5423" s="36">
        <f>IF($B5423="","",IFERROR(VLOOKUP($B5423,Mapping!$A:$C,3,0),"Not Mapped"))</f>
        <v/>
      </c>
      <c r="Q5423" s="36">
        <f>IF($B5423="","",IFERROR(VLOOKUP($O5423,Leaders!$A:$B,2,0),"Not Mapped"))</f>
        <v/>
      </c>
      <c r="R5423" s="36">
        <f>IF($B5423="","",IF(COUNTIF(Exclusions!$A:$A,$B5423)&gt;0,"Yes","No"))</f>
        <v/>
      </c>
      <c r="S5423" s="38">
        <f>IF($B5423="","",MIN(1,DAY($A5423)/IF($N5423="Superstore",Settings!$B$5,Settings!$B$4)))</f>
        <v/>
      </c>
      <c r="T5423" s="38">
        <f>IF(OR($B5423="",$G5423="",$S5423=0),"",$G5423/$S5423)</f>
        <v/>
      </c>
      <c r="U5423" s="36">
        <f>IF($T5423="","",IF($T5423&lt;Settings!$B$8,"Critical",IF($T5423&lt;Settings!$B$9,"Semi Critical","Non Critical")))</f>
        <v/>
      </c>
      <c r="V5423" s="28" t="n"/>
      <c r="Z5423">
        <f>IF($B5423="","",IFERROR(VLOOKUP($B5423,'Plan HC for CCA'!$A:$B,2,0),""))</f>
        <v/>
      </c>
      <c r="AA5423">
        <f>IF(OR($B5423="",$Z5423=""),"",IF(N($M5423)&lt;$Z5423,"Delta","No Delta"))</f>
        <v/>
      </c>
      <c r="AB5423">
        <f>IF(OR($B5423="",$Z5423=""),"",MAX(0,$Z5423-N($M5423)))</f>
        <v/>
      </c>
      <c r="AC5423" s="46">
        <f>IF($B5423="","",IFERROR(INDEX('CCA Util %'!$H:$H,MATCH($B5423,'CCA Util %'!$E:$E,0)),""))</f>
        <v/>
      </c>
      <c r="AD5423">
        <f>IF($B5423="","",IFERROR(INDEX('CCA Util %'!$G:$G,MATCH($B5423,'CCA Util %'!$E:$E,0)),""))</f>
        <v/>
      </c>
      <c r="AE5423">
        <f>IF(OR($B5423="",$U5423=""),"",$U5423&amp;" &amp; "&amp;IF(OR($AD5423="",$AD5423=0),"Util NA",$AD5423&amp;" Util"))</f>
        <v/>
      </c>
    </row>
    <row r="5424" ht="15.75" customHeight="1" s="42">
      <c r="A5424" s="41" t="n"/>
      <c r="G5424" s="38" t="n"/>
      <c r="H5424" s="38" t="n"/>
      <c r="I5424" s="38" t="n"/>
      <c r="J5424" s="38" t="n"/>
      <c r="K5424" s="38" t="n"/>
      <c r="L5424" s="38" t="n"/>
      <c r="N5424" s="36">
        <f>IF($B5424="","",IF($C5424="SUPERSTORE","Superstore","DH"))</f>
        <v/>
      </c>
      <c r="O5424" s="36">
        <f>IF($B5424="","",IFERROR(VLOOKUP($B5424,Mapping!$A:$C,2,0),"Not Mapped"))</f>
        <v/>
      </c>
      <c r="P5424" s="36">
        <f>IF($B5424="","",IFERROR(VLOOKUP($B5424,Mapping!$A:$C,3,0),"Not Mapped"))</f>
        <v/>
      </c>
      <c r="Q5424" s="36">
        <f>IF($B5424="","",IFERROR(VLOOKUP($O5424,Leaders!$A:$B,2,0),"Not Mapped"))</f>
        <v/>
      </c>
      <c r="R5424" s="36">
        <f>IF($B5424="","",IF(COUNTIF(Exclusions!$A:$A,$B5424)&gt;0,"Yes","No"))</f>
        <v/>
      </c>
      <c r="S5424" s="38">
        <f>IF($B5424="","",MIN(1,DAY($A5424)/IF($N5424="Superstore",Settings!$B$5,Settings!$B$4)))</f>
        <v/>
      </c>
      <c r="T5424" s="38">
        <f>IF(OR($B5424="",$G5424="",$S5424=0),"",$G5424/$S5424)</f>
        <v/>
      </c>
      <c r="U5424" s="36">
        <f>IF($T5424="","",IF($T5424&lt;Settings!$B$8,"Critical",IF($T5424&lt;Settings!$B$9,"Semi Critical","Non Critical")))</f>
        <v/>
      </c>
      <c r="V5424" s="28" t="n"/>
      <c r="Z5424">
        <f>IF($B5424="","",IFERROR(VLOOKUP($B5424,'Plan HC for CCA'!$A:$B,2,0),""))</f>
        <v/>
      </c>
      <c r="AA5424">
        <f>IF(OR($B5424="",$Z5424=""),"",IF(N($M5424)&lt;$Z5424,"Delta","No Delta"))</f>
        <v/>
      </c>
      <c r="AB5424">
        <f>IF(OR($B5424="",$Z5424=""),"",MAX(0,$Z5424-N($M5424)))</f>
        <v/>
      </c>
      <c r="AC5424" s="46">
        <f>IF($B5424="","",IFERROR(INDEX('CCA Util %'!$H:$H,MATCH($B5424,'CCA Util %'!$E:$E,0)),""))</f>
        <v/>
      </c>
      <c r="AD5424">
        <f>IF($B5424="","",IFERROR(INDEX('CCA Util %'!$G:$G,MATCH($B5424,'CCA Util %'!$E:$E,0)),""))</f>
        <v/>
      </c>
      <c r="AE5424">
        <f>IF(OR($B5424="",$U5424=""),"",$U5424&amp;" &amp; "&amp;IF(OR($AD5424="",$AD5424=0),"Util NA",$AD5424&amp;" Util"))</f>
        <v/>
      </c>
    </row>
    <row r="5425" ht="15.75" customHeight="1" s="42">
      <c r="A5425" s="41" t="n"/>
      <c r="G5425" s="38" t="n"/>
      <c r="H5425" s="38" t="n"/>
      <c r="I5425" s="38" t="n"/>
      <c r="J5425" s="38" t="n"/>
      <c r="K5425" s="38" t="n"/>
      <c r="L5425" s="38" t="n"/>
      <c r="N5425" s="36">
        <f>IF($B5425="","",IF($C5425="SUPERSTORE","Superstore","DH"))</f>
        <v/>
      </c>
      <c r="O5425" s="36">
        <f>IF($B5425="","",IFERROR(VLOOKUP($B5425,Mapping!$A:$C,2,0),"Not Mapped"))</f>
        <v/>
      </c>
      <c r="P5425" s="36">
        <f>IF($B5425="","",IFERROR(VLOOKUP($B5425,Mapping!$A:$C,3,0),"Not Mapped"))</f>
        <v/>
      </c>
      <c r="Q5425" s="36">
        <f>IF($B5425="","",IFERROR(VLOOKUP($O5425,Leaders!$A:$B,2,0),"Not Mapped"))</f>
        <v/>
      </c>
      <c r="R5425" s="36">
        <f>IF($B5425="","",IF(COUNTIF(Exclusions!$A:$A,$B5425)&gt;0,"Yes","No"))</f>
        <v/>
      </c>
      <c r="S5425" s="38">
        <f>IF($B5425="","",MIN(1,DAY($A5425)/IF($N5425="Superstore",Settings!$B$5,Settings!$B$4)))</f>
        <v/>
      </c>
      <c r="T5425" s="38">
        <f>IF(OR($B5425="",$G5425="",$S5425=0),"",$G5425/$S5425)</f>
        <v/>
      </c>
      <c r="U5425" s="36">
        <f>IF($T5425="","",IF($T5425&lt;Settings!$B$8,"Critical",IF($T5425&lt;Settings!$B$9,"Semi Critical","Non Critical")))</f>
        <v/>
      </c>
      <c r="V5425" s="28" t="n"/>
      <c r="Z5425">
        <f>IF($B5425="","",IFERROR(VLOOKUP($B5425,'Plan HC for CCA'!$A:$B,2,0),""))</f>
        <v/>
      </c>
      <c r="AA5425">
        <f>IF(OR($B5425="",$Z5425=""),"",IF(N($M5425)&lt;$Z5425,"Delta","No Delta"))</f>
        <v/>
      </c>
      <c r="AB5425">
        <f>IF(OR($B5425="",$Z5425=""),"",MAX(0,$Z5425-N($M5425)))</f>
        <v/>
      </c>
      <c r="AC5425" s="46">
        <f>IF($B5425="","",IFERROR(INDEX('CCA Util %'!$H:$H,MATCH($B5425,'CCA Util %'!$E:$E,0)),""))</f>
        <v/>
      </c>
      <c r="AD5425">
        <f>IF($B5425="","",IFERROR(INDEX('CCA Util %'!$G:$G,MATCH($B5425,'CCA Util %'!$E:$E,0)),""))</f>
        <v/>
      </c>
      <c r="AE5425">
        <f>IF(OR($B5425="",$U5425=""),"",$U5425&amp;" &amp; "&amp;IF(OR($AD5425="",$AD5425=0),"Util NA",$AD5425&amp;" Util"))</f>
        <v/>
      </c>
    </row>
    <row r="5426" ht="15.75" customHeight="1" s="42">
      <c r="A5426" s="41" t="n"/>
      <c r="G5426" s="38" t="n"/>
      <c r="H5426" s="38" t="n"/>
      <c r="I5426" s="38" t="n"/>
      <c r="J5426" s="38" t="n"/>
      <c r="K5426" s="38" t="n"/>
      <c r="L5426" s="38" t="n"/>
      <c r="N5426" s="36">
        <f>IF($B5426="","",IF($C5426="SUPERSTORE","Superstore","DH"))</f>
        <v/>
      </c>
      <c r="O5426" s="36">
        <f>IF($B5426="","",IFERROR(VLOOKUP($B5426,Mapping!$A:$C,2,0),"Not Mapped"))</f>
        <v/>
      </c>
      <c r="P5426" s="36">
        <f>IF($B5426="","",IFERROR(VLOOKUP($B5426,Mapping!$A:$C,3,0),"Not Mapped"))</f>
        <v/>
      </c>
      <c r="Q5426" s="36">
        <f>IF($B5426="","",IFERROR(VLOOKUP($O5426,Leaders!$A:$B,2,0),"Not Mapped"))</f>
        <v/>
      </c>
      <c r="R5426" s="36">
        <f>IF($B5426="","",IF(COUNTIF(Exclusions!$A:$A,$B5426)&gt;0,"Yes","No"))</f>
        <v/>
      </c>
      <c r="S5426" s="38">
        <f>IF($B5426="","",MIN(1,DAY($A5426)/IF($N5426="Superstore",Settings!$B$5,Settings!$B$4)))</f>
        <v/>
      </c>
      <c r="T5426" s="38">
        <f>IF(OR($B5426="",$G5426="",$S5426=0),"",$G5426/$S5426)</f>
        <v/>
      </c>
      <c r="U5426" s="36">
        <f>IF($T5426="","",IF($T5426&lt;Settings!$B$8,"Critical",IF($T5426&lt;Settings!$B$9,"Semi Critical","Non Critical")))</f>
        <v/>
      </c>
      <c r="V5426" s="28" t="n"/>
      <c r="Z5426">
        <f>IF($B5426="","",IFERROR(VLOOKUP($B5426,'Plan HC for CCA'!$A:$B,2,0),""))</f>
        <v/>
      </c>
      <c r="AA5426">
        <f>IF(OR($B5426="",$Z5426=""),"",IF(N($M5426)&lt;$Z5426,"Delta","No Delta"))</f>
        <v/>
      </c>
      <c r="AB5426">
        <f>IF(OR($B5426="",$Z5426=""),"",MAX(0,$Z5426-N($M5426)))</f>
        <v/>
      </c>
      <c r="AC5426" s="46">
        <f>IF($B5426="","",IFERROR(INDEX('CCA Util %'!$H:$H,MATCH($B5426,'CCA Util %'!$E:$E,0)),""))</f>
        <v/>
      </c>
      <c r="AD5426">
        <f>IF($B5426="","",IFERROR(INDEX('CCA Util %'!$G:$G,MATCH($B5426,'CCA Util %'!$E:$E,0)),""))</f>
        <v/>
      </c>
      <c r="AE5426">
        <f>IF(OR($B5426="",$U5426=""),"",$U5426&amp;" &amp; "&amp;IF(OR($AD5426="",$AD5426=0),"Util NA",$AD5426&amp;" Util"))</f>
        <v/>
      </c>
    </row>
    <row r="5427" ht="15.75" customHeight="1" s="42">
      <c r="A5427" s="41" t="n"/>
      <c r="G5427" s="38" t="n"/>
      <c r="H5427" s="38" t="n"/>
      <c r="I5427" s="38" t="n"/>
      <c r="J5427" s="38" t="n"/>
      <c r="K5427" s="38" t="n"/>
      <c r="L5427" s="38" t="n"/>
      <c r="N5427" s="36">
        <f>IF($B5427="","",IF($C5427="SUPERSTORE","Superstore","DH"))</f>
        <v/>
      </c>
      <c r="O5427" s="36">
        <f>IF($B5427="","",IFERROR(VLOOKUP($B5427,Mapping!$A:$C,2,0),"Not Mapped"))</f>
        <v/>
      </c>
      <c r="P5427" s="36">
        <f>IF($B5427="","",IFERROR(VLOOKUP($B5427,Mapping!$A:$C,3,0),"Not Mapped"))</f>
        <v/>
      </c>
      <c r="Q5427" s="36">
        <f>IF($B5427="","",IFERROR(VLOOKUP($O5427,Leaders!$A:$B,2,0),"Not Mapped"))</f>
        <v/>
      </c>
      <c r="R5427" s="36">
        <f>IF($B5427="","",IF(COUNTIF(Exclusions!$A:$A,$B5427)&gt;0,"Yes","No"))</f>
        <v/>
      </c>
      <c r="S5427" s="38">
        <f>IF($B5427="","",MIN(1,DAY($A5427)/IF($N5427="Superstore",Settings!$B$5,Settings!$B$4)))</f>
        <v/>
      </c>
      <c r="T5427" s="38">
        <f>IF(OR($B5427="",$G5427="",$S5427=0),"",$G5427/$S5427)</f>
        <v/>
      </c>
      <c r="U5427" s="36">
        <f>IF($T5427="","",IF($T5427&lt;Settings!$B$8,"Critical",IF($T5427&lt;Settings!$B$9,"Semi Critical","Non Critical")))</f>
        <v/>
      </c>
      <c r="V5427" s="28" t="n"/>
      <c r="Z5427">
        <f>IF($B5427="","",IFERROR(VLOOKUP($B5427,'Plan HC for CCA'!$A:$B,2,0),""))</f>
        <v/>
      </c>
      <c r="AA5427">
        <f>IF(OR($B5427="",$Z5427=""),"",IF(N($M5427)&lt;$Z5427,"Delta","No Delta"))</f>
        <v/>
      </c>
      <c r="AB5427">
        <f>IF(OR($B5427="",$Z5427=""),"",MAX(0,$Z5427-N($M5427)))</f>
        <v/>
      </c>
      <c r="AC5427" s="46">
        <f>IF($B5427="","",IFERROR(INDEX('CCA Util %'!$H:$H,MATCH($B5427,'CCA Util %'!$E:$E,0)),""))</f>
        <v/>
      </c>
      <c r="AD5427">
        <f>IF($B5427="","",IFERROR(INDEX('CCA Util %'!$G:$G,MATCH($B5427,'CCA Util %'!$E:$E,0)),""))</f>
        <v/>
      </c>
      <c r="AE5427">
        <f>IF(OR($B5427="",$U5427=""),"",$U5427&amp;" &amp; "&amp;IF(OR($AD5427="",$AD5427=0),"Util NA",$AD5427&amp;" Util"))</f>
        <v/>
      </c>
    </row>
    <row r="5428" ht="15.75" customHeight="1" s="42">
      <c r="A5428" s="41" t="n"/>
      <c r="G5428" s="38" t="n"/>
      <c r="H5428" s="38" t="n"/>
      <c r="I5428" s="38" t="n"/>
      <c r="J5428" s="38" t="n"/>
      <c r="K5428" s="38" t="n"/>
      <c r="L5428" s="38" t="n"/>
      <c r="N5428" s="36">
        <f>IF($B5428="","",IF($C5428="SUPERSTORE","Superstore","DH"))</f>
        <v/>
      </c>
      <c r="O5428" s="36">
        <f>IF($B5428="","",IFERROR(VLOOKUP($B5428,Mapping!$A:$C,2,0),"Not Mapped"))</f>
        <v/>
      </c>
      <c r="P5428" s="36">
        <f>IF($B5428="","",IFERROR(VLOOKUP($B5428,Mapping!$A:$C,3,0),"Not Mapped"))</f>
        <v/>
      </c>
      <c r="Q5428" s="36">
        <f>IF($B5428="","",IFERROR(VLOOKUP($O5428,Leaders!$A:$B,2,0),"Not Mapped"))</f>
        <v/>
      </c>
      <c r="R5428" s="36">
        <f>IF($B5428="","",IF(COUNTIF(Exclusions!$A:$A,$B5428)&gt;0,"Yes","No"))</f>
        <v/>
      </c>
      <c r="S5428" s="38">
        <f>IF($B5428="","",MIN(1,DAY($A5428)/IF($N5428="Superstore",Settings!$B$5,Settings!$B$4)))</f>
        <v/>
      </c>
      <c r="T5428" s="38">
        <f>IF(OR($B5428="",$G5428="",$S5428=0),"",$G5428/$S5428)</f>
        <v/>
      </c>
      <c r="U5428" s="36">
        <f>IF($T5428="","",IF($T5428&lt;Settings!$B$8,"Critical",IF($T5428&lt;Settings!$B$9,"Semi Critical","Non Critical")))</f>
        <v/>
      </c>
      <c r="V5428" s="28" t="n"/>
      <c r="Z5428">
        <f>IF($B5428="","",IFERROR(VLOOKUP($B5428,'Plan HC for CCA'!$A:$B,2,0),""))</f>
        <v/>
      </c>
      <c r="AA5428">
        <f>IF(OR($B5428="",$Z5428=""),"",IF(N($M5428)&lt;$Z5428,"Delta","No Delta"))</f>
        <v/>
      </c>
      <c r="AB5428">
        <f>IF(OR($B5428="",$Z5428=""),"",MAX(0,$Z5428-N($M5428)))</f>
        <v/>
      </c>
      <c r="AC5428" s="46">
        <f>IF($B5428="","",IFERROR(INDEX('CCA Util %'!$H:$H,MATCH($B5428,'CCA Util %'!$E:$E,0)),""))</f>
        <v/>
      </c>
      <c r="AD5428">
        <f>IF($B5428="","",IFERROR(INDEX('CCA Util %'!$G:$G,MATCH($B5428,'CCA Util %'!$E:$E,0)),""))</f>
        <v/>
      </c>
      <c r="AE5428">
        <f>IF(OR($B5428="",$U5428=""),"",$U5428&amp;" &amp; "&amp;IF(OR($AD5428="",$AD5428=0),"Util NA",$AD5428&amp;" Util"))</f>
        <v/>
      </c>
    </row>
    <row r="5429" ht="15.75" customHeight="1" s="42">
      <c r="A5429" s="41" t="n"/>
      <c r="G5429" s="38" t="n"/>
      <c r="H5429" s="38" t="n"/>
      <c r="I5429" s="38" t="n"/>
      <c r="J5429" s="38" t="n"/>
      <c r="K5429" s="38" t="n"/>
      <c r="L5429" s="38" t="n"/>
      <c r="N5429" s="36">
        <f>IF($B5429="","",IF($C5429="SUPERSTORE","Superstore","DH"))</f>
        <v/>
      </c>
      <c r="O5429" s="36">
        <f>IF($B5429="","",IFERROR(VLOOKUP($B5429,Mapping!$A:$C,2,0),"Not Mapped"))</f>
        <v/>
      </c>
      <c r="P5429" s="36">
        <f>IF($B5429="","",IFERROR(VLOOKUP($B5429,Mapping!$A:$C,3,0),"Not Mapped"))</f>
        <v/>
      </c>
      <c r="Q5429" s="36">
        <f>IF($B5429="","",IFERROR(VLOOKUP($O5429,Leaders!$A:$B,2,0),"Not Mapped"))</f>
        <v/>
      </c>
      <c r="R5429" s="36">
        <f>IF($B5429="","",IF(COUNTIF(Exclusions!$A:$A,$B5429)&gt;0,"Yes","No"))</f>
        <v/>
      </c>
      <c r="S5429" s="38">
        <f>IF($B5429="","",MIN(1,DAY($A5429)/IF($N5429="Superstore",Settings!$B$5,Settings!$B$4)))</f>
        <v/>
      </c>
      <c r="T5429" s="38">
        <f>IF(OR($B5429="",$G5429="",$S5429=0),"",$G5429/$S5429)</f>
        <v/>
      </c>
      <c r="U5429" s="36">
        <f>IF($T5429="","",IF($T5429&lt;Settings!$B$8,"Critical",IF($T5429&lt;Settings!$B$9,"Semi Critical","Non Critical")))</f>
        <v/>
      </c>
      <c r="V5429" s="28" t="n"/>
      <c r="Z5429">
        <f>IF($B5429="","",IFERROR(VLOOKUP($B5429,'Plan HC for CCA'!$A:$B,2,0),""))</f>
        <v/>
      </c>
      <c r="AA5429">
        <f>IF(OR($B5429="",$Z5429=""),"",IF(N($M5429)&lt;$Z5429,"Delta","No Delta"))</f>
        <v/>
      </c>
      <c r="AB5429">
        <f>IF(OR($B5429="",$Z5429=""),"",MAX(0,$Z5429-N($M5429)))</f>
        <v/>
      </c>
      <c r="AC5429" s="46">
        <f>IF($B5429="","",IFERROR(INDEX('CCA Util %'!$H:$H,MATCH($B5429,'CCA Util %'!$E:$E,0)),""))</f>
        <v/>
      </c>
      <c r="AD5429">
        <f>IF($B5429="","",IFERROR(INDEX('CCA Util %'!$G:$G,MATCH($B5429,'CCA Util %'!$E:$E,0)),""))</f>
        <v/>
      </c>
      <c r="AE5429">
        <f>IF(OR($B5429="",$U5429=""),"",$U5429&amp;" &amp; "&amp;IF(OR($AD5429="",$AD5429=0),"Util NA",$AD5429&amp;" Util"))</f>
        <v/>
      </c>
    </row>
    <row r="5430" ht="15.75" customHeight="1" s="42">
      <c r="A5430" s="41" t="n"/>
      <c r="G5430" s="38" t="n"/>
      <c r="H5430" s="38" t="n"/>
      <c r="I5430" s="38" t="n"/>
      <c r="J5430" s="38" t="n"/>
      <c r="K5430" s="38" t="n"/>
      <c r="L5430" s="38" t="n"/>
      <c r="N5430" s="36">
        <f>IF($B5430="","",IF($C5430="SUPERSTORE","Superstore","DH"))</f>
        <v/>
      </c>
      <c r="O5430" s="36">
        <f>IF($B5430="","",IFERROR(VLOOKUP($B5430,Mapping!$A:$C,2,0),"Not Mapped"))</f>
        <v/>
      </c>
      <c r="P5430" s="36">
        <f>IF($B5430="","",IFERROR(VLOOKUP($B5430,Mapping!$A:$C,3,0),"Not Mapped"))</f>
        <v/>
      </c>
      <c r="Q5430" s="36">
        <f>IF($B5430="","",IFERROR(VLOOKUP($O5430,Leaders!$A:$B,2,0),"Not Mapped"))</f>
        <v/>
      </c>
      <c r="R5430" s="36">
        <f>IF($B5430="","",IF(COUNTIF(Exclusions!$A:$A,$B5430)&gt;0,"Yes","No"))</f>
        <v/>
      </c>
      <c r="S5430" s="38">
        <f>IF($B5430="","",MIN(1,DAY($A5430)/IF($N5430="Superstore",Settings!$B$5,Settings!$B$4)))</f>
        <v/>
      </c>
      <c r="T5430" s="38">
        <f>IF(OR($B5430="",$G5430="",$S5430=0),"",$G5430/$S5430)</f>
        <v/>
      </c>
      <c r="U5430" s="36">
        <f>IF($T5430="","",IF($T5430&lt;Settings!$B$8,"Critical",IF($T5430&lt;Settings!$B$9,"Semi Critical","Non Critical")))</f>
        <v/>
      </c>
      <c r="V5430" s="28" t="n"/>
      <c r="Z5430">
        <f>IF($B5430="","",IFERROR(VLOOKUP($B5430,'Plan HC for CCA'!$A:$B,2,0),""))</f>
        <v/>
      </c>
      <c r="AA5430">
        <f>IF(OR($B5430="",$Z5430=""),"",IF(N($M5430)&lt;$Z5430,"Delta","No Delta"))</f>
        <v/>
      </c>
      <c r="AB5430">
        <f>IF(OR($B5430="",$Z5430=""),"",MAX(0,$Z5430-N($M5430)))</f>
        <v/>
      </c>
      <c r="AC5430" s="46">
        <f>IF($B5430="","",IFERROR(INDEX('CCA Util %'!$H:$H,MATCH($B5430,'CCA Util %'!$E:$E,0)),""))</f>
        <v/>
      </c>
      <c r="AD5430">
        <f>IF($B5430="","",IFERROR(INDEX('CCA Util %'!$G:$G,MATCH($B5430,'CCA Util %'!$E:$E,0)),""))</f>
        <v/>
      </c>
      <c r="AE5430">
        <f>IF(OR($B5430="",$U5430=""),"",$U5430&amp;" &amp; "&amp;IF(OR($AD5430="",$AD5430=0),"Util NA",$AD5430&amp;" Util"))</f>
        <v/>
      </c>
    </row>
    <row r="5431" ht="15.75" customHeight="1" s="42">
      <c r="A5431" s="41" t="n"/>
      <c r="G5431" s="38" t="n"/>
      <c r="H5431" s="38" t="n"/>
      <c r="I5431" s="38" t="n"/>
      <c r="J5431" s="38" t="n"/>
      <c r="K5431" s="38" t="n"/>
      <c r="L5431" s="38" t="n"/>
      <c r="N5431" s="36">
        <f>IF($B5431="","",IF($C5431="SUPERSTORE","Superstore","DH"))</f>
        <v/>
      </c>
      <c r="O5431" s="36">
        <f>IF($B5431="","",IFERROR(VLOOKUP($B5431,Mapping!$A:$C,2,0),"Not Mapped"))</f>
        <v/>
      </c>
      <c r="P5431" s="36">
        <f>IF($B5431="","",IFERROR(VLOOKUP($B5431,Mapping!$A:$C,3,0),"Not Mapped"))</f>
        <v/>
      </c>
      <c r="Q5431" s="36">
        <f>IF($B5431="","",IFERROR(VLOOKUP($O5431,Leaders!$A:$B,2,0),"Not Mapped"))</f>
        <v/>
      </c>
      <c r="R5431" s="36">
        <f>IF($B5431="","",IF(COUNTIF(Exclusions!$A:$A,$B5431)&gt;0,"Yes","No"))</f>
        <v/>
      </c>
      <c r="S5431" s="38">
        <f>IF($B5431="","",MIN(1,DAY($A5431)/IF($N5431="Superstore",Settings!$B$5,Settings!$B$4)))</f>
        <v/>
      </c>
      <c r="T5431" s="38">
        <f>IF(OR($B5431="",$G5431="",$S5431=0),"",$G5431/$S5431)</f>
        <v/>
      </c>
      <c r="U5431" s="36">
        <f>IF($T5431="","",IF($T5431&lt;Settings!$B$8,"Critical",IF($T5431&lt;Settings!$B$9,"Semi Critical","Non Critical")))</f>
        <v/>
      </c>
      <c r="V5431" s="28" t="n"/>
      <c r="Z5431">
        <f>IF($B5431="","",IFERROR(VLOOKUP($B5431,'Plan HC for CCA'!$A:$B,2,0),""))</f>
        <v/>
      </c>
      <c r="AA5431">
        <f>IF(OR($B5431="",$Z5431=""),"",IF(N($M5431)&lt;$Z5431,"Delta","No Delta"))</f>
        <v/>
      </c>
      <c r="AB5431">
        <f>IF(OR($B5431="",$Z5431=""),"",MAX(0,$Z5431-N($M5431)))</f>
        <v/>
      </c>
      <c r="AC5431" s="46">
        <f>IF($B5431="","",IFERROR(INDEX('CCA Util %'!$H:$H,MATCH($B5431,'CCA Util %'!$E:$E,0)),""))</f>
        <v/>
      </c>
      <c r="AD5431">
        <f>IF($B5431="","",IFERROR(INDEX('CCA Util %'!$G:$G,MATCH($B5431,'CCA Util %'!$E:$E,0)),""))</f>
        <v/>
      </c>
      <c r="AE5431">
        <f>IF(OR($B5431="",$U5431=""),"",$U5431&amp;" &amp; "&amp;IF(OR($AD5431="",$AD5431=0),"Util NA",$AD5431&amp;" Util"))</f>
        <v/>
      </c>
    </row>
    <row r="5432" ht="15.75" customHeight="1" s="42">
      <c r="A5432" s="41" t="n"/>
      <c r="G5432" s="38" t="n"/>
      <c r="H5432" s="38" t="n"/>
      <c r="I5432" s="38" t="n"/>
      <c r="J5432" s="38" t="n"/>
      <c r="K5432" s="38" t="n"/>
      <c r="L5432" s="38" t="n"/>
      <c r="N5432" s="36">
        <f>IF($B5432="","",IF($C5432="SUPERSTORE","Superstore","DH"))</f>
        <v/>
      </c>
      <c r="O5432" s="36">
        <f>IF($B5432="","",IFERROR(VLOOKUP($B5432,Mapping!$A:$C,2,0),"Not Mapped"))</f>
        <v/>
      </c>
      <c r="P5432" s="36">
        <f>IF($B5432="","",IFERROR(VLOOKUP($B5432,Mapping!$A:$C,3,0),"Not Mapped"))</f>
        <v/>
      </c>
      <c r="Q5432" s="36">
        <f>IF($B5432="","",IFERROR(VLOOKUP($O5432,Leaders!$A:$B,2,0),"Not Mapped"))</f>
        <v/>
      </c>
      <c r="R5432" s="36">
        <f>IF($B5432="","",IF(COUNTIF(Exclusions!$A:$A,$B5432)&gt;0,"Yes","No"))</f>
        <v/>
      </c>
      <c r="S5432" s="38">
        <f>IF($B5432="","",MIN(1,DAY($A5432)/IF($N5432="Superstore",Settings!$B$5,Settings!$B$4)))</f>
        <v/>
      </c>
      <c r="T5432" s="38">
        <f>IF(OR($B5432="",$G5432="",$S5432=0),"",$G5432/$S5432)</f>
        <v/>
      </c>
      <c r="U5432" s="36">
        <f>IF($T5432="","",IF($T5432&lt;Settings!$B$8,"Critical",IF($T5432&lt;Settings!$B$9,"Semi Critical","Non Critical")))</f>
        <v/>
      </c>
      <c r="V5432" s="28" t="n"/>
      <c r="Z5432">
        <f>IF($B5432="","",IFERROR(VLOOKUP($B5432,'Plan HC for CCA'!$A:$B,2,0),""))</f>
        <v/>
      </c>
      <c r="AA5432">
        <f>IF(OR($B5432="",$Z5432=""),"",IF(N($M5432)&lt;$Z5432,"Delta","No Delta"))</f>
        <v/>
      </c>
      <c r="AB5432">
        <f>IF(OR($B5432="",$Z5432=""),"",MAX(0,$Z5432-N($M5432)))</f>
        <v/>
      </c>
      <c r="AC5432" s="46">
        <f>IF($B5432="","",IFERROR(INDEX('CCA Util %'!$H:$H,MATCH($B5432,'CCA Util %'!$E:$E,0)),""))</f>
        <v/>
      </c>
      <c r="AD5432">
        <f>IF($B5432="","",IFERROR(INDEX('CCA Util %'!$G:$G,MATCH($B5432,'CCA Util %'!$E:$E,0)),""))</f>
        <v/>
      </c>
      <c r="AE5432">
        <f>IF(OR($B5432="",$U5432=""),"",$U5432&amp;" &amp; "&amp;IF(OR($AD5432="",$AD5432=0),"Util NA",$AD5432&amp;" Util"))</f>
        <v/>
      </c>
    </row>
    <row r="5433" ht="15.75" customHeight="1" s="42">
      <c r="A5433" s="41" t="n"/>
      <c r="G5433" s="38" t="n"/>
      <c r="H5433" s="38" t="n"/>
      <c r="I5433" s="38" t="n"/>
      <c r="J5433" s="38" t="n"/>
      <c r="K5433" s="38" t="n"/>
      <c r="L5433" s="38" t="n"/>
      <c r="N5433" s="36">
        <f>IF($B5433="","",IF($C5433="SUPERSTORE","Superstore","DH"))</f>
        <v/>
      </c>
      <c r="O5433" s="36">
        <f>IF($B5433="","",IFERROR(VLOOKUP($B5433,Mapping!$A:$C,2,0),"Not Mapped"))</f>
        <v/>
      </c>
      <c r="P5433" s="36">
        <f>IF($B5433="","",IFERROR(VLOOKUP($B5433,Mapping!$A:$C,3,0),"Not Mapped"))</f>
        <v/>
      </c>
      <c r="Q5433" s="36">
        <f>IF($B5433="","",IFERROR(VLOOKUP($O5433,Leaders!$A:$B,2,0),"Not Mapped"))</f>
        <v/>
      </c>
      <c r="R5433" s="36">
        <f>IF($B5433="","",IF(COUNTIF(Exclusions!$A:$A,$B5433)&gt;0,"Yes","No"))</f>
        <v/>
      </c>
      <c r="S5433" s="38">
        <f>IF($B5433="","",MIN(1,DAY($A5433)/IF($N5433="Superstore",Settings!$B$5,Settings!$B$4)))</f>
        <v/>
      </c>
      <c r="T5433" s="38">
        <f>IF(OR($B5433="",$G5433="",$S5433=0),"",$G5433/$S5433)</f>
        <v/>
      </c>
      <c r="U5433" s="36">
        <f>IF($T5433="","",IF($T5433&lt;Settings!$B$8,"Critical",IF($T5433&lt;Settings!$B$9,"Semi Critical","Non Critical")))</f>
        <v/>
      </c>
      <c r="V5433" s="28" t="n"/>
      <c r="Z5433">
        <f>IF($B5433="","",IFERROR(VLOOKUP($B5433,'Plan HC for CCA'!$A:$B,2,0),""))</f>
        <v/>
      </c>
      <c r="AA5433">
        <f>IF(OR($B5433="",$Z5433=""),"",IF(N($M5433)&lt;$Z5433,"Delta","No Delta"))</f>
        <v/>
      </c>
      <c r="AB5433">
        <f>IF(OR($B5433="",$Z5433=""),"",MAX(0,$Z5433-N($M5433)))</f>
        <v/>
      </c>
      <c r="AC5433" s="46">
        <f>IF($B5433="","",IFERROR(INDEX('CCA Util %'!$H:$H,MATCH($B5433,'CCA Util %'!$E:$E,0)),""))</f>
        <v/>
      </c>
      <c r="AD5433">
        <f>IF($B5433="","",IFERROR(INDEX('CCA Util %'!$G:$G,MATCH($B5433,'CCA Util %'!$E:$E,0)),""))</f>
        <v/>
      </c>
      <c r="AE5433">
        <f>IF(OR($B5433="",$U5433=""),"",$U5433&amp;" &amp; "&amp;IF(OR($AD5433="",$AD5433=0),"Util NA",$AD5433&amp;" Util"))</f>
        <v/>
      </c>
    </row>
    <row r="5434" ht="15.75" customHeight="1" s="42">
      <c r="A5434" s="41" t="n"/>
      <c r="G5434" s="38" t="n"/>
      <c r="H5434" s="38" t="n"/>
      <c r="I5434" s="38" t="n"/>
      <c r="J5434" s="38" t="n"/>
      <c r="K5434" s="38" t="n"/>
      <c r="L5434" s="38" t="n"/>
      <c r="N5434" s="36">
        <f>IF($B5434="","",IF($C5434="SUPERSTORE","Superstore","DH"))</f>
        <v/>
      </c>
      <c r="O5434" s="36">
        <f>IF($B5434="","",IFERROR(VLOOKUP($B5434,Mapping!$A:$C,2,0),"Not Mapped"))</f>
        <v/>
      </c>
      <c r="P5434" s="36">
        <f>IF($B5434="","",IFERROR(VLOOKUP($B5434,Mapping!$A:$C,3,0),"Not Mapped"))</f>
        <v/>
      </c>
      <c r="Q5434" s="36">
        <f>IF($B5434="","",IFERROR(VLOOKUP($O5434,Leaders!$A:$B,2,0),"Not Mapped"))</f>
        <v/>
      </c>
      <c r="R5434" s="36">
        <f>IF($B5434="","",IF(COUNTIF(Exclusions!$A:$A,$B5434)&gt;0,"Yes","No"))</f>
        <v/>
      </c>
      <c r="S5434" s="38">
        <f>IF($B5434="","",MIN(1,DAY($A5434)/IF($N5434="Superstore",Settings!$B$5,Settings!$B$4)))</f>
        <v/>
      </c>
      <c r="T5434" s="38">
        <f>IF(OR($B5434="",$G5434="",$S5434=0),"",$G5434/$S5434)</f>
        <v/>
      </c>
      <c r="U5434" s="36">
        <f>IF($T5434="","",IF($T5434&lt;Settings!$B$8,"Critical",IF($T5434&lt;Settings!$B$9,"Semi Critical","Non Critical")))</f>
        <v/>
      </c>
      <c r="V5434" s="28" t="n"/>
      <c r="Z5434">
        <f>IF($B5434="","",IFERROR(VLOOKUP($B5434,'Plan HC for CCA'!$A:$B,2,0),""))</f>
        <v/>
      </c>
      <c r="AA5434">
        <f>IF(OR($B5434="",$Z5434=""),"",IF(N($M5434)&lt;$Z5434,"Delta","No Delta"))</f>
        <v/>
      </c>
      <c r="AB5434">
        <f>IF(OR($B5434="",$Z5434=""),"",MAX(0,$Z5434-N($M5434)))</f>
        <v/>
      </c>
      <c r="AC5434" s="46">
        <f>IF($B5434="","",IFERROR(INDEX('CCA Util %'!$H:$H,MATCH($B5434,'CCA Util %'!$E:$E,0)),""))</f>
        <v/>
      </c>
      <c r="AD5434">
        <f>IF($B5434="","",IFERROR(INDEX('CCA Util %'!$G:$G,MATCH($B5434,'CCA Util %'!$E:$E,0)),""))</f>
        <v/>
      </c>
      <c r="AE5434">
        <f>IF(OR($B5434="",$U5434=""),"",$U5434&amp;" &amp; "&amp;IF(OR($AD5434="",$AD5434=0),"Util NA",$AD5434&amp;" Util"))</f>
        <v/>
      </c>
    </row>
    <row r="5435" ht="15.75" customHeight="1" s="42">
      <c r="A5435" s="41" t="n"/>
      <c r="G5435" s="38" t="n"/>
      <c r="H5435" s="38" t="n"/>
      <c r="I5435" s="38" t="n"/>
      <c r="J5435" s="38" t="n"/>
      <c r="K5435" s="38" t="n"/>
      <c r="L5435" s="38" t="n"/>
      <c r="N5435" s="36">
        <f>IF($B5435="","",IF($C5435="SUPERSTORE","Superstore","DH"))</f>
        <v/>
      </c>
      <c r="O5435" s="36">
        <f>IF($B5435="","",IFERROR(VLOOKUP($B5435,Mapping!$A:$C,2,0),"Not Mapped"))</f>
        <v/>
      </c>
      <c r="P5435" s="36">
        <f>IF($B5435="","",IFERROR(VLOOKUP($B5435,Mapping!$A:$C,3,0),"Not Mapped"))</f>
        <v/>
      </c>
      <c r="Q5435" s="36">
        <f>IF($B5435="","",IFERROR(VLOOKUP($O5435,Leaders!$A:$B,2,0),"Not Mapped"))</f>
        <v/>
      </c>
      <c r="R5435" s="36">
        <f>IF($B5435="","",IF(COUNTIF(Exclusions!$A:$A,$B5435)&gt;0,"Yes","No"))</f>
        <v/>
      </c>
      <c r="S5435" s="38">
        <f>IF($B5435="","",MIN(1,DAY($A5435)/IF($N5435="Superstore",Settings!$B$5,Settings!$B$4)))</f>
        <v/>
      </c>
      <c r="T5435" s="38">
        <f>IF(OR($B5435="",$G5435="",$S5435=0),"",$G5435/$S5435)</f>
        <v/>
      </c>
      <c r="U5435" s="36">
        <f>IF($T5435="","",IF($T5435&lt;Settings!$B$8,"Critical",IF($T5435&lt;Settings!$B$9,"Semi Critical","Non Critical")))</f>
        <v/>
      </c>
      <c r="V5435" s="28" t="n"/>
      <c r="Z5435">
        <f>IF($B5435="","",IFERROR(VLOOKUP($B5435,'Plan HC for CCA'!$A:$B,2,0),""))</f>
        <v/>
      </c>
      <c r="AA5435">
        <f>IF(OR($B5435="",$Z5435=""),"",IF(N($M5435)&lt;$Z5435,"Delta","No Delta"))</f>
        <v/>
      </c>
      <c r="AB5435">
        <f>IF(OR($B5435="",$Z5435=""),"",MAX(0,$Z5435-N($M5435)))</f>
        <v/>
      </c>
      <c r="AC5435" s="46">
        <f>IF($B5435="","",IFERROR(INDEX('CCA Util %'!$H:$H,MATCH($B5435,'CCA Util %'!$E:$E,0)),""))</f>
        <v/>
      </c>
      <c r="AD5435">
        <f>IF($B5435="","",IFERROR(INDEX('CCA Util %'!$G:$G,MATCH($B5435,'CCA Util %'!$E:$E,0)),""))</f>
        <v/>
      </c>
      <c r="AE5435">
        <f>IF(OR($B5435="",$U5435=""),"",$U5435&amp;" &amp; "&amp;IF(OR($AD5435="",$AD5435=0),"Util NA",$AD5435&amp;" Util"))</f>
        <v/>
      </c>
    </row>
    <row r="5436" ht="15.75" customHeight="1" s="42">
      <c r="A5436" s="41" t="n"/>
      <c r="G5436" s="38" t="n"/>
      <c r="H5436" s="38" t="n"/>
      <c r="I5436" s="38" t="n"/>
      <c r="J5436" s="38" t="n"/>
      <c r="K5436" s="38" t="n"/>
      <c r="L5436" s="38" t="n"/>
      <c r="N5436" s="36">
        <f>IF($B5436="","",IF($C5436="SUPERSTORE","Superstore","DH"))</f>
        <v/>
      </c>
      <c r="O5436" s="36">
        <f>IF($B5436="","",IFERROR(VLOOKUP($B5436,Mapping!$A:$C,2,0),"Not Mapped"))</f>
        <v/>
      </c>
      <c r="P5436" s="36">
        <f>IF($B5436="","",IFERROR(VLOOKUP($B5436,Mapping!$A:$C,3,0),"Not Mapped"))</f>
        <v/>
      </c>
      <c r="Q5436" s="36">
        <f>IF($B5436="","",IFERROR(VLOOKUP($O5436,Leaders!$A:$B,2,0),"Not Mapped"))</f>
        <v/>
      </c>
      <c r="R5436" s="36">
        <f>IF($B5436="","",IF(COUNTIF(Exclusions!$A:$A,$B5436)&gt;0,"Yes","No"))</f>
        <v/>
      </c>
      <c r="S5436" s="38">
        <f>IF($B5436="","",MIN(1,DAY($A5436)/IF($N5436="Superstore",Settings!$B$5,Settings!$B$4)))</f>
        <v/>
      </c>
      <c r="T5436" s="38">
        <f>IF(OR($B5436="",$G5436="",$S5436=0),"",$G5436/$S5436)</f>
        <v/>
      </c>
      <c r="U5436" s="36">
        <f>IF($T5436="","",IF($T5436&lt;Settings!$B$8,"Critical",IF($T5436&lt;Settings!$B$9,"Semi Critical","Non Critical")))</f>
        <v/>
      </c>
      <c r="V5436" s="28" t="n"/>
      <c r="Z5436">
        <f>IF($B5436="","",IFERROR(VLOOKUP($B5436,'Plan HC for CCA'!$A:$B,2,0),""))</f>
        <v/>
      </c>
      <c r="AA5436">
        <f>IF(OR($B5436="",$Z5436=""),"",IF(N($M5436)&lt;$Z5436,"Delta","No Delta"))</f>
        <v/>
      </c>
      <c r="AB5436">
        <f>IF(OR($B5436="",$Z5436=""),"",MAX(0,$Z5436-N($M5436)))</f>
        <v/>
      </c>
      <c r="AC5436" s="46">
        <f>IF($B5436="","",IFERROR(INDEX('CCA Util %'!$H:$H,MATCH($B5436,'CCA Util %'!$E:$E,0)),""))</f>
        <v/>
      </c>
      <c r="AD5436">
        <f>IF($B5436="","",IFERROR(INDEX('CCA Util %'!$G:$G,MATCH($B5436,'CCA Util %'!$E:$E,0)),""))</f>
        <v/>
      </c>
      <c r="AE5436">
        <f>IF(OR($B5436="",$U5436=""),"",$U5436&amp;" &amp; "&amp;IF(OR($AD5436="",$AD5436=0),"Util NA",$AD5436&amp;" Util"))</f>
        <v/>
      </c>
    </row>
    <row r="5437" ht="15.75" customHeight="1" s="42">
      <c r="A5437" s="41" t="n"/>
      <c r="G5437" s="38" t="n"/>
      <c r="H5437" s="38" t="n"/>
      <c r="I5437" s="38" t="n"/>
      <c r="J5437" s="38" t="n"/>
      <c r="K5437" s="38" t="n"/>
      <c r="L5437" s="38" t="n"/>
      <c r="N5437" s="36">
        <f>IF($B5437="","",IF($C5437="SUPERSTORE","Superstore","DH"))</f>
        <v/>
      </c>
      <c r="O5437" s="36">
        <f>IF($B5437="","",IFERROR(VLOOKUP($B5437,Mapping!$A:$C,2,0),"Not Mapped"))</f>
        <v/>
      </c>
      <c r="P5437" s="36">
        <f>IF($B5437="","",IFERROR(VLOOKUP($B5437,Mapping!$A:$C,3,0),"Not Mapped"))</f>
        <v/>
      </c>
      <c r="Q5437" s="36">
        <f>IF($B5437="","",IFERROR(VLOOKUP($O5437,Leaders!$A:$B,2,0),"Not Mapped"))</f>
        <v/>
      </c>
      <c r="R5437" s="36">
        <f>IF($B5437="","",IF(COUNTIF(Exclusions!$A:$A,$B5437)&gt;0,"Yes","No"))</f>
        <v/>
      </c>
      <c r="S5437" s="38">
        <f>IF($B5437="","",MIN(1,DAY($A5437)/IF($N5437="Superstore",Settings!$B$5,Settings!$B$4)))</f>
        <v/>
      </c>
      <c r="T5437" s="38">
        <f>IF(OR($B5437="",$G5437="",$S5437=0),"",$G5437/$S5437)</f>
        <v/>
      </c>
      <c r="U5437" s="36">
        <f>IF($T5437="","",IF($T5437&lt;Settings!$B$8,"Critical",IF($T5437&lt;Settings!$B$9,"Semi Critical","Non Critical")))</f>
        <v/>
      </c>
      <c r="V5437" s="28" t="n"/>
      <c r="Z5437">
        <f>IF($B5437="","",IFERROR(VLOOKUP($B5437,'Plan HC for CCA'!$A:$B,2,0),""))</f>
        <v/>
      </c>
      <c r="AA5437">
        <f>IF(OR($B5437="",$Z5437=""),"",IF(N($M5437)&lt;$Z5437,"Delta","No Delta"))</f>
        <v/>
      </c>
      <c r="AB5437">
        <f>IF(OR($B5437="",$Z5437=""),"",MAX(0,$Z5437-N($M5437)))</f>
        <v/>
      </c>
      <c r="AC5437" s="46">
        <f>IF($B5437="","",IFERROR(INDEX('CCA Util %'!$H:$H,MATCH($B5437,'CCA Util %'!$E:$E,0)),""))</f>
        <v/>
      </c>
      <c r="AD5437">
        <f>IF($B5437="","",IFERROR(INDEX('CCA Util %'!$G:$G,MATCH($B5437,'CCA Util %'!$E:$E,0)),""))</f>
        <v/>
      </c>
      <c r="AE5437">
        <f>IF(OR($B5437="",$U5437=""),"",$U5437&amp;" &amp; "&amp;IF(OR($AD5437="",$AD5437=0),"Util NA",$AD5437&amp;" Util"))</f>
        <v/>
      </c>
    </row>
    <row r="5438" ht="15.75" customHeight="1" s="42">
      <c r="A5438" s="41" t="n"/>
      <c r="G5438" s="38" t="n"/>
      <c r="H5438" s="38" t="n"/>
      <c r="I5438" s="38" t="n"/>
      <c r="J5438" s="38" t="n"/>
      <c r="K5438" s="38" t="n"/>
      <c r="L5438" s="38" t="n"/>
      <c r="N5438" s="36">
        <f>IF($B5438="","",IF($C5438="SUPERSTORE","Superstore","DH"))</f>
        <v/>
      </c>
      <c r="O5438" s="36">
        <f>IF($B5438="","",IFERROR(VLOOKUP($B5438,Mapping!$A:$C,2,0),"Not Mapped"))</f>
        <v/>
      </c>
      <c r="P5438" s="36">
        <f>IF($B5438="","",IFERROR(VLOOKUP($B5438,Mapping!$A:$C,3,0),"Not Mapped"))</f>
        <v/>
      </c>
      <c r="Q5438" s="36">
        <f>IF($B5438="","",IFERROR(VLOOKUP($O5438,Leaders!$A:$B,2,0),"Not Mapped"))</f>
        <v/>
      </c>
      <c r="R5438" s="36">
        <f>IF($B5438="","",IF(COUNTIF(Exclusions!$A:$A,$B5438)&gt;0,"Yes","No"))</f>
        <v/>
      </c>
      <c r="S5438" s="38">
        <f>IF($B5438="","",MIN(1,DAY($A5438)/IF($N5438="Superstore",Settings!$B$5,Settings!$B$4)))</f>
        <v/>
      </c>
      <c r="T5438" s="38">
        <f>IF(OR($B5438="",$G5438="",$S5438=0),"",$G5438/$S5438)</f>
        <v/>
      </c>
      <c r="U5438" s="36">
        <f>IF($T5438="","",IF($T5438&lt;Settings!$B$8,"Critical",IF($T5438&lt;Settings!$B$9,"Semi Critical","Non Critical")))</f>
        <v/>
      </c>
      <c r="V5438" s="28" t="n"/>
      <c r="Z5438">
        <f>IF($B5438="","",IFERROR(VLOOKUP($B5438,'Plan HC for CCA'!$A:$B,2,0),""))</f>
        <v/>
      </c>
      <c r="AA5438">
        <f>IF(OR($B5438="",$Z5438=""),"",IF(N($M5438)&lt;$Z5438,"Delta","No Delta"))</f>
        <v/>
      </c>
      <c r="AB5438">
        <f>IF(OR($B5438="",$Z5438=""),"",MAX(0,$Z5438-N($M5438)))</f>
        <v/>
      </c>
      <c r="AC5438" s="46">
        <f>IF($B5438="","",IFERROR(INDEX('CCA Util %'!$H:$H,MATCH($B5438,'CCA Util %'!$E:$E,0)),""))</f>
        <v/>
      </c>
      <c r="AD5438">
        <f>IF($B5438="","",IFERROR(INDEX('CCA Util %'!$G:$G,MATCH($B5438,'CCA Util %'!$E:$E,0)),""))</f>
        <v/>
      </c>
      <c r="AE5438">
        <f>IF(OR($B5438="",$U5438=""),"",$U5438&amp;" &amp; "&amp;IF(OR($AD5438="",$AD5438=0),"Util NA",$AD5438&amp;" Util"))</f>
        <v/>
      </c>
    </row>
    <row r="5439" ht="15.75" customHeight="1" s="42">
      <c r="A5439" s="41" t="n"/>
      <c r="G5439" s="38" t="n"/>
      <c r="H5439" s="38" t="n"/>
      <c r="I5439" s="38" t="n"/>
      <c r="J5439" s="38" t="n"/>
      <c r="K5439" s="38" t="n"/>
      <c r="L5439" s="38" t="n"/>
      <c r="N5439" s="36">
        <f>IF($B5439="","",IF($C5439="SUPERSTORE","Superstore","DH"))</f>
        <v/>
      </c>
      <c r="O5439" s="36">
        <f>IF($B5439="","",IFERROR(VLOOKUP($B5439,Mapping!$A:$C,2,0),"Not Mapped"))</f>
        <v/>
      </c>
      <c r="P5439" s="36">
        <f>IF($B5439="","",IFERROR(VLOOKUP($B5439,Mapping!$A:$C,3,0),"Not Mapped"))</f>
        <v/>
      </c>
      <c r="Q5439" s="36">
        <f>IF($B5439="","",IFERROR(VLOOKUP($O5439,Leaders!$A:$B,2,0),"Not Mapped"))</f>
        <v/>
      </c>
      <c r="R5439" s="36">
        <f>IF($B5439="","",IF(COUNTIF(Exclusions!$A:$A,$B5439)&gt;0,"Yes","No"))</f>
        <v/>
      </c>
      <c r="S5439" s="38">
        <f>IF($B5439="","",MIN(1,DAY($A5439)/IF($N5439="Superstore",Settings!$B$5,Settings!$B$4)))</f>
        <v/>
      </c>
      <c r="T5439" s="38">
        <f>IF(OR($B5439="",$G5439="",$S5439=0),"",$G5439/$S5439)</f>
        <v/>
      </c>
      <c r="U5439" s="36">
        <f>IF($T5439="","",IF($T5439&lt;Settings!$B$8,"Critical",IF($T5439&lt;Settings!$B$9,"Semi Critical","Non Critical")))</f>
        <v/>
      </c>
      <c r="V5439" s="28" t="n"/>
      <c r="Z5439">
        <f>IF($B5439="","",IFERROR(VLOOKUP($B5439,'Plan HC for CCA'!$A:$B,2,0),""))</f>
        <v/>
      </c>
      <c r="AA5439">
        <f>IF(OR($B5439="",$Z5439=""),"",IF(N($M5439)&lt;$Z5439,"Delta","No Delta"))</f>
        <v/>
      </c>
      <c r="AB5439">
        <f>IF(OR($B5439="",$Z5439=""),"",MAX(0,$Z5439-N($M5439)))</f>
        <v/>
      </c>
      <c r="AC5439" s="46">
        <f>IF($B5439="","",IFERROR(INDEX('CCA Util %'!$H:$H,MATCH($B5439,'CCA Util %'!$E:$E,0)),""))</f>
        <v/>
      </c>
      <c r="AD5439">
        <f>IF($B5439="","",IFERROR(INDEX('CCA Util %'!$G:$G,MATCH($B5439,'CCA Util %'!$E:$E,0)),""))</f>
        <v/>
      </c>
      <c r="AE5439">
        <f>IF(OR($B5439="",$U5439=""),"",$U5439&amp;" &amp; "&amp;IF(OR($AD5439="",$AD5439=0),"Util NA",$AD5439&amp;" Util"))</f>
        <v/>
      </c>
    </row>
    <row r="5440" ht="15.75" customHeight="1" s="42">
      <c r="A5440" s="41" t="n"/>
      <c r="G5440" s="38" t="n"/>
      <c r="H5440" s="38" t="n"/>
      <c r="I5440" s="38" t="n"/>
      <c r="J5440" s="38" t="n"/>
      <c r="K5440" s="38" t="n"/>
      <c r="L5440" s="38" t="n"/>
      <c r="N5440" s="36">
        <f>IF($B5440="","",IF($C5440="SUPERSTORE","Superstore","DH"))</f>
        <v/>
      </c>
      <c r="O5440" s="36">
        <f>IF($B5440="","",IFERROR(VLOOKUP($B5440,Mapping!$A:$C,2,0),"Not Mapped"))</f>
        <v/>
      </c>
      <c r="P5440" s="36">
        <f>IF($B5440="","",IFERROR(VLOOKUP($B5440,Mapping!$A:$C,3,0),"Not Mapped"))</f>
        <v/>
      </c>
      <c r="Q5440" s="36">
        <f>IF($B5440="","",IFERROR(VLOOKUP($O5440,Leaders!$A:$B,2,0),"Not Mapped"))</f>
        <v/>
      </c>
      <c r="R5440" s="36">
        <f>IF($B5440="","",IF(COUNTIF(Exclusions!$A:$A,$B5440)&gt;0,"Yes","No"))</f>
        <v/>
      </c>
      <c r="S5440" s="38">
        <f>IF($B5440="","",MIN(1,DAY($A5440)/IF($N5440="Superstore",Settings!$B$5,Settings!$B$4)))</f>
        <v/>
      </c>
      <c r="T5440" s="38">
        <f>IF(OR($B5440="",$G5440="",$S5440=0),"",$G5440/$S5440)</f>
        <v/>
      </c>
      <c r="U5440" s="36">
        <f>IF($T5440="","",IF($T5440&lt;Settings!$B$8,"Critical",IF($T5440&lt;Settings!$B$9,"Semi Critical","Non Critical")))</f>
        <v/>
      </c>
      <c r="V5440" s="28" t="n"/>
      <c r="Z5440">
        <f>IF($B5440="","",IFERROR(VLOOKUP($B5440,'Plan HC for CCA'!$A:$B,2,0),""))</f>
        <v/>
      </c>
      <c r="AA5440">
        <f>IF(OR($B5440="",$Z5440=""),"",IF(N($M5440)&lt;$Z5440,"Delta","No Delta"))</f>
        <v/>
      </c>
      <c r="AB5440">
        <f>IF(OR($B5440="",$Z5440=""),"",MAX(0,$Z5440-N($M5440)))</f>
        <v/>
      </c>
      <c r="AC5440" s="46">
        <f>IF($B5440="","",IFERROR(INDEX('CCA Util %'!$H:$H,MATCH($B5440,'CCA Util %'!$E:$E,0)),""))</f>
        <v/>
      </c>
      <c r="AD5440">
        <f>IF($B5440="","",IFERROR(INDEX('CCA Util %'!$G:$G,MATCH($B5440,'CCA Util %'!$E:$E,0)),""))</f>
        <v/>
      </c>
      <c r="AE5440">
        <f>IF(OR($B5440="",$U5440=""),"",$U5440&amp;" &amp; "&amp;IF(OR($AD5440="",$AD5440=0),"Util NA",$AD5440&amp;" Util"))</f>
        <v/>
      </c>
    </row>
    <row r="5441" ht="15.75" customHeight="1" s="42">
      <c r="A5441" s="41" t="n"/>
      <c r="G5441" s="38" t="n"/>
      <c r="H5441" s="38" t="n"/>
      <c r="I5441" s="38" t="n"/>
      <c r="J5441" s="38" t="n"/>
      <c r="K5441" s="38" t="n"/>
      <c r="L5441" s="38" t="n"/>
      <c r="N5441" s="36">
        <f>IF($B5441="","",IF($C5441="SUPERSTORE","Superstore","DH"))</f>
        <v/>
      </c>
      <c r="O5441" s="36">
        <f>IF($B5441="","",IFERROR(VLOOKUP($B5441,Mapping!$A:$C,2,0),"Not Mapped"))</f>
        <v/>
      </c>
      <c r="P5441" s="36">
        <f>IF($B5441="","",IFERROR(VLOOKUP($B5441,Mapping!$A:$C,3,0),"Not Mapped"))</f>
        <v/>
      </c>
      <c r="Q5441" s="36">
        <f>IF($B5441="","",IFERROR(VLOOKUP($O5441,Leaders!$A:$B,2,0),"Not Mapped"))</f>
        <v/>
      </c>
      <c r="R5441" s="36">
        <f>IF($B5441="","",IF(COUNTIF(Exclusions!$A:$A,$B5441)&gt;0,"Yes","No"))</f>
        <v/>
      </c>
      <c r="S5441" s="38">
        <f>IF($B5441="","",MIN(1,DAY($A5441)/IF($N5441="Superstore",Settings!$B$5,Settings!$B$4)))</f>
        <v/>
      </c>
      <c r="T5441" s="38">
        <f>IF(OR($B5441="",$G5441="",$S5441=0),"",$G5441/$S5441)</f>
        <v/>
      </c>
      <c r="U5441" s="36">
        <f>IF($T5441="","",IF($T5441&lt;Settings!$B$8,"Critical",IF($T5441&lt;Settings!$B$9,"Semi Critical","Non Critical")))</f>
        <v/>
      </c>
      <c r="V5441" s="28" t="n"/>
      <c r="Z5441">
        <f>IF($B5441="","",IFERROR(VLOOKUP($B5441,'Plan HC for CCA'!$A:$B,2,0),""))</f>
        <v/>
      </c>
      <c r="AA5441">
        <f>IF(OR($B5441="",$Z5441=""),"",IF(N($M5441)&lt;$Z5441,"Delta","No Delta"))</f>
        <v/>
      </c>
      <c r="AB5441">
        <f>IF(OR($B5441="",$Z5441=""),"",MAX(0,$Z5441-N($M5441)))</f>
        <v/>
      </c>
      <c r="AC5441" s="46">
        <f>IF($B5441="","",IFERROR(INDEX('CCA Util %'!$H:$H,MATCH($B5441,'CCA Util %'!$E:$E,0)),""))</f>
        <v/>
      </c>
      <c r="AD5441">
        <f>IF($B5441="","",IFERROR(INDEX('CCA Util %'!$G:$G,MATCH($B5441,'CCA Util %'!$E:$E,0)),""))</f>
        <v/>
      </c>
      <c r="AE5441">
        <f>IF(OR($B5441="",$U5441=""),"",$U5441&amp;" &amp; "&amp;IF(OR($AD5441="",$AD5441=0),"Util NA",$AD5441&amp;" Util"))</f>
        <v/>
      </c>
    </row>
    <row r="5442" ht="15.75" customHeight="1" s="42">
      <c r="A5442" s="41" t="n"/>
      <c r="G5442" s="38" t="n"/>
      <c r="H5442" s="38" t="n"/>
      <c r="I5442" s="38" t="n"/>
      <c r="J5442" s="38" t="n"/>
      <c r="K5442" s="38" t="n"/>
      <c r="L5442" s="38" t="n"/>
      <c r="N5442" s="36">
        <f>IF($B5442="","",IF($C5442="SUPERSTORE","Superstore","DH"))</f>
        <v/>
      </c>
      <c r="O5442" s="36">
        <f>IF($B5442="","",IFERROR(VLOOKUP($B5442,Mapping!$A:$C,2,0),"Not Mapped"))</f>
        <v/>
      </c>
      <c r="P5442" s="36">
        <f>IF($B5442="","",IFERROR(VLOOKUP($B5442,Mapping!$A:$C,3,0),"Not Mapped"))</f>
        <v/>
      </c>
      <c r="Q5442" s="36">
        <f>IF($B5442="","",IFERROR(VLOOKUP($O5442,Leaders!$A:$B,2,0),"Not Mapped"))</f>
        <v/>
      </c>
      <c r="R5442" s="36">
        <f>IF($B5442="","",IF(COUNTIF(Exclusions!$A:$A,$B5442)&gt;0,"Yes","No"))</f>
        <v/>
      </c>
      <c r="S5442" s="38">
        <f>IF($B5442="","",MIN(1,DAY($A5442)/IF($N5442="Superstore",Settings!$B$5,Settings!$B$4)))</f>
        <v/>
      </c>
      <c r="T5442" s="38">
        <f>IF(OR($B5442="",$G5442="",$S5442=0),"",$G5442/$S5442)</f>
        <v/>
      </c>
      <c r="U5442" s="36">
        <f>IF($T5442="","",IF($T5442&lt;Settings!$B$8,"Critical",IF($T5442&lt;Settings!$B$9,"Semi Critical","Non Critical")))</f>
        <v/>
      </c>
      <c r="V5442" s="28" t="n"/>
      <c r="Z5442">
        <f>IF($B5442="","",IFERROR(VLOOKUP($B5442,'Plan HC for CCA'!$A:$B,2,0),""))</f>
        <v/>
      </c>
      <c r="AA5442">
        <f>IF(OR($B5442="",$Z5442=""),"",IF(N($M5442)&lt;$Z5442,"Delta","No Delta"))</f>
        <v/>
      </c>
      <c r="AB5442">
        <f>IF(OR($B5442="",$Z5442=""),"",MAX(0,$Z5442-N($M5442)))</f>
        <v/>
      </c>
      <c r="AC5442" s="46">
        <f>IF($B5442="","",IFERROR(INDEX('CCA Util %'!$H:$H,MATCH($B5442,'CCA Util %'!$E:$E,0)),""))</f>
        <v/>
      </c>
      <c r="AD5442">
        <f>IF($B5442="","",IFERROR(INDEX('CCA Util %'!$G:$G,MATCH($B5442,'CCA Util %'!$E:$E,0)),""))</f>
        <v/>
      </c>
      <c r="AE5442">
        <f>IF(OR($B5442="",$U5442=""),"",$U5442&amp;" &amp; "&amp;IF(OR($AD5442="",$AD5442=0),"Util NA",$AD5442&amp;" Util"))</f>
        <v/>
      </c>
    </row>
    <row r="5443" ht="15.75" customHeight="1" s="42">
      <c r="A5443" s="41" t="n"/>
      <c r="G5443" s="38" t="n"/>
      <c r="H5443" s="38" t="n"/>
      <c r="I5443" s="38" t="n"/>
      <c r="J5443" s="38" t="n"/>
      <c r="K5443" s="38" t="n"/>
      <c r="L5443" s="38" t="n"/>
      <c r="N5443" s="36">
        <f>IF($B5443="","",IF($C5443="SUPERSTORE","Superstore","DH"))</f>
        <v/>
      </c>
      <c r="O5443" s="36">
        <f>IF($B5443="","",IFERROR(VLOOKUP($B5443,Mapping!$A:$C,2,0),"Not Mapped"))</f>
        <v/>
      </c>
      <c r="P5443" s="36">
        <f>IF($B5443="","",IFERROR(VLOOKUP($B5443,Mapping!$A:$C,3,0),"Not Mapped"))</f>
        <v/>
      </c>
      <c r="Q5443" s="36">
        <f>IF($B5443="","",IFERROR(VLOOKUP($O5443,Leaders!$A:$B,2,0),"Not Mapped"))</f>
        <v/>
      </c>
      <c r="R5443" s="36">
        <f>IF($B5443="","",IF(COUNTIF(Exclusions!$A:$A,$B5443)&gt;0,"Yes","No"))</f>
        <v/>
      </c>
      <c r="S5443" s="38">
        <f>IF($B5443="","",MIN(1,DAY($A5443)/IF($N5443="Superstore",Settings!$B$5,Settings!$B$4)))</f>
        <v/>
      </c>
      <c r="T5443" s="38">
        <f>IF(OR($B5443="",$G5443="",$S5443=0),"",$G5443/$S5443)</f>
        <v/>
      </c>
      <c r="U5443" s="36">
        <f>IF($T5443="","",IF($T5443&lt;Settings!$B$8,"Critical",IF($T5443&lt;Settings!$B$9,"Semi Critical","Non Critical")))</f>
        <v/>
      </c>
      <c r="V5443" s="28" t="n"/>
      <c r="Z5443">
        <f>IF($B5443="","",IFERROR(VLOOKUP($B5443,'Plan HC for CCA'!$A:$B,2,0),""))</f>
        <v/>
      </c>
      <c r="AA5443">
        <f>IF(OR($B5443="",$Z5443=""),"",IF(N($M5443)&lt;$Z5443,"Delta","No Delta"))</f>
        <v/>
      </c>
      <c r="AB5443">
        <f>IF(OR($B5443="",$Z5443=""),"",MAX(0,$Z5443-N($M5443)))</f>
        <v/>
      </c>
      <c r="AC5443" s="46">
        <f>IF($B5443="","",IFERROR(INDEX('CCA Util %'!$H:$H,MATCH($B5443,'CCA Util %'!$E:$E,0)),""))</f>
        <v/>
      </c>
      <c r="AD5443">
        <f>IF($B5443="","",IFERROR(INDEX('CCA Util %'!$G:$G,MATCH($B5443,'CCA Util %'!$E:$E,0)),""))</f>
        <v/>
      </c>
      <c r="AE5443">
        <f>IF(OR($B5443="",$U5443=""),"",$U5443&amp;" &amp; "&amp;IF(OR($AD5443="",$AD5443=0),"Util NA",$AD5443&amp;" Util"))</f>
        <v/>
      </c>
    </row>
    <row r="5444" ht="15.75" customHeight="1" s="42">
      <c r="A5444" s="41" t="n"/>
      <c r="G5444" s="38" t="n"/>
      <c r="H5444" s="38" t="n"/>
      <c r="I5444" s="38" t="n"/>
      <c r="J5444" s="38" t="n"/>
      <c r="K5444" s="38" t="n"/>
      <c r="L5444" s="38" t="n"/>
      <c r="N5444" s="36">
        <f>IF($B5444="","",IF($C5444="SUPERSTORE","Superstore","DH"))</f>
        <v/>
      </c>
      <c r="O5444" s="36">
        <f>IF($B5444="","",IFERROR(VLOOKUP($B5444,Mapping!$A:$C,2,0),"Not Mapped"))</f>
        <v/>
      </c>
      <c r="P5444" s="36">
        <f>IF($B5444="","",IFERROR(VLOOKUP($B5444,Mapping!$A:$C,3,0),"Not Mapped"))</f>
        <v/>
      </c>
      <c r="Q5444" s="36">
        <f>IF($B5444="","",IFERROR(VLOOKUP($O5444,Leaders!$A:$B,2,0),"Not Mapped"))</f>
        <v/>
      </c>
      <c r="R5444" s="36">
        <f>IF($B5444="","",IF(COUNTIF(Exclusions!$A:$A,$B5444)&gt;0,"Yes","No"))</f>
        <v/>
      </c>
      <c r="S5444" s="38">
        <f>IF($B5444="","",MIN(1,DAY($A5444)/IF($N5444="Superstore",Settings!$B$5,Settings!$B$4)))</f>
        <v/>
      </c>
      <c r="T5444" s="38">
        <f>IF(OR($B5444="",$G5444="",$S5444=0),"",$G5444/$S5444)</f>
        <v/>
      </c>
      <c r="U5444" s="36">
        <f>IF($T5444="","",IF($T5444&lt;Settings!$B$8,"Critical",IF($T5444&lt;Settings!$B$9,"Semi Critical","Non Critical")))</f>
        <v/>
      </c>
      <c r="V5444" s="28" t="n"/>
      <c r="Z5444">
        <f>IF($B5444="","",IFERROR(VLOOKUP($B5444,'Plan HC for CCA'!$A:$B,2,0),""))</f>
        <v/>
      </c>
      <c r="AA5444">
        <f>IF(OR($B5444="",$Z5444=""),"",IF(N($M5444)&lt;$Z5444,"Delta","No Delta"))</f>
        <v/>
      </c>
      <c r="AB5444">
        <f>IF(OR($B5444="",$Z5444=""),"",MAX(0,$Z5444-N($M5444)))</f>
        <v/>
      </c>
      <c r="AC5444" s="46">
        <f>IF($B5444="","",IFERROR(INDEX('CCA Util %'!$H:$H,MATCH($B5444,'CCA Util %'!$E:$E,0)),""))</f>
        <v/>
      </c>
      <c r="AD5444">
        <f>IF($B5444="","",IFERROR(INDEX('CCA Util %'!$G:$G,MATCH($B5444,'CCA Util %'!$E:$E,0)),""))</f>
        <v/>
      </c>
      <c r="AE5444">
        <f>IF(OR($B5444="",$U5444=""),"",$U5444&amp;" &amp; "&amp;IF(OR($AD5444="",$AD5444=0),"Util NA",$AD5444&amp;" Util"))</f>
        <v/>
      </c>
    </row>
    <row r="5445" ht="15.75" customHeight="1" s="42">
      <c r="A5445" s="41" t="n"/>
      <c r="G5445" s="38" t="n"/>
      <c r="H5445" s="38" t="n"/>
      <c r="I5445" s="38" t="n"/>
      <c r="J5445" s="38" t="n"/>
      <c r="K5445" s="38" t="n"/>
      <c r="L5445" s="38" t="n"/>
      <c r="N5445" s="36">
        <f>IF($B5445="","",IF($C5445="SUPERSTORE","Superstore","DH"))</f>
        <v/>
      </c>
      <c r="O5445" s="36">
        <f>IF($B5445="","",IFERROR(VLOOKUP($B5445,Mapping!$A:$C,2,0),"Not Mapped"))</f>
        <v/>
      </c>
      <c r="P5445" s="36">
        <f>IF($B5445="","",IFERROR(VLOOKUP($B5445,Mapping!$A:$C,3,0),"Not Mapped"))</f>
        <v/>
      </c>
      <c r="Q5445" s="36">
        <f>IF($B5445="","",IFERROR(VLOOKUP($O5445,Leaders!$A:$B,2,0),"Not Mapped"))</f>
        <v/>
      </c>
      <c r="R5445" s="36">
        <f>IF($B5445="","",IF(COUNTIF(Exclusions!$A:$A,$B5445)&gt;0,"Yes","No"))</f>
        <v/>
      </c>
      <c r="S5445" s="38">
        <f>IF($B5445="","",MIN(1,DAY($A5445)/IF($N5445="Superstore",Settings!$B$5,Settings!$B$4)))</f>
        <v/>
      </c>
      <c r="T5445" s="38">
        <f>IF(OR($B5445="",$G5445="",$S5445=0),"",$G5445/$S5445)</f>
        <v/>
      </c>
      <c r="U5445" s="36">
        <f>IF($T5445="","",IF($T5445&lt;Settings!$B$8,"Critical",IF($T5445&lt;Settings!$B$9,"Semi Critical","Non Critical")))</f>
        <v/>
      </c>
      <c r="V5445" s="28" t="n"/>
      <c r="Z5445">
        <f>IF($B5445="","",IFERROR(VLOOKUP($B5445,'Plan HC for CCA'!$A:$B,2,0),""))</f>
        <v/>
      </c>
      <c r="AA5445">
        <f>IF(OR($B5445="",$Z5445=""),"",IF(N($M5445)&lt;$Z5445,"Delta","No Delta"))</f>
        <v/>
      </c>
      <c r="AB5445">
        <f>IF(OR($B5445="",$Z5445=""),"",MAX(0,$Z5445-N($M5445)))</f>
        <v/>
      </c>
      <c r="AC5445" s="46">
        <f>IF($B5445="","",IFERROR(INDEX('CCA Util %'!$H:$H,MATCH($B5445,'CCA Util %'!$E:$E,0)),""))</f>
        <v/>
      </c>
      <c r="AD5445">
        <f>IF($B5445="","",IFERROR(INDEX('CCA Util %'!$G:$G,MATCH($B5445,'CCA Util %'!$E:$E,0)),""))</f>
        <v/>
      </c>
      <c r="AE5445">
        <f>IF(OR($B5445="",$U5445=""),"",$U5445&amp;" &amp; "&amp;IF(OR($AD5445="",$AD5445=0),"Util NA",$AD5445&amp;" Util"))</f>
        <v/>
      </c>
    </row>
    <row r="5446" ht="15.75" customHeight="1" s="42">
      <c r="A5446" s="41" t="n"/>
      <c r="G5446" s="38" t="n"/>
      <c r="H5446" s="38" t="n"/>
      <c r="I5446" s="38" t="n"/>
      <c r="J5446" s="38" t="n"/>
      <c r="K5446" s="38" t="n"/>
      <c r="L5446" s="38" t="n"/>
      <c r="N5446" s="36">
        <f>IF($B5446="","",IF($C5446="SUPERSTORE","Superstore","DH"))</f>
        <v/>
      </c>
      <c r="O5446" s="36">
        <f>IF($B5446="","",IFERROR(VLOOKUP($B5446,Mapping!$A:$C,2,0),"Not Mapped"))</f>
        <v/>
      </c>
      <c r="P5446" s="36">
        <f>IF($B5446="","",IFERROR(VLOOKUP($B5446,Mapping!$A:$C,3,0),"Not Mapped"))</f>
        <v/>
      </c>
      <c r="Q5446" s="36">
        <f>IF($B5446="","",IFERROR(VLOOKUP($O5446,Leaders!$A:$B,2,0),"Not Mapped"))</f>
        <v/>
      </c>
      <c r="R5446" s="36">
        <f>IF($B5446="","",IF(COUNTIF(Exclusions!$A:$A,$B5446)&gt;0,"Yes","No"))</f>
        <v/>
      </c>
      <c r="S5446" s="38">
        <f>IF($B5446="","",MIN(1,DAY($A5446)/IF($N5446="Superstore",Settings!$B$5,Settings!$B$4)))</f>
        <v/>
      </c>
      <c r="T5446" s="38">
        <f>IF(OR($B5446="",$G5446="",$S5446=0),"",$G5446/$S5446)</f>
        <v/>
      </c>
      <c r="U5446" s="36">
        <f>IF($T5446="","",IF($T5446&lt;Settings!$B$8,"Critical",IF($T5446&lt;Settings!$B$9,"Semi Critical","Non Critical")))</f>
        <v/>
      </c>
      <c r="V5446" s="28" t="n"/>
      <c r="Z5446">
        <f>IF($B5446="","",IFERROR(VLOOKUP($B5446,'Plan HC for CCA'!$A:$B,2,0),""))</f>
        <v/>
      </c>
      <c r="AA5446">
        <f>IF(OR($B5446="",$Z5446=""),"",IF(N($M5446)&lt;$Z5446,"Delta","No Delta"))</f>
        <v/>
      </c>
      <c r="AB5446">
        <f>IF(OR($B5446="",$Z5446=""),"",MAX(0,$Z5446-N($M5446)))</f>
        <v/>
      </c>
      <c r="AC5446" s="46">
        <f>IF($B5446="","",IFERROR(INDEX('CCA Util %'!$H:$H,MATCH($B5446,'CCA Util %'!$E:$E,0)),""))</f>
        <v/>
      </c>
      <c r="AD5446">
        <f>IF($B5446="","",IFERROR(INDEX('CCA Util %'!$G:$G,MATCH($B5446,'CCA Util %'!$E:$E,0)),""))</f>
        <v/>
      </c>
      <c r="AE5446">
        <f>IF(OR($B5446="",$U5446=""),"",$U5446&amp;" &amp; "&amp;IF(OR($AD5446="",$AD5446=0),"Util NA",$AD5446&amp;" Util"))</f>
        <v/>
      </c>
    </row>
    <row r="5447" ht="15.75" customHeight="1" s="42">
      <c r="A5447" s="41" t="n"/>
      <c r="G5447" s="38" t="n"/>
      <c r="H5447" s="38" t="n"/>
      <c r="I5447" s="38" t="n"/>
      <c r="J5447" s="38" t="n"/>
      <c r="K5447" s="38" t="n"/>
      <c r="L5447" s="38" t="n"/>
      <c r="N5447" s="36">
        <f>IF($B5447="","",IF($C5447="SUPERSTORE","Superstore","DH"))</f>
        <v/>
      </c>
      <c r="O5447" s="36">
        <f>IF($B5447="","",IFERROR(VLOOKUP($B5447,Mapping!$A:$C,2,0),"Not Mapped"))</f>
        <v/>
      </c>
      <c r="P5447" s="36">
        <f>IF($B5447="","",IFERROR(VLOOKUP($B5447,Mapping!$A:$C,3,0),"Not Mapped"))</f>
        <v/>
      </c>
      <c r="Q5447" s="36">
        <f>IF($B5447="","",IFERROR(VLOOKUP($O5447,Leaders!$A:$B,2,0),"Not Mapped"))</f>
        <v/>
      </c>
      <c r="R5447" s="36">
        <f>IF($B5447="","",IF(COUNTIF(Exclusions!$A:$A,$B5447)&gt;0,"Yes","No"))</f>
        <v/>
      </c>
      <c r="S5447" s="38">
        <f>IF($B5447="","",MIN(1,DAY($A5447)/IF($N5447="Superstore",Settings!$B$5,Settings!$B$4)))</f>
        <v/>
      </c>
      <c r="T5447" s="38">
        <f>IF(OR($B5447="",$G5447="",$S5447=0),"",$G5447/$S5447)</f>
        <v/>
      </c>
      <c r="U5447" s="36">
        <f>IF($T5447="","",IF($T5447&lt;Settings!$B$8,"Critical",IF($T5447&lt;Settings!$B$9,"Semi Critical","Non Critical")))</f>
        <v/>
      </c>
      <c r="V5447" s="28" t="n"/>
      <c r="Z5447">
        <f>IF($B5447="","",IFERROR(VLOOKUP($B5447,'Plan HC for CCA'!$A:$B,2,0),""))</f>
        <v/>
      </c>
      <c r="AA5447">
        <f>IF(OR($B5447="",$Z5447=""),"",IF(N($M5447)&lt;$Z5447,"Delta","No Delta"))</f>
        <v/>
      </c>
      <c r="AB5447">
        <f>IF(OR($B5447="",$Z5447=""),"",MAX(0,$Z5447-N($M5447)))</f>
        <v/>
      </c>
      <c r="AC5447" s="46">
        <f>IF($B5447="","",IFERROR(INDEX('CCA Util %'!$H:$H,MATCH($B5447,'CCA Util %'!$E:$E,0)),""))</f>
        <v/>
      </c>
      <c r="AD5447">
        <f>IF($B5447="","",IFERROR(INDEX('CCA Util %'!$G:$G,MATCH($B5447,'CCA Util %'!$E:$E,0)),""))</f>
        <v/>
      </c>
      <c r="AE5447">
        <f>IF(OR($B5447="",$U5447=""),"",$U5447&amp;" &amp; "&amp;IF(OR($AD5447="",$AD5447=0),"Util NA",$AD5447&amp;" Util"))</f>
        <v/>
      </c>
    </row>
    <row r="5448" ht="15.75" customHeight="1" s="42">
      <c r="A5448" s="41" t="n"/>
      <c r="G5448" s="38" t="n"/>
      <c r="H5448" s="38" t="n"/>
      <c r="I5448" s="38" t="n"/>
      <c r="J5448" s="38" t="n"/>
      <c r="K5448" s="38" t="n"/>
      <c r="L5448" s="38" t="n"/>
      <c r="N5448" s="36">
        <f>IF($B5448="","",IF($C5448="SUPERSTORE","Superstore","DH"))</f>
        <v/>
      </c>
      <c r="O5448" s="36">
        <f>IF($B5448="","",IFERROR(VLOOKUP($B5448,Mapping!$A:$C,2,0),"Not Mapped"))</f>
        <v/>
      </c>
      <c r="P5448" s="36">
        <f>IF($B5448="","",IFERROR(VLOOKUP($B5448,Mapping!$A:$C,3,0),"Not Mapped"))</f>
        <v/>
      </c>
      <c r="Q5448" s="36">
        <f>IF($B5448="","",IFERROR(VLOOKUP($O5448,Leaders!$A:$B,2,0),"Not Mapped"))</f>
        <v/>
      </c>
      <c r="R5448" s="36">
        <f>IF($B5448="","",IF(COUNTIF(Exclusions!$A:$A,$B5448)&gt;0,"Yes","No"))</f>
        <v/>
      </c>
      <c r="S5448" s="38">
        <f>IF($B5448="","",MIN(1,DAY($A5448)/IF($N5448="Superstore",Settings!$B$5,Settings!$B$4)))</f>
        <v/>
      </c>
      <c r="T5448" s="38">
        <f>IF(OR($B5448="",$G5448="",$S5448=0),"",$G5448/$S5448)</f>
        <v/>
      </c>
      <c r="U5448" s="36">
        <f>IF($T5448="","",IF($T5448&lt;Settings!$B$8,"Critical",IF($T5448&lt;Settings!$B$9,"Semi Critical","Non Critical")))</f>
        <v/>
      </c>
      <c r="V5448" s="28" t="n"/>
      <c r="Z5448">
        <f>IF($B5448="","",IFERROR(VLOOKUP($B5448,'Plan HC for CCA'!$A:$B,2,0),""))</f>
        <v/>
      </c>
      <c r="AA5448">
        <f>IF(OR($B5448="",$Z5448=""),"",IF(N($M5448)&lt;$Z5448,"Delta","No Delta"))</f>
        <v/>
      </c>
      <c r="AB5448">
        <f>IF(OR($B5448="",$Z5448=""),"",MAX(0,$Z5448-N($M5448)))</f>
        <v/>
      </c>
      <c r="AC5448" s="46">
        <f>IF($B5448="","",IFERROR(INDEX('CCA Util %'!$H:$H,MATCH($B5448,'CCA Util %'!$E:$E,0)),""))</f>
        <v/>
      </c>
      <c r="AD5448">
        <f>IF($B5448="","",IFERROR(INDEX('CCA Util %'!$G:$G,MATCH($B5448,'CCA Util %'!$E:$E,0)),""))</f>
        <v/>
      </c>
      <c r="AE5448">
        <f>IF(OR($B5448="",$U5448=""),"",$U5448&amp;" &amp; "&amp;IF(OR($AD5448="",$AD5448=0),"Util NA",$AD5448&amp;" Util"))</f>
        <v/>
      </c>
    </row>
    <row r="5449" ht="15.75" customHeight="1" s="42">
      <c r="A5449" s="41" t="n"/>
      <c r="G5449" s="38" t="n"/>
      <c r="H5449" s="38" t="n"/>
      <c r="I5449" s="38" t="n"/>
      <c r="J5449" s="38" t="n"/>
      <c r="K5449" s="38" t="n"/>
      <c r="L5449" s="38" t="n"/>
      <c r="N5449" s="36">
        <f>IF($B5449="","",IF($C5449="SUPERSTORE","Superstore","DH"))</f>
        <v/>
      </c>
      <c r="O5449" s="36">
        <f>IF($B5449="","",IFERROR(VLOOKUP($B5449,Mapping!$A:$C,2,0),"Not Mapped"))</f>
        <v/>
      </c>
      <c r="P5449" s="36">
        <f>IF($B5449="","",IFERROR(VLOOKUP($B5449,Mapping!$A:$C,3,0),"Not Mapped"))</f>
        <v/>
      </c>
      <c r="Q5449" s="36">
        <f>IF($B5449="","",IFERROR(VLOOKUP($O5449,Leaders!$A:$B,2,0),"Not Mapped"))</f>
        <v/>
      </c>
      <c r="R5449" s="36">
        <f>IF($B5449="","",IF(COUNTIF(Exclusions!$A:$A,$B5449)&gt;0,"Yes","No"))</f>
        <v/>
      </c>
      <c r="S5449" s="38">
        <f>IF($B5449="","",MIN(1,DAY($A5449)/IF($N5449="Superstore",Settings!$B$5,Settings!$B$4)))</f>
        <v/>
      </c>
      <c r="T5449" s="38">
        <f>IF(OR($B5449="",$G5449="",$S5449=0),"",$G5449/$S5449)</f>
        <v/>
      </c>
      <c r="U5449" s="36">
        <f>IF($T5449="","",IF($T5449&lt;Settings!$B$8,"Critical",IF($T5449&lt;Settings!$B$9,"Semi Critical","Non Critical")))</f>
        <v/>
      </c>
      <c r="V5449" s="28" t="n"/>
      <c r="Z5449">
        <f>IF($B5449="","",IFERROR(VLOOKUP($B5449,'Plan HC for CCA'!$A:$B,2,0),""))</f>
        <v/>
      </c>
      <c r="AA5449">
        <f>IF(OR($B5449="",$Z5449=""),"",IF(N($M5449)&lt;$Z5449,"Delta","No Delta"))</f>
        <v/>
      </c>
      <c r="AB5449">
        <f>IF(OR($B5449="",$Z5449=""),"",MAX(0,$Z5449-N($M5449)))</f>
        <v/>
      </c>
      <c r="AC5449" s="46">
        <f>IF($B5449="","",IFERROR(INDEX('CCA Util %'!$H:$H,MATCH($B5449,'CCA Util %'!$E:$E,0)),""))</f>
        <v/>
      </c>
      <c r="AD5449">
        <f>IF($B5449="","",IFERROR(INDEX('CCA Util %'!$G:$G,MATCH($B5449,'CCA Util %'!$E:$E,0)),""))</f>
        <v/>
      </c>
      <c r="AE5449">
        <f>IF(OR($B5449="",$U5449=""),"",$U5449&amp;" &amp; "&amp;IF(OR($AD5449="",$AD5449=0),"Util NA",$AD5449&amp;" Util"))</f>
        <v/>
      </c>
    </row>
    <row r="5450" ht="15.75" customHeight="1" s="42">
      <c r="A5450" s="41" t="n"/>
      <c r="G5450" s="38" t="n"/>
      <c r="H5450" s="38" t="n"/>
      <c r="I5450" s="38" t="n"/>
      <c r="J5450" s="38" t="n"/>
      <c r="K5450" s="38" t="n"/>
      <c r="L5450" s="38" t="n"/>
      <c r="N5450" s="36">
        <f>IF($B5450="","",IF($C5450="SUPERSTORE","Superstore","DH"))</f>
        <v/>
      </c>
      <c r="O5450" s="36">
        <f>IF($B5450="","",IFERROR(VLOOKUP($B5450,Mapping!$A:$C,2,0),"Not Mapped"))</f>
        <v/>
      </c>
      <c r="P5450" s="36">
        <f>IF($B5450="","",IFERROR(VLOOKUP($B5450,Mapping!$A:$C,3,0),"Not Mapped"))</f>
        <v/>
      </c>
      <c r="Q5450" s="36">
        <f>IF($B5450="","",IFERROR(VLOOKUP($O5450,Leaders!$A:$B,2,0),"Not Mapped"))</f>
        <v/>
      </c>
      <c r="R5450" s="36">
        <f>IF($B5450="","",IF(COUNTIF(Exclusions!$A:$A,$B5450)&gt;0,"Yes","No"))</f>
        <v/>
      </c>
      <c r="S5450" s="38">
        <f>IF($B5450="","",MIN(1,DAY($A5450)/IF($N5450="Superstore",Settings!$B$5,Settings!$B$4)))</f>
        <v/>
      </c>
      <c r="T5450" s="38">
        <f>IF(OR($B5450="",$G5450="",$S5450=0),"",$G5450/$S5450)</f>
        <v/>
      </c>
      <c r="U5450" s="36">
        <f>IF($T5450="","",IF($T5450&lt;Settings!$B$8,"Critical",IF($T5450&lt;Settings!$B$9,"Semi Critical","Non Critical")))</f>
        <v/>
      </c>
      <c r="V5450" s="28" t="n"/>
      <c r="Z5450">
        <f>IF($B5450="","",IFERROR(VLOOKUP($B5450,'Plan HC for CCA'!$A:$B,2,0),""))</f>
        <v/>
      </c>
      <c r="AA5450">
        <f>IF(OR($B5450="",$Z5450=""),"",IF(N($M5450)&lt;$Z5450,"Delta","No Delta"))</f>
        <v/>
      </c>
      <c r="AB5450">
        <f>IF(OR($B5450="",$Z5450=""),"",MAX(0,$Z5450-N($M5450)))</f>
        <v/>
      </c>
      <c r="AC5450" s="46">
        <f>IF($B5450="","",IFERROR(INDEX('CCA Util %'!$H:$H,MATCH($B5450,'CCA Util %'!$E:$E,0)),""))</f>
        <v/>
      </c>
      <c r="AD5450">
        <f>IF($B5450="","",IFERROR(INDEX('CCA Util %'!$G:$G,MATCH($B5450,'CCA Util %'!$E:$E,0)),""))</f>
        <v/>
      </c>
      <c r="AE5450">
        <f>IF(OR($B5450="",$U5450=""),"",$U5450&amp;" &amp; "&amp;IF(OR($AD5450="",$AD5450=0),"Util NA",$AD5450&amp;" Util"))</f>
        <v/>
      </c>
    </row>
    <row r="5451" ht="15.75" customHeight="1" s="42">
      <c r="A5451" s="41" t="n"/>
      <c r="G5451" s="38" t="n"/>
      <c r="H5451" s="38" t="n"/>
      <c r="I5451" s="38" t="n"/>
      <c r="J5451" s="38" t="n"/>
      <c r="K5451" s="38" t="n"/>
      <c r="L5451" s="38" t="n"/>
      <c r="N5451" s="36">
        <f>IF($B5451="","",IF($C5451="SUPERSTORE","Superstore","DH"))</f>
        <v/>
      </c>
      <c r="O5451" s="36">
        <f>IF($B5451="","",IFERROR(VLOOKUP($B5451,Mapping!$A:$C,2,0),"Not Mapped"))</f>
        <v/>
      </c>
      <c r="P5451" s="36">
        <f>IF($B5451="","",IFERROR(VLOOKUP($B5451,Mapping!$A:$C,3,0),"Not Mapped"))</f>
        <v/>
      </c>
      <c r="Q5451" s="36">
        <f>IF($B5451="","",IFERROR(VLOOKUP($O5451,Leaders!$A:$B,2,0),"Not Mapped"))</f>
        <v/>
      </c>
      <c r="R5451" s="36">
        <f>IF($B5451="","",IF(COUNTIF(Exclusions!$A:$A,$B5451)&gt;0,"Yes","No"))</f>
        <v/>
      </c>
      <c r="S5451" s="38">
        <f>IF($B5451="","",MIN(1,DAY($A5451)/IF($N5451="Superstore",Settings!$B$5,Settings!$B$4)))</f>
        <v/>
      </c>
      <c r="T5451" s="38">
        <f>IF(OR($B5451="",$G5451="",$S5451=0),"",$G5451/$S5451)</f>
        <v/>
      </c>
      <c r="U5451" s="36">
        <f>IF($T5451="","",IF($T5451&lt;Settings!$B$8,"Critical",IF($T5451&lt;Settings!$B$9,"Semi Critical","Non Critical")))</f>
        <v/>
      </c>
      <c r="V5451" s="28" t="n"/>
      <c r="Z5451">
        <f>IF($B5451="","",IFERROR(VLOOKUP($B5451,'Plan HC for CCA'!$A:$B,2,0),""))</f>
        <v/>
      </c>
      <c r="AA5451">
        <f>IF(OR($B5451="",$Z5451=""),"",IF(N($M5451)&lt;$Z5451,"Delta","No Delta"))</f>
        <v/>
      </c>
      <c r="AB5451">
        <f>IF(OR($B5451="",$Z5451=""),"",MAX(0,$Z5451-N($M5451)))</f>
        <v/>
      </c>
      <c r="AC5451" s="46">
        <f>IF($B5451="","",IFERROR(INDEX('CCA Util %'!$H:$H,MATCH($B5451,'CCA Util %'!$E:$E,0)),""))</f>
        <v/>
      </c>
      <c r="AD5451">
        <f>IF($B5451="","",IFERROR(INDEX('CCA Util %'!$G:$G,MATCH($B5451,'CCA Util %'!$E:$E,0)),""))</f>
        <v/>
      </c>
      <c r="AE5451">
        <f>IF(OR($B5451="",$U5451=""),"",$U5451&amp;" &amp; "&amp;IF(OR($AD5451="",$AD5451=0),"Util NA",$AD5451&amp;" Util"))</f>
        <v/>
      </c>
    </row>
    <row r="5452" ht="15.75" customHeight="1" s="42">
      <c r="A5452" s="41" t="n"/>
      <c r="G5452" s="38" t="n"/>
      <c r="H5452" s="38" t="n"/>
      <c r="I5452" s="38" t="n"/>
      <c r="J5452" s="38" t="n"/>
      <c r="K5452" s="38" t="n"/>
      <c r="L5452" s="38" t="n"/>
      <c r="N5452" s="36">
        <f>IF($B5452="","",IF($C5452="SUPERSTORE","Superstore","DH"))</f>
        <v/>
      </c>
      <c r="O5452" s="36">
        <f>IF($B5452="","",IFERROR(VLOOKUP($B5452,Mapping!$A:$C,2,0),"Not Mapped"))</f>
        <v/>
      </c>
      <c r="P5452" s="36">
        <f>IF($B5452="","",IFERROR(VLOOKUP($B5452,Mapping!$A:$C,3,0),"Not Mapped"))</f>
        <v/>
      </c>
      <c r="Q5452" s="36">
        <f>IF($B5452="","",IFERROR(VLOOKUP($O5452,Leaders!$A:$B,2,0),"Not Mapped"))</f>
        <v/>
      </c>
      <c r="R5452" s="36">
        <f>IF($B5452="","",IF(COUNTIF(Exclusions!$A:$A,$B5452)&gt;0,"Yes","No"))</f>
        <v/>
      </c>
      <c r="S5452" s="38">
        <f>IF($B5452="","",MIN(1,DAY($A5452)/IF($N5452="Superstore",Settings!$B$5,Settings!$B$4)))</f>
        <v/>
      </c>
      <c r="T5452" s="38">
        <f>IF(OR($B5452="",$G5452="",$S5452=0),"",$G5452/$S5452)</f>
        <v/>
      </c>
      <c r="U5452" s="36">
        <f>IF($T5452="","",IF($T5452&lt;Settings!$B$8,"Critical",IF($T5452&lt;Settings!$B$9,"Semi Critical","Non Critical")))</f>
        <v/>
      </c>
      <c r="V5452" s="28" t="n"/>
      <c r="Z5452">
        <f>IF($B5452="","",IFERROR(VLOOKUP($B5452,'Plan HC for CCA'!$A:$B,2,0),""))</f>
        <v/>
      </c>
      <c r="AA5452">
        <f>IF(OR($B5452="",$Z5452=""),"",IF(N($M5452)&lt;$Z5452,"Delta","No Delta"))</f>
        <v/>
      </c>
      <c r="AB5452">
        <f>IF(OR($B5452="",$Z5452=""),"",MAX(0,$Z5452-N($M5452)))</f>
        <v/>
      </c>
      <c r="AC5452" s="46">
        <f>IF($B5452="","",IFERROR(INDEX('CCA Util %'!$H:$H,MATCH($B5452,'CCA Util %'!$E:$E,0)),""))</f>
        <v/>
      </c>
      <c r="AD5452">
        <f>IF($B5452="","",IFERROR(INDEX('CCA Util %'!$G:$G,MATCH($B5452,'CCA Util %'!$E:$E,0)),""))</f>
        <v/>
      </c>
      <c r="AE5452">
        <f>IF(OR($B5452="",$U5452=""),"",$U5452&amp;" &amp; "&amp;IF(OR($AD5452="",$AD5452=0),"Util NA",$AD5452&amp;" Util"))</f>
        <v/>
      </c>
    </row>
    <row r="5453" ht="15.75" customHeight="1" s="42">
      <c r="A5453" s="41" t="n"/>
      <c r="G5453" s="38" t="n"/>
      <c r="H5453" s="38" t="n"/>
      <c r="I5453" s="38" t="n"/>
      <c r="J5453" s="38" t="n"/>
      <c r="K5453" s="38" t="n"/>
      <c r="L5453" s="38" t="n"/>
      <c r="N5453" s="36">
        <f>IF($B5453="","",IF($C5453="SUPERSTORE","Superstore","DH"))</f>
        <v/>
      </c>
      <c r="O5453" s="36">
        <f>IF($B5453="","",IFERROR(VLOOKUP($B5453,Mapping!$A:$C,2,0),"Not Mapped"))</f>
        <v/>
      </c>
      <c r="P5453" s="36">
        <f>IF($B5453="","",IFERROR(VLOOKUP($B5453,Mapping!$A:$C,3,0),"Not Mapped"))</f>
        <v/>
      </c>
      <c r="Q5453" s="36">
        <f>IF($B5453="","",IFERROR(VLOOKUP($O5453,Leaders!$A:$B,2,0),"Not Mapped"))</f>
        <v/>
      </c>
      <c r="R5453" s="36">
        <f>IF($B5453="","",IF(COUNTIF(Exclusions!$A:$A,$B5453)&gt;0,"Yes","No"))</f>
        <v/>
      </c>
      <c r="S5453" s="38">
        <f>IF($B5453="","",MIN(1,DAY($A5453)/IF($N5453="Superstore",Settings!$B$5,Settings!$B$4)))</f>
        <v/>
      </c>
      <c r="T5453" s="38">
        <f>IF(OR($B5453="",$G5453="",$S5453=0),"",$G5453/$S5453)</f>
        <v/>
      </c>
      <c r="U5453" s="36">
        <f>IF($T5453="","",IF($T5453&lt;Settings!$B$8,"Critical",IF($T5453&lt;Settings!$B$9,"Semi Critical","Non Critical")))</f>
        <v/>
      </c>
      <c r="V5453" s="28" t="n"/>
      <c r="Z5453">
        <f>IF($B5453="","",IFERROR(VLOOKUP($B5453,'Plan HC for CCA'!$A:$B,2,0),""))</f>
        <v/>
      </c>
      <c r="AA5453">
        <f>IF(OR($B5453="",$Z5453=""),"",IF(N($M5453)&lt;$Z5453,"Delta","No Delta"))</f>
        <v/>
      </c>
      <c r="AB5453">
        <f>IF(OR($B5453="",$Z5453=""),"",MAX(0,$Z5453-N($M5453)))</f>
        <v/>
      </c>
      <c r="AC5453" s="46">
        <f>IF($B5453="","",IFERROR(INDEX('CCA Util %'!$H:$H,MATCH($B5453,'CCA Util %'!$E:$E,0)),""))</f>
        <v/>
      </c>
      <c r="AD5453">
        <f>IF($B5453="","",IFERROR(INDEX('CCA Util %'!$G:$G,MATCH($B5453,'CCA Util %'!$E:$E,0)),""))</f>
        <v/>
      </c>
      <c r="AE5453">
        <f>IF(OR($B5453="",$U5453=""),"",$U5453&amp;" &amp; "&amp;IF(OR($AD5453="",$AD5453=0),"Util NA",$AD5453&amp;" Util"))</f>
        <v/>
      </c>
    </row>
    <row r="5454" ht="15.75" customHeight="1" s="42">
      <c r="A5454" s="41" t="n"/>
      <c r="G5454" s="38" t="n"/>
      <c r="H5454" s="38" t="n"/>
      <c r="I5454" s="38" t="n"/>
      <c r="J5454" s="38" t="n"/>
      <c r="K5454" s="38" t="n"/>
      <c r="L5454" s="38" t="n"/>
      <c r="N5454" s="36">
        <f>IF($B5454="","",IF($C5454="SUPERSTORE","Superstore","DH"))</f>
        <v/>
      </c>
      <c r="O5454" s="36">
        <f>IF($B5454="","",IFERROR(VLOOKUP($B5454,Mapping!$A:$C,2,0),"Not Mapped"))</f>
        <v/>
      </c>
      <c r="P5454" s="36">
        <f>IF($B5454="","",IFERROR(VLOOKUP($B5454,Mapping!$A:$C,3,0),"Not Mapped"))</f>
        <v/>
      </c>
      <c r="Q5454" s="36">
        <f>IF($B5454="","",IFERROR(VLOOKUP($O5454,Leaders!$A:$B,2,0),"Not Mapped"))</f>
        <v/>
      </c>
      <c r="R5454" s="36">
        <f>IF($B5454="","",IF(COUNTIF(Exclusions!$A:$A,$B5454)&gt;0,"Yes","No"))</f>
        <v/>
      </c>
      <c r="S5454" s="38">
        <f>IF($B5454="","",MIN(1,DAY($A5454)/IF($N5454="Superstore",Settings!$B$5,Settings!$B$4)))</f>
        <v/>
      </c>
      <c r="T5454" s="38">
        <f>IF(OR($B5454="",$G5454="",$S5454=0),"",$G5454/$S5454)</f>
        <v/>
      </c>
      <c r="U5454" s="36">
        <f>IF($T5454="","",IF($T5454&lt;Settings!$B$8,"Critical",IF($T5454&lt;Settings!$B$9,"Semi Critical","Non Critical")))</f>
        <v/>
      </c>
      <c r="V5454" s="28" t="n"/>
      <c r="Z5454">
        <f>IF($B5454="","",IFERROR(VLOOKUP($B5454,'Plan HC for CCA'!$A:$B,2,0),""))</f>
        <v/>
      </c>
      <c r="AA5454">
        <f>IF(OR($B5454="",$Z5454=""),"",IF(N($M5454)&lt;$Z5454,"Delta","No Delta"))</f>
        <v/>
      </c>
      <c r="AB5454">
        <f>IF(OR($B5454="",$Z5454=""),"",MAX(0,$Z5454-N($M5454)))</f>
        <v/>
      </c>
      <c r="AC5454" s="46">
        <f>IF($B5454="","",IFERROR(INDEX('CCA Util %'!$H:$H,MATCH($B5454,'CCA Util %'!$E:$E,0)),""))</f>
        <v/>
      </c>
      <c r="AD5454">
        <f>IF($B5454="","",IFERROR(INDEX('CCA Util %'!$G:$G,MATCH($B5454,'CCA Util %'!$E:$E,0)),""))</f>
        <v/>
      </c>
      <c r="AE5454">
        <f>IF(OR($B5454="",$U5454=""),"",$U5454&amp;" &amp; "&amp;IF(OR($AD5454="",$AD5454=0),"Util NA",$AD5454&amp;" Util"))</f>
        <v/>
      </c>
    </row>
    <row r="5455" ht="15.75" customHeight="1" s="42">
      <c r="A5455" s="41" t="n"/>
      <c r="G5455" s="38" t="n"/>
      <c r="H5455" s="38" t="n"/>
      <c r="I5455" s="38" t="n"/>
      <c r="J5455" s="38" t="n"/>
      <c r="K5455" s="38" t="n"/>
      <c r="L5455" s="38" t="n"/>
      <c r="N5455" s="36">
        <f>IF($B5455="","",IF($C5455="SUPERSTORE","Superstore","DH"))</f>
        <v/>
      </c>
      <c r="O5455" s="36">
        <f>IF($B5455="","",IFERROR(VLOOKUP($B5455,Mapping!$A:$C,2,0),"Not Mapped"))</f>
        <v/>
      </c>
      <c r="P5455" s="36">
        <f>IF($B5455="","",IFERROR(VLOOKUP($B5455,Mapping!$A:$C,3,0),"Not Mapped"))</f>
        <v/>
      </c>
      <c r="Q5455" s="36">
        <f>IF($B5455="","",IFERROR(VLOOKUP($O5455,Leaders!$A:$B,2,0),"Not Mapped"))</f>
        <v/>
      </c>
      <c r="R5455" s="36">
        <f>IF($B5455="","",IF(COUNTIF(Exclusions!$A:$A,$B5455)&gt;0,"Yes","No"))</f>
        <v/>
      </c>
      <c r="S5455" s="38">
        <f>IF($B5455="","",MIN(1,DAY($A5455)/IF($N5455="Superstore",Settings!$B$5,Settings!$B$4)))</f>
        <v/>
      </c>
      <c r="T5455" s="38">
        <f>IF(OR($B5455="",$G5455="",$S5455=0),"",$G5455/$S5455)</f>
        <v/>
      </c>
      <c r="U5455" s="36">
        <f>IF($T5455="","",IF($T5455&lt;Settings!$B$8,"Critical",IF($T5455&lt;Settings!$B$9,"Semi Critical","Non Critical")))</f>
        <v/>
      </c>
      <c r="V5455" s="28" t="n"/>
      <c r="Z5455">
        <f>IF($B5455="","",IFERROR(VLOOKUP($B5455,'Plan HC for CCA'!$A:$B,2,0),""))</f>
        <v/>
      </c>
      <c r="AA5455">
        <f>IF(OR($B5455="",$Z5455=""),"",IF(N($M5455)&lt;$Z5455,"Delta","No Delta"))</f>
        <v/>
      </c>
      <c r="AB5455">
        <f>IF(OR($B5455="",$Z5455=""),"",MAX(0,$Z5455-N($M5455)))</f>
        <v/>
      </c>
      <c r="AC5455" s="46">
        <f>IF($B5455="","",IFERROR(INDEX('CCA Util %'!$H:$H,MATCH($B5455,'CCA Util %'!$E:$E,0)),""))</f>
        <v/>
      </c>
      <c r="AD5455">
        <f>IF($B5455="","",IFERROR(INDEX('CCA Util %'!$G:$G,MATCH($B5455,'CCA Util %'!$E:$E,0)),""))</f>
        <v/>
      </c>
      <c r="AE5455">
        <f>IF(OR($B5455="",$U5455=""),"",$U5455&amp;" &amp; "&amp;IF(OR($AD5455="",$AD5455=0),"Util NA",$AD5455&amp;" Util"))</f>
        <v/>
      </c>
    </row>
    <row r="5456" ht="15.75" customHeight="1" s="42">
      <c r="A5456" s="41" t="n"/>
      <c r="G5456" s="38" t="n"/>
      <c r="H5456" s="38" t="n"/>
      <c r="I5456" s="38" t="n"/>
      <c r="J5456" s="38" t="n"/>
      <c r="K5456" s="38" t="n"/>
      <c r="L5456" s="38" t="n"/>
      <c r="N5456" s="36">
        <f>IF($B5456="","",IF($C5456="SUPERSTORE","Superstore","DH"))</f>
        <v/>
      </c>
      <c r="O5456" s="36">
        <f>IF($B5456="","",IFERROR(VLOOKUP($B5456,Mapping!$A:$C,2,0),"Not Mapped"))</f>
        <v/>
      </c>
      <c r="P5456" s="36">
        <f>IF($B5456="","",IFERROR(VLOOKUP($B5456,Mapping!$A:$C,3,0),"Not Mapped"))</f>
        <v/>
      </c>
      <c r="Q5456" s="36">
        <f>IF($B5456="","",IFERROR(VLOOKUP($O5456,Leaders!$A:$B,2,0),"Not Mapped"))</f>
        <v/>
      </c>
      <c r="R5456" s="36">
        <f>IF($B5456="","",IF(COUNTIF(Exclusions!$A:$A,$B5456)&gt;0,"Yes","No"))</f>
        <v/>
      </c>
      <c r="S5456" s="38">
        <f>IF($B5456="","",MIN(1,DAY($A5456)/IF($N5456="Superstore",Settings!$B$5,Settings!$B$4)))</f>
        <v/>
      </c>
      <c r="T5456" s="38">
        <f>IF(OR($B5456="",$G5456="",$S5456=0),"",$G5456/$S5456)</f>
        <v/>
      </c>
      <c r="U5456" s="36">
        <f>IF($T5456="","",IF($T5456&lt;Settings!$B$8,"Critical",IF($T5456&lt;Settings!$B$9,"Semi Critical","Non Critical")))</f>
        <v/>
      </c>
      <c r="V5456" s="28" t="n"/>
      <c r="Z5456">
        <f>IF($B5456="","",IFERROR(VLOOKUP($B5456,'Plan HC for CCA'!$A:$B,2,0),""))</f>
        <v/>
      </c>
      <c r="AA5456">
        <f>IF(OR($B5456="",$Z5456=""),"",IF(N($M5456)&lt;$Z5456,"Delta","No Delta"))</f>
        <v/>
      </c>
      <c r="AB5456">
        <f>IF(OR($B5456="",$Z5456=""),"",MAX(0,$Z5456-N($M5456)))</f>
        <v/>
      </c>
      <c r="AC5456" s="46">
        <f>IF($B5456="","",IFERROR(INDEX('CCA Util %'!$H:$H,MATCH($B5456,'CCA Util %'!$E:$E,0)),""))</f>
        <v/>
      </c>
      <c r="AD5456">
        <f>IF($B5456="","",IFERROR(INDEX('CCA Util %'!$G:$G,MATCH($B5456,'CCA Util %'!$E:$E,0)),""))</f>
        <v/>
      </c>
      <c r="AE5456">
        <f>IF(OR($B5456="",$U5456=""),"",$U5456&amp;" &amp; "&amp;IF(OR($AD5456="",$AD5456=0),"Util NA",$AD5456&amp;" Util"))</f>
        <v/>
      </c>
    </row>
    <row r="5457" ht="15.75" customHeight="1" s="42">
      <c r="A5457" s="41" t="n"/>
      <c r="G5457" s="38" t="n"/>
      <c r="H5457" s="38" t="n"/>
      <c r="I5457" s="38" t="n"/>
      <c r="J5457" s="38" t="n"/>
      <c r="K5457" s="38" t="n"/>
      <c r="L5457" s="38" t="n"/>
      <c r="N5457" s="36">
        <f>IF($B5457="","",IF($C5457="SUPERSTORE","Superstore","DH"))</f>
        <v/>
      </c>
      <c r="O5457" s="36">
        <f>IF($B5457="","",IFERROR(VLOOKUP($B5457,Mapping!$A:$C,2,0),"Not Mapped"))</f>
        <v/>
      </c>
      <c r="P5457" s="36">
        <f>IF($B5457="","",IFERROR(VLOOKUP($B5457,Mapping!$A:$C,3,0),"Not Mapped"))</f>
        <v/>
      </c>
      <c r="Q5457" s="36">
        <f>IF($B5457="","",IFERROR(VLOOKUP($O5457,Leaders!$A:$B,2,0),"Not Mapped"))</f>
        <v/>
      </c>
      <c r="R5457" s="36">
        <f>IF($B5457="","",IF(COUNTIF(Exclusions!$A:$A,$B5457)&gt;0,"Yes","No"))</f>
        <v/>
      </c>
      <c r="S5457" s="38">
        <f>IF($B5457="","",MIN(1,DAY($A5457)/IF($N5457="Superstore",Settings!$B$5,Settings!$B$4)))</f>
        <v/>
      </c>
      <c r="T5457" s="38">
        <f>IF(OR($B5457="",$G5457="",$S5457=0),"",$G5457/$S5457)</f>
        <v/>
      </c>
      <c r="U5457" s="36">
        <f>IF($T5457="","",IF($T5457&lt;Settings!$B$8,"Critical",IF($T5457&lt;Settings!$B$9,"Semi Critical","Non Critical")))</f>
        <v/>
      </c>
      <c r="V5457" s="28" t="n"/>
      <c r="Z5457">
        <f>IF($B5457="","",IFERROR(VLOOKUP($B5457,'Plan HC for CCA'!$A:$B,2,0),""))</f>
        <v/>
      </c>
      <c r="AA5457">
        <f>IF(OR($B5457="",$Z5457=""),"",IF(N($M5457)&lt;$Z5457,"Delta","No Delta"))</f>
        <v/>
      </c>
      <c r="AB5457">
        <f>IF(OR($B5457="",$Z5457=""),"",MAX(0,$Z5457-N($M5457)))</f>
        <v/>
      </c>
      <c r="AC5457" s="46">
        <f>IF($B5457="","",IFERROR(INDEX('CCA Util %'!$H:$H,MATCH($B5457,'CCA Util %'!$E:$E,0)),""))</f>
        <v/>
      </c>
      <c r="AD5457">
        <f>IF($B5457="","",IFERROR(INDEX('CCA Util %'!$G:$G,MATCH($B5457,'CCA Util %'!$E:$E,0)),""))</f>
        <v/>
      </c>
      <c r="AE5457">
        <f>IF(OR($B5457="",$U5457=""),"",$U5457&amp;" &amp; "&amp;IF(OR($AD5457="",$AD5457=0),"Util NA",$AD5457&amp;" Util"))</f>
        <v/>
      </c>
    </row>
    <row r="5458" ht="15.75" customHeight="1" s="42">
      <c r="A5458" s="41" t="n"/>
      <c r="G5458" s="38" t="n"/>
      <c r="H5458" s="38" t="n"/>
      <c r="I5458" s="38" t="n"/>
      <c r="J5458" s="38" t="n"/>
      <c r="K5458" s="38" t="n"/>
      <c r="L5458" s="38" t="n"/>
      <c r="N5458" s="36">
        <f>IF($B5458="","",IF($C5458="SUPERSTORE","Superstore","DH"))</f>
        <v/>
      </c>
      <c r="O5458" s="36">
        <f>IF($B5458="","",IFERROR(VLOOKUP($B5458,Mapping!$A:$C,2,0),"Not Mapped"))</f>
        <v/>
      </c>
      <c r="P5458" s="36">
        <f>IF($B5458="","",IFERROR(VLOOKUP($B5458,Mapping!$A:$C,3,0),"Not Mapped"))</f>
        <v/>
      </c>
      <c r="Q5458" s="36">
        <f>IF($B5458="","",IFERROR(VLOOKUP($O5458,Leaders!$A:$B,2,0),"Not Mapped"))</f>
        <v/>
      </c>
      <c r="R5458" s="36">
        <f>IF($B5458="","",IF(COUNTIF(Exclusions!$A:$A,$B5458)&gt;0,"Yes","No"))</f>
        <v/>
      </c>
      <c r="S5458" s="38">
        <f>IF($B5458="","",MIN(1,DAY($A5458)/IF($N5458="Superstore",Settings!$B$5,Settings!$B$4)))</f>
        <v/>
      </c>
      <c r="T5458" s="38">
        <f>IF(OR($B5458="",$G5458="",$S5458=0),"",$G5458/$S5458)</f>
        <v/>
      </c>
      <c r="U5458" s="36">
        <f>IF($T5458="","",IF($T5458&lt;Settings!$B$8,"Critical",IF($T5458&lt;Settings!$B$9,"Semi Critical","Non Critical")))</f>
        <v/>
      </c>
      <c r="V5458" s="28" t="n"/>
      <c r="Z5458">
        <f>IF($B5458="","",IFERROR(VLOOKUP($B5458,'Plan HC for CCA'!$A:$B,2,0),""))</f>
        <v/>
      </c>
      <c r="AA5458">
        <f>IF(OR($B5458="",$Z5458=""),"",IF(N($M5458)&lt;$Z5458,"Delta","No Delta"))</f>
        <v/>
      </c>
      <c r="AB5458">
        <f>IF(OR($B5458="",$Z5458=""),"",MAX(0,$Z5458-N($M5458)))</f>
        <v/>
      </c>
      <c r="AC5458" s="46">
        <f>IF($B5458="","",IFERROR(INDEX('CCA Util %'!$H:$H,MATCH($B5458,'CCA Util %'!$E:$E,0)),""))</f>
        <v/>
      </c>
      <c r="AD5458">
        <f>IF($B5458="","",IFERROR(INDEX('CCA Util %'!$G:$G,MATCH($B5458,'CCA Util %'!$E:$E,0)),""))</f>
        <v/>
      </c>
      <c r="AE5458">
        <f>IF(OR($B5458="",$U5458=""),"",$U5458&amp;" &amp; "&amp;IF(OR($AD5458="",$AD5458=0),"Util NA",$AD5458&amp;" Util"))</f>
        <v/>
      </c>
    </row>
    <row r="5459" ht="15.75" customHeight="1" s="42">
      <c r="A5459" s="41" t="n"/>
      <c r="G5459" s="38" t="n"/>
      <c r="H5459" s="38" t="n"/>
      <c r="I5459" s="38" t="n"/>
      <c r="J5459" s="38" t="n"/>
      <c r="K5459" s="38" t="n"/>
      <c r="L5459" s="38" t="n"/>
      <c r="N5459" s="36">
        <f>IF($B5459="","",IF($C5459="SUPERSTORE","Superstore","DH"))</f>
        <v/>
      </c>
      <c r="O5459" s="36">
        <f>IF($B5459="","",IFERROR(VLOOKUP($B5459,Mapping!$A:$C,2,0),"Not Mapped"))</f>
        <v/>
      </c>
      <c r="P5459" s="36">
        <f>IF($B5459="","",IFERROR(VLOOKUP($B5459,Mapping!$A:$C,3,0),"Not Mapped"))</f>
        <v/>
      </c>
      <c r="Q5459" s="36">
        <f>IF($B5459="","",IFERROR(VLOOKUP($O5459,Leaders!$A:$B,2,0),"Not Mapped"))</f>
        <v/>
      </c>
      <c r="R5459" s="36">
        <f>IF($B5459="","",IF(COUNTIF(Exclusions!$A:$A,$B5459)&gt;0,"Yes","No"))</f>
        <v/>
      </c>
      <c r="S5459" s="38">
        <f>IF($B5459="","",MIN(1,DAY($A5459)/IF($N5459="Superstore",Settings!$B$5,Settings!$B$4)))</f>
        <v/>
      </c>
      <c r="T5459" s="38">
        <f>IF(OR($B5459="",$G5459="",$S5459=0),"",$G5459/$S5459)</f>
        <v/>
      </c>
      <c r="U5459" s="36">
        <f>IF($T5459="","",IF($T5459&lt;Settings!$B$8,"Critical",IF($T5459&lt;Settings!$B$9,"Semi Critical","Non Critical")))</f>
        <v/>
      </c>
      <c r="V5459" s="28" t="n"/>
      <c r="Z5459">
        <f>IF($B5459="","",IFERROR(VLOOKUP($B5459,'Plan HC for CCA'!$A:$B,2,0),""))</f>
        <v/>
      </c>
      <c r="AA5459">
        <f>IF(OR($B5459="",$Z5459=""),"",IF(N($M5459)&lt;$Z5459,"Delta","No Delta"))</f>
        <v/>
      </c>
      <c r="AB5459">
        <f>IF(OR($B5459="",$Z5459=""),"",MAX(0,$Z5459-N($M5459)))</f>
        <v/>
      </c>
      <c r="AC5459" s="46">
        <f>IF($B5459="","",IFERROR(INDEX('CCA Util %'!$H:$H,MATCH($B5459,'CCA Util %'!$E:$E,0)),""))</f>
        <v/>
      </c>
      <c r="AD5459">
        <f>IF($B5459="","",IFERROR(INDEX('CCA Util %'!$G:$G,MATCH($B5459,'CCA Util %'!$E:$E,0)),""))</f>
        <v/>
      </c>
      <c r="AE5459">
        <f>IF(OR($B5459="",$U5459=""),"",$U5459&amp;" &amp; "&amp;IF(OR($AD5459="",$AD5459=0),"Util NA",$AD5459&amp;" Util"))</f>
        <v/>
      </c>
    </row>
    <row r="5460" ht="15.75" customHeight="1" s="42">
      <c r="A5460" s="41" t="n"/>
      <c r="G5460" s="38" t="n"/>
      <c r="H5460" s="38" t="n"/>
      <c r="I5460" s="38" t="n"/>
      <c r="J5460" s="38" t="n"/>
      <c r="K5460" s="38" t="n"/>
      <c r="L5460" s="38" t="n"/>
      <c r="N5460" s="36">
        <f>IF($B5460="","",IF($C5460="SUPERSTORE","Superstore","DH"))</f>
        <v/>
      </c>
      <c r="O5460" s="36">
        <f>IF($B5460="","",IFERROR(VLOOKUP($B5460,Mapping!$A:$C,2,0),"Not Mapped"))</f>
        <v/>
      </c>
      <c r="P5460" s="36">
        <f>IF($B5460="","",IFERROR(VLOOKUP($B5460,Mapping!$A:$C,3,0),"Not Mapped"))</f>
        <v/>
      </c>
      <c r="Q5460" s="36">
        <f>IF($B5460="","",IFERROR(VLOOKUP($O5460,Leaders!$A:$B,2,0),"Not Mapped"))</f>
        <v/>
      </c>
      <c r="R5460" s="36">
        <f>IF($B5460="","",IF(COUNTIF(Exclusions!$A:$A,$B5460)&gt;0,"Yes","No"))</f>
        <v/>
      </c>
      <c r="S5460" s="38">
        <f>IF($B5460="","",MIN(1,DAY($A5460)/IF($N5460="Superstore",Settings!$B$5,Settings!$B$4)))</f>
        <v/>
      </c>
      <c r="T5460" s="38">
        <f>IF(OR($B5460="",$G5460="",$S5460=0),"",$G5460/$S5460)</f>
        <v/>
      </c>
      <c r="U5460" s="36">
        <f>IF($T5460="","",IF($T5460&lt;Settings!$B$8,"Critical",IF($T5460&lt;Settings!$B$9,"Semi Critical","Non Critical")))</f>
        <v/>
      </c>
      <c r="V5460" s="28" t="n"/>
      <c r="Z5460">
        <f>IF($B5460="","",IFERROR(VLOOKUP($B5460,'Plan HC for CCA'!$A:$B,2,0),""))</f>
        <v/>
      </c>
      <c r="AA5460">
        <f>IF(OR($B5460="",$Z5460=""),"",IF(N($M5460)&lt;$Z5460,"Delta","No Delta"))</f>
        <v/>
      </c>
      <c r="AB5460">
        <f>IF(OR($B5460="",$Z5460=""),"",MAX(0,$Z5460-N($M5460)))</f>
        <v/>
      </c>
      <c r="AC5460" s="46">
        <f>IF($B5460="","",IFERROR(INDEX('CCA Util %'!$H:$H,MATCH($B5460,'CCA Util %'!$E:$E,0)),""))</f>
        <v/>
      </c>
      <c r="AD5460">
        <f>IF($B5460="","",IFERROR(INDEX('CCA Util %'!$G:$G,MATCH($B5460,'CCA Util %'!$E:$E,0)),""))</f>
        <v/>
      </c>
      <c r="AE5460">
        <f>IF(OR($B5460="",$U5460=""),"",$U5460&amp;" &amp; "&amp;IF(OR($AD5460="",$AD5460=0),"Util NA",$AD5460&amp;" Util"))</f>
        <v/>
      </c>
    </row>
    <row r="5461" ht="15.75" customHeight="1" s="42">
      <c r="A5461" s="41" t="n"/>
      <c r="G5461" s="38" t="n"/>
      <c r="H5461" s="38" t="n"/>
      <c r="I5461" s="38" t="n"/>
      <c r="J5461" s="38" t="n"/>
      <c r="K5461" s="38" t="n"/>
      <c r="L5461" s="38" t="n"/>
      <c r="N5461" s="36">
        <f>IF($B5461="","",IF($C5461="SUPERSTORE","Superstore","DH"))</f>
        <v/>
      </c>
      <c r="O5461" s="36">
        <f>IF($B5461="","",IFERROR(VLOOKUP($B5461,Mapping!$A:$C,2,0),"Not Mapped"))</f>
        <v/>
      </c>
      <c r="P5461" s="36">
        <f>IF($B5461="","",IFERROR(VLOOKUP($B5461,Mapping!$A:$C,3,0),"Not Mapped"))</f>
        <v/>
      </c>
      <c r="Q5461" s="36">
        <f>IF($B5461="","",IFERROR(VLOOKUP($O5461,Leaders!$A:$B,2,0),"Not Mapped"))</f>
        <v/>
      </c>
      <c r="R5461" s="36">
        <f>IF($B5461="","",IF(COUNTIF(Exclusions!$A:$A,$B5461)&gt;0,"Yes","No"))</f>
        <v/>
      </c>
      <c r="S5461" s="38">
        <f>IF($B5461="","",MIN(1,DAY($A5461)/IF($N5461="Superstore",Settings!$B$5,Settings!$B$4)))</f>
        <v/>
      </c>
      <c r="T5461" s="38">
        <f>IF(OR($B5461="",$G5461="",$S5461=0),"",$G5461/$S5461)</f>
        <v/>
      </c>
      <c r="U5461" s="36">
        <f>IF($T5461="","",IF($T5461&lt;Settings!$B$8,"Critical",IF($T5461&lt;Settings!$B$9,"Semi Critical","Non Critical")))</f>
        <v/>
      </c>
      <c r="V5461" s="28" t="n"/>
      <c r="Z5461">
        <f>IF($B5461="","",IFERROR(VLOOKUP($B5461,'Plan HC for CCA'!$A:$B,2,0),""))</f>
        <v/>
      </c>
      <c r="AA5461">
        <f>IF(OR($B5461="",$Z5461=""),"",IF(N($M5461)&lt;$Z5461,"Delta","No Delta"))</f>
        <v/>
      </c>
      <c r="AB5461">
        <f>IF(OR($B5461="",$Z5461=""),"",MAX(0,$Z5461-N($M5461)))</f>
        <v/>
      </c>
      <c r="AC5461" s="46">
        <f>IF($B5461="","",IFERROR(INDEX('CCA Util %'!$H:$H,MATCH($B5461,'CCA Util %'!$E:$E,0)),""))</f>
        <v/>
      </c>
      <c r="AD5461">
        <f>IF($B5461="","",IFERROR(INDEX('CCA Util %'!$G:$G,MATCH($B5461,'CCA Util %'!$E:$E,0)),""))</f>
        <v/>
      </c>
      <c r="AE5461">
        <f>IF(OR($B5461="",$U5461=""),"",$U5461&amp;" &amp; "&amp;IF(OR($AD5461="",$AD5461=0),"Util NA",$AD5461&amp;" Util"))</f>
        <v/>
      </c>
    </row>
    <row r="5462" ht="15.75" customHeight="1" s="42">
      <c r="A5462" s="41" t="n"/>
      <c r="G5462" s="38" t="n"/>
      <c r="H5462" s="38" t="n"/>
      <c r="I5462" s="38" t="n"/>
      <c r="J5462" s="38" t="n"/>
      <c r="K5462" s="38" t="n"/>
      <c r="L5462" s="38" t="n"/>
      <c r="N5462" s="36">
        <f>IF($B5462="","",IF($C5462="SUPERSTORE","Superstore","DH"))</f>
        <v/>
      </c>
      <c r="O5462" s="36">
        <f>IF($B5462="","",IFERROR(VLOOKUP($B5462,Mapping!$A:$C,2,0),"Not Mapped"))</f>
        <v/>
      </c>
      <c r="P5462" s="36">
        <f>IF($B5462="","",IFERROR(VLOOKUP($B5462,Mapping!$A:$C,3,0),"Not Mapped"))</f>
        <v/>
      </c>
      <c r="Q5462" s="36">
        <f>IF($B5462="","",IFERROR(VLOOKUP($O5462,Leaders!$A:$B,2,0),"Not Mapped"))</f>
        <v/>
      </c>
      <c r="R5462" s="36">
        <f>IF($B5462="","",IF(COUNTIF(Exclusions!$A:$A,$B5462)&gt;0,"Yes","No"))</f>
        <v/>
      </c>
      <c r="S5462" s="38">
        <f>IF($B5462="","",MIN(1,DAY($A5462)/IF($N5462="Superstore",Settings!$B$5,Settings!$B$4)))</f>
        <v/>
      </c>
      <c r="T5462" s="38">
        <f>IF(OR($B5462="",$G5462="",$S5462=0),"",$G5462/$S5462)</f>
        <v/>
      </c>
      <c r="U5462" s="36">
        <f>IF($T5462="","",IF($T5462&lt;Settings!$B$8,"Critical",IF($T5462&lt;Settings!$B$9,"Semi Critical","Non Critical")))</f>
        <v/>
      </c>
      <c r="V5462" s="28" t="n"/>
      <c r="Z5462">
        <f>IF($B5462="","",IFERROR(VLOOKUP($B5462,'Plan HC for CCA'!$A:$B,2,0),""))</f>
        <v/>
      </c>
      <c r="AA5462">
        <f>IF(OR($B5462="",$Z5462=""),"",IF(N($M5462)&lt;$Z5462,"Delta","No Delta"))</f>
        <v/>
      </c>
      <c r="AB5462">
        <f>IF(OR($B5462="",$Z5462=""),"",MAX(0,$Z5462-N($M5462)))</f>
        <v/>
      </c>
      <c r="AC5462" s="46">
        <f>IF($B5462="","",IFERROR(INDEX('CCA Util %'!$H:$H,MATCH($B5462,'CCA Util %'!$E:$E,0)),""))</f>
        <v/>
      </c>
      <c r="AD5462">
        <f>IF($B5462="","",IFERROR(INDEX('CCA Util %'!$G:$G,MATCH($B5462,'CCA Util %'!$E:$E,0)),""))</f>
        <v/>
      </c>
      <c r="AE5462">
        <f>IF(OR($B5462="",$U5462=""),"",$U5462&amp;" &amp; "&amp;IF(OR($AD5462="",$AD5462=0),"Util NA",$AD5462&amp;" Util"))</f>
        <v/>
      </c>
    </row>
    <row r="5463" ht="15.75" customHeight="1" s="42">
      <c r="A5463" s="41" t="n"/>
      <c r="G5463" s="38" t="n"/>
      <c r="H5463" s="38" t="n"/>
      <c r="I5463" s="38" t="n"/>
      <c r="J5463" s="38" t="n"/>
      <c r="K5463" s="38" t="n"/>
      <c r="L5463" s="38" t="n"/>
      <c r="N5463" s="36">
        <f>IF($B5463="","",IF($C5463="SUPERSTORE","Superstore","DH"))</f>
        <v/>
      </c>
      <c r="O5463" s="36">
        <f>IF($B5463="","",IFERROR(VLOOKUP($B5463,Mapping!$A:$C,2,0),"Not Mapped"))</f>
        <v/>
      </c>
      <c r="P5463" s="36">
        <f>IF($B5463="","",IFERROR(VLOOKUP($B5463,Mapping!$A:$C,3,0),"Not Mapped"))</f>
        <v/>
      </c>
      <c r="Q5463" s="36">
        <f>IF($B5463="","",IFERROR(VLOOKUP($O5463,Leaders!$A:$B,2,0),"Not Mapped"))</f>
        <v/>
      </c>
      <c r="R5463" s="36">
        <f>IF($B5463="","",IF(COUNTIF(Exclusions!$A:$A,$B5463)&gt;0,"Yes","No"))</f>
        <v/>
      </c>
      <c r="S5463" s="38">
        <f>IF($B5463="","",MIN(1,DAY($A5463)/IF($N5463="Superstore",Settings!$B$5,Settings!$B$4)))</f>
        <v/>
      </c>
      <c r="T5463" s="38">
        <f>IF(OR($B5463="",$G5463="",$S5463=0),"",$G5463/$S5463)</f>
        <v/>
      </c>
      <c r="U5463" s="36">
        <f>IF($T5463="","",IF($T5463&lt;Settings!$B$8,"Critical",IF($T5463&lt;Settings!$B$9,"Semi Critical","Non Critical")))</f>
        <v/>
      </c>
      <c r="V5463" s="28" t="n"/>
      <c r="Z5463">
        <f>IF($B5463="","",IFERROR(VLOOKUP($B5463,'Plan HC for CCA'!$A:$B,2,0),""))</f>
        <v/>
      </c>
      <c r="AA5463">
        <f>IF(OR($B5463="",$Z5463=""),"",IF(N($M5463)&lt;$Z5463,"Delta","No Delta"))</f>
        <v/>
      </c>
      <c r="AB5463">
        <f>IF(OR($B5463="",$Z5463=""),"",MAX(0,$Z5463-N($M5463)))</f>
        <v/>
      </c>
      <c r="AC5463" s="46">
        <f>IF($B5463="","",IFERROR(INDEX('CCA Util %'!$H:$H,MATCH($B5463,'CCA Util %'!$E:$E,0)),""))</f>
        <v/>
      </c>
      <c r="AD5463">
        <f>IF($B5463="","",IFERROR(INDEX('CCA Util %'!$G:$G,MATCH($B5463,'CCA Util %'!$E:$E,0)),""))</f>
        <v/>
      </c>
      <c r="AE5463">
        <f>IF(OR($B5463="",$U5463=""),"",$U5463&amp;" &amp; "&amp;IF(OR($AD5463="",$AD5463=0),"Util NA",$AD5463&amp;" Util"))</f>
        <v/>
      </c>
    </row>
    <row r="5464" ht="15.75" customHeight="1" s="42">
      <c r="A5464" s="41" t="n"/>
      <c r="G5464" s="38" t="n"/>
      <c r="H5464" s="38" t="n"/>
      <c r="I5464" s="38" t="n"/>
      <c r="J5464" s="38" t="n"/>
      <c r="K5464" s="38" t="n"/>
      <c r="L5464" s="38" t="n"/>
      <c r="N5464" s="36">
        <f>IF($B5464="","",IF($C5464="SUPERSTORE","Superstore","DH"))</f>
        <v/>
      </c>
      <c r="O5464" s="36">
        <f>IF($B5464="","",IFERROR(VLOOKUP($B5464,Mapping!$A:$C,2,0),"Not Mapped"))</f>
        <v/>
      </c>
      <c r="P5464" s="36">
        <f>IF($B5464="","",IFERROR(VLOOKUP($B5464,Mapping!$A:$C,3,0),"Not Mapped"))</f>
        <v/>
      </c>
      <c r="Q5464" s="36">
        <f>IF($B5464="","",IFERROR(VLOOKUP($O5464,Leaders!$A:$B,2,0),"Not Mapped"))</f>
        <v/>
      </c>
      <c r="R5464" s="36">
        <f>IF($B5464="","",IF(COUNTIF(Exclusions!$A:$A,$B5464)&gt;0,"Yes","No"))</f>
        <v/>
      </c>
      <c r="S5464" s="38">
        <f>IF($B5464="","",MIN(1,DAY($A5464)/IF($N5464="Superstore",Settings!$B$5,Settings!$B$4)))</f>
        <v/>
      </c>
      <c r="T5464" s="38">
        <f>IF(OR($B5464="",$G5464="",$S5464=0),"",$G5464/$S5464)</f>
        <v/>
      </c>
      <c r="U5464" s="36">
        <f>IF($T5464="","",IF($T5464&lt;Settings!$B$8,"Critical",IF($T5464&lt;Settings!$B$9,"Semi Critical","Non Critical")))</f>
        <v/>
      </c>
      <c r="V5464" s="28" t="n"/>
      <c r="Z5464">
        <f>IF($B5464="","",IFERROR(VLOOKUP($B5464,'Plan HC for CCA'!$A:$B,2,0),""))</f>
        <v/>
      </c>
      <c r="AA5464">
        <f>IF(OR($B5464="",$Z5464=""),"",IF(N($M5464)&lt;$Z5464,"Delta","No Delta"))</f>
        <v/>
      </c>
      <c r="AB5464">
        <f>IF(OR($B5464="",$Z5464=""),"",MAX(0,$Z5464-N($M5464)))</f>
        <v/>
      </c>
      <c r="AC5464" s="46">
        <f>IF($B5464="","",IFERROR(INDEX('CCA Util %'!$H:$H,MATCH($B5464,'CCA Util %'!$E:$E,0)),""))</f>
        <v/>
      </c>
      <c r="AD5464">
        <f>IF($B5464="","",IFERROR(INDEX('CCA Util %'!$G:$G,MATCH($B5464,'CCA Util %'!$E:$E,0)),""))</f>
        <v/>
      </c>
      <c r="AE5464">
        <f>IF(OR($B5464="",$U5464=""),"",$U5464&amp;" &amp; "&amp;IF(OR($AD5464="",$AD5464=0),"Util NA",$AD5464&amp;" Util"))</f>
        <v/>
      </c>
    </row>
    <row r="5465" ht="15.75" customHeight="1" s="42">
      <c r="A5465" s="41" t="n"/>
      <c r="G5465" s="38" t="n"/>
      <c r="H5465" s="38" t="n"/>
      <c r="I5465" s="38" t="n"/>
      <c r="J5465" s="38" t="n"/>
      <c r="K5465" s="38" t="n"/>
      <c r="L5465" s="38" t="n"/>
      <c r="N5465" s="36">
        <f>IF($B5465="","",IF($C5465="SUPERSTORE","Superstore","DH"))</f>
        <v/>
      </c>
      <c r="O5465" s="36">
        <f>IF($B5465="","",IFERROR(VLOOKUP($B5465,Mapping!$A:$C,2,0),"Not Mapped"))</f>
        <v/>
      </c>
      <c r="P5465" s="36">
        <f>IF($B5465="","",IFERROR(VLOOKUP($B5465,Mapping!$A:$C,3,0),"Not Mapped"))</f>
        <v/>
      </c>
      <c r="Q5465" s="36">
        <f>IF($B5465="","",IFERROR(VLOOKUP($O5465,Leaders!$A:$B,2,0),"Not Mapped"))</f>
        <v/>
      </c>
      <c r="R5465" s="36">
        <f>IF($B5465="","",IF(COUNTIF(Exclusions!$A:$A,$B5465)&gt;0,"Yes","No"))</f>
        <v/>
      </c>
      <c r="S5465" s="38">
        <f>IF($B5465="","",MIN(1,DAY($A5465)/IF($N5465="Superstore",Settings!$B$5,Settings!$B$4)))</f>
        <v/>
      </c>
      <c r="T5465" s="38">
        <f>IF(OR($B5465="",$G5465="",$S5465=0),"",$G5465/$S5465)</f>
        <v/>
      </c>
      <c r="U5465" s="36">
        <f>IF($T5465="","",IF($T5465&lt;Settings!$B$8,"Critical",IF($T5465&lt;Settings!$B$9,"Semi Critical","Non Critical")))</f>
        <v/>
      </c>
      <c r="V5465" s="28" t="n"/>
      <c r="Z5465">
        <f>IF($B5465="","",IFERROR(VLOOKUP($B5465,'Plan HC for CCA'!$A:$B,2,0),""))</f>
        <v/>
      </c>
      <c r="AA5465">
        <f>IF(OR($B5465="",$Z5465=""),"",IF(N($M5465)&lt;$Z5465,"Delta","No Delta"))</f>
        <v/>
      </c>
      <c r="AB5465">
        <f>IF(OR($B5465="",$Z5465=""),"",MAX(0,$Z5465-N($M5465)))</f>
        <v/>
      </c>
      <c r="AC5465" s="46">
        <f>IF($B5465="","",IFERROR(INDEX('CCA Util %'!$H:$H,MATCH($B5465,'CCA Util %'!$E:$E,0)),""))</f>
        <v/>
      </c>
      <c r="AD5465">
        <f>IF($B5465="","",IFERROR(INDEX('CCA Util %'!$G:$G,MATCH($B5465,'CCA Util %'!$E:$E,0)),""))</f>
        <v/>
      </c>
      <c r="AE5465">
        <f>IF(OR($B5465="",$U5465=""),"",$U5465&amp;" &amp; "&amp;IF(OR($AD5465="",$AD5465=0),"Util NA",$AD5465&amp;" Util"))</f>
        <v/>
      </c>
    </row>
    <row r="5466" ht="15.75" customHeight="1" s="42">
      <c r="A5466" s="41" t="n"/>
      <c r="G5466" s="38" t="n"/>
      <c r="H5466" s="38" t="n"/>
      <c r="I5466" s="38" t="n"/>
      <c r="J5466" s="38" t="n"/>
      <c r="K5466" s="38" t="n"/>
      <c r="L5466" s="38" t="n"/>
      <c r="N5466" s="36">
        <f>IF($B5466="","",IF($C5466="SUPERSTORE","Superstore","DH"))</f>
        <v/>
      </c>
      <c r="O5466" s="36">
        <f>IF($B5466="","",IFERROR(VLOOKUP($B5466,Mapping!$A:$C,2,0),"Not Mapped"))</f>
        <v/>
      </c>
      <c r="P5466" s="36">
        <f>IF($B5466="","",IFERROR(VLOOKUP($B5466,Mapping!$A:$C,3,0),"Not Mapped"))</f>
        <v/>
      </c>
      <c r="Q5466" s="36">
        <f>IF($B5466="","",IFERROR(VLOOKUP($O5466,Leaders!$A:$B,2,0),"Not Mapped"))</f>
        <v/>
      </c>
      <c r="R5466" s="36">
        <f>IF($B5466="","",IF(COUNTIF(Exclusions!$A:$A,$B5466)&gt;0,"Yes","No"))</f>
        <v/>
      </c>
      <c r="S5466" s="38">
        <f>IF($B5466="","",MIN(1,DAY($A5466)/IF($N5466="Superstore",Settings!$B$5,Settings!$B$4)))</f>
        <v/>
      </c>
      <c r="T5466" s="38">
        <f>IF(OR($B5466="",$G5466="",$S5466=0),"",$G5466/$S5466)</f>
        <v/>
      </c>
      <c r="U5466" s="36">
        <f>IF($T5466="","",IF($T5466&lt;Settings!$B$8,"Critical",IF($T5466&lt;Settings!$B$9,"Semi Critical","Non Critical")))</f>
        <v/>
      </c>
      <c r="V5466" s="28" t="n"/>
      <c r="Z5466">
        <f>IF($B5466="","",IFERROR(VLOOKUP($B5466,'Plan HC for CCA'!$A:$B,2,0),""))</f>
        <v/>
      </c>
      <c r="AA5466">
        <f>IF(OR($B5466="",$Z5466=""),"",IF(N($M5466)&lt;$Z5466,"Delta","No Delta"))</f>
        <v/>
      </c>
      <c r="AB5466">
        <f>IF(OR($B5466="",$Z5466=""),"",MAX(0,$Z5466-N($M5466)))</f>
        <v/>
      </c>
      <c r="AC5466" s="46">
        <f>IF($B5466="","",IFERROR(INDEX('CCA Util %'!$H:$H,MATCH($B5466,'CCA Util %'!$E:$E,0)),""))</f>
        <v/>
      </c>
      <c r="AD5466">
        <f>IF($B5466="","",IFERROR(INDEX('CCA Util %'!$G:$G,MATCH($B5466,'CCA Util %'!$E:$E,0)),""))</f>
        <v/>
      </c>
      <c r="AE5466">
        <f>IF(OR($B5466="",$U5466=""),"",$U5466&amp;" &amp; "&amp;IF(OR($AD5466="",$AD5466=0),"Util NA",$AD5466&amp;" Util"))</f>
        <v/>
      </c>
    </row>
    <row r="5467" ht="15.75" customHeight="1" s="42">
      <c r="A5467" s="41" t="n"/>
      <c r="G5467" s="38" t="n"/>
      <c r="H5467" s="38" t="n"/>
      <c r="I5467" s="38" t="n"/>
      <c r="J5467" s="38" t="n"/>
      <c r="K5467" s="38" t="n"/>
      <c r="L5467" s="38" t="n"/>
      <c r="N5467" s="36">
        <f>IF($B5467="","",IF($C5467="SUPERSTORE","Superstore","DH"))</f>
        <v/>
      </c>
      <c r="O5467" s="36">
        <f>IF($B5467="","",IFERROR(VLOOKUP($B5467,Mapping!$A:$C,2,0),"Not Mapped"))</f>
        <v/>
      </c>
      <c r="P5467" s="36">
        <f>IF($B5467="","",IFERROR(VLOOKUP($B5467,Mapping!$A:$C,3,0),"Not Mapped"))</f>
        <v/>
      </c>
      <c r="Q5467" s="36">
        <f>IF($B5467="","",IFERROR(VLOOKUP($O5467,Leaders!$A:$B,2,0),"Not Mapped"))</f>
        <v/>
      </c>
      <c r="R5467" s="36">
        <f>IF($B5467="","",IF(COUNTIF(Exclusions!$A:$A,$B5467)&gt;0,"Yes","No"))</f>
        <v/>
      </c>
      <c r="S5467" s="38">
        <f>IF($B5467="","",MIN(1,DAY($A5467)/IF($N5467="Superstore",Settings!$B$5,Settings!$B$4)))</f>
        <v/>
      </c>
      <c r="T5467" s="38">
        <f>IF(OR($B5467="",$G5467="",$S5467=0),"",$G5467/$S5467)</f>
        <v/>
      </c>
      <c r="U5467" s="36">
        <f>IF($T5467="","",IF($T5467&lt;Settings!$B$8,"Critical",IF($T5467&lt;Settings!$B$9,"Semi Critical","Non Critical")))</f>
        <v/>
      </c>
      <c r="V5467" s="28" t="n"/>
      <c r="Z5467">
        <f>IF($B5467="","",IFERROR(VLOOKUP($B5467,'Plan HC for CCA'!$A:$B,2,0),""))</f>
        <v/>
      </c>
      <c r="AA5467">
        <f>IF(OR($B5467="",$Z5467=""),"",IF(N($M5467)&lt;$Z5467,"Delta","No Delta"))</f>
        <v/>
      </c>
      <c r="AB5467">
        <f>IF(OR($B5467="",$Z5467=""),"",MAX(0,$Z5467-N($M5467)))</f>
        <v/>
      </c>
      <c r="AC5467" s="46">
        <f>IF($B5467="","",IFERROR(INDEX('CCA Util %'!$H:$H,MATCH($B5467,'CCA Util %'!$E:$E,0)),""))</f>
        <v/>
      </c>
      <c r="AD5467">
        <f>IF($B5467="","",IFERROR(INDEX('CCA Util %'!$G:$G,MATCH($B5467,'CCA Util %'!$E:$E,0)),""))</f>
        <v/>
      </c>
      <c r="AE5467">
        <f>IF(OR($B5467="",$U5467=""),"",$U5467&amp;" &amp; "&amp;IF(OR($AD5467="",$AD5467=0),"Util NA",$AD5467&amp;" Util"))</f>
        <v/>
      </c>
    </row>
    <row r="5468" ht="15.75" customHeight="1" s="42">
      <c r="A5468" s="41" t="n"/>
      <c r="G5468" s="38" t="n"/>
      <c r="H5468" s="38" t="n"/>
      <c r="I5468" s="38" t="n"/>
      <c r="J5468" s="38" t="n"/>
      <c r="K5468" s="38" t="n"/>
      <c r="L5468" s="38" t="n"/>
      <c r="N5468" s="36">
        <f>IF($B5468="","",IF($C5468="SUPERSTORE","Superstore","DH"))</f>
        <v/>
      </c>
      <c r="O5468" s="36">
        <f>IF($B5468="","",IFERROR(VLOOKUP($B5468,Mapping!$A:$C,2,0),"Not Mapped"))</f>
        <v/>
      </c>
      <c r="P5468" s="36">
        <f>IF($B5468="","",IFERROR(VLOOKUP($B5468,Mapping!$A:$C,3,0),"Not Mapped"))</f>
        <v/>
      </c>
      <c r="Q5468" s="36">
        <f>IF($B5468="","",IFERROR(VLOOKUP($O5468,Leaders!$A:$B,2,0),"Not Mapped"))</f>
        <v/>
      </c>
      <c r="R5468" s="36">
        <f>IF($B5468="","",IF(COUNTIF(Exclusions!$A:$A,$B5468)&gt;0,"Yes","No"))</f>
        <v/>
      </c>
      <c r="S5468" s="38">
        <f>IF($B5468="","",MIN(1,DAY($A5468)/IF($N5468="Superstore",Settings!$B$5,Settings!$B$4)))</f>
        <v/>
      </c>
      <c r="T5468" s="38">
        <f>IF(OR($B5468="",$G5468="",$S5468=0),"",$G5468/$S5468)</f>
        <v/>
      </c>
      <c r="U5468" s="36">
        <f>IF($T5468="","",IF($T5468&lt;Settings!$B$8,"Critical",IF($T5468&lt;Settings!$B$9,"Semi Critical","Non Critical")))</f>
        <v/>
      </c>
      <c r="V5468" s="28" t="n"/>
      <c r="Z5468">
        <f>IF($B5468="","",IFERROR(VLOOKUP($B5468,'Plan HC for CCA'!$A:$B,2,0),""))</f>
        <v/>
      </c>
      <c r="AA5468">
        <f>IF(OR($B5468="",$Z5468=""),"",IF(N($M5468)&lt;$Z5468,"Delta","No Delta"))</f>
        <v/>
      </c>
      <c r="AB5468">
        <f>IF(OR($B5468="",$Z5468=""),"",MAX(0,$Z5468-N($M5468)))</f>
        <v/>
      </c>
      <c r="AC5468" s="46">
        <f>IF($B5468="","",IFERROR(INDEX('CCA Util %'!$H:$H,MATCH($B5468,'CCA Util %'!$E:$E,0)),""))</f>
        <v/>
      </c>
      <c r="AD5468">
        <f>IF($B5468="","",IFERROR(INDEX('CCA Util %'!$G:$G,MATCH($B5468,'CCA Util %'!$E:$E,0)),""))</f>
        <v/>
      </c>
      <c r="AE5468">
        <f>IF(OR($B5468="",$U5468=""),"",$U5468&amp;" &amp; "&amp;IF(OR($AD5468="",$AD5468=0),"Util NA",$AD5468&amp;" Util"))</f>
        <v/>
      </c>
    </row>
    <row r="5469" ht="15.75" customHeight="1" s="42">
      <c r="A5469" s="41" t="n"/>
      <c r="G5469" s="38" t="n"/>
      <c r="H5469" s="38" t="n"/>
      <c r="I5469" s="38" t="n"/>
      <c r="J5469" s="38" t="n"/>
      <c r="K5469" s="38" t="n"/>
      <c r="L5469" s="38" t="n"/>
      <c r="N5469" s="36">
        <f>IF($B5469="","",IF($C5469="SUPERSTORE","Superstore","DH"))</f>
        <v/>
      </c>
      <c r="O5469" s="36">
        <f>IF($B5469="","",IFERROR(VLOOKUP($B5469,Mapping!$A:$C,2,0),"Not Mapped"))</f>
        <v/>
      </c>
      <c r="P5469" s="36">
        <f>IF($B5469="","",IFERROR(VLOOKUP($B5469,Mapping!$A:$C,3,0),"Not Mapped"))</f>
        <v/>
      </c>
      <c r="Q5469" s="36">
        <f>IF($B5469="","",IFERROR(VLOOKUP($O5469,Leaders!$A:$B,2,0),"Not Mapped"))</f>
        <v/>
      </c>
      <c r="R5469" s="36">
        <f>IF($B5469="","",IF(COUNTIF(Exclusions!$A:$A,$B5469)&gt;0,"Yes","No"))</f>
        <v/>
      </c>
      <c r="S5469" s="38">
        <f>IF($B5469="","",MIN(1,DAY($A5469)/IF($N5469="Superstore",Settings!$B$5,Settings!$B$4)))</f>
        <v/>
      </c>
      <c r="T5469" s="38">
        <f>IF(OR($B5469="",$G5469="",$S5469=0),"",$G5469/$S5469)</f>
        <v/>
      </c>
      <c r="U5469" s="36">
        <f>IF($T5469="","",IF($T5469&lt;Settings!$B$8,"Critical",IF($T5469&lt;Settings!$B$9,"Semi Critical","Non Critical")))</f>
        <v/>
      </c>
      <c r="V5469" s="28" t="n"/>
      <c r="Z5469">
        <f>IF($B5469="","",IFERROR(VLOOKUP($B5469,'Plan HC for CCA'!$A:$B,2,0),""))</f>
        <v/>
      </c>
      <c r="AA5469">
        <f>IF(OR($B5469="",$Z5469=""),"",IF(N($M5469)&lt;$Z5469,"Delta","No Delta"))</f>
        <v/>
      </c>
      <c r="AB5469">
        <f>IF(OR($B5469="",$Z5469=""),"",MAX(0,$Z5469-N($M5469)))</f>
        <v/>
      </c>
      <c r="AC5469" s="46">
        <f>IF($B5469="","",IFERROR(INDEX('CCA Util %'!$H:$H,MATCH($B5469,'CCA Util %'!$E:$E,0)),""))</f>
        <v/>
      </c>
      <c r="AD5469">
        <f>IF($B5469="","",IFERROR(INDEX('CCA Util %'!$G:$G,MATCH($B5469,'CCA Util %'!$E:$E,0)),""))</f>
        <v/>
      </c>
      <c r="AE5469">
        <f>IF(OR($B5469="",$U5469=""),"",$U5469&amp;" &amp; "&amp;IF(OR($AD5469="",$AD5469=0),"Util NA",$AD5469&amp;" Util"))</f>
        <v/>
      </c>
    </row>
    <row r="5470" ht="15.75" customHeight="1" s="42">
      <c r="A5470" s="41" t="n"/>
      <c r="G5470" s="38" t="n"/>
      <c r="H5470" s="38" t="n"/>
      <c r="I5470" s="38" t="n"/>
      <c r="J5470" s="38" t="n"/>
      <c r="K5470" s="38" t="n"/>
      <c r="L5470" s="38" t="n"/>
      <c r="N5470" s="36">
        <f>IF($B5470="","",IF($C5470="SUPERSTORE","Superstore","DH"))</f>
        <v/>
      </c>
      <c r="O5470" s="36">
        <f>IF($B5470="","",IFERROR(VLOOKUP($B5470,Mapping!$A:$C,2,0),"Not Mapped"))</f>
        <v/>
      </c>
      <c r="P5470" s="36">
        <f>IF($B5470="","",IFERROR(VLOOKUP($B5470,Mapping!$A:$C,3,0),"Not Mapped"))</f>
        <v/>
      </c>
      <c r="Q5470" s="36">
        <f>IF($B5470="","",IFERROR(VLOOKUP($O5470,Leaders!$A:$B,2,0),"Not Mapped"))</f>
        <v/>
      </c>
      <c r="R5470" s="36">
        <f>IF($B5470="","",IF(COUNTIF(Exclusions!$A:$A,$B5470)&gt;0,"Yes","No"))</f>
        <v/>
      </c>
      <c r="S5470" s="38">
        <f>IF($B5470="","",MIN(1,DAY($A5470)/IF($N5470="Superstore",Settings!$B$5,Settings!$B$4)))</f>
        <v/>
      </c>
      <c r="T5470" s="38">
        <f>IF(OR($B5470="",$G5470="",$S5470=0),"",$G5470/$S5470)</f>
        <v/>
      </c>
      <c r="U5470" s="36">
        <f>IF($T5470="","",IF($T5470&lt;Settings!$B$8,"Critical",IF($T5470&lt;Settings!$B$9,"Semi Critical","Non Critical")))</f>
        <v/>
      </c>
      <c r="V5470" s="28" t="n"/>
      <c r="Z5470">
        <f>IF($B5470="","",IFERROR(VLOOKUP($B5470,'Plan HC for CCA'!$A:$B,2,0),""))</f>
        <v/>
      </c>
      <c r="AA5470">
        <f>IF(OR($B5470="",$Z5470=""),"",IF(N($M5470)&lt;$Z5470,"Delta","No Delta"))</f>
        <v/>
      </c>
      <c r="AB5470">
        <f>IF(OR($B5470="",$Z5470=""),"",MAX(0,$Z5470-N($M5470)))</f>
        <v/>
      </c>
      <c r="AC5470" s="46">
        <f>IF($B5470="","",IFERROR(INDEX('CCA Util %'!$H:$H,MATCH($B5470,'CCA Util %'!$E:$E,0)),""))</f>
        <v/>
      </c>
      <c r="AD5470">
        <f>IF($B5470="","",IFERROR(INDEX('CCA Util %'!$G:$G,MATCH($B5470,'CCA Util %'!$E:$E,0)),""))</f>
        <v/>
      </c>
      <c r="AE5470">
        <f>IF(OR($B5470="",$U5470=""),"",$U5470&amp;" &amp; "&amp;IF(OR($AD5470="",$AD5470=0),"Util NA",$AD5470&amp;" Util"))</f>
        <v/>
      </c>
    </row>
    <row r="5471" ht="15.75" customHeight="1" s="42">
      <c r="A5471" s="41" t="n"/>
      <c r="G5471" s="38" t="n"/>
      <c r="H5471" s="38" t="n"/>
      <c r="I5471" s="38" t="n"/>
      <c r="J5471" s="38" t="n"/>
      <c r="K5471" s="38" t="n"/>
      <c r="L5471" s="38" t="n"/>
      <c r="N5471" s="36">
        <f>IF($B5471="","",IF($C5471="SUPERSTORE","Superstore","DH"))</f>
        <v/>
      </c>
      <c r="O5471" s="36">
        <f>IF($B5471="","",IFERROR(VLOOKUP($B5471,Mapping!$A:$C,2,0),"Not Mapped"))</f>
        <v/>
      </c>
      <c r="P5471" s="36">
        <f>IF($B5471="","",IFERROR(VLOOKUP($B5471,Mapping!$A:$C,3,0),"Not Mapped"))</f>
        <v/>
      </c>
      <c r="Q5471" s="36">
        <f>IF($B5471="","",IFERROR(VLOOKUP($O5471,Leaders!$A:$B,2,0),"Not Mapped"))</f>
        <v/>
      </c>
      <c r="R5471" s="36">
        <f>IF($B5471="","",IF(COUNTIF(Exclusions!$A:$A,$B5471)&gt;0,"Yes","No"))</f>
        <v/>
      </c>
      <c r="S5471" s="38">
        <f>IF($B5471="","",MIN(1,DAY($A5471)/IF($N5471="Superstore",Settings!$B$5,Settings!$B$4)))</f>
        <v/>
      </c>
      <c r="T5471" s="38">
        <f>IF(OR($B5471="",$G5471="",$S5471=0),"",$G5471/$S5471)</f>
        <v/>
      </c>
      <c r="U5471" s="36">
        <f>IF($T5471="","",IF($T5471&lt;Settings!$B$8,"Critical",IF($T5471&lt;Settings!$B$9,"Semi Critical","Non Critical")))</f>
        <v/>
      </c>
      <c r="V5471" s="28" t="n"/>
      <c r="Z5471">
        <f>IF($B5471="","",IFERROR(VLOOKUP($B5471,'Plan HC for CCA'!$A:$B,2,0),""))</f>
        <v/>
      </c>
      <c r="AA5471">
        <f>IF(OR($B5471="",$Z5471=""),"",IF(N($M5471)&lt;$Z5471,"Delta","No Delta"))</f>
        <v/>
      </c>
      <c r="AB5471">
        <f>IF(OR($B5471="",$Z5471=""),"",MAX(0,$Z5471-N($M5471)))</f>
        <v/>
      </c>
      <c r="AC5471" s="46">
        <f>IF($B5471="","",IFERROR(INDEX('CCA Util %'!$H:$H,MATCH($B5471,'CCA Util %'!$E:$E,0)),""))</f>
        <v/>
      </c>
      <c r="AD5471">
        <f>IF($B5471="","",IFERROR(INDEX('CCA Util %'!$G:$G,MATCH($B5471,'CCA Util %'!$E:$E,0)),""))</f>
        <v/>
      </c>
      <c r="AE5471">
        <f>IF(OR($B5471="",$U5471=""),"",$U5471&amp;" &amp; "&amp;IF(OR($AD5471="",$AD5471=0),"Util NA",$AD5471&amp;" Util"))</f>
        <v/>
      </c>
    </row>
    <row r="5472" ht="15.75" customHeight="1" s="42">
      <c r="A5472" s="41" t="n"/>
      <c r="G5472" s="38" t="n"/>
      <c r="H5472" s="38" t="n"/>
      <c r="I5472" s="38" t="n"/>
      <c r="J5472" s="38" t="n"/>
      <c r="K5472" s="38" t="n"/>
      <c r="L5472" s="38" t="n"/>
      <c r="N5472" s="36">
        <f>IF($B5472="","",IF($C5472="SUPERSTORE","Superstore","DH"))</f>
        <v/>
      </c>
      <c r="O5472" s="36">
        <f>IF($B5472="","",IFERROR(VLOOKUP($B5472,Mapping!$A:$C,2,0),"Not Mapped"))</f>
        <v/>
      </c>
      <c r="P5472" s="36">
        <f>IF($B5472="","",IFERROR(VLOOKUP($B5472,Mapping!$A:$C,3,0),"Not Mapped"))</f>
        <v/>
      </c>
      <c r="Q5472" s="36">
        <f>IF($B5472="","",IFERROR(VLOOKUP($O5472,Leaders!$A:$B,2,0),"Not Mapped"))</f>
        <v/>
      </c>
      <c r="R5472" s="36">
        <f>IF($B5472="","",IF(COUNTIF(Exclusions!$A:$A,$B5472)&gt;0,"Yes","No"))</f>
        <v/>
      </c>
      <c r="S5472" s="38">
        <f>IF($B5472="","",MIN(1,DAY($A5472)/IF($N5472="Superstore",Settings!$B$5,Settings!$B$4)))</f>
        <v/>
      </c>
      <c r="T5472" s="38">
        <f>IF(OR($B5472="",$G5472="",$S5472=0),"",$G5472/$S5472)</f>
        <v/>
      </c>
      <c r="U5472" s="36">
        <f>IF($T5472="","",IF($T5472&lt;Settings!$B$8,"Critical",IF($T5472&lt;Settings!$B$9,"Semi Critical","Non Critical")))</f>
        <v/>
      </c>
      <c r="V5472" s="28" t="n"/>
      <c r="Z5472">
        <f>IF($B5472="","",IFERROR(VLOOKUP($B5472,'Plan HC for CCA'!$A:$B,2,0),""))</f>
        <v/>
      </c>
      <c r="AA5472">
        <f>IF(OR($B5472="",$Z5472=""),"",IF(N($M5472)&lt;$Z5472,"Delta","No Delta"))</f>
        <v/>
      </c>
      <c r="AB5472">
        <f>IF(OR($B5472="",$Z5472=""),"",MAX(0,$Z5472-N($M5472)))</f>
        <v/>
      </c>
      <c r="AC5472" s="46">
        <f>IF($B5472="","",IFERROR(INDEX('CCA Util %'!$H:$H,MATCH($B5472,'CCA Util %'!$E:$E,0)),""))</f>
        <v/>
      </c>
      <c r="AD5472">
        <f>IF($B5472="","",IFERROR(INDEX('CCA Util %'!$G:$G,MATCH($B5472,'CCA Util %'!$E:$E,0)),""))</f>
        <v/>
      </c>
      <c r="AE5472">
        <f>IF(OR($B5472="",$U5472=""),"",$U5472&amp;" &amp; "&amp;IF(OR($AD5472="",$AD5472=0),"Util NA",$AD5472&amp;" Util"))</f>
        <v/>
      </c>
    </row>
    <row r="5473" ht="15.75" customHeight="1" s="42">
      <c r="A5473" s="41" t="n"/>
      <c r="G5473" s="38" t="n"/>
      <c r="H5473" s="38" t="n"/>
      <c r="I5473" s="38" t="n"/>
      <c r="J5473" s="38" t="n"/>
      <c r="K5473" s="38" t="n"/>
      <c r="L5473" s="38" t="n"/>
      <c r="N5473" s="36">
        <f>IF($B5473="","",IF($C5473="SUPERSTORE","Superstore","DH"))</f>
        <v/>
      </c>
      <c r="O5473" s="36">
        <f>IF($B5473="","",IFERROR(VLOOKUP($B5473,Mapping!$A:$C,2,0),"Not Mapped"))</f>
        <v/>
      </c>
      <c r="P5473" s="36">
        <f>IF($B5473="","",IFERROR(VLOOKUP($B5473,Mapping!$A:$C,3,0),"Not Mapped"))</f>
        <v/>
      </c>
      <c r="Q5473" s="36">
        <f>IF($B5473="","",IFERROR(VLOOKUP($O5473,Leaders!$A:$B,2,0),"Not Mapped"))</f>
        <v/>
      </c>
      <c r="R5473" s="36">
        <f>IF($B5473="","",IF(COUNTIF(Exclusions!$A:$A,$B5473)&gt;0,"Yes","No"))</f>
        <v/>
      </c>
      <c r="S5473" s="38">
        <f>IF($B5473="","",MIN(1,DAY($A5473)/IF($N5473="Superstore",Settings!$B$5,Settings!$B$4)))</f>
        <v/>
      </c>
      <c r="T5473" s="38">
        <f>IF(OR($B5473="",$G5473="",$S5473=0),"",$G5473/$S5473)</f>
        <v/>
      </c>
      <c r="U5473" s="36">
        <f>IF($T5473="","",IF($T5473&lt;Settings!$B$8,"Critical",IF($T5473&lt;Settings!$B$9,"Semi Critical","Non Critical")))</f>
        <v/>
      </c>
      <c r="V5473" s="28" t="n"/>
      <c r="Z5473">
        <f>IF($B5473="","",IFERROR(VLOOKUP($B5473,'Plan HC for CCA'!$A:$B,2,0),""))</f>
        <v/>
      </c>
      <c r="AA5473">
        <f>IF(OR($B5473="",$Z5473=""),"",IF(N($M5473)&lt;$Z5473,"Delta","No Delta"))</f>
        <v/>
      </c>
      <c r="AB5473">
        <f>IF(OR($B5473="",$Z5473=""),"",MAX(0,$Z5473-N($M5473)))</f>
        <v/>
      </c>
      <c r="AC5473" s="46">
        <f>IF($B5473="","",IFERROR(INDEX('CCA Util %'!$H:$H,MATCH($B5473,'CCA Util %'!$E:$E,0)),""))</f>
        <v/>
      </c>
      <c r="AD5473">
        <f>IF($B5473="","",IFERROR(INDEX('CCA Util %'!$G:$G,MATCH($B5473,'CCA Util %'!$E:$E,0)),""))</f>
        <v/>
      </c>
      <c r="AE5473">
        <f>IF(OR($B5473="",$U5473=""),"",$U5473&amp;" &amp; "&amp;IF(OR($AD5473="",$AD5473=0),"Util NA",$AD5473&amp;" Util"))</f>
        <v/>
      </c>
    </row>
    <row r="5474" ht="15.75" customHeight="1" s="42">
      <c r="A5474" s="41" t="n"/>
      <c r="G5474" s="38" t="n"/>
      <c r="H5474" s="38" t="n"/>
      <c r="I5474" s="38" t="n"/>
      <c r="J5474" s="38" t="n"/>
      <c r="K5474" s="38" t="n"/>
      <c r="L5474" s="38" t="n"/>
      <c r="N5474" s="36">
        <f>IF($B5474="","",IF($C5474="SUPERSTORE","Superstore","DH"))</f>
        <v/>
      </c>
      <c r="O5474" s="36">
        <f>IF($B5474="","",IFERROR(VLOOKUP($B5474,Mapping!$A:$C,2,0),"Not Mapped"))</f>
        <v/>
      </c>
      <c r="P5474" s="36">
        <f>IF($B5474="","",IFERROR(VLOOKUP($B5474,Mapping!$A:$C,3,0),"Not Mapped"))</f>
        <v/>
      </c>
      <c r="Q5474" s="36">
        <f>IF($B5474="","",IFERROR(VLOOKUP($O5474,Leaders!$A:$B,2,0),"Not Mapped"))</f>
        <v/>
      </c>
      <c r="R5474" s="36">
        <f>IF($B5474="","",IF(COUNTIF(Exclusions!$A:$A,$B5474)&gt;0,"Yes","No"))</f>
        <v/>
      </c>
      <c r="S5474" s="38">
        <f>IF($B5474="","",MIN(1,DAY($A5474)/IF($N5474="Superstore",Settings!$B$5,Settings!$B$4)))</f>
        <v/>
      </c>
      <c r="T5474" s="38">
        <f>IF(OR($B5474="",$G5474="",$S5474=0),"",$G5474/$S5474)</f>
        <v/>
      </c>
      <c r="U5474" s="36">
        <f>IF($T5474="","",IF($T5474&lt;Settings!$B$8,"Critical",IF($T5474&lt;Settings!$B$9,"Semi Critical","Non Critical")))</f>
        <v/>
      </c>
      <c r="V5474" s="28" t="n"/>
      <c r="Z5474">
        <f>IF($B5474="","",IFERROR(VLOOKUP($B5474,'Plan HC for CCA'!$A:$B,2,0),""))</f>
        <v/>
      </c>
      <c r="AA5474">
        <f>IF(OR($B5474="",$Z5474=""),"",IF(N($M5474)&lt;$Z5474,"Delta","No Delta"))</f>
        <v/>
      </c>
      <c r="AB5474">
        <f>IF(OR($B5474="",$Z5474=""),"",MAX(0,$Z5474-N($M5474)))</f>
        <v/>
      </c>
      <c r="AC5474" s="46">
        <f>IF($B5474="","",IFERROR(INDEX('CCA Util %'!$H:$H,MATCH($B5474,'CCA Util %'!$E:$E,0)),""))</f>
        <v/>
      </c>
      <c r="AD5474">
        <f>IF($B5474="","",IFERROR(INDEX('CCA Util %'!$G:$G,MATCH($B5474,'CCA Util %'!$E:$E,0)),""))</f>
        <v/>
      </c>
      <c r="AE5474">
        <f>IF(OR($B5474="",$U5474=""),"",$U5474&amp;" &amp; "&amp;IF(OR($AD5474="",$AD5474=0),"Util NA",$AD5474&amp;" Util"))</f>
        <v/>
      </c>
    </row>
    <row r="5475" ht="15.75" customHeight="1" s="42">
      <c r="A5475" s="41" t="n"/>
      <c r="G5475" s="38" t="n"/>
      <c r="H5475" s="38" t="n"/>
      <c r="I5475" s="38" t="n"/>
      <c r="J5475" s="38" t="n"/>
      <c r="K5475" s="38" t="n"/>
      <c r="L5475" s="38" t="n"/>
      <c r="N5475" s="36">
        <f>IF($B5475="","",IF($C5475="SUPERSTORE","Superstore","DH"))</f>
        <v/>
      </c>
      <c r="O5475" s="36">
        <f>IF($B5475="","",IFERROR(VLOOKUP($B5475,Mapping!$A:$C,2,0),"Not Mapped"))</f>
        <v/>
      </c>
      <c r="P5475" s="36">
        <f>IF($B5475="","",IFERROR(VLOOKUP($B5475,Mapping!$A:$C,3,0),"Not Mapped"))</f>
        <v/>
      </c>
      <c r="Q5475" s="36">
        <f>IF($B5475="","",IFERROR(VLOOKUP($O5475,Leaders!$A:$B,2,0),"Not Mapped"))</f>
        <v/>
      </c>
      <c r="R5475" s="36">
        <f>IF($B5475="","",IF(COUNTIF(Exclusions!$A:$A,$B5475)&gt;0,"Yes","No"))</f>
        <v/>
      </c>
      <c r="S5475" s="38">
        <f>IF($B5475="","",MIN(1,DAY($A5475)/IF($N5475="Superstore",Settings!$B$5,Settings!$B$4)))</f>
        <v/>
      </c>
      <c r="T5475" s="38">
        <f>IF(OR($B5475="",$G5475="",$S5475=0),"",$G5475/$S5475)</f>
        <v/>
      </c>
      <c r="U5475" s="36">
        <f>IF($T5475="","",IF($T5475&lt;Settings!$B$8,"Critical",IF($T5475&lt;Settings!$B$9,"Semi Critical","Non Critical")))</f>
        <v/>
      </c>
      <c r="V5475" s="28" t="n"/>
      <c r="Z5475">
        <f>IF($B5475="","",IFERROR(VLOOKUP($B5475,'Plan HC for CCA'!$A:$B,2,0),""))</f>
        <v/>
      </c>
      <c r="AA5475">
        <f>IF(OR($B5475="",$Z5475=""),"",IF(N($M5475)&lt;$Z5475,"Delta","No Delta"))</f>
        <v/>
      </c>
      <c r="AB5475">
        <f>IF(OR($B5475="",$Z5475=""),"",MAX(0,$Z5475-N($M5475)))</f>
        <v/>
      </c>
      <c r="AC5475" s="46">
        <f>IF($B5475="","",IFERROR(INDEX('CCA Util %'!$H:$H,MATCH($B5475,'CCA Util %'!$E:$E,0)),""))</f>
        <v/>
      </c>
      <c r="AD5475">
        <f>IF($B5475="","",IFERROR(INDEX('CCA Util %'!$G:$G,MATCH($B5475,'CCA Util %'!$E:$E,0)),""))</f>
        <v/>
      </c>
      <c r="AE5475">
        <f>IF(OR($B5475="",$U5475=""),"",$U5475&amp;" &amp; "&amp;IF(OR($AD5475="",$AD5475=0),"Util NA",$AD5475&amp;" Util"))</f>
        <v/>
      </c>
    </row>
    <row r="5476" ht="15.75" customHeight="1" s="42">
      <c r="A5476" s="41" t="n"/>
      <c r="G5476" s="38" t="n"/>
      <c r="H5476" s="38" t="n"/>
      <c r="I5476" s="38" t="n"/>
      <c r="J5476" s="38" t="n"/>
      <c r="K5476" s="38" t="n"/>
      <c r="L5476" s="38" t="n"/>
      <c r="N5476" s="36">
        <f>IF($B5476="","",IF($C5476="SUPERSTORE","Superstore","DH"))</f>
        <v/>
      </c>
      <c r="O5476" s="36">
        <f>IF($B5476="","",IFERROR(VLOOKUP($B5476,Mapping!$A:$C,2,0),"Not Mapped"))</f>
        <v/>
      </c>
      <c r="P5476" s="36">
        <f>IF($B5476="","",IFERROR(VLOOKUP($B5476,Mapping!$A:$C,3,0),"Not Mapped"))</f>
        <v/>
      </c>
      <c r="Q5476" s="36">
        <f>IF($B5476="","",IFERROR(VLOOKUP($O5476,Leaders!$A:$B,2,0),"Not Mapped"))</f>
        <v/>
      </c>
      <c r="R5476" s="36">
        <f>IF($B5476="","",IF(COUNTIF(Exclusions!$A:$A,$B5476)&gt;0,"Yes","No"))</f>
        <v/>
      </c>
      <c r="S5476" s="38">
        <f>IF($B5476="","",MIN(1,DAY($A5476)/IF($N5476="Superstore",Settings!$B$5,Settings!$B$4)))</f>
        <v/>
      </c>
      <c r="T5476" s="38">
        <f>IF(OR($B5476="",$G5476="",$S5476=0),"",$G5476/$S5476)</f>
        <v/>
      </c>
      <c r="U5476" s="36">
        <f>IF($T5476="","",IF($T5476&lt;Settings!$B$8,"Critical",IF($T5476&lt;Settings!$B$9,"Semi Critical","Non Critical")))</f>
        <v/>
      </c>
      <c r="V5476" s="28" t="n"/>
      <c r="Z5476">
        <f>IF($B5476="","",IFERROR(VLOOKUP($B5476,'Plan HC for CCA'!$A:$B,2,0),""))</f>
        <v/>
      </c>
      <c r="AA5476">
        <f>IF(OR($B5476="",$Z5476=""),"",IF(N($M5476)&lt;$Z5476,"Delta","No Delta"))</f>
        <v/>
      </c>
      <c r="AB5476">
        <f>IF(OR($B5476="",$Z5476=""),"",MAX(0,$Z5476-N($M5476)))</f>
        <v/>
      </c>
      <c r="AC5476" s="46">
        <f>IF($B5476="","",IFERROR(INDEX('CCA Util %'!$H:$H,MATCH($B5476,'CCA Util %'!$E:$E,0)),""))</f>
        <v/>
      </c>
      <c r="AD5476">
        <f>IF($B5476="","",IFERROR(INDEX('CCA Util %'!$G:$G,MATCH($B5476,'CCA Util %'!$E:$E,0)),""))</f>
        <v/>
      </c>
      <c r="AE5476">
        <f>IF(OR($B5476="",$U5476=""),"",$U5476&amp;" &amp; "&amp;IF(OR($AD5476="",$AD5476=0),"Util NA",$AD5476&amp;" Util"))</f>
        <v/>
      </c>
    </row>
    <row r="5477" ht="15.75" customHeight="1" s="42">
      <c r="A5477" s="41" t="n"/>
      <c r="G5477" s="38" t="n"/>
      <c r="H5477" s="38" t="n"/>
      <c r="I5477" s="38" t="n"/>
      <c r="J5477" s="38" t="n"/>
      <c r="K5477" s="38" t="n"/>
      <c r="L5477" s="38" t="n"/>
      <c r="N5477" s="36">
        <f>IF($B5477="","",IF($C5477="SUPERSTORE","Superstore","DH"))</f>
        <v/>
      </c>
      <c r="O5477" s="36">
        <f>IF($B5477="","",IFERROR(VLOOKUP($B5477,Mapping!$A:$C,2,0),"Not Mapped"))</f>
        <v/>
      </c>
      <c r="P5477" s="36">
        <f>IF($B5477="","",IFERROR(VLOOKUP($B5477,Mapping!$A:$C,3,0),"Not Mapped"))</f>
        <v/>
      </c>
      <c r="Q5477" s="36">
        <f>IF($B5477="","",IFERROR(VLOOKUP($O5477,Leaders!$A:$B,2,0),"Not Mapped"))</f>
        <v/>
      </c>
      <c r="R5477" s="36">
        <f>IF($B5477="","",IF(COUNTIF(Exclusions!$A:$A,$B5477)&gt;0,"Yes","No"))</f>
        <v/>
      </c>
      <c r="S5477" s="38">
        <f>IF($B5477="","",MIN(1,DAY($A5477)/IF($N5477="Superstore",Settings!$B$5,Settings!$B$4)))</f>
        <v/>
      </c>
      <c r="T5477" s="38">
        <f>IF(OR($B5477="",$G5477="",$S5477=0),"",$G5477/$S5477)</f>
        <v/>
      </c>
      <c r="U5477" s="36">
        <f>IF($T5477="","",IF($T5477&lt;Settings!$B$8,"Critical",IF($T5477&lt;Settings!$B$9,"Semi Critical","Non Critical")))</f>
        <v/>
      </c>
      <c r="V5477" s="28" t="n"/>
      <c r="Z5477">
        <f>IF($B5477="","",IFERROR(VLOOKUP($B5477,'Plan HC for CCA'!$A:$B,2,0),""))</f>
        <v/>
      </c>
      <c r="AA5477">
        <f>IF(OR($B5477="",$Z5477=""),"",IF(N($M5477)&lt;$Z5477,"Delta","No Delta"))</f>
        <v/>
      </c>
      <c r="AB5477">
        <f>IF(OR($B5477="",$Z5477=""),"",MAX(0,$Z5477-N($M5477)))</f>
        <v/>
      </c>
      <c r="AC5477" s="46">
        <f>IF($B5477="","",IFERROR(INDEX('CCA Util %'!$H:$H,MATCH($B5477,'CCA Util %'!$E:$E,0)),""))</f>
        <v/>
      </c>
      <c r="AD5477">
        <f>IF($B5477="","",IFERROR(INDEX('CCA Util %'!$G:$G,MATCH($B5477,'CCA Util %'!$E:$E,0)),""))</f>
        <v/>
      </c>
      <c r="AE5477">
        <f>IF(OR($B5477="",$U5477=""),"",$U5477&amp;" &amp; "&amp;IF(OR($AD5477="",$AD5477=0),"Util NA",$AD5477&amp;" Util"))</f>
        <v/>
      </c>
    </row>
    <row r="5478" ht="15.75" customHeight="1" s="42">
      <c r="A5478" s="41" t="n"/>
      <c r="G5478" s="38" t="n"/>
      <c r="H5478" s="38" t="n"/>
      <c r="I5478" s="38" t="n"/>
      <c r="J5478" s="38" t="n"/>
      <c r="K5478" s="38" t="n"/>
      <c r="L5478" s="38" t="n"/>
      <c r="N5478" s="36">
        <f>IF($B5478="","",IF($C5478="SUPERSTORE","Superstore","DH"))</f>
        <v/>
      </c>
      <c r="O5478" s="36">
        <f>IF($B5478="","",IFERROR(VLOOKUP($B5478,Mapping!$A:$C,2,0),"Not Mapped"))</f>
        <v/>
      </c>
      <c r="P5478" s="36">
        <f>IF($B5478="","",IFERROR(VLOOKUP($B5478,Mapping!$A:$C,3,0),"Not Mapped"))</f>
        <v/>
      </c>
      <c r="Q5478" s="36">
        <f>IF($B5478="","",IFERROR(VLOOKUP($O5478,Leaders!$A:$B,2,0),"Not Mapped"))</f>
        <v/>
      </c>
      <c r="R5478" s="36">
        <f>IF($B5478="","",IF(COUNTIF(Exclusions!$A:$A,$B5478)&gt;0,"Yes","No"))</f>
        <v/>
      </c>
      <c r="S5478" s="38">
        <f>IF($B5478="","",MIN(1,DAY($A5478)/IF($N5478="Superstore",Settings!$B$5,Settings!$B$4)))</f>
        <v/>
      </c>
      <c r="T5478" s="38">
        <f>IF(OR($B5478="",$G5478="",$S5478=0),"",$G5478/$S5478)</f>
        <v/>
      </c>
      <c r="U5478" s="36">
        <f>IF($T5478="","",IF($T5478&lt;Settings!$B$8,"Critical",IF($T5478&lt;Settings!$B$9,"Semi Critical","Non Critical")))</f>
        <v/>
      </c>
      <c r="V5478" s="28" t="n"/>
      <c r="Z5478">
        <f>IF($B5478="","",IFERROR(VLOOKUP($B5478,'Plan HC for CCA'!$A:$B,2,0),""))</f>
        <v/>
      </c>
      <c r="AA5478">
        <f>IF(OR($B5478="",$Z5478=""),"",IF(N($M5478)&lt;$Z5478,"Delta","No Delta"))</f>
        <v/>
      </c>
      <c r="AB5478">
        <f>IF(OR($B5478="",$Z5478=""),"",MAX(0,$Z5478-N($M5478)))</f>
        <v/>
      </c>
      <c r="AC5478" s="46">
        <f>IF($B5478="","",IFERROR(INDEX('CCA Util %'!$H:$H,MATCH($B5478,'CCA Util %'!$E:$E,0)),""))</f>
        <v/>
      </c>
      <c r="AD5478">
        <f>IF($B5478="","",IFERROR(INDEX('CCA Util %'!$G:$G,MATCH($B5478,'CCA Util %'!$E:$E,0)),""))</f>
        <v/>
      </c>
      <c r="AE5478">
        <f>IF(OR($B5478="",$U5478=""),"",$U5478&amp;" &amp; "&amp;IF(OR($AD5478="",$AD5478=0),"Util NA",$AD5478&amp;" Util"))</f>
        <v/>
      </c>
    </row>
    <row r="5479" ht="15.75" customHeight="1" s="42">
      <c r="A5479" s="41" t="n"/>
      <c r="G5479" s="38" t="n"/>
      <c r="H5479" s="38" t="n"/>
      <c r="I5479" s="38" t="n"/>
      <c r="J5479" s="38" t="n"/>
      <c r="K5479" s="38" t="n"/>
      <c r="L5479" s="38" t="n"/>
      <c r="N5479" s="36">
        <f>IF($B5479="","",IF($C5479="SUPERSTORE","Superstore","DH"))</f>
        <v/>
      </c>
      <c r="O5479" s="36">
        <f>IF($B5479="","",IFERROR(VLOOKUP($B5479,Mapping!$A:$C,2,0),"Not Mapped"))</f>
        <v/>
      </c>
      <c r="P5479" s="36">
        <f>IF($B5479="","",IFERROR(VLOOKUP($B5479,Mapping!$A:$C,3,0),"Not Mapped"))</f>
        <v/>
      </c>
      <c r="Q5479" s="36">
        <f>IF($B5479="","",IFERROR(VLOOKUP($O5479,Leaders!$A:$B,2,0),"Not Mapped"))</f>
        <v/>
      </c>
      <c r="R5479" s="36">
        <f>IF($B5479="","",IF(COUNTIF(Exclusions!$A:$A,$B5479)&gt;0,"Yes","No"))</f>
        <v/>
      </c>
      <c r="S5479" s="38">
        <f>IF($B5479="","",MIN(1,DAY($A5479)/IF($N5479="Superstore",Settings!$B$5,Settings!$B$4)))</f>
        <v/>
      </c>
      <c r="T5479" s="38">
        <f>IF(OR($B5479="",$G5479="",$S5479=0),"",$G5479/$S5479)</f>
        <v/>
      </c>
      <c r="U5479" s="36">
        <f>IF($T5479="","",IF($T5479&lt;Settings!$B$8,"Critical",IF($T5479&lt;Settings!$B$9,"Semi Critical","Non Critical")))</f>
        <v/>
      </c>
      <c r="V5479" s="28" t="n"/>
      <c r="Z5479">
        <f>IF($B5479="","",IFERROR(VLOOKUP($B5479,'Plan HC for CCA'!$A:$B,2,0),""))</f>
        <v/>
      </c>
      <c r="AA5479">
        <f>IF(OR($B5479="",$Z5479=""),"",IF(N($M5479)&lt;$Z5479,"Delta","No Delta"))</f>
        <v/>
      </c>
      <c r="AB5479">
        <f>IF(OR($B5479="",$Z5479=""),"",MAX(0,$Z5479-N($M5479)))</f>
        <v/>
      </c>
      <c r="AC5479" s="46">
        <f>IF($B5479="","",IFERROR(INDEX('CCA Util %'!$H:$H,MATCH($B5479,'CCA Util %'!$E:$E,0)),""))</f>
        <v/>
      </c>
      <c r="AD5479">
        <f>IF($B5479="","",IFERROR(INDEX('CCA Util %'!$G:$G,MATCH($B5479,'CCA Util %'!$E:$E,0)),""))</f>
        <v/>
      </c>
      <c r="AE5479">
        <f>IF(OR($B5479="",$U5479=""),"",$U5479&amp;" &amp; "&amp;IF(OR($AD5479="",$AD5479=0),"Util NA",$AD5479&amp;" Util"))</f>
        <v/>
      </c>
    </row>
    <row r="5480" ht="15.75" customHeight="1" s="42">
      <c r="A5480" s="41" t="n"/>
      <c r="G5480" s="38" t="n"/>
      <c r="H5480" s="38" t="n"/>
      <c r="I5480" s="38" t="n"/>
      <c r="J5480" s="38" t="n"/>
      <c r="K5480" s="38" t="n"/>
      <c r="L5480" s="38" t="n"/>
      <c r="N5480" s="36">
        <f>IF($B5480="","",IF($C5480="SUPERSTORE","Superstore","DH"))</f>
        <v/>
      </c>
      <c r="O5480" s="36">
        <f>IF($B5480="","",IFERROR(VLOOKUP($B5480,Mapping!$A:$C,2,0),"Not Mapped"))</f>
        <v/>
      </c>
      <c r="P5480" s="36">
        <f>IF($B5480="","",IFERROR(VLOOKUP($B5480,Mapping!$A:$C,3,0),"Not Mapped"))</f>
        <v/>
      </c>
      <c r="Q5480" s="36">
        <f>IF($B5480="","",IFERROR(VLOOKUP($O5480,Leaders!$A:$B,2,0),"Not Mapped"))</f>
        <v/>
      </c>
      <c r="R5480" s="36">
        <f>IF($B5480="","",IF(COUNTIF(Exclusions!$A:$A,$B5480)&gt;0,"Yes","No"))</f>
        <v/>
      </c>
      <c r="S5480" s="38">
        <f>IF($B5480="","",MIN(1,DAY($A5480)/IF($N5480="Superstore",Settings!$B$5,Settings!$B$4)))</f>
        <v/>
      </c>
      <c r="T5480" s="38">
        <f>IF(OR($B5480="",$G5480="",$S5480=0),"",$G5480/$S5480)</f>
        <v/>
      </c>
      <c r="U5480" s="36">
        <f>IF($T5480="","",IF($T5480&lt;Settings!$B$8,"Critical",IF($T5480&lt;Settings!$B$9,"Semi Critical","Non Critical")))</f>
        <v/>
      </c>
      <c r="V5480" s="28" t="n"/>
      <c r="Z5480">
        <f>IF($B5480="","",IFERROR(VLOOKUP($B5480,'Plan HC for CCA'!$A:$B,2,0),""))</f>
        <v/>
      </c>
      <c r="AA5480">
        <f>IF(OR($B5480="",$Z5480=""),"",IF(N($M5480)&lt;$Z5480,"Delta","No Delta"))</f>
        <v/>
      </c>
      <c r="AB5480">
        <f>IF(OR($B5480="",$Z5480=""),"",MAX(0,$Z5480-N($M5480)))</f>
        <v/>
      </c>
      <c r="AC5480" s="46">
        <f>IF($B5480="","",IFERROR(INDEX('CCA Util %'!$H:$H,MATCH($B5480,'CCA Util %'!$E:$E,0)),""))</f>
        <v/>
      </c>
      <c r="AD5480">
        <f>IF($B5480="","",IFERROR(INDEX('CCA Util %'!$G:$G,MATCH($B5480,'CCA Util %'!$E:$E,0)),""))</f>
        <v/>
      </c>
      <c r="AE5480">
        <f>IF(OR($B5480="",$U5480=""),"",$U5480&amp;" &amp; "&amp;IF(OR($AD5480="",$AD5480=0),"Util NA",$AD5480&amp;" Util"))</f>
        <v/>
      </c>
    </row>
    <row r="5481" ht="15.75" customHeight="1" s="42">
      <c r="A5481" s="41" t="n"/>
      <c r="G5481" s="38" t="n"/>
      <c r="H5481" s="38" t="n"/>
      <c r="I5481" s="38" t="n"/>
      <c r="J5481" s="38" t="n"/>
      <c r="K5481" s="38" t="n"/>
      <c r="L5481" s="38" t="n"/>
      <c r="N5481" s="36">
        <f>IF($B5481="","",IF($C5481="SUPERSTORE","Superstore","DH"))</f>
        <v/>
      </c>
      <c r="O5481" s="36">
        <f>IF($B5481="","",IFERROR(VLOOKUP($B5481,Mapping!$A:$C,2,0),"Not Mapped"))</f>
        <v/>
      </c>
      <c r="P5481" s="36">
        <f>IF($B5481="","",IFERROR(VLOOKUP($B5481,Mapping!$A:$C,3,0),"Not Mapped"))</f>
        <v/>
      </c>
      <c r="Q5481" s="36">
        <f>IF($B5481="","",IFERROR(VLOOKUP($O5481,Leaders!$A:$B,2,0),"Not Mapped"))</f>
        <v/>
      </c>
      <c r="R5481" s="36">
        <f>IF($B5481="","",IF(COUNTIF(Exclusions!$A:$A,$B5481)&gt;0,"Yes","No"))</f>
        <v/>
      </c>
      <c r="S5481" s="38">
        <f>IF($B5481="","",MIN(1,DAY($A5481)/IF($N5481="Superstore",Settings!$B$5,Settings!$B$4)))</f>
        <v/>
      </c>
      <c r="T5481" s="38">
        <f>IF(OR($B5481="",$G5481="",$S5481=0),"",$G5481/$S5481)</f>
        <v/>
      </c>
      <c r="U5481" s="36">
        <f>IF($T5481="","",IF($T5481&lt;Settings!$B$8,"Critical",IF($T5481&lt;Settings!$B$9,"Semi Critical","Non Critical")))</f>
        <v/>
      </c>
      <c r="V5481" s="28" t="n"/>
      <c r="Z5481">
        <f>IF($B5481="","",IFERROR(VLOOKUP($B5481,'Plan HC for CCA'!$A:$B,2,0),""))</f>
        <v/>
      </c>
      <c r="AA5481">
        <f>IF(OR($B5481="",$Z5481=""),"",IF(N($M5481)&lt;$Z5481,"Delta","No Delta"))</f>
        <v/>
      </c>
      <c r="AB5481">
        <f>IF(OR($B5481="",$Z5481=""),"",MAX(0,$Z5481-N($M5481)))</f>
        <v/>
      </c>
      <c r="AC5481" s="46">
        <f>IF($B5481="","",IFERROR(INDEX('CCA Util %'!$H:$H,MATCH($B5481,'CCA Util %'!$E:$E,0)),""))</f>
        <v/>
      </c>
      <c r="AD5481">
        <f>IF($B5481="","",IFERROR(INDEX('CCA Util %'!$G:$G,MATCH($B5481,'CCA Util %'!$E:$E,0)),""))</f>
        <v/>
      </c>
      <c r="AE5481">
        <f>IF(OR($B5481="",$U5481=""),"",$U5481&amp;" &amp; "&amp;IF(OR($AD5481="",$AD5481=0),"Util NA",$AD5481&amp;" Util"))</f>
        <v/>
      </c>
    </row>
    <row r="5482" ht="15.75" customHeight="1" s="42">
      <c r="A5482" s="41" t="n"/>
      <c r="G5482" s="38" t="n"/>
      <c r="H5482" s="38" t="n"/>
      <c r="I5482" s="38" t="n"/>
      <c r="J5482" s="38" t="n"/>
      <c r="K5482" s="38" t="n"/>
      <c r="L5482" s="38" t="n"/>
      <c r="N5482" s="36">
        <f>IF($B5482="","",IF($C5482="SUPERSTORE","Superstore","DH"))</f>
        <v/>
      </c>
      <c r="O5482" s="36">
        <f>IF($B5482="","",IFERROR(VLOOKUP($B5482,Mapping!$A:$C,2,0),"Not Mapped"))</f>
        <v/>
      </c>
      <c r="P5482" s="36">
        <f>IF($B5482="","",IFERROR(VLOOKUP($B5482,Mapping!$A:$C,3,0),"Not Mapped"))</f>
        <v/>
      </c>
      <c r="Q5482" s="36">
        <f>IF($B5482="","",IFERROR(VLOOKUP($O5482,Leaders!$A:$B,2,0),"Not Mapped"))</f>
        <v/>
      </c>
      <c r="R5482" s="36">
        <f>IF($B5482="","",IF(COUNTIF(Exclusions!$A:$A,$B5482)&gt;0,"Yes","No"))</f>
        <v/>
      </c>
      <c r="S5482" s="38">
        <f>IF($B5482="","",MIN(1,DAY($A5482)/IF($N5482="Superstore",Settings!$B$5,Settings!$B$4)))</f>
        <v/>
      </c>
      <c r="T5482" s="38">
        <f>IF(OR($B5482="",$G5482="",$S5482=0),"",$G5482/$S5482)</f>
        <v/>
      </c>
      <c r="U5482" s="36">
        <f>IF($T5482="","",IF($T5482&lt;Settings!$B$8,"Critical",IF($T5482&lt;Settings!$B$9,"Semi Critical","Non Critical")))</f>
        <v/>
      </c>
      <c r="V5482" s="28" t="n"/>
      <c r="Z5482">
        <f>IF($B5482="","",IFERROR(VLOOKUP($B5482,'Plan HC for CCA'!$A:$B,2,0),""))</f>
        <v/>
      </c>
      <c r="AA5482">
        <f>IF(OR($B5482="",$Z5482=""),"",IF(N($M5482)&lt;$Z5482,"Delta","No Delta"))</f>
        <v/>
      </c>
      <c r="AB5482">
        <f>IF(OR($B5482="",$Z5482=""),"",MAX(0,$Z5482-N($M5482)))</f>
        <v/>
      </c>
      <c r="AC5482" s="46">
        <f>IF($B5482="","",IFERROR(INDEX('CCA Util %'!$H:$H,MATCH($B5482,'CCA Util %'!$E:$E,0)),""))</f>
        <v/>
      </c>
      <c r="AD5482">
        <f>IF($B5482="","",IFERROR(INDEX('CCA Util %'!$G:$G,MATCH($B5482,'CCA Util %'!$E:$E,0)),""))</f>
        <v/>
      </c>
      <c r="AE5482">
        <f>IF(OR($B5482="",$U5482=""),"",$U5482&amp;" &amp; "&amp;IF(OR($AD5482="",$AD5482=0),"Util NA",$AD5482&amp;" Util"))</f>
        <v/>
      </c>
    </row>
    <row r="5483" ht="15.75" customHeight="1" s="42">
      <c r="A5483" s="41" t="n"/>
      <c r="G5483" s="38" t="n"/>
      <c r="H5483" s="38" t="n"/>
      <c r="I5483" s="38" t="n"/>
      <c r="J5483" s="38" t="n"/>
      <c r="K5483" s="38" t="n"/>
      <c r="L5483" s="38" t="n"/>
      <c r="N5483" s="36">
        <f>IF($B5483="","",IF($C5483="SUPERSTORE","Superstore","DH"))</f>
        <v/>
      </c>
      <c r="O5483" s="36">
        <f>IF($B5483="","",IFERROR(VLOOKUP($B5483,Mapping!$A:$C,2,0),"Not Mapped"))</f>
        <v/>
      </c>
      <c r="P5483" s="36">
        <f>IF($B5483="","",IFERROR(VLOOKUP($B5483,Mapping!$A:$C,3,0),"Not Mapped"))</f>
        <v/>
      </c>
      <c r="Q5483" s="36">
        <f>IF($B5483="","",IFERROR(VLOOKUP($O5483,Leaders!$A:$B,2,0),"Not Mapped"))</f>
        <v/>
      </c>
      <c r="R5483" s="36">
        <f>IF($B5483="","",IF(COUNTIF(Exclusions!$A:$A,$B5483)&gt;0,"Yes","No"))</f>
        <v/>
      </c>
      <c r="S5483" s="38">
        <f>IF($B5483="","",MIN(1,DAY($A5483)/IF($N5483="Superstore",Settings!$B$5,Settings!$B$4)))</f>
        <v/>
      </c>
      <c r="T5483" s="38">
        <f>IF(OR($B5483="",$G5483="",$S5483=0),"",$G5483/$S5483)</f>
        <v/>
      </c>
      <c r="U5483" s="36">
        <f>IF($T5483="","",IF($T5483&lt;Settings!$B$8,"Critical",IF($T5483&lt;Settings!$B$9,"Semi Critical","Non Critical")))</f>
        <v/>
      </c>
      <c r="V5483" s="28" t="n"/>
      <c r="Z5483">
        <f>IF($B5483="","",IFERROR(VLOOKUP($B5483,'Plan HC for CCA'!$A:$B,2,0),""))</f>
        <v/>
      </c>
      <c r="AA5483">
        <f>IF(OR($B5483="",$Z5483=""),"",IF(N($M5483)&lt;$Z5483,"Delta","No Delta"))</f>
        <v/>
      </c>
      <c r="AB5483">
        <f>IF(OR($B5483="",$Z5483=""),"",MAX(0,$Z5483-N($M5483)))</f>
        <v/>
      </c>
      <c r="AC5483" s="46">
        <f>IF($B5483="","",IFERROR(INDEX('CCA Util %'!$H:$H,MATCH($B5483,'CCA Util %'!$E:$E,0)),""))</f>
        <v/>
      </c>
      <c r="AD5483">
        <f>IF($B5483="","",IFERROR(INDEX('CCA Util %'!$G:$G,MATCH($B5483,'CCA Util %'!$E:$E,0)),""))</f>
        <v/>
      </c>
      <c r="AE5483">
        <f>IF(OR($B5483="",$U5483=""),"",$U5483&amp;" &amp; "&amp;IF(OR($AD5483="",$AD5483=0),"Util NA",$AD5483&amp;" Util"))</f>
        <v/>
      </c>
    </row>
    <row r="5484" ht="15.75" customHeight="1" s="42">
      <c r="A5484" s="41" t="n"/>
      <c r="G5484" s="38" t="n"/>
      <c r="H5484" s="38" t="n"/>
      <c r="I5484" s="38" t="n"/>
      <c r="J5484" s="38" t="n"/>
      <c r="K5484" s="38" t="n"/>
      <c r="L5484" s="38" t="n"/>
      <c r="N5484" s="36">
        <f>IF($B5484="","",IF($C5484="SUPERSTORE","Superstore","DH"))</f>
        <v/>
      </c>
      <c r="O5484" s="36">
        <f>IF($B5484="","",IFERROR(VLOOKUP($B5484,Mapping!$A:$C,2,0),"Not Mapped"))</f>
        <v/>
      </c>
      <c r="P5484" s="36">
        <f>IF($B5484="","",IFERROR(VLOOKUP($B5484,Mapping!$A:$C,3,0),"Not Mapped"))</f>
        <v/>
      </c>
      <c r="Q5484" s="36">
        <f>IF($B5484="","",IFERROR(VLOOKUP($O5484,Leaders!$A:$B,2,0),"Not Mapped"))</f>
        <v/>
      </c>
      <c r="R5484" s="36">
        <f>IF($B5484="","",IF(COUNTIF(Exclusions!$A:$A,$B5484)&gt;0,"Yes","No"))</f>
        <v/>
      </c>
      <c r="S5484" s="38">
        <f>IF($B5484="","",MIN(1,DAY($A5484)/IF($N5484="Superstore",Settings!$B$5,Settings!$B$4)))</f>
        <v/>
      </c>
      <c r="T5484" s="38">
        <f>IF(OR($B5484="",$G5484="",$S5484=0),"",$G5484/$S5484)</f>
        <v/>
      </c>
      <c r="U5484" s="36">
        <f>IF($T5484="","",IF($T5484&lt;Settings!$B$8,"Critical",IF($T5484&lt;Settings!$B$9,"Semi Critical","Non Critical")))</f>
        <v/>
      </c>
      <c r="V5484" s="28" t="n"/>
      <c r="Z5484">
        <f>IF($B5484="","",IFERROR(VLOOKUP($B5484,'Plan HC for CCA'!$A:$B,2,0),""))</f>
        <v/>
      </c>
      <c r="AA5484">
        <f>IF(OR($B5484="",$Z5484=""),"",IF(N($M5484)&lt;$Z5484,"Delta","No Delta"))</f>
        <v/>
      </c>
      <c r="AB5484">
        <f>IF(OR($B5484="",$Z5484=""),"",MAX(0,$Z5484-N($M5484)))</f>
        <v/>
      </c>
      <c r="AC5484" s="46">
        <f>IF($B5484="","",IFERROR(INDEX('CCA Util %'!$H:$H,MATCH($B5484,'CCA Util %'!$E:$E,0)),""))</f>
        <v/>
      </c>
      <c r="AD5484">
        <f>IF($B5484="","",IFERROR(INDEX('CCA Util %'!$G:$G,MATCH($B5484,'CCA Util %'!$E:$E,0)),""))</f>
        <v/>
      </c>
      <c r="AE5484">
        <f>IF(OR($B5484="",$U5484=""),"",$U5484&amp;" &amp; "&amp;IF(OR($AD5484="",$AD5484=0),"Util NA",$AD5484&amp;" Util"))</f>
        <v/>
      </c>
    </row>
    <row r="5485" ht="15.75" customHeight="1" s="42">
      <c r="A5485" s="41" t="n"/>
      <c r="G5485" s="38" t="n"/>
      <c r="H5485" s="38" t="n"/>
      <c r="I5485" s="38" t="n"/>
      <c r="J5485" s="38" t="n"/>
      <c r="K5485" s="38" t="n"/>
      <c r="L5485" s="38" t="n"/>
      <c r="N5485" s="36">
        <f>IF($B5485="","",IF($C5485="SUPERSTORE","Superstore","DH"))</f>
        <v/>
      </c>
      <c r="O5485" s="36">
        <f>IF($B5485="","",IFERROR(VLOOKUP($B5485,Mapping!$A:$C,2,0),"Not Mapped"))</f>
        <v/>
      </c>
      <c r="P5485" s="36">
        <f>IF($B5485="","",IFERROR(VLOOKUP($B5485,Mapping!$A:$C,3,0),"Not Mapped"))</f>
        <v/>
      </c>
      <c r="Q5485" s="36">
        <f>IF($B5485="","",IFERROR(VLOOKUP($O5485,Leaders!$A:$B,2,0),"Not Mapped"))</f>
        <v/>
      </c>
      <c r="R5485" s="36">
        <f>IF($B5485="","",IF(COUNTIF(Exclusions!$A:$A,$B5485)&gt;0,"Yes","No"))</f>
        <v/>
      </c>
      <c r="S5485" s="38">
        <f>IF($B5485="","",MIN(1,DAY($A5485)/IF($N5485="Superstore",Settings!$B$5,Settings!$B$4)))</f>
        <v/>
      </c>
      <c r="T5485" s="38">
        <f>IF(OR($B5485="",$G5485="",$S5485=0),"",$G5485/$S5485)</f>
        <v/>
      </c>
      <c r="U5485" s="36">
        <f>IF($T5485="","",IF($T5485&lt;Settings!$B$8,"Critical",IF($T5485&lt;Settings!$B$9,"Semi Critical","Non Critical")))</f>
        <v/>
      </c>
      <c r="V5485" s="28" t="n"/>
      <c r="Z5485">
        <f>IF($B5485="","",IFERROR(VLOOKUP($B5485,'Plan HC for CCA'!$A:$B,2,0),""))</f>
        <v/>
      </c>
      <c r="AA5485">
        <f>IF(OR($B5485="",$Z5485=""),"",IF(N($M5485)&lt;$Z5485,"Delta","No Delta"))</f>
        <v/>
      </c>
      <c r="AB5485">
        <f>IF(OR($B5485="",$Z5485=""),"",MAX(0,$Z5485-N($M5485)))</f>
        <v/>
      </c>
      <c r="AC5485" s="46">
        <f>IF($B5485="","",IFERROR(INDEX('CCA Util %'!$H:$H,MATCH($B5485,'CCA Util %'!$E:$E,0)),""))</f>
        <v/>
      </c>
      <c r="AD5485">
        <f>IF($B5485="","",IFERROR(INDEX('CCA Util %'!$G:$G,MATCH($B5485,'CCA Util %'!$E:$E,0)),""))</f>
        <v/>
      </c>
      <c r="AE5485">
        <f>IF(OR($B5485="",$U5485=""),"",$U5485&amp;" &amp; "&amp;IF(OR($AD5485="",$AD5485=0),"Util NA",$AD5485&amp;" Util"))</f>
        <v/>
      </c>
    </row>
    <row r="5486" ht="15.75" customHeight="1" s="42">
      <c r="A5486" s="41" t="n"/>
      <c r="G5486" s="38" t="n"/>
      <c r="H5486" s="38" t="n"/>
      <c r="I5486" s="38" t="n"/>
      <c r="J5486" s="38" t="n"/>
      <c r="K5486" s="38" t="n"/>
      <c r="L5486" s="38" t="n"/>
      <c r="N5486" s="36">
        <f>IF($B5486="","",IF($C5486="SUPERSTORE","Superstore","DH"))</f>
        <v/>
      </c>
      <c r="O5486" s="36">
        <f>IF($B5486="","",IFERROR(VLOOKUP($B5486,Mapping!$A:$C,2,0),"Not Mapped"))</f>
        <v/>
      </c>
      <c r="P5486" s="36">
        <f>IF($B5486="","",IFERROR(VLOOKUP($B5486,Mapping!$A:$C,3,0),"Not Mapped"))</f>
        <v/>
      </c>
      <c r="Q5486" s="36">
        <f>IF($B5486="","",IFERROR(VLOOKUP($O5486,Leaders!$A:$B,2,0),"Not Mapped"))</f>
        <v/>
      </c>
      <c r="R5486" s="36">
        <f>IF($B5486="","",IF(COUNTIF(Exclusions!$A:$A,$B5486)&gt;0,"Yes","No"))</f>
        <v/>
      </c>
      <c r="S5486" s="38">
        <f>IF($B5486="","",MIN(1,DAY($A5486)/IF($N5486="Superstore",Settings!$B$5,Settings!$B$4)))</f>
        <v/>
      </c>
      <c r="T5486" s="38">
        <f>IF(OR($B5486="",$G5486="",$S5486=0),"",$G5486/$S5486)</f>
        <v/>
      </c>
      <c r="U5486" s="36">
        <f>IF($T5486="","",IF($T5486&lt;Settings!$B$8,"Critical",IF($T5486&lt;Settings!$B$9,"Semi Critical","Non Critical")))</f>
        <v/>
      </c>
      <c r="V5486" s="28" t="n"/>
      <c r="Z5486">
        <f>IF($B5486="","",IFERROR(VLOOKUP($B5486,'Plan HC for CCA'!$A:$B,2,0),""))</f>
        <v/>
      </c>
      <c r="AA5486">
        <f>IF(OR($B5486="",$Z5486=""),"",IF(N($M5486)&lt;$Z5486,"Delta","No Delta"))</f>
        <v/>
      </c>
      <c r="AB5486">
        <f>IF(OR($B5486="",$Z5486=""),"",MAX(0,$Z5486-N($M5486)))</f>
        <v/>
      </c>
      <c r="AC5486" s="46">
        <f>IF($B5486="","",IFERROR(INDEX('CCA Util %'!$H:$H,MATCH($B5486,'CCA Util %'!$E:$E,0)),""))</f>
        <v/>
      </c>
      <c r="AD5486">
        <f>IF($B5486="","",IFERROR(INDEX('CCA Util %'!$G:$G,MATCH($B5486,'CCA Util %'!$E:$E,0)),""))</f>
        <v/>
      </c>
      <c r="AE5486">
        <f>IF(OR($B5486="",$U5486=""),"",$U5486&amp;" &amp; "&amp;IF(OR($AD5486="",$AD5486=0),"Util NA",$AD5486&amp;" Util"))</f>
        <v/>
      </c>
    </row>
    <row r="5487" ht="15.75" customHeight="1" s="42">
      <c r="A5487" s="41" t="n"/>
      <c r="G5487" s="38" t="n"/>
      <c r="H5487" s="38" t="n"/>
      <c r="I5487" s="38" t="n"/>
      <c r="J5487" s="38" t="n"/>
      <c r="K5487" s="38" t="n"/>
      <c r="L5487" s="38" t="n"/>
      <c r="N5487" s="36">
        <f>IF($B5487="","",IF($C5487="SUPERSTORE","Superstore","DH"))</f>
        <v/>
      </c>
      <c r="O5487" s="36">
        <f>IF($B5487="","",IFERROR(VLOOKUP($B5487,Mapping!$A:$C,2,0),"Not Mapped"))</f>
        <v/>
      </c>
      <c r="P5487" s="36">
        <f>IF($B5487="","",IFERROR(VLOOKUP($B5487,Mapping!$A:$C,3,0),"Not Mapped"))</f>
        <v/>
      </c>
      <c r="Q5487" s="36">
        <f>IF($B5487="","",IFERROR(VLOOKUP($O5487,Leaders!$A:$B,2,0),"Not Mapped"))</f>
        <v/>
      </c>
      <c r="R5487" s="36">
        <f>IF($B5487="","",IF(COUNTIF(Exclusions!$A:$A,$B5487)&gt;0,"Yes","No"))</f>
        <v/>
      </c>
      <c r="S5487" s="38">
        <f>IF($B5487="","",MIN(1,DAY($A5487)/IF($N5487="Superstore",Settings!$B$5,Settings!$B$4)))</f>
        <v/>
      </c>
      <c r="T5487" s="38">
        <f>IF(OR($B5487="",$G5487="",$S5487=0),"",$G5487/$S5487)</f>
        <v/>
      </c>
      <c r="U5487" s="36">
        <f>IF($T5487="","",IF($T5487&lt;Settings!$B$8,"Critical",IF($T5487&lt;Settings!$B$9,"Semi Critical","Non Critical")))</f>
        <v/>
      </c>
      <c r="V5487" s="28" t="n"/>
      <c r="Z5487">
        <f>IF($B5487="","",IFERROR(VLOOKUP($B5487,'Plan HC for CCA'!$A:$B,2,0),""))</f>
        <v/>
      </c>
      <c r="AA5487">
        <f>IF(OR($B5487="",$Z5487=""),"",IF(N($M5487)&lt;$Z5487,"Delta","No Delta"))</f>
        <v/>
      </c>
      <c r="AB5487">
        <f>IF(OR($B5487="",$Z5487=""),"",MAX(0,$Z5487-N($M5487)))</f>
        <v/>
      </c>
      <c r="AC5487" s="46">
        <f>IF($B5487="","",IFERROR(INDEX('CCA Util %'!$H:$H,MATCH($B5487,'CCA Util %'!$E:$E,0)),""))</f>
        <v/>
      </c>
      <c r="AD5487">
        <f>IF($B5487="","",IFERROR(INDEX('CCA Util %'!$G:$G,MATCH($B5487,'CCA Util %'!$E:$E,0)),""))</f>
        <v/>
      </c>
      <c r="AE5487">
        <f>IF(OR($B5487="",$U5487=""),"",$U5487&amp;" &amp; "&amp;IF(OR($AD5487="",$AD5487=0),"Util NA",$AD5487&amp;" Util"))</f>
        <v/>
      </c>
    </row>
    <row r="5488" ht="15.75" customHeight="1" s="42">
      <c r="A5488" s="41" t="n"/>
      <c r="G5488" s="38" t="n"/>
      <c r="H5488" s="38" t="n"/>
      <c r="I5488" s="38" t="n"/>
      <c r="J5488" s="38" t="n"/>
      <c r="K5488" s="38" t="n"/>
      <c r="L5488" s="38" t="n"/>
      <c r="N5488" s="36">
        <f>IF($B5488="","",IF($C5488="SUPERSTORE","Superstore","DH"))</f>
        <v/>
      </c>
      <c r="O5488" s="36">
        <f>IF($B5488="","",IFERROR(VLOOKUP($B5488,Mapping!$A:$C,2,0),"Not Mapped"))</f>
        <v/>
      </c>
      <c r="P5488" s="36">
        <f>IF($B5488="","",IFERROR(VLOOKUP($B5488,Mapping!$A:$C,3,0),"Not Mapped"))</f>
        <v/>
      </c>
      <c r="Q5488" s="36">
        <f>IF($B5488="","",IFERROR(VLOOKUP($O5488,Leaders!$A:$B,2,0),"Not Mapped"))</f>
        <v/>
      </c>
      <c r="R5488" s="36">
        <f>IF($B5488="","",IF(COUNTIF(Exclusions!$A:$A,$B5488)&gt;0,"Yes","No"))</f>
        <v/>
      </c>
      <c r="S5488" s="38">
        <f>IF($B5488="","",MIN(1,DAY($A5488)/IF($N5488="Superstore",Settings!$B$5,Settings!$B$4)))</f>
        <v/>
      </c>
      <c r="T5488" s="38">
        <f>IF(OR($B5488="",$G5488="",$S5488=0),"",$G5488/$S5488)</f>
        <v/>
      </c>
      <c r="U5488" s="36">
        <f>IF($T5488="","",IF($T5488&lt;Settings!$B$8,"Critical",IF($T5488&lt;Settings!$B$9,"Semi Critical","Non Critical")))</f>
        <v/>
      </c>
      <c r="V5488" s="28" t="n"/>
      <c r="Z5488">
        <f>IF($B5488="","",IFERROR(VLOOKUP($B5488,'Plan HC for CCA'!$A:$B,2,0),""))</f>
        <v/>
      </c>
      <c r="AA5488">
        <f>IF(OR($B5488="",$Z5488=""),"",IF(N($M5488)&lt;$Z5488,"Delta","No Delta"))</f>
        <v/>
      </c>
      <c r="AB5488">
        <f>IF(OR($B5488="",$Z5488=""),"",MAX(0,$Z5488-N($M5488)))</f>
        <v/>
      </c>
      <c r="AC5488" s="46">
        <f>IF($B5488="","",IFERROR(INDEX('CCA Util %'!$H:$H,MATCH($B5488,'CCA Util %'!$E:$E,0)),""))</f>
        <v/>
      </c>
      <c r="AD5488">
        <f>IF($B5488="","",IFERROR(INDEX('CCA Util %'!$G:$G,MATCH($B5488,'CCA Util %'!$E:$E,0)),""))</f>
        <v/>
      </c>
      <c r="AE5488">
        <f>IF(OR($B5488="",$U5488=""),"",$U5488&amp;" &amp; "&amp;IF(OR($AD5488="",$AD5488=0),"Util NA",$AD5488&amp;" Util"))</f>
        <v/>
      </c>
    </row>
    <row r="5489" ht="15.75" customHeight="1" s="42">
      <c r="A5489" s="41" t="n"/>
      <c r="G5489" s="38" t="n"/>
      <c r="H5489" s="38" t="n"/>
      <c r="I5489" s="38" t="n"/>
      <c r="J5489" s="38" t="n"/>
      <c r="K5489" s="38" t="n"/>
      <c r="L5489" s="38" t="n"/>
      <c r="N5489" s="36">
        <f>IF($B5489="","",IF($C5489="SUPERSTORE","Superstore","DH"))</f>
        <v/>
      </c>
      <c r="O5489" s="36">
        <f>IF($B5489="","",IFERROR(VLOOKUP($B5489,Mapping!$A:$C,2,0),"Not Mapped"))</f>
        <v/>
      </c>
      <c r="P5489" s="36">
        <f>IF($B5489="","",IFERROR(VLOOKUP($B5489,Mapping!$A:$C,3,0),"Not Mapped"))</f>
        <v/>
      </c>
      <c r="Q5489" s="36">
        <f>IF($B5489="","",IFERROR(VLOOKUP($O5489,Leaders!$A:$B,2,0),"Not Mapped"))</f>
        <v/>
      </c>
      <c r="R5489" s="36">
        <f>IF($B5489="","",IF(COUNTIF(Exclusions!$A:$A,$B5489)&gt;0,"Yes","No"))</f>
        <v/>
      </c>
      <c r="S5489" s="38">
        <f>IF($B5489="","",MIN(1,DAY($A5489)/IF($N5489="Superstore",Settings!$B$5,Settings!$B$4)))</f>
        <v/>
      </c>
      <c r="T5489" s="38">
        <f>IF(OR($B5489="",$G5489="",$S5489=0),"",$G5489/$S5489)</f>
        <v/>
      </c>
      <c r="U5489" s="36">
        <f>IF($T5489="","",IF($T5489&lt;Settings!$B$8,"Critical",IF($T5489&lt;Settings!$B$9,"Semi Critical","Non Critical")))</f>
        <v/>
      </c>
      <c r="V5489" s="28" t="n"/>
      <c r="Z5489">
        <f>IF($B5489="","",IFERROR(VLOOKUP($B5489,'Plan HC for CCA'!$A:$B,2,0),""))</f>
        <v/>
      </c>
      <c r="AA5489">
        <f>IF(OR($B5489="",$Z5489=""),"",IF(N($M5489)&lt;$Z5489,"Delta","No Delta"))</f>
        <v/>
      </c>
      <c r="AB5489">
        <f>IF(OR($B5489="",$Z5489=""),"",MAX(0,$Z5489-N($M5489)))</f>
        <v/>
      </c>
      <c r="AC5489" s="46">
        <f>IF($B5489="","",IFERROR(INDEX('CCA Util %'!$H:$H,MATCH($B5489,'CCA Util %'!$E:$E,0)),""))</f>
        <v/>
      </c>
      <c r="AD5489">
        <f>IF($B5489="","",IFERROR(INDEX('CCA Util %'!$G:$G,MATCH($B5489,'CCA Util %'!$E:$E,0)),""))</f>
        <v/>
      </c>
      <c r="AE5489">
        <f>IF(OR($B5489="",$U5489=""),"",$U5489&amp;" &amp; "&amp;IF(OR($AD5489="",$AD5489=0),"Util NA",$AD5489&amp;" Util"))</f>
        <v/>
      </c>
    </row>
    <row r="5490" ht="15.75" customHeight="1" s="42">
      <c r="A5490" s="41" t="n"/>
      <c r="G5490" s="38" t="n"/>
      <c r="H5490" s="38" t="n"/>
      <c r="I5490" s="38" t="n"/>
      <c r="J5490" s="38" t="n"/>
      <c r="K5490" s="38" t="n"/>
      <c r="L5490" s="38" t="n"/>
      <c r="N5490" s="36">
        <f>IF($B5490="","",IF($C5490="SUPERSTORE","Superstore","DH"))</f>
        <v/>
      </c>
      <c r="O5490" s="36">
        <f>IF($B5490="","",IFERROR(VLOOKUP($B5490,Mapping!$A:$C,2,0),"Not Mapped"))</f>
        <v/>
      </c>
      <c r="P5490" s="36">
        <f>IF($B5490="","",IFERROR(VLOOKUP($B5490,Mapping!$A:$C,3,0),"Not Mapped"))</f>
        <v/>
      </c>
      <c r="Q5490" s="36">
        <f>IF($B5490="","",IFERROR(VLOOKUP($O5490,Leaders!$A:$B,2,0),"Not Mapped"))</f>
        <v/>
      </c>
      <c r="R5490" s="36">
        <f>IF($B5490="","",IF(COUNTIF(Exclusions!$A:$A,$B5490)&gt;0,"Yes","No"))</f>
        <v/>
      </c>
      <c r="S5490" s="38">
        <f>IF($B5490="","",MIN(1,DAY($A5490)/IF($N5490="Superstore",Settings!$B$5,Settings!$B$4)))</f>
        <v/>
      </c>
      <c r="T5490" s="38">
        <f>IF(OR($B5490="",$G5490="",$S5490=0),"",$G5490/$S5490)</f>
        <v/>
      </c>
      <c r="U5490" s="36">
        <f>IF($T5490="","",IF($T5490&lt;Settings!$B$8,"Critical",IF($T5490&lt;Settings!$B$9,"Semi Critical","Non Critical")))</f>
        <v/>
      </c>
      <c r="V5490" s="28" t="n"/>
      <c r="Z5490">
        <f>IF($B5490="","",IFERROR(VLOOKUP($B5490,'Plan HC for CCA'!$A:$B,2,0),""))</f>
        <v/>
      </c>
      <c r="AA5490">
        <f>IF(OR($B5490="",$Z5490=""),"",IF(N($M5490)&lt;$Z5490,"Delta","No Delta"))</f>
        <v/>
      </c>
      <c r="AB5490">
        <f>IF(OR($B5490="",$Z5490=""),"",MAX(0,$Z5490-N($M5490)))</f>
        <v/>
      </c>
      <c r="AC5490" s="46">
        <f>IF($B5490="","",IFERROR(INDEX('CCA Util %'!$H:$H,MATCH($B5490,'CCA Util %'!$E:$E,0)),""))</f>
        <v/>
      </c>
      <c r="AD5490">
        <f>IF($B5490="","",IFERROR(INDEX('CCA Util %'!$G:$G,MATCH($B5490,'CCA Util %'!$E:$E,0)),""))</f>
        <v/>
      </c>
      <c r="AE5490">
        <f>IF(OR($B5490="",$U5490=""),"",$U5490&amp;" &amp; "&amp;IF(OR($AD5490="",$AD5490=0),"Util NA",$AD5490&amp;" Util"))</f>
        <v/>
      </c>
    </row>
    <row r="5491" ht="15.75" customHeight="1" s="42">
      <c r="A5491" s="41" t="n"/>
      <c r="G5491" s="38" t="n"/>
      <c r="H5491" s="38" t="n"/>
      <c r="I5491" s="38" t="n"/>
      <c r="J5491" s="38" t="n"/>
      <c r="K5491" s="38" t="n"/>
      <c r="L5491" s="38" t="n"/>
      <c r="N5491" s="36">
        <f>IF($B5491="","",IF($C5491="SUPERSTORE","Superstore","DH"))</f>
        <v/>
      </c>
      <c r="O5491" s="36">
        <f>IF($B5491="","",IFERROR(VLOOKUP($B5491,Mapping!$A:$C,2,0),"Not Mapped"))</f>
        <v/>
      </c>
      <c r="P5491" s="36">
        <f>IF($B5491="","",IFERROR(VLOOKUP($B5491,Mapping!$A:$C,3,0),"Not Mapped"))</f>
        <v/>
      </c>
      <c r="Q5491" s="36">
        <f>IF($B5491="","",IFERROR(VLOOKUP($O5491,Leaders!$A:$B,2,0),"Not Mapped"))</f>
        <v/>
      </c>
      <c r="R5491" s="36">
        <f>IF($B5491="","",IF(COUNTIF(Exclusions!$A:$A,$B5491)&gt;0,"Yes","No"))</f>
        <v/>
      </c>
      <c r="S5491" s="38">
        <f>IF($B5491="","",MIN(1,DAY($A5491)/IF($N5491="Superstore",Settings!$B$5,Settings!$B$4)))</f>
        <v/>
      </c>
      <c r="T5491" s="38">
        <f>IF(OR($B5491="",$G5491="",$S5491=0),"",$G5491/$S5491)</f>
        <v/>
      </c>
      <c r="U5491" s="36">
        <f>IF($T5491="","",IF($T5491&lt;Settings!$B$8,"Critical",IF($T5491&lt;Settings!$B$9,"Semi Critical","Non Critical")))</f>
        <v/>
      </c>
      <c r="V5491" s="28" t="n"/>
      <c r="Z5491">
        <f>IF($B5491="","",IFERROR(VLOOKUP($B5491,'Plan HC for CCA'!$A:$B,2,0),""))</f>
        <v/>
      </c>
      <c r="AA5491">
        <f>IF(OR($B5491="",$Z5491=""),"",IF(N($M5491)&lt;$Z5491,"Delta","No Delta"))</f>
        <v/>
      </c>
      <c r="AB5491">
        <f>IF(OR($B5491="",$Z5491=""),"",MAX(0,$Z5491-N($M5491)))</f>
        <v/>
      </c>
      <c r="AC5491" s="46">
        <f>IF($B5491="","",IFERROR(INDEX('CCA Util %'!$H:$H,MATCH($B5491,'CCA Util %'!$E:$E,0)),""))</f>
        <v/>
      </c>
      <c r="AD5491">
        <f>IF($B5491="","",IFERROR(INDEX('CCA Util %'!$G:$G,MATCH($B5491,'CCA Util %'!$E:$E,0)),""))</f>
        <v/>
      </c>
      <c r="AE5491">
        <f>IF(OR($B5491="",$U5491=""),"",$U5491&amp;" &amp; "&amp;IF(OR($AD5491="",$AD5491=0),"Util NA",$AD5491&amp;" Util"))</f>
        <v/>
      </c>
    </row>
    <row r="5492" ht="15.75" customHeight="1" s="42">
      <c r="A5492" s="41" t="n"/>
      <c r="G5492" s="38" t="n"/>
      <c r="H5492" s="38" t="n"/>
      <c r="I5492" s="38" t="n"/>
      <c r="J5492" s="38" t="n"/>
      <c r="K5492" s="38" t="n"/>
      <c r="L5492" s="38" t="n"/>
      <c r="N5492" s="36">
        <f>IF($B5492="","",IF($C5492="SUPERSTORE","Superstore","DH"))</f>
        <v/>
      </c>
      <c r="O5492" s="36">
        <f>IF($B5492="","",IFERROR(VLOOKUP($B5492,Mapping!$A:$C,2,0),"Not Mapped"))</f>
        <v/>
      </c>
      <c r="P5492" s="36">
        <f>IF($B5492="","",IFERROR(VLOOKUP($B5492,Mapping!$A:$C,3,0),"Not Mapped"))</f>
        <v/>
      </c>
      <c r="Q5492" s="36">
        <f>IF($B5492="","",IFERROR(VLOOKUP($O5492,Leaders!$A:$B,2,0),"Not Mapped"))</f>
        <v/>
      </c>
      <c r="R5492" s="36">
        <f>IF($B5492="","",IF(COUNTIF(Exclusions!$A:$A,$B5492)&gt;0,"Yes","No"))</f>
        <v/>
      </c>
      <c r="S5492" s="38">
        <f>IF($B5492="","",MIN(1,DAY($A5492)/IF($N5492="Superstore",Settings!$B$5,Settings!$B$4)))</f>
        <v/>
      </c>
      <c r="T5492" s="38">
        <f>IF(OR($B5492="",$G5492="",$S5492=0),"",$G5492/$S5492)</f>
        <v/>
      </c>
      <c r="U5492" s="36">
        <f>IF($T5492="","",IF($T5492&lt;Settings!$B$8,"Critical",IF($T5492&lt;Settings!$B$9,"Semi Critical","Non Critical")))</f>
        <v/>
      </c>
      <c r="V5492" s="28" t="n"/>
      <c r="Z5492">
        <f>IF($B5492="","",IFERROR(VLOOKUP($B5492,'Plan HC for CCA'!$A:$B,2,0),""))</f>
        <v/>
      </c>
      <c r="AA5492">
        <f>IF(OR($B5492="",$Z5492=""),"",IF(N($M5492)&lt;$Z5492,"Delta","No Delta"))</f>
        <v/>
      </c>
      <c r="AB5492">
        <f>IF(OR($B5492="",$Z5492=""),"",MAX(0,$Z5492-N($M5492)))</f>
        <v/>
      </c>
      <c r="AC5492" s="46">
        <f>IF($B5492="","",IFERROR(INDEX('CCA Util %'!$H:$H,MATCH($B5492,'CCA Util %'!$E:$E,0)),""))</f>
        <v/>
      </c>
      <c r="AD5492">
        <f>IF($B5492="","",IFERROR(INDEX('CCA Util %'!$G:$G,MATCH($B5492,'CCA Util %'!$E:$E,0)),""))</f>
        <v/>
      </c>
      <c r="AE5492">
        <f>IF(OR($B5492="",$U5492=""),"",$U5492&amp;" &amp; "&amp;IF(OR($AD5492="",$AD5492=0),"Util NA",$AD5492&amp;" Util"))</f>
        <v/>
      </c>
    </row>
    <row r="5493" ht="15.75" customHeight="1" s="42">
      <c r="A5493" s="41" t="n"/>
      <c r="G5493" s="38" t="n"/>
      <c r="H5493" s="38" t="n"/>
      <c r="I5493" s="38" t="n"/>
      <c r="J5493" s="38" t="n"/>
      <c r="K5493" s="38" t="n"/>
      <c r="L5493" s="38" t="n"/>
      <c r="N5493" s="36">
        <f>IF($B5493="","",IF($C5493="SUPERSTORE","Superstore","DH"))</f>
        <v/>
      </c>
      <c r="O5493" s="36">
        <f>IF($B5493="","",IFERROR(VLOOKUP($B5493,Mapping!$A:$C,2,0),"Not Mapped"))</f>
        <v/>
      </c>
      <c r="P5493" s="36">
        <f>IF($B5493="","",IFERROR(VLOOKUP($B5493,Mapping!$A:$C,3,0),"Not Mapped"))</f>
        <v/>
      </c>
      <c r="Q5493" s="36">
        <f>IF($B5493="","",IFERROR(VLOOKUP($O5493,Leaders!$A:$B,2,0),"Not Mapped"))</f>
        <v/>
      </c>
      <c r="R5493" s="36">
        <f>IF($B5493="","",IF(COUNTIF(Exclusions!$A:$A,$B5493)&gt;0,"Yes","No"))</f>
        <v/>
      </c>
      <c r="S5493" s="38">
        <f>IF($B5493="","",MIN(1,DAY($A5493)/IF($N5493="Superstore",Settings!$B$5,Settings!$B$4)))</f>
        <v/>
      </c>
      <c r="T5493" s="38">
        <f>IF(OR($B5493="",$G5493="",$S5493=0),"",$G5493/$S5493)</f>
        <v/>
      </c>
      <c r="U5493" s="36">
        <f>IF($T5493="","",IF($T5493&lt;Settings!$B$8,"Critical",IF($T5493&lt;Settings!$B$9,"Semi Critical","Non Critical")))</f>
        <v/>
      </c>
      <c r="V5493" s="28" t="n"/>
      <c r="Z5493">
        <f>IF($B5493="","",IFERROR(VLOOKUP($B5493,'Plan HC for CCA'!$A:$B,2,0),""))</f>
        <v/>
      </c>
      <c r="AA5493">
        <f>IF(OR($B5493="",$Z5493=""),"",IF(N($M5493)&lt;$Z5493,"Delta","No Delta"))</f>
        <v/>
      </c>
      <c r="AB5493">
        <f>IF(OR($B5493="",$Z5493=""),"",MAX(0,$Z5493-N($M5493)))</f>
        <v/>
      </c>
      <c r="AC5493" s="46">
        <f>IF($B5493="","",IFERROR(INDEX('CCA Util %'!$H:$H,MATCH($B5493,'CCA Util %'!$E:$E,0)),""))</f>
        <v/>
      </c>
      <c r="AD5493">
        <f>IF($B5493="","",IFERROR(INDEX('CCA Util %'!$G:$G,MATCH($B5493,'CCA Util %'!$E:$E,0)),""))</f>
        <v/>
      </c>
      <c r="AE5493">
        <f>IF(OR($B5493="",$U5493=""),"",$U5493&amp;" &amp; "&amp;IF(OR($AD5493="",$AD5493=0),"Util NA",$AD5493&amp;" Util"))</f>
        <v/>
      </c>
    </row>
    <row r="5494" ht="15.75" customHeight="1" s="42">
      <c r="A5494" s="41" t="n"/>
      <c r="G5494" s="38" t="n"/>
      <c r="H5494" s="38" t="n"/>
      <c r="I5494" s="38" t="n"/>
      <c r="J5494" s="38" t="n"/>
      <c r="K5494" s="38" t="n"/>
      <c r="L5494" s="38" t="n"/>
      <c r="N5494" s="36">
        <f>IF($B5494="","",IF($C5494="SUPERSTORE","Superstore","DH"))</f>
        <v/>
      </c>
      <c r="O5494" s="36">
        <f>IF($B5494="","",IFERROR(VLOOKUP($B5494,Mapping!$A:$C,2,0),"Not Mapped"))</f>
        <v/>
      </c>
      <c r="P5494" s="36">
        <f>IF($B5494="","",IFERROR(VLOOKUP($B5494,Mapping!$A:$C,3,0),"Not Mapped"))</f>
        <v/>
      </c>
      <c r="Q5494" s="36">
        <f>IF($B5494="","",IFERROR(VLOOKUP($O5494,Leaders!$A:$B,2,0),"Not Mapped"))</f>
        <v/>
      </c>
      <c r="R5494" s="36">
        <f>IF($B5494="","",IF(COUNTIF(Exclusions!$A:$A,$B5494)&gt;0,"Yes","No"))</f>
        <v/>
      </c>
      <c r="S5494" s="38">
        <f>IF($B5494="","",MIN(1,DAY($A5494)/IF($N5494="Superstore",Settings!$B$5,Settings!$B$4)))</f>
        <v/>
      </c>
      <c r="T5494" s="38">
        <f>IF(OR($B5494="",$G5494="",$S5494=0),"",$G5494/$S5494)</f>
        <v/>
      </c>
      <c r="U5494" s="36">
        <f>IF($T5494="","",IF($T5494&lt;Settings!$B$8,"Critical",IF($T5494&lt;Settings!$B$9,"Semi Critical","Non Critical")))</f>
        <v/>
      </c>
      <c r="V5494" s="28" t="n"/>
      <c r="Z5494">
        <f>IF($B5494="","",IFERROR(VLOOKUP($B5494,'Plan HC for CCA'!$A:$B,2,0),""))</f>
        <v/>
      </c>
      <c r="AA5494">
        <f>IF(OR($B5494="",$Z5494=""),"",IF(N($M5494)&lt;$Z5494,"Delta","No Delta"))</f>
        <v/>
      </c>
      <c r="AB5494">
        <f>IF(OR($B5494="",$Z5494=""),"",MAX(0,$Z5494-N($M5494)))</f>
        <v/>
      </c>
      <c r="AC5494" s="46">
        <f>IF($B5494="","",IFERROR(INDEX('CCA Util %'!$H:$H,MATCH($B5494,'CCA Util %'!$E:$E,0)),""))</f>
        <v/>
      </c>
      <c r="AD5494">
        <f>IF($B5494="","",IFERROR(INDEX('CCA Util %'!$G:$G,MATCH($B5494,'CCA Util %'!$E:$E,0)),""))</f>
        <v/>
      </c>
      <c r="AE5494">
        <f>IF(OR($B5494="",$U5494=""),"",$U5494&amp;" &amp; "&amp;IF(OR($AD5494="",$AD5494=0),"Util NA",$AD5494&amp;" Util"))</f>
        <v/>
      </c>
    </row>
    <row r="5495" ht="15.75" customHeight="1" s="42">
      <c r="A5495" s="41" t="n"/>
      <c r="G5495" s="38" t="n"/>
      <c r="H5495" s="38" t="n"/>
      <c r="I5495" s="38" t="n"/>
      <c r="J5495" s="38" t="n"/>
      <c r="K5495" s="38" t="n"/>
      <c r="L5495" s="38" t="n"/>
      <c r="N5495" s="36">
        <f>IF($B5495="","",IF($C5495="SUPERSTORE","Superstore","DH"))</f>
        <v/>
      </c>
      <c r="O5495" s="36">
        <f>IF($B5495="","",IFERROR(VLOOKUP($B5495,Mapping!$A:$C,2,0),"Not Mapped"))</f>
        <v/>
      </c>
      <c r="P5495" s="36">
        <f>IF($B5495="","",IFERROR(VLOOKUP($B5495,Mapping!$A:$C,3,0),"Not Mapped"))</f>
        <v/>
      </c>
      <c r="Q5495" s="36">
        <f>IF($B5495="","",IFERROR(VLOOKUP($O5495,Leaders!$A:$B,2,0),"Not Mapped"))</f>
        <v/>
      </c>
      <c r="R5495" s="36">
        <f>IF($B5495="","",IF(COUNTIF(Exclusions!$A:$A,$B5495)&gt;0,"Yes","No"))</f>
        <v/>
      </c>
      <c r="S5495" s="38">
        <f>IF($B5495="","",MIN(1,DAY($A5495)/IF($N5495="Superstore",Settings!$B$5,Settings!$B$4)))</f>
        <v/>
      </c>
      <c r="T5495" s="38">
        <f>IF(OR($B5495="",$G5495="",$S5495=0),"",$G5495/$S5495)</f>
        <v/>
      </c>
      <c r="U5495" s="36">
        <f>IF($T5495="","",IF($T5495&lt;Settings!$B$8,"Critical",IF($T5495&lt;Settings!$B$9,"Semi Critical","Non Critical")))</f>
        <v/>
      </c>
      <c r="V5495" s="28" t="n"/>
      <c r="Z5495">
        <f>IF($B5495="","",IFERROR(VLOOKUP($B5495,'Plan HC for CCA'!$A:$B,2,0),""))</f>
        <v/>
      </c>
      <c r="AA5495">
        <f>IF(OR($B5495="",$Z5495=""),"",IF(N($M5495)&lt;$Z5495,"Delta","No Delta"))</f>
        <v/>
      </c>
      <c r="AB5495">
        <f>IF(OR($B5495="",$Z5495=""),"",MAX(0,$Z5495-N($M5495)))</f>
        <v/>
      </c>
      <c r="AC5495" s="46">
        <f>IF($B5495="","",IFERROR(INDEX('CCA Util %'!$H:$H,MATCH($B5495,'CCA Util %'!$E:$E,0)),""))</f>
        <v/>
      </c>
      <c r="AD5495">
        <f>IF($B5495="","",IFERROR(INDEX('CCA Util %'!$G:$G,MATCH($B5495,'CCA Util %'!$E:$E,0)),""))</f>
        <v/>
      </c>
      <c r="AE5495">
        <f>IF(OR($B5495="",$U5495=""),"",$U5495&amp;" &amp; "&amp;IF(OR($AD5495="",$AD5495=0),"Util NA",$AD5495&amp;" Util"))</f>
        <v/>
      </c>
    </row>
    <row r="5496" ht="15.75" customHeight="1" s="42">
      <c r="A5496" s="41" t="n"/>
      <c r="G5496" s="38" t="n"/>
      <c r="H5496" s="38" t="n"/>
      <c r="I5496" s="38" t="n"/>
      <c r="J5496" s="38" t="n"/>
      <c r="K5496" s="38" t="n"/>
      <c r="L5496" s="38" t="n"/>
      <c r="N5496" s="36">
        <f>IF($B5496="","",IF($C5496="SUPERSTORE","Superstore","DH"))</f>
        <v/>
      </c>
      <c r="O5496" s="36">
        <f>IF($B5496="","",IFERROR(VLOOKUP($B5496,Mapping!$A:$C,2,0),"Not Mapped"))</f>
        <v/>
      </c>
      <c r="P5496" s="36">
        <f>IF($B5496="","",IFERROR(VLOOKUP($B5496,Mapping!$A:$C,3,0),"Not Mapped"))</f>
        <v/>
      </c>
      <c r="Q5496" s="36">
        <f>IF($B5496="","",IFERROR(VLOOKUP($O5496,Leaders!$A:$B,2,0),"Not Mapped"))</f>
        <v/>
      </c>
      <c r="R5496" s="36">
        <f>IF($B5496="","",IF(COUNTIF(Exclusions!$A:$A,$B5496)&gt;0,"Yes","No"))</f>
        <v/>
      </c>
      <c r="S5496" s="38">
        <f>IF($B5496="","",MIN(1,DAY($A5496)/IF($N5496="Superstore",Settings!$B$5,Settings!$B$4)))</f>
        <v/>
      </c>
      <c r="T5496" s="38">
        <f>IF(OR($B5496="",$G5496="",$S5496=0),"",$G5496/$S5496)</f>
        <v/>
      </c>
      <c r="U5496" s="36">
        <f>IF($T5496="","",IF($T5496&lt;Settings!$B$8,"Critical",IF($T5496&lt;Settings!$B$9,"Semi Critical","Non Critical")))</f>
        <v/>
      </c>
      <c r="V5496" s="28" t="n"/>
      <c r="Z5496">
        <f>IF($B5496="","",IFERROR(VLOOKUP($B5496,'Plan HC for CCA'!$A:$B,2,0),""))</f>
        <v/>
      </c>
      <c r="AA5496">
        <f>IF(OR($B5496="",$Z5496=""),"",IF(N($M5496)&lt;$Z5496,"Delta","No Delta"))</f>
        <v/>
      </c>
      <c r="AB5496">
        <f>IF(OR($B5496="",$Z5496=""),"",MAX(0,$Z5496-N($M5496)))</f>
        <v/>
      </c>
      <c r="AC5496" s="46">
        <f>IF($B5496="","",IFERROR(INDEX('CCA Util %'!$H:$H,MATCH($B5496,'CCA Util %'!$E:$E,0)),""))</f>
        <v/>
      </c>
      <c r="AD5496">
        <f>IF($B5496="","",IFERROR(INDEX('CCA Util %'!$G:$G,MATCH($B5496,'CCA Util %'!$E:$E,0)),""))</f>
        <v/>
      </c>
      <c r="AE5496">
        <f>IF(OR($B5496="",$U5496=""),"",$U5496&amp;" &amp; "&amp;IF(OR($AD5496="",$AD5496=0),"Util NA",$AD5496&amp;" Util"))</f>
        <v/>
      </c>
    </row>
    <row r="5497" ht="15.75" customHeight="1" s="42">
      <c r="A5497" s="41" t="n"/>
      <c r="G5497" s="38" t="n"/>
      <c r="H5497" s="38" t="n"/>
      <c r="I5497" s="38" t="n"/>
      <c r="J5497" s="38" t="n"/>
      <c r="K5497" s="38" t="n"/>
      <c r="L5497" s="38" t="n"/>
      <c r="N5497" s="36">
        <f>IF($B5497="","",IF($C5497="SUPERSTORE","Superstore","DH"))</f>
        <v/>
      </c>
      <c r="O5497" s="36">
        <f>IF($B5497="","",IFERROR(VLOOKUP($B5497,Mapping!$A:$C,2,0),"Not Mapped"))</f>
        <v/>
      </c>
      <c r="P5497" s="36">
        <f>IF($B5497="","",IFERROR(VLOOKUP($B5497,Mapping!$A:$C,3,0),"Not Mapped"))</f>
        <v/>
      </c>
      <c r="Q5497" s="36">
        <f>IF($B5497="","",IFERROR(VLOOKUP($O5497,Leaders!$A:$B,2,0),"Not Mapped"))</f>
        <v/>
      </c>
      <c r="R5497" s="36">
        <f>IF($B5497="","",IF(COUNTIF(Exclusions!$A:$A,$B5497)&gt;0,"Yes","No"))</f>
        <v/>
      </c>
      <c r="S5497" s="38">
        <f>IF($B5497="","",MIN(1,DAY($A5497)/IF($N5497="Superstore",Settings!$B$5,Settings!$B$4)))</f>
        <v/>
      </c>
      <c r="T5497" s="38">
        <f>IF(OR($B5497="",$G5497="",$S5497=0),"",$G5497/$S5497)</f>
        <v/>
      </c>
      <c r="U5497" s="36">
        <f>IF($T5497="","",IF($T5497&lt;Settings!$B$8,"Critical",IF($T5497&lt;Settings!$B$9,"Semi Critical","Non Critical")))</f>
        <v/>
      </c>
      <c r="V5497" s="28" t="n"/>
      <c r="Z5497">
        <f>IF($B5497="","",IFERROR(VLOOKUP($B5497,'Plan HC for CCA'!$A:$B,2,0),""))</f>
        <v/>
      </c>
      <c r="AA5497">
        <f>IF(OR($B5497="",$Z5497=""),"",IF(N($M5497)&lt;$Z5497,"Delta","No Delta"))</f>
        <v/>
      </c>
      <c r="AB5497">
        <f>IF(OR($B5497="",$Z5497=""),"",MAX(0,$Z5497-N($M5497)))</f>
        <v/>
      </c>
      <c r="AC5497" s="46">
        <f>IF($B5497="","",IFERROR(INDEX('CCA Util %'!$H:$H,MATCH($B5497,'CCA Util %'!$E:$E,0)),""))</f>
        <v/>
      </c>
      <c r="AD5497">
        <f>IF($B5497="","",IFERROR(INDEX('CCA Util %'!$G:$G,MATCH($B5497,'CCA Util %'!$E:$E,0)),""))</f>
        <v/>
      </c>
      <c r="AE5497">
        <f>IF(OR($B5497="",$U5497=""),"",$U5497&amp;" &amp; "&amp;IF(OR($AD5497="",$AD5497=0),"Util NA",$AD5497&amp;" Util"))</f>
        <v/>
      </c>
    </row>
    <row r="5498" ht="15.75" customHeight="1" s="42">
      <c r="A5498" s="41" t="n"/>
      <c r="G5498" s="38" t="n"/>
      <c r="H5498" s="38" t="n"/>
      <c r="I5498" s="38" t="n"/>
      <c r="J5498" s="38" t="n"/>
      <c r="K5498" s="38" t="n"/>
      <c r="L5498" s="38" t="n"/>
      <c r="N5498" s="36">
        <f>IF($B5498="","",IF($C5498="SUPERSTORE","Superstore","DH"))</f>
        <v/>
      </c>
      <c r="O5498" s="36">
        <f>IF($B5498="","",IFERROR(VLOOKUP($B5498,Mapping!$A:$C,2,0),"Not Mapped"))</f>
        <v/>
      </c>
      <c r="P5498" s="36">
        <f>IF($B5498="","",IFERROR(VLOOKUP($B5498,Mapping!$A:$C,3,0),"Not Mapped"))</f>
        <v/>
      </c>
      <c r="Q5498" s="36">
        <f>IF($B5498="","",IFERROR(VLOOKUP($O5498,Leaders!$A:$B,2,0),"Not Mapped"))</f>
        <v/>
      </c>
      <c r="R5498" s="36">
        <f>IF($B5498="","",IF(COUNTIF(Exclusions!$A:$A,$B5498)&gt;0,"Yes","No"))</f>
        <v/>
      </c>
      <c r="S5498" s="38">
        <f>IF($B5498="","",MIN(1,DAY($A5498)/IF($N5498="Superstore",Settings!$B$5,Settings!$B$4)))</f>
        <v/>
      </c>
      <c r="T5498" s="38">
        <f>IF(OR($B5498="",$G5498="",$S5498=0),"",$G5498/$S5498)</f>
        <v/>
      </c>
      <c r="U5498" s="36">
        <f>IF($T5498="","",IF($T5498&lt;Settings!$B$8,"Critical",IF($T5498&lt;Settings!$B$9,"Semi Critical","Non Critical")))</f>
        <v/>
      </c>
      <c r="V5498" s="28" t="n"/>
      <c r="Z5498">
        <f>IF($B5498="","",IFERROR(VLOOKUP($B5498,'Plan HC for CCA'!$A:$B,2,0),""))</f>
        <v/>
      </c>
      <c r="AA5498">
        <f>IF(OR($B5498="",$Z5498=""),"",IF(N($M5498)&lt;$Z5498,"Delta","No Delta"))</f>
        <v/>
      </c>
      <c r="AB5498">
        <f>IF(OR($B5498="",$Z5498=""),"",MAX(0,$Z5498-N($M5498)))</f>
        <v/>
      </c>
      <c r="AC5498" s="46">
        <f>IF($B5498="","",IFERROR(INDEX('CCA Util %'!$H:$H,MATCH($B5498,'CCA Util %'!$E:$E,0)),""))</f>
        <v/>
      </c>
      <c r="AD5498">
        <f>IF($B5498="","",IFERROR(INDEX('CCA Util %'!$G:$G,MATCH($B5498,'CCA Util %'!$E:$E,0)),""))</f>
        <v/>
      </c>
      <c r="AE5498">
        <f>IF(OR($B5498="",$U5498=""),"",$U5498&amp;" &amp; "&amp;IF(OR($AD5498="",$AD5498=0),"Util NA",$AD5498&amp;" Util"))</f>
        <v/>
      </c>
    </row>
    <row r="5499" ht="15.75" customHeight="1" s="42">
      <c r="A5499" s="41" t="n"/>
      <c r="G5499" s="38" t="n"/>
      <c r="H5499" s="38" t="n"/>
      <c r="I5499" s="38" t="n"/>
      <c r="J5499" s="38" t="n"/>
      <c r="K5499" s="38" t="n"/>
      <c r="L5499" s="38" t="n"/>
      <c r="N5499" s="36">
        <f>IF($B5499="","",IF($C5499="SUPERSTORE","Superstore","DH"))</f>
        <v/>
      </c>
      <c r="O5499" s="36">
        <f>IF($B5499="","",IFERROR(VLOOKUP($B5499,Mapping!$A:$C,2,0),"Not Mapped"))</f>
        <v/>
      </c>
      <c r="P5499" s="36">
        <f>IF($B5499="","",IFERROR(VLOOKUP($B5499,Mapping!$A:$C,3,0),"Not Mapped"))</f>
        <v/>
      </c>
      <c r="Q5499" s="36">
        <f>IF($B5499="","",IFERROR(VLOOKUP($O5499,Leaders!$A:$B,2,0),"Not Mapped"))</f>
        <v/>
      </c>
      <c r="R5499" s="36">
        <f>IF($B5499="","",IF(COUNTIF(Exclusions!$A:$A,$B5499)&gt;0,"Yes","No"))</f>
        <v/>
      </c>
      <c r="S5499" s="38">
        <f>IF($B5499="","",MIN(1,DAY($A5499)/IF($N5499="Superstore",Settings!$B$5,Settings!$B$4)))</f>
        <v/>
      </c>
      <c r="T5499" s="38">
        <f>IF(OR($B5499="",$G5499="",$S5499=0),"",$G5499/$S5499)</f>
        <v/>
      </c>
      <c r="U5499" s="36">
        <f>IF($T5499="","",IF($T5499&lt;Settings!$B$8,"Critical",IF($T5499&lt;Settings!$B$9,"Semi Critical","Non Critical")))</f>
        <v/>
      </c>
      <c r="V5499" s="28" t="n"/>
      <c r="Z5499">
        <f>IF($B5499="","",IFERROR(VLOOKUP($B5499,'Plan HC for CCA'!$A:$B,2,0),""))</f>
        <v/>
      </c>
      <c r="AA5499">
        <f>IF(OR($B5499="",$Z5499=""),"",IF(N($M5499)&lt;$Z5499,"Delta","No Delta"))</f>
        <v/>
      </c>
      <c r="AB5499">
        <f>IF(OR($B5499="",$Z5499=""),"",MAX(0,$Z5499-N($M5499)))</f>
        <v/>
      </c>
      <c r="AC5499" s="46">
        <f>IF($B5499="","",IFERROR(INDEX('CCA Util %'!$H:$H,MATCH($B5499,'CCA Util %'!$E:$E,0)),""))</f>
        <v/>
      </c>
      <c r="AD5499">
        <f>IF($B5499="","",IFERROR(INDEX('CCA Util %'!$G:$G,MATCH($B5499,'CCA Util %'!$E:$E,0)),""))</f>
        <v/>
      </c>
      <c r="AE5499">
        <f>IF(OR($B5499="",$U5499=""),"",$U5499&amp;" &amp; "&amp;IF(OR($AD5499="",$AD5499=0),"Util NA",$AD5499&amp;" Util"))</f>
        <v/>
      </c>
    </row>
    <row r="5500" ht="15.75" customHeight="1" s="42">
      <c r="A5500" s="41" t="n"/>
      <c r="G5500" s="38" t="n"/>
      <c r="H5500" s="38" t="n"/>
      <c r="I5500" s="38" t="n"/>
      <c r="J5500" s="38" t="n"/>
      <c r="K5500" s="38" t="n"/>
      <c r="L5500" s="38" t="n"/>
      <c r="N5500" s="36">
        <f>IF($B5500="","",IF($C5500="SUPERSTORE","Superstore","DH"))</f>
        <v/>
      </c>
      <c r="O5500" s="36">
        <f>IF($B5500="","",IFERROR(VLOOKUP($B5500,Mapping!$A:$C,2,0),"Not Mapped"))</f>
        <v/>
      </c>
      <c r="P5500" s="36">
        <f>IF($B5500="","",IFERROR(VLOOKUP($B5500,Mapping!$A:$C,3,0),"Not Mapped"))</f>
        <v/>
      </c>
      <c r="Q5500" s="36">
        <f>IF($B5500="","",IFERROR(VLOOKUP($O5500,Leaders!$A:$B,2,0),"Not Mapped"))</f>
        <v/>
      </c>
      <c r="R5500" s="36">
        <f>IF($B5500="","",IF(COUNTIF(Exclusions!$A:$A,$B5500)&gt;0,"Yes","No"))</f>
        <v/>
      </c>
      <c r="S5500" s="38">
        <f>IF($B5500="","",MIN(1,DAY($A5500)/IF($N5500="Superstore",Settings!$B$5,Settings!$B$4)))</f>
        <v/>
      </c>
      <c r="T5500" s="38">
        <f>IF(OR($B5500="",$G5500="",$S5500=0),"",$G5500/$S5500)</f>
        <v/>
      </c>
      <c r="U5500" s="36">
        <f>IF($T5500="","",IF($T5500&lt;Settings!$B$8,"Critical",IF($T5500&lt;Settings!$B$9,"Semi Critical","Non Critical")))</f>
        <v/>
      </c>
      <c r="V5500" s="28" t="n"/>
      <c r="Z5500">
        <f>IF($B5500="","",IFERROR(VLOOKUP($B5500,'Plan HC for CCA'!$A:$B,2,0),""))</f>
        <v/>
      </c>
      <c r="AA5500">
        <f>IF(OR($B5500="",$Z5500=""),"",IF(N($M5500)&lt;$Z5500,"Delta","No Delta"))</f>
        <v/>
      </c>
      <c r="AB5500">
        <f>IF(OR($B5500="",$Z5500=""),"",MAX(0,$Z5500-N($M5500)))</f>
        <v/>
      </c>
      <c r="AC5500" s="46">
        <f>IF($B5500="","",IFERROR(INDEX('CCA Util %'!$H:$H,MATCH($B5500,'CCA Util %'!$E:$E,0)),""))</f>
        <v/>
      </c>
      <c r="AD5500">
        <f>IF($B5500="","",IFERROR(INDEX('CCA Util %'!$G:$G,MATCH($B5500,'CCA Util %'!$E:$E,0)),""))</f>
        <v/>
      </c>
      <c r="AE5500">
        <f>IF(OR($B5500="",$U5500=""),"",$U5500&amp;" &amp; "&amp;IF(OR($AD5500="",$AD5500=0),"Util NA",$AD5500&amp;" Util"))</f>
        <v/>
      </c>
    </row>
    <row r="5501" ht="15.75" customHeight="1" s="42">
      <c r="A5501" s="41" t="n"/>
      <c r="G5501" s="38" t="n"/>
      <c r="H5501" s="38" t="n"/>
      <c r="I5501" s="38" t="n"/>
      <c r="J5501" s="38" t="n"/>
      <c r="K5501" s="38" t="n"/>
      <c r="L5501" s="38" t="n"/>
      <c r="N5501" s="36">
        <f>IF($B5501="","",IF($C5501="SUPERSTORE","Superstore","DH"))</f>
        <v/>
      </c>
      <c r="O5501" s="36">
        <f>IF($B5501="","",IFERROR(VLOOKUP($B5501,Mapping!$A:$C,2,0),"Not Mapped"))</f>
        <v/>
      </c>
      <c r="P5501" s="36">
        <f>IF($B5501="","",IFERROR(VLOOKUP($B5501,Mapping!$A:$C,3,0),"Not Mapped"))</f>
        <v/>
      </c>
      <c r="Q5501" s="36">
        <f>IF($B5501="","",IFERROR(VLOOKUP($O5501,Leaders!$A:$B,2,0),"Not Mapped"))</f>
        <v/>
      </c>
      <c r="R5501" s="36">
        <f>IF($B5501="","",IF(COUNTIF(Exclusions!$A:$A,$B5501)&gt;0,"Yes","No"))</f>
        <v/>
      </c>
      <c r="S5501" s="38">
        <f>IF($B5501="","",MIN(1,DAY($A5501)/IF($N5501="Superstore",Settings!$B$5,Settings!$B$4)))</f>
        <v/>
      </c>
      <c r="T5501" s="38">
        <f>IF(OR($B5501="",$G5501="",$S5501=0),"",$G5501/$S5501)</f>
        <v/>
      </c>
      <c r="U5501" s="36">
        <f>IF($T5501="","",IF($T5501&lt;Settings!$B$8,"Critical",IF($T5501&lt;Settings!$B$9,"Semi Critical","Non Critical")))</f>
        <v/>
      </c>
      <c r="V5501" s="28" t="n"/>
      <c r="Z5501">
        <f>IF($B5501="","",IFERROR(VLOOKUP($B5501,'Plan HC for CCA'!$A:$B,2,0),""))</f>
        <v/>
      </c>
      <c r="AA5501">
        <f>IF(OR($B5501="",$Z5501=""),"",IF(N($M5501)&lt;$Z5501,"Delta","No Delta"))</f>
        <v/>
      </c>
      <c r="AB5501">
        <f>IF(OR($B5501="",$Z5501=""),"",MAX(0,$Z5501-N($M5501)))</f>
        <v/>
      </c>
      <c r="AC5501" s="46">
        <f>IF($B5501="","",IFERROR(INDEX('CCA Util %'!$H:$H,MATCH($B5501,'CCA Util %'!$E:$E,0)),""))</f>
        <v/>
      </c>
      <c r="AD5501">
        <f>IF($B5501="","",IFERROR(INDEX('CCA Util %'!$G:$G,MATCH($B5501,'CCA Util %'!$E:$E,0)),""))</f>
        <v/>
      </c>
      <c r="AE5501">
        <f>IF(OR($B5501="",$U5501=""),"",$U5501&amp;" &amp; "&amp;IF(OR($AD5501="",$AD5501=0),"Util NA",$AD5501&amp;" Util"))</f>
        <v/>
      </c>
    </row>
    <row r="5502" ht="15.75" customHeight="1" s="42">
      <c r="A5502" s="41" t="n"/>
      <c r="G5502" s="38" t="n"/>
      <c r="H5502" s="38" t="n"/>
      <c r="I5502" s="38" t="n"/>
      <c r="J5502" s="38" t="n"/>
      <c r="K5502" s="38" t="n"/>
      <c r="L5502" s="38" t="n"/>
      <c r="N5502" s="36">
        <f>IF($B5502="","",IF($C5502="SUPERSTORE","Superstore","DH"))</f>
        <v/>
      </c>
      <c r="O5502" s="36">
        <f>IF($B5502="","",IFERROR(VLOOKUP($B5502,Mapping!$A:$C,2,0),"Not Mapped"))</f>
        <v/>
      </c>
      <c r="P5502" s="36">
        <f>IF($B5502="","",IFERROR(VLOOKUP($B5502,Mapping!$A:$C,3,0),"Not Mapped"))</f>
        <v/>
      </c>
      <c r="Q5502" s="36">
        <f>IF($B5502="","",IFERROR(VLOOKUP($O5502,Leaders!$A:$B,2,0),"Not Mapped"))</f>
        <v/>
      </c>
      <c r="R5502" s="36">
        <f>IF($B5502="","",IF(COUNTIF(Exclusions!$A:$A,$B5502)&gt;0,"Yes","No"))</f>
        <v/>
      </c>
      <c r="S5502" s="38">
        <f>IF($B5502="","",MIN(1,DAY($A5502)/IF($N5502="Superstore",Settings!$B$5,Settings!$B$4)))</f>
        <v/>
      </c>
      <c r="T5502" s="38">
        <f>IF(OR($B5502="",$G5502="",$S5502=0),"",$G5502/$S5502)</f>
        <v/>
      </c>
      <c r="U5502" s="36">
        <f>IF($T5502="","",IF($T5502&lt;Settings!$B$8,"Critical",IF($T5502&lt;Settings!$B$9,"Semi Critical","Non Critical")))</f>
        <v/>
      </c>
      <c r="V5502" s="28" t="n"/>
      <c r="Z5502">
        <f>IF($B5502="","",IFERROR(VLOOKUP($B5502,'Plan HC for CCA'!$A:$B,2,0),""))</f>
        <v/>
      </c>
      <c r="AA5502">
        <f>IF(OR($B5502="",$Z5502=""),"",IF(N($M5502)&lt;$Z5502,"Delta","No Delta"))</f>
        <v/>
      </c>
      <c r="AB5502">
        <f>IF(OR($B5502="",$Z5502=""),"",MAX(0,$Z5502-N($M5502)))</f>
        <v/>
      </c>
      <c r="AC5502" s="46">
        <f>IF($B5502="","",IFERROR(INDEX('CCA Util %'!$H:$H,MATCH($B5502,'CCA Util %'!$E:$E,0)),""))</f>
        <v/>
      </c>
      <c r="AD5502">
        <f>IF($B5502="","",IFERROR(INDEX('CCA Util %'!$G:$G,MATCH($B5502,'CCA Util %'!$E:$E,0)),""))</f>
        <v/>
      </c>
      <c r="AE5502">
        <f>IF(OR($B5502="",$U5502=""),"",$U5502&amp;" &amp; "&amp;IF(OR($AD5502="",$AD5502=0),"Util NA",$AD5502&amp;" Util"))</f>
        <v/>
      </c>
    </row>
    <row r="5503" ht="15.75" customHeight="1" s="42">
      <c r="A5503" s="41" t="n"/>
      <c r="G5503" s="38" t="n"/>
      <c r="H5503" s="38" t="n"/>
      <c r="I5503" s="38" t="n"/>
      <c r="J5503" s="38" t="n"/>
      <c r="K5503" s="38" t="n"/>
      <c r="L5503" s="38" t="n"/>
      <c r="N5503" s="36">
        <f>IF($B5503="","",IF($C5503="SUPERSTORE","Superstore","DH"))</f>
        <v/>
      </c>
      <c r="O5503" s="36">
        <f>IF($B5503="","",IFERROR(VLOOKUP($B5503,Mapping!$A:$C,2,0),"Not Mapped"))</f>
        <v/>
      </c>
      <c r="P5503" s="36">
        <f>IF($B5503="","",IFERROR(VLOOKUP($B5503,Mapping!$A:$C,3,0),"Not Mapped"))</f>
        <v/>
      </c>
      <c r="Q5503" s="36">
        <f>IF($B5503="","",IFERROR(VLOOKUP($O5503,Leaders!$A:$B,2,0),"Not Mapped"))</f>
        <v/>
      </c>
      <c r="R5503" s="36">
        <f>IF($B5503="","",IF(COUNTIF(Exclusions!$A:$A,$B5503)&gt;0,"Yes","No"))</f>
        <v/>
      </c>
      <c r="S5503" s="38">
        <f>IF($B5503="","",MIN(1,DAY($A5503)/IF($N5503="Superstore",Settings!$B$5,Settings!$B$4)))</f>
        <v/>
      </c>
      <c r="T5503" s="38">
        <f>IF(OR($B5503="",$G5503="",$S5503=0),"",$G5503/$S5503)</f>
        <v/>
      </c>
      <c r="U5503" s="36">
        <f>IF($T5503="","",IF($T5503&lt;Settings!$B$8,"Critical",IF($T5503&lt;Settings!$B$9,"Semi Critical","Non Critical")))</f>
        <v/>
      </c>
      <c r="V5503" s="28" t="n"/>
      <c r="Z5503">
        <f>IF($B5503="","",IFERROR(VLOOKUP($B5503,'Plan HC for CCA'!$A:$B,2,0),""))</f>
        <v/>
      </c>
      <c r="AA5503">
        <f>IF(OR($B5503="",$Z5503=""),"",IF(N($M5503)&lt;$Z5503,"Delta","No Delta"))</f>
        <v/>
      </c>
      <c r="AB5503">
        <f>IF(OR($B5503="",$Z5503=""),"",MAX(0,$Z5503-N($M5503)))</f>
        <v/>
      </c>
      <c r="AC5503" s="46">
        <f>IF($B5503="","",IFERROR(INDEX('CCA Util %'!$H:$H,MATCH($B5503,'CCA Util %'!$E:$E,0)),""))</f>
        <v/>
      </c>
      <c r="AD5503">
        <f>IF($B5503="","",IFERROR(INDEX('CCA Util %'!$G:$G,MATCH($B5503,'CCA Util %'!$E:$E,0)),""))</f>
        <v/>
      </c>
      <c r="AE5503">
        <f>IF(OR($B5503="",$U5503=""),"",$U5503&amp;" &amp; "&amp;IF(OR($AD5503="",$AD5503=0),"Util NA",$AD5503&amp;" Util"))</f>
        <v/>
      </c>
    </row>
    <row r="5504" ht="15.75" customHeight="1" s="42">
      <c r="A5504" s="41" t="n"/>
      <c r="G5504" s="38" t="n"/>
      <c r="H5504" s="38" t="n"/>
      <c r="I5504" s="38" t="n"/>
      <c r="J5504" s="38" t="n"/>
      <c r="K5504" s="38" t="n"/>
      <c r="L5504" s="38" t="n"/>
      <c r="N5504" s="36">
        <f>IF($B5504="","",IF($C5504="SUPERSTORE","Superstore","DH"))</f>
        <v/>
      </c>
      <c r="O5504" s="36">
        <f>IF($B5504="","",IFERROR(VLOOKUP($B5504,Mapping!$A:$C,2,0),"Not Mapped"))</f>
        <v/>
      </c>
      <c r="P5504" s="36">
        <f>IF($B5504="","",IFERROR(VLOOKUP($B5504,Mapping!$A:$C,3,0),"Not Mapped"))</f>
        <v/>
      </c>
      <c r="Q5504" s="36">
        <f>IF($B5504="","",IFERROR(VLOOKUP($O5504,Leaders!$A:$B,2,0),"Not Mapped"))</f>
        <v/>
      </c>
      <c r="R5504" s="36">
        <f>IF($B5504="","",IF(COUNTIF(Exclusions!$A:$A,$B5504)&gt;0,"Yes","No"))</f>
        <v/>
      </c>
      <c r="S5504" s="38">
        <f>IF($B5504="","",MIN(1,DAY($A5504)/IF($N5504="Superstore",Settings!$B$5,Settings!$B$4)))</f>
        <v/>
      </c>
      <c r="T5504" s="38">
        <f>IF(OR($B5504="",$G5504="",$S5504=0),"",$G5504/$S5504)</f>
        <v/>
      </c>
      <c r="U5504" s="36">
        <f>IF($T5504="","",IF($T5504&lt;Settings!$B$8,"Critical",IF($T5504&lt;Settings!$B$9,"Semi Critical","Non Critical")))</f>
        <v/>
      </c>
      <c r="V5504" s="28" t="n"/>
      <c r="Z5504">
        <f>IF($B5504="","",IFERROR(VLOOKUP($B5504,'Plan HC for CCA'!$A:$B,2,0),""))</f>
        <v/>
      </c>
      <c r="AA5504">
        <f>IF(OR($B5504="",$Z5504=""),"",IF(N($M5504)&lt;$Z5504,"Delta","No Delta"))</f>
        <v/>
      </c>
      <c r="AB5504">
        <f>IF(OR($B5504="",$Z5504=""),"",MAX(0,$Z5504-N($M5504)))</f>
        <v/>
      </c>
      <c r="AC5504" s="46">
        <f>IF($B5504="","",IFERROR(INDEX('CCA Util %'!$H:$H,MATCH($B5504,'CCA Util %'!$E:$E,0)),""))</f>
        <v/>
      </c>
      <c r="AD5504">
        <f>IF($B5504="","",IFERROR(INDEX('CCA Util %'!$G:$G,MATCH($B5504,'CCA Util %'!$E:$E,0)),""))</f>
        <v/>
      </c>
      <c r="AE5504">
        <f>IF(OR($B5504="",$U5504=""),"",$U5504&amp;" &amp; "&amp;IF(OR($AD5504="",$AD5504=0),"Util NA",$AD5504&amp;" Util"))</f>
        <v/>
      </c>
    </row>
    <row r="5505" ht="15.75" customHeight="1" s="42">
      <c r="A5505" s="41" t="n"/>
      <c r="G5505" s="38" t="n"/>
      <c r="H5505" s="38" t="n"/>
      <c r="I5505" s="38" t="n"/>
      <c r="J5505" s="38" t="n"/>
      <c r="K5505" s="38" t="n"/>
      <c r="L5505" s="38" t="n"/>
      <c r="N5505" s="36">
        <f>IF($B5505="","",IF($C5505="SUPERSTORE","Superstore","DH"))</f>
        <v/>
      </c>
      <c r="O5505" s="36">
        <f>IF($B5505="","",IFERROR(VLOOKUP($B5505,Mapping!$A:$C,2,0),"Not Mapped"))</f>
        <v/>
      </c>
      <c r="P5505" s="36">
        <f>IF($B5505="","",IFERROR(VLOOKUP($B5505,Mapping!$A:$C,3,0),"Not Mapped"))</f>
        <v/>
      </c>
      <c r="Q5505" s="36">
        <f>IF($B5505="","",IFERROR(VLOOKUP($O5505,Leaders!$A:$B,2,0),"Not Mapped"))</f>
        <v/>
      </c>
      <c r="R5505" s="36">
        <f>IF($B5505="","",IF(COUNTIF(Exclusions!$A:$A,$B5505)&gt;0,"Yes","No"))</f>
        <v/>
      </c>
      <c r="S5505" s="38">
        <f>IF($B5505="","",MIN(1,DAY($A5505)/IF($N5505="Superstore",Settings!$B$5,Settings!$B$4)))</f>
        <v/>
      </c>
      <c r="T5505" s="38">
        <f>IF(OR($B5505="",$G5505="",$S5505=0),"",$G5505/$S5505)</f>
        <v/>
      </c>
      <c r="U5505" s="36">
        <f>IF($T5505="","",IF($T5505&lt;Settings!$B$8,"Critical",IF($T5505&lt;Settings!$B$9,"Semi Critical","Non Critical")))</f>
        <v/>
      </c>
      <c r="V5505" s="28" t="n"/>
      <c r="Z5505">
        <f>IF($B5505="","",IFERROR(VLOOKUP($B5505,'Plan HC for CCA'!$A:$B,2,0),""))</f>
        <v/>
      </c>
      <c r="AA5505">
        <f>IF(OR($B5505="",$Z5505=""),"",IF(N($M5505)&lt;$Z5505,"Delta","No Delta"))</f>
        <v/>
      </c>
      <c r="AB5505">
        <f>IF(OR($B5505="",$Z5505=""),"",MAX(0,$Z5505-N($M5505)))</f>
        <v/>
      </c>
      <c r="AC5505" s="46">
        <f>IF($B5505="","",IFERROR(INDEX('CCA Util %'!$H:$H,MATCH($B5505,'CCA Util %'!$E:$E,0)),""))</f>
        <v/>
      </c>
      <c r="AD5505">
        <f>IF($B5505="","",IFERROR(INDEX('CCA Util %'!$G:$G,MATCH($B5505,'CCA Util %'!$E:$E,0)),""))</f>
        <v/>
      </c>
      <c r="AE5505">
        <f>IF(OR($B5505="",$U5505=""),"",$U5505&amp;" &amp; "&amp;IF(OR($AD5505="",$AD5505=0),"Util NA",$AD5505&amp;" Util"))</f>
        <v/>
      </c>
    </row>
    <row r="5506" ht="15.75" customHeight="1" s="42">
      <c r="A5506" s="41" t="n"/>
      <c r="G5506" s="38" t="n"/>
      <c r="H5506" s="38" t="n"/>
      <c r="I5506" s="38" t="n"/>
      <c r="J5506" s="38" t="n"/>
      <c r="K5506" s="38" t="n"/>
      <c r="L5506" s="38" t="n"/>
      <c r="N5506" s="36">
        <f>IF($B5506="","",IF($C5506="SUPERSTORE","Superstore","DH"))</f>
        <v/>
      </c>
      <c r="O5506" s="36">
        <f>IF($B5506="","",IFERROR(VLOOKUP($B5506,Mapping!$A:$C,2,0),"Not Mapped"))</f>
        <v/>
      </c>
      <c r="P5506" s="36">
        <f>IF($B5506="","",IFERROR(VLOOKUP($B5506,Mapping!$A:$C,3,0),"Not Mapped"))</f>
        <v/>
      </c>
      <c r="Q5506" s="36">
        <f>IF($B5506="","",IFERROR(VLOOKUP($O5506,Leaders!$A:$B,2,0),"Not Mapped"))</f>
        <v/>
      </c>
      <c r="R5506" s="36">
        <f>IF($B5506="","",IF(COUNTIF(Exclusions!$A:$A,$B5506)&gt;0,"Yes","No"))</f>
        <v/>
      </c>
      <c r="S5506" s="38">
        <f>IF($B5506="","",MIN(1,DAY($A5506)/IF($N5506="Superstore",Settings!$B$5,Settings!$B$4)))</f>
        <v/>
      </c>
      <c r="T5506" s="38">
        <f>IF(OR($B5506="",$G5506="",$S5506=0),"",$G5506/$S5506)</f>
        <v/>
      </c>
      <c r="U5506" s="36">
        <f>IF($T5506="","",IF($T5506&lt;Settings!$B$8,"Critical",IF($T5506&lt;Settings!$B$9,"Semi Critical","Non Critical")))</f>
        <v/>
      </c>
      <c r="V5506" s="28" t="n"/>
      <c r="Z5506">
        <f>IF($B5506="","",IFERROR(VLOOKUP($B5506,'Plan HC for CCA'!$A:$B,2,0),""))</f>
        <v/>
      </c>
      <c r="AA5506">
        <f>IF(OR($B5506="",$Z5506=""),"",IF(N($M5506)&lt;$Z5506,"Delta","No Delta"))</f>
        <v/>
      </c>
      <c r="AB5506">
        <f>IF(OR($B5506="",$Z5506=""),"",MAX(0,$Z5506-N($M5506)))</f>
        <v/>
      </c>
      <c r="AC5506" s="46">
        <f>IF($B5506="","",IFERROR(INDEX('CCA Util %'!$H:$H,MATCH($B5506,'CCA Util %'!$E:$E,0)),""))</f>
        <v/>
      </c>
      <c r="AD5506">
        <f>IF($B5506="","",IFERROR(INDEX('CCA Util %'!$G:$G,MATCH($B5506,'CCA Util %'!$E:$E,0)),""))</f>
        <v/>
      </c>
      <c r="AE5506">
        <f>IF(OR($B5506="",$U5506=""),"",$U5506&amp;" &amp; "&amp;IF(OR($AD5506="",$AD5506=0),"Util NA",$AD5506&amp;" Util"))</f>
        <v/>
      </c>
    </row>
    <row r="5507" ht="15.75" customHeight="1" s="42">
      <c r="A5507" s="41" t="n"/>
      <c r="G5507" s="38" t="n"/>
      <c r="H5507" s="38" t="n"/>
      <c r="I5507" s="38" t="n"/>
      <c r="J5507" s="38" t="n"/>
      <c r="K5507" s="38" t="n"/>
      <c r="L5507" s="38" t="n"/>
      <c r="N5507" s="36">
        <f>IF($B5507="","",IF($C5507="SUPERSTORE","Superstore","DH"))</f>
        <v/>
      </c>
      <c r="O5507" s="36">
        <f>IF($B5507="","",IFERROR(VLOOKUP($B5507,Mapping!$A:$C,2,0),"Not Mapped"))</f>
        <v/>
      </c>
      <c r="P5507" s="36">
        <f>IF($B5507="","",IFERROR(VLOOKUP($B5507,Mapping!$A:$C,3,0),"Not Mapped"))</f>
        <v/>
      </c>
      <c r="Q5507" s="36">
        <f>IF($B5507="","",IFERROR(VLOOKUP($O5507,Leaders!$A:$B,2,0),"Not Mapped"))</f>
        <v/>
      </c>
      <c r="R5507" s="36">
        <f>IF($B5507="","",IF(COUNTIF(Exclusions!$A:$A,$B5507)&gt;0,"Yes","No"))</f>
        <v/>
      </c>
      <c r="S5507" s="38">
        <f>IF($B5507="","",MIN(1,DAY($A5507)/IF($N5507="Superstore",Settings!$B$5,Settings!$B$4)))</f>
        <v/>
      </c>
      <c r="T5507" s="38">
        <f>IF(OR($B5507="",$G5507="",$S5507=0),"",$G5507/$S5507)</f>
        <v/>
      </c>
      <c r="U5507" s="36">
        <f>IF($T5507="","",IF($T5507&lt;Settings!$B$8,"Critical",IF($T5507&lt;Settings!$B$9,"Semi Critical","Non Critical")))</f>
        <v/>
      </c>
      <c r="V5507" s="28" t="n"/>
      <c r="Z5507">
        <f>IF($B5507="","",IFERROR(VLOOKUP($B5507,'Plan HC for CCA'!$A:$B,2,0),""))</f>
        <v/>
      </c>
      <c r="AA5507">
        <f>IF(OR($B5507="",$Z5507=""),"",IF(N($M5507)&lt;$Z5507,"Delta","No Delta"))</f>
        <v/>
      </c>
      <c r="AB5507">
        <f>IF(OR($B5507="",$Z5507=""),"",MAX(0,$Z5507-N($M5507)))</f>
        <v/>
      </c>
      <c r="AC5507" s="46">
        <f>IF($B5507="","",IFERROR(INDEX('CCA Util %'!$H:$H,MATCH($B5507,'CCA Util %'!$E:$E,0)),""))</f>
        <v/>
      </c>
      <c r="AD5507">
        <f>IF($B5507="","",IFERROR(INDEX('CCA Util %'!$G:$G,MATCH($B5507,'CCA Util %'!$E:$E,0)),""))</f>
        <v/>
      </c>
      <c r="AE5507">
        <f>IF(OR($B5507="",$U5507=""),"",$U5507&amp;" &amp; "&amp;IF(OR($AD5507="",$AD5507=0),"Util NA",$AD5507&amp;" Util"))</f>
        <v/>
      </c>
    </row>
    <row r="5508" ht="15.75" customHeight="1" s="42">
      <c r="A5508" s="41" t="n"/>
      <c r="G5508" s="38" t="n"/>
      <c r="H5508" s="38" t="n"/>
      <c r="I5508" s="38" t="n"/>
      <c r="J5508" s="38" t="n"/>
      <c r="K5508" s="38" t="n"/>
      <c r="L5508" s="38" t="n"/>
      <c r="N5508" s="36">
        <f>IF($B5508="","",IF($C5508="SUPERSTORE","Superstore","DH"))</f>
        <v/>
      </c>
      <c r="O5508" s="36">
        <f>IF($B5508="","",IFERROR(VLOOKUP($B5508,Mapping!$A:$C,2,0),"Not Mapped"))</f>
        <v/>
      </c>
      <c r="P5508" s="36">
        <f>IF($B5508="","",IFERROR(VLOOKUP($B5508,Mapping!$A:$C,3,0),"Not Mapped"))</f>
        <v/>
      </c>
      <c r="Q5508" s="36">
        <f>IF($B5508="","",IFERROR(VLOOKUP($O5508,Leaders!$A:$B,2,0),"Not Mapped"))</f>
        <v/>
      </c>
      <c r="R5508" s="36">
        <f>IF($B5508="","",IF(COUNTIF(Exclusions!$A:$A,$B5508)&gt;0,"Yes","No"))</f>
        <v/>
      </c>
      <c r="S5508" s="38">
        <f>IF($B5508="","",MIN(1,DAY($A5508)/IF($N5508="Superstore",Settings!$B$5,Settings!$B$4)))</f>
        <v/>
      </c>
      <c r="T5508" s="38">
        <f>IF(OR($B5508="",$G5508="",$S5508=0),"",$G5508/$S5508)</f>
        <v/>
      </c>
      <c r="U5508" s="36">
        <f>IF($T5508="","",IF($T5508&lt;Settings!$B$8,"Critical",IF($T5508&lt;Settings!$B$9,"Semi Critical","Non Critical")))</f>
        <v/>
      </c>
      <c r="V5508" s="28" t="n"/>
      <c r="Z5508">
        <f>IF($B5508="","",IFERROR(VLOOKUP($B5508,'Plan HC for CCA'!$A:$B,2,0),""))</f>
        <v/>
      </c>
      <c r="AA5508">
        <f>IF(OR($B5508="",$Z5508=""),"",IF(N($M5508)&lt;$Z5508,"Delta","No Delta"))</f>
        <v/>
      </c>
      <c r="AB5508">
        <f>IF(OR($B5508="",$Z5508=""),"",MAX(0,$Z5508-N($M5508)))</f>
        <v/>
      </c>
      <c r="AC5508" s="46">
        <f>IF($B5508="","",IFERROR(INDEX('CCA Util %'!$H:$H,MATCH($B5508,'CCA Util %'!$E:$E,0)),""))</f>
        <v/>
      </c>
      <c r="AD5508">
        <f>IF($B5508="","",IFERROR(INDEX('CCA Util %'!$G:$G,MATCH($B5508,'CCA Util %'!$E:$E,0)),""))</f>
        <v/>
      </c>
      <c r="AE5508">
        <f>IF(OR($B5508="",$U5508=""),"",$U5508&amp;" &amp; "&amp;IF(OR($AD5508="",$AD5508=0),"Util NA",$AD5508&amp;" Util"))</f>
        <v/>
      </c>
    </row>
    <row r="5509" ht="15.75" customHeight="1" s="42">
      <c r="A5509" s="41" t="n"/>
      <c r="G5509" s="38" t="n"/>
      <c r="H5509" s="38" t="n"/>
      <c r="I5509" s="38" t="n"/>
      <c r="J5509" s="38" t="n"/>
      <c r="K5509" s="38" t="n"/>
      <c r="L5509" s="38" t="n"/>
      <c r="N5509" s="36">
        <f>IF($B5509="","",IF($C5509="SUPERSTORE","Superstore","DH"))</f>
        <v/>
      </c>
      <c r="O5509" s="36">
        <f>IF($B5509="","",IFERROR(VLOOKUP($B5509,Mapping!$A:$C,2,0),"Not Mapped"))</f>
        <v/>
      </c>
      <c r="P5509" s="36">
        <f>IF($B5509="","",IFERROR(VLOOKUP($B5509,Mapping!$A:$C,3,0),"Not Mapped"))</f>
        <v/>
      </c>
      <c r="Q5509" s="36">
        <f>IF($B5509="","",IFERROR(VLOOKUP($O5509,Leaders!$A:$B,2,0),"Not Mapped"))</f>
        <v/>
      </c>
      <c r="R5509" s="36">
        <f>IF($B5509="","",IF(COUNTIF(Exclusions!$A:$A,$B5509)&gt;0,"Yes","No"))</f>
        <v/>
      </c>
      <c r="S5509" s="38">
        <f>IF($B5509="","",MIN(1,DAY($A5509)/IF($N5509="Superstore",Settings!$B$5,Settings!$B$4)))</f>
        <v/>
      </c>
      <c r="T5509" s="38">
        <f>IF(OR($B5509="",$G5509="",$S5509=0),"",$G5509/$S5509)</f>
        <v/>
      </c>
      <c r="U5509" s="36">
        <f>IF($T5509="","",IF($T5509&lt;Settings!$B$8,"Critical",IF($T5509&lt;Settings!$B$9,"Semi Critical","Non Critical")))</f>
        <v/>
      </c>
      <c r="V5509" s="28" t="n"/>
      <c r="Z5509">
        <f>IF($B5509="","",IFERROR(VLOOKUP($B5509,'Plan HC for CCA'!$A:$B,2,0),""))</f>
        <v/>
      </c>
      <c r="AA5509">
        <f>IF(OR($B5509="",$Z5509=""),"",IF(N($M5509)&lt;$Z5509,"Delta","No Delta"))</f>
        <v/>
      </c>
      <c r="AB5509">
        <f>IF(OR($B5509="",$Z5509=""),"",MAX(0,$Z5509-N($M5509)))</f>
        <v/>
      </c>
      <c r="AC5509" s="46">
        <f>IF($B5509="","",IFERROR(INDEX('CCA Util %'!$H:$H,MATCH($B5509,'CCA Util %'!$E:$E,0)),""))</f>
        <v/>
      </c>
      <c r="AD5509">
        <f>IF($B5509="","",IFERROR(INDEX('CCA Util %'!$G:$G,MATCH($B5509,'CCA Util %'!$E:$E,0)),""))</f>
        <v/>
      </c>
      <c r="AE5509">
        <f>IF(OR($B5509="",$U5509=""),"",$U5509&amp;" &amp; "&amp;IF(OR($AD5509="",$AD5509=0),"Util NA",$AD5509&amp;" Util"))</f>
        <v/>
      </c>
    </row>
    <row r="5510" ht="15.75" customHeight="1" s="42">
      <c r="A5510" s="41" t="n"/>
      <c r="G5510" s="38" t="n"/>
      <c r="H5510" s="38" t="n"/>
      <c r="I5510" s="38" t="n"/>
      <c r="J5510" s="38" t="n"/>
      <c r="K5510" s="38" t="n"/>
      <c r="L5510" s="38" t="n"/>
      <c r="N5510" s="36">
        <f>IF($B5510="","",IF($C5510="SUPERSTORE","Superstore","DH"))</f>
        <v/>
      </c>
      <c r="O5510" s="36">
        <f>IF($B5510="","",IFERROR(VLOOKUP($B5510,Mapping!$A:$C,2,0),"Not Mapped"))</f>
        <v/>
      </c>
      <c r="P5510" s="36">
        <f>IF($B5510="","",IFERROR(VLOOKUP($B5510,Mapping!$A:$C,3,0),"Not Mapped"))</f>
        <v/>
      </c>
      <c r="Q5510" s="36">
        <f>IF($B5510="","",IFERROR(VLOOKUP($O5510,Leaders!$A:$B,2,0),"Not Mapped"))</f>
        <v/>
      </c>
      <c r="R5510" s="36">
        <f>IF($B5510="","",IF(COUNTIF(Exclusions!$A:$A,$B5510)&gt;0,"Yes","No"))</f>
        <v/>
      </c>
      <c r="S5510" s="38">
        <f>IF($B5510="","",MIN(1,DAY($A5510)/IF($N5510="Superstore",Settings!$B$5,Settings!$B$4)))</f>
        <v/>
      </c>
      <c r="T5510" s="38">
        <f>IF(OR($B5510="",$G5510="",$S5510=0),"",$G5510/$S5510)</f>
        <v/>
      </c>
      <c r="U5510" s="36">
        <f>IF($T5510="","",IF($T5510&lt;Settings!$B$8,"Critical",IF($T5510&lt;Settings!$B$9,"Semi Critical","Non Critical")))</f>
        <v/>
      </c>
      <c r="V5510" s="28" t="n"/>
      <c r="Z5510">
        <f>IF($B5510="","",IFERROR(VLOOKUP($B5510,'Plan HC for CCA'!$A:$B,2,0),""))</f>
        <v/>
      </c>
      <c r="AA5510">
        <f>IF(OR($B5510="",$Z5510=""),"",IF(N($M5510)&lt;$Z5510,"Delta","No Delta"))</f>
        <v/>
      </c>
      <c r="AB5510">
        <f>IF(OR($B5510="",$Z5510=""),"",MAX(0,$Z5510-N($M5510)))</f>
        <v/>
      </c>
      <c r="AC5510" s="46">
        <f>IF($B5510="","",IFERROR(INDEX('CCA Util %'!$H:$H,MATCH($B5510,'CCA Util %'!$E:$E,0)),""))</f>
        <v/>
      </c>
      <c r="AD5510">
        <f>IF($B5510="","",IFERROR(INDEX('CCA Util %'!$G:$G,MATCH($B5510,'CCA Util %'!$E:$E,0)),""))</f>
        <v/>
      </c>
      <c r="AE5510">
        <f>IF(OR($B5510="",$U5510=""),"",$U5510&amp;" &amp; "&amp;IF(OR($AD5510="",$AD5510=0),"Util NA",$AD5510&amp;" Util"))</f>
        <v/>
      </c>
    </row>
    <row r="5511" ht="15.75" customHeight="1" s="42">
      <c r="A5511" s="41" t="n"/>
      <c r="G5511" s="38" t="n"/>
      <c r="H5511" s="38" t="n"/>
      <c r="I5511" s="38" t="n"/>
      <c r="J5511" s="38" t="n"/>
      <c r="K5511" s="38" t="n"/>
      <c r="L5511" s="38" t="n"/>
      <c r="N5511" s="36">
        <f>IF($B5511="","",IF($C5511="SUPERSTORE","Superstore","DH"))</f>
        <v/>
      </c>
      <c r="O5511" s="36">
        <f>IF($B5511="","",IFERROR(VLOOKUP($B5511,Mapping!$A:$C,2,0),"Not Mapped"))</f>
        <v/>
      </c>
      <c r="P5511" s="36">
        <f>IF($B5511="","",IFERROR(VLOOKUP($B5511,Mapping!$A:$C,3,0),"Not Mapped"))</f>
        <v/>
      </c>
      <c r="Q5511" s="36">
        <f>IF($B5511="","",IFERROR(VLOOKUP($O5511,Leaders!$A:$B,2,0),"Not Mapped"))</f>
        <v/>
      </c>
      <c r="R5511" s="36">
        <f>IF($B5511="","",IF(COUNTIF(Exclusions!$A:$A,$B5511)&gt;0,"Yes","No"))</f>
        <v/>
      </c>
      <c r="S5511" s="38">
        <f>IF($B5511="","",MIN(1,DAY($A5511)/IF($N5511="Superstore",Settings!$B$5,Settings!$B$4)))</f>
        <v/>
      </c>
      <c r="T5511" s="38">
        <f>IF(OR($B5511="",$G5511="",$S5511=0),"",$G5511/$S5511)</f>
        <v/>
      </c>
      <c r="U5511" s="36">
        <f>IF($T5511="","",IF($T5511&lt;Settings!$B$8,"Critical",IF($T5511&lt;Settings!$B$9,"Semi Critical","Non Critical")))</f>
        <v/>
      </c>
      <c r="V5511" s="28" t="n"/>
      <c r="Z5511">
        <f>IF($B5511="","",IFERROR(VLOOKUP($B5511,'Plan HC for CCA'!$A:$B,2,0),""))</f>
        <v/>
      </c>
      <c r="AA5511">
        <f>IF(OR($B5511="",$Z5511=""),"",IF(N($M5511)&lt;$Z5511,"Delta","No Delta"))</f>
        <v/>
      </c>
      <c r="AB5511">
        <f>IF(OR($B5511="",$Z5511=""),"",MAX(0,$Z5511-N($M5511)))</f>
        <v/>
      </c>
      <c r="AC5511" s="46">
        <f>IF($B5511="","",IFERROR(INDEX('CCA Util %'!$H:$H,MATCH($B5511,'CCA Util %'!$E:$E,0)),""))</f>
        <v/>
      </c>
      <c r="AD5511">
        <f>IF($B5511="","",IFERROR(INDEX('CCA Util %'!$G:$G,MATCH($B5511,'CCA Util %'!$E:$E,0)),""))</f>
        <v/>
      </c>
      <c r="AE5511">
        <f>IF(OR($B5511="",$U5511=""),"",$U5511&amp;" &amp; "&amp;IF(OR($AD5511="",$AD5511=0),"Util NA",$AD5511&amp;" Util"))</f>
        <v/>
      </c>
    </row>
    <row r="5512" ht="15.75" customHeight="1" s="42">
      <c r="A5512" s="41" t="n"/>
      <c r="G5512" s="38" t="n"/>
      <c r="H5512" s="38" t="n"/>
      <c r="I5512" s="38" t="n"/>
      <c r="J5512" s="38" t="n"/>
      <c r="K5512" s="38" t="n"/>
      <c r="L5512" s="38" t="n"/>
      <c r="N5512" s="36">
        <f>IF($B5512="","",IF($C5512="SUPERSTORE","Superstore","DH"))</f>
        <v/>
      </c>
      <c r="O5512" s="36">
        <f>IF($B5512="","",IFERROR(VLOOKUP($B5512,Mapping!$A:$C,2,0),"Not Mapped"))</f>
        <v/>
      </c>
      <c r="P5512" s="36">
        <f>IF($B5512="","",IFERROR(VLOOKUP($B5512,Mapping!$A:$C,3,0),"Not Mapped"))</f>
        <v/>
      </c>
      <c r="Q5512" s="36">
        <f>IF($B5512="","",IFERROR(VLOOKUP($O5512,Leaders!$A:$B,2,0),"Not Mapped"))</f>
        <v/>
      </c>
      <c r="R5512" s="36">
        <f>IF($B5512="","",IF(COUNTIF(Exclusions!$A:$A,$B5512)&gt;0,"Yes","No"))</f>
        <v/>
      </c>
      <c r="S5512" s="38">
        <f>IF($B5512="","",MIN(1,DAY($A5512)/IF($N5512="Superstore",Settings!$B$5,Settings!$B$4)))</f>
        <v/>
      </c>
      <c r="T5512" s="38">
        <f>IF(OR($B5512="",$G5512="",$S5512=0),"",$G5512/$S5512)</f>
        <v/>
      </c>
      <c r="U5512" s="36">
        <f>IF($T5512="","",IF($T5512&lt;Settings!$B$8,"Critical",IF($T5512&lt;Settings!$B$9,"Semi Critical","Non Critical")))</f>
        <v/>
      </c>
      <c r="V5512" s="28" t="n"/>
      <c r="Z5512">
        <f>IF($B5512="","",IFERROR(VLOOKUP($B5512,'Plan HC for CCA'!$A:$B,2,0),""))</f>
        <v/>
      </c>
      <c r="AA5512">
        <f>IF(OR($B5512="",$Z5512=""),"",IF(N($M5512)&lt;$Z5512,"Delta","No Delta"))</f>
        <v/>
      </c>
      <c r="AB5512">
        <f>IF(OR($B5512="",$Z5512=""),"",MAX(0,$Z5512-N($M5512)))</f>
        <v/>
      </c>
      <c r="AC5512" s="46">
        <f>IF($B5512="","",IFERROR(INDEX('CCA Util %'!$H:$H,MATCH($B5512,'CCA Util %'!$E:$E,0)),""))</f>
        <v/>
      </c>
      <c r="AD5512">
        <f>IF($B5512="","",IFERROR(INDEX('CCA Util %'!$G:$G,MATCH($B5512,'CCA Util %'!$E:$E,0)),""))</f>
        <v/>
      </c>
      <c r="AE5512">
        <f>IF(OR($B5512="",$U5512=""),"",$U5512&amp;" &amp; "&amp;IF(OR($AD5512="",$AD5512=0),"Util NA",$AD5512&amp;" Util"))</f>
        <v/>
      </c>
    </row>
    <row r="5513" ht="15.75" customHeight="1" s="42">
      <c r="A5513" s="41" t="n"/>
      <c r="G5513" s="38" t="n"/>
      <c r="H5513" s="38" t="n"/>
      <c r="I5513" s="38" t="n"/>
      <c r="J5513" s="38" t="n"/>
      <c r="K5513" s="38" t="n"/>
      <c r="L5513" s="38" t="n"/>
      <c r="N5513" s="36">
        <f>IF($B5513="","",IF($C5513="SUPERSTORE","Superstore","DH"))</f>
        <v/>
      </c>
      <c r="O5513" s="36">
        <f>IF($B5513="","",IFERROR(VLOOKUP($B5513,Mapping!$A:$C,2,0),"Not Mapped"))</f>
        <v/>
      </c>
      <c r="P5513" s="36">
        <f>IF($B5513="","",IFERROR(VLOOKUP($B5513,Mapping!$A:$C,3,0),"Not Mapped"))</f>
        <v/>
      </c>
      <c r="Q5513" s="36">
        <f>IF($B5513="","",IFERROR(VLOOKUP($O5513,Leaders!$A:$B,2,0),"Not Mapped"))</f>
        <v/>
      </c>
      <c r="R5513" s="36">
        <f>IF($B5513="","",IF(COUNTIF(Exclusions!$A:$A,$B5513)&gt;0,"Yes","No"))</f>
        <v/>
      </c>
      <c r="S5513" s="38">
        <f>IF($B5513="","",MIN(1,DAY($A5513)/IF($N5513="Superstore",Settings!$B$5,Settings!$B$4)))</f>
        <v/>
      </c>
      <c r="T5513" s="38">
        <f>IF(OR($B5513="",$G5513="",$S5513=0),"",$G5513/$S5513)</f>
        <v/>
      </c>
      <c r="U5513" s="36">
        <f>IF($T5513="","",IF($T5513&lt;Settings!$B$8,"Critical",IF($T5513&lt;Settings!$B$9,"Semi Critical","Non Critical")))</f>
        <v/>
      </c>
      <c r="V5513" s="28" t="n"/>
      <c r="Z5513">
        <f>IF($B5513="","",IFERROR(VLOOKUP($B5513,'Plan HC for CCA'!$A:$B,2,0),""))</f>
        <v/>
      </c>
      <c r="AA5513">
        <f>IF(OR($B5513="",$Z5513=""),"",IF(N($M5513)&lt;$Z5513,"Delta","No Delta"))</f>
        <v/>
      </c>
      <c r="AB5513">
        <f>IF(OR($B5513="",$Z5513=""),"",MAX(0,$Z5513-N($M5513)))</f>
        <v/>
      </c>
      <c r="AC5513" s="46">
        <f>IF($B5513="","",IFERROR(INDEX('CCA Util %'!$H:$H,MATCH($B5513,'CCA Util %'!$E:$E,0)),""))</f>
        <v/>
      </c>
      <c r="AD5513">
        <f>IF($B5513="","",IFERROR(INDEX('CCA Util %'!$G:$G,MATCH($B5513,'CCA Util %'!$E:$E,0)),""))</f>
        <v/>
      </c>
      <c r="AE5513">
        <f>IF(OR($B5513="",$U5513=""),"",$U5513&amp;" &amp; "&amp;IF(OR($AD5513="",$AD5513=0),"Util NA",$AD5513&amp;" Util"))</f>
        <v/>
      </c>
    </row>
    <row r="5514" ht="15.75" customHeight="1" s="42">
      <c r="A5514" s="41" t="n"/>
      <c r="G5514" s="38" t="n"/>
      <c r="H5514" s="38" t="n"/>
      <c r="I5514" s="38" t="n"/>
      <c r="J5514" s="38" t="n"/>
      <c r="K5514" s="38" t="n"/>
      <c r="L5514" s="38" t="n"/>
      <c r="N5514" s="36">
        <f>IF($B5514="","",IF($C5514="SUPERSTORE","Superstore","DH"))</f>
        <v/>
      </c>
      <c r="O5514" s="36">
        <f>IF($B5514="","",IFERROR(VLOOKUP($B5514,Mapping!$A:$C,2,0),"Not Mapped"))</f>
        <v/>
      </c>
      <c r="P5514" s="36">
        <f>IF($B5514="","",IFERROR(VLOOKUP($B5514,Mapping!$A:$C,3,0),"Not Mapped"))</f>
        <v/>
      </c>
      <c r="Q5514" s="36">
        <f>IF($B5514="","",IFERROR(VLOOKUP($O5514,Leaders!$A:$B,2,0),"Not Mapped"))</f>
        <v/>
      </c>
      <c r="R5514" s="36">
        <f>IF($B5514="","",IF(COUNTIF(Exclusions!$A:$A,$B5514)&gt;0,"Yes","No"))</f>
        <v/>
      </c>
      <c r="S5514" s="38">
        <f>IF($B5514="","",MIN(1,DAY($A5514)/IF($N5514="Superstore",Settings!$B$5,Settings!$B$4)))</f>
        <v/>
      </c>
      <c r="T5514" s="38">
        <f>IF(OR($B5514="",$G5514="",$S5514=0),"",$G5514/$S5514)</f>
        <v/>
      </c>
      <c r="U5514" s="36">
        <f>IF($T5514="","",IF($T5514&lt;Settings!$B$8,"Critical",IF($T5514&lt;Settings!$B$9,"Semi Critical","Non Critical")))</f>
        <v/>
      </c>
      <c r="V5514" s="28" t="n"/>
      <c r="Z5514">
        <f>IF($B5514="","",IFERROR(VLOOKUP($B5514,'Plan HC for CCA'!$A:$B,2,0),""))</f>
        <v/>
      </c>
      <c r="AA5514">
        <f>IF(OR($B5514="",$Z5514=""),"",IF(N($M5514)&lt;$Z5514,"Delta","No Delta"))</f>
        <v/>
      </c>
      <c r="AB5514">
        <f>IF(OR($B5514="",$Z5514=""),"",MAX(0,$Z5514-N($M5514)))</f>
        <v/>
      </c>
      <c r="AC5514" s="46">
        <f>IF($B5514="","",IFERROR(INDEX('CCA Util %'!$H:$H,MATCH($B5514,'CCA Util %'!$E:$E,0)),""))</f>
        <v/>
      </c>
      <c r="AD5514">
        <f>IF($B5514="","",IFERROR(INDEX('CCA Util %'!$G:$G,MATCH($B5514,'CCA Util %'!$E:$E,0)),""))</f>
        <v/>
      </c>
      <c r="AE5514">
        <f>IF(OR($B5514="",$U5514=""),"",$U5514&amp;" &amp; "&amp;IF(OR($AD5514="",$AD5514=0),"Util NA",$AD5514&amp;" Util"))</f>
        <v/>
      </c>
    </row>
    <row r="5515" ht="15.75" customHeight="1" s="42">
      <c r="A5515" s="41" t="n"/>
      <c r="G5515" s="38" t="n"/>
      <c r="H5515" s="38" t="n"/>
      <c r="I5515" s="38" t="n"/>
      <c r="J5515" s="38" t="n"/>
      <c r="K5515" s="38" t="n"/>
      <c r="L5515" s="38" t="n"/>
      <c r="N5515" s="36">
        <f>IF($B5515="","",IF($C5515="SUPERSTORE","Superstore","DH"))</f>
        <v/>
      </c>
      <c r="O5515" s="36">
        <f>IF($B5515="","",IFERROR(VLOOKUP($B5515,Mapping!$A:$C,2,0),"Not Mapped"))</f>
        <v/>
      </c>
      <c r="P5515" s="36">
        <f>IF($B5515="","",IFERROR(VLOOKUP($B5515,Mapping!$A:$C,3,0),"Not Mapped"))</f>
        <v/>
      </c>
      <c r="Q5515" s="36">
        <f>IF($B5515="","",IFERROR(VLOOKUP($O5515,Leaders!$A:$B,2,0),"Not Mapped"))</f>
        <v/>
      </c>
      <c r="R5515" s="36">
        <f>IF($B5515="","",IF(COUNTIF(Exclusions!$A:$A,$B5515)&gt;0,"Yes","No"))</f>
        <v/>
      </c>
      <c r="S5515" s="38">
        <f>IF($B5515="","",MIN(1,DAY($A5515)/IF($N5515="Superstore",Settings!$B$5,Settings!$B$4)))</f>
        <v/>
      </c>
      <c r="T5515" s="38">
        <f>IF(OR($B5515="",$G5515="",$S5515=0),"",$G5515/$S5515)</f>
        <v/>
      </c>
      <c r="U5515" s="36">
        <f>IF($T5515="","",IF($T5515&lt;Settings!$B$8,"Critical",IF($T5515&lt;Settings!$B$9,"Semi Critical","Non Critical")))</f>
        <v/>
      </c>
      <c r="V5515" s="28" t="n"/>
      <c r="Z5515">
        <f>IF($B5515="","",IFERROR(VLOOKUP($B5515,'Plan HC for CCA'!$A:$B,2,0),""))</f>
        <v/>
      </c>
      <c r="AA5515">
        <f>IF(OR($B5515="",$Z5515=""),"",IF(N($M5515)&lt;$Z5515,"Delta","No Delta"))</f>
        <v/>
      </c>
      <c r="AB5515">
        <f>IF(OR($B5515="",$Z5515=""),"",MAX(0,$Z5515-N($M5515)))</f>
        <v/>
      </c>
      <c r="AC5515" s="46">
        <f>IF($B5515="","",IFERROR(INDEX('CCA Util %'!$H:$H,MATCH($B5515,'CCA Util %'!$E:$E,0)),""))</f>
        <v/>
      </c>
      <c r="AD5515">
        <f>IF($B5515="","",IFERROR(INDEX('CCA Util %'!$G:$G,MATCH($B5515,'CCA Util %'!$E:$E,0)),""))</f>
        <v/>
      </c>
      <c r="AE5515">
        <f>IF(OR($B5515="",$U5515=""),"",$U5515&amp;" &amp; "&amp;IF(OR($AD5515="",$AD5515=0),"Util NA",$AD5515&amp;" Util"))</f>
        <v/>
      </c>
    </row>
    <row r="5516" ht="15.75" customHeight="1" s="42">
      <c r="A5516" s="41" t="n"/>
      <c r="G5516" s="38" t="n"/>
      <c r="H5516" s="38" t="n"/>
      <c r="I5516" s="38" t="n"/>
      <c r="J5516" s="38" t="n"/>
      <c r="K5516" s="38" t="n"/>
      <c r="L5516" s="38" t="n"/>
      <c r="N5516" s="36">
        <f>IF($B5516="","",IF($C5516="SUPERSTORE","Superstore","DH"))</f>
        <v/>
      </c>
      <c r="O5516" s="36">
        <f>IF($B5516="","",IFERROR(VLOOKUP($B5516,Mapping!$A:$C,2,0),"Not Mapped"))</f>
        <v/>
      </c>
      <c r="P5516" s="36">
        <f>IF($B5516="","",IFERROR(VLOOKUP($B5516,Mapping!$A:$C,3,0),"Not Mapped"))</f>
        <v/>
      </c>
      <c r="Q5516" s="36">
        <f>IF($B5516="","",IFERROR(VLOOKUP($O5516,Leaders!$A:$B,2,0),"Not Mapped"))</f>
        <v/>
      </c>
      <c r="R5516" s="36">
        <f>IF($B5516="","",IF(COUNTIF(Exclusions!$A:$A,$B5516)&gt;0,"Yes","No"))</f>
        <v/>
      </c>
      <c r="S5516" s="38">
        <f>IF($B5516="","",MIN(1,DAY($A5516)/IF($N5516="Superstore",Settings!$B$5,Settings!$B$4)))</f>
        <v/>
      </c>
      <c r="T5516" s="38">
        <f>IF(OR($B5516="",$G5516="",$S5516=0),"",$G5516/$S5516)</f>
        <v/>
      </c>
      <c r="U5516" s="36">
        <f>IF($T5516="","",IF($T5516&lt;Settings!$B$8,"Critical",IF($T5516&lt;Settings!$B$9,"Semi Critical","Non Critical")))</f>
        <v/>
      </c>
      <c r="V5516" s="28" t="n"/>
      <c r="Z5516">
        <f>IF($B5516="","",IFERROR(VLOOKUP($B5516,'Plan HC for CCA'!$A:$B,2,0),""))</f>
        <v/>
      </c>
      <c r="AA5516">
        <f>IF(OR($B5516="",$Z5516=""),"",IF(N($M5516)&lt;$Z5516,"Delta","No Delta"))</f>
        <v/>
      </c>
      <c r="AB5516">
        <f>IF(OR($B5516="",$Z5516=""),"",MAX(0,$Z5516-N($M5516)))</f>
        <v/>
      </c>
      <c r="AC5516" s="46">
        <f>IF($B5516="","",IFERROR(INDEX('CCA Util %'!$H:$H,MATCH($B5516,'CCA Util %'!$E:$E,0)),""))</f>
        <v/>
      </c>
      <c r="AD5516">
        <f>IF($B5516="","",IFERROR(INDEX('CCA Util %'!$G:$G,MATCH($B5516,'CCA Util %'!$E:$E,0)),""))</f>
        <v/>
      </c>
      <c r="AE5516">
        <f>IF(OR($B5516="",$U5516=""),"",$U5516&amp;" &amp; "&amp;IF(OR($AD5516="",$AD5516=0),"Util NA",$AD5516&amp;" Util"))</f>
        <v/>
      </c>
    </row>
    <row r="5517" ht="15.75" customHeight="1" s="42">
      <c r="A5517" s="41" t="n"/>
      <c r="G5517" s="38" t="n"/>
      <c r="H5517" s="38" t="n"/>
      <c r="I5517" s="38" t="n"/>
      <c r="J5517" s="38" t="n"/>
      <c r="K5517" s="38" t="n"/>
      <c r="L5517" s="38" t="n"/>
      <c r="N5517" s="36">
        <f>IF($B5517="","",IF($C5517="SUPERSTORE","Superstore","DH"))</f>
        <v/>
      </c>
      <c r="O5517" s="36">
        <f>IF($B5517="","",IFERROR(VLOOKUP($B5517,Mapping!$A:$C,2,0),"Not Mapped"))</f>
        <v/>
      </c>
      <c r="P5517" s="36">
        <f>IF($B5517="","",IFERROR(VLOOKUP($B5517,Mapping!$A:$C,3,0),"Not Mapped"))</f>
        <v/>
      </c>
      <c r="Q5517" s="36">
        <f>IF($B5517="","",IFERROR(VLOOKUP($O5517,Leaders!$A:$B,2,0),"Not Mapped"))</f>
        <v/>
      </c>
      <c r="R5517" s="36">
        <f>IF($B5517="","",IF(COUNTIF(Exclusions!$A:$A,$B5517)&gt;0,"Yes","No"))</f>
        <v/>
      </c>
      <c r="S5517" s="38">
        <f>IF($B5517="","",MIN(1,DAY($A5517)/IF($N5517="Superstore",Settings!$B$5,Settings!$B$4)))</f>
        <v/>
      </c>
      <c r="T5517" s="38">
        <f>IF(OR($B5517="",$G5517="",$S5517=0),"",$G5517/$S5517)</f>
        <v/>
      </c>
      <c r="U5517" s="36">
        <f>IF($T5517="","",IF($T5517&lt;Settings!$B$8,"Critical",IF($T5517&lt;Settings!$B$9,"Semi Critical","Non Critical")))</f>
        <v/>
      </c>
      <c r="V5517" s="28" t="n"/>
      <c r="Z5517">
        <f>IF($B5517="","",IFERROR(VLOOKUP($B5517,'Plan HC for CCA'!$A:$B,2,0),""))</f>
        <v/>
      </c>
      <c r="AA5517">
        <f>IF(OR($B5517="",$Z5517=""),"",IF(N($M5517)&lt;$Z5517,"Delta","No Delta"))</f>
        <v/>
      </c>
      <c r="AB5517">
        <f>IF(OR($B5517="",$Z5517=""),"",MAX(0,$Z5517-N($M5517)))</f>
        <v/>
      </c>
      <c r="AC5517" s="46">
        <f>IF($B5517="","",IFERROR(INDEX('CCA Util %'!$H:$H,MATCH($B5517,'CCA Util %'!$E:$E,0)),""))</f>
        <v/>
      </c>
      <c r="AD5517">
        <f>IF($B5517="","",IFERROR(INDEX('CCA Util %'!$G:$G,MATCH($B5517,'CCA Util %'!$E:$E,0)),""))</f>
        <v/>
      </c>
      <c r="AE5517">
        <f>IF(OR($B5517="",$U5517=""),"",$U5517&amp;" &amp; "&amp;IF(OR($AD5517="",$AD5517=0),"Util NA",$AD5517&amp;" Util"))</f>
        <v/>
      </c>
    </row>
    <row r="5518" ht="15.75" customHeight="1" s="42">
      <c r="A5518" s="41" t="n"/>
      <c r="G5518" s="38" t="n"/>
      <c r="H5518" s="38" t="n"/>
      <c r="I5518" s="38" t="n"/>
      <c r="J5518" s="38" t="n"/>
      <c r="K5518" s="38" t="n"/>
      <c r="L5518" s="38" t="n"/>
      <c r="N5518" s="36">
        <f>IF($B5518="","",IF($C5518="SUPERSTORE","Superstore","DH"))</f>
        <v/>
      </c>
      <c r="O5518" s="36">
        <f>IF($B5518="","",IFERROR(VLOOKUP($B5518,Mapping!$A:$C,2,0),"Not Mapped"))</f>
        <v/>
      </c>
      <c r="P5518" s="36">
        <f>IF($B5518="","",IFERROR(VLOOKUP($B5518,Mapping!$A:$C,3,0),"Not Mapped"))</f>
        <v/>
      </c>
      <c r="Q5518" s="36">
        <f>IF($B5518="","",IFERROR(VLOOKUP($O5518,Leaders!$A:$B,2,0),"Not Mapped"))</f>
        <v/>
      </c>
      <c r="R5518" s="36">
        <f>IF($B5518="","",IF(COUNTIF(Exclusions!$A:$A,$B5518)&gt;0,"Yes","No"))</f>
        <v/>
      </c>
      <c r="S5518" s="38">
        <f>IF($B5518="","",MIN(1,DAY($A5518)/IF($N5518="Superstore",Settings!$B$5,Settings!$B$4)))</f>
        <v/>
      </c>
      <c r="T5518" s="38">
        <f>IF(OR($B5518="",$G5518="",$S5518=0),"",$G5518/$S5518)</f>
        <v/>
      </c>
      <c r="U5518" s="36">
        <f>IF($T5518="","",IF($T5518&lt;Settings!$B$8,"Critical",IF($T5518&lt;Settings!$B$9,"Semi Critical","Non Critical")))</f>
        <v/>
      </c>
      <c r="V5518" s="28" t="n"/>
      <c r="Z5518">
        <f>IF($B5518="","",IFERROR(VLOOKUP($B5518,'Plan HC for CCA'!$A:$B,2,0),""))</f>
        <v/>
      </c>
      <c r="AA5518">
        <f>IF(OR($B5518="",$Z5518=""),"",IF(N($M5518)&lt;$Z5518,"Delta","No Delta"))</f>
        <v/>
      </c>
      <c r="AB5518">
        <f>IF(OR($B5518="",$Z5518=""),"",MAX(0,$Z5518-N($M5518)))</f>
        <v/>
      </c>
      <c r="AC5518" s="46">
        <f>IF($B5518="","",IFERROR(INDEX('CCA Util %'!$H:$H,MATCH($B5518,'CCA Util %'!$E:$E,0)),""))</f>
        <v/>
      </c>
      <c r="AD5518">
        <f>IF($B5518="","",IFERROR(INDEX('CCA Util %'!$G:$G,MATCH($B5518,'CCA Util %'!$E:$E,0)),""))</f>
        <v/>
      </c>
      <c r="AE5518">
        <f>IF(OR($B5518="",$U5518=""),"",$U5518&amp;" &amp; "&amp;IF(OR($AD5518="",$AD5518=0),"Util NA",$AD5518&amp;" Util"))</f>
        <v/>
      </c>
    </row>
    <row r="5519" ht="15.75" customHeight="1" s="42">
      <c r="A5519" s="41" t="n"/>
      <c r="G5519" s="38" t="n"/>
      <c r="H5519" s="38" t="n"/>
      <c r="I5519" s="38" t="n"/>
      <c r="J5519" s="38" t="n"/>
      <c r="K5519" s="38" t="n"/>
      <c r="L5519" s="38" t="n"/>
      <c r="N5519" s="36">
        <f>IF($B5519="","",IF($C5519="SUPERSTORE","Superstore","DH"))</f>
        <v/>
      </c>
      <c r="O5519" s="36">
        <f>IF($B5519="","",IFERROR(VLOOKUP($B5519,Mapping!$A:$C,2,0),"Not Mapped"))</f>
        <v/>
      </c>
      <c r="P5519" s="36">
        <f>IF($B5519="","",IFERROR(VLOOKUP($B5519,Mapping!$A:$C,3,0),"Not Mapped"))</f>
        <v/>
      </c>
      <c r="Q5519" s="36">
        <f>IF($B5519="","",IFERROR(VLOOKUP($O5519,Leaders!$A:$B,2,0),"Not Mapped"))</f>
        <v/>
      </c>
      <c r="R5519" s="36">
        <f>IF($B5519="","",IF(COUNTIF(Exclusions!$A:$A,$B5519)&gt;0,"Yes","No"))</f>
        <v/>
      </c>
      <c r="S5519" s="38">
        <f>IF($B5519="","",MIN(1,DAY($A5519)/IF($N5519="Superstore",Settings!$B$5,Settings!$B$4)))</f>
        <v/>
      </c>
      <c r="T5519" s="38">
        <f>IF(OR($B5519="",$G5519="",$S5519=0),"",$G5519/$S5519)</f>
        <v/>
      </c>
      <c r="U5519" s="36">
        <f>IF($T5519="","",IF($T5519&lt;Settings!$B$8,"Critical",IF($T5519&lt;Settings!$B$9,"Semi Critical","Non Critical")))</f>
        <v/>
      </c>
      <c r="V5519" s="28" t="n"/>
      <c r="Z5519">
        <f>IF($B5519="","",IFERROR(VLOOKUP($B5519,'Plan HC for CCA'!$A:$B,2,0),""))</f>
        <v/>
      </c>
      <c r="AA5519">
        <f>IF(OR($B5519="",$Z5519=""),"",IF(N($M5519)&lt;$Z5519,"Delta","No Delta"))</f>
        <v/>
      </c>
      <c r="AB5519">
        <f>IF(OR($B5519="",$Z5519=""),"",MAX(0,$Z5519-N($M5519)))</f>
        <v/>
      </c>
      <c r="AC5519" s="46">
        <f>IF($B5519="","",IFERROR(INDEX('CCA Util %'!$H:$H,MATCH($B5519,'CCA Util %'!$E:$E,0)),""))</f>
        <v/>
      </c>
      <c r="AD5519">
        <f>IF($B5519="","",IFERROR(INDEX('CCA Util %'!$G:$G,MATCH($B5519,'CCA Util %'!$E:$E,0)),""))</f>
        <v/>
      </c>
      <c r="AE5519">
        <f>IF(OR($B5519="",$U5519=""),"",$U5519&amp;" &amp; "&amp;IF(OR($AD5519="",$AD5519=0),"Util NA",$AD5519&amp;" Util"))</f>
        <v/>
      </c>
    </row>
    <row r="5520" ht="15.75" customHeight="1" s="42">
      <c r="A5520" s="41" t="n"/>
      <c r="G5520" s="38" t="n"/>
      <c r="H5520" s="38" t="n"/>
      <c r="I5520" s="38" t="n"/>
      <c r="J5520" s="38" t="n"/>
      <c r="K5520" s="38" t="n"/>
      <c r="L5520" s="38" t="n"/>
      <c r="N5520" s="36">
        <f>IF($B5520="","",IF($C5520="SUPERSTORE","Superstore","DH"))</f>
        <v/>
      </c>
      <c r="O5520" s="36">
        <f>IF($B5520="","",IFERROR(VLOOKUP($B5520,Mapping!$A:$C,2,0),"Not Mapped"))</f>
        <v/>
      </c>
      <c r="P5520" s="36">
        <f>IF($B5520="","",IFERROR(VLOOKUP($B5520,Mapping!$A:$C,3,0),"Not Mapped"))</f>
        <v/>
      </c>
      <c r="Q5520" s="36">
        <f>IF($B5520="","",IFERROR(VLOOKUP($O5520,Leaders!$A:$B,2,0),"Not Mapped"))</f>
        <v/>
      </c>
      <c r="R5520" s="36">
        <f>IF($B5520="","",IF(COUNTIF(Exclusions!$A:$A,$B5520)&gt;0,"Yes","No"))</f>
        <v/>
      </c>
      <c r="S5520" s="38">
        <f>IF($B5520="","",MIN(1,DAY($A5520)/IF($N5520="Superstore",Settings!$B$5,Settings!$B$4)))</f>
        <v/>
      </c>
      <c r="T5520" s="38">
        <f>IF(OR($B5520="",$G5520="",$S5520=0),"",$G5520/$S5520)</f>
        <v/>
      </c>
      <c r="U5520" s="36">
        <f>IF($T5520="","",IF($T5520&lt;Settings!$B$8,"Critical",IF($T5520&lt;Settings!$B$9,"Semi Critical","Non Critical")))</f>
        <v/>
      </c>
      <c r="V5520" s="28" t="n"/>
      <c r="Z5520">
        <f>IF($B5520="","",IFERROR(VLOOKUP($B5520,'Plan HC for CCA'!$A:$B,2,0),""))</f>
        <v/>
      </c>
      <c r="AA5520">
        <f>IF(OR($B5520="",$Z5520=""),"",IF(N($M5520)&lt;$Z5520,"Delta","No Delta"))</f>
        <v/>
      </c>
      <c r="AB5520">
        <f>IF(OR($B5520="",$Z5520=""),"",MAX(0,$Z5520-N($M5520)))</f>
        <v/>
      </c>
      <c r="AC5520" s="46">
        <f>IF($B5520="","",IFERROR(INDEX('CCA Util %'!$H:$H,MATCH($B5520,'CCA Util %'!$E:$E,0)),""))</f>
        <v/>
      </c>
      <c r="AD5520">
        <f>IF($B5520="","",IFERROR(INDEX('CCA Util %'!$G:$G,MATCH($B5520,'CCA Util %'!$E:$E,0)),""))</f>
        <v/>
      </c>
      <c r="AE5520">
        <f>IF(OR($B5520="",$U5520=""),"",$U5520&amp;" &amp; "&amp;IF(OR($AD5520="",$AD5520=0),"Util NA",$AD5520&amp;" Util"))</f>
        <v/>
      </c>
    </row>
    <row r="5521" ht="15.75" customHeight="1" s="42">
      <c r="A5521" s="41" t="n"/>
      <c r="G5521" s="38" t="n"/>
      <c r="H5521" s="38" t="n"/>
      <c r="I5521" s="38" t="n"/>
      <c r="J5521" s="38" t="n"/>
      <c r="K5521" s="38" t="n"/>
      <c r="L5521" s="38" t="n"/>
      <c r="N5521" s="36">
        <f>IF($B5521="","",IF($C5521="SUPERSTORE","Superstore","DH"))</f>
        <v/>
      </c>
      <c r="O5521" s="36">
        <f>IF($B5521="","",IFERROR(VLOOKUP($B5521,Mapping!$A:$C,2,0),"Not Mapped"))</f>
        <v/>
      </c>
      <c r="P5521" s="36">
        <f>IF($B5521="","",IFERROR(VLOOKUP($B5521,Mapping!$A:$C,3,0),"Not Mapped"))</f>
        <v/>
      </c>
      <c r="Q5521" s="36">
        <f>IF($B5521="","",IFERROR(VLOOKUP($O5521,Leaders!$A:$B,2,0),"Not Mapped"))</f>
        <v/>
      </c>
      <c r="R5521" s="36">
        <f>IF($B5521="","",IF(COUNTIF(Exclusions!$A:$A,$B5521)&gt;0,"Yes","No"))</f>
        <v/>
      </c>
      <c r="S5521" s="38">
        <f>IF($B5521="","",MIN(1,DAY($A5521)/IF($N5521="Superstore",Settings!$B$5,Settings!$B$4)))</f>
        <v/>
      </c>
      <c r="T5521" s="38">
        <f>IF(OR($B5521="",$G5521="",$S5521=0),"",$G5521/$S5521)</f>
        <v/>
      </c>
      <c r="U5521" s="36">
        <f>IF($T5521="","",IF($T5521&lt;Settings!$B$8,"Critical",IF($T5521&lt;Settings!$B$9,"Semi Critical","Non Critical")))</f>
        <v/>
      </c>
      <c r="V5521" s="28" t="n"/>
      <c r="Z5521">
        <f>IF($B5521="","",IFERROR(VLOOKUP($B5521,'Plan HC for CCA'!$A:$B,2,0),""))</f>
        <v/>
      </c>
      <c r="AA5521">
        <f>IF(OR($B5521="",$Z5521=""),"",IF(N($M5521)&lt;$Z5521,"Delta","No Delta"))</f>
        <v/>
      </c>
      <c r="AB5521">
        <f>IF(OR($B5521="",$Z5521=""),"",MAX(0,$Z5521-N($M5521)))</f>
        <v/>
      </c>
      <c r="AC5521" s="46">
        <f>IF($B5521="","",IFERROR(INDEX('CCA Util %'!$H:$H,MATCH($B5521,'CCA Util %'!$E:$E,0)),""))</f>
        <v/>
      </c>
      <c r="AD5521">
        <f>IF($B5521="","",IFERROR(INDEX('CCA Util %'!$G:$G,MATCH($B5521,'CCA Util %'!$E:$E,0)),""))</f>
        <v/>
      </c>
      <c r="AE5521">
        <f>IF(OR($B5521="",$U5521=""),"",$U5521&amp;" &amp; "&amp;IF(OR($AD5521="",$AD5521=0),"Util NA",$AD5521&amp;" Util"))</f>
        <v/>
      </c>
    </row>
    <row r="5522" ht="15.75" customHeight="1" s="42">
      <c r="A5522" s="41" t="n"/>
      <c r="G5522" s="38" t="n"/>
      <c r="H5522" s="38" t="n"/>
      <c r="I5522" s="38" t="n"/>
      <c r="J5522" s="38" t="n"/>
      <c r="K5522" s="38" t="n"/>
      <c r="L5522" s="38" t="n"/>
      <c r="N5522" s="36">
        <f>IF($B5522="","",IF($C5522="SUPERSTORE","Superstore","DH"))</f>
        <v/>
      </c>
      <c r="O5522" s="36">
        <f>IF($B5522="","",IFERROR(VLOOKUP($B5522,Mapping!$A:$C,2,0),"Not Mapped"))</f>
        <v/>
      </c>
      <c r="P5522" s="36">
        <f>IF($B5522="","",IFERROR(VLOOKUP($B5522,Mapping!$A:$C,3,0),"Not Mapped"))</f>
        <v/>
      </c>
      <c r="Q5522" s="36">
        <f>IF($B5522="","",IFERROR(VLOOKUP($O5522,Leaders!$A:$B,2,0),"Not Mapped"))</f>
        <v/>
      </c>
      <c r="R5522" s="36">
        <f>IF($B5522="","",IF(COUNTIF(Exclusions!$A:$A,$B5522)&gt;0,"Yes","No"))</f>
        <v/>
      </c>
      <c r="S5522" s="38">
        <f>IF($B5522="","",MIN(1,DAY($A5522)/IF($N5522="Superstore",Settings!$B$5,Settings!$B$4)))</f>
        <v/>
      </c>
      <c r="T5522" s="38">
        <f>IF(OR($B5522="",$G5522="",$S5522=0),"",$G5522/$S5522)</f>
        <v/>
      </c>
      <c r="U5522" s="36">
        <f>IF($T5522="","",IF($T5522&lt;Settings!$B$8,"Critical",IF($T5522&lt;Settings!$B$9,"Semi Critical","Non Critical")))</f>
        <v/>
      </c>
      <c r="V5522" s="28" t="n"/>
      <c r="Z5522">
        <f>IF($B5522="","",IFERROR(VLOOKUP($B5522,'Plan HC for CCA'!$A:$B,2,0),""))</f>
        <v/>
      </c>
      <c r="AA5522">
        <f>IF(OR($B5522="",$Z5522=""),"",IF(N($M5522)&lt;$Z5522,"Delta","No Delta"))</f>
        <v/>
      </c>
      <c r="AB5522">
        <f>IF(OR($B5522="",$Z5522=""),"",MAX(0,$Z5522-N($M5522)))</f>
        <v/>
      </c>
      <c r="AC5522" s="46">
        <f>IF($B5522="","",IFERROR(INDEX('CCA Util %'!$H:$H,MATCH($B5522,'CCA Util %'!$E:$E,0)),""))</f>
        <v/>
      </c>
      <c r="AD5522">
        <f>IF($B5522="","",IFERROR(INDEX('CCA Util %'!$G:$G,MATCH($B5522,'CCA Util %'!$E:$E,0)),""))</f>
        <v/>
      </c>
      <c r="AE5522">
        <f>IF(OR($B5522="",$U5522=""),"",$U5522&amp;" &amp; "&amp;IF(OR($AD5522="",$AD5522=0),"Util NA",$AD5522&amp;" Util"))</f>
        <v/>
      </c>
    </row>
    <row r="5523" ht="15.75" customHeight="1" s="42">
      <c r="A5523" s="41" t="n"/>
      <c r="G5523" s="38" t="n"/>
      <c r="H5523" s="38" t="n"/>
      <c r="I5523" s="38" t="n"/>
      <c r="J5523" s="38" t="n"/>
      <c r="K5523" s="38" t="n"/>
      <c r="L5523" s="38" t="n"/>
      <c r="N5523" s="36">
        <f>IF($B5523="","",IF($C5523="SUPERSTORE","Superstore","DH"))</f>
        <v/>
      </c>
      <c r="O5523" s="36">
        <f>IF($B5523="","",IFERROR(VLOOKUP($B5523,Mapping!$A:$C,2,0),"Not Mapped"))</f>
        <v/>
      </c>
      <c r="P5523" s="36">
        <f>IF($B5523="","",IFERROR(VLOOKUP($B5523,Mapping!$A:$C,3,0),"Not Mapped"))</f>
        <v/>
      </c>
      <c r="Q5523" s="36">
        <f>IF($B5523="","",IFERROR(VLOOKUP($O5523,Leaders!$A:$B,2,0),"Not Mapped"))</f>
        <v/>
      </c>
      <c r="R5523" s="36">
        <f>IF($B5523="","",IF(COUNTIF(Exclusions!$A:$A,$B5523)&gt;0,"Yes","No"))</f>
        <v/>
      </c>
      <c r="S5523" s="38">
        <f>IF($B5523="","",MIN(1,DAY($A5523)/IF($N5523="Superstore",Settings!$B$5,Settings!$B$4)))</f>
        <v/>
      </c>
      <c r="T5523" s="38">
        <f>IF(OR($B5523="",$G5523="",$S5523=0),"",$G5523/$S5523)</f>
        <v/>
      </c>
      <c r="U5523" s="36">
        <f>IF($T5523="","",IF($T5523&lt;Settings!$B$8,"Critical",IF($T5523&lt;Settings!$B$9,"Semi Critical","Non Critical")))</f>
        <v/>
      </c>
      <c r="V5523" s="28" t="n"/>
      <c r="Z5523">
        <f>IF($B5523="","",IFERROR(VLOOKUP($B5523,'Plan HC for CCA'!$A:$B,2,0),""))</f>
        <v/>
      </c>
      <c r="AA5523">
        <f>IF(OR($B5523="",$Z5523=""),"",IF(N($M5523)&lt;$Z5523,"Delta","No Delta"))</f>
        <v/>
      </c>
      <c r="AB5523">
        <f>IF(OR($B5523="",$Z5523=""),"",MAX(0,$Z5523-N($M5523)))</f>
        <v/>
      </c>
      <c r="AC5523" s="46">
        <f>IF($B5523="","",IFERROR(INDEX('CCA Util %'!$H:$H,MATCH($B5523,'CCA Util %'!$E:$E,0)),""))</f>
        <v/>
      </c>
      <c r="AD5523">
        <f>IF($B5523="","",IFERROR(INDEX('CCA Util %'!$G:$G,MATCH($B5523,'CCA Util %'!$E:$E,0)),""))</f>
        <v/>
      </c>
      <c r="AE5523">
        <f>IF(OR($B5523="",$U5523=""),"",$U5523&amp;" &amp; "&amp;IF(OR($AD5523="",$AD5523=0),"Util NA",$AD5523&amp;" Util"))</f>
        <v/>
      </c>
    </row>
    <row r="5524" ht="15.75" customHeight="1" s="42">
      <c r="A5524" s="41" t="n"/>
      <c r="G5524" s="38" t="n"/>
      <c r="H5524" s="38" t="n"/>
      <c r="I5524" s="38" t="n"/>
      <c r="J5524" s="38" t="n"/>
      <c r="K5524" s="38" t="n"/>
      <c r="L5524" s="38" t="n"/>
      <c r="N5524" s="36">
        <f>IF($B5524="","",IF($C5524="SUPERSTORE","Superstore","DH"))</f>
        <v/>
      </c>
      <c r="O5524" s="36">
        <f>IF($B5524="","",IFERROR(VLOOKUP($B5524,Mapping!$A:$C,2,0),"Not Mapped"))</f>
        <v/>
      </c>
      <c r="P5524" s="36">
        <f>IF($B5524="","",IFERROR(VLOOKUP($B5524,Mapping!$A:$C,3,0),"Not Mapped"))</f>
        <v/>
      </c>
      <c r="Q5524" s="36">
        <f>IF($B5524="","",IFERROR(VLOOKUP($O5524,Leaders!$A:$B,2,0),"Not Mapped"))</f>
        <v/>
      </c>
      <c r="R5524" s="36">
        <f>IF($B5524="","",IF(COUNTIF(Exclusions!$A:$A,$B5524)&gt;0,"Yes","No"))</f>
        <v/>
      </c>
      <c r="S5524" s="38">
        <f>IF($B5524="","",MIN(1,DAY($A5524)/IF($N5524="Superstore",Settings!$B$5,Settings!$B$4)))</f>
        <v/>
      </c>
      <c r="T5524" s="38">
        <f>IF(OR($B5524="",$G5524="",$S5524=0),"",$G5524/$S5524)</f>
        <v/>
      </c>
      <c r="U5524" s="36">
        <f>IF($T5524="","",IF($T5524&lt;Settings!$B$8,"Critical",IF($T5524&lt;Settings!$B$9,"Semi Critical","Non Critical")))</f>
        <v/>
      </c>
      <c r="V5524" s="28" t="n"/>
      <c r="Z5524">
        <f>IF($B5524="","",IFERROR(VLOOKUP($B5524,'Plan HC for CCA'!$A:$B,2,0),""))</f>
        <v/>
      </c>
      <c r="AA5524">
        <f>IF(OR($B5524="",$Z5524=""),"",IF(N($M5524)&lt;$Z5524,"Delta","No Delta"))</f>
        <v/>
      </c>
      <c r="AB5524">
        <f>IF(OR($B5524="",$Z5524=""),"",MAX(0,$Z5524-N($M5524)))</f>
        <v/>
      </c>
      <c r="AC5524" s="46">
        <f>IF($B5524="","",IFERROR(INDEX('CCA Util %'!$H:$H,MATCH($B5524,'CCA Util %'!$E:$E,0)),""))</f>
        <v/>
      </c>
      <c r="AD5524">
        <f>IF($B5524="","",IFERROR(INDEX('CCA Util %'!$G:$G,MATCH($B5524,'CCA Util %'!$E:$E,0)),""))</f>
        <v/>
      </c>
      <c r="AE5524">
        <f>IF(OR($B5524="",$U5524=""),"",$U5524&amp;" &amp; "&amp;IF(OR($AD5524="",$AD5524=0),"Util NA",$AD5524&amp;" Util"))</f>
        <v/>
      </c>
    </row>
    <row r="5525" ht="15.75" customHeight="1" s="42">
      <c r="A5525" s="41" t="n"/>
      <c r="G5525" s="38" t="n"/>
      <c r="H5525" s="38" t="n"/>
      <c r="I5525" s="38" t="n"/>
      <c r="J5525" s="38" t="n"/>
      <c r="K5525" s="38" t="n"/>
      <c r="L5525" s="38" t="n"/>
      <c r="N5525" s="36">
        <f>IF($B5525="","",IF($C5525="SUPERSTORE","Superstore","DH"))</f>
        <v/>
      </c>
      <c r="O5525" s="36">
        <f>IF($B5525="","",IFERROR(VLOOKUP($B5525,Mapping!$A:$C,2,0),"Not Mapped"))</f>
        <v/>
      </c>
      <c r="P5525" s="36">
        <f>IF($B5525="","",IFERROR(VLOOKUP($B5525,Mapping!$A:$C,3,0),"Not Mapped"))</f>
        <v/>
      </c>
      <c r="Q5525" s="36">
        <f>IF($B5525="","",IFERROR(VLOOKUP($O5525,Leaders!$A:$B,2,0),"Not Mapped"))</f>
        <v/>
      </c>
      <c r="R5525" s="36">
        <f>IF($B5525="","",IF(COUNTIF(Exclusions!$A:$A,$B5525)&gt;0,"Yes","No"))</f>
        <v/>
      </c>
      <c r="S5525" s="38">
        <f>IF($B5525="","",MIN(1,DAY($A5525)/IF($N5525="Superstore",Settings!$B$5,Settings!$B$4)))</f>
        <v/>
      </c>
      <c r="T5525" s="38">
        <f>IF(OR($B5525="",$G5525="",$S5525=0),"",$G5525/$S5525)</f>
        <v/>
      </c>
      <c r="U5525" s="36">
        <f>IF($T5525="","",IF($T5525&lt;Settings!$B$8,"Critical",IF($T5525&lt;Settings!$B$9,"Semi Critical","Non Critical")))</f>
        <v/>
      </c>
      <c r="V5525" s="28" t="n"/>
      <c r="Z5525">
        <f>IF($B5525="","",IFERROR(VLOOKUP($B5525,'Plan HC for CCA'!$A:$B,2,0),""))</f>
        <v/>
      </c>
      <c r="AA5525">
        <f>IF(OR($B5525="",$Z5525=""),"",IF(N($M5525)&lt;$Z5525,"Delta","No Delta"))</f>
        <v/>
      </c>
      <c r="AB5525">
        <f>IF(OR($B5525="",$Z5525=""),"",MAX(0,$Z5525-N($M5525)))</f>
        <v/>
      </c>
      <c r="AC5525" s="46">
        <f>IF($B5525="","",IFERROR(INDEX('CCA Util %'!$H:$H,MATCH($B5525,'CCA Util %'!$E:$E,0)),""))</f>
        <v/>
      </c>
      <c r="AD5525">
        <f>IF($B5525="","",IFERROR(INDEX('CCA Util %'!$G:$G,MATCH($B5525,'CCA Util %'!$E:$E,0)),""))</f>
        <v/>
      </c>
      <c r="AE5525">
        <f>IF(OR($B5525="",$U5525=""),"",$U5525&amp;" &amp; "&amp;IF(OR($AD5525="",$AD5525=0),"Util NA",$AD5525&amp;" Util"))</f>
        <v/>
      </c>
    </row>
    <row r="5526" ht="15.75" customHeight="1" s="42">
      <c r="A5526" s="41" t="n"/>
      <c r="G5526" s="38" t="n"/>
      <c r="H5526" s="38" t="n"/>
      <c r="I5526" s="38" t="n"/>
      <c r="J5526" s="38" t="n"/>
      <c r="K5526" s="38" t="n"/>
      <c r="L5526" s="38" t="n"/>
      <c r="N5526" s="36">
        <f>IF($B5526="","",IF($C5526="SUPERSTORE","Superstore","DH"))</f>
        <v/>
      </c>
      <c r="O5526" s="36">
        <f>IF($B5526="","",IFERROR(VLOOKUP($B5526,Mapping!$A:$C,2,0),"Not Mapped"))</f>
        <v/>
      </c>
      <c r="P5526" s="36">
        <f>IF($B5526="","",IFERROR(VLOOKUP($B5526,Mapping!$A:$C,3,0),"Not Mapped"))</f>
        <v/>
      </c>
      <c r="Q5526" s="36">
        <f>IF($B5526="","",IFERROR(VLOOKUP($O5526,Leaders!$A:$B,2,0),"Not Mapped"))</f>
        <v/>
      </c>
      <c r="R5526" s="36">
        <f>IF($B5526="","",IF(COUNTIF(Exclusions!$A:$A,$B5526)&gt;0,"Yes","No"))</f>
        <v/>
      </c>
      <c r="S5526" s="38">
        <f>IF($B5526="","",MIN(1,DAY($A5526)/IF($N5526="Superstore",Settings!$B$5,Settings!$B$4)))</f>
        <v/>
      </c>
      <c r="T5526" s="38">
        <f>IF(OR($B5526="",$G5526="",$S5526=0),"",$G5526/$S5526)</f>
        <v/>
      </c>
      <c r="U5526" s="36">
        <f>IF($T5526="","",IF($T5526&lt;Settings!$B$8,"Critical",IF($T5526&lt;Settings!$B$9,"Semi Critical","Non Critical")))</f>
        <v/>
      </c>
      <c r="V5526" s="28" t="n"/>
      <c r="Z5526">
        <f>IF($B5526="","",IFERROR(VLOOKUP($B5526,'Plan HC for CCA'!$A:$B,2,0),""))</f>
        <v/>
      </c>
      <c r="AA5526">
        <f>IF(OR($B5526="",$Z5526=""),"",IF(N($M5526)&lt;$Z5526,"Delta","No Delta"))</f>
        <v/>
      </c>
      <c r="AB5526">
        <f>IF(OR($B5526="",$Z5526=""),"",MAX(0,$Z5526-N($M5526)))</f>
        <v/>
      </c>
      <c r="AC5526" s="46">
        <f>IF($B5526="","",IFERROR(INDEX('CCA Util %'!$H:$H,MATCH($B5526,'CCA Util %'!$E:$E,0)),""))</f>
        <v/>
      </c>
      <c r="AD5526">
        <f>IF($B5526="","",IFERROR(INDEX('CCA Util %'!$G:$G,MATCH($B5526,'CCA Util %'!$E:$E,0)),""))</f>
        <v/>
      </c>
      <c r="AE5526">
        <f>IF(OR($B5526="",$U5526=""),"",$U5526&amp;" &amp; "&amp;IF(OR($AD5526="",$AD5526=0),"Util NA",$AD5526&amp;" Util"))</f>
        <v/>
      </c>
    </row>
    <row r="5527" ht="15.75" customHeight="1" s="42">
      <c r="A5527" s="41" t="n"/>
      <c r="G5527" s="38" t="n"/>
      <c r="H5527" s="38" t="n"/>
      <c r="I5527" s="38" t="n"/>
      <c r="J5527" s="38" t="n"/>
      <c r="K5527" s="38" t="n"/>
      <c r="L5527" s="38" t="n"/>
      <c r="N5527" s="36">
        <f>IF($B5527="","",IF($C5527="SUPERSTORE","Superstore","DH"))</f>
        <v/>
      </c>
      <c r="O5527" s="36">
        <f>IF($B5527="","",IFERROR(VLOOKUP($B5527,Mapping!$A:$C,2,0),"Not Mapped"))</f>
        <v/>
      </c>
      <c r="P5527" s="36">
        <f>IF($B5527="","",IFERROR(VLOOKUP($B5527,Mapping!$A:$C,3,0),"Not Mapped"))</f>
        <v/>
      </c>
      <c r="Q5527" s="36">
        <f>IF($B5527="","",IFERROR(VLOOKUP($O5527,Leaders!$A:$B,2,0),"Not Mapped"))</f>
        <v/>
      </c>
      <c r="R5527" s="36">
        <f>IF($B5527="","",IF(COUNTIF(Exclusions!$A:$A,$B5527)&gt;0,"Yes","No"))</f>
        <v/>
      </c>
      <c r="S5527" s="38">
        <f>IF($B5527="","",MIN(1,DAY($A5527)/IF($N5527="Superstore",Settings!$B$5,Settings!$B$4)))</f>
        <v/>
      </c>
      <c r="T5527" s="38">
        <f>IF(OR($B5527="",$G5527="",$S5527=0),"",$G5527/$S5527)</f>
        <v/>
      </c>
      <c r="U5527" s="36">
        <f>IF($T5527="","",IF($T5527&lt;Settings!$B$8,"Critical",IF($T5527&lt;Settings!$B$9,"Semi Critical","Non Critical")))</f>
        <v/>
      </c>
      <c r="V5527" s="28" t="n"/>
      <c r="Z5527">
        <f>IF($B5527="","",IFERROR(VLOOKUP($B5527,'Plan HC for CCA'!$A:$B,2,0),""))</f>
        <v/>
      </c>
      <c r="AA5527">
        <f>IF(OR($B5527="",$Z5527=""),"",IF(N($M5527)&lt;$Z5527,"Delta","No Delta"))</f>
        <v/>
      </c>
      <c r="AB5527">
        <f>IF(OR($B5527="",$Z5527=""),"",MAX(0,$Z5527-N($M5527)))</f>
        <v/>
      </c>
      <c r="AC5527" s="46">
        <f>IF($B5527="","",IFERROR(INDEX('CCA Util %'!$H:$H,MATCH($B5527,'CCA Util %'!$E:$E,0)),""))</f>
        <v/>
      </c>
      <c r="AD5527">
        <f>IF($B5527="","",IFERROR(INDEX('CCA Util %'!$G:$G,MATCH($B5527,'CCA Util %'!$E:$E,0)),""))</f>
        <v/>
      </c>
      <c r="AE5527">
        <f>IF(OR($B5527="",$U5527=""),"",$U5527&amp;" &amp; "&amp;IF(OR($AD5527="",$AD5527=0),"Util NA",$AD5527&amp;" Util"))</f>
        <v/>
      </c>
    </row>
    <row r="5528" ht="15.75" customHeight="1" s="42">
      <c r="A5528" s="41" t="n"/>
      <c r="G5528" s="38" t="n"/>
      <c r="H5528" s="38" t="n"/>
      <c r="I5528" s="38" t="n"/>
      <c r="J5528" s="38" t="n"/>
      <c r="K5528" s="38" t="n"/>
      <c r="L5528" s="38" t="n"/>
      <c r="N5528" s="36">
        <f>IF($B5528="","",IF($C5528="SUPERSTORE","Superstore","DH"))</f>
        <v/>
      </c>
      <c r="O5528" s="36">
        <f>IF($B5528="","",IFERROR(VLOOKUP($B5528,Mapping!$A:$C,2,0),"Not Mapped"))</f>
        <v/>
      </c>
      <c r="P5528" s="36">
        <f>IF($B5528="","",IFERROR(VLOOKUP($B5528,Mapping!$A:$C,3,0),"Not Mapped"))</f>
        <v/>
      </c>
      <c r="Q5528" s="36">
        <f>IF($B5528="","",IFERROR(VLOOKUP($O5528,Leaders!$A:$B,2,0),"Not Mapped"))</f>
        <v/>
      </c>
      <c r="R5528" s="36">
        <f>IF($B5528="","",IF(COUNTIF(Exclusions!$A:$A,$B5528)&gt;0,"Yes","No"))</f>
        <v/>
      </c>
      <c r="S5528" s="38">
        <f>IF($B5528="","",MIN(1,DAY($A5528)/IF($N5528="Superstore",Settings!$B$5,Settings!$B$4)))</f>
        <v/>
      </c>
      <c r="T5528" s="38">
        <f>IF(OR($B5528="",$G5528="",$S5528=0),"",$G5528/$S5528)</f>
        <v/>
      </c>
      <c r="U5528" s="36">
        <f>IF($T5528="","",IF($T5528&lt;Settings!$B$8,"Critical",IF($T5528&lt;Settings!$B$9,"Semi Critical","Non Critical")))</f>
        <v/>
      </c>
      <c r="V5528" s="28" t="n"/>
      <c r="Z5528">
        <f>IF($B5528="","",IFERROR(VLOOKUP($B5528,'Plan HC for CCA'!$A:$B,2,0),""))</f>
        <v/>
      </c>
      <c r="AA5528">
        <f>IF(OR($B5528="",$Z5528=""),"",IF(N($M5528)&lt;$Z5528,"Delta","No Delta"))</f>
        <v/>
      </c>
      <c r="AB5528">
        <f>IF(OR($B5528="",$Z5528=""),"",MAX(0,$Z5528-N($M5528)))</f>
        <v/>
      </c>
      <c r="AC5528" s="46">
        <f>IF($B5528="","",IFERROR(INDEX('CCA Util %'!$H:$H,MATCH($B5528,'CCA Util %'!$E:$E,0)),""))</f>
        <v/>
      </c>
      <c r="AD5528">
        <f>IF($B5528="","",IFERROR(INDEX('CCA Util %'!$G:$G,MATCH($B5528,'CCA Util %'!$E:$E,0)),""))</f>
        <v/>
      </c>
      <c r="AE5528">
        <f>IF(OR($B5528="",$U5528=""),"",$U5528&amp;" &amp; "&amp;IF(OR($AD5528="",$AD5528=0),"Util NA",$AD5528&amp;" Util"))</f>
        <v/>
      </c>
    </row>
    <row r="5529" ht="15.75" customHeight="1" s="42">
      <c r="A5529" s="41" t="n"/>
      <c r="G5529" s="38" t="n"/>
      <c r="H5529" s="38" t="n"/>
      <c r="I5529" s="38" t="n"/>
      <c r="J5529" s="38" t="n"/>
      <c r="K5529" s="38" t="n"/>
      <c r="L5529" s="38" t="n"/>
      <c r="N5529" s="36">
        <f>IF($B5529="","",IF($C5529="SUPERSTORE","Superstore","DH"))</f>
        <v/>
      </c>
      <c r="O5529" s="36">
        <f>IF($B5529="","",IFERROR(VLOOKUP($B5529,Mapping!$A:$C,2,0),"Not Mapped"))</f>
        <v/>
      </c>
      <c r="P5529" s="36">
        <f>IF($B5529="","",IFERROR(VLOOKUP($B5529,Mapping!$A:$C,3,0),"Not Mapped"))</f>
        <v/>
      </c>
      <c r="Q5529" s="36">
        <f>IF($B5529="","",IFERROR(VLOOKUP($O5529,Leaders!$A:$B,2,0),"Not Mapped"))</f>
        <v/>
      </c>
      <c r="R5529" s="36">
        <f>IF($B5529="","",IF(COUNTIF(Exclusions!$A:$A,$B5529)&gt;0,"Yes","No"))</f>
        <v/>
      </c>
      <c r="S5529" s="38">
        <f>IF($B5529="","",MIN(1,DAY($A5529)/IF($N5529="Superstore",Settings!$B$5,Settings!$B$4)))</f>
        <v/>
      </c>
      <c r="T5529" s="38">
        <f>IF(OR($B5529="",$G5529="",$S5529=0),"",$G5529/$S5529)</f>
        <v/>
      </c>
      <c r="U5529" s="36">
        <f>IF($T5529="","",IF($T5529&lt;Settings!$B$8,"Critical",IF($T5529&lt;Settings!$B$9,"Semi Critical","Non Critical")))</f>
        <v/>
      </c>
      <c r="V5529" s="28" t="n"/>
      <c r="Z5529">
        <f>IF($B5529="","",IFERROR(VLOOKUP($B5529,'Plan HC for CCA'!$A:$B,2,0),""))</f>
        <v/>
      </c>
      <c r="AA5529">
        <f>IF(OR($B5529="",$Z5529=""),"",IF(N($M5529)&lt;$Z5529,"Delta","No Delta"))</f>
        <v/>
      </c>
      <c r="AB5529">
        <f>IF(OR($B5529="",$Z5529=""),"",MAX(0,$Z5529-N($M5529)))</f>
        <v/>
      </c>
      <c r="AC5529" s="46">
        <f>IF($B5529="","",IFERROR(INDEX('CCA Util %'!$H:$H,MATCH($B5529,'CCA Util %'!$E:$E,0)),""))</f>
        <v/>
      </c>
      <c r="AD5529">
        <f>IF($B5529="","",IFERROR(INDEX('CCA Util %'!$G:$G,MATCH($B5529,'CCA Util %'!$E:$E,0)),""))</f>
        <v/>
      </c>
      <c r="AE5529">
        <f>IF(OR($B5529="",$U5529=""),"",$U5529&amp;" &amp; "&amp;IF(OR($AD5529="",$AD5529=0),"Util NA",$AD5529&amp;" Util"))</f>
        <v/>
      </c>
    </row>
    <row r="5530" ht="15.75" customHeight="1" s="42">
      <c r="A5530" s="41" t="n"/>
      <c r="G5530" s="38" t="n"/>
      <c r="H5530" s="38" t="n"/>
      <c r="I5530" s="38" t="n"/>
      <c r="J5530" s="38" t="n"/>
      <c r="K5530" s="38" t="n"/>
      <c r="L5530" s="38" t="n"/>
      <c r="N5530" s="36">
        <f>IF($B5530="","",IF($C5530="SUPERSTORE","Superstore","DH"))</f>
        <v/>
      </c>
      <c r="O5530" s="36">
        <f>IF($B5530="","",IFERROR(VLOOKUP($B5530,Mapping!$A:$C,2,0),"Not Mapped"))</f>
        <v/>
      </c>
      <c r="P5530" s="36">
        <f>IF($B5530="","",IFERROR(VLOOKUP($B5530,Mapping!$A:$C,3,0),"Not Mapped"))</f>
        <v/>
      </c>
      <c r="Q5530" s="36">
        <f>IF($B5530="","",IFERROR(VLOOKUP($O5530,Leaders!$A:$B,2,0),"Not Mapped"))</f>
        <v/>
      </c>
      <c r="R5530" s="36">
        <f>IF($B5530="","",IF(COUNTIF(Exclusions!$A:$A,$B5530)&gt;0,"Yes","No"))</f>
        <v/>
      </c>
      <c r="S5530" s="38">
        <f>IF($B5530="","",MIN(1,DAY($A5530)/IF($N5530="Superstore",Settings!$B$5,Settings!$B$4)))</f>
        <v/>
      </c>
      <c r="T5530" s="38">
        <f>IF(OR($B5530="",$G5530="",$S5530=0),"",$G5530/$S5530)</f>
        <v/>
      </c>
      <c r="U5530" s="36">
        <f>IF($T5530="","",IF($T5530&lt;Settings!$B$8,"Critical",IF($T5530&lt;Settings!$B$9,"Semi Critical","Non Critical")))</f>
        <v/>
      </c>
      <c r="V5530" s="28" t="n"/>
      <c r="Z5530">
        <f>IF($B5530="","",IFERROR(VLOOKUP($B5530,'Plan HC for CCA'!$A:$B,2,0),""))</f>
        <v/>
      </c>
      <c r="AA5530">
        <f>IF(OR($B5530="",$Z5530=""),"",IF(N($M5530)&lt;$Z5530,"Delta","No Delta"))</f>
        <v/>
      </c>
      <c r="AB5530">
        <f>IF(OR($B5530="",$Z5530=""),"",MAX(0,$Z5530-N($M5530)))</f>
        <v/>
      </c>
      <c r="AC5530" s="46">
        <f>IF($B5530="","",IFERROR(INDEX('CCA Util %'!$H:$H,MATCH($B5530,'CCA Util %'!$E:$E,0)),""))</f>
        <v/>
      </c>
      <c r="AD5530">
        <f>IF($B5530="","",IFERROR(INDEX('CCA Util %'!$G:$G,MATCH($B5530,'CCA Util %'!$E:$E,0)),""))</f>
        <v/>
      </c>
      <c r="AE5530">
        <f>IF(OR($B5530="",$U5530=""),"",$U5530&amp;" &amp; "&amp;IF(OR($AD5530="",$AD5530=0),"Util NA",$AD5530&amp;" Util"))</f>
        <v/>
      </c>
    </row>
    <row r="5531" ht="15.75" customHeight="1" s="42">
      <c r="A5531" s="41" t="n"/>
      <c r="G5531" s="38" t="n"/>
      <c r="H5531" s="38" t="n"/>
      <c r="I5531" s="38" t="n"/>
      <c r="J5531" s="38" t="n"/>
      <c r="K5531" s="38" t="n"/>
      <c r="L5531" s="38" t="n"/>
      <c r="N5531" s="36">
        <f>IF($B5531="","",IF($C5531="SUPERSTORE","Superstore","DH"))</f>
        <v/>
      </c>
      <c r="O5531" s="36">
        <f>IF($B5531="","",IFERROR(VLOOKUP($B5531,Mapping!$A:$C,2,0),"Not Mapped"))</f>
        <v/>
      </c>
      <c r="P5531" s="36">
        <f>IF($B5531="","",IFERROR(VLOOKUP($B5531,Mapping!$A:$C,3,0),"Not Mapped"))</f>
        <v/>
      </c>
      <c r="Q5531" s="36">
        <f>IF($B5531="","",IFERROR(VLOOKUP($O5531,Leaders!$A:$B,2,0),"Not Mapped"))</f>
        <v/>
      </c>
      <c r="R5531" s="36">
        <f>IF($B5531="","",IF(COUNTIF(Exclusions!$A:$A,$B5531)&gt;0,"Yes","No"))</f>
        <v/>
      </c>
      <c r="S5531" s="38">
        <f>IF($B5531="","",MIN(1,DAY($A5531)/IF($N5531="Superstore",Settings!$B$5,Settings!$B$4)))</f>
        <v/>
      </c>
      <c r="T5531" s="38">
        <f>IF(OR($B5531="",$G5531="",$S5531=0),"",$G5531/$S5531)</f>
        <v/>
      </c>
      <c r="U5531" s="36">
        <f>IF($T5531="","",IF($T5531&lt;Settings!$B$8,"Critical",IF($T5531&lt;Settings!$B$9,"Semi Critical","Non Critical")))</f>
        <v/>
      </c>
      <c r="V5531" s="28" t="n"/>
      <c r="Z5531">
        <f>IF($B5531="","",IFERROR(VLOOKUP($B5531,'Plan HC for CCA'!$A:$B,2,0),""))</f>
        <v/>
      </c>
      <c r="AA5531">
        <f>IF(OR($B5531="",$Z5531=""),"",IF(N($M5531)&lt;$Z5531,"Delta","No Delta"))</f>
        <v/>
      </c>
      <c r="AB5531">
        <f>IF(OR($B5531="",$Z5531=""),"",MAX(0,$Z5531-N($M5531)))</f>
        <v/>
      </c>
      <c r="AC5531" s="46">
        <f>IF($B5531="","",IFERROR(INDEX('CCA Util %'!$H:$H,MATCH($B5531,'CCA Util %'!$E:$E,0)),""))</f>
        <v/>
      </c>
      <c r="AD5531">
        <f>IF($B5531="","",IFERROR(INDEX('CCA Util %'!$G:$G,MATCH($B5531,'CCA Util %'!$E:$E,0)),""))</f>
        <v/>
      </c>
      <c r="AE5531">
        <f>IF(OR($B5531="",$U5531=""),"",$U5531&amp;" &amp; "&amp;IF(OR($AD5531="",$AD5531=0),"Util NA",$AD5531&amp;" Util"))</f>
        <v/>
      </c>
    </row>
    <row r="5532" ht="15.75" customHeight="1" s="42">
      <c r="A5532" s="41" t="n"/>
      <c r="G5532" s="38" t="n"/>
      <c r="H5532" s="38" t="n"/>
      <c r="I5532" s="38" t="n"/>
      <c r="J5532" s="38" t="n"/>
      <c r="K5532" s="38" t="n"/>
      <c r="L5532" s="38" t="n"/>
      <c r="N5532" s="36">
        <f>IF($B5532="","",IF($C5532="SUPERSTORE","Superstore","DH"))</f>
        <v/>
      </c>
      <c r="O5532" s="36">
        <f>IF($B5532="","",IFERROR(VLOOKUP($B5532,Mapping!$A:$C,2,0),"Not Mapped"))</f>
        <v/>
      </c>
      <c r="P5532" s="36">
        <f>IF($B5532="","",IFERROR(VLOOKUP($B5532,Mapping!$A:$C,3,0),"Not Mapped"))</f>
        <v/>
      </c>
      <c r="Q5532" s="36">
        <f>IF($B5532="","",IFERROR(VLOOKUP($O5532,Leaders!$A:$B,2,0),"Not Mapped"))</f>
        <v/>
      </c>
      <c r="R5532" s="36">
        <f>IF($B5532="","",IF(COUNTIF(Exclusions!$A:$A,$B5532)&gt;0,"Yes","No"))</f>
        <v/>
      </c>
      <c r="S5532" s="38">
        <f>IF($B5532="","",MIN(1,DAY($A5532)/IF($N5532="Superstore",Settings!$B$5,Settings!$B$4)))</f>
        <v/>
      </c>
      <c r="T5532" s="38">
        <f>IF(OR($B5532="",$G5532="",$S5532=0),"",$G5532/$S5532)</f>
        <v/>
      </c>
      <c r="U5532" s="36">
        <f>IF($T5532="","",IF($T5532&lt;Settings!$B$8,"Critical",IF($T5532&lt;Settings!$B$9,"Semi Critical","Non Critical")))</f>
        <v/>
      </c>
      <c r="V5532" s="28" t="n"/>
      <c r="Z5532">
        <f>IF($B5532="","",IFERROR(VLOOKUP($B5532,'Plan HC for CCA'!$A:$B,2,0),""))</f>
        <v/>
      </c>
      <c r="AA5532">
        <f>IF(OR($B5532="",$Z5532=""),"",IF(N($M5532)&lt;$Z5532,"Delta","No Delta"))</f>
        <v/>
      </c>
      <c r="AB5532">
        <f>IF(OR($B5532="",$Z5532=""),"",MAX(0,$Z5532-N($M5532)))</f>
        <v/>
      </c>
      <c r="AC5532" s="46">
        <f>IF($B5532="","",IFERROR(INDEX('CCA Util %'!$H:$H,MATCH($B5532,'CCA Util %'!$E:$E,0)),""))</f>
        <v/>
      </c>
      <c r="AD5532">
        <f>IF($B5532="","",IFERROR(INDEX('CCA Util %'!$G:$G,MATCH($B5532,'CCA Util %'!$E:$E,0)),""))</f>
        <v/>
      </c>
      <c r="AE5532">
        <f>IF(OR($B5532="",$U5532=""),"",$U5532&amp;" &amp; "&amp;IF(OR($AD5532="",$AD5532=0),"Util NA",$AD5532&amp;" Util"))</f>
        <v/>
      </c>
    </row>
    <row r="5533" ht="15.75" customHeight="1" s="42">
      <c r="A5533" s="41" t="n"/>
      <c r="G5533" s="38" t="n"/>
      <c r="H5533" s="38" t="n"/>
      <c r="I5533" s="38" t="n"/>
      <c r="J5533" s="38" t="n"/>
      <c r="K5533" s="38" t="n"/>
      <c r="L5533" s="38" t="n"/>
      <c r="N5533" s="36">
        <f>IF($B5533="","",IF($C5533="SUPERSTORE","Superstore","DH"))</f>
        <v/>
      </c>
      <c r="O5533" s="36">
        <f>IF($B5533="","",IFERROR(VLOOKUP($B5533,Mapping!$A:$C,2,0),"Not Mapped"))</f>
        <v/>
      </c>
      <c r="P5533" s="36">
        <f>IF($B5533="","",IFERROR(VLOOKUP($B5533,Mapping!$A:$C,3,0),"Not Mapped"))</f>
        <v/>
      </c>
      <c r="Q5533" s="36">
        <f>IF($B5533="","",IFERROR(VLOOKUP($O5533,Leaders!$A:$B,2,0),"Not Mapped"))</f>
        <v/>
      </c>
      <c r="R5533" s="36">
        <f>IF($B5533="","",IF(COUNTIF(Exclusions!$A:$A,$B5533)&gt;0,"Yes","No"))</f>
        <v/>
      </c>
      <c r="S5533" s="38">
        <f>IF($B5533="","",MIN(1,DAY($A5533)/IF($N5533="Superstore",Settings!$B$5,Settings!$B$4)))</f>
        <v/>
      </c>
      <c r="T5533" s="38">
        <f>IF(OR($B5533="",$G5533="",$S5533=0),"",$G5533/$S5533)</f>
        <v/>
      </c>
      <c r="U5533" s="36">
        <f>IF($T5533="","",IF($T5533&lt;Settings!$B$8,"Critical",IF($T5533&lt;Settings!$B$9,"Semi Critical","Non Critical")))</f>
        <v/>
      </c>
      <c r="V5533" s="28" t="n"/>
      <c r="Z5533">
        <f>IF($B5533="","",IFERROR(VLOOKUP($B5533,'Plan HC for CCA'!$A:$B,2,0),""))</f>
        <v/>
      </c>
      <c r="AA5533">
        <f>IF(OR($B5533="",$Z5533=""),"",IF(N($M5533)&lt;$Z5533,"Delta","No Delta"))</f>
        <v/>
      </c>
      <c r="AB5533">
        <f>IF(OR($B5533="",$Z5533=""),"",MAX(0,$Z5533-N($M5533)))</f>
        <v/>
      </c>
      <c r="AC5533" s="46">
        <f>IF($B5533="","",IFERROR(INDEX('CCA Util %'!$H:$H,MATCH($B5533,'CCA Util %'!$E:$E,0)),""))</f>
        <v/>
      </c>
      <c r="AD5533">
        <f>IF($B5533="","",IFERROR(INDEX('CCA Util %'!$G:$G,MATCH($B5533,'CCA Util %'!$E:$E,0)),""))</f>
        <v/>
      </c>
      <c r="AE5533">
        <f>IF(OR($B5533="",$U5533=""),"",$U5533&amp;" &amp; "&amp;IF(OR($AD5533="",$AD5533=0),"Util NA",$AD5533&amp;" Util"))</f>
        <v/>
      </c>
    </row>
    <row r="5534" ht="15.75" customHeight="1" s="42">
      <c r="A5534" s="41" t="n"/>
      <c r="G5534" s="38" t="n"/>
      <c r="H5534" s="38" t="n"/>
      <c r="I5534" s="38" t="n"/>
      <c r="J5534" s="38" t="n"/>
      <c r="K5534" s="38" t="n"/>
      <c r="L5534" s="38" t="n"/>
      <c r="N5534" s="36">
        <f>IF($B5534="","",IF($C5534="SUPERSTORE","Superstore","DH"))</f>
        <v/>
      </c>
      <c r="O5534" s="36">
        <f>IF($B5534="","",IFERROR(VLOOKUP($B5534,Mapping!$A:$C,2,0),"Not Mapped"))</f>
        <v/>
      </c>
      <c r="P5534" s="36">
        <f>IF($B5534="","",IFERROR(VLOOKUP($B5534,Mapping!$A:$C,3,0),"Not Mapped"))</f>
        <v/>
      </c>
      <c r="Q5534" s="36">
        <f>IF($B5534="","",IFERROR(VLOOKUP($O5534,Leaders!$A:$B,2,0),"Not Mapped"))</f>
        <v/>
      </c>
      <c r="R5534" s="36">
        <f>IF($B5534="","",IF(COUNTIF(Exclusions!$A:$A,$B5534)&gt;0,"Yes","No"))</f>
        <v/>
      </c>
      <c r="S5534" s="38">
        <f>IF($B5534="","",MIN(1,DAY($A5534)/IF($N5534="Superstore",Settings!$B$5,Settings!$B$4)))</f>
        <v/>
      </c>
      <c r="T5534" s="38">
        <f>IF(OR($B5534="",$G5534="",$S5534=0),"",$G5534/$S5534)</f>
        <v/>
      </c>
      <c r="U5534" s="36">
        <f>IF($T5534="","",IF($T5534&lt;Settings!$B$8,"Critical",IF($T5534&lt;Settings!$B$9,"Semi Critical","Non Critical")))</f>
        <v/>
      </c>
      <c r="V5534" s="28" t="n"/>
      <c r="Z5534">
        <f>IF($B5534="","",IFERROR(VLOOKUP($B5534,'Plan HC for CCA'!$A:$B,2,0),""))</f>
        <v/>
      </c>
      <c r="AA5534">
        <f>IF(OR($B5534="",$Z5534=""),"",IF(N($M5534)&lt;$Z5534,"Delta","No Delta"))</f>
        <v/>
      </c>
      <c r="AB5534">
        <f>IF(OR($B5534="",$Z5534=""),"",MAX(0,$Z5534-N($M5534)))</f>
        <v/>
      </c>
      <c r="AC5534" s="46">
        <f>IF($B5534="","",IFERROR(INDEX('CCA Util %'!$H:$H,MATCH($B5534,'CCA Util %'!$E:$E,0)),""))</f>
        <v/>
      </c>
      <c r="AD5534">
        <f>IF($B5534="","",IFERROR(INDEX('CCA Util %'!$G:$G,MATCH($B5534,'CCA Util %'!$E:$E,0)),""))</f>
        <v/>
      </c>
      <c r="AE5534">
        <f>IF(OR($B5534="",$U5534=""),"",$U5534&amp;" &amp; "&amp;IF(OR($AD5534="",$AD5534=0),"Util NA",$AD5534&amp;" Util"))</f>
        <v/>
      </c>
    </row>
    <row r="5535" ht="15.75" customHeight="1" s="42">
      <c r="A5535" s="41" t="n"/>
      <c r="G5535" s="38" t="n"/>
      <c r="H5535" s="38" t="n"/>
      <c r="I5535" s="38" t="n"/>
      <c r="J5535" s="38" t="n"/>
      <c r="K5535" s="38" t="n"/>
      <c r="L5535" s="38" t="n"/>
      <c r="N5535" s="36">
        <f>IF($B5535="","",IF($C5535="SUPERSTORE","Superstore","DH"))</f>
        <v/>
      </c>
      <c r="O5535" s="36">
        <f>IF($B5535="","",IFERROR(VLOOKUP($B5535,Mapping!$A:$C,2,0),"Not Mapped"))</f>
        <v/>
      </c>
      <c r="P5535" s="36">
        <f>IF($B5535="","",IFERROR(VLOOKUP($B5535,Mapping!$A:$C,3,0),"Not Mapped"))</f>
        <v/>
      </c>
      <c r="Q5535" s="36">
        <f>IF($B5535="","",IFERROR(VLOOKUP($O5535,Leaders!$A:$B,2,0),"Not Mapped"))</f>
        <v/>
      </c>
      <c r="R5535" s="36">
        <f>IF($B5535="","",IF(COUNTIF(Exclusions!$A:$A,$B5535)&gt;0,"Yes","No"))</f>
        <v/>
      </c>
      <c r="S5535" s="38">
        <f>IF($B5535="","",MIN(1,DAY($A5535)/IF($N5535="Superstore",Settings!$B$5,Settings!$B$4)))</f>
        <v/>
      </c>
      <c r="T5535" s="38">
        <f>IF(OR($B5535="",$G5535="",$S5535=0),"",$G5535/$S5535)</f>
        <v/>
      </c>
      <c r="U5535" s="36">
        <f>IF($T5535="","",IF($T5535&lt;Settings!$B$8,"Critical",IF($T5535&lt;Settings!$B$9,"Semi Critical","Non Critical")))</f>
        <v/>
      </c>
      <c r="V5535" s="28" t="n"/>
      <c r="Z5535">
        <f>IF($B5535="","",IFERROR(VLOOKUP($B5535,'Plan HC for CCA'!$A:$B,2,0),""))</f>
        <v/>
      </c>
      <c r="AA5535">
        <f>IF(OR($B5535="",$Z5535=""),"",IF(N($M5535)&lt;$Z5535,"Delta","No Delta"))</f>
        <v/>
      </c>
      <c r="AB5535">
        <f>IF(OR($B5535="",$Z5535=""),"",MAX(0,$Z5535-N($M5535)))</f>
        <v/>
      </c>
      <c r="AC5535" s="46">
        <f>IF($B5535="","",IFERROR(INDEX('CCA Util %'!$H:$H,MATCH($B5535,'CCA Util %'!$E:$E,0)),""))</f>
        <v/>
      </c>
      <c r="AD5535">
        <f>IF($B5535="","",IFERROR(INDEX('CCA Util %'!$G:$G,MATCH($B5535,'CCA Util %'!$E:$E,0)),""))</f>
        <v/>
      </c>
      <c r="AE5535">
        <f>IF(OR($B5535="",$U5535=""),"",$U5535&amp;" &amp; "&amp;IF(OR($AD5535="",$AD5535=0),"Util NA",$AD5535&amp;" Util"))</f>
        <v/>
      </c>
    </row>
    <row r="5536" ht="15.75" customHeight="1" s="42">
      <c r="A5536" s="41" t="n"/>
      <c r="G5536" s="38" t="n"/>
      <c r="H5536" s="38" t="n"/>
      <c r="I5536" s="38" t="n"/>
      <c r="J5536" s="38" t="n"/>
      <c r="K5536" s="38" t="n"/>
      <c r="L5536" s="38" t="n"/>
      <c r="N5536" s="36">
        <f>IF($B5536="","",IF($C5536="SUPERSTORE","Superstore","DH"))</f>
        <v/>
      </c>
      <c r="O5536" s="36">
        <f>IF($B5536="","",IFERROR(VLOOKUP($B5536,Mapping!$A:$C,2,0),"Not Mapped"))</f>
        <v/>
      </c>
      <c r="P5536" s="36">
        <f>IF($B5536="","",IFERROR(VLOOKUP($B5536,Mapping!$A:$C,3,0),"Not Mapped"))</f>
        <v/>
      </c>
      <c r="Q5536" s="36">
        <f>IF($B5536="","",IFERROR(VLOOKUP($O5536,Leaders!$A:$B,2,0),"Not Mapped"))</f>
        <v/>
      </c>
      <c r="R5536" s="36">
        <f>IF($B5536="","",IF(COUNTIF(Exclusions!$A:$A,$B5536)&gt;0,"Yes","No"))</f>
        <v/>
      </c>
      <c r="S5536" s="38">
        <f>IF($B5536="","",MIN(1,DAY($A5536)/IF($N5536="Superstore",Settings!$B$5,Settings!$B$4)))</f>
        <v/>
      </c>
      <c r="T5536" s="38">
        <f>IF(OR($B5536="",$G5536="",$S5536=0),"",$G5536/$S5536)</f>
        <v/>
      </c>
      <c r="U5536" s="36">
        <f>IF($T5536="","",IF($T5536&lt;Settings!$B$8,"Critical",IF($T5536&lt;Settings!$B$9,"Semi Critical","Non Critical")))</f>
        <v/>
      </c>
      <c r="V5536" s="28" t="n"/>
      <c r="Z5536">
        <f>IF($B5536="","",IFERROR(VLOOKUP($B5536,'Plan HC for CCA'!$A:$B,2,0),""))</f>
        <v/>
      </c>
      <c r="AA5536">
        <f>IF(OR($B5536="",$Z5536=""),"",IF(N($M5536)&lt;$Z5536,"Delta","No Delta"))</f>
        <v/>
      </c>
      <c r="AB5536">
        <f>IF(OR($B5536="",$Z5536=""),"",MAX(0,$Z5536-N($M5536)))</f>
        <v/>
      </c>
      <c r="AC5536" s="46">
        <f>IF($B5536="","",IFERROR(INDEX('CCA Util %'!$H:$H,MATCH($B5536,'CCA Util %'!$E:$E,0)),""))</f>
        <v/>
      </c>
      <c r="AD5536">
        <f>IF($B5536="","",IFERROR(INDEX('CCA Util %'!$G:$G,MATCH($B5536,'CCA Util %'!$E:$E,0)),""))</f>
        <v/>
      </c>
      <c r="AE5536">
        <f>IF(OR($B5536="",$U5536=""),"",$U5536&amp;" &amp; "&amp;IF(OR($AD5536="",$AD5536=0),"Util NA",$AD5536&amp;" Util"))</f>
        <v/>
      </c>
    </row>
    <row r="5537" ht="15.75" customHeight="1" s="42">
      <c r="A5537" s="41" t="n"/>
      <c r="G5537" s="38" t="n"/>
      <c r="H5537" s="38" t="n"/>
      <c r="I5537" s="38" t="n"/>
      <c r="J5537" s="38" t="n"/>
      <c r="K5537" s="38" t="n"/>
      <c r="L5537" s="38" t="n"/>
      <c r="N5537" s="36">
        <f>IF($B5537="","",IF($C5537="SUPERSTORE","Superstore","DH"))</f>
        <v/>
      </c>
      <c r="O5537" s="36">
        <f>IF($B5537="","",IFERROR(VLOOKUP($B5537,Mapping!$A:$C,2,0),"Not Mapped"))</f>
        <v/>
      </c>
      <c r="P5537" s="36">
        <f>IF($B5537="","",IFERROR(VLOOKUP($B5537,Mapping!$A:$C,3,0),"Not Mapped"))</f>
        <v/>
      </c>
      <c r="Q5537" s="36">
        <f>IF($B5537="","",IFERROR(VLOOKUP($O5537,Leaders!$A:$B,2,0),"Not Mapped"))</f>
        <v/>
      </c>
      <c r="R5537" s="36">
        <f>IF($B5537="","",IF(COUNTIF(Exclusions!$A:$A,$B5537)&gt;0,"Yes","No"))</f>
        <v/>
      </c>
      <c r="S5537" s="38">
        <f>IF($B5537="","",MIN(1,DAY($A5537)/IF($N5537="Superstore",Settings!$B$5,Settings!$B$4)))</f>
        <v/>
      </c>
      <c r="T5537" s="38">
        <f>IF(OR($B5537="",$G5537="",$S5537=0),"",$G5537/$S5537)</f>
        <v/>
      </c>
      <c r="U5537" s="36">
        <f>IF($T5537="","",IF($T5537&lt;Settings!$B$8,"Critical",IF($T5537&lt;Settings!$B$9,"Semi Critical","Non Critical")))</f>
        <v/>
      </c>
      <c r="V5537" s="28" t="n"/>
      <c r="Z5537">
        <f>IF($B5537="","",IFERROR(VLOOKUP($B5537,'Plan HC for CCA'!$A:$B,2,0),""))</f>
        <v/>
      </c>
      <c r="AA5537">
        <f>IF(OR($B5537="",$Z5537=""),"",IF(N($M5537)&lt;$Z5537,"Delta","No Delta"))</f>
        <v/>
      </c>
      <c r="AB5537">
        <f>IF(OR($B5537="",$Z5537=""),"",MAX(0,$Z5537-N($M5537)))</f>
        <v/>
      </c>
      <c r="AC5537" s="46">
        <f>IF($B5537="","",IFERROR(INDEX('CCA Util %'!$H:$H,MATCH($B5537,'CCA Util %'!$E:$E,0)),""))</f>
        <v/>
      </c>
      <c r="AD5537">
        <f>IF($B5537="","",IFERROR(INDEX('CCA Util %'!$G:$G,MATCH($B5537,'CCA Util %'!$E:$E,0)),""))</f>
        <v/>
      </c>
      <c r="AE5537">
        <f>IF(OR($B5537="",$U5537=""),"",$U5537&amp;" &amp; "&amp;IF(OR($AD5537="",$AD5537=0),"Util NA",$AD5537&amp;" Util"))</f>
        <v/>
      </c>
    </row>
    <row r="5538" ht="15.75" customHeight="1" s="42">
      <c r="A5538" s="41" t="n"/>
      <c r="G5538" s="38" t="n"/>
      <c r="H5538" s="38" t="n"/>
      <c r="I5538" s="38" t="n"/>
      <c r="J5538" s="38" t="n"/>
      <c r="K5538" s="38" t="n"/>
      <c r="L5538" s="38" t="n"/>
      <c r="N5538" s="36">
        <f>IF($B5538="","",IF($C5538="SUPERSTORE","Superstore","DH"))</f>
        <v/>
      </c>
      <c r="O5538" s="36">
        <f>IF($B5538="","",IFERROR(VLOOKUP($B5538,Mapping!$A:$C,2,0),"Not Mapped"))</f>
        <v/>
      </c>
      <c r="P5538" s="36">
        <f>IF($B5538="","",IFERROR(VLOOKUP($B5538,Mapping!$A:$C,3,0),"Not Mapped"))</f>
        <v/>
      </c>
      <c r="Q5538" s="36">
        <f>IF($B5538="","",IFERROR(VLOOKUP($O5538,Leaders!$A:$B,2,0),"Not Mapped"))</f>
        <v/>
      </c>
      <c r="R5538" s="36">
        <f>IF($B5538="","",IF(COUNTIF(Exclusions!$A:$A,$B5538)&gt;0,"Yes","No"))</f>
        <v/>
      </c>
      <c r="S5538" s="38">
        <f>IF($B5538="","",MIN(1,DAY($A5538)/IF($N5538="Superstore",Settings!$B$5,Settings!$B$4)))</f>
        <v/>
      </c>
      <c r="T5538" s="38">
        <f>IF(OR($B5538="",$G5538="",$S5538=0),"",$G5538/$S5538)</f>
        <v/>
      </c>
      <c r="U5538" s="36">
        <f>IF($T5538="","",IF($T5538&lt;Settings!$B$8,"Critical",IF($T5538&lt;Settings!$B$9,"Semi Critical","Non Critical")))</f>
        <v/>
      </c>
      <c r="V5538" s="28" t="n"/>
      <c r="Z5538">
        <f>IF($B5538="","",IFERROR(VLOOKUP($B5538,'Plan HC for CCA'!$A:$B,2,0),""))</f>
        <v/>
      </c>
      <c r="AA5538">
        <f>IF(OR($B5538="",$Z5538=""),"",IF(N($M5538)&lt;$Z5538,"Delta","No Delta"))</f>
        <v/>
      </c>
      <c r="AB5538">
        <f>IF(OR($B5538="",$Z5538=""),"",MAX(0,$Z5538-N($M5538)))</f>
        <v/>
      </c>
      <c r="AC5538" s="46">
        <f>IF($B5538="","",IFERROR(INDEX('CCA Util %'!$H:$H,MATCH($B5538,'CCA Util %'!$E:$E,0)),""))</f>
        <v/>
      </c>
      <c r="AD5538">
        <f>IF($B5538="","",IFERROR(INDEX('CCA Util %'!$G:$G,MATCH($B5538,'CCA Util %'!$E:$E,0)),""))</f>
        <v/>
      </c>
      <c r="AE5538">
        <f>IF(OR($B5538="",$U5538=""),"",$U5538&amp;" &amp; "&amp;IF(OR($AD5538="",$AD5538=0),"Util NA",$AD5538&amp;" Util"))</f>
        <v/>
      </c>
    </row>
    <row r="5539" ht="15.75" customHeight="1" s="42">
      <c r="A5539" s="41" t="n"/>
      <c r="G5539" s="38" t="n"/>
      <c r="H5539" s="38" t="n"/>
      <c r="I5539" s="38" t="n"/>
      <c r="J5539" s="38" t="n"/>
      <c r="K5539" s="38" t="n"/>
      <c r="L5539" s="38" t="n"/>
      <c r="N5539" s="36">
        <f>IF($B5539="","",IF($C5539="SUPERSTORE","Superstore","DH"))</f>
        <v/>
      </c>
      <c r="O5539" s="36">
        <f>IF($B5539="","",IFERROR(VLOOKUP($B5539,Mapping!$A:$C,2,0),"Not Mapped"))</f>
        <v/>
      </c>
      <c r="P5539" s="36">
        <f>IF($B5539="","",IFERROR(VLOOKUP($B5539,Mapping!$A:$C,3,0),"Not Mapped"))</f>
        <v/>
      </c>
      <c r="Q5539" s="36">
        <f>IF($B5539="","",IFERROR(VLOOKUP($O5539,Leaders!$A:$B,2,0),"Not Mapped"))</f>
        <v/>
      </c>
      <c r="R5539" s="36">
        <f>IF($B5539="","",IF(COUNTIF(Exclusions!$A:$A,$B5539)&gt;0,"Yes","No"))</f>
        <v/>
      </c>
      <c r="S5539" s="38">
        <f>IF($B5539="","",MIN(1,DAY($A5539)/IF($N5539="Superstore",Settings!$B$5,Settings!$B$4)))</f>
        <v/>
      </c>
      <c r="T5539" s="38">
        <f>IF(OR($B5539="",$G5539="",$S5539=0),"",$G5539/$S5539)</f>
        <v/>
      </c>
      <c r="U5539" s="36">
        <f>IF($T5539="","",IF($T5539&lt;Settings!$B$8,"Critical",IF($T5539&lt;Settings!$B$9,"Semi Critical","Non Critical")))</f>
        <v/>
      </c>
      <c r="V5539" s="28" t="n"/>
      <c r="Z5539">
        <f>IF($B5539="","",IFERROR(VLOOKUP($B5539,'Plan HC for CCA'!$A:$B,2,0),""))</f>
        <v/>
      </c>
      <c r="AA5539">
        <f>IF(OR($B5539="",$Z5539=""),"",IF(N($M5539)&lt;$Z5539,"Delta","No Delta"))</f>
        <v/>
      </c>
      <c r="AB5539">
        <f>IF(OR($B5539="",$Z5539=""),"",MAX(0,$Z5539-N($M5539)))</f>
        <v/>
      </c>
      <c r="AC5539" s="46">
        <f>IF($B5539="","",IFERROR(INDEX('CCA Util %'!$H:$H,MATCH($B5539,'CCA Util %'!$E:$E,0)),""))</f>
        <v/>
      </c>
      <c r="AD5539">
        <f>IF($B5539="","",IFERROR(INDEX('CCA Util %'!$G:$G,MATCH($B5539,'CCA Util %'!$E:$E,0)),""))</f>
        <v/>
      </c>
      <c r="AE5539">
        <f>IF(OR($B5539="",$U5539=""),"",$U5539&amp;" &amp; "&amp;IF(OR($AD5539="",$AD5539=0),"Util NA",$AD5539&amp;" Util"))</f>
        <v/>
      </c>
    </row>
    <row r="5540" ht="15.75" customHeight="1" s="42">
      <c r="A5540" s="41" t="n"/>
      <c r="G5540" s="38" t="n"/>
      <c r="H5540" s="38" t="n"/>
      <c r="I5540" s="38" t="n"/>
      <c r="J5540" s="38" t="n"/>
      <c r="K5540" s="38" t="n"/>
      <c r="L5540" s="38" t="n"/>
      <c r="N5540" s="36">
        <f>IF($B5540="","",IF($C5540="SUPERSTORE","Superstore","DH"))</f>
        <v/>
      </c>
      <c r="O5540" s="36">
        <f>IF($B5540="","",IFERROR(VLOOKUP($B5540,Mapping!$A:$C,2,0),"Not Mapped"))</f>
        <v/>
      </c>
      <c r="P5540" s="36">
        <f>IF($B5540="","",IFERROR(VLOOKUP($B5540,Mapping!$A:$C,3,0),"Not Mapped"))</f>
        <v/>
      </c>
      <c r="Q5540" s="36">
        <f>IF($B5540="","",IFERROR(VLOOKUP($O5540,Leaders!$A:$B,2,0),"Not Mapped"))</f>
        <v/>
      </c>
      <c r="R5540" s="36">
        <f>IF($B5540="","",IF(COUNTIF(Exclusions!$A:$A,$B5540)&gt;0,"Yes","No"))</f>
        <v/>
      </c>
      <c r="S5540" s="38">
        <f>IF($B5540="","",MIN(1,DAY($A5540)/IF($N5540="Superstore",Settings!$B$5,Settings!$B$4)))</f>
        <v/>
      </c>
      <c r="T5540" s="38">
        <f>IF(OR($B5540="",$G5540="",$S5540=0),"",$G5540/$S5540)</f>
        <v/>
      </c>
      <c r="U5540" s="36">
        <f>IF($T5540="","",IF($T5540&lt;Settings!$B$8,"Critical",IF($T5540&lt;Settings!$B$9,"Semi Critical","Non Critical")))</f>
        <v/>
      </c>
      <c r="V5540" s="28" t="n"/>
      <c r="Z5540">
        <f>IF($B5540="","",IFERROR(VLOOKUP($B5540,'Plan HC for CCA'!$A:$B,2,0),""))</f>
        <v/>
      </c>
      <c r="AA5540">
        <f>IF(OR($B5540="",$Z5540=""),"",IF(N($M5540)&lt;$Z5540,"Delta","No Delta"))</f>
        <v/>
      </c>
      <c r="AB5540">
        <f>IF(OR($B5540="",$Z5540=""),"",MAX(0,$Z5540-N($M5540)))</f>
        <v/>
      </c>
      <c r="AC5540" s="46">
        <f>IF($B5540="","",IFERROR(INDEX('CCA Util %'!$H:$H,MATCH($B5540,'CCA Util %'!$E:$E,0)),""))</f>
        <v/>
      </c>
      <c r="AD5540">
        <f>IF($B5540="","",IFERROR(INDEX('CCA Util %'!$G:$G,MATCH($B5540,'CCA Util %'!$E:$E,0)),""))</f>
        <v/>
      </c>
      <c r="AE5540">
        <f>IF(OR($B5540="",$U5540=""),"",$U5540&amp;" &amp; "&amp;IF(OR($AD5540="",$AD5540=0),"Util NA",$AD5540&amp;" Util"))</f>
        <v/>
      </c>
    </row>
    <row r="5541" ht="15.75" customHeight="1" s="42">
      <c r="A5541" s="41" t="n"/>
      <c r="G5541" s="38" t="n"/>
      <c r="H5541" s="38" t="n"/>
      <c r="I5541" s="38" t="n"/>
      <c r="J5541" s="38" t="n"/>
      <c r="K5541" s="38" t="n"/>
      <c r="L5541" s="38" t="n"/>
      <c r="N5541" s="36">
        <f>IF($B5541="","",IF($C5541="SUPERSTORE","Superstore","DH"))</f>
        <v/>
      </c>
      <c r="O5541" s="36">
        <f>IF($B5541="","",IFERROR(VLOOKUP($B5541,Mapping!$A:$C,2,0),"Not Mapped"))</f>
        <v/>
      </c>
      <c r="P5541" s="36">
        <f>IF($B5541="","",IFERROR(VLOOKUP($B5541,Mapping!$A:$C,3,0),"Not Mapped"))</f>
        <v/>
      </c>
      <c r="Q5541" s="36">
        <f>IF($B5541="","",IFERROR(VLOOKUP($O5541,Leaders!$A:$B,2,0),"Not Mapped"))</f>
        <v/>
      </c>
      <c r="R5541" s="36">
        <f>IF($B5541="","",IF(COUNTIF(Exclusions!$A:$A,$B5541)&gt;0,"Yes","No"))</f>
        <v/>
      </c>
      <c r="S5541" s="38">
        <f>IF($B5541="","",MIN(1,DAY($A5541)/IF($N5541="Superstore",Settings!$B$5,Settings!$B$4)))</f>
        <v/>
      </c>
      <c r="T5541" s="38">
        <f>IF(OR($B5541="",$G5541="",$S5541=0),"",$G5541/$S5541)</f>
        <v/>
      </c>
      <c r="U5541" s="36">
        <f>IF($T5541="","",IF($T5541&lt;Settings!$B$8,"Critical",IF($T5541&lt;Settings!$B$9,"Semi Critical","Non Critical")))</f>
        <v/>
      </c>
      <c r="V5541" s="28" t="n"/>
      <c r="Z5541">
        <f>IF($B5541="","",IFERROR(VLOOKUP($B5541,'Plan HC for CCA'!$A:$B,2,0),""))</f>
        <v/>
      </c>
      <c r="AA5541">
        <f>IF(OR($B5541="",$Z5541=""),"",IF(N($M5541)&lt;$Z5541,"Delta","No Delta"))</f>
        <v/>
      </c>
      <c r="AB5541">
        <f>IF(OR($B5541="",$Z5541=""),"",MAX(0,$Z5541-N($M5541)))</f>
        <v/>
      </c>
      <c r="AC5541" s="46">
        <f>IF($B5541="","",IFERROR(INDEX('CCA Util %'!$H:$H,MATCH($B5541,'CCA Util %'!$E:$E,0)),""))</f>
        <v/>
      </c>
      <c r="AD5541">
        <f>IF($B5541="","",IFERROR(INDEX('CCA Util %'!$G:$G,MATCH($B5541,'CCA Util %'!$E:$E,0)),""))</f>
        <v/>
      </c>
      <c r="AE5541">
        <f>IF(OR($B5541="",$U5541=""),"",$U5541&amp;" &amp; "&amp;IF(OR($AD5541="",$AD5541=0),"Util NA",$AD5541&amp;" Util"))</f>
        <v/>
      </c>
    </row>
    <row r="5542" ht="15.75" customHeight="1" s="42">
      <c r="A5542" s="41" t="n"/>
      <c r="G5542" s="38" t="n"/>
      <c r="H5542" s="38" t="n"/>
      <c r="I5542" s="38" t="n"/>
      <c r="J5542" s="38" t="n"/>
      <c r="K5542" s="38" t="n"/>
      <c r="L5542" s="38" t="n"/>
      <c r="N5542" s="36">
        <f>IF($B5542="","",IF($C5542="SUPERSTORE","Superstore","DH"))</f>
        <v/>
      </c>
      <c r="O5542" s="36">
        <f>IF($B5542="","",IFERROR(VLOOKUP($B5542,Mapping!$A:$C,2,0),"Not Mapped"))</f>
        <v/>
      </c>
      <c r="P5542" s="36">
        <f>IF($B5542="","",IFERROR(VLOOKUP($B5542,Mapping!$A:$C,3,0),"Not Mapped"))</f>
        <v/>
      </c>
      <c r="Q5542" s="36">
        <f>IF($B5542="","",IFERROR(VLOOKUP($O5542,Leaders!$A:$B,2,0),"Not Mapped"))</f>
        <v/>
      </c>
      <c r="R5542" s="36">
        <f>IF($B5542="","",IF(COUNTIF(Exclusions!$A:$A,$B5542)&gt;0,"Yes","No"))</f>
        <v/>
      </c>
      <c r="S5542" s="38">
        <f>IF($B5542="","",MIN(1,DAY($A5542)/IF($N5542="Superstore",Settings!$B$5,Settings!$B$4)))</f>
        <v/>
      </c>
      <c r="T5542" s="38">
        <f>IF(OR($B5542="",$G5542="",$S5542=0),"",$G5542/$S5542)</f>
        <v/>
      </c>
      <c r="U5542" s="36">
        <f>IF($T5542="","",IF($T5542&lt;Settings!$B$8,"Critical",IF($T5542&lt;Settings!$B$9,"Semi Critical","Non Critical")))</f>
        <v/>
      </c>
      <c r="V5542" s="28" t="n"/>
      <c r="Z5542">
        <f>IF($B5542="","",IFERROR(VLOOKUP($B5542,'Plan HC for CCA'!$A:$B,2,0),""))</f>
        <v/>
      </c>
      <c r="AA5542">
        <f>IF(OR($B5542="",$Z5542=""),"",IF(N($M5542)&lt;$Z5542,"Delta","No Delta"))</f>
        <v/>
      </c>
      <c r="AB5542">
        <f>IF(OR($B5542="",$Z5542=""),"",MAX(0,$Z5542-N($M5542)))</f>
        <v/>
      </c>
      <c r="AC5542" s="46">
        <f>IF($B5542="","",IFERROR(INDEX('CCA Util %'!$H:$H,MATCH($B5542,'CCA Util %'!$E:$E,0)),""))</f>
        <v/>
      </c>
      <c r="AD5542">
        <f>IF($B5542="","",IFERROR(INDEX('CCA Util %'!$G:$G,MATCH($B5542,'CCA Util %'!$E:$E,0)),""))</f>
        <v/>
      </c>
      <c r="AE5542">
        <f>IF(OR($B5542="",$U5542=""),"",$U5542&amp;" &amp; "&amp;IF(OR($AD5542="",$AD5542=0),"Util NA",$AD5542&amp;" Util"))</f>
        <v/>
      </c>
    </row>
    <row r="5543" ht="15.75" customHeight="1" s="42">
      <c r="A5543" s="41" t="n"/>
      <c r="G5543" s="38" t="n"/>
      <c r="H5543" s="38" t="n"/>
      <c r="I5543" s="38" t="n"/>
      <c r="J5543" s="38" t="n"/>
      <c r="K5543" s="38" t="n"/>
      <c r="L5543" s="38" t="n"/>
      <c r="N5543" s="36">
        <f>IF($B5543="","",IF($C5543="SUPERSTORE","Superstore","DH"))</f>
        <v/>
      </c>
      <c r="O5543" s="36">
        <f>IF($B5543="","",IFERROR(VLOOKUP($B5543,Mapping!$A:$C,2,0),"Not Mapped"))</f>
        <v/>
      </c>
      <c r="P5543" s="36">
        <f>IF($B5543="","",IFERROR(VLOOKUP($B5543,Mapping!$A:$C,3,0),"Not Mapped"))</f>
        <v/>
      </c>
      <c r="Q5543" s="36">
        <f>IF($B5543="","",IFERROR(VLOOKUP($O5543,Leaders!$A:$B,2,0),"Not Mapped"))</f>
        <v/>
      </c>
      <c r="R5543" s="36">
        <f>IF($B5543="","",IF(COUNTIF(Exclusions!$A:$A,$B5543)&gt;0,"Yes","No"))</f>
        <v/>
      </c>
      <c r="S5543" s="38">
        <f>IF($B5543="","",MIN(1,DAY($A5543)/IF($N5543="Superstore",Settings!$B$5,Settings!$B$4)))</f>
        <v/>
      </c>
      <c r="T5543" s="38">
        <f>IF(OR($B5543="",$G5543="",$S5543=0),"",$G5543/$S5543)</f>
        <v/>
      </c>
      <c r="U5543" s="36">
        <f>IF($T5543="","",IF($T5543&lt;Settings!$B$8,"Critical",IF($T5543&lt;Settings!$B$9,"Semi Critical","Non Critical")))</f>
        <v/>
      </c>
      <c r="V5543" s="28" t="n"/>
      <c r="Z5543">
        <f>IF($B5543="","",IFERROR(VLOOKUP($B5543,'Plan HC for CCA'!$A:$B,2,0),""))</f>
        <v/>
      </c>
      <c r="AA5543">
        <f>IF(OR($B5543="",$Z5543=""),"",IF(N($M5543)&lt;$Z5543,"Delta","No Delta"))</f>
        <v/>
      </c>
      <c r="AB5543">
        <f>IF(OR($B5543="",$Z5543=""),"",MAX(0,$Z5543-N($M5543)))</f>
        <v/>
      </c>
      <c r="AC5543" s="46">
        <f>IF($B5543="","",IFERROR(INDEX('CCA Util %'!$H:$H,MATCH($B5543,'CCA Util %'!$E:$E,0)),""))</f>
        <v/>
      </c>
      <c r="AD5543">
        <f>IF($B5543="","",IFERROR(INDEX('CCA Util %'!$G:$G,MATCH($B5543,'CCA Util %'!$E:$E,0)),""))</f>
        <v/>
      </c>
      <c r="AE5543">
        <f>IF(OR($B5543="",$U5543=""),"",$U5543&amp;" &amp; "&amp;IF(OR($AD5543="",$AD5543=0),"Util NA",$AD5543&amp;" Util"))</f>
        <v/>
      </c>
    </row>
    <row r="5544" ht="15.75" customHeight="1" s="42">
      <c r="A5544" s="41" t="n"/>
      <c r="G5544" s="38" t="n"/>
      <c r="H5544" s="38" t="n"/>
      <c r="I5544" s="38" t="n"/>
      <c r="J5544" s="38" t="n"/>
      <c r="K5544" s="38" t="n"/>
      <c r="L5544" s="38" t="n"/>
      <c r="N5544" s="36">
        <f>IF($B5544="","",IF($C5544="SUPERSTORE","Superstore","DH"))</f>
        <v/>
      </c>
      <c r="O5544" s="36">
        <f>IF($B5544="","",IFERROR(VLOOKUP($B5544,Mapping!$A:$C,2,0),"Not Mapped"))</f>
        <v/>
      </c>
      <c r="P5544" s="36">
        <f>IF($B5544="","",IFERROR(VLOOKUP($B5544,Mapping!$A:$C,3,0),"Not Mapped"))</f>
        <v/>
      </c>
      <c r="Q5544" s="36">
        <f>IF($B5544="","",IFERROR(VLOOKUP($O5544,Leaders!$A:$B,2,0),"Not Mapped"))</f>
        <v/>
      </c>
      <c r="R5544" s="36">
        <f>IF($B5544="","",IF(COUNTIF(Exclusions!$A:$A,$B5544)&gt;0,"Yes","No"))</f>
        <v/>
      </c>
      <c r="S5544" s="38">
        <f>IF($B5544="","",MIN(1,DAY($A5544)/IF($N5544="Superstore",Settings!$B$5,Settings!$B$4)))</f>
        <v/>
      </c>
      <c r="T5544" s="38">
        <f>IF(OR($B5544="",$G5544="",$S5544=0),"",$G5544/$S5544)</f>
        <v/>
      </c>
      <c r="U5544" s="36">
        <f>IF($T5544="","",IF($T5544&lt;Settings!$B$8,"Critical",IF($T5544&lt;Settings!$B$9,"Semi Critical","Non Critical")))</f>
        <v/>
      </c>
      <c r="V5544" s="28" t="n"/>
      <c r="Z5544">
        <f>IF($B5544="","",IFERROR(VLOOKUP($B5544,'Plan HC for CCA'!$A:$B,2,0),""))</f>
        <v/>
      </c>
      <c r="AA5544">
        <f>IF(OR($B5544="",$Z5544=""),"",IF(N($M5544)&lt;$Z5544,"Delta","No Delta"))</f>
        <v/>
      </c>
      <c r="AB5544">
        <f>IF(OR($B5544="",$Z5544=""),"",MAX(0,$Z5544-N($M5544)))</f>
        <v/>
      </c>
      <c r="AC5544" s="46">
        <f>IF($B5544="","",IFERROR(INDEX('CCA Util %'!$H:$H,MATCH($B5544,'CCA Util %'!$E:$E,0)),""))</f>
        <v/>
      </c>
      <c r="AD5544">
        <f>IF($B5544="","",IFERROR(INDEX('CCA Util %'!$G:$G,MATCH($B5544,'CCA Util %'!$E:$E,0)),""))</f>
        <v/>
      </c>
      <c r="AE5544">
        <f>IF(OR($B5544="",$U5544=""),"",$U5544&amp;" &amp; "&amp;IF(OR($AD5544="",$AD5544=0),"Util NA",$AD5544&amp;" Util"))</f>
        <v/>
      </c>
    </row>
    <row r="5545" ht="15.75" customHeight="1" s="42">
      <c r="A5545" s="41" t="n"/>
      <c r="G5545" s="38" t="n"/>
      <c r="H5545" s="38" t="n"/>
      <c r="I5545" s="38" t="n"/>
      <c r="J5545" s="38" t="n"/>
      <c r="K5545" s="38" t="n"/>
      <c r="L5545" s="38" t="n"/>
      <c r="N5545" s="36">
        <f>IF($B5545="","",IF($C5545="SUPERSTORE","Superstore","DH"))</f>
        <v/>
      </c>
      <c r="O5545" s="36">
        <f>IF($B5545="","",IFERROR(VLOOKUP($B5545,Mapping!$A:$C,2,0),"Not Mapped"))</f>
        <v/>
      </c>
      <c r="P5545" s="36">
        <f>IF($B5545="","",IFERROR(VLOOKUP($B5545,Mapping!$A:$C,3,0),"Not Mapped"))</f>
        <v/>
      </c>
      <c r="Q5545" s="36">
        <f>IF($B5545="","",IFERROR(VLOOKUP($O5545,Leaders!$A:$B,2,0),"Not Mapped"))</f>
        <v/>
      </c>
      <c r="R5545" s="36">
        <f>IF($B5545="","",IF(COUNTIF(Exclusions!$A:$A,$B5545)&gt;0,"Yes","No"))</f>
        <v/>
      </c>
      <c r="S5545" s="38">
        <f>IF($B5545="","",MIN(1,DAY($A5545)/IF($N5545="Superstore",Settings!$B$5,Settings!$B$4)))</f>
        <v/>
      </c>
      <c r="T5545" s="38">
        <f>IF(OR($B5545="",$G5545="",$S5545=0),"",$G5545/$S5545)</f>
        <v/>
      </c>
      <c r="U5545" s="36">
        <f>IF($T5545="","",IF($T5545&lt;Settings!$B$8,"Critical",IF($T5545&lt;Settings!$B$9,"Semi Critical","Non Critical")))</f>
        <v/>
      </c>
      <c r="V5545" s="28" t="n"/>
      <c r="Z5545">
        <f>IF($B5545="","",IFERROR(VLOOKUP($B5545,'Plan HC for CCA'!$A:$B,2,0),""))</f>
        <v/>
      </c>
      <c r="AA5545">
        <f>IF(OR($B5545="",$Z5545=""),"",IF(N($M5545)&lt;$Z5545,"Delta","No Delta"))</f>
        <v/>
      </c>
      <c r="AB5545">
        <f>IF(OR($B5545="",$Z5545=""),"",MAX(0,$Z5545-N($M5545)))</f>
        <v/>
      </c>
      <c r="AC5545" s="46">
        <f>IF($B5545="","",IFERROR(INDEX('CCA Util %'!$H:$H,MATCH($B5545,'CCA Util %'!$E:$E,0)),""))</f>
        <v/>
      </c>
      <c r="AD5545">
        <f>IF($B5545="","",IFERROR(INDEX('CCA Util %'!$G:$G,MATCH($B5545,'CCA Util %'!$E:$E,0)),""))</f>
        <v/>
      </c>
      <c r="AE5545">
        <f>IF(OR($B5545="",$U5545=""),"",$U5545&amp;" &amp; "&amp;IF(OR($AD5545="",$AD5545=0),"Util NA",$AD5545&amp;" Util"))</f>
        <v/>
      </c>
    </row>
    <row r="5546" ht="15.75" customHeight="1" s="42">
      <c r="A5546" s="41" t="n"/>
      <c r="G5546" s="38" t="n"/>
      <c r="H5546" s="38" t="n"/>
      <c r="I5546" s="38" t="n"/>
      <c r="J5546" s="38" t="n"/>
      <c r="K5546" s="38" t="n"/>
      <c r="L5546" s="38" t="n"/>
      <c r="N5546" s="36">
        <f>IF($B5546="","",IF($C5546="SUPERSTORE","Superstore","DH"))</f>
        <v/>
      </c>
      <c r="O5546" s="36">
        <f>IF($B5546="","",IFERROR(VLOOKUP($B5546,Mapping!$A:$C,2,0),"Not Mapped"))</f>
        <v/>
      </c>
      <c r="P5546" s="36">
        <f>IF($B5546="","",IFERROR(VLOOKUP($B5546,Mapping!$A:$C,3,0),"Not Mapped"))</f>
        <v/>
      </c>
      <c r="Q5546" s="36">
        <f>IF($B5546="","",IFERROR(VLOOKUP($O5546,Leaders!$A:$B,2,0),"Not Mapped"))</f>
        <v/>
      </c>
      <c r="R5546" s="36">
        <f>IF($B5546="","",IF(COUNTIF(Exclusions!$A:$A,$B5546)&gt;0,"Yes","No"))</f>
        <v/>
      </c>
      <c r="S5546" s="38">
        <f>IF($B5546="","",MIN(1,DAY($A5546)/IF($N5546="Superstore",Settings!$B$5,Settings!$B$4)))</f>
        <v/>
      </c>
      <c r="T5546" s="38">
        <f>IF(OR($B5546="",$G5546="",$S5546=0),"",$G5546/$S5546)</f>
        <v/>
      </c>
      <c r="U5546" s="36">
        <f>IF($T5546="","",IF($T5546&lt;Settings!$B$8,"Critical",IF($T5546&lt;Settings!$B$9,"Semi Critical","Non Critical")))</f>
        <v/>
      </c>
      <c r="V5546" s="28" t="n"/>
      <c r="Z5546">
        <f>IF($B5546="","",IFERROR(VLOOKUP($B5546,'Plan HC for CCA'!$A:$B,2,0),""))</f>
        <v/>
      </c>
      <c r="AA5546">
        <f>IF(OR($B5546="",$Z5546=""),"",IF(N($M5546)&lt;$Z5546,"Delta","No Delta"))</f>
        <v/>
      </c>
      <c r="AB5546">
        <f>IF(OR($B5546="",$Z5546=""),"",MAX(0,$Z5546-N($M5546)))</f>
        <v/>
      </c>
      <c r="AC5546" s="46">
        <f>IF($B5546="","",IFERROR(INDEX('CCA Util %'!$H:$H,MATCH($B5546,'CCA Util %'!$E:$E,0)),""))</f>
        <v/>
      </c>
      <c r="AD5546">
        <f>IF($B5546="","",IFERROR(INDEX('CCA Util %'!$G:$G,MATCH($B5546,'CCA Util %'!$E:$E,0)),""))</f>
        <v/>
      </c>
      <c r="AE5546">
        <f>IF(OR($B5546="",$U5546=""),"",$U5546&amp;" &amp; "&amp;IF(OR($AD5546="",$AD5546=0),"Util NA",$AD5546&amp;" Util"))</f>
        <v/>
      </c>
    </row>
    <row r="5547" ht="15.75" customHeight="1" s="42">
      <c r="A5547" s="41" t="n"/>
      <c r="G5547" s="38" t="n"/>
      <c r="H5547" s="38" t="n"/>
      <c r="I5547" s="38" t="n"/>
      <c r="J5547" s="38" t="n"/>
      <c r="K5547" s="38" t="n"/>
      <c r="L5547" s="38" t="n"/>
      <c r="N5547" s="36">
        <f>IF($B5547="","",IF($C5547="SUPERSTORE","Superstore","DH"))</f>
        <v/>
      </c>
      <c r="O5547" s="36">
        <f>IF($B5547="","",IFERROR(VLOOKUP($B5547,Mapping!$A:$C,2,0),"Not Mapped"))</f>
        <v/>
      </c>
      <c r="P5547" s="36">
        <f>IF($B5547="","",IFERROR(VLOOKUP($B5547,Mapping!$A:$C,3,0),"Not Mapped"))</f>
        <v/>
      </c>
      <c r="Q5547" s="36">
        <f>IF($B5547="","",IFERROR(VLOOKUP($O5547,Leaders!$A:$B,2,0),"Not Mapped"))</f>
        <v/>
      </c>
      <c r="R5547" s="36">
        <f>IF($B5547="","",IF(COUNTIF(Exclusions!$A:$A,$B5547)&gt;0,"Yes","No"))</f>
        <v/>
      </c>
      <c r="S5547" s="38">
        <f>IF($B5547="","",MIN(1,DAY($A5547)/IF($N5547="Superstore",Settings!$B$5,Settings!$B$4)))</f>
        <v/>
      </c>
      <c r="T5547" s="38">
        <f>IF(OR($B5547="",$G5547="",$S5547=0),"",$G5547/$S5547)</f>
        <v/>
      </c>
      <c r="U5547" s="36">
        <f>IF($T5547="","",IF($T5547&lt;Settings!$B$8,"Critical",IF($T5547&lt;Settings!$B$9,"Semi Critical","Non Critical")))</f>
        <v/>
      </c>
      <c r="V5547" s="28" t="n"/>
      <c r="Z5547">
        <f>IF($B5547="","",IFERROR(VLOOKUP($B5547,'Plan HC for CCA'!$A:$B,2,0),""))</f>
        <v/>
      </c>
      <c r="AA5547">
        <f>IF(OR($B5547="",$Z5547=""),"",IF(N($M5547)&lt;$Z5547,"Delta","No Delta"))</f>
        <v/>
      </c>
      <c r="AB5547">
        <f>IF(OR($B5547="",$Z5547=""),"",MAX(0,$Z5547-N($M5547)))</f>
        <v/>
      </c>
      <c r="AC5547" s="46">
        <f>IF($B5547="","",IFERROR(INDEX('CCA Util %'!$H:$H,MATCH($B5547,'CCA Util %'!$E:$E,0)),""))</f>
        <v/>
      </c>
      <c r="AD5547">
        <f>IF($B5547="","",IFERROR(INDEX('CCA Util %'!$G:$G,MATCH($B5547,'CCA Util %'!$E:$E,0)),""))</f>
        <v/>
      </c>
      <c r="AE5547">
        <f>IF(OR($B5547="",$U5547=""),"",$U5547&amp;" &amp; "&amp;IF(OR($AD5547="",$AD5547=0),"Util NA",$AD5547&amp;" Util"))</f>
        <v/>
      </c>
    </row>
    <row r="5548" ht="15.75" customHeight="1" s="42">
      <c r="A5548" s="41" t="n"/>
      <c r="G5548" s="38" t="n"/>
      <c r="H5548" s="38" t="n"/>
      <c r="I5548" s="38" t="n"/>
      <c r="J5548" s="38" t="n"/>
      <c r="K5548" s="38" t="n"/>
      <c r="L5548" s="38" t="n"/>
      <c r="N5548" s="36">
        <f>IF($B5548="","",IF($C5548="SUPERSTORE","Superstore","DH"))</f>
        <v/>
      </c>
      <c r="O5548" s="36">
        <f>IF($B5548="","",IFERROR(VLOOKUP($B5548,Mapping!$A:$C,2,0),"Not Mapped"))</f>
        <v/>
      </c>
      <c r="P5548" s="36">
        <f>IF($B5548="","",IFERROR(VLOOKUP($B5548,Mapping!$A:$C,3,0),"Not Mapped"))</f>
        <v/>
      </c>
      <c r="Q5548" s="36">
        <f>IF($B5548="","",IFERROR(VLOOKUP($O5548,Leaders!$A:$B,2,0),"Not Mapped"))</f>
        <v/>
      </c>
      <c r="R5548" s="36">
        <f>IF($B5548="","",IF(COUNTIF(Exclusions!$A:$A,$B5548)&gt;0,"Yes","No"))</f>
        <v/>
      </c>
      <c r="S5548" s="38">
        <f>IF($B5548="","",MIN(1,DAY($A5548)/IF($N5548="Superstore",Settings!$B$5,Settings!$B$4)))</f>
        <v/>
      </c>
      <c r="T5548" s="38">
        <f>IF(OR($B5548="",$G5548="",$S5548=0),"",$G5548/$S5548)</f>
        <v/>
      </c>
      <c r="U5548" s="36">
        <f>IF($T5548="","",IF($T5548&lt;Settings!$B$8,"Critical",IF($T5548&lt;Settings!$B$9,"Semi Critical","Non Critical")))</f>
        <v/>
      </c>
      <c r="V5548" s="28" t="n"/>
      <c r="Z5548">
        <f>IF($B5548="","",IFERROR(VLOOKUP($B5548,'Plan HC for CCA'!$A:$B,2,0),""))</f>
        <v/>
      </c>
      <c r="AA5548">
        <f>IF(OR($B5548="",$Z5548=""),"",IF(N($M5548)&lt;$Z5548,"Delta","No Delta"))</f>
        <v/>
      </c>
      <c r="AB5548">
        <f>IF(OR($B5548="",$Z5548=""),"",MAX(0,$Z5548-N($M5548)))</f>
        <v/>
      </c>
      <c r="AC5548" s="46">
        <f>IF($B5548="","",IFERROR(INDEX('CCA Util %'!$H:$H,MATCH($B5548,'CCA Util %'!$E:$E,0)),""))</f>
        <v/>
      </c>
      <c r="AD5548">
        <f>IF($B5548="","",IFERROR(INDEX('CCA Util %'!$G:$G,MATCH($B5548,'CCA Util %'!$E:$E,0)),""))</f>
        <v/>
      </c>
      <c r="AE5548">
        <f>IF(OR($B5548="",$U5548=""),"",$U5548&amp;" &amp; "&amp;IF(OR($AD5548="",$AD5548=0),"Util NA",$AD5548&amp;" Util"))</f>
        <v/>
      </c>
    </row>
    <row r="5549" ht="15.75" customHeight="1" s="42">
      <c r="A5549" s="41" t="n"/>
      <c r="G5549" s="38" t="n"/>
      <c r="H5549" s="38" t="n"/>
      <c r="I5549" s="38" t="n"/>
      <c r="J5549" s="38" t="n"/>
      <c r="K5549" s="38" t="n"/>
      <c r="L5549" s="38" t="n"/>
      <c r="N5549" s="36">
        <f>IF($B5549="","",IF($C5549="SUPERSTORE","Superstore","DH"))</f>
        <v/>
      </c>
      <c r="O5549" s="36">
        <f>IF($B5549="","",IFERROR(VLOOKUP($B5549,Mapping!$A:$C,2,0),"Not Mapped"))</f>
        <v/>
      </c>
      <c r="P5549" s="36">
        <f>IF($B5549="","",IFERROR(VLOOKUP($B5549,Mapping!$A:$C,3,0),"Not Mapped"))</f>
        <v/>
      </c>
      <c r="Q5549" s="36">
        <f>IF($B5549="","",IFERROR(VLOOKUP($O5549,Leaders!$A:$B,2,0),"Not Mapped"))</f>
        <v/>
      </c>
      <c r="R5549" s="36">
        <f>IF($B5549="","",IF(COUNTIF(Exclusions!$A:$A,$B5549)&gt;0,"Yes","No"))</f>
        <v/>
      </c>
      <c r="S5549" s="38">
        <f>IF($B5549="","",MIN(1,DAY($A5549)/IF($N5549="Superstore",Settings!$B$5,Settings!$B$4)))</f>
        <v/>
      </c>
      <c r="T5549" s="38">
        <f>IF(OR($B5549="",$G5549="",$S5549=0),"",$G5549/$S5549)</f>
        <v/>
      </c>
      <c r="U5549" s="36">
        <f>IF($T5549="","",IF($T5549&lt;Settings!$B$8,"Critical",IF($T5549&lt;Settings!$B$9,"Semi Critical","Non Critical")))</f>
        <v/>
      </c>
      <c r="V5549" s="28" t="n"/>
      <c r="Z5549">
        <f>IF($B5549="","",IFERROR(VLOOKUP($B5549,'Plan HC for CCA'!$A:$B,2,0),""))</f>
        <v/>
      </c>
      <c r="AA5549">
        <f>IF(OR($B5549="",$Z5549=""),"",IF(N($M5549)&lt;$Z5549,"Delta","No Delta"))</f>
        <v/>
      </c>
      <c r="AB5549">
        <f>IF(OR($B5549="",$Z5549=""),"",MAX(0,$Z5549-N($M5549)))</f>
        <v/>
      </c>
      <c r="AC5549" s="46">
        <f>IF($B5549="","",IFERROR(INDEX('CCA Util %'!$H:$H,MATCH($B5549,'CCA Util %'!$E:$E,0)),""))</f>
        <v/>
      </c>
      <c r="AD5549">
        <f>IF($B5549="","",IFERROR(INDEX('CCA Util %'!$G:$G,MATCH($B5549,'CCA Util %'!$E:$E,0)),""))</f>
        <v/>
      </c>
      <c r="AE5549">
        <f>IF(OR($B5549="",$U5549=""),"",$U5549&amp;" &amp; "&amp;IF(OR($AD5549="",$AD5549=0),"Util NA",$AD5549&amp;" Util"))</f>
        <v/>
      </c>
    </row>
    <row r="5550" ht="15.75" customHeight="1" s="42">
      <c r="A5550" s="41" t="n"/>
      <c r="G5550" s="38" t="n"/>
      <c r="H5550" s="38" t="n"/>
      <c r="I5550" s="38" t="n"/>
      <c r="J5550" s="38" t="n"/>
      <c r="K5550" s="38" t="n"/>
      <c r="L5550" s="38" t="n"/>
      <c r="N5550" s="36">
        <f>IF($B5550="","",IF($C5550="SUPERSTORE","Superstore","DH"))</f>
        <v/>
      </c>
      <c r="O5550" s="36">
        <f>IF($B5550="","",IFERROR(VLOOKUP($B5550,Mapping!$A:$C,2,0),"Not Mapped"))</f>
        <v/>
      </c>
      <c r="P5550" s="36">
        <f>IF($B5550="","",IFERROR(VLOOKUP($B5550,Mapping!$A:$C,3,0),"Not Mapped"))</f>
        <v/>
      </c>
      <c r="Q5550" s="36">
        <f>IF($B5550="","",IFERROR(VLOOKUP($O5550,Leaders!$A:$B,2,0),"Not Mapped"))</f>
        <v/>
      </c>
      <c r="R5550" s="36">
        <f>IF($B5550="","",IF(COUNTIF(Exclusions!$A:$A,$B5550)&gt;0,"Yes","No"))</f>
        <v/>
      </c>
      <c r="S5550" s="38">
        <f>IF($B5550="","",MIN(1,DAY($A5550)/IF($N5550="Superstore",Settings!$B$5,Settings!$B$4)))</f>
        <v/>
      </c>
      <c r="T5550" s="38">
        <f>IF(OR($B5550="",$G5550="",$S5550=0),"",$G5550/$S5550)</f>
        <v/>
      </c>
      <c r="U5550" s="36">
        <f>IF($T5550="","",IF($T5550&lt;Settings!$B$8,"Critical",IF($T5550&lt;Settings!$B$9,"Semi Critical","Non Critical")))</f>
        <v/>
      </c>
      <c r="V5550" s="28" t="n"/>
      <c r="Z5550">
        <f>IF($B5550="","",IFERROR(VLOOKUP($B5550,'Plan HC for CCA'!$A:$B,2,0),""))</f>
        <v/>
      </c>
      <c r="AA5550">
        <f>IF(OR($B5550="",$Z5550=""),"",IF(N($M5550)&lt;$Z5550,"Delta","No Delta"))</f>
        <v/>
      </c>
      <c r="AB5550">
        <f>IF(OR($B5550="",$Z5550=""),"",MAX(0,$Z5550-N($M5550)))</f>
        <v/>
      </c>
      <c r="AC5550" s="46">
        <f>IF($B5550="","",IFERROR(INDEX('CCA Util %'!$H:$H,MATCH($B5550,'CCA Util %'!$E:$E,0)),""))</f>
        <v/>
      </c>
      <c r="AD5550">
        <f>IF($B5550="","",IFERROR(INDEX('CCA Util %'!$G:$G,MATCH($B5550,'CCA Util %'!$E:$E,0)),""))</f>
        <v/>
      </c>
      <c r="AE5550">
        <f>IF(OR($B5550="",$U5550=""),"",$U5550&amp;" &amp; "&amp;IF(OR($AD5550="",$AD5550=0),"Util NA",$AD5550&amp;" Util"))</f>
        <v/>
      </c>
    </row>
    <row r="5551" ht="15.75" customHeight="1" s="42">
      <c r="A5551" s="41" t="n"/>
      <c r="G5551" s="38" t="n"/>
      <c r="H5551" s="38" t="n"/>
      <c r="I5551" s="38" t="n"/>
      <c r="J5551" s="38" t="n"/>
      <c r="K5551" s="38" t="n"/>
      <c r="L5551" s="38" t="n"/>
      <c r="N5551" s="36">
        <f>IF($B5551="","",IF($C5551="SUPERSTORE","Superstore","DH"))</f>
        <v/>
      </c>
      <c r="O5551" s="36">
        <f>IF($B5551="","",IFERROR(VLOOKUP($B5551,Mapping!$A:$C,2,0),"Not Mapped"))</f>
        <v/>
      </c>
      <c r="P5551" s="36">
        <f>IF($B5551="","",IFERROR(VLOOKUP($B5551,Mapping!$A:$C,3,0),"Not Mapped"))</f>
        <v/>
      </c>
      <c r="Q5551" s="36">
        <f>IF($B5551="","",IFERROR(VLOOKUP($O5551,Leaders!$A:$B,2,0),"Not Mapped"))</f>
        <v/>
      </c>
      <c r="R5551" s="36">
        <f>IF($B5551="","",IF(COUNTIF(Exclusions!$A:$A,$B5551)&gt;0,"Yes","No"))</f>
        <v/>
      </c>
      <c r="S5551" s="38">
        <f>IF($B5551="","",MIN(1,DAY($A5551)/IF($N5551="Superstore",Settings!$B$5,Settings!$B$4)))</f>
        <v/>
      </c>
      <c r="T5551" s="38">
        <f>IF(OR($B5551="",$G5551="",$S5551=0),"",$G5551/$S5551)</f>
        <v/>
      </c>
      <c r="U5551" s="36">
        <f>IF($T5551="","",IF($T5551&lt;Settings!$B$8,"Critical",IF($T5551&lt;Settings!$B$9,"Semi Critical","Non Critical")))</f>
        <v/>
      </c>
      <c r="V5551" s="28" t="n"/>
      <c r="Z5551">
        <f>IF($B5551="","",IFERROR(VLOOKUP($B5551,'Plan HC for CCA'!$A:$B,2,0),""))</f>
        <v/>
      </c>
      <c r="AA5551">
        <f>IF(OR($B5551="",$Z5551=""),"",IF(N($M5551)&lt;$Z5551,"Delta","No Delta"))</f>
        <v/>
      </c>
      <c r="AB5551">
        <f>IF(OR($B5551="",$Z5551=""),"",MAX(0,$Z5551-N($M5551)))</f>
        <v/>
      </c>
      <c r="AC5551" s="46">
        <f>IF($B5551="","",IFERROR(INDEX('CCA Util %'!$H:$H,MATCH($B5551,'CCA Util %'!$E:$E,0)),""))</f>
        <v/>
      </c>
      <c r="AD5551">
        <f>IF($B5551="","",IFERROR(INDEX('CCA Util %'!$G:$G,MATCH($B5551,'CCA Util %'!$E:$E,0)),""))</f>
        <v/>
      </c>
      <c r="AE5551">
        <f>IF(OR($B5551="",$U5551=""),"",$U5551&amp;" &amp; "&amp;IF(OR($AD5551="",$AD5551=0),"Util NA",$AD5551&amp;" Util"))</f>
        <v/>
      </c>
    </row>
    <row r="5552" ht="15.75" customHeight="1" s="42">
      <c r="A5552" s="41" t="n"/>
      <c r="G5552" s="38" t="n"/>
      <c r="H5552" s="38" t="n"/>
      <c r="I5552" s="38" t="n"/>
      <c r="J5552" s="38" t="n"/>
      <c r="K5552" s="38" t="n"/>
      <c r="L5552" s="38" t="n"/>
      <c r="N5552" s="36">
        <f>IF($B5552="","",IF($C5552="SUPERSTORE","Superstore","DH"))</f>
        <v/>
      </c>
      <c r="O5552" s="36">
        <f>IF($B5552="","",IFERROR(VLOOKUP($B5552,Mapping!$A:$C,2,0),"Not Mapped"))</f>
        <v/>
      </c>
      <c r="P5552" s="36">
        <f>IF($B5552="","",IFERROR(VLOOKUP($B5552,Mapping!$A:$C,3,0),"Not Mapped"))</f>
        <v/>
      </c>
      <c r="Q5552" s="36">
        <f>IF($B5552="","",IFERROR(VLOOKUP($O5552,Leaders!$A:$B,2,0),"Not Mapped"))</f>
        <v/>
      </c>
      <c r="R5552" s="36">
        <f>IF($B5552="","",IF(COUNTIF(Exclusions!$A:$A,$B5552)&gt;0,"Yes","No"))</f>
        <v/>
      </c>
      <c r="S5552" s="38">
        <f>IF($B5552="","",MIN(1,DAY($A5552)/IF($N5552="Superstore",Settings!$B$5,Settings!$B$4)))</f>
        <v/>
      </c>
      <c r="T5552" s="38">
        <f>IF(OR($B5552="",$G5552="",$S5552=0),"",$G5552/$S5552)</f>
        <v/>
      </c>
      <c r="U5552" s="36">
        <f>IF($T5552="","",IF($T5552&lt;Settings!$B$8,"Critical",IF($T5552&lt;Settings!$B$9,"Semi Critical","Non Critical")))</f>
        <v/>
      </c>
      <c r="V5552" s="28" t="n"/>
      <c r="Z5552">
        <f>IF($B5552="","",IFERROR(VLOOKUP($B5552,'Plan HC for CCA'!$A:$B,2,0),""))</f>
        <v/>
      </c>
      <c r="AA5552">
        <f>IF(OR($B5552="",$Z5552=""),"",IF(N($M5552)&lt;$Z5552,"Delta","No Delta"))</f>
        <v/>
      </c>
      <c r="AB5552">
        <f>IF(OR($B5552="",$Z5552=""),"",MAX(0,$Z5552-N($M5552)))</f>
        <v/>
      </c>
      <c r="AC5552" s="46">
        <f>IF($B5552="","",IFERROR(INDEX('CCA Util %'!$H:$H,MATCH($B5552,'CCA Util %'!$E:$E,0)),""))</f>
        <v/>
      </c>
      <c r="AD5552">
        <f>IF($B5552="","",IFERROR(INDEX('CCA Util %'!$G:$G,MATCH($B5552,'CCA Util %'!$E:$E,0)),""))</f>
        <v/>
      </c>
      <c r="AE5552">
        <f>IF(OR($B5552="",$U5552=""),"",$U5552&amp;" &amp; "&amp;IF(OR($AD5552="",$AD5552=0),"Util NA",$AD5552&amp;" Util"))</f>
        <v/>
      </c>
    </row>
    <row r="5553" ht="15.75" customHeight="1" s="42">
      <c r="A5553" s="41" t="n"/>
      <c r="G5553" s="38" t="n"/>
      <c r="H5553" s="38" t="n"/>
      <c r="I5553" s="38" t="n"/>
      <c r="J5553" s="38" t="n"/>
      <c r="K5553" s="38" t="n"/>
      <c r="L5553" s="38" t="n"/>
      <c r="N5553" s="36">
        <f>IF($B5553="","",IF($C5553="SUPERSTORE","Superstore","DH"))</f>
        <v/>
      </c>
      <c r="O5553" s="36">
        <f>IF($B5553="","",IFERROR(VLOOKUP($B5553,Mapping!$A:$C,2,0),"Not Mapped"))</f>
        <v/>
      </c>
      <c r="P5553" s="36">
        <f>IF($B5553="","",IFERROR(VLOOKUP($B5553,Mapping!$A:$C,3,0),"Not Mapped"))</f>
        <v/>
      </c>
      <c r="Q5553" s="36">
        <f>IF($B5553="","",IFERROR(VLOOKUP($O5553,Leaders!$A:$B,2,0),"Not Mapped"))</f>
        <v/>
      </c>
      <c r="R5553" s="36">
        <f>IF($B5553="","",IF(COUNTIF(Exclusions!$A:$A,$B5553)&gt;0,"Yes","No"))</f>
        <v/>
      </c>
      <c r="S5553" s="38">
        <f>IF($B5553="","",MIN(1,DAY($A5553)/IF($N5553="Superstore",Settings!$B$5,Settings!$B$4)))</f>
        <v/>
      </c>
      <c r="T5553" s="38">
        <f>IF(OR($B5553="",$G5553="",$S5553=0),"",$G5553/$S5553)</f>
        <v/>
      </c>
      <c r="U5553" s="36">
        <f>IF($T5553="","",IF($T5553&lt;Settings!$B$8,"Critical",IF($T5553&lt;Settings!$B$9,"Semi Critical","Non Critical")))</f>
        <v/>
      </c>
      <c r="V5553" s="28" t="n"/>
      <c r="Z5553">
        <f>IF($B5553="","",IFERROR(VLOOKUP($B5553,'Plan HC for CCA'!$A:$B,2,0),""))</f>
        <v/>
      </c>
      <c r="AA5553">
        <f>IF(OR($B5553="",$Z5553=""),"",IF(N($M5553)&lt;$Z5553,"Delta","No Delta"))</f>
        <v/>
      </c>
      <c r="AB5553">
        <f>IF(OR($B5553="",$Z5553=""),"",MAX(0,$Z5553-N($M5553)))</f>
        <v/>
      </c>
      <c r="AC5553" s="46">
        <f>IF($B5553="","",IFERROR(INDEX('CCA Util %'!$H:$H,MATCH($B5553,'CCA Util %'!$E:$E,0)),""))</f>
        <v/>
      </c>
      <c r="AD5553">
        <f>IF($B5553="","",IFERROR(INDEX('CCA Util %'!$G:$G,MATCH($B5553,'CCA Util %'!$E:$E,0)),""))</f>
        <v/>
      </c>
      <c r="AE5553">
        <f>IF(OR($B5553="",$U5553=""),"",$U5553&amp;" &amp; "&amp;IF(OR($AD5553="",$AD5553=0),"Util NA",$AD5553&amp;" Util"))</f>
        <v/>
      </c>
    </row>
    <row r="5554" ht="15.75" customHeight="1" s="42">
      <c r="A5554" s="41" t="n"/>
      <c r="G5554" s="38" t="n"/>
      <c r="H5554" s="38" t="n"/>
      <c r="I5554" s="38" t="n"/>
      <c r="J5554" s="38" t="n"/>
      <c r="K5554" s="38" t="n"/>
      <c r="L5554" s="38" t="n"/>
      <c r="N5554" s="36">
        <f>IF($B5554="","",IF($C5554="SUPERSTORE","Superstore","DH"))</f>
        <v/>
      </c>
      <c r="O5554" s="36">
        <f>IF($B5554="","",IFERROR(VLOOKUP($B5554,Mapping!$A:$C,2,0),"Not Mapped"))</f>
        <v/>
      </c>
      <c r="P5554" s="36">
        <f>IF($B5554="","",IFERROR(VLOOKUP($B5554,Mapping!$A:$C,3,0),"Not Mapped"))</f>
        <v/>
      </c>
      <c r="Q5554" s="36">
        <f>IF($B5554="","",IFERROR(VLOOKUP($O5554,Leaders!$A:$B,2,0),"Not Mapped"))</f>
        <v/>
      </c>
      <c r="R5554" s="36">
        <f>IF($B5554="","",IF(COUNTIF(Exclusions!$A:$A,$B5554)&gt;0,"Yes","No"))</f>
        <v/>
      </c>
      <c r="S5554" s="38">
        <f>IF($B5554="","",MIN(1,DAY($A5554)/IF($N5554="Superstore",Settings!$B$5,Settings!$B$4)))</f>
        <v/>
      </c>
      <c r="T5554" s="38">
        <f>IF(OR($B5554="",$G5554="",$S5554=0),"",$G5554/$S5554)</f>
        <v/>
      </c>
      <c r="U5554" s="36">
        <f>IF($T5554="","",IF($T5554&lt;Settings!$B$8,"Critical",IF($T5554&lt;Settings!$B$9,"Semi Critical","Non Critical")))</f>
        <v/>
      </c>
      <c r="V5554" s="28" t="n"/>
      <c r="Z5554">
        <f>IF($B5554="","",IFERROR(VLOOKUP($B5554,'Plan HC for CCA'!$A:$B,2,0),""))</f>
        <v/>
      </c>
      <c r="AA5554">
        <f>IF(OR($B5554="",$Z5554=""),"",IF(N($M5554)&lt;$Z5554,"Delta","No Delta"))</f>
        <v/>
      </c>
      <c r="AB5554">
        <f>IF(OR($B5554="",$Z5554=""),"",MAX(0,$Z5554-N($M5554)))</f>
        <v/>
      </c>
      <c r="AC5554" s="46">
        <f>IF($B5554="","",IFERROR(INDEX('CCA Util %'!$H:$H,MATCH($B5554,'CCA Util %'!$E:$E,0)),""))</f>
        <v/>
      </c>
      <c r="AD5554">
        <f>IF($B5554="","",IFERROR(INDEX('CCA Util %'!$G:$G,MATCH($B5554,'CCA Util %'!$E:$E,0)),""))</f>
        <v/>
      </c>
      <c r="AE5554">
        <f>IF(OR($B5554="",$U5554=""),"",$U5554&amp;" &amp; "&amp;IF(OR($AD5554="",$AD5554=0),"Util NA",$AD5554&amp;" Util"))</f>
        <v/>
      </c>
    </row>
    <row r="5555" ht="15.75" customHeight="1" s="42">
      <c r="A5555" s="41" t="n"/>
      <c r="G5555" s="38" t="n"/>
      <c r="H5555" s="38" t="n"/>
      <c r="I5555" s="38" t="n"/>
      <c r="J5555" s="38" t="n"/>
      <c r="K5555" s="38" t="n"/>
      <c r="L5555" s="38" t="n"/>
      <c r="N5555" s="36">
        <f>IF($B5555="","",IF($C5555="SUPERSTORE","Superstore","DH"))</f>
        <v/>
      </c>
      <c r="O5555" s="36">
        <f>IF($B5555="","",IFERROR(VLOOKUP($B5555,Mapping!$A:$C,2,0),"Not Mapped"))</f>
        <v/>
      </c>
      <c r="P5555" s="36">
        <f>IF($B5555="","",IFERROR(VLOOKUP($B5555,Mapping!$A:$C,3,0),"Not Mapped"))</f>
        <v/>
      </c>
      <c r="Q5555" s="36">
        <f>IF($B5555="","",IFERROR(VLOOKUP($O5555,Leaders!$A:$B,2,0),"Not Mapped"))</f>
        <v/>
      </c>
      <c r="R5555" s="36">
        <f>IF($B5555="","",IF(COUNTIF(Exclusions!$A:$A,$B5555)&gt;0,"Yes","No"))</f>
        <v/>
      </c>
      <c r="S5555" s="38">
        <f>IF($B5555="","",MIN(1,DAY($A5555)/IF($N5555="Superstore",Settings!$B$5,Settings!$B$4)))</f>
        <v/>
      </c>
      <c r="T5555" s="38">
        <f>IF(OR($B5555="",$G5555="",$S5555=0),"",$G5555/$S5555)</f>
        <v/>
      </c>
      <c r="U5555" s="36">
        <f>IF($T5555="","",IF($T5555&lt;Settings!$B$8,"Critical",IF($T5555&lt;Settings!$B$9,"Semi Critical","Non Critical")))</f>
        <v/>
      </c>
      <c r="V5555" s="28" t="n"/>
      <c r="Z5555">
        <f>IF($B5555="","",IFERROR(VLOOKUP($B5555,'Plan HC for CCA'!$A:$B,2,0),""))</f>
        <v/>
      </c>
      <c r="AA5555">
        <f>IF(OR($B5555="",$Z5555=""),"",IF(N($M5555)&lt;$Z5555,"Delta","No Delta"))</f>
        <v/>
      </c>
      <c r="AB5555">
        <f>IF(OR($B5555="",$Z5555=""),"",MAX(0,$Z5555-N($M5555)))</f>
        <v/>
      </c>
      <c r="AC5555" s="46">
        <f>IF($B5555="","",IFERROR(INDEX('CCA Util %'!$H:$H,MATCH($B5555,'CCA Util %'!$E:$E,0)),""))</f>
        <v/>
      </c>
      <c r="AD5555">
        <f>IF($B5555="","",IFERROR(INDEX('CCA Util %'!$G:$G,MATCH($B5555,'CCA Util %'!$E:$E,0)),""))</f>
        <v/>
      </c>
      <c r="AE5555">
        <f>IF(OR($B5555="",$U5555=""),"",$U5555&amp;" &amp; "&amp;IF(OR($AD5555="",$AD5555=0),"Util NA",$AD5555&amp;" Util"))</f>
        <v/>
      </c>
    </row>
    <row r="5556" ht="15.75" customHeight="1" s="42">
      <c r="A5556" s="41" t="n"/>
      <c r="G5556" s="38" t="n"/>
      <c r="H5556" s="38" t="n"/>
      <c r="I5556" s="38" t="n"/>
      <c r="J5556" s="38" t="n"/>
      <c r="K5556" s="38" t="n"/>
      <c r="L5556" s="38" t="n"/>
      <c r="N5556" s="36">
        <f>IF($B5556="","",IF($C5556="SUPERSTORE","Superstore","DH"))</f>
        <v/>
      </c>
      <c r="O5556" s="36">
        <f>IF($B5556="","",IFERROR(VLOOKUP($B5556,Mapping!$A:$C,2,0),"Not Mapped"))</f>
        <v/>
      </c>
      <c r="P5556" s="36">
        <f>IF($B5556="","",IFERROR(VLOOKUP($B5556,Mapping!$A:$C,3,0),"Not Mapped"))</f>
        <v/>
      </c>
      <c r="Q5556" s="36">
        <f>IF($B5556="","",IFERROR(VLOOKUP($O5556,Leaders!$A:$B,2,0),"Not Mapped"))</f>
        <v/>
      </c>
      <c r="R5556" s="36">
        <f>IF($B5556="","",IF(COUNTIF(Exclusions!$A:$A,$B5556)&gt;0,"Yes","No"))</f>
        <v/>
      </c>
      <c r="S5556" s="38">
        <f>IF($B5556="","",MIN(1,DAY($A5556)/IF($N5556="Superstore",Settings!$B$5,Settings!$B$4)))</f>
        <v/>
      </c>
      <c r="T5556" s="38">
        <f>IF(OR($B5556="",$G5556="",$S5556=0),"",$G5556/$S5556)</f>
        <v/>
      </c>
      <c r="U5556" s="36">
        <f>IF($T5556="","",IF($T5556&lt;Settings!$B$8,"Critical",IF($T5556&lt;Settings!$B$9,"Semi Critical","Non Critical")))</f>
        <v/>
      </c>
      <c r="V5556" s="28" t="n"/>
      <c r="Z5556">
        <f>IF($B5556="","",IFERROR(VLOOKUP($B5556,'Plan HC for CCA'!$A:$B,2,0),""))</f>
        <v/>
      </c>
      <c r="AA5556">
        <f>IF(OR($B5556="",$Z5556=""),"",IF(N($M5556)&lt;$Z5556,"Delta","No Delta"))</f>
        <v/>
      </c>
      <c r="AB5556">
        <f>IF(OR($B5556="",$Z5556=""),"",MAX(0,$Z5556-N($M5556)))</f>
        <v/>
      </c>
      <c r="AC5556" s="46">
        <f>IF($B5556="","",IFERROR(INDEX('CCA Util %'!$H:$H,MATCH($B5556,'CCA Util %'!$E:$E,0)),""))</f>
        <v/>
      </c>
      <c r="AD5556">
        <f>IF($B5556="","",IFERROR(INDEX('CCA Util %'!$G:$G,MATCH($B5556,'CCA Util %'!$E:$E,0)),""))</f>
        <v/>
      </c>
      <c r="AE5556">
        <f>IF(OR($B5556="",$U5556=""),"",$U5556&amp;" &amp; "&amp;IF(OR($AD5556="",$AD5556=0),"Util NA",$AD5556&amp;" Util"))</f>
        <v/>
      </c>
    </row>
    <row r="5557" ht="15.75" customHeight="1" s="42">
      <c r="A5557" s="41" t="n"/>
      <c r="G5557" s="38" t="n"/>
      <c r="H5557" s="38" t="n"/>
      <c r="I5557" s="38" t="n"/>
      <c r="J5557" s="38" t="n"/>
      <c r="K5557" s="38" t="n"/>
      <c r="L5557" s="38" t="n"/>
      <c r="N5557" s="36">
        <f>IF($B5557="","",IF($C5557="SUPERSTORE","Superstore","DH"))</f>
        <v/>
      </c>
      <c r="O5557" s="36">
        <f>IF($B5557="","",IFERROR(VLOOKUP($B5557,Mapping!$A:$C,2,0),"Not Mapped"))</f>
        <v/>
      </c>
      <c r="P5557" s="36">
        <f>IF($B5557="","",IFERROR(VLOOKUP($B5557,Mapping!$A:$C,3,0),"Not Mapped"))</f>
        <v/>
      </c>
      <c r="Q5557" s="36">
        <f>IF($B5557="","",IFERROR(VLOOKUP($O5557,Leaders!$A:$B,2,0),"Not Mapped"))</f>
        <v/>
      </c>
      <c r="R5557" s="36">
        <f>IF($B5557="","",IF(COUNTIF(Exclusions!$A:$A,$B5557)&gt;0,"Yes","No"))</f>
        <v/>
      </c>
      <c r="S5557" s="38">
        <f>IF($B5557="","",MIN(1,DAY($A5557)/IF($N5557="Superstore",Settings!$B$5,Settings!$B$4)))</f>
        <v/>
      </c>
      <c r="T5557" s="38">
        <f>IF(OR($B5557="",$G5557="",$S5557=0),"",$G5557/$S5557)</f>
        <v/>
      </c>
      <c r="U5557" s="36">
        <f>IF($T5557="","",IF($T5557&lt;Settings!$B$8,"Critical",IF($T5557&lt;Settings!$B$9,"Semi Critical","Non Critical")))</f>
        <v/>
      </c>
      <c r="V5557" s="28" t="n"/>
      <c r="Z5557">
        <f>IF($B5557="","",IFERROR(VLOOKUP($B5557,'Plan HC for CCA'!$A:$B,2,0),""))</f>
        <v/>
      </c>
      <c r="AA5557">
        <f>IF(OR($B5557="",$Z5557=""),"",IF(N($M5557)&lt;$Z5557,"Delta","No Delta"))</f>
        <v/>
      </c>
      <c r="AB5557">
        <f>IF(OR($B5557="",$Z5557=""),"",MAX(0,$Z5557-N($M5557)))</f>
        <v/>
      </c>
      <c r="AC5557" s="46">
        <f>IF($B5557="","",IFERROR(INDEX('CCA Util %'!$H:$H,MATCH($B5557,'CCA Util %'!$E:$E,0)),""))</f>
        <v/>
      </c>
      <c r="AD5557">
        <f>IF($B5557="","",IFERROR(INDEX('CCA Util %'!$G:$G,MATCH($B5557,'CCA Util %'!$E:$E,0)),""))</f>
        <v/>
      </c>
      <c r="AE5557">
        <f>IF(OR($B5557="",$U5557=""),"",$U5557&amp;" &amp; "&amp;IF(OR($AD5557="",$AD5557=0),"Util NA",$AD5557&amp;" Util"))</f>
        <v/>
      </c>
    </row>
    <row r="5558" ht="15.75" customHeight="1" s="42">
      <c r="A5558" s="41" t="n"/>
      <c r="G5558" s="38" t="n"/>
      <c r="H5558" s="38" t="n"/>
      <c r="I5558" s="38" t="n"/>
      <c r="J5558" s="38" t="n"/>
      <c r="K5558" s="38" t="n"/>
      <c r="L5558" s="38" t="n"/>
      <c r="N5558" s="36">
        <f>IF($B5558="","",IF($C5558="SUPERSTORE","Superstore","DH"))</f>
        <v/>
      </c>
      <c r="O5558" s="36">
        <f>IF($B5558="","",IFERROR(VLOOKUP($B5558,Mapping!$A:$C,2,0),"Not Mapped"))</f>
        <v/>
      </c>
      <c r="P5558" s="36">
        <f>IF($B5558="","",IFERROR(VLOOKUP($B5558,Mapping!$A:$C,3,0),"Not Mapped"))</f>
        <v/>
      </c>
      <c r="Q5558" s="36">
        <f>IF($B5558="","",IFERROR(VLOOKUP($O5558,Leaders!$A:$B,2,0),"Not Mapped"))</f>
        <v/>
      </c>
      <c r="R5558" s="36">
        <f>IF($B5558="","",IF(COUNTIF(Exclusions!$A:$A,$B5558)&gt;0,"Yes","No"))</f>
        <v/>
      </c>
      <c r="S5558" s="38">
        <f>IF($B5558="","",MIN(1,DAY($A5558)/IF($N5558="Superstore",Settings!$B$5,Settings!$B$4)))</f>
        <v/>
      </c>
      <c r="T5558" s="38">
        <f>IF(OR($B5558="",$G5558="",$S5558=0),"",$G5558/$S5558)</f>
        <v/>
      </c>
      <c r="U5558" s="36">
        <f>IF($T5558="","",IF($T5558&lt;Settings!$B$8,"Critical",IF($T5558&lt;Settings!$B$9,"Semi Critical","Non Critical")))</f>
        <v/>
      </c>
      <c r="V5558" s="28" t="n"/>
      <c r="Z5558">
        <f>IF($B5558="","",IFERROR(VLOOKUP($B5558,'Plan HC for CCA'!$A:$B,2,0),""))</f>
        <v/>
      </c>
      <c r="AA5558">
        <f>IF(OR($B5558="",$Z5558=""),"",IF(N($M5558)&lt;$Z5558,"Delta","No Delta"))</f>
        <v/>
      </c>
      <c r="AB5558">
        <f>IF(OR($B5558="",$Z5558=""),"",MAX(0,$Z5558-N($M5558)))</f>
        <v/>
      </c>
      <c r="AC5558" s="46">
        <f>IF($B5558="","",IFERROR(INDEX('CCA Util %'!$H:$H,MATCH($B5558,'CCA Util %'!$E:$E,0)),""))</f>
        <v/>
      </c>
      <c r="AD5558">
        <f>IF($B5558="","",IFERROR(INDEX('CCA Util %'!$G:$G,MATCH($B5558,'CCA Util %'!$E:$E,0)),""))</f>
        <v/>
      </c>
      <c r="AE5558">
        <f>IF(OR($B5558="",$U5558=""),"",$U5558&amp;" &amp; "&amp;IF(OR($AD5558="",$AD5558=0),"Util NA",$AD5558&amp;" Util"))</f>
        <v/>
      </c>
    </row>
    <row r="5559" ht="15.75" customHeight="1" s="42">
      <c r="A5559" s="41" t="n"/>
      <c r="G5559" s="38" t="n"/>
      <c r="H5559" s="38" t="n"/>
      <c r="I5559" s="38" t="n"/>
      <c r="J5559" s="38" t="n"/>
      <c r="K5559" s="38" t="n"/>
      <c r="L5559" s="38" t="n"/>
      <c r="N5559" s="36">
        <f>IF($B5559="","",IF($C5559="SUPERSTORE","Superstore","DH"))</f>
        <v/>
      </c>
      <c r="O5559" s="36">
        <f>IF($B5559="","",IFERROR(VLOOKUP($B5559,Mapping!$A:$C,2,0),"Not Mapped"))</f>
        <v/>
      </c>
      <c r="P5559" s="36">
        <f>IF($B5559="","",IFERROR(VLOOKUP($B5559,Mapping!$A:$C,3,0),"Not Mapped"))</f>
        <v/>
      </c>
      <c r="Q5559" s="36">
        <f>IF($B5559="","",IFERROR(VLOOKUP($O5559,Leaders!$A:$B,2,0),"Not Mapped"))</f>
        <v/>
      </c>
      <c r="R5559" s="36">
        <f>IF($B5559="","",IF(COUNTIF(Exclusions!$A:$A,$B5559)&gt;0,"Yes","No"))</f>
        <v/>
      </c>
      <c r="S5559" s="38">
        <f>IF($B5559="","",MIN(1,DAY($A5559)/IF($N5559="Superstore",Settings!$B$5,Settings!$B$4)))</f>
        <v/>
      </c>
      <c r="T5559" s="38">
        <f>IF(OR($B5559="",$G5559="",$S5559=0),"",$G5559/$S5559)</f>
        <v/>
      </c>
      <c r="U5559" s="36">
        <f>IF($T5559="","",IF($T5559&lt;Settings!$B$8,"Critical",IF($T5559&lt;Settings!$B$9,"Semi Critical","Non Critical")))</f>
        <v/>
      </c>
      <c r="V5559" s="28" t="n"/>
      <c r="Z5559">
        <f>IF($B5559="","",IFERROR(VLOOKUP($B5559,'Plan HC for CCA'!$A:$B,2,0),""))</f>
        <v/>
      </c>
      <c r="AA5559">
        <f>IF(OR($B5559="",$Z5559=""),"",IF(N($M5559)&lt;$Z5559,"Delta","No Delta"))</f>
        <v/>
      </c>
      <c r="AB5559">
        <f>IF(OR($B5559="",$Z5559=""),"",MAX(0,$Z5559-N($M5559)))</f>
        <v/>
      </c>
      <c r="AC5559" s="46">
        <f>IF($B5559="","",IFERROR(INDEX('CCA Util %'!$H:$H,MATCH($B5559,'CCA Util %'!$E:$E,0)),""))</f>
        <v/>
      </c>
      <c r="AD5559">
        <f>IF($B5559="","",IFERROR(INDEX('CCA Util %'!$G:$G,MATCH($B5559,'CCA Util %'!$E:$E,0)),""))</f>
        <v/>
      </c>
      <c r="AE5559">
        <f>IF(OR($B5559="",$U5559=""),"",$U5559&amp;" &amp; "&amp;IF(OR($AD5559="",$AD5559=0),"Util NA",$AD5559&amp;" Util"))</f>
        <v/>
      </c>
    </row>
    <row r="5560" ht="15.75" customHeight="1" s="42">
      <c r="A5560" s="41" t="n"/>
      <c r="G5560" s="38" t="n"/>
      <c r="H5560" s="38" t="n"/>
      <c r="I5560" s="38" t="n"/>
      <c r="J5560" s="38" t="n"/>
      <c r="K5560" s="38" t="n"/>
      <c r="L5560" s="38" t="n"/>
      <c r="N5560" s="36">
        <f>IF($B5560="","",IF($C5560="SUPERSTORE","Superstore","DH"))</f>
        <v/>
      </c>
      <c r="O5560" s="36">
        <f>IF($B5560="","",IFERROR(VLOOKUP($B5560,Mapping!$A:$C,2,0),"Not Mapped"))</f>
        <v/>
      </c>
      <c r="P5560" s="36">
        <f>IF($B5560="","",IFERROR(VLOOKUP($B5560,Mapping!$A:$C,3,0),"Not Mapped"))</f>
        <v/>
      </c>
      <c r="Q5560" s="36">
        <f>IF($B5560="","",IFERROR(VLOOKUP($O5560,Leaders!$A:$B,2,0),"Not Mapped"))</f>
        <v/>
      </c>
      <c r="R5560" s="36">
        <f>IF($B5560="","",IF(COUNTIF(Exclusions!$A:$A,$B5560)&gt;0,"Yes","No"))</f>
        <v/>
      </c>
      <c r="S5560" s="38">
        <f>IF($B5560="","",MIN(1,DAY($A5560)/IF($N5560="Superstore",Settings!$B$5,Settings!$B$4)))</f>
        <v/>
      </c>
      <c r="T5560" s="38">
        <f>IF(OR($B5560="",$G5560="",$S5560=0),"",$G5560/$S5560)</f>
        <v/>
      </c>
      <c r="U5560" s="36">
        <f>IF($T5560="","",IF($T5560&lt;Settings!$B$8,"Critical",IF($T5560&lt;Settings!$B$9,"Semi Critical","Non Critical")))</f>
        <v/>
      </c>
      <c r="V5560" s="28" t="n"/>
      <c r="Z5560">
        <f>IF($B5560="","",IFERROR(VLOOKUP($B5560,'Plan HC for CCA'!$A:$B,2,0),""))</f>
        <v/>
      </c>
      <c r="AA5560">
        <f>IF(OR($B5560="",$Z5560=""),"",IF(N($M5560)&lt;$Z5560,"Delta","No Delta"))</f>
        <v/>
      </c>
      <c r="AB5560">
        <f>IF(OR($B5560="",$Z5560=""),"",MAX(0,$Z5560-N($M5560)))</f>
        <v/>
      </c>
      <c r="AC5560" s="46">
        <f>IF($B5560="","",IFERROR(INDEX('CCA Util %'!$H:$H,MATCH($B5560,'CCA Util %'!$E:$E,0)),""))</f>
        <v/>
      </c>
      <c r="AD5560">
        <f>IF($B5560="","",IFERROR(INDEX('CCA Util %'!$G:$G,MATCH($B5560,'CCA Util %'!$E:$E,0)),""))</f>
        <v/>
      </c>
      <c r="AE5560">
        <f>IF(OR($B5560="",$U5560=""),"",$U5560&amp;" &amp; "&amp;IF(OR($AD5560="",$AD5560=0),"Util NA",$AD5560&amp;" Util"))</f>
        <v/>
      </c>
    </row>
    <row r="5561" ht="15.75" customHeight="1" s="42">
      <c r="A5561" s="41" t="n"/>
      <c r="G5561" s="38" t="n"/>
      <c r="H5561" s="38" t="n"/>
      <c r="I5561" s="38" t="n"/>
      <c r="J5561" s="38" t="n"/>
      <c r="K5561" s="38" t="n"/>
      <c r="L5561" s="38" t="n"/>
      <c r="N5561" s="36">
        <f>IF($B5561="","",IF($C5561="SUPERSTORE","Superstore","DH"))</f>
        <v/>
      </c>
      <c r="O5561" s="36">
        <f>IF($B5561="","",IFERROR(VLOOKUP($B5561,Mapping!$A:$C,2,0),"Not Mapped"))</f>
        <v/>
      </c>
      <c r="P5561" s="36">
        <f>IF($B5561="","",IFERROR(VLOOKUP($B5561,Mapping!$A:$C,3,0),"Not Mapped"))</f>
        <v/>
      </c>
      <c r="Q5561" s="36">
        <f>IF($B5561="","",IFERROR(VLOOKUP($O5561,Leaders!$A:$B,2,0),"Not Mapped"))</f>
        <v/>
      </c>
      <c r="R5561" s="36">
        <f>IF($B5561="","",IF(COUNTIF(Exclusions!$A:$A,$B5561)&gt;0,"Yes","No"))</f>
        <v/>
      </c>
      <c r="S5561" s="38">
        <f>IF($B5561="","",MIN(1,DAY($A5561)/IF($N5561="Superstore",Settings!$B$5,Settings!$B$4)))</f>
        <v/>
      </c>
      <c r="T5561" s="38">
        <f>IF(OR($B5561="",$G5561="",$S5561=0),"",$G5561/$S5561)</f>
        <v/>
      </c>
      <c r="U5561" s="36">
        <f>IF($T5561="","",IF($T5561&lt;Settings!$B$8,"Critical",IF($T5561&lt;Settings!$B$9,"Semi Critical","Non Critical")))</f>
        <v/>
      </c>
      <c r="V5561" s="28" t="n"/>
      <c r="Z5561">
        <f>IF($B5561="","",IFERROR(VLOOKUP($B5561,'Plan HC for CCA'!$A:$B,2,0),""))</f>
        <v/>
      </c>
      <c r="AA5561">
        <f>IF(OR($B5561="",$Z5561=""),"",IF(N($M5561)&lt;$Z5561,"Delta","No Delta"))</f>
        <v/>
      </c>
      <c r="AB5561">
        <f>IF(OR($B5561="",$Z5561=""),"",MAX(0,$Z5561-N($M5561)))</f>
        <v/>
      </c>
      <c r="AC5561" s="46">
        <f>IF($B5561="","",IFERROR(INDEX('CCA Util %'!$H:$H,MATCH($B5561,'CCA Util %'!$E:$E,0)),""))</f>
        <v/>
      </c>
      <c r="AD5561">
        <f>IF($B5561="","",IFERROR(INDEX('CCA Util %'!$G:$G,MATCH($B5561,'CCA Util %'!$E:$E,0)),""))</f>
        <v/>
      </c>
      <c r="AE5561">
        <f>IF(OR($B5561="",$U5561=""),"",$U5561&amp;" &amp; "&amp;IF(OR($AD5561="",$AD5561=0),"Util NA",$AD5561&amp;" Util"))</f>
        <v/>
      </c>
    </row>
    <row r="5562" ht="15.75" customHeight="1" s="42">
      <c r="A5562" s="41" t="n"/>
      <c r="G5562" s="38" t="n"/>
      <c r="H5562" s="38" t="n"/>
      <c r="I5562" s="38" t="n"/>
      <c r="J5562" s="38" t="n"/>
      <c r="K5562" s="38" t="n"/>
      <c r="L5562" s="38" t="n"/>
      <c r="N5562" s="36">
        <f>IF($B5562="","",IF($C5562="SUPERSTORE","Superstore","DH"))</f>
        <v/>
      </c>
      <c r="O5562" s="36">
        <f>IF($B5562="","",IFERROR(VLOOKUP($B5562,Mapping!$A:$C,2,0),"Not Mapped"))</f>
        <v/>
      </c>
      <c r="P5562" s="36">
        <f>IF($B5562="","",IFERROR(VLOOKUP($B5562,Mapping!$A:$C,3,0),"Not Mapped"))</f>
        <v/>
      </c>
      <c r="Q5562" s="36">
        <f>IF($B5562="","",IFERROR(VLOOKUP($O5562,Leaders!$A:$B,2,0),"Not Mapped"))</f>
        <v/>
      </c>
      <c r="R5562" s="36">
        <f>IF($B5562="","",IF(COUNTIF(Exclusions!$A:$A,$B5562)&gt;0,"Yes","No"))</f>
        <v/>
      </c>
      <c r="S5562" s="38">
        <f>IF($B5562="","",MIN(1,DAY($A5562)/IF($N5562="Superstore",Settings!$B$5,Settings!$B$4)))</f>
        <v/>
      </c>
      <c r="T5562" s="38">
        <f>IF(OR($B5562="",$G5562="",$S5562=0),"",$G5562/$S5562)</f>
        <v/>
      </c>
      <c r="U5562" s="36">
        <f>IF($T5562="","",IF($T5562&lt;Settings!$B$8,"Critical",IF($T5562&lt;Settings!$B$9,"Semi Critical","Non Critical")))</f>
        <v/>
      </c>
      <c r="V5562" s="28" t="n"/>
      <c r="Z5562">
        <f>IF($B5562="","",IFERROR(VLOOKUP($B5562,'Plan HC for CCA'!$A:$B,2,0),""))</f>
        <v/>
      </c>
      <c r="AA5562">
        <f>IF(OR($B5562="",$Z5562=""),"",IF(N($M5562)&lt;$Z5562,"Delta","No Delta"))</f>
        <v/>
      </c>
      <c r="AB5562">
        <f>IF(OR($B5562="",$Z5562=""),"",MAX(0,$Z5562-N($M5562)))</f>
        <v/>
      </c>
      <c r="AC5562" s="46">
        <f>IF($B5562="","",IFERROR(INDEX('CCA Util %'!$H:$H,MATCH($B5562,'CCA Util %'!$E:$E,0)),""))</f>
        <v/>
      </c>
      <c r="AD5562">
        <f>IF($B5562="","",IFERROR(INDEX('CCA Util %'!$G:$G,MATCH($B5562,'CCA Util %'!$E:$E,0)),""))</f>
        <v/>
      </c>
      <c r="AE5562">
        <f>IF(OR($B5562="",$U5562=""),"",$U5562&amp;" &amp; "&amp;IF(OR($AD5562="",$AD5562=0),"Util NA",$AD5562&amp;" Util"))</f>
        <v/>
      </c>
    </row>
    <row r="5563" ht="15.75" customHeight="1" s="42">
      <c r="A5563" s="41" t="n"/>
      <c r="G5563" s="38" t="n"/>
      <c r="H5563" s="38" t="n"/>
      <c r="I5563" s="38" t="n"/>
      <c r="J5563" s="38" t="n"/>
      <c r="K5563" s="38" t="n"/>
      <c r="L5563" s="38" t="n"/>
      <c r="N5563" s="36">
        <f>IF($B5563="","",IF($C5563="SUPERSTORE","Superstore","DH"))</f>
        <v/>
      </c>
      <c r="O5563" s="36">
        <f>IF($B5563="","",IFERROR(VLOOKUP($B5563,Mapping!$A:$C,2,0),"Not Mapped"))</f>
        <v/>
      </c>
      <c r="P5563" s="36">
        <f>IF($B5563="","",IFERROR(VLOOKUP($B5563,Mapping!$A:$C,3,0),"Not Mapped"))</f>
        <v/>
      </c>
      <c r="Q5563" s="36">
        <f>IF($B5563="","",IFERROR(VLOOKUP($O5563,Leaders!$A:$B,2,0),"Not Mapped"))</f>
        <v/>
      </c>
      <c r="R5563" s="36">
        <f>IF($B5563="","",IF(COUNTIF(Exclusions!$A:$A,$B5563)&gt;0,"Yes","No"))</f>
        <v/>
      </c>
      <c r="S5563" s="38">
        <f>IF($B5563="","",MIN(1,DAY($A5563)/IF($N5563="Superstore",Settings!$B$5,Settings!$B$4)))</f>
        <v/>
      </c>
      <c r="T5563" s="38">
        <f>IF(OR($B5563="",$G5563="",$S5563=0),"",$G5563/$S5563)</f>
        <v/>
      </c>
      <c r="U5563" s="36">
        <f>IF($T5563="","",IF($T5563&lt;Settings!$B$8,"Critical",IF($T5563&lt;Settings!$B$9,"Semi Critical","Non Critical")))</f>
        <v/>
      </c>
      <c r="V5563" s="28" t="n"/>
      <c r="Z5563">
        <f>IF($B5563="","",IFERROR(VLOOKUP($B5563,'Plan HC for CCA'!$A:$B,2,0),""))</f>
        <v/>
      </c>
      <c r="AA5563">
        <f>IF(OR($B5563="",$Z5563=""),"",IF(N($M5563)&lt;$Z5563,"Delta","No Delta"))</f>
        <v/>
      </c>
      <c r="AB5563">
        <f>IF(OR($B5563="",$Z5563=""),"",MAX(0,$Z5563-N($M5563)))</f>
        <v/>
      </c>
      <c r="AC5563" s="46">
        <f>IF($B5563="","",IFERROR(INDEX('CCA Util %'!$H:$H,MATCH($B5563,'CCA Util %'!$E:$E,0)),""))</f>
        <v/>
      </c>
      <c r="AD5563">
        <f>IF($B5563="","",IFERROR(INDEX('CCA Util %'!$G:$G,MATCH($B5563,'CCA Util %'!$E:$E,0)),""))</f>
        <v/>
      </c>
      <c r="AE5563">
        <f>IF(OR($B5563="",$U5563=""),"",$U5563&amp;" &amp; "&amp;IF(OR($AD5563="",$AD5563=0),"Util NA",$AD5563&amp;" Util"))</f>
        <v/>
      </c>
    </row>
    <row r="5564" ht="15.75" customHeight="1" s="42">
      <c r="A5564" s="41" t="n"/>
      <c r="G5564" s="38" t="n"/>
      <c r="H5564" s="38" t="n"/>
      <c r="I5564" s="38" t="n"/>
      <c r="J5564" s="38" t="n"/>
      <c r="K5564" s="38" t="n"/>
      <c r="L5564" s="38" t="n"/>
      <c r="N5564" s="36">
        <f>IF($B5564="","",IF($C5564="SUPERSTORE","Superstore","DH"))</f>
        <v/>
      </c>
      <c r="O5564" s="36">
        <f>IF($B5564="","",IFERROR(VLOOKUP($B5564,Mapping!$A:$C,2,0),"Not Mapped"))</f>
        <v/>
      </c>
      <c r="P5564" s="36">
        <f>IF($B5564="","",IFERROR(VLOOKUP($B5564,Mapping!$A:$C,3,0),"Not Mapped"))</f>
        <v/>
      </c>
      <c r="Q5564" s="36">
        <f>IF($B5564="","",IFERROR(VLOOKUP($O5564,Leaders!$A:$B,2,0),"Not Mapped"))</f>
        <v/>
      </c>
      <c r="R5564" s="36">
        <f>IF($B5564="","",IF(COUNTIF(Exclusions!$A:$A,$B5564)&gt;0,"Yes","No"))</f>
        <v/>
      </c>
      <c r="S5564" s="38">
        <f>IF($B5564="","",MIN(1,DAY($A5564)/IF($N5564="Superstore",Settings!$B$5,Settings!$B$4)))</f>
        <v/>
      </c>
      <c r="T5564" s="38">
        <f>IF(OR($B5564="",$G5564="",$S5564=0),"",$G5564/$S5564)</f>
        <v/>
      </c>
      <c r="U5564" s="36">
        <f>IF($T5564="","",IF($T5564&lt;Settings!$B$8,"Critical",IF($T5564&lt;Settings!$B$9,"Semi Critical","Non Critical")))</f>
        <v/>
      </c>
      <c r="V5564" s="28" t="n"/>
      <c r="Z5564">
        <f>IF($B5564="","",IFERROR(VLOOKUP($B5564,'Plan HC for CCA'!$A:$B,2,0),""))</f>
        <v/>
      </c>
      <c r="AA5564">
        <f>IF(OR($B5564="",$Z5564=""),"",IF(N($M5564)&lt;$Z5564,"Delta","No Delta"))</f>
        <v/>
      </c>
      <c r="AB5564">
        <f>IF(OR($B5564="",$Z5564=""),"",MAX(0,$Z5564-N($M5564)))</f>
        <v/>
      </c>
      <c r="AC5564" s="46">
        <f>IF($B5564="","",IFERROR(INDEX('CCA Util %'!$H:$H,MATCH($B5564,'CCA Util %'!$E:$E,0)),""))</f>
        <v/>
      </c>
      <c r="AD5564">
        <f>IF($B5564="","",IFERROR(INDEX('CCA Util %'!$G:$G,MATCH($B5564,'CCA Util %'!$E:$E,0)),""))</f>
        <v/>
      </c>
      <c r="AE5564">
        <f>IF(OR($B5564="",$U5564=""),"",$U5564&amp;" &amp; "&amp;IF(OR($AD5564="",$AD5564=0),"Util NA",$AD5564&amp;" Util"))</f>
        <v/>
      </c>
    </row>
    <row r="5565" ht="15.75" customHeight="1" s="42">
      <c r="A5565" s="41" t="n"/>
      <c r="G5565" s="38" t="n"/>
      <c r="H5565" s="38" t="n"/>
      <c r="I5565" s="38" t="n"/>
      <c r="J5565" s="38" t="n"/>
      <c r="K5565" s="38" t="n"/>
      <c r="L5565" s="38" t="n"/>
      <c r="N5565" s="36">
        <f>IF($B5565="","",IF($C5565="SUPERSTORE","Superstore","DH"))</f>
        <v/>
      </c>
      <c r="O5565" s="36">
        <f>IF($B5565="","",IFERROR(VLOOKUP($B5565,Mapping!$A:$C,2,0),"Not Mapped"))</f>
        <v/>
      </c>
      <c r="P5565" s="36">
        <f>IF($B5565="","",IFERROR(VLOOKUP($B5565,Mapping!$A:$C,3,0),"Not Mapped"))</f>
        <v/>
      </c>
      <c r="Q5565" s="36">
        <f>IF($B5565="","",IFERROR(VLOOKUP($O5565,Leaders!$A:$B,2,0),"Not Mapped"))</f>
        <v/>
      </c>
      <c r="R5565" s="36">
        <f>IF($B5565="","",IF(COUNTIF(Exclusions!$A:$A,$B5565)&gt;0,"Yes","No"))</f>
        <v/>
      </c>
      <c r="S5565" s="38">
        <f>IF($B5565="","",MIN(1,DAY($A5565)/IF($N5565="Superstore",Settings!$B$5,Settings!$B$4)))</f>
        <v/>
      </c>
      <c r="T5565" s="38">
        <f>IF(OR($B5565="",$G5565="",$S5565=0),"",$G5565/$S5565)</f>
        <v/>
      </c>
      <c r="U5565" s="36">
        <f>IF($T5565="","",IF($T5565&lt;Settings!$B$8,"Critical",IF($T5565&lt;Settings!$B$9,"Semi Critical","Non Critical")))</f>
        <v/>
      </c>
      <c r="V5565" s="28" t="n"/>
      <c r="Z5565">
        <f>IF($B5565="","",IFERROR(VLOOKUP($B5565,'Plan HC for CCA'!$A:$B,2,0),""))</f>
        <v/>
      </c>
      <c r="AA5565">
        <f>IF(OR($B5565="",$Z5565=""),"",IF(N($M5565)&lt;$Z5565,"Delta","No Delta"))</f>
        <v/>
      </c>
      <c r="AB5565">
        <f>IF(OR($B5565="",$Z5565=""),"",MAX(0,$Z5565-N($M5565)))</f>
        <v/>
      </c>
      <c r="AC5565" s="46">
        <f>IF($B5565="","",IFERROR(INDEX('CCA Util %'!$H:$H,MATCH($B5565,'CCA Util %'!$E:$E,0)),""))</f>
        <v/>
      </c>
      <c r="AD5565">
        <f>IF($B5565="","",IFERROR(INDEX('CCA Util %'!$G:$G,MATCH($B5565,'CCA Util %'!$E:$E,0)),""))</f>
        <v/>
      </c>
      <c r="AE5565">
        <f>IF(OR($B5565="",$U5565=""),"",$U5565&amp;" &amp; "&amp;IF(OR($AD5565="",$AD5565=0),"Util NA",$AD5565&amp;" Util"))</f>
        <v/>
      </c>
    </row>
    <row r="5566" ht="15.75" customHeight="1" s="42">
      <c r="A5566" s="41" t="n"/>
      <c r="G5566" s="38" t="n"/>
      <c r="H5566" s="38" t="n"/>
      <c r="I5566" s="38" t="n"/>
      <c r="J5566" s="38" t="n"/>
      <c r="K5566" s="38" t="n"/>
      <c r="L5566" s="38" t="n"/>
      <c r="N5566" s="36">
        <f>IF($B5566="","",IF($C5566="SUPERSTORE","Superstore","DH"))</f>
        <v/>
      </c>
      <c r="O5566" s="36">
        <f>IF($B5566="","",IFERROR(VLOOKUP($B5566,Mapping!$A:$C,2,0),"Not Mapped"))</f>
        <v/>
      </c>
      <c r="P5566" s="36">
        <f>IF($B5566="","",IFERROR(VLOOKUP($B5566,Mapping!$A:$C,3,0),"Not Mapped"))</f>
        <v/>
      </c>
      <c r="Q5566" s="36">
        <f>IF($B5566="","",IFERROR(VLOOKUP($O5566,Leaders!$A:$B,2,0),"Not Mapped"))</f>
        <v/>
      </c>
      <c r="R5566" s="36">
        <f>IF($B5566="","",IF(COUNTIF(Exclusions!$A:$A,$B5566)&gt;0,"Yes","No"))</f>
        <v/>
      </c>
      <c r="S5566" s="38">
        <f>IF($B5566="","",MIN(1,DAY($A5566)/IF($N5566="Superstore",Settings!$B$5,Settings!$B$4)))</f>
        <v/>
      </c>
      <c r="T5566" s="38">
        <f>IF(OR($B5566="",$G5566="",$S5566=0),"",$G5566/$S5566)</f>
        <v/>
      </c>
      <c r="U5566" s="36">
        <f>IF($T5566="","",IF($T5566&lt;Settings!$B$8,"Critical",IF($T5566&lt;Settings!$B$9,"Semi Critical","Non Critical")))</f>
        <v/>
      </c>
      <c r="V5566" s="28" t="n"/>
      <c r="Z5566">
        <f>IF($B5566="","",IFERROR(VLOOKUP($B5566,'Plan HC for CCA'!$A:$B,2,0),""))</f>
        <v/>
      </c>
      <c r="AA5566">
        <f>IF(OR($B5566="",$Z5566=""),"",IF(N($M5566)&lt;$Z5566,"Delta","No Delta"))</f>
        <v/>
      </c>
      <c r="AB5566">
        <f>IF(OR($B5566="",$Z5566=""),"",MAX(0,$Z5566-N($M5566)))</f>
        <v/>
      </c>
      <c r="AC5566" s="46">
        <f>IF($B5566="","",IFERROR(INDEX('CCA Util %'!$H:$H,MATCH($B5566,'CCA Util %'!$E:$E,0)),""))</f>
        <v/>
      </c>
      <c r="AD5566">
        <f>IF($B5566="","",IFERROR(INDEX('CCA Util %'!$G:$G,MATCH($B5566,'CCA Util %'!$E:$E,0)),""))</f>
        <v/>
      </c>
      <c r="AE5566">
        <f>IF(OR($B5566="",$U5566=""),"",$U5566&amp;" &amp; "&amp;IF(OR($AD5566="",$AD5566=0),"Util NA",$AD5566&amp;" Util"))</f>
        <v/>
      </c>
    </row>
    <row r="5567" ht="15.75" customHeight="1" s="42">
      <c r="A5567" s="41" t="n"/>
      <c r="G5567" s="38" t="n"/>
      <c r="H5567" s="38" t="n"/>
      <c r="I5567" s="38" t="n"/>
      <c r="J5567" s="38" t="n"/>
      <c r="K5567" s="38" t="n"/>
      <c r="L5567" s="38" t="n"/>
      <c r="N5567" s="36">
        <f>IF($B5567="","",IF($C5567="SUPERSTORE","Superstore","DH"))</f>
        <v/>
      </c>
      <c r="O5567" s="36">
        <f>IF($B5567="","",IFERROR(VLOOKUP($B5567,Mapping!$A:$C,2,0),"Not Mapped"))</f>
        <v/>
      </c>
      <c r="P5567" s="36">
        <f>IF($B5567="","",IFERROR(VLOOKUP($B5567,Mapping!$A:$C,3,0),"Not Mapped"))</f>
        <v/>
      </c>
      <c r="Q5567" s="36">
        <f>IF($B5567="","",IFERROR(VLOOKUP($O5567,Leaders!$A:$B,2,0),"Not Mapped"))</f>
        <v/>
      </c>
      <c r="R5567" s="36">
        <f>IF($B5567="","",IF(COUNTIF(Exclusions!$A:$A,$B5567)&gt;0,"Yes","No"))</f>
        <v/>
      </c>
      <c r="S5567" s="38">
        <f>IF($B5567="","",MIN(1,DAY($A5567)/IF($N5567="Superstore",Settings!$B$5,Settings!$B$4)))</f>
        <v/>
      </c>
      <c r="T5567" s="38">
        <f>IF(OR($B5567="",$G5567="",$S5567=0),"",$G5567/$S5567)</f>
        <v/>
      </c>
      <c r="U5567" s="36">
        <f>IF($T5567="","",IF($T5567&lt;Settings!$B$8,"Critical",IF($T5567&lt;Settings!$B$9,"Semi Critical","Non Critical")))</f>
        <v/>
      </c>
      <c r="V5567" s="28" t="n"/>
      <c r="Z5567">
        <f>IF($B5567="","",IFERROR(VLOOKUP($B5567,'Plan HC for CCA'!$A:$B,2,0),""))</f>
        <v/>
      </c>
      <c r="AA5567">
        <f>IF(OR($B5567="",$Z5567=""),"",IF(N($M5567)&lt;$Z5567,"Delta","No Delta"))</f>
        <v/>
      </c>
      <c r="AB5567">
        <f>IF(OR($B5567="",$Z5567=""),"",MAX(0,$Z5567-N($M5567)))</f>
        <v/>
      </c>
      <c r="AC5567" s="46">
        <f>IF($B5567="","",IFERROR(INDEX('CCA Util %'!$H:$H,MATCH($B5567,'CCA Util %'!$E:$E,0)),""))</f>
        <v/>
      </c>
      <c r="AD5567">
        <f>IF($B5567="","",IFERROR(INDEX('CCA Util %'!$G:$G,MATCH($B5567,'CCA Util %'!$E:$E,0)),""))</f>
        <v/>
      </c>
      <c r="AE5567">
        <f>IF(OR($B5567="",$U5567=""),"",$U5567&amp;" &amp; "&amp;IF(OR($AD5567="",$AD5567=0),"Util NA",$AD5567&amp;" Util"))</f>
        <v/>
      </c>
    </row>
    <row r="5568" ht="15.75" customHeight="1" s="42">
      <c r="A5568" s="41" t="n"/>
      <c r="G5568" s="38" t="n"/>
      <c r="H5568" s="38" t="n"/>
      <c r="I5568" s="38" t="n"/>
      <c r="J5568" s="38" t="n"/>
      <c r="K5568" s="38" t="n"/>
      <c r="L5568" s="38" t="n"/>
      <c r="N5568" s="36">
        <f>IF($B5568="","",IF($C5568="SUPERSTORE","Superstore","DH"))</f>
        <v/>
      </c>
      <c r="O5568" s="36">
        <f>IF($B5568="","",IFERROR(VLOOKUP($B5568,Mapping!$A:$C,2,0),"Not Mapped"))</f>
        <v/>
      </c>
      <c r="P5568" s="36">
        <f>IF($B5568="","",IFERROR(VLOOKUP($B5568,Mapping!$A:$C,3,0),"Not Mapped"))</f>
        <v/>
      </c>
      <c r="Q5568" s="36">
        <f>IF($B5568="","",IFERROR(VLOOKUP($O5568,Leaders!$A:$B,2,0),"Not Mapped"))</f>
        <v/>
      </c>
      <c r="R5568" s="36">
        <f>IF($B5568="","",IF(COUNTIF(Exclusions!$A:$A,$B5568)&gt;0,"Yes","No"))</f>
        <v/>
      </c>
      <c r="S5568" s="38">
        <f>IF($B5568="","",MIN(1,DAY($A5568)/IF($N5568="Superstore",Settings!$B$5,Settings!$B$4)))</f>
        <v/>
      </c>
      <c r="T5568" s="38">
        <f>IF(OR($B5568="",$G5568="",$S5568=0),"",$G5568/$S5568)</f>
        <v/>
      </c>
      <c r="U5568" s="36">
        <f>IF($T5568="","",IF($T5568&lt;Settings!$B$8,"Critical",IF($T5568&lt;Settings!$B$9,"Semi Critical","Non Critical")))</f>
        <v/>
      </c>
      <c r="V5568" s="28" t="n"/>
      <c r="Z5568">
        <f>IF($B5568="","",IFERROR(VLOOKUP($B5568,'Plan HC for CCA'!$A:$B,2,0),""))</f>
        <v/>
      </c>
      <c r="AA5568">
        <f>IF(OR($B5568="",$Z5568=""),"",IF(N($M5568)&lt;$Z5568,"Delta","No Delta"))</f>
        <v/>
      </c>
      <c r="AB5568">
        <f>IF(OR($B5568="",$Z5568=""),"",MAX(0,$Z5568-N($M5568)))</f>
        <v/>
      </c>
      <c r="AC5568" s="46">
        <f>IF($B5568="","",IFERROR(INDEX('CCA Util %'!$H:$H,MATCH($B5568,'CCA Util %'!$E:$E,0)),""))</f>
        <v/>
      </c>
      <c r="AD5568">
        <f>IF($B5568="","",IFERROR(INDEX('CCA Util %'!$G:$G,MATCH($B5568,'CCA Util %'!$E:$E,0)),""))</f>
        <v/>
      </c>
      <c r="AE5568">
        <f>IF(OR($B5568="",$U5568=""),"",$U5568&amp;" &amp; "&amp;IF(OR($AD5568="",$AD5568=0),"Util NA",$AD5568&amp;" Util"))</f>
        <v/>
      </c>
    </row>
    <row r="5569" ht="15.75" customHeight="1" s="42">
      <c r="A5569" s="41" t="n"/>
      <c r="G5569" s="38" t="n"/>
      <c r="H5569" s="38" t="n"/>
      <c r="I5569" s="38" t="n"/>
      <c r="J5569" s="38" t="n"/>
      <c r="K5569" s="38" t="n"/>
      <c r="L5569" s="38" t="n"/>
      <c r="N5569" s="36">
        <f>IF($B5569="","",IF($C5569="SUPERSTORE","Superstore","DH"))</f>
        <v/>
      </c>
      <c r="O5569" s="36">
        <f>IF($B5569="","",IFERROR(VLOOKUP($B5569,Mapping!$A:$C,2,0),"Not Mapped"))</f>
        <v/>
      </c>
      <c r="P5569" s="36">
        <f>IF($B5569="","",IFERROR(VLOOKUP($B5569,Mapping!$A:$C,3,0),"Not Mapped"))</f>
        <v/>
      </c>
      <c r="Q5569" s="36">
        <f>IF($B5569="","",IFERROR(VLOOKUP($O5569,Leaders!$A:$B,2,0),"Not Mapped"))</f>
        <v/>
      </c>
      <c r="R5569" s="36">
        <f>IF($B5569="","",IF(COUNTIF(Exclusions!$A:$A,$B5569)&gt;0,"Yes","No"))</f>
        <v/>
      </c>
      <c r="S5569" s="38">
        <f>IF($B5569="","",MIN(1,DAY($A5569)/IF($N5569="Superstore",Settings!$B$5,Settings!$B$4)))</f>
        <v/>
      </c>
      <c r="T5569" s="38">
        <f>IF(OR($B5569="",$G5569="",$S5569=0),"",$G5569/$S5569)</f>
        <v/>
      </c>
      <c r="U5569" s="36">
        <f>IF($T5569="","",IF($T5569&lt;Settings!$B$8,"Critical",IF($T5569&lt;Settings!$B$9,"Semi Critical","Non Critical")))</f>
        <v/>
      </c>
      <c r="V5569" s="28" t="n"/>
      <c r="Z5569">
        <f>IF($B5569="","",IFERROR(VLOOKUP($B5569,'Plan HC for CCA'!$A:$B,2,0),""))</f>
        <v/>
      </c>
      <c r="AA5569">
        <f>IF(OR($B5569="",$Z5569=""),"",IF(N($M5569)&lt;$Z5569,"Delta","No Delta"))</f>
        <v/>
      </c>
      <c r="AB5569">
        <f>IF(OR($B5569="",$Z5569=""),"",MAX(0,$Z5569-N($M5569)))</f>
        <v/>
      </c>
      <c r="AC5569" s="46">
        <f>IF($B5569="","",IFERROR(INDEX('CCA Util %'!$H:$H,MATCH($B5569,'CCA Util %'!$E:$E,0)),""))</f>
        <v/>
      </c>
      <c r="AD5569">
        <f>IF($B5569="","",IFERROR(INDEX('CCA Util %'!$G:$G,MATCH($B5569,'CCA Util %'!$E:$E,0)),""))</f>
        <v/>
      </c>
      <c r="AE5569">
        <f>IF(OR($B5569="",$U5569=""),"",$U5569&amp;" &amp; "&amp;IF(OR($AD5569="",$AD5569=0),"Util NA",$AD5569&amp;" Util"))</f>
        <v/>
      </c>
    </row>
    <row r="5570" ht="15.75" customHeight="1" s="42">
      <c r="A5570" s="41" t="n"/>
      <c r="G5570" s="38" t="n"/>
      <c r="H5570" s="38" t="n"/>
      <c r="I5570" s="38" t="n"/>
      <c r="J5570" s="38" t="n"/>
      <c r="K5570" s="38" t="n"/>
      <c r="L5570" s="38" t="n"/>
      <c r="N5570" s="36">
        <f>IF($B5570="","",IF($C5570="SUPERSTORE","Superstore","DH"))</f>
        <v/>
      </c>
      <c r="O5570" s="36">
        <f>IF($B5570="","",IFERROR(VLOOKUP($B5570,Mapping!$A:$C,2,0),"Not Mapped"))</f>
        <v/>
      </c>
      <c r="P5570" s="36">
        <f>IF($B5570="","",IFERROR(VLOOKUP($B5570,Mapping!$A:$C,3,0),"Not Mapped"))</f>
        <v/>
      </c>
      <c r="Q5570" s="36">
        <f>IF($B5570="","",IFERROR(VLOOKUP($O5570,Leaders!$A:$B,2,0),"Not Mapped"))</f>
        <v/>
      </c>
      <c r="R5570" s="36">
        <f>IF($B5570="","",IF(COUNTIF(Exclusions!$A:$A,$B5570)&gt;0,"Yes","No"))</f>
        <v/>
      </c>
      <c r="S5570" s="38">
        <f>IF($B5570="","",MIN(1,DAY($A5570)/IF($N5570="Superstore",Settings!$B$5,Settings!$B$4)))</f>
        <v/>
      </c>
      <c r="T5570" s="38">
        <f>IF(OR($B5570="",$G5570="",$S5570=0),"",$G5570/$S5570)</f>
        <v/>
      </c>
      <c r="U5570" s="36">
        <f>IF($T5570="","",IF($T5570&lt;Settings!$B$8,"Critical",IF($T5570&lt;Settings!$B$9,"Semi Critical","Non Critical")))</f>
        <v/>
      </c>
      <c r="V5570" s="28" t="n"/>
      <c r="Z5570">
        <f>IF($B5570="","",IFERROR(VLOOKUP($B5570,'Plan HC for CCA'!$A:$B,2,0),""))</f>
        <v/>
      </c>
      <c r="AA5570">
        <f>IF(OR($B5570="",$Z5570=""),"",IF(N($M5570)&lt;$Z5570,"Delta","No Delta"))</f>
        <v/>
      </c>
      <c r="AB5570">
        <f>IF(OR($B5570="",$Z5570=""),"",MAX(0,$Z5570-N($M5570)))</f>
        <v/>
      </c>
      <c r="AC5570" s="46">
        <f>IF($B5570="","",IFERROR(INDEX('CCA Util %'!$H:$H,MATCH($B5570,'CCA Util %'!$E:$E,0)),""))</f>
        <v/>
      </c>
      <c r="AD5570">
        <f>IF($B5570="","",IFERROR(INDEX('CCA Util %'!$G:$G,MATCH($B5570,'CCA Util %'!$E:$E,0)),""))</f>
        <v/>
      </c>
      <c r="AE5570">
        <f>IF(OR($B5570="",$U5570=""),"",$U5570&amp;" &amp; "&amp;IF(OR($AD5570="",$AD5570=0),"Util NA",$AD5570&amp;" Util"))</f>
        <v/>
      </c>
    </row>
    <row r="5571" ht="15.75" customHeight="1" s="42">
      <c r="A5571" s="41" t="n"/>
      <c r="G5571" s="38" t="n"/>
      <c r="H5571" s="38" t="n"/>
      <c r="I5571" s="38" t="n"/>
      <c r="J5571" s="38" t="n"/>
      <c r="K5571" s="38" t="n"/>
      <c r="L5571" s="38" t="n"/>
      <c r="N5571" s="36">
        <f>IF($B5571="","",IF($C5571="SUPERSTORE","Superstore","DH"))</f>
        <v/>
      </c>
      <c r="O5571" s="36">
        <f>IF($B5571="","",IFERROR(VLOOKUP($B5571,Mapping!$A:$C,2,0),"Not Mapped"))</f>
        <v/>
      </c>
      <c r="P5571" s="36">
        <f>IF($B5571="","",IFERROR(VLOOKUP($B5571,Mapping!$A:$C,3,0),"Not Mapped"))</f>
        <v/>
      </c>
      <c r="Q5571" s="36">
        <f>IF($B5571="","",IFERROR(VLOOKUP($O5571,Leaders!$A:$B,2,0),"Not Mapped"))</f>
        <v/>
      </c>
      <c r="R5571" s="36">
        <f>IF($B5571="","",IF(COUNTIF(Exclusions!$A:$A,$B5571)&gt;0,"Yes","No"))</f>
        <v/>
      </c>
      <c r="S5571" s="38">
        <f>IF($B5571="","",MIN(1,DAY($A5571)/IF($N5571="Superstore",Settings!$B$5,Settings!$B$4)))</f>
        <v/>
      </c>
      <c r="T5571" s="38">
        <f>IF(OR($B5571="",$G5571="",$S5571=0),"",$G5571/$S5571)</f>
        <v/>
      </c>
      <c r="U5571" s="36">
        <f>IF($T5571="","",IF($T5571&lt;Settings!$B$8,"Critical",IF($T5571&lt;Settings!$B$9,"Semi Critical","Non Critical")))</f>
        <v/>
      </c>
      <c r="V5571" s="28" t="n"/>
      <c r="Z5571">
        <f>IF($B5571="","",IFERROR(VLOOKUP($B5571,'Plan HC for CCA'!$A:$B,2,0),""))</f>
        <v/>
      </c>
      <c r="AA5571">
        <f>IF(OR($B5571="",$Z5571=""),"",IF(N($M5571)&lt;$Z5571,"Delta","No Delta"))</f>
        <v/>
      </c>
      <c r="AB5571">
        <f>IF(OR($B5571="",$Z5571=""),"",MAX(0,$Z5571-N($M5571)))</f>
        <v/>
      </c>
      <c r="AC5571" s="46">
        <f>IF($B5571="","",IFERROR(INDEX('CCA Util %'!$H:$H,MATCH($B5571,'CCA Util %'!$E:$E,0)),""))</f>
        <v/>
      </c>
      <c r="AD5571">
        <f>IF($B5571="","",IFERROR(INDEX('CCA Util %'!$G:$G,MATCH($B5571,'CCA Util %'!$E:$E,0)),""))</f>
        <v/>
      </c>
      <c r="AE5571">
        <f>IF(OR($B5571="",$U5571=""),"",$U5571&amp;" &amp; "&amp;IF(OR($AD5571="",$AD5571=0),"Util NA",$AD5571&amp;" Util"))</f>
        <v/>
      </c>
    </row>
    <row r="5572" ht="15.75" customHeight="1" s="42">
      <c r="A5572" s="41" t="n"/>
      <c r="G5572" s="38" t="n"/>
      <c r="H5572" s="38" t="n"/>
      <c r="I5572" s="38" t="n"/>
      <c r="J5572" s="38" t="n"/>
      <c r="K5572" s="38" t="n"/>
      <c r="L5572" s="38" t="n"/>
      <c r="N5572" s="36">
        <f>IF($B5572="","",IF($C5572="SUPERSTORE","Superstore","DH"))</f>
        <v/>
      </c>
      <c r="O5572" s="36">
        <f>IF($B5572="","",IFERROR(VLOOKUP($B5572,Mapping!$A:$C,2,0),"Not Mapped"))</f>
        <v/>
      </c>
      <c r="P5572" s="36">
        <f>IF($B5572="","",IFERROR(VLOOKUP($B5572,Mapping!$A:$C,3,0),"Not Mapped"))</f>
        <v/>
      </c>
      <c r="Q5572" s="36">
        <f>IF($B5572="","",IFERROR(VLOOKUP($O5572,Leaders!$A:$B,2,0),"Not Mapped"))</f>
        <v/>
      </c>
      <c r="R5572" s="36">
        <f>IF($B5572="","",IF(COUNTIF(Exclusions!$A:$A,$B5572)&gt;0,"Yes","No"))</f>
        <v/>
      </c>
      <c r="S5572" s="38">
        <f>IF($B5572="","",MIN(1,DAY($A5572)/IF($N5572="Superstore",Settings!$B$5,Settings!$B$4)))</f>
        <v/>
      </c>
      <c r="T5572" s="38">
        <f>IF(OR($B5572="",$G5572="",$S5572=0),"",$G5572/$S5572)</f>
        <v/>
      </c>
      <c r="U5572" s="36">
        <f>IF($T5572="","",IF($T5572&lt;Settings!$B$8,"Critical",IF($T5572&lt;Settings!$B$9,"Semi Critical","Non Critical")))</f>
        <v/>
      </c>
      <c r="V5572" s="28" t="n"/>
      <c r="Z5572">
        <f>IF($B5572="","",IFERROR(VLOOKUP($B5572,'Plan HC for CCA'!$A:$B,2,0),""))</f>
        <v/>
      </c>
      <c r="AA5572">
        <f>IF(OR($B5572="",$Z5572=""),"",IF(N($M5572)&lt;$Z5572,"Delta","No Delta"))</f>
        <v/>
      </c>
      <c r="AB5572">
        <f>IF(OR($B5572="",$Z5572=""),"",MAX(0,$Z5572-N($M5572)))</f>
        <v/>
      </c>
      <c r="AC5572" s="46">
        <f>IF($B5572="","",IFERROR(INDEX('CCA Util %'!$H:$H,MATCH($B5572,'CCA Util %'!$E:$E,0)),""))</f>
        <v/>
      </c>
      <c r="AD5572">
        <f>IF($B5572="","",IFERROR(INDEX('CCA Util %'!$G:$G,MATCH($B5572,'CCA Util %'!$E:$E,0)),""))</f>
        <v/>
      </c>
      <c r="AE5572">
        <f>IF(OR($B5572="",$U5572=""),"",$U5572&amp;" &amp; "&amp;IF(OR($AD5572="",$AD5572=0),"Util NA",$AD5572&amp;" Util"))</f>
        <v/>
      </c>
    </row>
    <row r="5573" ht="15.75" customHeight="1" s="42">
      <c r="A5573" s="41" t="n"/>
      <c r="G5573" s="38" t="n"/>
      <c r="H5573" s="38" t="n"/>
      <c r="I5573" s="38" t="n"/>
      <c r="J5573" s="38" t="n"/>
      <c r="K5573" s="38" t="n"/>
      <c r="L5573" s="38" t="n"/>
      <c r="N5573" s="36">
        <f>IF($B5573="","",IF($C5573="SUPERSTORE","Superstore","DH"))</f>
        <v/>
      </c>
      <c r="O5573" s="36">
        <f>IF($B5573="","",IFERROR(VLOOKUP($B5573,Mapping!$A:$C,2,0),"Not Mapped"))</f>
        <v/>
      </c>
      <c r="P5573" s="36">
        <f>IF($B5573="","",IFERROR(VLOOKUP($B5573,Mapping!$A:$C,3,0),"Not Mapped"))</f>
        <v/>
      </c>
      <c r="Q5573" s="36">
        <f>IF($B5573="","",IFERROR(VLOOKUP($O5573,Leaders!$A:$B,2,0),"Not Mapped"))</f>
        <v/>
      </c>
      <c r="R5573" s="36">
        <f>IF($B5573="","",IF(COUNTIF(Exclusions!$A:$A,$B5573)&gt;0,"Yes","No"))</f>
        <v/>
      </c>
      <c r="S5573" s="38">
        <f>IF($B5573="","",MIN(1,DAY($A5573)/IF($N5573="Superstore",Settings!$B$5,Settings!$B$4)))</f>
        <v/>
      </c>
      <c r="T5573" s="38">
        <f>IF(OR($B5573="",$G5573="",$S5573=0),"",$G5573/$S5573)</f>
        <v/>
      </c>
      <c r="U5573" s="36">
        <f>IF($T5573="","",IF($T5573&lt;Settings!$B$8,"Critical",IF($T5573&lt;Settings!$B$9,"Semi Critical","Non Critical")))</f>
        <v/>
      </c>
      <c r="V5573" s="28" t="n"/>
      <c r="Z5573">
        <f>IF($B5573="","",IFERROR(VLOOKUP($B5573,'Plan HC for CCA'!$A:$B,2,0),""))</f>
        <v/>
      </c>
      <c r="AA5573">
        <f>IF(OR($B5573="",$Z5573=""),"",IF(N($M5573)&lt;$Z5573,"Delta","No Delta"))</f>
        <v/>
      </c>
      <c r="AB5573">
        <f>IF(OR($B5573="",$Z5573=""),"",MAX(0,$Z5573-N($M5573)))</f>
        <v/>
      </c>
      <c r="AC5573" s="46">
        <f>IF($B5573="","",IFERROR(INDEX('CCA Util %'!$H:$H,MATCH($B5573,'CCA Util %'!$E:$E,0)),""))</f>
        <v/>
      </c>
      <c r="AD5573">
        <f>IF($B5573="","",IFERROR(INDEX('CCA Util %'!$G:$G,MATCH($B5573,'CCA Util %'!$E:$E,0)),""))</f>
        <v/>
      </c>
      <c r="AE5573">
        <f>IF(OR($B5573="",$U5573=""),"",$U5573&amp;" &amp; "&amp;IF(OR($AD5573="",$AD5573=0),"Util NA",$AD5573&amp;" Util"))</f>
        <v/>
      </c>
    </row>
    <row r="5574" ht="15.75" customHeight="1" s="42">
      <c r="A5574" s="41" t="n"/>
      <c r="G5574" s="38" t="n"/>
      <c r="H5574" s="38" t="n"/>
      <c r="I5574" s="38" t="n"/>
      <c r="J5574" s="38" t="n"/>
      <c r="K5574" s="38" t="n"/>
      <c r="L5574" s="38" t="n"/>
      <c r="N5574" s="36">
        <f>IF($B5574="","",IF($C5574="SUPERSTORE","Superstore","DH"))</f>
        <v/>
      </c>
      <c r="O5574" s="36">
        <f>IF($B5574="","",IFERROR(VLOOKUP($B5574,Mapping!$A:$C,2,0),"Not Mapped"))</f>
        <v/>
      </c>
      <c r="P5574" s="36">
        <f>IF($B5574="","",IFERROR(VLOOKUP($B5574,Mapping!$A:$C,3,0),"Not Mapped"))</f>
        <v/>
      </c>
      <c r="Q5574" s="36">
        <f>IF($B5574="","",IFERROR(VLOOKUP($O5574,Leaders!$A:$B,2,0),"Not Mapped"))</f>
        <v/>
      </c>
      <c r="R5574" s="36">
        <f>IF($B5574="","",IF(COUNTIF(Exclusions!$A:$A,$B5574)&gt;0,"Yes","No"))</f>
        <v/>
      </c>
      <c r="S5574" s="38">
        <f>IF($B5574="","",MIN(1,DAY($A5574)/IF($N5574="Superstore",Settings!$B$5,Settings!$B$4)))</f>
        <v/>
      </c>
      <c r="T5574" s="38">
        <f>IF(OR($B5574="",$G5574="",$S5574=0),"",$G5574/$S5574)</f>
        <v/>
      </c>
      <c r="U5574" s="36">
        <f>IF($T5574="","",IF($T5574&lt;Settings!$B$8,"Critical",IF($T5574&lt;Settings!$B$9,"Semi Critical","Non Critical")))</f>
        <v/>
      </c>
      <c r="V5574" s="28" t="n"/>
      <c r="Z5574">
        <f>IF($B5574="","",IFERROR(VLOOKUP($B5574,'Plan HC for CCA'!$A:$B,2,0),""))</f>
        <v/>
      </c>
      <c r="AA5574">
        <f>IF(OR($B5574="",$Z5574=""),"",IF(N($M5574)&lt;$Z5574,"Delta","No Delta"))</f>
        <v/>
      </c>
      <c r="AB5574">
        <f>IF(OR($B5574="",$Z5574=""),"",MAX(0,$Z5574-N($M5574)))</f>
        <v/>
      </c>
      <c r="AC5574" s="46">
        <f>IF($B5574="","",IFERROR(INDEX('CCA Util %'!$H:$H,MATCH($B5574,'CCA Util %'!$E:$E,0)),""))</f>
        <v/>
      </c>
      <c r="AD5574">
        <f>IF($B5574="","",IFERROR(INDEX('CCA Util %'!$G:$G,MATCH($B5574,'CCA Util %'!$E:$E,0)),""))</f>
        <v/>
      </c>
      <c r="AE5574">
        <f>IF(OR($B5574="",$U5574=""),"",$U5574&amp;" &amp; "&amp;IF(OR($AD5574="",$AD5574=0),"Util NA",$AD5574&amp;" Util"))</f>
        <v/>
      </c>
    </row>
    <row r="5575" ht="15.75" customHeight="1" s="42">
      <c r="A5575" s="41" t="n"/>
      <c r="G5575" s="38" t="n"/>
      <c r="H5575" s="38" t="n"/>
      <c r="I5575" s="38" t="n"/>
      <c r="J5575" s="38" t="n"/>
      <c r="K5575" s="38" t="n"/>
      <c r="L5575" s="38" t="n"/>
      <c r="N5575" s="36">
        <f>IF($B5575="","",IF($C5575="SUPERSTORE","Superstore","DH"))</f>
        <v/>
      </c>
      <c r="O5575" s="36">
        <f>IF($B5575="","",IFERROR(VLOOKUP($B5575,Mapping!$A:$C,2,0),"Not Mapped"))</f>
        <v/>
      </c>
      <c r="P5575" s="36">
        <f>IF($B5575="","",IFERROR(VLOOKUP($B5575,Mapping!$A:$C,3,0),"Not Mapped"))</f>
        <v/>
      </c>
      <c r="Q5575" s="36">
        <f>IF($B5575="","",IFERROR(VLOOKUP($O5575,Leaders!$A:$B,2,0),"Not Mapped"))</f>
        <v/>
      </c>
      <c r="R5575" s="36">
        <f>IF($B5575="","",IF(COUNTIF(Exclusions!$A:$A,$B5575)&gt;0,"Yes","No"))</f>
        <v/>
      </c>
      <c r="S5575" s="38">
        <f>IF($B5575="","",MIN(1,DAY($A5575)/IF($N5575="Superstore",Settings!$B$5,Settings!$B$4)))</f>
        <v/>
      </c>
      <c r="T5575" s="38">
        <f>IF(OR($B5575="",$G5575="",$S5575=0),"",$G5575/$S5575)</f>
        <v/>
      </c>
      <c r="U5575" s="36">
        <f>IF($T5575="","",IF($T5575&lt;Settings!$B$8,"Critical",IF($T5575&lt;Settings!$B$9,"Semi Critical","Non Critical")))</f>
        <v/>
      </c>
      <c r="V5575" s="28" t="n"/>
      <c r="Z5575">
        <f>IF($B5575="","",IFERROR(VLOOKUP($B5575,'Plan HC for CCA'!$A:$B,2,0),""))</f>
        <v/>
      </c>
      <c r="AA5575">
        <f>IF(OR($B5575="",$Z5575=""),"",IF(N($M5575)&lt;$Z5575,"Delta","No Delta"))</f>
        <v/>
      </c>
      <c r="AB5575">
        <f>IF(OR($B5575="",$Z5575=""),"",MAX(0,$Z5575-N($M5575)))</f>
        <v/>
      </c>
      <c r="AC5575" s="46">
        <f>IF($B5575="","",IFERROR(INDEX('CCA Util %'!$H:$H,MATCH($B5575,'CCA Util %'!$E:$E,0)),""))</f>
        <v/>
      </c>
      <c r="AD5575">
        <f>IF($B5575="","",IFERROR(INDEX('CCA Util %'!$G:$G,MATCH($B5575,'CCA Util %'!$E:$E,0)),""))</f>
        <v/>
      </c>
      <c r="AE5575">
        <f>IF(OR($B5575="",$U5575=""),"",$U5575&amp;" &amp; "&amp;IF(OR($AD5575="",$AD5575=0),"Util NA",$AD5575&amp;" Util"))</f>
        <v/>
      </c>
    </row>
    <row r="5576" ht="15.75" customHeight="1" s="42">
      <c r="A5576" s="41" t="n"/>
      <c r="G5576" s="38" t="n"/>
      <c r="H5576" s="38" t="n"/>
      <c r="I5576" s="38" t="n"/>
      <c r="J5576" s="38" t="n"/>
      <c r="K5576" s="38" t="n"/>
      <c r="L5576" s="38" t="n"/>
      <c r="N5576" s="36">
        <f>IF($B5576="","",IF($C5576="SUPERSTORE","Superstore","DH"))</f>
        <v/>
      </c>
      <c r="O5576" s="36">
        <f>IF($B5576="","",IFERROR(VLOOKUP($B5576,Mapping!$A:$C,2,0),"Not Mapped"))</f>
        <v/>
      </c>
      <c r="P5576" s="36">
        <f>IF($B5576="","",IFERROR(VLOOKUP($B5576,Mapping!$A:$C,3,0),"Not Mapped"))</f>
        <v/>
      </c>
      <c r="Q5576" s="36">
        <f>IF($B5576="","",IFERROR(VLOOKUP($O5576,Leaders!$A:$B,2,0),"Not Mapped"))</f>
        <v/>
      </c>
      <c r="R5576" s="36">
        <f>IF($B5576="","",IF(COUNTIF(Exclusions!$A:$A,$B5576)&gt;0,"Yes","No"))</f>
        <v/>
      </c>
      <c r="S5576" s="38">
        <f>IF($B5576="","",MIN(1,DAY($A5576)/IF($N5576="Superstore",Settings!$B$5,Settings!$B$4)))</f>
        <v/>
      </c>
      <c r="T5576" s="38">
        <f>IF(OR($B5576="",$G5576="",$S5576=0),"",$G5576/$S5576)</f>
        <v/>
      </c>
      <c r="U5576" s="36">
        <f>IF($T5576="","",IF($T5576&lt;Settings!$B$8,"Critical",IF($T5576&lt;Settings!$B$9,"Semi Critical","Non Critical")))</f>
        <v/>
      </c>
      <c r="V5576" s="28" t="n"/>
      <c r="Z5576">
        <f>IF($B5576="","",IFERROR(VLOOKUP($B5576,'Plan HC for CCA'!$A:$B,2,0),""))</f>
        <v/>
      </c>
      <c r="AA5576">
        <f>IF(OR($B5576="",$Z5576=""),"",IF(N($M5576)&lt;$Z5576,"Delta","No Delta"))</f>
        <v/>
      </c>
      <c r="AB5576">
        <f>IF(OR($B5576="",$Z5576=""),"",MAX(0,$Z5576-N($M5576)))</f>
        <v/>
      </c>
      <c r="AC5576" s="46">
        <f>IF($B5576="","",IFERROR(INDEX('CCA Util %'!$H:$H,MATCH($B5576,'CCA Util %'!$E:$E,0)),""))</f>
        <v/>
      </c>
      <c r="AD5576">
        <f>IF($B5576="","",IFERROR(INDEX('CCA Util %'!$G:$G,MATCH($B5576,'CCA Util %'!$E:$E,0)),""))</f>
        <v/>
      </c>
      <c r="AE5576">
        <f>IF(OR($B5576="",$U5576=""),"",$U5576&amp;" &amp; "&amp;IF(OR($AD5576="",$AD5576=0),"Util NA",$AD5576&amp;" Util"))</f>
        <v/>
      </c>
    </row>
    <row r="5577" ht="15.75" customHeight="1" s="42">
      <c r="A5577" s="41" t="n"/>
      <c r="G5577" s="38" t="n"/>
      <c r="H5577" s="38" t="n"/>
      <c r="I5577" s="38" t="n"/>
      <c r="J5577" s="38" t="n"/>
      <c r="K5577" s="38" t="n"/>
      <c r="L5577" s="38" t="n"/>
      <c r="N5577" s="36">
        <f>IF($B5577="","",IF($C5577="SUPERSTORE","Superstore","DH"))</f>
        <v/>
      </c>
      <c r="O5577" s="36">
        <f>IF($B5577="","",IFERROR(VLOOKUP($B5577,Mapping!$A:$C,2,0),"Not Mapped"))</f>
        <v/>
      </c>
      <c r="P5577" s="36">
        <f>IF($B5577="","",IFERROR(VLOOKUP($B5577,Mapping!$A:$C,3,0),"Not Mapped"))</f>
        <v/>
      </c>
      <c r="Q5577" s="36">
        <f>IF($B5577="","",IFERROR(VLOOKUP($O5577,Leaders!$A:$B,2,0),"Not Mapped"))</f>
        <v/>
      </c>
      <c r="R5577" s="36">
        <f>IF($B5577="","",IF(COUNTIF(Exclusions!$A:$A,$B5577)&gt;0,"Yes","No"))</f>
        <v/>
      </c>
      <c r="S5577" s="38">
        <f>IF($B5577="","",MIN(1,DAY($A5577)/IF($N5577="Superstore",Settings!$B$5,Settings!$B$4)))</f>
        <v/>
      </c>
      <c r="T5577" s="38">
        <f>IF(OR($B5577="",$G5577="",$S5577=0),"",$G5577/$S5577)</f>
        <v/>
      </c>
      <c r="U5577" s="36">
        <f>IF($T5577="","",IF($T5577&lt;Settings!$B$8,"Critical",IF($T5577&lt;Settings!$B$9,"Semi Critical","Non Critical")))</f>
        <v/>
      </c>
      <c r="V5577" s="28" t="n"/>
      <c r="Z5577">
        <f>IF($B5577="","",IFERROR(VLOOKUP($B5577,'Plan HC for CCA'!$A:$B,2,0),""))</f>
        <v/>
      </c>
      <c r="AA5577">
        <f>IF(OR($B5577="",$Z5577=""),"",IF(N($M5577)&lt;$Z5577,"Delta","No Delta"))</f>
        <v/>
      </c>
      <c r="AB5577">
        <f>IF(OR($B5577="",$Z5577=""),"",MAX(0,$Z5577-N($M5577)))</f>
        <v/>
      </c>
      <c r="AC5577" s="46">
        <f>IF($B5577="","",IFERROR(INDEX('CCA Util %'!$H:$H,MATCH($B5577,'CCA Util %'!$E:$E,0)),""))</f>
        <v/>
      </c>
      <c r="AD5577">
        <f>IF($B5577="","",IFERROR(INDEX('CCA Util %'!$G:$G,MATCH($B5577,'CCA Util %'!$E:$E,0)),""))</f>
        <v/>
      </c>
      <c r="AE5577">
        <f>IF(OR($B5577="",$U5577=""),"",$U5577&amp;" &amp; "&amp;IF(OR($AD5577="",$AD5577=0),"Util NA",$AD5577&amp;" Util"))</f>
        <v/>
      </c>
    </row>
    <row r="5578" ht="15.75" customHeight="1" s="42">
      <c r="A5578" s="41" t="n"/>
      <c r="G5578" s="38" t="n"/>
      <c r="H5578" s="38" t="n"/>
      <c r="I5578" s="38" t="n"/>
      <c r="J5578" s="38" t="n"/>
      <c r="K5578" s="38" t="n"/>
      <c r="L5578" s="38" t="n"/>
      <c r="N5578" s="36">
        <f>IF($B5578="","",IF($C5578="SUPERSTORE","Superstore","DH"))</f>
        <v/>
      </c>
      <c r="O5578" s="36">
        <f>IF($B5578="","",IFERROR(VLOOKUP($B5578,Mapping!$A:$C,2,0),"Not Mapped"))</f>
        <v/>
      </c>
      <c r="P5578" s="36">
        <f>IF($B5578="","",IFERROR(VLOOKUP($B5578,Mapping!$A:$C,3,0),"Not Mapped"))</f>
        <v/>
      </c>
      <c r="Q5578" s="36">
        <f>IF($B5578="","",IFERROR(VLOOKUP($O5578,Leaders!$A:$B,2,0),"Not Mapped"))</f>
        <v/>
      </c>
      <c r="R5578" s="36">
        <f>IF($B5578="","",IF(COUNTIF(Exclusions!$A:$A,$B5578)&gt;0,"Yes","No"))</f>
        <v/>
      </c>
      <c r="S5578" s="38">
        <f>IF($B5578="","",MIN(1,DAY($A5578)/IF($N5578="Superstore",Settings!$B$5,Settings!$B$4)))</f>
        <v/>
      </c>
      <c r="T5578" s="38">
        <f>IF(OR($B5578="",$G5578="",$S5578=0),"",$G5578/$S5578)</f>
        <v/>
      </c>
      <c r="U5578" s="36">
        <f>IF($T5578="","",IF($T5578&lt;Settings!$B$8,"Critical",IF($T5578&lt;Settings!$B$9,"Semi Critical","Non Critical")))</f>
        <v/>
      </c>
      <c r="V5578" s="28" t="n"/>
      <c r="Z5578">
        <f>IF($B5578="","",IFERROR(VLOOKUP($B5578,'Plan HC for CCA'!$A:$B,2,0),""))</f>
        <v/>
      </c>
      <c r="AA5578">
        <f>IF(OR($B5578="",$Z5578=""),"",IF(N($M5578)&lt;$Z5578,"Delta","No Delta"))</f>
        <v/>
      </c>
      <c r="AB5578">
        <f>IF(OR($B5578="",$Z5578=""),"",MAX(0,$Z5578-N($M5578)))</f>
        <v/>
      </c>
      <c r="AC5578" s="46">
        <f>IF($B5578="","",IFERROR(INDEX('CCA Util %'!$H:$H,MATCH($B5578,'CCA Util %'!$E:$E,0)),""))</f>
        <v/>
      </c>
      <c r="AD5578">
        <f>IF($B5578="","",IFERROR(INDEX('CCA Util %'!$G:$G,MATCH($B5578,'CCA Util %'!$E:$E,0)),""))</f>
        <v/>
      </c>
      <c r="AE5578">
        <f>IF(OR($B5578="",$U5578=""),"",$U5578&amp;" &amp; "&amp;IF(OR($AD5578="",$AD5578=0),"Util NA",$AD5578&amp;" Util"))</f>
        <v/>
      </c>
    </row>
    <row r="5579" ht="15.75" customHeight="1" s="42">
      <c r="A5579" s="41" t="n"/>
      <c r="G5579" s="38" t="n"/>
      <c r="H5579" s="38" t="n"/>
      <c r="I5579" s="38" t="n"/>
      <c r="J5579" s="38" t="n"/>
      <c r="K5579" s="38" t="n"/>
      <c r="L5579" s="38" t="n"/>
      <c r="N5579" s="36">
        <f>IF($B5579="","",IF($C5579="SUPERSTORE","Superstore","DH"))</f>
        <v/>
      </c>
      <c r="O5579" s="36">
        <f>IF($B5579="","",IFERROR(VLOOKUP($B5579,Mapping!$A:$C,2,0),"Not Mapped"))</f>
        <v/>
      </c>
      <c r="P5579" s="36">
        <f>IF($B5579="","",IFERROR(VLOOKUP($B5579,Mapping!$A:$C,3,0),"Not Mapped"))</f>
        <v/>
      </c>
      <c r="Q5579" s="36">
        <f>IF($B5579="","",IFERROR(VLOOKUP($O5579,Leaders!$A:$B,2,0),"Not Mapped"))</f>
        <v/>
      </c>
      <c r="R5579" s="36">
        <f>IF($B5579="","",IF(COUNTIF(Exclusions!$A:$A,$B5579)&gt;0,"Yes","No"))</f>
        <v/>
      </c>
      <c r="S5579" s="38">
        <f>IF($B5579="","",MIN(1,DAY($A5579)/IF($N5579="Superstore",Settings!$B$5,Settings!$B$4)))</f>
        <v/>
      </c>
      <c r="T5579" s="38">
        <f>IF(OR($B5579="",$G5579="",$S5579=0),"",$G5579/$S5579)</f>
        <v/>
      </c>
      <c r="U5579" s="36">
        <f>IF($T5579="","",IF($T5579&lt;Settings!$B$8,"Critical",IF($T5579&lt;Settings!$B$9,"Semi Critical","Non Critical")))</f>
        <v/>
      </c>
      <c r="V5579" s="28" t="n"/>
      <c r="Z5579">
        <f>IF($B5579="","",IFERROR(VLOOKUP($B5579,'Plan HC for CCA'!$A:$B,2,0),""))</f>
        <v/>
      </c>
      <c r="AA5579">
        <f>IF(OR($B5579="",$Z5579=""),"",IF(N($M5579)&lt;$Z5579,"Delta","No Delta"))</f>
        <v/>
      </c>
      <c r="AB5579">
        <f>IF(OR($B5579="",$Z5579=""),"",MAX(0,$Z5579-N($M5579)))</f>
        <v/>
      </c>
      <c r="AC5579" s="46">
        <f>IF($B5579="","",IFERROR(INDEX('CCA Util %'!$H:$H,MATCH($B5579,'CCA Util %'!$E:$E,0)),""))</f>
        <v/>
      </c>
      <c r="AD5579">
        <f>IF($B5579="","",IFERROR(INDEX('CCA Util %'!$G:$G,MATCH($B5579,'CCA Util %'!$E:$E,0)),""))</f>
        <v/>
      </c>
      <c r="AE5579">
        <f>IF(OR($B5579="",$U5579=""),"",$U5579&amp;" &amp; "&amp;IF(OR($AD5579="",$AD5579=0),"Util NA",$AD5579&amp;" Util"))</f>
        <v/>
      </c>
    </row>
    <row r="5580" ht="15.75" customHeight="1" s="42">
      <c r="A5580" s="41" t="n"/>
      <c r="G5580" s="38" t="n"/>
      <c r="H5580" s="38" t="n"/>
      <c r="I5580" s="38" t="n"/>
      <c r="J5580" s="38" t="n"/>
      <c r="K5580" s="38" t="n"/>
      <c r="L5580" s="38" t="n"/>
      <c r="N5580" s="36">
        <f>IF($B5580="","",IF($C5580="SUPERSTORE","Superstore","DH"))</f>
        <v/>
      </c>
      <c r="O5580" s="36">
        <f>IF($B5580="","",IFERROR(VLOOKUP($B5580,Mapping!$A:$C,2,0),"Not Mapped"))</f>
        <v/>
      </c>
      <c r="P5580" s="36">
        <f>IF($B5580="","",IFERROR(VLOOKUP($B5580,Mapping!$A:$C,3,0),"Not Mapped"))</f>
        <v/>
      </c>
      <c r="Q5580" s="36">
        <f>IF($B5580="","",IFERROR(VLOOKUP($O5580,Leaders!$A:$B,2,0),"Not Mapped"))</f>
        <v/>
      </c>
      <c r="R5580" s="36">
        <f>IF($B5580="","",IF(COUNTIF(Exclusions!$A:$A,$B5580)&gt;0,"Yes","No"))</f>
        <v/>
      </c>
      <c r="S5580" s="38">
        <f>IF($B5580="","",MIN(1,DAY($A5580)/IF($N5580="Superstore",Settings!$B$5,Settings!$B$4)))</f>
        <v/>
      </c>
      <c r="T5580" s="38">
        <f>IF(OR($B5580="",$G5580="",$S5580=0),"",$G5580/$S5580)</f>
        <v/>
      </c>
      <c r="U5580" s="36">
        <f>IF($T5580="","",IF($T5580&lt;Settings!$B$8,"Critical",IF($T5580&lt;Settings!$B$9,"Semi Critical","Non Critical")))</f>
        <v/>
      </c>
      <c r="V5580" s="28" t="n"/>
      <c r="Z5580">
        <f>IF($B5580="","",IFERROR(VLOOKUP($B5580,'Plan HC for CCA'!$A:$B,2,0),""))</f>
        <v/>
      </c>
      <c r="AA5580">
        <f>IF(OR($B5580="",$Z5580=""),"",IF(N($M5580)&lt;$Z5580,"Delta","No Delta"))</f>
        <v/>
      </c>
      <c r="AB5580">
        <f>IF(OR($B5580="",$Z5580=""),"",MAX(0,$Z5580-N($M5580)))</f>
        <v/>
      </c>
      <c r="AC5580" s="46">
        <f>IF($B5580="","",IFERROR(INDEX('CCA Util %'!$H:$H,MATCH($B5580,'CCA Util %'!$E:$E,0)),""))</f>
        <v/>
      </c>
      <c r="AD5580">
        <f>IF($B5580="","",IFERROR(INDEX('CCA Util %'!$G:$G,MATCH($B5580,'CCA Util %'!$E:$E,0)),""))</f>
        <v/>
      </c>
      <c r="AE5580">
        <f>IF(OR($B5580="",$U5580=""),"",$U5580&amp;" &amp; "&amp;IF(OR($AD5580="",$AD5580=0),"Util NA",$AD5580&amp;" Util"))</f>
        <v/>
      </c>
    </row>
    <row r="5581" ht="15.75" customHeight="1" s="42">
      <c r="A5581" s="41" t="n"/>
      <c r="G5581" s="38" t="n"/>
      <c r="H5581" s="38" t="n"/>
      <c r="I5581" s="38" t="n"/>
      <c r="J5581" s="38" t="n"/>
      <c r="K5581" s="38" t="n"/>
      <c r="L5581" s="38" t="n"/>
      <c r="N5581" s="36">
        <f>IF($B5581="","",IF($C5581="SUPERSTORE","Superstore","DH"))</f>
        <v/>
      </c>
      <c r="O5581" s="36">
        <f>IF($B5581="","",IFERROR(VLOOKUP($B5581,Mapping!$A:$C,2,0),"Not Mapped"))</f>
        <v/>
      </c>
      <c r="P5581" s="36">
        <f>IF($B5581="","",IFERROR(VLOOKUP($B5581,Mapping!$A:$C,3,0),"Not Mapped"))</f>
        <v/>
      </c>
      <c r="Q5581" s="36">
        <f>IF($B5581="","",IFERROR(VLOOKUP($O5581,Leaders!$A:$B,2,0),"Not Mapped"))</f>
        <v/>
      </c>
      <c r="R5581" s="36">
        <f>IF($B5581="","",IF(COUNTIF(Exclusions!$A:$A,$B5581)&gt;0,"Yes","No"))</f>
        <v/>
      </c>
      <c r="S5581" s="38">
        <f>IF($B5581="","",MIN(1,DAY($A5581)/IF($N5581="Superstore",Settings!$B$5,Settings!$B$4)))</f>
        <v/>
      </c>
      <c r="T5581" s="38">
        <f>IF(OR($B5581="",$G5581="",$S5581=0),"",$G5581/$S5581)</f>
        <v/>
      </c>
      <c r="U5581" s="36">
        <f>IF($T5581="","",IF($T5581&lt;Settings!$B$8,"Critical",IF($T5581&lt;Settings!$B$9,"Semi Critical","Non Critical")))</f>
        <v/>
      </c>
      <c r="V5581" s="28" t="n"/>
      <c r="Z5581">
        <f>IF($B5581="","",IFERROR(VLOOKUP($B5581,'Plan HC for CCA'!$A:$B,2,0),""))</f>
        <v/>
      </c>
      <c r="AA5581">
        <f>IF(OR($B5581="",$Z5581=""),"",IF(N($M5581)&lt;$Z5581,"Delta","No Delta"))</f>
        <v/>
      </c>
      <c r="AB5581">
        <f>IF(OR($B5581="",$Z5581=""),"",MAX(0,$Z5581-N($M5581)))</f>
        <v/>
      </c>
      <c r="AC5581" s="46">
        <f>IF($B5581="","",IFERROR(INDEX('CCA Util %'!$H:$H,MATCH($B5581,'CCA Util %'!$E:$E,0)),""))</f>
        <v/>
      </c>
      <c r="AD5581">
        <f>IF($B5581="","",IFERROR(INDEX('CCA Util %'!$G:$G,MATCH($B5581,'CCA Util %'!$E:$E,0)),""))</f>
        <v/>
      </c>
      <c r="AE5581">
        <f>IF(OR($B5581="",$U5581=""),"",$U5581&amp;" &amp; "&amp;IF(OR($AD5581="",$AD5581=0),"Util NA",$AD5581&amp;" Util"))</f>
        <v/>
      </c>
    </row>
    <row r="5582" ht="15.75" customHeight="1" s="42">
      <c r="A5582" s="41" t="n"/>
      <c r="G5582" s="38" t="n"/>
      <c r="H5582" s="38" t="n"/>
      <c r="I5582" s="38" t="n"/>
      <c r="J5582" s="38" t="n"/>
      <c r="K5582" s="38" t="n"/>
      <c r="L5582" s="38" t="n"/>
      <c r="N5582" s="36">
        <f>IF($B5582="","",IF($C5582="SUPERSTORE","Superstore","DH"))</f>
        <v/>
      </c>
      <c r="O5582" s="36">
        <f>IF($B5582="","",IFERROR(VLOOKUP($B5582,Mapping!$A:$C,2,0),"Not Mapped"))</f>
        <v/>
      </c>
      <c r="P5582" s="36">
        <f>IF($B5582="","",IFERROR(VLOOKUP($B5582,Mapping!$A:$C,3,0),"Not Mapped"))</f>
        <v/>
      </c>
      <c r="Q5582" s="36">
        <f>IF($B5582="","",IFERROR(VLOOKUP($O5582,Leaders!$A:$B,2,0),"Not Mapped"))</f>
        <v/>
      </c>
      <c r="R5582" s="36">
        <f>IF($B5582="","",IF(COUNTIF(Exclusions!$A:$A,$B5582)&gt;0,"Yes","No"))</f>
        <v/>
      </c>
      <c r="S5582" s="38">
        <f>IF($B5582="","",MIN(1,DAY($A5582)/IF($N5582="Superstore",Settings!$B$5,Settings!$B$4)))</f>
        <v/>
      </c>
      <c r="T5582" s="38">
        <f>IF(OR($B5582="",$G5582="",$S5582=0),"",$G5582/$S5582)</f>
        <v/>
      </c>
      <c r="U5582" s="36">
        <f>IF($T5582="","",IF($T5582&lt;Settings!$B$8,"Critical",IF($T5582&lt;Settings!$B$9,"Semi Critical","Non Critical")))</f>
        <v/>
      </c>
      <c r="V5582" s="28" t="n"/>
      <c r="Z5582">
        <f>IF($B5582="","",IFERROR(VLOOKUP($B5582,'Plan HC for CCA'!$A:$B,2,0),""))</f>
        <v/>
      </c>
      <c r="AA5582">
        <f>IF(OR($B5582="",$Z5582=""),"",IF(N($M5582)&lt;$Z5582,"Delta","No Delta"))</f>
        <v/>
      </c>
      <c r="AB5582">
        <f>IF(OR($B5582="",$Z5582=""),"",MAX(0,$Z5582-N($M5582)))</f>
        <v/>
      </c>
      <c r="AC5582" s="46">
        <f>IF($B5582="","",IFERROR(INDEX('CCA Util %'!$H:$H,MATCH($B5582,'CCA Util %'!$E:$E,0)),""))</f>
        <v/>
      </c>
      <c r="AD5582">
        <f>IF($B5582="","",IFERROR(INDEX('CCA Util %'!$G:$G,MATCH($B5582,'CCA Util %'!$E:$E,0)),""))</f>
        <v/>
      </c>
      <c r="AE5582">
        <f>IF(OR($B5582="",$U5582=""),"",$U5582&amp;" &amp; "&amp;IF(OR($AD5582="",$AD5582=0),"Util NA",$AD5582&amp;" Util"))</f>
        <v/>
      </c>
    </row>
    <row r="5583" ht="15.75" customHeight="1" s="42">
      <c r="A5583" s="41" t="n"/>
      <c r="G5583" s="38" t="n"/>
      <c r="H5583" s="38" t="n"/>
      <c r="I5583" s="38" t="n"/>
      <c r="J5583" s="38" t="n"/>
      <c r="K5583" s="38" t="n"/>
      <c r="L5583" s="38" t="n"/>
      <c r="N5583" s="36">
        <f>IF($B5583="","",IF($C5583="SUPERSTORE","Superstore","DH"))</f>
        <v/>
      </c>
      <c r="O5583" s="36">
        <f>IF($B5583="","",IFERROR(VLOOKUP($B5583,Mapping!$A:$C,2,0),"Not Mapped"))</f>
        <v/>
      </c>
      <c r="P5583" s="36">
        <f>IF($B5583="","",IFERROR(VLOOKUP($B5583,Mapping!$A:$C,3,0),"Not Mapped"))</f>
        <v/>
      </c>
      <c r="Q5583" s="36">
        <f>IF($B5583="","",IFERROR(VLOOKUP($O5583,Leaders!$A:$B,2,0),"Not Mapped"))</f>
        <v/>
      </c>
      <c r="R5583" s="36">
        <f>IF($B5583="","",IF(COUNTIF(Exclusions!$A:$A,$B5583)&gt;0,"Yes","No"))</f>
        <v/>
      </c>
      <c r="S5583" s="38">
        <f>IF($B5583="","",MIN(1,DAY($A5583)/IF($N5583="Superstore",Settings!$B$5,Settings!$B$4)))</f>
        <v/>
      </c>
      <c r="T5583" s="38">
        <f>IF(OR($B5583="",$G5583="",$S5583=0),"",$G5583/$S5583)</f>
        <v/>
      </c>
      <c r="U5583" s="36">
        <f>IF($T5583="","",IF($T5583&lt;Settings!$B$8,"Critical",IF($T5583&lt;Settings!$B$9,"Semi Critical","Non Critical")))</f>
        <v/>
      </c>
      <c r="V5583" s="28" t="n"/>
      <c r="Z5583">
        <f>IF($B5583="","",IFERROR(VLOOKUP($B5583,'Plan HC for CCA'!$A:$B,2,0),""))</f>
        <v/>
      </c>
      <c r="AA5583">
        <f>IF(OR($B5583="",$Z5583=""),"",IF(N($M5583)&lt;$Z5583,"Delta","No Delta"))</f>
        <v/>
      </c>
      <c r="AB5583">
        <f>IF(OR($B5583="",$Z5583=""),"",MAX(0,$Z5583-N($M5583)))</f>
        <v/>
      </c>
      <c r="AC5583" s="46">
        <f>IF($B5583="","",IFERROR(INDEX('CCA Util %'!$H:$H,MATCH($B5583,'CCA Util %'!$E:$E,0)),""))</f>
        <v/>
      </c>
      <c r="AD5583">
        <f>IF($B5583="","",IFERROR(INDEX('CCA Util %'!$G:$G,MATCH($B5583,'CCA Util %'!$E:$E,0)),""))</f>
        <v/>
      </c>
      <c r="AE5583">
        <f>IF(OR($B5583="",$U5583=""),"",$U5583&amp;" &amp; "&amp;IF(OR($AD5583="",$AD5583=0),"Util NA",$AD5583&amp;" Util"))</f>
        <v/>
      </c>
    </row>
    <row r="5584" ht="15.75" customHeight="1" s="42">
      <c r="A5584" s="41" t="n"/>
      <c r="G5584" s="38" t="n"/>
      <c r="H5584" s="38" t="n"/>
      <c r="I5584" s="38" t="n"/>
      <c r="J5584" s="38" t="n"/>
      <c r="K5584" s="38" t="n"/>
      <c r="L5584" s="38" t="n"/>
      <c r="N5584" s="36">
        <f>IF($B5584="","",IF($C5584="SUPERSTORE","Superstore","DH"))</f>
        <v/>
      </c>
      <c r="O5584" s="36">
        <f>IF($B5584="","",IFERROR(VLOOKUP($B5584,Mapping!$A:$C,2,0),"Not Mapped"))</f>
        <v/>
      </c>
      <c r="P5584" s="36">
        <f>IF($B5584="","",IFERROR(VLOOKUP($B5584,Mapping!$A:$C,3,0),"Not Mapped"))</f>
        <v/>
      </c>
      <c r="Q5584" s="36">
        <f>IF($B5584="","",IFERROR(VLOOKUP($O5584,Leaders!$A:$B,2,0),"Not Mapped"))</f>
        <v/>
      </c>
      <c r="R5584" s="36">
        <f>IF($B5584="","",IF(COUNTIF(Exclusions!$A:$A,$B5584)&gt;0,"Yes","No"))</f>
        <v/>
      </c>
      <c r="S5584" s="38">
        <f>IF($B5584="","",MIN(1,DAY($A5584)/IF($N5584="Superstore",Settings!$B$5,Settings!$B$4)))</f>
        <v/>
      </c>
      <c r="T5584" s="38">
        <f>IF(OR($B5584="",$G5584="",$S5584=0),"",$G5584/$S5584)</f>
        <v/>
      </c>
      <c r="U5584" s="36">
        <f>IF($T5584="","",IF($T5584&lt;Settings!$B$8,"Critical",IF($T5584&lt;Settings!$B$9,"Semi Critical","Non Critical")))</f>
        <v/>
      </c>
      <c r="V5584" s="28" t="n"/>
      <c r="Z5584">
        <f>IF($B5584="","",IFERROR(VLOOKUP($B5584,'Plan HC for CCA'!$A:$B,2,0),""))</f>
        <v/>
      </c>
      <c r="AA5584">
        <f>IF(OR($B5584="",$Z5584=""),"",IF(N($M5584)&lt;$Z5584,"Delta","No Delta"))</f>
        <v/>
      </c>
      <c r="AB5584">
        <f>IF(OR($B5584="",$Z5584=""),"",MAX(0,$Z5584-N($M5584)))</f>
        <v/>
      </c>
      <c r="AC5584" s="46">
        <f>IF($B5584="","",IFERROR(INDEX('CCA Util %'!$H:$H,MATCH($B5584,'CCA Util %'!$E:$E,0)),""))</f>
        <v/>
      </c>
      <c r="AD5584">
        <f>IF($B5584="","",IFERROR(INDEX('CCA Util %'!$G:$G,MATCH($B5584,'CCA Util %'!$E:$E,0)),""))</f>
        <v/>
      </c>
      <c r="AE5584">
        <f>IF(OR($B5584="",$U5584=""),"",$U5584&amp;" &amp; "&amp;IF(OR($AD5584="",$AD5584=0),"Util NA",$AD5584&amp;" Util"))</f>
        <v/>
      </c>
    </row>
    <row r="5585" ht="15.75" customHeight="1" s="42">
      <c r="A5585" s="41" t="n"/>
      <c r="G5585" s="38" t="n"/>
      <c r="H5585" s="38" t="n"/>
      <c r="I5585" s="38" t="n"/>
      <c r="J5585" s="38" t="n"/>
      <c r="K5585" s="38" t="n"/>
      <c r="L5585" s="38" t="n"/>
      <c r="N5585" s="36">
        <f>IF($B5585="","",IF($C5585="SUPERSTORE","Superstore","DH"))</f>
        <v/>
      </c>
      <c r="O5585" s="36">
        <f>IF($B5585="","",IFERROR(VLOOKUP($B5585,Mapping!$A:$C,2,0),"Not Mapped"))</f>
        <v/>
      </c>
      <c r="P5585" s="36">
        <f>IF($B5585="","",IFERROR(VLOOKUP($B5585,Mapping!$A:$C,3,0),"Not Mapped"))</f>
        <v/>
      </c>
      <c r="Q5585" s="36">
        <f>IF($B5585="","",IFERROR(VLOOKUP($O5585,Leaders!$A:$B,2,0),"Not Mapped"))</f>
        <v/>
      </c>
      <c r="R5585" s="36">
        <f>IF($B5585="","",IF(COUNTIF(Exclusions!$A:$A,$B5585)&gt;0,"Yes","No"))</f>
        <v/>
      </c>
      <c r="S5585" s="38">
        <f>IF($B5585="","",MIN(1,DAY($A5585)/IF($N5585="Superstore",Settings!$B$5,Settings!$B$4)))</f>
        <v/>
      </c>
      <c r="T5585" s="38">
        <f>IF(OR($B5585="",$G5585="",$S5585=0),"",$G5585/$S5585)</f>
        <v/>
      </c>
      <c r="U5585" s="36">
        <f>IF($T5585="","",IF($T5585&lt;Settings!$B$8,"Critical",IF($T5585&lt;Settings!$B$9,"Semi Critical","Non Critical")))</f>
        <v/>
      </c>
      <c r="V5585" s="28" t="n"/>
      <c r="Z5585">
        <f>IF($B5585="","",IFERROR(VLOOKUP($B5585,'Plan HC for CCA'!$A:$B,2,0),""))</f>
        <v/>
      </c>
      <c r="AA5585">
        <f>IF(OR($B5585="",$Z5585=""),"",IF(N($M5585)&lt;$Z5585,"Delta","No Delta"))</f>
        <v/>
      </c>
      <c r="AB5585">
        <f>IF(OR($B5585="",$Z5585=""),"",MAX(0,$Z5585-N($M5585)))</f>
        <v/>
      </c>
      <c r="AC5585" s="46">
        <f>IF($B5585="","",IFERROR(INDEX('CCA Util %'!$H:$H,MATCH($B5585,'CCA Util %'!$E:$E,0)),""))</f>
        <v/>
      </c>
      <c r="AD5585">
        <f>IF($B5585="","",IFERROR(INDEX('CCA Util %'!$G:$G,MATCH($B5585,'CCA Util %'!$E:$E,0)),""))</f>
        <v/>
      </c>
      <c r="AE5585">
        <f>IF(OR($B5585="",$U5585=""),"",$U5585&amp;" &amp; "&amp;IF(OR($AD5585="",$AD5585=0),"Util NA",$AD5585&amp;" Util"))</f>
        <v/>
      </c>
    </row>
    <row r="5586" ht="15.75" customHeight="1" s="42">
      <c r="A5586" s="41" t="n"/>
      <c r="G5586" s="38" t="n"/>
      <c r="H5586" s="38" t="n"/>
      <c r="I5586" s="38" t="n"/>
      <c r="J5586" s="38" t="n"/>
      <c r="K5586" s="38" t="n"/>
      <c r="L5586" s="38" t="n"/>
      <c r="N5586" s="36">
        <f>IF($B5586="","",IF($C5586="SUPERSTORE","Superstore","DH"))</f>
        <v/>
      </c>
      <c r="O5586" s="36">
        <f>IF($B5586="","",IFERROR(VLOOKUP($B5586,Mapping!$A:$C,2,0),"Not Mapped"))</f>
        <v/>
      </c>
      <c r="P5586" s="36">
        <f>IF($B5586="","",IFERROR(VLOOKUP($B5586,Mapping!$A:$C,3,0),"Not Mapped"))</f>
        <v/>
      </c>
      <c r="Q5586" s="36">
        <f>IF($B5586="","",IFERROR(VLOOKUP($O5586,Leaders!$A:$B,2,0),"Not Mapped"))</f>
        <v/>
      </c>
      <c r="R5586" s="36">
        <f>IF($B5586="","",IF(COUNTIF(Exclusions!$A:$A,$B5586)&gt;0,"Yes","No"))</f>
        <v/>
      </c>
      <c r="S5586" s="38">
        <f>IF($B5586="","",MIN(1,DAY($A5586)/IF($N5586="Superstore",Settings!$B$5,Settings!$B$4)))</f>
        <v/>
      </c>
      <c r="T5586" s="38">
        <f>IF(OR($B5586="",$G5586="",$S5586=0),"",$G5586/$S5586)</f>
        <v/>
      </c>
      <c r="U5586" s="36">
        <f>IF($T5586="","",IF($T5586&lt;Settings!$B$8,"Critical",IF($T5586&lt;Settings!$B$9,"Semi Critical","Non Critical")))</f>
        <v/>
      </c>
      <c r="V5586" s="28" t="n"/>
      <c r="Z5586">
        <f>IF($B5586="","",IFERROR(VLOOKUP($B5586,'Plan HC for CCA'!$A:$B,2,0),""))</f>
        <v/>
      </c>
      <c r="AA5586">
        <f>IF(OR($B5586="",$Z5586=""),"",IF(N($M5586)&lt;$Z5586,"Delta","No Delta"))</f>
        <v/>
      </c>
      <c r="AB5586">
        <f>IF(OR($B5586="",$Z5586=""),"",MAX(0,$Z5586-N($M5586)))</f>
        <v/>
      </c>
      <c r="AC5586" s="46">
        <f>IF($B5586="","",IFERROR(INDEX('CCA Util %'!$H:$H,MATCH($B5586,'CCA Util %'!$E:$E,0)),""))</f>
        <v/>
      </c>
      <c r="AD5586">
        <f>IF($B5586="","",IFERROR(INDEX('CCA Util %'!$G:$G,MATCH($B5586,'CCA Util %'!$E:$E,0)),""))</f>
        <v/>
      </c>
      <c r="AE5586">
        <f>IF(OR($B5586="",$U5586=""),"",$U5586&amp;" &amp; "&amp;IF(OR($AD5586="",$AD5586=0),"Util NA",$AD5586&amp;" Util"))</f>
        <v/>
      </c>
    </row>
    <row r="5587" ht="15.75" customHeight="1" s="42">
      <c r="A5587" s="41" t="n"/>
      <c r="G5587" s="38" t="n"/>
      <c r="H5587" s="38" t="n"/>
      <c r="I5587" s="38" t="n"/>
      <c r="J5587" s="38" t="n"/>
      <c r="K5587" s="38" t="n"/>
      <c r="L5587" s="38" t="n"/>
      <c r="N5587" s="36">
        <f>IF($B5587="","",IF($C5587="SUPERSTORE","Superstore","DH"))</f>
        <v/>
      </c>
      <c r="O5587" s="36">
        <f>IF($B5587="","",IFERROR(VLOOKUP($B5587,Mapping!$A:$C,2,0),"Not Mapped"))</f>
        <v/>
      </c>
      <c r="P5587" s="36">
        <f>IF($B5587="","",IFERROR(VLOOKUP($B5587,Mapping!$A:$C,3,0),"Not Mapped"))</f>
        <v/>
      </c>
      <c r="Q5587" s="36">
        <f>IF($B5587="","",IFERROR(VLOOKUP($O5587,Leaders!$A:$B,2,0),"Not Mapped"))</f>
        <v/>
      </c>
      <c r="R5587" s="36">
        <f>IF($B5587="","",IF(COUNTIF(Exclusions!$A:$A,$B5587)&gt;0,"Yes","No"))</f>
        <v/>
      </c>
      <c r="S5587" s="38">
        <f>IF($B5587="","",MIN(1,DAY($A5587)/IF($N5587="Superstore",Settings!$B$5,Settings!$B$4)))</f>
        <v/>
      </c>
      <c r="T5587" s="38">
        <f>IF(OR($B5587="",$G5587="",$S5587=0),"",$G5587/$S5587)</f>
        <v/>
      </c>
      <c r="U5587" s="36">
        <f>IF($T5587="","",IF($T5587&lt;Settings!$B$8,"Critical",IF($T5587&lt;Settings!$B$9,"Semi Critical","Non Critical")))</f>
        <v/>
      </c>
      <c r="V5587" s="28" t="n"/>
      <c r="Z5587">
        <f>IF($B5587="","",IFERROR(VLOOKUP($B5587,'Plan HC for CCA'!$A:$B,2,0),""))</f>
        <v/>
      </c>
      <c r="AA5587">
        <f>IF(OR($B5587="",$Z5587=""),"",IF(N($M5587)&lt;$Z5587,"Delta","No Delta"))</f>
        <v/>
      </c>
      <c r="AB5587">
        <f>IF(OR($B5587="",$Z5587=""),"",MAX(0,$Z5587-N($M5587)))</f>
        <v/>
      </c>
      <c r="AC5587" s="46">
        <f>IF($B5587="","",IFERROR(INDEX('CCA Util %'!$H:$H,MATCH($B5587,'CCA Util %'!$E:$E,0)),""))</f>
        <v/>
      </c>
      <c r="AD5587">
        <f>IF($B5587="","",IFERROR(INDEX('CCA Util %'!$G:$G,MATCH($B5587,'CCA Util %'!$E:$E,0)),""))</f>
        <v/>
      </c>
      <c r="AE5587">
        <f>IF(OR($B5587="",$U5587=""),"",$U5587&amp;" &amp; "&amp;IF(OR($AD5587="",$AD5587=0),"Util NA",$AD5587&amp;" Util"))</f>
        <v/>
      </c>
    </row>
    <row r="5588" ht="15.75" customHeight="1" s="42">
      <c r="A5588" s="41" t="n"/>
      <c r="G5588" s="38" t="n"/>
      <c r="H5588" s="38" t="n"/>
      <c r="I5588" s="38" t="n"/>
      <c r="J5588" s="38" t="n"/>
      <c r="K5588" s="38" t="n"/>
      <c r="L5588" s="38" t="n"/>
      <c r="N5588" s="36">
        <f>IF($B5588="","",IF($C5588="SUPERSTORE","Superstore","DH"))</f>
        <v/>
      </c>
      <c r="O5588" s="36">
        <f>IF($B5588="","",IFERROR(VLOOKUP($B5588,Mapping!$A:$C,2,0),"Not Mapped"))</f>
        <v/>
      </c>
      <c r="P5588" s="36">
        <f>IF($B5588="","",IFERROR(VLOOKUP($B5588,Mapping!$A:$C,3,0),"Not Mapped"))</f>
        <v/>
      </c>
      <c r="Q5588" s="36">
        <f>IF($B5588="","",IFERROR(VLOOKUP($O5588,Leaders!$A:$B,2,0),"Not Mapped"))</f>
        <v/>
      </c>
      <c r="R5588" s="36">
        <f>IF($B5588="","",IF(COUNTIF(Exclusions!$A:$A,$B5588)&gt;0,"Yes","No"))</f>
        <v/>
      </c>
      <c r="S5588" s="38">
        <f>IF($B5588="","",MIN(1,DAY($A5588)/IF($N5588="Superstore",Settings!$B$5,Settings!$B$4)))</f>
        <v/>
      </c>
      <c r="T5588" s="38">
        <f>IF(OR($B5588="",$G5588="",$S5588=0),"",$G5588/$S5588)</f>
        <v/>
      </c>
      <c r="U5588" s="36">
        <f>IF($T5588="","",IF($T5588&lt;Settings!$B$8,"Critical",IF($T5588&lt;Settings!$B$9,"Semi Critical","Non Critical")))</f>
        <v/>
      </c>
      <c r="V5588" s="28" t="n"/>
      <c r="Z5588">
        <f>IF($B5588="","",IFERROR(VLOOKUP($B5588,'Plan HC for CCA'!$A:$B,2,0),""))</f>
        <v/>
      </c>
      <c r="AA5588">
        <f>IF(OR($B5588="",$Z5588=""),"",IF(N($M5588)&lt;$Z5588,"Delta","No Delta"))</f>
        <v/>
      </c>
      <c r="AB5588">
        <f>IF(OR($B5588="",$Z5588=""),"",MAX(0,$Z5588-N($M5588)))</f>
        <v/>
      </c>
      <c r="AC5588" s="46">
        <f>IF($B5588="","",IFERROR(INDEX('CCA Util %'!$H:$H,MATCH($B5588,'CCA Util %'!$E:$E,0)),""))</f>
        <v/>
      </c>
      <c r="AD5588">
        <f>IF($B5588="","",IFERROR(INDEX('CCA Util %'!$G:$G,MATCH($B5588,'CCA Util %'!$E:$E,0)),""))</f>
        <v/>
      </c>
      <c r="AE5588">
        <f>IF(OR($B5588="",$U5588=""),"",$U5588&amp;" &amp; "&amp;IF(OR($AD5588="",$AD5588=0),"Util NA",$AD5588&amp;" Util"))</f>
        <v/>
      </c>
    </row>
    <row r="5589" ht="15.75" customHeight="1" s="42">
      <c r="A5589" s="41" t="n"/>
      <c r="G5589" s="38" t="n"/>
      <c r="H5589" s="38" t="n"/>
      <c r="I5589" s="38" t="n"/>
      <c r="J5589" s="38" t="n"/>
      <c r="K5589" s="38" t="n"/>
      <c r="L5589" s="38" t="n"/>
      <c r="N5589" s="36">
        <f>IF($B5589="","",IF($C5589="SUPERSTORE","Superstore","DH"))</f>
        <v/>
      </c>
      <c r="O5589" s="36">
        <f>IF($B5589="","",IFERROR(VLOOKUP($B5589,Mapping!$A:$C,2,0),"Not Mapped"))</f>
        <v/>
      </c>
      <c r="P5589" s="36">
        <f>IF($B5589="","",IFERROR(VLOOKUP($B5589,Mapping!$A:$C,3,0),"Not Mapped"))</f>
        <v/>
      </c>
      <c r="Q5589" s="36">
        <f>IF($B5589="","",IFERROR(VLOOKUP($O5589,Leaders!$A:$B,2,0),"Not Mapped"))</f>
        <v/>
      </c>
      <c r="R5589" s="36">
        <f>IF($B5589="","",IF(COUNTIF(Exclusions!$A:$A,$B5589)&gt;0,"Yes","No"))</f>
        <v/>
      </c>
      <c r="S5589" s="38">
        <f>IF($B5589="","",MIN(1,DAY($A5589)/IF($N5589="Superstore",Settings!$B$5,Settings!$B$4)))</f>
        <v/>
      </c>
      <c r="T5589" s="38">
        <f>IF(OR($B5589="",$G5589="",$S5589=0),"",$G5589/$S5589)</f>
        <v/>
      </c>
      <c r="U5589" s="36">
        <f>IF($T5589="","",IF($T5589&lt;Settings!$B$8,"Critical",IF($T5589&lt;Settings!$B$9,"Semi Critical","Non Critical")))</f>
        <v/>
      </c>
      <c r="V5589" s="28" t="n"/>
      <c r="Z5589">
        <f>IF($B5589="","",IFERROR(VLOOKUP($B5589,'Plan HC for CCA'!$A:$B,2,0),""))</f>
        <v/>
      </c>
      <c r="AA5589">
        <f>IF(OR($B5589="",$Z5589=""),"",IF(N($M5589)&lt;$Z5589,"Delta","No Delta"))</f>
        <v/>
      </c>
      <c r="AB5589">
        <f>IF(OR($B5589="",$Z5589=""),"",MAX(0,$Z5589-N($M5589)))</f>
        <v/>
      </c>
      <c r="AC5589" s="46">
        <f>IF($B5589="","",IFERROR(INDEX('CCA Util %'!$H:$H,MATCH($B5589,'CCA Util %'!$E:$E,0)),""))</f>
        <v/>
      </c>
      <c r="AD5589">
        <f>IF($B5589="","",IFERROR(INDEX('CCA Util %'!$G:$G,MATCH($B5589,'CCA Util %'!$E:$E,0)),""))</f>
        <v/>
      </c>
      <c r="AE5589">
        <f>IF(OR($B5589="",$U5589=""),"",$U5589&amp;" &amp; "&amp;IF(OR($AD5589="",$AD5589=0),"Util NA",$AD5589&amp;" Util"))</f>
        <v/>
      </c>
    </row>
    <row r="5590" ht="15.75" customHeight="1" s="42">
      <c r="A5590" s="41" t="n"/>
      <c r="G5590" s="38" t="n"/>
      <c r="H5590" s="38" t="n"/>
      <c r="I5590" s="38" t="n"/>
      <c r="J5590" s="38" t="n"/>
      <c r="K5590" s="38" t="n"/>
      <c r="L5590" s="38" t="n"/>
      <c r="N5590" s="36">
        <f>IF($B5590="","",IF($C5590="SUPERSTORE","Superstore","DH"))</f>
        <v/>
      </c>
      <c r="O5590" s="36">
        <f>IF($B5590="","",IFERROR(VLOOKUP($B5590,Mapping!$A:$C,2,0),"Not Mapped"))</f>
        <v/>
      </c>
      <c r="P5590" s="36">
        <f>IF($B5590="","",IFERROR(VLOOKUP($B5590,Mapping!$A:$C,3,0),"Not Mapped"))</f>
        <v/>
      </c>
      <c r="Q5590" s="36">
        <f>IF($B5590="","",IFERROR(VLOOKUP($O5590,Leaders!$A:$B,2,0),"Not Mapped"))</f>
        <v/>
      </c>
      <c r="R5590" s="36">
        <f>IF($B5590="","",IF(COUNTIF(Exclusions!$A:$A,$B5590)&gt;0,"Yes","No"))</f>
        <v/>
      </c>
      <c r="S5590" s="38">
        <f>IF($B5590="","",MIN(1,DAY($A5590)/IF($N5590="Superstore",Settings!$B$5,Settings!$B$4)))</f>
        <v/>
      </c>
      <c r="T5590" s="38">
        <f>IF(OR($B5590="",$G5590="",$S5590=0),"",$G5590/$S5590)</f>
        <v/>
      </c>
      <c r="U5590" s="36">
        <f>IF($T5590="","",IF($T5590&lt;Settings!$B$8,"Critical",IF($T5590&lt;Settings!$B$9,"Semi Critical","Non Critical")))</f>
        <v/>
      </c>
      <c r="V5590" s="28" t="n"/>
      <c r="Z5590">
        <f>IF($B5590="","",IFERROR(VLOOKUP($B5590,'Plan HC for CCA'!$A:$B,2,0),""))</f>
        <v/>
      </c>
      <c r="AA5590">
        <f>IF(OR($B5590="",$Z5590=""),"",IF(N($M5590)&lt;$Z5590,"Delta","No Delta"))</f>
        <v/>
      </c>
      <c r="AB5590">
        <f>IF(OR($B5590="",$Z5590=""),"",MAX(0,$Z5590-N($M5590)))</f>
        <v/>
      </c>
      <c r="AC5590" s="46">
        <f>IF($B5590="","",IFERROR(INDEX('CCA Util %'!$H:$H,MATCH($B5590,'CCA Util %'!$E:$E,0)),""))</f>
        <v/>
      </c>
      <c r="AD5590">
        <f>IF($B5590="","",IFERROR(INDEX('CCA Util %'!$G:$G,MATCH($B5590,'CCA Util %'!$E:$E,0)),""))</f>
        <v/>
      </c>
      <c r="AE5590">
        <f>IF(OR($B5590="",$U5590=""),"",$U5590&amp;" &amp; "&amp;IF(OR($AD5590="",$AD5590=0),"Util NA",$AD5590&amp;" Util"))</f>
        <v/>
      </c>
    </row>
    <row r="5591" ht="15.75" customHeight="1" s="42">
      <c r="A5591" s="41" t="n"/>
      <c r="G5591" s="38" t="n"/>
      <c r="H5591" s="38" t="n"/>
      <c r="I5591" s="38" t="n"/>
      <c r="J5591" s="38" t="n"/>
      <c r="K5591" s="38" t="n"/>
      <c r="L5591" s="38" t="n"/>
      <c r="N5591" s="36">
        <f>IF($B5591="","",IF($C5591="SUPERSTORE","Superstore","DH"))</f>
        <v/>
      </c>
      <c r="O5591" s="36">
        <f>IF($B5591="","",IFERROR(VLOOKUP($B5591,Mapping!$A:$C,2,0),"Not Mapped"))</f>
        <v/>
      </c>
      <c r="P5591" s="36">
        <f>IF($B5591="","",IFERROR(VLOOKUP($B5591,Mapping!$A:$C,3,0),"Not Mapped"))</f>
        <v/>
      </c>
      <c r="Q5591" s="36">
        <f>IF($B5591="","",IFERROR(VLOOKUP($O5591,Leaders!$A:$B,2,0),"Not Mapped"))</f>
        <v/>
      </c>
      <c r="R5591" s="36">
        <f>IF($B5591="","",IF(COUNTIF(Exclusions!$A:$A,$B5591)&gt;0,"Yes","No"))</f>
        <v/>
      </c>
      <c r="S5591" s="38">
        <f>IF($B5591="","",MIN(1,DAY($A5591)/IF($N5591="Superstore",Settings!$B$5,Settings!$B$4)))</f>
        <v/>
      </c>
      <c r="T5591" s="38">
        <f>IF(OR($B5591="",$G5591="",$S5591=0),"",$G5591/$S5591)</f>
        <v/>
      </c>
      <c r="U5591" s="36">
        <f>IF($T5591="","",IF($T5591&lt;Settings!$B$8,"Critical",IF($T5591&lt;Settings!$B$9,"Semi Critical","Non Critical")))</f>
        <v/>
      </c>
      <c r="V5591" s="28" t="n"/>
      <c r="Z5591">
        <f>IF($B5591="","",IFERROR(VLOOKUP($B5591,'Plan HC for CCA'!$A:$B,2,0),""))</f>
        <v/>
      </c>
      <c r="AA5591">
        <f>IF(OR($B5591="",$Z5591=""),"",IF(N($M5591)&lt;$Z5591,"Delta","No Delta"))</f>
        <v/>
      </c>
      <c r="AB5591">
        <f>IF(OR($B5591="",$Z5591=""),"",MAX(0,$Z5591-N($M5591)))</f>
        <v/>
      </c>
      <c r="AC5591" s="46">
        <f>IF($B5591="","",IFERROR(INDEX('CCA Util %'!$H:$H,MATCH($B5591,'CCA Util %'!$E:$E,0)),""))</f>
        <v/>
      </c>
      <c r="AD5591">
        <f>IF($B5591="","",IFERROR(INDEX('CCA Util %'!$G:$G,MATCH($B5591,'CCA Util %'!$E:$E,0)),""))</f>
        <v/>
      </c>
      <c r="AE5591">
        <f>IF(OR($B5591="",$U5591=""),"",$U5591&amp;" &amp; "&amp;IF(OR($AD5591="",$AD5591=0),"Util NA",$AD5591&amp;" Util"))</f>
        <v/>
      </c>
    </row>
    <row r="5592" ht="15.75" customHeight="1" s="42">
      <c r="A5592" s="41" t="n"/>
      <c r="G5592" s="38" t="n"/>
      <c r="H5592" s="38" t="n"/>
      <c r="I5592" s="38" t="n"/>
      <c r="J5592" s="38" t="n"/>
      <c r="K5592" s="38" t="n"/>
      <c r="L5592" s="38" t="n"/>
      <c r="N5592" s="36">
        <f>IF($B5592="","",IF($C5592="SUPERSTORE","Superstore","DH"))</f>
        <v/>
      </c>
      <c r="O5592" s="36">
        <f>IF($B5592="","",IFERROR(VLOOKUP($B5592,Mapping!$A:$C,2,0),"Not Mapped"))</f>
        <v/>
      </c>
      <c r="P5592" s="36">
        <f>IF($B5592="","",IFERROR(VLOOKUP($B5592,Mapping!$A:$C,3,0),"Not Mapped"))</f>
        <v/>
      </c>
      <c r="Q5592" s="36">
        <f>IF($B5592="","",IFERROR(VLOOKUP($O5592,Leaders!$A:$B,2,0),"Not Mapped"))</f>
        <v/>
      </c>
      <c r="R5592" s="36">
        <f>IF($B5592="","",IF(COUNTIF(Exclusions!$A:$A,$B5592)&gt;0,"Yes","No"))</f>
        <v/>
      </c>
      <c r="S5592" s="38">
        <f>IF($B5592="","",MIN(1,DAY($A5592)/IF($N5592="Superstore",Settings!$B$5,Settings!$B$4)))</f>
        <v/>
      </c>
      <c r="T5592" s="38">
        <f>IF(OR($B5592="",$G5592="",$S5592=0),"",$G5592/$S5592)</f>
        <v/>
      </c>
      <c r="U5592" s="36">
        <f>IF($T5592="","",IF($T5592&lt;Settings!$B$8,"Critical",IF($T5592&lt;Settings!$B$9,"Semi Critical","Non Critical")))</f>
        <v/>
      </c>
      <c r="V5592" s="28" t="n"/>
      <c r="Z5592">
        <f>IF($B5592="","",IFERROR(VLOOKUP($B5592,'Plan HC for CCA'!$A:$B,2,0),""))</f>
        <v/>
      </c>
      <c r="AA5592">
        <f>IF(OR($B5592="",$Z5592=""),"",IF(N($M5592)&lt;$Z5592,"Delta","No Delta"))</f>
        <v/>
      </c>
      <c r="AB5592">
        <f>IF(OR($B5592="",$Z5592=""),"",MAX(0,$Z5592-N($M5592)))</f>
        <v/>
      </c>
      <c r="AC5592" s="46">
        <f>IF($B5592="","",IFERROR(INDEX('CCA Util %'!$H:$H,MATCH($B5592,'CCA Util %'!$E:$E,0)),""))</f>
        <v/>
      </c>
      <c r="AD5592">
        <f>IF($B5592="","",IFERROR(INDEX('CCA Util %'!$G:$G,MATCH($B5592,'CCA Util %'!$E:$E,0)),""))</f>
        <v/>
      </c>
      <c r="AE5592">
        <f>IF(OR($B5592="",$U5592=""),"",$U5592&amp;" &amp; "&amp;IF(OR($AD5592="",$AD5592=0),"Util NA",$AD5592&amp;" Util"))</f>
        <v/>
      </c>
    </row>
    <row r="5593" ht="15.75" customHeight="1" s="42">
      <c r="A5593" s="41" t="n"/>
      <c r="G5593" s="38" t="n"/>
      <c r="H5593" s="38" t="n"/>
      <c r="I5593" s="38" t="n"/>
      <c r="J5593" s="38" t="n"/>
      <c r="K5593" s="38" t="n"/>
      <c r="L5593" s="38" t="n"/>
      <c r="N5593" s="36">
        <f>IF($B5593="","",IF($C5593="SUPERSTORE","Superstore","DH"))</f>
        <v/>
      </c>
      <c r="O5593" s="36">
        <f>IF($B5593="","",IFERROR(VLOOKUP($B5593,Mapping!$A:$C,2,0),"Not Mapped"))</f>
        <v/>
      </c>
      <c r="P5593" s="36">
        <f>IF($B5593="","",IFERROR(VLOOKUP($B5593,Mapping!$A:$C,3,0),"Not Mapped"))</f>
        <v/>
      </c>
      <c r="Q5593" s="36">
        <f>IF($B5593="","",IFERROR(VLOOKUP($O5593,Leaders!$A:$B,2,0),"Not Mapped"))</f>
        <v/>
      </c>
      <c r="R5593" s="36">
        <f>IF($B5593="","",IF(COUNTIF(Exclusions!$A:$A,$B5593)&gt;0,"Yes","No"))</f>
        <v/>
      </c>
      <c r="S5593" s="38">
        <f>IF($B5593="","",MIN(1,DAY($A5593)/IF($N5593="Superstore",Settings!$B$5,Settings!$B$4)))</f>
        <v/>
      </c>
      <c r="T5593" s="38">
        <f>IF(OR($B5593="",$G5593="",$S5593=0),"",$G5593/$S5593)</f>
        <v/>
      </c>
      <c r="U5593" s="36">
        <f>IF($T5593="","",IF($T5593&lt;Settings!$B$8,"Critical",IF($T5593&lt;Settings!$B$9,"Semi Critical","Non Critical")))</f>
        <v/>
      </c>
      <c r="V5593" s="28" t="n"/>
      <c r="Z5593">
        <f>IF($B5593="","",IFERROR(VLOOKUP($B5593,'Plan HC for CCA'!$A:$B,2,0),""))</f>
        <v/>
      </c>
      <c r="AA5593">
        <f>IF(OR($B5593="",$Z5593=""),"",IF(N($M5593)&lt;$Z5593,"Delta","No Delta"))</f>
        <v/>
      </c>
      <c r="AB5593">
        <f>IF(OR($B5593="",$Z5593=""),"",MAX(0,$Z5593-N($M5593)))</f>
        <v/>
      </c>
      <c r="AC5593" s="46">
        <f>IF($B5593="","",IFERROR(INDEX('CCA Util %'!$H:$H,MATCH($B5593,'CCA Util %'!$E:$E,0)),""))</f>
        <v/>
      </c>
      <c r="AD5593">
        <f>IF($B5593="","",IFERROR(INDEX('CCA Util %'!$G:$G,MATCH($B5593,'CCA Util %'!$E:$E,0)),""))</f>
        <v/>
      </c>
      <c r="AE5593">
        <f>IF(OR($B5593="",$U5593=""),"",$U5593&amp;" &amp; "&amp;IF(OR($AD5593="",$AD5593=0),"Util NA",$AD5593&amp;" Util"))</f>
        <v/>
      </c>
    </row>
    <row r="5594" ht="15.75" customHeight="1" s="42">
      <c r="A5594" s="41" t="n"/>
      <c r="G5594" s="38" t="n"/>
      <c r="H5594" s="38" t="n"/>
      <c r="I5594" s="38" t="n"/>
      <c r="J5594" s="38" t="n"/>
      <c r="K5594" s="38" t="n"/>
      <c r="L5594" s="38" t="n"/>
      <c r="N5594" s="36">
        <f>IF($B5594="","",IF($C5594="SUPERSTORE","Superstore","DH"))</f>
        <v/>
      </c>
      <c r="O5594" s="36">
        <f>IF($B5594="","",IFERROR(VLOOKUP($B5594,Mapping!$A:$C,2,0),"Not Mapped"))</f>
        <v/>
      </c>
      <c r="P5594" s="36">
        <f>IF($B5594="","",IFERROR(VLOOKUP($B5594,Mapping!$A:$C,3,0),"Not Mapped"))</f>
        <v/>
      </c>
      <c r="Q5594" s="36">
        <f>IF($B5594="","",IFERROR(VLOOKUP($O5594,Leaders!$A:$B,2,0),"Not Mapped"))</f>
        <v/>
      </c>
      <c r="R5594" s="36">
        <f>IF($B5594="","",IF(COUNTIF(Exclusions!$A:$A,$B5594)&gt;0,"Yes","No"))</f>
        <v/>
      </c>
      <c r="S5594" s="38">
        <f>IF($B5594="","",MIN(1,DAY($A5594)/IF($N5594="Superstore",Settings!$B$5,Settings!$B$4)))</f>
        <v/>
      </c>
      <c r="T5594" s="38">
        <f>IF(OR($B5594="",$G5594="",$S5594=0),"",$G5594/$S5594)</f>
        <v/>
      </c>
      <c r="U5594" s="36">
        <f>IF($T5594="","",IF($T5594&lt;Settings!$B$8,"Critical",IF($T5594&lt;Settings!$B$9,"Semi Critical","Non Critical")))</f>
        <v/>
      </c>
      <c r="V5594" s="28" t="n"/>
      <c r="Z5594">
        <f>IF($B5594="","",IFERROR(VLOOKUP($B5594,'Plan HC for CCA'!$A:$B,2,0),""))</f>
        <v/>
      </c>
      <c r="AA5594">
        <f>IF(OR($B5594="",$Z5594=""),"",IF(N($M5594)&lt;$Z5594,"Delta","No Delta"))</f>
        <v/>
      </c>
      <c r="AB5594">
        <f>IF(OR($B5594="",$Z5594=""),"",MAX(0,$Z5594-N($M5594)))</f>
        <v/>
      </c>
      <c r="AC5594" s="46">
        <f>IF($B5594="","",IFERROR(INDEX('CCA Util %'!$H:$H,MATCH($B5594,'CCA Util %'!$E:$E,0)),""))</f>
        <v/>
      </c>
      <c r="AD5594">
        <f>IF($B5594="","",IFERROR(INDEX('CCA Util %'!$G:$G,MATCH($B5594,'CCA Util %'!$E:$E,0)),""))</f>
        <v/>
      </c>
      <c r="AE5594">
        <f>IF(OR($B5594="",$U5594=""),"",$U5594&amp;" &amp; "&amp;IF(OR($AD5594="",$AD5594=0),"Util NA",$AD5594&amp;" Util"))</f>
        <v/>
      </c>
    </row>
    <row r="5595" ht="15.75" customHeight="1" s="42">
      <c r="A5595" s="41" t="n"/>
      <c r="G5595" s="38" t="n"/>
      <c r="H5595" s="38" t="n"/>
      <c r="I5595" s="38" t="n"/>
      <c r="J5595" s="38" t="n"/>
      <c r="K5595" s="38" t="n"/>
      <c r="L5595" s="38" t="n"/>
      <c r="N5595" s="36">
        <f>IF($B5595="","",IF($C5595="SUPERSTORE","Superstore","DH"))</f>
        <v/>
      </c>
      <c r="O5595" s="36">
        <f>IF($B5595="","",IFERROR(VLOOKUP($B5595,Mapping!$A:$C,2,0),"Not Mapped"))</f>
        <v/>
      </c>
      <c r="P5595" s="36">
        <f>IF($B5595="","",IFERROR(VLOOKUP($B5595,Mapping!$A:$C,3,0),"Not Mapped"))</f>
        <v/>
      </c>
      <c r="Q5595" s="36">
        <f>IF($B5595="","",IFERROR(VLOOKUP($O5595,Leaders!$A:$B,2,0),"Not Mapped"))</f>
        <v/>
      </c>
      <c r="R5595" s="36">
        <f>IF($B5595="","",IF(COUNTIF(Exclusions!$A:$A,$B5595)&gt;0,"Yes","No"))</f>
        <v/>
      </c>
      <c r="S5595" s="38">
        <f>IF($B5595="","",MIN(1,DAY($A5595)/IF($N5595="Superstore",Settings!$B$5,Settings!$B$4)))</f>
        <v/>
      </c>
      <c r="T5595" s="38">
        <f>IF(OR($B5595="",$G5595="",$S5595=0),"",$G5595/$S5595)</f>
        <v/>
      </c>
      <c r="U5595" s="36">
        <f>IF($T5595="","",IF($T5595&lt;Settings!$B$8,"Critical",IF($T5595&lt;Settings!$B$9,"Semi Critical","Non Critical")))</f>
        <v/>
      </c>
      <c r="V5595" s="28" t="n"/>
      <c r="Z5595">
        <f>IF($B5595="","",IFERROR(VLOOKUP($B5595,'Plan HC for CCA'!$A:$B,2,0),""))</f>
        <v/>
      </c>
      <c r="AA5595">
        <f>IF(OR($B5595="",$Z5595=""),"",IF(N($M5595)&lt;$Z5595,"Delta","No Delta"))</f>
        <v/>
      </c>
      <c r="AB5595">
        <f>IF(OR($B5595="",$Z5595=""),"",MAX(0,$Z5595-N($M5595)))</f>
        <v/>
      </c>
      <c r="AC5595" s="46">
        <f>IF($B5595="","",IFERROR(INDEX('CCA Util %'!$H:$H,MATCH($B5595,'CCA Util %'!$E:$E,0)),""))</f>
        <v/>
      </c>
      <c r="AD5595">
        <f>IF($B5595="","",IFERROR(INDEX('CCA Util %'!$G:$G,MATCH($B5595,'CCA Util %'!$E:$E,0)),""))</f>
        <v/>
      </c>
      <c r="AE5595">
        <f>IF(OR($B5595="",$U5595=""),"",$U5595&amp;" &amp; "&amp;IF(OR($AD5595="",$AD5595=0),"Util NA",$AD5595&amp;" Util"))</f>
        <v/>
      </c>
    </row>
    <row r="5596" ht="15.75" customHeight="1" s="42">
      <c r="A5596" s="41" t="n"/>
      <c r="G5596" s="38" t="n"/>
      <c r="H5596" s="38" t="n"/>
      <c r="I5596" s="38" t="n"/>
      <c r="J5596" s="38" t="n"/>
      <c r="K5596" s="38" t="n"/>
      <c r="L5596" s="38" t="n"/>
      <c r="N5596" s="36">
        <f>IF($B5596="","",IF($C5596="SUPERSTORE","Superstore","DH"))</f>
        <v/>
      </c>
      <c r="O5596" s="36">
        <f>IF($B5596="","",IFERROR(VLOOKUP($B5596,Mapping!$A:$C,2,0),"Not Mapped"))</f>
        <v/>
      </c>
      <c r="P5596" s="36">
        <f>IF($B5596="","",IFERROR(VLOOKUP($B5596,Mapping!$A:$C,3,0),"Not Mapped"))</f>
        <v/>
      </c>
      <c r="Q5596" s="36">
        <f>IF($B5596="","",IFERROR(VLOOKUP($O5596,Leaders!$A:$B,2,0),"Not Mapped"))</f>
        <v/>
      </c>
      <c r="R5596" s="36">
        <f>IF($B5596="","",IF(COUNTIF(Exclusions!$A:$A,$B5596)&gt;0,"Yes","No"))</f>
        <v/>
      </c>
      <c r="S5596" s="38">
        <f>IF($B5596="","",MIN(1,DAY($A5596)/IF($N5596="Superstore",Settings!$B$5,Settings!$B$4)))</f>
        <v/>
      </c>
      <c r="T5596" s="38">
        <f>IF(OR($B5596="",$G5596="",$S5596=0),"",$G5596/$S5596)</f>
        <v/>
      </c>
      <c r="U5596" s="36">
        <f>IF($T5596="","",IF($T5596&lt;Settings!$B$8,"Critical",IF($T5596&lt;Settings!$B$9,"Semi Critical","Non Critical")))</f>
        <v/>
      </c>
      <c r="V5596" s="28" t="n"/>
      <c r="Z5596">
        <f>IF($B5596="","",IFERROR(VLOOKUP($B5596,'Plan HC for CCA'!$A:$B,2,0),""))</f>
        <v/>
      </c>
      <c r="AA5596">
        <f>IF(OR($B5596="",$Z5596=""),"",IF(N($M5596)&lt;$Z5596,"Delta","No Delta"))</f>
        <v/>
      </c>
      <c r="AB5596">
        <f>IF(OR($B5596="",$Z5596=""),"",MAX(0,$Z5596-N($M5596)))</f>
        <v/>
      </c>
      <c r="AC5596" s="46">
        <f>IF($B5596="","",IFERROR(INDEX('CCA Util %'!$H:$H,MATCH($B5596,'CCA Util %'!$E:$E,0)),""))</f>
        <v/>
      </c>
      <c r="AD5596">
        <f>IF($B5596="","",IFERROR(INDEX('CCA Util %'!$G:$G,MATCH($B5596,'CCA Util %'!$E:$E,0)),""))</f>
        <v/>
      </c>
      <c r="AE5596">
        <f>IF(OR($B5596="",$U5596=""),"",$U5596&amp;" &amp; "&amp;IF(OR($AD5596="",$AD5596=0),"Util NA",$AD5596&amp;" Util"))</f>
        <v/>
      </c>
    </row>
    <row r="5597" ht="15.75" customHeight="1" s="42">
      <c r="A5597" s="41" t="n"/>
      <c r="G5597" s="38" t="n"/>
      <c r="H5597" s="38" t="n"/>
      <c r="I5597" s="38" t="n"/>
      <c r="J5597" s="38" t="n"/>
      <c r="K5597" s="38" t="n"/>
      <c r="L5597" s="38" t="n"/>
      <c r="N5597" s="36">
        <f>IF($B5597="","",IF($C5597="SUPERSTORE","Superstore","DH"))</f>
        <v/>
      </c>
      <c r="O5597" s="36">
        <f>IF($B5597="","",IFERROR(VLOOKUP($B5597,Mapping!$A:$C,2,0),"Not Mapped"))</f>
        <v/>
      </c>
      <c r="P5597" s="36">
        <f>IF($B5597="","",IFERROR(VLOOKUP($B5597,Mapping!$A:$C,3,0),"Not Mapped"))</f>
        <v/>
      </c>
      <c r="Q5597" s="36">
        <f>IF($B5597="","",IFERROR(VLOOKUP($O5597,Leaders!$A:$B,2,0),"Not Mapped"))</f>
        <v/>
      </c>
      <c r="R5597" s="36">
        <f>IF($B5597="","",IF(COUNTIF(Exclusions!$A:$A,$B5597)&gt;0,"Yes","No"))</f>
        <v/>
      </c>
      <c r="S5597" s="38">
        <f>IF($B5597="","",MIN(1,DAY($A5597)/IF($N5597="Superstore",Settings!$B$5,Settings!$B$4)))</f>
        <v/>
      </c>
      <c r="T5597" s="38">
        <f>IF(OR($B5597="",$G5597="",$S5597=0),"",$G5597/$S5597)</f>
        <v/>
      </c>
      <c r="U5597" s="36">
        <f>IF($T5597="","",IF($T5597&lt;Settings!$B$8,"Critical",IF($T5597&lt;Settings!$B$9,"Semi Critical","Non Critical")))</f>
        <v/>
      </c>
      <c r="V5597" s="28" t="n"/>
      <c r="Z5597">
        <f>IF($B5597="","",IFERROR(VLOOKUP($B5597,'Plan HC for CCA'!$A:$B,2,0),""))</f>
        <v/>
      </c>
      <c r="AA5597">
        <f>IF(OR($B5597="",$Z5597=""),"",IF(N($M5597)&lt;$Z5597,"Delta","No Delta"))</f>
        <v/>
      </c>
      <c r="AB5597">
        <f>IF(OR($B5597="",$Z5597=""),"",MAX(0,$Z5597-N($M5597)))</f>
        <v/>
      </c>
      <c r="AC5597" s="46">
        <f>IF($B5597="","",IFERROR(INDEX('CCA Util %'!$H:$H,MATCH($B5597,'CCA Util %'!$E:$E,0)),""))</f>
        <v/>
      </c>
      <c r="AD5597">
        <f>IF($B5597="","",IFERROR(INDEX('CCA Util %'!$G:$G,MATCH($B5597,'CCA Util %'!$E:$E,0)),""))</f>
        <v/>
      </c>
      <c r="AE5597">
        <f>IF(OR($B5597="",$U5597=""),"",$U5597&amp;" &amp; "&amp;IF(OR($AD5597="",$AD5597=0),"Util NA",$AD5597&amp;" Util"))</f>
        <v/>
      </c>
    </row>
    <row r="5598" ht="15.75" customHeight="1" s="42">
      <c r="A5598" s="41" t="n"/>
      <c r="G5598" s="38" t="n"/>
      <c r="H5598" s="38" t="n"/>
      <c r="I5598" s="38" t="n"/>
      <c r="J5598" s="38" t="n"/>
      <c r="K5598" s="38" t="n"/>
      <c r="L5598" s="38" t="n"/>
      <c r="N5598" s="36">
        <f>IF($B5598="","",IF($C5598="SUPERSTORE","Superstore","DH"))</f>
        <v/>
      </c>
      <c r="O5598" s="36">
        <f>IF($B5598="","",IFERROR(VLOOKUP($B5598,Mapping!$A:$C,2,0),"Not Mapped"))</f>
        <v/>
      </c>
      <c r="P5598" s="36">
        <f>IF($B5598="","",IFERROR(VLOOKUP($B5598,Mapping!$A:$C,3,0),"Not Mapped"))</f>
        <v/>
      </c>
      <c r="Q5598" s="36">
        <f>IF($B5598="","",IFERROR(VLOOKUP($O5598,Leaders!$A:$B,2,0),"Not Mapped"))</f>
        <v/>
      </c>
      <c r="R5598" s="36">
        <f>IF($B5598="","",IF(COUNTIF(Exclusions!$A:$A,$B5598)&gt;0,"Yes","No"))</f>
        <v/>
      </c>
      <c r="S5598" s="38">
        <f>IF($B5598="","",MIN(1,DAY($A5598)/IF($N5598="Superstore",Settings!$B$5,Settings!$B$4)))</f>
        <v/>
      </c>
      <c r="T5598" s="38">
        <f>IF(OR($B5598="",$G5598="",$S5598=0),"",$G5598/$S5598)</f>
        <v/>
      </c>
      <c r="U5598" s="36">
        <f>IF($T5598="","",IF($T5598&lt;Settings!$B$8,"Critical",IF($T5598&lt;Settings!$B$9,"Semi Critical","Non Critical")))</f>
        <v/>
      </c>
      <c r="V5598" s="28" t="n"/>
      <c r="Z5598">
        <f>IF($B5598="","",IFERROR(VLOOKUP($B5598,'Plan HC for CCA'!$A:$B,2,0),""))</f>
        <v/>
      </c>
      <c r="AA5598">
        <f>IF(OR($B5598="",$Z5598=""),"",IF(N($M5598)&lt;$Z5598,"Delta","No Delta"))</f>
        <v/>
      </c>
      <c r="AB5598">
        <f>IF(OR($B5598="",$Z5598=""),"",MAX(0,$Z5598-N($M5598)))</f>
        <v/>
      </c>
      <c r="AC5598" s="46">
        <f>IF($B5598="","",IFERROR(INDEX('CCA Util %'!$H:$H,MATCH($B5598,'CCA Util %'!$E:$E,0)),""))</f>
        <v/>
      </c>
      <c r="AD5598">
        <f>IF($B5598="","",IFERROR(INDEX('CCA Util %'!$G:$G,MATCH($B5598,'CCA Util %'!$E:$E,0)),""))</f>
        <v/>
      </c>
      <c r="AE5598">
        <f>IF(OR($B5598="",$U5598=""),"",$U5598&amp;" &amp; "&amp;IF(OR($AD5598="",$AD5598=0),"Util NA",$AD5598&amp;" Util"))</f>
        <v/>
      </c>
    </row>
    <row r="5599" ht="15.75" customHeight="1" s="42">
      <c r="A5599" s="41" t="n"/>
      <c r="G5599" s="38" t="n"/>
      <c r="H5599" s="38" t="n"/>
      <c r="I5599" s="38" t="n"/>
      <c r="J5599" s="38" t="n"/>
      <c r="K5599" s="38" t="n"/>
      <c r="L5599" s="38" t="n"/>
      <c r="N5599" s="36">
        <f>IF($B5599="","",IF($C5599="SUPERSTORE","Superstore","DH"))</f>
        <v/>
      </c>
      <c r="O5599" s="36">
        <f>IF($B5599="","",IFERROR(VLOOKUP($B5599,Mapping!$A:$C,2,0),"Not Mapped"))</f>
        <v/>
      </c>
      <c r="P5599" s="36">
        <f>IF($B5599="","",IFERROR(VLOOKUP($B5599,Mapping!$A:$C,3,0),"Not Mapped"))</f>
        <v/>
      </c>
      <c r="Q5599" s="36">
        <f>IF($B5599="","",IFERROR(VLOOKUP($O5599,Leaders!$A:$B,2,0),"Not Mapped"))</f>
        <v/>
      </c>
      <c r="R5599" s="36">
        <f>IF($B5599="","",IF(COUNTIF(Exclusions!$A:$A,$B5599)&gt;0,"Yes","No"))</f>
        <v/>
      </c>
      <c r="S5599" s="38">
        <f>IF($B5599="","",MIN(1,DAY($A5599)/IF($N5599="Superstore",Settings!$B$5,Settings!$B$4)))</f>
        <v/>
      </c>
      <c r="T5599" s="38">
        <f>IF(OR($B5599="",$G5599="",$S5599=0),"",$G5599/$S5599)</f>
        <v/>
      </c>
      <c r="U5599" s="36">
        <f>IF($T5599="","",IF($T5599&lt;Settings!$B$8,"Critical",IF($T5599&lt;Settings!$B$9,"Semi Critical","Non Critical")))</f>
        <v/>
      </c>
      <c r="V5599" s="28" t="n"/>
      <c r="Z5599">
        <f>IF($B5599="","",IFERROR(VLOOKUP($B5599,'Plan HC for CCA'!$A:$B,2,0),""))</f>
        <v/>
      </c>
      <c r="AA5599">
        <f>IF(OR($B5599="",$Z5599=""),"",IF(N($M5599)&lt;$Z5599,"Delta","No Delta"))</f>
        <v/>
      </c>
      <c r="AB5599">
        <f>IF(OR($B5599="",$Z5599=""),"",MAX(0,$Z5599-N($M5599)))</f>
        <v/>
      </c>
      <c r="AC5599" s="46">
        <f>IF($B5599="","",IFERROR(INDEX('CCA Util %'!$H:$H,MATCH($B5599,'CCA Util %'!$E:$E,0)),""))</f>
        <v/>
      </c>
      <c r="AD5599">
        <f>IF($B5599="","",IFERROR(INDEX('CCA Util %'!$G:$G,MATCH($B5599,'CCA Util %'!$E:$E,0)),""))</f>
        <v/>
      </c>
      <c r="AE5599">
        <f>IF(OR($B5599="",$U5599=""),"",$U5599&amp;" &amp; "&amp;IF(OR($AD5599="",$AD5599=0),"Util NA",$AD5599&amp;" Util"))</f>
        <v/>
      </c>
    </row>
    <row r="5600" ht="15.75" customHeight="1" s="42">
      <c r="A5600" s="41" t="n"/>
      <c r="G5600" s="38" t="n"/>
      <c r="H5600" s="38" t="n"/>
      <c r="I5600" s="38" t="n"/>
      <c r="J5600" s="38" t="n"/>
      <c r="K5600" s="38" t="n"/>
      <c r="L5600" s="38" t="n"/>
      <c r="N5600" s="36">
        <f>IF($B5600="","",IF($C5600="SUPERSTORE","Superstore","DH"))</f>
        <v/>
      </c>
      <c r="O5600" s="36">
        <f>IF($B5600="","",IFERROR(VLOOKUP($B5600,Mapping!$A:$C,2,0),"Not Mapped"))</f>
        <v/>
      </c>
      <c r="P5600" s="36">
        <f>IF($B5600="","",IFERROR(VLOOKUP($B5600,Mapping!$A:$C,3,0),"Not Mapped"))</f>
        <v/>
      </c>
      <c r="Q5600" s="36">
        <f>IF($B5600="","",IFERROR(VLOOKUP($O5600,Leaders!$A:$B,2,0),"Not Mapped"))</f>
        <v/>
      </c>
      <c r="R5600" s="36">
        <f>IF($B5600="","",IF(COUNTIF(Exclusions!$A:$A,$B5600)&gt;0,"Yes","No"))</f>
        <v/>
      </c>
      <c r="S5600" s="38">
        <f>IF($B5600="","",MIN(1,DAY($A5600)/IF($N5600="Superstore",Settings!$B$5,Settings!$B$4)))</f>
        <v/>
      </c>
      <c r="T5600" s="38">
        <f>IF(OR($B5600="",$G5600="",$S5600=0),"",$G5600/$S5600)</f>
        <v/>
      </c>
      <c r="U5600" s="36">
        <f>IF($T5600="","",IF($T5600&lt;Settings!$B$8,"Critical",IF($T5600&lt;Settings!$B$9,"Semi Critical","Non Critical")))</f>
        <v/>
      </c>
      <c r="V5600" s="28" t="n"/>
      <c r="Z5600">
        <f>IF($B5600="","",IFERROR(VLOOKUP($B5600,'Plan HC for CCA'!$A:$B,2,0),""))</f>
        <v/>
      </c>
      <c r="AA5600">
        <f>IF(OR($B5600="",$Z5600=""),"",IF(N($M5600)&lt;$Z5600,"Delta","No Delta"))</f>
        <v/>
      </c>
      <c r="AB5600">
        <f>IF(OR($B5600="",$Z5600=""),"",MAX(0,$Z5600-N($M5600)))</f>
        <v/>
      </c>
      <c r="AC5600" s="46">
        <f>IF($B5600="","",IFERROR(INDEX('CCA Util %'!$H:$H,MATCH($B5600,'CCA Util %'!$E:$E,0)),""))</f>
        <v/>
      </c>
      <c r="AD5600">
        <f>IF($B5600="","",IFERROR(INDEX('CCA Util %'!$G:$G,MATCH($B5600,'CCA Util %'!$E:$E,0)),""))</f>
        <v/>
      </c>
      <c r="AE5600">
        <f>IF(OR($B5600="",$U5600=""),"",$U5600&amp;" &amp; "&amp;IF(OR($AD5600="",$AD5600=0),"Util NA",$AD5600&amp;" Util"))</f>
        <v/>
      </c>
    </row>
    <row r="5601" ht="15.75" customHeight="1" s="42">
      <c r="A5601" s="41" t="n"/>
      <c r="G5601" s="38" t="n"/>
      <c r="H5601" s="38" t="n"/>
      <c r="I5601" s="38" t="n"/>
      <c r="J5601" s="38" t="n"/>
      <c r="K5601" s="38" t="n"/>
      <c r="L5601" s="38" t="n"/>
      <c r="N5601" s="36">
        <f>IF($B5601="","",IF($C5601="SUPERSTORE","Superstore","DH"))</f>
        <v/>
      </c>
      <c r="O5601" s="36">
        <f>IF($B5601="","",IFERROR(VLOOKUP($B5601,Mapping!$A:$C,2,0),"Not Mapped"))</f>
        <v/>
      </c>
      <c r="P5601" s="36">
        <f>IF($B5601="","",IFERROR(VLOOKUP($B5601,Mapping!$A:$C,3,0),"Not Mapped"))</f>
        <v/>
      </c>
      <c r="Q5601" s="36">
        <f>IF($B5601="","",IFERROR(VLOOKUP($O5601,Leaders!$A:$B,2,0),"Not Mapped"))</f>
        <v/>
      </c>
      <c r="R5601" s="36">
        <f>IF($B5601="","",IF(COUNTIF(Exclusions!$A:$A,$B5601)&gt;0,"Yes","No"))</f>
        <v/>
      </c>
      <c r="S5601" s="38">
        <f>IF($B5601="","",MIN(1,DAY($A5601)/IF($N5601="Superstore",Settings!$B$5,Settings!$B$4)))</f>
        <v/>
      </c>
      <c r="T5601" s="38">
        <f>IF(OR($B5601="",$G5601="",$S5601=0),"",$G5601/$S5601)</f>
        <v/>
      </c>
      <c r="U5601" s="36">
        <f>IF($T5601="","",IF($T5601&lt;Settings!$B$8,"Critical",IF($T5601&lt;Settings!$B$9,"Semi Critical","Non Critical")))</f>
        <v/>
      </c>
      <c r="V5601" s="28" t="n"/>
      <c r="Z5601">
        <f>IF($B5601="","",IFERROR(VLOOKUP($B5601,'Plan HC for CCA'!$A:$B,2,0),""))</f>
        <v/>
      </c>
      <c r="AA5601">
        <f>IF(OR($B5601="",$Z5601=""),"",IF(N($M5601)&lt;$Z5601,"Delta","No Delta"))</f>
        <v/>
      </c>
      <c r="AB5601">
        <f>IF(OR($B5601="",$Z5601=""),"",MAX(0,$Z5601-N($M5601)))</f>
        <v/>
      </c>
      <c r="AC5601" s="46">
        <f>IF($B5601="","",IFERROR(INDEX('CCA Util %'!$H:$H,MATCH($B5601,'CCA Util %'!$E:$E,0)),""))</f>
        <v/>
      </c>
      <c r="AD5601">
        <f>IF($B5601="","",IFERROR(INDEX('CCA Util %'!$G:$G,MATCH($B5601,'CCA Util %'!$E:$E,0)),""))</f>
        <v/>
      </c>
      <c r="AE5601">
        <f>IF(OR($B5601="",$U5601=""),"",$U5601&amp;" &amp; "&amp;IF(OR($AD5601="",$AD5601=0),"Util NA",$AD5601&amp;" Util"))</f>
        <v/>
      </c>
    </row>
    <row r="5602" ht="15.75" customHeight="1" s="42">
      <c r="A5602" s="41" t="n"/>
      <c r="G5602" s="38" t="n"/>
      <c r="H5602" s="38" t="n"/>
      <c r="I5602" s="38" t="n"/>
      <c r="J5602" s="38" t="n"/>
      <c r="K5602" s="38" t="n"/>
      <c r="L5602" s="38" t="n"/>
      <c r="N5602" s="36">
        <f>IF($B5602="","",IF($C5602="SUPERSTORE","Superstore","DH"))</f>
        <v/>
      </c>
      <c r="O5602" s="36">
        <f>IF($B5602="","",IFERROR(VLOOKUP($B5602,Mapping!$A:$C,2,0),"Not Mapped"))</f>
        <v/>
      </c>
      <c r="P5602" s="36">
        <f>IF($B5602="","",IFERROR(VLOOKUP($B5602,Mapping!$A:$C,3,0),"Not Mapped"))</f>
        <v/>
      </c>
      <c r="Q5602" s="36">
        <f>IF($B5602="","",IFERROR(VLOOKUP($O5602,Leaders!$A:$B,2,0),"Not Mapped"))</f>
        <v/>
      </c>
      <c r="R5602" s="36">
        <f>IF($B5602="","",IF(COUNTIF(Exclusions!$A:$A,$B5602)&gt;0,"Yes","No"))</f>
        <v/>
      </c>
      <c r="S5602" s="38">
        <f>IF($B5602="","",MIN(1,DAY($A5602)/IF($N5602="Superstore",Settings!$B$5,Settings!$B$4)))</f>
        <v/>
      </c>
      <c r="T5602" s="38">
        <f>IF(OR($B5602="",$G5602="",$S5602=0),"",$G5602/$S5602)</f>
        <v/>
      </c>
      <c r="U5602" s="36">
        <f>IF($T5602="","",IF($T5602&lt;Settings!$B$8,"Critical",IF($T5602&lt;Settings!$B$9,"Semi Critical","Non Critical")))</f>
        <v/>
      </c>
      <c r="V5602" s="28" t="n"/>
      <c r="Z5602">
        <f>IF($B5602="","",IFERROR(VLOOKUP($B5602,'Plan HC for CCA'!$A:$B,2,0),""))</f>
        <v/>
      </c>
      <c r="AA5602">
        <f>IF(OR($B5602="",$Z5602=""),"",IF(N($M5602)&lt;$Z5602,"Delta","No Delta"))</f>
        <v/>
      </c>
      <c r="AB5602">
        <f>IF(OR($B5602="",$Z5602=""),"",MAX(0,$Z5602-N($M5602)))</f>
        <v/>
      </c>
      <c r="AC5602" s="46">
        <f>IF($B5602="","",IFERROR(INDEX('CCA Util %'!$H:$H,MATCH($B5602,'CCA Util %'!$E:$E,0)),""))</f>
        <v/>
      </c>
      <c r="AD5602">
        <f>IF($B5602="","",IFERROR(INDEX('CCA Util %'!$G:$G,MATCH($B5602,'CCA Util %'!$E:$E,0)),""))</f>
        <v/>
      </c>
      <c r="AE5602">
        <f>IF(OR($B5602="",$U5602=""),"",$U5602&amp;" &amp; "&amp;IF(OR($AD5602="",$AD5602=0),"Util NA",$AD5602&amp;" Util"))</f>
        <v/>
      </c>
    </row>
    <row r="5603" ht="15.75" customHeight="1" s="42">
      <c r="A5603" s="41" t="n"/>
      <c r="G5603" s="38" t="n"/>
      <c r="H5603" s="38" t="n"/>
      <c r="I5603" s="38" t="n"/>
      <c r="J5603" s="38" t="n"/>
      <c r="K5603" s="38" t="n"/>
      <c r="L5603" s="38" t="n"/>
      <c r="N5603" s="36">
        <f>IF($B5603="","",IF($C5603="SUPERSTORE","Superstore","DH"))</f>
        <v/>
      </c>
      <c r="O5603" s="36">
        <f>IF($B5603="","",IFERROR(VLOOKUP($B5603,Mapping!$A:$C,2,0),"Not Mapped"))</f>
        <v/>
      </c>
      <c r="P5603" s="36">
        <f>IF($B5603="","",IFERROR(VLOOKUP($B5603,Mapping!$A:$C,3,0),"Not Mapped"))</f>
        <v/>
      </c>
      <c r="Q5603" s="36">
        <f>IF($B5603="","",IFERROR(VLOOKUP($O5603,Leaders!$A:$B,2,0),"Not Mapped"))</f>
        <v/>
      </c>
      <c r="R5603" s="36">
        <f>IF($B5603="","",IF(COUNTIF(Exclusions!$A:$A,$B5603)&gt;0,"Yes","No"))</f>
        <v/>
      </c>
      <c r="S5603" s="38">
        <f>IF($B5603="","",MIN(1,DAY($A5603)/IF($N5603="Superstore",Settings!$B$5,Settings!$B$4)))</f>
        <v/>
      </c>
      <c r="T5603" s="38">
        <f>IF(OR($B5603="",$G5603="",$S5603=0),"",$G5603/$S5603)</f>
        <v/>
      </c>
      <c r="U5603" s="36">
        <f>IF($T5603="","",IF($T5603&lt;Settings!$B$8,"Critical",IF($T5603&lt;Settings!$B$9,"Semi Critical","Non Critical")))</f>
        <v/>
      </c>
      <c r="V5603" s="28" t="n"/>
      <c r="Z5603">
        <f>IF($B5603="","",IFERROR(VLOOKUP($B5603,'Plan HC for CCA'!$A:$B,2,0),""))</f>
        <v/>
      </c>
      <c r="AA5603">
        <f>IF(OR($B5603="",$Z5603=""),"",IF(N($M5603)&lt;$Z5603,"Delta","No Delta"))</f>
        <v/>
      </c>
      <c r="AB5603">
        <f>IF(OR($B5603="",$Z5603=""),"",MAX(0,$Z5603-N($M5603)))</f>
        <v/>
      </c>
      <c r="AC5603" s="46">
        <f>IF($B5603="","",IFERROR(INDEX('CCA Util %'!$H:$H,MATCH($B5603,'CCA Util %'!$E:$E,0)),""))</f>
        <v/>
      </c>
      <c r="AD5603">
        <f>IF($B5603="","",IFERROR(INDEX('CCA Util %'!$G:$G,MATCH($B5603,'CCA Util %'!$E:$E,0)),""))</f>
        <v/>
      </c>
      <c r="AE5603">
        <f>IF(OR($B5603="",$U5603=""),"",$U5603&amp;" &amp; "&amp;IF(OR($AD5603="",$AD5603=0),"Util NA",$AD5603&amp;" Util"))</f>
        <v/>
      </c>
    </row>
    <row r="5604" ht="15.75" customHeight="1" s="42">
      <c r="A5604" s="41" t="n"/>
      <c r="G5604" s="38" t="n"/>
      <c r="H5604" s="38" t="n"/>
      <c r="I5604" s="38" t="n"/>
      <c r="J5604" s="38" t="n"/>
      <c r="K5604" s="38" t="n"/>
      <c r="L5604" s="38" t="n"/>
      <c r="N5604" s="36">
        <f>IF($B5604="","",IF($C5604="SUPERSTORE","Superstore","DH"))</f>
        <v/>
      </c>
      <c r="O5604" s="36">
        <f>IF($B5604="","",IFERROR(VLOOKUP($B5604,Mapping!$A:$C,2,0),"Not Mapped"))</f>
        <v/>
      </c>
      <c r="P5604" s="36">
        <f>IF($B5604="","",IFERROR(VLOOKUP($B5604,Mapping!$A:$C,3,0),"Not Mapped"))</f>
        <v/>
      </c>
      <c r="Q5604" s="36">
        <f>IF($B5604="","",IFERROR(VLOOKUP($O5604,Leaders!$A:$B,2,0),"Not Mapped"))</f>
        <v/>
      </c>
      <c r="R5604" s="36">
        <f>IF($B5604="","",IF(COUNTIF(Exclusions!$A:$A,$B5604)&gt;0,"Yes","No"))</f>
        <v/>
      </c>
      <c r="S5604" s="38">
        <f>IF($B5604="","",MIN(1,DAY($A5604)/IF($N5604="Superstore",Settings!$B$5,Settings!$B$4)))</f>
        <v/>
      </c>
      <c r="T5604" s="38">
        <f>IF(OR($B5604="",$G5604="",$S5604=0),"",$G5604/$S5604)</f>
        <v/>
      </c>
      <c r="U5604" s="36">
        <f>IF($T5604="","",IF($T5604&lt;Settings!$B$8,"Critical",IF($T5604&lt;Settings!$B$9,"Semi Critical","Non Critical")))</f>
        <v/>
      </c>
      <c r="V5604" s="28" t="n"/>
      <c r="Z5604">
        <f>IF($B5604="","",IFERROR(VLOOKUP($B5604,'Plan HC for CCA'!$A:$B,2,0),""))</f>
        <v/>
      </c>
      <c r="AA5604">
        <f>IF(OR($B5604="",$Z5604=""),"",IF(N($M5604)&lt;$Z5604,"Delta","No Delta"))</f>
        <v/>
      </c>
      <c r="AB5604">
        <f>IF(OR($B5604="",$Z5604=""),"",MAX(0,$Z5604-N($M5604)))</f>
        <v/>
      </c>
      <c r="AC5604" s="46">
        <f>IF($B5604="","",IFERROR(INDEX('CCA Util %'!$H:$H,MATCH($B5604,'CCA Util %'!$E:$E,0)),""))</f>
        <v/>
      </c>
      <c r="AD5604">
        <f>IF($B5604="","",IFERROR(INDEX('CCA Util %'!$G:$G,MATCH($B5604,'CCA Util %'!$E:$E,0)),""))</f>
        <v/>
      </c>
      <c r="AE5604">
        <f>IF(OR($B5604="",$U5604=""),"",$U5604&amp;" &amp; "&amp;IF(OR($AD5604="",$AD5604=0),"Util NA",$AD5604&amp;" Util"))</f>
        <v/>
      </c>
    </row>
    <row r="5605" ht="15.75" customHeight="1" s="42">
      <c r="A5605" s="41" t="n"/>
      <c r="G5605" s="38" t="n"/>
      <c r="H5605" s="38" t="n"/>
      <c r="I5605" s="38" t="n"/>
      <c r="J5605" s="38" t="n"/>
      <c r="K5605" s="38" t="n"/>
      <c r="L5605" s="38" t="n"/>
      <c r="N5605" s="36">
        <f>IF($B5605="","",IF($C5605="SUPERSTORE","Superstore","DH"))</f>
        <v/>
      </c>
      <c r="O5605" s="36">
        <f>IF($B5605="","",IFERROR(VLOOKUP($B5605,Mapping!$A:$C,2,0),"Not Mapped"))</f>
        <v/>
      </c>
      <c r="P5605" s="36">
        <f>IF($B5605="","",IFERROR(VLOOKUP($B5605,Mapping!$A:$C,3,0),"Not Mapped"))</f>
        <v/>
      </c>
      <c r="Q5605" s="36">
        <f>IF($B5605="","",IFERROR(VLOOKUP($O5605,Leaders!$A:$B,2,0),"Not Mapped"))</f>
        <v/>
      </c>
      <c r="R5605" s="36">
        <f>IF($B5605="","",IF(COUNTIF(Exclusions!$A:$A,$B5605)&gt;0,"Yes","No"))</f>
        <v/>
      </c>
      <c r="S5605" s="38">
        <f>IF($B5605="","",MIN(1,DAY($A5605)/IF($N5605="Superstore",Settings!$B$5,Settings!$B$4)))</f>
        <v/>
      </c>
      <c r="T5605" s="38">
        <f>IF(OR($B5605="",$G5605="",$S5605=0),"",$G5605/$S5605)</f>
        <v/>
      </c>
      <c r="U5605" s="36">
        <f>IF($T5605="","",IF($T5605&lt;Settings!$B$8,"Critical",IF($T5605&lt;Settings!$B$9,"Semi Critical","Non Critical")))</f>
        <v/>
      </c>
      <c r="V5605" s="28" t="n"/>
      <c r="Z5605">
        <f>IF($B5605="","",IFERROR(VLOOKUP($B5605,'Plan HC for CCA'!$A:$B,2,0),""))</f>
        <v/>
      </c>
      <c r="AA5605">
        <f>IF(OR($B5605="",$Z5605=""),"",IF(N($M5605)&lt;$Z5605,"Delta","No Delta"))</f>
        <v/>
      </c>
      <c r="AB5605">
        <f>IF(OR($B5605="",$Z5605=""),"",MAX(0,$Z5605-N($M5605)))</f>
        <v/>
      </c>
      <c r="AC5605" s="46">
        <f>IF($B5605="","",IFERROR(INDEX('CCA Util %'!$H:$H,MATCH($B5605,'CCA Util %'!$E:$E,0)),""))</f>
        <v/>
      </c>
      <c r="AD5605">
        <f>IF($B5605="","",IFERROR(INDEX('CCA Util %'!$G:$G,MATCH($B5605,'CCA Util %'!$E:$E,0)),""))</f>
        <v/>
      </c>
      <c r="AE5605">
        <f>IF(OR($B5605="",$U5605=""),"",$U5605&amp;" &amp; "&amp;IF(OR($AD5605="",$AD5605=0),"Util NA",$AD5605&amp;" Util"))</f>
        <v/>
      </c>
    </row>
    <row r="5606" ht="15.75" customHeight="1" s="42">
      <c r="A5606" s="41" t="n"/>
      <c r="G5606" s="38" t="n"/>
      <c r="H5606" s="38" t="n"/>
      <c r="I5606" s="38" t="n"/>
      <c r="J5606" s="38" t="n"/>
      <c r="K5606" s="38" t="n"/>
      <c r="L5606" s="38" t="n"/>
      <c r="N5606" s="36">
        <f>IF($B5606="","",IF($C5606="SUPERSTORE","Superstore","DH"))</f>
        <v/>
      </c>
      <c r="O5606" s="36">
        <f>IF($B5606="","",IFERROR(VLOOKUP($B5606,Mapping!$A:$C,2,0),"Not Mapped"))</f>
        <v/>
      </c>
      <c r="P5606" s="36">
        <f>IF($B5606="","",IFERROR(VLOOKUP($B5606,Mapping!$A:$C,3,0),"Not Mapped"))</f>
        <v/>
      </c>
      <c r="Q5606" s="36">
        <f>IF($B5606="","",IFERROR(VLOOKUP($O5606,Leaders!$A:$B,2,0),"Not Mapped"))</f>
        <v/>
      </c>
      <c r="R5606" s="36">
        <f>IF($B5606="","",IF(COUNTIF(Exclusions!$A:$A,$B5606)&gt;0,"Yes","No"))</f>
        <v/>
      </c>
      <c r="S5606" s="38">
        <f>IF($B5606="","",MIN(1,DAY($A5606)/IF($N5606="Superstore",Settings!$B$5,Settings!$B$4)))</f>
        <v/>
      </c>
      <c r="T5606" s="38">
        <f>IF(OR($B5606="",$G5606="",$S5606=0),"",$G5606/$S5606)</f>
        <v/>
      </c>
      <c r="U5606" s="36">
        <f>IF($T5606="","",IF($T5606&lt;Settings!$B$8,"Critical",IF($T5606&lt;Settings!$B$9,"Semi Critical","Non Critical")))</f>
        <v/>
      </c>
      <c r="V5606" s="28" t="n"/>
      <c r="Z5606">
        <f>IF($B5606="","",IFERROR(VLOOKUP($B5606,'Plan HC for CCA'!$A:$B,2,0),""))</f>
        <v/>
      </c>
      <c r="AA5606">
        <f>IF(OR($B5606="",$Z5606=""),"",IF(N($M5606)&lt;$Z5606,"Delta","No Delta"))</f>
        <v/>
      </c>
      <c r="AB5606">
        <f>IF(OR($B5606="",$Z5606=""),"",MAX(0,$Z5606-N($M5606)))</f>
        <v/>
      </c>
      <c r="AC5606" s="46">
        <f>IF($B5606="","",IFERROR(INDEX('CCA Util %'!$H:$H,MATCH($B5606,'CCA Util %'!$E:$E,0)),""))</f>
        <v/>
      </c>
      <c r="AD5606">
        <f>IF($B5606="","",IFERROR(INDEX('CCA Util %'!$G:$G,MATCH($B5606,'CCA Util %'!$E:$E,0)),""))</f>
        <v/>
      </c>
      <c r="AE5606">
        <f>IF(OR($B5606="",$U5606=""),"",$U5606&amp;" &amp; "&amp;IF(OR($AD5606="",$AD5606=0),"Util NA",$AD5606&amp;" Util"))</f>
        <v/>
      </c>
    </row>
    <row r="5607" ht="15.75" customHeight="1" s="42">
      <c r="A5607" s="41" t="n"/>
      <c r="G5607" s="38" t="n"/>
      <c r="H5607" s="38" t="n"/>
      <c r="I5607" s="38" t="n"/>
      <c r="J5607" s="38" t="n"/>
      <c r="K5607" s="38" t="n"/>
      <c r="L5607" s="38" t="n"/>
      <c r="N5607" s="36">
        <f>IF($B5607="","",IF($C5607="SUPERSTORE","Superstore","DH"))</f>
        <v/>
      </c>
      <c r="O5607" s="36">
        <f>IF($B5607="","",IFERROR(VLOOKUP($B5607,Mapping!$A:$C,2,0),"Not Mapped"))</f>
        <v/>
      </c>
      <c r="P5607" s="36">
        <f>IF($B5607="","",IFERROR(VLOOKUP($B5607,Mapping!$A:$C,3,0),"Not Mapped"))</f>
        <v/>
      </c>
      <c r="Q5607" s="36">
        <f>IF($B5607="","",IFERROR(VLOOKUP($O5607,Leaders!$A:$B,2,0),"Not Mapped"))</f>
        <v/>
      </c>
      <c r="R5607" s="36">
        <f>IF($B5607="","",IF(COUNTIF(Exclusions!$A:$A,$B5607)&gt;0,"Yes","No"))</f>
        <v/>
      </c>
      <c r="S5607" s="38">
        <f>IF($B5607="","",MIN(1,DAY($A5607)/IF($N5607="Superstore",Settings!$B$5,Settings!$B$4)))</f>
        <v/>
      </c>
      <c r="T5607" s="38">
        <f>IF(OR($B5607="",$G5607="",$S5607=0),"",$G5607/$S5607)</f>
        <v/>
      </c>
      <c r="U5607" s="36">
        <f>IF($T5607="","",IF($T5607&lt;Settings!$B$8,"Critical",IF($T5607&lt;Settings!$B$9,"Semi Critical","Non Critical")))</f>
        <v/>
      </c>
      <c r="V5607" s="28" t="n"/>
      <c r="Z5607">
        <f>IF($B5607="","",IFERROR(VLOOKUP($B5607,'Plan HC for CCA'!$A:$B,2,0),""))</f>
        <v/>
      </c>
      <c r="AA5607">
        <f>IF(OR($B5607="",$Z5607=""),"",IF(N($M5607)&lt;$Z5607,"Delta","No Delta"))</f>
        <v/>
      </c>
      <c r="AB5607">
        <f>IF(OR($B5607="",$Z5607=""),"",MAX(0,$Z5607-N($M5607)))</f>
        <v/>
      </c>
      <c r="AC5607" s="46">
        <f>IF($B5607="","",IFERROR(INDEX('CCA Util %'!$H:$H,MATCH($B5607,'CCA Util %'!$E:$E,0)),""))</f>
        <v/>
      </c>
      <c r="AD5607">
        <f>IF($B5607="","",IFERROR(INDEX('CCA Util %'!$G:$G,MATCH($B5607,'CCA Util %'!$E:$E,0)),""))</f>
        <v/>
      </c>
      <c r="AE5607">
        <f>IF(OR($B5607="",$U5607=""),"",$U5607&amp;" &amp; "&amp;IF(OR($AD5607="",$AD5607=0),"Util NA",$AD5607&amp;" Util"))</f>
        <v/>
      </c>
    </row>
    <row r="5608" ht="15.75" customHeight="1" s="42">
      <c r="A5608" s="41" t="n"/>
      <c r="G5608" s="38" t="n"/>
      <c r="H5608" s="38" t="n"/>
      <c r="I5608" s="38" t="n"/>
      <c r="J5608" s="38" t="n"/>
      <c r="K5608" s="38" t="n"/>
      <c r="L5608" s="38" t="n"/>
      <c r="N5608" s="36">
        <f>IF($B5608="","",IF($C5608="SUPERSTORE","Superstore","DH"))</f>
        <v/>
      </c>
      <c r="O5608" s="36">
        <f>IF($B5608="","",IFERROR(VLOOKUP($B5608,Mapping!$A:$C,2,0),"Not Mapped"))</f>
        <v/>
      </c>
      <c r="P5608" s="36">
        <f>IF($B5608="","",IFERROR(VLOOKUP($B5608,Mapping!$A:$C,3,0),"Not Mapped"))</f>
        <v/>
      </c>
      <c r="Q5608" s="36">
        <f>IF($B5608="","",IFERROR(VLOOKUP($O5608,Leaders!$A:$B,2,0),"Not Mapped"))</f>
        <v/>
      </c>
      <c r="R5608" s="36">
        <f>IF($B5608="","",IF(COUNTIF(Exclusions!$A:$A,$B5608)&gt;0,"Yes","No"))</f>
        <v/>
      </c>
      <c r="S5608" s="38">
        <f>IF($B5608="","",MIN(1,DAY($A5608)/IF($N5608="Superstore",Settings!$B$5,Settings!$B$4)))</f>
        <v/>
      </c>
      <c r="T5608" s="38">
        <f>IF(OR($B5608="",$G5608="",$S5608=0),"",$G5608/$S5608)</f>
        <v/>
      </c>
      <c r="U5608" s="36">
        <f>IF($T5608="","",IF($T5608&lt;Settings!$B$8,"Critical",IF($T5608&lt;Settings!$B$9,"Semi Critical","Non Critical")))</f>
        <v/>
      </c>
      <c r="V5608" s="28" t="n"/>
      <c r="Z5608">
        <f>IF($B5608="","",IFERROR(VLOOKUP($B5608,'Plan HC for CCA'!$A:$B,2,0),""))</f>
        <v/>
      </c>
      <c r="AA5608">
        <f>IF(OR($B5608="",$Z5608=""),"",IF(N($M5608)&lt;$Z5608,"Delta","No Delta"))</f>
        <v/>
      </c>
      <c r="AB5608">
        <f>IF(OR($B5608="",$Z5608=""),"",MAX(0,$Z5608-N($M5608)))</f>
        <v/>
      </c>
      <c r="AC5608" s="46">
        <f>IF($B5608="","",IFERROR(INDEX('CCA Util %'!$H:$H,MATCH($B5608,'CCA Util %'!$E:$E,0)),""))</f>
        <v/>
      </c>
      <c r="AD5608">
        <f>IF($B5608="","",IFERROR(INDEX('CCA Util %'!$G:$G,MATCH($B5608,'CCA Util %'!$E:$E,0)),""))</f>
        <v/>
      </c>
      <c r="AE5608">
        <f>IF(OR($B5608="",$U5608=""),"",$U5608&amp;" &amp; "&amp;IF(OR($AD5608="",$AD5608=0),"Util NA",$AD5608&amp;" Util"))</f>
        <v/>
      </c>
    </row>
    <row r="5609" ht="15.75" customHeight="1" s="42">
      <c r="A5609" s="41" t="n"/>
      <c r="G5609" s="38" t="n"/>
      <c r="H5609" s="38" t="n"/>
      <c r="I5609" s="38" t="n"/>
      <c r="J5609" s="38" t="n"/>
      <c r="K5609" s="38" t="n"/>
      <c r="L5609" s="38" t="n"/>
      <c r="N5609" s="36">
        <f>IF($B5609="","",IF($C5609="SUPERSTORE","Superstore","DH"))</f>
        <v/>
      </c>
      <c r="O5609" s="36">
        <f>IF($B5609="","",IFERROR(VLOOKUP($B5609,Mapping!$A:$C,2,0),"Not Mapped"))</f>
        <v/>
      </c>
      <c r="P5609" s="36">
        <f>IF($B5609="","",IFERROR(VLOOKUP($B5609,Mapping!$A:$C,3,0),"Not Mapped"))</f>
        <v/>
      </c>
      <c r="Q5609" s="36">
        <f>IF($B5609="","",IFERROR(VLOOKUP($O5609,Leaders!$A:$B,2,0),"Not Mapped"))</f>
        <v/>
      </c>
      <c r="R5609" s="36">
        <f>IF($B5609="","",IF(COUNTIF(Exclusions!$A:$A,$B5609)&gt;0,"Yes","No"))</f>
        <v/>
      </c>
      <c r="S5609" s="38">
        <f>IF($B5609="","",MIN(1,DAY($A5609)/IF($N5609="Superstore",Settings!$B$5,Settings!$B$4)))</f>
        <v/>
      </c>
      <c r="T5609" s="38">
        <f>IF(OR($B5609="",$G5609="",$S5609=0),"",$G5609/$S5609)</f>
        <v/>
      </c>
      <c r="U5609" s="36">
        <f>IF($T5609="","",IF($T5609&lt;Settings!$B$8,"Critical",IF($T5609&lt;Settings!$B$9,"Semi Critical","Non Critical")))</f>
        <v/>
      </c>
      <c r="V5609" s="28" t="n"/>
      <c r="Z5609">
        <f>IF($B5609="","",IFERROR(VLOOKUP($B5609,'Plan HC for CCA'!$A:$B,2,0),""))</f>
        <v/>
      </c>
      <c r="AA5609">
        <f>IF(OR($B5609="",$Z5609=""),"",IF(N($M5609)&lt;$Z5609,"Delta","No Delta"))</f>
        <v/>
      </c>
      <c r="AB5609">
        <f>IF(OR($B5609="",$Z5609=""),"",MAX(0,$Z5609-N($M5609)))</f>
        <v/>
      </c>
      <c r="AC5609" s="46">
        <f>IF($B5609="","",IFERROR(INDEX('CCA Util %'!$H:$H,MATCH($B5609,'CCA Util %'!$E:$E,0)),""))</f>
        <v/>
      </c>
      <c r="AD5609">
        <f>IF($B5609="","",IFERROR(INDEX('CCA Util %'!$G:$G,MATCH($B5609,'CCA Util %'!$E:$E,0)),""))</f>
        <v/>
      </c>
      <c r="AE5609">
        <f>IF(OR($B5609="",$U5609=""),"",$U5609&amp;" &amp; "&amp;IF(OR($AD5609="",$AD5609=0),"Util NA",$AD5609&amp;" Util"))</f>
        <v/>
      </c>
    </row>
    <row r="5610" ht="15.75" customHeight="1" s="42">
      <c r="A5610" s="41" t="n"/>
      <c r="G5610" s="38" t="n"/>
      <c r="H5610" s="38" t="n"/>
      <c r="I5610" s="38" t="n"/>
      <c r="J5610" s="38" t="n"/>
      <c r="K5610" s="38" t="n"/>
      <c r="L5610" s="38" t="n"/>
      <c r="N5610" s="36">
        <f>IF($B5610="","",IF($C5610="SUPERSTORE","Superstore","DH"))</f>
        <v/>
      </c>
      <c r="O5610" s="36">
        <f>IF($B5610="","",IFERROR(VLOOKUP($B5610,Mapping!$A:$C,2,0),"Not Mapped"))</f>
        <v/>
      </c>
      <c r="P5610" s="36">
        <f>IF($B5610="","",IFERROR(VLOOKUP($B5610,Mapping!$A:$C,3,0),"Not Mapped"))</f>
        <v/>
      </c>
      <c r="Q5610" s="36">
        <f>IF($B5610="","",IFERROR(VLOOKUP($O5610,Leaders!$A:$B,2,0),"Not Mapped"))</f>
        <v/>
      </c>
      <c r="R5610" s="36">
        <f>IF($B5610="","",IF(COUNTIF(Exclusions!$A:$A,$B5610)&gt;0,"Yes","No"))</f>
        <v/>
      </c>
      <c r="S5610" s="38">
        <f>IF($B5610="","",MIN(1,DAY($A5610)/IF($N5610="Superstore",Settings!$B$5,Settings!$B$4)))</f>
        <v/>
      </c>
      <c r="T5610" s="38">
        <f>IF(OR($B5610="",$G5610="",$S5610=0),"",$G5610/$S5610)</f>
        <v/>
      </c>
      <c r="U5610" s="36">
        <f>IF($T5610="","",IF($T5610&lt;Settings!$B$8,"Critical",IF($T5610&lt;Settings!$B$9,"Semi Critical","Non Critical")))</f>
        <v/>
      </c>
      <c r="V5610" s="28" t="n"/>
      <c r="Z5610">
        <f>IF($B5610="","",IFERROR(VLOOKUP($B5610,'Plan HC for CCA'!$A:$B,2,0),""))</f>
        <v/>
      </c>
      <c r="AA5610">
        <f>IF(OR($B5610="",$Z5610=""),"",IF(N($M5610)&lt;$Z5610,"Delta","No Delta"))</f>
        <v/>
      </c>
      <c r="AB5610">
        <f>IF(OR($B5610="",$Z5610=""),"",MAX(0,$Z5610-N($M5610)))</f>
        <v/>
      </c>
      <c r="AC5610" s="46">
        <f>IF($B5610="","",IFERROR(INDEX('CCA Util %'!$H:$H,MATCH($B5610,'CCA Util %'!$E:$E,0)),""))</f>
        <v/>
      </c>
      <c r="AD5610">
        <f>IF($B5610="","",IFERROR(INDEX('CCA Util %'!$G:$G,MATCH($B5610,'CCA Util %'!$E:$E,0)),""))</f>
        <v/>
      </c>
      <c r="AE5610">
        <f>IF(OR($B5610="",$U5610=""),"",$U5610&amp;" &amp; "&amp;IF(OR($AD5610="",$AD5610=0),"Util NA",$AD5610&amp;" Util"))</f>
        <v/>
      </c>
    </row>
    <row r="5611" ht="15.75" customHeight="1" s="42">
      <c r="A5611" s="41" t="n"/>
      <c r="G5611" s="38" t="n"/>
      <c r="H5611" s="38" t="n"/>
      <c r="I5611" s="38" t="n"/>
      <c r="J5611" s="38" t="n"/>
      <c r="K5611" s="38" t="n"/>
      <c r="L5611" s="38" t="n"/>
      <c r="N5611" s="36">
        <f>IF($B5611="","",IF($C5611="SUPERSTORE","Superstore","DH"))</f>
        <v/>
      </c>
      <c r="O5611" s="36">
        <f>IF($B5611="","",IFERROR(VLOOKUP($B5611,Mapping!$A:$C,2,0),"Not Mapped"))</f>
        <v/>
      </c>
      <c r="P5611" s="36">
        <f>IF($B5611="","",IFERROR(VLOOKUP($B5611,Mapping!$A:$C,3,0),"Not Mapped"))</f>
        <v/>
      </c>
      <c r="Q5611" s="36">
        <f>IF($B5611="","",IFERROR(VLOOKUP($O5611,Leaders!$A:$B,2,0),"Not Mapped"))</f>
        <v/>
      </c>
      <c r="R5611" s="36">
        <f>IF($B5611="","",IF(COUNTIF(Exclusions!$A:$A,$B5611)&gt;0,"Yes","No"))</f>
        <v/>
      </c>
      <c r="S5611" s="38">
        <f>IF($B5611="","",MIN(1,DAY($A5611)/IF($N5611="Superstore",Settings!$B$5,Settings!$B$4)))</f>
        <v/>
      </c>
      <c r="T5611" s="38">
        <f>IF(OR($B5611="",$G5611="",$S5611=0),"",$G5611/$S5611)</f>
        <v/>
      </c>
      <c r="U5611" s="36">
        <f>IF($T5611="","",IF($T5611&lt;Settings!$B$8,"Critical",IF($T5611&lt;Settings!$B$9,"Semi Critical","Non Critical")))</f>
        <v/>
      </c>
      <c r="V5611" s="28" t="n"/>
      <c r="Z5611">
        <f>IF($B5611="","",IFERROR(VLOOKUP($B5611,'Plan HC for CCA'!$A:$B,2,0),""))</f>
        <v/>
      </c>
      <c r="AA5611">
        <f>IF(OR($B5611="",$Z5611=""),"",IF(N($M5611)&lt;$Z5611,"Delta","No Delta"))</f>
        <v/>
      </c>
      <c r="AB5611">
        <f>IF(OR($B5611="",$Z5611=""),"",MAX(0,$Z5611-N($M5611)))</f>
        <v/>
      </c>
      <c r="AC5611" s="46">
        <f>IF($B5611="","",IFERROR(INDEX('CCA Util %'!$H:$H,MATCH($B5611,'CCA Util %'!$E:$E,0)),""))</f>
        <v/>
      </c>
      <c r="AD5611">
        <f>IF($B5611="","",IFERROR(INDEX('CCA Util %'!$G:$G,MATCH($B5611,'CCA Util %'!$E:$E,0)),""))</f>
        <v/>
      </c>
      <c r="AE5611">
        <f>IF(OR($B5611="",$U5611=""),"",$U5611&amp;" &amp; "&amp;IF(OR($AD5611="",$AD5611=0),"Util NA",$AD5611&amp;" Util"))</f>
        <v/>
      </c>
    </row>
    <row r="5612" ht="15.75" customHeight="1" s="42">
      <c r="A5612" s="41" t="n"/>
      <c r="G5612" s="38" t="n"/>
      <c r="H5612" s="38" t="n"/>
      <c r="I5612" s="38" t="n"/>
      <c r="J5612" s="38" t="n"/>
      <c r="K5612" s="38" t="n"/>
      <c r="L5612" s="38" t="n"/>
      <c r="N5612" s="36">
        <f>IF($B5612="","",IF($C5612="SUPERSTORE","Superstore","DH"))</f>
        <v/>
      </c>
      <c r="O5612" s="36">
        <f>IF($B5612="","",IFERROR(VLOOKUP($B5612,Mapping!$A:$C,2,0),"Not Mapped"))</f>
        <v/>
      </c>
      <c r="P5612" s="36">
        <f>IF($B5612="","",IFERROR(VLOOKUP($B5612,Mapping!$A:$C,3,0),"Not Mapped"))</f>
        <v/>
      </c>
      <c r="Q5612" s="36">
        <f>IF($B5612="","",IFERROR(VLOOKUP($O5612,Leaders!$A:$B,2,0),"Not Mapped"))</f>
        <v/>
      </c>
      <c r="R5612" s="36">
        <f>IF($B5612="","",IF(COUNTIF(Exclusions!$A:$A,$B5612)&gt;0,"Yes","No"))</f>
        <v/>
      </c>
      <c r="S5612" s="38">
        <f>IF($B5612="","",MIN(1,DAY($A5612)/IF($N5612="Superstore",Settings!$B$5,Settings!$B$4)))</f>
        <v/>
      </c>
      <c r="T5612" s="38">
        <f>IF(OR($B5612="",$G5612="",$S5612=0),"",$G5612/$S5612)</f>
        <v/>
      </c>
      <c r="U5612" s="36">
        <f>IF($T5612="","",IF($T5612&lt;Settings!$B$8,"Critical",IF($T5612&lt;Settings!$B$9,"Semi Critical","Non Critical")))</f>
        <v/>
      </c>
      <c r="V5612" s="28" t="n"/>
      <c r="Z5612">
        <f>IF($B5612="","",IFERROR(VLOOKUP($B5612,'Plan HC for CCA'!$A:$B,2,0),""))</f>
        <v/>
      </c>
      <c r="AA5612">
        <f>IF(OR($B5612="",$Z5612=""),"",IF(N($M5612)&lt;$Z5612,"Delta","No Delta"))</f>
        <v/>
      </c>
      <c r="AB5612">
        <f>IF(OR($B5612="",$Z5612=""),"",MAX(0,$Z5612-N($M5612)))</f>
        <v/>
      </c>
      <c r="AC5612" s="46">
        <f>IF($B5612="","",IFERROR(INDEX('CCA Util %'!$H:$H,MATCH($B5612,'CCA Util %'!$E:$E,0)),""))</f>
        <v/>
      </c>
      <c r="AD5612">
        <f>IF($B5612="","",IFERROR(INDEX('CCA Util %'!$G:$G,MATCH($B5612,'CCA Util %'!$E:$E,0)),""))</f>
        <v/>
      </c>
      <c r="AE5612">
        <f>IF(OR($B5612="",$U5612=""),"",$U5612&amp;" &amp; "&amp;IF(OR($AD5612="",$AD5612=0),"Util NA",$AD5612&amp;" Util"))</f>
        <v/>
      </c>
    </row>
    <row r="5613" ht="15.75" customHeight="1" s="42">
      <c r="A5613" s="41" t="n"/>
      <c r="G5613" s="38" t="n"/>
      <c r="H5613" s="38" t="n"/>
      <c r="I5613" s="38" t="n"/>
      <c r="J5613" s="38" t="n"/>
      <c r="K5613" s="38" t="n"/>
      <c r="L5613" s="38" t="n"/>
      <c r="N5613" s="36">
        <f>IF($B5613="","",IF($C5613="SUPERSTORE","Superstore","DH"))</f>
        <v/>
      </c>
      <c r="O5613" s="36">
        <f>IF($B5613="","",IFERROR(VLOOKUP($B5613,Mapping!$A:$C,2,0),"Not Mapped"))</f>
        <v/>
      </c>
      <c r="P5613" s="36">
        <f>IF($B5613="","",IFERROR(VLOOKUP($B5613,Mapping!$A:$C,3,0),"Not Mapped"))</f>
        <v/>
      </c>
      <c r="Q5613" s="36">
        <f>IF($B5613="","",IFERROR(VLOOKUP($O5613,Leaders!$A:$B,2,0),"Not Mapped"))</f>
        <v/>
      </c>
      <c r="R5613" s="36">
        <f>IF($B5613="","",IF(COUNTIF(Exclusions!$A:$A,$B5613)&gt;0,"Yes","No"))</f>
        <v/>
      </c>
      <c r="S5613" s="38">
        <f>IF($B5613="","",MIN(1,DAY($A5613)/IF($N5613="Superstore",Settings!$B$5,Settings!$B$4)))</f>
        <v/>
      </c>
      <c r="T5613" s="38">
        <f>IF(OR($B5613="",$G5613="",$S5613=0),"",$G5613/$S5613)</f>
        <v/>
      </c>
      <c r="U5613" s="36">
        <f>IF($T5613="","",IF($T5613&lt;Settings!$B$8,"Critical",IF($T5613&lt;Settings!$B$9,"Semi Critical","Non Critical")))</f>
        <v/>
      </c>
      <c r="V5613" s="28" t="n"/>
      <c r="Z5613">
        <f>IF($B5613="","",IFERROR(VLOOKUP($B5613,'Plan HC for CCA'!$A:$B,2,0),""))</f>
        <v/>
      </c>
      <c r="AA5613">
        <f>IF(OR($B5613="",$Z5613=""),"",IF(N($M5613)&lt;$Z5613,"Delta","No Delta"))</f>
        <v/>
      </c>
      <c r="AB5613">
        <f>IF(OR($B5613="",$Z5613=""),"",MAX(0,$Z5613-N($M5613)))</f>
        <v/>
      </c>
      <c r="AC5613" s="46">
        <f>IF($B5613="","",IFERROR(INDEX('CCA Util %'!$H:$H,MATCH($B5613,'CCA Util %'!$E:$E,0)),""))</f>
        <v/>
      </c>
      <c r="AD5613">
        <f>IF($B5613="","",IFERROR(INDEX('CCA Util %'!$G:$G,MATCH($B5613,'CCA Util %'!$E:$E,0)),""))</f>
        <v/>
      </c>
      <c r="AE5613">
        <f>IF(OR($B5613="",$U5613=""),"",$U5613&amp;" &amp; "&amp;IF(OR($AD5613="",$AD5613=0),"Util NA",$AD5613&amp;" Util"))</f>
        <v/>
      </c>
    </row>
    <row r="5614" ht="15.75" customHeight="1" s="42">
      <c r="A5614" s="41" t="n"/>
      <c r="G5614" s="38" t="n"/>
      <c r="H5614" s="38" t="n"/>
      <c r="I5614" s="38" t="n"/>
      <c r="J5614" s="38" t="n"/>
      <c r="K5614" s="38" t="n"/>
      <c r="L5614" s="38" t="n"/>
      <c r="N5614" s="36">
        <f>IF($B5614="","",IF($C5614="SUPERSTORE","Superstore","DH"))</f>
        <v/>
      </c>
      <c r="O5614" s="36">
        <f>IF($B5614="","",IFERROR(VLOOKUP($B5614,Mapping!$A:$C,2,0),"Not Mapped"))</f>
        <v/>
      </c>
      <c r="P5614" s="36">
        <f>IF($B5614="","",IFERROR(VLOOKUP($B5614,Mapping!$A:$C,3,0),"Not Mapped"))</f>
        <v/>
      </c>
      <c r="Q5614" s="36">
        <f>IF($B5614="","",IFERROR(VLOOKUP($O5614,Leaders!$A:$B,2,0),"Not Mapped"))</f>
        <v/>
      </c>
      <c r="R5614" s="36">
        <f>IF($B5614="","",IF(COUNTIF(Exclusions!$A:$A,$B5614)&gt;0,"Yes","No"))</f>
        <v/>
      </c>
      <c r="S5614" s="38">
        <f>IF($B5614="","",MIN(1,DAY($A5614)/IF($N5614="Superstore",Settings!$B$5,Settings!$B$4)))</f>
        <v/>
      </c>
      <c r="T5614" s="38">
        <f>IF(OR($B5614="",$G5614="",$S5614=0),"",$G5614/$S5614)</f>
        <v/>
      </c>
      <c r="U5614" s="36">
        <f>IF($T5614="","",IF($T5614&lt;Settings!$B$8,"Critical",IF($T5614&lt;Settings!$B$9,"Semi Critical","Non Critical")))</f>
        <v/>
      </c>
      <c r="V5614" s="28" t="n"/>
      <c r="Z5614">
        <f>IF($B5614="","",IFERROR(VLOOKUP($B5614,'Plan HC for CCA'!$A:$B,2,0),""))</f>
        <v/>
      </c>
      <c r="AA5614">
        <f>IF(OR($B5614="",$Z5614=""),"",IF(N($M5614)&lt;$Z5614,"Delta","No Delta"))</f>
        <v/>
      </c>
      <c r="AB5614">
        <f>IF(OR($B5614="",$Z5614=""),"",MAX(0,$Z5614-N($M5614)))</f>
        <v/>
      </c>
      <c r="AC5614" s="46">
        <f>IF($B5614="","",IFERROR(INDEX('CCA Util %'!$H:$H,MATCH($B5614,'CCA Util %'!$E:$E,0)),""))</f>
        <v/>
      </c>
      <c r="AD5614">
        <f>IF($B5614="","",IFERROR(INDEX('CCA Util %'!$G:$G,MATCH($B5614,'CCA Util %'!$E:$E,0)),""))</f>
        <v/>
      </c>
      <c r="AE5614">
        <f>IF(OR($B5614="",$U5614=""),"",$U5614&amp;" &amp; "&amp;IF(OR($AD5614="",$AD5614=0),"Util NA",$AD5614&amp;" Util"))</f>
        <v/>
      </c>
    </row>
    <row r="5615" ht="15.75" customHeight="1" s="42">
      <c r="A5615" s="41" t="n"/>
      <c r="G5615" s="38" t="n"/>
      <c r="H5615" s="38" t="n"/>
      <c r="I5615" s="38" t="n"/>
      <c r="J5615" s="38" t="n"/>
      <c r="K5615" s="38" t="n"/>
      <c r="L5615" s="38" t="n"/>
      <c r="N5615" s="36">
        <f>IF($B5615="","",IF($C5615="SUPERSTORE","Superstore","DH"))</f>
        <v/>
      </c>
      <c r="O5615" s="36">
        <f>IF($B5615="","",IFERROR(VLOOKUP($B5615,Mapping!$A:$C,2,0),"Not Mapped"))</f>
        <v/>
      </c>
      <c r="P5615" s="36">
        <f>IF($B5615="","",IFERROR(VLOOKUP($B5615,Mapping!$A:$C,3,0),"Not Mapped"))</f>
        <v/>
      </c>
      <c r="Q5615" s="36">
        <f>IF($B5615="","",IFERROR(VLOOKUP($O5615,Leaders!$A:$B,2,0),"Not Mapped"))</f>
        <v/>
      </c>
      <c r="R5615" s="36">
        <f>IF($B5615="","",IF(COUNTIF(Exclusions!$A:$A,$B5615)&gt;0,"Yes","No"))</f>
        <v/>
      </c>
      <c r="S5615" s="38">
        <f>IF($B5615="","",MIN(1,DAY($A5615)/IF($N5615="Superstore",Settings!$B$5,Settings!$B$4)))</f>
        <v/>
      </c>
      <c r="T5615" s="38">
        <f>IF(OR($B5615="",$G5615="",$S5615=0),"",$G5615/$S5615)</f>
        <v/>
      </c>
      <c r="U5615" s="36">
        <f>IF($T5615="","",IF($T5615&lt;Settings!$B$8,"Critical",IF($T5615&lt;Settings!$B$9,"Semi Critical","Non Critical")))</f>
        <v/>
      </c>
      <c r="V5615" s="28" t="n"/>
      <c r="Z5615">
        <f>IF($B5615="","",IFERROR(VLOOKUP($B5615,'Plan HC for CCA'!$A:$B,2,0),""))</f>
        <v/>
      </c>
      <c r="AA5615">
        <f>IF(OR($B5615="",$Z5615=""),"",IF(N($M5615)&lt;$Z5615,"Delta","No Delta"))</f>
        <v/>
      </c>
      <c r="AB5615">
        <f>IF(OR($B5615="",$Z5615=""),"",MAX(0,$Z5615-N($M5615)))</f>
        <v/>
      </c>
      <c r="AC5615" s="46">
        <f>IF($B5615="","",IFERROR(INDEX('CCA Util %'!$H:$H,MATCH($B5615,'CCA Util %'!$E:$E,0)),""))</f>
        <v/>
      </c>
      <c r="AD5615">
        <f>IF($B5615="","",IFERROR(INDEX('CCA Util %'!$G:$G,MATCH($B5615,'CCA Util %'!$E:$E,0)),""))</f>
        <v/>
      </c>
      <c r="AE5615">
        <f>IF(OR($B5615="",$U5615=""),"",$U5615&amp;" &amp; "&amp;IF(OR($AD5615="",$AD5615=0),"Util NA",$AD5615&amp;" Util"))</f>
        <v/>
      </c>
    </row>
    <row r="5616" ht="15.75" customHeight="1" s="42">
      <c r="A5616" s="41" t="n"/>
      <c r="G5616" s="38" t="n"/>
      <c r="H5616" s="38" t="n"/>
      <c r="I5616" s="38" t="n"/>
      <c r="J5616" s="38" t="n"/>
      <c r="K5616" s="38" t="n"/>
      <c r="L5616" s="38" t="n"/>
      <c r="N5616" s="36">
        <f>IF($B5616="","",IF($C5616="SUPERSTORE","Superstore","DH"))</f>
        <v/>
      </c>
      <c r="O5616" s="36">
        <f>IF($B5616="","",IFERROR(VLOOKUP($B5616,Mapping!$A:$C,2,0),"Not Mapped"))</f>
        <v/>
      </c>
      <c r="P5616" s="36">
        <f>IF($B5616="","",IFERROR(VLOOKUP($B5616,Mapping!$A:$C,3,0),"Not Mapped"))</f>
        <v/>
      </c>
      <c r="Q5616" s="36">
        <f>IF($B5616="","",IFERROR(VLOOKUP($O5616,Leaders!$A:$B,2,0),"Not Mapped"))</f>
        <v/>
      </c>
      <c r="R5616" s="36">
        <f>IF($B5616="","",IF(COUNTIF(Exclusions!$A:$A,$B5616)&gt;0,"Yes","No"))</f>
        <v/>
      </c>
      <c r="S5616" s="38">
        <f>IF($B5616="","",MIN(1,DAY($A5616)/IF($N5616="Superstore",Settings!$B$5,Settings!$B$4)))</f>
        <v/>
      </c>
      <c r="T5616" s="38">
        <f>IF(OR($B5616="",$G5616="",$S5616=0),"",$G5616/$S5616)</f>
        <v/>
      </c>
      <c r="U5616" s="36">
        <f>IF($T5616="","",IF($T5616&lt;Settings!$B$8,"Critical",IF($T5616&lt;Settings!$B$9,"Semi Critical","Non Critical")))</f>
        <v/>
      </c>
      <c r="V5616" s="28" t="n"/>
      <c r="Z5616">
        <f>IF($B5616="","",IFERROR(VLOOKUP($B5616,'Plan HC for CCA'!$A:$B,2,0),""))</f>
        <v/>
      </c>
      <c r="AA5616">
        <f>IF(OR($B5616="",$Z5616=""),"",IF(N($M5616)&lt;$Z5616,"Delta","No Delta"))</f>
        <v/>
      </c>
      <c r="AB5616">
        <f>IF(OR($B5616="",$Z5616=""),"",MAX(0,$Z5616-N($M5616)))</f>
        <v/>
      </c>
      <c r="AC5616" s="46">
        <f>IF($B5616="","",IFERROR(INDEX('CCA Util %'!$H:$H,MATCH($B5616,'CCA Util %'!$E:$E,0)),""))</f>
        <v/>
      </c>
      <c r="AD5616">
        <f>IF($B5616="","",IFERROR(INDEX('CCA Util %'!$G:$G,MATCH($B5616,'CCA Util %'!$E:$E,0)),""))</f>
        <v/>
      </c>
      <c r="AE5616">
        <f>IF(OR($B5616="",$U5616=""),"",$U5616&amp;" &amp; "&amp;IF(OR($AD5616="",$AD5616=0),"Util NA",$AD5616&amp;" Util"))</f>
        <v/>
      </c>
    </row>
    <row r="5617" ht="15.75" customHeight="1" s="42">
      <c r="A5617" s="41" t="n"/>
      <c r="G5617" s="38" t="n"/>
      <c r="H5617" s="38" t="n"/>
      <c r="I5617" s="38" t="n"/>
      <c r="J5617" s="38" t="n"/>
      <c r="K5617" s="38" t="n"/>
      <c r="L5617" s="38" t="n"/>
      <c r="N5617" s="36">
        <f>IF($B5617="","",IF($C5617="SUPERSTORE","Superstore","DH"))</f>
        <v/>
      </c>
      <c r="O5617" s="36">
        <f>IF($B5617="","",IFERROR(VLOOKUP($B5617,Mapping!$A:$C,2,0),"Not Mapped"))</f>
        <v/>
      </c>
      <c r="P5617" s="36">
        <f>IF($B5617="","",IFERROR(VLOOKUP($B5617,Mapping!$A:$C,3,0),"Not Mapped"))</f>
        <v/>
      </c>
      <c r="Q5617" s="36">
        <f>IF($B5617="","",IFERROR(VLOOKUP($O5617,Leaders!$A:$B,2,0),"Not Mapped"))</f>
        <v/>
      </c>
      <c r="R5617" s="36">
        <f>IF($B5617="","",IF(COUNTIF(Exclusions!$A:$A,$B5617)&gt;0,"Yes","No"))</f>
        <v/>
      </c>
      <c r="S5617" s="38">
        <f>IF($B5617="","",MIN(1,DAY($A5617)/IF($N5617="Superstore",Settings!$B$5,Settings!$B$4)))</f>
        <v/>
      </c>
      <c r="T5617" s="38">
        <f>IF(OR($B5617="",$G5617="",$S5617=0),"",$G5617/$S5617)</f>
        <v/>
      </c>
      <c r="U5617" s="36">
        <f>IF($T5617="","",IF($T5617&lt;Settings!$B$8,"Critical",IF($T5617&lt;Settings!$B$9,"Semi Critical","Non Critical")))</f>
        <v/>
      </c>
      <c r="V5617" s="28" t="n"/>
      <c r="Z5617">
        <f>IF($B5617="","",IFERROR(VLOOKUP($B5617,'Plan HC for CCA'!$A:$B,2,0),""))</f>
        <v/>
      </c>
      <c r="AA5617">
        <f>IF(OR($B5617="",$Z5617=""),"",IF(N($M5617)&lt;$Z5617,"Delta","No Delta"))</f>
        <v/>
      </c>
      <c r="AB5617">
        <f>IF(OR($B5617="",$Z5617=""),"",MAX(0,$Z5617-N($M5617)))</f>
        <v/>
      </c>
      <c r="AC5617" s="46">
        <f>IF($B5617="","",IFERROR(INDEX('CCA Util %'!$H:$H,MATCH($B5617,'CCA Util %'!$E:$E,0)),""))</f>
        <v/>
      </c>
      <c r="AD5617">
        <f>IF($B5617="","",IFERROR(INDEX('CCA Util %'!$G:$G,MATCH($B5617,'CCA Util %'!$E:$E,0)),""))</f>
        <v/>
      </c>
      <c r="AE5617">
        <f>IF(OR($B5617="",$U5617=""),"",$U5617&amp;" &amp; "&amp;IF(OR($AD5617="",$AD5617=0),"Util NA",$AD5617&amp;" Util"))</f>
        <v/>
      </c>
    </row>
    <row r="5618" ht="15.75" customHeight="1" s="42">
      <c r="A5618" s="41" t="n"/>
      <c r="G5618" s="38" t="n"/>
      <c r="H5618" s="38" t="n"/>
      <c r="I5618" s="38" t="n"/>
      <c r="J5618" s="38" t="n"/>
      <c r="K5618" s="38" t="n"/>
      <c r="L5618" s="38" t="n"/>
      <c r="N5618" s="36">
        <f>IF($B5618="","",IF($C5618="SUPERSTORE","Superstore","DH"))</f>
        <v/>
      </c>
      <c r="O5618" s="36">
        <f>IF($B5618="","",IFERROR(VLOOKUP($B5618,Mapping!$A:$C,2,0),"Not Mapped"))</f>
        <v/>
      </c>
      <c r="P5618" s="36">
        <f>IF($B5618="","",IFERROR(VLOOKUP($B5618,Mapping!$A:$C,3,0),"Not Mapped"))</f>
        <v/>
      </c>
      <c r="Q5618" s="36">
        <f>IF($B5618="","",IFERROR(VLOOKUP($O5618,Leaders!$A:$B,2,0),"Not Mapped"))</f>
        <v/>
      </c>
      <c r="R5618" s="36">
        <f>IF($B5618="","",IF(COUNTIF(Exclusions!$A:$A,$B5618)&gt;0,"Yes","No"))</f>
        <v/>
      </c>
      <c r="S5618" s="38">
        <f>IF($B5618="","",MIN(1,DAY($A5618)/IF($N5618="Superstore",Settings!$B$5,Settings!$B$4)))</f>
        <v/>
      </c>
      <c r="T5618" s="38">
        <f>IF(OR($B5618="",$G5618="",$S5618=0),"",$G5618/$S5618)</f>
        <v/>
      </c>
      <c r="U5618" s="36">
        <f>IF($T5618="","",IF($T5618&lt;Settings!$B$8,"Critical",IF($T5618&lt;Settings!$B$9,"Semi Critical","Non Critical")))</f>
        <v/>
      </c>
      <c r="V5618" s="28" t="n"/>
      <c r="Z5618">
        <f>IF($B5618="","",IFERROR(VLOOKUP($B5618,'Plan HC for CCA'!$A:$B,2,0),""))</f>
        <v/>
      </c>
      <c r="AA5618">
        <f>IF(OR($B5618="",$Z5618=""),"",IF(N($M5618)&lt;$Z5618,"Delta","No Delta"))</f>
        <v/>
      </c>
      <c r="AB5618">
        <f>IF(OR($B5618="",$Z5618=""),"",MAX(0,$Z5618-N($M5618)))</f>
        <v/>
      </c>
      <c r="AC5618" s="46">
        <f>IF($B5618="","",IFERROR(INDEX('CCA Util %'!$H:$H,MATCH($B5618,'CCA Util %'!$E:$E,0)),""))</f>
        <v/>
      </c>
      <c r="AD5618">
        <f>IF($B5618="","",IFERROR(INDEX('CCA Util %'!$G:$G,MATCH($B5618,'CCA Util %'!$E:$E,0)),""))</f>
        <v/>
      </c>
      <c r="AE5618">
        <f>IF(OR($B5618="",$U5618=""),"",$U5618&amp;" &amp; "&amp;IF(OR($AD5618="",$AD5618=0),"Util NA",$AD5618&amp;" Util"))</f>
        <v/>
      </c>
    </row>
    <row r="5619" ht="15.75" customHeight="1" s="42">
      <c r="A5619" s="41" t="n"/>
      <c r="G5619" s="38" t="n"/>
      <c r="H5619" s="38" t="n"/>
      <c r="I5619" s="38" t="n"/>
      <c r="J5619" s="38" t="n"/>
      <c r="K5619" s="38" t="n"/>
      <c r="L5619" s="38" t="n"/>
      <c r="N5619" s="36">
        <f>IF($B5619="","",IF($C5619="SUPERSTORE","Superstore","DH"))</f>
        <v/>
      </c>
      <c r="O5619" s="36">
        <f>IF($B5619="","",IFERROR(VLOOKUP($B5619,Mapping!$A:$C,2,0),"Not Mapped"))</f>
        <v/>
      </c>
      <c r="P5619" s="36">
        <f>IF($B5619="","",IFERROR(VLOOKUP($B5619,Mapping!$A:$C,3,0),"Not Mapped"))</f>
        <v/>
      </c>
      <c r="Q5619" s="36">
        <f>IF($B5619="","",IFERROR(VLOOKUP($O5619,Leaders!$A:$B,2,0),"Not Mapped"))</f>
        <v/>
      </c>
      <c r="R5619" s="36">
        <f>IF($B5619="","",IF(COUNTIF(Exclusions!$A:$A,$B5619)&gt;0,"Yes","No"))</f>
        <v/>
      </c>
      <c r="S5619" s="38">
        <f>IF($B5619="","",MIN(1,DAY($A5619)/IF($N5619="Superstore",Settings!$B$5,Settings!$B$4)))</f>
        <v/>
      </c>
      <c r="T5619" s="38">
        <f>IF(OR($B5619="",$G5619="",$S5619=0),"",$G5619/$S5619)</f>
        <v/>
      </c>
      <c r="U5619" s="36">
        <f>IF($T5619="","",IF($T5619&lt;Settings!$B$8,"Critical",IF($T5619&lt;Settings!$B$9,"Semi Critical","Non Critical")))</f>
        <v/>
      </c>
      <c r="V5619" s="28" t="n"/>
      <c r="Z5619">
        <f>IF($B5619="","",IFERROR(VLOOKUP($B5619,'Plan HC for CCA'!$A:$B,2,0),""))</f>
        <v/>
      </c>
      <c r="AA5619">
        <f>IF(OR($B5619="",$Z5619=""),"",IF(N($M5619)&lt;$Z5619,"Delta","No Delta"))</f>
        <v/>
      </c>
      <c r="AB5619">
        <f>IF(OR($B5619="",$Z5619=""),"",MAX(0,$Z5619-N($M5619)))</f>
        <v/>
      </c>
      <c r="AC5619" s="46">
        <f>IF($B5619="","",IFERROR(INDEX('CCA Util %'!$H:$H,MATCH($B5619,'CCA Util %'!$E:$E,0)),""))</f>
        <v/>
      </c>
      <c r="AD5619">
        <f>IF($B5619="","",IFERROR(INDEX('CCA Util %'!$G:$G,MATCH($B5619,'CCA Util %'!$E:$E,0)),""))</f>
        <v/>
      </c>
      <c r="AE5619">
        <f>IF(OR($B5619="",$U5619=""),"",$U5619&amp;" &amp; "&amp;IF(OR($AD5619="",$AD5619=0),"Util NA",$AD5619&amp;" Util"))</f>
        <v/>
      </c>
    </row>
    <row r="5620" ht="15.75" customHeight="1" s="42">
      <c r="A5620" s="41" t="n"/>
      <c r="G5620" s="38" t="n"/>
      <c r="H5620" s="38" t="n"/>
      <c r="I5620" s="38" t="n"/>
      <c r="J5620" s="38" t="n"/>
      <c r="K5620" s="38" t="n"/>
      <c r="L5620" s="38" t="n"/>
      <c r="N5620" s="36">
        <f>IF($B5620="","",IF($C5620="SUPERSTORE","Superstore","DH"))</f>
        <v/>
      </c>
      <c r="O5620" s="36">
        <f>IF($B5620="","",IFERROR(VLOOKUP($B5620,Mapping!$A:$C,2,0),"Not Mapped"))</f>
        <v/>
      </c>
      <c r="P5620" s="36">
        <f>IF($B5620="","",IFERROR(VLOOKUP($B5620,Mapping!$A:$C,3,0),"Not Mapped"))</f>
        <v/>
      </c>
      <c r="Q5620" s="36">
        <f>IF($B5620="","",IFERROR(VLOOKUP($O5620,Leaders!$A:$B,2,0),"Not Mapped"))</f>
        <v/>
      </c>
      <c r="R5620" s="36">
        <f>IF($B5620="","",IF(COUNTIF(Exclusions!$A:$A,$B5620)&gt;0,"Yes","No"))</f>
        <v/>
      </c>
      <c r="S5620" s="38">
        <f>IF($B5620="","",MIN(1,DAY($A5620)/IF($N5620="Superstore",Settings!$B$5,Settings!$B$4)))</f>
        <v/>
      </c>
      <c r="T5620" s="38">
        <f>IF(OR($B5620="",$G5620="",$S5620=0),"",$G5620/$S5620)</f>
        <v/>
      </c>
      <c r="U5620" s="36">
        <f>IF($T5620="","",IF($T5620&lt;Settings!$B$8,"Critical",IF($T5620&lt;Settings!$B$9,"Semi Critical","Non Critical")))</f>
        <v/>
      </c>
      <c r="V5620" s="28" t="n"/>
      <c r="Z5620">
        <f>IF($B5620="","",IFERROR(VLOOKUP($B5620,'Plan HC for CCA'!$A:$B,2,0),""))</f>
        <v/>
      </c>
      <c r="AA5620">
        <f>IF(OR($B5620="",$Z5620=""),"",IF(N($M5620)&lt;$Z5620,"Delta","No Delta"))</f>
        <v/>
      </c>
      <c r="AB5620">
        <f>IF(OR($B5620="",$Z5620=""),"",MAX(0,$Z5620-N($M5620)))</f>
        <v/>
      </c>
      <c r="AC5620" s="46">
        <f>IF($B5620="","",IFERROR(INDEX('CCA Util %'!$H:$H,MATCH($B5620,'CCA Util %'!$E:$E,0)),""))</f>
        <v/>
      </c>
      <c r="AD5620">
        <f>IF($B5620="","",IFERROR(INDEX('CCA Util %'!$G:$G,MATCH($B5620,'CCA Util %'!$E:$E,0)),""))</f>
        <v/>
      </c>
      <c r="AE5620">
        <f>IF(OR($B5620="",$U5620=""),"",$U5620&amp;" &amp; "&amp;IF(OR($AD5620="",$AD5620=0),"Util NA",$AD5620&amp;" Util"))</f>
        <v/>
      </c>
    </row>
    <row r="5621" ht="15.75" customHeight="1" s="42">
      <c r="A5621" s="41" t="n"/>
      <c r="G5621" s="38" t="n"/>
      <c r="H5621" s="38" t="n"/>
      <c r="I5621" s="38" t="n"/>
      <c r="J5621" s="38" t="n"/>
      <c r="K5621" s="38" t="n"/>
      <c r="L5621" s="38" t="n"/>
      <c r="N5621" s="36">
        <f>IF($B5621="","",IF($C5621="SUPERSTORE","Superstore","DH"))</f>
        <v/>
      </c>
      <c r="O5621" s="36">
        <f>IF($B5621="","",IFERROR(VLOOKUP($B5621,Mapping!$A:$C,2,0),"Not Mapped"))</f>
        <v/>
      </c>
      <c r="P5621" s="36">
        <f>IF($B5621="","",IFERROR(VLOOKUP($B5621,Mapping!$A:$C,3,0),"Not Mapped"))</f>
        <v/>
      </c>
      <c r="Q5621" s="36">
        <f>IF($B5621="","",IFERROR(VLOOKUP($O5621,Leaders!$A:$B,2,0),"Not Mapped"))</f>
        <v/>
      </c>
      <c r="R5621" s="36">
        <f>IF($B5621="","",IF(COUNTIF(Exclusions!$A:$A,$B5621)&gt;0,"Yes","No"))</f>
        <v/>
      </c>
      <c r="S5621" s="38">
        <f>IF($B5621="","",MIN(1,DAY($A5621)/IF($N5621="Superstore",Settings!$B$5,Settings!$B$4)))</f>
        <v/>
      </c>
      <c r="T5621" s="38">
        <f>IF(OR($B5621="",$G5621="",$S5621=0),"",$G5621/$S5621)</f>
        <v/>
      </c>
      <c r="U5621" s="36">
        <f>IF($T5621="","",IF($T5621&lt;Settings!$B$8,"Critical",IF($T5621&lt;Settings!$B$9,"Semi Critical","Non Critical")))</f>
        <v/>
      </c>
      <c r="V5621" s="28" t="n"/>
      <c r="Z5621">
        <f>IF($B5621="","",IFERROR(VLOOKUP($B5621,'Plan HC for CCA'!$A:$B,2,0),""))</f>
        <v/>
      </c>
      <c r="AA5621">
        <f>IF(OR($B5621="",$Z5621=""),"",IF(N($M5621)&lt;$Z5621,"Delta","No Delta"))</f>
        <v/>
      </c>
      <c r="AB5621">
        <f>IF(OR($B5621="",$Z5621=""),"",MAX(0,$Z5621-N($M5621)))</f>
        <v/>
      </c>
      <c r="AC5621" s="46">
        <f>IF($B5621="","",IFERROR(INDEX('CCA Util %'!$H:$H,MATCH($B5621,'CCA Util %'!$E:$E,0)),""))</f>
        <v/>
      </c>
      <c r="AD5621">
        <f>IF($B5621="","",IFERROR(INDEX('CCA Util %'!$G:$G,MATCH($B5621,'CCA Util %'!$E:$E,0)),""))</f>
        <v/>
      </c>
      <c r="AE5621">
        <f>IF(OR($B5621="",$U5621=""),"",$U5621&amp;" &amp; "&amp;IF(OR($AD5621="",$AD5621=0),"Util NA",$AD5621&amp;" Util"))</f>
        <v/>
      </c>
    </row>
    <row r="5622" ht="15.75" customHeight="1" s="42">
      <c r="A5622" s="41" t="n"/>
      <c r="G5622" s="38" t="n"/>
      <c r="H5622" s="38" t="n"/>
      <c r="I5622" s="38" t="n"/>
      <c r="J5622" s="38" t="n"/>
      <c r="K5622" s="38" t="n"/>
      <c r="L5622" s="38" t="n"/>
      <c r="N5622" s="36">
        <f>IF($B5622="","",IF($C5622="SUPERSTORE","Superstore","DH"))</f>
        <v/>
      </c>
      <c r="O5622" s="36">
        <f>IF($B5622="","",IFERROR(VLOOKUP($B5622,Mapping!$A:$C,2,0),"Not Mapped"))</f>
        <v/>
      </c>
      <c r="P5622" s="36">
        <f>IF($B5622="","",IFERROR(VLOOKUP($B5622,Mapping!$A:$C,3,0),"Not Mapped"))</f>
        <v/>
      </c>
      <c r="Q5622" s="36">
        <f>IF($B5622="","",IFERROR(VLOOKUP($O5622,Leaders!$A:$B,2,0),"Not Mapped"))</f>
        <v/>
      </c>
      <c r="R5622" s="36">
        <f>IF($B5622="","",IF(COUNTIF(Exclusions!$A:$A,$B5622)&gt;0,"Yes","No"))</f>
        <v/>
      </c>
      <c r="S5622" s="38">
        <f>IF($B5622="","",MIN(1,DAY($A5622)/IF($N5622="Superstore",Settings!$B$5,Settings!$B$4)))</f>
        <v/>
      </c>
      <c r="T5622" s="38">
        <f>IF(OR($B5622="",$G5622="",$S5622=0),"",$G5622/$S5622)</f>
        <v/>
      </c>
      <c r="U5622" s="36">
        <f>IF($T5622="","",IF($T5622&lt;Settings!$B$8,"Critical",IF($T5622&lt;Settings!$B$9,"Semi Critical","Non Critical")))</f>
        <v/>
      </c>
      <c r="V5622" s="28" t="n"/>
      <c r="Z5622">
        <f>IF($B5622="","",IFERROR(VLOOKUP($B5622,'Plan HC for CCA'!$A:$B,2,0),""))</f>
        <v/>
      </c>
      <c r="AA5622">
        <f>IF(OR($B5622="",$Z5622=""),"",IF(N($M5622)&lt;$Z5622,"Delta","No Delta"))</f>
        <v/>
      </c>
      <c r="AB5622">
        <f>IF(OR($B5622="",$Z5622=""),"",MAX(0,$Z5622-N($M5622)))</f>
        <v/>
      </c>
      <c r="AC5622" s="46">
        <f>IF($B5622="","",IFERROR(INDEX('CCA Util %'!$H:$H,MATCH($B5622,'CCA Util %'!$E:$E,0)),""))</f>
        <v/>
      </c>
      <c r="AD5622">
        <f>IF($B5622="","",IFERROR(INDEX('CCA Util %'!$G:$G,MATCH($B5622,'CCA Util %'!$E:$E,0)),""))</f>
        <v/>
      </c>
      <c r="AE5622">
        <f>IF(OR($B5622="",$U5622=""),"",$U5622&amp;" &amp; "&amp;IF(OR($AD5622="",$AD5622=0),"Util NA",$AD5622&amp;" Util"))</f>
        <v/>
      </c>
    </row>
    <row r="5623" ht="15.75" customHeight="1" s="42">
      <c r="A5623" s="41" t="n"/>
      <c r="G5623" s="38" t="n"/>
      <c r="H5623" s="38" t="n"/>
      <c r="I5623" s="38" t="n"/>
      <c r="J5623" s="38" t="n"/>
      <c r="K5623" s="38" t="n"/>
      <c r="L5623" s="38" t="n"/>
      <c r="N5623" s="36">
        <f>IF($B5623="","",IF($C5623="SUPERSTORE","Superstore","DH"))</f>
        <v/>
      </c>
      <c r="O5623" s="36">
        <f>IF($B5623="","",IFERROR(VLOOKUP($B5623,Mapping!$A:$C,2,0),"Not Mapped"))</f>
        <v/>
      </c>
      <c r="P5623" s="36">
        <f>IF($B5623="","",IFERROR(VLOOKUP($B5623,Mapping!$A:$C,3,0),"Not Mapped"))</f>
        <v/>
      </c>
      <c r="Q5623" s="36">
        <f>IF($B5623="","",IFERROR(VLOOKUP($O5623,Leaders!$A:$B,2,0),"Not Mapped"))</f>
        <v/>
      </c>
      <c r="R5623" s="36">
        <f>IF($B5623="","",IF(COUNTIF(Exclusions!$A:$A,$B5623)&gt;0,"Yes","No"))</f>
        <v/>
      </c>
      <c r="S5623" s="38">
        <f>IF($B5623="","",MIN(1,DAY($A5623)/IF($N5623="Superstore",Settings!$B$5,Settings!$B$4)))</f>
        <v/>
      </c>
      <c r="T5623" s="38">
        <f>IF(OR($B5623="",$G5623="",$S5623=0),"",$G5623/$S5623)</f>
        <v/>
      </c>
      <c r="U5623" s="36">
        <f>IF($T5623="","",IF($T5623&lt;Settings!$B$8,"Critical",IF($T5623&lt;Settings!$B$9,"Semi Critical","Non Critical")))</f>
        <v/>
      </c>
      <c r="V5623" s="28" t="n"/>
      <c r="Z5623">
        <f>IF($B5623="","",IFERROR(VLOOKUP($B5623,'Plan HC for CCA'!$A:$B,2,0),""))</f>
        <v/>
      </c>
      <c r="AA5623">
        <f>IF(OR($B5623="",$Z5623=""),"",IF(N($M5623)&lt;$Z5623,"Delta","No Delta"))</f>
        <v/>
      </c>
      <c r="AB5623">
        <f>IF(OR($B5623="",$Z5623=""),"",MAX(0,$Z5623-N($M5623)))</f>
        <v/>
      </c>
      <c r="AC5623" s="46">
        <f>IF($B5623="","",IFERROR(INDEX('CCA Util %'!$H:$H,MATCH($B5623,'CCA Util %'!$E:$E,0)),""))</f>
        <v/>
      </c>
      <c r="AD5623">
        <f>IF($B5623="","",IFERROR(INDEX('CCA Util %'!$G:$G,MATCH($B5623,'CCA Util %'!$E:$E,0)),""))</f>
        <v/>
      </c>
      <c r="AE5623">
        <f>IF(OR($B5623="",$U5623=""),"",$U5623&amp;" &amp; "&amp;IF(OR($AD5623="",$AD5623=0),"Util NA",$AD5623&amp;" Util"))</f>
        <v/>
      </c>
    </row>
    <row r="5624" ht="15.75" customHeight="1" s="42">
      <c r="A5624" s="41" t="n"/>
      <c r="G5624" s="38" t="n"/>
      <c r="H5624" s="38" t="n"/>
      <c r="I5624" s="38" t="n"/>
      <c r="J5624" s="38" t="n"/>
      <c r="K5624" s="38" t="n"/>
      <c r="L5624" s="38" t="n"/>
      <c r="N5624" s="36">
        <f>IF($B5624="","",IF($C5624="SUPERSTORE","Superstore","DH"))</f>
        <v/>
      </c>
      <c r="O5624" s="36">
        <f>IF($B5624="","",IFERROR(VLOOKUP($B5624,Mapping!$A:$C,2,0),"Not Mapped"))</f>
        <v/>
      </c>
      <c r="P5624" s="36">
        <f>IF($B5624="","",IFERROR(VLOOKUP($B5624,Mapping!$A:$C,3,0),"Not Mapped"))</f>
        <v/>
      </c>
      <c r="Q5624" s="36">
        <f>IF($B5624="","",IFERROR(VLOOKUP($O5624,Leaders!$A:$B,2,0),"Not Mapped"))</f>
        <v/>
      </c>
      <c r="R5624" s="36">
        <f>IF($B5624="","",IF(COUNTIF(Exclusions!$A:$A,$B5624)&gt;0,"Yes","No"))</f>
        <v/>
      </c>
      <c r="S5624" s="38">
        <f>IF($B5624="","",MIN(1,DAY($A5624)/IF($N5624="Superstore",Settings!$B$5,Settings!$B$4)))</f>
        <v/>
      </c>
      <c r="T5624" s="38">
        <f>IF(OR($B5624="",$G5624="",$S5624=0),"",$G5624/$S5624)</f>
        <v/>
      </c>
      <c r="U5624" s="36">
        <f>IF($T5624="","",IF($T5624&lt;Settings!$B$8,"Critical",IF($T5624&lt;Settings!$B$9,"Semi Critical","Non Critical")))</f>
        <v/>
      </c>
      <c r="V5624" s="28" t="n"/>
      <c r="Z5624">
        <f>IF($B5624="","",IFERROR(VLOOKUP($B5624,'Plan HC for CCA'!$A:$B,2,0),""))</f>
        <v/>
      </c>
      <c r="AA5624">
        <f>IF(OR($B5624="",$Z5624=""),"",IF(N($M5624)&lt;$Z5624,"Delta","No Delta"))</f>
        <v/>
      </c>
      <c r="AB5624">
        <f>IF(OR($B5624="",$Z5624=""),"",MAX(0,$Z5624-N($M5624)))</f>
        <v/>
      </c>
      <c r="AC5624" s="46">
        <f>IF($B5624="","",IFERROR(INDEX('CCA Util %'!$H:$H,MATCH($B5624,'CCA Util %'!$E:$E,0)),""))</f>
        <v/>
      </c>
      <c r="AD5624">
        <f>IF($B5624="","",IFERROR(INDEX('CCA Util %'!$G:$G,MATCH($B5624,'CCA Util %'!$E:$E,0)),""))</f>
        <v/>
      </c>
      <c r="AE5624">
        <f>IF(OR($B5624="",$U5624=""),"",$U5624&amp;" &amp; "&amp;IF(OR($AD5624="",$AD5624=0),"Util NA",$AD5624&amp;" Util"))</f>
        <v/>
      </c>
    </row>
    <row r="5625" ht="15.75" customHeight="1" s="42">
      <c r="A5625" s="41" t="n"/>
      <c r="G5625" s="38" t="n"/>
      <c r="H5625" s="38" t="n"/>
      <c r="I5625" s="38" t="n"/>
      <c r="J5625" s="38" t="n"/>
      <c r="K5625" s="38" t="n"/>
      <c r="L5625" s="38" t="n"/>
      <c r="N5625" s="36">
        <f>IF($B5625="","",IF($C5625="SUPERSTORE","Superstore","DH"))</f>
        <v/>
      </c>
      <c r="O5625" s="36">
        <f>IF($B5625="","",IFERROR(VLOOKUP($B5625,Mapping!$A:$C,2,0),"Not Mapped"))</f>
        <v/>
      </c>
      <c r="P5625" s="36">
        <f>IF($B5625="","",IFERROR(VLOOKUP($B5625,Mapping!$A:$C,3,0),"Not Mapped"))</f>
        <v/>
      </c>
      <c r="Q5625" s="36">
        <f>IF($B5625="","",IFERROR(VLOOKUP($O5625,Leaders!$A:$B,2,0),"Not Mapped"))</f>
        <v/>
      </c>
      <c r="R5625" s="36">
        <f>IF($B5625="","",IF(COUNTIF(Exclusions!$A:$A,$B5625)&gt;0,"Yes","No"))</f>
        <v/>
      </c>
      <c r="S5625" s="38">
        <f>IF($B5625="","",MIN(1,DAY($A5625)/IF($N5625="Superstore",Settings!$B$5,Settings!$B$4)))</f>
        <v/>
      </c>
      <c r="T5625" s="38">
        <f>IF(OR($B5625="",$G5625="",$S5625=0),"",$G5625/$S5625)</f>
        <v/>
      </c>
      <c r="U5625" s="36">
        <f>IF($T5625="","",IF($T5625&lt;Settings!$B$8,"Critical",IF($T5625&lt;Settings!$B$9,"Semi Critical","Non Critical")))</f>
        <v/>
      </c>
      <c r="V5625" s="28" t="n"/>
      <c r="Z5625">
        <f>IF($B5625="","",IFERROR(VLOOKUP($B5625,'Plan HC for CCA'!$A:$B,2,0),""))</f>
        <v/>
      </c>
      <c r="AA5625">
        <f>IF(OR($B5625="",$Z5625=""),"",IF(N($M5625)&lt;$Z5625,"Delta","No Delta"))</f>
        <v/>
      </c>
      <c r="AB5625">
        <f>IF(OR($B5625="",$Z5625=""),"",MAX(0,$Z5625-N($M5625)))</f>
        <v/>
      </c>
      <c r="AC5625" s="46">
        <f>IF($B5625="","",IFERROR(INDEX('CCA Util %'!$H:$H,MATCH($B5625,'CCA Util %'!$E:$E,0)),""))</f>
        <v/>
      </c>
      <c r="AD5625">
        <f>IF($B5625="","",IFERROR(INDEX('CCA Util %'!$G:$G,MATCH($B5625,'CCA Util %'!$E:$E,0)),""))</f>
        <v/>
      </c>
      <c r="AE5625">
        <f>IF(OR($B5625="",$U5625=""),"",$U5625&amp;" &amp; "&amp;IF(OR($AD5625="",$AD5625=0),"Util NA",$AD5625&amp;" Util"))</f>
        <v/>
      </c>
    </row>
    <row r="5626" ht="15.75" customHeight="1" s="42">
      <c r="A5626" s="41" t="n"/>
      <c r="G5626" s="38" t="n"/>
      <c r="H5626" s="38" t="n"/>
      <c r="I5626" s="38" t="n"/>
      <c r="J5626" s="38" t="n"/>
      <c r="K5626" s="38" t="n"/>
      <c r="L5626" s="38" t="n"/>
      <c r="N5626" s="36">
        <f>IF($B5626="","",IF($C5626="SUPERSTORE","Superstore","DH"))</f>
        <v/>
      </c>
      <c r="O5626" s="36">
        <f>IF($B5626="","",IFERROR(VLOOKUP($B5626,Mapping!$A:$C,2,0),"Not Mapped"))</f>
        <v/>
      </c>
      <c r="P5626" s="36">
        <f>IF($B5626="","",IFERROR(VLOOKUP($B5626,Mapping!$A:$C,3,0),"Not Mapped"))</f>
        <v/>
      </c>
      <c r="Q5626" s="36">
        <f>IF($B5626="","",IFERROR(VLOOKUP($O5626,Leaders!$A:$B,2,0),"Not Mapped"))</f>
        <v/>
      </c>
      <c r="R5626" s="36">
        <f>IF($B5626="","",IF(COUNTIF(Exclusions!$A:$A,$B5626)&gt;0,"Yes","No"))</f>
        <v/>
      </c>
      <c r="S5626" s="38">
        <f>IF($B5626="","",MIN(1,DAY($A5626)/IF($N5626="Superstore",Settings!$B$5,Settings!$B$4)))</f>
        <v/>
      </c>
      <c r="T5626" s="38">
        <f>IF(OR($B5626="",$G5626="",$S5626=0),"",$G5626/$S5626)</f>
        <v/>
      </c>
      <c r="U5626" s="36">
        <f>IF($T5626="","",IF($T5626&lt;Settings!$B$8,"Critical",IF($T5626&lt;Settings!$B$9,"Semi Critical","Non Critical")))</f>
        <v/>
      </c>
      <c r="V5626" s="28" t="n"/>
      <c r="Z5626">
        <f>IF($B5626="","",IFERROR(VLOOKUP($B5626,'Plan HC for CCA'!$A:$B,2,0),""))</f>
        <v/>
      </c>
      <c r="AA5626">
        <f>IF(OR($B5626="",$Z5626=""),"",IF(N($M5626)&lt;$Z5626,"Delta","No Delta"))</f>
        <v/>
      </c>
      <c r="AB5626">
        <f>IF(OR($B5626="",$Z5626=""),"",MAX(0,$Z5626-N($M5626)))</f>
        <v/>
      </c>
      <c r="AC5626" s="46">
        <f>IF($B5626="","",IFERROR(INDEX('CCA Util %'!$H:$H,MATCH($B5626,'CCA Util %'!$E:$E,0)),""))</f>
        <v/>
      </c>
      <c r="AD5626">
        <f>IF($B5626="","",IFERROR(INDEX('CCA Util %'!$G:$G,MATCH($B5626,'CCA Util %'!$E:$E,0)),""))</f>
        <v/>
      </c>
      <c r="AE5626">
        <f>IF(OR($B5626="",$U5626=""),"",$U5626&amp;" &amp; "&amp;IF(OR($AD5626="",$AD5626=0),"Util NA",$AD5626&amp;" Util"))</f>
        <v/>
      </c>
    </row>
    <row r="5627" ht="15.75" customHeight="1" s="42">
      <c r="A5627" s="41" t="n"/>
      <c r="G5627" s="38" t="n"/>
      <c r="H5627" s="38" t="n"/>
      <c r="I5627" s="38" t="n"/>
      <c r="J5627" s="38" t="n"/>
      <c r="K5627" s="38" t="n"/>
      <c r="L5627" s="38" t="n"/>
      <c r="N5627" s="36">
        <f>IF($B5627="","",IF($C5627="SUPERSTORE","Superstore","DH"))</f>
        <v/>
      </c>
      <c r="O5627" s="36">
        <f>IF($B5627="","",IFERROR(VLOOKUP($B5627,Mapping!$A:$C,2,0),"Not Mapped"))</f>
        <v/>
      </c>
      <c r="P5627" s="36">
        <f>IF($B5627="","",IFERROR(VLOOKUP($B5627,Mapping!$A:$C,3,0),"Not Mapped"))</f>
        <v/>
      </c>
      <c r="Q5627" s="36">
        <f>IF($B5627="","",IFERROR(VLOOKUP($O5627,Leaders!$A:$B,2,0),"Not Mapped"))</f>
        <v/>
      </c>
      <c r="R5627" s="36">
        <f>IF($B5627="","",IF(COUNTIF(Exclusions!$A:$A,$B5627)&gt;0,"Yes","No"))</f>
        <v/>
      </c>
      <c r="S5627" s="38">
        <f>IF($B5627="","",MIN(1,DAY($A5627)/IF($N5627="Superstore",Settings!$B$5,Settings!$B$4)))</f>
        <v/>
      </c>
      <c r="T5627" s="38">
        <f>IF(OR($B5627="",$G5627="",$S5627=0),"",$G5627/$S5627)</f>
        <v/>
      </c>
      <c r="U5627" s="36">
        <f>IF($T5627="","",IF($T5627&lt;Settings!$B$8,"Critical",IF($T5627&lt;Settings!$B$9,"Semi Critical","Non Critical")))</f>
        <v/>
      </c>
      <c r="V5627" s="28" t="n"/>
      <c r="Z5627">
        <f>IF($B5627="","",IFERROR(VLOOKUP($B5627,'Plan HC for CCA'!$A:$B,2,0),""))</f>
        <v/>
      </c>
      <c r="AA5627">
        <f>IF(OR($B5627="",$Z5627=""),"",IF(N($M5627)&lt;$Z5627,"Delta","No Delta"))</f>
        <v/>
      </c>
      <c r="AB5627">
        <f>IF(OR($B5627="",$Z5627=""),"",MAX(0,$Z5627-N($M5627)))</f>
        <v/>
      </c>
      <c r="AC5627" s="46">
        <f>IF($B5627="","",IFERROR(INDEX('CCA Util %'!$H:$H,MATCH($B5627,'CCA Util %'!$E:$E,0)),""))</f>
        <v/>
      </c>
      <c r="AD5627">
        <f>IF($B5627="","",IFERROR(INDEX('CCA Util %'!$G:$G,MATCH($B5627,'CCA Util %'!$E:$E,0)),""))</f>
        <v/>
      </c>
      <c r="AE5627">
        <f>IF(OR($B5627="",$U5627=""),"",$U5627&amp;" &amp; "&amp;IF(OR($AD5627="",$AD5627=0),"Util NA",$AD5627&amp;" Util"))</f>
        <v/>
      </c>
    </row>
    <row r="5628" ht="15.75" customHeight="1" s="42">
      <c r="A5628" s="41" t="n"/>
      <c r="G5628" s="38" t="n"/>
      <c r="H5628" s="38" t="n"/>
      <c r="I5628" s="38" t="n"/>
      <c r="J5628" s="38" t="n"/>
      <c r="K5628" s="38" t="n"/>
      <c r="L5628" s="38" t="n"/>
      <c r="N5628" s="36">
        <f>IF($B5628="","",IF($C5628="SUPERSTORE","Superstore","DH"))</f>
        <v/>
      </c>
      <c r="O5628" s="36">
        <f>IF($B5628="","",IFERROR(VLOOKUP($B5628,Mapping!$A:$C,2,0),"Not Mapped"))</f>
        <v/>
      </c>
      <c r="P5628" s="36">
        <f>IF($B5628="","",IFERROR(VLOOKUP($B5628,Mapping!$A:$C,3,0),"Not Mapped"))</f>
        <v/>
      </c>
      <c r="Q5628" s="36">
        <f>IF($B5628="","",IFERROR(VLOOKUP($O5628,Leaders!$A:$B,2,0),"Not Mapped"))</f>
        <v/>
      </c>
      <c r="R5628" s="36">
        <f>IF($B5628="","",IF(COUNTIF(Exclusions!$A:$A,$B5628)&gt;0,"Yes","No"))</f>
        <v/>
      </c>
      <c r="S5628" s="38">
        <f>IF($B5628="","",MIN(1,DAY($A5628)/IF($N5628="Superstore",Settings!$B$5,Settings!$B$4)))</f>
        <v/>
      </c>
      <c r="T5628" s="38">
        <f>IF(OR($B5628="",$G5628="",$S5628=0),"",$G5628/$S5628)</f>
        <v/>
      </c>
      <c r="U5628" s="36">
        <f>IF($T5628="","",IF($T5628&lt;Settings!$B$8,"Critical",IF($T5628&lt;Settings!$B$9,"Semi Critical","Non Critical")))</f>
        <v/>
      </c>
      <c r="V5628" s="28" t="n"/>
      <c r="Z5628">
        <f>IF($B5628="","",IFERROR(VLOOKUP($B5628,'Plan HC for CCA'!$A:$B,2,0),""))</f>
        <v/>
      </c>
      <c r="AA5628">
        <f>IF(OR($B5628="",$Z5628=""),"",IF(N($M5628)&lt;$Z5628,"Delta","No Delta"))</f>
        <v/>
      </c>
      <c r="AB5628">
        <f>IF(OR($B5628="",$Z5628=""),"",MAX(0,$Z5628-N($M5628)))</f>
        <v/>
      </c>
      <c r="AC5628" s="46">
        <f>IF($B5628="","",IFERROR(INDEX('CCA Util %'!$H:$H,MATCH($B5628,'CCA Util %'!$E:$E,0)),""))</f>
        <v/>
      </c>
      <c r="AD5628">
        <f>IF($B5628="","",IFERROR(INDEX('CCA Util %'!$G:$G,MATCH($B5628,'CCA Util %'!$E:$E,0)),""))</f>
        <v/>
      </c>
      <c r="AE5628">
        <f>IF(OR($B5628="",$U5628=""),"",$U5628&amp;" &amp; "&amp;IF(OR($AD5628="",$AD5628=0),"Util NA",$AD5628&amp;" Util"))</f>
        <v/>
      </c>
    </row>
    <row r="5629" ht="15.75" customHeight="1" s="42">
      <c r="A5629" s="41" t="n"/>
      <c r="G5629" s="38" t="n"/>
      <c r="H5629" s="38" t="n"/>
      <c r="I5629" s="38" t="n"/>
      <c r="J5629" s="38" t="n"/>
      <c r="K5629" s="38" t="n"/>
      <c r="L5629" s="38" t="n"/>
      <c r="N5629" s="36">
        <f>IF($B5629="","",IF($C5629="SUPERSTORE","Superstore","DH"))</f>
        <v/>
      </c>
      <c r="O5629" s="36">
        <f>IF($B5629="","",IFERROR(VLOOKUP($B5629,Mapping!$A:$C,2,0),"Not Mapped"))</f>
        <v/>
      </c>
      <c r="P5629" s="36">
        <f>IF($B5629="","",IFERROR(VLOOKUP($B5629,Mapping!$A:$C,3,0),"Not Mapped"))</f>
        <v/>
      </c>
      <c r="Q5629" s="36">
        <f>IF($B5629="","",IFERROR(VLOOKUP($O5629,Leaders!$A:$B,2,0),"Not Mapped"))</f>
        <v/>
      </c>
      <c r="R5629" s="36">
        <f>IF($B5629="","",IF(COUNTIF(Exclusions!$A:$A,$B5629)&gt;0,"Yes","No"))</f>
        <v/>
      </c>
      <c r="S5629" s="38">
        <f>IF($B5629="","",MIN(1,DAY($A5629)/IF($N5629="Superstore",Settings!$B$5,Settings!$B$4)))</f>
        <v/>
      </c>
      <c r="T5629" s="38">
        <f>IF(OR($B5629="",$G5629="",$S5629=0),"",$G5629/$S5629)</f>
        <v/>
      </c>
      <c r="U5629" s="36">
        <f>IF($T5629="","",IF($T5629&lt;Settings!$B$8,"Critical",IF($T5629&lt;Settings!$B$9,"Semi Critical","Non Critical")))</f>
        <v/>
      </c>
      <c r="V5629" s="28" t="n"/>
      <c r="Z5629">
        <f>IF($B5629="","",IFERROR(VLOOKUP($B5629,'Plan HC for CCA'!$A:$B,2,0),""))</f>
        <v/>
      </c>
      <c r="AA5629">
        <f>IF(OR($B5629="",$Z5629=""),"",IF(N($M5629)&lt;$Z5629,"Delta","No Delta"))</f>
        <v/>
      </c>
      <c r="AB5629">
        <f>IF(OR($B5629="",$Z5629=""),"",MAX(0,$Z5629-N($M5629)))</f>
        <v/>
      </c>
      <c r="AC5629" s="46">
        <f>IF($B5629="","",IFERROR(INDEX('CCA Util %'!$H:$H,MATCH($B5629,'CCA Util %'!$E:$E,0)),""))</f>
        <v/>
      </c>
      <c r="AD5629">
        <f>IF($B5629="","",IFERROR(INDEX('CCA Util %'!$G:$G,MATCH($B5629,'CCA Util %'!$E:$E,0)),""))</f>
        <v/>
      </c>
      <c r="AE5629">
        <f>IF(OR($B5629="",$U5629=""),"",$U5629&amp;" &amp; "&amp;IF(OR($AD5629="",$AD5629=0),"Util NA",$AD5629&amp;" Util"))</f>
        <v/>
      </c>
    </row>
    <row r="5630" ht="15.75" customHeight="1" s="42">
      <c r="A5630" s="41" t="n"/>
      <c r="G5630" s="38" t="n"/>
      <c r="H5630" s="38" t="n"/>
      <c r="I5630" s="38" t="n"/>
      <c r="J5630" s="38" t="n"/>
      <c r="K5630" s="38" t="n"/>
      <c r="L5630" s="38" t="n"/>
      <c r="N5630" s="36">
        <f>IF($B5630="","",IF($C5630="SUPERSTORE","Superstore","DH"))</f>
        <v/>
      </c>
      <c r="O5630" s="36">
        <f>IF($B5630="","",IFERROR(VLOOKUP($B5630,Mapping!$A:$C,2,0),"Not Mapped"))</f>
        <v/>
      </c>
      <c r="P5630" s="36">
        <f>IF($B5630="","",IFERROR(VLOOKUP($B5630,Mapping!$A:$C,3,0),"Not Mapped"))</f>
        <v/>
      </c>
      <c r="Q5630" s="36">
        <f>IF($B5630="","",IFERROR(VLOOKUP($O5630,Leaders!$A:$B,2,0),"Not Mapped"))</f>
        <v/>
      </c>
      <c r="R5630" s="36">
        <f>IF($B5630="","",IF(COUNTIF(Exclusions!$A:$A,$B5630)&gt;0,"Yes","No"))</f>
        <v/>
      </c>
      <c r="S5630" s="38">
        <f>IF($B5630="","",MIN(1,DAY($A5630)/IF($N5630="Superstore",Settings!$B$5,Settings!$B$4)))</f>
        <v/>
      </c>
      <c r="T5630" s="38">
        <f>IF(OR($B5630="",$G5630="",$S5630=0),"",$G5630/$S5630)</f>
        <v/>
      </c>
      <c r="U5630" s="36">
        <f>IF($T5630="","",IF($T5630&lt;Settings!$B$8,"Critical",IF($T5630&lt;Settings!$B$9,"Semi Critical","Non Critical")))</f>
        <v/>
      </c>
      <c r="V5630" s="28" t="n"/>
      <c r="Z5630">
        <f>IF($B5630="","",IFERROR(VLOOKUP($B5630,'Plan HC for CCA'!$A:$B,2,0),""))</f>
        <v/>
      </c>
      <c r="AA5630">
        <f>IF(OR($B5630="",$Z5630=""),"",IF(N($M5630)&lt;$Z5630,"Delta","No Delta"))</f>
        <v/>
      </c>
      <c r="AB5630">
        <f>IF(OR($B5630="",$Z5630=""),"",MAX(0,$Z5630-N($M5630)))</f>
        <v/>
      </c>
      <c r="AC5630" s="46">
        <f>IF($B5630="","",IFERROR(INDEX('CCA Util %'!$H:$H,MATCH($B5630,'CCA Util %'!$E:$E,0)),""))</f>
        <v/>
      </c>
      <c r="AD5630">
        <f>IF($B5630="","",IFERROR(INDEX('CCA Util %'!$G:$G,MATCH($B5630,'CCA Util %'!$E:$E,0)),""))</f>
        <v/>
      </c>
      <c r="AE5630">
        <f>IF(OR($B5630="",$U5630=""),"",$U5630&amp;" &amp; "&amp;IF(OR($AD5630="",$AD5630=0),"Util NA",$AD5630&amp;" Util"))</f>
        <v/>
      </c>
    </row>
    <row r="5631" ht="15.75" customHeight="1" s="42">
      <c r="A5631" s="41" t="n"/>
      <c r="G5631" s="38" t="n"/>
      <c r="H5631" s="38" t="n"/>
      <c r="I5631" s="38" t="n"/>
      <c r="J5631" s="38" t="n"/>
      <c r="K5631" s="38" t="n"/>
      <c r="L5631" s="38" t="n"/>
      <c r="N5631" s="36">
        <f>IF($B5631="","",IF($C5631="SUPERSTORE","Superstore","DH"))</f>
        <v/>
      </c>
      <c r="O5631" s="36">
        <f>IF($B5631="","",IFERROR(VLOOKUP($B5631,Mapping!$A:$C,2,0),"Not Mapped"))</f>
        <v/>
      </c>
      <c r="P5631" s="36">
        <f>IF($B5631="","",IFERROR(VLOOKUP($B5631,Mapping!$A:$C,3,0),"Not Mapped"))</f>
        <v/>
      </c>
      <c r="Q5631" s="36">
        <f>IF($B5631="","",IFERROR(VLOOKUP($O5631,Leaders!$A:$B,2,0),"Not Mapped"))</f>
        <v/>
      </c>
      <c r="R5631" s="36">
        <f>IF($B5631="","",IF(COUNTIF(Exclusions!$A:$A,$B5631)&gt;0,"Yes","No"))</f>
        <v/>
      </c>
      <c r="S5631" s="38">
        <f>IF($B5631="","",MIN(1,DAY($A5631)/IF($N5631="Superstore",Settings!$B$5,Settings!$B$4)))</f>
        <v/>
      </c>
      <c r="T5631" s="38">
        <f>IF(OR($B5631="",$G5631="",$S5631=0),"",$G5631/$S5631)</f>
        <v/>
      </c>
      <c r="U5631" s="36">
        <f>IF($T5631="","",IF($T5631&lt;Settings!$B$8,"Critical",IF($T5631&lt;Settings!$B$9,"Semi Critical","Non Critical")))</f>
        <v/>
      </c>
      <c r="V5631" s="28" t="n"/>
      <c r="Z5631">
        <f>IF($B5631="","",IFERROR(VLOOKUP($B5631,'Plan HC for CCA'!$A:$B,2,0),""))</f>
        <v/>
      </c>
      <c r="AA5631">
        <f>IF(OR($B5631="",$Z5631=""),"",IF(N($M5631)&lt;$Z5631,"Delta","No Delta"))</f>
        <v/>
      </c>
      <c r="AB5631">
        <f>IF(OR($B5631="",$Z5631=""),"",MAX(0,$Z5631-N($M5631)))</f>
        <v/>
      </c>
      <c r="AC5631" s="46">
        <f>IF($B5631="","",IFERROR(INDEX('CCA Util %'!$H:$H,MATCH($B5631,'CCA Util %'!$E:$E,0)),""))</f>
        <v/>
      </c>
      <c r="AD5631">
        <f>IF($B5631="","",IFERROR(INDEX('CCA Util %'!$G:$G,MATCH($B5631,'CCA Util %'!$E:$E,0)),""))</f>
        <v/>
      </c>
      <c r="AE5631">
        <f>IF(OR($B5631="",$U5631=""),"",$U5631&amp;" &amp; "&amp;IF(OR($AD5631="",$AD5631=0),"Util NA",$AD5631&amp;" Util"))</f>
        <v/>
      </c>
    </row>
    <row r="5632" ht="15.75" customHeight="1" s="42">
      <c r="A5632" s="41" t="n"/>
      <c r="G5632" s="38" t="n"/>
      <c r="H5632" s="38" t="n"/>
      <c r="I5632" s="38" t="n"/>
      <c r="J5632" s="38" t="n"/>
      <c r="K5632" s="38" t="n"/>
      <c r="L5632" s="38" t="n"/>
      <c r="N5632" s="36">
        <f>IF($B5632="","",IF($C5632="SUPERSTORE","Superstore","DH"))</f>
        <v/>
      </c>
      <c r="O5632" s="36">
        <f>IF($B5632="","",IFERROR(VLOOKUP($B5632,Mapping!$A:$C,2,0),"Not Mapped"))</f>
        <v/>
      </c>
      <c r="P5632" s="36">
        <f>IF($B5632="","",IFERROR(VLOOKUP($B5632,Mapping!$A:$C,3,0),"Not Mapped"))</f>
        <v/>
      </c>
      <c r="Q5632" s="36">
        <f>IF($B5632="","",IFERROR(VLOOKUP($O5632,Leaders!$A:$B,2,0),"Not Mapped"))</f>
        <v/>
      </c>
      <c r="R5632" s="36">
        <f>IF($B5632="","",IF(COUNTIF(Exclusions!$A:$A,$B5632)&gt;0,"Yes","No"))</f>
        <v/>
      </c>
      <c r="S5632" s="38">
        <f>IF($B5632="","",MIN(1,DAY($A5632)/IF($N5632="Superstore",Settings!$B$5,Settings!$B$4)))</f>
        <v/>
      </c>
      <c r="T5632" s="38">
        <f>IF(OR($B5632="",$G5632="",$S5632=0),"",$G5632/$S5632)</f>
        <v/>
      </c>
      <c r="U5632" s="36">
        <f>IF($T5632="","",IF($T5632&lt;Settings!$B$8,"Critical",IF($T5632&lt;Settings!$B$9,"Semi Critical","Non Critical")))</f>
        <v/>
      </c>
      <c r="V5632" s="28" t="n"/>
      <c r="Z5632">
        <f>IF($B5632="","",IFERROR(VLOOKUP($B5632,'Plan HC for CCA'!$A:$B,2,0),""))</f>
        <v/>
      </c>
      <c r="AA5632">
        <f>IF(OR($B5632="",$Z5632=""),"",IF(N($M5632)&lt;$Z5632,"Delta","No Delta"))</f>
        <v/>
      </c>
      <c r="AB5632">
        <f>IF(OR($B5632="",$Z5632=""),"",MAX(0,$Z5632-N($M5632)))</f>
        <v/>
      </c>
      <c r="AC5632" s="46">
        <f>IF($B5632="","",IFERROR(INDEX('CCA Util %'!$H:$H,MATCH($B5632,'CCA Util %'!$E:$E,0)),""))</f>
        <v/>
      </c>
      <c r="AD5632">
        <f>IF($B5632="","",IFERROR(INDEX('CCA Util %'!$G:$G,MATCH($B5632,'CCA Util %'!$E:$E,0)),""))</f>
        <v/>
      </c>
      <c r="AE5632">
        <f>IF(OR($B5632="",$U5632=""),"",$U5632&amp;" &amp; "&amp;IF(OR($AD5632="",$AD5632=0),"Util NA",$AD5632&amp;" Util"))</f>
        <v/>
      </c>
    </row>
    <row r="5633" ht="15.75" customHeight="1" s="42">
      <c r="A5633" s="41" t="n"/>
      <c r="G5633" s="38" t="n"/>
      <c r="H5633" s="38" t="n"/>
      <c r="I5633" s="38" t="n"/>
      <c r="J5633" s="38" t="n"/>
      <c r="K5633" s="38" t="n"/>
      <c r="L5633" s="38" t="n"/>
      <c r="N5633" s="36">
        <f>IF($B5633="","",IF($C5633="SUPERSTORE","Superstore","DH"))</f>
        <v/>
      </c>
      <c r="O5633" s="36">
        <f>IF($B5633="","",IFERROR(VLOOKUP($B5633,Mapping!$A:$C,2,0),"Not Mapped"))</f>
        <v/>
      </c>
      <c r="P5633" s="36">
        <f>IF($B5633="","",IFERROR(VLOOKUP($B5633,Mapping!$A:$C,3,0),"Not Mapped"))</f>
        <v/>
      </c>
      <c r="Q5633" s="36">
        <f>IF($B5633="","",IFERROR(VLOOKUP($O5633,Leaders!$A:$B,2,0),"Not Mapped"))</f>
        <v/>
      </c>
      <c r="R5633" s="36">
        <f>IF($B5633="","",IF(COUNTIF(Exclusions!$A:$A,$B5633)&gt;0,"Yes","No"))</f>
        <v/>
      </c>
      <c r="S5633" s="38">
        <f>IF($B5633="","",MIN(1,DAY($A5633)/IF($N5633="Superstore",Settings!$B$5,Settings!$B$4)))</f>
        <v/>
      </c>
      <c r="T5633" s="38">
        <f>IF(OR($B5633="",$G5633="",$S5633=0),"",$G5633/$S5633)</f>
        <v/>
      </c>
      <c r="U5633" s="36">
        <f>IF($T5633="","",IF($T5633&lt;Settings!$B$8,"Critical",IF($T5633&lt;Settings!$B$9,"Semi Critical","Non Critical")))</f>
        <v/>
      </c>
      <c r="V5633" s="28" t="n"/>
      <c r="Z5633">
        <f>IF($B5633="","",IFERROR(VLOOKUP($B5633,'Plan HC for CCA'!$A:$B,2,0),""))</f>
        <v/>
      </c>
      <c r="AA5633">
        <f>IF(OR($B5633="",$Z5633=""),"",IF(N($M5633)&lt;$Z5633,"Delta","No Delta"))</f>
        <v/>
      </c>
      <c r="AB5633">
        <f>IF(OR($B5633="",$Z5633=""),"",MAX(0,$Z5633-N($M5633)))</f>
        <v/>
      </c>
      <c r="AC5633" s="46">
        <f>IF($B5633="","",IFERROR(INDEX('CCA Util %'!$H:$H,MATCH($B5633,'CCA Util %'!$E:$E,0)),""))</f>
        <v/>
      </c>
      <c r="AD5633">
        <f>IF($B5633="","",IFERROR(INDEX('CCA Util %'!$G:$G,MATCH($B5633,'CCA Util %'!$E:$E,0)),""))</f>
        <v/>
      </c>
      <c r="AE5633">
        <f>IF(OR($B5633="",$U5633=""),"",$U5633&amp;" &amp; "&amp;IF(OR($AD5633="",$AD5633=0),"Util NA",$AD5633&amp;" Util"))</f>
        <v/>
      </c>
    </row>
    <row r="5634" ht="15.75" customHeight="1" s="42">
      <c r="A5634" s="41" t="n"/>
      <c r="G5634" s="38" t="n"/>
      <c r="H5634" s="38" t="n"/>
      <c r="I5634" s="38" t="n"/>
      <c r="J5634" s="38" t="n"/>
      <c r="K5634" s="38" t="n"/>
      <c r="L5634" s="38" t="n"/>
      <c r="N5634" s="36">
        <f>IF($B5634="","",IF($C5634="SUPERSTORE","Superstore","DH"))</f>
        <v/>
      </c>
      <c r="O5634" s="36">
        <f>IF($B5634="","",IFERROR(VLOOKUP($B5634,Mapping!$A:$C,2,0),"Not Mapped"))</f>
        <v/>
      </c>
      <c r="P5634" s="36">
        <f>IF($B5634="","",IFERROR(VLOOKUP($B5634,Mapping!$A:$C,3,0),"Not Mapped"))</f>
        <v/>
      </c>
      <c r="Q5634" s="36">
        <f>IF($B5634="","",IFERROR(VLOOKUP($O5634,Leaders!$A:$B,2,0),"Not Mapped"))</f>
        <v/>
      </c>
      <c r="R5634" s="36">
        <f>IF($B5634="","",IF(COUNTIF(Exclusions!$A:$A,$B5634)&gt;0,"Yes","No"))</f>
        <v/>
      </c>
      <c r="S5634" s="38">
        <f>IF($B5634="","",MIN(1,DAY($A5634)/IF($N5634="Superstore",Settings!$B$5,Settings!$B$4)))</f>
        <v/>
      </c>
      <c r="T5634" s="38">
        <f>IF(OR($B5634="",$G5634="",$S5634=0),"",$G5634/$S5634)</f>
        <v/>
      </c>
      <c r="U5634" s="36">
        <f>IF($T5634="","",IF($T5634&lt;Settings!$B$8,"Critical",IF($T5634&lt;Settings!$B$9,"Semi Critical","Non Critical")))</f>
        <v/>
      </c>
      <c r="V5634" s="28" t="n"/>
      <c r="Z5634">
        <f>IF($B5634="","",IFERROR(VLOOKUP($B5634,'Plan HC for CCA'!$A:$B,2,0),""))</f>
        <v/>
      </c>
      <c r="AA5634">
        <f>IF(OR($B5634="",$Z5634=""),"",IF(N($M5634)&lt;$Z5634,"Delta","No Delta"))</f>
        <v/>
      </c>
      <c r="AB5634">
        <f>IF(OR($B5634="",$Z5634=""),"",MAX(0,$Z5634-N($M5634)))</f>
        <v/>
      </c>
      <c r="AC5634" s="46">
        <f>IF($B5634="","",IFERROR(INDEX('CCA Util %'!$H:$H,MATCH($B5634,'CCA Util %'!$E:$E,0)),""))</f>
        <v/>
      </c>
      <c r="AD5634">
        <f>IF($B5634="","",IFERROR(INDEX('CCA Util %'!$G:$G,MATCH($B5634,'CCA Util %'!$E:$E,0)),""))</f>
        <v/>
      </c>
      <c r="AE5634">
        <f>IF(OR($B5634="",$U5634=""),"",$U5634&amp;" &amp; "&amp;IF(OR($AD5634="",$AD5634=0),"Util NA",$AD5634&amp;" Util"))</f>
        <v/>
      </c>
    </row>
    <row r="5635" ht="15.75" customHeight="1" s="42">
      <c r="A5635" s="41" t="n"/>
      <c r="G5635" s="38" t="n"/>
      <c r="H5635" s="38" t="n"/>
      <c r="I5635" s="38" t="n"/>
      <c r="J5635" s="38" t="n"/>
      <c r="K5635" s="38" t="n"/>
      <c r="L5635" s="38" t="n"/>
      <c r="N5635" s="36">
        <f>IF($B5635="","",IF($C5635="SUPERSTORE","Superstore","DH"))</f>
        <v/>
      </c>
      <c r="O5635" s="36">
        <f>IF($B5635="","",IFERROR(VLOOKUP($B5635,Mapping!$A:$C,2,0),"Not Mapped"))</f>
        <v/>
      </c>
      <c r="P5635" s="36">
        <f>IF($B5635="","",IFERROR(VLOOKUP($B5635,Mapping!$A:$C,3,0),"Not Mapped"))</f>
        <v/>
      </c>
      <c r="Q5635" s="36">
        <f>IF($B5635="","",IFERROR(VLOOKUP($O5635,Leaders!$A:$B,2,0),"Not Mapped"))</f>
        <v/>
      </c>
      <c r="R5635" s="36">
        <f>IF($B5635="","",IF(COUNTIF(Exclusions!$A:$A,$B5635)&gt;0,"Yes","No"))</f>
        <v/>
      </c>
      <c r="S5635" s="38">
        <f>IF($B5635="","",MIN(1,DAY($A5635)/IF($N5635="Superstore",Settings!$B$5,Settings!$B$4)))</f>
        <v/>
      </c>
      <c r="T5635" s="38">
        <f>IF(OR($B5635="",$G5635="",$S5635=0),"",$G5635/$S5635)</f>
        <v/>
      </c>
      <c r="U5635" s="36">
        <f>IF($T5635="","",IF($T5635&lt;Settings!$B$8,"Critical",IF($T5635&lt;Settings!$B$9,"Semi Critical","Non Critical")))</f>
        <v/>
      </c>
      <c r="V5635" s="28" t="n"/>
      <c r="Z5635">
        <f>IF($B5635="","",IFERROR(VLOOKUP($B5635,'Plan HC for CCA'!$A:$B,2,0),""))</f>
        <v/>
      </c>
      <c r="AA5635">
        <f>IF(OR($B5635="",$Z5635=""),"",IF(N($M5635)&lt;$Z5635,"Delta","No Delta"))</f>
        <v/>
      </c>
      <c r="AB5635">
        <f>IF(OR($B5635="",$Z5635=""),"",MAX(0,$Z5635-N($M5635)))</f>
        <v/>
      </c>
      <c r="AC5635" s="46">
        <f>IF($B5635="","",IFERROR(INDEX('CCA Util %'!$H:$H,MATCH($B5635,'CCA Util %'!$E:$E,0)),""))</f>
        <v/>
      </c>
      <c r="AD5635">
        <f>IF($B5635="","",IFERROR(INDEX('CCA Util %'!$G:$G,MATCH($B5635,'CCA Util %'!$E:$E,0)),""))</f>
        <v/>
      </c>
      <c r="AE5635">
        <f>IF(OR($B5635="",$U5635=""),"",$U5635&amp;" &amp; "&amp;IF(OR($AD5635="",$AD5635=0),"Util NA",$AD5635&amp;" Util"))</f>
        <v/>
      </c>
    </row>
    <row r="5636" ht="15.75" customHeight="1" s="42">
      <c r="A5636" s="41" t="n"/>
      <c r="G5636" s="38" t="n"/>
      <c r="H5636" s="38" t="n"/>
      <c r="I5636" s="38" t="n"/>
      <c r="J5636" s="38" t="n"/>
      <c r="K5636" s="38" t="n"/>
      <c r="L5636" s="38" t="n"/>
      <c r="N5636" s="36">
        <f>IF($B5636="","",IF($C5636="SUPERSTORE","Superstore","DH"))</f>
        <v/>
      </c>
      <c r="O5636" s="36">
        <f>IF($B5636="","",IFERROR(VLOOKUP($B5636,Mapping!$A:$C,2,0),"Not Mapped"))</f>
        <v/>
      </c>
      <c r="P5636" s="36">
        <f>IF($B5636="","",IFERROR(VLOOKUP($B5636,Mapping!$A:$C,3,0),"Not Mapped"))</f>
        <v/>
      </c>
      <c r="Q5636" s="36">
        <f>IF($B5636="","",IFERROR(VLOOKUP($O5636,Leaders!$A:$B,2,0),"Not Mapped"))</f>
        <v/>
      </c>
      <c r="R5636" s="36">
        <f>IF($B5636="","",IF(COUNTIF(Exclusions!$A:$A,$B5636)&gt;0,"Yes","No"))</f>
        <v/>
      </c>
      <c r="S5636" s="38">
        <f>IF($B5636="","",MIN(1,DAY($A5636)/IF($N5636="Superstore",Settings!$B$5,Settings!$B$4)))</f>
        <v/>
      </c>
      <c r="T5636" s="38">
        <f>IF(OR($B5636="",$G5636="",$S5636=0),"",$G5636/$S5636)</f>
        <v/>
      </c>
      <c r="U5636" s="36">
        <f>IF($T5636="","",IF($T5636&lt;Settings!$B$8,"Critical",IF($T5636&lt;Settings!$B$9,"Semi Critical","Non Critical")))</f>
        <v/>
      </c>
      <c r="V5636" s="28" t="n"/>
      <c r="Z5636">
        <f>IF($B5636="","",IFERROR(VLOOKUP($B5636,'Plan HC for CCA'!$A:$B,2,0),""))</f>
        <v/>
      </c>
      <c r="AA5636">
        <f>IF(OR($B5636="",$Z5636=""),"",IF(N($M5636)&lt;$Z5636,"Delta","No Delta"))</f>
        <v/>
      </c>
      <c r="AB5636">
        <f>IF(OR($B5636="",$Z5636=""),"",MAX(0,$Z5636-N($M5636)))</f>
        <v/>
      </c>
      <c r="AC5636" s="46">
        <f>IF($B5636="","",IFERROR(INDEX('CCA Util %'!$H:$H,MATCH($B5636,'CCA Util %'!$E:$E,0)),""))</f>
        <v/>
      </c>
      <c r="AD5636">
        <f>IF($B5636="","",IFERROR(INDEX('CCA Util %'!$G:$G,MATCH($B5636,'CCA Util %'!$E:$E,0)),""))</f>
        <v/>
      </c>
      <c r="AE5636">
        <f>IF(OR($B5636="",$U5636=""),"",$U5636&amp;" &amp; "&amp;IF(OR($AD5636="",$AD5636=0),"Util NA",$AD5636&amp;" Util"))</f>
        <v/>
      </c>
    </row>
    <row r="5637" ht="15.75" customHeight="1" s="42">
      <c r="A5637" s="41" t="n"/>
      <c r="G5637" s="38" t="n"/>
      <c r="H5637" s="38" t="n"/>
      <c r="I5637" s="38" t="n"/>
      <c r="J5637" s="38" t="n"/>
      <c r="K5637" s="38" t="n"/>
      <c r="L5637" s="38" t="n"/>
      <c r="N5637" s="36">
        <f>IF($B5637="","",IF($C5637="SUPERSTORE","Superstore","DH"))</f>
        <v/>
      </c>
      <c r="O5637" s="36">
        <f>IF($B5637="","",IFERROR(VLOOKUP($B5637,Mapping!$A:$C,2,0),"Not Mapped"))</f>
        <v/>
      </c>
      <c r="P5637" s="36">
        <f>IF($B5637="","",IFERROR(VLOOKUP($B5637,Mapping!$A:$C,3,0),"Not Mapped"))</f>
        <v/>
      </c>
      <c r="Q5637" s="36">
        <f>IF($B5637="","",IFERROR(VLOOKUP($O5637,Leaders!$A:$B,2,0),"Not Mapped"))</f>
        <v/>
      </c>
      <c r="R5637" s="36">
        <f>IF($B5637="","",IF(COUNTIF(Exclusions!$A:$A,$B5637)&gt;0,"Yes","No"))</f>
        <v/>
      </c>
      <c r="S5637" s="38">
        <f>IF($B5637="","",MIN(1,DAY($A5637)/IF($N5637="Superstore",Settings!$B$5,Settings!$B$4)))</f>
        <v/>
      </c>
      <c r="T5637" s="38">
        <f>IF(OR($B5637="",$G5637="",$S5637=0),"",$G5637/$S5637)</f>
        <v/>
      </c>
      <c r="U5637" s="36">
        <f>IF($T5637="","",IF($T5637&lt;Settings!$B$8,"Critical",IF($T5637&lt;Settings!$B$9,"Semi Critical","Non Critical")))</f>
        <v/>
      </c>
      <c r="V5637" s="28" t="n"/>
      <c r="Z5637">
        <f>IF($B5637="","",IFERROR(VLOOKUP($B5637,'Plan HC for CCA'!$A:$B,2,0),""))</f>
        <v/>
      </c>
      <c r="AA5637">
        <f>IF(OR($B5637="",$Z5637=""),"",IF(N($M5637)&lt;$Z5637,"Delta","No Delta"))</f>
        <v/>
      </c>
      <c r="AB5637">
        <f>IF(OR($B5637="",$Z5637=""),"",MAX(0,$Z5637-N($M5637)))</f>
        <v/>
      </c>
      <c r="AC5637" s="46">
        <f>IF($B5637="","",IFERROR(INDEX('CCA Util %'!$H:$H,MATCH($B5637,'CCA Util %'!$E:$E,0)),""))</f>
        <v/>
      </c>
      <c r="AD5637">
        <f>IF($B5637="","",IFERROR(INDEX('CCA Util %'!$G:$G,MATCH($B5637,'CCA Util %'!$E:$E,0)),""))</f>
        <v/>
      </c>
      <c r="AE5637">
        <f>IF(OR($B5637="",$U5637=""),"",$U5637&amp;" &amp; "&amp;IF(OR($AD5637="",$AD5637=0),"Util NA",$AD5637&amp;" Util"))</f>
        <v/>
      </c>
    </row>
    <row r="5638" ht="15.75" customHeight="1" s="42">
      <c r="A5638" s="41" t="n"/>
      <c r="G5638" s="38" t="n"/>
      <c r="H5638" s="38" t="n"/>
      <c r="I5638" s="38" t="n"/>
      <c r="J5638" s="38" t="n"/>
      <c r="K5638" s="38" t="n"/>
      <c r="L5638" s="38" t="n"/>
      <c r="N5638" s="36">
        <f>IF($B5638="","",IF($C5638="SUPERSTORE","Superstore","DH"))</f>
        <v/>
      </c>
      <c r="O5638" s="36">
        <f>IF($B5638="","",IFERROR(VLOOKUP($B5638,Mapping!$A:$C,2,0),"Not Mapped"))</f>
        <v/>
      </c>
      <c r="P5638" s="36">
        <f>IF($B5638="","",IFERROR(VLOOKUP($B5638,Mapping!$A:$C,3,0),"Not Mapped"))</f>
        <v/>
      </c>
      <c r="Q5638" s="36">
        <f>IF($B5638="","",IFERROR(VLOOKUP($O5638,Leaders!$A:$B,2,0),"Not Mapped"))</f>
        <v/>
      </c>
      <c r="R5638" s="36">
        <f>IF($B5638="","",IF(COUNTIF(Exclusions!$A:$A,$B5638)&gt;0,"Yes","No"))</f>
        <v/>
      </c>
      <c r="S5638" s="38">
        <f>IF($B5638="","",MIN(1,DAY($A5638)/IF($N5638="Superstore",Settings!$B$5,Settings!$B$4)))</f>
        <v/>
      </c>
      <c r="T5638" s="38">
        <f>IF(OR($B5638="",$G5638="",$S5638=0),"",$G5638/$S5638)</f>
        <v/>
      </c>
      <c r="U5638" s="36">
        <f>IF($T5638="","",IF($T5638&lt;Settings!$B$8,"Critical",IF($T5638&lt;Settings!$B$9,"Semi Critical","Non Critical")))</f>
        <v/>
      </c>
      <c r="V5638" s="28" t="n"/>
      <c r="Z5638">
        <f>IF($B5638="","",IFERROR(VLOOKUP($B5638,'Plan HC for CCA'!$A:$B,2,0),""))</f>
        <v/>
      </c>
      <c r="AA5638">
        <f>IF(OR($B5638="",$Z5638=""),"",IF(N($M5638)&lt;$Z5638,"Delta","No Delta"))</f>
        <v/>
      </c>
      <c r="AB5638">
        <f>IF(OR($B5638="",$Z5638=""),"",MAX(0,$Z5638-N($M5638)))</f>
        <v/>
      </c>
      <c r="AC5638" s="46">
        <f>IF($B5638="","",IFERROR(INDEX('CCA Util %'!$H:$H,MATCH($B5638,'CCA Util %'!$E:$E,0)),""))</f>
        <v/>
      </c>
      <c r="AD5638">
        <f>IF($B5638="","",IFERROR(INDEX('CCA Util %'!$G:$G,MATCH($B5638,'CCA Util %'!$E:$E,0)),""))</f>
        <v/>
      </c>
      <c r="AE5638">
        <f>IF(OR($B5638="",$U5638=""),"",$U5638&amp;" &amp; "&amp;IF(OR($AD5638="",$AD5638=0),"Util NA",$AD5638&amp;" Util"))</f>
        <v/>
      </c>
    </row>
    <row r="5639" ht="15.75" customHeight="1" s="42">
      <c r="A5639" s="41" t="n"/>
      <c r="G5639" s="38" t="n"/>
      <c r="H5639" s="38" t="n"/>
      <c r="I5639" s="38" t="n"/>
      <c r="J5639" s="38" t="n"/>
      <c r="K5639" s="38" t="n"/>
      <c r="L5639" s="38" t="n"/>
      <c r="N5639" s="36">
        <f>IF($B5639="","",IF($C5639="SUPERSTORE","Superstore","DH"))</f>
        <v/>
      </c>
      <c r="O5639" s="36">
        <f>IF($B5639="","",IFERROR(VLOOKUP($B5639,Mapping!$A:$C,2,0),"Not Mapped"))</f>
        <v/>
      </c>
      <c r="P5639" s="36">
        <f>IF($B5639="","",IFERROR(VLOOKUP($B5639,Mapping!$A:$C,3,0),"Not Mapped"))</f>
        <v/>
      </c>
      <c r="Q5639" s="36">
        <f>IF($B5639="","",IFERROR(VLOOKUP($O5639,Leaders!$A:$B,2,0),"Not Mapped"))</f>
        <v/>
      </c>
      <c r="R5639" s="36">
        <f>IF($B5639="","",IF(COUNTIF(Exclusions!$A:$A,$B5639)&gt;0,"Yes","No"))</f>
        <v/>
      </c>
      <c r="S5639" s="38">
        <f>IF($B5639="","",MIN(1,DAY($A5639)/IF($N5639="Superstore",Settings!$B$5,Settings!$B$4)))</f>
        <v/>
      </c>
      <c r="T5639" s="38">
        <f>IF(OR($B5639="",$G5639="",$S5639=0),"",$G5639/$S5639)</f>
        <v/>
      </c>
      <c r="U5639" s="36">
        <f>IF($T5639="","",IF($T5639&lt;Settings!$B$8,"Critical",IF($T5639&lt;Settings!$B$9,"Semi Critical","Non Critical")))</f>
        <v/>
      </c>
      <c r="V5639" s="28" t="n"/>
      <c r="Z5639">
        <f>IF($B5639="","",IFERROR(VLOOKUP($B5639,'Plan HC for CCA'!$A:$B,2,0),""))</f>
        <v/>
      </c>
      <c r="AA5639">
        <f>IF(OR($B5639="",$Z5639=""),"",IF(N($M5639)&lt;$Z5639,"Delta","No Delta"))</f>
        <v/>
      </c>
      <c r="AB5639">
        <f>IF(OR($B5639="",$Z5639=""),"",MAX(0,$Z5639-N($M5639)))</f>
        <v/>
      </c>
      <c r="AC5639" s="46">
        <f>IF($B5639="","",IFERROR(INDEX('CCA Util %'!$H:$H,MATCH($B5639,'CCA Util %'!$E:$E,0)),""))</f>
        <v/>
      </c>
      <c r="AD5639">
        <f>IF($B5639="","",IFERROR(INDEX('CCA Util %'!$G:$G,MATCH($B5639,'CCA Util %'!$E:$E,0)),""))</f>
        <v/>
      </c>
      <c r="AE5639">
        <f>IF(OR($B5639="",$U5639=""),"",$U5639&amp;" &amp; "&amp;IF(OR($AD5639="",$AD5639=0),"Util NA",$AD5639&amp;" Util"))</f>
        <v/>
      </c>
    </row>
    <row r="5640" ht="15.75" customHeight="1" s="42">
      <c r="A5640" s="41" t="n"/>
      <c r="G5640" s="38" t="n"/>
      <c r="H5640" s="38" t="n"/>
      <c r="I5640" s="38" t="n"/>
      <c r="J5640" s="38" t="n"/>
      <c r="K5640" s="38" t="n"/>
      <c r="L5640" s="38" t="n"/>
      <c r="N5640" s="36">
        <f>IF($B5640="","",IF($C5640="SUPERSTORE","Superstore","DH"))</f>
        <v/>
      </c>
      <c r="O5640" s="36">
        <f>IF($B5640="","",IFERROR(VLOOKUP($B5640,Mapping!$A:$C,2,0),"Not Mapped"))</f>
        <v/>
      </c>
      <c r="P5640" s="36">
        <f>IF($B5640="","",IFERROR(VLOOKUP($B5640,Mapping!$A:$C,3,0),"Not Mapped"))</f>
        <v/>
      </c>
      <c r="Q5640" s="36">
        <f>IF($B5640="","",IFERROR(VLOOKUP($O5640,Leaders!$A:$B,2,0),"Not Mapped"))</f>
        <v/>
      </c>
      <c r="R5640" s="36">
        <f>IF($B5640="","",IF(COUNTIF(Exclusions!$A:$A,$B5640)&gt;0,"Yes","No"))</f>
        <v/>
      </c>
      <c r="S5640" s="38">
        <f>IF($B5640="","",MIN(1,DAY($A5640)/IF($N5640="Superstore",Settings!$B$5,Settings!$B$4)))</f>
        <v/>
      </c>
      <c r="T5640" s="38">
        <f>IF(OR($B5640="",$G5640="",$S5640=0),"",$G5640/$S5640)</f>
        <v/>
      </c>
      <c r="U5640" s="36">
        <f>IF($T5640="","",IF($T5640&lt;Settings!$B$8,"Critical",IF($T5640&lt;Settings!$B$9,"Semi Critical","Non Critical")))</f>
        <v/>
      </c>
      <c r="V5640" s="28" t="n"/>
      <c r="Z5640">
        <f>IF($B5640="","",IFERROR(VLOOKUP($B5640,'Plan HC for CCA'!$A:$B,2,0),""))</f>
        <v/>
      </c>
      <c r="AA5640">
        <f>IF(OR($B5640="",$Z5640=""),"",IF(N($M5640)&lt;$Z5640,"Delta","No Delta"))</f>
        <v/>
      </c>
      <c r="AB5640">
        <f>IF(OR($B5640="",$Z5640=""),"",MAX(0,$Z5640-N($M5640)))</f>
        <v/>
      </c>
      <c r="AC5640" s="46">
        <f>IF($B5640="","",IFERROR(INDEX('CCA Util %'!$H:$H,MATCH($B5640,'CCA Util %'!$E:$E,0)),""))</f>
        <v/>
      </c>
      <c r="AD5640">
        <f>IF($B5640="","",IFERROR(INDEX('CCA Util %'!$G:$G,MATCH($B5640,'CCA Util %'!$E:$E,0)),""))</f>
        <v/>
      </c>
      <c r="AE5640">
        <f>IF(OR($B5640="",$U5640=""),"",$U5640&amp;" &amp; "&amp;IF(OR($AD5640="",$AD5640=0),"Util NA",$AD5640&amp;" Util"))</f>
        <v/>
      </c>
    </row>
    <row r="5641" ht="15.75" customHeight="1" s="42">
      <c r="A5641" s="41" t="n"/>
      <c r="G5641" s="38" t="n"/>
      <c r="H5641" s="38" t="n"/>
      <c r="I5641" s="38" t="n"/>
      <c r="J5641" s="38" t="n"/>
      <c r="K5641" s="38" t="n"/>
      <c r="L5641" s="38" t="n"/>
      <c r="N5641" s="36">
        <f>IF($B5641="","",IF($C5641="SUPERSTORE","Superstore","DH"))</f>
        <v/>
      </c>
      <c r="O5641" s="36">
        <f>IF($B5641="","",IFERROR(VLOOKUP($B5641,Mapping!$A:$C,2,0),"Not Mapped"))</f>
        <v/>
      </c>
      <c r="P5641" s="36">
        <f>IF($B5641="","",IFERROR(VLOOKUP($B5641,Mapping!$A:$C,3,0),"Not Mapped"))</f>
        <v/>
      </c>
      <c r="Q5641" s="36">
        <f>IF($B5641="","",IFERROR(VLOOKUP($O5641,Leaders!$A:$B,2,0),"Not Mapped"))</f>
        <v/>
      </c>
      <c r="R5641" s="36">
        <f>IF($B5641="","",IF(COUNTIF(Exclusions!$A:$A,$B5641)&gt;0,"Yes","No"))</f>
        <v/>
      </c>
      <c r="S5641" s="38">
        <f>IF($B5641="","",MIN(1,DAY($A5641)/IF($N5641="Superstore",Settings!$B$5,Settings!$B$4)))</f>
        <v/>
      </c>
      <c r="T5641" s="38">
        <f>IF(OR($B5641="",$G5641="",$S5641=0),"",$G5641/$S5641)</f>
        <v/>
      </c>
      <c r="U5641" s="36">
        <f>IF($T5641="","",IF($T5641&lt;Settings!$B$8,"Critical",IF($T5641&lt;Settings!$B$9,"Semi Critical","Non Critical")))</f>
        <v/>
      </c>
      <c r="V5641" s="28" t="n"/>
      <c r="Z5641">
        <f>IF($B5641="","",IFERROR(VLOOKUP($B5641,'Plan HC for CCA'!$A:$B,2,0),""))</f>
        <v/>
      </c>
      <c r="AA5641">
        <f>IF(OR($B5641="",$Z5641=""),"",IF(N($M5641)&lt;$Z5641,"Delta","No Delta"))</f>
        <v/>
      </c>
      <c r="AB5641">
        <f>IF(OR($B5641="",$Z5641=""),"",MAX(0,$Z5641-N($M5641)))</f>
        <v/>
      </c>
      <c r="AC5641" s="46">
        <f>IF($B5641="","",IFERROR(INDEX('CCA Util %'!$H:$H,MATCH($B5641,'CCA Util %'!$E:$E,0)),""))</f>
        <v/>
      </c>
      <c r="AD5641">
        <f>IF($B5641="","",IFERROR(INDEX('CCA Util %'!$G:$G,MATCH($B5641,'CCA Util %'!$E:$E,0)),""))</f>
        <v/>
      </c>
      <c r="AE5641">
        <f>IF(OR($B5641="",$U5641=""),"",$U5641&amp;" &amp; "&amp;IF(OR($AD5641="",$AD5641=0),"Util NA",$AD5641&amp;" Util"))</f>
        <v/>
      </c>
    </row>
    <row r="5642" ht="15.75" customHeight="1" s="42">
      <c r="A5642" s="41" t="n"/>
      <c r="G5642" s="38" t="n"/>
      <c r="H5642" s="38" t="n"/>
      <c r="I5642" s="38" t="n"/>
      <c r="J5642" s="38" t="n"/>
      <c r="K5642" s="38" t="n"/>
      <c r="L5642" s="38" t="n"/>
      <c r="N5642" s="36">
        <f>IF($B5642="","",IF($C5642="SUPERSTORE","Superstore","DH"))</f>
        <v/>
      </c>
      <c r="O5642" s="36">
        <f>IF($B5642="","",IFERROR(VLOOKUP($B5642,Mapping!$A:$C,2,0),"Not Mapped"))</f>
        <v/>
      </c>
      <c r="P5642" s="36">
        <f>IF($B5642="","",IFERROR(VLOOKUP($B5642,Mapping!$A:$C,3,0),"Not Mapped"))</f>
        <v/>
      </c>
      <c r="Q5642" s="36">
        <f>IF($B5642="","",IFERROR(VLOOKUP($O5642,Leaders!$A:$B,2,0),"Not Mapped"))</f>
        <v/>
      </c>
      <c r="R5642" s="36">
        <f>IF($B5642="","",IF(COUNTIF(Exclusions!$A:$A,$B5642)&gt;0,"Yes","No"))</f>
        <v/>
      </c>
      <c r="S5642" s="38">
        <f>IF($B5642="","",MIN(1,DAY($A5642)/IF($N5642="Superstore",Settings!$B$5,Settings!$B$4)))</f>
        <v/>
      </c>
      <c r="T5642" s="38">
        <f>IF(OR($B5642="",$G5642="",$S5642=0),"",$G5642/$S5642)</f>
        <v/>
      </c>
      <c r="U5642" s="36">
        <f>IF($T5642="","",IF($T5642&lt;Settings!$B$8,"Critical",IF($T5642&lt;Settings!$B$9,"Semi Critical","Non Critical")))</f>
        <v/>
      </c>
      <c r="V5642" s="28" t="n"/>
      <c r="Z5642">
        <f>IF($B5642="","",IFERROR(VLOOKUP($B5642,'Plan HC for CCA'!$A:$B,2,0),""))</f>
        <v/>
      </c>
      <c r="AA5642">
        <f>IF(OR($B5642="",$Z5642=""),"",IF(N($M5642)&lt;$Z5642,"Delta","No Delta"))</f>
        <v/>
      </c>
      <c r="AB5642">
        <f>IF(OR($B5642="",$Z5642=""),"",MAX(0,$Z5642-N($M5642)))</f>
        <v/>
      </c>
      <c r="AC5642" s="46">
        <f>IF($B5642="","",IFERROR(INDEX('CCA Util %'!$H:$H,MATCH($B5642,'CCA Util %'!$E:$E,0)),""))</f>
        <v/>
      </c>
      <c r="AD5642">
        <f>IF($B5642="","",IFERROR(INDEX('CCA Util %'!$G:$G,MATCH($B5642,'CCA Util %'!$E:$E,0)),""))</f>
        <v/>
      </c>
      <c r="AE5642">
        <f>IF(OR($B5642="",$U5642=""),"",$U5642&amp;" &amp; "&amp;IF(OR($AD5642="",$AD5642=0),"Util NA",$AD5642&amp;" Util"))</f>
        <v/>
      </c>
    </row>
    <row r="5643" ht="15.75" customHeight="1" s="42">
      <c r="A5643" s="41" t="n"/>
      <c r="G5643" s="38" t="n"/>
      <c r="H5643" s="38" t="n"/>
      <c r="I5643" s="38" t="n"/>
      <c r="J5643" s="38" t="n"/>
      <c r="K5643" s="38" t="n"/>
      <c r="L5643" s="38" t="n"/>
      <c r="N5643" s="36">
        <f>IF($B5643="","",IF($C5643="SUPERSTORE","Superstore","DH"))</f>
        <v/>
      </c>
      <c r="O5643" s="36">
        <f>IF($B5643="","",IFERROR(VLOOKUP($B5643,Mapping!$A:$C,2,0),"Not Mapped"))</f>
        <v/>
      </c>
      <c r="P5643" s="36">
        <f>IF($B5643="","",IFERROR(VLOOKUP($B5643,Mapping!$A:$C,3,0),"Not Mapped"))</f>
        <v/>
      </c>
      <c r="Q5643" s="36">
        <f>IF($B5643="","",IFERROR(VLOOKUP($O5643,Leaders!$A:$B,2,0),"Not Mapped"))</f>
        <v/>
      </c>
      <c r="R5643" s="36">
        <f>IF($B5643="","",IF(COUNTIF(Exclusions!$A:$A,$B5643)&gt;0,"Yes","No"))</f>
        <v/>
      </c>
      <c r="S5643" s="38">
        <f>IF($B5643="","",MIN(1,DAY($A5643)/IF($N5643="Superstore",Settings!$B$5,Settings!$B$4)))</f>
        <v/>
      </c>
      <c r="T5643" s="38">
        <f>IF(OR($B5643="",$G5643="",$S5643=0),"",$G5643/$S5643)</f>
        <v/>
      </c>
      <c r="U5643" s="36">
        <f>IF($T5643="","",IF($T5643&lt;Settings!$B$8,"Critical",IF($T5643&lt;Settings!$B$9,"Semi Critical","Non Critical")))</f>
        <v/>
      </c>
      <c r="V5643" s="28" t="n"/>
      <c r="Z5643">
        <f>IF($B5643="","",IFERROR(VLOOKUP($B5643,'Plan HC for CCA'!$A:$B,2,0),""))</f>
        <v/>
      </c>
      <c r="AA5643">
        <f>IF(OR($B5643="",$Z5643=""),"",IF(N($M5643)&lt;$Z5643,"Delta","No Delta"))</f>
        <v/>
      </c>
      <c r="AB5643">
        <f>IF(OR($B5643="",$Z5643=""),"",MAX(0,$Z5643-N($M5643)))</f>
        <v/>
      </c>
      <c r="AC5643" s="46">
        <f>IF($B5643="","",IFERROR(INDEX('CCA Util %'!$H:$H,MATCH($B5643,'CCA Util %'!$E:$E,0)),""))</f>
        <v/>
      </c>
      <c r="AD5643">
        <f>IF($B5643="","",IFERROR(INDEX('CCA Util %'!$G:$G,MATCH($B5643,'CCA Util %'!$E:$E,0)),""))</f>
        <v/>
      </c>
      <c r="AE5643">
        <f>IF(OR($B5643="",$U5643=""),"",$U5643&amp;" &amp; "&amp;IF(OR($AD5643="",$AD5643=0),"Util NA",$AD5643&amp;" Util"))</f>
        <v/>
      </c>
    </row>
    <row r="5644" ht="15.75" customHeight="1" s="42">
      <c r="A5644" s="41" t="n"/>
      <c r="G5644" s="38" t="n"/>
      <c r="H5644" s="38" t="n"/>
      <c r="I5644" s="38" t="n"/>
      <c r="J5644" s="38" t="n"/>
      <c r="K5644" s="38" t="n"/>
      <c r="L5644" s="38" t="n"/>
      <c r="N5644" s="36">
        <f>IF($B5644="","",IF($C5644="SUPERSTORE","Superstore","DH"))</f>
        <v/>
      </c>
      <c r="O5644" s="36">
        <f>IF($B5644="","",IFERROR(VLOOKUP($B5644,Mapping!$A:$C,2,0),"Not Mapped"))</f>
        <v/>
      </c>
      <c r="P5644" s="36">
        <f>IF($B5644="","",IFERROR(VLOOKUP($B5644,Mapping!$A:$C,3,0),"Not Mapped"))</f>
        <v/>
      </c>
      <c r="Q5644" s="36">
        <f>IF($B5644="","",IFERROR(VLOOKUP($O5644,Leaders!$A:$B,2,0),"Not Mapped"))</f>
        <v/>
      </c>
      <c r="R5644" s="36">
        <f>IF($B5644="","",IF(COUNTIF(Exclusions!$A:$A,$B5644)&gt;0,"Yes","No"))</f>
        <v/>
      </c>
      <c r="S5644" s="38">
        <f>IF($B5644="","",MIN(1,DAY($A5644)/IF($N5644="Superstore",Settings!$B$5,Settings!$B$4)))</f>
        <v/>
      </c>
      <c r="T5644" s="38">
        <f>IF(OR($B5644="",$G5644="",$S5644=0),"",$G5644/$S5644)</f>
        <v/>
      </c>
      <c r="U5644" s="36">
        <f>IF($T5644="","",IF($T5644&lt;Settings!$B$8,"Critical",IF($T5644&lt;Settings!$B$9,"Semi Critical","Non Critical")))</f>
        <v/>
      </c>
      <c r="V5644" s="28" t="n"/>
      <c r="Z5644">
        <f>IF($B5644="","",IFERROR(VLOOKUP($B5644,'Plan HC for CCA'!$A:$B,2,0),""))</f>
        <v/>
      </c>
      <c r="AA5644">
        <f>IF(OR($B5644="",$Z5644=""),"",IF(N($M5644)&lt;$Z5644,"Delta","No Delta"))</f>
        <v/>
      </c>
      <c r="AB5644">
        <f>IF(OR($B5644="",$Z5644=""),"",MAX(0,$Z5644-N($M5644)))</f>
        <v/>
      </c>
      <c r="AC5644" s="46">
        <f>IF($B5644="","",IFERROR(INDEX('CCA Util %'!$H:$H,MATCH($B5644,'CCA Util %'!$E:$E,0)),""))</f>
        <v/>
      </c>
      <c r="AD5644">
        <f>IF($B5644="","",IFERROR(INDEX('CCA Util %'!$G:$G,MATCH($B5644,'CCA Util %'!$E:$E,0)),""))</f>
        <v/>
      </c>
      <c r="AE5644">
        <f>IF(OR($B5644="",$U5644=""),"",$U5644&amp;" &amp; "&amp;IF(OR($AD5644="",$AD5644=0),"Util NA",$AD5644&amp;" Util"))</f>
        <v/>
      </c>
    </row>
    <row r="5645" ht="15.75" customHeight="1" s="42">
      <c r="A5645" s="41" t="n"/>
      <c r="G5645" s="38" t="n"/>
      <c r="H5645" s="38" t="n"/>
      <c r="I5645" s="38" t="n"/>
      <c r="J5645" s="38" t="n"/>
      <c r="K5645" s="38" t="n"/>
      <c r="L5645" s="38" t="n"/>
      <c r="N5645" s="36">
        <f>IF($B5645="","",IF($C5645="SUPERSTORE","Superstore","DH"))</f>
        <v/>
      </c>
      <c r="O5645" s="36">
        <f>IF($B5645="","",IFERROR(VLOOKUP($B5645,Mapping!$A:$C,2,0),"Not Mapped"))</f>
        <v/>
      </c>
      <c r="P5645" s="36">
        <f>IF($B5645="","",IFERROR(VLOOKUP($B5645,Mapping!$A:$C,3,0),"Not Mapped"))</f>
        <v/>
      </c>
      <c r="Q5645" s="36">
        <f>IF($B5645="","",IFERROR(VLOOKUP($O5645,Leaders!$A:$B,2,0),"Not Mapped"))</f>
        <v/>
      </c>
      <c r="R5645" s="36">
        <f>IF($B5645="","",IF(COUNTIF(Exclusions!$A:$A,$B5645)&gt;0,"Yes","No"))</f>
        <v/>
      </c>
      <c r="S5645" s="38">
        <f>IF($B5645="","",MIN(1,DAY($A5645)/IF($N5645="Superstore",Settings!$B$5,Settings!$B$4)))</f>
        <v/>
      </c>
      <c r="T5645" s="38">
        <f>IF(OR($B5645="",$G5645="",$S5645=0),"",$G5645/$S5645)</f>
        <v/>
      </c>
      <c r="U5645" s="36">
        <f>IF($T5645="","",IF($T5645&lt;Settings!$B$8,"Critical",IF($T5645&lt;Settings!$B$9,"Semi Critical","Non Critical")))</f>
        <v/>
      </c>
      <c r="V5645" s="28" t="n"/>
      <c r="Z5645">
        <f>IF($B5645="","",IFERROR(VLOOKUP($B5645,'Plan HC for CCA'!$A:$B,2,0),""))</f>
        <v/>
      </c>
      <c r="AA5645">
        <f>IF(OR($B5645="",$Z5645=""),"",IF(N($M5645)&lt;$Z5645,"Delta","No Delta"))</f>
        <v/>
      </c>
      <c r="AB5645">
        <f>IF(OR($B5645="",$Z5645=""),"",MAX(0,$Z5645-N($M5645)))</f>
        <v/>
      </c>
      <c r="AC5645" s="46">
        <f>IF($B5645="","",IFERROR(INDEX('CCA Util %'!$H:$H,MATCH($B5645,'CCA Util %'!$E:$E,0)),""))</f>
        <v/>
      </c>
      <c r="AD5645">
        <f>IF($B5645="","",IFERROR(INDEX('CCA Util %'!$G:$G,MATCH($B5645,'CCA Util %'!$E:$E,0)),""))</f>
        <v/>
      </c>
      <c r="AE5645">
        <f>IF(OR($B5645="",$U5645=""),"",$U5645&amp;" &amp; "&amp;IF(OR($AD5645="",$AD5645=0),"Util NA",$AD5645&amp;" Util"))</f>
        <v/>
      </c>
    </row>
    <row r="5646" ht="15.75" customHeight="1" s="42">
      <c r="A5646" s="41" t="n"/>
      <c r="G5646" s="38" t="n"/>
      <c r="H5646" s="38" t="n"/>
      <c r="I5646" s="38" t="n"/>
      <c r="J5646" s="38" t="n"/>
      <c r="K5646" s="38" t="n"/>
      <c r="L5646" s="38" t="n"/>
      <c r="N5646" s="36">
        <f>IF($B5646="","",IF($C5646="SUPERSTORE","Superstore","DH"))</f>
        <v/>
      </c>
      <c r="O5646" s="36">
        <f>IF($B5646="","",IFERROR(VLOOKUP($B5646,Mapping!$A:$C,2,0),"Not Mapped"))</f>
        <v/>
      </c>
      <c r="P5646" s="36">
        <f>IF($B5646="","",IFERROR(VLOOKUP($B5646,Mapping!$A:$C,3,0),"Not Mapped"))</f>
        <v/>
      </c>
      <c r="Q5646" s="36">
        <f>IF($B5646="","",IFERROR(VLOOKUP($O5646,Leaders!$A:$B,2,0),"Not Mapped"))</f>
        <v/>
      </c>
      <c r="R5646" s="36">
        <f>IF($B5646="","",IF(COUNTIF(Exclusions!$A:$A,$B5646)&gt;0,"Yes","No"))</f>
        <v/>
      </c>
      <c r="S5646" s="38">
        <f>IF($B5646="","",MIN(1,DAY($A5646)/IF($N5646="Superstore",Settings!$B$5,Settings!$B$4)))</f>
        <v/>
      </c>
      <c r="T5646" s="38">
        <f>IF(OR($B5646="",$G5646="",$S5646=0),"",$G5646/$S5646)</f>
        <v/>
      </c>
      <c r="U5646" s="36">
        <f>IF($T5646="","",IF($T5646&lt;Settings!$B$8,"Critical",IF($T5646&lt;Settings!$B$9,"Semi Critical","Non Critical")))</f>
        <v/>
      </c>
      <c r="V5646" s="28" t="n"/>
      <c r="Z5646">
        <f>IF($B5646="","",IFERROR(VLOOKUP($B5646,'Plan HC for CCA'!$A:$B,2,0),""))</f>
        <v/>
      </c>
      <c r="AA5646">
        <f>IF(OR($B5646="",$Z5646=""),"",IF(N($M5646)&lt;$Z5646,"Delta","No Delta"))</f>
        <v/>
      </c>
      <c r="AB5646">
        <f>IF(OR($B5646="",$Z5646=""),"",MAX(0,$Z5646-N($M5646)))</f>
        <v/>
      </c>
      <c r="AC5646" s="46">
        <f>IF($B5646="","",IFERROR(INDEX('CCA Util %'!$H:$H,MATCH($B5646,'CCA Util %'!$E:$E,0)),""))</f>
        <v/>
      </c>
      <c r="AD5646">
        <f>IF($B5646="","",IFERROR(INDEX('CCA Util %'!$G:$G,MATCH($B5646,'CCA Util %'!$E:$E,0)),""))</f>
        <v/>
      </c>
      <c r="AE5646">
        <f>IF(OR($B5646="",$U5646=""),"",$U5646&amp;" &amp; "&amp;IF(OR($AD5646="",$AD5646=0),"Util NA",$AD5646&amp;" Util"))</f>
        <v/>
      </c>
    </row>
    <row r="5647" ht="15.75" customHeight="1" s="42">
      <c r="A5647" s="41" t="n"/>
      <c r="G5647" s="38" t="n"/>
      <c r="H5647" s="38" t="n"/>
      <c r="I5647" s="38" t="n"/>
      <c r="J5647" s="38" t="n"/>
      <c r="K5647" s="38" t="n"/>
      <c r="L5647" s="38" t="n"/>
      <c r="N5647" s="36">
        <f>IF($B5647="","",IF($C5647="SUPERSTORE","Superstore","DH"))</f>
        <v/>
      </c>
      <c r="O5647" s="36">
        <f>IF($B5647="","",IFERROR(VLOOKUP($B5647,Mapping!$A:$C,2,0),"Not Mapped"))</f>
        <v/>
      </c>
      <c r="P5647" s="36">
        <f>IF($B5647="","",IFERROR(VLOOKUP($B5647,Mapping!$A:$C,3,0),"Not Mapped"))</f>
        <v/>
      </c>
      <c r="Q5647" s="36">
        <f>IF($B5647="","",IFERROR(VLOOKUP($O5647,Leaders!$A:$B,2,0),"Not Mapped"))</f>
        <v/>
      </c>
      <c r="R5647" s="36">
        <f>IF($B5647="","",IF(COUNTIF(Exclusions!$A:$A,$B5647)&gt;0,"Yes","No"))</f>
        <v/>
      </c>
      <c r="S5647" s="38">
        <f>IF($B5647="","",MIN(1,DAY($A5647)/IF($N5647="Superstore",Settings!$B$5,Settings!$B$4)))</f>
        <v/>
      </c>
      <c r="T5647" s="38">
        <f>IF(OR($B5647="",$G5647="",$S5647=0),"",$G5647/$S5647)</f>
        <v/>
      </c>
      <c r="U5647" s="36">
        <f>IF($T5647="","",IF($T5647&lt;Settings!$B$8,"Critical",IF($T5647&lt;Settings!$B$9,"Semi Critical","Non Critical")))</f>
        <v/>
      </c>
      <c r="V5647" s="28" t="n"/>
      <c r="Z5647">
        <f>IF($B5647="","",IFERROR(VLOOKUP($B5647,'Plan HC for CCA'!$A:$B,2,0),""))</f>
        <v/>
      </c>
      <c r="AA5647">
        <f>IF(OR($B5647="",$Z5647=""),"",IF(N($M5647)&lt;$Z5647,"Delta","No Delta"))</f>
        <v/>
      </c>
      <c r="AB5647">
        <f>IF(OR($B5647="",$Z5647=""),"",MAX(0,$Z5647-N($M5647)))</f>
        <v/>
      </c>
      <c r="AC5647" s="46">
        <f>IF($B5647="","",IFERROR(INDEX('CCA Util %'!$H:$H,MATCH($B5647,'CCA Util %'!$E:$E,0)),""))</f>
        <v/>
      </c>
      <c r="AD5647">
        <f>IF($B5647="","",IFERROR(INDEX('CCA Util %'!$G:$G,MATCH($B5647,'CCA Util %'!$E:$E,0)),""))</f>
        <v/>
      </c>
      <c r="AE5647">
        <f>IF(OR($B5647="",$U5647=""),"",$U5647&amp;" &amp; "&amp;IF(OR($AD5647="",$AD5647=0),"Util NA",$AD5647&amp;" Util"))</f>
        <v/>
      </c>
    </row>
    <row r="5648" ht="15.75" customHeight="1" s="42">
      <c r="A5648" s="41" t="n"/>
      <c r="G5648" s="38" t="n"/>
      <c r="H5648" s="38" t="n"/>
      <c r="I5648" s="38" t="n"/>
      <c r="J5648" s="38" t="n"/>
      <c r="K5648" s="38" t="n"/>
      <c r="L5648" s="38" t="n"/>
      <c r="N5648" s="36">
        <f>IF($B5648="","",IF($C5648="SUPERSTORE","Superstore","DH"))</f>
        <v/>
      </c>
      <c r="O5648" s="36">
        <f>IF($B5648="","",IFERROR(VLOOKUP($B5648,Mapping!$A:$C,2,0),"Not Mapped"))</f>
        <v/>
      </c>
      <c r="P5648" s="36">
        <f>IF($B5648="","",IFERROR(VLOOKUP($B5648,Mapping!$A:$C,3,0),"Not Mapped"))</f>
        <v/>
      </c>
      <c r="Q5648" s="36">
        <f>IF($B5648="","",IFERROR(VLOOKUP($O5648,Leaders!$A:$B,2,0),"Not Mapped"))</f>
        <v/>
      </c>
      <c r="R5648" s="36">
        <f>IF($B5648="","",IF(COUNTIF(Exclusions!$A:$A,$B5648)&gt;0,"Yes","No"))</f>
        <v/>
      </c>
      <c r="S5648" s="38">
        <f>IF($B5648="","",MIN(1,DAY($A5648)/IF($N5648="Superstore",Settings!$B$5,Settings!$B$4)))</f>
        <v/>
      </c>
      <c r="T5648" s="38">
        <f>IF(OR($B5648="",$G5648="",$S5648=0),"",$G5648/$S5648)</f>
        <v/>
      </c>
      <c r="U5648" s="36">
        <f>IF($T5648="","",IF($T5648&lt;Settings!$B$8,"Critical",IF($T5648&lt;Settings!$B$9,"Semi Critical","Non Critical")))</f>
        <v/>
      </c>
      <c r="V5648" s="28" t="n"/>
      <c r="Z5648">
        <f>IF($B5648="","",IFERROR(VLOOKUP($B5648,'Plan HC for CCA'!$A:$B,2,0),""))</f>
        <v/>
      </c>
      <c r="AA5648">
        <f>IF(OR($B5648="",$Z5648=""),"",IF(N($M5648)&lt;$Z5648,"Delta","No Delta"))</f>
        <v/>
      </c>
      <c r="AB5648">
        <f>IF(OR($B5648="",$Z5648=""),"",MAX(0,$Z5648-N($M5648)))</f>
        <v/>
      </c>
      <c r="AC5648" s="46">
        <f>IF($B5648="","",IFERROR(INDEX('CCA Util %'!$H:$H,MATCH($B5648,'CCA Util %'!$E:$E,0)),""))</f>
        <v/>
      </c>
      <c r="AD5648">
        <f>IF($B5648="","",IFERROR(INDEX('CCA Util %'!$G:$G,MATCH($B5648,'CCA Util %'!$E:$E,0)),""))</f>
        <v/>
      </c>
      <c r="AE5648">
        <f>IF(OR($B5648="",$U5648=""),"",$U5648&amp;" &amp; "&amp;IF(OR($AD5648="",$AD5648=0),"Util NA",$AD5648&amp;" Util"))</f>
        <v/>
      </c>
    </row>
    <row r="5649" ht="15.75" customHeight="1" s="42">
      <c r="A5649" s="41" t="n"/>
      <c r="G5649" s="38" t="n"/>
      <c r="H5649" s="38" t="n"/>
      <c r="I5649" s="38" t="n"/>
      <c r="J5649" s="38" t="n"/>
      <c r="K5649" s="38" t="n"/>
      <c r="L5649" s="38" t="n"/>
      <c r="N5649" s="36">
        <f>IF($B5649="","",IF($C5649="SUPERSTORE","Superstore","DH"))</f>
        <v/>
      </c>
      <c r="O5649" s="36">
        <f>IF($B5649="","",IFERROR(VLOOKUP($B5649,Mapping!$A:$C,2,0),"Not Mapped"))</f>
        <v/>
      </c>
      <c r="P5649" s="36">
        <f>IF($B5649="","",IFERROR(VLOOKUP($B5649,Mapping!$A:$C,3,0),"Not Mapped"))</f>
        <v/>
      </c>
      <c r="Q5649" s="36">
        <f>IF($B5649="","",IFERROR(VLOOKUP($O5649,Leaders!$A:$B,2,0),"Not Mapped"))</f>
        <v/>
      </c>
      <c r="R5649" s="36">
        <f>IF($B5649="","",IF(COUNTIF(Exclusions!$A:$A,$B5649)&gt;0,"Yes","No"))</f>
        <v/>
      </c>
      <c r="S5649" s="38">
        <f>IF($B5649="","",MIN(1,DAY($A5649)/IF($N5649="Superstore",Settings!$B$5,Settings!$B$4)))</f>
        <v/>
      </c>
      <c r="T5649" s="38">
        <f>IF(OR($B5649="",$G5649="",$S5649=0),"",$G5649/$S5649)</f>
        <v/>
      </c>
      <c r="U5649" s="36">
        <f>IF($T5649="","",IF($T5649&lt;Settings!$B$8,"Critical",IF($T5649&lt;Settings!$B$9,"Semi Critical","Non Critical")))</f>
        <v/>
      </c>
      <c r="V5649" s="28" t="n"/>
      <c r="Z5649">
        <f>IF($B5649="","",IFERROR(VLOOKUP($B5649,'Plan HC for CCA'!$A:$B,2,0),""))</f>
        <v/>
      </c>
      <c r="AA5649">
        <f>IF(OR($B5649="",$Z5649=""),"",IF(N($M5649)&lt;$Z5649,"Delta","No Delta"))</f>
        <v/>
      </c>
      <c r="AB5649">
        <f>IF(OR($B5649="",$Z5649=""),"",MAX(0,$Z5649-N($M5649)))</f>
        <v/>
      </c>
      <c r="AC5649" s="46">
        <f>IF($B5649="","",IFERROR(INDEX('CCA Util %'!$H:$H,MATCH($B5649,'CCA Util %'!$E:$E,0)),""))</f>
        <v/>
      </c>
      <c r="AD5649">
        <f>IF($B5649="","",IFERROR(INDEX('CCA Util %'!$G:$G,MATCH($B5649,'CCA Util %'!$E:$E,0)),""))</f>
        <v/>
      </c>
      <c r="AE5649">
        <f>IF(OR($B5649="",$U5649=""),"",$U5649&amp;" &amp; "&amp;IF(OR($AD5649="",$AD5649=0),"Util NA",$AD5649&amp;" Util"))</f>
        <v/>
      </c>
    </row>
    <row r="5650" ht="15.75" customHeight="1" s="42">
      <c r="A5650" s="41" t="n"/>
      <c r="G5650" s="38" t="n"/>
      <c r="H5650" s="38" t="n"/>
      <c r="I5650" s="38" t="n"/>
      <c r="J5650" s="38" t="n"/>
      <c r="K5650" s="38" t="n"/>
      <c r="L5650" s="38" t="n"/>
      <c r="N5650" s="36">
        <f>IF($B5650="","",IF($C5650="SUPERSTORE","Superstore","DH"))</f>
        <v/>
      </c>
      <c r="O5650" s="36">
        <f>IF($B5650="","",IFERROR(VLOOKUP($B5650,Mapping!$A:$C,2,0),"Not Mapped"))</f>
        <v/>
      </c>
      <c r="P5650" s="36">
        <f>IF($B5650="","",IFERROR(VLOOKUP($B5650,Mapping!$A:$C,3,0),"Not Mapped"))</f>
        <v/>
      </c>
      <c r="Q5650" s="36">
        <f>IF($B5650="","",IFERROR(VLOOKUP($O5650,Leaders!$A:$B,2,0),"Not Mapped"))</f>
        <v/>
      </c>
      <c r="R5650" s="36">
        <f>IF($B5650="","",IF(COUNTIF(Exclusions!$A:$A,$B5650)&gt;0,"Yes","No"))</f>
        <v/>
      </c>
      <c r="S5650" s="38">
        <f>IF($B5650="","",MIN(1,DAY($A5650)/IF($N5650="Superstore",Settings!$B$5,Settings!$B$4)))</f>
        <v/>
      </c>
      <c r="T5650" s="38">
        <f>IF(OR($B5650="",$G5650="",$S5650=0),"",$G5650/$S5650)</f>
        <v/>
      </c>
      <c r="U5650" s="36">
        <f>IF($T5650="","",IF($T5650&lt;Settings!$B$8,"Critical",IF($T5650&lt;Settings!$B$9,"Semi Critical","Non Critical")))</f>
        <v/>
      </c>
      <c r="V5650" s="28" t="n"/>
      <c r="Z5650">
        <f>IF($B5650="","",IFERROR(VLOOKUP($B5650,'Plan HC for CCA'!$A:$B,2,0),""))</f>
        <v/>
      </c>
      <c r="AA5650">
        <f>IF(OR($B5650="",$Z5650=""),"",IF(N($M5650)&lt;$Z5650,"Delta","No Delta"))</f>
        <v/>
      </c>
      <c r="AB5650">
        <f>IF(OR($B5650="",$Z5650=""),"",MAX(0,$Z5650-N($M5650)))</f>
        <v/>
      </c>
      <c r="AC5650" s="46">
        <f>IF($B5650="","",IFERROR(INDEX('CCA Util %'!$H:$H,MATCH($B5650,'CCA Util %'!$E:$E,0)),""))</f>
        <v/>
      </c>
      <c r="AD5650">
        <f>IF($B5650="","",IFERROR(INDEX('CCA Util %'!$G:$G,MATCH($B5650,'CCA Util %'!$E:$E,0)),""))</f>
        <v/>
      </c>
      <c r="AE5650">
        <f>IF(OR($B5650="",$U5650=""),"",$U5650&amp;" &amp; "&amp;IF(OR($AD5650="",$AD5650=0),"Util NA",$AD5650&amp;" Util"))</f>
        <v/>
      </c>
    </row>
    <row r="5651" ht="15.75" customHeight="1" s="42">
      <c r="A5651" s="41" t="n"/>
      <c r="G5651" s="38" t="n"/>
      <c r="H5651" s="38" t="n"/>
      <c r="I5651" s="38" t="n"/>
      <c r="J5651" s="38" t="n"/>
      <c r="K5651" s="38" t="n"/>
      <c r="L5651" s="38" t="n"/>
      <c r="N5651" s="36">
        <f>IF($B5651="","",IF($C5651="SUPERSTORE","Superstore","DH"))</f>
        <v/>
      </c>
      <c r="O5651" s="36">
        <f>IF($B5651="","",IFERROR(VLOOKUP($B5651,Mapping!$A:$C,2,0),"Not Mapped"))</f>
        <v/>
      </c>
      <c r="P5651" s="36">
        <f>IF($B5651="","",IFERROR(VLOOKUP($B5651,Mapping!$A:$C,3,0),"Not Mapped"))</f>
        <v/>
      </c>
      <c r="Q5651" s="36">
        <f>IF($B5651="","",IFERROR(VLOOKUP($O5651,Leaders!$A:$B,2,0),"Not Mapped"))</f>
        <v/>
      </c>
      <c r="R5651" s="36">
        <f>IF($B5651="","",IF(COUNTIF(Exclusions!$A:$A,$B5651)&gt;0,"Yes","No"))</f>
        <v/>
      </c>
      <c r="S5651" s="38">
        <f>IF($B5651="","",MIN(1,DAY($A5651)/IF($N5651="Superstore",Settings!$B$5,Settings!$B$4)))</f>
        <v/>
      </c>
      <c r="T5651" s="38">
        <f>IF(OR($B5651="",$G5651="",$S5651=0),"",$G5651/$S5651)</f>
        <v/>
      </c>
      <c r="U5651" s="36">
        <f>IF($T5651="","",IF($T5651&lt;Settings!$B$8,"Critical",IF($T5651&lt;Settings!$B$9,"Semi Critical","Non Critical")))</f>
        <v/>
      </c>
      <c r="V5651" s="28" t="n"/>
      <c r="Z5651">
        <f>IF($B5651="","",IFERROR(VLOOKUP($B5651,'Plan HC for CCA'!$A:$B,2,0),""))</f>
        <v/>
      </c>
      <c r="AA5651">
        <f>IF(OR($B5651="",$Z5651=""),"",IF(N($M5651)&lt;$Z5651,"Delta","No Delta"))</f>
        <v/>
      </c>
      <c r="AB5651">
        <f>IF(OR($B5651="",$Z5651=""),"",MAX(0,$Z5651-N($M5651)))</f>
        <v/>
      </c>
      <c r="AC5651" s="46">
        <f>IF($B5651="","",IFERROR(INDEX('CCA Util %'!$H:$H,MATCH($B5651,'CCA Util %'!$E:$E,0)),""))</f>
        <v/>
      </c>
      <c r="AD5651">
        <f>IF($B5651="","",IFERROR(INDEX('CCA Util %'!$G:$G,MATCH($B5651,'CCA Util %'!$E:$E,0)),""))</f>
        <v/>
      </c>
      <c r="AE5651">
        <f>IF(OR($B5651="",$U5651=""),"",$U5651&amp;" &amp; "&amp;IF(OR($AD5651="",$AD5651=0),"Util NA",$AD5651&amp;" Util"))</f>
        <v/>
      </c>
    </row>
    <row r="5652" ht="15.75" customHeight="1" s="42">
      <c r="A5652" s="41" t="n"/>
      <c r="G5652" s="38" t="n"/>
      <c r="H5652" s="38" t="n"/>
      <c r="I5652" s="38" t="n"/>
      <c r="J5652" s="38" t="n"/>
      <c r="K5652" s="38" t="n"/>
      <c r="L5652" s="38" t="n"/>
      <c r="N5652" s="36">
        <f>IF($B5652="","",IF($C5652="SUPERSTORE","Superstore","DH"))</f>
        <v/>
      </c>
      <c r="O5652" s="36">
        <f>IF($B5652="","",IFERROR(VLOOKUP($B5652,Mapping!$A:$C,2,0),"Not Mapped"))</f>
        <v/>
      </c>
      <c r="P5652" s="36">
        <f>IF($B5652="","",IFERROR(VLOOKUP($B5652,Mapping!$A:$C,3,0),"Not Mapped"))</f>
        <v/>
      </c>
      <c r="Q5652" s="36">
        <f>IF($B5652="","",IFERROR(VLOOKUP($O5652,Leaders!$A:$B,2,0),"Not Mapped"))</f>
        <v/>
      </c>
      <c r="R5652" s="36">
        <f>IF($B5652="","",IF(COUNTIF(Exclusions!$A:$A,$B5652)&gt;0,"Yes","No"))</f>
        <v/>
      </c>
      <c r="S5652" s="38">
        <f>IF($B5652="","",MIN(1,DAY($A5652)/IF($N5652="Superstore",Settings!$B$5,Settings!$B$4)))</f>
        <v/>
      </c>
      <c r="T5652" s="38">
        <f>IF(OR($B5652="",$G5652="",$S5652=0),"",$G5652/$S5652)</f>
        <v/>
      </c>
      <c r="U5652" s="36">
        <f>IF($T5652="","",IF($T5652&lt;Settings!$B$8,"Critical",IF($T5652&lt;Settings!$B$9,"Semi Critical","Non Critical")))</f>
        <v/>
      </c>
      <c r="V5652" s="28" t="n"/>
      <c r="Z5652">
        <f>IF($B5652="","",IFERROR(VLOOKUP($B5652,'Plan HC for CCA'!$A:$B,2,0),""))</f>
        <v/>
      </c>
      <c r="AA5652">
        <f>IF(OR($B5652="",$Z5652=""),"",IF(N($M5652)&lt;$Z5652,"Delta","No Delta"))</f>
        <v/>
      </c>
      <c r="AB5652">
        <f>IF(OR($B5652="",$Z5652=""),"",MAX(0,$Z5652-N($M5652)))</f>
        <v/>
      </c>
      <c r="AC5652" s="46">
        <f>IF($B5652="","",IFERROR(INDEX('CCA Util %'!$H:$H,MATCH($B5652,'CCA Util %'!$E:$E,0)),""))</f>
        <v/>
      </c>
      <c r="AD5652">
        <f>IF($B5652="","",IFERROR(INDEX('CCA Util %'!$G:$G,MATCH($B5652,'CCA Util %'!$E:$E,0)),""))</f>
        <v/>
      </c>
      <c r="AE5652">
        <f>IF(OR($B5652="",$U5652=""),"",$U5652&amp;" &amp; "&amp;IF(OR($AD5652="",$AD5652=0),"Util NA",$AD5652&amp;" Util"))</f>
        <v/>
      </c>
    </row>
    <row r="5653" ht="15.75" customHeight="1" s="42">
      <c r="A5653" s="41" t="n"/>
      <c r="G5653" s="38" t="n"/>
      <c r="H5653" s="38" t="n"/>
      <c r="I5653" s="38" t="n"/>
      <c r="J5653" s="38" t="n"/>
      <c r="K5653" s="38" t="n"/>
      <c r="L5653" s="38" t="n"/>
      <c r="N5653" s="36">
        <f>IF($B5653="","",IF($C5653="SUPERSTORE","Superstore","DH"))</f>
        <v/>
      </c>
      <c r="O5653" s="36">
        <f>IF($B5653="","",IFERROR(VLOOKUP($B5653,Mapping!$A:$C,2,0),"Not Mapped"))</f>
        <v/>
      </c>
      <c r="P5653" s="36">
        <f>IF($B5653="","",IFERROR(VLOOKUP($B5653,Mapping!$A:$C,3,0),"Not Mapped"))</f>
        <v/>
      </c>
      <c r="Q5653" s="36">
        <f>IF($B5653="","",IFERROR(VLOOKUP($O5653,Leaders!$A:$B,2,0),"Not Mapped"))</f>
        <v/>
      </c>
      <c r="R5653" s="36">
        <f>IF($B5653="","",IF(COUNTIF(Exclusions!$A:$A,$B5653)&gt;0,"Yes","No"))</f>
        <v/>
      </c>
      <c r="S5653" s="38">
        <f>IF($B5653="","",MIN(1,DAY($A5653)/IF($N5653="Superstore",Settings!$B$5,Settings!$B$4)))</f>
        <v/>
      </c>
      <c r="T5653" s="38">
        <f>IF(OR($B5653="",$G5653="",$S5653=0),"",$G5653/$S5653)</f>
        <v/>
      </c>
      <c r="U5653" s="36">
        <f>IF($T5653="","",IF($T5653&lt;Settings!$B$8,"Critical",IF($T5653&lt;Settings!$B$9,"Semi Critical","Non Critical")))</f>
        <v/>
      </c>
      <c r="V5653" s="28" t="n"/>
      <c r="Z5653">
        <f>IF($B5653="","",IFERROR(VLOOKUP($B5653,'Plan HC for CCA'!$A:$B,2,0),""))</f>
        <v/>
      </c>
      <c r="AA5653">
        <f>IF(OR($B5653="",$Z5653=""),"",IF(N($M5653)&lt;$Z5653,"Delta","No Delta"))</f>
        <v/>
      </c>
      <c r="AB5653">
        <f>IF(OR($B5653="",$Z5653=""),"",MAX(0,$Z5653-N($M5653)))</f>
        <v/>
      </c>
      <c r="AC5653" s="46">
        <f>IF($B5653="","",IFERROR(INDEX('CCA Util %'!$H:$H,MATCH($B5653,'CCA Util %'!$E:$E,0)),""))</f>
        <v/>
      </c>
      <c r="AD5653">
        <f>IF($B5653="","",IFERROR(INDEX('CCA Util %'!$G:$G,MATCH($B5653,'CCA Util %'!$E:$E,0)),""))</f>
        <v/>
      </c>
      <c r="AE5653">
        <f>IF(OR($B5653="",$U5653=""),"",$U5653&amp;" &amp; "&amp;IF(OR($AD5653="",$AD5653=0),"Util NA",$AD5653&amp;" Util"))</f>
        <v/>
      </c>
    </row>
    <row r="5654" ht="15.75" customHeight="1" s="42">
      <c r="A5654" s="41" t="n"/>
      <c r="G5654" s="38" t="n"/>
      <c r="H5654" s="38" t="n"/>
      <c r="I5654" s="38" t="n"/>
      <c r="J5654" s="38" t="n"/>
      <c r="K5654" s="38" t="n"/>
      <c r="L5654" s="38" t="n"/>
      <c r="N5654" s="36">
        <f>IF($B5654="","",IF($C5654="SUPERSTORE","Superstore","DH"))</f>
        <v/>
      </c>
      <c r="O5654" s="36">
        <f>IF($B5654="","",IFERROR(VLOOKUP($B5654,Mapping!$A:$C,2,0),"Not Mapped"))</f>
        <v/>
      </c>
      <c r="P5654" s="36">
        <f>IF($B5654="","",IFERROR(VLOOKUP($B5654,Mapping!$A:$C,3,0),"Not Mapped"))</f>
        <v/>
      </c>
      <c r="Q5654" s="36">
        <f>IF($B5654="","",IFERROR(VLOOKUP($O5654,Leaders!$A:$B,2,0),"Not Mapped"))</f>
        <v/>
      </c>
      <c r="R5654" s="36">
        <f>IF($B5654="","",IF(COUNTIF(Exclusions!$A:$A,$B5654)&gt;0,"Yes","No"))</f>
        <v/>
      </c>
      <c r="S5654" s="38">
        <f>IF($B5654="","",MIN(1,DAY($A5654)/IF($N5654="Superstore",Settings!$B$5,Settings!$B$4)))</f>
        <v/>
      </c>
      <c r="T5654" s="38">
        <f>IF(OR($B5654="",$G5654="",$S5654=0),"",$G5654/$S5654)</f>
        <v/>
      </c>
      <c r="U5654" s="36">
        <f>IF($T5654="","",IF($T5654&lt;Settings!$B$8,"Critical",IF($T5654&lt;Settings!$B$9,"Semi Critical","Non Critical")))</f>
        <v/>
      </c>
      <c r="V5654" s="28" t="n"/>
      <c r="Z5654">
        <f>IF($B5654="","",IFERROR(VLOOKUP($B5654,'Plan HC for CCA'!$A:$B,2,0),""))</f>
        <v/>
      </c>
      <c r="AA5654">
        <f>IF(OR($B5654="",$Z5654=""),"",IF(N($M5654)&lt;$Z5654,"Delta","No Delta"))</f>
        <v/>
      </c>
      <c r="AB5654">
        <f>IF(OR($B5654="",$Z5654=""),"",MAX(0,$Z5654-N($M5654)))</f>
        <v/>
      </c>
      <c r="AC5654" s="46">
        <f>IF($B5654="","",IFERROR(INDEX('CCA Util %'!$H:$H,MATCH($B5654,'CCA Util %'!$E:$E,0)),""))</f>
        <v/>
      </c>
      <c r="AD5654">
        <f>IF($B5654="","",IFERROR(INDEX('CCA Util %'!$G:$G,MATCH($B5654,'CCA Util %'!$E:$E,0)),""))</f>
        <v/>
      </c>
      <c r="AE5654">
        <f>IF(OR($B5654="",$U5654=""),"",$U5654&amp;" &amp; "&amp;IF(OR($AD5654="",$AD5654=0),"Util NA",$AD5654&amp;" Util"))</f>
        <v/>
      </c>
    </row>
    <row r="5655" ht="15.75" customHeight="1" s="42">
      <c r="A5655" s="41" t="n"/>
      <c r="G5655" s="38" t="n"/>
      <c r="H5655" s="38" t="n"/>
      <c r="I5655" s="38" t="n"/>
      <c r="J5655" s="38" t="n"/>
      <c r="K5655" s="38" t="n"/>
      <c r="L5655" s="38" t="n"/>
      <c r="N5655" s="36">
        <f>IF($B5655="","",IF($C5655="SUPERSTORE","Superstore","DH"))</f>
        <v/>
      </c>
      <c r="O5655" s="36">
        <f>IF($B5655="","",IFERROR(VLOOKUP($B5655,Mapping!$A:$C,2,0),"Not Mapped"))</f>
        <v/>
      </c>
      <c r="P5655" s="36">
        <f>IF($B5655="","",IFERROR(VLOOKUP($B5655,Mapping!$A:$C,3,0),"Not Mapped"))</f>
        <v/>
      </c>
      <c r="Q5655" s="36">
        <f>IF($B5655="","",IFERROR(VLOOKUP($O5655,Leaders!$A:$B,2,0),"Not Mapped"))</f>
        <v/>
      </c>
      <c r="R5655" s="36">
        <f>IF($B5655="","",IF(COUNTIF(Exclusions!$A:$A,$B5655)&gt;0,"Yes","No"))</f>
        <v/>
      </c>
      <c r="S5655" s="38">
        <f>IF($B5655="","",MIN(1,DAY($A5655)/IF($N5655="Superstore",Settings!$B$5,Settings!$B$4)))</f>
        <v/>
      </c>
      <c r="T5655" s="38">
        <f>IF(OR($B5655="",$G5655="",$S5655=0),"",$G5655/$S5655)</f>
        <v/>
      </c>
      <c r="U5655" s="36">
        <f>IF($T5655="","",IF($T5655&lt;Settings!$B$8,"Critical",IF($T5655&lt;Settings!$B$9,"Semi Critical","Non Critical")))</f>
        <v/>
      </c>
      <c r="V5655" s="28" t="n"/>
      <c r="Z5655">
        <f>IF($B5655="","",IFERROR(VLOOKUP($B5655,'Plan HC for CCA'!$A:$B,2,0),""))</f>
        <v/>
      </c>
      <c r="AA5655">
        <f>IF(OR($B5655="",$Z5655=""),"",IF(N($M5655)&lt;$Z5655,"Delta","No Delta"))</f>
        <v/>
      </c>
      <c r="AB5655">
        <f>IF(OR($B5655="",$Z5655=""),"",MAX(0,$Z5655-N($M5655)))</f>
        <v/>
      </c>
      <c r="AC5655" s="46">
        <f>IF($B5655="","",IFERROR(INDEX('CCA Util %'!$H:$H,MATCH($B5655,'CCA Util %'!$E:$E,0)),""))</f>
        <v/>
      </c>
      <c r="AD5655">
        <f>IF($B5655="","",IFERROR(INDEX('CCA Util %'!$G:$G,MATCH($B5655,'CCA Util %'!$E:$E,0)),""))</f>
        <v/>
      </c>
      <c r="AE5655">
        <f>IF(OR($B5655="",$U5655=""),"",$U5655&amp;" &amp; "&amp;IF(OR($AD5655="",$AD5655=0),"Util NA",$AD5655&amp;" Util"))</f>
        <v/>
      </c>
    </row>
    <row r="5656" ht="15.75" customHeight="1" s="42">
      <c r="A5656" s="41" t="n"/>
      <c r="G5656" s="38" t="n"/>
      <c r="H5656" s="38" t="n"/>
      <c r="I5656" s="38" t="n"/>
      <c r="J5656" s="38" t="n"/>
      <c r="K5656" s="38" t="n"/>
      <c r="L5656" s="38" t="n"/>
      <c r="N5656" s="36">
        <f>IF($B5656="","",IF($C5656="SUPERSTORE","Superstore","DH"))</f>
        <v/>
      </c>
      <c r="O5656" s="36">
        <f>IF($B5656="","",IFERROR(VLOOKUP($B5656,Mapping!$A:$C,2,0),"Not Mapped"))</f>
        <v/>
      </c>
      <c r="P5656" s="36">
        <f>IF($B5656="","",IFERROR(VLOOKUP($B5656,Mapping!$A:$C,3,0),"Not Mapped"))</f>
        <v/>
      </c>
      <c r="Q5656" s="36">
        <f>IF($B5656="","",IFERROR(VLOOKUP($O5656,Leaders!$A:$B,2,0),"Not Mapped"))</f>
        <v/>
      </c>
      <c r="R5656" s="36">
        <f>IF($B5656="","",IF(COUNTIF(Exclusions!$A:$A,$B5656)&gt;0,"Yes","No"))</f>
        <v/>
      </c>
      <c r="S5656" s="38">
        <f>IF($B5656="","",MIN(1,DAY($A5656)/IF($N5656="Superstore",Settings!$B$5,Settings!$B$4)))</f>
        <v/>
      </c>
      <c r="T5656" s="38">
        <f>IF(OR($B5656="",$G5656="",$S5656=0),"",$G5656/$S5656)</f>
        <v/>
      </c>
      <c r="U5656" s="36">
        <f>IF($T5656="","",IF($T5656&lt;Settings!$B$8,"Critical",IF($T5656&lt;Settings!$B$9,"Semi Critical","Non Critical")))</f>
        <v/>
      </c>
      <c r="V5656" s="28" t="n"/>
      <c r="Z5656">
        <f>IF($B5656="","",IFERROR(VLOOKUP($B5656,'Plan HC for CCA'!$A:$B,2,0),""))</f>
        <v/>
      </c>
      <c r="AA5656">
        <f>IF(OR($B5656="",$Z5656=""),"",IF(N($M5656)&lt;$Z5656,"Delta","No Delta"))</f>
        <v/>
      </c>
      <c r="AB5656">
        <f>IF(OR($B5656="",$Z5656=""),"",MAX(0,$Z5656-N($M5656)))</f>
        <v/>
      </c>
      <c r="AC5656" s="46">
        <f>IF($B5656="","",IFERROR(INDEX('CCA Util %'!$H:$H,MATCH($B5656,'CCA Util %'!$E:$E,0)),""))</f>
        <v/>
      </c>
      <c r="AD5656">
        <f>IF($B5656="","",IFERROR(INDEX('CCA Util %'!$G:$G,MATCH($B5656,'CCA Util %'!$E:$E,0)),""))</f>
        <v/>
      </c>
      <c r="AE5656">
        <f>IF(OR($B5656="",$U5656=""),"",$U5656&amp;" &amp; "&amp;IF(OR($AD5656="",$AD5656=0),"Util NA",$AD5656&amp;" Util"))</f>
        <v/>
      </c>
    </row>
    <row r="5657" ht="15.75" customHeight="1" s="42">
      <c r="A5657" s="41" t="n"/>
      <c r="G5657" s="38" t="n"/>
      <c r="H5657" s="38" t="n"/>
      <c r="I5657" s="38" t="n"/>
      <c r="J5657" s="38" t="n"/>
      <c r="K5657" s="38" t="n"/>
      <c r="L5657" s="38" t="n"/>
      <c r="N5657" s="36">
        <f>IF($B5657="","",IF($C5657="SUPERSTORE","Superstore","DH"))</f>
        <v/>
      </c>
      <c r="O5657" s="36">
        <f>IF($B5657="","",IFERROR(VLOOKUP($B5657,Mapping!$A:$C,2,0),"Not Mapped"))</f>
        <v/>
      </c>
      <c r="P5657" s="36">
        <f>IF($B5657="","",IFERROR(VLOOKUP($B5657,Mapping!$A:$C,3,0),"Not Mapped"))</f>
        <v/>
      </c>
      <c r="Q5657" s="36">
        <f>IF($B5657="","",IFERROR(VLOOKUP($O5657,Leaders!$A:$B,2,0),"Not Mapped"))</f>
        <v/>
      </c>
      <c r="R5657" s="36">
        <f>IF($B5657="","",IF(COUNTIF(Exclusions!$A:$A,$B5657)&gt;0,"Yes","No"))</f>
        <v/>
      </c>
      <c r="S5657" s="38">
        <f>IF($B5657="","",MIN(1,DAY($A5657)/IF($N5657="Superstore",Settings!$B$5,Settings!$B$4)))</f>
        <v/>
      </c>
      <c r="T5657" s="38">
        <f>IF(OR($B5657="",$G5657="",$S5657=0),"",$G5657/$S5657)</f>
        <v/>
      </c>
      <c r="U5657" s="36">
        <f>IF($T5657="","",IF($T5657&lt;Settings!$B$8,"Critical",IF($T5657&lt;Settings!$B$9,"Semi Critical","Non Critical")))</f>
        <v/>
      </c>
      <c r="V5657" s="28" t="n"/>
      <c r="Z5657">
        <f>IF($B5657="","",IFERROR(VLOOKUP($B5657,'Plan HC for CCA'!$A:$B,2,0),""))</f>
        <v/>
      </c>
      <c r="AA5657">
        <f>IF(OR($B5657="",$Z5657=""),"",IF(N($M5657)&lt;$Z5657,"Delta","No Delta"))</f>
        <v/>
      </c>
      <c r="AB5657">
        <f>IF(OR($B5657="",$Z5657=""),"",MAX(0,$Z5657-N($M5657)))</f>
        <v/>
      </c>
      <c r="AC5657" s="46">
        <f>IF($B5657="","",IFERROR(INDEX('CCA Util %'!$H:$H,MATCH($B5657,'CCA Util %'!$E:$E,0)),""))</f>
        <v/>
      </c>
      <c r="AD5657">
        <f>IF($B5657="","",IFERROR(INDEX('CCA Util %'!$G:$G,MATCH($B5657,'CCA Util %'!$E:$E,0)),""))</f>
        <v/>
      </c>
      <c r="AE5657">
        <f>IF(OR($B5657="",$U5657=""),"",$U5657&amp;" &amp; "&amp;IF(OR($AD5657="",$AD5657=0),"Util NA",$AD5657&amp;" Util"))</f>
        <v/>
      </c>
    </row>
    <row r="5658" ht="15.75" customHeight="1" s="42">
      <c r="A5658" s="41" t="n"/>
      <c r="G5658" s="38" t="n"/>
      <c r="H5658" s="38" t="n"/>
      <c r="I5658" s="38" t="n"/>
      <c r="J5658" s="38" t="n"/>
      <c r="K5658" s="38" t="n"/>
      <c r="L5658" s="38" t="n"/>
      <c r="N5658" s="36">
        <f>IF($B5658="","",IF($C5658="SUPERSTORE","Superstore","DH"))</f>
        <v/>
      </c>
      <c r="O5658" s="36">
        <f>IF($B5658="","",IFERROR(VLOOKUP($B5658,Mapping!$A:$C,2,0),"Not Mapped"))</f>
        <v/>
      </c>
      <c r="P5658" s="36">
        <f>IF($B5658="","",IFERROR(VLOOKUP($B5658,Mapping!$A:$C,3,0),"Not Mapped"))</f>
        <v/>
      </c>
      <c r="Q5658" s="36">
        <f>IF($B5658="","",IFERROR(VLOOKUP($O5658,Leaders!$A:$B,2,0),"Not Mapped"))</f>
        <v/>
      </c>
      <c r="R5658" s="36">
        <f>IF($B5658="","",IF(COUNTIF(Exclusions!$A:$A,$B5658)&gt;0,"Yes","No"))</f>
        <v/>
      </c>
      <c r="S5658" s="38">
        <f>IF($B5658="","",MIN(1,DAY($A5658)/IF($N5658="Superstore",Settings!$B$5,Settings!$B$4)))</f>
        <v/>
      </c>
      <c r="T5658" s="38">
        <f>IF(OR($B5658="",$G5658="",$S5658=0),"",$G5658/$S5658)</f>
        <v/>
      </c>
      <c r="U5658" s="36">
        <f>IF($T5658="","",IF($T5658&lt;Settings!$B$8,"Critical",IF($T5658&lt;Settings!$B$9,"Semi Critical","Non Critical")))</f>
        <v/>
      </c>
      <c r="V5658" s="28" t="n"/>
      <c r="Z5658">
        <f>IF($B5658="","",IFERROR(VLOOKUP($B5658,'Plan HC for CCA'!$A:$B,2,0),""))</f>
        <v/>
      </c>
      <c r="AA5658">
        <f>IF(OR($B5658="",$Z5658=""),"",IF(N($M5658)&lt;$Z5658,"Delta","No Delta"))</f>
        <v/>
      </c>
      <c r="AB5658">
        <f>IF(OR($B5658="",$Z5658=""),"",MAX(0,$Z5658-N($M5658)))</f>
        <v/>
      </c>
      <c r="AC5658" s="46">
        <f>IF($B5658="","",IFERROR(INDEX('CCA Util %'!$H:$H,MATCH($B5658,'CCA Util %'!$E:$E,0)),""))</f>
        <v/>
      </c>
      <c r="AD5658">
        <f>IF($B5658="","",IFERROR(INDEX('CCA Util %'!$G:$G,MATCH($B5658,'CCA Util %'!$E:$E,0)),""))</f>
        <v/>
      </c>
      <c r="AE5658">
        <f>IF(OR($B5658="",$U5658=""),"",$U5658&amp;" &amp; "&amp;IF(OR($AD5658="",$AD5658=0),"Util NA",$AD5658&amp;" Util"))</f>
        <v/>
      </c>
    </row>
    <row r="5659" ht="15.75" customHeight="1" s="42">
      <c r="A5659" s="41" t="n"/>
      <c r="G5659" s="38" t="n"/>
      <c r="H5659" s="38" t="n"/>
      <c r="I5659" s="38" t="n"/>
      <c r="J5659" s="38" t="n"/>
      <c r="K5659" s="38" t="n"/>
      <c r="L5659" s="38" t="n"/>
      <c r="N5659" s="36">
        <f>IF($B5659="","",IF($C5659="SUPERSTORE","Superstore","DH"))</f>
        <v/>
      </c>
      <c r="O5659" s="36">
        <f>IF($B5659="","",IFERROR(VLOOKUP($B5659,Mapping!$A:$C,2,0),"Not Mapped"))</f>
        <v/>
      </c>
      <c r="P5659" s="36">
        <f>IF($B5659="","",IFERROR(VLOOKUP($B5659,Mapping!$A:$C,3,0),"Not Mapped"))</f>
        <v/>
      </c>
      <c r="Q5659" s="36">
        <f>IF($B5659="","",IFERROR(VLOOKUP($O5659,Leaders!$A:$B,2,0),"Not Mapped"))</f>
        <v/>
      </c>
      <c r="R5659" s="36">
        <f>IF($B5659="","",IF(COUNTIF(Exclusions!$A:$A,$B5659)&gt;0,"Yes","No"))</f>
        <v/>
      </c>
      <c r="S5659" s="38">
        <f>IF($B5659="","",MIN(1,DAY($A5659)/IF($N5659="Superstore",Settings!$B$5,Settings!$B$4)))</f>
        <v/>
      </c>
      <c r="T5659" s="38">
        <f>IF(OR($B5659="",$G5659="",$S5659=0),"",$G5659/$S5659)</f>
        <v/>
      </c>
      <c r="U5659" s="36">
        <f>IF($T5659="","",IF($T5659&lt;Settings!$B$8,"Critical",IF($T5659&lt;Settings!$B$9,"Semi Critical","Non Critical")))</f>
        <v/>
      </c>
      <c r="V5659" s="28" t="n"/>
      <c r="Z5659">
        <f>IF($B5659="","",IFERROR(VLOOKUP($B5659,'Plan HC for CCA'!$A:$B,2,0),""))</f>
        <v/>
      </c>
      <c r="AA5659">
        <f>IF(OR($B5659="",$Z5659=""),"",IF(N($M5659)&lt;$Z5659,"Delta","No Delta"))</f>
        <v/>
      </c>
      <c r="AB5659">
        <f>IF(OR($B5659="",$Z5659=""),"",MAX(0,$Z5659-N($M5659)))</f>
        <v/>
      </c>
      <c r="AC5659" s="46">
        <f>IF($B5659="","",IFERROR(INDEX('CCA Util %'!$H:$H,MATCH($B5659,'CCA Util %'!$E:$E,0)),""))</f>
        <v/>
      </c>
      <c r="AD5659">
        <f>IF($B5659="","",IFERROR(INDEX('CCA Util %'!$G:$G,MATCH($B5659,'CCA Util %'!$E:$E,0)),""))</f>
        <v/>
      </c>
      <c r="AE5659">
        <f>IF(OR($B5659="",$U5659=""),"",$U5659&amp;" &amp; "&amp;IF(OR($AD5659="",$AD5659=0),"Util NA",$AD5659&amp;" Util"))</f>
        <v/>
      </c>
    </row>
    <row r="5660" ht="15.75" customHeight="1" s="42">
      <c r="A5660" s="41" t="n"/>
      <c r="G5660" s="38" t="n"/>
      <c r="H5660" s="38" t="n"/>
      <c r="I5660" s="38" t="n"/>
      <c r="J5660" s="38" t="n"/>
      <c r="K5660" s="38" t="n"/>
      <c r="L5660" s="38" t="n"/>
      <c r="N5660" s="36">
        <f>IF($B5660="","",IF($C5660="SUPERSTORE","Superstore","DH"))</f>
        <v/>
      </c>
      <c r="O5660" s="36">
        <f>IF($B5660="","",IFERROR(VLOOKUP($B5660,Mapping!$A:$C,2,0),"Not Mapped"))</f>
        <v/>
      </c>
      <c r="P5660" s="36">
        <f>IF($B5660="","",IFERROR(VLOOKUP($B5660,Mapping!$A:$C,3,0),"Not Mapped"))</f>
        <v/>
      </c>
      <c r="Q5660" s="36">
        <f>IF($B5660="","",IFERROR(VLOOKUP($O5660,Leaders!$A:$B,2,0),"Not Mapped"))</f>
        <v/>
      </c>
      <c r="R5660" s="36">
        <f>IF($B5660="","",IF(COUNTIF(Exclusions!$A:$A,$B5660)&gt;0,"Yes","No"))</f>
        <v/>
      </c>
      <c r="S5660" s="38">
        <f>IF($B5660="","",MIN(1,DAY($A5660)/IF($N5660="Superstore",Settings!$B$5,Settings!$B$4)))</f>
        <v/>
      </c>
      <c r="T5660" s="38">
        <f>IF(OR($B5660="",$G5660="",$S5660=0),"",$G5660/$S5660)</f>
        <v/>
      </c>
      <c r="U5660" s="36">
        <f>IF($T5660="","",IF($T5660&lt;Settings!$B$8,"Critical",IF($T5660&lt;Settings!$B$9,"Semi Critical","Non Critical")))</f>
        <v/>
      </c>
      <c r="V5660" s="28" t="n"/>
      <c r="Z5660">
        <f>IF($B5660="","",IFERROR(VLOOKUP($B5660,'Plan HC for CCA'!$A:$B,2,0),""))</f>
        <v/>
      </c>
      <c r="AA5660">
        <f>IF(OR($B5660="",$Z5660=""),"",IF(N($M5660)&lt;$Z5660,"Delta","No Delta"))</f>
        <v/>
      </c>
      <c r="AB5660">
        <f>IF(OR($B5660="",$Z5660=""),"",MAX(0,$Z5660-N($M5660)))</f>
        <v/>
      </c>
      <c r="AC5660" s="46">
        <f>IF($B5660="","",IFERROR(INDEX('CCA Util %'!$H:$H,MATCH($B5660,'CCA Util %'!$E:$E,0)),""))</f>
        <v/>
      </c>
      <c r="AD5660">
        <f>IF($B5660="","",IFERROR(INDEX('CCA Util %'!$G:$G,MATCH($B5660,'CCA Util %'!$E:$E,0)),""))</f>
        <v/>
      </c>
      <c r="AE5660">
        <f>IF(OR($B5660="",$U5660=""),"",$U5660&amp;" &amp; "&amp;IF(OR($AD5660="",$AD5660=0),"Util NA",$AD5660&amp;" Util"))</f>
        <v/>
      </c>
    </row>
    <row r="5661" ht="15.75" customHeight="1" s="42">
      <c r="A5661" s="41" t="n"/>
      <c r="G5661" s="38" t="n"/>
      <c r="H5661" s="38" t="n"/>
      <c r="I5661" s="38" t="n"/>
      <c r="J5661" s="38" t="n"/>
      <c r="K5661" s="38" t="n"/>
      <c r="L5661" s="38" t="n"/>
      <c r="N5661" s="36">
        <f>IF($B5661="","",IF($C5661="SUPERSTORE","Superstore","DH"))</f>
        <v/>
      </c>
      <c r="O5661" s="36">
        <f>IF($B5661="","",IFERROR(VLOOKUP($B5661,Mapping!$A:$C,2,0),"Not Mapped"))</f>
        <v/>
      </c>
      <c r="P5661" s="36">
        <f>IF($B5661="","",IFERROR(VLOOKUP($B5661,Mapping!$A:$C,3,0),"Not Mapped"))</f>
        <v/>
      </c>
      <c r="Q5661" s="36">
        <f>IF($B5661="","",IFERROR(VLOOKUP($O5661,Leaders!$A:$B,2,0),"Not Mapped"))</f>
        <v/>
      </c>
      <c r="R5661" s="36">
        <f>IF($B5661="","",IF(COUNTIF(Exclusions!$A:$A,$B5661)&gt;0,"Yes","No"))</f>
        <v/>
      </c>
      <c r="S5661" s="38">
        <f>IF($B5661="","",MIN(1,DAY($A5661)/IF($N5661="Superstore",Settings!$B$5,Settings!$B$4)))</f>
        <v/>
      </c>
      <c r="T5661" s="38">
        <f>IF(OR($B5661="",$G5661="",$S5661=0),"",$G5661/$S5661)</f>
        <v/>
      </c>
      <c r="U5661" s="36">
        <f>IF($T5661="","",IF($T5661&lt;Settings!$B$8,"Critical",IF($T5661&lt;Settings!$B$9,"Semi Critical","Non Critical")))</f>
        <v/>
      </c>
      <c r="V5661" s="28" t="n"/>
      <c r="Z5661">
        <f>IF($B5661="","",IFERROR(VLOOKUP($B5661,'Plan HC for CCA'!$A:$B,2,0),""))</f>
        <v/>
      </c>
      <c r="AA5661">
        <f>IF(OR($B5661="",$Z5661=""),"",IF(N($M5661)&lt;$Z5661,"Delta","No Delta"))</f>
        <v/>
      </c>
      <c r="AB5661">
        <f>IF(OR($B5661="",$Z5661=""),"",MAX(0,$Z5661-N($M5661)))</f>
        <v/>
      </c>
      <c r="AC5661" s="46">
        <f>IF($B5661="","",IFERROR(INDEX('CCA Util %'!$H:$H,MATCH($B5661,'CCA Util %'!$E:$E,0)),""))</f>
        <v/>
      </c>
      <c r="AD5661">
        <f>IF($B5661="","",IFERROR(INDEX('CCA Util %'!$G:$G,MATCH($B5661,'CCA Util %'!$E:$E,0)),""))</f>
        <v/>
      </c>
      <c r="AE5661">
        <f>IF(OR($B5661="",$U5661=""),"",$U5661&amp;" &amp; "&amp;IF(OR($AD5661="",$AD5661=0),"Util NA",$AD5661&amp;" Util"))</f>
        <v/>
      </c>
    </row>
    <row r="5662" ht="15.75" customHeight="1" s="42">
      <c r="A5662" s="41" t="n"/>
      <c r="G5662" s="38" t="n"/>
      <c r="H5662" s="38" t="n"/>
      <c r="I5662" s="38" t="n"/>
      <c r="J5662" s="38" t="n"/>
      <c r="K5662" s="38" t="n"/>
      <c r="L5662" s="38" t="n"/>
      <c r="N5662" s="36">
        <f>IF($B5662="","",IF($C5662="SUPERSTORE","Superstore","DH"))</f>
        <v/>
      </c>
      <c r="O5662" s="36">
        <f>IF($B5662="","",IFERROR(VLOOKUP($B5662,Mapping!$A:$C,2,0),"Not Mapped"))</f>
        <v/>
      </c>
      <c r="P5662" s="36">
        <f>IF($B5662="","",IFERROR(VLOOKUP($B5662,Mapping!$A:$C,3,0),"Not Mapped"))</f>
        <v/>
      </c>
      <c r="Q5662" s="36">
        <f>IF($B5662="","",IFERROR(VLOOKUP($O5662,Leaders!$A:$B,2,0),"Not Mapped"))</f>
        <v/>
      </c>
      <c r="R5662" s="36">
        <f>IF($B5662="","",IF(COUNTIF(Exclusions!$A:$A,$B5662)&gt;0,"Yes","No"))</f>
        <v/>
      </c>
      <c r="S5662" s="38">
        <f>IF($B5662="","",MIN(1,DAY($A5662)/IF($N5662="Superstore",Settings!$B$5,Settings!$B$4)))</f>
        <v/>
      </c>
      <c r="T5662" s="38">
        <f>IF(OR($B5662="",$G5662="",$S5662=0),"",$G5662/$S5662)</f>
        <v/>
      </c>
      <c r="U5662" s="36">
        <f>IF($T5662="","",IF($T5662&lt;Settings!$B$8,"Critical",IF($T5662&lt;Settings!$B$9,"Semi Critical","Non Critical")))</f>
        <v/>
      </c>
      <c r="V5662" s="28" t="n"/>
      <c r="Z5662">
        <f>IF($B5662="","",IFERROR(VLOOKUP($B5662,'Plan HC for CCA'!$A:$B,2,0),""))</f>
        <v/>
      </c>
      <c r="AA5662">
        <f>IF(OR($B5662="",$Z5662=""),"",IF(N($M5662)&lt;$Z5662,"Delta","No Delta"))</f>
        <v/>
      </c>
      <c r="AB5662">
        <f>IF(OR($B5662="",$Z5662=""),"",MAX(0,$Z5662-N($M5662)))</f>
        <v/>
      </c>
      <c r="AC5662" s="46">
        <f>IF($B5662="","",IFERROR(INDEX('CCA Util %'!$H:$H,MATCH($B5662,'CCA Util %'!$E:$E,0)),""))</f>
        <v/>
      </c>
      <c r="AD5662">
        <f>IF($B5662="","",IFERROR(INDEX('CCA Util %'!$G:$G,MATCH($B5662,'CCA Util %'!$E:$E,0)),""))</f>
        <v/>
      </c>
      <c r="AE5662">
        <f>IF(OR($B5662="",$U5662=""),"",$U5662&amp;" &amp; "&amp;IF(OR($AD5662="",$AD5662=0),"Util NA",$AD5662&amp;" Util"))</f>
        <v/>
      </c>
    </row>
    <row r="5663" ht="15.75" customHeight="1" s="42">
      <c r="A5663" s="41" t="n"/>
      <c r="G5663" s="38" t="n"/>
      <c r="H5663" s="38" t="n"/>
      <c r="I5663" s="38" t="n"/>
      <c r="J5663" s="38" t="n"/>
      <c r="K5663" s="38" t="n"/>
      <c r="L5663" s="38" t="n"/>
      <c r="N5663" s="36">
        <f>IF($B5663="","",IF($C5663="SUPERSTORE","Superstore","DH"))</f>
        <v/>
      </c>
      <c r="O5663" s="36">
        <f>IF($B5663="","",IFERROR(VLOOKUP($B5663,Mapping!$A:$C,2,0),"Not Mapped"))</f>
        <v/>
      </c>
      <c r="P5663" s="36">
        <f>IF($B5663="","",IFERROR(VLOOKUP($B5663,Mapping!$A:$C,3,0),"Not Mapped"))</f>
        <v/>
      </c>
      <c r="Q5663" s="36">
        <f>IF($B5663="","",IFERROR(VLOOKUP($O5663,Leaders!$A:$B,2,0),"Not Mapped"))</f>
        <v/>
      </c>
      <c r="R5663" s="36">
        <f>IF($B5663="","",IF(COUNTIF(Exclusions!$A:$A,$B5663)&gt;0,"Yes","No"))</f>
        <v/>
      </c>
      <c r="S5663" s="38">
        <f>IF($B5663="","",MIN(1,DAY($A5663)/IF($N5663="Superstore",Settings!$B$5,Settings!$B$4)))</f>
        <v/>
      </c>
      <c r="T5663" s="38">
        <f>IF(OR($B5663="",$G5663="",$S5663=0),"",$G5663/$S5663)</f>
        <v/>
      </c>
      <c r="U5663" s="36">
        <f>IF($T5663="","",IF($T5663&lt;Settings!$B$8,"Critical",IF($T5663&lt;Settings!$B$9,"Semi Critical","Non Critical")))</f>
        <v/>
      </c>
      <c r="V5663" s="28" t="n"/>
      <c r="Z5663">
        <f>IF($B5663="","",IFERROR(VLOOKUP($B5663,'Plan HC for CCA'!$A:$B,2,0),""))</f>
        <v/>
      </c>
      <c r="AA5663">
        <f>IF(OR($B5663="",$Z5663=""),"",IF(N($M5663)&lt;$Z5663,"Delta","No Delta"))</f>
        <v/>
      </c>
      <c r="AB5663">
        <f>IF(OR($B5663="",$Z5663=""),"",MAX(0,$Z5663-N($M5663)))</f>
        <v/>
      </c>
      <c r="AC5663" s="46">
        <f>IF($B5663="","",IFERROR(INDEX('CCA Util %'!$H:$H,MATCH($B5663,'CCA Util %'!$E:$E,0)),""))</f>
        <v/>
      </c>
      <c r="AD5663">
        <f>IF($B5663="","",IFERROR(INDEX('CCA Util %'!$G:$G,MATCH($B5663,'CCA Util %'!$E:$E,0)),""))</f>
        <v/>
      </c>
      <c r="AE5663">
        <f>IF(OR($B5663="",$U5663=""),"",$U5663&amp;" &amp; "&amp;IF(OR($AD5663="",$AD5663=0),"Util NA",$AD5663&amp;" Util"))</f>
        <v/>
      </c>
    </row>
    <row r="5664" ht="15.75" customHeight="1" s="42">
      <c r="A5664" s="41" t="n"/>
      <c r="G5664" s="38" t="n"/>
      <c r="H5664" s="38" t="n"/>
      <c r="I5664" s="38" t="n"/>
      <c r="J5664" s="38" t="n"/>
      <c r="K5664" s="38" t="n"/>
      <c r="L5664" s="38" t="n"/>
      <c r="N5664" s="36">
        <f>IF($B5664="","",IF($C5664="SUPERSTORE","Superstore","DH"))</f>
        <v/>
      </c>
      <c r="O5664" s="36">
        <f>IF($B5664="","",IFERROR(VLOOKUP($B5664,Mapping!$A:$C,2,0),"Not Mapped"))</f>
        <v/>
      </c>
      <c r="P5664" s="36">
        <f>IF($B5664="","",IFERROR(VLOOKUP($B5664,Mapping!$A:$C,3,0),"Not Mapped"))</f>
        <v/>
      </c>
      <c r="Q5664" s="36">
        <f>IF($B5664="","",IFERROR(VLOOKUP($O5664,Leaders!$A:$B,2,0),"Not Mapped"))</f>
        <v/>
      </c>
      <c r="R5664" s="36">
        <f>IF($B5664="","",IF(COUNTIF(Exclusions!$A:$A,$B5664)&gt;0,"Yes","No"))</f>
        <v/>
      </c>
      <c r="S5664" s="38">
        <f>IF($B5664="","",MIN(1,DAY($A5664)/IF($N5664="Superstore",Settings!$B$5,Settings!$B$4)))</f>
        <v/>
      </c>
      <c r="T5664" s="38">
        <f>IF(OR($B5664="",$G5664="",$S5664=0),"",$G5664/$S5664)</f>
        <v/>
      </c>
      <c r="U5664" s="36">
        <f>IF($T5664="","",IF($T5664&lt;Settings!$B$8,"Critical",IF($T5664&lt;Settings!$B$9,"Semi Critical","Non Critical")))</f>
        <v/>
      </c>
      <c r="V5664" s="28" t="n"/>
      <c r="Z5664">
        <f>IF($B5664="","",IFERROR(VLOOKUP($B5664,'Plan HC for CCA'!$A:$B,2,0),""))</f>
        <v/>
      </c>
      <c r="AA5664">
        <f>IF(OR($B5664="",$Z5664=""),"",IF(N($M5664)&lt;$Z5664,"Delta","No Delta"))</f>
        <v/>
      </c>
      <c r="AB5664">
        <f>IF(OR($B5664="",$Z5664=""),"",MAX(0,$Z5664-N($M5664)))</f>
        <v/>
      </c>
      <c r="AC5664" s="46">
        <f>IF($B5664="","",IFERROR(INDEX('CCA Util %'!$H:$H,MATCH($B5664,'CCA Util %'!$E:$E,0)),""))</f>
        <v/>
      </c>
      <c r="AD5664">
        <f>IF($B5664="","",IFERROR(INDEX('CCA Util %'!$G:$G,MATCH($B5664,'CCA Util %'!$E:$E,0)),""))</f>
        <v/>
      </c>
      <c r="AE5664">
        <f>IF(OR($B5664="",$U5664=""),"",$U5664&amp;" &amp; "&amp;IF(OR($AD5664="",$AD5664=0),"Util NA",$AD5664&amp;" Util"))</f>
        <v/>
      </c>
    </row>
    <row r="5665" ht="15.75" customHeight="1" s="42">
      <c r="A5665" s="41" t="n"/>
      <c r="G5665" s="38" t="n"/>
      <c r="H5665" s="38" t="n"/>
      <c r="I5665" s="38" t="n"/>
      <c r="J5665" s="38" t="n"/>
      <c r="K5665" s="38" t="n"/>
      <c r="L5665" s="38" t="n"/>
      <c r="N5665" s="36">
        <f>IF($B5665="","",IF($C5665="SUPERSTORE","Superstore","DH"))</f>
        <v/>
      </c>
      <c r="O5665" s="36">
        <f>IF($B5665="","",IFERROR(VLOOKUP($B5665,Mapping!$A:$C,2,0),"Not Mapped"))</f>
        <v/>
      </c>
      <c r="P5665" s="36">
        <f>IF($B5665="","",IFERROR(VLOOKUP($B5665,Mapping!$A:$C,3,0),"Not Mapped"))</f>
        <v/>
      </c>
      <c r="Q5665" s="36">
        <f>IF($B5665="","",IFERROR(VLOOKUP($O5665,Leaders!$A:$B,2,0),"Not Mapped"))</f>
        <v/>
      </c>
      <c r="R5665" s="36">
        <f>IF($B5665="","",IF(COUNTIF(Exclusions!$A:$A,$B5665)&gt;0,"Yes","No"))</f>
        <v/>
      </c>
      <c r="S5665" s="38">
        <f>IF($B5665="","",MIN(1,DAY($A5665)/IF($N5665="Superstore",Settings!$B$5,Settings!$B$4)))</f>
        <v/>
      </c>
      <c r="T5665" s="38">
        <f>IF(OR($B5665="",$G5665="",$S5665=0),"",$G5665/$S5665)</f>
        <v/>
      </c>
      <c r="U5665" s="36">
        <f>IF($T5665="","",IF($T5665&lt;Settings!$B$8,"Critical",IF($T5665&lt;Settings!$B$9,"Semi Critical","Non Critical")))</f>
        <v/>
      </c>
      <c r="V5665" s="28" t="n"/>
      <c r="Z5665">
        <f>IF($B5665="","",IFERROR(VLOOKUP($B5665,'Plan HC for CCA'!$A:$B,2,0),""))</f>
        <v/>
      </c>
      <c r="AA5665">
        <f>IF(OR($B5665="",$Z5665=""),"",IF(N($M5665)&lt;$Z5665,"Delta","No Delta"))</f>
        <v/>
      </c>
      <c r="AB5665">
        <f>IF(OR($B5665="",$Z5665=""),"",MAX(0,$Z5665-N($M5665)))</f>
        <v/>
      </c>
      <c r="AC5665" s="46">
        <f>IF($B5665="","",IFERROR(INDEX('CCA Util %'!$H:$H,MATCH($B5665,'CCA Util %'!$E:$E,0)),""))</f>
        <v/>
      </c>
      <c r="AD5665">
        <f>IF($B5665="","",IFERROR(INDEX('CCA Util %'!$G:$G,MATCH($B5665,'CCA Util %'!$E:$E,0)),""))</f>
        <v/>
      </c>
      <c r="AE5665">
        <f>IF(OR($B5665="",$U5665=""),"",$U5665&amp;" &amp; "&amp;IF(OR($AD5665="",$AD5665=0),"Util NA",$AD5665&amp;" Util"))</f>
        <v/>
      </c>
    </row>
    <row r="5666" ht="15.75" customHeight="1" s="42">
      <c r="A5666" s="41" t="n"/>
      <c r="G5666" s="38" t="n"/>
      <c r="H5666" s="38" t="n"/>
      <c r="I5666" s="38" t="n"/>
      <c r="J5666" s="38" t="n"/>
      <c r="K5666" s="38" t="n"/>
      <c r="L5666" s="38" t="n"/>
      <c r="N5666" s="36">
        <f>IF($B5666="","",IF($C5666="SUPERSTORE","Superstore","DH"))</f>
        <v/>
      </c>
      <c r="O5666" s="36">
        <f>IF($B5666="","",IFERROR(VLOOKUP($B5666,Mapping!$A:$C,2,0),"Not Mapped"))</f>
        <v/>
      </c>
      <c r="P5666" s="36">
        <f>IF($B5666="","",IFERROR(VLOOKUP($B5666,Mapping!$A:$C,3,0),"Not Mapped"))</f>
        <v/>
      </c>
      <c r="Q5666" s="36">
        <f>IF($B5666="","",IFERROR(VLOOKUP($O5666,Leaders!$A:$B,2,0),"Not Mapped"))</f>
        <v/>
      </c>
      <c r="R5666" s="36">
        <f>IF($B5666="","",IF(COUNTIF(Exclusions!$A:$A,$B5666)&gt;0,"Yes","No"))</f>
        <v/>
      </c>
      <c r="S5666" s="38">
        <f>IF($B5666="","",MIN(1,DAY($A5666)/IF($N5666="Superstore",Settings!$B$5,Settings!$B$4)))</f>
        <v/>
      </c>
      <c r="T5666" s="38">
        <f>IF(OR($B5666="",$G5666="",$S5666=0),"",$G5666/$S5666)</f>
        <v/>
      </c>
      <c r="U5666" s="36">
        <f>IF($T5666="","",IF($T5666&lt;Settings!$B$8,"Critical",IF($T5666&lt;Settings!$B$9,"Semi Critical","Non Critical")))</f>
        <v/>
      </c>
      <c r="V5666" s="28" t="n"/>
      <c r="Z5666">
        <f>IF($B5666="","",IFERROR(VLOOKUP($B5666,'Plan HC for CCA'!$A:$B,2,0),""))</f>
        <v/>
      </c>
      <c r="AA5666">
        <f>IF(OR($B5666="",$Z5666=""),"",IF(N($M5666)&lt;$Z5666,"Delta","No Delta"))</f>
        <v/>
      </c>
      <c r="AB5666">
        <f>IF(OR($B5666="",$Z5666=""),"",MAX(0,$Z5666-N($M5666)))</f>
        <v/>
      </c>
      <c r="AC5666" s="46">
        <f>IF($B5666="","",IFERROR(INDEX('CCA Util %'!$H:$H,MATCH($B5666,'CCA Util %'!$E:$E,0)),""))</f>
        <v/>
      </c>
      <c r="AD5666">
        <f>IF($B5666="","",IFERROR(INDEX('CCA Util %'!$G:$G,MATCH($B5666,'CCA Util %'!$E:$E,0)),""))</f>
        <v/>
      </c>
      <c r="AE5666">
        <f>IF(OR($B5666="",$U5666=""),"",$U5666&amp;" &amp; "&amp;IF(OR($AD5666="",$AD5666=0),"Util NA",$AD5666&amp;" Util"))</f>
        <v/>
      </c>
    </row>
    <row r="5667" ht="15.75" customHeight="1" s="42">
      <c r="A5667" s="41" t="n"/>
      <c r="G5667" s="38" t="n"/>
      <c r="H5667" s="38" t="n"/>
      <c r="I5667" s="38" t="n"/>
      <c r="J5667" s="38" t="n"/>
      <c r="K5667" s="38" t="n"/>
      <c r="L5667" s="38" t="n"/>
      <c r="N5667" s="36">
        <f>IF($B5667="","",IF($C5667="SUPERSTORE","Superstore","DH"))</f>
        <v/>
      </c>
      <c r="O5667" s="36">
        <f>IF($B5667="","",IFERROR(VLOOKUP($B5667,Mapping!$A:$C,2,0),"Not Mapped"))</f>
        <v/>
      </c>
      <c r="P5667" s="36">
        <f>IF($B5667="","",IFERROR(VLOOKUP($B5667,Mapping!$A:$C,3,0),"Not Mapped"))</f>
        <v/>
      </c>
      <c r="Q5667" s="36">
        <f>IF($B5667="","",IFERROR(VLOOKUP($O5667,Leaders!$A:$B,2,0),"Not Mapped"))</f>
        <v/>
      </c>
      <c r="R5667" s="36">
        <f>IF($B5667="","",IF(COUNTIF(Exclusions!$A:$A,$B5667)&gt;0,"Yes","No"))</f>
        <v/>
      </c>
      <c r="S5667" s="38">
        <f>IF($B5667="","",MIN(1,DAY($A5667)/IF($N5667="Superstore",Settings!$B$5,Settings!$B$4)))</f>
        <v/>
      </c>
      <c r="T5667" s="38">
        <f>IF(OR($B5667="",$G5667="",$S5667=0),"",$G5667/$S5667)</f>
        <v/>
      </c>
      <c r="U5667" s="36">
        <f>IF($T5667="","",IF($T5667&lt;Settings!$B$8,"Critical",IF($T5667&lt;Settings!$B$9,"Semi Critical","Non Critical")))</f>
        <v/>
      </c>
      <c r="V5667" s="28" t="n"/>
      <c r="Z5667">
        <f>IF($B5667="","",IFERROR(VLOOKUP($B5667,'Plan HC for CCA'!$A:$B,2,0),""))</f>
        <v/>
      </c>
      <c r="AA5667">
        <f>IF(OR($B5667="",$Z5667=""),"",IF(N($M5667)&lt;$Z5667,"Delta","No Delta"))</f>
        <v/>
      </c>
      <c r="AB5667">
        <f>IF(OR($B5667="",$Z5667=""),"",MAX(0,$Z5667-N($M5667)))</f>
        <v/>
      </c>
      <c r="AC5667" s="46">
        <f>IF($B5667="","",IFERROR(INDEX('CCA Util %'!$H:$H,MATCH($B5667,'CCA Util %'!$E:$E,0)),""))</f>
        <v/>
      </c>
      <c r="AD5667">
        <f>IF($B5667="","",IFERROR(INDEX('CCA Util %'!$G:$G,MATCH($B5667,'CCA Util %'!$E:$E,0)),""))</f>
        <v/>
      </c>
      <c r="AE5667">
        <f>IF(OR($B5667="",$U5667=""),"",$U5667&amp;" &amp; "&amp;IF(OR($AD5667="",$AD5667=0),"Util NA",$AD5667&amp;" Util"))</f>
        <v/>
      </c>
    </row>
    <row r="5668" ht="15.75" customHeight="1" s="42">
      <c r="A5668" s="41" t="n"/>
      <c r="G5668" s="38" t="n"/>
      <c r="H5668" s="38" t="n"/>
      <c r="I5668" s="38" t="n"/>
      <c r="J5668" s="38" t="n"/>
      <c r="K5668" s="38" t="n"/>
      <c r="L5668" s="38" t="n"/>
      <c r="N5668" s="36">
        <f>IF($B5668="","",IF($C5668="SUPERSTORE","Superstore","DH"))</f>
        <v/>
      </c>
      <c r="O5668" s="36">
        <f>IF($B5668="","",IFERROR(VLOOKUP($B5668,Mapping!$A:$C,2,0),"Not Mapped"))</f>
        <v/>
      </c>
      <c r="P5668" s="36">
        <f>IF($B5668="","",IFERROR(VLOOKUP($B5668,Mapping!$A:$C,3,0),"Not Mapped"))</f>
        <v/>
      </c>
      <c r="Q5668" s="36">
        <f>IF($B5668="","",IFERROR(VLOOKUP($O5668,Leaders!$A:$B,2,0),"Not Mapped"))</f>
        <v/>
      </c>
      <c r="R5668" s="36">
        <f>IF($B5668="","",IF(COUNTIF(Exclusions!$A:$A,$B5668)&gt;0,"Yes","No"))</f>
        <v/>
      </c>
      <c r="S5668" s="38">
        <f>IF($B5668="","",MIN(1,DAY($A5668)/IF($N5668="Superstore",Settings!$B$5,Settings!$B$4)))</f>
        <v/>
      </c>
      <c r="T5668" s="38">
        <f>IF(OR($B5668="",$G5668="",$S5668=0),"",$G5668/$S5668)</f>
        <v/>
      </c>
      <c r="U5668" s="36">
        <f>IF($T5668="","",IF($T5668&lt;Settings!$B$8,"Critical",IF($T5668&lt;Settings!$B$9,"Semi Critical","Non Critical")))</f>
        <v/>
      </c>
      <c r="V5668" s="28" t="n"/>
      <c r="Z5668">
        <f>IF($B5668="","",IFERROR(VLOOKUP($B5668,'Plan HC for CCA'!$A:$B,2,0),""))</f>
        <v/>
      </c>
      <c r="AA5668">
        <f>IF(OR($B5668="",$Z5668=""),"",IF(N($M5668)&lt;$Z5668,"Delta","No Delta"))</f>
        <v/>
      </c>
      <c r="AB5668">
        <f>IF(OR($B5668="",$Z5668=""),"",MAX(0,$Z5668-N($M5668)))</f>
        <v/>
      </c>
      <c r="AC5668" s="46">
        <f>IF($B5668="","",IFERROR(INDEX('CCA Util %'!$H:$H,MATCH($B5668,'CCA Util %'!$E:$E,0)),""))</f>
        <v/>
      </c>
      <c r="AD5668">
        <f>IF($B5668="","",IFERROR(INDEX('CCA Util %'!$G:$G,MATCH($B5668,'CCA Util %'!$E:$E,0)),""))</f>
        <v/>
      </c>
      <c r="AE5668">
        <f>IF(OR($B5668="",$U5668=""),"",$U5668&amp;" &amp; "&amp;IF(OR($AD5668="",$AD5668=0),"Util NA",$AD5668&amp;" Util"))</f>
        <v/>
      </c>
    </row>
    <row r="5669" ht="15.75" customHeight="1" s="42">
      <c r="A5669" s="41" t="n"/>
      <c r="G5669" s="38" t="n"/>
      <c r="H5669" s="38" t="n"/>
      <c r="I5669" s="38" t="n"/>
      <c r="J5669" s="38" t="n"/>
      <c r="K5669" s="38" t="n"/>
      <c r="L5669" s="38" t="n"/>
      <c r="N5669" s="36">
        <f>IF($B5669="","",IF($C5669="SUPERSTORE","Superstore","DH"))</f>
        <v/>
      </c>
      <c r="O5669" s="36">
        <f>IF($B5669="","",IFERROR(VLOOKUP($B5669,Mapping!$A:$C,2,0),"Not Mapped"))</f>
        <v/>
      </c>
      <c r="P5669" s="36">
        <f>IF($B5669="","",IFERROR(VLOOKUP($B5669,Mapping!$A:$C,3,0),"Not Mapped"))</f>
        <v/>
      </c>
      <c r="Q5669" s="36">
        <f>IF($B5669="","",IFERROR(VLOOKUP($O5669,Leaders!$A:$B,2,0),"Not Mapped"))</f>
        <v/>
      </c>
      <c r="R5669" s="36">
        <f>IF($B5669="","",IF(COUNTIF(Exclusions!$A:$A,$B5669)&gt;0,"Yes","No"))</f>
        <v/>
      </c>
      <c r="S5669" s="38">
        <f>IF($B5669="","",MIN(1,DAY($A5669)/IF($N5669="Superstore",Settings!$B$5,Settings!$B$4)))</f>
        <v/>
      </c>
      <c r="T5669" s="38">
        <f>IF(OR($B5669="",$G5669="",$S5669=0),"",$G5669/$S5669)</f>
        <v/>
      </c>
      <c r="U5669" s="36">
        <f>IF($T5669="","",IF($T5669&lt;Settings!$B$8,"Critical",IF($T5669&lt;Settings!$B$9,"Semi Critical","Non Critical")))</f>
        <v/>
      </c>
      <c r="V5669" s="28" t="n"/>
      <c r="Z5669">
        <f>IF($B5669="","",IFERROR(VLOOKUP($B5669,'Plan HC for CCA'!$A:$B,2,0),""))</f>
        <v/>
      </c>
      <c r="AA5669">
        <f>IF(OR($B5669="",$Z5669=""),"",IF(N($M5669)&lt;$Z5669,"Delta","No Delta"))</f>
        <v/>
      </c>
      <c r="AB5669">
        <f>IF(OR($B5669="",$Z5669=""),"",MAX(0,$Z5669-N($M5669)))</f>
        <v/>
      </c>
      <c r="AC5669" s="46">
        <f>IF($B5669="","",IFERROR(INDEX('CCA Util %'!$H:$H,MATCH($B5669,'CCA Util %'!$E:$E,0)),""))</f>
        <v/>
      </c>
      <c r="AD5669">
        <f>IF($B5669="","",IFERROR(INDEX('CCA Util %'!$G:$G,MATCH($B5669,'CCA Util %'!$E:$E,0)),""))</f>
        <v/>
      </c>
      <c r="AE5669">
        <f>IF(OR($B5669="",$U5669=""),"",$U5669&amp;" &amp; "&amp;IF(OR($AD5669="",$AD5669=0),"Util NA",$AD5669&amp;" Util"))</f>
        <v/>
      </c>
    </row>
    <row r="5670" ht="15.75" customHeight="1" s="42">
      <c r="A5670" s="41" t="n"/>
      <c r="G5670" s="38" t="n"/>
      <c r="H5670" s="38" t="n"/>
      <c r="I5670" s="38" t="n"/>
      <c r="J5670" s="38" t="n"/>
      <c r="K5670" s="38" t="n"/>
      <c r="L5670" s="38" t="n"/>
      <c r="N5670" s="36">
        <f>IF($B5670="","",IF($C5670="SUPERSTORE","Superstore","DH"))</f>
        <v/>
      </c>
      <c r="O5670" s="36">
        <f>IF($B5670="","",IFERROR(VLOOKUP($B5670,Mapping!$A:$C,2,0),"Not Mapped"))</f>
        <v/>
      </c>
      <c r="P5670" s="36">
        <f>IF($B5670="","",IFERROR(VLOOKUP($B5670,Mapping!$A:$C,3,0),"Not Mapped"))</f>
        <v/>
      </c>
      <c r="Q5670" s="36">
        <f>IF($B5670="","",IFERROR(VLOOKUP($O5670,Leaders!$A:$B,2,0),"Not Mapped"))</f>
        <v/>
      </c>
      <c r="R5670" s="36">
        <f>IF($B5670="","",IF(COUNTIF(Exclusions!$A:$A,$B5670)&gt;0,"Yes","No"))</f>
        <v/>
      </c>
      <c r="S5670" s="38">
        <f>IF($B5670="","",MIN(1,DAY($A5670)/IF($N5670="Superstore",Settings!$B$5,Settings!$B$4)))</f>
        <v/>
      </c>
      <c r="T5670" s="38">
        <f>IF(OR($B5670="",$G5670="",$S5670=0),"",$G5670/$S5670)</f>
        <v/>
      </c>
      <c r="U5670" s="36">
        <f>IF($T5670="","",IF($T5670&lt;Settings!$B$8,"Critical",IF($T5670&lt;Settings!$B$9,"Semi Critical","Non Critical")))</f>
        <v/>
      </c>
      <c r="V5670" s="28" t="n"/>
      <c r="Z5670">
        <f>IF($B5670="","",IFERROR(VLOOKUP($B5670,'Plan HC for CCA'!$A:$B,2,0),""))</f>
        <v/>
      </c>
      <c r="AA5670">
        <f>IF(OR($B5670="",$Z5670=""),"",IF(N($M5670)&lt;$Z5670,"Delta","No Delta"))</f>
        <v/>
      </c>
      <c r="AB5670">
        <f>IF(OR($B5670="",$Z5670=""),"",MAX(0,$Z5670-N($M5670)))</f>
        <v/>
      </c>
      <c r="AC5670" s="46">
        <f>IF($B5670="","",IFERROR(INDEX('CCA Util %'!$H:$H,MATCH($B5670,'CCA Util %'!$E:$E,0)),""))</f>
        <v/>
      </c>
      <c r="AD5670">
        <f>IF($B5670="","",IFERROR(INDEX('CCA Util %'!$G:$G,MATCH($B5670,'CCA Util %'!$E:$E,0)),""))</f>
        <v/>
      </c>
      <c r="AE5670">
        <f>IF(OR($B5670="",$U5670=""),"",$U5670&amp;" &amp; "&amp;IF(OR($AD5670="",$AD5670=0),"Util NA",$AD5670&amp;" Util"))</f>
        <v/>
      </c>
    </row>
    <row r="5671" ht="15.75" customHeight="1" s="42">
      <c r="A5671" s="41" t="n"/>
      <c r="G5671" s="38" t="n"/>
      <c r="H5671" s="38" t="n"/>
      <c r="I5671" s="38" t="n"/>
      <c r="J5671" s="38" t="n"/>
      <c r="K5671" s="38" t="n"/>
      <c r="L5671" s="38" t="n"/>
      <c r="N5671" s="36">
        <f>IF($B5671="","",IF($C5671="SUPERSTORE","Superstore","DH"))</f>
        <v/>
      </c>
      <c r="O5671" s="36">
        <f>IF($B5671="","",IFERROR(VLOOKUP($B5671,Mapping!$A:$C,2,0),"Not Mapped"))</f>
        <v/>
      </c>
      <c r="P5671" s="36">
        <f>IF($B5671="","",IFERROR(VLOOKUP($B5671,Mapping!$A:$C,3,0),"Not Mapped"))</f>
        <v/>
      </c>
      <c r="Q5671" s="36">
        <f>IF($B5671="","",IFERROR(VLOOKUP($O5671,Leaders!$A:$B,2,0),"Not Mapped"))</f>
        <v/>
      </c>
      <c r="R5671" s="36">
        <f>IF($B5671="","",IF(COUNTIF(Exclusions!$A:$A,$B5671)&gt;0,"Yes","No"))</f>
        <v/>
      </c>
      <c r="S5671" s="38">
        <f>IF($B5671="","",MIN(1,DAY($A5671)/IF($N5671="Superstore",Settings!$B$5,Settings!$B$4)))</f>
        <v/>
      </c>
      <c r="T5671" s="38">
        <f>IF(OR($B5671="",$G5671="",$S5671=0),"",$G5671/$S5671)</f>
        <v/>
      </c>
      <c r="U5671" s="36">
        <f>IF($T5671="","",IF($T5671&lt;Settings!$B$8,"Critical",IF($T5671&lt;Settings!$B$9,"Semi Critical","Non Critical")))</f>
        <v/>
      </c>
      <c r="V5671" s="28" t="n"/>
      <c r="Z5671">
        <f>IF($B5671="","",IFERROR(VLOOKUP($B5671,'Plan HC for CCA'!$A:$B,2,0),""))</f>
        <v/>
      </c>
      <c r="AA5671">
        <f>IF(OR($B5671="",$Z5671=""),"",IF(N($M5671)&lt;$Z5671,"Delta","No Delta"))</f>
        <v/>
      </c>
      <c r="AB5671">
        <f>IF(OR($B5671="",$Z5671=""),"",MAX(0,$Z5671-N($M5671)))</f>
        <v/>
      </c>
      <c r="AC5671" s="46">
        <f>IF($B5671="","",IFERROR(INDEX('CCA Util %'!$H:$H,MATCH($B5671,'CCA Util %'!$E:$E,0)),""))</f>
        <v/>
      </c>
      <c r="AD5671">
        <f>IF($B5671="","",IFERROR(INDEX('CCA Util %'!$G:$G,MATCH($B5671,'CCA Util %'!$E:$E,0)),""))</f>
        <v/>
      </c>
      <c r="AE5671">
        <f>IF(OR($B5671="",$U5671=""),"",$U5671&amp;" &amp; "&amp;IF(OR($AD5671="",$AD5671=0),"Util NA",$AD5671&amp;" Util"))</f>
        <v/>
      </c>
    </row>
    <row r="5672" ht="15.75" customHeight="1" s="42">
      <c r="A5672" s="41" t="n"/>
      <c r="G5672" s="38" t="n"/>
      <c r="H5672" s="38" t="n"/>
      <c r="I5672" s="38" t="n"/>
      <c r="J5672" s="38" t="n"/>
      <c r="K5672" s="38" t="n"/>
      <c r="L5672" s="38" t="n"/>
      <c r="N5672" s="36">
        <f>IF($B5672="","",IF($C5672="SUPERSTORE","Superstore","DH"))</f>
        <v/>
      </c>
      <c r="O5672" s="36">
        <f>IF($B5672="","",IFERROR(VLOOKUP($B5672,Mapping!$A:$C,2,0),"Not Mapped"))</f>
        <v/>
      </c>
      <c r="P5672" s="36">
        <f>IF($B5672="","",IFERROR(VLOOKUP($B5672,Mapping!$A:$C,3,0),"Not Mapped"))</f>
        <v/>
      </c>
      <c r="Q5672" s="36">
        <f>IF($B5672="","",IFERROR(VLOOKUP($O5672,Leaders!$A:$B,2,0),"Not Mapped"))</f>
        <v/>
      </c>
      <c r="R5672" s="36">
        <f>IF($B5672="","",IF(COUNTIF(Exclusions!$A:$A,$B5672)&gt;0,"Yes","No"))</f>
        <v/>
      </c>
      <c r="S5672" s="38">
        <f>IF($B5672="","",MIN(1,DAY($A5672)/IF($N5672="Superstore",Settings!$B$5,Settings!$B$4)))</f>
        <v/>
      </c>
      <c r="T5672" s="38">
        <f>IF(OR($B5672="",$G5672="",$S5672=0),"",$G5672/$S5672)</f>
        <v/>
      </c>
      <c r="U5672" s="36">
        <f>IF($T5672="","",IF($T5672&lt;Settings!$B$8,"Critical",IF($T5672&lt;Settings!$B$9,"Semi Critical","Non Critical")))</f>
        <v/>
      </c>
      <c r="V5672" s="28" t="n"/>
      <c r="Z5672">
        <f>IF($B5672="","",IFERROR(VLOOKUP($B5672,'Plan HC for CCA'!$A:$B,2,0),""))</f>
        <v/>
      </c>
      <c r="AA5672">
        <f>IF(OR($B5672="",$Z5672=""),"",IF(N($M5672)&lt;$Z5672,"Delta","No Delta"))</f>
        <v/>
      </c>
      <c r="AB5672">
        <f>IF(OR($B5672="",$Z5672=""),"",MAX(0,$Z5672-N($M5672)))</f>
        <v/>
      </c>
      <c r="AC5672" s="46">
        <f>IF($B5672="","",IFERROR(INDEX('CCA Util %'!$H:$H,MATCH($B5672,'CCA Util %'!$E:$E,0)),""))</f>
        <v/>
      </c>
      <c r="AD5672">
        <f>IF($B5672="","",IFERROR(INDEX('CCA Util %'!$G:$G,MATCH($B5672,'CCA Util %'!$E:$E,0)),""))</f>
        <v/>
      </c>
      <c r="AE5672">
        <f>IF(OR($B5672="",$U5672=""),"",$U5672&amp;" &amp; "&amp;IF(OR($AD5672="",$AD5672=0),"Util NA",$AD5672&amp;" Util"))</f>
        <v/>
      </c>
    </row>
    <row r="5673" ht="15.75" customHeight="1" s="42">
      <c r="A5673" s="41" t="n"/>
      <c r="G5673" s="38" t="n"/>
      <c r="H5673" s="38" t="n"/>
      <c r="I5673" s="38" t="n"/>
      <c r="J5673" s="38" t="n"/>
      <c r="K5673" s="38" t="n"/>
      <c r="L5673" s="38" t="n"/>
      <c r="N5673" s="36">
        <f>IF($B5673="","",IF($C5673="SUPERSTORE","Superstore","DH"))</f>
        <v/>
      </c>
      <c r="O5673" s="36">
        <f>IF($B5673="","",IFERROR(VLOOKUP($B5673,Mapping!$A:$C,2,0),"Not Mapped"))</f>
        <v/>
      </c>
      <c r="P5673" s="36">
        <f>IF($B5673="","",IFERROR(VLOOKUP($B5673,Mapping!$A:$C,3,0),"Not Mapped"))</f>
        <v/>
      </c>
      <c r="Q5673" s="36">
        <f>IF($B5673="","",IFERROR(VLOOKUP($O5673,Leaders!$A:$B,2,0),"Not Mapped"))</f>
        <v/>
      </c>
      <c r="R5673" s="36">
        <f>IF($B5673="","",IF(COUNTIF(Exclusions!$A:$A,$B5673)&gt;0,"Yes","No"))</f>
        <v/>
      </c>
      <c r="S5673" s="38">
        <f>IF($B5673="","",MIN(1,DAY($A5673)/IF($N5673="Superstore",Settings!$B$5,Settings!$B$4)))</f>
        <v/>
      </c>
      <c r="T5673" s="38">
        <f>IF(OR($B5673="",$G5673="",$S5673=0),"",$G5673/$S5673)</f>
        <v/>
      </c>
      <c r="U5673" s="36">
        <f>IF($T5673="","",IF($T5673&lt;Settings!$B$8,"Critical",IF($T5673&lt;Settings!$B$9,"Semi Critical","Non Critical")))</f>
        <v/>
      </c>
      <c r="V5673" s="28" t="n"/>
      <c r="Z5673">
        <f>IF($B5673="","",IFERROR(VLOOKUP($B5673,'Plan HC for CCA'!$A:$B,2,0),""))</f>
        <v/>
      </c>
      <c r="AA5673">
        <f>IF(OR($B5673="",$Z5673=""),"",IF(N($M5673)&lt;$Z5673,"Delta","No Delta"))</f>
        <v/>
      </c>
      <c r="AB5673">
        <f>IF(OR($B5673="",$Z5673=""),"",MAX(0,$Z5673-N($M5673)))</f>
        <v/>
      </c>
      <c r="AC5673" s="46">
        <f>IF($B5673="","",IFERROR(INDEX('CCA Util %'!$H:$H,MATCH($B5673,'CCA Util %'!$E:$E,0)),""))</f>
        <v/>
      </c>
      <c r="AD5673">
        <f>IF($B5673="","",IFERROR(INDEX('CCA Util %'!$G:$G,MATCH($B5673,'CCA Util %'!$E:$E,0)),""))</f>
        <v/>
      </c>
      <c r="AE5673">
        <f>IF(OR($B5673="",$U5673=""),"",$U5673&amp;" &amp; "&amp;IF(OR($AD5673="",$AD5673=0),"Util NA",$AD5673&amp;" Util"))</f>
        <v/>
      </c>
    </row>
    <row r="5674" ht="15.75" customHeight="1" s="42">
      <c r="A5674" s="41" t="n"/>
      <c r="G5674" s="38" t="n"/>
      <c r="H5674" s="38" t="n"/>
      <c r="I5674" s="38" t="n"/>
      <c r="J5674" s="38" t="n"/>
      <c r="K5674" s="38" t="n"/>
      <c r="L5674" s="38" t="n"/>
      <c r="N5674" s="36">
        <f>IF($B5674="","",IF($C5674="SUPERSTORE","Superstore","DH"))</f>
        <v/>
      </c>
      <c r="O5674" s="36">
        <f>IF($B5674="","",IFERROR(VLOOKUP($B5674,Mapping!$A:$C,2,0),"Not Mapped"))</f>
        <v/>
      </c>
      <c r="P5674" s="36">
        <f>IF($B5674="","",IFERROR(VLOOKUP($B5674,Mapping!$A:$C,3,0),"Not Mapped"))</f>
        <v/>
      </c>
      <c r="Q5674" s="36">
        <f>IF($B5674="","",IFERROR(VLOOKUP($O5674,Leaders!$A:$B,2,0),"Not Mapped"))</f>
        <v/>
      </c>
      <c r="R5674" s="36">
        <f>IF($B5674="","",IF(COUNTIF(Exclusions!$A:$A,$B5674)&gt;0,"Yes","No"))</f>
        <v/>
      </c>
      <c r="S5674" s="38">
        <f>IF($B5674="","",MIN(1,DAY($A5674)/IF($N5674="Superstore",Settings!$B$5,Settings!$B$4)))</f>
        <v/>
      </c>
      <c r="T5674" s="38">
        <f>IF(OR($B5674="",$G5674="",$S5674=0),"",$G5674/$S5674)</f>
        <v/>
      </c>
      <c r="U5674" s="36">
        <f>IF($T5674="","",IF($T5674&lt;Settings!$B$8,"Critical",IF($T5674&lt;Settings!$B$9,"Semi Critical","Non Critical")))</f>
        <v/>
      </c>
      <c r="V5674" s="28" t="n"/>
      <c r="Z5674">
        <f>IF($B5674="","",IFERROR(VLOOKUP($B5674,'Plan HC for CCA'!$A:$B,2,0),""))</f>
        <v/>
      </c>
      <c r="AA5674">
        <f>IF(OR($B5674="",$Z5674=""),"",IF(N($M5674)&lt;$Z5674,"Delta","No Delta"))</f>
        <v/>
      </c>
      <c r="AB5674">
        <f>IF(OR($B5674="",$Z5674=""),"",MAX(0,$Z5674-N($M5674)))</f>
        <v/>
      </c>
      <c r="AC5674" s="46">
        <f>IF($B5674="","",IFERROR(INDEX('CCA Util %'!$H:$H,MATCH($B5674,'CCA Util %'!$E:$E,0)),""))</f>
        <v/>
      </c>
      <c r="AD5674">
        <f>IF($B5674="","",IFERROR(INDEX('CCA Util %'!$G:$G,MATCH($B5674,'CCA Util %'!$E:$E,0)),""))</f>
        <v/>
      </c>
      <c r="AE5674">
        <f>IF(OR($B5674="",$U5674=""),"",$U5674&amp;" &amp; "&amp;IF(OR($AD5674="",$AD5674=0),"Util NA",$AD5674&amp;" Util"))</f>
        <v/>
      </c>
    </row>
    <row r="5675" ht="15.75" customHeight="1" s="42">
      <c r="A5675" s="41" t="n"/>
      <c r="G5675" s="38" t="n"/>
      <c r="H5675" s="38" t="n"/>
      <c r="I5675" s="38" t="n"/>
      <c r="J5675" s="38" t="n"/>
      <c r="K5675" s="38" t="n"/>
      <c r="L5675" s="38" t="n"/>
      <c r="N5675" s="36">
        <f>IF($B5675="","",IF($C5675="SUPERSTORE","Superstore","DH"))</f>
        <v/>
      </c>
      <c r="O5675" s="36">
        <f>IF($B5675="","",IFERROR(VLOOKUP($B5675,Mapping!$A:$C,2,0),"Not Mapped"))</f>
        <v/>
      </c>
      <c r="P5675" s="36">
        <f>IF($B5675="","",IFERROR(VLOOKUP($B5675,Mapping!$A:$C,3,0),"Not Mapped"))</f>
        <v/>
      </c>
      <c r="Q5675" s="36">
        <f>IF($B5675="","",IFERROR(VLOOKUP($O5675,Leaders!$A:$B,2,0),"Not Mapped"))</f>
        <v/>
      </c>
      <c r="R5675" s="36">
        <f>IF($B5675="","",IF(COUNTIF(Exclusions!$A:$A,$B5675)&gt;0,"Yes","No"))</f>
        <v/>
      </c>
      <c r="S5675" s="38">
        <f>IF($B5675="","",MIN(1,DAY($A5675)/IF($N5675="Superstore",Settings!$B$5,Settings!$B$4)))</f>
        <v/>
      </c>
      <c r="T5675" s="38">
        <f>IF(OR($B5675="",$G5675="",$S5675=0),"",$G5675/$S5675)</f>
        <v/>
      </c>
      <c r="U5675" s="36">
        <f>IF($T5675="","",IF($T5675&lt;Settings!$B$8,"Critical",IF($T5675&lt;Settings!$B$9,"Semi Critical","Non Critical")))</f>
        <v/>
      </c>
      <c r="V5675" s="28" t="n"/>
      <c r="Z5675">
        <f>IF($B5675="","",IFERROR(VLOOKUP($B5675,'Plan HC for CCA'!$A:$B,2,0),""))</f>
        <v/>
      </c>
      <c r="AA5675">
        <f>IF(OR($B5675="",$Z5675=""),"",IF(N($M5675)&lt;$Z5675,"Delta","No Delta"))</f>
        <v/>
      </c>
      <c r="AB5675">
        <f>IF(OR($B5675="",$Z5675=""),"",MAX(0,$Z5675-N($M5675)))</f>
        <v/>
      </c>
      <c r="AC5675" s="46">
        <f>IF($B5675="","",IFERROR(INDEX('CCA Util %'!$H:$H,MATCH($B5675,'CCA Util %'!$E:$E,0)),""))</f>
        <v/>
      </c>
      <c r="AD5675">
        <f>IF($B5675="","",IFERROR(INDEX('CCA Util %'!$G:$G,MATCH($B5675,'CCA Util %'!$E:$E,0)),""))</f>
        <v/>
      </c>
      <c r="AE5675">
        <f>IF(OR($B5675="",$U5675=""),"",$U5675&amp;" &amp; "&amp;IF(OR($AD5675="",$AD5675=0),"Util NA",$AD5675&amp;" Util"))</f>
        <v/>
      </c>
    </row>
    <row r="5676" ht="15.75" customHeight="1" s="42">
      <c r="A5676" s="41" t="n"/>
      <c r="G5676" s="38" t="n"/>
      <c r="H5676" s="38" t="n"/>
      <c r="I5676" s="38" t="n"/>
      <c r="J5676" s="38" t="n"/>
      <c r="K5676" s="38" t="n"/>
      <c r="L5676" s="38" t="n"/>
      <c r="N5676" s="36">
        <f>IF($B5676="","",IF($C5676="SUPERSTORE","Superstore","DH"))</f>
        <v/>
      </c>
      <c r="O5676" s="36">
        <f>IF($B5676="","",IFERROR(VLOOKUP($B5676,Mapping!$A:$C,2,0),"Not Mapped"))</f>
        <v/>
      </c>
      <c r="P5676" s="36">
        <f>IF($B5676="","",IFERROR(VLOOKUP($B5676,Mapping!$A:$C,3,0),"Not Mapped"))</f>
        <v/>
      </c>
      <c r="Q5676" s="36">
        <f>IF($B5676="","",IFERROR(VLOOKUP($O5676,Leaders!$A:$B,2,0),"Not Mapped"))</f>
        <v/>
      </c>
      <c r="R5676" s="36">
        <f>IF($B5676="","",IF(COUNTIF(Exclusions!$A:$A,$B5676)&gt;0,"Yes","No"))</f>
        <v/>
      </c>
      <c r="S5676" s="38">
        <f>IF($B5676="","",MIN(1,DAY($A5676)/IF($N5676="Superstore",Settings!$B$5,Settings!$B$4)))</f>
        <v/>
      </c>
      <c r="T5676" s="38">
        <f>IF(OR($B5676="",$G5676="",$S5676=0),"",$G5676/$S5676)</f>
        <v/>
      </c>
      <c r="U5676" s="36">
        <f>IF($T5676="","",IF($T5676&lt;Settings!$B$8,"Critical",IF($T5676&lt;Settings!$B$9,"Semi Critical","Non Critical")))</f>
        <v/>
      </c>
      <c r="V5676" s="28" t="n"/>
      <c r="Z5676">
        <f>IF($B5676="","",IFERROR(VLOOKUP($B5676,'Plan HC for CCA'!$A:$B,2,0),""))</f>
        <v/>
      </c>
      <c r="AA5676">
        <f>IF(OR($B5676="",$Z5676=""),"",IF(N($M5676)&lt;$Z5676,"Delta","No Delta"))</f>
        <v/>
      </c>
      <c r="AB5676">
        <f>IF(OR($B5676="",$Z5676=""),"",MAX(0,$Z5676-N($M5676)))</f>
        <v/>
      </c>
      <c r="AC5676" s="46">
        <f>IF($B5676="","",IFERROR(INDEX('CCA Util %'!$H:$H,MATCH($B5676,'CCA Util %'!$E:$E,0)),""))</f>
        <v/>
      </c>
      <c r="AD5676">
        <f>IF($B5676="","",IFERROR(INDEX('CCA Util %'!$G:$G,MATCH($B5676,'CCA Util %'!$E:$E,0)),""))</f>
        <v/>
      </c>
      <c r="AE5676">
        <f>IF(OR($B5676="",$U5676=""),"",$U5676&amp;" &amp; "&amp;IF(OR($AD5676="",$AD5676=0),"Util NA",$AD5676&amp;" Util"))</f>
        <v/>
      </c>
    </row>
    <row r="5677" ht="15.75" customHeight="1" s="42">
      <c r="A5677" s="41" t="n"/>
      <c r="G5677" s="38" t="n"/>
      <c r="H5677" s="38" t="n"/>
      <c r="I5677" s="38" t="n"/>
      <c r="J5677" s="38" t="n"/>
      <c r="K5677" s="38" t="n"/>
      <c r="L5677" s="38" t="n"/>
      <c r="N5677" s="36">
        <f>IF($B5677="","",IF($C5677="SUPERSTORE","Superstore","DH"))</f>
        <v/>
      </c>
      <c r="O5677" s="36">
        <f>IF($B5677="","",IFERROR(VLOOKUP($B5677,Mapping!$A:$C,2,0),"Not Mapped"))</f>
        <v/>
      </c>
      <c r="P5677" s="36">
        <f>IF($B5677="","",IFERROR(VLOOKUP($B5677,Mapping!$A:$C,3,0),"Not Mapped"))</f>
        <v/>
      </c>
      <c r="Q5677" s="36">
        <f>IF($B5677="","",IFERROR(VLOOKUP($O5677,Leaders!$A:$B,2,0),"Not Mapped"))</f>
        <v/>
      </c>
      <c r="R5677" s="36">
        <f>IF($B5677="","",IF(COUNTIF(Exclusions!$A:$A,$B5677)&gt;0,"Yes","No"))</f>
        <v/>
      </c>
      <c r="S5677" s="38">
        <f>IF($B5677="","",MIN(1,DAY($A5677)/IF($N5677="Superstore",Settings!$B$5,Settings!$B$4)))</f>
        <v/>
      </c>
      <c r="T5677" s="38">
        <f>IF(OR($B5677="",$G5677="",$S5677=0),"",$G5677/$S5677)</f>
        <v/>
      </c>
      <c r="U5677" s="36">
        <f>IF($T5677="","",IF($T5677&lt;Settings!$B$8,"Critical",IF($T5677&lt;Settings!$B$9,"Semi Critical","Non Critical")))</f>
        <v/>
      </c>
      <c r="V5677" s="28" t="n"/>
      <c r="Z5677">
        <f>IF($B5677="","",IFERROR(VLOOKUP($B5677,'Plan HC for CCA'!$A:$B,2,0),""))</f>
        <v/>
      </c>
      <c r="AA5677">
        <f>IF(OR($B5677="",$Z5677=""),"",IF(N($M5677)&lt;$Z5677,"Delta","No Delta"))</f>
        <v/>
      </c>
      <c r="AB5677">
        <f>IF(OR($B5677="",$Z5677=""),"",MAX(0,$Z5677-N($M5677)))</f>
        <v/>
      </c>
      <c r="AC5677" s="46">
        <f>IF($B5677="","",IFERROR(INDEX('CCA Util %'!$H:$H,MATCH($B5677,'CCA Util %'!$E:$E,0)),""))</f>
        <v/>
      </c>
      <c r="AD5677">
        <f>IF($B5677="","",IFERROR(INDEX('CCA Util %'!$G:$G,MATCH($B5677,'CCA Util %'!$E:$E,0)),""))</f>
        <v/>
      </c>
      <c r="AE5677">
        <f>IF(OR($B5677="",$U5677=""),"",$U5677&amp;" &amp; "&amp;IF(OR($AD5677="",$AD5677=0),"Util NA",$AD5677&amp;" Util"))</f>
        <v/>
      </c>
    </row>
    <row r="5678" ht="15.75" customHeight="1" s="42">
      <c r="A5678" s="41" t="n"/>
      <c r="G5678" s="38" t="n"/>
      <c r="H5678" s="38" t="n"/>
      <c r="I5678" s="38" t="n"/>
      <c r="J5678" s="38" t="n"/>
      <c r="K5678" s="38" t="n"/>
      <c r="L5678" s="38" t="n"/>
      <c r="N5678" s="36">
        <f>IF($B5678="","",IF($C5678="SUPERSTORE","Superstore","DH"))</f>
        <v/>
      </c>
      <c r="O5678" s="36">
        <f>IF($B5678="","",IFERROR(VLOOKUP($B5678,Mapping!$A:$C,2,0),"Not Mapped"))</f>
        <v/>
      </c>
      <c r="P5678" s="36">
        <f>IF($B5678="","",IFERROR(VLOOKUP($B5678,Mapping!$A:$C,3,0),"Not Mapped"))</f>
        <v/>
      </c>
      <c r="Q5678" s="36">
        <f>IF($B5678="","",IFERROR(VLOOKUP($O5678,Leaders!$A:$B,2,0),"Not Mapped"))</f>
        <v/>
      </c>
      <c r="R5678" s="36">
        <f>IF($B5678="","",IF(COUNTIF(Exclusions!$A:$A,$B5678)&gt;0,"Yes","No"))</f>
        <v/>
      </c>
      <c r="S5678" s="38">
        <f>IF($B5678="","",MIN(1,DAY($A5678)/IF($N5678="Superstore",Settings!$B$5,Settings!$B$4)))</f>
        <v/>
      </c>
      <c r="T5678" s="38">
        <f>IF(OR($B5678="",$G5678="",$S5678=0),"",$G5678/$S5678)</f>
        <v/>
      </c>
      <c r="U5678" s="36">
        <f>IF($T5678="","",IF($T5678&lt;Settings!$B$8,"Critical",IF($T5678&lt;Settings!$B$9,"Semi Critical","Non Critical")))</f>
        <v/>
      </c>
      <c r="V5678" s="28" t="n"/>
      <c r="Z5678">
        <f>IF($B5678="","",IFERROR(VLOOKUP($B5678,'Plan HC for CCA'!$A:$B,2,0),""))</f>
        <v/>
      </c>
      <c r="AA5678">
        <f>IF(OR($B5678="",$Z5678=""),"",IF(N($M5678)&lt;$Z5678,"Delta","No Delta"))</f>
        <v/>
      </c>
      <c r="AB5678">
        <f>IF(OR($B5678="",$Z5678=""),"",MAX(0,$Z5678-N($M5678)))</f>
        <v/>
      </c>
      <c r="AC5678" s="46">
        <f>IF($B5678="","",IFERROR(INDEX('CCA Util %'!$H:$H,MATCH($B5678,'CCA Util %'!$E:$E,0)),""))</f>
        <v/>
      </c>
      <c r="AD5678">
        <f>IF($B5678="","",IFERROR(INDEX('CCA Util %'!$G:$G,MATCH($B5678,'CCA Util %'!$E:$E,0)),""))</f>
        <v/>
      </c>
      <c r="AE5678">
        <f>IF(OR($B5678="",$U5678=""),"",$U5678&amp;" &amp; "&amp;IF(OR($AD5678="",$AD5678=0),"Util NA",$AD5678&amp;" Util"))</f>
        <v/>
      </c>
    </row>
    <row r="5679" ht="15.75" customHeight="1" s="42">
      <c r="A5679" s="41" t="n"/>
      <c r="G5679" s="38" t="n"/>
      <c r="H5679" s="38" t="n"/>
      <c r="I5679" s="38" t="n"/>
      <c r="J5679" s="38" t="n"/>
      <c r="K5679" s="38" t="n"/>
      <c r="L5679" s="38" t="n"/>
      <c r="N5679" s="36">
        <f>IF($B5679="","",IF($C5679="SUPERSTORE","Superstore","DH"))</f>
        <v/>
      </c>
      <c r="O5679" s="36">
        <f>IF($B5679="","",IFERROR(VLOOKUP($B5679,Mapping!$A:$C,2,0),"Not Mapped"))</f>
        <v/>
      </c>
      <c r="P5679" s="36">
        <f>IF($B5679="","",IFERROR(VLOOKUP($B5679,Mapping!$A:$C,3,0),"Not Mapped"))</f>
        <v/>
      </c>
      <c r="Q5679" s="36">
        <f>IF($B5679="","",IFERROR(VLOOKUP($O5679,Leaders!$A:$B,2,0),"Not Mapped"))</f>
        <v/>
      </c>
      <c r="R5679" s="36">
        <f>IF($B5679="","",IF(COUNTIF(Exclusions!$A:$A,$B5679)&gt;0,"Yes","No"))</f>
        <v/>
      </c>
      <c r="S5679" s="38">
        <f>IF($B5679="","",MIN(1,DAY($A5679)/IF($N5679="Superstore",Settings!$B$5,Settings!$B$4)))</f>
        <v/>
      </c>
      <c r="T5679" s="38">
        <f>IF(OR($B5679="",$G5679="",$S5679=0),"",$G5679/$S5679)</f>
        <v/>
      </c>
      <c r="U5679" s="36">
        <f>IF($T5679="","",IF($T5679&lt;Settings!$B$8,"Critical",IF($T5679&lt;Settings!$B$9,"Semi Critical","Non Critical")))</f>
        <v/>
      </c>
      <c r="V5679" s="28" t="n"/>
      <c r="Z5679">
        <f>IF($B5679="","",IFERROR(VLOOKUP($B5679,'Plan HC for CCA'!$A:$B,2,0),""))</f>
        <v/>
      </c>
      <c r="AA5679">
        <f>IF(OR($B5679="",$Z5679=""),"",IF(N($M5679)&lt;$Z5679,"Delta","No Delta"))</f>
        <v/>
      </c>
      <c r="AB5679">
        <f>IF(OR($B5679="",$Z5679=""),"",MAX(0,$Z5679-N($M5679)))</f>
        <v/>
      </c>
      <c r="AC5679" s="46">
        <f>IF($B5679="","",IFERROR(INDEX('CCA Util %'!$H:$H,MATCH($B5679,'CCA Util %'!$E:$E,0)),""))</f>
        <v/>
      </c>
      <c r="AD5679">
        <f>IF($B5679="","",IFERROR(INDEX('CCA Util %'!$G:$G,MATCH($B5679,'CCA Util %'!$E:$E,0)),""))</f>
        <v/>
      </c>
      <c r="AE5679">
        <f>IF(OR($B5679="",$U5679=""),"",$U5679&amp;" &amp; "&amp;IF(OR($AD5679="",$AD5679=0),"Util NA",$AD5679&amp;" Util"))</f>
        <v/>
      </c>
    </row>
    <row r="5680" ht="15.75" customHeight="1" s="42">
      <c r="A5680" s="41" t="n"/>
      <c r="G5680" s="38" t="n"/>
      <c r="H5680" s="38" t="n"/>
      <c r="I5680" s="38" t="n"/>
      <c r="J5680" s="38" t="n"/>
      <c r="K5680" s="38" t="n"/>
      <c r="L5680" s="38" t="n"/>
      <c r="N5680" s="36">
        <f>IF($B5680="","",IF($C5680="SUPERSTORE","Superstore","DH"))</f>
        <v/>
      </c>
      <c r="O5680" s="36">
        <f>IF($B5680="","",IFERROR(VLOOKUP($B5680,Mapping!$A:$C,2,0),"Not Mapped"))</f>
        <v/>
      </c>
      <c r="P5680" s="36">
        <f>IF($B5680="","",IFERROR(VLOOKUP($B5680,Mapping!$A:$C,3,0),"Not Mapped"))</f>
        <v/>
      </c>
      <c r="Q5680" s="36">
        <f>IF($B5680="","",IFERROR(VLOOKUP($O5680,Leaders!$A:$B,2,0),"Not Mapped"))</f>
        <v/>
      </c>
      <c r="R5680" s="36">
        <f>IF($B5680="","",IF(COUNTIF(Exclusions!$A:$A,$B5680)&gt;0,"Yes","No"))</f>
        <v/>
      </c>
      <c r="S5680" s="38">
        <f>IF($B5680="","",MIN(1,DAY($A5680)/IF($N5680="Superstore",Settings!$B$5,Settings!$B$4)))</f>
        <v/>
      </c>
      <c r="T5680" s="38">
        <f>IF(OR($B5680="",$G5680="",$S5680=0),"",$G5680/$S5680)</f>
        <v/>
      </c>
      <c r="U5680" s="36">
        <f>IF($T5680="","",IF($T5680&lt;Settings!$B$8,"Critical",IF($T5680&lt;Settings!$B$9,"Semi Critical","Non Critical")))</f>
        <v/>
      </c>
      <c r="V5680" s="28" t="n"/>
      <c r="Z5680">
        <f>IF($B5680="","",IFERROR(VLOOKUP($B5680,'Plan HC for CCA'!$A:$B,2,0),""))</f>
        <v/>
      </c>
      <c r="AA5680">
        <f>IF(OR($B5680="",$Z5680=""),"",IF(N($M5680)&lt;$Z5680,"Delta","No Delta"))</f>
        <v/>
      </c>
      <c r="AB5680">
        <f>IF(OR($B5680="",$Z5680=""),"",MAX(0,$Z5680-N($M5680)))</f>
        <v/>
      </c>
      <c r="AC5680" s="46">
        <f>IF($B5680="","",IFERROR(INDEX('CCA Util %'!$H:$H,MATCH($B5680,'CCA Util %'!$E:$E,0)),""))</f>
        <v/>
      </c>
      <c r="AD5680">
        <f>IF($B5680="","",IFERROR(INDEX('CCA Util %'!$G:$G,MATCH($B5680,'CCA Util %'!$E:$E,0)),""))</f>
        <v/>
      </c>
      <c r="AE5680">
        <f>IF(OR($B5680="",$U5680=""),"",$U5680&amp;" &amp; "&amp;IF(OR($AD5680="",$AD5680=0),"Util NA",$AD5680&amp;" Util"))</f>
        <v/>
      </c>
    </row>
    <row r="5681" ht="15.75" customHeight="1" s="42">
      <c r="A5681" s="41" t="n"/>
      <c r="G5681" s="38" t="n"/>
      <c r="H5681" s="38" t="n"/>
      <c r="I5681" s="38" t="n"/>
      <c r="J5681" s="38" t="n"/>
      <c r="K5681" s="38" t="n"/>
      <c r="L5681" s="38" t="n"/>
      <c r="N5681" s="36">
        <f>IF($B5681="","",IF($C5681="SUPERSTORE","Superstore","DH"))</f>
        <v/>
      </c>
      <c r="O5681" s="36">
        <f>IF($B5681="","",IFERROR(VLOOKUP($B5681,Mapping!$A:$C,2,0),"Not Mapped"))</f>
        <v/>
      </c>
      <c r="P5681" s="36">
        <f>IF($B5681="","",IFERROR(VLOOKUP($B5681,Mapping!$A:$C,3,0),"Not Mapped"))</f>
        <v/>
      </c>
      <c r="Q5681" s="36">
        <f>IF($B5681="","",IFERROR(VLOOKUP($O5681,Leaders!$A:$B,2,0),"Not Mapped"))</f>
        <v/>
      </c>
      <c r="R5681" s="36">
        <f>IF($B5681="","",IF(COUNTIF(Exclusions!$A:$A,$B5681)&gt;0,"Yes","No"))</f>
        <v/>
      </c>
      <c r="S5681" s="38">
        <f>IF($B5681="","",MIN(1,DAY($A5681)/IF($N5681="Superstore",Settings!$B$5,Settings!$B$4)))</f>
        <v/>
      </c>
      <c r="T5681" s="38">
        <f>IF(OR($B5681="",$G5681="",$S5681=0),"",$G5681/$S5681)</f>
        <v/>
      </c>
      <c r="U5681" s="36">
        <f>IF($T5681="","",IF($T5681&lt;Settings!$B$8,"Critical",IF($T5681&lt;Settings!$B$9,"Semi Critical","Non Critical")))</f>
        <v/>
      </c>
      <c r="V5681" s="28" t="n"/>
      <c r="Z5681">
        <f>IF($B5681="","",IFERROR(VLOOKUP($B5681,'Plan HC for CCA'!$A:$B,2,0),""))</f>
        <v/>
      </c>
      <c r="AA5681">
        <f>IF(OR($B5681="",$Z5681=""),"",IF(N($M5681)&lt;$Z5681,"Delta","No Delta"))</f>
        <v/>
      </c>
      <c r="AB5681">
        <f>IF(OR($B5681="",$Z5681=""),"",MAX(0,$Z5681-N($M5681)))</f>
        <v/>
      </c>
      <c r="AC5681" s="46">
        <f>IF($B5681="","",IFERROR(INDEX('CCA Util %'!$H:$H,MATCH($B5681,'CCA Util %'!$E:$E,0)),""))</f>
        <v/>
      </c>
      <c r="AD5681">
        <f>IF($B5681="","",IFERROR(INDEX('CCA Util %'!$G:$G,MATCH($B5681,'CCA Util %'!$E:$E,0)),""))</f>
        <v/>
      </c>
      <c r="AE5681">
        <f>IF(OR($B5681="",$U5681=""),"",$U5681&amp;" &amp; "&amp;IF(OR($AD5681="",$AD5681=0),"Util NA",$AD5681&amp;" Util"))</f>
        <v/>
      </c>
    </row>
    <row r="5682" ht="15.75" customHeight="1" s="42">
      <c r="A5682" s="41" t="n"/>
      <c r="G5682" s="38" t="n"/>
      <c r="H5682" s="38" t="n"/>
      <c r="I5682" s="38" t="n"/>
      <c r="J5682" s="38" t="n"/>
      <c r="K5682" s="38" t="n"/>
      <c r="L5682" s="38" t="n"/>
      <c r="N5682" s="36">
        <f>IF($B5682="","",IF($C5682="SUPERSTORE","Superstore","DH"))</f>
        <v/>
      </c>
      <c r="O5682" s="36">
        <f>IF($B5682="","",IFERROR(VLOOKUP($B5682,Mapping!$A:$C,2,0),"Not Mapped"))</f>
        <v/>
      </c>
      <c r="P5682" s="36">
        <f>IF($B5682="","",IFERROR(VLOOKUP($B5682,Mapping!$A:$C,3,0),"Not Mapped"))</f>
        <v/>
      </c>
      <c r="Q5682" s="36">
        <f>IF($B5682="","",IFERROR(VLOOKUP($O5682,Leaders!$A:$B,2,0),"Not Mapped"))</f>
        <v/>
      </c>
      <c r="R5682" s="36">
        <f>IF($B5682="","",IF(COUNTIF(Exclusions!$A:$A,$B5682)&gt;0,"Yes","No"))</f>
        <v/>
      </c>
      <c r="S5682" s="38">
        <f>IF($B5682="","",MIN(1,DAY($A5682)/IF($N5682="Superstore",Settings!$B$5,Settings!$B$4)))</f>
        <v/>
      </c>
      <c r="T5682" s="38">
        <f>IF(OR($B5682="",$G5682="",$S5682=0),"",$G5682/$S5682)</f>
        <v/>
      </c>
      <c r="U5682" s="36">
        <f>IF($T5682="","",IF($T5682&lt;Settings!$B$8,"Critical",IF($T5682&lt;Settings!$B$9,"Semi Critical","Non Critical")))</f>
        <v/>
      </c>
      <c r="V5682" s="28" t="n"/>
      <c r="Z5682">
        <f>IF($B5682="","",IFERROR(VLOOKUP($B5682,'Plan HC for CCA'!$A:$B,2,0),""))</f>
        <v/>
      </c>
      <c r="AA5682">
        <f>IF(OR($B5682="",$Z5682=""),"",IF(N($M5682)&lt;$Z5682,"Delta","No Delta"))</f>
        <v/>
      </c>
      <c r="AB5682">
        <f>IF(OR($B5682="",$Z5682=""),"",MAX(0,$Z5682-N($M5682)))</f>
        <v/>
      </c>
      <c r="AC5682" s="46">
        <f>IF($B5682="","",IFERROR(INDEX('CCA Util %'!$H:$H,MATCH($B5682,'CCA Util %'!$E:$E,0)),""))</f>
        <v/>
      </c>
      <c r="AD5682">
        <f>IF($B5682="","",IFERROR(INDEX('CCA Util %'!$G:$G,MATCH($B5682,'CCA Util %'!$E:$E,0)),""))</f>
        <v/>
      </c>
      <c r="AE5682">
        <f>IF(OR($B5682="",$U5682=""),"",$U5682&amp;" &amp; "&amp;IF(OR($AD5682="",$AD5682=0),"Util NA",$AD5682&amp;" Util"))</f>
        <v/>
      </c>
    </row>
    <row r="5683" ht="15.75" customHeight="1" s="42">
      <c r="A5683" s="41" t="n"/>
      <c r="G5683" s="38" t="n"/>
      <c r="H5683" s="38" t="n"/>
      <c r="I5683" s="38" t="n"/>
      <c r="J5683" s="38" t="n"/>
      <c r="K5683" s="38" t="n"/>
      <c r="L5683" s="38" t="n"/>
      <c r="N5683" s="36">
        <f>IF($B5683="","",IF($C5683="SUPERSTORE","Superstore","DH"))</f>
        <v/>
      </c>
      <c r="O5683" s="36">
        <f>IF($B5683="","",IFERROR(VLOOKUP($B5683,Mapping!$A:$C,2,0),"Not Mapped"))</f>
        <v/>
      </c>
      <c r="P5683" s="36">
        <f>IF($B5683="","",IFERROR(VLOOKUP($B5683,Mapping!$A:$C,3,0),"Not Mapped"))</f>
        <v/>
      </c>
      <c r="Q5683" s="36">
        <f>IF($B5683="","",IFERROR(VLOOKUP($O5683,Leaders!$A:$B,2,0),"Not Mapped"))</f>
        <v/>
      </c>
      <c r="R5683" s="36">
        <f>IF($B5683="","",IF(COUNTIF(Exclusions!$A:$A,$B5683)&gt;0,"Yes","No"))</f>
        <v/>
      </c>
      <c r="S5683" s="38">
        <f>IF($B5683="","",MIN(1,DAY($A5683)/IF($N5683="Superstore",Settings!$B$5,Settings!$B$4)))</f>
        <v/>
      </c>
      <c r="T5683" s="38">
        <f>IF(OR($B5683="",$G5683="",$S5683=0),"",$G5683/$S5683)</f>
        <v/>
      </c>
      <c r="U5683" s="36">
        <f>IF($T5683="","",IF($T5683&lt;Settings!$B$8,"Critical",IF($T5683&lt;Settings!$B$9,"Semi Critical","Non Critical")))</f>
        <v/>
      </c>
      <c r="V5683" s="28" t="n"/>
      <c r="Z5683">
        <f>IF($B5683="","",IFERROR(VLOOKUP($B5683,'Plan HC for CCA'!$A:$B,2,0),""))</f>
        <v/>
      </c>
      <c r="AA5683">
        <f>IF(OR($B5683="",$Z5683=""),"",IF(N($M5683)&lt;$Z5683,"Delta","No Delta"))</f>
        <v/>
      </c>
      <c r="AB5683">
        <f>IF(OR($B5683="",$Z5683=""),"",MAX(0,$Z5683-N($M5683)))</f>
        <v/>
      </c>
      <c r="AC5683" s="46">
        <f>IF($B5683="","",IFERROR(INDEX('CCA Util %'!$H:$H,MATCH($B5683,'CCA Util %'!$E:$E,0)),""))</f>
        <v/>
      </c>
      <c r="AD5683">
        <f>IF($B5683="","",IFERROR(INDEX('CCA Util %'!$G:$G,MATCH($B5683,'CCA Util %'!$E:$E,0)),""))</f>
        <v/>
      </c>
      <c r="AE5683">
        <f>IF(OR($B5683="",$U5683=""),"",$U5683&amp;" &amp; "&amp;IF(OR($AD5683="",$AD5683=0),"Util NA",$AD5683&amp;" Util"))</f>
        <v/>
      </c>
    </row>
    <row r="5684" ht="15.75" customHeight="1" s="42">
      <c r="A5684" s="41" t="n"/>
      <c r="G5684" s="38" t="n"/>
      <c r="H5684" s="38" t="n"/>
      <c r="I5684" s="38" t="n"/>
      <c r="J5684" s="38" t="n"/>
      <c r="K5684" s="38" t="n"/>
      <c r="L5684" s="38" t="n"/>
      <c r="N5684" s="36">
        <f>IF($B5684="","",IF($C5684="SUPERSTORE","Superstore","DH"))</f>
        <v/>
      </c>
      <c r="O5684" s="36">
        <f>IF($B5684="","",IFERROR(VLOOKUP($B5684,Mapping!$A:$C,2,0),"Not Mapped"))</f>
        <v/>
      </c>
      <c r="P5684" s="36">
        <f>IF($B5684="","",IFERROR(VLOOKUP($B5684,Mapping!$A:$C,3,0),"Not Mapped"))</f>
        <v/>
      </c>
      <c r="Q5684" s="36">
        <f>IF($B5684="","",IFERROR(VLOOKUP($O5684,Leaders!$A:$B,2,0),"Not Mapped"))</f>
        <v/>
      </c>
      <c r="R5684" s="36">
        <f>IF($B5684="","",IF(COUNTIF(Exclusions!$A:$A,$B5684)&gt;0,"Yes","No"))</f>
        <v/>
      </c>
      <c r="S5684" s="38">
        <f>IF($B5684="","",MIN(1,DAY($A5684)/IF($N5684="Superstore",Settings!$B$5,Settings!$B$4)))</f>
        <v/>
      </c>
      <c r="T5684" s="38">
        <f>IF(OR($B5684="",$G5684="",$S5684=0),"",$G5684/$S5684)</f>
        <v/>
      </c>
      <c r="U5684" s="36">
        <f>IF($T5684="","",IF($T5684&lt;Settings!$B$8,"Critical",IF($T5684&lt;Settings!$B$9,"Semi Critical","Non Critical")))</f>
        <v/>
      </c>
      <c r="V5684" s="28" t="n"/>
      <c r="Z5684">
        <f>IF($B5684="","",IFERROR(VLOOKUP($B5684,'Plan HC for CCA'!$A:$B,2,0),""))</f>
        <v/>
      </c>
      <c r="AA5684">
        <f>IF(OR($B5684="",$Z5684=""),"",IF(N($M5684)&lt;$Z5684,"Delta","No Delta"))</f>
        <v/>
      </c>
      <c r="AB5684">
        <f>IF(OR($B5684="",$Z5684=""),"",MAX(0,$Z5684-N($M5684)))</f>
        <v/>
      </c>
      <c r="AC5684" s="46">
        <f>IF($B5684="","",IFERROR(INDEX('CCA Util %'!$H:$H,MATCH($B5684,'CCA Util %'!$E:$E,0)),""))</f>
        <v/>
      </c>
      <c r="AD5684">
        <f>IF($B5684="","",IFERROR(INDEX('CCA Util %'!$G:$G,MATCH($B5684,'CCA Util %'!$E:$E,0)),""))</f>
        <v/>
      </c>
      <c r="AE5684">
        <f>IF(OR($B5684="",$U5684=""),"",$U5684&amp;" &amp; "&amp;IF(OR($AD5684="",$AD5684=0),"Util NA",$AD5684&amp;" Util"))</f>
        <v/>
      </c>
    </row>
    <row r="5685" ht="15.75" customHeight="1" s="42">
      <c r="A5685" s="41" t="n"/>
      <c r="G5685" s="38" t="n"/>
      <c r="H5685" s="38" t="n"/>
      <c r="I5685" s="38" t="n"/>
      <c r="J5685" s="38" t="n"/>
      <c r="K5685" s="38" t="n"/>
      <c r="L5685" s="38" t="n"/>
      <c r="N5685" s="36">
        <f>IF($B5685="","",IF($C5685="SUPERSTORE","Superstore","DH"))</f>
        <v/>
      </c>
      <c r="O5685" s="36">
        <f>IF($B5685="","",IFERROR(VLOOKUP($B5685,Mapping!$A:$C,2,0),"Not Mapped"))</f>
        <v/>
      </c>
      <c r="P5685" s="36">
        <f>IF($B5685="","",IFERROR(VLOOKUP($B5685,Mapping!$A:$C,3,0),"Not Mapped"))</f>
        <v/>
      </c>
      <c r="Q5685" s="36">
        <f>IF($B5685="","",IFERROR(VLOOKUP($O5685,Leaders!$A:$B,2,0),"Not Mapped"))</f>
        <v/>
      </c>
      <c r="R5685" s="36">
        <f>IF($B5685="","",IF(COUNTIF(Exclusions!$A:$A,$B5685)&gt;0,"Yes","No"))</f>
        <v/>
      </c>
      <c r="S5685" s="38">
        <f>IF($B5685="","",MIN(1,DAY($A5685)/IF($N5685="Superstore",Settings!$B$5,Settings!$B$4)))</f>
        <v/>
      </c>
      <c r="T5685" s="38">
        <f>IF(OR($B5685="",$G5685="",$S5685=0),"",$G5685/$S5685)</f>
        <v/>
      </c>
      <c r="U5685" s="36">
        <f>IF($T5685="","",IF($T5685&lt;Settings!$B$8,"Critical",IF($T5685&lt;Settings!$B$9,"Semi Critical","Non Critical")))</f>
        <v/>
      </c>
      <c r="V5685" s="28" t="n"/>
      <c r="Z5685">
        <f>IF($B5685="","",IFERROR(VLOOKUP($B5685,'Plan HC for CCA'!$A:$B,2,0),""))</f>
        <v/>
      </c>
      <c r="AA5685">
        <f>IF(OR($B5685="",$Z5685=""),"",IF(N($M5685)&lt;$Z5685,"Delta","No Delta"))</f>
        <v/>
      </c>
      <c r="AB5685">
        <f>IF(OR($B5685="",$Z5685=""),"",MAX(0,$Z5685-N($M5685)))</f>
        <v/>
      </c>
      <c r="AC5685" s="46">
        <f>IF($B5685="","",IFERROR(INDEX('CCA Util %'!$H:$H,MATCH($B5685,'CCA Util %'!$E:$E,0)),""))</f>
        <v/>
      </c>
      <c r="AD5685">
        <f>IF($B5685="","",IFERROR(INDEX('CCA Util %'!$G:$G,MATCH($B5685,'CCA Util %'!$E:$E,0)),""))</f>
        <v/>
      </c>
      <c r="AE5685">
        <f>IF(OR($B5685="",$U5685=""),"",$U5685&amp;" &amp; "&amp;IF(OR($AD5685="",$AD5685=0),"Util NA",$AD5685&amp;" Util"))</f>
        <v/>
      </c>
    </row>
    <row r="5686" ht="15.75" customHeight="1" s="42">
      <c r="A5686" s="41" t="n"/>
      <c r="G5686" s="38" t="n"/>
      <c r="H5686" s="38" t="n"/>
      <c r="I5686" s="38" t="n"/>
      <c r="J5686" s="38" t="n"/>
      <c r="K5686" s="38" t="n"/>
      <c r="L5686" s="38" t="n"/>
      <c r="N5686" s="36">
        <f>IF($B5686="","",IF($C5686="SUPERSTORE","Superstore","DH"))</f>
        <v/>
      </c>
      <c r="O5686" s="36">
        <f>IF($B5686="","",IFERROR(VLOOKUP($B5686,Mapping!$A:$C,2,0),"Not Mapped"))</f>
        <v/>
      </c>
      <c r="P5686" s="36">
        <f>IF($B5686="","",IFERROR(VLOOKUP($B5686,Mapping!$A:$C,3,0),"Not Mapped"))</f>
        <v/>
      </c>
      <c r="Q5686" s="36">
        <f>IF($B5686="","",IFERROR(VLOOKUP($O5686,Leaders!$A:$B,2,0),"Not Mapped"))</f>
        <v/>
      </c>
      <c r="R5686" s="36">
        <f>IF($B5686="","",IF(COUNTIF(Exclusions!$A:$A,$B5686)&gt;0,"Yes","No"))</f>
        <v/>
      </c>
      <c r="S5686" s="38">
        <f>IF($B5686="","",MIN(1,DAY($A5686)/IF($N5686="Superstore",Settings!$B$5,Settings!$B$4)))</f>
        <v/>
      </c>
      <c r="T5686" s="38">
        <f>IF(OR($B5686="",$G5686="",$S5686=0),"",$G5686/$S5686)</f>
        <v/>
      </c>
      <c r="U5686" s="36">
        <f>IF($T5686="","",IF($T5686&lt;Settings!$B$8,"Critical",IF($T5686&lt;Settings!$B$9,"Semi Critical","Non Critical")))</f>
        <v/>
      </c>
      <c r="V5686" s="28" t="n"/>
      <c r="Z5686">
        <f>IF($B5686="","",IFERROR(VLOOKUP($B5686,'Plan HC for CCA'!$A:$B,2,0),""))</f>
        <v/>
      </c>
      <c r="AA5686">
        <f>IF(OR($B5686="",$Z5686=""),"",IF(N($M5686)&lt;$Z5686,"Delta","No Delta"))</f>
        <v/>
      </c>
      <c r="AB5686">
        <f>IF(OR($B5686="",$Z5686=""),"",MAX(0,$Z5686-N($M5686)))</f>
        <v/>
      </c>
      <c r="AC5686" s="46">
        <f>IF($B5686="","",IFERROR(INDEX('CCA Util %'!$H:$H,MATCH($B5686,'CCA Util %'!$E:$E,0)),""))</f>
        <v/>
      </c>
      <c r="AD5686">
        <f>IF($B5686="","",IFERROR(INDEX('CCA Util %'!$G:$G,MATCH($B5686,'CCA Util %'!$E:$E,0)),""))</f>
        <v/>
      </c>
      <c r="AE5686">
        <f>IF(OR($B5686="",$U5686=""),"",$U5686&amp;" &amp; "&amp;IF(OR($AD5686="",$AD5686=0),"Util NA",$AD5686&amp;" Util"))</f>
        <v/>
      </c>
    </row>
    <row r="5687" ht="15.75" customHeight="1" s="42">
      <c r="A5687" s="41" t="n"/>
      <c r="G5687" s="38" t="n"/>
      <c r="H5687" s="38" t="n"/>
      <c r="I5687" s="38" t="n"/>
      <c r="J5687" s="38" t="n"/>
      <c r="K5687" s="38" t="n"/>
      <c r="L5687" s="38" t="n"/>
      <c r="N5687" s="36">
        <f>IF($B5687="","",IF($C5687="SUPERSTORE","Superstore","DH"))</f>
        <v/>
      </c>
      <c r="O5687" s="36">
        <f>IF($B5687="","",IFERROR(VLOOKUP($B5687,Mapping!$A:$C,2,0),"Not Mapped"))</f>
        <v/>
      </c>
      <c r="P5687" s="36">
        <f>IF($B5687="","",IFERROR(VLOOKUP($B5687,Mapping!$A:$C,3,0),"Not Mapped"))</f>
        <v/>
      </c>
      <c r="Q5687" s="36">
        <f>IF($B5687="","",IFERROR(VLOOKUP($O5687,Leaders!$A:$B,2,0),"Not Mapped"))</f>
        <v/>
      </c>
      <c r="R5687" s="36">
        <f>IF($B5687="","",IF(COUNTIF(Exclusions!$A:$A,$B5687)&gt;0,"Yes","No"))</f>
        <v/>
      </c>
      <c r="S5687" s="38">
        <f>IF($B5687="","",MIN(1,DAY($A5687)/IF($N5687="Superstore",Settings!$B$5,Settings!$B$4)))</f>
        <v/>
      </c>
      <c r="T5687" s="38">
        <f>IF(OR($B5687="",$G5687="",$S5687=0),"",$G5687/$S5687)</f>
        <v/>
      </c>
      <c r="U5687" s="36">
        <f>IF($T5687="","",IF($T5687&lt;Settings!$B$8,"Critical",IF($T5687&lt;Settings!$B$9,"Semi Critical","Non Critical")))</f>
        <v/>
      </c>
      <c r="V5687" s="28" t="n"/>
      <c r="Z5687">
        <f>IF($B5687="","",IFERROR(VLOOKUP($B5687,'Plan HC for CCA'!$A:$B,2,0),""))</f>
        <v/>
      </c>
      <c r="AA5687">
        <f>IF(OR($B5687="",$Z5687=""),"",IF(N($M5687)&lt;$Z5687,"Delta","No Delta"))</f>
        <v/>
      </c>
      <c r="AB5687">
        <f>IF(OR($B5687="",$Z5687=""),"",MAX(0,$Z5687-N($M5687)))</f>
        <v/>
      </c>
      <c r="AC5687" s="46">
        <f>IF($B5687="","",IFERROR(INDEX('CCA Util %'!$H:$H,MATCH($B5687,'CCA Util %'!$E:$E,0)),""))</f>
        <v/>
      </c>
      <c r="AD5687">
        <f>IF($B5687="","",IFERROR(INDEX('CCA Util %'!$G:$G,MATCH($B5687,'CCA Util %'!$E:$E,0)),""))</f>
        <v/>
      </c>
      <c r="AE5687">
        <f>IF(OR($B5687="",$U5687=""),"",$U5687&amp;" &amp; "&amp;IF(OR($AD5687="",$AD5687=0),"Util NA",$AD5687&amp;" Util"))</f>
        <v/>
      </c>
    </row>
    <row r="5688" ht="15.75" customHeight="1" s="42">
      <c r="A5688" s="41" t="n"/>
      <c r="G5688" s="38" t="n"/>
      <c r="H5688" s="38" t="n"/>
      <c r="I5688" s="38" t="n"/>
      <c r="J5688" s="38" t="n"/>
      <c r="K5688" s="38" t="n"/>
      <c r="L5688" s="38" t="n"/>
      <c r="N5688" s="36">
        <f>IF($B5688="","",IF($C5688="SUPERSTORE","Superstore","DH"))</f>
        <v/>
      </c>
      <c r="O5688" s="36">
        <f>IF($B5688="","",IFERROR(VLOOKUP($B5688,Mapping!$A:$C,2,0),"Not Mapped"))</f>
        <v/>
      </c>
      <c r="P5688" s="36">
        <f>IF($B5688="","",IFERROR(VLOOKUP($B5688,Mapping!$A:$C,3,0),"Not Mapped"))</f>
        <v/>
      </c>
      <c r="Q5688" s="36">
        <f>IF($B5688="","",IFERROR(VLOOKUP($O5688,Leaders!$A:$B,2,0),"Not Mapped"))</f>
        <v/>
      </c>
      <c r="R5688" s="36">
        <f>IF($B5688="","",IF(COUNTIF(Exclusions!$A:$A,$B5688)&gt;0,"Yes","No"))</f>
        <v/>
      </c>
      <c r="S5688" s="38">
        <f>IF($B5688="","",MIN(1,DAY($A5688)/IF($N5688="Superstore",Settings!$B$5,Settings!$B$4)))</f>
        <v/>
      </c>
      <c r="T5688" s="38">
        <f>IF(OR($B5688="",$G5688="",$S5688=0),"",$G5688/$S5688)</f>
        <v/>
      </c>
      <c r="U5688" s="36">
        <f>IF($T5688="","",IF($T5688&lt;Settings!$B$8,"Critical",IF($T5688&lt;Settings!$B$9,"Semi Critical","Non Critical")))</f>
        <v/>
      </c>
      <c r="V5688" s="28" t="n"/>
      <c r="Z5688">
        <f>IF($B5688="","",IFERROR(VLOOKUP($B5688,'Plan HC for CCA'!$A:$B,2,0),""))</f>
        <v/>
      </c>
      <c r="AA5688">
        <f>IF(OR($B5688="",$Z5688=""),"",IF(N($M5688)&lt;$Z5688,"Delta","No Delta"))</f>
        <v/>
      </c>
      <c r="AB5688">
        <f>IF(OR($B5688="",$Z5688=""),"",MAX(0,$Z5688-N($M5688)))</f>
        <v/>
      </c>
      <c r="AC5688" s="46">
        <f>IF($B5688="","",IFERROR(INDEX('CCA Util %'!$H:$H,MATCH($B5688,'CCA Util %'!$E:$E,0)),""))</f>
        <v/>
      </c>
      <c r="AD5688">
        <f>IF($B5688="","",IFERROR(INDEX('CCA Util %'!$G:$G,MATCH($B5688,'CCA Util %'!$E:$E,0)),""))</f>
        <v/>
      </c>
      <c r="AE5688">
        <f>IF(OR($B5688="",$U5688=""),"",$U5688&amp;" &amp; "&amp;IF(OR($AD5688="",$AD5688=0),"Util NA",$AD5688&amp;" Util"))</f>
        <v/>
      </c>
    </row>
    <row r="5689" ht="15.75" customHeight="1" s="42">
      <c r="A5689" s="41" t="n"/>
      <c r="G5689" s="38" t="n"/>
      <c r="H5689" s="38" t="n"/>
      <c r="I5689" s="38" t="n"/>
      <c r="J5689" s="38" t="n"/>
      <c r="K5689" s="38" t="n"/>
      <c r="L5689" s="38" t="n"/>
      <c r="N5689" s="36">
        <f>IF($B5689="","",IF($C5689="SUPERSTORE","Superstore","DH"))</f>
        <v/>
      </c>
      <c r="O5689" s="36">
        <f>IF($B5689="","",IFERROR(VLOOKUP($B5689,Mapping!$A:$C,2,0),"Not Mapped"))</f>
        <v/>
      </c>
      <c r="P5689" s="36">
        <f>IF($B5689="","",IFERROR(VLOOKUP($B5689,Mapping!$A:$C,3,0),"Not Mapped"))</f>
        <v/>
      </c>
      <c r="Q5689" s="36">
        <f>IF($B5689="","",IFERROR(VLOOKUP($O5689,Leaders!$A:$B,2,0),"Not Mapped"))</f>
        <v/>
      </c>
      <c r="R5689" s="36">
        <f>IF($B5689="","",IF(COUNTIF(Exclusions!$A:$A,$B5689)&gt;0,"Yes","No"))</f>
        <v/>
      </c>
      <c r="S5689" s="38">
        <f>IF($B5689="","",MIN(1,DAY($A5689)/IF($N5689="Superstore",Settings!$B$5,Settings!$B$4)))</f>
        <v/>
      </c>
      <c r="T5689" s="38">
        <f>IF(OR($B5689="",$G5689="",$S5689=0),"",$G5689/$S5689)</f>
        <v/>
      </c>
      <c r="U5689" s="36">
        <f>IF($T5689="","",IF($T5689&lt;Settings!$B$8,"Critical",IF($T5689&lt;Settings!$B$9,"Semi Critical","Non Critical")))</f>
        <v/>
      </c>
      <c r="V5689" s="28" t="n"/>
      <c r="Z5689">
        <f>IF($B5689="","",IFERROR(VLOOKUP($B5689,'Plan HC for CCA'!$A:$B,2,0),""))</f>
        <v/>
      </c>
      <c r="AA5689">
        <f>IF(OR($B5689="",$Z5689=""),"",IF(N($M5689)&lt;$Z5689,"Delta","No Delta"))</f>
        <v/>
      </c>
      <c r="AB5689">
        <f>IF(OR($B5689="",$Z5689=""),"",MAX(0,$Z5689-N($M5689)))</f>
        <v/>
      </c>
      <c r="AC5689" s="46">
        <f>IF($B5689="","",IFERROR(INDEX('CCA Util %'!$H:$H,MATCH($B5689,'CCA Util %'!$E:$E,0)),""))</f>
        <v/>
      </c>
      <c r="AD5689">
        <f>IF($B5689="","",IFERROR(INDEX('CCA Util %'!$G:$G,MATCH($B5689,'CCA Util %'!$E:$E,0)),""))</f>
        <v/>
      </c>
      <c r="AE5689">
        <f>IF(OR($B5689="",$U5689=""),"",$U5689&amp;" &amp; "&amp;IF(OR($AD5689="",$AD5689=0),"Util NA",$AD5689&amp;" Util"))</f>
        <v/>
      </c>
    </row>
    <row r="5690" ht="15.75" customHeight="1" s="42">
      <c r="A5690" s="41" t="n"/>
      <c r="G5690" s="38" t="n"/>
      <c r="H5690" s="38" t="n"/>
      <c r="I5690" s="38" t="n"/>
      <c r="J5690" s="38" t="n"/>
      <c r="K5690" s="38" t="n"/>
      <c r="L5690" s="38" t="n"/>
      <c r="N5690" s="36">
        <f>IF($B5690="","",IF($C5690="SUPERSTORE","Superstore","DH"))</f>
        <v/>
      </c>
      <c r="O5690" s="36">
        <f>IF($B5690="","",IFERROR(VLOOKUP($B5690,Mapping!$A:$C,2,0),"Not Mapped"))</f>
        <v/>
      </c>
      <c r="P5690" s="36">
        <f>IF($B5690="","",IFERROR(VLOOKUP($B5690,Mapping!$A:$C,3,0),"Not Mapped"))</f>
        <v/>
      </c>
      <c r="Q5690" s="36">
        <f>IF($B5690="","",IFERROR(VLOOKUP($O5690,Leaders!$A:$B,2,0),"Not Mapped"))</f>
        <v/>
      </c>
      <c r="R5690" s="36">
        <f>IF($B5690="","",IF(COUNTIF(Exclusions!$A:$A,$B5690)&gt;0,"Yes","No"))</f>
        <v/>
      </c>
      <c r="S5690" s="38">
        <f>IF($B5690="","",MIN(1,DAY($A5690)/IF($N5690="Superstore",Settings!$B$5,Settings!$B$4)))</f>
        <v/>
      </c>
      <c r="T5690" s="38">
        <f>IF(OR($B5690="",$G5690="",$S5690=0),"",$G5690/$S5690)</f>
        <v/>
      </c>
      <c r="U5690" s="36">
        <f>IF($T5690="","",IF($T5690&lt;Settings!$B$8,"Critical",IF($T5690&lt;Settings!$B$9,"Semi Critical","Non Critical")))</f>
        <v/>
      </c>
      <c r="V5690" s="28" t="n"/>
      <c r="Z5690">
        <f>IF($B5690="","",IFERROR(VLOOKUP($B5690,'Plan HC for CCA'!$A:$B,2,0),""))</f>
        <v/>
      </c>
      <c r="AA5690">
        <f>IF(OR($B5690="",$Z5690=""),"",IF(N($M5690)&lt;$Z5690,"Delta","No Delta"))</f>
        <v/>
      </c>
      <c r="AB5690">
        <f>IF(OR($B5690="",$Z5690=""),"",MAX(0,$Z5690-N($M5690)))</f>
        <v/>
      </c>
      <c r="AC5690" s="46">
        <f>IF($B5690="","",IFERROR(INDEX('CCA Util %'!$H:$H,MATCH($B5690,'CCA Util %'!$E:$E,0)),""))</f>
        <v/>
      </c>
      <c r="AD5690">
        <f>IF($B5690="","",IFERROR(INDEX('CCA Util %'!$G:$G,MATCH($B5690,'CCA Util %'!$E:$E,0)),""))</f>
        <v/>
      </c>
      <c r="AE5690">
        <f>IF(OR($B5690="",$U5690=""),"",$U5690&amp;" &amp; "&amp;IF(OR($AD5690="",$AD5690=0),"Util NA",$AD5690&amp;" Util"))</f>
        <v/>
      </c>
    </row>
    <row r="5691" ht="15.75" customHeight="1" s="42">
      <c r="A5691" s="41" t="n"/>
      <c r="G5691" s="38" t="n"/>
      <c r="H5691" s="38" t="n"/>
      <c r="I5691" s="38" t="n"/>
      <c r="J5691" s="38" t="n"/>
      <c r="K5691" s="38" t="n"/>
      <c r="L5691" s="38" t="n"/>
      <c r="N5691" s="36">
        <f>IF($B5691="","",IF($C5691="SUPERSTORE","Superstore","DH"))</f>
        <v/>
      </c>
      <c r="O5691" s="36">
        <f>IF($B5691="","",IFERROR(VLOOKUP($B5691,Mapping!$A:$C,2,0),"Not Mapped"))</f>
        <v/>
      </c>
      <c r="P5691" s="36">
        <f>IF($B5691="","",IFERROR(VLOOKUP($B5691,Mapping!$A:$C,3,0),"Not Mapped"))</f>
        <v/>
      </c>
      <c r="Q5691" s="36">
        <f>IF($B5691="","",IFERROR(VLOOKUP($O5691,Leaders!$A:$B,2,0),"Not Mapped"))</f>
        <v/>
      </c>
      <c r="R5691" s="36">
        <f>IF($B5691="","",IF(COUNTIF(Exclusions!$A:$A,$B5691)&gt;0,"Yes","No"))</f>
        <v/>
      </c>
      <c r="S5691" s="38">
        <f>IF($B5691="","",MIN(1,DAY($A5691)/IF($N5691="Superstore",Settings!$B$5,Settings!$B$4)))</f>
        <v/>
      </c>
      <c r="T5691" s="38">
        <f>IF(OR($B5691="",$G5691="",$S5691=0),"",$G5691/$S5691)</f>
        <v/>
      </c>
      <c r="U5691" s="36">
        <f>IF($T5691="","",IF($T5691&lt;Settings!$B$8,"Critical",IF($T5691&lt;Settings!$B$9,"Semi Critical","Non Critical")))</f>
        <v/>
      </c>
      <c r="V5691" s="28" t="n"/>
      <c r="Z5691">
        <f>IF($B5691="","",IFERROR(VLOOKUP($B5691,'Plan HC for CCA'!$A:$B,2,0),""))</f>
        <v/>
      </c>
      <c r="AA5691">
        <f>IF(OR($B5691="",$Z5691=""),"",IF(N($M5691)&lt;$Z5691,"Delta","No Delta"))</f>
        <v/>
      </c>
      <c r="AB5691">
        <f>IF(OR($B5691="",$Z5691=""),"",MAX(0,$Z5691-N($M5691)))</f>
        <v/>
      </c>
      <c r="AC5691" s="46">
        <f>IF($B5691="","",IFERROR(INDEX('CCA Util %'!$H:$H,MATCH($B5691,'CCA Util %'!$E:$E,0)),""))</f>
        <v/>
      </c>
      <c r="AD5691">
        <f>IF($B5691="","",IFERROR(INDEX('CCA Util %'!$G:$G,MATCH($B5691,'CCA Util %'!$E:$E,0)),""))</f>
        <v/>
      </c>
      <c r="AE5691">
        <f>IF(OR($B5691="",$U5691=""),"",$U5691&amp;" &amp; "&amp;IF(OR($AD5691="",$AD5691=0),"Util NA",$AD5691&amp;" Util"))</f>
        <v/>
      </c>
    </row>
    <row r="5692" ht="15.75" customHeight="1" s="42">
      <c r="A5692" s="41" t="n"/>
      <c r="G5692" s="38" t="n"/>
      <c r="H5692" s="38" t="n"/>
      <c r="I5692" s="38" t="n"/>
      <c r="J5692" s="38" t="n"/>
      <c r="K5692" s="38" t="n"/>
      <c r="L5692" s="38" t="n"/>
      <c r="N5692" s="36">
        <f>IF($B5692="","",IF($C5692="SUPERSTORE","Superstore","DH"))</f>
        <v/>
      </c>
      <c r="O5692" s="36">
        <f>IF($B5692="","",IFERROR(VLOOKUP($B5692,Mapping!$A:$C,2,0),"Not Mapped"))</f>
        <v/>
      </c>
      <c r="P5692" s="36">
        <f>IF($B5692="","",IFERROR(VLOOKUP($B5692,Mapping!$A:$C,3,0),"Not Mapped"))</f>
        <v/>
      </c>
      <c r="Q5692" s="36">
        <f>IF($B5692="","",IFERROR(VLOOKUP($O5692,Leaders!$A:$B,2,0),"Not Mapped"))</f>
        <v/>
      </c>
      <c r="R5692" s="36">
        <f>IF($B5692="","",IF(COUNTIF(Exclusions!$A:$A,$B5692)&gt;0,"Yes","No"))</f>
        <v/>
      </c>
      <c r="S5692" s="38">
        <f>IF($B5692="","",MIN(1,DAY($A5692)/IF($N5692="Superstore",Settings!$B$5,Settings!$B$4)))</f>
        <v/>
      </c>
      <c r="T5692" s="38">
        <f>IF(OR($B5692="",$G5692="",$S5692=0),"",$G5692/$S5692)</f>
        <v/>
      </c>
      <c r="U5692" s="36">
        <f>IF($T5692="","",IF($T5692&lt;Settings!$B$8,"Critical",IF($T5692&lt;Settings!$B$9,"Semi Critical","Non Critical")))</f>
        <v/>
      </c>
      <c r="V5692" s="28" t="n"/>
      <c r="Z5692">
        <f>IF($B5692="","",IFERROR(VLOOKUP($B5692,'Plan HC for CCA'!$A:$B,2,0),""))</f>
        <v/>
      </c>
      <c r="AA5692">
        <f>IF(OR($B5692="",$Z5692=""),"",IF(N($M5692)&lt;$Z5692,"Delta","No Delta"))</f>
        <v/>
      </c>
      <c r="AB5692">
        <f>IF(OR($B5692="",$Z5692=""),"",MAX(0,$Z5692-N($M5692)))</f>
        <v/>
      </c>
      <c r="AC5692" s="46">
        <f>IF($B5692="","",IFERROR(INDEX('CCA Util %'!$H:$H,MATCH($B5692,'CCA Util %'!$E:$E,0)),""))</f>
        <v/>
      </c>
      <c r="AD5692">
        <f>IF($B5692="","",IFERROR(INDEX('CCA Util %'!$G:$G,MATCH($B5692,'CCA Util %'!$E:$E,0)),""))</f>
        <v/>
      </c>
      <c r="AE5692">
        <f>IF(OR($B5692="",$U5692=""),"",$U5692&amp;" &amp; "&amp;IF(OR($AD5692="",$AD5692=0),"Util NA",$AD5692&amp;" Util"))</f>
        <v/>
      </c>
    </row>
    <row r="5693" ht="15.75" customHeight="1" s="42">
      <c r="A5693" s="41" t="n"/>
      <c r="G5693" s="38" t="n"/>
      <c r="H5693" s="38" t="n"/>
      <c r="I5693" s="38" t="n"/>
      <c r="J5693" s="38" t="n"/>
      <c r="K5693" s="38" t="n"/>
      <c r="L5693" s="38" t="n"/>
      <c r="N5693" s="36">
        <f>IF($B5693="","",IF($C5693="SUPERSTORE","Superstore","DH"))</f>
        <v/>
      </c>
      <c r="O5693" s="36">
        <f>IF($B5693="","",IFERROR(VLOOKUP($B5693,Mapping!$A:$C,2,0),"Not Mapped"))</f>
        <v/>
      </c>
      <c r="P5693" s="36">
        <f>IF($B5693="","",IFERROR(VLOOKUP($B5693,Mapping!$A:$C,3,0),"Not Mapped"))</f>
        <v/>
      </c>
      <c r="Q5693" s="36">
        <f>IF($B5693="","",IFERROR(VLOOKUP($O5693,Leaders!$A:$B,2,0),"Not Mapped"))</f>
        <v/>
      </c>
      <c r="R5693" s="36">
        <f>IF($B5693="","",IF(COUNTIF(Exclusions!$A:$A,$B5693)&gt;0,"Yes","No"))</f>
        <v/>
      </c>
      <c r="S5693" s="38">
        <f>IF($B5693="","",MIN(1,DAY($A5693)/IF($N5693="Superstore",Settings!$B$5,Settings!$B$4)))</f>
        <v/>
      </c>
      <c r="T5693" s="38">
        <f>IF(OR($B5693="",$G5693="",$S5693=0),"",$G5693/$S5693)</f>
        <v/>
      </c>
      <c r="U5693" s="36">
        <f>IF($T5693="","",IF($T5693&lt;Settings!$B$8,"Critical",IF($T5693&lt;Settings!$B$9,"Semi Critical","Non Critical")))</f>
        <v/>
      </c>
      <c r="V5693" s="28" t="n"/>
      <c r="Z5693">
        <f>IF($B5693="","",IFERROR(VLOOKUP($B5693,'Plan HC for CCA'!$A:$B,2,0),""))</f>
        <v/>
      </c>
      <c r="AA5693">
        <f>IF(OR($B5693="",$Z5693=""),"",IF(N($M5693)&lt;$Z5693,"Delta","No Delta"))</f>
        <v/>
      </c>
      <c r="AB5693">
        <f>IF(OR($B5693="",$Z5693=""),"",MAX(0,$Z5693-N($M5693)))</f>
        <v/>
      </c>
      <c r="AC5693" s="46">
        <f>IF($B5693="","",IFERROR(INDEX('CCA Util %'!$H:$H,MATCH($B5693,'CCA Util %'!$E:$E,0)),""))</f>
        <v/>
      </c>
      <c r="AD5693">
        <f>IF($B5693="","",IFERROR(INDEX('CCA Util %'!$G:$G,MATCH($B5693,'CCA Util %'!$E:$E,0)),""))</f>
        <v/>
      </c>
      <c r="AE5693">
        <f>IF(OR($B5693="",$U5693=""),"",$U5693&amp;" &amp; "&amp;IF(OR($AD5693="",$AD5693=0),"Util NA",$AD5693&amp;" Util"))</f>
        <v/>
      </c>
    </row>
    <row r="5694" ht="15.75" customHeight="1" s="42">
      <c r="A5694" s="41" t="n"/>
      <c r="G5694" s="38" t="n"/>
      <c r="H5694" s="38" t="n"/>
      <c r="I5694" s="38" t="n"/>
      <c r="J5694" s="38" t="n"/>
      <c r="K5694" s="38" t="n"/>
      <c r="L5694" s="38" t="n"/>
      <c r="N5694" s="36">
        <f>IF($B5694="","",IF($C5694="SUPERSTORE","Superstore","DH"))</f>
        <v/>
      </c>
      <c r="O5694" s="36">
        <f>IF($B5694="","",IFERROR(VLOOKUP($B5694,Mapping!$A:$C,2,0),"Not Mapped"))</f>
        <v/>
      </c>
      <c r="P5694" s="36">
        <f>IF($B5694="","",IFERROR(VLOOKUP($B5694,Mapping!$A:$C,3,0),"Not Mapped"))</f>
        <v/>
      </c>
      <c r="Q5694" s="36">
        <f>IF($B5694="","",IFERROR(VLOOKUP($O5694,Leaders!$A:$B,2,0),"Not Mapped"))</f>
        <v/>
      </c>
      <c r="R5694" s="36">
        <f>IF($B5694="","",IF(COUNTIF(Exclusions!$A:$A,$B5694)&gt;0,"Yes","No"))</f>
        <v/>
      </c>
      <c r="S5694" s="38">
        <f>IF($B5694="","",MIN(1,DAY($A5694)/IF($N5694="Superstore",Settings!$B$5,Settings!$B$4)))</f>
        <v/>
      </c>
      <c r="T5694" s="38">
        <f>IF(OR($B5694="",$G5694="",$S5694=0),"",$G5694/$S5694)</f>
        <v/>
      </c>
      <c r="U5694" s="36">
        <f>IF($T5694="","",IF($T5694&lt;Settings!$B$8,"Critical",IF($T5694&lt;Settings!$B$9,"Semi Critical","Non Critical")))</f>
        <v/>
      </c>
      <c r="V5694" s="28" t="n"/>
      <c r="Z5694">
        <f>IF($B5694="","",IFERROR(VLOOKUP($B5694,'Plan HC for CCA'!$A:$B,2,0),""))</f>
        <v/>
      </c>
      <c r="AA5694">
        <f>IF(OR($B5694="",$Z5694=""),"",IF(N($M5694)&lt;$Z5694,"Delta","No Delta"))</f>
        <v/>
      </c>
      <c r="AB5694">
        <f>IF(OR($B5694="",$Z5694=""),"",MAX(0,$Z5694-N($M5694)))</f>
        <v/>
      </c>
      <c r="AC5694" s="46">
        <f>IF($B5694="","",IFERROR(INDEX('CCA Util %'!$H:$H,MATCH($B5694,'CCA Util %'!$E:$E,0)),""))</f>
        <v/>
      </c>
      <c r="AD5694">
        <f>IF($B5694="","",IFERROR(INDEX('CCA Util %'!$G:$G,MATCH($B5694,'CCA Util %'!$E:$E,0)),""))</f>
        <v/>
      </c>
      <c r="AE5694">
        <f>IF(OR($B5694="",$U5694=""),"",$U5694&amp;" &amp; "&amp;IF(OR($AD5694="",$AD5694=0),"Util NA",$AD5694&amp;" Util"))</f>
        <v/>
      </c>
    </row>
    <row r="5695" ht="15.75" customHeight="1" s="42">
      <c r="A5695" s="41" t="n"/>
      <c r="G5695" s="38" t="n"/>
      <c r="H5695" s="38" t="n"/>
      <c r="I5695" s="38" t="n"/>
      <c r="J5695" s="38" t="n"/>
      <c r="K5695" s="38" t="n"/>
      <c r="L5695" s="38" t="n"/>
      <c r="N5695" s="36">
        <f>IF($B5695="","",IF($C5695="SUPERSTORE","Superstore","DH"))</f>
        <v/>
      </c>
      <c r="O5695" s="36">
        <f>IF($B5695="","",IFERROR(VLOOKUP($B5695,Mapping!$A:$C,2,0),"Not Mapped"))</f>
        <v/>
      </c>
      <c r="P5695" s="36">
        <f>IF($B5695="","",IFERROR(VLOOKUP($B5695,Mapping!$A:$C,3,0),"Not Mapped"))</f>
        <v/>
      </c>
      <c r="Q5695" s="36">
        <f>IF($B5695="","",IFERROR(VLOOKUP($O5695,Leaders!$A:$B,2,0),"Not Mapped"))</f>
        <v/>
      </c>
      <c r="R5695" s="36">
        <f>IF($B5695="","",IF(COUNTIF(Exclusions!$A:$A,$B5695)&gt;0,"Yes","No"))</f>
        <v/>
      </c>
      <c r="S5695" s="38">
        <f>IF($B5695="","",MIN(1,DAY($A5695)/IF($N5695="Superstore",Settings!$B$5,Settings!$B$4)))</f>
        <v/>
      </c>
      <c r="T5695" s="38">
        <f>IF(OR($B5695="",$G5695="",$S5695=0),"",$G5695/$S5695)</f>
        <v/>
      </c>
      <c r="U5695" s="36">
        <f>IF($T5695="","",IF($T5695&lt;Settings!$B$8,"Critical",IF($T5695&lt;Settings!$B$9,"Semi Critical","Non Critical")))</f>
        <v/>
      </c>
      <c r="V5695" s="28" t="n"/>
      <c r="Z5695">
        <f>IF($B5695="","",IFERROR(VLOOKUP($B5695,'Plan HC for CCA'!$A:$B,2,0),""))</f>
        <v/>
      </c>
      <c r="AA5695">
        <f>IF(OR($B5695="",$Z5695=""),"",IF(N($M5695)&lt;$Z5695,"Delta","No Delta"))</f>
        <v/>
      </c>
      <c r="AB5695">
        <f>IF(OR($B5695="",$Z5695=""),"",MAX(0,$Z5695-N($M5695)))</f>
        <v/>
      </c>
      <c r="AC5695" s="46">
        <f>IF($B5695="","",IFERROR(INDEX('CCA Util %'!$H:$H,MATCH($B5695,'CCA Util %'!$E:$E,0)),""))</f>
        <v/>
      </c>
      <c r="AD5695">
        <f>IF($B5695="","",IFERROR(INDEX('CCA Util %'!$G:$G,MATCH($B5695,'CCA Util %'!$E:$E,0)),""))</f>
        <v/>
      </c>
      <c r="AE5695">
        <f>IF(OR($B5695="",$U5695=""),"",$U5695&amp;" &amp; "&amp;IF(OR($AD5695="",$AD5695=0),"Util NA",$AD5695&amp;" Util"))</f>
        <v/>
      </c>
    </row>
    <row r="5696" ht="15.75" customHeight="1" s="42">
      <c r="A5696" s="41" t="n"/>
      <c r="G5696" s="38" t="n"/>
      <c r="H5696" s="38" t="n"/>
      <c r="I5696" s="38" t="n"/>
      <c r="J5696" s="38" t="n"/>
      <c r="K5696" s="38" t="n"/>
      <c r="L5696" s="38" t="n"/>
      <c r="N5696" s="36">
        <f>IF($B5696="","",IF($C5696="SUPERSTORE","Superstore","DH"))</f>
        <v/>
      </c>
      <c r="O5696" s="36">
        <f>IF($B5696="","",IFERROR(VLOOKUP($B5696,Mapping!$A:$C,2,0),"Not Mapped"))</f>
        <v/>
      </c>
      <c r="P5696" s="36">
        <f>IF($B5696="","",IFERROR(VLOOKUP($B5696,Mapping!$A:$C,3,0),"Not Mapped"))</f>
        <v/>
      </c>
      <c r="Q5696" s="36">
        <f>IF($B5696="","",IFERROR(VLOOKUP($O5696,Leaders!$A:$B,2,0),"Not Mapped"))</f>
        <v/>
      </c>
      <c r="R5696" s="36">
        <f>IF($B5696="","",IF(COUNTIF(Exclusions!$A:$A,$B5696)&gt;0,"Yes","No"))</f>
        <v/>
      </c>
      <c r="S5696" s="38">
        <f>IF($B5696="","",MIN(1,DAY($A5696)/IF($N5696="Superstore",Settings!$B$5,Settings!$B$4)))</f>
        <v/>
      </c>
      <c r="T5696" s="38">
        <f>IF(OR($B5696="",$G5696="",$S5696=0),"",$G5696/$S5696)</f>
        <v/>
      </c>
      <c r="U5696" s="36">
        <f>IF($T5696="","",IF($T5696&lt;Settings!$B$8,"Critical",IF($T5696&lt;Settings!$B$9,"Semi Critical","Non Critical")))</f>
        <v/>
      </c>
      <c r="V5696" s="28" t="n"/>
      <c r="Z5696">
        <f>IF($B5696="","",IFERROR(VLOOKUP($B5696,'Plan HC for CCA'!$A:$B,2,0),""))</f>
        <v/>
      </c>
      <c r="AA5696">
        <f>IF(OR($B5696="",$Z5696=""),"",IF(N($M5696)&lt;$Z5696,"Delta","No Delta"))</f>
        <v/>
      </c>
      <c r="AB5696">
        <f>IF(OR($B5696="",$Z5696=""),"",MAX(0,$Z5696-N($M5696)))</f>
        <v/>
      </c>
      <c r="AC5696" s="46">
        <f>IF($B5696="","",IFERROR(INDEX('CCA Util %'!$H:$H,MATCH($B5696,'CCA Util %'!$E:$E,0)),""))</f>
        <v/>
      </c>
      <c r="AD5696">
        <f>IF($B5696="","",IFERROR(INDEX('CCA Util %'!$G:$G,MATCH($B5696,'CCA Util %'!$E:$E,0)),""))</f>
        <v/>
      </c>
      <c r="AE5696">
        <f>IF(OR($B5696="",$U5696=""),"",$U5696&amp;" &amp; "&amp;IF(OR($AD5696="",$AD5696=0),"Util NA",$AD5696&amp;" Util"))</f>
        <v/>
      </c>
    </row>
    <row r="5697" ht="15.75" customHeight="1" s="42">
      <c r="A5697" s="41" t="n"/>
      <c r="G5697" s="38" t="n"/>
      <c r="H5697" s="38" t="n"/>
      <c r="I5697" s="38" t="n"/>
      <c r="J5697" s="38" t="n"/>
      <c r="K5697" s="38" t="n"/>
      <c r="L5697" s="38" t="n"/>
      <c r="N5697" s="36">
        <f>IF($B5697="","",IF($C5697="SUPERSTORE","Superstore","DH"))</f>
        <v/>
      </c>
      <c r="O5697" s="36">
        <f>IF($B5697="","",IFERROR(VLOOKUP($B5697,Mapping!$A:$C,2,0),"Not Mapped"))</f>
        <v/>
      </c>
      <c r="P5697" s="36">
        <f>IF($B5697="","",IFERROR(VLOOKUP($B5697,Mapping!$A:$C,3,0),"Not Mapped"))</f>
        <v/>
      </c>
      <c r="Q5697" s="36">
        <f>IF($B5697="","",IFERROR(VLOOKUP($O5697,Leaders!$A:$B,2,0),"Not Mapped"))</f>
        <v/>
      </c>
      <c r="R5697" s="36">
        <f>IF($B5697="","",IF(COUNTIF(Exclusions!$A:$A,$B5697)&gt;0,"Yes","No"))</f>
        <v/>
      </c>
      <c r="S5697" s="38">
        <f>IF($B5697="","",MIN(1,DAY($A5697)/IF($N5697="Superstore",Settings!$B$5,Settings!$B$4)))</f>
        <v/>
      </c>
      <c r="T5697" s="38">
        <f>IF(OR($B5697="",$G5697="",$S5697=0),"",$G5697/$S5697)</f>
        <v/>
      </c>
      <c r="U5697" s="36">
        <f>IF($T5697="","",IF($T5697&lt;Settings!$B$8,"Critical",IF($T5697&lt;Settings!$B$9,"Semi Critical","Non Critical")))</f>
        <v/>
      </c>
      <c r="V5697" s="28" t="n"/>
      <c r="Z5697">
        <f>IF($B5697="","",IFERROR(VLOOKUP($B5697,'Plan HC for CCA'!$A:$B,2,0),""))</f>
        <v/>
      </c>
      <c r="AA5697">
        <f>IF(OR($B5697="",$Z5697=""),"",IF(N($M5697)&lt;$Z5697,"Delta","No Delta"))</f>
        <v/>
      </c>
      <c r="AB5697">
        <f>IF(OR($B5697="",$Z5697=""),"",MAX(0,$Z5697-N($M5697)))</f>
        <v/>
      </c>
      <c r="AC5697" s="46">
        <f>IF($B5697="","",IFERROR(INDEX('CCA Util %'!$H:$H,MATCH($B5697,'CCA Util %'!$E:$E,0)),""))</f>
        <v/>
      </c>
      <c r="AD5697">
        <f>IF($B5697="","",IFERROR(INDEX('CCA Util %'!$G:$G,MATCH($B5697,'CCA Util %'!$E:$E,0)),""))</f>
        <v/>
      </c>
      <c r="AE5697">
        <f>IF(OR($B5697="",$U5697=""),"",$U5697&amp;" &amp; "&amp;IF(OR($AD5697="",$AD5697=0),"Util NA",$AD5697&amp;" Util"))</f>
        <v/>
      </c>
    </row>
    <row r="5698" ht="15.75" customHeight="1" s="42">
      <c r="A5698" s="41" t="n"/>
      <c r="G5698" s="38" t="n"/>
      <c r="H5698" s="38" t="n"/>
      <c r="I5698" s="38" t="n"/>
      <c r="J5698" s="38" t="n"/>
      <c r="K5698" s="38" t="n"/>
      <c r="L5698" s="38" t="n"/>
      <c r="N5698" s="36">
        <f>IF($B5698="","",IF($C5698="SUPERSTORE","Superstore","DH"))</f>
        <v/>
      </c>
      <c r="O5698" s="36">
        <f>IF($B5698="","",IFERROR(VLOOKUP($B5698,Mapping!$A:$C,2,0),"Not Mapped"))</f>
        <v/>
      </c>
      <c r="P5698" s="36">
        <f>IF($B5698="","",IFERROR(VLOOKUP($B5698,Mapping!$A:$C,3,0),"Not Mapped"))</f>
        <v/>
      </c>
      <c r="Q5698" s="36">
        <f>IF($B5698="","",IFERROR(VLOOKUP($O5698,Leaders!$A:$B,2,0),"Not Mapped"))</f>
        <v/>
      </c>
      <c r="R5698" s="36">
        <f>IF($B5698="","",IF(COUNTIF(Exclusions!$A:$A,$B5698)&gt;0,"Yes","No"))</f>
        <v/>
      </c>
      <c r="S5698" s="38">
        <f>IF($B5698="","",MIN(1,DAY($A5698)/IF($N5698="Superstore",Settings!$B$5,Settings!$B$4)))</f>
        <v/>
      </c>
      <c r="T5698" s="38">
        <f>IF(OR($B5698="",$G5698="",$S5698=0),"",$G5698/$S5698)</f>
        <v/>
      </c>
      <c r="U5698" s="36">
        <f>IF($T5698="","",IF($T5698&lt;Settings!$B$8,"Critical",IF($T5698&lt;Settings!$B$9,"Semi Critical","Non Critical")))</f>
        <v/>
      </c>
      <c r="V5698" s="28" t="n"/>
      <c r="Z5698">
        <f>IF($B5698="","",IFERROR(VLOOKUP($B5698,'Plan HC for CCA'!$A:$B,2,0),""))</f>
        <v/>
      </c>
      <c r="AA5698">
        <f>IF(OR($B5698="",$Z5698=""),"",IF(N($M5698)&lt;$Z5698,"Delta","No Delta"))</f>
        <v/>
      </c>
      <c r="AB5698">
        <f>IF(OR($B5698="",$Z5698=""),"",MAX(0,$Z5698-N($M5698)))</f>
        <v/>
      </c>
      <c r="AC5698" s="46">
        <f>IF($B5698="","",IFERROR(INDEX('CCA Util %'!$H:$H,MATCH($B5698,'CCA Util %'!$E:$E,0)),""))</f>
        <v/>
      </c>
      <c r="AD5698">
        <f>IF($B5698="","",IFERROR(INDEX('CCA Util %'!$G:$G,MATCH($B5698,'CCA Util %'!$E:$E,0)),""))</f>
        <v/>
      </c>
      <c r="AE5698">
        <f>IF(OR($B5698="",$U5698=""),"",$U5698&amp;" &amp; "&amp;IF(OR($AD5698="",$AD5698=0),"Util NA",$AD5698&amp;" Util"))</f>
        <v/>
      </c>
    </row>
    <row r="5699" ht="15.75" customHeight="1" s="42">
      <c r="A5699" s="41" t="n"/>
      <c r="G5699" s="38" t="n"/>
      <c r="H5699" s="38" t="n"/>
      <c r="I5699" s="38" t="n"/>
      <c r="J5699" s="38" t="n"/>
      <c r="K5699" s="38" t="n"/>
      <c r="L5699" s="38" t="n"/>
      <c r="N5699" s="36">
        <f>IF($B5699="","",IF($C5699="SUPERSTORE","Superstore","DH"))</f>
        <v/>
      </c>
      <c r="O5699" s="36">
        <f>IF($B5699="","",IFERROR(VLOOKUP($B5699,Mapping!$A:$C,2,0),"Not Mapped"))</f>
        <v/>
      </c>
      <c r="P5699" s="36">
        <f>IF($B5699="","",IFERROR(VLOOKUP($B5699,Mapping!$A:$C,3,0),"Not Mapped"))</f>
        <v/>
      </c>
      <c r="Q5699" s="36">
        <f>IF($B5699="","",IFERROR(VLOOKUP($O5699,Leaders!$A:$B,2,0),"Not Mapped"))</f>
        <v/>
      </c>
      <c r="R5699" s="36">
        <f>IF($B5699="","",IF(COUNTIF(Exclusions!$A:$A,$B5699)&gt;0,"Yes","No"))</f>
        <v/>
      </c>
      <c r="S5699" s="38">
        <f>IF($B5699="","",MIN(1,DAY($A5699)/IF($N5699="Superstore",Settings!$B$5,Settings!$B$4)))</f>
        <v/>
      </c>
      <c r="T5699" s="38">
        <f>IF(OR($B5699="",$G5699="",$S5699=0),"",$G5699/$S5699)</f>
        <v/>
      </c>
      <c r="U5699" s="36">
        <f>IF($T5699="","",IF($T5699&lt;Settings!$B$8,"Critical",IF($T5699&lt;Settings!$B$9,"Semi Critical","Non Critical")))</f>
        <v/>
      </c>
      <c r="V5699" s="28" t="n"/>
      <c r="Z5699">
        <f>IF($B5699="","",IFERROR(VLOOKUP($B5699,'Plan HC for CCA'!$A:$B,2,0),""))</f>
        <v/>
      </c>
      <c r="AA5699">
        <f>IF(OR($B5699="",$Z5699=""),"",IF(N($M5699)&lt;$Z5699,"Delta","No Delta"))</f>
        <v/>
      </c>
      <c r="AB5699">
        <f>IF(OR($B5699="",$Z5699=""),"",MAX(0,$Z5699-N($M5699)))</f>
        <v/>
      </c>
      <c r="AC5699" s="46">
        <f>IF($B5699="","",IFERROR(INDEX('CCA Util %'!$H:$H,MATCH($B5699,'CCA Util %'!$E:$E,0)),""))</f>
        <v/>
      </c>
      <c r="AD5699">
        <f>IF($B5699="","",IFERROR(INDEX('CCA Util %'!$G:$G,MATCH($B5699,'CCA Util %'!$E:$E,0)),""))</f>
        <v/>
      </c>
      <c r="AE5699">
        <f>IF(OR($B5699="",$U5699=""),"",$U5699&amp;" &amp; "&amp;IF(OR($AD5699="",$AD5699=0),"Util NA",$AD5699&amp;" Util"))</f>
        <v/>
      </c>
    </row>
    <row r="5700" ht="15.75" customHeight="1" s="42">
      <c r="A5700" s="41" t="n"/>
      <c r="G5700" s="38" t="n"/>
      <c r="H5700" s="38" t="n"/>
      <c r="I5700" s="38" t="n"/>
      <c r="J5700" s="38" t="n"/>
      <c r="K5700" s="38" t="n"/>
      <c r="L5700" s="38" t="n"/>
      <c r="N5700" s="36">
        <f>IF($B5700="","",IF($C5700="SUPERSTORE","Superstore","DH"))</f>
        <v/>
      </c>
      <c r="O5700" s="36">
        <f>IF($B5700="","",IFERROR(VLOOKUP($B5700,Mapping!$A:$C,2,0),"Not Mapped"))</f>
        <v/>
      </c>
      <c r="P5700" s="36">
        <f>IF($B5700="","",IFERROR(VLOOKUP($B5700,Mapping!$A:$C,3,0),"Not Mapped"))</f>
        <v/>
      </c>
      <c r="Q5700" s="36">
        <f>IF($B5700="","",IFERROR(VLOOKUP($O5700,Leaders!$A:$B,2,0),"Not Mapped"))</f>
        <v/>
      </c>
      <c r="R5700" s="36">
        <f>IF($B5700="","",IF(COUNTIF(Exclusions!$A:$A,$B5700)&gt;0,"Yes","No"))</f>
        <v/>
      </c>
      <c r="S5700" s="38">
        <f>IF($B5700="","",MIN(1,DAY($A5700)/IF($N5700="Superstore",Settings!$B$5,Settings!$B$4)))</f>
        <v/>
      </c>
      <c r="T5700" s="38">
        <f>IF(OR($B5700="",$G5700="",$S5700=0),"",$G5700/$S5700)</f>
        <v/>
      </c>
      <c r="U5700" s="36">
        <f>IF($T5700="","",IF($T5700&lt;Settings!$B$8,"Critical",IF($T5700&lt;Settings!$B$9,"Semi Critical","Non Critical")))</f>
        <v/>
      </c>
      <c r="V5700" s="28" t="n"/>
      <c r="Z5700">
        <f>IF($B5700="","",IFERROR(VLOOKUP($B5700,'Plan HC for CCA'!$A:$B,2,0),""))</f>
        <v/>
      </c>
      <c r="AA5700">
        <f>IF(OR($B5700="",$Z5700=""),"",IF(N($M5700)&lt;$Z5700,"Delta","No Delta"))</f>
        <v/>
      </c>
      <c r="AB5700">
        <f>IF(OR($B5700="",$Z5700=""),"",MAX(0,$Z5700-N($M5700)))</f>
        <v/>
      </c>
      <c r="AC5700" s="46">
        <f>IF($B5700="","",IFERROR(INDEX('CCA Util %'!$H:$H,MATCH($B5700,'CCA Util %'!$E:$E,0)),""))</f>
        <v/>
      </c>
      <c r="AD5700">
        <f>IF($B5700="","",IFERROR(INDEX('CCA Util %'!$G:$G,MATCH($B5700,'CCA Util %'!$E:$E,0)),""))</f>
        <v/>
      </c>
      <c r="AE5700">
        <f>IF(OR($B5700="",$U5700=""),"",$U5700&amp;" &amp; "&amp;IF(OR($AD5700="",$AD5700=0),"Util NA",$AD5700&amp;" Util"))</f>
        <v/>
      </c>
    </row>
    <row r="5701" ht="15.75" customHeight="1" s="42">
      <c r="A5701" s="41" t="n"/>
      <c r="G5701" s="38" t="n"/>
      <c r="H5701" s="38" t="n"/>
      <c r="I5701" s="38" t="n"/>
      <c r="J5701" s="38" t="n"/>
      <c r="K5701" s="38" t="n"/>
      <c r="L5701" s="38" t="n"/>
      <c r="N5701" s="36">
        <f>IF($B5701="","",IF($C5701="SUPERSTORE","Superstore","DH"))</f>
        <v/>
      </c>
      <c r="O5701" s="36">
        <f>IF($B5701="","",IFERROR(VLOOKUP($B5701,Mapping!$A:$C,2,0),"Not Mapped"))</f>
        <v/>
      </c>
      <c r="P5701" s="36">
        <f>IF($B5701="","",IFERROR(VLOOKUP($B5701,Mapping!$A:$C,3,0),"Not Mapped"))</f>
        <v/>
      </c>
      <c r="Q5701" s="36">
        <f>IF($B5701="","",IFERROR(VLOOKUP($O5701,Leaders!$A:$B,2,0),"Not Mapped"))</f>
        <v/>
      </c>
      <c r="R5701" s="36">
        <f>IF($B5701="","",IF(COUNTIF(Exclusions!$A:$A,$B5701)&gt;0,"Yes","No"))</f>
        <v/>
      </c>
      <c r="S5701" s="38">
        <f>IF($B5701="","",MIN(1,DAY($A5701)/IF($N5701="Superstore",Settings!$B$5,Settings!$B$4)))</f>
        <v/>
      </c>
      <c r="T5701" s="38">
        <f>IF(OR($B5701="",$G5701="",$S5701=0),"",$G5701/$S5701)</f>
        <v/>
      </c>
      <c r="U5701" s="36">
        <f>IF($T5701="","",IF($T5701&lt;Settings!$B$8,"Critical",IF($T5701&lt;Settings!$B$9,"Semi Critical","Non Critical")))</f>
        <v/>
      </c>
      <c r="V5701" s="28" t="n"/>
      <c r="Z5701">
        <f>IF($B5701="","",IFERROR(VLOOKUP($B5701,'Plan HC for CCA'!$A:$B,2,0),""))</f>
        <v/>
      </c>
      <c r="AA5701">
        <f>IF(OR($B5701="",$Z5701=""),"",IF(N($M5701)&lt;$Z5701,"Delta","No Delta"))</f>
        <v/>
      </c>
      <c r="AB5701">
        <f>IF(OR($B5701="",$Z5701=""),"",MAX(0,$Z5701-N($M5701)))</f>
        <v/>
      </c>
      <c r="AC5701" s="46">
        <f>IF($B5701="","",IFERROR(INDEX('CCA Util %'!$H:$H,MATCH($B5701,'CCA Util %'!$E:$E,0)),""))</f>
        <v/>
      </c>
      <c r="AD5701">
        <f>IF($B5701="","",IFERROR(INDEX('CCA Util %'!$G:$G,MATCH($B5701,'CCA Util %'!$E:$E,0)),""))</f>
        <v/>
      </c>
      <c r="AE5701">
        <f>IF(OR($B5701="",$U5701=""),"",$U5701&amp;" &amp; "&amp;IF(OR($AD5701="",$AD5701=0),"Util NA",$AD5701&amp;" Util"))</f>
        <v/>
      </c>
    </row>
    <row r="5702" ht="15.75" customHeight="1" s="42">
      <c r="A5702" s="41" t="n"/>
      <c r="G5702" s="38" t="n"/>
      <c r="H5702" s="38" t="n"/>
      <c r="I5702" s="38" t="n"/>
      <c r="J5702" s="38" t="n"/>
      <c r="K5702" s="38" t="n"/>
      <c r="L5702" s="38" t="n"/>
      <c r="N5702" s="36">
        <f>IF($B5702="","",IF($C5702="SUPERSTORE","Superstore","DH"))</f>
        <v/>
      </c>
      <c r="O5702" s="36">
        <f>IF($B5702="","",IFERROR(VLOOKUP($B5702,Mapping!$A:$C,2,0),"Not Mapped"))</f>
        <v/>
      </c>
      <c r="P5702" s="36">
        <f>IF($B5702="","",IFERROR(VLOOKUP($B5702,Mapping!$A:$C,3,0),"Not Mapped"))</f>
        <v/>
      </c>
      <c r="Q5702" s="36">
        <f>IF($B5702="","",IFERROR(VLOOKUP($O5702,Leaders!$A:$B,2,0),"Not Mapped"))</f>
        <v/>
      </c>
      <c r="R5702" s="36">
        <f>IF($B5702="","",IF(COUNTIF(Exclusions!$A:$A,$B5702)&gt;0,"Yes","No"))</f>
        <v/>
      </c>
      <c r="S5702" s="38">
        <f>IF($B5702="","",MIN(1,DAY($A5702)/IF($N5702="Superstore",Settings!$B$5,Settings!$B$4)))</f>
        <v/>
      </c>
      <c r="T5702" s="38">
        <f>IF(OR($B5702="",$G5702="",$S5702=0),"",$G5702/$S5702)</f>
        <v/>
      </c>
      <c r="U5702" s="36">
        <f>IF($T5702="","",IF($T5702&lt;Settings!$B$8,"Critical",IF($T5702&lt;Settings!$B$9,"Semi Critical","Non Critical")))</f>
        <v/>
      </c>
      <c r="V5702" s="28" t="n"/>
      <c r="Z5702">
        <f>IF($B5702="","",IFERROR(VLOOKUP($B5702,'Plan HC for CCA'!$A:$B,2,0),""))</f>
        <v/>
      </c>
      <c r="AA5702">
        <f>IF(OR($B5702="",$Z5702=""),"",IF(N($M5702)&lt;$Z5702,"Delta","No Delta"))</f>
        <v/>
      </c>
      <c r="AB5702">
        <f>IF(OR($B5702="",$Z5702=""),"",MAX(0,$Z5702-N($M5702)))</f>
        <v/>
      </c>
      <c r="AC5702" s="46">
        <f>IF($B5702="","",IFERROR(INDEX('CCA Util %'!$H:$H,MATCH($B5702,'CCA Util %'!$E:$E,0)),""))</f>
        <v/>
      </c>
      <c r="AD5702">
        <f>IF($B5702="","",IFERROR(INDEX('CCA Util %'!$G:$G,MATCH($B5702,'CCA Util %'!$E:$E,0)),""))</f>
        <v/>
      </c>
      <c r="AE5702">
        <f>IF(OR($B5702="",$U5702=""),"",$U5702&amp;" &amp; "&amp;IF(OR($AD5702="",$AD5702=0),"Util NA",$AD5702&amp;" Util"))</f>
        <v/>
      </c>
    </row>
    <row r="5703" ht="15.75" customHeight="1" s="42">
      <c r="A5703" s="41" t="n"/>
      <c r="G5703" s="38" t="n"/>
      <c r="H5703" s="38" t="n"/>
      <c r="I5703" s="38" t="n"/>
      <c r="J5703" s="38" t="n"/>
      <c r="K5703" s="38" t="n"/>
      <c r="L5703" s="38" t="n"/>
      <c r="N5703" s="36">
        <f>IF($B5703="","",IF($C5703="SUPERSTORE","Superstore","DH"))</f>
        <v/>
      </c>
      <c r="O5703" s="36">
        <f>IF($B5703="","",IFERROR(VLOOKUP($B5703,Mapping!$A:$C,2,0),"Not Mapped"))</f>
        <v/>
      </c>
      <c r="P5703" s="36">
        <f>IF($B5703="","",IFERROR(VLOOKUP($B5703,Mapping!$A:$C,3,0),"Not Mapped"))</f>
        <v/>
      </c>
      <c r="Q5703" s="36">
        <f>IF($B5703="","",IFERROR(VLOOKUP($O5703,Leaders!$A:$B,2,0),"Not Mapped"))</f>
        <v/>
      </c>
      <c r="R5703" s="36">
        <f>IF($B5703="","",IF(COUNTIF(Exclusions!$A:$A,$B5703)&gt;0,"Yes","No"))</f>
        <v/>
      </c>
      <c r="S5703" s="38">
        <f>IF($B5703="","",MIN(1,DAY($A5703)/IF($N5703="Superstore",Settings!$B$5,Settings!$B$4)))</f>
        <v/>
      </c>
      <c r="T5703" s="38">
        <f>IF(OR($B5703="",$G5703="",$S5703=0),"",$G5703/$S5703)</f>
        <v/>
      </c>
      <c r="U5703" s="36">
        <f>IF($T5703="","",IF($T5703&lt;Settings!$B$8,"Critical",IF($T5703&lt;Settings!$B$9,"Semi Critical","Non Critical")))</f>
        <v/>
      </c>
      <c r="V5703" s="28" t="n"/>
      <c r="Z5703">
        <f>IF($B5703="","",IFERROR(VLOOKUP($B5703,'Plan HC for CCA'!$A:$B,2,0),""))</f>
        <v/>
      </c>
      <c r="AA5703">
        <f>IF(OR($B5703="",$Z5703=""),"",IF(N($M5703)&lt;$Z5703,"Delta","No Delta"))</f>
        <v/>
      </c>
      <c r="AB5703">
        <f>IF(OR($B5703="",$Z5703=""),"",MAX(0,$Z5703-N($M5703)))</f>
        <v/>
      </c>
      <c r="AC5703" s="46">
        <f>IF($B5703="","",IFERROR(INDEX('CCA Util %'!$H:$H,MATCH($B5703,'CCA Util %'!$E:$E,0)),""))</f>
        <v/>
      </c>
      <c r="AD5703">
        <f>IF($B5703="","",IFERROR(INDEX('CCA Util %'!$G:$G,MATCH($B5703,'CCA Util %'!$E:$E,0)),""))</f>
        <v/>
      </c>
      <c r="AE5703">
        <f>IF(OR($B5703="",$U5703=""),"",$U5703&amp;" &amp; "&amp;IF(OR($AD5703="",$AD5703=0),"Util NA",$AD5703&amp;" Util"))</f>
        <v/>
      </c>
    </row>
    <row r="5704" ht="15.75" customHeight="1" s="42">
      <c r="A5704" s="41" t="n"/>
      <c r="G5704" s="38" t="n"/>
      <c r="H5704" s="38" t="n"/>
      <c r="I5704" s="38" t="n"/>
      <c r="J5704" s="38" t="n"/>
      <c r="K5704" s="38" t="n"/>
      <c r="L5704" s="38" t="n"/>
      <c r="N5704" s="36">
        <f>IF($B5704="","",IF($C5704="SUPERSTORE","Superstore","DH"))</f>
        <v/>
      </c>
      <c r="O5704" s="36">
        <f>IF($B5704="","",IFERROR(VLOOKUP($B5704,Mapping!$A:$C,2,0),"Not Mapped"))</f>
        <v/>
      </c>
      <c r="P5704" s="36">
        <f>IF($B5704="","",IFERROR(VLOOKUP($B5704,Mapping!$A:$C,3,0),"Not Mapped"))</f>
        <v/>
      </c>
      <c r="Q5704" s="36">
        <f>IF($B5704="","",IFERROR(VLOOKUP($O5704,Leaders!$A:$B,2,0),"Not Mapped"))</f>
        <v/>
      </c>
      <c r="R5704" s="36">
        <f>IF($B5704="","",IF(COUNTIF(Exclusions!$A:$A,$B5704)&gt;0,"Yes","No"))</f>
        <v/>
      </c>
      <c r="S5704" s="38">
        <f>IF($B5704="","",MIN(1,DAY($A5704)/IF($N5704="Superstore",Settings!$B$5,Settings!$B$4)))</f>
        <v/>
      </c>
      <c r="T5704" s="38">
        <f>IF(OR($B5704="",$G5704="",$S5704=0),"",$G5704/$S5704)</f>
        <v/>
      </c>
      <c r="U5704" s="36">
        <f>IF($T5704="","",IF($T5704&lt;Settings!$B$8,"Critical",IF($T5704&lt;Settings!$B$9,"Semi Critical","Non Critical")))</f>
        <v/>
      </c>
      <c r="V5704" s="28" t="n"/>
      <c r="Z5704">
        <f>IF($B5704="","",IFERROR(VLOOKUP($B5704,'Plan HC for CCA'!$A:$B,2,0),""))</f>
        <v/>
      </c>
      <c r="AA5704">
        <f>IF(OR($B5704="",$Z5704=""),"",IF(N($M5704)&lt;$Z5704,"Delta","No Delta"))</f>
        <v/>
      </c>
      <c r="AB5704">
        <f>IF(OR($B5704="",$Z5704=""),"",MAX(0,$Z5704-N($M5704)))</f>
        <v/>
      </c>
      <c r="AC5704" s="46">
        <f>IF($B5704="","",IFERROR(INDEX('CCA Util %'!$H:$H,MATCH($B5704,'CCA Util %'!$E:$E,0)),""))</f>
        <v/>
      </c>
      <c r="AD5704">
        <f>IF($B5704="","",IFERROR(INDEX('CCA Util %'!$G:$G,MATCH($B5704,'CCA Util %'!$E:$E,0)),""))</f>
        <v/>
      </c>
      <c r="AE5704">
        <f>IF(OR($B5704="",$U5704=""),"",$U5704&amp;" &amp; "&amp;IF(OR($AD5704="",$AD5704=0),"Util NA",$AD5704&amp;" Util"))</f>
        <v/>
      </c>
    </row>
    <row r="5705" ht="15.75" customHeight="1" s="42">
      <c r="A5705" s="41" t="n"/>
      <c r="G5705" s="38" t="n"/>
      <c r="H5705" s="38" t="n"/>
      <c r="I5705" s="38" t="n"/>
      <c r="J5705" s="38" t="n"/>
      <c r="K5705" s="38" t="n"/>
      <c r="L5705" s="38" t="n"/>
      <c r="N5705" s="36">
        <f>IF($B5705="","",IF($C5705="SUPERSTORE","Superstore","DH"))</f>
        <v/>
      </c>
      <c r="O5705" s="36">
        <f>IF($B5705="","",IFERROR(VLOOKUP($B5705,Mapping!$A:$C,2,0),"Not Mapped"))</f>
        <v/>
      </c>
      <c r="P5705" s="36">
        <f>IF($B5705="","",IFERROR(VLOOKUP($B5705,Mapping!$A:$C,3,0),"Not Mapped"))</f>
        <v/>
      </c>
      <c r="Q5705" s="36">
        <f>IF($B5705="","",IFERROR(VLOOKUP($O5705,Leaders!$A:$B,2,0),"Not Mapped"))</f>
        <v/>
      </c>
      <c r="R5705" s="36">
        <f>IF($B5705="","",IF(COUNTIF(Exclusions!$A:$A,$B5705)&gt;0,"Yes","No"))</f>
        <v/>
      </c>
      <c r="S5705" s="38">
        <f>IF($B5705="","",MIN(1,DAY($A5705)/IF($N5705="Superstore",Settings!$B$5,Settings!$B$4)))</f>
        <v/>
      </c>
      <c r="T5705" s="38">
        <f>IF(OR($B5705="",$G5705="",$S5705=0),"",$G5705/$S5705)</f>
        <v/>
      </c>
      <c r="U5705" s="36">
        <f>IF($T5705="","",IF($T5705&lt;Settings!$B$8,"Critical",IF($T5705&lt;Settings!$B$9,"Semi Critical","Non Critical")))</f>
        <v/>
      </c>
      <c r="V5705" s="28" t="n"/>
      <c r="Z5705">
        <f>IF($B5705="","",IFERROR(VLOOKUP($B5705,'Plan HC for CCA'!$A:$B,2,0),""))</f>
        <v/>
      </c>
      <c r="AA5705">
        <f>IF(OR($B5705="",$Z5705=""),"",IF(N($M5705)&lt;$Z5705,"Delta","No Delta"))</f>
        <v/>
      </c>
      <c r="AB5705">
        <f>IF(OR($B5705="",$Z5705=""),"",MAX(0,$Z5705-N($M5705)))</f>
        <v/>
      </c>
      <c r="AC5705" s="46">
        <f>IF($B5705="","",IFERROR(INDEX('CCA Util %'!$H:$H,MATCH($B5705,'CCA Util %'!$E:$E,0)),""))</f>
        <v/>
      </c>
      <c r="AD5705">
        <f>IF($B5705="","",IFERROR(INDEX('CCA Util %'!$G:$G,MATCH($B5705,'CCA Util %'!$E:$E,0)),""))</f>
        <v/>
      </c>
      <c r="AE5705">
        <f>IF(OR($B5705="",$U5705=""),"",$U5705&amp;" &amp; "&amp;IF(OR($AD5705="",$AD5705=0),"Util NA",$AD5705&amp;" Util"))</f>
        <v/>
      </c>
    </row>
    <row r="5706" ht="15.75" customHeight="1" s="42">
      <c r="A5706" s="41" t="n"/>
      <c r="G5706" s="38" t="n"/>
      <c r="H5706" s="38" t="n"/>
      <c r="I5706" s="38" t="n"/>
      <c r="J5706" s="38" t="n"/>
      <c r="K5706" s="38" t="n"/>
      <c r="L5706" s="38" t="n"/>
      <c r="N5706" s="36">
        <f>IF($B5706="","",IF($C5706="SUPERSTORE","Superstore","DH"))</f>
        <v/>
      </c>
      <c r="O5706" s="36">
        <f>IF($B5706="","",IFERROR(VLOOKUP($B5706,Mapping!$A:$C,2,0),"Not Mapped"))</f>
        <v/>
      </c>
      <c r="P5706" s="36">
        <f>IF($B5706="","",IFERROR(VLOOKUP($B5706,Mapping!$A:$C,3,0),"Not Mapped"))</f>
        <v/>
      </c>
      <c r="Q5706" s="36">
        <f>IF($B5706="","",IFERROR(VLOOKUP($O5706,Leaders!$A:$B,2,0),"Not Mapped"))</f>
        <v/>
      </c>
      <c r="R5706" s="36">
        <f>IF($B5706="","",IF(COUNTIF(Exclusions!$A:$A,$B5706)&gt;0,"Yes","No"))</f>
        <v/>
      </c>
      <c r="S5706" s="38">
        <f>IF($B5706="","",MIN(1,DAY($A5706)/IF($N5706="Superstore",Settings!$B$5,Settings!$B$4)))</f>
        <v/>
      </c>
      <c r="T5706" s="38">
        <f>IF(OR($B5706="",$G5706="",$S5706=0),"",$G5706/$S5706)</f>
        <v/>
      </c>
      <c r="U5706" s="36">
        <f>IF($T5706="","",IF($T5706&lt;Settings!$B$8,"Critical",IF($T5706&lt;Settings!$B$9,"Semi Critical","Non Critical")))</f>
        <v/>
      </c>
      <c r="V5706" s="28" t="n"/>
      <c r="Z5706">
        <f>IF($B5706="","",IFERROR(VLOOKUP($B5706,'Plan HC for CCA'!$A:$B,2,0),""))</f>
        <v/>
      </c>
      <c r="AA5706">
        <f>IF(OR($B5706="",$Z5706=""),"",IF(N($M5706)&lt;$Z5706,"Delta","No Delta"))</f>
        <v/>
      </c>
      <c r="AB5706">
        <f>IF(OR($B5706="",$Z5706=""),"",MAX(0,$Z5706-N($M5706)))</f>
        <v/>
      </c>
      <c r="AC5706" s="46">
        <f>IF($B5706="","",IFERROR(INDEX('CCA Util %'!$H:$H,MATCH($B5706,'CCA Util %'!$E:$E,0)),""))</f>
        <v/>
      </c>
      <c r="AD5706">
        <f>IF($B5706="","",IFERROR(INDEX('CCA Util %'!$G:$G,MATCH($B5706,'CCA Util %'!$E:$E,0)),""))</f>
        <v/>
      </c>
      <c r="AE5706">
        <f>IF(OR($B5706="",$U5706=""),"",$U5706&amp;" &amp; "&amp;IF(OR($AD5706="",$AD5706=0),"Util NA",$AD5706&amp;" Util"))</f>
        <v/>
      </c>
    </row>
    <row r="5707" ht="15.75" customHeight="1" s="42">
      <c r="A5707" s="41" t="n"/>
      <c r="G5707" s="38" t="n"/>
      <c r="H5707" s="38" t="n"/>
      <c r="I5707" s="38" t="n"/>
      <c r="J5707" s="38" t="n"/>
      <c r="K5707" s="38" t="n"/>
      <c r="L5707" s="38" t="n"/>
      <c r="N5707" s="36">
        <f>IF($B5707="","",IF($C5707="SUPERSTORE","Superstore","DH"))</f>
        <v/>
      </c>
      <c r="O5707" s="36">
        <f>IF($B5707="","",IFERROR(VLOOKUP($B5707,Mapping!$A:$C,2,0),"Not Mapped"))</f>
        <v/>
      </c>
      <c r="P5707" s="36">
        <f>IF($B5707="","",IFERROR(VLOOKUP($B5707,Mapping!$A:$C,3,0),"Not Mapped"))</f>
        <v/>
      </c>
      <c r="Q5707" s="36">
        <f>IF($B5707="","",IFERROR(VLOOKUP($O5707,Leaders!$A:$B,2,0),"Not Mapped"))</f>
        <v/>
      </c>
      <c r="R5707" s="36">
        <f>IF($B5707="","",IF(COUNTIF(Exclusions!$A:$A,$B5707)&gt;0,"Yes","No"))</f>
        <v/>
      </c>
      <c r="S5707" s="38">
        <f>IF($B5707="","",MIN(1,DAY($A5707)/IF($N5707="Superstore",Settings!$B$5,Settings!$B$4)))</f>
        <v/>
      </c>
      <c r="T5707" s="38">
        <f>IF(OR($B5707="",$G5707="",$S5707=0),"",$G5707/$S5707)</f>
        <v/>
      </c>
      <c r="U5707" s="36">
        <f>IF($T5707="","",IF($T5707&lt;Settings!$B$8,"Critical",IF($T5707&lt;Settings!$B$9,"Semi Critical","Non Critical")))</f>
        <v/>
      </c>
      <c r="V5707" s="28" t="n"/>
      <c r="Z5707">
        <f>IF($B5707="","",IFERROR(VLOOKUP($B5707,'Plan HC for CCA'!$A:$B,2,0),""))</f>
        <v/>
      </c>
      <c r="AA5707">
        <f>IF(OR($B5707="",$Z5707=""),"",IF(N($M5707)&lt;$Z5707,"Delta","No Delta"))</f>
        <v/>
      </c>
      <c r="AB5707">
        <f>IF(OR($B5707="",$Z5707=""),"",MAX(0,$Z5707-N($M5707)))</f>
        <v/>
      </c>
      <c r="AC5707" s="46">
        <f>IF($B5707="","",IFERROR(INDEX('CCA Util %'!$H:$H,MATCH($B5707,'CCA Util %'!$E:$E,0)),""))</f>
        <v/>
      </c>
      <c r="AD5707">
        <f>IF($B5707="","",IFERROR(INDEX('CCA Util %'!$G:$G,MATCH($B5707,'CCA Util %'!$E:$E,0)),""))</f>
        <v/>
      </c>
      <c r="AE5707">
        <f>IF(OR($B5707="",$U5707=""),"",$U5707&amp;" &amp; "&amp;IF(OR($AD5707="",$AD5707=0),"Util NA",$AD5707&amp;" Util"))</f>
        <v/>
      </c>
    </row>
    <row r="5708" ht="15.75" customHeight="1" s="42">
      <c r="A5708" s="41" t="n"/>
      <c r="G5708" s="38" t="n"/>
      <c r="H5708" s="38" t="n"/>
      <c r="I5708" s="38" t="n"/>
      <c r="J5708" s="38" t="n"/>
      <c r="K5708" s="38" t="n"/>
      <c r="L5708" s="38" t="n"/>
      <c r="N5708" s="36">
        <f>IF($B5708="","",IF($C5708="SUPERSTORE","Superstore","DH"))</f>
        <v/>
      </c>
      <c r="O5708" s="36">
        <f>IF($B5708="","",IFERROR(VLOOKUP($B5708,Mapping!$A:$C,2,0),"Not Mapped"))</f>
        <v/>
      </c>
      <c r="P5708" s="36">
        <f>IF($B5708="","",IFERROR(VLOOKUP($B5708,Mapping!$A:$C,3,0),"Not Mapped"))</f>
        <v/>
      </c>
      <c r="Q5708" s="36">
        <f>IF($B5708="","",IFERROR(VLOOKUP($O5708,Leaders!$A:$B,2,0),"Not Mapped"))</f>
        <v/>
      </c>
      <c r="R5708" s="36">
        <f>IF($B5708="","",IF(COUNTIF(Exclusions!$A:$A,$B5708)&gt;0,"Yes","No"))</f>
        <v/>
      </c>
      <c r="S5708" s="38">
        <f>IF($B5708="","",MIN(1,DAY($A5708)/IF($N5708="Superstore",Settings!$B$5,Settings!$B$4)))</f>
        <v/>
      </c>
      <c r="T5708" s="38">
        <f>IF(OR($B5708="",$G5708="",$S5708=0),"",$G5708/$S5708)</f>
        <v/>
      </c>
      <c r="U5708" s="36">
        <f>IF($T5708="","",IF($T5708&lt;Settings!$B$8,"Critical",IF($T5708&lt;Settings!$B$9,"Semi Critical","Non Critical")))</f>
        <v/>
      </c>
      <c r="V5708" s="28" t="n"/>
      <c r="Z5708">
        <f>IF($B5708="","",IFERROR(VLOOKUP($B5708,'Plan HC for CCA'!$A:$B,2,0),""))</f>
        <v/>
      </c>
      <c r="AA5708">
        <f>IF(OR($B5708="",$Z5708=""),"",IF(N($M5708)&lt;$Z5708,"Delta","No Delta"))</f>
        <v/>
      </c>
      <c r="AB5708">
        <f>IF(OR($B5708="",$Z5708=""),"",MAX(0,$Z5708-N($M5708)))</f>
        <v/>
      </c>
      <c r="AC5708" s="46">
        <f>IF($B5708="","",IFERROR(INDEX('CCA Util %'!$H:$H,MATCH($B5708,'CCA Util %'!$E:$E,0)),""))</f>
        <v/>
      </c>
      <c r="AD5708">
        <f>IF($B5708="","",IFERROR(INDEX('CCA Util %'!$G:$G,MATCH($B5708,'CCA Util %'!$E:$E,0)),""))</f>
        <v/>
      </c>
      <c r="AE5708">
        <f>IF(OR($B5708="",$U5708=""),"",$U5708&amp;" &amp; "&amp;IF(OR($AD5708="",$AD5708=0),"Util NA",$AD5708&amp;" Util"))</f>
        <v/>
      </c>
    </row>
    <row r="5709" ht="15.75" customHeight="1" s="42">
      <c r="A5709" s="41" t="n"/>
      <c r="G5709" s="38" t="n"/>
      <c r="H5709" s="38" t="n"/>
      <c r="I5709" s="38" t="n"/>
      <c r="J5709" s="38" t="n"/>
      <c r="K5709" s="38" t="n"/>
      <c r="L5709" s="38" t="n"/>
      <c r="N5709" s="36">
        <f>IF($B5709="","",IF($C5709="SUPERSTORE","Superstore","DH"))</f>
        <v/>
      </c>
      <c r="O5709" s="36">
        <f>IF($B5709="","",IFERROR(VLOOKUP($B5709,Mapping!$A:$C,2,0),"Not Mapped"))</f>
        <v/>
      </c>
      <c r="P5709" s="36">
        <f>IF($B5709="","",IFERROR(VLOOKUP($B5709,Mapping!$A:$C,3,0),"Not Mapped"))</f>
        <v/>
      </c>
      <c r="Q5709" s="36">
        <f>IF($B5709="","",IFERROR(VLOOKUP($O5709,Leaders!$A:$B,2,0),"Not Mapped"))</f>
        <v/>
      </c>
      <c r="R5709" s="36">
        <f>IF($B5709="","",IF(COUNTIF(Exclusions!$A:$A,$B5709)&gt;0,"Yes","No"))</f>
        <v/>
      </c>
      <c r="S5709" s="38">
        <f>IF($B5709="","",MIN(1,DAY($A5709)/IF($N5709="Superstore",Settings!$B$5,Settings!$B$4)))</f>
        <v/>
      </c>
      <c r="T5709" s="38">
        <f>IF(OR($B5709="",$G5709="",$S5709=0),"",$G5709/$S5709)</f>
        <v/>
      </c>
      <c r="U5709" s="36">
        <f>IF($T5709="","",IF($T5709&lt;Settings!$B$8,"Critical",IF($T5709&lt;Settings!$B$9,"Semi Critical","Non Critical")))</f>
        <v/>
      </c>
      <c r="V5709" s="28" t="n"/>
      <c r="Z5709">
        <f>IF($B5709="","",IFERROR(VLOOKUP($B5709,'Plan HC for CCA'!$A:$B,2,0),""))</f>
        <v/>
      </c>
      <c r="AA5709">
        <f>IF(OR($B5709="",$Z5709=""),"",IF(N($M5709)&lt;$Z5709,"Delta","No Delta"))</f>
        <v/>
      </c>
      <c r="AB5709">
        <f>IF(OR($B5709="",$Z5709=""),"",MAX(0,$Z5709-N($M5709)))</f>
        <v/>
      </c>
      <c r="AC5709" s="46">
        <f>IF($B5709="","",IFERROR(INDEX('CCA Util %'!$H:$H,MATCH($B5709,'CCA Util %'!$E:$E,0)),""))</f>
        <v/>
      </c>
      <c r="AD5709">
        <f>IF($B5709="","",IFERROR(INDEX('CCA Util %'!$G:$G,MATCH($B5709,'CCA Util %'!$E:$E,0)),""))</f>
        <v/>
      </c>
      <c r="AE5709">
        <f>IF(OR($B5709="",$U5709=""),"",$U5709&amp;" &amp; "&amp;IF(OR($AD5709="",$AD5709=0),"Util NA",$AD5709&amp;" Util"))</f>
        <v/>
      </c>
    </row>
    <row r="5710" ht="15.75" customHeight="1" s="42">
      <c r="A5710" s="41" t="n"/>
      <c r="G5710" s="38" t="n"/>
      <c r="H5710" s="38" t="n"/>
      <c r="I5710" s="38" t="n"/>
      <c r="J5710" s="38" t="n"/>
      <c r="K5710" s="38" t="n"/>
      <c r="L5710" s="38" t="n"/>
      <c r="N5710" s="36">
        <f>IF($B5710="","",IF($C5710="SUPERSTORE","Superstore","DH"))</f>
        <v/>
      </c>
      <c r="O5710" s="36">
        <f>IF($B5710="","",IFERROR(VLOOKUP($B5710,Mapping!$A:$C,2,0),"Not Mapped"))</f>
        <v/>
      </c>
      <c r="P5710" s="36">
        <f>IF($B5710="","",IFERROR(VLOOKUP($B5710,Mapping!$A:$C,3,0),"Not Mapped"))</f>
        <v/>
      </c>
      <c r="Q5710" s="36">
        <f>IF($B5710="","",IFERROR(VLOOKUP($O5710,Leaders!$A:$B,2,0),"Not Mapped"))</f>
        <v/>
      </c>
      <c r="R5710" s="36">
        <f>IF($B5710="","",IF(COUNTIF(Exclusions!$A:$A,$B5710)&gt;0,"Yes","No"))</f>
        <v/>
      </c>
      <c r="S5710" s="38">
        <f>IF($B5710="","",MIN(1,DAY($A5710)/IF($N5710="Superstore",Settings!$B$5,Settings!$B$4)))</f>
        <v/>
      </c>
      <c r="T5710" s="38">
        <f>IF(OR($B5710="",$G5710="",$S5710=0),"",$G5710/$S5710)</f>
        <v/>
      </c>
      <c r="U5710" s="36">
        <f>IF($T5710="","",IF($T5710&lt;Settings!$B$8,"Critical",IF($T5710&lt;Settings!$B$9,"Semi Critical","Non Critical")))</f>
        <v/>
      </c>
      <c r="V5710" s="28" t="n"/>
      <c r="Z5710">
        <f>IF($B5710="","",IFERROR(VLOOKUP($B5710,'Plan HC for CCA'!$A:$B,2,0),""))</f>
        <v/>
      </c>
      <c r="AA5710">
        <f>IF(OR($B5710="",$Z5710=""),"",IF(N($M5710)&lt;$Z5710,"Delta","No Delta"))</f>
        <v/>
      </c>
      <c r="AB5710">
        <f>IF(OR($B5710="",$Z5710=""),"",MAX(0,$Z5710-N($M5710)))</f>
        <v/>
      </c>
      <c r="AC5710" s="46">
        <f>IF($B5710="","",IFERROR(INDEX('CCA Util %'!$H:$H,MATCH($B5710,'CCA Util %'!$E:$E,0)),""))</f>
        <v/>
      </c>
      <c r="AD5710">
        <f>IF($B5710="","",IFERROR(INDEX('CCA Util %'!$G:$G,MATCH($B5710,'CCA Util %'!$E:$E,0)),""))</f>
        <v/>
      </c>
      <c r="AE5710">
        <f>IF(OR($B5710="",$U5710=""),"",$U5710&amp;" &amp; "&amp;IF(OR($AD5710="",$AD5710=0),"Util NA",$AD5710&amp;" Util"))</f>
        <v/>
      </c>
    </row>
    <row r="5711" ht="15.75" customHeight="1" s="42">
      <c r="A5711" s="41" t="n"/>
      <c r="G5711" s="38" t="n"/>
      <c r="H5711" s="38" t="n"/>
      <c r="I5711" s="38" t="n"/>
      <c r="J5711" s="38" t="n"/>
      <c r="K5711" s="38" t="n"/>
      <c r="L5711" s="38" t="n"/>
      <c r="N5711" s="36">
        <f>IF($B5711="","",IF($C5711="SUPERSTORE","Superstore","DH"))</f>
        <v/>
      </c>
      <c r="O5711" s="36">
        <f>IF($B5711="","",IFERROR(VLOOKUP($B5711,Mapping!$A:$C,2,0),"Not Mapped"))</f>
        <v/>
      </c>
      <c r="P5711" s="36">
        <f>IF($B5711="","",IFERROR(VLOOKUP($B5711,Mapping!$A:$C,3,0),"Not Mapped"))</f>
        <v/>
      </c>
      <c r="Q5711" s="36">
        <f>IF($B5711="","",IFERROR(VLOOKUP($O5711,Leaders!$A:$B,2,0),"Not Mapped"))</f>
        <v/>
      </c>
      <c r="R5711" s="36">
        <f>IF($B5711="","",IF(COUNTIF(Exclusions!$A:$A,$B5711)&gt;0,"Yes","No"))</f>
        <v/>
      </c>
      <c r="S5711" s="38">
        <f>IF($B5711="","",MIN(1,DAY($A5711)/IF($N5711="Superstore",Settings!$B$5,Settings!$B$4)))</f>
        <v/>
      </c>
      <c r="T5711" s="38">
        <f>IF(OR($B5711="",$G5711="",$S5711=0),"",$G5711/$S5711)</f>
        <v/>
      </c>
      <c r="U5711" s="36">
        <f>IF($T5711="","",IF($T5711&lt;Settings!$B$8,"Critical",IF($T5711&lt;Settings!$B$9,"Semi Critical","Non Critical")))</f>
        <v/>
      </c>
      <c r="V5711" s="28" t="n"/>
      <c r="Z5711">
        <f>IF($B5711="","",IFERROR(VLOOKUP($B5711,'Plan HC for CCA'!$A:$B,2,0),""))</f>
        <v/>
      </c>
      <c r="AA5711">
        <f>IF(OR($B5711="",$Z5711=""),"",IF(N($M5711)&lt;$Z5711,"Delta","No Delta"))</f>
        <v/>
      </c>
      <c r="AB5711">
        <f>IF(OR($B5711="",$Z5711=""),"",MAX(0,$Z5711-N($M5711)))</f>
        <v/>
      </c>
      <c r="AC5711" s="46">
        <f>IF($B5711="","",IFERROR(INDEX('CCA Util %'!$H:$H,MATCH($B5711,'CCA Util %'!$E:$E,0)),""))</f>
        <v/>
      </c>
      <c r="AD5711">
        <f>IF($B5711="","",IFERROR(INDEX('CCA Util %'!$G:$G,MATCH($B5711,'CCA Util %'!$E:$E,0)),""))</f>
        <v/>
      </c>
      <c r="AE5711">
        <f>IF(OR($B5711="",$U5711=""),"",$U5711&amp;" &amp; "&amp;IF(OR($AD5711="",$AD5711=0),"Util NA",$AD5711&amp;" Util"))</f>
        <v/>
      </c>
    </row>
    <row r="5712" ht="15.75" customHeight="1" s="42">
      <c r="A5712" s="41" t="n"/>
      <c r="G5712" s="38" t="n"/>
      <c r="H5712" s="38" t="n"/>
      <c r="I5712" s="38" t="n"/>
      <c r="J5712" s="38" t="n"/>
      <c r="K5712" s="38" t="n"/>
      <c r="L5712" s="38" t="n"/>
      <c r="N5712" s="36">
        <f>IF($B5712="","",IF($C5712="SUPERSTORE","Superstore","DH"))</f>
        <v/>
      </c>
      <c r="O5712" s="36">
        <f>IF($B5712="","",IFERROR(VLOOKUP($B5712,Mapping!$A:$C,2,0),"Not Mapped"))</f>
        <v/>
      </c>
      <c r="P5712" s="36">
        <f>IF($B5712="","",IFERROR(VLOOKUP($B5712,Mapping!$A:$C,3,0),"Not Mapped"))</f>
        <v/>
      </c>
      <c r="Q5712" s="36">
        <f>IF($B5712="","",IFERROR(VLOOKUP($O5712,Leaders!$A:$B,2,0),"Not Mapped"))</f>
        <v/>
      </c>
      <c r="R5712" s="36">
        <f>IF($B5712="","",IF(COUNTIF(Exclusions!$A:$A,$B5712)&gt;0,"Yes","No"))</f>
        <v/>
      </c>
      <c r="S5712" s="38">
        <f>IF($B5712="","",MIN(1,DAY($A5712)/IF($N5712="Superstore",Settings!$B$5,Settings!$B$4)))</f>
        <v/>
      </c>
      <c r="T5712" s="38">
        <f>IF(OR($B5712="",$G5712="",$S5712=0),"",$G5712/$S5712)</f>
        <v/>
      </c>
      <c r="U5712" s="36">
        <f>IF($T5712="","",IF($T5712&lt;Settings!$B$8,"Critical",IF($T5712&lt;Settings!$B$9,"Semi Critical","Non Critical")))</f>
        <v/>
      </c>
      <c r="V5712" s="28" t="n"/>
      <c r="Z5712">
        <f>IF($B5712="","",IFERROR(VLOOKUP($B5712,'Plan HC for CCA'!$A:$B,2,0),""))</f>
        <v/>
      </c>
      <c r="AA5712">
        <f>IF(OR($B5712="",$Z5712=""),"",IF(N($M5712)&lt;$Z5712,"Delta","No Delta"))</f>
        <v/>
      </c>
      <c r="AB5712">
        <f>IF(OR($B5712="",$Z5712=""),"",MAX(0,$Z5712-N($M5712)))</f>
        <v/>
      </c>
      <c r="AC5712" s="46">
        <f>IF($B5712="","",IFERROR(INDEX('CCA Util %'!$H:$H,MATCH($B5712,'CCA Util %'!$E:$E,0)),""))</f>
        <v/>
      </c>
      <c r="AD5712">
        <f>IF($B5712="","",IFERROR(INDEX('CCA Util %'!$G:$G,MATCH($B5712,'CCA Util %'!$E:$E,0)),""))</f>
        <v/>
      </c>
      <c r="AE5712">
        <f>IF(OR($B5712="",$U5712=""),"",$U5712&amp;" &amp; "&amp;IF(OR($AD5712="",$AD5712=0),"Util NA",$AD5712&amp;" Util"))</f>
        <v/>
      </c>
    </row>
    <row r="5713" ht="15.75" customHeight="1" s="42">
      <c r="A5713" s="41" t="n"/>
      <c r="G5713" s="38" t="n"/>
      <c r="H5713" s="38" t="n"/>
      <c r="I5713" s="38" t="n"/>
      <c r="J5713" s="38" t="n"/>
      <c r="K5713" s="38" t="n"/>
      <c r="L5713" s="38" t="n"/>
      <c r="N5713" s="36">
        <f>IF($B5713="","",IF($C5713="SUPERSTORE","Superstore","DH"))</f>
        <v/>
      </c>
      <c r="O5713" s="36">
        <f>IF($B5713="","",IFERROR(VLOOKUP($B5713,Mapping!$A:$C,2,0),"Not Mapped"))</f>
        <v/>
      </c>
      <c r="P5713" s="36">
        <f>IF($B5713="","",IFERROR(VLOOKUP($B5713,Mapping!$A:$C,3,0),"Not Mapped"))</f>
        <v/>
      </c>
      <c r="Q5713" s="36">
        <f>IF($B5713="","",IFERROR(VLOOKUP($O5713,Leaders!$A:$B,2,0),"Not Mapped"))</f>
        <v/>
      </c>
      <c r="R5713" s="36">
        <f>IF($B5713="","",IF(COUNTIF(Exclusions!$A:$A,$B5713)&gt;0,"Yes","No"))</f>
        <v/>
      </c>
      <c r="S5713" s="38">
        <f>IF($B5713="","",MIN(1,DAY($A5713)/IF($N5713="Superstore",Settings!$B$5,Settings!$B$4)))</f>
        <v/>
      </c>
      <c r="T5713" s="38">
        <f>IF(OR($B5713="",$G5713="",$S5713=0),"",$G5713/$S5713)</f>
        <v/>
      </c>
      <c r="U5713" s="36">
        <f>IF($T5713="","",IF($T5713&lt;Settings!$B$8,"Critical",IF($T5713&lt;Settings!$B$9,"Semi Critical","Non Critical")))</f>
        <v/>
      </c>
      <c r="V5713" s="28" t="n"/>
      <c r="Z5713">
        <f>IF($B5713="","",IFERROR(VLOOKUP($B5713,'Plan HC for CCA'!$A:$B,2,0),""))</f>
        <v/>
      </c>
      <c r="AA5713">
        <f>IF(OR($B5713="",$Z5713=""),"",IF(N($M5713)&lt;$Z5713,"Delta","No Delta"))</f>
        <v/>
      </c>
      <c r="AB5713">
        <f>IF(OR($B5713="",$Z5713=""),"",MAX(0,$Z5713-N($M5713)))</f>
        <v/>
      </c>
      <c r="AC5713" s="46">
        <f>IF($B5713="","",IFERROR(INDEX('CCA Util %'!$H:$H,MATCH($B5713,'CCA Util %'!$E:$E,0)),""))</f>
        <v/>
      </c>
      <c r="AD5713">
        <f>IF($B5713="","",IFERROR(INDEX('CCA Util %'!$G:$G,MATCH($B5713,'CCA Util %'!$E:$E,0)),""))</f>
        <v/>
      </c>
      <c r="AE5713">
        <f>IF(OR($B5713="",$U5713=""),"",$U5713&amp;" &amp; "&amp;IF(OR($AD5713="",$AD5713=0),"Util NA",$AD5713&amp;" Util"))</f>
        <v/>
      </c>
    </row>
    <row r="5714" ht="15.75" customHeight="1" s="42">
      <c r="A5714" s="41" t="n"/>
      <c r="G5714" s="38" t="n"/>
      <c r="H5714" s="38" t="n"/>
      <c r="I5714" s="38" t="n"/>
      <c r="J5714" s="38" t="n"/>
      <c r="K5714" s="38" t="n"/>
      <c r="L5714" s="38" t="n"/>
      <c r="N5714" s="36">
        <f>IF($B5714="","",IF($C5714="SUPERSTORE","Superstore","DH"))</f>
        <v/>
      </c>
      <c r="O5714" s="36">
        <f>IF($B5714="","",IFERROR(VLOOKUP($B5714,Mapping!$A:$C,2,0),"Not Mapped"))</f>
        <v/>
      </c>
      <c r="P5714" s="36">
        <f>IF($B5714="","",IFERROR(VLOOKUP($B5714,Mapping!$A:$C,3,0),"Not Mapped"))</f>
        <v/>
      </c>
      <c r="Q5714" s="36">
        <f>IF($B5714="","",IFERROR(VLOOKUP($O5714,Leaders!$A:$B,2,0),"Not Mapped"))</f>
        <v/>
      </c>
      <c r="R5714" s="36">
        <f>IF($B5714="","",IF(COUNTIF(Exclusions!$A:$A,$B5714)&gt;0,"Yes","No"))</f>
        <v/>
      </c>
      <c r="S5714" s="38">
        <f>IF($B5714="","",MIN(1,DAY($A5714)/IF($N5714="Superstore",Settings!$B$5,Settings!$B$4)))</f>
        <v/>
      </c>
      <c r="T5714" s="38">
        <f>IF(OR($B5714="",$G5714="",$S5714=0),"",$G5714/$S5714)</f>
        <v/>
      </c>
      <c r="U5714" s="36">
        <f>IF($T5714="","",IF($T5714&lt;Settings!$B$8,"Critical",IF($T5714&lt;Settings!$B$9,"Semi Critical","Non Critical")))</f>
        <v/>
      </c>
      <c r="V5714" s="28" t="n"/>
      <c r="Z5714">
        <f>IF($B5714="","",IFERROR(VLOOKUP($B5714,'Plan HC for CCA'!$A:$B,2,0),""))</f>
        <v/>
      </c>
      <c r="AA5714">
        <f>IF(OR($B5714="",$Z5714=""),"",IF(N($M5714)&lt;$Z5714,"Delta","No Delta"))</f>
        <v/>
      </c>
      <c r="AB5714">
        <f>IF(OR($B5714="",$Z5714=""),"",MAX(0,$Z5714-N($M5714)))</f>
        <v/>
      </c>
      <c r="AC5714" s="46">
        <f>IF($B5714="","",IFERROR(INDEX('CCA Util %'!$H:$H,MATCH($B5714,'CCA Util %'!$E:$E,0)),""))</f>
        <v/>
      </c>
      <c r="AD5714">
        <f>IF($B5714="","",IFERROR(INDEX('CCA Util %'!$G:$G,MATCH($B5714,'CCA Util %'!$E:$E,0)),""))</f>
        <v/>
      </c>
      <c r="AE5714">
        <f>IF(OR($B5714="",$U5714=""),"",$U5714&amp;" &amp; "&amp;IF(OR($AD5714="",$AD5714=0),"Util NA",$AD5714&amp;" Util"))</f>
        <v/>
      </c>
    </row>
    <row r="5715" ht="15.75" customHeight="1" s="42">
      <c r="A5715" s="41" t="n"/>
      <c r="G5715" s="38" t="n"/>
      <c r="H5715" s="38" t="n"/>
      <c r="I5715" s="38" t="n"/>
      <c r="J5715" s="38" t="n"/>
      <c r="K5715" s="38" t="n"/>
      <c r="L5715" s="38" t="n"/>
      <c r="N5715" s="36">
        <f>IF($B5715="","",IF($C5715="SUPERSTORE","Superstore","DH"))</f>
        <v/>
      </c>
      <c r="O5715" s="36">
        <f>IF($B5715="","",IFERROR(VLOOKUP($B5715,Mapping!$A:$C,2,0),"Not Mapped"))</f>
        <v/>
      </c>
      <c r="P5715" s="36">
        <f>IF($B5715="","",IFERROR(VLOOKUP($B5715,Mapping!$A:$C,3,0),"Not Mapped"))</f>
        <v/>
      </c>
      <c r="Q5715" s="36">
        <f>IF($B5715="","",IFERROR(VLOOKUP($O5715,Leaders!$A:$B,2,0),"Not Mapped"))</f>
        <v/>
      </c>
      <c r="R5715" s="36">
        <f>IF($B5715="","",IF(COUNTIF(Exclusions!$A:$A,$B5715)&gt;0,"Yes","No"))</f>
        <v/>
      </c>
      <c r="S5715" s="38">
        <f>IF($B5715="","",MIN(1,DAY($A5715)/IF($N5715="Superstore",Settings!$B$5,Settings!$B$4)))</f>
        <v/>
      </c>
      <c r="T5715" s="38">
        <f>IF(OR($B5715="",$G5715="",$S5715=0),"",$G5715/$S5715)</f>
        <v/>
      </c>
      <c r="U5715" s="36">
        <f>IF($T5715="","",IF($T5715&lt;Settings!$B$8,"Critical",IF($T5715&lt;Settings!$B$9,"Semi Critical","Non Critical")))</f>
        <v/>
      </c>
      <c r="V5715" s="28" t="n"/>
      <c r="Z5715">
        <f>IF($B5715="","",IFERROR(VLOOKUP($B5715,'Plan HC for CCA'!$A:$B,2,0),""))</f>
        <v/>
      </c>
      <c r="AA5715">
        <f>IF(OR($B5715="",$Z5715=""),"",IF(N($M5715)&lt;$Z5715,"Delta","No Delta"))</f>
        <v/>
      </c>
      <c r="AB5715">
        <f>IF(OR($B5715="",$Z5715=""),"",MAX(0,$Z5715-N($M5715)))</f>
        <v/>
      </c>
      <c r="AC5715" s="46">
        <f>IF($B5715="","",IFERROR(INDEX('CCA Util %'!$H:$H,MATCH($B5715,'CCA Util %'!$E:$E,0)),""))</f>
        <v/>
      </c>
      <c r="AD5715">
        <f>IF($B5715="","",IFERROR(INDEX('CCA Util %'!$G:$G,MATCH($B5715,'CCA Util %'!$E:$E,0)),""))</f>
        <v/>
      </c>
      <c r="AE5715">
        <f>IF(OR($B5715="",$U5715=""),"",$U5715&amp;" &amp; "&amp;IF(OR($AD5715="",$AD5715=0),"Util NA",$AD5715&amp;" Util"))</f>
        <v/>
      </c>
    </row>
    <row r="5716" ht="15.75" customHeight="1" s="42">
      <c r="A5716" s="41" t="n"/>
      <c r="G5716" s="38" t="n"/>
      <c r="H5716" s="38" t="n"/>
      <c r="I5716" s="38" t="n"/>
      <c r="J5716" s="38" t="n"/>
      <c r="K5716" s="38" t="n"/>
      <c r="L5716" s="38" t="n"/>
      <c r="N5716" s="36">
        <f>IF($B5716="","",IF($C5716="SUPERSTORE","Superstore","DH"))</f>
        <v/>
      </c>
      <c r="O5716" s="36">
        <f>IF($B5716="","",IFERROR(VLOOKUP($B5716,Mapping!$A:$C,2,0),"Not Mapped"))</f>
        <v/>
      </c>
      <c r="P5716" s="36">
        <f>IF($B5716="","",IFERROR(VLOOKUP($B5716,Mapping!$A:$C,3,0),"Not Mapped"))</f>
        <v/>
      </c>
      <c r="Q5716" s="36">
        <f>IF($B5716="","",IFERROR(VLOOKUP($O5716,Leaders!$A:$B,2,0),"Not Mapped"))</f>
        <v/>
      </c>
      <c r="R5716" s="36">
        <f>IF($B5716="","",IF(COUNTIF(Exclusions!$A:$A,$B5716)&gt;0,"Yes","No"))</f>
        <v/>
      </c>
      <c r="S5716" s="38">
        <f>IF($B5716="","",MIN(1,DAY($A5716)/IF($N5716="Superstore",Settings!$B$5,Settings!$B$4)))</f>
        <v/>
      </c>
      <c r="T5716" s="38">
        <f>IF(OR($B5716="",$G5716="",$S5716=0),"",$G5716/$S5716)</f>
        <v/>
      </c>
      <c r="U5716" s="36">
        <f>IF($T5716="","",IF($T5716&lt;Settings!$B$8,"Critical",IF($T5716&lt;Settings!$B$9,"Semi Critical","Non Critical")))</f>
        <v/>
      </c>
      <c r="V5716" s="28" t="n"/>
      <c r="Z5716">
        <f>IF($B5716="","",IFERROR(VLOOKUP($B5716,'Plan HC for CCA'!$A:$B,2,0),""))</f>
        <v/>
      </c>
      <c r="AA5716">
        <f>IF(OR($B5716="",$Z5716=""),"",IF(N($M5716)&lt;$Z5716,"Delta","No Delta"))</f>
        <v/>
      </c>
      <c r="AB5716">
        <f>IF(OR($B5716="",$Z5716=""),"",MAX(0,$Z5716-N($M5716)))</f>
        <v/>
      </c>
      <c r="AC5716" s="46">
        <f>IF($B5716="","",IFERROR(INDEX('CCA Util %'!$H:$H,MATCH($B5716,'CCA Util %'!$E:$E,0)),""))</f>
        <v/>
      </c>
      <c r="AD5716">
        <f>IF($B5716="","",IFERROR(INDEX('CCA Util %'!$G:$G,MATCH($B5716,'CCA Util %'!$E:$E,0)),""))</f>
        <v/>
      </c>
      <c r="AE5716">
        <f>IF(OR($B5716="",$U5716=""),"",$U5716&amp;" &amp; "&amp;IF(OR($AD5716="",$AD5716=0),"Util NA",$AD5716&amp;" Util"))</f>
        <v/>
      </c>
    </row>
    <row r="5717" ht="15.75" customHeight="1" s="42">
      <c r="A5717" s="41" t="n"/>
      <c r="G5717" s="38" t="n"/>
      <c r="H5717" s="38" t="n"/>
      <c r="I5717" s="38" t="n"/>
      <c r="J5717" s="38" t="n"/>
      <c r="K5717" s="38" t="n"/>
      <c r="L5717" s="38" t="n"/>
      <c r="N5717" s="36">
        <f>IF($B5717="","",IF($C5717="SUPERSTORE","Superstore","DH"))</f>
        <v/>
      </c>
      <c r="O5717" s="36">
        <f>IF($B5717="","",IFERROR(VLOOKUP($B5717,Mapping!$A:$C,2,0),"Not Mapped"))</f>
        <v/>
      </c>
      <c r="P5717" s="36">
        <f>IF($B5717="","",IFERROR(VLOOKUP($B5717,Mapping!$A:$C,3,0),"Not Mapped"))</f>
        <v/>
      </c>
      <c r="Q5717" s="36">
        <f>IF($B5717="","",IFERROR(VLOOKUP($O5717,Leaders!$A:$B,2,0),"Not Mapped"))</f>
        <v/>
      </c>
      <c r="R5717" s="36">
        <f>IF($B5717="","",IF(COUNTIF(Exclusions!$A:$A,$B5717)&gt;0,"Yes","No"))</f>
        <v/>
      </c>
      <c r="S5717" s="38">
        <f>IF($B5717="","",MIN(1,DAY($A5717)/IF($N5717="Superstore",Settings!$B$5,Settings!$B$4)))</f>
        <v/>
      </c>
      <c r="T5717" s="38">
        <f>IF(OR($B5717="",$G5717="",$S5717=0),"",$G5717/$S5717)</f>
        <v/>
      </c>
      <c r="U5717" s="36">
        <f>IF($T5717="","",IF($T5717&lt;Settings!$B$8,"Critical",IF($T5717&lt;Settings!$B$9,"Semi Critical","Non Critical")))</f>
        <v/>
      </c>
      <c r="V5717" s="28" t="n"/>
      <c r="Z5717">
        <f>IF($B5717="","",IFERROR(VLOOKUP($B5717,'Plan HC for CCA'!$A:$B,2,0),""))</f>
        <v/>
      </c>
      <c r="AA5717">
        <f>IF(OR($B5717="",$Z5717=""),"",IF(N($M5717)&lt;$Z5717,"Delta","No Delta"))</f>
        <v/>
      </c>
      <c r="AB5717">
        <f>IF(OR($B5717="",$Z5717=""),"",MAX(0,$Z5717-N($M5717)))</f>
        <v/>
      </c>
      <c r="AC5717" s="46">
        <f>IF($B5717="","",IFERROR(INDEX('CCA Util %'!$H:$H,MATCH($B5717,'CCA Util %'!$E:$E,0)),""))</f>
        <v/>
      </c>
      <c r="AD5717">
        <f>IF($B5717="","",IFERROR(INDEX('CCA Util %'!$G:$G,MATCH($B5717,'CCA Util %'!$E:$E,0)),""))</f>
        <v/>
      </c>
      <c r="AE5717">
        <f>IF(OR($B5717="",$U5717=""),"",$U5717&amp;" &amp; "&amp;IF(OR($AD5717="",$AD5717=0),"Util NA",$AD5717&amp;" Util"))</f>
        <v/>
      </c>
    </row>
    <row r="5718" ht="15.75" customHeight="1" s="42">
      <c r="A5718" s="41" t="n"/>
      <c r="G5718" s="38" t="n"/>
      <c r="H5718" s="38" t="n"/>
      <c r="I5718" s="38" t="n"/>
      <c r="J5718" s="38" t="n"/>
      <c r="K5718" s="38" t="n"/>
      <c r="L5718" s="38" t="n"/>
      <c r="N5718" s="36">
        <f>IF($B5718="","",IF($C5718="SUPERSTORE","Superstore","DH"))</f>
        <v/>
      </c>
      <c r="O5718" s="36">
        <f>IF($B5718="","",IFERROR(VLOOKUP($B5718,Mapping!$A:$C,2,0),"Not Mapped"))</f>
        <v/>
      </c>
      <c r="P5718" s="36">
        <f>IF($B5718="","",IFERROR(VLOOKUP($B5718,Mapping!$A:$C,3,0),"Not Mapped"))</f>
        <v/>
      </c>
      <c r="Q5718" s="36">
        <f>IF($B5718="","",IFERROR(VLOOKUP($O5718,Leaders!$A:$B,2,0),"Not Mapped"))</f>
        <v/>
      </c>
      <c r="R5718" s="36">
        <f>IF($B5718="","",IF(COUNTIF(Exclusions!$A:$A,$B5718)&gt;0,"Yes","No"))</f>
        <v/>
      </c>
      <c r="S5718" s="38">
        <f>IF($B5718="","",MIN(1,DAY($A5718)/IF($N5718="Superstore",Settings!$B$5,Settings!$B$4)))</f>
        <v/>
      </c>
      <c r="T5718" s="38">
        <f>IF(OR($B5718="",$G5718="",$S5718=0),"",$G5718/$S5718)</f>
        <v/>
      </c>
      <c r="U5718" s="36">
        <f>IF($T5718="","",IF($T5718&lt;Settings!$B$8,"Critical",IF($T5718&lt;Settings!$B$9,"Semi Critical","Non Critical")))</f>
        <v/>
      </c>
      <c r="V5718" s="28" t="n"/>
      <c r="Z5718">
        <f>IF($B5718="","",IFERROR(VLOOKUP($B5718,'Plan HC for CCA'!$A:$B,2,0),""))</f>
        <v/>
      </c>
      <c r="AA5718">
        <f>IF(OR($B5718="",$Z5718=""),"",IF(N($M5718)&lt;$Z5718,"Delta","No Delta"))</f>
        <v/>
      </c>
      <c r="AB5718">
        <f>IF(OR($B5718="",$Z5718=""),"",MAX(0,$Z5718-N($M5718)))</f>
        <v/>
      </c>
      <c r="AC5718" s="46">
        <f>IF($B5718="","",IFERROR(INDEX('CCA Util %'!$H:$H,MATCH($B5718,'CCA Util %'!$E:$E,0)),""))</f>
        <v/>
      </c>
      <c r="AD5718">
        <f>IF($B5718="","",IFERROR(INDEX('CCA Util %'!$G:$G,MATCH($B5718,'CCA Util %'!$E:$E,0)),""))</f>
        <v/>
      </c>
      <c r="AE5718">
        <f>IF(OR($B5718="",$U5718=""),"",$U5718&amp;" &amp; "&amp;IF(OR($AD5718="",$AD5718=0),"Util NA",$AD5718&amp;" Util"))</f>
        <v/>
      </c>
    </row>
    <row r="5719" ht="15.75" customHeight="1" s="42">
      <c r="A5719" s="41" t="n"/>
      <c r="G5719" s="38" t="n"/>
      <c r="H5719" s="38" t="n"/>
      <c r="I5719" s="38" t="n"/>
      <c r="J5719" s="38" t="n"/>
      <c r="K5719" s="38" t="n"/>
      <c r="L5719" s="38" t="n"/>
      <c r="N5719" s="36">
        <f>IF($B5719="","",IF($C5719="SUPERSTORE","Superstore","DH"))</f>
        <v/>
      </c>
      <c r="O5719" s="36">
        <f>IF($B5719="","",IFERROR(VLOOKUP($B5719,Mapping!$A:$C,2,0),"Not Mapped"))</f>
        <v/>
      </c>
      <c r="P5719" s="36">
        <f>IF($B5719="","",IFERROR(VLOOKUP($B5719,Mapping!$A:$C,3,0),"Not Mapped"))</f>
        <v/>
      </c>
      <c r="Q5719" s="36">
        <f>IF($B5719="","",IFERROR(VLOOKUP($O5719,Leaders!$A:$B,2,0),"Not Mapped"))</f>
        <v/>
      </c>
      <c r="R5719" s="36">
        <f>IF($B5719="","",IF(COUNTIF(Exclusions!$A:$A,$B5719)&gt;0,"Yes","No"))</f>
        <v/>
      </c>
      <c r="S5719" s="38">
        <f>IF($B5719="","",MIN(1,DAY($A5719)/IF($N5719="Superstore",Settings!$B$5,Settings!$B$4)))</f>
        <v/>
      </c>
      <c r="T5719" s="38">
        <f>IF(OR($B5719="",$G5719="",$S5719=0),"",$G5719/$S5719)</f>
        <v/>
      </c>
      <c r="U5719" s="36">
        <f>IF($T5719="","",IF($T5719&lt;Settings!$B$8,"Critical",IF($T5719&lt;Settings!$B$9,"Semi Critical","Non Critical")))</f>
        <v/>
      </c>
      <c r="V5719" s="28" t="n"/>
      <c r="Z5719">
        <f>IF($B5719="","",IFERROR(VLOOKUP($B5719,'Plan HC for CCA'!$A:$B,2,0),""))</f>
        <v/>
      </c>
      <c r="AA5719">
        <f>IF(OR($B5719="",$Z5719=""),"",IF(N($M5719)&lt;$Z5719,"Delta","No Delta"))</f>
        <v/>
      </c>
      <c r="AB5719">
        <f>IF(OR($B5719="",$Z5719=""),"",MAX(0,$Z5719-N($M5719)))</f>
        <v/>
      </c>
      <c r="AC5719" s="46">
        <f>IF($B5719="","",IFERROR(INDEX('CCA Util %'!$H:$H,MATCH($B5719,'CCA Util %'!$E:$E,0)),""))</f>
        <v/>
      </c>
      <c r="AD5719">
        <f>IF($B5719="","",IFERROR(INDEX('CCA Util %'!$G:$G,MATCH($B5719,'CCA Util %'!$E:$E,0)),""))</f>
        <v/>
      </c>
      <c r="AE5719">
        <f>IF(OR($B5719="",$U5719=""),"",$U5719&amp;" &amp; "&amp;IF(OR($AD5719="",$AD5719=0),"Util NA",$AD5719&amp;" Util"))</f>
        <v/>
      </c>
    </row>
    <row r="5720" ht="15.75" customHeight="1" s="42">
      <c r="A5720" s="41" t="n"/>
      <c r="G5720" s="38" t="n"/>
      <c r="H5720" s="38" t="n"/>
      <c r="I5720" s="38" t="n"/>
      <c r="J5720" s="38" t="n"/>
      <c r="K5720" s="38" t="n"/>
      <c r="L5720" s="38" t="n"/>
      <c r="N5720" s="36">
        <f>IF($B5720="","",IF($C5720="SUPERSTORE","Superstore","DH"))</f>
        <v/>
      </c>
      <c r="O5720" s="36">
        <f>IF($B5720="","",IFERROR(VLOOKUP($B5720,Mapping!$A:$C,2,0),"Not Mapped"))</f>
        <v/>
      </c>
      <c r="P5720" s="36">
        <f>IF($B5720="","",IFERROR(VLOOKUP($B5720,Mapping!$A:$C,3,0),"Not Mapped"))</f>
        <v/>
      </c>
      <c r="Q5720" s="36">
        <f>IF($B5720="","",IFERROR(VLOOKUP($O5720,Leaders!$A:$B,2,0),"Not Mapped"))</f>
        <v/>
      </c>
      <c r="R5720" s="36">
        <f>IF($B5720="","",IF(COUNTIF(Exclusions!$A:$A,$B5720)&gt;0,"Yes","No"))</f>
        <v/>
      </c>
      <c r="S5720" s="38">
        <f>IF($B5720="","",MIN(1,DAY($A5720)/IF($N5720="Superstore",Settings!$B$5,Settings!$B$4)))</f>
        <v/>
      </c>
      <c r="T5720" s="38">
        <f>IF(OR($B5720="",$G5720="",$S5720=0),"",$G5720/$S5720)</f>
        <v/>
      </c>
      <c r="U5720" s="36">
        <f>IF($T5720="","",IF($T5720&lt;Settings!$B$8,"Critical",IF($T5720&lt;Settings!$B$9,"Semi Critical","Non Critical")))</f>
        <v/>
      </c>
      <c r="V5720" s="28" t="n"/>
      <c r="Z5720">
        <f>IF($B5720="","",IFERROR(VLOOKUP($B5720,'Plan HC for CCA'!$A:$B,2,0),""))</f>
        <v/>
      </c>
      <c r="AA5720">
        <f>IF(OR($B5720="",$Z5720=""),"",IF(N($M5720)&lt;$Z5720,"Delta","No Delta"))</f>
        <v/>
      </c>
      <c r="AB5720">
        <f>IF(OR($B5720="",$Z5720=""),"",MAX(0,$Z5720-N($M5720)))</f>
        <v/>
      </c>
      <c r="AC5720" s="46">
        <f>IF($B5720="","",IFERROR(INDEX('CCA Util %'!$H:$H,MATCH($B5720,'CCA Util %'!$E:$E,0)),""))</f>
        <v/>
      </c>
      <c r="AD5720">
        <f>IF($B5720="","",IFERROR(INDEX('CCA Util %'!$G:$G,MATCH($B5720,'CCA Util %'!$E:$E,0)),""))</f>
        <v/>
      </c>
      <c r="AE5720">
        <f>IF(OR($B5720="",$U5720=""),"",$U5720&amp;" &amp; "&amp;IF(OR($AD5720="",$AD5720=0),"Util NA",$AD5720&amp;" Util"))</f>
        <v/>
      </c>
    </row>
    <row r="5721" ht="15.75" customHeight="1" s="42">
      <c r="A5721" s="41" t="n"/>
      <c r="G5721" s="38" t="n"/>
      <c r="H5721" s="38" t="n"/>
      <c r="I5721" s="38" t="n"/>
      <c r="J5721" s="38" t="n"/>
      <c r="K5721" s="38" t="n"/>
      <c r="L5721" s="38" t="n"/>
      <c r="N5721" s="36">
        <f>IF($B5721="","",IF($C5721="SUPERSTORE","Superstore","DH"))</f>
        <v/>
      </c>
      <c r="O5721" s="36">
        <f>IF($B5721="","",IFERROR(VLOOKUP($B5721,Mapping!$A:$C,2,0),"Not Mapped"))</f>
        <v/>
      </c>
      <c r="P5721" s="36">
        <f>IF($B5721="","",IFERROR(VLOOKUP($B5721,Mapping!$A:$C,3,0),"Not Mapped"))</f>
        <v/>
      </c>
      <c r="Q5721" s="36">
        <f>IF($B5721="","",IFERROR(VLOOKUP($O5721,Leaders!$A:$B,2,0),"Not Mapped"))</f>
        <v/>
      </c>
      <c r="R5721" s="36">
        <f>IF($B5721="","",IF(COUNTIF(Exclusions!$A:$A,$B5721)&gt;0,"Yes","No"))</f>
        <v/>
      </c>
      <c r="S5721" s="38">
        <f>IF($B5721="","",MIN(1,DAY($A5721)/IF($N5721="Superstore",Settings!$B$5,Settings!$B$4)))</f>
        <v/>
      </c>
      <c r="T5721" s="38">
        <f>IF(OR($B5721="",$G5721="",$S5721=0),"",$G5721/$S5721)</f>
        <v/>
      </c>
      <c r="U5721" s="36">
        <f>IF($T5721="","",IF($T5721&lt;Settings!$B$8,"Critical",IF($T5721&lt;Settings!$B$9,"Semi Critical","Non Critical")))</f>
        <v/>
      </c>
      <c r="V5721" s="28" t="n"/>
      <c r="Z5721">
        <f>IF($B5721="","",IFERROR(VLOOKUP($B5721,'Plan HC for CCA'!$A:$B,2,0),""))</f>
        <v/>
      </c>
      <c r="AA5721">
        <f>IF(OR($B5721="",$Z5721=""),"",IF(N($M5721)&lt;$Z5721,"Delta","No Delta"))</f>
        <v/>
      </c>
      <c r="AB5721">
        <f>IF(OR($B5721="",$Z5721=""),"",MAX(0,$Z5721-N($M5721)))</f>
        <v/>
      </c>
      <c r="AC5721" s="46">
        <f>IF($B5721="","",IFERROR(INDEX('CCA Util %'!$H:$H,MATCH($B5721,'CCA Util %'!$E:$E,0)),""))</f>
        <v/>
      </c>
      <c r="AD5721">
        <f>IF($B5721="","",IFERROR(INDEX('CCA Util %'!$G:$G,MATCH($B5721,'CCA Util %'!$E:$E,0)),""))</f>
        <v/>
      </c>
      <c r="AE5721">
        <f>IF(OR($B5721="",$U5721=""),"",$U5721&amp;" &amp; "&amp;IF(OR($AD5721="",$AD5721=0),"Util NA",$AD5721&amp;" Util"))</f>
        <v/>
      </c>
    </row>
    <row r="5722" ht="15.75" customHeight="1" s="42">
      <c r="A5722" s="41" t="n"/>
      <c r="G5722" s="38" t="n"/>
      <c r="H5722" s="38" t="n"/>
      <c r="I5722" s="38" t="n"/>
      <c r="J5722" s="38" t="n"/>
      <c r="K5722" s="38" t="n"/>
      <c r="L5722" s="38" t="n"/>
      <c r="N5722" s="36">
        <f>IF($B5722="","",IF($C5722="SUPERSTORE","Superstore","DH"))</f>
        <v/>
      </c>
      <c r="O5722" s="36">
        <f>IF($B5722="","",IFERROR(VLOOKUP($B5722,Mapping!$A:$C,2,0),"Not Mapped"))</f>
        <v/>
      </c>
      <c r="P5722" s="36">
        <f>IF($B5722="","",IFERROR(VLOOKUP($B5722,Mapping!$A:$C,3,0),"Not Mapped"))</f>
        <v/>
      </c>
      <c r="Q5722" s="36">
        <f>IF($B5722="","",IFERROR(VLOOKUP($O5722,Leaders!$A:$B,2,0),"Not Mapped"))</f>
        <v/>
      </c>
      <c r="R5722" s="36">
        <f>IF($B5722="","",IF(COUNTIF(Exclusions!$A:$A,$B5722)&gt;0,"Yes","No"))</f>
        <v/>
      </c>
      <c r="S5722" s="38">
        <f>IF($B5722="","",MIN(1,DAY($A5722)/IF($N5722="Superstore",Settings!$B$5,Settings!$B$4)))</f>
        <v/>
      </c>
      <c r="T5722" s="38">
        <f>IF(OR($B5722="",$G5722="",$S5722=0),"",$G5722/$S5722)</f>
        <v/>
      </c>
      <c r="U5722" s="36">
        <f>IF($T5722="","",IF($T5722&lt;Settings!$B$8,"Critical",IF($T5722&lt;Settings!$B$9,"Semi Critical","Non Critical")))</f>
        <v/>
      </c>
      <c r="V5722" s="28" t="n"/>
      <c r="Z5722">
        <f>IF($B5722="","",IFERROR(VLOOKUP($B5722,'Plan HC for CCA'!$A:$B,2,0),""))</f>
        <v/>
      </c>
      <c r="AA5722">
        <f>IF(OR($B5722="",$Z5722=""),"",IF(N($M5722)&lt;$Z5722,"Delta","No Delta"))</f>
        <v/>
      </c>
      <c r="AB5722">
        <f>IF(OR($B5722="",$Z5722=""),"",MAX(0,$Z5722-N($M5722)))</f>
        <v/>
      </c>
      <c r="AC5722" s="46">
        <f>IF($B5722="","",IFERROR(INDEX('CCA Util %'!$H:$H,MATCH($B5722,'CCA Util %'!$E:$E,0)),""))</f>
        <v/>
      </c>
      <c r="AD5722">
        <f>IF($B5722="","",IFERROR(INDEX('CCA Util %'!$G:$G,MATCH($B5722,'CCA Util %'!$E:$E,0)),""))</f>
        <v/>
      </c>
      <c r="AE5722">
        <f>IF(OR($B5722="",$U5722=""),"",$U5722&amp;" &amp; "&amp;IF(OR($AD5722="",$AD5722=0),"Util NA",$AD5722&amp;" Util"))</f>
        <v/>
      </c>
    </row>
    <row r="5723" ht="15.75" customHeight="1" s="42">
      <c r="A5723" s="41" t="n"/>
      <c r="G5723" s="38" t="n"/>
      <c r="H5723" s="38" t="n"/>
      <c r="I5723" s="38" t="n"/>
      <c r="J5723" s="38" t="n"/>
      <c r="K5723" s="38" t="n"/>
      <c r="L5723" s="38" t="n"/>
      <c r="N5723" s="36">
        <f>IF($B5723="","",IF($C5723="SUPERSTORE","Superstore","DH"))</f>
        <v/>
      </c>
      <c r="O5723" s="36">
        <f>IF($B5723="","",IFERROR(VLOOKUP($B5723,Mapping!$A:$C,2,0),"Not Mapped"))</f>
        <v/>
      </c>
      <c r="P5723" s="36">
        <f>IF($B5723="","",IFERROR(VLOOKUP($B5723,Mapping!$A:$C,3,0),"Not Mapped"))</f>
        <v/>
      </c>
      <c r="Q5723" s="36">
        <f>IF($B5723="","",IFERROR(VLOOKUP($O5723,Leaders!$A:$B,2,0),"Not Mapped"))</f>
        <v/>
      </c>
      <c r="R5723" s="36">
        <f>IF($B5723="","",IF(COUNTIF(Exclusions!$A:$A,$B5723)&gt;0,"Yes","No"))</f>
        <v/>
      </c>
      <c r="S5723" s="38">
        <f>IF($B5723="","",MIN(1,DAY($A5723)/IF($N5723="Superstore",Settings!$B$5,Settings!$B$4)))</f>
        <v/>
      </c>
      <c r="T5723" s="38">
        <f>IF(OR($B5723="",$G5723="",$S5723=0),"",$G5723/$S5723)</f>
        <v/>
      </c>
      <c r="U5723" s="36">
        <f>IF($T5723="","",IF($T5723&lt;Settings!$B$8,"Critical",IF($T5723&lt;Settings!$B$9,"Semi Critical","Non Critical")))</f>
        <v/>
      </c>
      <c r="V5723" s="28" t="n"/>
      <c r="Z5723">
        <f>IF($B5723="","",IFERROR(VLOOKUP($B5723,'Plan HC for CCA'!$A:$B,2,0),""))</f>
        <v/>
      </c>
      <c r="AA5723">
        <f>IF(OR($B5723="",$Z5723=""),"",IF(N($M5723)&lt;$Z5723,"Delta","No Delta"))</f>
        <v/>
      </c>
      <c r="AB5723">
        <f>IF(OR($B5723="",$Z5723=""),"",MAX(0,$Z5723-N($M5723)))</f>
        <v/>
      </c>
      <c r="AC5723" s="46">
        <f>IF($B5723="","",IFERROR(INDEX('CCA Util %'!$H:$H,MATCH($B5723,'CCA Util %'!$E:$E,0)),""))</f>
        <v/>
      </c>
      <c r="AD5723">
        <f>IF($B5723="","",IFERROR(INDEX('CCA Util %'!$G:$G,MATCH($B5723,'CCA Util %'!$E:$E,0)),""))</f>
        <v/>
      </c>
      <c r="AE5723">
        <f>IF(OR($B5723="",$U5723=""),"",$U5723&amp;" &amp; "&amp;IF(OR($AD5723="",$AD5723=0),"Util NA",$AD5723&amp;" Util"))</f>
        <v/>
      </c>
    </row>
    <row r="5724" ht="15.75" customHeight="1" s="42">
      <c r="A5724" s="41" t="n"/>
      <c r="G5724" s="38" t="n"/>
      <c r="H5724" s="38" t="n"/>
      <c r="I5724" s="38" t="n"/>
      <c r="J5724" s="38" t="n"/>
      <c r="K5724" s="38" t="n"/>
      <c r="L5724" s="38" t="n"/>
      <c r="N5724" s="36">
        <f>IF($B5724="","",IF($C5724="SUPERSTORE","Superstore","DH"))</f>
        <v/>
      </c>
      <c r="O5724" s="36">
        <f>IF($B5724="","",IFERROR(VLOOKUP($B5724,Mapping!$A:$C,2,0),"Not Mapped"))</f>
        <v/>
      </c>
      <c r="P5724" s="36">
        <f>IF($B5724="","",IFERROR(VLOOKUP($B5724,Mapping!$A:$C,3,0),"Not Mapped"))</f>
        <v/>
      </c>
      <c r="Q5724" s="36">
        <f>IF($B5724="","",IFERROR(VLOOKUP($O5724,Leaders!$A:$B,2,0),"Not Mapped"))</f>
        <v/>
      </c>
      <c r="R5724" s="36">
        <f>IF($B5724="","",IF(COUNTIF(Exclusions!$A:$A,$B5724)&gt;0,"Yes","No"))</f>
        <v/>
      </c>
      <c r="S5724" s="38">
        <f>IF($B5724="","",MIN(1,DAY($A5724)/IF($N5724="Superstore",Settings!$B$5,Settings!$B$4)))</f>
        <v/>
      </c>
      <c r="T5724" s="38">
        <f>IF(OR($B5724="",$G5724="",$S5724=0),"",$G5724/$S5724)</f>
        <v/>
      </c>
      <c r="U5724" s="36">
        <f>IF($T5724="","",IF($T5724&lt;Settings!$B$8,"Critical",IF($T5724&lt;Settings!$B$9,"Semi Critical","Non Critical")))</f>
        <v/>
      </c>
      <c r="V5724" s="28" t="n"/>
      <c r="Z5724">
        <f>IF($B5724="","",IFERROR(VLOOKUP($B5724,'Plan HC for CCA'!$A:$B,2,0),""))</f>
        <v/>
      </c>
      <c r="AA5724">
        <f>IF(OR($B5724="",$Z5724=""),"",IF(N($M5724)&lt;$Z5724,"Delta","No Delta"))</f>
        <v/>
      </c>
      <c r="AB5724">
        <f>IF(OR($B5724="",$Z5724=""),"",MAX(0,$Z5724-N($M5724)))</f>
        <v/>
      </c>
      <c r="AC5724" s="46">
        <f>IF($B5724="","",IFERROR(INDEX('CCA Util %'!$H:$H,MATCH($B5724,'CCA Util %'!$E:$E,0)),""))</f>
        <v/>
      </c>
      <c r="AD5724">
        <f>IF($B5724="","",IFERROR(INDEX('CCA Util %'!$G:$G,MATCH($B5724,'CCA Util %'!$E:$E,0)),""))</f>
        <v/>
      </c>
      <c r="AE5724">
        <f>IF(OR($B5724="",$U5724=""),"",$U5724&amp;" &amp; "&amp;IF(OR($AD5724="",$AD5724=0),"Util NA",$AD5724&amp;" Util"))</f>
        <v/>
      </c>
    </row>
    <row r="5725" ht="15.75" customHeight="1" s="42">
      <c r="A5725" s="41" t="n"/>
      <c r="G5725" s="38" t="n"/>
      <c r="H5725" s="38" t="n"/>
      <c r="I5725" s="38" t="n"/>
      <c r="J5725" s="38" t="n"/>
      <c r="K5725" s="38" t="n"/>
      <c r="L5725" s="38" t="n"/>
      <c r="N5725" s="36">
        <f>IF($B5725="","",IF($C5725="SUPERSTORE","Superstore","DH"))</f>
        <v/>
      </c>
      <c r="O5725" s="36">
        <f>IF($B5725="","",IFERROR(VLOOKUP($B5725,Mapping!$A:$C,2,0),"Not Mapped"))</f>
        <v/>
      </c>
      <c r="P5725" s="36">
        <f>IF($B5725="","",IFERROR(VLOOKUP($B5725,Mapping!$A:$C,3,0),"Not Mapped"))</f>
        <v/>
      </c>
      <c r="Q5725" s="36">
        <f>IF($B5725="","",IFERROR(VLOOKUP($O5725,Leaders!$A:$B,2,0),"Not Mapped"))</f>
        <v/>
      </c>
      <c r="R5725" s="36">
        <f>IF($B5725="","",IF(COUNTIF(Exclusions!$A:$A,$B5725)&gt;0,"Yes","No"))</f>
        <v/>
      </c>
      <c r="S5725" s="38">
        <f>IF($B5725="","",MIN(1,DAY($A5725)/IF($N5725="Superstore",Settings!$B$5,Settings!$B$4)))</f>
        <v/>
      </c>
      <c r="T5725" s="38">
        <f>IF(OR($B5725="",$G5725="",$S5725=0),"",$G5725/$S5725)</f>
        <v/>
      </c>
      <c r="U5725" s="36">
        <f>IF($T5725="","",IF($T5725&lt;Settings!$B$8,"Critical",IF($T5725&lt;Settings!$B$9,"Semi Critical","Non Critical")))</f>
        <v/>
      </c>
      <c r="V5725" s="28" t="n"/>
      <c r="Z5725">
        <f>IF($B5725="","",IFERROR(VLOOKUP($B5725,'Plan HC for CCA'!$A:$B,2,0),""))</f>
        <v/>
      </c>
      <c r="AA5725">
        <f>IF(OR($B5725="",$Z5725=""),"",IF(N($M5725)&lt;$Z5725,"Delta","No Delta"))</f>
        <v/>
      </c>
      <c r="AB5725">
        <f>IF(OR($B5725="",$Z5725=""),"",MAX(0,$Z5725-N($M5725)))</f>
        <v/>
      </c>
      <c r="AC5725" s="46">
        <f>IF($B5725="","",IFERROR(INDEX('CCA Util %'!$H:$H,MATCH($B5725,'CCA Util %'!$E:$E,0)),""))</f>
        <v/>
      </c>
      <c r="AD5725">
        <f>IF($B5725="","",IFERROR(INDEX('CCA Util %'!$G:$G,MATCH($B5725,'CCA Util %'!$E:$E,0)),""))</f>
        <v/>
      </c>
      <c r="AE5725">
        <f>IF(OR($B5725="",$U5725=""),"",$U5725&amp;" &amp; "&amp;IF(OR($AD5725="",$AD5725=0),"Util NA",$AD5725&amp;" Util"))</f>
        <v/>
      </c>
    </row>
    <row r="5726" ht="15.75" customHeight="1" s="42">
      <c r="A5726" s="41" t="n"/>
      <c r="G5726" s="38" t="n"/>
      <c r="H5726" s="38" t="n"/>
      <c r="I5726" s="38" t="n"/>
      <c r="J5726" s="38" t="n"/>
      <c r="K5726" s="38" t="n"/>
      <c r="L5726" s="38" t="n"/>
      <c r="N5726" s="36">
        <f>IF($B5726="","",IF($C5726="SUPERSTORE","Superstore","DH"))</f>
        <v/>
      </c>
      <c r="O5726" s="36">
        <f>IF($B5726="","",IFERROR(VLOOKUP($B5726,Mapping!$A:$C,2,0),"Not Mapped"))</f>
        <v/>
      </c>
      <c r="P5726" s="36">
        <f>IF($B5726="","",IFERROR(VLOOKUP($B5726,Mapping!$A:$C,3,0),"Not Mapped"))</f>
        <v/>
      </c>
      <c r="Q5726" s="36">
        <f>IF($B5726="","",IFERROR(VLOOKUP($O5726,Leaders!$A:$B,2,0),"Not Mapped"))</f>
        <v/>
      </c>
      <c r="R5726" s="36">
        <f>IF($B5726="","",IF(COUNTIF(Exclusions!$A:$A,$B5726)&gt;0,"Yes","No"))</f>
        <v/>
      </c>
      <c r="S5726" s="38">
        <f>IF($B5726="","",MIN(1,DAY($A5726)/IF($N5726="Superstore",Settings!$B$5,Settings!$B$4)))</f>
        <v/>
      </c>
      <c r="T5726" s="38">
        <f>IF(OR($B5726="",$G5726="",$S5726=0),"",$G5726/$S5726)</f>
        <v/>
      </c>
      <c r="U5726" s="36">
        <f>IF($T5726="","",IF($T5726&lt;Settings!$B$8,"Critical",IF($T5726&lt;Settings!$B$9,"Semi Critical","Non Critical")))</f>
        <v/>
      </c>
      <c r="V5726" s="28" t="n"/>
      <c r="Z5726">
        <f>IF($B5726="","",IFERROR(VLOOKUP($B5726,'Plan HC for CCA'!$A:$B,2,0),""))</f>
        <v/>
      </c>
      <c r="AA5726">
        <f>IF(OR($B5726="",$Z5726=""),"",IF(N($M5726)&lt;$Z5726,"Delta","No Delta"))</f>
        <v/>
      </c>
      <c r="AB5726">
        <f>IF(OR($B5726="",$Z5726=""),"",MAX(0,$Z5726-N($M5726)))</f>
        <v/>
      </c>
      <c r="AC5726" s="46">
        <f>IF($B5726="","",IFERROR(INDEX('CCA Util %'!$H:$H,MATCH($B5726,'CCA Util %'!$E:$E,0)),""))</f>
        <v/>
      </c>
      <c r="AD5726">
        <f>IF($B5726="","",IFERROR(INDEX('CCA Util %'!$G:$G,MATCH($B5726,'CCA Util %'!$E:$E,0)),""))</f>
        <v/>
      </c>
      <c r="AE5726">
        <f>IF(OR($B5726="",$U5726=""),"",$U5726&amp;" &amp; "&amp;IF(OR($AD5726="",$AD5726=0),"Util NA",$AD5726&amp;" Util"))</f>
        <v/>
      </c>
    </row>
    <row r="5727" ht="15.75" customHeight="1" s="42">
      <c r="A5727" s="41" t="n"/>
      <c r="G5727" s="38" t="n"/>
      <c r="H5727" s="38" t="n"/>
      <c r="I5727" s="38" t="n"/>
      <c r="J5727" s="38" t="n"/>
      <c r="K5727" s="38" t="n"/>
      <c r="L5727" s="38" t="n"/>
      <c r="N5727" s="36">
        <f>IF($B5727="","",IF($C5727="SUPERSTORE","Superstore","DH"))</f>
        <v/>
      </c>
      <c r="O5727" s="36">
        <f>IF($B5727="","",IFERROR(VLOOKUP($B5727,Mapping!$A:$C,2,0),"Not Mapped"))</f>
        <v/>
      </c>
      <c r="P5727" s="36">
        <f>IF($B5727="","",IFERROR(VLOOKUP($B5727,Mapping!$A:$C,3,0),"Not Mapped"))</f>
        <v/>
      </c>
      <c r="Q5727" s="36">
        <f>IF($B5727="","",IFERROR(VLOOKUP($O5727,Leaders!$A:$B,2,0),"Not Mapped"))</f>
        <v/>
      </c>
      <c r="R5727" s="36">
        <f>IF($B5727="","",IF(COUNTIF(Exclusions!$A:$A,$B5727)&gt;0,"Yes","No"))</f>
        <v/>
      </c>
      <c r="S5727" s="38">
        <f>IF($B5727="","",MIN(1,DAY($A5727)/IF($N5727="Superstore",Settings!$B$5,Settings!$B$4)))</f>
        <v/>
      </c>
      <c r="T5727" s="38">
        <f>IF(OR($B5727="",$G5727="",$S5727=0),"",$G5727/$S5727)</f>
        <v/>
      </c>
      <c r="U5727" s="36">
        <f>IF($T5727="","",IF($T5727&lt;Settings!$B$8,"Critical",IF($T5727&lt;Settings!$B$9,"Semi Critical","Non Critical")))</f>
        <v/>
      </c>
      <c r="V5727" s="28" t="n"/>
      <c r="Z5727">
        <f>IF($B5727="","",IFERROR(VLOOKUP($B5727,'Plan HC for CCA'!$A:$B,2,0),""))</f>
        <v/>
      </c>
      <c r="AA5727">
        <f>IF(OR($B5727="",$Z5727=""),"",IF(N($M5727)&lt;$Z5727,"Delta","No Delta"))</f>
        <v/>
      </c>
      <c r="AB5727">
        <f>IF(OR($B5727="",$Z5727=""),"",MAX(0,$Z5727-N($M5727)))</f>
        <v/>
      </c>
      <c r="AC5727" s="46">
        <f>IF($B5727="","",IFERROR(INDEX('CCA Util %'!$H:$H,MATCH($B5727,'CCA Util %'!$E:$E,0)),""))</f>
        <v/>
      </c>
      <c r="AD5727">
        <f>IF($B5727="","",IFERROR(INDEX('CCA Util %'!$G:$G,MATCH($B5727,'CCA Util %'!$E:$E,0)),""))</f>
        <v/>
      </c>
      <c r="AE5727">
        <f>IF(OR($B5727="",$U5727=""),"",$U5727&amp;" &amp; "&amp;IF(OR($AD5727="",$AD5727=0),"Util NA",$AD5727&amp;" Util"))</f>
        <v/>
      </c>
    </row>
    <row r="5728" ht="15.75" customHeight="1" s="42">
      <c r="A5728" s="41" t="n"/>
      <c r="G5728" s="38" t="n"/>
      <c r="H5728" s="38" t="n"/>
      <c r="I5728" s="38" t="n"/>
      <c r="J5728" s="38" t="n"/>
      <c r="K5728" s="38" t="n"/>
      <c r="L5728" s="38" t="n"/>
      <c r="N5728" s="36">
        <f>IF($B5728="","",IF($C5728="SUPERSTORE","Superstore","DH"))</f>
        <v/>
      </c>
      <c r="O5728" s="36">
        <f>IF($B5728="","",IFERROR(VLOOKUP($B5728,Mapping!$A:$C,2,0),"Not Mapped"))</f>
        <v/>
      </c>
      <c r="P5728" s="36">
        <f>IF($B5728="","",IFERROR(VLOOKUP($B5728,Mapping!$A:$C,3,0),"Not Mapped"))</f>
        <v/>
      </c>
      <c r="Q5728" s="36">
        <f>IF($B5728="","",IFERROR(VLOOKUP($O5728,Leaders!$A:$B,2,0),"Not Mapped"))</f>
        <v/>
      </c>
      <c r="R5728" s="36">
        <f>IF($B5728="","",IF(COUNTIF(Exclusions!$A:$A,$B5728)&gt;0,"Yes","No"))</f>
        <v/>
      </c>
      <c r="S5728" s="38">
        <f>IF($B5728="","",MIN(1,DAY($A5728)/IF($N5728="Superstore",Settings!$B$5,Settings!$B$4)))</f>
        <v/>
      </c>
      <c r="T5728" s="38">
        <f>IF(OR($B5728="",$G5728="",$S5728=0),"",$G5728/$S5728)</f>
        <v/>
      </c>
      <c r="U5728" s="36">
        <f>IF($T5728="","",IF($T5728&lt;Settings!$B$8,"Critical",IF($T5728&lt;Settings!$B$9,"Semi Critical","Non Critical")))</f>
        <v/>
      </c>
      <c r="V5728" s="28" t="n"/>
      <c r="Z5728">
        <f>IF($B5728="","",IFERROR(VLOOKUP($B5728,'Plan HC for CCA'!$A:$B,2,0),""))</f>
        <v/>
      </c>
      <c r="AA5728">
        <f>IF(OR($B5728="",$Z5728=""),"",IF(N($M5728)&lt;$Z5728,"Delta","No Delta"))</f>
        <v/>
      </c>
      <c r="AB5728">
        <f>IF(OR($B5728="",$Z5728=""),"",MAX(0,$Z5728-N($M5728)))</f>
        <v/>
      </c>
      <c r="AC5728" s="46">
        <f>IF($B5728="","",IFERROR(INDEX('CCA Util %'!$H:$H,MATCH($B5728,'CCA Util %'!$E:$E,0)),""))</f>
        <v/>
      </c>
      <c r="AD5728">
        <f>IF($B5728="","",IFERROR(INDEX('CCA Util %'!$G:$G,MATCH($B5728,'CCA Util %'!$E:$E,0)),""))</f>
        <v/>
      </c>
      <c r="AE5728">
        <f>IF(OR($B5728="",$U5728=""),"",$U5728&amp;" &amp; "&amp;IF(OR($AD5728="",$AD5728=0),"Util NA",$AD5728&amp;" Util"))</f>
        <v/>
      </c>
    </row>
    <row r="5729" ht="15.75" customHeight="1" s="42">
      <c r="A5729" s="41" t="n"/>
      <c r="G5729" s="38" t="n"/>
      <c r="H5729" s="38" t="n"/>
      <c r="I5729" s="38" t="n"/>
      <c r="J5729" s="38" t="n"/>
      <c r="K5729" s="38" t="n"/>
      <c r="L5729" s="38" t="n"/>
      <c r="N5729" s="36">
        <f>IF($B5729="","",IF($C5729="SUPERSTORE","Superstore","DH"))</f>
        <v/>
      </c>
      <c r="O5729" s="36">
        <f>IF($B5729="","",IFERROR(VLOOKUP($B5729,Mapping!$A:$C,2,0),"Not Mapped"))</f>
        <v/>
      </c>
      <c r="P5729" s="36">
        <f>IF($B5729="","",IFERROR(VLOOKUP($B5729,Mapping!$A:$C,3,0),"Not Mapped"))</f>
        <v/>
      </c>
      <c r="Q5729" s="36">
        <f>IF($B5729="","",IFERROR(VLOOKUP($O5729,Leaders!$A:$B,2,0),"Not Mapped"))</f>
        <v/>
      </c>
      <c r="R5729" s="36">
        <f>IF($B5729="","",IF(COUNTIF(Exclusions!$A:$A,$B5729)&gt;0,"Yes","No"))</f>
        <v/>
      </c>
      <c r="S5729" s="38">
        <f>IF($B5729="","",MIN(1,DAY($A5729)/IF($N5729="Superstore",Settings!$B$5,Settings!$B$4)))</f>
        <v/>
      </c>
      <c r="T5729" s="38">
        <f>IF(OR($B5729="",$G5729="",$S5729=0),"",$G5729/$S5729)</f>
        <v/>
      </c>
      <c r="U5729" s="36">
        <f>IF($T5729="","",IF($T5729&lt;Settings!$B$8,"Critical",IF($T5729&lt;Settings!$B$9,"Semi Critical","Non Critical")))</f>
        <v/>
      </c>
      <c r="V5729" s="28" t="n"/>
      <c r="Z5729">
        <f>IF($B5729="","",IFERROR(VLOOKUP($B5729,'Plan HC for CCA'!$A:$B,2,0),""))</f>
        <v/>
      </c>
      <c r="AA5729">
        <f>IF(OR($B5729="",$Z5729=""),"",IF(N($M5729)&lt;$Z5729,"Delta","No Delta"))</f>
        <v/>
      </c>
      <c r="AB5729">
        <f>IF(OR($B5729="",$Z5729=""),"",MAX(0,$Z5729-N($M5729)))</f>
        <v/>
      </c>
      <c r="AC5729" s="46">
        <f>IF($B5729="","",IFERROR(INDEX('CCA Util %'!$H:$H,MATCH($B5729,'CCA Util %'!$E:$E,0)),""))</f>
        <v/>
      </c>
      <c r="AD5729">
        <f>IF($B5729="","",IFERROR(INDEX('CCA Util %'!$G:$G,MATCH($B5729,'CCA Util %'!$E:$E,0)),""))</f>
        <v/>
      </c>
      <c r="AE5729">
        <f>IF(OR($B5729="",$U5729=""),"",$U5729&amp;" &amp; "&amp;IF(OR($AD5729="",$AD5729=0),"Util NA",$AD5729&amp;" Util"))</f>
        <v/>
      </c>
    </row>
    <row r="5730" ht="15.75" customHeight="1" s="42">
      <c r="A5730" s="41" t="n"/>
      <c r="G5730" s="38" t="n"/>
      <c r="H5730" s="38" t="n"/>
      <c r="I5730" s="38" t="n"/>
      <c r="J5730" s="38" t="n"/>
      <c r="K5730" s="38" t="n"/>
      <c r="L5730" s="38" t="n"/>
      <c r="N5730" s="36">
        <f>IF($B5730="","",IF($C5730="SUPERSTORE","Superstore","DH"))</f>
        <v/>
      </c>
      <c r="O5730" s="36">
        <f>IF($B5730="","",IFERROR(VLOOKUP($B5730,Mapping!$A:$C,2,0),"Not Mapped"))</f>
        <v/>
      </c>
      <c r="P5730" s="36">
        <f>IF($B5730="","",IFERROR(VLOOKUP($B5730,Mapping!$A:$C,3,0),"Not Mapped"))</f>
        <v/>
      </c>
      <c r="Q5730" s="36">
        <f>IF($B5730="","",IFERROR(VLOOKUP($O5730,Leaders!$A:$B,2,0),"Not Mapped"))</f>
        <v/>
      </c>
      <c r="R5730" s="36">
        <f>IF($B5730="","",IF(COUNTIF(Exclusions!$A:$A,$B5730)&gt;0,"Yes","No"))</f>
        <v/>
      </c>
      <c r="S5730" s="38">
        <f>IF($B5730="","",MIN(1,DAY($A5730)/IF($N5730="Superstore",Settings!$B$5,Settings!$B$4)))</f>
        <v/>
      </c>
      <c r="T5730" s="38">
        <f>IF(OR($B5730="",$G5730="",$S5730=0),"",$G5730/$S5730)</f>
        <v/>
      </c>
      <c r="U5730" s="36">
        <f>IF($T5730="","",IF($T5730&lt;Settings!$B$8,"Critical",IF($T5730&lt;Settings!$B$9,"Semi Critical","Non Critical")))</f>
        <v/>
      </c>
      <c r="V5730" s="28" t="n"/>
      <c r="Z5730">
        <f>IF($B5730="","",IFERROR(VLOOKUP($B5730,'Plan HC for CCA'!$A:$B,2,0),""))</f>
        <v/>
      </c>
      <c r="AA5730">
        <f>IF(OR($B5730="",$Z5730=""),"",IF(N($M5730)&lt;$Z5730,"Delta","No Delta"))</f>
        <v/>
      </c>
      <c r="AB5730">
        <f>IF(OR($B5730="",$Z5730=""),"",MAX(0,$Z5730-N($M5730)))</f>
        <v/>
      </c>
      <c r="AC5730" s="46">
        <f>IF($B5730="","",IFERROR(INDEX('CCA Util %'!$H:$H,MATCH($B5730,'CCA Util %'!$E:$E,0)),""))</f>
        <v/>
      </c>
      <c r="AD5730">
        <f>IF($B5730="","",IFERROR(INDEX('CCA Util %'!$G:$G,MATCH($B5730,'CCA Util %'!$E:$E,0)),""))</f>
        <v/>
      </c>
      <c r="AE5730">
        <f>IF(OR($B5730="",$U5730=""),"",$U5730&amp;" &amp; "&amp;IF(OR($AD5730="",$AD5730=0),"Util NA",$AD5730&amp;" Util"))</f>
        <v/>
      </c>
    </row>
    <row r="5731" ht="15.75" customHeight="1" s="42">
      <c r="A5731" s="41" t="n"/>
      <c r="G5731" s="38" t="n"/>
      <c r="H5731" s="38" t="n"/>
      <c r="I5731" s="38" t="n"/>
      <c r="J5731" s="38" t="n"/>
      <c r="K5731" s="38" t="n"/>
      <c r="L5731" s="38" t="n"/>
      <c r="N5731" s="36">
        <f>IF($B5731="","",IF($C5731="SUPERSTORE","Superstore","DH"))</f>
        <v/>
      </c>
      <c r="O5731" s="36">
        <f>IF($B5731="","",IFERROR(VLOOKUP($B5731,Mapping!$A:$C,2,0),"Not Mapped"))</f>
        <v/>
      </c>
      <c r="P5731" s="36">
        <f>IF($B5731="","",IFERROR(VLOOKUP($B5731,Mapping!$A:$C,3,0),"Not Mapped"))</f>
        <v/>
      </c>
      <c r="Q5731" s="36">
        <f>IF($B5731="","",IFERROR(VLOOKUP($O5731,Leaders!$A:$B,2,0),"Not Mapped"))</f>
        <v/>
      </c>
      <c r="R5731" s="36">
        <f>IF($B5731="","",IF(COUNTIF(Exclusions!$A:$A,$B5731)&gt;0,"Yes","No"))</f>
        <v/>
      </c>
      <c r="S5731" s="38">
        <f>IF($B5731="","",MIN(1,DAY($A5731)/IF($N5731="Superstore",Settings!$B$5,Settings!$B$4)))</f>
        <v/>
      </c>
      <c r="T5731" s="38">
        <f>IF(OR($B5731="",$G5731="",$S5731=0),"",$G5731/$S5731)</f>
        <v/>
      </c>
      <c r="U5731" s="36">
        <f>IF($T5731="","",IF($T5731&lt;Settings!$B$8,"Critical",IF($T5731&lt;Settings!$B$9,"Semi Critical","Non Critical")))</f>
        <v/>
      </c>
      <c r="V5731" s="28" t="n"/>
      <c r="Z5731">
        <f>IF($B5731="","",IFERROR(VLOOKUP($B5731,'Plan HC for CCA'!$A:$B,2,0),""))</f>
        <v/>
      </c>
      <c r="AA5731">
        <f>IF(OR($B5731="",$Z5731=""),"",IF(N($M5731)&lt;$Z5731,"Delta","No Delta"))</f>
        <v/>
      </c>
      <c r="AB5731">
        <f>IF(OR($B5731="",$Z5731=""),"",MAX(0,$Z5731-N($M5731)))</f>
        <v/>
      </c>
      <c r="AC5731" s="46">
        <f>IF($B5731="","",IFERROR(INDEX('CCA Util %'!$H:$H,MATCH($B5731,'CCA Util %'!$E:$E,0)),""))</f>
        <v/>
      </c>
      <c r="AD5731">
        <f>IF($B5731="","",IFERROR(INDEX('CCA Util %'!$G:$G,MATCH($B5731,'CCA Util %'!$E:$E,0)),""))</f>
        <v/>
      </c>
      <c r="AE5731">
        <f>IF(OR($B5731="",$U5731=""),"",$U5731&amp;" &amp; "&amp;IF(OR($AD5731="",$AD5731=0),"Util NA",$AD5731&amp;" Util"))</f>
        <v/>
      </c>
    </row>
    <row r="5732" ht="15.75" customHeight="1" s="42">
      <c r="A5732" s="41" t="n"/>
      <c r="G5732" s="38" t="n"/>
      <c r="H5732" s="38" t="n"/>
      <c r="I5732" s="38" t="n"/>
      <c r="J5732" s="38" t="n"/>
      <c r="K5732" s="38" t="n"/>
      <c r="L5732" s="38" t="n"/>
      <c r="N5732" s="36">
        <f>IF($B5732="","",IF($C5732="SUPERSTORE","Superstore","DH"))</f>
        <v/>
      </c>
      <c r="O5732" s="36">
        <f>IF($B5732="","",IFERROR(VLOOKUP($B5732,Mapping!$A:$C,2,0),"Not Mapped"))</f>
        <v/>
      </c>
      <c r="P5732" s="36">
        <f>IF($B5732="","",IFERROR(VLOOKUP($B5732,Mapping!$A:$C,3,0),"Not Mapped"))</f>
        <v/>
      </c>
      <c r="Q5732" s="36">
        <f>IF($B5732="","",IFERROR(VLOOKUP($O5732,Leaders!$A:$B,2,0),"Not Mapped"))</f>
        <v/>
      </c>
      <c r="R5732" s="36">
        <f>IF($B5732="","",IF(COUNTIF(Exclusions!$A:$A,$B5732)&gt;0,"Yes","No"))</f>
        <v/>
      </c>
      <c r="S5732" s="38">
        <f>IF($B5732="","",MIN(1,DAY($A5732)/IF($N5732="Superstore",Settings!$B$5,Settings!$B$4)))</f>
        <v/>
      </c>
      <c r="T5732" s="38">
        <f>IF(OR($B5732="",$G5732="",$S5732=0),"",$G5732/$S5732)</f>
        <v/>
      </c>
      <c r="U5732" s="36">
        <f>IF($T5732="","",IF($T5732&lt;Settings!$B$8,"Critical",IF($T5732&lt;Settings!$B$9,"Semi Critical","Non Critical")))</f>
        <v/>
      </c>
      <c r="V5732" s="28" t="n"/>
      <c r="Z5732">
        <f>IF($B5732="","",IFERROR(VLOOKUP($B5732,'Plan HC for CCA'!$A:$B,2,0),""))</f>
        <v/>
      </c>
      <c r="AA5732">
        <f>IF(OR($B5732="",$Z5732=""),"",IF(N($M5732)&lt;$Z5732,"Delta","No Delta"))</f>
        <v/>
      </c>
      <c r="AB5732">
        <f>IF(OR($B5732="",$Z5732=""),"",MAX(0,$Z5732-N($M5732)))</f>
        <v/>
      </c>
      <c r="AC5732" s="46">
        <f>IF($B5732="","",IFERROR(INDEX('CCA Util %'!$H:$H,MATCH($B5732,'CCA Util %'!$E:$E,0)),""))</f>
        <v/>
      </c>
      <c r="AD5732">
        <f>IF($B5732="","",IFERROR(INDEX('CCA Util %'!$G:$G,MATCH($B5732,'CCA Util %'!$E:$E,0)),""))</f>
        <v/>
      </c>
      <c r="AE5732">
        <f>IF(OR($B5732="",$U5732=""),"",$U5732&amp;" &amp; "&amp;IF(OR($AD5732="",$AD5732=0),"Util NA",$AD5732&amp;" Util"))</f>
        <v/>
      </c>
    </row>
    <row r="5733" ht="15.75" customHeight="1" s="42">
      <c r="A5733" s="41" t="n"/>
      <c r="G5733" s="38" t="n"/>
      <c r="H5733" s="38" t="n"/>
      <c r="I5733" s="38" t="n"/>
      <c r="J5733" s="38" t="n"/>
      <c r="K5733" s="38" t="n"/>
      <c r="L5733" s="38" t="n"/>
      <c r="N5733" s="36">
        <f>IF($B5733="","",IF($C5733="SUPERSTORE","Superstore","DH"))</f>
        <v/>
      </c>
      <c r="O5733" s="36">
        <f>IF($B5733="","",IFERROR(VLOOKUP($B5733,Mapping!$A:$C,2,0),"Not Mapped"))</f>
        <v/>
      </c>
      <c r="P5733" s="36">
        <f>IF($B5733="","",IFERROR(VLOOKUP($B5733,Mapping!$A:$C,3,0),"Not Mapped"))</f>
        <v/>
      </c>
      <c r="Q5733" s="36">
        <f>IF($B5733="","",IFERROR(VLOOKUP($O5733,Leaders!$A:$B,2,0),"Not Mapped"))</f>
        <v/>
      </c>
      <c r="R5733" s="36">
        <f>IF($B5733="","",IF(COUNTIF(Exclusions!$A:$A,$B5733)&gt;0,"Yes","No"))</f>
        <v/>
      </c>
      <c r="S5733" s="38">
        <f>IF($B5733="","",MIN(1,DAY($A5733)/IF($N5733="Superstore",Settings!$B$5,Settings!$B$4)))</f>
        <v/>
      </c>
      <c r="T5733" s="38">
        <f>IF(OR($B5733="",$G5733="",$S5733=0),"",$G5733/$S5733)</f>
        <v/>
      </c>
      <c r="U5733" s="36">
        <f>IF($T5733="","",IF($T5733&lt;Settings!$B$8,"Critical",IF($T5733&lt;Settings!$B$9,"Semi Critical","Non Critical")))</f>
        <v/>
      </c>
      <c r="V5733" s="28" t="n"/>
      <c r="Z5733">
        <f>IF($B5733="","",IFERROR(VLOOKUP($B5733,'Plan HC for CCA'!$A:$B,2,0),""))</f>
        <v/>
      </c>
      <c r="AA5733">
        <f>IF(OR($B5733="",$Z5733=""),"",IF(N($M5733)&lt;$Z5733,"Delta","No Delta"))</f>
        <v/>
      </c>
      <c r="AB5733">
        <f>IF(OR($B5733="",$Z5733=""),"",MAX(0,$Z5733-N($M5733)))</f>
        <v/>
      </c>
      <c r="AC5733" s="46">
        <f>IF($B5733="","",IFERROR(INDEX('CCA Util %'!$H:$H,MATCH($B5733,'CCA Util %'!$E:$E,0)),""))</f>
        <v/>
      </c>
      <c r="AD5733">
        <f>IF($B5733="","",IFERROR(INDEX('CCA Util %'!$G:$G,MATCH($B5733,'CCA Util %'!$E:$E,0)),""))</f>
        <v/>
      </c>
      <c r="AE5733">
        <f>IF(OR($B5733="",$U5733=""),"",$U5733&amp;" &amp; "&amp;IF(OR($AD5733="",$AD5733=0),"Util NA",$AD5733&amp;" Util"))</f>
        <v/>
      </c>
    </row>
    <row r="5734" ht="15.75" customHeight="1" s="42">
      <c r="A5734" s="41" t="n"/>
      <c r="G5734" s="38" t="n"/>
      <c r="H5734" s="38" t="n"/>
      <c r="I5734" s="38" t="n"/>
      <c r="J5734" s="38" t="n"/>
      <c r="K5734" s="38" t="n"/>
      <c r="L5734" s="38" t="n"/>
      <c r="N5734" s="36">
        <f>IF($B5734="","",IF($C5734="SUPERSTORE","Superstore","DH"))</f>
        <v/>
      </c>
      <c r="O5734" s="36">
        <f>IF($B5734="","",IFERROR(VLOOKUP($B5734,Mapping!$A:$C,2,0),"Not Mapped"))</f>
        <v/>
      </c>
      <c r="P5734" s="36">
        <f>IF($B5734="","",IFERROR(VLOOKUP($B5734,Mapping!$A:$C,3,0),"Not Mapped"))</f>
        <v/>
      </c>
      <c r="Q5734" s="36">
        <f>IF($B5734="","",IFERROR(VLOOKUP($O5734,Leaders!$A:$B,2,0),"Not Mapped"))</f>
        <v/>
      </c>
      <c r="R5734" s="36">
        <f>IF($B5734="","",IF(COUNTIF(Exclusions!$A:$A,$B5734)&gt;0,"Yes","No"))</f>
        <v/>
      </c>
      <c r="S5734" s="38">
        <f>IF($B5734="","",MIN(1,DAY($A5734)/IF($N5734="Superstore",Settings!$B$5,Settings!$B$4)))</f>
        <v/>
      </c>
      <c r="T5734" s="38">
        <f>IF(OR($B5734="",$G5734="",$S5734=0),"",$G5734/$S5734)</f>
        <v/>
      </c>
      <c r="U5734" s="36">
        <f>IF($T5734="","",IF($T5734&lt;Settings!$B$8,"Critical",IF($T5734&lt;Settings!$B$9,"Semi Critical","Non Critical")))</f>
        <v/>
      </c>
      <c r="V5734" s="28" t="n"/>
      <c r="Z5734">
        <f>IF($B5734="","",IFERROR(VLOOKUP($B5734,'Plan HC for CCA'!$A:$B,2,0),""))</f>
        <v/>
      </c>
      <c r="AA5734">
        <f>IF(OR($B5734="",$Z5734=""),"",IF(N($M5734)&lt;$Z5734,"Delta","No Delta"))</f>
        <v/>
      </c>
      <c r="AB5734">
        <f>IF(OR($B5734="",$Z5734=""),"",MAX(0,$Z5734-N($M5734)))</f>
        <v/>
      </c>
      <c r="AC5734" s="46">
        <f>IF($B5734="","",IFERROR(INDEX('CCA Util %'!$H:$H,MATCH($B5734,'CCA Util %'!$E:$E,0)),""))</f>
        <v/>
      </c>
      <c r="AD5734">
        <f>IF($B5734="","",IFERROR(INDEX('CCA Util %'!$G:$G,MATCH($B5734,'CCA Util %'!$E:$E,0)),""))</f>
        <v/>
      </c>
      <c r="AE5734">
        <f>IF(OR($B5734="",$U5734=""),"",$U5734&amp;" &amp; "&amp;IF(OR($AD5734="",$AD5734=0),"Util NA",$AD5734&amp;" Util"))</f>
        <v/>
      </c>
    </row>
    <row r="5735" ht="15.75" customHeight="1" s="42">
      <c r="A5735" s="41" t="n"/>
      <c r="G5735" s="38" t="n"/>
      <c r="H5735" s="38" t="n"/>
      <c r="I5735" s="38" t="n"/>
      <c r="J5735" s="38" t="n"/>
      <c r="K5735" s="38" t="n"/>
      <c r="L5735" s="38" t="n"/>
      <c r="N5735" s="36">
        <f>IF($B5735="","",IF($C5735="SUPERSTORE","Superstore","DH"))</f>
        <v/>
      </c>
      <c r="O5735" s="36">
        <f>IF($B5735="","",IFERROR(VLOOKUP($B5735,Mapping!$A:$C,2,0),"Not Mapped"))</f>
        <v/>
      </c>
      <c r="P5735" s="36">
        <f>IF($B5735="","",IFERROR(VLOOKUP($B5735,Mapping!$A:$C,3,0),"Not Mapped"))</f>
        <v/>
      </c>
      <c r="Q5735" s="36">
        <f>IF($B5735="","",IFERROR(VLOOKUP($O5735,Leaders!$A:$B,2,0),"Not Mapped"))</f>
        <v/>
      </c>
      <c r="R5735" s="36">
        <f>IF($B5735="","",IF(COUNTIF(Exclusions!$A:$A,$B5735)&gt;0,"Yes","No"))</f>
        <v/>
      </c>
      <c r="S5735" s="38">
        <f>IF($B5735="","",MIN(1,DAY($A5735)/IF($N5735="Superstore",Settings!$B$5,Settings!$B$4)))</f>
        <v/>
      </c>
      <c r="T5735" s="38">
        <f>IF(OR($B5735="",$G5735="",$S5735=0),"",$G5735/$S5735)</f>
        <v/>
      </c>
      <c r="U5735" s="36">
        <f>IF($T5735="","",IF($T5735&lt;Settings!$B$8,"Critical",IF($T5735&lt;Settings!$B$9,"Semi Critical","Non Critical")))</f>
        <v/>
      </c>
      <c r="V5735" s="28" t="n"/>
      <c r="Z5735">
        <f>IF($B5735="","",IFERROR(VLOOKUP($B5735,'Plan HC for CCA'!$A:$B,2,0),""))</f>
        <v/>
      </c>
      <c r="AA5735">
        <f>IF(OR($B5735="",$Z5735=""),"",IF(N($M5735)&lt;$Z5735,"Delta","No Delta"))</f>
        <v/>
      </c>
      <c r="AB5735">
        <f>IF(OR($B5735="",$Z5735=""),"",MAX(0,$Z5735-N($M5735)))</f>
        <v/>
      </c>
      <c r="AC5735" s="46">
        <f>IF($B5735="","",IFERROR(INDEX('CCA Util %'!$H:$H,MATCH($B5735,'CCA Util %'!$E:$E,0)),""))</f>
        <v/>
      </c>
      <c r="AD5735">
        <f>IF($B5735="","",IFERROR(INDEX('CCA Util %'!$G:$G,MATCH($B5735,'CCA Util %'!$E:$E,0)),""))</f>
        <v/>
      </c>
      <c r="AE5735">
        <f>IF(OR($B5735="",$U5735=""),"",$U5735&amp;" &amp; "&amp;IF(OR($AD5735="",$AD5735=0),"Util NA",$AD5735&amp;" Util"))</f>
        <v/>
      </c>
    </row>
    <row r="5736" ht="15.75" customHeight="1" s="42">
      <c r="A5736" s="41" t="n"/>
      <c r="G5736" s="38" t="n"/>
      <c r="H5736" s="38" t="n"/>
      <c r="I5736" s="38" t="n"/>
      <c r="J5736" s="38" t="n"/>
      <c r="K5736" s="38" t="n"/>
      <c r="L5736" s="38" t="n"/>
      <c r="N5736" s="36">
        <f>IF($B5736="","",IF($C5736="SUPERSTORE","Superstore","DH"))</f>
        <v/>
      </c>
      <c r="O5736" s="36">
        <f>IF($B5736="","",IFERROR(VLOOKUP($B5736,Mapping!$A:$C,2,0),"Not Mapped"))</f>
        <v/>
      </c>
      <c r="P5736" s="36">
        <f>IF($B5736="","",IFERROR(VLOOKUP($B5736,Mapping!$A:$C,3,0),"Not Mapped"))</f>
        <v/>
      </c>
      <c r="Q5736" s="36">
        <f>IF($B5736="","",IFERROR(VLOOKUP($O5736,Leaders!$A:$B,2,0),"Not Mapped"))</f>
        <v/>
      </c>
      <c r="R5736" s="36">
        <f>IF($B5736="","",IF(COUNTIF(Exclusions!$A:$A,$B5736)&gt;0,"Yes","No"))</f>
        <v/>
      </c>
      <c r="S5736" s="38">
        <f>IF($B5736="","",MIN(1,DAY($A5736)/IF($N5736="Superstore",Settings!$B$5,Settings!$B$4)))</f>
        <v/>
      </c>
      <c r="T5736" s="38">
        <f>IF(OR($B5736="",$G5736="",$S5736=0),"",$G5736/$S5736)</f>
        <v/>
      </c>
      <c r="U5736" s="36">
        <f>IF($T5736="","",IF($T5736&lt;Settings!$B$8,"Critical",IF($T5736&lt;Settings!$B$9,"Semi Critical","Non Critical")))</f>
        <v/>
      </c>
      <c r="V5736" s="28" t="n"/>
      <c r="Z5736">
        <f>IF($B5736="","",IFERROR(VLOOKUP($B5736,'Plan HC for CCA'!$A:$B,2,0),""))</f>
        <v/>
      </c>
      <c r="AA5736">
        <f>IF(OR($B5736="",$Z5736=""),"",IF(N($M5736)&lt;$Z5736,"Delta","No Delta"))</f>
        <v/>
      </c>
      <c r="AB5736">
        <f>IF(OR($B5736="",$Z5736=""),"",MAX(0,$Z5736-N($M5736)))</f>
        <v/>
      </c>
      <c r="AC5736" s="46">
        <f>IF($B5736="","",IFERROR(INDEX('CCA Util %'!$H:$H,MATCH($B5736,'CCA Util %'!$E:$E,0)),""))</f>
        <v/>
      </c>
      <c r="AD5736">
        <f>IF($B5736="","",IFERROR(INDEX('CCA Util %'!$G:$G,MATCH($B5736,'CCA Util %'!$E:$E,0)),""))</f>
        <v/>
      </c>
      <c r="AE5736">
        <f>IF(OR($B5736="",$U5736=""),"",$U5736&amp;" &amp; "&amp;IF(OR($AD5736="",$AD5736=0),"Util NA",$AD5736&amp;" Util"))</f>
        <v/>
      </c>
    </row>
    <row r="5737" ht="15.75" customHeight="1" s="42">
      <c r="A5737" s="41" t="n"/>
      <c r="G5737" s="38" t="n"/>
      <c r="H5737" s="38" t="n"/>
      <c r="I5737" s="38" t="n"/>
      <c r="J5737" s="38" t="n"/>
      <c r="K5737" s="38" t="n"/>
      <c r="L5737" s="38" t="n"/>
      <c r="N5737" s="36">
        <f>IF($B5737="","",IF($C5737="SUPERSTORE","Superstore","DH"))</f>
        <v/>
      </c>
      <c r="O5737" s="36">
        <f>IF($B5737="","",IFERROR(VLOOKUP($B5737,Mapping!$A:$C,2,0),"Not Mapped"))</f>
        <v/>
      </c>
      <c r="P5737" s="36">
        <f>IF($B5737="","",IFERROR(VLOOKUP($B5737,Mapping!$A:$C,3,0),"Not Mapped"))</f>
        <v/>
      </c>
      <c r="Q5737" s="36">
        <f>IF($B5737="","",IFERROR(VLOOKUP($O5737,Leaders!$A:$B,2,0),"Not Mapped"))</f>
        <v/>
      </c>
      <c r="R5737" s="36">
        <f>IF($B5737="","",IF(COUNTIF(Exclusions!$A:$A,$B5737)&gt;0,"Yes","No"))</f>
        <v/>
      </c>
      <c r="S5737" s="38">
        <f>IF($B5737="","",MIN(1,DAY($A5737)/IF($N5737="Superstore",Settings!$B$5,Settings!$B$4)))</f>
        <v/>
      </c>
      <c r="T5737" s="38">
        <f>IF(OR($B5737="",$G5737="",$S5737=0),"",$G5737/$S5737)</f>
        <v/>
      </c>
      <c r="U5737" s="36">
        <f>IF($T5737="","",IF($T5737&lt;Settings!$B$8,"Critical",IF($T5737&lt;Settings!$B$9,"Semi Critical","Non Critical")))</f>
        <v/>
      </c>
      <c r="V5737" s="28" t="n"/>
      <c r="Z5737">
        <f>IF($B5737="","",IFERROR(VLOOKUP($B5737,'Plan HC for CCA'!$A:$B,2,0),""))</f>
        <v/>
      </c>
      <c r="AA5737">
        <f>IF(OR($B5737="",$Z5737=""),"",IF(N($M5737)&lt;$Z5737,"Delta","No Delta"))</f>
        <v/>
      </c>
      <c r="AB5737">
        <f>IF(OR($B5737="",$Z5737=""),"",MAX(0,$Z5737-N($M5737)))</f>
        <v/>
      </c>
      <c r="AC5737" s="46">
        <f>IF($B5737="","",IFERROR(INDEX('CCA Util %'!$H:$H,MATCH($B5737,'CCA Util %'!$E:$E,0)),""))</f>
        <v/>
      </c>
      <c r="AD5737">
        <f>IF($B5737="","",IFERROR(INDEX('CCA Util %'!$G:$G,MATCH($B5737,'CCA Util %'!$E:$E,0)),""))</f>
        <v/>
      </c>
      <c r="AE5737">
        <f>IF(OR($B5737="",$U5737=""),"",$U5737&amp;" &amp; "&amp;IF(OR($AD5737="",$AD5737=0),"Util NA",$AD5737&amp;" Util"))</f>
        <v/>
      </c>
    </row>
    <row r="5738" ht="15.75" customHeight="1" s="42">
      <c r="A5738" s="41" t="n"/>
      <c r="G5738" s="38" t="n"/>
      <c r="H5738" s="38" t="n"/>
      <c r="I5738" s="38" t="n"/>
      <c r="J5738" s="38" t="n"/>
      <c r="K5738" s="38" t="n"/>
      <c r="L5738" s="38" t="n"/>
      <c r="N5738" s="36">
        <f>IF($B5738="","",IF($C5738="SUPERSTORE","Superstore","DH"))</f>
        <v/>
      </c>
      <c r="O5738" s="36">
        <f>IF($B5738="","",IFERROR(VLOOKUP($B5738,Mapping!$A:$C,2,0),"Not Mapped"))</f>
        <v/>
      </c>
      <c r="P5738" s="36">
        <f>IF($B5738="","",IFERROR(VLOOKUP($B5738,Mapping!$A:$C,3,0),"Not Mapped"))</f>
        <v/>
      </c>
      <c r="Q5738" s="36">
        <f>IF($B5738="","",IFERROR(VLOOKUP($O5738,Leaders!$A:$B,2,0),"Not Mapped"))</f>
        <v/>
      </c>
      <c r="R5738" s="36">
        <f>IF($B5738="","",IF(COUNTIF(Exclusions!$A:$A,$B5738)&gt;0,"Yes","No"))</f>
        <v/>
      </c>
      <c r="S5738" s="38">
        <f>IF($B5738="","",MIN(1,DAY($A5738)/IF($N5738="Superstore",Settings!$B$5,Settings!$B$4)))</f>
        <v/>
      </c>
      <c r="T5738" s="38">
        <f>IF(OR($B5738="",$G5738="",$S5738=0),"",$G5738/$S5738)</f>
        <v/>
      </c>
      <c r="U5738" s="36">
        <f>IF($T5738="","",IF($T5738&lt;Settings!$B$8,"Critical",IF($T5738&lt;Settings!$B$9,"Semi Critical","Non Critical")))</f>
        <v/>
      </c>
      <c r="V5738" s="28" t="n"/>
      <c r="Z5738">
        <f>IF($B5738="","",IFERROR(VLOOKUP($B5738,'Plan HC for CCA'!$A:$B,2,0),""))</f>
        <v/>
      </c>
      <c r="AA5738">
        <f>IF(OR($B5738="",$Z5738=""),"",IF(N($M5738)&lt;$Z5738,"Delta","No Delta"))</f>
        <v/>
      </c>
      <c r="AB5738">
        <f>IF(OR($B5738="",$Z5738=""),"",MAX(0,$Z5738-N($M5738)))</f>
        <v/>
      </c>
      <c r="AC5738" s="46">
        <f>IF($B5738="","",IFERROR(INDEX('CCA Util %'!$H:$H,MATCH($B5738,'CCA Util %'!$E:$E,0)),""))</f>
        <v/>
      </c>
      <c r="AD5738">
        <f>IF($B5738="","",IFERROR(INDEX('CCA Util %'!$G:$G,MATCH($B5738,'CCA Util %'!$E:$E,0)),""))</f>
        <v/>
      </c>
      <c r="AE5738">
        <f>IF(OR($B5738="",$U5738=""),"",$U5738&amp;" &amp; "&amp;IF(OR($AD5738="",$AD5738=0),"Util NA",$AD5738&amp;" Util"))</f>
        <v/>
      </c>
    </row>
    <row r="5739" ht="15.75" customHeight="1" s="42">
      <c r="A5739" s="41" t="n"/>
      <c r="G5739" s="38" t="n"/>
      <c r="H5739" s="38" t="n"/>
      <c r="I5739" s="38" t="n"/>
      <c r="J5739" s="38" t="n"/>
      <c r="K5739" s="38" t="n"/>
      <c r="L5739" s="38" t="n"/>
      <c r="N5739" s="36">
        <f>IF($B5739="","",IF($C5739="SUPERSTORE","Superstore","DH"))</f>
        <v/>
      </c>
      <c r="O5739" s="36">
        <f>IF($B5739="","",IFERROR(VLOOKUP($B5739,Mapping!$A:$C,2,0),"Not Mapped"))</f>
        <v/>
      </c>
      <c r="P5739" s="36">
        <f>IF($B5739="","",IFERROR(VLOOKUP($B5739,Mapping!$A:$C,3,0),"Not Mapped"))</f>
        <v/>
      </c>
      <c r="Q5739" s="36">
        <f>IF($B5739="","",IFERROR(VLOOKUP($O5739,Leaders!$A:$B,2,0),"Not Mapped"))</f>
        <v/>
      </c>
      <c r="R5739" s="36">
        <f>IF($B5739="","",IF(COUNTIF(Exclusions!$A:$A,$B5739)&gt;0,"Yes","No"))</f>
        <v/>
      </c>
      <c r="S5739" s="38">
        <f>IF($B5739="","",MIN(1,DAY($A5739)/IF($N5739="Superstore",Settings!$B$5,Settings!$B$4)))</f>
        <v/>
      </c>
      <c r="T5739" s="38">
        <f>IF(OR($B5739="",$G5739="",$S5739=0),"",$G5739/$S5739)</f>
        <v/>
      </c>
      <c r="U5739" s="36">
        <f>IF($T5739="","",IF($T5739&lt;Settings!$B$8,"Critical",IF($T5739&lt;Settings!$B$9,"Semi Critical","Non Critical")))</f>
        <v/>
      </c>
      <c r="V5739" s="28" t="n"/>
      <c r="Z5739">
        <f>IF($B5739="","",IFERROR(VLOOKUP($B5739,'Plan HC for CCA'!$A:$B,2,0),""))</f>
        <v/>
      </c>
      <c r="AA5739">
        <f>IF(OR($B5739="",$Z5739=""),"",IF(N($M5739)&lt;$Z5739,"Delta","No Delta"))</f>
        <v/>
      </c>
      <c r="AB5739">
        <f>IF(OR($B5739="",$Z5739=""),"",MAX(0,$Z5739-N($M5739)))</f>
        <v/>
      </c>
      <c r="AC5739" s="46">
        <f>IF($B5739="","",IFERROR(INDEX('CCA Util %'!$H:$H,MATCH($B5739,'CCA Util %'!$E:$E,0)),""))</f>
        <v/>
      </c>
      <c r="AD5739">
        <f>IF($B5739="","",IFERROR(INDEX('CCA Util %'!$G:$G,MATCH($B5739,'CCA Util %'!$E:$E,0)),""))</f>
        <v/>
      </c>
      <c r="AE5739">
        <f>IF(OR($B5739="",$U5739=""),"",$U5739&amp;" &amp; "&amp;IF(OR($AD5739="",$AD5739=0),"Util NA",$AD5739&amp;" Util"))</f>
        <v/>
      </c>
    </row>
    <row r="5740" ht="15.75" customHeight="1" s="42">
      <c r="A5740" s="41" t="n"/>
      <c r="G5740" s="38" t="n"/>
      <c r="H5740" s="38" t="n"/>
      <c r="I5740" s="38" t="n"/>
      <c r="J5740" s="38" t="n"/>
      <c r="K5740" s="38" t="n"/>
      <c r="L5740" s="38" t="n"/>
      <c r="N5740" s="36">
        <f>IF($B5740="","",IF($C5740="SUPERSTORE","Superstore","DH"))</f>
        <v/>
      </c>
      <c r="O5740" s="36">
        <f>IF($B5740="","",IFERROR(VLOOKUP($B5740,Mapping!$A:$C,2,0),"Not Mapped"))</f>
        <v/>
      </c>
      <c r="P5740" s="36">
        <f>IF($B5740="","",IFERROR(VLOOKUP($B5740,Mapping!$A:$C,3,0),"Not Mapped"))</f>
        <v/>
      </c>
      <c r="Q5740" s="36">
        <f>IF($B5740="","",IFERROR(VLOOKUP($O5740,Leaders!$A:$B,2,0),"Not Mapped"))</f>
        <v/>
      </c>
      <c r="R5740" s="36">
        <f>IF($B5740="","",IF(COUNTIF(Exclusions!$A:$A,$B5740)&gt;0,"Yes","No"))</f>
        <v/>
      </c>
      <c r="S5740" s="38">
        <f>IF($B5740="","",MIN(1,DAY($A5740)/IF($N5740="Superstore",Settings!$B$5,Settings!$B$4)))</f>
        <v/>
      </c>
      <c r="T5740" s="38">
        <f>IF(OR($B5740="",$G5740="",$S5740=0),"",$G5740/$S5740)</f>
        <v/>
      </c>
      <c r="U5740" s="36">
        <f>IF($T5740="","",IF($T5740&lt;Settings!$B$8,"Critical",IF($T5740&lt;Settings!$B$9,"Semi Critical","Non Critical")))</f>
        <v/>
      </c>
      <c r="V5740" s="28" t="n"/>
      <c r="Z5740">
        <f>IF($B5740="","",IFERROR(VLOOKUP($B5740,'Plan HC for CCA'!$A:$B,2,0),""))</f>
        <v/>
      </c>
      <c r="AA5740">
        <f>IF(OR($B5740="",$Z5740=""),"",IF(N($M5740)&lt;$Z5740,"Delta","No Delta"))</f>
        <v/>
      </c>
      <c r="AB5740">
        <f>IF(OR($B5740="",$Z5740=""),"",MAX(0,$Z5740-N($M5740)))</f>
        <v/>
      </c>
      <c r="AC5740" s="46">
        <f>IF($B5740="","",IFERROR(INDEX('CCA Util %'!$H:$H,MATCH($B5740,'CCA Util %'!$E:$E,0)),""))</f>
        <v/>
      </c>
      <c r="AD5740">
        <f>IF($B5740="","",IFERROR(INDEX('CCA Util %'!$G:$G,MATCH($B5740,'CCA Util %'!$E:$E,0)),""))</f>
        <v/>
      </c>
      <c r="AE5740">
        <f>IF(OR($B5740="",$U5740=""),"",$U5740&amp;" &amp; "&amp;IF(OR($AD5740="",$AD5740=0),"Util NA",$AD5740&amp;" Util"))</f>
        <v/>
      </c>
    </row>
    <row r="5741" ht="15.75" customHeight="1" s="42">
      <c r="A5741" s="41" t="n"/>
      <c r="G5741" s="38" t="n"/>
      <c r="H5741" s="38" t="n"/>
      <c r="I5741" s="38" t="n"/>
      <c r="J5741" s="38" t="n"/>
      <c r="K5741" s="38" t="n"/>
      <c r="L5741" s="38" t="n"/>
      <c r="N5741" s="36">
        <f>IF($B5741="","",IF($C5741="SUPERSTORE","Superstore","DH"))</f>
        <v/>
      </c>
      <c r="O5741" s="36">
        <f>IF($B5741="","",IFERROR(VLOOKUP($B5741,Mapping!$A:$C,2,0),"Not Mapped"))</f>
        <v/>
      </c>
      <c r="P5741" s="36">
        <f>IF($B5741="","",IFERROR(VLOOKUP($B5741,Mapping!$A:$C,3,0),"Not Mapped"))</f>
        <v/>
      </c>
      <c r="Q5741" s="36">
        <f>IF($B5741="","",IFERROR(VLOOKUP($O5741,Leaders!$A:$B,2,0),"Not Mapped"))</f>
        <v/>
      </c>
      <c r="R5741" s="36">
        <f>IF($B5741="","",IF(COUNTIF(Exclusions!$A:$A,$B5741)&gt;0,"Yes","No"))</f>
        <v/>
      </c>
      <c r="S5741" s="38">
        <f>IF($B5741="","",MIN(1,DAY($A5741)/IF($N5741="Superstore",Settings!$B$5,Settings!$B$4)))</f>
        <v/>
      </c>
      <c r="T5741" s="38">
        <f>IF(OR($B5741="",$G5741="",$S5741=0),"",$G5741/$S5741)</f>
        <v/>
      </c>
      <c r="U5741" s="36">
        <f>IF($T5741="","",IF($T5741&lt;Settings!$B$8,"Critical",IF($T5741&lt;Settings!$B$9,"Semi Critical","Non Critical")))</f>
        <v/>
      </c>
      <c r="V5741" s="28" t="n"/>
      <c r="Z5741">
        <f>IF($B5741="","",IFERROR(VLOOKUP($B5741,'Plan HC for CCA'!$A:$B,2,0),""))</f>
        <v/>
      </c>
      <c r="AA5741">
        <f>IF(OR($B5741="",$Z5741=""),"",IF(N($M5741)&lt;$Z5741,"Delta","No Delta"))</f>
        <v/>
      </c>
      <c r="AB5741">
        <f>IF(OR($B5741="",$Z5741=""),"",MAX(0,$Z5741-N($M5741)))</f>
        <v/>
      </c>
      <c r="AC5741" s="46">
        <f>IF($B5741="","",IFERROR(INDEX('CCA Util %'!$H:$H,MATCH($B5741,'CCA Util %'!$E:$E,0)),""))</f>
        <v/>
      </c>
      <c r="AD5741">
        <f>IF($B5741="","",IFERROR(INDEX('CCA Util %'!$G:$G,MATCH($B5741,'CCA Util %'!$E:$E,0)),""))</f>
        <v/>
      </c>
      <c r="AE5741">
        <f>IF(OR($B5741="",$U5741=""),"",$U5741&amp;" &amp; "&amp;IF(OR($AD5741="",$AD5741=0),"Util NA",$AD5741&amp;" Util"))</f>
        <v/>
      </c>
    </row>
    <row r="5742" ht="15.75" customHeight="1" s="42">
      <c r="A5742" s="41" t="n"/>
      <c r="G5742" s="38" t="n"/>
      <c r="H5742" s="38" t="n"/>
      <c r="I5742" s="38" t="n"/>
      <c r="J5742" s="38" t="n"/>
      <c r="K5742" s="38" t="n"/>
      <c r="L5742" s="38" t="n"/>
      <c r="N5742" s="36">
        <f>IF($B5742="","",IF($C5742="SUPERSTORE","Superstore","DH"))</f>
        <v/>
      </c>
      <c r="O5742" s="36">
        <f>IF($B5742="","",IFERROR(VLOOKUP($B5742,Mapping!$A:$C,2,0),"Not Mapped"))</f>
        <v/>
      </c>
      <c r="P5742" s="36">
        <f>IF($B5742="","",IFERROR(VLOOKUP($B5742,Mapping!$A:$C,3,0),"Not Mapped"))</f>
        <v/>
      </c>
      <c r="Q5742" s="36">
        <f>IF($B5742="","",IFERROR(VLOOKUP($O5742,Leaders!$A:$B,2,0),"Not Mapped"))</f>
        <v/>
      </c>
      <c r="R5742" s="36">
        <f>IF($B5742="","",IF(COUNTIF(Exclusions!$A:$A,$B5742)&gt;0,"Yes","No"))</f>
        <v/>
      </c>
      <c r="S5742" s="38">
        <f>IF($B5742="","",MIN(1,DAY($A5742)/IF($N5742="Superstore",Settings!$B$5,Settings!$B$4)))</f>
        <v/>
      </c>
      <c r="T5742" s="38">
        <f>IF(OR($B5742="",$G5742="",$S5742=0),"",$G5742/$S5742)</f>
        <v/>
      </c>
      <c r="U5742" s="36">
        <f>IF($T5742="","",IF($T5742&lt;Settings!$B$8,"Critical",IF($T5742&lt;Settings!$B$9,"Semi Critical","Non Critical")))</f>
        <v/>
      </c>
      <c r="V5742" s="28" t="n"/>
      <c r="Z5742">
        <f>IF($B5742="","",IFERROR(VLOOKUP($B5742,'Plan HC for CCA'!$A:$B,2,0),""))</f>
        <v/>
      </c>
      <c r="AA5742">
        <f>IF(OR($B5742="",$Z5742=""),"",IF(N($M5742)&lt;$Z5742,"Delta","No Delta"))</f>
        <v/>
      </c>
      <c r="AB5742">
        <f>IF(OR($B5742="",$Z5742=""),"",MAX(0,$Z5742-N($M5742)))</f>
        <v/>
      </c>
      <c r="AC5742" s="46">
        <f>IF($B5742="","",IFERROR(INDEX('CCA Util %'!$H:$H,MATCH($B5742,'CCA Util %'!$E:$E,0)),""))</f>
        <v/>
      </c>
      <c r="AD5742">
        <f>IF($B5742="","",IFERROR(INDEX('CCA Util %'!$G:$G,MATCH($B5742,'CCA Util %'!$E:$E,0)),""))</f>
        <v/>
      </c>
      <c r="AE5742">
        <f>IF(OR($B5742="",$U5742=""),"",$U5742&amp;" &amp; "&amp;IF(OR($AD5742="",$AD5742=0),"Util NA",$AD5742&amp;" Util"))</f>
        <v/>
      </c>
    </row>
    <row r="5743" ht="15.75" customHeight="1" s="42">
      <c r="A5743" s="41" t="n"/>
      <c r="G5743" s="38" t="n"/>
      <c r="H5743" s="38" t="n"/>
      <c r="I5743" s="38" t="n"/>
      <c r="J5743" s="38" t="n"/>
      <c r="K5743" s="38" t="n"/>
      <c r="L5743" s="38" t="n"/>
      <c r="N5743" s="36">
        <f>IF($B5743="","",IF($C5743="SUPERSTORE","Superstore","DH"))</f>
        <v/>
      </c>
      <c r="O5743" s="36">
        <f>IF($B5743="","",IFERROR(VLOOKUP($B5743,Mapping!$A:$C,2,0),"Not Mapped"))</f>
        <v/>
      </c>
      <c r="P5743" s="36">
        <f>IF($B5743="","",IFERROR(VLOOKUP($B5743,Mapping!$A:$C,3,0),"Not Mapped"))</f>
        <v/>
      </c>
      <c r="Q5743" s="36">
        <f>IF($B5743="","",IFERROR(VLOOKUP($O5743,Leaders!$A:$B,2,0),"Not Mapped"))</f>
        <v/>
      </c>
      <c r="R5743" s="36">
        <f>IF($B5743="","",IF(COUNTIF(Exclusions!$A:$A,$B5743)&gt;0,"Yes","No"))</f>
        <v/>
      </c>
      <c r="S5743" s="38">
        <f>IF($B5743="","",MIN(1,DAY($A5743)/IF($N5743="Superstore",Settings!$B$5,Settings!$B$4)))</f>
        <v/>
      </c>
      <c r="T5743" s="38">
        <f>IF(OR($B5743="",$G5743="",$S5743=0),"",$G5743/$S5743)</f>
        <v/>
      </c>
      <c r="U5743" s="36">
        <f>IF($T5743="","",IF($T5743&lt;Settings!$B$8,"Critical",IF($T5743&lt;Settings!$B$9,"Semi Critical","Non Critical")))</f>
        <v/>
      </c>
      <c r="V5743" s="28" t="n"/>
      <c r="Z5743">
        <f>IF($B5743="","",IFERROR(VLOOKUP($B5743,'Plan HC for CCA'!$A:$B,2,0),""))</f>
        <v/>
      </c>
      <c r="AA5743">
        <f>IF(OR($B5743="",$Z5743=""),"",IF(N($M5743)&lt;$Z5743,"Delta","No Delta"))</f>
        <v/>
      </c>
      <c r="AB5743">
        <f>IF(OR($B5743="",$Z5743=""),"",MAX(0,$Z5743-N($M5743)))</f>
        <v/>
      </c>
      <c r="AC5743" s="46">
        <f>IF($B5743="","",IFERROR(INDEX('CCA Util %'!$H:$H,MATCH($B5743,'CCA Util %'!$E:$E,0)),""))</f>
        <v/>
      </c>
      <c r="AD5743">
        <f>IF($B5743="","",IFERROR(INDEX('CCA Util %'!$G:$G,MATCH($B5743,'CCA Util %'!$E:$E,0)),""))</f>
        <v/>
      </c>
      <c r="AE5743">
        <f>IF(OR($B5743="",$U5743=""),"",$U5743&amp;" &amp; "&amp;IF(OR($AD5743="",$AD5743=0),"Util NA",$AD5743&amp;" Util"))</f>
        <v/>
      </c>
    </row>
    <row r="5744" ht="15.75" customHeight="1" s="42">
      <c r="A5744" s="41" t="n"/>
      <c r="G5744" s="38" t="n"/>
      <c r="H5744" s="38" t="n"/>
      <c r="I5744" s="38" t="n"/>
      <c r="J5744" s="38" t="n"/>
      <c r="K5744" s="38" t="n"/>
      <c r="L5744" s="38" t="n"/>
      <c r="N5744" s="36">
        <f>IF($B5744="","",IF($C5744="SUPERSTORE","Superstore","DH"))</f>
        <v/>
      </c>
      <c r="O5744" s="36">
        <f>IF($B5744="","",IFERROR(VLOOKUP($B5744,Mapping!$A:$C,2,0),"Not Mapped"))</f>
        <v/>
      </c>
      <c r="P5744" s="36">
        <f>IF($B5744="","",IFERROR(VLOOKUP($B5744,Mapping!$A:$C,3,0),"Not Mapped"))</f>
        <v/>
      </c>
      <c r="Q5744" s="36">
        <f>IF($B5744="","",IFERROR(VLOOKUP($O5744,Leaders!$A:$B,2,0),"Not Mapped"))</f>
        <v/>
      </c>
      <c r="R5744" s="36">
        <f>IF($B5744="","",IF(COUNTIF(Exclusions!$A:$A,$B5744)&gt;0,"Yes","No"))</f>
        <v/>
      </c>
      <c r="S5744" s="38">
        <f>IF($B5744="","",MIN(1,DAY($A5744)/IF($N5744="Superstore",Settings!$B$5,Settings!$B$4)))</f>
        <v/>
      </c>
      <c r="T5744" s="38">
        <f>IF(OR($B5744="",$G5744="",$S5744=0),"",$G5744/$S5744)</f>
        <v/>
      </c>
      <c r="U5744" s="36">
        <f>IF($T5744="","",IF($T5744&lt;Settings!$B$8,"Critical",IF($T5744&lt;Settings!$B$9,"Semi Critical","Non Critical")))</f>
        <v/>
      </c>
      <c r="V5744" s="28" t="n"/>
      <c r="Z5744">
        <f>IF($B5744="","",IFERROR(VLOOKUP($B5744,'Plan HC for CCA'!$A:$B,2,0),""))</f>
        <v/>
      </c>
      <c r="AA5744">
        <f>IF(OR($B5744="",$Z5744=""),"",IF(N($M5744)&lt;$Z5744,"Delta","No Delta"))</f>
        <v/>
      </c>
      <c r="AB5744">
        <f>IF(OR($B5744="",$Z5744=""),"",MAX(0,$Z5744-N($M5744)))</f>
        <v/>
      </c>
      <c r="AC5744" s="46">
        <f>IF($B5744="","",IFERROR(INDEX('CCA Util %'!$H:$H,MATCH($B5744,'CCA Util %'!$E:$E,0)),""))</f>
        <v/>
      </c>
      <c r="AD5744">
        <f>IF($B5744="","",IFERROR(INDEX('CCA Util %'!$G:$G,MATCH($B5744,'CCA Util %'!$E:$E,0)),""))</f>
        <v/>
      </c>
      <c r="AE5744">
        <f>IF(OR($B5744="",$U5744=""),"",$U5744&amp;" &amp; "&amp;IF(OR($AD5744="",$AD5744=0),"Util NA",$AD5744&amp;" Util"))</f>
        <v/>
      </c>
    </row>
    <row r="5745" ht="15.75" customHeight="1" s="42">
      <c r="A5745" s="41" t="n"/>
      <c r="G5745" s="38" t="n"/>
      <c r="H5745" s="38" t="n"/>
      <c r="I5745" s="38" t="n"/>
      <c r="J5745" s="38" t="n"/>
      <c r="K5745" s="38" t="n"/>
      <c r="L5745" s="38" t="n"/>
      <c r="N5745" s="36">
        <f>IF($B5745="","",IF($C5745="SUPERSTORE","Superstore","DH"))</f>
        <v/>
      </c>
      <c r="O5745" s="36">
        <f>IF($B5745="","",IFERROR(VLOOKUP($B5745,Mapping!$A:$C,2,0),"Not Mapped"))</f>
        <v/>
      </c>
      <c r="P5745" s="36">
        <f>IF($B5745="","",IFERROR(VLOOKUP($B5745,Mapping!$A:$C,3,0),"Not Mapped"))</f>
        <v/>
      </c>
      <c r="Q5745" s="36">
        <f>IF($B5745="","",IFERROR(VLOOKUP($O5745,Leaders!$A:$B,2,0),"Not Mapped"))</f>
        <v/>
      </c>
      <c r="R5745" s="36">
        <f>IF($B5745="","",IF(COUNTIF(Exclusions!$A:$A,$B5745)&gt;0,"Yes","No"))</f>
        <v/>
      </c>
      <c r="S5745" s="38">
        <f>IF($B5745="","",MIN(1,DAY($A5745)/IF($N5745="Superstore",Settings!$B$5,Settings!$B$4)))</f>
        <v/>
      </c>
      <c r="T5745" s="38">
        <f>IF(OR($B5745="",$G5745="",$S5745=0),"",$G5745/$S5745)</f>
        <v/>
      </c>
      <c r="U5745" s="36">
        <f>IF($T5745="","",IF($T5745&lt;Settings!$B$8,"Critical",IF($T5745&lt;Settings!$B$9,"Semi Critical","Non Critical")))</f>
        <v/>
      </c>
      <c r="V5745" s="28" t="n"/>
      <c r="Z5745">
        <f>IF($B5745="","",IFERROR(VLOOKUP($B5745,'Plan HC for CCA'!$A:$B,2,0),""))</f>
        <v/>
      </c>
      <c r="AA5745">
        <f>IF(OR($B5745="",$Z5745=""),"",IF(N($M5745)&lt;$Z5745,"Delta","No Delta"))</f>
        <v/>
      </c>
      <c r="AB5745">
        <f>IF(OR($B5745="",$Z5745=""),"",MAX(0,$Z5745-N($M5745)))</f>
        <v/>
      </c>
      <c r="AC5745" s="46">
        <f>IF($B5745="","",IFERROR(INDEX('CCA Util %'!$H:$H,MATCH($B5745,'CCA Util %'!$E:$E,0)),""))</f>
        <v/>
      </c>
      <c r="AD5745">
        <f>IF($B5745="","",IFERROR(INDEX('CCA Util %'!$G:$G,MATCH($B5745,'CCA Util %'!$E:$E,0)),""))</f>
        <v/>
      </c>
      <c r="AE5745">
        <f>IF(OR($B5745="",$U5745=""),"",$U5745&amp;" &amp; "&amp;IF(OR($AD5745="",$AD5745=0),"Util NA",$AD5745&amp;" Util"))</f>
        <v/>
      </c>
    </row>
    <row r="5746" ht="15.75" customHeight="1" s="42">
      <c r="A5746" s="41" t="n"/>
      <c r="G5746" s="38" t="n"/>
      <c r="H5746" s="38" t="n"/>
      <c r="I5746" s="38" t="n"/>
      <c r="J5746" s="38" t="n"/>
      <c r="K5746" s="38" t="n"/>
      <c r="L5746" s="38" t="n"/>
      <c r="N5746" s="36">
        <f>IF($B5746="","",IF($C5746="SUPERSTORE","Superstore","DH"))</f>
        <v/>
      </c>
      <c r="O5746" s="36">
        <f>IF($B5746="","",IFERROR(VLOOKUP($B5746,Mapping!$A:$C,2,0),"Not Mapped"))</f>
        <v/>
      </c>
      <c r="P5746" s="36">
        <f>IF($B5746="","",IFERROR(VLOOKUP($B5746,Mapping!$A:$C,3,0),"Not Mapped"))</f>
        <v/>
      </c>
      <c r="Q5746" s="36">
        <f>IF($B5746="","",IFERROR(VLOOKUP($O5746,Leaders!$A:$B,2,0),"Not Mapped"))</f>
        <v/>
      </c>
      <c r="R5746" s="36">
        <f>IF($B5746="","",IF(COUNTIF(Exclusions!$A:$A,$B5746)&gt;0,"Yes","No"))</f>
        <v/>
      </c>
      <c r="S5746" s="38">
        <f>IF($B5746="","",MIN(1,DAY($A5746)/IF($N5746="Superstore",Settings!$B$5,Settings!$B$4)))</f>
        <v/>
      </c>
      <c r="T5746" s="38">
        <f>IF(OR($B5746="",$G5746="",$S5746=0),"",$G5746/$S5746)</f>
        <v/>
      </c>
      <c r="U5746" s="36">
        <f>IF($T5746="","",IF($T5746&lt;Settings!$B$8,"Critical",IF($T5746&lt;Settings!$B$9,"Semi Critical","Non Critical")))</f>
        <v/>
      </c>
      <c r="V5746" s="28" t="n"/>
      <c r="Z5746">
        <f>IF($B5746="","",IFERROR(VLOOKUP($B5746,'Plan HC for CCA'!$A:$B,2,0),""))</f>
        <v/>
      </c>
      <c r="AA5746">
        <f>IF(OR($B5746="",$Z5746=""),"",IF(N($M5746)&lt;$Z5746,"Delta","No Delta"))</f>
        <v/>
      </c>
      <c r="AB5746">
        <f>IF(OR($B5746="",$Z5746=""),"",MAX(0,$Z5746-N($M5746)))</f>
        <v/>
      </c>
      <c r="AC5746" s="46">
        <f>IF($B5746="","",IFERROR(INDEX('CCA Util %'!$H:$H,MATCH($B5746,'CCA Util %'!$E:$E,0)),""))</f>
        <v/>
      </c>
      <c r="AD5746">
        <f>IF($B5746="","",IFERROR(INDEX('CCA Util %'!$G:$G,MATCH($B5746,'CCA Util %'!$E:$E,0)),""))</f>
        <v/>
      </c>
      <c r="AE5746">
        <f>IF(OR($B5746="",$U5746=""),"",$U5746&amp;" &amp; "&amp;IF(OR($AD5746="",$AD5746=0),"Util NA",$AD5746&amp;" Util"))</f>
        <v/>
      </c>
    </row>
    <row r="5747" ht="15.75" customHeight="1" s="42">
      <c r="A5747" s="41" t="n"/>
      <c r="G5747" s="38" t="n"/>
      <c r="H5747" s="38" t="n"/>
      <c r="I5747" s="38" t="n"/>
      <c r="J5747" s="38" t="n"/>
      <c r="K5747" s="38" t="n"/>
      <c r="L5747" s="38" t="n"/>
      <c r="N5747" s="36">
        <f>IF($B5747="","",IF($C5747="SUPERSTORE","Superstore","DH"))</f>
        <v/>
      </c>
      <c r="O5747" s="36">
        <f>IF($B5747="","",IFERROR(VLOOKUP($B5747,Mapping!$A:$C,2,0),"Not Mapped"))</f>
        <v/>
      </c>
      <c r="P5747" s="36">
        <f>IF($B5747="","",IFERROR(VLOOKUP($B5747,Mapping!$A:$C,3,0),"Not Mapped"))</f>
        <v/>
      </c>
      <c r="Q5747" s="36">
        <f>IF($B5747="","",IFERROR(VLOOKUP($O5747,Leaders!$A:$B,2,0),"Not Mapped"))</f>
        <v/>
      </c>
      <c r="R5747" s="36">
        <f>IF($B5747="","",IF(COUNTIF(Exclusions!$A:$A,$B5747)&gt;0,"Yes","No"))</f>
        <v/>
      </c>
      <c r="S5747" s="38">
        <f>IF($B5747="","",MIN(1,DAY($A5747)/IF($N5747="Superstore",Settings!$B$5,Settings!$B$4)))</f>
        <v/>
      </c>
      <c r="T5747" s="38">
        <f>IF(OR($B5747="",$G5747="",$S5747=0),"",$G5747/$S5747)</f>
        <v/>
      </c>
      <c r="U5747" s="36">
        <f>IF($T5747="","",IF($T5747&lt;Settings!$B$8,"Critical",IF($T5747&lt;Settings!$B$9,"Semi Critical","Non Critical")))</f>
        <v/>
      </c>
      <c r="V5747" s="28" t="n"/>
      <c r="Z5747">
        <f>IF($B5747="","",IFERROR(VLOOKUP($B5747,'Plan HC for CCA'!$A:$B,2,0),""))</f>
        <v/>
      </c>
      <c r="AA5747">
        <f>IF(OR($B5747="",$Z5747=""),"",IF(N($M5747)&lt;$Z5747,"Delta","No Delta"))</f>
        <v/>
      </c>
      <c r="AB5747">
        <f>IF(OR($B5747="",$Z5747=""),"",MAX(0,$Z5747-N($M5747)))</f>
        <v/>
      </c>
      <c r="AC5747" s="46">
        <f>IF($B5747="","",IFERROR(INDEX('CCA Util %'!$H:$H,MATCH($B5747,'CCA Util %'!$E:$E,0)),""))</f>
        <v/>
      </c>
      <c r="AD5747">
        <f>IF($B5747="","",IFERROR(INDEX('CCA Util %'!$G:$G,MATCH($B5747,'CCA Util %'!$E:$E,0)),""))</f>
        <v/>
      </c>
      <c r="AE5747">
        <f>IF(OR($B5747="",$U5747=""),"",$U5747&amp;" &amp; "&amp;IF(OR($AD5747="",$AD5747=0),"Util NA",$AD5747&amp;" Util"))</f>
        <v/>
      </c>
    </row>
    <row r="5748" ht="15.75" customHeight="1" s="42">
      <c r="A5748" s="41" t="n"/>
      <c r="G5748" s="38" t="n"/>
      <c r="H5748" s="38" t="n"/>
      <c r="I5748" s="38" t="n"/>
      <c r="J5748" s="38" t="n"/>
      <c r="K5748" s="38" t="n"/>
      <c r="L5748" s="38" t="n"/>
      <c r="N5748" s="36">
        <f>IF($B5748="","",IF($C5748="SUPERSTORE","Superstore","DH"))</f>
        <v/>
      </c>
      <c r="O5748" s="36">
        <f>IF($B5748="","",IFERROR(VLOOKUP($B5748,Mapping!$A:$C,2,0),"Not Mapped"))</f>
        <v/>
      </c>
      <c r="P5748" s="36">
        <f>IF($B5748="","",IFERROR(VLOOKUP($B5748,Mapping!$A:$C,3,0),"Not Mapped"))</f>
        <v/>
      </c>
      <c r="Q5748" s="36">
        <f>IF($B5748="","",IFERROR(VLOOKUP($O5748,Leaders!$A:$B,2,0),"Not Mapped"))</f>
        <v/>
      </c>
      <c r="R5748" s="36">
        <f>IF($B5748="","",IF(COUNTIF(Exclusions!$A:$A,$B5748)&gt;0,"Yes","No"))</f>
        <v/>
      </c>
      <c r="S5748" s="38">
        <f>IF($B5748="","",MIN(1,DAY($A5748)/IF($N5748="Superstore",Settings!$B$5,Settings!$B$4)))</f>
        <v/>
      </c>
      <c r="T5748" s="38">
        <f>IF(OR($B5748="",$G5748="",$S5748=0),"",$G5748/$S5748)</f>
        <v/>
      </c>
      <c r="U5748" s="36">
        <f>IF($T5748="","",IF($T5748&lt;Settings!$B$8,"Critical",IF($T5748&lt;Settings!$B$9,"Semi Critical","Non Critical")))</f>
        <v/>
      </c>
      <c r="V5748" s="28" t="n"/>
      <c r="Z5748">
        <f>IF($B5748="","",IFERROR(VLOOKUP($B5748,'Plan HC for CCA'!$A:$B,2,0),""))</f>
        <v/>
      </c>
      <c r="AA5748">
        <f>IF(OR($B5748="",$Z5748=""),"",IF(N($M5748)&lt;$Z5748,"Delta","No Delta"))</f>
        <v/>
      </c>
      <c r="AB5748">
        <f>IF(OR($B5748="",$Z5748=""),"",MAX(0,$Z5748-N($M5748)))</f>
        <v/>
      </c>
      <c r="AC5748" s="46">
        <f>IF($B5748="","",IFERROR(INDEX('CCA Util %'!$H:$H,MATCH($B5748,'CCA Util %'!$E:$E,0)),""))</f>
        <v/>
      </c>
      <c r="AD5748">
        <f>IF($B5748="","",IFERROR(INDEX('CCA Util %'!$G:$G,MATCH($B5748,'CCA Util %'!$E:$E,0)),""))</f>
        <v/>
      </c>
      <c r="AE5748">
        <f>IF(OR($B5748="",$U5748=""),"",$U5748&amp;" &amp; "&amp;IF(OR($AD5748="",$AD5748=0),"Util NA",$AD5748&amp;" Util"))</f>
        <v/>
      </c>
    </row>
    <row r="5749" ht="15.75" customHeight="1" s="42">
      <c r="A5749" s="41" t="n"/>
      <c r="G5749" s="38" t="n"/>
      <c r="H5749" s="38" t="n"/>
      <c r="I5749" s="38" t="n"/>
      <c r="J5749" s="38" t="n"/>
      <c r="K5749" s="38" t="n"/>
      <c r="L5749" s="38" t="n"/>
      <c r="N5749" s="36">
        <f>IF($B5749="","",IF($C5749="SUPERSTORE","Superstore","DH"))</f>
        <v/>
      </c>
      <c r="O5749" s="36">
        <f>IF($B5749="","",IFERROR(VLOOKUP($B5749,Mapping!$A:$C,2,0),"Not Mapped"))</f>
        <v/>
      </c>
      <c r="P5749" s="36">
        <f>IF($B5749="","",IFERROR(VLOOKUP($B5749,Mapping!$A:$C,3,0),"Not Mapped"))</f>
        <v/>
      </c>
      <c r="Q5749" s="36">
        <f>IF($B5749="","",IFERROR(VLOOKUP($O5749,Leaders!$A:$B,2,0),"Not Mapped"))</f>
        <v/>
      </c>
      <c r="R5749" s="36">
        <f>IF($B5749="","",IF(COUNTIF(Exclusions!$A:$A,$B5749)&gt;0,"Yes","No"))</f>
        <v/>
      </c>
      <c r="S5749" s="38">
        <f>IF($B5749="","",MIN(1,DAY($A5749)/IF($N5749="Superstore",Settings!$B$5,Settings!$B$4)))</f>
        <v/>
      </c>
      <c r="T5749" s="38">
        <f>IF(OR($B5749="",$G5749="",$S5749=0),"",$G5749/$S5749)</f>
        <v/>
      </c>
      <c r="U5749" s="36">
        <f>IF($T5749="","",IF($T5749&lt;Settings!$B$8,"Critical",IF($T5749&lt;Settings!$B$9,"Semi Critical","Non Critical")))</f>
        <v/>
      </c>
      <c r="V5749" s="28" t="n"/>
      <c r="Z5749">
        <f>IF($B5749="","",IFERROR(VLOOKUP($B5749,'Plan HC for CCA'!$A:$B,2,0),""))</f>
        <v/>
      </c>
      <c r="AA5749">
        <f>IF(OR($B5749="",$Z5749=""),"",IF(N($M5749)&lt;$Z5749,"Delta","No Delta"))</f>
        <v/>
      </c>
      <c r="AB5749">
        <f>IF(OR($B5749="",$Z5749=""),"",MAX(0,$Z5749-N($M5749)))</f>
        <v/>
      </c>
      <c r="AC5749" s="46">
        <f>IF($B5749="","",IFERROR(INDEX('CCA Util %'!$H:$H,MATCH($B5749,'CCA Util %'!$E:$E,0)),""))</f>
        <v/>
      </c>
      <c r="AD5749">
        <f>IF($B5749="","",IFERROR(INDEX('CCA Util %'!$G:$G,MATCH($B5749,'CCA Util %'!$E:$E,0)),""))</f>
        <v/>
      </c>
      <c r="AE5749">
        <f>IF(OR($B5749="",$U5749=""),"",$U5749&amp;" &amp; "&amp;IF(OR($AD5749="",$AD5749=0),"Util NA",$AD5749&amp;" Util"))</f>
        <v/>
      </c>
    </row>
    <row r="5750" ht="15.75" customHeight="1" s="42">
      <c r="A5750" s="41" t="n"/>
      <c r="G5750" s="38" t="n"/>
      <c r="H5750" s="38" t="n"/>
      <c r="I5750" s="38" t="n"/>
      <c r="J5750" s="38" t="n"/>
      <c r="K5750" s="38" t="n"/>
      <c r="L5750" s="38" t="n"/>
      <c r="N5750" s="36">
        <f>IF($B5750="","",IF($C5750="SUPERSTORE","Superstore","DH"))</f>
        <v/>
      </c>
      <c r="O5750" s="36">
        <f>IF($B5750="","",IFERROR(VLOOKUP($B5750,Mapping!$A:$C,2,0),"Not Mapped"))</f>
        <v/>
      </c>
      <c r="P5750" s="36">
        <f>IF($B5750="","",IFERROR(VLOOKUP($B5750,Mapping!$A:$C,3,0),"Not Mapped"))</f>
        <v/>
      </c>
      <c r="Q5750" s="36">
        <f>IF($B5750="","",IFERROR(VLOOKUP($O5750,Leaders!$A:$B,2,0),"Not Mapped"))</f>
        <v/>
      </c>
      <c r="R5750" s="36">
        <f>IF($B5750="","",IF(COUNTIF(Exclusions!$A:$A,$B5750)&gt;0,"Yes","No"))</f>
        <v/>
      </c>
      <c r="S5750" s="38">
        <f>IF($B5750="","",MIN(1,DAY($A5750)/IF($N5750="Superstore",Settings!$B$5,Settings!$B$4)))</f>
        <v/>
      </c>
      <c r="T5750" s="38">
        <f>IF(OR($B5750="",$G5750="",$S5750=0),"",$G5750/$S5750)</f>
        <v/>
      </c>
      <c r="U5750" s="36">
        <f>IF($T5750="","",IF($T5750&lt;Settings!$B$8,"Critical",IF($T5750&lt;Settings!$B$9,"Semi Critical","Non Critical")))</f>
        <v/>
      </c>
      <c r="V5750" s="28" t="n"/>
      <c r="Z5750">
        <f>IF($B5750="","",IFERROR(VLOOKUP($B5750,'Plan HC for CCA'!$A:$B,2,0),""))</f>
        <v/>
      </c>
      <c r="AA5750">
        <f>IF(OR($B5750="",$Z5750=""),"",IF(N($M5750)&lt;$Z5750,"Delta","No Delta"))</f>
        <v/>
      </c>
      <c r="AB5750">
        <f>IF(OR($B5750="",$Z5750=""),"",MAX(0,$Z5750-N($M5750)))</f>
        <v/>
      </c>
      <c r="AC5750" s="46">
        <f>IF($B5750="","",IFERROR(INDEX('CCA Util %'!$H:$H,MATCH($B5750,'CCA Util %'!$E:$E,0)),""))</f>
        <v/>
      </c>
      <c r="AD5750">
        <f>IF($B5750="","",IFERROR(INDEX('CCA Util %'!$G:$G,MATCH($B5750,'CCA Util %'!$E:$E,0)),""))</f>
        <v/>
      </c>
      <c r="AE5750">
        <f>IF(OR($B5750="",$U5750=""),"",$U5750&amp;" &amp; "&amp;IF(OR($AD5750="",$AD5750=0),"Util NA",$AD5750&amp;" Util"))</f>
        <v/>
      </c>
    </row>
    <row r="5751" ht="15.75" customHeight="1" s="42">
      <c r="A5751" s="41" t="n"/>
      <c r="G5751" s="38" t="n"/>
      <c r="H5751" s="38" t="n"/>
      <c r="I5751" s="38" t="n"/>
      <c r="J5751" s="38" t="n"/>
      <c r="K5751" s="38" t="n"/>
      <c r="L5751" s="38" t="n"/>
      <c r="N5751" s="36">
        <f>IF($B5751="","",IF($C5751="SUPERSTORE","Superstore","DH"))</f>
        <v/>
      </c>
      <c r="O5751" s="36">
        <f>IF($B5751="","",IFERROR(VLOOKUP($B5751,Mapping!$A:$C,2,0),"Not Mapped"))</f>
        <v/>
      </c>
      <c r="P5751" s="36">
        <f>IF($B5751="","",IFERROR(VLOOKUP($B5751,Mapping!$A:$C,3,0),"Not Mapped"))</f>
        <v/>
      </c>
      <c r="Q5751" s="36">
        <f>IF($B5751="","",IFERROR(VLOOKUP($O5751,Leaders!$A:$B,2,0),"Not Mapped"))</f>
        <v/>
      </c>
      <c r="R5751" s="36">
        <f>IF($B5751="","",IF(COUNTIF(Exclusions!$A:$A,$B5751)&gt;0,"Yes","No"))</f>
        <v/>
      </c>
      <c r="S5751" s="38">
        <f>IF($B5751="","",MIN(1,DAY($A5751)/IF($N5751="Superstore",Settings!$B$5,Settings!$B$4)))</f>
        <v/>
      </c>
      <c r="T5751" s="38">
        <f>IF(OR($B5751="",$G5751="",$S5751=0),"",$G5751/$S5751)</f>
        <v/>
      </c>
      <c r="U5751" s="36">
        <f>IF($T5751="","",IF($T5751&lt;Settings!$B$8,"Critical",IF($T5751&lt;Settings!$B$9,"Semi Critical","Non Critical")))</f>
        <v/>
      </c>
      <c r="V5751" s="28" t="n"/>
      <c r="Z5751">
        <f>IF($B5751="","",IFERROR(VLOOKUP($B5751,'Plan HC for CCA'!$A:$B,2,0),""))</f>
        <v/>
      </c>
      <c r="AA5751">
        <f>IF(OR($B5751="",$Z5751=""),"",IF(N($M5751)&lt;$Z5751,"Delta","No Delta"))</f>
        <v/>
      </c>
      <c r="AB5751">
        <f>IF(OR($B5751="",$Z5751=""),"",MAX(0,$Z5751-N($M5751)))</f>
        <v/>
      </c>
      <c r="AC5751" s="46">
        <f>IF($B5751="","",IFERROR(INDEX('CCA Util %'!$H:$H,MATCH($B5751,'CCA Util %'!$E:$E,0)),""))</f>
        <v/>
      </c>
      <c r="AD5751">
        <f>IF($B5751="","",IFERROR(INDEX('CCA Util %'!$G:$G,MATCH($B5751,'CCA Util %'!$E:$E,0)),""))</f>
        <v/>
      </c>
      <c r="AE5751">
        <f>IF(OR($B5751="",$U5751=""),"",$U5751&amp;" &amp; "&amp;IF(OR($AD5751="",$AD5751=0),"Util NA",$AD5751&amp;" Util"))</f>
        <v/>
      </c>
    </row>
    <row r="5752" ht="15.75" customHeight="1" s="42">
      <c r="A5752" s="41" t="n"/>
      <c r="G5752" s="38" t="n"/>
      <c r="H5752" s="38" t="n"/>
      <c r="I5752" s="38" t="n"/>
      <c r="J5752" s="38" t="n"/>
      <c r="K5752" s="38" t="n"/>
      <c r="L5752" s="38" t="n"/>
      <c r="N5752" s="36">
        <f>IF($B5752="","",IF($C5752="SUPERSTORE","Superstore","DH"))</f>
        <v/>
      </c>
      <c r="O5752" s="36">
        <f>IF($B5752="","",IFERROR(VLOOKUP($B5752,Mapping!$A:$C,2,0),"Not Mapped"))</f>
        <v/>
      </c>
      <c r="P5752" s="36">
        <f>IF($B5752="","",IFERROR(VLOOKUP($B5752,Mapping!$A:$C,3,0),"Not Mapped"))</f>
        <v/>
      </c>
      <c r="Q5752" s="36">
        <f>IF($B5752="","",IFERROR(VLOOKUP($O5752,Leaders!$A:$B,2,0),"Not Mapped"))</f>
        <v/>
      </c>
      <c r="R5752" s="36">
        <f>IF($B5752="","",IF(COUNTIF(Exclusions!$A:$A,$B5752)&gt;0,"Yes","No"))</f>
        <v/>
      </c>
      <c r="S5752" s="38">
        <f>IF($B5752="","",MIN(1,DAY($A5752)/IF($N5752="Superstore",Settings!$B$5,Settings!$B$4)))</f>
        <v/>
      </c>
      <c r="T5752" s="38">
        <f>IF(OR($B5752="",$G5752="",$S5752=0),"",$G5752/$S5752)</f>
        <v/>
      </c>
      <c r="U5752" s="36">
        <f>IF($T5752="","",IF($T5752&lt;Settings!$B$8,"Critical",IF($T5752&lt;Settings!$B$9,"Semi Critical","Non Critical")))</f>
        <v/>
      </c>
      <c r="V5752" s="28" t="n"/>
      <c r="Z5752">
        <f>IF($B5752="","",IFERROR(VLOOKUP($B5752,'Plan HC for CCA'!$A:$B,2,0),""))</f>
        <v/>
      </c>
      <c r="AA5752">
        <f>IF(OR($B5752="",$Z5752=""),"",IF(N($M5752)&lt;$Z5752,"Delta","No Delta"))</f>
        <v/>
      </c>
      <c r="AB5752">
        <f>IF(OR($B5752="",$Z5752=""),"",MAX(0,$Z5752-N($M5752)))</f>
        <v/>
      </c>
      <c r="AC5752" s="46">
        <f>IF($B5752="","",IFERROR(INDEX('CCA Util %'!$H:$H,MATCH($B5752,'CCA Util %'!$E:$E,0)),""))</f>
        <v/>
      </c>
      <c r="AD5752">
        <f>IF($B5752="","",IFERROR(INDEX('CCA Util %'!$G:$G,MATCH($B5752,'CCA Util %'!$E:$E,0)),""))</f>
        <v/>
      </c>
      <c r="AE5752">
        <f>IF(OR($B5752="",$U5752=""),"",$U5752&amp;" &amp; "&amp;IF(OR($AD5752="",$AD5752=0),"Util NA",$AD5752&amp;" Util"))</f>
        <v/>
      </c>
    </row>
    <row r="5753" ht="15.75" customHeight="1" s="42">
      <c r="A5753" s="41" t="n"/>
      <c r="G5753" s="38" t="n"/>
      <c r="H5753" s="38" t="n"/>
      <c r="I5753" s="38" t="n"/>
      <c r="J5753" s="38" t="n"/>
      <c r="K5753" s="38" t="n"/>
      <c r="L5753" s="38" t="n"/>
      <c r="N5753" s="36">
        <f>IF($B5753="","",IF($C5753="SUPERSTORE","Superstore","DH"))</f>
        <v/>
      </c>
      <c r="O5753" s="36">
        <f>IF($B5753="","",IFERROR(VLOOKUP($B5753,Mapping!$A:$C,2,0),"Not Mapped"))</f>
        <v/>
      </c>
      <c r="P5753" s="36">
        <f>IF($B5753="","",IFERROR(VLOOKUP($B5753,Mapping!$A:$C,3,0),"Not Mapped"))</f>
        <v/>
      </c>
      <c r="Q5753" s="36">
        <f>IF($B5753="","",IFERROR(VLOOKUP($O5753,Leaders!$A:$B,2,0),"Not Mapped"))</f>
        <v/>
      </c>
      <c r="R5753" s="36">
        <f>IF($B5753="","",IF(COUNTIF(Exclusions!$A:$A,$B5753)&gt;0,"Yes","No"))</f>
        <v/>
      </c>
      <c r="S5753" s="38">
        <f>IF($B5753="","",MIN(1,DAY($A5753)/IF($N5753="Superstore",Settings!$B$5,Settings!$B$4)))</f>
        <v/>
      </c>
      <c r="T5753" s="38">
        <f>IF(OR($B5753="",$G5753="",$S5753=0),"",$G5753/$S5753)</f>
        <v/>
      </c>
      <c r="U5753" s="36">
        <f>IF($T5753="","",IF($T5753&lt;Settings!$B$8,"Critical",IF($T5753&lt;Settings!$B$9,"Semi Critical","Non Critical")))</f>
        <v/>
      </c>
      <c r="V5753" s="28" t="n"/>
      <c r="Z5753">
        <f>IF($B5753="","",IFERROR(VLOOKUP($B5753,'Plan HC for CCA'!$A:$B,2,0),""))</f>
        <v/>
      </c>
      <c r="AA5753">
        <f>IF(OR($B5753="",$Z5753=""),"",IF(N($M5753)&lt;$Z5753,"Delta","No Delta"))</f>
        <v/>
      </c>
      <c r="AB5753">
        <f>IF(OR($B5753="",$Z5753=""),"",MAX(0,$Z5753-N($M5753)))</f>
        <v/>
      </c>
      <c r="AC5753" s="46">
        <f>IF($B5753="","",IFERROR(INDEX('CCA Util %'!$H:$H,MATCH($B5753,'CCA Util %'!$E:$E,0)),""))</f>
        <v/>
      </c>
      <c r="AD5753">
        <f>IF($B5753="","",IFERROR(INDEX('CCA Util %'!$G:$G,MATCH($B5753,'CCA Util %'!$E:$E,0)),""))</f>
        <v/>
      </c>
      <c r="AE5753">
        <f>IF(OR($B5753="",$U5753=""),"",$U5753&amp;" &amp; "&amp;IF(OR($AD5753="",$AD5753=0),"Util NA",$AD5753&amp;" Util"))</f>
        <v/>
      </c>
    </row>
    <row r="5754" ht="15.75" customHeight="1" s="42">
      <c r="A5754" s="41" t="n"/>
      <c r="G5754" s="38" t="n"/>
      <c r="H5754" s="38" t="n"/>
      <c r="I5754" s="38" t="n"/>
      <c r="J5754" s="38" t="n"/>
      <c r="K5754" s="38" t="n"/>
      <c r="L5754" s="38" t="n"/>
      <c r="N5754" s="36">
        <f>IF($B5754="","",IF($C5754="SUPERSTORE","Superstore","DH"))</f>
        <v/>
      </c>
      <c r="O5754" s="36">
        <f>IF($B5754="","",IFERROR(VLOOKUP($B5754,Mapping!$A:$C,2,0),"Not Mapped"))</f>
        <v/>
      </c>
      <c r="P5754" s="36">
        <f>IF($B5754="","",IFERROR(VLOOKUP($B5754,Mapping!$A:$C,3,0),"Not Mapped"))</f>
        <v/>
      </c>
      <c r="Q5754" s="36">
        <f>IF($B5754="","",IFERROR(VLOOKUP($O5754,Leaders!$A:$B,2,0),"Not Mapped"))</f>
        <v/>
      </c>
      <c r="R5754" s="36">
        <f>IF($B5754="","",IF(COUNTIF(Exclusions!$A:$A,$B5754)&gt;0,"Yes","No"))</f>
        <v/>
      </c>
      <c r="S5754" s="38">
        <f>IF($B5754="","",MIN(1,DAY($A5754)/IF($N5754="Superstore",Settings!$B$5,Settings!$B$4)))</f>
        <v/>
      </c>
      <c r="T5754" s="38">
        <f>IF(OR($B5754="",$G5754="",$S5754=0),"",$G5754/$S5754)</f>
        <v/>
      </c>
      <c r="U5754" s="36">
        <f>IF($T5754="","",IF($T5754&lt;Settings!$B$8,"Critical",IF($T5754&lt;Settings!$B$9,"Semi Critical","Non Critical")))</f>
        <v/>
      </c>
      <c r="V5754" s="28" t="n"/>
      <c r="Z5754">
        <f>IF($B5754="","",IFERROR(VLOOKUP($B5754,'Plan HC for CCA'!$A:$B,2,0),""))</f>
        <v/>
      </c>
      <c r="AA5754">
        <f>IF(OR($B5754="",$Z5754=""),"",IF(N($M5754)&lt;$Z5754,"Delta","No Delta"))</f>
        <v/>
      </c>
      <c r="AB5754">
        <f>IF(OR($B5754="",$Z5754=""),"",MAX(0,$Z5754-N($M5754)))</f>
        <v/>
      </c>
      <c r="AC5754" s="46">
        <f>IF($B5754="","",IFERROR(INDEX('CCA Util %'!$H:$H,MATCH($B5754,'CCA Util %'!$E:$E,0)),""))</f>
        <v/>
      </c>
      <c r="AD5754">
        <f>IF($B5754="","",IFERROR(INDEX('CCA Util %'!$G:$G,MATCH($B5754,'CCA Util %'!$E:$E,0)),""))</f>
        <v/>
      </c>
      <c r="AE5754">
        <f>IF(OR($B5754="",$U5754=""),"",$U5754&amp;" &amp; "&amp;IF(OR($AD5754="",$AD5754=0),"Util NA",$AD5754&amp;" Util"))</f>
        <v/>
      </c>
    </row>
    <row r="5755" ht="15.75" customHeight="1" s="42">
      <c r="A5755" s="41" t="n"/>
      <c r="G5755" s="38" t="n"/>
      <c r="H5755" s="38" t="n"/>
      <c r="I5755" s="38" t="n"/>
      <c r="J5755" s="38" t="n"/>
      <c r="K5755" s="38" t="n"/>
      <c r="L5755" s="38" t="n"/>
      <c r="N5755" s="36">
        <f>IF($B5755="","",IF($C5755="SUPERSTORE","Superstore","DH"))</f>
        <v/>
      </c>
      <c r="O5755" s="36">
        <f>IF($B5755="","",IFERROR(VLOOKUP($B5755,Mapping!$A:$C,2,0),"Not Mapped"))</f>
        <v/>
      </c>
      <c r="P5755" s="36">
        <f>IF($B5755="","",IFERROR(VLOOKUP($B5755,Mapping!$A:$C,3,0),"Not Mapped"))</f>
        <v/>
      </c>
      <c r="Q5755" s="36">
        <f>IF($B5755="","",IFERROR(VLOOKUP($O5755,Leaders!$A:$B,2,0),"Not Mapped"))</f>
        <v/>
      </c>
      <c r="R5755" s="36">
        <f>IF($B5755="","",IF(COUNTIF(Exclusions!$A:$A,$B5755)&gt;0,"Yes","No"))</f>
        <v/>
      </c>
      <c r="S5755" s="38">
        <f>IF($B5755="","",MIN(1,DAY($A5755)/IF($N5755="Superstore",Settings!$B$5,Settings!$B$4)))</f>
        <v/>
      </c>
      <c r="T5755" s="38">
        <f>IF(OR($B5755="",$G5755="",$S5755=0),"",$G5755/$S5755)</f>
        <v/>
      </c>
      <c r="U5755" s="36">
        <f>IF($T5755="","",IF($T5755&lt;Settings!$B$8,"Critical",IF($T5755&lt;Settings!$B$9,"Semi Critical","Non Critical")))</f>
        <v/>
      </c>
      <c r="V5755" s="28" t="n"/>
      <c r="Z5755">
        <f>IF($B5755="","",IFERROR(VLOOKUP($B5755,'Plan HC for CCA'!$A:$B,2,0),""))</f>
        <v/>
      </c>
      <c r="AA5755">
        <f>IF(OR($B5755="",$Z5755=""),"",IF(N($M5755)&lt;$Z5755,"Delta","No Delta"))</f>
        <v/>
      </c>
      <c r="AB5755">
        <f>IF(OR($B5755="",$Z5755=""),"",MAX(0,$Z5755-N($M5755)))</f>
        <v/>
      </c>
      <c r="AC5755" s="46">
        <f>IF($B5755="","",IFERROR(INDEX('CCA Util %'!$H:$H,MATCH($B5755,'CCA Util %'!$E:$E,0)),""))</f>
        <v/>
      </c>
      <c r="AD5755">
        <f>IF($B5755="","",IFERROR(INDEX('CCA Util %'!$G:$G,MATCH($B5755,'CCA Util %'!$E:$E,0)),""))</f>
        <v/>
      </c>
      <c r="AE5755">
        <f>IF(OR($B5755="",$U5755=""),"",$U5755&amp;" &amp; "&amp;IF(OR($AD5755="",$AD5755=0),"Util NA",$AD5755&amp;" Util"))</f>
        <v/>
      </c>
    </row>
    <row r="5756" ht="15.75" customHeight="1" s="42">
      <c r="A5756" s="41" t="n"/>
      <c r="G5756" s="38" t="n"/>
      <c r="H5756" s="38" t="n"/>
      <c r="I5756" s="38" t="n"/>
      <c r="J5756" s="38" t="n"/>
      <c r="K5756" s="38" t="n"/>
      <c r="L5756" s="38" t="n"/>
      <c r="N5756" s="36">
        <f>IF($B5756="","",IF($C5756="SUPERSTORE","Superstore","DH"))</f>
        <v/>
      </c>
      <c r="O5756" s="36">
        <f>IF($B5756="","",IFERROR(VLOOKUP($B5756,Mapping!$A:$C,2,0),"Not Mapped"))</f>
        <v/>
      </c>
      <c r="P5756" s="36">
        <f>IF($B5756="","",IFERROR(VLOOKUP($B5756,Mapping!$A:$C,3,0),"Not Mapped"))</f>
        <v/>
      </c>
      <c r="Q5756" s="36">
        <f>IF($B5756="","",IFERROR(VLOOKUP($O5756,Leaders!$A:$B,2,0),"Not Mapped"))</f>
        <v/>
      </c>
      <c r="R5756" s="36">
        <f>IF($B5756="","",IF(COUNTIF(Exclusions!$A:$A,$B5756)&gt;0,"Yes","No"))</f>
        <v/>
      </c>
      <c r="S5756" s="38">
        <f>IF($B5756="","",MIN(1,DAY($A5756)/IF($N5756="Superstore",Settings!$B$5,Settings!$B$4)))</f>
        <v/>
      </c>
      <c r="T5756" s="38">
        <f>IF(OR($B5756="",$G5756="",$S5756=0),"",$G5756/$S5756)</f>
        <v/>
      </c>
      <c r="U5756" s="36">
        <f>IF($T5756="","",IF($T5756&lt;Settings!$B$8,"Critical",IF($T5756&lt;Settings!$B$9,"Semi Critical","Non Critical")))</f>
        <v/>
      </c>
      <c r="V5756" s="28" t="n"/>
      <c r="Z5756">
        <f>IF($B5756="","",IFERROR(VLOOKUP($B5756,'Plan HC for CCA'!$A:$B,2,0),""))</f>
        <v/>
      </c>
      <c r="AA5756">
        <f>IF(OR($B5756="",$Z5756=""),"",IF(N($M5756)&lt;$Z5756,"Delta","No Delta"))</f>
        <v/>
      </c>
      <c r="AB5756">
        <f>IF(OR($B5756="",$Z5756=""),"",MAX(0,$Z5756-N($M5756)))</f>
        <v/>
      </c>
      <c r="AC5756" s="46">
        <f>IF($B5756="","",IFERROR(INDEX('CCA Util %'!$H:$H,MATCH($B5756,'CCA Util %'!$E:$E,0)),""))</f>
        <v/>
      </c>
      <c r="AD5756">
        <f>IF($B5756="","",IFERROR(INDEX('CCA Util %'!$G:$G,MATCH($B5756,'CCA Util %'!$E:$E,0)),""))</f>
        <v/>
      </c>
      <c r="AE5756">
        <f>IF(OR($B5756="",$U5756=""),"",$U5756&amp;" &amp; "&amp;IF(OR($AD5756="",$AD5756=0),"Util NA",$AD5756&amp;" Util"))</f>
        <v/>
      </c>
    </row>
    <row r="5757" ht="15.75" customHeight="1" s="42">
      <c r="A5757" s="41" t="n"/>
      <c r="G5757" s="38" t="n"/>
      <c r="H5757" s="38" t="n"/>
      <c r="I5757" s="38" t="n"/>
      <c r="J5757" s="38" t="n"/>
      <c r="K5757" s="38" t="n"/>
      <c r="L5757" s="38" t="n"/>
      <c r="N5757" s="36">
        <f>IF($B5757="","",IF($C5757="SUPERSTORE","Superstore","DH"))</f>
        <v/>
      </c>
      <c r="O5757" s="36">
        <f>IF($B5757="","",IFERROR(VLOOKUP($B5757,Mapping!$A:$C,2,0),"Not Mapped"))</f>
        <v/>
      </c>
      <c r="P5757" s="36">
        <f>IF($B5757="","",IFERROR(VLOOKUP($B5757,Mapping!$A:$C,3,0),"Not Mapped"))</f>
        <v/>
      </c>
      <c r="Q5757" s="36">
        <f>IF($B5757="","",IFERROR(VLOOKUP($O5757,Leaders!$A:$B,2,0),"Not Mapped"))</f>
        <v/>
      </c>
      <c r="R5757" s="36">
        <f>IF($B5757="","",IF(COUNTIF(Exclusions!$A:$A,$B5757)&gt;0,"Yes","No"))</f>
        <v/>
      </c>
      <c r="S5757" s="38">
        <f>IF($B5757="","",MIN(1,DAY($A5757)/IF($N5757="Superstore",Settings!$B$5,Settings!$B$4)))</f>
        <v/>
      </c>
      <c r="T5757" s="38">
        <f>IF(OR($B5757="",$G5757="",$S5757=0),"",$G5757/$S5757)</f>
        <v/>
      </c>
      <c r="U5757" s="36">
        <f>IF($T5757="","",IF($T5757&lt;Settings!$B$8,"Critical",IF($T5757&lt;Settings!$B$9,"Semi Critical","Non Critical")))</f>
        <v/>
      </c>
      <c r="V5757" s="28" t="n"/>
      <c r="Z5757">
        <f>IF($B5757="","",IFERROR(VLOOKUP($B5757,'Plan HC for CCA'!$A:$B,2,0),""))</f>
        <v/>
      </c>
      <c r="AA5757">
        <f>IF(OR($B5757="",$Z5757=""),"",IF(N($M5757)&lt;$Z5757,"Delta","No Delta"))</f>
        <v/>
      </c>
      <c r="AB5757">
        <f>IF(OR($B5757="",$Z5757=""),"",MAX(0,$Z5757-N($M5757)))</f>
        <v/>
      </c>
      <c r="AC5757" s="46">
        <f>IF($B5757="","",IFERROR(INDEX('CCA Util %'!$H:$H,MATCH($B5757,'CCA Util %'!$E:$E,0)),""))</f>
        <v/>
      </c>
      <c r="AD5757">
        <f>IF($B5757="","",IFERROR(INDEX('CCA Util %'!$G:$G,MATCH($B5757,'CCA Util %'!$E:$E,0)),""))</f>
        <v/>
      </c>
      <c r="AE5757">
        <f>IF(OR($B5757="",$U5757=""),"",$U5757&amp;" &amp; "&amp;IF(OR($AD5757="",$AD5757=0),"Util NA",$AD5757&amp;" Util"))</f>
        <v/>
      </c>
    </row>
    <row r="5758" ht="15.75" customHeight="1" s="42">
      <c r="A5758" s="41" t="n"/>
      <c r="G5758" s="38" t="n"/>
      <c r="H5758" s="38" t="n"/>
      <c r="I5758" s="38" t="n"/>
      <c r="J5758" s="38" t="n"/>
      <c r="K5758" s="38" t="n"/>
      <c r="L5758" s="38" t="n"/>
      <c r="N5758" s="36">
        <f>IF($B5758="","",IF($C5758="SUPERSTORE","Superstore","DH"))</f>
        <v/>
      </c>
      <c r="O5758" s="36">
        <f>IF($B5758="","",IFERROR(VLOOKUP($B5758,Mapping!$A:$C,2,0),"Not Mapped"))</f>
        <v/>
      </c>
      <c r="P5758" s="36">
        <f>IF($B5758="","",IFERROR(VLOOKUP($B5758,Mapping!$A:$C,3,0),"Not Mapped"))</f>
        <v/>
      </c>
      <c r="Q5758" s="36">
        <f>IF($B5758="","",IFERROR(VLOOKUP($O5758,Leaders!$A:$B,2,0),"Not Mapped"))</f>
        <v/>
      </c>
      <c r="R5758" s="36">
        <f>IF($B5758="","",IF(COUNTIF(Exclusions!$A:$A,$B5758)&gt;0,"Yes","No"))</f>
        <v/>
      </c>
      <c r="S5758" s="38">
        <f>IF($B5758="","",MIN(1,DAY($A5758)/IF($N5758="Superstore",Settings!$B$5,Settings!$B$4)))</f>
        <v/>
      </c>
      <c r="T5758" s="38">
        <f>IF(OR($B5758="",$G5758="",$S5758=0),"",$G5758/$S5758)</f>
        <v/>
      </c>
      <c r="U5758" s="36">
        <f>IF($T5758="","",IF($T5758&lt;Settings!$B$8,"Critical",IF($T5758&lt;Settings!$B$9,"Semi Critical","Non Critical")))</f>
        <v/>
      </c>
      <c r="V5758" s="28" t="n"/>
      <c r="Z5758">
        <f>IF($B5758="","",IFERROR(VLOOKUP($B5758,'Plan HC for CCA'!$A:$B,2,0),""))</f>
        <v/>
      </c>
      <c r="AA5758">
        <f>IF(OR($B5758="",$Z5758=""),"",IF(N($M5758)&lt;$Z5758,"Delta","No Delta"))</f>
        <v/>
      </c>
      <c r="AB5758">
        <f>IF(OR($B5758="",$Z5758=""),"",MAX(0,$Z5758-N($M5758)))</f>
        <v/>
      </c>
      <c r="AC5758" s="46">
        <f>IF($B5758="","",IFERROR(INDEX('CCA Util %'!$H:$H,MATCH($B5758,'CCA Util %'!$E:$E,0)),""))</f>
        <v/>
      </c>
      <c r="AD5758">
        <f>IF($B5758="","",IFERROR(INDEX('CCA Util %'!$G:$G,MATCH($B5758,'CCA Util %'!$E:$E,0)),""))</f>
        <v/>
      </c>
      <c r="AE5758">
        <f>IF(OR($B5758="",$U5758=""),"",$U5758&amp;" &amp; "&amp;IF(OR($AD5758="",$AD5758=0),"Util NA",$AD5758&amp;" Util"))</f>
        <v/>
      </c>
    </row>
    <row r="5759" ht="15.75" customHeight="1" s="42">
      <c r="A5759" s="41" t="n"/>
      <c r="G5759" s="38" t="n"/>
      <c r="H5759" s="38" t="n"/>
      <c r="I5759" s="38" t="n"/>
      <c r="J5759" s="38" t="n"/>
      <c r="K5759" s="38" t="n"/>
      <c r="L5759" s="38" t="n"/>
      <c r="N5759" s="36">
        <f>IF($B5759="","",IF($C5759="SUPERSTORE","Superstore","DH"))</f>
        <v/>
      </c>
      <c r="O5759" s="36">
        <f>IF($B5759="","",IFERROR(VLOOKUP($B5759,Mapping!$A:$C,2,0),"Not Mapped"))</f>
        <v/>
      </c>
      <c r="P5759" s="36">
        <f>IF($B5759="","",IFERROR(VLOOKUP($B5759,Mapping!$A:$C,3,0),"Not Mapped"))</f>
        <v/>
      </c>
      <c r="Q5759" s="36">
        <f>IF($B5759="","",IFERROR(VLOOKUP($O5759,Leaders!$A:$B,2,0),"Not Mapped"))</f>
        <v/>
      </c>
      <c r="R5759" s="36">
        <f>IF($B5759="","",IF(COUNTIF(Exclusions!$A:$A,$B5759)&gt;0,"Yes","No"))</f>
        <v/>
      </c>
      <c r="S5759" s="38">
        <f>IF($B5759="","",MIN(1,DAY($A5759)/IF($N5759="Superstore",Settings!$B$5,Settings!$B$4)))</f>
        <v/>
      </c>
      <c r="T5759" s="38">
        <f>IF(OR($B5759="",$G5759="",$S5759=0),"",$G5759/$S5759)</f>
        <v/>
      </c>
      <c r="U5759" s="36">
        <f>IF($T5759="","",IF($T5759&lt;Settings!$B$8,"Critical",IF($T5759&lt;Settings!$B$9,"Semi Critical","Non Critical")))</f>
        <v/>
      </c>
      <c r="V5759" s="28" t="n"/>
      <c r="Z5759">
        <f>IF($B5759="","",IFERROR(VLOOKUP($B5759,'Plan HC for CCA'!$A:$B,2,0),""))</f>
        <v/>
      </c>
      <c r="AA5759">
        <f>IF(OR($B5759="",$Z5759=""),"",IF(N($M5759)&lt;$Z5759,"Delta","No Delta"))</f>
        <v/>
      </c>
      <c r="AB5759">
        <f>IF(OR($B5759="",$Z5759=""),"",MAX(0,$Z5759-N($M5759)))</f>
        <v/>
      </c>
      <c r="AC5759" s="46">
        <f>IF($B5759="","",IFERROR(INDEX('CCA Util %'!$H:$H,MATCH($B5759,'CCA Util %'!$E:$E,0)),""))</f>
        <v/>
      </c>
      <c r="AD5759">
        <f>IF($B5759="","",IFERROR(INDEX('CCA Util %'!$G:$G,MATCH($B5759,'CCA Util %'!$E:$E,0)),""))</f>
        <v/>
      </c>
      <c r="AE5759">
        <f>IF(OR($B5759="",$U5759=""),"",$U5759&amp;" &amp; "&amp;IF(OR($AD5759="",$AD5759=0),"Util NA",$AD5759&amp;" Util"))</f>
        <v/>
      </c>
    </row>
    <row r="5760" ht="15.75" customHeight="1" s="42">
      <c r="A5760" s="41" t="n"/>
      <c r="G5760" s="38" t="n"/>
      <c r="H5760" s="38" t="n"/>
      <c r="I5760" s="38" t="n"/>
      <c r="J5760" s="38" t="n"/>
      <c r="K5760" s="38" t="n"/>
      <c r="L5760" s="38" t="n"/>
      <c r="N5760" s="36">
        <f>IF($B5760="","",IF($C5760="SUPERSTORE","Superstore","DH"))</f>
        <v/>
      </c>
      <c r="O5760" s="36">
        <f>IF($B5760="","",IFERROR(VLOOKUP($B5760,Mapping!$A:$C,2,0),"Not Mapped"))</f>
        <v/>
      </c>
      <c r="P5760" s="36">
        <f>IF($B5760="","",IFERROR(VLOOKUP($B5760,Mapping!$A:$C,3,0),"Not Mapped"))</f>
        <v/>
      </c>
      <c r="Q5760" s="36">
        <f>IF($B5760="","",IFERROR(VLOOKUP($O5760,Leaders!$A:$B,2,0),"Not Mapped"))</f>
        <v/>
      </c>
      <c r="R5760" s="36">
        <f>IF($B5760="","",IF(COUNTIF(Exclusions!$A:$A,$B5760)&gt;0,"Yes","No"))</f>
        <v/>
      </c>
      <c r="S5760" s="38">
        <f>IF($B5760="","",MIN(1,DAY($A5760)/IF($N5760="Superstore",Settings!$B$5,Settings!$B$4)))</f>
        <v/>
      </c>
      <c r="T5760" s="38">
        <f>IF(OR($B5760="",$G5760="",$S5760=0),"",$G5760/$S5760)</f>
        <v/>
      </c>
      <c r="U5760" s="36">
        <f>IF($T5760="","",IF($T5760&lt;Settings!$B$8,"Critical",IF($T5760&lt;Settings!$B$9,"Semi Critical","Non Critical")))</f>
        <v/>
      </c>
      <c r="V5760" s="28" t="n"/>
      <c r="Z5760">
        <f>IF($B5760="","",IFERROR(VLOOKUP($B5760,'Plan HC for CCA'!$A:$B,2,0),""))</f>
        <v/>
      </c>
      <c r="AA5760">
        <f>IF(OR($B5760="",$Z5760=""),"",IF(N($M5760)&lt;$Z5760,"Delta","No Delta"))</f>
        <v/>
      </c>
      <c r="AB5760">
        <f>IF(OR($B5760="",$Z5760=""),"",MAX(0,$Z5760-N($M5760)))</f>
        <v/>
      </c>
      <c r="AC5760" s="46">
        <f>IF($B5760="","",IFERROR(INDEX('CCA Util %'!$H:$H,MATCH($B5760,'CCA Util %'!$E:$E,0)),""))</f>
        <v/>
      </c>
      <c r="AD5760">
        <f>IF($B5760="","",IFERROR(INDEX('CCA Util %'!$G:$G,MATCH($B5760,'CCA Util %'!$E:$E,0)),""))</f>
        <v/>
      </c>
      <c r="AE5760">
        <f>IF(OR($B5760="",$U5760=""),"",$U5760&amp;" &amp; "&amp;IF(OR($AD5760="",$AD5760=0),"Util NA",$AD5760&amp;" Util"))</f>
        <v/>
      </c>
    </row>
    <row r="5761" ht="15.75" customHeight="1" s="42">
      <c r="A5761" s="41" t="n"/>
      <c r="G5761" s="38" t="n"/>
      <c r="H5761" s="38" t="n"/>
      <c r="I5761" s="38" t="n"/>
      <c r="J5761" s="38" t="n"/>
      <c r="K5761" s="38" t="n"/>
      <c r="L5761" s="38" t="n"/>
      <c r="N5761" s="36">
        <f>IF($B5761="","",IF($C5761="SUPERSTORE","Superstore","DH"))</f>
        <v/>
      </c>
      <c r="O5761" s="36">
        <f>IF($B5761="","",IFERROR(VLOOKUP($B5761,Mapping!$A:$C,2,0),"Not Mapped"))</f>
        <v/>
      </c>
      <c r="P5761" s="36">
        <f>IF($B5761="","",IFERROR(VLOOKUP($B5761,Mapping!$A:$C,3,0),"Not Mapped"))</f>
        <v/>
      </c>
      <c r="Q5761" s="36">
        <f>IF($B5761="","",IFERROR(VLOOKUP($O5761,Leaders!$A:$B,2,0),"Not Mapped"))</f>
        <v/>
      </c>
      <c r="R5761" s="36">
        <f>IF($B5761="","",IF(COUNTIF(Exclusions!$A:$A,$B5761)&gt;0,"Yes","No"))</f>
        <v/>
      </c>
      <c r="S5761" s="38">
        <f>IF($B5761="","",MIN(1,DAY($A5761)/IF($N5761="Superstore",Settings!$B$5,Settings!$B$4)))</f>
        <v/>
      </c>
      <c r="T5761" s="38">
        <f>IF(OR($B5761="",$G5761="",$S5761=0),"",$G5761/$S5761)</f>
        <v/>
      </c>
      <c r="U5761" s="36">
        <f>IF($T5761="","",IF($T5761&lt;Settings!$B$8,"Critical",IF($T5761&lt;Settings!$B$9,"Semi Critical","Non Critical")))</f>
        <v/>
      </c>
      <c r="V5761" s="28" t="n"/>
      <c r="Z5761">
        <f>IF($B5761="","",IFERROR(VLOOKUP($B5761,'Plan HC for CCA'!$A:$B,2,0),""))</f>
        <v/>
      </c>
      <c r="AA5761">
        <f>IF(OR($B5761="",$Z5761=""),"",IF(N($M5761)&lt;$Z5761,"Delta","No Delta"))</f>
        <v/>
      </c>
      <c r="AB5761">
        <f>IF(OR($B5761="",$Z5761=""),"",MAX(0,$Z5761-N($M5761)))</f>
        <v/>
      </c>
      <c r="AC5761" s="46">
        <f>IF($B5761="","",IFERROR(INDEX('CCA Util %'!$H:$H,MATCH($B5761,'CCA Util %'!$E:$E,0)),""))</f>
        <v/>
      </c>
      <c r="AD5761">
        <f>IF($B5761="","",IFERROR(INDEX('CCA Util %'!$G:$G,MATCH($B5761,'CCA Util %'!$E:$E,0)),""))</f>
        <v/>
      </c>
      <c r="AE5761">
        <f>IF(OR($B5761="",$U5761=""),"",$U5761&amp;" &amp; "&amp;IF(OR($AD5761="",$AD5761=0),"Util NA",$AD5761&amp;" Util"))</f>
        <v/>
      </c>
    </row>
    <row r="5762" ht="15.75" customHeight="1" s="42">
      <c r="A5762" s="41" t="n"/>
      <c r="G5762" s="38" t="n"/>
      <c r="H5762" s="38" t="n"/>
      <c r="I5762" s="38" t="n"/>
      <c r="J5762" s="38" t="n"/>
      <c r="K5762" s="38" t="n"/>
      <c r="L5762" s="38" t="n"/>
      <c r="N5762" s="36">
        <f>IF($B5762="","",IF($C5762="SUPERSTORE","Superstore","DH"))</f>
        <v/>
      </c>
      <c r="O5762" s="36">
        <f>IF($B5762="","",IFERROR(VLOOKUP($B5762,Mapping!$A:$C,2,0),"Not Mapped"))</f>
        <v/>
      </c>
      <c r="P5762" s="36">
        <f>IF($B5762="","",IFERROR(VLOOKUP($B5762,Mapping!$A:$C,3,0),"Not Mapped"))</f>
        <v/>
      </c>
      <c r="Q5762" s="36">
        <f>IF($B5762="","",IFERROR(VLOOKUP($O5762,Leaders!$A:$B,2,0),"Not Mapped"))</f>
        <v/>
      </c>
      <c r="R5762" s="36">
        <f>IF($B5762="","",IF(COUNTIF(Exclusions!$A:$A,$B5762)&gt;0,"Yes","No"))</f>
        <v/>
      </c>
      <c r="S5762" s="38">
        <f>IF($B5762="","",MIN(1,DAY($A5762)/IF($N5762="Superstore",Settings!$B$5,Settings!$B$4)))</f>
        <v/>
      </c>
      <c r="T5762" s="38">
        <f>IF(OR($B5762="",$G5762="",$S5762=0),"",$G5762/$S5762)</f>
        <v/>
      </c>
      <c r="U5762" s="36">
        <f>IF($T5762="","",IF($T5762&lt;Settings!$B$8,"Critical",IF($T5762&lt;Settings!$B$9,"Semi Critical","Non Critical")))</f>
        <v/>
      </c>
      <c r="V5762" s="28" t="n"/>
      <c r="Z5762">
        <f>IF($B5762="","",IFERROR(VLOOKUP($B5762,'Plan HC for CCA'!$A:$B,2,0),""))</f>
        <v/>
      </c>
      <c r="AA5762">
        <f>IF(OR($B5762="",$Z5762=""),"",IF(N($M5762)&lt;$Z5762,"Delta","No Delta"))</f>
        <v/>
      </c>
      <c r="AB5762">
        <f>IF(OR($B5762="",$Z5762=""),"",MAX(0,$Z5762-N($M5762)))</f>
        <v/>
      </c>
      <c r="AC5762" s="46">
        <f>IF($B5762="","",IFERROR(INDEX('CCA Util %'!$H:$H,MATCH($B5762,'CCA Util %'!$E:$E,0)),""))</f>
        <v/>
      </c>
      <c r="AD5762">
        <f>IF($B5762="","",IFERROR(INDEX('CCA Util %'!$G:$G,MATCH($B5762,'CCA Util %'!$E:$E,0)),""))</f>
        <v/>
      </c>
      <c r="AE5762">
        <f>IF(OR($B5762="",$U5762=""),"",$U5762&amp;" &amp; "&amp;IF(OR($AD5762="",$AD5762=0),"Util NA",$AD5762&amp;" Util"))</f>
        <v/>
      </c>
    </row>
    <row r="5763" ht="15.75" customHeight="1" s="42">
      <c r="A5763" s="41" t="n"/>
      <c r="G5763" s="38" t="n"/>
      <c r="H5763" s="38" t="n"/>
      <c r="I5763" s="38" t="n"/>
      <c r="J5763" s="38" t="n"/>
      <c r="K5763" s="38" t="n"/>
      <c r="L5763" s="38" t="n"/>
      <c r="N5763" s="36">
        <f>IF($B5763="","",IF($C5763="SUPERSTORE","Superstore","DH"))</f>
        <v/>
      </c>
      <c r="O5763" s="36">
        <f>IF($B5763="","",IFERROR(VLOOKUP($B5763,Mapping!$A:$C,2,0),"Not Mapped"))</f>
        <v/>
      </c>
      <c r="P5763" s="36">
        <f>IF($B5763="","",IFERROR(VLOOKUP($B5763,Mapping!$A:$C,3,0),"Not Mapped"))</f>
        <v/>
      </c>
      <c r="Q5763" s="36">
        <f>IF($B5763="","",IFERROR(VLOOKUP($O5763,Leaders!$A:$B,2,0),"Not Mapped"))</f>
        <v/>
      </c>
      <c r="R5763" s="36">
        <f>IF($B5763="","",IF(COUNTIF(Exclusions!$A:$A,$B5763)&gt;0,"Yes","No"))</f>
        <v/>
      </c>
      <c r="S5763" s="38">
        <f>IF($B5763="","",MIN(1,DAY($A5763)/IF($N5763="Superstore",Settings!$B$5,Settings!$B$4)))</f>
        <v/>
      </c>
      <c r="T5763" s="38">
        <f>IF(OR($B5763="",$G5763="",$S5763=0),"",$G5763/$S5763)</f>
        <v/>
      </c>
      <c r="U5763" s="36">
        <f>IF($T5763="","",IF($T5763&lt;Settings!$B$8,"Critical",IF($T5763&lt;Settings!$B$9,"Semi Critical","Non Critical")))</f>
        <v/>
      </c>
      <c r="V5763" s="28" t="n"/>
      <c r="Z5763">
        <f>IF($B5763="","",IFERROR(VLOOKUP($B5763,'Plan HC for CCA'!$A:$B,2,0),""))</f>
        <v/>
      </c>
      <c r="AA5763">
        <f>IF(OR($B5763="",$Z5763=""),"",IF(N($M5763)&lt;$Z5763,"Delta","No Delta"))</f>
        <v/>
      </c>
      <c r="AB5763">
        <f>IF(OR($B5763="",$Z5763=""),"",MAX(0,$Z5763-N($M5763)))</f>
        <v/>
      </c>
      <c r="AC5763" s="46">
        <f>IF($B5763="","",IFERROR(INDEX('CCA Util %'!$H:$H,MATCH($B5763,'CCA Util %'!$E:$E,0)),""))</f>
        <v/>
      </c>
      <c r="AD5763">
        <f>IF($B5763="","",IFERROR(INDEX('CCA Util %'!$G:$G,MATCH($B5763,'CCA Util %'!$E:$E,0)),""))</f>
        <v/>
      </c>
      <c r="AE5763">
        <f>IF(OR($B5763="",$U5763=""),"",$U5763&amp;" &amp; "&amp;IF(OR($AD5763="",$AD5763=0),"Util NA",$AD5763&amp;" Util"))</f>
        <v/>
      </c>
    </row>
    <row r="5764" ht="15.75" customHeight="1" s="42">
      <c r="A5764" s="41" t="n"/>
      <c r="G5764" s="38" t="n"/>
      <c r="H5764" s="38" t="n"/>
      <c r="I5764" s="38" t="n"/>
      <c r="J5764" s="38" t="n"/>
      <c r="K5764" s="38" t="n"/>
      <c r="L5764" s="38" t="n"/>
      <c r="N5764" s="36">
        <f>IF($B5764="","",IF($C5764="SUPERSTORE","Superstore","DH"))</f>
        <v/>
      </c>
      <c r="O5764" s="36">
        <f>IF($B5764="","",IFERROR(VLOOKUP($B5764,Mapping!$A:$C,2,0),"Not Mapped"))</f>
        <v/>
      </c>
      <c r="P5764" s="36">
        <f>IF($B5764="","",IFERROR(VLOOKUP($B5764,Mapping!$A:$C,3,0),"Not Mapped"))</f>
        <v/>
      </c>
      <c r="Q5764" s="36">
        <f>IF($B5764="","",IFERROR(VLOOKUP($O5764,Leaders!$A:$B,2,0),"Not Mapped"))</f>
        <v/>
      </c>
      <c r="R5764" s="36">
        <f>IF($B5764="","",IF(COUNTIF(Exclusions!$A:$A,$B5764)&gt;0,"Yes","No"))</f>
        <v/>
      </c>
      <c r="S5764" s="38">
        <f>IF($B5764="","",MIN(1,DAY($A5764)/IF($N5764="Superstore",Settings!$B$5,Settings!$B$4)))</f>
        <v/>
      </c>
      <c r="T5764" s="38">
        <f>IF(OR($B5764="",$G5764="",$S5764=0),"",$G5764/$S5764)</f>
        <v/>
      </c>
      <c r="U5764" s="36">
        <f>IF($T5764="","",IF($T5764&lt;Settings!$B$8,"Critical",IF($T5764&lt;Settings!$B$9,"Semi Critical","Non Critical")))</f>
        <v/>
      </c>
      <c r="V5764" s="28" t="n"/>
      <c r="Z5764">
        <f>IF($B5764="","",IFERROR(VLOOKUP($B5764,'Plan HC for CCA'!$A:$B,2,0),""))</f>
        <v/>
      </c>
      <c r="AA5764">
        <f>IF(OR($B5764="",$Z5764=""),"",IF(N($M5764)&lt;$Z5764,"Delta","No Delta"))</f>
        <v/>
      </c>
      <c r="AB5764">
        <f>IF(OR($B5764="",$Z5764=""),"",MAX(0,$Z5764-N($M5764)))</f>
        <v/>
      </c>
      <c r="AC5764" s="46">
        <f>IF($B5764="","",IFERROR(INDEX('CCA Util %'!$H:$H,MATCH($B5764,'CCA Util %'!$E:$E,0)),""))</f>
        <v/>
      </c>
      <c r="AD5764">
        <f>IF($B5764="","",IFERROR(INDEX('CCA Util %'!$G:$G,MATCH($B5764,'CCA Util %'!$E:$E,0)),""))</f>
        <v/>
      </c>
      <c r="AE5764">
        <f>IF(OR($B5764="",$U5764=""),"",$U5764&amp;" &amp; "&amp;IF(OR($AD5764="",$AD5764=0),"Util NA",$AD5764&amp;" Util"))</f>
        <v/>
      </c>
    </row>
    <row r="5765" ht="15.75" customHeight="1" s="42">
      <c r="A5765" s="41" t="n"/>
      <c r="G5765" s="38" t="n"/>
      <c r="H5765" s="38" t="n"/>
      <c r="I5765" s="38" t="n"/>
      <c r="J5765" s="38" t="n"/>
      <c r="K5765" s="38" t="n"/>
      <c r="L5765" s="38" t="n"/>
      <c r="N5765" s="36">
        <f>IF($B5765="","",IF($C5765="SUPERSTORE","Superstore","DH"))</f>
        <v/>
      </c>
      <c r="O5765" s="36">
        <f>IF($B5765="","",IFERROR(VLOOKUP($B5765,Mapping!$A:$C,2,0),"Not Mapped"))</f>
        <v/>
      </c>
      <c r="P5765" s="36">
        <f>IF($B5765="","",IFERROR(VLOOKUP($B5765,Mapping!$A:$C,3,0),"Not Mapped"))</f>
        <v/>
      </c>
      <c r="Q5765" s="36">
        <f>IF($B5765="","",IFERROR(VLOOKUP($O5765,Leaders!$A:$B,2,0),"Not Mapped"))</f>
        <v/>
      </c>
      <c r="R5765" s="36">
        <f>IF($B5765="","",IF(COUNTIF(Exclusions!$A:$A,$B5765)&gt;0,"Yes","No"))</f>
        <v/>
      </c>
      <c r="S5765" s="38">
        <f>IF($B5765="","",MIN(1,DAY($A5765)/IF($N5765="Superstore",Settings!$B$5,Settings!$B$4)))</f>
        <v/>
      </c>
      <c r="T5765" s="38">
        <f>IF(OR($B5765="",$G5765="",$S5765=0),"",$G5765/$S5765)</f>
        <v/>
      </c>
      <c r="U5765" s="36">
        <f>IF($T5765="","",IF($T5765&lt;Settings!$B$8,"Critical",IF($T5765&lt;Settings!$B$9,"Semi Critical","Non Critical")))</f>
        <v/>
      </c>
      <c r="V5765" s="28" t="n"/>
      <c r="Z5765">
        <f>IF($B5765="","",IFERROR(VLOOKUP($B5765,'Plan HC for CCA'!$A:$B,2,0),""))</f>
        <v/>
      </c>
      <c r="AA5765">
        <f>IF(OR($B5765="",$Z5765=""),"",IF(N($M5765)&lt;$Z5765,"Delta","No Delta"))</f>
        <v/>
      </c>
      <c r="AB5765">
        <f>IF(OR($B5765="",$Z5765=""),"",MAX(0,$Z5765-N($M5765)))</f>
        <v/>
      </c>
      <c r="AC5765" s="46">
        <f>IF($B5765="","",IFERROR(INDEX('CCA Util %'!$H:$H,MATCH($B5765,'CCA Util %'!$E:$E,0)),""))</f>
        <v/>
      </c>
      <c r="AD5765">
        <f>IF($B5765="","",IFERROR(INDEX('CCA Util %'!$G:$G,MATCH($B5765,'CCA Util %'!$E:$E,0)),""))</f>
        <v/>
      </c>
      <c r="AE5765">
        <f>IF(OR($B5765="",$U5765=""),"",$U5765&amp;" &amp; "&amp;IF(OR($AD5765="",$AD5765=0),"Util NA",$AD5765&amp;" Util"))</f>
        <v/>
      </c>
    </row>
    <row r="5766" ht="15.75" customHeight="1" s="42">
      <c r="A5766" s="41" t="n"/>
      <c r="G5766" s="38" t="n"/>
      <c r="H5766" s="38" t="n"/>
      <c r="I5766" s="38" t="n"/>
      <c r="J5766" s="38" t="n"/>
      <c r="K5766" s="38" t="n"/>
      <c r="L5766" s="38" t="n"/>
      <c r="N5766" s="36">
        <f>IF($B5766="","",IF($C5766="SUPERSTORE","Superstore","DH"))</f>
        <v/>
      </c>
      <c r="O5766" s="36">
        <f>IF($B5766="","",IFERROR(VLOOKUP($B5766,Mapping!$A:$C,2,0),"Not Mapped"))</f>
        <v/>
      </c>
      <c r="P5766" s="36">
        <f>IF($B5766="","",IFERROR(VLOOKUP($B5766,Mapping!$A:$C,3,0),"Not Mapped"))</f>
        <v/>
      </c>
      <c r="Q5766" s="36">
        <f>IF($B5766="","",IFERROR(VLOOKUP($O5766,Leaders!$A:$B,2,0),"Not Mapped"))</f>
        <v/>
      </c>
      <c r="R5766" s="36">
        <f>IF($B5766="","",IF(COUNTIF(Exclusions!$A:$A,$B5766)&gt;0,"Yes","No"))</f>
        <v/>
      </c>
      <c r="S5766" s="38">
        <f>IF($B5766="","",MIN(1,DAY($A5766)/IF($N5766="Superstore",Settings!$B$5,Settings!$B$4)))</f>
        <v/>
      </c>
      <c r="T5766" s="38">
        <f>IF(OR($B5766="",$G5766="",$S5766=0),"",$G5766/$S5766)</f>
        <v/>
      </c>
      <c r="U5766" s="36">
        <f>IF($T5766="","",IF($T5766&lt;Settings!$B$8,"Critical",IF($T5766&lt;Settings!$B$9,"Semi Critical","Non Critical")))</f>
        <v/>
      </c>
      <c r="V5766" s="28" t="n"/>
      <c r="Z5766">
        <f>IF($B5766="","",IFERROR(VLOOKUP($B5766,'Plan HC for CCA'!$A:$B,2,0),""))</f>
        <v/>
      </c>
      <c r="AA5766">
        <f>IF(OR($B5766="",$Z5766=""),"",IF(N($M5766)&lt;$Z5766,"Delta","No Delta"))</f>
        <v/>
      </c>
      <c r="AB5766">
        <f>IF(OR($B5766="",$Z5766=""),"",MAX(0,$Z5766-N($M5766)))</f>
        <v/>
      </c>
      <c r="AC5766" s="46">
        <f>IF($B5766="","",IFERROR(INDEX('CCA Util %'!$H:$H,MATCH($B5766,'CCA Util %'!$E:$E,0)),""))</f>
        <v/>
      </c>
      <c r="AD5766">
        <f>IF($B5766="","",IFERROR(INDEX('CCA Util %'!$G:$G,MATCH($B5766,'CCA Util %'!$E:$E,0)),""))</f>
        <v/>
      </c>
      <c r="AE5766">
        <f>IF(OR($B5766="",$U5766=""),"",$U5766&amp;" &amp; "&amp;IF(OR($AD5766="",$AD5766=0),"Util NA",$AD5766&amp;" Util"))</f>
        <v/>
      </c>
    </row>
    <row r="5767" ht="15.75" customHeight="1" s="42">
      <c r="A5767" s="41" t="n"/>
      <c r="G5767" s="38" t="n"/>
      <c r="H5767" s="38" t="n"/>
      <c r="I5767" s="38" t="n"/>
      <c r="J5767" s="38" t="n"/>
      <c r="K5767" s="38" t="n"/>
      <c r="L5767" s="38" t="n"/>
      <c r="N5767" s="36">
        <f>IF($B5767="","",IF($C5767="SUPERSTORE","Superstore","DH"))</f>
        <v/>
      </c>
      <c r="O5767" s="36">
        <f>IF($B5767="","",IFERROR(VLOOKUP($B5767,Mapping!$A:$C,2,0),"Not Mapped"))</f>
        <v/>
      </c>
      <c r="P5767" s="36">
        <f>IF($B5767="","",IFERROR(VLOOKUP($B5767,Mapping!$A:$C,3,0),"Not Mapped"))</f>
        <v/>
      </c>
      <c r="Q5767" s="36">
        <f>IF($B5767="","",IFERROR(VLOOKUP($O5767,Leaders!$A:$B,2,0),"Not Mapped"))</f>
        <v/>
      </c>
      <c r="R5767" s="36">
        <f>IF($B5767="","",IF(COUNTIF(Exclusions!$A:$A,$B5767)&gt;0,"Yes","No"))</f>
        <v/>
      </c>
      <c r="S5767" s="38">
        <f>IF($B5767="","",MIN(1,DAY($A5767)/IF($N5767="Superstore",Settings!$B$5,Settings!$B$4)))</f>
        <v/>
      </c>
      <c r="T5767" s="38">
        <f>IF(OR($B5767="",$G5767="",$S5767=0),"",$G5767/$S5767)</f>
        <v/>
      </c>
      <c r="U5767" s="36">
        <f>IF($T5767="","",IF($T5767&lt;Settings!$B$8,"Critical",IF($T5767&lt;Settings!$B$9,"Semi Critical","Non Critical")))</f>
        <v/>
      </c>
      <c r="V5767" s="28" t="n"/>
      <c r="Z5767">
        <f>IF($B5767="","",IFERROR(VLOOKUP($B5767,'Plan HC for CCA'!$A:$B,2,0),""))</f>
        <v/>
      </c>
      <c r="AA5767">
        <f>IF(OR($B5767="",$Z5767=""),"",IF(N($M5767)&lt;$Z5767,"Delta","No Delta"))</f>
        <v/>
      </c>
      <c r="AB5767">
        <f>IF(OR($B5767="",$Z5767=""),"",MAX(0,$Z5767-N($M5767)))</f>
        <v/>
      </c>
      <c r="AC5767" s="46">
        <f>IF($B5767="","",IFERROR(INDEX('CCA Util %'!$H:$H,MATCH($B5767,'CCA Util %'!$E:$E,0)),""))</f>
        <v/>
      </c>
      <c r="AD5767">
        <f>IF($B5767="","",IFERROR(INDEX('CCA Util %'!$G:$G,MATCH($B5767,'CCA Util %'!$E:$E,0)),""))</f>
        <v/>
      </c>
      <c r="AE5767">
        <f>IF(OR($B5767="",$U5767=""),"",$U5767&amp;" &amp; "&amp;IF(OR($AD5767="",$AD5767=0),"Util NA",$AD5767&amp;" Util"))</f>
        <v/>
      </c>
    </row>
    <row r="5768" ht="15.75" customHeight="1" s="42">
      <c r="A5768" s="41" t="n"/>
      <c r="G5768" s="38" t="n"/>
      <c r="H5768" s="38" t="n"/>
      <c r="I5768" s="38" t="n"/>
      <c r="J5768" s="38" t="n"/>
      <c r="K5768" s="38" t="n"/>
      <c r="L5768" s="38" t="n"/>
      <c r="N5768" s="36">
        <f>IF($B5768="","",IF($C5768="SUPERSTORE","Superstore","DH"))</f>
        <v/>
      </c>
      <c r="O5768" s="36">
        <f>IF($B5768="","",IFERROR(VLOOKUP($B5768,Mapping!$A:$C,2,0),"Not Mapped"))</f>
        <v/>
      </c>
      <c r="P5768" s="36">
        <f>IF($B5768="","",IFERROR(VLOOKUP($B5768,Mapping!$A:$C,3,0),"Not Mapped"))</f>
        <v/>
      </c>
      <c r="Q5768" s="36">
        <f>IF($B5768="","",IFERROR(VLOOKUP($O5768,Leaders!$A:$B,2,0),"Not Mapped"))</f>
        <v/>
      </c>
      <c r="R5768" s="36">
        <f>IF($B5768="","",IF(COUNTIF(Exclusions!$A:$A,$B5768)&gt;0,"Yes","No"))</f>
        <v/>
      </c>
      <c r="S5768" s="38">
        <f>IF($B5768="","",MIN(1,DAY($A5768)/IF($N5768="Superstore",Settings!$B$5,Settings!$B$4)))</f>
        <v/>
      </c>
      <c r="T5768" s="38">
        <f>IF(OR($B5768="",$G5768="",$S5768=0),"",$G5768/$S5768)</f>
        <v/>
      </c>
      <c r="U5768" s="36">
        <f>IF($T5768="","",IF($T5768&lt;Settings!$B$8,"Critical",IF($T5768&lt;Settings!$B$9,"Semi Critical","Non Critical")))</f>
        <v/>
      </c>
      <c r="V5768" s="28" t="n"/>
      <c r="Z5768">
        <f>IF($B5768="","",IFERROR(VLOOKUP($B5768,'Plan HC for CCA'!$A:$B,2,0),""))</f>
        <v/>
      </c>
      <c r="AA5768">
        <f>IF(OR($B5768="",$Z5768=""),"",IF(N($M5768)&lt;$Z5768,"Delta","No Delta"))</f>
        <v/>
      </c>
      <c r="AB5768">
        <f>IF(OR($B5768="",$Z5768=""),"",MAX(0,$Z5768-N($M5768)))</f>
        <v/>
      </c>
      <c r="AC5768" s="46">
        <f>IF($B5768="","",IFERROR(INDEX('CCA Util %'!$H:$H,MATCH($B5768,'CCA Util %'!$E:$E,0)),""))</f>
        <v/>
      </c>
      <c r="AD5768">
        <f>IF($B5768="","",IFERROR(INDEX('CCA Util %'!$G:$G,MATCH($B5768,'CCA Util %'!$E:$E,0)),""))</f>
        <v/>
      </c>
      <c r="AE5768">
        <f>IF(OR($B5768="",$U5768=""),"",$U5768&amp;" &amp; "&amp;IF(OR($AD5768="",$AD5768=0),"Util NA",$AD5768&amp;" Util"))</f>
        <v/>
      </c>
    </row>
    <row r="5769" ht="15.75" customHeight="1" s="42">
      <c r="A5769" s="41" t="n"/>
      <c r="G5769" s="38" t="n"/>
      <c r="H5769" s="38" t="n"/>
      <c r="I5769" s="38" t="n"/>
      <c r="J5769" s="38" t="n"/>
      <c r="K5769" s="38" t="n"/>
      <c r="L5769" s="38" t="n"/>
      <c r="N5769" s="36">
        <f>IF($B5769="","",IF($C5769="SUPERSTORE","Superstore","DH"))</f>
        <v/>
      </c>
      <c r="O5769" s="36">
        <f>IF($B5769="","",IFERROR(VLOOKUP($B5769,Mapping!$A:$C,2,0),"Not Mapped"))</f>
        <v/>
      </c>
      <c r="P5769" s="36">
        <f>IF($B5769="","",IFERROR(VLOOKUP($B5769,Mapping!$A:$C,3,0),"Not Mapped"))</f>
        <v/>
      </c>
      <c r="Q5769" s="36">
        <f>IF($B5769="","",IFERROR(VLOOKUP($O5769,Leaders!$A:$B,2,0),"Not Mapped"))</f>
        <v/>
      </c>
      <c r="R5769" s="36">
        <f>IF($B5769="","",IF(COUNTIF(Exclusions!$A:$A,$B5769)&gt;0,"Yes","No"))</f>
        <v/>
      </c>
      <c r="S5769" s="38">
        <f>IF($B5769="","",MIN(1,DAY($A5769)/IF($N5769="Superstore",Settings!$B$5,Settings!$B$4)))</f>
        <v/>
      </c>
      <c r="T5769" s="38">
        <f>IF(OR($B5769="",$G5769="",$S5769=0),"",$G5769/$S5769)</f>
        <v/>
      </c>
      <c r="U5769" s="36">
        <f>IF($T5769="","",IF($T5769&lt;Settings!$B$8,"Critical",IF($T5769&lt;Settings!$B$9,"Semi Critical","Non Critical")))</f>
        <v/>
      </c>
      <c r="V5769" s="28" t="n"/>
      <c r="Z5769">
        <f>IF($B5769="","",IFERROR(VLOOKUP($B5769,'Plan HC for CCA'!$A:$B,2,0),""))</f>
        <v/>
      </c>
      <c r="AA5769">
        <f>IF(OR($B5769="",$Z5769=""),"",IF(N($M5769)&lt;$Z5769,"Delta","No Delta"))</f>
        <v/>
      </c>
      <c r="AB5769">
        <f>IF(OR($B5769="",$Z5769=""),"",MAX(0,$Z5769-N($M5769)))</f>
        <v/>
      </c>
      <c r="AC5769" s="46">
        <f>IF($B5769="","",IFERROR(INDEX('CCA Util %'!$H:$H,MATCH($B5769,'CCA Util %'!$E:$E,0)),""))</f>
        <v/>
      </c>
      <c r="AD5769">
        <f>IF($B5769="","",IFERROR(INDEX('CCA Util %'!$G:$G,MATCH($B5769,'CCA Util %'!$E:$E,0)),""))</f>
        <v/>
      </c>
      <c r="AE5769">
        <f>IF(OR($B5769="",$U5769=""),"",$U5769&amp;" &amp; "&amp;IF(OR($AD5769="",$AD5769=0),"Util NA",$AD5769&amp;" Util"))</f>
        <v/>
      </c>
    </row>
    <row r="5770" ht="15.75" customHeight="1" s="42">
      <c r="A5770" s="41" t="n"/>
      <c r="G5770" s="38" t="n"/>
      <c r="H5770" s="38" t="n"/>
      <c r="I5770" s="38" t="n"/>
      <c r="J5770" s="38" t="n"/>
      <c r="K5770" s="38" t="n"/>
      <c r="L5770" s="38" t="n"/>
      <c r="N5770" s="36">
        <f>IF($B5770="","",IF($C5770="SUPERSTORE","Superstore","DH"))</f>
        <v/>
      </c>
      <c r="O5770" s="36">
        <f>IF($B5770="","",IFERROR(VLOOKUP($B5770,Mapping!$A:$C,2,0),"Not Mapped"))</f>
        <v/>
      </c>
      <c r="P5770" s="36">
        <f>IF($B5770="","",IFERROR(VLOOKUP($B5770,Mapping!$A:$C,3,0),"Not Mapped"))</f>
        <v/>
      </c>
      <c r="Q5770" s="36">
        <f>IF($B5770="","",IFERROR(VLOOKUP($O5770,Leaders!$A:$B,2,0),"Not Mapped"))</f>
        <v/>
      </c>
      <c r="R5770" s="36">
        <f>IF($B5770="","",IF(COUNTIF(Exclusions!$A:$A,$B5770)&gt;0,"Yes","No"))</f>
        <v/>
      </c>
      <c r="S5770" s="38">
        <f>IF($B5770="","",MIN(1,DAY($A5770)/IF($N5770="Superstore",Settings!$B$5,Settings!$B$4)))</f>
        <v/>
      </c>
      <c r="T5770" s="38">
        <f>IF(OR($B5770="",$G5770="",$S5770=0),"",$G5770/$S5770)</f>
        <v/>
      </c>
      <c r="U5770" s="36">
        <f>IF($T5770="","",IF($T5770&lt;Settings!$B$8,"Critical",IF($T5770&lt;Settings!$B$9,"Semi Critical","Non Critical")))</f>
        <v/>
      </c>
      <c r="V5770" s="28" t="n"/>
      <c r="Z5770">
        <f>IF($B5770="","",IFERROR(VLOOKUP($B5770,'Plan HC for CCA'!$A:$B,2,0),""))</f>
        <v/>
      </c>
      <c r="AA5770">
        <f>IF(OR($B5770="",$Z5770=""),"",IF(N($M5770)&lt;$Z5770,"Delta","No Delta"))</f>
        <v/>
      </c>
      <c r="AB5770">
        <f>IF(OR($B5770="",$Z5770=""),"",MAX(0,$Z5770-N($M5770)))</f>
        <v/>
      </c>
      <c r="AC5770" s="46">
        <f>IF($B5770="","",IFERROR(INDEX('CCA Util %'!$H:$H,MATCH($B5770,'CCA Util %'!$E:$E,0)),""))</f>
        <v/>
      </c>
      <c r="AD5770">
        <f>IF($B5770="","",IFERROR(INDEX('CCA Util %'!$G:$G,MATCH($B5770,'CCA Util %'!$E:$E,0)),""))</f>
        <v/>
      </c>
      <c r="AE5770">
        <f>IF(OR($B5770="",$U5770=""),"",$U5770&amp;" &amp; "&amp;IF(OR($AD5770="",$AD5770=0),"Util NA",$AD5770&amp;" Util"))</f>
        <v/>
      </c>
    </row>
    <row r="5771" ht="15.75" customHeight="1" s="42">
      <c r="A5771" s="41" t="n"/>
      <c r="G5771" s="38" t="n"/>
      <c r="H5771" s="38" t="n"/>
      <c r="I5771" s="38" t="n"/>
      <c r="J5771" s="38" t="n"/>
      <c r="K5771" s="38" t="n"/>
      <c r="L5771" s="38" t="n"/>
      <c r="N5771" s="36">
        <f>IF($B5771="","",IF($C5771="SUPERSTORE","Superstore","DH"))</f>
        <v/>
      </c>
      <c r="O5771" s="36">
        <f>IF($B5771="","",IFERROR(VLOOKUP($B5771,Mapping!$A:$C,2,0),"Not Mapped"))</f>
        <v/>
      </c>
      <c r="P5771" s="36">
        <f>IF($B5771="","",IFERROR(VLOOKUP($B5771,Mapping!$A:$C,3,0),"Not Mapped"))</f>
        <v/>
      </c>
      <c r="Q5771" s="36">
        <f>IF($B5771="","",IFERROR(VLOOKUP($O5771,Leaders!$A:$B,2,0),"Not Mapped"))</f>
        <v/>
      </c>
      <c r="R5771" s="36">
        <f>IF($B5771="","",IF(COUNTIF(Exclusions!$A:$A,$B5771)&gt;0,"Yes","No"))</f>
        <v/>
      </c>
      <c r="S5771" s="38">
        <f>IF($B5771="","",MIN(1,DAY($A5771)/IF($N5771="Superstore",Settings!$B$5,Settings!$B$4)))</f>
        <v/>
      </c>
      <c r="T5771" s="38">
        <f>IF(OR($B5771="",$G5771="",$S5771=0),"",$G5771/$S5771)</f>
        <v/>
      </c>
      <c r="U5771" s="36">
        <f>IF($T5771="","",IF($T5771&lt;Settings!$B$8,"Critical",IF($T5771&lt;Settings!$B$9,"Semi Critical","Non Critical")))</f>
        <v/>
      </c>
      <c r="V5771" s="28" t="n"/>
      <c r="Z5771">
        <f>IF($B5771="","",IFERROR(VLOOKUP($B5771,'Plan HC for CCA'!$A:$B,2,0),""))</f>
        <v/>
      </c>
      <c r="AA5771">
        <f>IF(OR($B5771="",$Z5771=""),"",IF(N($M5771)&lt;$Z5771,"Delta","No Delta"))</f>
        <v/>
      </c>
      <c r="AB5771">
        <f>IF(OR($B5771="",$Z5771=""),"",MAX(0,$Z5771-N($M5771)))</f>
        <v/>
      </c>
      <c r="AC5771" s="46">
        <f>IF($B5771="","",IFERROR(INDEX('CCA Util %'!$H:$H,MATCH($B5771,'CCA Util %'!$E:$E,0)),""))</f>
        <v/>
      </c>
      <c r="AD5771">
        <f>IF($B5771="","",IFERROR(INDEX('CCA Util %'!$G:$G,MATCH($B5771,'CCA Util %'!$E:$E,0)),""))</f>
        <v/>
      </c>
      <c r="AE5771">
        <f>IF(OR($B5771="",$U5771=""),"",$U5771&amp;" &amp; "&amp;IF(OR($AD5771="",$AD5771=0),"Util NA",$AD5771&amp;" Util"))</f>
        <v/>
      </c>
    </row>
    <row r="5772" ht="15.75" customHeight="1" s="42">
      <c r="A5772" s="41" t="n"/>
      <c r="G5772" s="38" t="n"/>
      <c r="H5772" s="38" t="n"/>
      <c r="I5772" s="38" t="n"/>
      <c r="J5772" s="38" t="n"/>
      <c r="K5772" s="38" t="n"/>
      <c r="L5772" s="38" t="n"/>
      <c r="N5772" s="36">
        <f>IF($B5772="","",IF($C5772="SUPERSTORE","Superstore","DH"))</f>
        <v/>
      </c>
      <c r="O5772" s="36">
        <f>IF($B5772="","",IFERROR(VLOOKUP($B5772,Mapping!$A:$C,2,0),"Not Mapped"))</f>
        <v/>
      </c>
      <c r="P5772" s="36">
        <f>IF($B5772="","",IFERROR(VLOOKUP($B5772,Mapping!$A:$C,3,0),"Not Mapped"))</f>
        <v/>
      </c>
      <c r="Q5772" s="36">
        <f>IF($B5772="","",IFERROR(VLOOKUP($O5772,Leaders!$A:$B,2,0),"Not Mapped"))</f>
        <v/>
      </c>
      <c r="R5772" s="36">
        <f>IF($B5772="","",IF(COUNTIF(Exclusions!$A:$A,$B5772)&gt;0,"Yes","No"))</f>
        <v/>
      </c>
      <c r="S5772" s="38">
        <f>IF($B5772="","",MIN(1,DAY($A5772)/IF($N5772="Superstore",Settings!$B$5,Settings!$B$4)))</f>
        <v/>
      </c>
      <c r="T5772" s="38">
        <f>IF(OR($B5772="",$G5772="",$S5772=0),"",$G5772/$S5772)</f>
        <v/>
      </c>
      <c r="U5772" s="36">
        <f>IF($T5772="","",IF($T5772&lt;Settings!$B$8,"Critical",IF($T5772&lt;Settings!$B$9,"Semi Critical","Non Critical")))</f>
        <v/>
      </c>
      <c r="V5772" s="28" t="n"/>
      <c r="Z5772">
        <f>IF($B5772="","",IFERROR(VLOOKUP($B5772,'Plan HC for CCA'!$A:$B,2,0),""))</f>
        <v/>
      </c>
      <c r="AA5772">
        <f>IF(OR($B5772="",$Z5772=""),"",IF(N($M5772)&lt;$Z5772,"Delta","No Delta"))</f>
        <v/>
      </c>
      <c r="AB5772">
        <f>IF(OR($B5772="",$Z5772=""),"",MAX(0,$Z5772-N($M5772)))</f>
        <v/>
      </c>
      <c r="AC5772" s="46">
        <f>IF($B5772="","",IFERROR(INDEX('CCA Util %'!$H:$H,MATCH($B5772,'CCA Util %'!$E:$E,0)),""))</f>
        <v/>
      </c>
      <c r="AD5772">
        <f>IF($B5772="","",IFERROR(INDEX('CCA Util %'!$G:$G,MATCH($B5772,'CCA Util %'!$E:$E,0)),""))</f>
        <v/>
      </c>
      <c r="AE5772">
        <f>IF(OR($B5772="",$U5772=""),"",$U5772&amp;" &amp; "&amp;IF(OR($AD5772="",$AD5772=0),"Util NA",$AD5772&amp;" Util"))</f>
        <v/>
      </c>
    </row>
    <row r="5773" ht="15.75" customHeight="1" s="42">
      <c r="A5773" s="41" t="n"/>
      <c r="G5773" s="38" t="n"/>
      <c r="H5773" s="38" t="n"/>
      <c r="I5773" s="38" t="n"/>
      <c r="J5773" s="38" t="n"/>
      <c r="K5773" s="38" t="n"/>
      <c r="L5773" s="38" t="n"/>
      <c r="N5773" s="36">
        <f>IF($B5773="","",IF($C5773="SUPERSTORE","Superstore","DH"))</f>
        <v/>
      </c>
      <c r="O5773" s="36">
        <f>IF($B5773="","",IFERROR(VLOOKUP($B5773,Mapping!$A:$C,2,0),"Not Mapped"))</f>
        <v/>
      </c>
      <c r="P5773" s="36">
        <f>IF($B5773="","",IFERROR(VLOOKUP($B5773,Mapping!$A:$C,3,0),"Not Mapped"))</f>
        <v/>
      </c>
      <c r="Q5773" s="36">
        <f>IF($B5773="","",IFERROR(VLOOKUP($O5773,Leaders!$A:$B,2,0),"Not Mapped"))</f>
        <v/>
      </c>
      <c r="R5773" s="36">
        <f>IF($B5773="","",IF(COUNTIF(Exclusions!$A:$A,$B5773)&gt;0,"Yes","No"))</f>
        <v/>
      </c>
      <c r="S5773" s="38">
        <f>IF($B5773="","",MIN(1,DAY($A5773)/IF($N5773="Superstore",Settings!$B$5,Settings!$B$4)))</f>
        <v/>
      </c>
      <c r="T5773" s="38">
        <f>IF(OR($B5773="",$G5773="",$S5773=0),"",$G5773/$S5773)</f>
        <v/>
      </c>
      <c r="U5773" s="36">
        <f>IF($T5773="","",IF($T5773&lt;Settings!$B$8,"Critical",IF($T5773&lt;Settings!$B$9,"Semi Critical","Non Critical")))</f>
        <v/>
      </c>
      <c r="V5773" s="28" t="n"/>
      <c r="Z5773">
        <f>IF($B5773="","",IFERROR(VLOOKUP($B5773,'Plan HC for CCA'!$A:$B,2,0),""))</f>
        <v/>
      </c>
      <c r="AA5773">
        <f>IF(OR($B5773="",$Z5773=""),"",IF(N($M5773)&lt;$Z5773,"Delta","No Delta"))</f>
        <v/>
      </c>
      <c r="AB5773">
        <f>IF(OR($B5773="",$Z5773=""),"",MAX(0,$Z5773-N($M5773)))</f>
        <v/>
      </c>
      <c r="AC5773" s="46">
        <f>IF($B5773="","",IFERROR(INDEX('CCA Util %'!$H:$H,MATCH($B5773,'CCA Util %'!$E:$E,0)),""))</f>
        <v/>
      </c>
      <c r="AD5773">
        <f>IF($B5773="","",IFERROR(INDEX('CCA Util %'!$G:$G,MATCH($B5773,'CCA Util %'!$E:$E,0)),""))</f>
        <v/>
      </c>
      <c r="AE5773">
        <f>IF(OR($B5773="",$U5773=""),"",$U5773&amp;" &amp; "&amp;IF(OR($AD5773="",$AD5773=0),"Util NA",$AD5773&amp;" Util"))</f>
        <v/>
      </c>
    </row>
    <row r="5774" ht="15.75" customHeight="1" s="42">
      <c r="A5774" s="41" t="n"/>
      <c r="G5774" s="38" t="n"/>
      <c r="H5774" s="38" t="n"/>
      <c r="I5774" s="38" t="n"/>
      <c r="J5774" s="38" t="n"/>
      <c r="K5774" s="38" t="n"/>
      <c r="L5774" s="38" t="n"/>
      <c r="N5774" s="36">
        <f>IF($B5774="","",IF($C5774="SUPERSTORE","Superstore","DH"))</f>
        <v/>
      </c>
      <c r="O5774" s="36">
        <f>IF($B5774="","",IFERROR(VLOOKUP($B5774,Mapping!$A:$C,2,0),"Not Mapped"))</f>
        <v/>
      </c>
      <c r="P5774" s="36">
        <f>IF($B5774="","",IFERROR(VLOOKUP($B5774,Mapping!$A:$C,3,0),"Not Mapped"))</f>
        <v/>
      </c>
      <c r="Q5774" s="36">
        <f>IF($B5774="","",IFERROR(VLOOKUP($O5774,Leaders!$A:$B,2,0),"Not Mapped"))</f>
        <v/>
      </c>
      <c r="R5774" s="36">
        <f>IF($B5774="","",IF(COUNTIF(Exclusions!$A:$A,$B5774)&gt;0,"Yes","No"))</f>
        <v/>
      </c>
      <c r="S5774" s="38">
        <f>IF($B5774="","",MIN(1,DAY($A5774)/IF($N5774="Superstore",Settings!$B$5,Settings!$B$4)))</f>
        <v/>
      </c>
      <c r="T5774" s="38">
        <f>IF(OR($B5774="",$G5774="",$S5774=0),"",$G5774/$S5774)</f>
        <v/>
      </c>
      <c r="U5774" s="36">
        <f>IF($T5774="","",IF($T5774&lt;Settings!$B$8,"Critical",IF($T5774&lt;Settings!$B$9,"Semi Critical","Non Critical")))</f>
        <v/>
      </c>
      <c r="V5774" s="28" t="n"/>
      <c r="Z5774">
        <f>IF($B5774="","",IFERROR(VLOOKUP($B5774,'Plan HC for CCA'!$A:$B,2,0),""))</f>
        <v/>
      </c>
      <c r="AA5774">
        <f>IF(OR($B5774="",$Z5774=""),"",IF(N($M5774)&lt;$Z5774,"Delta","No Delta"))</f>
        <v/>
      </c>
      <c r="AB5774">
        <f>IF(OR($B5774="",$Z5774=""),"",MAX(0,$Z5774-N($M5774)))</f>
        <v/>
      </c>
      <c r="AC5774" s="46">
        <f>IF($B5774="","",IFERROR(INDEX('CCA Util %'!$H:$H,MATCH($B5774,'CCA Util %'!$E:$E,0)),""))</f>
        <v/>
      </c>
      <c r="AD5774">
        <f>IF($B5774="","",IFERROR(INDEX('CCA Util %'!$G:$G,MATCH($B5774,'CCA Util %'!$E:$E,0)),""))</f>
        <v/>
      </c>
      <c r="AE5774">
        <f>IF(OR($B5774="",$U5774=""),"",$U5774&amp;" &amp; "&amp;IF(OR($AD5774="",$AD5774=0),"Util NA",$AD5774&amp;" Util"))</f>
        <v/>
      </c>
    </row>
    <row r="5775" ht="15.75" customHeight="1" s="42">
      <c r="A5775" s="41" t="n"/>
      <c r="G5775" s="38" t="n"/>
      <c r="H5775" s="38" t="n"/>
      <c r="I5775" s="38" t="n"/>
      <c r="J5775" s="38" t="n"/>
      <c r="K5775" s="38" t="n"/>
      <c r="L5775" s="38" t="n"/>
      <c r="N5775" s="36">
        <f>IF($B5775="","",IF($C5775="SUPERSTORE","Superstore","DH"))</f>
        <v/>
      </c>
      <c r="O5775" s="36">
        <f>IF($B5775="","",IFERROR(VLOOKUP($B5775,Mapping!$A:$C,2,0),"Not Mapped"))</f>
        <v/>
      </c>
      <c r="P5775" s="36">
        <f>IF($B5775="","",IFERROR(VLOOKUP($B5775,Mapping!$A:$C,3,0),"Not Mapped"))</f>
        <v/>
      </c>
      <c r="Q5775" s="36">
        <f>IF($B5775="","",IFERROR(VLOOKUP($O5775,Leaders!$A:$B,2,0),"Not Mapped"))</f>
        <v/>
      </c>
      <c r="R5775" s="36">
        <f>IF($B5775="","",IF(COUNTIF(Exclusions!$A:$A,$B5775)&gt;0,"Yes","No"))</f>
        <v/>
      </c>
      <c r="S5775" s="38">
        <f>IF($B5775="","",MIN(1,DAY($A5775)/IF($N5775="Superstore",Settings!$B$5,Settings!$B$4)))</f>
        <v/>
      </c>
      <c r="T5775" s="38">
        <f>IF(OR($B5775="",$G5775="",$S5775=0),"",$G5775/$S5775)</f>
        <v/>
      </c>
      <c r="U5775" s="36">
        <f>IF($T5775="","",IF($T5775&lt;Settings!$B$8,"Critical",IF($T5775&lt;Settings!$B$9,"Semi Critical","Non Critical")))</f>
        <v/>
      </c>
      <c r="V5775" s="28" t="n"/>
      <c r="Z5775">
        <f>IF($B5775="","",IFERROR(VLOOKUP($B5775,'Plan HC for CCA'!$A:$B,2,0),""))</f>
        <v/>
      </c>
      <c r="AA5775">
        <f>IF(OR($B5775="",$Z5775=""),"",IF(N($M5775)&lt;$Z5775,"Delta","No Delta"))</f>
        <v/>
      </c>
      <c r="AB5775">
        <f>IF(OR($B5775="",$Z5775=""),"",MAX(0,$Z5775-N($M5775)))</f>
        <v/>
      </c>
      <c r="AC5775" s="46">
        <f>IF($B5775="","",IFERROR(INDEX('CCA Util %'!$H:$H,MATCH($B5775,'CCA Util %'!$E:$E,0)),""))</f>
        <v/>
      </c>
      <c r="AD5775">
        <f>IF($B5775="","",IFERROR(INDEX('CCA Util %'!$G:$G,MATCH($B5775,'CCA Util %'!$E:$E,0)),""))</f>
        <v/>
      </c>
      <c r="AE5775">
        <f>IF(OR($B5775="",$U5775=""),"",$U5775&amp;" &amp; "&amp;IF(OR($AD5775="",$AD5775=0),"Util NA",$AD5775&amp;" Util"))</f>
        <v/>
      </c>
    </row>
    <row r="5776" ht="15.75" customHeight="1" s="42">
      <c r="A5776" s="41" t="n"/>
      <c r="G5776" s="38" t="n"/>
      <c r="H5776" s="38" t="n"/>
      <c r="I5776" s="38" t="n"/>
      <c r="J5776" s="38" t="n"/>
      <c r="K5776" s="38" t="n"/>
      <c r="L5776" s="38" t="n"/>
      <c r="N5776" s="36">
        <f>IF($B5776="","",IF($C5776="SUPERSTORE","Superstore","DH"))</f>
        <v/>
      </c>
      <c r="O5776" s="36">
        <f>IF($B5776="","",IFERROR(VLOOKUP($B5776,Mapping!$A:$C,2,0),"Not Mapped"))</f>
        <v/>
      </c>
      <c r="P5776" s="36">
        <f>IF($B5776="","",IFERROR(VLOOKUP($B5776,Mapping!$A:$C,3,0),"Not Mapped"))</f>
        <v/>
      </c>
      <c r="Q5776" s="36">
        <f>IF($B5776="","",IFERROR(VLOOKUP($O5776,Leaders!$A:$B,2,0),"Not Mapped"))</f>
        <v/>
      </c>
      <c r="R5776" s="36">
        <f>IF($B5776="","",IF(COUNTIF(Exclusions!$A:$A,$B5776)&gt;0,"Yes","No"))</f>
        <v/>
      </c>
      <c r="S5776" s="38">
        <f>IF($B5776="","",MIN(1,DAY($A5776)/IF($N5776="Superstore",Settings!$B$5,Settings!$B$4)))</f>
        <v/>
      </c>
      <c r="T5776" s="38">
        <f>IF(OR($B5776="",$G5776="",$S5776=0),"",$G5776/$S5776)</f>
        <v/>
      </c>
      <c r="U5776" s="36">
        <f>IF($T5776="","",IF($T5776&lt;Settings!$B$8,"Critical",IF($T5776&lt;Settings!$B$9,"Semi Critical","Non Critical")))</f>
        <v/>
      </c>
      <c r="V5776" s="28" t="n"/>
      <c r="Z5776">
        <f>IF($B5776="","",IFERROR(VLOOKUP($B5776,'Plan HC for CCA'!$A:$B,2,0),""))</f>
        <v/>
      </c>
      <c r="AA5776">
        <f>IF(OR($B5776="",$Z5776=""),"",IF(N($M5776)&lt;$Z5776,"Delta","No Delta"))</f>
        <v/>
      </c>
      <c r="AB5776">
        <f>IF(OR($B5776="",$Z5776=""),"",MAX(0,$Z5776-N($M5776)))</f>
        <v/>
      </c>
      <c r="AC5776" s="46">
        <f>IF($B5776="","",IFERROR(INDEX('CCA Util %'!$H:$H,MATCH($B5776,'CCA Util %'!$E:$E,0)),""))</f>
        <v/>
      </c>
      <c r="AD5776">
        <f>IF($B5776="","",IFERROR(INDEX('CCA Util %'!$G:$G,MATCH($B5776,'CCA Util %'!$E:$E,0)),""))</f>
        <v/>
      </c>
      <c r="AE5776">
        <f>IF(OR($B5776="",$U5776=""),"",$U5776&amp;" &amp; "&amp;IF(OR($AD5776="",$AD5776=0),"Util NA",$AD5776&amp;" Util"))</f>
        <v/>
      </c>
    </row>
    <row r="5777" ht="15.75" customHeight="1" s="42">
      <c r="A5777" s="41" t="n"/>
      <c r="G5777" s="38" t="n"/>
      <c r="H5777" s="38" t="n"/>
      <c r="I5777" s="38" t="n"/>
      <c r="J5777" s="38" t="n"/>
      <c r="K5777" s="38" t="n"/>
      <c r="L5777" s="38" t="n"/>
      <c r="N5777" s="36">
        <f>IF($B5777="","",IF($C5777="SUPERSTORE","Superstore","DH"))</f>
        <v/>
      </c>
      <c r="O5777" s="36">
        <f>IF($B5777="","",IFERROR(VLOOKUP($B5777,Mapping!$A:$C,2,0),"Not Mapped"))</f>
        <v/>
      </c>
      <c r="P5777" s="36">
        <f>IF($B5777="","",IFERROR(VLOOKUP($B5777,Mapping!$A:$C,3,0),"Not Mapped"))</f>
        <v/>
      </c>
      <c r="Q5777" s="36">
        <f>IF($B5777="","",IFERROR(VLOOKUP($O5777,Leaders!$A:$B,2,0),"Not Mapped"))</f>
        <v/>
      </c>
      <c r="R5777" s="36">
        <f>IF($B5777="","",IF(COUNTIF(Exclusions!$A:$A,$B5777)&gt;0,"Yes","No"))</f>
        <v/>
      </c>
      <c r="S5777" s="38">
        <f>IF($B5777="","",MIN(1,DAY($A5777)/IF($N5777="Superstore",Settings!$B$5,Settings!$B$4)))</f>
        <v/>
      </c>
      <c r="T5777" s="38">
        <f>IF(OR($B5777="",$G5777="",$S5777=0),"",$G5777/$S5777)</f>
        <v/>
      </c>
      <c r="U5777" s="36">
        <f>IF($T5777="","",IF($T5777&lt;Settings!$B$8,"Critical",IF($T5777&lt;Settings!$B$9,"Semi Critical","Non Critical")))</f>
        <v/>
      </c>
      <c r="V5777" s="28" t="n"/>
      <c r="Z5777">
        <f>IF($B5777="","",IFERROR(VLOOKUP($B5777,'Plan HC for CCA'!$A:$B,2,0),""))</f>
        <v/>
      </c>
      <c r="AA5777">
        <f>IF(OR($B5777="",$Z5777=""),"",IF(N($M5777)&lt;$Z5777,"Delta","No Delta"))</f>
        <v/>
      </c>
      <c r="AB5777">
        <f>IF(OR($B5777="",$Z5777=""),"",MAX(0,$Z5777-N($M5777)))</f>
        <v/>
      </c>
      <c r="AC5777" s="46">
        <f>IF($B5777="","",IFERROR(INDEX('CCA Util %'!$H:$H,MATCH($B5777,'CCA Util %'!$E:$E,0)),""))</f>
        <v/>
      </c>
      <c r="AD5777">
        <f>IF($B5777="","",IFERROR(INDEX('CCA Util %'!$G:$G,MATCH($B5777,'CCA Util %'!$E:$E,0)),""))</f>
        <v/>
      </c>
      <c r="AE5777">
        <f>IF(OR($B5777="",$U5777=""),"",$U5777&amp;" &amp; "&amp;IF(OR($AD5777="",$AD5777=0),"Util NA",$AD5777&amp;" Util"))</f>
        <v/>
      </c>
    </row>
    <row r="5778" ht="15.75" customHeight="1" s="42">
      <c r="A5778" s="41" t="n"/>
      <c r="G5778" s="38" t="n"/>
      <c r="H5778" s="38" t="n"/>
      <c r="I5778" s="38" t="n"/>
      <c r="J5778" s="38" t="n"/>
      <c r="K5778" s="38" t="n"/>
      <c r="L5778" s="38" t="n"/>
      <c r="N5778" s="36">
        <f>IF($B5778="","",IF($C5778="SUPERSTORE","Superstore","DH"))</f>
        <v/>
      </c>
      <c r="O5778" s="36">
        <f>IF($B5778="","",IFERROR(VLOOKUP($B5778,Mapping!$A:$C,2,0),"Not Mapped"))</f>
        <v/>
      </c>
      <c r="P5778" s="36">
        <f>IF($B5778="","",IFERROR(VLOOKUP($B5778,Mapping!$A:$C,3,0),"Not Mapped"))</f>
        <v/>
      </c>
      <c r="Q5778" s="36">
        <f>IF($B5778="","",IFERROR(VLOOKUP($O5778,Leaders!$A:$B,2,0),"Not Mapped"))</f>
        <v/>
      </c>
      <c r="R5778" s="36">
        <f>IF($B5778="","",IF(COUNTIF(Exclusions!$A:$A,$B5778)&gt;0,"Yes","No"))</f>
        <v/>
      </c>
      <c r="S5778" s="38">
        <f>IF($B5778="","",MIN(1,DAY($A5778)/IF($N5778="Superstore",Settings!$B$5,Settings!$B$4)))</f>
        <v/>
      </c>
      <c r="T5778" s="38">
        <f>IF(OR($B5778="",$G5778="",$S5778=0),"",$G5778/$S5778)</f>
        <v/>
      </c>
      <c r="U5778" s="36">
        <f>IF($T5778="","",IF($T5778&lt;Settings!$B$8,"Critical",IF($T5778&lt;Settings!$B$9,"Semi Critical","Non Critical")))</f>
        <v/>
      </c>
      <c r="V5778" s="28" t="n"/>
      <c r="Z5778">
        <f>IF($B5778="","",IFERROR(VLOOKUP($B5778,'Plan HC for CCA'!$A:$B,2,0),""))</f>
        <v/>
      </c>
      <c r="AA5778">
        <f>IF(OR($B5778="",$Z5778=""),"",IF(N($M5778)&lt;$Z5778,"Delta","No Delta"))</f>
        <v/>
      </c>
      <c r="AB5778">
        <f>IF(OR($B5778="",$Z5778=""),"",MAX(0,$Z5778-N($M5778)))</f>
        <v/>
      </c>
      <c r="AC5778" s="46">
        <f>IF($B5778="","",IFERROR(INDEX('CCA Util %'!$H:$H,MATCH($B5778,'CCA Util %'!$E:$E,0)),""))</f>
        <v/>
      </c>
      <c r="AD5778">
        <f>IF($B5778="","",IFERROR(INDEX('CCA Util %'!$G:$G,MATCH($B5778,'CCA Util %'!$E:$E,0)),""))</f>
        <v/>
      </c>
      <c r="AE5778">
        <f>IF(OR($B5778="",$U5778=""),"",$U5778&amp;" &amp; "&amp;IF(OR($AD5778="",$AD5778=0),"Util NA",$AD5778&amp;" Util"))</f>
        <v/>
      </c>
    </row>
    <row r="5779" ht="15.75" customHeight="1" s="42">
      <c r="A5779" s="41" t="n"/>
      <c r="G5779" s="38" t="n"/>
      <c r="H5779" s="38" t="n"/>
      <c r="I5779" s="38" t="n"/>
      <c r="J5779" s="38" t="n"/>
      <c r="K5779" s="38" t="n"/>
      <c r="L5779" s="38" t="n"/>
      <c r="N5779" s="36">
        <f>IF($B5779="","",IF($C5779="SUPERSTORE","Superstore","DH"))</f>
        <v/>
      </c>
      <c r="O5779" s="36">
        <f>IF($B5779="","",IFERROR(VLOOKUP($B5779,Mapping!$A:$C,2,0),"Not Mapped"))</f>
        <v/>
      </c>
      <c r="P5779" s="36">
        <f>IF($B5779="","",IFERROR(VLOOKUP($B5779,Mapping!$A:$C,3,0),"Not Mapped"))</f>
        <v/>
      </c>
      <c r="Q5779" s="36">
        <f>IF($B5779="","",IFERROR(VLOOKUP($O5779,Leaders!$A:$B,2,0),"Not Mapped"))</f>
        <v/>
      </c>
      <c r="R5779" s="36">
        <f>IF($B5779="","",IF(COUNTIF(Exclusions!$A:$A,$B5779)&gt;0,"Yes","No"))</f>
        <v/>
      </c>
      <c r="S5779" s="38">
        <f>IF($B5779="","",MIN(1,DAY($A5779)/IF($N5779="Superstore",Settings!$B$5,Settings!$B$4)))</f>
        <v/>
      </c>
      <c r="T5779" s="38">
        <f>IF(OR($B5779="",$G5779="",$S5779=0),"",$G5779/$S5779)</f>
        <v/>
      </c>
      <c r="U5779" s="36">
        <f>IF($T5779="","",IF($T5779&lt;Settings!$B$8,"Critical",IF($T5779&lt;Settings!$B$9,"Semi Critical","Non Critical")))</f>
        <v/>
      </c>
      <c r="V5779" s="28" t="n"/>
      <c r="Z5779">
        <f>IF($B5779="","",IFERROR(VLOOKUP($B5779,'Plan HC for CCA'!$A:$B,2,0),""))</f>
        <v/>
      </c>
      <c r="AA5779">
        <f>IF(OR($B5779="",$Z5779=""),"",IF(N($M5779)&lt;$Z5779,"Delta","No Delta"))</f>
        <v/>
      </c>
      <c r="AB5779">
        <f>IF(OR($B5779="",$Z5779=""),"",MAX(0,$Z5779-N($M5779)))</f>
        <v/>
      </c>
      <c r="AC5779" s="46">
        <f>IF($B5779="","",IFERROR(INDEX('CCA Util %'!$H:$H,MATCH($B5779,'CCA Util %'!$E:$E,0)),""))</f>
        <v/>
      </c>
      <c r="AD5779">
        <f>IF($B5779="","",IFERROR(INDEX('CCA Util %'!$G:$G,MATCH($B5779,'CCA Util %'!$E:$E,0)),""))</f>
        <v/>
      </c>
      <c r="AE5779">
        <f>IF(OR($B5779="",$U5779=""),"",$U5779&amp;" &amp; "&amp;IF(OR($AD5779="",$AD5779=0),"Util NA",$AD5779&amp;" Util"))</f>
        <v/>
      </c>
    </row>
    <row r="5780" ht="15.75" customHeight="1" s="42">
      <c r="A5780" s="41" t="n"/>
      <c r="G5780" s="38" t="n"/>
      <c r="H5780" s="38" t="n"/>
      <c r="I5780" s="38" t="n"/>
      <c r="J5780" s="38" t="n"/>
      <c r="K5780" s="38" t="n"/>
      <c r="L5780" s="38" t="n"/>
      <c r="N5780" s="36">
        <f>IF($B5780="","",IF($C5780="SUPERSTORE","Superstore","DH"))</f>
        <v/>
      </c>
      <c r="O5780" s="36">
        <f>IF($B5780="","",IFERROR(VLOOKUP($B5780,Mapping!$A:$C,2,0),"Not Mapped"))</f>
        <v/>
      </c>
      <c r="P5780" s="36">
        <f>IF($B5780="","",IFERROR(VLOOKUP($B5780,Mapping!$A:$C,3,0),"Not Mapped"))</f>
        <v/>
      </c>
      <c r="Q5780" s="36">
        <f>IF($B5780="","",IFERROR(VLOOKUP($O5780,Leaders!$A:$B,2,0),"Not Mapped"))</f>
        <v/>
      </c>
      <c r="R5780" s="36">
        <f>IF($B5780="","",IF(COUNTIF(Exclusions!$A:$A,$B5780)&gt;0,"Yes","No"))</f>
        <v/>
      </c>
      <c r="S5780" s="38">
        <f>IF($B5780="","",MIN(1,DAY($A5780)/IF($N5780="Superstore",Settings!$B$5,Settings!$B$4)))</f>
        <v/>
      </c>
      <c r="T5780" s="38">
        <f>IF(OR($B5780="",$G5780="",$S5780=0),"",$G5780/$S5780)</f>
        <v/>
      </c>
      <c r="U5780" s="36">
        <f>IF($T5780="","",IF($T5780&lt;Settings!$B$8,"Critical",IF($T5780&lt;Settings!$B$9,"Semi Critical","Non Critical")))</f>
        <v/>
      </c>
      <c r="V5780" s="28" t="n"/>
      <c r="Z5780">
        <f>IF($B5780="","",IFERROR(VLOOKUP($B5780,'Plan HC for CCA'!$A:$B,2,0),""))</f>
        <v/>
      </c>
      <c r="AA5780">
        <f>IF(OR($B5780="",$Z5780=""),"",IF(N($M5780)&lt;$Z5780,"Delta","No Delta"))</f>
        <v/>
      </c>
      <c r="AB5780">
        <f>IF(OR($B5780="",$Z5780=""),"",MAX(0,$Z5780-N($M5780)))</f>
        <v/>
      </c>
      <c r="AC5780" s="46">
        <f>IF($B5780="","",IFERROR(INDEX('CCA Util %'!$H:$H,MATCH($B5780,'CCA Util %'!$E:$E,0)),""))</f>
        <v/>
      </c>
      <c r="AD5780">
        <f>IF($B5780="","",IFERROR(INDEX('CCA Util %'!$G:$G,MATCH($B5780,'CCA Util %'!$E:$E,0)),""))</f>
        <v/>
      </c>
      <c r="AE5780">
        <f>IF(OR($B5780="",$U5780=""),"",$U5780&amp;" &amp; "&amp;IF(OR($AD5780="",$AD5780=0),"Util NA",$AD5780&amp;" Util"))</f>
        <v/>
      </c>
    </row>
    <row r="5781" ht="15.75" customHeight="1" s="42">
      <c r="A5781" s="41" t="n"/>
      <c r="G5781" s="38" t="n"/>
      <c r="H5781" s="38" t="n"/>
      <c r="I5781" s="38" t="n"/>
      <c r="J5781" s="38" t="n"/>
      <c r="K5781" s="38" t="n"/>
      <c r="L5781" s="38" t="n"/>
      <c r="N5781" s="36">
        <f>IF($B5781="","",IF($C5781="SUPERSTORE","Superstore","DH"))</f>
        <v/>
      </c>
      <c r="O5781" s="36">
        <f>IF($B5781="","",IFERROR(VLOOKUP($B5781,Mapping!$A:$C,2,0),"Not Mapped"))</f>
        <v/>
      </c>
      <c r="P5781" s="36">
        <f>IF($B5781="","",IFERROR(VLOOKUP($B5781,Mapping!$A:$C,3,0),"Not Mapped"))</f>
        <v/>
      </c>
      <c r="Q5781" s="36">
        <f>IF($B5781="","",IFERROR(VLOOKUP($O5781,Leaders!$A:$B,2,0),"Not Mapped"))</f>
        <v/>
      </c>
      <c r="R5781" s="36">
        <f>IF($B5781="","",IF(COUNTIF(Exclusions!$A:$A,$B5781)&gt;0,"Yes","No"))</f>
        <v/>
      </c>
      <c r="S5781" s="38">
        <f>IF($B5781="","",MIN(1,DAY($A5781)/IF($N5781="Superstore",Settings!$B$5,Settings!$B$4)))</f>
        <v/>
      </c>
      <c r="T5781" s="38">
        <f>IF(OR($B5781="",$G5781="",$S5781=0),"",$G5781/$S5781)</f>
        <v/>
      </c>
      <c r="U5781" s="36">
        <f>IF($T5781="","",IF($T5781&lt;Settings!$B$8,"Critical",IF($T5781&lt;Settings!$B$9,"Semi Critical","Non Critical")))</f>
        <v/>
      </c>
      <c r="V5781" s="28" t="n"/>
      <c r="Z5781">
        <f>IF($B5781="","",IFERROR(VLOOKUP($B5781,'Plan HC for CCA'!$A:$B,2,0),""))</f>
        <v/>
      </c>
      <c r="AA5781">
        <f>IF(OR($B5781="",$Z5781=""),"",IF(N($M5781)&lt;$Z5781,"Delta","No Delta"))</f>
        <v/>
      </c>
      <c r="AB5781">
        <f>IF(OR($B5781="",$Z5781=""),"",MAX(0,$Z5781-N($M5781)))</f>
        <v/>
      </c>
      <c r="AC5781" s="46">
        <f>IF($B5781="","",IFERROR(INDEX('CCA Util %'!$H:$H,MATCH($B5781,'CCA Util %'!$E:$E,0)),""))</f>
        <v/>
      </c>
      <c r="AD5781">
        <f>IF($B5781="","",IFERROR(INDEX('CCA Util %'!$G:$G,MATCH($B5781,'CCA Util %'!$E:$E,0)),""))</f>
        <v/>
      </c>
      <c r="AE5781">
        <f>IF(OR($B5781="",$U5781=""),"",$U5781&amp;" &amp; "&amp;IF(OR($AD5781="",$AD5781=0),"Util NA",$AD5781&amp;" Util"))</f>
        <v/>
      </c>
    </row>
    <row r="5782" ht="15.75" customHeight="1" s="42">
      <c r="A5782" s="41" t="n"/>
      <c r="G5782" s="38" t="n"/>
      <c r="H5782" s="38" t="n"/>
      <c r="I5782" s="38" t="n"/>
      <c r="J5782" s="38" t="n"/>
      <c r="K5782" s="38" t="n"/>
      <c r="L5782" s="38" t="n"/>
      <c r="N5782" s="36">
        <f>IF($B5782="","",IF($C5782="SUPERSTORE","Superstore","DH"))</f>
        <v/>
      </c>
      <c r="O5782" s="36">
        <f>IF($B5782="","",IFERROR(VLOOKUP($B5782,Mapping!$A:$C,2,0),"Not Mapped"))</f>
        <v/>
      </c>
      <c r="P5782" s="36">
        <f>IF($B5782="","",IFERROR(VLOOKUP($B5782,Mapping!$A:$C,3,0),"Not Mapped"))</f>
        <v/>
      </c>
      <c r="Q5782" s="36">
        <f>IF($B5782="","",IFERROR(VLOOKUP($O5782,Leaders!$A:$B,2,0),"Not Mapped"))</f>
        <v/>
      </c>
      <c r="R5782" s="36">
        <f>IF($B5782="","",IF(COUNTIF(Exclusions!$A:$A,$B5782)&gt;0,"Yes","No"))</f>
        <v/>
      </c>
      <c r="S5782" s="38">
        <f>IF($B5782="","",MIN(1,DAY($A5782)/IF($N5782="Superstore",Settings!$B$5,Settings!$B$4)))</f>
        <v/>
      </c>
      <c r="T5782" s="38">
        <f>IF(OR($B5782="",$G5782="",$S5782=0),"",$G5782/$S5782)</f>
        <v/>
      </c>
      <c r="U5782" s="36">
        <f>IF($T5782="","",IF($T5782&lt;Settings!$B$8,"Critical",IF($T5782&lt;Settings!$B$9,"Semi Critical","Non Critical")))</f>
        <v/>
      </c>
      <c r="V5782" s="28" t="n"/>
      <c r="Z5782">
        <f>IF($B5782="","",IFERROR(VLOOKUP($B5782,'Plan HC for CCA'!$A:$B,2,0),""))</f>
        <v/>
      </c>
      <c r="AA5782">
        <f>IF(OR($B5782="",$Z5782=""),"",IF(N($M5782)&lt;$Z5782,"Delta","No Delta"))</f>
        <v/>
      </c>
      <c r="AB5782">
        <f>IF(OR($B5782="",$Z5782=""),"",MAX(0,$Z5782-N($M5782)))</f>
        <v/>
      </c>
      <c r="AC5782" s="46">
        <f>IF($B5782="","",IFERROR(INDEX('CCA Util %'!$H:$H,MATCH($B5782,'CCA Util %'!$E:$E,0)),""))</f>
        <v/>
      </c>
      <c r="AD5782">
        <f>IF($B5782="","",IFERROR(INDEX('CCA Util %'!$G:$G,MATCH($B5782,'CCA Util %'!$E:$E,0)),""))</f>
        <v/>
      </c>
      <c r="AE5782">
        <f>IF(OR($B5782="",$U5782=""),"",$U5782&amp;" &amp; "&amp;IF(OR($AD5782="",$AD5782=0),"Util NA",$AD5782&amp;" Util"))</f>
        <v/>
      </c>
    </row>
    <row r="5783" ht="15.75" customHeight="1" s="42">
      <c r="A5783" s="41" t="n"/>
      <c r="G5783" s="38" t="n"/>
      <c r="H5783" s="38" t="n"/>
      <c r="I5783" s="38" t="n"/>
      <c r="J5783" s="38" t="n"/>
      <c r="K5783" s="38" t="n"/>
      <c r="L5783" s="38" t="n"/>
      <c r="N5783" s="36">
        <f>IF($B5783="","",IF($C5783="SUPERSTORE","Superstore","DH"))</f>
        <v/>
      </c>
      <c r="O5783" s="36">
        <f>IF($B5783="","",IFERROR(VLOOKUP($B5783,Mapping!$A:$C,2,0),"Not Mapped"))</f>
        <v/>
      </c>
      <c r="P5783" s="36">
        <f>IF($B5783="","",IFERROR(VLOOKUP($B5783,Mapping!$A:$C,3,0),"Not Mapped"))</f>
        <v/>
      </c>
      <c r="Q5783" s="36">
        <f>IF($B5783="","",IFERROR(VLOOKUP($O5783,Leaders!$A:$B,2,0),"Not Mapped"))</f>
        <v/>
      </c>
      <c r="R5783" s="36">
        <f>IF($B5783="","",IF(COUNTIF(Exclusions!$A:$A,$B5783)&gt;0,"Yes","No"))</f>
        <v/>
      </c>
      <c r="S5783" s="38">
        <f>IF($B5783="","",MIN(1,DAY($A5783)/IF($N5783="Superstore",Settings!$B$5,Settings!$B$4)))</f>
        <v/>
      </c>
      <c r="T5783" s="38">
        <f>IF(OR($B5783="",$G5783="",$S5783=0),"",$G5783/$S5783)</f>
        <v/>
      </c>
      <c r="U5783" s="36">
        <f>IF($T5783="","",IF($T5783&lt;Settings!$B$8,"Critical",IF($T5783&lt;Settings!$B$9,"Semi Critical","Non Critical")))</f>
        <v/>
      </c>
      <c r="V5783" s="28" t="n"/>
      <c r="Z5783">
        <f>IF($B5783="","",IFERROR(VLOOKUP($B5783,'Plan HC for CCA'!$A:$B,2,0),""))</f>
        <v/>
      </c>
      <c r="AA5783">
        <f>IF(OR($B5783="",$Z5783=""),"",IF(N($M5783)&lt;$Z5783,"Delta","No Delta"))</f>
        <v/>
      </c>
      <c r="AB5783">
        <f>IF(OR($B5783="",$Z5783=""),"",MAX(0,$Z5783-N($M5783)))</f>
        <v/>
      </c>
      <c r="AC5783" s="46">
        <f>IF($B5783="","",IFERROR(INDEX('CCA Util %'!$H:$H,MATCH($B5783,'CCA Util %'!$E:$E,0)),""))</f>
        <v/>
      </c>
      <c r="AD5783">
        <f>IF($B5783="","",IFERROR(INDEX('CCA Util %'!$G:$G,MATCH($B5783,'CCA Util %'!$E:$E,0)),""))</f>
        <v/>
      </c>
      <c r="AE5783">
        <f>IF(OR($B5783="",$U5783=""),"",$U5783&amp;" &amp; "&amp;IF(OR($AD5783="",$AD5783=0),"Util NA",$AD5783&amp;" Util"))</f>
        <v/>
      </c>
    </row>
    <row r="5784" ht="15.75" customHeight="1" s="42">
      <c r="A5784" s="41" t="n"/>
      <c r="G5784" s="38" t="n"/>
      <c r="H5784" s="38" t="n"/>
      <c r="I5784" s="38" t="n"/>
      <c r="J5784" s="38" t="n"/>
      <c r="K5784" s="38" t="n"/>
      <c r="L5784" s="38" t="n"/>
      <c r="N5784" s="36">
        <f>IF($B5784="","",IF($C5784="SUPERSTORE","Superstore","DH"))</f>
        <v/>
      </c>
      <c r="O5784" s="36">
        <f>IF($B5784="","",IFERROR(VLOOKUP($B5784,Mapping!$A:$C,2,0),"Not Mapped"))</f>
        <v/>
      </c>
      <c r="P5784" s="36">
        <f>IF($B5784="","",IFERROR(VLOOKUP($B5784,Mapping!$A:$C,3,0),"Not Mapped"))</f>
        <v/>
      </c>
      <c r="Q5784" s="36">
        <f>IF($B5784="","",IFERROR(VLOOKUP($O5784,Leaders!$A:$B,2,0),"Not Mapped"))</f>
        <v/>
      </c>
      <c r="R5784" s="36">
        <f>IF($B5784="","",IF(COUNTIF(Exclusions!$A:$A,$B5784)&gt;0,"Yes","No"))</f>
        <v/>
      </c>
      <c r="S5784" s="38">
        <f>IF($B5784="","",MIN(1,DAY($A5784)/IF($N5784="Superstore",Settings!$B$5,Settings!$B$4)))</f>
        <v/>
      </c>
      <c r="T5784" s="38">
        <f>IF(OR($B5784="",$G5784="",$S5784=0),"",$G5784/$S5784)</f>
        <v/>
      </c>
      <c r="U5784" s="36">
        <f>IF($T5784="","",IF($T5784&lt;Settings!$B$8,"Critical",IF($T5784&lt;Settings!$B$9,"Semi Critical","Non Critical")))</f>
        <v/>
      </c>
      <c r="V5784" s="28" t="n"/>
      <c r="Z5784">
        <f>IF($B5784="","",IFERROR(VLOOKUP($B5784,'Plan HC for CCA'!$A:$B,2,0),""))</f>
        <v/>
      </c>
      <c r="AA5784">
        <f>IF(OR($B5784="",$Z5784=""),"",IF(N($M5784)&lt;$Z5784,"Delta","No Delta"))</f>
        <v/>
      </c>
      <c r="AB5784">
        <f>IF(OR($B5784="",$Z5784=""),"",MAX(0,$Z5784-N($M5784)))</f>
        <v/>
      </c>
      <c r="AC5784" s="46">
        <f>IF($B5784="","",IFERROR(INDEX('CCA Util %'!$H:$H,MATCH($B5784,'CCA Util %'!$E:$E,0)),""))</f>
        <v/>
      </c>
      <c r="AD5784">
        <f>IF($B5784="","",IFERROR(INDEX('CCA Util %'!$G:$G,MATCH($B5784,'CCA Util %'!$E:$E,0)),""))</f>
        <v/>
      </c>
      <c r="AE5784">
        <f>IF(OR($B5784="",$U5784=""),"",$U5784&amp;" &amp; "&amp;IF(OR($AD5784="",$AD5784=0),"Util NA",$AD5784&amp;" Util"))</f>
        <v/>
      </c>
    </row>
    <row r="5785" ht="15.75" customHeight="1" s="42">
      <c r="A5785" s="41" t="n"/>
      <c r="G5785" s="38" t="n"/>
      <c r="H5785" s="38" t="n"/>
      <c r="I5785" s="38" t="n"/>
      <c r="J5785" s="38" t="n"/>
      <c r="K5785" s="38" t="n"/>
      <c r="L5785" s="38" t="n"/>
      <c r="N5785" s="36">
        <f>IF($B5785="","",IF($C5785="SUPERSTORE","Superstore","DH"))</f>
        <v/>
      </c>
      <c r="O5785" s="36">
        <f>IF($B5785="","",IFERROR(VLOOKUP($B5785,Mapping!$A:$C,2,0),"Not Mapped"))</f>
        <v/>
      </c>
      <c r="P5785" s="36">
        <f>IF($B5785="","",IFERROR(VLOOKUP($B5785,Mapping!$A:$C,3,0),"Not Mapped"))</f>
        <v/>
      </c>
      <c r="Q5785" s="36">
        <f>IF($B5785="","",IFERROR(VLOOKUP($O5785,Leaders!$A:$B,2,0),"Not Mapped"))</f>
        <v/>
      </c>
      <c r="R5785" s="36">
        <f>IF($B5785="","",IF(COUNTIF(Exclusions!$A:$A,$B5785)&gt;0,"Yes","No"))</f>
        <v/>
      </c>
      <c r="S5785" s="38">
        <f>IF($B5785="","",MIN(1,DAY($A5785)/IF($N5785="Superstore",Settings!$B$5,Settings!$B$4)))</f>
        <v/>
      </c>
      <c r="T5785" s="38">
        <f>IF(OR($B5785="",$G5785="",$S5785=0),"",$G5785/$S5785)</f>
        <v/>
      </c>
      <c r="U5785" s="36">
        <f>IF($T5785="","",IF($T5785&lt;Settings!$B$8,"Critical",IF($T5785&lt;Settings!$B$9,"Semi Critical","Non Critical")))</f>
        <v/>
      </c>
      <c r="V5785" s="28" t="n"/>
      <c r="Z5785">
        <f>IF($B5785="","",IFERROR(VLOOKUP($B5785,'Plan HC for CCA'!$A:$B,2,0),""))</f>
        <v/>
      </c>
      <c r="AA5785">
        <f>IF(OR($B5785="",$Z5785=""),"",IF(N($M5785)&lt;$Z5785,"Delta","No Delta"))</f>
        <v/>
      </c>
      <c r="AB5785">
        <f>IF(OR($B5785="",$Z5785=""),"",MAX(0,$Z5785-N($M5785)))</f>
        <v/>
      </c>
      <c r="AC5785" s="46">
        <f>IF($B5785="","",IFERROR(INDEX('CCA Util %'!$H:$H,MATCH($B5785,'CCA Util %'!$E:$E,0)),""))</f>
        <v/>
      </c>
      <c r="AD5785">
        <f>IF($B5785="","",IFERROR(INDEX('CCA Util %'!$G:$G,MATCH($B5785,'CCA Util %'!$E:$E,0)),""))</f>
        <v/>
      </c>
      <c r="AE5785">
        <f>IF(OR($B5785="",$U5785=""),"",$U5785&amp;" &amp; "&amp;IF(OR($AD5785="",$AD5785=0),"Util NA",$AD5785&amp;" Util"))</f>
        <v/>
      </c>
    </row>
    <row r="5786" ht="15.75" customHeight="1" s="42">
      <c r="A5786" s="41" t="n"/>
      <c r="G5786" s="38" t="n"/>
      <c r="H5786" s="38" t="n"/>
      <c r="I5786" s="38" t="n"/>
      <c r="J5786" s="38" t="n"/>
      <c r="K5786" s="38" t="n"/>
      <c r="L5786" s="38" t="n"/>
      <c r="N5786" s="36">
        <f>IF($B5786="","",IF($C5786="SUPERSTORE","Superstore","DH"))</f>
        <v/>
      </c>
      <c r="O5786" s="36">
        <f>IF($B5786="","",IFERROR(VLOOKUP($B5786,Mapping!$A:$C,2,0),"Not Mapped"))</f>
        <v/>
      </c>
      <c r="P5786" s="36">
        <f>IF($B5786="","",IFERROR(VLOOKUP($B5786,Mapping!$A:$C,3,0),"Not Mapped"))</f>
        <v/>
      </c>
      <c r="Q5786" s="36">
        <f>IF($B5786="","",IFERROR(VLOOKUP($O5786,Leaders!$A:$B,2,0),"Not Mapped"))</f>
        <v/>
      </c>
      <c r="R5786" s="36">
        <f>IF($B5786="","",IF(COUNTIF(Exclusions!$A:$A,$B5786)&gt;0,"Yes","No"))</f>
        <v/>
      </c>
      <c r="S5786" s="38">
        <f>IF($B5786="","",MIN(1,DAY($A5786)/IF($N5786="Superstore",Settings!$B$5,Settings!$B$4)))</f>
        <v/>
      </c>
      <c r="T5786" s="38">
        <f>IF(OR($B5786="",$G5786="",$S5786=0),"",$G5786/$S5786)</f>
        <v/>
      </c>
      <c r="U5786" s="36">
        <f>IF($T5786="","",IF($T5786&lt;Settings!$B$8,"Critical",IF($T5786&lt;Settings!$B$9,"Semi Critical","Non Critical")))</f>
        <v/>
      </c>
      <c r="V5786" s="28" t="n"/>
      <c r="Z5786">
        <f>IF($B5786="","",IFERROR(VLOOKUP($B5786,'Plan HC for CCA'!$A:$B,2,0),""))</f>
        <v/>
      </c>
      <c r="AA5786">
        <f>IF(OR($B5786="",$Z5786=""),"",IF(N($M5786)&lt;$Z5786,"Delta","No Delta"))</f>
        <v/>
      </c>
      <c r="AB5786">
        <f>IF(OR($B5786="",$Z5786=""),"",MAX(0,$Z5786-N($M5786)))</f>
        <v/>
      </c>
      <c r="AC5786" s="46">
        <f>IF($B5786="","",IFERROR(INDEX('CCA Util %'!$H:$H,MATCH($B5786,'CCA Util %'!$E:$E,0)),""))</f>
        <v/>
      </c>
      <c r="AD5786">
        <f>IF($B5786="","",IFERROR(INDEX('CCA Util %'!$G:$G,MATCH($B5786,'CCA Util %'!$E:$E,0)),""))</f>
        <v/>
      </c>
      <c r="AE5786">
        <f>IF(OR($B5786="",$U5786=""),"",$U5786&amp;" &amp; "&amp;IF(OR($AD5786="",$AD5786=0),"Util NA",$AD5786&amp;" Util"))</f>
        <v/>
      </c>
    </row>
    <row r="5787" ht="15.75" customHeight="1" s="42">
      <c r="A5787" s="41" t="n"/>
      <c r="G5787" s="38" t="n"/>
      <c r="H5787" s="38" t="n"/>
      <c r="I5787" s="38" t="n"/>
      <c r="J5787" s="38" t="n"/>
      <c r="K5787" s="38" t="n"/>
      <c r="L5787" s="38" t="n"/>
      <c r="N5787" s="36">
        <f>IF($B5787="","",IF($C5787="SUPERSTORE","Superstore","DH"))</f>
        <v/>
      </c>
      <c r="O5787" s="36">
        <f>IF($B5787="","",IFERROR(VLOOKUP($B5787,Mapping!$A:$C,2,0),"Not Mapped"))</f>
        <v/>
      </c>
      <c r="P5787" s="36">
        <f>IF($B5787="","",IFERROR(VLOOKUP($B5787,Mapping!$A:$C,3,0),"Not Mapped"))</f>
        <v/>
      </c>
      <c r="Q5787" s="36">
        <f>IF($B5787="","",IFERROR(VLOOKUP($O5787,Leaders!$A:$B,2,0),"Not Mapped"))</f>
        <v/>
      </c>
      <c r="R5787" s="36">
        <f>IF($B5787="","",IF(COUNTIF(Exclusions!$A:$A,$B5787)&gt;0,"Yes","No"))</f>
        <v/>
      </c>
      <c r="S5787" s="38">
        <f>IF($B5787="","",MIN(1,DAY($A5787)/IF($N5787="Superstore",Settings!$B$5,Settings!$B$4)))</f>
        <v/>
      </c>
      <c r="T5787" s="38">
        <f>IF(OR($B5787="",$G5787="",$S5787=0),"",$G5787/$S5787)</f>
        <v/>
      </c>
      <c r="U5787" s="36">
        <f>IF($T5787="","",IF($T5787&lt;Settings!$B$8,"Critical",IF($T5787&lt;Settings!$B$9,"Semi Critical","Non Critical")))</f>
        <v/>
      </c>
      <c r="V5787" s="28" t="n"/>
      <c r="Z5787">
        <f>IF($B5787="","",IFERROR(VLOOKUP($B5787,'Plan HC for CCA'!$A:$B,2,0),""))</f>
        <v/>
      </c>
      <c r="AA5787">
        <f>IF(OR($B5787="",$Z5787=""),"",IF(N($M5787)&lt;$Z5787,"Delta","No Delta"))</f>
        <v/>
      </c>
      <c r="AB5787">
        <f>IF(OR($B5787="",$Z5787=""),"",MAX(0,$Z5787-N($M5787)))</f>
        <v/>
      </c>
      <c r="AC5787" s="46">
        <f>IF($B5787="","",IFERROR(INDEX('CCA Util %'!$H:$H,MATCH($B5787,'CCA Util %'!$E:$E,0)),""))</f>
        <v/>
      </c>
      <c r="AD5787">
        <f>IF($B5787="","",IFERROR(INDEX('CCA Util %'!$G:$G,MATCH($B5787,'CCA Util %'!$E:$E,0)),""))</f>
        <v/>
      </c>
      <c r="AE5787">
        <f>IF(OR($B5787="",$U5787=""),"",$U5787&amp;" &amp; "&amp;IF(OR($AD5787="",$AD5787=0),"Util NA",$AD5787&amp;" Util"))</f>
        <v/>
      </c>
    </row>
    <row r="5788" ht="15.75" customHeight="1" s="42">
      <c r="A5788" s="41" t="n"/>
      <c r="G5788" s="38" t="n"/>
      <c r="H5788" s="38" t="n"/>
      <c r="I5788" s="38" t="n"/>
      <c r="J5788" s="38" t="n"/>
      <c r="K5788" s="38" t="n"/>
      <c r="L5788" s="38" t="n"/>
      <c r="N5788" s="36">
        <f>IF($B5788="","",IF($C5788="SUPERSTORE","Superstore","DH"))</f>
        <v/>
      </c>
      <c r="O5788" s="36">
        <f>IF($B5788="","",IFERROR(VLOOKUP($B5788,Mapping!$A:$C,2,0),"Not Mapped"))</f>
        <v/>
      </c>
      <c r="P5788" s="36">
        <f>IF($B5788="","",IFERROR(VLOOKUP($B5788,Mapping!$A:$C,3,0),"Not Mapped"))</f>
        <v/>
      </c>
      <c r="Q5788" s="36">
        <f>IF($B5788="","",IFERROR(VLOOKUP($O5788,Leaders!$A:$B,2,0),"Not Mapped"))</f>
        <v/>
      </c>
      <c r="R5788" s="36">
        <f>IF($B5788="","",IF(COUNTIF(Exclusions!$A:$A,$B5788)&gt;0,"Yes","No"))</f>
        <v/>
      </c>
      <c r="S5788" s="38">
        <f>IF($B5788="","",MIN(1,DAY($A5788)/IF($N5788="Superstore",Settings!$B$5,Settings!$B$4)))</f>
        <v/>
      </c>
      <c r="T5788" s="38">
        <f>IF(OR($B5788="",$G5788="",$S5788=0),"",$G5788/$S5788)</f>
        <v/>
      </c>
      <c r="U5788" s="36">
        <f>IF($T5788="","",IF($T5788&lt;Settings!$B$8,"Critical",IF($T5788&lt;Settings!$B$9,"Semi Critical","Non Critical")))</f>
        <v/>
      </c>
      <c r="V5788" s="28" t="n"/>
      <c r="Z5788">
        <f>IF($B5788="","",IFERROR(VLOOKUP($B5788,'Plan HC for CCA'!$A:$B,2,0),""))</f>
        <v/>
      </c>
      <c r="AA5788">
        <f>IF(OR($B5788="",$Z5788=""),"",IF(N($M5788)&lt;$Z5788,"Delta","No Delta"))</f>
        <v/>
      </c>
      <c r="AB5788">
        <f>IF(OR($B5788="",$Z5788=""),"",MAX(0,$Z5788-N($M5788)))</f>
        <v/>
      </c>
      <c r="AC5788" s="46">
        <f>IF($B5788="","",IFERROR(INDEX('CCA Util %'!$H:$H,MATCH($B5788,'CCA Util %'!$E:$E,0)),""))</f>
        <v/>
      </c>
      <c r="AD5788">
        <f>IF($B5788="","",IFERROR(INDEX('CCA Util %'!$G:$G,MATCH($B5788,'CCA Util %'!$E:$E,0)),""))</f>
        <v/>
      </c>
      <c r="AE5788">
        <f>IF(OR($B5788="",$U5788=""),"",$U5788&amp;" &amp; "&amp;IF(OR($AD5788="",$AD5788=0),"Util NA",$AD5788&amp;" Util"))</f>
        <v/>
      </c>
    </row>
    <row r="5789" ht="15.75" customHeight="1" s="42">
      <c r="A5789" s="41" t="n"/>
      <c r="G5789" s="38" t="n"/>
      <c r="H5789" s="38" t="n"/>
      <c r="I5789" s="38" t="n"/>
      <c r="J5789" s="38" t="n"/>
      <c r="K5789" s="38" t="n"/>
      <c r="L5789" s="38" t="n"/>
      <c r="N5789" s="36">
        <f>IF($B5789="","",IF($C5789="SUPERSTORE","Superstore","DH"))</f>
        <v/>
      </c>
      <c r="O5789" s="36">
        <f>IF($B5789="","",IFERROR(VLOOKUP($B5789,Mapping!$A:$C,2,0),"Not Mapped"))</f>
        <v/>
      </c>
      <c r="P5789" s="36">
        <f>IF($B5789="","",IFERROR(VLOOKUP($B5789,Mapping!$A:$C,3,0),"Not Mapped"))</f>
        <v/>
      </c>
      <c r="Q5789" s="36">
        <f>IF($B5789="","",IFERROR(VLOOKUP($O5789,Leaders!$A:$B,2,0),"Not Mapped"))</f>
        <v/>
      </c>
      <c r="R5789" s="36">
        <f>IF($B5789="","",IF(COUNTIF(Exclusions!$A:$A,$B5789)&gt;0,"Yes","No"))</f>
        <v/>
      </c>
      <c r="S5789" s="38">
        <f>IF($B5789="","",MIN(1,DAY($A5789)/IF($N5789="Superstore",Settings!$B$5,Settings!$B$4)))</f>
        <v/>
      </c>
      <c r="T5789" s="38">
        <f>IF(OR($B5789="",$G5789="",$S5789=0),"",$G5789/$S5789)</f>
        <v/>
      </c>
      <c r="U5789" s="36">
        <f>IF($T5789="","",IF($T5789&lt;Settings!$B$8,"Critical",IF($T5789&lt;Settings!$B$9,"Semi Critical","Non Critical")))</f>
        <v/>
      </c>
      <c r="V5789" s="28" t="n"/>
      <c r="Z5789">
        <f>IF($B5789="","",IFERROR(VLOOKUP($B5789,'Plan HC for CCA'!$A:$B,2,0),""))</f>
        <v/>
      </c>
      <c r="AA5789">
        <f>IF(OR($B5789="",$Z5789=""),"",IF(N($M5789)&lt;$Z5789,"Delta","No Delta"))</f>
        <v/>
      </c>
      <c r="AB5789">
        <f>IF(OR($B5789="",$Z5789=""),"",MAX(0,$Z5789-N($M5789)))</f>
        <v/>
      </c>
      <c r="AC5789" s="46">
        <f>IF($B5789="","",IFERROR(INDEX('CCA Util %'!$H:$H,MATCH($B5789,'CCA Util %'!$E:$E,0)),""))</f>
        <v/>
      </c>
      <c r="AD5789">
        <f>IF($B5789="","",IFERROR(INDEX('CCA Util %'!$G:$G,MATCH($B5789,'CCA Util %'!$E:$E,0)),""))</f>
        <v/>
      </c>
      <c r="AE5789">
        <f>IF(OR($B5789="",$U5789=""),"",$U5789&amp;" &amp; "&amp;IF(OR($AD5789="",$AD5789=0),"Util NA",$AD5789&amp;" Util"))</f>
        <v/>
      </c>
    </row>
    <row r="5790" ht="15.75" customHeight="1" s="42">
      <c r="A5790" s="41" t="n"/>
      <c r="G5790" s="38" t="n"/>
      <c r="H5790" s="38" t="n"/>
      <c r="I5790" s="38" t="n"/>
      <c r="J5790" s="38" t="n"/>
      <c r="K5790" s="38" t="n"/>
      <c r="L5790" s="38" t="n"/>
      <c r="N5790" s="36">
        <f>IF($B5790="","",IF($C5790="SUPERSTORE","Superstore","DH"))</f>
        <v/>
      </c>
      <c r="O5790" s="36">
        <f>IF($B5790="","",IFERROR(VLOOKUP($B5790,Mapping!$A:$C,2,0),"Not Mapped"))</f>
        <v/>
      </c>
      <c r="P5790" s="36">
        <f>IF($B5790="","",IFERROR(VLOOKUP($B5790,Mapping!$A:$C,3,0),"Not Mapped"))</f>
        <v/>
      </c>
      <c r="Q5790" s="36">
        <f>IF($B5790="","",IFERROR(VLOOKUP($O5790,Leaders!$A:$B,2,0),"Not Mapped"))</f>
        <v/>
      </c>
      <c r="R5790" s="36">
        <f>IF($B5790="","",IF(COUNTIF(Exclusions!$A:$A,$B5790)&gt;0,"Yes","No"))</f>
        <v/>
      </c>
      <c r="S5790" s="38">
        <f>IF($B5790="","",MIN(1,DAY($A5790)/IF($N5790="Superstore",Settings!$B$5,Settings!$B$4)))</f>
        <v/>
      </c>
      <c r="T5790" s="38">
        <f>IF(OR($B5790="",$G5790="",$S5790=0),"",$G5790/$S5790)</f>
        <v/>
      </c>
      <c r="U5790" s="36">
        <f>IF($T5790="","",IF($T5790&lt;Settings!$B$8,"Critical",IF($T5790&lt;Settings!$B$9,"Semi Critical","Non Critical")))</f>
        <v/>
      </c>
      <c r="V5790" s="28" t="n"/>
      <c r="Z5790">
        <f>IF($B5790="","",IFERROR(VLOOKUP($B5790,'Plan HC for CCA'!$A:$B,2,0),""))</f>
        <v/>
      </c>
      <c r="AA5790">
        <f>IF(OR($B5790="",$Z5790=""),"",IF(N($M5790)&lt;$Z5790,"Delta","No Delta"))</f>
        <v/>
      </c>
      <c r="AB5790">
        <f>IF(OR($B5790="",$Z5790=""),"",MAX(0,$Z5790-N($M5790)))</f>
        <v/>
      </c>
      <c r="AC5790" s="46">
        <f>IF($B5790="","",IFERROR(INDEX('CCA Util %'!$H:$H,MATCH($B5790,'CCA Util %'!$E:$E,0)),""))</f>
        <v/>
      </c>
      <c r="AD5790">
        <f>IF($B5790="","",IFERROR(INDEX('CCA Util %'!$G:$G,MATCH($B5790,'CCA Util %'!$E:$E,0)),""))</f>
        <v/>
      </c>
      <c r="AE5790">
        <f>IF(OR($B5790="",$U5790=""),"",$U5790&amp;" &amp; "&amp;IF(OR($AD5790="",$AD5790=0),"Util NA",$AD5790&amp;" Util"))</f>
        <v/>
      </c>
    </row>
    <row r="5791" ht="15.75" customHeight="1" s="42">
      <c r="A5791" s="41" t="n"/>
      <c r="G5791" s="38" t="n"/>
      <c r="H5791" s="38" t="n"/>
      <c r="I5791" s="38" t="n"/>
      <c r="J5791" s="38" t="n"/>
      <c r="K5791" s="38" t="n"/>
      <c r="L5791" s="38" t="n"/>
      <c r="N5791" s="36">
        <f>IF($B5791="","",IF($C5791="SUPERSTORE","Superstore","DH"))</f>
        <v/>
      </c>
      <c r="O5791" s="36">
        <f>IF($B5791="","",IFERROR(VLOOKUP($B5791,Mapping!$A:$C,2,0),"Not Mapped"))</f>
        <v/>
      </c>
      <c r="P5791" s="36">
        <f>IF($B5791="","",IFERROR(VLOOKUP($B5791,Mapping!$A:$C,3,0),"Not Mapped"))</f>
        <v/>
      </c>
      <c r="Q5791" s="36">
        <f>IF($B5791="","",IFERROR(VLOOKUP($O5791,Leaders!$A:$B,2,0),"Not Mapped"))</f>
        <v/>
      </c>
      <c r="R5791" s="36">
        <f>IF($B5791="","",IF(COUNTIF(Exclusions!$A:$A,$B5791)&gt;0,"Yes","No"))</f>
        <v/>
      </c>
      <c r="S5791" s="38">
        <f>IF($B5791="","",MIN(1,DAY($A5791)/IF($N5791="Superstore",Settings!$B$5,Settings!$B$4)))</f>
        <v/>
      </c>
      <c r="T5791" s="38">
        <f>IF(OR($B5791="",$G5791="",$S5791=0),"",$G5791/$S5791)</f>
        <v/>
      </c>
      <c r="U5791" s="36">
        <f>IF($T5791="","",IF($T5791&lt;Settings!$B$8,"Critical",IF($T5791&lt;Settings!$B$9,"Semi Critical","Non Critical")))</f>
        <v/>
      </c>
      <c r="V5791" s="28" t="n"/>
      <c r="Z5791">
        <f>IF($B5791="","",IFERROR(VLOOKUP($B5791,'Plan HC for CCA'!$A:$B,2,0),""))</f>
        <v/>
      </c>
      <c r="AA5791">
        <f>IF(OR($B5791="",$Z5791=""),"",IF(N($M5791)&lt;$Z5791,"Delta","No Delta"))</f>
        <v/>
      </c>
      <c r="AB5791">
        <f>IF(OR($B5791="",$Z5791=""),"",MAX(0,$Z5791-N($M5791)))</f>
        <v/>
      </c>
      <c r="AC5791" s="46">
        <f>IF($B5791="","",IFERROR(INDEX('CCA Util %'!$H:$H,MATCH($B5791,'CCA Util %'!$E:$E,0)),""))</f>
        <v/>
      </c>
      <c r="AD5791">
        <f>IF($B5791="","",IFERROR(INDEX('CCA Util %'!$G:$G,MATCH($B5791,'CCA Util %'!$E:$E,0)),""))</f>
        <v/>
      </c>
      <c r="AE5791">
        <f>IF(OR($B5791="",$U5791=""),"",$U5791&amp;" &amp; "&amp;IF(OR($AD5791="",$AD5791=0),"Util NA",$AD5791&amp;" Util"))</f>
        <v/>
      </c>
    </row>
    <row r="5792" ht="15.75" customHeight="1" s="42">
      <c r="A5792" s="41" t="n"/>
      <c r="G5792" s="38" t="n"/>
      <c r="H5792" s="38" t="n"/>
      <c r="I5792" s="38" t="n"/>
      <c r="J5792" s="38" t="n"/>
      <c r="K5792" s="38" t="n"/>
      <c r="L5792" s="38" t="n"/>
      <c r="N5792" s="36">
        <f>IF($B5792="","",IF($C5792="SUPERSTORE","Superstore","DH"))</f>
        <v/>
      </c>
      <c r="O5792" s="36">
        <f>IF($B5792="","",IFERROR(VLOOKUP($B5792,Mapping!$A:$C,2,0),"Not Mapped"))</f>
        <v/>
      </c>
      <c r="P5792" s="36">
        <f>IF($B5792="","",IFERROR(VLOOKUP($B5792,Mapping!$A:$C,3,0),"Not Mapped"))</f>
        <v/>
      </c>
      <c r="Q5792" s="36">
        <f>IF($B5792="","",IFERROR(VLOOKUP($O5792,Leaders!$A:$B,2,0),"Not Mapped"))</f>
        <v/>
      </c>
      <c r="R5792" s="36">
        <f>IF($B5792="","",IF(COUNTIF(Exclusions!$A:$A,$B5792)&gt;0,"Yes","No"))</f>
        <v/>
      </c>
      <c r="S5792" s="38">
        <f>IF($B5792="","",MIN(1,DAY($A5792)/IF($N5792="Superstore",Settings!$B$5,Settings!$B$4)))</f>
        <v/>
      </c>
      <c r="T5792" s="38">
        <f>IF(OR($B5792="",$G5792="",$S5792=0),"",$G5792/$S5792)</f>
        <v/>
      </c>
      <c r="U5792" s="36">
        <f>IF($T5792="","",IF($T5792&lt;Settings!$B$8,"Critical",IF($T5792&lt;Settings!$B$9,"Semi Critical","Non Critical")))</f>
        <v/>
      </c>
      <c r="V5792" s="28" t="n"/>
      <c r="Z5792">
        <f>IF($B5792="","",IFERROR(VLOOKUP($B5792,'Plan HC for CCA'!$A:$B,2,0),""))</f>
        <v/>
      </c>
      <c r="AA5792">
        <f>IF(OR($B5792="",$Z5792=""),"",IF(N($M5792)&lt;$Z5792,"Delta","No Delta"))</f>
        <v/>
      </c>
      <c r="AB5792">
        <f>IF(OR($B5792="",$Z5792=""),"",MAX(0,$Z5792-N($M5792)))</f>
        <v/>
      </c>
      <c r="AC5792" s="46">
        <f>IF($B5792="","",IFERROR(INDEX('CCA Util %'!$H:$H,MATCH($B5792,'CCA Util %'!$E:$E,0)),""))</f>
        <v/>
      </c>
      <c r="AD5792">
        <f>IF($B5792="","",IFERROR(INDEX('CCA Util %'!$G:$G,MATCH($B5792,'CCA Util %'!$E:$E,0)),""))</f>
        <v/>
      </c>
      <c r="AE5792">
        <f>IF(OR($B5792="",$U5792=""),"",$U5792&amp;" &amp; "&amp;IF(OR($AD5792="",$AD5792=0),"Util NA",$AD5792&amp;" Util"))</f>
        <v/>
      </c>
    </row>
    <row r="5793" ht="15.75" customHeight="1" s="42">
      <c r="A5793" s="41" t="n"/>
      <c r="G5793" s="38" t="n"/>
      <c r="H5793" s="38" t="n"/>
      <c r="I5793" s="38" t="n"/>
      <c r="J5793" s="38" t="n"/>
      <c r="K5793" s="38" t="n"/>
      <c r="L5793" s="38" t="n"/>
      <c r="N5793" s="36">
        <f>IF($B5793="","",IF($C5793="SUPERSTORE","Superstore","DH"))</f>
        <v/>
      </c>
      <c r="O5793" s="36">
        <f>IF($B5793="","",IFERROR(VLOOKUP($B5793,Mapping!$A:$C,2,0),"Not Mapped"))</f>
        <v/>
      </c>
      <c r="P5793" s="36">
        <f>IF($B5793="","",IFERROR(VLOOKUP($B5793,Mapping!$A:$C,3,0),"Not Mapped"))</f>
        <v/>
      </c>
      <c r="Q5793" s="36">
        <f>IF($B5793="","",IFERROR(VLOOKUP($O5793,Leaders!$A:$B,2,0),"Not Mapped"))</f>
        <v/>
      </c>
      <c r="R5793" s="36">
        <f>IF($B5793="","",IF(COUNTIF(Exclusions!$A:$A,$B5793)&gt;0,"Yes","No"))</f>
        <v/>
      </c>
      <c r="S5793" s="38">
        <f>IF($B5793="","",MIN(1,DAY($A5793)/IF($N5793="Superstore",Settings!$B$5,Settings!$B$4)))</f>
        <v/>
      </c>
      <c r="T5793" s="38">
        <f>IF(OR($B5793="",$G5793="",$S5793=0),"",$G5793/$S5793)</f>
        <v/>
      </c>
      <c r="U5793" s="36">
        <f>IF($T5793="","",IF($T5793&lt;Settings!$B$8,"Critical",IF($T5793&lt;Settings!$B$9,"Semi Critical","Non Critical")))</f>
        <v/>
      </c>
      <c r="V5793" s="28" t="n"/>
      <c r="Z5793">
        <f>IF($B5793="","",IFERROR(VLOOKUP($B5793,'Plan HC for CCA'!$A:$B,2,0),""))</f>
        <v/>
      </c>
      <c r="AA5793">
        <f>IF(OR($B5793="",$Z5793=""),"",IF(N($M5793)&lt;$Z5793,"Delta","No Delta"))</f>
        <v/>
      </c>
      <c r="AB5793">
        <f>IF(OR($B5793="",$Z5793=""),"",MAX(0,$Z5793-N($M5793)))</f>
        <v/>
      </c>
      <c r="AC5793" s="46">
        <f>IF($B5793="","",IFERROR(INDEX('CCA Util %'!$H:$H,MATCH($B5793,'CCA Util %'!$E:$E,0)),""))</f>
        <v/>
      </c>
      <c r="AD5793">
        <f>IF($B5793="","",IFERROR(INDEX('CCA Util %'!$G:$G,MATCH($B5793,'CCA Util %'!$E:$E,0)),""))</f>
        <v/>
      </c>
      <c r="AE5793">
        <f>IF(OR($B5793="",$U5793=""),"",$U5793&amp;" &amp; "&amp;IF(OR($AD5793="",$AD5793=0),"Util NA",$AD5793&amp;" Util"))</f>
        <v/>
      </c>
    </row>
    <row r="5794" ht="15.75" customHeight="1" s="42">
      <c r="A5794" s="41" t="n"/>
      <c r="G5794" s="38" t="n"/>
      <c r="H5794" s="38" t="n"/>
      <c r="I5794" s="38" t="n"/>
      <c r="J5794" s="38" t="n"/>
      <c r="K5794" s="38" t="n"/>
      <c r="L5794" s="38" t="n"/>
      <c r="N5794" s="36">
        <f>IF($B5794="","",IF($C5794="SUPERSTORE","Superstore","DH"))</f>
        <v/>
      </c>
      <c r="O5794" s="36">
        <f>IF($B5794="","",IFERROR(VLOOKUP($B5794,Mapping!$A:$C,2,0),"Not Mapped"))</f>
        <v/>
      </c>
      <c r="P5794" s="36">
        <f>IF($B5794="","",IFERROR(VLOOKUP($B5794,Mapping!$A:$C,3,0),"Not Mapped"))</f>
        <v/>
      </c>
      <c r="Q5794" s="36">
        <f>IF($B5794="","",IFERROR(VLOOKUP($O5794,Leaders!$A:$B,2,0),"Not Mapped"))</f>
        <v/>
      </c>
      <c r="R5794" s="36">
        <f>IF($B5794="","",IF(COUNTIF(Exclusions!$A:$A,$B5794)&gt;0,"Yes","No"))</f>
        <v/>
      </c>
      <c r="S5794" s="38">
        <f>IF($B5794="","",MIN(1,DAY($A5794)/IF($N5794="Superstore",Settings!$B$5,Settings!$B$4)))</f>
        <v/>
      </c>
      <c r="T5794" s="38">
        <f>IF(OR($B5794="",$G5794="",$S5794=0),"",$G5794/$S5794)</f>
        <v/>
      </c>
      <c r="U5794" s="36">
        <f>IF($T5794="","",IF($T5794&lt;Settings!$B$8,"Critical",IF($T5794&lt;Settings!$B$9,"Semi Critical","Non Critical")))</f>
        <v/>
      </c>
      <c r="V5794" s="28" t="n"/>
      <c r="Z5794">
        <f>IF($B5794="","",IFERROR(VLOOKUP($B5794,'Plan HC for CCA'!$A:$B,2,0),""))</f>
        <v/>
      </c>
      <c r="AA5794">
        <f>IF(OR($B5794="",$Z5794=""),"",IF(N($M5794)&lt;$Z5794,"Delta","No Delta"))</f>
        <v/>
      </c>
      <c r="AB5794">
        <f>IF(OR($B5794="",$Z5794=""),"",MAX(0,$Z5794-N($M5794)))</f>
        <v/>
      </c>
      <c r="AC5794" s="46">
        <f>IF($B5794="","",IFERROR(INDEX('CCA Util %'!$H:$H,MATCH($B5794,'CCA Util %'!$E:$E,0)),""))</f>
        <v/>
      </c>
      <c r="AD5794">
        <f>IF($B5794="","",IFERROR(INDEX('CCA Util %'!$G:$G,MATCH($B5794,'CCA Util %'!$E:$E,0)),""))</f>
        <v/>
      </c>
      <c r="AE5794">
        <f>IF(OR($B5794="",$U5794=""),"",$U5794&amp;" &amp; "&amp;IF(OR($AD5794="",$AD5794=0),"Util NA",$AD5794&amp;" Util"))</f>
        <v/>
      </c>
    </row>
    <row r="5795" ht="15.75" customHeight="1" s="42">
      <c r="A5795" s="41" t="n"/>
      <c r="G5795" s="38" t="n"/>
      <c r="H5795" s="38" t="n"/>
      <c r="I5795" s="38" t="n"/>
      <c r="J5795" s="38" t="n"/>
      <c r="K5795" s="38" t="n"/>
      <c r="L5795" s="38" t="n"/>
      <c r="N5795" s="36">
        <f>IF($B5795="","",IF($C5795="SUPERSTORE","Superstore","DH"))</f>
        <v/>
      </c>
      <c r="O5795" s="36">
        <f>IF($B5795="","",IFERROR(VLOOKUP($B5795,Mapping!$A:$C,2,0),"Not Mapped"))</f>
        <v/>
      </c>
      <c r="P5795" s="36">
        <f>IF($B5795="","",IFERROR(VLOOKUP($B5795,Mapping!$A:$C,3,0),"Not Mapped"))</f>
        <v/>
      </c>
      <c r="Q5795" s="36">
        <f>IF($B5795="","",IFERROR(VLOOKUP($O5795,Leaders!$A:$B,2,0),"Not Mapped"))</f>
        <v/>
      </c>
      <c r="R5795" s="36">
        <f>IF($B5795="","",IF(COUNTIF(Exclusions!$A:$A,$B5795)&gt;0,"Yes","No"))</f>
        <v/>
      </c>
      <c r="S5795" s="38">
        <f>IF($B5795="","",MIN(1,DAY($A5795)/IF($N5795="Superstore",Settings!$B$5,Settings!$B$4)))</f>
        <v/>
      </c>
      <c r="T5795" s="38">
        <f>IF(OR($B5795="",$G5795="",$S5795=0),"",$G5795/$S5795)</f>
        <v/>
      </c>
      <c r="U5795" s="36">
        <f>IF($T5795="","",IF($T5795&lt;Settings!$B$8,"Critical",IF($T5795&lt;Settings!$B$9,"Semi Critical","Non Critical")))</f>
        <v/>
      </c>
      <c r="V5795" s="28" t="n"/>
      <c r="Z5795">
        <f>IF($B5795="","",IFERROR(VLOOKUP($B5795,'Plan HC for CCA'!$A:$B,2,0),""))</f>
        <v/>
      </c>
      <c r="AA5795">
        <f>IF(OR($B5795="",$Z5795=""),"",IF(N($M5795)&lt;$Z5795,"Delta","No Delta"))</f>
        <v/>
      </c>
      <c r="AB5795">
        <f>IF(OR($B5795="",$Z5795=""),"",MAX(0,$Z5795-N($M5795)))</f>
        <v/>
      </c>
      <c r="AC5795" s="46">
        <f>IF($B5795="","",IFERROR(INDEX('CCA Util %'!$H:$H,MATCH($B5795,'CCA Util %'!$E:$E,0)),""))</f>
        <v/>
      </c>
      <c r="AD5795">
        <f>IF($B5795="","",IFERROR(INDEX('CCA Util %'!$G:$G,MATCH($B5795,'CCA Util %'!$E:$E,0)),""))</f>
        <v/>
      </c>
      <c r="AE5795">
        <f>IF(OR($B5795="",$U5795=""),"",$U5795&amp;" &amp; "&amp;IF(OR($AD5795="",$AD5795=0),"Util NA",$AD5795&amp;" Util"))</f>
        <v/>
      </c>
    </row>
    <row r="5796" ht="15.75" customHeight="1" s="42">
      <c r="A5796" s="41" t="n"/>
      <c r="G5796" s="38" t="n"/>
      <c r="H5796" s="38" t="n"/>
      <c r="I5796" s="38" t="n"/>
      <c r="J5796" s="38" t="n"/>
      <c r="K5796" s="38" t="n"/>
      <c r="L5796" s="38" t="n"/>
      <c r="N5796" s="36">
        <f>IF($B5796="","",IF($C5796="SUPERSTORE","Superstore","DH"))</f>
        <v/>
      </c>
      <c r="O5796" s="36">
        <f>IF($B5796="","",IFERROR(VLOOKUP($B5796,Mapping!$A:$C,2,0),"Not Mapped"))</f>
        <v/>
      </c>
      <c r="P5796" s="36">
        <f>IF($B5796="","",IFERROR(VLOOKUP($B5796,Mapping!$A:$C,3,0),"Not Mapped"))</f>
        <v/>
      </c>
      <c r="Q5796" s="36">
        <f>IF($B5796="","",IFERROR(VLOOKUP($O5796,Leaders!$A:$B,2,0),"Not Mapped"))</f>
        <v/>
      </c>
      <c r="R5796" s="36">
        <f>IF($B5796="","",IF(COUNTIF(Exclusions!$A:$A,$B5796)&gt;0,"Yes","No"))</f>
        <v/>
      </c>
      <c r="S5796" s="38">
        <f>IF($B5796="","",MIN(1,DAY($A5796)/IF($N5796="Superstore",Settings!$B$5,Settings!$B$4)))</f>
        <v/>
      </c>
      <c r="T5796" s="38">
        <f>IF(OR($B5796="",$G5796="",$S5796=0),"",$G5796/$S5796)</f>
        <v/>
      </c>
      <c r="U5796" s="36">
        <f>IF($T5796="","",IF($T5796&lt;Settings!$B$8,"Critical",IF($T5796&lt;Settings!$B$9,"Semi Critical","Non Critical")))</f>
        <v/>
      </c>
      <c r="V5796" s="28" t="n"/>
      <c r="Z5796">
        <f>IF($B5796="","",IFERROR(VLOOKUP($B5796,'Plan HC for CCA'!$A:$B,2,0),""))</f>
        <v/>
      </c>
      <c r="AA5796">
        <f>IF(OR($B5796="",$Z5796=""),"",IF(N($M5796)&lt;$Z5796,"Delta","No Delta"))</f>
        <v/>
      </c>
      <c r="AB5796">
        <f>IF(OR($B5796="",$Z5796=""),"",MAX(0,$Z5796-N($M5796)))</f>
        <v/>
      </c>
      <c r="AC5796" s="46">
        <f>IF($B5796="","",IFERROR(INDEX('CCA Util %'!$H:$H,MATCH($B5796,'CCA Util %'!$E:$E,0)),""))</f>
        <v/>
      </c>
      <c r="AD5796">
        <f>IF($B5796="","",IFERROR(INDEX('CCA Util %'!$G:$G,MATCH($B5796,'CCA Util %'!$E:$E,0)),""))</f>
        <v/>
      </c>
      <c r="AE5796">
        <f>IF(OR($B5796="",$U5796=""),"",$U5796&amp;" &amp; "&amp;IF(OR($AD5796="",$AD5796=0),"Util NA",$AD5796&amp;" Util"))</f>
        <v/>
      </c>
    </row>
    <row r="5797" ht="15.75" customHeight="1" s="42">
      <c r="A5797" s="41" t="n"/>
      <c r="G5797" s="38" t="n"/>
      <c r="H5797" s="38" t="n"/>
      <c r="I5797" s="38" t="n"/>
      <c r="J5797" s="38" t="n"/>
      <c r="K5797" s="38" t="n"/>
      <c r="L5797" s="38" t="n"/>
      <c r="N5797" s="36">
        <f>IF($B5797="","",IF($C5797="SUPERSTORE","Superstore","DH"))</f>
        <v/>
      </c>
      <c r="O5797" s="36">
        <f>IF($B5797="","",IFERROR(VLOOKUP($B5797,Mapping!$A:$C,2,0),"Not Mapped"))</f>
        <v/>
      </c>
      <c r="P5797" s="36">
        <f>IF($B5797="","",IFERROR(VLOOKUP($B5797,Mapping!$A:$C,3,0),"Not Mapped"))</f>
        <v/>
      </c>
      <c r="Q5797" s="36">
        <f>IF($B5797="","",IFERROR(VLOOKUP($O5797,Leaders!$A:$B,2,0),"Not Mapped"))</f>
        <v/>
      </c>
      <c r="R5797" s="36">
        <f>IF($B5797="","",IF(COUNTIF(Exclusions!$A:$A,$B5797)&gt;0,"Yes","No"))</f>
        <v/>
      </c>
      <c r="S5797" s="38">
        <f>IF($B5797="","",MIN(1,DAY($A5797)/IF($N5797="Superstore",Settings!$B$5,Settings!$B$4)))</f>
        <v/>
      </c>
      <c r="T5797" s="38">
        <f>IF(OR($B5797="",$G5797="",$S5797=0),"",$G5797/$S5797)</f>
        <v/>
      </c>
      <c r="U5797" s="36">
        <f>IF($T5797="","",IF($T5797&lt;Settings!$B$8,"Critical",IF($T5797&lt;Settings!$B$9,"Semi Critical","Non Critical")))</f>
        <v/>
      </c>
      <c r="V5797" s="28" t="n"/>
      <c r="Z5797">
        <f>IF($B5797="","",IFERROR(VLOOKUP($B5797,'Plan HC for CCA'!$A:$B,2,0),""))</f>
        <v/>
      </c>
      <c r="AA5797">
        <f>IF(OR($B5797="",$Z5797=""),"",IF(N($M5797)&lt;$Z5797,"Delta","No Delta"))</f>
        <v/>
      </c>
      <c r="AB5797">
        <f>IF(OR($B5797="",$Z5797=""),"",MAX(0,$Z5797-N($M5797)))</f>
        <v/>
      </c>
      <c r="AC5797" s="46">
        <f>IF($B5797="","",IFERROR(INDEX('CCA Util %'!$H:$H,MATCH($B5797,'CCA Util %'!$E:$E,0)),""))</f>
        <v/>
      </c>
      <c r="AD5797">
        <f>IF($B5797="","",IFERROR(INDEX('CCA Util %'!$G:$G,MATCH($B5797,'CCA Util %'!$E:$E,0)),""))</f>
        <v/>
      </c>
      <c r="AE5797">
        <f>IF(OR($B5797="",$U5797=""),"",$U5797&amp;" &amp; "&amp;IF(OR($AD5797="",$AD5797=0),"Util NA",$AD5797&amp;" Util"))</f>
        <v/>
      </c>
    </row>
    <row r="5798" ht="15.75" customHeight="1" s="42">
      <c r="A5798" s="41" t="n"/>
      <c r="G5798" s="38" t="n"/>
      <c r="H5798" s="38" t="n"/>
      <c r="I5798" s="38" t="n"/>
      <c r="J5798" s="38" t="n"/>
      <c r="K5798" s="38" t="n"/>
      <c r="L5798" s="38" t="n"/>
      <c r="N5798" s="36">
        <f>IF($B5798="","",IF($C5798="SUPERSTORE","Superstore","DH"))</f>
        <v/>
      </c>
      <c r="O5798" s="36">
        <f>IF($B5798="","",IFERROR(VLOOKUP($B5798,Mapping!$A:$C,2,0),"Not Mapped"))</f>
        <v/>
      </c>
      <c r="P5798" s="36">
        <f>IF($B5798="","",IFERROR(VLOOKUP($B5798,Mapping!$A:$C,3,0),"Not Mapped"))</f>
        <v/>
      </c>
      <c r="Q5798" s="36">
        <f>IF($B5798="","",IFERROR(VLOOKUP($O5798,Leaders!$A:$B,2,0),"Not Mapped"))</f>
        <v/>
      </c>
      <c r="R5798" s="36">
        <f>IF($B5798="","",IF(COUNTIF(Exclusions!$A:$A,$B5798)&gt;0,"Yes","No"))</f>
        <v/>
      </c>
      <c r="S5798" s="38">
        <f>IF($B5798="","",MIN(1,DAY($A5798)/IF($N5798="Superstore",Settings!$B$5,Settings!$B$4)))</f>
        <v/>
      </c>
      <c r="T5798" s="38">
        <f>IF(OR($B5798="",$G5798="",$S5798=0),"",$G5798/$S5798)</f>
        <v/>
      </c>
      <c r="U5798" s="36">
        <f>IF($T5798="","",IF($T5798&lt;Settings!$B$8,"Critical",IF($T5798&lt;Settings!$B$9,"Semi Critical","Non Critical")))</f>
        <v/>
      </c>
      <c r="V5798" s="28" t="n"/>
      <c r="Z5798">
        <f>IF($B5798="","",IFERROR(VLOOKUP($B5798,'Plan HC for CCA'!$A:$B,2,0),""))</f>
        <v/>
      </c>
      <c r="AA5798">
        <f>IF(OR($B5798="",$Z5798=""),"",IF(N($M5798)&lt;$Z5798,"Delta","No Delta"))</f>
        <v/>
      </c>
      <c r="AB5798">
        <f>IF(OR($B5798="",$Z5798=""),"",MAX(0,$Z5798-N($M5798)))</f>
        <v/>
      </c>
      <c r="AC5798" s="46">
        <f>IF($B5798="","",IFERROR(INDEX('CCA Util %'!$H:$H,MATCH($B5798,'CCA Util %'!$E:$E,0)),""))</f>
        <v/>
      </c>
      <c r="AD5798">
        <f>IF($B5798="","",IFERROR(INDEX('CCA Util %'!$G:$G,MATCH($B5798,'CCA Util %'!$E:$E,0)),""))</f>
        <v/>
      </c>
      <c r="AE5798">
        <f>IF(OR($B5798="",$U5798=""),"",$U5798&amp;" &amp; "&amp;IF(OR($AD5798="",$AD5798=0),"Util NA",$AD5798&amp;" Util"))</f>
        <v/>
      </c>
    </row>
    <row r="5799" ht="15.75" customHeight="1" s="42">
      <c r="A5799" s="41" t="n"/>
      <c r="G5799" s="38" t="n"/>
      <c r="H5799" s="38" t="n"/>
      <c r="I5799" s="38" t="n"/>
      <c r="J5799" s="38" t="n"/>
      <c r="K5799" s="38" t="n"/>
      <c r="L5799" s="38" t="n"/>
      <c r="N5799" s="36">
        <f>IF($B5799="","",IF($C5799="SUPERSTORE","Superstore","DH"))</f>
        <v/>
      </c>
      <c r="O5799" s="36">
        <f>IF($B5799="","",IFERROR(VLOOKUP($B5799,Mapping!$A:$C,2,0),"Not Mapped"))</f>
        <v/>
      </c>
      <c r="P5799" s="36">
        <f>IF($B5799="","",IFERROR(VLOOKUP($B5799,Mapping!$A:$C,3,0),"Not Mapped"))</f>
        <v/>
      </c>
      <c r="Q5799" s="36">
        <f>IF($B5799="","",IFERROR(VLOOKUP($O5799,Leaders!$A:$B,2,0),"Not Mapped"))</f>
        <v/>
      </c>
      <c r="R5799" s="36">
        <f>IF($B5799="","",IF(COUNTIF(Exclusions!$A:$A,$B5799)&gt;0,"Yes","No"))</f>
        <v/>
      </c>
      <c r="S5799" s="38">
        <f>IF($B5799="","",MIN(1,DAY($A5799)/IF($N5799="Superstore",Settings!$B$5,Settings!$B$4)))</f>
        <v/>
      </c>
      <c r="T5799" s="38">
        <f>IF(OR($B5799="",$G5799="",$S5799=0),"",$G5799/$S5799)</f>
        <v/>
      </c>
      <c r="U5799" s="36">
        <f>IF($T5799="","",IF($T5799&lt;Settings!$B$8,"Critical",IF($T5799&lt;Settings!$B$9,"Semi Critical","Non Critical")))</f>
        <v/>
      </c>
      <c r="V5799" s="28" t="n"/>
      <c r="Z5799">
        <f>IF($B5799="","",IFERROR(VLOOKUP($B5799,'Plan HC for CCA'!$A:$B,2,0),""))</f>
        <v/>
      </c>
      <c r="AA5799">
        <f>IF(OR($B5799="",$Z5799=""),"",IF(N($M5799)&lt;$Z5799,"Delta","No Delta"))</f>
        <v/>
      </c>
      <c r="AB5799">
        <f>IF(OR($B5799="",$Z5799=""),"",MAX(0,$Z5799-N($M5799)))</f>
        <v/>
      </c>
      <c r="AC5799" s="46">
        <f>IF($B5799="","",IFERROR(INDEX('CCA Util %'!$H:$H,MATCH($B5799,'CCA Util %'!$E:$E,0)),""))</f>
        <v/>
      </c>
      <c r="AD5799">
        <f>IF($B5799="","",IFERROR(INDEX('CCA Util %'!$G:$G,MATCH($B5799,'CCA Util %'!$E:$E,0)),""))</f>
        <v/>
      </c>
      <c r="AE5799">
        <f>IF(OR($B5799="",$U5799=""),"",$U5799&amp;" &amp; "&amp;IF(OR($AD5799="",$AD5799=0),"Util NA",$AD5799&amp;" Util"))</f>
        <v/>
      </c>
    </row>
    <row r="5800" ht="15.75" customHeight="1" s="42">
      <c r="A5800" s="41" t="n"/>
      <c r="G5800" s="38" t="n"/>
      <c r="H5800" s="38" t="n"/>
      <c r="I5800" s="38" t="n"/>
      <c r="J5800" s="38" t="n"/>
      <c r="K5800" s="38" t="n"/>
      <c r="L5800" s="38" t="n"/>
      <c r="N5800" s="36">
        <f>IF($B5800="","",IF($C5800="SUPERSTORE","Superstore","DH"))</f>
        <v/>
      </c>
      <c r="O5800" s="36">
        <f>IF($B5800="","",IFERROR(VLOOKUP($B5800,Mapping!$A:$C,2,0),"Not Mapped"))</f>
        <v/>
      </c>
      <c r="P5800" s="36">
        <f>IF($B5800="","",IFERROR(VLOOKUP($B5800,Mapping!$A:$C,3,0),"Not Mapped"))</f>
        <v/>
      </c>
      <c r="Q5800" s="36">
        <f>IF($B5800="","",IFERROR(VLOOKUP($O5800,Leaders!$A:$B,2,0),"Not Mapped"))</f>
        <v/>
      </c>
      <c r="R5800" s="36">
        <f>IF($B5800="","",IF(COUNTIF(Exclusions!$A:$A,$B5800)&gt;0,"Yes","No"))</f>
        <v/>
      </c>
      <c r="S5800" s="38">
        <f>IF($B5800="","",MIN(1,DAY($A5800)/IF($N5800="Superstore",Settings!$B$5,Settings!$B$4)))</f>
        <v/>
      </c>
      <c r="T5800" s="38">
        <f>IF(OR($B5800="",$G5800="",$S5800=0),"",$G5800/$S5800)</f>
        <v/>
      </c>
      <c r="U5800" s="36">
        <f>IF($T5800="","",IF($T5800&lt;Settings!$B$8,"Critical",IF($T5800&lt;Settings!$B$9,"Semi Critical","Non Critical")))</f>
        <v/>
      </c>
      <c r="V5800" s="28" t="n"/>
      <c r="Z5800">
        <f>IF($B5800="","",IFERROR(VLOOKUP($B5800,'Plan HC for CCA'!$A:$B,2,0),""))</f>
        <v/>
      </c>
      <c r="AA5800">
        <f>IF(OR($B5800="",$Z5800=""),"",IF(N($M5800)&lt;$Z5800,"Delta","No Delta"))</f>
        <v/>
      </c>
      <c r="AB5800">
        <f>IF(OR($B5800="",$Z5800=""),"",MAX(0,$Z5800-N($M5800)))</f>
        <v/>
      </c>
      <c r="AC5800" s="46">
        <f>IF($B5800="","",IFERROR(INDEX('CCA Util %'!$H:$H,MATCH($B5800,'CCA Util %'!$E:$E,0)),""))</f>
        <v/>
      </c>
      <c r="AD5800">
        <f>IF($B5800="","",IFERROR(INDEX('CCA Util %'!$G:$G,MATCH($B5800,'CCA Util %'!$E:$E,0)),""))</f>
        <v/>
      </c>
      <c r="AE5800">
        <f>IF(OR($B5800="",$U5800=""),"",$U5800&amp;" &amp; "&amp;IF(OR($AD5800="",$AD5800=0),"Util NA",$AD5800&amp;" Util"))</f>
        <v/>
      </c>
    </row>
    <row r="5801" ht="15.75" customHeight="1" s="42">
      <c r="A5801" s="41" t="n"/>
      <c r="G5801" s="38" t="n"/>
      <c r="H5801" s="38" t="n"/>
      <c r="I5801" s="38" t="n"/>
      <c r="J5801" s="38" t="n"/>
      <c r="K5801" s="38" t="n"/>
      <c r="L5801" s="38" t="n"/>
      <c r="N5801" s="36">
        <f>IF($B5801="","",IF($C5801="SUPERSTORE","Superstore","DH"))</f>
        <v/>
      </c>
      <c r="O5801" s="36">
        <f>IF($B5801="","",IFERROR(VLOOKUP($B5801,Mapping!$A:$C,2,0),"Not Mapped"))</f>
        <v/>
      </c>
      <c r="P5801" s="36">
        <f>IF($B5801="","",IFERROR(VLOOKUP($B5801,Mapping!$A:$C,3,0),"Not Mapped"))</f>
        <v/>
      </c>
      <c r="Q5801" s="36">
        <f>IF($B5801="","",IFERROR(VLOOKUP($O5801,Leaders!$A:$B,2,0),"Not Mapped"))</f>
        <v/>
      </c>
      <c r="R5801" s="36">
        <f>IF($B5801="","",IF(COUNTIF(Exclusions!$A:$A,$B5801)&gt;0,"Yes","No"))</f>
        <v/>
      </c>
      <c r="S5801" s="38">
        <f>IF($B5801="","",MIN(1,DAY($A5801)/IF($N5801="Superstore",Settings!$B$5,Settings!$B$4)))</f>
        <v/>
      </c>
      <c r="T5801" s="38">
        <f>IF(OR($B5801="",$G5801="",$S5801=0),"",$G5801/$S5801)</f>
        <v/>
      </c>
      <c r="U5801" s="36">
        <f>IF($T5801="","",IF($T5801&lt;Settings!$B$8,"Critical",IF($T5801&lt;Settings!$B$9,"Semi Critical","Non Critical")))</f>
        <v/>
      </c>
      <c r="V5801" s="28" t="n"/>
      <c r="Z5801">
        <f>IF($B5801="","",IFERROR(VLOOKUP($B5801,'Plan HC for CCA'!$A:$B,2,0),""))</f>
        <v/>
      </c>
      <c r="AA5801">
        <f>IF(OR($B5801="",$Z5801=""),"",IF(N($M5801)&lt;$Z5801,"Delta","No Delta"))</f>
        <v/>
      </c>
      <c r="AB5801">
        <f>IF(OR($B5801="",$Z5801=""),"",MAX(0,$Z5801-N($M5801)))</f>
        <v/>
      </c>
      <c r="AC5801" s="46">
        <f>IF($B5801="","",IFERROR(INDEX('CCA Util %'!$H:$H,MATCH($B5801,'CCA Util %'!$E:$E,0)),""))</f>
        <v/>
      </c>
      <c r="AD5801">
        <f>IF($B5801="","",IFERROR(INDEX('CCA Util %'!$G:$G,MATCH($B5801,'CCA Util %'!$E:$E,0)),""))</f>
        <v/>
      </c>
      <c r="AE5801">
        <f>IF(OR($B5801="",$U5801=""),"",$U5801&amp;" &amp; "&amp;IF(OR($AD5801="",$AD5801=0),"Util NA",$AD5801&amp;" Util"))</f>
        <v/>
      </c>
    </row>
    <row r="5802" ht="15.75" customHeight="1" s="42">
      <c r="A5802" s="41" t="n"/>
      <c r="G5802" s="38" t="n"/>
      <c r="H5802" s="38" t="n"/>
      <c r="I5802" s="38" t="n"/>
      <c r="J5802" s="38" t="n"/>
      <c r="K5802" s="38" t="n"/>
      <c r="L5802" s="38" t="n"/>
      <c r="N5802" s="36">
        <f>IF($B5802="","",IF($C5802="SUPERSTORE","Superstore","DH"))</f>
        <v/>
      </c>
      <c r="O5802" s="36">
        <f>IF($B5802="","",IFERROR(VLOOKUP($B5802,Mapping!$A:$C,2,0),"Not Mapped"))</f>
        <v/>
      </c>
      <c r="P5802" s="36">
        <f>IF($B5802="","",IFERROR(VLOOKUP($B5802,Mapping!$A:$C,3,0),"Not Mapped"))</f>
        <v/>
      </c>
      <c r="Q5802" s="36">
        <f>IF($B5802="","",IFERROR(VLOOKUP($O5802,Leaders!$A:$B,2,0),"Not Mapped"))</f>
        <v/>
      </c>
      <c r="R5802" s="36">
        <f>IF($B5802="","",IF(COUNTIF(Exclusions!$A:$A,$B5802)&gt;0,"Yes","No"))</f>
        <v/>
      </c>
      <c r="S5802" s="38">
        <f>IF($B5802="","",MIN(1,DAY($A5802)/IF($N5802="Superstore",Settings!$B$5,Settings!$B$4)))</f>
        <v/>
      </c>
      <c r="T5802" s="38">
        <f>IF(OR($B5802="",$G5802="",$S5802=0),"",$G5802/$S5802)</f>
        <v/>
      </c>
      <c r="U5802" s="36">
        <f>IF($T5802="","",IF($T5802&lt;Settings!$B$8,"Critical",IF($T5802&lt;Settings!$B$9,"Semi Critical","Non Critical")))</f>
        <v/>
      </c>
      <c r="V5802" s="28" t="n"/>
      <c r="Z5802">
        <f>IF($B5802="","",IFERROR(VLOOKUP($B5802,'Plan HC for CCA'!$A:$B,2,0),""))</f>
        <v/>
      </c>
      <c r="AA5802">
        <f>IF(OR($B5802="",$Z5802=""),"",IF(N($M5802)&lt;$Z5802,"Delta","No Delta"))</f>
        <v/>
      </c>
      <c r="AB5802">
        <f>IF(OR($B5802="",$Z5802=""),"",MAX(0,$Z5802-N($M5802)))</f>
        <v/>
      </c>
      <c r="AC5802" s="46">
        <f>IF($B5802="","",IFERROR(INDEX('CCA Util %'!$H:$H,MATCH($B5802,'CCA Util %'!$E:$E,0)),""))</f>
        <v/>
      </c>
      <c r="AD5802">
        <f>IF($B5802="","",IFERROR(INDEX('CCA Util %'!$G:$G,MATCH($B5802,'CCA Util %'!$E:$E,0)),""))</f>
        <v/>
      </c>
      <c r="AE5802">
        <f>IF(OR($B5802="",$U5802=""),"",$U5802&amp;" &amp; "&amp;IF(OR($AD5802="",$AD5802=0),"Util NA",$AD5802&amp;" Util"))</f>
        <v/>
      </c>
    </row>
    <row r="5803" ht="15.75" customHeight="1" s="42">
      <c r="A5803" s="41" t="n"/>
      <c r="G5803" s="38" t="n"/>
      <c r="H5803" s="38" t="n"/>
      <c r="I5803" s="38" t="n"/>
      <c r="J5803" s="38" t="n"/>
      <c r="K5803" s="38" t="n"/>
      <c r="L5803" s="38" t="n"/>
      <c r="N5803" s="36">
        <f>IF($B5803="","",IF($C5803="SUPERSTORE","Superstore","DH"))</f>
        <v/>
      </c>
      <c r="O5803" s="36">
        <f>IF($B5803="","",IFERROR(VLOOKUP($B5803,Mapping!$A:$C,2,0),"Not Mapped"))</f>
        <v/>
      </c>
      <c r="P5803" s="36">
        <f>IF($B5803="","",IFERROR(VLOOKUP($B5803,Mapping!$A:$C,3,0),"Not Mapped"))</f>
        <v/>
      </c>
      <c r="Q5803" s="36">
        <f>IF($B5803="","",IFERROR(VLOOKUP($O5803,Leaders!$A:$B,2,0),"Not Mapped"))</f>
        <v/>
      </c>
      <c r="R5803" s="36">
        <f>IF($B5803="","",IF(COUNTIF(Exclusions!$A:$A,$B5803)&gt;0,"Yes","No"))</f>
        <v/>
      </c>
      <c r="S5803" s="38">
        <f>IF($B5803="","",MIN(1,DAY($A5803)/IF($N5803="Superstore",Settings!$B$5,Settings!$B$4)))</f>
        <v/>
      </c>
      <c r="T5803" s="38">
        <f>IF(OR($B5803="",$G5803="",$S5803=0),"",$G5803/$S5803)</f>
        <v/>
      </c>
      <c r="U5803" s="36">
        <f>IF($T5803="","",IF($T5803&lt;Settings!$B$8,"Critical",IF($T5803&lt;Settings!$B$9,"Semi Critical","Non Critical")))</f>
        <v/>
      </c>
      <c r="V5803" s="28" t="n"/>
      <c r="Z5803">
        <f>IF($B5803="","",IFERROR(VLOOKUP($B5803,'Plan HC for CCA'!$A:$B,2,0),""))</f>
        <v/>
      </c>
      <c r="AA5803">
        <f>IF(OR($B5803="",$Z5803=""),"",IF(N($M5803)&lt;$Z5803,"Delta","No Delta"))</f>
        <v/>
      </c>
      <c r="AB5803">
        <f>IF(OR($B5803="",$Z5803=""),"",MAX(0,$Z5803-N($M5803)))</f>
        <v/>
      </c>
      <c r="AC5803" s="46">
        <f>IF($B5803="","",IFERROR(INDEX('CCA Util %'!$H:$H,MATCH($B5803,'CCA Util %'!$E:$E,0)),""))</f>
        <v/>
      </c>
      <c r="AD5803">
        <f>IF($B5803="","",IFERROR(INDEX('CCA Util %'!$G:$G,MATCH($B5803,'CCA Util %'!$E:$E,0)),""))</f>
        <v/>
      </c>
      <c r="AE5803">
        <f>IF(OR($B5803="",$U5803=""),"",$U5803&amp;" &amp; "&amp;IF(OR($AD5803="",$AD5803=0),"Util NA",$AD5803&amp;" Util"))</f>
        <v/>
      </c>
    </row>
    <row r="5804" ht="15.75" customHeight="1" s="42">
      <c r="A5804" s="41" t="n"/>
      <c r="G5804" s="38" t="n"/>
      <c r="H5804" s="38" t="n"/>
      <c r="I5804" s="38" t="n"/>
      <c r="J5804" s="38" t="n"/>
      <c r="K5804" s="38" t="n"/>
      <c r="L5804" s="38" t="n"/>
      <c r="N5804" s="36">
        <f>IF($B5804="","",IF($C5804="SUPERSTORE","Superstore","DH"))</f>
        <v/>
      </c>
      <c r="O5804" s="36">
        <f>IF($B5804="","",IFERROR(VLOOKUP($B5804,Mapping!$A:$C,2,0),"Not Mapped"))</f>
        <v/>
      </c>
      <c r="P5804" s="36">
        <f>IF($B5804="","",IFERROR(VLOOKUP($B5804,Mapping!$A:$C,3,0),"Not Mapped"))</f>
        <v/>
      </c>
      <c r="Q5804" s="36">
        <f>IF($B5804="","",IFERROR(VLOOKUP($O5804,Leaders!$A:$B,2,0),"Not Mapped"))</f>
        <v/>
      </c>
      <c r="R5804" s="36">
        <f>IF($B5804="","",IF(COUNTIF(Exclusions!$A:$A,$B5804)&gt;0,"Yes","No"))</f>
        <v/>
      </c>
      <c r="S5804" s="38">
        <f>IF($B5804="","",MIN(1,DAY($A5804)/IF($N5804="Superstore",Settings!$B$5,Settings!$B$4)))</f>
        <v/>
      </c>
      <c r="T5804" s="38">
        <f>IF(OR($B5804="",$G5804="",$S5804=0),"",$G5804/$S5804)</f>
        <v/>
      </c>
      <c r="U5804" s="36">
        <f>IF($T5804="","",IF($T5804&lt;Settings!$B$8,"Critical",IF($T5804&lt;Settings!$B$9,"Semi Critical","Non Critical")))</f>
        <v/>
      </c>
      <c r="V5804" s="28" t="n"/>
      <c r="Z5804">
        <f>IF($B5804="","",IFERROR(VLOOKUP($B5804,'Plan HC for CCA'!$A:$B,2,0),""))</f>
        <v/>
      </c>
      <c r="AA5804">
        <f>IF(OR($B5804="",$Z5804=""),"",IF(N($M5804)&lt;$Z5804,"Delta","No Delta"))</f>
        <v/>
      </c>
      <c r="AB5804">
        <f>IF(OR($B5804="",$Z5804=""),"",MAX(0,$Z5804-N($M5804)))</f>
        <v/>
      </c>
      <c r="AC5804" s="46">
        <f>IF($B5804="","",IFERROR(INDEX('CCA Util %'!$H:$H,MATCH($B5804,'CCA Util %'!$E:$E,0)),""))</f>
        <v/>
      </c>
      <c r="AD5804">
        <f>IF($B5804="","",IFERROR(INDEX('CCA Util %'!$G:$G,MATCH($B5804,'CCA Util %'!$E:$E,0)),""))</f>
        <v/>
      </c>
      <c r="AE5804">
        <f>IF(OR($B5804="",$U5804=""),"",$U5804&amp;" &amp; "&amp;IF(OR($AD5804="",$AD5804=0),"Util NA",$AD5804&amp;" Util"))</f>
        <v/>
      </c>
    </row>
    <row r="5805" ht="15.75" customHeight="1" s="42">
      <c r="A5805" s="41" t="n"/>
      <c r="G5805" s="38" t="n"/>
      <c r="H5805" s="38" t="n"/>
      <c r="I5805" s="38" t="n"/>
      <c r="J5805" s="38" t="n"/>
      <c r="K5805" s="38" t="n"/>
      <c r="L5805" s="38" t="n"/>
      <c r="N5805" s="36">
        <f>IF($B5805="","",IF($C5805="SUPERSTORE","Superstore","DH"))</f>
        <v/>
      </c>
      <c r="O5805" s="36">
        <f>IF($B5805="","",IFERROR(VLOOKUP($B5805,Mapping!$A:$C,2,0),"Not Mapped"))</f>
        <v/>
      </c>
      <c r="P5805" s="36">
        <f>IF($B5805="","",IFERROR(VLOOKUP($B5805,Mapping!$A:$C,3,0),"Not Mapped"))</f>
        <v/>
      </c>
      <c r="Q5805" s="36">
        <f>IF($B5805="","",IFERROR(VLOOKUP($O5805,Leaders!$A:$B,2,0),"Not Mapped"))</f>
        <v/>
      </c>
      <c r="R5805" s="36">
        <f>IF($B5805="","",IF(COUNTIF(Exclusions!$A:$A,$B5805)&gt;0,"Yes","No"))</f>
        <v/>
      </c>
      <c r="S5805" s="38">
        <f>IF($B5805="","",MIN(1,DAY($A5805)/IF($N5805="Superstore",Settings!$B$5,Settings!$B$4)))</f>
        <v/>
      </c>
      <c r="T5805" s="38">
        <f>IF(OR($B5805="",$G5805="",$S5805=0),"",$G5805/$S5805)</f>
        <v/>
      </c>
      <c r="U5805" s="36">
        <f>IF($T5805="","",IF($T5805&lt;Settings!$B$8,"Critical",IF($T5805&lt;Settings!$B$9,"Semi Critical","Non Critical")))</f>
        <v/>
      </c>
      <c r="V5805" s="28" t="n"/>
      <c r="Z5805">
        <f>IF($B5805="","",IFERROR(VLOOKUP($B5805,'Plan HC for CCA'!$A:$B,2,0),""))</f>
        <v/>
      </c>
      <c r="AA5805">
        <f>IF(OR($B5805="",$Z5805=""),"",IF(N($M5805)&lt;$Z5805,"Delta","No Delta"))</f>
        <v/>
      </c>
      <c r="AB5805">
        <f>IF(OR($B5805="",$Z5805=""),"",MAX(0,$Z5805-N($M5805)))</f>
        <v/>
      </c>
      <c r="AC5805" s="46">
        <f>IF($B5805="","",IFERROR(INDEX('CCA Util %'!$H:$H,MATCH($B5805,'CCA Util %'!$E:$E,0)),""))</f>
        <v/>
      </c>
      <c r="AD5805">
        <f>IF($B5805="","",IFERROR(INDEX('CCA Util %'!$G:$G,MATCH($B5805,'CCA Util %'!$E:$E,0)),""))</f>
        <v/>
      </c>
      <c r="AE5805">
        <f>IF(OR($B5805="",$U5805=""),"",$U5805&amp;" &amp; "&amp;IF(OR($AD5805="",$AD5805=0),"Util NA",$AD5805&amp;" Util"))</f>
        <v/>
      </c>
    </row>
    <row r="5806" ht="15.75" customHeight="1" s="42">
      <c r="A5806" s="41" t="n"/>
      <c r="G5806" s="38" t="n"/>
      <c r="H5806" s="38" t="n"/>
      <c r="I5806" s="38" t="n"/>
      <c r="J5806" s="38" t="n"/>
      <c r="K5806" s="38" t="n"/>
      <c r="L5806" s="38" t="n"/>
      <c r="N5806" s="36">
        <f>IF($B5806="","",IF($C5806="SUPERSTORE","Superstore","DH"))</f>
        <v/>
      </c>
      <c r="O5806" s="36">
        <f>IF($B5806="","",IFERROR(VLOOKUP($B5806,Mapping!$A:$C,2,0),"Not Mapped"))</f>
        <v/>
      </c>
      <c r="P5806" s="36">
        <f>IF($B5806="","",IFERROR(VLOOKUP($B5806,Mapping!$A:$C,3,0),"Not Mapped"))</f>
        <v/>
      </c>
      <c r="Q5806" s="36">
        <f>IF($B5806="","",IFERROR(VLOOKUP($O5806,Leaders!$A:$B,2,0),"Not Mapped"))</f>
        <v/>
      </c>
      <c r="R5806" s="36">
        <f>IF($B5806="","",IF(COUNTIF(Exclusions!$A:$A,$B5806)&gt;0,"Yes","No"))</f>
        <v/>
      </c>
      <c r="S5806" s="38">
        <f>IF($B5806="","",MIN(1,DAY($A5806)/IF($N5806="Superstore",Settings!$B$5,Settings!$B$4)))</f>
        <v/>
      </c>
      <c r="T5806" s="38">
        <f>IF(OR($B5806="",$G5806="",$S5806=0),"",$G5806/$S5806)</f>
        <v/>
      </c>
      <c r="U5806" s="36">
        <f>IF($T5806="","",IF($T5806&lt;Settings!$B$8,"Critical",IF($T5806&lt;Settings!$B$9,"Semi Critical","Non Critical")))</f>
        <v/>
      </c>
      <c r="V5806" s="28" t="n"/>
      <c r="Z5806">
        <f>IF($B5806="","",IFERROR(VLOOKUP($B5806,'Plan HC for CCA'!$A:$B,2,0),""))</f>
        <v/>
      </c>
      <c r="AA5806">
        <f>IF(OR($B5806="",$Z5806=""),"",IF(N($M5806)&lt;$Z5806,"Delta","No Delta"))</f>
        <v/>
      </c>
      <c r="AB5806">
        <f>IF(OR($B5806="",$Z5806=""),"",MAX(0,$Z5806-N($M5806)))</f>
        <v/>
      </c>
      <c r="AC5806" s="46">
        <f>IF($B5806="","",IFERROR(INDEX('CCA Util %'!$H:$H,MATCH($B5806,'CCA Util %'!$E:$E,0)),""))</f>
        <v/>
      </c>
      <c r="AD5806">
        <f>IF($B5806="","",IFERROR(INDEX('CCA Util %'!$G:$G,MATCH($B5806,'CCA Util %'!$E:$E,0)),""))</f>
        <v/>
      </c>
      <c r="AE5806">
        <f>IF(OR($B5806="",$U5806=""),"",$U5806&amp;" &amp; "&amp;IF(OR($AD5806="",$AD5806=0),"Util NA",$AD5806&amp;" Util"))</f>
        <v/>
      </c>
    </row>
    <row r="5807" ht="15.75" customHeight="1" s="42">
      <c r="A5807" s="41" t="n"/>
      <c r="G5807" s="38" t="n"/>
      <c r="H5807" s="38" t="n"/>
      <c r="I5807" s="38" t="n"/>
      <c r="J5807" s="38" t="n"/>
      <c r="K5807" s="38" t="n"/>
      <c r="L5807" s="38" t="n"/>
      <c r="N5807" s="36">
        <f>IF($B5807="","",IF($C5807="SUPERSTORE","Superstore","DH"))</f>
        <v/>
      </c>
      <c r="O5807" s="36">
        <f>IF($B5807="","",IFERROR(VLOOKUP($B5807,Mapping!$A:$C,2,0),"Not Mapped"))</f>
        <v/>
      </c>
      <c r="P5807" s="36">
        <f>IF($B5807="","",IFERROR(VLOOKUP($B5807,Mapping!$A:$C,3,0),"Not Mapped"))</f>
        <v/>
      </c>
      <c r="Q5807" s="36">
        <f>IF($B5807="","",IFERROR(VLOOKUP($O5807,Leaders!$A:$B,2,0),"Not Mapped"))</f>
        <v/>
      </c>
      <c r="R5807" s="36">
        <f>IF($B5807="","",IF(COUNTIF(Exclusions!$A:$A,$B5807)&gt;0,"Yes","No"))</f>
        <v/>
      </c>
      <c r="S5807" s="38">
        <f>IF($B5807="","",MIN(1,DAY($A5807)/IF($N5807="Superstore",Settings!$B$5,Settings!$B$4)))</f>
        <v/>
      </c>
      <c r="T5807" s="38">
        <f>IF(OR($B5807="",$G5807="",$S5807=0),"",$G5807/$S5807)</f>
        <v/>
      </c>
      <c r="U5807" s="36">
        <f>IF($T5807="","",IF($T5807&lt;Settings!$B$8,"Critical",IF($T5807&lt;Settings!$B$9,"Semi Critical","Non Critical")))</f>
        <v/>
      </c>
      <c r="V5807" s="28" t="n"/>
      <c r="Z5807">
        <f>IF($B5807="","",IFERROR(VLOOKUP($B5807,'Plan HC for CCA'!$A:$B,2,0),""))</f>
        <v/>
      </c>
      <c r="AA5807">
        <f>IF(OR($B5807="",$Z5807=""),"",IF(N($M5807)&lt;$Z5807,"Delta","No Delta"))</f>
        <v/>
      </c>
      <c r="AB5807">
        <f>IF(OR($B5807="",$Z5807=""),"",MAX(0,$Z5807-N($M5807)))</f>
        <v/>
      </c>
      <c r="AC5807" s="46">
        <f>IF($B5807="","",IFERROR(INDEX('CCA Util %'!$H:$H,MATCH($B5807,'CCA Util %'!$E:$E,0)),""))</f>
        <v/>
      </c>
      <c r="AD5807">
        <f>IF($B5807="","",IFERROR(INDEX('CCA Util %'!$G:$G,MATCH($B5807,'CCA Util %'!$E:$E,0)),""))</f>
        <v/>
      </c>
      <c r="AE5807">
        <f>IF(OR($B5807="",$U5807=""),"",$U5807&amp;" &amp; "&amp;IF(OR($AD5807="",$AD5807=0),"Util NA",$AD5807&amp;" Util"))</f>
        <v/>
      </c>
    </row>
    <row r="5808" ht="15.75" customHeight="1" s="42">
      <c r="A5808" s="41" t="n"/>
      <c r="G5808" s="38" t="n"/>
      <c r="H5808" s="38" t="n"/>
      <c r="I5808" s="38" t="n"/>
      <c r="J5808" s="38" t="n"/>
      <c r="K5808" s="38" t="n"/>
      <c r="L5808" s="38" t="n"/>
      <c r="N5808" s="36">
        <f>IF($B5808="","",IF($C5808="SUPERSTORE","Superstore","DH"))</f>
        <v/>
      </c>
      <c r="O5808" s="36">
        <f>IF($B5808="","",IFERROR(VLOOKUP($B5808,Mapping!$A:$C,2,0),"Not Mapped"))</f>
        <v/>
      </c>
      <c r="P5808" s="36">
        <f>IF($B5808="","",IFERROR(VLOOKUP($B5808,Mapping!$A:$C,3,0),"Not Mapped"))</f>
        <v/>
      </c>
      <c r="Q5808" s="36">
        <f>IF($B5808="","",IFERROR(VLOOKUP($O5808,Leaders!$A:$B,2,0),"Not Mapped"))</f>
        <v/>
      </c>
      <c r="R5808" s="36">
        <f>IF($B5808="","",IF(COUNTIF(Exclusions!$A:$A,$B5808)&gt;0,"Yes","No"))</f>
        <v/>
      </c>
      <c r="S5808" s="38">
        <f>IF($B5808="","",MIN(1,DAY($A5808)/IF($N5808="Superstore",Settings!$B$5,Settings!$B$4)))</f>
        <v/>
      </c>
      <c r="T5808" s="38">
        <f>IF(OR($B5808="",$G5808="",$S5808=0),"",$G5808/$S5808)</f>
        <v/>
      </c>
      <c r="U5808" s="36">
        <f>IF($T5808="","",IF($T5808&lt;Settings!$B$8,"Critical",IF($T5808&lt;Settings!$B$9,"Semi Critical","Non Critical")))</f>
        <v/>
      </c>
      <c r="V5808" s="28" t="n"/>
      <c r="Z5808">
        <f>IF($B5808="","",IFERROR(VLOOKUP($B5808,'Plan HC for CCA'!$A:$B,2,0),""))</f>
        <v/>
      </c>
      <c r="AA5808">
        <f>IF(OR($B5808="",$Z5808=""),"",IF(N($M5808)&lt;$Z5808,"Delta","No Delta"))</f>
        <v/>
      </c>
      <c r="AB5808">
        <f>IF(OR($B5808="",$Z5808=""),"",MAX(0,$Z5808-N($M5808)))</f>
        <v/>
      </c>
      <c r="AC5808" s="46">
        <f>IF($B5808="","",IFERROR(INDEX('CCA Util %'!$H:$H,MATCH($B5808,'CCA Util %'!$E:$E,0)),""))</f>
        <v/>
      </c>
      <c r="AD5808">
        <f>IF($B5808="","",IFERROR(INDEX('CCA Util %'!$G:$G,MATCH($B5808,'CCA Util %'!$E:$E,0)),""))</f>
        <v/>
      </c>
      <c r="AE5808">
        <f>IF(OR($B5808="",$U5808=""),"",$U5808&amp;" &amp; "&amp;IF(OR($AD5808="",$AD5808=0),"Util NA",$AD5808&amp;" Util"))</f>
        <v/>
      </c>
    </row>
    <row r="5809" ht="15.75" customHeight="1" s="42">
      <c r="A5809" s="41" t="n"/>
      <c r="G5809" s="38" t="n"/>
      <c r="H5809" s="38" t="n"/>
      <c r="I5809" s="38" t="n"/>
      <c r="J5809" s="38" t="n"/>
      <c r="K5809" s="38" t="n"/>
      <c r="L5809" s="38" t="n"/>
      <c r="N5809" s="36">
        <f>IF($B5809="","",IF($C5809="SUPERSTORE","Superstore","DH"))</f>
        <v/>
      </c>
      <c r="O5809" s="36">
        <f>IF($B5809="","",IFERROR(VLOOKUP($B5809,Mapping!$A:$C,2,0),"Not Mapped"))</f>
        <v/>
      </c>
      <c r="P5809" s="36">
        <f>IF($B5809="","",IFERROR(VLOOKUP($B5809,Mapping!$A:$C,3,0),"Not Mapped"))</f>
        <v/>
      </c>
      <c r="Q5809" s="36">
        <f>IF($B5809="","",IFERROR(VLOOKUP($O5809,Leaders!$A:$B,2,0),"Not Mapped"))</f>
        <v/>
      </c>
      <c r="R5809" s="36">
        <f>IF($B5809="","",IF(COUNTIF(Exclusions!$A:$A,$B5809)&gt;0,"Yes","No"))</f>
        <v/>
      </c>
      <c r="S5809" s="38">
        <f>IF($B5809="","",MIN(1,DAY($A5809)/IF($N5809="Superstore",Settings!$B$5,Settings!$B$4)))</f>
        <v/>
      </c>
      <c r="T5809" s="38">
        <f>IF(OR($B5809="",$G5809="",$S5809=0),"",$G5809/$S5809)</f>
        <v/>
      </c>
      <c r="U5809" s="36">
        <f>IF($T5809="","",IF($T5809&lt;Settings!$B$8,"Critical",IF($T5809&lt;Settings!$B$9,"Semi Critical","Non Critical")))</f>
        <v/>
      </c>
      <c r="V5809" s="28" t="n"/>
      <c r="Z5809">
        <f>IF($B5809="","",IFERROR(VLOOKUP($B5809,'Plan HC for CCA'!$A:$B,2,0),""))</f>
        <v/>
      </c>
      <c r="AA5809">
        <f>IF(OR($B5809="",$Z5809=""),"",IF(N($M5809)&lt;$Z5809,"Delta","No Delta"))</f>
        <v/>
      </c>
      <c r="AB5809">
        <f>IF(OR($B5809="",$Z5809=""),"",MAX(0,$Z5809-N($M5809)))</f>
        <v/>
      </c>
      <c r="AC5809" s="46">
        <f>IF($B5809="","",IFERROR(INDEX('CCA Util %'!$H:$H,MATCH($B5809,'CCA Util %'!$E:$E,0)),""))</f>
        <v/>
      </c>
      <c r="AD5809">
        <f>IF($B5809="","",IFERROR(INDEX('CCA Util %'!$G:$G,MATCH($B5809,'CCA Util %'!$E:$E,0)),""))</f>
        <v/>
      </c>
      <c r="AE5809">
        <f>IF(OR($B5809="",$U5809=""),"",$U5809&amp;" &amp; "&amp;IF(OR($AD5809="",$AD5809=0),"Util NA",$AD5809&amp;" Util"))</f>
        <v/>
      </c>
    </row>
    <row r="5810" ht="15.75" customHeight="1" s="42">
      <c r="A5810" s="41" t="n"/>
      <c r="G5810" s="38" t="n"/>
      <c r="H5810" s="38" t="n"/>
      <c r="I5810" s="38" t="n"/>
      <c r="J5810" s="38" t="n"/>
      <c r="K5810" s="38" t="n"/>
      <c r="L5810" s="38" t="n"/>
      <c r="N5810" s="36">
        <f>IF($B5810="","",IF($C5810="SUPERSTORE","Superstore","DH"))</f>
        <v/>
      </c>
      <c r="O5810" s="36">
        <f>IF($B5810="","",IFERROR(VLOOKUP($B5810,Mapping!$A:$C,2,0),"Not Mapped"))</f>
        <v/>
      </c>
      <c r="P5810" s="36">
        <f>IF($B5810="","",IFERROR(VLOOKUP($B5810,Mapping!$A:$C,3,0),"Not Mapped"))</f>
        <v/>
      </c>
      <c r="Q5810" s="36">
        <f>IF($B5810="","",IFERROR(VLOOKUP($O5810,Leaders!$A:$B,2,0),"Not Mapped"))</f>
        <v/>
      </c>
      <c r="R5810" s="36">
        <f>IF($B5810="","",IF(COUNTIF(Exclusions!$A:$A,$B5810)&gt;0,"Yes","No"))</f>
        <v/>
      </c>
      <c r="S5810" s="38">
        <f>IF($B5810="","",MIN(1,DAY($A5810)/IF($N5810="Superstore",Settings!$B$5,Settings!$B$4)))</f>
        <v/>
      </c>
      <c r="T5810" s="38">
        <f>IF(OR($B5810="",$G5810="",$S5810=0),"",$G5810/$S5810)</f>
        <v/>
      </c>
      <c r="U5810" s="36">
        <f>IF($T5810="","",IF($T5810&lt;Settings!$B$8,"Critical",IF($T5810&lt;Settings!$B$9,"Semi Critical","Non Critical")))</f>
        <v/>
      </c>
      <c r="V5810" s="28" t="n"/>
      <c r="Z5810">
        <f>IF($B5810="","",IFERROR(VLOOKUP($B5810,'Plan HC for CCA'!$A:$B,2,0),""))</f>
        <v/>
      </c>
      <c r="AA5810">
        <f>IF(OR($B5810="",$Z5810=""),"",IF(N($M5810)&lt;$Z5810,"Delta","No Delta"))</f>
        <v/>
      </c>
      <c r="AB5810">
        <f>IF(OR($B5810="",$Z5810=""),"",MAX(0,$Z5810-N($M5810)))</f>
        <v/>
      </c>
      <c r="AC5810" s="46">
        <f>IF($B5810="","",IFERROR(INDEX('CCA Util %'!$H:$H,MATCH($B5810,'CCA Util %'!$E:$E,0)),""))</f>
        <v/>
      </c>
      <c r="AD5810">
        <f>IF($B5810="","",IFERROR(INDEX('CCA Util %'!$G:$G,MATCH($B5810,'CCA Util %'!$E:$E,0)),""))</f>
        <v/>
      </c>
      <c r="AE5810">
        <f>IF(OR($B5810="",$U5810=""),"",$U5810&amp;" &amp; "&amp;IF(OR($AD5810="",$AD5810=0),"Util NA",$AD5810&amp;" Util"))</f>
        <v/>
      </c>
    </row>
    <row r="5811" ht="15.75" customHeight="1" s="42">
      <c r="A5811" s="41" t="n"/>
      <c r="G5811" s="38" t="n"/>
      <c r="H5811" s="38" t="n"/>
      <c r="I5811" s="38" t="n"/>
      <c r="J5811" s="38" t="n"/>
      <c r="K5811" s="38" t="n"/>
      <c r="L5811" s="38" t="n"/>
      <c r="N5811" s="36">
        <f>IF($B5811="","",IF($C5811="SUPERSTORE","Superstore","DH"))</f>
        <v/>
      </c>
      <c r="O5811" s="36">
        <f>IF($B5811="","",IFERROR(VLOOKUP($B5811,Mapping!$A:$C,2,0),"Not Mapped"))</f>
        <v/>
      </c>
      <c r="P5811" s="36">
        <f>IF($B5811="","",IFERROR(VLOOKUP($B5811,Mapping!$A:$C,3,0),"Not Mapped"))</f>
        <v/>
      </c>
      <c r="Q5811" s="36">
        <f>IF($B5811="","",IFERROR(VLOOKUP($O5811,Leaders!$A:$B,2,0),"Not Mapped"))</f>
        <v/>
      </c>
      <c r="R5811" s="36">
        <f>IF($B5811="","",IF(COUNTIF(Exclusions!$A:$A,$B5811)&gt;0,"Yes","No"))</f>
        <v/>
      </c>
      <c r="S5811" s="38">
        <f>IF($B5811="","",MIN(1,DAY($A5811)/IF($N5811="Superstore",Settings!$B$5,Settings!$B$4)))</f>
        <v/>
      </c>
      <c r="T5811" s="38">
        <f>IF(OR($B5811="",$G5811="",$S5811=0),"",$G5811/$S5811)</f>
        <v/>
      </c>
      <c r="U5811" s="36">
        <f>IF($T5811="","",IF($T5811&lt;Settings!$B$8,"Critical",IF($T5811&lt;Settings!$B$9,"Semi Critical","Non Critical")))</f>
        <v/>
      </c>
      <c r="V5811" s="28" t="n"/>
      <c r="Z5811">
        <f>IF($B5811="","",IFERROR(VLOOKUP($B5811,'Plan HC for CCA'!$A:$B,2,0),""))</f>
        <v/>
      </c>
      <c r="AA5811">
        <f>IF(OR($B5811="",$Z5811=""),"",IF(N($M5811)&lt;$Z5811,"Delta","No Delta"))</f>
        <v/>
      </c>
      <c r="AB5811">
        <f>IF(OR($B5811="",$Z5811=""),"",MAX(0,$Z5811-N($M5811)))</f>
        <v/>
      </c>
      <c r="AC5811" s="46">
        <f>IF($B5811="","",IFERROR(INDEX('CCA Util %'!$H:$H,MATCH($B5811,'CCA Util %'!$E:$E,0)),""))</f>
        <v/>
      </c>
      <c r="AD5811">
        <f>IF($B5811="","",IFERROR(INDEX('CCA Util %'!$G:$G,MATCH($B5811,'CCA Util %'!$E:$E,0)),""))</f>
        <v/>
      </c>
      <c r="AE5811">
        <f>IF(OR($B5811="",$U5811=""),"",$U5811&amp;" &amp; "&amp;IF(OR($AD5811="",$AD5811=0),"Util NA",$AD5811&amp;" Util"))</f>
        <v/>
      </c>
    </row>
    <row r="5812" ht="15.75" customHeight="1" s="42">
      <c r="A5812" s="41" t="n"/>
      <c r="G5812" s="38" t="n"/>
      <c r="H5812" s="38" t="n"/>
      <c r="I5812" s="38" t="n"/>
      <c r="J5812" s="38" t="n"/>
      <c r="K5812" s="38" t="n"/>
      <c r="L5812" s="38" t="n"/>
      <c r="N5812" s="36">
        <f>IF($B5812="","",IF($C5812="SUPERSTORE","Superstore","DH"))</f>
        <v/>
      </c>
      <c r="O5812" s="36">
        <f>IF($B5812="","",IFERROR(VLOOKUP($B5812,Mapping!$A:$C,2,0),"Not Mapped"))</f>
        <v/>
      </c>
      <c r="P5812" s="36">
        <f>IF($B5812="","",IFERROR(VLOOKUP($B5812,Mapping!$A:$C,3,0),"Not Mapped"))</f>
        <v/>
      </c>
      <c r="Q5812" s="36">
        <f>IF($B5812="","",IFERROR(VLOOKUP($O5812,Leaders!$A:$B,2,0),"Not Mapped"))</f>
        <v/>
      </c>
      <c r="R5812" s="36">
        <f>IF($B5812="","",IF(COUNTIF(Exclusions!$A:$A,$B5812)&gt;0,"Yes","No"))</f>
        <v/>
      </c>
      <c r="S5812" s="38">
        <f>IF($B5812="","",MIN(1,DAY($A5812)/IF($N5812="Superstore",Settings!$B$5,Settings!$B$4)))</f>
        <v/>
      </c>
      <c r="T5812" s="38">
        <f>IF(OR($B5812="",$G5812="",$S5812=0),"",$G5812/$S5812)</f>
        <v/>
      </c>
      <c r="U5812" s="36">
        <f>IF($T5812="","",IF($T5812&lt;Settings!$B$8,"Critical",IF($T5812&lt;Settings!$B$9,"Semi Critical","Non Critical")))</f>
        <v/>
      </c>
      <c r="V5812" s="28" t="n"/>
      <c r="Z5812">
        <f>IF($B5812="","",IFERROR(VLOOKUP($B5812,'Plan HC for CCA'!$A:$B,2,0),""))</f>
        <v/>
      </c>
      <c r="AA5812">
        <f>IF(OR($B5812="",$Z5812=""),"",IF(N($M5812)&lt;$Z5812,"Delta","No Delta"))</f>
        <v/>
      </c>
      <c r="AB5812">
        <f>IF(OR($B5812="",$Z5812=""),"",MAX(0,$Z5812-N($M5812)))</f>
        <v/>
      </c>
      <c r="AC5812" s="46">
        <f>IF($B5812="","",IFERROR(INDEX('CCA Util %'!$H:$H,MATCH($B5812,'CCA Util %'!$E:$E,0)),""))</f>
        <v/>
      </c>
      <c r="AD5812">
        <f>IF($B5812="","",IFERROR(INDEX('CCA Util %'!$G:$G,MATCH($B5812,'CCA Util %'!$E:$E,0)),""))</f>
        <v/>
      </c>
      <c r="AE5812">
        <f>IF(OR($B5812="",$U5812=""),"",$U5812&amp;" &amp; "&amp;IF(OR($AD5812="",$AD5812=0),"Util NA",$AD5812&amp;" Util"))</f>
        <v/>
      </c>
    </row>
    <row r="5813" ht="15.75" customHeight="1" s="42">
      <c r="A5813" s="41" t="n"/>
      <c r="G5813" s="38" t="n"/>
      <c r="H5813" s="38" t="n"/>
      <c r="I5813" s="38" t="n"/>
      <c r="J5813" s="38" t="n"/>
      <c r="K5813" s="38" t="n"/>
      <c r="L5813" s="38" t="n"/>
      <c r="N5813" s="36">
        <f>IF($B5813="","",IF($C5813="SUPERSTORE","Superstore","DH"))</f>
        <v/>
      </c>
      <c r="O5813" s="36">
        <f>IF($B5813="","",IFERROR(VLOOKUP($B5813,Mapping!$A:$C,2,0),"Not Mapped"))</f>
        <v/>
      </c>
      <c r="P5813" s="36">
        <f>IF($B5813="","",IFERROR(VLOOKUP($B5813,Mapping!$A:$C,3,0),"Not Mapped"))</f>
        <v/>
      </c>
      <c r="Q5813" s="36">
        <f>IF($B5813="","",IFERROR(VLOOKUP($O5813,Leaders!$A:$B,2,0),"Not Mapped"))</f>
        <v/>
      </c>
      <c r="R5813" s="36">
        <f>IF($B5813="","",IF(COUNTIF(Exclusions!$A:$A,$B5813)&gt;0,"Yes","No"))</f>
        <v/>
      </c>
      <c r="S5813" s="38">
        <f>IF($B5813="","",MIN(1,DAY($A5813)/IF($N5813="Superstore",Settings!$B$5,Settings!$B$4)))</f>
        <v/>
      </c>
      <c r="T5813" s="38">
        <f>IF(OR($B5813="",$G5813="",$S5813=0),"",$G5813/$S5813)</f>
        <v/>
      </c>
      <c r="U5813" s="36">
        <f>IF($T5813="","",IF($T5813&lt;Settings!$B$8,"Critical",IF($T5813&lt;Settings!$B$9,"Semi Critical","Non Critical")))</f>
        <v/>
      </c>
      <c r="V5813" s="28" t="n"/>
      <c r="Z5813">
        <f>IF($B5813="","",IFERROR(VLOOKUP($B5813,'Plan HC for CCA'!$A:$B,2,0),""))</f>
        <v/>
      </c>
      <c r="AA5813">
        <f>IF(OR($B5813="",$Z5813=""),"",IF(N($M5813)&lt;$Z5813,"Delta","No Delta"))</f>
        <v/>
      </c>
      <c r="AB5813">
        <f>IF(OR($B5813="",$Z5813=""),"",MAX(0,$Z5813-N($M5813)))</f>
        <v/>
      </c>
      <c r="AC5813" s="46">
        <f>IF($B5813="","",IFERROR(INDEX('CCA Util %'!$H:$H,MATCH($B5813,'CCA Util %'!$E:$E,0)),""))</f>
        <v/>
      </c>
      <c r="AD5813">
        <f>IF($B5813="","",IFERROR(INDEX('CCA Util %'!$G:$G,MATCH($B5813,'CCA Util %'!$E:$E,0)),""))</f>
        <v/>
      </c>
      <c r="AE5813">
        <f>IF(OR($B5813="",$U5813=""),"",$U5813&amp;" &amp; "&amp;IF(OR($AD5813="",$AD5813=0),"Util NA",$AD5813&amp;" Util"))</f>
        <v/>
      </c>
    </row>
    <row r="5814" ht="15.75" customHeight="1" s="42">
      <c r="A5814" s="41" t="n"/>
      <c r="G5814" s="38" t="n"/>
      <c r="H5814" s="38" t="n"/>
      <c r="I5814" s="38" t="n"/>
      <c r="J5814" s="38" t="n"/>
      <c r="K5814" s="38" t="n"/>
      <c r="L5814" s="38" t="n"/>
      <c r="N5814" s="36">
        <f>IF($B5814="","",IF($C5814="SUPERSTORE","Superstore","DH"))</f>
        <v/>
      </c>
      <c r="O5814" s="36">
        <f>IF($B5814="","",IFERROR(VLOOKUP($B5814,Mapping!$A:$C,2,0),"Not Mapped"))</f>
        <v/>
      </c>
      <c r="P5814" s="36">
        <f>IF($B5814="","",IFERROR(VLOOKUP($B5814,Mapping!$A:$C,3,0),"Not Mapped"))</f>
        <v/>
      </c>
      <c r="Q5814" s="36">
        <f>IF($B5814="","",IFERROR(VLOOKUP($O5814,Leaders!$A:$B,2,0),"Not Mapped"))</f>
        <v/>
      </c>
      <c r="R5814" s="36">
        <f>IF($B5814="","",IF(COUNTIF(Exclusions!$A:$A,$B5814)&gt;0,"Yes","No"))</f>
        <v/>
      </c>
      <c r="S5814" s="38">
        <f>IF($B5814="","",MIN(1,DAY($A5814)/IF($N5814="Superstore",Settings!$B$5,Settings!$B$4)))</f>
        <v/>
      </c>
      <c r="T5814" s="38">
        <f>IF(OR($B5814="",$G5814="",$S5814=0),"",$G5814/$S5814)</f>
        <v/>
      </c>
      <c r="U5814" s="36">
        <f>IF($T5814="","",IF($T5814&lt;Settings!$B$8,"Critical",IF($T5814&lt;Settings!$B$9,"Semi Critical","Non Critical")))</f>
        <v/>
      </c>
      <c r="V5814" s="28" t="n"/>
      <c r="Z5814">
        <f>IF($B5814="","",IFERROR(VLOOKUP($B5814,'Plan HC for CCA'!$A:$B,2,0),""))</f>
        <v/>
      </c>
      <c r="AA5814">
        <f>IF(OR($B5814="",$Z5814=""),"",IF(N($M5814)&lt;$Z5814,"Delta","No Delta"))</f>
        <v/>
      </c>
      <c r="AB5814">
        <f>IF(OR($B5814="",$Z5814=""),"",MAX(0,$Z5814-N($M5814)))</f>
        <v/>
      </c>
      <c r="AC5814" s="46">
        <f>IF($B5814="","",IFERROR(INDEX('CCA Util %'!$H:$H,MATCH($B5814,'CCA Util %'!$E:$E,0)),""))</f>
        <v/>
      </c>
      <c r="AD5814">
        <f>IF($B5814="","",IFERROR(INDEX('CCA Util %'!$G:$G,MATCH($B5814,'CCA Util %'!$E:$E,0)),""))</f>
        <v/>
      </c>
      <c r="AE5814">
        <f>IF(OR($B5814="",$U5814=""),"",$U5814&amp;" &amp; "&amp;IF(OR($AD5814="",$AD5814=0),"Util NA",$AD5814&amp;" Util"))</f>
        <v/>
      </c>
    </row>
    <row r="5815" ht="15.75" customHeight="1" s="42">
      <c r="A5815" s="41" t="n"/>
      <c r="G5815" s="38" t="n"/>
      <c r="H5815" s="38" t="n"/>
      <c r="I5815" s="38" t="n"/>
      <c r="J5815" s="38" t="n"/>
      <c r="K5815" s="38" t="n"/>
      <c r="L5815" s="38" t="n"/>
      <c r="N5815" s="36">
        <f>IF($B5815="","",IF($C5815="SUPERSTORE","Superstore","DH"))</f>
        <v/>
      </c>
      <c r="O5815" s="36">
        <f>IF($B5815="","",IFERROR(VLOOKUP($B5815,Mapping!$A:$C,2,0),"Not Mapped"))</f>
        <v/>
      </c>
      <c r="P5815" s="36">
        <f>IF($B5815="","",IFERROR(VLOOKUP($B5815,Mapping!$A:$C,3,0),"Not Mapped"))</f>
        <v/>
      </c>
      <c r="Q5815" s="36">
        <f>IF($B5815="","",IFERROR(VLOOKUP($O5815,Leaders!$A:$B,2,0),"Not Mapped"))</f>
        <v/>
      </c>
      <c r="R5815" s="36">
        <f>IF($B5815="","",IF(COUNTIF(Exclusions!$A:$A,$B5815)&gt;0,"Yes","No"))</f>
        <v/>
      </c>
      <c r="S5815" s="38">
        <f>IF($B5815="","",MIN(1,DAY($A5815)/IF($N5815="Superstore",Settings!$B$5,Settings!$B$4)))</f>
        <v/>
      </c>
      <c r="T5815" s="38">
        <f>IF(OR($B5815="",$G5815="",$S5815=0),"",$G5815/$S5815)</f>
        <v/>
      </c>
      <c r="U5815" s="36">
        <f>IF($T5815="","",IF($T5815&lt;Settings!$B$8,"Critical",IF($T5815&lt;Settings!$B$9,"Semi Critical","Non Critical")))</f>
        <v/>
      </c>
      <c r="V5815" s="28" t="n"/>
      <c r="Z5815">
        <f>IF($B5815="","",IFERROR(VLOOKUP($B5815,'Plan HC for CCA'!$A:$B,2,0),""))</f>
        <v/>
      </c>
      <c r="AA5815">
        <f>IF(OR($B5815="",$Z5815=""),"",IF(N($M5815)&lt;$Z5815,"Delta","No Delta"))</f>
        <v/>
      </c>
      <c r="AB5815">
        <f>IF(OR($B5815="",$Z5815=""),"",MAX(0,$Z5815-N($M5815)))</f>
        <v/>
      </c>
      <c r="AC5815" s="46">
        <f>IF($B5815="","",IFERROR(INDEX('CCA Util %'!$H:$H,MATCH($B5815,'CCA Util %'!$E:$E,0)),""))</f>
        <v/>
      </c>
      <c r="AD5815">
        <f>IF($B5815="","",IFERROR(INDEX('CCA Util %'!$G:$G,MATCH($B5815,'CCA Util %'!$E:$E,0)),""))</f>
        <v/>
      </c>
      <c r="AE5815">
        <f>IF(OR($B5815="",$U5815=""),"",$U5815&amp;" &amp; "&amp;IF(OR($AD5815="",$AD5815=0),"Util NA",$AD5815&amp;" Util"))</f>
        <v/>
      </c>
    </row>
    <row r="5816" ht="15.75" customHeight="1" s="42">
      <c r="A5816" s="41" t="n"/>
      <c r="G5816" s="38" t="n"/>
      <c r="H5816" s="38" t="n"/>
      <c r="I5816" s="38" t="n"/>
      <c r="J5816" s="38" t="n"/>
      <c r="K5816" s="38" t="n"/>
      <c r="L5816" s="38" t="n"/>
      <c r="N5816" s="36">
        <f>IF($B5816="","",IF($C5816="SUPERSTORE","Superstore","DH"))</f>
        <v/>
      </c>
      <c r="O5816" s="36">
        <f>IF($B5816="","",IFERROR(VLOOKUP($B5816,Mapping!$A:$C,2,0),"Not Mapped"))</f>
        <v/>
      </c>
      <c r="P5816" s="36">
        <f>IF($B5816="","",IFERROR(VLOOKUP($B5816,Mapping!$A:$C,3,0),"Not Mapped"))</f>
        <v/>
      </c>
      <c r="Q5816" s="36">
        <f>IF($B5816="","",IFERROR(VLOOKUP($O5816,Leaders!$A:$B,2,0),"Not Mapped"))</f>
        <v/>
      </c>
      <c r="R5816" s="36">
        <f>IF($B5816="","",IF(COUNTIF(Exclusions!$A:$A,$B5816)&gt;0,"Yes","No"))</f>
        <v/>
      </c>
      <c r="S5816" s="38">
        <f>IF($B5816="","",MIN(1,DAY($A5816)/IF($N5816="Superstore",Settings!$B$5,Settings!$B$4)))</f>
        <v/>
      </c>
      <c r="T5816" s="38">
        <f>IF(OR($B5816="",$G5816="",$S5816=0),"",$G5816/$S5816)</f>
        <v/>
      </c>
      <c r="U5816" s="36">
        <f>IF($T5816="","",IF($T5816&lt;Settings!$B$8,"Critical",IF($T5816&lt;Settings!$B$9,"Semi Critical","Non Critical")))</f>
        <v/>
      </c>
      <c r="V5816" s="28" t="n"/>
      <c r="Z5816">
        <f>IF($B5816="","",IFERROR(VLOOKUP($B5816,'Plan HC for CCA'!$A:$B,2,0),""))</f>
        <v/>
      </c>
      <c r="AA5816">
        <f>IF(OR($B5816="",$Z5816=""),"",IF(N($M5816)&lt;$Z5816,"Delta","No Delta"))</f>
        <v/>
      </c>
      <c r="AB5816">
        <f>IF(OR($B5816="",$Z5816=""),"",MAX(0,$Z5816-N($M5816)))</f>
        <v/>
      </c>
      <c r="AC5816" s="46">
        <f>IF($B5816="","",IFERROR(INDEX('CCA Util %'!$H:$H,MATCH($B5816,'CCA Util %'!$E:$E,0)),""))</f>
        <v/>
      </c>
      <c r="AD5816">
        <f>IF($B5816="","",IFERROR(INDEX('CCA Util %'!$G:$G,MATCH($B5816,'CCA Util %'!$E:$E,0)),""))</f>
        <v/>
      </c>
      <c r="AE5816">
        <f>IF(OR($B5816="",$U5816=""),"",$U5816&amp;" &amp; "&amp;IF(OR($AD5816="",$AD5816=0),"Util NA",$AD5816&amp;" Util"))</f>
        <v/>
      </c>
    </row>
    <row r="5817" ht="15.75" customHeight="1" s="42">
      <c r="A5817" s="41" t="n"/>
      <c r="G5817" s="38" t="n"/>
      <c r="H5817" s="38" t="n"/>
      <c r="I5817" s="38" t="n"/>
      <c r="J5817" s="38" t="n"/>
      <c r="K5817" s="38" t="n"/>
      <c r="L5817" s="38" t="n"/>
      <c r="N5817" s="36">
        <f>IF($B5817="","",IF($C5817="SUPERSTORE","Superstore","DH"))</f>
        <v/>
      </c>
      <c r="O5817" s="36">
        <f>IF($B5817="","",IFERROR(VLOOKUP($B5817,Mapping!$A:$C,2,0),"Not Mapped"))</f>
        <v/>
      </c>
      <c r="P5817" s="36">
        <f>IF($B5817="","",IFERROR(VLOOKUP($B5817,Mapping!$A:$C,3,0),"Not Mapped"))</f>
        <v/>
      </c>
      <c r="Q5817" s="36">
        <f>IF($B5817="","",IFERROR(VLOOKUP($O5817,Leaders!$A:$B,2,0),"Not Mapped"))</f>
        <v/>
      </c>
      <c r="R5817" s="36">
        <f>IF($B5817="","",IF(COUNTIF(Exclusions!$A:$A,$B5817)&gt;0,"Yes","No"))</f>
        <v/>
      </c>
      <c r="S5817" s="38">
        <f>IF($B5817="","",MIN(1,DAY($A5817)/IF($N5817="Superstore",Settings!$B$5,Settings!$B$4)))</f>
        <v/>
      </c>
      <c r="T5817" s="38">
        <f>IF(OR($B5817="",$G5817="",$S5817=0),"",$G5817/$S5817)</f>
        <v/>
      </c>
      <c r="U5817" s="36">
        <f>IF($T5817="","",IF($T5817&lt;Settings!$B$8,"Critical",IF($T5817&lt;Settings!$B$9,"Semi Critical","Non Critical")))</f>
        <v/>
      </c>
      <c r="V5817" s="28" t="n"/>
      <c r="Z5817">
        <f>IF($B5817="","",IFERROR(VLOOKUP($B5817,'Plan HC for CCA'!$A:$B,2,0),""))</f>
        <v/>
      </c>
      <c r="AA5817">
        <f>IF(OR($B5817="",$Z5817=""),"",IF(N($M5817)&lt;$Z5817,"Delta","No Delta"))</f>
        <v/>
      </c>
      <c r="AB5817">
        <f>IF(OR($B5817="",$Z5817=""),"",MAX(0,$Z5817-N($M5817)))</f>
        <v/>
      </c>
      <c r="AC5817" s="46">
        <f>IF($B5817="","",IFERROR(INDEX('CCA Util %'!$H:$H,MATCH($B5817,'CCA Util %'!$E:$E,0)),""))</f>
        <v/>
      </c>
      <c r="AD5817">
        <f>IF($B5817="","",IFERROR(INDEX('CCA Util %'!$G:$G,MATCH($B5817,'CCA Util %'!$E:$E,0)),""))</f>
        <v/>
      </c>
      <c r="AE5817">
        <f>IF(OR($B5817="",$U5817=""),"",$U5817&amp;" &amp; "&amp;IF(OR($AD5817="",$AD5817=0),"Util NA",$AD5817&amp;" Util"))</f>
        <v/>
      </c>
    </row>
    <row r="5818" ht="15.75" customHeight="1" s="42">
      <c r="A5818" s="41" t="n"/>
      <c r="G5818" s="38" t="n"/>
      <c r="H5818" s="38" t="n"/>
      <c r="I5818" s="38" t="n"/>
      <c r="J5818" s="38" t="n"/>
      <c r="K5818" s="38" t="n"/>
      <c r="L5818" s="38" t="n"/>
      <c r="N5818" s="36">
        <f>IF($B5818="","",IF($C5818="SUPERSTORE","Superstore","DH"))</f>
        <v/>
      </c>
      <c r="O5818" s="36">
        <f>IF($B5818="","",IFERROR(VLOOKUP($B5818,Mapping!$A:$C,2,0),"Not Mapped"))</f>
        <v/>
      </c>
      <c r="P5818" s="36">
        <f>IF($B5818="","",IFERROR(VLOOKUP($B5818,Mapping!$A:$C,3,0),"Not Mapped"))</f>
        <v/>
      </c>
      <c r="Q5818" s="36">
        <f>IF($B5818="","",IFERROR(VLOOKUP($O5818,Leaders!$A:$B,2,0),"Not Mapped"))</f>
        <v/>
      </c>
      <c r="R5818" s="36">
        <f>IF($B5818="","",IF(COUNTIF(Exclusions!$A:$A,$B5818)&gt;0,"Yes","No"))</f>
        <v/>
      </c>
      <c r="S5818" s="38">
        <f>IF($B5818="","",MIN(1,DAY($A5818)/IF($N5818="Superstore",Settings!$B$5,Settings!$B$4)))</f>
        <v/>
      </c>
      <c r="T5818" s="38">
        <f>IF(OR($B5818="",$G5818="",$S5818=0),"",$G5818/$S5818)</f>
        <v/>
      </c>
      <c r="U5818" s="36">
        <f>IF($T5818="","",IF($T5818&lt;Settings!$B$8,"Critical",IF($T5818&lt;Settings!$B$9,"Semi Critical","Non Critical")))</f>
        <v/>
      </c>
      <c r="V5818" s="28" t="n"/>
      <c r="Z5818">
        <f>IF($B5818="","",IFERROR(VLOOKUP($B5818,'Plan HC for CCA'!$A:$B,2,0),""))</f>
        <v/>
      </c>
      <c r="AA5818">
        <f>IF(OR($B5818="",$Z5818=""),"",IF(N($M5818)&lt;$Z5818,"Delta","No Delta"))</f>
        <v/>
      </c>
      <c r="AB5818">
        <f>IF(OR($B5818="",$Z5818=""),"",MAX(0,$Z5818-N($M5818)))</f>
        <v/>
      </c>
      <c r="AC5818" s="46">
        <f>IF($B5818="","",IFERROR(INDEX('CCA Util %'!$H:$H,MATCH($B5818,'CCA Util %'!$E:$E,0)),""))</f>
        <v/>
      </c>
      <c r="AD5818">
        <f>IF($B5818="","",IFERROR(INDEX('CCA Util %'!$G:$G,MATCH($B5818,'CCA Util %'!$E:$E,0)),""))</f>
        <v/>
      </c>
      <c r="AE5818">
        <f>IF(OR($B5818="",$U5818=""),"",$U5818&amp;" &amp; "&amp;IF(OR($AD5818="",$AD5818=0),"Util NA",$AD5818&amp;" Util"))</f>
        <v/>
      </c>
    </row>
    <row r="5819" ht="15.75" customHeight="1" s="42">
      <c r="A5819" s="41" t="n"/>
      <c r="G5819" s="38" t="n"/>
      <c r="H5819" s="38" t="n"/>
      <c r="I5819" s="38" t="n"/>
      <c r="J5819" s="38" t="n"/>
      <c r="K5819" s="38" t="n"/>
      <c r="L5819" s="38" t="n"/>
      <c r="N5819" s="36">
        <f>IF($B5819="","",IF($C5819="SUPERSTORE","Superstore","DH"))</f>
        <v/>
      </c>
      <c r="O5819" s="36">
        <f>IF($B5819="","",IFERROR(VLOOKUP($B5819,Mapping!$A:$C,2,0),"Not Mapped"))</f>
        <v/>
      </c>
      <c r="P5819" s="36">
        <f>IF($B5819="","",IFERROR(VLOOKUP($B5819,Mapping!$A:$C,3,0),"Not Mapped"))</f>
        <v/>
      </c>
      <c r="Q5819" s="36">
        <f>IF($B5819="","",IFERROR(VLOOKUP($O5819,Leaders!$A:$B,2,0),"Not Mapped"))</f>
        <v/>
      </c>
      <c r="R5819" s="36">
        <f>IF($B5819="","",IF(COUNTIF(Exclusions!$A:$A,$B5819)&gt;0,"Yes","No"))</f>
        <v/>
      </c>
      <c r="S5819" s="38">
        <f>IF($B5819="","",MIN(1,DAY($A5819)/IF($N5819="Superstore",Settings!$B$5,Settings!$B$4)))</f>
        <v/>
      </c>
      <c r="T5819" s="38">
        <f>IF(OR($B5819="",$G5819="",$S5819=0),"",$G5819/$S5819)</f>
        <v/>
      </c>
      <c r="U5819" s="36">
        <f>IF($T5819="","",IF($T5819&lt;Settings!$B$8,"Critical",IF($T5819&lt;Settings!$B$9,"Semi Critical","Non Critical")))</f>
        <v/>
      </c>
      <c r="V5819" s="28" t="n"/>
      <c r="Z5819">
        <f>IF($B5819="","",IFERROR(VLOOKUP($B5819,'Plan HC for CCA'!$A:$B,2,0),""))</f>
        <v/>
      </c>
      <c r="AA5819">
        <f>IF(OR($B5819="",$Z5819=""),"",IF(N($M5819)&lt;$Z5819,"Delta","No Delta"))</f>
        <v/>
      </c>
      <c r="AB5819">
        <f>IF(OR($B5819="",$Z5819=""),"",MAX(0,$Z5819-N($M5819)))</f>
        <v/>
      </c>
      <c r="AC5819" s="46">
        <f>IF($B5819="","",IFERROR(INDEX('CCA Util %'!$H:$H,MATCH($B5819,'CCA Util %'!$E:$E,0)),""))</f>
        <v/>
      </c>
      <c r="AD5819">
        <f>IF($B5819="","",IFERROR(INDEX('CCA Util %'!$G:$G,MATCH($B5819,'CCA Util %'!$E:$E,0)),""))</f>
        <v/>
      </c>
      <c r="AE5819">
        <f>IF(OR($B5819="",$U5819=""),"",$U5819&amp;" &amp; "&amp;IF(OR($AD5819="",$AD5819=0),"Util NA",$AD5819&amp;" Util"))</f>
        <v/>
      </c>
    </row>
    <row r="5820" ht="15.75" customHeight="1" s="42">
      <c r="A5820" s="41" t="n"/>
      <c r="G5820" s="38" t="n"/>
      <c r="H5820" s="38" t="n"/>
      <c r="I5820" s="38" t="n"/>
      <c r="J5820" s="38" t="n"/>
      <c r="K5820" s="38" t="n"/>
      <c r="L5820" s="38" t="n"/>
      <c r="N5820" s="36">
        <f>IF($B5820="","",IF($C5820="SUPERSTORE","Superstore","DH"))</f>
        <v/>
      </c>
      <c r="O5820" s="36">
        <f>IF($B5820="","",IFERROR(VLOOKUP($B5820,Mapping!$A:$C,2,0),"Not Mapped"))</f>
        <v/>
      </c>
      <c r="P5820" s="36">
        <f>IF($B5820="","",IFERROR(VLOOKUP($B5820,Mapping!$A:$C,3,0),"Not Mapped"))</f>
        <v/>
      </c>
      <c r="Q5820" s="36">
        <f>IF($B5820="","",IFERROR(VLOOKUP($O5820,Leaders!$A:$B,2,0),"Not Mapped"))</f>
        <v/>
      </c>
      <c r="R5820" s="36">
        <f>IF($B5820="","",IF(COUNTIF(Exclusions!$A:$A,$B5820)&gt;0,"Yes","No"))</f>
        <v/>
      </c>
      <c r="S5820" s="38">
        <f>IF($B5820="","",MIN(1,DAY($A5820)/IF($N5820="Superstore",Settings!$B$5,Settings!$B$4)))</f>
        <v/>
      </c>
      <c r="T5820" s="38">
        <f>IF(OR($B5820="",$G5820="",$S5820=0),"",$G5820/$S5820)</f>
        <v/>
      </c>
      <c r="U5820" s="36">
        <f>IF($T5820="","",IF($T5820&lt;Settings!$B$8,"Critical",IF($T5820&lt;Settings!$B$9,"Semi Critical","Non Critical")))</f>
        <v/>
      </c>
      <c r="V5820" s="28" t="n"/>
      <c r="Z5820">
        <f>IF($B5820="","",IFERROR(VLOOKUP($B5820,'Plan HC for CCA'!$A:$B,2,0),""))</f>
        <v/>
      </c>
      <c r="AA5820">
        <f>IF(OR($B5820="",$Z5820=""),"",IF(N($M5820)&lt;$Z5820,"Delta","No Delta"))</f>
        <v/>
      </c>
      <c r="AB5820">
        <f>IF(OR($B5820="",$Z5820=""),"",MAX(0,$Z5820-N($M5820)))</f>
        <v/>
      </c>
      <c r="AC5820" s="46">
        <f>IF($B5820="","",IFERROR(INDEX('CCA Util %'!$H:$H,MATCH($B5820,'CCA Util %'!$E:$E,0)),""))</f>
        <v/>
      </c>
      <c r="AD5820">
        <f>IF($B5820="","",IFERROR(INDEX('CCA Util %'!$G:$G,MATCH($B5820,'CCA Util %'!$E:$E,0)),""))</f>
        <v/>
      </c>
      <c r="AE5820">
        <f>IF(OR($B5820="",$U5820=""),"",$U5820&amp;" &amp; "&amp;IF(OR($AD5820="",$AD5820=0),"Util NA",$AD5820&amp;" Util"))</f>
        <v/>
      </c>
    </row>
    <row r="5821" ht="15.75" customHeight="1" s="42">
      <c r="A5821" s="41" t="n"/>
      <c r="G5821" s="38" t="n"/>
      <c r="H5821" s="38" t="n"/>
      <c r="I5821" s="38" t="n"/>
      <c r="J5821" s="38" t="n"/>
      <c r="K5821" s="38" t="n"/>
      <c r="L5821" s="38" t="n"/>
      <c r="N5821" s="36">
        <f>IF($B5821="","",IF($C5821="SUPERSTORE","Superstore","DH"))</f>
        <v/>
      </c>
      <c r="O5821" s="36">
        <f>IF($B5821="","",IFERROR(VLOOKUP($B5821,Mapping!$A:$C,2,0),"Not Mapped"))</f>
        <v/>
      </c>
      <c r="P5821" s="36">
        <f>IF($B5821="","",IFERROR(VLOOKUP($B5821,Mapping!$A:$C,3,0),"Not Mapped"))</f>
        <v/>
      </c>
      <c r="Q5821" s="36">
        <f>IF($B5821="","",IFERROR(VLOOKUP($O5821,Leaders!$A:$B,2,0),"Not Mapped"))</f>
        <v/>
      </c>
      <c r="R5821" s="36">
        <f>IF($B5821="","",IF(COUNTIF(Exclusions!$A:$A,$B5821)&gt;0,"Yes","No"))</f>
        <v/>
      </c>
      <c r="S5821" s="38">
        <f>IF($B5821="","",MIN(1,DAY($A5821)/IF($N5821="Superstore",Settings!$B$5,Settings!$B$4)))</f>
        <v/>
      </c>
      <c r="T5821" s="38">
        <f>IF(OR($B5821="",$G5821="",$S5821=0),"",$G5821/$S5821)</f>
        <v/>
      </c>
      <c r="U5821" s="36">
        <f>IF($T5821="","",IF($T5821&lt;Settings!$B$8,"Critical",IF($T5821&lt;Settings!$B$9,"Semi Critical","Non Critical")))</f>
        <v/>
      </c>
      <c r="V5821" s="28" t="n"/>
      <c r="Z5821">
        <f>IF($B5821="","",IFERROR(VLOOKUP($B5821,'Plan HC for CCA'!$A:$B,2,0),""))</f>
        <v/>
      </c>
      <c r="AA5821">
        <f>IF(OR($B5821="",$Z5821=""),"",IF(N($M5821)&lt;$Z5821,"Delta","No Delta"))</f>
        <v/>
      </c>
      <c r="AB5821">
        <f>IF(OR($B5821="",$Z5821=""),"",MAX(0,$Z5821-N($M5821)))</f>
        <v/>
      </c>
      <c r="AC5821" s="46">
        <f>IF($B5821="","",IFERROR(INDEX('CCA Util %'!$H:$H,MATCH($B5821,'CCA Util %'!$E:$E,0)),""))</f>
        <v/>
      </c>
      <c r="AD5821">
        <f>IF($B5821="","",IFERROR(INDEX('CCA Util %'!$G:$G,MATCH($B5821,'CCA Util %'!$E:$E,0)),""))</f>
        <v/>
      </c>
      <c r="AE5821">
        <f>IF(OR($B5821="",$U5821=""),"",$U5821&amp;" &amp; "&amp;IF(OR($AD5821="",$AD5821=0),"Util NA",$AD5821&amp;" Util"))</f>
        <v/>
      </c>
    </row>
    <row r="5822" ht="15.75" customHeight="1" s="42">
      <c r="A5822" s="41" t="n"/>
      <c r="G5822" s="38" t="n"/>
      <c r="H5822" s="38" t="n"/>
      <c r="I5822" s="38" t="n"/>
      <c r="J5822" s="38" t="n"/>
      <c r="K5822" s="38" t="n"/>
      <c r="L5822" s="38" t="n"/>
      <c r="N5822" s="36">
        <f>IF($B5822="","",IF($C5822="SUPERSTORE","Superstore","DH"))</f>
        <v/>
      </c>
      <c r="O5822" s="36">
        <f>IF($B5822="","",IFERROR(VLOOKUP($B5822,Mapping!$A:$C,2,0),"Not Mapped"))</f>
        <v/>
      </c>
      <c r="P5822" s="36">
        <f>IF($B5822="","",IFERROR(VLOOKUP($B5822,Mapping!$A:$C,3,0),"Not Mapped"))</f>
        <v/>
      </c>
      <c r="Q5822" s="36">
        <f>IF($B5822="","",IFERROR(VLOOKUP($O5822,Leaders!$A:$B,2,0),"Not Mapped"))</f>
        <v/>
      </c>
      <c r="R5822" s="36">
        <f>IF($B5822="","",IF(COUNTIF(Exclusions!$A:$A,$B5822)&gt;0,"Yes","No"))</f>
        <v/>
      </c>
      <c r="S5822" s="38">
        <f>IF($B5822="","",MIN(1,DAY($A5822)/IF($N5822="Superstore",Settings!$B$5,Settings!$B$4)))</f>
        <v/>
      </c>
      <c r="T5822" s="38">
        <f>IF(OR($B5822="",$G5822="",$S5822=0),"",$G5822/$S5822)</f>
        <v/>
      </c>
      <c r="U5822" s="36">
        <f>IF($T5822="","",IF($T5822&lt;Settings!$B$8,"Critical",IF($T5822&lt;Settings!$B$9,"Semi Critical","Non Critical")))</f>
        <v/>
      </c>
      <c r="V5822" s="28" t="n"/>
      <c r="Z5822">
        <f>IF($B5822="","",IFERROR(VLOOKUP($B5822,'Plan HC for CCA'!$A:$B,2,0),""))</f>
        <v/>
      </c>
      <c r="AA5822">
        <f>IF(OR($B5822="",$Z5822=""),"",IF(N($M5822)&lt;$Z5822,"Delta","No Delta"))</f>
        <v/>
      </c>
      <c r="AB5822">
        <f>IF(OR($B5822="",$Z5822=""),"",MAX(0,$Z5822-N($M5822)))</f>
        <v/>
      </c>
      <c r="AC5822" s="46">
        <f>IF($B5822="","",IFERROR(INDEX('CCA Util %'!$H:$H,MATCH($B5822,'CCA Util %'!$E:$E,0)),""))</f>
        <v/>
      </c>
      <c r="AD5822">
        <f>IF($B5822="","",IFERROR(INDEX('CCA Util %'!$G:$G,MATCH($B5822,'CCA Util %'!$E:$E,0)),""))</f>
        <v/>
      </c>
      <c r="AE5822">
        <f>IF(OR($B5822="",$U5822=""),"",$U5822&amp;" &amp; "&amp;IF(OR($AD5822="",$AD5822=0),"Util NA",$AD5822&amp;" Util"))</f>
        <v/>
      </c>
    </row>
    <row r="5823" ht="15.75" customHeight="1" s="42">
      <c r="A5823" s="41" t="n"/>
      <c r="G5823" s="38" t="n"/>
      <c r="H5823" s="38" t="n"/>
      <c r="I5823" s="38" t="n"/>
      <c r="J5823" s="38" t="n"/>
      <c r="K5823" s="38" t="n"/>
      <c r="L5823" s="38" t="n"/>
      <c r="N5823" s="36">
        <f>IF($B5823="","",IF($C5823="SUPERSTORE","Superstore","DH"))</f>
        <v/>
      </c>
      <c r="O5823" s="36">
        <f>IF($B5823="","",IFERROR(VLOOKUP($B5823,Mapping!$A:$C,2,0),"Not Mapped"))</f>
        <v/>
      </c>
      <c r="P5823" s="36">
        <f>IF($B5823="","",IFERROR(VLOOKUP($B5823,Mapping!$A:$C,3,0),"Not Mapped"))</f>
        <v/>
      </c>
      <c r="Q5823" s="36">
        <f>IF($B5823="","",IFERROR(VLOOKUP($O5823,Leaders!$A:$B,2,0),"Not Mapped"))</f>
        <v/>
      </c>
      <c r="R5823" s="36">
        <f>IF($B5823="","",IF(COUNTIF(Exclusions!$A:$A,$B5823)&gt;0,"Yes","No"))</f>
        <v/>
      </c>
      <c r="S5823" s="38">
        <f>IF($B5823="","",MIN(1,DAY($A5823)/IF($N5823="Superstore",Settings!$B$5,Settings!$B$4)))</f>
        <v/>
      </c>
      <c r="T5823" s="38">
        <f>IF(OR($B5823="",$G5823="",$S5823=0),"",$G5823/$S5823)</f>
        <v/>
      </c>
      <c r="U5823" s="36">
        <f>IF($T5823="","",IF($T5823&lt;Settings!$B$8,"Critical",IF($T5823&lt;Settings!$B$9,"Semi Critical","Non Critical")))</f>
        <v/>
      </c>
      <c r="V5823" s="28" t="n"/>
      <c r="Z5823">
        <f>IF($B5823="","",IFERROR(VLOOKUP($B5823,'Plan HC for CCA'!$A:$B,2,0),""))</f>
        <v/>
      </c>
      <c r="AA5823">
        <f>IF(OR($B5823="",$Z5823=""),"",IF(N($M5823)&lt;$Z5823,"Delta","No Delta"))</f>
        <v/>
      </c>
      <c r="AB5823">
        <f>IF(OR($B5823="",$Z5823=""),"",MAX(0,$Z5823-N($M5823)))</f>
        <v/>
      </c>
      <c r="AC5823" s="46">
        <f>IF($B5823="","",IFERROR(INDEX('CCA Util %'!$H:$H,MATCH($B5823,'CCA Util %'!$E:$E,0)),""))</f>
        <v/>
      </c>
      <c r="AD5823">
        <f>IF($B5823="","",IFERROR(INDEX('CCA Util %'!$G:$G,MATCH($B5823,'CCA Util %'!$E:$E,0)),""))</f>
        <v/>
      </c>
      <c r="AE5823">
        <f>IF(OR($B5823="",$U5823=""),"",$U5823&amp;" &amp; "&amp;IF(OR($AD5823="",$AD5823=0),"Util NA",$AD5823&amp;" Util"))</f>
        <v/>
      </c>
    </row>
    <row r="5824" ht="15.75" customHeight="1" s="42">
      <c r="A5824" s="41" t="n"/>
      <c r="G5824" s="38" t="n"/>
      <c r="H5824" s="38" t="n"/>
      <c r="I5824" s="38" t="n"/>
      <c r="J5824" s="38" t="n"/>
      <c r="K5824" s="38" t="n"/>
      <c r="L5824" s="38" t="n"/>
      <c r="N5824" s="36">
        <f>IF($B5824="","",IF($C5824="SUPERSTORE","Superstore","DH"))</f>
        <v/>
      </c>
      <c r="O5824" s="36">
        <f>IF($B5824="","",IFERROR(VLOOKUP($B5824,Mapping!$A:$C,2,0),"Not Mapped"))</f>
        <v/>
      </c>
      <c r="P5824" s="36">
        <f>IF($B5824="","",IFERROR(VLOOKUP($B5824,Mapping!$A:$C,3,0),"Not Mapped"))</f>
        <v/>
      </c>
      <c r="Q5824" s="36">
        <f>IF($B5824="","",IFERROR(VLOOKUP($O5824,Leaders!$A:$B,2,0),"Not Mapped"))</f>
        <v/>
      </c>
      <c r="R5824" s="36">
        <f>IF($B5824="","",IF(COUNTIF(Exclusions!$A:$A,$B5824)&gt;0,"Yes","No"))</f>
        <v/>
      </c>
      <c r="S5824" s="38">
        <f>IF($B5824="","",MIN(1,DAY($A5824)/IF($N5824="Superstore",Settings!$B$5,Settings!$B$4)))</f>
        <v/>
      </c>
      <c r="T5824" s="38">
        <f>IF(OR($B5824="",$G5824="",$S5824=0),"",$G5824/$S5824)</f>
        <v/>
      </c>
      <c r="U5824" s="36">
        <f>IF($T5824="","",IF($T5824&lt;Settings!$B$8,"Critical",IF($T5824&lt;Settings!$B$9,"Semi Critical","Non Critical")))</f>
        <v/>
      </c>
      <c r="V5824" s="28" t="n"/>
      <c r="Z5824">
        <f>IF($B5824="","",IFERROR(VLOOKUP($B5824,'Plan HC for CCA'!$A:$B,2,0),""))</f>
        <v/>
      </c>
      <c r="AA5824">
        <f>IF(OR($B5824="",$Z5824=""),"",IF(N($M5824)&lt;$Z5824,"Delta","No Delta"))</f>
        <v/>
      </c>
      <c r="AB5824">
        <f>IF(OR($B5824="",$Z5824=""),"",MAX(0,$Z5824-N($M5824)))</f>
        <v/>
      </c>
      <c r="AC5824" s="46">
        <f>IF($B5824="","",IFERROR(INDEX('CCA Util %'!$H:$H,MATCH($B5824,'CCA Util %'!$E:$E,0)),""))</f>
        <v/>
      </c>
      <c r="AD5824">
        <f>IF($B5824="","",IFERROR(INDEX('CCA Util %'!$G:$G,MATCH($B5824,'CCA Util %'!$E:$E,0)),""))</f>
        <v/>
      </c>
      <c r="AE5824">
        <f>IF(OR($B5824="",$U5824=""),"",$U5824&amp;" &amp; "&amp;IF(OR($AD5824="",$AD5824=0),"Util NA",$AD5824&amp;" Util"))</f>
        <v/>
      </c>
    </row>
    <row r="5825" ht="15.75" customHeight="1" s="42">
      <c r="A5825" s="41" t="n"/>
      <c r="G5825" s="38" t="n"/>
      <c r="H5825" s="38" t="n"/>
      <c r="I5825" s="38" t="n"/>
      <c r="J5825" s="38" t="n"/>
      <c r="K5825" s="38" t="n"/>
      <c r="L5825" s="38" t="n"/>
      <c r="N5825" s="36">
        <f>IF($B5825="","",IF($C5825="SUPERSTORE","Superstore","DH"))</f>
        <v/>
      </c>
      <c r="O5825" s="36">
        <f>IF($B5825="","",IFERROR(VLOOKUP($B5825,Mapping!$A:$C,2,0),"Not Mapped"))</f>
        <v/>
      </c>
      <c r="P5825" s="36">
        <f>IF($B5825="","",IFERROR(VLOOKUP($B5825,Mapping!$A:$C,3,0),"Not Mapped"))</f>
        <v/>
      </c>
      <c r="Q5825" s="36">
        <f>IF($B5825="","",IFERROR(VLOOKUP($O5825,Leaders!$A:$B,2,0),"Not Mapped"))</f>
        <v/>
      </c>
      <c r="R5825" s="36">
        <f>IF($B5825="","",IF(COUNTIF(Exclusions!$A:$A,$B5825)&gt;0,"Yes","No"))</f>
        <v/>
      </c>
      <c r="S5825" s="38">
        <f>IF($B5825="","",MIN(1,DAY($A5825)/IF($N5825="Superstore",Settings!$B$5,Settings!$B$4)))</f>
        <v/>
      </c>
      <c r="T5825" s="38">
        <f>IF(OR($B5825="",$G5825="",$S5825=0),"",$G5825/$S5825)</f>
        <v/>
      </c>
      <c r="U5825" s="36">
        <f>IF($T5825="","",IF($T5825&lt;Settings!$B$8,"Critical",IF($T5825&lt;Settings!$B$9,"Semi Critical","Non Critical")))</f>
        <v/>
      </c>
      <c r="V5825" s="28" t="n"/>
      <c r="Z5825">
        <f>IF($B5825="","",IFERROR(VLOOKUP($B5825,'Plan HC for CCA'!$A:$B,2,0),""))</f>
        <v/>
      </c>
      <c r="AA5825">
        <f>IF(OR($B5825="",$Z5825=""),"",IF(N($M5825)&lt;$Z5825,"Delta","No Delta"))</f>
        <v/>
      </c>
      <c r="AB5825">
        <f>IF(OR($B5825="",$Z5825=""),"",MAX(0,$Z5825-N($M5825)))</f>
        <v/>
      </c>
      <c r="AC5825" s="46">
        <f>IF($B5825="","",IFERROR(INDEX('CCA Util %'!$H:$H,MATCH($B5825,'CCA Util %'!$E:$E,0)),""))</f>
        <v/>
      </c>
      <c r="AD5825">
        <f>IF($B5825="","",IFERROR(INDEX('CCA Util %'!$G:$G,MATCH($B5825,'CCA Util %'!$E:$E,0)),""))</f>
        <v/>
      </c>
      <c r="AE5825">
        <f>IF(OR($B5825="",$U5825=""),"",$U5825&amp;" &amp; "&amp;IF(OR($AD5825="",$AD5825=0),"Util NA",$AD5825&amp;" Util"))</f>
        <v/>
      </c>
    </row>
    <row r="5826" ht="15.75" customHeight="1" s="42">
      <c r="A5826" s="41" t="n"/>
      <c r="G5826" s="38" t="n"/>
      <c r="H5826" s="38" t="n"/>
      <c r="I5826" s="38" t="n"/>
      <c r="J5826" s="38" t="n"/>
      <c r="K5826" s="38" t="n"/>
      <c r="L5826" s="38" t="n"/>
      <c r="N5826" s="36">
        <f>IF($B5826="","",IF($C5826="SUPERSTORE","Superstore","DH"))</f>
        <v/>
      </c>
      <c r="O5826" s="36">
        <f>IF($B5826="","",IFERROR(VLOOKUP($B5826,Mapping!$A:$C,2,0),"Not Mapped"))</f>
        <v/>
      </c>
      <c r="P5826" s="36">
        <f>IF($B5826="","",IFERROR(VLOOKUP($B5826,Mapping!$A:$C,3,0),"Not Mapped"))</f>
        <v/>
      </c>
      <c r="Q5826" s="36">
        <f>IF($B5826="","",IFERROR(VLOOKUP($O5826,Leaders!$A:$B,2,0),"Not Mapped"))</f>
        <v/>
      </c>
      <c r="R5826" s="36">
        <f>IF($B5826="","",IF(COUNTIF(Exclusions!$A:$A,$B5826)&gt;0,"Yes","No"))</f>
        <v/>
      </c>
      <c r="S5826" s="38">
        <f>IF($B5826="","",MIN(1,DAY($A5826)/IF($N5826="Superstore",Settings!$B$5,Settings!$B$4)))</f>
        <v/>
      </c>
      <c r="T5826" s="38">
        <f>IF(OR($B5826="",$G5826="",$S5826=0),"",$G5826/$S5826)</f>
        <v/>
      </c>
      <c r="U5826" s="36">
        <f>IF($T5826="","",IF($T5826&lt;Settings!$B$8,"Critical",IF($T5826&lt;Settings!$B$9,"Semi Critical","Non Critical")))</f>
        <v/>
      </c>
      <c r="V5826" s="28" t="n"/>
      <c r="Z5826">
        <f>IF($B5826="","",IFERROR(VLOOKUP($B5826,'Plan HC for CCA'!$A:$B,2,0),""))</f>
        <v/>
      </c>
      <c r="AA5826">
        <f>IF(OR($B5826="",$Z5826=""),"",IF(N($M5826)&lt;$Z5826,"Delta","No Delta"))</f>
        <v/>
      </c>
      <c r="AB5826">
        <f>IF(OR($B5826="",$Z5826=""),"",MAX(0,$Z5826-N($M5826)))</f>
        <v/>
      </c>
      <c r="AC5826" s="46">
        <f>IF($B5826="","",IFERROR(INDEX('CCA Util %'!$H:$H,MATCH($B5826,'CCA Util %'!$E:$E,0)),""))</f>
        <v/>
      </c>
      <c r="AD5826">
        <f>IF($B5826="","",IFERROR(INDEX('CCA Util %'!$G:$G,MATCH($B5826,'CCA Util %'!$E:$E,0)),""))</f>
        <v/>
      </c>
      <c r="AE5826">
        <f>IF(OR($B5826="",$U5826=""),"",$U5826&amp;" &amp; "&amp;IF(OR($AD5826="",$AD5826=0),"Util NA",$AD5826&amp;" Util"))</f>
        <v/>
      </c>
    </row>
    <row r="5827" ht="15.75" customHeight="1" s="42">
      <c r="A5827" s="41" t="n"/>
      <c r="G5827" s="38" t="n"/>
      <c r="H5827" s="38" t="n"/>
      <c r="I5827" s="38" t="n"/>
      <c r="J5827" s="38" t="n"/>
      <c r="K5827" s="38" t="n"/>
      <c r="L5827" s="38" t="n"/>
      <c r="N5827" s="36">
        <f>IF($B5827="","",IF($C5827="SUPERSTORE","Superstore","DH"))</f>
        <v/>
      </c>
      <c r="O5827" s="36">
        <f>IF($B5827="","",IFERROR(VLOOKUP($B5827,Mapping!$A:$C,2,0),"Not Mapped"))</f>
        <v/>
      </c>
      <c r="P5827" s="36">
        <f>IF($B5827="","",IFERROR(VLOOKUP($B5827,Mapping!$A:$C,3,0),"Not Mapped"))</f>
        <v/>
      </c>
      <c r="Q5827" s="36">
        <f>IF($B5827="","",IFERROR(VLOOKUP($O5827,Leaders!$A:$B,2,0),"Not Mapped"))</f>
        <v/>
      </c>
      <c r="R5827" s="36">
        <f>IF($B5827="","",IF(COUNTIF(Exclusions!$A:$A,$B5827)&gt;0,"Yes","No"))</f>
        <v/>
      </c>
      <c r="S5827" s="38">
        <f>IF($B5827="","",MIN(1,DAY($A5827)/IF($N5827="Superstore",Settings!$B$5,Settings!$B$4)))</f>
        <v/>
      </c>
      <c r="T5827" s="38">
        <f>IF(OR($B5827="",$G5827="",$S5827=0),"",$G5827/$S5827)</f>
        <v/>
      </c>
      <c r="U5827" s="36">
        <f>IF($T5827="","",IF($T5827&lt;Settings!$B$8,"Critical",IF($T5827&lt;Settings!$B$9,"Semi Critical","Non Critical")))</f>
        <v/>
      </c>
      <c r="V5827" s="28" t="n"/>
      <c r="Z5827">
        <f>IF($B5827="","",IFERROR(VLOOKUP($B5827,'Plan HC for CCA'!$A:$B,2,0),""))</f>
        <v/>
      </c>
      <c r="AA5827">
        <f>IF(OR($B5827="",$Z5827=""),"",IF(N($M5827)&lt;$Z5827,"Delta","No Delta"))</f>
        <v/>
      </c>
      <c r="AB5827">
        <f>IF(OR($B5827="",$Z5827=""),"",MAX(0,$Z5827-N($M5827)))</f>
        <v/>
      </c>
      <c r="AC5827" s="46">
        <f>IF($B5827="","",IFERROR(INDEX('CCA Util %'!$H:$H,MATCH($B5827,'CCA Util %'!$E:$E,0)),""))</f>
        <v/>
      </c>
      <c r="AD5827">
        <f>IF($B5827="","",IFERROR(INDEX('CCA Util %'!$G:$G,MATCH($B5827,'CCA Util %'!$E:$E,0)),""))</f>
        <v/>
      </c>
      <c r="AE5827">
        <f>IF(OR($B5827="",$U5827=""),"",$U5827&amp;" &amp; "&amp;IF(OR($AD5827="",$AD5827=0),"Util NA",$AD5827&amp;" Util"))</f>
        <v/>
      </c>
    </row>
    <row r="5828" ht="15.75" customHeight="1" s="42">
      <c r="A5828" s="41" t="n"/>
      <c r="G5828" s="38" t="n"/>
      <c r="H5828" s="38" t="n"/>
      <c r="I5828" s="38" t="n"/>
      <c r="J5828" s="38" t="n"/>
      <c r="K5828" s="38" t="n"/>
      <c r="L5828" s="38" t="n"/>
      <c r="N5828" s="36">
        <f>IF($B5828="","",IF($C5828="SUPERSTORE","Superstore","DH"))</f>
        <v/>
      </c>
      <c r="O5828" s="36">
        <f>IF($B5828="","",IFERROR(VLOOKUP($B5828,Mapping!$A:$C,2,0),"Not Mapped"))</f>
        <v/>
      </c>
      <c r="P5828" s="36">
        <f>IF($B5828="","",IFERROR(VLOOKUP($B5828,Mapping!$A:$C,3,0),"Not Mapped"))</f>
        <v/>
      </c>
      <c r="Q5828" s="36">
        <f>IF($B5828="","",IFERROR(VLOOKUP($O5828,Leaders!$A:$B,2,0),"Not Mapped"))</f>
        <v/>
      </c>
      <c r="R5828" s="36">
        <f>IF($B5828="","",IF(COUNTIF(Exclusions!$A:$A,$B5828)&gt;0,"Yes","No"))</f>
        <v/>
      </c>
      <c r="S5828" s="38">
        <f>IF($B5828="","",MIN(1,DAY($A5828)/IF($N5828="Superstore",Settings!$B$5,Settings!$B$4)))</f>
        <v/>
      </c>
      <c r="T5828" s="38">
        <f>IF(OR($B5828="",$G5828="",$S5828=0),"",$G5828/$S5828)</f>
        <v/>
      </c>
      <c r="U5828" s="36">
        <f>IF($T5828="","",IF($T5828&lt;Settings!$B$8,"Critical",IF($T5828&lt;Settings!$B$9,"Semi Critical","Non Critical")))</f>
        <v/>
      </c>
      <c r="V5828" s="28" t="n"/>
      <c r="Z5828">
        <f>IF($B5828="","",IFERROR(VLOOKUP($B5828,'Plan HC for CCA'!$A:$B,2,0),""))</f>
        <v/>
      </c>
      <c r="AA5828">
        <f>IF(OR($B5828="",$Z5828=""),"",IF(N($M5828)&lt;$Z5828,"Delta","No Delta"))</f>
        <v/>
      </c>
      <c r="AB5828">
        <f>IF(OR($B5828="",$Z5828=""),"",MAX(0,$Z5828-N($M5828)))</f>
        <v/>
      </c>
      <c r="AC5828" s="46">
        <f>IF($B5828="","",IFERROR(INDEX('CCA Util %'!$H:$H,MATCH($B5828,'CCA Util %'!$E:$E,0)),""))</f>
        <v/>
      </c>
      <c r="AD5828">
        <f>IF($B5828="","",IFERROR(INDEX('CCA Util %'!$G:$G,MATCH($B5828,'CCA Util %'!$E:$E,0)),""))</f>
        <v/>
      </c>
      <c r="AE5828">
        <f>IF(OR($B5828="",$U5828=""),"",$U5828&amp;" &amp; "&amp;IF(OR($AD5828="",$AD5828=0),"Util NA",$AD5828&amp;" Util"))</f>
        <v/>
      </c>
    </row>
    <row r="5829" ht="15.75" customHeight="1" s="42">
      <c r="A5829" s="41" t="n"/>
      <c r="G5829" s="38" t="n"/>
      <c r="H5829" s="38" t="n"/>
      <c r="I5829" s="38" t="n"/>
      <c r="J5829" s="38" t="n"/>
      <c r="K5829" s="38" t="n"/>
      <c r="L5829" s="38" t="n"/>
      <c r="N5829" s="36">
        <f>IF($B5829="","",IF($C5829="SUPERSTORE","Superstore","DH"))</f>
        <v/>
      </c>
      <c r="O5829" s="36">
        <f>IF($B5829="","",IFERROR(VLOOKUP($B5829,Mapping!$A:$C,2,0),"Not Mapped"))</f>
        <v/>
      </c>
      <c r="P5829" s="36">
        <f>IF($B5829="","",IFERROR(VLOOKUP($B5829,Mapping!$A:$C,3,0),"Not Mapped"))</f>
        <v/>
      </c>
      <c r="Q5829" s="36">
        <f>IF($B5829="","",IFERROR(VLOOKUP($O5829,Leaders!$A:$B,2,0),"Not Mapped"))</f>
        <v/>
      </c>
      <c r="R5829" s="36">
        <f>IF($B5829="","",IF(COUNTIF(Exclusions!$A:$A,$B5829)&gt;0,"Yes","No"))</f>
        <v/>
      </c>
      <c r="S5829" s="38">
        <f>IF($B5829="","",MIN(1,DAY($A5829)/IF($N5829="Superstore",Settings!$B$5,Settings!$B$4)))</f>
        <v/>
      </c>
      <c r="T5829" s="38">
        <f>IF(OR($B5829="",$G5829="",$S5829=0),"",$G5829/$S5829)</f>
        <v/>
      </c>
      <c r="U5829" s="36">
        <f>IF($T5829="","",IF($T5829&lt;Settings!$B$8,"Critical",IF($T5829&lt;Settings!$B$9,"Semi Critical","Non Critical")))</f>
        <v/>
      </c>
      <c r="V5829" s="28" t="n"/>
      <c r="Z5829">
        <f>IF($B5829="","",IFERROR(VLOOKUP($B5829,'Plan HC for CCA'!$A:$B,2,0),""))</f>
        <v/>
      </c>
      <c r="AA5829">
        <f>IF(OR($B5829="",$Z5829=""),"",IF(N($M5829)&lt;$Z5829,"Delta","No Delta"))</f>
        <v/>
      </c>
      <c r="AB5829">
        <f>IF(OR($B5829="",$Z5829=""),"",MAX(0,$Z5829-N($M5829)))</f>
        <v/>
      </c>
      <c r="AC5829" s="46">
        <f>IF($B5829="","",IFERROR(INDEX('CCA Util %'!$H:$H,MATCH($B5829,'CCA Util %'!$E:$E,0)),""))</f>
        <v/>
      </c>
      <c r="AD5829">
        <f>IF($B5829="","",IFERROR(INDEX('CCA Util %'!$G:$G,MATCH($B5829,'CCA Util %'!$E:$E,0)),""))</f>
        <v/>
      </c>
      <c r="AE5829">
        <f>IF(OR($B5829="",$U5829=""),"",$U5829&amp;" &amp; "&amp;IF(OR($AD5829="",$AD5829=0),"Util NA",$AD5829&amp;" Util"))</f>
        <v/>
      </c>
    </row>
    <row r="5830" ht="15.75" customHeight="1" s="42">
      <c r="A5830" s="41" t="n"/>
      <c r="G5830" s="38" t="n"/>
      <c r="H5830" s="38" t="n"/>
      <c r="I5830" s="38" t="n"/>
      <c r="J5830" s="38" t="n"/>
      <c r="K5830" s="38" t="n"/>
      <c r="L5830" s="38" t="n"/>
      <c r="N5830" s="36">
        <f>IF($B5830="","",IF($C5830="SUPERSTORE","Superstore","DH"))</f>
        <v/>
      </c>
      <c r="O5830" s="36">
        <f>IF($B5830="","",IFERROR(VLOOKUP($B5830,Mapping!$A:$C,2,0),"Not Mapped"))</f>
        <v/>
      </c>
      <c r="P5830" s="36">
        <f>IF($B5830="","",IFERROR(VLOOKUP($B5830,Mapping!$A:$C,3,0),"Not Mapped"))</f>
        <v/>
      </c>
      <c r="Q5830" s="36">
        <f>IF($B5830="","",IFERROR(VLOOKUP($O5830,Leaders!$A:$B,2,0),"Not Mapped"))</f>
        <v/>
      </c>
      <c r="R5830" s="36">
        <f>IF($B5830="","",IF(COUNTIF(Exclusions!$A:$A,$B5830)&gt;0,"Yes","No"))</f>
        <v/>
      </c>
      <c r="S5830" s="38">
        <f>IF($B5830="","",MIN(1,DAY($A5830)/IF($N5830="Superstore",Settings!$B$5,Settings!$B$4)))</f>
        <v/>
      </c>
      <c r="T5830" s="38">
        <f>IF(OR($B5830="",$G5830="",$S5830=0),"",$G5830/$S5830)</f>
        <v/>
      </c>
      <c r="U5830" s="36">
        <f>IF($T5830="","",IF($T5830&lt;Settings!$B$8,"Critical",IF($T5830&lt;Settings!$B$9,"Semi Critical","Non Critical")))</f>
        <v/>
      </c>
      <c r="V5830" s="28" t="n"/>
      <c r="Z5830">
        <f>IF($B5830="","",IFERROR(VLOOKUP($B5830,'Plan HC for CCA'!$A:$B,2,0),""))</f>
        <v/>
      </c>
      <c r="AA5830">
        <f>IF(OR($B5830="",$Z5830=""),"",IF(N($M5830)&lt;$Z5830,"Delta","No Delta"))</f>
        <v/>
      </c>
      <c r="AB5830">
        <f>IF(OR($B5830="",$Z5830=""),"",MAX(0,$Z5830-N($M5830)))</f>
        <v/>
      </c>
      <c r="AC5830" s="46">
        <f>IF($B5830="","",IFERROR(INDEX('CCA Util %'!$H:$H,MATCH($B5830,'CCA Util %'!$E:$E,0)),""))</f>
        <v/>
      </c>
      <c r="AD5830">
        <f>IF($B5830="","",IFERROR(INDEX('CCA Util %'!$G:$G,MATCH($B5830,'CCA Util %'!$E:$E,0)),""))</f>
        <v/>
      </c>
      <c r="AE5830">
        <f>IF(OR($B5830="",$U5830=""),"",$U5830&amp;" &amp; "&amp;IF(OR($AD5830="",$AD5830=0),"Util NA",$AD5830&amp;" Util"))</f>
        <v/>
      </c>
    </row>
    <row r="5831" ht="15.75" customHeight="1" s="42">
      <c r="A5831" s="41" t="n"/>
      <c r="G5831" s="38" t="n"/>
      <c r="H5831" s="38" t="n"/>
      <c r="I5831" s="38" t="n"/>
      <c r="J5831" s="38" t="n"/>
      <c r="K5831" s="38" t="n"/>
      <c r="L5831" s="38" t="n"/>
      <c r="N5831" s="36">
        <f>IF($B5831="","",IF($C5831="SUPERSTORE","Superstore","DH"))</f>
        <v/>
      </c>
      <c r="O5831" s="36">
        <f>IF($B5831="","",IFERROR(VLOOKUP($B5831,Mapping!$A:$C,2,0),"Not Mapped"))</f>
        <v/>
      </c>
      <c r="P5831" s="36">
        <f>IF($B5831="","",IFERROR(VLOOKUP($B5831,Mapping!$A:$C,3,0),"Not Mapped"))</f>
        <v/>
      </c>
      <c r="Q5831" s="36">
        <f>IF($B5831="","",IFERROR(VLOOKUP($O5831,Leaders!$A:$B,2,0),"Not Mapped"))</f>
        <v/>
      </c>
      <c r="R5831" s="36">
        <f>IF($B5831="","",IF(COUNTIF(Exclusions!$A:$A,$B5831)&gt;0,"Yes","No"))</f>
        <v/>
      </c>
      <c r="S5831" s="38">
        <f>IF($B5831="","",MIN(1,DAY($A5831)/IF($N5831="Superstore",Settings!$B$5,Settings!$B$4)))</f>
        <v/>
      </c>
      <c r="T5831" s="38">
        <f>IF(OR($B5831="",$G5831="",$S5831=0),"",$G5831/$S5831)</f>
        <v/>
      </c>
      <c r="U5831" s="36">
        <f>IF($T5831="","",IF($T5831&lt;Settings!$B$8,"Critical",IF($T5831&lt;Settings!$B$9,"Semi Critical","Non Critical")))</f>
        <v/>
      </c>
      <c r="V5831" s="28" t="n"/>
      <c r="Z5831">
        <f>IF($B5831="","",IFERROR(VLOOKUP($B5831,'Plan HC for CCA'!$A:$B,2,0),""))</f>
        <v/>
      </c>
      <c r="AA5831">
        <f>IF(OR($B5831="",$Z5831=""),"",IF(N($M5831)&lt;$Z5831,"Delta","No Delta"))</f>
        <v/>
      </c>
      <c r="AB5831">
        <f>IF(OR($B5831="",$Z5831=""),"",MAX(0,$Z5831-N($M5831)))</f>
        <v/>
      </c>
      <c r="AC5831" s="46">
        <f>IF($B5831="","",IFERROR(INDEX('CCA Util %'!$H:$H,MATCH($B5831,'CCA Util %'!$E:$E,0)),""))</f>
        <v/>
      </c>
      <c r="AD5831">
        <f>IF($B5831="","",IFERROR(INDEX('CCA Util %'!$G:$G,MATCH($B5831,'CCA Util %'!$E:$E,0)),""))</f>
        <v/>
      </c>
      <c r="AE5831">
        <f>IF(OR($B5831="",$U5831=""),"",$U5831&amp;" &amp; "&amp;IF(OR($AD5831="",$AD5831=0),"Util NA",$AD5831&amp;" Util"))</f>
        <v/>
      </c>
    </row>
    <row r="5832" ht="15.75" customHeight="1" s="42">
      <c r="A5832" s="41" t="n"/>
      <c r="G5832" s="38" t="n"/>
      <c r="H5832" s="38" t="n"/>
      <c r="I5832" s="38" t="n"/>
      <c r="J5832" s="38" t="n"/>
      <c r="K5832" s="38" t="n"/>
      <c r="L5832" s="38" t="n"/>
      <c r="N5832" s="36">
        <f>IF($B5832="","",IF($C5832="SUPERSTORE","Superstore","DH"))</f>
        <v/>
      </c>
      <c r="O5832" s="36">
        <f>IF($B5832="","",IFERROR(VLOOKUP($B5832,Mapping!$A:$C,2,0),"Not Mapped"))</f>
        <v/>
      </c>
      <c r="P5832" s="36">
        <f>IF($B5832="","",IFERROR(VLOOKUP($B5832,Mapping!$A:$C,3,0),"Not Mapped"))</f>
        <v/>
      </c>
      <c r="Q5832" s="36">
        <f>IF($B5832="","",IFERROR(VLOOKUP($O5832,Leaders!$A:$B,2,0),"Not Mapped"))</f>
        <v/>
      </c>
      <c r="R5832" s="36">
        <f>IF($B5832="","",IF(COUNTIF(Exclusions!$A:$A,$B5832)&gt;0,"Yes","No"))</f>
        <v/>
      </c>
      <c r="S5832" s="38">
        <f>IF($B5832="","",MIN(1,DAY($A5832)/IF($N5832="Superstore",Settings!$B$5,Settings!$B$4)))</f>
        <v/>
      </c>
      <c r="T5832" s="38">
        <f>IF(OR($B5832="",$G5832="",$S5832=0),"",$G5832/$S5832)</f>
        <v/>
      </c>
      <c r="U5832" s="36">
        <f>IF($T5832="","",IF($T5832&lt;Settings!$B$8,"Critical",IF($T5832&lt;Settings!$B$9,"Semi Critical","Non Critical")))</f>
        <v/>
      </c>
      <c r="V5832" s="28" t="n"/>
      <c r="Z5832">
        <f>IF($B5832="","",IFERROR(VLOOKUP($B5832,'Plan HC for CCA'!$A:$B,2,0),""))</f>
        <v/>
      </c>
      <c r="AA5832">
        <f>IF(OR($B5832="",$Z5832=""),"",IF(N($M5832)&lt;$Z5832,"Delta","No Delta"))</f>
        <v/>
      </c>
      <c r="AB5832">
        <f>IF(OR($B5832="",$Z5832=""),"",MAX(0,$Z5832-N($M5832)))</f>
        <v/>
      </c>
      <c r="AC5832" s="46">
        <f>IF($B5832="","",IFERROR(INDEX('CCA Util %'!$H:$H,MATCH($B5832,'CCA Util %'!$E:$E,0)),""))</f>
        <v/>
      </c>
      <c r="AD5832">
        <f>IF($B5832="","",IFERROR(INDEX('CCA Util %'!$G:$G,MATCH($B5832,'CCA Util %'!$E:$E,0)),""))</f>
        <v/>
      </c>
      <c r="AE5832">
        <f>IF(OR($B5832="",$U5832=""),"",$U5832&amp;" &amp; "&amp;IF(OR($AD5832="",$AD5832=0),"Util NA",$AD5832&amp;" Util"))</f>
        <v/>
      </c>
    </row>
    <row r="5833" ht="15.75" customHeight="1" s="42">
      <c r="A5833" s="41" t="n"/>
      <c r="G5833" s="38" t="n"/>
      <c r="H5833" s="38" t="n"/>
      <c r="I5833" s="38" t="n"/>
      <c r="J5833" s="38" t="n"/>
      <c r="K5833" s="38" t="n"/>
      <c r="L5833" s="38" t="n"/>
      <c r="N5833" s="36">
        <f>IF($B5833="","",IF($C5833="SUPERSTORE","Superstore","DH"))</f>
        <v/>
      </c>
      <c r="O5833" s="36">
        <f>IF($B5833="","",IFERROR(VLOOKUP($B5833,Mapping!$A:$C,2,0),"Not Mapped"))</f>
        <v/>
      </c>
      <c r="P5833" s="36">
        <f>IF($B5833="","",IFERROR(VLOOKUP($B5833,Mapping!$A:$C,3,0),"Not Mapped"))</f>
        <v/>
      </c>
      <c r="Q5833" s="36">
        <f>IF($B5833="","",IFERROR(VLOOKUP($O5833,Leaders!$A:$B,2,0),"Not Mapped"))</f>
        <v/>
      </c>
      <c r="R5833" s="36">
        <f>IF($B5833="","",IF(COUNTIF(Exclusions!$A:$A,$B5833)&gt;0,"Yes","No"))</f>
        <v/>
      </c>
      <c r="S5833" s="38">
        <f>IF($B5833="","",MIN(1,DAY($A5833)/IF($N5833="Superstore",Settings!$B$5,Settings!$B$4)))</f>
        <v/>
      </c>
      <c r="T5833" s="38">
        <f>IF(OR($B5833="",$G5833="",$S5833=0),"",$G5833/$S5833)</f>
        <v/>
      </c>
      <c r="U5833" s="36">
        <f>IF($T5833="","",IF($T5833&lt;Settings!$B$8,"Critical",IF($T5833&lt;Settings!$B$9,"Semi Critical","Non Critical")))</f>
        <v/>
      </c>
      <c r="V5833" s="28" t="n"/>
      <c r="Z5833">
        <f>IF($B5833="","",IFERROR(VLOOKUP($B5833,'Plan HC for CCA'!$A:$B,2,0),""))</f>
        <v/>
      </c>
      <c r="AA5833">
        <f>IF(OR($B5833="",$Z5833=""),"",IF(N($M5833)&lt;$Z5833,"Delta","No Delta"))</f>
        <v/>
      </c>
      <c r="AB5833">
        <f>IF(OR($B5833="",$Z5833=""),"",MAX(0,$Z5833-N($M5833)))</f>
        <v/>
      </c>
      <c r="AC5833" s="46">
        <f>IF($B5833="","",IFERROR(INDEX('CCA Util %'!$H:$H,MATCH($B5833,'CCA Util %'!$E:$E,0)),""))</f>
        <v/>
      </c>
      <c r="AD5833">
        <f>IF($B5833="","",IFERROR(INDEX('CCA Util %'!$G:$G,MATCH($B5833,'CCA Util %'!$E:$E,0)),""))</f>
        <v/>
      </c>
      <c r="AE5833">
        <f>IF(OR($B5833="",$U5833=""),"",$U5833&amp;" &amp; "&amp;IF(OR($AD5833="",$AD5833=0),"Util NA",$AD5833&amp;" Util"))</f>
        <v/>
      </c>
    </row>
    <row r="5834" ht="15.75" customHeight="1" s="42">
      <c r="A5834" s="41" t="n"/>
      <c r="G5834" s="38" t="n"/>
      <c r="H5834" s="38" t="n"/>
      <c r="I5834" s="38" t="n"/>
      <c r="J5834" s="38" t="n"/>
      <c r="K5834" s="38" t="n"/>
      <c r="L5834" s="38" t="n"/>
      <c r="N5834" s="36">
        <f>IF($B5834="","",IF($C5834="SUPERSTORE","Superstore","DH"))</f>
        <v/>
      </c>
      <c r="O5834" s="36">
        <f>IF($B5834="","",IFERROR(VLOOKUP($B5834,Mapping!$A:$C,2,0),"Not Mapped"))</f>
        <v/>
      </c>
      <c r="P5834" s="36">
        <f>IF($B5834="","",IFERROR(VLOOKUP($B5834,Mapping!$A:$C,3,0),"Not Mapped"))</f>
        <v/>
      </c>
      <c r="Q5834" s="36">
        <f>IF($B5834="","",IFERROR(VLOOKUP($O5834,Leaders!$A:$B,2,0),"Not Mapped"))</f>
        <v/>
      </c>
      <c r="R5834" s="36">
        <f>IF($B5834="","",IF(COUNTIF(Exclusions!$A:$A,$B5834)&gt;0,"Yes","No"))</f>
        <v/>
      </c>
      <c r="S5834" s="38">
        <f>IF($B5834="","",MIN(1,DAY($A5834)/IF($N5834="Superstore",Settings!$B$5,Settings!$B$4)))</f>
        <v/>
      </c>
      <c r="T5834" s="38">
        <f>IF(OR($B5834="",$G5834="",$S5834=0),"",$G5834/$S5834)</f>
        <v/>
      </c>
      <c r="U5834" s="36">
        <f>IF($T5834="","",IF($T5834&lt;Settings!$B$8,"Critical",IF($T5834&lt;Settings!$B$9,"Semi Critical","Non Critical")))</f>
        <v/>
      </c>
      <c r="V5834" s="28" t="n"/>
      <c r="Z5834">
        <f>IF($B5834="","",IFERROR(VLOOKUP($B5834,'Plan HC for CCA'!$A:$B,2,0),""))</f>
        <v/>
      </c>
      <c r="AA5834">
        <f>IF(OR($B5834="",$Z5834=""),"",IF(N($M5834)&lt;$Z5834,"Delta","No Delta"))</f>
        <v/>
      </c>
      <c r="AB5834">
        <f>IF(OR($B5834="",$Z5834=""),"",MAX(0,$Z5834-N($M5834)))</f>
        <v/>
      </c>
      <c r="AC5834" s="46">
        <f>IF($B5834="","",IFERROR(INDEX('CCA Util %'!$H:$H,MATCH($B5834,'CCA Util %'!$E:$E,0)),""))</f>
        <v/>
      </c>
      <c r="AD5834">
        <f>IF($B5834="","",IFERROR(INDEX('CCA Util %'!$G:$G,MATCH($B5834,'CCA Util %'!$E:$E,0)),""))</f>
        <v/>
      </c>
      <c r="AE5834">
        <f>IF(OR($B5834="",$U5834=""),"",$U5834&amp;" &amp; "&amp;IF(OR($AD5834="",$AD5834=0),"Util NA",$AD5834&amp;" Util"))</f>
        <v/>
      </c>
    </row>
    <row r="5835" ht="15.75" customHeight="1" s="42">
      <c r="A5835" s="41" t="n"/>
      <c r="G5835" s="38" t="n"/>
      <c r="H5835" s="38" t="n"/>
      <c r="I5835" s="38" t="n"/>
      <c r="J5835" s="38" t="n"/>
      <c r="K5835" s="38" t="n"/>
      <c r="L5835" s="38" t="n"/>
      <c r="N5835" s="36">
        <f>IF($B5835="","",IF($C5835="SUPERSTORE","Superstore","DH"))</f>
        <v/>
      </c>
      <c r="O5835" s="36">
        <f>IF($B5835="","",IFERROR(VLOOKUP($B5835,Mapping!$A:$C,2,0),"Not Mapped"))</f>
        <v/>
      </c>
      <c r="P5835" s="36">
        <f>IF($B5835="","",IFERROR(VLOOKUP($B5835,Mapping!$A:$C,3,0),"Not Mapped"))</f>
        <v/>
      </c>
      <c r="Q5835" s="36">
        <f>IF($B5835="","",IFERROR(VLOOKUP($O5835,Leaders!$A:$B,2,0),"Not Mapped"))</f>
        <v/>
      </c>
      <c r="R5835" s="36">
        <f>IF($B5835="","",IF(COUNTIF(Exclusions!$A:$A,$B5835)&gt;0,"Yes","No"))</f>
        <v/>
      </c>
      <c r="S5835" s="38">
        <f>IF($B5835="","",MIN(1,DAY($A5835)/IF($N5835="Superstore",Settings!$B$5,Settings!$B$4)))</f>
        <v/>
      </c>
      <c r="T5835" s="38">
        <f>IF(OR($B5835="",$G5835="",$S5835=0),"",$G5835/$S5835)</f>
        <v/>
      </c>
      <c r="U5835" s="36">
        <f>IF($T5835="","",IF($T5835&lt;Settings!$B$8,"Critical",IF($T5835&lt;Settings!$B$9,"Semi Critical","Non Critical")))</f>
        <v/>
      </c>
      <c r="V5835" s="28" t="n"/>
      <c r="Z5835">
        <f>IF($B5835="","",IFERROR(VLOOKUP($B5835,'Plan HC for CCA'!$A:$B,2,0),""))</f>
        <v/>
      </c>
      <c r="AA5835">
        <f>IF(OR($B5835="",$Z5835=""),"",IF(N($M5835)&lt;$Z5835,"Delta","No Delta"))</f>
        <v/>
      </c>
      <c r="AB5835">
        <f>IF(OR($B5835="",$Z5835=""),"",MAX(0,$Z5835-N($M5835)))</f>
        <v/>
      </c>
      <c r="AC5835" s="46">
        <f>IF($B5835="","",IFERROR(INDEX('CCA Util %'!$H:$H,MATCH($B5835,'CCA Util %'!$E:$E,0)),""))</f>
        <v/>
      </c>
      <c r="AD5835">
        <f>IF($B5835="","",IFERROR(INDEX('CCA Util %'!$G:$G,MATCH($B5835,'CCA Util %'!$E:$E,0)),""))</f>
        <v/>
      </c>
      <c r="AE5835">
        <f>IF(OR($B5835="",$U5835=""),"",$U5835&amp;" &amp; "&amp;IF(OR($AD5835="",$AD5835=0),"Util NA",$AD5835&amp;" Util"))</f>
        <v/>
      </c>
    </row>
    <row r="5836" ht="15.75" customHeight="1" s="42">
      <c r="A5836" s="41" t="n"/>
      <c r="G5836" s="38" t="n"/>
      <c r="H5836" s="38" t="n"/>
      <c r="I5836" s="38" t="n"/>
      <c r="J5836" s="38" t="n"/>
      <c r="K5836" s="38" t="n"/>
      <c r="L5836" s="38" t="n"/>
      <c r="N5836" s="36">
        <f>IF($B5836="","",IF($C5836="SUPERSTORE","Superstore","DH"))</f>
        <v/>
      </c>
      <c r="O5836" s="36">
        <f>IF($B5836="","",IFERROR(VLOOKUP($B5836,Mapping!$A:$C,2,0),"Not Mapped"))</f>
        <v/>
      </c>
      <c r="P5836" s="36">
        <f>IF($B5836="","",IFERROR(VLOOKUP($B5836,Mapping!$A:$C,3,0),"Not Mapped"))</f>
        <v/>
      </c>
      <c r="Q5836" s="36">
        <f>IF($B5836="","",IFERROR(VLOOKUP($O5836,Leaders!$A:$B,2,0),"Not Mapped"))</f>
        <v/>
      </c>
      <c r="R5836" s="36">
        <f>IF($B5836="","",IF(COUNTIF(Exclusions!$A:$A,$B5836)&gt;0,"Yes","No"))</f>
        <v/>
      </c>
      <c r="S5836" s="38">
        <f>IF($B5836="","",MIN(1,DAY($A5836)/IF($N5836="Superstore",Settings!$B$5,Settings!$B$4)))</f>
        <v/>
      </c>
      <c r="T5836" s="38">
        <f>IF(OR($B5836="",$G5836="",$S5836=0),"",$G5836/$S5836)</f>
        <v/>
      </c>
      <c r="U5836" s="36">
        <f>IF($T5836="","",IF($T5836&lt;Settings!$B$8,"Critical",IF($T5836&lt;Settings!$B$9,"Semi Critical","Non Critical")))</f>
        <v/>
      </c>
      <c r="V5836" s="28" t="n"/>
      <c r="Z5836">
        <f>IF($B5836="","",IFERROR(VLOOKUP($B5836,'Plan HC for CCA'!$A:$B,2,0),""))</f>
        <v/>
      </c>
      <c r="AA5836">
        <f>IF(OR($B5836="",$Z5836=""),"",IF(N($M5836)&lt;$Z5836,"Delta","No Delta"))</f>
        <v/>
      </c>
      <c r="AB5836">
        <f>IF(OR($B5836="",$Z5836=""),"",MAX(0,$Z5836-N($M5836)))</f>
        <v/>
      </c>
      <c r="AC5836" s="46">
        <f>IF($B5836="","",IFERROR(INDEX('CCA Util %'!$H:$H,MATCH($B5836,'CCA Util %'!$E:$E,0)),""))</f>
        <v/>
      </c>
      <c r="AD5836">
        <f>IF($B5836="","",IFERROR(INDEX('CCA Util %'!$G:$G,MATCH($B5836,'CCA Util %'!$E:$E,0)),""))</f>
        <v/>
      </c>
      <c r="AE5836">
        <f>IF(OR($B5836="",$U5836=""),"",$U5836&amp;" &amp; "&amp;IF(OR($AD5836="",$AD5836=0),"Util NA",$AD5836&amp;" Util"))</f>
        <v/>
      </c>
    </row>
    <row r="5837" ht="15.75" customHeight="1" s="42">
      <c r="A5837" s="41" t="n"/>
      <c r="G5837" s="38" t="n"/>
      <c r="H5837" s="38" t="n"/>
      <c r="I5837" s="38" t="n"/>
      <c r="J5837" s="38" t="n"/>
      <c r="K5837" s="38" t="n"/>
      <c r="L5837" s="38" t="n"/>
      <c r="N5837" s="36">
        <f>IF($B5837="","",IF($C5837="SUPERSTORE","Superstore","DH"))</f>
        <v/>
      </c>
      <c r="O5837" s="36">
        <f>IF($B5837="","",IFERROR(VLOOKUP($B5837,Mapping!$A:$C,2,0),"Not Mapped"))</f>
        <v/>
      </c>
      <c r="P5837" s="36">
        <f>IF($B5837="","",IFERROR(VLOOKUP($B5837,Mapping!$A:$C,3,0),"Not Mapped"))</f>
        <v/>
      </c>
      <c r="Q5837" s="36">
        <f>IF($B5837="","",IFERROR(VLOOKUP($O5837,Leaders!$A:$B,2,0),"Not Mapped"))</f>
        <v/>
      </c>
      <c r="R5837" s="36">
        <f>IF($B5837="","",IF(COUNTIF(Exclusions!$A:$A,$B5837)&gt;0,"Yes","No"))</f>
        <v/>
      </c>
      <c r="S5837" s="38">
        <f>IF($B5837="","",MIN(1,DAY($A5837)/IF($N5837="Superstore",Settings!$B$5,Settings!$B$4)))</f>
        <v/>
      </c>
      <c r="T5837" s="38">
        <f>IF(OR($B5837="",$G5837="",$S5837=0),"",$G5837/$S5837)</f>
        <v/>
      </c>
      <c r="U5837" s="36">
        <f>IF($T5837="","",IF($T5837&lt;Settings!$B$8,"Critical",IF($T5837&lt;Settings!$B$9,"Semi Critical","Non Critical")))</f>
        <v/>
      </c>
      <c r="V5837" s="28" t="n"/>
      <c r="Z5837">
        <f>IF($B5837="","",IFERROR(VLOOKUP($B5837,'Plan HC for CCA'!$A:$B,2,0),""))</f>
        <v/>
      </c>
      <c r="AA5837">
        <f>IF(OR($B5837="",$Z5837=""),"",IF(N($M5837)&lt;$Z5837,"Delta","No Delta"))</f>
        <v/>
      </c>
      <c r="AB5837">
        <f>IF(OR($B5837="",$Z5837=""),"",MAX(0,$Z5837-N($M5837)))</f>
        <v/>
      </c>
      <c r="AC5837" s="46">
        <f>IF($B5837="","",IFERROR(INDEX('CCA Util %'!$H:$H,MATCH($B5837,'CCA Util %'!$E:$E,0)),""))</f>
        <v/>
      </c>
      <c r="AD5837">
        <f>IF($B5837="","",IFERROR(INDEX('CCA Util %'!$G:$G,MATCH($B5837,'CCA Util %'!$E:$E,0)),""))</f>
        <v/>
      </c>
      <c r="AE5837">
        <f>IF(OR($B5837="",$U5837=""),"",$U5837&amp;" &amp; "&amp;IF(OR($AD5837="",$AD5837=0),"Util NA",$AD5837&amp;" Util"))</f>
        <v/>
      </c>
    </row>
    <row r="5838" ht="15.75" customHeight="1" s="42">
      <c r="A5838" s="41" t="n"/>
      <c r="G5838" s="38" t="n"/>
      <c r="H5838" s="38" t="n"/>
      <c r="I5838" s="38" t="n"/>
      <c r="J5838" s="38" t="n"/>
      <c r="K5838" s="38" t="n"/>
      <c r="L5838" s="38" t="n"/>
      <c r="N5838" s="36">
        <f>IF($B5838="","",IF($C5838="SUPERSTORE","Superstore","DH"))</f>
        <v/>
      </c>
      <c r="O5838" s="36">
        <f>IF($B5838="","",IFERROR(VLOOKUP($B5838,Mapping!$A:$C,2,0),"Not Mapped"))</f>
        <v/>
      </c>
      <c r="P5838" s="36">
        <f>IF($B5838="","",IFERROR(VLOOKUP($B5838,Mapping!$A:$C,3,0),"Not Mapped"))</f>
        <v/>
      </c>
      <c r="Q5838" s="36">
        <f>IF($B5838="","",IFERROR(VLOOKUP($O5838,Leaders!$A:$B,2,0),"Not Mapped"))</f>
        <v/>
      </c>
      <c r="R5838" s="36">
        <f>IF($B5838="","",IF(COUNTIF(Exclusions!$A:$A,$B5838)&gt;0,"Yes","No"))</f>
        <v/>
      </c>
      <c r="S5838" s="38">
        <f>IF($B5838="","",MIN(1,DAY($A5838)/IF($N5838="Superstore",Settings!$B$5,Settings!$B$4)))</f>
        <v/>
      </c>
      <c r="T5838" s="38">
        <f>IF(OR($B5838="",$G5838="",$S5838=0),"",$G5838/$S5838)</f>
        <v/>
      </c>
      <c r="U5838" s="36">
        <f>IF($T5838="","",IF($T5838&lt;Settings!$B$8,"Critical",IF($T5838&lt;Settings!$B$9,"Semi Critical","Non Critical")))</f>
        <v/>
      </c>
      <c r="V5838" s="28" t="n"/>
      <c r="Z5838">
        <f>IF($B5838="","",IFERROR(VLOOKUP($B5838,'Plan HC for CCA'!$A:$B,2,0),""))</f>
        <v/>
      </c>
      <c r="AA5838">
        <f>IF(OR($B5838="",$Z5838=""),"",IF(N($M5838)&lt;$Z5838,"Delta","No Delta"))</f>
        <v/>
      </c>
      <c r="AB5838">
        <f>IF(OR($B5838="",$Z5838=""),"",MAX(0,$Z5838-N($M5838)))</f>
        <v/>
      </c>
      <c r="AC5838" s="46">
        <f>IF($B5838="","",IFERROR(INDEX('CCA Util %'!$H:$H,MATCH($B5838,'CCA Util %'!$E:$E,0)),""))</f>
        <v/>
      </c>
      <c r="AD5838">
        <f>IF($B5838="","",IFERROR(INDEX('CCA Util %'!$G:$G,MATCH($B5838,'CCA Util %'!$E:$E,0)),""))</f>
        <v/>
      </c>
      <c r="AE5838">
        <f>IF(OR($B5838="",$U5838=""),"",$U5838&amp;" &amp; "&amp;IF(OR($AD5838="",$AD5838=0),"Util NA",$AD5838&amp;" Util"))</f>
        <v/>
      </c>
    </row>
    <row r="5839" ht="15.75" customHeight="1" s="42">
      <c r="A5839" s="41" t="n"/>
      <c r="G5839" s="38" t="n"/>
      <c r="H5839" s="38" t="n"/>
      <c r="I5839" s="38" t="n"/>
      <c r="J5839" s="38" t="n"/>
      <c r="K5839" s="38" t="n"/>
      <c r="L5839" s="38" t="n"/>
      <c r="N5839" s="36">
        <f>IF($B5839="","",IF($C5839="SUPERSTORE","Superstore","DH"))</f>
        <v/>
      </c>
      <c r="O5839" s="36">
        <f>IF($B5839="","",IFERROR(VLOOKUP($B5839,Mapping!$A:$C,2,0),"Not Mapped"))</f>
        <v/>
      </c>
      <c r="P5839" s="36">
        <f>IF($B5839="","",IFERROR(VLOOKUP($B5839,Mapping!$A:$C,3,0),"Not Mapped"))</f>
        <v/>
      </c>
      <c r="Q5839" s="36">
        <f>IF($B5839="","",IFERROR(VLOOKUP($O5839,Leaders!$A:$B,2,0),"Not Mapped"))</f>
        <v/>
      </c>
      <c r="R5839" s="36">
        <f>IF($B5839="","",IF(COUNTIF(Exclusions!$A:$A,$B5839)&gt;0,"Yes","No"))</f>
        <v/>
      </c>
      <c r="S5839" s="38">
        <f>IF($B5839="","",MIN(1,DAY($A5839)/IF($N5839="Superstore",Settings!$B$5,Settings!$B$4)))</f>
        <v/>
      </c>
      <c r="T5839" s="38">
        <f>IF(OR($B5839="",$G5839="",$S5839=0),"",$G5839/$S5839)</f>
        <v/>
      </c>
      <c r="U5839" s="36">
        <f>IF($T5839="","",IF($T5839&lt;Settings!$B$8,"Critical",IF($T5839&lt;Settings!$B$9,"Semi Critical","Non Critical")))</f>
        <v/>
      </c>
      <c r="V5839" s="28" t="n"/>
      <c r="Z5839">
        <f>IF($B5839="","",IFERROR(VLOOKUP($B5839,'Plan HC for CCA'!$A:$B,2,0),""))</f>
        <v/>
      </c>
      <c r="AA5839">
        <f>IF(OR($B5839="",$Z5839=""),"",IF(N($M5839)&lt;$Z5839,"Delta","No Delta"))</f>
        <v/>
      </c>
      <c r="AB5839">
        <f>IF(OR($B5839="",$Z5839=""),"",MAX(0,$Z5839-N($M5839)))</f>
        <v/>
      </c>
      <c r="AC5839" s="46">
        <f>IF($B5839="","",IFERROR(INDEX('CCA Util %'!$H:$H,MATCH($B5839,'CCA Util %'!$E:$E,0)),""))</f>
        <v/>
      </c>
      <c r="AD5839">
        <f>IF($B5839="","",IFERROR(INDEX('CCA Util %'!$G:$G,MATCH($B5839,'CCA Util %'!$E:$E,0)),""))</f>
        <v/>
      </c>
      <c r="AE5839">
        <f>IF(OR($B5839="",$U5839=""),"",$U5839&amp;" &amp; "&amp;IF(OR($AD5839="",$AD5839=0),"Util NA",$AD5839&amp;" Util"))</f>
        <v/>
      </c>
    </row>
    <row r="5840" ht="15.75" customHeight="1" s="42">
      <c r="A5840" s="41" t="n"/>
      <c r="G5840" s="38" t="n"/>
      <c r="H5840" s="38" t="n"/>
      <c r="I5840" s="38" t="n"/>
      <c r="J5840" s="38" t="n"/>
      <c r="K5840" s="38" t="n"/>
      <c r="L5840" s="38" t="n"/>
      <c r="N5840" s="36">
        <f>IF($B5840="","",IF($C5840="SUPERSTORE","Superstore","DH"))</f>
        <v/>
      </c>
      <c r="O5840" s="36">
        <f>IF($B5840="","",IFERROR(VLOOKUP($B5840,Mapping!$A:$C,2,0),"Not Mapped"))</f>
        <v/>
      </c>
      <c r="P5840" s="36">
        <f>IF($B5840="","",IFERROR(VLOOKUP($B5840,Mapping!$A:$C,3,0),"Not Mapped"))</f>
        <v/>
      </c>
      <c r="Q5840" s="36">
        <f>IF($B5840="","",IFERROR(VLOOKUP($O5840,Leaders!$A:$B,2,0),"Not Mapped"))</f>
        <v/>
      </c>
      <c r="R5840" s="36">
        <f>IF($B5840="","",IF(COUNTIF(Exclusions!$A:$A,$B5840)&gt;0,"Yes","No"))</f>
        <v/>
      </c>
      <c r="S5840" s="38">
        <f>IF($B5840="","",MIN(1,DAY($A5840)/IF($N5840="Superstore",Settings!$B$5,Settings!$B$4)))</f>
        <v/>
      </c>
      <c r="T5840" s="38">
        <f>IF(OR($B5840="",$G5840="",$S5840=0),"",$G5840/$S5840)</f>
        <v/>
      </c>
      <c r="U5840" s="36">
        <f>IF($T5840="","",IF($T5840&lt;Settings!$B$8,"Critical",IF($T5840&lt;Settings!$B$9,"Semi Critical","Non Critical")))</f>
        <v/>
      </c>
      <c r="V5840" s="28" t="n"/>
      <c r="Z5840">
        <f>IF($B5840="","",IFERROR(VLOOKUP($B5840,'Plan HC for CCA'!$A:$B,2,0),""))</f>
        <v/>
      </c>
      <c r="AA5840">
        <f>IF(OR($B5840="",$Z5840=""),"",IF(N($M5840)&lt;$Z5840,"Delta","No Delta"))</f>
        <v/>
      </c>
      <c r="AB5840">
        <f>IF(OR($B5840="",$Z5840=""),"",MAX(0,$Z5840-N($M5840)))</f>
        <v/>
      </c>
      <c r="AC5840" s="46">
        <f>IF($B5840="","",IFERROR(INDEX('CCA Util %'!$H:$H,MATCH($B5840,'CCA Util %'!$E:$E,0)),""))</f>
        <v/>
      </c>
      <c r="AD5840">
        <f>IF($B5840="","",IFERROR(INDEX('CCA Util %'!$G:$G,MATCH($B5840,'CCA Util %'!$E:$E,0)),""))</f>
        <v/>
      </c>
      <c r="AE5840">
        <f>IF(OR($B5840="",$U5840=""),"",$U5840&amp;" &amp; "&amp;IF(OR($AD5840="",$AD5840=0),"Util NA",$AD5840&amp;" Util"))</f>
        <v/>
      </c>
    </row>
    <row r="5841" ht="15.75" customHeight="1" s="42">
      <c r="A5841" s="41" t="n"/>
      <c r="G5841" s="38" t="n"/>
      <c r="H5841" s="38" t="n"/>
      <c r="I5841" s="38" t="n"/>
      <c r="J5841" s="38" t="n"/>
      <c r="K5841" s="38" t="n"/>
      <c r="L5841" s="38" t="n"/>
      <c r="N5841" s="36">
        <f>IF($B5841="","",IF($C5841="SUPERSTORE","Superstore","DH"))</f>
        <v/>
      </c>
      <c r="O5841" s="36">
        <f>IF($B5841="","",IFERROR(VLOOKUP($B5841,Mapping!$A:$C,2,0),"Not Mapped"))</f>
        <v/>
      </c>
      <c r="P5841" s="36">
        <f>IF($B5841="","",IFERROR(VLOOKUP($B5841,Mapping!$A:$C,3,0),"Not Mapped"))</f>
        <v/>
      </c>
      <c r="Q5841" s="36">
        <f>IF($B5841="","",IFERROR(VLOOKUP($O5841,Leaders!$A:$B,2,0),"Not Mapped"))</f>
        <v/>
      </c>
      <c r="R5841" s="36">
        <f>IF($B5841="","",IF(COUNTIF(Exclusions!$A:$A,$B5841)&gt;0,"Yes","No"))</f>
        <v/>
      </c>
      <c r="S5841" s="38">
        <f>IF($B5841="","",MIN(1,DAY($A5841)/IF($N5841="Superstore",Settings!$B$5,Settings!$B$4)))</f>
        <v/>
      </c>
      <c r="T5841" s="38">
        <f>IF(OR($B5841="",$G5841="",$S5841=0),"",$G5841/$S5841)</f>
        <v/>
      </c>
      <c r="U5841" s="36">
        <f>IF($T5841="","",IF($T5841&lt;Settings!$B$8,"Critical",IF($T5841&lt;Settings!$B$9,"Semi Critical","Non Critical")))</f>
        <v/>
      </c>
      <c r="V5841" s="28" t="n"/>
      <c r="Z5841">
        <f>IF($B5841="","",IFERROR(VLOOKUP($B5841,'Plan HC for CCA'!$A:$B,2,0),""))</f>
        <v/>
      </c>
      <c r="AA5841">
        <f>IF(OR($B5841="",$Z5841=""),"",IF(N($M5841)&lt;$Z5841,"Delta","No Delta"))</f>
        <v/>
      </c>
      <c r="AB5841">
        <f>IF(OR($B5841="",$Z5841=""),"",MAX(0,$Z5841-N($M5841)))</f>
        <v/>
      </c>
      <c r="AC5841" s="46">
        <f>IF($B5841="","",IFERROR(INDEX('CCA Util %'!$H:$H,MATCH($B5841,'CCA Util %'!$E:$E,0)),""))</f>
        <v/>
      </c>
      <c r="AD5841">
        <f>IF($B5841="","",IFERROR(INDEX('CCA Util %'!$G:$G,MATCH($B5841,'CCA Util %'!$E:$E,0)),""))</f>
        <v/>
      </c>
      <c r="AE5841">
        <f>IF(OR($B5841="",$U5841=""),"",$U5841&amp;" &amp; "&amp;IF(OR($AD5841="",$AD5841=0),"Util NA",$AD5841&amp;" Util"))</f>
        <v/>
      </c>
    </row>
    <row r="5842" ht="15.75" customHeight="1" s="42">
      <c r="A5842" s="41" t="n"/>
      <c r="G5842" s="38" t="n"/>
      <c r="H5842" s="38" t="n"/>
      <c r="I5842" s="38" t="n"/>
      <c r="J5842" s="38" t="n"/>
      <c r="K5842" s="38" t="n"/>
      <c r="L5842" s="38" t="n"/>
      <c r="N5842" s="36">
        <f>IF($B5842="","",IF($C5842="SUPERSTORE","Superstore","DH"))</f>
        <v/>
      </c>
      <c r="O5842" s="36">
        <f>IF($B5842="","",IFERROR(VLOOKUP($B5842,Mapping!$A:$C,2,0),"Not Mapped"))</f>
        <v/>
      </c>
      <c r="P5842" s="36">
        <f>IF($B5842="","",IFERROR(VLOOKUP($B5842,Mapping!$A:$C,3,0),"Not Mapped"))</f>
        <v/>
      </c>
      <c r="Q5842" s="36">
        <f>IF($B5842="","",IFERROR(VLOOKUP($O5842,Leaders!$A:$B,2,0),"Not Mapped"))</f>
        <v/>
      </c>
      <c r="R5842" s="36">
        <f>IF($B5842="","",IF(COUNTIF(Exclusions!$A:$A,$B5842)&gt;0,"Yes","No"))</f>
        <v/>
      </c>
      <c r="S5842" s="38">
        <f>IF($B5842="","",MIN(1,DAY($A5842)/IF($N5842="Superstore",Settings!$B$5,Settings!$B$4)))</f>
        <v/>
      </c>
      <c r="T5842" s="38">
        <f>IF(OR($B5842="",$G5842="",$S5842=0),"",$G5842/$S5842)</f>
        <v/>
      </c>
      <c r="U5842" s="36">
        <f>IF($T5842="","",IF($T5842&lt;Settings!$B$8,"Critical",IF($T5842&lt;Settings!$B$9,"Semi Critical","Non Critical")))</f>
        <v/>
      </c>
      <c r="V5842" s="28" t="n"/>
      <c r="Z5842">
        <f>IF($B5842="","",IFERROR(VLOOKUP($B5842,'Plan HC for CCA'!$A:$B,2,0),""))</f>
        <v/>
      </c>
      <c r="AA5842">
        <f>IF(OR($B5842="",$Z5842=""),"",IF(N($M5842)&lt;$Z5842,"Delta","No Delta"))</f>
        <v/>
      </c>
      <c r="AB5842">
        <f>IF(OR($B5842="",$Z5842=""),"",MAX(0,$Z5842-N($M5842)))</f>
        <v/>
      </c>
      <c r="AC5842" s="46">
        <f>IF($B5842="","",IFERROR(INDEX('CCA Util %'!$H:$H,MATCH($B5842,'CCA Util %'!$E:$E,0)),""))</f>
        <v/>
      </c>
      <c r="AD5842">
        <f>IF($B5842="","",IFERROR(INDEX('CCA Util %'!$G:$G,MATCH($B5842,'CCA Util %'!$E:$E,0)),""))</f>
        <v/>
      </c>
      <c r="AE5842">
        <f>IF(OR($B5842="",$U5842=""),"",$U5842&amp;" &amp; "&amp;IF(OR($AD5842="",$AD5842=0),"Util NA",$AD5842&amp;" Util"))</f>
        <v/>
      </c>
    </row>
    <row r="5843" ht="15.75" customHeight="1" s="42">
      <c r="A5843" s="41" t="n"/>
      <c r="G5843" s="38" t="n"/>
      <c r="H5843" s="38" t="n"/>
      <c r="I5843" s="38" t="n"/>
      <c r="J5843" s="38" t="n"/>
      <c r="K5843" s="38" t="n"/>
      <c r="L5843" s="38" t="n"/>
      <c r="N5843" s="36">
        <f>IF($B5843="","",IF($C5843="SUPERSTORE","Superstore","DH"))</f>
        <v/>
      </c>
      <c r="O5843" s="36">
        <f>IF($B5843="","",IFERROR(VLOOKUP($B5843,Mapping!$A:$C,2,0),"Not Mapped"))</f>
        <v/>
      </c>
      <c r="P5843" s="36">
        <f>IF($B5843="","",IFERROR(VLOOKUP($B5843,Mapping!$A:$C,3,0),"Not Mapped"))</f>
        <v/>
      </c>
      <c r="Q5843" s="36">
        <f>IF($B5843="","",IFERROR(VLOOKUP($O5843,Leaders!$A:$B,2,0),"Not Mapped"))</f>
        <v/>
      </c>
      <c r="R5843" s="36">
        <f>IF($B5843="","",IF(COUNTIF(Exclusions!$A:$A,$B5843)&gt;0,"Yes","No"))</f>
        <v/>
      </c>
      <c r="S5843" s="38">
        <f>IF($B5843="","",MIN(1,DAY($A5843)/IF($N5843="Superstore",Settings!$B$5,Settings!$B$4)))</f>
        <v/>
      </c>
      <c r="T5843" s="38">
        <f>IF(OR($B5843="",$G5843="",$S5843=0),"",$G5843/$S5843)</f>
        <v/>
      </c>
      <c r="U5843" s="36">
        <f>IF($T5843="","",IF($T5843&lt;Settings!$B$8,"Critical",IF($T5843&lt;Settings!$B$9,"Semi Critical","Non Critical")))</f>
        <v/>
      </c>
      <c r="V5843" s="28" t="n"/>
      <c r="Z5843">
        <f>IF($B5843="","",IFERROR(VLOOKUP($B5843,'Plan HC for CCA'!$A:$B,2,0),""))</f>
        <v/>
      </c>
      <c r="AA5843">
        <f>IF(OR($B5843="",$Z5843=""),"",IF(N($M5843)&lt;$Z5843,"Delta","No Delta"))</f>
        <v/>
      </c>
      <c r="AB5843">
        <f>IF(OR($B5843="",$Z5843=""),"",MAX(0,$Z5843-N($M5843)))</f>
        <v/>
      </c>
      <c r="AC5843" s="46">
        <f>IF($B5843="","",IFERROR(INDEX('CCA Util %'!$H:$H,MATCH($B5843,'CCA Util %'!$E:$E,0)),""))</f>
        <v/>
      </c>
      <c r="AD5843">
        <f>IF($B5843="","",IFERROR(INDEX('CCA Util %'!$G:$G,MATCH($B5843,'CCA Util %'!$E:$E,0)),""))</f>
        <v/>
      </c>
      <c r="AE5843">
        <f>IF(OR($B5843="",$U5843=""),"",$U5843&amp;" &amp; "&amp;IF(OR($AD5843="",$AD5843=0),"Util NA",$AD5843&amp;" Util"))</f>
        <v/>
      </c>
    </row>
    <row r="5844" ht="15.75" customHeight="1" s="42">
      <c r="A5844" s="41" t="n"/>
      <c r="G5844" s="38" t="n"/>
      <c r="H5844" s="38" t="n"/>
      <c r="I5844" s="38" t="n"/>
      <c r="J5844" s="38" t="n"/>
      <c r="K5844" s="38" t="n"/>
      <c r="L5844" s="38" t="n"/>
      <c r="N5844" s="36">
        <f>IF($B5844="","",IF($C5844="SUPERSTORE","Superstore","DH"))</f>
        <v/>
      </c>
      <c r="O5844" s="36">
        <f>IF($B5844="","",IFERROR(VLOOKUP($B5844,Mapping!$A:$C,2,0),"Not Mapped"))</f>
        <v/>
      </c>
      <c r="P5844" s="36">
        <f>IF($B5844="","",IFERROR(VLOOKUP($B5844,Mapping!$A:$C,3,0),"Not Mapped"))</f>
        <v/>
      </c>
      <c r="Q5844" s="36">
        <f>IF($B5844="","",IFERROR(VLOOKUP($O5844,Leaders!$A:$B,2,0),"Not Mapped"))</f>
        <v/>
      </c>
      <c r="R5844" s="36">
        <f>IF($B5844="","",IF(COUNTIF(Exclusions!$A:$A,$B5844)&gt;0,"Yes","No"))</f>
        <v/>
      </c>
      <c r="S5844" s="38">
        <f>IF($B5844="","",MIN(1,DAY($A5844)/IF($N5844="Superstore",Settings!$B$5,Settings!$B$4)))</f>
        <v/>
      </c>
      <c r="T5844" s="38">
        <f>IF(OR($B5844="",$G5844="",$S5844=0),"",$G5844/$S5844)</f>
        <v/>
      </c>
      <c r="U5844" s="36">
        <f>IF($T5844="","",IF($T5844&lt;Settings!$B$8,"Critical",IF($T5844&lt;Settings!$B$9,"Semi Critical","Non Critical")))</f>
        <v/>
      </c>
      <c r="V5844" s="28" t="n"/>
      <c r="Z5844">
        <f>IF($B5844="","",IFERROR(VLOOKUP($B5844,'Plan HC for CCA'!$A:$B,2,0),""))</f>
        <v/>
      </c>
      <c r="AA5844">
        <f>IF(OR($B5844="",$Z5844=""),"",IF(N($M5844)&lt;$Z5844,"Delta","No Delta"))</f>
        <v/>
      </c>
      <c r="AB5844">
        <f>IF(OR($B5844="",$Z5844=""),"",MAX(0,$Z5844-N($M5844)))</f>
        <v/>
      </c>
      <c r="AC5844" s="46">
        <f>IF($B5844="","",IFERROR(INDEX('CCA Util %'!$H:$H,MATCH($B5844,'CCA Util %'!$E:$E,0)),""))</f>
        <v/>
      </c>
      <c r="AD5844">
        <f>IF($B5844="","",IFERROR(INDEX('CCA Util %'!$G:$G,MATCH($B5844,'CCA Util %'!$E:$E,0)),""))</f>
        <v/>
      </c>
      <c r="AE5844">
        <f>IF(OR($B5844="",$U5844=""),"",$U5844&amp;" &amp; "&amp;IF(OR($AD5844="",$AD5844=0),"Util NA",$AD5844&amp;" Util"))</f>
        <v/>
      </c>
    </row>
    <row r="5845" ht="15.75" customHeight="1" s="42">
      <c r="A5845" s="41" t="n"/>
      <c r="G5845" s="38" t="n"/>
      <c r="H5845" s="38" t="n"/>
      <c r="I5845" s="38" t="n"/>
      <c r="J5845" s="38" t="n"/>
      <c r="K5845" s="38" t="n"/>
      <c r="L5845" s="38" t="n"/>
      <c r="N5845" s="36">
        <f>IF($B5845="","",IF($C5845="SUPERSTORE","Superstore","DH"))</f>
        <v/>
      </c>
      <c r="O5845" s="36">
        <f>IF($B5845="","",IFERROR(VLOOKUP($B5845,Mapping!$A:$C,2,0),"Not Mapped"))</f>
        <v/>
      </c>
      <c r="P5845" s="36">
        <f>IF($B5845="","",IFERROR(VLOOKUP($B5845,Mapping!$A:$C,3,0),"Not Mapped"))</f>
        <v/>
      </c>
      <c r="Q5845" s="36">
        <f>IF($B5845="","",IFERROR(VLOOKUP($O5845,Leaders!$A:$B,2,0),"Not Mapped"))</f>
        <v/>
      </c>
      <c r="R5845" s="36">
        <f>IF($B5845="","",IF(COUNTIF(Exclusions!$A:$A,$B5845)&gt;0,"Yes","No"))</f>
        <v/>
      </c>
      <c r="S5845" s="38">
        <f>IF($B5845="","",MIN(1,DAY($A5845)/IF($N5845="Superstore",Settings!$B$5,Settings!$B$4)))</f>
        <v/>
      </c>
      <c r="T5845" s="38">
        <f>IF(OR($B5845="",$G5845="",$S5845=0),"",$G5845/$S5845)</f>
        <v/>
      </c>
      <c r="U5845" s="36">
        <f>IF($T5845="","",IF($T5845&lt;Settings!$B$8,"Critical",IF($T5845&lt;Settings!$B$9,"Semi Critical","Non Critical")))</f>
        <v/>
      </c>
      <c r="V5845" s="28" t="n"/>
      <c r="Z5845">
        <f>IF($B5845="","",IFERROR(VLOOKUP($B5845,'Plan HC for CCA'!$A:$B,2,0),""))</f>
        <v/>
      </c>
      <c r="AA5845">
        <f>IF(OR($B5845="",$Z5845=""),"",IF(N($M5845)&lt;$Z5845,"Delta","No Delta"))</f>
        <v/>
      </c>
      <c r="AB5845">
        <f>IF(OR($B5845="",$Z5845=""),"",MAX(0,$Z5845-N($M5845)))</f>
        <v/>
      </c>
      <c r="AC5845" s="46">
        <f>IF($B5845="","",IFERROR(INDEX('CCA Util %'!$H:$H,MATCH($B5845,'CCA Util %'!$E:$E,0)),""))</f>
        <v/>
      </c>
      <c r="AD5845">
        <f>IF($B5845="","",IFERROR(INDEX('CCA Util %'!$G:$G,MATCH($B5845,'CCA Util %'!$E:$E,0)),""))</f>
        <v/>
      </c>
      <c r="AE5845">
        <f>IF(OR($B5845="",$U5845=""),"",$U5845&amp;" &amp; "&amp;IF(OR($AD5845="",$AD5845=0),"Util NA",$AD5845&amp;" Util"))</f>
        <v/>
      </c>
    </row>
    <row r="5846" ht="15.75" customHeight="1" s="42">
      <c r="A5846" s="41" t="n"/>
      <c r="G5846" s="38" t="n"/>
      <c r="H5846" s="38" t="n"/>
      <c r="I5846" s="38" t="n"/>
      <c r="J5846" s="38" t="n"/>
      <c r="K5846" s="38" t="n"/>
      <c r="L5846" s="38" t="n"/>
      <c r="N5846" s="36">
        <f>IF($B5846="","",IF($C5846="SUPERSTORE","Superstore","DH"))</f>
        <v/>
      </c>
      <c r="O5846" s="36">
        <f>IF($B5846="","",IFERROR(VLOOKUP($B5846,Mapping!$A:$C,2,0),"Not Mapped"))</f>
        <v/>
      </c>
      <c r="P5846" s="36">
        <f>IF($B5846="","",IFERROR(VLOOKUP($B5846,Mapping!$A:$C,3,0),"Not Mapped"))</f>
        <v/>
      </c>
      <c r="Q5846" s="36">
        <f>IF($B5846="","",IFERROR(VLOOKUP($O5846,Leaders!$A:$B,2,0),"Not Mapped"))</f>
        <v/>
      </c>
      <c r="R5846" s="36">
        <f>IF($B5846="","",IF(COUNTIF(Exclusions!$A:$A,$B5846)&gt;0,"Yes","No"))</f>
        <v/>
      </c>
      <c r="S5846" s="38">
        <f>IF($B5846="","",MIN(1,DAY($A5846)/IF($N5846="Superstore",Settings!$B$5,Settings!$B$4)))</f>
        <v/>
      </c>
      <c r="T5846" s="38">
        <f>IF(OR($B5846="",$G5846="",$S5846=0),"",$G5846/$S5846)</f>
        <v/>
      </c>
      <c r="U5846" s="36">
        <f>IF($T5846="","",IF($T5846&lt;Settings!$B$8,"Critical",IF($T5846&lt;Settings!$B$9,"Semi Critical","Non Critical")))</f>
        <v/>
      </c>
      <c r="V5846" s="28" t="n"/>
      <c r="Z5846">
        <f>IF($B5846="","",IFERROR(VLOOKUP($B5846,'Plan HC for CCA'!$A:$B,2,0),""))</f>
        <v/>
      </c>
      <c r="AA5846">
        <f>IF(OR($B5846="",$Z5846=""),"",IF(N($M5846)&lt;$Z5846,"Delta","No Delta"))</f>
        <v/>
      </c>
      <c r="AB5846">
        <f>IF(OR($B5846="",$Z5846=""),"",MAX(0,$Z5846-N($M5846)))</f>
        <v/>
      </c>
      <c r="AC5846" s="46">
        <f>IF($B5846="","",IFERROR(INDEX('CCA Util %'!$H:$H,MATCH($B5846,'CCA Util %'!$E:$E,0)),""))</f>
        <v/>
      </c>
      <c r="AD5846">
        <f>IF($B5846="","",IFERROR(INDEX('CCA Util %'!$G:$G,MATCH($B5846,'CCA Util %'!$E:$E,0)),""))</f>
        <v/>
      </c>
      <c r="AE5846">
        <f>IF(OR($B5846="",$U5846=""),"",$U5846&amp;" &amp; "&amp;IF(OR($AD5846="",$AD5846=0),"Util NA",$AD5846&amp;" Util"))</f>
        <v/>
      </c>
    </row>
    <row r="5847" ht="15.75" customHeight="1" s="42">
      <c r="A5847" s="41" t="n"/>
      <c r="G5847" s="38" t="n"/>
      <c r="H5847" s="38" t="n"/>
      <c r="I5847" s="38" t="n"/>
      <c r="J5847" s="38" t="n"/>
      <c r="K5847" s="38" t="n"/>
      <c r="L5847" s="38" t="n"/>
      <c r="N5847" s="36">
        <f>IF($B5847="","",IF($C5847="SUPERSTORE","Superstore","DH"))</f>
        <v/>
      </c>
      <c r="O5847" s="36">
        <f>IF($B5847="","",IFERROR(VLOOKUP($B5847,Mapping!$A:$C,2,0),"Not Mapped"))</f>
        <v/>
      </c>
      <c r="P5847" s="36">
        <f>IF($B5847="","",IFERROR(VLOOKUP($B5847,Mapping!$A:$C,3,0),"Not Mapped"))</f>
        <v/>
      </c>
      <c r="Q5847" s="36">
        <f>IF($B5847="","",IFERROR(VLOOKUP($O5847,Leaders!$A:$B,2,0),"Not Mapped"))</f>
        <v/>
      </c>
      <c r="R5847" s="36">
        <f>IF($B5847="","",IF(COUNTIF(Exclusions!$A:$A,$B5847)&gt;0,"Yes","No"))</f>
        <v/>
      </c>
      <c r="S5847" s="38">
        <f>IF($B5847="","",MIN(1,DAY($A5847)/IF($N5847="Superstore",Settings!$B$5,Settings!$B$4)))</f>
        <v/>
      </c>
      <c r="T5847" s="38">
        <f>IF(OR($B5847="",$G5847="",$S5847=0),"",$G5847/$S5847)</f>
        <v/>
      </c>
      <c r="U5847" s="36">
        <f>IF($T5847="","",IF($T5847&lt;Settings!$B$8,"Critical",IF($T5847&lt;Settings!$B$9,"Semi Critical","Non Critical")))</f>
        <v/>
      </c>
      <c r="V5847" s="28" t="n"/>
      <c r="Z5847">
        <f>IF($B5847="","",IFERROR(VLOOKUP($B5847,'Plan HC for CCA'!$A:$B,2,0),""))</f>
        <v/>
      </c>
      <c r="AA5847">
        <f>IF(OR($B5847="",$Z5847=""),"",IF(N($M5847)&lt;$Z5847,"Delta","No Delta"))</f>
        <v/>
      </c>
      <c r="AB5847">
        <f>IF(OR($B5847="",$Z5847=""),"",MAX(0,$Z5847-N($M5847)))</f>
        <v/>
      </c>
      <c r="AC5847" s="46">
        <f>IF($B5847="","",IFERROR(INDEX('CCA Util %'!$H:$H,MATCH($B5847,'CCA Util %'!$E:$E,0)),""))</f>
        <v/>
      </c>
      <c r="AD5847">
        <f>IF($B5847="","",IFERROR(INDEX('CCA Util %'!$G:$G,MATCH($B5847,'CCA Util %'!$E:$E,0)),""))</f>
        <v/>
      </c>
      <c r="AE5847">
        <f>IF(OR($B5847="",$U5847=""),"",$U5847&amp;" &amp; "&amp;IF(OR($AD5847="",$AD5847=0),"Util NA",$AD5847&amp;" Util"))</f>
        <v/>
      </c>
    </row>
    <row r="5848" ht="15.75" customHeight="1" s="42">
      <c r="A5848" s="41" t="n"/>
      <c r="G5848" s="38" t="n"/>
      <c r="H5848" s="38" t="n"/>
      <c r="I5848" s="38" t="n"/>
      <c r="J5848" s="38" t="n"/>
      <c r="K5848" s="38" t="n"/>
      <c r="L5848" s="38" t="n"/>
      <c r="N5848" s="36">
        <f>IF($B5848="","",IF($C5848="SUPERSTORE","Superstore","DH"))</f>
        <v/>
      </c>
      <c r="O5848" s="36">
        <f>IF($B5848="","",IFERROR(VLOOKUP($B5848,Mapping!$A:$C,2,0),"Not Mapped"))</f>
        <v/>
      </c>
      <c r="P5848" s="36">
        <f>IF($B5848="","",IFERROR(VLOOKUP($B5848,Mapping!$A:$C,3,0),"Not Mapped"))</f>
        <v/>
      </c>
      <c r="Q5848" s="36">
        <f>IF($B5848="","",IFERROR(VLOOKUP($O5848,Leaders!$A:$B,2,0),"Not Mapped"))</f>
        <v/>
      </c>
      <c r="R5848" s="36">
        <f>IF($B5848="","",IF(COUNTIF(Exclusions!$A:$A,$B5848)&gt;0,"Yes","No"))</f>
        <v/>
      </c>
      <c r="S5848" s="38">
        <f>IF($B5848="","",MIN(1,DAY($A5848)/IF($N5848="Superstore",Settings!$B$5,Settings!$B$4)))</f>
        <v/>
      </c>
      <c r="T5848" s="38">
        <f>IF(OR($B5848="",$G5848="",$S5848=0),"",$G5848/$S5848)</f>
        <v/>
      </c>
      <c r="U5848" s="36">
        <f>IF($T5848="","",IF($T5848&lt;Settings!$B$8,"Critical",IF($T5848&lt;Settings!$B$9,"Semi Critical","Non Critical")))</f>
        <v/>
      </c>
      <c r="V5848" s="28" t="n"/>
      <c r="Z5848">
        <f>IF($B5848="","",IFERROR(VLOOKUP($B5848,'Plan HC for CCA'!$A:$B,2,0),""))</f>
        <v/>
      </c>
      <c r="AA5848">
        <f>IF(OR($B5848="",$Z5848=""),"",IF(N($M5848)&lt;$Z5848,"Delta","No Delta"))</f>
        <v/>
      </c>
      <c r="AB5848">
        <f>IF(OR($B5848="",$Z5848=""),"",MAX(0,$Z5848-N($M5848)))</f>
        <v/>
      </c>
      <c r="AC5848" s="46">
        <f>IF($B5848="","",IFERROR(INDEX('CCA Util %'!$H:$H,MATCH($B5848,'CCA Util %'!$E:$E,0)),""))</f>
        <v/>
      </c>
      <c r="AD5848">
        <f>IF($B5848="","",IFERROR(INDEX('CCA Util %'!$G:$G,MATCH($B5848,'CCA Util %'!$E:$E,0)),""))</f>
        <v/>
      </c>
      <c r="AE5848">
        <f>IF(OR($B5848="",$U5848=""),"",$U5848&amp;" &amp; "&amp;IF(OR($AD5848="",$AD5848=0),"Util NA",$AD5848&amp;" Util"))</f>
        <v/>
      </c>
    </row>
    <row r="5849" ht="15.75" customHeight="1" s="42">
      <c r="A5849" s="41" t="n"/>
      <c r="G5849" s="38" t="n"/>
      <c r="H5849" s="38" t="n"/>
      <c r="I5849" s="38" t="n"/>
      <c r="J5849" s="38" t="n"/>
      <c r="K5849" s="38" t="n"/>
      <c r="L5849" s="38" t="n"/>
      <c r="N5849" s="36">
        <f>IF($B5849="","",IF($C5849="SUPERSTORE","Superstore","DH"))</f>
        <v/>
      </c>
      <c r="O5849" s="36">
        <f>IF($B5849="","",IFERROR(VLOOKUP($B5849,Mapping!$A:$C,2,0),"Not Mapped"))</f>
        <v/>
      </c>
      <c r="P5849" s="36">
        <f>IF($B5849="","",IFERROR(VLOOKUP($B5849,Mapping!$A:$C,3,0),"Not Mapped"))</f>
        <v/>
      </c>
      <c r="Q5849" s="36">
        <f>IF($B5849="","",IFERROR(VLOOKUP($O5849,Leaders!$A:$B,2,0),"Not Mapped"))</f>
        <v/>
      </c>
      <c r="R5849" s="36">
        <f>IF($B5849="","",IF(COUNTIF(Exclusions!$A:$A,$B5849)&gt;0,"Yes","No"))</f>
        <v/>
      </c>
      <c r="S5849" s="38">
        <f>IF($B5849="","",MIN(1,DAY($A5849)/IF($N5849="Superstore",Settings!$B$5,Settings!$B$4)))</f>
        <v/>
      </c>
      <c r="T5849" s="38">
        <f>IF(OR($B5849="",$G5849="",$S5849=0),"",$G5849/$S5849)</f>
        <v/>
      </c>
      <c r="U5849" s="36">
        <f>IF($T5849="","",IF($T5849&lt;Settings!$B$8,"Critical",IF($T5849&lt;Settings!$B$9,"Semi Critical","Non Critical")))</f>
        <v/>
      </c>
      <c r="V5849" s="28" t="n"/>
      <c r="Z5849">
        <f>IF($B5849="","",IFERROR(VLOOKUP($B5849,'Plan HC for CCA'!$A:$B,2,0),""))</f>
        <v/>
      </c>
      <c r="AA5849">
        <f>IF(OR($B5849="",$Z5849=""),"",IF(N($M5849)&lt;$Z5849,"Delta","No Delta"))</f>
        <v/>
      </c>
      <c r="AB5849">
        <f>IF(OR($B5849="",$Z5849=""),"",MAX(0,$Z5849-N($M5849)))</f>
        <v/>
      </c>
      <c r="AC5849" s="46">
        <f>IF($B5849="","",IFERROR(INDEX('CCA Util %'!$H:$H,MATCH($B5849,'CCA Util %'!$E:$E,0)),""))</f>
        <v/>
      </c>
      <c r="AD5849">
        <f>IF($B5849="","",IFERROR(INDEX('CCA Util %'!$G:$G,MATCH($B5849,'CCA Util %'!$E:$E,0)),""))</f>
        <v/>
      </c>
      <c r="AE5849">
        <f>IF(OR($B5849="",$U5849=""),"",$U5849&amp;" &amp; "&amp;IF(OR($AD5849="",$AD5849=0),"Util NA",$AD5849&amp;" Util"))</f>
        <v/>
      </c>
    </row>
    <row r="5850" ht="15.75" customHeight="1" s="42">
      <c r="A5850" s="41" t="n"/>
      <c r="G5850" s="38" t="n"/>
      <c r="H5850" s="38" t="n"/>
      <c r="I5850" s="38" t="n"/>
      <c r="J5850" s="38" t="n"/>
      <c r="K5850" s="38" t="n"/>
      <c r="L5850" s="38" t="n"/>
      <c r="N5850" s="36">
        <f>IF($B5850="","",IF($C5850="SUPERSTORE","Superstore","DH"))</f>
        <v/>
      </c>
      <c r="O5850" s="36">
        <f>IF($B5850="","",IFERROR(VLOOKUP($B5850,Mapping!$A:$C,2,0),"Not Mapped"))</f>
        <v/>
      </c>
      <c r="P5850" s="36">
        <f>IF($B5850="","",IFERROR(VLOOKUP($B5850,Mapping!$A:$C,3,0),"Not Mapped"))</f>
        <v/>
      </c>
      <c r="Q5850" s="36">
        <f>IF($B5850="","",IFERROR(VLOOKUP($O5850,Leaders!$A:$B,2,0),"Not Mapped"))</f>
        <v/>
      </c>
      <c r="R5850" s="36">
        <f>IF($B5850="","",IF(COUNTIF(Exclusions!$A:$A,$B5850)&gt;0,"Yes","No"))</f>
        <v/>
      </c>
      <c r="S5850" s="38">
        <f>IF($B5850="","",MIN(1,DAY($A5850)/IF($N5850="Superstore",Settings!$B$5,Settings!$B$4)))</f>
        <v/>
      </c>
      <c r="T5850" s="38">
        <f>IF(OR($B5850="",$G5850="",$S5850=0),"",$G5850/$S5850)</f>
        <v/>
      </c>
      <c r="U5850" s="36">
        <f>IF($T5850="","",IF($T5850&lt;Settings!$B$8,"Critical",IF($T5850&lt;Settings!$B$9,"Semi Critical","Non Critical")))</f>
        <v/>
      </c>
      <c r="V5850" s="28" t="n"/>
      <c r="Z5850">
        <f>IF($B5850="","",IFERROR(VLOOKUP($B5850,'Plan HC for CCA'!$A:$B,2,0),""))</f>
        <v/>
      </c>
      <c r="AA5850">
        <f>IF(OR($B5850="",$Z5850=""),"",IF(N($M5850)&lt;$Z5850,"Delta","No Delta"))</f>
        <v/>
      </c>
      <c r="AB5850">
        <f>IF(OR($B5850="",$Z5850=""),"",MAX(0,$Z5850-N($M5850)))</f>
        <v/>
      </c>
      <c r="AC5850" s="46">
        <f>IF($B5850="","",IFERROR(INDEX('CCA Util %'!$H:$H,MATCH($B5850,'CCA Util %'!$E:$E,0)),""))</f>
        <v/>
      </c>
      <c r="AD5850">
        <f>IF($B5850="","",IFERROR(INDEX('CCA Util %'!$G:$G,MATCH($B5850,'CCA Util %'!$E:$E,0)),""))</f>
        <v/>
      </c>
      <c r="AE5850">
        <f>IF(OR($B5850="",$U5850=""),"",$U5850&amp;" &amp; "&amp;IF(OR($AD5850="",$AD5850=0),"Util NA",$AD5850&amp;" Util"))</f>
        <v/>
      </c>
    </row>
    <row r="5851" ht="15.75" customHeight="1" s="42">
      <c r="A5851" s="41" t="n"/>
      <c r="G5851" s="38" t="n"/>
      <c r="H5851" s="38" t="n"/>
      <c r="I5851" s="38" t="n"/>
      <c r="J5851" s="38" t="n"/>
      <c r="K5851" s="38" t="n"/>
      <c r="L5851" s="38" t="n"/>
      <c r="N5851" s="36">
        <f>IF($B5851="","",IF($C5851="SUPERSTORE","Superstore","DH"))</f>
        <v/>
      </c>
      <c r="O5851" s="36">
        <f>IF($B5851="","",IFERROR(VLOOKUP($B5851,Mapping!$A:$C,2,0),"Not Mapped"))</f>
        <v/>
      </c>
      <c r="P5851" s="36">
        <f>IF($B5851="","",IFERROR(VLOOKUP($B5851,Mapping!$A:$C,3,0),"Not Mapped"))</f>
        <v/>
      </c>
      <c r="Q5851" s="36">
        <f>IF($B5851="","",IFERROR(VLOOKUP($O5851,Leaders!$A:$B,2,0),"Not Mapped"))</f>
        <v/>
      </c>
      <c r="R5851" s="36">
        <f>IF($B5851="","",IF(COUNTIF(Exclusions!$A:$A,$B5851)&gt;0,"Yes","No"))</f>
        <v/>
      </c>
      <c r="S5851" s="38">
        <f>IF($B5851="","",MIN(1,DAY($A5851)/IF($N5851="Superstore",Settings!$B$5,Settings!$B$4)))</f>
        <v/>
      </c>
      <c r="T5851" s="38">
        <f>IF(OR($B5851="",$G5851="",$S5851=0),"",$G5851/$S5851)</f>
        <v/>
      </c>
      <c r="U5851" s="36">
        <f>IF($T5851="","",IF($T5851&lt;Settings!$B$8,"Critical",IF($T5851&lt;Settings!$B$9,"Semi Critical","Non Critical")))</f>
        <v/>
      </c>
      <c r="V5851" s="28" t="n"/>
      <c r="Z5851">
        <f>IF($B5851="","",IFERROR(VLOOKUP($B5851,'Plan HC for CCA'!$A:$B,2,0),""))</f>
        <v/>
      </c>
      <c r="AA5851">
        <f>IF(OR($B5851="",$Z5851=""),"",IF(N($M5851)&lt;$Z5851,"Delta","No Delta"))</f>
        <v/>
      </c>
      <c r="AB5851">
        <f>IF(OR($B5851="",$Z5851=""),"",MAX(0,$Z5851-N($M5851)))</f>
        <v/>
      </c>
      <c r="AC5851" s="46">
        <f>IF($B5851="","",IFERROR(INDEX('CCA Util %'!$H:$H,MATCH($B5851,'CCA Util %'!$E:$E,0)),""))</f>
        <v/>
      </c>
      <c r="AD5851">
        <f>IF($B5851="","",IFERROR(INDEX('CCA Util %'!$G:$G,MATCH($B5851,'CCA Util %'!$E:$E,0)),""))</f>
        <v/>
      </c>
      <c r="AE5851">
        <f>IF(OR($B5851="",$U5851=""),"",$U5851&amp;" &amp; "&amp;IF(OR($AD5851="",$AD5851=0),"Util NA",$AD5851&amp;" Util"))</f>
        <v/>
      </c>
    </row>
    <row r="5852" ht="15.75" customHeight="1" s="42">
      <c r="A5852" s="41" t="n"/>
      <c r="G5852" s="38" t="n"/>
      <c r="H5852" s="38" t="n"/>
      <c r="I5852" s="38" t="n"/>
      <c r="J5852" s="38" t="n"/>
      <c r="K5852" s="38" t="n"/>
      <c r="L5852" s="38" t="n"/>
      <c r="N5852" s="36">
        <f>IF($B5852="","",IF($C5852="SUPERSTORE","Superstore","DH"))</f>
        <v/>
      </c>
      <c r="O5852" s="36">
        <f>IF($B5852="","",IFERROR(VLOOKUP($B5852,Mapping!$A:$C,2,0),"Not Mapped"))</f>
        <v/>
      </c>
      <c r="P5852" s="36">
        <f>IF($B5852="","",IFERROR(VLOOKUP($B5852,Mapping!$A:$C,3,0),"Not Mapped"))</f>
        <v/>
      </c>
      <c r="Q5852" s="36">
        <f>IF($B5852="","",IFERROR(VLOOKUP($O5852,Leaders!$A:$B,2,0),"Not Mapped"))</f>
        <v/>
      </c>
      <c r="R5852" s="36">
        <f>IF($B5852="","",IF(COUNTIF(Exclusions!$A:$A,$B5852)&gt;0,"Yes","No"))</f>
        <v/>
      </c>
      <c r="S5852" s="38">
        <f>IF($B5852="","",MIN(1,DAY($A5852)/IF($N5852="Superstore",Settings!$B$5,Settings!$B$4)))</f>
        <v/>
      </c>
      <c r="T5852" s="38">
        <f>IF(OR($B5852="",$G5852="",$S5852=0),"",$G5852/$S5852)</f>
        <v/>
      </c>
      <c r="U5852" s="36">
        <f>IF($T5852="","",IF($T5852&lt;Settings!$B$8,"Critical",IF($T5852&lt;Settings!$B$9,"Semi Critical","Non Critical")))</f>
        <v/>
      </c>
      <c r="V5852" s="28" t="n"/>
      <c r="Z5852">
        <f>IF($B5852="","",IFERROR(VLOOKUP($B5852,'Plan HC for CCA'!$A:$B,2,0),""))</f>
        <v/>
      </c>
      <c r="AA5852">
        <f>IF(OR($B5852="",$Z5852=""),"",IF(N($M5852)&lt;$Z5852,"Delta","No Delta"))</f>
        <v/>
      </c>
      <c r="AB5852">
        <f>IF(OR($B5852="",$Z5852=""),"",MAX(0,$Z5852-N($M5852)))</f>
        <v/>
      </c>
      <c r="AC5852" s="46">
        <f>IF($B5852="","",IFERROR(INDEX('CCA Util %'!$H:$H,MATCH($B5852,'CCA Util %'!$E:$E,0)),""))</f>
        <v/>
      </c>
      <c r="AD5852">
        <f>IF($B5852="","",IFERROR(INDEX('CCA Util %'!$G:$G,MATCH($B5852,'CCA Util %'!$E:$E,0)),""))</f>
        <v/>
      </c>
      <c r="AE5852">
        <f>IF(OR($B5852="",$U5852=""),"",$U5852&amp;" &amp; "&amp;IF(OR($AD5852="",$AD5852=0),"Util NA",$AD5852&amp;" Util"))</f>
        <v/>
      </c>
    </row>
    <row r="5853" ht="15.75" customHeight="1" s="42">
      <c r="A5853" s="41" t="n"/>
      <c r="G5853" s="38" t="n"/>
      <c r="H5853" s="38" t="n"/>
      <c r="I5853" s="38" t="n"/>
      <c r="J5853" s="38" t="n"/>
      <c r="K5853" s="38" t="n"/>
      <c r="L5853" s="38" t="n"/>
      <c r="N5853" s="36">
        <f>IF($B5853="","",IF($C5853="SUPERSTORE","Superstore","DH"))</f>
        <v/>
      </c>
      <c r="O5853" s="36">
        <f>IF($B5853="","",IFERROR(VLOOKUP($B5853,Mapping!$A:$C,2,0),"Not Mapped"))</f>
        <v/>
      </c>
      <c r="P5853" s="36">
        <f>IF($B5853="","",IFERROR(VLOOKUP($B5853,Mapping!$A:$C,3,0),"Not Mapped"))</f>
        <v/>
      </c>
      <c r="Q5853" s="36">
        <f>IF($B5853="","",IFERROR(VLOOKUP($O5853,Leaders!$A:$B,2,0),"Not Mapped"))</f>
        <v/>
      </c>
      <c r="R5853" s="36">
        <f>IF($B5853="","",IF(COUNTIF(Exclusions!$A:$A,$B5853)&gt;0,"Yes","No"))</f>
        <v/>
      </c>
      <c r="S5853" s="38">
        <f>IF($B5853="","",MIN(1,DAY($A5853)/IF($N5853="Superstore",Settings!$B$5,Settings!$B$4)))</f>
        <v/>
      </c>
      <c r="T5853" s="38">
        <f>IF(OR($B5853="",$G5853="",$S5853=0),"",$G5853/$S5853)</f>
        <v/>
      </c>
      <c r="U5853" s="36">
        <f>IF($T5853="","",IF($T5853&lt;Settings!$B$8,"Critical",IF($T5853&lt;Settings!$B$9,"Semi Critical","Non Critical")))</f>
        <v/>
      </c>
      <c r="V5853" s="28" t="n"/>
      <c r="Z5853">
        <f>IF($B5853="","",IFERROR(VLOOKUP($B5853,'Plan HC for CCA'!$A:$B,2,0),""))</f>
        <v/>
      </c>
      <c r="AA5853">
        <f>IF(OR($B5853="",$Z5853=""),"",IF(N($M5853)&lt;$Z5853,"Delta","No Delta"))</f>
        <v/>
      </c>
      <c r="AB5853">
        <f>IF(OR($B5853="",$Z5853=""),"",MAX(0,$Z5853-N($M5853)))</f>
        <v/>
      </c>
      <c r="AC5853" s="46">
        <f>IF($B5853="","",IFERROR(INDEX('CCA Util %'!$H:$H,MATCH($B5853,'CCA Util %'!$E:$E,0)),""))</f>
        <v/>
      </c>
      <c r="AD5853">
        <f>IF($B5853="","",IFERROR(INDEX('CCA Util %'!$G:$G,MATCH($B5853,'CCA Util %'!$E:$E,0)),""))</f>
        <v/>
      </c>
      <c r="AE5853">
        <f>IF(OR($B5853="",$U5853=""),"",$U5853&amp;" &amp; "&amp;IF(OR($AD5853="",$AD5853=0),"Util NA",$AD5853&amp;" Util"))</f>
        <v/>
      </c>
    </row>
    <row r="5854" ht="15.75" customHeight="1" s="42">
      <c r="A5854" s="41" t="n"/>
      <c r="G5854" s="38" t="n"/>
      <c r="H5854" s="38" t="n"/>
      <c r="I5854" s="38" t="n"/>
      <c r="J5854" s="38" t="n"/>
      <c r="K5854" s="38" t="n"/>
      <c r="L5854" s="38" t="n"/>
      <c r="N5854" s="36">
        <f>IF($B5854="","",IF($C5854="SUPERSTORE","Superstore","DH"))</f>
        <v/>
      </c>
      <c r="O5854" s="36">
        <f>IF($B5854="","",IFERROR(VLOOKUP($B5854,Mapping!$A:$C,2,0),"Not Mapped"))</f>
        <v/>
      </c>
      <c r="P5854" s="36">
        <f>IF($B5854="","",IFERROR(VLOOKUP($B5854,Mapping!$A:$C,3,0),"Not Mapped"))</f>
        <v/>
      </c>
      <c r="Q5854" s="36">
        <f>IF($B5854="","",IFERROR(VLOOKUP($O5854,Leaders!$A:$B,2,0),"Not Mapped"))</f>
        <v/>
      </c>
      <c r="R5854" s="36">
        <f>IF($B5854="","",IF(COUNTIF(Exclusions!$A:$A,$B5854)&gt;0,"Yes","No"))</f>
        <v/>
      </c>
      <c r="S5854" s="38">
        <f>IF($B5854="","",MIN(1,DAY($A5854)/IF($N5854="Superstore",Settings!$B$5,Settings!$B$4)))</f>
        <v/>
      </c>
      <c r="T5854" s="38">
        <f>IF(OR($B5854="",$G5854="",$S5854=0),"",$G5854/$S5854)</f>
        <v/>
      </c>
      <c r="U5854" s="36">
        <f>IF($T5854="","",IF($T5854&lt;Settings!$B$8,"Critical",IF($T5854&lt;Settings!$B$9,"Semi Critical","Non Critical")))</f>
        <v/>
      </c>
      <c r="V5854" s="28" t="n"/>
      <c r="Z5854">
        <f>IF($B5854="","",IFERROR(VLOOKUP($B5854,'Plan HC for CCA'!$A:$B,2,0),""))</f>
        <v/>
      </c>
      <c r="AA5854">
        <f>IF(OR($B5854="",$Z5854=""),"",IF(N($M5854)&lt;$Z5854,"Delta","No Delta"))</f>
        <v/>
      </c>
      <c r="AB5854">
        <f>IF(OR($B5854="",$Z5854=""),"",MAX(0,$Z5854-N($M5854)))</f>
        <v/>
      </c>
      <c r="AC5854" s="46">
        <f>IF($B5854="","",IFERROR(INDEX('CCA Util %'!$H:$H,MATCH($B5854,'CCA Util %'!$E:$E,0)),""))</f>
        <v/>
      </c>
      <c r="AD5854">
        <f>IF($B5854="","",IFERROR(INDEX('CCA Util %'!$G:$G,MATCH($B5854,'CCA Util %'!$E:$E,0)),""))</f>
        <v/>
      </c>
      <c r="AE5854">
        <f>IF(OR($B5854="",$U5854=""),"",$U5854&amp;" &amp; "&amp;IF(OR($AD5854="",$AD5854=0),"Util NA",$AD5854&amp;" Util"))</f>
        <v/>
      </c>
    </row>
    <row r="5855" ht="15.75" customHeight="1" s="42">
      <c r="A5855" s="41" t="n"/>
      <c r="G5855" s="38" t="n"/>
      <c r="H5855" s="38" t="n"/>
      <c r="I5855" s="38" t="n"/>
      <c r="J5855" s="38" t="n"/>
      <c r="K5855" s="38" t="n"/>
      <c r="L5855" s="38" t="n"/>
      <c r="N5855" s="36">
        <f>IF($B5855="","",IF($C5855="SUPERSTORE","Superstore","DH"))</f>
        <v/>
      </c>
      <c r="O5855" s="36">
        <f>IF($B5855="","",IFERROR(VLOOKUP($B5855,Mapping!$A:$C,2,0),"Not Mapped"))</f>
        <v/>
      </c>
      <c r="P5855" s="36">
        <f>IF($B5855="","",IFERROR(VLOOKUP($B5855,Mapping!$A:$C,3,0),"Not Mapped"))</f>
        <v/>
      </c>
      <c r="Q5855" s="36">
        <f>IF($B5855="","",IFERROR(VLOOKUP($O5855,Leaders!$A:$B,2,0),"Not Mapped"))</f>
        <v/>
      </c>
      <c r="R5855" s="36">
        <f>IF($B5855="","",IF(COUNTIF(Exclusions!$A:$A,$B5855)&gt;0,"Yes","No"))</f>
        <v/>
      </c>
      <c r="S5855" s="38">
        <f>IF($B5855="","",MIN(1,DAY($A5855)/IF($N5855="Superstore",Settings!$B$5,Settings!$B$4)))</f>
        <v/>
      </c>
      <c r="T5855" s="38">
        <f>IF(OR($B5855="",$G5855="",$S5855=0),"",$G5855/$S5855)</f>
        <v/>
      </c>
      <c r="U5855" s="36">
        <f>IF($T5855="","",IF($T5855&lt;Settings!$B$8,"Critical",IF($T5855&lt;Settings!$B$9,"Semi Critical","Non Critical")))</f>
        <v/>
      </c>
      <c r="V5855" s="28" t="n"/>
      <c r="Z5855">
        <f>IF($B5855="","",IFERROR(VLOOKUP($B5855,'Plan HC for CCA'!$A:$B,2,0),""))</f>
        <v/>
      </c>
      <c r="AA5855">
        <f>IF(OR($B5855="",$Z5855=""),"",IF(N($M5855)&lt;$Z5855,"Delta","No Delta"))</f>
        <v/>
      </c>
      <c r="AB5855">
        <f>IF(OR($B5855="",$Z5855=""),"",MAX(0,$Z5855-N($M5855)))</f>
        <v/>
      </c>
      <c r="AC5855" s="46">
        <f>IF($B5855="","",IFERROR(INDEX('CCA Util %'!$H:$H,MATCH($B5855,'CCA Util %'!$E:$E,0)),""))</f>
        <v/>
      </c>
      <c r="AD5855">
        <f>IF($B5855="","",IFERROR(INDEX('CCA Util %'!$G:$G,MATCH($B5855,'CCA Util %'!$E:$E,0)),""))</f>
        <v/>
      </c>
      <c r="AE5855">
        <f>IF(OR($B5855="",$U5855=""),"",$U5855&amp;" &amp; "&amp;IF(OR($AD5855="",$AD5855=0),"Util NA",$AD5855&amp;" Util"))</f>
        <v/>
      </c>
    </row>
    <row r="5856" ht="15.75" customHeight="1" s="42">
      <c r="A5856" s="41" t="n"/>
      <c r="G5856" s="38" t="n"/>
      <c r="H5856" s="38" t="n"/>
      <c r="I5856" s="38" t="n"/>
      <c r="J5856" s="38" t="n"/>
      <c r="K5856" s="38" t="n"/>
      <c r="L5856" s="38" t="n"/>
      <c r="N5856" s="36">
        <f>IF($B5856="","",IF($C5856="SUPERSTORE","Superstore","DH"))</f>
        <v/>
      </c>
      <c r="O5856" s="36">
        <f>IF($B5856="","",IFERROR(VLOOKUP($B5856,Mapping!$A:$C,2,0),"Not Mapped"))</f>
        <v/>
      </c>
      <c r="P5856" s="36">
        <f>IF($B5856="","",IFERROR(VLOOKUP($B5856,Mapping!$A:$C,3,0),"Not Mapped"))</f>
        <v/>
      </c>
      <c r="Q5856" s="36">
        <f>IF($B5856="","",IFERROR(VLOOKUP($O5856,Leaders!$A:$B,2,0),"Not Mapped"))</f>
        <v/>
      </c>
      <c r="R5856" s="36">
        <f>IF($B5856="","",IF(COUNTIF(Exclusions!$A:$A,$B5856)&gt;0,"Yes","No"))</f>
        <v/>
      </c>
      <c r="S5856" s="38">
        <f>IF($B5856="","",MIN(1,DAY($A5856)/IF($N5856="Superstore",Settings!$B$5,Settings!$B$4)))</f>
        <v/>
      </c>
      <c r="T5856" s="38">
        <f>IF(OR($B5856="",$G5856="",$S5856=0),"",$G5856/$S5856)</f>
        <v/>
      </c>
      <c r="U5856" s="36">
        <f>IF($T5856="","",IF($T5856&lt;Settings!$B$8,"Critical",IF($T5856&lt;Settings!$B$9,"Semi Critical","Non Critical")))</f>
        <v/>
      </c>
      <c r="V5856" s="28" t="n"/>
      <c r="Z5856">
        <f>IF($B5856="","",IFERROR(VLOOKUP($B5856,'Plan HC for CCA'!$A:$B,2,0),""))</f>
        <v/>
      </c>
      <c r="AA5856">
        <f>IF(OR($B5856="",$Z5856=""),"",IF(N($M5856)&lt;$Z5856,"Delta","No Delta"))</f>
        <v/>
      </c>
      <c r="AB5856">
        <f>IF(OR($B5856="",$Z5856=""),"",MAX(0,$Z5856-N($M5856)))</f>
        <v/>
      </c>
      <c r="AC5856" s="46">
        <f>IF($B5856="","",IFERROR(INDEX('CCA Util %'!$H:$H,MATCH($B5856,'CCA Util %'!$E:$E,0)),""))</f>
        <v/>
      </c>
      <c r="AD5856">
        <f>IF($B5856="","",IFERROR(INDEX('CCA Util %'!$G:$G,MATCH($B5856,'CCA Util %'!$E:$E,0)),""))</f>
        <v/>
      </c>
      <c r="AE5856">
        <f>IF(OR($B5856="",$U5856=""),"",$U5856&amp;" &amp; "&amp;IF(OR($AD5856="",$AD5856=0),"Util NA",$AD5856&amp;" Util"))</f>
        <v/>
      </c>
    </row>
    <row r="5857" ht="15.75" customHeight="1" s="42">
      <c r="A5857" s="41" t="n"/>
      <c r="G5857" s="38" t="n"/>
      <c r="H5857" s="38" t="n"/>
      <c r="I5857" s="38" t="n"/>
      <c r="J5857" s="38" t="n"/>
      <c r="K5857" s="38" t="n"/>
      <c r="L5857" s="38" t="n"/>
      <c r="N5857" s="36">
        <f>IF($B5857="","",IF($C5857="SUPERSTORE","Superstore","DH"))</f>
        <v/>
      </c>
      <c r="O5857" s="36">
        <f>IF($B5857="","",IFERROR(VLOOKUP($B5857,Mapping!$A:$C,2,0),"Not Mapped"))</f>
        <v/>
      </c>
      <c r="P5857" s="36">
        <f>IF($B5857="","",IFERROR(VLOOKUP($B5857,Mapping!$A:$C,3,0),"Not Mapped"))</f>
        <v/>
      </c>
      <c r="Q5857" s="36">
        <f>IF($B5857="","",IFERROR(VLOOKUP($O5857,Leaders!$A:$B,2,0),"Not Mapped"))</f>
        <v/>
      </c>
      <c r="R5857" s="36">
        <f>IF($B5857="","",IF(COUNTIF(Exclusions!$A:$A,$B5857)&gt;0,"Yes","No"))</f>
        <v/>
      </c>
      <c r="S5857" s="38">
        <f>IF($B5857="","",MIN(1,DAY($A5857)/IF($N5857="Superstore",Settings!$B$5,Settings!$B$4)))</f>
        <v/>
      </c>
      <c r="T5857" s="38">
        <f>IF(OR($B5857="",$G5857="",$S5857=0),"",$G5857/$S5857)</f>
        <v/>
      </c>
      <c r="U5857" s="36">
        <f>IF($T5857="","",IF($T5857&lt;Settings!$B$8,"Critical",IF($T5857&lt;Settings!$B$9,"Semi Critical","Non Critical")))</f>
        <v/>
      </c>
      <c r="V5857" s="28" t="n"/>
      <c r="Z5857">
        <f>IF($B5857="","",IFERROR(VLOOKUP($B5857,'Plan HC for CCA'!$A:$B,2,0),""))</f>
        <v/>
      </c>
      <c r="AA5857">
        <f>IF(OR($B5857="",$Z5857=""),"",IF(N($M5857)&lt;$Z5857,"Delta","No Delta"))</f>
        <v/>
      </c>
      <c r="AB5857">
        <f>IF(OR($B5857="",$Z5857=""),"",MAX(0,$Z5857-N($M5857)))</f>
        <v/>
      </c>
      <c r="AC5857" s="46">
        <f>IF($B5857="","",IFERROR(INDEX('CCA Util %'!$H:$H,MATCH($B5857,'CCA Util %'!$E:$E,0)),""))</f>
        <v/>
      </c>
      <c r="AD5857">
        <f>IF($B5857="","",IFERROR(INDEX('CCA Util %'!$G:$G,MATCH($B5857,'CCA Util %'!$E:$E,0)),""))</f>
        <v/>
      </c>
      <c r="AE5857">
        <f>IF(OR($B5857="",$U5857=""),"",$U5857&amp;" &amp; "&amp;IF(OR($AD5857="",$AD5857=0),"Util NA",$AD5857&amp;" Util"))</f>
        <v/>
      </c>
    </row>
    <row r="5858" ht="15.75" customHeight="1" s="42">
      <c r="A5858" s="41" t="n"/>
      <c r="G5858" s="38" t="n"/>
      <c r="H5858" s="38" t="n"/>
      <c r="I5858" s="38" t="n"/>
      <c r="J5858" s="38" t="n"/>
      <c r="K5858" s="38" t="n"/>
      <c r="L5858" s="38" t="n"/>
      <c r="N5858" s="36">
        <f>IF($B5858="","",IF($C5858="SUPERSTORE","Superstore","DH"))</f>
        <v/>
      </c>
      <c r="O5858" s="36">
        <f>IF($B5858="","",IFERROR(VLOOKUP($B5858,Mapping!$A:$C,2,0),"Not Mapped"))</f>
        <v/>
      </c>
      <c r="P5858" s="36">
        <f>IF($B5858="","",IFERROR(VLOOKUP($B5858,Mapping!$A:$C,3,0),"Not Mapped"))</f>
        <v/>
      </c>
      <c r="Q5858" s="36">
        <f>IF($B5858="","",IFERROR(VLOOKUP($O5858,Leaders!$A:$B,2,0),"Not Mapped"))</f>
        <v/>
      </c>
      <c r="R5858" s="36">
        <f>IF($B5858="","",IF(COUNTIF(Exclusions!$A:$A,$B5858)&gt;0,"Yes","No"))</f>
        <v/>
      </c>
      <c r="S5858" s="38">
        <f>IF($B5858="","",MIN(1,DAY($A5858)/IF($N5858="Superstore",Settings!$B$5,Settings!$B$4)))</f>
        <v/>
      </c>
      <c r="T5858" s="38">
        <f>IF(OR($B5858="",$G5858="",$S5858=0),"",$G5858/$S5858)</f>
        <v/>
      </c>
      <c r="U5858" s="36">
        <f>IF($T5858="","",IF($T5858&lt;Settings!$B$8,"Critical",IF($T5858&lt;Settings!$B$9,"Semi Critical","Non Critical")))</f>
        <v/>
      </c>
      <c r="V5858" s="28" t="n"/>
      <c r="Z5858">
        <f>IF($B5858="","",IFERROR(VLOOKUP($B5858,'Plan HC for CCA'!$A:$B,2,0),""))</f>
        <v/>
      </c>
      <c r="AA5858">
        <f>IF(OR($B5858="",$Z5858=""),"",IF(N($M5858)&lt;$Z5858,"Delta","No Delta"))</f>
        <v/>
      </c>
      <c r="AB5858">
        <f>IF(OR($B5858="",$Z5858=""),"",MAX(0,$Z5858-N($M5858)))</f>
        <v/>
      </c>
      <c r="AC5858" s="46">
        <f>IF($B5858="","",IFERROR(INDEX('CCA Util %'!$H:$H,MATCH($B5858,'CCA Util %'!$E:$E,0)),""))</f>
        <v/>
      </c>
      <c r="AD5858">
        <f>IF($B5858="","",IFERROR(INDEX('CCA Util %'!$G:$G,MATCH($B5858,'CCA Util %'!$E:$E,0)),""))</f>
        <v/>
      </c>
      <c r="AE5858">
        <f>IF(OR($B5858="",$U5858=""),"",$U5858&amp;" &amp; "&amp;IF(OR($AD5858="",$AD5858=0),"Util NA",$AD5858&amp;" Util"))</f>
        <v/>
      </c>
    </row>
    <row r="5859" ht="15.75" customHeight="1" s="42">
      <c r="A5859" s="41" t="n"/>
      <c r="G5859" s="38" t="n"/>
      <c r="H5859" s="38" t="n"/>
      <c r="I5859" s="38" t="n"/>
      <c r="J5859" s="38" t="n"/>
      <c r="K5859" s="38" t="n"/>
      <c r="L5859" s="38" t="n"/>
      <c r="N5859" s="36">
        <f>IF($B5859="","",IF($C5859="SUPERSTORE","Superstore","DH"))</f>
        <v/>
      </c>
      <c r="O5859" s="36">
        <f>IF($B5859="","",IFERROR(VLOOKUP($B5859,Mapping!$A:$C,2,0),"Not Mapped"))</f>
        <v/>
      </c>
      <c r="P5859" s="36">
        <f>IF($B5859="","",IFERROR(VLOOKUP($B5859,Mapping!$A:$C,3,0),"Not Mapped"))</f>
        <v/>
      </c>
      <c r="Q5859" s="36">
        <f>IF($B5859="","",IFERROR(VLOOKUP($O5859,Leaders!$A:$B,2,0),"Not Mapped"))</f>
        <v/>
      </c>
      <c r="R5859" s="36">
        <f>IF($B5859="","",IF(COUNTIF(Exclusions!$A:$A,$B5859)&gt;0,"Yes","No"))</f>
        <v/>
      </c>
      <c r="S5859" s="38">
        <f>IF($B5859="","",MIN(1,DAY($A5859)/IF($N5859="Superstore",Settings!$B$5,Settings!$B$4)))</f>
        <v/>
      </c>
      <c r="T5859" s="38">
        <f>IF(OR($B5859="",$G5859="",$S5859=0),"",$G5859/$S5859)</f>
        <v/>
      </c>
      <c r="U5859" s="36">
        <f>IF($T5859="","",IF($T5859&lt;Settings!$B$8,"Critical",IF($T5859&lt;Settings!$B$9,"Semi Critical","Non Critical")))</f>
        <v/>
      </c>
      <c r="V5859" s="28" t="n"/>
      <c r="Z5859">
        <f>IF($B5859="","",IFERROR(VLOOKUP($B5859,'Plan HC for CCA'!$A:$B,2,0),""))</f>
        <v/>
      </c>
      <c r="AA5859">
        <f>IF(OR($B5859="",$Z5859=""),"",IF(N($M5859)&lt;$Z5859,"Delta","No Delta"))</f>
        <v/>
      </c>
      <c r="AB5859">
        <f>IF(OR($B5859="",$Z5859=""),"",MAX(0,$Z5859-N($M5859)))</f>
        <v/>
      </c>
      <c r="AC5859" s="46">
        <f>IF($B5859="","",IFERROR(INDEX('CCA Util %'!$H:$H,MATCH($B5859,'CCA Util %'!$E:$E,0)),""))</f>
        <v/>
      </c>
      <c r="AD5859">
        <f>IF($B5859="","",IFERROR(INDEX('CCA Util %'!$G:$G,MATCH($B5859,'CCA Util %'!$E:$E,0)),""))</f>
        <v/>
      </c>
      <c r="AE5859">
        <f>IF(OR($B5859="",$U5859=""),"",$U5859&amp;" &amp; "&amp;IF(OR($AD5859="",$AD5859=0),"Util NA",$AD5859&amp;" Util"))</f>
        <v/>
      </c>
    </row>
    <row r="5860" ht="15.75" customHeight="1" s="42">
      <c r="A5860" s="41" t="n"/>
      <c r="G5860" s="38" t="n"/>
      <c r="H5860" s="38" t="n"/>
      <c r="I5860" s="38" t="n"/>
      <c r="J5860" s="38" t="n"/>
      <c r="K5860" s="38" t="n"/>
      <c r="L5860" s="38" t="n"/>
      <c r="N5860" s="36">
        <f>IF($B5860="","",IF($C5860="SUPERSTORE","Superstore","DH"))</f>
        <v/>
      </c>
      <c r="O5860" s="36">
        <f>IF($B5860="","",IFERROR(VLOOKUP($B5860,Mapping!$A:$C,2,0),"Not Mapped"))</f>
        <v/>
      </c>
      <c r="P5860" s="36">
        <f>IF($B5860="","",IFERROR(VLOOKUP($B5860,Mapping!$A:$C,3,0),"Not Mapped"))</f>
        <v/>
      </c>
      <c r="Q5860" s="36">
        <f>IF($B5860="","",IFERROR(VLOOKUP($O5860,Leaders!$A:$B,2,0),"Not Mapped"))</f>
        <v/>
      </c>
      <c r="R5860" s="36">
        <f>IF($B5860="","",IF(COUNTIF(Exclusions!$A:$A,$B5860)&gt;0,"Yes","No"))</f>
        <v/>
      </c>
      <c r="S5860" s="38">
        <f>IF($B5860="","",MIN(1,DAY($A5860)/IF($N5860="Superstore",Settings!$B$5,Settings!$B$4)))</f>
        <v/>
      </c>
      <c r="T5860" s="38">
        <f>IF(OR($B5860="",$G5860="",$S5860=0),"",$G5860/$S5860)</f>
        <v/>
      </c>
      <c r="U5860" s="36">
        <f>IF($T5860="","",IF($T5860&lt;Settings!$B$8,"Critical",IF($T5860&lt;Settings!$B$9,"Semi Critical","Non Critical")))</f>
        <v/>
      </c>
      <c r="V5860" s="28" t="n"/>
      <c r="Z5860">
        <f>IF($B5860="","",IFERROR(VLOOKUP($B5860,'Plan HC for CCA'!$A:$B,2,0),""))</f>
        <v/>
      </c>
      <c r="AA5860">
        <f>IF(OR($B5860="",$Z5860=""),"",IF(N($M5860)&lt;$Z5860,"Delta","No Delta"))</f>
        <v/>
      </c>
      <c r="AB5860">
        <f>IF(OR($B5860="",$Z5860=""),"",MAX(0,$Z5860-N($M5860)))</f>
        <v/>
      </c>
      <c r="AC5860" s="46">
        <f>IF($B5860="","",IFERROR(INDEX('CCA Util %'!$H:$H,MATCH($B5860,'CCA Util %'!$E:$E,0)),""))</f>
        <v/>
      </c>
      <c r="AD5860">
        <f>IF($B5860="","",IFERROR(INDEX('CCA Util %'!$G:$G,MATCH($B5860,'CCA Util %'!$E:$E,0)),""))</f>
        <v/>
      </c>
      <c r="AE5860">
        <f>IF(OR($B5860="",$U5860=""),"",$U5860&amp;" &amp; "&amp;IF(OR($AD5860="",$AD5860=0),"Util NA",$AD5860&amp;" Util"))</f>
        <v/>
      </c>
    </row>
    <row r="5861" ht="15.75" customHeight="1" s="42">
      <c r="A5861" s="41" t="n"/>
      <c r="G5861" s="38" t="n"/>
      <c r="H5861" s="38" t="n"/>
      <c r="I5861" s="38" t="n"/>
      <c r="J5861" s="38" t="n"/>
      <c r="K5861" s="38" t="n"/>
      <c r="L5861" s="38" t="n"/>
      <c r="N5861" s="36">
        <f>IF($B5861="","",IF($C5861="SUPERSTORE","Superstore","DH"))</f>
        <v/>
      </c>
      <c r="O5861" s="36">
        <f>IF($B5861="","",IFERROR(VLOOKUP($B5861,Mapping!$A:$C,2,0),"Not Mapped"))</f>
        <v/>
      </c>
      <c r="P5861" s="36">
        <f>IF($B5861="","",IFERROR(VLOOKUP($B5861,Mapping!$A:$C,3,0),"Not Mapped"))</f>
        <v/>
      </c>
      <c r="Q5861" s="36">
        <f>IF($B5861="","",IFERROR(VLOOKUP($O5861,Leaders!$A:$B,2,0),"Not Mapped"))</f>
        <v/>
      </c>
      <c r="R5861" s="36">
        <f>IF($B5861="","",IF(COUNTIF(Exclusions!$A:$A,$B5861)&gt;0,"Yes","No"))</f>
        <v/>
      </c>
      <c r="S5861" s="38">
        <f>IF($B5861="","",MIN(1,DAY($A5861)/IF($N5861="Superstore",Settings!$B$5,Settings!$B$4)))</f>
        <v/>
      </c>
      <c r="T5861" s="38">
        <f>IF(OR($B5861="",$G5861="",$S5861=0),"",$G5861/$S5861)</f>
        <v/>
      </c>
      <c r="U5861" s="36">
        <f>IF($T5861="","",IF($T5861&lt;Settings!$B$8,"Critical",IF($T5861&lt;Settings!$B$9,"Semi Critical","Non Critical")))</f>
        <v/>
      </c>
      <c r="V5861" s="28" t="n"/>
      <c r="Z5861">
        <f>IF($B5861="","",IFERROR(VLOOKUP($B5861,'Plan HC for CCA'!$A:$B,2,0),""))</f>
        <v/>
      </c>
      <c r="AA5861">
        <f>IF(OR($B5861="",$Z5861=""),"",IF(N($M5861)&lt;$Z5861,"Delta","No Delta"))</f>
        <v/>
      </c>
      <c r="AB5861">
        <f>IF(OR($B5861="",$Z5861=""),"",MAX(0,$Z5861-N($M5861)))</f>
        <v/>
      </c>
      <c r="AC5861" s="46">
        <f>IF($B5861="","",IFERROR(INDEX('CCA Util %'!$H:$H,MATCH($B5861,'CCA Util %'!$E:$E,0)),""))</f>
        <v/>
      </c>
      <c r="AD5861">
        <f>IF($B5861="","",IFERROR(INDEX('CCA Util %'!$G:$G,MATCH($B5861,'CCA Util %'!$E:$E,0)),""))</f>
        <v/>
      </c>
      <c r="AE5861">
        <f>IF(OR($B5861="",$U5861=""),"",$U5861&amp;" &amp; "&amp;IF(OR($AD5861="",$AD5861=0),"Util NA",$AD5861&amp;" Util"))</f>
        <v/>
      </c>
    </row>
    <row r="5862" ht="15.75" customHeight="1" s="42">
      <c r="A5862" s="41" t="n"/>
      <c r="G5862" s="38" t="n"/>
      <c r="H5862" s="38" t="n"/>
      <c r="I5862" s="38" t="n"/>
      <c r="J5862" s="38" t="n"/>
      <c r="K5862" s="38" t="n"/>
      <c r="L5862" s="38" t="n"/>
      <c r="N5862" s="36">
        <f>IF($B5862="","",IF($C5862="SUPERSTORE","Superstore","DH"))</f>
        <v/>
      </c>
      <c r="O5862" s="36">
        <f>IF($B5862="","",IFERROR(VLOOKUP($B5862,Mapping!$A:$C,2,0),"Not Mapped"))</f>
        <v/>
      </c>
      <c r="P5862" s="36">
        <f>IF($B5862="","",IFERROR(VLOOKUP($B5862,Mapping!$A:$C,3,0),"Not Mapped"))</f>
        <v/>
      </c>
      <c r="Q5862" s="36">
        <f>IF($B5862="","",IFERROR(VLOOKUP($O5862,Leaders!$A:$B,2,0),"Not Mapped"))</f>
        <v/>
      </c>
      <c r="R5862" s="36">
        <f>IF($B5862="","",IF(COUNTIF(Exclusions!$A:$A,$B5862)&gt;0,"Yes","No"))</f>
        <v/>
      </c>
      <c r="S5862" s="38">
        <f>IF($B5862="","",MIN(1,DAY($A5862)/IF($N5862="Superstore",Settings!$B$5,Settings!$B$4)))</f>
        <v/>
      </c>
      <c r="T5862" s="38">
        <f>IF(OR($B5862="",$G5862="",$S5862=0),"",$G5862/$S5862)</f>
        <v/>
      </c>
      <c r="U5862" s="36">
        <f>IF($T5862="","",IF($T5862&lt;Settings!$B$8,"Critical",IF($T5862&lt;Settings!$B$9,"Semi Critical","Non Critical")))</f>
        <v/>
      </c>
      <c r="V5862" s="28" t="n"/>
      <c r="Z5862">
        <f>IF($B5862="","",IFERROR(VLOOKUP($B5862,'Plan HC for CCA'!$A:$B,2,0),""))</f>
        <v/>
      </c>
      <c r="AA5862">
        <f>IF(OR($B5862="",$Z5862=""),"",IF(N($M5862)&lt;$Z5862,"Delta","No Delta"))</f>
        <v/>
      </c>
      <c r="AB5862">
        <f>IF(OR($B5862="",$Z5862=""),"",MAX(0,$Z5862-N($M5862)))</f>
        <v/>
      </c>
      <c r="AC5862" s="46">
        <f>IF($B5862="","",IFERROR(INDEX('CCA Util %'!$H:$H,MATCH($B5862,'CCA Util %'!$E:$E,0)),""))</f>
        <v/>
      </c>
      <c r="AD5862">
        <f>IF($B5862="","",IFERROR(INDEX('CCA Util %'!$G:$G,MATCH($B5862,'CCA Util %'!$E:$E,0)),""))</f>
        <v/>
      </c>
      <c r="AE5862">
        <f>IF(OR($B5862="",$U5862=""),"",$U5862&amp;" &amp; "&amp;IF(OR($AD5862="",$AD5862=0),"Util NA",$AD5862&amp;" Util"))</f>
        <v/>
      </c>
    </row>
    <row r="5863" ht="15.75" customHeight="1" s="42">
      <c r="A5863" s="41" t="n"/>
      <c r="G5863" s="38" t="n"/>
      <c r="H5863" s="38" t="n"/>
      <c r="I5863" s="38" t="n"/>
      <c r="J5863" s="38" t="n"/>
      <c r="K5863" s="38" t="n"/>
      <c r="L5863" s="38" t="n"/>
      <c r="N5863" s="36">
        <f>IF($B5863="","",IF($C5863="SUPERSTORE","Superstore","DH"))</f>
        <v/>
      </c>
      <c r="O5863" s="36">
        <f>IF($B5863="","",IFERROR(VLOOKUP($B5863,Mapping!$A:$C,2,0),"Not Mapped"))</f>
        <v/>
      </c>
      <c r="P5863" s="36">
        <f>IF($B5863="","",IFERROR(VLOOKUP($B5863,Mapping!$A:$C,3,0),"Not Mapped"))</f>
        <v/>
      </c>
      <c r="Q5863" s="36">
        <f>IF($B5863="","",IFERROR(VLOOKUP($O5863,Leaders!$A:$B,2,0),"Not Mapped"))</f>
        <v/>
      </c>
      <c r="R5863" s="36">
        <f>IF($B5863="","",IF(COUNTIF(Exclusions!$A:$A,$B5863)&gt;0,"Yes","No"))</f>
        <v/>
      </c>
      <c r="S5863" s="38">
        <f>IF($B5863="","",MIN(1,DAY($A5863)/IF($N5863="Superstore",Settings!$B$5,Settings!$B$4)))</f>
        <v/>
      </c>
      <c r="T5863" s="38">
        <f>IF(OR($B5863="",$G5863="",$S5863=0),"",$G5863/$S5863)</f>
        <v/>
      </c>
      <c r="U5863" s="36">
        <f>IF($T5863="","",IF($T5863&lt;Settings!$B$8,"Critical",IF($T5863&lt;Settings!$B$9,"Semi Critical","Non Critical")))</f>
        <v/>
      </c>
      <c r="V5863" s="28" t="n"/>
      <c r="Z5863">
        <f>IF($B5863="","",IFERROR(VLOOKUP($B5863,'Plan HC for CCA'!$A:$B,2,0),""))</f>
        <v/>
      </c>
      <c r="AA5863">
        <f>IF(OR($B5863="",$Z5863=""),"",IF(N($M5863)&lt;$Z5863,"Delta","No Delta"))</f>
        <v/>
      </c>
      <c r="AB5863">
        <f>IF(OR($B5863="",$Z5863=""),"",MAX(0,$Z5863-N($M5863)))</f>
        <v/>
      </c>
      <c r="AC5863" s="46">
        <f>IF($B5863="","",IFERROR(INDEX('CCA Util %'!$H:$H,MATCH($B5863,'CCA Util %'!$E:$E,0)),""))</f>
        <v/>
      </c>
      <c r="AD5863">
        <f>IF($B5863="","",IFERROR(INDEX('CCA Util %'!$G:$G,MATCH($B5863,'CCA Util %'!$E:$E,0)),""))</f>
        <v/>
      </c>
      <c r="AE5863">
        <f>IF(OR($B5863="",$U5863=""),"",$U5863&amp;" &amp; "&amp;IF(OR($AD5863="",$AD5863=0),"Util NA",$AD5863&amp;" Util"))</f>
        <v/>
      </c>
    </row>
    <row r="5864" ht="15.75" customHeight="1" s="42">
      <c r="A5864" s="41" t="n"/>
      <c r="G5864" s="38" t="n"/>
      <c r="H5864" s="38" t="n"/>
      <c r="I5864" s="38" t="n"/>
      <c r="J5864" s="38" t="n"/>
      <c r="K5864" s="38" t="n"/>
      <c r="L5864" s="38" t="n"/>
      <c r="N5864" s="36">
        <f>IF($B5864="","",IF($C5864="SUPERSTORE","Superstore","DH"))</f>
        <v/>
      </c>
      <c r="O5864" s="36">
        <f>IF($B5864="","",IFERROR(VLOOKUP($B5864,Mapping!$A:$C,2,0),"Not Mapped"))</f>
        <v/>
      </c>
      <c r="P5864" s="36">
        <f>IF($B5864="","",IFERROR(VLOOKUP($B5864,Mapping!$A:$C,3,0),"Not Mapped"))</f>
        <v/>
      </c>
      <c r="Q5864" s="36">
        <f>IF($B5864="","",IFERROR(VLOOKUP($O5864,Leaders!$A:$B,2,0),"Not Mapped"))</f>
        <v/>
      </c>
      <c r="R5864" s="36">
        <f>IF($B5864="","",IF(COUNTIF(Exclusions!$A:$A,$B5864)&gt;0,"Yes","No"))</f>
        <v/>
      </c>
      <c r="S5864" s="38">
        <f>IF($B5864="","",MIN(1,DAY($A5864)/IF($N5864="Superstore",Settings!$B$5,Settings!$B$4)))</f>
        <v/>
      </c>
      <c r="T5864" s="38">
        <f>IF(OR($B5864="",$G5864="",$S5864=0),"",$G5864/$S5864)</f>
        <v/>
      </c>
      <c r="U5864" s="36">
        <f>IF($T5864="","",IF($T5864&lt;Settings!$B$8,"Critical",IF($T5864&lt;Settings!$B$9,"Semi Critical","Non Critical")))</f>
        <v/>
      </c>
      <c r="V5864" s="28" t="n"/>
      <c r="Z5864">
        <f>IF($B5864="","",IFERROR(VLOOKUP($B5864,'Plan HC for CCA'!$A:$B,2,0),""))</f>
        <v/>
      </c>
      <c r="AA5864">
        <f>IF(OR($B5864="",$Z5864=""),"",IF(N($M5864)&lt;$Z5864,"Delta","No Delta"))</f>
        <v/>
      </c>
      <c r="AB5864">
        <f>IF(OR($B5864="",$Z5864=""),"",MAX(0,$Z5864-N($M5864)))</f>
        <v/>
      </c>
      <c r="AC5864" s="46">
        <f>IF($B5864="","",IFERROR(INDEX('CCA Util %'!$H:$H,MATCH($B5864,'CCA Util %'!$E:$E,0)),""))</f>
        <v/>
      </c>
      <c r="AD5864">
        <f>IF($B5864="","",IFERROR(INDEX('CCA Util %'!$G:$G,MATCH($B5864,'CCA Util %'!$E:$E,0)),""))</f>
        <v/>
      </c>
      <c r="AE5864">
        <f>IF(OR($B5864="",$U5864=""),"",$U5864&amp;" &amp; "&amp;IF(OR($AD5864="",$AD5864=0),"Util NA",$AD5864&amp;" Util"))</f>
        <v/>
      </c>
    </row>
    <row r="5865" ht="15.75" customHeight="1" s="42">
      <c r="A5865" s="41" t="n"/>
      <c r="G5865" s="38" t="n"/>
      <c r="H5865" s="38" t="n"/>
      <c r="I5865" s="38" t="n"/>
      <c r="J5865" s="38" t="n"/>
      <c r="K5865" s="38" t="n"/>
      <c r="L5865" s="38" t="n"/>
      <c r="N5865" s="36">
        <f>IF($B5865="","",IF($C5865="SUPERSTORE","Superstore","DH"))</f>
        <v/>
      </c>
      <c r="O5865" s="36">
        <f>IF($B5865="","",IFERROR(VLOOKUP($B5865,Mapping!$A:$C,2,0),"Not Mapped"))</f>
        <v/>
      </c>
      <c r="P5865" s="36">
        <f>IF($B5865="","",IFERROR(VLOOKUP($B5865,Mapping!$A:$C,3,0),"Not Mapped"))</f>
        <v/>
      </c>
      <c r="Q5865" s="36">
        <f>IF($B5865="","",IFERROR(VLOOKUP($O5865,Leaders!$A:$B,2,0),"Not Mapped"))</f>
        <v/>
      </c>
      <c r="R5865" s="36">
        <f>IF($B5865="","",IF(COUNTIF(Exclusions!$A:$A,$B5865)&gt;0,"Yes","No"))</f>
        <v/>
      </c>
      <c r="S5865" s="38">
        <f>IF($B5865="","",MIN(1,DAY($A5865)/IF($N5865="Superstore",Settings!$B$5,Settings!$B$4)))</f>
        <v/>
      </c>
      <c r="T5865" s="38">
        <f>IF(OR($B5865="",$G5865="",$S5865=0),"",$G5865/$S5865)</f>
        <v/>
      </c>
      <c r="U5865" s="36">
        <f>IF($T5865="","",IF($T5865&lt;Settings!$B$8,"Critical",IF($T5865&lt;Settings!$B$9,"Semi Critical","Non Critical")))</f>
        <v/>
      </c>
      <c r="V5865" s="28" t="n"/>
      <c r="Z5865">
        <f>IF($B5865="","",IFERROR(VLOOKUP($B5865,'Plan HC for CCA'!$A:$B,2,0),""))</f>
        <v/>
      </c>
      <c r="AA5865">
        <f>IF(OR($B5865="",$Z5865=""),"",IF(N($M5865)&lt;$Z5865,"Delta","No Delta"))</f>
        <v/>
      </c>
      <c r="AB5865">
        <f>IF(OR($B5865="",$Z5865=""),"",MAX(0,$Z5865-N($M5865)))</f>
        <v/>
      </c>
      <c r="AC5865" s="46">
        <f>IF($B5865="","",IFERROR(INDEX('CCA Util %'!$H:$H,MATCH($B5865,'CCA Util %'!$E:$E,0)),""))</f>
        <v/>
      </c>
      <c r="AD5865">
        <f>IF($B5865="","",IFERROR(INDEX('CCA Util %'!$G:$G,MATCH($B5865,'CCA Util %'!$E:$E,0)),""))</f>
        <v/>
      </c>
      <c r="AE5865">
        <f>IF(OR($B5865="",$U5865=""),"",$U5865&amp;" &amp; "&amp;IF(OR($AD5865="",$AD5865=0),"Util NA",$AD5865&amp;" Util"))</f>
        <v/>
      </c>
    </row>
    <row r="5866" ht="15.75" customHeight="1" s="42">
      <c r="A5866" s="41" t="n"/>
      <c r="G5866" s="38" t="n"/>
      <c r="H5866" s="38" t="n"/>
      <c r="I5866" s="38" t="n"/>
      <c r="J5866" s="38" t="n"/>
      <c r="K5866" s="38" t="n"/>
      <c r="L5866" s="38" t="n"/>
      <c r="N5866" s="36">
        <f>IF($B5866="","",IF($C5866="SUPERSTORE","Superstore","DH"))</f>
        <v/>
      </c>
      <c r="O5866" s="36">
        <f>IF($B5866="","",IFERROR(VLOOKUP($B5866,Mapping!$A:$C,2,0),"Not Mapped"))</f>
        <v/>
      </c>
      <c r="P5866" s="36">
        <f>IF($B5866="","",IFERROR(VLOOKUP($B5866,Mapping!$A:$C,3,0),"Not Mapped"))</f>
        <v/>
      </c>
      <c r="Q5866" s="36">
        <f>IF($B5866="","",IFERROR(VLOOKUP($O5866,Leaders!$A:$B,2,0),"Not Mapped"))</f>
        <v/>
      </c>
      <c r="R5866" s="36">
        <f>IF($B5866="","",IF(COUNTIF(Exclusions!$A:$A,$B5866)&gt;0,"Yes","No"))</f>
        <v/>
      </c>
      <c r="S5866" s="38">
        <f>IF($B5866="","",MIN(1,DAY($A5866)/IF($N5866="Superstore",Settings!$B$5,Settings!$B$4)))</f>
        <v/>
      </c>
      <c r="T5866" s="38">
        <f>IF(OR($B5866="",$G5866="",$S5866=0),"",$G5866/$S5866)</f>
        <v/>
      </c>
      <c r="U5866" s="36">
        <f>IF($T5866="","",IF($T5866&lt;Settings!$B$8,"Critical",IF($T5866&lt;Settings!$B$9,"Semi Critical","Non Critical")))</f>
        <v/>
      </c>
      <c r="V5866" s="28" t="n"/>
      <c r="Z5866">
        <f>IF($B5866="","",IFERROR(VLOOKUP($B5866,'Plan HC for CCA'!$A:$B,2,0),""))</f>
        <v/>
      </c>
      <c r="AA5866">
        <f>IF(OR($B5866="",$Z5866=""),"",IF(N($M5866)&lt;$Z5866,"Delta","No Delta"))</f>
        <v/>
      </c>
      <c r="AB5866">
        <f>IF(OR($B5866="",$Z5866=""),"",MAX(0,$Z5866-N($M5866)))</f>
        <v/>
      </c>
      <c r="AC5866" s="46">
        <f>IF($B5866="","",IFERROR(INDEX('CCA Util %'!$H:$H,MATCH($B5866,'CCA Util %'!$E:$E,0)),""))</f>
        <v/>
      </c>
      <c r="AD5866">
        <f>IF($B5866="","",IFERROR(INDEX('CCA Util %'!$G:$G,MATCH($B5866,'CCA Util %'!$E:$E,0)),""))</f>
        <v/>
      </c>
      <c r="AE5866">
        <f>IF(OR($B5866="",$U5866=""),"",$U5866&amp;" &amp; "&amp;IF(OR($AD5866="",$AD5866=0),"Util NA",$AD5866&amp;" Util"))</f>
        <v/>
      </c>
    </row>
    <row r="5867" ht="15.75" customHeight="1" s="42">
      <c r="A5867" s="41" t="n"/>
      <c r="G5867" s="38" t="n"/>
      <c r="H5867" s="38" t="n"/>
      <c r="I5867" s="38" t="n"/>
      <c r="J5867" s="38" t="n"/>
      <c r="K5867" s="38" t="n"/>
      <c r="L5867" s="38" t="n"/>
      <c r="N5867" s="36">
        <f>IF($B5867="","",IF($C5867="SUPERSTORE","Superstore","DH"))</f>
        <v/>
      </c>
      <c r="O5867" s="36">
        <f>IF($B5867="","",IFERROR(VLOOKUP($B5867,Mapping!$A:$C,2,0),"Not Mapped"))</f>
        <v/>
      </c>
      <c r="P5867" s="36">
        <f>IF($B5867="","",IFERROR(VLOOKUP($B5867,Mapping!$A:$C,3,0),"Not Mapped"))</f>
        <v/>
      </c>
      <c r="Q5867" s="36">
        <f>IF($B5867="","",IFERROR(VLOOKUP($O5867,Leaders!$A:$B,2,0),"Not Mapped"))</f>
        <v/>
      </c>
      <c r="R5867" s="36">
        <f>IF($B5867="","",IF(COUNTIF(Exclusions!$A:$A,$B5867)&gt;0,"Yes","No"))</f>
        <v/>
      </c>
      <c r="S5867" s="38">
        <f>IF($B5867="","",MIN(1,DAY($A5867)/IF($N5867="Superstore",Settings!$B$5,Settings!$B$4)))</f>
        <v/>
      </c>
      <c r="T5867" s="38">
        <f>IF(OR($B5867="",$G5867="",$S5867=0),"",$G5867/$S5867)</f>
        <v/>
      </c>
      <c r="U5867" s="36">
        <f>IF($T5867="","",IF($T5867&lt;Settings!$B$8,"Critical",IF($T5867&lt;Settings!$B$9,"Semi Critical","Non Critical")))</f>
        <v/>
      </c>
      <c r="V5867" s="28" t="n"/>
      <c r="Z5867">
        <f>IF($B5867="","",IFERROR(VLOOKUP($B5867,'Plan HC for CCA'!$A:$B,2,0),""))</f>
        <v/>
      </c>
      <c r="AA5867">
        <f>IF(OR($B5867="",$Z5867=""),"",IF(N($M5867)&lt;$Z5867,"Delta","No Delta"))</f>
        <v/>
      </c>
      <c r="AB5867">
        <f>IF(OR($B5867="",$Z5867=""),"",MAX(0,$Z5867-N($M5867)))</f>
        <v/>
      </c>
      <c r="AC5867" s="46">
        <f>IF($B5867="","",IFERROR(INDEX('CCA Util %'!$H:$H,MATCH($B5867,'CCA Util %'!$E:$E,0)),""))</f>
        <v/>
      </c>
      <c r="AD5867">
        <f>IF($B5867="","",IFERROR(INDEX('CCA Util %'!$G:$G,MATCH($B5867,'CCA Util %'!$E:$E,0)),""))</f>
        <v/>
      </c>
      <c r="AE5867">
        <f>IF(OR($B5867="",$U5867=""),"",$U5867&amp;" &amp; "&amp;IF(OR($AD5867="",$AD5867=0),"Util NA",$AD5867&amp;" Util"))</f>
        <v/>
      </c>
    </row>
    <row r="5868" ht="15.75" customHeight="1" s="42">
      <c r="A5868" s="41" t="n"/>
      <c r="G5868" s="38" t="n"/>
      <c r="H5868" s="38" t="n"/>
      <c r="I5868" s="38" t="n"/>
      <c r="J5868" s="38" t="n"/>
      <c r="K5868" s="38" t="n"/>
      <c r="L5868" s="38" t="n"/>
      <c r="N5868" s="36">
        <f>IF($B5868="","",IF($C5868="SUPERSTORE","Superstore","DH"))</f>
        <v/>
      </c>
      <c r="O5868" s="36">
        <f>IF($B5868="","",IFERROR(VLOOKUP($B5868,Mapping!$A:$C,2,0),"Not Mapped"))</f>
        <v/>
      </c>
      <c r="P5868" s="36">
        <f>IF($B5868="","",IFERROR(VLOOKUP($B5868,Mapping!$A:$C,3,0),"Not Mapped"))</f>
        <v/>
      </c>
      <c r="Q5868" s="36">
        <f>IF($B5868="","",IFERROR(VLOOKUP($O5868,Leaders!$A:$B,2,0),"Not Mapped"))</f>
        <v/>
      </c>
      <c r="R5868" s="36">
        <f>IF($B5868="","",IF(COUNTIF(Exclusions!$A:$A,$B5868)&gt;0,"Yes","No"))</f>
        <v/>
      </c>
      <c r="S5868" s="38">
        <f>IF($B5868="","",MIN(1,DAY($A5868)/IF($N5868="Superstore",Settings!$B$5,Settings!$B$4)))</f>
        <v/>
      </c>
      <c r="T5868" s="38">
        <f>IF(OR($B5868="",$G5868="",$S5868=0),"",$G5868/$S5868)</f>
        <v/>
      </c>
      <c r="U5868" s="36">
        <f>IF($T5868="","",IF($T5868&lt;Settings!$B$8,"Critical",IF($T5868&lt;Settings!$B$9,"Semi Critical","Non Critical")))</f>
        <v/>
      </c>
      <c r="V5868" s="28" t="n"/>
      <c r="Z5868">
        <f>IF($B5868="","",IFERROR(VLOOKUP($B5868,'Plan HC for CCA'!$A:$B,2,0),""))</f>
        <v/>
      </c>
      <c r="AA5868">
        <f>IF(OR($B5868="",$Z5868=""),"",IF(N($M5868)&lt;$Z5868,"Delta","No Delta"))</f>
        <v/>
      </c>
      <c r="AB5868">
        <f>IF(OR($B5868="",$Z5868=""),"",MAX(0,$Z5868-N($M5868)))</f>
        <v/>
      </c>
      <c r="AC5868" s="46">
        <f>IF($B5868="","",IFERROR(INDEX('CCA Util %'!$H:$H,MATCH($B5868,'CCA Util %'!$E:$E,0)),""))</f>
        <v/>
      </c>
      <c r="AD5868">
        <f>IF($B5868="","",IFERROR(INDEX('CCA Util %'!$G:$G,MATCH($B5868,'CCA Util %'!$E:$E,0)),""))</f>
        <v/>
      </c>
      <c r="AE5868">
        <f>IF(OR($B5868="",$U5868=""),"",$U5868&amp;" &amp; "&amp;IF(OR($AD5868="",$AD5868=0),"Util NA",$AD5868&amp;" Util"))</f>
        <v/>
      </c>
    </row>
    <row r="5869" ht="15.75" customHeight="1" s="42">
      <c r="A5869" s="41" t="n"/>
      <c r="G5869" s="38" t="n"/>
      <c r="H5869" s="38" t="n"/>
      <c r="I5869" s="38" t="n"/>
      <c r="J5869" s="38" t="n"/>
      <c r="K5869" s="38" t="n"/>
      <c r="L5869" s="38" t="n"/>
      <c r="N5869" s="36">
        <f>IF($B5869="","",IF($C5869="SUPERSTORE","Superstore","DH"))</f>
        <v/>
      </c>
      <c r="O5869" s="36">
        <f>IF($B5869="","",IFERROR(VLOOKUP($B5869,Mapping!$A:$C,2,0),"Not Mapped"))</f>
        <v/>
      </c>
      <c r="P5869" s="36">
        <f>IF($B5869="","",IFERROR(VLOOKUP($B5869,Mapping!$A:$C,3,0),"Not Mapped"))</f>
        <v/>
      </c>
      <c r="Q5869" s="36">
        <f>IF($B5869="","",IFERROR(VLOOKUP($O5869,Leaders!$A:$B,2,0),"Not Mapped"))</f>
        <v/>
      </c>
      <c r="R5869" s="36">
        <f>IF($B5869="","",IF(COUNTIF(Exclusions!$A:$A,$B5869)&gt;0,"Yes","No"))</f>
        <v/>
      </c>
      <c r="S5869" s="38">
        <f>IF($B5869="","",MIN(1,DAY($A5869)/IF($N5869="Superstore",Settings!$B$5,Settings!$B$4)))</f>
        <v/>
      </c>
      <c r="T5869" s="38">
        <f>IF(OR($B5869="",$G5869="",$S5869=0),"",$G5869/$S5869)</f>
        <v/>
      </c>
      <c r="U5869" s="36">
        <f>IF($T5869="","",IF($T5869&lt;Settings!$B$8,"Critical",IF($T5869&lt;Settings!$B$9,"Semi Critical","Non Critical")))</f>
        <v/>
      </c>
      <c r="V5869" s="28" t="n"/>
      <c r="Z5869">
        <f>IF($B5869="","",IFERROR(VLOOKUP($B5869,'Plan HC for CCA'!$A:$B,2,0),""))</f>
        <v/>
      </c>
      <c r="AA5869">
        <f>IF(OR($B5869="",$Z5869=""),"",IF(N($M5869)&lt;$Z5869,"Delta","No Delta"))</f>
        <v/>
      </c>
      <c r="AB5869">
        <f>IF(OR($B5869="",$Z5869=""),"",MAX(0,$Z5869-N($M5869)))</f>
        <v/>
      </c>
      <c r="AC5869" s="46">
        <f>IF($B5869="","",IFERROR(INDEX('CCA Util %'!$H:$H,MATCH($B5869,'CCA Util %'!$E:$E,0)),""))</f>
        <v/>
      </c>
      <c r="AD5869">
        <f>IF($B5869="","",IFERROR(INDEX('CCA Util %'!$G:$G,MATCH($B5869,'CCA Util %'!$E:$E,0)),""))</f>
        <v/>
      </c>
      <c r="AE5869">
        <f>IF(OR($B5869="",$U5869=""),"",$U5869&amp;" &amp; "&amp;IF(OR($AD5869="",$AD5869=0),"Util NA",$AD5869&amp;" Util"))</f>
        <v/>
      </c>
    </row>
    <row r="5870" ht="15.75" customHeight="1" s="42">
      <c r="A5870" s="41" t="n"/>
      <c r="G5870" s="38" t="n"/>
      <c r="H5870" s="38" t="n"/>
      <c r="I5870" s="38" t="n"/>
      <c r="J5870" s="38" t="n"/>
      <c r="K5870" s="38" t="n"/>
      <c r="L5870" s="38" t="n"/>
      <c r="N5870" s="36">
        <f>IF($B5870="","",IF($C5870="SUPERSTORE","Superstore","DH"))</f>
        <v/>
      </c>
      <c r="O5870" s="36">
        <f>IF($B5870="","",IFERROR(VLOOKUP($B5870,Mapping!$A:$C,2,0),"Not Mapped"))</f>
        <v/>
      </c>
      <c r="P5870" s="36">
        <f>IF($B5870="","",IFERROR(VLOOKUP($B5870,Mapping!$A:$C,3,0),"Not Mapped"))</f>
        <v/>
      </c>
      <c r="Q5870" s="36">
        <f>IF($B5870="","",IFERROR(VLOOKUP($O5870,Leaders!$A:$B,2,0),"Not Mapped"))</f>
        <v/>
      </c>
      <c r="R5870" s="36">
        <f>IF($B5870="","",IF(COUNTIF(Exclusions!$A:$A,$B5870)&gt;0,"Yes","No"))</f>
        <v/>
      </c>
      <c r="S5870" s="38">
        <f>IF($B5870="","",MIN(1,DAY($A5870)/IF($N5870="Superstore",Settings!$B$5,Settings!$B$4)))</f>
        <v/>
      </c>
      <c r="T5870" s="38">
        <f>IF(OR($B5870="",$G5870="",$S5870=0),"",$G5870/$S5870)</f>
        <v/>
      </c>
      <c r="U5870" s="36">
        <f>IF($T5870="","",IF($T5870&lt;Settings!$B$8,"Critical",IF($T5870&lt;Settings!$B$9,"Semi Critical","Non Critical")))</f>
        <v/>
      </c>
      <c r="V5870" s="28" t="n"/>
      <c r="Z5870">
        <f>IF($B5870="","",IFERROR(VLOOKUP($B5870,'Plan HC for CCA'!$A:$B,2,0),""))</f>
        <v/>
      </c>
      <c r="AA5870">
        <f>IF(OR($B5870="",$Z5870=""),"",IF(N($M5870)&lt;$Z5870,"Delta","No Delta"))</f>
        <v/>
      </c>
      <c r="AB5870">
        <f>IF(OR($B5870="",$Z5870=""),"",MAX(0,$Z5870-N($M5870)))</f>
        <v/>
      </c>
      <c r="AC5870" s="46">
        <f>IF($B5870="","",IFERROR(INDEX('CCA Util %'!$H:$H,MATCH($B5870,'CCA Util %'!$E:$E,0)),""))</f>
        <v/>
      </c>
      <c r="AD5870">
        <f>IF($B5870="","",IFERROR(INDEX('CCA Util %'!$G:$G,MATCH($B5870,'CCA Util %'!$E:$E,0)),""))</f>
        <v/>
      </c>
      <c r="AE5870">
        <f>IF(OR($B5870="",$U5870=""),"",$U5870&amp;" &amp; "&amp;IF(OR($AD5870="",$AD5870=0),"Util NA",$AD5870&amp;" Util"))</f>
        <v/>
      </c>
    </row>
    <row r="5871" ht="15.75" customHeight="1" s="42">
      <c r="A5871" s="41" t="n"/>
      <c r="G5871" s="38" t="n"/>
      <c r="H5871" s="38" t="n"/>
      <c r="I5871" s="38" t="n"/>
      <c r="J5871" s="38" t="n"/>
      <c r="K5871" s="38" t="n"/>
      <c r="L5871" s="38" t="n"/>
      <c r="N5871" s="36">
        <f>IF($B5871="","",IF($C5871="SUPERSTORE","Superstore","DH"))</f>
        <v/>
      </c>
      <c r="O5871" s="36">
        <f>IF($B5871="","",IFERROR(VLOOKUP($B5871,Mapping!$A:$C,2,0),"Not Mapped"))</f>
        <v/>
      </c>
      <c r="P5871" s="36">
        <f>IF($B5871="","",IFERROR(VLOOKUP($B5871,Mapping!$A:$C,3,0),"Not Mapped"))</f>
        <v/>
      </c>
      <c r="Q5871" s="36">
        <f>IF($B5871="","",IFERROR(VLOOKUP($O5871,Leaders!$A:$B,2,0),"Not Mapped"))</f>
        <v/>
      </c>
      <c r="R5871" s="36">
        <f>IF($B5871="","",IF(COUNTIF(Exclusions!$A:$A,$B5871)&gt;0,"Yes","No"))</f>
        <v/>
      </c>
      <c r="S5871" s="38">
        <f>IF($B5871="","",MIN(1,DAY($A5871)/IF($N5871="Superstore",Settings!$B$5,Settings!$B$4)))</f>
        <v/>
      </c>
      <c r="T5871" s="38">
        <f>IF(OR($B5871="",$G5871="",$S5871=0),"",$G5871/$S5871)</f>
        <v/>
      </c>
      <c r="U5871" s="36">
        <f>IF($T5871="","",IF($T5871&lt;Settings!$B$8,"Critical",IF($T5871&lt;Settings!$B$9,"Semi Critical","Non Critical")))</f>
        <v/>
      </c>
      <c r="V5871" s="28" t="n"/>
      <c r="Z5871">
        <f>IF($B5871="","",IFERROR(VLOOKUP($B5871,'Plan HC for CCA'!$A:$B,2,0),""))</f>
        <v/>
      </c>
      <c r="AA5871">
        <f>IF(OR($B5871="",$Z5871=""),"",IF(N($M5871)&lt;$Z5871,"Delta","No Delta"))</f>
        <v/>
      </c>
      <c r="AB5871">
        <f>IF(OR($B5871="",$Z5871=""),"",MAX(0,$Z5871-N($M5871)))</f>
        <v/>
      </c>
      <c r="AC5871" s="46">
        <f>IF($B5871="","",IFERROR(INDEX('CCA Util %'!$H:$H,MATCH($B5871,'CCA Util %'!$E:$E,0)),""))</f>
        <v/>
      </c>
      <c r="AD5871">
        <f>IF($B5871="","",IFERROR(INDEX('CCA Util %'!$G:$G,MATCH($B5871,'CCA Util %'!$E:$E,0)),""))</f>
        <v/>
      </c>
      <c r="AE5871">
        <f>IF(OR($B5871="",$U5871=""),"",$U5871&amp;" &amp; "&amp;IF(OR($AD5871="",$AD5871=0),"Util NA",$AD5871&amp;" Util"))</f>
        <v/>
      </c>
    </row>
    <row r="5872" ht="15.75" customHeight="1" s="42">
      <c r="A5872" s="41" t="n"/>
      <c r="G5872" s="38" t="n"/>
      <c r="H5872" s="38" t="n"/>
      <c r="I5872" s="38" t="n"/>
      <c r="J5872" s="38" t="n"/>
      <c r="K5872" s="38" t="n"/>
      <c r="L5872" s="38" t="n"/>
      <c r="N5872" s="36">
        <f>IF($B5872="","",IF($C5872="SUPERSTORE","Superstore","DH"))</f>
        <v/>
      </c>
      <c r="O5872" s="36">
        <f>IF($B5872="","",IFERROR(VLOOKUP($B5872,Mapping!$A:$C,2,0),"Not Mapped"))</f>
        <v/>
      </c>
      <c r="P5872" s="36">
        <f>IF($B5872="","",IFERROR(VLOOKUP($B5872,Mapping!$A:$C,3,0),"Not Mapped"))</f>
        <v/>
      </c>
      <c r="Q5872" s="36">
        <f>IF($B5872="","",IFERROR(VLOOKUP($O5872,Leaders!$A:$B,2,0),"Not Mapped"))</f>
        <v/>
      </c>
      <c r="R5872" s="36">
        <f>IF($B5872="","",IF(COUNTIF(Exclusions!$A:$A,$B5872)&gt;0,"Yes","No"))</f>
        <v/>
      </c>
      <c r="S5872" s="38">
        <f>IF($B5872="","",MIN(1,DAY($A5872)/IF($N5872="Superstore",Settings!$B$5,Settings!$B$4)))</f>
        <v/>
      </c>
      <c r="T5872" s="38">
        <f>IF(OR($B5872="",$G5872="",$S5872=0),"",$G5872/$S5872)</f>
        <v/>
      </c>
      <c r="U5872" s="36">
        <f>IF($T5872="","",IF($T5872&lt;Settings!$B$8,"Critical",IF($T5872&lt;Settings!$B$9,"Semi Critical","Non Critical")))</f>
        <v/>
      </c>
      <c r="V5872" s="28" t="n"/>
      <c r="Z5872">
        <f>IF($B5872="","",IFERROR(VLOOKUP($B5872,'Plan HC for CCA'!$A:$B,2,0),""))</f>
        <v/>
      </c>
      <c r="AA5872">
        <f>IF(OR($B5872="",$Z5872=""),"",IF(N($M5872)&lt;$Z5872,"Delta","No Delta"))</f>
        <v/>
      </c>
      <c r="AB5872">
        <f>IF(OR($B5872="",$Z5872=""),"",MAX(0,$Z5872-N($M5872)))</f>
        <v/>
      </c>
      <c r="AC5872" s="46">
        <f>IF($B5872="","",IFERROR(INDEX('CCA Util %'!$H:$H,MATCH($B5872,'CCA Util %'!$E:$E,0)),""))</f>
        <v/>
      </c>
      <c r="AD5872">
        <f>IF($B5872="","",IFERROR(INDEX('CCA Util %'!$G:$G,MATCH($B5872,'CCA Util %'!$E:$E,0)),""))</f>
        <v/>
      </c>
      <c r="AE5872">
        <f>IF(OR($B5872="",$U5872=""),"",$U5872&amp;" &amp; "&amp;IF(OR($AD5872="",$AD5872=0),"Util NA",$AD5872&amp;" Util"))</f>
        <v/>
      </c>
    </row>
    <row r="5873" ht="15.75" customHeight="1" s="42">
      <c r="A5873" s="41" t="n"/>
      <c r="G5873" s="38" t="n"/>
      <c r="H5873" s="38" t="n"/>
      <c r="I5873" s="38" t="n"/>
      <c r="J5873" s="38" t="n"/>
      <c r="K5873" s="38" t="n"/>
      <c r="L5873" s="38" t="n"/>
      <c r="N5873" s="36">
        <f>IF($B5873="","",IF($C5873="SUPERSTORE","Superstore","DH"))</f>
        <v/>
      </c>
      <c r="O5873" s="36">
        <f>IF($B5873="","",IFERROR(VLOOKUP($B5873,Mapping!$A:$C,2,0),"Not Mapped"))</f>
        <v/>
      </c>
      <c r="P5873" s="36">
        <f>IF($B5873="","",IFERROR(VLOOKUP($B5873,Mapping!$A:$C,3,0),"Not Mapped"))</f>
        <v/>
      </c>
      <c r="Q5873" s="36">
        <f>IF($B5873="","",IFERROR(VLOOKUP($O5873,Leaders!$A:$B,2,0),"Not Mapped"))</f>
        <v/>
      </c>
      <c r="R5873" s="36">
        <f>IF($B5873="","",IF(COUNTIF(Exclusions!$A:$A,$B5873)&gt;0,"Yes","No"))</f>
        <v/>
      </c>
      <c r="S5873" s="38">
        <f>IF($B5873="","",MIN(1,DAY($A5873)/IF($N5873="Superstore",Settings!$B$5,Settings!$B$4)))</f>
        <v/>
      </c>
      <c r="T5873" s="38">
        <f>IF(OR($B5873="",$G5873="",$S5873=0),"",$G5873/$S5873)</f>
        <v/>
      </c>
      <c r="U5873" s="36">
        <f>IF($T5873="","",IF($T5873&lt;Settings!$B$8,"Critical",IF($T5873&lt;Settings!$B$9,"Semi Critical","Non Critical")))</f>
        <v/>
      </c>
      <c r="V5873" s="28" t="n"/>
      <c r="Z5873">
        <f>IF($B5873="","",IFERROR(VLOOKUP($B5873,'Plan HC for CCA'!$A:$B,2,0),""))</f>
        <v/>
      </c>
      <c r="AA5873">
        <f>IF(OR($B5873="",$Z5873=""),"",IF(N($M5873)&lt;$Z5873,"Delta","No Delta"))</f>
        <v/>
      </c>
      <c r="AB5873">
        <f>IF(OR($B5873="",$Z5873=""),"",MAX(0,$Z5873-N($M5873)))</f>
        <v/>
      </c>
      <c r="AC5873" s="46">
        <f>IF($B5873="","",IFERROR(INDEX('CCA Util %'!$H:$H,MATCH($B5873,'CCA Util %'!$E:$E,0)),""))</f>
        <v/>
      </c>
      <c r="AD5873">
        <f>IF($B5873="","",IFERROR(INDEX('CCA Util %'!$G:$G,MATCH($B5873,'CCA Util %'!$E:$E,0)),""))</f>
        <v/>
      </c>
      <c r="AE5873">
        <f>IF(OR($B5873="",$U5873=""),"",$U5873&amp;" &amp; "&amp;IF(OR($AD5873="",$AD5873=0),"Util NA",$AD5873&amp;" Util"))</f>
        <v/>
      </c>
    </row>
    <row r="5874" ht="15.75" customHeight="1" s="42">
      <c r="A5874" s="41" t="n"/>
      <c r="G5874" s="38" t="n"/>
      <c r="H5874" s="38" t="n"/>
      <c r="I5874" s="38" t="n"/>
      <c r="J5874" s="38" t="n"/>
      <c r="K5874" s="38" t="n"/>
      <c r="L5874" s="38" t="n"/>
      <c r="N5874" s="36">
        <f>IF($B5874="","",IF($C5874="SUPERSTORE","Superstore","DH"))</f>
        <v/>
      </c>
      <c r="O5874" s="36">
        <f>IF($B5874="","",IFERROR(VLOOKUP($B5874,Mapping!$A:$C,2,0),"Not Mapped"))</f>
        <v/>
      </c>
      <c r="P5874" s="36">
        <f>IF($B5874="","",IFERROR(VLOOKUP($B5874,Mapping!$A:$C,3,0),"Not Mapped"))</f>
        <v/>
      </c>
      <c r="Q5874" s="36">
        <f>IF($B5874="","",IFERROR(VLOOKUP($O5874,Leaders!$A:$B,2,0),"Not Mapped"))</f>
        <v/>
      </c>
      <c r="R5874" s="36">
        <f>IF($B5874="","",IF(COUNTIF(Exclusions!$A:$A,$B5874)&gt;0,"Yes","No"))</f>
        <v/>
      </c>
      <c r="S5874" s="38">
        <f>IF($B5874="","",MIN(1,DAY($A5874)/IF($N5874="Superstore",Settings!$B$5,Settings!$B$4)))</f>
        <v/>
      </c>
      <c r="T5874" s="38">
        <f>IF(OR($B5874="",$G5874="",$S5874=0),"",$G5874/$S5874)</f>
        <v/>
      </c>
      <c r="U5874" s="36">
        <f>IF($T5874="","",IF($T5874&lt;Settings!$B$8,"Critical",IF($T5874&lt;Settings!$B$9,"Semi Critical","Non Critical")))</f>
        <v/>
      </c>
      <c r="V5874" s="28" t="n"/>
      <c r="Z5874">
        <f>IF($B5874="","",IFERROR(VLOOKUP($B5874,'Plan HC for CCA'!$A:$B,2,0),""))</f>
        <v/>
      </c>
      <c r="AA5874">
        <f>IF(OR($B5874="",$Z5874=""),"",IF(N($M5874)&lt;$Z5874,"Delta","No Delta"))</f>
        <v/>
      </c>
      <c r="AB5874">
        <f>IF(OR($B5874="",$Z5874=""),"",MAX(0,$Z5874-N($M5874)))</f>
        <v/>
      </c>
      <c r="AC5874" s="46">
        <f>IF($B5874="","",IFERROR(INDEX('CCA Util %'!$H:$H,MATCH($B5874,'CCA Util %'!$E:$E,0)),""))</f>
        <v/>
      </c>
      <c r="AD5874">
        <f>IF($B5874="","",IFERROR(INDEX('CCA Util %'!$G:$G,MATCH($B5874,'CCA Util %'!$E:$E,0)),""))</f>
        <v/>
      </c>
      <c r="AE5874">
        <f>IF(OR($B5874="",$U5874=""),"",$U5874&amp;" &amp; "&amp;IF(OR($AD5874="",$AD5874=0),"Util NA",$AD5874&amp;" Util"))</f>
        <v/>
      </c>
    </row>
    <row r="5875" ht="15.75" customHeight="1" s="42">
      <c r="A5875" s="41" t="n"/>
      <c r="G5875" s="38" t="n"/>
      <c r="H5875" s="38" t="n"/>
      <c r="I5875" s="38" t="n"/>
      <c r="J5875" s="38" t="n"/>
      <c r="K5875" s="38" t="n"/>
      <c r="L5875" s="38" t="n"/>
      <c r="N5875" s="36">
        <f>IF($B5875="","",IF($C5875="SUPERSTORE","Superstore","DH"))</f>
        <v/>
      </c>
      <c r="O5875" s="36">
        <f>IF($B5875="","",IFERROR(VLOOKUP($B5875,Mapping!$A:$C,2,0),"Not Mapped"))</f>
        <v/>
      </c>
      <c r="P5875" s="36">
        <f>IF($B5875="","",IFERROR(VLOOKUP($B5875,Mapping!$A:$C,3,0),"Not Mapped"))</f>
        <v/>
      </c>
      <c r="Q5875" s="36">
        <f>IF($B5875="","",IFERROR(VLOOKUP($O5875,Leaders!$A:$B,2,0),"Not Mapped"))</f>
        <v/>
      </c>
      <c r="R5875" s="36">
        <f>IF($B5875="","",IF(COUNTIF(Exclusions!$A:$A,$B5875)&gt;0,"Yes","No"))</f>
        <v/>
      </c>
      <c r="S5875" s="38">
        <f>IF($B5875="","",MIN(1,DAY($A5875)/IF($N5875="Superstore",Settings!$B$5,Settings!$B$4)))</f>
        <v/>
      </c>
      <c r="T5875" s="38">
        <f>IF(OR($B5875="",$G5875="",$S5875=0),"",$G5875/$S5875)</f>
        <v/>
      </c>
      <c r="U5875" s="36">
        <f>IF($T5875="","",IF($T5875&lt;Settings!$B$8,"Critical",IF($T5875&lt;Settings!$B$9,"Semi Critical","Non Critical")))</f>
        <v/>
      </c>
      <c r="V5875" s="28" t="n"/>
      <c r="Z5875">
        <f>IF($B5875="","",IFERROR(VLOOKUP($B5875,'Plan HC for CCA'!$A:$B,2,0),""))</f>
        <v/>
      </c>
      <c r="AA5875">
        <f>IF(OR($B5875="",$Z5875=""),"",IF(N($M5875)&lt;$Z5875,"Delta","No Delta"))</f>
        <v/>
      </c>
      <c r="AB5875">
        <f>IF(OR($B5875="",$Z5875=""),"",MAX(0,$Z5875-N($M5875)))</f>
        <v/>
      </c>
      <c r="AC5875" s="46">
        <f>IF($B5875="","",IFERROR(INDEX('CCA Util %'!$H:$H,MATCH($B5875,'CCA Util %'!$E:$E,0)),""))</f>
        <v/>
      </c>
      <c r="AD5875">
        <f>IF($B5875="","",IFERROR(INDEX('CCA Util %'!$G:$G,MATCH($B5875,'CCA Util %'!$E:$E,0)),""))</f>
        <v/>
      </c>
      <c r="AE5875">
        <f>IF(OR($B5875="",$U5875=""),"",$U5875&amp;" &amp; "&amp;IF(OR($AD5875="",$AD5875=0),"Util NA",$AD5875&amp;" Util"))</f>
        <v/>
      </c>
    </row>
    <row r="5876" ht="15.75" customHeight="1" s="42">
      <c r="A5876" s="41" t="n"/>
      <c r="G5876" s="38" t="n"/>
      <c r="H5876" s="38" t="n"/>
      <c r="I5876" s="38" t="n"/>
      <c r="J5876" s="38" t="n"/>
      <c r="K5876" s="38" t="n"/>
      <c r="L5876" s="38" t="n"/>
      <c r="N5876" s="36">
        <f>IF($B5876="","",IF($C5876="SUPERSTORE","Superstore","DH"))</f>
        <v/>
      </c>
      <c r="O5876" s="36">
        <f>IF($B5876="","",IFERROR(VLOOKUP($B5876,Mapping!$A:$C,2,0),"Not Mapped"))</f>
        <v/>
      </c>
      <c r="P5876" s="36">
        <f>IF($B5876="","",IFERROR(VLOOKUP($B5876,Mapping!$A:$C,3,0),"Not Mapped"))</f>
        <v/>
      </c>
      <c r="Q5876" s="36">
        <f>IF($B5876="","",IFERROR(VLOOKUP($O5876,Leaders!$A:$B,2,0),"Not Mapped"))</f>
        <v/>
      </c>
      <c r="R5876" s="36">
        <f>IF($B5876="","",IF(COUNTIF(Exclusions!$A:$A,$B5876)&gt;0,"Yes","No"))</f>
        <v/>
      </c>
      <c r="S5876" s="38">
        <f>IF($B5876="","",MIN(1,DAY($A5876)/IF($N5876="Superstore",Settings!$B$5,Settings!$B$4)))</f>
        <v/>
      </c>
      <c r="T5876" s="38">
        <f>IF(OR($B5876="",$G5876="",$S5876=0),"",$G5876/$S5876)</f>
        <v/>
      </c>
      <c r="U5876" s="36">
        <f>IF($T5876="","",IF($T5876&lt;Settings!$B$8,"Critical",IF($T5876&lt;Settings!$B$9,"Semi Critical","Non Critical")))</f>
        <v/>
      </c>
      <c r="V5876" s="28" t="n"/>
      <c r="Z5876">
        <f>IF($B5876="","",IFERROR(VLOOKUP($B5876,'Plan HC for CCA'!$A:$B,2,0),""))</f>
        <v/>
      </c>
      <c r="AA5876">
        <f>IF(OR($B5876="",$Z5876=""),"",IF(N($M5876)&lt;$Z5876,"Delta","No Delta"))</f>
        <v/>
      </c>
      <c r="AB5876">
        <f>IF(OR($B5876="",$Z5876=""),"",MAX(0,$Z5876-N($M5876)))</f>
        <v/>
      </c>
      <c r="AC5876" s="46">
        <f>IF($B5876="","",IFERROR(INDEX('CCA Util %'!$H:$H,MATCH($B5876,'CCA Util %'!$E:$E,0)),""))</f>
        <v/>
      </c>
      <c r="AD5876">
        <f>IF($B5876="","",IFERROR(INDEX('CCA Util %'!$G:$G,MATCH($B5876,'CCA Util %'!$E:$E,0)),""))</f>
        <v/>
      </c>
      <c r="AE5876">
        <f>IF(OR($B5876="",$U5876=""),"",$U5876&amp;" &amp; "&amp;IF(OR($AD5876="",$AD5876=0),"Util NA",$AD5876&amp;" Util"))</f>
        <v/>
      </c>
    </row>
    <row r="5877" ht="15.75" customHeight="1" s="42">
      <c r="A5877" s="41" t="n"/>
      <c r="G5877" s="38" t="n"/>
      <c r="H5877" s="38" t="n"/>
      <c r="I5877" s="38" t="n"/>
      <c r="J5877" s="38" t="n"/>
      <c r="K5877" s="38" t="n"/>
      <c r="L5877" s="38" t="n"/>
      <c r="N5877" s="36">
        <f>IF($B5877="","",IF($C5877="SUPERSTORE","Superstore","DH"))</f>
        <v/>
      </c>
      <c r="O5877" s="36">
        <f>IF($B5877="","",IFERROR(VLOOKUP($B5877,Mapping!$A:$C,2,0),"Not Mapped"))</f>
        <v/>
      </c>
      <c r="P5877" s="36">
        <f>IF($B5877="","",IFERROR(VLOOKUP($B5877,Mapping!$A:$C,3,0),"Not Mapped"))</f>
        <v/>
      </c>
      <c r="Q5877" s="36">
        <f>IF($B5877="","",IFERROR(VLOOKUP($O5877,Leaders!$A:$B,2,0),"Not Mapped"))</f>
        <v/>
      </c>
      <c r="R5877" s="36">
        <f>IF($B5877="","",IF(COUNTIF(Exclusions!$A:$A,$B5877)&gt;0,"Yes","No"))</f>
        <v/>
      </c>
      <c r="S5877" s="38">
        <f>IF($B5877="","",MIN(1,DAY($A5877)/IF($N5877="Superstore",Settings!$B$5,Settings!$B$4)))</f>
        <v/>
      </c>
      <c r="T5877" s="38">
        <f>IF(OR($B5877="",$G5877="",$S5877=0),"",$G5877/$S5877)</f>
        <v/>
      </c>
      <c r="U5877" s="36">
        <f>IF($T5877="","",IF($T5877&lt;Settings!$B$8,"Critical",IF($T5877&lt;Settings!$B$9,"Semi Critical","Non Critical")))</f>
        <v/>
      </c>
      <c r="V5877" s="28" t="n"/>
      <c r="Z5877">
        <f>IF($B5877="","",IFERROR(VLOOKUP($B5877,'Plan HC for CCA'!$A:$B,2,0),""))</f>
        <v/>
      </c>
      <c r="AA5877">
        <f>IF(OR($B5877="",$Z5877=""),"",IF(N($M5877)&lt;$Z5877,"Delta","No Delta"))</f>
        <v/>
      </c>
      <c r="AB5877">
        <f>IF(OR($B5877="",$Z5877=""),"",MAX(0,$Z5877-N($M5877)))</f>
        <v/>
      </c>
      <c r="AC5877" s="46">
        <f>IF($B5877="","",IFERROR(INDEX('CCA Util %'!$H:$H,MATCH($B5877,'CCA Util %'!$E:$E,0)),""))</f>
        <v/>
      </c>
      <c r="AD5877">
        <f>IF($B5877="","",IFERROR(INDEX('CCA Util %'!$G:$G,MATCH($B5877,'CCA Util %'!$E:$E,0)),""))</f>
        <v/>
      </c>
      <c r="AE5877">
        <f>IF(OR($B5877="",$U5877=""),"",$U5877&amp;" &amp; "&amp;IF(OR($AD5877="",$AD5877=0),"Util NA",$AD5877&amp;" Util"))</f>
        <v/>
      </c>
    </row>
    <row r="5878" ht="15.75" customHeight="1" s="42">
      <c r="A5878" s="41" t="n"/>
      <c r="G5878" s="38" t="n"/>
      <c r="H5878" s="38" t="n"/>
      <c r="I5878" s="38" t="n"/>
      <c r="J5878" s="38" t="n"/>
      <c r="K5878" s="38" t="n"/>
      <c r="L5878" s="38" t="n"/>
      <c r="N5878" s="36">
        <f>IF($B5878="","",IF($C5878="SUPERSTORE","Superstore","DH"))</f>
        <v/>
      </c>
      <c r="O5878" s="36">
        <f>IF($B5878="","",IFERROR(VLOOKUP($B5878,Mapping!$A:$C,2,0),"Not Mapped"))</f>
        <v/>
      </c>
      <c r="P5878" s="36">
        <f>IF($B5878="","",IFERROR(VLOOKUP($B5878,Mapping!$A:$C,3,0),"Not Mapped"))</f>
        <v/>
      </c>
      <c r="Q5878" s="36">
        <f>IF($B5878="","",IFERROR(VLOOKUP($O5878,Leaders!$A:$B,2,0),"Not Mapped"))</f>
        <v/>
      </c>
      <c r="R5878" s="36">
        <f>IF($B5878="","",IF(COUNTIF(Exclusions!$A:$A,$B5878)&gt;0,"Yes","No"))</f>
        <v/>
      </c>
      <c r="S5878" s="38">
        <f>IF($B5878="","",MIN(1,DAY($A5878)/IF($N5878="Superstore",Settings!$B$5,Settings!$B$4)))</f>
        <v/>
      </c>
      <c r="T5878" s="38">
        <f>IF(OR($B5878="",$G5878="",$S5878=0),"",$G5878/$S5878)</f>
        <v/>
      </c>
      <c r="U5878" s="36">
        <f>IF($T5878="","",IF($T5878&lt;Settings!$B$8,"Critical",IF($T5878&lt;Settings!$B$9,"Semi Critical","Non Critical")))</f>
        <v/>
      </c>
      <c r="V5878" s="28" t="n"/>
      <c r="Z5878">
        <f>IF($B5878="","",IFERROR(VLOOKUP($B5878,'Plan HC for CCA'!$A:$B,2,0),""))</f>
        <v/>
      </c>
      <c r="AA5878">
        <f>IF(OR($B5878="",$Z5878=""),"",IF(N($M5878)&lt;$Z5878,"Delta","No Delta"))</f>
        <v/>
      </c>
      <c r="AB5878">
        <f>IF(OR($B5878="",$Z5878=""),"",MAX(0,$Z5878-N($M5878)))</f>
        <v/>
      </c>
      <c r="AC5878" s="46">
        <f>IF($B5878="","",IFERROR(INDEX('CCA Util %'!$H:$H,MATCH($B5878,'CCA Util %'!$E:$E,0)),""))</f>
        <v/>
      </c>
      <c r="AD5878">
        <f>IF($B5878="","",IFERROR(INDEX('CCA Util %'!$G:$G,MATCH($B5878,'CCA Util %'!$E:$E,0)),""))</f>
        <v/>
      </c>
      <c r="AE5878">
        <f>IF(OR($B5878="",$U5878=""),"",$U5878&amp;" &amp; "&amp;IF(OR($AD5878="",$AD5878=0),"Util NA",$AD5878&amp;" Util"))</f>
        <v/>
      </c>
    </row>
    <row r="5879" ht="15.75" customHeight="1" s="42">
      <c r="A5879" s="41" t="n"/>
      <c r="G5879" s="38" t="n"/>
      <c r="H5879" s="38" t="n"/>
      <c r="I5879" s="38" t="n"/>
      <c r="J5879" s="38" t="n"/>
      <c r="K5879" s="38" t="n"/>
      <c r="L5879" s="38" t="n"/>
      <c r="N5879" s="36">
        <f>IF($B5879="","",IF($C5879="SUPERSTORE","Superstore","DH"))</f>
        <v/>
      </c>
      <c r="O5879" s="36">
        <f>IF($B5879="","",IFERROR(VLOOKUP($B5879,Mapping!$A:$C,2,0),"Not Mapped"))</f>
        <v/>
      </c>
      <c r="P5879" s="36">
        <f>IF($B5879="","",IFERROR(VLOOKUP($B5879,Mapping!$A:$C,3,0),"Not Mapped"))</f>
        <v/>
      </c>
      <c r="Q5879" s="36">
        <f>IF($B5879="","",IFERROR(VLOOKUP($O5879,Leaders!$A:$B,2,0),"Not Mapped"))</f>
        <v/>
      </c>
      <c r="R5879" s="36">
        <f>IF($B5879="","",IF(COUNTIF(Exclusions!$A:$A,$B5879)&gt;0,"Yes","No"))</f>
        <v/>
      </c>
      <c r="S5879" s="38">
        <f>IF($B5879="","",MIN(1,DAY($A5879)/IF($N5879="Superstore",Settings!$B$5,Settings!$B$4)))</f>
        <v/>
      </c>
      <c r="T5879" s="38">
        <f>IF(OR($B5879="",$G5879="",$S5879=0),"",$G5879/$S5879)</f>
        <v/>
      </c>
      <c r="U5879" s="36">
        <f>IF($T5879="","",IF($T5879&lt;Settings!$B$8,"Critical",IF($T5879&lt;Settings!$B$9,"Semi Critical","Non Critical")))</f>
        <v/>
      </c>
      <c r="V5879" s="28" t="n"/>
      <c r="Z5879">
        <f>IF($B5879="","",IFERROR(VLOOKUP($B5879,'Plan HC for CCA'!$A:$B,2,0),""))</f>
        <v/>
      </c>
      <c r="AA5879">
        <f>IF(OR($B5879="",$Z5879=""),"",IF(N($M5879)&lt;$Z5879,"Delta","No Delta"))</f>
        <v/>
      </c>
      <c r="AB5879">
        <f>IF(OR($B5879="",$Z5879=""),"",MAX(0,$Z5879-N($M5879)))</f>
        <v/>
      </c>
      <c r="AC5879" s="46">
        <f>IF($B5879="","",IFERROR(INDEX('CCA Util %'!$H:$H,MATCH($B5879,'CCA Util %'!$E:$E,0)),""))</f>
        <v/>
      </c>
      <c r="AD5879">
        <f>IF($B5879="","",IFERROR(INDEX('CCA Util %'!$G:$G,MATCH($B5879,'CCA Util %'!$E:$E,0)),""))</f>
        <v/>
      </c>
      <c r="AE5879">
        <f>IF(OR($B5879="",$U5879=""),"",$U5879&amp;" &amp; "&amp;IF(OR($AD5879="",$AD5879=0),"Util NA",$AD5879&amp;" Util"))</f>
        <v/>
      </c>
    </row>
    <row r="5880" ht="15.75" customHeight="1" s="42">
      <c r="A5880" s="41" t="n"/>
      <c r="G5880" s="38" t="n"/>
      <c r="H5880" s="38" t="n"/>
      <c r="I5880" s="38" t="n"/>
      <c r="J5880" s="38" t="n"/>
      <c r="K5880" s="38" t="n"/>
      <c r="L5880" s="38" t="n"/>
      <c r="N5880" s="36">
        <f>IF($B5880="","",IF($C5880="SUPERSTORE","Superstore","DH"))</f>
        <v/>
      </c>
      <c r="O5880" s="36">
        <f>IF($B5880="","",IFERROR(VLOOKUP($B5880,Mapping!$A:$C,2,0),"Not Mapped"))</f>
        <v/>
      </c>
      <c r="P5880" s="36">
        <f>IF($B5880="","",IFERROR(VLOOKUP($B5880,Mapping!$A:$C,3,0),"Not Mapped"))</f>
        <v/>
      </c>
      <c r="Q5880" s="36">
        <f>IF($B5880="","",IFERROR(VLOOKUP($O5880,Leaders!$A:$B,2,0),"Not Mapped"))</f>
        <v/>
      </c>
      <c r="R5880" s="36">
        <f>IF($B5880="","",IF(COUNTIF(Exclusions!$A:$A,$B5880)&gt;0,"Yes","No"))</f>
        <v/>
      </c>
      <c r="S5880" s="38">
        <f>IF($B5880="","",MIN(1,DAY($A5880)/IF($N5880="Superstore",Settings!$B$5,Settings!$B$4)))</f>
        <v/>
      </c>
      <c r="T5880" s="38">
        <f>IF(OR($B5880="",$G5880="",$S5880=0),"",$G5880/$S5880)</f>
        <v/>
      </c>
      <c r="U5880" s="36">
        <f>IF($T5880="","",IF($T5880&lt;Settings!$B$8,"Critical",IF($T5880&lt;Settings!$B$9,"Semi Critical","Non Critical")))</f>
        <v/>
      </c>
      <c r="V5880" s="28" t="n"/>
      <c r="Z5880">
        <f>IF($B5880="","",IFERROR(VLOOKUP($B5880,'Plan HC for CCA'!$A:$B,2,0),""))</f>
        <v/>
      </c>
      <c r="AA5880">
        <f>IF(OR($B5880="",$Z5880=""),"",IF(N($M5880)&lt;$Z5880,"Delta","No Delta"))</f>
        <v/>
      </c>
      <c r="AB5880">
        <f>IF(OR($B5880="",$Z5880=""),"",MAX(0,$Z5880-N($M5880)))</f>
        <v/>
      </c>
      <c r="AC5880" s="46">
        <f>IF($B5880="","",IFERROR(INDEX('CCA Util %'!$H:$H,MATCH($B5880,'CCA Util %'!$E:$E,0)),""))</f>
        <v/>
      </c>
      <c r="AD5880">
        <f>IF($B5880="","",IFERROR(INDEX('CCA Util %'!$G:$G,MATCH($B5880,'CCA Util %'!$E:$E,0)),""))</f>
        <v/>
      </c>
      <c r="AE5880">
        <f>IF(OR($B5880="",$U5880=""),"",$U5880&amp;" &amp; "&amp;IF(OR($AD5880="",$AD5880=0),"Util NA",$AD5880&amp;" Util"))</f>
        <v/>
      </c>
    </row>
    <row r="5881" ht="15.75" customHeight="1" s="42">
      <c r="A5881" s="41" t="n"/>
      <c r="G5881" s="38" t="n"/>
      <c r="H5881" s="38" t="n"/>
      <c r="I5881" s="38" t="n"/>
      <c r="J5881" s="38" t="n"/>
      <c r="K5881" s="38" t="n"/>
      <c r="L5881" s="38" t="n"/>
      <c r="N5881" s="36">
        <f>IF($B5881="","",IF($C5881="SUPERSTORE","Superstore","DH"))</f>
        <v/>
      </c>
      <c r="O5881" s="36">
        <f>IF($B5881="","",IFERROR(VLOOKUP($B5881,Mapping!$A:$C,2,0),"Not Mapped"))</f>
        <v/>
      </c>
      <c r="P5881" s="36">
        <f>IF($B5881="","",IFERROR(VLOOKUP($B5881,Mapping!$A:$C,3,0),"Not Mapped"))</f>
        <v/>
      </c>
      <c r="Q5881" s="36">
        <f>IF($B5881="","",IFERROR(VLOOKUP($O5881,Leaders!$A:$B,2,0),"Not Mapped"))</f>
        <v/>
      </c>
      <c r="R5881" s="36">
        <f>IF($B5881="","",IF(COUNTIF(Exclusions!$A:$A,$B5881)&gt;0,"Yes","No"))</f>
        <v/>
      </c>
      <c r="S5881" s="38">
        <f>IF($B5881="","",MIN(1,DAY($A5881)/IF($N5881="Superstore",Settings!$B$5,Settings!$B$4)))</f>
        <v/>
      </c>
      <c r="T5881" s="38">
        <f>IF(OR($B5881="",$G5881="",$S5881=0),"",$G5881/$S5881)</f>
        <v/>
      </c>
      <c r="U5881" s="36">
        <f>IF($T5881="","",IF($T5881&lt;Settings!$B$8,"Critical",IF($T5881&lt;Settings!$B$9,"Semi Critical","Non Critical")))</f>
        <v/>
      </c>
      <c r="V5881" s="28" t="n"/>
      <c r="Z5881">
        <f>IF($B5881="","",IFERROR(VLOOKUP($B5881,'Plan HC for CCA'!$A:$B,2,0),""))</f>
        <v/>
      </c>
      <c r="AA5881">
        <f>IF(OR($B5881="",$Z5881=""),"",IF(N($M5881)&lt;$Z5881,"Delta","No Delta"))</f>
        <v/>
      </c>
      <c r="AB5881">
        <f>IF(OR($B5881="",$Z5881=""),"",MAX(0,$Z5881-N($M5881)))</f>
        <v/>
      </c>
      <c r="AC5881" s="46">
        <f>IF($B5881="","",IFERROR(INDEX('CCA Util %'!$H:$H,MATCH($B5881,'CCA Util %'!$E:$E,0)),""))</f>
        <v/>
      </c>
      <c r="AD5881">
        <f>IF($B5881="","",IFERROR(INDEX('CCA Util %'!$G:$G,MATCH($B5881,'CCA Util %'!$E:$E,0)),""))</f>
        <v/>
      </c>
      <c r="AE5881">
        <f>IF(OR($B5881="",$U5881=""),"",$U5881&amp;" &amp; "&amp;IF(OR($AD5881="",$AD5881=0),"Util NA",$AD5881&amp;" Util"))</f>
        <v/>
      </c>
    </row>
    <row r="5882" ht="15.75" customHeight="1" s="42">
      <c r="A5882" s="41" t="n"/>
      <c r="G5882" s="38" t="n"/>
      <c r="H5882" s="38" t="n"/>
      <c r="I5882" s="38" t="n"/>
      <c r="J5882" s="38" t="n"/>
      <c r="K5882" s="38" t="n"/>
      <c r="L5882" s="38" t="n"/>
      <c r="N5882" s="36">
        <f>IF($B5882="","",IF($C5882="SUPERSTORE","Superstore","DH"))</f>
        <v/>
      </c>
      <c r="O5882" s="36">
        <f>IF($B5882="","",IFERROR(VLOOKUP($B5882,Mapping!$A:$C,2,0),"Not Mapped"))</f>
        <v/>
      </c>
      <c r="P5882" s="36">
        <f>IF($B5882="","",IFERROR(VLOOKUP($B5882,Mapping!$A:$C,3,0),"Not Mapped"))</f>
        <v/>
      </c>
      <c r="Q5882" s="36">
        <f>IF($B5882="","",IFERROR(VLOOKUP($O5882,Leaders!$A:$B,2,0),"Not Mapped"))</f>
        <v/>
      </c>
      <c r="R5882" s="36">
        <f>IF($B5882="","",IF(COUNTIF(Exclusions!$A:$A,$B5882)&gt;0,"Yes","No"))</f>
        <v/>
      </c>
      <c r="S5882" s="38">
        <f>IF($B5882="","",MIN(1,DAY($A5882)/IF($N5882="Superstore",Settings!$B$5,Settings!$B$4)))</f>
        <v/>
      </c>
      <c r="T5882" s="38">
        <f>IF(OR($B5882="",$G5882="",$S5882=0),"",$G5882/$S5882)</f>
        <v/>
      </c>
      <c r="U5882" s="36">
        <f>IF($T5882="","",IF($T5882&lt;Settings!$B$8,"Critical",IF($T5882&lt;Settings!$B$9,"Semi Critical","Non Critical")))</f>
        <v/>
      </c>
      <c r="V5882" s="28" t="n"/>
      <c r="Z5882">
        <f>IF($B5882="","",IFERROR(VLOOKUP($B5882,'Plan HC for CCA'!$A:$B,2,0),""))</f>
        <v/>
      </c>
      <c r="AA5882">
        <f>IF(OR($B5882="",$Z5882=""),"",IF(N($M5882)&lt;$Z5882,"Delta","No Delta"))</f>
        <v/>
      </c>
      <c r="AB5882">
        <f>IF(OR($B5882="",$Z5882=""),"",MAX(0,$Z5882-N($M5882)))</f>
        <v/>
      </c>
      <c r="AC5882" s="46">
        <f>IF($B5882="","",IFERROR(INDEX('CCA Util %'!$H:$H,MATCH($B5882,'CCA Util %'!$E:$E,0)),""))</f>
        <v/>
      </c>
      <c r="AD5882">
        <f>IF($B5882="","",IFERROR(INDEX('CCA Util %'!$G:$G,MATCH($B5882,'CCA Util %'!$E:$E,0)),""))</f>
        <v/>
      </c>
      <c r="AE5882">
        <f>IF(OR($B5882="",$U5882=""),"",$U5882&amp;" &amp; "&amp;IF(OR($AD5882="",$AD5882=0),"Util NA",$AD5882&amp;" Util"))</f>
        <v/>
      </c>
    </row>
    <row r="5883" ht="15.75" customHeight="1" s="42">
      <c r="A5883" s="41" t="n"/>
      <c r="G5883" s="38" t="n"/>
      <c r="H5883" s="38" t="n"/>
      <c r="I5883" s="38" t="n"/>
      <c r="J5883" s="38" t="n"/>
      <c r="K5883" s="38" t="n"/>
      <c r="L5883" s="38" t="n"/>
      <c r="N5883" s="36">
        <f>IF($B5883="","",IF($C5883="SUPERSTORE","Superstore","DH"))</f>
        <v/>
      </c>
      <c r="O5883" s="36">
        <f>IF($B5883="","",IFERROR(VLOOKUP($B5883,Mapping!$A:$C,2,0),"Not Mapped"))</f>
        <v/>
      </c>
      <c r="P5883" s="36">
        <f>IF($B5883="","",IFERROR(VLOOKUP($B5883,Mapping!$A:$C,3,0),"Not Mapped"))</f>
        <v/>
      </c>
      <c r="Q5883" s="36">
        <f>IF($B5883="","",IFERROR(VLOOKUP($O5883,Leaders!$A:$B,2,0),"Not Mapped"))</f>
        <v/>
      </c>
      <c r="R5883" s="36">
        <f>IF($B5883="","",IF(COUNTIF(Exclusions!$A:$A,$B5883)&gt;0,"Yes","No"))</f>
        <v/>
      </c>
      <c r="S5883" s="38">
        <f>IF($B5883="","",MIN(1,DAY($A5883)/IF($N5883="Superstore",Settings!$B$5,Settings!$B$4)))</f>
        <v/>
      </c>
      <c r="T5883" s="38">
        <f>IF(OR($B5883="",$G5883="",$S5883=0),"",$G5883/$S5883)</f>
        <v/>
      </c>
      <c r="U5883" s="36">
        <f>IF($T5883="","",IF($T5883&lt;Settings!$B$8,"Critical",IF($T5883&lt;Settings!$B$9,"Semi Critical","Non Critical")))</f>
        <v/>
      </c>
      <c r="V5883" s="28" t="n"/>
      <c r="Z5883">
        <f>IF($B5883="","",IFERROR(VLOOKUP($B5883,'Plan HC for CCA'!$A:$B,2,0),""))</f>
        <v/>
      </c>
      <c r="AA5883">
        <f>IF(OR($B5883="",$Z5883=""),"",IF(N($M5883)&lt;$Z5883,"Delta","No Delta"))</f>
        <v/>
      </c>
      <c r="AB5883">
        <f>IF(OR($B5883="",$Z5883=""),"",MAX(0,$Z5883-N($M5883)))</f>
        <v/>
      </c>
      <c r="AC5883" s="46">
        <f>IF($B5883="","",IFERROR(INDEX('CCA Util %'!$H:$H,MATCH($B5883,'CCA Util %'!$E:$E,0)),""))</f>
        <v/>
      </c>
      <c r="AD5883">
        <f>IF($B5883="","",IFERROR(INDEX('CCA Util %'!$G:$G,MATCH($B5883,'CCA Util %'!$E:$E,0)),""))</f>
        <v/>
      </c>
      <c r="AE5883">
        <f>IF(OR($B5883="",$U5883=""),"",$U5883&amp;" &amp; "&amp;IF(OR($AD5883="",$AD5883=0),"Util NA",$AD5883&amp;" Util"))</f>
        <v/>
      </c>
    </row>
    <row r="5884" ht="15.75" customHeight="1" s="42">
      <c r="A5884" s="41" t="n"/>
      <c r="G5884" s="38" t="n"/>
      <c r="H5884" s="38" t="n"/>
      <c r="I5884" s="38" t="n"/>
      <c r="J5884" s="38" t="n"/>
      <c r="K5884" s="38" t="n"/>
      <c r="L5884" s="38" t="n"/>
      <c r="N5884" s="36">
        <f>IF($B5884="","",IF($C5884="SUPERSTORE","Superstore","DH"))</f>
        <v/>
      </c>
      <c r="O5884" s="36">
        <f>IF($B5884="","",IFERROR(VLOOKUP($B5884,Mapping!$A:$C,2,0),"Not Mapped"))</f>
        <v/>
      </c>
      <c r="P5884" s="36">
        <f>IF($B5884="","",IFERROR(VLOOKUP($B5884,Mapping!$A:$C,3,0),"Not Mapped"))</f>
        <v/>
      </c>
      <c r="Q5884" s="36">
        <f>IF($B5884="","",IFERROR(VLOOKUP($O5884,Leaders!$A:$B,2,0),"Not Mapped"))</f>
        <v/>
      </c>
      <c r="R5884" s="36">
        <f>IF($B5884="","",IF(COUNTIF(Exclusions!$A:$A,$B5884)&gt;0,"Yes","No"))</f>
        <v/>
      </c>
      <c r="S5884" s="38">
        <f>IF($B5884="","",MIN(1,DAY($A5884)/IF($N5884="Superstore",Settings!$B$5,Settings!$B$4)))</f>
        <v/>
      </c>
      <c r="T5884" s="38">
        <f>IF(OR($B5884="",$G5884="",$S5884=0),"",$G5884/$S5884)</f>
        <v/>
      </c>
      <c r="U5884" s="36">
        <f>IF($T5884="","",IF($T5884&lt;Settings!$B$8,"Critical",IF($T5884&lt;Settings!$B$9,"Semi Critical","Non Critical")))</f>
        <v/>
      </c>
      <c r="V5884" s="28" t="n"/>
      <c r="Z5884">
        <f>IF($B5884="","",IFERROR(VLOOKUP($B5884,'Plan HC for CCA'!$A:$B,2,0),""))</f>
        <v/>
      </c>
      <c r="AA5884">
        <f>IF(OR($B5884="",$Z5884=""),"",IF(N($M5884)&lt;$Z5884,"Delta","No Delta"))</f>
        <v/>
      </c>
      <c r="AB5884">
        <f>IF(OR($B5884="",$Z5884=""),"",MAX(0,$Z5884-N($M5884)))</f>
        <v/>
      </c>
      <c r="AC5884" s="46">
        <f>IF($B5884="","",IFERROR(INDEX('CCA Util %'!$H:$H,MATCH($B5884,'CCA Util %'!$E:$E,0)),""))</f>
        <v/>
      </c>
      <c r="AD5884">
        <f>IF($B5884="","",IFERROR(INDEX('CCA Util %'!$G:$G,MATCH($B5884,'CCA Util %'!$E:$E,0)),""))</f>
        <v/>
      </c>
      <c r="AE5884">
        <f>IF(OR($B5884="",$U5884=""),"",$U5884&amp;" &amp; "&amp;IF(OR($AD5884="",$AD5884=0),"Util NA",$AD5884&amp;" Util"))</f>
        <v/>
      </c>
    </row>
    <row r="5885" ht="15.75" customHeight="1" s="42">
      <c r="A5885" s="41" t="n"/>
      <c r="G5885" s="38" t="n"/>
      <c r="H5885" s="38" t="n"/>
      <c r="I5885" s="38" t="n"/>
      <c r="J5885" s="38" t="n"/>
      <c r="K5885" s="38" t="n"/>
      <c r="L5885" s="38" t="n"/>
      <c r="N5885" s="36">
        <f>IF($B5885="","",IF($C5885="SUPERSTORE","Superstore","DH"))</f>
        <v/>
      </c>
      <c r="O5885" s="36">
        <f>IF($B5885="","",IFERROR(VLOOKUP($B5885,Mapping!$A:$C,2,0),"Not Mapped"))</f>
        <v/>
      </c>
      <c r="P5885" s="36">
        <f>IF($B5885="","",IFERROR(VLOOKUP($B5885,Mapping!$A:$C,3,0),"Not Mapped"))</f>
        <v/>
      </c>
      <c r="Q5885" s="36">
        <f>IF($B5885="","",IFERROR(VLOOKUP($O5885,Leaders!$A:$B,2,0),"Not Mapped"))</f>
        <v/>
      </c>
      <c r="R5885" s="36">
        <f>IF($B5885="","",IF(COUNTIF(Exclusions!$A:$A,$B5885)&gt;0,"Yes","No"))</f>
        <v/>
      </c>
      <c r="S5885" s="38">
        <f>IF($B5885="","",MIN(1,DAY($A5885)/IF($N5885="Superstore",Settings!$B$5,Settings!$B$4)))</f>
        <v/>
      </c>
      <c r="T5885" s="38">
        <f>IF(OR($B5885="",$G5885="",$S5885=0),"",$G5885/$S5885)</f>
        <v/>
      </c>
      <c r="U5885" s="36">
        <f>IF($T5885="","",IF($T5885&lt;Settings!$B$8,"Critical",IF($T5885&lt;Settings!$B$9,"Semi Critical","Non Critical")))</f>
        <v/>
      </c>
      <c r="V5885" s="28" t="n"/>
      <c r="Z5885">
        <f>IF($B5885="","",IFERROR(VLOOKUP($B5885,'Plan HC for CCA'!$A:$B,2,0),""))</f>
        <v/>
      </c>
      <c r="AA5885">
        <f>IF(OR($B5885="",$Z5885=""),"",IF(N($M5885)&lt;$Z5885,"Delta","No Delta"))</f>
        <v/>
      </c>
      <c r="AB5885">
        <f>IF(OR($B5885="",$Z5885=""),"",MAX(0,$Z5885-N($M5885)))</f>
        <v/>
      </c>
      <c r="AC5885" s="46">
        <f>IF($B5885="","",IFERROR(INDEX('CCA Util %'!$H:$H,MATCH($B5885,'CCA Util %'!$E:$E,0)),""))</f>
        <v/>
      </c>
      <c r="AD5885">
        <f>IF($B5885="","",IFERROR(INDEX('CCA Util %'!$G:$G,MATCH($B5885,'CCA Util %'!$E:$E,0)),""))</f>
        <v/>
      </c>
      <c r="AE5885">
        <f>IF(OR($B5885="",$U5885=""),"",$U5885&amp;" &amp; "&amp;IF(OR($AD5885="",$AD5885=0),"Util NA",$AD5885&amp;" Util"))</f>
        <v/>
      </c>
    </row>
    <row r="5886" ht="15.75" customHeight="1" s="42">
      <c r="A5886" s="41" t="n"/>
      <c r="G5886" s="38" t="n"/>
      <c r="H5886" s="38" t="n"/>
      <c r="I5886" s="38" t="n"/>
      <c r="J5886" s="38" t="n"/>
      <c r="K5886" s="38" t="n"/>
      <c r="L5886" s="38" t="n"/>
      <c r="N5886" s="36">
        <f>IF($B5886="","",IF($C5886="SUPERSTORE","Superstore","DH"))</f>
        <v/>
      </c>
      <c r="O5886" s="36">
        <f>IF($B5886="","",IFERROR(VLOOKUP($B5886,Mapping!$A:$C,2,0),"Not Mapped"))</f>
        <v/>
      </c>
      <c r="P5886" s="36">
        <f>IF($B5886="","",IFERROR(VLOOKUP($B5886,Mapping!$A:$C,3,0),"Not Mapped"))</f>
        <v/>
      </c>
      <c r="Q5886" s="36">
        <f>IF($B5886="","",IFERROR(VLOOKUP($O5886,Leaders!$A:$B,2,0),"Not Mapped"))</f>
        <v/>
      </c>
      <c r="R5886" s="36">
        <f>IF($B5886="","",IF(COUNTIF(Exclusions!$A:$A,$B5886)&gt;0,"Yes","No"))</f>
        <v/>
      </c>
      <c r="S5886" s="38">
        <f>IF($B5886="","",MIN(1,DAY($A5886)/IF($N5886="Superstore",Settings!$B$5,Settings!$B$4)))</f>
        <v/>
      </c>
      <c r="T5886" s="38">
        <f>IF(OR($B5886="",$G5886="",$S5886=0),"",$G5886/$S5886)</f>
        <v/>
      </c>
      <c r="U5886" s="36">
        <f>IF($T5886="","",IF($T5886&lt;Settings!$B$8,"Critical",IF($T5886&lt;Settings!$B$9,"Semi Critical","Non Critical")))</f>
        <v/>
      </c>
      <c r="V5886" s="28" t="n"/>
      <c r="Z5886">
        <f>IF($B5886="","",IFERROR(VLOOKUP($B5886,'Plan HC for CCA'!$A:$B,2,0),""))</f>
        <v/>
      </c>
      <c r="AA5886">
        <f>IF(OR($B5886="",$Z5886=""),"",IF(N($M5886)&lt;$Z5886,"Delta","No Delta"))</f>
        <v/>
      </c>
      <c r="AB5886">
        <f>IF(OR($B5886="",$Z5886=""),"",MAX(0,$Z5886-N($M5886)))</f>
        <v/>
      </c>
      <c r="AC5886" s="46">
        <f>IF($B5886="","",IFERROR(INDEX('CCA Util %'!$H:$H,MATCH($B5886,'CCA Util %'!$E:$E,0)),""))</f>
        <v/>
      </c>
      <c r="AD5886">
        <f>IF($B5886="","",IFERROR(INDEX('CCA Util %'!$G:$G,MATCH($B5886,'CCA Util %'!$E:$E,0)),""))</f>
        <v/>
      </c>
      <c r="AE5886">
        <f>IF(OR($B5886="",$U5886=""),"",$U5886&amp;" &amp; "&amp;IF(OR($AD5886="",$AD5886=0),"Util NA",$AD5886&amp;" Util"))</f>
        <v/>
      </c>
    </row>
    <row r="5887" ht="15.75" customHeight="1" s="42">
      <c r="A5887" s="41" t="n"/>
      <c r="G5887" s="38" t="n"/>
      <c r="H5887" s="38" t="n"/>
      <c r="I5887" s="38" t="n"/>
      <c r="J5887" s="38" t="n"/>
      <c r="K5887" s="38" t="n"/>
      <c r="L5887" s="38" t="n"/>
      <c r="N5887" s="36">
        <f>IF($B5887="","",IF($C5887="SUPERSTORE","Superstore","DH"))</f>
        <v/>
      </c>
      <c r="O5887" s="36">
        <f>IF($B5887="","",IFERROR(VLOOKUP($B5887,Mapping!$A:$C,2,0),"Not Mapped"))</f>
        <v/>
      </c>
      <c r="P5887" s="36">
        <f>IF($B5887="","",IFERROR(VLOOKUP($B5887,Mapping!$A:$C,3,0),"Not Mapped"))</f>
        <v/>
      </c>
      <c r="Q5887" s="36">
        <f>IF($B5887="","",IFERROR(VLOOKUP($O5887,Leaders!$A:$B,2,0),"Not Mapped"))</f>
        <v/>
      </c>
      <c r="R5887" s="36">
        <f>IF($B5887="","",IF(COUNTIF(Exclusions!$A:$A,$B5887)&gt;0,"Yes","No"))</f>
        <v/>
      </c>
      <c r="S5887" s="38">
        <f>IF($B5887="","",MIN(1,DAY($A5887)/IF($N5887="Superstore",Settings!$B$5,Settings!$B$4)))</f>
        <v/>
      </c>
      <c r="T5887" s="38">
        <f>IF(OR($B5887="",$G5887="",$S5887=0),"",$G5887/$S5887)</f>
        <v/>
      </c>
      <c r="U5887" s="36">
        <f>IF($T5887="","",IF($T5887&lt;Settings!$B$8,"Critical",IF($T5887&lt;Settings!$B$9,"Semi Critical","Non Critical")))</f>
        <v/>
      </c>
      <c r="V5887" s="28" t="n"/>
      <c r="Z5887">
        <f>IF($B5887="","",IFERROR(VLOOKUP($B5887,'Plan HC for CCA'!$A:$B,2,0),""))</f>
        <v/>
      </c>
      <c r="AA5887">
        <f>IF(OR($B5887="",$Z5887=""),"",IF(N($M5887)&lt;$Z5887,"Delta","No Delta"))</f>
        <v/>
      </c>
      <c r="AB5887">
        <f>IF(OR($B5887="",$Z5887=""),"",MAX(0,$Z5887-N($M5887)))</f>
        <v/>
      </c>
      <c r="AC5887" s="46">
        <f>IF($B5887="","",IFERROR(INDEX('CCA Util %'!$H:$H,MATCH($B5887,'CCA Util %'!$E:$E,0)),""))</f>
        <v/>
      </c>
      <c r="AD5887">
        <f>IF($B5887="","",IFERROR(INDEX('CCA Util %'!$G:$G,MATCH($B5887,'CCA Util %'!$E:$E,0)),""))</f>
        <v/>
      </c>
      <c r="AE5887">
        <f>IF(OR($B5887="",$U5887=""),"",$U5887&amp;" &amp; "&amp;IF(OR($AD5887="",$AD5887=0),"Util NA",$AD5887&amp;" Util"))</f>
        <v/>
      </c>
    </row>
    <row r="5888" ht="15.75" customHeight="1" s="42">
      <c r="A5888" s="41" t="n"/>
      <c r="G5888" s="38" t="n"/>
      <c r="H5888" s="38" t="n"/>
      <c r="I5888" s="38" t="n"/>
      <c r="J5888" s="38" t="n"/>
      <c r="K5888" s="38" t="n"/>
      <c r="L5888" s="38" t="n"/>
      <c r="N5888" s="36">
        <f>IF($B5888="","",IF($C5888="SUPERSTORE","Superstore","DH"))</f>
        <v/>
      </c>
      <c r="O5888" s="36">
        <f>IF($B5888="","",IFERROR(VLOOKUP($B5888,Mapping!$A:$C,2,0),"Not Mapped"))</f>
        <v/>
      </c>
      <c r="P5888" s="36">
        <f>IF($B5888="","",IFERROR(VLOOKUP($B5888,Mapping!$A:$C,3,0),"Not Mapped"))</f>
        <v/>
      </c>
      <c r="Q5888" s="36">
        <f>IF($B5888="","",IFERROR(VLOOKUP($O5888,Leaders!$A:$B,2,0),"Not Mapped"))</f>
        <v/>
      </c>
      <c r="R5888" s="36">
        <f>IF($B5888="","",IF(COUNTIF(Exclusions!$A:$A,$B5888)&gt;0,"Yes","No"))</f>
        <v/>
      </c>
      <c r="S5888" s="38">
        <f>IF($B5888="","",MIN(1,DAY($A5888)/IF($N5888="Superstore",Settings!$B$5,Settings!$B$4)))</f>
        <v/>
      </c>
      <c r="T5888" s="38">
        <f>IF(OR($B5888="",$G5888="",$S5888=0),"",$G5888/$S5888)</f>
        <v/>
      </c>
      <c r="U5888" s="36">
        <f>IF($T5888="","",IF($T5888&lt;Settings!$B$8,"Critical",IF($T5888&lt;Settings!$B$9,"Semi Critical","Non Critical")))</f>
        <v/>
      </c>
      <c r="V5888" s="28" t="n"/>
      <c r="Z5888">
        <f>IF($B5888="","",IFERROR(VLOOKUP($B5888,'Plan HC for CCA'!$A:$B,2,0),""))</f>
        <v/>
      </c>
      <c r="AA5888">
        <f>IF(OR($B5888="",$Z5888=""),"",IF(N($M5888)&lt;$Z5888,"Delta","No Delta"))</f>
        <v/>
      </c>
      <c r="AB5888">
        <f>IF(OR($B5888="",$Z5888=""),"",MAX(0,$Z5888-N($M5888)))</f>
        <v/>
      </c>
      <c r="AC5888" s="46">
        <f>IF($B5888="","",IFERROR(INDEX('CCA Util %'!$H:$H,MATCH($B5888,'CCA Util %'!$E:$E,0)),""))</f>
        <v/>
      </c>
      <c r="AD5888">
        <f>IF($B5888="","",IFERROR(INDEX('CCA Util %'!$G:$G,MATCH($B5888,'CCA Util %'!$E:$E,0)),""))</f>
        <v/>
      </c>
      <c r="AE5888">
        <f>IF(OR($B5888="",$U5888=""),"",$U5888&amp;" &amp; "&amp;IF(OR($AD5888="",$AD5888=0),"Util NA",$AD5888&amp;" Util"))</f>
        <v/>
      </c>
    </row>
    <row r="5889" ht="15.75" customHeight="1" s="42">
      <c r="A5889" s="41" t="n"/>
      <c r="G5889" s="38" t="n"/>
      <c r="H5889" s="38" t="n"/>
      <c r="I5889" s="38" t="n"/>
      <c r="J5889" s="38" t="n"/>
      <c r="K5889" s="38" t="n"/>
      <c r="L5889" s="38" t="n"/>
      <c r="N5889" s="36">
        <f>IF($B5889="","",IF($C5889="SUPERSTORE","Superstore","DH"))</f>
        <v/>
      </c>
      <c r="O5889" s="36">
        <f>IF($B5889="","",IFERROR(VLOOKUP($B5889,Mapping!$A:$C,2,0),"Not Mapped"))</f>
        <v/>
      </c>
      <c r="P5889" s="36">
        <f>IF($B5889="","",IFERROR(VLOOKUP($B5889,Mapping!$A:$C,3,0),"Not Mapped"))</f>
        <v/>
      </c>
      <c r="Q5889" s="36">
        <f>IF($B5889="","",IFERROR(VLOOKUP($O5889,Leaders!$A:$B,2,0),"Not Mapped"))</f>
        <v/>
      </c>
      <c r="R5889" s="36">
        <f>IF($B5889="","",IF(COUNTIF(Exclusions!$A:$A,$B5889)&gt;0,"Yes","No"))</f>
        <v/>
      </c>
      <c r="S5889" s="38">
        <f>IF($B5889="","",MIN(1,DAY($A5889)/IF($N5889="Superstore",Settings!$B$5,Settings!$B$4)))</f>
        <v/>
      </c>
      <c r="T5889" s="38">
        <f>IF(OR($B5889="",$G5889="",$S5889=0),"",$G5889/$S5889)</f>
        <v/>
      </c>
      <c r="U5889" s="36">
        <f>IF($T5889="","",IF($T5889&lt;Settings!$B$8,"Critical",IF($T5889&lt;Settings!$B$9,"Semi Critical","Non Critical")))</f>
        <v/>
      </c>
      <c r="V5889" s="28" t="n"/>
      <c r="Z5889">
        <f>IF($B5889="","",IFERROR(VLOOKUP($B5889,'Plan HC for CCA'!$A:$B,2,0),""))</f>
        <v/>
      </c>
      <c r="AA5889">
        <f>IF(OR($B5889="",$Z5889=""),"",IF(N($M5889)&lt;$Z5889,"Delta","No Delta"))</f>
        <v/>
      </c>
      <c r="AB5889">
        <f>IF(OR($B5889="",$Z5889=""),"",MAX(0,$Z5889-N($M5889)))</f>
        <v/>
      </c>
      <c r="AC5889" s="46">
        <f>IF($B5889="","",IFERROR(INDEX('CCA Util %'!$H:$H,MATCH($B5889,'CCA Util %'!$E:$E,0)),""))</f>
        <v/>
      </c>
      <c r="AD5889">
        <f>IF($B5889="","",IFERROR(INDEX('CCA Util %'!$G:$G,MATCH($B5889,'CCA Util %'!$E:$E,0)),""))</f>
        <v/>
      </c>
      <c r="AE5889">
        <f>IF(OR($B5889="",$U5889=""),"",$U5889&amp;" &amp; "&amp;IF(OR($AD5889="",$AD5889=0),"Util NA",$AD5889&amp;" Util"))</f>
        <v/>
      </c>
    </row>
    <row r="5890" ht="15.75" customHeight="1" s="42">
      <c r="A5890" s="41" t="n"/>
      <c r="G5890" s="38" t="n"/>
      <c r="H5890" s="38" t="n"/>
      <c r="I5890" s="38" t="n"/>
      <c r="J5890" s="38" t="n"/>
      <c r="K5890" s="38" t="n"/>
      <c r="L5890" s="38" t="n"/>
      <c r="N5890" s="36">
        <f>IF($B5890="","",IF($C5890="SUPERSTORE","Superstore","DH"))</f>
        <v/>
      </c>
      <c r="O5890" s="36">
        <f>IF($B5890="","",IFERROR(VLOOKUP($B5890,Mapping!$A:$C,2,0),"Not Mapped"))</f>
        <v/>
      </c>
      <c r="P5890" s="36">
        <f>IF($B5890="","",IFERROR(VLOOKUP($B5890,Mapping!$A:$C,3,0),"Not Mapped"))</f>
        <v/>
      </c>
      <c r="Q5890" s="36">
        <f>IF($B5890="","",IFERROR(VLOOKUP($O5890,Leaders!$A:$B,2,0),"Not Mapped"))</f>
        <v/>
      </c>
      <c r="R5890" s="36">
        <f>IF($B5890="","",IF(COUNTIF(Exclusions!$A:$A,$B5890)&gt;0,"Yes","No"))</f>
        <v/>
      </c>
      <c r="S5890" s="38">
        <f>IF($B5890="","",MIN(1,DAY($A5890)/IF($N5890="Superstore",Settings!$B$5,Settings!$B$4)))</f>
        <v/>
      </c>
      <c r="T5890" s="38">
        <f>IF(OR($B5890="",$G5890="",$S5890=0),"",$G5890/$S5890)</f>
        <v/>
      </c>
      <c r="U5890" s="36">
        <f>IF($T5890="","",IF($T5890&lt;Settings!$B$8,"Critical",IF($T5890&lt;Settings!$B$9,"Semi Critical","Non Critical")))</f>
        <v/>
      </c>
      <c r="V5890" s="28" t="n"/>
      <c r="Z5890">
        <f>IF($B5890="","",IFERROR(VLOOKUP($B5890,'Plan HC for CCA'!$A:$B,2,0),""))</f>
        <v/>
      </c>
      <c r="AA5890">
        <f>IF(OR($B5890="",$Z5890=""),"",IF(N($M5890)&lt;$Z5890,"Delta","No Delta"))</f>
        <v/>
      </c>
      <c r="AB5890">
        <f>IF(OR($B5890="",$Z5890=""),"",MAX(0,$Z5890-N($M5890)))</f>
        <v/>
      </c>
      <c r="AC5890" s="46">
        <f>IF($B5890="","",IFERROR(INDEX('CCA Util %'!$H:$H,MATCH($B5890,'CCA Util %'!$E:$E,0)),""))</f>
        <v/>
      </c>
      <c r="AD5890">
        <f>IF($B5890="","",IFERROR(INDEX('CCA Util %'!$G:$G,MATCH($B5890,'CCA Util %'!$E:$E,0)),""))</f>
        <v/>
      </c>
      <c r="AE5890">
        <f>IF(OR($B5890="",$U5890=""),"",$U5890&amp;" &amp; "&amp;IF(OR($AD5890="",$AD5890=0),"Util NA",$AD5890&amp;" Util"))</f>
        <v/>
      </c>
    </row>
    <row r="5891" ht="15.75" customHeight="1" s="42">
      <c r="A5891" s="41" t="n"/>
      <c r="G5891" s="38" t="n"/>
      <c r="H5891" s="38" t="n"/>
      <c r="I5891" s="38" t="n"/>
      <c r="J5891" s="38" t="n"/>
      <c r="K5891" s="38" t="n"/>
      <c r="L5891" s="38" t="n"/>
      <c r="N5891" s="36">
        <f>IF($B5891="","",IF($C5891="SUPERSTORE","Superstore","DH"))</f>
        <v/>
      </c>
      <c r="O5891" s="36">
        <f>IF($B5891="","",IFERROR(VLOOKUP($B5891,Mapping!$A:$C,2,0),"Not Mapped"))</f>
        <v/>
      </c>
      <c r="P5891" s="36">
        <f>IF($B5891="","",IFERROR(VLOOKUP($B5891,Mapping!$A:$C,3,0),"Not Mapped"))</f>
        <v/>
      </c>
      <c r="Q5891" s="36">
        <f>IF($B5891="","",IFERROR(VLOOKUP($O5891,Leaders!$A:$B,2,0),"Not Mapped"))</f>
        <v/>
      </c>
      <c r="R5891" s="36">
        <f>IF($B5891="","",IF(COUNTIF(Exclusions!$A:$A,$B5891)&gt;0,"Yes","No"))</f>
        <v/>
      </c>
      <c r="S5891" s="38">
        <f>IF($B5891="","",MIN(1,DAY($A5891)/IF($N5891="Superstore",Settings!$B$5,Settings!$B$4)))</f>
        <v/>
      </c>
      <c r="T5891" s="38">
        <f>IF(OR($B5891="",$G5891="",$S5891=0),"",$G5891/$S5891)</f>
        <v/>
      </c>
      <c r="U5891" s="36">
        <f>IF($T5891="","",IF($T5891&lt;Settings!$B$8,"Critical",IF($T5891&lt;Settings!$B$9,"Semi Critical","Non Critical")))</f>
        <v/>
      </c>
      <c r="V5891" s="28" t="n"/>
      <c r="Z5891">
        <f>IF($B5891="","",IFERROR(VLOOKUP($B5891,'Plan HC for CCA'!$A:$B,2,0),""))</f>
        <v/>
      </c>
      <c r="AA5891">
        <f>IF(OR($B5891="",$Z5891=""),"",IF(N($M5891)&lt;$Z5891,"Delta","No Delta"))</f>
        <v/>
      </c>
      <c r="AB5891">
        <f>IF(OR($B5891="",$Z5891=""),"",MAX(0,$Z5891-N($M5891)))</f>
        <v/>
      </c>
      <c r="AC5891" s="46">
        <f>IF($B5891="","",IFERROR(INDEX('CCA Util %'!$H:$H,MATCH($B5891,'CCA Util %'!$E:$E,0)),""))</f>
        <v/>
      </c>
      <c r="AD5891">
        <f>IF($B5891="","",IFERROR(INDEX('CCA Util %'!$G:$G,MATCH($B5891,'CCA Util %'!$E:$E,0)),""))</f>
        <v/>
      </c>
      <c r="AE5891">
        <f>IF(OR($B5891="",$U5891=""),"",$U5891&amp;" &amp; "&amp;IF(OR($AD5891="",$AD5891=0),"Util NA",$AD5891&amp;" Util"))</f>
        <v/>
      </c>
    </row>
    <row r="5892" ht="15.75" customHeight="1" s="42">
      <c r="A5892" s="41" t="n"/>
      <c r="G5892" s="38" t="n"/>
      <c r="H5892" s="38" t="n"/>
      <c r="I5892" s="38" t="n"/>
      <c r="J5892" s="38" t="n"/>
      <c r="K5892" s="38" t="n"/>
      <c r="L5892" s="38" t="n"/>
      <c r="N5892" s="36">
        <f>IF($B5892="","",IF($C5892="SUPERSTORE","Superstore","DH"))</f>
        <v/>
      </c>
      <c r="O5892" s="36">
        <f>IF($B5892="","",IFERROR(VLOOKUP($B5892,Mapping!$A:$C,2,0),"Not Mapped"))</f>
        <v/>
      </c>
      <c r="P5892" s="36">
        <f>IF($B5892="","",IFERROR(VLOOKUP($B5892,Mapping!$A:$C,3,0),"Not Mapped"))</f>
        <v/>
      </c>
      <c r="Q5892" s="36">
        <f>IF($B5892="","",IFERROR(VLOOKUP($O5892,Leaders!$A:$B,2,0),"Not Mapped"))</f>
        <v/>
      </c>
      <c r="R5892" s="36">
        <f>IF($B5892="","",IF(COUNTIF(Exclusions!$A:$A,$B5892)&gt;0,"Yes","No"))</f>
        <v/>
      </c>
      <c r="S5892" s="38">
        <f>IF($B5892="","",MIN(1,DAY($A5892)/IF($N5892="Superstore",Settings!$B$5,Settings!$B$4)))</f>
        <v/>
      </c>
      <c r="T5892" s="38">
        <f>IF(OR($B5892="",$G5892="",$S5892=0),"",$G5892/$S5892)</f>
        <v/>
      </c>
      <c r="U5892" s="36">
        <f>IF($T5892="","",IF($T5892&lt;Settings!$B$8,"Critical",IF($T5892&lt;Settings!$B$9,"Semi Critical","Non Critical")))</f>
        <v/>
      </c>
      <c r="V5892" s="28" t="n"/>
      <c r="Z5892">
        <f>IF($B5892="","",IFERROR(VLOOKUP($B5892,'Plan HC for CCA'!$A:$B,2,0),""))</f>
        <v/>
      </c>
      <c r="AA5892">
        <f>IF(OR($B5892="",$Z5892=""),"",IF(N($M5892)&lt;$Z5892,"Delta","No Delta"))</f>
        <v/>
      </c>
      <c r="AB5892">
        <f>IF(OR($B5892="",$Z5892=""),"",MAX(0,$Z5892-N($M5892)))</f>
        <v/>
      </c>
      <c r="AC5892" s="46">
        <f>IF($B5892="","",IFERROR(INDEX('CCA Util %'!$H:$H,MATCH($B5892,'CCA Util %'!$E:$E,0)),""))</f>
        <v/>
      </c>
      <c r="AD5892">
        <f>IF($B5892="","",IFERROR(INDEX('CCA Util %'!$G:$G,MATCH($B5892,'CCA Util %'!$E:$E,0)),""))</f>
        <v/>
      </c>
      <c r="AE5892">
        <f>IF(OR($B5892="",$U5892=""),"",$U5892&amp;" &amp; "&amp;IF(OR($AD5892="",$AD5892=0),"Util NA",$AD5892&amp;" Util"))</f>
        <v/>
      </c>
    </row>
    <row r="5893" ht="15.75" customHeight="1" s="42">
      <c r="A5893" s="41" t="n"/>
      <c r="G5893" s="38" t="n"/>
      <c r="H5893" s="38" t="n"/>
      <c r="I5893" s="38" t="n"/>
      <c r="J5893" s="38" t="n"/>
      <c r="K5893" s="38" t="n"/>
      <c r="L5893" s="38" t="n"/>
      <c r="N5893" s="36">
        <f>IF($B5893="","",IF($C5893="SUPERSTORE","Superstore","DH"))</f>
        <v/>
      </c>
      <c r="O5893" s="36">
        <f>IF($B5893="","",IFERROR(VLOOKUP($B5893,Mapping!$A:$C,2,0),"Not Mapped"))</f>
        <v/>
      </c>
      <c r="P5893" s="36">
        <f>IF($B5893="","",IFERROR(VLOOKUP($B5893,Mapping!$A:$C,3,0),"Not Mapped"))</f>
        <v/>
      </c>
      <c r="Q5893" s="36">
        <f>IF($B5893="","",IFERROR(VLOOKUP($O5893,Leaders!$A:$B,2,0),"Not Mapped"))</f>
        <v/>
      </c>
      <c r="R5893" s="36">
        <f>IF($B5893="","",IF(COUNTIF(Exclusions!$A:$A,$B5893)&gt;0,"Yes","No"))</f>
        <v/>
      </c>
      <c r="S5893" s="38">
        <f>IF($B5893="","",MIN(1,DAY($A5893)/IF($N5893="Superstore",Settings!$B$5,Settings!$B$4)))</f>
        <v/>
      </c>
      <c r="T5893" s="38">
        <f>IF(OR($B5893="",$G5893="",$S5893=0),"",$G5893/$S5893)</f>
        <v/>
      </c>
      <c r="U5893" s="36">
        <f>IF($T5893="","",IF($T5893&lt;Settings!$B$8,"Critical",IF($T5893&lt;Settings!$B$9,"Semi Critical","Non Critical")))</f>
        <v/>
      </c>
      <c r="V5893" s="28" t="n"/>
      <c r="Z5893">
        <f>IF($B5893="","",IFERROR(VLOOKUP($B5893,'Plan HC for CCA'!$A:$B,2,0),""))</f>
        <v/>
      </c>
      <c r="AA5893">
        <f>IF(OR($B5893="",$Z5893=""),"",IF(N($M5893)&lt;$Z5893,"Delta","No Delta"))</f>
        <v/>
      </c>
      <c r="AB5893">
        <f>IF(OR($B5893="",$Z5893=""),"",MAX(0,$Z5893-N($M5893)))</f>
        <v/>
      </c>
      <c r="AC5893" s="46">
        <f>IF($B5893="","",IFERROR(INDEX('CCA Util %'!$H:$H,MATCH($B5893,'CCA Util %'!$E:$E,0)),""))</f>
        <v/>
      </c>
      <c r="AD5893">
        <f>IF($B5893="","",IFERROR(INDEX('CCA Util %'!$G:$G,MATCH($B5893,'CCA Util %'!$E:$E,0)),""))</f>
        <v/>
      </c>
      <c r="AE5893">
        <f>IF(OR($B5893="",$U5893=""),"",$U5893&amp;" &amp; "&amp;IF(OR($AD5893="",$AD5893=0),"Util NA",$AD5893&amp;" Util"))</f>
        <v/>
      </c>
    </row>
    <row r="5894" ht="15.75" customHeight="1" s="42">
      <c r="A5894" s="41" t="n"/>
      <c r="G5894" s="38" t="n"/>
      <c r="H5894" s="38" t="n"/>
      <c r="I5894" s="38" t="n"/>
      <c r="J5894" s="38" t="n"/>
      <c r="K5894" s="38" t="n"/>
      <c r="L5894" s="38" t="n"/>
      <c r="N5894" s="36">
        <f>IF($B5894="","",IF($C5894="SUPERSTORE","Superstore","DH"))</f>
        <v/>
      </c>
      <c r="O5894" s="36">
        <f>IF($B5894="","",IFERROR(VLOOKUP($B5894,Mapping!$A:$C,2,0),"Not Mapped"))</f>
        <v/>
      </c>
      <c r="P5894" s="36">
        <f>IF($B5894="","",IFERROR(VLOOKUP($B5894,Mapping!$A:$C,3,0),"Not Mapped"))</f>
        <v/>
      </c>
      <c r="Q5894" s="36">
        <f>IF($B5894="","",IFERROR(VLOOKUP($O5894,Leaders!$A:$B,2,0),"Not Mapped"))</f>
        <v/>
      </c>
      <c r="R5894" s="36">
        <f>IF($B5894="","",IF(COUNTIF(Exclusions!$A:$A,$B5894)&gt;0,"Yes","No"))</f>
        <v/>
      </c>
      <c r="S5894" s="38">
        <f>IF($B5894="","",MIN(1,DAY($A5894)/IF($N5894="Superstore",Settings!$B$5,Settings!$B$4)))</f>
        <v/>
      </c>
      <c r="T5894" s="38">
        <f>IF(OR($B5894="",$G5894="",$S5894=0),"",$G5894/$S5894)</f>
        <v/>
      </c>
      <c r="U5894" s="36">
        <f>IF($T5894="","",IF($T5894&lt;Settings!$B$8,"Critical",IF($T5894&lt;Settings!$B$9,"Semi Critical","Non Critical")))</f>
        <v/>
      </c>
      <c r="V5894" s="28" t="n"/>
      <c r="Z5894">
        <f>IF($B5894="","",IFERROR(VLOOKUP($B5894,'Plan HC for CCA'!$A:$B,2,0),""))</f>
        <v/>
      </c>
      <c r="AA5894">
        <f>IF(OR($B5894="",$Z5894=""),"",IF(N($M5894)&lt;$Z5894,"Delta","No Delta"))</f>
        <v/>
      </c>
      <c r="AB5894">
        <f>IF(OR($B5894="",$Z5894=""),"",MAX(0,$Z5894-N($M5894)))</f>
        <v/>
      </c>
      <c r="AC5894" s="46">
        <f>IF($B5894="","",IFERROR(INDEX('CCA Util %'!$H:$H,MATCH($B5894,'CCA Util %'!$E:$E,0)),""))</f>
        <v/>
      </c>
      <c r="AD5894">
        <f>IF($B5894="","",IFERROR(INDEX('CCA Util %'!$G:$G,MATCH($B5894,'CCA Util %'!$E:$E,0)),""))</f>
        <v/>
      </c>
      <c r="AE5894">
        <f>IF(OR($B5894="",$U5894=""),"",$U5894&amp;" &amp; "&amp;IF(OR($AD5894="",$AD5894=0),"Util NA",$AD5894&amp;" Util"))</f>
        <v/>
      </c>
    </row>
    <row r="5895" ht="15.75" customHeight="1" s="42">
      <c r="A5895" s="41" t="n"/>
      <c r="G5895" s="38" t="n"/>
      <c r="H5895" s="38" t="n"/>
      <c r="I5895" s="38" t="n"/>
      <c r="J5895" s="38" t="n"/>
      <c r="K5895" s="38" t="n"/>
      <c r="L5895" s="38" t="n"/>
      <c r="N5895" s="36">
        <f>IF($B5895="","",IF($C5895="SUPERSTORE","Superstore","DH"))</f>
        <v/>
      </c>
      <c r="O5895" s="36">
        <f>IF($B5895="","",IFERROR(VLOOKUP($B5895,Mapping!$A:$C,2,0),"Not Mapped"))</f>
        <v/>
      </c>
      <c r="P5895" s="36">
        <f>IF($B5895="","",IFERROR(VLOOKUP($B5895,Mapping!$A:$C,3,0),"Not Mapped"))</f>
        <v/>
      </c>
      <c r="Q5895" s="36">
        <f>IF($B5895="","",IFERROR(VLOOKUP($O5895,Leaders!$A:$B,2,0),"Not Mapped"))</f>
        <v/>
      </c>
      <c r="R5895" s="36">
        <f>IF($B5895="","",IF(COUNTIF(Exclusions!$A:$A,$B5895)&gt;0,"Yes","No"))</f>
        <v/>
      </c>
      <c r="S5895" s="38">
        <f>IF($B5895="","",MIN(1,DAY($A5895)/IF($N5895="Superstore",Settings!$B$5,Settings!$B$4)))</f>
        <v/>
      </c>
      <c r="T5895" s="38">
        <f>IF(OR($B5895="",$G5895="",$S5895=0),"",$G5895/$S5895)</f>
        <v/>
      </c>
      <c r="U5895" s="36">
        <f>IF($T5895="","",IF($T5895&lt;Settings!$B$8,"Critical",IF($T5895&lt;Settings!$B$9,"Semi Critical","Non Critical")))</f>
        <v/>
      </c>
      <c r="V5895" s="28" t="n"/>
      <c r="Z5895">
        <f>IF($B5895="","",IFERROR(VLOOKUP($B5895,'Plan HC for CCA'!$A:$B,2,0),""))</f>
        <v/>
      </c>
      <c r="AA5895">
        <f>IF(OR($B5895="",$Z5895=""),"",IF(N($M5895)&lt;$Z5895,"Delta","No Delta"))</f>
        <v/>
      </c>
      <c r="AB5895">
        <f>IF(OR($B5895="",$Z5895=""),"",MAX(0,$Z5895-N($M5895)))</f>
        <v/>
      </c>
      <c r="AC5895" s="46">
        <f>IF($B5895="","",IFERROR(INDEX('CCA Util %'!$H:$H,MATCH($B5895,'CCA Util %'!$E:$E,0)),""))</f>
        <v/>
      </c>
      <c r="AD5895">
        <f>IF($B5895="","",IFERROR(INDEX('CCA Util %'!$G:$G,MATCH($B5895,'CCA Util %'!$E:$E,0)),""))</f>
        <v/>
      </c>
      <c r="AE5895">
        <f>IF(OR($B5895="",$U5895=""),"",$U5895&amp;" &amp; "&amp;IF(OR($AD5895="",$AD5895=0),"Util NA",$AD5895&amp;" Util"))</f>
        <v/>
      </c>
    </row>
    <row r="5896" ht="15.75" customHeight="1" s="42">
      <c r="A5896" s="41" t="n"/>
      <c r="G5896" s="38" t="n"/>
      <c r="H5896" s="38" t="n"/>
      <c r="I5896" s="38" t="n"/>
      <c r="J5896" s="38" t="n"/>
      <c r="K5896" s="38" t="n"/>
      <c r="L5896" s="38" t="n"/>
      <c r="N5896" s="36">
        <f>IF($B5896="","",IF($C5896="SUPERSTORE","Superstore","DH"))</f>
        <v/>
      </c>
      <c r="O5896" s="36">
        <f>IF($B5896="","",IFERROR(VLOOKUP($B5896,Mapping!$A:$C,2,0),"Not Mapped"))</f>
        <v/>
      </c>
      <c r="P5896" s="36">
        <f>IF($B5896="","",IFERROR(VLOOKUP($B5896,Mapping!$A:$C,3,0),"Not Mapped"))</f>
        <v/>
      </c>
      <c r="Q5896" s="36">
        <f>IF($B5896="","",IFERROR(VLOOKUP($O5896,Leaders!$A:$B,2,0),"Not Mapped"))</f>
        <v/>
      </c>
      <c r="R5896" s="36">
        <f>IF($B5896="","",IF(COUNTIF(Exclusions!$A:$A,$B5896)&gt;0,"Yes","No"))</f>
        <v/>
      </c>
      <c r="S5896" s="38">
        <f>IF($B5896="","",MIN(1,DAY($A5896)/IF($N5896="Superstore",Settings!$B$5,Settings!$B$4)))</f>
        <v/>
      </c>
      <c r="T5896" s="38">
        <f>IF(OR($B5896="",$G5896="",$S5896=0),"",$G5896/$S5896)</f>
        <v/>
      </c>
      <c r="U5896" s="36">
        <f>IF($T5896="","",IF($T5896&lt;Settings!$B$8,"Critical",IF($T5896&lt;Settings!$B$9,"Semi Critical","Non Critical")))</f>
        <v/>
      </c>
      <c r="V5896" s="28" t="n"/>
      <c r="Z5896">
        <f>IF($B5896="","",IFERROR(VLOOKUP($B5896,'Plan HC for CCA'!$A:$B,2,0),""))</f>
        <v/>
      </c>
      <c r="AA5896">
        <f>IF(OR($B5896="",$Z5896=""),"",IF(N($M5896)&lt;$Z5896,"Delta","No Delta"))</f>
        <v/>
      </c>
      <c r="AB5896">
        <f>IF(OR($B5896="",$Z5896=""),"",MAX(0,$Z5896-N($M5896)))</f>
        <v/>
      </c>
      <c r="AC5896" s="46">
        <f>IF($B5896="","",IFERROR(INDEX('CCA Util %'!$H:$H,MATCH($B5896,'CCA Util %'!$E:$E,0)),""))</f>
        <v/>
      </c>
      <c r="AD5896">
        <f>IF($B5896="","",IFERROR(INDEX('CCA Util %'!$G:$G,MATCH($B5896,'CCA Util %'!$E:$E,0)),""))</f>
        <v/>
      </c>
      <c r="AE5896">
        <f>IF(OR($B5896="",$U5896=""),"",$U5896&amp;" &amp; "&amp;IF(OR($AD5896="",$AD5896=0),"Util NA",$AD5896&amp;" Util"))</f>
        <v/>
      </c>
    </row>
    <row r="5897" ht="15.75" customHeight="1" s="42">
      <c r="A5897" s="41" t="n"/>
      <c r="G5897" s="38" t="n"/>
      <c r="H5897" s="38" t="n"/>
      <c r="I5897" s="38" t="n"/>
      <c r="J5897" s="38" t="n"/>
      <c r="K5897" s="38" t="n"/>
      <c r="L5897" s="38" t="n"/>
      <c r="N5897" s="36">
        <f>IF($B5897="","",IF($C5897="SUPERSTORE","Superstore","DH"))</f>
        <v/>
      </c>
      <c r="O5897" s="36">
        <f>IF($B5897="","",IFERROR(VLOOKUP($B5897,Mapping!$A:$C,2,0),"Not Mapped"))</f>
        <v/>
      </c>
      <c r="P5897" s="36">
        <f>IF($B5897="","",IFERROR(VLOOKUP($B5897,Mapping!$A:$C,3,0),"Not Mapped"))</f>
        <v/>
      </c>
      <c r="Q5897" s="36">
        <f>IF($B5897="","",IFERROR(VLOOKUP($O5897,Leaders!$A:$B,2,0),"Not Mapped"))</f>
        <v/>
      </c>
      <c r="R5897" s="36">
        <f>IF($B5897="","",IF(COUNTIF(Exclusions!$A:$A,$B5897)&gt;0,"Yes","No"))</f>
        <v/>
      </c>
      <c r="S5897" s="38">
        <f>IF($B5897="","",MIN(1,DAY($A5897)/IF($N5897="Superstore",Settings!$B$5,Settings!$B$4)))</f>
        <v/>
      </c>
      <c r="T5897" s="38">
        <f>IF(OR($B5897="",$G5897="",$S5897=0),"",$G5897/$S5897)</f>
        <v/>
      </c>
      <c r="U5897" s="36">
        <f>IF($T5897="","",IF($T5897&lt;Settings!$B$8,"Critical",IF($T5897&lt;Settings!$B$9,"Semi Critical","Non Critical")))</f>
        <v/>
      </c>
      <c r="V5897" s="28" t="n"/>
      <c r="Z5897">
        <f>IF($B5897="","",IFERROR(VLOOKUP($B5897,'Plan HC for CCA'!$A:$B,2,0),""))</f>
        <v/>
      </c>
      <c r="AA5897">
        <f>IF(OR($B5897="",$Z5897=""),"",IF(N($M5897)&lt;$Z5897,"Delta","No Delta"))</f>
        <v/>
      </c>
      <c r="AB5897">
        <f>IF(OR($B5897="",$Z5897=""),"",MAX(0,$Z5897-N($M5897)))</f>
        <v/>
      </c>
      <c r="AC5897" s="46">
        <f>IF($B5897="","",IFERROR(INDEX('CCA Util %'!$H:$H,MATCH($B5897,'CCA Util %'!$E:$E,0)),""))</f>
        <v/>
      </c>
      <c r="AD5897">
        <f>IF($B5897="","",IFERROR(INDEX('CCA Util %'!$G:$G,MATCH($B5897,'CCA Util %'!$E:$E,0)),""))</f>
        <v/>
      </c>
      <c r="AE5897">
        <f>IF(OR($B5897="",$U5897=""),"",$U5897&amp;" &amp; "&amp;IF(OR($AD5897="",$AD5897=0),"Util NA",$AD5897&amp;" Util"))</f>
        <v/>
      </c>
    </row>
    <row r="5898" ht="15.75" customHeight="1" s="42">
      <c r="A5898" s="41" t="n"/>
      <c r="G5898" s="38" t="n"/>
      <c r="H5898" s="38" t="n"/>
      <c r="I5898" s="38" t="n"/>
      <c r="J5898" s="38" t="n"/>
      <c r="K5898" s="38" t="n"/>
      <c r="L5898" s="38" t="n"/>
      <c r="N5898" s="36">
        <f>IF($B5898="","",IF($C5898="SUPERSTORE","Superstore","DH"))</f>
        <v/>
      </c>
      <c r="O5898" s="36">
        <f>IF($B5898="","",IFERROR(VLOOKUP($B5898,Mapping!$A:$C,2,0),"Not Mapped"))</f>
        <v/>
      </c>
      <c r="P5898" s="36">
        <f>IF($B5898="","",IFERROR(VLOOKUP($B5898,Mapping!$A:$C,3,0),"Not Mapped"))</f>
        <v/>
      </c>
      <c r="Q5898" s="36">
        <f>IF($B5898="","",IFERROR(VLOOKUP($O5898,Leaders!$A:$B,2,0),"Not Mapped"))</f>
        <v/>
      </c>
      <c r="R5898" s="36">
        <f>IF($B5898="","",IF(COUNTIF(Exclusions!$A:$A,$B5898)&gt;0,"Yes","No"))</f>
        <v/>
      </c>
      <c r="S5898" s="38">
        <f>IF($B5898="","",MIN(1,DAY($A5898)/IF($N5898="Superstore",Settings!$B$5,Settings!$B$4)))</f>
        <v/>
      </c>
      <c r="T5898" s="38">
        <f>IF(OR($B5898="",$G5898="",$S5898=0),"",$G5898/$S5898)</f>
        <v/>
      </c>
      <c r="U5898" s="36">
        <f>IF($T5898="","",IF($T5898&lt;Settings!$B$8,"Critical",IF($T5898&lt;Settings!$B$9,"Semi Critical","Non Critical")))</f>
        <v/>
      </c>
      <c r="V5898" s="28" t="n"/>
      <c r="Z5898">
        <f>IF($B5898="","",IFERROR(VLOOKUP($B5898,'Plan HC for CCA'!$A:$B,2,0),""))</f>
        <v/>
      </c>
      <c r="AA5898">
        <f>IF(OR($B5898="",$Z5898=""),"",IF(N($M5898)&lt;$Z5898,"Delta","No Delta"))</f>
        <v/>
      </c>
      <c r="AB5898">
        <f>IF(OR($B5898="",$Z5898=""),"",MAX(0,$Z5898-N($M5898)))</f>
        <v/>
      </c>
      <c r="AC5898" s="46">
        <f>IF($B5898="","",IFERROR(INDEX('CCA Util %'!$H:$H,MATCH($B5898,'CCA Util %'!$E:$E,0)),""))</f>
        <v/>
      </c>
      <c r="AD5898">
        <f>IF($B5898="","",IFERROR(INDEX('CCA Util %'!$G:$G,MATCH($B5898,'CCA Util %'!$E:$E,0)),""))</f>
        <v/>
      </c>
      <c r="AE5898">
        <f>IF(OR($B5898="",$U5898=""),"",$U5898&amp;" &amp; "&amp;IF(OR($AD5898="",$AD5898=0),"Util NA",$AD5898&amp;" Util"))</f>
        <v/>
      </c>
    </row>
    <row r="5899" ht="15.75" customHeight="1" s="42">
      <c r="A5899" s="41" t="n"/>
      <c r="G5899" s="38" t="n"/>
      <c r="H5899" s="38" t="n"/>
      <c r="I5899" s="38" t="n"/>
      <c r="J5899" s="38" t="n"/>
      <c r="K5899" s="38" t="n"/>
      <c r="L5899" s="38" t="n"/>
      <c r="N5899" s="36">
        <f>IF($B5899="","",IF($C5899="SUPERSTORE","Superstore","DH"))</f>
        <v/>
      </c>
      <c r="O5899" s="36">
        <f>IF($B5899="","",IFERROR(VLOOKUP($B5899,Mapping!$A:$C,2,0),"Not Mapped"))</f>
        <v/>
      </c>
      <c r="P5899" s="36">
        <f>IF($B5899="","",IFERROR(VLOOKUP($B5899,Mapping!$A:$C,3,0),"Not Mapped"))</f>
        <v/>
      </c>
      <c r="Q5899" s="36">
        <f>IF($B5899="","",IFERROR(VLOOKUP($O5899,Leaders!$A:$B,2,0),"Not Mapped"))</f>
        <v/>
      </c>
      <c r="R5899" s="36">
        <f>IF($B5899="","",IF(COUNTIF(Exclusions!$A:$A,$B5899)&gt;0,"Yes","No"))</f>
        <v/>
      </c>
      <c r="S5899" s="38">
        <f>IF($B5899="","",MIN(1,DAY($A5899)/IF($N5899="Superstore",Settings!$B$5,Settings!$B$4)))</f>
        <v/>
      </c>
      <c r="T5899" s="38">
        <f>IF(OR($B5899="",$G5899="",$S5899=0),"",$G5899/$S5899)</f>
        <v/>
      </c>
      <c r="U5899" s="36">
        <f>IF($T5899="","",IF($T5899&lt;Settings!$B$8,"Critical",IF($T5899&lt;Settings!$B$9,"Semi Critical","Non Critical")))</f>
        <v/>
      </c>
      <c r="V5899" s="28" t="n"/>
      <c r="Z5899">
        <f>IF($B5899="","",IFERROR(VLOOKUP($B5899,'Plan HC for CCA'!$A:$B,2,0),""))</f>
        <v/>
      </c>
      <c r="AA5899">
        <f>IF(OR($B5899="",$Z5899=""),"",IF(N($M5899)&lt;$Z5899,"Delta","No Delta"))</f>
        <v/>
      </c>
      <c r="AB5899">
        <f>IF(OR($B5899="",$Z5899=""),"",MAX(0,$Z5899-N($M5899)))</f>
        <v/>
      </c>
      <c r="AC5899" s="46">
        <f>IF($B5899="","",IFERROR(INDEX('CCA Util %'!$H:$H,MATCH($B5899,'CCA Util %'!$E:$E,0)),""))</f>
        <v/>
      </c>
      <c r="AD5899">
        <f>IF($B5899="","",IFERROR(INDEX('CCA Util %'!$G:$G,MATCH($B5899,'CCA Util %'!$E:$E,0)),""))</f>
        <v/>
      </c>
      <c r="AE5899">
        <f>IF(OR($B5899="",$U5899=""),"",$U5899&amp;" &amp; "&amp;IF(OR($AD5899="",$AD5899=0),"Util NA",$AD5899&amp;" Util"))</f>
        <v/>
      </c>
    </row>
    <row r="5900" ht="15.75" customHeight="1" s="42">
      <c r="A5900" s="41" t="n"/>
      <c r="G5900" s="38" t="n"/>
      <c r="H5900" s="38" t="n"/>
      <c r="I5900" s="38" t="n"/>
      <c r="J5900" s="38" t="n"/>
      <c r="K5900" s="38" t="n"/>
      <c r="L5900" s="38" t="n"/>
      <c r="N5900" s="36">
        <f>IF($B5900="","",IF($C5900="SUPERSTORE","Superstore","DH"))</f>
        <v/>
      </c>
      <c r="O5900" s="36">
        <f>IF($B5900="","",IFERROR(VLOOKUP($B5900,Mapping!$A:$C,2,0),"Not Mapped"))</f>
        <v/>
      </c>
      <c r="P5900" s="36">
        <f>IF($B5900="","",IFERROR(VLOOKUP($B5900,Mapping!$A:$C,3,0),"Not Mapped"))</f>
        <v/>
      </c>
      <c r="Q5900" s="36">
        <f>IF($B5900="","",IFERROR(VLOOKUP($O5900,Leaders!$A:$B,2,0),"Not Mapped"))</f>
        <v/>
      </c>
      <c r="R5900" s="36">
        <f>IF($B5900="","",IF(COUNTIF(Exclusions!$A:$A,$B5900)&gt;0,"Yes","No"))</f>
        <v/>
      </c>
      <c r="S5900" s="38">
        <f>IF($B5900="","",MIN(1,DAY($A5900)/IF($N5900="Superstore",Settings!$B$5,Settings!$B$4)))</f>
        <v/>
      </c>
      <c r="T5900" s="38">
        <f>IF(OR($B5900="",$G5900="",$S5900=0),"",$G5900/$S5900)</f>
        <v/>
      </c>
      <c r="U5900" s="36">
        <f>IF($T5900="","",IF($T5900&lt;Settings!$B$8,"Critical",IF($T5900&lt;Settings!$B$9,"Semi Critical","Non Critical")))</f>
        <v/>
      </c>
      <c r="V5900" s="28" t="n"/>
      <c r="Z5900">
        <f>IF($B5900="","",IFERROR(VLOOKUP($B5900,'Plan HC for CCA'!$A:$B,2,0),""))</f>
        <v/>
      </c>
      <c r="AA5900">
        <f>IF(OR($B5900="",$Z5900=""),"",IF(N($M5900)&lt;$Z5900,"Delta","No Delta"))</f>
        <v/>
      </c>
      <c r="AB5900">
        <f>IF(OR($B5900="",$Z5900=""),"",MAX(0,$Z5900-N($M5900)))</f>
        <v/>
      </c>
      <c r="AC5900" s="46">
        <f>IF($B5900="","",IFERROR(INDEX('CCA Util %'!$H:$H,MATCH($B5900,'CCA Util %'!$E:$E,0)),""))</f>
        <v/>
      </c>
      <c r="AD5900">
        <f>IF($B5900="","",IFERROR(INDEX('CCA Util %'!$G:$G,MATCH($B5900,'CCA Util %'!$E:$E,0)),""))</f>
        <v/>
      </c>
      <c r="AE5900">
        <f>IF(OR($B5900="",$U5900=""),"",$U5900&amp;" &amp; "&amp;IF(OR($AD5900="",$AD5900=0),"Util NA",$AD5900&amp;" Util"))</f>
        <v/>
      </c>
    </row>
    <row r="5901" ht="15.75" customHeight="1" s="42">
      <c r="A5901" s="41" t="n"/>
      <c r="G5901" s="38" t="n"/>
      <c r="H5901" s="38" t="n"/>
      <c r="I5901" s="38" t="n"/>
      <c r="J5901" s="38" t="n"/>
      <c r="K5901" s="38" t="n"/>
      <c r="L5901" s="38" t="n"/>
      <c r="N5901" s="36">
        <f>IF($B5901="","",IF($C5901="SUPERSTORE","Superstore","DH"))</f>
        <v/>
      </c>
      <c r="O5901" s="36">
        <f>IF($B5901="","",IFERROR(VLOOKUP($B5901,Mapping!$A:$C,2,0),"Not Mapped"))</f>
        <v/>
      </c>
      <c r="P5901" s="36">
        <f>IF($B5901="","",IFERROR(VLOOKUP($B5901,Mapping!$A:$C,3,0),"Not Mapped"))</f>
        <v/>
      </c>
      <c r="Q5901" s="36">
        <f>IF($B5901="","",IFERROR(VLOOKUP($O5901,Leaders!$A:$B,2,0),"Not Mapped"))</f>
        <v/>
      </c>
      <c r="R5901" s="36">
        <f>IF($B5901="","",IF(COUNTIF(Exclusions!$A:$A,$B5901)&gt;0,"Yes","No"))</f>
        <v/>
      </c>
      <c r="S5901" s="38">
        <f>IF($B5901="","",MIN(1,DAY($A5901)/IF($N5901="Superstore",Settings!$B$5,Settings!$B$4)))</f>
        <v/>
      </c>
      <c r="T5901" s="38">
        <f>IF(OR($B5901="",$G5901="",$S5901=0),"",$G5901/$S5901)</f>
        <v/>
      </c>
      <c r="U5901" s="36">
        <f>IF($T5901="","",IF($T5901&lt;Settings!$B$8,"Critical",IF($T5901&lt;Settings!$B$9,"Semi Critical","Non Critical")))</f>
        <v/>
      </c>
      <c r="V5901" s="28" t="n"/>
      <c r="Z5901">
        <f>IF($B5901="","",IFERROR(VLOOKUP($B5901,'Plan HC for CCA'!$A:$B,2,0),""))</f>
        <v/>
      </c>
      <c r="AA5901">
        <f>IF(OR($B5901="",$Z5901=""),"",IF(N($M5901)&lt;$Z5901,"Delta","No Delta"))</f>
        <v/>
      </c>
      <c r="AB5901">
        <f>IF(OR($B5901="",$Z5901=""),"",MAX(0,$Z5901-N($M5901)))</f>
        <v/>
      </c>
      <c r="AC5901" s="46">
        <f>IF($B5901="","",IFERROR(INDEX('CCA Util %'!$H:$H,MATCH($B5901,'CCA Util %'!$E:$E,0)),""))</f>
        <v/>
      </c>
      <c r="AD5901">
        <f>IF($B5901="","",IFERROR(INDEX('CCA Util %'!$G:$G,MATCH($B5901,'CCA Util %'!$E:$E,0)),""))</f>
        <v/>
      </c>
      <c r="AE5901">
        <f>IF(OR($B5901="",$U5901=""),"",$U5901&amp;" &amp; "&amp;IF(OR($AD5901="",$AD5901=0),"Util NA",$AD5901&amp;" Util"))</f>
        <v/>
      </c>
    </row>
    <row r="5902" ht="15.75" customHeight="1" s="42">
      <c r="A5902" s="41" t="n"/>
      <c r="G5902" s="38" t="n"/>
      <c r="H5902" s="38" t="n"/>
      <c r="I5902" s="38" t="n"/>
      <c r="J5902" s="38" t="n"/>
      <c r="K5902" s="38" t="n"/>
      <c r="L5902" s="38" t="n"/>
      <c r="N5902" s="36">
        <f>IF($B5902="","",IF($C5902="SUPERSTORE","Superstore","DH"))</f>
        <v/>
      </c>
      <c r="O5902" s="36">
        <f>IF($B5902="","",IFERROR(VLOOKUP($B5902,Mapping!$A:$C,2,0),"Not Mapped"))</f>
        <v/>
      </c>
      <c r="P5902" s="36">
        <f>IF($B5902="","",IFERROR(VLOOKUP($B5902,Mapping!$A:$C,3,0),"Not Mapped"))</f>
        <v/>
      </c>
      <c r="Q5902" s="36">
        <f>IF($B5902="","",IFERROR(VLOOKUP($O5902,Leaders!$A:$B,2,0),"Not Mapped"))</f>
        <v/>
      </c>
      <c r="R5902" s="36">
        <f>IF($B5902="","",IF(COUNTIF(Exclusions!$A:$A,$B5902)&gt;0,"Yes","No"))</f>
        <v/>
      </c>
      <c r="S5902" s="38">
        <f>IF($B5902="","",MIN(1,DAY($A5902)/IF($N5902="Superstore",Settings!$B$5,Settings!$B$4)))</f>
        <v/>
      </c>
      <c r="T5902" s="38">
        <f>IF(OR($B5902="",$G5902="",$S5902=0),"",$G5902/$S5902)</f>
        <v/>
      </c>
      <c r="U5902" s="36">
        <f>IF($T5902="","",IF($T5902&lt;Settings!$B$8,"Critical",IF($T5902&lt;Settings!$B$9,"Semi Critical","Non Critical")))</f>
        <v/>
      </c>
      <c r="V5902" s="28" t="n"/>
      <c r="Z5902">
        <f>IF($B5902="","",IFERROR(VLOOKUP($B5902,'Plan HC for CCA'!$A:$B,2,0),""))</f>
        <v/>
      </c>
      <c r="AA5902">
        <f>IF(OR($B5902="",$Z5902=""),"",IF(N($M5902)&lt;$Z5902,"Delta","No Delta"))</f>
        <v/>
      </c>
      <c r="AB5902">
        <f>IF(OR($B5902="",$Z5902=""),"",MAX(0,$Z5902-N($M5902)))</f>
        <v/>
      </c>
      <c r="AC5902" s="46">
        <f>IF($B5902="","",IFERROR(INDEX('CCA Util %'!$H:$H,MATCH($B5902,'CCA Util %'!$E:$E,0)),""))</f>
        <v/>
      </c>
      <c r="AD5902">
        <f>IF($B5902="","",IFERROR(INDEX('CCA Util %'!$G:$G,MATCH($B5902,'CCA Util %'!$E:$E,0)),""))</f>
        <v/>
      </c>
      <c r="AE5902">
        <f>IF(OR($B5902="",$U5902=""),"",$U5902&amp;" &amp; "&amp;IF(OR($AD5902="",$AD5902=0),"Util NA",$AD5902&amp;" Util"))</f>
        <v/>
      </c>
    </row>
    <row r="5903" ht="15.75" customHeight="1" s="42">
      <c r="A5903" s="41" t="n"/>
      <c r="G5903" s="38" t="n"/>
      <c r="H5903" s="38" t="n"/>
      <c r="I5903" s="38" t="n"/>
      <c r="J5903" s="38" t="n"/>
      <c r="K5903" s="38" t="n"/>
      <c r="L5903" s="38" t="n"/>
      <c r="N5903" s="36">
        <f>IF($B5903="","",IF($C5903="SUPERSTORE","Superstore","DH"))</f>
        <v/>
      </c>
      <c r="O5903" s="36">
        <f>IF($B5903="","",IFERROR(VLOOKUP($B5903,Mapping!$A:$C,2,0),"Not Mapped"))</f>
        <v/>
      </c>
      <c r="P5903" s="36">
        <f>IF($B5903="","",IFERROR(VLOOKUP($B5903,Mapping!$A:$C,3,0),"Not Mapped"))</f>
        <v/>
      </c>
      <c r="Q5903" s="36">
        <f>IF($B5903="","",IFERROR(VLOOKUP($O5903,Leaders!$A:$B,2,0),"Not Mapped"))</f>
        <v/>
      </c>
      <c r="R5903" s="36">
        <f>IF($B5903="","",IF(COUNTIF(Exclusions!$A:$A,$B5903)&gt;0,"Yes","No"))</f>
        <v/>
      </c>
      <c r="S5903" s="38">
        <f>IF($B5903="","",MIN(1,DAY($A5903)/IF($N5903="Superstore",Settings!$B$5,Settings!$B$4)))</f>
        <v/>
      </c>
      <c r="T5903" s="38">
        <f>IF(OR($B5903="",$G5903="",$S5903=0),"",$G5903/$S5903)</f>
        <v/>
      </c>
      <c r="U5903" s="36">
        <f>IF($T5903="","",IF($T5903&lt;Settings!$B$8,"Critical",IF($T5903&lt;Settings!$B$9,"Semi Critical","Non Critical")))</f>
        <v/>
      </c>
      <c r="V5903" s="28" t="n"/>
      <c r="Z5903">
        <f>IF($B5903="","",IFERROR(VLOOKUP($B5903,'Plan HC for CCA'!$A:$B,2,0),""))</f>
        <v/>
      </c>
      <c r="AA5903">
        <f>IF(OR($B5903="",$Z5903=""),"",IF(N($M5903)&lt;$Z5903,"Delta","No Delta"))</f>
        <v/>
      </c>
      <c r="AB5903">
        <f>IF(OR($B5903="",$Z5903=""),"",MAX(0,$Z5903-N($M5903)))</f>
        <v/>
      </c>
      <c r="AC5903" s="46">
        <f>IF($B5903="","",IFERROR(INDEX('CCA Util %'!$H:$H,MATCH($B5903,'CCA Util %'!$E:$E,0)),""))</f>
        <v/>
      </c>
      <c r="AD5903">
        <f>IF($B5903="","",IFERROR(INDEX('CCA Util %'!$G:$G,MATCH($B5903,'CCA Util %'!$E:$E,0)),""))</f>
        <v/>
      </c>
      <c r="AE5903">
        <f>IF(OR($B5903="",$U5903=""),"",$U5903&amp;" &amp; "&amp;IF(OR($AD5903="",$AD5903=0),"Util NA",$AD5903&amp;" Util"))</f>
        <v/>
      </c>
    </row>
    <row r="5904" ht="15.75" customHeight="1" s="42">
      <c r="A5904" s="41" t="n"/>
      <c r="G5904" s="38" t="n"/>
      <c r="H5904" s="38" t="n"/>
      <c r="I5904" s="38" t="n"/>
      <c r="J5904" s="38" t="n"/>
      <c r="K5904" s="38" t="n"/>
      <c r="L5904" s="38" t="n"/>
      <c r="N5904" s="36">
        <f>IF($B5904="","",IF($C5904="SUPERSTORE","Superstore","DH"))</f>
        <v/>
      </c>
      <c r="O5904" s="36">
        <f>IF($B5904="","",IFERROR(VLOOKUP($B5904,Mapping!$A:$C,2,0),"Not Mapped"))</f>
        <v/>
      </c>
      <c r="P5904" s="36">
        <f>IF($B5904="","",IFERROR(VLOOKUP($B5904,Mapping!$A:$C,3,0),"Not Mapped"))</f>
        <v/>
      </c>
      <c r="Q5904" s="36">
        <f>IF($B5904="","",IFERROR(VLOOKUP($O5904,Leaders!$A:$B,2,0),"Not Mapped"))</f>
        <v/>
      </c>
      <c r="R5904" s="36">
        <f>IF($B5904="","",IF(COUNTIF(Exclusions!$A:$A,$B5904)&gt;0,"Yes","No"))</f>
        <v/>
      </c>
      <c r="S5904" s="38">
        <f>IF($B5904="","",MIN(1,DAY($A5904)/IF($N5904="Superstore",Settings!$B$5,Settings!$B$4)))</f>
        <v/>
      </c>
      <c r="T5904" s="38">
        <f>IF(OR($B5904="",$G5904="",$S5904=0),"",$G5904/$S5904)</f>
        <v/>
      </c>
      <c r="U5904" s="36">
        <f>IF($T5904="","",IF($T5904&lt;Settings!$B$8,"Critical",IF($T5904&lt;Settings!$B$9,"Semi Critical","Non Critical")))</f>
        <v/>
      </c>
      <c r="V5904" s="28" t="n"/>
      <c r="Z5904">
        <f>IF($B5904="","",IFERROR(VLOOKUP($B5904,'Plan HC for CCA'!$A:$B,2,0),""))</f>
        <v/>
      </c>
      <c r="AA5904">
        <f>IF(OR($B5904="",$Z5904=""),"",IF(N($M5904)&lt;$Z5904,"Delta","No Delta"))</f>
        <v/>
      </c>
      <c r="AB5904">
        <f>IF(OR($B5904="",$Z5904=""),"",MAX(0,$Z5904-N($M5904)))</f>
        <v/>
      </c>
      <c r="AC5904" s="46">
        <f>IF($B5904="","",IFERROR(INDEX('CCA Util %'!$H:$H,MATCH($B5904,'CCA Util %'!$E:$E,0)),""))</f>
        <v/>
      </c>
      <c r="AD5904">
        <f>IF($B5904="","",IFERROR(INDEX('CCA Util %'!$G:$G,MATCH($B5904,'CCA Util %'!$E:$E,0)),""))</f>
        <v/>
      </c>
      <c r="AE5904">
        <f>IF(OR($B5904="",$U5904=""),"",$U5904&amp;" &amp; "&amp;IF(OR($AD5904="",$AD5904=0),"Util NA",$AD5904&amp;" Util"))</f>
        <v/>
      </c>
    </row>
    <row r="5905" ht="15.75" customHeight="1" s="42">
      <c r="A5905" s="41" t="n"/>
      <c r="G5905" s="38" t="n"/>
      <c r="H5905" s="38" t="n"/>
      <c r="I5905" s="38" t="n"/>
      <c r="J5905" s="38" t="n"/>
      <c r="K5905" s="38" t="n"/>
      <c r="L5905" s="38" t="n"/>
      <c r="N5905" s="36">
        <f>IF($B5905="","",IF($C5905="SUPERSTORE","Superstore","DH"))</f>
        <v/>
      </c>
      <c r="O5905" s="36">
        <f>IF($B5905="","",IFERROR(VLOOKUP($B5905,Mapping!$A:$C,2,0),"Not Mapped"))</f>
        <v/>
      </c>
      <c r="P5905" s="36">
        <f>IF($B5905="","",IFERROR(VLOOKUP($B5905,Mapping!$A:$C,3,0),"Not Mapped"))</f>
        <v/>
      </c>
      <c r="Q5905" s="36">
        <f>IF($B5905="","",IFERROR(VLOOKUP($O5905,Leaders!$A:$B,2,0),"Not Mapped"))</f>
        <v/>
      </c>
      <c r="R5905" s="36">
        <f>IF($B5905="","",IF(COUNTIF(Exclusions!$A:$A,$B5905)&gt;0,"Yes","No"))</f>
        <v/>
      </c>
      <c r="S5905" s="38">
        <f>IF($B5905="","",MIN(1,DAY($A5905)/IF($N5905="Superstore",Settings!$B$5,Settings!$B$4)))</f>
        <v/>
      </c>
      <c r="T5905" s="38">
        <f>IF(OR($B5905="",$G5905="",$S5905=0),"",$G5905/$S5905)</f>
        <v/>
      </c>
      <c r="U5905" s="36">
        <f>IF($T5905="","",IF($T5905&lt;Settings!$B$8,"Critical",IF($T5905&lt;Settings!$B$9,"Semi Critical","Non Critical")))</f>
        <v/>
      </c>
      <c r="V5905" s="28" t="n"/>
      <c r="Z5905">
        <f>IF($B5905="","",IFERROR(VLOOKUP($B5905,'Plan HC for CCA'!$A:$B,2,0),""))</f>
        <v/>
      </c>
      <c r="AA5905">
        <f>IF(OR($B5905="",$Z5905=""),"",IF(N($M5905)&lt;$Z5905,"Delta","No Delta"))</f>
        <v/>
      </c>
      <c r="AB5905">
        <f>IF(OR($B5905="",$Z5905=""),"",MAX(0,$Z5905-N($M5905)))</f>
        <v/>
      </c>
      <c r="AC5905" s="46">
        <f>IF($B5905="","",IFERROR(INDEX('CCA Util %'!$H:$H,MATCH($B5905,'CCA Util %'!$E:$E,0)),""))</f>
        <v/>
      </c>
      <c r="AD5905">
        <f>IF($B5905="","",IFERROR(INDEX('CCA Util %'!$G:$G,MATCH($B5905,'CCA Util %'!$E:$E,0)),""))</f>
        <v/>
      </c>
      <c r="AE5905">
        <f>IF(OR($B5905="",$U5905=""),"",$U5905&amp;" &amp; "&amp;IF(OR($AD5905="",$AD5905=0),"Util NA",$AD5905&amp;" Util"))</f>
        <v/>
      </c>
    </row>
    <row r="5906" ht="15.75" customHeight="1" s="42">
      <c r="A5906" s="41" t="n"/>
      <c r="G5906" s="38" t="n"/>
      <c r="H5906" s="38" t="n"/>
      <c r="I5906" s="38" t="n"/>
      <c r="J5906" s="38" t="n"/>
      <c r="K5906" s="38" t="n"/>
      <c r="L5906" s="38" t="n"/>
      <c r="N5906" s="36">
        <f>IF($B5906="","",IF($C5906="SUPERSTORE","Superstore","DH"))</f>
        <v/>
      </c>
      <c r="O5906" s="36">
        <f>IF($B5906="","",IFERROR(VLOOKUP($B5906,Mapping!$A:$C,2,0),"Not Mapped"))</f>
        <v/>
      </c>
      <c r="P5906" s="36">
        <f>IF($B5906="","",IFERROR(VLOOKUP($B5906,Mapping!$A:$C,3,0),"Not Mapped"))</f>
        <v/>
      </c>
      <c r="Q5906" s="36">
        <f>IF($B5906="","",IFERROR(VLOOKUP($O5906,Leaders!$A:$B,2,0),"Not Mapped"))</f>
        <v/>
      </c>
      <c r="R5906" s="36">
        <f>IF($B5906="","",IF(COUNTIF(Exclusions!$A:$A,$B5906)&gt;0,"Yes","No"))</f>
        <v/>
      </c>
      <c r="S5906" s="38">
        <f>IF($B5906="","",MIN(1,DAY($A5906)/IF($N5906="Superstore",Settings!$B$5,Settings!$B$4)))</f>
        <v/>
      </c>
      <c r="T5906" s="38">
        <f>IF(OR($B5906="",$G5906="",$S5906=0),"",$G5906/$S5906)</f>
        <v/>
      </c>
      <c r="U5906" s="36">
        <f>IF($T5906="","",IF($T5906&lt;Settings!$B$8,"Critical",IF($T5906&lt;Settings!$B$9,"Semi Critical","Non Critical")))</f>
        <v/>
      </c>
      <c r="V5906" s="28" t="n"/>
      <c r="Z5906">
        <f>IF($B5906="","",IFERROR(VLOOKUP($B5906,'Plan HC for CCA'!$A:$B,2,0),""))</f>
        <v/>
      </c>
      <c r="AA5906">
        <f>IF(OR($B5906="",$Z5906=""),"",IF(N($M5906)&lt;$Z5906,"Delta","No Delta"))</f>
        <v/>
      </c>
      <c r="AB5906">
        <f>IF(OR($B5906="",$Z5906=""),"",MAX(0,$Z5906-N($M5906)))</f>
        <v/>
      </c>
      <c r="AC5906" s="46">
        <f>IF($B5906="","",IFERROR(INDEX('CCA Util %'!$H:$H,MATCH($B5906,'CCA Util %'!$E:$E,0)),""))</f>
        <v/>
      </c>
      <c r="AD5906">
        <f>IF($B5906="","",IFERROR(INDEX('CCA Util %'!$G:$G,MATCH($B5906,'CCA Util %'!$E:$E,0)),""))</f>
        <v/>
      </c>
      <c r="AE5906">
        <f>IF(OR($B5906="",$U5906=""),"",$U5906&amp;" &amp; "&amp;IF(OR($AD5906="",$AD5906=0),"Util NA",$AD5906&amp;" Util"))</f>
        <v/>
      </c>
    </row>
    <row r="5907" ht="15.75" customHeight="1" s="42">
      <c r="A5907" s="41" t="n"/>
      <c r="G5907" s="38" t="n"/>
      <c r="H5907" s="38" t="n"/>
      <c r="I5907" s="38" t="n"/>
      <c r="J5907" s="38" t="n"/>
      <c r="K5907" s="38" t="n"/>
      <c r="L5907" s="38" t="n"/>
      <c r="N5907" s="36">
        <f>IF($B5907="","",IF($C5907="SUPERSTORE","Superstore","DH"))</f>
        <v/>
      </c>
      <c r="O5907" s="36">
        <f>IF($B5907="","",IFERROR(VLOOKUP($B5907,Mapping!$A:$C,2,0),"Not Mapped"))</f>
        <v/>
      </c>
      <c r="P5907" s="36">
        <f>IF($B5907="","",IFERROR(VLOOKUP($B5907,Mapping!$A:$C,3,0),"Not Mapped"))</f>
        <v/>
      </c>
      <c r="Q5907" s="36">
        <f>IF($B5907="","",IFERROR(VLOOKUP($O5907,Leaders!$A:$B,2,0),"Not Mapped"))</f>
        <v/>
      </c>
      <c r="R5907" s="36">
        <f>IF($B5907="","",IF(COUNTIF(Exclusions!$A:$A,$B5907)&gt;0,"Yes","No"))</f>
        <v/>
      </c>
      <c r="S5907" s="38">
        <f>IF($B5907="","",MIN(1,DAY($A5907)/IF($N5907="Superstore",Settings!$B$5,Settings!$B$4)))</f>
        <v/>
      </c>
      <c r="T5907" s="38">
        <f>IF(OR($B5907="",$G5907="",$S5907=0),"",$G5907/$S5907)</f>
        <v/>
      </c>
      <c r="U5907" s="36">
        <f>IF($T5907="","",IF($T5907&lt;Settings!$B$8,"Critical",IF($T5907&lt;Settings!$B$9,"Semi Critical","Non Critical")))</f>
        <v/>
      </c>
      <c r="V5907" s="28" t="n"/>
      <c r="Z5907">
        <f>IF($B5907="","",IFERROR(VLOOKUP($B5907,'Plan HC for CCA'!$A:$B,2,0),""))</f>
        <v/>
      </c>
      <c r="AA5907">
        <f>IF(OR($B5907="",$Z5907=""),"",IF(N($M5907)&lt;$Z5907,"Delta","No Delta"))</f>
        <v/>
      </c>
      <c r="AB5907">
        <f>IF(OR($B5907="",$Z5907=""),"",MAX(0,$Z5907-N($M5907)))</f>
        <v/>
      </c>
      <c r="AC5907" s="46">
        <f>IF($B5907="","",IFERROR(INDEX('CCA Util %'!$H:$H,MATCH($B5907,'CCA Util %'!$E:$E,0)),""))</f>
        <v/>
      </c>
      <c r="AD5907">
        <f>IF($B5907="","",IFERROR(INDEX('CCA Util %'!$G:$G,MATCH($B5907,'CCA Util %'!$E:$E,0)),""))</f>
        <v/>
      </c>
      <c r="AE5907">
        <f>IF(OR($B5907="",$U5907=""),"",$U5907&amp;" &amp; "&amp;IF(OR($AD5907="",$AD5907=0),"Util NA",$AD5907&amp;" Util"))</f>
        <v/>
      </c>
    </row>
    <row r="5908" ht="15.75" customHeight="1" s="42">
      <c r="A5908" s="41" t="n"/>
      <c r="G5908" s="38" t="n"/>
      <c r="H5908" s="38" t="n"/>
      <c r="I5908" s="38" t="n"/>
      <c r="J5908" s="38" t="n"/>
      <c r="K5908" s="38" t="n"/>
      <c r="L5908" s="38" t="n"/>
      <c r="N5908" s="36">
        <f>IF($B5908="","",IF($C5908="SUPERSTORE","Superstore","DH"))</f>
        <v/>
      </c>
      <c r="O5908" s="36">
        <f>IF($B5908="","",IFERROR(VLOOKUP($B5908,Mapping!$A:$C,2,0),"Not Mapped"))</f>
        <v/>
      </c>
      <c r="P5908" s="36">
        <f>IF($B5908="","",IFERROR(VLOOKUP($B5908,Mapping!$A:$C,3,0),"Not Mapped"))</f>
        <v/>
      </c>
      <c r="Q5908" s="36">
        <f>IF($B5908="","",IFERROR(VLOOKUP($O5908,Leaders!$A:$B,2,0),"Not Mapped"))</f>
        <v/>
      </c>
      <c r="R5908" s="36">
        <f>IF($B5908="","",IF(COUNTIF(Exclusions!$A:$A,$B5908)&gt;0,"Yes","No"))</f>
        <v/>
      </c>
      <c r="S5908" s="38">
        <f>IF($B5908="","",MIN(1,DAY($A5908)/IF($N5908="Superstore",Settings!$B$5,Settings!$B$4)))</f>
        <v/>
      </c>
      <c r="T5908" s="38">
        <f>IF(OR($B5908="",$G5908="",$S5908=0),"",$G5908/$S5908)</f>
        <v/>
      </c>
      <c r="U5908" s="36">
        <f>IF($T5908="","",IF($T5908&lt;Settings!$B$8,"Critical",IF($T5908&lt;Settings!$B$9,"Semi Critical","Non Critical")))</f>
        <v/>
      </c>
      <c r="V5908" s="28" t="n"/>
      <c r="Z5908">
        <f>IF($B5908="","",IFERROR(VLOOKUP($B5908,'Plan HC for CCA'!$A:$B,2,0),""))</f>
        <v/>
      </c>
      <c r="AA5908">
        <f>IF(OR($B5908="",$Z5908=""),"",IF(N($M5908)&lt;$Z5908,"Delta","No Delta"))</f>
        <v/>
      </c>
      <c r="AB5908">
        <f>IF(OR($B5908="",$Z5908=""),"",MAX(0,$Z5908-N($M5908)))</f>
        <v/>
      </c>
      <c r="AC5908" s="46">
        <f>IF($B5908="","",IFERROR(INDEX('CCA Util %'!$H:$H,MATCH($B5908,'CCA Util %'!$E:$E,0)),""))</f>
        <v/>
      </c>
      <c r="AD5908">
        <f>IF($B5908="","",IFERROR(INDEX('CCA Util %'!$G:$G,MATCH($B5908,'CCA Util %'!$E:$E,0)),""))</f>
        <v/>
      </c>
      <c r="AE5908">
        <f>IF(OR($B5908="",$U5908=""),"",$U5908&amp;" &amp; "&amp;IF(OR($AD5908="",$AD5908=0),"Util NA",$AD5908&amp;" Util"))</f>
        <v/>
      </c>
    </row>
    <row r="5909" ht="15.75" customHeight="1" s="42">
      <c r="A5909" s="41" t="n"/>
      <c r="G5909" s="38" t="n"/>
      <c r="H5909" s="38" t="n"/>
      <c r="I5909" s="38" t="n"/>
      <c r="J5909" s="38" t="n"/>
      <c r="K5909" s="38" t="n"/>
      <c r="L5909" s="38" t="n"/>
      <c r="N5909" s="36">
        <f>IF($B5909="","",IF($C5909="SUPERSTORE","Superstore","DH"))</f>
        <v/>
      </c>
      <c r="O5909" s="36">
        <f>IF($B5909="","",IFERROR(VLOOKUP($B5909,Mapping!$A:$C,2,0),"Not Mapped"))</f>
        <v/>
      </c>
      <c r="P5909" s="36">
        <f>IF($B5909="","",IFERROR(VLOOKUP($B5909,Mapping!$A:$C,3,0),"Not Mapped"))</f>
        <v/>
      </c>
      <c r="Q5909" s="36">
        <f>IF($B5909="","",IFERROR(VLOOKUP($O5909,Leaders!$A:$B,2,0),"Not Mapped"))</f>
        <v/>
      </c>
      <c r="R5909" s="36">
        <f>IF($B5909="","",IF(COUNTIF(Exclusions!$A:$A,$B5909)&gt;0,"Yes","No"))</f>
        <v/>
      </c>
      <c r="S5909" s="38">
        <f>IF($B5909="","",MIN(1,DAY($A5909)/IF($N5909="Superstore",Settings!$B$5,Settings!$B$4)))</f>
        <v/>
      </c>
      <c r="T5909" s="38">
        <f>IF(OR($B5909="",$G5909="",$S5909=0),"",$G5909/$S5909)</f>
        <v/>
      </c>
      <c r="U5909" s="36">
        <f>IF($T5909="","",IF($T5909&lt;Settings!$B$8,"Critical",IF($T5909&lt;Settings!$B$9,"Semi Critical","Non Critical")))</f>
        <v/>
      </c>
      <c r="V5909" s="28" t="n"/>
      <c r="Z5909">
        <f>IF($B5909="","",IFERROR(VLOOKUP($B5909,'Plan HC for CCA'!$A:$B,2,0),""))</f>
        <v/>
      </c>
      <c r="AA5909">
        <f>IF(OR($B5909="",$Z5909=""),"",IF(N($M5909)&lt;$Z5909,"Delta","No Delta"))</f>
        <v/>
      </c>
      <c r="AB5909">
        <f>IF(OR($B5909="",$Z5909=""),"",MAX(0,$Z5909-N($M5909)))</f>
        <v/>
      </c>
      <c r="AC5909" s="46">
        <f>IF($B5909="","",IFERROR(INDEX('CCA Util %'!$H:$H,MATCH($B5909,'CCA Util %'!$E:$E,0)),""))</f>
        <v/>
      </c>
      <c r="AD5909">
        <f>IF($B5909="","",IFERROR(INDEX('CCA Util %'!$G:$G,MATCH($B5909,'CCA Util %'!$E:$E,0)),""))</f>
        <v/>
      </c>
      <c r="AE5909">
        <f>IF(OR($B5909="",$U5909=""),"",$U5909&amp;" &amp; "&amp;IF(OR($AD5909="",$AD5909=0),"Util NA",$AD5909&amp;" Util"))</f>
        <v/>
      </c>
    </row>
    <row r="5910" ht="15.75" customHeight="1" s="42">
      <c r="A5910" s="41" t="n"/>
      <c r="G5910" s="38" t="n"/>
      <c r="H5910" s="38" t="n"/>
      <c r="I5910" s="38" t="n"/>
      <c r="J5910" s="38" t="n"/>
      <c r="K5910" s="38" t="n"/>
      <c r="L5910" s="38" t="n"/>
      <c r="N5910" s="36">
        <f>IF($B5910="","",IF($C5910="SUPERSTORE","Superstore","DH"))</f>
        <v/>
      </c>
      <c r="O5910" s="36">
        <f>IF($B5910="","",IFERROR(VLOOKUP($B5910,Mapping!$A:$C,2,0),"Not Mapped"))</f>
        <v/>
      </c>
      <c r="P5910" s="36">
        <f>IF($B5910="","",IFERROR(VLOOKUP($B5910,Mapping!$A:$C,3,0),"Not Mapped"))</f>
        <v/>
      </c>
      <c r="Q5910" s="36">
        <f>IF($B5910="","",IFERROR(VLOOKUP($O5910,Leaders!$A:$B,2,0),"Not Mapped"))</f>
        <v/>
      </c>
      <c r="R5910" s="36">
        <f>IF($B5910="","",IF(COUNTIF(Exclusions!$A:$A,$B5910)&gt;0,"Yes","No"))</f>
        <v/>
      </c>
      <c r="S5910" s="38">
        <f>IF($B5910="","",MIN(1,DAY($A5910)/IF($N5910="Superstore",Settings!$B$5,Settings!$B$4)))</f>
        <v/>
      </c>
      <c r="T5910" s="38">
        <f>IF(OR($B5910="",$G5910="",$S5910=0),"",$G5910/$S5910)</f>
        <v/>
      </c>
      <c r="U5910" s="36">
        <f>IF($T5910="","",IF($T5910&lt;Settings!$B$8,"Critical",IF($T5910&lt;Settings!$B$9,"Semi Critical","Non Critical")))</f>
        <v/>
      </c>
      <c r="V5910" s="28" t="n"/>
      <c r="Z5910">
        <f>IF($B5910="","",IFERROR(VLOOKUP($B5910,'Plan HC for CCA'!$A:$B,2,0),""))</f>
        <v/>
      </c>
      <c r="AA5910">
        <f>IF(OR($B5910="",$Z5910=""),"",IF(N($M5910)&lt;$Z5910,"Delta","No Delta"))</f>
        <v/>
      </c>
      <c r="AB5910">
        <f>IF(OR($B5910="",$Z5910=""),"",MAX(0,$Z5910-N($M5910)))</f>
        <v/>
      </c>
      <c r="AC5910" s="46">
        <f>IF($B5910="","",IFERROR(INDEX('CCA Util %'!$H:$H,MATCH($B5910,'CCA Util %'!$E:$E,0)),""))</f>
        <v/>
      </c>
      <c r="AD5910">
        <f>IF($B5910="","",IFERROR(INDEX('CCA Util %'!$G:$G,MATCH($B5910,'CCA Util %'!$E:$E,0)),""))</f>
        <v/>
      </c>
      <c r="AE5910">
        <f>IF(OR($B5910="",$U5910=""),"",$U5910&amp;" &amp; "&amp;IF(OR($AD5910="",$AD5910=0),"Util NA",$AD5910&amp;" Util"))</f>
        <v/>
      </c>
    </row>
    <row r="5911" ht="15.75" customHeight="1" s="42">
      <c r="A5911" s="41" t="n"/>
      <c r="G5911" s="38" t="n"/>
      <c r="H5911" s="38" t="n"/>
      <c r="I5911" s="38" t="n"/>
      <c r="J5911" s="38" t="n"/>
      <c r="K5911" s="38" t="n"/>
      <c r="L5911" s="38" t="n"/>
      <c r="N5911" s="36">
        <f>IF($B5911="","",IF($C5911="SUPERSTORE","Superstore","DH"))</f>
        <v/>
      </c>
      <c r="O5911" s="36">
        <f>IF($B5911="","",IFERROR(VLOOKUP($B5911,Mapping!$A:$C,2,0),"Not Mapped"))</f>
        <v/>
      </c>
      <c r="P5911" s="36">
        <f>IF($B5911="","",IFERROR(VLOOKUP($B5911,Mapping!$A:$C,3,0),"Not Mapped"))</f>
        <v/>
      </c>
      <c r="Q5911" s="36">
        <f>IF($B5911="","",IFERROR(VLOOKUP($O5911,Leaders!$A:$B,2,0),"Not Mapped"))</f>
        <v/>
      </c>
      <c r="R5911" s="36">
        <f>IF($B5911="","",IF(COUNTIF(Exclusions!$A:$A,$B5911)&gt;0,"Yes","No"))</f>
        <v/>
      </c>
      <c r="S5911" s="38">
        <f>IF($B5911="","",MIN(1,DAY($A5911)/IF($N5911="Superstore",Settings!$B$5,Settings!$B$4)))</f>
        <v/>
      </c>
      <c r="T5911" s="38">
        <f>IF(OR($B5911="",$G5911="",$S5911=0),"",$G5911/$S5911)</f>
        <v/>
      </c>
      <c r="U5911" s="36">
        <f>IF($T5911="","",IF($T5911&lt;Settings!$B$8,"Critical",IF($T5911&lt;Settings!$B$9,"Semi Critical","Non Critical")))</f>
        <v/>
      </c>
      <c r="V5911" s="28" t="n"/>
      <c r="Z5911">
        <f>IF($B5911="","",IFERROR(VLOOKUP($B5911,'Plan HC for CCA'!$A:$B,2,0),""))</f>
        <v/>
      </c>
      <c r="AA5911">
        <f>IF(OR($B5911="",$Z5911=""),"",IF(N($M5911)&lt;$Z5911,"Delta","No Delta"))</f>
        <v/>
      </c>
      <c r="AB5911">
        <f>IF(OR($B5911="",$Z5911=""),"",MAX(0,$Z5911-N($M5911)))</f>
        <v/>
      </c>
      <c r="AC5911" s="46">
        <f>IF($B5911="","",IFERROR(INDEX('CCA Util %'!$H:$H,MATCH($B5911,'CCA Util %'!$E:$E,0)),""))</f>
        <v/>
      </c>
      <c r="AD5911">
        <f>IF($B5911="","",IFERROR(INDEX('CCA Util %'!$G:$G,MATCH($B5911,'CCA Util %'!$E:$E,0)),""))</f>
        <v/>
      </c>
      <c r="AE5911">
        <f>IF(OR($B5911="",$U5911=""),"",$U5911&amp;" &amp; "&amp;IF(OR($AD5911="",$AD5911=0),"Util NA",$AD5911&amp;" Util"))</f>
        <v/>
      </c>
    </row>
    <row r="5912" ht="15.75" customHeight="1" s="42">
      <c r="A5912" s="41" t="n"/>
      <c r="G5912" s="38" t="n"/>
      <c r="H5912" s="38" t="n"/>
      <c r="I5912" s="38" t="n"/>
      <c r="J5912" s="38" t="n"/>
      <c r="K5912" s="38" t="n"/>
      <c r="L5912" s="38" t="n"/>
      <c r="N5912" s="36">
        <f>IF($B5912="","",IF($C5912="SUPERSTORE","Superstore","DH"))</f>
        <v/>
      </c>
      <c r="O5912" s="36">
        <f>IF($B5912="","",IFERROR(VLOOKUP($B5912,Mapping!$A:$C,2,0),"Not Mapped"))</f>
        <v/>
      </c>
      <c r="P5912" s="36">
        <f>IF($B5912="","",IFERROR(VLOOKUP($B5912,Mapping!$A:$C,3,0),"Not Mapped"))</f>
        <v/>
      </c>
      <c r="Q5912" s="36">
        <f>IF($B5912="","",IFERROR(VLOOKUP($O5912,Leaders!$A:$B,2,0),"Not Mapped"))</f>
        <v/>
      </c>
      <c r="R5912" s="36">
        <f>IF($B5912="","",IF(COUNTIF(Exclusions!$A:$A,$B5912)&gt;0,"Yes","No"))</f>
        <v/>
      </c>
      <c r="S5912" s="38">
        <f>IF($B5912="","",MIN(1,DAY($A5912)/IF($N5912="Superstore",Settings!$B$5,Settings!$B$4)))</f>
        <v/>
      </c>
      <c r="T5912" s="38">
        <f>IF(OR($B5912="",$G5912="",$S5912=0),"",$G5912/$S5912)</f>
        <v/>
      </c>
      <c r="U5912" s="36">
        <f>IF($T5912="","",IF($T5912&lt;Settings!$B$8,"Critical",IF($T5912&lt;Settings!$B$9,"Semi Critical","Non Critical")))</f>
        <v/>
      </c>
      <c r="V5912" s="28" t="n"/>
      <c r="Z5912">
        <f>IF($B5912="","",IFERROR(VLOOKUP($B5912,'Plan HC for CCA'!$A:$B,2,0),""))</f>
        <v/>
      </c>
      <c r="AA5912">
        <f>IF(OR($B5912="",$Z5912=""),"",IF(N($M5912)&lt;$Z5912,"Delta","No Delta"))</f>
        <v/>
      </c>
      <c r="AB5912">
        <f>IF(OR($B5912="",$Z5912=""),"",MAX(0,$Z5912-N($M5912)))</f>
        <v/>
      </c>
      <c r="AC5912" s="46">
        <f>IF($B5912="","",IFERROR(INDEX('CCA Util %'!$H:$H,MATCH($B5912,'CCA Util %'!$E:$E,0)),""))</f>
        <v/>
      </c>
      <c r="AD5912">
        <f>IF($B5912="","",IFERROR(INDEX('CCA Util %'!$G:$G,MATCH($B5912,'CCA Util %'!$E:$E,0)),""))</f>
        <v/>
      </c>
      <c r="AE5912">
        <f>IF(OR($B5912="",$U5912=""),"",$U5912&amp;" &amp; "&amp;IF(OR($AD5912="",$AD5912=0),"Util NA",$AD5912&amp;" Util"))</f>
        <v/>
      </c>
    </row>
    <row r="5913" ht="15.75" customHeight="1" s="42">
      <c r="A5913" s="41" t="n"/>
      <c r="G5913" s="38" t="n"/>
      <c r="H5913" s="38" t="n"/>
      <c r="I5913" s="38" t="n"/>
      <c r="J5913" s="38" t="n"/>
      <c r="K5913" s="38" t="n"/>
      <c r="L5913" s="38" t="n"/>
      <c r="N5913" s="36">
        <f>IF($B5913="","",IF($C5913="SUPERSTORE","Superstore","DH"))</f>
        <v/>
      </c>
      <c r="O5913" s="36">
        <f>IF($B5913="","",IFERROR(VLOOKUP($B5913,Mapping!$A:$C,2,0),"Not Mapped"))</f>
        <v/>
      </c>
      <c r="P5913" s="36">
        <f>IF($B5913="","",IFERROR(VLOOKUP($B5913,Mapping!$A:$C,3,0),"Not Mapped"))</f>
        <v/>
      </c>
      <c r="Q5913" s="36">
        <f>IF($B5913="","",IFERROR(VLOOKUP($O5913,Leaders!$A:$B,2,0),"Not Mapped"))</f>
        <v/>
      </c>
      <c r="R5913" s="36">
        <f>IF($B5913="","",IF(COUNTIF(Exclusions!$A:$A,$B5913)&gt;0,"Yes","No"))</f>
        <v/>
      </c>
      <c r="S5913" s="38">
        <f>IF($B5913="","",MIN(1,DAY($A5913)/IF($N5913="Superstore",Settings!$B$5,Settings!$B$4)))</f>
        <v/>
      </c>
      <c r="T5913" s="38">
        <f>IF(OR($B5913="",$G5913="",$S5913=0),"",$G5913/$S5913)</f>
        <v/>
      </c>
      <c r="U5913" s="36">
        <f>IF($T5913="","",IF($T5913&lt;Settings!$B$8,"Critical",IF($T5913&lt;Settings!$B$9,"Semi Critical","Non Critical")))</f>
        <v/>
      </c>
      <c r="V5913" s="28" t="n"/>
      <c r="Z5913">
        <f>IF($B5913="","",IFERROR(VLOOKUP($B5913,'Plan HC for CCA'!$A:$B,2,0),""))</f>
        <v/>
      </c>
      <c r="AA5913">
        <f>IF(OR($B5913="",$Z5913=""),"",IF(N($M5913)&lt;$Z5913,"Delta","No Delta"))</f>
        <v/>
      </c>
      <c r="AB5913">
        <f>IF(OR($B5913="",$Z5913=""),"",MAX(0,$Z5913-N($M5913)))</f>
        <v/>
      </c>
      <c r="AC5913" s="46">
        <f>IF($B5913="","",IFERROR(INDEX('CCA Util %'!$H:$H,MATCH($B5913,'CCA Util %'!$E:$E,0)),""))</f>
        <v/>
      </c>
      <c r="AD5913">
        <f>IF($B5913="","",IFERROR(INDEX('CCA Util %'!$G:$G,MATCH($B5913,'CCA Util %'!$E:$E,0)),""))</f>
        <v/>
      </c>
      <c r="AE5913">
        <f>IF(OR($B5913="",$U5913=""),"",$U5913&amp;" &amp; "&amp;IF(OR($AD5913="",$AD5913=0),"Util NA",$AD5913&amp;" Util"))</f>
        <v/>
      </c>
    </row>
    <row r="5914" ht="15.75" customHeight="1" s="42">
      <c r="A5914" s="41" t="n"/>
      <c r="G5914" s="38" t="n"/>
      <c r="H5914" s="38" t="n"/>
      <c r="I5914" s="38" t="n"/>
      <c r="J5914" s="38" t="n"/>
      <c r="K5914" s="38" t="n"/>
      <c r="L5914" s="38" t="n"/>
      <c r="N5914" s="36">
        <f>IF($B5914="","",IF($C5914="SUPERSTORE","Superstore","DH"))</f>
        <v/>
      </c>
      <c r="O5914" s="36">
        <f>IF($B5914="","",IFERROR(VLOOKUP($B5914,Mapping!$A:$C,2,0),"Not Mapped"))</f>
        <v/>
      </c>
      <c r="P5914" s="36">
        <f>IF($B5914="","",IFERROR(VLOOKUP($B5914,Mapping!$A:$C,3,0),"Not Mapped"))</f>
        <v/>
      </c>
      <c r="Q5914" s="36">
        <f>IF($B5914="","",IFERROR(VLOOKUP($O5914,Leaders!$A:$B,2,0),"Not Mapped"))</f>
        <v/>
      </c>
      <c r="R5914" s="36">
        <f>IF($B5914="","",IF(COUNTIF(Exclusions!$A:$A,$B5914)&gt;0,"Yes","No"))</f>
        <v/>
      </c>
      <c r="S5914" s="38">
        <f>IF($B5914="","",MIN(1,DAY($A5914)/IF($N5914="Superstore",Settings!$B$5,Settings!$B$4)))</f>
        <v/>
      </c>
      <c r="T5914" s="38">
        <f>IF(OR($B5914="",$G5914="",$S5914=0),"",$G5914/$S5914)</f>
        <v/>
      </c>
      <c r="U5914" s="36">
        <f>IF($T5914="","",IF($T5914&lt;Settings!$B$8,"Critical",IF($T5914&lt;Settings!$B$9,"Semi Critical","Non Critical")))</f>
        <v/>
      </c>
      <c r="V5914" s="28" t="n"/>
      <c r="Z5914">
        <f>IF($B5914="","",IFERROR(VLOOKUP($B5914,'Plan HC for CCA'!$A:$B,2,0),""))</f>
        <v/>
      </c>
      <c r="AA5914">
        <f>IF(OR($B5914="",$Z5914=""),"",IF(N($M5914)&lt;$Z5914,"Delta","No Delta"))</f>
        <v/>
      </c>
      <c r="AB5914">
        <f>IF(OR($B5914="",$Z5914=""),"",MAX(0,$Z5914-N($M5914)))</f>
        <v/>
      </c>
      <c r="AC5914" s="46">
        <f>IF($B5914="","",IFERROR(INDEX('CCA Util %'!$H:$H,MATCH($B5914,'CCA Util %'!$E:$E,0)),""))</f>
        <v/>
      </c>
      <c r="AD5914">
        <f>IF($B5914="","",IFERROR(INDEX('CCA Util %'!$G:$G,MATCH($B5914,'CCA Util %'!$E:$E,0)),""))</f>
        <v/>
      </c>
      <c r="AE5914">
        <f>IF(OR($B5914="",$U5914=""),"",$U5914&amp;" &amp; "&amp;IF(OR($AD5914="",$AD5914=0),"Util NA",$AD5914&amp;" Util"))</f>
        <v/>
      </c>
    </row>
    <row r="5915" ht="15.75" customHeight="1" s="42">
      <c r="A5915" s="41" t="n"/>
      <c r="G5915" s="38" t="n"/>
      <c r="H5915" s="38" t="n"/>
      <c r="I5915" s="38" t="n"/>
      <c r="J5915" s="38" t="n"/>
      <c r="K5915" s="38" t="n"/>
      <c r="L5915" s="38" t="n"/>
      <c r="N5915" s="36">
        <f>IF($B5915="","",IF($C5915="SUPERSTORE","Superstore","DH"))</f>
        <v/>
      </c>
      <c r="O5915" s="36">
        <f>IF($B5915="","",IFERROR(VLOOKUP($B5915,Mapping!$A:$C,2,0),"Not Mapped"))</f>
        <v/>
      </c>
      <c r="P5915" s="36">
        <f>IF($B5915="","",IFERROR(VLOOKUP($B5915,Mapping!$A:$C,3,0),"Not Mapped"))</f>
        <v/>
      </c>
      <c r="Q5915" s="36">
        <f>IF($B5915="","",IFERROR(VLOOKUP($O5915,Leaders!$A:$B,2,0),"Not Mapped"))</f>
        <v/>
      </c>
      <c r="R5915" s="36">
        <f>IF($B5915="","",IF(COUNTIF(Exclusions!$A:$A,$B5915)&gt;0,"Yes","No"))</f>
        <v/>
      </c>
      <c r="S5915" s="38">
        <f>IF($B5915="","",MIN(1,DAY($A5915)/IF($N5915="Superstore",Settings!$B$5,Settings!$B$4)))</f>
        <v/>
      </c>
      <c r="T5915" s="38">
        <f>IF(OR($B5915="",$G5915="",$S5915=0),"",$G5915/$S5915)</f>
        <v/>
      </c>
      <c r="U5915" s="36">
        <f>IF($T5915="","",IF($T5915&lt;Settings!$B$8,"Critical",IF($T5915&lt;Settings!$B$9,"Semi Critical","Non Critical")))</f>
        <v/>
      </c>
      <c r="V5915" s="28" t="n"/>
      <c r="Z5915">
        <f>IF($B5915="","",IFERROR(VLOOKUP($B5915,'Plan HC for CCA'!$A:$B,2,0),""))</f>
        <v/>
      </c>
      <c r="AA5915">
        <f>IF(OR($B5915="",$Z5915=""),"",IF(N($M5915)&lt;$Z5915,"Delta","No Delta"))</f>
        <v/>
      </c>
      <c r="AB5915">
        <f>IF(OR($B5915="",$Z5915=""),"",MAX(0,$Z5915-N($M5915)))</f>
        <v/>
      </c>
      <c r="AC5915" s="46">
        <f>IF($B5915="","",IFERROR(INDEX('CCA Util %'!$H:$H,MATCH($B5915,'CCA Util %'!$E:$E,0)),""))</f>
        <v/>
      </c>
      <c r="AD5915">
        <f>IF($B5915="","",IFERROR(INDEX('CCA Util %'!$G:$G,MATCH($B5915,'CCA Util %'!$E:$E,0)),""))</f>
        <v/>
      </c>
      <c r="AE5915">
        <f>IF(OR($B5915="",$U5915=""),"",$U5915&amp;" &amp; "&amp;IF(OR($AD5915="",$AD5915=0),"Util NA",$AD5915&amp;" Util"))</f>
        <v/>
      </c>
    </row>
    <row r="5916" ht="15.75" customHeight="1" s="42">
      <c r="A5916" s="41" t="n"/>
      <c r="G5916" s="38" t="n"/>
      <c r="H5916" s="38" t="n"/>
      <c r="I5916" s="38" t="n"/>
      <c r="J5916" s="38" t="n"/>
      <c r="K5916" s="38" t="n"/>
      <c r="L5916" s="38" t="n"/>
      <c r="N5916" s="36">
        <f>IF($B5916="","",IF($C5916="SUPERSTORE","Superstore","DH"))</f>
        <v/>
      </c>
      <c r="O5916" s="36">
        <f>IF($B5916="","",IFERROR(VLOOKUP($B5916,Mapping!$A:$C,2,0),"Not Mapped"))</f>
        <v/>
      </c>
      <c r="P5916" s="36">
        <f>IF($B5916="","",IFERROR(VLOOKUP($B5916,Mapping!$A:$C,3,0),"Not Mapped"))</f>
        <v/>
      </c>
      <c r="Q5916" s="36">
        <f>IF($B5916="","",IFERROR(VLOOKUP($O5916,Leaders!$A:$B,2,0),"Not Mapped"))</f>
        <v/>
      </c>
      <c r="R5916" s="36">
        <f>IF($B5916="","",IF(COUNTIF(Exclusions!$A:$A,$B5916)&gt;0,"Yes","No"))</f>
        <v/>
      </c>
      <c r="S5916" s="38">
        <f>IF($B5916="","",MIN(1,DAY($A5916)/IF($N5916="Superstore",Settings!$B$5,Settings!$B$4)))</f>
        <v/>
      </c>
      <c r="T5916" s="38">
        <f>IF(OR($B5916="",$G5916="",$S5916=0),"",$G5916/$S5916)</f>
        <v/>
      </c>
      <c r="U5916" s="36">
        <f>IF($T5916="","",IF($T5916&lt;Settings!$B$8,"Critical",IF($T5916&lt;Settings!$B$9,"Semi Critical","Non Critical")))</f>
        <v/>
      </c>
      <c r="V5916" s="28" t="n"/>
      <c r="Z5916">
        <f>IF($B5916="","",IFERROR(VLOOKUP($B5916,'Plan HC for CCA'!$A:$B,2,0),""))</f>
        <v/>
      </c>
      <c r="AA5916">
        <f>IF(OR($B5916="",$Z5916=""),"",IF(N($M5916)&lt;$Z5916,"Delta","No Delta"))</f>
        <v/>
      </c>
      <c r="AB5916">
        <f>IF(OR($B5916="",$Z5916=""),"",MAX(0,$Z5916-N($M5916)))</f>
        <v/>
      </c>
      <c r="AC5916" s="46">
        <f>IF($B5916="","",IFERROR(INDEX('CCA Util %'!$H:$H,MATCH($B5916,'CCA Util %'!$E:$E,0)),""))</f>
        <v/>
      </c>
      <c r="AD5916">
        <f>IF($B5916="","",IFERROR(INDEX('CCA Util %'!$G:$G,MATCH($B5916,'CCA Util %'!$E:$E,0)),""))</f>
        <v/>
      </c>
      <c r="AE5916">
        <f>IF(OR($B5916="",$U5916=""),"",$U5916&amp;" &amp; "&amp;IF(OR($AD5916="",$AD5916=0),"Util NA",$AD5916&amp;" Util"))</f>
        <v/>
      </c>
    </row>
    <row r="5917" ht="15.75" customHeight="1" s="42">
      <c r="A5917" s="41" t="n"/>
      <c r="G5917" s="38" t="n"/>
      <c r="H5917" s="38" t="n"/>
      <c r="I5917" s="38" t="n"/>
      <c r="J5917" s="38" t="n"/>
      <c r="K5917" s="38" t="n"/>
      <c r="L5917" s="38" t="n"/>
      <c r="N5917" s="36">
        <f>IF($B5917="","",IF($C5917="SUPERSTORE","Superstore","DH"))</f>
        <v/>
      </c>
      <c r="O5917" s="36">
        <f>IF($B5917="","",IFERROR(VLOOKUP($B5917,Mapping!$A:$C,2,0),"Not Mapped"))</f>
        <v/>
      </c>
      <c r="P5917" s="36">
        <f>IF($B5917="","",IFERROR(VLOOKUP($B5917,Mapping!$A:$C,3,0),"Not Mapped"))</f>
        <v/>
      </c>
      <c r="Q5917" s="36">
        <f>IF($B5917="","",IFERROR(VLOOKUP($O5917,Leaders!$A:$B,2,0),"Not Mapped"))</f>
        <v/>
      </c>
      <c r="R5917" s="36">
        <f>IF($B5917="","",IF(COUNTIF(Exclusions!$A:$A,$B5917)&gt;0,"Yes","No"))</f>
        <v/>
      </c>
      <c r="S5917" s="38">
        <f>IF($B5917="","",MIN(1,DAY($A5917)/IF($N5917="Superstore",Settings!$B$5,Settings!$B$4)))</f>
        <v/>
      </c>
      <c r="T5917" s="38">
        <f>IF(OR($B5917="",$G5917="",$S5917=0),"",$G5917/$S5917)</f>
        <v/>
      </c>
      <c r="U5917" s="36">
        <f>IF($T5917="","",IF($T5917&lt;Settings!$B$8,"Critical",IF($T5917&lt;Settings!$B$9,"Semi Critical","Non Critical")))</f>
        <v/>
      </c>
      <c r="V5917" s="28" t="n"/>
      <c r="Z5917">
        <f>IF($B5917="","",IFERROR(VLOOKUP($B5917,'Plan HC for CCA'!$A:$B,2,0),""))</f>
        <v/>
      </c>
      <c r="AA5917">
        <f>IF(OR($B5917="",$Z5917=""),"",IF(N($M5917)&lt;$Z5917,"Delta","No Delta"))</f>
        <v/>
      </c>
      <c r="AB5917">
        <f>IF(OR($B5917="",$Z5917=""),"",MAX(0,$Z5917-N($M5917)))</f>
        <v/>
      </c>
      <c r="AC5917" s="46">
        <f>IF($B5917="","",IFERROR(INDEX('CCA Util %'!$H:$H,MATCH($B5917,'CCA Util %'!$E:$E,0)),""))</f>
        <v/>
      </c>
      <c r="AD5917">
        <f>IF($B5917="","",IFERROR(INDEX('CCA Util %'!$G:$G,MATCH($B5917,'CCA Util %'!$E:$E,0)),""))</f>
        <v/>
      </c>
      <c r="AE5917">
        <f>IF(OR($B5917="",$U5917=""),"",$U5917&amp;" &amp; "&amp;IF(OR($AD5917="",$AD5917=0),"Util NA",$AD5917&amp;" Util"))</f>
        <v/>
      </c>
    </row>
    <row r="5918" ht="15.75" customHeight="1" s="42">
      <c r="A5918" s="41" t="n"/>
      <c r="G5918" s="38" t="n"/>
      <c r="H5918" s="38" t="n"/>
      <c r="I5918" s="38" t="n"/>
      <c r="J5918" s="38" t="n"/>
      <c r="K5918" s="38" t="n"/>
      <c r="L5918" s="38" t="n"/>
      <c r="N5918" s="36">
        <f>IF($B5918="","",IF($C5918="SUPERSTORE","Superstore","DH"))</f>
        <v/>
      </c>
      <c r="O5918" s="36">
        <f>IF($B5918="","",IFERROR(VLOOKUP($B5918,Mapping!$A:$C,2,0),"Not Mapped"))</f>
        <v/>
      </c>
      <c r="P5918" s="36">
        <f>IF($B5918="","",IFERROR(VLOOKUP($B5918,Mapping!$A:$C,3,0),"Not Mapped"))</f>
        <v/>
      </c>
      <c r="Q5918" s="36">
        <f>IF($B5918="","",IFERROR(VLOOKUP($O5918,Leaders!$A:$B,2,0),"Not Mapped"))</f>
        <v/>
      </c>
      <c r="R5918" s="36">
        <f>IF($B5918="","",IF(COUNTIF(Exclusions!$A:$A,$B5918)&gt;0,"Yes","No"))</f>
        <v/>
      </c>
      <c r="S5918" s="38">
        <f>IF($B5918="","",MIN(1,DAY($A5918)/IF($N5918="Superstore",Settings!$B$5,Settings!$B$4)))</f>
        <v/>
      </c>
      <c r="T5918" s="38">
        <f>IF(OR($B5918="",$G5918="",$S5918=0),"",$G5918/$S5918)</f>
        <v/>
      </c>
      <c r="U5918" s="36">
        <f>IF($T5918="","",IF($T5918&lt;Settings!$B$8,"Critical",IF($T5918&lt;Settings!$B$9,"Semi Critical","Non Critical")))</f>
        <v/>
      </c>
      <c r="V5918" s="28" t="n"/>
      <c r="Z5918">
        <f>IF($B5918="","",IFERROR(VLOOKUP($B5918,'Plan HC for CCA'!$A:$B,2,0),""))</f>
        <v/>
      </c>
      <c r="AA5918">
        <f>IF(OR($B5918="",$Z5918=""),"",IF(N($M5918)&lt;$Z5918,"Delta","No Delta"))</f>
        <v/>
      </c>
      <c r="AB5918">
        <f>IF(OR($B5918="",$Z5918=""),"",MAX(0,$Z5918-N($M5918)))</f>
        <v/>
      </c>
      <c r="AC5918" s="46">
        <f>IF($B5918="","",IFERROR(INDEX('CCA Util %'!$H:$H,MATCH($B5918,'CCA Util %'!$E:$E,0)),""))</f>
        <v/>
      </c>
      <c r="AD5918">
        <f>IF($B5918="","",IFERROR(INDEX('CCA Util %'!$G:$G,MATCH($B5918,'CCA Util %'!$E:$E,0)),""))</f>
        <v/>
      </c>
      <c r="AE5918">
        <f>IF(OR($B5918="",$U5918=""),"",$U5918&amp;" &amp; "&amp;IF(OR($AD5918="",$AD5918=0),"Util NA",$AD5918&amp;" Util"))</f>
        <v/>
      </c>
    </row>
    <row r="5919" ht="15.75" customHeight="1" s="42">
      <c r="A5919" s="41" t="n"/>
      <c r="G5919" s="38" t="n"/>
      <c r="H5919" s="38" t="n"/>
      <c r="I5919" s="38" t="n"/>
      <c r="J5919" s="38" t="n"/>
      <c r="K5919" s="38" t="n"/>
      <c r="L5919" s="38" t="n"/>
      <c r="N5919" s="36">
        <f>IF($B5919="","",IF($C5919="SUPERSTORE","Superstore","DH"))</f>
        <v/>
      </c>
      <c r="O5919" s="36">
        <f>IF($B5919="","",IFERROR(VLOOKUP($B5919,Mapping!$A:$C,2,0),"Not Mapped"))</f>
        <v/>
      </c>
      <c r="P5919" s="36">
        <f>IF($B5919="","",IFERROR(VLOOKUP($B5919,Mapping!$A:$C,3,0),"Not Mapped"))</f>
        <v/>
      </c>
      <c r="Q5919" s="36">
        <f>IF($B5919="","",IFERROR(VLOOKUP($O5919,Leaders!$A:$B,2,0),"Not Mapped"))</f>
        <v/>
      </c>
      <c r="R5919" s="36">
        <f>IF($B5919="","",IF(COUNTIF(Exclusions!$A:$A,$B5919)&gt;0,"Yes","No"))</f>
        <v/>
      </c>
      <c r="S5919" s="38">
        <f>IF($B5919="","",MIN(1,DAY($A5919)/IF($N5919="Superstore",Settings!$B$5,Settings!$B$4)))</f>
        <v/>
      </c>
      <c r="T5919" s="38">
        <f>IF(OR($B5919="",$G5919="",$S5919=0),"",$G5919/$S5919)</f>
        <v/>
      </c>
      <c r="U5919" s="36">
        <f>IF($T5919="","",IF($T5919&lt;Settings!$B$8,"Critical",IF($T5919&lt;Settings!$B$9,"Semi Critical","Non Critical")))</f>
        <v/>
      </c>
      <c r="V5919" s="28" t="n"/>
      <c r="Z5919">
        <f>IF($B5919="","",IFERROR(VLOOKUP($B5919,'Plan HC for CCA'!$A:$B,2,0),""))</f>
        <v/>
      </c>
      <c r="AA5919">
        <f>IF(OR($B5919="",$Z5919=""),"",IF(N($M5919)&lt;$Z5919,"Delta","No Delta"))</f>
        <v/>
      </c>
      <c r="AB5919">
        <f>IF(OR($B5919="",$Z5919=""),"",MAX(0,$Z5919-N($M5919)))</f>
        <v/>
      </c>
      <c r="AC5919" s="46">
        <f>IF($B5919="","",IFERROR(INDEX('CCA Util %'!$H:$H,MATCH($B5919,'CCA Util %'!$E:$E,0)),""))</f>
        <v/>
      </c>
      <c r="AD5919">
        <f>IF($B5919="","",IFERROR(INDEX('CCA Util %'!$G:$G,MATCH($B5919,'CCA Util %'!$E:$E,0)),""))</f>
        <v/>
      </c>
      <c r="AE5919">
        <f>IF(OR($B5919="",$U5919=""),"",$U5919&amp;" &amp; "&amp;IF(OR($AD5919="",$AD5919=0),"Util NA",$AD5919&amp;" Util"))</f>
        <v/>
      </c>
    </row>
    <row r="5920" ht="15.75" customHeight="1" s="42">
      <c r="A5920" s="41" t="n"/>
      <c r="G5920" s="38" t="n"/>
      <c r="H5920" s="38" t="n"/>
      <c r="I5920" s="38" t="n"/>
      <c r="J5920" s="38" t="n"/>
      <c r="K5920" s="38" t="n"/>
      <c r="L5920" s="38" t="n"/>
      <c r="N5920" s="36">
        <f>IF($B5920="","",IF($C5920="SUPERSTORE","Superstore","DH"))</f>
        <v/>
      </c>
      <c r="O5920" s="36">
        <f>IF($B5920="","",IFERROR(VLOOKUP($B5920,Mapping!$A:$C,2,0),"Not Mapped"))</f>
        <v/>
      </c>
      <c r="P5920" s="36">
        <f>IF($B5920="","",IFERROR(VLOOKUP($B5920,Mapping!$A:$C,3,0),"Not Mapped"))</f>
        <v/>
      </c>
      <c r="Q5920" s="36">
        <f>IF($B5920="","",IFERROR(VLOOKUP($O5920,Leaders!$A:$B,2,0),"Not Mapped"))</f>
        <v/>
      </c>
      <c r="R5920" s="36">
        <f>IF($B5920="","",IF(COUNTIF(Exclusions!$A:$A,$B5920)&gt;0,"Yes","No"))</f>
        <v/>
      </c>
      <c r="S5920" s="38">
        <f>IF($B5920="","",MIN(1,DAY($A5920)/IF($N5920="Superstore",Settings!$B$5,Settings!$B$4)))</f>
        <v/>
      </c>
      <c r="T5920" s="38">
        <f>IF(OR($B5920="",$G5920="",$S5920=0),"",$G5920/$S5920)</f>
        <v/>
      </c>
      <c r="U5920" s="36">
        <f>IF($T5920="","",IF($T5920&lt;Settings!$B$8,"Critical",IF($T5920&lt;Settings!$B$9,"Semi Critical","Non Critical")))</f>
        <v/>
      </c>
      <c r="V5920" s="28" t="n"/>
      <c r="Z5920">
        <f>IF($B5920="","",IFERROR(VLOOKUP($B5920,'Plan HC for CCA'!$A:$B,2,0),""))</f>
        <v/>
      </c>
      <c r="AA5920">
        <f>IF(OR($B5920="",$Z5920=""),"",IF(N($M5920)&lt;$Z5920,"Delta","No Delta"))</f>
        <v/>
      </c>
      <c r="AB5920">
        <f>IF(OR($B5920="",$Z5920=""),"",MAX(0,$Z5920-N($M5920)))</f>
        <v/>
      </c>
      <c r="AC5920" s="46">
        <f>IF($B5920="","",IFERROR(INDEX('CCA Util %'!$H:$H,MATCH($B5920,'CCA Util %'!$E:$E,0)),""))</f>
        <v/>
      </c>
      <c r="AD5920">
        <f>IF($B5920="","",IFERROR(INDEX('CCA Util %'!$G:$G,MATCH($B5920,'CCA Util %'!$E:$E,0)),""))</f>
        <v/>
      </c>
      <c r="AE5920">
        <f>IF(OR($B5920="",$U5920=""),"",$U5920&amp;" &amp; "&amp;IF(OR($AD5920="",$AD5920=0),"Util NA",$AD5920&amp;" Util"))</f>
        <v/>
      </c>
    </row>
    <row r="5921" ht="15.75" customHeight="1" s="42">
      <c r="A5921" s="41" t="n"/>
      <c r="G5921" s="38" t="n"/>
      <c r="H5921" s="38" t="n"/>
      <c r="I5921" s="38" t="n"/>
      <c r="J5921" s="38" t="n"/>
      <c r="K5921" s="38" t="n"/>
      <c r="L5921" s="38" t="n"/>
      <c r="N5921" s="36">
        <f>IF($B5921="","",IF($C5921="SUPERSTORE","Superstore","DH"))</f>
        <v/>
      </c>
      <c r="O5921" s="36">
        <f>IF($B5921="","",IFERROR(VLOOKUP($B5921,Mapping!$A:$C,2,0),"Not Mapped"))</f>
        <v/>
      </c>
      <c r="P5921" s="36">
        <f>IF($B5921="","",IFERROR(VLOOKUP($B5921,Mapping!$A:$C,3,0),"Not Mapped"))</f>
        <v/>
      </c>
      <c r="Q5921" s="36">
        <f>IF($B5921="","",IFERROR(VLOOKUP($O5921,Leaders!$A:$B,2,0),"Not Mapped"))</f>
        <v/>
      </c>
      <c r="R5921" s="36">
        <f>IF($B5921="","",IF(COUNTIF(Exclusions!$A:$A,$B5921)&gt;0,"Yes","No"))</f>
        <v/>
      </c>
      <c r="S5921" s="38">
        <f>IF($B5921="","",MIN(1,DAY($A5921)/IF($N5921="Superstore",Settings!$B$5,Settings!$B$4)))</f>
        <v/>
      </c>
      <c r="T5921" s="38">
        <f>IF(OR($B5921="",$G5921="",$S5921=0),"",$G5921/$S5921)</f>
        <v/>
      </c>
      <c r="U5921" s="36">
        <f>IF($T5921="","",IF($T5921&lt;Settings!$B$8,"Critical",IF($T5921&lt;Settings!$B$9,"Semi Critical","Non Critical")))</f>
        <v/>
      </c>
      <c r="V5921" s="28" t="n"/>
      <c r="Z5921">
        <f>IF($B5921="","",IFERROR(VLOOKUP($B5921,'Plan HC for CCA'!$A:$B,2,0),""))</f>
        <v/>
      </c>
      <c r="AA5921">
        <f>IF(OR($B5921="",$Z5921=""),"",IF(N($M5921)&lt;$Z5921,"Delta","No Delta"))</f>
        <v/>
      </c>
      <c r="AB5921">
        <f>IF(OR($B5921="",$Z5921=""),"",MAX(0,$Z5921-N($M5921)))</f>
        <v/>
      </c>
      <c r="AC5921" s="46">
        <f>IF($B5921="","",IFERROR(INDEX('CCA Util %'!$H:$H,MATCH($B5921,'CCA Util %'!$E:$E,0)),""))</f>
        <v/>
      </c>
      <c r="AD5921">
        <f>IF($B5921="","",IFERROR(INDEX('CCA Util %'!$G:$G,MATCH($B5921,'CCA Util %'!$E:$E,0)),""))</f>
        <v/>
      </c>
      <c r="AE5921">
        <f>IF(OR($B5921="",$U5921=""),"",$U5921&amp;" &amp; "&amp;IF(OR($AD5921="",$AD5921=0),"Util NA",$AD5921&amp;" Util"))</f>
        <v/>
      </c>
    </row>
    <row r="5922" ht="15.75" customHeight="1" s="42">
      <c r="A5922" s="41" t="n"/>
      <c r="G5922" s="38" t="n"/>
      <c r="H5922" s="38" t="n"/>
      <c r="I5922" s="38" t="n"/>
      <c r="J5922" s="38" t="n"/>
      <c r="K5922" s="38" t="n"/>
      <c r="L5922" s="38" t="n"/>
      <c r="N5922" s="36">
        <f>IF($B5922="","",IF($C5922="SUPERSTORE","Superstore","DH"))</f>
        <v/>
      </c>
      <c r="O5922" s="36">
        <f>IF($B5922="","",IFERROR(VLOOKUP($B5922,Mapping!$A:$C,2,0),"Not Mapped"))</f>
        <v/>
      </c>
      <c r="P5922" s="36">
        <f>IF($B5922="","",IFERROR(VLOOKUP($B5922,Mapping!$A:$C,3,0),"Not Mapped"))</f>
        <v/>
      </c>
      <c r="Q5922" s="36">
        <f>IF($B5922="","",IFERROR(VLOOKUP($O5922,Leaders!$A:$B,2,0),"Not Mapped"))</f>
        <v/>
      </c>
      <c r="R5922" s="36">
        <f>IF($B5922="","",IF(COUNTIF(Exclusions!$A:$A,$B5922)&gt;0,"Yes","No"))</f>
        <v/>
      </c>
      <c r="S5922" s="38">
        <f>IF($B5922="","",MIN(1,DAY($A5922)/IF($N5922="Superstore",Settings!$B$5,Settings!$B$4)))</f>
        <v/>
      </c>
      <c r="T5922" s="38">
        <f>IF(OR($B5922="",$G5922="",$S5922=0),"",$G5922/$S5922)</f>
        <v/>
      </c>
      <c r="U5922" s="36">
        <f>IF($T5922="","",IF($T5922&lt;Settings!$B$8,"Critical",IF($T5922&lt;Settings!$B$9,"Semi Critical","Non Critical")))</f>
        <v/>
      </c>
      <c r="V5922" s="28" t="n"/>
      <c r="Z5922">
        <f>IF($B5922="","",IFERROR(VLOOKUP($B5922,'Plan HC for CCA'!$A:$B,2,0),""))</f>
        <v/>
      </c>
      <c r="AA5922">
        <f>IF(OR($B5922="",$Z5922=""),"",IF(N($M5922)&lt;$Z5922,"Delta","No Delta"))</f>
        <v/>
      </c>
      <c r="AB5922">
        <f>IF(OR($B5922="",$Z5922=""),"",MAX(0,$Z5922-N($M5922)))</f>
        <v/>
      </c>
      <c r="AC5922" s="46">
        <f>IF($B5922="","",IFERROR(INDEX('CCA Util %'!$H:$H,MATCH($B5922,'CCA Util %'!$E:$E,0)),""))</f>
        <v/>
      </c>
      <c r="AD5922">
        <f>IF($B5922="","",IFERROR(INDEX('CCA Util %'!$G:$G,MATCH($B5922,'CCA Util %'!$E:$E,0)),""))</f>
        <v/>
      </c>
      <c r="AE5922">
        <f>IF(OR($B5922="",$U5922=""),"",$U5922&amp;" &amp; "&amp;IF(OR($AD5922="",$AD5922=0),"Util NA",$AD5922&amp;" Util"))</f>
        <v/>
      </c>
    </row>
    <row r="5923" ht="15.75" customHeight="1" s="42">
      <c r="A5923" s="41" t="n"/>
      <c r="G5923" s="38" t="n"/>
      <c r="H5923" s="38" t="n"/>
      <c r="I5923" s="38" t="n"/>
      <c r="J5923" s="38" t="n"/>
      <c r="K5923" s="38" t="n"/>
      <c r="L5923" s="38" t="n"/>
      <c r="N5923" s="36">
        <f>IF($B5923="","",IF($C5923="SUPERSTORE","Superstore","DH"))</f>
        <v/>
      </c>
      <c r="O5923" s="36">
        <f>IF($B5923="","",IFERROR(VLOOKUP($B5923,Mapping!$A:$C,2,0),"Not Mapped"))</f>
        <v/>
      </c>
      <c r="P5923" s="36">
        <f>IF($B5923="","",IFERROR(VLOOKUP($B5923,Mapping!$A:$C,3,0),"Not Mapped"))</f>
        <v/>
      </c>
      <c r="Q5923" s="36">
        <f>IF($B5923="","",IFERROR(VLOOKUP($O5923,Leaders!$A:$B,2,0),"Not Mapped"))</f>
        <v/>
      </c>
      <c r="R5923" s="36">
        <f>IF($B5923="","",IF(COUNTIF(Exclusions!$A:$A,$B5923)&gt;0,"Yes","No"))</f>
        <v/>
      </c>
      <c r="S5923" s="38">
        <f>IF($B5923="","",MIN(1,DAY($A5923)/IF($N5923="Superstore",Settings!$B$5,Settings!$B$4)))</f>
        <v/>
      </c>
      <c r="T5923" s="38">
        <f>IF(OR($B5923="",$G5923="",$S5923=0),"",$G5923/$S5923)</f>
        <v/>
      </c>
      <c r="U5923" s="36">
        <f>IF($T5923="","",IF($T5923&lt;Settings!$B$8,"Critical",IF($T5923&lt;Settings!$B$9,"Semi Critical","Non Critical")))</f>
        <v/>
      </c>
      <c r="V5923" s="28" t="n"/>
      <c r="Z5923">
        <f>IF($B5923="","",IFERROR(VLOOKUP($B5923,'Plan HC for CCA'!$A:$B,2,0),""))</f>
        <v/>
      </c>
      <c r="AA5923">
        <f>IF(OR($B5923="",$Z5923=""),"",IF(N($M5923)&lt;$Z5923,"Delta","No Delta"))</f>
        <v/>
      </c>
      <c r="AB5923">
        <f>IF(OR($B5923="",$Z5923=""),"",MAX(0,$Z5923-N($M5923)))</f>
        <v/>
      </c>
      <c r="AC5923" s="46">
        <f>IF($B5923="","",IFERROR(INDEX('CCA Util %'!$H:$H,MATCH($B5923,'CCA Util %'!$E:$E,0)),""))</f>
        <v/>
      </c>
      <c r="AD5923">
        <f>IF($B5923="","",IFERROR(INDEX('CCA Util %'!$G:$G,MATCH($B5923,'CCA Util %'!$E:$E,0)),""))</f>
        <v/>
      </c>
      <c r="AE5923">
        <f>IF(OR($B5923="",$U5923=""),"",$U5923&amp;" &amp; "&amp;IF(OR($AD5923="",$AD5923=0),"Util NA",$AD5923&amp;" Util"))</f>
        <v/>
      </c>
    </row>
    <row r="5924" ht="15.75" customHeight="1" s="42">
      <c r="A5924" s="41" t="n"/>
      <c r="G5924" s="38" t="n"/>
      <c r="H5924" s="38" t="n"/>
      <c r="I5924" s="38" t="n"/>
      <c r="J5924" s="38" t="n"/>
      <c r="K5924" s="38" t="n"/>
      <c r="L5924" s="38" t="n"/>
      <c r="N5924" s="36">
        <f>IF($B5924="","",IF($C5924="SUPERSTORE","Superstore","DH"))</f>
        <v/>
      </c>
      <c r="O5924" s="36">
        <f>IF($B5924="","",IFERROR(VLOOKUP($B5924,Mapping!$A:$C,2,0),"Not Mapped"))</f>
        <v/>
      </c>
      <c r="P5924" s="36">
        <f>IF($B5924="","",IFERROR(VLOOKUP($B5924,Mapping!$A:$C,3,0),"Not Mapped"))</f>
        <v/>
      </c>
      <c r="Q5924" s="36">
        <f>IF($B5924="","",IFERROR(VLOOKUP($O5924,Leaders!$A:$B,2,0),"Not Mapped"))</f>
        <v/>
      </c>
      <c r="R5924" s="36">
        <f>IF($B5924="","",IF(COUNTIF(Exclusions!$A:$A,$B5924)&gt;0,"Yes","No"))</f>
        <v/>
      </c>
      <c r="S5924" s="38">
        <f>IF($B5924="","",MIN(1,DAY($A5924)/IF($N5924="Superstore",Settings!$B$5,Settings!$B$4)))</f>
        <v/>
      </c>
      <c r="T5924" s="38">
        <f>IF(OR($B5924="",$G5924="",$S5924=0),"",$G5924/$S5924)</f>
        <v/>
      </c>
      <c r="U5924" s="36">
        <f>IF($T5924="","",IF($T5924&lt;Settings!$B$8,"Critical",IF($T5924&lt;Settings!$B$9,"Semi Critical","Non Critical")))</f>
        <v/>
      </c>
      <c r="V5924" s="28" t="n"/>
      <c r="Z5924">
        <f>IF($B5924="","",IFERROR(VLOOKUP($B5924,'Plan HC for CCA'!$A:$B,2,0),""))</f>
        <v/>
      </c>
      <c r="AA5924">
        <f>IF(OR($B5924="",$Z5924=""),"",IF(N($M5924)&lt;$Z5924,"Delta","No Delta"))</f>
        <v/>
      </c>
      <c r="AB5924">
        <f>IF(OR($B5924="",$Z5924=""),"",MAX(0,$Z5924-N($M5924)))</f>
        <v/>
      </c>
      <c r="AC5924" s="46">
        <f>IF($B5924="","",IFERROR(INDEX('CCA Util %'!$H:$H,MATCH($B5924,'CCA Util %'!$E:$E,0)),""))</f>
        <v/>
      </c>
      <c r="AD5924">
        <f>IF($B5924="","",IFERROR(INDEX('CCA Util %'!$G:$G,MATCH($B5924,'CCA Util %'!$E:$E,0)),""))</f>
        <v/>
      </c>
      <c r="AE5924">
        <f>IF(OR($B5924="",$U5924=""),"",$U5924&amp;" &amp; "&amp;IF(OR($AD5924="",$AD5924=0),"Util NA",$AD5924&amp;" Util"))</f>
        <v/>
      </c>
    </row>
    <row r="5925" ht="15.75" customHeight="1" s="42">
      <c r="A5925" s="41" t="n"/>
      <c r="G5925" s="38" t="n"/>
      <c r="H5925" s="38" t="n"/>
      <c r="I5925" s="38" t="n"/>
      <c r="J5925" s="38" t="n"/>
      <c r="K5925" s="38" t="n"/>
      <c r="L5925" s="38" t="n"/>
      <c r="N5925" s="36">
        <f>IF($B5925="","",IF($C5925="SUPERSTORE","Superstore","DH"))</f>
        <v/>
      </c>
      <c r="O5925" s="36">
        <f>IF($B5925="","",IFERROR(VLOOKUP($B5925,Mapping!$A:$C,2,0),"Not Mapped"))</f>
        <v/>
      </c>
      <c r="P5925" s="36">
        <f>IF($B5925="","",IFERROR(VLOOKUP($B5925,Mapping!$A:$C,3,0),"Not Mapped"))</f>
        <v/>
      </c>
      <c r="Q5925" s="36">
        <f>IF($B5925="","",IFERROR(VLOOKUP($O5925,Leaders!$A:$B,2,0),"Not Mapped"))</f>
        <v/>
      </c>
      <c r="R5925" s="36">
        <f>IF($B5925="","",IF(COUNTIF(Exclusions!$A:$A,$B5925)&gt;0,"Yes","No"))</f>
        <v/>
      </c>
      <c r="S5925" s="38">
        <f>IF($B5925="","",MIN(1,DAY($A5925)/IF($N5925="Superstore",Settings!$B$5,Settings!$B$4)))</f>
        <v/>
      </c>
      <c r="T5925" s="38">
        <f>IF(OR($B5925="",$G5925="",$S5925=0),"",$G5925/$S5925)</f>
        <v/>
      </c>
      <c r="U5925" s="36">
        <f>IF($T5925="","",IF($T5925&lt;Settings!$B$8,"Critical",IF($T5925&lt;Settings!$B$9,"Semi Critical","Non Critical")))</f>
        <v/>
      </c>
      <c r="V5925" s="28" t="n"/>
      <c r="Z5925">
        <f>IF($B5925="","",IFERROR(VLOOKUP($B5925,'Plan HC for CCA'!$A:$B,2,0),""))</f>
        <v/>
      </c>
      <c r="AA5925">
        <f>IF(OR($B5925="",$Z5925=""),"",IF(N($M5925)&lt;$Z5925,"Delta","No Delta"))</f>
        <v/>
      </c>
      <c r="AB5925">
        <f>IF(OR($B5925="",$Z5925=""),"",MAX(0,$Z5925-N($M5925)))</f>
        <v/>
      </c>
      <c r="AC5925" s="46">
        <f>IF($B5925="","",IFERROR(INDEX('CCA Util %'!$H:$H,MATCH($B5925,'CCA Util %'!$E:$E,0)),""))</f>
        <v/>
      </c>
      <c r="AD5925">
        <f>IF($B5925="","",IFERROR(INDEX('CCA Util %'!$G:$G,MATCH($B5925,'CCA Util %'!$E:$E,0)),""))</f>
        <v/>
      </c>
      <c r="AE5925">
        <f>IF(OR($B5925="",$U5925=""),"",$U5925&amp;" &amp; "&amp;IF(OR($AD5925="",$AD5925=0),"Util NA",$AD5925&amp;" Util"))</f>
        <v/>
      </c>
    </row>
    <row r="5926" ht="15.75" customHeight="1" s="42">
      <c r="A5926" s="41" t="n"/>
      <c r="G5926" s="38" t="n"/>
      <c r="H5926" s="38" t="n"/>
      <c r="I5926" s="38" t="n"/>
      <c r="J5926" s="38" t="n"/>
      <c r="K5926" s="38" t="n"/>
      <c r="L5926" s="38" t="n"/>
      <c r="N5926" s="36">
        <f>IF($B5926="","",IF($C5926="SUPERSTORE","Superstore","DH"))</f>
        <v/>
      </c>
      <c r="O5926" s="36">
        <f>IF($B5926="","",IFERROR(VLOOKUP($B5926,Mapping!$A:$C,2,0),"Not Mapped"))</f>
        <v/>
      </c>
      <c r="P5926" s="36">
        <f>IF($B5926="","",IFERROR(VLOOKUP($B5926,Mapping!$A:$C,3,0),"Not Mapped"))</f>
        <v/>
      </c>
      <c r="Q5926" s="36">
        <f>IF($B5926="","",IFERROR(VLOOKUP($O5926,Leaders!$A:$B,2,0),"Not Mapped"))</f>
        <v/>
      </c>
      <c r="R5926" s="36">
        <f>IF($B5926="","",IF(COUNTIF(Exclusions!$A:$A,$B5926)&gt;0,"Yes","No"))</f>
        <v/>
      </c>
      <c r="S5926" s="38">
        <f>IF($B5926="","",MIN(1,DAY($A5926)/IF($N5926="Superstore",Settings!$B$5,Settings!$B$4)))</f>
        <v/>
      </c>
      <c r="T5926" s="38">
        <f>IF(OR($B5926="",$G5926="",$S5926=0),"",$G5926/$S5926)</f>
        <v/>
      </c>
      <c r="U5926" s="36">
        <f>IF($T5926="","",IF($T5926&lt;Settings!$B$8,"Critical",IF($T5926&lt;Settings!$B$9,"Semi Critical","Non Critical")))</f>
        <v/>
      </c>
      <c r="V5926" s="28" t="n"/>
      <c r="Z5926">
        <f>IF($B5926="","",IFERROR(VLOOKUP($B5926,'Plan HC for CCA'!$A:$B,2,0),""))</f>
        <v/>
      </c>
      <c r="AA5926">
        <f>IF(OR($B5926="",$Z5926=""),"",IF(N($M5926)&lt;$Z5926,"Delta","No Delta"))</f>
        <v/>
      </c>
      <c r="AB5926">
        <f>IF(OR($B5926="",$Z5926=""),"",MAX(0,$Z5926-N($M5926)))</f>
        <v/>
      </c>
      <c r="AC5926" s="46">
        <f>IF($B5926="","",IFERROR(INDEX('CCA Util %'!$H:$H,MATCH($B5926,'CCA Util %'!$E:$E,0)),""))</f>
        <v/>
      </c>
      <c r="AD5926">
        <f>IF($B5926="","",IFERROR(INDEX('CCA Util %'!$G:$G,MATCH($B5926,'CCA Util %'!$E:$E,0)),""))</f>
        <v/>
      </c>
      <c r="AE5926">
        <f>IF(OR($B5926="",$U5926=""),"",$U5926&amp;" &amp; "&amp;IF(OR($AD5926="",$AD5926=0),"Util NA",$AD5926&amp;" Util"))</f>
        <v/>
      </c>
    </row>
    <row r="5927" ht="15.75" customHeight="1" s="42">
      <c r="A5927" s="41" t="n"/>
      <c r="G5927" s="38" t="n"/>
      <c r="H5927" s="38" t="n"/>
      <c r="I5927" s="38" t="n"/>
      <c r="J5927" s="38" t="n"/>
      <c r="K5927" s="38" t="n"/>
      <c r="L5927" s="38" t="n"/>
      <c r="N5927" s="36">
        <f>IF($B5927="","",IF($C5927="SUPERSTORE","Superstore","DH"))</f>
        <v/>
      </c>
      <c r="O5927" s="36">
        <f>IF($B5927="","",IFERROR(VLOOKUP($B5927,Mapping!$A:$C,2,0),"Not Mapped"))</f>
        <v/>
      </c>
      <c r="P5927" s="36">
        <f>IF($B5927="","",IFERROR(VLOOKUP($B5927,Mapping!$A:$C,3,0),"Not Mapped"))</f>
        <v/>
      </c>
      <c r="Q5927" s="36">
        <f>IF($B5927="","",IFERROR(VLOOKUP($O5927,Leaders!$A:$B,2,0),"Not Mapped"))</f>
        <v/>
      </c>
      <c r="R5927" s="36">
        <f>IF($B5927="","",IF(COUNTIF(Exclusions!$A:$A,$B5927)&gt;0,"Yes","No"))</f>
        <v/>
      </c>
      <c r="S5927" s="38">
        <f>IF($B5927="","",MIN(1,DAY($A5927)/IF($N5927="Superstore",Settings!$B$5,Settings!$B$4)))</f>
        <v/>
      </c>
      <c r="T5927" s="38">
        <f>IF(OR($B5927="",$G5927="",$S5927=0),"",$G5927/$S5927)</f>
        <v/>
      </c>
      <c r="U5927" s="36">
        <f>IF($T5927="","",IF($T5927&lt;Settings!$B$8,"Critical",IF($T5927&lt;Settings!$B$9,"Semi Critical","Non Critical")))</f>
        <v/>
      </c>
      <c r="V5927" s="28" t="n"/>
      <c r="Z5927">
        <f>IF($B5927="","",IFERROR(VLOOKUP($B5927,'Plan HC for CCA'!$A:$B,2,0),""))</f>
        <v/>
      </c>
      <c r="AA5927">
        <f>IF(OR($B5927="",$Z5927=""),"",IF(N($M5927)&lt;$Z5927,"Delta","No Delta"))</f>
        <v/>
      </c>
      <c r="AB5927">
        <f>IF(OR($B5927="",$Z5927=""),"",MAX(0,$Z5927-N($M5927)))</f>
        <v/>
      </c>
      <c r="AC5927" s="46">
        <f>IF($B5927="","",IFERROR(INDEX('CCA Util %'!$H:$H,MATCH($B5927,'CCA Util %'!$E:$E,0)),""))</f>
        <v/>
      </c>
      <c r="AD5927">
        <f>IF($B5927="","",IFERROR(INDEX('CCA Util %'!$G:$G,MATCH($B5927,'CCA Util %'!$E:$E,0)),""))</f>
        <v/>
      </c>
      <c r="AE5927">
        <f>IF(OR($B5927="",$U5927=""),"",$U5927&amp;" &amp; "&amp;IF(OR($AD5927="",$AD5927=0),"Util NA",$AD5927&amp;" Util"))</f>
        <v/>
      </c>
    </row>
    <row r="5928" ht="15.75" customHeight="1" s="42">
      <c r="A5928" s="41" t="n"/>
      <c r="G5928" s="38" t="n"/>
      <c r="H5928" s="38" t="n"/>
      <c r="I5928" s="38" t="n"/>
      <c r="J5928" s="38" t="n"/>
      <c r="K5928" s="38" t="n"/>
      <c r="L5928" s="38" t="n"/>
      <c r="N5928" s="36">
        <f>IF($B5928="","",IF($C5928="SUPERSTORE","Superstore","DH"))</f>
        <v/>
      </c>
      <c r="O5928" s="36">
        <f>IF($B5928="","",IFERROR(VLOOKUP($B5928,Mapping!$A:$C,2,0),"Not Mapped"))</f>
        <v/>
      </c>
      <c r="P5928" s="36">
        <f>IF($B5928="","",IFERROR(VLOOKUP($B5928,Mapping!$A:$C,3,0),"Not Mapped"))</f>
        <v/>
      </c>
      <c r="Q5928" s="36">
        <f>IF($B5928="","",IFERROR(VLOOKUP($O5928,Leaders!$A:$B,2,0),"Not Mapped"))</f>
        <v/>
      </c>
      <c r="R5928" s="36">
        <f>IF($B5928="","",IF(COUNTIF(Exclusions!$A:$A,$B5928)&gt;0,"Yes","No"))</f>
        <v/>
      </c>
      <c r="S5928" s="38">
        <f>IF($B5928="","",MIN(1,DAY($A5928)/IF($N5928="Superstore",Settings!$B$5,Settings!$B$4)))</f>
        <v/>
      </c>
      <c r="T5928" s="38">
        <f>IF(OR($B5928="",$G5928="",$S5928=0),"",$G5928/$S5928)</f>
        <v/>
      </c>
      <c r="U5928" s="36">
        <f>IF($T5928="","",IF($T5928&lt;Settings!$B$8,"Critical",IF($T5928&lt;Settings!$B$9,"Semi Critical","Non Critical")))</f>
        <v/>
      </c>
      <c r="V5928" s="28" t="n"/>
      <c r="Z5928">
        <f>IF($B5928="","",IFERROR(VLOOKUP($B5928,'Plan HC for CCA'!$A:$B,2,0),""))</f>
        <v/>
      </c>
      <c r="AA5928">
        <f>IF(OR($B5928="",$Z5928=""),"",IF(N($M5928)&lt;$Z5928,"Delta","No Delta"))</f>
        <v/>
      </c>
      <c r="AB5928">
        <f>IF(OR($B5928="",$Z5928=""),"",MAX(0,$Z5928-N($M5928)))</f>
        <v/>
      </c>
      <c r="AC5928" s="46">
        <f>IF($B5928="","",IFERROR(INDEX('CCA Util %'!$H:$H,MATCH($B5928,'CCA Util %'!$E:$E,0)),""))</f>
        <v/>
      </c>
      <c r="AD5928">
        <f>IF($B5928="","",IFERROR(INDEX('CCA Util %'!$G:$G,MATCH($B5928,'CCA Util %'!$E:$E,0)),""))</f>
        <v/>
      </c>
      <c r="AE5928">
        <f>IF(OR($B5928="",$U5928=""),"",$U5928&amp;" &amp; "&amp;IF(OR($AD5928="",$AD5928=0),"Util NA",$AD5928&amp;" Util"))</f>
        <v/>
      </c>
    </row>
    <row r="5929" ht="15.75" customHeight="1" s="42">
      <c r="A5929" s="41" t="n"/>
      <c r="G5929" s="38" t="n"/>
      <c r="H5929" s="38" t="n"/>
      <c r="I5929" s="38" t="n"/>
      <c r="J5929" s="38" t="n"/>
      <c r="K5929" s="38" t="n"/>
      <c r="L5929" s="38" t="n"/>
      <c r="N5929" s="36">
        <f>IF($B5929="","",IF($C5929="SUPERSTORE","Superstore","DH"))</f>
        <v/>
      </c>
      <c r="O5929" s="36">
        <f>IF($B5929="","",IFERROR(VLOOKUP($B5929,Mapping!$A:$C,2,0),"Not Mapped"))</f>
        <v/>
      </c>
      <c r="P5929" s="36">
        <f>IF($B5929="","",IFERROR(VLOOKUP($B5929,Mapping!$A:$C,3,0),"Not Mapped"))</f>
        <v/>
      </c>
      <c r="Q5929" s="36">
        <f>IF($B5929="","",IFERROR(VLOOKUP($O5929,Leaders!$A:$B,2,0),"Not Mapped"))</f>
        <v/>
      </c>
      <c r="R5929" s="36">
        <f>IF($B5929="","",IF(COUNTIF(Exclusions!$A:$A,$B5929)&gt;0,"Yes","No"))</f>
        <v/>
      </c>
      <c r="S5929" s="38">
        <f>IF($B5929="","",MIN(1,DAY($A5929)/IF($N5929="Superstore",Settings!$B$5,Settings!$B$4)))</f>
        <v/>
      </c>
      <c r="T5929" s="38">
        <f>IF(OR($B5929="",$G5929="",$S5929=0),"",$G5929/$S5929)</f>
        <v/>
      </c>
      <c r="U5929" s="36">
        <f>IF($T5929="","",IF($T5929&lt;Settings!$B$8,"Critical",IF($T5929&lt;Settings!$B$9,"Semi Critical","Non Critical")))</f>
        <v/>
      </c>
      <c r="V5929" s="28" t="n"/>
      <c r="Z5929">
        <f>IF($B5929="","",IFERROR(VLOOKUP($B5929,'Plan HC for CCA'!$A:$B,2,0),""))</f>
        <v/>
      </c>
      <c r="AA5929">
        <f>IF(OR($B5929="",$Z5929=""),"",IF(N($M5929)&lt;$Z5929,"Delta","No Delta"))</f>
        <v/>
      </c>
      <c r="AB5929">
        <f>IF(OR($B5929="",$Z5929=""),"",MAX(0,$Z5929-N($M5929)))</f>
        <v/>
      </c>
      <c r="AC5929" s="46">
        <f>IF($B5929="","",IFERROR(INDEX('CCA Util %'!$H:$H,MATCH($B5929,'CCA Util %'!$E:$E,0)),""))</f>
        <v/>
      </c>
      <c r="AD5929">
        <f>IF($B5929="","",IFERROR(INDEX('CCA Util %'!$G:$G,MATCH($B5929,'CCA Util %'!$E:$E,0)),""))</f>
        <v/>
      </c>
      <c r="AE5929">
        <f>IF(OR($B5929="",$U5929=""),"",$U5929&amp;" &amp; "&amp;IF(OR($AD5929="",$AD5929=0),"Util NA",$AD5929&amp;" Util"))</f>
        <v/>
      </c>
    </row>
    <row r="5930" ht="15.75" customHeight="1" s="42">
      <c r="A5930" s="41" t="n"/>
      <c r="G5930" s="38" t="n"/>
      <c r="H5930" s="38" t="n"/>
      <c r="I5930" s="38" t="n"/>
      <c r="J5930" s="38" t="n"/>
      <c r="K5930" s="38" t="n"/>
      <c r="L5930" s="38" t="n"/>
      <c r="N5930" s="36">
        <f>IF($B5930="","",IF($C5930="SUPERSTORE","Superstore","DH"))</f>
        <v/>
      </c>
      <c r="O5930" s="36">
        <f>IF($B5930="","",IFERROR(VLOOKUP($B5930,Mapping!$A:$C,2,0),"Not Mapped"))</f>
        <v/>
      </c>
      <c r="P5930" s="36">
        <f>IF($B5930="","",IFERROR(VLOOKUP($B5930,Mapping!$A:$C,3,0),"Not Mapped"))</f>
        <v/>
      </c>
      <c r="Q5930" s="36">
        <f>IF($B5930="","",IFERROR(VLOOKUP($O5930,Leaders!$A:$B,2,0),"Not Mapped"))</f>
        <v/>
      </c>
      <c r="R5930" s="36">
        <f>IF($B5930="","",IF(COUNTIF(Exclusions!$A:$A,$B5930)&gt;0,"Yes","No"))</f>
        <v/>
      </c>
      <c r="S5930" s="38">
        <f>IF($B5930="","",MIN(1,DAY($A5930)/IF($N5930="Superstore",Settings!$B$5,Settings!$B$4)))</f>
        <v/>
      </c>
      <c r="T5930" s="38">
        <f>IF(OR($B5930="",$G5930="",$S5930=0),"",$G5930/$S5930)</f>
        <v/>
      </c>
      <c r="U5930" s="36">
        <f>IF($T5930="","",IF($T5930&lt;Settings!$B$8,"Critical",IF($T5930&lt;Settings!$B$9,"Semi Critical","Non Critical")))</f>
        <v/>
      </c>
      <c r="V5930" s="28" t="n"/>
      <c r="Z5930">
        <f>IF($B5930="","",IFERROR(VLOOKUP($B5930,'Plan HC for CCA'!$A:$B,2,0),""))</f>
        <v/>
      </c>
      <c r="AA5930">
        <f>IF(OR($B5930="",$Z5930=""),"",IF(N($M5930)&lt;$Z5930,"Delta","No Delta"))</f>
        <v/>
      </c>
      <c r="AB5930">
        <f>IF(OR($B5930="",$Z5930=""),"",MAX(0,$Z5930-N($M5930)))</f>
        <v/>
      </c>
      <c r="AC5930" s="46">
        <f>IF($B5930="","",IFERROR(INDEX('CCA Util %'!$H:$H,MATCH($B5930,'CCA Util %'!$E:$E,0)),""))</f>
        <v/>
      </c>
      <c r="AD5930">
        <f>IF($B5930="","",IFERROR(INDEX('CCA Util %'!$G:$G,MATCH($B5930,'CCA Util %'!$E:$E,0)),""))</f>
        <v/>
      </c>
      <c r="AE5930">
        <f>IF(OR($B5930="",$U5930=""),"",$U5930&amp;" &amp; "&amp;IF(OR($AD5930="",$AD5930=0),"Util NA",$AD5930&amp;" Util"))</f>
        <v/>
      </c>
    </row>
    <row r="5931" ht="15.75" customHeight="1" s="42">
      <c r="A5931" s="41" t="n"/>
      <c r="G5931" s="38" t="n"/>
      <c r="H5931" s="38" t="n"/>
      <c r="I5931" s="38" t="n"/>
      <c r="J5931" s="38" t="n"/>
      <c r="K5931" s="38" t="n"/>
      <c r="L5931" s="38" t="n"/>
      <c r="N5931" s="36">
        <f>IF($B5931="","",IF($C5931="SUPERSTORE","Superstore","DH"))</f>
        <v/>
      </c>
      <c r="O5931" s="36">
        <f>IF($B5931="","",IFERROR(VLOOKUP($B5931,Mapping!$A:$C,2,0),"Not Mapped"))</f>
        <v/>
      </c>
      <c r="P5931" s="36">
        <f>IF($B5931="","",IFERROR(VLOOKUP($B5931,Mapping!$A:$C,3,0),"Not Mapped"))</f>
        <v/>
      </c>
      <c r="Q5931" s="36">
        <f>IF($B5931="","",IFERROR(VLOOKUP($O5931,Leaders!$A:$B,2,0),"Not Mapped"))</f>
        <v/>
      </c>
      <c r="R5931" s="36">
        <f>IF($B5931="","",IF(COUNTIF(Exclusions!$A:$A,$B5931)&gt;0,"Yes","No"))</f>
        <v/>
      </c>
      <c r="S5931" s="38">
        <f>IF($B5931="","",MIN(1,DAY($A5931)/IF($N5931="Superstore",Settings!$B$5,Settings!$B$4)))</f>
        <v/>
      </c>
      <c r="T5931" s="38">
        <f>IF(OR($B5931="",$G5931="",$S5931=0),"",$G5931/$S5931)</f>
        <v/>
      </c>
      <c r="U5931" s="36">
        <f>IF($T5931="","",IF($T5931&lt;Settings!$B$8,"Critical",IF($T5931&lt;Settings!$B$9,"Semi Critical","Non Critical")))</f>
        <v/>
      </c>
      <c r="V5931" s="28" t="n"/>
      <c r="Z5931">
        <f>IF($B5931="","",IFERROR(VLOOKUP($B5931,'Plan HC for CCA'!$A:$B,2,0),""))</f>
        <v/>
      </c>
      <c r="AA5931">
        <f>IF(OR($B5931="",$Z5931=""),"",IF(N($M5931)&lt;$Z5931,"Delta","No Delta"))</f>
        <v/>
      </c>
      <c r="AB5931">
        <f>IF(OR($B5931="",$Z5931=""),"",MAX(0,$Z5931-N($M5931)))</f>
        <v/>
      </c>
      <c r="AC5931" s="46">
        <f>IF($B5931="","",IFERROR(INDEX('CCA Util %'!$H:$H,MATCH($B5931,'CCA Util %'!$E:$E,0)),""))</f>
        <v/>
      </c>
      <c r="AD5931">
        <f>IF($B5931="","",IFERROR(INDEX('CCA Util %'!$G:$G,MATCH($B5931,'CCA Util %'!$E:$E,0)),""))</f>
        <v/>
      </c>
      <c r="AE5931">
        <f>IF(OR($B5931="",$U5931=""),"",$U5931&amp;" &amp; "&amp;IF(OR($AD5931="",$AD5931=0),"Util NA",$AD5931&amp;" Util"))</f>
        <v/>
      </c>
    </row>
    <row r="5932" ht="15.75" customHeight="1" s="42">
      <c r="A5932" s="41" t="n"/>
      <c r="G5932" s="38" t="n"/>
      <c r="H5932" s="38" t="n"/>
      <c r="I5932" s="38" t="n"/>
      <c r="J5932" s="38" t="n"/>
      <c r="K5932" s="38" t="n"/>
      <c r="L5932" s="38" t="n"/>
      <c r="N5932" s="36">
        <f>IF($B5932="","",IF($C5932="SUPERSTORE","Superstore","DH"))</f>
        <v/>
      </c>
      <c r="O5932" s="36">
        <f>IF($B5932="","",IFERROR(VLOOKUP($B5932,Mapping!$A:$C,2,0),"Not Mapped"))</f>
        <v/>
      </c>
      <c r="P5932" s="36">
        <f>IF($B5932="","",IFERROR(VLOOKUP($B5932,Mapping!$A:$C,3,0),"Not Mapped"))</f>
        <v/>
      </c>
      <c r="Q5932" s="36">
        <f>IF($B5932="","",IFERROR(VLOOKUP($O5932,Leaders!$A:$B,2,0),"Not Mapped"))</f>
        <v/>
      </c>
      <c r="R5932" s="36">
        <f>IF($B5932="","",IF(COUNTIF(Exclusions!$A:$A,$B5932)&gt;0,"Yes","No"))</f>
        <v/>
      </c>
      <c r="S5932" s="38">
        <f>IF($B5932="","",MIN(1,DAY($A5932)/IF($N5932="Superstore",Settings!$B$5,Settings!$B$4)))</f>
        <v/>
      </c>
      <c r="T5932" s="38">
        <f>IF(OR($B5932="",$G5932="",$S5932=0),"",$G5932/$S5932)</f>
        <v/>
      </c>
      <c r="U5932" s="36">
        <f>IF($T5932="","",IF($T5932&lt;Settings!$B$8,"Critical",IF($T5932&lt;Settings!$B$9,"Semi Critical","Non Critical")))</f>
        <v/>
      </c>
      <c r="V5932" s="28" t="n"/>
      <c r="Z5932">
        <f>IF($B5932="","",IFERROR(VLOOKUP($B5932,'Plan HC for CCA'!$A:$B,2,0),""))</f>
        <v/>
      </c>
      <c r="AA5932">
        <f>IF(OR($B5932="",$Z5932=""),"",IF(N($M5932)&lt;$Z5932,"Delta","No Delta"))</f>
        <v/>
      </c>
      <c r="AB5932">
        <f>IF(OR($B5932="",$Z5932=""),"",MAX(0,$Z5932-N($M5932)))</f>
        <v/>
      </c>
      <c r="AC5932" s="46">
        <f>IF($B5932="","",IFERROR(INDEX('CCA Util %'!$H:$H,MATCH($B5932,'CCA Util %'!$E:$E,0)),""))</f>
        <v/>
      </c>
      <c r="AD5932">
        <f>IF($B5932="","",IFERROR(INDEX('CCA Util %'!$G:$G,MATCH($B5932,'CCA Util %'!$E:$E,0)),""))</f>
        <v/>
      </c>
      <c r="AE5932">
        <f>IF(OR($B5932="",$U5932=""),"",$U5932&amp;" &amp; "&amp;IF(OR($AD5932="",$AD5932=0),"Util NA",$AD5932&amp;" Util"))</f>
        <v/>
      </c>
    </row>
    <row r="5933" ht="15.75" customHeight="1" s="42">
      <c r="A5933" s="41" t="n"/>
      <c r="G5933" s="38" t="n"/>
      <c r="H5933" s="38" t="n"/>
      <c r="I5933" s="38" t="n"/>
      <c r="J5933" s="38" t="n"/>
      <c r="K5933" s="38" t="n"/>
      <c r="L5933" s="38" t="n"/>
      <c r="N5933" s="36">
        <f>IF($B5933="","",IF($C5933="SUPERSTORE","Superstore","DH"))</f>
        <v/>
      </c>
      <c r="O5933" s="36">
        <f>IF($B5933="","",IFERROR(VLOOKUP($B5933,Mapping!$A:$C,2,0),"Not Mapped"))</f>
        <v/>
      </c>
      <c r="P5933" s="36">
        <f>IF($B5933="","",IFERROR(VLOOKUP($B5933,Mapping!$A:$C,3,0),"Not Mapped"))</f>
        <v/>
      </c>
      <c r="Q5933" s="36">
        <f>IF($B5933="","",IFERROR(VLOOKUP($O5933,Leaders!$A:$B,2,0),"Not Mapped"))</f>
        <v/>
      </c>
      <c r="R5933" s="36">
        <f>IF($B5933="","",IF(COUNTIF(Exclusions!$A:$A,$B5933)&gt;0,"Yes","No"))</f>
        <v/>
      </c>
      <c r="S5933" s="38">
        <f>IF($B5933="","",MIN(1,DAY($A5933)/IF($N5933="Superstore",Settings!$B$5,Settings!$B$4)))</f>
        <v/>
      </c>
      <c r="T5933" s="38">
        <f>IF(OR($B5933="",$G5933="",$S5933=0),"",$G5933/$S5933)</f>
        <v/>
      </c>
      <c r="U5933" s="36">
        <f>IF($T5933="","",IF($T5933&lt;Settings!$B$8,"Critical",IF($T5933&lt;Settings!$B$9,"Semi Critical","Non Critical")))</f>
        <v/>
      </c>
      <c r="V5933" s="28" t="n"/>
      <c r="Z5933">
        <f>IF($B5933="","",IFERROR(VLOOKUP($B5933,'Plan HC for CCA'!$A:$B,2,0),""))</f>
        <v/>
      </c>
      <c r="AA5933">
        <f>IF(OR($B5933="",$Z5933=""),"",IF(N($M5933)&lt;$Z5933,"Delta","No Delta"))</f>
        <v/>
      </c>
      <c r="AB5933">
        <f>IF(OR($B5933="",$Z5933=""),"",MAX(0,$Z5933-N($M5933)))</f>
        <v/>
      </c>
      <c r="AC5933" s="46">
        <f>IF($B5933="","",IFERROR(INDEX('CCA Util %'!$H:$H,MATCH($B5933,'CCA Util %'!$E:$E,0)),""))</f>
        <v/>
      </c>
      <c r="AD5933">
        <f>IF($B5933="","",IFERROR(INDEX('CCA Util %'!$G:$G,MATCH($B5933,'CCA Util %'!$E:$E,0)),""))</f>
        <v/>
      </c>
      <c r="AE5933">
        <f>IF(OR($B5933="",$U5933=""),"",$U5933&amp;" &amp; "&amp;IF(OR($AD5933="",$AD5933=0),"Util NA",$AD5933&amp;" Util"))</f>
        <v/>
      </c>
    </row>
    <row r="5934" ht="15.75" customHeight="1" s="42">
      <c r="A5934" s="41" t="n"/>
      <c r="G5934" s="38" t="n"/>
      <c r="H5934" s="38" t="n"/>
      <c r="I5934" s="38" t="n"/>
      <c r="J5934" s="38" t="n"/>
      <c r="K5934" s="38" t="n"/>
      <c r="L5934" s="38" t="n"/>
      <c r="N5934" s="36">
        <f>IF($B5934="","",IF($C5934="SUPERSTORE","Superstore","DH"))</f>
        <v/>
      </c>
      <c r="O5934" s="36">
        <f>IF($B5934="","",IFERROR(VLOOKUP($B5934,Mapping!$A:$C,2,0),"Not Mapped"))</f>
        <v/>
      </c>
      <c r="P5934" s="36">
        <f>IF($B5934="","",IFERROR(VLOOKUP($B5934,Mapping!$A:$C,3,0),"Not Mapped"))</f>
        <v/>
      </c>
      <c r="Q5934" s="36">
        <f>IF($B5934="","",IFERROR(VLOOKUP($O5934,Leaders!$A:$B,2,0),"Not Mapped"))</f>
        <v/>
      </c>
      <c r="R5934" s="36">
        <f>IF($B5934="","",IF(COUNTIF(Exclusions!$A:$A,$B5934)&gt;0,"Yes","No"))</f>
        <v/>
      </c>
      <c r="S5934" s="38">
        <f>IF($B5934="","",MIN(1,DAY($A5934)/IF($N5934="Superstore",Settings!$B$5,Settings!$B$4)))</f>
        <v/>
      </c>
      <c r="T5934" s="38">
        <f>IF(OR($B5934="",$G5934="",$S5934=0),"",$G5934/$S5934)</f>
        <v/>
      </c>
      <c r="U5934" s="36">
        <f>IF($T5934="","",IF($T5934&lt;Settings!$B$8,"Critical",IF($T5934&lt;Settings!$B$9,"Semi Critical","Non Critical")))</f>
        <v/>
      </c>
      <c r="V5934" s="28" t="n"/>
      <c r="Z5934">
        <f>IF($B5934="","",IFERROR(VLOOKUP($B5934,'Plan HC for CCA'!$A:$B,2,0),""))</f>
        <v/>
      </c>
      <c r="AA5934">
        <f>IF(OR($B5934="",$Z5934=""),"",IF(N($M5934)&lt;$Z5934,"Delta","No Delta"))</f>
        <v/>
      </c>
      <c r="AB5934">
        <f>IF(OR($B5934="",$Z5934=""),"",MAX(0,$Z5934-N($M5934)))</f>
        <v/>
      </c>
      <c r="AC5934" s="46">
        <f>IF($B5934="","",IFERROR(INDEX('CCA Util %'!$H:$H,MATCH($B5934,'CCA Util %'!$E:$E,0)),""))</f>
        <v/>
      </c>
      <c r="AD5934">
        <f>IF($B5934="","",IFERROR(INDEX('CCA Util %'!$G:$G,MATCH($B5934,'CCA Util %'!$E:$E,0)),""))</f>
        <v/>
      </c>
      <c r="AE5934">
        <f>IF(OR($B5934="",$U5934=""),"",$U5934&amp;" &amp; "&amp;IF(OR($AD5934="",$AD5934=0),"Util NA",$AD5934&amp;" Util"))</f>
        <v/>
      </c>
    </row>
    <row r="5935" ht="15.75" customHeight="1" s="42">
      <c r="A5935" s="41" t="n"/>
      <c r="G5935" s="38" t="n"/>
      <c r="H5935" s="38" t="n"/>
      <c r="I5935" s="38" t="n"/>
      <c r="J5935" s="38" t="n"/>
      <c r="K5935" s="38" t="n"/>
      <c r="L5935" s="38" t="n"/>
      <c r="N5935" s="36">
        <f>IF($B5935="","",IF($C5935="SUPERSTORE","Superstore","DH"))</f>
        <v/>
      </c>
      <c r="O5935" s="36">
        <f>IF($B5935="","",IFERROR(VLOOKUP($B5935,Mapping!$A:$C,2,0),"Not Mapped"))</f>
        <v/>
      </c>
      <c r="P5935" s="36">
        <f>IF($B5935="","",IFERROR(VLOOKUP($B5935,Mapping!$A:$C,3,0),"Not Mapped"))</f>
        <v/>
      </c>
      <c r="Q5935" s="36">
        <f>IF($B5935="","",IFERROR(VLOOKUP($O5935,Leaders!$A:$B,2,0),"Not Mapped"))</f>
        <v/>
      </c>
      <c r="R5935" s="36">
        <f>IF($B5935="","",IF(COUNTIF(Exclusions!$A:$A,$B5935)&gt;0,"Yes","No"))</f>
        <v/>
      </c>
      <c r="S5935" s="38">
        <f>IF($B5935="","",MIN(1,DAY($A5935)/IF($N5935="Superstore",Settings!$B$5,Settings!$B$4)))</f>
        <v/>
      </c>
      <c r="T5935" s="38">
        <f>IF(OR($B5935="",$G5935="",$S5935=0),"",$G5935/$S5935)</f>
        <v/>
      </c>
      <c r="U5935" s="36">
        <f>IF($T5935="","",IF($T5935&lt;Settings!$B$8,"Critical",IF($T5935&lt;Settings!$B$9,"Semi Critical","Non Critical")))</f>
        <v/>
      </c>
      <c r="V5935" s="28" t="n"/>
      <c r="Z5935">
        <f>IF($B5935="","",IFERROR(VLOOKUP($B5935,'Plan HC for CCA'!$A:$B,2,0),""))</f>
        <v/>
      </c>
      <c r="AA5935">
        <f>IF(OR($B5935="",$Z5935=""),"",IF(N($M5935)&lt;$Z5935,"Delta","No Delta"))</f>
        <v/>
      </c>
      <c r="AB5935">
        <f>IF(OR($B5935="",$Z5935=""),"",MAX(0,$Z5935-N($M5935)))</f>
        <v/>
      </c>
      <c r="AC5935" s="46">
        <f>IF($B5935="","",IFERROR(INDEX('CCA Util %'!$H:$H,MATCH($B5935,'CCA Util %'!$E:$E,0)),""))</f>
        <v/>
      </c>
      <c r="AD5935">
        <f>IF($B5935="","",IFERROR(INDEX('CCA Util %'!$G:$G,MATCH($B5935,'CCA Util %'!$E:$E,0)),""))</f>
        <v/>
      </c>
      <c r="AE5935">
        <f>IF(OR($B5935="",$U5935=""),"",$U5935&amp;" &amp; "&amp;IF(OR($AD5935="",$AD5935=0),"Util NA",$AD5935&amp;" Util"))</f>
        <v/>
      </c>
    </row>
    <row r="5936" ht="15.75" customHeight="1" s="42">
      <c r="A5936" s="41" t="n"/>
      <c r="G5936" s="38" t="n"/>
      <c r="H5936" s="38" t="n"/>
      <c r="I5936" s="38" t="n"/>
      <c r="J5936" s="38" t="n"/>
      <c r="K5936" s="38" t="n"/>
      <c r="L5936" s="38" t="n"/>
      <c r="N5936" s="36">
        <f>IF($B5936="","",IF($C5936="SUPERSTORE","Superstore","DH"))</f>
        <v/>
      </c>
      <c r="O5936" s="36">
        <f>IF($B5936="","",IFERROR(VLOOKUP($B5936,Mapping!$A:$C,2,0),"Not Mapped"))</f>
        <v/>
      </c>
      <c r="P5936" s="36">
        <f>IF($B5936="","",IFERROR(VLOOKUP($B5936,Mapping!$A:$C,3,0),"Not Mapped"))</f>
        <v/>
      </c>
      <c r="Q5936" s="36">
        <f>IF($B5936="","",IFERROR(VLOOKUP($O5936,Leaders!$A:$B,2,0),"Not Mapped"))</f>
        <v/>
      </c>
      <c r="R5936" s="36">
        <f>IF($B5936="","",IF(COUNTIF(Exclusions!$A:$A,$B5936)&gt;0,"Yes","No"))</f>
        <v/>
      </c>
      <c r="S5936" s="38">
        <f>IF($B5936="","",MIN(1,DAY($A5936)/IF($N5936="Superstore",Settings!$B$5,Settings!$B$4)))</f>
        <v/>
      </c>
      <c r="T5936" s="38">
        <f>IF(OR($B5936="",$G5936="",$S5936=0),"",$G5936/$S5936)</f>
        <v/>
      </c>
      <c r="U5936" s="36">
        <f>IF($T5936="","",IF($T5936&lt;Settings!$B$8,"Critical",IF($T5936&lt;Settings!$B$9,"Semi Critical","Non Critical")))</f>
        <v/>
      </c>
      <c r="V5936" s="28" t="n"/>
      <c r="Z5936">
        <f>IF($B5936="","",IFERROR(VLOOKUP($B5936,'Plan HC for CCA'!$A:$B,2,0),""))</f>
        <v/>
      </c>
      <c r="AA5936">
        <f>IF(OR($B5936="",$Z5936=""),"",IF(N($M5936)&lt;$Z5936,"Delta","No Delta"))</f>
        <v/>
      </c>
      <c r="AB5936">
        <f>IF(OR($B5936="",$Z5936=""),"",MAX(0,$Z5936-N($M5936)))</f>
        <v/>
      </c>
      <c r="AC5936" s="46">
        <f>IF($B5936="","",IFERROR(INDEX('CCA Util %'!$H:$H,MATCH($B5936,'CCA Util %'!$E:$E,0)),""))</f>
        <v/>
      </c>
      <c r="AD5936">
        <f>IF($B5936="","",IFERROR(INDEX('CCA Util %'!$G:$G,MATCH($B5936,'CCA Util %'!$E:$E,0)),""))</f>
        <v/>
      </c>
      <c r="AE5936">
        <f>IF(OR($B5936="",$U5936=""),"",$U5936&amp;" &amp; "&amp;IF(OR($AD5936="",$AD5936=0),"Util NA",$AD5936&amp;" Util"))</f>
        <v/>
      </c>
    </row>
    <row r="5937" ht="15.75" customHeight="1" s="42">
      <c r="A5937" s="41" t="n"/>
      <c r="G5937" s="38" t="n"/>
      <c r="H5937" s="38" t="n"/>
      <c r="I5937" s="38" t="n"/>
      <c r="J5937" s="38" t="n"/>
      <c r="K5937" s="38" t="n"/>
      <c r="L5937" s="38" t="n"/>
      <c r="N5937" s="36">
        <f>IF($B5937="","",IF($C5937="SUPERSTORE","Superstore","DH"))</f>
        <v/>
      </c>
      <c r="O5937" s="36">
        <f>IF($B5937="","",IFERROR(VLOOKUP($B5937,Mapping!$A:$C,2,0),"Not Mapped"))</f>
        <v/>
      </c>
      <c r="P5937" s="36">
        <f>IF($B5937="","",IFERROR(VLOOKUP($B5937,Mapping!$A:$C,3,0),"Not Mapped"))</f>
        <v/>
      </c>
      <c r="Q5937" s="36">
        <f>IF($B5937="","",IFERROR(VLOOKUP($O5937,Leaders!$A:$B,2,0),"Not Mapped"))</f>
        <v/>
      </c>
      <c r="R5937" s="36">
        <f>IF($B5937="","",IF(COUNTIF(Exclusions!$A:$A,$B5937)&gt;0,"Yes","No"))</f>
        <v/>
      </c>
      <c r="S5937" s="38">
        <f>IF($B5937="","",MIN(1,DAY($A5937)/IF($N5937="Superstore",Settings!$B$5,Settings!$B$4)))</f>
        <v/>
      </c>
      <c r="T5937" s="38">
        <f>IF(OR($B5937="",$G5937="",$S5937=0),"",$G5937/$S5937)</f>
        <v/>
      </c>
      <c r="U5937" s="36">
        <f>IF($T5937="","",IF($T5937&lt;Settings!$B$8,"Critical",IF($T5937&lt;Settings!$B$9,"Semi Critical","Non Critical")))</f>
        <v/>
      </c>
      <c r="V5937" s="28" t="n"/>
      <c r="Z5937">
        <f>IF($B5937="","",IFERROR(VLOOKUP($B5937,'Plan HC for CCA'!$A:$B,2,0),""))</f>
        <v/>
      </c>
      <c r="AA5937">
        <f>IF(OR($B5937="",$Z5937=""),"",IF(N($M5937)&lt;$Z5937,"Delta","No Delta"))</f>
        <v/>
      </c>
      <c r="AB5937">
        <f>IF(OR($B5937="",$Z5937=""),"",MAX(0,$Z5937-N($M5937)))</f>
        <v/>
      </c>
      <c r="AC5937" s="46">
        <f>IF($B5937="","",IFERROR(INDEX('CCA Util %'!$H:$H,MATCH($B5937,'CCA Util %'!$E:$E,0)),""))</f>
        <v/>
      </c>
      <c r="AD5937">
        <f>IF($B5937="","",IFERROR(INDEX('CCA Util %'!$G:$G,MATCH($B5937,'CCA Util %'!$E:$E,0)),""))</f>
        <v/>
      </c>
      <c r="AE5937">
        <f>IF(OR($B5937="",$U5937=""),"",$U5937&amp;" &amp; "&amp;IF(OR($AD5937="",$AD5937=0),"Util NA",$AD5937&amp;" Util"))</f>
        <v/>
      </c>
    </row>
    <row r="5938" ht="15.75" customHeight="1" s="42">
      <c r="A5938" s="41" t="n"/>
      <c r="G5938" s="38" t="n"/>
      <c r="H5938" s="38" t="n"/>
      <c r="I5938" s="38" t="n"/>
      <c r="J5938" s="38" t="n"/>
      <c r="K5938" s="38" t="n"/>
      <c r="L5938" s="38" t="n"/>
      <c r="N5938" s="36">
        <f>IF($B5938="","",IF($C5938="SUPERSTORE","Superstore","DH"))</f>
        <v/>
      </c>
      <c r="O5938" s="36">
        <f>IF($B5938="","",IFERROR(VLOOKUP($B5938,Mapping!$A:$C,2,0),"Not Mapped"))</f>
        <v/>
      </c>
      <c r="P5938" s="36">
        <f>IF($B5938="","",IFERROR(VLOOKUP($B5938,Mapping!$A:$C,3,0),"Not Mapped"))</f>
        <v/>
      </c>
      <c r="Q5938" s="36">
        <f>IF($B5938="","",IFERROR(VLOOKUP($O5938,Leaders!$A:$B,2,0),"Not Mapped"))</f>
        <v/>
      </c>
      <c r="R5938" s="36">
        <f>IF($B5938="","",IF(COUNTIF(Exclusions!$A:$A,$B5938)&gt;0,"Yes","No"))</f>
        <v/>
      </c>
      <c r="S5938" s="38">
        <f>IF($B5938="","",MIN(1,DAY($A5938)/IF($N5938="Superstore",Settings!$B$5,Settings!$B$4)))</f>
        <v/>
      </c>
      <c r="T5938" s="38">
        <f>IF(OR($B5938="",$G5938="",$S5938=0),"",$G5938/$S5938)</f>
        <v/>
      </c>
      <c r="U5938" s="36">
        <f>IF($T5938="","",IF($T5938&lt;Settings!$B$8,"Critical",IF($T5938&lt;Settings!$B$9,"Semi Critical","Non Critical")))</f>
        <v/>
      </c>
      <c r="V5938" s="28" t="n"/>
      <c r="Z5938">
        <f>IF($B5938="","",IFERROR(VLOOKUP($B5938,'Plan HC for CCA'!$A:$B,2,0),""))</f>
        <v/>
      </c>
      <c r="AA5938">
        <f>IF(OR($B5938="",$Z5938=""),"",IF(N($M5938)&lt;$Z5938,"Delta","No Delta"))</f>
        <v/>
      </c>
      <c r="AB5938">
        <f>IF(OR($B5938="",$Z5938=""),"",MAX(0,$Z5938-N($M5938)))</f>
        <v/>
      </c>
      <c r="AC5938" s="46">
        <f>IF($B5938="","",IFERROR(INDEX('CCA Util %'!$H:$H,MATCH($B5938,'CCA Util %'!$E:$E,0)),""))</f>
        <v/>
      </c>
      <c r="AD5938">
        <f>IF($B5938="","",IFERROR(INDEX('CCA Util %'!$G:$G,MATCH($B5938,'CCA Util %'!$E:$E,0)),""))</f>
        <v/>
      </c>
      <c r="AE5938">
        <f>IF(OR($B5938="",$U5938=""),"",$U5938&amp;" &amp; "&amp;IF(OR($AD5938="",$AD5938=0),"Util NA",$AD5938&amp;" Util"))</f>
        <v/>
      </c>
    </row>
    <row r="5939" ht="15.75" customHeight="1" s="42">
      <c r="A5939" s="41" t="n"/>
      <c r="G5939" s="38" t="n"/>
      <c r="H5939" s="38" t="n"/>
      <c r="I5939" s="38" t="n"/>
      <c r="J5939" s="38" t="n"/>
      <c r="K5939" s="38" t="n"/>
      <c r="L5939" s="38" t="n"/>
      <c r="N5939" s="36">
        <f>IF($B5939="","",IF($C5939="SUPERSTORE","Superstore","DH"))</f>
        <v/>
      </c>
      <c r="O5939" s="36">
        <f>IF($B5939="","",IFERROR(VLOOKUP($B5939,Mapping!$A:$C,2,0),"Not Mapped"))</f>
        <v/>
      </c>
      <c r="P5939" s="36">
        <f>IF($B5939="","",IFERROR(VLOOKUP($B5939,Mapping!$A:$C,3,0),"Not Mapped"))</f>
        <v/>
      </c>
      <c r="Q5939" s="36">
        <f>IF($B5939="","",IFERROR(VLOOKUP($O5939,Leaders!$A:$B,2,0),"Not Mapped"))</f>
        <v/>
      </c>
      <c r="R5939" s="36">
        <f>IF($B5939="","",IF(COUNTIF(Exclusions!$A:$A,$B5939)&gt;0,"Yes","No"))</f>
        <v/>
      </c>
      <c r="S5939" s="38">
        <f>IF($B5939="","",MIN(1,DAY($A5939)/IF($N5939="Superstore",Settings!$B$5,Settings!$B$4)))</f>
        <v/>
      </c>
      <c r="T5939" s="38">
        <f>IF(OR($B5939="",$G5939="",$S5939=0),"",$G5939/$S5939)</f>
        <v/>
      </c>
      <c r="U5939" s="36">
        <f>IF($T5939="","",IF($T5939&lt;Settings!$B$8,"Critical",IF($T5939&lt;Settings!$B$9,"Semi Critical","Non Critical")))</f>
        <v/>
      </c>
      <c r="V5939" s="28" t="n"/>
      <c r="Z5939">
        <f>IF($B5939="","",IFERROR(VLOOKUP($B5939,'Plan HC for CCA'!$A:$B,2,0),""))</f>
        <v/>
      </c>
      <c r="AA5939">
        <f>IF(OR($B5939="",$Z5939=""),"",IF(N($M5939)&lt;$Z5939,"Delta","No Delta"))</f>
        <v/>
      </c>
      <c r="AB5939">
        <f>IF(OR($B5939="",$Z5939=""),"",MAX(0,$Z5939-N($M5939)))</f>
        <v/>
      </c>
      <c r="AC5939" s="46">
        <f>IF($B5939="","",IFERROR(INDEX('CCA Util %'!$H:$H,MATCH($B5939,'CCA Util %'!$E:$E,0)),""))</f>
        <v/>
      </c>
      <c r="AD5939">
        <f>IF($B5939="","",IFERROR(INDEX('CCA Util %'!$G:$G,MATCH($B5939,'CCA Util %'!$E:$E,0)),""))</f>
        <v/>
      </c>
      <c r="AE5939">
        <f>IF(OR($B5939="",$U5939=""),"",$U5939&amp;" &amp; "&amp;IF(OR($AD5939="",$AD5939=0),"Util NA",$AD5939&amp;" Util"))</f>
        <v/>
      </c>
    </row>
    <row r="5940" ht="15.75" customHeight="1" s="42">
      <c r="A5940" s="41" t="n"/>
      <c r="G5940" s="38" t="n"/>
      <c r="H5940" s="38" t="n"/>
      <c r="I5940" s="38" t="n"/>
      <c r="J5940" s="38" t="n"/>
      <c r="K5940" s="38" t="n"/>
      <c r="L5940" s="38" t="n"/>
      <c r="N5940" s="36">
        <f>IF($B5940="","",IF($C5940="SUPERSTORE","Superstore","DH"))</f>
        <v/>
      </c>
      <c r="O5940" s="36">
        <f>IF($B5940="","",IFERROR(VLOOKUP($B5940,Mapping!$A:$C,2,0),"Not Mapped"))</f>
        <v/>
      </c>
      <c r="P5940" s="36">
        <f>IF($B5940="","",IFERROR(VLOOKUP($B5940,Mapping!$A:$C,3,0),"Not Mapped"))</f>
        <v/>
      </c>
      <c r="Q5940" s="36">
        <f>IF($B5940="","",IFERROR(VLOOKUP($O5940,Leaders!$A:$B,2,0),"Not Mapped"))</f>
        <v/>
      </c>
      <c r="R5940" s="36">
        <f>IF($B5940="","",IF(COUNTIF(Exclusions!$A:$A,$B5940)&gt;0,"Yes","No"))</f>
        <v/>
      </c>
      <c r="S5940" s="38">
        <f>IF($B5940="","",MIN(1,DAY($A5940)/IF($N5940="Superstore",Settings!$B$5,Settings!$B$4)))</f>
        <v/>
      </c>
      <c r="T5940" s="38">
        <f>IF(OR($B5940="",$G5940="",$S5940=0),"",$G5940/$S5940)</f>
        <v/>
      </c>
      <c r="U5940" s="36">
        <f>IF($T5940="","",IF($T5940&lt;Settings!$B$8,"Critical",IF($T5940&lt;Settings!$B$9,"Semi Critical","Non Critical")))</f>
        <v/>
      </c>
      <c r="V5940" s="28" t="n"/>
      <c r="Z5940">
        <f>IF($B5940="","",IFERROR(VLOOKUP($B5940,'Plan HC for CCA'!$A:$B,2,0),""))</f>
        <v/>
      </c>
      <c r="AA5940">
        <f>IF(OR($B5940="",$Z5940=""),"",IF(N($M5940)&lt;$Z5940,"Delta","No Delta"))</f>
        <v/>
      </c>
      <c r="AB5940">
        <f>IF(OR($B5940="",$Z5940=""),"",MAX(0,$Z5940-N($M5940)))</f>
        <v/>
      </c>
      <c r="AC5940" s="46">
        <f>IF($B5940="","",IFERROR(INDEX('CCA Util %'!$H:$H,MATCH($B5940,'CCA Util %'!$E:$E,0)),""))</f>
        <v/>
      </c>
      <c r="AD5940">
        <f>IF($B5940="","",IFERROR(INDEX('CCA Util %'!$G:$G,MATCH($B5940,'CCA Util %'!$E:$E,0)),""))</f>
        <v/>
      </c>
      <c r="AE5940">
        <f>IF(OR($B5940="",$U5940=""),"",$U5940&amp;" &amp; "&amp;IF(OR($AD5940="",$AD5940=0),"Util NA",$AD5940&amp;" Util"))</f>
        <v/>
      </c>
    </row>
    <row r="5941" ht="15.75" customHeight="1" s="42">
      <c r="A5941" s="41" t="n"/>
      <c r="G5941" s="38" t="n"/>
      <c r="H5941" s="38" t="n"/>
      <c r="I5941" s="38" t="n"/>
      <c r="J5941" s="38" t="n"/>
      <c r="K5941" s="38" t="n"/>
      <c r="L5941" s="38" t="n"/>
      <c r="N5941" s="36">
        <f>IF($B5941="","",IF($C5941="SUPERSTORE","Superstore","DH"))</f>
        <v/>
      </c>
      <c r="O5941" s="36">
        <f>IF($B5941="","",IFERROR(VLOOKUP($B5941,Mapping!$A:$C,2,0),"Not Mapped"))</f>
        <v/>
      </c>
      <c r="P5941" s="36">
        <f>IF($B5941="","",IFERROR(VLOOKUP($B5941,Mapping!$A:$C,3,0),"Not Mapped"))</f>
        <v/>
      </c>
      <c r="Q5941" s="36">
        <f>IF($B5941="","",IFERROR(VLOOKUP($O5941,Leaders!$A:$B,2,0),"Not Mapped"))</f>
        <v/>
      </c>
      <c r="R5941" s="36">
        <f>IF($B5941="","",IF(COUNTIF(Exclusions!$A:$A,$B5941)&gt;0,"Yes","No"))</f>
        <v/>
      </c>
      <c r="S5941" s="38">
        <f>IF($B5941="","",MIN(1,DAY($A5941)/IF($N5941="Superstore",Settings!$B$5,Settings!$B$4)))</f>
        <v/>
      </c>
      <c r="T5941" s="38">
        <f>IF(OR($B5941="",$G5941="",$S5941=0),"",$G5941/$S5941)</f>
        <v/>
      </c>
      <c r="U5941" s="36">
        <f>IF($T5941="","",IF($T5941&lt;Settings!$B$8,"Critical",IF($T5941&lt;Settings!$B$9,"Semi Critical","Non Critical")))</f>
        <v/>
      </c>
      <c r="V5941" s="28" t="n"/>
      <c r="Z5941">
        <f>IF($B5941="","",IFERROR(VLOOKUP($B5941,'Plan HC for CCA'!$A:$B,2,0),""))</f>
        <v/>
      </c>
      <c r="AA5941">
        <f>IF(OR($B5941="",$Z5941=""),"",IF(N($M5941)&lt;$Z5941,"Delta","No Delta"))</f>
        <v/>
      </c>
      <c r="AB5941">
        <f>IF(OR($B5941="",$Z5941=""),"",MAX(0,$Z5941-N($M5941)))</f>
        <v/>
      </c>
      <c r="AC5941" s="46">
        <f>IF($B5941="","",IFERROR(INDEX('CCA Util %'!$H:$H,MATCH($B5941,'CCA Util %'!$E:$E,0)),""))</f>
        <v/>
      </c>
      <c r="AD5941">
        <f>IF($B5941="","",IFERROR(INDEX('CCA Util %'!$G:$G,MATCH($B5941,'CCA Util %'!$E:$E,0)),""))</f>
        <v/>
      </c>
      <c r="AE5941">
        <f>IF(OR($B5941="",$U5941=""),"",$U5941&amp;" &amp; "&amp;IF(OR($AD5941="",$AD5941=0),"Util NA",$AD5941&amp;" Util"))</f>
        <v/>
      </c>
    </row>
    <row r="5942" ht="15.75" customHeight="1" s="42">
      <c r="A5942" s="41" t="n"/>
      <c r="G5942" s="38" t="n"/>
      <c r="H5942" s="38" t="n"/>
      <c r="I5942" s="38" t="n"/>
      <c r="J5942" s="38" t="n"/>
      <c r="K5942" s="38" t="n"/>
      <c r="L5942" s="38" t="n"/>
      <c r="N5942" s="36">
        <f>IF($B5942="","",IF($C5942="SUPERSTORE","Superstore","DH"))</f>
        <v/>
      </c>
      <c r="O5942" s="36">
        <f>IF($B5942="","",IFERROR(VLOOKUP($B5942,Mapping!$A:$C,2,0),"Not Mapped"))</f>
        <v/>
      </c>
      <c r="P5942" s="36">
        <f>IF($B5942="","",IFERROR(VLOOKUP($B5942,Mapping!$A:$C,3,0),"Not Mapped"))</f>
        <v/>
      </c>
      <c r="Q5942" s="36">
        <f>IF($B5942="","",IFERROR(VLOOKUP($O5942,Leaders!$A:$B,2,0),"Not Mapped"))</f>
        <v/>
      </c>
      <c r="R5942" s="36">
        <f>IF($B5942="","",IF(COUNTIF(Exclusions!$A:$A,$B5942)&gt;0,"Yes","No"))</f>
        <v/>
      </c>
      <c r="S5942" s="38">
        <f>IF($B5942="","",MIN(1,DAY($A5942)/IF($N5942="Superstore",Settings!$B$5,Settings!$B$4)))</f>
        <v/>
      </c>
      <c r="T5942" s="38">
        <f>IF(OR($B5942="",$G5942="",$S5942=0),"",$G5942/$S5942)</f>
        <v/>
      </c>
      <c r="U5942" s="36">
        <f>IF($T5942="","",IF($T5942&lt;Settings!$B$8,"Critical",IF($T5942&lt;Settings!$B$9,"Semi Critical","Non Critical")))</f>
        <v/>
      </c>
      <c r="V5942" s="28" t="n"/>
      <c r="Z5942">
        <f>IF($B5942="","",IFERROR(VLOOKUP($B5942,'Plan HC for CCA'!$A:$B,2,0),""))</f>
        <v/>
      </c>
      <c r="AA5942">
        <f>IF(OR($B5942="",$Z5942=""),"",IF(N($M5942)&lt;$Z5942,"Delta","No Delta"))</f>
        <v/>
      </c>
      <c r="AB5942">
        <f>IF(OR($B5942="",$Z5942=""),"",MAX(0,$Z5942-N($M5942)))</f>
        <v/>
      </c>
      <c r="AC5942" s="46">
        <f>IF($B5942="","",IFERROR(INDEX('CCA Util %'!$H:$H,MATCH($B5942,'CCA Util %'!$E:$E,0)),""))</f>
        <v/>
      </c>
      <c r="AD5942">
        <f>IF($B5942="","",IFERROR(INDEX('CCA Util %'!$G:$G,MATCH($B5942,'CCA Util %'!$E:$E,0)),""))</f>
        <v/>
      </c>
      <c r="AE5942">
        <f>IF(OR($B5942="",$U5942=""),"",$U5942&amp;" &amp; "&amp;IF(OR($AD5942="",$AD5942=0),"Util NA",$AD5942&amp;" Util"))</f>
        <v/>
      </c>
    </row>
    <row r="5943" ht="15.75" customHeight="1" s="42">
      <c r="A5943" s="41" t="n"/>
      <c r="G5943" s="38" t="n"/>
      <c r="H5943" s="38" t="n"/>
      <c r="I5943" s="38" t="n"/>
      <c r="J5943" s="38" t="n"/>
      <c r="K5943" s="38" t="n"/>
      <c r="L5943" s="38" t="n"/>
      <c r="N5943" s="36">
        <f>IF($B5943="","",IF($C5943="SUPERSTORE","Superstore","DH"))</f>
        <v/>
      </c>
      <c r="O5943" s="36">
        <f>IF($B5943="","",IFERROR(VLOOKUP($B5943,Mapping!$A:$C,2,0),"Not Mapped"))</f>
        <v/>
      </c>
      <c r="P5943" s="36">
        <f>IF($B5943="","",IFERROR(VLOOKUP($B5943,Mapping!$A:$C,3,0),"Not Mapped"))</f>
        <v/>
      </c>
      <c r="Q5943" s="36">
        <f>IF($B5943="","",IFERROR(VLOOKUP($O5943,Leaders!$A:$B,2,0),"Not Mapped"))</f>
        <v/>
      </c>
      <c r="R5943" s="36">
        <f>IF($B5943="","",IF(COUNTIF(Exclusions!$A:$A,$B5943)&gt;0,"Yes","No"))</f>
        <v/>
      </c>
      <c r="S5943" s="38">
        <f>IF($B5943="","",MIN(1,DAY($A5943)/IF($N5943="Superstore",Settings!$B$5,Settings!$B$4)))</f>
        <v/>
      </c>
      <c r="T5943" s="38">
        <f>IF(OR($B5943="",$G5943="",$S5943=0),"",$G5943/$S5943)</f>
        <v/>
      </c>
      <c r="U5943" s="36">
        <f>IF($T5943="","",IF($T5943&lt;Settings!$B$8,"Critical",IF($T5943&lt;Settings!$B$9,"Semi Critical","Non Critical")))</f>
        <v/>
      </c>
      <c r="V5943" s="28" t="n"/>
      <c r="Z5943">
        <f>IF($B5943="","",IFERROR(VLOOKUP($B5943,'Plan HC for CCA'!$A:$B,2,0),""))</f>
        <v/>
      </c>
      <c r="AA5943">
        <f>IF(OR($B5943="",$Z5943=""),"",IF(N($M5943)&lt;$Z5943,"Delta","No Delta"))</f>
        <v/>
      </c>
      <c r="AB5943">
        <f>IF(OR($B5943="",$Z5943=""),"",MAX(0,$Z5943-N($M5943)))</f>
        <v/>
      </c>
      <c r="AC5943" s="46">
        <f>IF($B5943="","",IFERROR(INDEX('CCA Util %'!$H:$H,MATCH($B5943,'CCA Util %'!$E:$E,0)),""))</f>
        <v/>
      </c>
      <c r="AD5943">
        <f>IF($B5943="","",IFERROR(INDEX('CCA Util %'!$G:$G,MATCH($B5943,'CCA Util %'!$E:$E,0)),""))</f>
        <v/>
      </c>
      <c r="AE5943">
        <f>IF(OR($B5943="",$U5943=""),"",$U5943&amp;" &amp; "&amp;IF(OR($AD5943="",$AD5943=0),"Util NA",$AD5943&amp;" Util"))</f>
        <v/>
      </c>
    </row>
    <row r="5944" ht="15.75" customHeight="1" s="42">
      <c r="A5944" s="41" t="n"/>
      <c r="G5944" s="38" t="n"/>
      <c r="H5944" s="38" t="n"/>
      <c r="I5944" s="38" t="n"/>
      <c r="J5944" s="38" t="n"/>
      <c r="K5944" s="38" t="n"/>
      <c r="L5944" s="38" t="n"/>
      <c r="N5944" s="36">
        <f>IF($B5944="","",IF($C5944="SUPERSTORE","Superstore","DH"))</f>
        <v/>
      </c>
      <c r="O5944" s="36">
        <f>IF($B5944="","",IFERROR(VLOOKUP($B5944,Mapping!$A:$C,2,0),"Not Mapped"))</f>
        <v/>
      </c>
      <c r="P5944" s="36">
        <f>IF($B5944="","",IFERROR(VLOOKUP($B5944,Mapping!$A:$C,3,0),"Not Mapped"))</f>
        <v/>
      </c>
      <c r="Q5944" s="36">
        <f>IF($B5944="","",IFERROR(VLOOKUP($O5944,Leaders!$A:$B,2,0),"Not Mapped"))</f>
        <v/>
      </c>
      <c r="R5944" s="36">
        <f>IF($B5944="","",IF(COUNTIF(Exclusions!$A:$A,$B5944)&gt;0,"Yes","No"))</f>
        <v/>
      </c>
      <c r="S5944" s="38">
        <f>IF($B5944="","",MIN(1,DAY($A5944)/IF($N5944="Superstore",Settings!$B$5,Settings!$B$4)))</f>
        <v/>
      </c>
      <c r="T5944" s="38">
        <f>IF(OR($B5944="",$G5944="",$S5944=0),"",$G5944/$S5944)</f>
        <v/>
      </c>
      <c r="U5944" s="36">
        <f>IF($T5944="","",IF($T5944&lt;Settings!$B$8,"Critical",IF($T5944&lt;Settings!$B$9,"Semi Critical","Non Critical")))</f>
        <v/>
      </c>
      <c r="V5944" s="28" t="n"/>
      <c r="Z5944">
        <f>IF($B5944="","",IFERROR(VLOOKUP($B5944,'Plan HC for CCA'!$A:$B,2,0),""))</f>
        <v/>
      </c>
      <c r="AA5944">
        <f>IF(OR($B5944="",$Z5944=""),"",IF(N($M5944)&lt;$Z5944,"Delta","No Delta"))</f>
        <v/>
      </c>
      <c r="AB5944">
        <f>IF(OR($B5944="",$Z5944=""),"",MAX(0,$Z5944-N($M5944)))</f>
        <v/>
      </c>
      <c r="AC5944" s="46">
        <f>IF($B5944="","",IFERROR(INDEX('CCA Util %'!$H:$H,MATCH($B5944,'CCA Util %'!$E:$E,0)),""))</f>
        <v/>
      </c>
      <c r="AD5944">
        <f>IF($B5944="","",IFERROR(INDEX('CCA Util %'!$G:$G,MATCH($B5944,'CCA Util %'!$E:$E,0)),""))</f>
        <v/>
      </c>
      <c r="AE5944">
        <f>IF(OR($B5944="",$U5944=""),"",$U5944&amp;" &amp; "&amp;IF(OR($AD5944="",$AD5944=0),"Util NA",$AD5944&amp;" Util"))</f>
        <v/>
      </c>
    </row>
    <row r="5945" ht="15.75" customHeight="1" s="42">
      <c r="A5945" s="41" t="n"/>
      <c r="G5945" s="38" t="n"/>
      <c r="H5945" s="38" t="n"/>
      <c r="I5945" s="38" t="n"/>
      <c r="J5945" s="38" t="n"/>
      <c r="K5945" s="38" t="n"/>
      <c r="L5945" s="38" t="n"/>
      <c r="N5945" s="36">
        <f>IF($B5945="","",IF($C5945="SUPERSTORE","Superstore","DH"))</f>
        <v/>
      </c>
      <c r="O5945" s="36">
        <f>IF($B5945="","",IFERROR(VLOOKUP($B5945,Mapping!$A:$C,2,0),"Not Mapped"))</f>
        <v/>
      </c>
      <c r="P5945" s="36">
        <f>IF($B5945="","",IFERROR(VLOOKUP($B5945,Mapping!$A:$C,3,0),"Not Mapped"))</f>
        <v/>
      </c>
      <c r="Q5945" s="36">
        <f>IF($B5945="","",IFERROR(VLOOKUP($O5945,Leaders!$A:$B,2,0),"Not Mapped"))</f>
        <v/>
      </c>
      <c r="R5945" s="36">
        <f>IF($B5945="","",IF(COUNTIF(Exclusions!$A:$A,$B5945)&gt;0,"Yes","No"))</f>
        <v/>
      </c>
      <c r="S5945" s="38">
        <f>IF($B5945="","",MIN(1,DAY($A5945)/IF($N5945="Superstore",Settings!$B$5,Settings!$B$4)))</f>
        <v/>
      </c>
      <c r="T5945" s="38">
        <f>IF(OR($B5945="",$G5945="",$S5945=0),"",$G5945/$S5945)</f>
        <v/>
      </c>
      <c r="U5945" s="36">
        <f>IF($T5945="","",IF($T5945&lt;Settings!$B$8,"Critical",IF($T5945&lt;Settings!$B$9,"Semi Critical","Non Critical")))</f>
        <v/>
      </c>
      <c r="V5945" s="28" t="n"/>
      <c r="Z5945">
        <f>IF($B5945="","",IFERROR(VLOOKUP($B5945,'Plan HC for CCA'!$A:$B,2,0),""))</f>
        <v/>
      </c>
      <c r="AA5945">
        <f>IF(OR($B5945="",$Z5945=""),"",IF(N($M5945)&lt;$Z5945,"Delta","No Delta"))</f>
        <v/>
      </c>
      <c r="AB5945">
        <f>IF(OR($B5945="",$Z5945=""),"",MAX(0,$Z5945-N($M5945)))</f>
        <v/>
      </c>
      <c r="AC5945" s="46">
        <f>IF($B5945="","",IFERROR(INDEX('CCA Util %'!$H:$H,MATCH($B5945,'CCA Util %'!$E:$E,0)),""))</f>
        <v/>
      </c>
      <c r="AD5945">
        <f>IF($B5945="","",IFERROR(INDEX('CCA Util %'!$G:$G,MATCH($B5945,'CCA Util %'!$E:$E,0)),""))</f>
        <v/>
      </c>
      <c r="AE5945">
        <f>IF(OR($B5945="",$U5945=""),"",$U5945&amp;" &amp; "&amp;IF(OR($AD5945="",$AD5945=0),"Util NA",$AD5945&amp;" Util"))</f>
        <v/>
      </c>
    </row>
    <row r="5946" ht="15.75" customHeight="1" s="42">
      <c r="A5946" s="41" t="n"/>
      <c r="G5946" s="38" t="n"/>
      <c r="H5946" s="38" t="n"/>
      <c r="I5946" s="38" t="n"/>
      <c r="J5946" s="38" t="n"/>
      <c r="K5946" s="38" t="n"/>
      <c r="L5946" s="38" t="n"/>
      <c r="N5946" s="36">
        <f>IF($B5946="","",IF($C5946="SUPERSTORE","Superstore","DH"))</f>
        <v/>
      </c>
      <c r="O5946" s="36">
        <f>IF($B5946="","",IFERROR(VLOOKUP($B5946,Mapping!$A:$C,2,0),"Not Mapped"))</f>
        <v/>
      </c>
      <c r="P5946" s="36">
        <f>IF($B5946="","",IFERROR(VLOOKUP($B5946,Mapping!$A:$C,3,0),"Not Mapped"))</f>
        <v/>
      </c>
      <c r="Q5946" s="36">
        <f>IF($B5946="","",IFERROR(VLOOKUP($O5946,Leaders!$A:$B,2,0),"Not Mapped"))</f>
        <v/>
      </c>
      <c r="R5946" s="36">
        <f>IF($B5946="","",IF(COUNTIF(Exclusions!$A:$A,$B5946)&gt;0,"Yes","No"))</f>
        <v/>
      </c>
      <c r="S5946" s="38">
        <f>IF($B5946="","",MIN(1,DAY($A5946)/IF($N5946="Superstore",Settings!$B$5,Settings!$B$4)))</f>
        <v/>
      </c>
      <c r="T5946" s="38">
        <f>IF(OR($B5946="",$G5946="",$S5946=0),"",$G5946/$S5946)</f>
        <v/>
      </c>
      <c r="U5946" s="36">
        <f>IF($T5946="","",IF($T5946&lt;Settings!$B$8,"Critical",IF($T5946&lt;Settings!$B$9,"Semi Critical","Non Critical")))</f>
        <v/>
      </c>
      <c r="V5946" s="28" t="n"/>
      <c r="Z5946">
        <f>IF($B5946="","",IFERROR(VLOOKUP($B5946,'Plan HC for CCA'!$A:$B,2,0),""))</f>
        <v/>
      </c>
      <c r="AA5946">
        <f>IF(OR($B5946="",$Z5946=""),"",IF(N($M5946)&lt;$Z5946,"Delta","No Delta"))</f>
        <v/>
      </c>
      <c r="AB5946">
        <f>IF(OR($B5946="",$Z5946=""),"",MAX(0,$Z5946-N($M5946)))</f>
        <v/>
      </c>
      <c r="AC5946" s="46">
        <f>IF($B5946="","",IFERROR(INDEX('CCA Util %'!$H:$H,MATCH($B5946,'CCA Util %'!$E:$E,0)),""))</f>
        <v/>
      </c>
      <c r="AD5946">
        <f>IF($B5946="","",IFERROR(INDEX('CCA Util %'!$G:$G,MATCH($B5946,'CCA Util %'!$E:$E,0)),""))</f>
        <v/>
      </c>
      <c r="AE5946">
        <f>IF(OR($B5946="",$U5946=""),"",$U5946&amp;" &amp; "&amp;IF(OR($AD5946="",$AD5946=0),"Util NA",$AD5946&amp;" Util"))</f>
        <v/>
      </c>
    </row>
    <row r="5947" ht="15.75" customHeight="1" s="42">
      <c r="A5947" s="41" t="n"/>
      <c r="G5947" s="38" t="n"/>
      <c r="H5947" s="38" t="n"/>
      <c r="I5947" s="38" t="n"/>
      <c r="J5947" s="38" t="n"/>
      <c r="K5947" s="38" t="n"/>
      <c r="L5947" s="38" t="n"/>
      <c r="N5947" s="36">
        <f>IF($B5947="","",IF($C5947="SUPERSTORE","Superstore","DH"))</f>
        <v/>
      </c>
      <c r="O5947" s="36">
        <f>IF($B5947="","",IFERROR(VLOOKUP($B5947,Mapping!$A:$C,2,0),"Not Mapped"))</f>
        <v/>
      </c>
      <c r="P5947" s="36">
        <f>IF($B5947="","",IFERROR(VLOOKUP($B5947,Mapping!$A:$C,3,0),"Not Mapped"))</f>
        <v/>
      </c>
      <c r="Q5947" s="36">
        <f>IF($B5947="","",IFERROR(VLOOKUP($O5947,Leaders!$A:$B,2,0),"Not Mapped"))</f>
        <v/>
      </c>
      <c r="R5947" s="36">
        <f>IF($B5947="","",IF(COUNTIF(Exclusions!$A:$A,$B5947)&gt;0,"Yes","No"))</f>
        <v/>
      </c>
      <c r="S5947" s="38">
        <f>IF($B5947="","",MIN(1,DAY($A5947)/IF($N5947="Superstore",Settings!$B$5,Settings!$B$4)))</f>
        <v/>
      </c>
      <c r="T5947" s="38">
        <f>IF(OR($B5947="",$G5947="",$S5947=0),"",$G5947/$S5947)</f>
        <v/>
      </c>
      <c r="U5947" s="36">
        <f>IF($T5947="","",IF($T5947&lt;Settings!$B$8,"Critical",IF($T5947&lt;Settings!$B$9,"Semi Critical","Non Critical")))</f>
        <v/>
      </c>
      <c r="V5947" s="28" t="n"/>
      <c r="Z5947">
        <f>IF($B5947="","",IFERROR(VLOOKUP($B5947,'Plan HC for CCA'!$A:$B,2,0),""))</f>
        <v/>
      </c>
      <c r="AA5947">
        <f>IF(OR($B5947="",$Z5947=""),"",IF(N($M5947)&lt;$Z5947,"Delta","No Delta"))</f>
        <v/>
      </c>
      <c r="AB5947">
        <f>IF(OR($B5947="",$Z5947=""),"",MAX(0,$Z5947-N($M5947)))</f>
        <v/>
      </c>
      <c r="AC5947" s="46">
        <f>IF($B5947="","",IFERROR(INDEX('CCA Util %'!$H:$H,MATCH($B5947,'CCA Util %'!$E:$E,0)),""))</f>
        <v/>
      </c>
      <c r="AD5947">
        <f>IF($B5947="","",IFERROR(INDEX('CCA Util %'!$G:$G,MATCH($B5947,'CCA Util %'!$E:$E,0)),""))</f>
        <v/>
      </c>
      <c r="AE5947">
        <f>IF(OR($B5947="",$U5947=""),"",$U5947&amp;" &amp; "&amp;IF(OR($AD5947="",$AD5947=0),"Util NA",$AD5947&amp;" Util"))</f>
        <v/>
      </c>
    </row>
    <row r="5948" ht="15.75" customHeight="1" s="42">
      <c r="A5948" s="41" t="n"/>
      <c r="G5948" s="38" t="n"/>
      <c r="H5948" s="38" t="n"/>
      <c r="I5948" s="38" t="n"/>
      <c r="J5948" s="38" t="n"/>
      <c r="K5948" s="38" t="n"/>
      <c r="L5948" s="38" t="n"/>
      <c r="N5948" s="36">
        <f>IF($B5948="","",IF($C5948="SUPERSTORE","Superstore","DH"))</f>
        <v/>
      </c>
      <c r="O5948" s="36">
        <f>IF($B5948="","",IFERROR(VLOOKUP($B5948,Mapping!$A:$C,2,0),"Not Mapped"))</f>
        <v/>
      </c>
      <c r="P5948" s="36">
        <f>IF($B5948="","",IFERROR(VLOOKUP($B5948,Mapping!$A:$C,3,0),"Not Mapped"))</f>
        <v/>
      </c>
      <c r="Q5948" s="36">
        <f>IF($B5948="","",IFERROR(VLOOKUP($O5948,Leaders!$A:$B,2,0),"Not Mapped"))</f>
        <v/>
      </c>
      <c r="R5948" s="36">
        <f>IF($B5948="","",IF(COUNTIF(Exclusions!$A:$A,$B5948)&gt;0,"Yes","No"))</f>
        <v/>
      </c>
      <c r="S5948" s="38">
        <f>IF($B5948="","",MIN(1,DAY($A5948)/IF($N5948="Superstore",Settings!$B$5,Settings!$B$4)))</f>
        <v/>
      </c>
      <c r="T5948" s="38">
        <f>IF(OR($B5948="",$G5948="",$S5948=0),"",$G5948/$S5948)</f>
        <v/>
      </c>
      <c r="U5948" s="36">
        <f>IF($T5948="","",IF($T5948&lt;Settings!$B$8,"Critical",IF($T5948&lt;Settings!$B$9,"Semi Critical","Non Critical")))</f>
        <v/>
      </c>
      <c r="V5948" s="28" t="n"/>
      <c r="Z5948">
        <f>IF($B5948="","",IFERROR(VLOOKUP($B5948,'Plan HC for CCA'!$A:$B,2,0),""))</f>
        <v/>
      </c>
      <c r="AA5948">
        <f>IF(OR($B5948="",$Z5948=""),"",IF(N($M5948)&lt;$Z5948,"Delta","No Delta"))</f>
        <v/>
      </c>
      <c r="AB5948">
        <f>IF(OR($B5948="",$Z5948=""),"",MAX(0,$Z5948-N($M5948)))</f>
        <v/>
      </c>
      <c r="AC5948" s="46">
        <f>IF($B5948="","",IFERROR(INDEX('CCA Util %'!$H:$H,MATCH($B5948,'CCA Util %'!$E:$E,0)),""))</f>
        <v/>
      </c>
      <c r="AD5948">
        <f>IF($B5948="","",IFERROR(INDEX('CCA Util %'!$G:$G,MATCH($B5948,'CCA Util %'!$E:$E,0)),""))</f>
        <v/>
      </c>
      <c r="AE5948">
        <f>IF(OR($B5948="",$U5948=""),"",$U5948&amp;" &amp; "&amp;IF(OR($AD5948="",$AD5948=0),"Util NA",$AD5948&amp;" Util"))</f>
        <v/>
      </c>
    </row>
    <row r="5949" ht="15.75" customHeight="1" s="42">
      <c r="A5949" s="41" t="n"/>
      <c r="G5949" s="38" t="n"/>
      <c r="H5949" s="38" t="n"/>
      <c r="I5949" s="38" t="n"/>
      <c r="J5949" s="38" t="n"/>
      <c r="K5949" s="38" t="n"/>
      <c r="L5949" s="38" t="n"/>
      <c r="N5949" s="36">
        <f>IF($B5949="","",IF($C5949="SUPERSTORE","Superstore","DH"))</f>
        <v/>
      </c>
      <c r="O5949" s="36">
        <f>IF($B5949="","",IFERROR(VLOOKUP($B5949,Mapping!$A:$C,2,0),"Not Mapped"))</f>
        <v/>
      </c>
      <c r="P5949" s="36">
        <f>IF($B5949="","",IFERROR(VLOOKUP($B5949,Mapping!$A:$C,3,0),"Not Mapped"))</f>
        <v/>
      </c>
      <c r="Q5949" s="36">
        <f>IF($B5949="","",IFERROR(VLOOKUP($O5949,Leaders!$A:$B,2,0),"Not Mapped"))</f>
        <v/>
      </c>
      <c r="R5949" s="36">
        <f>IF($B5949="","",IF(COUNTIF(Exclusions!$A:$A,$B5949)&gt;0,"Yes","No"))</f>
        <v/>
      </c>
      <c r="S5949" s="38">
        <f>IF($B5949="","",MIN(1,DAY($A5949)/IF($N5949="Superstore",Settings!$B$5,Settings!$B$4)))</f>
        <v/>
      </c>
      <c r="T5949" s="38">
        <f>IF(OR($B5949="",$G5949="",$S5949=0),"",$G5949/$S5949)</f>
        <v/>
      </c>
      <c r="U5949" s="36">
        <f>IF($T5949="","",IF($T5949&lt;Settings!$B$8,"Critical",IF($T5949&lt;Settings!$B$9,"Semi Critical","Non Critical")))</f>
        <v/>
      </c>
      <c r="V5949" s="28" t="n"/>
      <c r="Z5949">
        <f>IF($B5949="","",IFERROR(VLOOKUP($B5949,'Plan HC for CCA'!$A:$B,2,0),""))</f>
        <v/>
      </c>
      <c r="AA5949">
        <f>IF(OR($B5949="",$Z5949=""),"",IF(N($M5949)&lt;$Z5949,"Delta","No Delta"))</f>
        <v/>
      </c>
      <c r="AB5949">
        <f>IF(OR($B5949="",$Z5949=""),"",MAX(0,$Z5949-N($M5949)))</f>
        <v/>
      </c>
      <c r="AC5949" s="46">
        <f>IF($B5949="","",IFERROR(INDEX('CCA Util %'!$H:$H,MATCH($B5949,'CCA Util %'!$E:$E,0)),""))</f>
        <v/>
      </c>
      <c r="AD5949">
        <f>IF($B5949="","",IFERROR(INDEX('CCA Util %'!$G:$G,MATCH($B5949,'CCA Util %'!$E:$E,0)),""))</f>
        <v/>
      </c>
      <c r="AE5949">
        <f>IF(OR($B5949="",$U5949=""),"",$U5949&amp;" &amp; "&amp;IF(OR($AD5949="",$AD5949=0),"Util NA",$AD5949&amp;" Util"))</f>
        <v/>
      </c>
    </row>
    <row r="5950" ht="15.75" customHeight="1" s="42">
      <c r="A5950" s="41" t="n"/>
      <c r="G5950" s="38" t="n"/>
      <c r="H5950" s="38" t="n"/>
      <c r="I5950" s="38" t="n"/>
      <c r="J5950" s="38" t="n"/>
      <c r="K5950" s="38" t="n"/>
      <c r="L5950" s="38" t="n"/>
      <c r="N5950" s="36">
        <f>IF($B5950="","",IF($C5950="SUPERSTORE","Superstore","DH"))</f>
        <v/>
      </c>
      <c r="O5950" s="36">
        <f>IF($B5950="","",IFERROR(VLOOKUP($B5950,Mapping!$A:$C,2,0),"Not Mapped"))</f>
        <v/>
      </c>
      <c r="P5950" s="36">
        <f>IF($B5950="","",IFERROR(VLOOKUP($B5950,Mapping!$A:$C,3,0),"Not Mapped"))</f>
        <v/>
      </c>
      <c r="Q5950" s="36">
        <f>IF($B5950="","",IFERROR(VLOOKUP($O5950,Leaders!$A:$B,2,0),"Not Mapped"))</f>
        <v/>
      </c>
      <c r="R5950" s="36">
        <f>IF($B5950="","",IF(COUNTIF(Exclusions!$A:$A,$B5950)&gt;0,"Yes","No"))</f>
        <v/>
      </c>
      <c r="S5950" s="38">
        <f>IF($B5950="","",MIN(1,DAY($A5950)/IF($N5950="Superstore",Settings!$B$5,Settings!$B$4)))</f>
        <v/>
      </c>
      <c r="T5950" s="38">
        <f>IF(OR($B5950="",$G5950="",$S5950=0),"",$G5950/$S5950)</f>
        <v/>
      </c>
      <c r="U5950" s="36">
        <f>IF($T5950="","",IF($T5950&lt;Settings!$B$8,"Critical",IF($T5950&lt;Settings!$B$9,"Semi Critical","Non Critical")))</f>
        <v/>
      </c>
      <c r="V5950" s="28" t="n"/>
      <c r="Z5950">
        <f>IF($B5950="","",IFERROR(VLOOKUP($B5950,'Plan HC for CCA'!$A:$B,2,0),""))</f>
        <v/>
      </c>
      <c r="AA5950">
        <f>IF(OR($B5950="",$Z5950=""),"",IF(N($M5950)&lt;$Z5950,"Delta","No Delta"))</f>
        <v/>
      </c>
      <c r="AB5950">
        <f>IF(OR($B5950="",$Z5950=""),"",MAX(0,$Z5950-N($M5950)))</f>
        <v/>
      </c>
      <c r="AC5950" s="46">
        <f>IF($B5950="","",IFERROR(INDEX('CCA Util %'!$H:$H,MATCH($B5950,'CCA Util %'!$E:$E,0)),""))</f>
        <v/>
      </c>
      <c r="AD5950">
        <f>IF($B5950="","",IFERROR(INDEX('CCA Util %'!$G:$G,MATCH($B5950,'CCA Util %'!$E:$E,0)),""))</f>
        <v/>
      </c>
      <c r="AE5950">
        <f>IF(OR($B5950="",$U5950=""),"",$U5950&amp;" &amp; "&amp;IF(OR($AD5950="",$AD5950=0),"Util NA",$AD5950&amp;" Util"))</f>
        <v/>
      </c>
    </row>
    <row r="5951" ht="15.75" customHeight="1" s="42">
      <c r="A5951" s="41" t="n"/>
      <c r="G5951" s="38" t="n"/>
      <c r="H5951" s="38" t="n"/>
      <c r="I5951" s="38" t="n"/>
      <c r="J5951" s="38" t="n"/>
      <c r="K5951" s="38" t="n"/>
      <c r="L5951" s="38" t="n"/>
      <c r="N5951" s="36">
        <f>IF($B5951="","",IF($C5951="SUPERSTORE","Superstore","DH"))</f>
        <v/>
      </c>
      <c r="O5951" s="36">
        <f>IF($B5951="","",IFERROR(VLOOKUP($B5951,Mapping!$A:$C,2,0),"Not Mapped"))</f>
        <v/>
      </c>
      <c r="P5951" s="36">
        <f>IF($B5951="","",IFERROR(VLOOKUP($B5951,Mapping!$A:$C,3,0),"Not Mapped"))</f>
        <v/>
      </c>
      <c r="Q5951" s="36">
        <f>IF($B5951="","",IFERROR(VLOOKUP($O5951,Leaders!$A:$B,2,0),"Not Mapped"))</f>
        <v/>
      </c>
      <c r="R5951" s="36">
        <f>IF($B5951="","",IF(COUNTIF(Exclusions!$A:$A,$B5951)&gt;0,"Yes","No"))</f>
        <v/>
      </c>
      <c r="S5951" s="38">
        <f>IF($B5951="","",MIN(1,DAY($A5951)/IF($N5951="Superstore",Settings!$B$5,Settings!$B$4)))</f>
        <v/>
      </c>
      <c r="T5951" s="38">
        <f>IF(OR($B5951="",$G5951="",$S5951=0),"",$G5951/$S5951)</f>
        <v/>
      </c>
      <c r="U5951" s="36">
        <f>IF($T5951="","",IF($T5951&lt;Settings!$B$8,"Critical",IF($T5951&lt;Settings!$B$9,"Semi Critical","Non Critical")))</f>
        <v/>
      </c>
      <c r="V5951" s="28" t="n"/>
      <c r="Z5951">
        <f>IF($B5951="","",IFERROR(VLOOKUP($B5951,'Plan HC for CCA'!$A:$B,2,0),""))</f>
        <v/>
      </c>
      <c r="AA5951">
        <f>IF(OR($B5951="",$Z5951=""),"",IF(N($M5951)&lt;$Z5951,"Delta","No Delta"))</f>
        <v/>
      </c>
      <c r="AB5951">
        <f>IF(OR($B5951="",$Z5951=""),"",MAX(0,$Z5951-N($M5951)))</f>
        <v/>
      </c>
      <c r="AC5951" s="46">
        <f>IF($B5951="","",IFERROR(INDEX('CCA Util %'!$H:$H,MATCH($B5951,'CCA Util %'!$E:$E,0)),""))</f>
        <v/>
      </c>
      <c r="AD5951">
        <f>IF($B5951="","",IFERROR(INDEX('CCA Util %'!$G:$G,MATCH($B5951,'CCA Util %'!$E:$E,0)),""))</f>
        <v/>
      </c>
      <c r="AE5951">
        <f>IF(OR($B5951="",$U5951=""),"",$U5951&amp;" &amp; "&amp;IF(OR($AD5951="",$AD5951=0),"Util NA",$AD5951&amp;" Util"))</f>
        <v/>
      </c>
    </row>
    <row r="5952" ht="15.75" customHeight="1" s="42">
      <c r="A5952" s="41" t="n"/>
      <c r="G5952" s="38" t="n"/>
      <c r="H5952" s="38" t="n"/>
      <c r="I5952" s="38" t="n"/>
      <c r="J5952" s="38" t="n"/>
      <c r="K5952" s="38" t="n"/>
      <c r="L5952" s="38" t="n"/>
      <c r="N5952" s="36">
        <f>IF($B5952="","",IF($C5952="SUPERSTORE","Superstore","DH"))</f>
        <v/>
      </c>
      <c r="O5952" s="36">
        <f>IF($B5952="","",IFERROR(VLOOKUP($B5952,Mapping!$A:$C,2,0),"Not Mapped"))</f>
        <v/>
      </c>
      <c r="P5952" s="36">
        <f>IF($B5952="","",IFERROR(VLOOKUP($B5952,Mapping!$A:$C,3,0),"Not Mapped"))</f>
        <v/>
      </c>
      <c r="Q5952" s="36">
        <f>IF($B5952="","",IFERROR(VLOOKUP($O5952,Leaders!$A:$B,2,0),"Not Mapped"))</f>
        <v/>
      </c>
      <c r="R5952" s="36">
        <f>IF($B5952="","",IF(COUNTIF(Exclusions!$A:$A,$B5952)&gt;0,"Yes","No"))</f>
        <v/>
      </c>
      <c r="S5952" s="38">
        <f>IF($B5952="","",MIN(1,DAY($A5952)/IF($N5952="Superstore",Settings!$B$5,Settings!$B$4)))</f>
        <v/>
      </c>
      <c r="T5952" s="38">
        <f>IF(OR($B5952="",$G5952="",$S5952=0),"",$G5952/$S5952)</f>
        <v/>
      </c>
      <c r="U5952" s="36">
        <f>IF($T5952="","",IF($T5952&lt;Settings!$B$8,"Critical",IF($T5952&lt;Settings!$B$9,"Semi Critical","Non Critical")))</f>
        <v/>
      </c>
      <c r="V5952" s="28" t="n"/>
      <c r="Z5952">
        <f>IF($B5952="","",IFERROR(VLOOKUP($B5952,'Plan HC for CCA'!$A:$B,2,0),""))</f>
        <v/>
      </c>
      <c r="AA5952">
        <f>IF(OR($B5952="",$Z5952=""),"",IF(N($M5952)&lt;$Z5952,"Delta","No Delta"))</f>
        <v/>
      </c>
      <c r="AB5952">
        <f>IF(OR($B5952="",$Z5952=""),"",MAX(0,$Z5952-N($M5952)))</f>
        <v/>
      </c>
      <c r="AC5952" s="46">
        <f>IF($B5952="","",IFERROR(INDEX('CCA Util %'!$H:$H,MATCH($B5952,'CCA Util %'!$E:$E,0)),""))</f>
        <v/>
      </c>
      <c r="AD5952">
        <f>IF($B5952="","",IFERROR(INDEX('CCA Util %'!$G:$G,MATCH($B5952,'CCA Util %'!$E:$E,0)),""))</f>
        <v/>
      </c>
      <c r="AE5952">
        <f>IF(OR($B5952="",$U5952=""),"",$U5952&amp;" &amp; "&amp;IF(OR($AD5952="",$AD5952=0),"Util NA",$AD5952&amp;" Util"))</f>
        <v/>
      </c>
    </row>
    <row r="5953" ht="15.75" customHeight="1" s="42">
      <c r="A5953" s="41" t="n"/>
      <c r="G5953" s="38" t="n"/>
      <c r="H5953" s="38" t="n"/>
      <c r="I5953" s="38" t="n"/>
      <c r="J5953" s="38" t="n"/>
      <c r="K5953" s="38" t="n"/>
      <c r="L5953" s="38" t="n"/>
      <c r="N5953" s="36">
        <f>IF($B5953="","",IF($C5953="SUPERSTORE","Superstore","DH"))</f>
        <v/>
      </c>
      <c r="O5953" s="36">
        <f>IF($B5953="","",IFERROR(VLOOKUP($B5953,Mapping!$A:$C,2,0),"Not Mapped"))</f>
        <v/>
      </c>
      <c r="P5953" s="36">
        <f>IF($B5953="","",IFERROR(VLOOKUP($B5953,Mapping!$A:$C,3,0),"Not Mapped"))</f>
        <v/>
      </c>
      <c r="Q5953" s="36">
        <f>IF($B5953="","",IFERROR(VLOOKUP($O5953,Leaders!$A:$B,2,0),"Not Mapped"))</f>
        <v/>
      </c>
      <c r="R5953" s="36">
        <f>IF($B5953="","",IF(COUNTIF(Exclusions!$A:$A,$B5953)&gt;0,"Yes","No"))</f>
        <v/>
      </c>
      <c r="S5953" s="38">
        <f>IF($B5953="","",MIN(1,DAY($A5953)/IF($N5953="Superstore",Settings!$B$5,Settings!$B$4)))</f>
        <v/>
      </c>
      <c r="T5953" s="38">
        <f>IF(OR($B5953="",$G5953="",$S5953=0),"",$G5953/$S5953)</f>
        <v/>
      </c>
      <c r="U5953" s="36">
        <f>IF($T5953="","",IF($T5953&lt;Settings!$B$8,"Critical",IF($T5953&lt;Settings!$B$9,"Semi Critical","Non Critical")))</f>
        <v/>
      </c>
      <c r="V5953" s="28" t="n"/>
      <c r="Z5953">
        <f>IF($B5953="","",IFERROR(VLOOKUP($B5953,'Plan HC for CCA'!$A:$B,2,0),""))</f>
        <v/>
      </c>
      <c r="AA5953">
        <f>IF(OR($B5953="",$Z5953=""),"",IF(N($M5953)&lt;$Z5953,"Delta","No Delta"))</f>
        <v/>
      </c>
      <c r="AB5953">
        <f>IF(OR($B5953="",$Z5953=""),"",MAX(0,$Z5953-N($M5953)))</f>
        <v/>
      </c>
      <c r="AC5953" s="46">
        <f>IF($B5953="","",IFERROR(INDEX('CCA Util %'!$H:$H,MATCH($B5953,'CCA Util %'!$E:$E,0)),""))</f>
        <v/>
      </c>
      <c r="AD5953">
        <f>IF($B5953="","",IFERROR(INDEX('CCA Util %'!$G:$G,MATCH($B5953,'CCA Util %'!$E:$E,0)),""))</f>
        <v/>
      </c>
      <c r="AE5953">
        <f>IF(OR($B5953="",$U5953=""),"",$U5953&amp;" &amp; "&amp;IF(OR($AD5953="",$AD5953=0),"Util NA",$AD5953&amp;" Util"))</f>
        <v/>
      </c>
    </row>
    <row r="5954" ht="15.75" customHeight="1" s="42">
      <c r="A5954" s="41" t="n"/>
      <c r="G5954" s="38" t="n"/>
      <c r="H5954" s="38" t="n"/>
      <c r="I5954" s="38" t="n"/>
      <c r="J5954" s="38" t="n"/>
      <c r="K5954" s="38" t="n"/>
      <c r="L5954" s="38" t="n"/>
      <c r="N5954" s="36">
        <f>IF($B5954="","",IF($C5954="SUPERSTORE","Superstore","DH"))</f>
        <v/>
      </c>
      <c r="O5954" s="36">
        <f>IF($B5954="","",IFERROR(VLOOKUP($B5954,Mapping!$A:$C,2,0),"Not Mapped"))</f>
        <v/>
      </c>
      <c r="P5954" s="36">
        <f>IF($B5954="","",IFERROR(VLOOKUP($B5954,Mapping!$A:$C,3,0),"Not Mapped"))</f>
        <v/>
      </c>
      <c r="Q5954" s="36">
        <f>IF($B5954="","",IFERROR(VLOOKUP($O5954,Leaders!$A:$B,2,0),"Not Mapped"))</f>
        <v/>
      </c>
      <c r="R5954" s="36">
        <f>IF($B5954="","",IF(COUNTIF(Exclusions!$A:$A,$B5954)&gt;0,"Yes","No"))</f>
        <v/>
      </c>
      <c r="S5954" s="38">
        <f>IF($B5954="","",MIN(1,DAY($A5954)/IF($N5954="Superstore",Settings!$B$5,Settings!$B$4)))</f>
        <v/>
      </c>
      <c r="T5954" s="38">
        <f>IF(OR($B5954="",$G5954="",$S5954=0),"",$G5954/$S5954)</f>
        <v/>
      </c>
      <c r="U5954" s="36">
        <f>IF($T5954="","",IF($T5954&lt;Settings!$B$8,"Critical",IF($T5954&lt;Settings!$B$9,"Semi Critical","Non Critical")))</f>
        <v/>
      </c>
      <c r="V5954" s="28" t="n"/>
      <c r="Z5954">
        <f>IF($B5954="","",IFERROR(VLOOKUP($B5954,'Plan HC for CCA'!$A:$B,2,0),""))</f>
        <v/>
      </c>
      <c r="AA5954">
        <f>IF(OR($B5954="",$Z5954=""),"",IF(N($M5954)&lt;$Z5954,"Delta","No Delta"))</f>
        <v/>
      </c>
      <c r="AB5954">
        <f>IF(OR($B5954="",$Z5954=""),"",MAX(0,$Z5954-N($M5954)))</f>
        <v/>
      </c>
      <c r="AC5954" s="46">
        <f>IF($B5954="","",IFERROR(INDEX('CCA Util %'!$H:$H,MATCH($B5954,'CCA Util %'!$E:$E,0)),""))</f>
        <v/>
      </c>
      <c r="AD5954">
        <f>IF($B5954="","",IFERROR(INDEX('CCA Util %'!$G:$G,MATCH($B5954,'CCA Util %'!$E:$E,0)),""))</f>
        <v/>
      </c>
      <c r="AE5954">
        <f>IF(OR($B5954="",$U5954=""),"",$U5954&amp;" &amp; "&amp;IF(OR($AD5954="",$AD5954=0),"Util NA",$AD5954&amp;" Util"))</f>
        <v/>
      </c>
    </row>
    <row r="5955" ht="15.75" customHeight="1" s="42">
      <c r="A5955" s="41" t="n"/>
      <c r="G5955" s="38" t="n"/>
      <c r="H5955" s="38" t="n"/>
      <c r="I5955" s="38" t="n"/>
      <c r="J5955" s="38" t="n"/>
      <c r="K5955" s="38" t="n"/>
      <c r="L5955" s="38" t="n"/>
      <c r="N5955" s="36">
        <f>IF($B5955="","",IF($C5955="SUPERSTORE","Superstore","DH"))</f>
        <v/>
      </c>
      <c r="O5955" s="36">
        <f>IF($B5955="","",IFERROR(VLOOKUP($B5955,Mapping!$A:$C,2,0),"Not Mapped"))</f>
        <v/>
      </c>
      <c r="P5955" s="36">
        <f>IF($B5955="","",IFERROR(VLOOKUP($B5955,Mapping!$A:$C,3,0),"Not Mapped"))</f>
        <v/>
      </c>
      <c r="Q5955" s="36">
        <f>IF($B5955="","",IFERROR(VLOOKUP($O5955,Leaders!$A:$B,2,0),"Not Mapped"))</f>
        <v/>
      </c>
      <c r="R5955" s="36">
        <f>IF($B5955="","",IF(COUNTIF(Exclusions!$A:$A,$B5955)&gt;0,"Yes","No"))</f>
        <v/>
      </c>
      <c r="S5955" s="38">
        <f>IF($B5955="","",MIN(1,DAY($A5955)/IF($N5955="Superstore",Settings!$B$5,Settings!$B$4)))</f>
        <v/>
      </c>
      <c r="T5955" s="38">
        <f>IF(OR($B5955="",$G5955="",$S5955=0),"",$G5955/$S5955)</f>
        <v/>
      </c>
      <c r="U5955" s="36">
        <f>IF($T5955="","",IF($T5955&lt;Settings!$B$8,"Critical",IF($T5955&lt;Settings!$B$9,"Semi Critical","Non Critical")))</f>
        <v/>
      </c>
      <c r="V5955" s="28" t="n"/>
      <c r="Z5955">
        <f>IF($B5955="","",IFERROR(VLOOKUP($B5955,'Plan HC for CCA'!$A:$B,2,0),""))</f>
        <v/>
      </c>
      <c r="AA5955">
        <f>IF(OR($B5955="",$Z5955=""),"",IF(N($M5955)&lt;$Z5955,"Delta","No Delta"))</f>
        <v/>
      </c>
      <c r="AB5955">
        <f>IF(OR($B5955="",$Z5955=""),"",MAX(0,$Z5955-N($M5955)))</f>
        <v/>
      </c>
      <c r="AC5955" s="46">
        <f>IF($B5955="","",IFERROR(INDEX('CCA Util %'!$H:$H,MATCH($B5955,'CCA Util %'!$E:$E,0)),""))</f>
        <v/>
      </c>
      <c r="AD5955">
        <f>IF($B5955="","",IFERROR(INDEX('CCA Util %'!$G:$G,MATCH($B5955,'CCA Util %'!$E:$E,0)),""))</f>
        <v/>
      </c>
      <c r="AE5955">
        <f>IF(OR($B5955="",$U5955=""),"",$U5955&amp;" &amp; "&amp;IF(OR($AD5955="",$AD5955=0),"Util NA",$AD5955&amp;" Util"))</f>
        <v/>
      </c>
    </row>
    <row r="5956" ht="15.75" customHeight="1" s="42">
      <c r="A5956" s="41" t="n"/>
      <c r="G5956" s="38" t="n"/>
      <c r="H5956" s="38" t="n"/>
      <c r="I5956" s="38" t="n"/>
      <c r="J5956" s="38" t="n"/>
      <c r="K5956" s="38" t="n"/>
      <c r="L5956" s="38" t="n"/>
      <c r="N5956" s="36">
        <f>IF($B5956="","",IF($C5956="SUPERSTORE","Superstore","DH"))</f>
        <v/>
      </c>
      <c r="O5956" s="36">
        <f>IF($B5956="","",IFERROR(VLOOKUP($B5956,Mapping!$A:$C,2,0),"Not Mapped"))</f>
        <v/>
      </c>
      <c r="P5956" s="36">
        <f>IF($B5956="","",IFERROR(VLOOKUP($B5956,Mapping!$A:$C,3,0),"Not Mapped"))</f>
        <v/>
      </c>
      <c r="Q5956" s="36">
        <f>IF($B5956="","",IFERROR(VLOOKUP($O5956,Leaders!$A:$B,2,0),"Not Mapped"))</f>
        <v/>
      </c>
      <c r="R5956" s="36">
        <f>IF($B5956="","",IF(COUNTIF(Exclusions!$A:$A,$B5956)&gt;0,"Yes","No"))</f>
        <v/>
      </c>
      <c r="S5956" s="38">
        <f>IF($B5956="","",MIN(1,DAY($A5956)/IF($N5956="Superstore",Settings!$B$5,Settings!$B$4)))</f>
        <v/>
      </c>
      <c r="T5956" s="38">
        <f>IF(OR($B5956="",$G5956="",$S5956=0),"",$G5956/$S5956)</f>
        <v/>
      </c>
      <c r="U5956" s="36">
        <f>IF($T5956="","",IF($T5956&lt;Settings!$B$8,"Critical",IF($T5956&lt;Settings!$B$9,"Semi Critical","Non Critical")))</f>
        <v/>
      </c>
      <c r="V5956" s="28" t="n"/>
      <c r="Z5956">
        <f>IF($B5956="","",IFERROR(VLOOKUP($B5956,'Plan HC for CCA'!$A:$B,2,0),""))</f>
        <v/>
      </c>
      <c r="AA5956">
        <f>IF(OR($B5956="",$Z5956=""),"",IF(N($M5956)&lt;$Z5956,"Delta","No Delta"))</f>
        <v/>
      </c>
      <c r="AB5956">
        <f>IF(OR($B5956="",$Z5956=""),"",MAX(0,$Z5956-N($M5956)))</f>
        <v/>
      </c>
      <c r="AC5956" s="46">
        <f>IF($B5956="","",IFERROR(INDEX('CCA Util %'!$H:$H,MATCH($B5956,'CCA Util %'!$E:$E,0)),""))</f>
        <v/>
      </c>
      <c r="AD5956">
        <f>IF($B5956="","",IFERROR(INDEX('CCA Util %'!$G:$G,MATCH($B5956,'CCA Util %'!$E:$E,0)),""))</f>
        <v/>
      </c>
      <c r="AE5956">
        <f>IF(OR($B5956="",$U5956=""),"",$U5956&amp;" &amp; "&amp;IF(OR($AD5956="",$AD5956=0),"Util NA",$AD5956&amp;" Util"))</f>
        <v/>
      </c>
    </row>
    <row r="5957" ht="15.75" customHeight="1" s="42">
      <c r="A5957" s="41" t="n"/>
      <c r="G5957" s="38" t="n"/>
      <c r="H5957" s="38" t="n"/>
      <c r="I5957" s="38" t="n"/>
      <c r="J5957" s="38" t="n"/>
      <c r="K5957" s="38" t="n"/>
      <c r="L5957" s="38" t="n"/>
      <c r="N5957" s="36">
        <f>IF($B5957="","",IF($C5957="SUPERSTORE","Superstore","DH"))</f>
        <v/>
      </c>
      <c r="O5957" s="36">
        <f>IF($B5957="","",IFERROR(VLOOKUP($B5957,Mapping!$A:$C,2,0),"Not Mapped"))</f>
        <v/>
      </c>
      <c r="P5957" s="36">
        <f>IF($B5957="","",IFERROR(VLOOKUP($B5957,Mapping!$A:$C,3,0),"Not Mapped"))</f>
        <v/>
      </c>
      <c r="Q5957" s="36">
        <f>IF($B5957="","",IFERROR(VLOOKUP($O5957,Leaders!$A:$B,2,0),"Not Mapped"))</f>
        <v/>
      </c>
      <c r="R5957" s="36">
        <f>IF($B5957="","",IF(COUNTIF(Exclusions!$A:$A,$B5957)&gt;0,"Yes","No"))</f>
        <v/>
      </c>
      <c r="S5957" s="38">
        <f>IF($B5957="","",MIN(1,DAY($A5957)/IF($N5957="Superstore",Settings!$B$5,Settings!$B$4)))</f>
        <v/>
      </c>
      <c r="T5957" s="38">
        <f>IF(OR($B5957="",$G5957="",$S5957=0),"",$G5957/$S5957)</f>
        <v/>
      </c>
      <c r="U5957" s="36">
        <f>IF($T5957="","",IF($T5957&lt;Settings!$B$8,"Critical",IF($T5957&lt;Settings!$B$9,"Semi Critical","Non Critical")))</f>
        <v/>
      </c>
      <c r="V5957" s="28" t="n"/>
      <c r="Z5957">
        <f>IF($B5957="","",IFERROR(VLOOKUP($B5957,'Plan HC for CCA'!$A:$B,2,0),""))</f>
        <v/>
      </c>
      <c r="AA5957">
        <f>IF(OR($B5957="",$Z5957=""),"",IF(N($M5957)&lt;$Z5957,"Delta","No Delta"))</f>
        <v/>
      </c>
      <c r="AB5957">
        <f>IF(OR($B5957="",$Z5957=""),"",MAX(0,$Z5957-N($M5957)))</f>
        <v/>
      </c>
      <c r="AC5957" s="46">
        <f>IF($B5957="","",IFERROR(INDEX('CCA Util %'!$H:$H,MATCH($B5957,'CCA Util %'!$E:$E,0)),""))</f>
        <v/>
      </c>
      <c r="AD5957">
        <f>IF($B5957="","",IFERROR(INDEX('CCA Util %'!$G:$G,MATCH($B5957,'CCA Util %'!$E:$E,0)),""))</f>
        <v/>
      </c>
      <c r="AE5957">
        <f>IF(OR($B5957="",$U5957=""),"",$U5957&amp;" &amp; "&amp;IF(OR($AD5957="",$AD5957=0),"Util NA",$AD5957&amp;" Util"))</f>
        <v/>
      </c>
    </row>
    <row r="5958" ht="15.75" customHeight="1" s="42">
      <c r="A5958" s="41" t="n"/>
      <c r="G5958" s="38" t="n"/>
      <c r="H5958" s="38" t="n"/>
      <c r="I5958" s="38" t="n"/>
      <c r="J5958" s="38" t="n"/>
      <c r="K5958" s="38" t="n"/>
      <c r="L5958" s="38" t="n"/>
      <c r="N5958" s="36">
        <f>IF($B5958="","",IF($C5958="SUPERSTORE","Superstore","DH"))</f>
        <v/>
      </c>
      <c r="O5958" s="36">
        <f>IF($B5958="","",IFERROR(VLOOKUP($B5958,Mapping!$A:$C,2,0),"Not Mapped"))</f>
        <v/>
      </c>
      <c r="P5958" s="36">
        <f>IF($B5958="","",IFERROR(VLOOKUP($B5958,Mapping!$A:$C,3,0),"Not Mapped"))</f>
        <v/>
      </c>
      <c r="Q5958" s="36">
        <f>IF($B5958="","",IFERROR(VLOOKUP($O5958,Leaders!$A:$B,2,0),"Not Mapped"))</f>
        <v/>
      </c>
      <c r="R5958" s="36">
        <f>IF($B5958="","",IF(COUNTIF(Exclusions!$A:$A,$B5958)&gt;0,"Yes","No"))</f>
        <v/>
      </c>
      <c r="S5958" s="38">
        <f>IF($B5958="","",MIN(1,DAY($A5958)/IF($N5958="Superstore",Settings!$B$5,Settings!$B$4)))</f>
        <v/>
      </c>
      <c r="T5958" s="38">
        <f>IF(OR($B5958="",$G5958="",$S5958=0),"",$G5958/$S5958)</f>
        <v/>
      </c>
      <c r="U5958" s="36">
        <f>IF($T5958="","",IF($T5958&lt;Settings!$B$8,"Critical",IF($T5958&lt;Settings!$B$9,"Semi Critical","Non Critical")))</f>
        <v/>
      </c>
      <c r="V5958" s="28" t="n"/>
      <c r="Z5958">
        <f>IF($B5958="","",IFERROR(VLOOKUP($B5958,'Plan HC for CCA'!$A:$B,2,0),""))</f>
        <v/>
      </c>
      <c r="AA5958">
        <f>IF(OR($B5958="",$Z5958=""),"",IF(N($M5958)&lt;$Z5958,"Delta","No Delta"))</f>
        <v/>
      </c>
      <c r="AB5958">
        <f>IF(OR($B5958="",$Z5958=""),"",MAX(0,$Z5958-N($M5958)))</f>
        <v/>
      </c>
      <c r="AC5958" s="46">
        <f>IF($B5958="","",IFERROR(INDEX('CCA Util %'!$H:$H,MATCH($B5958,'CCA Util %'!$E:$E,0)),""))</f>
        <v/>
      </c>
      <c r="AD5958">
        <f>IF($B5958="","",IFERROR(INDEX('CCA Util %'!$G:$G,MATCH($B5958,'CCA Util %'!$E:$E,0)),""))</f>
        <v/>
      </c>
      <c r="AE5958">
        <f>IF(OR($B5958="",$U5958=""),"",$U5958&amp;" &amp; "&amp;IF(OR($AD5958="",$AD5958=0),"Util NA",$AD5958&amp;" Util"))</f>
        <v/>
      </c>
    </row>
    <row r="5959" ht="15.75" customHeight="1" s="42">
      <c r="A5959" s="41" t="n"/>
      <c r="G5959" s="38" t="n"/>
      <c r="H5959" s="38" t="n"/>
      <c r="I5959" s="38" t="n"/>
      <c r="J5959" s="38" t="n"/>
      <c r="K5959" s="38" t="n"/>
      <c r="L5959" s="38" t="n"/>
      <c r="N5959" s="36">
        <f>IF($B5959="","",IF($C5959="SUPERSTORE","Superstore","DH"))</f>
        <v/>
      </c>
      <c r="O5959" s="36">
        <f>IF($B5959="","",IFERROR(VLOOKUP($B5959,Mapping!$A:$C,2,0),"Not Mapped"))</f>
        <v/>
      </c>
      <c r="P5959" s="36">
        <f>IF($B5959="","",IFERROR(VLOOKUP($B5959,Mapping!$A:$C,3,0),"Not Mapped"))</f>
        <v/>
      </c>
      <c r="Q5959" s="36">
        <f>IF($B5959="","",IFERROR(VLOOKUP($O5959,Leaders!$A:$B,2,0),"Not Mapped"))</f>
        <v/>
      </c>
      <c r="R5959" s="36">
        <f>IF($B5959="","",IF(COUNTIF(Exclusions!$A:$A,$B5959)&gt;0,"Yes","No"))</f>
        <v/>
      </c>
      <c r="S5959" s="38">
        <f>IF($B5959="","",MIN(1,DAY($A5959)/IF($N5959="Superstore",Settings!$B$5,Settings!$B$4)))</f>
        <v/>
      </c>
      <c r="T5959" s="38">
        <f>IF(OR($B5959="",$G5959="",$S5959=0),"",$G5959/$S5959)</f>
        <v/>
      </c>
      <c r="U5959" s="36">
        <f>IF($T5959="","",IF($T5959&lt;Settings!$B$8,"Critical",IF($T5959&lt;Settings!$B$9,"Semi Critical","Non Critical")))</f>
        <v/>
      </c>
      <c r="V5959" s="28" t="n"/>
      <c r="Z5959">
        <f>IF($B5959="","",IFERROR(VLOOKUP($B5959,'Plan HC for CCA'!$A:$B,2,0),""))</f>
        <v/>
      </c>
      <c r="AA5959">
        <f>IF(OR($B5959="",$Z5959=""),"",IF(N($M5959)&lt;$Z5959,"Delta","No Delta"))</f>
        <v/>
      </c>
      <c r="AB5959">
        <f>IF(OR($B5959="",$Z5959=""),"",MAX(0,$Z5959-N($M5959)))</f>
        <v/>
      </c>
      <c r="AC5959" s="46">
        <f>IF($B5959="","",IFERROR(INDEX('CCA Util %'!$H:$H,MATCH($B5959,'CCA Util %'!$E:$E,0)),""))</f>
        <v/>
      </c>
      <c r="AD5959">
        <f>IF($B5959="","",IFERROR(INDEX('CCA Util %'!$G:$G,MATCH($B5959,'CCA Util %'!$E:$E,0)),""))</f>
        <v/>
      </c>
      <c r="AE5959">
        <f>IF(OR($B5959="",$U5959=""),"",$U5959&amp;" &amp; "&amp;IF(OR($AD5959="",$AD5959=0),"Util NA",$AD5959&amp;" Util"))</f>
        <v/>
      </c>
    </row>
    <row r="5960" ht="15.75" customHeight="1" s="42">
      <c r="A5960" s="41" t="n"/>
      <c r="G5960" s="38" t="n"/>
      <c r="H5960" s="38" t="n"/>
      <c r="I5960" s="38" t="n"/>
      <c r="J5960" s="38" t="n"/>
      <c r="K5960" s="38" t="n"/>
      <c r="L5960" s="38" t="n"/>
      <c r="N5960" s="36">
        <f>IF($B5960="","",IF($C5960="SUPERSTORE","Superstore","DH"))</f>
        <v/>
      </c>
      <c r="O5960" s="36">
        <f>IF($B5960="","",IFERROR(VLOOKUP($B5960,Mapping!$A:$C,2,0),"Not Mapped"))</f>
        <v/>
      </c>
      <c r="P5960" s="36">
        <f>IF($B5960="","",IFERROR(VLOOKUP($B5960,Mapping!$A:$C,3,0),"Not Mapped"))</f>
        <v/>
      </c>
      <c r="Q5960" s="36">
        <f>IF($B5960="","",IFERROR(VLOOKUP($O5960,Leaders!$A:$B,2,0),"Not Mapped"))</f>
        <v/>
      </c>
      <c r="R5960" s="36">
        <f>IF($B5960="","",IF(COUNTIF(Exclusions!$A:$A,$B5960)&gt;0,"Yes","No"))</f>
        <v/>
      </c>
      <c r="S5960" s="38">
        <f>IF($B5960="","",MIN(1,DAY($A5960)/IF($N5960="Superstore",Settings!$B$5,Settings!$B$4)))</f>
        <v/>
      </c>
      <c r="T5960" s="38">
        <f>IF(OR($B5960="",$G5960="",$S5960=0),"",$G5960/$S5960)</f>
        <v/>
      </c>
      <c r="U5960" s="36">
        <f>IF($T5960="","",IF($T5960&lt;Settings!$B$8,"Critical",IF($T5960&lt;Settings!$B$9,"Semi Critical","Non Critical")))</f>
        <v/>
      </c>
      <c r="V5960" s="28" t="n"/>
      <c r="Z5960">
        <f>IF($B5960="","",IFERROR(VLOOKUP($B5960,'Plan HC for CCA'!$A:$B,2,0),""))</f>
        <v/>
      </c>
      <c r="AA5960">
        <f>IF(OR($B5960="",$Z5960=""),"",IF(N($M5960)&lt;$Z5960,"Delta","No Delta"))</f>
        <v/>
      </c>
      <c r="AB5960">
        <f>IF(OR($B5960="",$Z5960=""),"",MAX(0,$Z5960-N($M5960)))</f>
        <v/>
      </c>
      <c r="AC5960" s="46">
        <f>IF($B5960="","",IFERROR(INDEX('CCA Util %'!$H:$H,MATCH($B5960,'CCA Util %'!$E:$E,0)),""))</f>
        <v/>
      </c>
      <c r="AD5960">
        <f>IF($B5960="","",IFERROR(INDEX('CCA Util %'!$G:$G,MATCH($B5960,'CCA Util %'!$E:$E,0)),""))</f>
        <v/>
      </c>
      <c r="AE5960">
        <f>IF(OR($B5960="",$U5960=""),"",$U5960&amp;" &amp; "&amp;IF(OR($AD5960="",$AD5960=0),"Util NA",$AD5960&amp;" Util"))</f>
        <v/>
      </c>
    </row>
    <row r="5961" ht="15.75" customHeight="1" s="42">
      <c r="A5961" s="41" t="n"/>
      <c r="G5961" s="38" t="n"/>
      <c r="H5961" s="38" t="n"/>
      <c r="I5961" s="38" t="n"/>
      <c r="J5961" s="38" t="n"/>
      <c r="K5961" s="38" t="n"/>
      <c r="L5961" s="38" t="n"/>
      <c r="N5961" s="36">
        <f>IF($B5961="","",IF($C5961="SUPERSTORE","Superstore","DH"))</f>
        <v/>
      </c>
      <c r="O5961" s="36">
        <f>IF($B5961="","",IFERROR(VLOOKUP($B5961,Mapping!$A:$C,2,0),"Not Mapped"))</f>
        <v/>
      </c>
      <c r="P5961" s="36">
        <f>IF($B5961="","",IFERROR(VLOOKUP($B5961,Mapping!$A:$C,3,0),"Not Mapped"))</f>
        <v/>
      </c>
      <c r="Q5961" s="36">
        <f>IF($B5961="","",IFERROR(VLOOKUP($O5961,Leaders!$A:$B,2,0),"Not Mapped"))</f>
        <v/>
      </c>
      <c r="R5961" s="36">
        <f>IF($B5961="","",IF(COUNTIF(Exclusions!$A:$A,$B5961)&gt;0,"Yes","No"))</f>
        <v/>
      </c>
      <c r="S5961" s="38">
        <f>IF($B5961="","",MIN(1,DAY($A5961)/IF($N5961="Superstore",Settings!$B$5,Settings!$B$4)))</f>
        <v/>
      </c>
      <c r="T5961" s="38">
        <f>IF(OR($B5961="",$G5961="",$S5961=0),"",$G5961/$S5961)</f>
        <v/>
      </c>
      <c r="U5961" s="36">
        <f>IF($T5961="","",IF($T5961&lt;Settings!$B$8,"Critical",IF($T5961&lt;Settings!$B$9,"Semi Critical","Non Critical")))</f>
        <v/>
      </c>
      <c r="V5961" s="28" t="n"/>
      <c r="Z5961">
        <f>IF($B5961="","",IFERROR(VLOOKUP($B5961,'Plan HC for CCA'!$A:$B,2,0),""))</f>
        <v/>
      </c>
      <c r="AA5961">
        <f>IF(OR($B5961="",$Z5961=""),"",IF(N($M5961)&lt;$Z5961,"Delta","No Delta"))</f>
        <v/>
      </c>
      <c r="AB5961">
        <f>IF(OR($B5961="",$Z5961=""),"",MAX(0,$Z5961-N($M5961)))</f>
        <v/>
      </c>
      <c r="AC5961" s="46">
        <f>IF($B5961="","",IFERROR(INDEX('CCA Util %'!$H:$H,MATCH($B5961,'CCA Util %'!$E:$E,0)),""))</f>
        <v/>
      </c>
      <c r="AD5961">
        <f>IF($B5961="","",IFERROR(INDEX('CCA Util %'!$G:$G,MATCH($B5961,'CCA Util %'!$E:$E,0)),""))</f>
        <v/>
      </c>
      <c r="AE5961">
        <f>IF(OR($B5961="",$U5961=""),"",$U5961&amp;" &amp; "&amp;IF(OR($AD5961="",$AD5961=0),"Util NA",$AD5961&amp;" Util"))</f>
        <v/>
      </c>
    </row>
    <row r="5962" ht="15.75" customHeight="1" s="42">
      <c r="A5962" s="41" t="n"/>
      <c r="G5962" s="38" t="n"/>
      <c r="H5962" s="38" t="n"/>
      <c r="I5962" s="38" t="n"/>
      <c r="J5962" s="38" t="n"/>
      <c r="K5962" s="38" t="n"/>
      <c r="L5962" s="38" t="n"/>
      <c r="N5962" s="36">
        <f>IF($B5962="","",IF($C5962="SUPERSTORE","Superstore","DH"))</f>
        <v/>
      </c>
      <c r="O5962" s="36">
        <f>IF($B5962="","",IFERROR(VLOOKUP($B5962,Mapping!$A:$C,2,0),"Not Mapped"))</f>
        <v/>
      </c>
      <c r="P5962" s="36">
        <f>IF($B5962="","",IFERROR(VLOOKUP($B5962,Mapping!$A:$C,3,0),"Not Mapped"))</f>
        <v/>
      </c>
      <c r="Q5962" s="36">
        <f>IF($B5962="","",IFERROR(VLOOKUP($O5962,Leaders!$A:$B,2,0),"Not Mapped"))</f>
        <v/>
      </c>
      <c r="R5962" s="36">
        <f>IF($B5962="","",IF(COUNTIF(Exclusions!$A:$A,$B5962)&gt;0,"Yes","No"))</f>
        <v/>
      </c>
      <c r="S5962" s="38">
        <f>IF($B5962="","",MIN(1,DAY($A5962)/IF($N5962="Superstore",Settings!$B$5,Settings!$B$4)))</f>
        <v/>
      </c>
      <c r="T5962" s="38">
        <f>IF(OR($B5962="",$G5962="",$S5962=0),"",$G5962/$S5962)</f>
        <v/>
      </c>
      <c r="U5962" s="36">
        <f>IF($T5962="","",IF($T5962&lt;Settings!$B$8,"Critical",IF($T5962&lt;Settings!$B$9,"Semi Critical","Non Critical")))</f>
        <v/>
      </c>
      <c r="V5962" s="28" t="n"/>
      <c r="Z5962">
        <f>IF($B5962="","",IFERROR(VLOOKUP($B5962,'Plan HC for CCA'!$A:$B,2,0),""))</f>
        <v/>
      </c>
      <c r="AA5962">
        <f>IF(OR($B5962="",$Z5962=""),"",IF(N($M5962)&lt;$Z5962,"Delta","No Delta"))</f>
        <v/>
      </c>
      <c r="AB5962">
        <f>IF(OR($B5962="",$Z5962=""),"",MAX(0,$Z5962-N($M5962)))</f>
        <v/>
      </c>
      <c r="AC5962" s="46">
        <f>IF($B5962="","",IFERROR(INDEX('CCA Util %'!$H:$H,MATCH($B5962,'CCA Util %'!$E:$E,0)),""))</f>
        <v/>
      </c>
      <c r="AD5962">
        <f>IF($B5962="","",IFERROR(INDEX('CCA Util %'!$G:$G,MATCH($B5962,'CCA Util %'!$E:$E,0)),""))</f>
        <v/>
      </c>
      <c r="AE5962">
        <f>IF(OR($B5962="",$U5962=""),"",$U5962&amp;" &amp; "&amp;IF(OR($AD5962="",$AD5962=0),"Util NA",$AD5962&amp;" Util"))</f>
        <v/>
      </c>
    </row>
    <row r="5963" ht="15.75" customHeight="1" s="42">
      <c r="A5963" s="41" t="n"/>
      <c r="G5963" s="38" t="n"/>
      <c r="H5963" s="38" t="n"/>
      <c r="I5963" s="38" t="n"/>
      <c r="J5963" s="38" t="n"/>
      <c r="K5963" s="38" t="n"/>
      <c r="L5963" s="38" t="n"/>
      <c r="N5963" s="36">
        <f>IF($B5963="","",IF($C5963="SUPERSTORE","Superstore","DH"))</f>
        <v/>
      </c>
      <c r="O5963" s="36">
        <f>IF($B5963="","",IFERROR(VLOOKUP($B5963,Mapping!$A:$C,2,0),"Not Mapped"))</f>
        <v/>
      </c>
      <c r="P5963" s="36">
        <f>IF($B5963="","",IFERROR(VLOOKUP($B5963,Mapping!$A:$C,3,0),"Not Mapped"))</f>
        <v/>
      </c>
      <c r="Q5963" s="36">
        <f>IF($B5963="","",IFERROR(VLOOKUP($O5963,Leaders!$A:$B,2,0),"Not Mapped"))</f>
        <v/>
      </c>
      <c r="R5963" s="36">
        <f>IF($B5963="","",IF(COUNTIF(Exclusions!$A:$A,$B5963)&gt;0,"Yes","No"))</f>
        <v/>
      </c>
      <c r="S5963" s="38">
        <f>IF($B5963="","",MIN(1,DAY($A5963)/IF($N5963="Superstore",Settings!$B$5,Settings!$B$4)))</f>
        <v/>
      </c>
      <c r="T5963" s="38">
        <f>IF(OR($B5963="",$G5963="",$S5963=0),"",$G5963/$S5963)</f>
        <v/>
      </c>
      <c r="U5963" s="36">
        <f>IF($T5963="","",IF($T5963&lt;Settings!$B$8,"Critical",IF($T5963&lt;Settings!$B$9,"Semi Critical","Non Critical")))</f>
        <v/>
      </c>
      <c r="V5963" s="28" t="n"/>
      <c r="Z5963">
        <f>IF($B5963="","",IFERROR(VLOOKUP($B5963,'Plan HC for CCA'!$A:$B,2,0),""))</f>
        <v/>
      </c>
      <c r="AA5963">
        <f>IF(OR($B5963="",$Z5963=""),"",IF(N($M5963)&lt;$Z5963,"Delta","No Delta"))</f>
        <v/>
      </c>
      <c r="AB5963">
        <f>IF(OR($B5963="",$Z5963=""),"",MAX(0,$Z5963-N($M5963)))</f>
        <v/>
      </c>
      <c r="AC5963" s="46">
        <f>IF($B5963="","",IFERROR(INDEX('CCA Util %'!$H:$H,MATCH($B5963,'CCA Util %'!$E:$E,0)),""))</f>
        <v/>
      </c>
      <c r="AD5963">
        <f>IF($B5963="","",IFERROR(INDEX('CCA Util %'!$G:$G,MATCH($B5963,'CCA Util %'!$E:$E,0)),""))</f>
        <v/>
      </c>
      <c r="AE5963">
        <f>IF(OR($B5963="",$U5963=""),"",$U5963&amp;" &amp; "&amp;IF(OR($AD5963="",$AD5963=0),"Util NA",$AD5963&amp;" Util"))</f>
        <v/>
      </c>
    </row>
    <row r="5964" ht="15.75" customHeight="1" s="42">
      <c r="A5964" s="41" t="n"/>
      <c r="G5964" s="38" t="n"/>
      <c r="H5964" s="38" t="n"/>
      <c r="I5964" s="38" t="n"/>
      <c r="J5964" s="38" t="n"/>
      <c r="K5964" s="38" t="n"/>
      <c r="L5964" s="38" t="n"/>
      <c r="N5964" s="36">
        <f>IF($B5964="","",IF($C5964="SUPERSTORE","Superstore","DH"))</f>
        <v/>
      </c>
      <c r="O5964" s="36">
        <f>IF($B5964="","",IFERROR(VLOOKUP($B5964,Mapping!$A:$C,2,0),"Not Mapped"))</f>
        <v/>
      </c>
      <c r="P5964" s="36">
        <f>IF($B5964="","",IFERROR(VLOOKUP($B5964,Mapping!$A:$C,3,0),"Not Mapped"))</f>
        <v/>
      </c>
      <c r="Q5964" s="36">
        <f>IF($B5964="","",IFERROR(VLOOKUP($O5964,Leaders!$A:$B,2,0),"Not Mapped"))</f>
        <v/>
      </c>
      <c r="R5964" s="36">
        <f>IF($B5964="","",IF(COUNTIF(Exclusions!$A:$A,$B5964)&gt;0,"Yes","No"))</f>
        <v/>
      </c>
      <c r="S5964" s="38">
        <f>IF($B5964="","",MIN(1,DAY($A5964)/IF($N5964="Superstore",Settings!$B$5,Settings!$B$4)))</f>
        <v/>
      </c>
      <c r="T5964" s="38">
        <f>IF(OR($B5964="",$G5964="",$S5964=0),"",$G5964/$S5964)</f>
        <v/>
      </c>
      <c r="U5964" s="36">
        <f>IF($T5964="","",IF($T5964&lt;Settings!$B$8,"Critical",IF($T5964&lt;Settings!$B$9,"Semi Critical","Non Critical")))</f>
        <v/>
      </c>
      <c r="V5964" s="28" t="n"/>
      <c r="Z5964">
        <f>IF($B5964="","",IFERROR(VLOOKUP($B5964,'Plan HC for CCA'!$A:$B,2,0),""))</f>
        <v/>
      </c>
      <c r="AA5964">
        <f>IF(OR($B5964="",$Z5964=""),"",IF(N($M5964)&lt;$Z5964,"Delta","No Delta"))</f>
        <v/>
      </c>
      <c r="AB5964">
        <f>IF(OR($B5964="",$Z5964=""),"",MAX(0,$Z5964-N($M5964)))</f>
        <v/>
      </c>
      <c r="AC5964" s="46">
        <f>IF($B5964="","",IFERROR(INDEX('CCA Util %'!$H:$H,MATCH($B5964,'CCA Util %'!$E:$E,0)),""))</f>
        <v/>
      </c>
      <c r="AD5964">
        <f>IF($B5964="","",IFERROR(INDEX('CCA Util %'!$G:$G,MATCH($B5964,'CCA Util %'!$E:$E,0)),""))</f>
        <v/>
      </c>
      <c r="AE5964">
        <f>IF(OR($B5964="",$U5964=""),"",$U5964&amp;" &amp; "&amp;IF(OR($AD5964="",$AD5964=0),"Util NA",$AD5964&amp;" Util"))</f>
        <v/>
      </c>
    </row>
    <row r="5965" ht="15.75" customHeight="1" s="42">
      <c r="A5965" s="41" t="n"/>
      <c r="G5965" s="38" t="n"/>
      <c r="H5965" s="38" t="n"/>
      <c r="I5965" s="38" t="n"/>
      <c r="J5965" s="38" t="n"/>
      <c r="K5965" s="38" t="n"/>
      <c r="L5965" s="38" t="n"/>
      <c r="N5965" s="36">
        <f>IF($B5965="","",IF($C5965="SUPERSTORE","Superstore","DH"))</f>
        <v/>
      </c>
      <c r="O5965" s="36">
        <f>IF($B5965="","",IFERROR(VLOOKUP($B5965,Mapping!$A:$C,2,0),"Not Mapped"))</f>
        <v/>
      </c>
      <c r="P5965" s="36">
        <f>IF($B5965="","",IFERROR(VLOOKUP($B5965,Mapping!$A:$C,3,0),"Not Mapped"))</f>
        <v/>
      </c>
      <c r="Q5965" s="36">
        <f>IF($B5965="","",IFERROR(VLOOKUP($O5965,Leaders!$A:$B,2,0),"Not Mapped"))</f>
        <v/>
      </c>
      <c r="R5965" s="36">
        <f>IF($B5965="","",IF(COUNTIF(Exclusions!$A:$A,$B5965)&gt;0,"Yes","No"))</f>
        <v/>
      </c>
      <c r="S5965" s="38">
        <f>IF($B5965="","",MIN(1,DAY($A5965)/IF($N5965="Superstore",Settings!$B$5,Settings!$B$4)))</f>
        <v/>
      </c>
      <c r="T5965" s="38">
        <f>IF(OR($B5965="",$G5965="",$S5965=0),"",$G5965/$S5965)</f>
        <v/>
      </c>
      <c r="U5965" s="36">
        <f>IF($T5965="","",IF($T5965&lt;Settings!$B$8,"Critical",IF($T5965&lt;Settings!$B$9,"Semi Critical","Non Critical")))</f>
        <v/>
      </c>
      <c r="V5965" s="28" t="n"/>
      <c r="Z5965">
        <f>IF($B5965="","",IFERROR(VLOOKUP($B5965,'Plan HC for CCA'!$A:$B,2,0),""))</f>
        <v/>
      </c>
      <c r="AA5965">
        <f>IF(OR($B5965="",$Z5965=""),"",IF(N($M5965)&lt;$Z5965,"Delta","No Delta"))</f>
        <v/>
      </c>
      <c r="AB5965">
        <f>IF(OR($B5965="",$Z5965=""),"",MAX(0,$Z5965-N($M5965)))</f>
        <v/>
      </c>
      <c r="AC5965" s="46">
        <f>IF($B5965="","",IFERROR(INDEX('CCA Util %'!$H:$H,MATCH($B5965,'CCA Util %'!$E:$E,0)),""))</f>
        <v/>
      </c>
      <c r="AD5965">
        <f>IF($B5965="","",IFERROR(INDEX('CCA Util %'!$G:$G,MATCH($B5965,'CCA Util %'!$E:$E,0)),""))</f>
        <v/>
      </c>
      <c r="AE5965">
        <f>IF(OR($B5965="",$U5965=""),"",$U5965&amp;" &amp; "&amp;IF(OR($AD5965="",$AD5965=0),"Util NA",$AD5965&amp;" Util"))</f>
        <v/>
      </c>
    </row>
    <row r="5966" ht="15.75" customHeight="1" s="42">
      <c r="A5966" s="41" t="n"/>
      <c r="G5966" s="38" t="n"/>
      <c r="H5966" s="38" t="n"/>
      <c r="I5966" s="38" t="n"/>
      <c r="J5966" s="38" t="n"/>
      <c r="K5966" s="38" t="n"/>
      <c r="L5966" s="38" t="n"/>
      <c r="N5966" s="36">
        <f>IF($B5966="","",IF($C5966="SUPERSTORE","Superstore","DH"))</f>
        <v/>
      </c>
      <c r="O5966" s="36">
        <f>IF($B5966="","",IFERROR(VLOOKUP($B5966,Mapping!$A:$C,2,0),"Not Mapped"))</f>
        <v/>
      </c>
      <c r="P5966" s="36">
        <f>IF($B5966="","",IFERROR(VLOOKUP($B5966,Mapping!$A:$C,3,0),"Not Mapped"))</f>
        <v/>
      </c>
      <c r="Q5966" s="36">
        <f>IF($B5966="","",IFERROR(VLOOKUP($O5966,Leaders!$A:$B,2,0),"Not Mapped"))</f>
        <v/>
      </c>
      <c r="R5966" s="36">
        <f>IF($B5966="","",IF(COUNTIF(Exclusions!$A:$A,$B5966)&gt;0,"Yes","No"))</f>
        <v/>
      </c>
      <c r="S5966" s="38">
        <f>IF($B5966="","",MIN(1,DAY($A5966)/IF($N5966="Superstore",Settings!$B$5,Settings!$B$4)))</f>
        <v/>
      </c>
      <c r="T5966" s="38">
        <f>IF(OR($B5966="",$G5966="",$S5966=0),"",$G5966/$S5966)</f>
        <v/>
      </c>
      <c r="U5966" s="36">
        <f>IF($T5966="","",IF($T5966&lt;Settings!$B$8,"Critical",IF($T5966&lt;Settings!$B$9,"Semi Critical","Non Critical")))</f>
        <v/>
      </c>
      <c r="V5966" s="28" t="n"/>
      <c r="Z5966">
        <f>IF($B5966="","",IFERROR(VLOOKUP($B5966,'Plan HC for CCA'!$A:$B,2,0),""))</f>
        <v/>
      </c>
      <c r="AA5966">
        <f>IF(OR($B5966="",$Z5966=""),"",IF(N($M5966)&lt;$Z5966,"Delta","No Delta"))</f>
        <v/>
      </c>
      <c r="AB5966">
        <f>IF(OR($B5966="",$Z5966=""),"",MAX(0,$Z5966-N($M5966)))</f>
        <v/>
      </c>
      <c r="AC5966" s="46">
        <f>IF($B5966="","",IFERROR(INDEX('CCA Util %'!$H:$H,MATCH($B5966,'CCA Util %'!$E:$E,0)),""))</f>
        <v/>
      </c>
      <c r="AD5966">
        <f>IF($B5966="","",IFERROR(INDEX('CCA Util %'!$G:$G,MATCH($B5966,'CCA Util %'!$E:$E,0)),""))</f>
        <v/>
      </c>
      <c r="AE5966">
        <f>IF(OR($B5966="",$U5966=""),"",$U5966&amp;" &amp; "&amp;IF(OR($AD5966="",$AD5966=0),"Util NA",$AD5966&amp;" Util"))</f>
        <v/>
      </c>
    </row>
    <row r="5967" ht="15.75" customHeight="1" s="42">
      <c r="A5967" s="41" t="n"/>
      <c r="G5967" s="38" t="n"/>
      <c r="H5967" s="38" t="n"/>
      <c r="I5967" s="38" t="n"/>
      <c r="J5967" s="38" t="n"/>
      <c r="K5967" s="38" t="n"/>
      <c r="L5967" s="38" t="n"/>
      <c r="N5967" s="36">
        <f>IF($B5967="","",IF($C5967="SUPERSTORE","Superstore","DH"))</f>
        <v/>
      </c>
      <c r="O5967" s="36">
        <f>IF($B5967="","",IFERROR(VLOOKUP($B5967,Mapping!$A:$C,2,0),"Not Mapped"))</f>
        <v/>
      </c>
      <c r="P5967" s="36">
        <f>IF($B5967="","",IFERROR(VLOOKUP($B5967,Mapping!$A:$C,3,0),"Not Mapped"))</f>
        <v/>
      </c>
      <c r="Q5967" s="36">
        <f>IF($B5967="","",IFERROR(VLOOKUP($O5967,Leaders!$A:$B,2,0),"Not Mapped"))</f>
        <v/>
      </c>
      <c r="R5967" s="36">
        <f>IF($B5967="","",IF(COUNTIF(Exclusions!$A:$A,$B5967)&gt;0,"Yes","No"))</f>
        <v/>
      </c>
      <c r="S5967" s="38">
        <f>IF($B5967="","",MIN(1,DAY($A5967)/IF($N5967="Superstore",Settings!$B$5,Settings!$B$4)))</f>
        <v/>
      </c>
      <c r="T5967" s="38">
        <f>IF(OR($B5967="",$G5967="",$S5967=0),"",$G5967/$S5967)</f>
        <v/>
      </c>
      <c r="U5967" s="36">
        <f>IF($T5967="","",IF($T5967&lt;Settings!$B$8,"Critical",IF($T5967&lt;Settings!$B$9,"Semi Critical","Non Critical")))</f>
        <v/>
      </c>
      <c r="V5967" s="28" t="n"/>
      <c r="Z5967">
        <f>IF($B5967="","",IFERROR(VLOOKUP($B5967,'Plan HC for CCA'!$A:$B,2,0),""))</f>
        <v/>
      </c>
      <c r="AA5967">
        <f>IF(OR($B5967="",$Z5967=""),"",IF(N($M5967)&lt;$Z5967,"Delta","No Delta"))</f>
        <v/>
      </c>
      <c r="AB5967">
        <f>IF(OR($B5967="",$Z5967=""),"",MAX(0,$Z5967-N($M5967)))</f>
        <v/>
      </c>
      <c r="AC5967" s="46">
        <f>IF($B5967="","",IFERROR(INDEX('CCA Util %'!$H:$H,MATCH($B5967,'CCA Util %'!$E:$E,0)),""))</f>
        <v/>
      </c>
      <c r="AD5967">
        <f>IF($B5967="","",IFERROR(INDEX('CCA Util %'!$G:$G,MATCH($B5967,'CCA Util %'!$E:$E,0)),""))</f>
        <v/>
      </c>
      <c r="AE5967">
        <f>IF(OR($B5967="",$U5967=""),"",$U5967&amp;" &amp; "&amp;IF(OR($AD5967="",$AD5967=0),"Util NA",$AD5967&amp;" Util"))</f>
        <v/>
      </c>
    </row>
    <row r="5968" ht="15.75" customHeight="1" s="42">
      <c r="A5968" s="41" t="n"/>
      <c r="G5968" s="38" t="n"/>
      <c r="H5968" s="38" t="n"/>
      <c r="I5968" s="38" t="n"/>
      <c r="J5968" s="38" t="n"/>
      <c r="K5968" s="38" t="n"/>
      <c r="L5968" s="38" t="n"/>
      <c r="N5968" s="36">
        <f>IF($B5968="","",IF($C5968="SUPERSTORE","Superstore","DH"))</f>
        <v/>
      </c>
      <c r="O5968" s="36">
        <f>IF($B5968="","",IFERROR(VLOOKUP($B5968,Mapping!$A:$C,2,0),"Not Mapped"))</f>
        <v/>
      </c>
      <c r="P5968" s="36">
        <f>IF($B5968="","",IFERROR(VLOOKUP($B5968,Mapping!$A:$C,3,0),"Not Mapped"))</f>
        <v/>
      </c>
      <c r="Q5968" s="36">
        <f>IF($B5968="","",IFERROR(VLOOKUP($O5968,Leaders!$A:$B,2,0),"Not Mapped"))</f>
        <v/>
      </c>
      <c r="R5968" s="36">
        <f>IF($B5968="","",IF(COUNTIF(Exclusions!$A:$A,$B5968)&gt;0,"Yes","No"))</f>
        <v/>
      </c>
      <c r="S5968" s="38">
        <f>IF($B5968="","",MIN(1,DAY($A5968)/IF($N5968="Superstore",Settings!$B$5,Settings!$B$4)))</f>
        <v/>
      </c>
      <c r="T5968" s="38">
        <f>IF(OR($B5968="",$G5968="",$S5968=0),"",$G5968/$S5968)</f>
        <v/>
      </c>
      <c r="U5968" s="36">
        <f>IF($T5968="","",IF($T5968&lt;Settings!$B$8,"Critical",IF($T5968&lt;Settings!$B$9,"Semi Critical","Non Critical")))</f>
        <v/>
      </c>
      <c r="V5968" s="28" t="n"/>
      <c r="Z5968">
        <f>IF($B5968="","",IFERROR(VLOOKUP($B5968,'Plan HC for CCA'!$A:$B,2,0),""))</f>
        <v/>
      </c>
      <c r="AA5968">
        <f>IF(OR($B5968="",$Z5968=""),"",IF(N($M5968)&lt;$Z5968,"Delta","No Delta"))</f>
        <v/>
      </c>
      <c r="AB5968">
        <f>IF(OR($B5968="",$Z5968=""),"",MAX(0,$Z5968-N($M5968)))</f>
        <v/>
      </c>
      <c r="AC5968" s="46">
        <f>IF($B5968="","",IFERROR(INDEX('CCA Util %'!$H:$H,MATCH($B5968,'CCA Util %'!$E:$E,0)),""))</f>
        <v/>
      </c>
      <c r="AD5968">
        <f>IF($B5968="","",IFERROR(INDEX('CCA Util %'!$G:$G,MATCH($B5968,'CCA Util %'!$E:$E,0)),""))</f>
        <v/>
      </c>
      <c r="AE5968">
        <f>IF(OR($B5968="",$U5968=""),"",$U5968&amp;" &amp; "&amp;IF(OR($AD5968="",$AD5968=0),"Util NA",$AD5968&amp;" Util"))</f>
        <v/>
      </c>
    </row>
    <row r="5969" ht="15.75" customHeight="1" s="42">
      <c r="A5969" s="41" t="n"/>
      <c r="G5969" s="38" t="n"/>
      <c r="H5969" s="38" t="n"/>
      <c r="I5969" s="38" t="n"/>
      <c r="J5969" s="38" t="n"/>
      <c r="K5969" s="38" t="n"/>
      <c r="L5969" s="38" t="n"/>
      <c r="N5969" s="36">
        <f>IF($B5969="","",IF($C5969="SUPERSTORE","Superstore","DH"))</f>
        <v/>
      </c>
      <c r="O5969" s="36">
        <f>IF($B5969="","",IFERROR(VLOOKUP($B5969,Mapping!$A:$C,2,0),"Not Mapped"))</f>
        <v/>
      </c>
      <c r="P5969" s="36">
        <f>IF($B5969="","",IFERROR(VLOOKUP($B5969,Mapping!$A:$C,3,0),"Not Mapped"))</f>
        <v/>
      </c>
      <c r="Q5969" s="36">
        <f>IF($B5969="","",IFERROR(VLOOKUP($O5969,Leaders!$A:$B,2,0),"Not Mapped"))</f>
        <v/>
      </c>
      <c r="R5969" s="36">
        <f>IF($B5969="","",IF(COUNTIF(Exclusions!$A:$A,$B5969)&gt;0,"Yes","No"))</f>
        <v/>
      </c>
      <c r="S5969" s="38">
        <f>IF($B5969="","",MIN(1,DAY($A5969)/IF($N5969="Superstore",Settings!$B$5,Settings!$B$4)))</f>
        <v/>
      </c>
      <c r="T5969" s="38">
        <f>IF(OR($B5969="",$G5969="",$S5969=0),"",$G5969/$S5969)</f>
        <v/>
      </c>
      <c r="U5969" s="36">
        <f>IF($T5969="","",IF($T5969&lt;Settings!$B$8,"Critical",IF($T5969&lt;Settings!$B$9,"Semi Critical","Non Critical")))</f>
        <v/>
      </c>
      <c r="V5969" s="28" t="n"/>
      <c r="Z5969">
        <f>IF($B5969="","",IFERROR(VLOOKUP($B5969,'Plan HC for CCA'!$A:$B,2,0),""))</f>
        <v/>
      </c>
      <c r="AA5969">
        <f>IF(OR($B5969="",$Z5969=""),"",IF(N($M5969)&lt;$Z5969,"Delta","No Delta"))</f>
        <v/>
      </c>
      <c r="AB5969">
        <f>IF(OR($B5969="",$Z5969=""),"",MAX(0,$Z5969-N($M5969)))</f>
        <v/>
      </c>
      <c r="AC5969" s="46">
        <f>IF($B5969="","",IFERROR(INDEX('CCA Util %'!$H:$H,MATCH($B5969,'CCA Util %'!$E:$E,0)),""))</f>
        <v/>
      </c>
      <c r="AD5969">
        <f>IF($B5969="","",IFERROR(INDEX('CCA Util %'!$G:$G,MATCH($B5969,'CCA Util %'!$E:$E,0)),""))</f>
        <v/>
      </c>
      <c r="AE5969">
        <f>IF(OR($B5969="",$U5969=""),"",$U5969&amp;" &amp; "&amp;IF(OR($AD5969="",$AD5969=0),"Util NA",$AD5969&amp;" Util"))</f>
        <v/>
      </c>
    </row>
    <row r="5970" ht="15.75" customHeight="1" s="42">
      <c r="A5970" s="41" t="n"/>
      <c r="G5970" s="38" t="n"/>
      <c r="H5970" s="38" t="n"/>
      <c r="I5970" s="38" t="n"/>
      <c r="J5970" s="38" t="n"/>
      <c r="K5970" s="38" t="n"/>
      <c r="L5970" s="38" t="n"/>
      <c r="N5970" s="36">
        <f>IF($B5970="","",IF($C5970="SUPERSTORE","Superstore","DH"))</f>
        <v/>
      </c>
      <c r="O5970" s="36">
        <f>IF($B5970="","",IFERROR(VLOOKUP($B5970,Mapping!$A:$C,2,0),"Not Mapped"))</f>
        <v/>
      </c>
      <c r="P5970" s="36">
        <f>IF($B5970="","",IFERROR(VLOOKUP($B5970,Mapping!$A:$C,3,0),"Not Mapped"))</f>
        <v/>
      </c>
      <c r="Q5970" s="36">
        <f>IF($B5970="","",IFERROR(VLOOKUP($O5970,Leaders!$A:$B,2,0),"Not Mapped"))</f>
        <v/>
      </c>
      <c r="R5970" s="36">
        <f>IF($B5970="","",IF(COUNTIF(Exclusions!$A:$A,$B5970)&gt;0,"Yes","No"))</f>
        <v/>
      </c>
      <c r="S5970" s="38">
        <f>IF($B5970="","",MIN(1,DAY($A5970)/IF($N5970="Superstore",Settings!$B$5,Settings!$B$4)))</f>
        <v/>
      </c>
      <c r="T5970" s="38">
        <f>IF(OR($B5970="",$G5970="",$S5970=0),"",$G5970/$S5970)</f>
        <v/>
      </c>
      <c r="U5970" s="36">
        <f>IF($T5970="","",IF($T5970&lt;Settings!$B$8,"Critical",IF($T5970&lt;Settings!$B$9,"Semi Critical","Non Critical")))</f>
        <v/>
      </c>
      <c r="V5970" s="28" t="n"/>
      <c r="Z5970">
        <f>IF($B5970="","",IFERROR(VLOOKUP($B5970,'Plan HC for CCA'!$A:$B,2,0),""))</f>
        <v/>
      </c>
      <c r="AA5970">
        <f>IF(OR($B5970="",$Z5970=""),"",IF(N($M5970)&lt;$Z5970,"Delta","No Delta"))</f>
        <v/>
      </c>
      <c r="AB5970">
        <f>IF(OR($B5970="",$Z5970=""),"",MAX(0,$Z5970-N($M5970)))</f>
        <v/>
      </c>
      <c r="AC5970" s="46">
        <f>IF($B5970="","",IFERROR(INDEX('CCA Util %'!$H:$H,MATCH($B5970,'CCA Util %'!$E:$E,0)),""))</f>
        <v/>
      </c>
      <c r="AD5970">
        <f>IF($B5970="","",IFERROR(INDEX('CCA Util %'!$G:$G,MATCH($B5970,'CCA Util %'!$E:$E,0)),""))</f>
        <v/>
      </c>
      <c r="AE5970">
        <f>IF(OR($B5970="",$U5970=""),"",$U5970&amp;" &amp; "&amp;IF(OR($AD5970="",$AD5970=0),"Util NA",$AD5970&amp;" Util"))</f>
        <v/>
      </c>
    </row>
    <row r="5971" ht="15.75" customHeight="1" s="42">
      <c r="A5971" s="41" t="n"/>
      <c r="G5971" s="38" t="n"/>
      <c r="H5971" s="38" t="n"/>
      <c r="I5971" s="38" t="n"/>
      <c r="J5971" s="38" t="n"/>
      <c r="K5971" s="38" t="n"/>
      <c r="L5971" s="38" t="n"/>
      <c r="N5971" s="36">
        <f>IF($B5971="","",IF($C5971="SUPERSTORE","Superstore","DH"))</f>
        <v/>
      </c>
      <c r="O5971" s="36">
        <f>IF($B5971="","",IFERROR(VLOOKUP($B5971,Mapping!$A:$C,2,0),"Not Mapped"))</f>
        <v/>
      </c>
      <c r="P5971" s="36">
        <f>IF($B5971="","",IFERROR(VLOOKUP($B5971,Mapping!$A:$C,3,0),"Not Mapped"))</f>
        <v/>
      </c>
      <c r="Q5971" s="36">
        <f>IF($B5971="","",IFERROR(VLOOKUP($O5971,Leaders!$A:$B,2,0),"Not Mapped"))</f>
        <v/>
      </c>
      <c r="R5971" s="36">
        <f>IF($B5971="","",IF(COUNTIF(Exclusions!$A:$A,$B5971)&gt;0,"Yes","No"))</f>
        <v/>
      </c>
      <c r="S5971" s="38">
        <f>IF($B5971="","",MIN(1,DAY($A5971)/IF($N5971="Superstore",Settings!$B$5,Settings!$B$4)))</f>
        <v/>
      </c>
      <c r="T5971" s="38">
        <f>IF(OR($B5971="",$G5971="",$S5971=0),"",$G5971/$S5971)</f>
        <v/>
      </c>
      <c r="U5971" s="36">
        <f>IF($T5971="","",IF($T5971&lt;Settings!$B$8,"Critical",IF($T5971&lt;Settings!$B$9,"Semi Critical","Non Critical")))</f>
        <v/>
      </c>
      <c r="V5971" s="28" t="n"/>
      <c r="Z5971">
        <f>IF($B5971="","",IFERROR(VLOOKUP($B5971,'Plan HC for CCA'!$A:$B,2,0),""))</f>
        <v/>
      </c>
      <c r="AA5971">
        <f>IF(OR($B5971="",$Z5971=""),"",IF(N($M5971)&lt;$Z5971,"Delta","No Delta"))</f>
        <v/>
      </c>
      <c r="AB5971">
        <f>IF(OR($B5971="",$Z5971=""),"",MAX(0,$Z5971-N($M5971)))</f>
        <v/>
      </c>
      <c r="AC5971" s="46">
        <f>IF($B5971="","",IFERROR(INDEX('CCA Util %'!$H:$H,MATCH($B5971,'CCA Util %'!$E:$E,0)),""))</f>
        <v/>
      </c>
      <c r="AD5971">
        <f>IF($B5971="","",IFERROR(INDEX('CCA Util %'!$G:$G,MATCH($B5971,'CCA Util %'!$E:$E,0)),""))</f>
        <v/>
      </c>
      <c r="AE5971">
        <f>IF(OR($B5971="",$U5971=""),"",$U5971&amp;" &amp; "&amp;IF(OR($AD5971="",$AD5971=0),"Util NA",$AD5971&amp;" Util"))</f>
        <v/>
      </c>
    </row>
    <row r="5972" ht="15.75" customHeight="1" s="42">
      <c r="A5972" s="41" t="n"/>
      <c r="G5972" s="38" t="n"/>
      <c r="H5972" s="38" t="n"/>
      <c r="I5972" s="38" t="n"/>
      <c r="J5972" s="38" t="n"/>
      <c r="K5972" s="38" t="n"/>
      <c r="L5972" s="38" t="n"/>
      <c r="N5972" s="36">
        <f>IF($B5972="","",IF($C5972="SUPERSTORE","Superstore","DH"))</f>
        <v/>
      </c>
      <c r="O5972" s="36">
        <f>IF($B5972="","",IFERROR(VLOOKUP($B5972,Mapping!$A:$C,2,0),"Not Mapped"))</f>
        <v/>
      </c>
      <c r="P5972" s="36">
        <f>IF($B5972="","",IFERROR(VLOOKUP($B5972,Mapping!$A:$C,3,0),"Not Mapped"))</f>
        <v/>
      </c>
      <c r="Q5972" s="36">
        <f>IF($B5972="","",IFERROR(VLOOKUP($O5972,Leaders!$A:$B,2,0),"Not Mapped"))</f>
        <v/>
      </c>
      <c r="R5972" s="36">
        <f>IF($B5972="","",IF(COUNTIF(Exclusions!$A:$A,$B5972)&gt;0,"Yes","No"))</f>
        <v/>
      </c>
      <c r="S5972" s="38">
        <f>IF($B5972="","",MIN(1,DAY($A5972)/IF($N5972="Superstore",Settings!$B$5,Settings!$B$4)))</f>
        <v/>
      </c>
      <c r="T5972" s="38">
        <f>IF(OR($B5972="",$G5972="",$S5972=0),"",$G5972/$S5972)</f>
        <v/>
      </c>
      <c r="U5972" s="36">
        <f>IF($T5972="","",IF($T5972&lt;Settings!$B$8,"Critical",IF($T5972&lt;Settings!$B$9,"Semi Critical","Non Critical")))</f>
        <v/>
      </c>
      <c r="V5972" s="28" t="n"/>
      <c r="Z5972">
        <f>IF($B5972="","",IFERROR(VLOOKUP($B5972,'Plan HC for CCA'!$A:$B,2,0),""))</f>
        <v/>
      </c>
      <c r="AA5972">
        <f>IF(OR($B5972="",$Z5972=""),"",IF(N($M5972)&lt;$Z5972,"Delta","No Delta"))</f>
        <v/>
      </c>
      <c r="AB5972">
        <f>IF(OR($B5972="",$Z5972=""),"",MAX(0,$Z5972-N($M5972)))</f>
        <v/>
      </c>
      <c r="AC5972" s="46">
        <f>IF($B5972="","",IFERROR(INDEX('CCA Util %'!$H:$H,MATCH($B5972,'CCA Util %'!$E:$E,0)),""))</f>
        <v/>
      </c>
      <c r="AD5972">
        <f>IF($B5972="","",IFERROR(INDEX('CCA Util %'!$G:$G,MATCH($B5972,'CCA Util %'!$E:$E,0)),""))</f>
        <v/>
      </c>
      <c r="AE5972">
        <f>IF(OR($B5972="",$U5972=""),"",$U5972&amp;" &amp; "&amp;IF(OR($AD5972="",$AD5972=0),"Util NA",$AD5972&amp;" Util"))</f>
        <v/>
      </c>
    </row>
    <row r="5973" ht="15.75" customHeight="1" s="42">
      <c r="A5973" s="41" t="n"/>
      <c r="G5973" s="38" t="n"/>
      <c r="H5973" s="38" t="n"/>
      <c r="I5973" s="38" t="n"/>
      <c r="J5973" s="38" t="n"/>
      <c r="K5973" s="38" t="n"/>
      <c r="L5973" s="38" t="n"/>
      <c r="N5973" s="36">
        <f>IF($B5973="","",IF($C5973="SUPERSTORE","Superstore","DH"))</f>
        <v/>
      </c>
      <c r="O5973" s="36">
        <f>IF($B5973="","",IFERROR(VLOOKUP($B5973,Mapping!$A:$C,2,0),"Not Mapped"))</f>
        <v/>
      </c>
      <c r="P5973" s="36">
        <f>IF($B5973="","",IFERROR(VLOOKUP($B5973,Mapping!$A:$C,3,0),"Not Mapped"))</f>
        <v/>
      </c>
      <c r="Q5973" s="36">
        <f>IF($B5973="","",IFERROR(VLOOKUP($O5973,Leaders!$A:$B,2,0),"Not Mapped"))</f>
        <v/>
      </c>
      <c r="R5973" s="36">
        <f>IF($B5973="","",IF(COUNTIF(Exclusions!$A:$A,$B5973)&gt;0,"Yes","No"))</f>
        <v/>
      </c>
      <c r="S5973" s="38">
        <f>IF($B5973="","",MIN(1,DAY($A5973)/IF($N5973="Superstore",Settings!$B$5,Settings!$B$4)))</f>
        <v/>
      </c>
      <c r="T5973" s="38">
        <f>IF(OR($B5973="",$G5973="",$S5973=0),"",$G5973/$S5973)</f>
        <v/>
      </c>
      <c r="U5973" s="36">
        <f>IF($T5973="","",IF($T5973&lt;Settings!$B$8,"Critical",IF($T5973&lt;Settings!$B$9,"Semi Critical","Non Critical")))</f>
        <v/>
      </c>
      <c r="V5973" s="28" t="n"/>
      <c r="Z5973">
        <f>IF($B5973="","",IFERROR(VLOOKUP($B5973,'Plan HC for CCA'!$A:$B,2,0),""))</f>
        <v/>
      </c>
      <c r="AA5973">
        <f>IF(OR($B5973="",$Z5973=""),"",IF(N($M5973)&lt;$Z5973,"Delta","No Delta"))</f>
        <v/>
      </c>
      <c r="AB5973">
        <f>IF(OR($B5973="",$Z5973=""),"",MAX(0,$Z5973-N($M5973)))</f>
        <v/>
      </c>
      <c r="AC5973" s="46">
        <f>IF($B5973="","",IFERROR(INDEX('CCA Util %'!$H:$H,MATCH($B5973,'CCA Util %'!$E:$E,0)),""))</f>
        <v/>
      </c>
      <c r="AD5973">
        <f>IF($B5973="","",IFERROR(INDEX('CCA Util %'!$G:$G,MATCH($B5973,'CCA Util %'!$E:$E,0)),""))</f>
        <v/>
      </c>
      <c r="AE5973">
        <f>IF(OR($B5973="",$U5973=""),"",$U5973&amp;" &amp; "&amp;IF(OR($AD5973="",$AD5973=0),"Util NA",$AD5973&amp;" Util"))</f>
        <v/>
      </c>
    </row>
    <row r="5974" ht="15.75" customHeight="1" s="42">
      <c r="A5974" s="41" t="n"/>
      <c r="G5974" s="38" t="n"/>
      <c r="H5974" s="38" t="n"/>
      <c r="I5974" s="38" t="n"/>
      <c r="J5974" s="38" t="n"/>
      <c r="K5974" s="38" t="n"/>
      <c r="L5974" s="38" t="n"/>
      <c r="N5974" s="36">
        <f>IF($B5974="","",IF($C5974="SUPERSTORE","Superstore","DH"))</f>
        <v/>
      </c>
      <c r="O5974" s="36">
        <f>IF($B5974="","",IFERROR(VLOOKUP($B5974,Mapping!$A:$C,2,0),"Not Mapped"))</f>
        <v/>
      </c>
      <c r="P5974" s="36">
        <f>IF($B5974="","",IFERROR(VLOOKUP($B5974,Mapping!$A:$C,3,0),"Not Mapped"))</f>
        <v/>
      </c>
      <c r="Q5974" s="36">
        <f>IF($B5974="","",IFERROR(VLOOKUP($O5974,Leaders!$A:$B,2,0),"Not Mapped"))</f>
        <v/>
      </c>
      <c r="R5974" s="36">
        <f>IF($B5974="","",IF(COUNTIF(Exclusions!$A:$A,$B5974)&gt;0,"Yes","No"))</f>
        <v/>
      </c>
      <c r="S5974" s="38">
        <f>IF($B5974="","",MIN(1,DAY($A5974)/IF($N5974="Superstore",Settings!$B$5,Settings!$B$4)))</f>
        <v/>
      </c>
      <c r="T5974" s="38">
        <f>IF(OR($B5974="",$G5974="",$S5974=0),"",$G5974/$S5974)</f>
        <v/>
      </c>
      <c r="U5974" s="36">
        <f>IF($T5974="","",IF($T5974&lt;Settings!$B$8,"Critical",IF($T5974&lt;Settings!$B$9,"Semi Critical","Non Critical")))</f>
        <v/>
      </c>
      <c r="V5974" s="28" t="n"/>
      <c r="Z5974">
        <f>IF($B5974="","",IFERROR(VLOOKUP($B5974,'Plan HC for CCA'!$A:$B,2,0),""))</f>
        <v/>
      </c>
      <c r="AA5974">
        <f>IF(OR($B5974="",$Z5974=""),"",IF(N($M5974)&lt;$Z5974,"Delta","No Delta"))</f>
        <v/>
      </c>
      <c r="AB5974">
        <f>IF(OR($B5974="",$Z5974=""),"",MAX(0,$Z5974-N($M5974)))</f>
        <v/>
      </c>
      <c r="AC5974" s="46">
        <f>IF($B5974="","",IFERROR(INDEX('CCA Util %'!$H:$H,MATCH($B5974,'CCA Util %'!$E:$E,0)),""))</f>
        <v/>
      </c>
      <c r="AD5974">
        <f>IF($B5974="","",IFERROR(INDEX('CCA Util %'!$G:$G,MATCH($B5974,'CCA Util %'!$E:$E,0)),""))</f>
        <v/>
      </c>
      <c r="AE5974">
        <f>IF(OR($B5974="",$U5974=""),"",$U5974&amp;" &amp; "&amp;IF(OR($AD5974="",$AD5974=0),"Util NA",$AD5974&amp;" Util"))</f>
        <v/>
      </c>
    </row>
    <row r="5975" ht="15.75" customHeight="1" s="42">
      <c r="A5975" s="41" t="n"/>
      <c r="G5975" s="38" t="n"/>
      <c r="H5975" s="38" t="n"/>
      <c r="I5975" s="38" t="n"/>
      <c r="J5975" s="38" t="n"/>
      <c r="K5975" s="38" t="n"/>
      <c r="L5975" s="38" t="n"/>
      <c r="N5975" s="36">
        <f>IF($B5975="","",IF($C5975="SUPERSTORE","Superstore","DH"))</f>
        <v/>
      </c>
      <c r="O5975" s="36">
        <f>IF($B5975="","",IFERROR(VLOOKUP($B5975,Mapping!$A:$C,2,0),"Not Mapped"))</f>
        <v/>
      </c>
      <c r="P5975" s="36">
        <f>IF($B5975="","",IFERROR(VLOOKUP($B5975,Mapping!$A:$C,3,0),"Not Mapped"))</f>
        <v/>
      </c>
      <c r="Q5975" s="36">
        <f>IF($B5975="","",IFERROR(VLOOKUP($O5975,Leaders!$A:$B,2,0),"Not Mapped"))</f>
        <v/>
      </c>
      <c r="R5975" s="36">
        <f>IF($B5975="","",IF(COUNTIF(Exclusions!$A:$A,$B5975)&gt;0,"Yes","No"))</f>
        <v/>
      </c>
      <c r="S5975" s="38">
        <f>IF($B5975="","",MIN(1,DAY($A5975)/IF($N5975="Superstore",Settings!$B$5,Settings!$B$4)))</f>
        <v/>
      </c>
      <c r="T5975" s="38">
        <f>IF(OR($B5975="",$G5975="",$S5975=0),"",$G5975/$S5975)</f>
        <v/>
      </c>
      <c r="U5975" s="36">
        <f>IF($T5975="","",IF($T5975&lt;Settings!$B$8,"Critical",IF($T5975&lt;Settings!$B$9,"Semi Critical","Non Critical")))</f>
        <v/>
      </c>
      <c r="V5975" s="28" t="n"/>
      <c r="Z5975">
        <f>IF($B5975="","",IFERROR(VLOOKUP($B5975,'Plan HC for CCA'!$A:$B,2,0),""))</f>
        <v/>
      </c>
      <c r="AA5975">
        <f>IF(OR($B5975="",$Z5975=""),"",IF(N($M5975)&lt;$Z5975,"Delta","No Delta"))</f>
        <v/>
      </c>
      <c r="AB5975">
        <f>IF(OR($B5975="",$Z5975=""),"",MAX(0,$Z5975-N($M5975)))</f>
        <v/>
      </c>
      <c r="AC5975" s="46">
        <f>IF($B5975="","",IFERROR(INDEX('CCA Util %'!$H:$H,MATCH($B5975,'CCA Util %'!$E:$E,0)),""))</f>
        <v/>
      </c>
      <c r="AD5975">
        <f>IF($B5975="","",IFERROR(INDEX('CCA Util %'!$G:$G,MATCH($B5975,'CCA Util %'!$E:$E,0)),""))</f>
        <v/>
      </c>
      <c r="AE5975">
        <f>IF(OR($B5975="",$U5975=""),"",$U5975&amp;" &amp; "&amp;IF(OR($AD5975="",$AD5975=0),"Util NA",$AD5975&amp;" Util"))</f>
        <v/>
      </c>
    </row>
    <row r="5976" ht="15.75" customHeight="1" s="42">
      <c r="A5976" s="41" t="n"/>
      <c r="G5976" s="38" t="n"/>
      <c r="H5976" s="38" t="n"/>
      <c r="I5976" s="38" t="n"/>
      <c r="J5976" s="38" t="n"/>
      <c r="K5976" s="38" t="n"/>
      <c r="L5976" s="38" t="n"/>
      <c r="N5976" s="36">
        <f>IF($B5976="","",IF($C5976="SUPERSTORE","Superstore","DH"))</f>
        <v/>
      </c>
      <c r="O5976" s="36">
        <f>IF($B5976="","",IFERROR(VLOOKUP($B5976,Mapping!$A:$C,2,0),"Not Mapped"))</f>
        <v/>
      </c>
      <c r="P5976" s="36">
        <f>IF($B5976="","",IFERROR(VLOOKUP($B5976,Mapping!$A:$C,3,0),"Not Mapped"))</f>
        <v/>
      </c>
      <c r="Q5976" s="36">
        <f>IF($B5976="","",IFERROR(VLOOKUP($O5976,Leaders!$A:$B,2,0),"Not Mapped"))</f>
        <v/>
      </c>
      <c r="R5976" s="36">
        <f>IF($B5976="","",IF(COUNTIF(Exclusions!$A:$A,$B5976)&gt;0,"Yes","No"))</f>
        <v/>
      </c>
      <c r="S5976" s="38">
        <f>IF($B5976="","",MIN(1,DAY($A5976)/IF($N5976="Superstore",Settings!$B$5,Settings!$B$4)))</f>
        <v/>
      </c>
      <c r="T5976" s="38">
        <f>IF(OR($B5976="",$G5976="",$S5976=0),"",$G5976/$S5976)</f>
        <v/>
      </c>
      <c r="U5976" s="36">
        <f>IF($T5976="","",IF($T5976&lt;Settings!$B$8,"Critical",IF($T5976&lt;Settings!$B$9,"Semi Critical","Non Critical")))</f>
        <v/>
      </c>
      <c r="V5976" s="28" t="n"/>
      <c r="Z5976">
        <f>IF($B5976="","",IFERROR(VLOOKUP($B5976,'Plan HC for CCA'!$A:$B,2,0),""))</f>
        <v/>
      </c>
      <c r="AA5976">
        <f>IF(OR($B5976="",$Z5976=""),"",IF(N($M5976)&lt;$Z5976,"Delta","No Delta"))</f>
        <v/>
      </c>
      <c r="AB5976">
        <f>IF(OR($B5976="",$Z5976=""),"",MAX(0,$Z5976-N($M5976)))</f>
        <v/>
      </c>
      <c r="AC5976" s="46">
        <f>IF($B5976="","",IFERROR(INDEX('CCA Util %'!$H:$H,MATCH($B5976,'CCA Util %'!$E:$E,0)),""))</f>
        <v/>
      </c>
      <c r="AD5976">
        <f>IF($B5976="","",IFERROR(INDEX('CCA Util %'!$G:$G,MATCH($B5976,'CCA Util %'!$E:$E,0)),""))</f>
        <v/>
      </c>
      <c r="AE5976">
        <f>IF(OR($B5976="",$U5976=""),"",$U5976&amp;" &amp; "&amp;IF(OR($AD5976="",$AD5976=0),"Util NA",$AD5976&amp;" Util"))</f>
        <v/>
      </c>
    </row>
    <row r="5977" ht="15.75" customHeight="1" s="42">
      <c r="A5977" s="41" t="n"/>
      <c r="G5977" s="38" t="n"/>
      <c r="H5977" s="38" t="n"/>
      <c r="I5977" s="38" t="n"/>
      <c r="J5977" s="38" t="n"/>
      <c r="K5977" s="38" t="n"/>
      <c r="L5977" s="38" t="n"/>
      <c r="N5977" s="36">
        <f>IF($B5977="","",IF($C5977="SUPERSTORE","Superstore","DH"))</f>
        <v/>
      </c>
      <c r="O5977" s="36">
        <f>IF($B5977="","",IFERROR(VLOOKUP($B5977,Mapping!$A:$C,2,0),"Not Mapped"))</f>
        <v/>
      </c>
      <c r="P5977" s="36">
        <f>IF($B5977="","",IFERROR(VLOOKUP($B5977,Mapping!$A:$C,3,0),"Not Mapped"))</f>
        <v/>
      </c>
      <c r="Q5977" s="36">
        <f>IF($B5977="","",IFERROR(VLOOKUP($O5977,Leaders!$A:$B,2,0),"Not Mapped"))</f>
        <v/>
      </c>
      <c r="R5977" s="36">
        <f>IF($B5977="","",IF(COUNTIF(Exclusions!$A:$A,$B5977)&gt;0,"Yes","No"))</f>
        <v/>
      </c>
      <c r="S5977" s="38">
        <f>IF($B5977="","",MIN(1,DAY($A5977)/IF($N5977="Superstore",Settings!$B$5,Settings!$B$4)))</f>
        <v/>
      </c>
      <c r="T5977" s="38">
        <f>IF(OR($B5977="",$G5977="",$S5977=0),"",$G5977/$S5977)</f>
        <v/>
      </c>
      <c r="U5977" s="36">
        <f>IF($T5977="","",IF($T5977&lt;Settings!$B$8,"Critical",IF($T5977&lt;Settings!$B$9,"Semi Critical","Non Critical")))</f>
        <v/>
      </c>
      <c r="V5977" s="28" t="n"/>
      <c r="Z5977">
        <f>IF($B5977="","",IFERROR(VLOOKUP($B5977,'Plan HC for CCA'!$A:$B,2,0),""))</f>
        <v/>
      </c>
      <c r="AA5977">
        <f>IF(OR($B5977="",$Z5977=""),"",IF(N($M5977)&lt;$Z5977,"Delta","No Delta"))</f>
        <v/>
      </c>
      <c r="AB5977">
        <f>IF(OR($B5977="",$Z5977=""),"",MAX(0,$Z5977-N($M5977)))</f>
        <v/>
      </c>
      <c r="AC5977" s="46">
        <f>IF($B5977="","",IFERROR(INDEX('CCA Util %'!$H:$H,MATCH($B5977,'CCA Util %'!$E:$E,0)),""))</f>
        <v/>
      </c>
      <c r="AD5977">
        <f>IF($B5977="","",IFERROR(INDEX('CCA Util %'!$G:$G,MATCH($B5977,'CCA Util %'!$E:$E,0)),""))</f>
        <v/>
      </c>
      <c r="AE5977">
        <f>IF(OR($B5977="",$U5977=""),"",$U5977&amp;" &amp; "&amp;IF(OR($AD5977="",$AD5977=0),"Util NA",$AD5977&amp;" Util"))</f>
        <v/>
      </c>
    </row>
    <row r="5978" ht="15.75" customHeight="1" s="42">
      <c r="A5978" s="41" t="n"/>
      <c r="G5978" s="38" t="n"/>
      <c r="H5978" s="38" t="n"/>
      <c r="I5978" s="38" t="n"/>
      <c r="J5978" s="38" t="n"/>
      <c r="K5978" s="38" t="n"/>
      <c r="L5978" s="38" t="n"/>
      <c r="N5978" s="36">
        <f>IF($B5978="","",IF($C5978="SUPERSTORE","Superstore","DH"))</f>
        <v/>
      </c>
      <c r="O5978" s="36">
        <f>IF($B5978="","",IFERROR(VLOOKUP($B5978,Mapping!$A:$C,2,0),"Not Mapped"))</f>
        <v/>
      </c>
      <c r="P5978" s="36">
        <f>IF($B5978="","",IFERROR(VLOOKUP($B5978,Mapping!$A:$C,3,0),"Not Mapped"))</f>
        <v/>
      </c>
      <c r="Q5978" s="36">
        <f>IF($B5978="","",IFERROR(VLOOKUP($O5978,Leaders!$A:$B,2,0),"Not Mapped"))</f>
        <v/>
      </c>
      <c r="R5978" s="36">
        <f>IF($B5978="","",IF(COUNTIF(Exclusions!$A:$A,$B5978)&gt;0,"Yes","No"))</f>
        <v/>
      </c>
      <c r="S5978" s="38">
        <f>IF($B5978="","",MIN(1,DAY($A5978)/IF($N5978="Superstore",Settings!$B$5,Settings!$B$4)))</f>
        <v/>
      </c>
      <c r="T5978" s="38">
        <f>IF(OR($B5978="",$G5978="",$S5978=0),"",$G5978/$S5978)</f>
        <v/>
      </c>
      <c r="U5978" s="36">
        <f>IF($T5978="","",IF($T5978&lt;Settings!$B$8,"Critical",IF($T5978&lt;Settings!$B$9,"Semi Critical","Non Critical")))</f>
        <v/>
      </c>
      <c r="V5978" s="28" t="n"/>
      <c r="Z5978">
        <f>IF($B5978="","",IFERROR(VLOOKUP($B5978,'Plan HC for CCA'!$A:$B,2,0),""))</f>
        <v/>
      </c>
      <c r="AA5978">
        <f>IF(OR($B5978="",$Z5978=""),"",IF(N($M5978)&lt;$Z5978,"Delta","No Delta"))</f>
        <v/>
      </c>
      <c r="AB5978">
        <f>IF(OR($B5978="",$Z5978=""),"",MAX(0,$Z5978-N($M5978)))</f>
        <v/>
      </c>
      <c r="AC5978" s="46">
        <f>IF($B5978="","",IFERROR(INDEX('CCA Util %'!$H:$H,MATCH($B5978,'CCA Util %'!$E:$E,0)),""))</f>
        <v/>
      </c>
      <c r="AD5978">
        <f>IF($B5978="","",IFERROR(INDEX('CCA Util %'!$G:$G,MATCH($B5978,'CCA Util %'!$E:$E,0)),""))</f>
        <v/>
      </c>
      <c r="AE5978">
        <f>IF(OR($B5978="",$U5978=""),"",$U5978&amp;" &amp; "&amp;IF(OR($AD5978="",$AD5978=0),"Util NA",$AD5978&amp;" Util"))</f>
        <v/>
      </c>
    </row>
    <row r="5979" ht="15.75" customHeight="1" s="42">
      <c r="A5979" s="41" t="n"/>
      <c r="G5979" s="38" t="n"/>
      <c r="H5979" s="38" t="n"/>
      <c r="I5979" s="38" t="n"/>
      <c r="J5979" s="38" t="n"/>
      <c r="K5979" s="38" t="n"/>
      <c r="L5979" s="38" t="n"/>
      <c r="N5979" s="36">
        <f>IF($B5979="","",IF($C5979="SUPERSTORE","Superstore","DH"))</f>
        <v/>
      </c>
      <c r="O5979" s="36">
        <f>IF($B5979="","",IFERROR(VLOOKUP($B5979,Mapping!$A:$C,2,0),"Not Mapped"))</f>
        <v/>
      </c>
      <c r="P5979" s="36">
        <f>IF($B5979="","",IFERROR(VLOOKUP($B5979,Mapping!$A:$C,3,0),"Not Mapped"))</f>
        <v/>
      </c>
      <c r="Q5979" s="36">
        <f>IF($B5979="","",IFERROR(VLOOKUP($O5979,Leaders!$A:$B,2,0),"Not Mapped"))</f>
        <v/>
      </c>
      <c r="R5979" s="36">
        <f>IF($B5979="","",IF(COUNTIF(Exclusions!$A:$A,$B5979)&gt;0,"Yes","No"))</f>
        <v/>
      </c>
      <c r="S5979" s="38">
        <f>IF($B5979="","",MIN(1,DAY($A5979)/IF($N5979="Superstore",Settings!$B$5,Settings!$B$4)))</f>
        <v/>
      </c>
      <c r="T5979" s="38">
        <f>IF(OR($B5979="",$G5979="",$S5979=0),"",$G5979/$S5979)</f>
        <v/>
      </c>
      <c r="U5979" s="36">
        <f>IF($T5979="","",IF($T5979&lt;Settings!$B$8,"Critical",IF($T5979&lt;Settings!$B$9,"Semi Critical","Non Critical")))</f>
        <v/>
      </c>
      <c r="V5979" s="28" t="n"/>
      <c r="Z5979">
        <f>IF($B5979="","",IFERROR(VLOOKUP($B5979,'Plan HC for CCA'!$A:$B,2,0),""))</f>
        <v/>
      </c>
      <c r="AA5979">
        <f>IF(OR($B5979="",$Z5979=""),"",IF(N($M5979)&lt;$Z5979,"Delta","No Delta"))</f>
        <v/>
      </c>
      <c r="AB5979">
        <f>IF(OR($B5979="",$Z5979=""),"",MAX(0,$Z5979-N($M5979)))</f>
        <v/>
      </c>
      <c r="AC5979" s="46">
        <f>IF($B5979="","",IFERROR(INDEX('CCA Util %'!$H:$H,MATCH($B5979,'CCA Util %'!$E:$E,0)),""))</f>
        <v/>
      </c>
      <c r="AD5979">
        <f>IF($B5979="","",IFERROR(INDEX('CCA Util %'!$G:$G,MATCH($B5979,'CCA Util %'!$E:$E,0)),""))</f>
        <v/>
      </c>
      <c r="AE5979">
        <f>IF(OR($B5979="",$U5979=""),"",$U5979&amp;" &amp; "&amp;IF(OR($AD5979="",$AD5979=0),"Util NA",$AD5979&amp;" Util"))</f>
        <v/>
      </c>
    </row>
    <row r="5980" ht="15.75" customHeight="1" s="42">
      <c r="A5980" s="41" t="n"/>
      <c r="G5980" s="38" t="n"/>
      <c r="H5980" s="38" t="n"/>
      <c r="I5980" s="38" t="n"/>
      <c r="J5980" s="38" t="n"/>
      <c r="K5980" s="38" t="n"/>
      <c r="L5980" s="38" t="n"/>
      <c r="N5980" s="36">
        <f>IF($B5980="","",IF($C5980="SUPERSTORE","Superstore","DH"))</f>
        <v/>
      </c>
      <c r="O5980" s="36">
        <f>IF($B5980="","",IFERROR(VLOOKUP($B5980,Mapping!$A:$C,2,0),"Not Mapped"))</f>
        <v/>
      </c>
      <c r="P5980" s="36">
        <f>IF($B5980="","",IFERROR(VLOOKUP($B5980,Mapping!$A:$C,3,0),"Not Mapped"))</f>
        <v/>
      </c>
      <c r="Q5980" s="36">
        <f>IF($B5980="","",IFERROR(VLOOKUP($O5980,Leaders!$A:$B,2,0),"Not Mapped"))</f>
        <v/>
      </c>
      <c r="R5980" s="36">
        <f>IF($B5980="","",IF(COUNTIF(Exclusions!$A:$A,$B5980)&gt;0,"Yes","No"))</f>
        <v/>
      </c>
      <c r="S5980" s="38">
        <f>IF($B5980="","",MIN(1,DAY($A5980)/IF($N5980="Superstore",Settings!$B$5,Settings!$B$4)))</f>
        <v/>
      </c>
      <c r="T5980" s="38">
        <f>IF(OR($B5980="",$G5980="",$S5980=0),"",$G5980/$S5980)</f>
        <v/>
      </c>
      <c r="U5980" s="36">
        <f>IF($T5980="","",IF($T5980&lt;Settings!$B$8,"Critical",IF($T5980&lt;Settings!$B$9,"Semi Critical","Non Critical")))</f>
        <v/>
      </c>
      <c r="V5980" s="28" t="n"/>
      <c r="Z5980">
        <f>IF($B5980="","",IFERROR(VLOOKUP($B5980,'Plan HC for CCA'!$A:$B,2,0),""))</f>
        <v/>
      </c>
      <c r="AA5980">
        <f>IF(OR($B5980="",$Z5980=""),"",IF(N($M5980)&lt;$Z5980,"Delta","No Delta"))</f>
        <v/>
      </c>
      <c r="AB5980">
        <f>IF(OR($B5980="",$Z5980=""),"",MAX(0,$Z5980-N($M5980)))</f>
        <v/>
      </c>
      <c r="AC5980" s="46">
        <f>IF($B5980="","",IFERROR(INDEX('CCA Util %'!$H:$H,MATCH($B5980,'CCA Util %'!$E:$E,0)),""))</f>
        <v/>
      </c>
      <c r="AD5980">
        <f>IF($B5980="","",IFERROR(INDEX('CCA Util %'!$G:$G,MATCH($B5980,'CCA Util %'!$E:$E,0)),""))</f>
        <v/>
      </c>
      <c r="AE5980">
        <f>IF(OR($B5980="",$U5980=""),"",$U5980&amp;" &amp; "&amp;IF(OR($AD5980="",$AD5980=0),"Util NA",$AD5980&amp;" Util"))</f>
        <v/>
      </c>
    </row>
    <row r="5981" ht="15.75" customHeight="1" s="42">
      <c r="A5981" s="41" t="n"/>
      <c r="G5981" s="38" t="n"/>
      <c r="H5981" s="38" t="n"/>
      <c r="I5981" s="38" t="n"/>
      <c r="J5981" s="38" t="n"/>
      <c r="K5981" s="38" t="n"/>
      <c r="L5981" s="38" t="n"/>
      <c r="N5981" s="36">
        <f>IF($B5981="","",IF($C5981="SUPERSTORE","Superstore","DH"))</f>
        <v/>
      </c>
      <c r="O5981" s="36">
        <f>IF($B5981="","",IFERROR(VLOOKUP($B5981,Mapping!$A:$C,2,0),"Not Mapped"))</f>
        <v/>
      </c>
      <c r="P5981" s="36">
        <f>IF($B5981="","",IFERROR(VLOOKUP($B5981,Mapping!$A:$C,3,0),"Not Mapped"))</f>
        <v/>
      </c>
      <c r="Q5981" s="36">
        <f>IF($B5981="","",IFERROR(VLOOKUP($O5981,Leaders!$A:$B,2,0),"Not Mapped"))</f>
        <v/>
      </c>
      <c r="R5981" s="36">
        <f>IF($B5981="","",IF(COUNTIF(Exclusions!$A:$A,$B5981)&gt;0,"Yes","No"))</f>
        <v/>
      </c>
      <c r="S5981" s="38">
        <f>IF($B5981="","",MIN(1,DAY($A5981)/IF($N5981="Superstore",Settings!$B$5,Settings!$B$4)))</f>
        <v/>
      </c>
      <c r="T5981" s="38">
        <f>IF(OR($B5981="",$G5981="",$S5981=0),"",$G5981/$S5981)</f>
        <v/>
      </c>
      <c r="U5981" s="36">
        <f>IF($T5981="","",IF($T5981&lt;Settings!$B$8,"Critical",IF($T5981&lt;Settings!$B$9,"Semi Critical","Non Critical")))</f>
        <v/>
      </c>
      <c r="V5981" s="28" t="n"/>
      <c r="Z5981">
        <f>IF($B5981="","",IFERROR(VLOOKUP($B5981,'Plan HC for CCA'!$A:$B,2,0),""))</f>
        <v/>
      </c>
      <c r="AA5981">
        <f>IF(OR($B5981="",$Z5981=""),"",IF(N($M5981)&lt;$Z5981,"Delta","No Delta"))</f>
        <v/>
      </c>
      <c r="AB5981">
        <f>IF(OR($B5981="",$Z5981=""),"",MAX(0,$Z5981-N($M5981)))</f>
        <v/>
      </c>
      <c r="AC5981" s="46">
        <f>IF($B5981="","",IFERROR(INDEX('CCA Util %'!$H:$H,MATCH($B5981,'CCA Util %'!$E:$E,0)),""))</f>
        <v/>
      </c>
      <c r="AD5981">
        <f>IF($B5981="","",IFERROR(INDEX('CCA Util %'!$G:$G,MATCH($B5981,'CCA Util %'!$E:$E,0)),""))</f>
        <v/>
      </c>
      <c r="AE5981">
        <f>IF(OR($B5981="",$U5981=""),"",$U5981&amp;" &amp; "&amp;IF(OR($AD5981="",$AD5981=0),"Util NA",$AD5981&amp;" Util"))</f>
        <v/>
      </c>
    </row>
    <row r="5982" ht="15.75" customHeight="1" s="42">
      <c r="A5982" s="41" t="n"/>
      <c r="G5982" s="38" t="n"/>
      <c r="H5982" s="38" t="n"/>
      <c r="I5982" s="38" t="n"/>
      <c r="J5982" s="38" t="n"/>
      <c r="K5982" s="38" t="n"/>
      <c r="L5982" s="38" t="n"/>
      <c r="N5982" s="36">
        <f>IF($B5982="","",IF($C5982="SUPERSTORE","Superstore","DH"))</f>
        <v/>
      </c>
      <c r="O5982" s="36">
        <f>IF($B5982="","",IFERROR(VLOOKUP($B5982,Mapping!$A:$C,2,0),"Not Mapped"))</f>
        <v/>
      </c>
      <c r="P5982" s="36">
        <f>IF($B5982="","",IFERROR(VLOOKUP($B5982,Mapping!$A:$C,3,0),"Not Mapped"))</f>
        <v/>
      </c>
      <c r="Q5982" s="36">
        <f>IF($B5982="","",IFERROR(VLOOKUP($O5982,Leaders!$A:$B,2,0),"Not Mapped"))</f>
        <v/>
      </c>
      <c r="R5982" s="36">
        <f>IF($B5982="","",IF(COUNTIF(Exclusions!$A:$A,$B5982)&gt;0,"Yes","No"))</f>
        <v/>
      </c>
      <c r="S5982" s="38">
        <f>IF($B5982="","",MIN(1,DAY($A5982)/IF($N5982="Superstore",Settings!$B$5,Settings!$B$4)))</f>
        <v/>
      </c>
      <c r="T5982" s="38">
        <f>IF(OR($B5982="",$G5982="",$S5982=0),"",$G5982/$S5982)</f>
        <v/>
      </c>
      <c r="U5982" s="36">
        <f>IF($T5982="","",IF($T5982&lt;Settings!$B$8,"Critical",IF($T5982&lt;Settings!$B$9,"Semi Critical","Non Critical")))</f>
        <v/>
      </c>
      <c r="V5982" s="28" t="n"/>
      <c r="Z5982">
        <f>IF($B5982="","",IFERROR(VLOOKUP($B5982,'Plan HC for CCA'!$A:$B,2,0),""))</f>
        <v/>
      </c>
      <c r="AA5982">
        <f>IF(OR($B5982="",$Z5982=""),"",IF(N($M5982)&lt;$Z5982,"Delta","No Delta"))</f>
        <v/>
      </c>
      <c r="AB5982">
        <f>IF(OR($B5982="",$Z5982=""),"",MAX(0,$Z5982-N($M5982)))</f>
        <v/>
      </c>
      <c r="AC5982" s="46">
        <f>IF($B5982="","",IFERROR(INDEX('CCA Util %'!$H:$H,MATCH($B5982,'CCA Util %'!$E:$E,0)),""))</f>
        <v/>
      </c>
      <c r="AD5982">
        <f>IF($B5982="","",IFERROR(INDEX('CCA Util %'!$G:$G,MATCH($B5982,'CCA Util %'!$E:$E,0)),""))</f>
        <v/>
      </c>
      <c r="AE5982">
        <f>IF(OR($B5982="",$U5982=""),"",$U5982&amp;" &amp; "&amp;IF(OR($AD5982="",$AD5982=0),"Util NA",$AD5982&amp;" Util"))</f>
        <v/>
      </c>
    </row>
    <row r="5983" ht="15.75" customHeight="1" s="42">
      <c r="A5983" s="41" t="n"/>
      <c r="G5983" s="38" t="n"/>
      <c r="H5983" s="38" t="n"/>
      <c r="I5983" s="38" t="n"/>
      <c r="J5983" s="38" t="n"/>
      <c r="K5983" s="38" t="n"/>
      <c r="L5983" s="38" t="n"/>
      <c r="N5983" s="36">
        <f>IF($B5983="","",IF($C5983="SUPERSTORE","Superstore","DH"))</f>
        <v/>
      </c>
      <c r="O5983" s="36">
        <f>IF($B5983="","",IFERROR(VLOOKUP($B5983,Mapping!$A:$C,2,0),"Not Mapped"))</f>
        <v/>
      </c>
      <c r="P5983" s="36">
        <f>IF($B5983="","",IFERROR(VLOOKUP($B5983,Mapping!$A:$C,3,0),"Not Mapped"))</f>
        <v/>
      </c>
      <c r="Q5983" s="36">
        <f>IF($B5983="","",IFERROR(VLOOKUP($O5983,Leaders!$A:$B,2,0),"Not Mapped"))</f>
        <v/>
      </c>
      <c r="R5983" s="36">
        <f>IF($B5983="","",IF(COUNTIF(Exclusions!$A:$A,$B5983)&gt;0,"Yes","No"))</f>
        <v/>
      </c>
      <c r="S5983" s="38">
        <f>IF($B5983="","",MIN(1,DAY($A5983)/IF($N5983="Superstore",Settings!$B$5,Settings!$B$4)))</f>
        <v/>
      </c>
      <c r="T5983" s="38">
        <f>IF(OR($B5983="",$G5983="",$S5983=0),"",$G5983/$S5983)</f>
        <v/>
      </c>
      <c r="U5983" s="36">
        <f>IF($T5983="","",IF($T5983&lt;Settings!$B$8,"Critical",IF($T5983&lt;Settings!$B$9,"Semi Critical","Non Critical")))</f>
        <v/>
      </c>
      <c r="V5983" s="28" t="n"/>
      <c r="Z5983">
        <f>IF($B5983="","",IFERROR(VLOOKUP($B5983,'Plan HC for CCA'!$A:$B,2,0),""))</f>
        <v/>
      </c>
      <c r="AA5983">
        <f>IF(OR($B5983="",$Z5983=""),"",IF(N($M5983)&lt;$Z5983,"Delta","No Delta"))</f>
        <v/>
      </c>
      <c r="AB5983">
        <f>IF(OR($B5983="",$Z5983=""),"",MAX(0,$Z5983-N($M5983)))</f>
        <v/>
      </c>
      <c r="AC5983" s="46">
        <f>IF($B5983="","",IFERROR(INDEX('CCA Util %'!$H:$H,MATCH($B5983,'CCA Util %'!$E:$E,0)),""))</f>
        <v/>
      </c>
      <c r="AD5983">
        <f>IF($B5983="","",IFERROR(INDEX('CCA Util %'!$G:$G,MATCH($B5983,'CCA Util %'!$E:$E,0)),""))</f>
        <v/>
      </c>
      <c r="AE5983">
        <f>IF(OR($B5983="",$U5983=""),"",$U5983&amp;" &amp; "&amp;IF(OR($AD5983="",$AD5983=0),"Util NA",$AD5983&amp;" Util"))</f>
        <v/>
      </c>
    </row>
    <row r="5984" ht="15.75" customHeight="1" s="42">
      <c r="A5984" s="41" t="n"/>
      <c r="G5984" s="38" t="n"/>
      <c r="H5984" s="38" t="n"/>
      <c r="I5984" s="38" t="n"/>
      <c r="J5984" s="38" t="n"/>
      <c r="K5984" s="38" t="n"/>
      <c r="L5984" s="38" t="n"/>
      <c r="N5984" s="36">
        <f>IF($B5984="","",IF($C5984="SUPERSTORE","Superstore","DH"))</f>
        <v/>
      </c>
      <c r="O5984" s="36">
        <f>IF($B5984="","",IFERROR(VLOOKUP($B5984,Mapping!$A:$C,2,0),"Not Mapped"))</f>
        <v/>
      </c>
      <c r="P5984" s="36">
        <f>IF($B5984="","",IFERROR(VLOOKUP($B5984,Mapping!$A:$C,3,0),"Not Mapped"))</f>
        <v/>
      </c>
      <c r="Q5984" s="36">
        <f>IF($B5984="","",IFERROR(VLOOKUP($O5984,Leaders!$A:$B,2,0),"Not Mapped"))</f>
        <v/>
      </c>
      <c r="R5984" s="36">
        <f>IF($B5984="","",IF(COUNTIF(Exclusions!$A:$A,$B5984)&gt;0,"Yes","No"))</f>
        <v/>
      </c>
      <c r="S5984" s="38">
        <f>IF($B5984="","",MIN(1,DAY($A5984)/IF($N5984="Superstore",Settings!$B$5,Settings!$B$4)))</f>
        <v/>
      </c>
      <c r="T5984" s="38">
        <f>IF(OR($B5984="",$G5984="",$S5984=0),"",$G5984/$S5984)</f>
        <v/>
      </c>
      <c r="U5984" s="36">
        <f>IF($T5984="","",IF($T5984&lt;Settings!$B$8,"Critical",IF($T5984&lt;Settings!$B$9,"Semi Critical","Non Critical")))</f>
        <v/>
      </c>
      <c r="V5984" s="28" t="n"/>
      <c r="Z5984">
        <f>IF($B5984="","",IFERROR(VLOOKUP($B5984,'Plan HC for CCA'!$A:$B,2,0),""))</f>
        <v/>
      </c>
      <c r="AA5984">
        <f>IF(OR($B5984="",$Z5984=""),"",IF(N($M5984)&lt;$Z5984,"Delta","No Delta"))</f>
        <v/>
      </c>
      <c r="AB5984">
        <f>IF(OR($B5984="",$Z5984=""),"",MAX(0,$Z5984-N($M5984)))</f>
        <v/>
      </c>
      <c r="AC5984" s="46">
        <f>IF($B5984="","",IFERROR(INDEX('CCA Util %'!$H:$H,MATCH($B5984,'CCA Util %'!$E:$E,0)),""))</f>
        <v/>
      </c>
      <c r="AD5984">
        <f>IF($B5984="","",IFERROR(INDEX('CCA Util %'!$G:$G,MATCH($B5984,'CCA Util %'!$E:$E,0)),""))</f>
        <v/>
      </c>
      <c r="AE5984">
        <f>IF(OR($B5984="",$U5984=""),"",$U5984&amp;" &amp; "&amp;IF(OR($AD5984="",$AD5984=0),"Util NA",$AD5984&amp;" Util"))</f>
        <v/>
      </c>
    </row>
    <row r="5985" ht="15.75" customHeight="1" s="42">
      <c r="A5985" s="41" t="n"/>
      <c r="G5985" s="38" t="n"/>
      <c r="H5985" s="38" t="n"/>
      <c r="I5985" s="38" t="n"/>
      <c r="J5985" s="38" t="n"/>
      <c r="K5985" s="38" t="n"/>
      <c r="L5985" s="38" t="n"/>
      <c r="N5985" s="36">
        <f>IF($B5985="","",IF($C5985="SUPERSTORE","Superstore","DH"))</f>
        <v/>
      </c>
      <c r="O5985" s="36">
        <f>IF($B5985="","",IFERROR(VLOOKUP($B5985,Mapping!$A:$C,2,0),"Not Mapped"))</f>
        <v/>
      </c>
      <c r="P5985" s="36">
        <f>IF($B5985="","",IFERROR(VLOOKUP($B5985,Mapping!$A:$C,3,0),"Not Mapped"))</f>
        <v/>
      </c>
      <c r="Q5985" s="36">
        <f>IF($B5985="","",IFERROR(VLOOKUP($O5985,Leaders!$A:$B,2,0),"Not Mapped"))</f>
        <v/>
      </c>
      <c r="R5985" s="36">
        <f>IF($B5985="","",IF(COUNTIF(Exclusions!$A:$A,$B5985)&gt;0,"Yes","No"))</f>
        <v/>
      </c>
      <c r="S5985" s="38">
        <f>IF($B5985="","",MIN(1,DAY($A5985)/IF($N5985="Superstore",Settings!$B$5,Settings!$B$4)))</f>
        <v/>
      </c>
      <c r="T5985" s="38">
        <f>IF(OR($B5985="",$G5985="",$S5985=0),"",$G5985/$S5985)</f>
        <v/>
      </c>
      <c r="U5985" s="36">
        <f>IF($T5985="","",IF($T5985&lt;Settings!$B$8,"Critical",IF($T5985&lt;Settings!$B$9,"Semi Critical","Non Critical")))</f>
        <v/>
      </c>
      <c r="V5985" s="28" t="n"/>
      <c r="Z5985">
        <f>IF($B5985="","",IFERROR(VLOOKUP($B5985,'Plan HC for CCA'!$A:$B,2,0),""))</f>
        <v/>
      </c>
      <c r="AA5985">
        <f>IF(OR($B5985="",$Z5985=""),"",IF(N($M5985)&lt;$Z5985,"Delta","No Delta"))</f>
        <v/>
      </c>
      <c r="AB5985">
        <f>IF(OR($B5985="",$Z5985=""),"",MAX(0,$Z5985-N($M5985)))</f>
        <v/>
      </c>
      <c r="AC5985" s="46">
        <f>IF($B5985="","",IFERROR(INDEX('CCA Util %'!$H:$H,MATCH($B5985,'CCA Util %'!$E:$E,0)),""))</f>
        <v/>
      </c>
      <c r="AD5985">
        <f>IF($B5985="","",IFERROR(INDEX('CCA Util %'!$G:$G,MATCH($B5985,'CCA Util %'!$E:$E,0)),""))</f>
        <v/>
      </c>
      <c r="AE5985">
        <f>IF(OR($B5985="",$U5985=""),"",$U5985&amp;" &amp; "&amp;IF(OR($AD5985="",$AD5985=0),"Util NA",$AD5985&amp;" Util"))</f>
        <v/>
      </c>
    </row>
    <row r="5986" ht="15.75" customHeight="1" s="42">
      <c r="A5986" s="41" t="n"/>
      <c r="G5986" s="38" t="n"/>
      <c r="H5986" s="38" t="n"/>
      <c r="I5986" s="38" t="n"/>
      <c r="J5986" s="38" t="n"/>
      <c r="K5986" s="38" t="n"/>
      <c r="L5986" s="38" t="n"/>
      <c r="N5986" s="36">
        <f>IF($B5986="","",IF($C5986="SUPERSTORE","Superstore","DH"))</f>
        <v/>
      </c>
      <c r="O5986" s="36">
        <f>IF($B5986="","",IFERROR(VLOOKUP($B5986,Mapping!$A:$C,2,0),"Not Mapped"))</f>
        <v/>
      </c>
      <c r="P5986" s="36">
        <f>IF($B5986="","",IFERROR(VLOOKUP($B5986,Mapping!$A:$C,3,0),"Not Mapped"))</f>
        <v/>
      </c>
      <c r="Q5986" s="36">
        <f>IF($B5986="","",IFERROR(VLOOKUP($O5986,Leaders!$A:$B,2,0),"Not Mapped"))</f>
        <v/>
      </c>
      <c r="R5986" s="36">
        <f>IF($B5986="","",IF(COUNTIF(Exclusions!$A:$A,$B5986)&gt;0,"Yes","No"))</f>
        <v/>
      </c>
      <c r="S5986" s="38">
        <f>IF($B5986="","",MIN(1,DAY($A5986)/IF($N5986="Superstore",Settings!$B$5,Settings!$B$4)))</f>
        <v/>
      </c>
      <c r="T5986" s="38">
        <f>IF(OR($B5986="",$G5986="",$S5986=0),"",$G5986/$S5986)</f>
        <v/>
      </c>
      <c r="U5986" s="36">
        <f>IF($T5986="","",IF($T5986&lt;Settings!$B$8,"Critical",IF($T5986&lt;Settings!$B$9,"Semi Critical","Non Critical")))</f>
        <v/>
      </c>
      <c r="V5986" s="28" t="n"/>
      <c r="Z5986">
        <f>IF($B5986="","",IFERROR(VLOOKUP($B5986,'Plan HC for CCA'!$A:$B,2,0),""))</f>
        <v/>
      </c>
      <c r="AA5986">
        <f>IF(OR($B5986="",$Z5986=""),"",IF(N($M5986)&lt;$Z5986,"Delta","No Delta"))</f>
        <v/>
      </c>
      <c r="AB5986">
        <f>IF(OR($B5986="",$Z5986=""),"",MAX(0,$Z5986-N($M5986)))</f>
        <v/>
      </c>
      <c r="AC5986" s="46">
        <f>IF($B5986="","",IFERROR(INDEX('CCA Util %'!$H:$H,MATCH($B5986,'CCA Util %'!$E:$E,0)),""))</f>
        <v/>
      </c>
      <c r="AD5986">
        <f>IF($B5986="","",IFERROR(INDEX('CCA Util %'!$G:$G,MATCH($B5986,'CCA Util %'!$E:$E,0)),""))</f>
        <v/>
      </c>
      <c r="AE5986">
        <f>IF(OR($B5986="",$U5986=""),"",$U5986&amp;" &amp; "&amp;IF(OR($AD5986="",$AD5986=0),"Util NA",$AD5986&amp;" Util"))</f>
        <v/>
      </c>
    </row>
    <row r="5987" ht="15.75" customHeight="1" s="42">
      <c r="A5987" s="41" t="n"/>
      <c r="G5987" s="38" t="n"/>
      <c r="H5987" s="38" t="n"/>
      <c r="I5987" s="38" t="n"/>
      <c r="J5987" s="38" t="n"/>
      <c r="K5987" s="38" t="n"/>
      <c r="L5987" s="38" t="n"/>
      <c r="N5987" s="36">
        <f>IF($B5987="","",IF($C5987="SUPERSTORE","Superstore","DH"))</f>
        <v/>
      </c>
      <c r="O5987" s="36">
        <f>IF($B5987="","",IFERROR(VLOOKUP($B5987,Mapping!$A:$C,2,0),"Not Mapped"))</f>
        <v/>
      </c>
      <c r="P5987" s="36">
        <f>IF($B5987="","",IFERROR(VLOOKUP($B5987,Mapping!$A:$C,3,0),"Not Mapped"))</f>
        <v/>
      </c>
      <c r="Q5987" s="36">
        <f>IF($B5987="","",IFERROR(VLOOKUP($O5987,Leaders!$A:$B,2,0),"Not Mapped"))</f>
        <v/>
      </c>
      <c r="R5987" s="36">
        <f>IF($B5987="","",IF(COUNTIF(Exclusions!$A:$A,$B5987)&gt;0,"Yes","No"))</f>
        <v/>
      </c>
      <c r="S5987" s="38">
        <f>IF($B5987="","",MIN(1,DAY($A5987)/IF($N5987="Superstore",Settings!$B$5,Settings!$B$4)))</f>
        <v/>
      </c>
      <c r="T5987" s="38">
        <f>IF(OR($B5987="",$G5987="",$S5987=0),"",$G5987/$S5987)</f>
        <v/>
      </c>
      <c r="U5987" s="36">
        <f>IF($T5987="","",IF($T5987&lt;Settings!$B$8,"Critical",IF($T5987&lt;Settings!$B$9,"Semi Critical","Non Critical")))</f>
        <v/>
      </c>
      <c r="V5987" s="28" t="n"/>
      <c r="Z5987">
        <f>IF($B5987="","",IFERROR(VLOOKUP($B5987,'Plan HC for CCA'!$A:$B,2,0),""))</f>
        <v/>
      </c>
      <c r="AA5987">
        <f>IF(OR($B5987="",$Z5987=""),"",IF(N($M5987)&lt;$Z5987,"Delta","No Delta"))</f>
        <v/>
      </c>
      <c r="AB5987">
        <f>IF(OR($B5987="",$Z5987=""),"",MAX(0,$Z5987-N($M5987)))</f>
        <v/>
      </c>
      <c r="AC5987" s="46">
        <f>IF($B5987="","",IFERROR(INDEX('CCA Util %'!$H:$H,MATCH($B5987,'CCA Util %'!$E:$E,0)),""))</f>
        <v/>
      </c>
      <c r="AD5987">
        <f>IF($B5987="","",IFERROR(INDEX('CCA Util %'!$G:$G,MATCH($B5987,'CCA Util %'!$E:$E,0)),""))</f>
        <v/>
      </c>
      <c r="AE5987">
        <f>IF(OR($B5987="",$U5987=""),"",$U5987&amp;" &amp; "&amp;IF(OR($AD5987="",$AD5987=0),"Util NA",$AD5987&amp;" Util"))</f>
        <v/>
      </c>
    </row>
    <row r="5988" ht="15.75" customHeight="1" s="42">
      <c r="A5988" s="41" t="n"/>
      <c r="G5988" s="38" t="n"/>
      <c r="H5988" s="38" t="n"/>
      <c r="I5988" s="38" t="n"/>
      <c r="J5988" s="38" t="n"/>
      <c r="K5988" s="38" t="n"/>
      <c r="L5988" s="38" t="n"/>
      <c r="N5988" s="36">
        <f>IF($B5988="","",IF($C5988="SUPERSTORE","Superstore","DH"))</f>
        <v/>
      </c>
      <c r="O5988" s="36">
        <f>IF($B5988="","",IFERROR(VLOOKUP($B5988,Mapping!$A:$C,2,0),"Not Mapped"))</f>
        <v/>
      </c>
      <c r="P5988" s="36">
        <f>IF($B5988="","",IFERROR(VLOOKUP($B5988,Mapping!$A:$C,3,0),"Not Mapped"))</f>
        <v/>
      </c>
      <c r="Q5988" s="36">
        <f>IF($B5988="","",IFERROR(VLOOKUP($O5988,Leaders!$A:$B,2,0),"Not Mapped"))</f>
        <v/>
      </c>
      <c r="R5988" s="36">
        <f>IF($B5988="","",IF(COUNTIF(Exclusions!$A:$A,$B5988)&gt;0,"Yes","No"))</f>
        <v/>
      </c>
      <c r="S5988" s="38">
        <f>IF($B5988="","",MIN(1,DAY($A5988)/IF($N5988="Superstore",Settings!$B$5,Settings!$B$4)))</f>
        <v/>
      </c>
      <c r="T5988" s="38">
        <f>IF(OR($B5988="",$G5988="",$S5988=0),"",$G5988/$S5988)</f>
        <v/>
      </c>
      <c r="U5988" s="36">
        <f>IF($T5988="","",IF($T5988&lt;Settings!$B$8,"Critical",IF($T5988&lt;Settings!$B$9,"Semi Critical","Non Critical")))</f>
        <v/>
      </c>
      <c r="V5988" s="28" t="n"/>
      <c r="Z5988">
        <f>IF($B5988="","",IFERROR(VLOOKUP($B5988,'Plan HC for CCA'!$A:$B,2,0),""))</f>
        <v/>
      </c>
      <c r="AA5988">
        <f>IF(OR($B5988="",$Z5988=""),"",IF(N($M5988)&lt;$Z5988,"Delta","No Delta"))</f>
        <v/>
      </c>
      <c r="AB5988">
        <f>IF(OR($B5988="",$Z5988=""),"",MAX(0,$Z5988-N($M5988)))</f>
        <v/>
      </c>
      <c r="AC5988" s="46">
        <f>IF($B5988="","",IFERROR(INDEX('CCA Util %'!$H:$H,MATCH($B5988,'CCA Util %'!$E:$E,0)),""))</f>
        <v/>
      </c>
      <c r="AD5988">
        <f>IF($B5988="","",IFERROR(INDEX('CCA Util %'!$G:$G,MATCH($B5988,'CCA Util %'!$E:$E,0)),""))</f>
        <v/>
      </c>
      <c r="AE5988">
        <f>IF(OR($B5988="",$U5988=""),"",$U5988&amp;" &amp; "&amp;IF(OR($AD5988="",$AD5988=0),"Util NA",$AD5988&amp;" Util"))</f>
        <v/>
      </c>
    </row>
    <row r="5989" ht="15.75" customHeight="1" s="42">
      <c r="A5989" s="41" t="n"/>
      <c r="G5989" s="38" t="n"/>
      <c r="H5989" s="38" t="n"/>
      <c r="I5989" s="38" t="n"/>
      <c r="J5989" s="38" t="n"/>
      <c r="K5989" s="38" t="n"/>
      <c r="L5989" s="38" t="n"/>
      <c r="N5989" s="36">
        <f>IF($B5989="","",IF($C5989="SUPERSTORE","Superstore","DH"))</f>
        <v/>
      </c>
      <c r="O5989" s="36">
        <f>IF($B5989="","",IFERROR(VLOOKUP($B5989,Mapping!$A:$C,2,0),"Not Mapped"))</f>
        <v/>
      </c>
      <c r="P5989" s="36">
        <f>IF($B5989="","",IFERROR(VLOOKUP($B5989,Mapping!$A:$C,3,0),"Not Mapped"))</f>
        <v/>
      </c>
      <c r="Q5989" s="36">
        <f>IF($B5989="","",IFERROR(VLOOKUP($O5989,Leaders!$A:$B,2,0),"Not Mapped"))</f>
        <v/>
      </c>
      <c r="R5989" s="36">
        <f>IF($B5989="","",IF(COUNTIF(Exclusions!$A:$A,$B5989)&gt;0,"Yes","No"))</f>
        <v/>
      </c>
      <c r="S5989" s="38">
        <f>IF($B5989="","",MIN(1,DAY($A5989)/IF($N5989="Superstore",Settings!$B$5,Settings!$B$4)))</f>
        <v/>
      </c>
      <c r="T5989" s="38">
        <f>IF(OR($B5989="",$G5989="",$S5989=0),"",$G5989/$S5989)</f>
        <v/>
      </c>
      <c r="U5989" s="36">
        <f>IF($T5989="","",IF($T5989&lt;Settings!$B$8,"Critical",IF($T5989&lt;Settings!$B$9,"Semi Critical","Non Critical")))</f>
        <v/>
      </c>
      <c r="V5989" s="28" t="n"/>
      <c r="Z5989">
        <f>IF($B5989="","",IFERROR(VLOOKUP($B5989,'Plan HC for CCA'!$A:$B,2,0),""))</f>
        <v/>
      </c>
      <c r="AA5989">
        <f>IF(OR($B5989="",$Z5989=""),"",IF(N($M5989)&lt;$Z5989,"Delta","No Delta"))</f>
        <v/>
      </c>
      <c r="AB5989">
        <f>IF(OR($B5989="",$Z5989=""),"",MAX(0,$Z5989-N($M5989)))</f>
        <v/>
      </c>
      <c r="AC5989" s="46">
        <f>IF($B5989="","",IFERROR(INDEX('CCA Util %'!$H:$H,MATCH($B5989,'CCA Util %'!$E:$E,0)),""))</f>
        <v/>
      </c>
      <c r="AD5989">
        <f>IF($B5989="","",IFERROR(INDEX('CCA Util %'!$G:$G,MATCH($B5989,'CCA Util %'!$E:$E,0)),""))</f>
        <v/>
      </c>
      <c r="AE5989">
        <f>IF(OR($B5989="",$U5989=""),"",$U5989&amp;" &amp; "&amp;IF(OR($AD5989="",$AD5989=0),"Util NA",$AD5989&amp;" Util"))</f>
        <v/>
      </c>
    </row>
    <row r="5990" ht="15.75" customHeight="1" s="42">
      <c r="A5990" s="41" t="n"/>
      <c r="G5990" s="38" t="n"/>
      <c r="H5990" s="38" t="n"/>
      <c r="I5990" s="38" t="n"/>
      <c r="J5990" s="38" t="n"/>
      <c r="K5990" s="38" t="n"/>
      <c r="L5990" s="38" t="n"/>
      <c r="N5990" s="36">
        <f>IF($B5990="","",IF($C5990="SUPERSTORE","Superstore","DH"))</f>
        <v/>
      </c>
      <c r="O5990" s="36">
        <f>IF($B5990="","",IFERROR(VLOOKUP($B5990,Mapping!$A:$C,2,0),"Not Mapped"))</f>
        <v/>
      </c>
      <c r="P5990" s="36">
        <f>IF($B5990="","",IFERROR(VLOOKUP($B5990,Mapping!$A:$C,3,0),"Not Mapped"))</f>
        <v/>
      </c>
      <c r="Q5990" s="36">
        <f>IF($B5990="","",IFERROR(VLOOKUP($O5990,Leaders!$A:$B,2,0),"Not Mapped"))</f>
        <v/>
      </c>
      <c r="R5990" s="36">
        <f>IF($B5990="","",IF(COUNTIF(Exclusions!$A:$A,$B5990)&gt;0,"Yes","No"))</f>
        <v/>
      </c>
      <c r="S5990" s="38">
        <f>IF($B5990="","",MIN(1,DAY($A5990)/IF($N5990="Superstore",Settings!$B$5,Settings!$B$4)))</f>
        <v/>
      </c>
      <c r="T5990" s="38">
        <f>IF(OR($B5990="",$G5990="",$S5990=0),"",$G5990/$S5990)</f>
        <v/>
      </c>
      <c r="U5990" s="36">
        <f>IF($T5990="","",IF($T5990&lt;Settings!$B$8,"Critical",IF($T5990&lt;Settings!$B$9,"Semi Critical","Non Critical")))</f>
        <v/>
      </c>
      <c r="V5990" s="28" t="n"/>
      <c r="Z5990">
        <f>IF($B5990="","",IFERROR(VLOOKUP($B5990,'Plan HC for CCA'!$A:$B,2,0),""))</f>
        <v/>
      </c>
      <c r="AA5990">
        <f>IF(OR($B5990="",$Z5990=""),"",IF(N($M5990)&lt;$Z5990,"Delta","No Delta"))</f>
        <v/>
      </c>
      <c r="AB5990">
        <f>IF(OR($B5990="",$Z5990=""),"",MAX(0,$Z5990-N($M5990)))</f>
        <v/>
      </c>
      <c r="AC5990" s="46">
        <f>IF($B5990="","",IFERROR(INDEX('CCA Util %'!$H:$H,MATCH($B5990,'CCA Util %'!$E:$E,0)),""))</f>
        <v/>
      </c>
      <c r="AD5990">
        <f>IF($B5990="","",IFERROR(INDEX('CCA Util %'!$G:$G,MATCH($B5990,'CCA Util %'!$E:$E,0)),""))</f>
        <v/>
      </c>
      <c r="AE5990">
        <f>IF(OR($B5990="",$U5990=""),"",$U5990&amp;" &amp; "&amp;IF(OR($AD5990="",$AD5990=0),"Util NA",$AD5990&amp;" Util"))</f>
        <v/>
      </c>
    </row>
    <row r="5991" ht="15.75" customHeight="1" s="42">
      <c r="A5991" s="41" t="n"/>
      <c r="G5991" s="38" t="n"/>
      <c r="H5991" s="38" t="n"/>
      <c r="I5991" s="38" t="n"/>
      <c r="J5991" s="38" t="n"/>
      <c r="K5991" s="38" t="n"/>
      <c r="L5991" s="38" t="n"/>
      <c r="N5991" s="36">
        <f>IF($B5991="","",IF($C5991="SUPERSTORE","Superstore","DH"))</f>
        <v/>
      </c>
      <c r="O5991" s="36">
        <f>IF($B5991="","",IFERROR(VLOOKUP($B5991,Mapping!$A:$C,2,0),"Not Mapped"))</f>
        <v/>
      </c>
      <c r="P5991" s="36">
        <f>IF($B5991="","",IFERROR(VLOOKUP($B5991,Mapping!$A:$C,3,0),"Not Mapped"))</f>
        <v/>
      </c>
      <c r="Q5991" s="36">
        <f>IF($B5991="","",IFERROR(VLOOKUP($O5991,Leaders!$A:$B,2,0),"Not Mapped"))</f>
        <v/>
      </c>
      <c r="R5991" s="36">
        <f>IF($B5991="","",IF(COUNTIF(Exclusions!$A:$A,$B5991)&gt;0,"Yes","No"))</f>
        <v/>
      </c>
      <c r="S5991" s="38">
        <f>IF($B5991="","",MIN(1,DAY($A5991)/IF($N5991="Superstore",Settings!$B$5,Settings!$B$4)))</f>
        <v/>
      </c>
      <c r="T5991" s="38">
        <f>IF(OR($B5991="",$G5991="",$S5991=0),"",$G5991/$S5991)</f>
        <v/>
      </c>
      <c r="U5991" s="36">
        <f>IF($T5991="","",IF($T5991&lt;Settings!$B$8,"Critical",IF($T5991&lt;Settings!$B$9,"Semi Critical","Non Critical")))</f>
        <v/>
      </c>
      <c r="V5991" s="28" t="n"/>
      <c r="Z5991">
        <f>IF($B5991="","",IFERROR(VLOOKUP($B5991,'Plan HC for CCA'!$A:$B,2,0),""))</f>
        <v/>
      </c>
      <c r="AA5991">
        <f>IF(OR($B5991="",$Z5991=""),"",IF(N($M5991)&lt;$Z5991,"Delta","No Delta"))</f>
        <v/>
      </c>
      <c r="AB5991">
        <f>IF(OR($B5991="",$Z5991=""),"",MAX(0,$Z5991-N($M5991)))</f>
        <v/>
      </c>
      <c r="AC5991" s="46">
        <f>IF($B5991="","",IFERROR(INDEX('CCA Util %'!$H:$H,MATCH($B5991,'CCA Util %'!$E:$E,0)),""))</f>
        <v/>
      </c>
      <c r="AD5991">
        <f>IF($B5991="","",IFERROR(INDEX('CCA Util %'!$G:$G,MATCH($B5991,'CCA Util %'!$E:$E,0)),""))</f>
        <v/>
      </c>
      <c r="AE5991">
        <f>IF(OR($B5991="",$U5991=""),"",$U5991&amp;" &amp; "&amp;IF(OR($AD5991="",$AD5991=0),"Util NA",$AD5991&amp;" Util"))</f>
        <v/>
      </c>
    </row>
    <row r="5992" ht="15.75" customHeight="1" s="42">
      <c r="A5992" s="41" t="n"/>
      <c r="G5992" s="38" t="n"/>
      <c r="H5992" s="38" t="n"/>
      <c r="I5992" s="38" t="n"/>
      <c r="J5992" s="38" t="n"/>
      <c r="K5992" s="38" t="n"/>
      <c r="L5992" s="38" t="n"/>
      <c r="N5992" s="36">
        <f>IF($B5992="","",IF($C5992="SUPERSTORE","Superstore","DH"))</f>
        <v/>
      </c>
      <c r="O5992" s="36">
        <f>IF($B5992="","",IFERROR(VLOOKUP($B5992,Mapping!$A:$C,2,0),"Not Mapped"))</f>
        <v/>
      </c>
      <c r="P5992" s="36">
        <f>IF($B5992="","",IFERROR(VLOOKUP($B5992,Mapping!$A:$C,3,0),"Not Mapped"))</f>
        <v/>
      </c>
      <c r="Q5992" s="36">
        <f>IF($B5992="","",IFERROR(VLOOKUP($O5992,Leaders!$A:$B,2,0),"Not Mapped"))</f>
        <v/>
      </c>
      <c r="R5992" s="36">
        <f>IF($B5992="","",IF(COUNTIF(Exclusions!$A:$A,$B5992)&gt;0,"Yes","No"))</f>
        <v/>
      </c>
      <c r="S5992" s="38">
        <f>IF($B5992="","",MIN(1,DAY($A5992)/IF($N5992="Superstore",Settings!$B$5,Settings!$B$4)))</f>
        <v/>
      </c>
      <c r="T5992" s="38">
        <f>IF(OR($B5992="",$G5992="",$S5992=0),"",$G5992/$S5992)</f>
        <v/>
      </c>
      <c r="U5992" s="36">
        <f>IF($T5992="","",IF($T5992&lt;Settings!$B$8,"Critical",IF($T5992&lt;Settings!$B$9,"Semi Critical","Non Critical")))</f>
        <v/>
      </c>
      <c r="V5992" s="28" t="n"/>
      <c r="Z5992">
        <f>IF($B5992="","",IFERROR(VLOOKUP($B5992,'Plan HC for CCA'!$A:$B,2,0),""))</f>
        <v/>
      </c>
      <c r="AA5992">
        <f>IF(OR($B5992="",$Z5992=""),"",IF(N($M5992)&lt;$Z5992,"Delta","No Delta"))</f>
        <v/>
      </c>
      <c r="AB5992">
        <f>IF(OR($B5992="",$Z5992=""),"",MAX(0,$Z5992-N($M5992)))</f>
        <v/>
      </c>
      <c r="AC5992" s="46">
        <f>IF($B5992="","",IFERROR(INDEX('CCA Util %'!$H:$H,MATCH($B5992,'CCA Util %'!$E:$E,0)),""))</f>
        <v/>
      </c>
      <c r="AD5992">
        <f>IF($B5992="","",IFERROR(INDEX('CCA Util %'!$G:$G,MATCH($B5992,'CCA Util %'!$E:$E,0)),""))</f>
        <v/>
      </c>
      <c r="AE5992">
        <f>IF(OR($B5992="",$U5992=""),"",$U5992&amp;" &amp; "&amp;IF(OR($AD5992="",$AD5992=0),"Util NA",$AD5992&amp;" Util"))</f>
        <v/>
      </c>
    </row>
    <row r="5993" ht="15.75" customHeight="1" s="42">
      <c r="A5993" s="41" t="n"/>
      <c r="G5993" s="38" t="n"/>
      <c r="H5993" s="38" t="n"/>
      <c r="I5993" s="38" t="n"/>
      <c r="J5993" s="38" t="n"/>
      <c r="K5993" s="38" t="n"/>
      <c r="L5993" s="38" t="n"/>
      <c r="N5993" s="36">
        <f>IF($B5993="","",IF($C5993="SUPERSTORE","Superstore","DH"))</f>
        <v/>
      </c>
      <c r="O5993" s="36">
        <f>IF($B5993="","",IFERROR(VLOOKUP($B5993,Mapping!$A:$C,2,0),"Not Mapped"))</f>
        <v/>
      </c>
      <c r="P5993" s="36">
        <f>IF($B5993="","",IFERROR(VLOOKUP($B5993,Mapping!$A:$C,3,0),"Not Mapped"))</f>
        <v/>
      </c>
      <c r="Q5993" s="36">
        <f>IF($B5993="","",IFERROR(VLOOKUP($O5993,Leaders!$A:$B,2,0),"Not Mapped"))</f>
        <v/>
      </c>
      <c r="R5993" s="36">
        <f>IF($B5993="","",IF(COUNTIF(Exclusions!$A:$A,$B5993)&gt;0,"Yes","No"))</f>
        <v/>
      </c>
      <c r="S5993" s="38">
        <f>IF($B5993="","",MIN(1,DAY($A5993)/IF($N5993="Superstore",Settings!$B$5,Settings!$B$4)))</f>
        <v/>
      </c>
      <c r="T5993" s="38">
        <f>IF(OR($B5993="",$G5993="",$S5993=0),"",$G5993/$S5993)</f>
        <v/>
      </c>
      <c r="U5993" s="36">
        <f>IF($T5993="","",IF($T5993&lt;Settings!$B$8,"Critical",IF($T5993&lt;Settings!$B$9,"Semi Critical","Non Critical")))</f>
        <v/>
      </c>
      <c r="V5993" s="28" t="n"/>
      <c r="Z5993">
        <f>IF($B5993="","",IFERROR(VLOOKUP($B5993,'Plan HC for CCA'!$A:$B,2,0),""))</f>
        <v/>
      </c>
      <c r="AA5993">
        <f>IF(OR($B5993="",$Z5993=""),"",IF(N($M5993)&lt;$Z5993,"Delta","No Delta"))</f>
        <v/>
      </c>
      <c r="AB5993">
        <f>IF(OR($B5993="",$Z5993=""),"",MAX(0,$Z5993-N($M5993)))</f>
        <v/>
      </c>
      <c r="AC5993" s="46">
        <f>IF($B5993="","",IFERROR(INDEX('CCA Util %'!$H:$H,MATCH($B5993,'CCA Util %'!$E:$E,0)),""))</f>
        <v/>
      </c>
      <c r="AD5993">
        <f>IF($B5993="","",IFERROR(INDEX('CCA Util %'!$G:$G,MATCH($B5993,'CCA Util %'!$E:$E,0)),""))</f>
        <v/>
      </c>
      <c r="AE5993">
        <f>IF(OR($B5993="",$U5993=""),"",$U5993&amp;" &amp; "&amp;IF(OR($AD5993="",$AD5993=0),"Util NA",$AD5993&amp;" Util"))</f>
        <v/>
      </c>
    </row>
    <row r="5994" ht="15.75" customHeight="1" s="42">
      <c r="A5994" s="41" t="n"/>
      <c r="G5994" s="38" t="n"/>
      <c r="H5994" s="38" t="n"/>
      <c r="I5994" s="38" t="n"/>
      <c r="J5994" s="38" t="n"/>
      <c r="K5994" s="38" t="n"/>
      <c r="L5994" s="38" t="n"/>
      <c r="N5994" s="36">
        <f>IF($B5994="","",IF($C5994="SUPERSTORE","Superstore","DH"))</f>
        <v/>
      </c>
      <c r="O5994" s="36">
        <f>IF($B5994="","",IFERROR(VLOOKUP($B5994,Mapping!$A:$C,2,0),"Not Mapped"))</f>
        <v/>
      </c>
      <c r="P5994" s="36">
        <f>IF($B5994="","",IFERROR(VLOOKUP($B5994,Mapping!$A:$C,3,0),"Not Mapped"))</f>
        <v/>
      </c>
      <c r="Q5994" s="36">
        <f>IF($B5994="","",IFERROR(VLOOKUP($O5994,Leaders!$A:$B,2,0),"Not Mapped"))</f>
        <v/>
      </c>
      <c r="R5994" s="36">
        <f>IF($B5994="","",IF(COUNTIF(Exclusions!$A:$A,$B5994)&gt;0,"Yes","No"))</f>
        <v/>
      </c>
      <c r="S5994" s="38">
        <f>IF($B5994="","",MIN(1,DAY($A5994)/IF($N5994="Superstore",Settings!$B$5,Settings!$B$4)))</f>
        <v/>
      </c>
      <c r="T5994" s="38">
        <f>IF(OR($B5994="",$G5994="",$S5994=0),"",$G5994/$S5994)</f>
        <v/>
      </c>
      <c r="U5994" s="36">
        <f>IF($T5994="","",IF($T5994&lt;Settings!$B$8,"Critical",IF($T5994&lt;Settings!$B$9,"Semi Critical","Non Critical")))</f>
        <v/>
      </c>
      <c r="V5994" s="28" t="n"/>
      <c r="Z5994">
        <f>IF($B5994="","",IFERROR(VLOOKUP($B5994,'Plan HC for CCA'!$A:$B,2,0),""))</f>
        <v/>
      </c>
      <c r="AA5994">
        <f>IF(OR($B5994="",$Z5994=""),"",IF(N($M5994)&lt;$Z5994,"Delta","No Delta"))</f>
        <v/>
      </c>
      <c r="AB5994">
        <f>IF(OR($B5994="",$Z5994=""),"",MAX(0,$Z5994-N($M5994)))</f>
        <v/>
      </c>
      <c r="AC5994" s="46">
        <f>IF($B5994="","",IFERROR(INDEX('CCA Util %'!$H:$H,MATCH($B5994,'CCA Util %'!$E:$E,0)),""))</f>
        <v/>
      </c>
      <c r="AD5994">
        <f>IF($B5994="","",IFERROR(INDEX('CCA Util %'!$G:$G,MATCH($B5994,'CCA Util %'!$E:$E,0)),""))</f>
        <v/>
      </c>
      <c r="AE5994">
        <f>IF(OR($B5994="",$U5994=""),"",$U5994&amp;" &amp; "&amp;IF(OR($AD5994="",$AD5994=0),"Util NA",$AD5994&amp;" Util"))</f>
        <v/>
      </c>
    </row>
    <row r="5995" ht="15.75" customHeight="1" s="42">
      <c r="A5995" s="41" t="n"/>
      <c r="G5995" s="38" t="n"/>
      <c r="H5995" s="38" t="n"/>
      <c r="I5995" s="38" t="n"/>
      <c r="J5995" s="38" t="n"/>
      <c r="K5995" s="38" t="n"/>
      <c r="L5995" s="38" t="n"/>
      <c r="N5995" s="36">
        <f>IF($B5995="","",IF($C5995="SUPERSTORE","Superstore","DH"))</f>
        <v/>
      </c>
      <c r="O5995" s="36">
        <f>IF($B5995="","",IFERROR(VLOOKUP($B5995,Mapping!$A:$C,2,0),"Not Mapped"))</f>
        <v/>
      </c>
      <c r="P5995" s="36">
        <f>IF($B5995="","",IFERROR(VLOOKUP($B5995,Mapping!$A:$C,3,0),"Not Mapped"))</f>
        <v/>
      </c>
      <c r="Q5995" s="36">
        <f>IF($B5995="","",IFERROR(VLOOKUP($O5995,Leaders!$A:$B,2,0),"Not Mapped"))</f>
        <v/>
      </c>
      <c r="R5995" s="36">
        <f>IF($B5995="","",IF(COUNTIF(Exclusions!$A:$A,$B5995)&gt;0,"Yes","No"))</f>
        <v/>
      </c>
      <c r="S5995" s="38">
        <f>IF($B5995="","",MIN(1,DAY($A5995)/IF($N5995="Superstore",Settings!$B$5,Settings!$B$4)))</f>
        <v/>
      </c>
      <c r="T5995" s="38">
        <f>IF(OR($B5995="",$G5995="",$S5995=0),"",$G5995/$S5995)</f>
        <v/>
      </c>
      <c r="U5995" s="36">
        <f>IF($T5995="","",IF($T5995&lt;Settings!$B$8,"Critical",IF($T5995&lt;Settings!$B$9,"Semi Critical","Non Critical")))</f>
        <v/>
      </c>
      <c r="V5995" s="28" t="n"/>
      <c r="Z5995">
        <f>IF($B5995="","",IFERROR(VLOOKUP($B5995,'Plan HC for CCA'!$A:$B,2,0),""))</f>
        <v/>
      </c>
      <c r="AA5995">
        <f>IF(OR($B5995="",$Z5995=""),"",IF(N($M5995)&lt;$Z5995,"Delta","No Delta"))</f>
        <v/>
      </c>
      <c r="AB5995">
        <f>IF(OR($B5995="",$Z5995=""),"",MAX(0,$Z5995-N($M5995)))</f>
        <v/>
      </c>
      <c r="AC5995" s="46">
        <f>IF($B5995="","",IFERROR(INDEX('CCA Util %'!$H:$H,MATCH($B5995,'CCA Util %'!$E:$E,0)),""))</f>
        <v/>
      </c>
      <c r="AD5995">
        <f>IF($B5995="","",IFERROR(INDEX('CCA Util %'!$G:$G,MATCH($B5995,'CCA Util %'!$E:$E,0)),""))</f>
        <v/>
      </c>
      <c r="AE5995">
        <f>IF(OR($B5995="",$U5995=""),"",$U5995&amp;" &amp; "&amp;IF(OR($AD5995="",$AD5995=0),"Util NA",$AD5995&amp;" Util"))</f>
        <v/>
      </c>
    </row>
    <row r="5996" ht="15.75" customHeight="1" s="42">
      <c r="A5996" s="41" t="n"/>
      <c r="G5996" s="38" t="n"/>
      <c r="H5996" s="38" t="n"/>
      <c r="I5996" s="38" t="n"/>
      <c r="J5996" s="38" t="n"/>
      <c r="K5996" s="38" t="n"/>
      <c r="L5996" s="38" t="n"/>
      <c r="N5996" s="36">
        <f>IF($B5996="","",IF($C5996="SUPERSTORE","Superstore","DH"))</f>
        <v/>
      </c>
      <c r="O5996" s="36">
        <f>IF($B5996="","",IFERROR(VLOOKUP($B5996,Mapping!$A:$C,2,0),"Not Mapped"))</f>
        <v/>
      </c>
      <c r="P5996" s="36">
        <f>IF($B5996="","",IFERROR(VLOOKUP($B5996,Mapping!$A:$C,3,0),"Not Mapped"))</f>
        <v/>
      </c>
      <c r="Q5996" s="36">
        <f>IF($B5996="","",IFERROR(VLOOKUP($O5996,Leaders!$A:$B,2,0),"Not Mapped"))</f>
        <v/>
      </c>
      <c r="R5996" s="36">
        <f>IF($B5996="","",IF(COUNTIF(Exclusions!$A:$A,$B5996)&gt;0,"Yes","No"))</f>
        <v/>
      </c>
      <c r="S5996" s="38">
        <f>IF($B5996="","",MIN(1,DAY($A5996)/IF($N5996="Superstore",Settings!$B$5,Settings!$B$4)))</f>
        <v/>
      </c>
      <c r="T5996" s="38">
        <f>IF(OR($B5996="",$G5996="",$S5996=0),"",$G5996/$S5996)</f>
        <v/>
      </c>
      <c r="U5996" s="36">
        <f>IF($T5996="","",IF($T5996&lt;Settings!$B$8,"Critical",IF($T5996&lt;Settings!$B$9,"Semi Critical","Non Critical")))</f>
        <v/>
      </c>
      <c r="V5996" s="28" t="n"/>
      <c r="Z5996">
        <f>IF($B5996="","",IFERROR(VLOOKUP($B5996,'Plan HC for CCA'!$A:$B,2,0),""))</f>
        <v/>
      </c>
      <c r="AA5996">
        <f>IF(OR($B5996="",$Z5996=""),"",IF(N($M5996)&lt;$Z5996,"Delta","No Delta"))</f>
        <v/>
      </c>
      <c r="AB5996">
        <f>IF(OR($B5996="",$Z5996=""),"",MAX(0,$Z5996-N($M5996)))</f>
        <v/>
      </c>
      <c r="AC5996" s="46">
        <f>IF($B5996="","",IFERROR(INDEX('CCA Util %'!$H:$H,MATCH($B5996,'CCA Util %'!$E:$E,0)),""))</f>
        <v/>
      </c>
      <c r="AD5996">
        <f>IF($B5996="","",IFERROR(INDEX('CCA Util %'!$G:$G,MATCH($B5996,'CCA Util %'!$E:$E,0)),""))</f>
        <v/>
      </c>
      <c r="AE5996">
        <f>IF(OR($B5996="",$U5996=""),"",$U5996&amp;" &amp; "&amp;IF(OR($AD5996="",$AD5996=0),"Util NA",$AD5996&amp;" Util"))</f>
        <v/>
      </c>
    </row>
    <row r="5997" ht="15.75" customHeight="1" s="42">
      <c r="A5997" s="41" t="n"/>
      <c r="G5997" s="38" t="n"/>
      <c r="H5997" s="38" t="n"/>
      <c r="I5997" s="38" t="n"/>
      <c r="J5997" s="38" t="n"/>
      <c r="K5997" s="38" t="n"/>
      <c r="L5997" s="38" t="n"/>
      <c r="N5997" s="36">
        <f>IF($B5997="","",IF($C5997="SUPERSTORE","Superstore","DH"))</f>
        <v/>
      </c>
      <c r="O5997" s="36">
        <f>IF($B5997="","",IFERROR(VLOOKUP($B5997,Mapping!$A:$C,2,0),"Not Mapped"))</f>
        <v/>
      </c>
      <c r="P5997" s="36">
        <f>IF($B5997="","",IFERROR(VLOOKUP($B5997,Mapping!$A:$C,3,0),"Not Mapped"))</f>
        <v/>
      </c>
      <c r="Q5997" s="36">
        <f>IF($B5997="","",IFERROR(VLOOKUP($O5997,Leaders!$A:$B,2,0),"Not Mapped"))</f>
        <v/>
      </c>
      <c r="R5997" s="36">
        <f>IF($B5997="","",IF(COUNTIF(Exclusions!$A:$A,$B5997)&gt;0,"Yes","No"))</f>
        <v/>
      </c>
      <c r="S5997" s="38">
        <f>IF($B5997="","",MIN(1,DAY($A5997)/IF($N5997="Superstore",Settings!$B$5,Settings!$B$4)))</f>
        <v/>
      </c>
      <c r="T5997" s="38">
        <f>IF(OR($B5997="",$G5997="",$S5997=0),"",$G5997/$S5997)</f>
        <v/>
      </c>
      <c r="U5997" s="36">
        <f>IF($T5997="","",IF($T5997&lt;Settings!$B$8,"Critical",IF($T5997&lt;Settings!$B$9,"Semi Critical","Non Critical")))</f>
        <v/>
      </c>
      <c r="V5997" s="28" t="n"/>
      <c r="Z5997">
        <f>IF($B5997="","",IFERROR(VLOOKUP($B5997,'Plan HC for CCA'!$A:$B,2,0),""))</f>
        <v/>
      </c>
      <c r="AA5997">
        <f>IF(OR($B5997="",$Z5997=""),"",IF(N($M5997)&lt;$Z5997,"Delta","No Delta"))</f>
        <v/>
      </c>
      <c r="AB5997">
        <f>IF(OR($B5997="",$Z5997=""),"",MAX(0,$Z5997-N($M5997)))</f>
        <v/>
      </c>
      <c r="AC5997" s="46">
        <f>IF($B5997="","",IFERROR(INDEX('CCA Util %'!$H:$H,MATCH($B5997,'CCA Util %'!$E:$E,0)),""))</f>
        <v/>
      </c>
      <c r="AD5997">
        <f>IF($B5997="","",IFERROR(INDEX('CCA Util %'!$G:$G,MATCH($B5997,'CCA Util %'!$E:$E,0)),""))</f>
        <v/>
      </c>
      <c r="AE5997">
        <f>IF(OR($B5997="",$U5997=""),"",$U5997&amp;" &amp; "&amp;IF(OR($AD5997="",$AD5997=0),"Util NA",$AD5997&amp;" Util"))</f>
        <v/>
      </c>
    </row>
    <row r="5998" ht="15.75" customHeight="1" s="42">
      <c r="A5998" s="41" t="n"/>
      <c r="G5998" s="38" t="n"/>
      <c r="H5998" s="38" t="n"/>
      <c r="I5998" s="38" t="n"/>
      <c r="J5998" s="38" t="n"/>
      <c r="K5998" s="38" t="n"/>
      <c r="L5998" s="38" t="n"/>
      <c r="N5998" s="36">
        <f>IF($B5998="","",IF($C5998="SUPERSTORE","Superstore","DH"))</f>
        <v/>
      </c>
      <c r="O5998" s="36">
        <f>IF($B5998="","",IFERROR(VLOOKUP($B5998,Mapping!$A:$C,2,0),"Not Mapped"))</f>
        <v/>
      </c>
      <c r="P5998" s="36">
        <f>IF($B5998="","",IFERROR(VLOOKUP($B5998,Mapping!$A:$C,3,0),"Not Mapped"))</f>
        <v/>
      </c>
      <c r="Q5998" s="36">
        <f>IF($B5998="","",IFERROR(VLOOKUP($O5998,Leaders!$A:$B,2,0),"Not Mapped"))</f>
        <v/>
      </c>
      <c r="R5998" s="36">
        <f>IF($B5998="","",IF(COUNTIF(Exclusions!$A:$A,$B5998)&gt;0,"Yes","No"))</f>
        <v/>
      </c>
      <c r="S5998" s="38">
        <f>IF($B5998="","",MIN(1,DAY($A5998)/IF($N5998="Superstore",Settings!$B$5,Settings!$B$4)))</f>
        <v/>
      </c>
      <c r="T5998" s="38">
        <f>IF(OR($B5998="",$G5998="",$S5998=0),"",$G5998/$S5998)</f>
        <v/>
      </c>
      <c r="U5998" s="36">
        <f>IF($T5998="","",IF($T5998&lt;Settings!$B$8,"Critical",IF($T5998&lt;Settings!$B$9,"Semi Critical","Non Critical")))</f>
        <v/>
      </c>
      <c r="V5998" s="28" t="n"/>
      <c r="Z5998">
        <f>IF($B5998="","",IFERROR(VLOOKUP($B5998,'Plan HC for CCA'!$A:$B,2,0),""))</f>
        <v/>
      </c>
      <c r="AA5998">
        <f>IF(OR($B5998="",$Z5998=""),"",IF(N($M5998)&lt;$Z5998,"Delta","No Delta"))</f>
        <v/>
      </c>
      <c r="AB5998">
        <f>IF(OR($B5998="",$Z5998=""),"",MAX(0,$Z5998-N($M5998)))</f>
        <v/>
      </c>
      <c r="AC5998" s="46">
        <f>IF($B5998="","",IFERROR(INDEX('CCA Util %'!$H:$H,MATCH($B5998,'CCA Util %'!$E:$E,0)),""))</f>
        <v/>
      </c>
      <c r="AD5998">
        <f>IF($B5998="","",IFERROR(INDEX('CCA Util %'!$G:$G,MATCH($B5998,'CCA Util %'!$E:$E,0)),""))</f>
        <v/>
      </c>
      <c r="AE5998">
        <f>IF(OR($B5998="",$U5998=""),"",$U5998&amp;" &amp; "&amp;IF(OR($AD5998="",$AD5998=0),"Util NA",$AD5998&amp;" Util"))</f>
        <v/>
      </c>
    </row>
    <row r="5999" ht="15.75" customHeight="1" s="42">
      <c r="A5999" s="41" t="n"/>
      <c r="G5999" s="38" t="n"/>
      <c r="H5999" s="38" t="n"/>
      <c r="I5999" s="38" t="n"/>
      <c r="J5999" s="38" t="n"/>
      <c r="K5999" s="38" t="n"/>
      <c r="L5999" s="38" t="n"/>
      <c r="N5999" s="36">
        <f>IF($B5999="","",IF($C5999="SUPERSTORE","Superstore","DH"))</f>
        <v/>
      </c>
      <c r="O5999" s="36">
        <f>IF($B5999="","",IFERROR(VLOOKUP($B5999,Mapping!$A:$C,2,0),"Not Mapped"))</f>
        <v/>
      </c>
      <c r="P5999" s="36">
        <f>IF($B5999="","",IFERROR(VLOOKUP($B5999,Mapping!$A:$C,3,0),"Not Mapped"))</f>
        <v/>
      </c>
      <c r="Q5999" s="36">
        <f>IF($B5999="","",IFERROR(VLOOKUP($O5999,Leaders!$A:$B,2,0),"Not Mapped"))</f>
        <v/>
      </c>
      <c r="R5999" s="36">
        <f>IF($B5999="","",IF(COUNTIF(Exclusions!$A:$A,$B5999)&gt;0,"Yes","No"))</f>
        <v/>
      </c>
      <c r="S5999" s="38">
        <f>IF($B5999="","",MIN(1,DAY($A5999)/IF($N5999="Superstore",Settings!$B$5,Settings!$B$4)))</f>
        <v/>
      </c>
      <c r="T5999" s="38">
        <f>IF(OR($B5999="",$G5999="",$S5999=0),"",$G5999/$S5999)</f>
        <v/>
      </c>
      <c r="U5999" s="36">
        <f>IF($T5999="","",IF($T5999&lt;Settings!$B$8,"Critical",IF($T5999&lt;Settings!$B$9,"Semi Critical","Non Critical")))</f>
        <v/>
      </c>
      <c r="V5999" s="28" t="n"/>
      <c r="Z5999">
        <f>IF($B5999="","",IFERROR(VLOOKUP($B5999,'Plan HC for CCA'!$A:$B,2,0),""))</f>
        <v/>
      </c>
      <c r="AA5999">
        <f>IF(OR($B5999="",$Z5999=""),"",IF(N($M5999)&lt;$Z5999,"Delta","No Delta"))</f>
        <v/>
      </c>
      <c r="AB5999">
        <f>IF(OR($B5999="",$Z5999=""),"",MAX(0,$Z5999-N($M5999)))</f>
        <v/>
      </c>
      <c r="AC5999" s="46">
        <f>IF($B5999="","",IFERROR(INDEX('CCA Util %'!$H:$H,MATCH($B5999,'CCA Util %'!$E:$E,0)),""))</f>
        <v/>
      </c>
      <c r="AD5999">
        <f>IF($B5999="","",IFERROR(INDEX('CCA Util %'!$G:$G,MATCH($B5999,'CCA Util %'!$E:$E,0)),""))</f>
        <v/>
      </c>
      <c r="AE5999">
        <f>IF(OR($B5999="",$U5999=""),"",$U5999&amp;" &amp; "&amp;IF(OR($AD5999="",$AD5999=0),"Util NA",$AD5999&amp;" Util"))</f>
        <v/>
      </c>
    </row>
    <row r="6000" ht="15.75" customHeight="1" s="42">
      <c r="A6000" s="41" t="n"/>
      <c r="G6000" s="38" t="n"/>
      <c r="H6000" s="38" t="n"/>
      <c r="I6000" s="38" t="n"/>
      <c r="J6000" s="38" t="n"/>
      <c r="K6000" s="38" t="n"/>
      <c r="L6000" s="38" t="n"/>
      <c r="N6000" s="36">
        <f>IF($B6000="","",IF($C6000="SUPERSTORE","Superstore","DH"))</f>
        <v/>
      </c>
      <c r="O6000" s="36">
        <f>IF($B6000="","",IFERROR(VLOOKUP($B6000,Mapping!$A:$C,2,0),"Not Mapped"))</f>
        <v/>
      </c>
      <c r="P6000" s="36">
        <f>IF($B6000="","",IFERROR(VLOOKUP($B6000,Mapping!$A:$C,3,0),"Not Mapped"))</f>
        <v/>
      </c>
      <c r="Q6000" s="36">
        <f>IF($B6000="","",IFERROR(VLOOKUP($O6000,Leaders!$A:$B,2,0),"Not Mapped"))</f>
        <v/>
      </c>
      <c r="R6000" s="36">
        <f>IF($B6000="","",IF(COUNTIF(Exclusions!$A:$A,$B6000)&gt;0,"Yes","No"))</f>
        <v/>
      </c>
      <c r="S6000" s="38">
        <f>IF($B6000="","",MIN(1,DAY($A6000)/IF($N6000="Superstore",Settings!$B$5,Settings!$B$4)))</f>
        <v/>
      </c>
      <c r="T6000" s="38">
        <f>IF(OR($B6000="",$G6000="",$S6000=0),"",$G6000/$S6000)</f>
        <v/>
      </c>
      <c r="U6000" s="36">
        <f>IF($T6000="","",IF($T6000&lt;Settings!$B$8,"Critical",IF($T6000&lt;Settings!$B$9,"Semi Critical","Non Critical")))</f>
        <v/>
      </c>
      <c r="V6000" s="28" t="n"/>
      <c r="Z6000">
        <f>IF($B6000="","",IFERROR(VLOOKUP($B6000,'Plan HC for CCA'!$A:$B,2,0),""))</f>
        <v/>
      </c>
      <c r="AA6000">
        <f>IF(OR($B6000="",$Z6000=""),"",IF(N($M6000)&lt;$Z6000,"Delta","No Delta"))</f>
        <v/>
      </c>
      <c r="AB6000">
        <f>IF(OR($B6000="",$Z6000=""),"",MAX(0,$Z6000-N($M6000)))</f>
        <v/>
      </c>
      <c r="AC6000" s="46">
        <f>IF($B6000="","",IFERROR(INDEX('CCA Util %'!$H:$H,MATCH($B6000,'CCA Util %'!$E:$E,0)),""))</f>
        <v/>
      </c>
      <c r="AD6000">
        <f>IF($B6000="","",IFERROR(INDEX('CCA Util %'!$G:$G,MATCH($B6000,'CCA Util %'!$E:$E,0)),""))</f>
        <v/>
      </c>
      <c r="AE6000">
        <f>IF(OR($B6000="",$U6000=""),"",$U6000&amp;" &amp; "&amp;IF(OR($AD6000="",$AD6000=0),"Util NA",$AD6000&amp;" Util"))</f>
        <v/>
      </c>
    </row>
    <row r="6001" ht="15.75" customHeight="1" s="42">
      <c r="A6001" s="41" t="n"/>
      <c r="G6001" s="38" t="n"/>
      <c r="H6001" s="38" t="n"/>
      <c r="I6001" s="38" t="n"/>
      <c r="J6001" s="38" t="n"/>
      <c r="K6001" s="38" t="n"/>
      <c r="L6001" s="38" t="n"/>
      <c r="N6001" s="36">
        <f>IF($B6001="","",IF($C6001="SUPERSTORE","Superstore","DH"))</f>
        <v/>
      </c>
      <c r="O6001" s="36">
        <f>IF($B6001="","",IFERROR(VLOOKUP($B6001,Mapping!$A:$C,2,0),"Not Mapped"))</f>
        <v/>
      </c>
      <c r="P6001" s="36">
        <f>IF($B6001="","",IFERROR(VLOOKUP($B6001,Mapping!$A:$C,3,0),"Not Mapped"))</f>
        <v/>
      </c>
      <c r="Q6001" s="36">
        <f>IF($B6001="","",IFERROR(VLOOKUP($O6001,Leaders!$A:$B,2,0),"Not Mapped"))</f>
        <v/>
      </c>
      <c r="R6001" s="36">
        <f>IF($B6001="","",IF(COUNTIF(Exclusions!$A:$A,$B6001)&gt;0,"Yes","No"))</f>
        <v/>
      </c>
      <c r="S6001" s="38">
        <f>IF($B6001="","",MIN(1,DAY($A6001)/IF($N6001="Superstore",Settings!$B$5,Settings!$B$4)))</f>
        <v/>
      </c>
      <c r="T6001" s="38">
        <f>IF(OR($B6001="",$G6001="",$S6001=0),"",$G6001/$S6001)</f>
        <v/>
      </c>
      <c r="U6001" s="36">
        <f>IF($T6001="","",IF($T6001&lt;Settings!$B$8,"Critical",IF($T6001&lt;Settings!$B$9,"Semi Critical","Non Critical")))</f>
        <v/>
      </c>
      <c r="V6001" s="28" t="n"/>
      <c r="Z6001">
        <f>IF($B6001="","",IFERROR(VLOOKUP($B6001,'Plan HC for CCA'!$A:$B,2,0),""))</f>
        <v/>
      </c>
      <c r="AA6001">
        <f>IF(OR($B6001="",$Z6001=""),"",IF(N($M6001)&lt;$Z6001,"Delta","No Delta"))</f>
        <v/>
      </c>
      <c r="AB6001">
        <f>IF(OR($B6001="",$Z6001=""),"",MAX(0,$Z6001-N($M6001)))</f>
        <v/>
      </c>
      <c r="AC6001" s="46">
        <f>IF($B6001="","",IFERROR(INDEX('CCA Util %'!$H:$H,MATCH($B6001,'CCA Util %'!$E:$E,0)),""))</f>
        <v/>
      </c>
      <c r="AD6001">
        <f>IF($B6001="","",IFERROR(INDEX('CCA Util %'!$G:$G,MATCH($B6001,'CCA Util %'!$E:$E,0)),""))</f>
        <v/>
      </c>
      <c r="AE6001">
        <f>IF(OR($B6001="",$U6001=""),"",$U6001&amp;" &amp; "&amp;IF(OR($AD6001="",$AD6001=0),"Util NA",$AD6001&amp;" Util"))</f>
        <v/>
      </c>
    </row>
    <row r="6002" ht="15.75" customHeight="1" s="42">
      <c r="A6002" s="41" t="n"/>
      <c r="G6002" s="38" t="n"/>
      <c r="H6002" s="38" t="n"/>
      <c r="I6002" s="38" t="n"/>
      <c r="J6002" s="38" t="n"/>
      <c r="K6002" s="38" t="n"/>
      <c r="L6002" s="38" t="n"/>
      <c r="N6002" s="36">
        <f>IF($B6002="","",IF($C6002="SUPERSTORE","Superstore","DH"))</f>
        <v/>
      </c>
      <c r="O6002" s="36">
        <f>IF($B6002="","",IFERROR(VLOOKUP($B6002,Mapping!$A:$C,2,0),"Not Mapped"))</f>
        <v/>
      </c>
      <c r="P6002" s="36">
        <f>IF($B6002="","",IFERROR(VLOOKUP($B6002,Mapping!$A:$C,3,0),"Not Mapped"))</f>
        <v/>
      </c>
      <c r="Q6002" s="36">
        <f>IF($B6002="","",IFERROR(VLOOKUP($O6002,Leaders!$A:$B,2,0),"Not Mapped"))</f>
        <v/>
      </c>
      <c r="R6002" s="36">
        <f>IF($B6002="","",IF(COUNTIF(Exclusions!$A:$A,$B6002)&gt;0,"Yes","No"))</f>
        <v/>
      </c>
      <c r="S6002" s="38">
        <f>IF($B6002="","",MIN(1,DAY($A6002)/IF($N6002="Superstore",Settings!$B$5,Settings!$B$4)))</f>
        <v/>
      </c>
      <c r="T6002" s="38">
        <f>IF(OR($B6002="",$G6002="",$S6002=0),"",$G6002/$S6002)</f>
        <v/>
      </c>
      <c r="U6002" s="36">
        <f>IF($T6002="","",IF($T6002&lt;Settings!$B$8,"Critical",IF($T6002&lt;Settings!$B$9,"Semi Critical","Non Critical")))</f>
        <v/>
      </c>
      <c r="V6002" s="28" t="n"/>
      <c r="Z6002">
        <f>IF($B6002="","",IFERROR(VLOOKUP($B6002,'Plan HC for CCA'!$A:$B,2,0),""))</f>
        <v/>
      </c>
      <c r="AA6002">
        <f>IF(OR($B6002="",$Z6002=""),"",IF(N($M6002)&lt;$Z6002,"Delta","No Delta"))</f>
        <v/>
      </c>
      <c r="AB6002">
        <f>IF(OR($B6002="",$Z6002=""),"",MAX(0,$Z6002-N($M6002)))</f>
        <v/>
      </c>
      <c r="AC6002" s="46">
        <f>IF($B6002="","",IFERROR(INDEX('CCA Util %'!$H:$H,MATCH($B6002,'CCA Util %'!$E:$E,0)),""))</f>
        <v/>
      </c>
      <c r="AD6002">
        <f>IF($B6002="","",IFERROR(INDEX('CCA Util %'!$G:$G,MATCH($B6002,'CCA Util %'!$E:$E,0)),""))</f>
        <v/>
      </c>
      <c r="AE6002">
        <f>IF(OR($B6002="",$U6002=""),"",$U6002&amp;" &amp; "&amp;IF(OR($AD6002="",$AD6002=0),"Util NA",$AD6002&amp;" Util"))</f>
        <v/>
      </c>
    </row>
    <row r="6003" ht="15.75" customHeight="1" s="42">
      <c r="A6003" s="41" t="n"/>
      <c r="G6003" s="38" t="n"/>
      <c r="H6003" s="38" t="n"/>
      <c r="I6003" s="38" t="n"/>
      <c r="J6003" s="38" t="n"/>
      <c r="K6003" s="38" t="n"/>
      <c r="L6003" s="38" t="n"/>
      <c r="N6003" s="36">
        <f>IF($B6003="","",IF($C6003="SUPERSTORE","Superstore","DH"))</f>
        <v/>
      </c>
      <c r="O6003" s="36">
        <f>IF($B6003="","",IFERROR(VLOOKUP($B6003,Mapping!$A:$C,2,0),"Not Mapped"))</f>
        <v/>
      </c>
      <c r="P6003" s="36">
        <f>IF($B6003="","",IFERROR(VLOOKUP($B6003,Mapping!$A:$C,3,0),"Not Mapped"))</f>
        <v/>
      </c>
      <c r="Q6003" s="36">
        <f>IF($B6003="","",IFERROR(VLOOKUP($O6003,Leaders!$A:$B,2,0),"Not Mapped"))</f>
        <v/>
      </c>
      <c r="R6003" s="36">
        <f>IF($B6003="","",IF(COUNTIF(Exclusions!$A:$A,$B6003)&gt;0,"Yes","No"))</f>
        <v/>
      </c>
      <c r="S6003" s="38">
        <f>IF($B6003="","",MIN(1,DAY($A6003)/IF($N6003="Superstore",Settings!$B$5,Settings!$B$4)))</f>
        <v/>
      </c>
      <c r="T6003" s="38">
        <f>IF(OR($B6003="",$G6003="",$S6003=0),"",$G6003/$S6003)</f>
        <v/>
      </c>
      <c r="U6003" s="36">
        <f>IF($T6003="","",IF($T6003&lt;Settings!$B$8,"Critical",IF($T6003&lt;Settings!$B$9,"Semi Critical","Non Critical")))</f>
        <v/>
      </c>
      <c r="V6003" s="28" t="n"/>
      <c r="Z6003">
        <f>IF($B6003="","",IFERROR(VLOOKUP($B6003,'Plan HC for CCA'!$A:$B,2,0),""))</f>
        <v/>
      </c>
      <c r="AA6003">
        <f>IF(OR($B6003="",$Z6003=""),"",IF(N($M6003)&lt;$Z6003,"Delta","No Delta"))</f>
        <v/>
      </c>
      <c r="AB6003">
        <f>IF(OR($B6003="",$Z6003=""),"",MAX(0,$Z6003-N($M6003)))</f>
        <v/>
      </c>
      <c r="AC6003" s="46">
        <f>IF($B6003="","",IFERROR(INDEX('CCA Util %'!$H:$H,MATCH($B6003,'CCA Util %'!$E:$E,0)),""))</f>
        <v/>
      </c>
      <c r="AD6003">
        <f>IF($B6003="","",IFERROR(INDEX('CCA Util %'!$G:$G,MATCH($B6003,'CCA Util %'!$E:$E,0)),""))</f>
        <v/>
      </c>
      <c r="AE6003">
        <f>IF(OR($B6003="",$U6003=""),"",$U6003&amp;" &amp; "&amp;IF(OR($AD6003="",$AD6003=0),"Util NA",$AD6003&amp;" Util"))</f>
        <v/>
      </c>
    </row>
    <row r="6004" ht="15.75" customHeight="1" s="42">
      <c r="A6004" s="41" t="n"/>
      <c r="G6004" s="38" t="n"/>
      <c r="H6004" s="38" t="n"/>
      <c r="I6004" s="38" t="n"/>
      <c r="J6004" s="38" t="n"/>
      <c r="K6004" s="38" t="n"/>
      <c r="L6004" s="38" t="n"/>
      <c r="N6004" s="36">
        <f>IF($B6004="","",IF($C6004="SUPERSTORE","Superstore","DH"))</f>
        <v/>
      </c>
      <c r="O6004" s="36">
        <f>IF($B6004="","",IFERROR(VLOOKUP($B6004,Mapping!$A:$C,2,0),"Not Mapped"))</f>
        <v/>
      </c>
      <c r="P6004" s="36">
        <f>IF($B6004="","",IFERROR(VLOOKUP($B6004,Mapping!$A:$C,3,0),"Not Mapped"))</f>
        <v/>
      </c>
      <c r="Q6004" s="36">
        <f>IF($B6004="","",IFERROR(VLOOKUP($O6004,Leaders!$A:$B,2,0),"Not Mapped"))</f>
        <v/>
      </c>
      <c r="R6004" s="36">
        <f>IF($B6004="","",IF(COUNTIF(Exclusions!$A:$A,$B6004)&gt;0,"Yes","No"))</f>
        <v/>
      </c>
      <c r="S6004" s="38">
        <f>IF($B6004="","",MIN(1,DAY($A6004)/IF($N6004="Superstore",Settings!$B$5,Settings!$B$4)))</f>
        <v/>
      </c>
      <c r="T6004" s="38">
        <f>IF(OR($B6004="",$G6004="",$S6004=0),"",$G6004/$S6004)</f>
        <v/>
      </c>
      <c r="U6004" s="36">
        <f>IF($T6004="","",IF($T6004&lt;Settings!$B$8,"Critical",IF($T6004&lt;Settings!$B$9,"Semi Critical","Non Critical")))</f>
        <v/>
      </c>
      <c r="V6004" s="28" t="n"/>
      <c r="Z6004">
        <f>IF($B6004="","",IFERROR(VLOOKUP($B6004,'Plan HC for CCA'!$A:$B,2,0),""))</f>
        <v/>
      </c>
      <c r="AA6004">
        <f>IF(OR($B6004="",$Z6004=""),"",IF(N($M6004)&lt;$Z6004,"Delta","No Delta"))</f>
        <v/>
      </c>
      <c r="AB6004">
        <f>IF(OR($B6004="",$Z6004=""),"",MAX(0,$Z6004-N($M6004)))</f>
        <v/>
      </c>
      <c r="AC6004" s="46">
        <f>IF($B6004="","",IFERROR(INDEX('CCA Util %'!$H:$H,MATCH($B6004,'CCA Util %'!$E:$E,0)),""))</f>
        <v/>
      </c>
      <c r="AD6004">
        <f>IF($B6004="","",IFERROR(INDEX('CCA Util %'!$G:$G,MATCH($B6004,'CCA Util %'!$E:$E,0)),""))</f>
        <v/>
      </c>
      <c r="AE6004">
        <f>IF(OR($B6004="",$U6004=""),"",$U6004&amp;" &amp; "&amp;IF(OR($AD6004="",$AD6004=0),"Util NA",$AD6004&amp;" Util"))</f>
        <v/>
      </c>
    </row>
    <row r="6005" ht="15.75" customHeight="1" s="42">
      <c r="A6005" s="41" t="n"/>
      <c r="G6005" s="38" t="n"/>
      <c r="H6005" s="38" t="n"/>
      <c r="I6005" s="38" t="n"/>
      <c r="J6005" s="38" t="n"/>
      <c r="K6005" s="38" t="n"/>
      <c r="L6005" s="38" t="n"/>
      <c r="N6005" s="36">
        <f>IF($B6005="","",IF($C6005="SUPERSTORE","Superstore","DH"))</f>
        <v/>
      </c>
      <c r="O6005" s="36">
        <f>IF($B6005="","",IFERROR(VLOOKUP($B6005,Mapping!$A:$C,2,0),"Not Mapped"))</f>
        <v/>
      </c>
      <c r="P6005" s="36">
        <f>IF($B6005="","",IFERROR(VLOOKUP($B6005,Mapping!$A:$C,3,0),"Not Mapped"))</f>
        <v/>
      </c>
      <c r="Q6005" s="36">
        <f>IF($B6005="","",IFERROR(VLOOKUP($O6005,Leaders!$A:$B,2,0),"Not Mapped"))</f>
        <v/>
      </c>
      <c r="R6005" s="36">
        <f>IF($B6005="","",IF(COUNTIF(Exclusions!$A:$A,$B6005)&gt;0,"Yes","No"))</f>
        <v/>
      </c>
      <c r="S6005" s="38">
        <f>IF($B6005="","",MIN(1,DAY($A6005)/IF($N6005="Superstore",Settings!$B$5,Settings!$B$4)))</f>
        <v/>
      </c>
      <c r="T6005" s="38">
        <f>IF(OR($B6005="",$G6005="",$S6005=0),"",$G6005/$S6005)</f>
        <v/>
      </c>
      <c r="U6005" s="36">
        <f>IF($T6005="","",IF($T6005&lt;Settings!$B$8,"Critical",IF($T6005&lt;Settings!$B$9,"Semi Critical","Non Critical")))</f>
        <v/>
      </c>
      <c r="V6005" s="28" t="n"/>
      <c r="Z6005">
        <f>IF($B6005="","",IFERROR(VLOOKUP($B6005,'Plan HC for CCA'!$A:$B,2,0),""))</f>
        <v/>
      </c>
      <c r="AA6005">
        <f>IF(OR($B6005="",$Z6005=""),"",IF(N($M6005)&lt;$Z6005,"Delta","No Delta"))</f>
        <v/>
      </c>
      <c r="AB6005">
        <f>IF(OR($B6005="",$Z6005=""),"",MAX(0,$Z6005-N($M6005)))</f>
        <v/>
      </c>
      <c r="AC6005" s="46">
        <f>IF($B6005="","",IFERROR(INDEX('CCA Util %'!$H:$H,MATCH($B6005,'CCA Util %'!$E:$E,0)),""))</f>
        <v/>
      </c>
      <c r="AD6005">
        <f>IF($B6005="","",IFERROR(INDEX('CCA Util %'!$G:$G,MATCH($B6005,'CCA Util %'!$E:$E,0)),""))</f>
        <v/>
      </c>
      <c r="AE6005">
        <f>IF(OR($B6005="",$U6005=""),"",$U6005&amp;" &amp; "&amp;IF(OR($AD6005="",$AD6005=0),"Util NA",$AD6005&amp;" Util"))</f>
        <v/>
      </c>
    </row>
    <row r="6006" ht="15.75" customHeight="1" s="42">
      <c r="A6006" s="41" t="n"/>
      <c r="G6006" s="38" t="n"/>
      <c r="H6006" s="38" t="n"/>
      <c r="I6006" s="38" t="n"/>
      <c r="J6006" s="38" t="n"/>
      <c r="K6006" s="38" t="n"/>
      <c r="L6006" s="38" t="n"/>
      <c r="N6006" s="36">
        <f>IF($B6006="","",IF($C6006="SUPERSTORE","Superstore","DH"))</f>
        <v/>
      </c>
      <c r="O6006" s="36">
        <f>IF($B6006="","",IFERROR(VLOOKUP($B6006,Mapping!$A:$C,2,0),"Not Mapped"))</f>
        <v/>
      </c>
      <c r="P6006" s="36">
        <f>IF($B6006="","",IFERROR(VLOOKUP($B6006,Mapping!$A:$C,3,0),"Not Mapped"))</f>
        <v/>
      </c>
      <c r="Q6006" s="36">
        <f>IF($B6006="","",IFERROR(VLOOKUP($O6006,Leaders!$A:$B,2,0),"Not Mapped"))</f>
        <v/>
      </c>
      <c r="R6006" s="36">
        <f>IF($B6006="","",IF(COUNTIF(Exclusions!$A:$A,$B6006)&gt;0,"Yes","No"))</f>
        <v/>
      </c>
      <c r="S6006" s="38">
        <f>IF($B6006="","",MIN(1,DAY($A6006)/IF($N6006="Superstore",Settings!$B$5,Settings!$B$4)))</f>
        <v/>
      </c>
      <c r="T6006" s="38">
        <f>IF(OR($B6006="",$G6006="",$S6006=0),"",$G6006/$S6006)</f>
        <v/>
      </c>
      <c r="U6006" s="36">
        <f>IF($T6006="","",IF($T6006&lt;Settings!$B$8,"Critical",IF($T6006&lt;Settings!$B$9,"Semi Critical","Non Critical")))</f>
        <v/>
      </c>
      <c r="V6006" s="28" t="n"/>
      <c r="Z6006">
        <f>IF($B6006="","",IFERROR(VLOOKUP($B6006,'Plan HC for CCA'!$A:$B,2,0),""))</f>
        <v/>
      </c>
      <c r="AA6006">
        <f>IF(OR($B6006="",$Z6006=""),"",IF(N($M6006)&lt;$Z6006,"Delta","No Delta"))</f>
        <v/>
      </c>
      <c r="AB6006">
        <f>IF(OR($B6006="",$Z6006=""),"",MAX(0,$Z6006-N($M6006)))</f>
        <v/>
      </c>
      <c r="AC6006" s="46">
        <f>IF($B6006="","",IFERROR(INDEX('CCA Util %'!$H:$H,MATCH($B6006,'CCA Util %'!$E:$E,0)),""))</f>
        <v/>
      </c>
      <c r="AD6006">
        <f>IF($B6006="","",IFERROR(INDEX('CCA Util %'!$G:$G,MATCH($B6006,'CCA Util %'!$E:$E,0)),""))</f>
        <v/>
      </c>
      <c r="AE6006">
        <f>IF(OR($B6006="",$U6006=""),"",$U6006&amp;" &amp; "&amp;IF(OR($AD6006="",$AD6006=0),"Util NA",$AD6006&amp;" Util"))</f>
        <v/>
      </c>
    </row>
    <row r="6007" ht="15.75" customHeight="1" s="42">
      <c r="A6007" s="41" t="n"/>
      <c r="G6007" s="38" t="n"/>
      <c r="H6007" s="38" t="n"/>
      <c r="I6007" s="38" t="n"/>
      <c r="J6007" s="38" t="n"/>
      <c r="K6007" s="38" t="n"/>
      <c r="L6007" s="38" t="n"/>
      <c r="N6007" s="36">
        <f>IF($B6007="","",IF($C6007="SUPERSTORE","Superstore","DH"))</f>
        <v/>
      </c>
      <c r="O6007" s="36">
        <f>IF($B6007="","",IFERROR(VLOOKUP($B6007,Mapping!$A:$C,2,0),"Not Mapped"))</f>
        <v/>
      </c>
      <c r="P6007" s="36">
        <f>IF($B6007="","",IFERROR(VLOOKUP($B6007,Mapping!$A:$C,3,0),"Not Mapped"))</f>
        <v/>
      </c>
      <c r="Q6007" s="36">
        <f>IF($B6007="","",IFERROR(VLOOKUP($O6007,Leaders!$A:$B,2,0),"Not Mapped"))</f>
        <v/>
      </c>
      <c r="R6007" s="36">
        <f>IF($B6007="","",IF(COUNTIF(Exclusions!$A:$A,$B6007)&gt;0,"Yes","No"))</f>
        <v/>
      </c>
      <c r="S6007" s="38">
        <f>IF($B6007="","",MIN(1,DAY($A6007)/IF($N6007="Superstore",Settings!$B$5,Settings!$B$4)))</f>
        <v/>
      </c>
      <c r="T6007" s="38">
        <f>IF(OR($B6007="",$G6007="",$S6007=0),"",$G6007/$S6007)</f>
        <v/>
      </c>
      <c r="U6007" s="36">
        <f>IF($T6007="","",IF($T6007&lt;Settings!$B$8,"Critical",IF($T6007&lt;Settings!$B$9,"Semi Critical","Non Critical")))</f>
        <v/>
      </c>
      <c r="V6007" s="28" t="n"/>
      <c r="Z6007">
        <f>IF($B6007="","",IFERROR(VLOOKUP($B6007,'Plan HC for CCA'!$A:$B,2,0),""))</f>
        <v/>
      </c>
      <c r="AA6007">
        <f>IF(OR($B6007="",$Z6007=""),"",IF(N($M6007)&lt;$Z6007,"Delta","No Delta"))</f>
        <v/>
      </c>
      <c r="AB6007">
        <f>IF(OR($B6007="",$Z6007=""),"",MAX(0,$Z6007-N($M6007)))</f>
        <v/>
      </c>
      <c r="AC6007" s="46">
        <f>IF($B6007="","",IFERROR(INDEX('CCA Util %'!$H:$H,MATCH($B6007,'CCA Util %'!$E:$E,0)),""))</f>
        <v/>
      </c>
      <c r="AD6007">
        <f>IF($B6007="","",IFERROR(INDEX('CCA Util %'!$G:$G,MATCH($B6007,'CCA Util %'!$E:$E,0)),""))</f>
        <v/>
      </c>
      <c r="AE6007">
        <f>IF(OR($B6007="",$U6007=""),"",$U6007&amp;" &amp; "&amp;IF(OR($AD6007="",$AD6007=0),"Util NA",$AD6007&amp;" Util"))</f>
        <v/>
      </c>
    </row>
    <row r="6008" ht="15.75" customHeight="1" s="42">
      <c r="A6008" s="41" t="n"/>
      <c r="G6008" s="38" t="n"/>
      <c r="H6008" s="38" t="n"/>
      <c r="I6008" s="38" t="n"/>
      <c r="J6008" s="38" t="n"/>
      <c r="K6008" s="38" t="n"/>
      <c r="L6008" s="38" t="n"/>
      <c r="N6008" s="36">
        <f>IF($B6008="","",IF($C6008="SUPERSTORE","Superstore","DH"))</f>
        <v/>
      </c>
      <c r="O6008" s="36">
        <f>IF($B6008="","",IFERROR(VLOOKUP($B6008,Mapping!$A:$C,2,0),"Not Mapped"))</f>
        <v/>
      </c>
      <c r="P6008" s="36">
        <f>IF($B6008="","",IFERROR(VLOOKUP($B6008,Mapping!$A:$C,3,0),"Not Mapped"))</f>
        <v/>
      </c>
      <c r="Q6008" s="36">
        <f>IF($B6008="","",IFERROR(VLOOKUP($O6008,Leaders!$A:$B,2,0),"Not Mapped"))</f>
        <v/>
      </c>
      <c r="R6008" s="36">
        <f>IF($B6008="","",IF(COUNTIF(Exclusions!$A:$A,$B6008)&gt;0,"Yes","No"))</f>
        <v/>
      </c>
      <c r="S6008" s="38">
        <f>IF($B6008="","",MIN(1,DAY($A6008)/IF($N6008="Superstore",Settings!$B$5,Settings!$B$4)))</f>
        <v/>
      </c>
      <c r="T6008" s="38">
        <f>IF(OR($B6008="",$G6008="",$S6008=0),"",$G6008/$S6008)</f>
        <v/>
      </c>
      <c r="U6008" s="36">
        <f>IF($T6008="","",IF($T6008&lt;Settings!$B$8,"Critical",IF($T6008&lt;Settings!$B$9,"Semi Critical","Non Critical")))</f>
        <v/>
      </c>
      <c r="V6008" s="28" t="n"/>
      <c r="Z6008">
        <f>IF($B6008="","",IFERROR(VLOOKUP($B6008,'Plan HC for CCA'!$A:$B,2,0),""))</f>
        <v/>
      </c>
      <c r="AA6008">
        <f>IF(OR($B6008="",$Z6008=""),"",IF(N($M6008)&lt;$Z6008,"Delta","No Delta"))</f>
        <v/>
      </c>
      <c r="AB6008">
        <f>IF(OR($B6008="",$Z6008=""),"",MAX(0,$Z6008-N($M6008)))</f>
        <v/>
      </c>
      <c r="AC6008" s="46">
        <f>IF($B6008="","",IFERROR(INDEX('CCA Util %'!$H:$H,MATCH($B6008,'CCA Util %'!$E:$E,0)),""))</f>
        <v/>
      </c>
      <c r="AD6008">
        <f>IF($B6008="","",IFERROR(INDEX('CCA Util %'!$G:$G,MATCH($B6008,'CCA Util %'!$E:$E,0)),""))</f>
        <v/>
      </c>
      <c r="AE6008">
        <f>IF(OR($B6008="",$U6008=""),"",$U6008&amp;" &amp; "&amp;IF(OR($AD6008="",$AD6008=0),"Util NA",$AD6008&amp;" Util"))</f>
        <v/>
      </c>
    </row>
    <row r="6009" ht="15.75" customHeight="1" s="42">
      <c r="A6009" s="41" t="n"/>
      <c r="G6009" s="38" t="n"/>
      <c r="H6009" s="38" t="n"/>
      <c r="I6009" s="38" t="n"/>
      <c r="J6009" s="38" t="n"/>
      <c r="K6009" s="38" t="n"/>
      <c r="L6009" s="38" t="n"/>
      <c r="N6009" s="36">
        <f>IF($B6009="","",IF($C6009="SUPERSTORE","Superstore","DH"))</f>
        <v/>
      </c>
      <c r="O6009" s="36">
        <f>IF($B6009="","",IFERROR(VLOOKUP($B6009,Mapping!$A:$C,2,0),"Not Mapped"))</f>
        <v/>
      </c>
      <c r="P6009" s="36">
        <f>IF($B6009="","",IFERROR(VLOOKUP($B6009,Mapping!$A:$C,3,0),"Not Mapped"))</f>
        <v/>
      </c>
      <c r="Q6009" s="36">
        <f>IF($B6009="","",IFERROR(VLOOKUP($O6009,Leaders!$A:$B,2,0),"Not Mapped"))</f>
        <v/>
      </c>
      <c r="R6009" s="36">
        <f>IF($B6009="","",IF(COUNTIF(Exclusions!$A:$A,$B6009)&gt;0,"Yes","No"))</f>
        <v/>
      </c>
      <c r="S6009" s="38">
        <f>IF($B6009="","",MIN(1,DAY($A6009)/IF($N6009="Superstore",Settings!$B$5,Settings!$B$4)))</f>
        <v/>
      </c>
      <c r="T6009" s="38">
        <f>IF(OR($B6009="",$G6009="",$S6009=0),"",$G6009/$S6009)</f>
        <v/>
      </c>
      <c r="U6009" s="36">
        <f>IF($T6009="","",IF($T6009&lt;Settings!$B$8,"Critical",IF($T6009&lt;Settings!$B$9,"Semi Critical","Non Critical")))</f>
        <v/>
      </c>
      <c r="V6009" s="28" t="n"/>
      <c r="Z6009">
        <f>IF($B6009="","",IFERROR(VLOOKUP($B6009,'Plan HC for CCA'!$A:$B,2,0),""))</f>
        <v/>
      </c>
      <c r="AA6009">
        <f>IF(OR($B6009="",$Z6009=""),"",IF(N($M6009)&lt;$Z6009,"Delta","No Delta"))</f>
        <v/>
      </c>
      <c r="AB6009">
        <f>IF(OR($B6009="",$Z6009=""),"",MAX(0,$Z6009-N($M6009)))</f>
        <v/>
      </c>
      <c r="AC6009" s="46">
        <f>IF($B6009="","",IFERROR(INDEX('CCA Util %'!$H:$H,MATCH($B6009,'CCA Util %'!$E:$E,0)),""))</f>
        <v/>
      </c>
      <c r="AD6009">
        <f>IF($B6009="","",IFERROR(INDEX('CCA Util %'!$G:$G,MATCH($B6009,'CCA Util %'!$E:$E,0)),""))</f>
        <v/>
      </c>
      <c r="AE6009">
        <f>IF(OR($B6009="",$U6009=""),"",$U6009&amp;" &amp; "&amp;IF(OR($AD6009="",$AD6009=0),"Util NA",$AD6009&amp;" Util"))</f>
        <v/>
      </c>
    </row>
    <row r="6010" ht="15.75" customHeight="1" s="42">
      <c r="A6010" s="41" t="n"/>
      <c r="G6010" s="38" t="n"/>
      <c r="H6010" s="38" t="n"/>
      <c r="I6010" s="38" t="n"/>
      <c r="J6010" s="38" t="n"/>
      <c r="K6010" s="38" t="n"/>
      <c r="L6010" s="38" t="n"/>
      <c r="N6010" s="36">
        <f>IF($B6010="","",IF($C6010="SUPERSTORE","Superstore","DH"))</f>
        <v/>
      </c>
      <c r="O6010" s="36">
        <f>IF($B6010="","",IFERROR(VLOOKUP($B6010,Mapping!$A:$C,2,0),"Not Mapped"))</f>
        <v/>
      </c>
      <c r="P6010" s="36">
        <f>IF($B6010="","",IFERROR(VLOOKUP($B6010,Mapping!$A:$C,3,0),"Not Mapped"))</f>
        <v/>
      </c>
      <c r="Q6010" s="36">
        <f>IF($B6010="","",IFERROR(VLOOKUP($O6010,Leaders!$A:$B,2,0),"Not Mapped"))</f>
        <v/>
      </c>
      <c r="R6010" s="36">
        <f>IF($B6010="","",IF(COUNTIF(Exclusions!$A:$A,$B6010)&gt;0,"Yes","No"))</f>
        <v/>
      </c>
      <c r="S6010" s="38">
        <f>IF($B6010="","",MIN(1,DAY($A6010)/IF($N6010="Superstore",Settings!$B$5,Settings!$B$4)))</f>
        <v/>
      </c>
      <c r="T6010" s="38">
        <f>IF(OR($B6010="",$G6010="",$S6010=0),"",$G6010/$S6010)</f>
        <v/>
      </c>
      <c r="U6010" s="36">
        <f>IF($T6010="","",IF($T6010&lt;Settings!$B$8,"Critical",IF($T6010&lt;Settings!$B$9,"Semi Critical","Non Critical")))</f>
        <v/>
      </c>
      <c r="V6010" s="28" t="n"/>
      <c r="Z6010">
        <f>IF($B6010="","",IFERROR(VLOOKUP($B6010,'Plan HC for CCA'!$A:$B,2,0),""))</f>
        <v/>
      </c>
      <c r="AA6010">
        <f>IF(OR($B6010="",$Z6010=""),"",IF(N($M6010)&lt;$Z6010,"Delta","No Delta"))</f>
        <v/>
      </c>
      <c r="AB6010">
        <f>IF(OR($B6010="",$Z6010=""),"",MAX(0,$Z6010-N($M6010)))</f>
        <v/>
      </c>
      <c r="AC6010" s="46">
        <f>IF($B6010="","",IFERROR(INDEX('CCA Util %'!$H:$H,MATCH($B6010,'CCA Util %'!$E:$E,0)),""))</f>
        <v/>
      </c>
      <c r="AD6010">
        <f>IF($B6010="","",IFERROR(INDEX('CCA Util %'!$G:$G,MATCH($B6010,'CCA Util %'!$E:$E,0)),""))</f>
        <v/>
      </c>
      <c r="AE6010">
        <f>IF(OR($B6010="",$U6010=""),"",$U6010&amp;" &amp; "&amp;IF(OR($AD6010="",$AD6010=0),"Util NA",$AD6010&amp;" Util"))</f>
        <v/>
      </c>
    </row>
    <row r="6011" ht="15.75" customHeight="1" s="42">
      <c r="A6011" s="41" t="n"/>
      <c r="G6011" s="38" t="n"/>
      <c r="H6011" s="38" t="n"/>
      <c r="I6011" s="38" t="n"/>
      <c r="J6011" s="38" t="n"/>
      <c r="K6011" s="38" t="n"/>
      <c r="L6011" s="38" t="n"/>
      <c r="N6011" s="36">
        <f>IF($B6011="","",IF($C6011="SUPERSTORE","Superstore","DH"))</f>
        <v/>
      </c>
      <c r="O6011" s="36">
        <f>IF($B6011="","",IFERROR(VLOOKUP($B6011,Mapping!$A:$C,2,0),"Not Mapped"))</f>
        <v/>
      </c>
      <c r="P6011" s="36">
        <f>IF($B6011="","",IFERROR(VLOOKUP($B6011,Mapping!$A:$C,3,0),"Not Mapped"))</f>
        <v/>
      </c>
      <c r="Q6011" s="36">
        <f>IF($B6011="","",IFERROR(VLOOKUP($O6011,Leaders!$A:$B,2,0),"Not Mapped"))</f>
        <v/>
      </c>
      <c r="R6011" s="36">
        <f>IF($B6011="","",IF(COUNTIF(Exclusions!$A:$A,$B6011)&gt;0,"Yes","No"))</f>
        <v/>
      </c>
      <c r="S6011" s="38">
        <f>IF($B6011="","",MIN(1,DAY($A6011)/IF($N6011="Superstore",Settings!$B$5,Settings!$B$4)))</f>
        <v/>
      </c>
      <c r="T6011" s="38">
        <f>IF(OR($B6011="",$G6011="",$S6011=0),"",$G6011/$S6011)</f>
        <v/>
      </c>
      <c r="U6011" s="36">
        <f>IF($T6011="","",IF($T6011&lt;Settings!$B$8,"Critical",IF($T6011&lt;Settings!$B$9,"Semi Critical","Non Critical")))</f>
        <v/>
      </c>
      <c r="V6011" s="28" t="n"/>
      <c r="Z6011">
        <f>IF($B6011="","",IFERROR(VLOOKUP($B6011,'Plan HC for CCA'!$A:$B,2,0),""))</f>
        <v/>
      </c>
      <c r="AA6011">
        <f>IF(OR($B6011="",$Z6011=""),"",IF(N($M6011)&lt;$Z6011,"Delta","No Delta"))</f>
        <v/>
      </c>
      <c r="AB6011">
        <f>IF(OR($B6011="",$Z6011=""),"",MAX(0,$Z6011-N($M6011)))</f>
        <v/>
      </c>
      <c r="AC6011" s="46">
        <f>IF($B6011="","",IFERROR(INDEX('CCA Util %'!$H:$H,MATCH($B6011,'CCA Util %'!$E:$E,0)),""))</f>
        <v/>
      </c>
      <c r="AD6011">
        <f>IF($B6011="","",IFERROR(INDEX('CCA Util %'!$G:$G,MATCH($B6011,'CCA Util %'!$E:$E,0)),""))</f>
        <v/>
      </c>
      <c r="AE6011">
        <f>IF(OR($B6011="",$U6011=""),"",$U6011&amp;" &amp; "&amp;IF(OR($AD6011="",$AD6011=0),"Util NA",$AD6011&amp;" Util"))</f>
        <v/>
      </c>
    </row>
    <row r="6012" ht="15.75" customHeight="1" s="42">
      <c r="A6012" s="41" t="n"/>
      <c r="G6012" s="38" t="n"/>
      <c r="H6012" s="38" t="n"/>
      <c r="I6012" s="38" t="n"/>
      <c r="J6012" s="38" t="n"/>
      <c r="K6012" s="38" t="n"/>
      <c r="L6012" s="38" t="n"/>
      <c r="N6012" s="36">
        <f>IF($B6012="","",IF($C6012="SUPERSTORE","Superstore","DH"))</f>
        <v/>
      </c>
      <c r="O6012" s="36">
        <f>IF($B6012="","",IFERROR(VLOOKUP($B6012,Mapping!$A:$C,2,0),"Not Mapped"))</f>
        <v/>
      </c>
      <c r="P6012" s="36">
        <f>IF($B6012="","",IFERROR(VLOOKUP($B6012,Mapping!$A:$C,3,0),"Not Mapped"))</f>
        <v/>
      </c>
      <c r="Q6012" s="36">
        <f>IF($B6012="","",IFERROR(VLOOKUP($O6012,Leaders!$A:$B,2,0),"Not Mapped"))</f>
        <v/>
      </c>
      <c r="R6012" s="36">
        <f>IF($B6012="","",IF(COUNTIF(Exclusions!$A:$A,$B6012)&gt;0,"Yes","No"))</f>
        <v/>
      </c>
      <c r="S6012" s="38">
        <f>IF($B6012="","",MIN(1,DAY($A6012)/IF($N6012="Superstore",Settings!$B$5,Settings!$B$4)))</f>
        <v/>
      </c>
      <c r="T6012" s="38">
        <f>IF(OR($B6012="",$G6012="",$S6012=0),"",$G6012/$S6012)</f>
        <v/>
      </c>
      <c r="U6012" s="36">
        <f>IF($T6012="","",IF($T6012&lt;Settings!$B$8,"Critical",IF($T6012&lt;Settings!$B$9,"Semi Critical","Non Critical")))</f>
        <v/>
      </c>
      <c r="V6012" s="28" t="n"/>
      <c r="Z6012">
        <f>IF($B6012="","",IFERROR(VLOOKUP($B6012,'Plan HC for CCA'!$A:$B,2,0),""))</f>
        <v/>
      </c>
      <c r="AA6012">
        <f>IF(OR($B6012="",$Z6012=""),"",IF(N($M6012)&lt;$Z6012,"Delta","No Delta"))</f>
        <v/>
      </c>
      <c r="AB6012">
        <f>IF(OR($B6012="",$Z6012=""),"",MAX(0,$Z6012-N($M6012)))</f>
        <v/>
      </c>
      <c r="AC6012" s="46">
        <f>IF($B6012="","",IFERROR(INDEX('CCA Util %'!$H:$H,MATCH($B6012,'CCA Util %'!$E:$E,0)),""))</f>
        <v/>
      </c>
      <c r="AD6012">
        <f>IF($B6012="","",IFERROR(INDEX('CCA Util %'!$G:$G,MATCH($B6012,'CCA Util %'!$E:$E,0)),""))</f>
        <v/>
      </c>
      <c r="AE6012">
        <f>IF(OR($B6012="",$U6012=""),"",$U6012&amp;" &amp; "&amp;IF(OR($AD6012="",$AD6012=0),"Util NA",$AD6012&amp;" Util"))</f>
        <v/>
      </c>
    </row>
    <row r="6013" ht="15.75" customHeight="1" s="42">
      <c r="A6013" s="41" t="n"/>
      <c r="G6013" s="38" t="n"/>
      <c r="H6013" s="38" t="n"/>
      <c r="I6013" s="38" t="n"/>
      <c r="J6013" s="38" t="n"/>
      <c r="K6013" s="38" t="n"/>
      <c r="L6013" s="38" t="n"/>
      <c r="N6013" s="36">
        <f>IF($B6013="","",IF($C6013="SUPERSTORE","Superstore","DH"))</f>
        <v/>
      </c>
      <c r="O6013" s="36">
        <f>IF($B6013="","",IFERROR(VLOOKUP($B6013,Mapping!$A:$C,2,0),"Not Mapped"))</f>
        <v/>
      </c>
      <c r="P6013" s="36">
        <f>IF($B6013="","",IFERROR(VLOOKUP($B6013,Mapping!$A:$C,3,0),"Not Mapped"))</f>
        <v/>
      </c>
      <c r="Q6013" s="36">
        <f>IF($B6013="","",IFERROR(VLOOKUP($O6013,Leaders!$A:$B,2,0),"Not Mapped"))</f>
        <v/>
      </c>
      <c r="R6013" s="36">
        <f>IF($B6013="","",IF(COUNTIF(Exclusions!$A:$A,$B6013)&gt;0,"Yes","No"))</f>
        <v/>
      </c>
      <c r="S6013" s="38">
        <f>IF($B6013="","",MIN(1,DAY($A6013)/IF($N6013="Superstore",Settings!$B$5,Settings!$B$4)))</f>
        <v/>
      </c>
      <c r="T6013" s="38">
        <f>IF(OR($B6013="",$G6013="",$S6013=0),"",$G6013/$S6013)</f>
        <v/>
      </c>
      <c r="U6013" s="36">
        <f>IF($T6013="","",IF($T6013&lt;Settings!$B$8,"Critical",IF($T6013&lt;Settings!$B$9,"Semi Critical","Non Critical")))</f>
        <v/>
      </c>
      <c r="V6013" s="28" t="n"/>
      <c r="Z6013">
        <f>IF($B6013="","",IFERROR(VLOOKUP($B6013,'Plan HC for CCA'!$A:$B,2,0),""))</f>
        <v/>
      </c>
      <c r="AA6013">
        <f>IF(OR($B6013="",$Z6013=""),"",IF(N($M6013)&lt;$Z6013,"Delta","No Delta"))</f>
        <v/>
      </c>
      <c r="AB6013">
        <f>IF(OR($B6013="",$Z6013=""),"",MAX(0,$Z6013-N($M6013)))</f>
        <v/>
      </c>
      <c r="AC6013" s="46">
        <f>IF($B6013="","",IFERROR(INDEX('CCA Util %'!$H:$H,MATCH($B6013,'CCA Util %'!$E:$E,0)),""))</f>
        <v/>
      </c>
      <c r="AD6013">
        <f>IF($B6013="","",IFERROR(INDEX('CCA Util %'!$G:$G,MATCH($B6013,'CCA Util %'!$E:$E,0)),""))</f>
        <v/>
      </c>
      <c r="AE6013">
        <f>IF(OR($B6013="",$U6013=""),"",$U6013&amp;" &amp; "&amp;IF(OR($AD6013="",$AD6013=0),"Util NA",$AD6013&amp;" Util"))</f>
        <v/>
      </c>
    </row>
    <row r="6014" ht="15.75" customHeight="1" s="42">
      <c r="A6014" s="41" t="n"/>
      <c r="G6014" s="38" t="n"/>
      <c r="H6014" s="38" t="n"/>
      <c r="I6014" s="38" t="n"/>
      <c r="J6014" s="38" t="n"/>
      <c r="K6014" s="38" t="n"/>
      <c r="L6014" s="38" t="n"/>
      <c r="N6014" s="36">
        <f>IF($B6014="","",IF($C6014="SUPERSTORE","Superstore","DH"))</f>
        <v/>
      </c>
      <c r="O6014" s="36">
        <f>IF($B6014="","",IFERROR(VLOOKUP($B6014,Mapping!$A:$C,2,0),"Not Mapped"))</f>
        <v/>
      </c>
      <c r="P6014" s="36">
        <f>IF($B6014="","",IFERROR(VLOOKUP($B6014,Mapping!$A:$C,3,0),"Not Mapped"))</f>
        <v/>
      </c>
      <c r="Q6014" s="36">
        <f>IF($B6014="","",IFERROR(VLOOKUP($O6014,Leaders!$A:$B,2,0),"Not Mapped"))</f>
        <v/>
      </c>
      <c r="R6014" s="36">
        <f>IF($B6014="","",IF(COUNTIF(Exclusions!$A:$A,$B6014)&gt;0,"Yes","No"))</f>
        <v/>
      </c>
      <c r="S6014" s="38">
        <f>IF($B6014="","",MIN(1,DAY($A6014)/IF($N6014="Superstore",Settings!$B$5,Settings!$B$4)))</f>
        <v/>
      </c>
      <c r="T6014" s="38">
        <f>IF(OR($B6014="",$G6014="",$S6014=0),"",$G6014/$S6014)</f>
        <v/>
      </c>
      <c r="U6014" s="36">
        <f>IF($T6014="","",IF($T6014&lt;Settings!$B$8,"Critical",IF($T6014&lt;Settings!$B$9,"Semi Critical","Non Critical")))</f>
        <v/>
      </c>
      <c r="V6014" s="28" t="n"/>
      <c r="Z6014">
        <f>IF($B6014="","",IFERROR(VLOOKUP($B6014,'Plan HC for CCA'!$A:$B,2,0),""))</f>
        <v/>
      </c>
      <c r="AA6014">
        <f>IF(OR($B6014="",$Z6014=""),"",IF(N($M6014)&lt;$Z6014,"Delta","No Delta"))</f>
        <v/>
      </c>
      <c r="AB6014">
        <f>IF(OR($B6014="",$Z6014=""),"",MAX(0,$Z6014-N($M6014)))</f>
        <v/>
      </c>
      <c r="AC6014" s="46">
        <f>IF($B6014="","",IFERROR(INDEX('CCA Util %'!$H:$H,MATCH($B6014,'CCA Util %'!$E:$E,0)),""))</f>
        <v/>
      </c>
      <c r="AD6014">
        <f>IF($B6014="","",IFERROR(INDEX('CCA Util %'!$G:$G,MATCH($B6014,'CCA Util %'!$E:$E,0)),""))</f>
        <v/>
      </c>
      <c r="AE6014">
        <f>IF(OR($B6014="",$U6014=""),"",$U6014&amp;" &amp; "&amp;IF(OR($AD6014="",$AD6014=0),"Util NA",$AD6014&amp;" Util"))</f>
        <v/>
      </c>
    </row>
    <row r="6015" ht="15.75" customHeight="1" s="42">
      <c r="A6015" s="41" t="n"/>
      <c r="G6015" s="38" t="n"/>
      <c r="H6015" s="38" t="n"/>
      <c r="I6015" s="38" t="n"/>
      <c r="J6015" s="38" t="n"/>
      <c r="K6015" s="38" t="n"/>
      <c r="L6015" s="38" t="n"/>
      <c r="N6015" s="36">
        <f>IF($B6015="","",IF($C6015="SUPERSTORE","Superstore","DH"))</f>
        <v/>
      </c>
      <c r="O6015" s="36">
        <f>IF($B6015="","",IFERROR(VLOOKUP($B6015,Mapping!$A:$C,2,0),"Not Mapped"))</f>
        <v/>
      </c>
      <c r="P6015" s="36">
        <f>IF($B6015="","",IFERROR(VLOOKUP($B6015,Mapping!$A:$C,3,0),"Not Mapped"))</f>
        <v/>
      </c>
      <c r="Q6015" s="36">
        <f>IF($B6015="","",IFERROR(VLOOKUP($O6015,Leaders!$A:$B,2,0),"Not Mapped"))</f>
        <v/>
      </c>
      <c r="R6015" s="36">
        <f>IF($B6015="","",IF(COUNTIF(Exclusions!$A:$A,$B6015)&gt;0,"Yes","No"))</f>
        <v/>
      </c>
      <c r="S6015" s="38">
        <f>IF($B6015="","",MIN(1,DAY($A6015)/IF($N6015="Superstore",Settings!$B$5,Settings!$B$4)))</f>
        <v/>
      </c>
      <c r="T6015" s="38">
        <f>IF(OR($B6015="",$G6015="",$S6015=0),"",$G6015/$S6015)</f>
        <v/>
      </c>
      <c r="U6015" s="36">
        <f>IF($T6015="","",IF($T6015&lt;Settings!$B$8,"Critical",IF($T6015&lt;Settings!$B$9,"Semi Critical","Non Critical")))</f>
        <v/>
      </c>
      <c r="V6015" s="28" t="n"/>
      <c r="Z6015">
        <f>IF($B6015="","",IFERROR(VLOOKUP($B6015,'Plan HC for CCA'!$A:$B,2,0),""))</f>
        <v/>
      </c>
      <c r="AA6015">
        <f>IF(OR($B6015="",$Z6015=""),"",IF(N($M6015)&lt;$Z6015,"Delta","No Delta"))</f>
        <v/>
      </c>
      <c r="AB6015">
        <f>IF(OR($B6015="",$Z6015=""),"",MAX(0,$Z6015-N($M6015)))</f>
        <v/>
      </c>
      <c r="AC6015" s="46">
        <f>IF($B6015="","",IFERROR(INDEX('CCA Util %'!$H:$H,MATCH($B6015,'CCA Util %'!$E:$E,0)),""))</f>
        <v/>
      </c>
      <c r="AD6015">
        <f>IF($B6015="","",IFERROR(INDEX('CCA Util %'!$G:$G,MATCH($B6015,'CCA Util %'!$E:$E,0)),""))</f>
        <v/>
      </c>
      <c r="AE6015">
        <f>IF(OR($B6015="",$U6015=""),"",$U6015&amp;" &amp; "&amp;IF(OR($AD6015="",$AD6015=0),"Util NA",$AD6015&amp;" Util"))</f>
        <v/>
      </c>
    </row>
    <row r="6016" ht="15.75" customHeight="1" s="42">
      <c r="A6016" s="41" t="n"/>
      <c r="G6016" s="38" t="n"/>
      <c r="H6016" s="38" t="n"/>
      <c r="I6016" s="38" t="n"/>
      <c r="J6016" s="38" t="n"/>
      <c r="K6016" s="38" t="n"/>
      <c r="L6016" s="38" t="n"/>
      <c r="N6016" s="36">
        <f>IF($B6016="","",IF($C6016="SUPERSTORE","Superstore","DH"))</f>
        <v/>
      </c>
      <c r="O6016" s="36">
        <f>IF($B6016="","",IFERROR(VLOOKUP($B6016,Mapping!$A:$C,2,0),"Not Mapped"))</f>
        <v/>
      </c>
      <c r="P6016" s="36">
        <f>IF($B6016="","",IFERROR(VLOOKUP($B6016,Mapping!$A:$C,3,0),"Not Mapped"))</f>
        <v/>
      </c>
      <c r="Q6016" s="36">
        <f>IF($B6016="","",IFERROR(VLOOKUP($O6016,Leaders!$A:$B,2,0),"Not Mapped"))</f>
        <v/>
      </c>
      <c r="R6016" s="36">
        <f>IF($B6016="","",IF(COUNTIF(Exclusions!$A:$A,$B6016)&gt;0,"Yes","No"))</f>
        <v/>
      </c>
      <c r="S6016" s="38">
        <f>IF($B6016="","",MIN(1,DAY($A6016)/IF($N6016="Superstore",Settings!$B$5,Settings!$B$4)))</f>
        <v/>
      </c>
      <c r="T6016" s="38">
        <f>IF(OR($B6016="",$G6016="",$S6016=0),"",$G6016/$S6016)</f>
        <v/>
      </c>
      <c r="U6016" s="36">
        <f>IF($T6016="","",IF($T6016&lt;Settings!$B$8,"Critical",IF($T6016&lt;Settings!$B$9,"Semi Critical","Non Critical")))</f>
        <v/>
      </c>
      <c r="V6016" s="28" t="n"/>
      <c r="Z6016">
        <f>IF($B6016="","",IFERROR(VLOOKUP($B6016,'Plan HC for CCA'!$A:$B,2,0),""))</f>
        <v/>
      </c>
      <c r="AA6016">
        <f>IF(OR($B6016="",$Z6016=""),"",IF(N($M6016)&lt;$Z6016,"Delta","No Delta"))</f>
        <v/>
      </c>
      <c r="AB6016">
        <f>IF(OR($B6016="",$Z6016=""),"",MAX(0,$Z6016-N($M6016)))</f>
        <v/>
      </c>
      <c r="AC6016" s="46">
        <f>IF($B6016="","",IFERROR(INDEX('CCA Util %'!$H:$H,MATCH($B6016,'CCA Util %'!$E:$E,0)),""))</f>
        <v/>
      </c>
      <c r="AD6016">
        <f>IF($B6016="","",IFERROR(INDEX('CCA Util %'!$G:$G,MATCH($B6016,'CCA Util %'!$E:$E,0)),""))</f>
        <v/>
      </c>
      <c r="AE6016">
        <f>IF(OR($B6016="",$U6016=""),"",$U6016&amp;" &amp; "&amp;IF(OR($AD6016="",$AD6016=0),"Util NA",$AD6016&amp;" Util"))</f>
        <v/>
      </c>
    </row>
    <row r="6017" ht="15.75" customHeight="1" s="42">
      <c r="A6017" s="41" t="n"/>
      <c r="G6017" s="38" t="n"/>
      <c r="H6017" s="38" t="n"/>
      <c r="I6017" s="38" t="n"/>
      <c r="J6017" s="38" t="n"/>
      <c r="K6017" s="38" t="n"/>
      <c r="L6017" s="38" t="n"/>
      <c r="N6017" s="36">
        <f>IF($B6017="","",IF($C6017="SUPERSTORE","Superstore","DH"))</f>
        <v/>
      </c>
      <c r="O6017" s="36">
        <f>IF($B6017="","",IFERROR(VLOOKUP($B6017,Mapping!$A:$C,2,0),"Not Mapped"))</f>
        <v/>
      </c>
      <c r="P6017" s="36">
        <f>IF($B6017="","",IFERROR(VLOOKUP($B6017,Mapping!$A:$C,3,0),"Not Mapped"))</f>
        <v/>
      </c>
      <c r="Q6017" s="36">
        <f>IF($B6017="","",IFERROR(VLOOKUP($O6017,Leaders!$A:$B,2,0),"Not Mapped"))</f>
        <v/>
      </c>
      <c r="R6017" s="36">
        <f>IF($B6017="","",IF(COUNTIF(Exclusions!$A:$A,$B6017)&gt;0,"Yes","No"))</f>
        <v/>
      </c>
      <c r="S6017" s="38">
        <f>IF($B6017="","",MIN(1,DAY($A6017)/IF($N6017="Superstore",Settings!$B$5,Settings!$B$4)))</f>
        <v/>
      </c>
      <c r="T6017" s="38">
        <f>IF(OR($B6017="",$G6017="",$S6017=0),"",$G6017/$S6017)</f>
        <v/>
      </c>
      <c r="U6017" s="36">
        <f>IF($T6017="","",IF($T6017&lt;Settings!$B$8,"Critical",IF($T6017&lt;Settings!$B$9,"Semi Critical","Non Critical")))</f>
        <v/>
      </c>
      <c r="V6017" s="28" t="n"/>
      <c r="Z6017">
        <f>IF($B6017="","",IFERROR(VLOOKUP($B6017,'Plan HC for CCA'!$A:$B,2,0),""))</f>
        <v/>
      </c>
      <c r="AA6017">
        <f>IF(OR($B6017="",$Z6017=""),"",IF(N($M6017)&lt;$Z6017,"Delta","No Delta"))</f>
        <v/>
      </c>
      <c r="AB6017">
        <f>IF(OR($B6017="",$Z6017=""),"",MAX(0,$Z6017-N($M6017)))</f>
        <v/>
      </c>
      <c r="AC6017" s="46">
        <f>IF($B6017="","",IFERROR(INDEX('CCA Util %'!$H:$H,MATCH($B6017,'CCA Util %'!$E:$E,0)),""))</f>
        <v/>
      </c>
      <c r="AD6017">
        <f>IF($B6017="","",IFERROR(INDEX('CCA Util %'!$G:$G,MATCH($B6017,'CCA Util %'!$E:$E,0)),""))</f>
        <v/>
      </c>
      <c r="AE6017">
        <f>IF(OR($B6017="",$U6017=""),"",$U6017&amp;" &amp; "&amp;IF(OR($AD6017="",$AD6017=0),"Util NA",$AD6017&amp;" Util"))</f>
        <v/>
      </c>
    </row>
    <row r="6018" ht="15.75" customHeight="1" s="42">
      <c r="A6018" s="41" t="n"/>
      <c r="G6018" s="38" t="n"/>
      <c r="H6018" s="38" t="n"/>
      <c r="I6018" s="38" t="n"/>
      <c r="J6018" s="38" t="n"/>
      <c r="K6018" s="38" t="n"/>
      <c r="L6018" s="38" t="n"/>
      <c r="N6018" s="36">
        <f>IF($B6018="","",IF($C6018="SUPERSTORE","Superstore","DH"))</f>
        <v/>
      </c>
      <c r="O6018" s="36">
        <f>IF($B6018="","",IFERROR(VLOOKUP($B6018,Mapping!$A:$C,2,0),"Not Mapped"))</f>
        <v/>
      </c>
      <c r="P6018" s="36">
        <f>IF($B6018="","",IFERROR(VLOOKUP($B6018,Mapping!$A:$C,3,0),"Not Mapped"))</f>
        <v/>
      </c>
      <c r="Q6018" s="36">
        <f>IF($B6018="","",IFERROR(VLOOKUP($O6018,Leaders!$A:$B,2,0),"Not Mapped"))</f>
        <v/>
      </c>
      <c r="R6018" s="36">
        <f>IF($B6018="","",IF(COUNTIF(Exclusions!$A:$A,$B6018)&gt;0,"Yes","No"))</f>
        <v/>
      </c>
      <c r="S6018" s="38">
        <f>IF($B6018="","",MIN(1,DAY($A6018)/IF($N6018="Superstore",Settings!$B$5,Settings!$B$4)))</f>
        <v/>
      </c>
      <c r="T6018" s="38">
        <f>IF(OR($B6018="",$G6018="",$S6018=0),"",$G6018/$S6018)</f>
        <v/>
      </c>
      <c r="U6018" s="36">
        <f>IF($T6018="","",IF($T6018&lt;Settings!$B$8,"Critical",IF($T6018&lt;Settings!$B$9,"Semi Critical","Non Critical")))</f>
        <v/>
      </c>
      <c r="V6018" s="28" t="n"/>
      <c r="Z6018">
        <f>IF($B6018="","",IFERROR(VLOOKUP($B6018,'Plan HC for CCA'!$A:$B,2,0),""))</f>
        <v/>
      </c>
      <c r="AA6018">
        <f>IF(OR($B6018="",$Z6018=""),"",IF(N($M6018)&lt;$Z6018,"Delta","No Delta"))</f>
        <v/>
      </c>
      <c r="AB6018">
        <f>IF(OR($B6018="",$Z6018=""),"",MAX(0,$Z6018-N($M6018)))</f>
        <v/>
      </c>
      <c r="AC6018" s="46">
        <f>IF($B6018="","",IFERROR(INDEX('CCA Util %'!$H:$H,MATCH($B6018,'CCA Util %'!$E:$E,0)),""))</f>
        <v/>
      </c>
      <c r="AD6018">
        <f>IF($B6018="","",IFERROR(INDEX('CCA Util %'!$G:$G,MATCH($B6018,'CCA Util %'!$E:$E,0)),""))</f>
        <v/>
      </c>
      <c r="AE6018">
        <f>IF(OR($B6018="",$U6018=""),"",$U6018&amp;" &amp; "&amp;IF(OR($AD6018="",$AD6018=0),"Util NA",$AD6018&amp;" Util"))</f>
        <v/>
      </c>
    </row>
    <row r="6019" ht="15.75" customHeight="1" s="42">
      <c r="A6019" s="41" t="n"/>
      <c r="G6019" s="38" t="n"/>
      <c r="H6019" s="38" t="n"/>
      <c r="I6019" s="38" t="n"/>
      <c r="J6019" s="38" t="n"/>
      <c r="K6019" s="38" t="n"/>
      <c r="L6019" s="38" t="n"/>
      <c r="N6019" s="36">
        <f>IF($B6019="","",IF($C6019="SUPERSTORE","Superstore","DH"))</f>
        <v/>
      </c>
      <c r="O6019" s="36">
        <f>IF($B6019="","",IFERROR(VLOOKUP($B6019,Mapping!$A:$C,2,0),"Not Mapped"))</f>
        <v/>
      </c>
      <c r="P6019" s="36">
        <f>IF($B6019="","",IFERROR(VLOOKUP($B6019,Mapping!$A:$C,3,0),"Not Mapped"))</f>
        <v/>
      </c>
      <c r="Q6019" s="36">
        <f>IF($B6019="","",IFERROR(VLOOKUP($O6019,Leaders!$A:$B,2,0),"Not Mapped"))</f>
        <v/>
      </c>
      <c r="R6019" s="36">
        <f>IF($B6019="","",IF(COUNTIF(Exclusions!$A:$A,$B6019)&gt;0,"Yes","No"))</f>
        <v/>
      </c>
      <c r="S6019" s="38">
        <f>IF($B6019="","",MIN(1,DAY($A6019)/IF($N6019="Superstore",Settings!$B$5,Settings!$B$4)))</f>
        <v/>
      </c>
      <c r="T6019" s="38">
        <f>IF(OR($B6019="",$G6019="",$S6019=0),"",$G6019/$S6019)</f>
        <v/>
      </c>
      <c r="U6019" s="36">
        <f>IF($T6019="","",IF($T6019&lt;Settings!$B$8,"Critical",IF($T6019&lt;Settings!$B$9,"Semi Critical","Non Critical")))</f>
        <v/>
      </c>
      <c r="V6019" s="28" t="n"/>
      <c r="Z6019">
        <f>IF($B6019="","",IFERROR(VLOOKUP($B6019,'Plan HC for CCA'!$A:$B,2,0),""))</f>
        <v/>
      </c>
      <c r="AA6019">
        <f>IF(OR($B6019="",$Z6019=""),"",IF(N($M6019)&lt;$Z6019,"Delta","No Delta"))</f>
        <v/>
      </c>
      <c r="AB6019">
        <f>IF(OR($B6019="",$Z6019=""),"",MAX(0,$Z6019-N($M6019)))</f>
        <v/>
      </c>
      <c r="AC6019" s="46">
        <f>IF($B6019="","",IFERROR(INDEX('CCA Util %'!$H:$H,MATCH($B6019,'CCA Util %'!$E:$E,0)),""))</f>
        <v/>
      </c>
      <c r="AD6019">
        <f>IF($B6019="","",IFERROR(INDEX('CCA Util %'!$G:$G,MATCH($B6019,'CCA Util %'!$E:$E,0)),""))</f>
        <v/>
      </c>
      <c r="AE6019">
        <f>IF(OR($B6019="",$U6019=""),"",$U6019&amp;" &amp; "&amp;IF(OR($AD6019="",$AD6019=0),"Util NA",$AD6019&amp;" Util"))</f>
        <v/>
      </c>
    </row>
    <row r="6020" ht="15.75" customHeight="1" s="42">
      <c r="A6020" s="41" t="n"/>
      <c r="G6020" s="38" t="n"/>
      <c r="H6020" s="38" t="n"/>
      <c r="I6020" s="38" t="n"/>
      <c r="J6020" s="38" t="n"/>
      <c r="K6020" s="38" t="n"/>
      <c r="L6020" s="38" t="n"/>
      <c r="N6020" s="36">
        <f>IF($B6020="","",IF($C6020="SUPERSTORE","Superstore","DH"))</f>
        <v/>
      </c>
      <c r="O6020" s="36">
        <f>IF($B6020="","",IFERROR(VLOOKUP($B6020,Mapping!$A:$C,2,0),"Not Mapped"))</f>
        <v/>
      </c>
      <c r="P6020" s="36">
        <f>IF($B6020="","",IFERROR(VLOOKUP($B6020,Mapping!$A:$C,3,0),"Not Mapped"))</f>
        <v/>
      </c>
      <c r="Q6020" s="36">
        <f>IF($B6020="","",IFERROR(VLOOKUP($O6020,Leaders!$A:$B,2,0),"Not Mapped"))</f>
        <v/>
      </c>
      <c r="R6020" s="36">
        <f>IF($B6020="","",IF(COUNTIF(Exclusions!$A:$A,$B6020)&gt;0,"Yes","No"))</f>
        <v/>
      </c>
      <c r="S6020" s="38">
        <f>IF($B6020="","",MIN(1,DAY($A6020)/IF($N6020="Superstore",Settings!$B$5,Settings!$B$4)))</f>
        <v/>
      </c>
      <c r="T6020" s="38">
        <f>IF(OR($B6020="",$G6020="",$S6020=0),"",$G6020/$S6020)</f>
        <v/>
      </c>
      <c r="U6020" s="36">
        <f>IF($T6020="","",IF($T6020&lt;Settings!$B$8,"Critical",IF($T6020&lt;Settings!$B$9,"Semi Critical","Non Critical")))</f>
        <v/>
      </c>
      <c r="V6020" s="28" t="n"/>
      <c r="Z6020">
        <f>IF($B6020="","",IFERROR(VLOOKUP($B6020,'Plan HC for CCA'!$A:$B,2,0),""))</f>
        <v/>
      </c>
      <c r="AA6020">
        <f>IF(OR($B6020="",$Z6020=""),"",IF(N($M6020)&lt;$Z6020,"Delta","No Delta"))</f>
        <v/>
      </c>
      <c r="AB6020">
        <f>IF(OR($B6020="",$Z6020=""),"",MAX(0,$Z6020-N($M6020)))</f>
        <v/>
      </c>
      <c r="AC6020" s="46">
        <f>IF($B6020="","",IFERROR(INDEX('CCA Util %'!$H:$H,MATCH($B6020,'CCA Util %'!$E:$E,0)),""))</f>
        <v/>
      </c>
      <c r="AD6020">
        <f>IF($B6020="","",IFERROR(INDEX('CCA Util %'!$G:$G,MATCH($B6020,'CCA Util %'!$E:$E,0)),""))</f>
        <v/>
      </c>
      <c r="AE6020">
        <f>IF(OR($B6020="",$U6020=""),"",$U6020&amp;" &amp; "&amp;IF(OR($AD6020="",$AD6020=0),"Util NA",$AD6020&amp;" Util"))</f>
        <v/>
      </c>
    </row>
    <row r="6021" ht="15.75" customHeight="1" s="42">
      <c r="A6021" s="41" t="n"/>
      <c r="G6021" s="38" t="n"/>
      <c r="H6021" s="38" t="n"/>
      <c r="I6021" s="38" t="n"/>
      <c r="J6021" s="38" t="n"/>
      <c r="K6021" s="38" t="n"/>
      <c r="L6021" s="38" t="n"/>
      <c r="N6021" s="36">
        <f>IF($B6021="","",IF($C6021="SUPERSTORE","Superstore","DH"))</f>
        <v/>
      </c>
      <c r="O6021" s="36">
        <f>IF($B6021="","",IFERROR(VLOOKUP($B6021,Mapping!$A:$C,2,0),"Not Mapped"))</f>
        <v/>
      </c>
      <c r="P6021" s="36">
        <f>IF($B6021="","",IFERROR(VLOOKUP($B6021,Mapping!$A:$C,3,0),"Not Mapped"))</f>
        <v/>
      </c>
      <c r="Q6021" s="36">
        <f>IF($B6021="","",IFERROR(VLOOKUP($O6021,Leaders!$A:$B,2,0),"Not Mapped"))</f>
        <v/>
      </c>
      <c r="R6021" s="36">
        <f>IF($B6021="","",IF(COUNTIF(Exclusions!$A:$A,$B6021)&gt;0,"Yes","No"))</f>
        <v/>
      </c>
      <c r="S6021" s="38">
        <f>IF($B6021="","",MIN(1,DAY($A6021)/IF($N6021="Superstore",Settings!$B$5,Settings!$B$4)))</f>
        <v/>
      </c>
      <c r="T6021" s="38">
        <f>IF(OR($B6021="",$G6021="",$S6021=0),"",$G6021/$S6021)</f>
        <v/>
      </c>
      <c r="U6021" s="36">
        <f>IF($T6021="","",IF($T6021&lt;Settings!$B$8,"Critical",IF($T6021&lt;Settings!$B$9,"Semi Critical","Non Critical")))</f>
        <v/>
      </c>
      <c r="V6021" s="28" t="n"/>
      <c r="Z6021">
        <f>IF($B6021="","",IFERROR(VLOOKUP($B6021,'Plan HC for CCA'!$A:$B,2,0),""))</f>
        <v/>
      </c>
      <c r="AA6021">
        <f>IF(OR($B6021="",$Z6021=""),"",IF(N($M6021)&lt;$Z6021,"Delta","No Delta"))</f>
        <v/>
      </c>
      <c r="AB6021">
        <f>IF(OR($B6021="",$Z6021=""),"",MAX(0,$Z6021-N($M6021)))</f>
        <v/>
      </c>
      <c r="AC6021" s="46">
        <f>IF($B6021="","",IFERROR(INDEX('CCA Util %'!$H:$H,MATCH($B6021,'CCA Util %'!$E:$E,0)),""))</f>
        <v/>
      </c>
      <c r="AD6021">
        <f>IF($B6021="","",IFERROR(INDEX('CCA Util %'!$G:$G,MATCH($B6021,'CCA Util %'!$E:$E,0)),""))</f>
        <v/>
      </c>
      <c r="AE6021">
        <f>IF(OR($B6021="",$U6021=""),"",$U6021&amp;" &amp; "&amp;IF(OR($AD6021="",$AD6021=0),"Util NA",$AD6021&amp;" Util"))</f>
        <v/>
      </c>
    </row>
    <row r="6022" ht="15.75" customHeight="1" s="42">
      <c r="A6022" s="41" t="n"/>
      <c r="G6022" s="38" t="n"/>
      <c r="H6022" s="38" t="n"/>
      <c r="I6022" s="38" t="n"/>
      <c r="J6022" s="38" t="n"/>
      <c r="K6022" s="38" t="n"/>
      <c r="L6022" s="38" t="n"/>
      <c r="N6022" s="36">
        <f>IF($B6022="","",IF($C6022="SUPERSTORE","Superstore","DH"))</f>
        <v/>
      </c>
      <c r="O6022" s="36">
        <f>IF($B6022="","",IFERROR(VLOOKUP($B6022,Mapping!$A:$C,2,0),"Not Mapped"))</f>
        <v/>
      </c>
      <c r="P6022" s="36">
        <f>IF($B6022="","",IFERROR(VLOOKUP($B6022,Mapping!$A:$C,3,0),"Not Mapped"))</f>
        <v/>
      </c>
      <c r="Q6022" s="36">
        <f>IF($B6022="","",IFERROR(VLOOKUP($O6022,Leaders!$A:$B,2,0),"Not Mapped"))</f>
        <v/>
      </c>
      <c r="R6022" s="36">
        <f>IF($B6022="","",IF(COUNTIF(Exclusions!$A:$A,$B6022)&gt;0,"Yes","No"))</f>
        <v/>
      </c>
      <c r="S6022" s="38">
        <f>IF($B6022="","",MIN(1,DAY($A6022)/IF($N6022="Superstore",Settings!$B$5,Settings!$B$4)))</f>
        <v/>
      </c>
      <c r="T6022" s="38">
        <f>IF(OR($B6022="",$G6022="",$S6022=0),"",$G6022/$S6022)</f>
        <v/>
      </c>
      <c r="U6022" s="36">
        <f>IF($T6022="","",IF($T6022&lt;Settings!$B$8,"Critical",IF($T6022&lt;Settings!$B$9,"Semi Critical","Non Critical")))</f>
        <v/>
      </c>
      <c r="V6022" s="28" t="n"/>
      <c r="Z6022">
        <f>IF($B6022="","",IFERROR(VLOOKUP($B6022,'Plan HC for CCA'!$A:$B,2,0),""))</f>
        <v/>
      </c>
      <c r="AA6022">
        <f>IF(OR($B6022="",$Z6022=""),"",IF(N($M6022)&lt;$Z6022,"Delta","No Delta"))</f>
        <v/>
      </c>
      <c r="AB6022">
        <f>IF(OR($B6022="",$Z6022=""),"",MAX(0,$Z6022-N($M6022)))</f>
        <v/>
      </c>
      <c r="AC6022" s="46">
        <f>IF($B6022="","",IFERROR(INDEX('CCA Util %'!$H:$H,MATCH($B6022,'CCA Util %'!$E:$E,0)),""))</f>
        <v/>
      </c>
      <c r="AD6022">
        <f>IF($B6022="","",IFERROR(INDEX('CCA Util %'!$G:$G,MATCH($B6022,'CCA Util %'!$E:$E,0)),""))</f>
        <v/>
      </c>
      <c r="AE6022">
        <f>IF(OR($B6022="",$U6022=""),"",$U6022&amp;" &amp; "&amp;IF(OR($AD6022="",$AD6022=0),"Util NA",$AD6022&amp;" Util"))</f>
        <v/>
      </c>
    </row>
    <row r="6023" ht="15.75" customHeight="1" s="42">
      <c r="A6023" s="41" t="n"/>
      <c r="G6023" s="38" t="n"/>
      <c r="H6023" s="38" t="n"/>
      <c r="I6023" s="38" t="n"/>
      <c r="J6023" s="38" t="n"/>
      <c r="K6023" s="38" t="n"/>
      <c r="L6023" s="38" t="n"/>
      <c r="N6023" s="36">
        <f>IF($B6023="","",IF($C6023="SUPERSTORE","Superstore","DH"))</f>
        <v/>
      </c>
      <c r="O6023" s="36">
        <f>IF($B6023="","",IFERROR(VLOOKUP($B6023,Mapping!$A:$C,2,0),"Not Mapped"))</f>
        <v/>
      </c>
      <c r="P6023" s="36">
        <f>IF($B6023="","",IFERROR(VLOOKUP($B6023,Mapping!$A:$C,3,0),"Not Mapped"))</f>
        <v/>
      </c>
      <c r="Q6023" s="36">
        <f>IF($B6023="","",IFERROR(VLOOKUP($O6023,Leaders!$A:$B,2,0),"Not Mapped"))</f>
        <v/>
      </c>
      <c r="R6023" s="36">
        <f>IF($B6023="","",IF(COUNTIF(Exclusions!$A:$A,$B6023)&gt;0,"Yes","No"))</f>
        <v/>
      </c>
      <c r="S6023" s="38">
        <f>IF($B6023="","",MIN(1,DAY($A6023)/IF($N6023="Superstore",Settings!$B$5,Settings!$B$4)))</f>
        <v/>
      </c>
      <c r="T6023" s="38">
        <f>IF(OR($B6023="",$G6023="",$S6023=0),"",$G6023/$S6023)</f>
        <v/>
      </c>
      <c r="U6023" s="36">
        <f>IF($T6023="","",IF($T6023&lt;Settings!$B$8,"Critical",IF($T6023&lt;Settings!$B$9,"Semi Critical","Non Critical")))</f>
        <v/>
      </c>
      <c r="V6023" s="28" t="n"/>
      <c r="Z6023">
        <f>IF($B6023="","",IFERROR(VLOOKUP($B6023,'Plan HC for CCA'!$A:$B,2,0),""))</f>
        <v/>
      </c>
      <c r="AA6023">
        <f>IF(OR($B6023="",$Z6023=""),"",IF(N($M6023)&lt;$Z6023,"Delta","No Delta"))</f>
        <v/>
      </c>
      <c r="AB6023">
        <f>IF(OR($B6023="",$Z6023=""),"",MAX(0,$Z6023-N($M6023)))</f>
        <v/>
      </c>
      <c r="AC6023" s="46">
        <f>IF($B6023="","",IFERROR(INDEX('CCA Util %'!$H:$H,MATCH($B6023,'CCA Util %'!$E:$E,0)),""))</f>
        <v/>
      </c>
      <c r="AD6023">
        <f>IF($B6023="","",IFERROR(INDEX('CCA Util %'!$G:$G,MATCH($B6023,'CCA Util %'!$E:$E,0)),""))</f>
        <v/>
      </c>
      <c r="AE6023">
        <f>IF(OR($B6023="",$U6023=""),"",$U6023&amp;" &amp; "&amp;IF(OR($AD6023="",$AD6023=0),"Util NA",$AD6023&amp;" Util"))</f>
        <v/>
      </c>
    </row>
    <row r="6024" ht="15.75" customHeight="1" s="42">
      <c r="A6024" s="41" t="n"/>
      <c r="G6024" s="38" t="n"/>
      <c r="H6024" s="38" t="n"/>
      <c r="I6024" s="38" t="n"/>
      <c r="J6024" s="38" t="n"/>
      <c r="K6024" s="38" t="n"/>
      <c r="L6024" s="38" t="n"/>
      <c r="N6024" s="36">
        <f>IF($B6024="","",IF($C6024="SUPERSTORE","Superstore","DH"))</f>
        <v/>
      </c>
      <c r="O6024" s="36">
        <f>IF($B6024="","",IFERROR(VLOOKUP($B6024,Mapping!$A:$C,2,0),"Not Mapped"))</f>
        <v/>
      </c>
      <c r="P6024" s="36">
        <f>IF($B6024="","",IFERROR(VLOOKUP($B6024,Mapping!$A:$C,3,0),"Not Mapped"))</f>
        <v/>
      </c>
      <c r="Q6024" s="36">
        <f>IF($B6024="","",IFERROR(VLOOKUP($O6024,Leaders!$A:$B,2,0),"Not Mapped"))</f>
        <v/>
      </c>
      <c r="R6024" s="36">
        <f>IF($B6024="","",IF(COUNTIF(Exclusions!$A:$A,$B6024)&gt;0,"Yes","No"))</f>
        <v/>
      </c>
      <c r="S6024" s="38">
        <f>IF($B6024="","",MIN(1,DAY($A6024)/IF($N6024="Superstore",Settings!$B$5,Settings!$B$4)))</f>
        <v/>
      </c>
      <c r="T6024" s="38">
        <f>IF(OR($B6024="",$G6024="",$S6024=0),"",$G6024/$S6024)</f>
        <v/>
      </c>
      <c r="U6024" s="36">
        <f>IF($T6024="","",IF($T6024&lt;Settings!$B$8,"Critical",IF($T6024&lt;Settings!$B$9,"Semi Critical","Non Critical")))</f>
        <v/>
      </c>
      <c r="V6024" s="28" t="n"/>
      <c r="Z6024">
        <f>IF($B6024="","",IFERROR(VLOOKUP($B6024,'Plan HC for CCA'!$A:$B,2,0),""))</f>
        <v/>
      </c>
      <c r="AA6024">
        <f>IF(OR($B6024="",$Z6024=""),"",IF(N($M6024)&lt;$Z6024,"Delta","No Delta"))</f>
        <v/>
      </c>
      <c r="AB6024">
        <f>IF(OR($B6024="",$Z6024=""),"",MAX(0,$Z6024-N($M6024)))</f>
        <v/>
      </c>
      <c r="AC6024" s="46">
        <f>IF($B6024="","",IFERROR(INDEX('CCA Util %'!$H:$H,MATCH($B6024,'CCA Util %'!$E:$E,0)),""))</f>
        <v/>
      </c>
      <c r="AD6024">
        <f>IF($B6024="","",IFERROR(INDEX('CCA Util %'!$G:$G,MATCH($B6024,'CCA Util %'!$E:$E,0)),""))</f>
        <v/>
      </c>
      <c r="AE6024">
        <f>IF(OR($B6024="",$U6024=""),"",$U6024&amp;" &amp; "&amp;IF(OR($AD6024="",$AD6024=0),"Util NA",$AD6024&amp;" Util"))</f>
        <v/>
      </c>
    </row>
    <row r="6025" ht="15.75" customHeight="1" s="42">
      <c r="A6025" s="41" t="n"/>
      <c r="G6025" s="38" t="n"/>
      <c r="H6025" s="38" t="n"/>
      <c r="I6025" s="38" t="n"/>
      <c r="J6025" s="38" t="n"/>
      <c r="K6025" s="38" t="n"/>
      <c r="L6025" s="38" t="n"/>
      <c r="N6025" s="36">
        <f>IF($B6025="","",IF($C6025="SUPERSTORE","Superstore","DH"))</f>
        <v/>
      </c>
      <c r="O6025" s="36">
        <f>IF($B6025="","",IFERROR(VLOOKUP($B6025,Mapping!$A:$C,2,0),"Not Mapped"))</f>
        <v/>
      </c>
      <c r="P6025" s="36">
        <f>IF($B6025="","",IFERROR(VLOOKUP($B6025,Mapping!$A:$C,3,0),"Not Mapped"))</f>
        <v/>
      </c>
      <c r="Q6025" s="36">
        <f>IF($B6025="","",IFERROR(VLOOKUP($O6025,Leaders!$A:$B,2,0),"Not Mapped"))</f>
        <v/>
      </c>
      <c r="R6025" s="36">
        <f>IF($B6025="","",IF(COUNTIF(Exclusions!$A:$A,$B6025)&gt;0,"Yes","No"))</f>
        <v/>
      </c>
      <c r="S6025" s="38">
        <f>IF($B6025="","",MIN(1,DAY($A6025)/IF($N6025="Superstore",Settings!$B$5,Settings!$B$4)))</f>
        <v/>
      </c>
      <c r="T6025" s="38">
        <f>IF(OR($B6025="",$G6025="",$S6025=0),"",$G6025/$S6025)</f>
        <v/>
      </c>
      <c r="U6025" s="36">
        <f>IF($T6025="","",IF($T6025&lt;Settings!$B$8,"Critical",IF($T6025&lt;Settings!$B$9,"Semi Critical","Non Critical")))</f>
        <v/>
      </c>
      <c r="V6025" s="28" t="n"/>
      <c r="Z6025">
        <f>IF($B6025="","",IFERROR(VLOOKUP($B6025,'Plan HC for CCA'!$A:$B,2,0),""))</f>
        <v/>
      </c>
      <c r="AA6025">
        <f>IF(OR($B6025="",$Z6025=""),"",IF(N($M6025)&lt;$Z6025,"Delta","No Delta"))</f>
        <v/>
      </c>
      <c r="AB6025">
        <f>IF(OR($B6025="",$Z6025=""),"",MAX(0,$Z6025-N($M6025)))</f>
        <v/>
      </c>
      <c r="AC6025" s="46">
        <f>IF($B6025="","",IFERROR(INDEX('CCA Util %'!$H:$H,MATCH($B6025,'CCA Util %'!$E:$E,0)),""))</f>
        <v/>
      </c>
      <c r="AD6025">
        <f>IF($B6025="","",IFERROR(INDEX('CCA Util %'!$G:$G,MATCH($B6025,'CCA Util %'!$E:$E,0)),""))</f>
        <v/>
      </c>
      <c r="AE6025">
        <f>IF(OR($B6025="",$U6025=""),"",$U6025&amp;" &amp; "&amp;IF(OR($AD6025="",$AD6025=0),"Util NA",$AD6025&amp;" Util"))</f>
        <v/>
      </c>
    </row>
    <row r="6026" ht="15.75" customHeight="1" s="42">
      <c r="A6026" s="41" t="n"/>
      <c r="G6026" s="38" t="n"/>
      <c r="H6026" s="38" t="n"/>
      <c r="I6026" s="38" t="n"/>
      <c r="J6026" s="38" t="n"/>
      <c r="K6026" s="38" t="n"/>
      <c r="L6026" s="38" t="n"/>
      <c r="N6026" s="36">
        <f>IF($B6026="","",IF($C6026="SUPERSTORE","Superstore","DH"))</f>
        <v/>
      </c>
      <c r="O6026" s="36">
        <f>IF($B6026="","",IFERROR(VLOOKUP($B6026,Mapping!$A:$C,2,0),"Not Mapped"))</f>
        <v/>
      </c>
      <c r="P6026" s="36">
        <f>IF($B6026="","",IFERROR(VLOOKUP($B6026,Mapping!$A:$C,3,0),"Not Mapped"))</f>
        <v/>
      </c>
      <c r="Q6026" s="36">
        <f>IF($B6026="","",IFERROR(VLOOKUP($O6026,Leaders!$A:$B,2,0),"Not Mapped"))</f>
        <v/>
      </c>
      <c r="R6026" s="36">
        <f>IF($B6026="","",IF(COUNTIF(Exclusions!$A:$A,$B6026)&gt;0,"Yes","No"))</f>
        <v/>
      </c>
      <c r="S6026" s="38">
        <f>IF($B6026="","",MIN(1,DAY($A6026)/IF($N6026="Superstore",Settings!$B$5,Settings!$B$4)))</f>
        <v/>
      </c>
      <c r="T6026" s="38">
        <f>IF(OR($B6026="",$G6026="",$S6026=0),"",$G6026/$S6026)</f>
        <v/>
      </c>
      <c r="U6026" s="36">
        <f>IF($T6026="","",IF($T6026&lt;Settings!$B$8,"Critical",IF($T6026&lt;Settings!$B$9,"Semi Critical","Non Critical")))</f>
        <v/>
      </c>
      <c r="V6026" s="28" t="n"/>
      <c r="Z6026">
        <f>IF($B6026="","",IFERROR(VLOOKUP($B6026,'Plan HC for CCA'!$A:$B,2,0),""))</f>
        <v/>
      </c>
      <c r="AA6026">
        <f>IF(OR($B6026="",$Z6026=""),"",IF(N($M6026)&lt;$Z6026,"Delta","No Delta"))</f>
        <v/>
      </c>
      <c r="AB6026">
        <f>IF(OR($B6026="",$Z6026=""),"",MAX(0,$Z6026-N($M6026)))</f>
        <v/>
      </c>
      <c r="AC6026" s="46">
        <f>IF($B6026="","",IFERROR(INDEX('CCA Util %'!$H:$H,MATCH($B6026,'CCA Util %'!$E:$E,0)),""))</f>
        <v/>
      </c>
      <c r="AD6026">
        <f>IF($B6026="","",IFERROR(INDEX('CCA Util %'!$G:$G,MATCH($B6026,'CCA Util %'!$E:$E,0)),""))</f>
        <v/>
      </c>
      <c r="AE6026">
        <f>IF(OR($B6026="",$U6026=""),"",$U6026&amp;" &amp; "&amp;IF(OR($AD6026="",$AD6026=0),"Util NA",$AD6026&amp;" Util"))</f>
        <v/>
      </c>
    </row>
    <row r="6027" ht="15.75" customHeight="1" s="42">
      <c r="A6027" s="41" t="n"/>
      <c r="G6027" s="38" t="n"/>
      <c r="H6027" s="38" t="n"/>
      <c r="I6027" s="38" t="n"/>
      <c r="J6027" s="38" t="n"/>
      <c r="K6027" s="38" t="n"/>
      <c r="L6027" s="38" t="n"/>
      <c r="N6027" s="36">
        <f>IF($B6027="","",IF($C6027="SUPERSTORE","Superstore","DH"))</f>
        <v/>
      </c>
      <c r="O6027" s="36">
        <f>IF($B6027="","",IFERROR(VLOOKUP($B6027,Mapping!$A:$C,2,0),"Not Mapped"))</f>
        <v/>
      </c>
      <c r="P6027" s="36">
        <f>IF($B6027="","",IFERROR(VLOOKUP($B6027,Mapping!$A:$C,3,0),"Not Mapped"))</f>
        <v/>
      </c>
      <c r="Q6027" s="36">
        <f>IF($B6027="","",IFERROR(VLOOKUP($O6027,Leaders!$A:$B,2,0),"Not Mapped"))</f>
        <v/>
      </c>
      <c r="R6027" s="36">
        <f>IF($B6027="","",IF(COUNTIF(Exclusions!$A:$A,$B6027)&gt;0,"Yes","No"))</f>
        <v/>
      </c>
      <c r="S6027" s="38">
        <f>IF($B6027="","",MIN(1,DAY($A6027)/IF($N6027="Superstore",Settings!$B$5,Settings!$B$4)))</f>
        <v/>
      </c>
      <c r="T6027" s="38">
        <f>IF(OR($B6027="",$G6027="",$S6027=0),"",$G6027/$S6027)</f>
        <v/>
      </c>
      <c r="U6027" s="36">
        <f>IF($T6027="","",IF($T6027&lt;Settings!$B$8,"Critical",IF($T6027&lt;Settings!$B$9,"Semi Critical","Non Critical")))</f>
        <v/>
      </c>
      <c r="V6027" s="28" t="n"/>
      <c r="Z6027">
        <f>IF($B6027="","",IFERROR(VLOOKUP($B6027,'Plan HC for CCA'!$A:$B,2,0),""))</f>
        <v/>
      </c>
      <c r="AA6027">
        <f>IF(OR($B6027="",$Z6027=""),"",IF(N($M6027)&lt;$Z6027,"Delta","No Delta"))</f>
        <v/>
      </c>
      <c r="AB6027">
        <f>IF(OR($B6027="",$Z6027=""),"",MAX(0,$Z6027-N($M6027)))</f>
        <v/>
      </c>
      <c r="AC6027" s="46">
        <f>IF($B6027="","",IFERROR(INDEX('CCA Util %'!$H:$H,MATCH($B6027,'CCA Util %'!$E:$E,0)),""))</f>
        <v/>
      </c>
      <c r="AD6027">
        <f>IF($B6027="","",IFERROR(INDEX('CCA Util %'!$G:$G,MATCH($B6027,'CCA Util %'!$E:$E,0)),""))</f>
        <v/>
      </c>
      <c r="AE6027">
        <f>IF(OR($B6027="",$U6027=""),"",$U6027&amp;" &amp; "&amp;IF(OR($AD6027="",$AD6027=0),"Util NA",$AD6027&amp;" Util"))</f>
        <v/>
      </c>
    </row>
    <row r="6028" ht="15.75" customHeight="1" s="42">
      <c r="A6028" s="41" t="n"/>
      <c r="G6028" s="38" t="n"/>
      <c r="H6028" s="38" t="n"/>
      <c r="I6028" s="38" t="n"/>
      <c r="J6028" s="38" t="n"/>
      <c r="K6028" s="38" t="n"/>
      <c r="L6028" s="38" t="n"/>
      <c r="N6028" s="36">
        <f>IF($B6028="","",IF($C6028="SUPERSTORE","Superstore","DH"))</f>
        <v/>
      </c>
      <c r="O6028" s="36">
        <f>IF($B6028="","",IFERROR(VLOOKUP($B6028,Mapping!$A:$C,2,0),"Not Mapped"))</f>
        <v/>
      </c>
      <c r="P6028" s="36">
        <f>IF($B6028="","",IFERROR(VLOOKUP($B6028,Mapping!$A:$C,3,0),"Not Mapped"))</f>
        <v/>
      </c>
      <c r="Q6028" s="36">
        <f>IF($B6028="","",IFERROR(VLOOKUP($O6028,Leaders!$A:$B,2,0),"Not Mapped"))</f>
        <v/>
      </c>
      <c r="R6028" s="36">
        <f>IF($B6028="","",IF(COUNTIF(Exclusions!$A:$A,$B6028)&gt;0,"Yes","No"))</f>
        <v/>
      </c>
      <c r="S6028" s="38">
        <f>IF($B6028="","",MIN(1,DAY($A6028)/IF($N6028="Superstore",Settings!$B$5,Settings!$B$4)))</f>
        <v/>
      </c>
      <c r="T6028" s="38">
        <f>IF(OR($B6028="",$G6028="",$S6028=0),"",$G6028/$S6028)</f>
        <v/>
      </c>
      <c r="U6028" s="36">
        <f>IF($T6028="","",IF($T6028&lt;Settings!$B$8,"Critical",IF($T6028&lt;Settings!$B$9,"Semi Critical","Non Critical")))</f>
        <v/>
      </c>
      <c r="V6028" s="28" t="n"/>
      <c r="Z6028">
        <f>IF($B6028="","",IFERROR(VLOOKUP($B6028,'Plan HC for CCA'!$A:$B,2,0),""))</f>
        <v/>
      </c>
      <c r="AA6028">
        <f>IF(OR($B6028="",$Z6028=""),"",IF(N($M6028)&lt;$Z6028,"Delta","No Delta"))</f>
        <v/>
      </c>
      <c r="AB6028">
        <f>IF(OR($B6028="",$Z6028=""),"",MAX(0,$Z6028-N($M6028)))</f>
        <v/>
      </c>
      <c r="AC6028" s="46">
        <f>IF($B6028="","",IFERROR(INDEX('CCA Util %'!$H:$H,MATCH($B6028,'CCA Util %'!$E:$E,0)),""))</f>
        <v/>
      </c>
      <c r="AD6028">
        <f>IF($B6028="","",IFERROR(INDEX('CCA Util %'!$G:$G,MATCH($B6028,'CCA Util %'!$E:$E,0)),""))</f>
        <v/>
      </c>
      <c r="AE6028">
        <f>IF(OR($B6028="",$U6028=""),"",$U6028&amp;" &amp; "&amp;IF(OR($AD6028="",$AD6028=0),"Util NA",$AD6028&amp;" Util"))</f>
        <v/>
      </c>
    </row>
    <row r="6029" ht="15.75" customHeight="1" s="42">
      <c r="A6029" s="41" t="n"/>
      <c r="G6029" s="38" t="n"/>
      <c r="H6029" s="38" t="n"/>
      <c r="I6029" s="38" t="n"/>
      <c r="J6029" s="38" t="n"/>
      <c r="K6029" s="38" t="n"/>
      <c r="L6029" s="38" t="n"/>
      <c r="N6029" s="36">
        <f>IF($B6029="","",IF($C6029="SUPERSTORE","Superstore","DH"))</f>
        <v/>
      </c>
      <c r="O6029" s="36">
        <f>IF($B6029="","",IFERROR(VLOOKUP($B6029,Mapping!$A:$C,2,0),"Not Mapped"))</f>
        <v/>
      </c>
      <c r="P6029" s="36">
        <f>IF($B6029="","",IFERROR(VLOOKUP($B6029,Mapping!$A:$C,3,0),"Not Mapped"))</f>
        <v/>
      </c>
      <c r="Q6029" s="36">
        <f>IF($B6029="","",IFERROR(VLOOKUP($O6029,Leaders!$A:$B,2,0),"Not Mapped"))</f>
        <v/>
      </c>
      <c r="R6029" s="36">
        <f>IF($B6029="","",IF(COUNTIF(Exclusions!$A:$A,$B6029)&gt;0,"Yes","No"))</f>
        <v/>
      </c>
      <c r="S6029" s="38">
        <f>IF($B6029="","",MIN(1,DAY($A6029)/IF($N6029="Superstore",Settings!$B$5,Settings!$B$4)))</f>
        <v/>
      </c>
      <c r="T6029" s="38">
        <f>IF(OR($B6029="",$G6029="",$S6029=0),"",$G6029/$S6029)</f>
        <v/>
      </c>
      <c r="U6029" s="36">
        <f>IF($T6029="","",IF($T6029&lt;Settings!$B$8,"Critical",IF($T6029&lt;Settings!$B$9,"Semi Critical","Non Critical")))</f>
        <v/>
      </c>
      <c r="V6029" s="28" t="n"/>
      <c r="Z6029">
        <f>IF($B6029="","",IFERROR(VLOOKUP($B6029,'Plan HC for CCA'!$A:$B,2,0),""))</f>
        <v/>
      </c>
      <c r="AA6029">
        <f>IF(OR($B6029="",$Z6029=""),"",IF(N($M6029)&lt;$Z6029,"Delta","No Delta"))</f>
        <v/>
      </c>
      <c r="AB6029">
        <f>IF(OR($B6029="",$Z6029=""),"",MAX(0,$Z6029-N($M6029)))</f>
        <v/>
      </c>
      <c r="AC6029" s="46">
        <f>IF($B6029="","",IFERROR(INDEX('CCA Util %'!$H:$H,MATCH($B6029,'CCA Util %'!$E:$E,0)),""))</f>
        <v/>
      </c>
      <c r="AD6029">
        <f>IF($B6029="","",IFERROR(INDEX('CCA Util %'!$G:$G,MATCH($B6029,'CCA Util %'!$E:$E,0)),""))</f>
        <v/>
      </c>
      <c r="AE6029">
        <f>IF(OR($B6029="",$U6029=""),"",$U6029&amp;" &amp; "&amp;IF(OR($AD6029="",$AD6029=0),"Util NA",$AD6029&amp;" Util"))</f>
        <v/>
      </c>
    </row>
    <row r="6030" ht="15.75" customHeight="1" s="42">
      <c r="A6030" s="41" t="n"/>
      <c r="G6030" s="38" t="n"/>
      <c r="H6030" s="38" t="n"/>
      <c r="I6030" s="38" t="n"/>
      <c r="J6030" s="38" t="n"/>
      <c r="K6030" s="38" t="n"/>
      <c r="L6030" s="38" t="n"/>
      <c r="N6030" s="36">
        <f>IF($B6030="","",IF($C6030="SUPERSTORE","Superstore","DH"))</f>
        <v/>
      </c>
      <c r="O6030" s="36">
        <f>IF($B6030="","",IFERROR(VLOOKUP($B6030,Mapping!$A:$C,2,0),"Not Mapped"))</f>
        <v/>
      </c>
      <c r="P6030" s="36">
        <f>IF($B6030="","",IFERROR(VLOOKUP($B6030,Mapping!$A:$C,3,0),"Not Mapped"))</f>
        <v/>
      </c>
      <c r="Q6030" s="36">
        <f>IF($B6030="","",IFERROR(VLOOKUP($O6030,Leaders!$A:$B,2,0),"Not Mapped"))</f>
        <v/>
      </c>
      <c r="R6030" s="36">
        <f>IF($B6030="","",IF(COUNTIF(Exclusions!$A:$A,$B6030)&gt;0,"Yes","No"))</f>
        <v/>
      </c>
      <c r="S6030" s="38">
        <f>IF($B6030="","",MIN(1,DAY($A6030)/IF($N6030="Superstore",Settings!$B$5,Settings!$B$4)))</f>
        <v/>
      </c>
      <c r="T6030" s="38">
        <f>IF(OR($B6030="",$G6030="",$S6030=0),"",$G6030/$S6030)</f>
        <v/>
      </c>
      <c r="U6030" s="36">
        <f>IF($T6030="","",IF($T6030&lt;Settings!$B$8,"Critical",IF($T6030&lt;Settings!$B$9,"Semi Critical","Non Critical")))</f>
        <v/>
      </c>
      <c r="V6030" s="28" t="n"/>
      <c r="Z6030">
        <f>IF($B6030="","",IFERROR(VLOOKUP($B6030,'Plan HC for CCA'!$A:$B,2,0),""))</f>
        <v/>
      </c>
      <c r="AA6030">
        <f>IF(OR($B6030="",$Z6030=""),"",IF(N($M6030)&lt;$Z6030,"Delta","No Delta"))</f>
        <v/>
      </c>
      <c r="AB6030">
        <f>IF(OR($B6030="",$Z6030=""),"",MAX(0,$Z6030-N($M6030)))</f>
        <v/>
      </c>
      <c r="AC6030" s="46">
        <f>IF($B6030="","",IFERROR(INDEX('CCA Util %'!$H:$H,MATCH($B6030,'CCA Util %'!$E:$E,0)),""))</f>
        <v/>
      </c>
      <c r="AD6030">
        <f>IF($B6030="","",IFERROR(INDEX('CCA Util %'!$G:$G,MATCH($B6030,'CCA Util %'!$E:$E,0)),""))</f>
        <v/>
      </c>
      <c r="AE6030">
        <f>IF(OR($B6030="",$U6030=""),"",$U6030&amp;" &amp; "&amp;IF(OR($AD6030="",$AD6030=0),"Util NA",$AD6030&amp;" Util"))</f>
        <v/>
      </c>
    </row>
    <row r="6031" ht="15.75" customHeight="1" s="42">
      <c r="A6031" s="41" t="n"/>
      <c r="G6031" s="38" t="n"/>
      <c r="H6031" s="38" t="n"/>
      <c r="I6031" s="38" t="n"/>
      <c r="J6031" s="38" t="n"/>
      <c r="K6031" s="38" t="n"/>
      <c r="L6031" s="38" t="n"/>
      <c r="N6031" s="36">
        <f>IF($B6031="","",IF($C6031="SUPERSTORE","Superstore","DH"))</f>
        <v/>
      </c>
      <c r="O6031" s="36">
        <f>IF($B6031="","",IFERROR(VLOOKUP($B6031,Mapping!$A:$C,2,0),"Not Mapped"))</f>
        <v/>
      </c>
      <c r="P6031" s="36">
        <f>IF($B6031="","",IFERROR(VLOOKUP($B6031,Mapping!$A:$C,3,0),"Not Mapped"))</f>
        <v/>
      </c>
      <c r="Q6031" s="36">
        <f>IF($B6031="","",IFERROR(VLOOKUP($O6031,Leaders!$A:$B,2,0),"Not Mapped"))</f>
        <v/>
      </c>
      <c r="R6031" s="36">
        <f>IF($B6031="","",IF(COUNTIF(Exclusions!$A:$A,$B6031)&gt;0,"Yes","No"))</f>
        <v/>
      </c>
      <c r="S6031" s="38">
        <f>IF($B6031="","",MIN(1,DAY($A6031)/IF($N6031="Superstore",Settings!$B$5,Settings!$B$4)))</f>
        <v/>
      </c>
      <c r="T6031" s="38">
        <f>IF(OR($B6031="",$G6031="",$S6031=0),"",$G6031/$S6031)</f>
        <v/>
      </c>
      <c r="U6031" s="36">
        <f>IF($T6031="","",IF($T6031&lt;Settings!$B$8,"Critical",IF($T6031&lt;Settings!$B$9,"Semi Critical","Non Critical")))</f>
        <v/>
      </c>
      <c r="V6031" s="28" t="n"/>
      <c r="Z6031">
        <f>IF($B6031="","",IFERROR(VLOOKUP($B6031,'Plan HC for CCA'!$A:$B,2,0),""))</f>
        <v/>
      </c>
      <c r="AA6031">
        <f>IF(OR($B6031="",$Z6031=""),"",IF(N($M6031)&lt;$Z6031,"Delta","No Delta"))</f>
        <v/>
      </c>
      <c r="AB6031">
        <f>IF(OR($B6031="",$Z6031=""),"",MAX(0,$Z6031-N($M6031)))</f>
        <v/>
      </c>
      <c r="AC6031" s="46">
        <f>IF($B6031="","",IFERROR(INDEX('CCA Util %'!$H:$H,MATCH($B6031,'CCA Util %'!$E:$E,0)),""))</f>
        <v/>
      </c>
      <c r="AD6031">
        <f>IF($B6031="","",IFERROR(INDEX('CCA Util %'!$G:$G,MATCH($B6031,'CCA Util %'!$E:$E,0)),""))</f>
        <v/>
      </c>
      <c r="AE6031">
        <f>IF(OR($B6031="",$U6031=""),"",$U6031&amp;" &amp; "&amp;IF(OR($AD6031="",$AD6031=0),"Util NA",$AD6031&amp;" Util"))</f>
        <v/>
      </c>
    </row>
    <row r="6032" ht="15.75" customHeight="1" s="42">
      <c r="A6032" s="41" t="n"/>
      <c r="G6032" s="38" t="n"/>
      <c r="H6032" s="38" t="n"/>
      <c r="I6032" s="38" t="n"/>
      <c r="J6032" s="38" t="n"/>
      <c r="K6032" s="38" t="n"/>
      <c r="L6032" s="38" t="n"/>
      <c r="N6032" s="36">
        <f>IF($B6032="","",IF($C6032="SUPERSTORE","Superstore","DH"))</f>
        <v/>
      </c>
      <c r="O6032" s="36">
        <f>IF($B6032="","",IFERROR(VLOOKUP($B6032,Mapping!$A:$C,2,0),"Not Mapped"))</f>
        <v/>
      </c>
      <c r="P6032" s="36">
        <f>IF($B6032="","",IFERROR(VLOOKUP($B6032,Mapping!$A:$C,3,0),"Not Mapped"))</f>
        <v/>
      </c>
      <c r="Q6032" s="36">
        <f>IF($B6032="","",IFERROR(VLOOKUP($O6032,Leaders!$A:$B,2,0),"Not Mapped"))</f>
        <v/>
      </c>
      <c r="R6032" s="36">
        <f>IF($B6032="","",IF(COUNTIF(Exclusions!$A:$A,$B6032)&gt;0,"Yes","No"))</f>
        <v/>
      </c>
      <c r="S6032" s="38">
        <f>IF($B6032="","",MIN(1,DAY($A6032)/IF($N6032="Superstore",Settings!$B$5,Settings!$B$4)))</f>
        <v/>
      </c>
      <c r="T6032" s="38">
        <f>IF(OR($B6032="",$G6032="",$S6032=0),"",$G6032/$S6032)</f>
        <v/>
      </c>
      <c r="U6032" s="36">
        <f>IF($T6032="","",IF($T6032&lt;Settings!$B$8,"Critical",IF($T6032&lt;Settings!$B$9,"Semi Critical","Non Critical")))</f>
        <v/>
      </c>
      <c r="V6032" s="28" t="n"/>
      <c r="Z6032">
        <f>IF($B6032="","",IFERROR(VLOOKUP($B6032,'Plan HC for CCA'!$A:$B,2,0),""))</f>
        <v/>
      </c>
      <c r="AA6032">
        <f>IF(OR($B6032="",$Z6032=""),"",IF(N($M6032)&lt;$Z6032,"Delta","No Delta"))</f>
        <v/>
      </c>
      <c r="AB6032">
        <f>IF(OR($B6032="",$Z6032=""),"",MAX(0,$Z6032-N($M6032)))</f>
        <v/>
      </c>
      <c r="AC6032" s="46">
        <f>IF($B6032="","",IFERROR(INDEX('CCA Util %'!$H:$H,MATCH($B6032,'CCA Util %'!$E:$E,0)),""))</f>
        <v/>
      </c>
      <c r="AD6032">
        <f>IF($B6032="","",IFERROR(INDEX('CCA Util %'!$G:$G,MATCH($B6032,'CCA Util %'!$E:$E,0)),""))</f>
        <v/>
      </c>
      <c r="AE6032">
        <f>IF(OR($B6032="",$U6032=""),"",$U6032&amp;" &amp; "&amp;IF(OR($AD6032="",$AD6032=0),"Util NA",$AD6032&amp;" Util"))</f>
        <v/>
      </c>
    </row>
    <row r="6033" ht="15.75" customHeight="1" s="42">
      <c r="A6033" s="41" t="n"/>
      <c r="G6033" s="38" t="n"/>
      <c r="H6033" s="38" t="n"/>
      <c r="I6033" s="38" t="n"/>
      <c r="J6033" s="38" t="n"/>
      <c r="K6033" s="38" t="n"/>
      <c r="L6033" s="38" t="n"/>
      <c r="N6033" s="36">
        <f>IF($B6033="","",IF($C6033="SUPERSTORE","Superstore","DH"))</f>
        <v/>
      </c>
      <c r="O6033" s="36">
        <f>IF($B6033="","",IFERROR(VLOOKUP($B6033,Mapping!$A:$C,2,0),"Not Mapped"))</f>
        <v/>
      </c>
      <c r="P6033" s="36">
        <f>IF($B6033="","",IFERROR(VLOOKUP($B6033,Mapping!$A:$C,3,0),"Not Mapped"))</f>
        <v/>
      </c>
      <c r="Q6033" s="36">
        <f>IF($B6033="","",IFERROR(VLOOKUP($O6033,Leaders!$A:$B,2,0),"Not Mapped"))</f>
        <v/>
      </c>
      <c r="R6033" s="36">
        <f>IF($B6033="","",IF(COUNTIF(Exclusions!$A:$A,$B6033)&gt;0,"Yes","No"))</f>
        <v/>
      </c>
      <c r="S6033" s="38">
        <f>IF($B6033="","",MIN(1,DAY($A6033)/IF($N6033="Superstore",Settings!$B$5,Settings!$B$4)))</f>
        <v/>
      </c>
      <c r="T6033" s="38">
        <f>IF(OR($B6033="",$G6033="",$S6033=0),"",$G6033/$S6033)</f>
        <v/>
      </c>
      <c r="U6033" s="36">
        <f>IF($T6033="","",IF($T6033&lt;Settings!$B$8,"Critical",IF($T6033&lt;Settings!$B$9,"Semi Critical","Non Critical")))</f>
        <v/>
      </c>
      <c r="V6033" s="28" t="n"/>
      <c r="Z6033">
        <f>IF($B6033="","",IFERROR(VLOOKUP($B6033,'Plan HC for CCA'!$A:$B,2,0),""))</f>
        <v/>
      </c>
      <c r="AA6033">
        <f>IF(OR($B6033="",$Z6033=""),"",IF(N($M6033)&lt;$Z6033,"Delta","No Delta"))</f>
        <v/>
      </c>
      <c r="AB6033">
        <f>IF(OR($B6033="",$Z6033=""),"",MAX(0,$Z6033-N($M6033)))</f>
        <v/>
      </c>
      <c r="AC6033" s="46">
        <f>IF($B6033="","",IFERROR(INDEX('CCA Util %'!$H:$H,MATCH($B6033,'CCA Util %'!$E:$E,0)),""))</f>
        <v/>
      </c>
      <c r="AD6033">
        <f>IF($B6033="","",IFERROR(INDEX('CCA Util %'!$G:$G,MATCH($B6033,'CCA Util %'!$E:$E,0)),""))</f>
        <v/>
      </c>
      <c r="AE6033">
        <f>IF(OR($B6033="",$U6033=""),"",$U6033&amp;" &amp; "&amp;IF(OR($AD6033="",$AD6033=0),"Util NA",$AD6033&amp;" Util"))</f>
        <v/>
      </c>
    </row>
    <row r="6034" ht="15.75" customHeight="1" s="42">
      <c r="A6034" s="41" t="n"/>
      <c r="G6034" s="38" t="n"/>
      <c r="H6034" s="38" t="n"/>
      <c r="I6034" s="38" t="n"/>
      <c r="J6034" s="38" t="n"/>
      <c r="K6034" s="38" t="n"/>
      <c r="L6034" s="38" t="n"/>
      <c r="N6034" s="36">
        <f>IF($B6034="","",IF($C6034="SUPERSTORE","Superstore","DH"))</f>
        <v/>
      </c>
      <c r="O6034" s="36">
        <f>IF($B6034="","",IFERROR(VLOOKUP($B6034,Mapping!$A:$C,2,0),"Not Mapped"))</f>
        <v/>
      </c>
      <c r="P6034" s="36">
        <f>IF($B6034="","",IFERROR(VLOOKUP($B6034,Mapping!$A:$C,3,0),"Not Mapped"))</f>
        <v/>
      </c>
      <c r="Q6034" s="36">
        <f>IF($B6034="","",IFERROR(VLOOKUP($O6034,Leaders!$A:$B,2,0),"Not Mapped"))</f>
        <v/>
      </c>
      <c r="R6034" s="36">
        <f>IF($B6034="","",IF(COUNTIF(Exclusions!$A:$A,$B6034)&gt;0,"Yes","No"))</f>
        <v/>
      </c>
      <c r="S6034" s="38">
        <f>IF($B6034="","",MIN(1,DAY($A6034)/IF($N6034="Superstore",Settings!$B$5,Settings!$B$4)))</f>
        <v/>
      </c>
      <c r="T6034" s="38">
        <f>IF(OR($B6034="",$G6034="",$S6034=0),"",$G6034/$S6034)</f>
        <v/>
      </c>
      <c r="U6034" s="36">
        <f>IF($T6034="","",IF($T6034&lt;Settings!$B$8,"Critical",IF($T6034&lt;Settings!$B$9,"Semi Critical","Non Critical")))</f>
        <v/>
      </c>
      <c r="V6034" s="28" t="n"/>
      <c r="Z6034">
        <f>IF($B6034="","",IFERROR(VLOOKUP($B6034,'Plan HC for CCA'!$A:$B,2,0),""))</f>
        <v/>
      </c>
      <c r="AA6034">
        <f>IF(OR($B6034="",$Z6034=""),"",IF(N($M6034)&lt;$Z6034,"Delta","No Delta"))</f>
        <v/>
      </c>
      <c r="AB6034">
        <f>IF(OR($B6034="",$Z6034=""),"",MAX(0,$Z6034-N($M6034)))</f>
        <v/>
      </c>
      <c r="AC6034" s="46">
        <f>IF($B6034="","",IFERROR(INDEX('CCA Util %'!$H:$H,MATCH($B6034,'CCA Util %'!$E:$E,0)),""))</f>
        <v/>
      </c>
      <c r="AD6034">
        <f>IF($B6034="","",IFERROR(INDEX('CCA Util %'!$G:$G,MATCH($B6034,'CCA Util %'!$E:$E,0)),""))</f>
        <v/>
      </c>
      <c r="AE6034">
        <f>IF(OR($B6034="",$U6034=""),"",$U6034&amp;" &amp; "&amp;IF(OR($AD6034="",$AD6034=0),"Util NA",$AD6034&amp;" Util"))</f>
        <v/>
      </c>
    </row>
    <row r="6035" ht="15.75" customHeight="1" s="42">
      <c r="A6035" s="41" t="n"/>
      <c r="G6035" s="38" t="n"/>
      <c r="H6035" s="38" t="n"/>
      <c r="I6035" s="38" t="n"/>
      <c r="J6035" s="38" t="n"/>
      <c r="K6035" s="38" t="n"/>
      <c r="L6035" s="38" t="n"/>
      <c r="N6035" s="36">
        <f>IF($B6035="","",IF($C6035="SUPERSTORE","Superstore","DH"))</f>
        <v/>
      </c>
      <c r="O6035" s="36">
        <f>IF($B6035="","",IFERROR(VLOOKUP($B6035,Mapping!$A:$C,2,0),"Not Mapped"))</f>
        <v/>
      </c>
      <c r="P6035" s="36">
        <f>IF($B6035="","",IFERROR(VLOOKUP($B6035,Mapping!$A:$C,3,0),"Not Mapped"))</f>
        <v/>
      </c>
      <c r="Q6035" s="36">
        <f>IF($B6035="","",IFERROR(VLOOKUP($O6035,Leaders!$A:$B,2,0),"Not Mapped"))</f>
        <v/>
      </c>
      <c r="R6035" s="36">
        <f>IF($B6035="","",IF(COUNTIF(Exclusions!$A:$A,$B6035)&gt;0,"Yes","No"))</f>
        <v/>
      </c>
      <c r="S6035" s="38">
        <f>IF($B6035="","",MIN(1,DAY($A6035)/IF($N6035="Superstore",Settings!$B$5,Settings!$B$4)))</f>
        <v/>
      </c>
      <c r="T6035" s="38">
        <f>IF(OR($B6035="",$G6035="",$S6035=0),"",$G6035/$S6035)</f>
        <v/>
      </c>
      <c r="U6035" s="36">
        <f>IF($T6035="","",IF($T6035&lt;Settings!$B$8,"Critical",IF($T6035&lt;Settings!$B$9,"Semi Critical","Non Critical")))</f>
        <v/>
      </c>
      <c r="V6035" s="28" t="n"/>
      <c r="Z6035">
        <f>IF($B6035="","",IFERROR(VLOOKUP($B6035,'Plan HC for CCA'!$A:$B,2,0),""))</f>
        <v/>
      </c>
      <c r="AA6035">
        <f>IF(OR($B6035="",$Z6035=""),"",IF(N($M6035)&lt;$Z6035,"Delta","No Delta"))</f>
        <v/>
      </c>
      <c r="AB6035">
        <f>IF(OR($B6035="",$Z6035=""),"",MAX(0,$Z6035-N($M6035)))</f>
        <v/>
      </c>
      <c r="AC6035" s="46">
        <f>IF($B6035="","",IFERROR(INDEX('CCA Util %'!$H:$H,MATCH($B6035,'CCA Util %'!$E:$E,0)),""))</f>
        <v/>
      </c>
      <c r="AD6035">
        <f>IF($B6035="","",IFERROR(INDEX('CCA Util %'!$G:$G,MATCH($B6035,'CCA Util %'!$E:$E,0)),""))</f>
        <v/>
      </c>
      <c r="AE6035">
        <f>IF(OR($B6035="",$U6035=""),"",$U6035&amp;" &amp; "&amp;IF(OR($AD6035="",$AD6035=0),"Util NA",$AD6035&amp;" Util"))</f>
        <v/>
      </c>
    </row>
    <row r="6036" ht="15.75" customHeight="1" s="42">
      <c r="A6036" s="41" t="n"/>
      <c r="G6036" s="38" t="n"/>
      <c r="H6036" s="38" t="n"/>
      <c r="I6036" s="38" t="n"/>
      <c r="J6036" s="38" t="n"/>
      <c r="K6036" s="38" t="n"/>
      <c r="L6036" s="38" t="n"/>
      <c r="N6036" s="36">
        <f>IF($B6036="","",IF($C6036="SUPERSTORE","Superstore","DH"))</f>
        <v/>
      </c>
      <c r="O6036" s="36">
        <f>IF($B6036="","",IFERROR(VLOOKUP($B6036,Mapping!$A:$C,2,0),"Not Mapped"))</f>
        <v/>
      </c>
      <c r="P6036" s="36">
        <f>IF($B6036="","",IFERROR(VLOOKUP($B6036,Mapping!$A:$C,3,0),"Not Mapped"))</f>
        <v/>
      </c>
      <c r="Q6036" s="36">
        <f>IF($B6036="","",IFERROR(VLOOKUP($O6036,Leaders!$A:$B,2,0),"Not Mapped"))</f>
        <v/>
      </c>
      <c r="R6036" s="36">
        <f>IF($B6036="","",IF(COUNTIF(Exclusions!$A:$A,$B6036)&gt;0,"Yes","No"))</f>
        <v/>
      </c>
      <c r="S6036" s="38">
        <f>IF($B6036="","",MIN(1,DAY($A6036)/IF($N6036="Superstore",Settings!$B$5,Settings!$B$4)))</f>
        <v/>
      </c>
      <c r="T6036" s="38">
        <f>IF(OR($B6036="",$G6036="",$S6036=0),"",$G6036/$S6036)</f>
        <v/>
      </c>
      <c r="U6036" s="36">
        <f>IF($T6036="","",IF($T6036&lt;Settings!$B$8,"Critical",IF($T6036&lt;Settings!$B$9,"Semi Critical","Non Critical")))</f>
        <v/>
      </c>
      <c r="V6036" s="28" t="n"/>
      <c r="Z6036">
        <f>IF($B6036="","",IFERROR(VLOOKUP($B6036,'Plan HC for CCA'!$A:$B,2,0),""))</f>
        <v/>
      </c>
      <c r="AA6036">
        <f>IF(OR($B6036="",$Z6036=""),"",IF(N($M6036)&lt;$Z6036,"Delta","No Delta"))</f>
        <v/>
      </c>
      <c r="AB6036">
        <f>IF(OR($B6036="",$Z6036=""),"",MAX(0,$Z6036-N($M6036)))</f>
        <v/>
      </c>
      <c r="AC6036" s="46">
        <f>IF($B6036="","",IFERROR(INDEX('CCA Util %'!$H:$H,MATCH($B6036,'CCA Util %'!$E:$E,0)),""))</f>
        <v/>
      </c>
      <c r="AD6036">
        <f>IF($B6036="","",IFERROR(INDEX('CCA Util %'!$G:$G,MATCH($B6036,'CCA Util %'!$E:$E,0)),""))</f>
        <v/>
      </c>
      <c r="AE6036">
        <f>IF(OR($B6036="",$U6036=""),"",$U6036&amp;" &amp; "&amp;IF(OR($AD6036="",$AD6036=0),"Util NA",$AD6036&amp;" Util"))</f>
        <v/>
      </c>
    </row>
    <row r="6037" ht="15.75" customHeight="1" s="42">
      <c r="A6037" s="41" t="n"/>
      <c r="G6037" s="38" t="n"/>
      <c r="H6037" s="38" t="n"/>
      <c r="I6037" s="38" t="n"/>
      <c r="J6037" s="38" t="n"/>
      <c r="K6037" s="38" t="n"/>
      <c r="L6037" s="38" t="n"/>
      <c r="N6037" s="36">
        <f>IF($B6037="","",IF($C6037="SUPERSTORE","Superstore","DH"))</f>
        <v/>
      </c>
      <c r="O6037" s="36">
        <f>IF($B6037="","",IFERROR(VLOOKUP($B6037,Mapping!$A:$C,2,0),"Not Mapped"))</f>
        <v/>
      </c>
      <c r="P6037" s="36">
        <f>IF($B6037="","",IFERROR(VLOOKUP($B6037,Mapping!$A:$C,3,0),"Not Mapped"))</f>
        <v/>
      </c>
      <c r="Q6037" s="36">
        <f>IF($B6037="","",IFERROR(VLOOKUP($O6037,Leaders!$A:$B,2,0),"Not Mapped"))</f>
        <v/>
      </c>
      <c r="R6037" s="36">
        <f>IF($B6037="","",IF(COUNTIF(Exclusions!$A:$A,$B6037)&gt;0,"Yes","No"))</f>
        <v/>
      </c>
      <c r="S6037" s="38">
        <f>IF($B6037="","",MIN(1,DAY($A6037)/IF($N6037="Superstore",Settings!$B$5,Settings!$B$4)))</f>
        <v/>
      </c>
      <c r="T6037" s="38">
        <f>IF(OR($B6037="",$G6037="",$S6037=0),"",$G6037/$S6037)</f>
        <v/>
      </c>
      <c r="U6037" s="36">
        <f>IF($T6037="","",IF($T6037&lt;Settings!$B$8,"Critical",IF($T6037&lt;Settings!$B$9,"Semi Critical","Non Critical")))</f>
        <v/>
      </c>
      <c r="V6037" s="28" t="n"/>
      <c r="Z6037">
        <f>IF($B6037="","",IFERROR(VLOOKUP($B6037,'Plan HC for CCA'!$A:$B,2,0),""))</f>
        <v/>
      </c>
      <c r="AA6037">
        <f>IF(OR($B6037="",$Z6037=""),"",IF(N($M6037)&lt;$Z6037,"Delta","No Delta"))</f>
        <v/>
      </c>
      <c r="AB6037">
        <f>IF(OR($B6037="",$Z6037=""),"",MAX(0,$Z6037-N($M6037)))</f>
        <v/>
      </c>
      <c r="AC6037" s="46">
        <f>IF($B6037="","",IFERROR(INDEX('CCA Util %'!$H:$H,MATCH($B6037,'CCA Util %'!$E:$E,0)),""))</f>
        <v/>
      </c>
      <c r="AD6037">
        <f>IF($B6037="","",IFERROR(INDEX('CCA Util %'!$G:$G,MATCH($B6037,'CCA Util %'!$E:$E,0)),""))</f>
        <v/>
      </c>
      <c r="AE6037">
        <f>IF(OR($B6037="",$U6037=""),"",$U6037&amp;" &amp; "&amp;IF(OR($AD6037="",$AD6037=0),"Util NA",$AD6037&amp;" Util"))</f>
        <v/>
      </c>
    </row>
    <row r="6038" ht="15.75" customHeight="1" s="42">
      <c r="A6038" s="41" t="n"/>
      <c r="G6038" s="38" t="n"/>
      <c r="H6038" s="38" t="n"/>
      <c r="I6038" s="38" t="n"/>
      <c r="J6038" s="38" t="n"/>
      <c r="K6038" s="38" t="n"/>
      <c r="L6038" s="38" t="n"/>
      <c r="N6038" s="36">
        <f>IF($B6038="","",IF($C6038="SUPERSTORE","Superstore","DH"))</f>
        <v/>
      </c>
      <c r="O6038" s="36">
        <f>IF($B6038="","",IFERROR(VLOOKUP($B6038,Mapping!$A:$C,2,0),"Not Mapped"))</f>
        <v/>
      </c>
      <c r="P6038" s="36">
        <f>IF($B6038="","",IFERROR(VLOOKUP($B6038,Mapping!$A:$C,3,0),"Not Mapped"))</f>
        <v/>
      </c>
      <c r="Q6038" s="36">
        <f>IF($B6038="","",IFERROR(VLOOKUP($O6038,Leaders!$A:$B,2,0),"Not Mapped"))</f>
        <v/>
      </c>
      <c r="R6038" s="36">
        <f>IF($B6038="","",IF(COUNTIF(Exclusions!$A:$A,$B6038)&gt;0,"Yes","No"))</f>
        <v/>
      </c>
      <c r="S6038" s="38">
        <f>IF($B6038="","",MIN(1,DAY($A6038)/IF($N6038="Superstore",Settings!$B$5,Settings!$B$4)))</f>
        <v/>
      </c>
      <c r="T6038" s="38">
        <f>IF(OR($B6038="",$G6038="",$S6038=0),"",$G6038/$S6038)</f>
        <v/>
      </c>
      <c r="U6038" s="36">
        <f>IF($T6038="","",IF($T6038&lt;Settings!$B$8,"Critical",IF($T6038&lt;Settings!$B$9,"Semi Critical","Non Critical")))</f>
        <v/>
      </c>
      <c r="V6038" s="28" t="n"/>
      <c r="Z6038">
        <f>IF($B6038="","",IFERROR(VLOOKUP($B6038,'Plan HC for CCA'!$A:$B,2,0),""))</f>
        <v/>
      </c>
      <c r="AA6038">
        <f>IF(OR($B6038="",$Z6038=""),"",IF(N($M6038)&lt;$Z6038,"Delta","No Delta"))</f>
        <v/>
      </c>
      <c r="AB6038">
        <f>IF(OR($B6038="",$Z6038=""),"",MAX(0,$Z6038-N($M6038)))</f>
        <v/>
      </c>
      <c r="AC6038" s="46">
        <f>IF($B6038="","",IFERROR(INDEX('CCA Util %'!$H:$H,MATCH($B6038,'CCA Util %'!$E:$E,0)),""))</f>
        <v/>
      </c>
      <c r="AD6038">
        <f>IF($B6038="","",IFERROR(INDEX('CCA Util %'!$G:$G,MATCH($B6038,'CCA Util %'!$E:$E,0)),""))</f>
        <v/>
      </c>
      <c r="AE6038">
        <f>IF(OR($B6038="",$U6038=""),"",$U6038&amp;" &amp; "&amp;IF(OR($AD6038="",$AD6038=0),"Util NA",$AD6038&amp;" Util"))</f>
        <v/>
      </c>
    </row>
    <row r="6039" ht="15.75" customHeight="1" s="42">
      <c r="A6039" s="41" t="n"/>
      <c r="G6039" s="38" t="n"/>
      <c r="H6039" s="38" t="n"/>
      <c r="I6039" s="38" t="n"/>
      <c r="J6039" s="38" t="n"/>
      <c r="K6039" s="38" t="n"/>
      <c r="L6039" s="38" t="n"/>
      <c r="N6039" s="36">
        <f>IF($B6039="","",IF($C6039="SUPERSTORE","Superstore","DH"))</f>
        <v/>
      </c>
      <c r="O6039" s="36">
        <f>IF($B6039="","",IFERROR(VLOOKUP($B6039,Mapping!$A:$C,2,0),"Not Mapped"))</f>
        <v/>
      </c>
      <c r="P6039" s="36">
        <f>IF($B6039="","",IFERROR(VLOOKUP($B6039,Mapping!$A:$C,3,0),"Not Mapped"))</f>
        <v/>
      </c>
      <c r="Q6039" s="36">
        <f>IF($B6039="","",IFERROR(VLOOKUP($O6039,Leaders!$A:$B,2,0),"Not Mapped"))</f>
        <v/>
      </c>
      <c r="R6039" s="36">
        <f>IF($B6039="","",IF(COUNTIF(Exclusions!$A:$A,$B6039)&gt;0,"Yes","No"))</f>
        <v/>
      </c>
      <c r="S6039" s="38">
        <f>IF($B6039="","",MIN(1,DAY($A6039)/IF($N6039="Superstore",Settings!$B$5,Settings!$B$4)))</f>
        <v/>
      </c>
      <c r="T6039" s="38">
        <f>IF(OR($B6039="",$G6039="",$S6039=0),"",$G6039/$S6039)</f>
        <v/>
      </c>
      <c r="U6039" s="36">
        <f>IF($T6039="","",IF($T6039&lt;Settings!$B$8,"Critical",IF($T6039&lt;Settings!$B$9,"Semi Critical","Non Critical")))</f>
        <v/>
      </c>
      <c r="V6039" s="28" t="n"/>
      <c r="Z6039">
        <f>IF($B6039="","",IFERROR(VLOOKUP($B6039,'Plan HC for CCA'!$A:$B,2,0),""))</f>
        <v/>
      </c>
      <c r="AA6039">
        <f>IF(OR($B6039="",$Z6039=""),"",IF(N($M6039)&lt;$Z6039,"Delta","No Delta"))</f>
        <v/>
      </c>
      <c r="AB6039">
        <f>IF(OR($B6039="",$Z6039=""),"",MAX(0,$Z6039-N($M6039)))</f>
        <v/>
      </c>
      <c r="AC6039" s="46">
        <f>IF($B6039="","",IFERROR(INDEX('CCA Util %'!$H:$H,MATCH($B6039,'CCA Util %'!$E:$E,0)),""))</f>
        <v/>
      </c>
      <c r="AD6039">
        <f>IF($B6039="","",IFERROR(INDEX('CCA Util %'!$G:$G,MATCH($B6039,'CCA Util %'!$E:$E,0)),""))</f>
        <v/>
      </c>
      <c r="AE6039">
        <f>IF(OR($B6039="",$U6039=""),"",$U6039&amp;" &amp; "&amp;IF(OR($AD6039="",$AD6039=0),"Util NA",$AD6039&amp;" Util"))</f>
        <v/>
      </c>
    </row>
    <row r="6040" ht="15.75" customHeight="1" s="42">
      <c r="A6040" s="41" t="n"/>
      <c r="G6040" s="38" t="n"/>
      <c r="H6040" s="38" t="n"/>
      <c r="I6040" s="38" t="n"/>
      <c r="J6040" s="38" t="n"/>
      <c r="K6040" s="38" t="n"/>
      <c r="L6040" s="38" t="n"/>
      <c r="N6040" s="36">
        <f>IF($B6040="","",IF($C6040="SUPERSTORE","Superstore","DH"))</f>
        <v/>
      </c>
      <c r="O6040" s="36">
        <f>IF($B6040="","",IFERROR(VLOOKUP($B6040,Mapping!$A:$C,2,0),"Not Mapped"))</f>
        <v/>
      </c>
      <c r="P6040" s="36">
        <f>IF($B6040="","",IFERROR(VLOOKUP($B6040,Mapping!$A:$C,3,0),"Not Mapped"))</f>
        <v/>
      </c>
      <c r="Q6040" s="36">
        <f>IF($B6040="","",IFERROR(VLOOKUP($O6040,Leaders!$A:$B,2,0),"Not Mapped"))</f>
        <v/>
      </c>
      <c r="R6040" s="36">
        <f>IF($B6040="","",IF(COUNTIF(Exclusions!$A:$A,$B6040)&gt;0,"Yes","No"))</f>
        <v/>
      </c>
      <c r="S6040" s="38">
        <f>IF($B6040="","",MIN(1,DAY($A6040)/IF($N6040="Superstore",Settings!$B$5,Settings!$B$4)))</f>
        <v/>
      </c>
      <c r="T6040" s="38">
        <f>IF(OR($B6040="",$G6040="",$S6040=0),"",$G6040/$S6040)</f>
        <v/>
      </c>
      <c r="U6040" s="36">
        <f>IF($T6040="","",IF($T6040&lt;Settings!$B$8,"Critical",IF($T6040&lt;Settings!$B$9,"Semi Critical","Non Critical")))</f>
        <v/>
      </c>
      <c r="V6040" s="28" t="n"/>
      <c r="Z6040">
        <f>IF($B6040="","",IFERROR(VLOOKUP($B6040,'Plan HC for CCA'!$A:$B,2,0),""))</f>
        <v/>
      </c>
      <c r="AA6040">
        <f>IF(OR($B6040="",$Z6040=""),"",IF(N($M6040)&lt;$Z6040,"Delta","No Delta"))</f>
        <v/>
      </c>
      <c r="AB6040">
        <f>IF(OR($B6040="",$Z6040=""),"",MAX(0,$Z6040-N($M6040)))</f>
        <v/>
      </c>
      <c r="AC6040" s="46">
        <f>IF($B6040="","",IFERROR(INDEX('CCA Util %'!$H:$H,MATCH($B6040,'CCA Util %'!$E:$E,0)),""))</f>
        <v/>
      </c>
      <c r="AD6040">
        <f>IF($B6040="","",IFERROR(INDEX('CCA Util %'!$G:$G,MATCH($B6040,'CCA Util %'!$E:$E,0)),""))</f>
        <v/>
      </c>
      <c r="AE6040">
        <f>IF(OR($B6040="",$U6040=""),"",$U6040&amp;" &amp; "&amp;IF(OR($AD6040="",$AD6040=0),"Util NA",$AD6040&amp;" Util"))</f>
        <v/>
      </c>
    </row>
    <row r="6041" ht="15.75" customHeight="1" s="42">
      <c r="A6041" s="41" t="n"/>
      <c r="G6041" s="38" t="n"/>
      <c r="H6041" s="38" t="n"/>
      <c r="I6041" s="38" t="n"/>
      <c r="J6041" s="38" t="n"/>
      <c r="K6041" s="38" t="n"/>
      <c r="L6041" s="38" t="n"/>
      <c r="N6041" s="36">
        <f>IF($B6041="","",IF($C6041="SUPERSTORE","Superstore","DH"))</f>
        <v/>
      </c>
      <c r="O6041" s="36">
        <f>IF($B6041="","",IFERROR(VLOOKUP($B6041,Mapping!$A:$C,2,0),"Not Mapped"))</f>
        <v/>
      </c>
      <c r="P6041" s="36">
        <f>IF($B6041="","",IFERROR(VLOOKUP($B6041,Mapping!$A:$C,3,0),"Not Mapped"))</f>
        <v/>
      </c>
      <c r="Q6041" s="36">
        <f>IF($B6041="","",IFERROR(VLOOKUP($O6041,Leaders!$A:$B,2,0),"Not Mapped"))</f>
        <v/>
      </c>
      <c r="R6041" s="36">
        <f>IF($B6041="","",IF(COUNTIF(Exclusions!$A:$A,$B6041)&gt;0,"Yes","No"))</f>
        <v/>
      </c>
      <c r="S6041" s="38">
        <f>IF($B6041="","",MIN(1,DAY($A6041)/IF($N6041="Superstore",Settings!$B$5,Settings!$B$4)))</f>
        <v/>
      </c>
      <c r="T6041" s="38">
        <f>IF(OR($B6041="",$G6041="",$S6041=0),"",$G6041/$S6041)</f>
        <v/>
      </c>
      <c r="U6041" s="36">
        <f>IF($T6041="","",IF($T6041&lt;Settings!$B$8,"Critical",IF($T6041&lt;Settings!$B$9,"Semi Critical","Non Critical")))</f>
        <v/>
      </c>
      <c r="V6041" s="28" t="n"/>
      <c r="Z6041">
        <f>IF($B6041="","",IFERROR(VLOOKUP($B6041,'Plan HC for CCA'!$A:$B,2,0),""))</f>
        <v/>
      </c>
      <c r="AA6041">
        <f>IF(OR($B6041="",$Z6041=""),"",IF(N($M6041)&lt;$Z6041,"Delta","No Delta"))</f>
        <v/>
      </c>
      <c r="AB6041">
        <f>IF(OR($B6041="",$Z6041=""),"",MAX(0,$Z6041-N($M6041)))</f>
        <v/>
      </c>
      <c r="AC6041" s="46">
        <f>IF($B6041="","",IFERROR(INDEX('CCA Util %'!$H:$H,MATCH($B6041,'CCA Util %'!$E:$E,0)),""))</f>
        <v/>
      </c>
      <c r="AD6041">
        <f>IF($B6041="","",IFERROR(INDEX('CCA Util %'!$G:$G,MATCH($B6041,'CCA Util %'!$E:$E,0)),""))</f>
        <v/>
      </c>
      <c r="AE6041">
        <f>IF(OR($B6041="",$U6041=""),"",$U6041&amp;" &amp; "&amp;IF(OR($AD6041="",$AD6041=0),"Util NA",$AD6041&amp;" Util"))</f>
        <v/>
      </c>
    </row>
    <row r="6042" ht="15.75" customHeight="1" s="42">
      <c r="A6042" s="41" t="n"/>
      <c r="G6042" s="38" t="n"/>
      <c r="H6042" s="38" t="n"/>
      <c r="I6042" s="38" t="n"/>
      <c r="J6042" s="38" t="n"/>
      <c r="K6042" s="38" t="n"/>
      <c r="L6042" s="38" t="n"/>
      <c r="N6042" s="36">
        <f>IF($B6042="","",IF($C6042="SUPERSTORE","Superstore","DH"))</f>
        <v/>
      </c>
      <c r="O6042" s="36">
        <f>IF($B6042="","",IFERROR(VLOOKUP($B6042,Mapping!$A:$C,2,0),"Not Mapped"))</f>
        <v/>
      </c>
      <c r="P6042" s="36">
        <f>IF($B6042="","",IFERROR(VLOOKUP($B6042,Mapping!$A:$C,3,0),"Not Mapped"))</f>
        <v/>
      </c>
      <c r="Q6042" s="36">
        <f>IF($B6042="","",IFERROR(VLOOKUP($O6042,Leaders!$A:$B,2,0),"Not Mapped"))</f>
        <v/>
      </c>
      <c r="R6042" s="36">
        <f>IF($B6042="","",IF(COUNTIF(Exclusions!$A:$A,$B6042)&gt;0,"Yes","No"))</f>
        <v/>
      </c>
      <c r="S6042" s="38">
        <f>IF($B6042="","",MIN(1,DAY($A6042)/IF($N6042="Superstore",Settings!$B$5,Settings!$B$4)))</f>
        <v/>
      </c>
      <c r="T6042" s="38">
        <f>IF(OR($B6042="",$G6042="",$S6042=0),"",$G6042/$S6042)</f>
        <v/>
      </c>
      <c r="U6042" s="36">
        <f>IF($T6042="","",IF($T6042&lt;Settings!$B$8,"Critical",IF($T6042&lt;Settings!$B$9,"Semi Critical","Non Critical")))</f>
        <v/>
      </c>
      <c r="V6042" s="28" t="n"/>
      <c r="Z6042">
        <f>IF($B6042="","",IFERROR(VLOOKUP($B6042,'Plan HC for CCA'!$A:$B,2,0),""))</f>
        <v/>
      </c>
      <c r="AA6042">
        <f>IF(OR($B6042="",$Z6042=""),"",IF(N($M6042)&lt;$Z6042,"Delta","No Delta"))</f>
        <v/>
      </c>
      <c r="AB6042">
        <f>IF(OR($B6042="",$Z6042=""),"",MAX(0,$Z6042-N($M6042)))</f>
        <v/>
      </c>
      <c r="AC6042" s="46">
        <f>IF($B6042="","",IFERROR(INDEX('CCA Util %'!$H:$H,MATCH($B6042,'CCA Util %'!$E:$E,0)),""))</f>
        <v/>
      </c>
      <c r="AD6042">
        <f>IF($B6042="","",IFERROR(INDEX('CCA Util %'!$G:$G,MATCH($B6042,'CCA Util %'!$E:$E,0)),""))</f>
        <v/>
      </c>
      <c r="AE6042">
        <f>IF(OR($B6042="",$U6042=""),"",$U6042&amp;" &amp; "&amp;IF(OR($AD6042="",$AD6042=0),"Util NA",$AD6042&amp;" Util"))</f>
        <v/>
      </c>
    </row>
    <row r="6043" ht="15.75" customHeight="1" s="42">
      <c r="A6043" s="41" t="n"/>
      <c r="G6043" s="38" t="n"/>
      <c r="H6043" s="38" t="n"/>
      <c r="I6043" s="38" t="n"/>
      <c r="J6043" s="38" t="n"/>
      <c r="K6043" s="38" t="n"/>
      <c r="L6043" s="38" t="n"/>
      <c r="N6043" s="36">
        <f>IF($B6043="","",IF($C6043="SUPERSTORE","Superstore","DH"))</f>
        <v/>
      </c>
      <c r="O6043" s="36">
        <f>IF($B6043="","",IFERROR(VLOOKUP($B6043,Mapping!$A:$C,2,0),"Not Mapped"))</f>
        <v/>
      </c>
      <c r="P6043" s="36">
        <f>IF($B6043="","",IFERROR(VLOOKUP($B6043,Mapping!$A:$C,3,0),"Not Mapped"))</f>
        <v/>
      </c>
      <c r="Q6043" s="36">
        <f>IF($B6043="","",IFERROR(VLOOKUP($O6043,Leaders!$A:$B,2,0),"Not Mapped"))</f>
        <v/>
      </c>
      <c r="R6043" s="36">
        <f>IF($B6043="","",IF(COUNTIF(Exclusions!$A:$A,$B6043)&gt;0,"Yes","No"))</f>
        <v/>
      </c>
      <c r="S6043" s="38">
        <f>IF($B6043="","",MIN(1,DAY($A6043)/IF($N6043="Superstore",Settings!$B$5,Settings!$B$4)))</f>
        <v/>
      </c>
      <c r="T6043" s="38">
        <f>IF(OR($B6043="",$G6043="",$S6043=0),"",$G6043/$S6043)</f>
        <v/>
      </c>
      <c r="U6043" s="36">
        <f>IF($T6043="","",IF($T6043&lt;Settings!$B$8,"Critical",IF($T6043&lt;Settings!$B$9,"Semi Critical","Non Critical")))</f>
        <v/>
      </c>
      <c r="V6043" s="28" t="n"/>
      <c r="Z6043">
        <f>IF($B6043="","",IFERROR(VLOOKUP($B6043,'Plan HC for CCA'!$A:$B,2,0),""))</f>
        <v/>
      </c>
      <c r="AA6043">
        <f>IF(OR($B6043="",$Z6043=""),"",IF(N($M6043)&lt;$Z6043,"Delta","No Delta"))</f>
        <v/>
      </c>
      <c r="AB6043">
        <f>IF(OR($B6043="",$Z6043=""),"",MAX(0,$Z6043-N($M6043)))</f>
        <v/>
      </c>
      <c r="AC6043" s="46">
        <f>IF($B6043="","",IFERROR(INDEX('CCA Util %'!$H:$H,MATCH($B6043,'CCA Util %'!$E:$E,0)),""))</f>
        <v/>
      </c>
      <c r="AD6043">
        <f>IF($B6043="","",IFERROR(INDEX('CCA Util %'!$G:$G,MATCH($B6043,'CCA Util %'!$E:$E,0)),""))</f>
        <v/>
      </c>
      <c r="AE6043">
        <f>IF(OR($B6043="",$U6043=""),"",$U6043&amp;" &amp; "&amp;IF(OR($AD6043="",$AD6043=0),"Util NA",$AD6043&amp;" Util"))</f>
        <v/>
      </c>
    </row>
    <row r="6044" ht="15.75" customHeight="1" s="42">
      <c r="A6044" s="41" t="n"/>
      <c r="G6044" s="38" t="n"/>
      <c r="H6044" s="38" t="n"/>
      <c r="I6044" s="38" t="n"/>
      <c r="J6044" s="38" t="n"/>
      <c r="K6044" s="38" t="n"/>
      <c r="L6044" s="38" t="n"/>
      <c r="N6044" s="36">
        <f>IF($B6044="","",IF($C6044="SUPERSTORE","Superstore","DH"))</f>
        <v/>
      </c>
      <c r="O6044" s="36">
        <f>IF($B6044="","",IFERROR(VLOOKUP($B6044,Mapping!$A:$C,2,0),"Not Mapped"))</f>
        <v/>
      </c>
      <c r="P6044" s="36">
        <f>IF($B6044="","",IFERROR(VLOOKUP($B6044,Mapping!$A:$C,3,0),"Not Mapped"))</f>
        <v/>
      </c>
      <c r="Q6044" s="36">
        <f>IF($B6044="","",IFERROR(VLOOKUP($O6044,Leaders!$A:$B,2,0),"Not Mapped"))</f>
        <v/>
      </c>
      <c r="R6044" s="36">
        <f>IF($B6044="","",IF(COUNTIF(Exclusions!$A:$A,$B6044)&gt;0,"Yes","No"))</f>
        <v/>
      </c>
      <c r="S6044" s="38">
        <f>IF($B6044="","",MIN(1,DAY($A6044)/IF($N6044="Superstore",Settings!$B$5,Settings!$B$4)))</f>
        <v/>
      </c>
      <c r="T6044" s="38">
        <f>IF(OR($B6044="",$G6044="",$S6044=0),"",$G6044/$S6044)</f>
        <v/>
      </c>
      <c r="U6044" s="36">
        <f>IF($T6044="","",IF($T6044&lt;Settings!$B$8,"Critical",IF($T6044&lt;Settings!$B$9,"Semi Critical","Non Critical")))</f>
        <v/>
      </c>
      <c r="V6044" s="28" t="n"/>
      <c r="Z6044">
        <f>IF($B6044="","",IFERROR(VLOOKUP($B6044,'Plan HC for CCA'!$A:$B,2,0),""))</f>
        <v/>
      </c>
      <c r="AA6044">
        <f>IF(OR($B6044="",$Z6044=""),"",IF(N($M6044)&lt;$Z6044,"Delta","No Delta"))</f>
        <v/>
      </c>
      <c r="AB6044">
        <f>IF(OR($B6044="",$Z6044=""),"",MAX(0,$Z6044-N($M6044)))</f>
        <v/>
      </c>
      <c r="AC6044" s="46">
        <f>IF($B6044="","",IFERROR(INDEX('CCA Util %'!$H:$H,MATCH($B6044,'CCA Util %'!$E:$E,0)),""))</f>
        <v/>
      </c>
      <c r="AD6044">
        <f>IF($B6044="","",IFERROR(INDEX('CCA Util %'!$G:$G,MATCH($B6044,'CCA Util %'!$E:$E,0)),""))</f>
        <v/>
      </c>
      <c r="AE6044">
        <f>IF(OR($B6044="",$U6044=""),"",$U6044&amp;" &amp; "&amp;IF(OR($AD6044="",$AD6044=0),"Util NA",$AD6044&amp;" Util"))</f>
        <v/>
      </c>
    </row>
    <row r="6045" ht="15.75" customHeight="1" s="42">
      <c r="A6045" s="41" t="n"/>
      <c r="G6045" s="38" t="n"/>
      <c r="H6045" s="38" t="n"/>
      <c r="I6045" s="38" t="n"/>
      <c r="J6045" s="38" t="n"/>
      <c r="K6045" s="38" t="n"/>
      <c r="L6045" s="38" t="n"/>
      <c r="N6045" s="36">
        <f>IF($B6045="","",IF($C6045="SUPERSTORE","Superstore","DH"))</f>
        <v/>
      </c>
      <c r="O6045" s="36">
        <f>IF($B6045="","",IFERROR(VLOOKUP($B6045,Mapping!$A:$C,2,0),"Not Mapped"))</f>
        <v/>
      </c>
      <c r="P6045" s="36">
        <f>IF($B6045="","",IFERROR(VLOOKUP($B6045,Mapping!$A:$C,3,0),"Not Mapped"))</f>
        <v/>
      </c>
      <c r="Q6045" s="36">
        <f>IF($B6045="","",IFERROR(VLOOKUP($O6045,Leaders!$A:$B,2,0),"Not Mapped"))</f>
        <v/>
      </c>
      <c r="R6045" s="36">
        <f>IF($B6045="","",IF(COUNTIF(Exclusions!$A:$A,$B6045)&gt;0,"Yes","No"))</f>
        <v/>
      </c>
      <c r="S6045" s="38">
        <f>IF($B6045="","",MIN(1,DAY($A6045)/IF($N6045="Superstore",Settings!$B$5,Settings!$B$4)))</f>
        <v/>
      </c>
      <c r="T6045" s="38">
        <f>IF(OR($B6045="",$G6045="",$S6045=0),"",$G6045/$S6045)</f>
        <v/>
      </c>
      <c r="U6045" s="36">
        <f>IF($T6045="","",IF($T6045&lt;Settings!$B$8,"Critical",IF($T6045&lt;Settings!$B$9,"Semi Critical","Non Critical")))</f>
        <v/>
      </c>
      <c r="V6045" s="28" t="n"/>
      <c r="Z6045">
        <f>IF($B6045="","",IFERROR(VLOOKUP($B6045,'Plan HC for CCA'!$A:$B,2,0),""))</f>
        <v/>
      </c>
      <c r="AA6045">
        <f>IF(OR($B6045="",$Z6045=""),"",IF(N($M6045)&lt;$Z6045,"Delta","No Delta"))</f>
        <v/>
      </c>
      <c r="AB6045">
        <f>IF(OR($B6045="",$Z6045=""),"",MAX(0,$Z6045-N($M6045)))</f>
        <v/>
      </c>
      <c r="AC6045" s="46">
        <f>IF($B6045="","",IFERROR(INDEX('CCA Util %'!$H:$H,MATCH($B6045,'CCA Util %'!$E:$E,0)),""))</f>
        <v/>
      </c>
      <c r="AD6045">
        <f>IF($B6045="","",IFERROR(INDEX('CCA Util %'!$G:$G,MATCH($B6045,'CCA Util %'!$E:$E,0)),""))</f>
        <v/>
      </c>
      <c r="AE6045">
        <f>IF(OR($B6045="",$U6045=""),"",$U6045&amp;" &amp; "&amp;IF(OR($AD6045="",$AD6045=0),"Util NA",$AD6045&amp;" Util"))</f>
        <v/>
      </c>
    </row>
    <row r="6046" ht="15.75" customHeight="1" s="42">
      <c r="A6046" s="41" t="n"/>
      <c r="G6046" s="38" t="n"/>
      <c r="H6046" s="38" t="n"/>
      <c r="I6046" s="38" t="n"/>
      <c r="J6046" s="38" t="n"/>
      <c r="K6046" s="38" t="n"/>
      <c r="L6046" s="38" t="n"/>
      <c r="N6046" s="36">
        <f>IF($B6046="","",IF($C6046="SUPERSTORE","Superstore","DH"))</f>
        <v/>
      </c>
      <c r="O6046" s="36">
        <f>IF($B6046="","",IFERROR(VLOOKUP($B6046,Mapping!$A:$C,2,0),"Not Mapped"))</f>
        <v/>
      </c>
      <c r="P6046" s="36">
        <f>IF($B6046="","",IFERROR(VLOOKUP($B6046,Mapping!$A:$C,3,0),"Not Mapped"))</f>
        <v/>
      </c>
      <c r="Q6046" s="36">
        <f>IF($B6046="","",IFERROR(VLOOKUP($O6046,Leaders!$A:$B,2,0),"Not Mapped"))</f>
        <v/>
      </c>
      <c r="R6046" s="36">
        <f>IF($B6046="","",IF(COUNTIF(Exclusions!$A:$A,$B6046)&gt;0,"Yes","No"))</f>
        <v/>
      </c>
      <c r="S6046" s="38">
        <f>IF($B6046="","",MIN(1,DAY($A6046)/IF($N6046="Superstore",Settings!$B$5,Settings!$B$4)))</f>
        <v/>
      </c>
      <c r="T6046" s="38">
        <f>IF(OR($B6046="",$G6046="",$S6046=0),"",$G6046/$S6046)</f>
        <v/>
      </c>
      <c r="U6046" s="36">
        <f>IF($T6046="","",IF($T6046&lt;Settings!$B$8,"Critical",IF($T6046&lt;Settings!$B$9,"Semi Critical","Non Critical")))</f>
        <v/>
      </c>
      <c r="V6046" s="28" t="n"/>
      <c r="Z6046">
        <f>IF($B6046="","",IFERROR(VLOOKUP($B6046,'Plan HC for CCA'!$A:$B,2,0),""))</f>
        <v/>
      </c>
      <c r="AA6046">
        <f>IF(OR($B6046="",$Z6046=""),"",IF(N($M6046)&lt;$Z6046,"Delta","No Delta"))</f>
        <v/>
      </c>
      <c r="AB6046">
        <f>IF(OR($B6046="",$Z6046=""),"",MAX(0,$Z6046-N($M6046)))</f>
        <v/>
      </c>
      <c r="AC6046" s="46">
        <f>IF($B6046="","",IFERROR(INDEX('CCA Util %'!$H:$H,MATCH($B6046,'CCA Util %'!$E:$E,0)),""))</f>
        <v/>
      </c>
      <c r="AD6046">
        <f>IF($B6046="","",IFERROR(INDEX('CCA Util %'!$G:$G,MATCH($B6046,'CCA Util %'!$E:$E,0)),""))</f>
        <v/>
      </c>
      <c r="AE6046">
        <f>IF(OR($B6046="",$U6046=""),"",$U6046&amp;" &amp; "&amp;IF(OR($AD6046="",$AD6046=0),"Util NA",$AD6046&amp;" Util"))</f>
        <v/>
      </c>
    </row>
    <row r="6047" ht="15.75" customHeight="1" s="42">
      <c r="A6047" s="41" t="n"/>
      <c r="G6047" s="38" t="n"/>
      <c r="H6047" s="38" t="n"/>
      <c r="I6047" s="38" t="n"/>
      <c r="J6047" s="38" t="n"/>
      <c r="K6047" s="38" t="n"/>
      <c r="L6047" s="38" t="n"/>
      <c r="N6047" s="36">
        <f>IF($B6047="","",IF($C6047="SUPERSTORE","Superstore","DH"))</f>
        <v/>
      </c>
      <c r="O6047" s="36">
        <f>IF($B6047="","",IFERROR(VLOOKUP($B6047,Mapping!$A:$C,2,0),"Not Mapped"))</f>
        <v/>
      </c>
      <c r="P6047" s="36">
        <f>IF($B6047="","",IFERROR(VLOOKUP($B6047,Mapping!$A:$C,3,0),"Not Mapped"))</f>
        <v/>
      </c>
      <c r="Q6047" s="36">
        <f>IF($B6047="","",IFERROR(VLOOKUP($O6047,Leaders!$A:$B,2,0),"Not Mapped"))</f>
        <v/>
      </c>
      <c r="R6047" s="36">
        <f>IF($B6047="","",IF(COUNTIF(Exclusions!$A:$A,$B6047)&gt;0,"Yes","No"))</f>
        <v/>
      </c>
      <c r="S6047" s="38">
        <f>IF($B6047="","",MIN(1,DAY($A6047)/IF($N6047="Superstore",Settings!$B$5,Settings!$B$4)))</f>
        <v/>
      </c>
      <c r="T6047" s="38">
        <f>IF(OR($B6047="",$G6047="",$S6047=0),"",$G6047/$S6047)</f>
        <v/>
      </c>
      <c r="U6047" s="36">
        <f>IF($T6047="","",IF($T6047&lt;Settings!$B$8,"Critical",IF($T6047&lt;Settings!$B$9,"Semi Critical","Non Critical")))</f>
        <v/>
      </c>
      <c r="V6047" s="28" t="n"/>
      <c r="Z6047">
        <f>IF($B6047="","",IFERROR(VLOOKUP($B6047,'Plan HC for CCA'!$A:$B,2,0),""))</f>
        <v/>
      </c>
      <c r="AA6047">
        <f>IF(OR($B6047="",$Z6047=""),"",IF(N($M6047)&lt;$Z6047,"Delta","No Delta"))</f>
        <v/>
      </c>
      <c r="AB6047">
        <f>IF(OR($B6047="",$Z6047=""),"",MAX(0,$Z6047-N($M6047)))</f>
        <v/>
      </c>
      <c r="AC6047" s="46">
        <f>IF($B6047="","",IFERROR(INDEX('CCA Util %'!$H:$H,MATCH($B6047,'CCA Util %'!$E:$E,0)),""))</f>
        <v/>
      </c>
      <c r="AD6047">
        <f>IF($B6047="","",IFERROR(INDEX('CCA Util %'!$G:$G,MATCH($B6047,'CCA Util %'!$E:$E,0)),""))</f>
        <v/>
      </c>
      <c r="AE6047">
        <f>IF(OR($B6047="",$U6047=""),"",$U6047&amp;" &amp; "&amp;IF(OR($AD6047="",$AD6047=0),"Util NA",$AD6047&amp;" Util"))</f>
        <v/>
      </c>
    </row>
    <row r="6048" ht="15.75" customHeight="1" s="42">
      <c r="A6048" s="41" t="n"/>
      <c r="G6048" s="38" t="n"/>
      <c r="H6048" s="38" t="n"/>
      <c r="I6048" s="38" t="n"/>
      <c r="J6048" s="38" t="n"/>
      <c r="K6048" s="38" t="n"/>
      <c r="L6048" s="38" t="n"/>
      <c r="N6048" s="36">
        <f>IF($B6048="","",IF($C6048="SUPERSTORE","Superstore","DH"))</f>
        <v/>
      </c>
      <c r="O6048" s="36">
        <f>IF($B6048="","",IFERROR(VLOOKUP($B6048,Mapping!$A:$C,2,0),"Not Mapped"))</f>
        <v/>
      </c>
      <c r="P6048" s="36">
        <f>IF($B6048="","",IFERROR(VLOOKUP($B6048,Mapping!$A:$C,3,0),"Not Mapped"))</f>
        <v/>
      </c>
      <c r="Q6048" s="36">
        <f>IF($B6048="","",IFERROR(VLOOKUP($O6048,Leaders!$A:$B,2,0),"Not Mapped"))</f>
        <v/>
      </c>
      <c r="R6048" s="36">
        <f>IF($B6048="","",IF(COUNTIF(Exclusions!$A:$A,$B6048)&gt;0,"Yes","No"))</f>
        <v/>
      </c>
      <c r="S6048" s="38">
        <f>IF($B6048="","",MIN(1,DAY($A6048)/IF($N6048="Superstore",Settings!$B$5,Settings!$B$4)))</f>
        <v/>
      </c>
      <c r="T6048" s="38">
        <f>IF(OR($B6048="",$G6048="",$S6048=0),"",$G6048/$S6048)</f>
        <v/>
      </c>
      <c r="U6048" s="36">
        <f>IF($T6048="","",IF($T6048&lt;Settings!$B$8,"Critical",IF($T6048&lt;Settings!$B$9,"Semi Critical","Non Critical")))</f>
        <v/>
      </c>
      <c r="V6048" s="28" t="n"/>
      <c r="Z6048">
        <f>IF($B6048="","",IFERROR(VLOOKUP($B6048,'Plan HC for CCA'!$A:$B,2,0),""))</f>
        <v/>
      </c>
      <c r="AA6048">
        <f>IF(OR($B6048="",$Z6048=""),"",IF(N($M6048)&lt;$Z6048,"Delta","No Delta"))</f>
        <v/>
      </c>
      <c r="AB6048">
        <f>IF(OR($B6048="",$Z6048=""),"",MAX(0,$Z6048-N($M6048)))</f>
        <v/>
      </c>
      <c r="AC6048" s="46">
        <f>IF($B6048="","",IFERROR(INDEX('CCA Util %'!$H:$H,MATCH($B6048,'CCA Util %'!$E:$E,0)),""))</f>
        <v/>
      </c>
      <c r="AD6048">
        <f>IF($B6048="","",IFERROR(INDEX('CCA Util %'!$G:$G,MATCH($B6048,'CCA Util %'!$E:$E,0)),""))</f>
        <v/>
      </c>
      <c r="AE6048">
        <f>IF(OR($B6048="",$U6048=""),"",$U6048&amp;" &amp; "&amp;IF(OR($AD6048="",$AD6048=0),"Util NA",$AD6048&amp;" Util"))</f>
        <v/>
      </c>
    </row>
    <row r="6049" ht="15.75" customHeight="1" s="42">
      <c r="A6049" s="41" t="n"/>
      <c r="G6049" s="38" t="n"/>
      <c r="H6049" s="38" t="n"/>
      <c r="I6049" s="38" t="n"/>
      <c r="J6049" s="38" t="n"/>
      <c r="K6049" s="38" t="n"/>
      <c r="L6049" s="38" t="n"/>
      <c r="N6049" s="36">
        <f>IF($B6049="","",IF($C6049="SUPERSTORE","Superstore","DH"))</f>
        <v/>
      </c>
      <c r="O6049" s="36">
        <f>IF($B6049="","",IFERROR(VLOOKUP($B6049,Mapping!$A:$C,2,0),"Not Mapped"))</f>
        <v/>
      </c>
      <c r="P6049" s="36">
        <f>IF($B6049="","",IFERROR(VLOOKUP($B6049,Mapping!$A:$C,3,0),"Not Mapped"))</f>
        <v/>
      </c>
      <c r="Q6049" s="36">
        <f>IF($B6049="","",IFERROR(VLOOKUP($O6049,Leaders!$A:$B,2,0),"Not Mapped"))</f>
        <v/>
      </c>
      <c r="R6049" s="36">
        <f>IF($B6049="","",IF(COUNTIF(Exclusions!$A:$A,$B6049)&gt;0,"Yes","No"))</f>
        <v/>
      </c>
      <c r="S6049" s="38">
        <f>IF($B6049="","",MIN(1,DAY($A6049)/IF($N6049="Superstore",Settings!$B$5,Settings!$B$4)))</f>
        <v/>
      </c>
      <c r="T6049" s="38">
        <f>IF(OR($B6049="",$G6049="",$S6049=0),"",$G6049/$S6049)</f>
        <v/>
      </c>
      <c r="U6049" s="36">
        <f>IF($T6049="","",IF($T6049&lt;Settings!$B$8,"Critical",IF($T6049&lt;Settings!$B$9,"Semi Critical","Non Critical")))</f>
        <v/>
      </c>
      <c r="V6049" s="28" t="n"/>
      <c r="Z6049">
        <f>IF($B6049="","",IFERROR(VLOOKUP($B6049,'Plan HC for CCA'!$A:$B,2,0),""))</f>
        <v/>
      </c>
      <c r="AA6049">
        <f>IF(OR($B6049="",$Z6049=""),"",IF(N($M6049)&lt;$Z6049,"Delta","No Delta"))</f>
        <v/>
      </c>
      <c r="AB6049">
        <f>IF(OR($B6049="",$Z6049=""),"",MAX(0,$Z6049-N($M6049)))</f>
        <v/>
      </c>
      <c r="AC6049" s="46">
        <f>IF($B6049="","",IFERROR(INDEX('CCA Util %'!$H:$H,MATCH($B6049,'CCA Util %'!$E:$E,0)),""))</f>
        <v/>
      </c>
      <c r="AD6049">
        <f>IF($B6049="","",IFERROR(INDEX('CCA Util %'!$G:$G,MATCH($B6049,'CCA Util %'!$E:$E,0)),""))</f>
        <v/>
      </c>
      <c r="AE6049">
        <f>IF(OR($B6049="",$U6049=""),"",$U6049&amp;" &amp; "&amp;IF(OR($AD6049="",$AD6049=0),"Util NA",$AD6049&amp;" Util"))</f>
        <v/>
      </c>
    </row>
    <row r="6050" ht="15.75" customHeight="1" s="42">
      <c r="A6050" s="41" t="n"/>
      <c r="G6050" s="38" t="n"/>
      <c r="H6050" s="38" t="n"/>
      <c r="I6050" s="38" t="n"/>
      <c r="J6050" s="38" t="n"/>
      <c r="K6050" s="38" t="n"/>
      <c r="L6050" s="38" t="n"/>
      <c r="N6050" s="36">
        <f>IF($B6050="","",IF($C6050="SUPERSTORE","Superstore","DH"))</f>
        <v/>
      </c>
      <c r="O6050" s="36">
        <f>IF($B6050="","",IFERROR(VLOOKUP($B6050,Mapping!$A:$C,2,0),"Not Mapped"))</f>
        <v/>
      </c>
      <c r="P6050" s="36">
        <f>IF($B6050="","",IFERROR(VLOOKUP($B6050,Mapping!$A:$C,3,0),"Not Mapped"))</f>
        <v/>
      </c>
      <c r="Q6050" s="36">
        <f>IF($B6050="","",IFERROR(VLOOKUP($O6050,Leaders!$A:$B,2,0),"Not Mapped"))</f>
        <v/>
      </c>
      <c r="R6050" s="36">
        <f>IF($B6050="","",IF(COUNTIF(Exclusions!$A:$A,$B6050)&gt;0,"Yes","No"))</f>
        <v/>
      </c>
      <c r="S6050" s="38">
        <f>IF($B6050="","",MIN(1,DAY($A6050)/IF($N6050="Superstore",Settings!$B$5,Settings!$B$4)))</f>
        <v/>
      </c>
      <c r="T6050" s="38">
        <f>IF(OR($B6050="",$G6050="",$S6050=0),"",$G6050/$S6050)</f>
        <v/>
      </c>
      <c r="U6050" s="36">
        <f>IF($T6050="","",IF($T6050&lt;Settings!$B$8,"Critical",IF($T6050&lt;Settings!$B$9,"Semi Critical","Non Critical")))</f>
        <v/>
      </c>
      <c r="V6050" s="28" t="n"/>
      <c r="Z6050">
        <f>IF($B6050="","",IFERROR(VLOOKUP($B6050,'Plan HC for CCA'!$A:$B,2,0),""))</f>
        <v/>
      </c>
      <c r="AA6050">
        <f>IF(OR($B6050="",$Z6050=""),"",IF(N($M6050)&lt;$Z6050,"Delta","No Delta"))</f>
        <v/>
      </c>
      <c r="AB6050">
        <f>IF(OR($B6050="",$Z6050=""),"",MAX(0,$Z6050-N($M6050)))</f>
        <v/>
      </c>
      <c r="AC6050" s="46">
        <f>IF($B6050="","",IFERROR(INDEX('CCA Util %'!$H:$H,MATCH($B6050,'CCA Util %'!$E:$E,0)),""))</f>
        <v/>
      </c>
      <c r="AD6050">
        <f>IF($B6050="","",IFERROR(INDEX('CCA Util %'!$G:$G,MATCH($B6050,'CCA Util %'!$E:$E,0)),""))</f>
        <v/>
      </c>
      <c r="AE6050">
        <f>IF(OR($B6050="",$U6050=""),"",$U6050&amp;" &amp; "&amp;IF(OR($AD6050="",$AD6050=0),"Util NA",$AD6050&amp;" Util"))</f>
        <v/>
      </c>
    </row>
    <row r="6051" ht="15.75" customHeight="1" s="42">
      <c r="A6051" s="41" t="n"/>
      <c r="G6051" s="38" t="n"/>
      <c r="H6051" s="38" t="n"/>
      <c r="I6051" s="38" t="n"/>
      <c r="J6051" s="38" t="n"/>
      <c r="K6051" s="38" t="n"/>
      <c r="L6051" s="38" t="n"/>
      <c r="N6051" s="36">
        <f>IF($B6051="","",IF($C6051="SUPERSTORE","Superstore","DH"))</f>
        <v/>
      </c>
      <c r="O6051" s="36">
        <f>IF($B6051="","",IFERROR(VLOOKUP($B6051,Mapping!$A:$C,2,0),"Not Mapped"))</f>
        <v/>
      </c>
      <c r="P6051" s="36">
        <f>IF($B6051="","",IFERROR(VLOOKUP($B6051,Mapping!$A:$C,3,0),"Not Mapped"))</f>
        <v/>
      </c>
      <c r="Q6051" s="36">
        <f>IF($B6051="","",IFERROR(VLOOKUP($O6051,Leaders!$A:$B,2,0),"Not Mapped"))</f>
        <v/>
      </c>
      <c r="R6051" s="36">
        <f>IF($B6051="","",IF(COUNTIF(Exclusions!$A:$A,$B6051)&gt;0,"Yes","No"))</f>
        <v/>
      </c>
      <c r="S6051" s="38">
        <f>IF($B6051="","",MIN(1,DAY($A6051)/IF($N6051="Superstore",Settings!$B$5,Settings!$B$4)))</f>
        <v/>
      </c>
      <c r="T6051" s="38">
        <f>IF(OR($B6051="",$G6051="",$S6051=0),"",$G6051/$S6051)</f>
        <v/>
      </c>
      <c r="U6051" s="36">
        <f>IF($T6051="","",IF($T6051&lt;Settings!$B$8,"Critical",IF($T6051&lt;Settings!$B$9,"Semi Critical","Non Critical")))</f>
        <v/>
      </c>
      <c r="V6051" s="28" t="n"/>
      <c r="Z6051">
        <f>IF($B6051="","",IFERROR(VLOOKUP($B6051,'Plan HC for CCA'!$A:$B,2,0),""))</f>
        <v/>
      </c>
      <c r="AA6051">
        <f>IF(OR($B6051="",$Z6051=""),"",IF(N($M6051)&lt;$Z6051,"Delta","No Delta"))</f>
        <v/>
      </c>
      <c r="AB6051">
        <f>IF(OR($B6051="",$Z6051=""),"",MAX(0,$Z6051-N($M6051)))</f>
        <v/>
      </c>
      <c r="AC6051" s="46">
        <f>IF($B6051="","",IFERROR(INDEX('CCA Util %'!$H:$H,MATCH($B6051,'CCA Util %'!$E:$E,0)),""))</f>
        <v/>
      </c>
      <c r="AD6051">
        <f>IF($B6051="","",IFERROR(INDEX('CCA Util %'!$G:$G,MATCH($B6051,'CCA Util %'!$E:$E,0)),""))</f>
        <v/>
      </c>
      <c r="AE6051">
        <f>IF(OR($B6051="",$U6051=""),"",$U6051&amp;" &amp; "&amp;IF(OR($AD6051="",$AD6051=0),"Util NA",$AD6051&amp;" Util"))</f>
        <v/>
      </c>
    </row>
    <row r="6052" ht="15.75" customHeight="1" s="42">
      <c r="A6052" s="41" t="n"/>
      <c r="G6052" s="38" t="n"/>
      <c r="H6052" s="38" t="n"/>
      <c r="I6052" s="38" t="n"/>
      <c r="J6052" s="38" t="n"/>
      <c r="K6052" s="38" t="n"/>
      <c r="L6052" s="38" t="n"/>
      <c r="N6052" s="36">
        <f>IF($B6052="","",IF($C6052="SUPERSTORE","Superstore","DH"))</f>
        <v/>
      </c>
      <c r="O6052" s="36">
        <f>IF($B6052="","",IFERROR(VLOOKUP($B6052,Mapping!$A:$C,2,0),"Not Mapped"))</f>
        <v/>
      </c>
      <c r="P6052" s="36">
        <f>IF($B6052="","",IFERROR(VLOOKUP($B6052,Mapping!$A:$C,3,0),"Not Mapped"))</f>
        <v/>
      </c>
      <c r="Q6052" s="36">
        <f>IF($B6052="","",IFERROR(VLOOKUP($O6052,Leaders!$A:$B,2,0),"Not Mapped"))</f>
        <v/>
      </c>
      <c r="R6052" s="36">
        <f>IF($B6052="","",IF(COUNTIF(Exclusions!$A:$A,$B6052)&gt;0,"Yes","No"))</f>
        <v/>
      </c>
      <c r="S6052" s="38">
        <f>IF($B6052="","",MIN(1,DAY($A6052)/IF($N6052="Superstore",Settings!$B$5,Settings!$B$4)))</f>
        <v/>
      </c>
      <c r="T6052" s="38">
        <f>IF(OR($B6052="",$G6052="",$S6052=0),"",$G6052/$S6052)</f>
        <v/>
      </c>
      <c r="U6052" s="36">
        <f>IF($T6052="","",IF($T6052&lt;Settings!$B$8,"Critical",IF($T6052&lt;Settings!$B$9,"Semi Critical","Non Critical")))</f>
        <v/>
      </c>
      <c r="V6052" s="28" t="n"/>
      <c r="Z6052">
        <f>IF($B6052="","",IFERROR(VLOOKUP($B6052,'Plan HC for CCA'!$A:$B,2,0),""))</f>
        <v/>
      </c>
      <c r="AA6052">
        <f>IF(OR($B6052="",$Z6052=""),"",IF(N($M6052)&lt;$Z6052,"Delta","No Delta"))</f>
        <v/>
      </c>
      <c r="AB6052">
        <f>IF(OR($B6052="",$Z6052=""),"",MAX(0,$Z6052-N($M6052)))</f>
        <v/>
      </c>
      <c r="AC6052" s="46">
        <f>IF($B6052="","",IFERROR(INDEX('CCA Util %'!$H:$H,MATCH($B6052,'CCA Util %'!$E:$E,0)),""))</f>
        <v/>
      </c>
      <c r="AD6052">
        <f>IF($B6052="","",IFERROR(INDEX('CCA Util %'!$G:$G,MATCH($B6052,'CCA Util %'!$E:$E,0)),""))</f>
        <v/>
      </c>
      <c r="AE6052">
        <f>IF(OR($B6052="",$U6052=""),"",$U6052&amp;" &amp; "&amp;IF(OR($AD6052="",$AD6052=0),"Util NA",$AD6052&amp;" Util"))</f>
        <v/>
      </c>
    </row>
    <row r="6053" ht="15.75" customHeight="1" s="42">
      <c r="A6053" s="41" t="n"/>
      <c r="G6053" s="38" t="n"/>
      <c r="H6053" s="38" t="n"/>
      <c r="I6053" s="38" t="n"/>
      <c r="J6053" s="38" t="n"/>
      <c r="K6053" s="38" t="n"/>
      <c r="L6053" s="38" t="n"/>
      <c r="N6053" s="36">
        <f>IF($B6053="","",IF($C6053="SUPERSTORE","Superstore","DH"))</f>
        <v/>
      </c>
      <c r="O6053" s="36">
        <f>IF($B6053="","",IFERROR(VLOOKUP($B6053,Mapping!$A:$C,2,0),"Not Mapped"))</f>
        <v/>
      </c>
      <c r="P6053" s="36">
        <f>IF($B6053="","",IFERROR(VLOOKUP($B6053,Mapping!$A:$C,3,0),"Not Mapped"))</f>
        <v/>
      </c>
      <c r="Q6053" s="36">
        <f>IF($B6053="","",IFERROR(VLOOKUP($O6053,Leaders!$A:$B,2,0),"Not Mapped"))</f>
        <v/>
      </c>
      <c r="R6053" s="36">
        <f>IF($B6053="","",IF(COUNTIF(Exclusions!$A:$A,$B6053)&gt;0,"Yes","No"))</f>
        <v/>
      </c>
      <c r="S6053" s="38">
        <f>IF($B6053="","",MIN(1,DAY($A6053)/IF($N6053="Superstore",Settings!$B$5,Settings!$B$4)))</f>
        <v/>
      </c>
      <c r="T6053" s="38">
        <f>IF(OR($B6053="",$G6053="",$S6053=0),"",$G6053/$S6053)</f>
        <v/>
      </c>
      <c r="U6053" s="36">
        <f>IF($T6053="","",IF($T6053&lt;Settings!$B$8,"Critical",IF($T6053&lt;Settings!$B$9,"Semi Critical","Non Critical")))</f>
        <v/>
      </c>
      <c r="V6053" s="28" t="n"/>
      <c r="Z6053">
        <f>IF($B6053="","",IFERROR(VLOOKUP($B6053,'Plan HC for CCA'!$A:$B,2,0),""))</f>
        <v/>
      </c>
      <c r="AA6053">
        <f>IF(OR($B6053="",$Z6053=""),"",IF(N($M6053)&lt;$Z6053,"Delta","No Delta"))</f>
        <v/>
      </c>
      <c r="AB6053">
        <f>IF(OR($B6053="",$Z6053=""),"",MAX(0,$Z6053-N($M6053)))</f>
        <v/>
      </c>
      <c r="AC6053" s="46">
        <f>IF($B6053="","",IFERROR(INDEX('CCA Util %'!$H:$H,MATCH($B6053,'CCA Util %'!$E:$E,0)),""))</f>
        <v/>
      </c>
      <c r="AD6053">
        <f>IF($B6053="","",IFERROR(INDEX('CCA Util %'!$G:$G,MATCH($B6053,'CCA Util %'!$E:$E,0)),""))</f>
        <v/>
      </c>
      <c r="AE6053">
        <f>IF(OR($B6053="",$U6053=""),"",$U6053&amp;" &amp; "&amp;IF(OR($AD6053="",$AD6053=0),"Util NA",$AD6053&amp;" Util"))</f>
        <v/>
      </c>
    </row>
    <row r="6054" ht="15.75" customHeight="1" s="42">
      <c r="A6054" s="41" t="n"/>
      <c r="G6054" s="38" t="n"/>
      <c r="H6054" s="38" t="n"/>
      <c r="I6054" s="38" t="n"/>
      <c r="J6054" s="38" t="n"/>
      <c r="K6054" s="38" t="n"/>
      <c r="L6054" s="38" t="n"/>
      <c r="N6054" s="36">
        <f>IF($B6054="","",IF($C6054="SUPERSTORE","Superstore","DH"))</f>
        <v/>
      </c>
      <c r="O6054" s="36">
        <f>IF($B6054="","",IFERROR(VLOOKUP($B6054,Mapping!$A:$C,2,0),"Not Mapped"))</f>
        <v/>
      </c>
      <c r="P6054" s="36">
        <f>IF($B6054="","",IFERROR(VLOOKUP($B6054,Mapping!$A:$C,3,0),"Not Mapped"))</f>
        <v/>
      </c>
      <c r="Q6054" s="36">
        <f>IF($B6054="","",IFERROR(VLOOKUP($O6054,Leaders!$A:$B,2,0),"Not Mapped"))</f>
        <v/>
      </c>
      <c r="R6054" s="36">
        <f>IF($B6054="","",IF(COUNTIF(Exclusions!$A:$A,$B6054)&gt;0,"Yes","No"))</f>
        <v/>
      </c>
      <c r="S6054" s="38">
        <f>IF($B6054="","",MIN(1,DAY($A6054)/IF($N6054="Superstore",Settings!$B$5,Settings!$B$4)))</f>
        <v/>
      </c>
      <c r="T6054" s="38">
        <f>IF(OR($B6054="",$G6054="",$S6054=0),"",$G6054/$S6054)</f>
        <v/>
      </c>
      <c r="U6054" s="36">
        <f>IF($T6054="","",IF($T6054&lt;Settings!$B$8,"Critical",IF($T6054&lt;Settings!$B$9,"Semi Critical","Non Critical")))</f>
        <v/>
      </c>
      <c r="V6054" s="28" t="n"/>
      <c r="Z6054">
        <f>IF($B6054="","",IFERROR(VLOOKUP($B6054,'Plan HC for CCA'!$A:$B,2,0),""))</f>
        <v/>
      </c>
      <c r="AA6054">
        <f>IF(OR($B6054="",$Z6054=""),"",IF(N($M6054)&lt;$Z6054,"Delta","No Delta"))</f>
        <v/>
      </c>
      <c r="AB6054">
        <f>IF(OR($B6054="",$Z6054=""),"",MAX(0,$Z6054-N($M6054)))</f>
        <v/>
      </c>
      <c r="AC6054" s="46">
        <f>IF($B6054="","",IFERROR(INDEX('CCA Util %'!$H:$H,MATCH($B6054,'CCA Util %'!$E:$E,0)),""))</f>
        <v/>
      </c>
      <c r="AD6054">
        <f>IF($B6054="","",IFERROR(INDEX('CCA Util %'!$G:$G,MATCH($B6054,'CCA Util %'!$E:$E,0)),""))</f>
        <v/>
      </c>
      <c r="AE6054">
        <f>IF(OR($B6054="",$U6054=""),"",$U6054&amp;" &amp; "&amp;IF(OR($AD6054="",$AD6054=0),"Util NA",$AD6054&amp;" Util"))</f>
        <v/>
      </c>
    </row>
    <row r="6055" ht="15.75" customHeight="1" s="42">
      <c r="A6055" s="41" t="n"/>
      <c r="G6055" s="38" t="n"/>
      <c r="H6055" s="38" t="n"/>
      <c r="I6055" s="38" t="n"/>
      <c r="J6055" s="38" t="n"/>
      <c r="K6055" s="38" t="n"/>
      <c r="L6055" s="38" t="n"/>
      <c r="N6055" s="36">
        <f>IF($B6055="","",IF($C6055="SUPERSTORE","Superstore","DH"))</f>
        <v/>
      </c>
      <c r="O6055" s="36">
        <f>IF($B6055="","",IFERROR(VLOOKUP($B6055,Mapping!$A:$C,2,0),"Not Mapped"))</f>
        <v/>
      </c>
      <c r="P6055" s="36">
        <f>IF($B6055="","",IFERROR(VLOOKUP($B6055,Mapping!$A:$C,3,0),"Not Mapped"))</f>
        <v/>
      </c>
      <c r="Q6055" s="36">
        <f>IF($B6055="","",IFERROR(VLOOKUP($O6055,Leaders!$A:$B,2,0),"Not Mapped"))</f>
        <v/>
      </c>
      <c r="R6055" s="36">
        <f>IF($B6055="","",IF(COUNTIF(Exclusions!$A:$A,$B6055)&gt;0,"Yes","No"))</f>
        <v/>
      </c>
      <c r="S6055" s="38">
        <f>IF($B6055="","",MIN(1,DAY($A6055)/IF($N6055="Superstore",Settings!$B$5,Settings!$B$4)))</f>
        <v/>
      </c>
      <c r="T6055" s="38">
        <f>IF(OR($B6055="",$G6055="",$S6055=0),"",$G6055/$S6055)</f>
        <v/>
      </c>
      <c r="U6055" s="36">
        <f>IF($T6055="","",IF($T6055&lt;Settings!$B$8,"Critical",IF($T6055&lt;Settings!$B$9,"Semi Critical","Non Critical")))</f>
        <v/>
      </c>
      <c r="V6055" s="28" t="n"/>
      <c r="Z6055">
        <f>IF($B6055="","",IFERROR(VLOOKUP($B6055,'Plan HC for CCA'!$A:$B,2,0),""))</f>
        <v/>
      </c>
      <c r="AA6055">
        <f>IF(OR($B6055="",$Z6055=""),"",IF(N($M6055)&lt;$Z6055,"Delta","No Delta"))</f>
        <v/>
      </c>
      <c r="AB6055">
        <f>IF(OR($B6055="",$Z6055=""),"",MAX(0,$Z6055-N($M6055)))</f>
        <v/>
      </c>
      <c r="AC6055" s="46">
        <f>IF($B6055="","",IFERROR(INDEX('CCA Util %'!$H:$H,MATCH($B6055,'CCA Util %'!$E:$E,0)),""))</f>
        <v/>
      </c>
      <c r="AD6055">
        <f>IF($B6055="","",IFERROR(INDEX('CCA Util %'!$G:$G,MATCH($B6055,'CCA Util %'!$E:$E,0)),""))</f>
        <v/>
      </c>
      <c r="AE6055">
        <f>IF(OR($B6055="",$U6055=""),"",$U6055&amp;" &amp; "&amp;IF(OR($AD6055="",$AD6055=0),"Util NA",$AD6055&amp;" Util"))</f>
        <v/>
      </c>
    </row>
    <row r="6056" ht="15.75" customHeight="1" s="42">
      <c r="A6056" s="41" t="n"/>
      <c r="G6056" s="38" t="n"/>
      <c r="H6056" s="38" t="n"/>
      <c r="I6056" s="38" t="n"/>
      <c r="J6056" s="38" t="n"/>
      <c r="K6056" s="38" t="n"/>
      <c r="L6056" s="38" t="n"/>
      <c r="N6056" s="36">
        <f>IF($B6056="","",IF($C6056="SUPERSTORE","Superstore","DH"))</f>
        <v/>
      </c>
      <c r="O6056" s="36">
        <f>IF($B6056="","",IFERROR(VLOOKUP($B6056,Mapping!$A:$C,2,0),"Not Mapped"))</f>
        <v/>
      </c>
      <c r="P6056" s="36">
        <f>IF($B6056="","",IFERROR(VLOOKUP($B6056,Mapping!$A:$C,3,0),"Not Mapped"))</f>
        <v/>
      </c>
      <c r="Q6056" s="36">
        <f>IF($B6056="","",IFERROR(VLOOKUP($O6056,Leaders!$A:$B,2,0),"Not Mapped"))</f>
        <v/>
      </c>
      <c r="R6056" s="36">
        <f>IF($B6056="","",IF(COUNTIF(Exclusions!$A:$A,$B6056)&gt;0,"Yes","No"))</f>
        <v/>
      </c>
      <c r="S6056" s="38">
        <f>IF($B6056="","",MIN(1,DAY($A6056)/IF($N6056="Superstore",Settings!$B$5,Settings!$B$4)))</f>
        <v/>
      </c>
      <c r="T6056" s="38">
        <f>IF(OR($B6056="",$G6056="",$S6056=0),"",$G6056/$S6056)</f>
        <v/>
      </c>
      <c r="U6056" s="36">
        <f>IF($T6056="","",IF($T6056&lt;Settings!$B$8,"Critical",IF($T6056&lt;Settings!$B$9,"Semi Critical","Non Critical")))</f>
        <v/>
      </c>
      <c r="V6056" s="28" t="n"/>
      <c r="Z6056">
        <f>IF($B6056="","",IFERROR(VLOOKUP($B6056,'Plan HC for CCA'!$A:$B,2,0),""))</f>
        <v/>
      </c>
      <c r="AA6056">
        <f>IF(OR($B6056="",$Z6056=""),"",IF(N($M6056)&lt;$Z6056,"Delta","No Delta"))</f>
        <v/>
      </c>
      <c r="AB6056">
        <f>IF(OR($B6056="",$Z6056=""),"",MAX(0,$Z6056-N($M6056)))</f>
        <v/>
      </c>
      <c r="AC6056" s="46">
        <f>IF($B6056="","",IFERROR(INDEX('CCA Util %'!$H:$H,MATCH($B6056,'CCA Util %'!$E:$E,0)),""))</f>
        <v/>
      </c>
      <c r="AD6056">
        <f>IF($B6056="","",IFERROR(INDEX('CCA Util %'!$G:$G,MATCH($B6056,'CCA Util %'!$E:$E,0)),""))</f>
        <v/>
      </c>
      <c r="AE6056">
        <f>IF(OR($B6056="",$U6056=""),"",$U6056&amp;" &amp; "&amp;IF(OR($AD6056="",$AD6056=0),"Util NA",$AD6056&amp;" Util"))</f>
        <v/>
      </c>
    </row>
    <row r="6057" ht="15.75" customHeight="1" s="42">
      <c r="A6057" s="41" t="n"/>
      <c r="G6057" s="38" t="n"/>
      <c r="H6057" s="38" t="n"/>
      <c r="I6057" s="38" t="n"/>
      <c r="J6057" s="38" t="n"/>
      <c r="K6057" s="38" t="n"/>
      <c r="L6057" s="38" t="n"/>
      <c r="N6057" s="36">
        <f>IF($B6057="","",IF($C6057="SUPERSTORE","Superstore","DH"))</f>
        <v/>
      </c>
      <c r="O6057" s="36">
        <f>IF($B6057="","",IFERROR(VLOOKUP($B6057,Mapping!$A:$C,2,0),"Not Mapped"))</f>
        <v/>
      </c>
      <c r="P6057" s="36">
        <f>IF($B6057="","",IFERROR(VLOOKUP($B6057,Mapping!$A:$C,3,0),"Not Mapped"))</f>
        <v/>
      </c>
      <c r="Q6057" s="36">
        <f>IF($B6057="","",IFERROR(VLOOKUP($O6057,Leaders!$A:$B,2,0),"Not Mapped"))</f>
        <v/>
      </c>
      <c r="R6057" s="36">
        <f>IF($B6057="","",IF(COUNTIF(Exclusions!$A:$A,$B6057)&gt;0,"Yes","No"))</f>
        <v/>
      </c>
      <c r="S6057" s="38">
        <f>IF($B6057="","",MIN(1,DAY($A6057)/IF($N6057="Superstore",Settings!$B$5,Settings!$B$4)))</f>
        <v/>
      </c>
      <c r="T6057" s="38">
        <f>IF(OR($B6057="",$G6057="",$S6057=0),"",$G6057/$S6057)</f>
        <v/>
      </c>
      <c r="U6057" s="36">
        <f>IF($T6057="","",IF($T6057&lt;Settings!$B$8,"Critical",IF($T6057&lt;Settings!$B$9,"Semi Critical","Non Critical")))</f>
        <v/>
      </c>
      <c r="V6057" s="28" t="n"/>
      <c r="Z6057">
        <f>IF($B6057="","",IFERROR(VLOOKUP($B6057,'Plan HC for CCA'!$A:$B,2,0),""))</f>
        <v/>
      </c>
      <c r="AA6057">
        <f>IF(OR($B6057="",$Z6057=""),"",IF(N($M6057)&lt;$Z6057,"Delta","No Delta"))</f>
        <v/>
      </c>
      <c r="AB6057">
        <f>IF(OR($B6057="",$Z6057=""),"",MAX(0,$Z6057-N($M6057)))</f>
        <v/>
      </c>
      <c r="AC6057" s="46">
        <f>IF($B6057="","",IFERROR(INDEX('CCA Util %'!$H:$H,MATCH($B6057,'CCA Util %'!$E:$E,0)),""))</f>
        <v/>
      </c>
      <c r="AD6057">
        <f>IF($B6057="","",IFERROR(INDEX('CCA Util %'!$G:$G,MATCH($B6057,'CCA Util %'!$E:$E,0)),""))</f>
        <v/>
      </c>
      <c r="AE6057">
        <f>IF(OR($B6057="",$U6057=""),"",$U6057&amp;" &amp; "&amp;IF(OR($AD6057="",$AD6057=0),"Util NA",$AD6057&amp;" Util"))</f>
        <v/>
      </c>
    </row>
    <row r="6058" ht="15.75" customHeight="1" s="42">
      <c r="A6058" s="41" t="n"/>
      <c r="G6058" s="38" t="n"/>
      <c r="H6058" s="38" t="n"/>
      <c r="I6058" s="38" t="n"/>
      <c r="J6058" s="38" t="n"/>
      <c r="K6058" s="38" t="n"/>
      <c r="L6058" s="38" t="n"/>
      <c r="N6058" s="36">
        <f>IF($B6058="","",IF($C6058="SUPERSTORE","Superstore","DH"))</f>
        <v/>
      </c>
      <c r="O6058" s="36">
        <f>IF($B6058="","",IFERROR(VLOOKUP($B6058,Mapping!$A:$C,2,0),"Not Mapped"))</f>
        <v/>
      </c>
      <c r="P6058" s="36">
        <f>IF($B6058="","",IFERROR(VLOOKUP($B6058,Mapping!$A:$C,3,0),"Not Mapped"))</f>
        <v/>
      </c>
      <c r="Q6058" s="36">
        <f>IF($B6058="","",IFERROR(VLOOKUP($O6058,Leaders!$A:$B,2,0),"Not Mapped"))</f>
        <v/>
      </c>
      <c r="R6058" s="36">
        <f>IF($B6058="","",IF(COUNTIF(Exclusions!$A:$A,$B6058)&gt;0,"Yes","No"))</f>
        <v/>
      </c>
      <c r="S6058" s="38">
        <f>IF($B6058="","",MIN(1,DAY($A6058)/IF($N6058="Superstore",Settings!$B$5,Settings!$B$4)))</f>
        <v/>
      </c>
      <c r="T6058" s="38">
        <f>IF(OR($B6058="",$G6058="",$S6058=0),"",$G6058/$S6058)</f>
        <v/>
      </c>
      <c r="U6058" s="36">
        <f>IF($T6058="","",IF($T6058&lt;Settings!$B$8,"Critical",IF($T6058&lt;Settings!$B$9,"Semi Critical","Non Critical")))</f>
        <v/>
      </c>
      <c r="V6058" s="28" t="n"/>
      <c r="Z6058">
        <f>IF($B6058="","",IFERROR(VLOOKUP($B6058,'Plan HC for CCA'!$A:$B,2,0),""))</f>
        <v/>
      </c>
      <c r="AA6058">
        <f>IF(OR($B6058="",$Z6058=""),"",IF(N($M6058)&lt;$Z6058,"Delta","No Delta"))</f>
        <v/>
      </c>
      <c r="AB6058">
        <f>IF(OR($B6058="",$Z6058=""),"",MAX(0,$Z6058-N($M6058)))</f>
        <v/>
      </c>
      <c r="AC6058" s="46">
        <f>IF($B6058="","",IFERROR(INDEX('CCA Util %'!$H:$H,MATCH($B6058,'CCA Util %'!$E:$E,0)),""))</f>
        <v/>
      </c>
      <c r="AD6058">
        <f>IF($B6058="","",IFERROR(INDEX('CCA Util %'!$G:$G,MATCH($B6058,'CCA Util %'!$E:$E,0)),""))</f>
        <v/>
      </c>
      <c r="AE6058">
        <f>IF(OR($B6058="",$U6058=""),"",$U6058&amp;" &amp; "&amp;IF(OR($AD6058="",$AD6058=0),"Util NA",$AD6058&amp;" Util"))</f>
        <v/>
      </c>
    </row>
    <row r="6059" ht="15.75" customHeight="1" s="42">
      <c r="A6059" s="41" t="n"/>
      <c r="G6059" s="38" t="n"/>
      <c r="H6059" s="38" t="n"/>
      <c r="I6059" s="38" t="n"/>
      <c r="J6059" s="38" t="n"/>
      <c r="K6059" s="38" t="n"/>
      <c r="L6059" s="38" t="n"/>
      <c r="N6059" s="36">
        <f>IF($B6059="","",IF($C6059="SUPERSTORE","Superstore","DH"))</f>
        <v/>
      </c>
      <c r="O6059" s="36">
        <f>IF($B6059="","",IFERROR(VLOOKUP($B6059,Mapping!$A:$C,2,0),"Not Mapped"))</f>
        <v/>
      </c>
      <c r="P6059" s="36">
        <f>IF($B6059="","",IFERROR(VLOOKUP($B6059,Mapping!$A:$C,3,0),"Not Mapped"))</f>
        <v/>
      </c>
      <c r="Q6059" s="36">
        <f>IF($B6059="","",IFERROR(VLOOKUP($O6059,Leaders!$A:$B,2,0),"Not Mapped"))</f>
        <v/>
      </c>
      <c r="R6059" s="36">
        <f>IF($B6059="","",IF(COUNTIF(Exclusions!$A:$A,$B6059)&gt;0,"Yes","No"))</f>
        <v/>
      </c>
      <c r="S6059" s="38">
        <f>IF($B6059="","",MIN(1,DAY($A6059)/IF($N6059="Superstore",Settings!$B$5,Settings!$B$4)))</f>
        <v/>
      </c>
      <c r="T6059" s="38">
        <f>IF(OR($B6059="",$G6059="",$S6059=0),"",$G6059/$S6059)</f>
        <v/>
      </c>
      <c r="U6059" s="36">
        <f>IF($T6059="","",IF($T6059&lt;Settings!$B$8,"Critical",IF($T6059&lt;Settings!$B$9,"Semi Critical","Non Critical")))</f>
        <v/>
      </c>
      <c r="V6059" s="28" t="n"/>
      <c r="Z6059">
        <f>IF($B6059="","",IFERROR(VLOOKUP($B6059,'Plan HC for CCA'!$A:$B,2,0),""))</f>
        <v/>
      </c>
      <c r="AA6059">
        <f>IF(OR($B6059="",$Z6059=""),"",IF(N($M6059)&lt;$Z6059,"Delta","No Delta"))</f>
        <v/>
      </c>
      <c r="AB6059">
        <f>IF(OR($B6059="",$Z6059=""),"",MAX(0,$Z6059-N($M6059)))</f>
        <v/>
      </c>
      <c r="AC6059" s="46">
        <f>IF($B6059="","",IFERROR(INDEX('CCA Util %'!$H:$H,MATCH($B6059,'CCA Util %'!$E:$E,0)),""))</f>
        <v/>
      </c>
      <c r="AD6059">
        <f>IF($B6059="","",IFERROR(INDEX('CCA Util %'!$G:$G,MATCH($B6059,'CCA Util %'!$E:$E,0)),""))</f>
        <v/>
      </c>
      <c r="AE6059">
        <f>IF(OR($B6059="",$U6059=""),"",$U6059&amp;" &amp; "&amp;IF(OR($AD6059="",$AD6059=0),"Util NA",$AD6059&amp;" Util"))</f>
        <v/>
      </c>
    </row>
    <row r="6060" ht="15.75" customHeight="1" s="42">
      <c r="A6060" s="41" t="n"/>
      <c r="G6060" s="38" t="n"/>
      <c r="H6060" s="38" t="n"/>
      <c r="I6060" s="38" t="n"/>
      <c r="J6060" s="38" t="n"/>
      <c r="K6060" s="38" t="n"/>
      <c r="L6060" s="38" t="n"/>
      <c r="N6060" s="36">
        <f>IF($B6060="","",IF($C6060="SUPERSTORE","Superstore","DH"))</f>
        <v/>
      </c>
      <c r="O6060" s="36">
        <f>IF($B6060="","",IFERROR(VLOOKUP($B6060,Mapping!$A:$C,2,0),"Not Mapped"))</f>
        <v/>
      </c>
      <c r="P6060" s="36">
        <f>IF($B6060="","",IFERROR(VLOOKUP($B6060,Mapping!$A:$C,3,0),"Not Mapped"))</f>
        <v/>
      </c>
      <c r="Q6060" s="36">
        <f>IF($B6060="","",IFERROR(VLOOKUP($O6060,Leaders!$A:$B,2,0),"Not Mapped"))</f>
        <v/>
      </c>
      <c r="R6060" s="36">
        <f>IF($B6060="","",IF(COUNTIF(Exclusions!$A:$A,$B6060)&gt;0,"Yes","No"))</f>
        <v/>
      </c>
      <c r="S6060" s="38">
        <f>IF($B6060="","",MIN(1,DAY($A6060)/IF($N6060="Superstore",Settings!$B$5,Settings!$B$4)))</f>
        <v/>
      </c>
      <c r="T6060" s="38">
        <f>IF(OR($B6060="",$G6060="",$S6060=0),"",$G6060/$S6060)</f>
        <v/>
      </c>
      <c r="U6060" s="36">
        <f>IF($T6060="","",IF($T6060&lt;Settings!$B$8,"Critical",IF($T6060&lt;Settings!$B$9,"Semi Critical","Non Critical")))</f>
        <v/>
      </c>
      <c r="V6060" s="28" t="n"/>
      <c r="Z6060">
        <f>IF($B6060="","",IFERROR(VLOOKUP($B6060,'Plan HC for CCA'!$A:$B,2,0),""))</f>
        <v/>
      </c>
      <c r="AA6060">
        <f>IF(OR($B6060="",$Z6060=""),"",IF(N($M6060)&lt;$Z6060,"Delta","No Delta"))</f>
        <v/>
      </c>
      <c r="AB6060">
        <f>IF(OR($B6060="",$Z6060=""),"",MAX(0,$Z6060-N($M6060)))</f>
        <v/>
      </c>
      <c r="AC6060" s="46">
        <f>IF($B6060="","",IFERROR(INDEX('CCA Util %'!$H:$H,MATCH($B6060,'CCA Util %'!$E:$E,0)),""))</f>
        <v/>
      </c>
      <c r="AD6060">
        <f>IF($B6060="","",IFERROR(INDEX('CCA Util %'!$G:$G,MATCH($B6060,'CCA Util %'!$E:$E,0)),""))</f>
        <v/>
      </c>
      <c r="AE6060">
        <f>IF(OR($B6060="",$U6060=""),"",$U6060&amp;" &amp; "&amp;IF(OR($AD6060="",$AD6060=0),"Util NA",$AD6060&amp;" Util"))</f>
        <v/>
      </c>
    </row>
    <row r="6061" ht="15.75" customHeight="1" s="42">
      <c r="A6061" s="41" t="n"/>
      <c r="G6061" s="38" t="n"/>
      <c r="H6061" s="38" t="n"/>
      <c r="I6061" s="38" t="n"/>
      <c r="J6061" s="38" t="n"/>
      <c r="K6061" s="38" t="n"/>
      <c r="L6061" s="38" t="n"/>
      <c r="N6061" s="36">
        <f>IF($B6061="","",IF($C6061="SUPERSTORE","Superstore","DH"))</f>
        <v/>
      </c>
      <c r="O6061" s="36">
        <f>IF($B6061="","",IFERROR(VLOOKUP($B6061,Mapping!$A:$C,2,0),"Not Mapped"))</f>
        <v/>
      </c>
      <c r="P6061" s="36">
        <f>IF($B6061="","",IFERROR(VLOOKUP($B6061,Mapping!$A:$C,3,0),"Not Mapped"))</f>
        <v/>
      </c>
      <c r="Q6061" s="36">
        <f>IF($B6061="","",IFERROR(VLOOKUP($O6061,Leaders!$A:$B,2,0),"Not Mapped"))</f>
        <v/>
      </c>
      <c r="R6061" s="36">
        <f>IF($B6061="","",IF(COUNTIF(Exclusions!$A:$A,$B6061)&gt;0,"Yes","No"))</f>
        <v/>
      </c>
      <c r="S6061" s="38">
        <f>IF($B6061="","",MIN(1,DAY($A6061)/IF($N6061="Superstore",Settings!$B$5,Settings!$B$4)))</f>
        <v/>
      </c>
      <c r="T6061" s="38">
        <f>IF(OR($B6061="",$G6061="",$S6061=0),"",$G6061/$S6061)</f>
        <v/>
      </c>
      <c r="U6061" s="36">
        <f>IF($T6061="","",IF($T6061&lt;Settings!$B$8,"Critical",IF($T6061&lt;Settings!$B$9,"Semi Critical","Non Critical")))</f>
        <v/>
      </c>
      <c r="V6061" s="28" t="n"/>
      <c r="Z6061">
        <f>IF($B6061="","",IFERROR(VLOOKUP($B6061,'Plan HC for CCA'!$A:$B,2,0),""))</f>
        <v/>
      </c>
      <c r="AA6061">
        <f>IF(OR($B6061="",$Z6061=""),"",IF(N($M6061)&lt;$Z6061,"Delta","No Delta"))</f>
        <v/>
      </c>
      <c r="AB6061">
        <f>IF(OR($B6061="",$Z6061=""),"",MAX(0,$Z6061-N($M6061)))</f>
        <v/>
      </c>
      <c r="AC6061" s="46">
        <f>IF($B6061="","",IFERROR(INDEX('CCA Util %'!$H:$H,MATCH($B6061,'CCA Util %'!$E:$E,0)),""))</f>
        <v/>
      </c>
      <c r="AD6061">
        <f>IF($B6061="","",IFERROR(INDEX('CCA Util %'!$G:$G,MATCH($B6061,'CCA Util %'!$E:$E,0)),""))</f>
        <v/>
      </c>
      <c r="AE6061">
        <f>IF(OR($B6061="",$U6061=""),"",$U6061&amp;" &amp; "&amp;IF(OR($AD6061="",$AD6061=0),"Util NA",$AD6061&amp;" Util"))</f>
        <v/>
      </c>
    </row>
    <row r="6062" ht="15.75" customHeight="1" s="42">
      <c r="A6062" s="41" t="n"/>
      <c r="G6062" s="38" t="n"/>
      <c r="H6062" s="38" t="n"/>
      <c r="I6062" s="38" t="n"/>
      <c r="J6062" s="38" t="n"/>
      <c r="K6062" s="38" t="n"/>
      <c r="L6062" s="38" t="n"/>
      <c r="N6062" s="36">
        <f>IF($B6062="","",IF($C6062="SUPERSTORE","Superstore","DH"))</f>
        <v/>
      </c>
      <c r="O6062" s="36">
        <f>IF($B6062="","",IFERROR(VLOOKUP($B6062,Mapping!$A:$C,2,0),"Not Mapped"))</f>
        <v/>
      </c>
      <c r="P6062" s="36">
        <f>IF($B6062="","",IFERROR(VLOOKUP($B6062,Mapping!$A:$C,3,0),"Not Mapped"))</f>
        <v/>
      </c>
      <c r="Q6062" s="36">
        <f>IF($B6062="","",IFERROR(VLOOKUP($O6062,Leaders!$A:$B,2,0),"Not Mapped"))</f>
        <v/>
      </c>
      <c r="R6062" s="36">
        <f>IF($B6062="","",IF(COUNTIF(Exclusions!$A:$A,$B6062)&gt;0,"Yes","No"))</f>
        <v/>
      </c>
      <c r="S6062" s="38">
        <f>IF($B6062="","",MIN(1,DAY($A6062)/IF($N6062="Superstore",Settings!$B$5,Settings!$B$4)))</f>
        <v/>
      </c>
      <c r="T6062" s="38">
        <f>IF(OR($B6062="",$G6062="",$S6062=0),"",$G6062/$S6062)</f>
        <v/>
      </c>
      <c r="U6062" s="36">
        <f>IF($T6062="","",IF($T6062&lt;Settings!$B$8,"Critical",IF($T6062&lt;Settings!$B$9,"Semi Critical","Non Critical")))</f>
        <v/>
      </c>
      <c r="V6062" s="28" t="n"/>
      <c r="Z6062">
        <f>IF($B6062="","",IFERROR(VLOOKUP($B6062,'Plan HC for CCA'!$A:$B,2,0),""))</f>
        <v/>
      </c>
      <c r="AA6062">
        <f>IF(OR($B6062="",$Z6062=""),"",IF(N($M6062)&lt;$Z6062,"Delta","No Delta"))</f>
        <v/>
      </c>
      <c r="AB6062">
        <f>IF(OR($B6062="",$Z6062=""),"",MAX(0,$Z6062-N($M6062)))</f>
        <v/>
      </c>
      <c r="AC6062" s="46">
        <f>IF($B6062="","",IFERROR(INDEX('CCA Util %'!$H:$H,MATCH($B6062,'CCA Util %'!$E:$E,0)),""))</f>
        <v/>
      </c>
      <c r="AD6062">
        <f>IF($B6062="","",IFERROR(INDEX('CCA Util %'!$G:$G,MATCH($B6062,'CCA Util %'!$E:$E,0)),""))</f>
        <v/>
      </c>
      <c r="AE6062">
        <f>IF(OR($B6062="",$U6062=""),"",$U6062&amp;" &amp; "&amp;IF(OR($AD6062="",$AD6062=0),"Util NA",$AD6062&amp;" Util"))</f>
        <v/>
      </c>
    </row>
    <row r="6063" ht="15.75" customHeight="1" s="42">
      <c r="A6063" s="41" t="n"/>
      <c r="G6063" s="38" t="n"/>
      <c r="H6063" s="38" t="n"/>
      <c r="I6063" s="38" t="n"/>
      <c r="J6063" s="38" t="n"/>
      <c r="K6063" s="38" t="n"/>
      <c r="L6063" s="38" t="n"/>
      <c r="N6063" s="36">
        <f>IF($B6063="","",IF($C6063="SUPERSTORE","Superstore","DH"))</f>
        <v/>
      </c>
      <c r="O6063" s="36">
        <f>IF($B6063="","",IFERROR(VLOOKUP($B6063,Mapping!$A:$C,2,0),"Not Mapped"))</f>
        <v/>
      </c>
      <c r="P6063" s="36">
        <f>IF($B6063="","",IFERROR(VLOOKUP($B6063,Mapping!$A:$C,3,0),"Not Mapped"))</f>
        <v/>
      </c>
      <c r="Q6063" s="36">
        <f>IF($B6063="","",IFERROR(VLOOKUP($O6063,Leaders!$A:$B,2,0),"Not Mapped"))</f>
        <v/>
      </c>
      <c r="R6063" s="36">
        <f>IF($B6063="","",IF(COUNTIF(Exclusions!$A:$A,$B6063)&gt;0,"Yes","No"))</f>
        <v/>
      </c>
      <c r="S6063" s="38">
        <f>IF($B6063="","",MIN(1,DAY($A6063)/IF($N6063="Superstore",Settings!$B$5,Settings!$B$4)))</f>
        <v/>
      </c>
      <c r="T6063" s="38">
        <f>IF(OR($B6063="",$G6063="",$S6063=0),"",$G6063/$S6063)</f>
        <v/>
      </c>
      <c r="U6063" s="36">
        <f>IF($T6063="","",IF($T6063&lt;Settings!$B$8,"Critical",IF($T6063&lt;Settings!$B$9,"Semi Critical","Non Critical")))</f>
        <v/>
      </c>
      <c r="V6063" s="28" t="n"/>
      <c r="Z6063">
        <f>IF($B6063="","",IFERROR(VLOOKUP($B6063,'Plan HC for CCA'!$A:$B,2,0),""))</f>
        <v/>
      </c>
      <c r="AA6063">
        <f>IF(OR($B6063="",$Z6063=""),"",IF(N($M6063)&lt;$Z6063,"Delta","No Delta"))</f>
        <v/>
      </c>
      <c r="AB6063">
        <f>IF(OR($B6063="",$Z6063=""),"",MAX(0,$Z6063-N($M6063)))</f>
        <v/>
      </c>
      <c r="AC6063" s="46">
        <f>IF($B6063="","",IFERROR(INDEX('CCA Util %'!$H:$H,MATCH($B6063,'CCA Util %'!$E:$E,0)),""))</f>
        <v/>
      </c>
      <c r="AD6063">
        <f>IF($B6063="","",IFERROR(INDEX('CCA Util %'!$G:$G,MATCH($B6063,'CCA Util %'!$E:$E,0)),""))</f>
        <v/>
      </c>
      <c r="AE6063">
        <f>IF(OR($B6063="",$U6063=""),"",$U6063&amp;" &amp; "&amp;IF(OR($AD6063="",$AD6063=0),"Util NA",$AD6063&amp;" Util"))</f>
        <v/>
      </c>
    </row>
    <row r="6064" ht="15.75" customHeight="1" s="42">
      <c r="A6064" s="41" t="n"/>
      <c r="G6064" s="38" t="n"/>
      <c r="H6064" s="38" t="n"/>
      <c r="I6064" s="38" t="n"/>
      <c r="J6064" s="38" t="n"/>
      <c r="K6064" s="38" t="n"/>
      <c r="L6064" s="38" t="n"/>
      <c r="N6064" s="36">
        <f>IF($B6064="","",IF($C6064="SUPERSTORE","Superstore","DH"))</f>
        <v/>
      </c>
      <c r="O6064" s="36">
        <f>IF($B6064="","",IFERROR(VLOOKUP($B6064,Mapping!$A:$C,2,0),"Not Mapped"))</f>
        <v/>
      </c>
      <c r="P6064" s="36">
        <f>IF($B6064="","",IFERROR(VLOOKUP($B6064,Mapping!$A:$C,3,0),"Not Mapped"))</f>
        <v/>
      </c>
      <c r="Q6064" s="36">
        <f>IF($B6064="","",IFERROR(VLOOKUP($O6064,Leaders!$A:$B,2,0),"Not Mapped"))</f>
        <v/>
      </c>
      <c r="R6064" s="36">
        <f>IF($B6064="","",IF(COUNTIF(Exclusions!$A:$A,$B6064)&gt;0,"Yes","No"))</f>
        <v/>
      </c>
      <c r="S6064" s="38">
        <f>IF($B6064="","",MIN(1,DAY($A6064)/IF($N6064="Superstore",Settings!$B$5,Settings!$B$4)))</f>
        <v/>
      </c>
      <c r="T6064" s="38">
        <f>IF(OR($B6064="",$G6064="",$S6064=0),"",$G6064/$S6064)</f>
        <v/>
      </c>
      <c r="U6064" s="36">
        <f>IF($T6064="","",IF($T6064&lt;Settings!$B$8,"Critical",IF($T6064&lt;Settings!$B$9,"Semi Critical","Non Critical")))</f>
        <v/>
      </c>
      <c r="V6064" s="28" t="n"/>
      <c r="Z6064">
        <f>IF($B6064="","",IFERROR(VLOOKUP($B6064,'Plan HC for CCA'!$A:$B,2,0),""))</f>
        <v/>
      </c>
      <c r="AA6064">
        <f>IF(OR($B6064="",$Z6064=""),"",IF(N($M6064)&lt;$Z6064,"Delta","No Delta"))</f>
        <v/>
      </c>
      <c r="AB6064">
        <f>IF(OR($B6064="",$Z6064=""),"",MAX(0,$Z6064-N($M6064)))</f>
        <v/>
      </c>
      <c r="AC6064" s="46">
        <f>IF($B6064="","",IFERROR(INDEX('CCA Util %'!$H:$H,MATCH($B6064,'CCA Util %'!$E:$E,0)),""))</f>
        <v/>
      </c>
      <c r="AD6064">
        <f>IF($B6064="","",IFERROR(INDEX('CCA Util %'!$G:$G,MATCH($B6064,'CCA Util %'!$E:$E,0)),""))</f>
        <v/>
      </c>
      <c r="AE6064">
        <f>IF(OR($B6064="",$U6064=""),"",$U6064&amp;" &amp; "&amp;IF(OR($AD6064="",$AD6064=0),"Util NA",$AD6064&amp;" Util"))</f>
        <v/>
      </c>
    </row>
    <row r="6065" ht="15.75" customHeight="1" s="42">
      <c r="A6065" s="41" t="n"/>
      <c r="G6065" s="38" t="n"/>
      <c r="H6065" s="38" t="n"/>
      <c r="I6065" s="38" t="n"/>
      <c r="J6065" s="38" t="n"/>
      <c r="K6065" s="38" t="n"/>
      <c r="L6065" s="38" t="n"/>
      <c r="N6065" s="36">
        <f>IF($B6065="","",IF($C6065="SUPERSTORE","Superstore","DH"))</f>
        <v/>
      </c>
      <c r="O6065" s="36">
        <f>IF($B6065="","",IFERROR(VLOOKUP($B6065,Mapping!$A:$C,2,0),"Not Mapped"))</f>
        <v/>
      </c>
      <c r="P6065" s="36">
        <f>IF($B6065="","",IFERROR(VLOOKUP($B6065,Mapping!$A:$C,3,0),"Not Mapped"))</f>
        <v/>
      </c>
      <c r="Q6065" s="36">
        <f>IF($B6065="","",IFERROR(VLOOKUP($O6065,Leaders!$A:$B,2,0),"Not Mapped"))</f>
        <v/>
      </c>
      <c r="R6065" s="36">
        <f>IF($B6065="","",IF(COUNTIF(Exclusions!$A:$A,$B6065)&gt;0,"Yes","No"))</f>
        <v/>
      </c>
      <c r="S6065" s="38">
        <f>IF($B6065="","",MIN(1,DAY($A6065)/IF($N6065="Superstore",Settings!$B$5,Settings!$B$4)))</f>
        <v/>
      </c>
      <c r="T6065" s="38">
        <f>IF(OR($B6065="",$G6065="",$S6065=0),"",$G6065/$S6065)</f>
        <v/>
      </c>
      <c r="U6065" s="36">
        <f>IF($T6065="","",IF($T6065&lt;Settings!$B$8,"Critical",IF($T6065&lt;Settings!$B$9,"Semi Critical","Non Critical")))</f>
        <v/>
      </c>
      <c r="V6065" s="28" t="n"/>
      <c r="Z6065">
        <f>IF($B6065="","",IFERROR(VLOOKUP($B6065,'Plan HC for CCA'!$A:$B,2,0),""))</f>
        <v/>
      </c>
      <c r="AA6065">
        <f>IF(OR($B6065="",$Z6065=""),"",IF(N($M6065)&lt;$Z6065,"Delta","No Delta"))</f>
        <v/>
      </c>
      <c r="AB6065">
        <f>IF(OR($B6065="",$Z6065=""),"",MAX(0,$Z6065-N($M6065)))</f>
        <v/>
      </c>
      <c r="AC6065" s="46">
        <f>IF($B6065="","",IFERROR(INDEX('CCA Util %'!$H:$H,MATCH($B6065,'CCA Util %'!$E:$E,0)),""))</f>
        <v/>
      </c>
      <c r="AD6065">
        <f>IF($B6065="","",IFERROR(INDEX('CCA Util %'!$G:$G,MATCH($B6065,'CCA Util %'!$E:$E,0)),""))</f>
        <v/>
      </c>
      <c r="AE6065">
        <f>IF(OR($B6065="",$U6065=""),"",$U6065&amp;" &amp; "&amp;IF(OR($AD6065="",$AD6065=0),"Util NA",$AD6065&amp;" Util"))</f>
        <v/>
      </c>
    </row>
    <row r="6066" ht="15.75" customHeight="1" s="42">
      <c r="A6066" s="41" t="n"/>
      <c r="G6066" s="38" t="n"/>
      <c r="H6066" s="38" t="n"/>
      <c r="I6066" s="38" t="n"/>
      <c r="J6066" s="38" t="n"/>
      <c r="K6066" s="38" t="n"/>
      <c r="L6066" s="38" t="n"/>
      <c r="N6066" s="36">
        <f>IF($B6066="","",IF($C6066="SUPERSTORE","Superstore","DH"))</f>
        <v/>
      </c>
      <c r="O6066" s="36">
        <f>IF($B6066="","",IFERROR(VLOOKUP($B6066,Mapping!$A:$C,2,0),"Not Mapped"))</f>
        <v/>
      </c>
      <c r="P6066" s="36">
        <f>IF($B6066="","",IFERROR(VLOOKUP($B6066,Mapping!$A:$C,3,0),"Not Mapped"))</f>
        <v/>
      </c>
      <c r="Q6066" s="36">
        <f>IF($B6066="","",IFERROR(VLOOKUP($O6066,Leaders!$A:$B,2,0),"Not Mapped"))</f>
        <v/>
      </c>
      <c r="R6066" s="36">
        <f>IF($B6066="","",IF(COUNTIF(Exclusions!$A:$A,$B6066)&gt;0,"Yes","No"))</f>
        <v/>
      </c>
      <c r="S6066" s="38">
        <f>IF($B6066="","",MIN(1,DAY($A6066)/IF($N6066="Superstore",Settings!$B$5,Settings!$B$4)))</f>
        <v/>
      </c>
      <c r="T6066" s="38">
        <f>IF(OR($B6066="",$G6066="",$S6066=0),"",$G6066/$S6066)</f>
        <v/>
      </c>
      <c r="U6066" s="36">
        <f>IF($T6066="","",IF($T6066&lt;Settings!$B$8,"Critical",IF($T6066&lt;Settings!$B$9,"Semi Critical","Non Critical")))</f>
        <v/>
      </c>
      <c r="V6066" s="28" t="n"/>
      <c r="Z6066">
        <f>IF($B6066="","",IFERROR(VLOOKUP($B6066,'Plan HC for CCA'!$A:$B,2,0),""))</f>
        <v/>
      </c>
      <c r="AA6066">
        <f>IF(OR($B6066="",$Z6066=""),"",IF(N($M6066)&lt;$Z6066,"Delta","No Delta"))</f>
        <v/>
      </c>
      <c r="AB6066">
        <f>IF(OR($B6066="",$Z6066=""),"",MAX(0,$Z6066-N($M6066)))</f>
        <v/>
      </c>
      <c r="AC6066" s="46">
        <f>IF($B6066="","",IFERROR(INDEX('CCA Util %'!$H:$H,MATCH($B6066,'CCA Util %'!$E:$E,0)),""))</f>
        <v/>
      </c>
      <c r="AD6066">
        <f>IF($B6066="","",IFERROR(INDEX('CCA Util %'!$G:$G,MATCH($B6066,'CCA Util %'!$E:$E,0)),""))</f>
        <v/>
      </c>
      <c r="AE6066">
        <f>IF(OR($B6066="",$U6066=""),"",$U6066&amp;" &amp; "&amp;IF(OR($AD6066="",$AD6066=0),"Util NA",$AD6066&amp;" Util"))</f>
        <v/>
      </c>
    </row>
    <row r="6067" ht="15.75" customHeight="1" s="42">
      <c r="A6067" s="41" t="n"/>
      <c r="G6067" s="38" t="n"/>
      <c r="H6067" s="38" t="n"/>
      <c r="I6067" s="38" t="n"/>
      <c r="J6067" s="38" t="n"/>
      <c r="K6067" s="38" t="n"/>
      <c r="L6067" s="38" t="n"/>
      <c r="N6067" s="36">
        <f>IF($B6067="","",IF($C6067="SUPERSTORE","Superstore","DH"))</f>
        <v/>
      </c>
      <c r="O6067" s="36">
        <f>IF($B6067="","",IFERROR(VLOOKUP($B6067,Mapping!$A:$C,2,0),"Not Mapped"))</f>
        <v/>
      </c>
      <c r="P6067" s="36">
        <f>IF($B6067="","",IFERROR(VLOOKUP($B6067,Mapping!$A:$C,3,0),"Not Mapped"))</f>
        <v/>
      </c>
      <c r="Q6067" s="36">
        <f>IF($B6067="","",IFERROR(VLOOKUP($O6067,Leaders!$A:$B,2,0),"Not Mapped"))</f>
        <v/>
      </c>
      <c r="R6067" s="36">
        <f>IF($B6067="","",IF(COUNTIF(Exclusions!$A:$A,$B6067)&gt;0,"Yes","No"))</f>
        <v/>
      </c>
      <c r="S6067" s="38">
        <f>IF($B6067="","",MIN(1,DAY($A6067)/IF($N6067="Superstore",Settings!$B$5,Settings!$B$4)))</f>
        <v/>
      </c>
      <c r="T6067" s="38">
        <f>IF(OR($B6067="",$G6067="",$S6067=0),"",$G6067/$S6067)</f>
        <v/>
      </c>
      <c r="U6067" s="36">
        <f>IF($T6067="","",IF($T6067&lt;Settings!$B$8,"Critical",IF($T6067&lt;Settings!$B$9,"Semi Critical","Non Critical")))</f>
        <v/>
      </c>
      <c r="V6067" s="28" t="n"/>
      <c r="Z6067">
        <f>IF($B6067="","",IFERROR(VLOOKUP($B6067,'Plan HC for CCA'!$A:$B,2,0),""))</f>
        <v/>
      </c>
      <c r="AA6067">
        <f>IF(OR($B6067="",$Z6067=""),"",IF(N($M6067)&lt;$Z6067,"Delta","No Delta"))</f>
        <v/>
      </c>
      <c r="AB6067">
        <f>IF(OR($B6067="",$Z6067=""),"",MAX(0,$Z6067-N($M6067)))</f>
        <v/>
      </c>
      <c r="AC6067" s="46">
        <f>IF($B6067="","",IFERROR(INDEX('CCA Util %'!$H:$H,MATCH($B6067,'CCA Util %'!$E:$E,0)),""))</f>
        <v/>
      </c>
      <c r="AD6067">
        <f>IF($B6067="","",IFERROR(INDEX('CCA Util %'!$G:$G,MATCH($B6067,'CCA Util %'!$E:$E,0)),""))</f>
        <v/>
      </c>
      <c r="AE6067">
        <f>IF(OR($B6067="",$U6067=""),"",$U6067&amp;" &amp; "&amp;IF(OR($AD6067="",$AD6067=0),"Util NA",$AD6067&amp;" Util"))</f>
        <v/>
      </c>
    </row>
    <row r="6068" ht="15.75" customHeight="1" s="42">
      <c r="A6068" s="41" t="n"/>
      <c r="G6068" s="38" t="n"/>
      <c r="H6068" s="38" t="n"/>
      <c r="I6068" s="38" t="n"/>
      <c r="J6068" s="38" t="n"/>
      <c r="K6068" s="38" t="n"/>
      <c r="L6068" s="38" t="n"/>
      <c r="N6068" s="36">
        <f>IF($B6068="","",IF($C6068="SUPERSTORE","Superstore","DH"))</f>
        <v/>
      </c>
      <c r="O6068" s="36">
        <f>IF($B6068="","",IFERROR(VLOOKUP($B6068,Mapping!$A:$C,2,0),"Not Mapped"))</f>
        <v/>
      </c>
      <c r="P6068" s="36">
        <f>IF($B6068="","",IFERROR(VLOOKUP($B6068,Mapping!$A:$C,3,0),"Not Mapped"))</f>
        <v/>
      </c>
      <c r="Q6068" s="36">
        <f>IF($B6068="","",IFERROR(VLOOKUP($O6068,Leaders!$A:$B,2,0),"Not Mapped"))</f>
        <v/>
      </c>
      <c r="R6068" s="36">
        <f>IF($B6068="","",IF(COUNTIF(Exclusions!$A:$A,$B6068)&gt;0,"Yes","No"))</f>
        <v/>
      </c>
      <c r="S6068" s="38">
        <f>IF($B6068="","",MIN(1,DAY($A6068)/IF($N6068="Superstore",Settings!$B$5,Settings!$B$4)))</f>
        <v/>
      </c>
      <c r="T6068" s="38">
        <f>IF(OR($B6068="",$G6068="",$S6068=0),"",$G6068/$S6068)</f>
        <v/>
      </c>
      <c r="U6068" s="36">
        <f>IF($T6068="","",IF($T6068&lt;Settings!$B$8,"Critical",IF($T6068&lt;Settings!$B$9,"Semi Critical","Non Critical")))</f>
        <v/>
      </c>
      <c r="V6068" s="28" t="n"/>
      <c r="Z6068">
        <f>IF($B6068="","",IFERROR(VLOOKUP($B6068,'Plan HC for CCA'!$A:$B,2,0),""))</f>
        <v/>
      </c>
      <c r="AA6068">
        <f>IF(OR($B6068="",$Z6068=""),"",IF(N($M6068)&lt;$Z6068,"Delta","No Delta"))</f>
        <v/>
      </c>
      <c r="AB6068">
        <f>IF(OR($B6068="",$Z6068=""),"",MAX(0,$Z6068-N($M6068)))</f>
        <v/>
      </c>
      <c r="AC6068" s="46">
        <f>IF($B6068="","",IFERROR(INDEX('CCA Util %'!$H:$H,MATCH($B6068,'CCA Util %'!$E:$E,0)),""))</f>
        <v/>
      </c>
      <c r="AD6068">
        <f>IF($B6068="","",IFERROR(INDEX('CCA Util %'!$G:$G,MATCH($B6068,'CCA Util %'!$E:$E,0)),""))</f>
        <v/>
      </c>
      <c r="AE6068">
        <f>IF(OR($B6068="",$U6068=""),"",$U6068&amp;" &amp; "&amp;IF(OR($AD6068="",$AD6068=0),"Util NA",$AD6068&amp;" Util"))</f>
        <v/>
      </c>
    </row>
    <row r="6069" ht="15.75" customHeight="1" s="42">
      <c r="A6069" s="41" t="n"/>
      <c r="G6069" s="38" t="n"/>
      <c r="H6069" s="38" t="n"/>
      <c r="I6069" s="38" t="n"/>
      <c r="J6069" s="38" t="n"/>
      <c r="K6069" s="38" t="n"/>
      <c r="L6069" s="38" t="n"/>
      <c r="N6069" s="36">
        <f>IF($B6069="","",IF($C6069="SUPERSTORE","Superstore","DH"))</f>
        <v/>
      </c>
      <c r="O6069" s="36">
        <f>IF($B6069="","",IFERROR(VLOOKUP($B6069,Mapping!$A:$C,2,0),"Not Mapped"))</f>
        <v/>
      </c>
      <c r="P6069" s="36">
        <f>IF($B6069="","",IFERROR(VLOOKUP($B6069,Mapping!$A:$C,3,0),"Not Mapped"))</f>
        <v/>
      </c>
      <c r="Q6069" s="36">
        <f>IF($B6069="","",IFERROR(VLOOKUP($O6069,Leaders!$A:$B,2,0),"Not Mapped"))</f>
        <v/>
      </c>
      <c r="R6069" s="36">
        <f>IF($B6069="","",IF(COUNTIF(Exclusions!$A:$A,$B6069)&gt;0,"Yes","No"))</f>
        <v/>
      </c>
      <c r="S6069" s="38">
        <f>IF($B6069="","",MIN(1,DAY($A6069)/IF($N6069="Superstore",Settings!$B$5,Settings!$B$4)))</f>
        <v/>
      </c>
      <c r="T6069" s="38">
        <f>IF(OR($B6069="",$G6069="",$S6069=0),"",$G6069/$S6069)</f>
        <v/>
      </c>
      <c r="U6069" s="36">
        <f>IF($T6069="","",IF($T6069&lt;Settings!$B$8,"Critical",IF($T6069&lt;Settings!$B$9,"Semi Critical","Non Critical")))</f>
        <v/>
      </c>
      <c r="V6069" s="28" t="n"/>
      <c r="Z6069">
        <f>IF($B6069="","",IFERROR(VLOOKUP($B6069,'Plan HC for CCA'!$A:$B,2,0),""))</f>
        <v/>
      </c>
      <c r="AA6069">
        <f>IF(OR($B6069="",$Z6069=""),"",IF(N($M6069)&lt;$Z6069,"Delta","No Delta"))</f>
        <v/>
      </c>
      <c r="AB6069">
        <f>IF(OR($B6069="",$Z6069=""),"",MAX(0,$Z6069-N($M6069)))</f>
        <v/>
      </c>
      <c r="AC6069" s="46">
        <f>IF($B6069="","",IFERROR(INDEX('CCA Util %'!$H:$H,MATCH($B6069,'CCA Util %'!$E:$E,0)),""))</f>
        <v/>
      </c>
      <c r="AD6069">
        <f>IF($B6069="","",IFERROR(INDEX('CCA Util %'!$G:$G,MATCH($B6069,'CCA Util %'!$E:$E,0)),""))</f>
        <v/>
      </c>
      <c r="AE6069">
        <f>IF(OR($B6069="",$U6069=""),"",$U6069&amp;" &amp; "&amp;IF(OR($AD6069="",$AD6069=0),"Util NA",$AD6069&amp;" Util"))</f>
        <v/>
      </c>
    </row>
    <row r="6070" ht="15.75" customHeight="1" s="42">
      <c r="A6070" s="41" t="n"/>
      <c r="G6070" s="38" t="n"/>
      <c r="H6070" s="38" t="n"/>
      <c r="I6070" s="38" t="n"/>
      <c r="J6070" s="38" t="n"/>
      <c r="K6070" s="38" t="n"/>
      <c r="L6070" s="38" t="n"/>
      <c r="N6070" s="36">
        <f>IF($B6070="","",IF($C6070="SUPERSTORE","Superstore","DH"))</f>
        <v/>
      </c>
      <c r="O6070" s="36">
        <f>IF($B6070="","",IFERROR(VLOOKUP($B6070,Mapping!$A:$C,2,0),"Not Mapped"))</f>
        <v/>
      </c>
      <c r="P6070" s="36">
        <f>IF($B6070="","",IFERROR(VLOOKUP($B6070,Mapping!$A:$C,3,0),"Not Mapped"))</f>
        <v/>
      </c>
      <c r="Q6070" s="36">
        <f>IF($B6070="","",IFERROR(VLOOKUP($O6070,Leaders!$A:$B,2,0),"Not Mapped"))</f>
        <v/>
      </c>
      <c r="R6070" s="36">
        <f>IF($B6070="","",IF(COUNTIF(Exclusions!$A:$A,$B6070)&gt;0,"Yes","No"))</f>
        <v/>
      </c>
      <c r="S6070" s="38">
        <f>IF($B6070="","",MIN(1,DAY($A6070)/IF($N6070="Superstore",Settings!$B$5,Settings!$B$4)))</f>
        <v/>
      </c>
      <c r="T6070" s="38">
        <f>IF(OR($B6070="",$G6070="",$S6070=0),"",$G6070/$S6070)</f>
        <v/>
      </c>
      <c r="U6070" s="36">
        <f>IF($T6070="","",IF($T6070&lt;Settings!$B$8,"Critical",IF($T6070&lt;Settings!$B$9,"Semi Critical","Non Critical")))</f>
        <v/>
      </c>
      <c r="V6070" s="28" t="n"/>
      <c r="Z6070">
        <f>IF($B6070="","",IFERROR(VLOOKUP($B6070,'Plan HC for CCA'!$A:$B,2,0),""))</f>
        <v/>
      </c>
      <c r="AA6070">
        <f>IF(OR($B6070="",$Z6070=""),"",IF(N($M6070)&lt;$Z6070,"Delta","No Delta"))</f>
        <v/>
      </c>
      <c r="AB6070">
        <f>IF(OR($B6070="",$Z6070=""),"",MAX(0,$Z6070-N($M6070)))</f>
        <v/>
      </c>
      <c r="AC6070" s="46">
        <f>IF($B6070="","",IFERROR(INDEX('CCA Util %'!$H:$H,MATCH($B6070,'CCA Util %'!$E:$E,0)),""))</f>
        <v/>
      </c>
      <c r="AD6070">
        <f>IF($B6070="","",IFERROR(INDEX('CCA Util %'!$G:$G,MATCH($B6070,'CCA Util %'!$E:$E,0)),""))</f>
        <v/>
      </c>
      <c r="AE6070">
        <f>IF(OR($B6070="",$U6070=""),"",$U6070&amp;" &amp; "&amp;IF(OR($AD6070="",$AD6070=0),"Util NA",$AD6070&amp;" Util"))</f>
        <v/>
      </c>
    </row>
    <row r="6071" ht="15.75" customHeight="1" s="42">
      <c r="A6071" s="41" t="n"/>
      <c r="G6071" s="38" t="n"/>
      <c r="H6071" s="38" t="n"/>
      <c r="I6071" s="38" t="n"/>
      <c r="J6071" s="38" t="n"/>
      <c r="K6071" s="38" t="n"/>
      <c r="L6071" s="38" t="n"/>
      <c r="N6071" s="36">
        <f>IF($B6071="","",IF($C6071="SUPERSTORE","Superstore","DH"))</f>
        <v/>
      </c>
      <c r="O6071" s="36">
        <f>IF($B6071="","",IFERROR(VLOOKUP($B6071,Mapping!$A:$C,2,0),"Not Mapped"))</f>
        <v/>
      </c>
      <c r="P6071" s="36">
        <f>IF($B6071="","",IFERROR(VLOOKUP($B6071,Mapping!$A:$C,3,0),"Not Mapped"))</f>
        <v/>
      </c>
      <c r="Q6071" s="36">
        <f>IF($B6071="","",IFERROR(VLOOKUP($O6071,Leaders!$A:$B,2,0),"Not Mapped"))</f>
        <v/>
      </c>
      <c r="R6071" s="36">
        <f>IF($B6071="","",IF(COUNTIF(Exclusions!$A:$A,$B6071)&gt;0,"Yes","No"))</f>
        <v/>
      </c>
      <c r="S6071" s="38">
        <f>IF($B6071="","",MIN(1,DAY($A6071)/IF($N6071="Superstore",Settings!$B$5,Settings!$B$4)))</f>
        <v/>
      </c>
      <c r="T6071" s="38">
        <f>IF(OR($B6071="",$G6071="",$S6071=0),"",$G6071/$S6071)</f>
        <v/>
      </c>
      <c r="U6071" s="36">
        <f>IF($T6071="","",IF($T6071&lt;Settings!$B$8,"Critical",IF($T6071&lt;Settings!$B$9,"Semi Critical","Non Critical")))</f>
        <v/>
      </c>
      <c r="V6071" s="28" t="n"/>
      <c r="Z6071">
        <f>IF($B6071="","",IFERROR(VLOOKUP($B6071,'Plan HC for CCA'!$A:$B,2,0),""))</f>
        <v/>
      </c>
      <c r="AA6071">
        <f>IF(OR($B6071="",$Z6071=""),"",IF(N($M6071)&lt;$Z6071,"Delta","No Delta"))</f>
        <v/>
      </c>
      <c r="AB6071">
        <f>IF(OR($B6071="",$Z6071=""),"",MAX(0,$Z6071-N($M6071)))</f>
        <v/>
      </c>
      <c r="AC6071" s="46">
        <f>IF($B6071="","",IFERROR(INDEX('CCA Util %'!$H:$H,MATCH($B6071,'CCA Util %'!$E:$E,0)),""))</f>
        <v/>
      </c>
      <c r="AD6071">
        <f>IF($B6071="","",IFERROR(INDEX('CCA Util %'!$G:$G,MATCH($B6071,'CCA Util %'!$E:$E,0)),""))</f>
        <v/>
      </c>
      <c r="AE6071">
        <f>IF(OR($B6071="",$U6071=""),"",$U6071&amp;" &amp; "&amp;IF(OR($AD6071="",$AD6071=0),"Util NA",$AD6071&amp;" Util"))</f>
        <v/>
      </c>
    </row>
    <row r="6072" ht="15.75" customHeight="1" s="42">
      <c r="A6072" s="41" t="n"/>
      <c r="G6072" s="38" t="n"/>
      <c r="H6072" s="38" t="n"/>
      <c r="I6072" s="38" t="n"/>
      <c r="J6072" s="38" t="n"/>
      <c r="K6072" s="38" t="n"/>
      <c r="L6072" s="38" t="n"/>
      <c r="N6072" s="36">
        <f>IF($B6072="","",IF($C6072="SUPERSTORE","Superstore","DH"))</f>
        <v/>
      </c>
      <c r="O6072" s="36">
        <f>IF($B6072="","",IFERROR(VLOOKUP($B6072,Mapping!$A:$C,2,0),"Not Mapped"))</f>
        <v/>
      </c>
      <c r="P6072" s="36">
        <f>IF($B6072="","",IFERROR(VLOOKUP($B6072,Mapping!$A:$C,3,0),"Not Mapped"))</f>
        <v/>
      </c>
      <c r="Q6072" s="36">
        <f>IF($B6072="","",IFERROR(VLOOKUP($O6072,Leaders!$A:$B,2,0),"Not Mapped"))</f>
        <v/>
      </c>
      <c r="R6072" s="36">
        <f>IF($B6072="","",IF(COUNTIF(Exclusions!$A:$A,$B6072)&gt;0,"Yes","No"))</f>
        <v/>
      </c>
      <c r="S6072" s="38">
        <f>IF($B6072="","",MIN(1,DAY($A6072)/IF($N6072="Superstore",Settings!$B$5,Settings!$B$4)))</f>
        <v/>
      </c>
      <c r="T6072" s="38">
        <f>IF(OR($B6072="",$G6072="",$S6072=0),"",$G6072/$S6072)</f>
        <v/>
      </c>
      <c r="U6072" s="36">
        <f>IF($T6072="","",IF($T6072&lt;Settings!$B$8,"Critical",IF($T6072&lt;Settings!$B$9,"Semi Critical","Non Critical")))</f>
        <v/>
      </c>
      <c r="V6072" s="28" t="n"/>
      <c r="Z6072">
        <f>IF($B6072="","",IFERROR(VLOOKUP($B6072,'Plan HC for CCA'!$A:$B,2,0),""))</f>
        <v/>
      </c>
      <c r="AA6072">
        <f>IF(OR($B6072="",$Z6072=""),"",IF(N($M6072)&lt;$Z6072,"Delta","No Delta"))</f>
        <v/>
      </c>
      <c r="AB6072">
        <f>IF(OR($B6072="",$Z6072=""),"",MAX(0,$Z6072-N($M6072)))</f>
        <v/>
      </c>
      <c r="AC6072" s="46">
        <f>IF($B6072="","",IFERROR(INDEX('CCA Util %'!$H:$H,MATCH($B6072,'CCA Util %'!$E:$E,0)),""))</f>
        <v/>
      </c>
      <c r="AD6072">
        <f>IF($B6072="","",IFERROR(INDEX('CCA Util %'!$G:$G,MATCH($B6072,'CCA Util %'!$E:$E,0)),""))</f>
        <v/>
      </c>
      <c r="AE6072">
        <f>IF(OR($B6072="",$U6072=""),"",$U6072&amp;" &amp; "&amp;IF(OR($AD6072="",$AD6072=0),"Util NA",$AD6072&amp;" Util"))</f>
        <v/>
      </c>
    </row>
    <row r="6073" ht="15.75" customHeight="1" s="42">
      <c r="A6073" s="41" t="n"/>
      <c r="G6073" s="38" t="n"/>
      <c r="H6073" s="38" t="n"/>
      <c r="I6073" s="38" t="n"/>
      <c r="J6073" s="38" t="n"/>
      <c r="K6073" s="38" t="n"/>
      <c r="L6073" s="38" t="n"/>
      <c r="N6073" s="36">
        <f>IF($B6073="","",IF($C6073="SUPERSTORE","Superstore","DH"))</f>
        <v/>
      </c>
      <c r="O6073" s="36">
        <f>IF($B6073="","",IFERROR(VLOOKUP($B6073,Mapping!$A:$C,2,0),"Not Mapped"))</f>
        <v/>
      </c>
      <c r="P6073" s="36">
        <f>IF($B6073="","",IFERROR(VLOOKUP($B6073,Mapping!$A:$C,3,0),"Not Mapped"))</f>
        <v/>
      </c>
      <c r="Q6073" s="36">
        <f>IF($B6073="","",IFERROR(VLOOKUP($O6073,Leaders!$A:$B,2,0),"Not Mapped"))</f>
        <v/>
      </c>
      <c r="R6073" s="36">
        <f>IF($B6073="","",IF(COUNTIF(Exclusions!$A:$A,$B6073)&gt;0,"Yes","No"))</f>
        <v/>
      </c>
      <c r="S6073" s="38">
        <f>IF($B6073="","",MIN(1,DAY($A6073)/IF($N6073="Superstore",Settings!$B$5,Settings!$B$4)))</f>
        <v/>
      </c>
      <c r="T6073" s="38">
        <f>IF(OR($B6073="",$G6073="",$S6073=0),"",$G6073/$S6073)</f>
        <v/>
      </c>
      <c r="U6073" s="36">
        <f>IF($T6073="","",IF($T6073&lt;Settings!$B$8,"Critical",IF($T6073&lt;Settings!$B$9,"Semi Critical","Non Critical")))</f>
        <v/>
      </c>
      <c r="V6073" s="28" t="n"/>
      <c r="Z6073">
        <f>IF($B6073="","",IFERROR(VLOOKUP($B6073,'Plan HC for CCA'!$A:$B,2,0),""))</f>
        <v/>
      </c>
      <c r="AA6073">
        <f>IF(OR($B6073="",$Z6073=""),"",IF(N($M6073)&lt;$Z6073,"Delta","No Delta"))</f>
        <v/>
      </c>
      <c r="AB6073">
        <f>IF(OR($B6073="",$Z6073=""),"",MAX(0,$Z6073-N($M6073)))</f>
        <v/>
      </c>
      <c r="AC6073" s="46">
        <f>IF($B6073="","",IFERROR(INDEX('CCA Util %'!$H:$H,MATCH($B6073,'CCA Util %'!$E:$E,0)),""))</f>
        <v/>
      </c>
      <c r="AD6073">
        <f>IF($B6073="","",IFERROR(INDEX('CCA Util %'!$G:$G,MATCH($B6073,'CCA Util %'!$E:$E,0)),""))</f>
        <v/>
      </c>
      <c r="AE6073">
        <f>IF(OR($B6073="",$U6073=""),"",$U6073&amp;" &amp; "&amp;IF(OR($AD6073="",$AD6073=0),"Util NA",$AD6073&amp;" Util"))</f>
        <v/>
      </c>
    </row>
    <row r="6074" ht="15.75" customHeight="1" s="42">
      <c r="A6074" s="41" t="n"/>
      <c r="G6074" s="38" t="n"/>
      <c r="H6074" s="38" t="n"/>
      <c r="I6074" s="38" t="n"/>
      <c r="J6074" s="38" t="n"/>
      <c r="K6074" s="38" t="n"/>
      <c r="L6074" s="38" t="n"/>
      <c r="N6074" s="36">
        <f>IF($B6074="","",IF($C6074="SUPERSTORE","Superstore","DH"))</f>
        <v/>
      </c>
      <c r="O6074" s="36">
        <f>IF($B6074="","",IFERROR(VLOOKUP($B6074,Mapping!$A:$C,2,0),"Not Mapped"))</f>
        <v/>
      </c>
      <c r="P6074" s="36">
        <f>IF($B6074="","",IFERROR(VLOOKUP($B6074,Mapping!$A:$C,3,0),"Not Mapped"))</f>
        <v/>
      </c>
      <c r="Q6074" s="36">
        <f>IF($B6074="","",IFERROR(VLOOKUP($O6074,Leaders!$A:$B,2,0),"Not Mapped"))</f>
        <v/>
      </c>
      <c r="R6074" s="36">
        <f>IF($B6074="","",IF(COUNTIF(Exclusions!$A:$A,$B6074)&gt;0,"Yes","No"))</f>
        <v/>
      </c>
      <c r="S6074" s="38">
        <f>IF($B6074="","",MIN(1,DAY($A6074)/IF($N6074="Superstore",Settings!$B$5,Settings!$B$4)))</f>
        <v/>
      </c>
      <c r="T6074" s="38">
        <f>IF(OR($B6074="",$G6074="",$S6074=0),"",$G6074/$S6074)</f>
        <v/>
      </c>
      <c r="U6074" s="36">
        <f>IF($T6074="","",IF($T6074&lt;Settings!$B$8,"Critical",IF($T6074&lt;Settings!$B$9,"Semi Critical","Non Critical")))</f>
        <v/>
      </c>
      <c r="V6074" s="28" t="n"/>
      <c r="Z6074">
        <f>IF($B6074="","",IFERROR(VLOOKUP($B6074,'Plan HC for CCA'!$A:$B,2,0),""))</f>
        <v/>
      </c>
      <c r="AA6074">
        <f>IF(OR($B6074="",$Z6074=""),"",IF(N($M6074)&lt;$Z6074,"Delta","No Delta"))</f>
        <v/>
      </c>
      <c r="AB6074">
        <f>IF(OR($B6074="",$Z6074=""),"",MAX(0,$Z6074-N($M6074)))</f>
        <v/>
      </c>
      <c r="AC6074" s="46">
        <f>IF($B6074="","",IFERROR(INDEX('CCA Util %'!$H:$H,MATCH($B6074,'CCA Util %'!$E:$E,0)),""))</f>
        <v/>
      </c>
      <c r="AD6074">
        <f>IF($B6074="","",IFERROR(INDEX('CCA Util %'!$G:$G,MATCH($B6074,'CCA Util %'!$E:$E,0)),""))</f>
        <v/>
      </c>
      <c r="AE6074">
        <f>IF(OR($B6074="",$U6074=""),"",$U6074&amp;" &amp; "&amp;IF(OR($AD6074="",$AD6074=0),"Util NA",$AD6074&amp;" Util"))</f>
        <v/>
      </c>
    </row>
    <row r="6075" ht="15.75" customHeight="1" s="42">
      <c r="A6075" s="41" t="n"/>
      <c r="G6075" s="38" t="n"/>
      <c r="H6075" s="38" t="n"/>
      <c r="I6075" s="38" t="n"/>
      <c r="J6075" s="38" t="n"/>
      <c r="K6075" s="38" t="n"/>
      <c r="L6075" s="38" t="n"/>
      <c r="N6075" s="36">
        <f>IF($B6075="","",IF($C6075="SUPERSTORE","Superstore","DH"))</f>
        <v/>
      </c>
      <c r="O6075" s="36">
        <f>IF($B6075="","",IFERROR(VLOOKUP($B6075,Mapping!$A:$C,2,0),"Not Mapped"))</f>
        <v/>
      </c>
      <c r="P6075" s="36">
        <f>IF($B6075="","",IFERROR(VLOOKUP($B6075,Mapping!$A:$C,3,0),"Not Mapped"))</f>
        <v/>
      </c>
      <c r="Q6075" s="36">
        <f>IF($B6075="","",IFERROR(VLOOKUP($O6075,Leaders!$A:$B,2,0),"Not Mapped"))</f>
        <v/>
      </c>
      <c r="R6075" s="36">
        <f>IF($B6075="","",IF(COUNTIF(Exclusions!$A:$A,$B6075)&gt;0,"Yes","No"))</f>
        <v/>
      </c>
      <c r="S6075" s="38">
        <f>IF($B6075="","",MIN(1,DAY($A6075)/IF($N6075="Superstore",Settings!$B$5,Settings!$B$4)))</f>
        <v/>
      </c>
      <c r="T6075" s="38">
        <f>IF(OR($B6075="",$G6075="",$S6075=0),"",$G6075/$S6075)</f>
        <v/>
      </c>
      <c r="U6075" s="36">
        <f>IF($T6075="","",IF($T6075&lt;Settings!$B$8,"Critical",IF($T6075&lt;Settings!$B$9,"Semi Critical","Non Critical")))</f>
        <v/>
      </c>
      <c r="V6075" s="28" t="n"/>
      <c r="Z6075">
        <f>IF($B6075="","",IFERROR(VLOOKUP($B6075,'Plan HC for CCA'!$A:$B,2,0),""))</f>
        <v/>
      </c>
      <c r="AA6075">
        <f>IF(OR($B6075="",$Z6075=""),"",IF(N($M6075)&lt;$Z6075,"Delta","No Delta"))</f>
        <v/>
      </c>
      <c r="AB6075">
        <f>IF(OR($B6075="",$Z6075=""),"",MAX(0,$Z6075-N($M6075)))</f>
        <v/>
      </c>
      <c r="AC6075" s="46">
        <f>IF($B6075="","",IFERROR(INDEX('CCA Util %'!$H:$H,MATCH($B6075,'CCA Util %'!$E:$E,0)),""))</f>
        <v/>
      </c>
      <c r="AD6075">
        <f>IF($B6075="","",IFERROR(INDEX('CCA Util %'!$G:$G,MATCH($B6075,'CCA Util %'!$E:$E,0)),""))</f>
        <v/>
      </c>
      <c r="AE6075">
        <f>IF(OR($B6075="",$U6075=""),"",$U6075&amp;" &amp; "&amp;IF(OR($AD6075="",$AD6075=0),"Util NA",$AD6075&amp;" Util"))</f>
        <v/>
      </c>
    </row>
    <row r="6076" ht="15.75" customHeight="1" s="42">
      <c r="A6076" s="41" t="n"/>
      <c r="G6076" s="38" t="n"/>
      <c r="H6076" s="38" t="n"/>
      <c r="I6076" s="38" t="n"/>
      <c r="J6076" s="38" t="n"/>
      <c r="K6076" s="38" t="n"/>
      <c r="L6076" s="38" t="n"/>
      <c r="N6076" s="36">
        <f>IF($B6076="","",IF($C6076="SUPERSTORE","Superstore","DH"))</f>
        <v/>
      </c>
      <c r="O6076" s="36">
        <f>IF($B6076="","",IFERROR(VLOOKUP($B6076,Mapping!$A:$C,2,0),"Not Mapped"))</f>
        <v/>
      </c>
      <c r="P6076" s="36">
        <f>IF($B6076="","",IFERROR(VLOOKUP($B6076,Mapping!$A:$C,3,0),"Not Mapped"))</f>
        <v/>
      </c>
      <c r="Q6076" s="36">
        <f>IF($B6076="","",IFERROR(VLOOKUP($O6076,Leaders!$A:$B,2,0),"Not Mapped"))</f>
        <v/>
      </c>
      <c r="R6076" s="36">
        <f>IF($B6076="","",IF(COUNTIF(Exclusions!$A:$A,$B6076)&gt;0,"Yes","No"))</f>
        <v/>
      </c>
      <c r="S6076" s="38">
        <f>IF($B6076="","",MIN(1,DAY($A6076)/IF($N6076="Superstore",Settings!$B$5,Settings!$B$4)))</f>
        <v/>
      </c>
      <c r="T6076" s="38">
        <f>IF(OR($B6076="",$G6076="",$S6076=0),"",$G6076/$S6076)</f>
        <v/>
      </c>
      <c r="U6076" s="36">
        <f>IF($T6076="","",IF($T6076&lt;Settings!$B$8,"Critical",IF($T6076&lt;Settings!$B$9,"Semi Critical","Non Critical")))</f>
        <v/>
      </c>
      <c r="V6076" s="28" t="n"/>
      <c r="Z6076">
        <f>IF($B6076="","",IFERROR(VLOOKUP($B6076,'Plan HC for CCA'!$A:$B,2,0),""))</f>
        <v/>
      </c>
      <c r="AA6076">
        <f>IF(OR($B6076="",$Z6076=""),"",IF(N($M6076)&lt;$Z6076,"Delta","No Delta"))</f>
        <v/>
      </c>
      <c r="AB6076">
        <f>IF(OR($B6076="",$Z6076=""),"",MAX(0,$Z6076-N($M6076)))</f>
        <v/>
      </c>
      <c r="AC6076" s="46">
        <f>IF($B6076="","",IFERROR(INDEX('CCA Util %'!$H:$H,MATCH($B6076,'CCA Util %'!$E:$E,0)),""))</f>
        <v/>
      </c>
      <c r="AD6076">
        <f>IF($B6076="","",IFERROR(INDEX('CCA Util %'!$G:$G,MATCH($B6076,'CCA Util %'!$E:$E,0)),""))</f>
        <v/>
      </c>
      <c r="AE6076">
        <f>IF(OR($B6076="",$U6076=""),"",$U6076&amp;" &amp; "&amp;IF(OR($AD6076="",$AD6076=0),"Util NA",$AD6076&amp;" Util"))</f>
        <v/>
      </c>
    </row>
    <row r="6077" ht="15.75" customHeight="1" s="42">
      <c r="A6077" s="41" t="n"/>
      <c r="G6077" s="38" t="n"/>
      <c r="H6077" s="38" t="n"/>
      <c r="I6077" s="38" t="n"/>
      <c r="J6077" s="38" t="n"/>
      <c r="K6077" s="38" t="n"/>
      <c r="L6077" s="38" t="n"/>
      <c r="N6077" s="36">
        <f>IF($B6077="","",IF($C6077="SUPERSTORE","Superstore","DH"))</f>
        <v/>
      </c>
      <c r="O6077" s="36">
        <f>IF($B6077="","",IFERROR(VLOOKUP($B6077,Mapping!$A:$C,2,0),"Not Mapped"))</f>
        <v/>
      </c>
      <c r="P6077" s="36">
        <f>IF($B6077="","",IFERROR(VLOOKUP($B6077,Mapping!$A:$C,3,0),"Not Mapped"))</f>
        <v/>
      </c>
      <c r="Q6077" s="36">
        <f>IF($B6077="","",IFERROR(VLOOKUP($O6077,Leaders!$A:$B,2,0),"Not Mapped"))</f>
        <v/>
      </c>
      <c r="R6077" s="36">
        <f>IF($B6077="","",IF(COUNTIF(Exclusions!$A:$A,$B6077)&gt;0,"Yes","No"))</f>
        <v/>
      </c>
      <c r="S6077" s="38">
        <f>IF($B6077="","",MIN(1,DAY($A6077)/IF($N6077="Superstore",Settings!$B$5,Settings!$B$4)))</f>
        <v/>
      </c>
      <c r="T6077" s="38">
        <f>IF(OR($B6077="",$G6077="",$S6077=0),"",$G6077/$S6077)</f>
        <v/>
      </c>
      <c r="U6077" s="36">
        <f>IF($T6077="","",IF($T6077&lt;Settings!$B$8,"Critical",IF($T6077&lt;Settings!$B$9,"Semi Critical","Non Critical")))</f>
        <v/>
      </c>
      <c r="V6077" s="28" t="n"/>
      <c r="Z6077">
        <f>IF($B6077="","",IFERROR(VLOOKUP($B6077,'Plan HC for CCA'!$A:$B,2,0),""))</f>
        <v/>
      </c>
      <c r="AA6077">
        <f>IF(OR($B6077="",$Z6077=""),"",IF(N($M6077)&lt;$Z6077,"Delta","No Delta"))</f>
        <v/>
      </c>
      <c r="AB6077">
        <f>IF(OR($B6077="",$Z6077=""),"",MAX(0,$Z6077-N($M6077)))</f>
        <v/>
      </c>
      <c r="AC6077" s="46">
        <f>IF($B6077="","",IFERROR(INDEX('CCA Util %'!$H:$H,MATCH($B6077,'CCA Util %'!$E:$E,0)),""))</f>
        <v/>
      </c>
      <c r="AD6077">
        <f>IF($B6077="","",IFERROR(INDEX('CCA Util %'!$G:$G,MATCH($B6077,'CCA Util %'!$E:$E,0)),""))</f>
        <v/>
      </c>
      <c r="AE6077">
        <f>IF(OR($B6077="",$U6077=""),"",$U6077&amp;" &amp; "&amp;IF(OR($AD6077="",$AD6077=0),"Util NA",$AD6077&amp;" Util"))</f>
        <v/>
      </c>
    </row>
    <row r="6078" ht="15.75" customHeight="1" s="42">
      <c r="A6078" s="41" t="n"/>
      <c r="G6078" s="38" t="n"/>
      <c r="H6078" s="38" t="n"/>
      <c r="I6078" s="38" t="n"/>
      <c r="J6078" s="38" t="n"/>
      <c r="K6078" s="38" t="n"/>
      <c r="L6078" s="38" t="n"/>
      <c r="N6078" s="36">
        <f>IF($B6078="","",IF($C6078="SUPERSTORE","Superstore","DH"))</f>
        <v/>
      </c>
      <c r="O6078" s="36">
        <f>IF($B6078="","",IFERROR(VLOOKUP($B6078,Mapping!$A:$C,2,0),"Not Mapped"))</f>
        <v/>
      </c>
      <c r="P6078" s="36">
        <f>IF($B6078="","",IFERROR(VLOOKUP($B6078,Mapping!$A:$C,3,0),"Not Mapped"))</f>
        <v/>
      </c>
      <c r="Q6078" s="36">
        <f>IF($B6078="","",IFERROR(VLOOKUP($O6078,Leaders!$A:$B,2,0),"Not Mapped"))</f>
        <v/>
      </c>
      <c r="R6078" s="36">
        <f>IF($B6078="","",IF(COUNTIF(Exclusions!$A:$A,$B6078)&gt;0,"Yes","No"))</f>
        <v/>
      </c>
      <c r="S6078" s="38">
        <f>IF($B6078="","",MIN(1,DAY($A6078)/IF($N6078="Superstore",Settings!$B$5,Settings!$B$4)))</f>
        <v/>
      </c>
      <c r="T6078" s="38">
        <f>IF(OR($B6078="",$G6078="",$S6078=0),"",$G6078/$S6078)</f>
        <v/>
      </c>
      <c r="U6078" s="36">
        <f>IF($T6078="","",IF($T6078&lt;Settings!$B$8,"Critical",IF($T6078&lt;Settings!$B$9,"Semi Critical","Non Critical")))</f>
        <v/>
      </c>
      <c r="V6078" s="28" t="n"/>
      <c r="Z6078">
        <f>IF($B6078="","",IFERROR(VLOOKUP($B6078,'Plan HC for CCA'!$A:$B,2,0),""))</f>
        <v/>
      </c>
      <c r="AA6078">
        <f>IF(OR($B6078="",$Z6078=""),"",IF(N($M6078)&lt;$Z6078,"Delta","No Delta"))</f>
        <v/>
      </c>
      <c r="AB6078">
        <f>IF(OR($B6078="",$Z6078=""),"",MAX(0,$Z6078-N($M6078)))</f>
        <v/>
      </c>
      <c r="AC6078" s="46">
        <f>IF($B6078="","",IFERROR(INDEX('CCA Util %'!$H:$H,MATCH($B6078,'CCA Util %'!$E:$E,0)),""))</f>
        <v/>
      </c>
      <c r="AD6078">
        <f>IF($B6078="","",IFERROR(INDEX('CCA Util %'!$G:$G,MATCH($B6078,'CCA Util %'!$E:$E,0)),""))</f>
        <v/>
      </c>
      <c r="AE6078">
        <f>IF(OR($B6078="",$U6078=""),"",$U6078&amp;" &amp; "&amp;IF(OR($AD6078="",$AD6078=0),"Util NA",$AD6078&amp;" Util"))</f>
        <v/>
      </c>
    </row>
    <row r="6079" ht="15.75" customHeight="1" s="42">
      <c r="A6079" s="41" t="n"/>
      <c r="G6079" s="38" t="n"/>
      <c r="H6079" s="38" t="n"/>
      <c r="I6079" s="38" t="n"/>
      <c r="J6079" s="38" t="n"/>
      <c r="K6079" s="38" t="n"/>
      <c r="L6079" s="38" t="n"/>
      <c r="N6079" s="36">
        <f>IF($B6079="","",IF($C6079="SUPERSTORE","Superstore","DH"))</f>
        <v/>
      </c>
      <c r="O6079" s="36">
        <f>IF($B6079="","",IFERROR(VLOOKUP($B6079,Mapping!$A:$C,2,0),"Not Mapped"))</f>
        <v/>
      </c>
      <c r="P6079" s="36">
        <f>IF($B6079="","",IFERROR(VLOOKUP($B6079,Mapping!$A:$C,3,0),"Not Mapped"))</f>
        <v/>
      </c>
      <c r="Q6079" s="36">
        <f>IF($B6079="","",IFERROR(VLOOKUP($O6079,Leaders!$A:$B,2,0),"Not Mapped"))</f>
        <v/>
      </c>
      <c r="R6079" s="36">
        <f>IF($B6079="","",IF(COUNTIF(Exclusions!$A:$A,$B6079)&gt;0,"Yes","No"))</f>
        <v/>
      </c>
      <c r="S6079" s="38">
        <f>IF($B6079="","",MIN(1,DAY($A6079)/IF($N6079="Superstore",Settings!$B$5,Settings!$B$4)))</f>
        <v/>
      </c>
      <c r="T6079" s="38">
        <f>IF(OR($B6079="",$G6079="",$S6079=0),"",$G6079/$S6079)</f>
        <v/>
      </c>
      <c r="U6079" s="36">
        <f>IF($T6079="","",IF($T6079&lt;Settings!$B$8,"Critical",IF($T6079&lt;Settings!$B$9,"Semi Critical","Non Critical")))</f>
        <v/>
      </c>
      <c r="V6079" s="28" t="n"/>
      <c r="Z6079">
        <f>IF($B6079="","",IFERROR(VLOOKUP($B6079,'Plan HC for CCA'!$A:$B,2,0),""))</f>
        <v/>
      </c>
      <c r="AA6079">
        <f>IF(OR($B6079="",$Z6079=""),"",IF(N($M6079)&lt;$Z6079,"Delta","No Delta"))</f>
        <v/>
      </c>
      <c r="AB6079">
        <f>IF(OR($B6079="",$Z6079=""),"",MAX(0,$Z6079-N($M6079)))</f>
        <v/>
      </c>
      <c r="AC6079" s="46">
        <f>IF($B6079="","",IFERROR(INDEX('CCA Util %'!$H:$H,MATCH($B6079,'CCA Util %'!$E:$E,0)),""))</f>
        <v/>
      </c>
      <c r="AD6079">
        <f>IF($B6079="","",IFERROR(INDEX('CCA Util %'!$G:$G,MATCH($B6079,'CCA Util %'!$E:$E,0)),""))</f>
        <v/>
      </c>
      <c r="AE6079">
        <f>IF(OR($B6079="",$U6079=""),"",$U6079&amp;" &amp; "&amp;IF(OR($AD6079="",$AD6079=0),"Util NA",$AD6079&amp;" Util"))</f>
        <v/>
      </c>
    </row>
    <row r="6080" ht="15.75" customHeight="1" s="42">
      <c r="A6080" s="41" t="n"/>
      <c r="G6080" s="38" t="n"/>
      <c r="H6080" s="38" t="n"/>
      <c r="I6080" s="38" t="n"/>
      <c r="J6080" s="38" t="n"/>
      <c r="K6080" s="38" t="n"/>
      <c r="L6080" s="38" t="n"/>
      <c r="N6080" s="36">
        <f>IF($B6080="","",IF($C6080="SUPERSTORE","Superstore","DH"))</f>
        <v/>
      </c>
      <c r="O6080" s="36">
        <f>IF($B6080="","",IFERROR(VLOOKUP($B6080,Mapping!$A:$C,2,0),"Not Mapped"))</f>
        <v/>
      </c>
      <c r="P6080" s="36">
        <f>IF($B6080="","",IFERROR(VLOOKUP($B6080,Mapping!$A:$C,3,0),"Not Mapped"))</f>
        <v/>
      </c>
      <c r="Q6080" s="36">
        <f>IF($B6080="","",IFERROR(VLOOKUP($O6080,Leaders!$A:$B,2,0),"Not Mapped"))</f>
        <v/>
      </c>
      <c r="R6080" s="36">
        <f>IF($B6080="","",IF(COUNTIF(Exclusions!$A:$A,$B6080)&gt;0,"Yes","No"))</f>
        <v/>
      </c>
      <c r="S6080" s="38">
        <f>IF($B6080="","",MIN(1,DAY($A6080)/IF($N6080="Superstore",Settings!$B$5,Settings!$B$4)))</f>
        <v/>
      </c>
      <c r="T6080" s="38">
        <f>IF(OR($B6080="",$G6080="",$S6080=0),"",$G6080/$S6080)</f>
        <v/>
      </c>
      <c r="U6080" s="36">
        <f>IF($T6080="","",IF($T6080&lt;Settings!$B$8,"Critical",IF($T6080&lt;Settings!$B$9,"Semi Critical","Non Critical")))</f>
        <v/>
      </c>
      <c r="V6080" s="28" t="n"/>
      <c r="Z6080">
        <f>IF($B6080="","",IFERROR(VLOOKUP($B6080,'Plan HC for CCA'!$A:$B,2,0),""))</f>
        <v/>
      </c>
      <c r="AA6080">
        <f>IF(OR($B6080="",$Z6080=""),"",IF(N($M6080)&lt;$Z6080,"Delta","No Delta"))</f>
        <v/>
      </c>
      <c r="AB6080">
        <f>IF(OR($B6080="",$Z6080=""),"",MAX(0,$Z6080-N($M6080)))</f>
        <v/>
      </c>
      <c r="AC6080" s="46">
        <f>IF($B6080="","",IFERROR(INDEX('CCA Util %'!$H:$H,MATCH($B6080,'CCA Util %'!$E:$E,0)),""))</f>
        <v/>
      </c>
      <c r="AD6080">
        <f>IF($B6080="","",IFERROR(INDEX('CCA Util %'!$G:$G,MATCH($B6080,'CCA Util %'!$E:$E,0)),""))</f>
        <v/>
      </c>
      <c r="AE6080">
        <f>IF(OR($B6080="",$U6080=""),"",$U6080&amp;" &amp; "&amp;IF(OR($AD6080="",$AD6080=0),"Util NA",$AD6080&amp;" Util"))</f>
        <v/>
      </c>
    </row>
    <row r="6081" ht="15.75" customHeight="1" s="42">
      <c r="A6081" s="41" t="n"/>
      <c r="G6081" s="38" t="n"/>
      <c r="H6081" s="38" t="n"/>
      <c r="I6081" s="38" t="n"/>
      <c r="J6081" s="38" t="n"/>
      <c r="K6081" s="38" t="n"/>
      <c r="L6081" s="38" t="n"/>
      <c r="N6081" s="36">
        <f>IF($B6081="","",IF($C6081="SUPERSTORE","Superstore","DH"))</f>
        <v/>
      </c>
      <c r="O6081" s="36">
        <f>IF($B6081="","",IFERROR(VLOOKUP($B6081,Mapping!$A:$C,2,0),"Not Mapped"))</f>
        <v/>
      </c>
      <c r="P6081" s="36">
        <f>IF($B6081="","",IFERROR(VLOOKUP($B6081,Mapping!$A:$C,3,0),"Not Mapped"))</f>
        <v/>
      </c>
      <c r="Q6081" s="36">
        <f>IF($B6081="","",IFERROR(VLOOKUP($O6081,Leaders!$A:$B,2,0),"Not Mapped"))</f>
        <v/>
      </c>
      <c r="R6081" s="36">
        <f>IF($B6081="","",IF(COUNTIF(Exclusions!$A:$A,$B6081)&gt;0,"Yes","No"))</f>
        <v/>
      </c>
      <c r="S6081" s="38">
        <f>IF($B6081="","",MIN(1,DAY($A6081)/IF($N6081="Superstore",Settings!$B$5,Settings!$B$4)))</f>
        <v/>
      </c>
      <c r="T6081" s="38">
        <f>IF(OR($B6081="",$G6081="",$S6081=0),"",$G6081/$S6081)</f>
        <v/>
      </c>
      <c r="U6081" s="36">
        <f>IF($T6081="","",IF($T6081&lt;Settings!$B$8,"Critical",IF($T6081&lt;Settings!$B$9,"Semi Critical","Non Critical")))</f>
        <v/>
      </c>
      <c r="V6081" s="28" t="n"/>
      <c r="Z6081">
        <f>IF($B6081="","",IFERROR(VLOOKUP($B6081,'Plan HC for CCA'!$A:$B,2,0),""))</f>
        <v/>
      </c>
      <c r="AA6081">
        <f>IF(OR($B6081="",$Z6081=""),"",IF(N($M6081)&lt;$Z6081,"Delta","No Delta"))</f>
        <v/>
      </c>
      <c r="AB6081">
        <f>IF(OR($B6081="",$Z6081=""),"",MAX(0,$Z6081-N($M6081)))</f>
        <v/>
      </c>
      <c r="AC6081" s="46">
        <f>IF($B6081="","",IFERROR(INDEX('CCA Util %'!$H:$H,MATCH($B6081,'CCA Util %'!$E:$E,0)),""))</f>
        <v/>
      </c>
      <c r="AD6081">
        <f>IF($B6081="","",IFERROR(INDEX('CCA Util %'!$G:$G,MATCH($B6081,'CCA Util %'!$E:$E,0)),""))</f>
        <v/>
      </c>
      <c r="AE6081">
        <f>IF(OR($B6081="",$U6081=""),"",$U6081&amp;" &amp; "&amp;IF(OR($AD6081="",$AD6081=0),"Util NA",$AD6081&amp;" Util"))</f>
        <v/>
      </c>
    </row>
    <row r="6082" ht="15.75" customHeight="1" s="42">
      <c r="A6082" s="41" t="n"/>
      <c r="G6082" s="38" t="n"/>
      <c r="H6082" s="38" t="n"/>
      <c r="I6082" s="38" t="n"/>
      <c r="J6082" s="38" t="n"/>
      <c r="K6082" s="38" t="n"/>
      <c r="L6082" s="38" t="n"/>
      <c r="N6082" s="36">
        <f>IF($B6082="","",IF($C6082="SUPERSTORE","Superstore","DH"))</f>
        <v/>
      </c>
      <c r="O6082" s="36">
        <f>IF($B6082="","",IFERROR(VLOOKUP($B6082,Mapping!$A:$C,2,0),"Not Mapped"))</f>
        <v/>
      </c>
      <c r="P6082" s="36">
        <f>IF($B6082="","",IFERROR(VLOOKUP($B6082,Mapping!$A:$C,3,0),"Not Mapped"))</f>
        <v/>
      </c>
      <c r="Q6082" s="36">
        <f>IF($B6082="","",IFERROR(VLOOKUP($O6082,Leaders!$A:$B,2,0),"Not Mapped"))</f>
        <v/>
      </c>
      <c r="R6082" s="36">
        <f>IF($B6082="","",IF(COUNTIF(Exclusions!$A:$A,$B6082)&gt;0,"Yes","No"))</f>
        <v/>
      </c>
      <c r="S6082" s="38">
        <f>IF($B6082="","",MIN(1,DAY($A6082)/IF($N6082="Superstore",Settings!$B$5,Settings!$B$4)))</f>
        <v/>
      </c>
      <c r="T6082" s="38">
        <f>IF(OR($B6082="",$G6082="",$S6082=0),"",$G6082/$S6082)</f>
        <v/>
      </c>
      <c r="U6082" s="36">
        <f>IF($T6082="","",IF($T6082&lt;Settings!$B$8,"Critical",IF($T6082&lt;Settings!$B$9,"Semi Critical","Non Critical")))</f>
        <v/>
      </c>
      <c r="V6082" s="28" t="n"/>
      <c r="Z6082">
        <f>IF($B6082="","",IFERROR(VLOOKUP($B6082,'Plan HC for CCA'!$A:$B,2,0),""))</f>
        <v/>
      </c>
      <c r="AA6082">
        <f>IF(OR($B6082="",$Z6082=""),"",IF(N($M6082)&lt;$Z6082,"Delta","No Delta"))</f>
        <v/>
      </c>
      <c r="AB6082">
        <f>IF(OR($B6082="",$Z6082=""),"",MAX(0,$Z6082-N($M6082)))</f>
        <v/>
      </c>
      <c r="AC6082" s="46">
        <f>IF($B6082="","",IFERROR(INDEX('CCA Util %'!$H:$H,MATCH($B6082,'CCA Util %'!$E:$E,0)),""))</f>
        <v/>
      </c>
      <c r="AD6082">
        <f>IF($B6082="","",IFERROR(INDEX('CCA Util %'!$G:$G,MATCH($B6082,'CCA Util %'!$E:$E,0)),""))</f>
        <v/>
      </c>
      <c r="AE6082">
        <f>IF(OR($B6082="",$U6082=""),"",$U6082&amp;" &amp; "&amp;IF(OR($AD6082="",$AD6082=0),"Util NA",$AD6082&amp;" Util"))</f>
        <v/>
      </c>
    </row>
    <row r="6083" ht="15.75" customHeight="1" s="42">
      <c r="A6083" s="41" t="n"/>
      <c r="G6083" s="38" t="n"/>
      <c r="H6083" s="38" t="n"/>
      <c r="I6083" s="38" t="n"/>
      <c r="J6083" s="38" t="n"/>
      <c r="K6083" s="38" t="n"/>
      <c r="L6083" s="38" t="n"/>
      <c r="N6083" s="36">
        <f>IF($B6083="","",IF($C6083="SUPERSTORE","Superstore","DH"))</f>
        <v/>
      </c>
      <c r="O6083" s="36">
        <f>IF($B6083="","",IFERROR(VLOOKUP($B6083,Mapping!$A:$C,2,0),"Not Mapped"))</f>
        <v/>
      </c>
      <c r="P6083" s="36">
        <f>IF($B6083="","",IFERROR(VLOOKUP($B6083,Mapping!$A:$C,3,0),"Not Mapped"))</f>
        <v/>
      </c>
      <c r="Q6083" s="36">
        <f>IF($B6083="","",IFERROR(VLOOKUP($O6083,Leaders!$A:$B,2,0),"Not Mapped"))</f>
        <v/>
      </c>
      <c r="R6083" s="36">
        <f>IF($B6083="","",IF(COUNTIF(Exclusions!$A:$A,$B6083)&gt;0,"Yes","No"))</f>
        <v/>
      </c>
      <c r="S6083" s="38">
        <f>IF($B6083="","",MIN(1,DAY($A6083)/IF($N6083="Superstore",Settings!$B$5,Settings!$B$4)))</f>
        <v/>
      </c>
      <c r="T6083" s="38">
        <f>IF(OR($B6083="",$G6083="",$S6083=0),"",$G6083/$S6083)</f>
        <v/>
      </c>
      <c r="U6083" s="36">
        <f>IF($T6083="","",IF($T6083&lt;Settings!$B$8,"Critical",IF($T6083&lt;Settings!$B$9,"Semi Critical","Non Critical")))</f>
        <v/>
      </c>
      <c r="V6083" s="28" t="n"/>
      <c r="Z6083">
        <f>IF($B6083="","",IFERROR(VLOOKUP($B6083,'Plan HC for CCA'!$A:$B,2,0),""))</f>
        <v/>
      </c>
      <c r="AA6083">
        <f>IF(OR($B6083="",$Z6083=""),"",IF(N($M6083)&lt;$Z6083,"Delta","No Delta"))</f>
        <v/>
      </c>
      <c r="AB6083">
        <f>IF(OR($B6083="",$Z6083=""),"",MAX(0,$Z6083-N($M6083)))</f>
        <v/>
      </c>
      <c r="AC6083" s="46">
        <f>IF($B6083="","",IFERROR(INDEX('CCA Util %'!$H:$H,MATCH($B6083,'CCA Util %'!$E:$E,0)),""))</f>
        <v/>
      </c>
      <c r="AD6083">
        <f>IF($B6083="","",IFERROR(INDEX('CCA Util %'!$G:$G,MATCH($B6083,'CCA Util %'!$E:$E,0)),""))</f>
        <v/>
      </c>
      <c r="AE6083">
        <f>IF(OR($B6083="",$U6083=""),"",$U6083&amp;" &amp; "&amp;IF(OR($AD6083="",$AD6083=0),"Util NA",$AD6083&amp;" Util"))</f>
        <v/>
      </c>
    </row>
    <row r="6084" ht="15.75" customHeight="1" s="42">
      <c r="A6084" s="41" t="n"/>
      <c r="G6084" s="38" t="n"/>
      <c r="H6084" s="38" t="n"/>
      <c r="I6084" s="38" t="n"/>
      <c r="J6084" s="38" t="n"/>
      <c r="K6084" s="38" t="n"/>
      <c r="L6084" s="38" t="n"/>
      <c r="N6084" s="36">
        <f>IF($B6084="","",IF($C6084="SUPERSTORE","Superstore","DH"))</f>
        <v/>
      </c>
      <c r="O6084" s="36">
        <f>IF($B6084="","",IFERROR(VLOOKUP($B6084,Mapping!$A:$C,2,0),"Not Mapped"))</f>
        <v/>
      </c>
      <c r="P6084" s="36">
        <f>IF($B6084="","",IFERROR(VLOOKUP($B6084,Mapping!$A:$C,3,0),"Not Mapped"))</f>
        <v/>
      </c>
      <c r="Q6084" s="36">
        <f>IF($B6084="","",IFERROR(VLOOKUP($O6084,Leaders!$A:$B,2,0),"Not Mapped"))</f>
        <v/>
      </c>
      <c r="R6084" s="36">
        <f>IF($B6084="","",IF(COUNTIF(Exclusions!$A:$A,$B6084)&gt;0,"Yes","No"))</f>
        <v/>
      </c>
      <c r="S6084" s="38">
        <f>IF($B6084="","",MIN(1,DAY($A6084)/IF($N6084="Superstore",Settings!$B$5,Settings!$B$4)))</f>
        <v/>
      </c>
      <c r="T6084" s="38">
        <f>IF(OR($B6084="",$G6084="",$S6084=0),"",$G6084/$S6084)</f>
        <v/>
      </c>
      <c r="U6084" s="36">
        <f>IF($T6084="","",IF($T6084&lt;Settings!$B$8,"Critical",IF($T6084&lt;Settings!$B$9,"Semi Critical","Non Critical")))</f>
        <v/>
      </c>
      <c r="V6084" s="28" t="n"/>
      <c r="Z6084">
        <f>IF($B6084="","",IFERROR(VLOOKUP($B6084,'Plan HC for CCA'!$A:$B,2,0),""))</f>
        <v/>
      </c>
      <c r="AA6084">
        <f>IF(OR($B6084="",$Z6084=""),"",IF(N($M6084)&lt;$Z6084,"Delta","No Delta"))</f>
        <v/>
      </c>
      <c r="AB6084">
        <f>IF(OR($B6084="",$Z6084=""),"",MAX(0,$Z6084-N($M6084)))</f>
        <v/>
      </c>
      <c r="AC6084" s="46">
        <f>IF($B6084="","",IFERROR(INDEX('CCA Util %'!$H:$H,MATCH($B6084,'CCA Util %'!$E:$E,0)),""))</f>
        <v/>
      </c>
      <c r="AD6084">
        <f>IF($B6084="","",IFERROR(INDEX('CCA Util %'!$G:$G,MATCH($B6084,'CCA Util %'!$E:$E,0)),""))</f>
        <v/>
      </c>
      <c r="AE6084">
        <f>IF(OR($B6084="",$U6084=""),"",$U6084&amp;" &amp; "&amp;IF(OR($AD6084="",$AD6084=0),"Util NA",$AD6084&amp;" Util"))</f>
        <v/>
      </c>
    </row>
    <row r="6085" ht="15.75" customHeight="1" s="42">
      <c r="A6085" s="41" t="n"/>
      <c r="G6085" s="38" t="n"/>
      <c r="H6085" s="38" t="n"/>
      <c r="I6085" s="38" t="n"/>
      <c r="J6085" s="38" t="n"/>
      <c r="K6085" s="38" t="n"/>
      <c r="L6085" s="38" t="n"/>
      <c r="N6085" s="36">
        <f>IF($B6085="","",IF($C6085="SUPERSTORE","Superstore","DH"))</f>
        <v/>
      </c>
      <c r="O6085" s="36">
        <f>IF($B6085="","",IFERROR(VLOOKUP($B6085,Mapping!$A:$C,2,0),"Not Mapped"))</f>
        <v/>
      </c>
      <c r="P6085" s="36">
        <f>IF($B6085="","",IFERROR(VLOOKUP($B6085,Mapping!$A:$C,3,0),"Not Mapped"))</f>
        <v/>
      </c>
      <c r="Q6085" s="36">
        <f>IF($B6085="","",IFERROR(VLOOKUP($O6085,Leaders!$A:$B,2,0),"Not Mapped"))</f>
        <v/>
      </c>
      <c r="R6085" s="36">
        <f>IF($B6085="","",IF(COUNTIF(Exclusions!$A:$A,$B6085)&gt;0,"Yes","No"))</f>
        <v/>
      </c>
      <c r="S6085" s="38">
        <f>IF($B6085="","",MIN(1,DAY($A6085)/IF($N6085="Superstore",Settings!$B$5,Settings!$B$4)))</f>
        <v/>
      </c>
      <c r="T6085" s="38">
        <f>IF(OR($B6085="",$G6085="",$S6085=0),"",$G6085/$S6085)</f>
        <v/>
      </c>
      <c r="U6085" s="36">
        <f>IF($T6085="","",IF($T6085&lt;Settings!$B$8,"Critical",IF($T6085&lt;Settings!$B$9,"Semi Critical","Non Critical")))</f>
        <v/>
      </c>
      <c r="V6085" s="28" t="n"/>
      <c r="Z6085">
        <f>IF($B6085="","",IFERROR(VLOOKUP($B6085,'Plan HC for CCA'!$A:$B,2,0),""))</f>
        <v/>
      </c>
      <c r="AA6085">
        <f>IF(OR($B6085="",$Z6085=""),"",IF(N($M6085)&lt;$Z6085,"Delta","No Delta"))</f>
        <v/>
      </c>
      <c r="AB6085">
        <f>IF(OR($B6085="",$Z6085=""),"",MAX(0,$Z6085-N($M6085)))</f>
        <v/>
      </c>
      <c r="AC6085" s="46">
        <f>IF($B6085="","",IFERROR(INDEX('CCA Util %'!$H:$H,MATCH($B6085,'CCA Util %'!$E:$E,0)),""))</f>
        <v/>
      </c>
      <c r="AD6085">
        <f>IF($B6085="","",IFERROR(INDEX('CCA Util %'!$G:$G,MATCH($B6085,'CCA Util %'!$E:$E,0)),""))</f>
        <v/>
      </c>
      <c r="AE6085">
        <f>IF(OR($B6085="",$U6085=""),"",$U6085&amp;" &amp; "&amp;IF(OR($AD6085="",$AD6085=0),"Util NA",$AD6085&amp;" Util"))</f>
        <v/>
      </c>
    </row>
    <row r="6086" ht="15.75" customHeight="1" s="42">
      <c r="A6086" s="41" t="n"/>
      <c r="G6086" s="38" t="n"/>
      <c r="H6086" s="38" t="n"/>
      <c r="I6086" s="38" t="n"/>
      <c r="J6086" s="38" t="n"/>
      <c r="K6086" s="38" t="n"/>
      <c r="L6086" s="38" t="n"/>
      <c r="N6086" s="36">
        <f>IF($B6086="","",IF($C6086="SUPERSTORE","Superstore","DH"))</f>
        <v/>
      </c>
      <c r="O6086" s="36">
        <f>IF($B6086="","",IFERROR(VLOOKUP($B6086,Mapping!$A:$C,2,0),"Not Mapped"))</f>
        <v/>
      </c>
      <c r="P6086" s="36">
        <f>IF($B6086="","",IFERROR(VLOOKUP($B6086,Mapping!$A:$C,3,0),"Not Mapped"))</f>
        <v/>
      </c>
      <c r="Q6086" s="36">
        <f>IF($B6086="","",IFERROR(VLOOKUP($O6086,Leaders!$A:$B,2,0),"Not Mapped"))</f>
        <v/>
      </c>
      <c r="R6086" s="36">
        <f>IF($B6086="","",IF(COUNTIF(Exclusions!$A:$A,$B6086)&gt;0,"Yes","No"))</f>
        <v/>
      </c>
      <c r="S6086" s="38">
        <f>IF($B6086="","",MIN(1,DAY($A6086)/IF($N6086="Superstore",Settings!$B$5,Settings!$B$4)))</f>
        <v/>
      </c>
      <c r="T6086" s="38">
        <f>IF(OR($B6086="",$G6086="",$S6086=0),"",$G6086/$S6086)</f>
        <v/>
      </c>
      <c r="U6086" s="36">
        <f>IF($T6086="","",IF($T6086&lt;Settings!$B$8,"Critical",IF($T6086&lt;Settings!$B$9,"Semi Critical","Non Critical")))</f>
        <v/>
      </c>
      <c r="V6086" s="28" t="n"/>
      <c r="Z6086">
        <f>IF($B6086="","",IFERROR(VLOOKUP($B6086,'Plan HC for CCA'!$A:$B,2,0),""))</f>
        <v/>
      </c>
      <c r="AA6086">
        <f>IF(OR($B6086="",$Z6086=""),"",IF(N($M6086)&lt;$Z6086,"Delta","No Delta"))</f>
        <v/>
      </c>
      <c r="AB6086">
        <f>IF(OR($B6086="",$Z6086=""),"",MAX(0,$Z6086-N($M6086)))</f>
        <v/>
      </c>
      <c r="AC6086" s="46">
        <f>IF($B6086="","",IFERROR(INDEX('CCA Util %'!$H:$H,MATCH($B6086,'CCA Util %'!$E:$E,0)),""))</f>
        <v/>
      </c>
      <c r="AD6086">
        <f>IF($B6086="","",IFERROR(INDEX('CCA Util %'!$G:$G,MATCH($B6086,'CCA Util %'!$E:$E,0)),""))</f>
        <v/>
      </c>
      <c r="AE6086">
        <f>IF(OR($B6086="",$U6086=""),"",$U6086&amp;" &amp; "&amp;IF(OR($AD6086="",$AD6086=0),"Util NA",$AD6086&amp;" Util"))</f>
        <v/>
      </c>
    </row>
    <row r="6087" ht="15.75" customHeight="1" s="42">
      <c r="A6087" s="41" t="n"/>
      <c r="G6087" s="38" t="n"/>
      <c r="H6087" s="38" t="n"/>
      <c r="I6087" s="38" t="n"/>
      <c r="J6087" s="38" t="n"/>
      <c r="K6087" s="38" t="n"/>
      <c r="L6087" s="38" t="n"/>
      <c r="N6087" s="36">
        <f>IF($B6087="","",IF($C6087="SUPERSTORE","Superstore","DH"))</f>
        <v/>
      </c>
      <c r="O6087" s="36">
        <f>IF($B6087="","",IFERROR(VLOOKUP($B6087,Mapping!$A:$C,2,0),"Not Mapped"))</f>
        <v/>
      </c>
      <c r="P6087" s="36">
        <f>IF($B6087="","",IFERROR(VLOOKUP($B6087,Mapping!$A:$C,3,0),"Not Mapped"))</f>
        <v/>
      </c>
      <c r="Q6087" s="36">
        <f>IF($B6087="","",IFERROR(VLOOKUP($O6087,Leaders!$A:$B,2,0),"Not Mapped"))</f>
        <v/>
      </c>
      <c r="R6087" s="36">
        <f>IF($B6087="","",IF(COUNTIF(Exclusions!$A:$A,$B6087)&gt;0,"Yes","No"))</f>
        <v/>
      </c>
      <c r="S6087" s="38">
        <f>IF($B6087="","",MIN(1,DAY($A6087)/IF($N6087="Superstore",Settings!$B$5,Settings!$B$4)))</f>
        <v/>
      </c>
      <c r="T6087" s="38">
        <f>IF(OR($B6087="",$G6087="",$S6087=0),"",$G6087/$S6087)</f>
        <v/>
      </c>
      <c r="U6087" s="36">
        <f>IF($T6087="","",IF($T6087&lt;Settings!$B$8,"Critical",IF($T6087&lt;Settings!$B$9,"Semi Critical","Non Critical")))</f>
        <v/>
      </c>
      <c r="V6087" s="28" t="n"/>
      <c r="Z6087">
        <f>IF($B6087="","",IFERROR(VLOOKUP($B6087,'Plan HC for CCA'!$A:$B,2,0),""))</f>
        <v/>
      </c>
      <c r="AA6087">
        <f>IF(OR($B6087="",$Z6087=""),"",IF(N($M6087)&lt;$Z6087,"Delta","No Delta"))</f>
        <v/>
      </c>
      <c r="AB6087">
        <f>IF(OR($B6087="",$Z6087=""),"",MAX(0,$Z6087-N($M6087)))</f>
        <v/>
      </c>
      <c r="AC6087" s="46">
        <f>IF($B6087="","",IFERROR(INDEX('CCA Util %'!$H:$H,MATCH($B6087,'CCA Util %'!$E:$E,0)),""))</f>
        <v/>
      </c>
      <c r="AD6087">
        <f>IF($B6087="","",IFERROR(INDEX('CCA Util %'!$G:$G,MATCH($B6087,'CCA Util %'!$E:$E,0)),""))</f>
        <v/>
      </c>
      <c r="AE6087">
        <f>IF(OR($B6087="",$U6087=""),"",$U6087&amp;" &amp; "&amp;IF(OR($AD6087="",$AD6087=0),"Util NA",$AD6087&amp;" Util"))</f>
        <v/>
      </c>
    </row>
    <row r="6088" ht="15.75" customHeight="1" s="42">
      <c r="A6088" s="41" t="n"/>
      <c r="G6088" s="38" t="n"/>
      <c r="H6088" s="38" t="n"/>
      <c r="I6088" s="38" t="n"/>
      <c r="J6088" s="38" t="n"/>
      <c r="K6088" s="38" t="n"/>
      <c r="L6088" s="38" t="n"/>
      <c r="N6088" s="36">
        <f>IF($B6088="","",IF($C6088="SUPERSTORE","Superstore","DH"))</f>
        <v/>
      </c>
      <c r="O6088" s="36">
        <f>IF($B6088="","",IFERROR(VLOOKUP($B6088,Mapping!$A:$C,2,0),"Not Mapped"))</f>
        <v/>
      </c>
      <c r="P6088" s="36">
        <f>IF($B6088="","",IFERROR(VLOOKUP($B6088,Mapping!$A:$C,3,0),"Not Mapped"))</f>
        <v/>
      </c>
      <c r="Q6088" s="36">
        <f>IF($B6088="","",IFERROR(VLOOKUP($O6088,Leaders!$A:$B,2,0),"Not Mapped"))</f>
        <v/>
      </c>
      <c r="R6088" s="36">
        <f>IF($B6088="","",IF(COUNTIF(Exclusions!$A:$A,$B6088)&gt;0,"Yes","No"))</f>
        <v/>
      </c>
      <c r="S6088" s="38">
        <f>IF($B6088="","",MIN(1,DAY($A6088)/IF($N6088="Superstore",Settings!$B$5,Settings!$B$4)))</f>
        <v/>
      </c>
      <c r="T6088" s="38">
        <f>IF(OR($B6088="",$G6088="",$S6088=0),"",$G6088/$S6088)</f>
        <v/>
      </c>
      <c r="U6088" s="36">
        <f>IF($T6088="","",IF($T6088&lt;Settings!$B$8,"Critical",IF($T6088&lt;Settings!$B$9,"Semi Critical","Non Critical")))</f>
        <v/>
      </c>
      <c r="V6088" s="28" t="n"/>
      <c r="Z6088">
        <f>IF($B6088="","",IFERROR(VLOOKUP($B6088,'Plan HC for CCA'!$A:$B,2,0),""))</f>
        <v/>
      </c>
      <c r="AA6088">
        <f>IF(OR($B6088="",$Z6088=""),"",IF(N($M6088)&lt;$Z6088,"Delta","No Delta"))</f>
        <v/>
      </c>
      <c r="AB6088">
        <f>IF(OR($B6088="",$Z6088=""),"",MAX(0,$Z6088-N($M6088)))</f>
        <v/>
      </c>
      <c r="AC6088" s="46">
        <f>IF($B6088="","",IFERROR(INDEX('CCA Util %'!$H:$H,MATCH($B6088,'CCA Util %'!$E:$E,0)),""))</f>
        <v/>
      </c>
      <c r="AD6088">
        <f>IF($B6088="","",IFERROR(INDEX('CCA Util %'!$G:$G,MATCH($B6088,'CCA Util %'!$E:$E,0)),""))</f>
        <v/>
      </c>
      <c r="AE6088">
        <f>IF(OR($B6088="",$U6088=""),"",$U6088&amp;" &amp; "&amp;IF(OR($AD6088="",$AD6088=0),"Util NA",$AD6088&amp;" Util"))</f>
        <v/>
      </c>
    </row>
    <row r="6089" ht="15.75" customHeight="1" s="42">
      <c r="A6089" s="41" t="n"/>
      <c r="G6089" s="38" t="n"/>
      <c r="H6089" s="38" t="n"/>
      <c r="I6089" s="38" t="n"/>
      <c r="J6089" s="38" t="n"/>
      <c r="K6089" s="38" t="n"/>
      <c r="L6089" s="38" t="n"/>
      <c r="N6089" s="36">
        <f>IF($B6089="","",IF($C6089="SUPERSTORE","Superstore","DH"))</f>
        <v/>
      </c>
      <c r="O6089" s="36">
        <f>IF($B6089="","",IFERROR(VLOOKUP($B6089,Mapping!$A:$C,2,0),"Not Mapped"))</f>
        <v/>
      </c>
      <c r="P6089" s="36">
        <f>IF($B6089="","",IFERROR(VLOOKUP($B6089,Mapping!$A:$C,3,0),"Not Mapped"))</f>
        <v/>
      </c>
      <c r="Q6089" s="36">
        <f>IF($B6089="","",IFERROR(VLOOKUP($O6089,Leaders!$A:$B,2,0),"Not Mapped"))</f>
        <v/>
      </c>
      <c r="R6089" s="36">
        <f>IF($B6089="","",IF(COUNTIF(Exclusions!$A:$A,$B6089)&gt;0,"Yes","No"))</f>
        <v/>
      </c>
      <c r="S6089" s="38">
        <f>IF($B6089="","",MIN(1,DAY($A6089)/IF($N6089="Superstore",Settings!$B$5,Settings!$B$4)))</f>
        <v/>
      </c>
      <c r="T6089" s="38">
        <f>IF(OR($B6089="",$G6089="",$S6089=0),"",$G6089/$S6089)</f>
        <v/>
      </c>
      <c r="U6089" s="36">
        <f>IF($T6089="","",IF($T6089&lt;Settings!$B$8,"Critical",IF($T6089&lt;Settings!$B$9,"Semi Critical","Non Critical")))</f>
        <v/>
      </c>
      <c r="V6089" s="28" t="n"/>
      <c r="Z6089">
        <f>IF($B6089="","",IFERROR(VLOOKUP($B6089,'Plan HC for CCA'!$A:$B,2,0),""))</f>
        <v/>
      </c>
      <c r="AA6089">
        <f>IF(OR($B6089="",$Z6089=""),"",IF(N($M6089)&lt;$Z6089,"Delta","No Delta"))</f>
        <v/>
      </c>
      <c r="AB6089">
        <f>IF(OR($B6089="",$Z6089=""),"",MAX(0,$Z6089-N($M6089)))</f>
        <v/>
      </c>
      <c r="AC6089" s="46">
        <f>IF($B6089="","",IFERROR(INDEX('CCA Util %'!$H:$H,MATCH($B6089,'CCA Util %'!$E:$E,0)),""))</f>
        <v/>
      </c>
      <c r="AD6089">
        <f>IF($B6089="","",IFERROR(INDEX('CCA Util %'!$G:$G,MATCH($B6089,'CCA Util %'!$E:$E,0)),""))</f>
        <v/>
      </c>
      <c r="AE6089">
        <f>IF(OR($B6089="",$U6089=""),"",$U6089&amp;" &amp; "&amp;IF(OR($AD6089="",$AD6089=0),"Util NA",$AD6089&amp;" Util"))</f>
        <v/>
      </c>
    </row>
    <row r="6090" ht="15.75" customHeight="1" s="42">
      <c r="A6090" s="41" t="n"/>
      <c r="G6090" s="38" t="n"/>
      <c r="H6090" s="38" t="n"/>
      <c r="I6090" s="38" t="n"/>
      <c r="J6090" s="38" t="n"/>
      <c r="K6090" s="38" t="n"/>
      <c r="L6090" s="38" t="n"/>
      <c r="N6090" s="36">
        <f>IF($B6090="","",IF($C6090="SUPERSTORE","Superstore","DH"))</f>
        <v/>
      </c>
      <c r="O6090" s="36">
        <f>IF($B6090="","",IFERROR(VLOOKUP($B6090,Mapping!$A:$C,2,0),"Not Mapped"))</f>
        <v/>
      </c>
      <c r="P6090" s="36">
        <f>IF($B6090="","",IFERROR(VLOOKUP($B6090,Mapping!$A:$C,3,0),"Not Mapped"))</f>
        <v/>
      </c>
      <c r="Q6090" s="36">
        <f>IF($B6090="","",IFERROR(VLOOKUP($O6090,Leaders!$A:$B,2,0),"Not Mapped"))</f>
        <v/>
      </c>
      <c r="R6090" s="36">
        <f>IF($B6090="","",IF(COUNTIF(Exclusions!$A:$A,$B6090)&gt;0,"Yes","No"))</f>
        <v/>
      </c>
      <c r="S6090" s="38">
        <f>IF($B6090="","",MIN(1,DAY($A6090)/IF($N6090="Superstore",Settings!$B$5,Settings!$B$4)))</f>
        <v/>
      </c>
      <c r="T6090" s="38">
        <f>IF(OR($B6090="",$G6090="",$S6090=0),"",$G6090/$S6090)</f>
        <v/>
      </c>
      <c r="U6090" s="36">
        <f>IF($T6090="","",IF($T6090&lt;Settings!$B$8,"Critical",IF($T6090&lt;Settings!$B$9,"Semi Critical","Non Critical")))</f>
        <v/>
      </c>
      <c r="V6090" s="28" t="n"/>
      <c r="Z6090">
        <f>IF($B6090="","",IFERROR(VLOOKUP($B6090,'Plan HC for CCA'!$A:$B,2,0),""))</f>
        <v/>
      </c>
      <c r="AA6090">
        <f>IF(OR($B6090="",$Z6090=""),"",IF(N($M6090)&lt;$Z6090,"Delta","No Delta"))</f>
        <v/>
      </c>
      <c r="AB6090">
        <f>IF(OR($B6090="",$Z6090=""),"",MAX(0,$Z6090-N($M6090)))</f>
        <v/>
      </c>
      <c r="AC6090" s="46">
        <f>IF($B6090="","",IFERROR(INDEX('CCA Util %'!$H:$H,MATCH($B6090,'CCA Util %'!$E:$E,0)),""))</f>
        <v/>
      </c>
      <c r="AD6090">
        <f>IF($B6090="","",IFERROR(INDEX('CCA Util %'!$G:$G,MATCH($B6090,'CCA Util %'!$E:$E,0)),""))</f>
        <v/>
      </c>
      <c r="AE6090">
        <f>IF(OR($B6090="",$U6090=""),"",$U6090&amp;" &amp; "&amp;IF(OR($AD6090="",$AD6090=0),"Util NA",$AD6090&amp;" Util"))</f>
        <v/>
      </c>
    </row>
    <row r="6091" ht="15.75" customHeight="1" s="42">
      <c r="A6091" s="41" t="n"/>
      <c r="G6091" s="38" t="n"/>
      <c r="H6091" s="38" t="n"/>
      <c r="I6091" s="38" t="n"/>
      <c r="J6091" s="38" t="n"/>
      <c r="K6091" s="38" t="n"/>
      <c r="L6091" s="38" t="n"/>
      <c r="N6091" s="36">
        <f>IF($B6091="","",IF($C6091="SUPERSTORE","Superstore","DH"))</f>
        <v/>
      </c>
      <c r="O6091" s="36">
        <f>IF($B6091="","",IFERROR(VLOOKUP($B6091,Mapping!$A:$C,2,0),"Not Mapped"))</f>
        <v/>
      </c>
      <c r="P6091" s="36">
        <f>IF($B6091="","",IFERROR(VLOOKUP($B6091,Mapping!$A:$C,3,0),"Not Mapped"))</f>
        <v/>
      </c>
      <c r="Q6091" s="36">
        <f>IF($B6091="","",IFERROR(VLOOKUP($O6091,Leaders!$A:$B,2,0),"Not Mapped"))</f>
        <v/>
      </c>
      <c r="R6091" s="36">
        <f>IF($B6091="","",IF(COUNTIF(Exclusions!$A:$A,$B6091)&gt;0,"Yes","No"))</f>
        <v/>
      </c>
      <c r="S6091" s="38">
        <f>IF($B6091="","",MIN(1,DAY($A6091)/IF($N6091="Superstore",Settings!$B$5,Settings!$B$4)))</f>
        <v/>
      </c>
      <c r="T6091" s="38">
        <f>IF(OR($B6091="",$G6091="",$S6091=0),"",$G6091/$S6091)</f>
        <v/>
      </c>
      <c r="U6091" s="36">
        <f>IF($T6091="","",IF($T6091&lt;Settings!$B$8,"Critical",IF($T6091&lt;Settings!$B$9,"Semi Critical","Non Critical")))</f>
        <v/>
      </c>
      <c r="V6091" s="28" t="n"/>
      <c r="Z6091">
        <f>IF($B6091="","",IFERROR(VLOOKUP($B6091,'Plan HC for CCA'!$A:$B,2,0),""))</f>
        <v/>
      </c>
      <c r="AA6091">
        <f>IF(OR($B6091="",$Z6091=""),"",IF(N($M6091)&lt;$Z6091,"Delta","No Delta"))</f>
        <v/>
      </c>
      <c r="AB6091">
        <f>IF(OR($B6091="",$Z6091=""),"",MAX(0,$Z6091-N($M6091)))</f>
        <v/>
      </c>
      <c r="AC6091" s="46">
        <f>IF($B6091="","",IFERROR(INDEX('CCA Util %'!$H:$H,MATCH($B6091,'CCA Util %'!$E:$E,0)),""))</f>
        <v/>
      </c>
      <c r="AD6091">
        <f>IF($B6091="","",IFERROR(INDEX('CCA Util %'!$G:$G,MATCH($B6091,'CCA Util %'!$E:$E,0)),""))</f>
        <v/>
      </c>
      <c r="AE6091">
        <f>IF(OR($B6091="",$U6091=""),"",$U6091&amp;" &amp; "&amp;IF(OR($AD6091="",$AD6091=0),"Util NA",$AD6091&amp;" Util"))</f>
        <v/>
      </c>
    </row>
    <row r="6092" ht="15.75" customHeight="1" s="42">
      <c r="A6092" s="41" t="n"/>
      <c r="G6092" s="38" t="n"/>
      <c r="H6092" s="38" t="n"/>
      <c r="I6092" s="38" t="n"/>
      <c r="J6092" s="38" t="n"/>
      <c r="K6092" s="38" t="n"/>
      <c r="L6092" s="38" t="n"/>
      <c r="N6092" s="36">
        <f>IF($B6092="","",IF($C6092="SUPERSTORE","Superstore","DH"))</f>
        <v/>
      </c>
      <c r="O6092" s="36">
        <f>IF($B6092="","",IFERROR(VLOOKUP($B6092,Mapping!$A:$C,2,0),"Not Mapped"))</f>
        <v/>
      </c>
      <c r="P6092" s="36">
        <f>IF($B6092="","",IFERROR(VLOOKUP($B6092,Mapping!$A:$C,3,0),"Not Mapped"))</f>
        <v/>
      </c>
      <c r="Q6092" s="36">
        <f>IF($B6092="","",IFERROR(VLOOKUP($O6092,Leaders!$A:$B,2,0),"Not Mapped"))</f>
        <v/>
      </c>
      <c r="R6092" s="36">
        <f>IF($B6092="","",IF(COUNTIF(Exclusions!$A:$A,$B6092)&gt;0,"Yes","No"))</f>
        <v/>
      </c>
      <c r="S6092" s="38">
        <f>IF($B6092="","",MIN(1,DAY($A6092)/IF($N6092="Superstore",Settings!$B$5,Settings!$B$4)))</f>
        <v/>
      </c>
      <c r="T6092" s="38">
        <f>IF(OR($B6092="",$G6092="",$S6092=0),"",$G6092/$S6092)</f>
        <v/>
      </c>
      <c r="U6092" s="36">
        <f>IF($T6092="","",IF($T6092&lt;Settings!$B$8,"Critical",IF($T6092&lt;Settings!$B$9,"Semi Critical","Non Critical")))</f>
        <v/>
      </c>
      <c r="V6092" s="28" t="n"/>
      <c r="Z6092">
        <f>IF($B6092="","",IFERROR(VLOOKUP($B6092,'Plan HC for CCA'!$A:$B,2,0),""))</f>
        <v/>
      </c>
      <c r="AA6092">
        <f>IF(OR($B6092="",$Z6092=""),"",IF(N($M6092)&lt;$Z6092,"Delta","No Delta"))</f>
        <v/>
      </c>
      <c r="AB6092">
        <f>IF(OR($B6092="",$Z6092=""),"",MAX(0,$Z6092-N($M6092)))</f>
        <v/>
      </c>
      <c r="AC6092" s="46">
        <f>IF($B6092="","",IFERROR(INDEX('CCA Util %'!$H:$H,MATCH($B6092,'CCA Util %'!$E:$E,0)),""))</f>
        <v/>
      </c>
      <c r="AD6092">
        <f>IF($B6092="","",IFERROR(INDEX('CCA Util %'!$G:$G,MATCH($B6092,'CCA Util %'!$E:$E,0)),""))</f>
        <v/>
      </c>
      <c r="AE6092">
        <f>IF(OR($B6092="",$U6092=""),"",$U6092&amp;" &amp; "&amp;IF(OR($AD6092="",$AD6092=0),"Util NA",$AD6092&amp;" Util"))</f>
        <v/>
      </c>
    </row>
    <row r="6093" ht="15.75" customHeight="1" s="42">
      <c r="A6093" s="41" t="n"/>
      <c r="G6093" s="38" t="n"/>
      <c r="H6093" s="38" t="n"/>
      <c r="I6093" s="38" t="n"/>
      <c r="J6093" s="38" t="n"/>
      <c r="K6093" s="38" t="n"/>
      <c r="L6093" s="38" t="n"/>
      <c r="N6093" s="36">
        <f>IF($B6093="","",IF($C6093="SUPERSTORE","Superstore","DH"))</f>
        <v/>
      </c>
      <c r="O6093" s="36">
        <f>IF($B6093="","",IFERROR(VLOOKUP($B6093,Mapping!$A:$C,2,0),"Not Mapped"))</f>
        <v/>
      </c>
      <c r="P6093" s="36">
        <f>IF($B6093="","",IFERROR(VLOOKUP($B6093,Mapping!$A:$C,3,0),"Not Mapped"))</f>
        <v/>
      </c>
      <c r="Q6093" s="36">
        <f>IF($B6093="","",IFERROR(VLOOKUP($O6093,Leaders!$A:$B,2,0),"Not Mapped"))</f>
        <v/>
      </c>
      <c r="R6093" s="36">
        <f>IF($B6093="","",IF(COUNTIF(Exclusions!$A:$A,$B6093)&gt;0,"Yes","No"))</f>
        <v/>
      </c>
      <c r="S6093" s="38">
        <f>IF($B6093="","",MIN(1,DAY($A6093)/IF($N6093="Superstore",Settings!$B$5,Settings!$B$4)))</f>
        <v/>
      </c>
      <c r="T6093" s="38">
        <f>IF(OR($B6093="",$G6093="",$S6093=0),"",$G6093/$S6093)</f>
        <v/>
      </c>
      <c r="U6093" s="36">
        <f>IF($T6093="","",IF($T6093&lt;Settings!$B$8,"Critical",IF($T6093&lt;Settings!$B$9,"Semi Critical","Non Critical")))</f>
        <v/>
      </c>
      <c r="V6093" s="28" t="n"/>
      <c r="Z6093">
        <f>IF($B6093="","",IFERROR(VLOOKUP($B6093,'Plan HC for CCA'!$A:$B,2,0),""))</f>
        <v/>
      </c>
      <c r="AA6093">
        <f>IF(OR($B6093="",$Z6093=""),"",IF(N($M6093)&lt;$Z6093,"Delta","No Delta"))</f>
        <v/>
      </c>
      <c r="AB6093">
        <f>IF(OR($B6093="",$Z6093=""),"",MAX(0,$Z6093-N($M6093)))</f>
        <v/>
      </c>
      <c r="AC6093" s="46">
        <f>IF($B6093="","",IFERROR(INDEX('CCA Util %'!$H:$H,MATCH($B6093,'CCA Util %'!$E:$E,0)),""))</f>
        <v/>
      </c>
      <c r="AD6093">
        <f>IF($B6093="","",IFERROR(INDEX('CCA Util %'!$G:$G,MATCH($B6093,'CCA Util %'!$E:$E,0)),""))</f>
        <v/>
      </c>
      <c r="AE6093">
        <f>IF(OR($B6093="",$U6093=""),"",$U6093&amp;" &amp; "&amp;IF(OR($AD6093="",$AD6093=0),"Util NA",$AD6093&amp;" Util"))</f>
        <v/>
      </c>
    </row>
    <row r="6094" ht="15.75" customHeight="1" s="42">
      <c r="A6094" s="41" t="n"/>
      <c r="G6094" s="38" t="n"/>
      <c r="H6094" s="38" t="n"/>
      <c r="I6094" s="38" t="n"/>
      <c r="J6094" s="38" t="n"/>
      <c r="K6094" s="38" t="n"/>
      <c r="L6094" s="38" t="n"/>
      <c r="N6094" s="36">
        <f>IF($B6094="","",IF($C6094="SUPERSTORE","Superstore","DH"))</f>
        <v/>
      </c>
      <c r="O6094" s="36">
        <f>IF($B6094="","",IFERROR(VLOOKUP($B6094,Mapping!$A:$C,2,0),"Not Mapped"))</f>
        <v/>
      </c>
      <c r="P6094" s="36">
        <f>IF($B6094="","",IFERROR(VLOOKUP($B6094,Mapping!$A:$C,3,0),"Not Mapped"))</f>
        <v/>
      </c>
      <c r="Q6094" s="36">
        <f>IF($B6094="","",IFERROR(VLOOKUP($O6094,Leaders!$A:$B,2,0),"Not Mapped"))</f>
        <v/>
      </c>
      <c r="R6094" s="36">
        <f>IF($B6094="","",IF(COUNTIF(Exclusions!$A:$A,$B6094)&gt;0,"Yes","No"))</f>
        <v/>
      </c>
      <c r="S6094" s="38">
        <f>IF($B6094="","",MIN(1,DAY($A6094)/IF($N6094="Superstore",Settings!$B$5,Settings!$B$4)))</f>
        <v/>
      </c>
      <c r="T6094" s="38">
        <f>IF(OR($B6094="",$G6094="",$S6094=0),"",$G6094/$S6094)</f>
        <v/>
      </c>
      <c r="U6094" s="36">
        <f>IF($T6094="","",IF($T6094&lt;Settings!$B$8,"Critical",IF($T6094&lt;Settings!$B$9,"Semi Critical","Non Critical")))</f>
        <v/>
      </c>
      <c r="V6094" s="28" t="n"/>
      <c r="Z6094">
        <f>IF($B6094="","",IFERROR(VLOOKUP($B6094,'Plan HC for CCA'!$A:$B,2,0),""))</f>
        <v/>
      </c>
      <c r="AA6094">
        <f>IF(OR($B6094="",$Z6094=""),"",IF(N($M6094)&lt;$Z6094,"Delta","No Delta"))</f>
        <v/>
      </c>
      <c r="AB6094">
        <f>IF(OR($B6094="",$Z6094=""),"",MAX(0,$Z6094-N($M6094)))</f>
        <v/>
      </c>
      <c r="AC6094" s="46">
        <f>IF($B6094="","",IFERROR(INDEX('CCA Util %'!$H:$H,MATCH($B6094,'CCA Util %'!$E:$E,0)),""))</f>
        <v/>
      </c>
      <c r="AD6094">
        <f>IF($B6094="","",IFERROR(INDEX('CCA Util %'!$G:$G,MATCH($B6094,'CCA Util %'!$E:$E,0)),""))</f>
        <v/>
      </c>
      <c r="AE6094">
        <f>IF(OR($B6094="",$U6094=""),"",$U6094&amp;" &amp; "&amp;IF(OR($AD6094="",$AD6094=0),"Util NA",$AD6094&amp;" Util"))</f>
        <v/>
      </c>
    </row>
    <row r="6095" ht="15.75" customHeight="1" s="42">
      <c r="A6095" s="41" t="n"/>
      <c r="G6095" s="38" t="n"/>
      <c r="H6095" s="38" t="n"/>
      <c r="I6095" s="38" t="n"/>
      <c r="J6095" s="38" t="n"/>
      <c r="K6095" s="38" t="n"/>
      <c r="L6095" s="38" t="n"/>
      <c r="N6095" s="36">
        <f>IF($B6095="","",IF($C6095="SUPERSTORE","Superstore","DH"))</f>
        <v/>
      </c>
      <c r="O6095" s="36">
        <f>IF($B6095="","",IFERROR(VLOOKUP($B6095,Mapping!$A:$C,2,0),"Not Mapped"))</f>
        <v/>
      </c>
      <c r="P6095" s="36">
        <f>IF($B6095="","",IFERROR(VLOOKUP($B6095,Mapping!$A:$C,3,0),"Not Mapped"))</f>
        <v/>
      </c>
      <c r="Q6095" s="36">
        <f>IF($B6095="","",IFERROR(VLOOKUP($O6095,Leaders!$A:$B,2,0),"Not Mapped"))</f>
        <v/>
      </c>
      <c r="R6095" s="36">
        <f>IF($B6095="","",IF(COUNTIF(Exclusions!$A:$A,$B6095)&gt;0,"Yes","No"))</f>
        <v/>
      </c>
      <c r="S6095" s="38">
        <f>IF($B6095="","",MIN(1,DAY($A6095)/IF($N6095="Superstore",Settings!$B$5,Settings!$B$4)))</f>
        <v/>
      </c>
      <c r="T6095" s="38">
        <f>IF(OR($B6095="",$G6095="",$S6095=0),"",$G6095/$S6095)</f>
        <v/>
      </c>
      <c r="U6095" s="36">
        <f>IF($T6095="","",IF($T6095&lt;Settings!$B$8,"Critical",IF($T6095&lt;Settings!$B$9,"Semi Critical","Non Critical")))</f>
        <v/>
      </c>
      <c r="V6095" s="28" t="n"/>
      <c r="Z6095">
        <f>IF($B6095="","",IFERROR(VLOOKUP($B6095,'Plan HC for CCA'!$A:$B,2,0),""))</f>
        <v/>
      </c>
      <c r="AA6095">
        <f>IF(OR($B6095="",$Z6095=""),"",IF(N($M6095)&lt;$Z6095,"Delta","No Delta"))</f>
        <v/>
      </c>
      <c r="AB6095">
        <f>IF(OR($B6095="",$Z6095=""),"",MAX(0,$Z6095-N($M6095)))</f>
        <v/>
      </c>
      <c r="AC6095" s="46">
        <f>IF($B6095="","",IFERROR(INDEX('CCA Util %'!$H:$H,MATCH($B6095,'CCA Util %'!$E:$E,0)),""))</f>
        <v/>
      </c>
      <c r="AD6095">
        <f>IF($B6095="","",IFERROR(INDEX('CCA Util %'!$G:$G,MATCH($B6095,'CCA Util %'!$E:$E,0)),""))</f>
        <v/>
      </c>
      <c r="AE6095">
        <f>IF(OR($B6095="",$U6095=""),"",$U6095&amp;" &amp; "&amp;IF(OR($AD6095="",$AD6095=0),"Util NA",$AD6095&amp;" Util"))</f>
        <v/>
      </c>
    </row>
    <row r="6096" ht="15.75" customHeight="1" s="42">
      <c r="A6096" s="41" t="n"/>
      <c r="G6096" s="38" t="n"/>
      <c r="H6096" s="38" t="n"/>
      <c r="I6096" s="38" t="n"/>
      <c r="J6096" s="38" t="n"/>
      <c r="K6096" s="38" t="n"/>
      <c r="L6096" s="38" t="n"/>
      <c r="N6096" s="36">
        <f>IF($B6096="","",IF($C6096="SUPERSTORE","Superstore","DH"))</f>
        <v/>
      </c>
      <c r="O6096" s="36">
        <f>IF($B6096="","",IFERROR(VLOOKUP($B6096,Mapping!$A:$C,2,0),"Not Mapped"))</f>
        <v/>
      </c>
      <c r="P6096" s="36">
        <f>IF($B6096="","",IFERROR(VLOOKUP($B6096,Mapping!$A:$C,3,0),"Not Mapped"))</f>
        <v/>
      </c>
      <c r="Q6096" s="36">
        <f>IF($B6096="","",IFERROR(VLOOKUP($O6096,Leaders!$A:$B,2,0),"Not Mapped"))</f>
        <v/>
      </c>
      <c r="R6096" s="36">
        <f>IF($B6096="","",IF(COUNTIF(Exclusions!$A:$A,$B6096)&gt;0,"Yes","No"))</f>
        <v/>
      </c>
      <c r="S6096" s="38">
        <f>IF($B6096="","",MIN(1,DAY($A6096)/IF($N6096="Superstore",Settings!$B$5,Settings!$B$4)))</f>
        <v/>
      </c>
      <c r="T6096" s="38">
        <f>IF(OR($B6096="",$G6096="",$S6096=0),"",$G6096/$S6096)</f>
        <v/>
      </c>
      <c r="U6096" s="36">
        <f>IF($T6096="","",IF($T6096&lt;Settings!$B$8,"Critical",IF($T6096&lt;Settings!$B$9,"Semi Critical","Non Critical")))</f>
        <v/>
      </c>
      <c r="V6096" s="28" t="n"/>
      <c r="Z6096">
        <f>IF($B6096="","",IFERROR(VLOOKUP($B6096,'Plan HC for CCA'!$A:$B,2,0),""))</f>
        <v/>
      </c>
      <c r="AA6096">
        <f>IF(OR($B6096="",$Z6096=""),"",IF(N($M6096)&lt;$Z6096,"Delta","No Delta"))</f>
        <v/>
      </c>
      <c r="AB6096">
        <f>IF(OR($B6096="",$Z6096=""),"",MAX(0,$Z6096-N($M6096)))</f>
        <v/>
      </c>
      <c r="AC6096" s="46">
        <f>IF($B6096="","",IFERROR(INDEX('CCA Util %'!$H:$H,MATCH($B6096,'CCA Util %'!$E:$E,0)),""))</f>
        <v/>
      </c>
      <c r="AD6096">
        <f>IF($B6096="","",IFERROR(INDEX('CCA Util %'!$G:$G,MATCH($B6096,'CCA Util %'!$E:$E,0)),""))</f>
        <v/>
      </c>
      <c r="AE6096">
        <f>IF(OR($B6096="",$U6096=""),"",$U6096&amp;" &amp; "&amp;IF(OR($AD6096="",$AD6096=0),"Util NA",$AD6096&amp;" Util"))</f>
        <v/>
      </c>
    </row>
    <row r="6097" ht="15.75" customHeight="1" s="42">
      <c r="A6097" s="41" t="n"/>
      <c r="G6097" s="38" t="n"/>
      <c r="H6097" s="38" t="n"/>
      <c r="I6097" s="38" t="n"/>
      <c r="J6097" s="38" t="n"/>
      <c r="K6097" s="38" t="n"/>
      <c r="L6097" s="38" t="n"/>
      <c r="N6097" s="36">
        <f>IF($B6097="","",IF($C6097="SUPERSTORE","Superstore","DH"))</f>
        <v/>
      </c>
      <c r="O6097" s="36">
        <f>IF($B6097="","",IFERROR(VLOOKUP($B6097,Mapping!$A:$C,2,0),"Not Mapped"))</f>
        <v/>
      </c>
      <c r="P6097" s="36">
        <f>IF($B6097="","",IFERROR(VLOOKUP($B6097,Mapping!$A:$C,3,0),"Not Mapped"))</f>
        <v/>
      </c>
      <c r="Q6097" s="36">
        <f>IF($B6097="","",IFERROR(VLOOKUP($O6097,Leaders!$A:$B,2,0),"Not Mapped"))</f>
        <v/>
      </c>
      <c r="R6097" s="36">
        <f>IF($B6097="","",IF(COUNTIF(Exclusions!$A:$A,$B6097)&gt;0,"Yes","No"))</f>
        <v/>
      </c>
      <c r="S6097" s="38">
        <f>IF($B6097="","",MIN(1,DAY($A6097)/IF($N6097="Superstore",Settings!$B$5,Settings!$B$4)))</f>
        <v/>
      </c>
      <c r="T6097" s="38">
        <f>IF(OR($B6097="",$G6097="",$S6097=0),"",$G6097/$S6097)</f>
        <v/>
      </c>
      <c r="U6097" s="36">
        <f>IF($T6097="","",IF($T6097&lt;Settings!$B$8,"Critical",IF($T6097&lt;Settings!$B$9,"Semi Critical","Non Critical")))</f>
        <v/>
      </c>
      <c r="V6097" s="28" t="n"/>
      <c r="Z6097">
        <f>IF($B6097="","",IFERROR(VLOOKUP($B6097,'Plan HC for CCA'!$A:$B,2,0),""))</f>
        <v/>
      </c>
      <c r="AA6097">
        <f>IF(OR($B6097="",$Z6097=""),"",IF(N($M6097)&lt;$Z6097,"Delta","No Delta"))</f>
        <v/>
      </c>
      <c r="AB6097">
        <f>IF(OR($B6097="",$Z6097=""),"",MAX(0,$Z6097-N($M6097)))</f>
        <v/>
      </c>
      <c r="AC6097" s="46">
        <f>IF($B6097="","",IFERROR(INDEX('CCA Util %'!$H:$H,MATCH($B6097,'CCA Util %'!$E:$E,0)),""))</f>
        <v/>
      </c>
      <c r="AD6097">
        <f>IF($B6097="","",IFERROR(INDEX('CCA Util %'!$G:$G,MATCH($B6097,'CCA Util %'!$E:$E,0)),""))</f>
        <v/>
      </c>
      <c r="AE6097">
        <f>IF(OR($B6097="",$U6097=""),"",$U6097&amp;" &amp; "&amp;IF(OR($AD6097="",$AD6097=0),"Util NA",$AD6097&amp;" Util"))</f>
        <v/>
      </c>
    </row>
    <row r="6098" ht="15.75" customHeight="1" s="42">
      <c r="A6098" s="41" t="n"/>
      <c r="G6098" s="38" t="n"/>
      <c r="H6098" s="38" t="n"/>
      <c r="I6098" s="38" t="n"/>
      <c r="J6098" s="38" t="n"/>
      <c r="K6098" s="38" t="n"/>
      <c r="L6098" s="38" t="n"/>
      <c r="N6098" s="36">
        <f>IF($B6098="","",IF($C6098="SUPERSTORE","Superstore","DH"))</f>
        <v/>
      </c>
      <c r="O6098" s="36">
        <f>IF($B6098="","",IFERROR(VLOOKUP($B6098,Mapping!$A:$C,2,0),"Not Mapped"))</f>
        <v/>
      </c>
      <c r="P6098" s="36">
        <f>IF($B6098="","",IFERROR(VLOOKUP($B6098,Mapping!$A:$C,3,0),"Not Mapped"))</f>
        <v/>
      </c>
      <c r="Q6098" s="36">
        <f>IF($B6098="","",IFERROR(VLOOKUP($O6098,Leaders!$A:$B,2,0),"Not Mapped"))</f>
        <v/>
      </c>
      <c r="R6098" s="36">
        <f>IF($B6098="","",IF(COUNTIF(Exclusions!$A:$A,$B6098)&gt;0,"Yes","No"))</f>
        <v/>
      </c>
      <c r="S6098" s="38">
        <f>IF($B6098="","",MIN(1,DAY($A6098)/IF($N6098="Superstore",Settings!$B$5,Settings!$B$4)))</f>
        <v/>
      </c>
      <c r="T6098" s="38">
        <f>IF(OR($B6098="",$G6098="",$S6098=0),"",$G6098/$S6098)</f>
        <v/>
      </c>
      <c r="U6098" s="36">
        <f>IF($T6098="","",IF($T6098&lt;Settings!$B$8,"Critical",IF($T6098&lt;Settings!$B$9,"Semi Critical","Non Critical")))</f>
        <v/>
      </c>
      <c r="V6098" s="28" t="n"/>
      <c r="Z6098">
        <f>IF($B6098="","",IFERROR(VLOOKUP($B6098,'Plan HC for CCA'!$A:$B,2,0),""))</f>
        <v/>
      </c>
      <c r="AA6098">
        <f>IF(OR($B6098="",$Z6098=""),"",IF(N($M6098)&lt;$Z6098,"Delta","No Delta"))</f>
        <v/>
      </c>
      <c r="AB6098">
        <f>IF(OR($B6098="",$Z6098=""),"",MAX(0,$Z6098-N($M6098)))</f>
        <v/>
      </c>
      <c r="AC6098" s="46">
        <f>IF($B6098="","",IFERROR(INDEX('CCA Util %'!$H:$H,MATCH($B6098,'CCA Util %'!$E:$E,0)),""))</f>
        <v/>
      </c>
      <c r="AD6098">
        <f>IF($B6098="","",IFERROR(INDEX('CCA Util %'!$G:$G,MATCH($B6098,'CCA Util %'!$E:$E,0)),""))</f>
        <v/>
      </c>
      <c r="AE6098">
        <f>IF(OR($B6098="",$U6098=""),"",$U6098&amp;" &amp; "&amp;IF(OR($AD6098="",$AD6098=0),"Util NA",$AD6098&amp;" Util"))</f>
        <v/>
      </c>
    </row>
    <row r="6099" ht="15.75" customHeight="1" s="42">
      <c r="A6099" s="41" t="n"/>
      <c r="G6099" s="38" t="n"/>
      <c r="H6099" s="38" t="n"/>
      <c r="I6099" s="38" t="n"/>
      <c r="J6099" s="38" t="n"/>
      <c r="K6099" s="38" t="n"/>
      <c r="L6099" s="38" t="n"/>
      <c r="N6099" s="36">
        <f>IF($B6099="","",IF($C6099="SUPERSTORE","Superstore","DH"))</f>
        <v/>
      </c>
      <c r="O6099" s="36">
        <f>IF($B6099="","",IFERROR(VLOOKUP($B6099,Mapping!$A:$C,2,0),"Not Mapped"))</f>
        <v/>
      </c>
      <c r="P6099" s="36">
        <f>IF($B6099="","",IFERROR(VLOOKUP($B6099,Mapping!$A:$C,3,0),"Not Mapped"))</f>
        <v/>
      </c>
      <c r="Q6099" s="36">
        <f>IF($B6099="","",IFERROR(VLOOKUP($O6099,Leaders!$A:$B,2,0),"Not Mapped"))</f>
        <v/>
      </c>
      <c r="R6099" s="36">
        <f>IF($B6099="","",IF(COUNTIF(Exclusions!$A:$A,$B6099)&gt;0,"Yes","No"))</f>
        <v/>
      </c>
      <c r="S6099" s="38">
        <f>IF($B6099="","",MIN(1,DAY($A6099)/IF($N6099="Superstore",Settings!$B$5,Settings!$B$4)))</f>
        <v/>
      </c>
      <c r="T6099" s="38">
        <f>IF(OR($B6099="",$G6099="",$S6099=0),"",$G6099/$S6099)</f>
        <v/>
      </c>
      <c r="U6099" s="36">
        <f>IF($T6099="","",IF($T6099&lt;Settings!$B$8,"Critical",IF($T6099&lt;Settings!$B$9,"Semi Critical","Non Critical")))</f>
        <v/>
      </c>
      <c r="V6099" s="28" t="n"/>
      <c r="Z6099">
        <f>IF($B6099="","",IFERROR(VLOOKUP($B6099,'Plan HC for CCA'!$A:$B,2,0),""))</f>
        <v/>
      </c>
      <c r="AA6099">
        <f>IF(OR($B6099="",$Z6099=""),"",IF(N($M6099)&lt;$Z6099,"Delta","No Delta"))</f>
        <v/>
      </c>
      <c r="AB6099">
        <f>IF(OR($B6099="",$Z6099=""),"",MAX(0,$Z6099-N($M6099)))</f>
        <v/>
      </c>
      <c r="AC6099" s="46">
        <f>IF($B6099="","",IFERROR(INDEX('CCA Util %'!$H:$H,MATCH($B6099,'CCA Util %'!$E:$E,0)),""))</f>
        <v/>
      </c>
      <c r="AD6099">
        <f>IF($B6099="","",IFERROR(INDEX('CCA Util %'!$G:$G,MATCH($B6099,'CCA Util %'!$E:$E,0)),""))</f>
        <v/>
      </c>
      <c r="AE6099">
        <f>IF(OR($B6099="",$U6099=""),"",$U6099&amp;" &amp; "&amp;IF(OR($AD6099="",$AD6099=0),"Util NA",$AD6099&amp;" Util"))</f>
        <v/>
      </c>
    </row>
    <row r="6100" ht="15.75" customHeight="1" s="42">
      <c r="A6100" s="41" t="n"/>
      <c r="G6100" s="38" t="n"/>
      <c r="H6100" s="38" t="n"/>
      <c r="I6100" s="38" t="n"/>
      <c r="J6100" s="38" t="n"/>
      <c r="K6100" s="38" t="n"/>
      <c r="L6100" s="38" t="n"/>
      <c r="N6100" s="36">
        <f>IF($B6100="","",IF($C6100="SUPERSTORE","Superstore","DH"))</f>
        <v/>
      </c>
      <c r="O6100" s="36">
        <f>IF($B6100="","",IFERROR(VLOOKUP($B6100,Mapping!$A:$C,2,0),"Not Mapped"))</f>
        <v/>
      </c>
      <c r="P6100" s="36">
        <f>IF($B6100="","",IFERROR(VLOOKUP($B6100,Mapping!$A:$C,3,0),"Not Mapped"))</f>
        <v/>
      </c>
      <c r="Q6100" s="36">
        <f>IF($B6100="","",IFERROR(VLOOKUP($O6100,Leaders!$A:$B,2,0),"Not Mapped"))</f>
        <v/>
      </c>
      <c r="R6100" s="36">
        <f>IF($B6100="","",IF(COUNTIF(Exclusions!$A:$A,$B6100)&gt;0,"Yes","No"))</f>
        <v/>
      </c>
      <c r="S6100" s="38">
        <f>IF($B6100="","",MIN(1,DAY($A6100)/IF($N6100="Superstore",Settings!$B$5,Settings!$B$4)))</f>
        <v/>
      </c>
      <c r="T6100" s="38">
        <f>IF(OR($B6100="",$G6100="",$S6100=0),"",$G6100/$S6100)</f>
        <v/>
      </c>
      <c r="U6100" s="36">
        <f>IF($T6100="","",IF($T6100&lt;Settings!$B$8,"Critical",IF($T6100&lt;Settings!$B$9,"Semi Critical","Non Critical")))</f>
        <v/>
      </c>
      <c r="V6100" s="28" t="n"/>
      <c r="Z6100">
        <f>IF($B6100="","",IFERROR(VLOOKUP($B6100,'Plan HC for CCA'!$A:$B,2,0),""))</f>
        <v/>
      </c>
      <c r="AA6100">
        <f>IF(OR($B6100="",$Z6100=""),"",IF(N($M6100)&lt;$Z6100,"Delta","No Delta"))</f>
        <v/>
      </c>
      <c r="AB6100">
        <f>IF(OR($B6100="",$Z6100=""),"",MAX(0,$Z6100-N($M6100)))</f>
        <v/>
      </c>
      <c r="AC6100" s="46">
        <f>IF($B6100="","",IFERROR(INDEX('CCA Util %'!$H:$H,MATCH($B6100,'CCA Util %'!$E:$E,0)),""))</f>
        <v/>
      </c>
      <c r="AD6100">
        <f>IF($B6100="","",IFERROR(INDEX('CCA Util %'!$G:$G,MATCH($B6100,'CCA Util %'!$E:$E,0)),""))</f>
        <v/>
      </c>
      <c r="AE6100">
        <f>IF(OR($B6100="",$U6100=""),"",$U6100&amp;" &amp; "&amp;IF(OR($AD6100="",$AD6100=0),"Util NA",$AD6100&amp;" Util"))</f>
        <v/>
      </c>
    </row>
    <row r="6101" ht="15.75" customHeight="1" s="42">
      <c r="A6101" s="41" t="n"/>
      <c r="G6101" s="38" t="n"/>
      <c r="H6101" s="38" t="n"/>
      <c r="I6101" s="38" t="n"/>
      <c r="J6101" s="38" t="n"/>
      <c r="K6101" s="38" t="n"/>
      <c r="L6101" s="38" t="n"/>
      <c r="N6101" s="36">
        <f>IF($B6101="","",IF($C6101="SUPERSTORE","Superstore","DH"))</f>
        <v/>
      </c>
      <c r="O6101" s="36">
        <f>IF($B6101="","",IFERROR(VLOOKUP($B6101,Mapping!$A:$C,2,0),"Not Mapped"))</f>
        <v/>
      </c>
      <c r="P6101" s="36">
        <f>IF($B6101="","",IFERROR(VLOOKUP($B6101,Mapping!$A:$C,3,0),"Not Mapped"))</f>
        <v/>
      </c>
      <c r="Q6101" s="36">
        <f>IF($B6101="","",IFERROR(VLOOKUP($O6101,Leaders!$A:$B,2,0),"Not Mapped"))</f>
        <v/>
      </c>
      <c r="R6101" s="36">
        <f>IF($B6101="","",IF(COUNTIF(Exclusions!$A:$A,$B6101)&gt;0,"Yes","No"))</f>
        <v/>
      </c>
      <c r="S6101" s="38">
        <f>IF($B6101="","",MIN(1,DAY($A6101)/IF($N6101="Superstore",Settings!$B$5,Settings!$B$4)))</f>
        <v/>
      </c>
      <c r="T6101" s="38">
        <f>IF(OR($B6101="",$G6101="",$S6101=0),"",$G6101/$S6101)</f>
        <v/>
      </c>
      <c r="U6101" s="36">
        <f>IF($T6101="","",IF($T6101&lt;Settings!$B$8,"Critical",IF($T6101&lt;Settings!$B$9,"Semi Critical","Non Critical")))</f>
        <v/>
      </c>
      <c r="V6101" s="28" t="n"/>
      <c r="Z6101">
        <f>IF($B6101="","",IFERROR(VLOOKUP($B6101,'Plan HC for CCA'!$A:$B,2,0),""))</f>
        <v/>
      </c>
      <c r="AA6101">
        <f>IF(OR($B6101="",$Z6101=""),"",IF(N($M6101)&lt;$Z6101,"Delta","No Delta"))</f>
        <v/>
      </c>
      <c r="AB6101">
        <f>IF(OR($B6101="",$Z6101=""),"",MAX(0,$Z6101-N($M6101)))</f>
        <v/>
      </c>
      <c r="AC6101" s="46">
        <f>IF($B6101="","",IFERROR(INDEX('CCA Util %'!$H:$H,MATCH($B6101,'CCA Util %'!$E:$E,0)),""))</f>
        <v/>
      </c>
      <c r="AD6101">
        <f>IF($B6101="","",IFERROR(INDEX('CCA Util %'!$G:$G,MATCH($B6101,'CCA Util %'!$E:$E,0)),""))</f>
        <v/>
      </c>
      <c r="AE6101">
        <f>IF(OR($B6101="",$U6101=""),"",$U6101&amp;" &amp; "&amp;IF(OR($AD6101="",$AD6101=0),"Util NA",$AD6101&amp;" Util"))</f>
        <v/>
      </c>
    </row>
    <row r="6102" ht="15.75" customHeight="1" s="42">
      <c r="A6102" s="41" t="n"/>
      <c r="G6102" s="38" t="n"/>
      <c r="H6102" s="38" t="n"/>
      <c r="I6102" s="38" t="n"/>
      <c r="J6102" s="38" t="n"/>
      <c r="K6102" s="38" t="n"/>
      <c r="L6102" s="38" t="n"/>
      <c r="N6102" s="36">
        <f>IF($B6102="","",IF($C6102="SUPERSTORE","Superstore","DH"))</f>
        <v/>
      </c>
      <c r="O6102" s="36">
        <f>IF($B6102="","",IFERROR(VLOOKUP($B6102,Mapping!$A:$C,2,0),"Not Mapped"))</f>
        <v/>
      </c>
      <c r="P6102" s="36">
        <f>IF($B6102="","",IFERROR(VLOOKUP($B6102,Mapping!$A:$C,3,0),"Not Mapped"))</f>
        <v/>
      </c>
      <c r="Q6102" s="36">
        <f>IF($B6102="","",IFERROR(VLOOKUP($O6102,Leaders!$A:$B,2,0),"Not Mapped"))</f>
        <v/>
      </c>
      <c r="R6102" s="36">
        <f>IF($B6102="","",IF(COUNTIF(Exclusions!$A:$A,$B6102)&gt;0,"Yes","No"))</f>
        <v/>
      </c>
      <c r="S6102" s="38">
        <f>IF($B6102="","",MIN(1,DAY($A6102)/IF($N6102="Superstore",Settings!$B$5,Settings!$B$4)))</f>
        <v/>
      </c>
      <c r="T6102" s="38">
        <f>IF(OR($B6102="",$G6102="",$S6102=0),"",$G6102/$S6102)</f>
        <v/>
      </c>
      <c r="U6102" s="36">
        <f>IF($T6102="","",IF($T6102&lt;Settings!$B$8,"Critical",IF($T6102&lt;Settings!$B$9,"Semi Critical","Non Critical")))</f>
        <v/>
      </c>
      <c r="V6102" s="28" t="n"/>
      <c r="Z6102">
        <f>IF($B6102="","",IFERROR(VLOOKUP($B6102,'Plan HC for CCA'!$A:$B,2,0),""))</f>
        <v/>
      </c>
      <c r="AA6102">
        <f>IF(OR($B6102="",$Z6102=""),"",IF(N($M6102)&lt;$Z6102,"Delta","No Delta"))</f>
        <v/>
      </c>
      <c r="AB6102">
        <f>IF(OR($B6102="",$Z6102=""),"",MAX(0,$Z6102-N($M6102)))</f>
        <v/>
      </c>
      <c r="AC6102" s="46">
        <f>IF($B6102="","",IFERROR(INDEX('CCA Util %'!$H:$H,MATCH($B6102,'CCA Util %'!$E:$E,0)),""))</f>
        <v/>
      </c>
      <c r="AD6102">
        <f>IF($B6102="","",IFERROR(INDEX('CCA Util %'!$G:$G,MATCH($B6102,'CCA Util %'!$E:$E,0)),""))</f>
        <v/>
      </c>
      <c r="AE6102">
        <f>IF(OR($B6102="",$U6102=""),"",$U6102&amp;" &amp; "&amp;IF(OR($AD6102="",$AD6102=0),"Util NA",$AD6102&amp;" Util"))</f>
        <v/>
      </c>
    </row>
    <row r="6103" ht="15.75" customHeight="1" s="42">
      <c r="A6103" s="41" t="n"/>
      <c r="G6103" s="38" t="n"/>
      <c r="H6103" s="38" t="n"/>
      <c r="I6103" s="38" t="n"/>
      <c r="J6103" s="38" t="n"/>
      <c r="K6103" s="38" t="n"/>
      <c r="L6103" s="38" t="n"/>
      <c r="N6103" s="36">
        <f>IF($B6103="","",IF($C6103="SUPERSTORE","Superstore","DH"))</f>
        <v/>
      </c>
      <c r="O6103" s="36">
        <f>IF($B6103="","",IFERROR(VLOOKUP($B6103,Mapping!$A:$C,2,0),"Not Mapped"))</f>
        <v/>
      </c>
      <c r="P6103" s="36">
        <f>IF($B6103="","",IFERROR(VLOOKUP($B6103,Mapping!$A:$C,3,0),"Not Mapped"))</f>
        <v/>
      </c>
      <c r="Q6103" s="36">
        <f>IF($B6103="","",IFERROR(VLOOKUP($O6103,Leaders!$A:$B,2,0),"Not Mapped"))</f>
        <v/>
      </c>
      <c r="R6103" s="36">
        <f>IF($B6103="","",IF(COUNTIF(Exclusions!$A:$A,$B6103)&gt;0,"Yes","No"))</f>
        <v/>
      </c>
      <c r="S6103" s="38">
        <f>IF($B6103="","",MIN(1,DAY($A6103)/IF($N6103="Superstore",Settings!$B$5,Settings!$B$4)))</f>
        <v/>
      </c>
      <c r="T6103" s="38">
        <f>IF(OR($B6103="",$G6103="",$S6103=0),"",$G6103/$S6103)</f>
        <v/>
      </c>
      <c r="U6103" s="36">
        <f>IF($T6103="","",IF($T6103&lt;Settings!$B$8,"Critical",IF($T6103&lt;Settings!$B$9,"Semi Critical","Non Critical")))</f>
        <v/>
      </c>
      <c r="V6103" s="28" t="n"/>
      <c r="Z6103">
        <f>IF($B6103="","",IFERROR(VLOOKUP($B6103,'Plan HC for CCA'!$A:$B,2,0),""))</f>
        <v/>
      </c>
      <c r="AA6103">
        <f>IF(OR($B6103="",$Z6103=""),"",IF(N($M6103)&lt;$Z6103,"Delta","No Delta"))</f>
        <v/>
      </c>
      <c r="AB6103">
        <f>IF(OR($B6103="",$Z6103=""),"",MAX(0,$Z6103-N($M6103)))</f>
        <v/>
      </c>
      <c r="AC6103" s="46">
        <f>IF($B6103="","",IFERROR(INDEX('CCA Util %'!$H:$H,MATCH($B6103,'CCA Util %'!$E:$E,0)),""))</f>
        <v/>
      </c>
      <c r="AD6103">
        <f>IF($B6103="","",IFERROR(INDEX('CCA Util %'!$G:$G,MATCH($B6103,'CCA Util %'!$E:$E,0)),""))</f>
        <v/>
      </c>
      <c r="AE6103">
        <f>IF(OR($B6103="",$U6103=""),"",$U6103&amp;" &amp; "&amp;IF(OR($AD6103="",$AD6103=0),"Util NA",$AD6103&amp;" Util"))</f>
        <v/>
      </c>
    </row>
    <row r="6104" ht="15.75" customHeight="1" s="42">
      <c r="A6104" s="41" t="n"/>
      <c r="G6104" s="38" t="n"/>
      <c r="H6104" s="38" t="n"/>
      <c r="I6104" s="38" t="n"/>
      <c r="J6104" s="38" t="n"/>
      <c r="K6104" s="38" t="n"/>
      <c r="L6104" s="38" t="n"/>
      <c r="N6104" s="36">
        <f>IF($B6104="","",IF($C6104="SUPERSTORE","Superstore","DH"))</f>
        <v/>
      </c>
      <c r="O6104" s="36">
        <f>IF($B6104="","",IFERROR(VLOOKUP($B6104,Mapping!$A:$C,2,0),"Not Mapped"))</f>
        <v/>
      </c>
      <c r="P6104" s="36">
        <f>IF($B6104="","",IFERROR(VLOOKUP($B6104,Mapping!$A:$C,3,0),"Not Mapped"))</f>
        <v/>
      </c>
      <c r="Q6104" s="36">
        <f>IF($B6104="","",IFERROR(VLOOKUP($O6104,Leaders!$A:$B,2,0),"Not Mapped"))</f>
        <v/>
      </c>
      <c r="R6104" s="36">
        <f>IF($B6104="","",IF(COUNTIF(Exclusions!$A:$A,$B6104)&gt;0,"Yes","No"))</f>
        <v/>
      </c>
      <c r="S6104" s="38">
        <f>IF($B6104="","",MIN(1,DAY($A6104)/IF($N6104="Superstore",Settings!$B$5,Settings!$B$4)))</f>
        <v/>
      </c>
      <c r="T6104" s="38">
        <f>IF(OR($B6104="",$G6104="",$S6104=0),"",$G6104/$S6104)</f>
        <v/>
      </c>
      <c r="U6104" s="36">
        <f>IF($T6104="","",IF($T6104&lt;Settings!$B$8,"Critical",IF($T6104&lt;Settings!$B$9,"Semi Critical","Non Critical")))</f>
        <v/>
      </c>
      <c r="V6104" s="28" t="n"/>
      <c r="Z6104">
        <f>IF($B6104="","",IFERROR(VLOOKUP($B6104,'Plan HC for CCA'!$A:$B,2,0),""))</f>
        <v/>
      </c>
      <c r="AA6104">
        <f>IF(OR($B6104="",$Z6104=""),"",IF(N($M6104)&lt;$Z6104,"Delta","No Delta"))</f>
        <v/>
      </c>
      <c r="AB6104">
        <f>IF(OR($B6104="",$Z6104=""),"",MAX(0,$Z6104-N($M6104)))</f>
        <v/>
      </c>
      <c r="AC6104" s="46">
        <f>IF($B6104="","",IFERROR(INDEX('CCA Util %'!$H:$H,MATCH($B6104,'CCA Util %'!$E:$E,0)),""))</f>
        <v/>
      </c>
      <c r="AD6104">
        <f>IF($B6104="","",IFERROR(INDEX('CCA Util %'!$G:$G,MATCH($B6104,'CCA Util %'!$E:$E,0)),""))</f>
        <v/>
      </c>
      <c r="AE6104">
        <f>IF(OR($B6104="",$U6104=""),"",$U6104&amp;" &amp; "&amp;IF(OR($AD6104="",$AD6104=0),"Util NA",$AD6104&amp;" Util"))</f>
        <v/>
      </c>
    </row>
    <row r="6105" ht="15.75" customHeight="1" s="42">
      <c r="A6105" s="41" t="n"/>
      <c r="G6105" s="38" t="n"/>
      <c r="H6105" s="38" t="n"/>
      <c r="I6105" s="38" t="n"/>
      <c r="J6105" s="38" t="n"/>
      <c r="K6105" s="38" t="n"/>
      <c r="L6105" s="38" t="n"/>
      <c r="N6105" s="36">
        <f>IF($B6105="","",IF($C6105="SUPERSTORE","Superstore","DH"))</f>
        <v/>
      </c>
      <c r="O6105" s="36">
        <f>IF($B6105="","",IFERROR(VLOOKUP($B6105,Mapping!$A:$C,2,0),"Not Mapped"))</f>
        <v/>
      </c>
      <c r="P6105" s="36">
        <f>IF($B6105="","",IFERROR(VLOOKUP($B6105,Mapping!$A:$C,3,0),"Not Mapped"))</f>
        <v/>
      </c>
      <c r="Q6105" s="36">
        <f>IF($B6105="","",IFERROR(VLOOKUP($O6105,Leaders!$A:$B,2,0),"Not Mapped"))</f>
        <v/>
      </c>
      <c r="R6105" s="36">
        <f>IF($B6105="","",IF(COUNTIF(Exclusions!$A:$A,$B6105)&gt;0,"Yes","No"))</f>
        <v/>
      </c>
      <c r="S6105" s="38">
        <f>IF($B6105="","",MIN(1,DAY($A6105)/IF($N6105="Superstore",Settings!$B$5,Settings!$B$4)))</f>
        <v/>
      </c>
      <c r="T6105" s="38">
        <f>IF(OR($B6105="",$G6105="",$S6105=0),"",$G6105/$S6105)</f>
        <v/>
      </c>
      <c r="U6105" s="36">
        <f>IF($T6105="","",IF($T6105&lt;Settings!$B$8,"Critical",IF($T6105&lt;Settings!$B$9,"Semi Critical","Non Critical")))</f>
        <v/>
      </c>
      <c r="V6105" s="28" t="n"/>
      <c r="Z6105">
        <f>IF($B6105="","",IFERROR(VLOOKUP($B6105,'Plan HC for CCA'!$A:$B,2,0),""))</f>
        <v/>
      </c>
      <c r="AA6105">
        <f>IF(OR($B6105="",$Z6105=""),"",IF(N($M6105)&lt;$Z6105,"Delta","No Delta"))</f>
        <v/>
      </c>
      <c r="AB6105">
        <f>IF(OR($B6105="",$Z6105=""),"",MAX(0,$Z6105-N($M6105)))</f>
        <v/>
      </c>
      <c r="AC6105" s="46">
        <f>IF($B6105="","",IFERROR(INDEX('CCA Util %'!$H:$H,MATCH($B6105,'CCA Util %'!$E:$E,0)),""))</f>
        <v/>
      </c>
      <c r="AD6105">
        <f>IF($B6105="","",IFERROR(INDEX('CCA Util %'!$G:$G,MATCH($B6105,'CCA Util %'!$E:$E,0)),""))</f>
        <v/>
      </c>
      <c r="AE6105">
        <f>IF(OR($B6105="",$U6105=""),"",$U6105&amp;" &amp; "&amp;IF(OR($AD6105="",$AD6105=0),"Util NA",$AD6105&amp;" Util"))</f>
        <v/>
      </c>
    </row>
    <row r="6106" ht="15.75" customHeight="1" s="42">
      <c r="A6106" s="41" t="n"/>
      <c r="G6106" s="38" t="n"/>
      <c r="H6106" s="38" t="n"/>
      <c r="I6106" s="38" t="n"/>
      <c r="J6106" s="38" t="n"/>
      <c r="K6106" s="38" t="n"/>
      <c r="L6106" s="38" t="n"/>
      <c r="N6106" s="36">
        <f>IF($B6106="","",IF($C6106="SUPERSTORE","Superstore","DH"))</f>
        <v/>
      </c>
      <c r="O6106" s="36">
        <f>IF($B6106="","",IFERROR(VLOOKUP($B6106,Mapping!$A:$C,2,0),"Not Mapped"))</f>
        <v/>
      </c>
      <c r="P6106" s="36">
        <f>IF($B6106="","",IFERROR(VLOOKUP($B6106,Mapping!$A:$C,3,0),"Not Mapped"))</f>
        <v/>
      </c>
      <c r="Q6106" s="36">
        <f>IF($B6106="","",IFERROR(VLOOKUP($O6106,Leaders!$A:$B,2,0),"Not Mapped"))</f>
        <v/>
      </c>
      <c r="R6106" s="36">
        <f>IF($B6106="","",IF(COUNTIF(Exclusions!$A:$A,$B6106)&gt;0,"Yes","No"))</f>
        <v/>
      </c>
      <c r="S6106" s="38">
        <f>IF($B6106="","",MIN(1,DAY($A6106)/IF($N6106="Superstore",Settings!$B$5,Settings!$B$4)))</f>
        <v/>
      </c>
      <c r="T6106" s="38">
        <f>IF(OR($B6106="",$G6106="",$S6106=0),"",$G6106/$S6106)</f>
        <v/>
      </c>
      <c r="U6106" s="36">
        <f>IF($T6106="","",IF($T6106&lt;Settings!$B$8,"Critical",IF($T6106&lt;Settings!$B$9,"Semi Critical","Non Critical")))</f>
        <v/>
      </c>
      <c r="V6106" s="28" t="n"/>
      <c r="Z6106">
        <f>IF($B6106="","",IFERROR(VLOOKUP($B6106,'Plan HC for CCA'!$A:$B,2,0),""))</f>
        <v/>
      </c>
      <c r="AA6106">
        <f>IF(OR($B6106="",$Z6106=""),"",IF(N($M6106)&lt;$Z6106,"Delta","No Delta"))</f>
        <v/>
      </c>
      <c r="AB6106">
        <f>IF(OR($B6106="",$Z6106=""),"",MAX(0,$Z6106-N($M6106)))</f>
        <v/>
      </c>
      <c r="AC6106" s="46">
        <f>IF($B6106="","",IFERROR(INDEX('CCA Util %'!$H:$H,MATCH($B6106,'CCA Util %'!$E:$E,0)),""))</f>
        <v/>
      </c>
      <c r="AD6106">
        <f>IF($B6106="","",IFERROR(INDEX('CCA Util %'!$G:$G,MATCH($B6106,'CCA Util %'!$E:$E,0)),""))</f>
        <v/>
      </c>
      <c r="AE6106">
        <f>IF(OR($B6106="",$U6106=""),"",$U6106&amp;" &amp; "&amp;IF(OR($AD6106="",$AD6106=0),"Util NA",$AD6106&amp;" Util"))</f>
        <v/>
      </c>
    </row>
    <row r="6107" ht="15.75" customHeight="1" s="42">
      <c r="A6107" s="41" t="n"/>
      <c r="G6107" s="38" t="n"/>
      <c r="H6107" s="38" t="n"/>
      <c r="I6107" s="38" t="n"/>
      <c r="J6107" s="38" t="n"/>
      <c r="K6107" s="38" t="n"/>
      <c r="L6107" s="38" t="n"/>
      <c r="N6107" s="36">
        <f>IF($B6107="","",IF($C6107="SUPERSTORE","Superstore","DH"))</f>
        <v/>
      </c>
      <c r="O6107" s="36">
        <f>IF($B6107="","",IFERROR(VLOOKUP($B6107,Mapping!$A:$C,2,0),"Not Mapped"))</f>
        <v/>
      </c>
      <c r="P6107" s="36">
        <f>IF($B6107="","",IFERROR(VLOOKUP($B6107,Mapping!$A:$C,3,0),"Not Mapped"))</f>
        <v/>
      </c>
      <c r="Q6107" s="36">
        <f>IF($B6107="","",IFERROR(VLOOKUP($O6107,Leaders!$A:$B,2,0),"Not Mapped"))</f>
        <v/>
      </c>
      <c r="R6107" s="36">
        <f>IF($B6107="","",IF(COUNTIF(Exclusions!$A:$A,$B6107)&gt;0,"Yes","No"))</f>
        <v/>
      </c>
      <c r="S6107" s="38">
        <f>IF($B6107="","",MIN(1,DAY($A6107)/IF($N6107="Superstore",Settings!$B$5,Settings!$B$4)))</f>
        <v/>
      </c>
      <c r="T6107" s="38">
        <f>IF(OR($B6107="",$G6107="",$S6107=0),"",$G6107/$S6107)</f>
        <v/>
      </c>
      <c r="U6107" s="36">
        <f>IF($T6107="","",IF($T6107&lt;Settings!$B$8,"Critical",IF($T6107&lt;Settings!$B$9,"Semi Critical","Non Critical")))</f>
        <v/>
      </c>
      <c r="V6107" s="28" t="n"/>
      <c r="Z6107">
        <f>IF($B6107="","",IFERROR(VLOOKUP($B6107,'Plan HC for CCA'!$A:$B,2,0),""))</f>
        <v/>
      </c>
      <c r="AA6107">
        <f>IF(OR($B6107="",$Z6107=""),"",IF(N($M6107)&lt;$Z6107,"Delta","No Delta"))</f>
        <v/>
      </c>
      <c r="AB6107">
        <f>IF(OR($B6107="",$Z6107=""),"",MAX(0,$Z6107-N($M6107)))</f>
        <v/>
      </c>
      <c r="AC6107" s="46">
        <f>IF($B6107="","",IFERROR(INDEX('CCA Util %'!$H:$H,MATCH($B6107,'CCA Util %'!$E:$E,0)),""))</f>
        <v/>
      </c>
      <c r="AD6107">
        <f>IF($B6107="","",IFERROR(INDEX('CCA Util %'!$G:$G,MATCH($B6107,'CCA Util %'!$E:$E,0)),""))</f>
        <v/>
      </c>
      <c r="AE6107">
        <f>IF(OR($B6107="",$U6107=""),"",$U6107&amp;" &amp; "&amp;IF(OR($AD6107="",$AD6107=0),"Util NA",$AD6107&amp;" Util"))</f>
        <v/>
      </c>
    </row>
    <row r="6108" ht="15.75" customHeight="1" s="42">
      <c r="A6108" s="41" t="n"/>
      <c r="G6108" s="38" t="n"/>
      <c r="H6108" s="38" t="n"/>
      <c r="I6108" s="38" t="n"/>
      <c r="J6108" s="38" t="n"/>
      <c r="K6108" s="38" t="n"/>
      <c r="L6108" s="38" t="n"/>
      <c r="N6108" s="36">
        <f>IF($B6108="","",IF($C6108="SUPERSTORE","Superstore","DH"))</f>
        <v/>
      </c>
      <c r="O6108" s="36">
        <f>IF($B6108="","",IFERROR(VLOOKUP($B6108,Mapping!$A:$C,2,0),"Not Mapped"))</f>
        <v/>
      </c>
      <c r="P6108" s="36">
        <f>IF($B6108="","",IFERROR(VLOOKUP($B6108,Mapping!$A:$C,3,0),"Not Mapped"))</f>
        <v/>
      </c>
      <c r="Q6108" s="36">
        <f>IF($B6108="","",IFERROR(VLOOKUP($O6108,Leaders!$A:$B,2,0),"Not Mapped"))</f>
        <v/>
      </c>
      <c r="R6108" s="36">
        <f>IF($B6108="","",IF(COUNTIF(Exclusions!$A:$A,$B6108)&gt;0,"Yes","No"))</f>
        <v/>
      </c>
      <c r="S6108" s="38">
        <f>IF($B6108="","",MIN(1,DAY($A6108)/IF($N6108="Superstore",Settings!$B$5,Settings!$B$4)))</f>
        <v/>
      </c>
      <c r="T6108" s="38">
        <f>IF(OR($B6108="",$G6108="",$S6108=0),"",$G6108/$S6108)</f>
        <v/>
      </c>
      <c r="U6108" s="36">
        <f>IF($T6108="","",IF($T6108&lt;Settings!$B$8,"Critical",IF($T6108&lt;Settings!$B$9,"Semi Critical","Non Critical")))</f>
        <v/>
      </c>
      <c r="V6108" s="28" t="n"/>
      <c r="Z6108">
        <f>IF($B6108="","",IFERROR(VLOOKUP($B6108,'Plan HC for CCA'!$A:$B,2,0),""))</f>
        <v/>
      </c>
      <c r="AA6108">
        <f>IF(OR($B6108="",$Z6108=""),"",IF(N($M6108)&lt;$Z6108,"Delta","No Delta"))</f>
        <v/>
      </c>
      <c r="AB6108">
        <f>IF(OR($B6108="",$Z6108=""),"",MAX(0,$Z6108-N($M6108)))</f>
        <v/>
      </c>
      <c r="AC6108" s="46">
        <f>IF($B6108="","",IFERROR(INDEX('CCA Util %'!$H:$H,MATCH($B6108,'CCA Util %'!$E:$E,0)),""))</f>
        <v/>
      </c>
      <c r="AD6108">
        <f>IF($B6108="","",IFERROR(INDEX('CCA Util %'!$G:$G,MATCH($B6108,'CCA Util %'!$E:$E,0)),""))</f>
        <v/>
      </c>
      <c r="AE6108">
        <f>IF(OR($B6108="",$U6108=""),"",$U6108&amp;" &amp; "&amp;IF(OR($AD6108="",$AD6108=0),"Util NA",$AD6108&amp;" Util"))</f>
        <v/>
      </c>
    </row>
    <row r="6109" ht="15.75" customHeight="1" s="42">
      <c r="A6109" s="41" t="n"/>
      <c r="G6109" s="38" t="n"/>
      <c r="H6109" s="38" t="n"/>
      <c r="I6109" s="38" t="n"/>
      <c r="J6109" s="38" t="n"/>
      <c r="K6109" s="38" t="n"/>
      <c r="L6109" s="38" t="n"/>
      <c r="N6109" s="36">
        <f>IF($B6109="","",IF($C6109="SUPERSTORE","Superstore","DH"))</f>
        <v/>
      </c>
      <c r="O6109" s="36">
        <f>IF($B6109="","",IFERROR(VLOOKUP($B6109,Mapping!$A:$C,2,0),"Not Mapped"))</f>
        <v/>
      </c>
      <c r="P6109" s="36">
        <f>IF($B6109="","",IFERROR(VLOOKUP($B6109,Mapping!$A:$C,3,0),"Not Mapped"))</f>
        <v/>
      </c>
      <c r="Q6109" s="36">
        <f>IF($B6109="","",IFERROR(VLOOKUP($O6109,Leaders!$A:$B,2,0),"Not Mapped"))</f>
        <v/>
      </c>
      <c r="R6109" s="36">
        <f>IF($B6109="","",IF(COUNTIF(Exclusions!$A:$A,$B6109)&gt;0,"Yes","No"))</f>
        <v/>
      </c>
      <c r="S6109" s="38">
        <f>IF($B6109="","",MIN(1,DAY($A6109)/IF($N6109="Superstore",Settings!$B$5,Settings!$B$4)))</f>
        <v/>
      </c>
      <c r="T6109" s="38">
        <f>IF(OR($B6109="",$G6109="",$S6109=0),"",$G6109/$S6109)</f>
        <v/>
      </c>
      <c r="U6109" s="36">
        <f>IF($T6109="","",IF($T6109&lt;Settings!$B$8,"Critical",IF($T6109&lt;Settings!$B$9,"Semi Critical","Non Critical")))</f>
        <v/>
      </c>
      <c r="V6109" s="28" t="n"/>
      <c r="Z6109">
        <f>IF($B6109="","",IFERROR(VLOOKUP($B6109,'Plan HC for CCA'!$A:$B,2,0),""))</f>
        <v/>
      </c>
      <c r="AA6109">
        <f>IF(OR($B6109="",$Z6109=""),"",IF(N($M6109)&lt;$Z6109,"Delta","No Delta"))</f>
        <v/>
      </c>
      <c r="AB6109">
        <f>IF(OR($B6109="",$Z6109=""),"",MAX(0,$Z6109-N($M6109)))</f>
        <v/>
      </c>
      <c r="AC6109" s="46">
        <f>IF($B6109="","",IFERROR(INDEX('CCA Util %'!$H:$H,MATCH($B6109,'CCA Util %'!$E:$E,0)),""))</f>
        <v/>
      </c>
      <c r="AD6109">
        <f>IF($B6109="","",IFERROR(INDEX('CCA Util %'!$G:$G,MATCH($B6109,'CCA Util %'!$E:$E,0)),""))</f>
        <v/>
      </c>
      <c r="AE6109">
        <f>IF(OR($B6109="",$U6109=""),"",$U6109&amp;" &amp; "&amp;IF(OR($AD6109="",$AD6109=0),"Util NA",$AD6109&amp;" Util"))</f>
        <v/>
      </c>
    </row>
    <row r="6110" ht="15.75" customHeight="1" s="42">
      <c r="A6110" s="41" t="n"/>
      <c r="G6110" s="38" t="n"/>
      <c r="H6110" s="38" t="n"/>
      <c r="I6110" s="38" t="n"/>
      <c r="J6110" s="38" t="n"/>
      <c r="K6110" s="38" t="n"/>
      <c r="L6110" s="38" t="n"/>
      <c r="N6110" s="36">
        <f>IF($B6110="","",IF($C6110="SUPERSTORE","Superstore","DH"))</f>
        <v/>
      </c>
      <c r="O6110" s="36">
        <f>IF($B6110="","",IFERROR(VLOOKUP($B6110,Mapping!$A:$C,2,0),"Not Mapped"))</f>
        <v/>
      </c>
      <c r="P6110" s="36">
        <f>IF($B6110="","",IFERROR(VLOOKUP($B6110,Mapping!$A:$C,3,0),"Not Mapped"))</f>
        <v/>
      </c>
      <c r="Q6110" s="36">
        <f>IF($B6110="","",IFERROR(VLOOKUP($O6110,Leaders!$A:$B,2,0),"Not Mapped"))</f>
        <v/>
      </c>
      <c r="R6110" s="36">
        <f>IF($B6110="","",IF(COUNTIF(Exclusions!$A:$A,$B6110)&gt;0,"Yes","No"))</f>
        <v/>
      </c>
      <c r="S6110" s="38">
        <f>IF($B6110="","",MIN(1,DAY($A6110)/IF($N6110="Superstore",Settings!$B$5,Settings!$B$4)))</f>
        <v/>
      </c>
      <c r="T6110" s="38">
        <f>IF(OR($B6110="",$G6110="",$S6110=0),"",$G6110/$S6110)</f>
        <v/>
      </c>
      <c r="U6110" s="36">
        <f>IF($T6110="","",IF($T6110&lt;Settings!$B$8,"Critical",IF($T6110&lt;Settings!$B$9,"Semi Critical","Non Critical")))</f>
        <v/>
      </c>
      <c r="V6110" s="28" t="n"/>
      <c r="Z6110">
        <f>IF($B6110="","",IFERROR(VLOOKUP($B6110,'Plan HC for CCA'!$A:$B,2,0),""))</f>
        <v/>
      </c>
      <c r="AA6110">
        <f>IF(OR($B6110="",$Z6110=""),"",IF(N($M6110)&lt;$Z6110,"Delta","No Delta"))</f>
        <v/>
      </c>
      <c r="AB6110">
        <f>IF(OR($B6110="",$Z6110=""),"",MAX(0,$Z6110-N($M6110)))</f>
        <v/>
      </c>
      <c r="AC6110" s="46">
        <f>IF($B6110="","",IFERROR(INDEX('CCA Util %'!$H:$H,MATCH($B6110,'CCA Util %'!$E:$E,0)),""))</f>
        <v/>
      </c>
      <c r="AD6110">
        <f>IF($B6110="","",IFERROR(INDEX('CCA Util %'!$G:$G,MATCH($B6110,'CCA Util %'!$E:$E,0)),""))</f>
        <v/>
      </c>
      <c r="AE6110">
        <f>IF(OR($B6110="",$U6110=""),"",$U6110&amp;" &amp; "&amp;IF(OR($AD6110="",$AD6110=0),"Util NA",$AD6110&amp;" Util"))</f>
        <v/>
      </c>
    </row>
    <row r="6111" ht="15.75" customHeight="1" s="42">
      <c r="A6111" s="41" t="n"/>
      <c r="G6111" s="38" t="n"/>
      <c r="H6111" s="38" t="n"/>
      <c r="I6111" s="38" t="n"/>
      <c r="J6111" s="38" t="n"/>
      <c r="K6111" s="38" t="n"/>
      <c r="L6111" s="38" t="n"/>
      <c r="N6111" s="36">
        <f>IF($B6111="","",IF($C6111="SUPERSTORE","Superstore","DH"))</f>
        <v/>
      </c>
      <c r="O6111" s="36">
        <f>IF($B6111="","",IFERROR(VLOOKUP($B6111,Mapping!$A:$C,2,0),"Not Mapped"))</f>
        <v/>
      </c>
      <c r="P6111" s="36">
        <f>IF($B6111="","",IFERROR(VLOOKUP($B6111,Mapping!$A:$C,3,0),"Not Mapped"))</f>
        <v/>
      </c>
      <c r="Q6111" s="36">
        <f>IF($B6111="","",IFERROR(VLOOKUP($O6111,Leaders!$A:$B,2,0),"Not Mapped"))</f>
        <v/>
      </c>
      <c r="R6111" s="36">
        <f>IF($B6111="","",IF(COUNTIF(Exclusions!$A:$A,$B6111)&gt;0,"Yes","No"))</f>
        <v/>
      </c>
      <c r="S6111" s="38">
        <f>IF($B6111="","",MIN(1,DAY($A6111)/IF($N6111="Superstore",Settings!$B$5,Settings!$B$4)))</f>
        <v/>
      </c>
      <c r="T6111" s="38">
        <f>IF(OR($B6111="",$G6111="",$S6111=0),"",$G6111/$S6111)</f>
        <v/>
      </c>
      <c r="U6111" s="36">
        <f>IF($T6111="","",IF($T6111&lt;Settings!$B$8,"Critical",IF($T6111&lt;Settings!$B$9,"Semi Critical","Non Critical")))</f>
        <v/>
      </c>
      <c r="V6111" s="28" t="n"/>
      <c r="Z6111">
        <f>IF($B6111="","",IFERROR(VLOOKUP($B6111,'Plan HC for CCA'!$A:$B,2,0),""))</f>
        <v/>
      </c>
      <c r="AA6111">
        <f>IF(OR($B6111="",$Z6111=""),"",IF(N($M6111)&lt;$Z6111,"Delta","No Delta"))</f>
        <v/>
      </c>
      <c r="AB6111">
        <f>IF(OR($B6111="",$Z6111=""),"",MAX(0,$Z6111-N($M6111)))</f>
        <v/>
      </c>
      <c r="AC6111" s="46">
        <f>IF($B6111="","",IFERROR(INDEX('CCA Util %'!$H:$H,MATCH($B6111,'CCA Util %'!$E:$E,0)),""))</f>
        <v/>
      </c>
      <c r="AD6111">
        <f>IF($B6111="","",IFERROR(INDEX('CCA Util %'!$G:$G,MATCH($B6111,'CCA Util %'!$E:$E,0)),""))</f>
        <v/>
      </c>
      <c r="AE6111">
        <f>IF(OR($B6111="",$U6111=""),"",$U6111&amp;" &amp; "&amp;IF(OR($AD6111="",$AD6111=0),"Util NA",$AD6111&amp;" Util"))</f>
        <v/>
      </c>
    </row>
    <row r="6112" ht="15.75" customHeight="1" s="42">
      <c r="A6112" s="41" t="n"/>
      <c r="G6112" s="38" t="n"/>
      <c r="H6112" s="38" t="n"/>
      <c r="I6112" s="38" t="n"/>
      <c r="J6112" s="38" t="n"/>
      <c r="K6112" s="38" t="n"/>
      <c r="L6112" s="38" t="n"/>
      <c r="N6112" s="36">
        <f>IF($B6112="","",IF($C6112="SUPERSTORE","Superstore","DH"))</f>
        <v/>
      </c>
      <c r="O6112" s="36">
        <f>IF($B6112="","",IFERROR(VLOOKUP($B6112,Mapping!$A:$C,2,0),"Not Mapped"))</f>
        <v/>
      </c>
      <c r="P6112" s="36">
        <f>IF($B6112="","",IFERROR(VLOOKUP($B6112,Mapping!$A:$C,3,0),"Not Mapped"))</f>
        <v/>
      </c>
      <c r="Q6112" s="36">
        <f>IF($B6112="","",IFERROR(VLOOKUP($O6112,Leaders!$A:$B,2,0),"Not Mapped"))</f>
        <v/>
      </c>
      <c r="R6112" s="36">
        <f>IF($B6112="","",IF(COUNTIF(Exclusions!$A:$A,$B6112)&gt;0,"Yes","No"))</f>
        <v/>
      </c>
      <c r="S6112" s="38">
        <f>IF($B6112="","",MIN(1,DAY($A6112)/IF($N6112="Superstore",Settings!$B$5,Settings!$B$4)))</f>
        <v/>
      </c>
      <c r="T6112" s="38">
        <f>IF(OR($B6112="",$G6112="",$S6112=0),"",$G6112/$S6112)</f>
        <v/>
      </c>
      <c r="U6112" s="36">
        <f>IF($T6112="","",IF($T6112&lt;Settings!$B$8,"Critical",IF($T6112&lt;Settings!$B$9,"Semi Critical","Non Critical")))</f>
        <v/>
      </c>
      <c r="V6112" s="28" t="n"/>
      <c r="Z6112">
        <f>IF($B6112="","",IFERROR(VLOOKUP($B6112,'Plan HC for CCA'!$A:$B,2,0),""))</f>
        <v/>
      </c>
      <c r="AA6112">
        <f>IF(OR($B6112="",$Z6112=""),"",IF(N($M6112)&lt;$Z6112,"Delta","No Delta"))</f>
        <v/>
      </c>
      <c r="AB6112">
        <f>IF(OR($B6112="",$Z6112=""),"",MAX(0,$Z6112-N($M6112)))</f>
        <v/>
      </c>
      <c r="AC6112" s="46">
        <f>IF($B6112="","",IFERROR(INDEX('CCA Util %'!$H:$H,MATCH($B6112,'CCA Util %'!$E:$E,0)),""))</f>
        <v/>
      </c>
      <c r="AD6112">
        <f>IF($B6112="","",IFERROR(INDEX('CCA Util %'!$G:$G,MATCH($B6112,'CCA Util %'!$E:$E,0)),""))</f>
        <v/>
      </c>
      <c r="AE6112">
        <f>IF(OR($B6112="",$U6112=""),"",$U6112&amp;" &amp; "&amp;IF(OR($AD6112="",$AD6112=0),"Util NA",$AD6112&amp;" Util"))</f>
        <v/>
      </c>
    </row>
    <row r="6113" ht="15.75" customHeight="1" s="42">
      <c r="A6113" s="41" t="n"/>
      <c r="G6113" s="38" t="n"/>
      <c r="H6113" s="38" t="n"/>
      <c r="I6113" s="38" t="n"/>
      <c r="J6113" s="38" t="n"/>
      <c r="K6113" s="38" t="n"/>
      <c r="L6113" s="38" t="n"/>
      <c r="N6113" s="36">
        <f>IF($B6113="","",IF($C6113="SUPERSTORE","Superstore","DH"))</f>
        <v/>
      </c>
      <c r="O6113" s="36">
        <f>IF($B6113="","",IFERROR(VLOOKUP($B6113,Mapping!$A:$C,2,0),"Not Mapped"))</f>
        <v/>
      </c>
      <c r="P6113" s="36">
        <f>IF($B6113="","",IFERROR(VLOOKUP($B6113,Mapping!$A:$C,3,0),"Not Mapped"))</f>
        <v/>
      </c>
      <c r="Q6113" s="36">
        <f>IF($B6113="","",IFERROR(VLOOKUP($O6113,Leaders!$A:$B,2,0),"Not Mapped"))</f>
        <v/>
      </c>
      <c r="R6113" s="36">
        <f>IF($B6113="","",IF(COUNTIF(Exclusions!$A:$A,$B6113)&gt;0,"Yes","No"))</f>
        <v/>
      </c>
      <c r="S6113" s="38">
        <f>IF($B6113="","",MIN(1,DAY($A6113)/IF($N6113="Superstore",Settings!$B$5,Settings!$B$4)))</f>
        <v/>
      </c>
      <c r="T6113" s="38">
        <f>IF(OR($B6113="",$G6113="",$S6113=0),"",$G6113/$S6113)</f>
        <v/>
      </c>
      <c r="U6113" s="36">
        <f>IF($T6113="","",IF($T6113&lt;Settings!$B$8,"Critical",IF($T6113&lt;Settings!$B$9,"Semi Critical","Non Critical")))</f>
        <v/>
      </c>
      <c r="V6113" s="28" t="n"/>
      <c r="Z6113">
        <f>IF($B6113="","",IFERROR(VLOOKUP($B6113,'Plan HC for CCA'!$A:$B,2,0),""))</f>
        <v/>
      </c>
      <c r="AA6113">
        <f>IF(OR($B6113="",$Z6113=""),"",IF(N($M6113)&lt;$Z6113,"Delta","No Delta"))</f>
        <v/>
      </c>
      <c r="AB6113">
        <f>IF(OR($B6113="",$Z6113=""),"",MAX(0,$Z6113-N($M6113)))</f>
        <v/>
      </c>
      <c r="AC6113" s="46">
        <f>IF($B6113="","",IFERROR(INDEX('CCA Util %'!$H:$H,MATCH($B6113,'CCA Util %'!$E:$E,0)),""))</f>
        <v/>
      </c>
      <c r="AD6113">
        <f>IF($B6113="","",IFERROR(INDEX('CCA Util %'!$G:$G,MATCH($B6113,'CCA Util %'!$E:$E,0)),""))</f>
        <v/>
      </c>
      <c r="AE6113">
        <f>IF(OR($B6113="",$U6113=""),"",$U6113&amp;" &amp; "&amp;IF(OR($AD6113="",$AD6113=0),"Util NA",$AD6113&amp;" Util"))</f>
        <v/>
      </c>
    </row>
    <row r="6114" ht="15.75" customHeight="1" s="42">
      <c r="A6114" s="41" t="n"/>
      <c r="G6114" s="38" t="n"/>
      <c r="H6114" s="38" t="n"/>
      <c r="I6114" s="38" t="n"/>
      <c r="J6114" s="38" t="n"/>
      <c r="K6114" s="38" t="n"/>
      <c r="L6114" s="38" t="n"/>
      <c r="N6114" s="36">
        <f>IF($B6114="","",IF($C6114="SUPERSTORE","Superstore","DH"))</f>
        <v/>
      </c>
      <c r="O6114" s="36">
        <f>IF($B6114="","",IFERROR(VLOOKUP($B6114,Mapping!$A:$C,2,0),"Not Mapped"))</f>
        <v/>
      </c>
      <c r="P6114" s="36">
        <f>IF($B6114="","",IFERROR(VLOOKUP($B6114,Mapping!$A:$C,3,0),"Not Mapped"))</f>
        <v/>
      </c>
      <c r="Q6114" s="36">
        <f>IF($B6114="","",IFERROR(VLOOKUP($O6114,Leaders!$A:$B,2,0),"Not Mapped"))</f>
        <v/>
      </c>
      <c r="R6114" s="36">
        <f>IF($B6114="","",IF(COUNTIF(Exclusions!$A:$A,$B6114)&gt;0,"Yes","No"))</f>
        <v/>
      </c>
      <c r="S6114" s="38">
        <f>IF($B6114="","",MIN(1,DAY($A6114)/IF($N6114="Superstore",Settings!$B$5,Settings!$B$4)))</f>
        <v/>
      </c>
      <c r="T6114" s="38">
        <f>IF(OR($B6114="",$G6114="",$S6114=0),"",$G6114/$S6114)</f>
        <v/>
      </c>
      <c r="U6114" s="36">
        <f>IF($T6114="","",IF($T6114&lt;Settings!$B$8,"Critical",IF($T6114&lt;Settings!$B$9,"Semi Critical","Non Critical")))</f>
        <v/>
      </c>
      <c r="V6114" s="28" t="n"/>
      <c r="Z6114">
        <f>IF($B6114="","",IFERROR(VLOOKUP($B6114,'Plan HC for CCA'!$A:$B,2,0),""))</f>
        <v/>
      </c>
      <c r="AA6114">
        <f>IF(OR($B6114="",$Z6114=""),"",IF(N($M6114)&lt;$Z6114,"Delta","No Delta"))</f>
        <v/>
      </c>
      <c r="AB6114">
        <f>IF(OR($B6114="",$Z6114=""),"",MAX(0,$Z6114-N($M6114)))</f>
        <v/>
      </c>
      <c r="AC6114" s="46">
        <f>IF($B6114="","",IFERROR(INDEX('CCA Util %'!$H:$H,MATCH($B6114,'CCA Util %'!$E:$E,0)),""))</f>
        <v/>
      </c>
      <c r="AD6114">
        <f>IF($B6114="","",IFERROR(INDEX('CCA Util %'!$G:$G,MATCH($B6114,'CCA Util %'!$E:$E,0)),""))</f>
        <v/>
      </c>
      <c r="AE6114">
        <f>IF(OR($B6114="",$U6114=""),"",$U6114&amp;" &amp; "&amp;IF(OR($AD6114="",$AD6114=0),"Util NA",$AD6114&amp;" Util"))</f>
        <v/>
      </c>
    </row>
    <row r="6115" ht="15.75" customHeight="1" s="42">
      <c r="A6115" s="41" t="n"/>
      <c r="G6115" s="38" t="n"/>
      <c r="H6115" s="38" t="n"/>
      <c r="I6115" s="38" t="n"/>
      <c r="J6115" s="38" t="n"/>
      <c r="K6115" s="38" t="n"/>
      <c r="L6115" s="38" t="n"/>
      <c r="N6115" s="36">
        <f>IF($B6115="","",IF($C6115="SUPERSTORE","Superstore","DH"))</f>
        <v/>
      </c>
      <c r="O6115" s="36">
        <f>IF($B6115="","",IFERROR(VLOOKUP($B6115,Mapping!$A:$C,2,0),"Not Mapped"))</f>
        <v/>
      </c>
      <c r="P6115" s="36">
        <f>IF($B6115="","",IFERROR(VLOOKUP($B6115,Mapping!$A:$C,3,0),"Not Mapped"))</f>
        <v/>
      </c>
      <c r="Q6115" s="36">
        <f>IF($B6115="","",IFERROR(VLOOKUP($O6115,Leaders!$A:$B,2,0),"Not Mapped"))</f>
        <v/>
      </c>
      <c r="R6115" s="36">
        <f>IF($B6115="","",IF(COUNTIF(Exclusions!$A:$A,$B6115)&gt;0,"Yes","No"))</f>
        <v/>
      </c>
      <c r="S6115" s="38">
        <f>IF($B6115="","",MIN(1,DAY($A6115)/IF($N6115="Superstore",Settings!$B$5,Settings!$B$4)))</f>
        <v/>
      </c>
      <c r="T6115" s="38">
        <f>IF(OR($B6115="",$G6115="",$S6115=0),"",$G6115/$S6115)</f>
        <v/>
      </c>
      <c r="U6115" s="36">
        <f>IF($T6115="","",IF($T6115&lt;Settings!$B$8,"Critical",IF($T6115&lt;Settings!$B$9,"Semi Critical","Non Critical")))</f>
        <v/>
      </c>
      <c r="V6115" s="28" t="n"/>
      <c r="Z6115">
        <f>IF($B6115="","",IFERROR(VLOOKUP($B6115,'Plan HC for CCA'!$A:$B,2,0),""))</f>
        <v/>
      </c>
      <c r="AA6115">
        <f>IF(OR($B6115="",$Z6115=""),"",IF(N($M6115)&lt;$Z6115,"Delta","No Delta"))</f>
        <v/>
      </c>
      <c r="AB6115">
        <f>IF(OR($B6115="",$Z6115=""),"",MAX(0,$Z6115-N($M6115)))</f>
        <v/>
      </c>
      <c r="AC6115" s="46">
        <f>IF($B6115="","",IFERROR(INDEX('CCA Util %'!$H:$H,MATCH($B6115,'CCA Util %'!$E:$E,0)),""))</f>
        <v/>
      </c>
      <c r="AD6115">
        <f>IF($B6115="","",IFERROR(INDEX('CCA Util %'!$G:$G,MATCH($B6115,'CCA Util %'!$E:$E,0)),""))</f>
        <v/>
      </c>
      <c r="AE6115">
        <f>IF(OR($B6115="",$U6115=""),"",$U6115&amp;" &amp; "&amp;IF(OR($AD6115="",$AD6115=0),"Util NA",$AD6115&amp;" Util"))</f>
        <v/>
      </c>
    </row>
    <row r="6116" ht="15.75" customHeight="1" s="42">
      <c r="A6116" s="41" t="n"/>
      <c r="G6116" s="38" t="n"/>
      <c r="H6116" s="38" t="n"/>
      <c r="I6116" s="38" t="n"/>
      <c r="J6116" s="38" t="n"/>
      <c r="K6116" s="38" t="n"/>
      <c r="L6116" s="38" t="n"/>
      <c r="N6116" s="36">
        <f>IF($B6116="","",IF($C6116="SUPERSTORE","Superstore","DH"))</f>
        <v/>
      </c>
      <c r="O6116" s="36">
        <f>IF($B6116="","",IFERROR(VLOOKUP($B6116,Mapping!$A:$C,2,0),"Not Mapped"))</f>
        <v/>
      </c>
      <c r="P6116" s="36">
        <f>IF($B6116="","",IFERROR(VLOOKUP($B6116,Mapping!$A:$C,3,0),"Not Mapped"))</f>
        <v/>
      </c>
      <c r="Q6116" s="36">
        <f>IF($B6116="","",IFERROR(VLOOKUP($O6116,Leaders!$A:$B,2,0),"Not Mapped"))</f>
        <v/>
      </c>
      <c r="R6116" s="36">
        <f>IF($B6116="","",IF(COUNTIF(Exclusions!$A:$A,$B6116)&gt;0,"Yes","No"))</f>
        <v/>
      </c>
      <c r="S6116" s="38">
        <f>IF($B6116="","",MIN(1,DAY($A6116)/IF($N6116="Superstore",Settings!$B$5,Settings!$B$4)))</f>
        <v/>
      </c>
      <c r="T6116" s="38">
        <f>IF(OR($B6116="",$G6116="",$S6116=0),"",$G6116/$S6116)</f>
        <v/>
      </c>
      <c r="U6116" s="36">
        <f>IF($T6116="","",IF($T6116&lt;Settings!$B$8,"Critical",IF($T6116&lt;Settings!$B$9,"Semi Critical","Non Critical")))</f>
        <v/>
      </c>
      <c r="V6116" s="28" t="n"/>
      <c r="Z6116">
        <f>IF($B6116="","",IFERROR(VLOOKUP($B6116,'Plan HC for CCA'!$A:$B,2,0),""))</f>
        <v/>
      </c>
      <c r="AA6116">
        <f>IF(OR($B6116="",$Z6116=""),"",IF(N($M6116)&lt;$Z6116,"Delta","No Delta"))</f>
        <v/>
      </c>
      <c r="AB6116">
        <f>IF(OR($B6116="",$Z6116=""),"",MAX(0,$Z6116-N($M6116)))</f>
        <v/>
      </c>
      <c r="AC6116" s="46">
        <f>IF($B6116="","",IFERROR(INDEX('CCA Util %'!$H:$H,MATCH($B6116,'CCA Util %'!$E:$E,0)),""))</f>
        <v/>
      </c>
      <c r="AD6116">
        <f>IF($B6116="","",IFERROR(INDEX('CCA Util %'!$G:$G,MATCH($B6116,'CCA Util %'!$E:$E,0)),""))</f>
        <v/>
      </c>
      <c r="AE6116">
        <f>IF(OR($B6116="",$U6116=""),"",$U6116&amp;" &amp; "&amp;IF(OR($AD6116="",$AD6116=0),"Util NA",$AD6116&amp;" Util"))</f>
        <v/>
      </c>
    </row>
    <row r="6117" ht="15.75" customHeight="1" s="42">
      <c r="A6117" s="41" t="n"/>
      <c r="G6117" s="38" t="n"/>
      <c r="H6117" s="38" t="n"/>
      <c r="I6117" s="38" t="n"/>
      <c r="J6117" s="38" t="n"/>
      <c r="K6117" s="38" t="n"/>
      <c r="L6117" s="38" t="n"/>
      <c r="N6117" s="36">
        <f>IF($B6117="","",IF($C6117="SUPERSTORE","Superstore","DH"))</f>
        <v/>
      </c>
      <c r="O6117" s="36">
        <f>IF($B6117="","",IFERROR(VLOOKUP($B6117,Mapping!$A:$C,2,0),"Not Mapped"))</f>
        <v/>
      </c>
      <c r="P6117" s="36">
        <f>IF($B6117="","",IFERROR(VLOOKUP($B6117,Mapping!$A:$C,3,0),"Not Mapped"))</f>
        <v/>
      </c>
      <c r="Q6117" s="36">
        <f>IF($B6117="","",IFERROR(VLOOKUP($O6117,Leaders!$A:$B,2,0),"Not Mapped"))</f>
        <v/>
      </c>
      <c r="R6117" s="36">
        <f>IF($B6117="","",IF(COUNTIF(Exclusions!$A:$A,$B6117)&gt;0,"Yes","No"))</f>
        <v/>
      </c>
      <c r="S6117" s="38">
        <f>IF($B6117="","",MIN(1,DAY($A6117)/IF($N6117="Superstore",Settings!$B$5,Settings!$B$4)))</f>
        <v/>
      </c>
      <c r="T6117" s="38">
        <f>IF(OR($B6117="",$G6117="",$S6117=0),"",$G6117/$S6117)</f>
        <v/>
      </c>
      <c r="U6117" s="36">
        <f>IF($T6117="","",IF($T6117&lt;Settings!$B$8,"Critical",IF($T6117&lt;Settings!$B$9,"Semi Critical","Non Critical")))</f>
        <v/>
      </c>
      <c r="V6117" s="28" t="n"/>
      <c r="Z6117">
        <f>IF($B6117="","",IFERROR(VLOOKUP($B6117,'Plan HC for CCA'!$A:$B,2,0),""))</f>
        <v/>
      </c>
      <c r="AA6117">
        <f>IF(OR($B6117="",$Z6117=""),"",IF(N($M6117)&lt;$Z6117,"Delta","No Delta"))</f>
        <v/>
      </c>
      <c r="AB6117">
        <f>IF(OR($B6117="",$Z6117=""),"",MAX(0,$Z6117-N($M6117)))</f>
        <v/>
      </c>
      <c r="AC6117" s="46">
        <f>IF($B6117="","",IFERROR(INDEX('CCA Util %'!$H:$H,MATCH($B6117,'CCA Util %'!$E:$E,0)),""))</f>
        <v/>
      </c>
      <c r="AD6117">
        <f>IF($B6117="","",IFERROR(INDEX('CCA Util %'!$G:$G,MATCH($B6117,'CCA Util %'!$E:$E,0)),""))</f>
        <v/>
      </c>
      <c r="AE6117">
        <f>IF(OR($B6117="",$U6117=""),"",$U6117&amp;" &amp; "&amp;IF(OR($AD6117="",$AD6117=0),"Util NA",$AD6117&amp;" Util"))</f>
        <v/>
      </c>
    </row>
    <row r="6118" ht="15.75" customHeight="1" s="42">
      <c r="A6118" s="41" t="n"/>
      <c r="G6118" s="38" t="n"/>
      <c r="H6118" s="38" t="n"/>
      <c r="I6118" s="38" t="n"/>
      <c r="J6118" s="38" t="n"/>
      <c r="K6118" s="38" t="n"/>
      <c r="L6118" s="38" t="n"/>
      <c r="N6118" s="36">
        <f>IF($B6118="","",IF($C6118="SUPERSTORE","Superstore","DH"))</f>
        <v/>
      </c>
      <c r="O6118" s="36">
        <f>IF($B6118="","",IFERROR(VLOOKUP($B6118,Mapping!$A:$C,2,0),"Not Mapped"))</f>
        <v/>
      </c>
      <c r="P6118" s="36">
        <f>IF($B6118="","",IFERROR(VLOOKUP($B6118,Mapping!$A:$C,3,0),"Not Mapped"))</f>
        <v/>
      </c>
      <c r="Q6118" s="36">
        <f>IF($B6118="","",IFERROR(VLOOKUP($O6118,Leaders!$A:$B,2,0),"Not Mapped"))</f>
        <v/>
      </c>
      <c r="R6118" s="36">
        <f>IF($B6118="","",IF(COUNTIF(Exclusions!$A:$A,$B6118)&gt;0,"Yes","No"))</f>
        <v/>
      </c>
      <c r="S6118" s="38">
        <f>IF($B6118="","",MIN(1,DAY($A6118)/IF($N6118="Superstore",Settings!$B$5,Settings!$B$4)))</f>
        <v/>
      </c>
      <c r="T6118" s="38">
        <f>IF(OR($B6118="",$G6118="",$S6118=0),"",$G6118/$S6118)</f>
        <v/>
      </c>
      <c r="U6118" s="36">
        <f>IF($T6118="","",IF($T6118&lt;Settings!$B$8,"Critical",IF($T6118&lt;Settings!$B$9,"Semi Critical","Non Critical")))</f>
        <v/>
      </c>
      <c r="V6118" s="28" t="n"/>
      <c r="Z6118">
        <f>IF($B6118="","",IFERROR(VLOOKUP($B6118,'Plan HC for CCA'!$A:$B,2,0),""))</f>
        <v/>
      </c>
      <c r="AA6118">
        <f>IF(OR($B6118="",$Z6118=""),"",IF(N($M6118)&lt;$Z6118,"Delta","No Delta"))</f>
        <v/>
      </c>
      <c r="AB6118">
        <f>IF(OR($B6118="",$Z6118=""),"",MAX(0,$Z6118-N($M6118)))</f>
        <v/>
      </c>
      <c r="AC6118" s="46">
        <f>IF($B6118="","",IFERROR(INDEX('CCA Util %'!$H:$H,MATCH($B6118,'CCA Util %'!$E:$E,0)),""))</f>
        <v/>
      </c>
      <c r="AD6118">
        <f>IF($B6118="","",IFERROR(INDEX('CCA Util %'!$G:$G,MATCH($B6118,'CCA Util %'!$E:$E,0)),""))</f>
        <v/>
      </c>
      <c r="AE6118">
        <f>IF(OR($B6118="",$U6118=""),"",$U6118&amp;" &amp; "&amp;IF(OR($AD6118="",$AD6118=0),"Util NA",$AD6118&amp;" Util"))</f>
        <v/>
      </c>
    </row>
    <row r="6119" ht="15.75" customHeight="1" s="42">
      <c r="A6119" s="41" t="n"/>
      <c r="G6119" s="38" t="n"/>
      <c r="H6119" s="38" t="n"/>
      <c r="I6119" s="38" t="n"/>
      <c r="J6119" s="38" t="n"/>
      <c r="K6119" s="38" t="n"/>
      <c r="L6119" s="38" t="n"/>
      <c r="N6119" s="36">
        <f>IF($B6119="","",IF($C6119="SUPERSTORE","Superstore","DH"))</f>
        <v/>
      </c>
      <c r="O6119" s="36">
        <f>IF($B6119="","",IFERROR(VLOOKUP($B6119,Mapping!$A:$C,2,0),"Not Mapped"))</f>
        <v/>
      </c>
      <c r="P6119" s="36">
        <f>IF($B6119="","",IFERROR(VLOOKUP($B6119,Mapping!$A:$C,3,0),"Not Mapped"))</f>
        <v/>
      </c>
      <c r="Q6119" s="36">
        <f>IF($B6119="","",IFERROR(VLOOKUP($O6119,Leaders!$A:$B,2,0),"Not Mapped"))</f>
        <v/>
      </c>
      <c r="R6119" s="36">
        <f>IF($B6119="","",IF(COUNTIF(Exclusions!$A:$A,$B6119)&gt;0,"Yes","No"))</f>
        <v/>
      </c>
      <c r="S6119" s="38">
        <f>IF($B6119="","",MIN(1,DAY($A6119)/IF($N6119="Superstore",Settings!$B$5,Settings!$B$4)))</f>
        <v/>
      </c>
      <c r="T6119" s="38">
        <f>IF(OR($B6119="",$G6119="",$S6119=0),"",$G6119/$S6119)</f>
        <v/>
      </c>
      <c r="U6119" s="36">
        <f>IF($T6119="","",IF($T6119&lt;Settings!$B$8,"Critical",IF($T6119&lt;Settings!$B$9,"Semi Critical","Non Critical")))</f>
        <v/>
      </c>
      <c r="V6119" s="28" t="n"/>
      <c r="Z6119">
        <f>IF($B6119="","",IFERROR(VLOOKUP($B6119,'Plan HC for CCA'!$A:$B,2,0),""))</f>
        <v/>
      </c>
      <c r="AA6119">
        <f>IF(OR($B6119="",$Z6119=""),"",IF(N($M6119)&lt;$Z6119,"Delta","No Delta"))</f>
        <v/>
      </c>
      <c r="AB6119">
        <f>IF(OR($B6119="",$Z6119=""),"",MAX(0,$Z6119-N($M6119)))</f>
        <v/>
      </c>
      <c r="AC6119" s="46">
        <f>IF($B6119="","",IFERROR(INDEX('CCA Util %'!$H:$H,MATCH($B6119,'CCA Util %'!$E:$E,0)),""))</f>
        <v/>
      </c>
      <c r="AD6119">
        <f>IF($B6119="","",IFERROR(INDEX('CCA Util %'!$G:$G,MATCH($B6119,'CCA Util %'!$E:$E,0)),""))</f>
        <v/>
      </c>
      <c r="AE6119">
        <f>IF(OR($B6119="",$U6119=""),"",$U6119&amp;" &amp; "&amp;IF(OR($AD6119="",$AD6119=0),"Util NA",$AD6119&amp;" Util"))</f>
        <v/>
      </c>
    </row>
    <row r="6120" ht="15.75" customHeight="1" s="42">
      <c r="A6120" s="41" t="n"/>
      <c r="G6120" s="38" t="n"/>
      <c r="H6120" s="38" t="n"/>
      <c r="I6120" s="38" t="n"/>
      <c r="J6120" s="38" t="n"/>
      <c r="K6120" s="38" t="n"/>
      <c r="L6120" s="38" t="n"/>
      <c r="N6120" s="36">
        <f>IF($B6120="","",IF($C6120="SUPERSTORE","Superstore","DH"))</f>
        <v/>
      </c>
      <c r="O6120" s="36">
        <f>IF($B6120="","",IFERROR(VLOOKUP($B6120,Mapping!$A:$C,2,0),"Not Mapped"))</f>
        <v/>
      </c>
      <c r="P6120" s="36">
        <f>IF($B6120="","",IFERROR(VLOOKUP($B6120,Mapping!$A:$C,3,0),"Not Mapped"))</f>
        <v/>
      </c>
      <c r="Q6120" s="36">
        <f>IF($B6120="","",IFERROR(VLOOKUP($O6120,Leaders!$A:$B,2,0),"Not Mapped"))</f>
        <v/>
      </c>
      <c r="R6120" s="36">
        <f>IF($B6120="","",IF(COUNTIF(Exclusions!$A:$A,$B6120)&gt;0,"Yes","No"))</f>
        <v/>
      </c>
      <c r="S6120" s="38">
        <f>IF($B6120="","",MIN(1,DAY($A6120)/IF($N6120="Superstore",Settings!$B$5,Settings!$B$4)))</f>
        <v/>
      </c>
      <c r="T6120" s="38">
        <f>IF(OR($B6120="",$G6120="",$S6120=0),"",$G6120/$S6120)</f>
        <v/>
      </c>
      <c r="U6120" s="36">
        <f>IF($T6120="","",IF($T6120&lt;Settings!$B$8,"Critical",IF($T6120&lt;Settings!$B$9,"Semi Critical","Non Critical")))</f>
        <v/>
      </c>
      <c r="V6120" s="28" t="n"/>
      <c r="Z6120">
        <f>IF($B6120="","",IFERROR(VLOOKUP($B6120,'Plan HC for CCA'!$A:$B,2,0),""))</f>
        <v/>
      </c>
      <c r="AA6120">
        <f>IF(OR($B6120="",$Z6120=""),"",IF(N($M6120)&lt;$Z6120,"Delta","No Delta"))</f>
        <v/>
      </c>
      <c r="AB6120">
        <f>IF(OR($B6120="",$Z6120=""),"",MAX(0,$Z6120-N($M6120)))</f>
        <v/>
      </c>
      <c r="AC6120" s="46">
        <f>IF($B6120="","",IFERROR(INDEX('CCA Util %'!$H:$H,MATCH($B6120,'CCA Util %'!$E:$E,0)),""))</f>
        <v/>
      </c>
      <c r="AD6120">
        <f>IF($B6120="","",IFERROR(INDEX('CCA Util %'!$G:$G,MATCH($B6120,'CCA Util %'!$E:$E,0)),""))</f>
        <v/>
      </c>
      <c r="AE6120">
        <f>IF(OR($B6120="",$U6120=""),"",$U6120&amp;" &amp; "&amp;IF(OR($AD6120="",$AD6120=0),"Util NA",$AD6120&amp;" Util"))</f>
        <v/>
      </c>
    </row>
    <row r="6121" ht="15.75" customHeight="1" s="42">
      <c r="A6121" s="41" t="n"/>
      <c r="G6121" s="38" t="n"/>
      <c r="H6121" s="38" t="n"/>
      <c r="I6121" s="38" t="n"/>
      <c r="J6121" s="38" t="n"/>
      <c r="K6121" s="38" t="n"/>
      <c r="L6121" s="38" t="n"/>
      <c r="N6121" s="36">
        <f>IF($B6121="","",IF($C6121="SUPERSTORE","Superstore","DH"))</f>
        <v/>
      </c>
      <c r="O6121" s="36">
        <f>IF($B6121="","",IFERROR(VLOOKUP($B6121,Mapping!$A:$C,2,0),"Not Mapped"))</f>
        <v/>
      </c>
      <c r="P6121" s="36">
        <f>IF($B6121="","",IFERROR(VLOOKUP($B6121,Mapping!$A:$C,3,0),"Not Mapped"))</f>
        <v/>
      </c>
      <c r="Q6121" s="36">
        <f>IF($B6121="","",IFERROR(VLOOKUP($O6121,Leaders!$A:$B,2,0),"Not Mapped"))</f>
        <v/>
      </c>
      <c r="R6121" s="36">
        <f>IF($B6121="","",IF(COUNTIF(Exclusions!$A:$A,$B6121)&gt;0,"Yes","No"))</f>
        <v/>
      </c>
      <c r="S6121" s="38">
        <f>IF($B6121="","",MIN(1,DAY($A6121)/IF($N6121="Superstore",Settings!$B$5,Settings!$B$4)))</f>
        <v/>
      </c>
      <c r="T6121" s="38">
        <f>IF(OR($B6121="",$G6121="",$S6121=0),"",$G6121/$S6121)</f>
        <v/>
      </c>
      <c r="U6121" s="36">
        <f>IF($T6121="","",IF($T6121&lt;Settings!$B$8,"Critical",IF($T6121&lt;Settings!$B$9,"Semi Critical","Non Critical")))</f>
        <v/>
      </c>
      <c r="V6121" s="28" t="n"/>
      <c r="Z6121">
        <f>IF($B6121="","",IFERROR(VLOOKUP($B6121,'Plan HC for CCA'!$A:$B,2,0),""))</f>
        <v/>
      </c>
      <c r="AA6121">
        <f>IF(OR($B6121="",$Z6121=""),"",IF(N($M6121)&lt;$Z6121,"Delta","No Delta"))</f>
        <v/>
      </c>
      <c r="AB6121">
        <f>IF(OR($B6121="",$Z6121=""),"",MAX(0,$Z6121-N($M6121)))</f>
        <v/>
      </c>
      <c r="AC6121" s="46">
        <f>IF($B6121="","",IFERROR(INDEX('CCA Util %'!$H:$H,MATCH($B6121,'CCA Util %'!$E:$E,0)),""))</f>
        <v/>
      </c>
      <c r="AD6121">
        <f>IF($B6121="","",IFERROR(INDEX('CCA Util %'!$G:$G,MATCH($B6121,'CCA Util %'!$E:$E,0)),""))</f>
        <v/>
      </c>
      <c r="AE6121">
        <f>IF(OR($B6121="",$U6121=""),"",$U6121&amp;" &amp; "&amp;IF(OR($AD6121="",$AD6121=0),"Util NA",$AD6121&amp;" Util"))</f>
        <v/>
      </c>
    </row>
    <row r="6122" ht="15.75" customHeight="1" s="42">
      <c r="A6122" s="41" t="n"/>
      <c r="G6122" s="38" t="n"/>
      <c r="H6122" s="38" t="n"/>
      <c r="I6122" s="38" t="n"/>
      <c r="J6122" s="38" t="n"/>
      <c r="K6122" s="38" t="n"/>
      <c r="L6122" s="38" t="n"/>
      <c r="N6122" s="36">
        <f>IF($B6122="","",IF($C6122="SUPERSTORE","Superstore","DH"))</f>
        <v/>
      </c>
      <c r="O6122" s="36">
        <f>IF($B6122="","",IFERROR(VLOOKUP($B6122,Mapping!$A:$C,2,0),"Not Mapped"))</f>
        <v/>
      </c>
      <c r="P6122" s="36">
        <f>IF($B6122="","",IFERROR(VLOOKUP($B6122,Mapping!$A:$C,3,0),"Not Mapped"))</f>
        <v/>
      </c>
      <c r="Q6122" s="36">
        <f>IF($B6122="","",IFERROR(VLOOKUP($O6122,Leaders!$A:$B,2,0),"Not Mapped"))</f>
        <v/>
      </c>
      <c r="R6122" s="36">
        <f>IF($B6122="","",IF(COUNTIF(Exclusions!$A:$A,$B6122)&gt;0,"Yes","No"))</f>
        <v/>
      </c>
      <c r="S6122" s="38">
        <f>IF($B6122="","",MIN(1,DAY($A6122)/IF($N6122="Superstore",Settings!$B$5,Settings!$B$4)))</f>
        <v/>
      </c>
      <c r="T6122" s="38">
        <f>IF(OR($B6122="",$G6122="",$S6122=0),"",$G6122/$S6122)</f>
        <v/>
      </c>
      <c r="U6122" s="36">
        <f>IF($T6122="","",IF($T6122&lt;Settings!$B$8,"Critical",IF($T6122&lt;Settings!$B$9,"Semi Critical","Non Critical")))</f>
        <v/>
      </c>
      <c r="V6122" s="28" t="n"/>
      <c r="Z6122">
        <f>IF($B6122="","",IFERROR(VLOOKUP($B6122,'Plan HC for CCA'!$A:$B,2,0),""))</f>
        <v/>
      </c>
      <c r="AA6122">
        <f>IF(OR($B6122="",$Z6122=""),"",IF(N($M6122)&lt;$Z6122,"Delta","No Delta"))</f>
        <v/>
      </c>
      <c r="AB6122">
        <f>IF(OR($B6122="",$Z6122=""),"",MAX(0,$Z6122-N($M6122)))</f>
        <v/>
      </c>
      <c r="AC6122" s="46">
        <f>IF($B6122="","",IFERROR(INDEX('CCA Util %'!$H:$H,MATCH($B6122,'CCA Util %'!$E:$E,0)),""))</f>
        <v/>
      </c>
      <c r="AD6122">
        <f>IF($B6122="","",IFERROR(INDEX('CCA Util %'!$G:$G,MATCH($B6122,'CCA Util %'!$E:$E,0)),""))</f>
        <v/>
      </c>
      <c r="AE6122">
        <f>IF(OR($B6122="",$U6122=""),"",$U6122&amp;" &amp; "&amp;IF(OR($AD6122="",$AD6122=0),"Util NA",$AD6122&amp;" Util"))</f>
        <v/>
      </c>
    </row>
    <row r="6123" ht="15.75" customHeight="1" s="42">
      <c r="A6123" s="41" t="n"/>
      <c r="G6123" s="38" t="n"/>
      <c r="H6123" s="38" t="n"/>
      <c r="I6123" s="38" t="n"/>
      <c r="J6123" s="38" t="n"/>
      <c r="K6123" s="38" t="n"/>
      <c r="L6123" s="38" t="n"/>
      <c r="N6123" s="36">
        <f>IF($B6123="","",IF($C6123="SUPERSTORE","Superstore","DH"))</f>
        <v/>
      </c>
      <c r="O6123" s="36">
        <f>IF($B6123="","",IFERROR(VLOOKUP($B6123,Mapping!$A:$C,2,0),"Not Mapped"))</f>
        <v/>
      </c>
      <c r="P6123" s="36">
        <f>IF($B6123="","",IFERROR(VLOOKUP($B6123,Mapping!$A:$C,3,0),"Not Mapped"))</f>
        <v/>
      </c>
      <c r="Q6123" s="36">
        <f>IF($B6123="","",IFERROR(VLOOKUP($O6123,Leaders!$A:$B,2,0),"Not Mapped"))</f>
        <v/>
      </c>
      <c r="R6123" s="36">
        <f>IF($B6123="","",IF(COUNTIF(Exclusions!$A:$A,$B6123)&gt;0,"Yes","No"))</f>
        <v/>
      </c>
      <c r="S6123" s="38">
        <f>IF($B6123="","",MIN(1,DAY($A6123)/IF($N6123="Superstore",Settings!$B$5,Settings!$B$4)))</f>
        <v/>
      </c>
      <c r="T6123" s="38">
        <f>IF(OR($B6123="",$G6123="",$S6123=0),"",$G6123/$S6123)</f>
        <v/>
      </c>
      <c r="U6123" s="36">
        <f>IF($T6123="","",IF($T6123&lt;Settings!$B$8,"Critical",IF($T6123&lt;Settings!$B$9,"Semi Critical","Non Critical")))</f>
        <v/>
      </c>
      <c r="V6123" s="28" t="n"/>
      <c r="Z6123">
        <f>IF($B6123="","",IFERROR(VLOOKUP($B6123,'Plan HC for CCA'!$A:$B,2,0),""))</f>
        <v/>
      </c>
      <c r="AA6123">
        <f>IF(OR($B6123="",$Z6123=""),"",IF(N($M6123)&lt;$Z6123,"Delta","No Delta"))</f>
        <v/>
      </c>
      <c r="AB6123">
        <f>IF(OR($B6123="",$Z6123=""),"",MAX(0,$Z6123-N($M6123)))</f>
        <v/>
      </c>
      <c r="AC6123" s="46">
        <f>IF($B6123="","",IFERROR(INDEX('CCA Util %'!$H:$H,MATCH($B6123,'CCA Util %'!$E:$E,0)),""))</f>
        <v/>
      </c>
      <c r="AD6123">
        <f>IF($B6123="","",IFERROR(INDEX('CCA Util %'!$G:$G,MATCH($B6123,'CCA Util %'!$E:$E,0)),""))</f>
        <v/>
      </c>
      <c r="AE6123">
        <f>IF(OR($B6123="",$U6123=""),"",$U6123&amp;" &amp; "&amp;IF(OR($AD6123="",$AD6123=0),"Util NA",$AD6123&amp;" Util"))</f>
        <v/>
      </c>
    </row>
    <row r="6124" ht="15.75" customHeight="1" s="42">
      <c r="A6124" s="41" t="n"/>
      <c r="G6124" s="38" t="n"/>
      <c r="H6124" s="38" t="n"/>
      <c r="I6124" s="38" t="n"/>
      <c r="J6124" s="38" t="n"/>
      <c r="K6124" s="38" t="n"/>
      <c r="L6124" s="38" t="n"/>
      <c r="N6124" s="36">
        <f>IF($B6124="","",IF($C6124="SUPERSTORE","Superstore","DH"))</f>
        <v/>
      </c>
      <c r="O6124" s="36">
        <f>IF($B6124="","",IFERROR(VLOOKUP($B6124,Mapping!$A:$C,2,0),"Not Mapped"))</f>
        <v/>
      </c>
      <c r="P6124" s="36">
        <f>IF($B6124="","",IFERROR(VLOOKUP($B6124,Mapping!$A:$C,3,0),"Not Mapped"))</f>
        <v/>
      </c>
      <c r="Q6124" s="36">
        <f>IF($B6124="","",IFERROR(VLOOKUP($O6124,Leaders!$A:$B,2,0),"Not Mapped"))</f>
        <v/>
      </c>
      <c r="R6124" s="36">
        <f>IF($B6124="","",IF(COUNTIF(Exclusions!$A:$A,$B6124)&gt;0,"Yes","No"))</f>
        <v/>
      </c>
      <c r="S6124" s="38">
        <f>IF($B6124="","",MIN(1,DAY($A6124)/IF($N6124="Superstore",Settings!$B$5,Settings!$B$4)))</f>
        <v/>
      </c>
      <c r="T6124" s="38">
        <f>IF(OR($B6124="",$G6124="",$S6124=0),"",$G6124/$S6124)</f>
        <v/>
      </c>
      <c r="U6124" s="36">
        <f>IF($T6124="","",IF($T6124&lt;Settings!$B$8,"Critical",IF($T6124&lt;Settings!$B$9,"Semi Critical","Non Critical")))</f>
        <v/>
      </c>
      <c r="V6124" s="28" t="n"/>
      <c r="Z6124">
        <f>IF($B6124="","",IFERROR(VLOOKUP($B6124,'Plan HC for CCA'!$A:$B,2,0),""))</f>
        <v/>
      </c>
      <c r="AA6124">
        <f>IF(OR($B6124="",$Z6124=""),"",IF(N($M6124)&lt;$Z6124,"Delta","No Delta"))</f>
        <v/>
      </c>
      <c r="AB6124">
        <f>IF(OR($B6124="",$Z6124=""),"",MAX(0,$Z6124-N($M6124)))</f>
        <v/>
      </c>
      <c r="AC6124" s="46">
        <f>IF($B6124="","",IFERROR(INDEX('CCA Util %'!$H:$H,MATCH($B6124,'CCA Util %'!$E:$E,0)),""))</f>
        <v/>
      </c>
      <c r="AD6124">
        <f>IF($B6124="","",IFERROR(INDEX('CCA Util %'!$G:$G,MATCH($B6124,'CCA Util %'!$E:$E,0)),""))</f>
        <v/>
      </c>
      <c r="AE6124">
        <f>IF(OR($B6124="",$U6124=""),"",$U6124&amp;" &amp; "&amp;IF(OR($AD6124="",$AD6124=0),"Util NA",$AD6124&amp;" Util"))</f>
        <v/>
      </c>
    </row>
    <row r="6125" ht="15.75" customHeight="1" s="42">
      <c r="A6125" s="41" t="n"/>
      <c r="G6125" s="38" t="n"/>
      <c r="H6125" s="38" t="n"/>
      <c r="I6125" s="38" t="n"/>
      <c r="J6125" s="38" t="n"/>
      <c r="K6125" s="38" t="n"/>
      <c r="L6125" s="38" t="n"/>
      <c r="N6125" s="36">
        <f>IF($B6125="","",IF($C6125="SUPERSTORE","Superstore","DH"))</f>
        <v/>
      </c>
      <c r="O6125" s="36">
        <f>IF($B6125="","",IFERROR(VLOOKUP($B6125,Mapping!$A:$C,2,0),"Not Mapped"))</f>
        <v/>
      </c>
      <c r="P6125" s="36">
        <f>IF($B6125="","",IFERROR(VLOOKUP($B6125,Mapping!$A:$C,3,0),"Not Mapped"))</f>
        <v/>
      </c>
      <c r="Q6125" s="36">
        <f>IF($B6125="","",IFERROR(VLOOKUP($O6125,Leaders!$A:$B,2,0),"Not Mapped"))</f>
        <v/>
      </c>
      <c r="R6125" s="36">
        <f>IF($B6125="","",IF(COUNTIF(Exclusions!$A:$A,$B6125)&gt;0,"Yes","No"))</f>
        <v/>
      </c>
      <c r="S6125" s="38">
        <f>IF($B6125="","",MIN(1,DAY($A6125)/IF($N6125="Superstore",Settings!$B$5,Settings!$B$4)))</f>
        <v/>
      </c>
      <c r="T6125" s="38">
        <f>IF(OR($B6125="",$G6125="",$S6125=0),"",$G6125/$S6125)</f>
        <v/>
      </c>
      <c r="U6125" s="36">
        <f>IF($T6125="","",IF($T6125&lt;Settings!$B$8,"Critical",IF($T6125&lt;Settings!$B$9,"Semi Critical","Non Critical")))</f>
        <v/>
      </c>
      <c r="V6125" s="28" t="n"/>
      <c r="Z6125">
        <f>IF($B6125="","",IFERROR(VLOOKUP($B6125,'Plan HC for CCA'!$A:$B,2,0),""))</f>
        <v/>
      </c>
      <c r="AA6125">
        <f>IF(OR($B6125="",$Z6125=""),"",IF(N($M6125)&lt;$Z6125,"Delta","No Delta"))</f>
        <v/>
      </c>
      <c r="AB6125">
        <f>IF(OR($B6125="",$Z6125=""),"",MAX(0,$Z6125-N($M6125)))</f>
        <v/>
      </c>
      <c r="AC6125" s="46">
        <f>IF($B6125="","",IFERROR(INDEX('CCA Util %'!$H:$H,MATCH($B6125,'CCA Util %'!$E:$E,0)),""))</f>
        <v/>
      </c>
      <c r="AD6125">
        <f>IF($B6125="","",IFERROR(INDEX('CCA Util %'!$G:$G,MATCH($B6125,'CCA Util %'!$E:$E,0)),""))</f>
        <v/>
      </c>
      <c r="AE6125">
        <f>IF(OR($B6125="",$U6125=""),"",$U6125&amp;" &amp; "&amp;IF(OR($AD6125="",$AD6125=0),"Util NA",$AD6125&amp;" Util"))</f>
        <v/>
      </c>
    </row>
    <row r="6126" ht="15.75" customHeight="1" s="42">
      <c r="A6126" s="41" t="n"/>
      <c r="G6126" s="38" t="n"/>
      <c r="H6126" s="38" t="n"/>
      <c r="I6126" s="38" t="n"/>
      <c r="J6126" s="38" t="n"/>
      <c r="K6126" s="38" t="n"/>
      <c r="L6126" s="38" t="n"/>
      <c r="N6126" s="36">
        <f>IF($B6126="","",IF($C6126="SUPERSTORE","Superstore","DH"))</f>
        <v/>
      </c>
      <c r="O6126" s="36">
        <f>IF($B6126="","",IFERROR(VLOOKUP($B6126,Mapping!$A:$C,2,0),"Not Mapped"))</f>
        <v/>
      </c>
      <c r="P6126" s="36">
        <f>IF($B6126="","",IFERROR(VLOOKUP($B6126,Mapping!$A:$C,3,0),"Not Mapped"))</f>
        <v/>
      </c>
      <c r="Q6126" s="36">
        <f>IF($B6126="","",IFERROR(VLOOKUP($O6126,Leaders!$A:$B,2,0),"Not Mapped"))</f>
        <v/>
      </c>
      <c r="R6126" s="36">
        <f>IF($B6126="","",IF(COUNTIF(Exclusions!$A:$A,$B6126)&gt;0,"Yes","No"))</f>
        <v/>
      </c>
      <c r="S6126" s="38">
        <f>IF($B6126="","",MIN(1,DAY($A6126)/IF($N6126="Superstore",Settings!$B$5,Settings!$B$4)))</f>
        <v/>
      </c>
      <c r="T6126" s="38">
        <f>IF(OR($B6126="",$G6126="",$S6126=0),"",$G6126/$S6126)</f>
        <v/>
      </c>
      <c r="U6126" s="36">
        <f>IF($T6126="","",IF($T6126&lt;Settings!$B$8,"Critical",IF($T6126&lt;Settings!$B$9,"Semi Critical","Non Critical")))</f>
        <v/>
      </c>
      <c r="V6126" s="28" t="n"/>
      <c r="Z6126">
        <f>IF($B6126="","",IFERROR(VLOOKUP($B6126,'Plan HC for CCA'!$A:$B,2,0),""))</f>
        <v/>
      </c>
      <c r="AA6126">
        <f>IF(OR($B6126="",$Z6126=""),"",IF(N($M6126)&lt;$Z6126,"Delta","No Delta"))</f>
        <v/>
      </c>
      <c r="AB6126">
        <f>IF(OR($B6126="",$Z6126=""),"",MAX(0,$Z6126-N($M6126)))</f>
        <v/>
      </c>
      <c r="AC6126" s="46">
        <f>IF($B6126="","",IFERROR(INDEX('CCA Util %'!$H:$H,MATCH($B6126,'CCA Util %'!$E:$E,0)),""))</f>
        <v/>
      </c>
      <c r="AD6126">
        <f>IF($B6126="","",IFERROR(INDEX('CCA Util %'!$G:$G,MATCH($B6126,'CCA Util %'!$E:$E,0)),""))</f>
        <v/>
      </c>
      <c r="AE6126">
        <f>IF(OR($B6126="",$U6126=""),"",$U6126&amp;" &amp; "&amp;IF(OR($AD6126="",$AD6126=0),"Util NA",$AD6126&amp;" Util"))</f>
        <v/>
      </c>
    </row>
    <row r="6127" ht="15.75" customHeight="1" s="42">
      <c r="A6127" s="41" t="n"/>
      <c r="G6127" s="38" t="n"/>
      <c r="H6127" s="38" t="n"/>
      <c r="I6127" s="38" t="n"/>
      <c r="J6127" s="38" t="n"/>
      <c r="K6127" s="38" t="n"/>
      <c r="L6127" s="38" t="n"/>
      <c r="N6127" s="36">
        <f>IF($B6127="","",IF($C6127="SUPERSTORE","Superstore","DH"))</f>
        <v/>
      </c>
      <c r="O6127" s="36">
        <f>IF($B6127="","",IFERROR(VLOOKUP($B6127,Mapping!$A:$C,2,0),"Not Mapped"))</f>
        <v/>
      </c>
      <c r="P6127" s="36">
        <f>IF($B6127="","",IFERROR(VLOOKUP($B6127,Mapping!$A:$C,3,0),"Not Mapped"))</f>
        <v/>
      </c>
      <c r="Q6127" s="36">
        <f>IF($B6127="","",IFERROR(VLOOKUP($O6127,Leaders!$A:$B,2,0),"Not Mapped"))</f>
        <v/>
      </c>
      <c r="R6127" s="36">
        <f>IF($B6127="","",IF(COUNTIF(Exclusions!$A:$A,$B6127)&gt;0,"Yes","No"))</f>
        <v/>
      </c>
      <c r="S6127" s="38">
        <f>IF($B6127="","",MIN(1,DAY($A6127)/IF($N6127="Superstore",Settings!$B$5,Settings!$B$4)))</f>
        <v/>
      </c>
      <c r="T6127" s="38">
        <f>IF(OR($B6127="",$G6127="",$S6127=0),"",$G6127/$S6127)</f>
        <v/>
      </c>
      <c r="U6127" s="36">
        <f>IF($T6127="","",IF($T6127&lt;Settings!$B$8,"Critical",IF($T6127&lt;Settings!$B$9,"Semi Critical","Non Critical")))</f>
        <v/>
      </c>
      <c r="V6127" s="28" t="n"/>
      <c r="Z6127">
        <f>IF($B6127="","",IFERROR(VLOOKUP($B6127,'Plan HC for CCA'!$A:$B,2,0),""))</f>
        <v/>
      </c>
      <c r="AA6127">
        <f>IF(OR($B6127="",$Z6127=""),"",IF(N($M6127)&lt;$Z6127,"Delta","No Delta"))</f>
        <v/>
      </c>
      <c r="AB6127">
        <f>IF(OR($B6127="",$Z6127=""),"",MAX(0,$Z6127-N($M6127)))</f>
        <v/>
      </c>
      <c r="AC6127" s="46">
        <f>IF($B6127="","",IFERROR(INDEX('CCA Util %'!$H:$H,MATCH($B6127,'CCA Util %'!$E:$E,0)),""))</f>
        <v/>
      </c>
      <c r="AD6127">
        <f>IF($B6127="","",IFERROR(INDEX('CCA Util %'!$G:$G,MATCH($B6127,'CCA Util %'!$E:$E,0)),""))</f>
        <v/>
      </c>
      <c r="AE6127">
        <f>IF(OR($B6127="",$U6127=""),"",$U6127&amp;" &amp; "&amp;IF(OR($AD6127="",$AD6127=0),"Util NA",$AD6127&amp;" Util"))</f>
        <v/>
      </c>
    </row>
    <row r="6128" ht="15.75" customHeight="1" s="42">
      <c r="A6128" s="41" t="n"/>
      <c r="G6128" s="38" t="n"/>
      <c r="H6128" s="38" t="n"/>
      <c r="I6128" s="38" t="n"/>
      <c r="J6128" s="38" t="n"/>
      <c r="K6128" s="38" t="n"/>
      <c r="L6128" s="38" t="n"/>
      <c r="N6128" s="36">
        <f>IF($B6128="","",IF($C6128="SUPERSTORE","Superstore","DH"))</f>
        <v/>
      </c>
      <c r="O6128" s="36">
        <f>IF($B6128="","",IFERROR(VLOOKUP($B6128,Mapping!$A:$C,2,0),"Not Mapped"))</f>
        <v/>
      </c>
      <c r="P6128" s="36">
        <f>IF($B6128="","",IFERROR(VLOOKUP($B6128,Mapping!$A:$C,3,0),"Not Mapped"))</f>
        <v/>
      </c>
      <c r="Q6128" s="36">
        <f>IF($B6128="","",IFERROR(VLOOKUP($O6128,Leaders!$A:$B,2,0),"Not Mapped"))</f>
        <v/>
      </c>
      <c r="R6128" s="36">
        <f>IF($B6128="","",IF(COUNTIF(Exclusions!$A:$A,$B6128)&gt;0,"Yes","No"))</f>
        <v/>
      </c>
      <c r="S6128" s="38">
        <f>IF($B6128="","",MIN(1,DAY($A6128)/IF($N6128="Superstore",Settings!$B$5,Settings!$B$4)))</f>
        <v/>
      </c>
      <c r="T6128" s="38">
        <f>IF(OR($B6128="",$G6128="",$S6128=0),"",$G6128/$S6128)</f>
        <v/>
      </c>
      <c r="U6128" s="36">
        <f>IF($T6128="","",IF($T6128&lt;Settings!$B$8,"Critical",IF($T6128&lt;Settings!$B$9,"Semi Critical","Non Critical")))</f>
        <v/>
      </c>
      <c r="V6128" s="28" t="n"/>
      <c r="Z6128">
        <f>IF($B6128="","",IFERROR(VLOOKUP($B6128,'Plan HC for CCA'!$A:$B,2,0),""))</f>
        <v/>
      </c>
      <c r="AA6128">
        <f>IF(OR($B6128="",$Z6128=""),"",IF(N($M6128)&lt;$Z6128,"Delta","No Delta"))</f>
        <v/>
      </c>
      <c r="AB6128">
        <f>IF(OR($B6128="",$Z6128=""),"",MAX(0,$Z6128-N($M6128)))</f>
        <v/>
      </c>
      <c r="AC6128" s="46">
        <f>IF($B6128="","",IFERROR(INDEX('CCA Util %'!$H:$H,MATCH($B6128,'CCA Util %'!$E:$E,0)),""))</f>
        <v/>
      </c>
      <c r="AD6128">
        <f>IF($B6128="","",IFERROR(INDEX('CCA Util %'!$G:$G,MATCH($B6128,'CCA Util %'!$E:$E,0)),""))</f>
        <v/>
      </c>
      <c r="AE6128">
        <f>IF(OR($B6128="",$U6128=""),"",$U6128&amp;" &amp; "&amp;IF(OR($AD6128="",$AD6128=0),"Util NA",$AD6128&amp;" Util"))</f>
        <v/>
      </c>
    </row>
    <row r="6129" ht="15.75" customHeight="1" s="42">
      <c r="A6129" s="41" t="n"/>
      <c r="G6129" s="38" t="n"/>
      <c r="H6129" s="38" t="n"/>
      <c r="I6129" s="38" t="n"/>
      <c r="J6129" s="38" t="n"/>
      <c r="K6129" s="38" t="n"/>
      <c r="L6129" s="38" t="n"/>
      <c r="N6129" s="36">
        <f>IF($B6129="","",IF($C6129="SUPERSTORE","Superstore","DH"))</f>
        <v/>
      </c>
      <c r="O6129" s="36">
        <f>IF($B6129="","",IFERROR(VLOOKUP($B6129,Mapping!$A:$C,2,0),"Not Mapped"))</f>
        <v/>
      </c>
      <c r="P6129" s="36">
        <f>IF($B6129="","",IFERROR(VLOOKUP($B6129,Mapping!$A:$C,3,0),"Not Mapped"))</f>
        <v/>
      </c>
      <c r="Q6129" s="36">
        <f>IF($B6129="","",IFERROR(VLOOKUP($O6129,Leaders!$A:$B,2,0),"Not Mapped"))</f>
        <v/>
      </c>
      <c r="R6129" s="36">
        <f>IF($B6129="","",IF(COUNTIF(Exclusions!$A:$A,$B6129)&gt;0,"Yes","No"))</f>
        <v/>
      </c>
      <c r="S6129" s="38">
        <f>IF($B6129="","",MIN(1,DAY($A6129)/IF($N6129="Superstore",Settings!$B$5,Settings!$B$4)))</f>
        <v/>
      </c>
      <c r="T6129" s="38">
        <f>IF(OR($B6129="",$G6129="",$S6129=0),"",$G6129/$S6129)</f>
        <v/>
      </c>
      <c r="U6129" s="36">
        <f>IF($T6129="","",IF($T6129&lt;Settings!$B$8,"Critical",IF($T6129&lt;Settings!$B$9,"Semi Critical","Non Critical")))</f>
        <v/>
      </c>
      <c r="V6129" s="28" t="n"/>
      <c r="Z6129">
        <f>IF($B6129="","",IFERROR(VLOOKUP($B6129,'Plan HC for CCA'!$A:$B,2,0),""))</f>
        <v/>
      </c>
      <c r="AA6129">
        <f>IF(OR($B6129="",$Z6129=""),"",IF(N($M6129)&lt;$Z6129,"Delta","No Delta"))</f>
        <v/>
      </c>
      <c r="AB6129">
        <f>IF(OR($B6129="",$Z6129=""),"",MAX(0,$Z6129-N($M6129)))</f>
        <v/>
      </c>
      <c r="AC6129" s="46">
        <f>IF($B6129="","",IFERROR(INDEX('CCA Util %'!$H:$H,MATCH($B6129,'CCA Util %'!$E:$E,0)),""))</f>
        <v/>
      </c>
      <c r="AD6129">
        <f>IF($B6129="","",IFERROR(INDEX('CCA Util %'!$G:$G,MATCH($B6129,'CCA Util %'!$E:$E,0)),""))</f>
        <v/>
      </c>
      <c r="AE6129">
        <f>IF(OR($B6129="",$U6129=""),"",$U6129&amp;" &amp; "&amp;IF(OR($AD6129="",$AD6129=0),"Util NA",$AD6129&amp;" Util"))</f>
        <v/>
      </c>
    </row>
    <row r="6130" ht="15.75" customHeight="1" s="42">
      <c r="A6130" s="41" t="n"/>
      <c r="G6130" s="38" t="n"/>
      <c r="H6130" s="38" t="n"/>
      <c r="I6130" s="38" t="n"/>
      <c r="J6130" s="38" t="n"/>
      <c r="K6130" s="38" t="n"/>
      <c r="L6130" s="38" t="n"/>
      <c r="N6130" s="36">
        <f>IF($B6130="","",IF($C6130="SUPERSTORE","Superstore","DH"))</f>
        <v/>
      </c>
      <c r="O6130" s="36">
        <f>IF($B6130="","",IFERROR(VLOOKUP($B6130,Mapping!$A:$C,2,0),"Not Mapped"))</f>
        <v/>
      </c>
      <c r="P6130" s="36">
        <f>IF($B6130="","",IFERROR(VLOOKUP($B6130,Mapping!$A:$C,3,0),"Not Mapped"))</f>
        <v/>
      </c>
      <c r="Q6130" s="36">
        <f>IF($B6130="","",IFERROR(VLOOKUP($O6130,Leaders!$A:$B,2,0),"Not Mapped"))</f>
        <v/>
      </c>
      <c r="R6130" s="36">
        <f>IF($B6130="","",IF(COUNTIF(Exclusions!$A:$A,$B6130)&gt;0,"Yes","No"))</f>
        <v/>
      </c>
      <c r="S6130" s="38">
        <f>IF($B6130="","",MIN(1,DAY($A6130)/IF($N6130="Superstore",Settings!$B$5,Settings!$B$4)))</f>
        <v/>
      </c>
      <c r="T6130" s="38">
        <f>IF(OR($B6130="",$G6130="",$S6130=0),"",$G6130/$S6130)</f>
        <v/>
      </c>
      <c r="U6130" s="36">
        <f>IF($T6130="","",IF($T6130&lt;Settings!$B$8,"Critical",IF($T6130&lt;Settings!$B$9,"Semi Critical","Non Critical")))</f>
        <v/>
      </c>
      <c r="V6130" s="28" t="n"/>
      <c r="Z6130">
        <f>IF($B6130="","",IFERROR(VLOOKUP($B6130,'Plan HC for CCA'!$A:$B,2,0),""))</f>
        <v/>
      </c>
      <c r="AA6130">
        <f>IF(OR($B6130="",$Z6130=""),"",IF(N($M6130)&lt;$Z6130,"Delta","No Delta"))</f>
        <v/>
      </c>
      <c r="AB6130">
        <f>IF(OR($B6130="",$Z6130=""),"",MAX(0,$Z6130-N($M6130)))</f>
        <v/>
      </c>
      <c r="AC6130" s="46">
        <f>IF($B6130="","",IFERROR(INDEX('CCA Util %'!$H:$H,MATCH($B6130,'CCA Util %'!$E:$E,0)),""))</f>
        <v/>
      </c>
      <c r="AD6130">
        <f>IF($B6130="","",IFERROR(INDEX('CCA Util %'!$G:$G,MATCH($B6130,'CCA Util %'!$E:$E,0)),""))</f>
        <v/>
      </c>
      <c r="AE6130">
        <f>IF(OR($B6130="",$U6130=""),"",$U6130&amp;" &amp; "&amp;IF(OR($AD6130="",$AD6130=0),"Util NA",$AD6130&amp;" Util"))</f>
        <v/>
      </c>
    </row>
    <row r="6131" ht="15.75" customHeight="1" s="42">
      <c r="A6131" s="41" t="n"/>
      <c r="G6131" s="38" t="n"/>
      <c r="H6131" s="38" t="n"/>
      <c r="I6131" s="38" t="n"/>
      <c r="J6131" s="38" t="n"/>
      <c r="K6131" s="38" t="n"/>
      <c r="L6131" s="38" t="n"/>
      <c r="N6131" s="36">
        <f>IF($B6131="","",IF($C6131="SUPERSTORE","Superstore","DH"))</f>
        <v/>
      </c>
      <c r="O6131" s="36">
        <f>IF($B6131="","",IFERROR(VLOOKUP($B6131,Mapping!$A:$C,2,0),"Not Mapped"))</f>
        <v/>
      </c>
      <c r="P6131" s="36">
        <f>IF($B6131="","",IFERROR(VLOOKUP($B6131,Mapping!$A:$C,3,0),"Not Mapped"))</f>
        <v/>
      </c>
      <c r="Q6131" s="36">
        <f>IF($B6131="","",IFERROR(VLOOKUP($O6131,Leaders!$A:$B,2,0),"Not Mapped"))</f>
        <v/>
      </c>
      <c r="R6131" s="36">
        <f>IF($B6131="","",IF(COUNTIF(Exclusions!$A:$A,$B6131)&gt;0,"Yes","No"))</f>
        <v/>
      </c>
      <c r="S6131" s="38">
        <f>IF($B6131="","",MIN(1,DAY($A6131)/IF($N6131="Superstore",Settings!$B$5,Settings!$B$4)))</f>
        <v/>
      </c>
      <c r="T6131" s="38">
        <f>IF(OR($B6131="",$G6131="",$S6131=0),"",$G6131/$S6131)</f>
        <v/>
      </c>
      <c r="U6131" s="36">
        <f>IF($T6131="","",IF($T6131&lt;Settings!$B$8,"Critical",IF($T6131&lt;Settings!$B$9,"Semi Critical","Non Critical")))</f>
        <v/>
      </c>
      <c r="V6131" s="28" t="n"/>
      <c r="Z6131">
        <f>IF($B6131="","",IFERROR(VLOOKUP($B6131,'Plan HC for CCA'!$A:$B,2,0),""))</f>
        <v/>
      </c>
      <c r="AA6131">
        <f>IF(OR($B6131="",$Z6131=""),"",IF(N($M6131)&lt;$Z6131,"Delta","No Delta"))</f>
        <v/>
      </c>
      <c r="AB6131">
        <f>IF(OR($B6131="",$Z6131=""),"",MAX(0,$Z6131-N($M6131)))</f>
        <v/>
      </c>
      <c r="AC6131" s="46">
        <f>IF($B6131="","",IFERROR(INDEX('CCA Util %'!$H:$H,MATCH($B6131,'CCA Util %'!$E:$E,0)),""))</f>
        <v/>
      </c>
      <c r="AD6131">
        <f>IF($B6131="","",IFERROR(INDEX('CCA Util %'!$G:$G,MATCH($B6131,'CCA Util %'!$E:$E,0)),""))</f>
        <v/>
      </c>
      <c r="AE6131">
        <f>IF(OR($B6131="",$U6131=""),"",$U6131&amp;" &amp; "&amp;IF(OR($AD6131="",$AD6131=0),"Util NA",$AD6131&amp;" Util"))</f>
        <v/>
      </c>
    </row>
    <row r="6132" ht="15.75" customHeight="1" s="42">
      <c r="A6132" s="41" t="n"/>
      <c r="G6132" s="38" t="n"/>
      <c r="H6132" s="38" t="n"/>
      <c r="I6132" s="38" t="n"/>
      <c r="J6132" s="38" t="n"/>
      <c r="K6132" s="38" t="n"/>
      <c r="L6132" s="38" t="n"/>
      <c r="N6132" s="36">
        <f>IF($B6132="","",IF($C6132="SUPERSTORE","Superstore","DH"))</f>
        <v/>
      </c>
      <c r="O6132" s="36">
        <f>IF($B6132="","",IFERROR(VLOOKUP($B6132,Mapping!$A:$C,2,0),"Not Mapped"))</f>
        <v/>
      </c>
      <c r="P6132" s="36">
        <f>IF($B6132="","",IFERROR(VLOOKUP($B6132,Mapping!$A:$C,3,0),"Not Mapped"))</f>
        <v/>
      </c>
      <c r="Q6132" s="36">
        <f>IF($B6132="","",IFERROR(VLOOKUP($O6132,Leaders!$A:$B,2,0),"Not Mapped"))</f>
        <v/>
      </c>
      <c r="R6132" s="36">
        <f>IF($B6132="","",IF(COUNTIF(Exclusions!$A:$A,$B6132)&gt;0,"Yes","No"))</f>
        <v/>
      </c>
      <c r="S6132" s="38">
        <f>IF($B6132="","",MIN(1,DAY($A6132)/IF($N6132="Superstore",Settings!$B$5,Settings!$B$4)))</f>
        <v/>
      </c>
      <c r="T6132" s="38">
        <f>IF(OR($B6132="",$G6132="",$S6132=0),"",$G6132/$S6132)</f>
        <v/>
      </c>
      <c r="U6132" s="36">
        <f>IF($T6132="","",IF($T6132&lt;Settings!$B$8,"Critical",IF($T6132&lt;Settings!$B$9,"Semi Critical","Non Critical")))</f>
        <v/>
      </c>
      <c r="V6132" s="28" t="n"/>
      <c r="Z6132">
        <f>IF($B6132="","",IFERROR(VLOOKUP($B6132,'Plan HC for CCA'!$A:$B,2,0),""))</f>
        <v/>
      </c>
      <c r="AA6132">
        <f>IF(OR($B6132="",$Z6132=""),"",IF(N($M6132)&lt;$Z6132,"Delta","No Delta"))</f>
        <v/>
      </c>
      <c r="AB6132">
        <f>IF(OR($B6132="",$Z6132=""),"",MAX(0,$Z6132-N($M6132)))</f>
        <v/>
      </c>
      <c r="AC6132" s="46">
        <f>IF($B6132="","",IFERROR(INDEX('CCA Util %'!$H:$H,MATCH($B6132,'CCA Util %'!$E:$E,0)),""))</f>
        <v/>
      </c>
      <c r="AD6132">
        <f>IF($B6132="","",IFERROR(INDEX('CCA Util %'!$G:$G,MATCH($B6132,'CCA Util %'!$E:$E,0)),""))</f>
        <v/>
      </c>
      <c r="AE6132">
        <f>IF(OR($B6132="",$U6132=""),"",$U6132&amp;" &amp; "&amp;IF(OR($AD6132="",$AD6132=0),"Util NA",$AD6132&amp;" Util"))</f>
        <v/>
      </c>
    </row>
    <row r="6133" ht="15.75" customHeight="1" s="42">
      <c r="A6133" s="41" t="n"/>
      <c r="G6133" s="38" t="n"/>
      <c r="H6133" s="38" t="n"/>
      <c r="I6133" s="38" t="n"/>
      <c r="J6133" s="38" t="n"/>
      <c r="K6133" s="38" t="n"/>
      <c r="L6133" s="38" t="n"/>
      <c r="N6133" s="36">
        <f>IF($B6133="","",IF($C6133="SUPERSTORE","Superstore","DH"))</f>
        <v/>
      </c>
      <c r="O6133" s="36">
        <f>IF($B6133="","",IFERROR(VLOOKUP($B6133,Mapping!$A:$C,2,0),"Not Mapped"))</f>
        <v/>
      </c>
      <c r="P6133" s="36">
        <f>IF($B6133="","",IFERROR(VLOOKUP($B6133,Mapping!$A:$C,3,0),"Not Mapped"))</f>
        <v/>
      </c>
      <c r="Q6133" s="36">
        <f>IF($B6133="","",IFERROR(VLOOKUP($O6133,Leaders!$A:$B,2,0),"Not Mapped"))</f>
        <v/>
      </c>
      <c r="R6133" s="36">
        <f>IF($B6133="","",IF(COUNTIF(Exclusions!$A:$A,$B6133)&gt;0,"Yes","No"))</f>
        <v/>
      </c>
      <c r="S6133" s="38">
        <f>IF($B6133="","",MIN(1,DAY($A6133)/IF($N6133="Superstore",Settings!$B$5,Settings!$B$4)))</f>
        <v/>
      </c>
      <c r="T6133" s="38">
        <f>IF(OR($B6133="",$G6133="",$S6133=0),"",$G6133/$S6133)</f>
        <v/>
      </c>
      <c r="U6133" s="36">
        <f>IF($T6133="","",IF($T6133&lt;Settings!$B$8,"Critical",IF($T6133&lt;Settings!$B$9,"Semi Critical","Non Critical")))</f>
        <v/>
      </c>
      <c r="V6133" s="28" t="n"/>
      <c r="Z6133">
        <f>IF($B6133="","",IFERROR(VLOOKUP($B6133,'Plan HC for CCA'!$A:$B,2,0),""))</f>
        <v/>
      </c>
      <c r="AA6133">
        <f>IF(OR($B6133="",$Z6133=""),"",IF(N($M6133)&lt;$Z6133,"Delta","No Delta"))</f>
        <v/>
      </c>
      <c r="AB6133">
        <f>IF(OR($B6133="",$Z6133=""),"",MAX(0,$Z6133-N($M6133)))</f>
        <v/>
      </c>
      <c r="AC6133" s="46">
        <f>IF($B6133="","",IFERROR(INDEX('CCA Util %'!$H:$H,MATCH($B6133,'CCA Util %'!$E:$E,0)),""))</f>
        <v/>
      </c>
      <c r="AD6133">
        <f>IF($B6133="","",IFERROR(INDEX('CCA Util %'!$G:$G,MATCH($B6133,'CCA Util %'!$E:$E,0)),""))</f>
        <v/>
      </c>
      <c r="AE6133">
        <f>IF(OR($B6133="",$U6133=""),"",$U6133&amp;" &amp; "&amp;IF(OR($AD6133="",$AD6133=0),"Util NA",$AD6133&amp;" Util"))</f>
        <v/>
      </c>
    </row>
    <row r="6134" ht="15.75" customHeight="1" s="42">
      <c r="A6134" s="41" t="n"/>
      <c r="G6134" s="38" t="n"/>
      <c r="H6134" s="38" t="n"/>
      <c r="I6134" s="38" t="n"/>
      <c r="J6134" s="38" t="n"/>
      <c r="K6134" s="38" t="n"/>
      <c r="L6134" s="38" t="n"/>
      <c r="N6134" s="36">
        <f>IF($B6134="","",IF($C6134="SUPERSTORE","Superstore","DH"))</f>
        <v/>
      </c>
      <c r="O6134" s="36">
        <f>IF($B6134="","",IFERROR(VLOOKUP($B6134,Mapping!$A:$C,2,0),"Not Mapped"))</f>
        <v/>
      </c>
      <c r="P6134" s="36">
        <f>IF($B6134="","",IFERROR(VLOOKUP($B6134,Mapping!$A:$C,3,0),"Not Mapped"))</f>
        <v/>
      </c>
      <c r="Q6134" s="36">
        <f>IF($B6134="","",IFERROR(VLOOKUP($O6134,Leaders!$A:$B,2,0),"Not Mapped"))</f>
        <v/>
      </c>
      <c r="R6134" s="36">
        <f>IF($B6134="","",IF(COUNTIF(Exclusions!$A:$A,$B6134)&gt;0,"Yes","No"))</f>
        <v/>
      </c>
      <c r="S6134" s="38">
        <f>IF($B6134="","",MIN(1,DAY($A6134)/IF($N6134="Superstore",Settings!$B$5,Settings!$B$4)))</f>
        <v/>
      </c>
      <c r="T6134" s="38">
        <f>IF(OR($B6134="",$G6134="",$S6134=0),"",$G6134/$S6134)</f>
        <v/>
      </c>
      <c r="U6134" s="36">
        <f>IF($T6134="","",IF($T6134&lt;Settings!$B$8,"Critical",IF($T6134&lt;Settings!$B$9,"Semi Critical","Non Critical")))</f>
        <v/>
      </c>
      <c r="V6134" s="28" t="n"/>
      <c r="Z6134">
        <f>IF($B6134="","",IFERROR(VLOOKUP($B6134,'Plan HC for CCA'!$A:$B,2,0),""))</f>
        <v/>
      </c>
      <c r="AA6134">
        <f>IF(OR($B6134="",$Z6134=""),"",IF(N($M6134)&lt;$Z6134,"Delta","No Delta"))</f>
        <v/>
      </c>
      <c r="AB6134">
        <f>IF(OR($B6134="",$Z6134=""),"",MAX(0,$Z6134-N($M6134)))</f>
        <v/>
      </c>
      <c r="AC6134" s="46">
        <f>IF($B6134="","",IFERROR(INDEX('CCA Util %'!$H:$H,MATCH($B6134,'CCA Util %'!$E:$E,0)),""))</f>
        <v/>
      </c>
      <c r="AD6134">
        <f>IF($B6134="","",IFERROR(INDEX('CCA Util %'!$G:$G,MATCH($B6134,'CCA Util %'!$E:$E,0)),""))</f>
        <v/>
      </c>
      <c r="AE6134">
        <f>IF(OR($B6134="",$U6134=""),"",$U6134&amp;" &amp; "&amp;IF(OR($AD6134="",$AD6134=0),"Util NA",$AD6134&amp;" Util"))</f>
        <v/>
      </c>
    </row>
    <row r="6135" ht="15.75" customHeight="1" s="42">
      <c r="A6135" s="41" t="n"/>
      <c r="G6135" s="38" t="n"/>
      <c r="H6135" s="38" t="n"/>
      <c r="I6135" s="38" t="n"/>
      <c r="J6135" s="38" t="n"/>
      <c r="K6135" s="38" t="n"/>
      <c r="L6135" s="38" t="n"/>
      <c r="N6135" s="36">
        <f>IF($B6135="","",IF($C6135="SUPERSTORE","Superstore","DH"))</f>
        <v/>
      </c>
      <c r="O6135" s="36">
        <f>IF($B6135="","",IFERROR(VLOOKUP($B6135,Mapping!$A:$C,2,0),"Not Mapped"))</f>
        <v/>
      </c>
      <c r="P6135" s="36">
        <f>IF($B6135="","",IFERROR(VLOOKUP($B6135,Mapping!$A:$C,3,0),"Not Mapped"))</f>
        <v/>
      </c>
      <c r="Q6135" s="36">
        <f>IF($B6135="","",IFERROR(VLOOKUP($O6135,Leaders!$A:$B,2,0),"Not Mapped"))</f>
        <v/>
      </c>
      <c r="R6135" s="36">
        <f>IF($B6135="","",IF(COUNTIF(Exclusions!$A:$A,$B6135)&gt;0,"Yes","No"))</f>
        <v/>
      </c>
      <c r="S6135" s="38">
        <f>IF($B6135="","",MIN(1,DAY($A6135)/IF($N6135="Superstore",Settings!$B$5,Settings!$B$4)))</f>
        <v/>
      </c>
      <c r="T6135" s="38">
        <f>IF(OR($B6135="",$G6135="",$S6135=0),"",$G6135/$S6135)</f>
        <v/>
      </c>
      <c r="U6135" s="36">
        <f>IF($T6135="","",IF($T6135&lt;Settings!$B$8,"Critical",IF($T6135&lt;Settings!$B$9,"Semi Critical","Non Critical")))</f>
        <v/>
      </c>
      <c r="V6135" s="28" t="n"/>
      <c r="Z6135">
        <f>IF($B6135="","",IFERROR(VLOOKUP($B6135,'Plan HC for CCA'!$A:$B,2,0),""))</f>
        <v/>
      </c>
      <c r="AA6135">
        <f>IF(OR($B6135="",$Z6135=""),"",IF(N($M6135)&lt;$Z6135,"Delta","No Delta"))</f>
        <v/>
      </c>
      <c r="AB6135">
        <f>IF(OR($B6135="",$Z6135=""),"",MAX(0,$Z6135-N($M6135)))</f>
        <v/>
      </c>
      <c r="AC6135" s="46">
        <f>IF($B6135="","",IFERROR(INDEX('CCA Util %'!$H:$H,MATCH($B6135,'CCA Util %'!$E:$E,0)),""))</f>
        <v/>
      </c>
      <c r="AD6135">
        <f>IF($B6135="","",IFERROR(INDEX('CCA Util %'!$G:$G,MATCH($B6135,'CCA Util %'!$E:$E,0)),""))</f>
        <v/>
      </c>
      <c r="AE6135">
        <f>IF(OR($B6135="",$U6135=""),"",$U6135&amp;" &amp; "&amp;IF(OR($AD6135="",$AD6135=0),"Util NA",$AD6135&amp;" Util"))</f>
        <v/>
      </c>
    </row>
    <row r="6136" ht="15.75" customHeight="1" s="42">
      <c r="A6136" s="41" t="n"/>
      <c r="G6136" s="38" t="n"/>
      <c r="H6136" s="38" t="n"/>
      <c r="I6136" s="38" t="n"/>
      <c r="J6136" s="38" t="n"/>
      <c r="K6136" s="38" t="n"/>
      <c r="L6136" s="38" t="n"/>
      <c r="N6136" s="36">
        <f>IF($B6136="","",IF($C6136="SUPERSTORE","Superstore","DH"))</f>
        <v/>
      </c>
      <c r="O6136" s="36">
        <f>IF($B6136="","",IFERROR(VLOOKUP($B6136,Mapping!$A:$C,2,0),"Not Mapped"))</f>
        <v/>
      </c>
      <c r="P6136" s="36">
        <f>IF($B6136="","",IFERROR(VLOOKUP($B6136,Mapping!$A:$C,3,0),"Not Mapped"))</f>
        <v/>
      </c>
      <c r="Q6136" s="36">
        <f>IF($B6136="","",IFERROR(VLOOKUP($O6136,Leaders!$A:$B,2,0),"Not Mapped"))</f>
        <v/>
      </c>
      <c r="R6136" s="36">
        <f>IF($B6136="","",IF(COUNTIF(Exclusions!$A:$A,$B6136)&gt;0,"Yes","No"))</f>
        <v/>
      </c>
      <c r="S6136" s="38">
        <f>IF($B6136="","",MIN(1,DAY($A6136)/IF($N6136="Superstore",Settings!$B$5,Settings!$B$4)))</f>
        <v/>
      </c>
      <c r="T6136" s="38">
        <f>IF(OR($B6136="",$G6136="",$S6136=0),"",$G6136/$S6136)</f>
        <v/>
      </c>
      <c r="U6136" s="36">
        <f>IF($T6136="","",IF($T6136&lt;Settings!$B$8,"Critical",IF($T6136&lt;Settings!$B$9,"Semi Critical","Non Critical")))</f>
        <v/>
      </c>
      <c r="V6136" s="28" t="n"/>
      <c r="Z6136">
        <f>IF($B6136="","",IFERROR(VLOOKUP($B6136,'Plan HC for CCA'!$A:$B,2,0),""))</f>
        <v/>
      </c>
      <c r="AA6136">
        <f>IF(OR($B6136="",$Z6136=""),"",IF(N($M6136)&lt;$Z6136,"Delta","No Delta"))</f>
        <v/>
      </c>
      <c r="AB6136">
        <f>IF(OR($B6136="",$Z6136=""),"",MAX(0,$Z6136-N($M6136)))</f>
        <v/>
      </c>
      <c r="AC6136" s="46">
        <f>IF($B6136="","",IFERROR(INDEX('CCA Util %'!$H:$H,MATCH($B6136,'CCA Util %'!$E:$E,0)),""))</f>
        <v/>
      </c>
      <c r="AD6136">
        <f>IF($B6136="","",IFERROR(INDEX('CCA Util %'!$G:$G,MATCH($B6136,'CCA Util %'!$E:$E,0)),""))</f>
        <v/>
      </c>
      <c r="AE6136">
        <f>IF(OR($B6136="",$U6136=""),"",$U6136&amp;" &amp; "&amp;IF(OR($AD6136="",$AD6136=0),"Util NA",$AD6136&amp;" Util"))</f>
        <v/>
      </c>
    </row>
    <row r="6137" ht="15.75" customHeight="1" s="42">
      <c r="A6137" s="41" t="n"/>
      <c r="G6137" s="38" t="n"/>
      <c r="H6137" s="38" t="n"/>
      <c r="I6137" s="38" t="n"/>
      <c r="J6137" s="38" t="n"/>
      <c r="K6137" s="38" t="n"/>
      <c r="L6137" s="38" t="n"/>
      <c r="N6137" s="36">
        <f>IF($B6137="","",IF($C6137="SUPERSTORE","Superstore","DH"))</f>
        <v/>
      </c>
      <c r="O6137" s="36">
        <f>IF($B6137="","",IFERROR(VLOOKUP($B6137,Mapping!$A:$C,2,0),"Not Mapped"))</f>
        <v/>
      </c>
      <c r="P6137" s="36">
        <f>IF($B6137="","",IFERROR(VLOOKUP($B6137,Mapping!$A:$C,3,0),"Not Mapped"))</f>
        <v/>
      </c>
      <c r="Q6137" s="36">
        <f>IF($B6137="","",IFERROR(VLOOKUP($O6137,Leaders!$A:$B,2,0),"Not Mapped"))</f>
        <v/>
      </c>
      <c r="R6137" s="36">
        <f>IF($B6137="","",IF(COUNTIF(Exclusions!$A:$A,$B6137)&gt;0,"Yes","No"))</f>
        <v/>
      </c>
      <c r="S6137" s="38">
        <f>IF($B6137="","",MIN(1,DAY($A6137)/IF($N6137="Superstore",Settings!$B$5,Settings!$B$4)))</f>
        <v/>
      </c>
      <c r="T6137" s="38">
        <f>IF(OR($B6137="",$G6137="",$S6137=0),"",$G6137/$S6137)</f>
        <v/>
      </c>
      <c r="U6137" s="36">
        <f>IF($T6137="","",IF($T6137&lt;Settings!$B$8,"Critical",IF($T6137&lt;Settings!$B$9,"Semi Critical","Non Critical")))</f>
        <v/>
      </c>
      <c r="V6137" s="28" t="n"/>
      <c r="Z6137">
        <f>IF($B6137="","",IFERROR(VLOOKUP($B6137,'Plan HC for CCA'!$A:$B,2,0),""))</f>
        <v/>
      </c>
      <c r="AA6137">
        <f>IF(OR($B6137="",$Z6137=""),"",IF(N($M6137)&lt;$Z6137,"Delta","No Delta"))</f>
        <v/>
      </c>
      <c r="AB6137">
        <f>IF(OR($B6137="",$Z6137=""),"",MAX(0,$Z6137-N($M6137)))</f>
        <v/>
      </c>
      <c r="AC6137" s="46">
        <f>IF($B6137="","",IFERROR(INDEX('CCA Util %'!$H:$H,MATCH($B6137,'CCA Util %'!$E:$E,0)),""))</f>
        <v/>
      </c>
      <c r="AD6137">
        <f>IF($B6137="","",IFERROR(INDEX('CCA Util %'!$G:$G,MATCH($B6137,'CCA Util %'!$E:$E,0)),""))</f>
        <v/>
      </c>
      <c r="AE6137">
        <f>IF(OR($B6137="",$U6137=""),"",$U6137&amp;" &amp; "&amp;IF(OR($AD6137="",$AD6137=0),"Util NA",$AD6137&amp;" Util"))</f>
        <v/>
      </c>
    </row>
    <row r="6138" ht="15.75" customHeight="1" s="42">
      <c r="A6138" s="41" t="n"/>
      <c r="G6138" s="38" t="n"/>
      <c r="H6138" s="38" t="n"/>
      <c r="I6138" s="38" t="n"/>
      <c r="J6138" s="38" t="n"/>
      <c r="K6138" s="38" t="n"/>
      <c r="L6138" s="38" t="n"/>
      <c r="N6138" s="36">
        <f>IF($B6138="","",IF($C6138="SUPERSTORE","Superstore","DH"))</f>
        <v/>
      </c>
      <c r="O6138" s="36">
        <f>IF($B6138="","",IFERROR(VLOOKUP($B6138,Mapping!$A:$C,2,0),"Not Mapped"))</f>
        <v/>
      </c>
      <c r="P6138" s="36">
        <f>IF($B6138="","",IFERROR(VLOOKUP($B6138,Mapping!$A:$C,3,0),"Not Mapped"))</f>
        <v/>
      </c>
      <c r="Q6138" s="36">
        <f>IF($B6138="","",IFERROR(VLOOKUP($O6138,Leaders!$A:$B,2,0),"Not Mapped"))</f>
        <v/>
      </c>
      <c r="R6138" s="36">
        <f>IF($B6138="","",IF(COUNTIF(Exclusions!$A:$A,$B6138)&gt;0,"Yes","No"))</f>
        <v/>
      </c>
      <c r="S6138" s="38">
        <f>IF($B6138="","",MIN(1,DAY($A6138)/IF($N6138="Superstore",Settings!$B$5,Settings!$B$4)))</f>
        <v/>
      </c>
      <c r="T6138" s="38">
        <f>IF(OR($B6138="",$G6138="",$S6138=0),"",$G6138/$S6138)</f>
        <v/>
      </c>
      <c r="U6138" s="36">
        <f>IF($T6138="","",IF($T6138&lt;Settings!$B$8,"Critical",IF($T6138&lt;Settings!$B$9,"Semi Critical","Non Critical")))</f>
        <v/>
      </c>
      <c r="V6138" s="28" t="n"/>
      <c r="Z6138">
        <f>IF($B6138="","",IFERROR(VLOOKUP($B6138,'Plan HC for CCA'!$A:$B,2,0),""))</f>
        <v/>
      </c>
      <c r="AA6138">
        <f>IF(OR($B6138="",$Z6138=""),"",IF(N($M6138)&lt;$Z6138,"Delta","No Delta"))</f>
        <v/>
      </c>
      <c r="AB6138">
        <f>IF(OR($B6138="",$Z6138=""),"",MAX(0,$Z6138-N($M6138)))</f>
        <v/>
      </c>
      <c r="AC6138" s="46">
        <f>IF($B6138="","",IFERROR(INDEX('CCA Util %'!$H:$H,MATCH($B6138,'CCA Util %'!$E:$E,0)),""))</f>
        <v/>
      </c>
      <c r="AD6138">
        <f>IF($B6138="","",IFERROR(INDEX('CCA Util %'!$G:$G,MATCH($B6138,'CCA Util %'!$E:$E,0)),""))</f>
        <v/>
      </c>
      <c r="AE6138">
        <f>IF(OR($B6138="",$U6138=""),"",$U6138&amp;" &amp; "&amp;IF(OR($AD6138="",$AD6138=0),"Util NA",$AD6138&amp;" Util"))</f>
        <v/>
      </c>
    </row>
    <row r="6139" ht="15.75" customHeight="1" s="42">
      <c r="A6139" s="41" t="n"/>
      <c r="G6139" s="38" t="n"/>
      <c r="H6139" s="38" t="n"/>
      <c r="I6139" s="38" t="n"/>
      <c r="J6139" s="38" t="n"/>
      <c r="K6139" s="38" t="n"/>
      <c r="L6139" s="38" t="n"/>
      <c r="N6139" s="36">
        <f>IF($B6139="","",IF($C6139="SUPERSTORE","Superstore","DH"))</f>
        <v/>
      </c>
      <c r="O6139" s="36">
        <f>IF($B6139="","",IFERROR(VLOOKUP($B6139,Mapping!$A:$C,2,0),"Not Mapped"))</f>
        <v/>
      </c>
      <c r="P6139" s="36">
        <f>IF($B6139="","",IFERROR(VLOOKUP($B6139,Mapping!$A:$C,3,0),"Not Mapped"))</f>
        <v/>
      </c>
      <c r="Q6139" s="36">
        <f>IF($B6139="","",IFERROR(VLOOKUP($O6139,Leaders!$A:$B,2,0),"Not Mapped"))</f>
        <v/>
      </c>
      <c r="R6139" s="36">
        <f>IF($B6139="","",IF(COUNTIF(Exclusions!$A:$A,$B6139)&gt;0,"Yes","No"))</f>
        <v/>
      </c>
      <c r="S6139" s="38">
        <f>IF($B6139="","",MIN(1,DAY($A6139)/IF($N6139="Superstore",Settings!$B$5,Settings!$B$4)))</f>
        <v/>
      </c>
      <c r="T6139" s="38">
        <f>IF(OR($B6139="",$G6139="",$S6139=0),"",$G6139/$S6139)</f>
        <v/>
      </c>
      <c r="U6139" s="36">
        <f>IF($T6139="","",IF($T6139&lt;Settings!$B$8,"Critical",IF($T6139&lt;Settings!$B$9,"Semi Critical","Non Critical")))</f>
        <v/>
      </c>
      <c r="V6139" s="28" t="n"/>
      <c r="Z6139">
        <f>IF($B6139="","",IFERROR(VLOOKUP($B6139,'Plan HC for CCA'!$A:$B,2,0),""))</f>
        <v/>
      </c>
      <c r="AA6139">
        <f>IF(OR($B6139="",$Z6139=""),"",IF(N($M6139)&lt;$Z6139,"Delta","No Delta"))</f>
        <v/>
      </c>
      <c r="AB6139">
        <f>IF(OR($B6139="",$Z6139=""),"",MAX(0,$Z6139-N($M6139)))</f>
        <v/>
      </c>
      <c r="AC6139" s="46">
        <f>IF($B6139="","",IFERROR(INDEX('CCA Util %'!$H:$H,MATCH($B6139,'CCA Util %'!$E:$E,0)),""))</f>
        <v/>
      </c>
      <c r="AD6139">
        <f>IF($B6139="","",IFERROR(INDEX('CCA Util %'!$G:$G,MATCH($B6139,'CCA Util %'!$E:$E,0)),""))</f>
        <v/>
      </c>
      <c r="AE6139">
        <f>IF(OR($B6139="",$U6139=""),"",$U6139&amp;" &amp; "&amp;IF(OR($AD6139="",$AD6139=0),"Util NA",$AD6139&amp;" Util"))</f>
        <v/>
      </c>
    </row>
    <row r="6140" ht="15.75" customHeight="1" s="42">
      <c r="A6140" s="41" t="n"/>
      <c r="G6140" s="38" t="n"/>
      <c r="H6140" s="38" t="n"/>
      <c r="I6140" s="38" t="n"/>
      <c r="J6140" s="38" t="n"/>
      <c r="K6140" s="38" t="n"/>
      <c r="L6140" s="38" t="n"/>
      <c r="N6140" s="36">
        <f>IF($B6140="","",IF($C6140="SUPERSTORE","Superstore","DH"))</f>
        <v/>
      </c>
      <c r="O6140" s="36">
        <f>IF($B6140="","",IFERROR(VLOOKUP($B6140,Mapping!$A:$C,2,0),"Not Mapped"))</f>
        <v/>
      </c>
      <c r="P6140" s="36">
        <f>IF($B6140="","",IFERROR(VLOOKUP($B6140,Mapping!$A:$C,3,0),"Not Mapped"))</f>
        <v/>
      </c>
      <c r="Q6140" s="36">
        <f>IF($B6140="","",IFERROR(VLOOKUP($O6140,Leaders!$A:$B,2,0),"Not Mapped"))</f>
        <v/>
      </c>
      <c r="R6140" s="36">
        <f>IF($B6140="","",IF(COUNTIF(Exclusions!$A:$A,$B6140)&gt;0,"Yes","No"))</f>
        <v/>
      </c>
      <c r="S6140" s="38">
        <f>IF($B6140="","",MIN(1,DAY($A6140)/IF($N6140="Superstore",Settings!$B$5,Settings!$B$4)))</f>
        <v/>
      </c>
      <c r="T6140" s="38">
        <f>IF(OR($B6140="",$G6140="",$S6140=0),"",$G6140/$S6140)</f>
        <v/>
      </c>
      <c r="U6140" s="36">
        <f>IF($T6140="","",IF($T6140&lt;Settings!$B$8,"Critical",IF($T6140&lt;Settings!$B$9,"Semi Critical","Non Critical")))</f>
        <v/>
      </c>
      <c r="V6140" s="28" t="n"/>
      <c r="Z6140">
        <f>IF($B6140="","",IFERROR(VLOOKUP($B6140,'Plan HC for CCA'!$A:$B,2,0),""))</f>
        <v/>
      </c>
      <c r="AA6140">
        <f>IF(OR($B6140="",$Z6140=""),"",IF(N($M6140)&lt;$Z6140,"Delta","No Delta"))</f>
        <v/>
      </c>
      <c r="AB6140">
        <f>IF(OR($B6140="",$Z6140=""),"",MAX(0,$Z6140-N($M6140)))</f>
        <v/>
      </c>
      <c r="AC6140" s="46">
        <f>IF($B6140="","",IFERROR(INDEX('CCA Util %'!$H:$H,MATCH($B6140,'CCA Util %'!$E:$E,0)),""))</f>
        <v/>
      </c>
      <c r="AD6140">
        <f>IF($B6140="","",IFERROR(INDEX('CCA Util %'!$G:$G,MATCH($B6140,'CCA Util %'!$E:$E,0)),""))</f>
        <v/>
      </c>
      <c r="AE6140">
        <f>IF(OR($B6140="",$U6140=""),"",$U6140&amp;" &amp; "&amp;IF(OR($AD6140="",$AD6140=0),"Util NA",$AD6140&amp;" Util"))</f>
        <v/>
      </c>
    </row>
    <row r="6141" ht="15.75" customHeight="1" s="42">
      <c r="A6141" s="41" t="n"/>
      <c r="G6141" s="38" t="n"/>
      <c r="H6141" s="38" t="n"/>
      <c r="I6141" s="38" t="n"/>
      <c r="J6141" s="38" t="n"/>
      <c r="K6141" s="38" t="n"/>
      <c r="L6141" s="38" t="n"/>
      <c r="N6141" s="36">
        <f>IF($B6141="","",IF($C6141="SUPERSTORE","Superstore","DH"))</f>
        <v/>
      </c>
      <c r="O6141" s="36">
        <f>IF($B6141="","",IFERROR(VLOOKUP($B6141,Mapping!$A:$C,2,0),"Not Mapped"))</f>
        <v/>
      </c>
      <c r="P6141" s="36">
        <f>IF($B6141="","",IFERROR(VLOOKUP($B6141,Mapping!$A:$C,3,0),"Not Mapped"))</f>
        <v/>
      </c>
      <c r="Q6141" s="36">
        <f>IF($B6141="","",IFERROR(VLOOKUP($O6141,Leaders!$A:$B,2,0),"Not Mapped"))</f>
        <v/>
      </c>
      <c r="R6141" s="36">
        <f>IF($B6141="","",IF(COUNTIF(Exclusions!$A:$A,$B6141)&gt;0,"Yes","No"))</f>
        <v/>
      </c>
      <c r="S6141" s="38">
        <f>IF($B6141="","",MIN(1,DAY($A6141)/IF($N6141="Superstore",Settings!$B$5,Settings!$B$4)))</f>
        <v/>
      </c>
      <c r="T6141" s="38">
        <f>IF(OR($B6141="",$G6141="",$S6141=0),"",$G6141/$S6141)</f>
        <v/>
      </c>
      <c r="U6141" s="36">
        <f>IF($T6141="","",IF($T6141&lt;Settings!$B$8,"Critical",IF($T6141&lt;Settings!$B$9,"Semi Critical","Non Critical")))</f>
        <v/>
      </c>
      <c r="V6141" s="28" t="n"/>
      <c r="Z6141">
        <f>IF($B6141="","",IFERROR(VLOOKUP($B6141,'Plan HC for CCA'!$A:$B,2,0),""))</f>
        <v/>
      </c>
      <c r="AA6141">
        <f>IF(OR($B6141="",$Z6141=""),"",IF(N($M6141)&lt;$Z6141,"Delta","No Delta"))</f>
        <v/>
      </c>
      <c r="AB6141">
        <f>IF(OR($B6141="",$Z6141=""),"",MAX(0,$Z6141-N($M6141)))</f>
        <v/>
      </c>
      <c r="AC6141" s="46">
        <f>IF($B6141="","",IFERROR(INDEX('CCA Util %'!$H:$H,MATCH($B6141,'CCA Util %'!$E:$E,0)),""))</f>
        <v/>
      </c>
      <c r="AD6141">
        <f>IF($B6141="","",IFERROR(INDEX('CCA Util %'!$G:$G,MATCH($B6141,'CCA Util %'!$E:$E,0)),""))</f>
        <v/>
      </c>
      <c r="AE6141">
        <f>IF(OR($B6141="",$U6141=""),"",$U6141&amp;" &amp; "&amp;IF(OR($AD6141="",$AD6141=0),"Util NA",$AD6141&amp;" Util"))</f>
        <v/>
      </c>
    </row>
    <row r="6142" ht="15.75" customHeight="1" s="42">
      <c r="A6142" s="41" t="n"/>
      <c r="G6142" s="38" t="n"/>
      <c r="H6142" s="38" t="n"/>
      <c r="I6142" s="38" t="n"/>
      <c r="J6142" s="38" t="n"/>
      <c r="K6142" s="38" t="n"/>
      <c r="L6142" s="38" t="n"/>
      <c r="N6142" s="36">
        <f>IF($B6142="","",IF($C6142="SUPERSTORE","Superstore","DH"))</f>
        <v/>
      </c>
      <c r="O6142" s="36">
        <f>IF($B6142="","",IFERROR(VLOOKUP($B6142,Mapping!$A:$C,2,0),"Not Mapped"))</f>
        <v/>
      </c>
      <c r="P6142" s="36">
        <f>IF($B6142="","",IFERROR(VLOOKUP($B6142,Mapping!$A:$C,3,0),"Not Mapped"))</f>
        <v/>
      </c>
      <c r="Q6142" s="36">
        <f>IF($B6142="","",IFERROR(VLOOKUP($O6142,Leaders!$A:$B,2,0),"Not Mapped"))</f>
        <v/>
      </c>
      <c r="R6142" s="36">
        <f>IF($B6142="","",IF(COUNTIF(Exclusions!$A:$A,$B6142)&gt;0,"Yes","No"))</f>
        <v/>
      </c>
      <c r="S6142" s="38">
        <f>IF($B6142="","",MIN(1,DAY($A6142)/IF($N6142="Superstore",Settings!$B$5,Settings!$B$4)))</f>
        <v/>
      </c>
      <c r="T6142" s="38">
        <f>IF(OR($B6142="",$G6142="",$S6142=0),"",$G6142/$S6142)</f>
        <v/>
      </c>
      <c r="U6142" s="36">
        <f>IF($T6142="","",IF($T6142&lt;Settings!$B$8,"Critical",IF($T6142&lt;Settings!$B$9,"Semi Critical","Non Critical")))</f>
        <v/>
      </c>
      <c r="V6142" s="28" t="n"/>
      <c r="Z6142">
        <f>IF($B6142="","",IFERROR(VLOOKUP($B6142,'Plan HC for CCA'!$A:$B,2,0),""))</f>
        <v/>
      </c>
      <c r="AA6142">
        <f>IF(OR($B6142="",$Z6142=""),"",IF(N($M6142)&lt;$Z6142,"Delta","No Delta"))</f>
        <v/>
      </c>
      <c r="AB6142">
        <f>IF(OR($B6142="",$Z6142=""),"",MAX(0,$Z6142-N($M6142)))</f>
        <v/>
      </c>
      <c r="AC6142" s="46">
        <f>IF($B6142="","",IFERROR(INDEX('CCA Util %'!$H:$H,MATCH($B6142,'CCA Util %'!$E:$E,0)),""))</f>
        <v/>
      </c>
      <c r="AD6142">
        <f>IF($B6142="","",IFERROR(INDEX('CCA Util %'!$G:$G,MATCH($B6142,'CCA Util %'!$E:$E,0)),""))</f>
        <v/>
      </c>
      <c r="AE6142">
        <f>IF(OR($B6142="",$U6142=""),"",$U6142&amp;" &amp; "&amp;IF(OR($AD6142="",$AD6142=0),"Util NA",$AD6142&amp;" Util"))</f>
        <v/>
      </c>
    </row>
    <row r="6143" ht="15.75" customHeight="1" s="42">
      <c r="A6143" s="41" t="n"/>
      <c r="G6143" s="38" t="n"/>
      <c r="H6143" s="38" t="n"/>
      <c r="I6143" s="38" t="n"/>
      <c r="J6143" s="38" t="n"/>
      <c r="K6143" s="38" t="n"/>
      <c r="L6143" s="38" t="n"/>
      <c r="N6143" s="36">
        <f>IF($B6143="","",IF($C6143="SUPERSTORE","Superstore","DH"))</f>
        <v/>
      </c>
      <c r="O6143" s="36">
        <f>IF($B6143="","",IFERROR(VLOOKUP($B6143,Mapping!$A:$C,2,0),"Not Mapped"))</f>
        <v/>
      </c>
      <c r="P6143" s="36">
        <f>IF($B6143="","",IFERROR(VLOOKUP($B6143,Mapping!$A:$C,3,0),"Not Mapped"))</f>
        <v/>
      </c>
      <c r="Q6143" s="36">
        <f>IF($B6143="","",IFERROR(VLOOKUP($O6143,Leaders!$A:$B,2,0),"Not Mapped"))</f>
        <v/>
      </c>
      <c r="R6143" s="36">
        <f>IF($B6143="","",IF(COUNTIF(Exclusions!$A:$A,$B6143)&gt;0,"Yes","No"))</f>
        <v/>
      </c>
      <c r="S6143" s="38">
        <f>IF($B6143="","",MIN(1,DAY($A6143)/IF($N6143="Superstore",Settings!$B$5,Settings!$B$4)))</f>
        <v/>
      </c>
      <c r="T6143" s="38">
        <f>IF(OR($B6143="",$G6143="",$S6143=0),"",$G6143/$S6143)</f>
        <v/>
      </c>
      <c r="U6143" s="36">
        <f>IF($T6143="","",IF($T6143&lt;Settings!$B$8,"Critical",IF($T6143&lt;Settings!$B$9,"Semi Critical","Non Critical")))</f>
        <v/>
      </c>
      <c r="V6143" s="28" t="n"/>
      <c r="Z6143">
        <f>IF($B6143="","",IFERROR(VLOOKUP($B6143,'Plan HC for CCA'!$A:$B,2,0),""))</f>
        <v/>
      </c>
      <c r="AA6143">
        <f>IF(OR($B6143="",$Z6143=""),"",IF(N($M6143)&lt;$Z6143,"Delta","No Delta"))</f>
        <v/>
      </c>
      <c r="AB6143">
        <f>IF(OR($B6143="",$Z6143=""),"",MAX(0,$Z6143-N($M6143)))</f>
        <v/>
      </c>
      <c r="AC6143" s="46">
        <f>IF($B6143="","",IFERROR(INDEX('CCA Util %'!$H:$H,MATCH($B6143,'CCA Util %'!$E:$E,0)),""))</f>
        <v/>
      </c>
      <c r="AD6143">
        <f>IF($B6143="","",IFERROR(INDEX('CCA Util %'!$G:$G,MATCH($B6143,'CCA Util %'!$E:$E,0)),""))</f>
        <v/>
      </c>
      <c r="AE6143">
        <f>IF(OR($B6143="",$U6143=""),"",$U6143&amp;" &amp; "&amp;IF(OR($AD6143="",$AD6143=0),"Util NA",$AD6143&amp;" Util"))</f>
        <v/>
      </c>
    </row>
    <row r="6144" ht="15.75" customHeight="1" s="42">
      <c r="A6144" s="41" t="n"/>
      <c r="G6144" s="38" t="n"/>
      <c r="H6144" s="38" t="n"/>
      <c r="I6144" s="38" t="n"/>
      <c r="J6144" s="38" t="n"/>
      <c r="K6144" s="38" t="n"/>
      <c r="L6144" s="38" t="n"/>
      <c r="N6144" s="36">
        <f>IF($B6144="","",IF($C6144="SUPERSTORE","Superstore","DH"))</f>
        <v/>
      </c>
      <c r="O6144" s="36">
        <f>IF($B6144="","",IFERROR(VLOOKUP($B6144,Mapping!$A:$C,2,0),"Not Mapped"))</f>
        <v/>
      </c>
      <c r="P6144" s="36">
        <f>IF($B6144="","",IFERROR(VLOOKUP($B6144,Mapping!$A:$C,3,0),"Not Mapped"))</f>
        <v/>
      </c>
      <c r="Q6144" s="36">
        <f>IF($B6144="","",IFERROR(VLOOKUP($O6144,Leaders!$A:$B,2,0),"Not Mapped"))</f>
        <v/>
      </c>
      <c r="R6144" s="36">
        <f>IF($B6144="","",IF(COUNTIF(Exclusions!$A:$A,$B6144)&gt;0,"Yes","No"))</f>
        <v/>
      </c>
      <c r="S6144" s="38">
        <f>IF($B6144="","",MIN(1,DAY($A6144)/IF($N6144="Superstore",Settings!$B$5,Settings!$B$4)))</f>
        <v/>
      </c>
      <c r="T6144" s="38">
        <f>IF(OR($B6144="",$G6144="",$S6144=0),"",$G6144/$S6144)</f>
        <v/>
      </c>
      <c r="U6144" s="36">
        <f>IF($T6144="","",IF($T6144&lt;Settings!$B$8,"Critical",IF($T6144&lt;Settings!$B$9,"Semi Critical","Non Critical")))</f>
        <v/>
      </c>
      <c r="V6144" s="28" t="n"/>
      <c r="Z6144">
        <f>IF($B6144="","",IFERROR(VLOOKUP($B6144,'Plan HC for CCA'!$A:$B,2,0),""))</f>
        <v/>
      </c>
      <c r="AA6144">
        <f>IF(OR($B6144="",$Z6144=""),"",IF(N($M6144)&lt;$Z6144,"Delta","No Delta"))</f>
        <v/>
      </c>
      <c r="AB6144">
        <f>IF(OR($B6144="",$Z6144=""),"",MAX(0,$Z6144-N($M6144)))</f>
        <v/>
      </c>
      <c r="AC6144" s="46">
        <f>IF($B6144="","",IFERROR(INDEX('CCA Util %'!$H:$H,MATCH($B6144,'CCA Util %'!$E:$E,0)),""))</f>
        <v/>
      </c>
      <c r="AD6144">
        <f>IF($B6144="","",IFERROR(INDEX('CCA Util %'!$G:$G,MATCH($B6144,'CCA Util %'!$E:$E,0)),""))</f>
        <v/>
      </c>
      <c r="AE6144">
        <f>IF(OR($B6144="",$U6144=""),"",$U6144&amp;" &amp; "&amp;IF(OR($AD6144="",$AD6144=0),"Util NA",$AD6144&amp;" Util"))</f>
        <v/>
      </c>
    </row>
    <row r="6145" ht="15.75" customHeight="1" s="42">
      <c r="A6145" s="41" t="n"/>
      <c r="G6145" s="38" t="n"/>
      <c r="H6145" s="38" t="n"/>
      <c r="I6145" s="38" t="n"/>
      <c r="J6145" s="38" t="n"/>
      <c r="K6145" s="38" t="n"/>
      <c r="L6145" s="38" t="n"/>
      <c r="N6145" s="36">
        <f>IF($B6145="","",IF($C6145="SUPERSTORE","Superstore","DH"))</f>
        <v/>
      </c>
      <c r="O6145" s="36">
        <f>IF($B6145="","",IFERROR(VLOOKUP($B6145,Mapping!$A:$C,2,0),"Not Mapped"))</f>
        <v/>
      </c>
      <c r="P6145" s="36">
        <f>IF($B6145="","",IFERROR(VLOOKUP($B6145,Mapping!$A:$C,3,0),"Not Mapped"))</f>
        <v/>
      </c>
      <c r="Q6145" s="36">
        <f>IF($B6145="","",IFERROR(VLOOKUP($O6145,Leaders!$A:$B,2,0),"Not Mapped"))</f>
        <v/>
      </c>
      <c r="R6145" s="36">
        <f>IF($B6145="","",IF(COUNTIF(Exclusions!$A:$A,$B6145)&gt;0,"Yes","No"))</f>
        <v/>
      </c>
      <c r="S6145" s="38">
        <f>IF($B6145="","",MIN(1,DAY($A6145)/IF($N6145="Superstore",Settings!$B$5,Settings!$B$4)))</f>
        <v/>
      </c>
      <c r="T6145" s="38">
        <f>IF(OR($B6145="",$G6145="",$S6145=0),"",$G6145/$S6145)</f>
        <v/>
      </c>
      <c r="U6145" s="36">
        <f>IF($T6145="","",IF($T6145&lt;Settings!$B$8,"Critical",IF($T6145&lt;Settings!$B$9,"Semi Critical","Non Critical")))</f>
        <v/>
      </c>
      <c r="V6145" s="28" t="n"/>
      <c r="Z6145">
        <f>IF($B6145="","",IFERROR(VLOOKUP($B6145,'Plan HC for CCA'!$A:$B,2,0),""))</f>
        <v/>
      </c>
      <c r="AA6145">
        <f>IF(OR($B6145="",$Z6145=""),"",IF(N($M6145)&lt;$Z6145,"Delta","No Delta"))</f>
        <v/>
      </c>
      <c r="AB6145">
        <f>IF(OR($B6145="",$Z6145=""),"",MAX(0,$Z6145-N($M6145)))</f>
        <v/>
      </c>
      <c r="AC6145" s="46">
        <f>IF($B6145="","",IFERROR(INDEX('CCA Util %'!$H:$H,MATCH($B6145,'CCA Util %'!$E:$E,0)),""))</f>
        <v/>
      </c>
      <c r="AD6145">
        <f>IF($B6145="","",IFERROR(INDEX('CCA Util %'!$G:$G,MATCH($B6145,'CCA Util %'!$E:$E,0)),""))</f>
        <v/>
      </c>
      <c r="AE6145">
        <f>IF(OR($B6145="",$U6145=""),"",$U6145&amp;" &amp; "&amp;IF(OR($AD6145="",$AD6145=0),"Util NA",$AD6145&amp;" Util"))</f>
        <v/>
      </c>
    </row>
    <row r="6146" ht="15.75" customHeight="1" s="42">
      <c r="A6146" s="41" t="n"/>
      <c r="G6146" s="38" t="n"/>
      <c r="H6146" s="38" t="n"/>
      <c r="I6146" s="38" t="n"/>
      <c r="J6146" s="38" t="n"/>
      <c r="K6146" s="38" t="n"/>
      <c r="L6146" s="38" t="n"/>
      <c r="N6146" s="36">
        <f>IF($B6146="","",IF($C6146="SUPERSTORE","Superstore","DH"))</f>
        <v/>
      </c>
      <c r="O6146" s="36">
        <f>IF($B6146="","",IFERROR(VLOOKUP($B6146,Mapping!$A:$C,2,0),"Not Mapped"))</f>
        <v/>
      </c>
      <c r="P6146" s="36">
        <f>IF($B6146="","",IFERROR(VLOOKUP($B6146,Mapping!$A:$C,3,0),"Not Mapped"))</f>
        <v/>
      </c>
      <c r="Q6146" s="36">
        <f>IF($B6146="","",IFERROR(VLOOKUP($O6146,Leaders!$A:$B,2,0),"Not Mapped"))</f>
        <v/>
      </c>
      <c r="R6146" s="36">
        <f>IF($B6146="","",IF(COUNTIF(Exclusions!$A:$A,$B6146)&gt;0,"Yes","No"))</f>
        <v/>
      </c>
      <c r="S6146" s="38">
        <f>IF($B6146="","",MIN(1,DAY($A6146)/IF($N6146="Superstore",Settings!$B$5,Settings!$B$4)))</f>
        <v/>
      </c>
      <c r="T6146" s="38">
        <f>IF(OR($B6146="",$G6146="",$S6146=0),"",$G6146/$S6146)</f>
        <v/>
      </c>
      <c r="U6146" s="36">
        <f>IF($T6146="","",IF($T6146&lt;Settings!$B$8,"Critical",IF($T6146&lt;Settings!$B$9,"Semi Critical","Non Critical")))</f>
        <v/>
      </c>
      <c r="V6146" s="28" t="n"/>
      <c r="Z6146">
        <f>IF($B6146="","",IFERROR(VLOOKUP($B6146,'Plan HC for CCA'!$A:$B,2,0),""))</f>
        <v/>
      </c>
      <c r="AA6146">
        <f>IF(OR($B6146="",$Z6146=""),"",IF(N($M6146)&lt;$Z6146,"Delta","No Delta"))</f>
        <v/>
      </c>
      <c r="AB6146">
        <f>IF(OR($B6146="",$Z6146=""),"",MAX(0,$Z6146-N($M6146)))</f>
        <v/>
      </c>
      <c r="AC6146" s="46">
        <f>IF($B6146="","",IFERROR(INDEX('CCA Util %'!$H:$H,MATCH($B6146,'CCA Util %'!$E:$E,0)),""))</f>
        <v/>
      </c>
      <c r="AD6146">
        <f>IF($B6146="","",IFERROR(INDEX('CCA Util %'!$G:$G,MATCH($B6146,'CCA Util %'!$E:$E,0)),""))</f>
        <v/>
      </c>
      <c r="AE6146">
        <f>IF(OR($B6146="",$U6146=""),"",$U6146&amp;" &amp; "&amp;IF(OR($AD6146="",$AD6146=0),"Util NA",$AD6146&amp;" Util"))</f>
        <v/>
      </c>
    </row>
    <row r="6147" ht="15.75" customHeight="1" s="42">
      <c r="A6147" s="41" t="n"/>
      <c r="G6147" s="38" t="n"/>
      <c r="H6147" s="38" t="n"/>
      <c r="I6147" s="38" t="n"/>
      <c r="J6147" s="38" t="n"/>
      <c r="K6147" s="38" t="n"/>
      <c r="L6147" s="38" t="n"/>
      <c r="N6147" s="36">
        <f>IF($B6147="","",IF($C6147="SUPERSTORE","Superstore","DH"))</f>
        <v/>
      </c>
      <c r="O6147" s="36">
        <f>IF($B6147="","",IFERROR(VLOOKUP($B6147,Mapping!$A:$C,2,0),"Not Mapped"))</f>
        <v/>
      </c>
      <c r="P6147" s="36">
        <f>IF($B6147="","",IFERROR(VLOOKUP($B6147,Mapping!$A:$C,3,0),"Not Mapped"))</f>
        <v/>
      </c>
      <c r="Q6147" s="36">
        <f>IF($B6147="","",IFERROR(VLOOKUP($O6147,Leaders!$A:$B,2,0),"Not Mapped"))</f>
        <v/>
      </c>
      <c r="R6147" s="36">
        <f>IF($B6147="","",IF(COUNTIF(Exclusions!$A:$A,$B6147)&gt;0,"Yes","No"))</f>
        <v/>
      </c>
      <c r="S6147" s="38">
        <f>IF($B6147="","",MIN(1,DAY($A6147)/IF($N6147="Superstore",Settings!$B$5,Settings!$B$4)))</f>
        <v/>
      </c>
      <c r="T6147" s="38">
        <f>IF(OR($B6147="",$G6147="",$S6147=0),"",$G6147/$S6147)</f>
        <v/>
      </c>
      <c r="U6147" s="36">
        <f>IF($T6147="","",IF($T6147&lt;Settings!$B$8,"Critical",IF($T6147&lt;Settings!$B$9,"Semi Critical","Non Critical")))</f>
        <v/>
      </c>
      <c r="V6147" s="28" t="n"/>
      <c r="Z6147">
        <f>IF($B6147="","",IFERROR(VLOOKUP($B6147,'Plan HC for CCA'!$A:$B,2,0),""))</f>
        <v/>
      </c>
      <c r="AA6147">
        <f>IF(OR($B6147="",$Z6147=""),"",IF(N($M6147)&lt;$Z6147,"Delta","No Delta"))</f>
        <v/>
      </c>
      <c r="AB6147">
        <f>IF(OR($B6147="",$Z6147=""),"",MAX(0,$Z6147-N($M6147)))</f>
        <v/>
      </c>
      <c r="AC6147" s="46">
        <f>IF($B6147="","",IFERROR(INDEX('CCA Util %'!$H:$H,MATCH($B6147,'CCA Util %'!$E:$E,0)),""))</f>
        <v/>
      </c>
      <c r="AD6147">
        <f>IF($B6147="","",IFERROR(INDEX('CCA Util %'!$G:$G,MATCH($B6147,'CCA Util %'!$E:$E,0)),""))</f>
        <v/>
      </c>
      <c r="AE6147">
        <f>IF(OR($B6147="",$U6147=""),"",$U6147&amp;" &amp; "&amp;IF(OR($AD6147="",$AD6147=0),"Util NA",$AD6147&amp;" Util"))</f>
        <v/>
      </c>
    </row>
    <row r="6148" ht="15.75" customHeight="1" s="42">
      <c r="A6148" s="41" t="n"/>
      <c r="G6148" s="38" t="n"/>
      <c r="H6148" s="38" t="n"/>
      <c r="I6148" s="38" t="n"/>
      <c r="J6148" s="38" t="n"/>
      <c r="K6148" s="38" t="n"/>
      <c r="L6148" s="38" t="n"/>
      <c r="N6148" s="36">
        <f>IF($B6148="","",IF($C6148="SUPERSTORE","Superstore","DH"))</f>
        <v/>
      </c>
      <c r="O6148" s="36">
        <f>IF($B6148="","",IFERROR(VLOOKUP($B6148,Mapping!$A:$C,2,0),"Not Mapped"))</f>
        <v/>
      </c>
      <c r="P6148" s="36">
        <f>IF($B6148="","",IFERROR(VLOOKUP($B6148,Mapping!$A:$C,3,0),"Not Mapped"))</f>
        <v/>
      </c>
      <c r="Q6148" s="36">
        <f>IF($B6148="","",IFERROR(VLOOKUP($O6148,Leaders!$A:$B,2,0),"Not Mapped"))</f>
        <v/>
      </c>
      <c r="R6148" s="36">
        <f>IF($B6148="","",IF(COUNTIF(Exclusions!$A:$A,$B6148)&gt;0,"Yes","No"))</f>
        <v/>
      </c>
      <c r="S6148" s="38">
        <f>IF($B6148="","",MIN(1,DAY($A6148)/IF($N6148="Superstore",Settings!$B$5,Settings!$B$4)))</f>
        <v/>
      </c>
      <c r="T6148" s="38">
        <f>IF(OR($B6148="",$G6148="",$S6148=0),"",$G6148/$S6148)</f>
        <v/>
      </c>
      <c r="U6148" s="36">
        <f>IF($T6148="","",IF($T6148&lt;Settings!$B$8,"Critical",IF($T6148&lt;Settings!$B$9,"Semi Critical","Non Critical")))</f>
        <v/>
      </c>
      <c r="V6148" s="28" t="n"/>
      <c r="Z6148">
        <f>IF($B6148="","",IFERROR(VLOOKUP($B6148,'Plan HC for CCA'!$A:$B,2,0),""))</f>
        <v/>
      </c>
      <c r="AA6148">
        <f>IF(OR($B6148="",$Z6148=""),"",IF(N($M6148)&lt;$Z6148,"Delta","No Delta"))</f>
        <v/>
      </c>
      <c r="AB6148">
        <f>IF(OR($B6148="",$Z6148=""),"",MAX(0,$Z6148-N($M6148)))</f>
        <v/>
      </c>
      <c r="AC6148" s="46">
        <f>IF($B6148="","",IFERROR(INDEX('CCA Util %'!$H:$H,MATCH($B6148,'CCA Util %'!$E:$E,0)),""))</f>
        <v/>
      </c>
      <c r="AD6148">
        <f>IF($B6148="","",IFERROR(INDEX('CCA Util %'!$G:$G,MATCH($B6148,'CCA Util %'!$E:$E,0)),""))</f>
        <v/>
      </c>
      <c r="AE6148">
        <f>IF(OR($B6148="",$U6148=""),"",$U6148&amp;" &amp; "&amp;IF(OR($AD6148="",$AD6148=0),"Util NA",$AD6148&amp;" Util"))</f>
        <v/>
      </c>
    </row>
    <row r="6149" ht="15.75" customHeight="1" s="42">
      <c r="A6149" s="41" t="n"/>
      <c r="G6149" s="38" t="n"/>
      <c r="H6149" s="38" t="n"/>
      <c r="I6149" s="38" t="n"/>
      <c r="J6149" s="38" t="n"/>
      <c r="K6149" s="38" t="n"/>
      <c r="L6149" s="38" t="n"/>
      <c r="N6149" s="36">
        <f>IF($B6149="","",IF($C6149="SUPERSTORE","Superstore","DH"))</f>
        <v/>
      </c>
      <c r="O6149" s="36">
        <f>IF($B6149="","",IFERROR(VLOOKUP($B6149,Mapping!$A:$C,2,0),"Not Mapped"))</f>
        <v/>
      </c>
      <c r="P6149" s="36">
        <f>IF($B6149="","",IFERROR(VLOOKUP($B6149,Mapping!$A:$C,3,0),"Not Mapped"))</f>
        <v/>
      </c>
      <c r="Q6149" s="36">
        <f>IF($B6149="","",IFERROR(VLOOKUP($O6149,Leaders!$A:$B,2,0),"Not Mapped"))</f>
        <v/>
      </c>
      <c r="R6149" s="36">
        <f>IF($B6149="","",IF(COUNTIF(Exclusions!$A:$A,$B6149)&gt;0,"Yes","No"))</f>
        <v/>
      </c>
      <c r="S6149" s="38">
        <f>IF($B6149="","",MIN(1,DAY($A6149)/IF($N6149="Superstore",Settings!$B$5,Settings!$B$4)))</f>
        <v/>
      </c>
      <c r="T6149" s="38">
        <f>IF(OR($B6149="",$G6149="",$S6149=0),"",$G6149/$S6149)</f>
        <v/>
      </c>
      <c r="U6149" s="36">
        <f>IF($T6149="","",IF($T6149&lt;Settings!$B$8,"Critical",IF($T6149&lt;Settings!$B$9,"Semi Critical","Non Critical")))</f>
        <v/>
      </c>
      <c r="V6149" s="28" t="n"/>
      <c r="Z6149">
        <f>IF($B6149="","",IFERROR(VLOOKUP($B6149,'Plan HC for CCA'!$A:$B,2,0),""))</f>
        <v/>
      </c>
      <c r="AA6149">
        <f>IF(OR($B6149="",$Z6149=""),"",IF(N($M6149)&lt;$Z6149,"Delta","No Delta"))</f>
        <v/>
      </c>
      <c r="AB6149">
        <f>IF(OR($B6149="",$Z6149=""),"",MAX(0,$Z6149-N($M6149)))</f>
        <v/>
      </c>
      <c r="AC6149" s="46">
        <f>IF($B6149="","",IFERROR(INDEX('CCA Util %'!$H:$H,MATCH($B6149,'CCA Util %'!$E:$E,0)),""))</f>
        <v/>
      </c>
      <c r="AD6149">
        <f>IF($B6149="","",IFERROR(INDEX('CCA Util %'!$G:$G,MATCH($B6149,'CCA Util %'!$E:$E,0)),""))</f>
        <v/>
      </c>
      <c r="AE6149">
        <f>IF(OR($B6149="",$U6149=""),"",$U6149&amp;" &amp; "&amp;IF(OR($AD6149="",$AD6149=0),"Util NA",$AD6149&amp;" Util"))</f>
        <v/>
      </c>
    </row>
    <row r="6150" ht="15.75" customHeight="1" s="42">
      <c r="A6150" s="41" t="n"/>
      <c r="G6150" s="38" t="n"/>
      <c r="H6150" s="38" t="n"/>
      <c r="I6150" s="38" t="n"/>
      <c r="J6150" s="38" t="n"/>
      <c r="K6150" s="38" t="n"/>
      <c r="L6150" s="38" t="n"/>
      <c r="N6150" s="36">
        <f>IF($B6150="","",IF($C6150="SUPERSTORE","Superstore","DH"))</f>
        <v/>
      </c>
      <c r="O6150" s="36">
        <f>IF($B6150="","",IFERROR(VLOOKUP($B6150,Mapping!$A:$C,2,0),"Not Mapped"))</f>
        <v/>
      </c>
      <c r="P6150" s="36">
        <f>IF($B6150="","",IFERROR(VLOOKUP($B6150,Mapping!$A:$C,3,0),"Not Mapped"))</f>
        <v/>
      </c>
      <c r="Q6150" s="36">
        <f>IF($B6150="","",IFERROR(VLOOKUP($O6150,Leaders!$A:$B,2,0),"Not Mapped"))</f>
        <v/>
      </c>
      <c r="R6150" s="36">
        <f>IF($B6150="","",IF(COUNTIF(Exclusions!$A:$A,$B6150)&gt;0,"Yes","No"))</f>
        <v/>
      </c>
      <c r="S6150" s="38">
        <f>IF($B6150="","",MIN(1,DAY($A6150)/IF($N6150="Superstore",Settings!$B$5,Settings!$B$4)))</f>
        <v/>
      </c>
      <c r="T6150" s="38">
        <f>IF(OR($B6150="",$G6150="",$S6150=0),"",$G6150/$S6150)</f>
        <v/>
      </c>
      <c r="U6150" s="36">
        <f>IF($T6150="","",IF($T6150&lt;Settings!$B$8,"Critical",IF($T6150&lt;Settings!$B$9,"Semi Critical","Non Critical")))</f>
        <v/>
      </c>
      <c r="V6150" s="28" t="n"/>
      <c r="Z6150">
        <f>IF($B6150="","",IFERROR(VLOOKUP($B6150,'Plan HC for CCA'!$A:$B,2,0),""))</f>
        <v/>
      </c>
      <c r="AA6150">
        <f>IF(OR($B6150="",$Z6150=""),"",IF(N($M6150)&lt;$Z6150,"Delta","No Delta"))</f>
        <v/>
      </c>
      <c r="AB6150">
        <f>IF(OR($B6150="",$Z6150=""),"",MAX(0,$Z6150-N($M6150)))</f>
        <v/>
      </c>
      <c r="AC6150" s="46">
        <f>IF($B6150="","",IFERROR(INDEX('CCA Util %'!$H:$H,MATCH($B6150,'CCA Util %'!$E:$E,0)),""))</f>
        <v/>
      </c>
      <c r="AD6150">
        <f>IF($B6150="","",IFERROR(INDEX('CCA Util %'!$G:$G,MATCH($B6150,'CCA Util %'!$E:$E,0)),""))</f>
        <v/>
      </c>
      <c r="AE6150">
        <f>IF(OR($B6150="",$U6150=""),"",$U6150&amp;" &amp; "&amp;IF(OR($AD6150="",$AD6150=0),"Util NA",$AD6150&amp;" Util"))</f>
        <v/>
      </c>
    </row>
    <row r="6151" ht="15.75" customHeight="1" s="42">
      <c r="A6151" s="41" t="n"/>
      <c r="G6151" s="38" t="n"/>
      <c r="H6151" s="38" t="n"/>
      <c r="I6151" s="38" t="n"/>
      <c r="J6151" s="38" t="n"/>
      <c r="K6151" s="38" t="n"/>
      <c r="L6151" s="38" t="n"/>
      <c r="N6151" s="36">
        <f>IF($B6151="","",IF($C6151="SUPERSTORE","Superstore","DH"))</f>
        <v/>
      </c>
      <c r="O6151" s="36">
        <f>IF($B6151="","",IFERROR(VLOOKUP($B6151,Mapping!$A:$C,2,0),"Not Mapped"))</f>
        <v/>
      </c>
      <c r="P6151" s="36">
        <f>IF($B6151="","",IFERROR(VLOOKUP($B6151,Mapping!$A:$C,3,0),"Not Mapped"))</f>
        <v/>
      </c>
      <c r="Q6151" s="36">
        <f>IF($B6151="","",IFERROR(VLOOKUP($O6151,Leaders!$A:$B,2,0),"Not Mapped"))</f>
        <v/>
      </c>
      <c r="R6151" s="36">
        <f>IF($B6151="","",IF(COUNTIF(Exclusions!$A:$A,$B6151)&gt;0,"Yes","No"))</f>
        <v/>
      </c>
      <c r="S6151" s="38">
        <f>IF($B6151="","",MIN(1,DAY($A6151)/IF($N6151="Superstore",Settings!$B$5,Settings!$B$4)))</f>
        <v/>
      </c>
      <c r="T6151" s="38">
        <f>IF(OR($B6151="",$G6151="",$S6151=0),"",$G6151/$S6151)</f>
        <v/>
      </c>
      <c r="U6151" s="36">
        <f>IF($T6151="","",IF($T6151&lt;Settings!$B$8,"Critical",IF($T6151&lt;Settings!$B$9,"Semi Critical","Non Critical")))</f>
        <v/>
      </c>
      <c r="V6151" s="28" t="n"/>
      <c r="Z6151">
        <f>IF($B6151="","",IFERROR(VLOOKUP($B6151,'Plan HC for CCA'!$A:$B,2,0),""))</f>
        <v/>
      </c>
      <c r="AA6151">
        <f>IF(OR($B6151="",$Z6151=""),"",IF(N($M6151)&lt;$Z6151,"Delta","No Delta"))</f>
        <v/>
      </c>
      <c r="AB6151">
        <f>IF(OR($B6151="",$Z6151=""),"",MAX(0,$Z6151-N($M6151)))</f>
        <v/>
      </c>
      <c r="AC6151" s="46">
        <f>IF($B6151="","",IFERROR(INDEX('CCA Util %'!$H:$H,MATCH($B6151,'CCA Util %'!$E:$E,0)),""))</f>
        <v/>
      </c>
      <c r="AD6151">
        <f>IF($B6151="","",IFERROR(INDEX('CCA Util %'!$G:$G,MATCH($B6151,'CCA Util %'!$E:$E,0)),""))</f>
        <v/>
      </c>
      <c r="AE6151">
        <f>IF(OR($B6151="",$U6151=""),"",$U6151&amp;" &amp; "&amp;IF(OR($AD6151="",$AD6151=0),"Util NA",$AD6151&amp;" Util"))</f>
        <v/>
      </c>
    </row>
    <row r="6152" ht="15.75" customHeight="1" s="42">
      <c r="A6152" s="41" t="n"/>
      <c r="G6152" s="38" t="n"/>
      <c r="H6152" s="38" t="n"/>
      <c r="I6152" s="38" t="n"/>
      <c r="J6152" s="38" t="n"/>
      <c r="K6152" s="38" t="n"/>
      <c r="L6152" s="38" t="n"/>
      <c r="N6152" s="36">
        <f>IF($B6152="","",IF($C6152="SUPERSTORE","Superstore","DH"))</f>
        <v/>
      </c>
      <c r="O6152" s="36">
        <f>IF($B6152="","",IFERROR(VLOOKUP($B6152,Mapping!$A:$C,2,0),"Not Mapped"))</f>
        <v/>
      </c>
      <c r="P6152" s="36">
        <f>IF($B6152="","",IFERROR(VLOOKUP($B6152,Mapping!$A:$C,3,0),"Not Mapped"))</f>
        <v/>
      </c>
      <c r="Q6152" s="36">
        <f>IF($B6152="","",IFERROR(VLOOKUP($O6152,Leaders!$A:$B,2,0),"Not Mapped"))</f>
        <v/>
      </c>
      <c r="R6152" s="36">
        <f>IF($B6152="","",IF(COUNTIF(Exclusions!$A:$A,$B6152)&gt;0,"Yes","No"))</f>
        <v/>
      </c>
      <c r="S6152" s="38">
        <f>IF($B6152="","",MIN(1,DAY($A6152)/IF($N6152="Superstore",Settings!$B$5,Settings!$B$4)))</f>
        <v/>
      </c>
      <c r="T6152" s="38">
        <f>IF(OR($B6152="",$G6152="",$S6152=0),"",$G6152/$S6152)</f>
        <v/>
      </c>
      <c r="U6152" s="36">
        <f>IF($T6152="","",IF($T6152&lt;Settings!$B$8,"Critical",IF($T6152&lt;Settings!$B$9,"Semi Critical","Non Critical")))</f>
        <v/>
      </c>
      <c r="V6152" s="28" t="n"/>
      <c r="Z6152">
        <f>IF($B6152="","",IFERROR(VLOOKUP($B6152,'Plan HC for CCA'!$A:$B,2,0),""))</f>
        <v/>
      </c>
      <c r="AA6152">
        <f>IF(OR($B6152="",$Z6152=""),"",IF(N($M6152)&lt;$Z6152,"Delta","No Delta"))</f>
        <v/>
      </c>
      <c r="AB6152">
        <f>IF(OR($B6152="",$Z6152=""),"",MAX(0,$Z6152-N($M6152)))</f>
        <v/>
      </c>
      <c r="AC6152" s="46">
        <f>IF($B6152="","",IFERROR(INDEX('CCA Util %'!$H:$H,MATCH($B6152,'CCA Util %'!$E:$E,0)),""))</f>
        <v/>
      </c>
      <c r="AD6152">
        <f>IF($B6152="","",IFERROR(INDEX('CCA Util %'!$G:$G,MATCH($B6152,'CCA Util %'!$E:$E,0)),""))</f>
        <v/>
      </c>
      <c r="AE6152">
        <f>IF(OR($B6152="",$U6152=""),"",$U6152&amp;" &amp; "&amp;IF(OR($AD6152="",$AD6152=0),"Util NA",$AD6152&amp;" Util"))</f>
        <v/>
      </c>
    </row>
    <row r="6153" ht="15.75" customHeight="1" s="42">
      <c r="A6153" s="41" t="n"/>
      <c r="G6153" s="38" t="n"/>
      <c r="H6153" s="38" t="n"/>
      <c r="I6153" s="38" t="n"/>
      <c r="J6153" s="38" t="n"/>
      <c r="K6153" s="38" t="n"/>
      <c r="L6153" s="38" t="n"/>
      <c r="N6153" s="36">
        <f>IF($B6153="","",IF($C6153="SUPERSTORE","Superstore","DH"))</f>
        <v/>
      </c>
      <c r="O6153" s="36">
        <f>IF($B6153="","",IFERROR(VLOOKUP($B6153,Mapping!$A:$C,2,0),"Not Mapped"))</f>
        <v/>
      </c>
      <c r="P6153" s="36">
        <f>IF($B6153="","",IFERROR(VLOOKUP($B6153,Mapping!$A:$C,3,0),"Not Mapped"))</f>
        <v/>
      </c>
      <c r="Q6153" s="36">
        <f>IF($B6153="","",IFERROR(VLOOKUP($O6153,Leaders!$A:$B,2,0),"Not Mapped"))</f>
        <v/>
      </c>
      <c r="R6153" s="36">
        <f>IF($B6153="","",IF(COUNTIF(Exclusions!$A:$A,$B6153)&gt;0,"Yes","No"))</f>
        <v/>
      </c>
      <c r="S6153" s="38">
        <f>IF($B6153="","",MIN(1,DAY($A6153)/IF($N6153="Superstore",Settings!$B$5,Settings!$B$4)))</f>
        <v/>
      </c>
      <c r="T6153" s="38">
        <f>IF(OR($B6153="",$G6153="",$S6153=0),"",$G6153/$S6153)</f>
        <v/>
      </c>
      <c r="U6153" s="36">
        <f>IF($T6153="","",IF($T6153&lt;Settings!$B$8,"Critical",IF($T6153&lt;Settings!$B$9,"Semi Critical","Non Critical")))</f>
        <v/>
      </c>
      <c r="V6153" s="28" t="n"/>
      <c r="Z6153">
        <f>IF($B6153="","",IFERROR(VLOOKUP($B6153,'Plan HC for CCA'!$A:$B,2,0),""))</f>
        <v/>
      </c>
      <c r="AA6153">
        <f>IF(OR($B6153="",$Z6153=""),"",IF(N($M6153)&lt;$Z6153,"Delta","No Delta"))</f>
        <v/>
      </c>
      <c r="AB6153">
        <f>IF(OR($B6153="",$Z6153=""),"",MAX(0,$Z6153-N($M6153)))</f>
        <v/>
      </c>
      <c r="AC6153" s="46">
        <f>IF($B6153="","",IFERROR(INDEX('CCA Util %'!$H:$H,MATCH($B6153,'CCA Util %'!$E:$E,0)),""))</f>
        <v/>
      </c>
      <c r="AD6153">
        <f>IF($B6153="","",IFERROR(INDEX('CCA Util %'!$G:$G,MATCH($B6153,'CCA Util %'!$E:$E,0)),""))</f>
        <v/>
      </c>
      <c r="AE6153">
        <f>IF(OR($B6153="",$U6153=""),"",$U6153&amp;" &amp; "&amp;IF(OR($AD6153="",$AD6153=0),"Util NA",$AD6153&amp;" Util"))</f>
        <v/>
      </c>
    </row>
    <row r="6154" ht="15.75" customHeight="1" s="42">
      <c r="A6154" s="41" t="n"/>
      <c r="G6154" s="38" t="n"/>
      <c r="H6154" s="38" t="n"/>
      <c r="I6154" s="38" t="n"/>
      <c r="J6154" s="38" t="n"/>
      <c r="K6154" s="38" t="n"/>
      <c r="L6154" s="38" t="n"/>
      <c r="N6154" s="36">
        <f>IF($B6154="","",IF($C6154="SUPERSTORE","Superstore","DH"))</f>
        <v/>
      </c>
      <c r="O6154" s="36">
        <f>IF($B6154="","",IFERROR(VLOOKUP($B6154,Mapping!$A:$C,2,0),"Not Mapped"))</f>
        <v/>
      </c>
      <c r="P6154" s="36">
        <f>IF($B6154="","",IFERROR(VLOOKUP($B6154,Mapping!$A:$C,3,0),"Not Mapped"))</f>
        <v/>
      </c>
      <c r="Q6154" s="36">
        <f>IF($B6154="","",IFERROR(VLOOKUP($O6154,Leaders!$A:$B,2,0),"Not Mapped"))</f>
        <v/>
      </c>
      <c r="R6154" s="36">
        <f>IF($B6154="","",IF(COUNTIF(Exclusions!$A:$A,$B6154)&gt;0,"Yes","No"))</f>
        <v/>
      </c>
      <c r="S6154" s="38">
        <f>IF($B6154="","",MIN(1,DAY($A6154)/IF($N6154="Superstore",Settings!$B$5,Settings!$B$4)))</f>
        <v/>
      </c>
      <c r="T6154" s="38">
        <f>IF(OR($B6154="",$G6154="",$S6154=0),"",$G6154/$S6154)</f>
        <v/>
      </c>
      <c r="U6154" s="36">
        <f>IF($T6154="","",IF($T6154&lt;Settings!$B$8,"Critical",IF($T6154&lt;Settings!$B$9,"Semi Critical","Non Critical")))</f>
        <v/>
      </c>
      <c r="V6154" s="28" t="n"/>
      <c r="Z6154">
        <f>IF($B6154="","",IFERROR(VLOOKUP($B6154,'Plan HC for CCA'!$A:$B,2,0),""))</f>
        <v/>
      </c>
      <c r="AA6154">
        <f>IF(OR($B6154="",$Z6154=""),"",IF(N($M6154)&lt;$Z6154,"Delta","No Delta"))</f>
        <v/>
      </c>
      <c r="AB6154">
        <f>IF(OR($B6154="",$Z6154=""),"",MAX(0,$Z6154-N($M6154)))</f>
        <v/>
      </c>
      <c r="AC6154" s="46">
        <f>IF($B6154="","",IFERROR(INDEX('CCA Util %'!$H:$H,MATCH($B6154,'CCA Util %'!$E:$E,0)),""))</f>
        <v/>
      </c>
      <c r="AD6154">
        <f>IF($B6154="","",IFERROR(INDEX('CCA Util %'!$G:$G,MATCH($B6154,'CCA Util %'!$E:$E,0)),""))</f>
        <v/>
      </c>
      <c r="AE6154">
        <f>IF(OR($B6154="",$U6154=""),"",$U6154&amp;" &amp; "&amp;IF(OR($AD6154="",$AD6154=0),"Util NA",$AD6154&amp;" Util"))</f>
        <v/>
      </c>
    </row>
    <row r="6155" ht="15.75" customHeight="1" s="42">
      <c r="A6155" s="41" t="n"/>
      <c r="G6155" s="38" t="n"/>
      <c r="H6155" s="38" t="n"/>
      <c r="I6155" s="38" t="n"/>
      <c r="J6155" s="38" t="n"/>
      <c r="K6155" s="38" t="n"/>
      <c r="L6155" s="38" t="n"/>
      <c r="N6155" s="36">
        <f>IF($B6155="","",IF($C6155="SUPERSTORE","Superstore","DH"))</f>
        <v/>
      </c>
      <c r="O6155" s="36">
        <f>IF($B6155="","",IFERROR(VLOOKUP($B6155,Mapping!$A:$C,2,0),"Not Mapped"))</f>
        <v/>
      </c>
      <c r="P6155" s="36">
        <f>IF($B6155="","",IFERROR(VLOOKUP($B6155,Mapping!$A:$C,3,0),"Not Mapped"))</f>
        <v/>
      </c>
      <c r="Q6155" s="36">
        <f>IF($B6155="","",IFERROR(VLOOKUP($O6155,Leaders!$A:$B,2,0),"Not Mapped"))</f>
        <v/>
      </c>
      <c r="R6155" s="36">
        <f>IF($B6155="","",IF(COUNTIF(Exclusions!$A:$A,$B6155)&gt;0,"Yes","No"))</f>
        <v/>
      </c>
      <c r="S6155" s="38">
        <f>IF($B6155="","",MIN(1,DAY($A6155)/IF($N6155="Superstore",Settings!$B$5,Settings!$B$4)))</f>
        <v/>
      </c>
      <c r="T6155" s="38">
        <f>IF(OR($B6155="",$G6155="",$S6155=0),"",$G6155/$S6155)</f>
        <v/>
      </c>
      <c r="U6155" s="36">
        <f>IF($T6155="","",IF($T6155&lt;Settings!$B$8,"Critical",IF($T6155&lt;Settings!$B$9,"Semi Critical","Non Critical")))</f>
        <v/>
      </c>
      <c r="V6155" s="28" t="n"/>
      <c r="Z6155">
        <f>IF($B6155="","",IFERROR(VLOOKUP($B6155,'Plan HC for CCA'!$A:$B,2,0),""))</f>
        <v/>
      </c>
      <c r="AA6155">
        <f>IF(OR($B6155="",$Z6155=""),"",IF(N($M6155)&lt;$Z6155,"Delta","No Delta"))</f>
        <v/>
      </c>
      <c r="AB6155">
        <f>IF(OR($B6155="",$Z6155=""),"",MAX(0,$Z6155-N($M6155)))</f>
        <v/>
      </c>
      <c r="AC6155" s="46">
        <f>IF($B6155="","",IFERROR(INDEX('CCA Util %'!$H:$H,MATCH($B6155,'CCA Util %'!$E:$E,0)),""))</f>
        <v/>
      </c>
      <c r="AD6155">
        <f>IF($B6155="","",IFERROR(INDEX('CCA Util %'!$G:$G,MATCH($B6155,'CCA Util %'!$E:$E,0)),""))</f>
        <v/>
      </c>
      <c r="AE6155">
        <f>IF(OR($B6155="",$U6155=""),"",$U6155&amp;" &amp; "&amp;IF(OR($AD6155="",$AD6155=0),"Util NA",$AD6155&amp;" Util"))</f>
        <v/>
      </c>
    </row>
    <row r="6156" ht="15.75" customHeight="1" s="42">
      <c r="A6156" s="41" t="n"/>
      <c r="G6156" s="38" t="n"/>
      <c r="H6156" s="38" t="n"/>
      <c r="I6156" s="38" t="n"/>
      <c r="J6156" s="38" t="n"/>
      <c r="K6156" s="38" t="n"/>
      <c r="L6156" s="38" t="n"/>
      <c r="N6156" s="36">
        <f>IF($B6156="","",IF($C6156="SUPERSTORE","Superstore","DH"))</f>
        <v/>
      </c>
      <c r="O6156" s="36">
        <f>IF($B6156="","",IFERROR(VLOOKUP($B6156,Mapping!$A:$C,2,0),"Not Mapped"))</f>
        <v/>
      </c>
      <c r="P6156" s="36">
        <f>IF($B6156="","",IFERROR(VLOOKUP($B6156,Mapping!$A:$C,3,0),"Not Mapped"))</f>
        <v/>
      </c>
      <c r="Q6156" s="36">
        <f>IF($B6156="","",IFERROR(VLOOKUP($O6156,Leaders!$A:$B,2,0),"Not Mapped"))</f>
        <v/>
      </c>
      <c r="R6156" s="36">
        <f>IF($B6156="","",IF(COUNTIF(Exclusions!$A:$A,$B6156)&gt;0,"Yes","No"))</f>
        <v/>
      </c>
      <c r="S6156" s="38">
        <f>IF($B6156="","",MIN(1,DAY($A6156)/IF($N6156="Superstore",Settings!$B$5,Settings!$B$4)))</f>
        <v/>
      </c>
      <c r="T6156" s="38">
        <f>IF(OR($B6156="",$G6156="",$S6156=0),"",$G6156/$S6156)</f>
        <v/>
      </c>
      <c r="U6156" s="36">
        <f>IF($T6156="","",IF($T6156&lt;Settings!$B$8,"Critical",IF($T6156&lt;Settings!$B$9,"Semi Critical","Non Critical")))</f>
        <v/>
      </c>
      <c r="V6156" s="28" t="n"/>
      <c r="Z6156">
        <f>IF($B6156="","",IFERROR(VLOOKUP($B6156,'Plan HC for CCA'!$A:$B,2,0),""))</f>
        <v/>
      </c>
      <c r="AA6156">
        <f>IF(OR($B6156="",$Z6156=""),"",IF(N($M6156)&lt;$Z6156,"Delta","No Delta"))</f>
        <v/>
      </c>
      <c r="AB6156">
        <f>IF(OR($B6156="",$Z6156=""),"",MAX(0,$Z6156-N($M6156)))</f>
        <v/>
      </c>
      <c r="AC6156" s="46">
        <f>IF($B6156="","",IFERROR(INDEX('CCA Util %'!$H:$H,MATCH($B6156,'CCA Util %'!$E:$E,0)),""))</f>
        <v/>
      </c>
      <c r="AD6156">
        <f>IF($B6156="","",IFERROR(INDEX('CCA Util %'!$G:$G,MATCH($B6156,'CCA Util %'!$E:$E,0)),""))</f>
        <v/>
      </c>
      <c r="AE6156">
        <f>IF(OR($B6156="",$U6156=""),"",$U6156&amp;" &amp; "&amp;IF(OR($AD6156="",$AD6156=0),"Util NA",$AD6156&amp;" Util"))</f>
        <v/>
      </c>
    </row>
    <row r="6157" ht="15.75" customHeight="1" s="42">
      <c r="A6157" s="41" t="n"/>
      <c r="G6157" s="38" t="n"/>
      <c r="H6157" s="38" t="n"/>
      <c r="I6157" s="38" t="n"/>
      <c r="J6157" s="38" t="n"/>
      <c r="K6157" s="38" t="n"/>
      <c r="L6157" s="38" t="n"/>
      <c r="N6157" s="36">
        <f>IF($B6157="","",IF($C6157="SUPERSTORE","Superstore","DH"))</f>
        <v/>
      </c>
      <c r="O6157" s="36">
        <f>IF($B6157="","",IFERROR(VLOOKUP($B6157,Mapping!$A:$C,2,0),"Not Mapped"))</f>
        <v/>
      </c>
      <c r="P6157" s="36">
        <f>IF($B6157="","",IFERROR(VLOOKUP($B6157,Mapping!$A:$C,3,0),"Not Mapped"))</f>
        <v/>
      </c>
      <c r="Q6157" s="36">
        <f>IF($B6157="","",IFERROR(VLOOKUP($O6157,Leaders!$A:$B,2,0),"Not Mapped"))</f>
        <v/>
      </c>
      <c r="R6157" s="36">
        <f>IF($B6157="","",IF(COUNTIF(Exclusions!$A:$A,$B6157)&gt;0,"Yes","No"))</f>
        <v/>
      </c>
      <c r="S6157" s="38">
        <f>IF($B6157="","",MIN(1,DAY($A6157)/IF($N6157="Superstore",Settings!$B$5,Settings!$B$4)))</f>
        <v/>
      </c>
      <c r="T6157" s="38">
        <f>IF(OR($B6157="",$G6157="",$S6157=0),"",$G6157/$S6157)</f>
        <v/>
      </c>
      <c r="U6157" s="36">
        <f>IF($T6157="","",IF($T6157&lt;Settings!$B$8,"Critical",IF($T6157&lt;Settings!$B$9,"Semi Critical","Non Critical")))</f>
        <v/>
      </c>
      <c r="V6157" s="28" t="n"/>
      <c r="Z6157">
        <f>IF($B6157="","",IFERROR(VLOOKUP($B6157,'Plan HC for CCA'!$A:$B,2,0),""))</f>
        <v/>
      </c>
      <c r="AA6157">
        <f>IF(OR($B6157="",$Z6157=""),"",IF(N($M6157)&lt;$Z6157,"Delta","No Delta"))</f>
        <v/>
      </c>
      <c r="AB6157">
        <f>IF(OR($B6157="",$Z6157=""),"",MAX(0,$Z6157-N($M6157)))</f>
        <v/>
      </c>
      <c r="AC6157" s="46">
        <f>IF($B6157="","",IFERROR(INDEX('CCA Util %'!$H:$H,MATCH($B6157,'CCA Util %'!$E:$E,0)),""))</f>
        <v/>
      </c>
      <c r="AD6157">
        <f>IF($B6157="","",IFERROR(INDEX('CCA Util %'!$G:$G,MATCH($B6157,'CCA Util %'!$E:$E,0)),""))</f>
        <v/>
      </c>
      <c r="AE6157">
        <f>IF(OR($B6157="",$U6157=""),"",$U6157&amp;" &amp; "&amp;IF(OR($AD6157="",$AD6157=0),"Util NA",$AD6157&amp;" Util"))</f>
        <v/>
      </c>
    </row>
    <row r="6158" ht="15.75" customHeight="1" s="42">
      <c r="A6158" s="41" t="n"/>
      <c r="G6158" s="38" t="n"/>
      <c r="H6158" s="38" t="n"/>
      <c r="I6158" s="38" t="n"/>
      <c r="J6158" s="38" t="n"/>
      <c r="K6158" s="38" t="n"/>
      <c r="L6158" s="38" t="n"/>
      <c r="N6158" s="36">
        <f>IF($B6158="","",IF($C6158="SUPERSTORE","Superstore","DH"))</f>
        <v/>
      </c>
      <c r="O6158" s="36">
        <f>IF($B6158="","",IFERROR(VLOOKUP($B6158,Mapping!$A:$C,2,0),"Not Mapped"))</f>
        <v/>
      </c>
      <c r="P6158" s="36">
        <f>IF($B6158="","",IFERROR(VLOOKUP($B6158,Mapping!$A:$C,3,0),"Not Mapped"))</f>
        <v/>
      </c>
      <c r="Q6158" s="36">
        <f>IF($B6158="","",IFERROR(VLOOKUP($O6158,Leaders!$A:$B,2,0),"Not Mapped"))</f>
        <v/>
      </c>
      <c r="R6158" s="36">
        <f>IF($B6158="","",IF(COUNTIF(Exclusions!$A:$A,$B6158)&gt;0,"Yes","No"))</f>
        <v/>
      </c>
      <c r="S6158" s="38">
        <f>IF($B6158="","",MIN(1,DAY($A6158)/IF($N6158="Superstore",Settings!$B$5,Settings!$B$4)))</f>
        <v/>
      </c>
      <c r="T6158" s="38">
        <f>IF(OR($B6158="",$G6158="",$S6158=0),"",$G6158/$S6158)</f>
        <v/>
      </c>
      <c r="U6158" s="36">
        <f>IF($T6158="","",IF($T6158&lt;Settings!$B$8,"Critical",IF($T6158&lt;Settings!$B$9,"Semi Critical","Non Critical")))</f>
        <v/>
      </c>
      <c r="V6158" s="28" t="n"/>
      <c r="Z6158">
        <f>IF($B6158="","",IFERROR(VLOOKUP($B6158,'Plan HC for CCA'!$A:$B,2,0),""))</f>
        <v/>
      </c>
      <c r="AA6158">
        <f>IF(OR($B6158="",$Z6158=""),"",IF(N($M6158)&lt;$Z6158,"Delta","No Delta"))</f>
        <v/>
      </c>
      <c r="AB6158">
        <f>IF(OR($B6158="",$Z6158=""),"",MAX(0,$Z6158-N($M6158)))</f>
        <v/>
      </c>
      <c r="AC6158" s="46">
        <f>IF($B6158="","",IFERROR(INDEX('CCA Util %'!$H:$H,MATCH($B6158,'CCA Util %'!$E:$E,0)),""))</f>
        <v/>
      </c>
      <c r="AD6158">
        <f>IF($B6158="","",IFERROR(INDEX('CCA Util %'!$G:$G,MATCH($B6158,'CCA Util %'!$E:$E,0)),""))</f>
        <v/>
      </c>
      <c r="AE6158">
        <f>IF(OR($B6158="",$U6158=""),"",$U6158&amp;" &amp; "&amp;IF(OR($AD6158="",$AD6158=0),"Util NA",$AD6158&amp;" Util"))</f>
        <v/>
      </c>
    </row>
    <row r="6159" ht="15.75" customHeight="1" s="42">
      <c r="A6159" s="41" t="n"/>
      <c r="G6159" s="38" t="n"/>
      <c r="H6159" s="38" t="n"/>
      <c r="I6159" s="38" t="n"/>
      <c r="J6159" s="38" t="n"/>
      <c r="K6159" s="38" t="n"/>
      <c r="L6159" s="38" t="n"/>
      <c r="N6159" s="36">
        <f>IF($B6159="","",IF($C6159="SUPERSTORE","Superstore","DH"))</f>
        <v/>
      </c>
      <c r="O6159" s="36">
        <f>IF($B6159="","",IFERROR(VLOOKUP($B6159,Mapping!$A:$C,2,0),"Not Mapped"))</f>
        <v/>
      </c>
      <c r="P6159" s="36">
        <f>IF($B6159="","",IFERROR(VLOOKUP($B6159,Mapping!$A:$C,3,0),"Not Mapped"))</f>
        <v/>
      </c>
      <c r="Q6159" s="36">
        <f>IF($B6159="","",IFERROR(VLOOKUP($O6159,Leaders!$A:$B,2,0),"Not Mapped"))</f>
        <v/>
      </c>
      <c r="R6159" s="36">
        <f>IF($B6159="","",IF(COUNTIF(Exclusions!$A:$A,$B6159)&gt;0,"Yes","No"))</f>
        <v/>
      </c>
      <c r="S6159" s="38">
        <f>IF($B6159="","",MIN(1,DAY($A6159)/IF($N6159="Superstore",Settings!$B$5,Settings!$B$4)))</f>
        <v/>
      </c>
      <c r="T6159" s="38">
        <f>IF(OR($B6159="",$G6159="",$S6159=0),"",$G6159/$S6159)</f>
        <v/>
      </c>
      <c r="U6159" s="36">
        <f>IF($T6159="","",IF($T6159&lt;Settings!$B$8,"Critical",IF($T6159&lt;Settings!$B$9,"Semi Critical","Non Critical")))</f>
        <v/>
      </c>
      <c r="V6159" s="28" t="n"/>
      <c r="Z6159">
        <f>IF($B6159="","",IFERROR(VLOOKUP($B6159,'Plan HC for CCA'!$A:$B,2,0),""))</f>
        <v/>
      </c>
      <c r="AA6159">
        <f>IF(OR($B6159="",$Z6159=""),"",IF(N($M6159)&lt;$Z6159,"Delta","No Delta"))</f>
        <v/>
      </c>
      <c r="AB6159">
        <f>IF(OR($B6159="",$Z6159=""),"",MAX(0,$Z6159-N($M6159)))</f>
        <v/>
      </c>
      <c r="AC6159" s="46">
        <f>IF($B6159="","",IFERROR(INDEX('CCA Util %'!$H:$H,MATCH($B6159,'CCA Util %'!$E:$E,0)),""))</f>
        <v/>
      </c>
      <c r="AD6159">
        <f>IF($B6159="","",IFERROR(INDEX('CCA Util %'!$G:$G,MATCH($B6159,'CCA Util %'!$E:$E,0)),""))</f>
        <v/>
      </c>
      <c r="AE6159">
        <f>IF(OR($B6159="",$U6159=""),"",$U6159&amp;" &amp; "&amp;IF(OR($AD6159="",$AD6159=0),"Util NA",$AD6159&amp;" Util"))</f>
        <v/>
      </c>
    </row>
    <row r="6160" ht="15.75" customHeight="1" s="42">
      <c r="A6160" s="41" t="n"/>
      <c r="G6160" s="38" t="n"/>
      <c r="H6160" s="38" t="n"/>
      <c r="I6160" s="38" t="n"/>
      <c r="J6160" s="38" t="n"/>
      <c r="K6160" s="38" t="n"/>
      <c r="L6160" s="38" t="n"/>
      <c r="N6160" s="36">
        <f>IF($B6160="","",IF($C6160="SUPERSTORE","Superstore","DH"))</f>
        <v/>
      </c>
      <c r="O6160" s="36">
        <f>IF($B6160="","",IFERROR(VLOOKUP($B6160,Mapping!$A:$C,2,0),"Not Mapped"))</f>
        <v/>
      </c>
      <c r="P6160" s="36">
        <f>IF($B6160="","",IFERROR(VLOOKUP($B6160,Mapping!$A:$C,3,0),"Not Mapped"))</f>
        <v/>
      </c>
      <c r="Q6160" s="36">
        <f>IF($B6160="","",IFERROR(VLOOKUP($O6160,Leaders!$A:$B,2,0),"Not Mapped"))</f>
        <v/>
      </c>
      <c r="R6160" s="36">
        <f>IF($B6160="","",IF(COUNTIF(Exclusions!$A:$A,$B6160)&gt;0,"Yes","No"))</f>
        <v/>
      </c>
      <c r="S6160" s="38">
        <f>IF($B6160="","",MIN(1,DAY($A6160)/IF($N6160="Superstore",Settings!$B$5,Settings!$B$4)))</f>
        <v/>
      </c>
      <c r="T6160" s="38">
        <f>IF(OR($B6160="",$G6160="",$S6160=0),"",$G6160/$S6160)</f>
        <v/>
      </c>
      <c r="U6160" s="36">
        <f>IF($T6160="","",IF($T6160&lt;Settings!$B$8,"Critical",IF($T6160&lt;Settings!$B$9,"Semi Critical","Non Critical")))</f>
        <v/>
      </c>
      <c r="V6160" s="28" t="n"/>
      <c r="Z6160">
        <f>IF($B6160="","",IFERROR(VLOOKUP($B6160,'Plan HC for CCA'!$A:$B,2,0),""))</f>
        <v/>
      </c>
      <c r="AA6160">
        <f>IF(OR($B6160="",$Z6160=""),"",IF(N($M6160)&lt;$Z6160,"Delta","No Delta"))</f>
        <v/>
      </c>
      <c r="AB6160">
        <f>IF(OR($B6160="",$Z6160=""),"",MAX(0,$Z6160-N($M6160)))</f>
        <v/>
      </c>
      <c r="AC6160" s="46">
        <f>IF($B6160="","",IFERROR(INDEX('CCA Util %'!$H:$H,MATCH($B6160,'CCA Util %'!$E:$E,0)),""))</f>
        <v/>
      </c>
      <c r="AD6160">
        <f>IF($B6160="","",IFERROR(INDEX('CCA Util %'!$G:$G,MATCH($B6160,'CCA Util %'!$E:$E,0)),""))</f>
        <v/>
      </c>
      <c r="AE6160">
        <f>IF(OR($B6160="",$U6160=""),"",$U6160&amp;" &amp; "&amp;IF(OR($AD6160="",$AD6160=0),"Util NA",$AD6160&amp;" Util"))</f>
        <v/>
      </c>
    </row>
    <row r="6161" ht="15.75" customHeight="1" s="42">
      <c r="A6161" s="41" t="n"/>
      <c r="G6161" s="38" t="n"/>
      <c r="H6161" s="38" t="n"/>
      <c r="I6161" s="38" t="n"/>
      <c r="J6161" s="38" t="n"/>
      <c r="K6161" s="38" t="n"/>
      <c r="L6161" s="38" t="n"/>
      <c r="N6161" s="36">
        <f>IF($B6161="","",IF($C6161="SUPERSTORE","Superstore","DH"))</f>
        <v/>
      </c>
      <c r="O6161" s="36">
        <f>IF($B6161="","",IFERROR(VLOOKUP($B6161,Mapping!$A:$C,2,0),"Not Mapped"))</f>
        <v/>
      </c>
      <c r="P6161" s="36">
        <f>IF($B6161="","",IFERROR(VLOOKUP($B6161,Mapping!$A:$C,3,0),"Not Mapped"))</f>
        <v/>
      </c>
      <c r="Q6161" s="36">
        <f>IF($B6161="","",IFERROR(VLOOKUP($O6161,Leaders!$A:$B,2,0),"Not Mapped"))</f>
        <v/>
      </c>
      <c r="R6161" s="36">
        <f>IF($B6161="","",IF(COUNTIF(Exclusions!$A:$A,$B6161)&gt;0,"Yes","No"))</f>
        <v/>
      </c>
      <c r="S6161" s="38">
        <f>IF($B6161="","",MIN(1,DAY($A6161)/IF($N6161="Superstore",Settings!$B$5,Settings!$B$4)))</f>
        <v/>
      </c>
      <c r="T6161" s="38">
        <f>IF(OR($B6161="",$G6161="",$S6161=0),"",$G6161/$S6161)</f>
        <v/>
      </c>
      <c r="U6161" s="36">
        <f>IF($T6161="","",IF($T6161&lt;Settings!$B$8,"Critical",IF($T6161&lt;Settings!$B$9,"Semi Critical","Non Critical")))</f>
        <v/>
      </c>
      <c r="V6161" s="28" t="n"/>
      <c r="Z6161">
        <f>IF($B6161="","",IFERROR(VLOOKUP($B6161,'Plan HC for CCA'!$A:$B,2,0),""))</f>
        <v/>
      </c>
      <c r="AA6161">
        <f>IF(OR($B6161="",$Z6161=""),"",IF(N($M6161)&lt;$Z6161,"Delta","No Delta"))</f>
        <v/>
      </c>
      <c r="AB6161">
        <f>IF(OR($B6161="",$Z6161=""),"",MAX(0,$Z6161-N($M6161)))</f>
        <v/>
      </c>
      <c r="AC6161" s="46">
        <f>IF($B6161="","",IFERROR(INDEX('CCA Util %'!$H:$H,MATCH($B6161,'CCA Util %'!$E:$E,0)),""))</f>
        <v/>
      </c>
      <c r="AD6161">
        <f>IF($B6161="","",IFERROR(INDEX('CCA Util %'!$G:$G,MATCH($B6161,'CCA Util %'!$E:$E,0)),""))</f>
        <v/>
      </c>
      <c r="AE6161">
        <f>IF(OR($B6161="",$U6161=""),"",$U6161&amp;" &amp; "&amp;IF(OR($AD6161="",$AD6161=0),"Util NA",$AD6161&amp;" Util"))</f>
        <v/>
      </c>
    </row>
    <row r="6162" ht="15.75" customHeight="1" s="42">
      <c r="A6162" s="41" t="n"/>
      <c r="G6162" s="38" t="n"/>
      <c r="H6162" s="38" t="n"/>
      <c r="I6162" s="38" t="n"/>
      <c r="J6162" s="38" t="n"/>
      <c r="K6162" s="38" t="n"/>
      <c r="L6162" s="38" t="n"/>
      <c r="N6162" s="36">
        <f>IF($B6162="","",IF($C6162="SUPERSTORE","Superstore","DH"))</f>
        <v/>
      </c>
      <c r="O6162" s="36">
        <f>IF($B6162="","",IFERROR(VLOOKUP($B6162,Mapping!$A:$C,2,0),"Not Mapped"))</f>
        <v/>
      </c>
      <c r="P6162" s="36">
        <f>IF($B6162="","",IFERROR(VLOOKUP($B6162,Mapping!$A:$C,3,0),"Not Mapped"))</f>
        <v/>
      </c>
      <c r="Q6162" s="36">
        <f>IF($B6162="","",IFERROR(VLOOKUP($O6162,Leaders!$A:$B,2,0),"Not Mapped"))</f>
        <v/>
      </c>
      <c r="R6162" s="36">
        <f>IF($B6162="","",IF(COUNTIF(Exclusions!$A:$A,$B6162)&gt;0,"Yes","No"))</f>
        <v/>
      </c>
      <c r="S6162" s="38">
        <f>IF($B6162="","",MIN(1,DAY($A6162)/IF($N6162="Superstore",Settings!$B$5,Settings!$B$4)))</f>
        <v/>
      </c>
      <c r="T6162" s="38">
        <f>IF(OR($B6162="",$G6162="",$S6162=0),"",$G6162/$S6162)</f>
        <v/>
      </c>
      <c r="U6162" s="36">
        <f>IF($T6162="","",IF($T6162&lt;Settings!$B$8,"Critical",IF($T6162&lt;Settings!$B$9,"Semi Critical","Non Critical")))</f>
        <v/>
      </c>
      <c r="V6162" s="28" t="n"/>
      <c r="Z6162">
        <f>IF($B6162="","",IFERROR(VLOOKUP($B6162,'Plan HC for CCA'!$A:$B,2,0),""))</f>
        <v/>
      </c>
      <c r="AA6162">
        <f>IF(OR($B6162="",$Z6162=""),"",IF(N($M6162)&lt;$Z6162,"Delta","No Delta"))</f>
        <v/>
      </c>
      <c r="AB6162">
        <f>IF(OR($B6162="",$Z6162=""),"",MAX(0,$Z6162-N($M6162)))</f>
        <v/>
      </c>
      <c r="AC6162" s="46">
        <f>IF($B6162="","",IFERROR(INDEX('CCA Util %'!$H:$H,MATCH($B6162,'CCA Util %'!$E:$E,0)),""))</f>
        <v/>
      </c>
      <c r="AD6162">
        <f>IF($B6162="","",IFERROR(INDEX('CCA Util %'!$G:$G,MATCH($B6162,'CCA Util %'!$E:$E,0)),""))</f>
        <v/>
      </c>
      <c r="AE6162">
        <f>IF(OR($B6162="",$U6162=""),"",$U6162&amp;" &amp; "&amp;IF(OR($AD6162="",$AD6162=0),"Util NA",$AD6162&amp;" Util"))</f>
        <v/>
      </c>
    </row>
    <row r="6163" ht="15.75" customHeight="1" s="42">
      <c r="A6163" s="41" t="n"/>
      <c r="G6163" s="38" t="n"/>
      <c r="H6163" s="38" t="n"/>
      <c r="I6163" s="38" t="n"/>
      <c r="J6163" s="38" t="n"/>
      <c r="K6163" s="38" t="n"/>
      <c r="L6163" s="38" t="n"/>
      <c r="N6163" s="36">
        <f>IF($B6163="","",IF($C6163="SUPERSTORE","Superstore","DH"))</f>
        <v/>
      </c>
      <c r="O6163" s="36">
        <f>IF($B6163="","",IFERROR(VLOOKUP($B6163,Mapping!$A:$C,2,0),"Not Mapped"))</f>
        <v/>
      </c>
      <c r="P6163" s="36">
        <f>IF($B6163="","",IFERROR(VLOOKUP($B6163,Mapping!$A:$C,3,0),"Not Mapped"))</f>
        <v/>
      </c>
      <c r="Q6163" s="36">
        <f>IF($B6163="","",IFERROR(VLOOKUP($O6163,Leaders!$A:$B,2,0),"Not Mapped"))</f>
        <v/>
      </c>
      <c r="R6163" s="36">
        <f>IF($B6163="","",IF(COUNTIF(Exclusions!$A:$A,$B6163)&gt;0,"Yes","No"))</f>
        <v/>
      </c>
      <c r="S6163" s="38">
        <f>IF($B6163="","",MIN(1,DAY($A6163)/IF($N6163="Superstore",Settings!$B$5,Settings!$B$4)))</f>
        <v/>
      </c>
      <c r="T6163" s="38">
        <f>IF(OR($B6163="",$G6163="",$S6163=0),"",$G6163/$S6163)</f>
        <v/>
      </c>
      <c r="U6163" s="36">
        <f>IF($T6163="","",IF($T6163&lt;Settings!$B$8,"Critical",IF($T6163&lt;Settings!$B$9,"Semi Critical","Non Critical")))</f>
        <v/>
      </c>
      <c r="V6163" s="28" t="n"/>
      <c r="Z6163">
        <f>IF($B6163="","",IFERROR(VLOOKUP($B6163,'Plan HC for CCA'!$A:$B,2,0),""))</f>
        <v/>
      </c>
      <c r="AA6163">
        <f>IF(OR($B6163="",$Z6163=""),"",IF(N($M6163)&lt;$Z6163,"Delta","No Delta"))</f>
        <v/>
      </c>
      <c r="AB6163">
        <f>IF(OR($B6163="",$Z6163=""),"",MAX(0,$Z6163-N($M6163)))</f>
        <v/>
      </c>
      <c r="AC6163" s="46">
        <f>IF($B6163="","",IFERROR(INDEX('CCA Util %'!$H:$H,MATCH($B6163,'CCA Util %'!$E:$E,0)),""))</f>
        <v/>
      </c>
      <c r="AD6163">
        <f>IF($B6163="","",IFERROR(INDEX('CCA Util %'!$G:$G,MATCH($B6163,'CCA Util %'!$E:$E,0)),""))</f>
        <v/>
      </c>
      <c r="AE6163">
        <f>IF(OR($B6163="",$U6163=""),"",$U6163&amp;" &amp; "&amp;IF(OR($AD6163="",$AD6163=0),"Util NA",$AD6163&amp;" Util"))</f>
        <v/>
      </c>
    </row>
    <row r="6164" ht="15.75" customHeight="1" s="42">
      <c r="A6164" s="41" t="n"/>
      <c r="G6164" s="38" t="n"/>
      <c r="H6164" s="38" t="n"/>
      <c r="I6164" s="38" t="n"/>
      <c r="J6164" s="38" t="n"/>
      <c r="K6164" s="38" t="n"/>
      <c r="L6164" s="38" t="n"/>
      <c r="N6164" s="36">
        <f>IF($B6164="","",IF($C6164="SUPERSTORE","Superstore","DH"))</f>
        <v/>
      </c>
      <c r="O6164" s="36">
        <f>IF($B6164="","",IFERROR(VLOOKUP($B6164,Mapping!$A:$C,2,0),"Not Mapped"))</f>
        <v/>
      </c>
      <c r="P6164" s="36">
        <f>IF($B6164="","",IFERROR(VLOOKUP($B6164,Mapping!$A:$C,3,0),"Not Mapped"))</f>
        <v/>
      </c>
      <c r="Q6164" s="36">
        <f>IF($B6164="","",IFERROR(VLOOKUP($O6164,Leaders!$A:$B,2,0),"Not Mapped"))</f>
        <v/>
      </c>
      <c r="R6164" s="36">
        <f>IF($B6164="","",IF(COUNTIF(Exclusions!$A:$A,$B6164)&gt;0,"Yes","No"))</f>
        <v/>
      </c>
      <c r="S6164" s="38">
        <f>IF($B6164="","",MIN(1,DAY($A6164)/IF($N6164="Superstore",Settings!$B$5,Settings!$B$4)))</f>
        <v/>
      </c>
      <c r="T6164" s="38">
        <f>IF(OR($B6164="",$G6164="",$S6164=0),"",$G6164/$S6164)</f>
        <v/>
      </c>
      <c r="U6164" s="36">
        <f>IF($T6164="","",IF($T6164&lt;Settings!$B$8,"Critical",IF($T6164&lt;Settings!$B$9,"Semi Critical","Non Critical")))</f>
        <v/>
      </c>
      <c r="V6164" s="28" t="n"/>
      <c r="Z6164">
        <f>IF($B6164="","",IFERROR(VLOOKUP($B6164,'Plan HC for CCA'!$A:$B,2,0),""))</f>
        <v/>
      </c>
      <c r="AA6164">
        <f>IF(OR($B6164="",$Z6164=""),"",IF(N($M6164)&lt;$Z6164,"Delta","No Delta"))</f>
        <v/>
      </c>
      <c r="AB6164">
        <f>IF(OR($B6164="",$Z6164=""),"",MAX(0,$Z6164-N($M6164)))</f>
        <v/>
      </c>
      <c r="AC6164" s="46">
        <f>IF($B6164="","",IFERROR(INDEX('CCA Util %'!$H:$H,MATCH($B6164,'CCA Util %'!$E:$E,0)),""))</f>
        <v/>
      </c>
      <c r="AD6164">
        <f>IF($B6164="","",IFERROR(INDEX('CCA Util %'!$G:$G,MATCH($B6164,'CCA Util %'!$E:$E,0)),""))</f>
        <v/>
      </c>
      <c r="AE6164">
        <f>IF(OR($B6164="",$U6164=""),"",$U6164&amp;" &amp; "&amp;IF(OR($AD6164="",$AD6164=0),"Util NA",$AD6164&amp;" Util"))</f>
        <v/>
      </c>
    </row>
    <row r="6165" ht="15.75" customHeight="1" s="42">
      <c r="A6165" s="41" t="n"/>
      <c r="G6165" s="38" t="n"/>
      <c r="H6165" s="38" t="n"/>
      <c r="I6165" s="38" t="n"/>
      <c r="J6165" s="38" t="n"/>
      <c r="K6165" s="38" t="n"/>
      <c r="L6165" s="38" t="n"/>
      <c r="N6165" s="36">
        <f>IF($B6165="","",IF($C6165="SUPERSTORE","Superstore","DH"))</f>
        <v/>
      </c>
      <c r="O6165" s="36">
        <f>IF($B6165="","",IFERROR(VLOOKUP($B6165,Mapping!$A:$C,2,0),"Not Mapped"))</f>
        <v/>
      </c>
      <c r="P6165" s="36">
        <f>IF($B6165="","",IFERROR(VLOOKUP($B6165,Mapping!$A:$C,3,0),"Not Mapped"))</f>
        <v/>
      </c>
      <c r="Q6165" s="36">
        <f>IF($B6165="","",IFERROR(VLOOKUP($O6165,Leaders!$A:$B,2,0),"Not Mapped"))</f>
        <v/>
      </c>
      <c r="R6165" s="36">
        <f>IF($B6165="","",IF(COUNTIF(Exclusions!$A:$A,$B6165)&gt;0,"Yes","No"))</f>
        <v/>
      </c>
      <c r="S6165" s="38">
        <f>IF($B6165="","",MIN(1,DAY($A6165)/IF($N6165="Superstore",Settings!$B$5,Settings!$B$4)))</f>
        <v/>
      </c>
      <c r="T6165" s="38">
        <f>IF(OR($B6165="",$G6165="",$S6165=0),"",$G6165/$S6165)</f>
        <v/>
      </c>
      <c r="U6165" s="36">
        <f>IF($T6165="","",IF($T6165&lt;Settings!$B$8,"Critical",IF($T6165&lt;Settings!$B$9,"Semi Critical","Non Critical")))</f>
        <v/>
      </c>
      <c r="V6165" s="28" t="n"/>
      <c r="Z6165">
        <f>IF($B6165="","",IFERROR(VLOOKUP($B6165,'Plan HC for CCA'!$A:$B,2,0),""))</f>
        <v/>
      </c>
      <c r="AA6165">
        <f>IF(OR($B6165="",$Z6165=""),"",IF(N($M6165)&lt;$Z6165,"Delta","No Delta"))</f>
        <v/>
      </c>
      <c r="AB6165">
        <f>IF(OR($B6165="",$Z6165=""),"",MAX(0,$Z6165-N($M6165)))</f>
        <v/>
      </c>
      <c r="AC6165" s="46">
        <f>IF($B6165="","",IFERROR(INDEX('CCA Util %'!$H:$H,MATCH($B6165,'CCA Util %'!$E:$E,0)),""))</f>
        <v/>
      </c>
      <c r="AD6165">
        <f>IF($B6165="","",IFERROR(INDEX('CCA Util %'!$G:$G,MATCH($B6165,'CCA Util %'!$E:$E,0)),""))</f>
        <v/>
      </c>
      <c r="AE6165">
        <f>IF(OR($B6165="",$U6165=""),"",$U6165&amp;" &amp; "&amp;IF(OR($AD6165="",$AD6165=0),"Util NA",$AD6165&amp;" Util"))</f>
        <v/>
      </c>
    </row>
    <row r="6166" ht="15.75" customHeight="1" s="42">
      <c r="A6166" s="41" t="n"/>
      <c r="G6166" s="38" t="n"/>
      <c r="H6166" s="38" t="n"/>
      <c r="I6166" s="38" t="n"/>
      <c r="J6166" s="38" t="n"/>
      <c r="K6166" s="38" t="n"/>
      <c r="L6166" s="38" t="n"/>
      <c r="N6166" s="36">
        <f>IF($B6166="","",IF($C6166="SUPERSTORE","Superstore","DH"))</f>
        <v/>
      </c>
      <c r="O6166" s="36">
        <f>IF($B6166="","",IFERROR(VLOOKUP($B6166,Mapping!$A:$C,2,0),"Not Mapped"))</f>
        <v/>
      </c>
      <c r="P6166" s="36">
        <f>IF($B6166="","",IFERROR(VLOOKUP($B6166,Mapping!$A:$C,3,0),"Not Mapped"))</f>
        <v/>
      </c>
      <c r="Q6166" s="36">
        <f>IF($B6166="","",IFERROR(VLOOKUP($O6166,Leaders!$A:$B,2,0),"Not Mapped"))</f>
        <v/>
      </c>
      <c r="R6166" s="36">
        <f>IF($B6166="","",IF(COUNTIF(Exclusions!$A:$A,$B6166)&gt;0,"Yes","No"))</f>
        <v/>
      </c>
      <c r="S6166" s="38">
        <f>IF($B6166="","",MIN(1,DAY($A6166)/IF($N6166="Superstore",Settings!$B$5,Settings!$B$4)))</f>
        <v/>
      </c>
      <c r="T6166" s="38">
        <f>IF(OR($B6166="",$G6166="",$S6166=0),"",$G6166/$S6166)</f>
        <v/>
      </c>
      <c r="U6166" s="36">
        <f>IF($T6166="","",IF($T6166&lt;Settings!$B$8,"Critical",IF($T6166&lt;Settings!$B$9,"Semi Critical","Non Critical")))</f>
        <v/>
      </c>
      <c r="V6166" s="28" t="n"/>
      <c r="Z6166">
        <f>IF($B6166="","",IFERROR(VLOOKUP($B6166,'Plan HC for CCA'!$A:$B,2,0),""))</f>
        <v/>
      </c>
      <c r="AA6166">
        <f>IF(OR($B6166="",$Z6166=""),"",IF(N($M6166)&lt;$Z6166,"Delta","No Delta"))</f>
        <v/>
      </c>
      <c r="AB6166">
        <f>IF(OR($B6166="",$Z6166=""),"",MAX(0,$Z6166-N($M6166)))</f>
        <v/>
      </c>
      <c r="AC6166" s="46">
        <f>IF($B6166="","",IFERROR(INDEX('CCA Util %'!$H:$H,MATCH($B6166,'CCA Util %'!$E:$E,0)),""))</f>
        <v/>
      </c>
      <c r="AD6166">
        <f>IF($B6166="","",IFERROR(INDEX('CCA Util %'!$G:$G,MATCH($B6166,'CCA Util %'!$E:$E,0)),""))</f>
        <v/>
      </c>
      <c r="AE6166">
        <f>IF(OR($B6166="",$U6166=""),"",$U6166&amp;" &amp; "&amp;IF(OR($AD6166="",$AD6166=0),"Util NA",$AD6166&amp;" Util"))</f>
        <v/>
      </c>
    </row>
    <row r="6167" ht="15.75" customHeight="1" s="42">
      <c r="A6167" s="41" t="n"/>
      <c r="G6167" s="38" t="n"/>
      <c r="H6167" s="38" t="n"/>
      <c r="I6167" s="38" t="n"/>
      <c r="J6167" s="38" t="n"/>
      <c r="K6167" s="38" t="n"/>
      <c r="L6167" s="38" t="n"/>
      <c r="N6167" s="36">
        <f>IF($B6167="","",IF($C6167="SUPERSTORE","Superstore","DH"))</f>
        <v/>
      </c>
      <c r="O6167" s="36">
        <f>IF($B6167="","",IFERROR(VLOOKUP($B6167,Mapping!$A:$C,2,0),"Not Mapped"))</f>
        <v/>
      </c>
      <c r="P6167" s="36">
        <f>IF($B6167="","",IFERROR(VLOOKUP($B6167,Mapping!$A:$C,3,0),"Not Mapped"))</f>
        <v/>
      </c>
      <c r="Q6167" s="36">
        <f>IF($B6167="","",IFERROR(VLOOKUP($O6167,Leaders!$A:$B,2,0),"Not Mapped"))</f>
        <v/>
      </c>
      <c r="R6167" s="36">
        <f>IF($B6167="","",IF(COUNTIF(Exclusions!$A:$A,$B6167)&gt;0,"Yes","No"))</f>
        <v/>
      </c>
      <c r="S6167" s="38">
        <f>IF($B6167="","",MIN(1,DAY($A6167)/IF($N6167="Superstore",Settings!$B$5,Settings!$B$4)))</f>
        <v/>
      </c>
      <c r="T6167" s="38">
        <f>IF(OR($B6167="",$G6167="",$S6167=0),"",$G6167/$S6167)</f>
        <v/>
      </c>
      <c r="U6167" s="36">
        <f>IF($T6167="","",IF($T6167&lt;Settings!$B$8,"Critical",IF($T6167&lt;Settings!$B$9,"Semi Critical","Non Critical")))</f>
        <v/>
      </c>
      <c r="V6167" s="28" t="n"/>
      <c r="Z6167">
        <f>IF($B6167="","",IFERROR(VLOOKUP($B6167,'Plan HC for CCA'!$A:$B,2,0),""))</f>
        <v/>
      </c>
      <c r="AA6167">
        <f>IF(OR($B6167="",$Z6167=""),"",IF(N($M6167)&lt;$Z6167,"Delta","No Delta"))</f>
        <v/>
      </c>
      <c r="AB6167">
        <f>IF(OR($B6167="",$Z6167=""),"",MAX(0,$Z6167-N($M6167)))</f>
        <v/>
      </c>
      <c r="AC6167" s="46">
        <f>IF($B6167="","",IFERROR(INDEX('CCA Util %'!$H:$H,MATCH($B6167,'CCA Util %'!$E:$E,0)),""))</f>
        <v/>
      </c>
      <c r="AD6167">
        <f>IF($B6167="","",IFERROR(INDEX('CCA Util %'!$G:$G,MATCH($B6167,'CCA Util %'!$E:$E,0)),""))</f>
        <v/>
      </c>
      <c r="AE6167">
        <f>IF(OR($B6167="",$U6167=""),"",$U6167&amp;" &amp; "&amp;IF(OR($AD6167="",$AD6167=0),"Util NA",$AD6167&amp;" Util"))</f>
        <v/>
      </c>
    </row>
    <row r="6168" ht="15.75" customHeight="1" s="42">
      <c r="A6168" s="41" t="n"/>
      <c r="G6168" s="38" t="n"/>
      <c r="H6168" s="38" t="n"/>
      <c r="I6168" s="38" t="n"/>
      <c r="J6168" s="38" t="n"/>
      <c r="K6168" s="38" t="n"/>
      <c r="L6168" s="38" t="n"/>
      <c r="N6168" s="36">
        <f>IF($B6168="","",IF($C6168="SUPERSTORE","Superstore","DH"))</f>
        <v/>
      </c>
      <c r="O6168" s="36">
        <f>IF($B6168="","",IFERROR(VLOOKUP($B6168,Mapping!$A:$C,2,0),"Not Mapped"))</f>
        <v/>
      </c>
      <c r="P6168" s="36">
        <f>IF($B6168="","",IFERROR(VLOOKUP($B6168,Mapping!$A:$C,3,0),"Not Mapped"))</f>
        <v/>
      </c>
      <c r="Q6168" s="36">
        <f>IF($B6168="","",IFERROR(VLOOKUP($O6168,Leaders!$A:$B,2,0),"Not Mapped"))</f>
        <v/>
      </c>
      <c r="R6168" s="36">
        <f>IF($B6168="","",IF(COUNTIF(Exclusions!$A:$A,$B6168)&gt;0,"Yes","No"))</f>
        <v/>
      </c>
      <c r="S6168" s="38">
        <f>IF($B6168="","",MIN(1,DAY($A6168)/IF($N6168="Superstore",Settings!$B$5,Settings!$B$4)))</f>
        <v/>
      </c>
      <c r="T6168" s="38">
        <f>IF(OR($B6168="",$G6168="",$S6168=0),"",$G6168/$S6168)</f>
        <v/>
      </c>
      <c r="U6168" s="36">
        <f>IF($T6168="","",IF($T6168&lt;Settings!$B$8,"Critical",IF($T6168&lt;Settings!$B$9,"Semi Critical","Non Critical")))</f>
        <v/>
      </c>
      <c r="V6168" s="28" t="n"/>
      <c r="Z6168">
        <f>IF($B6168="","",IFERROR(VLOOKUP($B6168,'Plan HC for CCA'!$A:$B,2,0),""))</f>
        <v/>
      </c>
      <c r="AA6168">
        <f>IF(OR($B6168="",$Z6168=""),"",IF(N($M6168)&lt;$Z6168,"Delta","No Delta"))</f>
        <v/>
      </c>
      <c r="AB6168">
        <f>IF(OR($B6168="",$Z6168=""),"",MAX(0,$Z6168-N($M6168)))</f>
        <v/>
      </c>
      <c r="AC6168" s="46">
        <f>IF($B6168="","",IFERROR(INDEX('CCA Util %'!$H:$H,MATCH($B6168,'CCA Util %'!$E:$E,0)),""))</f>
        <v/>
      </c>
      <c r="AD6168">
        <f>IF($B6168="","",IFERROR(INDEX('CCA Util %'!$G:$G,MATCH($B6168,'CCA Util %'!$E:$E,0)),""))</f>
        <v/>
      </c>
      <c r="AE6168">
        <f>IF(OR($B6168="",$U6168=""),"",$U6168&amp;" &amp; "&amp;IF(OR($AD6168="",$AD6168=0),"Util NA",$AD6168&amp;" Util"))</f>
        <v/>
      </c>
    </row>
    <row r="6169" ht="15.75" customHeight="1" s="42">
      <c r="A6169" s="41" t="n"/>
      <c r="G6169" s="38" t="n"/>
      <c r="H6169" s="38" t="n"/>
      <c r="I6169" s="38" t="n"/>
      <c r="J6169" s="38" t="n"/>
      <c r="K6169" s="38" t="n"/>
      <c r="L6169" s="38" t="n"/>
      <c r="N6169" s="36">
        <f>IF($B6169="","",IF($C6169="SUPERSTORE","Superstore","DH"))</f>
        <v/>
      </c>
      <c r="O6169" s="36">
        <f>IF($B6169="","",IFERROR(VLOOKUP($B6169,Mapping!$A:$C,2,0),"Not Mapped"))</f>
        <v/>
      </c>
      <c r="P6169" s="36">
        <f>IF($B6169="","",IFERROR(VLOOKUP($B6169,Mapping!$A:$C,3,0),"Not Mapped"))</f>
        <v/>
      </c>
      <c r="Q6169" s="36">
        <f>IF($B6169="","",IFERROR(VLOOKUP($O6169,Leaders!$A:$B,2,0),"Not Mapped"))</f>
        <v/>
      </c>
      <c r="R6169" s="36">
        <f>IF($B6169="","",IF(COUNTIF(Exclusions!$A:$A,$B6169)&gt;0,"Yes","No"))</f>
        <v/>
      </c>
      <c r="S6169" s="38">
        <f>IF($B6169="","",MIN(1,DAY($A6169)/IF($N6169="Superstore",Settings!$B$5,Settings!$B$4)))</f>
        <v/>
      </c>
      <c r="T6169" s="38">
        <f>IF(OR($B6169="",$G6169="",$S6169=0),"",$G6169/$S6169)</f>
        <v/>
      </c>
      <c r="U6169" s="36">
        <f>IF($T6169="","",IF($T6169&lt;Settings!$B$8,"Critical",IF($T6169&lt;Settings!$B$9,"Semi Critical","Non Critical")))</f>
        <v/>
      </c>
      <c r="V6169" s="28" t="n"/>
      <c r="Z6169">
        <f>IF($B6169="","",IFERROR(VLOOKUP($B6169,'Plan HC for CCA'!$A:$B,2,0),""))</f>
        <v/>
      </c>
      <c r="AA6169">
        <f>IF(OR($B6169="",$Z6169=""),"",IF(N($M6169)&lt;$Z6169,"Delta","No Delta"))</f>
        <v/>
      </c>
      <c r="AB6169">
        <f>IF(OR($B6169="",$Z6169=""),"",MAX(0,$Z6169-N($M6169)))</f>
        <v/>
      </c>
      <c r="AC6169" s="46">
        <f>IF($B6169="","",IFERROR(INDEX('CCA Util %'!$H:$H,MATCH($B6169,'CCA Util %'!$E:$E,0)),""))</f>
        <v/>
      </c>
      <c r="AD6169">
        <f>IF($B6169="","",IFERROR(INDEX('CCA Util %'!$G:$G,MATCH($B6169,'CCA Util %'!$E:$E,0)),""))</f>
        <v/>
      </c>
      <c r="AE6169">
        <f>IF(OR($B6169="",$U6169=""),"",$U6169&amp;" &amp; "&amp;IF(OR($AD6169="",$AD6169=0),"Util NA",$AD6169&amp;" Util"))</f>
        <v/>
      </c>
    </row>
    <row r="6170" ht="15.75" customHeight="1" s="42">
      <c r="A6170" s="41" t="n"/>
      <c r="G6170" s="38" t="n"/>
      <c r="H6170" s="38" t="n"/>
      <c r="I6170" s="38" t="n"/>
      <c r="J6170" s="38" t="n"/>
      <c r="K6170" s="38" t="n"/>
      <c r="L6170" s="38" t="n"/>
      <c r="N6170" s="36">
        <f>IF($B6170="","",IF($C6170="SUPERSTORE","Superstore","DH"))</f>
        <v/>
      </c>
      <c r="O6170" s="36">
        <f>IF($B6170="","",IFERROR(VLOOKUP($B6170,Mapping!$A:$C,2,0),"Not Mapped"))</f>
        <v/>
      </c>
      <c r="P6170" s="36">
        <f>IF($B6170="","",IFERROR(VLOOKUP($B6170,Mapping!$A:$C,3,0),"Not Mapped"))</f>
        <v/>
      </c>
      <c r="Q6170" s="36">
        <f>IF($B6170="","",IFERROR(VLOOKUP($O6170,Leaders!$A:$B,2,0),"Not Mapped"))</f>
        <v/>
      </c>
      <c r="R6170" s="36">
        <f>IF($B6170="","",IF(COUNTIF(Exclusions!$A:$A,$B6170)&gt;0,"Yes","No"))</f>
        <v/>
      </c>
      <c r="S6170" s="38">
        <f>IF($B6170="","",MIN(1,DAY($A6170)/IF($N6170="Superstore",Settings!$B$5,Settings!$B$4)))</f>
        <v/>
      </c>
      <c r="T6170" s="38">
        <f>IF(OR($B6170="",$G6170="",$S6170=0),"",$G6170/$S6170)</f>
        <v/>
      </c>
      <c r="U6170" s="36">
        <f>IF($T6170="","",IF($T6170&lt;Settings!$B$8,"Critical",IF($T6170&lt;Settings!$B$9,"Semi Critical","Non Critical")))</f>
        <v/>
      </c>
      <c r="V6170" s="28" t="n"/>
      <c r="Z6170">
        <f>IF($B6170="","",IFERROR(VLOOKUP($B6170,'Plan HC for CCA'!$A:$B,2,0),""))</f>
        <v/>
      </c>
      <c r="AA6170">
        <f>IF(OR($B6170="",$Z6170=""),"",IF(N($M6170)&lt;$Z6170,"Delta","No Delta"))</f>
        <v/>
      </c>
      <c r="AB6170">
        <f>IF(OR($B6170="",$Z6170=""),"",MAX(0,$Z6170-N($M6170)))</f>
        <v/>
      </c>
      <c r="AC6170" s="46">
        <f>IF($B6170="","",IFERROR(INDEX('CCA Util %'!$H:$H,MATCH($B6170,'CCA Util %'!$E:$E,0)),""))</f>
        <v/>
      </c>
      <c r="AD6170">
        <f>IF($B6170="","",IFERROR(INDEX('CCA Util %'!$G:$G,MATCH($B6170,'CCA Util %'!$E:$E,0)),""))</f>
        <v/>
      </c>
      <c r="AE6170">
        <f>IF(OR($B6170="",$U6170=""),"",$U6170&amp;" &amp; "&amp;IF(OR($AD6170="",$AD6170=0),"Util NA",$AD6170&amp;" Util"))</f>
        <v/>
      </c>
    </row>
    <row r="6171" ht="15.75" customHeight="1" s="42">
      <c r="A6171" s="41" t="n"/>
      <c r="G6171" s="38" t="n"/>
      <c r="H6171" s="38" t="n"/>
      <c r="I6171" s="38" t="n"/>
      <c r="J6171" s="38" t="n"/>
      <c r="K6171" s="38" t="n"/>
      <c r="L6171" s="38" t="n"/>
      <c r="N6171" s="36">
        <f>IF($B6171="","",IF($C6171="SUPERSTORE","Superstore","DH"))</f>
        <v/>
      </c>
      <c r="O6171" s="36">
        <f>IF($B6171="","",IFERROR(VLOOKUP($B6171,Mapping!$A:$C,2,0),"Not Mapped"))</f>
        <v/>
      </c>
      <c r="P6171" s="36">
        <f>IF($B6171="","",IFERROR(VLOOKUP($B6171,Mapping!$A:$C,3,0),"Not Mapped"))</f>
        <v/>
      </c>
      <c r="Q6171" s="36">
        <f>IF($B6171="","",IFERROR(VLOOKUP($O6171,Leaders!$A:$B,2,0),"Not Mapped"))</f>
        <v/>
      </c>
      <c r="R6171" s="36">
        <f>IF($B6171="","",IF(COUNTIF(Exclusions!$A:$A,$B6171)&gt;0,"Yes","No"))</f>
        <v/>
      </c>
      <c r="S6171" s="38">
        <f>IF($B6171="","",MIN(1,DAY($A6171)/IF($N6171="Superstore",Settings!$B$5,Settings!$B$4)))</f>
        <v/>
      </c>
      <c r="T6171" s="38">
        <f>IF(OR($B6171="",$G6171="",$S6171=0),"",$G6171/$S6171)</f>
        <v/>
      </c>
      <c r="U6171" s="36">
        <f>IF($T6171="","",IF($T6171&lt;Settings!$B$8,"Critical",IF($T6171&lt;Settings!$B$9,"Semi Critical","Non Critical")))</f>
        <v/>
      </c>
      <c r="V6171" s="28" t="n"/>
      <c r="Z6171">
        <f>IF($B6171="","",IFERROR(VLOOKUP($B6171,'Plan HC for CCA'!$A:$B,2,0),""))</f>
        <v/>
      </c>
      <c r="AA6171">
        <f>IF(OR($B6171="",$Z6171=""),"",IF(N($M6171)&lt;$Z6171,"Delta","No Delta"))</f>
        <v/>
      </c>
      <c r="AB6171">
        <f>IF(OR($B6171="",$Z6171=""),"",MAX(0,$Z6171-N($M6171)))</f>
        <v/>
      </c>
      <c r="AC6171" s="46">
        <f>IF($B6171="","",IFERROR(INDEX('CCA Util %'!$H:$H,MATCH($B6171,'CCA Util %'!$E:$E,0)),""))</f>
        <v/>
      </c>
      <c r="AD6171">
        <f>IF($B6171="","",IFERROR(INDEX('CCA Util %'!$G:$G,MATCH($B6171,'CCA Util %'!$E:$E,0)),""))</f>
        <v/>
      </c>
      <c r="AE6171">
        <f>IF(OR($B6171="",$U6171=""),"",$U6171&amp;" &amp; "&amp;IF(OR($AD6171="",$AD6171=0),"Util NA",$AD6171&amp;" Util"))</f>
        <v/>
      </c>
    </row>
    <row r="6172" ht="15.75" customHeight="1" s="42">
      <c r="A6172" s="41" t="n"/>
      <c r="G6172" s="38" t="n"/>
      <c r="H6172" s="38" t="n"/>
      <c r="I6172" s="38" t="n"/>
      <c r="J6172" s="38" t="n"/>
      <c r="K6172" s="38" t="n"/>
      <c r="L6172" s="38" t="n"/>
      <c r="N6172" s="36">
        <f>IF($B6172="","",IF($C6172="SUPERSTORE","Superstore","DH"))</f>
        <v/>
      </c>
      <c r="O6172" s="36">
        <f>IF($B6172="","",IFERROR(VLOOKUP($B6172,Mapping!$A:$C,2,0),"Not Mapped"))</f>
        <v/>
      </c>
      <c r="P6172" s="36">
        <f>IF($B6172="","",IFERROR(VLOOKUP($B6172,Mapping!$A:$C,3,0),"Not Mapped"))</f>
        <v/>
      </c>
      <c r="Q6172" s="36">
        <f>IF($B6172="","",IFERROR(VLOOKUP($O6172,Leaders!$A:$B,2,0),"Not Mapped"))</f>
        <v/>
      </c>
      <c r="R6172" s="36">
        <f>IF($B6172="","",IF(COUNTIF(Exclusions!$A:$A,$B6172)&gt;0,"Yes","No"))</f>
        <v/>
      </c>
      <c r="S6172" s="38">
        <f>IF($B6172="","",MIN(1,DAY($A6172)/IF($N6172="Superstore",Settings!$B$5,Settings!$B$4)))</f>
        <v/>
      </c>
      <c r="T6172" s="38">
        <f>IF(OR($B6172="",$G6172="",$S6172=0),"",$G6172/$S6172)</f>
        <v/>
      </c>
      <c r="U6172" s="36">
        <f>IF($T6172="","",IF($T6172&lt;Settings!$B$8,"Critical",IF($T6172&lt;Settings!$B$9,"Semi Critical","Non Critical")))</f>
        <v/>
      </c>
      <c r="V6172" s="28" t="n"/>
      <c r="Z6172">
        <f>IF($B6172="","",IFERROR(VLOOKUP($B6172,'Plan HC for CCA'!$A:$B,2,0),""))</f>
        <v/>
      </c>
      <c r="AA6172">
        <f>IF(OR($B6172="",$Z6172=""),"",IF(N($M6172)&lt;$Z6172,"Delta","No Delta"))</f>
        <v/>
      </c>
      <c r="AB6172">
        <f>IF(OR($B6172="",$Z6172=""),"",MAX(0,$Z6172-N($M6172)))</f>
        <v/>
      </c>
      <c r="AC6172" s="46">
        <f>IF($B6172="","",IFERROR(INDEX('CCA Util %'!$H:$H,MATCH($B6172,'CCA Util %'!$E:$E,0)),""))</f>
        <v/>
      </c>
      <c r="AD6172">
        <f>IF($B6172="","",IFERROR(INDEX('CCA Util %'!$G:$G,MATCH($B6172,'CCA Util %'!$E:$E,0)),""))</f>
        <v/>
      </c>
      <c r="AE6172">
        <f>IF(OR($B6172="",$U6172=""),"",$U6172&amp;" &amp; "&amp;IF(OR($AD6172="",$AD6172=0),"Util NA",$AD6172&amp;" Util"))</f>
        <v/>
      </c>
    </row>
    <row r="6173" ht="15.75" customHeight="1" s="42">
      <c r="A6173" s="41" t="n"/>
      <c r="G6173" s="38" t="n"/>
      <c r="H6173" s="38" t="n"/>
      <c r="I6173" s="38" t="n"/>
      <c r="J6173" s="38" t="n"/>
      <c r="K6173" s="38" t="n"/>
      <c r="L6173" s="38" t="n"/>
      <c r="N6173" s="36">
        <f>IF($B6173="","",IF($C6173="SUPERSTORE","Superstore","DH"))</f>
        <v/>
      </c>
      <c r="O6173" s="36">
        <f>IF($B6173="","",IFERROR(VLOOKUP($B6173,Mapping!$A:$C,2,0),"Not Mapped"))</f>
        <v/>
      </c>
      <c r="P6173" s="36">
        <f>IF($B6173="","",IFERROR(VLOOKUP($B6173,Mapping!$A:$C,3,0),"Not Mapped"))</f>
        <v/>
      </c>
      <c r="Q6173" s="36">
        <f>IF($B6173="","",IFERROR(VLOOKUP($O6173,Leaders!$A:$B,2,0),"Not Mapped"))</f>
        <v/>
      </c>
      <c r="R6173" s="36">
        <f>IF($B6173="","",IF(COUNTIF(Exclusions!$A:$A,$B6173)&gt;0,"Yes","No"))</f>
        <v/>
      </c>
      <c r="S6173" s="38">
        <f>IF($B6173="","",MIN(1,DAY($A6173)/IF($N6173="Superstore",Settings!$B$5,Settings!$B$4)))</f>
        <v/>
      </c>
      <c r="T6173" s="38">
        <f>IF(OR($B6173="",$G6173="",$S6173=0),"",$G6173/$S6173)</f>
        <v/>
      </c>
      <c r="U6173" s="36">
        <f>IF($T6173="","",IF($T6173&lt;Settings!$B$8,"Critical",IF($T6173&lt;Settings!$B$9,"Semi Critical","Non Critical")))</f>
        <v/>
      </c>
      <c r="V6173" s="28" t="n"/>
      <c r="Z6173">
        <f>IF($B6173="","",IFERROR(VLOOKUP($B6173,'Plan HC for CCA'!$A:$B,2,0),""))</f>
        <v/>
      </c>
      <c r="AA6173">
        <f>IF(OR($B6173="",$Z6173=""),"",IF(N($M6173)&lt;$Z6173,"Delta","No Delta"))</f>
        <v/>
      </c>
      <c r="AB6173">
        <f>IF(OR($B6173="",$Z6173=""),"",MAX(0,$Z6173-N($M6173)))</f>
        <v/>
      </c>
      <c r="AC6173" s="46">
        <f>IF($B6173="","",IFERROR(INDEX('CCA Util %'!$H:$H,MATCH($B6173,'CCA Util %'!$E:$E,0)),""))</f>
        <v/>
      </c>
      <c r="AD6173">
        <f>IF($B6173="","",IFERROR(INDEX('CCA Util %'!$G:$G,MATCH($B6173,'CCA Util %'!$E:$E,0)),""))</f>
        <v/>
      </c>
      <c r="AE6173">
        <f>IF(OR($B6173="",$U6173=""),"",$U6173&amp;" &amp; "&amp;IF(OR($AD6173="",$AD6173=0),"Util NA",$AD6173&amp;" Util"))</f>
        <v/>
      </c>
    </row>
    <row r="6174" ht="15.75" customHeight="1" s="42">
      <c r="A6174" s="41" t="n"/>
      <c r="G6174" s="38" t="n"/>
      <c r="H6174" s="38" t="n"/>
      <c r="I6174" s="38" t="n"/>
      <c r="J6174" s="38" t="n"/>
      <c r="K6174" s="38" t="n"/>
      <c r="L6174" s="38" t="n"/>
      <c r="N6174" s="36">
        <f>IF($B6174="","",IF($C6174="SUPERSTORE","Superstore","DH"))</f>
        <v/>
      </c>
      <c r="O6174" s="36">
        <f>IF($B6174="","",IFERROR(VLOOKUP($B6174,Mapping!$A:$C,2,0),"Not Mapped"))</f>
        <v/>
      </c>
      <c r="P6174" s="36">
        <f>IF($B6174="","",IFERROR(VLOOKUP($B6174,Mapping!$A:$C,3,0),"Not Mapped"))</f>
        <v/>
      </c>
      <c r="Q6174" s="36">
        <f>IF($B6174="","",IFERROR(VLOOKUP($O6174,Leaders!$A:$B,2,0),"Not Mapped"))</f>
        <v/>
      </c>
      <c r="R6174" s="36">
        <f>IF($B6174="","",IF(COUNTIF(Exclusions!$A:$A,$B6174)&gt;0,"Yes","No"))</f>
        <v/>
      </c>
      <c r="S6174" s="38">
        <f>IF($B6174="","",MIN(1,DAY($A6174)/IF($N6174="Superstore",Settings!$B$5,Settings!$B$4)))</f>
        <v/>
      </c>
      <c r="T6174" s="38">
        <f>IF(OR($B6174="",$G6174="",$S6174=0),"",$G6174/$S6174)</f>
        <v/>
      </c>
      <c r="U6174" s="36">
        <f>IF($T6174="","",IF($T6174&lt;Settings!$B$8,"Critical",IF($T6174&lt;Settings!$B$9,"Semi Critical","Non Critical")))</f>
        <v/>
      </c>
      <c r="V6174" s="28" t="n"/>
      <c r="Z6174">
        <f>IF($B6174="","",IFERROR(VLOOKUP($B6174,'Plan HC for CCA'!$A:$B,2,0),""))</f>
        <v/>
      </c>
      <c r="AA6174">
        <f>IF(OR($B6174="",$Z6174=""),"",IF(N($M6174)&lt;$Z6174,"Delta","No Delta"))</f>
        <v/>
      </c>
      <c r="AB6174">
        <f>IF(OR($B6174="",$Z6174=""),"",MAX(0,$Z6174-N($M6174)))</f>
        <v/>
      </c>
      <c r="AC6174" s="46">
        <f>IF($B6174="","",IFERROR(INDEX('CCA Util %'!$H:$H,MATCH($B6174,'CCA Util %'!$E:$E,0)),""))</f>
        <v/>
      </c>
      <c r="AD6174">
        <f>IF($B6174="","",IFERROR(INDEX('CCA Util %'!$G:$G,MATCH($B6174,'CCA Util %'!$E:$E,0)),""))</f>
        <v/>
      </c>
      <c r="AE6174">
        <f>IF(OR($B6174="",$U6174=""),"",$U6174&amp;" &amp; "&amp;IF(OR($AD6174="",$AD6174=0),"Util NA",$AD6174&amp;" Util"))</f>
        <v/>
      </c>
    </row>
    <row r="6175" ht="15.75" customHeight="1" s="42">
      <c r="A6175" s="41" t="n"/>
      <c r="G6175" s="38" t="n"/>
      <c r="H6175" s="38" t="n"/>
      <c r="I6175" s="38" t="n"/>
      <c r="J6175" s="38" t="n"/>
      <c r="K6175" s="38" t="n"/>
      <c r="L6175" s="38" t="n"/>
      <c r="N6175" s="36">
        <f>IF($B6175="","",IF($C6175="SUPERSTORE","Superstore","DH"))</f>
        <v/>
      </c>
      <c r="O6175" s="36">
        <f>IF($B6175="","",IFERROR(VLOOKUP($B6175,Mapping!$A:$C,2,0),"Not Mapped"))</f>
        <v/>
      </c>
      <c r="P6175" s="36">
        <f>IF($B6175="","",IFERROR(VLOOKUP($B6175,Mapping!$A:$C,3,0),"Not Mapped"))</f>
        <v/>
      </c>
      <c r="Q6175" s="36">
        <f>IF($B6175="","",IFERROR(VLOOKUP($O6175,Leaders!$A:$B,2,0),"Not Mapped"))</f>
        <v/>
      </c>
      <c r="R6175" s="36">
        <f>IF($B6175="","",IF(COUNTIF(Exclusions!$A:$A,$B6175)&gt;0,"Yes","No"))</f>
        <v/>
      </c>
      <c r="S6175" s="38">
        <f>IF($B6175="","",MIN(1,DAY($A6175)/IF($N6175="Superstore",Settings!$B$5,Settings!$B$4)))</f>
        <v/>
      </c>
      <c r="T6175" s="38">
        <f>IF(OR($B6175="",$G6175="",$S6175=0),"",$G6175/$S6175)</f>
        <v/>
      </c>
      <c r="U6175" s="36">
        <f>IF($T6175="","",IF($T6175&lt;Settings!$B$8,"Critical",IF($T6175&lt;Settings!$B$9,"Semi Critical","Non Critical")))</f>
        <v/>
      </c>
      <c r="V6175" s="28" t="n"/>
      <c r="Z6175">
        <f>IF($B6175="","",IFERROR(VLOOKUP($B6175,'Plan HC for CCA'!$A:$B,2,0),""))</f>
        <v/>
      </c>
      <c r="AA6175">
        <f>IF(OR($B6175="",$Z6175=""),"",IF(N($M6175)&lt;$Z6175,"Delta","No Delta"))</f>
        <v/>
      </c>
      <c r="AB6175">
        <f>IF(OR($B6175="",$Z6175=""),"",MAX(0,$Z6175-N($M6175)))</f>
        <v/>
      </c>
      <c r="AC6175" s="46">
        <f>IF($B6175="","",IFERROR(INDEX('CCA Util %'!$H:$H,MATCH($B6175,'CCA Util %'!$E:$E,0)),""))</f>
        <v/>
      </c>
      <c r="AD6175">
        <f>IF($B6175="","",IFERROR(INDEX('CCA Util %'!$G:$G,MATCH($B6175,'CCA Util %'!$E:$E,0)),""))</f>
        <v/>
      </c>
      <c r="AE6175">
        <f>IF(OR($B6175="",$U6175=""),"",$U6175&amp;" &amp; "&amp;IF(OR($AD6175="",$AD6175=0),"Util NA",$AD6175&amp;" Util"))</f>
        <v/>
      </c>
    </row>
    <row r="6176" ht="15.75" customHeight="1" s="42">
      <c r="A6176" s="41" t="n"/>
      <c r="G6176" s="38" t="n"/>
      <c r="H6176" s="38" t="n"/>
      <c r="I6176" s="38" t="n"/>
      <c r="J6176" s="38" t="n"/>
      <c r="K6176" s="38" t="n"/>
      <c r="L6176" s="38" t="n"/>
      <c r="N6176" s="36">
        <f>IF($B6176="","",IF($C6176="SUPERSTORE","Superstore","DH"))</f>
        <v/>
      </c>
      <c r="O6176" s="36">
        <f>IF($B6176="","",IFERROR(VLOOKUP($B6176,Mapping!$A:$C,2,0),"Not Mapped"))</f>
        <v/>
      </c>
      <c r="P6176" s="36">
        <f>IF($B6176="","",IFERROR(VLOOKUP($B6176,Mapping!$A:$C,3,0),"Not Mapped"))</f>
        <v/>
      </c>
      <c r="Q6176" s="36">
        <f>IF($B6176="","",IFERROR(VLOOKUP($O6176,Leaders!$A:$B,2,0),"Not Mapped"))</f>
        <v/>
      </c>
      <c r="R6176" s="36">
        <f>IF($B6176="","",IF(COUNTIF(Exclusions!$A:$A,$B6176)&gt;0,"Yes","No"))</f>
        <v/>
      </c>
      <c r="S6176" s="38">
        <f>IF($B6176="","",MIN(1,DAY($A6176)/IF($N6176="Superstore",Settings!$B$5,Settings!$B$4)))</f>
        <v/>
      </c>
      <c r="T6176" s="38">
        <f>IF(OR($B6176="",$G6176="",$S6176=0),"",$G6176/$S6176)</f>
        <v/>
      </c>
      <c r="U6176" s="36">
        <f>IF($T6176="","",IF($T6176&lt;Settings!$B$8,"Critical",IF($T6176&lt;Settings!$B$9,"Semi Critical","Non Critical")))</f>
        <v/>
      </c>
      <c r="V6176" s="28" t="n"/>
      <c r="Z6176">
        <f>IF($B6176="","",IFERROR(VLOOKUP($B6176,'Plan HC for CCA'!$A:$B,2,0),""))</f>
        <v/>
      </c>
      <c r="AA6176">
        <f>IF(OR($B6176="",$Z6176=""),"",IF(N($M6176)&lt;$Z6176,"Delta","No Delta"))</f>
        <v/>
      </c>
      <c r="AB6176">
        <f>IF(OR($B6176="",$Z6176=""),"",MAX(0,$Z6176-N($M6176)))</f>
        <v/>
      </c>
      <c r="AC6176" s="46">
        <f>IF($B6176="","",IFERROR(INDEX('CCA Util %'!$H:$H,MATCH($B6176,'CCA Util %'!$E:$E,0)),""))</f>
        <v/>
      </c>
      <c r="AD6176">
        <f>IF($B6176="","",IFERROR(INDEX('CCA Util %'!$G:$G,MATCH($B6176,'CCA Util %'!$E:$E,0)),""))</f>
        <v/>
      </c>
      <c r="AE6176">
        <f>IF(OR($B6176="",$U6176=""),"",$U6176&amp;" &amp; "&amp;IF(OR($AD6176="",$AD6176=0),"Util NA",$AD6176&amp;" Util"))</f>
        <v/>
      </c>
    </row>
    <row r="6177" ht="15.75" customHeight="1" s="42">
      <c r="A6177" s="41" t="n"/>
      <c r="G6177" s="38" t="n"/>
      <c r="H6177" s="38" t="n"/>
      <c r="I6177" s="38" t="n"/>
      <c r="J6177" s="38" t="n"/>
      <c r="K6177" s="38" t="n"/>
      <c r="L6177" s="38" t="n"/>
      <c r="N6177" s="36">
        <f>IF($B6177="","",IF($C6177="SUPERSTORE","Superstore","DH"))</f>
        <v/>
      </c>
      <c r="O6177" s="36">
        <f>IF($B6177="","",IFERROR(VLOOKUP($B6177,Mapping!$A:$C,2,0),"Not Mapped"))</f>
        <v/>
      </c>
      <c r="P6177" s="36">
        <f>IF($B6177="","",IFERROR(VLOOKUP($B6177,Mapping!$A:$C,3,0),"Not Mapped"))</f>
        <v/>
      </c>
      <c r="Q6177" s="36">
        <f>IF($B6177="","",IFERROR(VLOOKUP($O6177,Leaders!$A:$B,2,0),"Not Mapped"))</f>
        <v/>
      </c>
      <c r="R6177" s="36">
        <f>IF($B6177="","",IF(COUNTIF(Exclusions!$A:$A,$B6177)&gt;0,"Yes","No"))</f>
        <v/>
      </c>
      <c r="S6177" s="38">
        <f>IF($B6177="","",MIN(1,DAY($A6177)/IF($N6177="Superstore",Settings!$B$5,Settings!$B$4)))</f>
        <v/>
      </c>
      <c r="T6177" s="38">
        <f>IF(OR($B6177="",$G6177="",$S6177=0),"",$G6177/$S6177)</f>
        <v/>
      </c>
      <c r="U6177" s="36">
        <f>IF($T6177="","",IF($T6177&lt;Settings!$B$8,"Critical",IF($T6177&lt;Settings!$B$9,"Semi Critical","Non Critical")))</f>
        <v/>
      </c>
      <c r="V6177" s="28" t="n"/>
      <c r="Z6177">
        <f>IF($B6177="","",IFERROR(VLOOKUP($B6177,'Plan HC for CCA'!$A:$B,2,0),""))</f>
        <v/>
      </c>
      <c r="AA6177">
        <f>IF(OR($B6177="",$Z6177=""),"",IF(N($M6177)&lt;$Z6177,"Delta","No Delta"))</f>
        <v/>
      </c>
      <c r="AB6177">
        <f>IF(OR($B6177="",$Z6177=""),"",MAX(0,$Z6177-N($M6177)))</f>
        <v/>
      </c>
      <c r="AC6177" s="46">
        <f>IF($B6177="","",IFERROR(INDEX('CCA Util %'!$H:$H,MATCH($B6177,'CCA Util %'!$E:$E,0)),""))</f>
        <v/>
      </c>
      <c r="AD6177">
        <f>IF($B6177="","",IFERROR(INDEX('CCA Util %'!$G:$G,MATCH($B6177,'CCA Util %'!$E:$E,0)),""))</f>
        <v/>
      </c>
      <c r="AE6177">
        <f>IF(OR($B6177="",$U6177=""),"",$U6177&amp;" &amp; "&amp;IF(OR($AD6177="",$AD6177=0),"Util NA",$AD6177&amp;" Util"))</f>
        <v/>
      </c>
    </row>
    <row r="6178" ht="15.75" customHeight="1" s="42">
      <c r="A6178" s="41" t="n"/>
      <c r="G6178" s="38" t="n"/>
      <c r="H6178" s="38" t="n"/>
      <c r="I6178" s="38" t="n"/>
      <c r="J6178" s="38" t="n"/>
      <c r="K6178" s="38" t="n"/>
      <c r="L6178" s="38" t="n"/>
      <c r="N6178" s="36">
        <f>IF($B6178="","",IF($C6178="SUPERSTORE","Superstore","DH"))</f>
        <v/>
      </c>
      <c r="O6178" s="36">
        <f>IF($B6178="","",IFERROR(VLOOKUP($B6178,Mapping!$A:$C,2,0),"Not Mapped"))</f>
        <v/>
      </c>
      <c r="P6178" s="36">
        <f>IF($B6178="","",IFERROR(VLOOKUP($B6178,Mapping!$A:$C,3,0),"Not Mapped"))</f>
        <v/>
      </c>
      <c r="Q6178" s="36">
        <f>IF($B6178="","",IFERROR(VLOOKUP($O6178,Leaders!$A:$B,2,0),"Not Mapped"))</f>
        <v/>
      </c>
      <c r="R6178" s="36">
        <f>IF($B6178="","",IF(COUNTIF(Exclusions!$A:$A,$B6178)&gt;0,"Yes","No"))</f>
        <v/>
      </c>
      <c r="S6178" s="38">
        <f>IF($B6178="","",MIN(1,DAY($A6178)/IF($N6178="Superstore",Settings!$B$5,Settings!$B$4)))</f>
        <v/>
      </c>
      <c r="T6178" s="38">
        <f>IF(OR($B6178="",$G6178="",$S6178=0),"",$G6178/$S6178)</f>
        <v/>
      </c>
      <c r="U6178" s="36">
        <f>IF($T6178="","",IF($T6178&lt;Settings!$B$8,"Critical",IF($T6178&lt;Settings!$B$9,"Semi Critical","Non Critical")))</f>
        <v/>
      </c>
      <c r="V6178" s="28" t="n"/>
      <c r="Z6178">
        <f>IF($B6178="","",IFERROR(VLOOKUP($B6178,'Plan HC for CCA'!$A:$B,2,0),""))</f>
        <v/>
      </c>
      <c r="AA6178">
        <f>IF(OR($B6178="",$Z6178=""),"",IF(N($M6178)&lt;$Z6178,"Delta","No Delta"))</f>
        <v/>
      </c>
      <c r="AB6178">
        <f>IF(OR($B6178="",$Z6178=""),"",MAX(0,$Z6178-N($M6178)))</f>
        <v/>
      </c>
      <c r="AC6178" s="46">
        <f>IF($B6178="","",IFERROR(INDEX('CCA Util %'!$H:$H,MATCH($B6178,'CCA Util %'!$E:$E,0)),""))</f>
        <v/>
      </c>
      <c r="AD6178">
        <f>IF($B6178="","",IFERROR(INDEX('CCA Util %'!$G:$G,MATCH($B6178,'CCA Util %'!$E:$E,0)),""))</f>
        <v/>
      </c>
      <c r="AE6178">
        <f>IF(OR($B6178="",$U6178=""),"",$U6178&amp;" &amp; "&amp;IF(OR($AD6178="",$AD6178=0),"Util NA",$AD6178&amp;" Util"))</f>
        <v/>
      </c>
    </row>
    <row r="6179" ht="15.75" customHeight="1" s="42">
      <c r="A6179" s="41" t="n"/>
      <c r="G6179" s="38" t="n"/>
      <c r="H6179" s="38" t="n"/>
      <c r="I6179" s="38" t="n"/>
      <c r="J6179" s="38" t="n"/>
      <c r="K6179" s="38" t="n"/>
      <c r="L6179" s="38" t="n"/>
      <c r="N6179" s="36">
        <f>IF($B6179="","",IF($C6179="SUPERSTORE","Superstore","DH"))</f>
        <v/>
      </c>
      <c r="O6179" s="36">
        <f>IF($B6179="","",IFERROR(VLOOKUP($B6179,Mapping!$A:$C,2,0),"Not Mapped"))</f>
        <v/>
      </c>
      <c r="P6179" s="36">
        <f>IF($B6179="","",IFERROR(VLOOKUP($B6179,Mapping!$A:$C,3,0),"Not Mapped"))</f>
        <v/>
      </c>
      <c r="Q6179" s="36">
        <f>IF($B6179="","",IFERROR(VLOOKUP($O6179,Leaders!$A:$B,2,0),"Not Mapped"))</f>
        <v/>
      </c>
      <c r="R6179" s="36">
        <f>IF($B6179="","",IF(COUNTIF(Exclusions!$A:$A,$B6179)&gt;0,"Yes","No"))</f>
        <v/>
      </c>
      <c r="S6179" s="38">
        <f>IF($B6179="","",MIN(1,DAY($A6179)/IF($N6179="Superstore",Settings!$B$5,Settings!$B$4)))</f>
        <v/>
      </c>
      <c r="T6179" s="38">
        <f>IF(OR($B6179="",$G6179="",$S6179=0),"",$G6179/$S6179)</f>
        <v/>
      </c>
      <c r="U6179" s="36">
        <f>IF($T6179="","",IF($T6179&lt;Settings!$B$8,"Critical",IF($T6179&lt;Settings!$B$9,"Semi Critical","Non Critical")))</f>
        <v/>
      </c>
      <c r="V6179" s="28" t="n"/>
      <c r="Z6179">
        <f>IF($B6179="","",IFERROR(VLOOKUP($B6179,'Plan HC for CCA'!$A:$B,2,0),""))</f>
        <v/>
      </c>
      <c r="AA6179">
        <f>IF(OR($B6179="",$Z6179=""),"",IF(N($M6179)&lt;$Z6179,"Delta","No Delta"))</f>
        <v/>
      </c>
      <c r="AB6179">
        <f>IF(OR($B6179="",$Z6179=""),"",MAX(0,$Z6179-N($M6179)))</f>
        <v/>
      </c>
      <c r="AC6179" s="46">
        <f>IF($B6179="","",IFERROR(INDEX('CCA Util %'!$H:$H,MATCH($B6179,'CCA Util %'!$E:$E,0)),""))</f>
        <v/>
      </c>
      <c r="AD6179">
        <f>IF($B6179="","",IFERROR(INDEX('CCA Util %'!$G:$G,MATCH($B6179,'CCA Util %'!$E:$E,0)),""))</f>
        <v/>
      </c>
      <c r="AE6179">
        <f>IF(OR($B6179="",$U6179=""),"",$U6179&amp;" &amp; "&amp;IF(OR($AD6179="",$AD6179=0),"Util NA",$AD6179&amp;" Util"))</f>
        <v/>
      </c>
    </row>
    <row r="6180" ht="15.75" customHeight="1" s="42">
      <c r="A6180" s="41" t="n"/>
      <c r="G6180" s="38" t="n"/>
      <c r="H6180" s="38" t="n"/>
      <c r="I6180" s="38" t="n"/>
      <c r="J6180" s="38" t="n"/>
      <c r="K6180" s="38" t="n"/>
      <c r="L6180" s="38" t="n"/>
      <c r="N6180" s="36">
        <f>IF($B6180="","",IF($C6180="SUPERSTORE","Superstore","DH"))</f>
        <v/>
      </c>
      <c r="O6180" s="36">
        <f>IF($B6180="","",IFERROR(VLOOKUP($B6180,Mapping!$A:$C,2,0),"Not Mapped"))</f>
        <v/>
      </c>
      <c r="P6180" s="36">
        <f>IF($B6180="","",IFERROR(VLOOKUP($B6180,Mapping!$A:$C,3,0),"Not Mapped"))</f>
        <v/>
      </c>
      <c r="Q6180" s="36">
        <f>IF($B6180="","",IFERROR(VLOOKUP($O6180,Leaders!$A:$B,2,0),"Not Mapped"))</f>
        <v/>
      </c>
      <c r="R6180" s="36">
        <f>IF($B6180="","",IF(COUNTIF(Exclusions!$A:$A,$B6180)&gt;0,"Yes","No"))</f>
        <v/>
      </c>
      <c r="S6180" s="38">
        <f>IF($B6180="","",MIN(1,DAY($A6180)/IF($N6180="Superstore",Settings!$B$5,Settings!$B$4)))</f>
        <v/>
      </c>
      <c r="T6180" s="38">
        <f>IF(OR($B6180="",$G6180="",$S6180=0),"",$G6180/$S6180)</f>
        <v/>
      </c>
      <c r="U6180" s="36">
        <f>IF($T6180="","",IF($T6180&lt;Settings!$B$8,"Critical",IF($T6180&lt;Settings!$B$9,"Semi Critical","Non Critical")))</f>
        <v/>
      </c>
      <c r="V6180" s="28" t="n"/>
      <c r="Z6180">
        <f>IF($B6180="","",IFERROR(VLOOKUP($B6180,'Plan HC for CCA'!$A:$B,2,0),""))</f>
        <v/>
      </c>
      <c r="AA6180">
        <f>IF(OR($B6180="",$Z6180=""),"",IF(N($M6180)&lt;$Z6180,"Delta","No Delta"))</f>
        <v/>
      </c>
      <c r="AB6180">
        <f>IF(OR($B6180="",$Z6180=""),"",MAX(0,$Z6180-N($M6180)))</f>
        <v/>
      </c>
      <c r="AC6180" s="46">
        <f>IF($B6180="","",IFERROR(INDEX('CCA Util %'!$H:$H,MATCH($B6180,'CCA Util %'!$E:$E,0)),""))</f>
        <v/>
      </c>
      <c r="AD6180">
        <f>IF($B6180="","",IFERROR(INDEX('CCA Util %'!$G:$G,MATCH($B6180,'CCA Util %'!$E:$E,0)),""))</f>
        <v/>
      </c>
      <c r="AE6180">
        <f>IF(OR($B6180="",$U6180=""),"",$U6180&amp;" &amp; "&amp;IF(OR($AD6180="",$AD6180=0),"Util NA",$AD6180&amp;" Util"))</f>
        <v/>
      </c>
    </row>
    <row r="6181" ht="15.75" customHeight="1" s="42">
      <c r="A6181" s="41" t="n"/>
      <c r="G6181" s="38" t="n"/>
      <c r="H6181" s="38" t="n"/>
      <c r="I6181" s="38" t="n"/>
      <c r="J6181" s="38" t="n"/>
      <c r="K6181" s="38" t="n"/>
      <c r="L6181" s="38" t="n"/>
      <c r="N6181" s="36">
        <f>IF($B6181="","",IF($C6181="SUPERSTORE","Superstore","DH"))</f>
        <v/>
      </c>
      <c r="O6181" s="36">
        <f>IF($B6181="","",IFERROR(VLOOKUP($B6181,Mapping!$A:$C,2,0),"Not Mapped"))</f>
        <v/>
      </c>
      <c r="P6181" s="36">
        <f>IF($B6181="","",IFERROR(VLOOKUP($B6181,Mapping!$A:$C,3,0),"Not Mapped"))</f>
        <v/>
      </c>
      <c r="Q6181" s="36">
        <f>IF($B6181="","",IFERROR(VLOOKUP($O6181,Leaders!$A:$B,2,0),"Not Mapped"))</f>
        <v/>
      </c>
      <c r="R6181" s="36">
        <f>IF($B6181="","",IF(COUNTIF(Exclusions!$A:$A,$B6181)&gt;0,"Yes","No"))</f>
        <v/>
      </c>
      <c r="S6181" s="38">
        <f>IF($B6181="","",MIN(1,DAY($A6181)/IF($N6181="Superstore",Settings!$B$5,Settings!$B$4)))</f>
        <v/>
      </c>
      <c r="T6181" s="38">
        <f>IF(OR($B6181="",$G6181="",$S6181=0),"",$G6181/$S6181)</f>
        <v/>
      </c>
      <c r="U6181" s="36">
        <f>IF($T6181="","",IF($T6181&lt;Settings!$B$8,"Critical",IF($T6181&lt;Settings!$B$9,"Semi Critical","Non Critical")))</f>
        <v/>
      </c>
      <c r="V6181" s="28" t="n"/>
      <c r="Z6181">
        <f>IF($B6181="","",IFERROR(VLOOKUP($B6181,'Plan HC for CCA'!$A:$B,2,0),""))</f>
        <v/>
      </c>
      <c r="AA6181">
        <f>IF(OR($B6181="",$Z6181=""),"",IF(N($M6181)&lt;$Z6181,"Delta","No Delta"))</f>
        <v/>
      </c>
      <c r="AB6181">
        <f>IF(OR($B6181="",$Z6181=""),"",MAX(0,$Z6181-N($M6181)))</f>
        <v/>
      </c>
      <c r="AC6181" s="46">
        <f>IF($B6181="","",IFERROR(INDEX('CCA Util %'!$H:$H,MATCH($B6181,'CCA Util %'!$E:$E,0)),""))</f>
        <v/>
      </c>
      <c r="AD6181">
        <f>IF($B6181="","",IFERROR(INDEX('CCA Util %'!$G:$G,MATCH($B6181,'CCA Util %'!$E:$E,0)),""))</f>
        <v/>
      </c>
      <c r="AE6181">
        <f>IF(OR($B6181="",$U6181=""),"",$U6181&amp;" &amp; "&amp;IF(OR($AD6181="",$AD6181=0),"Util NA",$AD6181&amp;" Util"))</f>
        <v/>
      </c>
    </row>
    <row r="6182" ht="15.75" customHeight="1" s="42">
      <c r="A6182" s="41" t="n"/>
      <c r="G6182" s="38" t="n"/>
      <c r="H6182" s="38" t="n"/>
      <c r="I6182" s="38" t="n"/>
      <c r="J6182" s="38" t="n"/>
      <c r="K6182" s="38" t="n"/>
      <c r="L6182" s="38" t="n"/>
      <c r="N6182" s="36">
        <f>IF($B6182="","",IF($C6182="SUPERSTORE","Superstore","DH"))</f>
        <v/>
      </c>
      <c r="O6182" s="36">
        <f>IF($B6182="","",IFERROR(VLOOKUP($B6182,Mapping!$A:$C,2,0),"Not Mapped"))</f>
        <v/>
      </c>
      <c r="P6182" s="36">
        <f>IF($B6182="","",IFERROR(VLOOKUP($B6182,Mapping!$A:$C,3,0),"Not Mapped"))</f>
        <v/>
      </c>
      <c r="Q6182" s="36">
        <f>IF($B6182="","",IFERROR(VLOOKUP($O6182,Leaders!$A:$B,2,0),"Not Mapped"))</f>
        <v/>
      </c>
      <c r="R6182" s="36">
        <f>IF($B6182="","",IF(COUNTIF(Exclusions!$A:$A,$B6182)&gt;0,"Yes","No"))</f>
        <v/>
      </c>
      <c r="S6182" s="38">
        <f>IF($B6182="","",MIN(1,DAY($A6182)/IF($N6182="Superstore",Settings!$B$5,Settings!$B$4)))</f>
        <v/>
      </c>
      <c r="T6182" s="38">
        <f>IF(OR($B6182="",$G6182="",$S6182=0),"",$G6182/$S6182)</f>
        <v/>
      </c>
      <c r="U6182" s="36">
        <f>IF($T6182="","",IF($T6182&lt;Settings!$B$8,"Critical",IF($T6182&lt;Settings!$B$9,"Semi Critical","Non Critical")))</f>
        <v/>
      </c>
      <c r="V6182" s="28" t="n"/>
      <c r="Z6182">
        <f>IF($B6182="","",IFERROR(VLOOKUP($B6182,'Plan HC for CCA'!$A:$B,2,0),""))</f>
        <v/>
      </c>
      <c r="AA6182">
        <f>IF(OR($B6182="",$Z6182=""),"",IF(N($M6182)&lt;$Z6182,"Delta","No Delta"))</f>
        <v/>
      </c>
      <c r="AB6182">
        <f>IF(OR($B6182="",$Z6182=""),"",MAX(0,$Z6182-N($M6182)))</f>
        <v/>
      </c>
      <c r="AC6182" s="46">
        <f>IF($B6182="","",IFERROR(INDEX('CCA Util %'!$H:$H,MATCH($B6182,'CCA Util %'!$E:$E,0)),""))</f>
        <v/>
      </c>
      <c r="AD6182">
        <f>IF($B6182="","",IFERROR(INDEX('CCA Util %'!$G:$G,MATCH($B6182,'CCA Util %'!$E:$E,0)),""))</f>
        <v/>
      </c>
      <c r="AE6182">
        <f>IF(OR($B6182="",$U6182=""),"",$U6182&amp;" &amp; "&amp;IF(OR($AD6182="",$AD6182=0),"Util NA",$AD6182&amp;" Util"))</f>
        <v/>
      </c>
    </row>
    <row r="6183" ht="15.75" customHeight="1" s="42">
      <c r="A6183" s="41" t="n"/>
      <c r="G6183" s="38" t="n"/>
      <c r="H6183" s="38" t="n"/>
      <c r="I6183" s="38" t="n"/>
      <c r="J6183" s="38" t="n"/>
      <c r="K6183" s="38" t="n"/>
      <c r="L6183" s="38" t="n"/>
      <c r="N6183" s="36">
        <f>IF($B6183="","",IF($C6183="SUPERSTORE","Superstore","DH"))</f>
        <v/>
      </c>
      <c r="O6183" s="36">
        <f>IF($B6183="","",IFERROR(VLOOKUP($B6183,Mapping!$A:$C,2,0),"Not Mapped"))</f>
        <v/>
      </c>
      <c r="P6183" s="36">
        <f>IF($B6183="","",IFERROR(VLOOKUP($B6183,Mapping!$A:$C,3,0),"Not Mapped"))</f>
        <v/>
      </c>
      <c r="Q6183" s="36">
        <f>IF($B6183="","",IFERROR(VLOOKUP($O6183,Leaders!$A:$B,2,0),"Not Mapped"))</f>
        <v/>
      </c>
      <c r="R6183" s="36">
        <f>IF($B6183="","",IF(COUNTIF(Exclusions!$A:$A,$B6183)&gt;0,"Yes","No"))</f>
        <v/>
      </c>
      <c r="S6183" s="38">
        <f>IF($B6183="","",MIN(1,DAY($A6183)/IF($N6183="Superstore",Settings!$B$5,Settings!$B$4)))</f>
        <v/>
      </c>
      <c r="T6183" s="38">
        <f>IF(OR($B6183="",$G6183="",$S6183=0),"",$G6183/$S6183)</f>
        <v/>
      </c>
      <c r="U6183" s="36">
        <f>IF($T6183="","",IF($T6183&lt;Settings!$B$8,"Critical",IF($T6183&lt;Settings!$B$9,"Semi Critical","Non Critical")))</f>
        <v/>
      </c>
      <c r="V6183" s="28" t="n"/>
      <c r="Z6183">
        <f>IF($B6183="","",IFERROR(VLOOKUP($B6183,'Plan HC for CCA'!$A:$B,2,0),""))</f>
        <v/>
      </c>
      <c r="AA6183">
        <f>IF(OR($B6183="",$Z6183=""),"",IF(N($M6183)&lt;$Z6183,"Delta","No Delta"))</f>
        <v/>
      </c>
      <c r="AB6183">
        <f>IF(OR($B6183="",$Z6183=""),"",MAX(0,$Z6183-N($M6183)))</f>
        <v/>
      </c>
      <c r="AC6183" s="46">
        <f>IF($B6183="","",IFERROR(INDEX('CCA Util %'!$H:$H,MATCH($B6183,'CCA Util %'!$E:$E,0)),""))</f>
        <v/>
      </c>
      <c r="AD6183">
        <f>IF($B6183="","",IFERROR(INDEX('CCA Util %'!$G:$G,MATCH($B6183,'CCA Util %'!$E:$E,0)),""))</f>
        <v/>
      </c>
      <c r="AE6183">
        <f>IF(OR($B6183="",$U6183=""),"",$U6183&amp;" &amp; "&amp;IF(OR($AD6183="",$AD6183=0),"Util NA",$AD6183&amp;" Util"))</f>
        <v/>
      </c>
    </row>
    <row r="6184" ht="15.75" customHeight="1" s="42">
      <c r="A6184" s="41" t="n"/>
      <c r="G6184" s="38" t="n"/>
      <c r="H6184" s="38" t="n"/>
      <c r="I6184" s="38" t="n"/>
      <c r="J6184" s="38" t="n"/>
      <c r="K6184" s="38" t="n"/>
      <c r="L6184" s="38" t="n"/>
      <c r="N6184" s="36">
        <f>IF($B6184="","",IF($C6184="SUPERSTORE","Superstore","DH"))</f>
        <v/>
      </c>
      <c r="O6184" s="36">
        <f>IF($B6184="","",IFERROR(VLOOKUP($B6184,Mapping!$A:$C,2,0),"Not Mapped"))</f>
        <v/>
      </c>
      <c r="P6184" s="36">
        <f>IF($B6184="","",IFERROR(VLOOKUP($B6184,Mapping!$A:$C,3,0),"Not Mapped"))</f>
        <v/>
      </c>
      <c r="Q6184" s="36">
        <f>IF($B6184="","",IFERROR(VLOOKUP($O6184,Leaders!$A:$B,2,0),"Not Mapped"))</f>
        <v/>
      </c>
      <c r="R6184" s="36">
        <f>IF($B6184="","",IF(COUNTIF(Exclusions!$A:$A,$B6184)&gt;0,"Yes","No"))</f>
        <v/>
      </c>
      <c r="S6184" s="38">
        <f>IF($B6184="","",MIN(1,DAY($A6184)/IF($N6184="Superstore",Settings!$B$5,Settings!$B$4)))</f>
        <v/>
      </c>
      <c r="T6184" s="38">
        <f>IF(OR($B6184="",$G6184="",$S6184=0),"",$G6184/$S6184)</f>
        <v/>
      </c>
      <c r="U6184" s="36">
        <f>IF($T6184="","",IF($T6184&lt;Settings!$B$8,"Critical",IF($T6184&lt;Settings!$B$9,"Semi Critical","Non Critical")))</f>
        <v/>
      </c>
      <c r="V6184" s="28" t="n"/>
      <c r="Z6184">
        <f>IF($B6184="","",IFERROR(VLOOKUP($B6184,'Plan HC for CCA'!$A:$B,2,0),""))</f>
        <v/>
      </c>
      <c r="AA6184">
        <f>IF(OR($B6184="",$Z6184=""),"",IF(N($M6184)&lt;$Z6184,"Delta","No Delta"))</f>
        <v/>
      </c>
      <c r="AB6184">
        <f>IF(OR($B6184="",$Z6184=""),"",MAX(0,$Z6184-N($M6184)))</f>
        <v/>
      </c>
      <c r="AC6184" s="46">
        <f>IF($B6184="","",IFERROR(INDEX('CCA Util %'!$H:$H,MATCH($B6184,'CCA Util %'!$E:$E,0)),""))</f>
        <v/>
      </c>
      <c r="AD6184">
        <f>IF($B6184="","",IFERROR(INDEX('CCA Util %'!$G:$G,MATCH($B6184,'CCA Util %'!$E:$E,0)),""))</f>
        <v/>
      </c>
      <c r="AE6184">
        <f>IF(OR($B6184="",$U6184=""),"",$U6184&amp;" &amp; "&amp;IF(OR($AD6184="",$AD6184=0),"Util NA",$AD6184&amp;" Util"))</f>
        <v/>
      </c>
    </row>
    <row r="6185" ht="15.75" customHeight="1" s="42">
      <c r="A6185" s="41" t="n"/>
      <c r="G6185" s="38" t="n"/>
      <c r="H6185" s="38" t="n"/>
      <c r="I6185" s="38" t="n"/>
      <c r="J6185" s="38" t="n"/>
      <c r="K6185" s="38" t="n"/>
      <c r="L6185" s="38" t="n"/>
      <c r="N6185" s="36">
        <f>IF($B6185="","",IF($C6185="SUPERSTORE","Superstore","DH"))</f>
        <v/>
      </c>
      <c r="O6185" s="36">
        <f>IF($B6185="","",IFERROR(VLOOKUP($B6185,Mapping!$A:$C,2,0),"Not Mapped"))</f>
        <v/>
      </c>
      <c r="P6185" s="36">
        <f>IF($B6185="","",IFERROR(VLOOKUP($B6185,Mapping!$A:$C,3,0),"Not Mapped"))</f>
        <v/>
      </c>
      <c r="Q6185" s="36">
        <f>IF($B6185="","",IFERROR(VLOOKUP($O6185,Leaders!$A:$B,2,0),"Not Mapped"))</f>
        <v/>
      </c>
      <c r="R6185" s="36">
        <f>IF($B6185="","",IF(COUNTIF(Exclusions!$A:$A,$B6185)&gt;0,"Yes","No"))</f>
        <v/>
      </c>
      <c r="S6185" s="38">
        <f>IF($B6185="","",MIN(1,DAY($A6185)/IF($N6185="Superstore",Settings!$B$5,Settings!$B$4)))</f>
        <v/>
      </c>
      <c r="T6185" s="38">
        <f>IF(OR($B6185="",$G6185="",$S6185=0),"",$G6185/$S6185)</f>
        <v/>
      </c>
      <c r="U6185" s="36">
        <f>IF($T6185="","",IF($T6185&lt;Settings!$B$8,"Critical",IF($T6185&lt;Settings!$B$9,"Semi Critical","Non Critical")))</f>
        <v/>
      </c>
      <c r="V6185" s="28" t="n"/>
      <c r="Z6185">
        <f>IF($B6185="","",IFERROR(VLOOKUP($B6185,'Plan HC for CCA'!$A:$B,2,0),""))</f>
        <v/>
      </c>
      <c r="AA6185">
        <f>IF(OR($B6185="",$Z6185=""),"",IF(N($M6185)&lt;$Z6185,"Delta","No Delta"))</f>
        <v/>
      </c>
      <c r="AB6185">
        <f>IF(OR($B6185="",$Z6185=""),"",MAX(0,$Z6185-N($M6185)))</f>
        <v/>
      </c>
      <c r="AC6185" s="46">
        <f>IF($B6185="","",IFERROR(INDEX('CCA Util %'!$H:$H,MATCH($B6185,'CCA Util %'!$E:$E,0)),""))</f>
        <v/>
      </c>
      <c r="AD6185">
        <f>IF($B6185="","",IFERROR(INDEX('CCA Util %'!$G:$G,MATCH($B6185,'CCA Util %'!$E:$E,0)),""))</f>
        <v/>
      </c>
      <c r="AE6185">
        <f>IF(OR($B6185="",$U6185=""),"",$U6185&amp;" &amp; "&amp;IF(OR($AD6185="",$AD6185=0),"Util NA",$AD6185&amp;" Util"))</f>
        <v/>
      </c>
    </row>
    <row r="6186" ht="15.75" customHeight="1" s="42">
      <c r="A6186" s="41" t="n"/>
      <c r="G6186" s="38" t="n"/>
      <c r="H6186" s="38" t="n"/>
      <c r="I6186" s="38" t="n"/>
      <c r="J6186" s="38" t="n"/>
      <c r="K6186" s="38" t="n"/>
      <c r="L6186" s="38" t="n"/>
      <c r="N6186" s="36">
        <f>IF($B6186="","",IF($C6186="SUPERSTORE","Superstore","DH"))</f>
        <v/>
      </c>
      <c r="O6186" s="36">
        <f>IF($B6186="","",IFERROR(VLOOKUP($B6186,Mapping!$A:$C,2,0),"Not Mapped"))</f>
        <v/>
      </c>
      <c r="P6186" s="36">
        <f>IF($B6186="","",IFERROR(VLOOKUP($B6186,Mapping!$A:$C,3,0),"Not Mapped"))</f>
        <v/>
      </c>
      <c r="Q6186" s="36">
        <f>IF($B6186="","",IFERROR(VLOOKUP($O6186,Leaders!$A:$B,2,0),"Not Mapped"))</f>
        <v/>
      </c>
      <c r="R6186" s="36">
        <f>IF($B6186="","",IF(COUNTIF(Exclusions!$A:$A,$B6186)&gt;0,"Yes","No"))</f>
        <v/>
      </c>
      <c r="S6186" s="38">
        <f>IF($B6186="","",MIN(1,DAY($A6186)/IF($N6186="Superstore",Settings!$B$5,Settings!$B$4)))</f>
        <v/>
      </c>
      <c r="T6186" s="38">
        <f>IF(OR($B6186="",$G6186="",$S6186=0),"",$G6186/$S6186)</f>
        <v/>
      </c>
      <c r="U6186" s="36">
        <f>IF($T6186="","",IF($T6186&lt;Settings!$B$8,"Critical",IF($T6186&lt;Settings!$B$9,"Semi Critical","Non Critical")))</f>
        <v/>
      </c>
      <c r="V6186" s="28" t="n"/>
      <c r="Z6186">
        <f>IF($B6186="","",IFERROR(VLOOKUP($B6186,'Plan HC for CCA'!$A:$B,2,0),""))</f>
        <v/>
      </c>
      <c r="AA6186">
        <f>IF(OR($B6186="",$Z6186=""),"",IF(N($M6186)&lt;$Z6186,"Delta","No Delta"))</f>
        <v/>
      </c>
      <c r="AB6186">
        <f>IF(OR($B6186="",$Z6186=""),"",MAX(0,$Z6186-N($M6186)))</f>
        <v/>
      </c>
      <c r="AC6186" s="46">
        <f>IF($B6186="","",IFERROR(INDEX('CCA Util %'!$H:$H,MATCH($B6186,'CCA Util %'!$E:$E,0)),""))</f>
        <v/>
      </c>
      <c r="AD6186">
        <f>IF($B6186="","",IFERROR(INDEX('CCA Util %'!$G:$G,MATCH($B6186,'CCA Util %'!$E:$E,0)),""))</f>
        <v/>
      </c>
      <c r="AE6186">
        <f>IF(OR($B6186="",$U6186=""),"",$U6186&amp;" &amp; "&amp;IF(OR($AD6186="",$AD6186=0),"Util NA",$AD6186&amp;" Util"))</f>
        <v/>
      </c>
    </row>
    <row r="6187" ht="15.75" customHeight="1" s="42">
      <c r="A6187" s="41" t="n"/>
      <c r="G6187" s="38" t="n"/>
      <c r="H6187" s="38" t="n"/>
      <c r="I6187" s="38" t="n"/>
      <c r="J6187" s="38" t="n"/>
      <c r="K6187" s="38" t="n"/>
      <c r="L6187" s="38" t="n"/>
      <c r="N6187" s="36">
        <f>IF($B6187="","",IF($C6187="SUPERSTORE","Superstore","DH"))</f>
        <v/>
      </c>
      <c r="O6187" s="36">
        <f>IF($B6187="","",IFERROR(VLOOKUP($B6187,Mapping!$A:$C,2,0),"Not Mapped"))</f>
        <v/>
      </c>
      <c r="P6187" s="36">
        <f>IF($B6187="","",IFERROR(VLOOKUP($B6187,Mapping!$A:$C,3,0),"Not Mapped"))</f>
        <v/>
      </c>
      <c r="Q6187" s="36">
        <f>IF($B6187="","",IFERROR(VLOOKUP($O6187,Leaders!$A:$B,2,0),"Not Mapped"))</f>
        <v/>
      </c>
      <c r="R6187" s="36">
        <f>IF($B6187="","",IF(COUNTIF(Exclusions!$A:$A,$B6187)&gt;0,"Yes","No"))</f>
        <v/>
      </c>
      <c r="S6187" s="38">
        <f>IF($B6187="","",MIN(1,DAY($A6187)/IF($N6187="Superstore",Settings!$B$5,Settings!$B$4)))</f>
        <v/>
      </c>
      <c r="T6187" s="38">
        <f>IF(OR($B6187="",$G6187="",$S6187=0),"",$G6187/$S6187)</f>
        <v/>
      </c>
      <c r="U6187" s="36">
        <f>IF($T6187="","",IF($T6187&lt;Settings!$B$8,"Critical",IF($T6187&lt;Settings!$B$9,"Semi Critical","Non Critical")))</f>
        <v/>
      </c>
      <c r="V6187" s="28" t="n"/>
      <c r="Z6187">
        <f>IF($B6187="","",IFERROR(VLOOKUP($B6187,'Plan HC for CCA'!$A:$B,2,0),""))</f>
        <v/>
      </c>
      <c r="AA6187">
        <f>IF(OR($B6187="",$Z6187=""),"",IF(N($M6187)&lt;$Z6187,"Delta","No Delta"))</f>
        <v/>
      </c>
      <c r="AB6187">
        <f>IF(OR($B6187="",$Z6187=""),"",MAX(0,$Z6187-N($M6187)))</f>
        <v/>
      </c>
      <c r="AC6187" s="46">
        <f>IF($B6187="","",IFERROR(INDEX('CCA Util %'!$H:$H,MATCH($B6187,'CCA Util %'!$E:$E,0)),""))</f>
        <v/>
      </c>
      <c r="AD6187">
        <f>IF($B6187="","",IFERROR(INDEX('CCA Util %'!$G:$G,MATCH($B6187,'CCA Util %'!$E:$E,0)),""))</f>
        <v/>
      </c>
      <c r="AE6187">
        <f>IF(OR($B6187="",$U6187=""),"",$U6187&amp;" &amp; "&amp;IF(OR($AD6187="",$AD6187=0),"Util NA",$AD6187&amp;" Util"))</f>
        <v/>
      </c>
    </row>
    <row r="6188" ht="15.75" customHeight="1" s="42">
      <c r="A6188" s="41" t="n"/>
      <c r="G6188" s="38" t="n"/>
      <c r="H6188" s="38" t="n"/>
      <c r="I6188" s="38" t="n"/>
      <c r="J6188" s="38" t="n"/>
      <c r="K6188" s="38" t="n"/>
      <c r="L6188" s="38" t="n"/>
      <c r="N6188" s="36">
        <f>IF($B6188="","",IF($C6188="SUPERSTORE","Superstore","DH"))</f>
        <v/>
      </c>
      <c r="O6188" s="36">
        <f>IF($B6188="","",IFERROR(VLOOKUP($B6188,Mapping!$A:$C,2,0),"Not Mapped"))</f>
        <v/>
      </c>
      <c r="P6188" s="36">
        <f>IF($B6188="","",IFERROR(VLOOKUP($B6188,Mapping!$A:$C,3,0),"Not Mapped"))</f>
        <v/>
      </c>
      <c r="Q6188" s="36">
        <f>IF($B6188="","",IFERROR(VLOOKUP($O6188,Leaders!$A:$B,2,0),"Not Mapped"))</f>
        <v/>
      </c>
      <c r="R6188" s="36">
        <f>IF($B6188="","",IF(COUNTIF(Exclusions!$A:$A,$B6188)&gt;0,"Yes","No"))</f>
        <v/>
      </c>
      <c r="S6188" s="38">
        <f>IF($B6188="","",MIN(1,DAY($A6188)/IF($N6188="Superstore",Settings!$B$5,Settings!$B$4)))</f>
        <v/>
      </c>
      <c r="T6188" s="38">
        <f>IF(OR($B6188="",$G6188="",$S6188=0),"",$G6188/$S6188)</f>
        <v/>
      </c>
      <c r="U6188" s="36">
        <f>IF($T6188="","",IF($T6188&lt;Settings!$B$8,"Critical",IF($T6188&lt;Settings!$B$9,"Semi Critical","Non Critical")))</f>
        <v/>
      </c>
      <c r="V6188" s="28" t="n"/>
      <c r="Z6188">
        <f>IF($B6188="","",IFERROR(VLOOKUP($B6188,'Plan HC for CCA'!$A:$B,2,0),""))</f>
        <v/>
      </c>
      <c r="AA6188">
        <f>IF(OR($B6188="",$Z6188=""),"",IF(N($M6188)&lt;$Z6188,"Delta","No Delta"))</f>
        <v/>
      </c>
      <c r="AB6188">
        <f>IF(OR($B6188="",$Z6188=""),"",MAX(0,$Z6188-N($M6188)))</f>
        <v/>
      </c>
      <c r="AC6188" s="46">
        <f>IF($B6188="","",IFERROR(INDEX('CCA Util %'!$H:$H,MATCH($B6188,'CCA Util %'!$E:$E,0)),""))</f>
        <v/>
      </c>
      <c r="AD6188">
        <f>IF($B6188="","",IFERROR(INDEX('CCA Util %'!$G:$G,MATCH($B6188,'CCA Util %'!$E:$E,0)),""))</f>
        <v/>
      </c>
      <c r="AE6188">
        <f>IF(OR($B6188="",$U6188=""),"",$U6188&amp;" &amp; "&amp;IF(OR($AD6188="",$AD6188=0),"Util NA",$AD6188&amp;" Util"))</f>
        <v/>
      </c>
    </row>
    <row r="6189" ht="15.75" customHeight="1" s="42">
      <c r="A6189" s="41" t="n"/>
      <c r="G6189" s="38" t="n"/>
      <c r="H6189" s="38" t="n"/>
      <c r="I6189" s="38" t="n"/>
      <c r="J6189" s="38" t="n"/>
      <c r="K6189" s="38" t="n"/>
      <c r="L6189" s="38" t="n"/>
      <c r="N6189" s="36">
        <f>IF($B6189="","",IF($C6189="SUPERSTORE","Superstore","DH"))</f>
        <v/>
      </c>
      <c r="O6189" s="36">
        <f>IF($B6189="","",IFERROR(VLOOKUP($B6189,Mapping!$A:$C,2,0),"Not Mapped"))</f>
        <v/>
      </c>
      <c r="P6189" s="36">
        <f>IF($B6189="","",IFERROR(VLOOKUP($B6189,Mapping!$A:$C,3,0),"Not Mapped"))</f>
        <v/>
      </c>
      <c r="Q6189" s="36">
        <f>IF($B6189="","",IFERROR(VLOOKUP($O6189,Leaders!$A:$B,2,0),"Not Mapped"))</f>
        <v/>
      </c>
      <c r="R6189" s="36">
        <f>IF($B6189="","",IF(COUNTIF(Exclusions!$A:$A,$B6189)&gt;0,"Yes","No"))</f>
        <v/>
      </c>
      <c r="S6189" s="38">
        <f>IF($B6189="","",MIN(1,DAY($A6189)/IF($N6189="Superstore",Settings!$B$5,Settings!$B$4)))</f>
        <v/>
      </c>
      <c r="T6189" s="38">
        <f>IF(OR($B6189="",$G6189="",$S6189=0),"",$G6189/$S6189)</f>
        <v/>
      </c>
      <c r="U6189" s="36">
        <f>IF($T6189="","",IF($T6189&lt;Settings!$B$8,"Critical",IF($T6189&lt;Settings!$B$9,"Semi Critical","Non Critical")))</f>
        <v/>
      </c>
      <c r="V6189" s="28" t="n"/>
      <c r="Z6189">
        <f>IF($B6189="","",IFERROR(VLOOKUP($B6189,'Plan HC for CCA'!$A:$B,2,0),""))</f>
        <v/>
      </c>
      <c r="AA6189">
        <f>IF(OR($B6189="",$Z6189=""),"",IF(N($M6189)&lt;$Z6189,"Delta","No Delta"))</f>
        <v/>
      </c>
      <c r="AB6189">
        <f>IF(OR($B6189="",$Z6189=""),"",MAX(0,$Z6189-N($M6189)))</f>
        <v/>
      </c>
      <c r="AC6189" s="46">
        <f>IF($B6189="","",IFERROR(INDEX('CCA Util %'!$H:$H,MATCH($B6189,'CCA Util %'!$E:$E,0)),""))</f>
        <v/>
      </c>
      <c r="AD6189">
        <f>IF($B6189="","",IFERROR(INDEX('CCA Util %'!$G:$G,MATCH($B6189,'CCA Util %'!$E:$E,0)),""))</f>
        <v/>
      </c>
      <c r="AE6189">
        <f>IF(OR($B6189="",$U6189=""),"",$U6189&amp;" &amp; "&amp;IF(OR($AD6189="",$AD6189=0),"Util NA",$AD6189&amp;" Util"))</f>
        <v/>
      </c>
    </row>
    <row r="6190" ht="15.75" customHeight="1" s="42">
      <c r="A6190" s="41" t="n"/>
      <c r="G6190" s="38" t="n"/>
      <c r="H6190" s="38" t="n"/>
      <c r="I6190" s="38" t="n"/>
      <c r="J6190" s="38" t="n"/>
      <c r="K6190" s="38" t="n"/>
      <c r="L6190" s="38" t="n"/>
      <c r="N6190" s="36">
        <f>IF($B6190="","",IF($C6190="SUPERSTORE","Superstore","DH"))</f>
        <v/>
      </c>
      <c r="O6190" s="36">
        <f>IF($B6190="","",IFERROR(VLOOKUP($B6190,Mapping!$A:$C,2,0),"Not Mapped"))</f>
        <v/>
      </c>
      <c r="P6190" s="36">
        <f>IF($B6190="","",IFERROR(VLOOKUP($B6190,Mapping!$A:$C,3,0),"Not Mapped"))</f>
        <v/>
      </c>
      <c r="Q6190" s="36">
        <f>IF($B6190="","",IFERROR(VLOOKUP($O6190,Leaders!$A:$B,2,0),"Not Mapped"))</f>
        <v/>
      </c>
      <c r="R6190" s="36">
        <f>IF($B6190="","",IF(COUNTIF(Exclusions!$A:$A,$B6190)&gt;0,"Yes","No"))</f>
        <v/>
      </c>
      <c r="S6190" s="38">
        <f>IF($B6190="","",MIN(1,DAY($A6190)/IF($N6190="Superstore",Settings!$B$5,Settings!$B$4)))</f>
        <v/>
      </c>
      <c r="T6190" s="38">
        <f>IF(OR($B6190="",$G6190="",$S6190=0),"",$G6190/$S6190)</f>
        <v/>
      </c>
      <c r="U6190" s="36">
        <f>IF($T6190="","",IF($T6190&lt;Settings!$B$8,"Critical",IF($T6190&lt;Settings!$B$9,"Semi Critical","Non Critical")))</f>
        <v/>
      </c>
      <c r="V6190" s="28" t="n"/>
      <c r="Z6190">
        <f>IF($B6190="","",IFERROR(VLOOKUP($B6190,'Plan HC for CCA'!$A:$B,2,0),""))</f>
        <v/>
      </c>
      <c r="AA6190">
        <f>IF(OR($B6190="",$Z6190=""),"",IF(N($M6190)&lt;$Z6190,"Delta","No Delta"))</f>
        <v/>
      </c>
      <c r="AB6190">
        <f>IF(OR($B6190="",$Z6190=""),"",MAX(0,$Z6190-N($M6190)))</f>
        <v/>
      </c>
      <c r="AC6190" s="46">
        <f>IF($B6190="","",IFERROR(INDEX('CCA Util %'!$H:$H,MATCH($B6190,'CCA Util %'!$E:$E,0)),""))</f>
        <v/>
      </c>
      <c r="AD6190">
        <f>IF($B6190="","",IFERROR(INDEX('CCA Util %'!$G:$G,MATCH($B6190,'CCA Util %'!$E:$E,0)),""))</f>
        <v/>
      </c>
      <c r="AE6190">
        <f>IF(OR($B6190="",$U6190=""),"",$U6190&amp;" &amp; "&amp;IF(OR($AD6190="",$AD6190=0),"Util NA",$AD6190&amp;" Util"))</f>
        <v/>
      </c>
    </row>
    <row r="6191" ht="15.75" customHeight="1" s="42">
      <c r="A6191" s="41" t="n"/>
      <c r="G6191" s="38" t="n"/>
      <c r="H6191" s="38" t="n"/>
      <c r="I6191" s="38" t="n"/>
      <c r="J6191" s="38" t="n"/>
      <c r="K6191" s="38" t="n"/>
      <c r="L6191" s="38" t="n"/>
      <c r="N6191" s="36">
        <f>IF($B6191="","",IF($C6191="SUPERSTORE","Superstore","DH"))</f>
        <v/>
      </c>
      <c r="O6191" s="36">
        <f>IF($B6191="","",IFERROR(VLOOKUP($B6191,Mapping!$A:$C,2,0),"Not Mapped"))</f>
        <v/>
      </c>
      <c r="P6191" s="36">
        <f>IF($B6191="","",IFERROR(VLOOKUP($B6191,Mapping!$A:$C,3,0),"Not Mapped"))</f>
        <v/>
      </c>
      <c r="Q6191" s="36">
        <f>IF($B6191="","",IFERROR(VLOOKUP($O6191,Leaders!$A:$B,2,0),"Not Mapped"))</f>
        <v/>
      </c>
      <c r="R6191" s="36">
        <f>IF($B6191="","",IF(COUNTIF(Exclusions!$A:$A,$B6191)&gt;0,"Yes","No"))</f>
        <v/>
      </c>
      <c r="S6191" s="38">
        <f>IF($B6191="","",MIN(1,DAY($A6191)/IF($N6191="Superstore",Settings!$B$5,Settings!$B$4)))</f>
        <v/>
      </c>
      <c r="T6191" s="38">
        <f>IF(OR($B6191="",$G6191="",$S6191=0),"",$G6191/$S6191)</f>
        <v/>
      </c>
      <c r="U6191" s="36">
        <f>IF($T6191="","",IF($T6191&lt;Settings!$B$8,"Critical",IF($T6191&lt;Settings!$B$9,"Semi Critical","Non Critical")))</f>
        <v/>
      </c>
      <c r="V6191" s="28" t="n"/>
      <c r="Z6191">
        <f>IF($B6191="","",IFERROR(VLOOKUP($B6191,'Plan HC for CCA'!$A:$B,2,0),""))</f>
        <v/>
      </c>
      <c r="AA6191">
        <f>IF(OR($B6191="",$Z6191=""),"",IF(N($M6191)&lt;$Z6191,"Delta","No Delta"))</f>
        <v/>
      </c>
      <c r="AB6191">
        <f>IF(OR($B6191="",$Z6191=""),"",MAX(0,$Z6191-N($M6191)))</f>
        <v/>
      </c>
      <c r="AC6191" s="46">
        <f>IF($B6191="","",IFERROR(INDEX('CCA Util %'!$H:$H,MATCH($B6191,'CCA Util %'!$E:$E,0)),""))</f>
        <v/>
      </c>
      <c r="AD6191">
        <f>IF($B6191="","",IFERROR(INDEX('CCA Util %'!$G:$G,MATCH($B6191,'CCA Util %'!$E:$E,0)),""))</f>
        <v/>
      </c>
      <c r="AE6191">
        <f>IF(OR($B6191="",$U6191=""),"",$U6191&amp;" &amp; "&amp;IF(OR($AD6191="",$AD6191=0),"Util NA",$AD6191&amp;" Util"))</f>
        <v/>
      </c>
    </row>
    <row r="6192" ht="15.75" customHeight="1" s="42">
      <c r="A6192" s="41" t="n"/>
      <c r="G6192" s="38" t="n"/>
      <c r="H6192" s="38" t="n"/>
      <c r="I6192" s="38" t="n"/>
      <c r="J6192" s="38" t="n"/>
      <c r="K6192" s="38" t="n"/>
      <c r="L6192" s="38" t="n"/>
      <c r="N6192" s="36">
        <f>IF($B6192="","",IF($C6192="SUPERSTORE","Superstore","DH"))</f>
        <v/>
      </c>
      <c r="O6192" s="36">
        <f>IF($B6192="","",IFERROR(VLOOKUP($B6192,Mapping!$A:$C,2,0),"Not Mapped"))</f>
        <v/>
      </c>
      <c r="P6192" s="36">
        <f>IF($B6192="","",IFERROR(VLOOKUP($B6192,Mapping!$A:$C,3,0),"Not Mapped"))</f>
        <v/>
      </c>
      <c r="Q6192" s="36">
        <f>IF($B6192="","",IFERROR(VLOOKUP($O6192,Leaders!$A:$B,2,0),"Not Mapped"))</f>
        <v/>
      </c>
      <c r="R6192" s="36">
        <f>IF($B6192="","",IF(COUNTIF(Exclusions!$A:$A,$B6192)&gt;0,"Yes","No"))</f>
        <v/>
      </c>
      <c r="S6192" s="38">
        <f>IF($B6192="","",MIN(1,DAY($A6192)/IF($N6192="Superstore",Settings!$B$5,Settings!$B$4)))</f>
        <v/>
      </c>
      <c r="T6192" s="38">
        <f>IF(OR($B6192="",$G6192="",$S6192=0),"",$G6192/$S6192)</f>
        <v/>
      </c>
      <c r="U6192" s="36">
        <f>IF($T6192="","",IF($T6192&lt;Settings!$B$8,"Critical",IF($T6192&lt;Settings!$B$9,"Semi Critical","Non Critical")))</f>
        <v/>
      </c>
      <c r="V6192" s="28" t="n"/>
      <c r="Z6192">
        <f>IF($B6192="","",IFERROR(VLOOKUP($B6192,'Plan HC for CCA'!$A:$B,2,0),""))</f>
        <v/>
      </c>
      <c r="AA6192">
        <f>IF(OR($B6192="",$Z6192=""),"",IF(N($M6192)&lt;$Z6192,"Delta","No Delta"))</f>
        <v/>
      </c>
      <c r="AB6192">
        <f>IF(OR($B6192="",$Z6192=""),"",MAX(0,$Z6192-N($M6192)))</f>
        <v/>
      </c>
      <c r="AC6192" s="46">
        <f>IF($B6192="","",IFERROR(INDEX('CCA Util %'!$H:$H,MATCH($B6192,'CCA Util %'!$E:$E,0)),""))</f>
        <v/>
      </c>
      <c r="AD6192">
        <f>IF($B6192="","",IFERROR(INDEX('CCA Util %'!$G:$G,MATCH($B6192,'CCA Util %'!$E:$E,0)),""))</f>
        <v/>
      </c>
      <c r="AE6192">
        <f>IF(OR($B6192="",$U6192=""),"",$U6192&amp;" &amp; "&amp;IF(OR($AD6192="",$AD6192=0),"Util NA",$AD6192&amp;" Util"))</f>
        <v/>
      </c>
    </row>
    <row r="6193" ht="15.75" customHeight="1" s="42">
      <c r="A6193" s="41" t="n"/>
      <c r="G6193" s="38" t="n"/>
      <c r="H6193" s="38" t="n"/>
      <c r="I6193" s="38" t="n"/>
      <c r="J6193" s="38" t="n"/>
      <c r="K6193" s="38" t="n"/>
      <c r="L6193" s="38" t="n"/>
      <c r="N6193" s="36">
        <f>IF($B6193="","",IF($C6193="SUPERSTORE","Superstore","DH"))</f>
        <v/>
      </c>
      <c r="O6193" s="36">
        <f>IF($B6193="","",IFERROR(VLOOKUP($B6193,Mapping!$A:$C,2,0),"Not Mapped"))</f>
        <v/>
      </c>
      <c r="P6193" s="36">
        <f>IF($B6193="","",IFERROR(VLOOKUP($B6193,Mapping!$A:$C,3,0),"Not Mapped"))</f>
        <v/>
      </c>
      <c r="Q6193" s="36">
        <f>IF($B6193="","",IFERROR(VLOOKUP($O6193,Leaders!$A:$B,2,0),"Not Mapped"))</f>
        <v/>
      </c>
      <c r="R6193" s="36">
        <f>IF($B6193="","",IF(COUNTIF(Exclusions!$A:$A,$B6193)&gt;0,"Yes","No"))</f>
        <v/>
      </c>
      <c r="S6193" s="38">
        <f>IF($B6193="","",MIN(1,DAY($A6193)/IF($N6193="Superstore",Settings!$B$5,Settings!$B$4)))</f>
        <v/>
      </c>
      <c r="T6193" s="38">
        <f>IF(OR($B6193="",$G6193="",$S6193=0),"",$G6193/$S6193)</f>
        <v/>
      </c>
      <c r="U6193" s="36">
        <f>IF($T6193="","",IF($T6193&lt;Settings!$B$8,"Critical",IF($T6193&lt;Settings!$B$9,"Semi Critical","Non Critical")))</f>
        <v/>
      </c>
      <c r="V6193" s="28" t="n"/>
      <c r="Z6193">
        <f>IF($B6193="","",IFERROR(VLOOKUP($B6193,'Plan HC for CCA'!$A:$B,2,0),""))</f>
        <v/>
      </c>
      <c r="AA6193">
        <f>IF(OR($B6193="",$Z6193=""),"",IF(N($M6193)&lt;$Z6193,"Delta","No Delta"))</f>
        <v/>
      </c>
      <c r="AB6193">
        <f>IF(OR($B6193="",$Z6193=""),"",MAX(0,$Z6193-N($M6193)))</f>
        <v/>
      </c>
      <c r="AC6193" s="46">
        <f>IF($B6193="","",IFERROR(INDEX('CCA Util %'!$H:$H,MATCH($B6193,'CCA Util %'!$E:$E,0)),""))</f>
        <v/>
      </c>
      <c r="AD6193">
        <f>IF($B6193="","",IFERROR(INDEX('CCA Util %'!$G:$G,MATCH($B6193,'CCA Util %'!$E:$E,0)),""))</f>
        <v/>
      </c>
      <c r="AE6193">
        <f>IF(OR($B6193="",$U6193=""),"",$U6193&amp;" &amp; "&amp;IF(OR($AD6193="",$AD6193=0),"Util NA",$AD6193&amp;" Util"))</f>
        <v/>
      </c>
    </row>
    <row r="6194" ht="15.75" customHeight="1" s="42">
      <c r="A6194" s="41" t="n"/>
      <c r="G6194" s="38" t="n"/>
      <c r="H6194" s="38" t="n"/>
      <c r="I6194" s="38" t="n"/>
      <c r="J6194" s="38" t="n"/>
      <c r="K6194" s="38" t="n"/>
      <c r="L6194" s="38" t="n"/>
      <c r="N6194" s="36">
        <f>IF($B6194="","",IF($C6194="SUPERSTORE","Superstore","DH"))</f>
        <v/>
      </c>
      <c r="O6194" s="36">
        <f>IF($B6194="","",IFERROR(VLOOKUP($B6194,Mapping!$A:$C,2,0),"Not Mapped"))</f>
        <v/>
      </c>
      <c r="P6194" s="36">
        <f>IF($B6194="","",IFERROR(VLOOKUP($B6194,Mapping!$A:$C,3,0),"Not Mapped"))</f>
        <v/>
      </c>
      <c r="Q6194" s="36">
        <f>IF($B6194="","",IFERROR(VLOOKUP($O6194,Leaders!$A:$B,2,0),"Not Mapped"))</f>
        <v/>
      </c>
      <c r="R6194" s="36">
        <f>IF($B6194="","",IF(COUNTIF(Exclusions!$A:$A,$B6194)&gt;0,"Yes","No"))</f>
        <v/>
      </c>
      <c r="S6194" s="38">
        <f>IF($B6194="","",MIN(1,DAY($A6194)/IF($N6194="Superstore",Settings!$B$5,Settings!$B$4)))</f>
        <v/>
      </c>
      <c r="T6194" s="38">
        <f>IF(OR($B6194="",$G6194="",$S6194=0),"",$G6194/$S6194)</f>
        <v/>
      </c>
      <c r="U6194" s="36">
        <f>IF($T6194="","",IF($T6194&lt;Settings!$B$8,"Critical",IF($T6194&lt;Settings!$B$9,"Semi Critical","Non Critical")))</f>
        <v/>
      </c>
      <c r="V6194" s="28" t="n"/>
      <c r="Z6194">
        <f>IF($B6194="","",IFERROR(VLOOKUP($B6194,'Plan HC for CCA'!$A:$B,2,0),""))</f>
        <v/>
      </c>
      <c r="AA6194">
        <f>IF(OR($B6194="",$Z6194=""),"",IF(N($M6194)&lt;$Z6194,"Delta","No Delta"))</f>
        <v/>
      </c>
      <c r="AB6194">
        <f>IF(OR($B6194="",$Z6194=""),"",MAX(0,$Z6194-N($M6194)))</f>
        <v/>
      </c>
      <c r="AC6194" s="46">
        <f>IF($B6194="","",IFERROR(INDEX('CCA Util %'!$H:$H,MATCH($B6194,'CCA Util %'!$E:$E,0)),""))</f>
        <v/>
      </c>
      <c r="AD6194">
        <f>IF($B6194="","",IFERROR(INDEX('CCA Util %'!$G:$G,MATCH($B6194,'CCA Util %'!$E:$E,0)),""))</f>
        <v/>
      </c>
      <c r="AE6194">
        <f>IF(OR($B6194="",$U6194=""),"",$U6194&amp;" &amp; "&amp;IF(OR($AD6194="",$AD6194=0),"Util NA",$AD6194&amp;" Util"))</f>
        <v/>
      </c>
    </row>
    <row r="6195" ht="15.75" customHeight="1" s="42">
      <c r="A6195" s="41" t="n"/>
      <c r="G6195" s="38" t="n"/>
      <c r="H6195" s="38" t="n"/>
      <c r="I6195" s="38" t="n"/>
      <c r="J6195" s="38" t="n"/>
      <c r="K6195" s="38" t="n"/>
      <c r="L6195" s="38" t="n"/>
      <c r="N6195" s="36">
        <f>IF($B6195="","",IF($C6195="SUPERSTORE","Superstore","DH"))</f>
        <v/>
      </c>
      <c r="O6195" s="36">
        <f>IF($B6195="","",IFERROR(VLOOKUP($B6195,Mapping!$A:$C,2,0),"Not Mapped"))</f>
        <v/>
      </c>
      <c r="P6195" s="36">
        <f>IF($B6195="","",IFERROR(VLOOKUP($B6195,Mapping!$A:$C,3,0),"Not Mapped"))</f>
        <v/>
      </c>
      <c r="Q6195" s="36">
        <f>IF($B6195="","",IFERROR(VLOOKUP($O6195,Leaders!$A:$B,2,0),"Not Mapped"))</f>
        <v/>
      </c>
      <c r="R6195" s="36">
        <f>IF($B6195="","",IF(COUNTIF(Exclusions!$A:$A,$B6195)&gt;0,"Yes","No"))</f>
        <v/>
      </c>
      <c r="S6195" s="38">
        <f>IF($B6195="","",MIN(1,DAY($A6195)/IF($N6195="Superstore",Settings!$B$5,Settings!$B$4)))</f>
        <v/>
      </c>
      <c r="T6195" s="38">
        <f>IF(OR($B6195="",$G6195="",$S6195=0),"",$G6195/$S6195)</f>
        <v/>
      </c>
      <c r="U6195" s="36">
        <f>IF($T6195="","",IF($T6195&lt;Settings!$B$8,"Critical",IF($T6195&lt;Settings!$B$9,"Semi Critical","Non Critical")))</f>
        <v/>
      </c>
      <c r="V6195" s="28" t="n"/>
      <c r="Z6195">
        <f>IF($B6195="","",IFERROR(VLOOKUP($B6195,'Plan HC for CCA'!$A:$B,2,0),""))</f>
        <v/>
      </c>
      <c r="AA6195">
        <f>IF(OR($B6195="",$Z6195=""),"",IF(N($M6195)&lt;$Z6195,"Delta","No Delta"))</f>
        <v/>
      </c>
      <c r="AB6195">
        <f>IF(OR($B6195="",$Z6195=""),"",MAX(0,$Z6195-N($M6195)))</f>
        <v/>
      </c>
      <c r="AC6195" s="46">
        <f>IF($B6195="","",IFERROR(INDEX('CCA Util %'!$H:$H,MATCH($B6195,'CCA Util %'!$E:$E,0)),""))</f>
        <v/>
      </c>
      <c r="AD6195">
        <f>IF($B6195="","",IFERROR(INDEX('CCA Util %'!$G:$G,MATCH($B6195,'CCA Util %'!$E:$E,0)),""))</f>
        <v/>
      </c>
      <c r="AE6195">
        <f>IF(OR($B6195="",$U6195=""),"",$U6195&amp;" &amp; "&amp;IF(OR($AD6195="",$AD6195=0),"Util NA",$AD6195&amp;" Util"))</f>
        <v/>
      </c>
    </row>
    <row r="6196" ht="15.75" customHeight="1" s="42">
      <c r="A6196" s="41" t="n"/>
      <c r="G6196" s="38" t="n"/>
      <c r="H6196" s="38" t="n"/>
      <c r="I6196" s="38" t="n"/>
      <c r="J6196" s="38" t="n"/>
      <c r="K6196" s="38" t="n"/>
      <c r="L6196" s="38" t="n"/>
      <c r="N6196" s="36">
        <f>IF($B6196="","",IF($C6196="SUPERSTORE","Superstore","DH"))</f>
        <v/>
      </c>
      <c r="O6196" s="36">
        <f>IF($B6196="","",IFERROR(VLOOKUP($B6196,Mapping!$A:$C,2,0),"Not Mapped"))</f>
        <v/>
      </c>
      <c r="P6196" s="36">
        <f>IF($B6196="","",IFERROR(VLOOKUP($B6196,Mapping!$A:$C,3,0),"Not Mapped"))</f>
        <v/>
      </c>
      <c r="Q6196" s="36">
        <f>IF($B6196="","",IFERROR(VLOOKUP($O6196,Leaders!$A:$B,2,0),"Not Mapped"))</f>
        <v/>
      </c>
      <c r="R6196" s="36">
        <f>IF($B6196="","",IF(COUNTIF(Exclusions!$A:$A,$B6196)&gt;0,"Yes","No"))</f>
        <v/>
      </c>
      <c r="S6196" s="38">
        <f>IF($B6196="","",MIN(1,DAY($A6196)/IF($N6196="Superstore",Settings!$B$5,Settings!$B$4)))</f>
        <v/>
      </c>
      <c r="T6196" s="38">
        <f>IF(OR($B6196="",$G6196="",$S6196=0),"",$G6196/$S6196)</f>
        <v/>
      </c>
      <c r="U6196" s="36">
        <f>IF($T6196="","",IF($T6196&lt;Settings!$B$8,"Critical",IF($T6196&lt;Settings!$B$9,"Semi Critical","Non Critical")))</f>
        <v/>
      </c>
      <c r="V6196" s="28" t="n"/>
      <c r="Z6196">
        <f>IF($B6196="","",IFERROR(VLOOKUP($B6196,'Plan HC for CCA'!$A:$B,2,0),""))</f>
        <v/>
      </c>
      <c r="AA6196">
        <f>IF(OR($B6196="",$Z6196=""),"",IF(N($M6196)&lt;$Z6196,"Delta","No Delta"))</f>
        <v/>
      </c>
      <c r="AB6196">
        <f>IF(OR($B6196="",$Z6196=""),"",MAX(0,$Z6196-N($M6196)))</f>
        <v/>
      </c>
      <c r="AC6196" s="46">
        <f>IF($B6196="","",IFERROR(INDEX('CCA Util %'!$H:$H,MATCH($B6196,'CCA Util %'!$E:$E,0)),""))</f>
        <v/>
      </c>
      <c r="AD6196">
        <f>IF($B6196="","",IFERROR(INDEX('CCA Util %'!$G:$G,MATCH($B6196,'CCA Util %'!$E:$E,0)),""))</f>
        <v/>
      </c>
      <c r="AE6196">
        <f>IF(OR($B6196="",$U6196=""),"",$U6196&amp;" &amp; "&amp;IF(OR($AD6196="",$AD6196=0),"Util NA",$AD6196&amp;" Util"))</f>
        <v/>
      </c>
    </row>
    <row r="6197" ht="15.75" customHeight="1" s="42">
      <c r="A6197" s="41" t="n"/>
      <c r="G6197" s="38" t="n"/>
      <c r="H6197" s="38" t="n"/>
      <c r="I6197" s="38" t="n"/>
      <c r="J6197" s="38" t="n"/>
      <c r="K6197" s="38" t="n"/>
      <c r="L6197" s="38" t="n"/>
      <c r="N6197" s="36">
        <f>IF($B6197="","",IF($C6197="SUPERSTORE","Superstore","DH"))</f>
        <v/>
      </c>
      <c r="O6197" s="36">
        <f>IF($B6197="","",IFERROR(VLOOKUP($B6197,Mapping!$A:$C,2,0),"Not Mapped"))</f>
        <v/>
      </c>
      <c r="P6197" s="36">
        <f>IF($B6197="","",IFERROR(VLOOKUP($B6197,Mapping!$A:$C,3,0),"Not Mapped"))</f>
        <v/>
      </c>
      <c r="Q6197" s="36">
        <f>IF($B6197="","",IFERROR(VLOOKUP($O6197,Leaders!$A:$B,2,0),"Not Mapped"))</f>
        <v/>
      </c>
      <c r="R6197" s="36">
        <f>IF($B6197="","",IF(COUNTIF(Exclusions!$A:$A,$B6197)&gt;0,"Yes","No"))</f>
        <v/>
      </c>
      <c r="S6197" s="38">
        <f>IF($B6197="","",MIN(1,DAY($A6197)/IF($N6197="Superstore",Settings!$B$5,Settings!$B$4)))</f>
        <v/>
      </c>
      <c r="T6197" s="38">
        <f>IF(OR($B6197="",$G6197="",$S6197=0),"",$G6197/$S6197)</f>
        <v/>
      </c>
      <c r="U6197" s="36">
        <f>IF($T6197="","",IF($T6197&lt;Settings!$B$8,"Critical",IF($T6197&lt;Settings!$B$9,"Semi Critical","Non Critical")))</f>
        <v/>
      </c>
      <c r="V6197" s="28" t="n"/>
      <c r="Z6197">
        <f>IF($B6197="","",IFERROR(VLOOKUP($B6197,'Plan HC for CCA'!$A:$B,2,0),""))</f>
        <v/>
      </c>
      <c r="AA6197">
        <f>IF(OR($B6197="",$Z6197=""),"",IF(N($M6197)&lt;$Z6197,"Delta","No Delta"))</f>
        <v/>
      </c>
      <c r="AB6197">
        <f>IF(OR($B6197="",$Z6197=""),"",MAX(0,$Z6197-N($M6197)))</f>
        <v/>
      </c>
      <c r="AC6197" s="46">
        <f>IF($B6197="","",IFERROR(INDEX('CCA Util %'!$H:$H,MATCH($B6197,'CCA Util %'!$E:$E,0)),""))</f>
        <v/>
      </c>
      <c r="AD6197">
        <f>IF($B6197="","",IFERROR(INDEX('CCA Util %'!$G:$G,MATCH($B6197,'CCA Util %'!$E:$E,0)),""))</f>
        <v/>
      </c>
      <c r="AE6197">
        <f>IF(OR($B6197="",$U6197=""),"",$U6197&amp;" &amp; "&amp;IF(OR($AD6197="",$AD6197=0),"Util NA",$AD6197&amp;" Util"))</f>
        <v/>
      </c>
    </row>
    <row r="6198" ht="15.75" customHeight="1" s="42">
      <c r="A6198" s="41" t="n"/>
      <c r="G6198" s="38" t="n"/>
      <c r="H6198" s="38" t="n"/>
      <c r="I6198" s="38" t="n"/>
      <c r="J6198" s="38" t="n"/>
      <c r="K6198" s="38" t="n"/>
      <c r="L6198" s="38" t="n"/>
      <c r="N6198" s="36">
        <f>IF($B6198="","",IF($C6198="SUPERSTORE","Superstore","DH"))</f>
        <v/>
      </c>
      <c r="O6198" s="36">
        <f>IF($B6198="","",IFERROR(VLOOKUP($B6198,Mapping!$A:$C,2,0),"Not Mapped"))</f>
        <v/>
      </c>
      <c r="P6198" s="36">
        <f>IF($B6198="","",IFERROR(VLOOKUP($B6198,Mapping!$A:$C,3,0),"Not Mapped"))</f>
        <v/>
      </c>
      <c r="Q6198" s="36">
        <f>IF($B6198="","",IFERROR(VLOOKUP($O6198,Leaders!$A:$B,2,0),"Not Mapped"))</f>
        <v/>
      </c>
      <c r="R6198" s="36">
        <f>IF($B6198="","",IF(COUNTIF(Exclusions!$A:$A,$B6198)&gt;0,"Yes","No"))</f>
        <v/>
      </c>
      <c r="S6198" s="38">
        <f>IF($B6198="","",MIN(1,DAY($A6198)/IF($N6198="Superstore",Settings!$B$5,Settings!$B$4)))</f>
        <v/>
      </c>
      <c r="T6198" s="38">
        <f>IF(OR($B6198="",$G6198="",$S6198=0),"",$G6198/$S6198)</f>
        <v/>
      </c>
      <c r="U6198" s="36">
        <f>IF($T6198="","",IF($T6198&lt;Settings!$B$8,"Critical",IF($T6198&lt;Settings!$B$9,"Semi Critical","Non Critical")))</f>
        <v/>
      </c>
      <c r="V6198" s="28" t="n"/>
      <c r="Z6198">
        <f>IF($B6198="","",IFERROR(VLOOKUP($B6198,'Plan HC for CCA'!$A:$B,2,0),""))</f>
        <v/>
      </c>
      <c r="AA6198">
        <f>IF(OR($B6198="",$Z6198=""),"",IF(N($M6198)&lt;$Z6198,"Delta","No Delta"))</f>
        <v/>
      </c>
      <c r="AB6198">
        <f>IF(OR($B6198="",$Z6198=""),"",MAX(0,$Z6198-N($M6198)))</f>
        <v/>
      </c>
      <c r="AC6198" s="46">
        <f>IF($B6198="","",IFERROR(INDEX('CCA Util %'!$H:$H,MATCH($B6198,'CCA Util %'!$E:$E,0)),""))</f>
        <v/>
      </c>
      <c r="AD6198">
        <f>IF($B6198="","",IFERROR(INDEX('CCA Util %'!$G:$G,MATCH($B6198,'CCA Util %'!$E:$E,0)),""))</f>
        <v/>
      </c>
      <c r="AE6198">
        <f>IF(OR($B6198="",$U6198=""),"",$U6198&amp;" &amp; "&amp;IF(OR($AD6198="",$AD6198=0),"Util NA",$AD6198&amp;" Util"))</f>
        <v/>
      </c>
    </row>
    <row r="6199" ht="15.75" customHeight="1" s="42">
      <c r="A6199" s="41" t="n"/>
      <c r="G6199" s="38" t="n"/>
      <c r="H6199" s="38" t="n"/>
      <c r="I6199" s="38" t="n"/>
      <c r="J6199" s="38" t="n"/>
      <c r="K6199" s="38" t="n"/>
      <c r="L6199" s="38" t="n"/>
      <c r="N6199" s="36">
        <f>IF($B6199="","",IF($C6199="SUPERSTORE","Superstore","DH"))</f>
        <v/>
      </c>
      <c r="O6199" s="36">
        <f>IF($B6199="","",IFERROR(VLOOKUP($B6199,Mapping!$A:$C,2,0),"Not Mapped"))</f>
        <v/>
      </c>
      <c r="P6199" s="36">
        <f>IF($B6199="","",IFERROR(VLOOKUP($B6199,Mapping!$A:$C,3,0),"Not Mapped"))</f>
        <v/>
      </c>
      <c r="Q6199" s="36">
        <f>IF($B6199="","",IFERROR(VLOOKUP($O6199,Leaders!$A:$B,2,0),"Not Mapped"))</f>
        <v/>
      </c>
      <c r="R6199" s="36">
        <f>IF($B6199="","",IF(COUNTIF(Exclusions!$A:$A,$B6199)&gt;0,"Yes","No"))</f>
        <v/>
      </c>
      <c r="S6199" s="38">
        <f>IF($B6199="","",MIN(1,DAY($A6199)/IF($N6199="Superstore",Settings!$B$5,Settings!$B$4)))</f>
        <v/>
      </c>
      <c r="T6199" s="38">
        <f>IF(OR($B6199="",$G6199="",$S6199=0),"",$G6199/$S6199)</f>
        <v/>
      </c>
      <c r="U6199" s="36">
        <f>IF($T6199="","",IF($T6199&lt;Settings!$B$8,"Critical",IF($T6199&lt;Settings!$B$9,"Semi Critical","Non Critical")))</f>
        <v/>
      </c>
      <c r="V6199" s="28" t="n"/>
      <c r="Z6199">
        <f>IF($B6199="","",IFERROR(VLOOKUP($B6199,'Plan HC for CCA'!$A:$B,2,0),""))</f>
        <v/>
      </c>
      <c r="AA6199">
        <f>IF(OR($B6199="",$Z6199=""),"",IF(N($M6199)&lt;$Z6199,"Delta","No Delta"))</f>
        <v/>
      </c>
      <c r="AB6199">
        <f>IF(OR($B6199="",$Z6199=""),"",MAX(0,$Z6199-N($M6199)))</f>
        <v/>
      </c>
      <c r="AC6199" s="46">
        <f>IF($B6199="","",IFERROR(INDEX('CCA Util %'!$H:$H,MATCH($B6199,'CCA Util %'!$E:$E,0)),""))</f>
        <v/>
      </c>
      <c r="AD6199">
        <f>IF($B6199="","",IFERROR(INDEX('CCA Util %'!$G:$G,MATCH($B6199,'CCA Util %'!$E:$E,0)),""))</f>
        <v/>
      </c>
      <c r="AE6199">
        <f>IF(OR($B6199="",$U6199=""),"",$U6199&amp;" &amp; "&amp;IF(OR($AD6199="",$AD6199=0),"Util NA",$AD6199&amp;" Util"))</f>
        <v/>
      </c>
    </row>
    <row r="6200" ht="15.75" customHeight="1" s="42">
      <c r="A6200" s="41" t="n"/>
      <c r="G6200" s="38" t="n"/>
      <c r="H6200" s="38" t="n"/>
      <c r="I6200" s="38" t="n"/>
      <c r="J6200" s="38" t="n"/>
      <c r="K6200" s="38" t="n"/>
      <c r="L6200" s="38" t="n"/>
      <c r="N6200" s="36">
        <f>IF($B6200="","",IF($C6200="SUPERSTORE","Superstore","DH"))</f>
        <v/>
      </c>
      <c r="O6200" s="36">
        <f>IF($B6200="","",IFERROR(VLOOKUP($B6200,Mapping!$A:$C,2,0),"Not Mapped"))</f>
        <v/>
      </c>
      <c r="P6200" s="36">
        <f>IF($B6200="","",IFERROR(VLOOKUP($B6200,Mapping!$A:$C,3,0),"Not Mapped"))</f>
        <v/>
      </c>
      <c r="Q6200" s="36">
        <f>IF($B6200="","",IFERROR(VLOOKUP($O6200,Leaders!$A:$B,2,0),"Not Mapped"))</f>
        <v/>
      </c>
      <c r="R6200" s="36">
        <f>IF($B6200="","",IF(COUNTIF(Exclusions!$A:$A,$B6200)&gt;0,"Yes","No"))</f>
        <v/>
      </c>
      <c r="S6200" s="38">
        <f>IF($B6200="","",MIN(1,DAY($A6200)/IF($N6200="Superstore",Settings!$B$5,Settings!$B$4)))</f>
        <v/>
      </c>
      <c r="T6200" s="38">
        <f>IF(OR($B6200="",$G6200="",$S6200=0),"",$G6200/$S6200)</f>
        <v/>
      </c>
      <c r="U6200" s="36">
        <f>IF($T6200="","",IF($T6200&lt;Settings!$B$8,"Critical",IF($T6200&lt;Settings!$B$9,"Semi Critical","Non Critical")))</f>
        <v/>
      </c>
      <c r="V6200" s="28" t="n"/>
      <c r="Z6200">
        <f>IF($B6200="","",IFERROR(VLOOKUP($B6200,'Plan HC for CCA'!$A:$B,2,0),""))</f>
        <v/>
      </c>
      <c r="AA6200">
        <f>IF(OR($B6200="",$Z6200=""),"",IF(N($M6200)&lt;$Z6200,"Delta","No Delta"))</f>
        <v/>
      </c>
      <c r="AB6200">
        <f>IF(OR($B6200="",$Z6200=""),"",MAX(0,$Z6200-N($M6200)))</f>
        <v/>
      </c>
      <c r="AC6200" s="46">
        <f>IF($B6200="","",IFERROR(INDEX('CCA Util %'!$H:$H,MATCH($B6200,'CCA Util %'!$E:$E,0)),""))</f>
        <v/>
      </c>
      <c r="AD6200">
        <f>IF($B6200="","",IFERROR(INDEX('CCA Util %'!$G:$G,MATCH($B6200,'CCA Util %'!$E:$E,0)),""))</f>
        <v/>
      </c>
      <c r="AE6200">
        <f>IF(OR($B6200="",$U6200=""),"",$U6200&amp;" &amp; "&amp;IF(OR($AD6200="",$AD6200=0),"Util NA",$AD6200&amp;" Util"))</f>
        <v/>
      </c>
    </row>
    <row r="6201" ht="15.75" customHeight="1" s="42">
      <c r="A6201" s="41" t="n"/>
      <c r="G6201" s="38" t="n"/>
      <c r="H6201" s="38" t="n"/>
      <c r="I6201" s="38" t="n"/>
      <c r="J6201" s="38" t="n"/>
      <c r="K6201" s="38" t="n"/>
      <c r="L6201" s="38" t="n"/>
      <c r="N6201" s="36">
        <f>IF($B6201="","",IF($C6201="SUPERSTORE","Superstore","DH"))</f>
        <v/>
      </c>
      <c r="O6201" s="36">
        <f>IF($B6201="","",IFERROR(VLOOKUP($B6201,Mapping!$A:$C,2,0),"Not Mapped"))</f>
        <v/>
      </c>
      <c r="P6201" s="36">
        <f>IF($B6201="","",IFERROR(VLOOKUP($B6201,Mapping!$A:$C,3,0),"Not Mapped"))</f>
        <v/>
      </c>
      <c r="Q6201" s="36">
        <f>IF($B6201="","",IFERROR(VLOOKUP($O6201,Leaders!$A:$B,2,0),"Not Mapped"))</f>
        <v/>
      </c>
      <c r="R6201" s="36">
        <f>IF($B6201="","",IF(COUNTIF(Exclusions!$A:$A,$B6201)&gt;0,"Yes","No"))</f>
        <v/>
      </c>
      <c r="S6201" s="38">
        <f>IF($B6201="","",MIN(1,DAY($A6201)/IF($N6201="Superstore",Settings!$B$5,Settings!$B$4)))</f>
        <v/>
      </c>
      <c r="T6201" s="38">
        <f>IF(OR($B6201="",$G6201="",$S6201=0),"",$G6201/$S6201)</f>
        <v/>
      </c>
      <c r="U6201" s="36">
        <f>IF($T6201="","",IF($T6201&lt;Settings!$B$8,"Critical",IF($T6201&lt;Settings!$B$9,"Semi Critical","Non Critical")))</f>
        <v/>
      </c>
      <c r="V6201" s="28" t="n"/>
      <c r="Z6201">
        <f>IF($B6201="","",IFERROR(VLOOKUP($B6201,'Plan HC for CCA'!$A:$B,2,0),""))</f>
        <v/>
      </c>
      <c r="AA6201">
        <f>IF(OR($B6201="",$Z6201=""),"",IF(N($M6201)&lt;$Z6201,"Delta","No Delta"))</f>
        <v/>
      </c>
      <c r="AB6201">
        <f>IF(OR($B6201="",$Z6201=""),"",MAX(0,$Z6201-N($M6201)))</f>
        <v/>
      </c>
      <c r="AC6201" s="46">
        <f>IF($B6201="","",IFERROR(INDEX('CCA Util %'!$H:$H,MATCH($B6201,'CCA Util %'!$E:$E,0)),""))</f>
        <v/>
      </c>
      <c r="AD6201">
        <f>IF($B6201="","",IFERROR(INDEX('CCA Util %'!$G:$G,MATCH($B6201,'CCA Util %'!$E:$E,0)),""))</f>
        <v/>
      </c>
      <c r="AE6201">
        <f>IF(OR($B6201="",$U6201=""),"",$U6201&amp;" &amp; "&amp;IF(OR($AD6201="",$AD6201=0),"Util NA",$AD6201&amp;" Util"))</f>
        <v/>
      </c>
    </row>
    <row r="6202" ht="15.75" customHeight="1" s="42">
      <c r="A6202" s="41" t="n"/>
      <c r="G6202" s="38" t="n"/>
      <c r="H6202" s="38" t="n"/>
      <c r="I6202" s="38" t="n"/>
      <c r="J6202" s="38" t="n"/>
      <c r="K6202" s="38" t="n"/>
      <c r="L6202" s="38" t="n"/>
      <c r="N6202" s="36">
        <f>IF($B6202="","",IF($C6202="SUPERSTORE","Superstore","DH"))</f>
        <v/>
      </c>
      <c r="O6202" s="36">
        <f>IF($B6202="","",IFERROR(VLOOKUP($B6202,Mapping!$A:$C,2,0),"Not Mapped"))</f>
        <v/>
      </c>
      <c r="P6202" s="36">
        <f>IF($B6202="","",IFERROR(VLOOKUP($B6202,Mapping!$A:$C,3,0),"Not Mapped"))</f>
        <v/>
      </c>
      <c r="Q6202" s="36">
        <f>IF($B6202="","",IFERROR(VLOOKUP($O6202,Leaders!$A:$B,2,0),"Not Mapped"))</f>
        <v/>
      </c>
      <c r="R6202" s="36">
        <f>IF($B6202="","",IF(COUNTIF(Exclusions!$A:$A,$B6202)&gt;0,"Yes","No"))</f>
        <v/>
      </c>
      <c r="S6202" s="38">
        <f>IF($B6202="","",MIN(1,DAY($A6202)/IF($N6202="Superstore",Settings!$B$5,Settings!$B$4)))</f>
        <v/>
      </c>
      <c r="T6202" s="38">
        <f>IF(OR($B6202="",$G6202="",$S6202=0),"",$G6202/$S6202)</f>
        <v/>
      </c>
      <c r="U6202" s="36">
        <f>IF($T6202="","",IF($T6202&lt;Settings!$B$8,"Critical",IF($T6202&lt;Settings!$B$9,"Semi Critical","Non Critical")))</f>
        <v/>
      </c>
      <c r="V6202" s="28" t="n"/>
      <c r="Z6202">
        <f>IF($B6202="","",IFERROR(VLOOKUP($B6202,'Plan HC for CCA'!$A:$B,2,0),""))</f>
        <v/>
      </c>
      <c r="AA6202">
        <f>IF(OR($B6202="",$Z6202=""),"",IF(N($M6202)&lt;$Z6202,"Delta","No Delta"))</f>
        <v/>
      </c>
      <c r="AB6202">
        <f>IF(OR($B6202="",$Z6202=""),"",MAX(0,$Z6202-N($M6202)))</f>
        <v/>
      </c>
      <c r="AC6202" s="46">
        <f>IF($B6202="","",IFERROR(INDEX('CCA Util %'!$H:$H,MATCH($B6202,'CCA Util %'!$E:$E,0)),""))</f>
        <v/>
      </c>
      <c r="AD6202">
        <f>IF($B6202="","",IFERROR(INDEX('CCA Util %'!$G:$G,MATCH($B6202,'CCA Util %'!$E:$E,0)),""))</f>
        <v/>
      </c>
      <c r="AE6202">
        <f>IF(OR($B6202="",$U6202=""),"",$U6202&amp;" &amp; "&amp;IF(OR($AD6202="",$AD6202=0),"Util NA",$AD6202&amp;" Util"))</f>
        <v/>
      </c>
    </row>
    <row r="6203" ht="15.75" customHeight="1" s="42">
      <c r="A6203" s="41" t="n"/>
      <c r="G6203" s="38" t="n"/>
      <c r="H6203" s="38" t="n"/>
      <c r="I6203" s="38" t="n"/>
      <c r="J6203" s="38" t="n"/>
      <c r="K6203" s="38" t="n"/>
      <c r="L6203" s="38" t="n"/>
      <c r="N6203" s="36">
        <f>IF($B6203="","",IF($C6203="SUPERSTORE","Superstore","DH"))</f>
        <v/>
      </c>
      <c r="O6203" s="36">
        <f>IF($B6203="","",IFERROR(VLOOKUP($B6203,Mapping!$A:$C,2,0),"Not Mapped"))</f>
        <v/>
      </c>
      <c r="P6203" s="36">
        <f>IF($B6203="","",IFERROR(VLOOKUP($B6203,Mapping!$A:$C,3,0),"Not Mapped"))</f>
        <v/>
      </c>
      <c r="Q6203" s="36">
        <f>IF($B6203="","",IFERROR(VLOOKUP($O6203,Leaders!$A:$B,2,0),"Not Mapped"))</f>
        <v/>
      </c>
      <c r="R6203" s="36">
        <f>IF($B6203="","",IF(COUNTIF(Exclusions!$A:$A,$B6203)&gt;0,"Yes","No"))</f>
        <v/>
      </c>
      <c r="S6203" s="38">
        <f>IF($B6203="","",MIN(1,DAY($A6203)/IF($N6203="Superstore",Settings!$B$5,Settings!$B$4)))</f>
        <v/>
      </c>
      <c r="T6203" s="38">
        <f>IF(OR($B6203="",$G6203="",$S6203=0),"",$G6203/$S6203)</f>
        <v/>
      </c>
      <c r="U6203" s="36">
        <f>IF($T6203="","",IF($T6203&lt;Settings!$B$8,"Critical",IF($T6203&lt;Settings!$B$9,"Semi Critical","Non Critical")))</f>
        <v/>
      </c>
      <c r="V6203" s="28" t="n"/>
      <c r="Z6203">
        <f>IF($B6203="","",IFERROR(VLOOKUP($B6203,'Plan HC for CCA'!$A:$B,2,0),""))</f>
        <v/>
      </c>
      <c r="AA6203">
        <f>IF(OR($B6203="",$Z6203=""),"",IF(N($M6203)&lt;$Z6203,"Delta","No Delta"))</f>
        <v/>
      </c>
      <c r="AB6203">
        <f>IF(OR($B6203="",$Z6203=""),"",MAX(0,$Z6203-N($M6203)))</f>
        <v/>
      </c>
      <c r="AC6203" s="46">
        <f>IF($B6203="","",IFERROR(INDEX('CCA Util %'!$H:$H,MATCH($B6203,'CCA Util %'!$E:$E,0)),""))</f>
        <v/>
      </c>
      <c r="AD6203">
        <f>IF($B6203="","",IFERROR(INDEX('CCA Util %'!$G:$G,MATCH($B6203,'CCA Util %'!$E:$E,0)),""))</f>
        <v/>
      </c>
      <c r="AE6203">
        <f>IF(OR($B6203="",$U6203=""),"",$U6203&amp;" &amp; "&amp;IF(OR($AD6203="",$AD6203=0),"Util NA",$AD6203&amp;" Util"))</f>
        <v/>
      </c>
    </row>
    <row r="6204" ht="15.75" customHeight="1" s="42">
      <c r="A6204" s="41" t="n"/>
      <c r="G6204" s="38" t="n"/>
      <c r="H6204" s="38" t="n"/>
      <c r="I6204" s="38" t="n"/>
      <c r="J6204" s="38" t="n"/>
      <c r="K6204" s="38" t="n"/>
      <c r="L6204" s="38" t="n"/>
      <c r="N6204" s="36">
        <f>IF($B6204="","",IF($C6204="SUPERSTORE","Superstore","DH"))</f>
        <v/>
      </c>
      <c r="O6204" s="36">
        <f>IF($B6204="","",IFERROR(VLOOKUP($B6204,Mapping!$A:$C,2,0),"Not Mapped"))</f>
        <v/>
      </c>
      <c r="P6204" s="36">
        <f>IF($B6204="","",IFERROR(VLOOKUP($B6204,Mapping!$A:$C,3,0),"Not Mapped"))</f>
        <v/>
      </c>
      <c r="Q6204" s="36">
        <f>IF($B6204="","",IFERROR(VLOOKUP($O6204,Leaders!$A:$B,2,0),"Not Mapped"))</f>
        <v/>
      </c>
      <c r="R6204" s="36">
        <f>IF($B6204="","",IF(COUNTIF(Exclusions!$A:$A,$B6204)&gt;0,"Yes","No"))</f>
        <v/>
      </c>
      <c r="S6204" s="38">
        <f>IF($B6204="","",MIN(1,DAY($A6204)/IF($N6204="Superstore",Settings!$B$5,Settings!$B$4)))</f>
        <v/>
      </c>
      <c r="T6204" s="38">
        <f>IF(OR($B6204="",$G6204="",$S6204=0),"",$G6204/$S6204)</f>
        <v/>
      </c>
      <c r="U6204" s="36">
        <f>IF($T6204="","",IF($T6204&lt;Settings!$B$8,"Critical",IF($T6204&lt;Settings!$B$9,"Semi Critical","Non Critical")))</f>
        <v/>
      </c>
      <c r="V6204" s="28" t="n"/>
      <c r="Z6204">
        <f>IF($B6204="","",IFERROR(VLOOKUP($B6204,'Plan HC for CCA'!$A:$B,2,0),""))</f>
        <v/>
      </c>
      <c r="AA6204">
        <f>IF(OR($B6204="",$Z6204=""),"",IF(N($M6204)&lt;$Z6204,"Delta","No Delta"))</f>
        <v/>
      </c>
      <c r="AB6204">
        <f>IF(OR($B6204="",$Z6204=""),"",MAX(0,$Z6204-N($M6204)))</f>
        <v/>
      </c>
      <c r="AC6204" s="46">
        <f>IF($B6204="","",IFERROR(INDEX('CCA Util %'!$H:$H,MATCH($B6204,'CCA Util %'!$E:$E,0)),""))</f>
        <v/>
      </c>
      <c r="AD6204">
        <f>IF($B6204="","",IFERROR(INDEX('CCA Util %'!$G:$G,MATCH($B6204,'CCA Util %'!$E:$E,0)),""))</f>
        <v/>
      </c>
      <c r="AE6204">
        <f>IF(OR($B6204="",$U6204=""),"",$U6204&amp;" &amp; "&amp;IF(OR($AD6204="",$AD6204=0),"Util NA",$AD6204&amp;" Util"))</f>
        <v/>
      </c>
    </row>
    <row r="6205" ht="15.75" customHeight="1" s="42">
      <c r="A6205" s="41" t="n"/>
      <c r="G6205" s="38" t="n"/>
      <c r="H6205" s="38" t="n"/>
      <c r="I6205" s="38" t="n"/>
      <c r="J6205" s="38" t="n"/>
      <c r="K6205" s="38" t="n"/>
      <c r="L6205" s="38" t="n"/>
      <c r="N6205" s="36">
        <f>IF($B6205="","",IF($C6205="SUPERSTORE","Superstore","DH"))</f>
        <v/>
      </c>
      <c r="O6205" s="36">
        <f>IF($B6205="","",IFERROR(VLOOKUP($B6205,Mapping!$A:$C,2,0),"Not Mapped"))</f>
        <v/>
      </c>
      <c r="P6205" s="36">
        <f>IF($B6205="","",IFERROR(VLOOKUP($B6205,Mapping!$A:$C,3,0),"Not Mapped"))</f>
        <v/>
      </c>
      <c r="Q6205" s="36">
        <f>IF($B6205="","",IFERROR(VLOOKUP($O6205,Leaders!$A:$B,2,0),"Not Mapped"))</f>
        <v/>
      </c>
      <c r="R6205" s="36">
        <f>IF($B6205="","",IF(COUNTIF(Exclusions!$A:$A,$B6205)&gt;0,"Yes","No"))</f>
        <v/>
      </c>
      <c r="S6205" s="38">
        <f>IF($B6205="","",MIN(1,DAY($A6205)/IF($N6205="Superstore",Settings!$B$5,Settings!$B$4)))</f>
        <v/>
      </c>
      <c r="T6205" s="38">
        <f>IF(OR($B6205="",$G6205="",$S6205=0),"",$G6205/$S6205)</f>
        <v/>
      </c>
      <c r="U6205" s="36">
        <f>IF($T6205="","",IF($T6205&lt;Settings!$B$8,"Critical",IF($T6205&lt;Settings!$B$9,"Semi Critical","Non Critical")))</f>
        <v/>
      </c>
      <c r="V6205" s="28" t="n"/>
      <c r="Z6205">
        <f>IF($B6205="","",IFERROR(VLOOKUP($B6205,'Plan HC for CCA'!$A:$B,2,0),""))</f>
        <v/>
      </c>
      <c r="AA6205">
        <f>IF(OR($B6205="",$Z6205=""),"",IF(N($M6205)&lt;$Z6205,"Delta","No Delta"))</f>
        <v/>
      </c>
      <c r="AB6205">
        <f>IF(OR($B6205="",$Z6205=""),"",MAX(0,$Z6205-N($M6205)))</f>
        <v/>
      </c>
      <c r="AC6205" s="46">
        <f>IF($B6205="","",IFERROR(INDEX('CCA Util %'!$H:$H,MATCH($B6205,'CCA Util %'!$E:$E,0)),""))</f>
        <v/>
      </c>
      <c r="AD6205">
        <f>IF($B6205="","",IFERROR(INDEX('CCA Util %'!$G:$G,MATCH($B6205,'CCA Util %'!$E:$E,0)),""))</f>
        <v/>
      </c>
      <c r="AE6205">
        <f>IF(OR($B6205="",$U6205=""),"",$U6205&amp;" &amp; "&amp;IF(OR($AD6205="",$AD6205=0),"Util NA",$AD6205&amp;" Util"))</f>
        <v/>
      </c>
    </row>
    <row r="6206" ht="15.75" customHeight="1" s="42">
      <c r="A6206" s="41" t="n"/>
      <c r="G6206" s="38" t="n"/>
      <c r="H6206" s="38" t="n"/>
      <c r="I6206" s="38" t="n"/>
      <c r="J6206" s="38" t="n"/>
      <c r="K6206" s="38" t="n"/>
      <c r="L6206" s="38" t="n"/>
      <c r="N6206" s="36">
        <f>IF($B6206="","",IF($C6206="SUPERSTORE","Superstore","DH"))</f>
        <v/>
      </c>
      <c r="O6206" s="36">
        <f>IF($B6206="","",IFERROR(VLOOKUP($B6206,Mapping!$A:$C,2,0),"Not Mapped"))</f>
        <v/>
      </c>
      <c r="P6206" s="36">
        <f>IF($B6206="","",IFERROR(VLOOKUP($B6206,Mapping!$A:$C,3,0),"Not Mapped"))</f>
        <v/>
      </c>
      <c r="Q6206" s="36">
        <f>IF($B6206="","",IFERROR(VLOOKUP($O6206,Leaders!$A:$B,2,0),"Not Mapped"))</f>
        <v/>
      </c>
      <c r="R6206" s="36">
        <f>IF($B6206="","",IF(COUNTIF(Exclusions!$A:$A,$B6206)&gt;0,"Yes","No"))</f>
        <v/>
      </c>
      <c r="S6206" s="38">
        <f>IF($B6206="","",MIN(1,DAY($A6206)/IF($N6206="Superstore",Settings!$B$5,Settings!$B$4)))</f>
        <v/>
      </c>
      <c r="T6206" s="38">
        <f>IF(OR($B6206="",$G6206="",$S6206=0),"",$G6206/$S6206)</f>
        <v/>
      </c>
      <c r="U6206" s="36">
        <f>IF($T6206="","",IF($T6206&lt;Settings!$B$8,"Critical",IF($T6206&lt;Settings!$B$9,"Semi Critical","Non Critical")))</f>
        <v/>
      </c>
      <c r="V6206" s="28" t="n"/>
      <c r="Z6206">
        <f>IF($B6206="","",IFERROR(VLOOKUP($B6206,'Plan HC for CCA'!$A:$B,2,0),""))</f>
        <v/>
      </c>
      <c r="AA6206">
        <f>IF(OR($B6206="",$Z6206=""),"",IF(N($M6206)&lt;$Z6206,"Delta","No Delta"))</f>
        <v/>
      </c>
      <c r="AB6206">
        <f>IF(OR($B6206="",$Z6206=""),"",MAX(0,$Z6206-N($M6206)))</f>
        <v/>
      </c>
      <c r="AC6206" s="46">
        <f>IF($B6206="","",IFERROR(INDEX('CCA Util %'!$H:$H,MATCH($B6206,'CCA Util %'!$E:$E,0)),""))</f>
        <v/>
      </c>
      <c r="AD6206">
        <f>IF($B6206="","",IFERROR(INDEX('CCA Util %'!$G:$G,MATCH($B6206,'CCA Util %'!$E:$E,0)),""))</f>
        <v/>
      </c>
      <c r="AE6206">
        <f>IF(OR($B6206="",$U6206=""),"",$U6206&amp;" &amp; "&amp;IF(OR($AD6206="",$AD6206=0),"Util NA",$AD6206&amp;" Util"))</f>
        <v/>
      </c>
    </row>
    <row r="6207" ht="15.75" customHeight="1" s="42">
      <c r="A6207" s="41" t="n"/>
      <c r="G6207" s="38" t="n"/>
      <c r="H6207" s="38" t="n"/>
      <c r="I6207" s="38" t="n"/>
      <c r="J6207" s="38" t="n"/>
      <c r="K6207" s="38" t="n"/>
      <c r="L6207" s="38" t="n"/>
      <c r="N6207" s="36">
        <f>IF($B6207="","",IF($C6207="SUPERSTORE","Superstore","DH"))</f>
        <v/>
      </c>
      <c r="O6207" s="36">
        <f>IF($B6207="","",IFERROR(VLOOKUP($B6207,Mapping!$A:$C,2,0),"Not Mapped"))</f>
        <v/>
      </c>
      <c r="P6207" s="36">
        <f>IF($B6207="","",IFERROR(VLOOKUP($B6207,Mapping!$A:$C,3,0),"Not Mapped"))</f>
        <v/>
      </c>
      <c r="Q6207" s="36">
        <f>IF($B6207="","",IFERROR(VLOOKUP($O6207,Leaders!$A:$B,2,0),"Not Mapped"))</f>
        <v/>
      </c>
      <c r="R6207" s="36">
        <f>IF($B6207="","",IF(COUNTIF(Exclusions!$A:$A,$B6207)&gt;0,"Yes","No"))</f>
        <v/>
      </c>
      <c r="S6207" s="38">
        <f>IF($B6207="","",MIN(1,DAY($A6207)/IF($N6207="Superstore",Settings!$B$5,Settings!$B$4)))</f>
        <v/>
      </c>
      <c r="T6207" s="38">
        <f>IF(OR($B6207="",$G6207="",$S6207=0),"",$G6207/$S6207)</f>
        <v/>
      </c>
      <c r="U6207" s="36">
        <f>IF($T6207="","",IF($T6207&lt;Settings!$B$8,"Critical",IF($T6207&lt;Settings!$B$9,"Semi Critical","Non Critical")))</f>
        <v/>
      </c>
      <c r="V6207" s="28" t="n"/>
      <c r="Z6207">
        <f>IF($B6207="","",IFERROR(VLOOKUP($B6207,'Plan HC for CCA'!$A:$B,2,0),""))</f>
        <v/>
      </c>
      <c r="AA6207">
        <f>IF(OR($B6207="",$Z6207=""),"",IF(N($M6207)&lt;$Z6207,"Delta","No Delta"))</f>
        <v/>
      </c>
      <c r="AB6207">
        <f>IF(OR($B6207="",$Z6207=""),"",MAX(0,$Z6207-N($M6207)))</f>
        <v/>
      </c>
      <c r="AC6207" s="46">
        <f>IF($B6207="","",IFERROR(INDEX('CCA Util %'!$H:$H,MATCH($B6207,'CCA Util %'!$E:$E,0)),""))</f>
        <v/>
      </c>
      <c r="AD6207">
        <f>IF($B6207="","",IFERROR(INDEX('CCA Util %'!$G:$G,MATCH($B6207,'CCA Util %'!$E:$E,0)),""))</f>
        <v/>
      </c>
      <c r="AE6207">
        <f>IF(OR($B6207="",$U6207=""),"",$U6207&amp;" &amp; "&amp;IF(OR($AD6207="",$AD6207=0),"Util NA",$AD6207&amp;" Util"))</f>
        <v/>
      </c>
    </row>
    <row r="6208" ht="15.75" customHeight="1" s="42">
      <c r="A6208" s="41" t="n"/>
      <c r="G6208" s="38" t="n"/>
      <c r="H6208" s="38" t="n"/>
      <c r="I6208" s="38" t="n"/>
      <c r="J6208" s="38" t="n"/>
      <c r="K6208" s="38" t="n"/>
      <c r="L6208" s="38" t="n"/>
      <c r="N6208" s="36">
        <f>IF($B6208="","",IF($C6208="SUPERSTORE","Superstore","DH"))</f>
        <v/>
      </c>
      <c r="O6208" s="36">
        <f>IF($B6208="","",IFERROR(VLOOKUP($B6208,Mapping!$A:$C,2,0),"Not Mapped"))</f>
        <v/>
      </c>
      <c r="P6208" s="36">
        <f>IF($B6208="","",IFERROR(VLOOKUP($B6208,Mapping!$A:$C,3,0),"Not Mapped"))</f>
        <v/>
      </c>
      <c r="Q6208" s="36">
        <f>IF($B6208="","",IFERROR(VLOOKUP($O6208,Leaders!$A:$B,2,0),"Not Mapped"))</f>
        <v/>
      </c>
      <c r="R6208" s="36">
        <f>IF($B6208="","",IF(COUNTIF(Exclusions!$A:$A,$B6208)&gt;0,"Yes","No"))</f>
        <v/>
      </c>
      <c r="S6208" s="38">
        <f>IF($B6208="","",MIN(1,DAY($A6208)/IF($N6208="Superstore",Settings!$B$5,Settings!$B$4)))</f>
        <v/>
      </c>
      <c r="T6208" s="38">
        <f>IF(OR($B6208="",$G6208="",$S6208=0),"",$G6208/$S6208)</f>
        <v/>
      </c>
      <c r="U6208" s="36">
        <f>IF($T6208="","",IF($T6208&lt;Settings!$B$8,"Critical",IF($T6208&lt;Settings!$B$9,"Semi Critical","Non Critical")))</f>
        <v/>
      </c>
      <c r="V6208" s="28" t="n"/>
      <c r="Z6208">
        <f>IF($B6208="","",IFERROR(VLOOKUP($B6208,'Plan HC for CCA'!$A:$B,2,0),""))</f>
        <v/>
      </c>
      <c r="AA6208">
        <f>IF(OR($B6208="",$Z6208=""),"",IF(N($M6208)&lt;$Z6208,"Delta","No Delta"))</f>
        <v/>
      </c>
      <c r="AB6208">
        <f>IF(OR($B6208="",$Z6208=""),"",MAX(0,$Z6208-N($M6208)))</f>
        <v/>
      </c>
      <c r="AC6208" s="46">
        <f>IF($B6208="","",IFERROR(INDEX('CCA Util %'!$H:$H,MATCH($B6208,'CCA Util %'!$E:$E,0)),""))</f>
        <v/>
      </c>
      <c r="AD6208">
        <f>IF($B6208="","",IFERROR(INDEX('CCA Util %'!$G:$G,MATCH($B6208,'CCA Util %'!$E:$E,0)),""))</f>
        <v/>
      </c>
      <c r="AE6208">
        <f>IF(OR($B6208="",$U6208=""),"",$U6208&amp;" &amp; "&amp;IF(OR($AD6208="",$AD6208=0),"Util NA",$AD6208&amp;" Util"))</f>
        <v/>
      </c>
    </row>
    <row r="6209" ht="15.75" customHeight="1" s="42">
      <c r="A6209" s="41" t="n"/>
      <c r="G6209" s="38" t="n"/>
      <c r="H6209" s="38" t="n"/>
      <c r="I6209" s="38" t="n"/>
      <c r="J6209" s="38" t="n"/>
      <c r="K6209" s="38" t="n"/>
      <c r="L6209" s="38" t="n"/>
      <c r="N6209" s="36">
        <f>IF($B6209="","",IF($C6209="SUPERSTORE","Superstore","DH"))</f>
        <v/>
      </c>
      <c r="O6209" s="36">
        <f>IF($B6209="","",IFERROR(VLOOKUP($B6209,Mapping!$A:$C,2,0),"Not Mapped"))</f>
        <v/>
      </c>
      <c r="P6209" s="36">
        <f>IF($B6209="","",IFERROR(VLOOKUP($B6209,Mapping!$A:$C,3,0),"Not Mapped"))</f>
        <v/>
      </c>
      <c r="Q6209" s="36">
        <f>IF($B6209="","",IFERROR(VLOOKUP($O6209,Leaders!$A:$B,2,0),"Not Mapped"))</f>
        <v/>
      </c>
      <c r="R6209" s="36">
        <f>IF($B6209="","",IF(COUNTIF(Exclusions!$A:$A,$B6209)&gt;0,"Yes","No"))</f>
        <v/>
      </c>
      <c r="S6209" s="38">
        <f>IF($B6209="","",MIN(1,DAY($A6209)/IF($N6209="Superstore",Settings!$B$5,Settings!$B$4)))</f>
        <v/>
      </c>
      <c r="T6209" s="38">
        <f>IF(OR($B6209="",$G6209="",$S6209=0),"",$G6209/$S6209)</f>
        <v/>
      </c>
      <c r="U6209" s="36">
        <f>IF($T6209="","",IF($T6209&lt;Settings!$B$8,"Critical",IF($T6209&lt;Settings!$B$9,"Semi Critical","Non Critical")))</f>
        <v/>
      </c>
      <c r="V6209" s="28" t="n"/>
      <c r="Z6209">
        <f>IF($B6209="","",IFERROR(VLOOKUP($B6209,'Plan HC for CCA'!$A:$B,2,0),""))</f>
        <v/>
      </c>
      <c r="AA6209">
        <f>IF(OR($B6209="",$Z6209=""),"",IF(N($M6209)&lt;$Z6209,"Delta","No Delta"))</f>
        <v/>
      </c>
      <c r="AB6209">
        <f>IF(OR($B6209="",$Z6209=""),"",MAX(0,$Z6209-N($M6209)))</f>
        <v/>
      </c>
      <c r="AC6209" s="46">
        <f>IF($B6209="","",IFERROR(INDEX('CCA Util %'!$H:$H,MATCH($B6209,'CCA Util %'!$E:$E,0)),""))</f>
        <v/>
      </c>
      <c r="AD6209">
        <f>IF($B6209="","",IFERROR(INDEX('CCA Util %'!$G:$G,MATCH($B6209,'CCA Util %'!$E:$E,0)),""))</f>
        <v/>
      </c>
      <c r="AE6209">
        <f>IF(OR($B6209="",$U6209=""),"",$U6209&amp;" &amp; "&amp;IF(OR($AD6209="",$AD6209=0),"Util NA",$AD6209&amp;" Util"))</f>
        <v/>
      </c>
    </row>
    <row r="6210" ht="15.75" customHeight="1" s="42">
      <c r="A6210" s="41" t="n"/>
      <c r="G6210" s="38" t="n"/>
      <c r="H6210" s="38" t="n"/>
      <c r="I6210" s="38" t="n"/>
      <c r="J6210" s="38" t="n"/>
      <c r="K6210" s="38" t="n"/>
      <c r="L6210" s="38" t="n"/>
      <c r="N6210" s="36">
        <f>IF($B6210="","",IF($C6210="SUPERSTORE","Superstore","DH"))</f>
        <v/>
      </c>
      <c r="O6210" s="36">
        <f>IF($B6210="","",IFERROR(VLOOKUP($B6210,Mapping!$A:$C,2,0),"Not Mapped"))</f>
        <v/>
      </c>
      <c r="P6210" s="36">
        <f>IF($B6210="","",IFERROR(VLOOKUP($B6210,Mapping!$A:$C,3,0),"Not Mapped"))</f>
        <v/>
      </c>
      <c r="Q6210" s="36">
        <f>IF($B6210="","",IFERROR(VLOOKUP($O6210,Leaders!$A:$B,2,0),"Not Mapped"))</f>
        <v/>
      </c>
      <c r="R6210" s="36">
        <f>IF($B6210="","",IF(COUNTIF(Exclusions!$A:$A,$B6210)&gt;0,"Yes","No"))</f>
        <v/>
      </c>
      <c r="S6210" s="38">
        <f>IF($B6210="","",MIN(1,DAY($A6210)/IF($N6210="Superstore",Settings!$B$5,Settings!$B$4)))</f>
        <v/>
      </c>
      <c r="T6210" s="38">
        <f>IF(OR($B6210="",$G6210="",$S6210=0),"",$G6210/$S6210)</f>
        <v/>
      </c>
      <c r="U6210" s="36">
        <f>IF($T6210="","",IF($T6210&lt;Settings!$B$8,"Critical",IF($T6210&lt;Settings!$B$9,"Semi Critical","Non Critical")))</f>
        <v/>
      </c>
      <c r="V6210" s="28" t="n"/>
      <c r="Z6210">
        <f>IF($B6210="","",IFERROR(VLOOKUP($B6210,'Plan HC for CCA'!$A:$B,2,0),""))</f>
        <v/>
      </c>
      <c r="AA6210">
        <f>IF(OR($B6210="",$Z6210=""),"",IF(N($M6210)&lt;$Z6210,"Delta","No Delta"))</f>
        <v/>
      </c>
      <c r="AB6210">
        <f>IF(OR($B6210="",$Z6210=""),"",MAX(0,$Z6210-N($M6210)))</f>
        <v/>
      </c>
      <c r="AC6210" s="46">
        <f>IF($B6210="","",IFERROR(INDEX('CCA Util %'!$H:$H,MATCH($B6210,'CCA Util %'!$E:$E,0)),""))</f>
        <v/>
      </c>
      <c r="AD6210">
        <f>IF($B6210="","",IFERROR(INDEX('CCA Util %'!$G:$G,MATCH($B6210,'CCA Util %'!$E:$E,0)),""))</f>
        <v/>
      </c>
      <c r="AE6210">
        <f>IF(OR($B6210="",$U6210=""),"",$U6210&amp;" &amp; "&amp;IF(OR($AD6210="",$AD6210=0),"Util NA",$AD6210&amp;" Util"))</f>
        <v/>
      </c>
    </row>
    <row r="6211" ht="15.75" customHeight="1" s="42">
      <c r="A6211" s="41" t="n"/>
      <c r="G6211" s="38" t="n"/>
      <c r="H6211" s="38" t="n"/>
      <c r="I6211" s="38" t="n"/>
      <c r="J6211" s="38" t="n"/>
      <c r="K6211" s="38" t="n"/>
      <c r="L6211" s="38" t="n"/>
      <c r="N6211" s="36">
        <f>IF($B6211="","",IF($C6211="SUPERSTORE","Superstore","DH"))</f>
        <v/>
      </c>
      <c r="O6211" s="36">
        <f>IF($B6211="","",IFERROR(VLOOKUP($B6211,Mapping!$A:$C,2,0),"Not Mapped"))</f>
        <v/>
      </c>
      <c r="P6211" s="36">
        <f>IF($B6211="","",IFERROR(VLOOKUP($B6211,Mapping!$A:$C,3,0),"Not Mapped"))</f>
        <v/>
      </c>
      <c r="Q6211" s="36">
        <f>IF($B6211="","",IFERROR(VLOOKUP($O6211,Leaders!$A:$B,2,0),"Not Mapped"))</f>
        <v/>
      </c>
      <c r="R6211" s="36">
        <f>IF($B6211="","",IF(COUNTIF(Exclusions!$A:$A,$B6211)&gt;0,"Yes","No"))</f>
        <v/>
      </c>
      <c r="S6211" s="38">
        <f>IF($B6211="","",MIN(1,DAY($A6211)/IF($N6211="Superstore",Settings!$B$5,Settings!$B$4)))</f>
        <v/>
      </c>
      <c r="T6211" s="38">
        <f>IF(OR($B6211="",$G6211="",$S6211=0),"",$G6211/$S6211)</f>
        <v/>
      </c>
      <c r="U6211" s="36">
        <f>IF($T6211="","",IF($T6211&lt;Settings!$B$8,"Critical",IF($T6211&lt;Settings!$B$9,"Semi Critical","Non Critical")))</f>
        <v/>
      </c>
      <c r="V6211" s="28" t="n"/>
      <c r="Z6211">
        <f>IF($B6211="","",IFERROR(VLOOKUP($B6211,'Plan HC for CCA'!$A:$B,2,0),""))</f>
        <v/>
      </c>
      <c r="AA6211">
        <f>IF(OR($B6211="",$Z6211=""),"",IF(N($M6211)&lt;$Z6211,"Delta","No Delta"))</f>
        <v/>
      </c>
      <c r="AB6211">
        <f>IF(OR($B6211="",$Z6211=""),"",MAX(0,$Z6211-N($M6211)))</f>
        <v/>
      </c>
      <c r="AC6211" s="46">
        <f>IF($B6211="","",IFERROR(INDEX('CCA Util %'!$H:$H,MATCH($B6211,'CCA Util %'!$E:$E,0)),""))</f>
        <v/>
      </c>
      <c r="AD6211">
        <f>IF($B6211="","",IFERROR(INDEX('CCA Util %'!$G:$G,MATCH($B6211,'CCA Util %'!$E:$E,0)),""))</f>
        <v/>
      </c>
      <c r="AE6211">
        <f>IF(OR($B6211="",$U6211=""),"",$U6211&amp;" &amp; "&amp;IF(OR($AD6211="",$AD6211=0),"Util NA",$AD6211&amp;" Util"))</f>
        <v/>
      </c>
    </row>
    <row r="6212" ht="15.75" customHeight="1" s="42">
      <c r="A6212" s="41" t="n"/>
      <c r="G6212" s="38" t="n"/>
      <c r="H6212" s="38" t="n"/>
      <c r="I6212" s="38" t="n"/>
      <c r="J6212" s="38" t="n"/>
      <c r="K6212" s="38" t="n"/>
      <c r="L6212" s="38" t="n"/>
      <c r="N6212" s="36">
        <f>IF($B6212="","",IF($C6212="SUPERSTORE","Superstore","DH"))</f>
        <v/>
      </c>
      <c r="O6212" s="36">
        <f>IF($B6212="","",IFERROR(VLOOKUP($B6212,Mapping!$A:$C,2,0),"Not Mapped"))</f>
        <v/>
      </c>
      <c r="P6212" s="36">
        <f>IF($B6212="","",IFERROR(VLOOKUP($B6212,Mapping!$A:$C,3,0),"Not Mapped"))</f>
        <v/>
      </c>
      <c r="Q6212" s="36">
        <f>IF($B6212="","",IFERROR(VLOOKUP($O6212,Leaders!$A:$B,2,0),"Not Mapped"))</f>
        <v/>
      </c>
      <c r="R6212" s="36">
        <f>IF($B6212="","",IF(COUNTIF(Exclusions!$A:$A,$B6212)&gt;0,"Yes","No"))</f>
        <v/>
      </c>
      <c r="S6212" s="38">
        <f>IF($B6212="","",MIN(1,DAY($A6212)/IF($N6212="Superstore",Settings!$B$5,Settings!$B$4)))</f>
        <v/>
      </c>
      <c r="T6212" s="38">
        <f>IF(OR($B6212="",$G6212="",$S6212=0),"",$G6212/$S6212)</f>
        <v/>
      </c>
      <c r="U6212" s="36">
        <f>IF($T6212="","",IF($T6212&lt;Settings!$B$8,"Critical",IF($T6212&lt;Settings!$B$9,"Semi Critical","Non Critical")))</f>
        <v/>
      </c>
      <c r="V6212" s="28" t="n"/>
      <c r="Z6212">
        <f>IF($B6212="","",IFERROR(VLOOKUP($B6212,'Plan HC for CCA'!$A:$B,2,0),""))</f>
        <v/>
      </c>
      <c r="AA6212">
        <f>IF(OR($B6212="",$Z6212=""),"",IF(N($M6212)&lt;$Z6212,"Delta","No Delta"))</f>
        <v/>
      </c>
      <c r="AB6212">
        <f>IF(OR($B6212="",$Z6212=""),"",MAX(0,$Z6212-N($M6212)))</f>
        <v/>
      </c>
      <c r="AC6212" s="46">
        <f>IF($B6212="","",IFERROR(INDEX('CCA Util %'!$H:$H,MATCH($B6212,'CCA Util %'!$E:$E,0)),""))</f>
        <v/>
      </c>
      <c r="AD6212">
        <f>IF($B6212="","",IFERROR(INDEX('CCA Util %'!$G:$G,MATCH($B6212,'CCA Util %'!$E:$E,0)),""))</f>
        <v/>
      </c>
      <c r="AE6212">
        <f>IF(OR($B6212="",$U6212=""),"",$U6212&amp;" &amp; "&amp;IF(OR($AD6212="",$AD6212=0),"Util NA",$AD6212&amp;" Util"))</f>
        <v/>
      </c>
    </row>
    <row r="6213" ht="15.75" customHeight="1" s="42">
      <c r="A6213" s="41" t="n"/>
      <c r="G6213" s="38" t="n"/>
      <c r="H6213" s="38" t="n"/>
      <c r="I6213" s="38" t="n"/>
      <c r="J6213" s="38" t="n"/>
      <c r="K6213" s="38" t="n"/>
      <c r="L6213" s="38" t="n"/>
      <c r="N6213" s="36">
        <f>IF($B6213="","",IF($C6213="SUPERSTORE","Superstore","DH"))</f>
        <v/>
      </c>
      <c r="O6213" s="36">
        <f>IF($B6213="","",IFERROR(VLOOKUP($B6213,Mapping!$A:$C,2,0),"Not Mapped"))</f>
        <v/>
      </c>
      <c r="P6213" s="36">
        <f>IF($B6213="","",IFERROR(VLOOKUP($B6213,Mapping!$A:$C,3,0),"Not Mapped"))</f>
        <v/>
      </c>
      <c r="Q6213" s="36">
        <f>IF($B6213="","",IFERROR(VLOOKUP($O6213,Leaders!$A:$B,2,0),"Not Mapped"))</f>
        <v/>
      </c>
      <c r="R6213" s="36">
        <f>IF($B6213="","",IF(COUNTIF(Exclusions!$A:$A,$B6213)&gt;0,"Yes","No"))</f>
        <v/>
      </c>
      <c r="S6213" s="38">
        <f>IF($B6213="","",MIN(1,DAY($A6213)/IF($N6213="Superstore",Settings!$B$5,Settings!$B$4)))</f>
        <v/>
      </c>
      <c r="T6213" s="38">
        <f>IF(OR($B6213="",$G6213="",$S6213=0),"",$G6213/$S6213)</f>
        <v/>
      </c>
      <c r="U6213" s="36">
        <f>IF($T6213="","",IF($T6213&lt;Settings!$B$8,"Critical",IF($T6213&lt;Settings!$B$9,"Semi Critical","Non Critical")))</f>
        <v/>
      </c>
      <c r="V6213" s="28" t="n"/>
      <c r="Z6213">
        <f>IF($B6213="","",IFERROR(VLOOKUP($B6213,'Plan HC for CCA'!$A:$B,2,0),""))</f>
        <v/>
      </c>
      <c r="AA6213">
        <f>IF(OR($B6213="",$Z6213=""),"",IF(N($M6213)&lt;$Z6213,"Delta","No Delta"))</f>
        <v/>
      </c>
      <c r="AB6213">
        <f>IF(OR($B6213="",$Z6213=""),"",MAX(0,$Z6213-N($M6213)))</f>
        <v/>
      </c>
      <c r="AC6213" s="46">
        <f>IF($B6213="","",IFERROR(INDEX('CCA Util %'!$H:$H,MATCH($B6213,'CCA Util %'!$E:$E,0)),""))</f>
        <v/>
      </c>
      <c r="AD6213">
        <f>IF($B6213="","",IFERROR(INDEX('CCA Util %'!$G:$G,MATCH($B6213,'CCA Util %'!$E:$E,0)),""))</f>
        <v/>
      </c>
      <c r="AE6213">
        <f>IF(OR($B6213="",$U6213=""),"",$U6213&amp;" &amp; "&amp;IF(OR($AD6213="",$AD6213=0),"Util NA",$AD6213&amp;" Util"))</f>
        <v/>
      </c>
    </row>
    <row r="6214" ht="15.75" customHeight="1" s="42">
      <c r="A6214" s="41" t="n"/>
      <c r="G6214" s="38" t="n"/>
      <c r="H6214" s="38" t="n"/>
      <c r="I6214" s="38" t="n"/>
      <c r="J6214" s="38" t="n"/>
      <c r="K6214" s="38" t="n"/>
      <c r="L6214" s="38" t="n"/>
      <c r="N6214" s="36">
        <f>IF($B6214="","",IF($C6214="SUPERSTORE","Superstore","DH"))</f>
        <v/>
      </c>
      <c r="O6214" s="36">
        <f>IF($B6214="","",IFERROR(VLOOKUP($B6214,Mapping!$A:$C,2,0),"Not Mapped"))</f>
        <v/>
      </c>
      <c r="P6214" s="36">
        <f>IF($B6214="","",IFERROR(VLOOKUP($B6214,Mapping!$A:$C,3,0),"Not Mapped"))</f>
        <v/>
      </c>
      <c r="Q6214" s="36">
        <f>IF($B6214="","",IFERROR(VLOOKUP($O6214,Leaders!$A:$B,2,0),"Not Mapped"))</f>
        <v/>
      </c>
      <c r="R6214" s="36">
        <f>IF($B6214="","",IF(COUNTIF(Exclusions!$A:$A,$B6214)&gt;0,"Yes","No"))</f>
        <v/>
      </c>
      <c r="S6214" s="38">
        <f>IF($B6214="","",MIN(1,DAY($A6214)/IF($N6214="Superstore",Settings!$B$5,Settings!$B$4)))</f>
        <v/>
      </c>
      <c r="T6214" s="38">
        <f>IF(OR($B6214="",$G6214="",$S6214=0),"",$G6214/$S6214)</f>
        <v/>
      </c>
      <c r="U6214" s="36">
        <f>IF($T6214="","",IF($T6214&lt;Settings!$B$8,"Critical",IF($T6214&lt;Settings!$B$9,"Semi Critical","Non Critical")))</f>
        <v/>
      </c>
      <c r="V6214" s="28" t="n"/>
      <c r="Z6214">
        <f>IF($B6214="","",IFERROR(VLOOKUP($B6214,'Plan HC for CCA'!$A:$B,2,0),""))</f>
        <v/>
      </c>
      <c r="AA6214">
        <f>IF(OR($B6214="",$Z6214=""),"",IF(N($M6214)&lt;$Z6214,"Delta","No Delta"))</f>
        <v/>
      </c>
      <c r="AB6214">
        <f>IF(OR($B6214="",$Z6214=""),"",MAX(0,$Z6214-N($M6214)))</f>
        <v/>
      </c>
      <c r="AC6214" s="46">
        <f>IF($B6214="","",IFERROR(INDEX('CCA Util %'!$H:$H,MATCH($B6214,'CCA Util %'!$E:$E,0)),""))</f>
        <v/>
      </c>
      <c r="AD6214">
        <f>IF($B6214="","",IFERROR(INDEX('CCA Util %'!$G:$G,MATCH($B6214,'CCA Util %'!$E:$E,0)),""))</f>
        <v/>
      </c>
      <c r="AE6214">
        <f>IF(OR($B6214="",$U6214=""),"",$U6214&amp;" &amp; "&amp;IF(OR($AD6214="",$AD6214=0),"Util NA",$AD6214&amp;" Util"))</f>
        <v/>
      </c>
    </row>
    <row r="6215" ht="15.75" customHeight="1" s="42">
      <c r="A6215" s="41" t="n"/>
      <c r="G6215" s="38" t="n"/>
      <c r="H6215" s="38" t="n"/>
      <c r="I6215" s="38" t="n"/>
      <c r="J6215" s="38" t="n"/>
      <c r="K6215" s="38" t="n"/>
      <c r="L6215" s="38" t="n"/>
      <c r="N6215" s="36">
        <f>IF($B6215="","",IF($C6215="SUPERSTORE","Superstore","DH"))</f>
        <v/>
      </c>
      <c r="O6215" s="36">
        <f>IF($B6215="","",IFERROR(VLOOKUP($B6215,Mapping!$A:$C,2,0),"Not Mapped"))</f>
        <v/>
      </c>
      <c r="P6215" s="36">
        <f>IF($B6215="","",IFERROR(VLOOKUP($B6215,Mapping!$A:$C,3,0),"Not Mapped"))</f>
        <v/>
      </c>
      <c r="Q6215" s="36">
        <f>IF($B6215="","",IFERROR(VLOOKUP($O6215,Leaders!$A:$B,2,0),"Not Mapped"))</f>
        <v/>
      </c>
      <c r="R6215" s="36">
        <f>IF($B6215="","",IF(COUNTIF(Exclusions!$A:$A,$B6215)&gt;0,"Yes","No"))</f>
        <v/>
      </c>
      <c r="S6215" s="38">
        <f>IF($B6215="","",MIN(1,DAY($A6215)/IF($N6215="Superstore",Settings!$B$5,Settings!$B$4)))</f>
        <v/>
      </c>
      <c r="T6215" s="38">
        <f>IF(OR($B6215="",$G6215="",$S6215=0),"",$G6215/$S6215)</f>
        <v/>
      </c>
      <c r="U6215" s="36">
        <f>IF($T6215="","",IF($T6215&lt;Settings!$B$8,"Critical",IF($T6215&lt;Settings!$B$9,"Semi Critical","Non Critical")))</f>
        <v/>
      </c>
      <c r="V6215" s="28" t="n"/>
      <c r="Z6215">
        <f>IF($B6215="","",IFERROR(VLOOKUP($B6215,'Plan HC for CCA'!$A:$B,2,0),""))</f>
        <v/>
      </c>
      <c r="AA6215">
        <f>IF(OR($B6215="",$Z6215=""),"",IF(N($M6215)&lt;$Z6215,"Delta","No Delta"))</f>
        <v/>
      </c>
      <c r="AB6215">
        <f>IF(OR($B6215="",$Z6215=""),"",MAX(0,$Z6215-N($M6215)))</f>
        <v/>
      </c>
      <c r="AC6215" s="46">
        <f>IF($B6215="","",IFERROR(INDEX('CCA Util %'!$H:$H,MATCH($B6215,'CCA Util %'!$E:$E,0)),""))</f>
        <v/>
      </c>
      <c r="AD6215">
        <f>IF($B6215="","",IFERROR(INDEX('CCA Util %'!$G:$G,MATCH($B6215,'CCA Util %'!$E:$E,0)),""))</f>
        <v/>
      </c>
      <c r="AE6215">
        <f>IF(OR($B6215="",$U6215=""),"",$U6215&amp;" &amp; "&amp;IF(OR($AD6215="",$AD6215=0),"Util NA",$AD6215&amp;" Util"))</f>
        <v/>
      </c>
    </row>
    <row r="6216" ht="15.75" customHeight="1" s="42">
      <c r="A6216" s="41" t="n"/>
      <c r="G6216" s="38" t="n"/>
      <c r="H6216" s="38" t="n"/>
      <c r="I6216" s="38" t="n"/>
      <c r="J6216" s="38" t="n"/>
      <c r="K6216" s="38" t="n"/>
      <c r="L6216" s="38" t="n"/>
      <c r="N6216" s="36">
        <f>IF($B6216="","",IF($C6216="SUPERSTORE","Superstore","DH"))</f>
        <v/>
      </c>
      <c r="O6216" s="36">
        <f>IF($B6216="","",IFERROR(VLOOKUP($B6216,Mapping!$A:$C,2,0),"Not Mapped"))</f>
        <v/>
      </c>
      <c r="P6216" s="36">
        <f>IF($B6216="","",IFERROR(VLOOKUP($B6216,Mapping!$A:$C,3,0),"Not Mapped"))</f>
        <v/>
      </c>
      <c r="Q6216" s="36">
        <f>IF($B6216="","",IFERROR(VLOOKUP($O6216,Leaders!$A:$B,2,0),"Not Mapped"))</f>
        <v/>
      </c>
      <c r="R6216" s="36">
        <f>IF($B6216="","",IF(COUNTIF(Exclusions!$A:$A,$B6216)&gt;0,"Yes","No"))</f>
        <v/>
      </c>
      <c r="S6216" s="38">
        <f>IF($B6216="","",MIN(1,DAY($A6216)/IF($N6216="Superstore",Settings!$B$5,Settings!$B$4)))</f>
        <v/>
      </c>
      <c r="T6216" s="38">
        <f>IF(OR($B6216="",$G6216="",$S6216=0),"",$G6216/$S6216)</f>
        <v/>
      </c>
      <c r="U6216" s="36">
        <f>IF($T6216="","",IF($T6216&lt;Settings!$B$8,"Critical",IF($T6216&lt;Settings!$B$9,"Semi Critical","Non Critical")))</f>
        <v/>
      </c>
      <c r="V6216" s="28" t="n"/>
      <c r="Z6216">
        <f>IF($B6216="","",IFERROR(VLOOKUP($B6216,'Plan HC for CCA'!$A:$B,2,0),""))</f>
        <v/>
      </c>
      <c r="AA6216">
        <f>IF(OR($B6216="",$Z6216=""),"",IF(N($M6216)&lt;$Z6216,"Delta","No Delta"))</f>
        <v/>
      </c>
      <c r="AB6216">
        <f>IF(OR($B6216="",$Z6216=""),"",MAX(0,$Z6216-N($M6216)))</f>
        <v/>
      </c>
      <c r="AC6216" s="46">
        <f>IF($B6216="","",IFERROR(INDEX('CCA Util %'!$H:$H,MATCH($B6216,'CCA Util %'!$E:$E,0)),""))</f>
        <v/>
      </c>
      <c r="AD6216">
        <f>IF($B6216="","",IFERROR(INDEX('CCA Util %'!$G:$G,MATCH($B6216,'CCA Util %'!$E:$E,0)),""))</f>
        <v/>
      </c>
      <c r="AE6216">
        <f>IF(OR($B6216="",$U6216=""),"",$U6216&amp;" &amp; "&amp;IF(OR($AD6216="",$AD6216=0),"Util NA",$AD6216&amp;" Util"))</f>
        <v/>
      </c>
    </row>
    <row r="6217" ht="15.75" customHeight="1" s="42">
      <c r="A6217" s="41" t="n"/>
      <c r="G6217" s="38" t="n"/>
      <c r="H6217" s="38" t="n"/>
      <c r="I6217" s="38" t="n"/>
      <c r="J6217" s="38" t="n"/>
      <c r="K6217" s="38" t="n"/>
      <c r="L6217" s="38" t="n"/>
      <c r="N6217" s="36">
        <f>IF($B6217="","",IF($C6217="SUPERSTORE","Superstore","DH"))</f>
        <v/>
      </c>
      <c r="O6217" s="36">
        <f>IF($B6217="","",IFERROR(VLOOKUP($B6217,Mapping!$A:$C,2,0),"Not Mapped"))</f>
        <v/>
      </c>
      <c r="P6217" s="36">
        <f>IF($B6217="","",IFERROR(VLOOKUP($B6217,Mapping!$A:$C,3,0),"Not Mapped"))</f>
        <v/>
      </c>
      <c r="Q6217" s="36">
        <f>IF($B6217="","",IFERROR(VLOOKUP($O6217,Leaders!$A:$B,2,0),"Not Mapped"))</f>
        <v/>
      </c>
      <c r="R6217" s="36">
        <f>IF($B6217="","",IF(COUNTIF(Exclusions!$A:$A,$B6217)&gt;0,"Yes","No"))</f>
        <v/>
      </c>
      <c r="S6217" s="38">
        <f>IF($B6217="","",MIN(1,DAY($A6217)/IF($N6217="Superstore",Settings!$B$5,Settings!$B$4)))</f>
        <v/>
      </c>
      <c r="T6217" s="38">
        <f>IF(OR($B6217="",$G6217="",$S6217=0),"",$G6217/$S6217)</f>
        <v/>
      </c>
      <c r="U6217" s="36">
        <f>IF($T6217="","",IF($T6217&lt;Settings!$B$8,"Critical",IF($T6217&lt;Settings!$B$9,"Semi Critical","Non Critical")))</f>
        <v/>
      </c>
      <c r="V6217" s="28" t="n"/>
      <c r="Z6217">
        <f>IF($B6217="","",IFERROR(VLOOKUP($B6217,'Plan HC for CCA'!$A:$B,2,0),""))</f>
        <v/>
      </c>
      <c r="AA6217">
        <f>IF(OR($B6217="",$Z6217=""),"",IF(N($M6217)&lt;$Z6217,"Delta","No Delta"))</f>
        <v/>
      </c>
      <c r="AB6217">
        <f>IF(OR($B6217="",$Z6217=""),"",MAX(0,$Z6217-N($M6217)))</f>
        <v/>
      </c>
      <c r="AC6217" s="46">
        <f>IF($B6217="","",IFERROR(INDEX('CCA Util %'!$H:$H,MATCH($B6217,'CCA Util %'!$E:$E,0)),""))</f>
        <v/>
      </c>
      <c r="AD6217">
        <f>IF($B6217="","",IFERROR(INDEX('CCA Util %'!$G:$G,MATCH($B6217,'CCA Util %'!$E:$E,0)),""))</f>
        <v/>
      </c>
      <c r="AE6217">
        <f>IF(OR($B6217="",$U6217=""),"",$U6217&amp;" &amp; "&amp;IF(OR($AD6217="",$AD6217=0),"Util NA",$AD6217&amp;" Util"))</f>
        <v/>
      </c>
    </row>
    <row r="6218" ht="15.75" customHeight="1" s="42">
      <c r="A6218" s="41" t="n"/>
      <c r="G6218" s="38" t="n"/>
      <c r="H6218" s="38" t="n"/>
      <c r="I6218" s="38" t="n"/>
      <c r="J6218" s="38" t="n"/>
      <c r="K6218" s="38" t="n"/>
      <c r="L6218" s="38" t="n"/>
      <c r="N6218" s="36">
        <f>IF($B6218="","",IF($C6218="SUPERSTORE","Superstore","DH"))</f>
        <v/>
      </c>
      <c r="O6218" s="36">
        <f>IF($B6218="","",IFERROR(VLOOKUP($B6218,Mapping!$A:$C,2,0),"Not Mapped"))</f>
        <v/>
      </c>
      <c r="P6218" s="36">
        <f>IF($B6218="","",IFERROR(VLOOKUP($B6218,Mapping!$A:$C,3,0),"Not Mapped"))</f>
        <v/>
      </c>
      <c r="Q6218" s="36">
        <f>IF($B6218="","",IFERROR(VLOOKUP($O6218,Leaders!$A:$B,2,0),"Not Mapped"))</f>
        <v/>
      </c>
      <c r="R6218" s="36">
        <f>IF($B6218="","",IF(COUNTIF(Exclusions!$A:$A,$B6218)&gt;0,"Yes","No"))</f>
        <v/>
      </c>
      <c r="S6218" s="38">
        <f>IF($B6218="","",MIN(1,DAY($A6218)/IF($N6218="Superstore",Settings!$B$5,Settings!$B$4)))</f>
        <v/>
      </c>
      <c r="T6218" s="38">
        <f>IF(OR($B6218="",$G6218="",$S6218=0),"",$G6218/$S6218)</f>
        <v/>
      </c>
      <c r="U6218" s="36">
        <f>IF($T6218="","",IF($T6218&lt;Settings!$B$8,"Critical",IF($T6218&lt;Settings!$B$9,"Semi Critical","Non Critical")))</f>
        <v/>
      </c>
      <c r="V6218" s="28" t="n"/>
      <c r="Z6218">
        <f>IF($B6218="","",IFERROR(VLOOKUP($B6218,'Plan HC for CCA'!$A:$B,2,0),""))</f>
        <v/>
      </c>
      <c r="AA6218">
        <f>IF(OR($B6218="",$Z6218=""),"",IF(N($M6218)&lt;$Z6218,"Delta","No Delta"))</f>
        <v/>
      </c>
      <c r="AB6218">
        <f>IF(OR($B6218="",$Z6218=""),"",MAX(0,$Z6218-N($M6218)))</f>
        <v/>
      </c>
      <c r="AC6218" s="46">
        <f>IF($B6218="","",IFERROR(INDEX('CCA Util %'!$H:$H,MATCH($B6218,'CCA Util %'!$E:$E,0)),""))</f>
        <v/>
      </c>
      <c r="AD6218">
        <f>IF($B6218="","",IFERROR(INDEX('CCA Util %'!$G:$G,MATCH($B6218,'CCA Util %'!$E:$E,0)),""))</f>
        <v/>
      </c>
      <c r="AE6218">
        <f>IF(OR($B6218="",$U6218=""),"",$U6218&amp;" &amp; "&amp;IF(OR($AD6218="",$AD6218=0),"Util NA",$AD6218&amp;" Util"))</f>
        <v/>
      </c>
    </row>
    <row r="6219" ht="15.75" customHeight="1" s="42">
      <c r="A6219" s="41" t="n"/>
      <c r="G6219" s="38" t="n"/>
      <c r="H6219" s="38" t="n"/>
      <c r="I6219" s="38" t="n"/>
      <c r="J6219" s="38" t="n"/>
      <c r="K6219" s="38" t="n"/>
      <c r="L6219" s="38" t="n"/>
      <c r="N6219" s="36">
        <f>IF($B6219="","",IF($C6219="SUPERSTORE","Superstore","DH"))</f>
        <v/>
      </c>
      <c r="O6219" s="36">
        <f>IF($B6219="","",IFERROR(VLOOKUP($B6219,Mapping!$A:$C,2,0),"Not Mapped"))</f>
        <v/>
      </c>
      <c r="P6219" s="36">
        <f>IF($B6219="","",IFERROR(VLOOKUP($B6219,Mapping!$A:$C,3,0),"Not Mapped"))</f>
        <v/>
      </c>
      <c r="Q6219" s="36">
        <f>IF($B6219="","",IFERROR(VLOOKUP($O6219,Leaders!$A:$B,2,0),"Not Mapped"))</f>
        <v/>
      </c>
      <c r="R6219" s="36">
        <f>IF($B6219="","",IF(COUNTIF(Exclusions!$A:$A,$B6219)&gt;0,"Yes","No"))</f>
        <v/>
      </c>
      <c r="S6219" s="38">
        <f>IF($B6219="","",MIN(1,DAY($A6219)/IF($N6219="Superstore",Settings!$B$5,Settings!$B$4)))</f>
        <v/>
      </c>
      <c r="T6219" s="38">
        <f>IF(OR($B6219="",$G6219="",$S6219=0),"",$G6219/$S6219)</f>
        <v/>
      </c>
      <c r="U6219" s="36">
        <f>IF($T6219="","",IF($T6219&lt;Settings!$B$8,"Critical",IF($T6219&lt;Settings!$B$9,"Semi Critical","Non Critical")))</f>
        <v/>
      </c>
      <c r="V6219" s="28" t="n"/>
      <c r="Z6219">
        <f>IF($B6219="","",IFERROR(VLOOKUP($B6219,'Plan HC for CCA'!$A:$B,2,0),""))</f>
        <v/>
      </c>
      <c r="AA6219">
        <f>IF(OR($B6219="",$Z6219=""),"",IF(N($M6219)&lt;$Z6219,"Delta","No Delta"))</f>
        <v/>
      </c>
      <c r="AB6219">
        <f>IF(OR($B6219="",$Z6219=""),"",MAX(0,$Z6219-N($M6219)))</f>
        <v/>
      </c>
      <c r="AC6219" s="46">
        <f>IF($B6219="","",IFERROR(INDEX('CCA Util %'!$H:$H,MATCH($B6219,'CCA Util %'!$E:$E,0)),""))</f>
        <v/>
      </c>
      <c r="AD6219">
        <f>IF($B6219="","",IFERROR(INDEX('CCA Util %'!$G:$G,MATCH($B6219,'CCA Util %'!$E:$E,0)),""))</f>
        <v/>
      </c>
      <c r="AE6219">
        <f>IF(OR($B6219="",$U6219=""),"",$U6219&amp;" &amp; "&amp;IF(OR($AD6219="",$AD6219=0),"Util NA",$AD6219&amp;" Util"))</f>
        <v/>
      </c>
    </row>
    <row r="6220" ht="15.75" customHeight="1" s="42">
      <c r="A6220" s="41" t="n"/>
      <c r="G6220" s="38" t="n"/>
      <c r="H6220" s="38" t="n"/>
      <c r="I6220" s="38" t="n"/>
      <c r="J6220" s="38" t="n"/>
      <c r="K6220" s="38" t="n"/>
      <c r="L6220" s="38" t="n"/>
      <c r="N6220" s="36">
        <f>IF($B6220="","",IF($C6220="SUPERSTORE","Superstore","DH"))</f>
        <v/>
      </c>
      <c r="O6220" s="36">
        <f>IF($B6220="","",IFERROR(VLOOKUP($B6220,Mapping!$A:$C,2,0),"Not Mapped"))</f>
        <v/>
      </c>
      <c r="P6220" s="36">
        <f>IF($B6220="","",IFERROR(VLOOKUP($B6220,Mapping!$A:$C,3,0),"Not Mapped"))</f>
        <v/>
      </c>
      <c r="Q6220" s="36">
        <f>IF($B6220="","",IFERROR(VLOOKUP($O6220,Leaders!$A:$B,2,0),"Not Mapped"))</f>
        <v/>
      </c>
      <c r="R6220" s="36">
        <f>IF($B6220="","",IF(COUNTIF(Exclusions!$A:$A,$B6220)&gt;0,"Yes","No"))</f>
        <v/>
      </c>
      <c r="S6220" s="38">
        <f>IF($B6220="","",MIN(1,DAY($A6220)/IF($N6220="Superstore",Settings!$B$5,Settings!$B$4)))</f>
        <v/>
      </c>
      <c r="T6220" s="38">
        <f>IF(OR($B6220="",$G6220="",$S6220=0),"",$G6220/$S6220)</f>
        <v/>
      </c>
      <c r="U6220" s="36">
        <f>IF($T6220="","",IF($T6220&lt;Settings!$B$8,"Critical",IF($T6220&lt;Settings!$B$9,"Semi Critical","Non Critical")))</f>
        <v/>
      </c>
      <c r="V6220" s="28" t="n"/>
      <c r="Z6220">
        <f>IF($B6220="","",IFERROR(VLOOKUP($B6220,'Plan HC for CCA'!$A:$B,2,0),""))</f>
        <v/>
      </c>
      <c r="AA6220">
        <f>IF(OR($B6220="",$Z6220=""),"",IF(N($M6220)&lt;$Z6220,"Delta","No Delta"))</f>
        <v/>
      </c>
      <c r="AB6220">
        <f>IF(OR($B6220="",$Z6220=""),"",MAX(0,$Z6220-N($M6220)))</f>
        <v/>
      </c>
      <c r="AC6220" s="46">
        <f>IF($B6220="","",IFERROR(INDEX('CCA Util %'!$H:$H,MATCH($B6220,'CCA Util %'!$E:$E,0)),""))</f>
        <v/>
      </c>
      <c r="AD6220">
        <f>IF($B6220="","",IFERROR(INDEX('CCA Util %'!$G:$G,MATCH($B6220,'CCA Util %'!$E:$E,0)),""))</f>
        <v/>
      </c>
      <c r="AE6220">
        <f>IF(OR($B6220="",$U6220=""),"",$U6220&amp;" &amp; "&amp;IF(OR($AD6220="",$AD6220=0),"Util NA",$AD6220&amp;" Util"))</f>
        <v/>
      </c>
    </row>
    <row r="6221" ht="15.75" customHeight="1" s="42">
      <c r="A6221" s="41" t="n"/>
      <c r="G6221" s="38" t="n"/>
      <c r="H6221" s="38" t="n"/>
      <c r="I6221" s="38" t="n"/>
      <c r="J6221" s="38" t="n"/>
      <c r="K6221" s="38" t="n"/>
      <c r="L6221" s="38" t="n"/>
      <c r="N6221" s="36">
        <f>IF($B6221="","",IF($C6221="SUPERSTORE","Superstore","DH"))</f>
        <v/>
      </c>
      <c r="O6221" s="36">
        <f>IF($B6221="","",IFERROR(VLOOKUP($B6221,Mapping!$A:$C,2,0),"Not Mapped"))</f>
        <v/>
      </c>
      <c r="P6221" s="36">
        <f>IF($B6221="","",IFERROR(VLOOKUP($B6221,Mapping!$A:$C,3,0),"Not Mapped"))</f>
        <v/>
      </c>
      <c r="Q6221" s="36">
        <f>IF($B6221="","",IFERROR(VLOOKUP($O6221,Leaders!$A:$B,2,0),"Not Mapped"))</f>
        <v/>
      </c>
      <c r="R6221" s="36">
        <f>IF($B6221="","",IF(COUNTIF(Exclusions!$A:$A,$B6221)&gt;0,"Yes","No"))</f>
        <v/>
      </c>
      <c r="S6221" s="38">
        <f>IF($B6221="","",MIN(1,DAY($A6221)/IF($N6221="Superstore",Settings!$B$5,Settings!$B$4)))</f>
        <v/>
      </c>
      <c r="T6221" s="38">
        <f>IF(OR($B6221="",$G6221="",$S6221=0),"",$G6221/$S6221)</f>
        <v/>
      </c>
      <c r="U6221" s="36">
        <f>IF($T6221="","",IF($T6221&lt;Settings!$B$8,"Critical",IF($T6221&lt;Settings!$B$9,"Semi Critical","Non Critical")))</f>
        <v/>
      </c>
      <c r="V6221" s="28" t="n"/>
      <c r="Z6221">
        <f>IF($B6221="","",IFERROR(VLOOKUP($B6221,'Plan HC for CCA'!$A:$B,2,0),""))</f>
        <v/>
      </c>
      <c r="AA6221">
        <f>IF(OR($B6221="",$Z6221=""),"",IF(N($M6221)&lt;$Z6221,"Delta","No Delta"))</f>
        <v/>
      </c>
      <c r="AB6221">
        <f>IF(OR($B6221="",$Z6221=""),"",MAX(0,$Z6221-N($M6221)))</f>
        <v/>
      </c>
      <c r="AC6221" s="46">
        <f>IF($B6221="","",IFERROR(INDEX('CCA Util %'!$H:$H,MATCH($B6221,'CCA Util %'!$E:$E,0)),""))</f>
        <v/>
      </c>
      <c r="AD6221">
        <f>IF($B6221="","",IFERROR(INDEX('CCA Util %'!$G:$G,MATCH($B6221,'CCA Util %'!$E:$E,0)),""))</f>
        <v/>
      </c>
      <c r="AE6221">
        <f>IF(OR($B6221="",$U6221=""),"",$U6221&amp;" &amp; "&amp;IF(OR($AD6221="",$AD6221=0),"Util NA",$AD6221&amp;" Util"))</f>
        <v/>
      </c>
    </row>
    <row r="6222" ht="15.75" customHeight="1" s="42">
      <c r="A6222" s="41" t="n"/>
      <c r="G6222" s="38" t="n"/>
      <c r="H6222" s="38" t="n"/>
      <c r="I6222" s="38" t="n"/>
      <c r="J6222" s="38" t="n"/>
      <c r="K6222" s="38" t="n"/>
      <c r="L6222" s="38" t="n"/>
      <c r="N6222" s="36">
        <f>IF($B6222="","",IF($C6222="SUPERSTORE","Superstore","DH"))</f>
        <v/>
      </c>
      <c r="O6222" s="36">
        <f>IF($B6222="","",IFERROR(VLOOKUP($B6222,Mapping!$A:$C,2,0),"Not Mapped"))</f>
        <v/>
      </c>
      <c r="P6222" s="36">
        <f>IF($B6222="","",IFERROR(VLOOKUP($B6222,Mapping!$A:$C,3,0),"Not Mapped"))</f>
        <v/>
      </c>
      <c r="Q6222" s="36">
        <f>IF($B6222="","",IFERROR(VLOOKUP($O6222,Leaders!$A:$B,2,0),"Not Mapped"))</f>
        <v/>
      </c>
      <c r="R6222" s="36">
        <f>IF($B6222="","",IF(COUNTIF(Exclusions!$A:$A,$B6222)&gt;0,"Yes","No"))</f>
        <v/>
      </c>
      <c r="S6222" s="38">
        <f>IF($B6222="","",MIN(1,DAY($A6222)/IF($N6222="Superstore",Settings!$B$5,Settings!$B$4)))</f>
        <v/>
      </c>
      <c r="T6222" s="38">
        <f>IF(OR($B6222="",$G6222="",$S6222=0),"",$G6222/$S6222)</f>
        <v/>
      </c>
      <c r="U6222" s="36">
        <f>IF($T6222="","",IF($T6222&lt;Settings!$B$8,"Critical",IF($T6222&lt;Settings!$B$9,"Semi Critical","Non Critical")))</f>
        <v/>
      </c>
      <c r="V6222" s="28" t="n"/>
      <c r="Z6222">
        <f>IF($B6222="","",IFERROR(VLOOKUP($B6222,'Plan HC for CCA'!$A:$B,2,0),""))</f>
        <v/>
      </c>
      <c r="AA6222">
        <f>IF(OR($B6222="",$Z6222=""),"",IF(N($M6222)&lt;$Z6222,"Delta","No Delta"))</f>
        <v/>
      </c>
      <c r="AB6222">
        <f>IF(OR($B6222="",$Z6222=""),"",MAX(0,$Z6222-N($M6222)))</f>
        <v/>
      </c>
      <c r="AC6222" s="46">
        <f>IF($B6222="","",IFERROR(INDEX('CCA Util %'!$H:$H,MATCH($B6222,'CCA Util %'!$E:$E,0)),""))</f>
        <v/>
      </c>
      <c r="AD6222">
        <f>IF($B6222="","",IFERROR(INDEX('CCA Util %'!$G:$G,MATCH($B6222,'CCA Util %'!$E:$E,0)),""))</f>
        <v/>
      </c>
      <c r="AE6222">
        <f>IF(OR($B6222="",$U6222=""),"",$U6222&amp;" &amp; "&amp;IF(OR($AD6222="",$AD6222=0),"Util NA",$AD6222&amp;" Util"))</f>
        <v/>
      </c>
    </row>
    <row r="6223" ht="15.75" customHeight="1" s="42">
      <c r="A6223" s="41" t="n"/>
      <c r="G6223" s="38" t="n"/>
      <c r="H6223" s="38" t="n"/>
      <c r="I6223" s="38" t="n"/>
      <c r="J6223" s="38" t="n"/>
      <c r="K6223" s="38" t="n"/>
      <c r="L6223" s="38" t="n"/>
      <c r="N6223" s="36">
        <f>IF($B6223="","",IF($C6223="SUPERSTORE","Superstore","DH"))</f>
        <v/>
      </c>
      <c r="O6223" s="36">
        <f>IF($B6223="","",IFERROR(VLOOKUP($B6223,Mapping!$A:$C,2,0),"Not Mapped"))</f>
        <v/>
      </c>
      <c r="P6223" s="36">
        <f>IF($B6223="","",IFERROR(VLOOKUP($B6223,Mapping!$A:$C,3,0),"Not Mapped"))</f>
        <v/>
      </c>
      <c r="Q6223" s="36">
        <f>IF($B6223="","",IFERROR(VLOOKUP($O6223,Leaders!$A:$B,2,0),"Not Mapped"))</f>
        <v/>
      </c>
      <c r="R6223" s="36">
        <f>IF($B6223="","",IF(COUNTIF(Exclusions!$A:$A,$B6223)&gt;0,"Yes","No"))</f>
        <v/>
      </c>
      <c r="S6223" s="38">
        <f>IF($B6223="","",MIN(1,DAY($A6223)/IF($N6223="Superstore",Settings!$B$5,Settings!$B$4)))</f>
        <v/>
      </c>
      <c r="T6223" s="38">
        <f>IF(OR($B6223="",$G6223="",$S6223=0),"",$G6223/$S6223)</f>
        <v/>
      </c>
      <c r="U6223" s="36">
        <f>IF($T6223="","",IF($T6223&lt;Settings!$B$8,"Critical",IF($T6223&lt;Settings!$B$9,"Semi Critical","Non Critical")))</f>
        <v/>
      </c>
      <c r="V6223" s="28" t="n"/>
      <c r="Z6223">
        <f>IF($B6223="","",IFERROR(VLOOKUP($B6223,'Plan HC for CCA'!$A:$B,2,0),""))</f>
        <v/>
      </c>
      <c r="AA6223">
        <f>IF(OR($B6223="",$Z6223=""),"",IF(N($M6223)&lt;$Z6223,"Delta","No Delta"))</f>
        <v/>
      </c>
      <c r="AB6223">
        <f>IF(OR($B6223="",$Z6223=""),"",MAX(0,$Z6223-N($M6223)))</f>
        <v/>
      </c>
      <c r="AC6223" s="46">
        <f>IF($B6223="","",IFERROR(INDEX('CCA Util %'!$H:$H,MATCH($B6223,'CCA Util %'!$E:$E,0)),""))</f>
        <v/>
      </c>
      <c r="AD6223">
        <f>IF($B6223="","",IFERROR(INDEX('CCA Util %'!$G:$G,MATCH($B6223,'CCA Util %'!$E:$E,0)),""))</f>
        <v/>
      </c>
      <c r="AE6223">
        <f>IF(OR($B6223="",$U6223=""),"",$U6223&amp;" &amp; "&amp;IF(OR($AD6223="",$AD6223=0),"Util NA",$AD6223&amp;" Util"))</f>
        <v/>
      </c>
    </row>
    <row r="6224" ht="15.75" customHeight="1" s="42">
      <c r="A6224" s="41" t="n"/>
      <c r="G6224" s="38" t="n"/>
      <c r="H6224" s="38" t="n"/>
      <c r="I6224" s="38" t="n"/>
      <c r="J6224" s="38" t="n"/>
      <c r="K6224" s="38" t="n"/>
      <c r="L6224" s="38" t="n"/>
      <c r="N6224" s="36">
        <f>IF($B6224="","",IF($C6224="SUPERSTORE","Superstore","DH"))</f>
        <v/>
      </c>
      <c r="O6224" s="36">
        <f>IF($B6224="","",IFERROR(VLOOKUP($B6224,Mapping!$A:$C,2,0),"Not Mapped"))</f>
        <v/>
      </c>
      <c r="P6224" s="36">
        <f>IF($B6224="","",IFERROR(VLOOKUP($B6224,Mapping!$A:$C,3,0),"Not Mapped"))</f>
        <v/>
      </c>
      <c r="Q6224" s="36">
        <f>IF($B6224="","",IFERROR(VLOOKUP($O6224,Leaders!$A:$B,2,0),"Not Mapped"))</f>
        <v/>
      </c>
      <c r="R6224" s="36">
        <f>IF($B6224="","",IF(COUNTIF(Exclusions!$A:$A,$B6224)&gt;0,"Yes","No"))</f>
        <v/>
      </c>
      <c r="S6224" s="38">
        <f>IF($B6224="","",MIN(1,DAY($A6224)/IF($N6224="Superstore",Settings!$B$5,Settings!$B$4)))</f>
        <v/>
      </c>
      <c r="T6224" s="38">
        <f>IF(OR($B6224="",$G6224="",$S6224=0),"",$G6224/$S6224)</f>
        <v/>
      </c>
      <c r="U6224" s="36">
        <f>IF($T6224="","",IF($T6224&lt;Settings!$B$8,"Critical",IF($T6224&lt;Settings!$B$9,"Semi Critical","Non Critical")))</f>
        <v/>
      </c>
      <c r="V6224" s="28" t="n"/>
      <c r="Z6224">
        <f>IF($B6224="","",IFERROR(VLOOKUP($B6224,'Plan HC for CCA'!$A:$B,2,0),""))</f>
        <v/>
      </c>
      <c r="AA6224">
        <f>IF(OR($B6224="",$Z6224=""),"",IF(N($M6224)&lt;$Z6224,"Delta","No Delta"))</f>
        <v/>
      </c>
      <c r="AB6224">
        <f>IF(OR($B6224="",$Z6224=""),"",MAX(0,$Z6224-N($M6224)))</f>
        <v/>
      </c>
      <c r="AC6224" s="46">
        <f>IF($B6224="","",IFERROR(INDEX('CCA Util %'!$H:$H,MATCH($B6224,'CCA Util %'!$E:$E,0)),""))</f>
        <v/>
      </c>
      <c r="AD6224">
        <f>IF($B6224="","",IFERROR(INDEX('CCA Util %'!$G:$G,MATCH($B6224,'CCA Util %'!$E:$E,0)),""))</f>
        <v/>
      </c>
      <c r="AE6224">
        <f>IF(OR($B6224="",$U6224=""),"",$U6224&amp;" &amp; "&amp;IF(OR($AD6224="",$AD6224=0),"Util NA",$AD6224&amp;" Util"))</f>
        <v/>
      </c>
    </row>
    <row r="6225" ht="15.75" customHeight="1" s="42">
      <c r="A6225" s="41" t="n"/>
      <c r="G6225" s="38" t="n"/>
      <c r="H6225" s="38" t="n"/>
      <c r="I6225" s="38" t="n"/>
      <c r="J6225" s="38" t="n"/>
      <c r="K6225" s="38" t="n"/>
      <c r="L6225" s="38" t="n"/>
      <c r="N6225" s="36">
        <f>IF($B6225="","",IF($C6225="SUPERSTORE","Superstore","DH"))</f>
        <v/>
      </c>
      <c r="O6225" s="36">
        <f>IF($B6225="","",IFERROR(VLOOKUP($B6225,Mapping!$A:$C,2,0),"Not Mapped"))</f>
        <v/>
      </c>
      <c r="P6225" s="36">
        <f>IF($B6225="","",IFERROR(VLOOKUP($B6225,Mapping!$A:$C,3,0),"Not Mapped"))</f>
        <v/>
      </c>
      <c r="Q6225" s="36">
        <f>IF($B6225="","",IFERROR(VLOOKUP($O6225,Leaders!$A:$B,2,0),"Not Mapped"))</f>
        <v/>
      </c>
      <c r="R6225" s="36">
        <f>IF($B6225="","",IF(COUNTIF(Exclusions!$A:$A,$B6225)&gt;0,"Yes","No"))</f>
        <v/>
      </c>
      <c r="S6225" s="38">
        <f>IF($B6225="","",MIN(1,DAY($A6225)/IF($N6225="Superstore",Settings!$B$5,Settings!$B$4)))</f>
        <v/>
      </c>
      <c r="T6225" s="38">
        <f>IF(OR($B6225="",$G6225="",$S6225=0),"",$G6225/$S6225)</f>
        <v/>
      </c>
      <c r="U6225" s="36">
        <f>IF($T6225="","",IF($T6225&lt;Settings!$B$8,"Critical",IF($T6225&lt;Settings!$B$9,"Semi Critical","Non Critical")))</f>
        <v/>
      </c>
      <c r="V6225" s="28" t="n"/>
      <c r="Z6225">
        <f>IF($B6225="","",IFERROR(VLOOKUP($B6225,'Plan HC for CCA'!$A:$B,2,0),""))</f>
        <v/>
      </c>
      <c r="AA6225">
        <f>IF(OR($B6225="",$Z6225=""),"",IF(N($M6225)&lt;$Z6225,"Delta","No Delta"))</f>
        <v/>
      </c>
      <c r="AB6225">
        <f>IF(OR($B6225="",$Z6225=""),"",MAX(0,$Z6225-N($M6225)))</f>
        <v/>
      </c>
      <c r="AC6225" s="46">
        <f>IF($B6225="","",IFERROR(INDEX('CCA Util %'!$H:$H,MATCH($B6225,'CCA Util %'!$E:$E,0)),""))</f>
        <v/>
      </c>
      <c r="AD6225">
        <f>IF($B6225="","",IFERROR(INDEX('CCA Util %'!$G:$G,MATCH($B6225,'CCA Util %'!$E:$E,0)),""))</f>
        <v/>
      </c>
      <c r="AE6225">
        <f>IF(OR($B6225="",$U6225=""),"",$U6225&amp;" &amp; "&amp;IF(OR($AD6225="",$AD6225=0),"Util NA",$AD6225&amp;" Util"))</f>
        <v/>
      </c>
    </row>
    <row r="6226" ht="15.75" customHeight="1" s="42">
      <c r="A6226" s="41" t="n"/>
      <c r="G6226" s="38" t="n"/>
      <c r="H6226" s="38" t="n"/>
      <c r="I6226" s="38" t="n"/>
      <c r="J6226" s="38" t="n"/>
      <c r="K6226" s="38" t="n"/>
      <c r="L6226" s="38" t="n"/>
      <c r="N6226" s="36">
        <f>IF($B6226="","",IF($C6226="SUPERSTORE","Superstore","DH"))</f>
        <v/>
      </c>
      <c r="O6226" s="36">
        <f>IF($B6226="","",IFERROR(VLOOKUP($B6226,Mapping!$A:$C,2,0),"Not Mapped"))</f>
        <v/>
      </c>
      <c r="P6226" s="36">
        <f>IF($B6226="","",IFERROR(VLOOKUP($B6226,Mapping!$A:$C,3,0),"Not Mapped"))</f>
        <v/>
      </c>
      <c r="Q6226" s="36">
        <f>IF($B6226="","",IFERROR(VLOOKUP($O6226,Leaders!$A:$B,2,0),"Not Mapped"))</f>
        <v/>
      </c>
      <c r="R6226" s="36">
        <f>IF($B6226="","",IF(COUNTIF(Exclusions!$A:$A,$B6226)&gt;0,"Yes","No"))</f>
        <v/>
      </c>
      <c r="S6226" s="38">
        <f>IF($B6226="","",MIN(1,DAY($A6226)/IF($N6226="Superstore",Settings!$B$5,Settings!$B$4)))</f>
        <v/>
      </c>
      <c r="T6226" s="38">
        <f>IF(OR($B6226="",$G6226="",$S6226=0),"",$G6226/$S6226)</f>
        <v/>
      </c>
      <c r="U6226" s="36">
        <f>IF($T6226="","",IF($T6226&lt;Settings!$B$8,"Critical",IF($T6226&lt;Settings!$B$9,"Semi Critical","Non Critical")))</f>
        <v/>
      </c>
      <c r="V6226" s="28" t="n"/>
      <c r="Z6226">
        <f>IF($B6226="","",IFERROR(VLOOKUP($B6226,'Plan HC for CCA'!$A:$B,2,0),""))</f>
        <v/>
      </c>
      <c r="AA6226">
        <f>IF(OR($B6226="",$Z6226=""),"",IF(N($M6226)&lt;$Z6226,"Delta","No Delta"))</f>
        <v/>
      </c>
      <c r="AB6226">
        <f>IF(OR($B6226="",$Z6226=""),"",MAX(0,$Z6226-N($M6226)))</f>
        <v/>
      </c>
      <c r="AC6226" s="46">
        <f>IF($B6226="","",IFERROR(INDEX('CCA Util %'!$H:$H,MATCH($B6226,'CCA Util %'!$E:$E,0)),""))</f>
        <v/>
      </c>
      <c r="AD6226">
        <f>IF($B6226="","",IFERROR(INDEX('CCA Util %'!$G:$G,MATCH($B6226,'CCA Util %'!$E:$E,0)),""))</f>
        <v/>
      </c>
      <c r="AE6226">
        <f>IF(OR($B6226="",$U6226=""),"",$U6226&amp;" &amp; "&amp;IF(OR($AD6226="",$AD6226=0),"Util NA",$AD6226&amp;" Util"))</f>
        <v/>
      </c>
    </row>
    <row r="6227" ht="15.75" customHeight="1" s="42">
      <c r="A6227" s="41" t="n"/>
      <c r="G6227" s="38" t="n"/>
      <c r="H6227" s="38" t="n"/>
      <c r="I6227" s="38" t="n"/>
      <c r="J6227" s="38" t="n"/>
      <c r="K6227" s="38" t="n"/>
      <c r="L6227" s="38" t="n"/>
      <c r="N6227" s="36">
        <f>IF($B6227="","",IF($C6227="SUPERSTORE","Superstore","DH"))</f>
        <v/>
      </c>
      <c r="O6227" s="36">
        <f>IF($B6227="","",IFERROR(VLOOKUP($B6227,Mapping!$A:$C,2,0),"Not Mapped"))</f>
        <v/>
      </c>
      <c r="P6227" s="36">
        <f>IF($B6227="","",IFERROR(VLOOKUP($B6227,Mapping!$A:$C,3,0),"Not Mapped"))</f>
        <v/>
      </c>
      <c r="Q6227" s="36">
        <f>IF($B6227="","",IFERROR(VLOOKUP($O6227,Leaders!$A:$B,2,0),"Not Mapped"))</f>
        <v/>
      </c>
      <c r="R6227" s="36">
        <f>IF($B6227="","",IF(COUNTIF(Exclusions!$A:$A,$B6227)&gt;0,"Yes","No"))</f>
        <v/>
      </c>
      <c r="S6227" s="38">
        <f>IF($B6227="","",MIN(1,DAY($A6227)/IF($N6227="Superstore",Settings!$B$5,Settings!$B$4)))</f>
        <v/>
      </c>
      <c r="T6227" s="38">
        <f>IF(OR($B6227="",$G6227="",$S6227=0),"",$G6227/$S6227)</f>
        <v/>
      </c>
      <c r="U6227" s="36">
        <f>IF($T6227="","",IF($T6227&lt;Settings!$B$8,"Critical",IF($T6227&lt;Settings!$B$9,"Semi Critical","Non Critical")))</f>
        <v/>
      </c>
      <c r="V6227" s="28" t="n"/>
      <c r="Z6227">
        <f>IF($B6227="","",IFERROR(VLOOKUP($B6227,'Plan HC for CCA'!$A:$B,2,0),""))</f>
        <v/>
      </c>
      <c r="AA6227">
        <f>IF(OR($B6227="",$Z6227=""),"",IF(N($M6227)&lt;$Z6227,"Delta","No Delta"))</f>
        <v/>
      </c>
      <c r="AB6227">
        <f>IF(OR($B6227="",$Z6227=""),"",MAX(0,$Z6227-N($M6227)))</f>
        <v/>
      </c>
      <c r="AC6227" s="46">
        <f>IF($B6227="","",IFERROR(INDEX('CCA Util %'!$H:$H,MATCH($B6227,'CCA Util %'!$E:$E,0)),""))</f>
        <v/>
      </c>
      <c r="AD6227">
        <f>IF($B6227="","",IFERROR(INDEX('CCA Util %'!$G:$G,MATCH($B6227,'CCA Util %'!$E:$E,0)),""))</f>
        <v/>
      </c>
      <c r="AE6227">
        <f>IF(OR($B6227="",$U6227=""),"",$U6227&amp;" &amp; "&amp;IF(OR($AD6227="",$AD6227=0),"Util NA",$AD6227&amp;" Util"))</f>
        <v/>
      </c>
    </row>
    <row r="6228" ht="15.75" customHeight="1" s="42">
      <c r="A6228" s="41" t="n"/>
      <c r="G6228" s="38" t="n"/>
      <c r="H6228" s="38" t="n"/>
      <c r="I6228" s="38" t="n"/>
      <c r="J6228" s="38" t="n"/>
      <c r="K6228" s="38" t="n"/>
      <c r="L6228" s="38" t="n"/>
      <c r="N6228" s="36">
        <f>IF($B6228="","",IF($C6228="SUPERSTORE","Superstore","DH"))</f>
        <v/>
      </c>
      <c r="O6228" s="36">
        <f>IF($B6228="","",IFERROR(VLOOKUP($B6228,Mapping!$A:$C,2,0),"Not Mapped"))</f>
        <v/>
      </c>
      <c r="P6228" s="36">
        <f>IF($B6228="","",IFERROR(VLOOKUP($B6228,Mapping!$A:$C,3,0),"Not Mapped"))</f>
        <v/>
      </c>
      <c r="Q6228" s="36">
        <f>IF($B6228="","",IFERROR(VLOOKUP($O6228,Leaders!$A:$B,2,0),"Not Mapped"))</f>
        <v/>
      </c>
      <c r="R6228" s="36">
        <f>IF($B6228="","",IF(COUNTIF(Exclusions!$A:$A,$B6228)&gt;0,"Yes","No"))</f>
        <v/>
      </c>
      <c r="S6228" s="38">
        <f>IF($B6228="","",MIN(1,DAY($A6228)/IF($N6228="Superstore",Settings!$B$5,Settings!$B$4)))</f>
        <v/>
      </c>
      <c r="T6228" s="38">
        <f>IF(OR($B6228="",$G6228="",$S6228=0),"",$G6228/$S6228)</f>
        <v/>
      </c>
      <c r="U6228" s="36">
        <f>IF($T6228="","",IF($T6228&lt;Settings!$B$8,"Critical",IF($T6228&lt;Settings!$B$9,"Semi Critical","Non Critical")))</f>
        <v/>
      </c>
      <c r="V6228" s="28" t="n"/>
      <c r="Z6228">
        <f>IF($B6228="","",IFERROR(VLOOKUP($B6228,'Plan HC for CCA'!$A:$B,2,0),""))</f>
        <v/>
      </c>
      <c r="AA6228">
        <f>IF(OR($B6228="",$Z6228=""),"",IF(N($M6228)&lt;$Z6228,"Delta","No Delta"))</f>
        <v/>
      </c>
      <c r="AB6228">
        <f>IF(OR($B6228="",$Z6228=""),"",MAX(0,$Z6228-N($M6228)))</f>
        <v/>
      </c>
      <c r="AC6228" s="46">
        <f>IF($B6228="","",IFERROR(INDEX('CCA Util %'!$H:$H,MATCH($B6228,'CCA Util %'!$E:$E,0)),""))</f>
        <v/>
      </c>
      <c r="AD6228">
        <f>IF($B6228="","",IFERROR(INDEX('CCA Util %'!$G:$G,MATCH($B6228,'CCA Util %'!$E:$E,0)),""))</f>
        <v/>
      </c>
      <c r="AE6228">
        <f>IF(OR($B6228="",$U6228=""),"",$U6228&amp;" &amp; "&amp;IF(OR($AD6228="",$AD6228=0),"Util NA",$AD6228&amp;" Util"))</f>
        <v/>
      </c>
    </row>
    <row r="6229" ht="15.75" customHeight="1" s="42">
      <c r="A6229" s="41" t="n"/>
      <c r="G6229" s="38" t="n"/>
      <c r="H6229" s="38" t="n"/>
      <c r="I6229" s="38" t="n"/>
      <c r="J6229" s="38" t="n"/>
      <c r="K6229" s="38" t="n"/>
      <c r="L6229" s="38" t="n"/>
      <c r="N6229" s="36">
        <f>IF($B6229="","",IF($C6229="SUPERSTORE","Superstore","DH"))</f>
        <v/>
      </c>
      <c r="O6229" s="36">
        <f>IF($B6229="","",IFERROR(VLOOKUP($B6229,Mapping!$A:$C,2,0),"Not Mapped"))</f>
        <v/>
      </c>
      <c r="P6229" s="36">
        <f>IF($B6229="","",IFERROR(VLOOKUP($B6229,Mapping!$A:$C,3,0),"Not Mapped"))</f>
        <v/>
      </c>
      <c r="Q6229" s="36">
        <f>IF($B6229="","",IFERROR(VLOOKUP($O6229,Leaders!$A:$B,2,0),"Not Mapped"))</f>
        <v/>
      </c>
      <c r="R6229" s="36">
        <f>IF($B6229="","",IF(COUNTIF(Exclusions!$A:$A,$B6229)&gt;0,"Yes","No"))</f>
        <v/>
      </c>
      <c r="S6229" s="38">
        <f>IF($B6229="","",MIN(1,DAY($A6229)/IF($N6229="Superstore",Settings!$B$5,Settings!$B$4)))</f>
        <v/>
      </c>
      <c r="T6229" s="38">
        <f>IF(OR($B6229="",$G6229="",$S6229=0),"",$G6229/$S6229)</f>
        <v/>
      </c>
      <c r="U6229" s="36">
        <f>IF($T6229="","",IF($T6229&lt;Settings!$B$8,"Critical",IF($T6229&lt;Settings!$B$9,"Semi Critical","Non Critical")))</f>
        <v/>
      </c>
      <c r="V6229" s="28" t="n"/>
      <c r="Z6229">
        <f>IF($B6229="","",IFERROR(VLOOKUP($B6229,'Plan HC for CCA'!$A:$B,2,0),""))</f>
        <v/>
      </c>
      <c r="AA6229">
        <f>IF(OR($B6229="",$Z6229=""),"",IF(N($M6229)&lt;$Z6229,"Delta","No Delta"))</f>
        <v/>
      </c>
      <c r="AB6229">
        <f>IF(OR($B6229="",$Z6229=""),"",MAX(0,$Z6229-N($M6229)))</f>
        <v/>
      </c>
      <c r="AC6229" s="46">
        <f>IF($B6229="","",IFERROR(INDEX('CCA Util %'!$H:$H,MATCH($B6229,'CCA Util %'!$E:$E,0)),""))</f>
        <v/>
      </c>
      <c r="AD6229">
        <f>IF($B6229="","",IFERROR(INDEX('CCA Util %'!$G:$G,MATCH($B6229,'CCA Util %'!$E:$E,0)),""))</f>
        <v/>
      </c>
      <c r="AE6229">
        <f>IF(OR($B6229="",$U6229=""),"",$U6229&amp;" &amp; "&amp;IF(OR($AD6229="",$AD6229=0),"Util NA",$AD6229&amp;" Util"))</f>
        <v/>
      </c>
    </row>
    <row r="6230" ht="15.75" customHeight="1" s="42">
      <c r="A6230" s="41" t="n"/>
      <c r="G6230" s="38" t="n"/>
      <c r="H6230" s="38" t="n"/>
      <c r="I6230" s="38" t="n"/>
      <c r="J6230" s="38" t="n"/>
      <c r="K6230" s="38" t="n"/>
      <c r="L6230" s="38" t="n"/>
      <c r="N6230" s="36">
        <f>IF($B6230="","",IF($C6230="SUPERSTORE","Superstore","DH"))</f>
        <v/>
      </c>
      <c r="O6230" s="36">
        <f>IF($B6230="","",IFERROR(VLOOKUP($B6230,Mapping!$A:$C,2,0),"Not Mapped"))</f>
        <v/>
      </c>
      <c r="P6230" s="36">
        <f>IF($B6230="","",IFERROR(VLOOKUP($B6230,Mapping!$A:$C,3,0),"Not Mapped"))</f>
        <v/>
      </c>
      <c r="Q6230" s="36">
        <f>IF($B6230="","",IFERROR(VLOOKUP($O6230,Leaders!$A:$B,2,0),"Not Mapped"))</f>
        <v/>
      </c>
      <c r="R6230" s="36">
        <f>IF($B6230="","",IF(COUNTIF(Exclusions!$A:$A,$B6230)&gt;0,"Yes","No"))</f>
        <v/>
      </c>
      <c r="S6230" s="38">
        <f>IF($B6230="","",MIN(1,DAY($A6230)/IF($N6230="Superstore",Settings!$B$5,Settings!$B$4)))</f>
        <v/>
      </c>
      <c r="T6230" s="38">
        <f>IF(OR($B6230="",$G6230="",$S6230=0),"",$G6230/$S6230)</f>
        <v/>
      </c>
      <c r="U6230" s="36">
        <f>IF($T6230="","",IF($T6230&lt;Settings!$B$8,"Critical",IF($T6230&lt;Settings!$B$9,"Semi Critical","Non Critical")))</f>
        <v/>
      </c>
      <c r="V6230" s="28" t="n"/>
      <c r="Z6230">
        <f>IF($B6230="","",IFERROR(VLOOKUP($B6230,'Plan HC for CCA'!$A:$B,2,0),""))</f>
        <v/>
      </c>
      <c r="AA6230">
        <f>IF(OR($B6230="",$Z6230=""),"",IF(N($M6230)&lt;$Z6230,"Delta","No Delta"))</f>
        <v/>
      </c>
      <c r="AB6230">
        <f>IF(OR($B6230="",$Z6230=""),"",MAX(0,$Z6230-N($M6230)))</f>
        <v/>
      </c>
      <c r="AC6230" s="46">
        <f>IF($B6230="","",IFERROR(INDEX('CCA Util %'!$H:$H,MATCH($B6230,'CCA Util %'!$E:$E,0)),""))</f>
        <v/>
      </c>
      <c r="AD6230">
        <f>IF($B6230="","",IFERROR(INDEX('CCA Util %'!$G:$G,MATCH($B6230,'CCA Util %'!$E:$E,0)),""))</f>
        <v/>
      </c>
      <c r="AE6230">
        <f>IF(OR($B6230="",$U6230=""),"",$U6230&amp;" &amp; "&amp;IF(OR($AD6230="",$AD6230=0),"Util NA",$AD6230&amp;" Util"))</f>
        <v/>
      </c>
    </row>
    <row r="6231" ht="15.75" customHeight="1" s="42">
      <c r="A6231" s="41" t="n"/>
      <c r="G6231" s="38" t="n"/>
      <c r="H6231" s="38" t="n"/>
      <c r="I6231" s="38" t="n"/>
      <c r="J6231" s="38" t="n"/>
      <c r="K6231" s="38" t="n"/>
      <c r="L6231" s="38" t="n"/>
      <c r="N6231" s="36">
        <f>IF($B6231="","",IF($C6231="SUPERSTORE","Superstore","DH"))</f>
        <v/>
      </c>
      <c r="O6231" s="36">
        <f>IF($B6231="","",IFERROR(VLOOKUP($B6231,Mapping!$A:$C,2,0),"Not Mapped"))</f>
        <v/>
      </c>
      <c r="P6231" s="36">
        <f>IF($B6231="","",IFERROR(VLOOKUP($B6231,Mapping!$A:$C,3,0),"Not Mapped"))</f>
        <v/>
      </c>
      <c r="Q6231" s="36">
        <f>IF($B6231="","",IFERROR(VLOOKUP($O6231,Leaders!$A:$B,2,0),"Not Mapped"))</f>
        <v/>
      </c>
      <c r="R6231" s="36">
        <f>IF($B6231="","",IF(COUNTIF(Exclusions!$A:$A,$B6231)&gt;0,"Yes","No"))</f>
        <v/>
      </c>
      <c r="S6231" s="38">
        <f>IF($B6231="","",MIN(1,DAY($A6231)/IF($N6231="Superstore",Settings!$B$5,Settings!$B$4)))</f>
        <v/>
      </c>
      <c r="T6231" s="38">
        <f>IF(OR($B6231="",$G6231="",$S6231=0),"",$G6231/$S6231)</f>
        <v/>
      </c>
      <c r="U6231" s="36">
        <f>IF($T6231="","",IF($T6231&lt;Settings!$B$8,"Critical",IF($T6231&lt;Settings!$B$9,"Semi Critical","Non Critical")))</f>
        <v/>
      </c>
      <c r="V6231" s="28" t="n"/>
      <c r="Z6231">
        <f>IF($B6231="","",IFERROR(VLOOKUP($B6231,'Plan HC for CCA'!$A:$B,2,0),""))</f>
        <v/>
      </c>
      <c r="AA6231">
        <f>IF(OR($B6231="",$Z6231=""),"",IF(N($M6231)&lt;$Z6231,"Delta","No Delta"))</f>
        <v/>
      </c>
      <c r="AB6231">
        <f>IF(OR($B6231="",$Z6231=""),"",MAX(0,$Z6231-N($M6231)))</f>
        <v/>
      </c>
      <c r="AC6231" s="46">
        <f>IF($B6231="","",IFERROR(INDEX('CCA Util %'!$H:$H,MATCH($B6231,'CCA Util %'!$E:$E,0)),""))</f>
        <v/>
      </c>
      <c r="AD6231">
        <f>IF($B6231="","",IFERROR(INDEX('CCA Util %'!$G:$G,MATCH($B6231,'CCA Util %'!$E:$E,0)),""))</f>
        <v/>
      </c>
      <c r="AE6231">
        <f>IF(OR($B6231="",$U6231=""),"",$U6231&amp;" &amp; "&amp;IF(OR($AD6231="",$AD6231=0),"Util NA",$AD6231&amp;" Util"))</f>
        <v/>
      </c>
    </row>
    <row r="6232" ht="15.75" customHeight="1" s="42">
      <c r="A6232" s="41" t="n"/>
      <c r="G6232" s="38" t="n"/>
      <c r="H6232" s="38" t="n"/>
      <c r="I6232" s="38" t="n"/>
      <c r="J6232" s="38" t="n"/>
      <c r="K6232" s="38" t="n"/>
      <c r="L6232" s="38" t="n"/>
      <c r="N6232" s="36">
        <f>IF($B6232="","",IF($C6232="SUPERSTORE","Superstore","DH"))</f>
        <v/>
      </c>
      <c r="O6232" s="36">
        <f>IF($B6232="","",IFERROR(VLOOKUP($B6232,Mapping!$A:$C,2,0),"Not Mapped"))</f>
        <v/>
      </c>
      <c r="P6232" s="36">
        <f>IF($B6232="","",IFERROR(VLOOKUP($B6232,Mapping!$A:$C,3,0),"Not Mapped"))</f>
        <v/>
      </c>
      <c r="Q6232" s="36">
        <f>IF($B6232="","",IFERROR(VLOOKUP($O6232,Leaders!$A:$B,2,0),"Not Mapped"))</f>
        <v/>
      </c>
      <c r="R6232" s="36">
        <f>IF($B6232="","",IF(COUNTIF(Exclusions!$A:$A,$B6232)&gt;0,"Yes","No"))</f>
        <v/>
      </c>
      <c r="S6232" s="38">
        <f>IF($B6232="","",MIN(1,DAY($A6232)/IF($N6232="Superstore",Settings!$B$5,Settings!$B$4)))</f>
        <v/>
      </c>
      <c r="T6232" s="38">
        <f>IF(OR($B6232="",$G6232="",$S6232=0),"",$G6232/$S6232)</f>
        <v/>
      </c>
      <c r="U6232" s="36">
        <f>IF($T6232="","",IF($T6232&lt;Settings!$B$8,"Critical",IF($T6232&lt;Settings!$B$9,"Semi Critical","Non Critical")))</f>
        <v/>
      </c>
      <c r="V6232" s="28" t="n"/>
      <c r="Z6232">
        <f>IF($B6232="","",IFERROR(VLOOKUP($B6232,'Plan HC for CCA'!$A:$B,2,0),""))</f>
        <v/>
      </c>
      <c r="AA6232">
        <f>IF(OR($B6232="",$Z6232=""),"",IF(N($M6232)&lt;$Z6232,"Delta","No Delta"))</f>
        <v/>
      </c>
      <c r="AB6232">
        <f>IF(OR($B6232="",$Z6232=""),"",MAX(0,$Z6232-N($M6232)))</f>
        <v/>
      </c>
      <c r="AC6232" s="46">
        <f>IF($B6232="","",IFERROR(INDEX('CCA Util %'!$H:$H,MATCH($B6232,'CCA Util %'!$E:$E,0)),""))</f>
        <v/>
      </c>
      <c r="AD6232">
        <f>IF($B6232="","",IFERROR(INDEX('CCA Util %'!$G:$G,MATCH($B6232,'CCA Util %'!$E:$E,0)),""))</f>
        <v/>
      </c>
      <c r="AE6232">
        <f>IF(OR($B6232="",$U6232=""),"",$U6232&amp;" &amp; "&amp;IF(OR($AD6232="",$AD6232=0),"Util NA",$AD6232&amp;" Util"))</f>
        <v/>
      </c>
    </row>
    <row r="6233" ht="15.75" customHeight="1" s="42">
      <c r="A6233" s="41" t="n"/>
      <c r="G6233" s="38" t="n"/>
      <c r="H6233" s="38" t="n"/>
      <c r="I6233" s="38" t="n"/>
      <c r="J6233" s="38" t="n"/>
      <c r="K6233" s="38" t="n"/>
      <c r="L6233" s="38" t="n"/>
      <c r="N6233" s="36">
        <f>IF($B6233="","",IF($C6233="SUPERSTORE","Superstore","DH"))</f>
        <v/>
      </c>
      <c r="O6233" s="36">
        <f>IF($B6233="","",IFERROR(VLOOKUP($B6233,Mapping!$A:$C,2,0),"Not Mapped"))</f>
        <v/>
      </c>
      <c r="P6233" s="36">
        <f>IF($B6233="","",IFERROR(VLOOKUP($B6233,Mapping!$A:$C,3,0),"Not Mapped"))</f>
        <v/>
      </c>
      <c r="Q6233" s="36">
        <f>IF($B6233="","",IFERROR(VLOOKUP($O6233,Leaders!$A:$B,2,0),"Not Mapped"))</f>
        <v/>
      </c>
      <c r="R6233" s="36">
        <f>IF($B6233="","",IF(COUNTIF(Exclusions!$A:$A,$B6233)&gt;0,"Yes","No"))</f>
        <v/>
      </c>
      <c r="S6233" s="38">
        <f>IF($B6233="","",MIN(1,DAY($A6233)/IF($N6233="Superstore",Settings!$B$5,Settings!$B$4)))</f>
        <v/>
      </c>
      <c r="T6233" s="38">
        <f>IF(OR($B6233="",$G6233="",$S6233=0),"",$G6233/$S6233)</f>
        <v/>
      </c>
      <c r="U6233" s="36">
        <f>IF($T6233="","",IF($T6233&lt;Settings!$B$8,"Critical",IF($T6233&lt;Settings!$B$9,"Semi Critical","Non Critical")))</f>
        <v/>
      </c>
      <c r="V6233" s="28" t="n"/>
      <c r="Z6233">
        <f>IF($B6233="","",IFERROR(VLOOKUP($B6233,'Plan HC for CCA'!$A:$B,2,0),""))</f>
        <v/>
      </c>
      <c r="AA6233">
        <f>IF(OR($B6233="",$Z6233=""),"",IF(N($M6233)&lt;$Z6233,"Delta","No Delta"))</f>
        <v/>
      </c>
      <c r="AB6233">
        <f>IF(OR($B6233="",$Z6233=""),"",MAX(0,$Z6233-N($M6233)))</f>
        <v/>
      </c>
      <c r="AC6233" s="46">
        <f>IF($B6233="","",IFERROR(INDEX('CCA Util %'!$H:$H,MATCH($B6233,'CCA Util %'!$E:$E,0)),""))</f>
        <v/>
      </c>
      <c r="AD6233">
        <f>IF($B6233="","",IFERROR(INDEX('CCA Util %'!$G:$G,MATCH($B6233,'CCA Util %'!$E:$E,0)),""))</f>
        <v/>
      </c>
      <c r="AE6233">
        <f>IF(OR($B6233="",$U6233=""),"",$U6233&amp;" &amp; "&amp;IF(OR($AD6233="",$AD6233=0),"Util NA",$AD6233&amp;" Util"))</f>
        <v/>
      </c>
    </row>
    <row r="6234" ht="15.75" customHeight="1" s="42">
      <c r="A6234" s="41" t="n"/>
      <c r="G6234" s="38" t="n"/>
      <c r="H6234" s="38" t="n"/>
      <c r="I6234" s="38" t="n"/>
      <c r="J6234" s="38" t="n"/>
      <c r="K6234" s="38" t="n"/>
      <c r="L6234" s="38" t="n"/>
      <c r="N6234" s="36">
        <f>IF($B6234="","",IF($C6234="SUPERSTORE","Superstore","DH"))</f>
        <v/>
      </c>
      <c r="O6234" s="36">
        <f>IF($B6234="","",IFERROR(VLOOKUP($B6234,Mapping!$A:$C,2,0),"Not Mapped"))</f>
        <v/>
      </c>
      <c r="P6234" s="36">
        <f>IF($B6234="","",IFERROR(VLOOKUP($B6234,Mapping!$A:$C,3,0),"Not Mapped"))</f>
        <v/>
      </c>
      <c r="Q6234" s="36">
        <f>IF($B6234="","",IFERROR(VLOOKUP($O6234,Leaders!$A:$B,2,0),"Not Mapped"))</f>
        <v/>
      </c>
      <c r="R6234" s="36">
        <f>IF($B6234="","",IF(COUNTIF(Exclusions!$A:$A,$B6234)&gt;0,"Yes","No"))</f>
        <v/>
      </c>
      <c r="S6234" s="38">
        <f>IF($B6234="","",MIN(1,DAY($A6234)/IF($N6234="Superstore",Settings!$B$5,Settings!$B$4)))</f>
        <v/>
      </c>
      <c r="T6234" s="38">
        <f>IF(OR($B6234="",$G6234="",$S6234=0),"",$G6234/$S6234)</f>
        <v/>
      </c>
      <c r="U6234" s="36">
        <f>IF($T6234="","",IF($T6234&lt;Settings!$B$8,"Critical",IF($T6234&lt;Settings!$B$9,"Semi Critical","Non Critical")))</f>
        <v/>
      </c>
      <c r="V6234" s="28" t="n"/>
      <c r="Z6234">
        <f>IF($B6234="","",IFERROR(VLOOKUP($B6234,'Plan HC for CCA'!$A:$B,2,0),""))</f>
        <v/>
      </c>
      <c r="AA6234">
        <f>IF(OR($B6234="",$Z6234=""),"",IF(N($M6234)&lt;$Z6234,"Delta","No Delta"))</f>
        <v/>
      </c>
      <c r="AB6234">
        <f>IF(OR($B6234="",$Z6234=""),"",MAX(0,$Z6234-N($M6234)))</f>
        <v/>
      </c>
      <c r="AC6234" s="46">
        <f>IF($B6234="","",IFERROR(INDEX('CCA Util %'!$H:$H,MATCH($B6234,'CCA Util %'!$E:$E,0)),""))</f>
        <v/>
      </c>
      <c r="AD6234">
        <f>IF($B6234="","",IFERROR(INDEX('CCA Util %'!$G:$G,MATCH($B6234,'CCA Util %'!$E:$E,0)),""))</f>
        <v/>
      </c>
      <c r="AE6234">
        <f>IF(OR($B6234="",$U6234=""),"",$U6234&amp;" &amp; "&amp;IF(OR($AD6234="",$AD6234=0),"Util NA",$AD6234&amp;" Util"))</f>
        <v/>
      </c>
    </row>
    <row r="6235" ht="15.75" customHeight="1" s="42">
      <c r="A6235" s="41" t="n"/>
      <c r="G6235" s="38" t="n"/>
      <c r="H6235" s="38" t="n"/>
      <c r="I6235" s="38" t="n"/>
      <c r="J6235" s="38" t="n"/>
      <c r="K6235" s="38" t="n"/>
      <c r="L6235" s="38" t="n"/>
      <c r="N6235" s="36">
        <f>IF($B6235="","",IF($C6235="SUPERSTORE","Superstore","DH"))</f>
        <v/>
      </c>
      <c r="O6235" s="36">
        <f>IF($B6235="","",IFERROR(VLOOKUP($B6235,Mapping!$A:$C,2,0),"Not Mapped"))</f>
        <v/>
      </c>
      <c r="P6235" s="36">
        <f>IF($B6235="","",IFERROR(VLOOKUP($B6235,Mapping!$A:$C,3,0),"Not Mapped"))</f>
        <v/>
      </c>
      <c r="Q6235" s="36">
        <f>IF($B6235="","",IFERROR(VLOOKUP($O6235,Leaders!$A:$B,2,0),"Not Mapped"))</f>
        <v/>
      </c>
      <c r="R6235" s="36">
        <f>IF($B6235="","",IF(COUNTIF(Exclusions!$A:$A,$B6235)&gt;0,"Yes","No"))</f>
        <v/>
      </c>
      <c r="S6235" s="38">
        <f>IF($B6235="","",MIN(1,DAY($A6235)/IF($N6235="Superstore",Settings!$B$5,Settings!$B$4)))</f>
        <v/>
      </c>
      <c r="T6235" s="38">
        <f>IF(OR($B6235="",$G6235="",$S6235=0),"",$G6235/$S6235)</f>
        <v/>
      </c>
      <c r="U6235" s="36">
        <f>IF($T6235="","",IF($T6235&lt;Settings!$B$8,"Critical",IF($T6235&lt;Settings!$B$9,"Semi Critical","Non Critical")))</f>
        <v/>
      </c>
      <c r="V6235" s="28" t="n"/>
      <c r="Z6235">
        <f>IF($B6235="","",IFERROR(VLOOKUP($B6235,'Plan HC for CCA'!$A:$B,2,0),""))</f>
        <v/>
      </c>
      <c r="AA6235">
        <f>IF(OR($B6235="",$Z6235=""),"",IF(N($M6235)&lt;$Z6235,"Delta","No Delta"))</f>
        <v/>
      </c>
      <c r="AB6235">
        <f>IF(OR($B6235="",$Z6235=""),"",MAX(0,$Z6235-N($M6235)))</f>
        <v/>
      </c>
      <c r="AC6235" s="46">
        <f>IF($B6235="","",IFERROR(INDEX('CCA Util %'!$H:$H,MATCH($B6235,'CCA Util %'!$E:$E,0)),""))</f>
        <v/>
      </c>
      <c r="AD6235">
        <f>IF($B6235="","",IFERROR(INDEX('CCA Util %'!$G:$G,MATCH($B6235,'CCA Util %'!$E:$E,0)),""))</f>
        <v/>
      </c>
      <c r="AE6235">
        <f>IF(OR($B6235="",$U6235=""),"",$U6235&amp;" &amp; "&amp;IF(OR($AD6235="",$AD6235=0),"Util NA",$AD6235&amp;" Util"))</f>
        <v/>
      </c>
    </row>
    <row r="6236" ht="15.75" customHeight="1" s="42">
      <c r="A6236" s="41" t="n"/>
      <c r="G6236" s="38" t="n"/>
      <c r="H6236" s="38" t="n"/>
      <c r="I6236" s="38" t="n"/>
      <c r="J6236" s="38" t="n"/>
      <c r="K6236" s="38" t="n"/>
      <c r="L6236" s="38" t="n"/>
      <c r="N6236" s="36">
        <f>IF($B6236="","",IF($C6236="SUPERSTORE","Superstore","DH"))</f>
        <v/>
      </c>
      <c r="O6236" s="36">
        <f>IF($B6236="","",IFERROR(VLOOKUP($B6236,Mapping!$A:$C,2,0),"Not Mapped"))</f>
        <v/>
      </c>
      <c r="P6236" s="36">
        <f>IF($B6236="","",IFERROR(VLOOKUP($B6236,Mapping!$A:$C,3,0),"Not Mapped"))</f>
        <v/>
      </c>
      <c r="Q6236" s="36">
        <f>IF($B6236="","",IFERROR(VLOOKUP($O6236,Leaders!$A:$B,2,0),"Not Mapped"))</f>
        <v/>
      </c>
      <c r="R6236" s="36">
        <f>IF($B6236="","",IF(COUNTIF(Exclusions!$A:$A,$B6236)&gt;0,"Yes","No"))</f>
        <v/>
      </c>
      <c r="S6236" s="38">
        <f>IF($B6236="","",MIN(1,DAY($A6236)/IF($N6236="Superstore",Settings!$B$5,Settings!$B$4)))</f>
        <v/>
      </c>
      <c r="T6236" s="38">
        <f>IF(OR($B6236="",$G6236="",$S6236=0),"",$G6236/$S6236)</f>
        <v/>
      </c>
      <c r="U6236" s="36">
        <f>IF($T6236="","",IF($T6236&lt;Settings!$B$8,"Critical",IF($T6236&lt;Settings!$B$9,"Semi Critical","Non Critical")))</f>
        <v/>
      </c>
      <c r="V6236" s="28" t="n"/>
      <c r="Z6236">
        <f>IF($B6236="","",IFERROR(VLOOKUP($B6236,'Plan HC for CCA'!$A:$B,2,0),""))</f>
        <v/>
      </c>
      <c r="AA6236">
        <f>IF(OR($B6236="",$Z6236=""),"",IF(N($M6236)&lt;$Z6236,"Delta","No Delta"))</f>
        <v/>
      </c>
      <c r="AB6236">
        <f>IF(OR($B6236="",$Z6236=""),"",MAX(0,$Z6236-N($M6236)))</f>
        <v/>
      </c>
      <c r="AC6236" s="46">
        <f>IF($B6236="","",IFERROR(INDEX('CCA Util %'!$H:$H,MATCH($B6236,'CCA Util %'!$E:$E,0)),""))</f>
        <v/>
      </c>
      <c r="AD6236">
        <f>IF($B6236="","",IFERROR(INDEX('CCA Util %'!$G:$G,MATCH($B6236,'CCA Util %'!$E:$E,0)),""))</f>
        <v/>
      </c>
      <c r="AE6236">
        <f>IF(OR($B6236="",$U6236=""),"",$U6236&amp;" &amp; "&amp;IF(OR($AD6236="",$AD6236=0),"Util NA",$AD6236&amp;" Util"))</f>
        <v/>
      </c>
    </row>
    <row r="6237" ht="15.75" customHeight="1" s="42">
      <c r="A6237" s="41" t="n"/>
      <c r="G6237" s="38" t="n"/>
      <c r="H6237" s="38" t="n"/>
      <c r="I6237" s="38" t="n"/>
      <c r="J6237" s="38" t="n"/>
      <c r="K6237" s="38" t="n"/>
      <c r="L6237" s="38" t="n"/>
      <c r="N6237" s="36">
        <f>IF($B6237="","",IF($C6237="SUPERSTORE","Superstore","DH"))</f>
        <v/>
      </c>
      <c r="O6237" s="36">
        <f>IF($B6237="","",IFERROR(VLOOKUP($B6237,Mapping!$A:$C,2,0),"Not Mapped"))</f>
        <v/>
      </c>
      <c r="P6237" s="36">
        <f>IF($B6237="","",IFERROR(VLOOKUP($B6237,Mapping!$A:$C,3,0),"Not Mapped"))</f>
        <v/>
      </c>
      <c r="Q6237" s="36">
        <f>IF($B6237="","",IFERROR(VLOOKUP($O6237,Leaders!$A:$B,2,0),"Not Mapped"))</f>
        <v/>
      </c>
      <c r="R6237" s="36">
        <f>IF($B6237="","",IF(COUNTIF(Exclusions!$A:$A,$B6237)&gt;0,"Yes","No"))</f>
        <v/>
      </c>
      <c r="S6237" s="38">
        <f>IF($B6237="","",MIN(1,DAY($A6237)/IF($N6237="Superstore",Settings!$B$5,Settings!$B$4)))</f>
        <v/>
      </c>
      <c r="T6237" s="38">
        <f>IF(OR($B6237="",$G6237="",$S6237=0),"",$G6237/$S6237)</f>
        <v/>
      </c>
      <c r="U6237" s="36">
        <f>IF($T6237="","",IF($T6237&lt;Settings!$B$8,"Critical",IF($T6237&lt;Settings!$B$9,"Semi Critical","Non Critical")))</f>
        <v/>
      </c>
      <c r="V6237" s="28" t="n"/>
      <c r="Z6237">
        <f>IF($B6237="","",IFERROR(VLOOKUP($B6237,'Plan HC for CCA'!$A:$B,2,0),""))</f>
        <v/>
      </c>
      <c r="AA6237">
        <f>IF(OR($B6237="",$Z6237=""),"",IF(N($M6237)&lt;$Z6237,"Delta","No Delta"))</f>
        <v/>
      </c>
      <c r="AB6237">
        <f>IF(OR($B6237="",$Z6237=""),"",MAX(0,$Z6237-N($M6237)))</f>
        <v/>
      </c>
      <c r="AC6237" s="46">
        <f>IF($B6237="","",IFERROR(INDEX('CCA Util %'!$H:$H,MATCH($B6237,'CCA Util %'!$E:$E,0)),""))</f>
        <v/>
      </c>
      <c r="AD6237">
        <f>IF($B6237="","",IFERROR(INDEX('CCA Util %'!$G:$G,MATCH($B6237,'CCA Util %'!$E:$E,0)),""))</f>
        <v/>
      </c>
      <c r="AE6237">
        <f>IF(OR($B6237="",$U6237=""),"",$U6237&amp;" &amp; "&amp;IF(OR($AD6237="",$AD6237=0),"Util NA",$AD6237&amp;" Util"))</f>
        <v/>
      </c>
    </row>
    <row r="6238" ht="15.75" customHeight="1" s="42">
      <c r="A6238" s="41" t="n"/>
      <c r="G6238" s="38" t="n"/>
      <c r="H6238" s="38" t="n"/>
      <c r="I6238" s="38" t="n"/>
      <c r="J6238" s="38" t="n"/>
      <c r="K6238" s="38" t="n"/>
      <c r="L6238" s="38" t="n"/>
      <c r="N6238" s="36">
        <f>IF($B6238="","",IF($C6238="SUPERSTORE","Superstore","DH"))</f>
        <v/>
      </c>
      <c r="O6238" s="36">
        <f>IF($B6238="","",IFERROR(VLOOKUP($B6238,Mapping!$A:$C,2,0),"Not Mapped"))</f>
        <v/>
      </c>
      <c r="P6238" s="36">
        <f>IF($B6238="","",IFERROR(VLOOKUP($B6238,Mapping!$A:$C,3,0),"Not Mapped"))</f>
        <v/>
      </c>
      <c r="Q6238" s="36">
        <f>IF($B6238="","",IFERROR(VLOOKUP($O6238,Leaders!$A:$B,2,0),"Not Mapped"))</f>
        <v/>
      </c>
      <c r="R6238" s="36">
        <f>IF($B6238="","",IF(COUNTIF(Exclusions!$A:$A,$B6238)&gt;0,"Yes","No"))</f>
        <v/>
      </c>
      <c r="S6238" s="38">
        <f>IF($B6238="","",MIN(1,DAY($A6238)/IF($N6238="Superstore",Settings!$B$5,Settings!$B$4)))</f>
        <v/>
      </c>
      <c r="T6238" s="38">
        <f>IF(OR($B6238="",$G6238="",$S6238=0),"",$G6238/$S6238)</f>
        <v/>
      </c>
      <c r="U6238" s="36">
        <f>IF($T6238="","",IF($T6238&lt;Settings!$B$8,"Critical",IF($T6238&lt;Settings!$B$9,"Semi Critical","Non Critical")))</f>
        <v/>
      </c>
      <c r="V6238" s="28" t="n"/>
      <c r="Z6238">
        <f>IF($B6238="","",IFERROR(VLOOKUP($B6238,'Plan HC for CCA'!$A:$B,2,0),""))</f>
        <v/>
      </c>
      <c r="AA6238">
        <f>IF(OR($B6238="",$Z6238=""),"",IF(N($M6238)&lt;$Z6238,"Delta","No Delta"))</f>
        <v/>
      </c>
      <c r="AB6238">
        <f>IF(OR($B6238="",$Z6238=""),"",MAX(0,$Z6238-N($M6238)))</f>
        <v/>
      </c>
      <c r="AC6238" s="46">
        <f>IF($B6238="","",IFERROR(INDEX('CCA Util %'!$H:$H,MATCH($B6238,'CCA Util %'!$E:$E,0)),""))</f>
        <v/>
      </c>
      <c r="AD6238">
        <f>IF($B6238="","",IFERROR(INDEX('CCA Util %'!$G:$G,MATCH($B6238,'CCA Util %'!$E:$E,0)),""))</f>
        <v/>
      </c>
      <c r="AE6238">
        <f>IF(OR($B6238="",$U6238=""),"",$U6238&amp;" &amp; "&amp;IF(OR($AD6238="",$AD6238=0),"Util NA",$AD6238&amp;" Util"))</f>
        <v/>
      </c>
    </row>
    <row r="6239" ht="15.75" customHeight="1" s="42">
      <c r="A6239" s="41" t="n"/>
      <c r="G6239" s="38" t="n"/>
      <c r="H6239" s="38" t="n"/>
      <c r="I6239" s="38" t="n"/>
      <c r="J6239" s="38" t="n"/>
      <c r="K6239" s="38" t="n"/>
      <c r="L6239" s="38" t="n"/>
      <c r="N6239" s="36">
        <f>IF($B6239="","",IF($C6239="SUPERSTORE","Superstore","DH"))</f>
        <v/>
      </c>
      <c r="O6239" s="36">
        <f>IF($B6239="","",IFERROR(VLOOKUP($B6239,Mapping!$A:$C,2,0),"Not Mapped"))</f>
        <v/>
      </c>
      <c r="P6239" s="36">
        <f>IF($B6239="","",IFERROR(VLOOKUP($B6239,Mapping!$A:$C,3,0),"Not Mapped"))</f>
        <v/>
      </c>
      <c r="Q6239" s="36">
        <f>IF($B6239="","",IFERROR(VLOOKUP($O6239,Leaders!$A:$B,2,0),"Not Mapped"))</f>
        <v/>
      </c>
      <c r="R6239" s="36">
        <f>IF($B6239="","",IF(COUNTIF(Exclusions!$A:$A,$B6239)&gt;0,"Yes","No"))</f>
        <v/>
      </c>
      <c r="S6239" s="38">
        <f>IF($B6239="","",MIN(1,DAY($A6239)/IF($N6239="Superstore",Settings!$B$5,Settings!$B$4)))</f>
        <v/>
      </c>
      <c r="T6239" s="38">
        <f>IF(OR($B6239="",$G6239="",$S6239=0),"",$G6239/$S6239)</f>
        <v/>
      </c>
      <c r="U6239" s="36">
        <f>IF($T6239="","",IF($T6239&lt;Settings!$B$8,"Critical",IF($T6239&lt;Settings!$B$9,"Semi Critical","Non Critical")))</f>
        <v/>
      </c>
      <c r="V6239" s="28" t="n"/>
      <c r="Z6239">
        <f>IF($B6239="","",IFERROR(VLOOKUP($B6239,'Plan HC for CCA'!$A:$B,2,0),""))</f>
        <v/>
      </c>
      <c r="AA6239">
        <f>IF(OR($B6239="",$Z6239=""),"",IF(N($M6239)&lt;$Z6239,"Delta","No Delta"))</f>
        <v/>
      </c>
      <c r="AB6239">
        <f>IF(OR($B6239="",$Z6239=""),"",MAX(0,$Z6239-N($M6239)))</f>
        <v/>
      </c>
      <c r="AC6239" s="46">
        <f>IF($B6239="","",IFERROR(INDEX('CCA Util %'!$H:$H,MATCH($B6239,'CCA Util %'!$E:$E,0)),""))</f>
        <v/>
      </c>
      <c r="AD6239">
        <f>IF($B6239="","",IFERROR(INDEX('CCA Util %'!$G:$G,MATCH($B6239,'CCA Util %'!$E:$E,0)),""))</f>
        <v/>
      </c>
      <c r="AE6239">
        <f>IF(OR($B6239="",$U6239=""),"",$U6239&amp;" &amp; "&amp;IF(OR($AD6239="",$AD6239=0),"Util NA",$AD6239&amp;" Util"))</f>
        <v/>
      </c>
    </row>
    <row r="6240" ht="15.75" customHeight="1" s="42">
      <c r="A6240" s="41" t="n"/>
      <c r="G6240" s="38" t="n"/>
      <c r="H6240" s="38" t="n"/>
      <c r="I6240" s="38" t="n"/>
      <c r="J6240" s="38" t="n"/>
      <c r="K6240" s="38" t="n"/>
      <c r="L6240" s="38" t="n"/>
      <c r="N6240" s="36">
        <f>IF($B6240="","",IF($C6240="SUPERSTORE","Superstore","DH"))</f>
        <v/>
      </c>
      <c r="O6240" s="36">
        <f>IF($B6240="","",IFERROR(VLOOKUP($B6240,Mapping!$A:$C,2,0),"Not Mapped"))</f>
        <v/>
      </c>
      <c r="P6240" s="36">
        <f>IF($B6240="","",IFERROR(VLOOKUP($B6240,Mapping!$A:$C,3,0),"Not Mapped"))</f>
        <v/>
      </c>
      <c r="Q6240" s="36">
        <f>IF($B6240="","",IFERROR(VLOOKUP($O6240,Leaders!$A:$B,2,0),"Not Mapped"))</f>
        <v/>
      </c>
      <c r="R6240" s="36">
        <f>IF($B6240="","",IF(COUNTIF(Exclusions!$A:$A,$B6240)&gt;0,"Yes","No"))</f>
        <v/>
      </c>
      <c r="S6240" s="38">
        <f>IF($B6240="","",MIN(1,DAY($A6240)/IF($N6240="Superstore",Settings!$B$5,Settings!$B$4)))</f>
        <v/>
      </c>
      <c r="T6240" s="38">
        <f>IF(OR($B6240="",$G6240="",$S6240=0),"",$G6240/$S6240)</f>
        <v/>
      </c>
      <c r="U6240" s="36">
        <f>IF($T6240="","",IF($T6240&lt;Settings!$B$8,"Critical",IF($T6240&lt;Settings!$B$9,"Semi Critical","Non Critical")))</f>
        <v/>
      </c>
      <c r="V6240" s="28" t="n"/>
      <c r="Z6240">
        <f>IF($B6240="","",IFERROR(VLOOKUP($B6240,'Plan HC for CCA'!$A:$B,2,0),""))</f>
        <v/>
      </c>
      <c r="AA6240">
        <f>IF(OR($B6240="",$Z6240=""),"",IF(N($M6240)&lt;$Z6240,"Delta","No Delta"))</f>
        <v/>
      </c>
      <c r="AB6240">
        <f>IF(OR($B6240="",$Z6240=""),"",MAX(0,$Z6240-N($M6240)))</f>
        <v/>
      </c>
      <c r="AC6240" s="46">
        <f>IF($B6240="","",IFERROR(INDEX('CCA Util %'!$H:$H,MATCH($B6240,'CCA Util %'!$E:$E,0)),""))</f>
        <v/>
      </c>
      <c r="AD6240">
        <f>IF($B6240="","",IFERROR(INDEX('CCA Util %'!$G:$G,MATCH($B6240,'CCA Util %'!$E:$E,0)),""))</f>
        <v/>
      </c>
      <c r="AE6240">
        <f>IF(OR($B6240="",$U6240=""),"",$U6240&amp;" &amp; "&amp;IF(OR($AD6240="",$AD6240=0),"Util NA",$AD6240&amp;" Util"))</f>
        <v/>
      </c>
    </row>
    <row r="6241" ht="15.75" customHeight="1" s="42">
      <c r="A6241" s="41" t="n"/>
      <c r="G6241" s="38" t="n"/>
      <c r="H6241" s="38" t="n"/>
      <c r="I6241" s="38" t="n"/>
      <c r="J6241" s="38" t="n"/>
      <c r="K6241" s="38" t="n"/>
      <c r="L6241" s="38" t="n"/>
      <c r="N6241" s="36">
        <f>IF($B6241="","",IF($C6241="SUPERSTORE","Superstore","DH"))</f>
        <v/>
      </c>
      <c r="O6241" s="36">
        <f>IF($B6241="","",IFERROR(VLOOKUP($B6241,Mapping!$A:$C,2,0),"Not Mapped"))</f>
        <v/>
      </c>
      <c r="P6241" s="36">
        <f>IF($B6241="","",IFERROR(VLOOKUP($B6241,Mapping!$A:$C,3,0),"Not Mapped"))</f>
        <v/>
      </c>
      <c r="Q6241" s="36">
        <f>IF($B6241="","",IFERROR(VLOOKUP($O6241,Leaders!$A:$B,2,0),"Not Mapped"))</f>
        <v/>
      </c>
      <c r="R6241" s="36">
        <f>IF($B6241="","",IF(COUNTIF(Exclusions!$A:$A,$B6241)&gt;0,"Yes","No"))</f>
        <v/>
      </c>
      <c r="S6241" s="38">
        <f>IF($B6241="","",MIN(1,DAY($A6241)/IF($N6241="Superstore",Settings!$B$5,Settings!$B$4)))</f>
        <v/>
      </c>
      <c r="T6241" s="38">
        <f>IF(OR($B6241="",$G6241="",$S6241=0),"",$G6241/$S6241)</f>
        <v/>
      </c>
      <c r="U6241" s="36">
        <f>IF($T6241="","",IF($T6241&lt;Settings!$B$8,"Critical",IF($T6241&lt;Settings!$B$9,"Semi Critical","Non Critical")))</f>
        <v/>
      </c>
      <c r="V6241" s="28" t="n"/>
      <c r="Z6241">
        <f>IF($B6241="","",IFERROR(VLOOKUP($B6241,'Plan HC for CCA'!$A:$B,2,0),""))</f>
        <v/>
      </c>
      <c r="AA6241">
        <f>IF(OR($B6241="",$Z6241=""),"",IF(N($M6241)&lt;$Z6241,"Delta","No Delta"))</f>
        <v/>
      </c>
      <c r="AB6241">
        <f>IF(OR($B6241="",$Z6241=""),"",MAX(0,$Z6241-N($M6241)))</f>
        <v/>
      </c>
      <c r="AC6241" s="46">
        <f>IF($B6241="","",IFERROR(INDEX('CCA Util %'!$H:$H,MATCH($B6241,'CCA Util %'!$E:$E,0)),""))</f>
        <v/>
      </c>
      <c r="AD6241">
        <f>IF($B6241="","",IFERROR(INDEX('CCA Util %'!$G:$G,MATCH($B6241,'CCA Util %'!$E:$E,0)),""))</f>
        <v/>
      </c>
      <c r="AE6241">
        <f>IF(OR($B6241="",$U6241=""),"",$U6241&amp;" &amp; "&amp;IF(OR($AD6241="",$AD6241=0),"Util NA",$AD6241&amp;" Util"))</f>
        <v/>
      </c>
    </row>
    <row r="6242" ht="15.75" customHeight="1" s="42">
      <c r="A6242" s="41" t="n"/>
      <c r="G6242" s="38" t="n"/>
      <c r="H6242" s="38" t="n"/>
      <c r="I6242" s="38" t="n"/>
      <c r="J6242" s="38" t="n"/>
      <c r="K6242" s="38" t="n"/>
      <c r="L6242" s="38" t="n"/>
      <c r="N6242" s="36">
        <f>IF($B6242="","",IF($C6242="SUPERSTORE","Superstore","DH"))</f>
        <v/>
      </c>
      <c r="O6242" s="36">
        <f>IF($B6242="","",IFERROR(VLOOKUP($B6242,Mapping!$A:$C,2,0),"Not Mapped"))</f>
        <v/>
      </c>
      <c r="P6242" s="36">
        <f>IF($B6242="","",IFERROR(VLOOKUP($B6242,Mapping!$A:$C,3,0),"Not Mapped"))</f>
        <v/>
      </c>
      <c r="Q6242" s="36">
        <f>IF($B6242="","",IFERROR(VLOOKUP($O6242,Leaders!$A:$B,2,0),"Not Mapped"))</f>
        <v/>
      </c>
      <c r="R6242" s="36">
        <f>IF($B6242="","",IF(COUNTIF(Exclusions!$A:$A,$B6242)&gt;0,"Yes","No"))</f>
        <v/>
      </c>
      <c r="S6242" s="38">
        <f>IF($B6242="","",MIN(1,DAY($A6242)/IF($N6242="Superstore",Settings!$B$5,Settings!$B$4)))</f>
        <v/>
      </c>
      <c r="T6242" s="38">
        <f>IF(OR($B6242="",$G6242="",$S6242=0),"",$G6242/$S6242)</f>
        <v/>
      </c>
      <c r="U6242" s="36">
        <f>IF($T6242="","",IF($T6242&lt;Settings!$B$8,"Critical",IF($T6242&lt;Settings!$B$9,"Semi Critical","Non Critical")))</f>
        <v/>
      </c>
      <c r="V6242" s="28" t="n"/>
      <c r="Z6242">
        <f>IF($B6242="","",IFERROR(VLOOKUP($B6242,'Plan HC for CCA'!$A:$B,2,0),""))</f>
        <v/>
      </c>
      <c r="AA6242">
        <f>IF(OR($B6242="",$Z6242=""),"",IF(N($M6242)&lt;$Z6242,"Delta","No Delta"))</f>
        <v/>
      </c>
      <c r="AB6242">
        <f>IF(OR($B6242="",$Z6242=""),"",MAX(0,$Z6242-N($M6242)))</f>
        <v/>
      </c>
      <c r="AC6242" s="46">
        <f>IF($B6242="","",IFERROR(INDEX('CCA Util %'!$H:$H,MATCH($B6242,'CCA Util %'!$E:$E,0)),""))</f>
        <v/>
      </c>
      <c r="AD6242">
        <f>IF($B6242="","",IFERROR(INDEX('CCA Util %'!$G:$G,MATCH($B6242,'CCA Util %'!$E:$E,0)),""))</f>
        <v/>
      </c>
      <c r="AE6242">
        <f>IF(OR($B6242="",$U6242=""),"",$U6242&amp;" &amp; "&amp;IF(OR($AD6242="",$AD6242=0),"Util NA",$AD6242&amp;" Util"))</f>
        <v/>
      </c>
    </row>
    <row r="6243" ht="15.75" customHeight="1" s="42">
      <c r="A6243" s="41" t="n"/>
      <c r="G6243" s="38" t="n"/>
      <c r="H6243" s="38" t="n"/>
      <c r="I6243" s="38" t="n"/>
      <c r="J6243" s="38" t="n"/>
      <c r="K6243" s="38" t="n"/>
      <c r="L6243" s="38" t="n"/>
      <c r="N6243" s="36">
        <f>IF($B6243="","",IF($C6243="SUPERSTORE","Superstore","DH"))</f>
        <v/>
      </c>
      <c r="O6243" s="36">
        <f>IF($B6243="","",IFERROR(VLOOKUP($B6243,Mapping!$A:$C,2,0),"Not Mapped"))</f>
        <v/>
      </c>
      <c r="P6243" s="36">
        <f>IF($B6243="","",IFERROR(VLOOKUP($B6243,Mapping!$A:$C,3,0),"Not Mapped"))</f>
        <v/>
      </c>
      <c r="Q6243" s="36">
        <f>IF($B6243="","",IFERROR(VLOOKUP($O6243,Leaders!$A:$B,2,0),"Not Mapped"))</f>
        <v/>
      </c>
      <c r="R6243" s="36">
        <f>IF($B6243="","",IF(COUNTIF(Exclusions!$A:$A,$B6243)&gt;0,"Yes","No"))</f>
        <v/>
      </c>
      <c r="S6243" s="38">
        <f>IF($B6243="","",MIN(1,DAY($A6243)/IF($N6243="Superstore",Settings!$B$5,Settings!$B$4)))</f>
        <v/>
      </c>
      <c r="T6243" s="38">
        <f>IF(OR($B6243="",$G6243="",$S6243=0),"",$G6243/$S6243)</f>
        <v/>
      </c>
      <c r="U6243" s="36">
        <f>IF($T6243="","",IF($T6243&lt;Settings!$B$8,"Critical",IF($T6243&lt;Settings!$B$9,"Semi Critical","Non Critical")))</f>
        <v/>
      </c>
      <c r="V6243" s="28" t="n"/>
      <c r="Z6243">
        <f>IF($B6243="","",IFERROR(VLOOKUP($B6243,'Plan HC for CCA'!$A:$B,2,0),""))</f>
        <v/>
      </c>
      <c r="AA6243">
        <f>IF(OR($B6243="",$Z6243=""),"",IF(N($M6243)&lt;$Z6243,"Delta","No Delta"))</f>
        <v/>
      </c>
      <c r="AB6243">
        <f>IF(OR($B6243="",$Z6243=""),"",MAX(0,$Z6243-N($M6243)))</f>
        <v/>
      </c>
      <c r="AC6243" s="46">
        <f>IF($B6243="","",IFERROR(INDEX('CCA Util %'!$H:$H,MATCH($B6243,'CCA Util %'!$E:$E,0)),""))</f>
        <v/>
      </c>
      <c r="AD6243">
        <f>IF($B6243="","",IFERROR(INDEX('CCA Util %'!$G:$G,MATCH($B6243,'CCA Util %'!$E:$E,0)),""))</f>
        <v/>
      </c>
      <c r="AE6243">
        <f>IF(OR($B6243="",$U6243=""),"",$U6243&amp;" &amp; "&amp;IF(OR($AD6243="",$AD6243=0),"Util NA",$AD6243&amp;" Util"))</f>
        <v/>
      </c>
    </row>
    <row r="6244" ht="15.75" customHeight="1" s="42">
      <c r="A6244" s="41" t="n"/>
      <c r="G6244" s="38" t="n"/>
      <c r="H6244" s="38" t="n"/>
      <c r="I6244" s="38" t="n"/>
      <c r="J6244" s="38" t="n"/>
      <c r="K6244" s="38" t="n"/>
      <c r="L6244" s="38" t="n"/>
      <c r="N6244" s="36">
        <f>IF($B6244="","",IF($C6244="SUPERSTORE","Superstore","DH"))</f>
        <v/>
      </c>
      <c r="O6244" s="36">
        <f>IF($B6244="","",IFERROR(VLOOKUP($B6244,Mapping!$A:$C,2,0),"Not Mapped"))</f>
        <v/>
      </c>
      <c r="P6244" s="36">
        <f>IF($B6244="","",IFERROR(VLOOKUP($B6244,Mapping!$A:$C,3,0),"Not Mapped"))</f>
        <v/>
      </c>
      <c r="Q6244" s="36">
        <f>IF($B6244="","",IFERROR(VLOOKUP($O6244,Leaders!$A:$B,2,0),"Not Mapped"))</f>
        <v/>
      </c>
      <c r="R6244" s="36">
        <f>IF($B6244="","",IF(COUNTIF(Exclusions!$A:$A,$B6244)&gt;0,"Yes","No"))</f>
        <v/>
      </c>
      <c r="S6244" s="38">
        <f>IF($B6244="","",MIN(1,DAY($A6244)/IF($N6244="Superstore",Settings!$B$5,Settings!$B$4)))</f>
        <v/>
      </c>
      <c r="T6244" s="38">
        <f>IF(OR($B6244="",$G6244="",$S6244=0),"",$G6244/$S6244)</f>
        <v/>
      </c>
      <c r="U6244" s="36">
        <f>IF($T6244="","",IF($T6244&lt;Settings!$B$8,"Critical",IF($T6244&lt;Settings!$B$9,"Semi Critical","Non Critical")))</f>
        <v/>
      </c>
      <c r="V6244" s="28" t="n"/>
      <c r="Z6244">
        <f>IF($B6244="","",IFERROR(VLOOKUP($B6244,'Plan HC for CCA'!$A:$B,2,0),""))</f>
        <v/>
      </c>
      <c r="AA6244">
        <f>IF(OR($B6244="",$Z6244=""),"",IF(N($M6244)&lt;$Z6244,"Delta","No Delta"))</f>
        <v/>
      </c>
      <c r="AB6244">
        <f>IF(OR($B6244="",$Z6244=""),"",MAX(0,$Z6244-N($M6244)))</f>
        <v/>
      </c>
      <c r="AC6244" s="46">
        <f>IF($B6244="","",IFERROR(INDEX('CCA Util %'!$H:$H,MATCH($B6244,'CCA Util %'!$E:$E,0)),""))</f>
        <v/>
      </c>
      <c r="AD6244">
        <f>IF($B6244="","",IFERROR(INDEX('CCA Util %'!$G:$G,MATCH($B6244,'CCA Util %'!$E:$E,0)),""))</f>
        <v/>
      </c>
      <c r="AE6244">
        <f>IF(OR($B6244="",$U6244=""),"",$U6244&amp;" &amp; "&amp;IF(OR($AD6244="",$AD6244=0),"Util NA",$AD6244&amp;" Util"))</f>
        <v/>
      </c>
    </row>
    <row r="6245" ht="15.75" customHeight="1" s="42">
      <c r="A6245" s="41" t="n"/>
      <c r="G6245" s="38" t="n"/>
      <c r="H6245" s="38" t="n"/>
      <c r="I6245" s="38" t="n"/>
      <c r="J6245" s="38" t="n"/>
      <c r="K6245" s="38" t="n"/>
      <c r="L6245" s="38" t="n"/>
      <c r="N6245" s="36">
        <f>IF($B6245="","",IF($C6245="SUPERSTORE","Superstore","DH"))</f>
        <v/>
      </c>
      <c r="O6245" s="36">
        <f>IF($B6245="","",IFERROR(VLOOKUP($B6245,Mapping!$A:$C,2,0),"Not Mapped"))</f>
        <v/>
      </c>
      <c r="P6245" s="36">
        <f>IF($B6245="","",IFERROR(VLOOKUP($B6245,Mapping!$A:$C,3,0),"Not Mapped"))</f>
        <v/>
      </c>
      <c r="Q6245" s="36">
        <f>IF($B6245="","",IFERROR(VLOOKUP($O6245,Leaders!$A:$B,2,0),"Not Mapped"))</f>
        <v/>
      </c>
      <c r="R6245" s="36">
        <f>IF($B6245="","",IF(COUNTIF(Exclusions!$A:$A,$B6245)&gt;0,"Yes","No"))</f>
        <v/>
      </c>
      <c r="S6245" s="38">
        <f>IF($B6245="","",MIN(1,DAY($A6245)/IF($N6245="Superstore",Settings!$B$5,Settings!$B$4)))</f>
        <v/>
      </c>
      <c r="T6245" s="38">
        <f>IF(OR($B6245="",$G6245="",$S6245=0),"",$G6245/$S6245)</f>
        <v/>
      </c>
      <c r="U6245" s="36">
        <f>IF($T6245="","",IF($T6245&lt;Settings!$B$8,"Critical",IF($T6245&lt;Settings!$B$9,"Semi Critical","Non Critical")))</f>
        <v/>
      </c>
      <c r="V6245" s="28" t="n"/>
      <c r="Z6245">
        <f>IF($B6245="","",IFERROR(VLOOKUP($B6245,'Plan HC for CCA'!$A:$B,2,0),""))</f>
        <v/>
      </c>
      <c r="AA6245">
        <f>IF(OR($B6245="",$Z6245=""),"",IF(N($M6245)&lt;$Z6245,"Delta","No Delta"))</f>
        <v/>
      </c>
      <c r="AB6245">
        <f>IF(OR($B6245="",$Z6245=""),"",MAX(0,$Z6245-N($M6245)))</f>
        <v/>
      </c>
      <c r="AC6245" s="46">
        <f>IF($B6245="","",IFERROR(INDEX('CCA Util %'!$H:$H,MATCH($B6245,'CCA Util %'!$E:$E,0)),""))</f>
        <v/>
      </c>
      <c r="AD6245">
        <f>IF($B6245="","",IFERROR(INDEX('CCA Util %'!$G:$G,MATCH($B6245,'CCA Util %'!$E:$E,0)),""))</f>
        <v/>
      </c>
      <c r="AE6245">
        <f>IF(OR($B6245="",$U6245=""),"",$U6245&amp;" &amp; "&amp;IF(OR($AD6245="",$AD6245=0),"Util NA",$AD6245&amp;" Util"))</f>
        <v/>
      </c>
    </row>
    <row r="6246" ht="15.75" customHeight="1" s="42">
      <c r="A6246" s="41" t="n"/>
      <c r="G6246" s="38" t="n"/>
      <c r="H6246" s="38" t="n"/>
      <c r="I6246" s="38" t="n"/>
      <c r="J6246" s="38" t="n"/>
      <c r="K6246" s="38" t="n"/>
      <c r="L6246" s="38" t="n"/>
      <c r="N6246" s="36">
        <f>IF($B6246="","",IF($C6246="SUPERSTORE","Superstore","DH"))</f>
        <v/>
      </c>
      <c r="O6246" s="36">
        <f>IF($B6246="","",IFERROR(VLOOKUP($B6246,Mapping!$A:$C,2,0),"Not Mapped"))</f>
        <v/>
      </c>
      <c r="P6246" s="36">
        <f>IF($B6246="","",IFERROR(VLOOKUP($B6246,Mapping!$A:$C,3,0),"Not Mapped"))</f>
        <v/>
      </c>
      <c r="Q6246" s="36">
        <f>IF($B6246="","",IFERROR(VLOOKUP($O6246,Leaders!$A:$B,2,0),"Not Mapped"))</f>
        <v/>
      </c>
      <c r="R6246" s="36">
        <f>IF($B6246="","",IF(COUNTIF(Exclusions!$A:$A,$B6246)&gt;0,"Yes","No"))</f>
        <v/>
      </c>
      <c r="S6246" s="38">
        <f>IF($B6246="","",MIN(1,DAY($A6246)/IF($N6246="Superstore",Settings!$B$5,Settings!$B$4)))</f>
        <v/>
      </c>
      <c r="T6246" s="38">
        <f>IF(OR($B6246="",$G6246="",$S6246=0),"",$G6246/$S6246)</f>
        <v/>
      </c>
      <c r="U6246" s="36">
        <f>IF($T6246="","",IF($T6246&lt;Settings!$B$8,"Critical",IF($T6246&lt;Settings!$B$9,"Semi Critical","Non Critical")))</f>
        <v/>
      </c>
      <c r="V6246" s="28" t="n"/>
      <c r="Z6246">
        <f>IF($B6246="","",IFERROR(VLOOKUP($B6246,'Plan HC for CCA'!$A:$B,2,0),""))</f>
        <v/>
      </c>
      <c r="AA6246">
        <f>IF(OR($B6246="",$Z6246=""),"",IF(N($M6246)&lt;$Z6246,"Delta","No Delta"))</f>
        <v/>
      </c>
      <c r="AB6246">
        <f>IF(OR($B6246="",$Z6246=""),"",MAX(0,$Z6246-N($M6246)))</f>
        <v/>
      </c>
      <c r="AC6246" s="46">
        <f>IF($B6246="","",IFERROR(INDEX('CCA Util %'!$H:$H,MATCH($B6246,'CCA Util %'!$E:$E,0)),""))</f>
        <v/>
      </c>
      <c r="AD6246">
        <f>IF($B6246="","",IFERROR(INDEX('CCA Util %'!$G:$G,MATCH($B6246,'CCA Util %'!$E:$E,0)),""))</f>
        <v/>
      </c>
      <c r="AE6246">
        <f>IF(OR($B6246="",$U6246=""),"",$U6246&amp;" &amp; "&amp;IF(OR($AD6246="",$AD6246=0),"Util NA",$AD6246&amp;" Util"))</f>
        <v/>
      </c>
    </row>
    <row r="6247" ht="15.75" customHeight="1" s="42">
      <c r="A6247" s="41" t="n"/>
      <c r="G6247" s="38" t="n"/>
      <c r="H6247" s="38" t="n"/>
      <c r="I6247" s="38" t="n"/>
      <c r="J6247" s="38" t="n"/>
      <c r="K6247" s="38" t="n"/>
      <c r="L6247" s="38" t="n"/>
      <c r="N6247" s="36">
        <f>IF($B6247="","",IF($C6247="SUPERSTORE","Superstore","DH"))</f>
        <v/>
      </c>
      <c r="O6247" s="36">
        <f>IF($B6247="","",IFERROR(VLOOKUP($B6247,Mapping!$A:$C,2,0),"Not Mapped"))</f>
        <v/>
      </c>
      <c r="P6247" s="36">
        <f>IF($B6247="","",IFERROR(VLOOKUP($B6247,Mapping!$A:$C,3,0),"Not Mapped"))</f>
        <v/>
      </c>
      <c r="Q6247" s="36">
        <f>IF($B6247="","",IFERROR(VLOOKUP($O6247,Leaders!$A:$B,2,0),"Not Mapped"))</f>
        <v/>
      </c>
      <c r="R6247" s="36">
        <f>IF($B6247="","",IF(COUNTIF(Exclusions!$A:$A,$B6247)&gt;0,"Yes","No"))</f>
        <v/>
      </c>
      <c r="S6247" s="38">
        <f>IF($B6247="","",MIN(1,DAY($A6247)/IF($N6247="Superstore",Settings!$B$5,Settings!$B$4)))</f>
        <v/>
      </c>
      <c r="T6247" s="38">
        <f>IF(OR($B6247="",$G6247="",$S6247=0),"",$G6247/$S6247)</f>
        <v/>
      </c>
      <c r="U6247" s="36">
        <f>IF($T6247="","",IF($T6247&lt;Settings!$B$8,"Critical",IF($T6247&lt;Settings!$B$9,"Semi Critical","Non Critical")))</f>
        <v/>
      </c>
      <c r="V6247" s="28" t="n"/>
      <c r="Z6247">
        <f>IF($B6247="","",IFERROR(VLOOKUP($B6247,'Plan HC for CCA'!$A:$B,2,0),""))</f>
        <v/>
      </c>
      <c r="AA6247">
        <f>IF(OR($B6247="",$Z6247=""),"",IF(N($M6247)&lt;$Z6247,"Delta","No Delta"))</f>
        <v/>
      </c>
      <c r="AB6247">
        <f>IF(OR($B6247="",$Z6247=""),"",MAX(0,$Z6247-N($M6247)))</f>
        <v/>
      </c>
      <c r="AC6247" s="46">
        <f>IF($B6247="","",IFERROR(INDEX('CCA Util %'!$H:$H,MATCH($B6247,'CCA Util %'!$E:$E,0)),""))</f>
        <v/>
      </c>
      <c r="AD6247">
        <f>IF($B6247="","",IFERROR(INDEX('CCA Util %'!$G:$G,MATCH($B6247,'CCA Util %'!$E:$E,0)),""))</f>
        <v/>
      </c>
      <c r="AE6247">
        <f>IF(OR($B6247="",$U6247=""),"",$U6247&amp;" &amp; "&amp;IF(OR($AD6247="",$AD6247=0),"Util NA",$AD6247&amp;" Util"))</f>
        <v/>
      </c>
    </row>
    <row r="6248" ht="15.75" customHeight="1" s="42">
      <c r="A6248" s="41" t="n"/>
      <c r="G6248" s="38" t="n"/>
      <c r="H6248" s="38" t="n"/>
      <c r="I6248" s="38" t="n"/>
      <c r="J6248" s="38" t="n"/>
      <c r="K6248" s="38" t="n"/>
      <c r="L6248" s="38" t="n"/>
      <c r="N6248" s="36">
        <f>IF($B6248="","",IF($C6248="SUPERSTORE","Superstore","DH"))</f>
        <v/>
      </c>
      <c r="O6248" s="36">
        <f>IF($B6248="","",IFERROR(VLOOKUP($B6248,Mapping!$A:$C,2,0),"Not Mapped"))</f>
        <v/>
      </c>
      <c r="P6248" s="36">
        <f>IF($B6248="","",IFERROR(VLOOKUP($B6248,Mapping!$A:$C,3,0),"Not Mapped"))</f>
        <v/>
      </c>
      <c r="Q6248" s="36">
        <f>IF($B6248="","",IFERROR(VLOOKUP($O6248,Leaders!$A:$B,2,0),"Not Mapped"))</f>
        <v/>
      </c>
      <c r="R6248" s="36">
        <f>IF($B6248="","",IF(COUNTIF(Exclusions!$A:$A,$B6248)&gt;0,"Yes","No"))</f>
        <v/>
      </c>
      <c r="S6248" s="38">
        <f>IF($B6248="","",MIN(1,DAY($A6248)/IF($N6248="Superstore",Settings!$B$5,Settings!$B$4)))</f>
        <v/>
      </c>
      <c r="T6248" s="38">
        <f>IF(OR($B6248="",$G6248="",$S6248=0),"",$G6248/$S6248)</f>
        <v/>
      </c>
      <c r="U6248" s="36">
        <f>IF($T6248="","",IF($T6248&lt;Settings!$B$8,"Critical",IF($T6248&lt;Settings!$B$9,"Semi Critical","Non Critical")))</f>
        <v/>
      </c>
      <c r="V6248" s="28" t="n"/>
      <c r="Z6248">
        <f>IF($B6248="","",IFERROR(VLOOKUP($B6248,'Plan HC for CCA'!$A:$B,2,0),""))</f>
        <v/>
      </c>
      <c r="AA6248">
        <f>IF(OR($B6248="",$Z6248=""),"",IF(N($M6248)&lt;$Z6248,"Delta","No Delta"))</f>
        <v/>
      </c>
      <c r="AB6248">
        <f>IF(OR($B6248="",$Z6248=""),"",MAX(0,$Z6248-N($M6248)))</f>
        <v/>
      </c>
      <c r="AC6248" s="46">
        <f>IF($B6248="","",IFERROR(INDEX('CCA Util %'!$H:$H,MATCH($B6248,'CCA Util %'!$E:$E,0)),""))</f>
        <v/>
      </c>
      <c r="AD6248">
        <f>IF($B6248="","",IFERROR(INDEX('CCA Util %'!$G:$G,MATCH($B6248,'CCA Util %'!$E:$E,0)),""))</f>
        <v/>
      </c>
      <c r="AE6248">
        <f>IF(OR($B6248="",$U6248=""),"",$U6248&amp;" &amp; "&amp;IF(OR($AD6248="",$AD6248=0),"Util NA",$AD6248&amp;" Util"))</f>
        <v/>
      </c>
    </row>
    <row r="6249" ht="15.75" customHeight="1" s="42">
      <c r="A6249" s="41" t="n"/>
      <c r="G6249" s="38" t="n"/>
      <c r="H6249" s="38" t="n"/>
      <c r="I6249" s="38" t="n"/>
      <c r="J6249" s="38" t="n"/>
      <c r="K6249" s="38" t="n"/>
      <c r="L6249" s="38" t="n"/>
      <c r="N6249" s="36">
        <f>IF($B6249="","",IF($C6249="SUPERSTORE","Superstore","DH"))</f>
        <v/>
      </c>
      <c r="O6249" s="36">
        <f>IF($B6249="","",IFERROR(VLOOKUP($B6249,Mapping!$A:$C,2,0),"Not Mapped"))</f>
        <v/>
      </c>
      <c r="P6249" s="36">
        <f>IF($B6249="","",IFERROR(VLOOKUP($B6249,Mapping!$A:$C,3,0),"Not Mapped"))</f>
        <v/>
      </c>
      <c r="Q6249" s="36">
        <f>IF($B6249="","",IFERROR(VLOOKUP($O6249,Leaders!$A:$B,2,0),"Not Mapped"))</f>
        <v/>
      </c>
      <c r="R6249" s="36">
        <f>IF($B6249="","",IF(COUNTIF(Exclusions!$A:$A,$B6249)&gt;0,"Yes","No"))</f>
        <v/>
      </c>
      <c r="S6249" s="38">
        <f>IF($B6249="","",MIN(1,DAY($A6249)/IF($N6249="Superstore",Settings!$B$5,Settings!$B$4)))</f>
        <v/>
      </c>
      <c r="T6249" s="38">
        <f>IF(OR($B6249="",$G6249="",$S6249=0),"",$G6249/$S6249)</f>
        <v/>
      </c>
      <c r="U6249" s="36">
        <f>IF($T6249="","",IF($T6249&lt;Settings!$B$8,"Critical",IF($T6249&lt;Settings!$B$9,"Semi Critical","Non Critical")))</f>
        <v/>
      </c>
      <c r="V6249" s="28" t="n"/>
      <c r="Z6249">
        <f>IF($B6249="","",IFERROR(VLOOKUP($B6249,'Plan HC for CCA'!$A:$B,2,0),""))</f>
        <v/>
      </c>
      <c r="AA6249">
        <f>IF(OR($B6249="",$Z6249=""),"",IF(N($M6249)&lt;$Z6249,"Delta","No Delta"))</f>
        <v/>
      </c>
      <c r="AB6249">
        <f>IF(OR($B6249="",$Z6249=""),"",MAX(0,$Z6249-N($M6249)))</f>
        <v/>
      </c>
      <c r="AC6249" s="46">
        <f>IF($B6249="","",IFERROR(INDEX('CCA Util %'!$H:$H,MATCH($B6249,'CCA Util %'!$E:$E,0)),""))</f>
        <v/>
      </c>
      <c r="AD6249">
        <f>IF($B6249="","",IFERROR(INDEX('CCA Util %'!$G:$G,MATCH($B6249,'CCA Util %'!$E:$E,0)),""))</f>
        <v/>
      </c>
      <c r="AE6249">
        <f>IF(OR($B6249="",$U6249=""),"",$U6249&amp;" &amp; "&amp;IF(OR($AD6249="",$AD6249=0),"Util NA",$AD6249&amp;" Util"))</f>
        <v/>
      </c>
    </row>
    <row r="6250" ht="15.75" customHeight="1" s="42">
      <c r="A6250" s="41" t="n"/>
      <c r="G6250" s="38" t="n"/>
      <c r="H6250" s="38" t="n"/>
      <c r="I6250" s="38" t="n"/>
      <c r="J6250" s="38" t="n"/>
      <c r="K6250" s="38" t="n"/>
      <c r="L6250" s="38" t="n"/>
      <c r="N6250" s="36">
        <f>IF($B6250="","",IF($C6250="SUPERSTORE","Superstore","DH"))</f>
        <v/>
      </c>
      <c r="O6250" s="36">
        <f>IF($B6250="","",IFERROR(VLOOKUP($B6250,Mapping!$A:$C,2,0),"Not Mapped"))</f>
        <v/>
      </c>
      <c r="P6250" s="36">
        <f>IF($B6250="","",IFERROR(VLOOKUP($B6250,Mapping!$A:$C,3,0),"Not Mapped"))</f>
        <v/>
      </c>
      <c r="Q6250" s="36">
        <f>IF($B6250="","",IFERROR(VLOOKUP($O6250,Leaders!$A:$B,2,0),"Not Mapped"))</f>
        <v/>
      </c>
      <c r="R6250" s="36">
        <f>IF($B6250="","",IF(COUNTIF(Exclusions!$A:$A,$B6250)&gt;0,"Yes","No"))</f>
        <v/>
      </c>
      <c r="S6250" s="38">
        <f>IF($B6250="","",MIN(1,DAY($A6250)/IF($N6250="Superstore",Settings!$B$5,Settings!$B$4)))</f>
        <v/>
      </c>
      <c r="T6250" s="38">
        <f>IF(OR($B6250="",$G6250="",$S6250=0),"",$G6250/$S6250)</f>
        <v/>
      </c>
      <c r="U6250" s="36">
        <f>IF($T6250="","",IF($T6250&lt;Settings!$B$8,"Critical",IF($T6250&lt;Settings!$B$9,"Semi Critical","Non Critical")))</f>
        <v/>
      </c>
      <c r="V6250" s="28" t="n"/>
      <c r="Z6250">
        <f>IF($B6250="","",IFERROR(VLOOKUP($B6250,'Plan HC for CCA'!$A:$B,2,0),""))</f>
        <v/>
      </c>
      <c r="AA6250">
        <f>IF(OR($B6250="",$Z6250=""),"",IF(N($M6250)&lt;$Z6250,"Delta","No Delta"))</f>
        <v/>
      </c>
      <c r="AB6250">
        <f>IF(OR($B6250="",$Z6250=""),"",MAX(0,$Z6250-N($M6250)))</f>
        <v/>
      </c>
      <c r="AC6250" s="46">
        <f>IF($B6250="","",IFERROR(INDEX('CCA Util %'!$H:$H,MATCH($B6250,'CCA Util %'!$E:$E,0)),""))</f>
        <v/>
      </c>
      <c r="AD6250">
        <f>IF($B6250="","",IFERROR(INDEX('CCA Util %'!$G:$G,MATCH($B6250,'CCA Util %'!$E:$E,0)),""))</f>
        <v/>
      </c>
      <c r="AE6250">
        <f>IF(OR($B6250="",$U6250=""),"",$U6250&amp;" &amp; "&amp;IF(OR($AD6250="",$AD6250=0),"Util NA",$AD6250&amp;" Util"))</f>
        <v/>
      </c>
    </row>
    <row r="6251" ht="15.75" customHeight="1" s="42">
      <c r="A6251" s="41" t="n"/>
      <c r="G6251" s="38" t="n"/>
      <c r="H6251" s="38" t="n"/>
      <c r="I6251" s="38" t="n"/>
      <c r="J6251" s="38" t="n"/>
      <c r="K6251" s="38" t="n"/>
      <c r="L6251" s="38" t="n"/>
      <c r="N6251" s="36">
        <f>IF($B6251="","",IF($C6251="SUPERSTORE","Superstore","DH"))</f>
        <v/>
      </c>
      <c r="O6251" s="36">
        <f>IF($B6251="","",IFERROR(VLOOKUP($B6251,Mapping!$A:$C,2,0),"Not Mapped"))</f>
        <v/>
      </c>
      <c r="P6251" s="36">
        <f>IF($B6251="","",IFERROR(VLOOKUP($B6251,Mapping!$A:$C,3,0),"Not Mapped"))</f>
        <v/>
      </c>
      <c r="Q6251" s="36">
        <f>IF($B6251="","",IFERROR(VLOOKUP($O6251,Leaders!$A:$B,2,0),"Not Mapped"))</f>
        <v/>
      </c>
      <c r="R6251" s="36">
        <f>IF($B6251="","",IF(COUNTIF(Exclusions!$A:$A,$B6251)&gt;0,"Yes","No"))</f>
        <v/>
      </c>
      <c r="S6251" s="38">
        <f>IF($B6251="","",MIN(1,DAY($A6251)/IF($N6251="Superstore",Settings!$B$5,Settings!$B$4)))</f>
        <v/>
      </c>
      <c r="T6251" s="38">
        <f>IF(OR($B6251="",$G6251="",$S6251=0),"",$G6251/$S6251)</f>
        <v/>
      </c>
      <c r="U6251" s="36">
        <f>IF($T6251="","",IF($T6251&lt;Settings!$B$8,"Critical",IF($T6251&lt;Settings!$B$9,"Semi Critical","Non Critical")))</f>
        <v/>
      </c>
      <c r="V6251" s="28" t="n"/>
      <c r="Z6251">
        <f>IF($B6251="","",IFERROR(VLOOKUP($B6251,'Plan HC for CCA'!$A:$B,2,0),""))</f>
        <v/>
      </c>
      <c r="AA6251">
        <f>IF(OR($B6251="",$Z6251=""),"",IF(N($M6251)&lt;$Z6251,"Delta","No Delta"))</f>
        <v/>
      </c>
      <c r="AB6251">
        <f>IF(OR($B6251="",$Z6251=""),"",MAX(0,$Z6251-N($M6251)))</f>
        <v/>
      </c>
      <c r="AC6251" s="46">
        <f>IF($B6251="","",IFERROR(INDEX('CCA Util %'!$H:$H,MATCH($B6251,'CCA Util %'!$E:$E,0)),""))</f>
        <v/>
      </c>
      <c r="AD6251">
        <f>IF($B6251="","",IFERROR(INDEX('CCA Util %'!$G:$G,MATCH($B6251,'CCA Util %'!$E:$E,0)),""))</f>
        <v/>
      </c>
      <c r="AE6251">
        <f>IF(OR($B6251="",$U6251=""),"",$U6251&amp;" &amp; "&amp;IF(OR($AD6251="",$AD6251=0),"Util NA",$AD6251&amp;" Util"))</f>
        <v/>
      </c>
    </row>
    <row r="6252" ht="15.75" customHeight="1" s="42">
      <c r="A6252" s="41" t="n"/>
      <c r="G6252" s="38" t="n"/>
      <c r="H6252" s="38" t="n"/>
      <c r="I6252" s="38" t="n"/>
      <c r="J6252" s="38" t="n"/>
      <c r="K6252" s="38" t="n"/>
      <c r="L6252" s="38" t="n"/>
      <c r="N6252" s="36">
        <f>IF($B6252="","",IF($C6252="SUPERSTORE","Superstore","DH"))</f>
        <v/>
      </c>
      <c r="O6252" s="36">
        <f>IF($B6252="","",IFERROR(VLOOKUP($B6252,Mapping!$A:$C,2,0),"Not Mapped"))</f>
        <v/>
      </c>
      <c r="P6252" s="36">
        <f>IF($B6252="","",IFERROR(VLOOKUP($B6252,Mapping!$A:$C,3,0),"Not Mapped"))</f>
        <v/>
      </c>
      <c r="Q6252" s="36">
        <f>IF($B6252="","",IFERROR(VLOOKUP($O6252,Leaders!$A:$B,2,0),"Not Mapped"))</f>
        <v/>
      </c>
      <c r="R6252" s="36">
        <f>IF($B6252="","",IF(COUNTIF(Exclusions!$A:$A,$B6252)&gt;0,"Yes","No"))</f>
        <v/>
      </c>
      <c r="S6252" s="38">
        <f>IF($B6252="","",MIN(1,DAY($A6252)/IF($N6252="Superstore",Settings!$B$5,Settings!$B$4)))</f>
        <v/>
      </c>
      <c r="T6252" s="38">
        <f>IF(OR($B6252="",$G6252="",$S6252=0),"",$G6252/$S6252)</f>
        <v/>
      </c>
      <c r="U6252" s="36">
        <f>IF($T6252="","",IF($T6252&lt;Settings!$B$8,"Critical",IF($T6252&lt;Settings!$B$9,"Semi Critical","Non Critical")))</f>
        <v/>
      </c>
      <c r="V6252" s="28" t="n"/>
      <c r="Z6252">
        <f>IF($B6252="","",IFERROR(VLOOKUP($B6252,'Plan HC for CCA'!$A:$B,2,0),""))</f>
        <v/>
      </c>
      <c r="AA6252">
        <f>IF(OR($B6252="",$Z6252=""),"",IF(N($M6252)&lt;$Z6252,"Delta","No Delta"))</f>
        <v/>
      </c>
      <c r="AB6252">
        <f>IF(OR($B6252="",$Z6252=""),"",MAX(0,$Z6252-N($M6252)))</f>
        <v/>
      </c>
      <c r="AC6252" s="46">
        <f>IF($B6252="","",IFERROR(INDEX('CCA Util %'!$H:$H,MATCH($B6252,'CCA Util %'!$E:$E,0)),""))</f>
        <v/>
      </c>
      <c r="AD6252">
        <f>IF($B6252="","",IFERROR(INDEX('CCA Util %'!$G:$G,MATCH($B6252,'CCA Util %'!$E:$E,0)),""))</f>
        <v/>
      </c>
      <c r="AE6252">
        <f>IF(OR($B6252="",$U6252=""),"",$U6252&amp;" &amp; "&amp;IF(OR($AD6252="",$AD6252=0),"Util NA",$AD6252&amp;" Util"))</f>
        <v/>
      </c>
    </row>
    <row r="6253" ht="15.75" customHeight="1" s="42">
      <c r="A6253" s="41" t="n"/>
      <c r="G6253" s="38" t="n"/>
      <c r="H6253" s="38" t="n"/>
      <c r="I6253" s="38" t="n"/>
      <c r="J6253" s="38" t="n"/>
      <c r="K6253" s="38" t="n"/>
      <c r="L6253" s="38" t="n"/>
      <c r="N6253" s="36">
        <f>IF($B6253="","",IF($C6253="SUPERSTORE","Superstore","DH"))</f>
        <v/>
      </c>
      <c r="O6253" s="36">
        <f>IF($B6253="","",IFERROR(VLOOKUP($B6253,Mapping!$A:$C,2,0),"Not Mapped"))</f>
        <v/>
      </c>
      <c r="P6253" s="36">
        <f>IF($B6253="","",IFERROR(VLOOKUP($B6253,Mapping!$A:$C,3,0),"Not Mapped"))</f>
        <v/>
      </c>
      <c r="Q6253" s="36">
        <f>IF($B6253="","",IFERROR(VLOOKUP($O6253,Leaders!$A:$B,2,0),"Not Mapped"))</f>
        <v/>
      </c>
      <c r="R6253" s="36">
        <f>IF($B6253="","",IF(COUNTIF(Exclusions!$A:$A,$B6253)&gt;0,"Yes","No"))</f>
        <v/>
      </c>
      <c r="S6253" s="38">
        <f>IF($B6253="","",MIN(1,DAY($A6253)/IF($N6253="Superstore",Settings!$B$5,Settings!$B$4)))</f>
        <v/>
      </c>
      <c r="T6253" s="38">
        <f>IF(OR($B6253="",$G6253="",$S6253=0),"",$G6253/$S6253)</f>
        <v/>
      </c>
      <c r="U6253" s="36">
        <f>IF($T6253="","",IF($T6253&lt;Settings!$B$8,"Critical",IF($T6253&lt;Settings!$B$9,"Semi Critical","Non Critical")))</f>
        <v/>
      </c>
      <c r="V6253" s="28" t="n"/>
      <c r="Z6253">
        <f>IF($B6253="","",IFERROR(VLOOKUP($B6253,'Plan HC for CCA'!$A:$B,2,0),""))</f>
        <v/>
      </c>
      <c r="AA6253">
        <f>IF(OR($B6253="",$Z6253=""),"",IF(N($M6253)&lt;$Z6253,"Delta","No Delta"))</f>
        <v/>
      </c>
      <c r="AB6253">
        <f>IF(OR($B6253="",$Z6253=""),"",MAX(0,$Z6253-N($M6253)))</f>
        <v/>
      </c>
      <c r="AC6253" s="46">
        <f>IF($B6253="","",IFERROR(INDEX('CCA Util %'!$H:$H,MATCH($B6253,'CCA Util %'!$E:$E,0)),""))</f>
        <v/>
      </c>
      <c r="AD6253">
        <f>IF($B6253="","",IFERROR(INDEX('CCA Util %'!$G:$G,MATCH($B6253,'CCA Util %'!$E:$E,0)),""))</f>
        <v/>
      </c>
      <c r="AE6253">
        <f>IF(OR($B6253="",$U6253=""),"",$U6253&amp;" &amp; "&amp;IF(OR($AD6253="",$AD6253=0),"Util NA",$AD6253&amp;" Util"))</f>
        <v/>
      </c>
    </row>
    <row r="6254" ht="15.75" customHeight="1" s="42">
      <c r="A6254" s="41" t="n"/>
      <c r="G6254" s="38" t="n"/>
      <c r="H6254" s="38" t="n"/>
      <c r="I6254" s="38" t="n"/>
      <c r="J6254" s="38" t="n"/>
      <c r="K6254" s="38" t="n"/>
      <c r="L6254" s="38" t="n"/>
      <c r="N6254" s="36">
        <f>IF($B6254="","",IF($C6254="SUPERSTORE","Superstore","DH"))</f>
        <v/>
      </c>
      <c r="O6254" s="36">
        <f>IF($B6254="","",IFERROR(VLOOKUP($B6254,Mapping!$A:$C,2,0),"Not Mapped"))</f>
        <v/>
      </c>
      <c r="P6254" s="36">
        <f>IF($B6254="","",IFERROR(VLOOKUP($B6254,Mapping!$A:$C,3,0),"Not Mapped"))</f>
        <v/>
      </c>
      <c r="Q6254" s="36">
        <f>IF($B6254="","",IFERROR(VLOOKUP($O6254,Leaders!$A:$B,2,0),"Not Mapped"))</f>
        <v/>
      </c>
      <c r="R6254" s="36">
        <f>IF($B6254="","",IF(COUNTIF(Exclusions!$A:$A,$B6254)&gt;0,"Yes","No"))</f>
        <v/>
      </c>
      <c r="S6254" s="38">
        <f>IF($B6254="","",MIN(1,DAY($A6254)/IF($N6254="Superstore",Settings!$B$5,Settings!$B$4)))</f>
        <v/>
      </c>
      <c r="T6254" s="38">
        <f>IF(OR($B6254="",$G6254="",$S6254=0),"",$G6254/$S6254)</f>
        <v/>
      </c>
      <c r="U6254" s="36">
        <f>IF($T6254="","",IF($T6254&lt;Settings!$B$8,"Critical",IF($T6254&lt;Settings!$B$9,"Semi Critical","Non Critical")))</f>
        <v/>
      </c>
      <c r="V6254" s="28" t="n"/>
      <c r="Z6254">
        <f>IF($B6254="","",IFERROR(VLOOKUP($B6254,'Plan HC for CCA'!$A:$B,2,0),""))</f>
        <v/>
      </c>
      <c r="AA6254">
        <f>IF(OR($B6254="",$Z6254=""),"",IF(N($M6254)&lt;$Z6254,"Delta","No Delta"))</f>
        <v/>
      </c>
      <c r="AB6254">
        <f>IF(OR($B6254="",$Z6254=""),"",MAX(0,$Z6254-N($M6254)))</f>
        <v/>
      </c>
      <c r="AC6254" s="46">
        <f>IF($B6254="","",IFERROR(INDEX('CCA Util %'!$H:$H,MATCH($B6254,'CCA Util %'!$E:$E,0)),""))</f>
        <v/>
      </c>
      <c r="AD6254">
        <f>IF($B6254="","",IFERROR(INDEX('CCA Util %'!$G:$G,MATCH($B6254,'CCA Util %'!$E:$E,0)),""))</f>
        <v/>
      </c>
      <c r="AE6254">
        <f>IF(OR($B6254="",$U6254=""),"",$U6254&amp;" &amp; "&amp;IF(OR($AD6254="",$AD6254=0),"Util NA",$AD6254&amp;" Util"))</f>
        <v/>
      </c>
    </row>
    <row r="6255" ht="15.75" customHeight="1" s="42">
      <c r="A6255" s="41" t="n"/>
      <c r="G6255" s="38" t="n"/>
      <c r="H6255" s="38" t="n"/>
      <c r="I6255" s="38" t="n"/>
      <c r="J6255" s="38" t="n"/>
      <c r="K6255" s="38" t="n"/>
      <c r="L6255" s="38" t="n"/>
      <c r="N6255" s="36">
        <f>IF($B6255="","",IF($C6255="SUPERSTORE","Superstore","DH"))</f>
        <v/>
      </c>
      <c r="O6255" s="36">
        <f>IF($B6255="","",IFERROR(VLOOKUP($B6255,Mapping!$A:$C,2,0),"Not Mapped"))</f>
        <v/>
      </c>
      <c r="P6255" s="36">
        <f>IF($B6255="","",IFERROR(VLOOKUP($B6255,Mapping!$A:$C,3,0),"Not Mapped"))</f>
        <v/>
      </c>
      <c r="Q6255" s="36">
        <f>IF($B6255="","",IFERROR(VLOOKUP($O6255,Leaders!$A:$B,2,0),"Not Mapped"))</f>
        <v/>
      </c>
      <c r="R6255" s="36">
        <f>IF($B6255="","",IF(COUNTIF(Exclusions!$A:$A,$B6255)&gt;0,"Yes","No"))</f>
        <v/>
      </c>
      <c r="S6255" s="38">
        <f>IF($B6255="","",MIN(1,DAY($A6255)/IF($N6255="Superstore",Settings!$B$5,Settings!$B$4)))</f>
        <v/>
      </c>
      <c r="T6255" s="38">
        <f>IF(OR($B6255="",$G6255="",$S6255=0),"",$G6255/$S6255)</f>
        <v/>
      </c>
      <c r="U6255" s="36">
        <f>IF($T6255="","",IF($T6255&lt;Settings!$B$8,"Critical",IF($T6255&lt;Settings!$B$9,"Semi Critical","Non Critical")))</f>
        <v/>
      </c>
      <c r="V6255" s="28" t="n"/>
      <c r="Z6255">
        <f>IF($B6255="","",IFERROR(VLOOKUP($B6255,'Plan HC for CCA'!$A:$B,2,0),""))</f>
        <v/>
      </c>
      <c r="AA6255">
        <f>IF(OR($B6255="",$Z6255=""),"",IF(N($M6255)&lt;$Z6255,"Delta","No Delta"))</f>
        <v/>
      </c>
      <c r="AB6255">
        <f>IF(OR($B6255="",$Z6255=""),"",MAX(0,$Z6255-N($M6255)))</f>
        <v/>
      </c>
      <c r="AC6255" s="46">
        <f>IF($B6255="","",IFERROR(INDEX('CCA Util %'!$H:$H,MATCH($B6255,'CCA Util %'!$E:$E,0)),""))</f>
        <v/>
      </c>
      <c r="AD6255">
        <f>IF($B6255="","",IFERROR(INDEX('CCA Util %'!$G:$G,MATCH($B6255,'CCA Util %'!$E:$E,0)),""))</f>
        <v/>
      </c>
      <c r="AE6255">
        <f>IF(OR($B6255="",$U6255=""),"",$U6255&amp;" &amp; "&amp;IF(OR($AD6255="",$AD6255=0),"Util NA",$AD6255&amp;" Util"))</f>
        <v/>
      </c>
    </row>
    <row r="6256" ht="15.75" customHeight="1" s="42">
      <c r="A6256" s="41" t="n"/>
      <c r="G6256" s="38" t="n"/>
      <c r="H6256" s="38" t="n"/>
      <c r="I6256" s="38" t="n"/>
      <c r="J6256" s="38" t="n"/>
      <c r="K6256" s="38" t="n"/>
      <c r="L6256" s="38" t="n"/>
      <c r="N6256" s="36">
        <f>IF($B6256="","",IF($C6256="SUPERSTORE","Superstore","DH"))</f>
        <v/>
      </c>
      <c r="O6256" s="36">
        <f>IF($B6256="","",IFERROR(VLOOKUP($B6256,Mapping!$A:$C,2,0),"Not Mapped"))</f>
        <v/>
      </c>
      <c r="P6256" s="36">
        <f>IF($B6256="","",IFERROR(VLOOKUP($B6256,Mapping!$A:$C,3,0),"Not Mapped"))</f>
        <v/>
      </c>
      <c r="Q6256" s="36">
        <f>IF($B6256="","",IFERROR(VLOOKUP($O6256,Leaders!$A:$B,2,0),"Not Mapped"))</f>
        <v/>
      </c>
      <c r="R6256" s="36">
        <f>IF($B6256="","",IF(COUNTIF(Exclusions!$A:$A,$B6256)&gt;0,"Yes","No"))</f>
        <v/>
      </c>
      <c r="S6256" s="38">
        <f>IF($B6256="","",MIN(1,DAY($A6256)/IF($N6256="Superstore",Settings!$B$5,Settings!$B$4)))</f>
        <v/>
      </c>
      <c r="T6256" s="38">
        <f>IF(OR($B6256="",$G6256="",$S6256=0),"",$G6256/$S6256)</f>
        <v/>
      </c>
      <c r="U6256" s="36">
        <f>IF($T6256="","",IF($T6256&lt;Settings!$B$8,"Critical",IF($T6256&lt;Settings!$B$9,"Semi Critical","Non Critical")))</f>
        <v/>
      </c>
      <c r="V6256" s="28" t="n"/>
      <c r="Z6256">
        <f>IF($B6256="","",IFERROR(VLOOKUP($B6256,'Plan HC for CCA'!$A:$B,2,0),""))</f>
        <v/>
      </c>
      <c r="AA6256">
        <f>IF(OR($B6256="",$Z6256=""),"",IF(N($M6256)&lt;$Z6256,"Delta","No Delta"))</f>
        <v/>
      </c>
      <c r="AB6256">
        <f>IF(OR($B6256="",$Z6256=""),"",MAX(0,$Z6256-N($M6256)))</f>
        <v/>
      </c>
      <c r="AC6256" s="46">
        <f>IF($B6256="","",IFERROR(INDEX('CCA Util %'!$H:$H,MATCH($B6256,'CCA Util %'!$E:$E,0)),""))</f>
        <v/>
      </c>
      <c r="AD6256">
        <f>IF($B6256="","",IFERROR(INDEX('CCA Util %'!$G:$G,MATCH($B6256,'CCA Util %'!$E:$E,0)),""))</f>
        <v/>
      </c>
      <c r="AE6256">
        <f>IF(OR($B6256="",$U6256=""),"",$U6256&amp;" &amp; "&amp;IF(OR($AD6256="",$AD6256=0),"Util NA",$AD6256&amp;" Util"))</f>
        <v/>
      </c>
    </row>
    <row r="6257" ht="15.75" customHeight="1" s="42">
      <c r="A6257" s="41" t="n"/>
      <c r="G6257" s="38" t="n"/>
      <c r="H6257" s="38" t="n"/>
      <c r="I6257" s="38" t="n"/>
      <c r="J6257" s="38" t="n"/>
      <c r="K6257" s="38" t="n"/>
      <c r="L6257" s="38" t="n"/>
      <c r="N6257" s="36">
        <f>IF($B6257="","",IF($C6257="SUPERSTORE","Superstore","DH"))</f>
        <v/>
      </c>
      <c r="O6257" s="36">
        <f>IF($B6257="","",IFERROR(VLOOKUP($B6257,Mapping!$A:$C,2,0),"Not Mapped"))</f>
        <v/>
      </c>
      <c r="P6257" s="36">
        <f>IF($B6257="","",IFERROR(VLOOKUP($B6257,Mapping!$A:$C,3,0),"Not Mapped"))</f>
        <v/>
      </c>
      <c r="Q6257" s="36">
        <f>IF($B6257="","",IFERROR(VLOOKUP($O6257,Leaders!$A:$B,2,0),"Not Mapped"))</f>
        <v/>
      </c>
      <c r="R6257" s="36">
        <f>IF($B6257="","",IF(COUNTIF(Exclusions!$A:$A,$B6257)&gt;0,"Yes","No"))</f>
        <v/>
      </c>
      <c r="S6257" s="38">
        <f>IF($B6257="","",MIN(1,DAY($A6257)/IF($N6257="Superstore",Settings!$B$5,Settings!$B$4)))</f>
        <v/>
      </c>
      <c r="T6257" s="38">
        <f>IF(OR($B6257="",$G6257="",$S6257=0),"",$G6257/$S6257)</f>
        <v/>
      </c>
      <c r="U6257" s="36">
        <f>IF($T6257="","",IF($T6257&lt;Settings!$B$8,"Critical",IF($T6257&lt;Settings!$B$9,"Semi Critical","Non Critical")))</f>
        <v/>
      </c>
      <c r="V6257" s="28" t="n"/>
      <c r="Z6257">
        <f>IF($B6257="","",IFERROR(VLOOKUP($B6257,'Plan HC for CCA'!$A:$B,2,0),""))</f>
        <v/>
      </c>
      <c r="AA6257">
        <f>IF(OR($B6257="",$Z6257=""),"",IF(N($M6257)&lt;$Z6257,"Delta","No Delta"))</f>
        <v/>
      </c>
      <c r="AB6257">
        <f>IF(OR($B6257="",$Z6257=""),"",MAX(0,$Z6257-N($M6257)))</f>
        <v/>
      </c>
      <c r="AC6257" s="46">
        <f>IF($B6257="","",IFERROR(INDEX('CCA Util %'!$H:$H,MATCH($B6257,'CCA Util %'!$E:$E,0)),""))</f>
        <v/>
      </c>
      <c r="AD6257">
        <f>IF($B6257="","",IFERROR(INDEX('CCA Util %'!$G:$G,MATCH($B6257,'CCA Util %'!$E:$E,0)),""))</f>
        <v/>
      </c>
      <c r="AE6257">
        <f>IF(OR($B6257="",$U6257=""),"",$U6257&amp;" &amp; "&amp;IF(OR($AD6257="",$AD6257=0),"Util NA",$AD6257&amp;" Util"))</f>
        <v/>
      </c>
    </row>
    <row r="6258" ht="15.75" customHeight="1" s="42">
      <c r="A6258" s="41" t="n"/>
      <c r="G6258" s="38" t="n"/>
      <c r="H6258" s="38" t="n"/>
      <c r="I6258" s="38" t="n"/>
      <c r="J6258" s="38" t="n"/>
      <c r="K6258" s="38" t="n"/>
      <c r="L6258" s="38" t="n"/>
      <c r="N6258" s="36">
        <f>IF($B6258="","",IF($C6258="SUPERSTORE","Superstore","DH"))</f>
        <v/>
      </c>
      <c r="O6258" s="36">
        <f>IF($B6258="","",IFERROR(VLOOKUP($B6258,Mapping!$A:$C,2,0),"Not Mapped"))</f>
        <v/>
      </c>
      <c r="P6258" s="36">
        <f>IF($B6258="","",IFERROR(VLOOKUP($B6258,Mapping!$A:$C,3,0),"Not Mapped"))</f>
        <v/>
      </c>
      <c r="Q6258" s="36">
        <f>IF($B6258="","",IFERROR(VLOOKUP($O6258,Leaders!$A:$B,2,0),"Not Mapped"))</f>
        <v/>
      </c>
      <c r="R6258" s="36">
        <f>IF($B6258="","",IF(COUNTIF(Exclusions!$A:$A,$B6258)&gt;0,"Yes","No"))</f>
        <v/>
      </c>
      <c r="S6258" s="38">
        <f>IF($B6258="","",MIN(1,DAY($A6258)/IF($N6258="Superstore",Settings!$B$5,Settings!$B$4)))</f>
        <v/>
      </c>
      <c r="T6258" s="38">
        <f>IF(OR($B6258="",$G6258="",$S6258=0),"",$G6258/$S6258)</f>
        <v/>
      </c>
      <c r="U6258" s="36">
        <f>IF($T6258="","",IF($T6258&lt;Settings!$B$8,"Critical",IF($T6258&lt;Settings!$B$9,"Semi Critical","Non Critical")))</f>
        <v/>
      </c>
      <c r="V6258" s="28" t="n"/>
      <c r="Z6258">
        <f>IF($B6258="","",IFERROR(VLOOKUP($B6258,'Plan HC for CCA'!$A:$B,2,0),""))</f>
        <v/>
      </c>
      <c r="AA6258">
        <f>IF(OR($B6258="",$Z6258=""),"",IF(N($M6258)&lt;$Z6258,"Delta","No Delta"))</f>
        <v/>
      </c>
      <c r="AB6258">
        <f>IF(OR($B6258="",$Z6258=""),"",MAX(0,$Z6258-N($M6258)))</f>
        <v/>
      </c>
      <c r="AC6258" s="46">
        <f>IF($B6258="","",IFERROR(INDEX('CCA Util %'!$H:$H,MATCH($B6258,'CCA Util %'!$E:$E,0)),""))</f>
        <v/>
      </c>
      <c r="AD6258">
        <f>IF($B6258="","",IFERROR(INDEX('CCA Util %'!$G:$G,MATCH($B6258,'CCA Util %'!$E:$E,0)),""))</f>
        <v/>
      </c>
      <c r="AE6258">
        <f>IF(OR($B6258="",$U6258=""),"",$U6258&amp;" &amp; "&amp;IF(OR($AD6258="",$AD6258=0),"Util NA",$AD6258&amp;" Util"))</f>
        <v/>
      </c>
    </row>
    <row r="6259" ht="15.75" customHeight="1" s="42">
      <c r="A6259" s="41" t="n"/>
      <c r="G6259" s="38" t="n"/>
      <c r="H6259" s="38" t="n"/>
      <c r="I6259" s="38" t="n"/>
      <c r="J6259" s="38" t="n"/>
      <c r="K6259" s="38" t="n"/>
      <c r="L6259" s="38" t="n"/>
      <c r="N6259" s="36">
        <f>IF($B6259="","",IF($C6259="SUPERSTORE","Superstore","DH"))</f>
        <v/>
      </c>
      <c r="O6259" s="36">
        <f>IF($B6259="","",IFERROR(VLOOKUP($B6259,Mapping!$A:$C,2,0),"Not Mapped"))</f>
        <v/>
      </c>
      <c r="P6259" s="36">
        <f>IF($B6259="","",IFERROR(VLOOKUP($B6259,Mapping!$A:$C,3,0),"Not Mapped"))</f>
        <v/>
      </c>
      <c r="Q6259" s="36">
        <f>IF($B6259="","",IFERROR(VLOOKUP($O6259,Leaders!$A:$B,2,0),"Not Mapped"))</f>
        <v/>
      </c>
      <c r="R6259" s="36">
        <f>IF($B6259="","",IF(COUNTIF(Exclusions!$A:$A,$B6259)&gt;0,"Yes","No"))</f>
        <v/>
      </c>
      <c r="S6259" s="38">
        <f>IF($B6259="","",MIN(1,DAY($A6259)/IF($N6259="Superstore",Settings!$B$5,Settings!$B$4)))</f>
        <v/>
      </c>
      <c r="T6259" s="38">
        <f>IF(OR($B6259="",$G6259="",$S6259=0),"",$G6259/$S6259)</f>
        <v/>
      </c>
      <c r="U6259" s="36">
        <f>IF($T6259="","",IF($T6259&lt;Settings!$B$8,"Critical",IF($T6259&lt;Settings!$B$9,"Semi Critical","Non Critical")))</f>
        <v/>
      </c>
      <c r="V6259" s="28" t="n"/>
      <c r="Z6259">
        <f>IF($B6259="","",IFERROR(VLOOKUP($B6259,'Plan HC for CCA'!$A:$B,2,0),""))</f>
        <v/>
      </c>
      <c r="AA6259">
        <f>IF(OR($B6259="",$Z6259=""),"",IF(N($M6259)&lt;$Z6259,"Delta","No Delta"))</f>
        <v/>
      </c>
      <c r="AB6259">
        <f>IF(OR($B6259="",$Z6259=""),"",MAX(0,$Z6259-N($M6259)))</f>
        <v/>
      </c>
      <c r="AC6259" s="46">
        <f>IF($B6259="","",IFERROR(INDEX('CCA Util %'!$H:$H,MATCH($B6259,'CCA Util %'!$E:$E,0)),""))</f>
        <v/>
      </c>
      <c r="AD6259">
        <f>IF($B6259="","",IFERROR(INDEX('CCA Util %'!$G:$G,MATCH($B6259,'CCA Util %'!$E:$E,0)),""))</f>
        <v/>
      </c>
      <c r="AE6259">
        <f>IF(OR($B6259="",$U6259=""),"",$U6259&amp;" &amp; "&amp;IF(OR($AD6259="",$AD6259=0),"Util NA",$AD6259&amp;" Util"))</f>
        <v/>
      </c>
    </row>
    <row r="6260" ht="15.75" customHeight="1" s="42">
      <c r="A6260" s="41" t="n"/>
      <c r="G6260" s="38" t="n"/>
      <c r="H6260" s="38" t="n"/>
      <c r="I6260" s="38" t="n"/>
      <c r="J6260" s="38" t="n"/>
      <c r="K6260" s="38" t="n"/>
      <c r="L6260" s="38" t="n"/>
      <c r="N6260" s="36">
        <f>IF($B6260="","",IF($C6260="SUPERSTORE","Superstore","DH"))</f>
        <v/>
      </c>
      <c r="O6260" s="36">
        <f>IF($B6260="","",IFERROR(VLOOKUP($B6260,Mapping!$A:$C,2,0),"Not Mapped"))</f>
        <v/>
      </c>
      <c r="P6260" s="36">
        <f>IF($B6260="","",IFERROR(VLOOKUP($B6260,Mapping!$A:$C,3,0),"Not Mapped"))</f>
        <v/>
      </c>
      <c r="Q6260" s="36">
        <f>IF($B6260="","",IFERROR(VLOOKUP($O6260,Leaders!$A:$B,2,0),"Not Mapped"))</f>
        <v/>
      </c>
      <c r="R6260" s="36">
        <f>IF($B6260="","",IF(COUNTIF(Exclusions!$A:$A,$B6260)&gt;0,"Yes","No"))</f>
        <v/>
      </c>
      <c r="S6260" s="38">
        <f>IF($B6260="","",MIN(1,DAY($A6260)/IF($N6260="Superstore",Settings!$B$5,Settings!$B$4)))</f>
        <v/>
      </c>
      <c r="T6260" s="38">
        <f>IF(OR($B6260="",$G6260="",$S6260=0),"",$G6260/$S6260)</f>
        <v/>
      </c>
      <c r="U6260" s="36">
        <f>IF($T6260="","",IF($T6260&lt;Settings!$B$8,"Critical",IF($T6260&lt;Settings!$B$9,"Semi Critical","Non Critical")))</f>
        <v/>
      </c>
      <c r="V6260" s="28" t="n"/>
      <c r="Z6260">
        <f>IF($B6260="","",IFERROR(VLOOKUP($B6260,'Plan HC for CCA'!$A:$B,2,0),""))</f>
        <v/>
      </c>
      <c r="AA6260">
        <f>IF(OR($B6260="",$Z6260=""),"",IF(N($M6260)&lt;$Z6260,"Delta","No Delta"))</f>
        <v/>
      </c>
      <c r="AB6260">
        <f>IF(OR($B6260="",$Z6260=""),"",MAX(0,$Z6260-N($M6260)))</f>
        <v/>
      </c>
      <c r="AC6260" s="46">
        <f>IF($B6260="","",IFERROR(INDEX('CCA Util %'!$H:$H,MATCH($B6260,'CCA Util %'!$E:$E,0)),""))</f>
        <v/>
      </c>
      <c r="AD6260">
        <f>IF($B6260="","",IFERROR(INDEX('CCA Util %'!$G:$G,MATCH($B6260,'CCA Util %'!$E:$E,0)),""))</f>
        <v/>
      </c>
      <c r="AE6260">
        <f>IF(OR($B6260="",$U6260=""),"",$U6260&amp;" &amp; "&amp;IF(OR($AD6260="",$AD6260=0),"Util NA",$AD6260&amp;" Util"))</f>
        <v/>
      </c>
    </row>
    <row r="6261" ht="15.75" customHeight="1" s="42">
      <c r="A6261" s="41" t="n"/>
      <c r="G6261" s="38" t="n"/>
      <c r="H6261" s="38" t="n"/>
      <c r="I6261" s="38" t="n"/>
      <c r="J6261" s="38" t="n"/>
      <c r="K6261" s="38" t="n"/>
      <c r="L6261" s="38" t="n"/>
      <c r="N6261" s="36">
        <f>IF($B6261="","",IF($C6261="SUPERSTORE","Superstore","DH"))</f>
        <v/>
      </c>
      <c r="O6261" s="36">
        <f>IF($B6261="","",IFERROR(VLOOKUP($B6261,Mapping!$A:$C,2,0),"Not Mapped"))</f>
        <v/>
      </c>
      <c r="P6261" s="36">
        <f>IF($B6261="","",IFERROR(VLOOKUP($B6261,Mapping!$A:$C,3,0),"Not Mapped"))</f>
        <v/>
      </c>
      <c r="Q6261" s="36">
        <f>IF($B6261="","",IFERROR(VLOOKUP($O6261,Leaders!$A:$B,2,0),"Not Mapped"))</f>
        <v/>
      </c>
      <c r="R6261" s="36">
        <f>IF($B6261="","",IF(COUNTIF(Exclusions!$A:$A,$B6261)&gt;0,"Yes","No"))</f>
        <v/>
      </c>
      <c r="S6261" s="38">
        <f>IF($B6261="","",MIN(1,DAY($A6261)/IF($N6261="Superstore",Settings!$B$5,Settings!$B$4)))</f>
        <v/>
      </c>
      <c r="T6261" s="38">
        <f>IF(OR($B6261="",$G6261="",$S6261=0),"",$G6261/$S6261)</f>
        <v/>
      </c>
      <c r="U6261" s="36">
        <f>IF($T6261="","",IF($T6261&lt;Settings!$B$8,"Critical",IF($T6261&lt;Settings!$B$9,"Semi Critical","Non Critical")))</f>
        <v/>
      </c>
      <c r="V6261" s="28" t="n"/>
      <c r="Z6261">
        <f>IF($B6261="","",IFERROR(VLOOKUP($B6261,'Plan HC for CCA'!$A:$B,2,0),""))</f>
        <v/>
      </c>
      <c r="AA6261">
        <f>IF(OR($B6261="",$Z6261=""),"",IF(N($M6261)&lt;$Z6261,"Delta","No Delta"))</f>
        <v/>
      </c>
      <c r="AB6261">
        <f>IF(OR($B6261="",$Z6261=""),"",MAX(0,$Z6261-N($M6261)))</f>
        <v/>
      </c>
      <c r="AC6261" s="46">
        <f>IF($B6261="","",IFERROR(INDEX('CCA Util %'!$H:$H,MATCH($B6261,'CCA Util %'!$E:$E,0)),""))</f>
        <v/>
      </c>
      <c r="AD6261">
        <f>IF($B6261="","",IFERROR(INDEX('CCA Util %'!$G:$G,MATCH($B6261,'CCA Util %'!$E:$E,0)),""))</f>
        <v/>
      </c>
      <c r="AE6261">
        <f>IF(OR($B6261="",$U6261=""),"",$U6261&amp;" &amp; "&amp;IF(OR($AD6261="",$AD6261=0),"Util NA",$AD6261&amp;" Util"))</f>
        <v/>
      </c>
    </row>
    <row r="6262" ht="15.75" customHeight="1" s="42">
      <c r="A6262" s="41" t="n"/>
      <c r="G6262" s="38" t="n"/>
      <c r="H6262" s="38" t="n"/>
      <c r="I6262" s="38" t="n"/>
      <c r="J6262" s="38" t="n"/>
      <c r="K6262" s="38" t="n"/>
      <c r="L6262" s="38" t="n"/>
      <c r="N6262" s="36">
        <f>IF($B6262="","",IF($C6262="SUPERSTORE","Superstore","DH"))</f>
        <v/>
      </c>
      <c r="O6262" s="36">
        <f>IF($B6262="","",IFERROR(VLOOKUP($B6262,Mapping!$A:$C,2,0),"Not Mapped"))</f>
        <v/>
      </c>
      <c r="P6262" s="36">
        <f>IF($B6262="","",IFERROR(VLOOKUP($B6262,Mapping!$A:$C,3,0),"Not Mapped"))</f>
        <v/>
      </c>
      <c r="Q6262" s="36">
        <f>IF($B6262="","",IFERROR(VLOOKUP($O6262,Leaders!$A:$B,2,0),"Not Mapped"))</f>
        <v/>
      </c>
      <c r="R6262" s="36">
        <f>IF($B6262="","",IF(COUNTIF(Exclusions!$A:$A,$B6262)&gt;0,"Yes","No"))</f>
        <v/>
      </c>
      <c r="S6262" s="38">
        <f>IF($B6262="","",MIN(1,DAY($A6262)/IF($N6262="Superstore",Settings!$B$5,Settings!$B$4)))</f>
        <v/>
      </c>
      <c r="T6262" s="38">
        <f>IF(OR($B6262="",$G6262="",$S6262=0),"",$G6262/$S6262)</f>
        <v/>
      </c>
      <c r="U6262" s="36">
        <f>IF($T6262="","",IF($T6262&lt;Settings!$B$8,"Critical",IF($T6262&lt;Settings!$B$9,"Semi Critical","Non Critical")))</f>
        <v/>
      </c>
      <c r="V6262" s="28" t="n"/>
      <c r="Z6262">
        <f>IF($B6262="","",IFERROR(VLOOKUP($B6262,'Plan HC for CCA'!$A:$B,2,0),""))</f>
        <v/>
      </c>
      <c r="AA6262">
        <f>IF(OR($B6262="",$Z6262=""),"",IF(N($M6262)&lt;$Z6262,"Delta","No Delta"))</f>
        <v/>
      </c>
      <c r="AB6262">
        <f>IF(OR($B6262="",$Z6262=""),"",MAX(0,$Z6262-N($M6262)))</f>
        <v/>
      </c>
      <c r="AC6262" s="46">
        <f>IF($B6262="","",IFERROR(INDEX('CCA Util %'!$H:$H,MATCH($B6262,'CCA Util %'!$E:$E,0)),""))</f>
        <v/>
      </c>
      <c r="AD6262">
        <f>IF($B6262="","",IFERROR(INDEX('CCA Util %'!$G:$G,MATCH($B6262,'CCA Util %'!$E:$E,0)),""))</f>
        <v/>
      </c>
      <c r="AE6262">
        <f>IF(OR($B6262="",$U6262=""),"",$U6262&amp;" &amp; "&amp;IF(OR($AD6262="",$AD6262=0),"Util NA",$AD6262&amp;" Util"))</f>
        <v/>
      </c>
    </row>
    <row r="6263" ht="15.75" customHeight="1" s="42">
      <c r="A6263" s="41" t="n"/>
      <c r="G6263" s="38" t="n"/>
      <c r="H6263" s="38" t="n"/>
      <c r="I6263" s="38" t="n"/>
      <c r="J6263" s="38" t="n"/>
      <c r="K6263" s="38" t="n"/>
      <c r="L6263" s="38" t="n"/>
      <c r="N6263" s="36">
        <f>IF($B6263="","",IF($C6263="SUPERSTORE","Superstore","DH"))</f>
        <v/>
      </c>
      <c r="O6263" s="36">
        <f>IF($B6263="","",IFERROR(VLOOKUP($B6263,Mapping!$A:$C,2,0),"Not Mapped"))</f>
        <v/>
      </c>
      <c r="P6263" s="36">
        <f>IF($B6263="","",IFERROR(VLOOKUP($B6263,Mapping!$A:$C,3,0),"Not Mapped"))</f>
        <v/>
      </c>
      <c r="Q6263" s="36">
        <f>IF($B6263="","",IFERROR(VLOOKUP($O6263,Leaders!$A:$B,2,0),"Not Mapped"))</f>
        <v/>
      </c>
      <c r="R6263" s="36">
        <f>IF($B6263="","",IF(COUNTIF(Exclusions!$A:$A,$B6263)&gt;0,"Yes","No"))</f>
        <v/>
      </c>
      <c r="S6263" s="38">
        <f>IF($B6263="","",MIN(1,DAY($A6263)/IF($N6263="Superstore",Settings!$B$5,Settings!$B$4)))</f>
        <v/>
      </c>
      <c r="T6263" s="38">
        <f>IF(OR($B6263="",$G6263="",$S6263=0),"",$G6263/$S6263)</f>
        <v/>
      </c>
      <c r="U6263" s="36">
        <f>IF($T6263="","",IF($T6263&lt;Settings!$B$8,"Critical",IF($T6263&lt;Settings!$B$9,"Semi Critical","Non Critical")))</f>
        <v/>
      </c>
      <c r="V6263" s="28" t="n"/>
      <c r="Z6263">
        <f>IF($B6263="","",IFERROR(VLOOKUP($B6263,'Plan HC for CCA'!$A:$B,2,0),""))</f>
        <v/>
      </c>
      <c r="AA6263">
        <f>IF(OR($B6263="",$Z6263=""),"",IF(N($M6263)&lt;$Z6263,"Delta","No Delta"))</f>
        <v/>
      </c>
      <c r="AB6263">
        <f>IF(OR($B6263="",$Z6263=""),"",MAX(0,$Z6263-N($M6263)))</f>
        <v/>
      </c>
      <c r="AC6263" s="46">
        <f>IF($B6263="","",IFERROR(INDEX('CCA Util %'!$H:$H,MATCH($B6263,'CCA Util %'!$E:$E,0)),""))</f>
        <v/>
      </c>
      <c r="AD6263">
        <f>IF($B6263="","",IFERROR(INDEX('CCA Util %'!$G:$G,MATCH($B6263,'CCA Util %'!$E:$E,0)),""))</f>
        <v/>
      </c>
      <c r="AE6263">
        <f>IF(OR($B6263="",$U6263=""),"",$U6263&amp;" &amp; "&amp;IF(OR($AD6263="",$AD6263=0),"Util NA",$AD6263&amp;" Util"))</f>
        <v/>
      </c>
    </row>
    <row r="6264" ht="15.75" customHeight="1" s="42">
      <c r="A6264" s="41" t="n"/>
      <c r="G6264" s="38" t="n"/>
      <c r="H6264" s="38" t="n"/>
      <c r="I6264" s="38" t="n"/>
      <c r="J6264" s="38" t="n"/>
      <c r="K6264" s="38" t="n"/>
      <c r="L6264" s="38" t="n"/>
      <c r="N6264" s="36">
        <f>IF($B6264="","",IF($C6264="SUPERSTORE","Superstore","DH"))</f>
        <v/>
      </c>
      <c r="O6264" s="36">
        <f>IF($B6264="","",IFERROR(VLOOKUP($B6264,Mapping!$A:$C,2,0),"Not Mapped"))</f>
        <v/>
      </c>
      <c r="P6264" s="36">
        <f>IF($B6264="","",IFERROR(VLOOKUP($B6264,Mapping!$A:$C,3,0),"Not Mapped"))</f>
        <v/>
      </c>
      <c r="Q6264" s="36">
        <f>IF($B6264="","",IFERROR(VLOOKUP($O6264,Leaders!$A:$B,2,0),"Not Mapped"))</f>
        <v/>
      </c>
      <c r="R6264" s="36">
        <f>IF($B6264="","",IF(COUNTIF(Exclusions!$A:$A,$B6264)&gt;0,"Yes","No"))</f>
        <v/>
      </c>
      <c r="S6264" s="38">
        <f>IF($B6264="","",MIN(1,DAY($A6264)/IF($N6264="Superstore",Settings!$B$5,Settings!$B$4)))</f>
        <v/>
      </c>
      <c r="T6264" s="38">
        <f>IF(OR($B6264="",$G6264="",$S6264=0),"",$G6264/$S6264)</f>
        <v/>
      </c>
      <c r="U6264" s="36">
        <f>IF($T6264="","",IF($T6264&lt;Settings!$B$8,"Critical",IF($T6264&lt;Settings!$B$9,"Semi Critical","Non Critical")))</f>
        <v/>
      </c>
      <c r="V6264" s="28" t="n"/>
      <c r="Z6264">
        <f>IF($B6264="","",IFERROR(VLOOKUP($B6264,'Plan HC for CCA'!$A:$B,2,0),""))</f>
        <v/>
      </c>
      <c r="AA6264">
        <f>IF(OR($B6264="",$Z6264=""),"",IF(N($M6264)&lt;$Z6264,"Delta","No Delta"))</f>
        <v/>
      </c>
      <c r="AB6264">
        <f>IF(OR($B6264="",$Z6264=""),"",MAX(0,$Z6264-N($M6264)))</f>
        <v/>
      </c>
      <c r="AC6264" s="46">
        <f>IF($B6264="","",IFERROR(INDEX('CCA Util %'!$H:$H,MATCH($B6264,'CCA Util %'!$E:$E,0)),""))</f>
        <v/>
      </c>
      <c r="AD6264">
        <f>IF($B6264="","",IFERROR(INDEX('CCA Util %'!$G:$G,MATCH($B6264,'CCA Util %'!$E:$E,0)),""))</f>
        <v/>
      </c>
      <c r="AE6264">
        <f>IF(OR($B6264="",$U6264=""),"",$U6264&amp;" &amp; "&amp;IF(OR($AD6264="",$AD6264=0),"Util NA",$AD6264&amp;" Util"))</f>
        <v/>
      </c>
    </row>
    <row r="6265" ht="15.75" customHeight="1" s="42">
      <c r="A6265" s="41" t="n"/>
      <c r="G6265" s="38" t="n"/>
      <c r="H6265" s="38" t="n"/>
      <c r="I6265" s="38" t="n"/>
      <c r="J6265" s="38" t="n"/>
      <c r="K6265" s="38" t="n"/>
      <c r="L6265" s="38" t="n"/>
      <c r="N6265" s="36">
        <f>IF($B6265="","",IF($C6265="SUPERSTORE","Superstore","DH"))</f>
        <v/>
      </c>
      <c r="O6265" s="36">
        <f>IF($B6265="","",IFERROR(VLOOKUP($B6265,Mapping!$A:$C,2,0),"Not Mapped"))</f>
        <v/>
      </c>
      <c r="P6265" s="36">
        <f>IF($B6265="","",IFERROR(VLOOKUP($B6265,Mapping!$A:$C,3,0),"Not Mapped"))</f>
        <v/>
      </c>
      <c r="Q6265" s="36">
        <f>IF($B6265="","",IFERROR(VLOOKUP($O6265,Leaders!$A:$B,2,0),"Not Mapped"))</f>
        <v/>
      </c>
      <c r="R6265" s="36">
        <f>IF($B6265="","",IF(COUNTIF(Exclusions!$A:$A,$B6265)&gt;0,"Yes","No"))</f>
        <v/>
      </c>
      <c r="S6265" s="38">
        <f>IF($B6265="","",MIN(1,DAY($A6265)/IF($N6265="Superstore",Settings!$B$5,Settings!$B$4)))</f>
        <v/>
      </c>
      <c r="T6265" s="38">
        <f>IF(OR($B6265="",$G6265="",$S6265=0),"",$G6265/$S6265)</f>
        <v/>
      </c>
      <c r="U6265" s="36">
        <f>IF($T6265="","",IF($T6265&lt;Settings!$B$8,"Critical",IF($T6265&lt;Settings!$B$9,"Semi Critical","Non Critical")))</f>
        <v/>
      </c>
      <c r="V6265" s="28" t="n"/>
      <c r="Z6265">
        <f>IF($B6265="","",IFERROR(VLOOKUP($B6265,'Plan HC for CCA'!$A:$B,2,0),""))</f>
        <v/>
      </c>
      <c r="AA6265">
        <f>IF(OR($B6265="",$Z6265=""),"",IF(N($M6265)&lt;$Z6265,"Delta","No Delta"))</f>
        <v/>
      </c>
      <c r="AB6265">
        <f>IF(OR($B6265="",$Z6265=""),"",MAX(0,$Z6265-N($M6265)))</f>
        <v/>
      </c>
      <c r="AC6265" s="46">
        <f>IF($B6265="","",IFERROR(INDEX('CCA Util %'!$H:$H,MATCH($B6265,'CCA Util %'!$E:$E,0)),""))</f>
        <v/>
      </c>
      <c r="AD6265">
        <f>IF($B6265="","",IFERROR(INDEX('CCA Util %'!$G:$G,MATCH($B6265,'CCA Util %'!$E:$E,0)),""))</f>
        <v/>
      </c>
      <c r="AE6265">
        <f>IF(OR($B6265="",$U6265=""),"",$U6265&amp;" &amp; "&amp;IF(OR($AD6265="",$AD6265=0),"Util NA",$AD6265&amp;" Util"))</f>
        <v/>
      </c>
    </row>
    <row r="6266" ht="15.75" customHeight="1" s="42">
      <c r="A6266" s="41" t="n"/>
      <c r="G6266" s="38" t="n"/>
      <c r="H6266" s="38" t="n"/>
      <c r="I6266" s="38" t="n"/>
      <c r="J6266" s="38" t="n"/>
      <c r="K6266" s="38" t="n"/>
      <c r="L6266" s="38" t="n"/>
      <c r="N6266" s="36">
        <f>IF($B6266="","",IF($C6266="SUPERSTORE","Superstore","DH"))</f>
        <v/>
      </c>
      <c r="O6266" s="36">
        <f>IF($B6266="","",IFERROR(VLOOKUP($B6266,Mapping!$A:$C,2,0),"Not Mapped"))</f>
        <v/>
      </c>
      <c r="P6266" s="36">
        <f>IF($B6266="","",IFERROR(VLOOKUP($B6266,Mapping!$A:$C,3,0),"Not Mapped"))</f>
        <v/>
      </c>
      <c r="Q6266" s="36">
        <f>IF($B6266="","",IFERROR(VLOOKUP($O6266,Leaders!$A:$B,2,0),"Not Mapped"))</f>
        <v/>
      </c>
      <c r="R6266" s="36">
        <f>IF($B6266="","",IF(COUNTIF(Exclusions!$A:$A,$B6266)&gt;0,"Yes","No"))</f>
        <v/>
      </c>
      <c r="S6266" s="38">
        <f>IF($B6266="","",MIN(1,DAY($A6266)/IF($N6266="Superstore",Settings!$B$5,Settings!$B$4)))</f>
        <v/>
      </c>
      <c r="T6266" s="38">
        <f>IF(OR($B6266="",$G6266="",$S6266=0),"",$G6266/$S6266)</f>
        <v/>
      </c>
      <c r="U6266" s="36">
        <f>IF($T6266="","",IF($T6266&lt;Settings!$B$8,"Critical",IF($T6266&lt;Settings!$B$9,"Semi Critical","Non Critical")))</f>
        <v/>
      </c>
      <c r="V6266" s="28" t="n"/>
      <c r="Z6266">
        <f>IF($B6266="","",IFERROR(VLOOKUP($B6266,'Plan HC for CCA'!$A:$B,2,0),""))</f>
        <v/>
      </c>
      <c r="AA6266">
        <f>IF(OR($B6266="",$Z6266=""),"",IF(N($M6266)&lt;$Z6266,"Delta","No Delta"))</f>
        <v/>
      </c>
      <c r="AB6266">
        <f>IF(OR($B6266="",$Z6266=""),"",MAX(0,$Z6266-N($M6266)))</f>
        <v/>
      </c>
      <c r="AC6266" s="46">
        <f>IF($B6266="","",IFERROR(INDEX('CCA Util %'!$H:$H,MATCH($B6266,'CCA Util %'!$E:$E,0)),""))</f>
        <v/>
      </c>
      <c r="AD6266">
        <f>IF($B6266="","",IFERROR(INDEX('CCA Util %'!$G:$G,MATCH($B6266,'CCA Util %'!$E:$E,0)),""))</f>
        <v/>
      </c>
      <c r="AE6266">
        <f>IF(OR($B6266="",$U6266=""),"",$U6266&amp;" &amp; "&amp;IF(OR($AD6266="",$AD6266=0),"Util NA",$AD6266&amp;" Util"))</f>
        <v/>
      </c>
    </row>
    <row r="6267" ht="15.75" customHeight="1" s="42">
      <c r="A6267" s="41" t="n"/>
      <c r="G6267" s="38" t="n"/>
      <c r="H6267" s="38" t="n"/>
      <c r="I6267" s="38" t="n"/>
      <c r="J6267" s="38" t="n"/>
      <c r="K6267" s="38" t="n"/>
      <c r="L6267" s="38" t="n"/>
      <c r="N6267" s="36">
        <f>IF($B6267="","",IF($C6267="SUPERSTORE","Superstore","DH"))</f>
        <v/>
      </c>
      <c r="O6267" s="36">
        <f>IF($B6267="","",IFERROR(VLOOKUP($B6267,Mapping!$A:$C,2,0),"Not Mapped"))</f>
        <v/>
      </c>
      <c r="P6267" s="36">
        <f>IF($B6267="","",IFERROR(VLOOKUP($B6267,Mapping!$A:$C,3,0),"Not Mapped"))</f>
        <v/>
      </c>
      <c r="Q6267" s="36">
        <f>IF($B6267="","",IFERROR(VLOOKUP($O6267,Leaders!$A:$B,2,0),"Not Mapped"))</f>
        <v/>
      </c>
      <c r="R6267" s="36">
        <f>IF($B6267="","",IF(COUNTIF(Exclusions!$A:$A,$B6267)&gt;0,"Yes","No"))</f>
        <v/>
      </c>
      <c r="S6267" s="38">
        <f>IF($B6267="","",MIN(1,DAY($A6267)/IF($N6267="Superstore",Settings!$B$5,Settings!$B$4)))</f>
        <v/>
      </c>
      <c r="T6267" s="38">
        <f>IF(OR($B6267="",$G6267="",$S6267=0),"",$G6267/$S6267)</f>
        <v/>
      </c>
      <c r="U6267" s="36">
        <f>IF($T6267="","",IF($T6267&lt;Settings!$B$8,"Critical",IF($T6267&lt;Settings!$B$9,"Semi Critical","Non Critical")))</f>
        <v/>
      </c>
      <c r="V6267" s="28" t="n"/>
      <c r="Z6267">
        <f>IF($B6267="","",IFERROR(VLOOKUP($B6267,'Plan HC for CCA'!$A:$B,2,0),""))</f>
        <v/>
      </c>
      <c r="AA6267">
        <f>IF(OR($B6267="",$Z6267=""),"",IF(N($M6267)&lt;$Z6267,"Delta","No Delta"))</f>
        <v/>
      </c>
      <c r="AB6267">
        <f>IF(OR($B6267="",$Z6267=""),"",MAX(0,$Z6267-N($M6267)))</f>
        <v/>
      </c>
      <c r="AC6267" s="46">
        <f>IF($B6267="","",IFERROR(INDEX('CCA Util %'!$H:$H,MATCH($B6267,'CCA Util %'!$E:$E,0)),""))</f>
        <v/>
      </c>
      <c r="AD6267">
        <f>IF($B6267="","",IFERROR(INDEX('CCA Util %'!$G:$G,MATCH($B6267,'CCA Util %'!$E:$E,0)),""))</f>
        <v/>
      </c>
      <c r="AE6267">
        <f>IF(OR($B6267="",$U6267=""),"",$U6267&amp;" &amp; "&amp;IF(OR($AD6267="",$AD6267=0),"Util NA",$AD6267&amp;" Util"))</f>
        <v/>
      </c>
    </row>
    <row r="6268" ht="15.75" customHeight="1" s="42">
      <c r="A6268" s="41" t="n"/>
      <c r="G6268" s="38" t="n"/>
      <c r="H6268" s="38" t="n"/>
      <c r="I6268" s="38" t="n"/>
      <c r="J6268" s="38" t="n"/>
      <c r="K6268" s="38" t="n"/>
      <c r="L6268" s="38" t="n"/>
      <c r="N6268" s="36">
        <f>IF($B6268="","",IF($C6268="SUPERSTORE","Superstore","DH"))</f>
        <v/>
      </c>
      <c r="O6268" s="36">
        <f>IF($B6268="","",IFERROR(VLOOKUP($B6268,Mapping!$A:$C,2,0),"Not Mapped"))</f>
        <v/>
      </c>
      <c r="P6268" s="36">
        <f>IF($B6268="","",IFERROR(VLOOKUP($B6268,Mapping!$A:$C,3,0),"Not Mapped"))</f>
        <v/>
      </c>
      <c r="Q6268" s="36">
        <f>IF($B6268="","",IFERROR(VLOOKUP($O6268,Leaders!$A:$B,2,0),"Not Mapped"))</f>
        <v/>
      </c>
      <c r="R6268" s="36">
        <f>IF($B6268="","",IF(COUNTIF(Exclusions!$A:$A,$B6268)&gt;0,"Yes","No"))</f>
        <v/>
      </c>
      <c r="S6268" s="38">
        <f>IF($B6268="","",MIN(1,DAY($A6268)/IF($N6268="Superstore",Settings!$B$5,Settings!$B$4)))</f>
        <v/>
      </c>
      <c r="T6268" s="38">
        <f>IF(OR($B6268="",$G6268="",$S6268=0),"",$G6268/$S6268)</f>
        <v/>
      </c>
      <c r="U6268" s="36">
        <f>IF($T6268="","",IF($T6268&lt;Settings!$B$8,"Critical",IF($T6268&lt;Settings!$B$9,"Semi Critical","Non Critical")))</f>
        <v/>
      </c>
      <c r="V6268" s="28" t="n"/>
      <c r="Z6268">
        <f>IF($B6268="","",IFERROR(VLOOKUP($B6268,'Plan HC for CCA'!$A:$B,2,0),""))</f>
        <v/>
      </c>
      <c r="AA6268">
        <f>IF(OR($B6268="",$Z6268=""),"",IF(N($M6268)&lt;$Z6268,"Delta","No Delta"))</f>
        <v/>
      </c>
      <c r="AB6268">
        <f>IF(OR($B6268="",$Z6268=""),"",MAX(0,$Z6268-N($M6268)))</f>
        <v/>
      </c>
      <c r="AC6268" s="46">
        <f>IF($B6268="","",IFERROR(INDEX('CCA Util %'!$H:$H,MATCH($B6268,'CCA Util %'!$E:$E,0)),""))</f>
        <v/>
      </c>
      <c r="AD6268">
        <f>IF($B6268="","",IFERROR(INDEX('CCA Util %'!$G:$G,MATCH($B6268,'CCA Util %'!$E:$E,0)),""))</f>
        <v/>
      </c>
      <c r="AE6268">
        <f>IF(OR($B6268="",$U6268=""),"",$U6268&amp;" &amp; "&amp;IF(OR($AD6268="",$AD6268=0),"Util NA",$AD6268&amp;" Util"))</f>
        <v/>
      </c>
    </row>
    <row r="6269" ht="15.75" customHeight="1" s="42">
      <c r="A6269" s="41" t="n"/>
      <c r="G6269" s="38" t="n"/>
      <c r="H6269" s="38" t="n"/>
      <c r="I6269" s="38" t="n"/>
      <c r="J6269" s="38" t="n"/>
      <c r="K6269" s="38" t="n"/>
      <c r="L6269" s="38" t="n"/>
      <c r="N6269" s="36">
        <f>IF($B6269="","",IF($C6269="SUPERSTORE","Superstore","DH"))</f>
        <v/>
      </c>
      <c r="O6269" s="36">
        <f>IF($B6269="","",IFERROR(VLOOKUP($B6269,Mapping!$A:$C,2,0),"Not Mapped"))</f>
        <v/>
      </c>
      <c r="P6269" s="36">
        <f>IF($B6269="","",IFERROR(VLOOKUP($B6269,Mapping!$A:$C,3,0),"Not Mapped"))</f>
        <v/>
      </c>
      <c r="Q6269" s="36">
        <f>IF($B6269="","",IFERROR(VLOOKUP($O6269,Leaders!$A:$B,2,0),"Not Mapped"))</f>
        <v/>
      </c>
      <c r="R6269" s="36">
        <f>IF($B6269="","",IF(COUNTIF(Exclusions!$A:$A,$B6269)&gt;0,"Yes","No"))</f>
        <v/>
      </c>
      <c r="S6269" s="38">
        <f>IF($B6269="","",MIN(1,DAY($A6269)/IF($N6269="Superstore",Settings!$B$5,Settings!$B$4)))</f>
        <v/>
      </c>
      <c r="T6269" s="38">
        <f>IF(OR($B6269="",$G6269="",$S6269=0),"",$G6269/$S6269)</f>
        <v/>
      </c>
      <c r="U6269" s="36">
        <f>IF($T6269="","",IF($T6269&lt;Settings!$B$8,"Critical",IF($T6269&lt;Settings!$B$9,"Semi Critical","Non Critical")))</f>
        <v/>
      </c>
      <c r="V6269" s="28" t="n"/>
      <c r="Z6269">
        <f>IF($B6269="","",IFERROR(VLOOKUP($B6269,'Plan HC for CCA'!$A:$B,2,0),""))</f>
        <v/>
      </c>
      <c r="AA6269">
        <f>IF(OR($B6269="",$Z6269=""),"",IF(N($M6269)&lt;$Z6269,"Delta","No Delta"))</f>
        <v/>
      </c>
      <c r="AB6269">
        <f>IF(OR($B6269="",$Z6269=""),"",MAX(0,$Z6269-N($M6269)))</f>
        <v/>
      </c>
      <c r="AC6269" s="46">
        <f>IF($B6269="","",IFERROR(INDEX('CCA Util %'!$H:$H,MATCH($B6269,'CCA Util %'!$E:$E,0)),""))</f>
        <v/>
      </c>
      <c r="AD6269">
        <f>IF($B6269="","",IFERROR(INDEX('CCA Util %'!$G:$G,MATCH($B6269,'CCA Util %'!$E:$E,0)),""))</f>
        <v/>
      </c>
      <c r="AE6269">
        <f>IF(OR($B6269="",$U6269=""),"",$U6269&amp;" &amp; "&amp;IF(OR($AD6269="",$AD6269=0),"Util NA",$AD6269&amp;" Util"))</f>
        <v/>
      </c>
    </row>
    <row r="6270" ht="15.75" customHeight="1" s="42">
      <c r="A6270" s="41" t="n"/>
      <c r="G6270" s="38" t="n"/>
      <c r="H6270" s="38" t="n"/>
      <c r="I6270" s="38" t="n"/>
      <c r="J6270" s="38" t="n"/>
      <c r="K6270" s="38" t="n"/>
      <c r="L6270" s="38" t="n"/>
      <c r="N6270" s="36">
        <f>IF($B6270="","",IF($C6270="SUPERSTORE","Superstore","DH"))</f>
        <v/>
      </c>
      <c r="O6270" s="36">
        <f>IF($B6270="","",IFERROR(VLOOKUP($B6270,Mapping!$A:$C,2,0),"Not Mapped"))</f>
        <v/>
      </c>
      <c r="P6270" s="36">
        <f>IF($B6270="","",IFERROR(VLOOKUP($B6270,Mapping!$A:$C,3,0),"Not Mapped"))</f>
        <v/>
      </c>
      <c r="Q6270" s="36">
        <f>IF($B6270="","",IFERROR(VLOOKUP($O6270,Leaders!$A:$B,2,0),"Not Mapped"))</f>
        <v/>
      </c>
      <c r="R6270" s="36">
        <f>IF($B6270="","",IF(COUNTIF(Exclusions!$A:$A,$B6270)&gt;0,"Yes","No"))</f>
        <v/>
      </c>
      <c r="S6270" s="38">
        <f>IF($B6270="","",MIN(1,DAY($A6270)/IF($N6270="Superstore",Settings!$B$5,Settings!$B$4)))</f>
        <v/>
      </c>
      <c r="T6270" s="38">
        <f>IF(OR($B6270="",$G6270="",$S6270=0),"",$G6270/$S6270)</f>
        <v/>
      </c>
      <c r="U6270" s="36">
        <f>IF($T6270="","",IF($T6270&lt;Settings!$B$8,"Critical",IF($T6270&lt;Settings!$B$9,"Semi Critical","Non Critical")))</f>
        <v/>
      </c>
      <c r="V6270" s="28" t="n"/>
      <c r="Z6270">
        <f>IF($B6270="","",IFERROR(VLOOKUP($B6270,'Plan HC for CCA'!$A:$B,2,0),""))</f>
        <v/>
      </c>
      <c r="AA6270">
        <f>IF(OR($B6270="",$Z6270=""),"",IF(N($M6270)&lt;$Z6270,"Delta","No Delta"))</f>
        <v/>
      </c>
      <c r="AB6270">
        <f>IF(OR($B6270="",$Z6270=""),"",MAX(0,$Z6270-N($M6270)))</f>
        <v/>
      </c>
      <c r="AC6270" s="46">
        <f>IF($B6270="","",IFERROR(INDEX('CCA Util %'!$H:$H,MATCH($B6270,'CCA Util %'!$E:$E,0)),""))</f>
        <v/>
      </c>
      <c r="AD6270">
        <f>IF($B6270="","",IFERROR(INDEX('CCA Util %'!$G:$G,MATCH($B6270,'CCA Util %'!$E:$E,0)),""))</f>
        <v/>
      </c>
      <c r="AE6270">
        <f>IF(OR($B6270="",$U6270=""),"",$U6270&amp;" &amp; "&amp;IF(OR($AD6270="",$AD6270=0),"Util NA",$AD6270&amp;" Util"))</f>
        <v/>
      </c>
    </row>
    <row r="6271" ht="15.75" customHeight="1" s="42">
      <c r="A6271" s="41" t="n"/>
      <c r="G6271" s="38" t="n"/>
      <c r="H6271" s="38" t="n"/>
      <c r="I6271" s="38" t="n"/>
      <c r="J6271" s="38" t="n"/>
      <c r="K6271" s="38" t="n"/>
      <c r="L6271" s="38" t="n"/>
      <c r="N6271" s="36">
        <f>IF($B6271="","",IF($C6271="SUPERSTORE","Superstore","DH"))</f>
        <v/>
      </c>
      <c r="O6271" s="36">
        <f>IF($B6271="","",IFERROR(VLOOKUP($B6271,Mapping!$A:$C,2,0),"Not Mapped"))</f>
        <v/>
      </c>
      <c r="P6271" s="36">
        <f>IF($B6271="","",IFERROR(VLOOKUP($B6271,Mapping!$A:$C,3,0),"Not Mapped"))</f>
        <v/>
      </c>
      <c r="Q6271" s="36">
        <f>IF($B6271="","",IFERROR(VLOOKUP($O6271,Leaders!$A:$B,2,0),"Not Mapped"))</f>
        <v/>
      </c>
      <c r="R6271" s="36">
        <f>IF($B6271="","",IF(COUNTIF(Exclusions!$A:$A,$B6271)&gt;0,"Yes","No"))</f>
        <v/>
      </c>
      <c r="S6271" s="38">
        <f>IF($B6271="","",MIN(1,DAY($A6271)/IF($N6271="Superstore",Settings!$B$5,Settings!$B$4)))</f>
        <v/>
      </c>
      <c r="T6271" s="38">
        <f>IF(OR($B6271="",$G6271="",$S6271=0),"",$G6271/$S6271)</f>
        <v/>
      </c>
      <c r="U6271" s="36">
        <f>IF($T6271="","",IF($T6271&lt;Settings!$B$8,"Critical",IF($T6271&lt;Settings!$B$9,"Semi Critical","Non Critical")))</f>
        <v/>
      </c>
      <c r="V6271" s="28" t="n"/>
      <c r="Z6271">
        <f>IF($B6271="","",IFERROR(VLOOKUP($B6271,'Plan HC for CCA'!$A:$B,2,0),""))</f>
        <v/>
      </c>
      <c r="AA6271">
        <f>IF(OR($B6271="",$Z6271=""),"",IF(N($M6271)&lt;$Z6271,"Delta","No Delta"))</f>
        <v/>
      </c>
      <c r="AB6271">
        <f>IF(OR($B6271="",$Z6271=""),"",MAX(0,$Z6271-N($M6271)))</f>
        <v/>
      </c>
      <c r="AC6271" s="46">
        <f>IF($B6271="","",IFERROR(INDEX('CCA Util %'!$H:$H,MATCH($B6271,'CCA Util %'!$E:$E,0)),""))</f>
        <v/>
      </c>
      <c r="AD6271">
        <f>IF($B6271="","",IFERROR(INDEX('CCA Util %'!$G:$G,MATCH($B6271,'CCA Util %'!$E:$E,0)),""))</f>
        <v/>
      </c>
      <c r="AE6271">
        <f>IF(OR($B6271="",$U6271=""),"",$U6271&amp;" &amp; "&amp;IF(OR($AD6271="",$AD6271=0),"Util NA",$AD6271&amp;" Util"))</f>
        <v/>
      </c>
    </row>
    <row r="6272" ht="15.75" customHeight="1" s="42">
      <c r="A6272" s="41" t="n"/>
      <c r="G6272" s="38" t="n"/>
      <c r="H6272" s="38" t="n"/>
      <c r="I6272" s="38" t="n"/>
      <c r="J6272" s="38" t="n"/>
      <c r="K6272" s="38" t="n"/>
      <c r="L6272" s="38" t="n"/>
      <c r="N6272" s="36">
        <f>IF($B6272="","",IF($C6272="SUPERSTORE","Superstore","DH"))</f>
        <v/>
      </c>
      <c r="O6272" s="36">
        <f>IF($B6272="","",IFERROR(VLOOKUP($B6272,Mapping!$A:$C,2,0),"Not Mapped"))</f>
        <v/>
      </c>
      <c r="P6272" s="36">
        <f>IF($B6272="","",IFERROR(VLOOKUP($B6272,Mapping!$A:$C,3,0),"Not Mapped"))</f>
        <v/>
      </c>
      <c r="Q6272" s="36">
        <f>IF($B6272="","",IFERROR(VLOOKUP($O6272,Leaders!$A:$B,2,0),"Not Mapped"))</f>
        <v/>
      </c>
      <c r="R6272" s="36">
        <f>IF($B6272="","",IF(COUNTIF(Exclusions!$A:$A,$B6272)&gt;0,"Yes","No"))</f>
        <v/>
      </c>
      <c r="S6272" s="38">
        <f>IF($B6272="","",MIN(1,DAY($A6272)/IF($N6272="Superstore",Settings!$B$5,Settings!$B$4)))</f>
        <v/>
      </c>
      <c r="T6272" s="38">
        <f>IF(OR($B6272="",$G6272="",$S6272=0),"",$G6272/$S6272)</f>
        <v/>
      </c>
      <c r="U6272" s="36">
        <f>IF($T6272="","",IF($T6272&lt;Settings!$B$8,"Critical",IF($T6272&lt;Settings!$B$9,"Semi Critical","Non Critical")))</f>
        <v/>
      </c>
      <c r="V6272" s="28" t="n"/>
      <c r="Z6272">
        <f>IF($B6272="","",IFERROR(VLOOKUP($B6272,'Plan HC for CCA'!$A:$B,2,0),""))</f>
        <v/>
      </c>
      <c r="AA6272">
        <f>IF(OR($B6272="",$Z6272=""),"",IF(N($M6272)&lt;$Z6272,"Delta","No Delta"))</f>
        <v/>
      </c>
      <c r="AB6272">
        <f>IF(OR($B6272="",$Z6272=""),"",MAX(0,$Z6272-N($M6272)))</f>
        <v/>
      </c>
      <c r="AC6272" s="46">
        <f>IF($B6272="","",IFERROR(INDEX('CCA Util %'!$H:$H,MATCH($B6272,'CCA Util %'!$E:$E,0)),""))</f>
        <v/>
      </c>
      <c r="AD6272">
        <f>IF($B6272="","",IFERROR(INDEX('CCA Util %'!$G:$G,MATCH($B6272,'CCA Util %'!$E:$E,0)),""))</f>
        <v/>
      </c>
      <c r="AE6272">
        <f>IF(OR($B6272="",$U6272=""),"",$U6272&amp;" &amp; "&amp;IF(OR($AD6272="",$AD6272=0),"Util NA",$AD6272&amp;" Util"))</f>
        <v/>
      </c>
    </row>
    <row r="6273" ht="15.75" customHeight="1" s="42">
      <c r="A6273" s="41" t="n"/>
      <c r="G6273" s="38" t="n"/>
      <c r="H6273" s="38" t="n"/>
      <c r="I6273" s="38" t="n"/>
      <c r="J6273" s="38" t="n"/>
      <c r="K6273" s="38" t="n"/>
      <c r="L6273" s="38" t="n"/>
      <c r="N6273" s="36">
        <f>IF($B6273="","",IF($C6273="SUPERSTORE","Superstore","DH"))</f>
        <v/>
      </c>
      <c r="O6273" s="36">
        <f>IF($B6273="","",IFERROR(VLOOKUP($B6273,Mapping!$A:$C,2,0),"Not Mapped"))</f>
        <v/>
      </c>
      <c r="P6273" s="36">
        <f>IF($B6273="","",IFERROR(VLOOKUP($B6273,Mapping!$A:$C,3,0),"Not Mapped"))</f>
        <v/>
      </c>
      <c r="Q6273" s="36">
        <f>IF($B6273="","",IFERROR(VLOOKUP($O6273,Leaders!$A:$B,2,0),"Not Mapped"))</f>
        <v/>
      </c>
      <c r="R6273" s="36">
        <f>IF($B6273="","",IF(COUNTIF(Exclusions!$A:$A,$B6273)&gt;0,"Yes","No"))</f>
        <v/>
      </c>
      <c r="S6273" s="38">
        <f>IF($B6273="","",MIN(1,DAY($A6273)/IF($N6273="Superstore",Settings!$B$5,Settings!$B$4)))</f>
        <v/>
      </c>
      <c r="T6273" s="38">
        <f>IF(OR($B6273="",$G6273="",$S6273=0),"",$G6273/$S6273)</f>
        <v/>
      </c>
      <c r="U6273" s="36">
        <f>IF($T6273="","",IF($T6273&lt;Settings!$B$8,"Critical",IF($T6273&lt;Settings!$B$9,"Semi Critical","Non Critical")))</f>
        <v/>
      </c>
      <c r="V6273" s="28" t="n"/>
      <c r="Z6273">
        <f>IF($B6273="","",IFERROR(VLOOKUP($B6273,'Plan HC for CCA'!$A:$B,2,0),""))</f>
        <v/>
      </c>
      <c r="AA6273">
        <f>IF(OR($B6273="",$Z6273=""),"",IF(N($M6273)&lt;$Z6273,"Delta","No Delta"))</f>
        <v/>
      </c>
      <c r="AB6273">
        <f>IF(OR($B6273="",$Z6273=""),"",MAX(0,$Z6273-N($M6273)))</f>
        <v/>
      </c>
      <c r="AC6273" s="46">
        <f>IF($B6273="","",IFERROR(INDEX('CCA Util %'!$H:$H,MATCH($B6273,'CCA Util %'!$E:$E,0)),""))</f>
        <v/>
      </c>
      <c r="AD6273">
        <f>IF($B6273="","",IFERROR(INDEX('CCA Util %'!$G:$G,MATCH($B6273,'CCA Util %'!$E:$E,0)),""))</f>
        <v/>
      </c>
      <c r="AE6273">
        <f>IF(OR($B6273="",$U6273=""),"",$U6273&amp;" &amp; "&amp;IF(OR($AD6273="",$AD6273=0),"Util NA",$AD6273&amp;" Util"))</f>
        <v/>
      </c>
    </row>
    <row r="6274" ht="15.75" customHeight="1" s="42">
      <c r="A6274" s="41" t="n"/>
      <c r="G6274" s="38" t="n"/>
      <c r="H6274" s="38" t="n"/>
      <c r="I6274" s="38" t="n"/>
      <c r="J6274" s="38" t="n"/>
      <c r="K6274" s="38" t="n"/>
      <c r="L6274" s="38" t="n"/>
      <c r="N6274" s="36">
        <f>IF($B6274="","",IF($C6274="SUPERSTORE","Superstore","DH"))</f>
        <v/>
      </c>
      <c r="O6274" s="36">
        <f>IF($B6274="","",IFERROR(VLOOKUP($B6274,Mapping!$A:$C,2,0),"Not Mapped"))</f>
        <v/>
      </c>
      <c r="P6274" s="36">
        <f>IF($B6274="","",IFERROR(VLOOKUP($B6274,Mapping!$A:$C,3,0),"Not Mapped"))</f>
        <v/>
      </c>
      <c r="Q6274" s="36">
        <f>IF($B6274="","",IFERROR(VLOOKUP($O6274,Leaders!$A:$B,2,0),"Not Mapped"))</f>
        <v/>
      </c>
      <c r="R6274" s="36">
        <f>IF($B6274="","",IF(COUNTIF(Exclusions!$A:$A,$B6274)&gt;0,"Yes","No"))</f>
        <v/>
      </c>
      <c r="S6274" s="38">
        <f>IF($B6274="","",MIN(1,DAY($A6274)/IF($N6274="Superstore",Settings!$B$5,Settings!$B$4)))</f>
        <v/>
      </c>
      <c r="T6274" s="38">
        <f>IF(OR($B6274="",$G6274="",$S6274=0),"",$G6274/$S6274)</f>
        <v/>
      </c>
      <c r="U6274" s="36">
        <f>IF($T6274="","",IF($T6274&lt;Settings!$B$8,"Critical",IF($T6274&lt;Settings!$B$9,"Semi Critical","Non Critical")))</f>
        <v/>
      </c>
      <c r="V6274" s="28" t="n"/>
      <c r="Z6274">
        <f>IF($B6274="","",IFERROR(VLOOKUP($B6274,'Plan HC for CCA'!$A:$B,2,0),""))</f>
        <v/>
      </c>
      <c r="AA6274">
        <f>IF(OR($B6274="",$Z6274=""),"",IF(N($M6274)&lt;$Z6274,"Delta","No Delta"))</f>
        <v/>
      </c>
      <c r="AB6274">
        <f>IF(OR($B6274="",$Z6274=""),"",MAX(0,$Z6274-N($M6274)))</f>
        <v/>
      </c>
      <c r="AC6274" s="46">
        <f>IF($B6274="","",IFERROR(INDEX('CCA Util %'!$H:$H,MATCH($B6274,'CCA Util %'!$E:$E,0)),""))</f>
        <v/>
      </c>
      <c r="AD6274">
        <f>IF($B6274="","",IFERROR(INDEX('CCA Util %'!$G:$G,MATCH($B6274,'CCA Util %'!$E:$E,0)),""))</f>
        <v/>
      </c>
      <c r="AE6274">
        <f>IF(OR($B6274="",$U6274=""),"",$U6274&amp;" &amp; "&amp;IF(OR($AD6274="",$AD6274=0),"Util NA",$AD6274&amp;" Util"))</f>
        <v/>
      </c>
    </row>
    <row r="6275" ht="15.75" customHeight="1" s="42">
      <c r="A6275" s="41" t="n"/>
      <c r="G6275" s="38" t="n"/>
      <c r="H6275" s="38" t="n"/>
      <c r="I6275" s="38" t="n"/>
      <c r="J6275" s="38" t="n"/>
      <c r="K6275" s="38" t="n"/>
      <c r="L6275" s="38" t="n"/>
      <c r="N6275" s="36">
        <f>IF($B6275="","",IF($C6275="SUPERSTORE","Superstore","DH"))</f>
        <v/>
      </c>
      <c r="O6275" s="36">
        <f>IF($B6275="","",IFERROR(VLOOKUP($B6275,Mapping!$A:$C,2,0),"Not Mapped"))</f>
        <v/>
      </c>
      <c r="P6275" s="36">
        <f>IF($B6275="","",IFERROR(VLOOKUP($B6275,Mapping!$A:$C,3,0),"Not Mapped"))</f>
        <v/>
      </c>
      <c r="Q6275" s="36">
        <f>IF($B6275="","",IFERROR(VLOOKUP($O6275,Leaders!$A:$B,2,0),"Not Mapped"))</f>
        <v/>
      </c>
      <c r="R6275" s="36">
        <f>IF($B6275="","",IF(COUNTIF(Exclusions!$A:$A,$B6275)&gt;0,"Yes","No"))</f>
        <v/>
      </c>
      <c r="S6275" s="38">
        <f>IF($B6275="","",MIN(1,DAY($A6275)/IF($N6275="Superstore",Settings!$B$5,Settings!$B$4)))</f>
        <v/>
      </c>
      <c r="T6275" s="38">
        <f>IF(OR($B6275="",$G6275="",$S6275=0),"",$G6275/$S6275)</f>
        <v/>
      </c>
      <c r="U6275" s="36">
        <f>IF($T6275="","",IF($T6275&lt;Settings!$B$8,"Critical",IF($T6275&lt;Settings!$B$9,"Semi Critical","Non Critical")))</f>
        <v/>
      </c>
      <c r="V6275" s="28" t="n"/>
      <c r="Z6275">
        <f>IF($B6275="","",IFERROR(VLOOKUP($B6275,'Plan HC for CCA'!$A:$B,2,0),""))</f>
        <v/>
      </c>
      <c r="AA6275">
        <f>IF(OR($B6275="",$Z6275=""),"",IF(N($M6275)&lt;$Z6275,"Delta","No Delta"))</f>
        <v/>
      </c>
      <c r="AB6275">
        <f>IF(OR($B6275="",$Z6275=""),"",MAX(0,$Z6275-N($M6275)))</f>
        <v/>
      </c>
      <c r="AC6275" s="46">
        <f>IF($B6275="","",IFERROR(INDEX('CCA Util %'!$H:$H,MATCH($B6275,'CCA Util %'!$E:$E,0)),""))</f>
        <v/>
      </c>
      <c r="AD6275">
        <f>IF($B6275="","",IFERROR(INDEX('CCA Util %'!$G:$G,MATCH($B6275,'CCA Util %'!$E:$E,0)),""))</f>
        <v/>
      </c>
      <c r="AE6275">
        <f>IF(OR($B6275="",$U6275=""),"",$U6275&amp;" &amp; "&amp;IF(OR($AD6275="",$AD6275=0),"Util NA",$AD6275&amp;" Util"))</f>
        <v/>
      </c>
    </row>
    <row r="6276" ht="15.75" customHeight="1" s="42">
      <c r="A6276" s="41" t="n"/>
      <c r="G6276" s="38" t="n"/>
      <c r="H6276" s="38" t="n"/>
      <c r="I6276" s="38" t="n"/>
      <c r="J6276" s="38" t="n"/>
      <c r="K6276" s="38" t="n"/>
      <c r="L6276" s="38" t="n"/>
      <c r="N6276" s="36">
        <f>IF($B6276="","",IF($C6276="SUPERSTORE","Superstore","DH"))</f>
        <v/>
      </c>
      <c r="O6276" s="36">
        <f>IF($B6276="","",IFERROR(VLOOKUP($B6276,Mapping!$A:$C,2,0),"Not Mapped"))</f>
        <v/>
      </c>
      <c r="P6276" s="36">
        <f>IF($B6276="","",IFERROR(VLOOKUP($B6276,Mapping!$A:$C,3,0),"Not Mapped"))</f>
        <v/>
      </c>
      <c r="Q6276" s="36">
        <f>IF($B6276="","",IFERROR(VLOOKUP($O6276,Leaders!$A:$B,2,0),"Not Mapped"))</f>
        <v/>
      </c>
      <c r="R6276" s="36">
        <f>IF($B6276="","",IF(COUNTIF(Exclusions!$A:$A,$B6276)&gt;0,"Yes","No"))</f>
        <v/>
      </c>
      <c r="S6276" s="38">
        <f>IF($B6276="","",MIN(1,DAY($A6276)/IF($N6276="Superstore",Settings!$B$5,Settings!$B$4)))</f>
        <v/>
      </c>
      <c r="T6276" s="38">
        <f>IF(OR($B6276="",$G6276="",$S6276=0),"",$G6276/$S6276)</f>
        <v/>
      </c>
      <c r="U6276" s="36">
        <f>IF($T6276="","",IF($T6276&lt;Settings!$B$8,"Critical",IF($T6276&lt;Settings!$B$9,"Semi Critical","Non Critical")))</f>
        <v/>
      </c>
      <c r="V6276" s="28" t="n"/>
      <c r="Z6276">
        <f>IF($B6276="","",IFERROR(VLOOKUP($B6276,'Plan HC for CCA'!$A:$B,2,0),""))</f>
        <v/>
      </c>
      <c r="AA6276">
        <f>IF(OR($B6276="",$Z6276=""),"",IF(N($M6276)&lt;$Z6276,"Delta","No Delta"))</f>
        <v/>
      </c>
      <c r="AB6276">
        <f>IF(OR($B6276="",$Z6276=""),"",MAX(0,$Z6276-N($M6276)))</f>
        <v/>
      </c>
      <c r="AC6276" s="46">
        <f>IF($B6276="","",IFERROR(INDEX('CCA Util %'!$H:$H,MATCH($B6276,'CCA Util %'!$E:$E,0)),""))</f>
        <v/>
      </c>
      <c r="AD6276">
        <f>IF($B6276="","",IFERROR(INDEX('CCA Util %'!$G:$G,MATCH($B6276,'CCA Util %'!$E:$E,0)),""))</f>
        <v/>
      </c>
      <c r="AE6276">
        <f>IF(OR($B6276="",$U6276=""),"",$U6276&amp;" &amp; "&amp;IF(OR($AD6276="",$AD6276=0),"Util NA",$AD6276&amp;" Util"))</f>
        <v/>
      </c>
    </row>
    <row r="6277" ht="15.75" customHeight="1" s="42">
      <c r="A6277" s="41" t="n"/>
      <c r="G6277" s="38" t="n"/>
      <c r="H6277" s="38" t="n"/>
      <c r="I6277" s="38" t="n"/>
      <c r="J6277" s="38" t="n"/>
      <c r="K6277" s="38" t="n"/>
      <c r="L6277" s="38" t="n"/>
      <c r="N6277" s="36">
        <f>IF($B6277="","",IF($C6277="SUPERSTORE","Superstore","DH"))</f>
        <v/>
      </c>
      <c r="O6277" s="36">
        <f>IF($B6277="","",IFERROR(VLOOKUP($B6277,Mapping!$A:$C,2,0),"Not Mapped"))</f>
        <v/>
      </c>
      <c r="P6277" s="36">
        <f>IF($B6277="","",IFERROR(VLOOKUP($B6277,Mapping!$A:$C,3,0),"Not Mapped"))</f>
        <v/>
      </c>
      <c r="Q6277" s="36">
        <f>IF($B6277="","",IFERROR(VLOOKUP($O6277,Leaders!$A:$B,2,0),"Not Mapped"))</f>
        <v/>
      </c>
      <c r="R6277" s="36">
        <f>IF($B6277="","",IF(COUNTIF(Exclusions!$A:$A,$B6277)&gt;0,"Yes","No"))</f>
        <v/>
      </c>
      <c r="S6277" s="38">
        <f>IF($B6277="","",MIN(1,DAY($A6277)/IF($N6277="Superstore",Settings!$B$5,Settings!$B$4)))</f>
        <v/>
      </c>
      <c r="T6277" s="38">
        <f>IF(OR($B6277="",$G6277="",$S6277=0),"",$G6277/$S6277)</f>
        <v/>
      </c>
      <c r="U6277" s="36">
        <f>IF($T6277="","",IF($T6277&lt;Settings!$B$8,"Critical",IF($T6277&lt;Settings!$B$9,"Semi Critical","Non Critical")))</f>
        <v/>
      </c>
      <c r="V6277" s="28" t="n"/>
      <c r="Z6277">
        <f>IF($B6277="","",IFERROR(VLOOKUP($B6277,'Plan HC for CCA'!$A:$B,2,0),""))</f>
        <v/>
      </c>
      <c r="AA6277">
        <f>IF(OR($B6277="",$Z6277=""),"",IF(N($M6277)&lt;$Z6277,"Delta","No Delta"))</f>
        <v/>
      </c>
      <c r="AB6277">
        <f>IF(OR($B6277="",$Z6277=""),"",MAX(0,$Z6277-N($M6277)))</f>
        <v/>
      </c>
      <c r="AC6277" s="46">
        <f>IF($B6277="","",IFERROR(INDEX('CCA Util %'!$H:$H,MATCH($B6277,'CCA Util %'!$E:$E,0)),""))</f>
        <v/>
      </c>
      <c r="AD6277">
        <f>IF($B6277="","",IFERROR(INDEX('CCA Util %'!$G:$G,MATCH($B6277,'CCA Util %'!$E:$E,0)),""))</f>
        <v/>
      </c>
      <c r="AE6277">
        <f>IF(OR($B6277="",$U6277=""),"",$U6277&amp;" &amp; "&amp;IF(OR($AD6277="",$AD6277=0),"Util NA",$AD6277&amp;" Util"))</f>
        <v/>
      </c>
    </row>
    <row r="6278" ht="15.75" customHeight="1" s="42">
      <c r="A6278" s="41" t="n"/>
      <c r="G6278" s="38" t="n"/>
      <c r="H6278" s="38" t="n"/>
      <c r="I6278" s="38" t="n"/>
      <c r="J6278" s="38" t="n"/>
      <c r="K6278" s="38" t="n"/>
      <c r="L6278" s="38" t="n"/>
      <c r="N6278" s="36">
        <f>IF($B6278="","",IF($C6278="SUPERSTORE","Superstore","DH"))</f>
        <v/>
      </c>
      <c r="O6278" s="36">
        <f>IF($B6278="","",IFERROR(VLOOKUP($B6278,Mapping!$A:$C,2,0),"Not Mapped"))</f>
        <v/>
      </c>
      <c r="P6278" s="36">
        <f>IF($B6278="","",IFERROR(VLOOKUP($B6278,Mapping!$A:$C,3,0),"Not Mapped"))</f>
        <v/>
      </c>
      <c r="Q6278" s="36">
        <f>IF($B6278="","",IFERROR(VLOOKUP($O6278,Leaders!$A:$B,2,0),"Not Mapped"))</f>
        <v/>
      </c>
      <c r="R6278" s="36">
        <f>IF($B6278="","",IF(COUNTIF(Exclusions!$A:$A,$B6278)&gt;0,"Yes","No"))</f>
        <v/>
      </c>
      <c r="S6278" s="38">
        <f>IF($B6278="","",MIN(1,DAY($A6278)/IF($N6278="Superstore",Settings!$B$5,Settings!$B$4)))</f>
        <v/>
      </c>
      <c r="T6278" s="38">
        <f>IF(OR($B6278="",$G6278="",$S6278=0),"",$G6278/$S6278)</f>
        <v/>
      </c>
      <c r="U6278" s="36">
        <f>IF($T6278="","",IF($T6278&lt;Settings!$B$8,"Critical",IF($T6278&lt;Settings!$B$9,"Semi Critical","Non Critical")))</f>
        <v/>
      </c>
      <c r="V6278" s="28" t="n"/>
      <c r="Z6278">
        <f>IF($B6278="","",IFERROR(VLOOKUP($B6278,'Plan HC for CCA'!$A:$B,2,0),""))</f>
        <v/>
      </c>
      <c r="AA6278">
        <f>IF(OR($B6278="",$Z6278=""),"",IF(N($M6278)&lt;$Z6278,"Delta","No Delta"))</f>
        <v/>
      </c>
      <c r="AB6278">
        <f>IF(OR($B6278="",$Z6278=""),"",MAX(0,$Z6278-N($M6278)))</f>
        <v/>
      </c>
      <c r="AC6278" s="46">
        <f>IF($B6278="","",IFERROR(INDEX('CCA Util %'!$H:$H,MATCH($B6278,'CCA Util %'!$E:$E,0)),""))</f>
        <v/>
      </c>
      <c r="AD6278">
        <f>IF($B6278="","",IFERROR(INDEX('CCA Util %'!$G:$G,MATCH($B6278,'CCA Util %'!$E:$E,0)),""))</f>
        <v/>
      </c>
      <c r="AE6278">
        <f>IF(OR($B6278="",$U6278=""),"",$U6278&amp;" &amp; "&amp;IF(OR($AD6278="",$AD6278=0),"Util NA",$AD6278&amp;" Util"))</f>
        <v/>
      </c>
    </row>
    <row r="6279" ht="15.75" customHeight="1" s="42">
      <c r="A6279" s="41" t="n"/>
      <c r="G6279" s="38" t="n"/>
      <c r="H6279" s="38" t="n"/>
      <c r="I6279" s="38" t="n"/>
      <c r="J6279" s="38" t="n"/>
      <c r="K6279" s="38" t="n"/>
      <c r="L6279" s="38" t="n"/>
      <c r="N6279" s="36">
        <f>IF($B6279="","",IF($C6279="SUPERSTORE","Superstore","DH"))</f>
        <v/>
      </c>
      <c r="O6279" s="36">
        <f>IF($B6279="","",IFERROR(VLOOKUP($B6279,Mapping!$A:$C,2,0),"Not Mapped"))</f>
        <v/>
      </c>
      <c r="P6279" s="36">
        <f>IF($B6279="","",IFERROR(VLOOKUP($B6279,Mapping!$A:$C,3,0),"Not Mapped"))</f>
        <v/>
      </c>
      <c r="Q6279" s="36">
        <f>IF($B6279="","",IFERROR(VLOOKUP($O6279,Leaders!$A:$B,2,0),"Not Mapped"))</f>
        <v/>
      </c>
      <c r="R6279" s="36">
        <f>IF($B6279="","",IF(COUNTIF(Exclusions!$A:$A,$B6279)&gt;0,"Yes","No"))</f>
        <v/>
      </c>
      <c r="S6279" s="38">
        <f>IF($B6279="","",MIN(1,DAY($A6279)/IF($N6279="Superstore",Settings!$B$5,Settings!$B$4)))</f>
        <v/>
      </c>
      <c r="T6279" s="38">
        <f>IF(OR($B6279="",$G6279="",$S6279=0),"",$G6279/$S6279)</f>
        <v/>
      </c>
      <c r="U6279" s="36">
        <f>IF($T6279="","",IF($T6279&lt;Settings!$B$8,"Critical",IF($T6279&lt;Settings!$B$9,"Semi Critical","Non Critical")))</f>
        <v/>
      </c>
      <c r="V6279" s="28" t="n"/>
      <c r="Z6279">
        <f>IF($B6279="","",IFERROR(VLOOKUP($B6279,'Plan HC for CCA'!$A:$B,2,0),""))</f>
        <v/>
      </c>
      <c r="AA6279">
        <f>IF(OR($B6279="",$Z6279=""),"",IF(N($M6279)&lt;$Z6279,"Delta","No Delta"))</f>
        <v/>
      </c>
      <c r="AB6279">
        <f>IF(OR($B6279="",$Z6279=""),"",MAX(0,$Z6279-N($M6279)))</f>
        <v/>
      </c>
      <c r="AC6279" s="46">
        <f>IF($B6279="","",IFERROR(INDEX('CCA Util %'!$H:$H,MATCH($B6279,'CCA Util %'!$E:$E,0)),""))</f>
        <v/>
      </c>
      <c r="AD6279">
        <f>IF($B6279="","",IFERROR(INDEX('CCA Util %'!$G:$G,MATCH($B6279,'CCA Util %'!$E:$E,0)),""))</f>
        <v/>
      </c>
      <c r="AE6279">
        <f>IF(OR($B6279="",$U6279=""),"",$U6279&amp;" &amp; "&amp;IF(OR($AD6279="",$AD6279=0),"Util NA",$AD6279&amp;" Util"))</f>
        <v/>
      </c>
    </row>
    <row r="6280" ht="15.75" customHeight="1" s="42">
      <c r="A6280" s="41" t="n"/>
      <c r="G6280" s="38" t="n"/>
      <c r="H6280" s="38" t="n"/>
      <c r="I6280" s="38" t="n"/>
      <c r="J6280" s="38" t="n"/>
      <c r="K6280" s="38" t="n"/>
      <c r="L6280" s="38" t="n"/>
      <c r="N6280" s="36">
        <f>IF($B6280="","",IF($C6280="SUPERSTORE","Superstore","DH"))</f>
        <v/>
      </c>
      <c r="O6280" s="36">
        <f>IF($B6280="","",IFERROR(VLOOKUP($B6280,Mapping!$A:$C,2,0),"Not Mapped"))</f>
        <v/>
      </c>
      <c r="P6280" s="36">
        <f>IF($B6280="","",IFERROR(VLOOKUP($B6280,Mapping!$A:$C,3,0),"Not Mapped"))</f>
        <v/>
      </c>
      <c r="Q6280" s="36">
        <f>IF($B6280="","",IFERROR(VLOOKUP($O6280,Leaders!$A:$B,2,0),"Not Mapped"))</f>
        <v/>
      </c>
      <c r="R6280" s="36">
        <f>IF($B6280="","",IF(COUNTIF(Exclusions!$A:$A,$B6280)&gt;0,"Yes","No"))</f>
        <v/>
      </c>
      <c r="S6280" s="38">
        <f>IF($B6280="","",MIN(1,DAY($A6280)/IF($N6280="Superstore",Settings!$B$5,Settings!$B$4)))</f>
        <v/>
      </c>
      <c r="T6280" s="38">
        <f>IF(OR($B6280="",$G6280="",$S6280=0),"",$G6280/$S6280)</f>
        <v/>
      </c>
      <c r="U6280" s="36">
        <f>IF($T6280="","",IF($T6280&lt;Settings!$B$8,"Critical",IF($T6280&lt;Settings!$B$9,"Semi Critical","Non Critical")))</f>
        <v/>
      </c>
      <c r="V6280" s="28" t="n"/>
      <c r="Z6280">
        <f>IF($B6280="","",IFERROR(VLOOKUP($B6280,'Plan HC for CCA'!$A:$B,2,0),""))</f>
        <v/>
      </c>
      <c r="AA6280">
        <f>IF(OR($B6280="",$Z6280=""),"",IF(N($M6280)&lt;$Z6280,"Delta","No Delta"))</f>
        <v/>
      </c>
      <c r="AB6280">
        <f>IF(OR($B6280="",$Z6280=""),"",MAX(0,$Z6280-N($M6280)))</f>
        <v/>
      </c>
      <c r="AC6280" s="46">
        <f>IF($B6280="","",IFERROR(INDEX('CCA Util %'!$H:$H,MATCH($B6280,'CCA Util %'!$E:$E,0)),""))</f>
        <v/>
      </c>
      <c r="AD6280">
        <f>IF($B6280="","",IFERROR(INDEX('CCA Util %'!$G:$G,MATCH($B6280,'CCA Util %'!$E:$E,0)),""))</f>
        <v/>
      </c>
      <c r="AE6280">
        <f>IF(OR($B6280="",$U6280=""),"",$U6280&amp;" &amp; "&amp;IF(OR($AD6280="",$AD6280=0),"Util NA",$AD6280&amp;" Util"))</f>
        <v/>
      </c>
    </row>
    <row r="6281" ht="15.75" customHeight="1" s="42">
      <c r="A6281" s="41" t="n"/>
      <c r="G6281" s="38" t="n"/>
      <c r="H6281" s="38" t="n"/>
      <c r="I6281" s="38" t="n"/>
      <c r="J6281" s="38" t="n"/>
      <c r="K6281" s="38" t="n"/>
      <c r="L6281" s="38" t="n"/>
      <c r="N6281" s="36">
        <f>IF($B6281="","",IF($C6281="SUPERSTORE","Superstore","DH"))</f>
        <v/>
      </c>
      <c r="O6281" s="36">
        <f>IF($B6281="","",IFERROR(VLOOKUP($B6281,Mapping!$A:$C,2,0),"Not Mapped"))</f>
        <v/>
      </c>
      <c r="P6281" s="36">
        <f>IF($B6281="","",IFERROR(VLOOKUP($B6281,Mapping!$A:$C,3,0),"Not Mapped"))</f>
        <v/>
      </c>
      <c r="Q6281" s="36">
        <f>IF($B6281="","",IFERROR(VLOOKUP($O6281,Leaders!$A:$B,2,0),"Not Mapped"))</f>
        <v/>
      </c>
      <c r="R6281" s="36">
        <f>IF($B6281="","",IF(COUNTIF(Exclusions!$A:$A,$B6281)&gt;0,"Yes","No"))</f>
        <v/>
      </c>
      <c r="S6281" s="38">
        <f>IF($B6281="","",MIN(1,DAY($A6281)/IF($N6281="Superstore",Settings!$B$5,Settings!$B$4)))</f>
        <v/>
      </c>
      <c r="T6281" s="38">
        <f>IF(OR($B6281="",$G6281="",$S6281=0),"",$G6281/$S6281)</f>
        <v/>
      </c>
      <c r="U6281" s="36">
        <f>IF($T6281="","",IF($T6281&lt;Settings!$B$8,"Critical",IF($T6281&lt;Settings!$B$9,"Semi Critical","Non Critical")))</f>
        <v/>
      </c>
      <c r="V6281" s="28" t="n"/>
      <c r="Z6281">
        <f>IF($B6281="","",IFERROR(VLOOKUP($B6281,'Plan HC for CCA'!$A:$B,2,0),""))</f>
        <v/>
      </c>
      <c r="AA6281">
        <f>IF(OR($B6281="",$Z6281=""),"",IF(N($M6281)&lt;$Z6281,"Delta","No Delta"))</f>
        <v/>
      </c>
      <c r="AB6281">
        <f>IF(OR($B6281="",$Z6281=""),"",MAX(0,$Z6281-N($M6281)))</f>
        <v/>
      </c>
      <c r="AC6281" s="46">
        <f>IF($B6281="","",IFERROR(INDEX('CCA Util %'!$H:$H,MATCH($B6281,'CCA Util %'!$E:$E,0)),""))</f>
        <v/>
      </c>
      <c r="AD6281">
        <f>IF($B6281="","",IFERROR(INDEX('CCA Util %'!$G:$G,MATCH($B6281,'CCA Util %'!$E:$E,0)),""))</f>
        <v/>
      </c>
      <c r="AE6281">
        <f>IF(OR($B6281="",$U6281=""),"",$U6281&amp;" &amp; "&amp;IF(OR($AD6281="",$AD6281=0),"Util NA",$AD6281&amp;" Util"))</f>
        <v/>
      </c>
    </row>
    <row r="6282" ht="15.75" customHeight="1" s="42">
      <c r="A6282" s="41" t="n"/>
      <c r="G6282" s="38" t="n"/>
      <c r="H6282" s="38" t="n"/>
      <c r="I6282" s="38" t="n"/>
      <c r="J6282" s="38" t="n"/>
      <c r="K6282" s="38" t="n"/>
      <c r="L6282" s="38" t="n"/>
      <c r="N6282" s="36">
        <f>IF($B6282="","",IF($C6282="SUPERSTORE","Superstore","DH"))</f>
        <v/>
      </c>
      <c r="O6282" s="36">
        <f>IF($B6282="","",IFERROR(VLOOKUP($B6282,Mapping!$A:$C,2,0),"Not Mapped"))</f>
        <v/>
      </c>
      <c r="P6282" s="36">
        <f>IF($B6282="","",IFERROR(VLOOKUP($B6282,Mapping!$A:$C,3,0),"Not Mapped"))</f>
        <v/>
      </c>
      <c r="Q6282" s="36">
        <f>IF($B6282="","",IFERROR(VLOOKUP($O6282,Leaders!$A:$B,2,0),"Not Mapped"))</f>
        <v/>
      </c>
      <c r="R6282" s="36">
        <f>IF($B6282="","",IF(COUNTIF(Exclusions!$A:$A,$B6282)&gt;0,"Yes","No"))</f>
        <v/>
      </c>
      <c r="S6282" s="38">
        <f>IF($B6282="","",MIN(1,DAY($A6282)/IF($N6282="Superstore",Settings!$B$5,Settings!$B$4)))</f>
        <v/>
      </c>
      <c r="T6282" s="38">
        <f>IF(OR($B6282="",$G6282="",$S6282=0),"",$G6282/$S6282)</f>
        <v/>
      </c>
      <c r="U6282" s="36">
        <f>IF($T6282="","",IF($T6282&lt;Settings!$B$8,"Critical",IF($T6282&lt;Settings!$B$9,"Semi Critical","Non Critical")))</f>
        <v/>
      </c>
      <c r="V6282" s="28" t="n"/>
      <c r="Z6282">
        <f>IF($B6282="","",IFERROR(VLOOKUP($B6282,'Plan HC for CCA'!$A:$B,2,0),""))</f>
        <v/>
      </c>
      <c r="AA6282">
        <f>IF(OR($B6282="",$Z6282=""),"",IF(N($M6282)&lt;$Z6282,"Delta","No Delta"))</f>
        <v/>
      </c>
      <c r="AB6282">
        <f>IF(OR($B6282="",$Z6282=""),"",MAX(0,$Z6282-N($M6282)))</f>
        <v/>
      </c>
      <c r="AC6282" s="46">
        <f>IF($B6282="","",IFERROR(INDEX('CCA Util %'!$H:$H,MATCH($B6282,'CCA Util %'!$E:$E,0)),""))</f>
        <v/>
      </c>
      <c r="AD6282">
        <f>IF($B6282="","",IFERROR(INDEX('CCA Util %'!$G:$G,MATCH($B6282,'CCA Util %'!$E:$E,0)),""))</f>
        <v/>
      </c>
      <c r="AE6282">
        <f>IF(OR($B6282="",$U6282=""),"",$U6282&amp;" &amp; "&amp;IF(OR($AD6282="",$AD6282=0),"Util NA",$AD6282&amp;" Util"))</f>
        <v/>
      </c>
    </row>
    <row r="6283" ht="15.75" customHeight="1" s="42">
      <c r="A6283" s="41" t="n"/>
      <c r="G6283" s="38" t="n"/>
      <c r="H6283" s="38" t="n"/>
      <c r="I6283" s="38" t="n"/>
      <c r="J6283" s="38" t="n"/>
      <c r="K6283" s="38" t="n"/>
      <c r="L6283" s="38" t="n"/>
      <c r="N6283" s="36">
        <f>IF($B6283="","",IF($C6283="SUPERSTORE","Superstore","DH"))</f>
        <v/>
      </c>
      <c r="O6283" s="36">
        <f>IF($B6283="","",IFERROR(VLOOKUP($B6283,Mapping!$A:$C,2,0),"Not Mapped"))</f>
        <v/>
      </c>
      <c r="P6283" s="36">
        <f>IF($B6283="","",IFERROR(VLOOKUP($B6283,Mapping!$A:$C,3,0),"Not Mapped"))</f>
        <v/>
      </c>
      <c r="Q6283" s="36">
        <f>IF($B6283="","",IFERROR(VLOOKUP($O6283,Leaders!$A:$B,2,0),"Not Mapped"))</f>
        <v/>
      </c>
      <c r="R6283" s="36">
        <f>IF($B6283="","",IF(COUNTIF(Exclusions!$A:$A,$B6283)&gt;0,"Yes","No"))</f>
        <v/>
      </c>
      <c r="S6283" s="38">
        <f>IF($B6283="","",MIN(1,DAY($A6283)/IF($N6283="Superstore",Settings!$B$5,Settings!$B$4)))</f>
        <v/>
      </c>
      <c r="T6283" s="38">
        <f>IF(OR($B6283="",$G6283="",$S6283=0),"",$G6283/$S6283)</f>
        <v/>
      </c>
      <c r="U6283" s="36">
        <f>IF($T6283="","",IF($T6283&lt;Settings!$B$8,"Critical",IF($T6283&lt;Settings!$B$9,"Semi Critical","Non Critical")))</f>
        <v/>
      </c>
      <c r="V6283" s="28" t="n"/>
      <c r="Z6283">
        <f>IF($B6283="","",IFERROR(VLOOKUP($B6283,'Plan HC for CCA'!$A:$B,2,0),""))</f>
        <v/>
      </c>
      <c r="AA6283">
        <f>IF(OR($B6283="",$Z6283=""),"",IF(N($M6283)&lt;$Z6283,"Delta","No Delta"))</f>
        <v/>
      </c>
      <c r="AB6283">
        <f>IF(OR($B6283="",$Z6283=""),"",MAX(0,$Z6283-N($M6283)))</f>
        <v/>
      </c>
      <c r="AC6283" s="46">
        <f>IF($B6283="","",IFERROR(INDEX('CCA Util %'!$H:$H,MATCH($B6283,'CCA Util %'!$E:$E,0)),""))</f>
        <v/>
      </c>
      <c r="AD6283">
        <f>IF($B6283="","",IFERROR(INDEX('CCA Util %'!$G:$G,MATCH($B6283,'CCA Util %'!$E:$E,0)),""))</f>
        <v/>
      </c>
      <c r="AE6283">
        <f>IF(OR($B6283="",$U6283=""),"",$U6283&amp;" &amp; "&amp;IF(OR($AD6283="",$AD6283=0),"Util NA",$AD6283&amp;" Util"))</f>
        <v/>
      </c>
    </row>
    <row r="6284" ht="15.75" customHeight="1" s="42">
      <c r="A6284" s="41" t="n"/>
      <c r="G6284" s="38" t="n"/>
      <c r="H6284" s="38" t="n"/>
      <c r="I6284" s="38" t="n"/>
      <c r="J6284" s="38" t="n"/>
      <c r="K6284" s="38" t="n"/>
      <c r="L6284" s="38" t="n"/>
      <c r="N6284" s="36">
        <f>IF($B6284="","",IF($C6284="SUPERSTORE","Superstore","DH"))</f>
        <v/>
      </c>
      <c r="O6284" s="36">
        <f>IF($B6284="","",IFERROR(VLOOKUP($B6284,Mapping!$A:$C,2,0),"Not Mapped"))</f>
        <v/>
      </c>
      <c r="P6284" s="36">
        <f>IF($B6284="","",IFERROR(VLOOKUP($B6284,Mapping!$A:$C,3,0),"Not Mapped"))</f>
        <v/>
      </c>
      <c r="Q6284" s="36">
        <f>IF($B6284="","",IFERROR(VLOOKUP($O6284,Leaders!$A:$B,2,0),"Not Mapped"))</f>
        <v/>
      </c>
      <c r="R6284" s="36">
        <f>IF($B6284="","",IF(COUNTIF(Exclusions!$A:$A,$B6284)&gt;0,"Yes","No"))</f>
        <v/>
      </c>
      <c r="S6284" s="38">
        <f>IF($B6284="","",MIN(1,DAY($A6284)/IF($N6284="Superstore",Settings!$B$5,Settings!$B$4)))</f>
        <v/>
      </c>
      <c r="T6284" s="38">
        <f>IF(OR($B6284="",$G6284="",$S6284=0),"",$G6284/$S6284)</f>
        <v/>
      </c>
      <c r="U6284" s="36">
        <f>IF($T6284="","",IF($T6284&lt;Settings!$B$8,"Critical",IF($T6284&lt;Settings!$B$9,"Semi Critical","Non Critical")))</f>
        <v/>
      </c>
      <c r="V6284" s="28" t="n"/>
      <c r="Z6284">
        <f>IF($B6284="","",IFERROR(VLOOKUP($B6284,'Plan HC for CCA'!$A:$B,2,0),""))</f>
        <v/>
      </c>
      <c r="AA6284">
        <f>IF(OR($B6284="",$Z6284=""),"",IF(N($M6284)&lt;$Z6284,"Delta","No Delta"))</f>
        <v/>
      </c>
      <c r="AB6284">
        <f>IF(OR($B6284="",$Z6284=""),"",MAX(0,$Z6284-N($M6284)))</f>
        <v/>
      </c>
      <c r="AC6284" s="46">
        <f>IF($B6284="","",IFERROR(INDEX('CCA Util %'!$H:$H,MATCH($B6284,'CCA Util %'!$E:$E,0)),""))</f>
        <v/>
      </c>
      <c r="AD6284">
        <f>IF($B6284="","",IFERROR(INDEX('CCA Util %'!$G:$G,MATCH($B6284,'CCA Util %'!$E:$E,0)),""))</f>
        <v/>
      </c>
      <c r="AE6284">
        <f>IF(OR($B6284="",$U6284=""),"",$U6284&amp;" &amp; "&amp;IF(OR($AD6284="",$AD6284=0),"Util NA",$AD6284&amp;" Util"))</f>
        <v/>
      </c>
    </row>
    <row r="6285" ht="15.75" customHeight="1" s="42">
      <c r="A6285" s="41" t="n"/>
      <c r="G6285" s="38" t="n"/>
      <c r="H6285" s="38" t="n"/>
      <c r="I6285" s="38" t="n"/>
      <c r="J6285" s="38" t="n"/>
      <c r="K6285" s="38" t="n"/>
      <c r="L6285" s="38" t="n"/>
      <c r="N6285" s="36">
        <f>IF($B6285="","",IF($C6285="SUPERSTORE","Superstore","DH"))</f>
        <v/>
      </c>
      <c r="O6285" s="36">
        <f>IF($B6285="","",IFERROR(VLOOKUP($B6285,Mapping!$A:$C,2,0),"Not Mapped"))</f>
        <v/>
      </c>
      <c r="P6285" s="36">
        <f>IF($B6285="","",IFERROR(VLOOKUP($B6285,Mapping!$A:$C,3,0),"Not Mapped"))</f>
        <v/>
      </c>
      <c r="Q6285" s="36">
        <f>IF($B6285="","",IFERROR(VLOOKUP($O6285,Leaders!$A:$B,2,0),"Not Mapped"))</f>
        <v/>
      </c>
      <c r="R6285" s="36">
        <f>IF($B6285="","",IF(COUNTIF(Exclusions!$A:$A,$B6285)&gt;0,"Yes","No"))</f>
        <v/>
      </c>
      <c r="S6285" s="38">
        <f>IF($B6285="","",MIN(1,DAY($A6285)/IF($N6285="Superstore",Settings!$B$5,Settings!$B$4)))</f>
        <v/>
      </c>
      <c r="T6285" s="38">
        <f>IF(OR($B6285="",$G6285="",$S6285=0),"",$G6285/$S6285)</f>
        <v/>
      </c>
      <c r="U6285" s="36">
        <f>IF($T6285="","",IF($T6285&lt;Settings!$B$8,"Critical",IF($T6285&lt;Settings!$B$9,"Semi Critical","Non Critical")))</f>
        <v/>
      </c>
      <c r="V6285" s="28" t="n"/>
      <c r="Z6285">
        <f>IF($B6285="","",IFERROR(VLOOKUP($B6285,'Plan HC for CCA'!$A:$B,2,0),""))</f>
        <v/>
      </c>
      <c r="AA6285">
        <f>IF(OR($B6285="",$Z6285=""),"",IF(N($M6285)&lt;$Z6285,"Delta","No Delta"))</f>
        <v/>
      </c>
      <c r="AB6285">
        <f>IF(OR($B6285="",$Z6285=""),"",MAX(0,$Z6285-N($M6285)))</f>
        <v/>
      </c>
      <c r="AC6285" s="46">
        <f>IF($B6285="","",IFERROR(INDEX('CCA Util %'!$H:$H,MATCH($B6285,'CCA Util %'!$E:$E,0)),""))</f>
        <v/>
      </c>
      <c r="AD6285">
        <f>IF($B6285="","",IFERROR(INDEX('CCA Util %'!$G:$G,MATCH($B6285,'CCA Util %'!$E:$E,0)),""))</f>
        <v/>
      </c>
      <c r="AE6285">
        <f>IF(OR($B6285="",$U6285=""),"",$U6285&amp;" &amp; "&amp;IF(OR($AD6285="",$AD6285=0),"Util NA",$AD6285&amp;" Util"))</f>
        <v/>
      </c>
    </row>
    <row r="6286" ht="15.75" customHeight="1" s="42">
      <c r="A6286" s="41" t="n"/>
      <c r="G6286" s="38" t="n"/>
      <c r="H6286" s="38" t="n"/>
      <c r="I6286" s="38" t="n"/>
      <c r="J6286" s="38" t="n"/>
      <c r="K6286" s="38" t="n"/>
      <c r="L6286" s="38" t="n"/>
      <c r="N6286" s="36">
        <f>IF($B6286="","",IF($C6286="SUPERSTORE","Superstore","DH"))</f>
        <v/>
      </c>
      <c r="O6286" s="36">
        <f>IF($B6286="","",IFERROR(VLOOKUP($B6286,Mapping!$A:$C,2,0),"Not Mapped"))</f>
        <v/>
      </c>
      <c r="P6286" s="36">
        <f>IF($B6286="","",IFERROR(VLOOKUP($B6286,Mapping!$A:$C,3,0),"Not Mapped"))</f>
        <v/>
      </c>
      <c r="Q6286" s="36">
        <f>IF($B6286="","",IFERROR(VLOOKUP($O6286,Leaders!$A:$B,2,0),"Not Mapped"))</f>
        <v/>
      </c>
      <c r="R6286" s="36">
        <f>IF($B6286="","",IF(COUNTIF(Exclusions!$A:$A,$B6286)&gt;0,"Yes","No"))</f>
        <v/>
      </c>
      <c r="S6286" s="38">
        <f>IF($B6286="","",MIN(1,DAY($A6286)/IF($N6286="Superstore",Settings!$B$5,Settings!$B$4)))</f>
        <v/>
      </c>
      <c r="T6286" s="38">
        <f>IF(OR($B6286="",$G6286="",$S6286=0),"",$G6286/$S6286)</f>
        <v/>
      </c>
      <c r="U6286" s="36">
        <f>IF($T6286="","",IF($T6286&lt;Settings!$B$8,"Critical",IF($T6286&lt;Settings!$B$9,"Semi Critical","Non Critical")))</f>
        <v/>
      </c>
      <c r="V6286" s="28" t="n"/>
      <c r="Z6286">
        <f>IF($B6286="","",IFERROR(VLOOKUP($B6286,'Plan HC for CCA'!$A:$B,2,0),""))</f>
        <v/>
      </c>
      <c r="AA6286">
        <f>IF(OR($B6286="",$Z6286=""),"",IF(N($M6286)&lt;$Z6286,"Delta","No Delta"))</f>
        <v/>
      </c>
      <c r="AB6286">
        <f>IF(OR($B6286="",$Z6286=""),"",MAX(0,$Z6286-N($M6286)))</f>
        <v/>
      </c>
      <c r="AC6286" s="46">
        <f>IF($B6286="","",IFERROR(INDEX('CCA Util %'!$H:$H,MATCH($B6286,'CCA Util %'!$E:$E,0)),""))</f>
        <v/>
      </c>
      <c r="AD6286">
        <f>IF($B6286="","",IFERROR(INDEX('CCA Util %'!$G:$G,MATCH($B6286,'CCA Util %'!$E:$E,0)),""))</f>
        <v/>
      </c>
      <c r="AE6286">
        <f>IF(OR($B6286="",$U6286=""),"",$U6286&amp;" &amp; "&amp;IF(OR($AD6286="",$AD6286=0),"Util NA",$AD6286&amp;" Util"))</f>
        <v/>
      </c>
    </row>
    <row r="6287" ht="15.75" customHeight="1" s="42">
      <c r="A6287" s="41" t="n"/>
      <c r="G6287" s="38" t="n"/>
      <c r="H6287" s="38" t="n"/>
      <c r="I6287" s="38" t="n"/>
      <c r="J6287" s="38" t="n"/>
      <c r="K6287" s="38" t="n"/>
      <c r="L6287" s="38" t="n"/>
      <c r="N6287" s="36">
        <f>IF($B6287="","",IF($C6287="SUPERSTORE","Superstore","DH"))</f>
        <v/>
      </c>
      <c r="O6287" s="36">
        <f>IF($B6287="","",IFERROR(VLOOKUP($B6287,Mapping!$A:$C,2,0),"Not Mapped"))</f>
        <v/>
      </c>
      <c r="P6287" s="36">
        <f>IF($B6287="","",IFERROR(VLOOKUP($B6287,Mapping!$A:$C,3,0),"Not Mapped"))</f>
        <v/>
      </c>
      <c r="Q6287" s="36">
        <f>IF($B6287="","",IFERROR(VLOOKUP($O6287,Leaders!$A:$B,2,0),"Not Mapped"))</f>
        <v/>
      </c>
      <c r="R6287" s="36">
        <f>IF($B6287="","",IF(COUNTIF(Exclusions!$A:$A,$B6287)&gt;0,"Yes","No"))</f>
        <v/>
      </c>
      <c r="S6287" s="38">
        <f>IF($B6287="","",MIN(1,DAY($A6287)/IF($N6287="Superstore",Settings!$B$5,Settings!$B$4)))</f>
        <v/>
      </c>
      <c r="T6287" s="38">
        <f>IF(OR($B6287="",$G6287="",$S6287=0),"",$G6287/$S6287)</f>
        <v/>
      </c>
      <c r="U6287" s="36">
        <f>IF($T6287="","",IF($T6287&lt;Settings!$B$8,"Critical",IF($T6287&lt;Settings!$B$9,"Semi Critical","Non Critical")))</f>
        <v/>
      </c>
      <c r="V6287" s="28" t="n"/>
      <c r="Z6287">
        <f>IF($B6287="","",IFERROR(VLOOKUP($B6287,'Plan HC for CCA'!$A:$B,2,0),""))</f>
        <v/>
      </c>
      <c r="AA6287">
        <f>IF(OR($B6287="",$Z6287=""),"",IF(N($M6287)&lt;$Z6287,"Delta","No Delta"))</f>
        <v/>
      </c>
      <c r="AB6287">
        <f>IF(OR($B6287="",$Z6287=""),"",MAX(0,$Z6287-N($M6287)))</f>
        <v/>
      </c>
      <c r="AC6287" s="46">
        <f>IF($B6287="","",IFERROR(INDEX('CCA Util %'!$H:$H,MATCH($B6287,'CCA Util %'!$E:$E,0)),""))</f>
        <v/>
      </c>
      <c r="AD6287">
        <f>IF($B6287="","",IFERROR(INDEX('CCA Util %'!$G:$G,MATCH($B6287,'CCA Util %'!$E:$E,0)),""))</f>
        <v/>
      </c>
      <c r="AE6287">
        <f>IF(OR($B6287="",$U6287=""),"",$U6287&amp;" &amp; "&amp;IF(OR($AD6287="",$AD6287=0),"Util NA",$AD6287&amp;" Util"))</f>
        <v/>
      </c>
    </row>
    <row r="6288" ht="15.75" customHeight="1" s="42">
      <c r="A6288" s="41" t="n"/>
      <c r="G6288" s="38" t="n"/>
      <c r="H6288" s="38" t="n"/>
      <c r="I6288" s="38" t="n"/>
      <c r="J6288" s="38" t="n"/>
      <c r="K6288" s="38" t="n"/>
      <c r="L6288" s="38" t="n"/>
      <c r="N6288" s="36">
        <f>IF($B6288="","",IF($C6288="SUPERSTORE","Superstore","DH"))</f>
        <v/>
      </c>
      <c r="O6288" s="36">
        <f>IF($B6288="","",IFERROR(VLOOKUP($B6288,Mapping!$A:$C,2,0),"Not Mapped"))</f>
        <v/>
      </c>
      <c r="P6288" s="36">
        <f>IF($B6288="","",IFERROR(VLOOKUP($B6288,Mapping!$A:$C,3,0),"Not Mapped"))</f>
        <v/>
      </c>
      <c r="Q6288" s="36">
        <f>IF($B6288="","",IFERROR(VLOOKUP($O6288,Leaders!$A:$B,2,0),"Not Mapped"))</f>
        <v/>
      </c>
      <c r="R6288" s="36">
        <f>IF($B6288="","",IF(COUNTIF(Exclusions!$A:$A,$B6288)&gt;0,"Yes","No"))</f>
        <v/>
      </c>
      <c r="S6288" s="38">
        <f>IF($B6288="","",MIN(1,DAY($A6288)/IF($N6288="Superstore",Settings!$B$5,Settings!$B$4)))</f>
        <v/>
      </c>
      <c r="T6288" s="38">
        <f>IF(OR($B6288="",$G6288="",$S6288=0),"",$G6288/$S6288)</f>
        <v/>
      </c>
      <c r="U6288" s="36">
        <f>IF($T6288="","",IF($T6288&lt;Settings!$B$8,"Critical",IF($T6288&lt;Settings!$B$9,"Semi Critical","Non Critical")))</f>
        <v/>
      </c>
      <c r="V6288" s="28" t="n"/>
      <c r="Z6288">
        <f>IF($B6288="","",IFERROR(VLOOKUP($B6288,'Plan HC for CCA'!$A:$B,2,0),""))</f>
        <v/>
      </c>
      <c r="AA6288">
        <f>IF(OR($B6288="",$Z6288=""),"",IF(N($M6288)&lt;$Z6288,"Delta","No Delta"))</f>
        <v/>
      </c>
      <c r="AB6288">
        <f>IF(OR($B6288="",$Z6288=""),"",MAX(0,$Z6288-N($M6288)))</f>
        <v/>
      </c>
      <c r="AC6288" s="46">
        <f>IF($B6288="","",IFERROR(INDEX('CCA Util %'!$H:$H,MATCH($B6288,'CCA Util %'!$E:$E,0)),""))</f>
        <v/>
      </c>
      <c r="AD6288">
        <f>IF($B6288="","",IFERROR(INDEX('CCA Util %'!$G:$G,MATCH($B6288,'CCA Util %'!$E:$E,0)),""))</f>
        <v/>
      </c>
      <c r="AE6288">
        <f>IF(OR($B6288="",$U6288=""),"",$U6288&amp;" &amp; "&amp;IF(OR($AD6288="",$AD6288=0),"Util NA",$AD6288&amp;" Util"))</f>
        <v/>
      </c>
    </row>
    <row r="6289" ht="15.75" customHeight="1" s="42">
      <c r="A6289" s="41" t="n"/>
      <c r="G6289" s="38" t="n"/>
      <c r="H6289" s="38" t="n"/>
      <c r="I6289" s="38" t="n"/>
      <c r="J6289" s="38" t="n"/>
      <c r="K6289" s="38" t="n"/>
      <c r="L6289" s="38" t="n"/>
      <c r="N6289" s="36">
        <f>IF($B6289="","",IF($C6289="SUPERSTORE","Superstore","DH"))</f>
        <v/>
      </c>
      <c r="O6289" s="36">
        <f>IF($B6289="","",IFERROR(VLOOKUP($B6289,Mapping!$A:$C,2,0),"Not Mapped"))</f>
        <v/>
      </c>
      <c r="P6289" s="36">
        <f>IF($B6289="","",IFERROR(VLOOKUP($B6289,Mapping!$A:$C,3,0),"Not Mapped"))</f>
        <v/>
      </c>
      <c r="Q6289" s="36">
        <f>IF($B6289="","",IFERROR(VLOOKUP($O6289,Leaders!$A:$B,2,0),"Not Mapped"))</f>
        <v/>
      </c>
      <c r="R6289" s="36">
        <f>IF($B6289="","",IF(COUNTIF(Exclusions!$A:$A,$B6289)&gt;0,"Yes","No"))</f>
        <v/>
      </c>
      <c r="S6289" s="38">
        <f>IF($B6289="","",MIN(1,DAY($A6289)/IF($N6289="Superstore",Settings!$B$5,Settings!$B$4)))</f>
        <v/>
      </c>
      <c r="T6289" s="38">
        <f>IF(OR($B6289="",$G6289="",$S6289=0),"",$G6289/$S6289)</f>
        <v/>
      </c>
      <c r="U6289" s="36">
        <f>IF($T6289="","",IF($T6289&lt;Settings!$B$8,"Critical",IF($T6289&lt;Settings!$B$9,"Semi Critical","Non Critical")))</f>
        <v/>
      </c>
      <c r="V6289" s="28" t="n"/>
      <c r="Z6289">
        <f>IF($B6289="","",IFERROR(VLOOKUP($B6289,'Plan HC for CCA'!$A:$B,2,0),""))</f>
        <v/>
      </c>
      <c r="AA6289">
        <f>IF(OR($B6289="",$Z6289=""),"",IF(N($M6289)&lt;$Z6289,"Delta","No Delta"))</f>
        <v/>
      </c>
      <c r="AB6289">
        <f>IF(OR($B6289="",$Z6289=""),"",MAX(0,$Z6289-N($M6289)))</f>
        <v/>
      </c>
      <c r="AC6289" s="46">
        <f>IF($B6289="","",IFERROR(INDEX('CCA Util %'!$H:$H,MATCH($B6289,'CCA Util %'!$E:$E,0)),""))</f>
        <v/>
      </c>
      <c r="AD6289">
        <f>IF($B6289="","",IFERROR(INDEX('CCA Util %'!$G:$G,MATCH($B6289,'CCA Util %'!$E:$E,0)),""))</f>
        <v/>
      </c>
      <c r="AE6289">
        <f>IF(OR($B6289="",$U6289=""),"",$U6289&amp;" &amp; "&amp;IF(OR($AD6289="",$AD6289=0),"Util NA",$AD6289&amp;" Util"))</f>
        <v/>
      </c>
    </row>
    <row r="6290" ht="15.75" customHeight="1" s="42">
      <c r="A6290" s="41" t="n"/>
      <c r="G6290" s="38" t="n"/>
      <c r="H6290" s="38" t="n"/>
      <c r="I6290" s="38" t="n"/>
      <c r="J6290" s="38" t="n"/>
      <c r="K6290" s="38" t="n"/>
      <c r="L6290" s="38" t="n"/>
      <c r="N6290" s="36">
        <f>IF($B6290="","",IF($C6290="SUPERSTORE","Superstore","DH"))</f>
        <v/>
      </c>
      <c r="O6290" s="36">
        <f>IF($B6290="","",IFERROR(VLOOKUP($B6290,Mapping!$A:$C,2,0),"Not Mapped"))</f>
        <v/>
      </c>
      <c r="P6290" s="36">
        <f>IF($B6290="","",IFERROR(VLOOKUP($B6290,Mapping!$A:$C,3,0),"Not Mapped"))</f>
        <v/>
      </c>
      <c r="Q6290" s="36">
        <f>IF($B6290="","",IFERROR(VLOOKUP($O6290,Leaders!$A:$B,2,0),"Not Mapped"))</f>
        <v/>
      </c>
      <c r="R6290" s="36">
        <f>IF($B6290="","",IF(COUNTIF(Exclusions!$A:$A,$B6290)&gt;0,"Yes","No"))</f>
        <v/>
      </c>
      <c r="S6290" s="38">
        <f>IF($B6290="","",MIN(1,DAY($A6290)/IF($N6290="Superstore",Settings!$B$5,Settings!$B$4)))</f>
        <v/>
      </c>
      <c r="T6290" s="38">
        <f>IF(OR($B6290="",$G6290="",$S6290=0),"",$G6290/$S6290)</f>
        <v/>
      </c>
      <c r="U6290" s="36">
        <f>IF($T6290="","",IF($T6290&lt;Settings!$B$8,"Critical",IF($T6290&lt;Settings!$B$9,"Semi Critical","Non Critical")))</f>
        <v/>
      </c>
      <c r="V6290" s="28" t="n"/>
      <c r="Z6290">
        <f>IF($B6290="","",IFERROR(VLOOKUP($B6290,'Plan HC for CCA'!$A:$B,2,0),""))</f>
        <v/>
      </c>
      <c r="AA6290">
        <f>IF(OR($B6290="",$Z6290=""),"",IF(N($M6290)&lt;$Z6290,"Delta","No Delta"))</f>
        <v/>
      </c>
      <c r="AB6290">
        <f>IF(OR($B6290="",$Z6290=""),"",MAX(0,$Z6290-N($M6290)))</f>
        <v/>
      </c>
      <c r="AC6290" s="46">
        <f>IF($B6290="","",IFERROR(INDEX('CCA Util %'!$H:$H,MATCH($B6290,'CCA Util %'!$E:$E,0)),""))</f>
        <v/>
      </c>
      <c r="AD6290">
        <f>IF($B6290="","",IFERROR(INDEX('CCA Util %'!$G:$G,MATCH($B6290,'CCA Util %'!$E:$E,0)),""))</f>
        <v/>
      </c>
      <c r="AE6290">
        <f>IF(OR($B6290="",$U6290=""),"",$U6290&amp;" &amp; "&amp;IF(OR($AD6290="",$AD6290=0),"Util NA",$AD6290&amp;" Util"))</f>
        <v/>
      </c>
    </row>
    <row r="6291" ht="15.75" customHeight="1" s="42">
      <c r="A6291" s="41" t="n"/>
      <c r="G6291" s="38" t="n"/>
      <c r="H6291" s="38" t="n"/>
      <c r="I6291" s="38" t="n"/>
      <c r="J6291" s="38" t="n"/>
      <c r="K6291" s="38" t="n"/>
      <c r="L6291" s="38" t="n"/>
      <c r="N6291" s="36">
        <f>IF($B6291="","",IF($C6291="SUPERSTORE","Superstore","DH"))</f>
        <v/>
      </c>
      <c r="O6291" s="36">
        <f>IF($B6291="","",IFERROR(VLOOKUP($B6291,Mapping!$A:$C,2,0),"Not Mapped"))</f>
        <v/>
      </c>
      <c r="P6291" s="36">
        <f>IF($B6291="","",IFERROR(VLOOKUP($B6291,Mapping!$A:$C,3,0),"Not Mapped"))</f>
        <v/>
      </c>
      <c r="Q6291" s="36">
        <f>IF($B6291="","",IFERROR(VLOOKUP($O6291,Leaders!$A:$B,2,0),"Not Mapped"))</f>
        <v/>
      </c>
      <c r="R6291" s="36">
        <f>IF($B6291="","",IF(COUNTIF(Exclusions!$A:$A,$B6291)&gt;0,"Yes","No"))</f>
        <v/>
      </c>
      <c r="S6291" s="38">
        <f>IF($B6291="","",MIN(1,DAY($A6291)/IF($N6291="Superstore",Settings!$B$5,Settings!$B$4)))</f>
        <v/>
      </c>
      <c r="T6291" s="38">
        <f>IF(OR($B6291="",$G6291="",$S6291=0),"",$G6291/$S6291)</f>
        <v/>
      </c>
      <c r="U6291" s="36">
        <f>IF($T6291="","",IF($T6291&lt;Settings!$B$8,"Critical",IF($T6291&lt;Settings!$B$9,"Semi Critical","Non Critical")))</f>
        <v/>
      </c>
      <c r="V6291" s="28" t="n"/>
      <c r="Z6291">
        <f>IF($B6291="","",IFERROR(VLOOKUP($B6291,'Plan HC for CCA'!$A:$B,2,0),""))</f>
        <v/>
      </c>
      <c r="AA6291">
        <f>IF(OR($B6291="",$Z6291=""),"",IF(N($M6291)&lt;$Z6291,"Delta","No Delta"))</f>
        <v/>
      </c>
      <c r="AB6291">
        <f>IF(OR($B6291="",$Z6291=""),"",MAX(0,$Z6291-N($M6291)))</f>
        <v/>
      </c>
      <c r="AC6291" s="46">
        <f>IF($B6291="","",IFERROR(INDEX('CCA Util %'!$H:$H,MATCH($B6291,'CCA Util %'!$E:$E,0)),""))</f>
        <v/>
      </c>
      <c r="AD6291">
        <f>IF($B6291="","",IFERROR(INDEX('CCA Util %'!$G:$G,MATCH($B6291,'CCA Util %'!$E:$E,0)),""))</f>
        <v/>
      </c>
      <c r="AE6291">
        <f>IF(OR($B6291="",$U6291=""),"",$U6291&amp;" &amp; "&amp;IF(OR($AD6291="",$AD6291=0),"Util NA",$AD6291&amp;" Util"))</f>
        <v/>
      </c>
    </row>
    <row r="6292" ht="15.75" customHeight="1" s="42">
      <c r="A6292" s="41" t="n"/>
      <c r="G6292" s="38" t="n"/>
      <c r="H6292" s="38" t="n"/>
      <c r="I6292" s="38" t="n"/>
      <c r="J6292" s="38" t="n"/>
      <c r="K6292" s="38" t="n"/>
      <c r="L6292" s="38" t="n"/>
      <c r="N6292" s="36">
        <f>IF($B6292="","",IF($C6292="SUPERSTORE","Superstore","DH"))</f>
        <v/>
      </c>
      <c r="O6292" s="36">
        <f>IF($B6292="","",IFERROR(VLOOKUP($B6292,Mapping!$A:$C,2,0),"Not Mapped"))</f>
        <v/>
      </c>
      <c r="P6292" s="36">
        <f>IF($B6292="","",IFERROR(VLOOKUP($B6292,Mapping!$A:$C,3,0),"Not Mapped"))</f>
        <v/>
      </c>
      <c r="Q6292" s="36">
        <f>IF($B6292="","",IFERROR(VLOOKUP($O6292,Leaders!$A:$B,2,0),"Not Mapped"))</f>
        <v/>
      </c>
      <c r="R6292" s="36">
        <f>IF($B6292="","",IF(COUNTIF(Exclusions!$A:$A,$B6292)&gt;0,"Yes","No"))</f>
        <v/>
      </c>
      <c r="S6292" s="38">
        <f>IF($B6292="","",MIN(1,DAY($A6292)/IF($N6292="Superstore",Settings!$B$5,Settings!$B$4)))</f>
        <v/>
      </c>
      <c r="T6292" s="38">
        <f>IF(OR($B6292="",$G6292="",$S6292=0),"",$G6292/$S6292)</f>
        <v/>
      </c>
      <c r="U6292" s="36">
        <f>IF($T6292="","",IF($T6292&lt;Settings!$B$8,"Critical",IF($T6292&lt;Settings!$B$9,"Semi Critical","Non Critical")))</f>
        <v/>
      </c>
      <c r="V6292" s="28" t="n"/>
      <c r="Z6292">
        <f>IF($B6292="","",IFERROR(VLOOKUP($B6292,'Plan HC for CCA'!$A:$B,2,0),""))</f>
        <v/>
      </c>
      <c r="AA6292">
        <f>IF(OR($B6292="",$Z6292=""),"",IF(N($M6292)&lt;$Z6292,"Delta","No Delta"))</f>
        <v/>
      </c>
      <c r="AB6292">
        <f>IF(OR($B6292="",$Z6292=""),"",MAX(0,$Z6292-N($M6292)))</f>
        <v/>
      </c>
      <c r="AC6292" s="46">
        <f>IF($B6292="","",IFERROR(INDEX('CCA Util %'!$H:$H,MATCH($B6292,'CCA Util %'!$E:$E,0)),""))</f>
        <v/>
      </c>
      <c r="AD6292">
        <f>IF($B6292="","",IFERROR(INDEX('CCA Util %'!$G:$G,MATCH($B6292,'CCA Util %'!$E:$E,0)),""))</f>
        <v/>
      </c>
      <c r="AE6292">
        <f>IF(OR($B6292="",$U6292=""),"",$U6292&amp;" &amp; "&amp;IF(OR($AD6292="",$AD6292=0),"Util NA",$AD6292&amp;" Util"))</f>
        <v/>
      </c>
    </row>
    <row r="6293" ht="15.75" customHeight="1" s="42">
      <c r="A6293" s="41" t="n"/>
      <c r="G6293" s="38" t="n"/>
      <c r="H6293" s="38" t="n"/>
      <c r="I6293" s="38" t="n"/>
      <c r="J6293" s="38" t="n"/>
      <c r="K6293" s="38" t="n"/>
      <c r="L6293" s="38" t="n"/>
      <c r="N6293" s="36">
        <f>IF($B6293="","",IF($C6293="SUPERSTORE","Superstore","DH"))</f>
        <v/>
      </c>
      <c r="O6293" s="36">
        <f>IF($B6293="","",IFERROR(VLOOKUP($B6293,Mapping!$A:$C,2,0),"Not Mapped"))</f>
        <v/>
      </c>
      <c r="P6293" s="36">
        <f>IF($B6293="","",IFERROR(VLOOKUP($B6293,Mapping!$A:$C,3,0),"Not Mapped"))</f>
        <v/>
      </c>
      <c r="Q6293" s="36">
        <f>IF($B6293="","",IFERROR(VLOOKUP($O6293,Leaders!$A:$B,2,0),"Not Mapped"))</f>
        <v/>
      </c>
      <c r="R6293" s="36">
        <f>IF($B6293="","",IF(COUNTIF(Exclusions!$A:$A,$B6293)&gt;0,"Yes","No"))</f>
        <v/>
      </c>
      <c r="S6293" s="38">
        <f>IF($B6293="","",MIN(1,DAY($A6293)/IF($N6293="Superstore",Settings!$B$5,Settings!$B$4)))</f>
        <v/>
      </c>
      <c r="T6293" s="38">
        <f>IF(OR($B6293="",$G6293="",$S6293=0),"",$G6293/$S6293)</f>
        <v/>
      </c>
      <c r="U6293" s="36">
        <f>IF($T6293="","",IF($T6293&lt;Settings!$B$8,"Critical",IF($T6293&lt;Settings!$B$9,"Semi Critical","Non Critical")))</f>
        <v/>
      </c>
      <c r="V6293" s="28" t="n"/>
      <c r="Z6293">
        <f>IF($B6293="","",IFERROR(VLOOKUP($B6293,'Plan HC for CCA'!$A:$B,2,0),""))</f>
        <v/>
      </c>
      <c r="AA6293">
        <f>IF(OR($B6293="",$Z6293=""),"",IF(N($M6293)&lt;$Z6293,"Delta","No Delta"))</f>
        <v/>
      </c>
      <c r="AB6293">
        <f>IF(OR($B6293="",$Z6293=""),"",MAX(0,$Z6293-N($M6293)))</f>
        <v/>
      </c>
      <c r="AC6293" s="46">
        <f>IF($B6293="","",IFERROR(INDEX('CCA Util %'!$H:$H,MATCH($B6293,'CCA Util %'!$E:$E,0)),""))</f>
        <v/>
      </c>
      <c r="AD6293">
        <f>IF($B6293="","",IFERROR(INDEX('CCA Util %'!$G:$G,MATCH($B6293,'CCA Util %'!$E:$E,0)),""))</f>
        <v/>
      </c>
      <c r="AE6293">
        <f>IF(OR($B6293="",$U6293=""),"",$U6293&amp;" &amp; "&amp;IF(OR($AD6293="",$AD6293=0),"Util NA",$AD6293&amp;" Util"))</f>
        <v/>
      </c>
    </row>
    <row r="6294" ht="15.75" customHeight="1" s="42">
      <c r="A6294" s="41" t="n"/>
      <c r="G6294" s="38" t="n"/>
      <c r="H6294" s="38" t="n"/>
      <c r="I6294" s="38" t="n"/>
      <c r="J6294" s="38" t="n"/>
      <c r="K6294" s="38" t="n"/>
      <c r="L6294" s="38" t="n"/>
      <c r="N6294" s="36">
        <f>IF($B6294="","",IF($C6294="SUPERSTORE","Superstore","DH"))</f>
        <v/>
      </c>
      <c r="O6294" s="36">
        <f>IF($B6294="","",IFERROR(VLOOKUP($B6294,Mapping!$A:$C,2,0),"Not Mapped"))</f>
        <v/>
      </c>
      <c r="P6294" s="36">
        <f>IF($B6294="","",IFERROR(VLOOKUP($B6294,Mapping!$A:$C,3,0),"Not Mapped"))</f>
        <v/>
      </c>
      <c r="Q6294" s="36">
        <f>IF($B6294="","",IFERROR(VLOOKUP($O6294,Leaders!$A:$B,2,0),"Not Mapped"))</f>
        <v/>
      </c>
      <c r="R6294" s="36">
        <f>IF($B6294="","",IF(COUNTIF(Exclusions!$A:$A,$B6294)&gt;0,"Yes","No"))</f>
        <v/>
      </c>
      <c r="S6294" s="38">
        <f>IF($B6294="","",MIN(1,DAY($A6294)/IF($N6294="Superstore",Settings!$B$5,Settings!$B$4)))</f>
        <v/>
      </c>
      <c r="T6294" s="38">
        <f>IF(OR($B6294="",$G6294="",$S6294=0),"",$G6294/$S6294)</f>
        <v/>
      </c>
      <c r="U6294" s="36">
        <f>IF($T6294="","",IF($T6294&lt;Settings!$B$8,"Critical",IF($T6294&lt;Settings!$B$9,"Semi Critical","Non Critical")))</f>
        <v/>
      </c>
      <c r="V6294" s="28" t="n"/>
      <c r="Z6294">
        <f>IF($B6294="","",IFERROR(VLOOKUP($B6294,'Plan HC for CCA'!$A:$B,2,0),""))</f>
        <v/>
      </c>
      <c r="AA6294">
        <f>IF(OR($B6294="",$Z6294=""),"",IF(N($M6294)&lt;$Z6294,"Delta","No Delta"))</f>
        <v/>
      </c>
      <c r="AB6294">
        <f>IF(OR($B6294="",$Z6294=""),"",MAX(0,$Z6294-N($M6294)))</f>
        <v/>
      </c>
      <c r="AC6294" s="46">
        <f>IF($B6294="","",IFERROR(INDEX('CCA Util %'!$H:$H,MATCH($B6294,'CCA Util %'!$E:$E,0)),""))</f>
        <v/>
      </c>
      <c r="AD6294">
        <f>IF($B6294="","",IFERROR(INDEX('CCA Util %'!$G:$G,MATCH($B6294,'CCA Util %'!$E:$E,0)),""))</f>
        <v/>
      </c>
      <c r="AE6294">
        <f>IF(OR($B6294="",$U6294=""),"",$U6294&amp;" &amp; "&amp;IF(OR($AD6294="",$AD6294=0),"Util NA",$AD6294&amp;" Util"))</f>
        <v/>
      </c>
    </row>
    <row r="6295" ht="15.75" customHeight="1" s="42">
      <c r="A6295" s="41" t="n"/>
      <c r="G6295" s="38" t="n"/>
      <c r="H6295" s="38" t="n"/>
      <c r="I6295" s="38" t="n"/>
      <c r="J6295" s="38" t="n"/>
      <c r="K6295" s="38" t="n"/>
      <c r="L6295" s="38" t="n"/>
      <c r="N6295" s="36">
        <f>IF($B6295="","",IF($C6295="SUPERSTORE","Superstore","DH"))</f>
        <v/>
      </c>
      <c r="O6295" s="36">
        <f>IF($B6295="","",IFERROR(VLOOKUP($B6295,Mapping!$A:$C,2,0),"Not Mapped"))</f>
        <v/>
      </c>
      <c r="P6295" s="36">
        <f>IF($B6295="","",IFERROR(VLOOKUP($B6295,Mapping!$A:$C,3,0),"Not Mapped"))</f>
        <v/>
      </c>
      <c r="Q6295" s="36">
        <f>IF($B6295="","",IFERROR(VLOOKUP($O6295,Leaders!$A:$B,2,0),"Not Mapped"))</f>
        <v/>
      </c>
      <c r="R6295" s="36">
        <f>IF($B6295="","",IF(COUNTIF(Exclusions!$A:$A,$B6295)&gt;0,"Yes","No"))</f>
        <v/>
      </c>
      <c r="S6295" s="38">
        <f>IF($B6295="","",MIN(1,DAY($A6295)/IF($N6295="Superstore",Settings!$B$5,Settings!$B$4)))</f>
        <v/>
      </c>
      <c r="T6295" s="38">
        <f>IF(OR($B6295="",$G6295="",$S6295=0),"",$G6295/$S6295)</f>
        <v/>
      </c>
      <c r="U6295" s="36">
        <f>IF($T6295="","",IF($T6295&lt;Settings!$B$8,"Critical",IF($T6295&lt;Settings!$B$9,"Semi Critical","Non Critical")))</f>
        <v/>
      </c>
      <c r="V6295" s="28" t="n"/>
      <c r="Z6295">
        <f>IF($B6295="","",IFERROR(VLOOKUP($B6295,'Plan HC for CCA'!$A:$B,2,0),""))</f>
        <v/>
      </c>
      <c r="AA6295">
        <f>IF(OR($B6295="",$Z6295=""),"",IF(N($M6295)&lt;$Z6295,"Delta","No Delta"))</f>
        <v/>
      </c>
      <c r="AB6295">
        <f>IF(OR($B6295="",$Z6295=""),"",MAX(0,$Z6295-N($M6295)))</f>
        <v/>
      </c>
      <c r="AC6295" s="46">
        <f>IF($B6295="","",IFERROR(INDEX('CCA Util %'!$H:$H,MATCH($B6295,'CCA Util %'!$E:$E,0)),""))</f>
        <v/>
      </c>
      <c r="AD6295">
        <f>IF($B6295="","",IFERROR(INDEX('CCA Util %'!$G:$G,MATCH($B6295,'CCA Util %'!$E:$E,0)),""))</f>
        <v/>
      </c>
      <c r="AE6295">
        <f>IF(OR($B6295="",$U6295=""),"",$U6295&amp;" &amp; "&amp;IF(OR($AD6295="",$AD6295=0),"Util NA",$AD6295&amp;" Util"))</f>
        <v/>
      </c>
    </row>
    <row r="6296" ht="15.75" customHeight="1" s="42">
      <c r="A6296" s="41" t="n"/>
      <c r="G6296" s="38" t="n"/>
      <c r="H6296" s="38" t="n"/>
      <c r="I6296" s="38" t="n"/>
      <c r="J6296" s="38" t="n"/>
      <c r="K6296" s="38" t="n"/>
      <c r="L6296" s="38" t="n"/>
      <c r="N6296" s="36">
        <f>IF($B6296="","",IF($C6296="SUPERSTORE","Superstore","DH"))</f>
        <v/>
      </c>
      <c r="O6296" s="36">
        <f>IF($B6296="","",IFERROR(VLOOKUP($B6296,Mapping!$A:$C,2,0),"Not Mapped"))</f>
        <v/>
      </c>
      <c r="P6296" s="36">
        <f>IF($B6296="","",IFERROR(VLOOKUP($B6296,Mapping!$A:$C,3,0),"Not Mapped"))</f>
        <v/>
      </c>
      <c r="Q6296" s="36">
        <f>IF($B6296="","",IFERROR(VLOOKUP($O6296,Leaders!$A:$B,2,0),"Not Mapped"))</f>
        <v/>
      </c>
      <c r="R6296" s="36">
        <f>IF($B6296="","",IF(COUNTIF(Exclusions!$A:$A,$B6296)&gt;0,"Yes","No"))</f>
        <v/>
      </c>
      <c r="S6296" s="38">
        <f>IF($B6296="","",MIN(1,DAY($A6296)/IF($N6296="Superstore",Settings!$B$5,Settings!$B$4)))</f>
        <v/>
      </c>
      <c r="T6296" s="38">
        <f>IF(OR($B6296="",$G6296="",$S6296=0),"",$G6296/$S6296)</f>
        <v/>
      </c>
      <c r="U6296" s="36">
        <f>IF($T6296="","",IF($T6296&lt;Settings!$B$8,"Critical",IF($T6296&lt;Settings!$B$9,"Semi Critical","Non Critical")))</f>
        <v/>
      </c>
      <c r="V6296" s="28" t="n"/>
      <c r="Z6296">
        <f>IF($B6296="","",IFERROR(VLOOKUP($B6296,'Plan HC for CCA'!$A:$B,2,0),""))</f>
        <v/>
      </c>
      <c r="AA6296">
        <f>IF(OR($B6296="",$Z6296=""),"",IF(N($M6296)&lt;$Z6296,"Delta","No Delta"))</f>
        <v/>
      </c>
      <c r="AB6296">
        <f>IF(OR($B6296="",$Z6296=""),"",MAX(0,$Z6296-N($M6296)))</f>
        <v/>
      </c>
      <c r="AC6296" s="46">
        <f>IF($B6296="","",IFERROR(INDEX('CCA Util %'!$H:$H,MATCH($B6296,'CCA Util %'!$E:$E,0)),""))</f>
        <v/>
      </c>
      <c r="AD6296">
        <f>IF($B6296="","",IFERROR(INDEX('CCA Util %'!$G:$G,MATCH($B6296,'CCA Util %'!$E:$E,0)),""))</f>
        <v/>
      </c>
      <c r="AE6296">
        <f>IF(OR($B6296="",$U6296=""),"",$U6296&amp;" &amp; "&amp;IF(OR($AD6296="",$AD6296=0),"Util NA",$AD6296&amp;" Util"))</f>
        <v/>
      </c>
    </row>
    <row r="6297" ht="15.75" customHeight="1" s="42">
      <c r="A6297" s="41" t="n"/>
      <c r="G6297" s="38" t="n"/>
      <c r="H6297" s="38" t="n"/>
      <c r="I6297" s="38" t="n"/>
      <c r="J6297" s="38" t="n"/>
      <c r="K6297" s="38" t="n"/>
      <c r="L6297" s="38" t="n"/>
      <c r="N6297" s="36">
        <f>IF($B6297="","",IF($C6297="SUPERSTORE","Superstore","DH"))</f>
        <v/>
      </c>
      <c r="O6297" s="36">
        <f>IF($B6297="","",IFERROR(VLOOKUP($B6297,Mapping!$A:$C,2,0),"Not Mapped"))</f>
        <v/>
      </c>
      <c r="P6297" s="36">
        <f>IF($B6297="","",IFERROR(VLOOKUP($B6297,Mapping!$A:$C,3,0),"Not Mapped"))</f>
        <v/>
      </c>
      <c r="Q6297" s="36">
        <f>IF($B6297="","",IFERROR(VLOOKUP($O6297,Leaders!$A:$B,2,0),"Not Mapped"))</f>
        <v/>
      </c>
      <c r="R6297" s="36">
        <f>IF($B6297="","",IF(COUNTIF(Exclusions!$A:$A,$B6297)&gt;0,"Yes","No"))</f>
        <v/>
      </c>
      <c r="S6297" s="38">
        <f>IF($B6297="","",MIN(1,DAY($A6297)/IF($N6297="Superstore",Settings!$B$5,Settings!$B$4)))</f>
        <v/>
      </c>
      <c r="T6297" s="38">
        <f>IF(OR($B6297="",$G6297="",$S6297=0),"",$G6297/$S6297)</f>
        <v/>
      </c>
      <c r="U6297" s="36">
        <f>IF($T6297="","",IF($T6297&lt;Settings!$B$8,"Critical",IF($T6297&lt;Settings!$B$9,"Semi Critical","Non Critical")))</f>
        <v/>
      </c>
      <c r="V6297" s="28" t="n"/>
      <c r="Z6297">
        <f>IF($B6297="","",IFERROR(VLOOKUP($B6297,'Plan HC for CCA'!$A:$B,2,0),""))</f>
        <v/>
      </c>
      <c r="AA6297">
        <f>IF(OR($B6297="",$Z6297=""),"",IF(N($M6297)&lt;$Z6297,"Delta","No Delta"))</f>
        <v/>
      </c>
      <c r="AB6297">
        <f>IF(OR($B6297="",$Z6297=""),"",MAX(0,$Z6297-N($M6297)))</f>
        <v/>
      </c>
      <c r="AC6297" s="46">
        <f>IF($B6297="","",IFERROR(INDEX('CCA Util %'!$H:$H,MATCH($B6297,'CCA Util %'!$E:$E,0)),""))</f>
        <v/>
      </c>
      <c r="AD6297">
        <f>IF($B6297="","",IFERROR(INDEX('CCA Util %'!$G:$G,MATCH($B6297,'CCA Util %'!$E:$E,0)),""))</f>
        <v/>
      </c>
      <c r="AE6297">
        <f>IF(OR($B6297="",$U6297=""),"",$U6297&amp;" &amp; "&amp;IF(OR($AD6297="",$AD6297=0),"Util NA",$AD6297&amp;" Util"))</f>
        <v/>
      </c>
    </row>
    <row r="6298" ht="15.75" customHeight="1" s="42">
      <c r="A6298" s="41" t="n"/>
      <c r="G6298" s="38" t="n"/>
      <c r="H6298" s="38" t="n"/>
      <c r="I6298" s="38" t="n"/>
      <c r="J6298" s="38" t="n"/>
      <c r="K6298" s="38" t="n"/>
      <c r="L6298" s="38" t="n"/>
      <c r="N6298" s="36">
        <f>IF($B6298="","",IF($C6298="SUPERSTORE","Superstore","DH"))</f>
        <v/>
      </c>
      <c r="O6298" s="36">
        <f>IF($B6298="","",IFERROR(VLOOKUP($B6298,Mapping!$A:$C,2,0),"Not Mapped"))</f>
        <v/>
      </c>
      <c r="P6298" s="36">
        <f>IF($B6298="","",IFERROR(VLOOKUP($B6298,Mapping!$A:$C,3,0),"Not Mapped"))</f>
        <v/>
      </c>
      <c r="Q6298" s="36">
        <f>IF($B6298="","",IFERROR(VLOOKUP($O6298,Leaders!$A:$B,2,0),"Not Mapped"))</f>
        <v/>
      </c>
      <c r="R6298" s="36">
        <f>IF($B6298="","",IF(COUNTIF(Exclusions!$A:$A,$B6298)&gt;0,"Yes","No"))</f>
        <v/>
      </c>
      <c r="S6298" s="38">
        <f>IF($B6298="","",MIN(1,DAY($A6298)/IF($N6298="Superstore",Settings!$B$5,Settings!$B$4)))</f>
        <v/>
      </c>
      <c r="T6298" s="38">
        <f>IF(OR($B6298="",$G6298="",$S6298=0),"",$G6298/$S6298)</f>
        <v/>
      </c>
      <c r="U6298" s="36">
        <f>IF($T6298="","",IF($T6298&lt;Settings!$B$8,"Critical",IF($T6298&lt;Settings!$B$9,"Semi Critical","Non Critical")))</f>
        <v/>
      </c>
      <c r="V6298" s="28" t="n"/>
      <c r="Z6298">
        <f>IF($B6298="","",IFERROR(VLOOKUP($B6298,'Plan HC for CCA'!$A:$B,2,0),""))</f>
        <v/>
      </c>
      <c r="AA6298">
        <f>IF(OR($B6298="",$Z6298=""),"",IF(N($M6298)&lt;$Z6298,"Delta","No Delta"))</f>
        <v/>
      </c>
      <c r="AB6298">
        <f>IF(OR($B6298="",$Z6298=""),"",MAX(0,$Z6298-N($M6298)))</f>
        <v/>
      </c>
      <c r="AC6298" s="46">
        <f>IF($B6298="","",IFERROR(INDEX('CCA Util %'!$H:$H,MATCH($B6298,'CCA Util %'!$E:$E,0)),""))</f>
        <v/>
      </c>
      <c r="AD6298">
        <f>IF($B6298="","",IFERROR(INDEX('CCA Util %'!$G:$G,MATCH($B6298,'CCA Util %'!$E:$E,0)),""))</f>
        <v/>
      </c>
      <c r="AE6298">
        <f>IF(OR($B6298="",$U6298=""),"",$U6298&amp;" &amp; "&amp;IF(OR($AD6298="",$AD6298=0),"Util NA",$AD6298&amp;" Util"))</f>
        <v/>
      </c>
    </row>
    <row r="6299" ht="15.75" customHeight="1" s="42">
      <c r="A6299" s="41" t="n"/>
      <c r="G6299" s="38" t="n"/>
      <c r="H6299" s="38" t="n"/>
      <c r="I6299" s="38" t="n"/>
      <c r="J6299" s="38" t="n"/>
      <c r="K6299" s="38" t="n"/>
      <c r="L6299" s="38" t="n"/>
      <c r="N6299" s="36">
        <f>IF($B6299="","",IF($C6299="SUPERSTORE","Superstore","DH"))</f>
        <v/>
      </c>
      <c r="O6299" s="36">
        <f>IF($B6299="","",IFERROR(VLOOKUP($B6299,Mapping!$A:$C,2,0),"Not Mapped"))</f>
        <v/>
      </c>
      <c r="P6299" s="36">
        <f>IF($B6299="","",IFERROR(VLOOKUP($B6299,Mapping!$A:$C,3,0),"Not Mapped"))</f>
        <v/>
      </c>
      <c r="Q6299" s="36">
        <f>IF($B6299="","",IFERROR(VLOOKUP($O6299,Leaders!$A:$B,2,0),"Not Mapped"))</f>
        <v/>
      </c>
      <c r="R6299" s="36">
        <f>IF($B6299="","",IF(COUNTIF(Exclusions!$A:$A,$B6299)&gt;0,"Yes","No"))</f>
        <v/>
      </c>
      <c r="S6299" s="38">
        <f>IF($B6299="","",MIN(1,DAY($A6299)/IF($N6299="Superstore",Settings!$B$5,Settings!$B$4)))</f>
        <v/>
      </c>
      <c r="T6299" s="38">
        <f>IF(OR($B6299="",$G6299="",$S6299=0),"",$G6299/$S6299)</f>
        <v/>
      </c>
      <c r="U6299" s="36">
        <f>IF($T6299="","",IF($T6299&lt;Settings!$B$8,"Critical",IF($T6299&lt;Settings!$B$9,"Semi Critical","Non Critical")))</f>
        <v/>
      </c>
      <c r="V6299" s="28" t="n"/>
      <c r="Z6299">
        <f>IF($B6299="","",IFERROR(VLOOKUP($B6299,'Plan HC for CCA'!$A:$B,2,0),""))</f>
        <v/>
      </c>
      <c r="AA6299">
        <f>IF(OR($B6299="",$Z6299=""),"",IF(N($M6299)&lt;$Z6299,"Delta","No Delta"))</f>
        <v/>
      </c>
      <c r="AB6299">
        <f>IF(OR($B6299="",$Z6299=""),"",MAX(0,$Z6299-N($M6299)))</f>
        <v/>
      </c>
      <c r="AC6299" s="46">
        <f>IF($B6299="","",IFERROR(INDEX('CCA Util %'!$H:$H,MATCH($B6299,'CCA Util %'!$E:$E,0)),""))</f>
        <v/>
      </c>
      <c r="AD6299">
        <f>IF($B6299="","",IFERROR(INDEX('CCA Util %'!$G:$G,MATCH($B6299,'CCA Util %'!$E:$E,0)),""))</f>
        <v/>
      </c>
      <c r="AE6299">
        <f>IF(OR($B6299="",$U6299=""),"",$U6299&amp;" &amp; "&amp;IF(OR($AD6299="",$AD6299=0),"Util NA",$AD6299&amp;" Util"))</f>
        <v/>
      </c>
    </row>
    <row r="6300" ht="15.75" customHeight="1" s="42">
      <c r="A6300" s="41" t="n"/>
      <c r="G6300" s="38" t="n"/>
      <c r="H6300" s="38" t="n"/>
      <c r="I6300" s="38" t="n"/>
      <c r="J6300" s="38" t="n"/>
      <c r="K6300" s="38" t="n"/>
      <c r="L6300" s="38" t="n"/>
      <c r="N6300" s="36">
        <f>IF($B6300="","",IF($C6300="SUPERSTORE","Superstore","DH"))</f>
        <v/>
      </c>
      <c r="O6300" s="36">
        <f>IF($B6300="","",IFERROR(VLOOKUP($B6300,Mapping!$A:$C,2,0),"Not Mapped"))</f>
        <v/>
      </c>
      <c r="P6300" s="36">
        <f>IF($B6300="","",IFERROR(VLOOKUP($B6300,Mapping!$A:$C,3,0),"Not Mapped"))</f>
        <v/>
      </c>
      <c r="Q6300" s="36">
        <f>IF($B6300="","",IFERROR(VLOOKUP($O6300,Leaders!$A:$B,2,0),"Not Mapped"))</f>
        <v/>
      </c>
      <c r="R6300" s="36">
        <f>IF($B6300="","",IF(COUNTIF(Exclusions!$A:$A,$B6300)&gt;0,"Yes","No"))</f>
        <v/>
      </c>
      <c r="S6300" s="38">
        <f>IF($B6300="","",MIN(1,DAY($A6300)/IF($N6300="Superstore",Settings!$B$5,Settings!$B$4)))</f>
        <v/>
      </c>
      <c r="T6300" s="38">
        <f>IF(OR($B6300="",$G6300="",$S6300=0),"",$G6300/$S6300)</f>
        <v/>
      </c>
      <c r="U6300" s="36">
        <f>IF($T6300="","",IF($T6300&lt;Settings!$B$8,"Critical",IF($T6300&lt;Settings!$B$9,"Semi Critical","Non Critical")))</f>
        <v/>
      </c>
      <c r="V6300" s="28" t="n"/>
      <c r="Z6300">
        <f>IF($B6300="","",IFERROR(VLOOKUP($B6300,'Plan HC for CCA'!$A:$B,2,0),""))</f>
        <v/>
      </c>
      <c r="AA6300">
        <f>IF(OR($B6300="",$Z6300=""),"",IF(N($M6300)&lt;$Z6300,"Delta","No Delta"))</f>
        <v/>
      </c>
      <c r="AB6300">
        <f>IF(OR($B6300="",$Z6300=""),"",MAX(0,$Z6300-N($M6300)))</f>
        <v/>
      </c>
      <c r="AC6300" s="46">
        <f>IF($B6300="","",IFERROR(INDEX('CCA Util %'!$H:$H,MATCH($B6300,'CCA Util %'!$E:$E,0)),""))</f>
        <v/>
      </c>
      <c r="AD6300">
        <f>IF($B6300="","",IFERROR(INDEX('CCA Util %'!$G:$G,MATCH($B6300,'CCA Util %'!$E:$E,0)),""))</f>
        <v/>
      </c>
      <c r="AE6300">
        <f>IF(OR($B6300="",$U6300=""),"",$U6300&amp;" &amp; "&amp;IF(OR($AD6300="",$AD6300=0),"Util NA",$AD6300&amp;" Util"))</f>
        <v/>
      </c>
    </row>
    <row r="6301" ht="15.75" customHeight="1" s="42">
      <c r="A6301" s="41" t="n"/>
      <c r="G6301" s="38" t="n"/>
      <c r="H6301" s="38" t="n"/>
      <c r="I6301" s="38" t="n"/>
      <c r="J6301" s="38" t="n"/>
      <c r="K6301" s="38" t="n"/>
      <c r="L6301" s="38" t="n"/>
      <c r="N6301" s="36">
        <f>IF($B6301="","",IF($C6301="SUPERSTORE","Superstore","DH"))</f>
        <v/>
      </c>
      <c r="O6301" s="36">
        <f>IF($B6301="","",IFERROR(VLOOKUP($B6301,Mapping!$A:$C,2,0),"Not Mapped"))</f>
        <v/>
      </c>
      <c r="P6301" s="36">
        <f>IF($B6301="","",IFERROR(VLOOKUP($B6301,Mapping!$A:$C,3,0),"Not Mapped"))</f>
        <v/>
      </c>
      <c r="Q6301" s="36">
        <f>IF($B6301="","",IFERROR(VLOOKUP($O6301,Leaders!$A:$B,2,0),"Not Mapped"))</f>
        <v/>
      </c>
      <c r="R6301" s="36">
        <f>IF($B6301="","",IF(COUNTIF(Exclusions!$A:$A,$B6301)&gt;0,"Yes","No"))</f>
        <v/>
      </c>
      <c r="S6301" s="38">
        <f>IF($B6301="","",MIN(1,DAY($A6301)/IF($N6301="Superstore",Settings!$B$5,Settings!$B$4)))</f>
        <v/>
      </c>
      <c r="T6301" s="38">
        <f>IF(OR($B6301="",$G6301="",$S6301=0),"",$G6301/$S6301)</f>
        <v/>
      </c>
      <c r="U6301" s="36">
        <f>IF($T6301="","",IF($T6301&lt;Settings!$B$8,"Critical",IF($T6301&lt;Settings!$B$9,"Semi Critical","Non Critical")))</f>
        <v/>
      </c>
      <c r="V6301" s="28" t="n"/>
      <c r="Z6301">
        <f>IF($B6301="","",IFERROR(VLOOKUP($B6301,'Plan HC for CCA'!$A:$B,2,0),""))</f>
        <v/>
      </c>
      <c r="AA6301">
        <f>IF(OR($B6301="",$Z6301=""),"",IF(N($M6301)&lt;$Z6301,"Delta","No Delta"))</f>
        <v/>
      </c>
      <c r="AB6301">
        <f>IF(OR($B6301="",$Z6301=""),"",MAX(0,$Z6301-N($M6301)))</f>
        <v/>
      </c>
      <c r="AC6301" s="46">
        <f>IF($B6301="","",IFERROR(INDEX('CCA Util %'!$H:$H,MATCH($B6301,'CCA Util %'!$E:$E,0)),""))</f>
        <v/>
      </c>
      <c r="AD6301">
        <f>IF($B6301="","",IFERROR(INDEX('CCA Util %'!$G:$G,MATCH($B6301,'CCA Util %'!$E:$E,0)),""))</f>
        <v/>
      </c>
      <c r="AE6301">
        <f>IF(OR($B6301="",$U6301=""),"",$U6301&amp;" &amp; "&amp;IF(OR($AD6301="",$AD6301=0),"Util NA",$AD6301&amp;" Util"))</f>
        <v/>
      </c>
    </row>
    <row r="6302" ht="15.75" customHeight="1" s="42">
      <c r="A6302" s="41" t="n"/>
      <c r="G6302" s="38" t="n"/>
      <c r="H6302" s="38" t="n"/>
      <c r="I6302" s="38" t="n"/>
      <c r="J6302" s="38" t="n"/>
      <c r="K6302" s="38" t="n"/>
      <c r="L6302" s="38" t="n"/>
      <c r="N6302" s="36">
        <f>IF($B6302="","",IF($C6302="SUPERSTORE","Superstore","DH"))</f>
        <v/>
      </c>
      <c r="O6302" s="36">
        <f>IF($B6302="","",IFERROR(VLOOKUP($B6302,Mapping!$A:$C,2,0),"Not Mapped"))</f>
        <v/>
      </c>
      <c r="P6302" s="36">
        <f>IF($B6302="","",IFERROR(VLOOKUP($B6302,Mapping!$A:$C,3,0),"Not Mapped"))</f>
        <v/>
      </c>
      <c r="Q6302" s="36">
        <f>IF($B6302="","",IFERROR(VLOOKUP($O6302,Leaders!$A:$B,2,0),"Not Mapped"))</f>
        <v/>
      </c>
      <c r="R6302" s="36">
        <f>IF($B6302="","",IF(COUNTIF(Exclusions!$A:$A,$B6302)&gt;0,"Yes","No"))</f>
        <v/>
      </c>
      <c r="S6302" s="38">
        <f>IF($B6302="","",MIN(1,DAY($A6302)/IF($N6302="Superstore",Settings!$B$5,Settings!$B$4)))</f>
        <v/>
      </c>
      <c r="T6302" s="38">
        <f>IF(OR($B6302="",$G6302="",$S6302=0),"",$G6302/$S6302)</f>
        <v/>
      </c>
      <c r="U6302" s="36">
        <f>IF($T6302="","",IF($T6302&lt;Settings!$B$8,"Critical",IF($T6302&lt;Settings!$B$9,"Semi Critical","Non Critical")))</f>
        <v/>
      </c>
      <c r="V6302" s="28" t="n"/>
      <c r="Z6302">
        <f>IF($B6302="","",IFERROR(VLOOKUP($B6302,'Plan HC for CCA'!$A:$B,2,0),""))</f>
        <v/>
      </c>
      <c r="AA6302">
        <f>IF(OR($B6302="",$Z6302=""),"",IF(N($M6302)&lt;$Z6302,"Delta","No Delta"))</f>
        <v/>
      </c>
      <c r="AB6302">
        <f>IF(OR($B6302="",$Z6302=""),"",MAX(0,$Z6302-N($M6302)))</f>
        <v/>
      </c>
      <c r="AC6302" s="46">
        <f>IF($B6302="","",IFERROR(INDEX('CCA Util %'!$H:$H,MATCH($B6302,'CCA Util %'!$E:$E,0)),""))</f>
        <v/>
      </c>
      <c r="AD6302">
        <f>IF($B6302="","",IFERROR(INDEX('CCA Util %'!$G:$G,MATCH($B6302,'CCA Util %'!$E:$E,0)),""))</f>
        <v/>
      </c>
      <c r="AE6302">
        <f>IF(OR($B6302="",$U6302=""),"",$U6302&amp;" &amp; "&amp;IF(OR($AD6302="",$AD6302=0),"Util NA",$AD6302&amp;" Util"))</f>
        <v/>
      </c>
    </row>
    <row r="6303" ht="15.75" customHeight="1" s="42">
      <c r="A6303" s="41" t="n"/>
      <c r="G6303" s="38" t="n"/>
      <c r="H6303" s="38" t="n"/>
      <c r="I6303" s="38" t="n"/>
      <c r="J6303" s="38" t="n"/>
      <c r="K6303" s="38" t="n"/>
      <c r="L6303" s="38" t="n"/>
      <c r="N6303" s="36">
        <f>IF($B6303="","",IF($C6303="SUPERSTORE","Superstore","DH"))</f>
        <v/>
      </c>
      <c r="O6303" s="36">
        <f>IF($B6303="","",IFERROR(VLOOKUP($B6303,Mapping!$A:$C,2,0),"Not Mapped"))</f>
        <v/>
      </c>
      <c r="P6303" s="36">
        <f>IF($B6303="","",IFERROR(VLOOKUP($B6303,Mapping!$A:$C,3,0),"Not Mapped"))</f>
        <v/>
      </c>
      <c r="Q6303" s="36">
        <f>IF($B6303="","",IFERROR(VLOOKUP($O6303,Leaders!$A:$B,2,0),"Not Mapped"))</f>
        <v/>
      </c>
      <c r="R6303" s="36">
        <f>IF($B6303="","",IF(COUNTIF(Exclusions!$A:$A,$B6303)&gt;0,"Yes","No"))</f>
        <v/>
      </c>
      <c r="S6303" s="38">
        <f>IF($B6303="","",MIN(1,DAY($A6303)/IF($N6303="Superstore",Settings!$B$5,Settings!$B$4)))</f>
        <v/>
      </c>
      <c r="T6303" s="38">
        <f>IF(OR($B6303="",$G6303="",$S6303=0),"",$G6303/$S6303)</f>
        <v/>
      </c>
      <c r="U6303" s="36">
        <f>IF($T6303="","",IF($T6303&lt;Settings!$B$8,"Critical",IF($T6303&lt;Settings!$B$9,"Semi Critical","Non Critical")))</f>
        <v/>
      </c>
      <c r="V6303" s="28" t="n"/>
      <c r="Z6303">
        <f>IF($B6303="","",IFERROR(VLOOKUP($B6303,'Plan HC for CCA'!$A:$B,2,0),""))</f>
        <v/>
      </c>
      <c r="AA6303">
        <f>IF(OR($B6303="",$Z6303=""),"",IF(N($M6303)&lt;$Z6303,"Delta","No Delta"))</f>
        <v/>
      </c>
      <c r="AB6303">
        <f>IF(OR($B6303="",$Z6303=""),"",MAX(0,$Z6303-N($M6303)))</f>
        <v/>
      </c>
      <c r="AC6303" s="46">
        <f>IF($B6303="","",IFERROR(INDEX('CCA Util %'!$H:$H,MATCH($B6303,'CCA Util %'!$E:$E,0)),""))</f>
        <v/>
      </c>
      <c r="AD6303">
        <f>IF($B6303="","",IFERROR(INDEX('CCA Util %'!$G:$G,MATCH($B6303,'CCA Util %'!$E:$E,0)),""))</f>
        <v/>
      </c>
      <c r="AE6303">
        <f>IF(OR($B6303="",$U6303=""),"",$U6303&amp;" &amp; "&amp;IF(OR($AD6303="",$AD6303=0),"Util NA",$AD6303&amp;" Util"))</f>
        <v/>
      </c>
    </row>
    <row r="6304" ht="15.75" customHeight="1" s="42">
      <c r="A6304" s="41" t="n"/>
      <c r="G6304" s="38" t="n"/>
      <c r="H6304" s="38" t="n"/>
      <c r="I6304" s="38" t="n"/>
      <c r="J6304" s="38" t="n"/>
      <c r="K6304" s="38" t="n"/>
      <c r="L6304" s="38" t="n"/>
      <c r="N6304" s="36">
        <f>IF($B6304="","",IF($C6304="SUPERSTORE","Superstore","DH"))</f>
        <v/>
      </c>
      <c r="O6304" s="36">
        <f>IF($B6304="","",IFERROR(VLOOKUP($B6304,Mapping!$A:$C,2,0),"Not Mapped"))</f>
        <v/>
      </c>
      <c r="P6304" s="36">
        <f>IF($B6304="","",IFERROR(VLOOKUP($B6304,Mapping!$A:$C,3,0),"Not Mapped"))</f>
        <v/>
      </c>
      <c r="Q6304" s="36">
        <f>IF($B6304="","",IFERROR(VLOOKUP($O6304,Leaders!$A:$B,2,0),"Not Mapped"))</f>
        <v/>
      </c>
      <c r="R6304" s="36">
        <f>IF($B6304="","",IF(COUNTIF(Exclusions!$A:$A,$B6304)&gt;0,"Yes","No"))</f>
        <v/>
      </c>
      <c r="S6304" s="38">
        <f>IF($B6304="","",MIN(1,DAY($A6304)/IF($N6304="Superstore",Settings!$B$5,Settings!$B$4)))</f>
        <v/>
      </c>
      <c r="T6304" s="38">
        <f>IF(OR($B6304="",$G6304="",$S6304=0),"",$G6304/$S6304)</f>
        <v/>
      </c>
      <c r="U6304" s="36">
        <f>IF($T6304="","",IF($T6304&lt;Settings!$B$8,"Critical",IF($T6304&lt;Settings!$B$9,"Semi Critical","Non Critical")))</f>
        <v/>
      </c>
      <c r="V6304" s="28" t="n"/>
      <c r="Z6304">
        <f>IF($B6304="","",IFERROR(VLOOKUP($B6304,'Plan HC for CCA'!$A:$B,2,0),""))</f>
        <v/>
      </c>
      <c r="AA6304">
        <f>IF(OR($B6304="",$Z6304=""),"",IF(N($M6304)&lt;$Z6304,"Delta","No Delta"))</f>
        <v/>
      </c>
      <c r="AB6304">
        <f>IF(OR($B6304="",$Z6304=""),"",MAX(0,$Z6304-N($M6304)))</f>
        <v/>
      </c>
      <c r="AC6304" s="46">
        <f>IF($B6304="","",IFERROR(INDEX('CCA Util %'!$H:$H,MATCH($B6304,'CCA Util %'!$E:$E,0)),""))</f>
        <v/>
      </c>
      <c r="AD6304">
        <f>IF($B6304="","",IFERROR(INDEX('CCA Util %'!$G:$G,MATCH($B6304,'CCA Util %'!$E:$E,0)),""))</f>
        <v/>
      </c>
      <c r="AE6304">
        <f>IF(OR($B6304="",$U6304=""),"",$U6304&amp;" &amp; "&amp;IF(OR($AD6304="",$AD6304=0),"Util NA",$AD6304&amp;" Util"))</f>
        <v/>
      </c>
    </row>
    <row r="6305" ht="15.75" customHeight="1" s="42">
      <c r="A6305" s="41" t="n"/>
      <c r="G6305" s="38" t="n"/>
      <c r="H6305" s="38" t="n"/>
      <c r="I6305" s="38" t="n"/>
      <c r="J6305" s="38" t="n"/>
      <c r="K6305" s="38" t="n"/>
      <c r="L6305" s="38" t="n"/>
      <c r="N6305" s="36">
        <f>IF($B6305="","",IF($C6305="SUPERSTORE","Superstore","DH"))</f>
        <v/>
      </c>
      <c r="O6305" s="36">
        <f>IF($B6305="","",IFERROR(VLOOKUP($B6305,Mapping!$A:$C,2,0),"Not Mapped"))</f>
        <v/>
      </c>
      <c r="P6305" s="36">
        <f>IF($B6305="","",IFERROR(VLOOKUP($B6305,Mapping!$A:$C,3,0),"Not Mapped"))</f>
        <v/>
      </c>
      <c r="Q6305" s="36">
        <f>IF($B6305="","",IFERROR(VLOOKUP($O6305,Leaders!$A:$B,2,0),"Not Mapped"))</f>
        <v/>
      </c>
      <c r="R6305" s="36">
        <f>IF($B6305="","",IF(COUNTIF(Exclusions!$A:$A,$B6305)&gt;0,"Yes","No"))</f>
        <v/>
      </c>
      <c r="S6305" s="38">
        <f>IF($B6305="","",MIN(1,DAY($A6305)/IF($N6305="Superstore",Settings!$B$5,Settings!$B$4)))</f>
        <v/>
      </c>
      <c r="T6305" s="38">
        <f>IF(OR($B6305="",$G6305="",$S6305=0),"",$G6305/$S6305)</f>
        <v/>
      </c>
      <c r="U6305" s="36">
        <f>IF($T6305="","",IF($T6305&lt;Settings!$B$8,"Critical",IF($T6305&lt;Settings!$B$9,"Semi Critical","Non Critical")))</f>
        <v/>
      </c>
      <c r="V6305" s="28" t="n"/>
      <c r="Z6305">
        <f>IF($B6305="","",IFERROR(VLOOKUP($B6305,'Plan HC for CCA'!$A:$B,2,0),""))</f>
        <v/>
      </c>
      <c r="AA6305">
        <f>IF(OR($B6305="",$Z6305=""),"",IF(N($M6305)&lt;$Z6305,"Delta","No Delta"))</f>
        <v/>
      </c>
      <c r="AB6305">
        <f>IF(OR($B6305="",$Z6305=""),"",MAX(0,$Z6305-N($M6305)))</f>
        <v/>
      </c>
      <c r="AC6305" s="46">
        <f>IF($B6305="","",IFERROR(INDEX('CCA Util %'!$H:$H,MATCH($B6305,'CCA Util %'!$E:$E,0)),""))</f>
        <v/>
      </c>
      <c r="AD6305">
        <f>IF($B6305="","",IFERROR(INDEX('CCA Util %'!$G:$G,MATCH($B6305,'CCA Util %'!$E:$E,0)),""))</f>
        <v/>
      </c>
      <c r="AE6305">
        <f>IF(OR($B6305="",$U6305=""),"",$U6305&amp;" &amp; "&amp;IF(OR($AD6305="",$AD6305=0),"Util NA",$AD6305&amp;" Util"))</f>
        <v/>
      </c>
    </row>
    <row r="6306" ht="15.75" customHeight="1" s="42">
      <c r="A6306" s="41" t="n"/>
      <c r="G6306" s="38" t="n"/>
      <c r="H6306" s="38" t="n"/>
      <c r="I6306" s="38" t="n"/>
      <c r="J6306" s="38" t="n"/>
      <c r="K6306" s="38" t="n"/>
      <c r="L6306" s="38" t="n"/>
      <c r="N6306" s="36">
        <f>IF($B6306="","",IF($C6306="SUPERSTORE","Superstore","DH"))</f>
        <v/>
      </c>
      <c r="O6306" s="36">
        <f>IF($B6306="","",IFERROR(VLOOKUP($B6306,Mapping!$A:$C,2,0),"Not Mapped"))</f>
        <v/>
      </c>
      <c r="P6306" s="36">
        <f>IF($B6306="","",IFERROR(VLOOKUP($B6306,Mapping!$A:$C,3,0),"Not Mapped"))</f>
        <v/>
      </c>
      <c r="Q6306" s="36">
        <f>IF($B6306="","",IFERROR(VLOOKUP($O6306,Leaders!$A:$B,2,0),"Not Mapped"))</f>
        <v/>
      </c>
      <c r="R6306" s="36">
        <f>IF($B6306="","",IF(COUNTIF(Exclusions!$A:$A,$B6306)&gt;0,"Yes","No"))</f>
        <v/>
      </c>
      <c r="S6306" s="38">
        <f>IF($B6306="","",MIN(1,DAY($A6306)/IF($N6306="Superstore",Settings!$B$5,Settings!$B$4)))</f>
        <v/>
      </c>
      <c r="T6306" s="38">
        <f>IF(OR($B6306="",$G6306="",$S6306=0),"",$G6306/$S6306)</f>
        <v/>
      </c>
      <c r="U6306" s="36">
        <f>IF($T6306="","",IF($T6306&lt;Settings!$B$8,"Critical",IF($T6306&lt;Settings!$B$9,"Semi Critical","Non Critical")))</f>
        <v/>
      </c>
      <c r="V6306" s="28" t="n"/>
      <c r="Z6306">
        <f>IF($B6306="","",IFERROR(VLOOKUP($B6306,'Plan HC for CCA'!$A:$B,2,0),""))</f>
        <v/>
      </c>
      <c r="AA6306">
        <f>IF(OR($B6306="",$Z6306=""),"",IF(N($M6306)&lt;$Z6306,"Delta","No Delta"))</f>
        <v/>
      </c>
      <c r="AB6306">
        <f>IF(OR($B6306="",$Z6306=""),"",MAX(0,$Z6306-N($M6306)))</f>
        <v/>
      </c>
      <c r="AC6306" s="46">
        <f>IF($B6306="","",IFERROR(INDEX('CCA Util %'!$H:$H,MATCH($B6306,'CCA Util %'!$E:$E,0)),""))</f>
        <v/>
      </c>
      <c r="AD6306">
        <f>IF($B6306="","",IFERROR(INDEX('CCA Util %'!$G:$G,MATCH($B6306,'CCA Util %'!$E:$E,0)),""))</f>
        <v/>
      </c>
      <c r="AE6306">
        <f>IF(OR($B6306="",$U6306=""),"",$U6306&amp;" &amp; "&amp;IF(OR($AD6306="",$AD6306=0),"Util NA",$AD6306&amp;" Util"))</f>
        <v/>
      </c>
    </row>
    <row r="6307" ht="15.75" customHeight="1" s="42">
      <c r="A6307" s="41" t="n"/>
      <c r="G6307" s="38" t="n"/>
      <c r="H6307" s="38" t="n"/>
      <c r="I6307" s="38" t="n"/>
      <c r="J6307" s="38" t="n"/>
      <c r="K6307" s="38" t="n"/>
      <c r="L6307" s="38" t="n"/>
      <c r="N6307" s="36">
        <f>IF($B6307="","",IF($C6307="SUPERSTORE","Superstore","DH"))</f>
        <v/>
      </c>
      <c r="O6307" s="36">
        <f>IF($B6307="","",IFERROR(VLOOKUP($B6307,Mapping!$A:$C,2,0),"Not Mapped"))</f>
        <v/>
      </c>
      <c r="P6307" s="36">
        <f>IF($B6307="","",IFERROR(VLOOKUP($B6307,Mapping!$A:$C,3,0),"Not Mapped"))</f>
        <v/>
      </c>
      <c r="Q6307" s="36">
        <f>IF($B6307="","",IFERROR(VLOOKUP($O6307,Leaders!$A:$B,2,0),"Not Mapped"))</f>
        <v/>
      </c>
      <c r="R6307" s="36">
        <f>IF($B6307="","",IF(COUNTIF(Exclusions!$A:$A,$B6307)&gt;0,"Yes","No"))</f>
        <v/>
      </c>
      <c r="S6307" s="38">
        <f>IF($B6307="","",MIN(1,DAY($A6307)/IF($N6307="Superstore",Settings!$B$5,Settings!$B$4)))</f>
        <v/>
      </c>
      <c r="T6307" s="38">
        <f>IF(OR($B6307="",$G6307="",$S6307=0),"",$G6307/$S6307)</f>
        <v/>
      </c>
      <c r="U6307" s="36">
        <f>IF($T6307="","",IF($T6307&lt;Settings!$B$8,"Critical",IF($T6307&lt;Settings!$B$9,"Semi Critical","Non Critical")))</f>
        <v/>
      </c>
      <c r="V6307" s="28" t="n"/>
      <c r="Z6307">
        <f>IF($B6307="","",IFERROR(VLOOKUP($B6307,'Plan HC for CCA'!$A:$B,2,0),""))</f>
        <v/>
      </c>
      <c r="AA6307">
        <f>IF(OR($B6307="",$Z6307=""),"",IF(N($M6307)&lt;$Z6307,"Delta","No Delta"))</f>
        <v/>
      </c>
      <c r="AB6307">
        <f>IF(OR($B6307="",$Z6307=""),"",MAX(0,$Z6307-N($M6307)))</f>
        <v/>
      </c>
      <c r="AC6307" s="46">
        <f>IF($B6307="","",IFERROR(INDEX('CCA Util %'!$H:$H,MATCH($B6307,'CCA Util %'!$E:$E,0)),""))</f>
        <v/>
      </c>
      <c r="AD6307">
        <f>IF($B6307="","",IFERROR(INDEX('CCA Util %'!$G:$G,MATCH($B6307,'CCA Util %'!$E:$E,0)),""))</f>
        <v/>
      </c>
      <c r="AE6307">
        <f>IF(OR($B6307="",$U6307=""),"",$U6307&amp;" &amp; "&amp;IF(OR($AD6307="",$AD6307=0),"Util NA",$AD6307&amp;" Util"))</f>
        <v/>
      </c>
    </row>
    <row r="6308" ht="15.75" customHeight="1" s="42">
      <c r="A6308" s="41" t="n"/>
      <c r="G6308" s="38" t="n"/>
      <c r="H6308" s="38" t="n"/>
      <c r="I6308" s="38" t="n"/>
      <c r="J6308" s="38" t="n"/>
      <c r="K6308" s="38" t="n"/>
      <c r="L6308" s="38" t="n"/>
      <c r="N6308" s="36">
        <f>IF($B6308="","",IF($C6308="SUPERSTORE","Superstore","DH"))</f>
        <v/>
      </c>
      <c r="O6308" s="36">
        <f>IF($B6308="","",IFERROR(VLOOKUP($B6308,Mapping!$A:$C,2,0),"Not Mapped"))</f>
        <v/>
      </c>
      <c r="P6308" s="36">
        <f>IF($B6308="","",IFERROR(VLOOKUP($B6308,Mapping!$A:$C,3,0),"Not Mapped"))</f>
        <v/>
      </c>
      <c r="Q6308" s="36">
        <f>IF($B6308="","",IFERROR(VLOOKUP($O6308,Leaders!$A:$B,2,0),"Not Mapped"))</f>
        <v/>
      </c>
      <c r="R6308" s="36">
        <f>IF($B6308="","",IF(COUNTIF(Exclusions!$A:$A,$B6308)&gt;0,"Yes","No"))</f>
        <v/>
      </c>
      <c r="S6308" s="38">
        <f>IF($B6308="","",MIN(1,DAY($A6308)/IF($N6308="Superstore",Settings!$B$5,Settings!$B$4)))</f>
        <v/>
      </c>
      <c r="T6308" s="38">
        <f>IF(OR($B6308="",$G6308="",$S6308=0),"",$G6308/$S6308)</f>
        <v/>
      </c>
      <c r="U6308" s="36">
        <f>IF($T6308="","",IF($T6308&lt;Settings!$B$8,"Critical",IF($T6308&lt;Settings!$B$9,"Semi Critical","Non Critical")))</f>
        <v/>
      </c>
      <c r="V6308" s="28" t="n"/>
      <c r="Z6308">
        <f>IF($B6308="","",IFERROR(VLOOKUP($B6308,'Plan HC for CCA'!$A:$B,2,0),""))</f>
        <v/>
      </c>
      <c r="AA6308">
        <f>IF(OR($B6308="",$Z6308=""),"",IF(N($M6308)&lt;$Z6308,"Delta","No Delta"))</f>
        <v/>
      </c>
      <c r="AB6308">
        <f>IF(OR($B6308="",$Z6308=""),"",MAX(0,$Z6308-N($M6308)))</f>
        <v/>
      </c>
      <c r="AC6308" s="46">
        <f>IF($B6308="","",IFERROR(INDEX('CCA Util %'!$H:$H,MATCH($B6308,'CCA Util %'!$E:$E,0)),""))</f>
        <v/>
      </c>
      <c r="AD6308">
        <f>IF($B6308="","",IFERROR(INDEX('CCA Util %'!$G:$G,MATCH($B6308,'CCA Util %'!$E:$E,0)),""))</f>
        <v/>
      </c>
      <c r="AE6308">
        <f>IF(OR($B6308="",$U6308=""),"",$U6308&amp;" &amp; "&amp;IF(OR($AD6308="",$AD6308=0),"Util NA",$AD6308&amp;" Util"))</f>
        <v/>
      </c>
    </row>
    <row r="6309" ht="15.75" customHeight="1" s="42">
      <c r="A6309" s="41" t="n"/>
      <c r="G6309" s="38" t="n"/>
      <c r="H6309" s="38" t="n"/>
      <c r="I6309" s="38" t="n"/>
      <c r="J6309" s="38" t="n"/>
      <c r="K6309" s="38" t="n"/>
      <c r="L6309" s="38" t="n"/>
      <c r="N6309" s="36">
        <f>IF($B6309="","",IF($C6309="SUPERSTORE","Superstore","DH"))</f>
        <v/>
      </c>
      <c r="O6309" s="36">
        <f>IF($B6309="","",IFERROR(VLOOKUP($B6309,Mapping!$A:$C,2,0),"Not Mapped"))</f>
        <v/>
      </c>
      <c r="P6309" s="36">
        <f>IF($B6309="","",IFERROR(VLOOKUP($B6309,Mapping!$A:$C,3,0),"Not Mapped"))</f>
        <v/>
      </c>
      <c r="Q6309" s="36">
        <f>IF($B6309="","",IFERROR(VLOOKUP($O6309,Leaders!$A:$B,2,0),"Not Mapped"))</f>
        <v/>
      </c>
      <c r="R6309" s="36">
        <f>IF($B6309="","",IF(COUNTIF(Exclusions!$A:$A,$B6309)&gt;0,"Yes","No"))</f>
        <v/>
      </c>
      <c r="S6309" s="38">
        <f>IF($B6309="","",MIN(1,DAY($A6309)/IF($N6309="Superstore",Settings!$B$5,Settings!$B$4)))</f>
        <v/>
      </c>
      <c r="T6309" s="38">
        <f>IF(OR($B6309="",$G6309="",$S6309=0),"",$G6309/$S6309)</f>
        <v/>
      </c>
      <c r="U6309" s="36">
        <f>IF($T6309="","",IF($T6309&lt;Settings!$B$8,"Critical",IF($T6309&lt;Settings!$B$9,"Semi Critical","Non Critical")))</f>
        <v/>
      </c>
      <c r="V6309" s="28" t="n"/>
      <c r="Z6309">
        <f>IF($B6309="","",IFERROR(VLOOKUP($B6309,'Plan HC for CCA'!$A:$B,2,0),""))</f>
        <v/>
      </c>
      <c r="AA6309">
        <f>IF(OR($B6309="",$Z6309=""),"",IF(N($M6309)&lt;$Z6309,"Delta","No Delta"))</f>
        <v/>
      </c>
      <c r="AB6309">
        <f>IF(OR($B6309="",$Z6309=""),"",MAX(0,$Z6309-N($M6309)))</f>
        <v/>
      </c>
      <c r="AC6309" s="46">
        <f>IF($B6309="","",IFERROR(INDEX('CCA Util %'!$H:$H,MATCH($B6309,'CCA Util %'!$E:$E,0)),""))</f>
        <v/>
      </c>
      <c r="AD6309">
        <f>IF($B6309="","",IFERROR(INDEX('CCA Util %'!$G:$G,MATCH($B6309,'CCA Util %'!$E:$E,0)),""))</f>
        <v/>
      </c>
      <c r="AE6309">
        <f>IF(OR($B6309="",$U6309=""),"",$U6309&amp;" &amp; "&amp;IF(OR($AD6309="",$AD6309=0),"Util NA",$AD6309&amp;" Util"))</f>
        <v/>
      </c>
    </row>
    <row r="6310" ht="15.75" customHeight="1" s="42">
      <c r="A6310" s="41" t="n"/>
      <c r="G6310" s="38" t="n"/>
      <c r="H6310" s="38" t="n"/>
      <c r="I6310" s="38" t="n"/>
      <c r="J6310" s="38" t="n"/>
      <c r="K6310" s="38" t="n"/>
      <c r="L6310" s="38" t="n"/>
      <c r="N6310" s="36">
        <f>IF($B6310="","",IF($C6310="SUPERSTORE","Superstore","DH"))</f>
        <v/>
      </c>
      <c r="O6310" s="36">
        <f>IF($B6310="","",IFERROR(VLOOKUP($B6310,Mapping!$A:$C,2,0),"Not Mapped"))</f>
        <v/>
      </c>
      <c r="P6310" s="36">
        <f>IF($B6310="","",IFERROR(VLOOKUP($B6310,Mapping!$A:$C,3,0),"Not Mapped"))</f>
        <v/>
      </c>
      <c r="Q6310" s="36">
        <f>IF($B6310="","",IFERROR(VLOOKUP($O6310,Leaders!$A:$B,2,0),"Not Mapped"))</f>
        <v/>
      </c>
      <c r="R6310" s="36">
        <f>IF($B6310="","",IF(COUNTIF(Exclusions!$A:$A,$B6310)&gt;0,"Yes","No"))</f>
        <v/>
      </c>
      <c r="S6310" s="38">
        <f>IF($B6310="","",MIN(1,DAY($A6310)/IF($N6310="Superstore",Settings!$B$5,Settings!$B$4)))</f>
        <v/>
      </c>
      <c r="T6310" s="38">
        <f>IF(OR($B6310="",$G6310="",$S6310=0),"",$G6310/$S6310)</f>
        <v/>
      </c>
      <c r="U6310" s="36">
        <f>IF($T6310="","",IF($T6310&lt;Settings!$B$8,"Critical",IF($T6310&lt;Settings!$B$9,"Semi Critical","Non Critical")))</f>
        <v/>
      </c>
      <c r="V6310" s="28" t="n"/>
      <c r="Z6310">
        <f>IF($B6310="","",IFERROR(VLOOKUP($B6310,'Plan HC for CCA'!$A:$B,2,0),""))</f>
        <v/>
      </c>
      <c r="AA6310">
        <f>IF(OR($B6310="",$Z6310=""),"",IF(N($M6310)&lt;$Z6310,"Delta","No Delta"))</f>
        <v/>
      </c>
      <c r="AB6310">
        <f>IF(OR($B6310="",$Z6310=""),"",MAX(0,$Z6310-N($M6310)))</f>
        <v/>
      </c>
      <c r="AC6310" s="46">
        <f>IF($B6310="","",IFERROR(INDEX('CCA Util %'!$H:$H,MATCH($B6310,'CCA Util %'!$E:$E,0)),""))</f>
        <v/>
      </c>
      <c r="AD6310">
        <f>IF($B6310="","",IFERROR(INDEX('CCA Util %'!$G:$G,MATCH($B6310,'CCA Util %'!$E:$E,0)),""))</f>
        <v/>
      </c>
      <c r="AE6310">
        <f>IF(OR($B6310="",$U6310=""),"",$U6310&amp;" &amp; "&amp;IF(OR($AD6310="",$AD6310=0),"Util NA",$AD6310&amp;" Util"))</f>
        <v/>
      </c>
    </row>
    <row r="6311" ht="15.75" customHeight="1" s="42">
      <c r="A6311" s="41" t="n"/>
      <c r="G6311" s="38" t="n"/>
      <c r="H6311" s="38" t="n"/>
      <c r="I6311" s="38" t="n"/>
      <c r="J6311" s="38" t="n"/>
      <c r="K6311" s="38" t="n"/>
      <c r="L6311" s="38" t="n"/>
      <c r="N6311" s="36">
        <f>IF($B6311="","",IF($C6311="SUPERSTORE","Superstore","DH"))</f>
        <v/>
      </c>
      <c r="O6311" s="36">
        <f>IF($B6311="","",IFERROR(VLOOKUP($B6311,Mapping!$A:$C,2,0),"Not Mapped"))</f>
        <v/>
      </c>
      <c r="P6311" s="36">
        <f>IF($B6311="","",IFERROR(VLOOKUP($B6311,Mapping!$A:$C,3,0),"Not Mapped"))</f>
        <v/>
      </c>
      <c r="Q6311" s="36">
        <f>IF($B6311="","",IFERROR(VLOOKUP($O6311,Leaders!$A:$B,2,0),"Not Mapped"))</f>
        <v/>
      </c>
      <c r="R6311" s="36">
        <f>IF($B6311="","",IF(COUNTIF(Exclusions!$A:$A,$B6311)&gt;0,"Yes","No"))</f>
        <v/>
      </c>
      <c r="S6311" s="38">
        <f>IF($B6311="","",MIN(1,DAY($A6311)/IF($N6311="Superstore",Settings!$B$5,Settings!$B$4)))</f>
        <v/>
      </c>
      <c r="T6311" s="38">
        <f>IF(OR($B6311="",$G6311="",$S6311=0),"",$G6311/$S6311)</f>
        <v/>
      </c>
      <c r="U6311" s="36">
        <f>IF($T6311="","",IF($T6311&lt;Settings!$B$8,"Critical",IF($T6311&lt;Settings!$B$9,"Semi Critical","Non Critical")))</f>
        <v/>
      </c>
      <c r="V6311" s="28" t="n"/>
      <c r="Z6311">
        <f>IF($B6311="","",IFERROR(VLOOKUP($B6311,'Plan HC for CCA'!$A:$B,2,0),""))</f>
        <v/>
      </c>
      <c r="AA6311">
        <f>IF(OR($B6311="",$Z6311=""),"",IF(N($M6311)&lt;$Z6311,"Delta","No Delta"))</f>
        <v/>
      </c>
      <c r="AB6311">
        <f>IF(OR($B6311="",$Z6311=""),"",MAX(0,$Z6311-N($M6311)))</f>
        <v/>
      </c>
      <c r="AC6311" s="46">
        <f>IF($B6311="","",IFERROR(INDEX('CCA Util %'!$H:$H,MATCH($B6311,'CCA Util %'!$E:$E,0)),""))</f>
        <v/>
      </c>
      <c r="AD6311">
        <f>IF($B6311="","",IFERROR(INDEX('CCA Util %'!$G:$G,MATCH($B6311,'CCA Util %'!$E:$E,0)),""))</f>
        <v/>
      </c>
      <c r="AE6311">
        <f>IF(OR($B6311="",$U6311=""),"",$U6311&amp;" &amp; "&amp;IF(OR($AD6311="",$AD6311=0),"Util NA",$AD6311&amp;" Util"))</f>
        <v/>
      </c>
    </row>
    <row r="6312" ht="15.75" customHeight="1" s="42">
      <c r="A6312" s="41" t="n"/>
      <c r="G6312" s="38" t="n"/>
      <c r="H6312" s="38" t="n"/>
      <c r="I6312" s="38" t="n"/>
      <c r="J6312" s="38" t="n"/>
      <c r="K6312" s="38" t="n"/>
      <c r="L6312" s="38" t="n"/>
      <c r="N6312" s="36">
        <f>IF($B6312="","",IF($C6312="SUPERSTORE","Superstore","DH"))</f>
        <v/>
      </c>
      <c r="O6312" s="36">
        <f>IF($B6312="","",IFERROR(VLOOKUP($B6312,Mapping!$A:$C,2,0),"Not Mapped"))</f>
        <v/>
      </c>
      <c r="P6312" s="36">
        <f>IF($B6312="","",IFERROR(VLOOKUP($B6312,Mapping!$A:$C,3,0),"Not Mapped"))</f>
        <v/>
      </c>
      <c r="Q6312" s="36">
        <f>IF($B6312="","",IFERROR(VLOOKUP($O6312,Leaders!$A:$B,2,0),"Not Mapped"))</f>
        <v/>
      </c>
      <c r="R6312" s="36">
        <f>IF($B6312="","",IF(COUNTIF(Exclusions!$A:$A,$B6312)&gt;0,"Yes","No"))</f>
        <v/>
      </c>
      <c r="S6312" s="38">
        <f>IF($B6312="","",MIN(1,DAY($A6312)/IF($N6312="Superstore",Settings!$B$5,Settings!$B$4)))</f>
        <v/>
      </c>
      <c r="T6312" s="38">
        <f>IF(OR($B6312="",$G6312="",$S6312=0),"",$G6312/$S6312)</f>
        <v/>
      </c>
      <c r="U6312" s="36">
        <f>IF($T6312="","",IF($T6312&lt;Settings!$B$8,"Critical",IF($T6312&lt;Settings!$B$9,"Semi Critical","Non Critical")))</f>
        <v/>
      </c>
      <c r="V6312" s="28" t="n"/>
      <c r="Z6312">
        <f>IF($B6312="","",IFERROR(VLOOKUP($B6312,'Plan HC for CCA'!$A:$B,2,0),""))</f>
        <v/>
      </c>
      <c r="AA6312">
        <f>IF(OR($B6312="",$Z6312=""),"",IF(N($M6312)&lt;$Z6312,"Delta","No Delta"))</f>
        <v/>
      </c>
      <c r="AB6312">
        <f>IF(OR($B6312="",$Z6312=""),"",MAX(0,$Z6312-N($M6312)))</f>
        <v/>
      </c>
      <c r="AC6312" s="46">
        <f>IF($B6312="","",IFERROR(INDEX('CCA Util %'!$H:$H,MATCH($B6312,'CCA Util %'!$E:$E,0)),""))</f>
        <v/>
      </c>
      <c r="AD6312">
        <f>IF($B6312="","",IFERROR(INDEX('CCA Util %'!$G:$G,MATCH($B6312,'CCA Util %'!$E:$E,0)),""))</f>
        <v/>
      </c>
      <c r="AE6312">
        <f>IF(OR($B6312="",$U6312=""),"",$U6312&amp;" &amp; "&amp;IF(OR($AD6312="",$AD6312=0),"Util NA",$AD6312&amp;" Util"))</f>
        <v/>
      </c>
    </row>
    <row r="6313" ht="15.75" customHeight="1" s="42">
      <c r="A6313" s="41" t="n"/>
      <c r="G6313" s="38" t="n"/>
      <c r="H6313" s="38" t="n"/>
      <c r="I6313" s="38" t="n"/>
      <c r="J6313" s="38" t="n"/>
      <c r="K6313" s="38" t="n"/>
      <c r="L6313" s="38" t="n"/>
      <c r="N6313" s="36">
        <f>IF($B6313="","",IF($C6313="SUPERSTORE","Superstore","DH"))</f>
        <v/>
      </c>
      <c r="O6313" s="36">
        <f>IF($B6313="","",IFERROR(VLOOKUP($B6313,Mapping!$A:$C,2,0),"Not Mapped"))</f>
        <v/>
      </c>
      <c r="P6313" s="36">
        <f>IF($B6313="","",IFERROR(VLOOKUP($B6313,Mapping!$A:$C,3,0),"Not Mapped"))</f>
        <v/>
      </c>
      <c r="Q6313" s="36">
        <f>IF($B6313="","",IFERROR(VLOOKUP($O6313,Leaders!$A:$B,2,0),"Not Mapped"))</f>
        <v/>
      </c>
      <c r="R6313" s="36">
        <f>IF($B6313="","",IF(COUNTIF(Exclusions!$A:$A,$B6313)&gt;0,"Yes","No"))</f>
        <v/>
      </c>
      <c r="S6313" s="38">
        <f>IF($B6313="","",MIN(1,DAY($A6313)/IF($N6313="Superstore",Settings!$B$5,Settings!$B$4)))</f>
        <v/>
      </c>
      <c r="T6313" s="38">
        <f>IF(OR($B6313="",$G6313="",$S6313=0),"",$G6313/$S6313)</f>
        <v/>
      </c>
      <c r="U6313" s="36">
        <f>IF($T6313="","",IF($T6313&lt;Settings!$B$8,"Critical",IF($T6313&lt;Settings!$B$9,"Semi Critical","Non Critical")))</f>
        <v/>
      </c>
      <c r="V6313" s="28" t="n"/>
      <c r="Z6313">
        <f>IF($B6313="","",IFERROR(VLOOKUP($B6313,'Plan HC for CCA'!$A:$B,2,0),""))</f>
        <v/>
      </c>
      <c r="AA6313">
        <f>IF(OR($B6313="",$Z6313=""),"",IF(N($M6313)&lt;$Z6313,"Delta","No Delta"))</f>
        <v/>
      </c>
      <c r="AB6313">
        <f>IF(OR($B6313="",$Z6313=""),"",MAX(0,$Z6313-N($M6313)))</f>
        <v/>
      </c>
      <c r="AC6313" s="46">
        <f>IF($B6313="","",IFERROR(INDEX('CCA Util %'!$H:$H,MATCH($B6313,'CCA Util %'!$E:$E,0)),""))</f>
        <v/>
      </c>
      <c r="AD6313">
        <f>IF($B6313="","",IFERROR(INDEX('CCA Util %'!$G:$G,MATCH($B6313,'CCA Util %'!$E:$E,0)),""))</f>
        <v/>
      </c>
      <c r="AE6313">
        <f>IF(OR($B6313="",$U6313=""),"",$U6313&amp;" &amp; "&amp;IF(OR($AD6313="",$AD6313=0),"Util NA",$AD6313&amp;" Util"))</f>
        <v/>
      </c>
    </row>
    <row r="6314" ht="15.75" customHeight="1" s="42">
      <c r="A6314" s="41" t="n"/>
      <c r="G6314" s="38" t="n"/>
      <c r="H6314" s="38" t="n"/>
      <c r="I6314" s="38" t="n"/>
      <c r="J6314" s="38" t="n"/>
      <c r="K6314" s="38" t="n"/>
      <c r="L6314" s="38" t="n"/>
      <c r="N6314" s="36">
        <f>IF($B6314="","",IF($C6314="SUPERSTORE","Superstore","DH"))</f>
        <v/>
      </c>
      <c r="O6314" s="36">
        <f>IF($B6314="","",IFERROR(VLOOKUP($B6314,Mapping!$A:$C,2,0),"Not Mapped"))</f>
        <v/>
      </c>
      <c r="P6314" s="36">
        <f>IF($B6314="","",IFERROR(VLOOKUP($B6314,Mapping!$A:$C,3,0),"Not Mapped"))</f>
        <v/>
      </c>
      <c r="Q6314" s="36">
        <f>IF($B6314="","",IFERROR(VLOOKUP($O6314,Leaders!$A:$B,2,0),"Not Mapped"))</f>
        <v/>
      </c>
      <c r="R6314" s="36">
        <f>IF($B6314="","",IF(COUNTIF(Exclusions!$A:$A,$B6314)&gt;0,"Yes","No"))</f>
        <v/>
      </c>
      <c r="S6314" s="38">
        <f>IF($B6314="","",MIN(1,DAY($A6314)/IF($N6314="Superstore",Settings!$B$5,Settings!$B$4)))</f>
        <v/>
      </c>
      <c r="T6314" s="38">
        <f>IF(OR($B6314="",$G6314="",$S6314=0),"",$G6314/$S6314)</f>
        <v/>
      </c>
      <c r="U6314" s="36">
        <f>IF($T6314="","",IF($T6314&lt;Settings!$B$8,"Critical",IF($T6314&lt;Settings!$B$9,"Semi Critical","Non Critical")))</f>
        <v/>
      </c>
      <c r="V6314" s="28" t="n"/>
      <c r="Z6314">
        <f>IF($B6314="","",IFERROR(VLOOKUP($B6314,'Plan HC for CCA'!$A:$B,2,0),""))</f>
        <v/>
      </c>
      <c r="AA6314">
        <f>IF(OR($B6314="",$Z6314=""),"",IF(N($M6314)&lt;$Z6314,"Delta","No Delta"))</f>
        <v/>
      </c>
      <c r="AB6314">
        <f>IF(OR($B6314="",$Z6314=""),"",MAX(0,$Z6314-N($M6314)))</f>
        <v/>
      </c>
      <c r="AC6314" s="46">
        <f>IF($B6314="","",IFERROR(INDEX('CCA Util %'!$H:$H,MATCH($B6314,'CCA Util %'!$E:$E,0)),""))</f>
        <v/>
      </c>
      <c r="AD6314">
        <f>IF($B6314="","",IFERROR(INDEX('CCA Util %'!$G:$G,MATCH($B6314,'CCA Util %'!$E:$E,0)),""))</f>
        <v/>
      </c>
      <c r="AE6314">
        <f>IF(OR($B6314="",$U6314=""),"",$U6314&amp;" &amp; "&amp;IF(OR($AD6314="",$AD6314=0),"Util NA",$AD6314&amp;" Util"))</f>
        <v/>
      </c>
    </row>
    <row r="6315" ht="15.75" customHeight="1" s="42">
      <c r="A6315" s="41" t="n"/>
      <c r="G6315" s="38" t="n"/>
      <c r="H6315" s="38" t="n"/>
      <c r="I6315" s="38" t="n"/>
      <c r="J6315" s="38" t="n"/>
      <c r="K6315" s="38" t="n"/>
      <c r="L6315" s="38" t="n"/>
      <c r="N6315" s="36">
        <f>IF($B6315="","",IF($C6315="SUPERSTORE","Superstore","DH"))</f>
        <v/>
      </c>
      <c r="O6315" s="36">
        <f>IF($B6315="","",IFERROR(VLOOKUP($B6315,Mapping!$A:$C,2,0),"Not Mapped"))</f>
        <v/>
      </c>
      <c r="P6315" s="36">
        <f>IF($B6315="","",IFERROR(VLOOKUP($B6315,Mapping!$A:$C,3,0),"Not Mapped"))</f>
        <v/>
      </c>
      <c r="Q6315" s="36">
        <f>IF($B6315="","",IFERROR(VLOOKUP($O6315,Leaders!$A:$B,2,0),"Not Mapped"))</f>
        <v/>
      </c>
      <c r="R6315" s="36">
        <f>IF($B6315="","",IF(COUNTIF(Exclusions!$A:$A,$B6315)&gt;0,"Yes","No"))</f>
        <v/>
      </c>
      <c r="S6315" s="38">
        <f>IF($B6315="","",MIN(1,DAY($A6315)/IF($N6315="Superstore",Settings!$B$5,Settings!$B$4)))</f>
        <v/>
      </c>
      <c r="T6315" s="38">
        <f>IF(OR($B6315="",$G6315="",$S6315=0),"",$G6315/$S6315)</f>
        <v/>
      </c>
      <c r="U6315" s="36">
        <f>IF($T6315="","",IF($T6315&lt;Settings!$B$8,"Critical",IF($T6315&lt;Settings!$B$9,"Semi Critical","Non Critical")))</f>
        <v/>
      </c>
      <c r="V6315" s="28" t="n"/>
      <c r="Z6315">
        <f>IF($B6315="","",IFERROR(VLOOKUP($B6315,'Plan HC for CCA'!$A:$B,2,0),""))</f>
        <v/>
      </c>
      <c r="AA6315">
        <f>IF(OR($B6315="",$Z6315=""),"",IF(N($M6315)&lt;$Z6315,"Delta","No Delta"))</f>
        <v/>
      </c>
      <c r="AB6315">
        <f>IF(OR($B6315="",$Z6315=""),"",MAX(0,$Z6315-N($M6315)))</f>
        <v/>
      </c>
      <c r="AC6315" s="46">
        <f>IF($B6315="","",IFERROR(INDEX('CCA Util %'!$H:$H,MATCH($B6315,'CCA Util %'!$E:$E,0)),""))</f>
        <v/>
      </c>
      <c r="AD6315">
        <f>IF($B6315="","",IFERROR(INDEX('CCA Util %'!$G:$G,MATCH($B6315,'CCA Util %'!$E:$E,0)),""))</f>
        <v/>
      </c>
      <c r="AE6315">
        <f>IF(OR($B6315="",$U6315=""),"",$U6315&amp;" &amp; "&amp;IF(OR($AD6315="",$AD6315=0),"Util NA",$AD6315&amp;" Util"))</f>
        <v/>
      </c>
    </row>
    <row r="6316" ht="15.75" customHeight="1" s="42">
      <c r="A6316" s="41" t="n"/>
      <c r="G6316" s="38" t="n"/>
      <c r="H6316" s="38" t="n"/>
      <c r="I6316" s="38" t="n"/>
      <c r="J6316" s="38" t="n"/>
      <c r="K6316" s="38" t="n"/>
      <c r="L6316" s="38" t="n"/>
      <c r="N6316" s="36">
        <f>IF($B6316="","",IF($C6316="SUPERSTORE","Superstore","DH"))</f>
        <v/>
      </c>
      <c r="O6316" s="36">
        <f>IF($B6316="","",IFERROR(VLOOKUP($B6316,Mapping!$A:$C,2,0),"Not Mapped"))</f>
        <v/>
      </c>
      <c r="P6316" s="36">
        <f>IF($B6316="","",IFERROR(VLOOKUP($B6316,Mapping!$A:$C,3,0),"Not Mapped"))</f>
        <v/>
      </c>
      <c r="Q6316" s="36">
        <f>IF($B6316="","",IFERROR(VLOOKUP($O6316,Leaders!$A:$B,2,0),"Not Mapped"))</f>
        <v/>
      </c>
      <c r="R6316" s="36">
        <f>IF($B6316="","",IF(COUNTIF(Exclusions!$A:$A,$B6316)&gt;0,"Yes","No"))</f>
        <v/>
      </c>
      <c r="S6316" s="38">
        <f>IF($B6316="","",MIN(1,DAY($A6316)/IF($N6316="Superstore",Settings!$B$5,Settings!$B$4)))</f>
        <v/>
      </c>
      <c r="T6316" s="38">
        <f>IF(OR($B6316="",$G6316="",$S6316=0),"",$G6316/$S6316)</f>
        <v/>
      </c>
      <c r="U6316" s="36">
        <f>IF($T6316="","",IF($T6316&lt;Settings!$B$8,"Critical",IF($T6316&lt;Settings!$B$9,"Semi Critical","Non Critical")))</f>
        <v/>
      </c>
      <c r="V6316" s="28" t="n"/>
      <c r="Z6316">
        <f>IF($B6316="","",IFERROR(VLOOKUP($B6316,'Plan HC for CCA'!$A:$B,2,0),""))</f>
        <v/>
      </c>
      <c r="AA6316">
        <f>IF(OR($B6316="",$Z6316=""),"",IF(N($M6316)&lt;$Z6316,"Delta","No Delta"))</f>
        <v/>
      </c>
      <c r="AB6316">
        <f>IF(OR($B6316="",$Z6316=""),"",MAX(0,$Z6316-N($M6316)))</f>
        <v/>
      </c>
      <c r="AC6316" s="46">
        <f>IF($B6316="","",IFERROR(INDEX('CCA Util %'!$H:$H,MATCH($B6316,'CCA Util %'!$E:$E,0)),""))</f>
        <v/>
      </c>
      <c r="AD6316">
        <f>IF($B6316="","",IFERROR(INDEX('CCA Util %'!$G:$G,MATCH($B6316,'CCA Util %'!$E:$E,0)),""))</f>
        <v/>
      </c>
      <c r="AE6316">
        <f>IF(OR($B6316="",$U6316=""),"",$U6316&amp;" &amp; "&amp;IF(OR($AD6316="",$AD6316=0),"Util NA",$AD6316&amp;" Util"))</f>
        <v/>
      </c>
    </row>
    <row r="6317" ht="15.75" customHeight="1" s="42">
      <c r="A6317" s="41" t="n"/>
      <c r="G6317" s="38" t="n"/>
      <c r="H6317" s="38" t="n"/>
      <c r="I6317" s="38" t="n"/>
      <c r="J6317" s="38" t="n"/>
      <c r="K6317" s="38" t="n"/>
      <c r="L6317" s="38" t="n"/>
      <c r="N6317" s="36">
        <f>IF($B6317="","",IF($C6317="SUPERSTORE","Superstore","DH"))</f>
        <v/>
      </c>
      <c r="O6317" s="36">
        <f>IF($B6317="","",IFERROR(VLOOKUP($B6317,Mapping!$A:$C,2,0),"Not Mapped"))</f>
        <v/>
      </c>
      <c r="P6317" s="36">
        <f>IF($B6317="","",IFERROR(VLOOKUP($B6317,Mapping!$A:$C,3,0),"Not Mapped"))</f>
        <v/>
      </c>
      <c r="Q6317" s="36">
        <f>IF($B6317="","",IFERROR(VLOOKUP($O6317,Leaders!$A:$B,2,0),"Not Mapped"))</f>
        <v/>
      </c>
      <c r="R6317" s="36">
        <f>IF($B6317="","",IF(COUNTIF(Exclusions!$A:$A,$B6317)&gt;0,"Yes","No"))</f>
        <v/>
      </c>
      <c r="S6317" s="38">
        <f>IF($B6317="","",MIN(1,DAY($A6317)/IF($N6317="Superstore",Settings!$B$5,Settings!$B$4)))</f>
        <v/>
      </c>
      <c r="T6317" s="38">
        <f>IF(OR($B6317="",$G6317="",$S6317=0),"",$G6317/$S6317)</f>
        <v/>
      </c>
      <c r="U6317" s="36">
        <f>IF($T6317="","",IF($T6317&lt;Settings!$B$8,"Critical",IF($T6317&lt;Settings!$B$9,"Semi Critical","Non Critical")))</f>
        <v/>
      </c>
      <c r="V6317" s="28" t="n"/>
      <c r="Z6317">
        <f>IF($B6317="","",IFERROR(VLOOKUP($B6317,'Plan HC for CCA'!$A:$B,2,0),""))</f>
        <v/>
      </c>
      <c r="AA6317">
        <f>IF(OR($B6317="",$Z6317=""),"",IF(N($M6317)&lt;$Z6317,"Delta","No Delta"))</f>
        <v/>
      </c>
      <c r="AB6317">
        <f>IF(OR($B6317="",$Z6317=""),"",MAX(0,$Z6317-N($M6317)))</f>
        <v/>
      </c>
      <c r="AC6317" s="46">
        <f>IF($B6317="","",IFERROR(INDEX('CCA Util %'!$H:$H,MATCH($B6317,'CCA Util %'!$E:$E,0)),""))</f>
        <v/>
      </c>
      <c r="AD6317">
        <f>IF($B6317="","",IFERROR(INDEX('CCA Util %'!$G:$G,MATCH($B6317,'CCA Util %'!$E:$E,0)),""))</f>
        <v/>
      </c>
      <c r="AE6317">
        <f>IF(OR($B6317="",$U6317=""),"",$U6317&amp;" &amp; "&amp;IF(OR($AD6317="",$AD6317=0),"Util NA",$AD6317&amp;" Util"))</f>
        <v/>
      </c>
    </row>
    <row r="6318" ht="15.75" customHeight="1" s="42">
      <c r="A6318" s="41" t="n"/>
      <c r="G6318" s="38" t="n"/>
      <c r="H6318" s="38" t="n"/>
      <c r="I6318" s="38" t="n"/>
      <c r="J6318" s="38" t="n"/>
      <c r="K6318" s="38" t="n"/>
      <c r="L6318" s="38" t="n"/>
      <c r="N6318" s="36">
        <f>IF($B6318="","",IF($C6318="SUPERSTORE","Superstore","DH"))</f>
        <v/>
      </c>
      <c r="O6318" s="36">
        <f>IF($B6318="","",IFERROR(VLOOKUP($B6318,Mapping!$A:$C,2,0),"Not Mapped"))</f>
        <v/>
      </c>
      <c r="P6318" s="36">
        <f>IF($B6318="","",IFERROR(VLOOKUP($B6318,Mapping!$A:$C,3,0),"Not Mapped"))</f>
        <v/>
      </c>
      <c r="Q6318" s="36">
        <f>IF($B6318="","",IFERROR(VLOOKUP($O6318,Leaders!$A:$B,2,0),"Not Mapped"))</f>
        <v/>
      </c>
      <c r="R6318" s="36">
        <f>IF($B6318="","",IF(COUNTIF(Exclusions!$A:$A,$B6318)&gt;0,"Yes","No"))</f>
        <v/>
      </c>
      <c r="S6318" s="38">
        <f>IF($B6318="","",MIN(1,DAY($A6318)/IF($N6318="Superstore",Settings!$B$5,Settings!$B$4)))</f>
        <v/>
      </c>
      <c r="T6318" s="38">
        <f>IF(OR($B6318="",$G6318="",$S6318=0),"",$G6318/$S6318)</f>
        <v/>
      </c>
      <c r="U6318" s="36">
        <f>IF($T6318="","",IF($T6318&lt;Settings!$B$8,"Critical",IF($T6318&lt;Settings!$B$9,"Semi Critical","Non Critical")))</f>
        <v/>
      </c>
      <c r="V6318" s="28" t="n"/>
      <c r="Z6318">
        <f>IF($B6318="","",IFERROR(VLOOKUP($B6318,'Plan HC for CCA'!$A:$B,2,0),""))</f>
        <v/>
      </c>
      <c r="AA6318">
        <f>IF(OR($B6318="",$Z6318=""),"",IF(N($M6318)&lt;$Z6318,"Delta","No Delta"))</f>
        <v/>
      </c>
      <c r="AB6318">
        <f>IF(OR($B6318="",$Z6318=""),"",MAX(0,$Z6318-N($M6318)))</f>
        <v/>
      </c>
      <c r="AC6318" s="46">
        <f>IF($B6318="","",IFERROR(INDEX('CCA Util %'!$H:$H,MATCH($B6318,'CCA Util %'!$E:$E,0)),""))</f>
        <v/>
      </c>
      <c r="AD6318">
        <f>IF($B6318="","",IFERROR(INDEX('CCA Util %'!$G:$G,MATCH($B6318,'CCA Util %'!$E:$E,0)),""))</f>
        <v/>
      </c>
      <c r="AE6318">
        <f>IF(OR($B6318="",$U6318=""),"",$U6318&amp;" &amp; "&amp;IF(OR($AD6318="",$AD6318=0),"Util NA",$AD6318&amp;" Util"))</f>
        <v/>
      </c>
    </row>
    <row r="6319" ht="15.75" customHeight="1" s="42">
      <c r="A6319" s="41" t="n"/>
      <c r="G6319" s="38" t="n"/>
      <c r="H6319" s="38" t="n"/>
      <c r="I6319" s="38" t="n"/>
      <c r="J6319" s="38" t="n"/>
      <c r="K6319" s="38" t="n"/>
      <c r="L6319" s="38" t="n"/>
      <c r="N6319" s="36">
        <f>IF($B6319="","",IF($C6319="SUPERSTORE","Superstore","DH"))</f>
        <v/>
      </c>
      <c r="O6319" s="36">
        <f>IF($B6319="","",IFERROR(VLOOKUP($B6319,Mapping!$A:$C,2,0),"Not Mapped"))</f>
        <v/>
      </c>
      <c r="P6319" s="36">
        <f>IF($B6319="","",IFERROR(VLOOKUP($B6319,Mapping!$A:$C,3,0),"Not Mapped"))</f>
        <v/>
      </c>
      <c r="Q6319" s="36">
        <f>IF($B6319="","",IFERROR(VLOOKUP($O6319,Leaders!$A:$B,2,0),"Not Mapped"))</f>
        <v/>
      </c>
      <c r="R6319" s="36">
        <f>IF($B6319="","",IF(COUNTIF(Exclusions!$A:$A,$B6319)&gt;0,"Yes","No"))</f>
        <v/>
      </c>
      <c r="S6319" s="38">
        <f>IF($B6319="","",MIN(1,DAY($A6319)/IF($N6319="Superstore",Settings!$B$5,Settings!$B$4)))</f>
        <v/>
      </c>
      <c r="T6319" s="38">
        <f>IF(OR($B6319="",$G6319="",$S6319=0),"",$G6319/$S6319)</f>
        <v/>
      </c>
      <c r="U6319" s="36">
        <f>IF($T6319="","",IF($T6319&lt;Settings!$B$8,"Critical",IF($T6319&lt;Settings!$B$9,"Semi Critical","Non Critical")))</f>
        <v/>
      </c>
      <c r="V6319" s="28" t="n"/>
      <c r="Z6319">
        <f>IF($B6319="","",IFERROR(VLOOKUP($B6319,'Plan HC for CCA'!$A:$B,2,0),""))</f>
        <v/>
      </c>
      <c r="AA6319">
        <f>IF(OR($B6319="",$Z6319=""),"",IF(N($M6319)&lt;$Z6319,"Delta","No Delta"))</f>
        <v/>
      </c>
      <c r="AB6319">
        <f>IF(OR($B6319="",$Z6319=""),"",MAX(0,$Z6319-N($M6319)))</f>
        <v/>
      </c>
      <c r="AC6319" s="46">
        <f>IF($B6319="","",IFERROR(INDEX('CCA Util %'!$H:$H,MATCH($B6319,'CCA Util %'!$E:$E,0)),""))</f>
        <v/>
      </c>
      <c r="AD6319">
        <f>IF($B6319="","",IFERROR(INDEX('CCA Util %'!$G:$G,MATCH($B6319,'CCA Util %'!$E:$E,0)),""))</f>
        <v/>
      </c>
      <c r="AE6319">
        <f>IF(OR($B6319="",$U6319=""),"",$U6319&amp;" &amp; "&amp;IF(OR($AD6319="",$AD6319=0),"Util NA",$AD6319&amp;" Util"))</f>
        <v/>
      </c>
    </row>
    <row r="6320" ht="15.75" customHeight="1" s="42">
      <c r="A6320" s="41" t="n"/>
      <c r="G6320" s="38" t="n"/>
      <c r="H6320" s="38" t="n"/>
      <c r="I6320" s="38" t="n"/>
      <c r="J6320" s="38" t="n"/>
      <c r="K6320" s="38" t="n"/>
      <c r="L6320" s="38" t="n"/>
      <c r="N6320" s="36">
        <f>IF($B6320="","",IF($C6320="SUPERSTORE","Superstore","DH"))</f>
        <v/>
      </c>
      <c r="O6320" s="36">
        <f>IF($B6320="","",IFERROR(VLOOKUP($B6320,Mapping!$A:$C,2,0),"Not Mapped"))</f>
        <v/>
      </c>
      <c r="P6320" s="36">
        <f>IF($B6320="","",IFERROR(VLOOKUP($B6320,Mapping!$A:$C,3,0),"Not Mapped"))</f>
        <v/>
      </c>
      <c r="Q6320" s="36">
        <f>IF($B6320="","",IFERROR(VLOOKUP($O6320,Leaders!$A:$B,2,0),"Not Mapped"))</f>
        <v/>
      </c>
      <c r="R6320" s="36">
        <f>IF($B6320="","",IF(COUNTIF(Exclusions!$A:$A,$B6320)&gt;0,"Yes","No"))</f>
        <v/>
      </c>
      <c r="S6320" s="38">
        <f>IF($B6320="","",MIN(1,DAY($A6320)/IF($N6320="Superstore",Settings!$B$5,Settings!$B$4)))</f>
        <v/>
      </c>
      <c r="T6320" s="38">
        <f>IF(OR($B6320="",$G6320="",$S6320=0),"",$G6320/$S6320)</f>
        <v/>
      </c>
      <c r="U6320" s="36">
        <f>IF($T6320="","",IF($T6320&lt;Settings!$B$8,"Critical",IF($T6320&lt;Settings!$B$9,"Semi Critical","Non Critical")))</f>
        <v/>
      </c>
      <c r="V6320" s="28" t="n"/>
      <c r="Z6320">
        <f>IF($B6320="","",IFERROR(VLOOKUP($B6320,'Plan HC for CCA'!$A:$B,2,0),""))</f>
        <v/>
      </c>
      <c r="AA6320">
        <f>IF(OR($B6320="",$Z6320=""),"",IF(N($M6320)&lt;$Z6320,"Delta","No Delta"))</f>
        <v/>
      </c>
      <c r="AB6320">
        <f>IF(OR($B6320="",$Z6320=""),"",MAX(0,$Z6320-N($M6320)))</f>
        <v/>
      </c>
      <c r="AC6320" s="46">
        <f>IF($B6320="","",IFERROR(INDEX('CCA Util %'!$H:$H,MATCH($B6320,'CCA Util %'!$E:$E,0)),""))</f>
        <v/>
      </c>
      <c r="AD6320">
        <f>IF($B6320="","",IFERROR(INDEX('CCA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w r="6321" ht="15.75" customHeight="1" s="42">
      <c r="A6321" s="41" t="n"/>
      <c r="G6321" s="38" t="n"/>
      <c r="H6321" s="38" t="n"/>
      <c r="I6321" s="38" t="n"/>
      <c r="J6321" s="38" t="n"/>
      <c r="K6321" s="38" t="n"/>
      <c r="L6321" s="38" t="n"/>
      <c r="N6321" s="36">
        <f>IF($B6321="","",IF($C6321="SUPERSTORE","Superstore","DH"))</f>
        <v/>
      </c>
      <c r="O6321" s="36">
        <f>IF($B6321="","",IFERROR(VLOOKUP($B6321,Mapping!$A:$C,2,0),"Not Mapped"))</f>
        <v/>
      </c>
      <c r="P6321" s="36">
        <f>IF($B6321="","",IFERROR(VLOOKUP($B6321,Mapping!$A:$C,3,0),"Not Mapped"))</f>
        <v/>
      </c>
      <c r="Q6321" s="36">
        <f>IF($B6321="","",IFERROR(VLOOKUP($O6321,Leaders!$A:$B,2,0),"Not Mapped"))</f>
        <v/>
      </c>
      <c r="R6321" s="36">
        <f>IF($B6321="","",IF(COUNTIF(Exclusions!$A:$A,$B6321)&gt;0,"Yes","No"))</f>
        <v/>
      </c>
      <c r="S6321" s="38">
        <f>IF($B6321="","",MIN(1,DAY($A6321)/IF($N6321="Superstore",Settings!$B$5,Settings!$B$4)))</f>
        <v/>
      </c>
      <c r="T6321" s="38">
        <f>IF(OR($B6321="",$G6321="",$S6321=0),"",$G6321/$S6321)</f>
        <v/>
      </c>
      <c r="U6321" s="36">
        <f>IF($T6321="","",IF($T6321&lt;Settings!$B$8,"Critical",IF($T6321&lt;Settings!$B$9,"Semi Critical","Non Critical")))</f>
        <v/>
      </c>
      <c r="V6321" s="28" t="n"/>
      <c r="Z6321">
        <f>IF($B6321="","",IFERROR(VLOOKUP($B6321,'Plan HC for CCA'!$A:$B,2,0),""))</f>
        <v/>
      </c>
      <c r="AA6321">
        <f>IF(OR($B6321="",$Z6321=""),"",IF(N($M6321)&lt;$Z6321,"Delta","No Delta"))</f>
        <v/>
      </c>
      <c r="AB6321">
        <f>IF(OR($B6321="",$Z6321=""),"",MAX(0,$Z6321-N($M6321)))</f>
        <v/>
      </c>
      <c r="AC6321" s="46">
        <f>IF($B6321="","",IFERROR(INDEX('CCA Util %'!$H:$H,MATCH($B6321,'CCA Util %'!$E:$E,0)),""))</f>
        <v/>
      </c>
      <c r="AD6321">
        <f>IF($B6321="","",IFERROR(INDEX('CCA Util %'!$G:$G,MATCH($B6321,'CCA Util %'!$E:$E,0)),""))</f>
        <v/>
      </c>
      <c r="AE6321">
        <f>IF(OR($B6321="",$U6321=""),"",$U6321&amp;" &amp; "&amp;IF(OR($AD6321="",$AD6321=0),"Util NA",$AD6321&amp;" Util"))</f>
        <v/>
      </c>
    </row>
    <row r="6322" ht="15.75" customHeight="1" s="42">
      <c r="A6322" s="41" t="n"/>
      <c r="G6322" s="38" t="n"/>
      <c r="H6322" s="38" t="n"/>
      <c r="I6322" s="38" t="n"/>
      <c r="J6322" s="38" t="n"/>
      <c r="K6322" s="38" t="n"/>
      <c r="L6322" s="38" t="n"/>
      <c r="N6322" s="36">
        <f>IF($B6322="","",IF($C6322="SUPERSTORE","Superstore","DH"))</f>
        <v/>
      </c>
      <c r="O6322" s="36">
        <f>IF($B6322="","",IFERROR(VLOOKUP($B6322,Mapping!$A:$C,2,0),"Not Mapped"))</f>
        <v/>
      </c>
      <c r="P6322" s="36">
        <f>IF($B6322="","",IFERROR(VLOOKUP($B6322,Mapping!$A:$C,3,0),"Not Mapped"))</f>
        <v/>
      </c>
      <c r="Q6322" s="36">
        <f>IF($B6322="","",IFERROR(VLOOKUP($O6322,Leaders!$A:$B,2,0),"Not Mapped"))</f>
        <v/>
      </c>
      <c r="R6322" s="36">
        <f>IF($B6322="","",IF(COUNTIF(Exclusions!$A:$A,$B6322)&gt;0,"Yes","No"))</f>
        <v/>
      </c>
      <c r="S6322" s="38">
        <f>IF($B6322="","",MIN(1,DAY($A6322)/IF($N6322="Superstore",Settings!$B$5,Settings!$B$4)))</f>
        <v/>
      </c>
      <c r="T6322" s="38">
        <f>IF(OR($B6322="",$G6322="",$S6322=0),"",$G6322/$S6322)</f>
        <v/>
      </c>
      <c r="U6322" s="36">
        <f>IF($T6322="","",IF($T6322&lt;Settings!$B$8,"Critical",IF($T6322&lt;Settings!$B$9,"Semi Critical","Non Critical")))</f>
        <v/>
      </c>
      <c r="V6322" s="28" t="n"/>
      <c r="Z6322">
        <f>IF($B6322="","",IFERROR(VLOOKUP($B6322,'Plan HC for CCA'!$A:$B,2,0),""))</f>
        <v/>
      </c>
      <c r="AA6322">
        <f>IF(OR($B6322="",$Z6322=""),"",IF(N($M6322)&lt;$Z6322,"Delta","No Delta"))</f>
        <v/>
      </c>
      <c r="AB6322">
        <f>IF(OR($B6322="",$Z6322=""),"",MAX(0,$Z6322-N($M6322)))</f>
        <v/>
      </c>
      <c r="AC6322" s="46">
        <f>IF($B6322="","",IFERROR(INDEX('CCA Util %'!$H:$H,MATCH($B6322,'CCA Util %'!$E:$E,0)),""))</f>
        <v/>
      </c>
      <c r="AD6322">
        <f>IF($B6322="","",IFERROR(INDEX('CCA Util %'!$G:$G,MATCH($B6322,'CCA Util %'!$E:$E,0)),""))</f>
        <v/>
      </c>
      <c r="AE6322">
        <f>IF(OR($B6322="",$U6322=""),"",$U6322&amp;" &amp; "&amp;IF(OR($AD6322="",$AD6322=0),"Util NA",$AD6322&amp;" Util"))</f>
        <v/>
      </c>
    </row>
    <row r="6323" ht="15.75" customHeight="1" s="42">
      <c r="A6323" s="41" t="n"/>
      <c r="G6323" s="38" t="n"/>
      <c r="H6323" s="38" t="n"/>
      <c r="I6323" s="38" t="n"/>
      <c r="J6323" s="38" t="n"/>
      <c r="K6323" s="38" t="n"/>
      <c r="L6323" s="38" t="n"/>
      <c r="N6323" s="36">
        <f>IF($B6323="","",IF($C6323="SUPERSTORE","Superstore","DH"))</f>
        <v/>
      </c>
      <c r="O6323" s="36">
        <f>IF($B6323="","",IFERROR(VLOOKUP($B6323,Mapping!$A:$C,2,0),"Not Mapped"))</f>
        <v/>
      </c>
      <c r="P6323" s="36">
        <f>IF($B6323="","",IFERROR(VLOOKUP($B6323,Mapping!$A:$C,3,0),"Not Mapped"))</f>
        <v/>
      </c>
      <c r="Q6323" s="36">
        <f>IF($B6323="","",IFERROR(VLOOKUP($O6323,Leaders!$A:$B,2,0),"Not Mapped"))</f>
        <v/>
      </c>
      <c r="R6323" s="36">
        <f>IF($B6323="","",IF(COUNTIF(Exclusions!$A:$A,$B6323)&gt;0,"Yes","No"))</f>
        <v/>
      </c>
      <c r="S6323" s="38">
        <f>IF($B6323="","",MIN(1,DAY($A6323)/IF($N6323="Superstore",Settings!$B$5,Settings!$B$4)))</f>
        <v/>
      </c>
      <c r="T6323" s="38">
        <f>IF(OR($B6323="",$G6323="",$S6323=0),"",$G6323/$S6323)</f>
        <v/>
      </c>
      <c r="U6323" s="36">
        <f>IF($T6323="","",IF($T6323&lt;Settings!$B$8,"Critical",IF($T6323&lt;Settings!$B$9,"Semi Critical","Non Critical")))</f>
        <v/>
      </c>
      <c r="V6323" s="28" t="n"/>
      <c r="Z6323">
        <f>IF($B6323="","",IFERROR(VLOOKUP($B6323,'Plan HC for CCA'!$A:$B,2,0),""))</f>
        <v/>
      </c>
      <c r="AA6323">
        <f>IF(OR($B6323="",$Z6323=""),"",IF(N($M6323)&lt;$Z6323,"Delta","No Delta"))</f>
        <v/>
      </c>
      <c r="AB6323">
        <f>IF(OR($B6323="",$Z6323=""),"",MAX(0,$Z6323-N($M6323)))</f>
        <v/>
      </c>
      <c r="AC6323" s="46">
        <f>IF($B6323="","",IFERROR(INDEX('CCA Util %'!$H:$H,MATCH($B6323,'CCA Util %'!$E:$E,0)),""))</f>
        <v/>
      </c>
      <c r="AD6323">
        <f>IF($B6323="","",IFERROR(INDEX('CCA Util %'!$G:$G,MATCH($B6323,'CCA Util %'!$E:$E,0)),""))</f>
        <v/>
      </c>
      <c r="AE6323">
        <f>IF(OR($B6323="",$U6323=""),"",$U6323&amp;" &amp; "&amp;IF(OR($AD6323="",$AD6323=0),"Util NA",$AD6323&amp;" Util"))</f>
        <v/>
      </c>
    </row>
    <row r="6324" ht="15.75" customHeight="1" s="42">
      <c r="A6324" s="41" t="n"/>
      <c r="G6324" s="38" t="n"/>
      <c r="H6324" s="38" t="n"/>
      <c r="I6324" s="38" t="n"/>
      <c r="J6324" s="38" t="n"/>
      <c r="K6324" s="38" t="n"/>
      <c r="L6324" s="38" t="n"/>
      <c r="N6324" s="36">
        <f>IF($B6324="","",IF($C6324="SUPERSTORE","Superstore","DH"))</f>
        <v/>
      </c>
      <c r="O6324" s="36">
        <f>IF($B6324="","",IFERROR(VLOOKUP($B6324,Mapping!$A:$C,2,0),"Not Mapped"))</f>
        <v/>
      </c>
      <c r="P6324" s="36">
        <f>IF($B6324="","",IFERROR(VLOOKUP($B6324,Mapping!$A:$C,3,0),"Not Mapped"))</f>
        <v/>
      </c>
      <c r="Q6324" s="36">
        <f>IF($B6324="","",IFERROR(VLOOKUP($O6324,Leaders!$A:$B,2,0),"Not Mapped"))</f>
        <v/>
      </c>
      <c r="R6324" s="36">
        <f>IF($B6324="","",IF(COUNTIF(Exclusions!$A:$A,$B6324)&gt;0,"Yes","No"))</f>
        <v/>
      </c>
      <c r="S6324" s="38">
        <f>IF($B6324="","",MIN(1,DAY($A6324)/IF($N6324="Superstore",Settings!$B$5,Settings!$B$4)))</f>
        <v/>
      </c>
      <c r="T6324" s="38">
        <f>IF(OR($B6324="",$G6324="",$S6324=0),"",$G6324/$S6324)</f>
        <v/>
      </c>
      <c r="U6324" s="36">
        <f>IF($T6324="","",IF($T6324&lt;Settings!$B$8,"Critical",IF($T6324&lt;Settings!$B$9,"Semi Critical","Non Critical")))</f>
        <v/>
      </c>
      <c r="V6324" s="28" t="n"/>
      <c r="Z6324">
        <f>IF($B6324="","",IFERROR(VLOOKUP($B6324,'Plan HC for CCA'!$A:$B,2,0),""))</f>
        <v/>
      </c>
      <c r="AA6324">
        <f>IF(OR($B6324="",$Z6324=""),"",IF(N($M6324)&lt;$Z6324,"Delta","No Delta"))</f>
        <v/>
      </c>
      <c r="AB6324">
        <f>IF(OR($B6324="",$Z6324=""),"",MAX(0,$Z6324-N($M6324)))</f>
        <v/>
      </c>
      <c r="AC6324" s="46">
        <f>IF($B6324="","",IFERROR(INDEX('CCA Util %'!$H:$H,MATCH($B6324,'CCA Util %'!$E:$E,0)),""))</f>
        <v/>
      </c>
      <c r="AD6324">
        <f>IF($B6324="","",IFERROR(INDEX('CCA Util %'!$G:$G,MATCH($B6324,'CCA Util %'!$E:$E,0)),""))</f>
        <v/>
      </c>
      <c r="AE6324">
        <f>IF(OR($B6324="",$U6324=""),"",$U6324&amp;" &amp; "&amp;IF(OR($AD6324="",$AD6324=0),"Util NA",$AD6324&amp;" Util"))</f>
        <v/>
      </c>
    </row>
    <row r="6325" ht="15.75" customHeight="1" s="42">
      <c r="A6325" s="41" t="n"/>
      <c r="G6325" s="38" t="n"/>
      <c r="H6325" s="38" t="n"/>
      <c r="I6325" s="38" t="n"/>
      <c r="J6325" s="38" t="n"/>
      <c r="K6325" s="38" t="n"/>
      <c r="L6325" s="38" t="n"/>
      <c r="N6325" s="36">
        <f>IF($B6325="","",IF($C6325="SUPERSTORE","Superstore","DH"))</f>
        <v/>
      </c>
      <c r="O6325" s="36">
        <f>IF($B6325="","",IFERROR(VLOOKUP($B6325,Mapping!$A:$C,2,0),"Not Mapped"))</f>
        <v/>
      </c>
      <c r="P6325" s="36">
        <f>IF($B6325="","",IFERROR(VLOOKUP($B6325,Mapping!$A:$C,3,0),"Not Mapped"))</f>
        <v/>
      </c>
      <c r="Q6325" s="36">
        <f>IF($B6325="","",IFERROR(VLOOKUP($O6325,Leaders!$A:$B,2,0),"Not Mapped"))</f>
        <v/>
      </c>
      <c r="R6325" s="36">
        <f>IF($B6325="","",IF(COUNTIF(Exclusions!$A:$A,$B6325)&gt;0,"Yes","No"))</f>
        <v/>
      </c>
      <c r="S6325" s="38">
        <f>IF($B6325="","",MIN(1,DAY($A6325)/IF($N6325="Superstore",Settings!$B$5,Settings!$B$4)))</f>
        <v/>
      </c>
      <c r="T6325" s="38">
        <f>IF(OR($B6325="",$G6325="",$S6325=0),"",$G6325/$S6325)</f>
        <v/>
      </c>
      <c r="U6325" s="36">
        <f>IF($T6325="","",IF($T6325&lt;Settings!$B$8,"Critical",IF($T6325&lt;Settings!$B$9,"Semi Critical","Non Critical")))</f>
        <v/>
      </c>
      <c r="V6325" s="28" t="n"/>
      <c r="Z6325">
        <f>IF($B6325="","",IFERROR(VLOOKUP($B6325,'Plan HC for CCA'!$A:$B,2,0),""))</f>
        <v/>
      </c>
      <c r="AA6325">
        <f>IF(OR($B6325="",$Z6325=""),"",IF(N($M6325)&lt;$Z6325,"Delta","No Delta"))</f>
        <v/>
      </c>
      <c r="AB6325">
        <f>IF(OR($B6325="",$Z6325=""),"",MAX(0,$Z6325-N($M6325)))</f>
        <v/>
      </c>
      <c r="AC6325" s="46">
        <f>IF($B6325="","",IFERROR(INDEX('CCA Util %'!$H:$H,MATCH($B6325,'CCA Util %'!$E:$E,0)),""))</f>
        <v/>
      </c>
      <c r="AD6325">
        <f>IF($B6325="","",IFERROR(INDEX('CCA Util %'!$G:$G,MATCH($B6325,'CCA Util %'!$E:$E,0)),""))</f>
        <v/>
      </c>
      <c r="AE6325">
        <f>IF(OR($B6325="",$U6325=""),"",$U6325&amp;" &amp; "&amp;IF(OR($AD6325="",$AD6325=0),"Util NA",$AD6325&amp;" Util"))</f>
        <v/>
      </c>
    </row>
    <row r="6326" ht="15.75" customHeight="1" s="42">
      <c r="A6326" s="41" t="n"/>
      <c r="G6326" s="38" t="n"/>
      <c r="H6326" s="38" t="n"/>
      <c r="I6326" s="38" t="n"/>
      <c r="J6326" s="38" t="n"/>
      <c r="K6326" s="38" t="n"/>
      <c r="L6326" s="38" t="n"/>
      <c r="N6326" s="36">
        <f>IF($B6326="","",IF($C6326="SUPERSTORE","Superstore","DH"))</f>
        <v/>
      </c>
      <c r="O6326" s="36">
        <f>IF($B6326="","",IFERROR(VLOOKUP($B6326,Mapping!$A:$C,2,0),"Not Mapped"))</f>
        <v/>
      </c>
      <c r="P6326" s="36">
        <f>IF($B6326="","",IFERROR(VLOOKUP($B6326,Mapping!$A:$C,3,0),"Not Mapped"))</f>
        <v/>
      </c>
      <c r="Q6326" s="36">
        <f>IF($B6326="","",IFERROR(VLOOKUP($O6326,Leaders!$A:$B,2,0),"Not Mapped"))</f>
        <v/>
      </c>
      <c r="R6326" s="36">
        <f>IF($B6326="","",IF(COUNTIF(Exclusions!$A:$A,$B6326)&gt;0,"Yes","No"))</f>
        <v/>
      </c>
      <c r="S6326" s="38">
        <f>IF($B6326="","",MIN(1,DAY($A6326)/IF($N6326="Superstore",Settings!$B$5,Settings!$B$4)))</f>
        <v/>
      </c>
      <c r="T6326" s="38">
        <f>IF(OR($B6326="",$G6326="",$S6326=0),"",$G6326/$S6326)</f>
        <v/>
      </c>
      <c r="U6326" s="36">
        <f>IF($T6326="","",IF($T6326&lt;Settings!$B$8,"Critical",IF($T6326&lt;Settings!$B$9,"Semi Critical","Non Critical")))</f>
        <v/>
      </c>
      <c r="V6326" s="28" t="n"/>
      <c r="Z6326">
        <f>IF($B6326="","",IFERROR(VLOOKUP($B6326,'Plan HC for CCA'!$A:$B,2,0),""))</f>
        <v/>
      </c>
      <c r="AA6326">
        <f>IF(OR($B6326="",$Z6326=""),"",IF(N($M6326)&lt;$Z6326,"Delta","No Delta"))</f>
        <v/>
      </c>
      <c r="AB6326">
        <f>IF(OR($B6326="",$Z6326=""),"",MAX(0,$Z6326-N($M6326)))</f>
        <v/>
      </c>
      <c r="AC6326" s="46">
        <f>IF($B6326="","",IFERROR(INDEX('CCA Util %'!$H:$H,MATCH($B6326,'CCA Util %'!$E:$E,0)),""))</f>
        <v/>
      </c>
      <c r="AD6326">
        <f>IF($B6326="","",IFERROR(INDEX('CCA Util %'!$G:$G,MATCH($B6326,'CCA Util %'!$E:$E,0)),""))</f>
        <v/>
      </c>
      <c r="AE6326">
        <f>IF(OR($B6326="",$U6326=""),"",$U6326&amp;" &amp; "&amp;IF(OR($AD6326="",$AD6326=0),"Util NA",$AD6326&amp;" Util"))</f>
        <v/>
      </c>
    </row>
    <row r="6327" ht="15.75" customHeight="1" s="42">
      <c r="A6327" s="41" t="n"/>
      <c r="G6327" s="38" t="n"/>
      <c r="H6327" s="38" t="n"/>
      <c r="I6327" s="38" t="n"/>
      <c r="J6327" s="38" t="n"/>
      <c r="K6327" s="38" t="n"/>
      <c r="L6327" s="38" t="n"/>
      <c r="N6327" s="36">
        <f>IF($B6327="","",IF($C6327="SUPERSTORE","Superstore","DH"))</f>
        <v/>
      </c>
      <c r="O6327" s="36">
        <f>IF($B6327="","",IFERROR(VLOOKUP($B6327,Mapping!$A:$C,2,0),"Not Mapped"))</f>
        <v/>
      </c>
      <c r="P6327" s="36">
        <f>IF($B6327="","",IFERROR(VLOOKUP($B6327,Mapping!$A:$C,3,0),"Not Mapped"))</f>
        <v/>
      </c>
      <c r="Q6327" s="36">
        <f>IF($B6327="","",IFERROR(VLOOKUP($O6327,Leaders!$A:$B,2,0),"Not Mapped"))</f>
        <v/>
      </c>
      <c r="R6327" s="36">
        <f>IF($B6327="","",IF(COUNTIF(Exclusions!$A:$A,$B6327)&gt;0,"Yes","No"))</f>
        <v/>
      </c>
      <c r="S6327" s="38">
        <f>IF($B6327="","",MIN(1,DAY($A6327)/IF($N6327="Superstore",Settings!$B$5,Settings!$B$4)))</f>
        <v/>
      </c>
      <c r="T6327" s="38">
        <f>IF(OR($B6327="",$G6327="",$S6327=0),"",$G6327/$S6327)</f>
        <v/>
      </c>
      <c r="U6327" s="36">
        <f>IF($T6327="","",IF($T6327&lt;Settings!$B$8,"Critical",IF($T6327&lt;Settings!$B$9,"Semi Critical","Non Critical")))</f>
        <v/>
      </c>
      <c r="V6327" s="28" t="n"/>
      <c r="Z6327">
        <f>IF($B6327="","",IFERROR(VLOOKUP($B6327,'Plan HC for CCA'!$A:$B,2,0),""))</f>
        <v/>
      </c>
      <c r="AA6327">
        <f>IF(OR($B6327="",$Z6327=""),"",IF(N($M6327)&lt;$Z6327,"Delta","No Delta"))</f>
        <v/>
      </c>
      <c r="AB6327">
        <f>IF(OR($B6327="",$Z6327=""),"",MAX(0,$Z6327-N($M6327)))</f>
        <v/>
      </c>
      <c r="AC6327" s="46">
        <f>IF($B6327="","",IFERROR(INDEX('CCA Util %'!$H:$H,MATCH($B6327,'CCA Util %'!$E:$E,0)),""))</f>
        <v/>
      </c>
      <c r="AD6327">
        <f>IF($B6327="","",IFERROR(INDEX('CCA Util %'!$G:$G,MATCH($B6327,'CCA Util %'!$E:$E,0)),""))</f>
        <v/>
      </c>
      <c r="AE6327">
        <f>IF(OR($B6327="",$U6327=""),"",$U6327&amp;" &amp; "&amp;IF(OR($AD6327="",$AD6327=0),"Util NA",$AD6327&amp;" Util"))</f>
        <v/>
      </c>
    </row>
    <row r="6328" ht="15.75" customHeight="1" s="42">
      <c r="A6328" s="41" t="n"/>
      <c r="G6328" s="38" t="n"/>
      <c r="H6328" s="38" t="n"/>
      <c r="I6328" s="38" t="n"/>
      <c r="J6328" s="38" t="n"/>
      <c r="K6328" s="38" t="n"/>
      <c r="L6328" s="38" t="n"/>
      <c r="N6328" s="36">
        <f>IF($B6328="","",IF($C6328="SUPERSTORE","Superstore","DH"))</f>
        <v/>
      </c>
      <c r="O6328" s="36">
        <f>IF($B6328="","",IFERROR(VLOOKUP($B6328,Mapping!$A:$C,2,0),"Not Mapped"))</f>
        <v/>
      </c>
      <c r="P6328" s="36">
        <f>IF($B6328="","",IFERROR(VLOOKUP($B6328,Mapping!$A:$C,3,0),"Not Mapped"))</f>
        <v/>
      </c>
      <c r="Q6328" s="36">
        <f>IF($B6328="","",IFERROR(VLOOKUP($O6328,Leaders!$A:$B,2,0),"Not Mapped"))</f>
        <v/>
      </c>
      <c r="R6328" s="36">
        <f>IF($B6328="","",IF(COUNTIF(Exclusions!$A:$A,$B6328)&gt;0,"Yes","No"))</f>
        <v/>
      </c>
      <c r="S6328" s="38">
        <f>IF($B6328="","",MIN(1,DAY($A6328)/IF($N6328="Superstore",Settings!$B$5,Settings!$B$4)))</f>
        <v/>
      </c>
      <c r="T6328" s="38">
        <f>IF(OR($B6328="",$G6328="",$S6328=0),"",$G6328/$S6328)</f>
        <v/>
      </c>
      <c r="U6328" s="36">
        <f>IF($T6328="","",IF($T6328&lt;Settings!$B$8,"Critical",IF($T6328&lt;Settings!$B$9,"Semi Critical","Non Critical")))</f>
        <v/>
      </c>
      <c r="V6328" s="28" t="n"/>
      <c r="Z6328">
        <f>IF($B6328="","",IFERROR(VLOOKUP($B6328,'Plan HC for CCA'!$A:$B,2,0),""))</f>
        <v/>
      </c>
      <c r="AA6328">
        <f>IF(OR($B6328="",$Z6328=""),"",IF(N($M6328)&lt;$Z6328,"Delta","No Delta"))</f>
        <v/>
      </c>
      <c r="AB6328">
        <f>IF(OR($B6328="",$Z6328=""),"",MAX(0,$Z6328-N($M6328)))</f>
        <v/>
      </c>
      <c r="AC6328" s="46">
        <f>IF($B6328="","",IFERROR(INDEX('CCA Util %'!$H:$H,MATCH($B6328,'CCA Util %'!$E:$E,0)),""))</f>
        <v/>
      </c>
      <c r="AD6328">
        <f>IF($B6328="","",IFERROR(INDEX('CCA Util %'!$G:$G,MATCH($B6328,'CCA Util %'!$E:$E,0)),""))</f>
        <v/>
      </c>
      <c r="AE6328">
        <f>IF(OR($B6328="",$U6328=""),"",$U6328&amp;" &amp; "&amp;IF(OR($AD6328="",$AD6328=0),"Util NA",$AD6328&amp;" Util"))</f>
        <v/>
      </c>
    </row>
    <row r="6329" ht="15.75" customHeight="1" s="42">
      <c r="A6329" s="41" t="n"/>
      <c r="G6329" s="38" t="n"/>
      <c r="H6329" s="38" t="n"/>
      <c r="I6329" s="38" t="n"/>
      <c r="J6329" s="38" t="n"/>
      <c r="K6329" s="38" t="n"/>
      <c r="L6329" s="38" t="n"/>
      <c r="N6329" s="36">
        <f>IF($B6329="","",IF($C6329="SUPERSTORE","Superstore","DH"))</f>
        <v/>
      </c>
      <c r="O6329" s="36">
        <f>IF($B6329="","",IFERROR(VLOOKUP($B6329,Mapping!$A:$C,2,0),"Not Mapped"))</f>
        <v/>
      </c>
      <c r="P6329" s="36">
        <f>IF($B6329="","",IFERROR(VLOOKUP($B6329,Mapping!$A:$C,3,0),"Not Mapped"))</f>
        <v/>
      </c>
      <c r="Q6329" s="36">
        <f>IF($B6329="","",IFERROR(VLOOKUP($O6329,Leaders!$A:$B,2,0),"Not Mapped"))</f>
        <v/>
      </c>
      <c r="R6329" s="36">
        <f>IF($B6329="","",IF(COUNTIF(Exclusions!$A:$A,$B6329)&gt;0,"Yes","No"))</f>
        <v/>
      </c>
      <c r="S6329" s="38">
        <f>IF($B6329="","",MIN(1,DAY($A6329)/IF($N6329="Superstore",Settings!$B$5,Settings!$B$4)))</f>
        <v/>
      </c>
      <c r="T6329" s="38">
        <f>IF(OR($B6329="",$G6329="",$S6329=0),"",$G6329/$S6329)</f>
        <v/>
      </c>
      <c r="U6329" s="36">
        <f>IF($T6329="","",IF($T6329&lt;Settings!$B$8,"Critical",IF($T6329&lt;Settings!$B$9,"Semi Critical","Non Critical")))</f>
        <v/>
      </c>
      <c r="V6329" s="28" t="n"/>
      <c r="Z6329">
        <f>IF($B6329="","",IFERROR(VLOOKUP($B6329,'Plan HC for CCA'!$A:$B,2,0),""))</f>
        <v/>
      </c>
      <c r="AA6329">
        <f>IF(OR($B6329="",$Z6329=""),"",IF(N($M6329)&lt;$Z6329,"Delta","No Delta"))</f>
        <v/>
      </c>
      <c r="AB6329">
        <f>IF(OR($B6329="",$Z6329=""),"",MAX(0,$Z6329-N($M6329)))</f>
        <v/>
      </c>
      <c r="AC6329" s="46">
        <f>IF($B6329="","",IFERROR(INDEX('CCA Util %'!$H:$H,MATCH($B6329,'CCA Util %'!$E:$E,0)),""))</f>
        <v/>
      </c>
      <c r="AD6329">
        <f>IF($B6329="","",IFERROR(INDEX('CCA Util %'!$G:$G,MATCH($B6329,'CCA Util %'!$E:$E,0)),""))</f>
        <v/>
      </c>
      <c r="AE6329">
        <f>IF(OR($B6329="",$U6329=""),"",$U6329&amp;" &amp; "&amp;IF(OR($AD6329="",$AD6329=0),"Util NA",$AD6329&amp;" Util"))</f>
        <v/>
      </c>
    </row>
    <row r="6330" ht="15.75" customHeight="1" s="42">
      <c r="A6330" s="41" t="n"/>
      <c r="G6330" s="38" t="n"/>
      <c r="H6330" s="38" t="n"/>
      <c r="I6330" s="38" t="n"/>
      <c r="J6330" s="38" t="n"/>
      <c r="K6330" s="38" t="n"/>
      <c r="L6330" s="38" t="n"/>
      <c r="N6330" s="36">
        <f>IF($B6330="","",IF($C6330="SUPERSTORE","Superstore","DH"))</f>
        <v/>
      </c>
      <c r="O6330" s="36">
        <f>IF($B6330="","",IFERROR(VLOOKUP($B6330,Mapping!$A:$C,2,0),"Not Mapped"))</f>
        <v/>
      </c>
      <c r="P6330" s="36">
        <f>IF($B6330="","",IFERROR(VLOOKUP($B6330,Mapping!$A:$C,3,0),"Not Mapped"))</f>
        <v/>
      </c>
      <c r="Q6330" s="36">
        <f>IF($B6330="","",IFERROR(VLOOKUP($O6330,Leaders!$A:$B,2,0),"Not Mapped"))</f>
        <v/>
      </c>
      <c r="R6330" s="36">
        <f>IF($B6330="","",IF(COUNTIF(Exclusions!$A:$A,$B6330)&gt;0,"Yes","No"))</f>
        <v/>
      </c>
      <c r="S6330" s="38">
        <f>IF($B6330="","",MIN(1,DAY($A6330)/IF($N6330="Superstore",Settings!$B$5,Settings!$B$4)))</f>
        <v/>
      </c>
      <c r="T6330" s="38">
        <f>IF(OR($B6330="",$G6330="",$S6330=0),"",$G6330/$S6330)</f>
        <v/>
      </c>
      <c r="U6330" s="36">
        <f>IF($T6330="","",IF($T6330&lt;Settings!$B$8,"Critical",IF($T6330&lt;Settings!$B$9,"Semi Critical","Non Critical")))</f>
        <v/>
      </c>
      <c r="V6330" s="28" t="n"/>
      <c r="Z6330">
        <f>IF($B6330="","",IFERROR(VLOOKUP($B6330,'Plan HC for CCA'!$A:$B,2,0),""))</f>
        <v/>
      </c>
      <c r="AA6330">
        <f>IF(OR($B6330="",$Z6330=""),"",IF(N($M6330)&lt;$Z6330,"Delta","No Delta"))</f>
        <v/>
      </c>
      <c r="AB6330">
        <f>IF(OR($B6330="",$Z6330=""),"",MAX(0,$Z6330-N($M6330)))</f>
        <v/>
      </c>
      <c r="AC6330" s="46">
        <f>IF($B6330="","",IFERROR(INDEX('CCA Util %'!$H:$H,MATCH($B6330,'CCA Util %'!$E:$E,0)),""))</f>
        <v/>
      </c>
      <c r="AD6330">
        <f>IF($B6330="","",IFERROR(INDEX('CCA Util %'!$G:$G,MATCH($B6330,'CCA Util %'!$E:$E,0)),""))</f>
        <v/>
      </c>
      <c r="AE6330">
        <f>IF(OR($B6330="",$U6330=""),"",$U6330&amp;" &amp; "&amp;IF(OR($AD6330="",$AD6330=0),"Util NA",$AD6330&amp;" Util"))</f>
        <v/>
      </c>
    </row>
    <row r="6331" ht="15.75" customHeight="1" s="42">
      <c r="A6331" s="41" t="n"/>
      <c r="G6331" s="38" t="n"/>
      <c r="H6331" s="38" t="n"/>
      <c r="I6331" s="38" t="n"/>
      <c r="J6331" s="38" t="n"/>
      <c r="K6331" s="38" t="n"/>
      <c r="L6331" s="38" t="n"/>
      <c r="N6331" s="36">
        <f>IF($B6331="","",IF($C6331="SUPERSTORE","Superstore","DH"))</f>
        <v/>
      </c>
      <c r="O6331" s="36">
        <f>IF($B6331="","",IFERROR(VLOOKUP($B6331,Mapping!$A:$C,2,0),"Not Mapped"))</f>
        <v/>
      </c>
      <c r="P6331" s="36">
        <f>IF($B6331="","",IFERROR(VLOOKUP($B6331,Mapping!$A:$C,3,0),"Not Mapped"))</f>
        <v/>
      </c>
      <c r="Q6331" s="36">
        <f>IF($B6331="","",IFERROR(VLOOKUP($O6331,Leaders!$A:$B,2,0),"Not Mapped"))</f>
        <v/>
      </c>
      <c r="R6331" s="36">
        <f>IF($B6331="","",IF(COUNTIF(Exclusions!$A:$A,$B6331)&gt;0,"Yes","No"))</f>
        <v/>
      </c>
      <c r="S6331" s="38">
        <f>IF($B6331="","",MIN(1,DAY($A6331)/IF($N6331="Superstore",Settings!$B$5,Settings!$B$4)))</f>
        <v/>
      </c>
      <c r="T6331" s="38">
        <f>IF(OR($B6331="",$G6331="",$S6331=0),"",$G6331/$S6331)</f>
        <v/>
      </c>
      <c r="U6331" s="36">
        <f>IF($T6331="","",IF($T6331&lt;Settings!$B$8,"Critical",IF($T6331&lt;Settings!$B$9,"Semi Critical","Non Critical")))</f>
        <v/>
      </c>
      <c r="V6331" s="28" t="n"/>
      <c r="Z6331">
        <f>IF($B6331="","",IFERROR(VLOOKUP($B6331,'Plan HC for CCA'!$A:$B,2,0),""))</f>
        <v/>
      </c>
      <c r="AA6331">
        <f>IF(OR($B6331="",$Z6331=""),"",IF(N($M6331)&lt;$Z6331,"Delta","No Delta"))</f>
        <v/>
      </c>
      <c r="AB6331">
        <f>IF(OR($B6331="",$Z6331=""),"",MAX(0,$Z6331-N($M6331)))</f>
        <v/>
      </c>
      <c r="AC6331" s="46">
        <f>IF($B6331="","",IFERROR(INDEX('CCA Util %'!$H:$H,MATCH($B6331,'CCA Util %'!$E:$E,0)),""))</f>
        <v/>
      </c>
      <c r="AD6331">
        <f>IF($B6331="","",IFERROR(INDEX('CCA Util %'!$G:$G,MATCH($B6331,'CCA Util %'!$E:$E,0)),""))</f>
        <v/>
      </c>
      <c r="AE6331">
        <f>IF(OR($B6331="",$U6331=""),"",$U6331&amp;" &amp; "&amp;IF(OR($AD6331="",$AD6331=0),"Util NA",$AD6331&amp;" Util"))</f>
        <v/>
      </c>
    </row>
    <row r="6332" ht="15.75" customHeight="1" s="42">
      <c r="A6332" s="41" t="n"/>
      <c r="G6332" s="38" t="n"/>
      <c r="H6332" s="38" t="n"/>
      <c r="I6332" s="38" t="n"/>
      <c r="J6332" s="38" t="n"/>
      <c r="K6332" s="38" t="n"/>
      <c r="L6332" s="38" t="n"/>
      <c r="N6332" s="36">
        <f>IF($B6332="","",IF($C6332="SUPERSTORE","Superstore","DH"))</f>
        <v/>
      </c>
      <c r="O6332" s="36">
        <f>IF($B6332="","",IFERROR(VLOOKUP($B6332,Mapping!$A:$C,2,0),"Not Mapped"))</f>
        <v/>
      </c>
      <c r="P6332" s="36">
        <f>IF($B6332="","",IFERROR(VLOOKUP($B6332,Mapping!$A:$C,3,0),"Not Mapped"))</f>
        <v/>
      </c>
      <c r="Q6332" s="36">
        <f>IF($B6332="","",IFERROR(VLOOKUP($O6332,Leaders!$A:$B,2,0),"Not Mapped"))</f>
        <v/>
      </c>
      <c r="R6332" s="36">
        <f>IF($B6332="","",IF(COUNTIF(Exclusions!$A:$A,$B6332)&gt;0,"Yes","No"))</f>
        <v/>
      </c>
      <c r="S6332" s="38">
        <f>IF($B6332="","",MIN(1,DAY($A6332)/IF($N6332="Superstore",Settings!$B$5,Settings!$B$4)))</f>
        <v/>
      </c>
      <c r="T6332" s="38">
        <f>IF(OR($B6332="",$G6332="",$S6332=0),"",$G6332/$S6332)</f>
        <v/>
      </c>
      <c r="U6332" s="36">
        <f>IF($T6332="","",IF($T6332&lt;Settings!$B$8,"Critical",IF($T6332&lt;Settings!$B$9,"Semi Critical","Non Critical")))</f>
        <v/>
      </c>
      <c r="V6332" s="28" t="n"/>
      <c r="Z6332">
        <f>IF($B6332="","",IFERROR(VLOOKUP($B6332,'Plan HC for CCA'!$A:$B,2,0),""))</f>
        <v/>
      </c>
      <c r="AA6332">
        <f>IF(OR($B6332="",$Z6332=""),"",IF(N($M6332)&lt;$Z6332,"Delta","No Delta"))</f>
        <v/>
      </c>
      <c r="AB6332">
        <f>IF(OR($B6332="",$Z6332=""),"",MAX(0,$Z6332-N($M6332)))</f>
        <v/>
      </c>
      <c r="AC6332" s="46">
        <f>IF($B6332="","",IFERROR(INDEX('CCA Util %'!$H:$H,MATCH($B6332,'CCA Util %'!$E:$E,0)),""))</f>
        <v/>
      </c>
      <c r="AD6332">
        <f>IF($B6332="","",IFERROR(INDEX('CCA Util %'!$G:$G,MATCH($B6332,'CCA Util %'!$E:$E,0)),""))</f>
        <v/>
      </c>
      <c r="AE6332">
        <f>IF(OR($B6332="",$U6332=""),"",$U6332&amp;" &amp; "&amp;IF(OR($AD6332="",$AD6332=0),"Util NA",$AD6332&amp;" Util"))</f>
        <v/>
      </c>
    </row>
    <row r="6333" ht="15.75" customHeight="1" s="42">
      <c r="A6333" s="41" t="n"/>
      <c r="G6333" s="38" t="n"/>
      <c r="H6333" s="38" t="n"/>
      <c r="I6333" s="38" t="n"/>
      <c r="J6333" s="38" t="n"/>
      <c r="K6333" s="38" t="n"/>
      <c r="L6333" s="38" t="n"/>
      <c r="N6333" s="36">
        <f>IF($B6333="","",IF($C6333="SUPERSTORE","Superstore","DH"))</f>
        <v/>
      </c>
      <c r="O6333" s="36">
        <f>IF($B6333="","",IFERROR(VLOOKUP($B6333,Mapping!$A:$C,2,0),"Not Mapped"))</f>
        <v/>
      </c>
      <c r="P6333" s="36">
        <f>IF($B6333="","",IFERROR(VLOOKUP($B6333,Mapping!$A:$C,3,0),"Not Mapped"))</f>
        <v/>
      </c>
      <c r="Q6333" s="36">
        <f>IF($B6333="","",IFERROR(VLOOKUP($O6333,Leaders!$A:$B,2,0),"Not Mapped"))</f>
        <v/>
      </c>
      <c r="R6333" s="36">
        <f>IF($B6333="","",IF(COUNTIF(Exclusions!$A:$A,$B6333)&gt;0,"Yes","No"))</f>
        <v/>
      </c>
      <c r="S6333" s="38">
        <f>IF($B6333="","",MIN(1,DAY($A6333)/IF($N6333="Superstore",Settings!$B$5,Settings!$B$4)))</f>
        <v/>
      </c>
      <c r="T6333" s="38">
        <f>IF(OR($B6333="",$G6333="",$S6333=0),"",$G6333/$S6333)</f>
        <v/>
      </c>
      <c r="U6333" s="36">
        <f>IF($T6333="","",IF($T6333&lt;Settings!$B$8,"Critical",IF($T6333&lt;Settings!$B$9,"Semi Critical","Non Critical")))</f>
        <v/>
      </c>
      <c r="V6333" s="28" t="n"/>
      <c r="Z6333">
        <f>IF($B6333="","",IFERROR(VLOOKUP($B6333,'Plan HC for CCA'!$A:$B,2,0),""))</f>
        <v/>
      </c>
      <c r="AA6333">
        <f>IF(OR($B6333="",$Z6333=""),"",IF(N($M6333)&lt;$Z6333,"Delta","No Delta"))</f>
        <v/>
      </c>
      <c r="AB6333">
        <f>IF(OR($B6333="",$Z6333=""),"",MAX(0,$Z6333-N($M6333)))</f>
        <v/>
      </c>
      <c r="AC6333" s="46">
        <f>IF($B6333="","",IFERROR(INDEX('CCA Util %'!$H:$H,MATCH($B6333,'CCA Util %'!$E:$E,0)),""))</f>
        <v/>
      </c>
      <c r="AD6333">
        <f>IF($B6333="","",IFERROR(INDEX('CCA Util %'!$G:$G,MATCH($B6333,'CCA Util %'!$E:$E,0)),""))</f>
        <v/>
      </c>
      <c r="AE6333">
        <f>IF(OR($B6333="",$U6333=""),"",$U6333&amp;" &amp; "&amp;IF(OR($AD6333="",$AD6333=0),"Util NA",$AD6333&amp;" Util"))</f>
        <v/>
      </c>
    </row>
    <row r="6334" ht="15.75" customHeight="1" s="42">
      <c r="A6334" s="41" t="n"/>
      <c r="G6334" s="38" t="n"/>
      <c r="H6334" s="38" t="n"/>
      <c r="I6334" s="38" t="n"/>
      <c r="J6334" s="38" t="n"/>
      <c r="K6334" s="38" t="n"/>
      <c r="L6334" s="38" t="n"/>
      <c r="N6334" s="36">
        <f>IF($B6334="","",IF($C6334="SUPERSTORE","Superstore","DH"))</f>
        <v/>
      </c>
      <c r="O6334" s="36">
        <f>IF($B6334="","",IFERROR(VLOOKUP($B6334,Mapping!$A:$C,2,0),"Not Mapped"))</f>
        <v/>
      </c>
      <c r="P6334" s="36">
        <f>IF($B6334="","",IFERROR(VLOOKUP($B6334,Mapping!$A:$C,3,0),"Not Mapped"))</f>
        <v/>
      </c>
      <c r="Q6334" s="36">
        <f>IF($B6334="","",IFERROR(VLOOKUP($O6334,Leaders!$A:$B,2,0),"Not Mapped"))</f>
        <v/>
      </c>
      <c r="R6334" s="36">
        <f>IF($B6334="","",IF(COUNTIF(Exclusions!$A:$A,$B6334)&gt;0,"Yes","No"))</f>
        <v/>
      </c>
      <c r="S6334" s="38">
        <f>IF($B6334="","",MIN(1,DAY($A6334)/IF($N6334="Superstore",Settings!$B$5,Settings!$B$4)))</f>
        <v/>
      </c>
      <c r="T6334" s="38">
        <f>IF(OR($B6334="",$G6334="",$S6334=0),"",$G6334/$S6334)</f>
        <v/>
      </c>
      <c r="U6334" s="36">
        <f>IF($T6334="","",IF($T6334&lt;Settings!$B$8,"Critical",IF($T6334&lt;Settings!$B$9,"Semi Critical","Non Critical")))</f>
        <v/>
      </c>
      <c r="V6334" s="28" t="n"/>
      <c r="Z6334">
        <f>IF($B6334="","",IFERROR(VLOOKUP($B6334,'Plan HC for CCA'!$A:$B,2,0),""))</f>
        <v/>
      </c>
      <c r="AA6334">
        <f>IF(OR($B6334="",$Z6334=""),"",IF(N($M6334)&lt;$Z6334,"Delta","No Delta"))</f>
        <v/>
      </c>
      <c r="AB6334">
        <f>IF(OR($B6334="",$Z6334=""),"",MAX(0,$Z6334-N($M6334)))</f>
        <v/>
      </c>
      <c r="AC6334" s="46">
        <f>IF($B6334="","",IFERROR(INDEX('CCA Util %'!$H:$H,MATCH($B6334,'CCA Util %'!$E:$E,0)),""))</f>
        <v/>
      </c>
      <c r="AD6334">
        <f>IF($B6334="","",IFERROR(INDEX('CCA Util %'!$G:$G,MATCH($B6334,'CCA Util %'!$E:$E,0)),""))</f>
        <v/>
      </c>
      <c r="AE6334">
        <f>IF(OR($B6334="",$U6334=""),"",$U6334&amp;" &amp; "&amp;IF(OR($AD6334="",$AD6334=0),"Util NA",$AD6334&amp;" Util"))</f>
        <v/>
      </c>
    </row>
    <row r="6335" ht="15.75" customHeight="1" s="42">
      <c r="A6335" s="41" t="n"/>
      <c r="G6335" s="38" t="n"/>
      <c r="H6335" s="38" t="n"/>
      <c r="I6335" s="38" t="n"/>
      <c r="J6335" s="38" t="n"/>
      <c r="K6335" s="38" t="n"/>
      <c r="L6335" s="38" t="n"/>
      <c r="N6335" s="36">
        <f>IF($B6335="","",IF($C6335="SUPERSTORE","Superstore","DH"))</f>
        <v/>
      </c>
      <c r="O6335" s="36">
        <f>IF($B6335="","",IFERROR(VLOOKUP($B6335,Mapping!$A:$C,2,0),"Not Mapped"))</f>
        <v/>
      </c>
      <c r="P6335" s="36">
        <f>IF($B6335="","",IFERROR(VLOOKUP($B6335,Mapping!$A:$C,3,0),"Not Mapped"))</f>
        <v/>
      </c>
      <c r="Q6335" s="36">
        <f>IF($B6335="","",IFERROR(VLOOKUP($O6335,Leaders!$A:$B,2,0),"Not Mapped"))</f>
        <v/>
      </c>
      <c r="R6335" s="36">
        <f>IF($B6335="","",IF(COUNTIF(Exclusions!$A:$A,$B6335)&gt;0,"Yes","No"))</f>
        <v/>
      </c>
      <c r="S6335" s="38">
        <f>IF($B6335="","",MIN(1,DAY($A6335)/IF($N6335="Superstore",Settings!$B$5,Settings!$B$4)))</f>
        <v/>
      </c>
      <c r="T6335" s="38">
        <f>IF(OR($B6335="",$G6335="",$S6335=0),"",$G6335/$S6335)</f>
        <v/>
      </c>
      <c r="U6335" s="36">
        <f>IF($T6335="","",IF($T6335&lt;Settings!$B$8,"Critical",IF($T6335&lt;Settings!$B$9,"Semi Critical","Non Critical")))</f>
        <v/>
      </c>
      <c r="V6335" s="28" t="n"/>
      <c r="Z6335">
        <f>IF($B6335="","",IFERROR(VLOOKUP($B6335,'Plan HC for CCA'!$A:$B,2,0),""))</f>
        <v/>
      </c>
      <c r="AA6335">
        <f>IF(OR($B6335="",$Z6335=""),"",IF(N($M6335)&lt;$Z6335,"Delta","No Delta"))</f>
        <v/>
      </c>
      <c r="AB6335">
        <f>IF(OR($B6335="",$Z6335=""),"",MAX(0,$Z6335-N($M6335)))</f>
        <v/>
      </c>
      <c r="AC6335" s="46">
        <f>IF($B6335="","",IFERROR(INDEX('CCA Util %'!$H:$H,MATCH($B6335,'CCA Util %'!$E:$E,0)),""))</f>
        <v/>
      </c>
      <c r="AD6335">
        <f>IF($B6335="","",IFERROR(INDEX('CCA Util %'!$G:$G,MATCH($B6335,'CCA Util %'!$E:$E,0)),""))</f>
        <v/>
      </c>
      <c r="AE6335">
        <f>IF(OR($B6335="",$U6335=""),"",$U6335&amp;" &amp; "&amp;IF(OR($AD6335="",$AD6335=0),"Util NA",$AD6335&amp;" Util"))</f>
        <v/>
      </c>
    </row>
    <row r="6336" ht="15.75" customHeight="1" s="42">
      <c r="A6336" s="41" t="n"/>
      <c r="G6336" s="38" t="n"/>
      <c r="H6336" s="38" t="n"/>
      <c r="I6336" s="38" t="n"/>
      <c r="J6336" s="38" t="n"/>
      <c r="K6336" s="38" t="n"/>
      <c r="L6336" s="38" t="n"/>
      <c r="N6336" s="36">
        <f>IF($B6336="","",IF($C6336="SUPERSTORE","Superstore","DH"))</f>
        <v/>
      </c>
      <c r="O6336" s="36">
        <f>IF($B6336="","",IFERROR(VLOOKUP($B6336,Mapping!$A:$C,2,0),"Not Mapped"))</f>
        <v/>
      </c>
      <c r="P6336" s="36">
        <f>IF($B6336="","",IFERROR(VLOOKUP($B6336,Mapping!$A:$C,3,0),"Not Mapped"))</f>
        <v/>
      </c>
      <c r="Q6336" s="36">
        <f>IF($B6336="","",IFERROR(VLOOKUP($O6336,Leaders!$A:$B,2,0),"Not Mapped"))</f>
        <v/>
      </c>
      <c r="R6336" s="36">
        <f>IF($B6336="","",IF(COUNTIF(Exclusions!$A:$A,$B6336)&gt;0,"Yes","No"))</f>
        <v/>
      </c>
      <c r="S6336" s="38">
        <f>IF($B6336="","",MIN(1,DAY($A6336)/IF($N6336="Superstore",Settings!$B$5,Settings!$B$4)))</f>
        <v/>
      </c>
      <c r="T6336" s="38">
        <f>IF(OR($B6336="",$G6336="",$S6336=0),"",$G6336/$S6336)</f>
        <v/>
      </c>
      <c r="U6336" s="36">
        <f>IF($T6336="","",IF($T6336&lt;Settings!$B$8,"Critical",IF($T6336&lt;Settings!$B$9,"Semi Critical","Non Critical")))</f>
        <v/>
      </c>
      <c r="V6336" s="28" t="n"/>
      <c r="Z6336">
        <f>IF($B6336="","",IFERROR(VLOOKUP($B6336,'Plan HC for CCA'!$A:$B,2,0),""))</f>
        <v/>
      </c>
      <c r="AA6336">
        <f>IF(OR($B6336="",$Z6336=""),"",IF(N($M6336)&lt;$Z6336,"Delta","No Delta"))</f>
        <v/>
      </c>
      <c r="AB6336">
        <f>IF(OR($B6336="",$Z6336=""),"",MAX(0,$Z6336-N($M6336)))</f>
        <v/>
      </c>
      <c r="AC6336" s="46">
        <f>IF($B6336="","",IFERROR(INDEX('CCA Util %'!$H:$H,MATCH($B6336,'CCA Util %'!$E:$E,0)),""))</f>
        <v/>
      </c>
      <c r="AD6336">
        <f>IF($B6336="","",IFERROR(INDEX('CCA Util %'!$G:$G,MATCH($B6336,'CCA Util %'!$E:$E,0)),""))</f>
        <v/>
      </c>
      <c r="AE6336">
        <f>IF(OR($B6336="",$U6336=""),"",$U6336&amp;" &amp; "&amp;IF(OR($AD6336="",$AD6336=0),"Util NA",$AD6336&amp;" Util"))</f>
        <v/>
      </c>
    </row>
    <row r="6337" ht="15.75" customHeight="1" s="42">
      <c r="A6337" s="41" t="n"/>
      <c r="G6337" s="38" t="n"/>
      <c r="H6337" s="38" t="n"/>
      <c r="I6337" s="38" t="n"/>
      <c r="J6337" s="38" t="n"/>
      <c r="K6337" s="38" t="n"/>
      <c r="L6337" s="38" t="n"/>
      <c r="N6337" s="36">
        <f>IF($B6337="","",IF($C6337="SUPERSTORE","Superstore","DH"))</f>
        <v/>
      </c>
      <c r="O6337" s="36">
        <f>IF($B6337="","",IFERROR(VLOOKUP($B6337,Mapping!$A:$C,2,0),"Not Mapped"))</f>
        <v/>
      </c>
      <c r="P6337" s="36">
        <f>IF($B6337="","",IFERROR(VLOOKUP($B6337,Mapping!$A:$C,3,0),"Not Mapped"))</f>
        <v/>
      </c>
      <c r="Q6337" s="36">
        <f>IF($B6337="","",IFERROR(VLOOKUP($O6337,Leaders!$A:$B,2,0),"Not Mapped"))</f>
        <v/>
      </c>
      <c r="R6337" s="36">
        <f>IF($B6337="","",IF(COUNTIF(Exclusions!$A:$A,$B6337)&gt;0,"Yes","No"))</f>
        <v/>
      </c>
      <c r="S6337" s="38">
        <f>IF($B6337="","",MIN(1,DAY($A6337)/IF($N6337="Superstore",Settings!$B$5,Settings!$B$4)))</f>
        <v/>
      </c>
      <c r="T6337" s="38">
        <f>IF(OR($B6337="",$G6337="",$S6337=0),"",$G6337/$S6337)</f>
        <v/>
      </c>
      <c r="U6337" s="36">
        <f>IF($T6337="","",IF($T6337&lt;Settings!$B$8,"Critical",IF($T6337&lt;Settings!$B$9,"Semi Critical","Non Critical")))</f>
        <v/>
      </c>
      <c r="V6337" s="28" t="n"/>
      <c r="Z6337">
        <f>IF($B6337="","",IFERROR(VLOOKUP($B6337,'Plan HC for CCA'!$A:$B,2,0),""))</f>
        <v/>
      </c>
      <c r="AA6337">
        <f>IF(OR($B6337="",$Z6337=""),"",IF(N($M6337)&lt;$Z6337,"Delta","No Delta"))</f>
        <v/>
      </c>
      <c r="AB6337">
        <f>IF(OR($B6337="",$Z6337=""),"",MAX(0,$Z6337-N($M6337)))</f>
        <v/>
      </c>
      <c r="AC6337" s="46">
        <f>IF($B6337="","",IFERROR(INDEX('CCA Util %'!$H:$H,MATCH($B6337,'CCA Util %'!$E:$E,0)),""))</f>
        <v/>
      </c>
      <c r="AD6337">
        <f>IF($B6337="","",IFERROR(INDEX('CCA Util %'!$G:$G,MATCH($B6337,'CCA Util %'!$E:$E,0)),""))</f>
        <v/>
      </c>
      <c r="AE6337">
        <f>IF(OR($B6337="",$U6337=""),"",$U6337&amp;" &amp; "&amp;IF(OR($AD6337="",$AD6337=0),"Util NA",$AD6337&amp;" Util"))</f>
        <v/>
      </c>
    </row>
    <row r="6338" ht="15.75" customHeight="1" s="42">
      <c r="A6338" s="41" t="n"/>
      <c r="G6338" s="38" t="n"/>
      <c r="H6338" s="38" t="n"/>
      <c r="I6338" s="38" t="n"/>
      <c r="J6338" s="38" t="n"/>
      <c r="K6338" s="38" t="n"/>
      <c r="L6338" s="38" t="n"/>
      <c r="N6338" s="36">
        <f>IF($B6338="","",IF($C6338="SUPERSTORE","Superstore","DH"))</f>
        <v/>
      </c>
      <c r="O6338" s="36">
        <f>IF($B6338="","",IFERROR(VLOOKUP($B6338,Mapping!$A:$C,2,0),"Not Mapped"))</f>
        <v/>
      </c>
      <c r="P6338" s="36">
        <f>IF($B6338="","",IFERROR(VLOOKUP($B6338,Mapping!$A:$C,3,0),"Not Mapped"))</f>
        <v/>
      </c>
      <c r="Q6338" s="36">
        <f>IF($B6338="","",IFERROR(VLOOKUP($O6338,Leaders!$A:$B,2,0),"Not Mapped"))</f>
        <v/>
      </c>
      <c r="R6338" s="36">
        <f>IF($B6338="","",IF(COUNTIF(Exclusions!$A:$A,$B6338)&gt;0,"Yes","No"))</f>
        <v/>
      </c>
      <c r="S6338" s="38">
        <f>IF($B6338="","",MIN(1,DAY($A6338)/IF($N6338="Superstore",Settings!$B$5,Settings!$B$4)))</f>
        <v/>
      </c>
      <c r="T6338" s="38">
        <f>IF(OR($B6338="",$G6338="",$S6338=0),"",$G6338/$S6338)</f>
        <v/>
      </c>
      <c r="U6338" s="36">
        <f>IF($T6338="","",IF($T6338&lt;Settings!$B$8,"Critical",IF($T6338&lt;Settings!$B$9,"Semi Critical","Non Critical")))</f>
        <v/>
      </c>
      <c r="V6338" s="28" t="n"/>
      <c r="Z6338">
        <f>IF($B6338="","",IFERROR(VLOOKUP($B6338,'Plan HC for CCA'!$A:$B,2,0),""))</f>
        <v/>
      </c>
      <c r="AA6338">
        <f>IF(OR($B6338="",$Z6338=""),"",IF(N($M6338)&lt;$Z6338,"Delta","No Delta"))</f>
        <v/>
      </c>
      <c r="AB6338">
        <f>IF(OR($B6338="",$Z6338=""),"",MAX(0,$Z6338-N($M6338)))</f>
        <v/>
      </c>
      <c r="AC6338" s="46">
        <f>IF($B6338="","",IFERROR(INDEX('CCA Util %'!$H:$H,MATCH($B6338,'CCA Util %'!$E:$E,0)),""))</f>
        <v/>
      </c>
      <c r="AD6338">
        <f>IF($B6338="","",IFERROR(INDEX('CCA Util %'!$G:$G,MATCH($B6338,'CCA Util %'!$E:$E,0)),""))</f>
        <v/>
      </c>
      <c r="AE6338">
        <f>IF(OR($B6338="",$U6338=""),"",$U6338&amp;" &amp; "&amp;IF(OR($AD6338="",$AD6338=0),"Util NA",$AD6338&amp;" Util"))</f>
        <v/>
      </c>
    </row>
    <row r="6339" ht="15.75" customHeight="1" s="42">
      <c r="A6339" s="41" t="n"/>
      <c r="G6339" s="38" t="n"/>
      <c r="H6339" s="38" t="n"/>
      <c r="I6339" s="38" t="n"/>
      <c r="J6339" s="38" t="n"/>
      <c r="K6339" s="38" t="n"/>
      <c r="L6339" s="38" t="n"/>
      <c r="N6339" s="36">
        <f>IF($B6339="","",IF($C6339="SUPERSTORE","Superstore","DH"))</f>
        <v/>
      </c>
      <c r="O6339" s="36">
        <f>IF($B6339="","",IFERROR(VLOOKUP($B6339,Mapping!$A:$C,2,0),"Not Mapped"))</f>
        <v/>
      </c>
      <c r="P6339" s="36">
        <f>IF($B6339="","",IFERROR(VLOOKUP($B6339,Mapping!$A:$C,3,0),"Not Mapped"))</f>
        <v/>
      </c>
      <c r="Q6339" s="36">
        <f>IF($B6339="","",IFERROR(VLOOKUP($O6339,Leaders!$A:$B,2,0),"Not Mapped"))</f>
        <v/>
      </c>
      <c r="R6339" s="36">
        <f>IF($B6339="","",IF(COUNTIF(Exclusions!$A:$A,$B6339)&gt;0,"Yes","No"))</f>
        <v/>
      </c>
      <c r="S6339" s="38">
        <f>IF($B6339="","",MIN(1,DAY($A6339)/IF($N6339="Superstore",Settings!$B$5,Settings!$B$4)))</f>
        <v/>
      </c>
      <c r="T6339" s="38">
        <f>IF(OR($B6339="",$G6339="",$S6339=0),"",$G6339/$S6339)</f>
        <v/>
      </c>
      <c r="U6339" s="36">
        <f>IF($T6339="","",IF($T6339&lt;Settings!$B$8,"Critical",IF($T6339&lt;Settings!$B$9,"Semi Critical","Non Critical")))</f>
        <v/>
      </c>
      <c r="V6339" s="28" t="n"/>
      <c r="Z6339">
        <f>IF($B6339="","",IFERROR(VLOOKUP($B6339,'Plan HC for CCA'!$A:$B,2,0),""))</f>
        <v/>
      </c>
      <c r="AA6339">
        <f>IF(OR($B6339="",$Z6339=""),"",IF(N($M6339)&lt;$Z6339,"Delta","No Delta"))</f>
        <v/>
      </c>
      <c r="AB6339">
        <f>IF(OR($B6339="",$Z6339=""),"",MAX(0,$Z6339-N($M6339)))</f>
        <v/>
      </c>
      <c r="AC6339" s="46">
        <f>IF($B6339="","",IFERROR(INDEX('CCA Util %'!$H:$H,MATCH($B6339,'CCA Util %'!$E:$E,0)),""))</f>
        <v/>
      </c>
      <c r="AD6339">
        <f>IF($B6339="","",IFERROR(INDEX('CCA Util %'!$G:$G,MATCH($B6339,'CCA Util %'!$E:$E,0)),""))</f>
        <v/>
      </c>
      <c r="AE6339">
        <f>IF(OR($B6339="",$U6339=""),"",$U6339&amp;" &amp; "&amp;IF(OR($AD6339="",$AD6339=0),"Util NA",$AD6339&amp;" Util"))</f>
        <v/>
      </c>
    </row>
    <row r="6340" ht="15.75" customHeight="1" s="42">
      <c r="A6340" s="41" t="n"/>
      <c r="G6340" s="38" t="n"/>
      <c r="H6340" s="38" t="n"/>
      <c r="I6340" s="38" t="n"/>
      <c r="J6340" s="38" t="n"/>
      <c r="K6340" s="38" t="n"/>
      <c r="L6340" s="38" t="n"/>
      <c r="N6340" s="36">
        <f>IF($B6340="","",IF($C6340="SUPERSTORE","Superstore","DH"))</f>
        <v/>
      </c>
      <c r="O6340" s="36">
        <f>IF($B6340="","",IFERROR(VLOOKUP($B6340,Mapping!$A:$C,2,0),"Not Mapped"))</f>
        <v/>
      </c>
      <c r="P6340" s="36">
        <f>IF($B6340="","",IFERROR(VLOOKUP($B6340,Mapping!$A:$C,3,0),"Not Mapped"))</f>
        <v/>
      </c>
      <c r="Q6340" s="36">
        <f>IF($B6340="","",IFERROR(VLOOKUP($O6340,Leaders!$A:$B,2,0),"Not Mapped"))</f>
        <v/>
      </c>
      <c r="R6340" s="36">
        <f>IF($B6340="","",IF(COUNTIF(Exclusions!$A:$A,$B6340)&gt;0,"Yes","No"))</f>
        <v/>
      </c>
      <c r="S6340" s="38">
        <f>IF($B6340="","",MIN(1,DAY($A6340)/IF($N6340="Superstore",Settings!$B$5,Settings!$B$4)))</f>
        <v/>
      </c>
      <c r="T6340" s="38">
        <f>IF(OR($B6340="",$G6340="",$S6340=0),"",$G6340/$S6340)</f>
        <v/>
      </c>
      <c r="U6340" s="36">
        <f>IF($T6340="","",IF($T6340&lt;Settings!$B$8,"Critical",IF($T6340&lt;Settings!$B$9,"Semi Critical","Non Critical")))</f>
        <v/>
      </c>
      <c r="V6340" s="28" t="n"/>
      <c r="Z6340">
        <f>IF($B6340="","",IFERROR(VLOOKUP($B6340,'Plan HC for CCA'!$A:$B,2,0),""))</f>
        <v/>
      </c>
      <c r="AA6340">
        <f>IF(OR($B6340="",$Z6340=""),"",IF(N($M6340)&lt;$Z6340,"Delta","No Delta"))</f>
        <v/>
      </c>
      <c r="AB6340">
        <f>IF(OR($B6340="",$Z6340=""),"",MAX(0,$Z6340-N($M6340)))</f>
        <v/>
      </c>
      <c r="AC6340" s="46">
        <f>IF($B6340="","",IFERROR(INDEX('CCA Util %'!$H:$H,MATCH($B6340,'CCA Util %'!$E:$E,0)),""))</f>
        <v/>
      </c>
      <c r="AD6340">
        <f>IF($B6340="","",IFERROR(INDEX('CCA Util %'!$G:$G,MATCH($B6340,'CCA Util %'!$E:$E,0)),""))</f>
        <v/>
      </c>
      <c r="AE6340">
        <f>IF(OR($B6340="",$U6340=""),"",$U6340&amp;" &amp; "&amp;IF(OR($AD6340="",$AD6340=0),"Util NA",$AD6340&amp;" Util"))</f>
        <v/>
      </c>
    </row>
    <row r="6341" ht="15.75" customHeight="1" s="42">
      <c r="A6341" s="41" t="n"/>
      <c r="G6341" s="38" t="n"/>
      <c r="H6341" s="38" t="n"/>
      <c r="I6341" s="38" t="n"/>
      <c r="J6341" s="38" t="n"/>
      <c r="K6341" s="38" t="n"/>
      <c r="L6341" s="38" t="n"/>
      <c r="N6341" s="36">
        <f>IF($B6341="","",IF($C6341="SUPERSTORE","Superstore","DH"))</f>
        <v/>
      </c>
      <c r="O6341" s="36">
        <f>IF($B6341="","",IFERROR(VLOOKUP($B6341,Mapping!$A:$C,2,0),"Not Mapped"))</f>
        <v/>
      </c>
      <c r="P6341" s="36">
        <f>IF($B6341="","",IFERROR(VLOOKUP($B6341,Mapping!$A:$C,3,0),"Not Mapped"))</f>
        <v/>
      </c>
      <c r="Q6341" s="36">
        <f>IF($B6341="","",IFERROR(VLOOKUP($O6341,Leaders!$A:$B,2,0),"Not Mapped"))</f>
        <v/>
      </c>
      <c r="R6341" s="36">
        <f>IF($B6341="","",IF(COUNTIF(Exclusions!$A:$A,$B6341)&gt;0,"Yes","No"))</f>
        <v/>
      </c>
      <c r="S6341" s="38">
        <f>IF($B6341="","",MIN(1,DAY($A6341)/IF($N6341="Superstore",Settings!$B$5,Settings!$B$4)))</f>
        <v/>
      </c>
      <c r="T6341" s="38">
        <f>IF(OR($B6341="",$G6341="",$S6341=0),"",$G6341/$S6341)</f>
        <v/>
      </c>
      <c r="U6341" s="36">
        <f>IF($T6341="","",IF($T6341&lt;Settings!$B$8,"Critical",IF($T6341&lt;Settings!$B$9,"Semi Critical","Non Critical")))</f>
        <v/>
      </c>
      <c r="V6341" s="28" t="n"/>
      <c r="Z6341">
        <f>IF($B6341="","",IFERROR(VLOOKUP($B6341,'Plan HC for CCA'!$A:$B,2,0),""))</f>
        <v/>
      </c>
      <c r="AA6341">
        <f>IF(OR($B6341="",$Z6341=""),"",IF(N($M6341)&lt;$Z6341,"Delta","No Delta"))</f>
        <v/>
      </c>
      <c r="AB6341">
        <f>IF(OR($B6341="",$Z6341=""),"",MAX(0,$Z6341-N($M6341)))</f>
        <v/>
      </c>
      <c r="AC6341" s="46">
        <f>IF($B6341="","",IFERROR(INDEX('CCA Util %'!$H:$H,MATCH($B6341,'CCA Util %'!$E:$E,0)),""))</f>
        <v/>
      </c>
      <c r="AD6341">
        <f>IF($B6341="","",IFERROR(INDEX('CCA Util %'!$G:$G,MATCH($B6341,'CCA Util %'!$E:$E,0)),""))</f>
        <v/>
      </c>
      <c r="AE6341">
        <f>IF(OR($B6341="",$U6341=""),"",$U6341&amp;" &amp; "&amp;IF(OR($AD6341="",$AD6341=0),"Util NA",$AD6341&amp;" Util"))</f>
        <v/>
      </c>
    </row>
    <row r="6342" ht="15.75" customHeight="1" s="42">
      <c r="A6342" s="41" t="n"/>
      <c r="G6342" s="38" t="n"/>
      <c r="H6342" s="38" t="n"/>
      <c r="I6342" s="38" t="n"/>
      <c r="J6342" s="38" t="n"/>
      <c r="K6342" s="38" t="n"/>
      <c r="L6342" s="38" t="n"/>
      <c r="N6342" s="36">
        <f>IF($B6342="","",IF($C6342="SUPERSTORE","Superstore","DH"))</f>
        <v/>
      </c>
      <c r="O6342" s="36">
        <f>IF($B6342="","",IFERROR(VLOOKUP($B6342,Mapping!$A:$C,2,0),"Not Mapped"))</f>
        <v/>
      </c>
      <c r="P6342" s="36">
        <f>IF($B6342="","",IFERROR(VLOOKUP($B6342,Mapping!$A:$C,3,0),"Not Mapped"))</f>
        <v/>
      </c>
      <c r="Q6342" s="36">
        <f>IF($B6342="","",IFERROR(VLOOKUP($O6342,Leaders!$A:$B,2,0),"Not Mapped"))</f>
        <v/>
      </c>
      <c r="R6342" s="36">
        <f>IF($B6342="","",IF(COUNTIF(Exclusions!$A:$A,$B6342)&gt;0,"Yes","No"))</f>
        <v/>
      </c>
      <c r="S6342" s="38">
        <f>IF($B6342="","",MIN(1,DAY($A6342)/IF($N6342="Superstore",Settings!$B$5,Settings!$B$4)))</f>
        <v/>
      </c>
      <c r="T6342" s="38">
        <f>IF(OR($B6342="",$G6342="",$S6342=0),"",$G6342/$S6342)</f>
        <v/>
      </c>
      <c r="U6342" s="36">
        <f>IF($T6342="","",IF($T6342&lt;Settings!$B$8,"Critical",IF($T6342&lt;Settings!$B$9,"Semi Critical","Non Critical")))</f>
        <v/>
      </c>
      <c r="V6342" s="28" t="n"/>
      <c r="Z6342">
        <f>IF($B6342="","",IFERROR(VLOOKUP($B6342,'Plan HC for CCA'!$A:$B,2,0),""))</f>
        <v/>
      </c>
      <c r="AA6342">
        <f>IF(OR($B6342="",$Z6342=""),"",IF(N($M6342)&lt;$Z6342,"Delta","No Delta"))</f>
        <v/>
      </c>
      <c r="AB6342">
        <f>IF(OR($B6342="",$Z6342=""),"",MAX(0,$Z6342-N($M6342)))</f>
        <v/>
      </c>
      <c r="AC6342" s="46">
        <f>IF($B6342="","",IFERROR(INDEX('CCA Util %'!$H:$H,MATCH($B6342,'CCA Util %'!$E:$E,0)),""))</f>
        <v/>
      </c>
      <c r="AD6342">
        <f>IF($B6342="","",IFERROR(INDEX('CCA Util %'!$G:$G,MATCH($B6342,'CCA Util %'!$E:$E,0)),""))</f>
        <v/>
      </c>
      <c r="AE6342">
        <f>IF(OR($B6342="",$U6342=""),"",$U6342&amp;" &amp; "&amp;IF(OR($AD6342="",$AD6342=0),"Util NA",$AD6342&amp;" Util"))</f>
        <v/>
      </c>
    </row>
    <row r="6343" ht="15.75" customHeight="1" s="42">
      <c r="A6343" s="41" t="n"/>
      <c r="G6343" s="38" t="n"/>
      <c r="H6343" s="38" t="n"/>
      <c r="I6343" s="38" t="n"/>
      <c r="J6343" s="38" t="n"/>
      <c r="K6343" s="38" t="n"/>
      <c r="L6343" s="38" t="n"/>
      <c r="N6343" s="36">
        <f>IF($B6343="","",IF($C6343="SUPERSTORE","Superstore","DH"))</f>
        <v/>
      </c>
      <c r="O6343" s="36">
        <f>IF($B6343="","",IFERROR(VLOOKUP($B6343,Mapping!$A:$C,2,0),"Not Mapped"))</f>
        <v/>
      </c>
      <c r="P6343" s="36">
        <f>IF($B6343="","",IFERROR(VLOOKUP($B6343,Mapping!$A:$C,3,0),"Not Mapped"))</f>
        <v/>
      </c>
      <c r="Q6343" s="36">
        <f>IF($B6343="","",IFERROR(VLOOKUP($O6343,Leaders!$A:$B,2,0),"Not Mapped"))</f>
        <v/>
      </c>
      <c r="R6343" s="36">
        <f>IF($B6343="","",IF(COUNTIF(Exclusions!$A:$A,$B6343)&gt;0,"Yes","No"))</f>
        <v/>
      </c>
      <c r="S6343" s="38">
        <f>IF($B6343="","",MIN(1,DAY($A6343)/IF($N6343="Superstore",Settings!$B$5,Settings!$B$4)))</f>
        <v/>
      </c>
      <c r="T6343" s="38">
        <f>IF(OR($B6343="",$G6343="",$S6343=0),"",$G6343/$S6343)</f>
        <v/>
      </c>
      <c r="U6343" s="36">
        <f>IF($T6343="","",IF($T6343&lt;Settings!$B$8,"Critical",IF($T6343&lt;Settings!$B$9,"Semi Critical","Non Critical")))</f>
        <v/>
      </c>
      <c r="V6343" s="28" t="n"/>
      <c r="Z6343">
        <f>IF($B6343="","",IFERROR(VLOOKUP($B6343,'Plan HC for CCA'!$A:$B,2,0),""))</f>
        <v/>
      </c>
      <c r="AA6343">
        <f>IF(OR($B6343="",$Z6343=""),"",IF(N($M6343)&lt;$Z6343,"Delta","No Delta"))</f>
        <v/>
      </c>
      <c r="AB6343">
        <f>IF(OR($B6343="",$Z6343=""),"",MAX(0,$Z6343-N($M6343)))</f>
        <v/>
      </c>
      <c r="AC6343" s="46">
        <f>IF($B6343="","",IFERROR(INDEX('CCA Util %'!$H:$H,MATCH($B6343,'CCA Util %'!$E:$E,0)),""))</f>
        <v/>
      </c>
      <c r="AD6343">
        <f>IF($B6343="","",IFERROR(INDEX('CCA Util %'!$G:$G,MATCH($B6343,'CCA Util %'!$E:$E,0)),""))</f>
        <v/>
      </c>
      <c r="AE6343">
        <f>IF(OR($B6343="",$U6343=""),"",$U6343&amp;" &amp; "&amp;IF(OR($AD6343="",$AD6343=0),"Util NA",$AD6343&amp;" Util"))</f>
        <v/>
      </c>
    </row>
    <row r="6344" ht="15.75" customHeight="1" s="42">
      <c r="A6344" s="41" t="n"/>
      <c r="G6344" s="38" t="n"/>
      <c r="H6344" s="38" t="n"/>
      <c r="I6344" s="38" t="n"/>
      <c r="J6344" s="38" t="n"/>
      <c r="K6344" s="38" t="n"/>
      <c r="L6344" s="38" t="n"/>
      <c r="N6344" s="36">
        <f>IF($B6344="","",IF($C6344="SUPERSTORE","Superstore","DH"))</f>
        <v/>
      </c>
      <c r="O6344" s="36">
        <f>IF($B6344="","",IFERROR(VLOOKUP($B6344,Mapping!$A:$C,2,0),"Not Mapped"))</f>
        <v/>
      </c>
      <c r="P6344" s="36">
        <f>IF($B6344="","",IFERROR(VLOOKUP($B6344,Mapping!$A:$C,3,0),"Not Mapped"))</f>
        <v/>
      </c>
      <c r="Q6344" s="36">
        <f>IF($B6344="","",IFERROR(VLOOKUP($O6344,Leaders!$A:$B,2,0),"Not Mapped"))</f>
        <v/>
      </c>
      <c r="R6344" s="36">
        <f>IF($B6344="","",IF(COUNTIF(Exclusions!$A:$A,$B6344)&gt;0,"Yes","No"))</f>
        <v/>
      </c>
      <c r="S6344" s="38">
        <f>IF($B6344="","",MIN(1,DAY($A6344)/IF($N6344="Superstore",Settings!$B$5,Settings!$B$4)))</f>
        <v/>
      </c>
      <c r="T6344" s="38">
        <f>IF(OR($B6344="",$G6344="",$S6344=0),"",$G6344/$S6344)</f>
        <v/>
      </c>
      <c r="U6344" s="36">
        <f>IF($T6344="","",IF($T6344&lt;Settings!$B$8,"Critical",IF($T6344&lt;Settings!$B$9,"Semi Critical","Non Critical")))</f>
        <v/>
      </c>
      <c r="V6344" s="28" t="n"/>
      <c r="Z6344">
        <f>IF($B6344="","",IFERROR(VLOOKUP($B6344,'Plan HC for CCA'!$A:$B,2,0),""))</f>
        <v/>
      </c>
      <c r="AA6344">
        <f>IF(OR($B6344="",$Z6344=""),"",IF(N($M6344)&lt;$Z6344,"Delta","No Delta"))</f>
        <v/>
      </c>
      <c r="AB6344">
        <f>IF(OR($B6344="",$Z6344=""),"",MAX(0,$Z6344-N($M6344)))</f>
        <v/>
      </c>
      <c r="AC6344" s="46">
        <f>IF($B6344="","",IFERROR(INDEX('CCA Util %'!$H:$H,MATCH($B6344,'CCA Util %'!$E:$E,0)),""))</f>
        <v/>
      </c>
      <c r="AD6344">
        <f>IF($B6344="","",IFERROR(INDEX('CCA Util %'!$G:$G,MATCH($B6344,'CCA Util %'!$E:$E,0)),""))</f>
        <v/>
      </c>
      <c r="AE6344">
        <f>IF(OR($B6344="",$U6344=""),"",$U6344&amp;" &amp; "&amp;IF(OR($AD6344="",$AD6344=0),"Util NA",$AD6344&amp;" Util"))</f>
        <v/>
      </c>
    </row>
    <row r="6345" ht="15.75" customHeight="1" s="42">
      <c r="A6345" s="41" t="n"/>
      <c r="G6345" s="38" t="n"/>
      <c r="H6345" s="38" t="n"/>
      <c r="I6345" s="38" t="n"/>
      <c r="J6345" s="38" t="n"/>
      <c r="K6345" s="38" t="n"/>
      <c r="L6345" s="38" t="n"/>
      <c r="N6345" s="36">
        <f>IF($B6345="","",IF($C6345="SUPERSTORE","Superstore","DH"))</f>
        <v/>
      </c>
      <c r="O6345" s="36">
        <f>IF($B6345="","",IFERROR(VLOOKUP($B6345,Mapping!$A:$C,2,0),"Not Mapped"))</f>
        <v/>
      </c>
      <c r="P6345" s="36">
        <f>IF($B6345="","",IFERROR(VLOOKUP($B6345,Mapping!$A:$C,3,0),"Not Mapped"))</f>
        <v/>
      </c>
      <c r="Q6345" s="36">
        <f>IF($B6345="","",IFERROR(VLOOKUP($O6345,Leaders!$A:$B,2,0),"Not Mapped"))</f>
        <v/>
      </c>
      <c r="R6345" s="36">
        <f>IF($B6345="","",IF(COUNTIF(Exclusions!$A:$A,$B6345)&gt;0,"Yes","No"))</f>
        <v/>
      </c>
      <c r="S6345" s="38">
        <f>IF($B6345="","",MIN(1,DAY($A6345)/IF($N6345="Superstore",Settings!$B$5,Settings!$B$4)))</f>
        <v/>
      </c>
      <c r="T6345" s="38">
        <f>IF(OR($B6345="",$G6345="",$S6345=0),"",$G6345/$S6345)</f>
        <v/>
      </c>
      <c r="U6345" s="36">
        <f>IF($T6345="","",IF($T6345&lt;Settings!$B$8,"Critical",IF($T6345&lt;Settings!$B$9,"Semi Critical","Non Critical")))</f>
        <v/>
      </c>
      <c r="V6345" s="28" t="n"/>
      <c r="Z6345">
        <f>IF($B6345="","",IFERROR(VLOOKUP($B6345,'Plan HC for CCA'!$A:$B,2,0),""))</f>
        <v/>
      </c>
      <c r="AA6345">
        <f>IF(OR($B6345="",$Z6345=""),"",IF(N($M6345)&lt;$Z6345,"Delta","No Delta"))</f>
        <v/>
      </c>
      <c r="AB6345">
        <f>IF(OR($B6345="",$Z6345=""),"",MAX(0,$Z6345-N($M6345)))</f>
        <v/>
      </c>
      <c r="AC6345" s="46">
        <f>IF($B6345="","",IFERROR(INDEX('CCA Util %'!$H:$H,MATCH($B6345,'CCA Util %'!$E:$E,0)),""))</f>
        <v/>
      </c>
      <c r="AD6345">
        <f>IF($B6345="","",IFERROR(INDEX('CCA Util %'!$G:$G,MATCH($B6345,'CCA Util %'!$E:$E,0)),""))</f>
        <v/>
      </c>
      <c r="AE6345">
        <f>IF(OR($B6345="",$U6345=""),"",$U6345&amp;" &amp; "&amp;IF(OR($AD6345="",$AD6345=0),"Util NA",$AD6345&amp;" Util"))</f>
        <v/>
      </c>
    </row>
    <row r="6346" ht="15.75" customHeight="1" s="42">
      <c r="A6346" s="41" t="n"/>
      <c r="G6346" s="38" t="n"/>
      <c r="H6346" s="38" t="n"/>
      <c r="I6346" s="38" t="n"/>
      <c r="J6346" s="38" t="n"/>
      <c r="K6346" s="38" t="n"/>
      <c r="L6346" s="38" t="n"/>
      <c r="N6346" s="36">
        <f>IF($B6346="","",IF($C6346="SUPERSTORE","Superstore","DH"))</f>
        <v/>
      </c>
      <c r="O6346" s="36">
        <f>IF($B6346="","",IFERROR(VLOOKUP($B6346,Mapping!$A:$C,2,0),"Not Mapped"))</f>
        <v/>
      </c>
      <c r="P6346" s="36">
        <f>IF($B6346="","",IFERROR(VLOOKUP($B6346,Mapping!$A:$C,3,0),"Not Mapped"))</f>
        <v/>
      </c>
      <c r="Q6346" s="36">
        <f>IF($B6346="","",IFERROR(VLOOKUP($O6346,Leaders!$A:$B,2,0),"Not Mapped"))</f>
        <v/>
      </c>
      <c r="R6346" s="36">
        <f>IF($B6346="","",IF(COUNTIF(Exclusions!$A:$A,$B6346)&gt;0,"Yes","No"))</f>
        <v/>
      </c>
      <c r="S6346" s="38">
        <f>IF($B6346="","",MIN(1,DAY($A6346)/IF($N6346="Superstore",Settings!$B$5,Settings!$B$4)))</f>
        <v/>
      </c>
      <c r="T6346" s="38">
        <f>IF(OR($B6346="",$G6346="",$S6346=0),"",$G6346/$S6346)</f>
        <v/>
      </c>
      <c r="U6346" s="36">
        <f>IF($T6346="","",IF($T6346&lt;Settings!$B$8,"Critical",IF($T6346&lt;Settings!$B$9,"Semi Critical","Non Critical")))</f>
        <v/>
      </c>
      <c r="V6346" s="28" t="n"/>
      <c r="Z6346">
        <f>IF($B6346="","",IFERROR(VLOOKUP($B6346,'Plan HC for CCA'!$A:$B,2,0),""))</f>
        <v/>
      </c>
      <c r="AA6346">
        <f>IF(OR($B6346="",$Z6346=""),"",IF(N($M6346)&lt;$Z6346,"Delta","No Delta"))</f>
        <v/>
      </c>
      <c r="AB6346">
        <f>IF(OR($B6346="",$Z6346=""),"",MAX(0,$Z6346-N($M6346)))</f>
        <v/>
      </c>
      <c r="AC6346" s="46">
        <f>IF($B6346="","",IFERROR(INDEX('CCA Util %'!$H:$H,MATCH($B6346,'CCA Util %'!$E:$E,0)),""))</f>
        <v/>
      </c>
      <c r="AD6346">
        <f>IF($B6346="","",IFERROR(INDEX('CCA Util %'!$G:$G,MATCH($B6346,'CCA Util %'!$E:$E,0)),""))</f>
        <v/>
      </c>
      <c r="AE6346">
        <f>IF(OR($B6346="",$U6346=""),"",$U6346&amp;" &amp; "&amp;IF(OR($AD6346="",$AD6346=0),"Util NA",$AD6346&amp;" Util"))</f>
        <v/>
      </c>
    </row>
    <row r="6347" ht="15.75" customHeight="1" s="42">
      <c r="A6347" s="41" t="n"/>
      <c r="G6347" s="38" t="n"/>
      <c r="H6347" s="38" t="n"/>
      <c r="I6347" s="38" t="n"/>
      <c r="J6347" s="38" t="n"/>
      <c r="K6347" s="38" t="n"/>
      <c r="L6347" s="38" t="n"/>
      <c r="N6347" s="36">
        <f>IF($B6347="","",IF($C6347="SUPERSTORE","Superstore","DH"))</f>
        <v/>
      </c>
      <c r="O6347" s="36">
        <f>IF($B6347="","",IFERROR(VLOOKUP($B6347,Mapping!$A:$C,2,0),"Not Mapped"))</f>
        <v/>
      </c>
      <c r="P6347" s="36">
        <f>IF($B6347="","",IFERROR(VLOOKUP($B6347,Mapping!$A:$C,3,0),"Not Mapped"))</f>
        <v/>
      </c>
      <c r="Q6347" s="36">
        <f>IF($B6347="","",IFERROR(VLOOKUP($O6347,Leaders!$A:$B,2,0),"Not Mapped"))</f>
        <v/>
      </c>
      <c r="R6347" s="36">
        <f>IF($B6347="","",IF(COUNTIF(Exclusions!$A:$A,$B6347)&gt;0,"Yes","No"))</f>
        <v/>
      </c>
      <c r="S6347" s="38">
        <f>IF($B6347="","",MIN(1,DAY($A6347)/IF($N6347="Superstore",Settings!$B$5,Settings!$B$4)))</f>
        <v/>
      </c>
      <c r="T6347" s="38">
        <f>IF(OR($B6347="",$G6347="",$S6347=0),"",$G6347/$S6347)</f>
        <v/>
      </c>
      <c r="U6347" s="36">
        <f>IF($T6347="","",IF($T6347&lt;Settings!$B$8,"Critical",IF($T6347&lt;Settings!$B$9,"Semi Critical","Non Critical")))</f>
        <v/>
      </c>
      <c r="V6347" s="28" t="n"/>
      <c r="Z6347">
        <f>IF($B6347="","",IFERROR(VLOOKUP($B6347,'Plan HC for CCA'!$A:$B,2,0),""))</f>
        <v/>
      </c>
      <c r="AA6347">
        <f>IF(OR($B6347="",$Z6347=""),"",IF(N($M6347)&lt;$Z6347,"Delta","No Delta"))</f>
        <v/>
      </c>
      <c r="AB6347">
        <f>IF(OR($B6347="",$Z6347=""),"",MAX(0,$Z6347-N($M6347)))</f>
        <v/>
      </c>
      <c r="AC6347" s="46">
        <f>IF($B6347="","",IFERROR(INDEX('CCA Util %'!$H:$H,MATCH($B6347,'CCA Util %'!$E:$E,0)),""))</f>
        <v/>
      </c>
      <c r="AD6347">
        <f>IF($B6347="","",IFERROR(INDEX('CCA Util %'!$G:$G,MATCH($B6347,'CCA Util %'!$E:$E,0)),""))</f>
        <v/>
      </c>
      <c r="AE6347">
        <f>IF(OR($B6347="",$U6347=""),"",$U6347&amp;" &amp; "&amp;IF(OR($AD6347="",$AD6347=0),"Util NA",$AD6347&amp;" Util"))</f>
        <v/>
      </c>
    </row>
    <row r="6348" ht="15.75" customHeight="1" s="42">
      <c r="A6348" s="41" t="n"/>
      <c r="G6348" s="38" t="n"/>
      <c r="H6348" s="38" t="n"/>
      <c r="I6348" s="38" t="n"/>
      <c r="J6348" s="38" t="n"/>
      <c r="K6348" s="38" t="n"/>
      <c r="L6348" s="38" t="n"/>
      <c r="N6348" s="36">
        <f>IF($B6348="","",IF($C6348="SUPERSTORE","Superstore","DH"))</f>
        <v/>
      </c>
      <c r="O6348" s="36">
        <f>IF($B6348="","",IFERROR(VLOOKUP($B6348,Mapping!$A:$C,2,0),"Not Mapped"))</f>
        <v/>
      </c>
      <c r="P6348" s="36">
        <f>IF($B6348="","",IFERROR(VLOOKUP($B6348,Mapping!$A:$C,3,0),"Not Mapped"))</f>
        <v/>
      </c>
      <c r="Q6348" s="36">
        <f>IF($B6348="","",IFERROR(VLOOKUP($O6348,Leaders!$A:$B,2,0),"Not Mapped"))</f>
        <v/>
      </c>
      <c r="R6348" s="36">
        <f>IF($B6348="","",IF(COUNTIF(Exclusions!$A:$A,$B6348)&gt;0,"Yes","No"))</f>
        <v/>
      </c>
      <c r="S6348" s="38">
        <f>IF($B6348="","",MIN(1,DAY($A6348)/IF($N6348="Superstore",Settings!$B$5,Settings!$B$4)))</f>
        <v/>
      </c>
      <c r="T6348" s="38">
        <f>IF(OR($B6348="",$G6348="",$S6348=0),"",$G6348/$S6348)</f>
        <v/>
      </c>
      <c r="U6348" s="36">
        <f>IF($T6348="","",IF($T6348&lt;Settings!$B$8,"Critical",IF($T6348&lt;Settings!$B$9,"Semi Critical","Non Critical")))</f>
        <v/>
      </c>
      <c r="V6348" s="28" t="n"/>
      <c r="Z6348">
        <f>IF($B6348="","",IFERROR(VLOOKUP($B6348,'Plan HC for CCA'!$A:$B,2,0),""))</f>
        <v/>
      </c>
      <c r="AA6348">
        <f>IF(OR($B6348="",$Z6348=""),"",IF(N($M6348)&lt;$Z6348,"Delta","No Delta"))</f>
        <v/>
      </c>
      <c r="AB6348">
        <f>IF(OR($B6348="",$Z6348=""),"",MAX(0,$Z6348-N($M6348)))</f>
        <v/>
      </c>
      <c r="AC6348" s="46">
        <f>IF($B6348="","",IFERROR(INDEX('CCA Util %'!$H:$H,MATCH($B6348,'CCA Util %'!$E:$E,0)),""))</f>
        <v/>
      </c>
      <c r="AD6348">
        <f>IF($B6348="","",IFERROR(INDEX('CCA Util %'!$G:$G,MATCH($B6348,'CCA Util %'!$E:$E,0)),""))</f>
        <v/>
      </c>
      <c r="AE6348">
        <f>IF(OR($B6348="",$U6348=""),"",$U6348&amp;" &amp; "&amp;IF(OR($AD6348="",$AD6348=0),"Util NA",$AD6348&amp;" Util"))</f>
        <v/>
      </c>
    </row>
    <row r="6349" ht="15.75" customHeight="1" s="42">
      <c r="A6349" s="41" t="n"/>
      <c r="G6349" s="38" t="n"/>
      <c r="H6349" s="38" t="n"/>
      <c r="I6349" s="38" t="n"/>
      <c r="J6349" s="38" t="n"/>
      <c r="K6349" s="38" t="n"/>
      <c r="L6349" s="38" t="n"/>
      <c r="N6349" s="36">
        <f>IF($B6349="","",IF($C6349="SUPERSTORE","Superstore","DH"))</f>
        <v/>
      </c>
      <c r="O6349" s="36">
        <f>IF($B6349="","",IFERROR(VLOOKUP($B6349,Mapping!$A:$C,2,0),"Not Mapped"))</f>
        <v/>
      </c>
      <c r="P6349" s="36">
        <f>IF($B6349="","",IFERROR(VLOOKUP($B6349,Mapping!$A:$C,3,0),"Not Mapped"))</f>
        <v/>
      </c>
      <c r="Q6349" s="36">
        <f>IF($B6349="","",IFERROR(VLOOKUP($O6349,Leaders!$A:$B,2,0),"Not Mapped"))</f>
        <v/>
      </c>
      <c r="R6349" s="36">
        <f>IF($B6349="","",IF(COUNTIF(Exclusions!$A:$A,$B6349)&gt;0,"Yes","No"))</f>
        <v/>
      </c>
      <c r="S6349" s="38">
        <f>IF($B6349="","",MIN(1,DAY($A6349)/IF($N6349="Superstore",Settings!$B$5,Settings!$B$4)))</f>
        <v/>
      </c>
      <c r="T6349" s="38">
        <f>IF(OR($B6349="",$G6349="",$S6349=0),"",$G6349/$S6349)</f>
        <v/>
      </c>
      <c r="U6349" s="36">
        <f>IF($T6349="","",IF($T6349&lt;Settings!$B$8,"Critical",IF($T6349&lt;Settings!$B$9,"Semi Critical","Non Critical")))</f>
        <v/>
      </c>
      <c r="V6349" s="28" t="n"/>
      <c r="Z6349">
        <f>IF($B6349="","",IFERROR(VLOOKUP($B6349,'Plan HC for CCA'!$A:$B,2,0),""))</f>
        <v/>
      </c>
      <c r="AA6349">
        <f>IF(OR($B6349="",$Z6349=""),"",IF(N($M6349)&lt;$Z6349,"Delta","No Delta"))</f>
        <v/>
      </c>
      <c r="AB6349">
        <f>IF(OR($B6349="",$Z6349=""),"",MAX(0,$Z6349-N($M6349)))</f>
        <v/>
      </c>
      <c r="AC6349" s="46">
        <f>IF($B6349="","",IFERROR(INDEX('CCA Util %'!$H:$H,MATCH($B6349,'CCA Util %'!$E:$E,0)),""))</f>
        <v/>
      </c>
      <c r="AD6349">
        <f>IF($B6349="","",IFERROR(INDEX('CCA Util %'!$G:$G,MATCH($B6349,'CCA Util %'!$E:$E,0)),""))</f>
        <v/>
      </c>
      <c r="AE6349">
        <f>IF(OR($B6349="",$U6349=""),"",$U6349&amp;" &amp; "&amp;IF(OR($AD6349="",$AD6349=0),"Util NA",$AD6349&amp;" Util"))</f>
        <v/>
      </c>
    </row>
    <row r="6350" ht="15.75" customHeight="1" s="42">
      <c r="A6350" s="41" t="n"/>
      <c r="G6350" s="38" t="n"/>
      <c r="H6350" s="38" t="n"/>
      <c r="I6350" s="38" t="n"/>
      <c r="J6350" s="38" t="n"/>
      <c r="K6350" s="38" t="n"/>
      <c r="L6350" s="38" t="n"/>
      <c r="N6350" s="36">
        <f>IF($B6350="","",IF($C6350="SUPERSTORE","Superstore","DH"))</f>
        <v/>
      </c>
      <c r="O6350" s="36">
        <f>IF($B6350="","",IFERROR(VLOOKUP($B6350,Mapping!$A:$C,2,0),"Not Mapped"))</f>
        <v/>
      </c>
      <c r="P6350" s="36">
        <f>IF($B6350="","",IFERROR(VLOOKUP($B6350,Mapping!$A:$C,3,0),"Not Mapped"))</f>
        <v/>
      </c>
      <c r="Q6350" s="36">
        <f>IF($B6350="","",IFERROR(VLOOKUP($O6350,Leaders!$A:$B,2,0),"Not Mapped"))</f>
        <v/>
      </c>
      <c r="R6350" s="36">
        <f>IF($B6350="","",IF(COUNTIF(Exclusions!$A:$A,$B6350)&gt;0,"Yes","No"))</f>
        <v/>
      </c>
      <c r="S6350" s="38">
        <f>IF($B6350="","",MIN(1,DAY($A6350)/IF($N6350="Superstore",Settings!$B$5,Settings!$B$4)))</f>
        <v/>
      </c>
      <c r="T6350" s="38">
        <f>IF(OR($B6350="",$G6350="",$S6350=0),"",$G6350/$S6350)</f>
        <v/>
      </c>
      <c r="U6350" s="36">
        <f>IF($T6350="","",IF($T6350&lt;Settings!$B$8,"Critical",IF($T6350&lt;Settings!$B$9,"Semi Critical","Non Critical")))</f>
        <v/>
      </c>
      <c r="V6350" s="28" t="n"/>
      <c r="Z6350">
        <f>IF($B6350="","",IFERROR(VLOOKUP($B6350,'Plan HC for CCA'!$A:$B,2,0),""))</f>
        <v/>
      </c>
      <c r="AA6350">
        <f>IF(OR($B6350="",$Z6350=""),"",IF(N($M6350)&lt;$Z6350,"Delta","No Delta"))</f>
        <v/>
      </c>
      <c r="AB6350">
        <f>IF(OR($B6350="",$Z6350=""),"",MAX(0,$Z6350-N($M6350)))</f>
        <v/>
      </c>
      <c r="AC6350" s="46">
        <f>IF($B6350="","",IFERROR(INDEX('CCA Util %'!$H:$H,MATCH($B6350,'CCA Util %'!$E:$E,0)),""))</f>
        <v/>
      </c>
      <c r="AD6350">
        <f>IF($B6350="","",IFERROR(INDEX('CCA Util %'!$G:$G,MATCH($B6350,'CCA Util %'!$E:$E,0)),""))</f>
        <v/>
      </c>
      <c r="AE6350">
        <f>IF(OR($B6350="",$U6350=""),"",$U6350&amp;" &amp; "&amp;IF(OR($AD6350="",$AD6350=0),"Util NA",$AD6350&amp;" Util"))</f>
        <v/>
      </c>
    </row>
    <row r="6351" ht="15.75" customHeight="1" s="42">
      <c r="A6351" s="41" t="n"/>
      <c r="G6351" s="38" t="n"/>
      <c r="H6351" s="38" t="n"/>
      <c r="I6351" s="38" t="n"/>
      <c r="J6351" s="38" t="n"/>
      <c r="K6351" s="38" t="n"/>
      <c r="L6351" s="38" t="n"/>
      <c r="N6351" s="36">
        <f>IF($B6351="","",IF($C6351="SUPERSTORE","Superstore","DH"))</f>
        <v/>
      </c>
      <c r="O6351" s="36">
        <f>IF($B6351="","",IFERROR(VLOOKUP($B6351,Mapping!$A:$C,2,0),"Not Mapped"))</f>
        <v/>
      </c>
      <c r="P6351" s="36">
        <f>IF($B6351="","",IFERROR(VLOOKUP($B6351,Mapping!$A:$C,3,0),"Not Mapped"))</f>
        <v/>
      </c>
      <c r="Q6351" s="36">
        <f>IF($B6351="","",IFERROR(VLOOKUP($O6351,Leaders!$A:$B,2,0),"Not Mapped"))</f>
        <v/>
      </c>
      <c r="R6351" s="36">
        <f>IF($B6351="","",IF(COUNTIF(Exclusions!$A:$A,$B6351)&gt;0,"Yes","No"))</f>
        <v/>
      </c>
      <c r="S6351" s="38">
        <f>IF($B6351="","",MIN(1,DAY($A6351)/IF($N6351="Superstore",Settings!$B$5,Settings!$B$4)))</f>
        <v/>
      </c>
      <c r="T6351" s="38">
        <f>IF(OR($B6351="",$G6351="",$S6351=0),"",$G6351/$S6351)</f>
        <v/>
      </c>
      <c r="U6351" s="36">
        <f>IF($T6351="","",IF($T6351&lt;Settings!$B$8,"Critical",IF($T6351&lt;Settings!$B$9,"Semi Critical","Non Critical")))</f>
        <v/>
      </c>
      <c r="V6351" s="28" t="n"/>
      <c r="Z6351">
        <f>IF($B6351="","",IFERROR(VLOOKUP($B6351,'Plan HC for CCA'!$A:$B,2,0),""))</f>
        <v/>
      </c>
      <c r="AA6351">
        <f>IF(OR($B6351="",$Z6351=""),"",IF(N($M6351)&lt;$Z6351,"Delta","No Delta"))</f>
        <v/>
      </c>
      <c r="AB6351">
        <f>IF(OR($B6351="",$Z6351=""),"",MAX(0,$Z6351-N($M6351)))</f>
        <v/>
      </c>
      <c r="AC6351" s="46">
        <f>IF($B6351="","",IFERROR(INDEX('CCA Util %'!$H:$H,MATCH($B6351,'CCA Util %'!$E:$E,0)),""))</f>
        <v/>
      </c>
      <c r="AD6351">
        <f>IF($B6351="","",IFERROR(INDEX('CCA Util %'!$G:$G,MATCH($B6351,'CCA Util %'!$E:$E,0)),""))</f>
        <v/>
      </c>
      <c r="AE6351">
        <f>IF(OR($B6351="",$U6351=""),"",$U6351&amp;" &amp; "&amp;IF(OR($AD6351="",$AD6351=0),"Util NA",$AD6351&amp;" Util"))</f>
        <v/>
      </c>
    </row>
    <row r="6352" ht="15.75" customHeight="1" s="42">
      <c r="A6352" s="41" t="n"/>
      <c r="G6352" s="38" t="n"/>
      <c r="H6352" s="38" t="n"/>
      <c r="I6352" s="38" t="n"/>
      <c r="J6352" s="38" t="n"/>
      <c r="K6352" s="38" t="n"/>
      <c r="L6352" s="38" t="n"/>
      <c r="N6352" s="36">
        <f>IF($B6352="","",IF($C6352="SUPERSTORE","Superstore","DH"))</f>
        <v/>
      </c>
      <c r="O6352" s="36">
        <f>IF($B6352="","",IFERROR(VLOOKUP($B6352,Mapping!$A:$C,2,0),"Not Mapped"))</f>
        <v/>
      </c>
      <c r="P6352" s="36">
        <f>IF($B6352="","",IFERROR(VLOOKUP($B6352,Mapping!$A:$C,3,0),"Not Mapped"))</f>
        <v/>
      </c>
      <c r="Q6352" s="36">
        <f>IF($B6352="","",IFERROR(VLOOKUP($O6352,Leaders!$A:$B,2,0),"Not Mapped"))</f>
        <v/>
      </c>
      <c r="R6352" s="36">
        <f>IF($B6352="","",IF(COUNTIF(Exclusions!$A:$A,$B6352)&gt;0,"Yes","No"))</f>
        <v/>
      </c>
      <c r="S6352" s="38">
        <f>IF($B6352="","",MIN(1,DAY($A6352)/IF($N6352="Superstore",Settings!$B$5,Settings!$B$4)))</f>
        <v/>
      </c>
      <c r="T6352" s="38">
        <f>IF(OR($B6352="",$G6352="",$S6352=0),"",$G6352/$S6352)</f>
        <v/>
      </c>
      <c r="U6352" s="36">
        <f>IF($T6352="","",IF($T6352&lt;Settings!$B$8,"Critical",IF($T6352&lt;Settings!$B$9,"Semi Critical","Non Critical")))</f>
        <v/>
      </c>
      <c r="V6352" s="28" t="n"/>
      <c r="Z6352">
        <f>IF($B6352="","",IFERROR(VLOOKUP($B6352,'Plan HC for CCA'!$A:$B,2,0),""))</f>
        <v/>
      </c>
      <c r="AA6352">
        <f>IF(OR($B6352="",$Z6352=""),"",IF(N($M6352)&lt;$Z6352,"Delta","No Delta"))</f>
        <v/>
      </c>
      <c r="AB6352">
        <f>IF(OR($B6352="",$Z6352=""),"",MAX(0,$Z6352-N($M6352)))</f>
        <v/>
      </c>
      <c r="AC6352" s="46">
        <f>IF($B6352="","",IFERROR(INDEX('CCA Util %'!$H:$H,MATCH($B6352,'CCA Util %'!$E:$E,0)),""))</f>
        <v/>
      </c>
      <c r="AD6352">
        <f>IF($B6352="","",IFERROR(INDEX('CCA Util %'!$G:$G,MATCH($B6352,'CCA Util %'!$E:$E,0)),""))</f>
        <v/>
      </c>
      <c r="AE6352">
        <f>IF(OR($B6352="",$U6352=""),"",$U6352&amp;" &amp; "&amp;IF(OR($AD6352="",$AD6352=0),"Util NA",$AD6352&amp;" Util"))</f>
        <v/>
      </c>
    </row>
    <row r="6353" ht="15.75" customHeight="1" s="42">
      <c r="A6353" s="41" t="n"/>
      <c r="G6353" s="38" t="n"/>
      <c r="H6353" s="38" t="n"/>
      <c r="I6353" s="38" t="n"/>
      <c r="J6353" s="38" t="n"/>
      <c r="K6353" s="38" t="n"/>
      <c r="L6353" s="38" t="n"/>
      <c r="N6353" s="36">
        <f>IF($B6353="","",IF($C6353="SUPERSTORE","Superstore","DH"))</f>
        <v/>
      </c>
      <c r="O6353" s="36">
        <f>IF($B6353="","",IFERROR(VLOOKUP($B6353,Mapping!$A:$C,2,0),"Not Mapped"))</f>
        <v/>
      </c>
      <c r="P6353" s="36">
        <f>IF($B6353="","",IFERROR(VLOOKUP($B6353,Mapping!$A:$C,3,0),"Not Mapped"))</f>
        <v/>
      </c>
      <c r="Q6353" s="36">
        <f>IF($B6353="","",IFERROR(VLOOKUP($O6353,Leaders!$A:$B,2,0),"Not Mapped"))</f>
        <v/>
      </c>
      <c r="R6353" s="36">
        <f>IF($B6353="","",IF(COUNTIF(Exclusions!$A:$A,$B6353)&gt;0,"Yes","No"))</f>
        <v/>
      </c>
      <c r="S6353" s="38">
        <f>IF($B6353="","",MIN(1,DAY($A6353)/IF($N6353="Superstore",Settings!$B$5,Settings!$B$4)))</f>
        <v/>
      </c>
      <c r="T6353" s="38">
        <f>IF(OR($B6353="",$G6353="",$S6353=0),"",$G6353/$S6353)</f>
        <v/>
      </c>
      <c r="U6353" s="36">
        <f>IF($T6353="","",IF($T6353&lt;Settings!$B$8,"Critical",IF($T6353&lt;Settings!$B$9,"Semi Critical","Non Critical")))</f>
        <v/>
      </c>
      <c r="V6353" s="28" t="n"/>
      <c r="Z6353">
        <f>IF($B6353="","",IFERROR(VLOOKUP($B6353,'Plan HC for CCA'!$A:$B,2,0),""))</f>
        <v/>
      </c>
      <c r="AA6353">
        <f>IF(OR($B6353="",$Z6353=""),"",IF(N($M6353)&lt;$Z6353,"Delta","No Delta"))</f>
        <v/>
      </c>
      <c r="AB6353">
        <f>IF(OR($B6353="",$Z6353=""),"",MAX(0,$Z6353-N($M6353)))</f>
        <v/>
      </c>
      <c r="AC6353" s="46">
        <f>IF($B6353="","",IFERROR(INDEX('CCA Util %'!$H:$H,MATCH($B6353,'CCA Util %'!$E:$E,0)),""))</f>
        <v/>
      </c>
      <c r="AD6353">
        <f>IF($B6353="","",IFERROR(INDEX('CCA Util %'!$G:$G,MATCH($B6353,'CCA Util %'!$E:$E,0)),""))</f>
        <v/>
      </c>
      <c r="AE6353">
        <f>IF(OR($B6353="",$U6353=""),"",$U6353&amp;" &amp; "&amp;IF(OR($AD6353="",$AD6353=0),"Util NA",$AD6353&amp;" Util"))</f>
        <v/>
      </c>
    </row>
    <row r="6354" ht="15.75" customHeight="1" s="42">
      <c r="A6354" s="41" t="n"/>
      <c r="G6354" s="38" t="n"/>
      <c r="H6354" s="38" t="n"/>
      <c r="I6354" s="38" t="n"/>
      <c r="J6354" s="38" t="n"/>
      <c r="K6354" s="38" t="n"/>
      <c r="L6354" s="38" t="n"/>
      <c r="N6354" s="36">
        <f>IF($B6354="","",IF($C6354="SUPERSTORE","Superstore","DH"))</f>
        <v/>
      </c>
      <c r="O6354" s="36">
        <f>IF($B6354="","",IFERROR(VLOOKUP($B6354,Mapping!$A:$C,2,0),"Not Mapped"))</f>
        <v/>
      </c>
      <c r="P6354" s="36">
        <f>IF($B6354="","",IFERROR(VLOOKUP($B6354,Mapping!$A:$C,3,0),"Not Mapped"))</f>
        <v/>
      </c>
      <c r="Q6354" s="36">
        <f>IF($B6354="","",IFERROR(VLOOKUP($O6354,Leaders!$A:$B,2,0),"Not Mapped"))</f>
        <v/>
      </c>
      <c r="R6354" s="36">
        <f>IF($B6354="","",IF(COUNTIF(Exclusions!$A:$A,$B6354)&gt;0,"Yes","No"))</f>
        <v/>
      </c>
      <c r="S6354" s="38">
        <f>IF($B6354="","",MIN(1,DAY($A6354)/IF($N6354="Superstore",Settings!$B$5,Settings!$B$4)))</f>
        <v/>
      </c>
      <c r="T6354" s="38">
        <f>IF(OR($B6354="",$G6354="",$S6354=0),"",$G6354/$S6354)</f>
        <v/>
      </c>
      <c r="U6354" s="36">
        <f>IF($T6354="","",IF($T6354&lt;Settings!$B$8,"Critical",IF($T6354&lt;Settings!$B$9,"Semi Critical","Non Critical")))</f>
        <v/>
      </c>
      <c r="V6354" s="28" t="n"/>
      <c r="Z6354">
        <f>IF($B6354="","",IFERROR(VLOOKUP($B6354,'Plan HC for CCA'!$A:$B,2,0),""))</f>
        <v/>
      </c>
      <c r="AA6354">
        <f>IF(OR($B6354="",$Z6354=""),"",IF(N($M6354)&lt;$Z6354,"Delta","No Delta"))</f>
        <v/>
      </c>
      <c r="AB6354">
        <f>IF(OR($B6354="",$Z6354=""),"",MAX(0,$Z6354-N($M6354)))</f>
        <v/>
      </c>
      <c r="AC6354" s="46">
        <f>IF($B6354="","",IFERROR(INDEX('CCA Util %'!$H:$H,MATCH($B6354,'CCA Util %'!$E:$E,0)),""))</f>
        <v/>
      </c>
      <c r="AD6354">
        <f>IF($B6354="","",IFERROR(INDEX('CCA Util %'!$G:$G,MATCH($B6354,'CCA Util %'!$E:$E,0)),""))</f>
        <v/>
      </c>
      <c r="AE6354">
        <f>IF(OR($B6354="",$U6354=""),"",$U6354&amp;" &amp; "&amp;IF(OR($AD6354="",$AD6354=0),"Util NA",$AD6354&amp;" Util"))</f>
        <v/>
      </c>
    </row>
    <row r="6355" ht="15.75" customHeight="1" s="42">
      <c r="A6355" s="41" t="n"/>
      <c r="G6355" s="38" t="n"/>
      <c r="H6355" s="38" t="n"/>
      <c r="I6355" s="38" t="n"/>
      <c r="J6355" s="38" t="n"/>
      <c r="K6355" s="38" t="n"/>
      <c r="L6355" s="38" t="n"/>
      <c r="N6355" s="36">
        <f>IF($B6355="","",IF($C6355="SUPERSTORE","Superstore","DH"))</f>
        <v/>
      </c>
      <c r="O6355" s="36">
        <f>IF($B6355="","",IFERROR(VLOOKUP($B6355,Mapping!$A:$C,2,0),"Not Mapped"))</f>
        <v/>
      </c>
      <c r="P6355" s="36">
        <f>IF($B6355="","",IFERROR(VLOOKUP($B6355,Mapping!$A:$C,3,0),"Not Mapped"))</f>
        <v/>
      </c>
      <c r="Q6355" s="36">
        <f>IF($B6355="","",IFERROR(VLOOKUP($O6355,Leaders!$A:$B,2,0),"Not Mapped"))</f>
        <v/>
      </c>
      <c r="R6355" s="36">
        <f>IF($B6355="","",IF(COUNTIF(Exclusions!$A:$A,$B6355)&gt;0,"Yes","No"))</f>
        <v/>
      </c>
      <c r="S6355" s="38">
        <f>IF($B6355="","",MIN(1,DAY($A6355)/IF($N6355="Superstore",Settings!$B$5,Settings!$B$4)))</f>
        <v/>
      </c>
      <c r="T6355" s="38">
        <f>IF(OR($B6355="",$G6355="",$S6355=0),"",$G6355/$S6355)</f>
        <v/>
      </c>
      <c r="U6355" s="36">
        <f>IF($T6355="","",IF($T6355&lt;Settings!$B$8,"Critical",IF($T6355&lt;Settings!$B$9,"Semi Critical","Non Critical")))</f>
        <v/>
      </c>
      <c r="V6355" s="28" t="n"/>
      <c r="Z6355">
        <f>IF($B6355="","",IFERROR(VLOOKUP($B6355,'Plan HC for CCA'!$A:$B,2,0),""))</f>
        <v/>
      </c>
      <c r="AA6355">
        <f>IF(OR($B6355="",$Z6355=""),"",IF(N($M6355)&lt;$Z6355,"Delta","No Delta"))</f>
        <v/>
      </c>
      <c r="AB6355">
        <f>IF(OR($B6355="",$Z6355=""),"",MAX(0,$Z6355-N($M6355)))</f>
        <v/>
      </c>
      <c r="AC6355" s="46">
        <f>IF($B6355="","",IFERROR(INDEX('CCA Util %'!$H:$H,MATCH($B6355,'CCA Util %'!$E:$E,0)),""))</f>
        <v/>
      </c>
      <c r="AD6355">
        <f>IF($B6355="","",IFERROR(INDEX('CCA Util %'!$G:$G,MATCH($B6355,'CCA Util %'!$E:$E,0)),""))</f>
        <v/>
      </c>
      <c r="AE6355">
        <f>IF(OR($B6355="",$U6355=""),"",$U6355&amp;" &amp; "&amp;IF(OR($AD6355="",$AD6355=0),"Util NA",$AD6355&amp;" Util"))</f>
        <v/>
      </c>
    </row>
    <row r="6356" ht="15.75" customHeight="1" s="42">
      <c r="A6356" s="41" t="n"/>
      <c r="G6356" s="38" t="n"/>
      <c r="H6356" s="38" t="n"/>
      <c r="I6356" s="38" t="n"/>
      <c r="J6356" s="38" t="n"/>
      <c r="K6356" s="38" t="n"/>
      <c r="L6356" s="38" t="n"/>
      <c r="N6356" s="36">
        <f>IF($B6356="","",IF($C6356="SUPERSTORE","Superstore","DH"))</f>
        <v/>
      </c>
      <c r="O6356" s="36">
        <f>IF($B6356="","",IFERROR(VLOOKUP($B6356,Mapping!$A:$C,2,0),"Not Mapped"))</f>
        <v/>
      </c>
      <c r="P6356" s="36">
        <f>IF($B6356="","",IFERROR(VLOOKUP($B6356,Mapping!$A:$C,3,0),"Not Mapped"))</f>
        <v/>
      </c>
      <c r="Q6356" s="36">
        <f>IF($B6356="","",IFERROR(VLOOKUP($O6356,Leaders!$A:$B,2,0),"Not Mapped"))</f>
        <v/>
      </c>
      <c r="R6356" s="36">
        <f>IF($B6356="","",IF(COUNTIF(Exclusions!$A:$A,$B6356)&gt;0,"Yes","No"))</f>
        <v/>
      </c>
      <c r="S6356" s="38">
        <f>IF($B6356="","",MIN(1,DAY($A6356)/IF($N6356="Superstore",Settings!$B$5,Settings!$B$4)))</f>
        <v/>
      </c>
      <c r="T6356" s="38">
        <f>IF(OR($B6356="",$G6356="",$S6356=0),"",$G6356/$S6356)</f>
        <v/>
      </c>
      <c r="U6356" s="36">
        <f>IF($T6356="","",IF($T6356&lt;Settings!$B$8,"Critical",IF($T6356&lt;Settings!$B$9,"Semi Critical","Non Critical")))</f>
        <v/>
      </c>
      <c r="V6356" s="28" t="n"/>
      <c r="Z6356">
        <f>IF($B6356="","",IFERROR(VLOOKUP($B6356,'Plan HC for CCA'!$A:$B,2,0),""))</f>
        <v/>
      </c>
      <c r="AA6356">
        <f>IF(OR($B6356="",$Z6356=""),"",IF(N($M6356)&lt;$Z6356,"Delta","No Delta"))</f>
        <v/>
      </c>
      <c r="AB6356">
        <f>IF(OR($B6356="",$Z6356=""),"",MAX(0,$Z6356-N($M6356)))</f>
        <v/>
      </c>
      <c r="AC6356" s="46">
        <f>IF($B6356="","",IFERROR(INDEX('CCA Util %'!$H:$H,MATCH($B6356,'CCA Util %'!$E:$E,0)),""))</f>
        <v/>
      </c>
      <c r="AD6356">
        <f>IF($B6356="","",IFERROR(INDEX('CCA Util %'!$G:$G,MATCH($B6356,'CCA Util %'!$E:$E,0)),""))</f>
        <v/>
      </c>
      <c r="AE6356">
        <f>IF(OR($B6356="",$U6356=""),"",$U6356&amp;" &amp; "&amp;IF(OR($AD6356="",$AD6356=0),"Util NA",$AD6356&amp;" Util"))</f>
        <v/>
      </c>
    </row>
    <row r="6357" ht="15.75" customHeight="1" s="42">
      <c r="A6357" s="41" t="n"/>
      <c r="G6357" s="38" t="n"/>
      <c r="H6357" s="38" t="n"/>
      <c r="I6357" s="38" t="n"/>
      <c r="J6357" s="38" t="n"/>
      <c r="K6357" s="38" t="n"/>
      <c r="L6357" s="38" t="n"/>
      <c r="N6357" s="36">
        <f>IF($B6357="","",IF($C6357="SUPERSTORE","Superstore","DH"))</f>
        <v/>
      </c>
      <c r="O6357" s="36">
        <f>IF($B6357="","",IFERROR(VLOOKUP($B6357,Mapping!$A:$C,2,0),"Not Mapped"))</f>
        <v/>
      </c>
      <c r="P6357" s="36">
        <f>IF($B6357="","",IFERROR(VLOOKUP($B6357,Mapping!$A:$C,3,0),"Not Mapped"))</f>
        <v/>
      </c>
      <c r="Q6357" s="36">
        <f>IF($B6357="","",IFERROR(VLOOKUP($O6357,Leaders!$A:$B,2,0),"Not Mapped"))</f>
        <v/>
      </c>
      <c r="R6357" s="36">
        <f>IF($B6357="","",IF(COUNTIF(Exclusions!$A:$A,$B6357)&gt;0,"Yes","No"))</f>
        <v/>
      </c>
      <c r="S6357" s="38">
        <f>IF($B6357="","",MIN(1,DAY($A6357)/IF($N6357="Superstore",Settings!$B$5,Settings!$B$4)))</f>
        <v/>
      </c>
      <c r="T6357" s="38">
        <f>IF(OR($B6357="",$G6357="",$S6357=0),"",$G6357/$S6357)</f>
        <v/>
      </c>
      <c r="U6357" s="36">
        <f>IF($T6357="","",IF($T6357&lt;Settings!$B$8,"Critical",IF($T6357&lt;Settings!$B$9,"Semi Critical","Non Critical")))</f>
        <v/>
      </c>
      <c r="V6357" s="28" t="n"/>
      <c r="Z6357">
        <f>IF($B6357="","",IFERROR(VLOOKUP($B6357,'Plan HC for CCA'!$A:$B,2,0),""))</f>
        <v/>
      </c>
      <c r="AA6357">
        <f>IF(OR($B6357="",$Z6357=""),"",IF(N($M6357)&lt;$Z6357,"Delta","No Delta"))</f>
        <v/>
      </c>
      <c r="AB6357">
        <f>IF(OR($B6357="",$Z6357=""),"",MAX(0,$Z6357-N($M6357)))</f>
        <v/>
      </c>
      <c r="AC6357" s="46">
        <f>IF($B6357="","",IFERROR(INDEX('CCA Util %'!$H:$H,MATCH($B6357,'CCA Util %'!$E:$E,0)),""))</f>
        <v/>
      </c>
      <c r="AD6357">
        <f>IF($B6357="","",IFERROR(INDEX('CCA Util %'!$G:$G,MATCH($B6357,'CCA Util %'!$E:$E,0)),""))</f>
        <v/>
      </c>
      <c r="AE6357">
        <f>IF(OR($B6357="",$U6357=""),"",$U6357&amp;" &amp; "&amp;IF(OR($AD6357="",$AD6357=0),"Util NA",$AD6357&amp;" Util"))</f>
        <v/>
      </c>
    </row>
    <row r="6358" ht="15.75" customHeight="1" s="42">
      <c r="A6358" s="41" t="n"/>
      <c r="G6358" s="38" t="n"/>
      <c r="H6358" s="38" t="n"/>
      <c r="I6358" s="38" t="n"/>
      <c r="J6358" s="38" t="n"/>
      <c r="K6358" s="38" t="n"/>
      <c r="L6358" s="38" t="n"/>
      <c r="N6358" s="36">
        <f>IF($B6358="","",IF($C6358="SUPERSTORE","Superstore","DH"))</f>
        <v/>
      </c>
      <c r="O6358" s="36">
        <f>IF($B6358="","",IFERROR(VLOOKUP($B6358,Mapping!$A:$C,2,0),"Not Mapped"))</f>
        <v/>
      </c>
      <c r="P6358" s="36">
        <f>IF($B6358="","",IFERROR(VLOOKUP($B6358,Mapping!$A:$C,3,0),"Not Mapped"))</f>
        <v/>
      </c>
      <c r="Q6358" s="36">
        <f>IF($B6358="","",IFERROR(VLOOKUP($O6358,Leaders!$A:$B,2,0),"Not Mapped"))</f>
        <v/>
      </c>
      <c r="R6358" s="36">
        <f>IF($B6358="","",IF(COUNTIF(Exclusions!$A:$A,$B6358)&gt;0,"Yes","No"))</f>
        <v/>
      </c>
      <c r="S6358" s="38">
        <f>IF($B6358="","",MIN(1,DAY($A6358)/IF($N6358="Superstore",Settings!$B$5,Settings!$B$4)))</f>
        <v/>
      </c>
      <c r="T6358" s="38">
        <f>IF(OR($B6358="",$G6358="",$S6358=0),"",$G6358/$S6358)</f>
        <v/>
      </c>
      <c r="U6358" s="36">
        <f>IF($T6358="","",IF($T6358&lt;Settings!$B$8,"Critical",IF($T6358&lt;Settings!$B$9,"Semi Critical","Non Critical")))</f>
        <v/>
      </c>
      <c r="V6358" s="28" t="n"/>
      <c r="Z6358">
        <f>IF($B6358="","",IFERROR(VLOOKUP($B6358,'Plan HC for CCA'!$A:$B,2,0),""))</f>
        <v/>
      </c>
      <c r="AA6358">
        <f>IF(OR($B6358="",$Z6358=""),"",IF(N($M6358)&lt;$Z6358,"Delta","No Delta"))</f>
        <v/>
      </c>
      <c r="AB6358">
        <f>IF(OR($B6358="",$Z6358=""),"",MAX(0,$Z6358-N($M6358)))</f>
        <v/>
      </c>
      <c r="AC6358" s="46">
        <f>IF($B6358="","",IFERROR(INDEX('CCA Util %'!$H:$H,MATCH($B6358,'CCA Util %'!$E:$E,0)),""))</f>
        <v/>
      </c>
      <c r="AD6358">
        <f>IF($B6358="","",IFERROR(INDEX('CCA Util %'!$G:$G,MATCH($B6358,'CCA Util %'!$E:$E,0)),""))</f>
        <v/>
      </c>
      <c r="AE6358">
        <f>IF(OR($B6358="",$U6358=""),"",$U6358&amp;" &amp; "&amp;IF(OR($AD6358="",$AD6358=0),"Util NA",$AD6358&amp;" Util"))</f>
        <v/>
      </c>
    </row>
    <row r="6359" ht="15.75" customHeight="1" s="42">
      <c r="A6359" s="41" t="n"/>
      <c r="G6359" s="38" t="n"/>
      <c r="H6359" s="38" t="n"/>
      <c r="I6359" s="38" t="n"/>
      <c r="J6359" s="38" t="n"/>
      <c r="K6359" s="38" t="n"/>
      <c r="L6359" s="38" t="n"/>
      <c r="N6359" s="36">
        <f>IF($B6359="","",IF($C6359="SUPERSTORE","Superstore","DH"))</f>
        <v/>
      </c>
      <c r="O6359" s="36">
        <f>IF($B6359="","",IFERROR(VLOOKUP($B6359,Mapping!$A:$C,2,0),"Not Mapped"))</f>
        <v/>
      </c>
      <c r="P6359" s="36">
        <f>IF($B6359="","",IFERROR(VLOOKUP($B6359,Mapping!$A:$C,3,0),"Not Mapped"))</f>
        <v/>
      </c>
      <c r="Q6359" s="36">
        <f>IF($B6359="","",IFERROR(VLOOKUP($O6359,Leaders!$A:$B,2,0),"Not Mapped"))</f>
        <v/>
      </c>
      <c r="R6359" s="36">
        <f>IF($B6359="","",IF(COUNTIF(Exclusions!$A:$A,$B6359)&gt;0,"Yes","No"))</f>
        <v/>
      </c>
      <c r="S6359" s="38">
        <f>IF($B6359="","",MIN(1,DAY($A6359)/IF($N6359="Superstore",Settings!$B$5,Settings!$B$4)))</f>
        <v/>
      </c>
      <c r="T6359" s="38">
        <f>IF(OR($B6359="",$G6359="",$S6359=0),"",$G6359/$S6359)</f>
        <v/>
      </c>
      <c r="U6359" s="36">
        <f>IF($T6359="","",IF($T6359&lt;Settings!$B$8,"Critical",IF($T6359&lt;Settings!$B$9,"Semi Critical","Non Critical")))</f>
        <v/>
      </c>
      <c r="V6359" s="28" t="n"/>
      <c r="Z6359">
        <f>IF($B6359="","",IFERROR(VLOOKUP($B6359,'Plan HC for CCA'!$A:$B,2,0),""))</f>
        <v/>
      </c>
      <c r="AA6359">
        <f>IF(OR($B6359="",$Z6359=""),"",IF(N($M6359)&lt;$Z6359,"Delta","No Delta"))</f>
        <v/>
      </c>
      <c r="AB6359">
        <f>IF(OR($B6359="",$Z6359=""),"",MAX(0,$Z6359-N($M6359)))</f>
        <v/>
      </c>
      <c r="AC6359" s="46">
        <f>IF($B6359="","",IFERROR(INDEX('CCA Util %'!$H:$H,MATCH($B6359,'CCA Util %'!$E:$E,0)),""))</f>
        <v/>
      </c>
      <c r="AD6359">
        <f>IF($B6359="","",IFERROR(INDEX('CCA Util %'!$G:$G,MATCH($B6359,'CCA Util %'!$E:$E,0)),""))</f>
        <v/>
      </c>
      <c r="AE6359">
        <f>IF(OR($B6359="",$U6359=""),"",$U6359&amp;" &amp; "&amp;IF(OR($AD6359="",$AD6359=0),"Util NA",$AD6359&amp;" Util"))</f>
        <v/>
      </c>
    </row>
    <row r="6360" ht="15.75" customHeight="1" s="42">
      <c r="A6360" s="41" t="n"/>
      <c r="G6360" s="38" t="n"/>
      <c r="H6360" s="38" t="n"/>
      <c r="I6360" s="38" t="n"/>
      <c r="J6360" s="38" t="n"/>
      <c r="K6360" s="38" t="n"/>
      <c r="L6360" s="38" t="n"/>
      <c r="N6360" s="36">
        <f>IF($B6360="","",IF($C6360="SUPERSTORE","Superstore","DH"))</f>
        <v/>
      </c>
      <c r="O6360" s="36">
        <f>IF($B6360="","",IFERROR(VLOOKUP($B6360,Mapping!$A:$C,2,0),"Not Mapped"))</f>
        <v/>
      </c>
      <c r="P6360" s="36">
        <f>IF($B6360="","",IFERROR(VLOOKUP($B6360,Mapping!$A:$C,3,0),"Not Mapped"))</f>
        <v/>
      </c>
      <c r="Q6360" s="36">
        <f>IF($B6360="","",IFERROR(VLOOKUP($O6360,Leaders!$A:$B,2,0),"Not Mapped"))</f>
        <v/>
      </c>
      <c r="R6360" s="36">
        <f>IF($B6360="","",IF(COUNTIF(Exclusions!$A:$A,$B6360)&gt;0,"Yes","No"))</f>
        <v/>
      </c>
      <c r="S6360" s="38">
        <f>IF($B6360="","",MIN(1,DAY($A6360)/IF($N6360="Superstore",Settings!$B$5,Settings!$B$4)))</f>
        <v/>
      </c>
      <c r="T6360" s="38">
        <f>IF(OR($B6360="",$G6360="",$S6360=0),"",$G6360/$S6360)</f>
        <v/>
      </c>
      <c r="U6360" s="36">
        <f>IF($T6360="","",IF($T6360&lt;Settings!$B$8,"Critical",IF($T6360&lt;Settings!$B$9,"Semi Critical","Non Critical")))</f>
        <v/>
      </c>
      <c r="V6360" s="28" t="n"/>
      <c r="Z6360">
        <f>IF($B6360="","",IFERROR(VLOOKUP($B6360,'Plan HC for CCA'!$A:$B,2,0),""))</f>
        <v/>
      </c>
      <c r="AA6360">
        <f>IF(OR($B6360="",$Z6360=""),"",IF(N($M6360)&lt;$Z6360,"Delta","No Delta"))</f>
        <v/>
      </c>
      <c r="AB6360">
        <f>IF(OR($B6360="",$Z6360=""),"",MAX(0,$Z6360-N($M6360)))</f>
        <v/>
      </c>
      <c r="AC6360" s="46">
        <f>IF($B6360="","",IFERROR(INDEX('CCA Util %'!$H:$H,MATCH($B6360,'CCA Util %'!$E:$E,0)),""))</f>
        <v/>
      </c>
      <c r="AD6360">
        <f>IF($B6360="","",IFERROR(INDEX('CCA Util %'!$G:$G,MATCH($B6360,'CCA Util %'!$E:$E,0)),""))</f>
        <v/>
      </c>
      <c r="AE6360">
        <f>IF(OR($B6360="",$U6360=""),"",$U6360&amp;" &amp; "&amp;IF(OR($AD6360="",$AD6360=0),"Util NA",$AD6360&amp;" Util"))</f>
        <v/>
      </c>
    </row>
    <row r="6361" ht="15.75" customHeight="1" s="42">
      <c r="A6361" s="41" t="n"/>
      <c r="G6361" s="38" t="n"/>
      <c r="H6361" s="38" t="n"/>
      <c r="I6361" s="38" t="n"/>
      <c r="J6361" s="38" t="n"/>
      <c r="K6361" s="38" t="n"/>
      <c r="L6361" s="38" t="n"/>
      <c r="N6361" s="36">
        <f>IF($B6361="","",IF($C6361="SUPERSTORE","Superstore","DH"))</f>
        <v/>
      </c>
      <c r="O6361" s="36">
        <f>IF($B6361="","",IFERROR(VLOOKUP($B6361,Mapping!$A:$C,2,0),"Not Mapped"))</f>
        <v/>
      </c>
      <c r="P6361" s="36">
        <f>IF($B6361="","",IFERROR(VLOOKUP($B6361,Mapping!$A:$C,3,0),"Not Mapped"))</f>
        <v/>
      </c>
      <c r="Q6361" s="36">
        <f>IF($B6361="","",IFERROR(VLOOKUP($O6361,Leaders!$A:$B,2,0),"Not Mapped"))</f>
        <v/>
      </c>
      <c r="R6361" s="36">
        <f>IF($B6361="","",IF(COUNTIF(Exclusions!$A:$A,$B6361)&gt;0,"Yes","No"))</f>
        <v/>
      </c>
      <c r="S6361" s="38">
        <f>IF($B6361="","",MIN(1,DAY($A6361)/IF($N6361="Superstore",Settings!$B$5,Settings!$B$4)))</f>
        <v/>
      </c>
      <c r="T6361" s="38">
        <f>IF(OR($B6361="",$G6361="",$S6361=0),"",$G6361/$S6361)</f>
        <v/>
      </c>
      <c r="U6361" s="36">
        <f>IF($T6361="","",IF($T6361&lt;Settings!$B$8,"Critical",IF($T6361&lt;Settings!$B$9,"Semi Critical","Non Critical")))</f>
        <v/>
      </c>
      <c r="V6361" s="28" t="n"/>
      <c r="Z6361">
        <f>IF($B6361="","",IFERROR(VLOOKUP($B6361,'Plan HC for CCA'!$A:$B,2,0),""))</f>
        <v/>
      </c>
      <c r="AA6361">
        <f>IF(OR($B6361="",$Z6361=""),"",IF(N($M6361)&lt;$Z6361,"Delta","No Delta"))</f>
        <v/>
      </c>
      <c r="AB6361">
        <f>IF(OR($B6361="",$Z6361=""),"",MAX(0,$Z6361-N($M6361)))</f>
        <v/>
      </c>
      <c r="AC6361" s="46">
        <f>IF($B6361="","",IFERROR(INDEX('CCA Util %'!$H:$H,MATCH($B6361,'CCA Util %'!$E:$E,0)),""))</f>
        <v/>
      </c>
      <c r="AD6361">
        <f>IF($B6361="","",IFERROR(INDEX('CCA Util %'!$G:$G,MATCH($B6361,'CCA Util %'!$E:$E,0)),""))</f>
        <v/>
      </c>
      <c r="AE6361">
        <f>IF(OR($B6361="",$U6361=""),"",$U6361&amp;" &amp; "&amp;IF(OR($AD6361="",$AD6361=0),"Util NA",$AD6361&amp;" Util"))</f>
        <v/>
      </c>
    </row>
    <row r="6362" ht="15.75" customHeight="1" s="42">
      <c r="A6362" s="41" t="n"/>
      <c r="G6362" s="38" t="n"/>
      <c r="H6362" s="38" t="n"/>
      <c r="I6362" s="38" t="n"/>
      <c r="J6362" s="38" t="n"/>
      <c r="K6362" s="38" t="n"/>
      <c r="L6362" s="38" t="n"/>
      <c r="N6362" s="36">
        <f>IF($B6362="","",IF($C6362="SUPERSTORE","Superstore","DH"))</f>
        <v/>
      </c>
      <c r="O6362" s="36">
        <f>IF($B6362="","",IFERROR(VLOOKUP($B6362,Mapping!$A:$C,2,0),"Not Mapped"))</f>
        <v/>
      </c>
      <c r="P6362" s="36">
        <f>IF($B6362="","",IFERROR(VLOOKUP($B6362,Mapping!$A:$C,3,0),"Not Mapped"))</f>
        <v/>
      </c>
      <c r="Q6362" s="36">
        <f>IF($B6362="","",IFERROR(VLOOKUP($O6362,Leaders!$A:$B,2,0),"Not Mapped"))</f>
        <v/>
      </c>
      <c r="R6362" s="36">
        <f>IF($B6362="","",IF(COUNTIF(Exclusions!$A:$A,$B6362)&gt;0,"Yes","No"))</f>
        <v/>
      </c>
      <c r="S6362" s="38">
        <f>IF($B6362="","",MIN(1,DAY($A6362)/IF($N6362="Superstore",Settings!$B$5,Settings!$B$4)))</f>
        <v/>
      </c>
      <c r="T6362" s="38">
        <f>IF(OR($B6362="",$G6362="",$S6362=0),"",$G6362/$S6362)</f>
        <v/>
      </c>
      <c r="U6362" s="36">
        <f>IF($T6362="","",IF($T6362&lt;Settings!$B$8,"Critical",IF($T6362&lt;Settings!$B$9,"Semi Critical","Non Critical")))</f>
        <v/>
      </c>
      <c r="V6362" s="28" t="n"/>
      <c r="Z6362">
        <f>IF($B6362="","",IFERROR(VLOOKUP($B6362,'Plan HC for CCA'!$A:$B,2,0),""))</f>
        <v/>
      </c>
      <c r="AA6362">
        <f>IF(OR($B6362="",$Z6362=""),"",IF(N($M6362)&lt;$Z6362,"Delta","No Delta"))</f>
        <v/>
      </c>
      <c r="AB6362">
        <f>IF(OR($B6362="",$Z6362=""),"",MAX(0,$Z6362-N($M6362)))</f>
        <v/>
      </c>
      <c r="AC6362" s="46">
        <f>IF($B6362="","",IFERROR(INDEX('CCA Util %'!$H:$H,MATCH($B6362,'CCA Util %'!$E:$E,0)),""))</f>
        <v/>
      </c>
      <c r="AD6362">
        <f>IF($B6362="","",IFERROR(INDEX('CCA Util %'!$G:$G,MATCH($B6362,'CCA Util %'!$E:$E,0)),""))</f>
        <v/>
      </c>
      <c r="AE6362">
        <f>IF(OR($B6362="",$U6362=""),"",$U6362&amp;" &amp; "&amp;IF(OR($AD6362="",$AD6362=0),"Util NA",$AD6362&amp;" Util"))</f>
        <v/>
      </c>
    </row>
    <row r="6363" ht="15.75" customHeight="1" s="42">
      <c r="A6363" s="41" t="n"/>
      <c r="G6363" s="38" t="n"/>
      <c r="H6363" s="38" t="n"/>
      <c r="I6363" s="38" t="n"/>
      <c r="J6363" s="38" t="n"/>
      <c r="K6363" s="38" t="n"/>
      <c r="L6363" s="38" t="n"/>
      <c r="N6363" s="36">
        <f>IF($B6363="","",IF($C6363="SUPERSTORE","Superstore","DH"))</f>
        <v/>
      </c>
      <c r="O6363" s="36">
        <f>IF($B6363="","",IFERROR(VLOOKUP($B6363,Mapping!$A:$C,2,0),"Not Mapped"))</f>
        <v/>
      </c>
      <c r="P6363" s="36">
        <f>IF($B6363="","",IFERROR(VLOOKUP($B6363,Mapping!$A:$C,3,0),"Not Mapped"))</f>
        <v/>
      </c>
      <c r="Q6363" s="36">
        <f>IF($B6363="","",IFERROR(VLOOKUP($O6363,Leaders!$A:$B,2,0),"Not Mapped"))</f>
        <v/>
      </c>
      <c r="R6363" s="36">
        <f>IF($B6363="","",IF(COUNTIF(Exclusions!$A:$A,$B6363)&gt;0,"Yes","No"))</f>
        <v/>
      </c>
      <c r="S6363" s="38">
        <f>IF($B6363="","",MIN(1,DAY($A6363)/IF($N6363="Superstore",Settings!$B$5,Settings!$B$4)))</f>
        <v/>
      </c>
      <c r="T6363" s="38">
        <f>IF(OR($B6363="",$G6363="",$S6363=0),"",$G6363/$S6363)</f>
        <v/>
      </c>
      <c r="U6363" s="36">
        <f>IF($T6363="","",IF($T6363&lt;Settings!$B$8,"Critical",IF($T6363&lt;Settings!$B$9,"Semi Critical","Non Critical")))</f>
        <v/>
      </c>
      <c r="V6363" s="28" t="n"/>
      <c r="Z6363">
        <f>IF($B6363="","",IFERROR(VLOOKUP($B6363,'Plan HC for CCA'!$A:$B,2,0),""))</f>
        <v/>
      </c>
      <c r="AA6363">
        <f>IF(OR($B6363="",$Z6363=""),"",IF(N($M6363)&lt;$Z6363,"Delta","No Delta"))</f>
        <v/>
      </c>
      <c r="AB6363">
        <f>IF(OR($B6363="",$Z6363=""),"",MAX(0,$Z6363-N($M6363)))</f>
        <v/>
      </c>
      <c r="AC6363" s="46">
        <f>IF($B6363="","",IFERROR(INDEX('CCA Util %'!$H:$H,MATCH($B6363,'CCA Util %'!$E:$E,0)),""))</f>
        <v/>
      </c>
      <c r="AD6363">
        <f>IF($B6363="","",IFERROR(INDEX('CCA Util %'!$G:$G,MATCH($B6363,'CCA Util %'!$E:$E,0)),""))</f>
        <v/>
      </c>
      <c r="AE6363">
        <f>IF(OR($B6363="",$U6363=""),"",$U6363&amp;" &amp; "&amp;IF(OR($AD6363="",$AD6363=0),"Util NA",$AD6363&amp;" Util"))</f>
        <v/>
      </c>
    </row>
    <row r="6364" ht="15.75" customHeight="1" s="42">
      <c r="A6364" s="41" t="n"/>
      <c r="G6364" s="38" t="n"/>
      <c r="H6364" s="38" t="n"/>
      <c r="I6364" s="38" t="n"/>
      <c r="J6364" s="38" t="n"/>
      <c r="K6364" s="38" t="n"/>
      <c r="L6364" s="38" t="n"/>
      <c r="N6364" s="36">
        <f>IF($B6364="","",IF($C6364="SUPERSTORE","Superstore","DH"))</f>
        <v/>
      </c>
      <c r="O6364" s="36">
        <f>IF($B6364="","",IFERROR(VLOOKUP($B6364,Mapping!$A:$C,2,0),"Not Mapped"))</f>
        <v/>
      </c>
      <c r="P6364" s="36">
        <f>IF($B6364="","",IFERROR(VLOOKUP($B6364,Mapping!$A:$C,3,0),"Not Mapped"))</f>
        <v/>
      </c>
      <c r="Q6364" s="36">
        <f>IF($B6364="","",IFERROR(VLOOKUP($O6364,Leaders!$A:$B,2,0),"Not Mapped"))</f>
        <v/>
      </c>
      <c r="R6364" s="36">
        <f>IF($B6364="","",IF(COUNTIF(Exclusions!$A:$A,$B6364)&gt;0,"Yes","No"))</f>
        <v/>
      </c>
      <c r="S6364" s="38">
        <f>IF($B6364="","",MIN(1,DAY($A6364)/IF($N6364="Superstore",Settings!$B$5,Settings!$B$4)))</f>
        <v/>
      </c>
      <c r="T6364" s="38">
        <f>IF(OR($B6364="",$G6364="",$S6364=0),"",$G6364/$S6364)</f>
        <v/>
      </c>
      <c r="U6364" s="36">
        <f>IF($T6364="","",IF($T6364&lt;Settings!$B$8,"Critical",IF($T6364&lt;Settings!$B$9,"Semi Critical","Non Critical")))</f>
        <v/>
      </c>
      <c r="V6364" s="28" t="n"/>
      <c r="Z6364">
        <f>IF($B6364="","",IFERROR(VLOOKUP($B6364,'Plan HC for CCA'!$A:$B,2,0),""))</f>
        <v/>
      </c>
      <c r="AA6364">
        <f>IF(OR($B6364="",$Z6364=""),"",IF(N($M6364)&lt;$Z6364,"Delta","No Delta"))</f>
        <v/>
      </c>
      <c r="AB6364">
        <f>IF(OR($B6364="",$Z6364=""),"",MAX(0,$Z6364-N($M6364)))</f>
        <v/>
      </c>
      <c r="AC6364" s="46">
        <f>IF($B6364="","",IFERROR(INDEX('CCA Util %'!$H:$H,MATCH($B6364,'CCA Util %'!$E:$E,0)),""))</f>
        <v/>
      </c>
      <c r="AD6364">
        <f>IF($B6364="","",IFERROR(INDEX('CCA Util %'!$G:$G,MATCH($B6364,'CCA Util %'!$E:$E,0)),""))</f>
        <v/>
      </c>
      <c r="AE6364">
        <f>IF(OR($B6364="",$U6364=""),"",$U6364&amp;" &amp; "&amp;IF(OR($AD6364="",$AD6364=0),"Util NA",$AD6364&amp;" Util"))</f>
        <v/>
      </c>
    </row>
    <row r="6365" ht="15.75" customHeight="1" s="42">
      <c r="A6365" s="41" t="n"/>
      <c r="G6365" s="38" t="n"/>
      <c r="H6365" s="38" t="n"/>
      <c r="I6365" s="38" t="n"/>
      <c r="J6365" s="38" t="n"/>
      <c r="K6365" s="38" t="n"/>
      <c r="L6365" s="38" t="n"/>
      <c r="N6365" s="36">
        <f>IF($B6365="","",IF($C6365="SUPERSTORE","Superstore","DH"))</f>
        <v/>
      </c>
      <c r="O6365" s="36">
        <f>IF($B6365="","",IFERROR(VLOOKUP($B6365,Mapping!$A:$C,2,0),"Not Mapped"))</f>
        <v/>
      </c>
      <c r="P6365" s="36">
        <f>IF($B6365="","",IFERROR(VLOOKUP($B6365,Mapping!$A:$C,3,0),"Not Mapped"))</f>
        <v/>
      </c>
      <c r="Q6365" s="36">
        <f>IF($B6365="","",IFERROR(VLOOKUP($O6365,Leaders!$A:$B,2,0),"Not Mapped"))</f>
        <v/>
      </c>
      <c r="R6365" s="36">
        <f>IF($B6365="","",IF(COUNTIF(Exclusions!$A:$A,$B6365)&gt;0,"Yes","No"))</f>
        <v/>
      </c>
      <c r="S6365" s="38">
        <f>IF($B6365="","",MIN(1,DAY($A6365)/IF($N6365="Superstore",Settings!$B$5,Settings!$B$4)))</f>
        <v/>
      </c>
      <c r="T6365" s="38">
        <f>IF(OR($B6365="",$G6365="",$S6365=0),"",$G6365/$S6365)</f>
        <v/>
      </c>
      <c r="U6365" s="36">
        <f>IF($T6365="","",IF($T6365&lt;Settings!$B$8,"Critical",IF($T6365&lt;Settings!$B$9,"Semi Critical","Non Critical")))</f>
        <v/>
      </c>
      <c r="V6365" s="28" t="n"/>
      <c r="Z6365">
        <f>IF($B6365="","",IFERROR(VLOOKUP($B6365,'Plan HC for CCA'!$A:$B,2,0),""))</f>
        <v/>
      </c>
      <c r="AA6365">
        <f>IF(OR($B6365="",$Z6365=""),"",IF(N($M6365)&lt;$Z6365,"Delta","No Delta"))</f>
        <v/>
      </c>
      <c r="AB6365">
        <f>IF(OR($B6365="",$Z6365=""),"",MAX(0,$Z6365-N($M6365)))</f>
        <v/>
      </c>
      <c r="AC6365" s="46">
        <f>IF($B6365="","",IFERROR(INDEX('CCA Util %'!$H:$H,MATCH($B6365,'CCA Util %'!$E:$E,0)),""))</f>
        <v/>
      </c>
      <c r="AD6365">
        <f>IF($B6365="","",IFERROR(INDEX('CCA Util %'!$G:$G,MATCH($B6365,'CCA Util %'!$E:$E,0)),""))</f>
        <v/>
      </c>
      <c r="AE6365">
        <f>IF(OR($B6365="",$U6365=""),"",$U6365&amp;" &amp; "&amp;IF(OR($AD6365="",$AD6365=0),"Util NA",$AD6365&amp;" Util"))</f>
        <v/>
      </c>
    </row>
    <row r="6366" ht="15.75" customHeight="1" s="42">
      <c r="A6366" s="41" t="n"/>
      <c r="G6366" s="38" t="n"/>
      <c r="H6366" s="38" t="n"/>
      <c r="I6366" s="38" t="n"/>
      <c r="J6366" s="38" t="n"/>
      <c r="K6366" s="38" t="n"/>
      <c r="L6366" s="38" t="n"/>
      <c r="N6366" s="36">
        <f>IF($B6366="","",IF($C6366="SUPERSTORE","Superstore","DH"))</f>
        <v/>
      </c>
      <c r="O6366" s="36">
        <f>IF($B6366="","",IFERROR(VLOOKUP($B6366,Mapping!$A:$C,2,0),"Not Mapped"))</f>
        <v/>
      </c>
      <c r="P6366" s="36">
        <f>IF($B6366="","",IFERROR(VLOOKUP($B6366,Mapping!$A:$C,3,0),"Not Mapped"))</f>
        <v/>
      </c>
      <c r="Q6366" s="36">
        <f>IF($B6366="","",IFERROR(VLOOKUP($O6366,Leaders!$A:$B,2,0),"Not Mapped"))</f>
        <v/>
      </c>
      <c r="R6366" s="36">
        <f>IF($B6366="","",IF(COUNTIF(Exclusions!$A:$A,$B6366)&gt;0,"Yes","No"))</f>
        <v/>
      </c>
      <c r="S6366" s="38">
        <f>IF($B6366="","",MIN(1,DAY($A6366)/IF($N6366="Superstore",Settings!$B$5,Settings!$B$4)))</f>
        <v/>
      </c>
      <c r="T6366" s="38">
        <f>IF(OR($B6366="",$G6366="",$S6366=0),"",$G6366/$S6366)</f>
        <v/>
      </c>
      <c r="U6366" s="36">
        <f>IF($T6366="","",IF($T6366&lt;Settings!$B$8,"Critical",IF($T6366&lt;Settings!$B$9,"Semi Critical","Non Critical")))</f>
        <v/>
      </c>
      <c r="V6366" s="28" t="n"/>
      <c r="Z6366">
        <f>IF($B6366="","",IFERROR(VLOOKUP($B6366,'Plan HC for CCA'!$A:$B,2,0),""))</f>
        <v/>
      </c>
      <c r="AA6366">
        <f>IF(OR($B6366="",$Z6366=""),"",IF(N($M6366)&lt;$Z6366,"Delta","No Delta"))</f>
        <v/>
      </c>
      <c r="AB6366">
        <f>IF(OR($B6366="",$Z6366=""),"",MAX(0,$Z6366-N($M6366)))</f>
        <v/>
      </c>
      <c r="AC6366" s="46">
        <f>IF($B6366="","",IFERROR(INDEX('CCA Util %'!$H:$H,MATCH($B6366,'CCA Util %'!$E:$E,0)),""))</f>
        <v/>
      </c>
      <c r="AD6366">
        <f>IF($B6366="","",IFERROR(INDEX('CCA Util %'!$G:$G,MATCH($B6366,'CCA Util %'!$E:$E,0)),""))</f>
        <v/>
      </c>
      <c r="AE6366">
        <f>IF(OR($B6366="",$U6366=""),"",$U6366&amp;" &amp; "&amp;IF(OR($AD6366="",$AD6366=0),"Util NA",$AD6366&amp;" Util"))</f>
        <v/>
      </c>
    </row>
    <row r="6367" ht="15.75" customHeight="1" s="42">
      <c r="A6367" s="41" t="n"/>
      <c r="G6367" s="38" t="n"/>
      <c r="H6367" s="38" t="n"/>
      <c r="I6367" s="38" t="n"/>
      <c r="J6367" s="38" t="n"/>
      <c r="K6367" s="38" t="n"/>
      <c r="L6367" s="38" t="n"/>
      <c r="N6367" s="36">
        <f>IF($B6367="","",IF($C6367="SUPERSTORE","Superstore","DH"))</f>
        <v/>
      </c>
      <c r="O6367" s="36">
        <f>IF($B6367="","",IFERROR(VLOOKUP($B6367,Mapping!$A:$C,2,0),"Not Mapped"))</f>
        <v/>
      </c>
      <c r="P6367" s="36">
        <f>IF($B6367="","",IFERROR(VLOOKUP($B6367,Mapping!$A:$C,3,0),"Not Mapped"))</f>
        <v/>
      </c>
      <c r="Q6367" s="36">
        <f>IF($B6367="","",IFERROR(VLOOKUP($O6367,Leaders!$A:$B,2,0),"Not Mapped"))</f>
        <v/>
      </c>
      <c r="R6367" s="36">
        <f>IF($B6367="","",IF(COUNTIF(Exclusions!$A:$A,$B6367)&gt;0,"Yes","No"))</f>
        <v/>
      </c>
      <c r="S6367" s="38">
        <f>IF($B6367="","",MIN(1,DAY($A6367)/IF($N6367="Superstore",Settings!$B$5,Settings!$B$4)))</f>
        <v/>
      </c>
      <c r="T6367" s="38">
        <f>IF(OR($B6367="",$G6367="",$S6367=0),"",$G6367/$S6367)</f>
        <v/>
      </c>
      <c r="U6367" s="36">
        <f>IF($T6367="","",IF($T6367&lt;Settings!$B$8,"Critical",IF($T6367&lt;Settings!$B$9,"Semi Critical","Non Critical")))</f>
        <v/>
      </c>
      <c r="V6367" s="28" t="n"/>
      <c r="Z6367">
        <f>IF($B6367="","",IFERROR(VLOOKUP($B6367,'Plan HC for CCA'!$A:$B,2,0),""))</f>
        <v/>
      </c>
      <c r="AA6367">
        <f>IF(OR($B6367="",$Z6367=""),"",IF(N($M6367)&lt;$Z6367,"Delta","No Delta"))</f>
        <v/>
      </c>
      <c r="AB6367">
        <f>IF(OR($B6367="",$Z6367=""),"",MAX(0,$Z6367-N($M6367)))</f>
        <v/>
      </c>
      <c r="AC6367" s="46">
        <f>IF($B6367="","",IFERROR(INDEX('CCA Util %'!$H:$H,MATCH($B6367,'CCA Util %'!$E:$E,0)),""))</f>
        <v/>
      </c>
      <c r="AD6367">
        <f>IF($B6367="","",IFERROR(INDEX('CCA Util %'!$G:$G,MATCH($B6367,'CCA Util %'!$E:$E,0)),""))</f>
        <v/>
      </c>
      <c r="AE6367">
        <f>IF(OR($B6367="",$U6367=""),"",$U6367&amp;" &amp; "&amp;IF(OR($AD6367="",$AD6367=0),"Util NA",$AD6367&amp;" Util"))</f>
        <v/>
      </c>
    </row>
    <row r="6368" ht="15.75" customHeight="1" s="42">
      <c r="A6368" s="41" t="n"/>
      <c r="G6368" s="38" t="n"/>
      <c r="H6368" s="38" t="n"/>
      <c r="I6368" s="38" t="n"/>
      <c r="J6368" s="38" t="n"/>
      <c r="K6368" s="38" t="n"/>
      <c r="L6368" s="38" t="n"/>
      <c r="N6368" s="36">
        <f>IF($B6368="","",IF($C6368="SUPERSTORE","Superstore","DH"))</f>
        <v/>
      </c>
      <c r="O6368" s="36">
        <f>IF($B6368="","",IFERROR(VLOOKUP($B6368,Mapping!$A:$C,2,0),"Not Mapped"))</f>
        <v/>
      </c>
      <c r="P6368" s="36">
        <f>IF($B6368="","",IFERROR(VLOOKUP($B6368,Mapping!$A:$C,3,0),"Not Mapped"))</f>
        <v/>
      </c>
      <c r="Q6368" s="36">
        <f>IF($B6368="","",IFERROR(VLOOKUP($O6368,Leaders!$A:$B,2,0),"Not Mapped"))</f>
        <v/>
      </c>
      <c r="R6368" s="36">
        <f>IF($B6368="","",IF(COUNTIF(Exclusions!$A:$A,$B6368)&gt;0,"Yes","No"))</f>
        <v/>
      </c>
      <c r="S6368" s="38">
        <f>IF($B6368="","",MIN(1,DAY($A6368)/IF($N6368="Superstore",Settings!$B$5,Settings!$B$4)))</f>
        <v/>
      </c>
      <c r="T6368" s="38">
        <f>IF(OR($B6368="",$G6368="",$S6368=0),"",$G6368/$S6368)</f>
        <v/>
      </c>
      <c r="U6368" s="36">
        <f>IF($T6368="","",IF($T6368&lt;Settings!$B$8,"Critical",IF($T6368&lt;Settings!$B$9,"Semi Critical","Non Critical")))</f>
        <v/>
      </c>
      <c r="V6368" s="28" t="n"/>
      <c r="Z6368">
        <f>IF($B6368="","",IFERROR(VLOOKUP($B6368,'Plan HC for CCA'!$A:$B,2,0),""))</f>
        <v/>
      </c>
      <c r="AA6368">
        <f>IF(OR($B6368="",$Z6368=""),"",IF(N($M6368)&lt;$Z6368,"Delta","No Delta"))</f>
        <v/>
      </c>
      <c r="AB6368">
        <f>IF(OR($B6368="",$Z6368=""),"",MAX(0,$Z6368-N($M6368)))</f>
        <v/>
      </c>
      <c r="AC6368" s="46">
        <f>IF($B6368="","",IFERROR(INDEX('CCA Util %'!$H:$H,MATCH($B6368,'CCA Util %'!$E:$E,0)),""))</f>
        <v/>
      </c>
      <c r="AD6368">
        <f>IF($B6368="","",IFERROR(INDEX('CCA Util %'!$G:$G,MATCH($B6368,'CCA Util %'!$E:$E,0)),""))</f>
        <v/>
      </c>
      <c r="AE6368">
        <f>IF(OR($B6368="",$U6368=""),"",$U6368&amp;" &amp; "&amp;IF(OR($AD6368="",$AD6368=0),"Util NA",$AD6368&amp;" Util"))</f>
        <v/>
      </c>
    </row>
    <row r="6369" ht="15.75" customHeight="1" s="42">
      <c r="A6369" s="41" t="n"/>
      <c r="G6369" s="38" t="n"/>
      <c r="H6369" s="38" t="n"/>
      <c r="I6369" s="38" t="n"/>
      <c r="J6369" s="38" t="n"/>
      <c r="K6369" s="38" t="n"/>
      <c r="L6369" s="38" t="n"/>
      <c r="N6369" s="36">
        <f>IF($B6369="","",IF($C6369="SUPERSTORE","Superstore","DH"))</f>
        <v/>
      </c>
      <c r="O6369" s="36">
        <f>IF($B6369="","",IFERROR(VLOOKUP($B6369,Mapping!$A:$C,2,0),"Not Mapped"))</f>
        <v/>
      </c>
      <c r="P6369" s="36">
        <f>IF($B6369="","",IFERROR(VLOOKUP($B6369,Mapping!$A:$C,3,0),"Not Mapped"))</f>
        <v/>
      </c>
      <c r="Q6369" s="36">
        <f>IF($B6369="","",IFERROR(VLOOKUP($O6369,Leaders!$A:$B,2,0),"Not Mapped"))</f>
        <v/>
      </c>
      <c r="R6369" s="36">
        <f>IF($B6369="","",IF(COUNTIF(Exclusions!$A:$A,$B6369)&gt;0,"Yes","No"))</f>
        <v/>
      </c>
      <c r="S6369" s="38">
        <f>IF($B6369="","",MIN(1,DAY($A6369)/IF($N6369="Superstore",Settings!$B$5,Settings!$B$4)))</f>
        <v/>
      </c>
      <c r="T6369" s="38">
        <f>IF(OR($B6369="",$G6369="",$S6369=0),"",$G6369/$S6369)</f>
        <v/>
      </c>
      <c r="U6369" s="36">
        <f>IF($T6369="","",IF($T6369&lt;Settings!$B$8,"Critical",IF($T6369&lt;Settings!$B$9,"Semi Critical","Non Critical")))</f>
        <v/>
      </c>
      <c r="V6369" s="28" t="n"/>
      <c r="Z6369">
        <f>IF($B6369="","",IFERROR(VLOOKUP($B6369,'Plan HC for CCA'!$A:$B,2,0),""))</f>
        <v/>
      </c>
      <c r="AA6369">
        <f>IF(OR($B6369="",$Z6369=""),"",IF(N($M6369)&lt;$Z6369,"Delta","No Delta"))</f>
        <v/>
      </c>
      <c r="AB6369">
        <f>IF(OR($B6369="",$Z6369=""),"",MAX(0,$Z6369-N($M6369)))</f>
        <v/>
      </c>
      <c r="AC6369" s="46">
        <f>IF($B6369="","",IFERROR(INDEX('CCA Util %'!$H:$H,MATCH($B6369,'CCA Util %'!$E:$E,0)),""))</f>
        <v/>
      </c>
      <c r="AD6369">
        <f>IF($B6369="","",IFERROR(INDEX('CCA Util %'!$G:$G,MATCH($B6369,'CCA Util %'!$E:$E,0)),""))</f>
        <v/>
      </c>
      <c r="AE6369">
        <f>IF(OR($B6369="",$U6369=""),"",$U6369&amp;" &amp; "&amp;IF(OR($AD6369="",$AD6369=0),"Util NA",$AD6369&amp;" Util"))</f>
        <v/>
      </c>
    </row>
    <row r="6370" ht="15.75" customHeight="1" s="42">
      <c r="A6370" s="41" t="n"/>
      <c r="G6370" s="38" t="n"/>
      <c r="H6370" s="38" t="n"/>
      <c r="I6370" s="38" t="n"/>
      <c r="J6370" s="38" t="n"/>
      <c r="K6370" s="38" t="n"/>
      <c r="L6370" s="38" t="n"/>
      <c r="N6370" s="36">
        <f>IF($B6370="","",IF($C6370="SUPERSTORE","Superstore","DH"))</f>
        <v/>
      </c>
      <c r="O6370" s="36">
        <f>IF($B6370="","",IFERROR(VLOOKUP($B6370,Mapping!$A:$C,2,0),"Not Mapped"))</f>
        <v/>
      </c>
      <c r="P6370" s="36">
        <f>IF($B6370="","",IFERROR(VLOOKUP($B6370,Mapping!$A:$C,3,0),"Not Mapped"))</f>
        <v/>
      </c>
      <c r="Q6370" s="36">
        <f>IF($B6370="","",IFERROR(VLOOKUP($O6370,Leaders!$A:$B,2,0),"Not Mapped"))</f>
        <v/>
      </c>
      <c r="R6370" s="36">
        <f>IF($B6370="","",IF(COUNTIF(Exclusions!$A:$A,$B6370)&gt;0,"Yes","No"))</f>
        <v/>
      </c>
      <c r="S6370" s="38">
        <f>IF($B6370="","",MIN(1,DAY($A6370)/IF($N6370="Superstore",Settings!$B$5,Settings!$B$4)))</f>
        <v/>
      </c>
      <c r="T6370" s="38">
        <f>IF(OR($B6370="",$G6370="",$S6370=0),"",$G6370/$S6370)</f>
        <v/>
      </c>
      <c r="U6370" s="36">
        <f>IF($T6370="","",IF($T6370&lt;Settings!$B$8,"Critical",IF($T6370&lt;Settings!$B$9,"Semi Critical","Non Critical")))</f>
        <v/>
      </c>
      <c r="V6370" s="28" t="n"/>
      <c r="Z6370">
        <f>IF($B6370="","",IFERROR(VLOOKUP($B6370,'Plan HC for CCA'!$A:$B,2,0),""))</f>
        <v/>
      </c>
      <c r="AA6370">
        <f>IF(OR($B6370="",$Z6370=""),"",IF(N($M6370)&lt;$Z6370,"Delta","No Delta"))</f>
        <v/>
      </c>
      <c r="AB6370">
        <f>IF(OR($B6370="",$Z6370=""),"",MAX(0,$Z6370-N($M6370)))</f>
        <v/>
      </c>
      <c r="AC6370" s="46">
        <f>IF($B6370="","",IFERROR(INDEX('CCA Util %'!$H:$H,MATCH($B6370,'CCA Util %'!$E:$E,0)),""))</f>
        <v/>
      </c>
      <c r="AD6370">
        <f>IF($B6370="","",IFERROR(INDEX('CCA Util %'!$G:$G,MATCH($B6370,'CCA Util %'!$E:$E,0)),""))</f>
        <v/>
      </c>
      <c r="AE6370">
        <f>IF(OR($B6370="",$U6370=""),"",$U6370&amp;" &amp; "&amp;IF(OR($AD6370="",$AD6370=0),"Util NA",$AD6370&amp;" Util"))</f>
        <v/>
      </c>
    </row>
    <row r="6371" ht="15.75" customHeight="1" s="42">
      <c r="A6371" s="41" t="n"/>
      <c r="G6371" s="38" t="n"/>
      <c r="H6371" s="38" t="n"/>
      <c r="I6371" s="38" t="n"/>
      <c r="J6371" s="38" t="n"/>
      <c r="K6371" s="38" t="n"/>
      <c r="L6371" s="38" t="n"/>
      <c r="N6371" s="36">
        <f>IF($B6371="","",IF($C6371="SUPERSTORE","Superstore","DH"))</f>
        <v/>
      </c>
      <c r="O6371" s="36">
        <f>IF($B6371="","",IFERROR(VLOOKUP($B6371,Mapping!$A:$C,2,0),"Not Mapped"))</f>
        <v/>
      </c>
      <c r="P6371" s="36">
        <f>IF($B6371="","",IFERROR(VLOOKUP($B6371,Mapping!$A:$C,3,0),"Not Mapped"))</f>
        <v/>
      </c>
      <c r="Q6371" s="36">
        <f>IF($B6371="","",IFERROR(VLOOKUP($O6371,Leaders!$A:$B,2,0),"Not Mapped"))</f>
        <v/>
      </c>
      <c r="R6371" s="36">
        <f>IF($B6371="","",IF(COUNTIF(Exclusions!$A:$A,$B6371)&gt;0,"Yes","No"))</f>
        <v/>
      </c>
      <c r="S6371" s="38">
        <f>IF($B6371="","",MIN(1,DAY($A6371)/IF($N6371="Superstore",Settings!$B$5,Settings!$B$4)))</f>
        <v/>
      </c>
      <c r="T6371" s="38">
        <f>IF(OR($B6371="",$G6371="",$S6371=0),"",$G6371/$S6371)</f>
        <v/>
      </c>
      <c r="U6371" s="36">
        <f>IF($T6371="","",IF($T6371&lt;Settings!$B$8,"Critical",IF($T6371&lt;Settings!$B$9,"Semi Critical","Non Critical")))</f>
        <v/>
      </c>
      <c r="V6371" s="28" t="n"/>
      <c r="Z6371">
        <f>IF($B6371="","",IFERROR(VLOOKUP($B6371,'Plan HC for CCA'!$A:$B,2,0),""))</f>
        <v/>
      </c>
      <c r="AA6371">
        <f>IF(OR($B6371="",$Z6371=""),"",IF(N($M6371)&lt;$Z6371,"Delta","No Delta"))</f>
        <v/>
      </c>
      <c r="AB6371">
        <f>IF(OR($B6371="",$Z6371=""),"",MAX(0,$Z6371-N($M6371)))</f>
        <v/>
      </c>
      <c r="AC6371" s="46">
        <f>IF($B6371="","",IFERROR(INDEX('CCA Util %'!$H:$H,MATCH($B6371,'CCA Util %'!$E:$E,0)),""))</f>
        <v/>
      </c>
      <c r="AD6371">
        <f>IF($B6371="","",IFERROR(INDEX('CCA Util %'!$G:$G,MATCH($B6371,'CCA Util %'!$E:$E,0)),""))</f>
        <v/>
      </c>
      <c r="AE6371">
        <f>IF(OR($B6371="",$U6371=""),"",$U6371&amp;" &amp; "&amp;IF(OR($AD6371="",$AD6371=0),"Util NA",$AD6371&amp;" Util"))</f>
        <v/>
      </c>
    </row>
    <row r="6372" ht="15.75" customHeight="1" s="42">
      <c r="A6372" s="41" t="n"/>
      <c r="G6372" s="38" t="n"/>
      <c r="H6372" s="38" t="n"/>
      <c r="I6372" s="38" t="n"/>
      <c r="J6372" s="38" t="n"/>
      <c r="K6372" s="38" t="n"/>
      <c r="L6372" s="38" t="n"/>
      <c r="N6372" s="36">
        <f>IF($B6372="","",IF($C6372="SUPERSTORE","Superstore","DH"))</f>
        <v/>
      </c>
      <c r="O6372" s="36">
        <f>IF($B6372="","",IFERROR(VLOOKUP($B6372,Mapping!$A:$C,2,0),"Not Mapped"))</f>
        <v/>
      </c>
      <c r="P6372" s="36">
        <f>IF($B6372="","",IFERROR(VLOOKUP($B6372,Mapping!$A:$C,3,0),"Not Mapped"))</f>
        <v/>
      </c>
      <c r="Q6372" s="36">
        <f>IF($B6372="","",IFERROR(VLOOKUP($O6372,Leaders!$A:$B,2,0),"Not Mapped"))</f>
        <v/>
      </c>
      <c r="R6372" s="36">
        <f>IF($B6372="","",IF(COUNTIF(Exclusions!$A:$A,$B6372)&gt;0,"Yes","No"))</f>
        <v/>
      </c>
      <c r="S6372" s="38">
        <f>IF($B6372="","",MIN(1,DAY($A6372)/IF($N6372="Superstore",Settings!$B$5,Settings!$B$4)))</f>
        <v/>
      </c>
      <c r="T6372" s="38">
        <f>IF(OR($B6372="",$G6372="",$S6372=0),"",$G6372/$S6372)</f>
        <v/>
      </c>
      <c r="U6372" s="36">
        <f>IF($T6372="","",IF($T6372&lt;Settings!$B$8,"Critical",IF($T6372&lt;Settings!$B$9,"Semi Critical","Non Critical")))</f>
        <v/>
      </c>
      <c r="V6372" s="28" t="n"/>
      <c r="Z6372">
        <f>IF($B6372="","",IFERROR(VLOOKUP($B6372,'Plan HC for CCA'!$A:$B,2,0),""))</f>
        <v/>
      </c>
      <c r="AA6372">
        <f>IF(OR($B6372="",$Z6372=""),"",IF(N($M6372)&lt;$Z6372,"Delta","No Delta"))</f>
        <v/>
      </c>
      <c r="AB6372">
        <f>IF(OR($B6372="",$Z6372=""),"",MAX(0,$Z6372-N($M6372)))</f>
        <v/>
      </c>
      <c r="AC6372" s="46">
        <f>IF($B6372="","",IFERROR(INDEX('CCA Util %'!$H:$H,MATCH($B6372,'CCA Util %'!$E:$E,0)),""))</f>
        <v/>
      </c>
      <c r="AD6372">
        <f>IF($B6372="","",IFERROR(INDEX('CCA Util %'!$G:$G,MATCH($B6372,'CCA Util %'!$E:$E,0)),""))</f>
        <v/>
      </c>
      <c r="AE6372">
        <f>IF(OR($B6372="",$U6372=""),"",$U6372&amp;" &amp; "&amp;IF(OR($AD6372="",$AD6372=0),"Util NA",$AD6372&amp;" Util"))</f>
        <v/>
      </c>
    </row>
    <row r="6373" ht="15.75" customHeight="1" s="42">
      <c r="A6373" s="41" t="n"/>
      <c r="G6373" s="38" t="n"/>
      <c r="H6373" s="38" t="n"/>
      <c r="I6373" s="38" t="n"/>
      <c r="J6373" s="38" t="n"/>
      <c r="K6373" s="38" t="n"/>
      <c r="L6373" s="38" t="n"/>
      <c r="N6373" s="36">
        <f>IF($B6373="","",IF($C6373="SUPERSTORE","Superstore","DH"))</f>
        <v/>
      </c>
      <c r="O6373" s="36">
        <f>IF($B6373="","",IFERROR(VLOOKUP($B6373,Mapping!$A:$C,2,0),"Not Mapped"))</f>
        <v/>
      </c>
      <c r="P6373" s="36">
        <f>IF($B6373="","",IFERROR(VLOOKUP($B6373,Mapping!$A:$C,3,0),"Not Mapped"))</f>
        <v/>
      </c>
      <c r="Q6373" s="36">
        <f>IF($B6373="","",IFERROR(VLOOKUP($O6373,Leaders!$A:$B,2,0),"Not Mapped"))</f>
        <v/>
      </c>
      <c r="R6373" s="36">
        <f>IF($B6373="","",IF(COUNTIF(Exclusions!$A:$A,$B6373)&gt;0,"Yes","No"))</f>
        <v/>
      </c>
      <c r="S6373" s="38">
        <f>IF($B6373="","",MIN(1,DAY($A6373)/IF($N6373="Superstore",Settings!$B$5,Settings!$B$4)))</f>
        <v/>
      </c>
      <c r="T6373" s="38">
        <f>IF(OR($B6373="",$G6373="",$S6373=0),"",$G6373/$S6373)</f>
        <v/>
      </c>
      <c r="U6373" s="36">
        <f>IF($T6373="","",IF($T6373&lt;Settings!$B$8,"Critical",IF($T6373&lt;Settings!$B$9,"Semi Critical","Non Critical")))</f>
        <v/>
      </c>
      <c r="V6373" s="28" t="n"/>
      <c r="Z6373">
        <f>IF($B6373="","",IFERROR(VLOOKUP($B6373,'Plan HC for CCA'!$A:$B,2,0),""))</f>
        <v/>
      </c>
      <c r="AA6373">
        <f>IF(OR($B6373="",$Z6373=""),"",IF(N($M6373)&lt;$Z6373,"Delta","No Delta"))</f>
        <v/>
      </c>
      <c r="AB6373">
        <f>IF(OR($B6373="",$Z6373=""),"",MAX(0,$Z6373-N($M6373)))</f>
        <v/>
      </c>
      <c r="AC6373" s="46">
        <f>IF($B6373="","",IFERROR(INDEX('CCA Util %'!$H:$H,MATCH($B6373,'CCA Util %'!$E:$E,0)),""))</f>
        <v/>
      </c>
      <c r="AD6373">
        <f>IF($B6373="","",IFERROR(INDEX('CCA Util %'!$G:$G,MATCH($B6373,'CCA Util %'!$E:$E,0)),""))</f>
        <v/>
      </c>
      <c r="AE6373">
        <f>IF(OR($B6373="",$U6373=""),"",$U6373&amp;" &amp; "&amp;IF(OR($AD6373="",$AD6373=0),"Util NA",$AD6373&amp;" Util"))</f>
        <v/>
      </c>
    </row>
    <row r="6374" ht="15.75" customHeight="1" s="42">
      <c r="A6374" s="41" t="n"/>
      <c r="G6374" s="38" t="n"/>
      <c r="H6374" s="38" t="n"/>
      <c r="I6374" s="38" t="n"/>
      <c r="J6374" s="38" t="n"/>
      <c r="K6374" s="38" t="n"/>
      <c r="L6374" s="38" t="n"/>
      <c r="N6374" s="36">
        <f>IF($B6374="","",IF($C6374="SUPERSTORE","Superstore","DH"))</f>
        <v/>
      </c>
      <c r="O6374" s="36">
        <f>IF($B6374="","",IFERROR(VLOOKUP($B6374,Mapping!$A:$C,2,0),"Not Mapped"))</f>
        <v/>
      </c>
      <c r="P6374" s="36">
        <f>IF($B6374="","",IFERROR(VLOOKUP($B6374,Mapping!$A:$C,3,0),"Not Mapped"))</f>
        <v/>
      </c>
      <c r="Q6374" s="36">
        <f>IF($B6374="","",IFERROR(VLOOKUP($O6374,Leaders!$A:$B,2,0),"Not Mapped"))</f>
        <v/>
      </c>
      <c r="R6374" s="36">
        <f>IF($B6374="","",IF(COUNTIF(Exclusions!$A:$A,$B6374)&gt;0,"Yes","No"))</f>
        <v/>
      </c>
      <c r="S6374" s="38">
        <f>IF($B6374="","",MIN(1,DAY($A6374)/IF($N6374="Superstore",Settings!$B$5,Settings!$B$4)))</f>
        <v/>
      </c>
      <c r="T6374" s="38">
        <f>IF(OR($B6374="",$G6374="",$S6374=0),"",$G6374/$S6374)</f>
        <v/>
      </c>
      <c r="U6374" s="36">
        <f>IF($T6374="","",IF($T6374&lt;Settings!$B$8,"Critical",IF($T6374&lt;Settings!$B$9,"Semi Critical","Non Critical")))</f>
        <v/>
      </c>
      <c r="V6374" s="28" t="n"/>
      <c r="Z6374">
        <f>IF($B6374="","",IFERROR(VLOOKUP($B6374,'Plan HC for CCA'!$A:$B,2,0),""))</f>
        <v/>
      </c>
      <c r="AA6374">
        <f>IF(OR($B6374="",$Z6374=""),"",IF(N($M6374)&lt;$Z6374,"Delta","No Delta"))</f>
        <v/>
      </c>
      <c r="AB6374">
        <f>IF(OR($B6374="",$Z6374=""),"",MAX(0,$Z6374-N($M6374)))</f>
        <v/>
      </c>
      <c r="AC6374" s="46">
        <f>IF($B6374="","",IFERROR(INDEX('CCA Util %'!$H:$H,MATCH($B6374,'CCA Util %'!$E:$E,0)),""))</f>
        <v/>
      </c>
      <c r="AD6374">
        <f>IF($B6374="","",IFERROR(INDEX('CCA Util %'!$G:$G,MATCH($B6374,'CCA Util %'!$E:$E,0)),""))</f>
        <v/>
      </c>
      <c r="AE6374">
        <f>IF(OR($B6374="",$U6374=""),"",$U6374&amp;" &amp; "&amp;IF(OR($AD6374="",$AD6374=0),"Util NA",$AD6374&amp;" Util"))</f>
        <v/>
      </c>
    </row>
    <row r="6375" ht="15.75" customHeight="1" s="42">
      <c r="A6375" s="41" t="n"/>
      <c r="G6375" s="38" t="n"/>
      <c r="H6375" s="38" t="n"/>
      <c r="I6375" s="38" t="n"/>
      <c r="J6375" s="38" t="n"/>
      <c r="K6375" s="38" t="n"/>
      <c r="L6375" s="38" t="n"/>
      <c r="N6375" s="36">
        <f>IF($B6375="","",IF($C6375="SUPERSTORE","Superstore","DH"))</f>
        <v/>
      </c>
      <c r="O6375" s="36">
        <f>IF($B6375="","",IFERROR(VLOOKUP($B6375,Mapping!$A:$C,2,0),"Not Mapped"))</f>
        <v/>
      </c>
      <c r="P6375" s="36">
        <f>IF($B6375="","",IFERROR(VLOOKUP($B6375,Mapping!$A:$C,3,0),"Not Mapped"))</f>
        <v/>
      </c>
      <c r="Q6375" s="36">
        <f>IF($B6375="","",IFERROR(VLOOKUP($O6375,Leaders!$A:$B,2,0),"Not Mapped"))</f>
        <v/>
      </c>
      <c r="R6375" s="36">
        <f>IF($B6375="","",IF(COUNTIF(Exclusions!$A:$A,$B6375)&gt;0,"Yes","No"))</f>
        <v/>
      </c>
      <c r="S6375" s="38">
        <f>IF($B6375="","",MIN(1,DAY($A6375)/IF($N6375="Superstore",Settings!$B$5,Settings!$B$4)))</f>
        <v/>
      </c>
      <c r="T6375" s="38">
        <f>IF(OR($B6375="",$G6375="",$S6375=0),"",$G6375/$S6375)</f>
        <v/>
      </c>
      <c r="U6375" s="36">
        <f>IF($T6375="","",IF($T6375&lt;Settings!$B$8,"Critical",IF($T6375&lt;Settings!$B$9,"Semi Critical","Non Critical")))</f>
        <v/>
      </c>
      <c r="V6375" s="28" t="n"/>
      <c r="Z6375">
        <f>IF($B6375="","",IFERROR(VLOOKUP($B6375,'Plan HC for CCA'!$A:$B,2,0),""))</f>
        <v/>
      </c>
      <c r="AA6375">
        <f>IF(OR($B6375="",$Z6375=""),"",IF(N($M6375)&lt;$Z6375,"Delta","No Delta"))</f>
        <v/>
      </c>
      <c r="AB6375">
        <f>IF(OR($B6375="",$Z6375=""),"",MAX(0,$Z6375-N($M6375)))</f>
        <v/>
      </c>
      <c r="AC6375" s="46">
        <f>IF($B6375="","",IFERROR(INDEX('CCA Util %'!$H:$H,MATCH($B6375,'CCA Util %'!$E:$E,0)),""))</f>
        <v/>
      </c>
      <c r="AD6375">
        <f>IF($B6375="","",IFERROR(INDEX('CCA Util %'!$G:$G,MATCH($B6375,'CCA Util %'!$E:$E,0)),""))</f>
        <v/>
      </c>
      <c r="AE6375">
        <f>IF(OR($B6375="",$U6375=""),"",$U6375&amp;" &amp; "&amp;IF(OR($AD6375="",$AD6375=0),"Util NA",$AD6375&amp;" Util"))</f>
        <v/>
      </c>
    </row>
    <row r="6376" ht="15.75" customHeight="1" s="42">
      <c r="A6376" s="41" t="n"/>
      <c r="G6376" s="38" t="n"/>
      <c r="H6376" s="38" t="n"/>
      <c r="I6376" s="38" t="n"/>
      <c r="J6376" s="38" t="n"/>
      <c r="K6376" s="38" t="n"/>
      <c r="L6376" s="38" t="n"/>
      <c r="N6376" s="36">
        <f>IF($B6376="","",IF($C6376="SUPERSTORE","Superstore","DH"))</f>
        <v/>
      </c>
      <c r="O6376" s="36">
        <f>IF($B6376="","",IFERROR(VLOOKUP($B6376,Mapping!$A:$C,2,0),"Not Mapped"))</f>
        <v/>
      </c>
      <c r="P6376" s="36">
        <f>IF($B6376="","",IFERROR(VLOOKUP($B6376,Mapping!$A:$C,3,0),"Not Mapped"))</f>
        <v/>
      </c>
      <c r="Q6376" s="36">
        <f>IF($B6376="","",IFERROR(VLOOKUP($O6376,Leaders!$A:$B,2,0),"Not Mapped"))</f>
        <v/>
      </c>
      <c r="R6376" s="36">
        <f>IF($B6376="","",IF(COUNTIF(Exclusions!$A:$A,$B6376)&gt;0,"Yes","No"))</f>
        <v/>
      </c>
      <c r="S6376" s="38">
        <f>IF($B6376="","",MIN(1,DAY($A6376)/IF($N6376="Superstore",Settings!$B$5,Settings!$B$4)))</f>
        <v/>
      </c>
      <c r="T6376" s="38">
        <f>IF(OR($B6376="",$G6376="",$S6376=0),"",$G6376/$S6376)</f>
        <v/>
      </c>
      <c r="U6376" s="36">
        <f>IF($T6376="","",IF($T6376&lt;Settings!$B$8,"Critical",IF($T6376&lt;Settings!$B$9,"Semi Critical","Non Critical")))</f>
        <v/>
      </c>
      <c r="V6376" s="28" t="n"/>
      <c r="Z6376">
        <f>IF($B6376="","",IFERROR(VLOOKUP($B6376,'Plan HC for CCA'!$A:$B,2,0),""))</f>
        <v/>
      </c>
      <c r="AA6376">
        <f>IF(OR($B6376="",$Z6376=""),"",IF(N($M6376)&lt;$Z6376,"Delta","No Delta"))</f>
        <v/>
      </c>
      <c r="AB6376">
        <f>IF(OR($B6376="",$Z6376=""),"",MAX(0,$Z6376-N($M6376)))</f>
        <v/>
      </c>
      <c r="AC6376" s="46">
        <f>IF($B6376="","",IFERROR(INDEX('CCA Util %'!$H:$H,MATCH($B6376,'CCA Util %'!$E:$E,0)),""))</f>
        <v/>
      </c>
      <c r="AD6376">
        <f>IF($B6376="","",IFERROR(INDEX('CCA Util %'!$G:$G,MATCH($B6376,'CCA Util %'!$E:$E,0)),""))</f>
        <v/>
      </c>
      <c r="AE6376">
        <f>IF(OR($B6376="",$U6376=""),"",$U6376&amp;" &amp; "&amp;IF(OR($AD6376="",$AD6376=0),"Util NA",$AD6376&amp;" Util"))</f>
        <v/>
      </c>
    </row>
    <row r="6377" ht="15.75" customHeight="1" s="42">
      <c r="A6377" s="41" t="n"/>
      <c r="G6377" s="38" t="n"/>
      <c r="H6377" s="38" t="n"/>
      <c r="I6377" s="38" t="n"/>
      <c r="J6377" s="38" t="n"/>
      <c r="K6377" s="38" t="n"/>
      <c r="L6377" s="38" t="n"/>
      <c r="N6377" s="36">
        <f>IF($B6377="","",IF($C6377="SUPERSTORE","Superstore","DH"))</f>
        <v/>
      </c>
      <c r="O6377" s="36">
        <f>IF($B6377="","",IFERROR(VLOOKUP($B6377,Mapping!$A:$C,2,0),"Not Mapped"))</f>
        <v/>
      </c>
      <c r="P6377" s="36">
        <f>IF($B6377="","",IFERROR(VLOOKUP($B6377,Mapping!$A:$C,3,0),"Not Mapped"))</f>
        <v/>
      </c>
      <c r="Q6377" s="36">
        <f>IF($B6377="","",IFERROR(VLOOKUP($O6377,Leaders!$A:$B,2,0),"Not Mapped"))</f>
        <v/>
      </c>
      <c r="R6377" s="36">
        <f>IF($B6377="","",IF(COUNTIF(Exclusions!$A:$A,$B6377)&gt;0,"Yes","No"))</f>
        <v/>
      </c>
      <c r="S6377" s="38">
        <f>IF($B6377="","",MIN(1,DAY($A6377)/IF($N6377="Superstore",Settings!$B$5,Settings!$B$4)))</f>
        <v/>
      </c>
      <c r="T6377" s="38">
        <f>IF(OR($B6377="",$G6377="",$S6377=0),"",$G6377/$S6377)</f>
        <v/>
      </c>
      <c r="U6377" s="36">
        <f>IF($T6377="","",IF($T6377&lt;Settings!$B$8,"Critical",IF($T6377&lt;Settings!$B$9,"Semi Critical","Non Critical")))</f>
        <v/>
      </c>
      <c r="V6377" s="28" t="n"/>
      <c r="Z6377">
        <f>IF($B6377="","",IFERROR(VLOOKUP($B6377,'Plan HC for CCA'!$A:$B,2,0),""))</f>
        <v/>
      </c>
      <c r="AA6377">
        <f>IF(OR($B6377="",$Z6377=""),"",IF(N($M6377)&lt;$Z6377,"Delta","No Delta"))</f>
        <v/>
      </c>
      <c r="AB6377">
        <f>IF(OR($B6377="",$Z6377=""),"",MAX(0,$Z6377-N($M6377)))</f>
        <v/>
      </c>
      <c r="AC6377" s="46">
        <f>IF($B6377="","",IFERROR(INDEX('CCA Util %'!$H:$H,MATCH($B6377,'CCA Util %'!$E:$E,0)),""))</f>
        <v/>
      </c>
      <c r="AD6377">
        <f>IF($B6377="","",IFERROR(INDEX('CCA Util %'!$G:$G,MATCH($B6377,'CCA Util %'!$E:$E,0)),""))</f>
        <v/>
      </c>
      <c r="AE6377">
        <f>IF(OR($B6377="",$U6377=""),"",$U6377&amp;" &amp; "&amp;IF(OR($AD6377="",$AD6377=0),"Util NA",$AD6377&amp;" Util"))</f>
        <v/>
      </c>
    </row>
    <row r="6378" ht="15.75" customHeight="1" s="42">
      <c r="A6378" s="41" t="n"/>
      <c r="G6378" s="38" t="n"/>
      <c r="H6378" s="38" t="n"/>
      <c r="I6378" s="38" t="n"/>
      <c r="J6378" s="38" t="n"/>
      <c r="K6378" s="38" t="n"/>
      <c r="L6378" s="38" t="n"/>
      <c r="N6378" s="36">
        <f>IF($B6378="","",IF($C6378="SUPERSTORE","Superstore","DH"))</f>
        <v/>
      </c>
      <c r="O6378" s="36">
        <f>IF($B6378="","",IFERROR(VLOOKUP($B6378,Mapping!$A:$C,2,0),"Not Mapped"))</f>
        <v/>
      </c>
      <c r="P6378" s="36">
        <f>IF($B6378="","",IFERROR(VLOOKUP($B6378,Mapping!$A:$C,3,0),"Not Mapped"))</f>
        <v/>
      </c>
      <c r="Q6378" s="36">
        <f>IF($B6378="","",IFERROR(VLOOKUP($O6378,Leaders!$A:$B,2,0),"Not Mapped"))</f>
        <v/>
      </c>
      <c r="R6378" s="36">
        <f>IF($B6378="","",IF(COUNTIF(Exclusions!$A:$A,$B6378)&gt;0,"Yes","No"))</f>
        <v/>
      </c>
      <c r="S6378" s="38">
        <f>IF($B6378="","",MIN(1,DAY($A6378)/IF($N6378="Superstore",Settings!$B$5,Settings!$B$4)))</f>
        <v/>
      </c>
      <c r="T6378" s="38">
        <f>IF(OR($B6378="",$G6378="",$S6378=0),"",$G6378/$S6378)</f>
        <v/>
      </c>
      <c r="U6378" s="36">
        <f>IF($T6378="","",IF($T6378&lt;Settings!$B$8,"Critical",IF($T6378&lt;Settings!$B$9,"Semi Critical","Non Critical")))</f>
        <v/>
      </c>
      <c r="V6378" s="28" t="n"/>
      <c r="Z6378">
        <f>IF($B6378="","",IFERROR(VLOOKUP($B6378,'Plan HC for CCA'!$A:$B,2,0),""))</f>
        <v/>
      </c>
      <c r="AA6378">
        <f>IF(OR($B6378="",$Z6378=""),"",IF(N($M6378)&lt;$Z6378,"Delta","No Delta"))</f>
        <v/>
      </c>
      <c r="AB6378">
        <f>IF(OR($B6378="",$Z6378=""),"",MAX(0,$Z6378-N($M6378)))</f>
        <v/>
      </c>
      <c r="AC6378" s="46">
        <f>IF($B6378="","",IFERROR(INDEX('CCA Util %'!$H:$H,MATCH($B6378,'CCA Util %'!$E:$E,0)),""))</f>
        <v/>
      </c>
      <c r="AD6378">
        <f>IF($B6378="","",IFERROR(INDEX('CCA Util %'!$G:$G,MATCH($B6378,'CCA Util %'!$E:$E,0)),""))</f>
        <v/>
      </c>
      <c r="AE6378">
        <f>IF(OR($B6378="",$U6378=""),"",$U6378&amp;" &amp; "&amp;IF(OR($AD6378="",$AD6378=0),"Util NA",$AD6378&amp;" Util"))</f>
        <v/>
      </c>
    </row>
    <row r="6379" ht="15.75" customHeight="1" s="42">
      <c r="A6379" s="41" t="n"/>
      <c r="G6379" s="38" t="n"/>
      <c r="H6379" s="38" t="n"/>
      <c r="I6379" s="38" t="n"/>
      <c r="J6379" s="38" t="n"/>
      <c r="K6379" s="38" t="n"/>
      <c r="L6379" s="38" t="n"/>
      <c r="N6379" s="36">
        <f>IF($B6379="","",IF($C6379="SUPERSTORE","Superstore","DH"))</f>
        <v/>
      </c>
      <c r="O6379" s="36">
        <f>IF($B6379="","",IFERROR(VLOOKUP($B6379,Mapping!$A:$C,2,0),"Not Mapped"))</f>
        <v/>
      </c>
      <c r="P6379" s="36">
        <f>IF($B6379="","",IFERROR(VLOOKUP($B6379,Mapping!$A:$C,3,0),"Not Mapped"))</f>
        <v/>
      </c>
      <c r="Q6379" s="36">
        <f>IF($B6379="","",IFERROR(VLOOKUP($O6379,Leaders!$A:$B,2,0),"Not Mapped"))</f>
        <v/>
      </c>
      <c r="R6379" s="36">
        <f>IF($B6379="","",IF(COUNTIF(Exclusions!$A:$A,$B6379)&gt;0,"Yes","No"))</f>
        <v/>
      </c>
      <c r="S6379" s="38">
        <f>IF($B6379="","",MIN(1,DAY($A6379)/IF($N6379="Superstore",Settings!$B$5,Settings!$B$4)))</f>
        <v/>
      </c>
      <c r="T6379" s="38">
        <f>IF(OR($B6379="",$G6379="",$S6379=0),"",$G6379/$S6379)</f>
        <v/>
      </c>
      <c r="U6379" s="36">
        <f>IF($T6379="","",IF($T6379&lt;Settings!$B$8,"Critical",IF($T6379&lt;Settings!$B$9,"Semi Critical","Non Critical")))</f>
        <v/>
      </c>
      <c r="V6379" s="28" t="n"/>
      <c r="Z6379">
        <f>IF($B6379="","",IFERROR(VLOOKUP($B6379,'Plan HC for CCA'!$A:$B,2,0),""))</f>
        <v/>
      </c>
      <c r="AA6379">
        <f>IF(OR($B6379="",$Z6379=""),"",IF(N($M6379)&lt;$Z6379,"Delta","No Delta"))</f>
        <v/>
      </c>
      <c r="AB6379">
        <f>IF(OR($B6379="",$Z6379=""),"",MAX(0,$Z6379-N($M6379)))</f>
        <v/>
      </c>
      <c r="AC6379" s="46">
        <f>IF($B6379="","",IFERROR(INDEX('CCA Util %'!$H:$H,MATCH($B6379,'CCA Util %'!$E:$E,0)),""))</f>
        <v/>
      </c>
      <c r="AD6379">
        <f>IF($B6379="","",IFERROR(INDEX('CCA Util %'!$G:$G,MATCH($B6379,'CCA Util %'!$E:$E,0)),""))</f>
        <v/>
      </c>
      <c r="AE6379">
        <f>IF(OR($B6379="",$U6379=""),"",$U6379&amp;" &amp; "&amp;IF(OR($AD6379="",$AD6379=0),"Util NA",$AD6379&amp;" Util"))</f>
        <v/>
      </c>
    </row>
    <row r="6380" ht="15.75" customHeight="1" s="42">
      <c r="A6380" s="41" t="n"/>
      <c r="G6380" s="38" t="n"/>
      <c r="H6380" s="38" t="n"/>
      <c r="I6380" s="38" t="n"/>
      <c r="J6380" s="38" t="n"/>
      <c r="K6380" s="38" t="n"/>
      <c r="L6380" s="38" t="n"/>
      <c r="N6380" s="36">
        <f>IF($B6380="","",IF($C6380="SUPERSTORE","Superstore","DH"))</f>
        <v/>
      </c>
      <c r="O6380" s="36">
        <f>IF($B6380="","",IFERROR(VLOOKUP($B6380,Mapping!$A:$C,2,0),"Not Mapped"))</f>
        <v/>
      </c>
      <c r="P6380" s="36">
        <f>IF($B6380="","",IFERROR(VLOOKUP($B6380,Mapping!$A:$C,3,0),"Not Mapped"))</f>
        <v/>
      </c>
      <c r="Q6380" s="36">
        <f>IF($B6380="","",IFERROR(VLOOKUP($O6380,Leaders!$A:$B,2,0),"Not Mapped"))</f>
        <v/>
      </c>
      <c r="R6380" s="36">
        <f>IF($B6380="","",IF(COUNTIF(Exclusions!$A:$A,$B6380)&gt;0,"Yes","No"))</f>
        <v/>
      </c>
      <c r="S6380" s="38">
        <f>IF($B6380="","",MIN(1,DAY($A6380)/IF($N6380="Superstore",Settings!$B$5,Settings!$B$4)))</f>
        <v/>
      </c>
      <c r="T6380" s="38">
        <f>IF(OR($B6380="",$G6380="",$S6380=0),"",$G6380/$S6380)</f>
        <v/>
      </c>
      <c r="U6380" s="36">
        <f>IF($T6380="","",IF($T6380&lt;Settings!$B$8,"Critical",IF($T6380&lt;Settings!$B$9,"Semi Critical","Non Critical")))</f>
        <v/>
      </c>
      <c r="V6380" s="28" t="n"/>
      <c r="Z6380">
        <f>IF($B6380="","",IFERROR(VLOOKUP($B6380,'Plan HC for CCA'!$A:$B,2,0),""))</f>
        <v/>
      </c>
      <c r="AA6380">
        <f>IF(OR($B6380="",$Z6380=""),"",IF(N($M6380)&lt;$Z6380,"Delta","No Delta"))</f>
        <v/>
      </c>
      <c r="AB6380">
        <f>IF(OR($B6380="",$Z6380=""),"",MAX(0,$Z6380-N($M6380)))</f>
        <v/>
      </c>
      <c r="AC6380" s="46">
        <f>IF($B6380="","",IFERROR(INDEX('CCA Util %'!$H:$H,MATCH($B6380,'CCA Util %'!$E:$E,0)),""))</f>
        <v/>
      </c>
      <c r="AD6380">
        <f>IF($B6380="","",IFERROR(INDEX('CCA Util %'!$G:$G,MATCH($B6380,'CCA Util %'!$E:$E,0)),""))</f>
        <v/>
      </c>
      <c r="AE6380">
        <f>IF(OR($B6380="",$U6380=""),"",$U6380&amp;" &amp; "&amp;IF(OR($AD6380="",$AD6380=0),"Util NA",$AD6380&amp;" Util"))</f>
        <v/>
      </c>
    </row>
    <row r="6381" ht="15.75" customHeight="1" s="42">
      <c r="A6381" s="41" t="n"/>
      <c r="G6381" s="38" t="n"/>
      <c r="H6381" s="38" t="n"/>
      <c r="I6381" s="38" t="n"/>
      <c r="J6381" s="38" t="n"/>
      <c r="K6381" s="38" t="n"/>
      <c r="L6381" s="38" t="n"/>
      <c r="N6381" s="36">
        <f>IF($B6381="","",IF($C6381="SUPERSTORE","Superstore","DH"))</f>
        <v/>
      </c>
      <c r="O6381" s="36">
        <f>IF($B6381="","",IFERROR(VLOOKUP($B6381,Mapping!$A:$C,2,0),"Not Mapped"))</f>
        <v/>
      </c>
      <c r="P6381" s="36">
        <f>IF($B6381="","",IFERROR(VLOOKUP($B6381,Mapping!$A:$C,3,0),"Not Mapped"))</f>
        <v/>
      </c>
      <c r="Q6381" s="36">
        <f>IF($B6381="","",IFERROR(VLOOKUP($O6381,Leaders!$A:$B,2,0),"Not Mapped"))</f>
        <v/>
      </c>
      <c r="R6381" s="36">
        <f>IF($B6381="","",IF(COUNTIF(Exclusions!$A:$A,$B6381)&gt;0,"Yes","No"))</f>
        <v/>
      </c>
      <c r="S6381" s="38">
        <f>IF($B6381="","",MIN(1,DAY($A6381)/IF($N6381="Superstore",Settings!$B$5,Settings!$B$4)))</f>
        <v/>
      </c>
      <c r="T6381" s="38">
        <f>IF(OR($B6381="",$G6381="",$S6381=0),"",$G6381/$S6381)</f>
        <v/>
      </c>
      <c r="U6381" s="36">
        <f>IF($T6381="","",IF($T6381&lt;Settings!$B$8,"Critical",IF($T6381&lt;Settings!$B$9,"Semi Critical","Non Critical")))</f>
        <v/>
      </c>
      <c r="V6381" s="28" t="n"/>
      <c r="Z6381">
        <f>IF($B6381="","",IFERROR(VLOOKUP($B6381,'Plan HC for CCA'!$A:$B,2,0),""))</f>
        <v/>
      </c>
      <c r="AA6381">
        <f>IF(OR($B6381="",$Z6381=""),"",IF(N($M6381)&lt;$Z6381,"Delta","No Delta"))</f>
        <v/>
      </c>
      <c r="AB6381">
        <f>IF(OR($B6381="",$Z6381=""),"",MAX(0,$Z6381-N($M6381)))</f>
        <v/>
      </c>
      <c r="AC6381" s="46">
        <f>IF($B6381="","",IFERROR(INDEX('CCA Util %'!$H:$H,MATCH($B6381,'CCA Util %'!$E:$E,0)),""))</f>
        <v/>
      </c>
      <c r="AD6381">
        <f>IF($B6381="","",IFERROR(INDEX('CCA Util %'!$G:$G,MATCH($B6381,'CCA Util %'!$E:$E,0)),""))</f>
        <v/>
      </c>
      <c r="AE6381">
        <f>IF(OR($B6381="",$U6381=""),"",$U6381&amp;" &amp; "&amp;IF(OR($AD6381="",$AD6381=0),"Util NA",$AD6381&amp;" Util"))</f>
        <v/>
      </c>
    </row>
    <row r="6382" ht="15.75" customHeight="1" s="42">
      <c r="A6382" s="41" t="n"/>
      <c r="G6382" s="38" t="n"/>
      <c r="H6382" s="38" t="n"/>
      <c r="I6382" s="38" t="n"/>
      <c r="J6382" s="38" t="n"/>
      <c r="K6382" s="38" t="n"/>
      <c r="L6382" s="38" t="n"/>
      <c r="N6382" s="36">
        <f>IF($B6382="","",IF($C6382="SUPERSTORE","Superstore","DH"))</f>
        <v/>
      </c>
      <c r="O6382" s="36">
        <f>IF($B6382="","",IFERROR(VLOOKUP($B6382,Mapping!$A:$C,2,0),"Not Mapped"))</f>
        <v/>
      </c>
      <c r="P6382" s="36">
        <f>IF($B6382="","",IFERROR(VLOOKUP($B6382,Mapping!$A:$C,3,0),"Not Mapped"))</f>
        <v/>
      </c>
      <c r="Q6382" s="36">
        <f>IF($B6382="","",IFERROR(VLOOKUP($O6382,Leaders!$A:$B,2,0),"Not Mapped"))</f>
        <v/>
      </c>
      <c r="R6382" s="36">
        <f>IF($B6382="","",IF(COUNTIF(Exclusions!$A:$A,$B6382)&gt;0,"Yes","No"))</f>
        <v/>
      </c>
      <c r="S6382" s="38">
        <f>IF($B6382="","",MIN(1,DAY($A6382)/IF($N6382="Superstore",Settings!$B$5,Settings!$B$4)))</f>
        <v/>
      </c>
      <c r="T6382" s="38">
        <f>IF(OR($B6382="",$G6382="",$S6382=0),"",$G6382/$S6382)</f>
        <v/>
      </c>
      <c r="U6382" s="36">
        <f>IF($T6382="","",IF($T6382&lt;Settings!$B$8,"Critical",IF($T6382&lt;Settings!$B$9,"Semi Critical","Non Critical")))</f>
        <v/>
      </c>
      <c r="V6382" s="28" t="n"/>
      <c r="Z6382">
        <f>IF($B6382="","",IFERROR(VLOOKUP($B6382,'Plan HC for CCA'!$A:$B,2,0),""))</f>
        <v/>
      </c>
      <c r="AA6382">
        <f>IF(OR($B6382="",$Z6382=""),"",IF(N($M6382)&lt;$Z6382,"Delta","No Delta"))</f>
        <v/>
      </c>
      <c r="AB6382">
        <f>IF(OR($B6382="",$Z6382=""),"",MAX(0,$Z6382-N($M6382)))</f>
        <v/>
      </c>
      <c r="AC6382" s="46">
        <f>IF($B6382="","",IFERROR(INDEX('CCA Util %'!$H:$H,MATCH($B6382,'CCA Util %'!$E:$E,0)),""))</f>
        <v/>
      </c>
      <c r="AD6382">
        <f>IF($B6382="","",IFERROR(INDEX('CCA Util %'!$G:$G,MATCH($B6382,'CCA Util %'!$E:$E,0)),""))</f>
        <v/>
      </c>
      <c r="AE6382">
        <f>IF(OR($B6382="",$U6382=""),"",$U6382&amp;" &amp; "&amp;IF(OR($AD6382="",$AD6382=0),"Util NA",$AD6382&amp;" Util"))</f>
        <v/>
      </c>
    </row>
    <row r="6383" ht="15.75" customHeight="1" s="42">
      <c r="A6383" s="41" t="n"/>
      <c r="G6383" s="38" t="n"/>
      <c r="H6383" s="38" t="n"/>
      <c r="I6383" s="38" t="n"/>
      <c r="J6383" s="38" t="n"/>
      <c r="K6383" s="38" t="n"/>
      <c r="L6383" s="38" t="n"/>
      <c r="N6383" s="36">
        <f>IF($B6383="","",IF($C6383="SUPERSTORE","Superstore","DH"))</f>
        <v/>
      </c>
      <c r="O6383" s="36">
        <f>IF($B6383="","",IFERROR(VLOOKUP($B6383,Mapping!$A:$C,2,0),"Not Mapped"))</f>
        <v/>
      </c>
      <c r="P6383" s="36">
        <f>IF($B6383="","",IFERROR(VLOOKUP($B6383,Mapping!$A:$C,3,0),"Not Mapped"))</f>
        <v/>
      </c>
      <c r="Q6383" s="36">
        <f>IF($B6383="","",IFERROR(VLOOKUP($O6383,Leaders!$A:$B,2,0),"Not Mapped"))</f>
        <v/>
      </c>
      <c r="R6383" s="36">
        <f>IF($B6383="","",IF(COUNTIF(Exclusions!$A:$A,$B6383)&gt;0,"Yes","No"))</f>
        <v/>
      </c>
      <c r="S6383" s="38">
        <f>IF($B6383="","",MIN(1,DAY($A6383)/IF($N6383="Superstore",Settings!$B$5,Settings!$B$4)))</f>
        <v/>
      </c>
      <c r="T6383" s="38">
        <f>IF(OR($B6383="",$G6383="",$S6383=0),"",$G6383/$S6383)</f>
        <v/>
      </c>
      <c r="U6383" s="36">
        <f>IF($T6383="","",IF($T6383&lt;Settings!$B$8,"Critical",IF($T6383&lt;Settings!$B$9,"Semi Critical","Non Critical")))</f>
        <v/>
      </c>
      <c r="V6383" s="28" t="n"/>
      <c r="Z6383">
        <f>IF($B6383="","",IFERROR(VLOOKUP($B6383,'Plan HC for CCA'!$A:$B,2,0),""))</f>
        <v/>
      </c>
      <c r="AA6383">
        <f>IF(OR($B6383="",$Z6383=""),"",IF(N($M6383)&lt;$Z6383,"Delta","No Delta"))</f>
        <v/>
      </c>
      <c r="AB6383">
        <f>IF(OR($B6383="",$Z6383=""),"",MAX(0,$Z6383-N($M6383)))</f>
        <v/>
      </c>
      <c r="AC6383" s="46">
        <f>IF($B6383="","",IFERROR(INDEX('CCA Util %'!$H:$H,MATCH($B6383,'CCA Util %'!$E:$E,0)),""))</f>
        <v/>
      </c>
      <c r="AD6383">
        <f>IF($B6383="","",IFERROR(INDEX('CCA Util %'!$G:$G,MATCH($B6383,'CCA Util %'!$E:$E,0)),""))</f>
        <v/>
      </c>
      <c r="AE6383">
        <f>IF(OR($B6383="",$U6383=""),"",$U6383&amp;" &amp; "&amp;IF(OR($AD6383="",$AD6383=0),"Util NA",$AD6383&amp;" Util"))</f>
        <v/>
      </c>
    </row>
    <row r="6384" ht="15.75" customHeight="1" s="42">
      <c r="A6384" s="41" t="n"/>
      <c r="G6384" s="38" t="n"/>
      <c r="H6384" s="38" t="n"/>
      <c r="I6384" s="38" t="n"/>
      <c r="J6384" s="38" t="n"/>
      <c r="K6384" s="38" t="n"/>
      <c r="L6384" s="38" t="n"/>
      <c r="N6384" s="36">
        <f>IF($B6384="","",IF($C6384="SUPERSTORE","Superstore","DH"))</f>
        <v/>
      </c>
      <c r="O6384" s="36">
        <f>IF($B6384="","",IFERROR(VLOOKUP($B6384,Mapping!$A:$C,2,0),"Not Mapped"))</f>
        <v/>
      </c>
      <c r="P6384" s="36">
        <f>IF($B6384="","",IFERROR(VLOOKUP($B6384,Mapping!$A:$C,3,0),"Not Mapped"))</f>
        <v/>
      </c>
      <c r="Q6384" s="36">
        <f>IF($B6384="","",IFERROR(VLOOKUP($O6384,Leaders!$A:$B,2,0),"Not Mapped"))</f>
        <v/>
      </c>
      <c r="R6384" s="36">
        <f>IF($B6384="","",IF(COUNTIF(Exclusions!$A:$A,$B6384)&gt;0,"Yes","No"))</f>
        <v/>
      </c>
      <c r="S6384" s="38">
        <f>IF($B6384="","",MIN(1,DAY($A6384)/IF($N6384="Superstore",Settings!$B$5,Settings!$B$4)))</f>
        <v/>
      </c>
      <c r="T6384" s="38">
        <f>IF(OR($B6384="",$G6384="",$S6384=0),"",$G6384/$S6384)</f>
        <v/>
      </c>
      <c r="U6384" s="36">
        <f>IF($T6384="","",IF($T6384&lt;Settings!$B$8,"Critical",IF($T6384&lt;Settings!$B$9,"Semi Critical","Non Critical")))</f>
        <v/>
      </c>
      <c r="V6384" s="28" t="n"/>
      <c r="Z6384">
        <f>IF($B6384="","",IFERROR(VLOOKUP($B6384,'Plan HC for CCA'!$A:$B,2,0),""))</f>
        <v/>
      </c>
      <c r="AA6384">
        <f>IF(OR($B6384="",$Z6384=""),"",IF(N($M6384)&lt;$Z6384,"Delta","No Delta"))</f>
        <v/>
      </c>
      <c r="AB6384">
        <f>IF(OR($B6384="",$Z6384=""),"",MAX(0,$Z6384-N($M6384)))</f>
        <v/>
      </c>
      <c r="AC6384" s="46">
        <f>IF($B6384="","",IFERROR(INDEX('CCA Util %'!$H:$H,MATCH($B6384,'CCA Util %'!$E:$E,0)),""))</f>
        <v/>
      </c>
      <c r="AD6384">
        <f>IF($B6384="","",IFERROR(INDEX('CCA Util %'!$G:$G,MATCH($B6384,'CCA Util %'!$E:$E,0)),""))</f>
        <v/>
      </c>
      <c r="AE6384">
        <f>IF(OR($B6384="",$U6384=""),"",$U6384&amp;" &amp; "&amp;IF(OR($AD6384="",$AD6384=0),"Util NA",$AD6384&amp;" Util"))</f>
        <v/>
      </c>
    </row>
    <row r="6385" ht="15.75" customHeight="1" s="42">
      <c r="A6385" s="41" t="n"/>
      <c r="G6385" s="38" t="n"/>
      <c r="H6385" s="38" t="n"/>
      <c r="I6385" s="38" t="n"/>
      <c r="J6385" s="38" t="n"/>
      <c r="K6385" s="38" t="n"/>
      <c r="L6385" s="38" t="n"/>
      <c r="N6385" s="36">
        <f>IF($B6385="","",IF($C6385="SUPERSTORE","Superstore","DH"))</f>
        <v/>
      </c>
      <c r="O6385" s="36">
        <f>IF($B6385="","",IFERROR(VLOOKUP($B6385,Mapping!$A:$C,2,0),"Not Mapped"))</f>
        <v/>
      </c>
      <c r="P6385" s="36">
        <f>IF($B6385="","",IFERROR(VLOOKUP($B6385,Mapping!$A:$C,3,0),"Not Mapped"))</f>
        <v/>
      </c>
      <c r="Q6385" s="36">
        <f>IF($B6385="","",IFERROR(VLOOKUP($O6385,Leaders!$A:$B,2,0),"Not Mapped"))</f>
        <v/>
      </c>
      <c r="R6385" s="36">
        <f>IF($B6385="","",IF(COUNTIF(Exclusions!$A:$A,$B6385)&gt;0,"Yes","No"))</f>
        <v/>
      </c>
      <c r="S6385" s="38">
        <f>IF($B6385="","",MIN(1,DAY($A6385)/IF($N6385="Superstore",Settings!$B$5,Settings!$B$4)))</f>
        <v/>
      </c>
      <c r="T6385" s="38">
        <f>IF(OR($B6385="",$G6385="",$S6385=0),"",$G6385/$S6385)</f>
        <v/>
      </c>
      <c r="U6385" s="36">
        <f>IF($T6385="","",IF($T6385&lt;Settings!$B$8,"Critical",IF($T6385&lt;Settings!$B$9,"Semi Critical","Non Critical")))</f>
        <v/>
      </c>
      <c r="V6385" s="28" t="n"/>
      <c r="Z6385">
        <f>IF($B6385="","",IFERROR(VLOOKUP($B6385,'Plan HC for CCA'!$A:$B,2,0),""))</f>
        <v/>
      </c>
      <c r="AA6385">
        <f>IF(OR($B6385="",$Z6385=""),"",IF(N($M6385)&lt;$Z6385,"Delta","No Delta"))</f>
        <v/>
      </c>
      <c r="AB6385">
        <f>IF(OR($B6385="",$Z6385=""),"",MAX(0,$Z6385-N($M6385)))</f>
        <v/>
      </c>
      <c r="AC6385" s="46">
        <f>IF($B6385="","",IFERROR(INDEX('CCA Util %'!$H:$H,MATCH($B6385,'CCA Util %'!$E:$E,0)),""))</f>
        <v/>
      </c>
      <c r="AD6385">
        <f>IF($B6385="","",IFERROR(INDEX('CCA Util %'!$G:$G,MATCH($B6385,'CCA Util %'!$E:$E,0)),""))</f>
        <v/>
      </c>
      <c r="AE6385">
        <f>IF(OR($B6385="",$U6385=""),"",$U6385&amp;" &amp; "&amp;IF(OR($AD6385="",$AD6385=0),"Util NA",$AD6385&amp;" Util"))</f>
        <v/>
      </c>
    </row>
    <row r="6386" ht="15.75" customHeight="1" s="42">
      <c r="A6386" s="41" t="n"/>
      <c r="G6386" s="38" t="n"/>
      <c r="H6386" s="38" t="n"/>
      <c r="I6386" s="38" t="n"/>
      <c r="J6386" s="38" t="n"/>
      <c r="K6386" s="38" t="n"/>
      <c r="L6386" s="38" t="n"/>
      <c r="N6386" s="36">
        <f>IF($B6386="","",IF($C6386="SUPERSTORE","Superstore","DH"))</f>
        <v/>
      </c>
      <c r="O6386" s="36">
        <f>IF($B6386="","",IFERROR(VLOOKUP($B6386,Mapping!$A:$C,2,0),"Not Mapped"))</f>
        <v/>
      </c>
      <c r="P6386" s="36">
        <f>IF($B6386="","",IFERROR(VLOOKUP($B6386,Mapping!$A:$C,3,0),"Not Mapped"))</f>
        <v/>
      </c>
      <c r="Q6386" s="36">
        <f>IF($B6386="","",IFERROR(VLOOKUP($O6386,Leaders!$A:$B,2,0),"Not Mapped"))</f>
        <v/>
      </c>
      <c r="R6386" s="36">
        <f>IF($B6386="","",IF(COUNTIF(Exclusions!$A:$A,$B6386)&gt;0,"Yes","No"))</f>
        <v/>
      </c>
      <c r="S6386" s="38">
        <f>IF($B6386="","",MIN(1,DAY($A6386)/IF($N6386="Superstore",Settings!$B$5,Settings!$B$4)))</f>
        <v/>
      </c>
      <c r="T6386" s="38">
        <f>IF(OR($B6386="",$G6386="",$S6386=0),"",$G6386/$S6386)</f>
        <v/>
      </c>
      <c r="U6386" s="36">
        <f>IF($T6386="","",IF($T6386&lt;Settings!$B$8,"Critical",IF($T6386&lt;Settings!$B$9,"Semi Critical","Non Critical")))</f>
        <v/>
      </c>
      <c r="V6386" s="28" t="n"/>
      <c r="Z6386">
        <f>IF($B6386="","",IFERROR(VLOOKUP($B6386,'Plan HC for CCA'!$A:$B,2,0),""))</f>
        <v/>
      </c>
      <c r="AA6386">
        <f>IF(OR($B6386="",$Z6386=""),"",IF(N($M6386)&lt;$Z6386,"Delta","No Delta"))</f>
        <v/>
      </c>
      <c r="AB6386">
        <f>IF(OR($B6386="",$Z6386=""),"",MAX(0,$Z6386-N($M6386)))</f>
        <v/>
      </c>
      <c r="AC6386" s="46">
        <f>IF($B6386="","",IFERROR(INDEX('CCA Util %'!$H:$H,MATCH($B6386,'CCA Util %'!$E:$E,0)),""))</f>
        <v/>
      </c>
      <c r="AD6386">
        <f>IF($B6386="","",IFERROR(INDEX('CCA Util %'!$G:$G,MATCH($B6386,'CCA Util %'!$E:$E,0)),""))</f>
        <v/>
      </c>
      <c r="AE6386">
        <f>IF(OR($B6386="",$U6386=""),"",$U6386&amp;" &amp; "&amp;IF(OR($AD6386="",$AD6386=0),"Util NA",$AD6386&amp;" Util"))</f>
        <v/>
      </c>
    </row>
    <row r="6387" ht="15.75" customHeight="1" s="42">
      <c r="A6387" s="41" t="n"/>
      <c r="G6387" s="38" t="n"/>
      <c r="H6387" s="38" t="n"/>
      <c r="I6387" s="38" t="n"/>
      <c r="J6387" s="38" t="n"/>
      <c r="K6387" s="38" t="n"/>
      <c r="L6387" s="38" t="n"/>
      <c r="N6387" s="36">
        <f>IF($B6387="","",IF($C6387="SUPERSTORE","Superstore","DH"))</f>
        <v/>
      </c>
      <c r="O6387" s="36">
        <f>IF($B6387="","",IFERROR(VLOOKUP($B6387,Mapping!$A:$C,2,0),"Not Mapped"))</f>
        <v/>
      </c>
      <c r="P6387" s="36">
        <f>IF($B6387="","",IFERROR(VLOOKUP($B6387,Mapping!$A:$C,3,0),"Not Mapped"))</f>
        <v/>
      </c>
      <c r="Q6387" s="36">
        <f>IF($B6387="","",IFERROR(VLOOKUP($O6387,Leaders!$A:$B,2,0),"Not Mapped"))</f>
        <v/>
      </c>
      <c r="R6387" s="36">
        <f>IF($B6387="","",IF(COUNTIF(Exclusions!$A:$A,$B6387)&gt;0,"Yes","No"))</f>
        <v/>
      </c>
      <c r="S6387" s="38">
        <f>IF($B6387="","",MIN(1,DAY($A6387)/IF($N6387="Superstore",Settings!$B$5,Settings!$B$4)))</f>
        <v/>
      </c>
      <c r="T6387" s="38">
        <f>IF(OR($B6387="",$G6387="",$S6387=0),"",$G6387/$S6387)</f>
        <v/>
      </c>
      <c r="U6387" s="36">
        <f>IF($T6387="","",IF($T6387&lt;Settings!$B$8,"Critical",IF($T6387&lt;Settings!$B$9,"Semi Critical","Non Critical")))</f>
        <v/>
      </c>
      <c r="V6387" s="28" t="n"/>
      <c r="Z6387">
        <f>IF($B6387="","",IFERROR(VLOOKUP($B6387,'Plan HC for CCA'!$A:$B,2,0),""))</f>
        <v/>
      </c>
      <c r="AA6387">
        <f>IF(OR($B6387="",$Z6387=""),"",IF(N($M6387)&lt;$Z6387,"Delta","No Delta"))</f>
        <v/>
      </c>
      <c r="AB6387">
        <f>IF(OR($B6387="",$Z6387=""),"",MAX(0,$Z6387-N($M6387)))</f>
        <v/>
      </c>
      <c r="AC6387" s="46">
        <f>IF($B6387="","",IFERROR(INDEX('CCA Util %'!$H:$H,MATCH($B6387,'CCA Util %'!$E:$E,0)),""))</f>
        <v/>
      </c>
      <c r="AD6387">
        <f>IF($B6387="","",IFERROR(INDEX('CCA Util %'!$G:$G,MATCH($B6387,'CCA Util %'!$E:$E,0)),""))</f>
        <v/>
      </c>
      <c r="AE6387">
        <f>IF(OR($B6387="",$U6387=""),"",$U6387&amp;" &amp; "&amp;IF(OR($AD6387="",$AD6387=0),"Util NA",$AD6387&amp;" Util"))</f>
        <v/>
      </c>
    </row>
    <row r="6388" ht="15.75" customHeight="1" s="42">
      <c r="A6388" s="41" t="n"/>
      <c r="G6388" s="38" t="n"/>
      <c r="H6388" s="38" t="n"/>
      <c r="I6388" s="38" t="n"/>
      <c r="J6388" s="38" t="n"/>
      <c r="K6388" s="38" t="n"/>
      <c r="L6388" s="38" t="n"/>
      <c r="N6388" s="36">
        <f>IF($B6388="","",IF($C6388="SUPERSTORE","Superstore","DH"))</f>
        <v/>
      </c>
      <c r="O6388" s="36">
        <f>IF($B6388="","",IFERROR(VLOOKUP($B6388,Mapping!$A:$C,2,0),"Not Mapped"))</f>
        <v/>
      </c>
      <c r="P6388" s="36">
        <f>IF($B6388="","",IFERROR(VLOOKUP($B6388,Mapping!$A:$C,3,0),"Not Mapped"))</f>
        <v/>
      </c>
      <c r="Q6388" s="36">
        <f>IF($B6388="","",IFERROR(VLOOKUP($O6388,Leaders!$A:$B,2,0),"Not Mapped"))</f>
        <v/>
      </c>
      <c r="R6388" s="36">
        <f>IF($B6388="","",IF(COUNTIF(Exclusions!$A:$A,$B6388)&gt;0,"Yes","No"))</f>
        <v/>
      </c>
      <c r="S6388" s="38">
        <f>IF($B6388="","",MIN(1,DAY($A6388)/IF($N6388="Superstore",Settings!$B$5,Settings!$B$4)))</f>
        <v/>
      </c>
      <c r="T6388" s="38">
        <f>IF(OR($B6388="",$G6388="",$S6388=0),"",$G6388/$S6388)</f>
        <v/>
      </c>
      <c r="U6388" s="36">
        <f>IF($T6388="","",IF($T6388&lt;Settings!$B$8,"Critical",IF($T6388&lt;Settings!$B$9,"Semi Critical","Non Critical")))</f>
        <v/>
      </c>
      <c r="V6388" s="28" t="n"/>
      <c r="Z6388">
        <f>IF($B6388="","",IFERROR(VLOOKUP($B6388,'Plan HC for CCA'!$A:$B,2,0),""))</f>
        <v/>
      </c>
      <c r="AA6388">
        <f>IF(OR($B6388="",$Z6388=""),"",IF(N($M6388)&lt;$Z6388,"Delta","No Delta"))</f>
        <v/>
      </c>
      <c r="AB6388">
        <f>IF(OR($B6388="",$Z6388=""),"",MAX(0,$Z6388-N($M6388)))</f>
        <v/>
      </c>
      <c r="AC6388" s="46">
        <f>IF($B6388="","",IFERROR(INDEX('CCA Util %'!$H:$H,MATCH($B6388,'CCA Util %'!$E:$E,0)),""))</f>
        <v/>
      </c>
      <c r="AD6388">
        <f>IF($B6388="","",IFERROR(INDEX('CCA Util %'!$G:$G,MATCH($B6388,'CCA Util %'!$E:$E,0)),""))</f>
        <v/>
      </c>
      <c r="AE6388">
        <f>IF(OR($B6388="",$U6388=""),"",$U6388&amp;" &amp; "&amp;IF(OR($AD6388="",$AD6388=0),"Util NA",$AD6388&amp;" Util"))</f>
        <v/>
      </c>
    </row>
    <row r="6389" ht="15.75" customHeight="1" s="42">
      <c r="A6389" s="41" t="n"/>
      <c r="G6389" s="38" t="n"/>
      <c r="H6389" s="38" t="n"/>
      <c r="I6389" s="38" t="n"/>
      <c r="J6389" s="38" t="n"/>
      <c r="K6389" s="38" t="n"/>
      <c r="L6389" s="38" t="n"/>
      <c r="N6389" s="36">
        <f>IF($B6389="","",IF($C6389="SUPERSTORE","Superstore","DH"))</f>
        <v/>
      </c>
      <c r="O6389" s="36">
        <f>IF($B6389="","",IFERROR(VLOOKUP($B6389,Mapping!$A:$C,2,0),"Not Mapped"))</f>
        <v/>
      </c>
      <c r="P6389" s="36">
        <f>IF($B6389="","",IFERROR(VLOOKUP($B6389,Mapping!$A:$C,3,0),"Not Mapped"))</f>
        <v/>
      </c>
      <c r="Q6389" s="36">
        <f>IF($B6389="","",IFERROR(VLOOKUP($O6389,Leaders!$A:$B,2,0),"Not Mapped"))</f>
        <v/>
      </c>
      <c r="R6389" s="36">
        <f>IF($B6389="","",IF(COUNTIF(Exclusions!$A:$A,$B6389)&gt;0,"Yes","No"))</f>
        <v/>
      </c>
      <c r="S6389" s="38">
        <f>IF($B6389="","",MIN(1,DAY($A6389)/IF($N6389="Superstore",Settings!$B$5,Settings!$B$4)))</f>
        <v/>
      </c>
      <c r="T6389" s="38">
        <f>IF(OR($B6389="",$G6389="",$S6389=0),"",$G6389/$S6389)</f>
        <v/>
      </c>
      <c r="U6389" s="36">
        <f>IF($T6389="","",IF($T6389&lt;Settings!$B$8,"Critical",IF($T6389&lt;Settings!$B$9,"Semi Critical","Non Critical")))</f>
        <v/>
      </c>
      <c r="V6389" s="28" t="n"/>
      <c r="Z6389">
        <f>IF($B6389="","",IFERROR(VLOOKUP($B6389,'Plan HC for CCA'!$A:$B,2,0),""))</f>
        <v/>
      </c>
      <c r="AA6389">
        <f>IF(OR($B6389="",$Z6389=""),"",IF(N($M6389)&lt;$Z6389,"Delta","No Delta"))</f>
        <v/>
      </c>
      <c r="AB6389">
        <f>IF(OR($B6389="",$Z6389=""),"",MAX(0,$Z6389-N($M6389)))</f>
        <v/>
      </c>
      <c r="AC6389" s="46">
        <f>IF($B6389="","",IFERROR(INDEX('CCA Util %'!$H:$H,MATCH($B6389,'CCA Util %'!$E:$E,0)),""))</f>
        <v/>
      </c>
      <c r="AD6389">
        <f>IF($B6389="","",IFERROR(INDEX('CCA Util %'!$G:$G,MATCH($B6389,'CCA Util %'!$E:$E,0)),""))</f>
        <v/>
      </c>
      <c r="AE6389">
        <f>IF(OR($B6389="",$U6389=""),"",$U6389&amp;" &amp; "&amp;IF(OR($AD6389="",$AD6389=0),"Util NA",$AD6389&amp;" Util"))</f>
        <v/>
      </c>
    </row>
    <row r="6390" ht="15.75" customHeight="1" s="42">
      <c r="A6390" s="41" t="n"/>
      <c r="G6390" s="38" t="n"/>
      <c r="H6390" s="38" t="n"/>
      <c r="I6390" s="38" t="n"/>
      <c r="J6390" s="38" t="n"/>
      <c r="K6390" s="38" t="n"/>
      <c r="L6390" s="38" t="n"/>
      <c r="N6390" s="36">
        <f>IF($B6390="","",IF($C6390="SUPERSTORE","Superstore","DH"))</f>
        <v/>
      </c>
      <c r="O6390" s="36">
        <f>IF($B6390="","",IFERROR(VLOOKUP($B6390,Mapping!$A:$C,2,0),"Not Mapped"))</f>
        <v/>
      </c>
      <c r="P6390" s="36">
        <f>IF($B6390="","",IFERROR(VLOOKUP($B6390,Mapping!$A:$C,3,0),"Not Mapped"))</f>
        <v/>
      </c>
      <c r="Q6390" s="36">
        <f>IF($B6390="","",IFERROR(VLOOKUP($O6390,Leaders!$A:$B,2,0),"Not Mapped"))</f>
        <v/>
      </c>
      <c r="R6390" s="36">
        <f>IF($B6390="","",IF(COUNTIF(Exclusions!$A:$A,$B6390)&gt;0,"Yes","No"))</f>
        <v/>
      </c>
      <c r="S6390" s="38">
        <f>IF($B6390="","",MIN(1,DAY($A6390)/IF($N6390="Superstore",Settings!$B$5,Settings!$B$4)))</f>
        <v/>
      </c>
      <c r="T6390" s="38">
        <f>IF(OR($B6390="",$G6390="",$S6390=0),"",$G6390/$S6390)</f>
        <v/>
      </c>
      <c r="U6390" s="36">
        <f>IF($T6390="","",IF($T6390&lt;Settings!$B$8,"Critical",IF($T6390&lt;Settings!$B$9,"Semi Critical","Non Critical")))</f>
        <v/>
      </c>
      <c r="V6390" s="28" t="n"/>
      <c r="Z6390">
        <f>IF($B6390="","",IFERROR(VLOOKUP($B6390,'Plan HC for CCA'!$A:$B,2,0),""))</f>
        <v/>
      </c>
      <c r="AA6390">
        <f>IF(OR($B6390="",$Z6390=""),"",IF(N($M6390)&lt;$Z6390,"Delta","No Delta"))</f>
        <v/>
      </c>
      <c r="AB6390">
        <f>IF(OR($B6390="",$Z6390=""),"",MAX(0,$Z6390-N($M6390)))</f>
        <v/>
      </c>
      <c r="AC6390" s="46">
        <f>IF($B6390="","",IFERROR(INDEX('CCA Util %'!$H:$H,MATCH($B6390,'CCA Util %'!$E:$E,0)),""))</f>
        <v/>
      </c>
      <c r="AD6390">
        <f>IF($B6390="","",IFERROR(INDEX('CCA Util %'!$G:$G,MATCH($B6390,'CCA Util %'!$E:$E,0)),""))</f>
        <v/>
      </c>
      <c r="AE6390">
        <f>IF(OR($B6390="",$U6390=""),"",$U6390&amp;" &amp; "&amp;IF(OR($AD6390="",$AD6390=0),"Util NA",$AD6390&amp;" Util"))</f>
        <v/>
      </c>
    </row>
    <row r="6391" ht="15.75" customHeight="1" s="42">
      <c r="A6391" s="41" t="n"/>
      <c r="G6391" s="38" t="n"/>
      <c r="H6391" s="38" t="n"/>
      <c r="I6391" s="38" t="n"/>
      <c r="J6391" s="38" t="n"/>
      <c r="K6391" s="38" t="n"/>
      <c r="L6391" s="38" t="n"/>
      <c r="N6391" s="36">
        <f>IF($B6391="","",IF($C6391="SUPERSTORE","Superstore","DH"))</f>
        <v/>
      </c>
      <c r="O6391" s="36">
        <f>IF($B6391="","",IFERROR(VLOOKUP($B6391,Mapping!$A:$C,2,0),"Not Mapped"))</f>
        <v/>
      </c>
      <c r="P6391" s="36">
        <f>IF($B6391="","",IFERROR(VLOOKUP($B6391,Mapping!$A:$C,3,0),"Not Mapped"))</f>
        <v/>
      </c>
      <c r="Q6391" s="36">
        <f>IF($B6391="","",IFERROR(VLOOKUP($O6391,Leaders!$A:$B,2,0),"Not Mapped"))</f>
        <v/>
      </c>
      <c r="R6391" s="36">
        <f>IF($B6391="","",IF(COUNTIF(Exclusions!$A:$A,$B6391)&gt;0,"Yes","No"))</f>
        <v/>
      </c>
      <c r="S6391" s="38">
        <f>IF($B6391="","",MIN(1,DAY($A6391)/IF($N6391="Superstore",Settings!$B$5,Settings!$B$4)))</f>
        <v/>
      </c>
      <c r="T6391" s="38">
        <f>IF(OR($B6391="",$G6391="",$S6391=0),"",$G6391/$S6391)</f>
        <v/>
      </c>
      <c r="U6391" s="36">
        <f>IF($T6391="","",IF($T6391&lt;Settings!$B$8,"Critical",IF($T6391&lt;Settings!$B$9,"Semi Critical","Non Critical")))</f>
        <v/>
      </c>
      <c r="V6391" s="28" t="n"/>
      <c r="Z6391">
        <f>IF($B6391="","",IFERROR(VLOOKUP($B6391,'Plan HC for CCA'!$A:$B,2,0),""))</f>
        <v/>
      </c>
      <c r="AA6391">
        <f>IF(OR($B6391="",$Z6391=""),"",IF(N($M6391)&lt;$Z6391,"Delta","No Delta"))</f>
        <v/>
      </c>
      <c r="AB6391">
        <f>IF(OR($B6391="",$Z6391=""),"",MAX(0,$Z6391-N($M6391)))</f>
        <v/>
      </c>
      <c r="AC6391" s="46">
        <f>IF($B6391="","",IFERROR(INDEX('CCA Util %'!$H:$H,MATCH($B6391,'CCA Util %'!$E:$E,0)),""))</f>
        <v/>
      </c>
      <c r="AD6391">
        <f>IF($B6391="","",IFERROR(INDEX('CCA Util %'!$G:$G,MATCH($B6391,'CCA Util %'!$E:$E,0)),""))</f>
        <v/>
      </c>
      <c r="AE6391">
        <f>IF(OR($B6391="",$U6391=""),"",$U6391&amp;" &amp; "&amp;IF(OR($AD6391="",$AD6391=0),"Util NA",$AD6391&amp;" Util"))</f>
        <v/>
      </c>
    </row>
    <row r="6392" ht="15.75" customHeight="1" s="42">
      <c r="A6392" s="41" t="n"/>
      <c r="G6392" s="38" t="n"/>
      <c r="H6392" s="38" t="n"/>
      <c r="I6392" s="38" t="n"/>
      <c r="J6392" s="38" t="n"/>
      <c r="K6392" s="38" t="n"/>
      <c r="L6392" s="38" t="n"/>
      <c r="N6392" s="36">
        <f>IF($B6392="","",IF($C6392="SUPERSTORE","Superstore","DH"))</f>
        <v/>
      </c>
      <c r="O6392" s="36">
        <f>IF($B6392="","",IFERROR(VLOOKUP($B6392,Mapping!$A:$C,2,0),"Not Mapped"))</f>
        <v/>
      </c>
      <c r="P6392" s="36">
        <f>IF($B6392="","",IFERROR(VLOOKUP($B6392,Mapping!$A:$C,3,0),"Not Mapped"))</f>
        <v/>
      </c>
      <c r="Q6392" s="36">
        <f>IF($B6392="","",IFERROR(VLOOKUP($O6392,Leaders!$A:$B,2,0),"Not Mapped"))</f>
        <v/>
      </c>
      <c r="R6392" s="36">
        <f>IF($B6392="","",IF(COUNTIF(Exclusions!$A:$A,$B6392)&gt;0,"Yes","No"))</f>
        <v/>
      </c>
      <c r="S6392" s="38">
        <f>IF($B6392="","",MIN(1,DAY($A6392)/IF($N6392="Superstore",Settings!$B$5,Settings!$B$4)))</f>
        <v/>
      </c>
      <c r="T6392" s="38">
        <f>IF(OR($B6392="",$G6392="",$S6392=0),"",$G6392/$S6392)</f>
        <v/>
      </c>
      <c r="U6392" s="36">
        <f>IF($T6392="","",IF($T6392&lt;Settings!$B$8,"Critical",IF($T6392&lt;Settings!$B$9,"Semi Critical","Non Critical")))</f>
        <v/>
      </c>
      <c r="V6392" s="28" t="n"/>
      <c r="Z6392">
        <f>IF($B6392="","",IFERROR(VLOOKUP($B6392,'Plan HC for CCA'!$A:$B,2,0),""))</f>
        <v/>
      </c>
      <c r="AA6392">
        <f>IF(OR($B6392="",$Z6392=""),"",IF(N($M6392)&lt;$Z6392,"Delta","No Delta"))</f>
        <v/>
      </c>
      <c r="AB6392">
        <f>IF(OR($B6392="",$Z6392=""),"",MAX(0,$Z6392-N($M6392)))</f>
        <v/>
      </c>
      <c r="AC6392" s="46">
        <f>IF($B6392="","",IFERROR(INDEX('CCA Util %'!$H:$H,MATCH($B6392,'CCA Util %'!$E:$E,0)),""))</f>
        <v/>
      </c>
      <c r="AD6392">
        <f>IF($B6392="","",IFERROR(INDEX('CCA Util %'!$G:$G,MATCH($B6392,'CCA Util %'!$E:$E,0)),""))</f>
        <v/>
      </c>
      <c r="AE6392">
        <f>IF(OR($B6392="",$U6392=""),"",$U6392&amp;" &amp; "&amp;IF(OR($AD6392="",$AD6392=0),"Util NA",$AD6392&amp;" Util"))</f>
        <v/>
      </c>
    </row>
    <row r="6393" ht="15.75" customHeight="1" s="42">
      <c r="A6393" s="41" t="n"/>
      <c r="G6393" s="38" t="n"/>
      <c r="H6393" s="38" t="n"/>
      <c r="I6393" s="38" t="n"/>
      <c r="J6393" s="38" t="n"/>
      <c r="K6393" s="38" t="n"/>
      <c r="L6393" s="38" t="n"/>
      <c r="N6393" s="36">
        <f>IF($B6393="","",IF($C6393="SUPERSTORE","Superstore","DH"))</f>
        <v/>
      </c>
      <c r="O6393" s="36">
        <f>IF($B6393="","",IFERROR(VLOOKUP($B6393,Mapping!$A:$C,2,0),"Not Mapped"))</f>
        <v/>
      </c>
      <c r="P6393" s="36">
        <f>IF($B6393="","",IFERROR(VLOOKUP($B6393,Mapping!$A:$C,3,0),"Not Mapped"))</f>
        <v/>
      </c>
      <c r="Q6393" s="36">
        <f>IF($B6393="","",IFERROR(VLOOKUP($O6393,Leaders!$A:$B,2,0),"Not Mapped"))</f>
        <v/>
      </c>
      <c r="R6393" s="36">
        <f>IF($B6393="","",IF(COUNTIF(Exclusions!$A:$A,$B6393)&gt;0,"Yes","No"))</f>
        <v/>
      </c>
      <c r="S6393" s="38">
        <f>IF($B6393="","",MIN(1,DAY($A6393)/IF($N6393="Superstore",Settings!$B$5,Settings!$B$4)))</f>
        <v/>
      </c>
      <c r="T6393" s="38">
        <f>IF(OR($B6393="",$G6393="",$S6393=0),"",$G6393/$S6393)</f>
        <v/>
      </c>
      <c r="U6393" s="36">
        <f>IF($T6393="","",IF($T6393&lt;Settings!$B$8,"Critical",IF($T6393&lt;Settings!$B$9,"Semi Critical","Non Critical")))</f>
        <v/>
      </c>
      <c r="V6393" s="28" t="n"/>
      <c r="Z6393">
        <f>IF($B6393="","",IFERROR(VLOOKUP($B6393,'Plan HC for CCA'!$A:$B,2,0),""))</f>
        <v/>
      </c>
      <c r="AA6393">
        <f>IF(OR($B6393="",$Z6393=""),"",IF(N($M6393)&lt;$Z6393,"Delta","No Delta"))</f>
        <v/>
      </c>
      <c r="AB6393">
        <f>IF(OR($B6393="",$Z6393=""),"",MAX(0,$Z6393-N($M6393)))</f>
        <v/>
      </c>
      <c r="AC6393" s="46">
        <f>IF($B6393="","",IFERROR(INDEX('CCA Util %'!$H:$H,MATCH($B6393,'CCA Util %'!$E:$E,0)),""))</f>
        <v/>
      </c>
      <c r="AD6393">
        <f>IF($B6393="","",IFERROR(INDEX('CCA Util %'!$G:$G,MATCH($B6393,'CCA Util %'!$E:$E,0)),""))</f>
        <v/>
      </c>
      <c r="AE6393">
        <f>IF(OR($B6393="",$U6393=""),"",$U6393&amp;" &amp; "&amp;IF(OR($AD6393="",$AD6393=0),"Util NA",$AD6393&amp;" Util"))</f>
        <v/>
      </c>
    </row>
    <row r="6394" ht="15.75" customHeight="1" s="42">
      <c r="A6394" s="41" t="n"/>
      <c r="G6394" s="38" t="n"/>
      <c r="H6394" s="38" t="n"/>
      <c r="I6394" s="38" t="n"/>
      <c r="J6394" s="38" t="n"/>
      <c r="K6394" s="38" t="n"/>
      <c r="L6394" s="38" t="n"/>
      <c r="N6394" s="36">
        <f>IF($B6394="","",IF($C6394="SUPERSTORE","Superstore","DH"))</f>
        <v/>
      </c>
      <c r="O6394" s="36">
        <f>IF($B6394="","",IFERROR(VLOOKUP($B6394,Mapping!$A:$C,2,0),"Not Mapped"))</f>
        <v/>
      </c>
      <c r="P6394" s="36">
        <f>IF($B6394="","",IFERROR(VLOOKUP($B6394,Mapping!$A:$C,3,0),"Not Mapped"))</f>
        <v/>
      </c>
      <c r="Q6394" s="36">
        <f>IF($B6394="","",IFERROR(VLOOKUP($O6394,Leaders!$A:$B,2,0),"Not Mapped"))</f>
        <v/>
      </c>
      <c r="R6394" s="36">
        <f>IF($B6394="","",IF(COUNTIF(Exclusions!$A:$A,$B6394)&gt;0,"Yes","No"))</f>
        <v/>
      </c>
      <c r="S6394" s="38">
        <f>IF($B6394="","",MIN(1,DAY($A6394)/IF($N6394="Superstore",Settings!$B$5,Settings!$B$4)))</f>
        <v/>
      </c>
      <c r="T6394" s="38">
        <f>IF(OR($B6394="",$G6394="",$S6394=0),"",$G6394/$S6394)</f>
        <v/>
      </c>
      <c r="U6394" s="36">
        <f>IF($T6394="","",IF($T6394&lt;Settings!$B$8,"Critical",IF($T6394&lt;Settings!$B$9,"Semi Critical","Non Critical")))</f>
        <v/>
      </c>
      <c r="V6394" s="28" t="n"/>
      <c r="Z6394">
        <f>IF($B6394="","",IFERROR(VLOOKUP($B6394,'Plan HC for CCA'!$A:$B,2,0),""))</f>
        <v/>
      </c>
      <c r="AA6394">
        <f>IF(OR($B6394="",$Z6394=""),"",IF(N($M6394)&lt;$Z6394,"Delta","No Delta"))</f>
        <v/>
      </c>
      <c r="AB6394">
        <f>IF(OR($B6394="",$Z6394=""),"",MAX(0,$Z6394-N($M6394)))</f>
        <v/>
      </c>
      <c r="AC6394" s="46">
        <f>IF($B6394="","",IFERROR(INDEX('CCA Util %'!$H:$H,MATCH($B6394,'CCA Util %'!$E:$E,0)),""))</f>
        <v/>
      </c>
      <c r="AD6394">
        <f>IF($B6394="","",IFERROR(INDEX('CCA Util %'!$G:$G,MATCH($B6394,'CCA Util %'!$E:$E,0)),""))</f>
        <v/>
      </c>
      <c r="AE6394">
        <f>IF(OR($B6394="",$U6394=""),"",$U6394&amp;" &amp; "&amp;IF(OR($AD6394="",$AD6394=0),"Util NA",$AD6394&amp;" Util"))</f>
        <v/>
      </c>
    </row>
    <row r="6395" ht="15.75" customHeight="1" s="42">
      <c r="A6395" s="41" t="n"/>
      <c r="G6395" s="38" t="n"/>
      <c r="H6395" s="38" t="n"/>
      <c r="I6395" s="38" t="n"/>
      <c r="J6395" s="38" t="n"/>
      <c r="K6395" s="38" t="n"/>
      <c r="L6395" s="38" t="n"/>
      <c r="N6395" s="36">
        <f>IF($B6395="","",IF($C6395="SUPERSTORE","Superstore","DH"))</f>
        <v/>
      </c>
      <c r="O6395" s="36">
        <f>IF($B6395="","",IFERROR(VLOOKUP($B6395,Mapping!$A:$C,2,0),"Not Mapped"))</f>
        <v/>
      </c>
      <c r="P6395" s="36">
        <f>IF($B6395="","",IFERROR(VLOOKUP($B6395,Mapping!$A:$C,3,0),"Not Mapped"))</f>
        <v/>
      </c>
      <c r="Q6395" s="36">
        <f>IF($B6395="","",IFERROR(VLOOKUP($O6395,Leaders!$A:$B,2,0),"Not Mapped"))</f>
        <v/>
      </c>
      <c r="R6395" s="36">
        <f>IF($B6395="","",IF(COUNTIF(Exclusions!$A:$A,$B6395)&gt;0,"Yes","No"))</f>
        <v/>
      </c>
      <c r="S6395" s="38">
        <f>IF($B6395="","",MIN(1,DAY($A6395)/IF($N6395="Superstore",Settings!$B$5,Settings!$B$4)))</f>
        <v/>
      </c>
      <c r="T6395" s="38">
        <f>IF(OR($B6395="",$G6395="",$S6395=0),"",$G6395/$S6395)</f>
        <v/>
      </c>
      <c r="U6395" s="36">
        <f>IF($T6395="","",IF($T6395&lt;Settings!$B$8,"Critical",IF($T6395&lt;Settings!$B$9,"Semi Critical","Non Critical")))</f>
        <v/>
      </c>
      <c r="V6395" s="28" t="n"/>
      <c r="Z6395">
        <f>IF($B6395="","",IFERROR(VLOOKUP($B6395,'Plan HC for CCA'!$A:$B,2,0),""))</f>
        <v/>
      </c>
      <c r="AA6395">
        <f>IF(OR($B6395="",$Z6395=""),"",IF(N($M6395)&lt;$Z6395,"Delta","No Delta"))</f>
        <v/>
      </c>
      <c r="AB6395">
        <f>IF(OR($B6395="",$Z6395=""),"",MAX(0,$Z6395-N($M6395)))</f>
        <v/>
      </c>
      <c r="AC6395" s="46">
        <f>IF($B6395="","",IFERROR(INDEX('CCA Util %'!$H:$H,MATCH($B6395,'CCA Util %'!$E:$E,0)),""))</f>
        <v/>
      </c>
      <c r="AD6395">
        <f>IF($B6395="","",IFERROR(INDEX('CCA Util %'!$G:$G,MATCH($B6395,'CCA Util %'!$E:$E,0)),""))</f>
        <v/>
      </c>
      <c r="AE6395">
        <f>IF(OR($B6395="",$U6395=""),"",$U6395&amp;" &amp; "&amp;IF(OR($AD6395="",$AD6395=0),"Util NA",$AD6395&amp;" Util"))</f>
        <v/>
      </c>
    </row>
    <row r="6396" ht="15.75" customHeight="1" s="42">
      <c r="A6396" s="41" t="n"/>
      <c r="G6396" s="38" t="n"/>
      <c r="H6396" s="38" t="n"/>
      <c r="I6396" s="38" t="n"/>
      <c r="J6396" s="38" t="n"/>
      <c r="K6396" s="38" t="n"/>
      <c r="L6396" s="38" t="n"/>
      <c r="N6396" s="36">
        <f>IF($B6396="","",IF($C6396="SUPERSTORE","Superstore","DH"))</f>
        <v/>
      </c>
      <c r="O6396" s="36">
        <f>IF($B6396="","",IFERROR(VLOOKUP($B6396,Mapping!$A:$C,2,0),"Not Mapped"))</f>
        <v/>
      </c>
      <c r="P6396" s="36">
        <f>IF($B6396="","",IFERROR(VLOOKUP($B6396,Mapping!$A:$C,3,0),"Not Mapped"))</f>
        <v/>
      </c>
      <c r="Q6396" s="36">
        <f>IF($B6396="","",IFERROR(VLOOKUP($O6396,Leaders!$A:$B,2,0),"Not Mapped"))</f>
        <v/>
      </c>
      <c r="R6396" s="36">
        <f>IF($B6396="","",IF(COUNTIF(Exclusions!$A:$A,$B6396)&gt;0,"Yes","No"))</f>
        <v/>
      </c>
      <c r="S6396" s="38">
        <f>IF($B6396="","",MIN(1,DAY($A6396)/IF($N6396="Superstore",Settings!$B$5,Settings!$B$4)))</f>
        <v/>
      </c>
      <c r="T6396" s="38">
        <f>IF(OR($B6396="",$G6396="",$S6396=0),"",$G6396/$S6396)</f>
        <v/>
      </c>
      <c r="U6396" s="36">
        <f>IF($T6396="","",IF($T6396&lt;Settings!$B$8,"Critical",IF($T6396&lt;Settings!$B$9,"Semi Critical","Non Critical")))</f>
        <v/>
      </c>
      <c r="V6396" s="28" t="n"/>
      <c r="Z6396">
        <f>IF($B6396="","",IFERROR(VLOOKUP($B6396,'Plan HC for CCA'!$A:$B,2,0),""))</f>
        <v/>
      </c>
      <c r="AA6396">
        <f>IF(OR($B6396="",$Z6396=""),"",IF(N($M6396)&lt;$Z6396,"Delta","No Delta"))</f>
        <v/>
      </c>
      <c r="AB6396">
        <f>IF(OR($B6396="",$Z6396=""),"",MAX(0,$Z6396-N($M6396)))</f>
        <v/>
      </c>
      <c r="AC6396" s="46">
        <f>IF($B6396="","",IFERROR(INDEX('CCA Util %'!$H:$H,MATCH($B6396,'CCA Util %'!$E:$E,0)),""))</f>
        <v/>
      </c>
      <c r="AD6396">
        <f>IF($B6396="","",IFERROR(INDEX('CCA Util %'!$G:$G,MATCH($B6396,'CCA Util %'!$E:$E,0)),""))</f>
        <v/>
      </c>
      <c r="AE6396">
        <f>IF(OR($B6396="",$U6396=""),"",$U6396&amp;" &amp; "&amp;IF(OR($AD6396="",$AD6396=0),"Util NA",$AD6396&amp;" Util"))</f>
        <v/>
      </c>
    </row>
    <row r="6397" ht="15.75" customHeight="1" s="42">
      <c r="A6397" s="41" t="n"/>
      <c r="G6397" s="38" t="n"/>
      <c r="H6397" s="38" t="n"/>
      <c r="I6397" s="38" t="n"/>
      <c r="J6397" s="38" t="n"/>
      <c r="K6397" s="38" t="n"/>
      <c r="L6397" s="38" t="n"/>
      <c r="N6397" s="36">
        <f>IF($B6397="","",IF($C6397="SUPERSTORE","Superstore","DH"))</f>
        <v/>
      </c>
      <c r="O6397" s="36">
        <f>IF($B6397="","",IFERROR(VLOOKUP($B6397,Mapping!$A:$C,2,0),"Not Mapped"))</f>
        <v/>
      </c>
      <c r="P6397" s="36">
        <f>IF($B6397="","",IFERROR(VLOOKUP($B6397,Mapping!$A:$C,3,0),"Not Mapped"))</f>
        <v/>
      </c>
      <c r="Q6397" s="36">
        <f>IF($B6397="","",IFERROR(VLOOKUP($O6397,Leaders!$A:$B,2,0),"Not Mapped"))</f>
        <v/>
      </c>
      <c r="R6397" s="36">
        <f>IF($B6397="","",IF(COUNTIF(Exclusions!$A:$A,$B6397)&gt;0,"Yes","No"))</f>
        <v/>
      </c>
      <c r="S6397" s="38">
        <f>IF($B6397="","",MIN(1,DAY($A6397)/IF($N6397="Superstore",Settings!$B$5,Settings!$B$4)))</f>
        <v/>
      </c>
      <c r="T6397" s="38">
        <f>IF(OR($B6397="",$G6397="",$S6397=0),"",$G6397/$S6397)</f>
        <v/>
      </c>
      <c r="U6397" s="36">
        <f>IF($T6397="","",IF($T6397&lt;Settings!$B$8,"Critical",IF($T6397&lt;Settings!$B$9,"Semi Critical","Non Critical")))</f>
        <v/>
      </c>
      <c r="V6397" s="28" t="n"/>
      <c r="Z6397">
        <f>IF($B6397="","",IFERROR(VLOOKUP($B6397,'Plan HC for CCA'!$A:$B,2,0),""))</f>
        <v/>
      </c>
      <c r="AA6397">
        <f>IF(OR($B6397="",$Z6397=""),"",IF(N($M6397)&lt;$Z6397,"Delta","No Delta"))</f>
        <v/>
      </c>
      <c r="AB6397">
        <f>IF(OR($B6397="",$Z6397=""),"",MAX(0,$Z6397-N($M6397)))</f>
        <v/>
      </c>
      <c r="AC6397" s="46">
        <f>IF($B6397="","",IFERROR(INDEX('CCA Util %'!$H:$H,MATCH($B6397,'CCA Util %'!$E:$E,0)),""))</f>
        <v/>
      </c>
      <c r="AD6397">
        <f>IF($B6397="","",IFERROR(INDEX('CCA Util %'!$G:$G,MATCH($B6397,'CCA Util %'!$E:$E,0)),""))</f>
        <v/>
      </c>
      <c r="AE6397">
        <f>IF(OR($B6397="",$U6397=""),"",$U6397&amp;" &amp; "&amp;IF(OR($AD6397="",$AD6397=0),"Util NA",$AD6397&amp;" Util"))</f>
        <v/>
      </c>
    </row>
    <row r="6398" ht="15.75" customHeight="1" s="42">
      <c r="A6398" s="41" t="n"/>
      <c r="G6398" s="38" t="n"/>
      <c r="H6398" s="38" t="n"/>
      <c r="I6398" s="38" t="n"/>
      <c r="J6398" s="38" t="n"/>
      <c r="K6398" s="38" t="n"/>
      <c r="L6398" s="38" t="n"/>
      <c r="N6398" s="36">
        <f>IF($B6398="","",IF($C6398="SUPERSTORE","Superstore","DH"))</f>
        <v/>
      </c>
      <c r="O6398" s="36">
        <f>IF($B6398="","",IFERROR(VLOOKUP($B6398,Mapping!$A:$C,2,0),"Not Mapped"))</f>
        <v/>
      </c>
      <c r="P6398" s="36">
        <f>IF($B6398="","",IFERROR(VLOOKUP($B6398,Mapping!$A:$C,3,0),"Not Mapped"))</f>
        <v/>
      </c>
      <c r="Q6398" s="36">
        <f>IF($B6398="","",IFERROR(VLOOKUP($O6398,Leaders!$A:$B,2,0),"Not Mapped"))</f>
        <v/>
      </c>
      <c r="R6398" s="36">
        <f>IF($B6398="","",IF(COUNTIF(Exclusions!$A:$A,$B6398)&gt;0,"Yes","No"))</f>
        <v/>
      </c>
      <c r="S6398" s="38">
        <f>IF($B6398="","",MIN(1,DAY($A6398)/IF($N6398="Superstore",Settings!$B$5,Settings!$B$4)))</f>
        <v/>
      </c>
      <c r="T6398" s="38">
        <f>IF(OR($B6398="",$G6398="",$S6398=0),"",$G6398/$S6398)</f>
        <v/>
      </c>
      <c r="U6398" s="36">
        <f>IF($T6398="","",IF($T6398&lt;Settings!$B$8,"Critical",IF($T6398&lt;Settings!$B$9,"Semi Critical","Non Critical")))</f>
        <v/>
      </c>
      <c r="V6398" s="28" t="n"/>
      <c r="Z6398">
        <f>IF($B6398="","",IFERROR(VLOOKUP($B6398,'Plan HC for CCA'!$A:$B,2,0),""))</f>
        <v/>
      </c>
      <c r="AA6398">
        <f>IF(OR($B6398="",$Z6398=""),"",IF(N($M6398)&lt;$Z6398,"Delta","No Delta"))</f>
        <v/>
      </c>
      <c r="AB6398">
        <f>IF(OR($B6398="",$Z6398=""),"",MAX(0,$Z6398-N($M6398)))</f>
        <v/>
      </c>
      <c r="AC6398" s="46">
        <f>IF($B6398="","",IFERROR(INDEX('CCA Util %'!$H:$H,MATCH($B6398,'CCA Util %'!$E:$E,0)),""))</f>
        <v/>
      </c>
      <c r="AD6398">
        <f>IF($B6398="","",IFERROR(INDEX('CCA Util %'!$G:$G,MATCH($B6398,'CCA Util %'!$E:$E,0)),""))</f>
        <v/>
      </c>
      <c r="AE6398">
        <f>IF(OR($B6398="",$U6398=""),"",$U6398&amp;" &amp; "&amp;IF(OR($AD6398="",$AD6398=0),"Util NA",$AD6398&amp;" Util"))</f>
        <v/>
      </c>
    </row>
    <row r="6399" ht="15.75" customHeight="1" s="42">
      <c r="A6399" s="41" t="n"/>
      <c r="G6399" s="38" t="n"/>
      <c r="H6399" s="38" t="n"/>
      <c r="I6399" s="38" t="n"/>
      <c r="J6399" s="38" t="n"/>
      <c r="K6399" s="38" t="n"/>
      <c r="L6399" s="38" t="n"/>
      <c r="N6399" s="36">
        <f>IF($B6399="","",IF($C6399="SUPERSTORE","Superstore","DH"))</f>
        <v/>
      </c>
      <c r="O6399" s="36">
        <f>IF($B6399="","",IFERROR(VLOOKUP($B6399,Mapping!$A:$C,2,0),"Not Mapped"))</f>
        <v/>
      </c>
      <c r="P6399" s="36">
        <f>IF($B6399="","",IFERROR(VLOOKUP($B6399,Mapping!$A:$C,3,0),"Not Mapped"))</f>
        <v/>
      </c>
      <c r="Q6399" s="36">
        <f>IF($B6399="","",IFERROR(VLOOKUP($O6399,Leaders!$A:$B,2,0),"Not Mapped"))</f>
        <v/>
      </c>
      <c r="R6399" s="36">
        <f>IF($B6399="","",IF(COUNTIF(Exclusions!$A:$A,$B6399)&gt;0,"Yes","No"))</f>
        <v/>
      </c>
      <c r="S6399" s="38">
        <f>IF($B6399="","",MIN(1,DAY($A6399)/IF($N6399="Superstore",Settings!$B$5,Settings!$B$4)))</f>
        <v/>
      </c>
      <c r="T6399" s="38">
        <f>IF(OR($B6399="",$G6399="",$S6399=0),"",$G6399/$S6399)</f>
        <v/>
      </c>
      <c r="U6399" s="36">
        <f>IF($T6399="","",IF($T6399&lt;Settings!$B$8,"Critical",IF($T6399&lt;Settings!$B$9,"Semi Critical","Non Critical")))</f>
        <v/>
      </c>
      <c r="V6399" s="28" t="n"/>
      <c r="Z6399">
        <f>IF($B6399="","",IFERROR(VLOOKUP($B6399,'Plan HC for CCA'!$A:$B,2,0),""))</f>
        <v/>
      </c>
      <c r="AA6399">
        <f>IF(OR($B6399="",$Z6399=""),"",IF(N($M6399)&lt;$Z6399,"Delta","No Delta"))</f>
        <v/>
      </c>
      <c r="AB6399">
        <f>IF(OR($B6399="",$Z6399=""),"",MAX(0,$Z6399-N($M6399)))</f>
        <v/>
      </c>
      <c r="AC6399" s="46">
        <f>IF($B6399="","",IFERROR(INDEX('CCA Util %'!$H:$H,MATCH($B6399,'CCA Util %'!$E:$E,0)),""))</f>
        <v/>
      </c>
      <c r="AD6399">
        <f>IF($B6399="","",IFERROR(INDEX('CCA Util %'!$G:$G,MATCH($B6399,'CCA Util %'!$E:$E,0)),""))</f>
        <v/>
      </c>
      <c r="AE6399">
        <f>IF(OR($B6399="",$U6399=""),"",$U6399&amp;" &amp; "&amp;IF(OR($AD6399="",$AD6399=0),"Util NA",$AD6399&amp;" Util"))</f>
        <v/>
      </c>
    </row>
    <row r="6400" ht="15.75" customHeight="1" s="42">
      <c r="A6400" s="41" t="n"/>
      <c r="G6400" s="38" t="n"/>
      <c r="H6400" s="38" t="n"/>
      <c r="I6400" s="38" t="n"/>
      <c r="J6400" s="38" t="n"/>
      <c r="K6400" s="38" t="n"/>
      <c r="L6400" s="38" t="n"/>
      <c r="N6400" s="36">
        <f>IF($B6400="","",IF($C6400="SUPERSTORE","Superstore","DH"))</f>
        <v/>
      </c>
      <c r="O6400" s="36">
        <f>IF($B6400="","",IFERROR(VLOOKUP($B6400,Mapping!$A:$C,2,0),"Not Mapped"))</f>
        <v/>
      </c>
      <c r="P6400" s="36">
        <f>IF($B6400="","",IFERROR(VLOOKUP($B6400,Mapping!$A:$C,3,0),"Not Mapped"))</f>
        <v/>
      </c>
      <c r="Q6400" s="36">
        <f>IF($B6400="","",IFERROR(VLOOKUP($O6400,Leaders!$A:$B,2,0),"Not Mapped"))</f>
        <v/>
      </c>
      <c r="R6400" s="36">
        <f>IF($B6400="","",IF(COUNTIF(Exclusions!$A:$A,$B6400)&gt;0,"Yes","No"))</f>
        <v/>
      </c>
      <c r="S6400" s="38">
        <f>IF($B6400="","",MIN(1,DAY($A6400)/IF($N6400="Superstore",Settings!$B$5,Settings!$B$4)))</f>
        <v/>
      </c>
      <c r="T6400" s="38">
        <f>IF(OR($B6400="",$G6400="",$S6400=0),"",$G6400/$S6400)</f>
        <v/>
      </c>
      <c r="U6400" s="36">
        <f>IF($T6400="","",IF($T6400&lt;Settings!$B$8,"Critical",IF($T6400&lt;Settings!$B$9,"Semi Critical","Non Critical")))</f>
        <v/>
      </c>
      <c r="V6400" s="28" t="n"/>
      <c r="Z6400">
        <f>IF($B6400="","",IFERROR(VLOOKUP($B6400,'Plan HC for CCA'!$A:$B,2,0),""))</f>
        <v/>
      </c>
      <c r="AA6400">
        <f>IF(OR($B6400="",$Z6400=""),"",IF(N($M6400)&lt;$Z6400,"Delta","No Delta"))</f>
        <v/>
      </c>
      <c r="AB6400">
        <f>IF(OR($B6400="",$Z6400=""),"",MAX(0,$Z6400-N($M6400)))</f>
        <v/>
      </c>
      <c r="AC6400" s="46">
        <f>IF($B6400="","",IFERROR(INDEX('CCA Util %'!$H:$H,MATCH($B6400,'CCA Util %'!$E:$E,0)),""))</f>
        <v/>
      </c>
      <c r="AD6400">
        <f>IF($B6400="","",IFERROR(INDEX('CCA Util %'!$G:$G,MATCH($B6400,'CCA Util %'!$E:$E,0)),""))</f>
        <v/>
      </c>
      <c r="AE6400">
        <f>IF(OR($B6400="",$U6400=""),"",$U6400&amp;" &amp; "&amp;IF(OR($AD6400="",$AD6400=0),"Util NA",$AD6400&amp;" Util"))</f>
        <v/>
      </c>
    </row>
    <row r="6401" ht="15.75" customHeight="1" s="42">
      <c r="A6401" s="41" t="n"/>
      <c r="G6401" s="38" t="n"/>
      <c r="H6401" s="38" t="n"/>
      <c r="I6401" s="38" t="n"/>
      <c r="J6401" s="38" t="n"/>
      <c r="K6401" s="38" t="n"/>
      <c r="L6401" s="38" t="n"/>
      <c r="N6401" s="36">
        <f>IF($B6401="","",IF($C6401="SUPERSTORE","Superstore","DH"))</f>
        <v/>
      </c>
      <c r="O6401" s="36">
        <f>IF($B6401="","",IFERROR(VLOOKUP($B6401,Mapping!$A:$C,2,0),"Not Mapped"))</f>
        <v/>
      </c>
      <c r="P6401" s="36">
        <f>IF($B6401="","",IFERROR(VLOOKUP($B6401,Mapping!$A:$C,3,0),"Not Mapped"))</f>
        <v/>
      </c>
      <c r="Q6401" s="36">
        <f>IF($B6401="","",IFERROR(VLOOKUP($O6401,Leaders!$A:$B,2,0),"Not Mapped"))</f>
        <v/>
      </c>
      <c r="R6401" s="36">
        <f>IF($B6401="","",IF(COUNTIF(Exclusions!$A:$A,$B6401)&gt;0,"Yes","No"))</f>
        <v/>
      </c>
      <c r="S6401" s="38">
        <f>IF($B6401="","",MIN(1,DAY($A6401)/IF($N6401="Superstore",Settings!$B$5,Settings!$B$4)))</f>
        <v/>
      </c>
      <c r="T6401" s="38">
        <f>IF(OR($B6401="",$G6401="",$S6401=0),"",$G6401/$S6401)</f>
        <v/>
      </c>
      <c r="U6401" s="36">
        <f>IF($T6401="","",IF($T6401&lt;Settings!$B$8,"Critical",IF($T6401&lt;Settings!$B$9,"Semi Critical","Non Critical")))</f>
        <v/>
      </c>
      <c r="V6401" s="28" t="n"/>
      <c r="Z6401">
        <f>IF($B6401="","",IFERROR(VLOOKUP($B6401,'Plan HC for CCA'!$A:$B,2,0),""))</f>
        <v/>
      </c>
      <c r="AA6401">
        <f>IF(OR($B6401="",$Z6401=""),"",IF(N($M6401)&lt;$Z6401,"Delta","No Delta"))</f>
        <v/>
      </c>
      <c r="AB6401">
        <f>IF(OR($B6401="",$Z6401=""),"",MAX(0,$Z6401-N($M6401)))</f>
        <v/>
      </c>
      <c r="AC6401" s="46">
        <f>IF($B6401="","",IFERROR(INDEX('CCA Util %'!$H:$H,MATCH($B6401,'CCA Util %'!$E:$E,0)),""))</f>
        <v/>
      </c>
      <c r="AD6401">
        <f>IF($B6401="","",IFERROR(INDEX('CCA Util %'!$G:$G,MATCH($B6401,'CCA Util %'!$E:$E,0)),""))</f>
        <v/>
      </c>
      <c r="AE6401">
        <f>IF(OR($B6401="",$U6401=""),"",$U6401&amp;" &amp; "&amp;IF(OR($AD6401="",$AD6401=0),"Util NA",$AD6401&amp;" Util"))</f>
        <v/>
      </c>
    </row>
    <row r="6402" ht="15.75" customHeight="1" s="42">
      <c r="A6402" s="41" t="n"/>
      <c r="G6402" s="38" t="n"/>
      <c r="H6402" s="38" t="n"/>
      <c r="I6402" s="38" t="n"/>
      <c r="J6402" s="38" t="n"/>
      <c r="K6402" s="38" t="n"/>
      <c r="L6402" s="38" t="n"/>
      <c r="N6402" s="36">
        <f>IF($B6402="","",IF($C6402="SUPERSTORE","Superstore","DH"))</f>
        <v/>
      </c>
      <c r="O6402" s="36">
        <f>IF($B6402="","",IFERROR(VLOOKUP($B6402,Mapping!$A:$C,2,0),"Not Mapped"))</f>
        <v/>
      </c>
      <c r="P6402" s="36">
        <f>IF($B6402="","",IFERROR(VLOOKUP($B6402,Mapping!$A:$C,3,0),"Not Mapped"))</f>
        <v/>
      </c>
      <c r="Q6402" s="36">
        <f>IF($B6402="","",IFERROR(VLOOKUP($O6402,Leaders!$A:$B,2,0),"Not Mapped"))</f>
        <v/>
      </c>
      <c r="R6402" s="36">
        <f>IF($B6402="","",IF(COUNTIF(Exclusions!$A:$A,$B6402)&gt;0,"Yes","No"))</f>
        <v/>
      </c>
      <c r="S6402" s="38">
        <f>IF($B6402="","",MIN(1,DAY($A6402)/IF($N6402="Superstore",Settings!$B$5,Settings!$B$4)))</f>
        <v/>
      </c>
      <c r="T6402" s="38">
        <f>IF(OR($B6402="",$G6402="",$S6402=0),"",$G6402/$S6402)</f>
        <v/>
      </c>
      <c r="U6402" s="36">
        <f>IF($T6402="","",IF($T6402&lt;Settings!$B$8,"Critical",IF($T6402&lt;Settings!$B$9,"Semi Critical","Non Critical")))</f>
        <v/>
      </c>
      <c r="V6402" s="28" t="n"/>
      <c r="Z6402">
        <f>IF($B6402="","",IFERROR(VLOOKUP($B6402,'Plan HC for CCA'!$A:$B,2,0),""))</f>
        <v/>
      </c>
      <c r="AA6402">
        <f>IF(OR($B6402="",$Z6402=""),"",IF(N($M6402)&lt;$Z6402,"Delta","No Delta"))</f>
        <v/>
      </c>
      <c r="AB6402">
        <f>IF(OR($B6402="",$Z6402=""),"",MAX(0,$Z6402-N($M6402)))</f>
        <v/>
      </c>
      <c r="AC6402" s="46">
        <f>IF($B6402="","",IFERROR(INDEX('CCA Util %'!$H:$H,MATCH($B6402,'CCA Util %'!$E:$E,0)),""))</f>
        <v/>
      </c>
      <c r="AD6402">
        <f>IF($B6402="","",IFERROR(INDEX('CCA Util %'!$G:$G,MATCH($B6402,'CCA Util %'!$E:$E,0)),""))</f>
        <v/>
      </c>
      <c r="AE6402">
        <f>IF(OR($B6402="",$U6402=""),"",$U6402&amp;" &amp; "&amp;IF(OR($AD6402="",$AD6402=0),"Util NA",$AD6402&amp;" Util"))</f>
        <v/>
      </c>
    </row>
    <row r="6403" ht="15.75" customHeight="1" s="42">
      <c r="A6403" s="41" t="n"/>
      <c r="G6403" s="38" t="n"/>
      <c r="H6403" s="38" t="n"/>
      <c r="I6403" s="38" t="n"/>
      <c r="J6403" s="38" t="n"/>
      <c r="K6403" s="38" t="n"/>
      <c r="L6403" s="38" t="n"/>
      <c r="N6403" s="36">
        <f>IF($B6403="","",IF($C6403="SUPERSTORE","Superstore","DH"))</f>
        <v/>
      </c>
      <c r="O6403" s="36">
        <f>IF($B6403="","",IFERROR(VLOOKUP($B6403,Mapping!$A:$C,2,0),"Not Mapped"))</f>
        <v/>
      </c>
      <c r="P6403" s="36">
        <f>IF($B6403="","",IFERROR(VLOOKUP($B6403,Mapping!$A:$C,3,0),"Not Mapped"))</f>
        <v/>
      </c>
      <c r="Q6403" s="36">
        <f>IF($B6403="","",IFERROR(VLOOKUP($O6403,Leaders!$A:$B,2,0),"Not Mapped"))</f>
        <v/>
      </c>
      <c r="R6403" s="36">
        <f>IF($B6403="","",IF(COUNTIF(Exclusions!$A:$A,$B6403)&gt;0,"Yes","No"))</f>
        <v/>
      </c>
      <c r="S6403" s="38">
        <f>IF($B6403="","",MIN(1,DAY($A6403)/IF($N6403="Superstore",Settings!$B$5,Settings!$B$4)))</f>
        <v/>
      </c>
      <c r="T6403" s="38">
        <f>IF(OR($B6403="",$G6403="",$S6403=0),"",$G6403/$S6403)</f>
        <v/>
      </c>
      <c r="U6403" s="36">
        <f>IF($T6403="","",IF($T6403&lt;Settings!$B$8,"Critical",IF($T6403&lt;Settings!$B$9,"Semi Critical","Non Critical")))</f>
        <v/>
      </c>
      <c r="V6403" s="28" t="n"/>
      <c r="Z6403">
        <f>IF($B6403="","",IFERROR(VLOOKUP($B6403,'Plan HC for CCA'!$A:$B,2,0),""))</f>
        <v/>
      </c>
      <c r="AA6403">
        <f>IF(OR($B6403="",$Z6403=""),"",IF(N($M6403)&lt;$Z6403,"Delta","No Delta"))</f>
        <v/>
      </c>
      <c r="AB6403">
        <f>IF(OR($B6403="",$Z6403=""),"",MAX(0,$Z6403-N($M6403)))</f>
        <v/>
      </c>
      <c r="AC6403" s="46">
        <f>IF($B6403="","",IFERROR(INDEX('CCA Util %'!$H:$H,MATCH($B6403,'CCA Util %'!$E:$E,0)),""))</f>
        <v/>
      </c>
      <c r="AD6403">
        <f>IF($B6403="","",IFERROR(INDEX('CCA Util %'!$G:$G,MATCH($B6403,'CCA Util %'!$E:$E,0)),""))</f>
        <v/>
      </c>
      <c r="AE6403">
        <f>IF(OR($B6403="",$U6403=""),"",$U6403&amp;" &amp; "&amp;IF(OR($AD6403="",$AD6403=0),"Util NA",$AD6403&amp;" Util"))</f>
        <v/>
      </c>
    </row>
    <row r="6404" ht="15.75" customHeight="1" s="42">
      <c r="A6404" s="41" t="n"/>
      <c r="G6404" s="38" t="n"/>
      <c r="H6404" s="38" t="n"/>
      <c r="I6404" s="38" t="n"/>
      <c r="J6404" s="38" t="n"/>
      <c r="K6404" s="38" t="n"/>
      <c r="L6404" s="38" t="n"/>
      <c r="N6404" s="36">
        <f>IF($B6404="","",IF($C6404="SUPERSTORE","Superstore","DH"))</f>
        <v/>
      </c>
      <c r="O6404" s="36">
        <f>IF($B6404="","",IFERROR(VLOOKUP($B6404,Mapping!$A:$C,2,0),"Not Mapped"))</f>
        <v/>
      </c>
      <c r="P6404" s="36">
        <f>IF($B6404="","",IFERROR(VLOOKUP($B6404,Mapping!$A:$C,3,0),"Not Mapped"))</f>
        <v/>
      </c>
      <c r="Q6404" s="36">
        <f>IF($B6404="","",IFERROR(VLOOKUP($O6404,Leaders!$A:$B,2,0),"Not Mapped"))</f>
        <v/>
      </c>
      <c r="R6404" s="36">
        <f>IF($B6404="","",IF(COUNTIF(Exclusions!$A:$A,$B6404)&gt;0,"Yes","No"))</f>
        <v/>
      </c>
      <c r="S6404" s="38">
        <f>IF($B6404="","",MIN(1,DAY($A6404)/IF($N6404="Superstore",Settings!$B$5,Settings!$B$4)))</f>
        <v/>
      </c>
      <c r="T6404" s="38">
        <f>IF(OR($B6404="",$G6404="",$S6404=0),"",$G6404/$S6404)</f>
        <v/>
      </c>
      <c r="U6404" s="36">
        <f>IF($T6404="","",IF($T6404&lt;Settings!$B$8,"Critical",IF($T6404&lt;Settings!$B$9,"Semi Critical","Non Critical")))</f>
        <v/>
      </c>
      <c r="V6404" s="28" t="n"/>
      <c r="Z6404">
        <f>IF($B6404="","",IFERROR(VLOOKUP($B6404,'Plan HC for CCA'!$A:$B,2,0),""))</f>
        <v/>
      </c>
      <c r="AA6404">
        <f>IF(OR($B6404="",$Z6404=""),"",IF(N($M6404)&lt;$Z6404,"Delta","No Delta"))</f>
        <v/>
      </c>
      <c r="AB6404">
        <f>IF(OR($B6404="",$Z6404=""),"",MAX(0,$Z6404-N($M6404)))</f>
        <v/>
      </c>
      <c r="AC6404" s="46">
        <f>IF($B6404="","",IFERROR(INDEX('CCA Util %'!$H:$H,MATCH($B6404,'CCA Util %'!$E:$E,0)),""))</f>
        <v/>
      </c>
      <c r="AD6404">
        <f>IF($B6404="","",IFERROR(INDEX('CCA Util %'!$G:$G,MATCH($B6404,'CCA Util %'!$E:$E,0)),""))</f>
        <v/>
      </c>
      <c r="AE6404">
        <f>IF(OR($B6404="",$U6404=""),"",$U6404&amp;" &amp; "&amp;IF(OR($AD6404="",$AD6404=0),"Util NA",$AD6404&amp;" Util"))</f>
        <v/>
      </c>
    </row>
    <row r="6405" ht="15.75" customHeight="1" s="42">
      <c r="A6405" s="41" t="n"/>
      <c r="G6405" s="38" t="n"/>
      <c r="H6405" s="38" t="n"/>
      <c r="I6405" s="38" t="n"/>
      <c r="J6405" s="38" t="n"/>
      <c r="K6405" s="38" t="n"/>
      <c r="L6405" s="38" t="n"/>
      <c r="N6405" s="36">
        <f>IF($B6405="","",IF($C6405="SUPERSTORE","Superstore","DH"))</f>
        <v/>
      </c>
      <c r="O6405" s="36">
        <f>IF($B6405="","",IFERROR(VLOOKUP($B6405,Mapping!$A:$C,2,0),"Not Mapped"))</f>
        <v/>
      </c>
      <c r="P6405" s="36">
        <f>IF($B6405="","",IFERROR(VLOOKUP($B6405,Mapping!$A:$C,3,0),"Not Mapped"))</f>
        <v/>
      </c>
      <c r="Q6405" s="36">
        <f>IF($B6405="","",IFERROR(VLOOKUP($O6405,Leaders!$A:$B,2,0),"Not Mapped"))</f>
        <v/>
      </c>
      <c r="R6405" s="36">
        <f>IF($B6405="","",IF(COUNTIF(Exclusions!$A:$A,$B6405)&gt;0,"Yes","No"))</f>
        <v/>
      </c>
      <c r="S6405" s="38">
        <f>IF($B6405="","",MIN(1,DAY($A6405)/IF($N6405="Superstore",Settings!$B$5,Settings!$B$4)))</f>
        <v/>
      </c>
      <c r="T6405" s="38">
        <f>IF(OR($B6405="",$G6405="",$S6405=0),"",$G6405/$S6405)</f>
        <v/>
      </c>
      <c r="U6405" s="36">
        <f>IF($T6405="","",IF($T6405&lt;Settings!$B$8,"Critical",IF($T6405&lt;Settings!$B$9,"Semi Critical","Non Critical")))</f>
        <v/>
      </c>
      <c r="V6405" s="28" t="n"/>
      <c r="Z6405">
        <f>IF($B6405="","",IFERROR(VLOOKUP($B6405,'Plan HC for CCA'!$A:$B,2,0),""))</f>
        <v/>
      </c>
      <c r="AA6405">
        <f>IF(OR($B6405="",$Z6405=""),"",IF(N($M6405)&lt;$Z6405,"Delta","No Delta"))</f>
        <v/>
      </c>
      <c r="AB6405">
        <f>IF(OR($B6405="",$Z6405=""),"",MAX(0,$Z6405-N($M6405)))</f>
        <v/>
      </c>
      <c r="AC6405" s="46">
        <f>IF($B6405="","",IFERROR(INDEX('CCA Util %'!$H:$H,MATCH($B6405,'CCA Util %'!$E:$E,0)),""))</f>
        <v/>
      </c>
      <c r="AD6405">
        <f>IF($B6405="","",IFERROR(INDEX('CCA Util %'!$G:$G,MATCH($B6405,'CCA Util %'!$E:$E,0)),""))</f>
        <v/>
      </c>
      <c r="AE6405">
        <f>IF(OR($B6405="",$U6405=""),"",$U6405&amp;" &amp; "&amp;IF(OR($AD6405="",$AD6405=0),"Util NA",$AD6405&amp;" Util"))</f>
        <v/>
      </c>
    </row>
    <row r="6406" ht="15.75" customHeight="1" s="42">
      <c r="A6406" s="41" t="n"/>
      <c r="G6406" s="38" t="n"/>
      <c r="H6406" s="38" t="n"/>
      <c r="I6406" s="38" t="n"/>
      <c r="J6406" s="38" t="n"/>
      <c r="K6406" s="38" t="n"/>
      <c r="L6406" s="38" t="n"/>
      <c r="N6406" s="36">
        <f>IF($B6406="","",IF($C6406="SUPERSTORE","Superstore","DH"))</f>
        <v/>
      </c>
      <c r="O6406" s="36">
        <f>IF($B6406="","",IFERROR(VLOOKUP($B6406,Mapping!$A:$C,2,0),"Not Mapped"))</f>
        <v/>
      </c>
      <c r="P6406" s="36">
        <f>IF($B6406="","",IFERROR(VLOOKUP($B6406,Mapping!$A:$C,3,0),"Not Mapped"))</f>
        <v/>
      </c>
      <c r="Q6406" s="36">
        <f>IF($B6406="","",IFERROR(VLOOKUP($O6406,Leaders!$A:$B,2,0),"Not Mapped"))</f>
        <v/>
      </c>
      <c r="R6406" s="36">
        <f>IF($B6406="","",IF(COUNTIF(Exclusions!$A:$A,$B6406)&gt;0,"Yes","No"))</f>
        <v/>
      </c>
      <c r="S6406" s="38">
        <f>IF($B6406="","",MIN(1,DAY($A6406)/IF($N6406="Superstore",Settings!$B$5,Settings!$B$4)))</f>
        <v/>
      </c>
      <c r="T6406" s="38">
        <f>IF(OR($B6406="",$G6406="",$S6406=0),"",$G6406/$S6406)</f>
        <v/>
      </c>
      <c r="U6406" s="36">
        <f>IF($T6406="","",IF($T6406&lt;Settings!$B$8,"Critical",IF($T6406&lt;Settings!$B$9,"Semi Critical","Non Critical")))</f>
        <v/>
      </c>
      <c r="V6406" s="28" t="n"/>
      <c r="Z6406">
        <f>IF($B6406="","",IFERROR(VLOOKUP($B6406,'Plan HC for CCA'!$A:$B,2,0),""))</f>
        <v/>
      </c>
      <c r="AA6406">
        <f>IF(OR($B6406="",$Z6406=""),"",IF(N($M6406)&lt;$Z6406,"Delta","No Delta"))</f>
        <v/>
      </c>
      <c r="AB6406">
        <f>IF(OR($B6406="",$Z6406=""),"",MAX(0,$Z6406-N($M6406)))</f>
        <v/>
      </c>
      <c r="AC6406" s="46">
        <f>IF($B6406="","",IFERROR(INDEX('CCA Util %'!$H:$H,MATCH($B6406,'CCA Util %'!$E:$E,0)),""))</f>
        <v/>
      </c>
      <c r="AD6406">
        <f>IF($B6406="","",IFERROR(INDEX('CCA Util %'!$G:$G,MATCH($B6406,'CCA Util %'!$E:$E,0)),""))</f>
        <v/>
      </c>
      <c r="AE6406">
        <f>IF(OR($B6406="",$U6406=""),"",$U6406&amp;" &amp; "&amp;IF(OR($AD6406="",$AD6406=0),"Util NA",$AD6406&amp;" Util"))</f>
        <v/>
      </c>
    </row>
    <row r="6407" ht="15.75" customHeight="1" s="42">
      <c r="A6407" s="41" t="n"/>
      <c r="G6407" s="38" t="n"/>
      <c r="H6407" s="38" t="n"/>
      <c r="I6407" s="38" t="n"/>
      <c r="J6407" s="38" t="n"/>
      <c r="K6407" s="38" t="n"/>
      <c r="L6407" s="38" t="n"/>
      <c r="N6407" s="36">
        <f>IF($B6407="","",IF($C6407="SUPERSTORE","Superstore","DH"))</f>
        <v/>
      </c>
      <c r="O6407" s="36">
        <f>IF($B6407="","",IFERROR(VLOOKUP($B6407,Mapping!$A:$C,2,0),"Not Mapped"))</f>
        <v/>
      </c>
      <c r="P6407" s="36">
        <f>IF($B6407="","",IFERROR(VLOOKUP($B6407,Mapping!$A:$C,3,0),"Not Mapped"))</f>
        <v/>
      </c>
      <c r="Q6407" s="36">
        <f>IF($B6407="","",IFERROR(VLOOKUP($O6407,Leaders!$A:$B,2,0),"Not Mapped"))</f>
        <v/>
      </c>
      <c r="R6407" s="36">
        <f>IF($B6407="","",IF(COUNTIF(Exclusions!$A:$A,$B6407)&gt;0,"Yes","No"))</f>
        <v/>
      </c>
      <c r="S6407" s="38">
        <f>IF($B6407="","",MIN(1,DAY($A6407)/IF($N6407="Superstore",Settings!$B$5,Settings!$B$4)))</f>
        <v/>
      </c>
      <c r="T6407" s="38">
        <f>IF(OR($B6407="",$G6407="",$S6407=0),"",$G6407/$S6407)</f>
        <v/>
      </c>
      <c r="U6407" s="36">
        <f>IF($T6407="","",IF($T6407&lt;Settings!$B$8,"Critical",IF($T6407&lt;Settings!$B$9,"Semi Critical","Non Critical")))</f>
        <v/>
      </c>
      <c r="V6407" s="28" t="n"/>
      <c r="Z6407">
        <f>IF($B6407="","",IFERROR(VLOOKUP($B6407,'Plan HC for CCA'!$A:$B,2,0),""))</f>
        <v/>
      </c>
      <c r="AA6407">
        <f>IF(OR($B6407="",$Z6407=""),"",IF(N($M6407)&lt;$Z6407,"Delta","No Delta"))</f>
        <v/>
      </c>
      <c r="AB6407">
        <f>IF(OR($B6407="",$Z6407=""),"",MAX(0,$Z6407-N($M6407)))</f>
        <v/>
      </c>
      <c r="AC6407" s="46">
        <f>IF($B6407="","",IFERROR(INDEX('CCA Util %'!$H:$H,MATCH($B6407,'CCA Util %'!$E:$E,0)),""))</f>
        <v/>
      </c>
      <c r="AD6407">
        <f>IF($B6407="","",IFERROR(INDEX('CCA Util %'!$G:$G,MATCH($B6407,'CCA Util %'!$E:$E,0)),""))</f>
        <v/>
      </c>
      <c r="AE6407">
        <f>IF(OR($B6407="",$U6407=""),"",$U6407&amp;" &amp; "&amp;IF(OR($AD6407="",$AD6407=0),"Util NA",$AD6407&amp;" Util"))</f>
        <v/>
      </c>
    </row>
    <row r="6408" ht="15.75" customHeight="1" s="42">
      <c r="A6408" s="41" t="n"/>
      <c r="G6408" s="38" t="n"/>
      <c r="H6408" s="38" t="n"/>
      <c r="I6408" s="38" t="n"/>
      <c r="J6408" s="38" t="n"/>
      <c r="K6408" s="38" t="n"/>
      <c r="L6408" s="38" t="n"/>
      <c r="N6408" s="36">
        <f>IF($B6408="","",IF($C6408="SUPERSTORE","Superstore","DH"))</f>
        <v/>
      </c>
      <c r="O6408" s="36">
        <f>IF($B6408="","",IFERROR(VLOOKUP($B6408,Mapping!$A:$C,2,0),"Not Mapped"))</f>
        <v/>
      </c>
      <c r="P6408" s="36">
        <f>IF($B6408="","",IFERROR(VLOOKUP($B6408,Mapping!$A:$C,3,0),"Not Mapped"))</f>
        <v/>
      </c>
      <c r="Q6408" s="36">
        <f>IF($B6408="","",IFERROR(VLOOKUP($O6408,Leaders!$A:$B,2,0),"Not Mapped"))</f>
        <v/>
      </c>
      <c r="R6408" s="36">
        <f>IF($B6408="","",IF(COUNTIF(Exclusions!$A:$A,$B6408)&gt;0,"Yes","No"))</f>
        <v/>
      </c>
      <c r="S6408" s="38">
        <f>IF($B6408="","",MIN(1,DAY($A6408)/IF($N6408="Superstore",Settings!$B$5,Settings!$B$4)))</f>
        <v/>
      </c>
      <c r="T6408" s="38">
        <f>IF(OR($B6408="",$G6408="",$S6408=0),"",$G6408/$S6408)</f>
        <v/>
      </c>
      <c r="U6408" s="36">
        <f>IF($T6408="","",IF($T6408&lt;Settings!$B$8,"Critical",IF($T6408&lt;Settings!$B$9,"Semi Critical","Non Critical")))</f>
        <v/>
      </c>
      <c r="V6408" s="28" t="n"/>
      <c r="Z6408">
        <f>IF($B6408="","",IFERROR(VLOOKUP($B6408,'Plan HC for CCA'!$A:$B,2,0),""))</f>
        <v/>
      </c>
      <c r="AA6408">
        <f>IF(OR($B6408="",$Z6408=""),"",IF(N($M6408)&lt;$Z6408,"Delta","No Delta"))</f>
        <v/>
      </c>
      <c r="AB6408">
        <f>IF(OR($B6408="",$Z6408=""),"",MAX(0,$Z6408-N($M6408)))</f>
        <v/>
      </c>
      <c r="AC6408" s="46">
        <f>IF($B6408="","",IFERROR(INDEX('CCA Util %'!$H:$H,MATCH($B6408,'CCA Util %'!$E:$E,0)),""))</f>
        <v/>
      </c>
      <c r="AD6408">
        <f>IF($B6408="","",IFERROR(INDEX('CCA Util %'!$G:$G,MATCH($B6408,'CCA Util %'!$E:$E,0)),""))</f>
        <v/>
      </c>
      <c r="AE6408">
        <f>IF(OR($B6408="",$U6408=""),"",$U6408&amp;" &amp; "&amp;IF(OR($AD6408="",$AD6408=0),"Util NA",$AD6408&amp;" Util"))</f>
        <v/>
      </c>
    </row>
    <row r="6409" ht="15.75" customHeight="1" s="42">
      <c r="A6409" s="41" t="n"/>
      <c r="G6409" s="38" t="n"/>
      <c r="H6409" s="38" t="n"/>
      <c r="I6409" s="38" t="n"/>
      <c r="J6409" s="38" t="n"/>
      <c r="K6409" s="38" t="n"/>
      <c r="L6409" s="38" t="n"/>
      <c r="N6409" s="36">
        <f>IF($B6409="","",IF($C6409="SUPERSTORE","Superstore","DH"))</f>
        <v/>
      </c>
      <c r="O6409" s="36">
        <f>IF($B6409="","",IFERROR(VLOOKUP($B6409,Mapping!$A:$C,2,0),"Not Mapped"))</f>
        <v/>
      </c>
      <c r="P6409" s="36">
        <f>IF($B6409="","",IFERROR(VLOOKUP($B6409,Mapping!$A:$C,3,0),"Not Mapped"))</f>
        <v/>
      </c>
      <c r="Q6409" s="36">
        <f>IF($B6409="","",IFERROR(VLOOKUP($O6409,Leaders!$A:$B,2,0),"Not Mapped"))</f>
        <v/>
      </c>
      <c r="R6409" s="36">
        <f>IF($B6409="","",IF(COUNTIF(Exclusions!$A:$A,$B6409)&gt;0,"Yes","No"))</f>
        <v/>
      </c>
      <c r="S6409" s="38">
        <f>IF($B6409="","",MIN(1,DAY($A6409)/IF($N6409="Superstore",Settings!$B$5,Settings!$B$4)))</f>
        <v/>
      </c>
      <c r="T6409" s="38">
        <f>IF(OR($B6409="",$G6409="",$S6409=0),"",$G6409/$S6409)</f>
        <v/>
      </c>
      <c r="U6409" s="36">
        <f>IF($T6409="","",IF($T6409&lt;Settings!$B$8,"Critical",IF($T6409&lt;Settings!$B$9,"Semi Critical","Non Critical")))</f>
        <v/>
      </c>
      <c r="V6409" s="28" t="n"/>
      <c r="Z6409">
        <f>IF($B6409="","",IFERROR(VLOOKUP($B6409,'Plan HC for CCA'!$A:$B,2,0),""))</f>
        <v/>
      </c>
      <c r="AA6409">
        <f>IF(OR($B6409="",$Z6409=""),"",IF(N($M6409)&lt;$Z6409,"Delta","No Delta"))</f>
        <v/>
      </c>
      <c r="AB6409">
        <f>IF(OR($B6409="",$Z6409=""),"",MAX(0,$Z6409-N($M6409)))</f>
        <v/>
      </c>
      <c r="AC6409" s="46">
        <f>IF($B6409="","",IFERROR(INDEX('CCA Util %'!$H:$H,MATCH($B6409,'CCA Util %'!$E:$E,0)),""))</f>
        <v/>
      </c>
      <c r="AD6409">
        <f>IF($B6409="","",IFERROR(INDEX('CCA Util %'!$G:$G,MATCH($B6409,'CCA Util %'!$E:$E,0)),""))</f>
        <v/>
      </c>
      <c r="AE6409">
        <f>IF(OR($B6409="",$U6409=""),"",$U6409&amp;" &amp; "&amp;IF(OR($AD6409="",$AD6409=0),"Util NA",$AD6409&amp;" Util"))</f>
        <v/>
      </c>
    </row>
    <row r="6410" ht="15.75" customHeight="1" s="42">
      <c r="A6410" s="41" t="n"/>
      <c r="G6410" s="38" t="n"/>
      <c r="H6410" s="38" t="n"/>
      <c r="I6410" s="38" t="n"/>
      <c r="J6410" s="38" t="n"/>
      <c r="K6410" s="38" t="n"/>
      <c r="L6410" s="38" t="n"/>
      <c r="N6410" s="36">
        <f>IF($B6410="","",IF($C6410="SUPERSTORE","Superstore","DH"))</f>
        <v/>
      </c>
      <c r="O6410" s="36">
        <f>IF($B6410="","",IFERROR(VLOOKUP($B6410,Mapping!$A:$C,2,0),"Not Mapped"))</f>
        <v/>
      </c>
      <c r="P6410" s="36">
        <f>IF($B6410="","",IFERROR(VLOOKUP($B6410,Mapping!$A:$C,3,0),"Not Mapped"))</f>
        <v/>
      </c>
      <c r="Q6410" s="36">
        <f>IF($B6410="","",IFERROR(VLOOKUP($O6410,Leaders!$A:$B,2,0),"Not Mapped"))</f>
        <v/>
      </c>
      <c r="R6410" s="36">
        <f>IF($B6410="","",IF(COUNTIF(Exclusions!$A:$A,$B6410)&gt;0,"Yes","No"))</f>
        <v/>
      </c>
      <c r="S6410" s="38">
        <f>IF($B6410="","",MIN(1,DAY($A6410)/IF($N6410="Superstore",Settings!$B$5,Settings!$B$4)))</f>
        <v/>
      </c>
      <c r="T6410" s="38">
        <f>IF(OR($B6410="",$G6410="",$S6410=0),"",$G6410/$S6410)</f>
        <v/>
      </c>
      <c r="U6410" s="36">
        <f>IF($T6410="","",IF($T6410&lt;Settings!$B$8,"Critical",IF($T6410&lt;Settings!$B$9,"Semi Critical","Non Critical")))</f>
        <v/>
      </c>
      <c r="V6410" s="28" t="n"/>
      <c r="Z6410">
        <f>IF($B6410="","",IFERROR(VLOOKUP($B6410,'Plan HC for CCA'!$A:$B,2,0),""))</f>
        <v/>
      </c>
      <c r="AA6410">
        <f>IF(OR($B6410="",$Z6410=""),"",IF(N($M6410)&lt;$Z6410,"Delta","No Delta"))</f>
        <v/>
      </c>
      <c r="AB6410">
        <f>IF(OR($B6410="",$Z6410=""),"",MAX(0,$Z6410-N($M6410)))</f>
        <v/>
      </c>
      <c r="AC6410" s="46">
        <f>IF($B6410="","",IFERROR(INDEX('CCA Util %'!$H:$H,MATCH($B6410,'CCA Util %'!$E:$E,0)),""))</f>
        <v/>
      </c>
      <c r="AD6410">
        <f>IF($B6410="","",IFERROR(INDEX('CCA Util %'!$G:$G,MATCH($B6410,'CCA Util %'!$E:$E,0)),""))</f>
        <v/>
      </c>
      <c r="AE6410">
        <f>IF(OR($B6410="",$U6410=""),"",$U6410&amp;" &amp; "&amp;IF(OR($AD6410="",$AD6410=0),"Util NA",$AD6410&amp;" Util"))</f>
        <v/>
      </c>
    </row>
    <row r="6411" ht="15.75" customHeight="1" s="42">
      <c r="A6411" s="41" t="n"/>
      <c r="G6411" s="38" t="n"/>
      <c r="H6411" s="38" t="n"/>
      <c r="I6411" s="38" t="n"/>
      <c r="J6411" s="38" t="n"/>
      <c r="K6411" s="38" t="n"/>
      <c r="L6411" s="38" t="n"/>
      <c r="N6411" s="36">
        <f>IF($B6411="","",IF($C6411="SUPERSTORE","Superstore","DH"))</f>
        <v/>
      </c>
      <c r="O6411" s="36">
        <f>IF($B6411="","",IFERROR(VLOOKUP($B6411,Mapping!$A:$C,2,0),"Not Mapped"))</f>
        <v/>
      </c>
      <c r="P6411" s="36">
        <f>IF($B6411="","",IFERROR(VLOOKUP($B6411,Mapping!$A:$C,3,0),"Not Mapped"))</f>
        <v/>
      </c>
      <c r="Q6411" s="36">
        <f>IF($B6411="","",IFERROR(VLOOKUP($O6411,Leaders!$A:$B,2,0),"Not Mapped"))</f>
        <v/>
      </c>
      <c r="R6411" s="36">
        <f>IF($B6411="","",IF(COUNTIF(Exclusions!$A:$A,$B6411)&gt;0,"Yes","No"))</f>
        <v/>
      </c>
      <c r="S6411" s="38">
        <f>IF($B6411="","",MIN(1,DAY($A6411)/IF($N6411="Superstore",Settings!$B$5,Settings!$B$4)))</f>
        <v/>
      </c>
      <c r="T6411" s="38">
        <f>IF(OR($B6411="",$G6411="",$S6411=0),"",$G6411/$S6411)</f>
        <v/>
      </c>
      <c r="U6411" s="36">
        <f>IF($T6411="","",IF($T6411&lt;Settings!$B$8,"Critical",IF($T6411&lt;Settings!$B$9,"Semi Critical","Non Critical")))</f>
        <v/>
      </c>
      <c r="V6411" s="28" t="n"/>
      <c r="Z6411">
        <f>IF($B6411="","",IFERROR(VLOOKUP($B6411,'Plan HC for CCA'!$A:$B,2,0),""))</f>
        <v/>
      </c>
      <c r="AA6411">
        <f>IF(OR($B6411="",$Z6411=""),"",IF(N($M6411)&lt;$Z6411,"Delta","No Delta"))</f>
        <v/>
      </c>
      <c r="AB6411">
        <f>IF(OR($B6411="",$Z6411=""),"",MAX(0,$Z6411-N($M6411)))</f>
        <v/>
      </c>
      <c r="AC6411" s="46">
        <f>IF($B6411="","",IFERROR(INDEX('CCA Util %'!$H:$H,MATCH($B6411,'CCA Util %'!$E:$E,0)),""))</f>
        <v/>
      </c>
      <c r="AD6411">
        <f>IF($B6411="","",IFERROR(INDEX('CCA Util %'!$G:$G,MATCH($B6411,'CCA Util %'!$E:$E,0)),""))</f>
        <v/>
      </c>
      <c r="AE6411">
        <f>IF(OR($B6411="",$U6411=""),"",$U6411&amp;" &amp; "&amp;IF(OR($AD6411="",$AD6411=0),"Util NA",$AD6411&amp;" Util"))</f>
        <v/>
      </c>
    </row>
    <row r="6412" ht="15.75" customHeight="1" s="42">
      <c r="A6412" s="41" t="n"/>
      <c r="G6412" s="38" t="n"/>
      <c r="H6412" s="38" t="n"/>
      <c r="I6412" s="38" t="n"/>
      <c r="J6412" s="38" t="n"/>
      <c r="K6412" s="38" t="n"/>
      <c r="L6412" s="38" t="n"/>
      <c r="N6412" s="36">
        <f>IF($B6412="","",IF($C6412="SUPERSTORE","Superstore","DH"))</f>
        <v/>
      </c>
      <c r="O6412" s="36">
        <f>IF($B6412="","",IFERROR(VLOOKUP($B6412,Mapping!$A:$C,2,0),"Not Mapped"))</f>
        <v/>
      </c>
      <c r="P6412" s="36">
        <f>IF($B6412="","",IFERROR(VLOOKUP($B6412,Mapping!$A:$C,3,0),"Not Mapped"))</f>
        <v/>
      </c>
      <c r="Q6412" s="36">
        <f>IF($B6412="","",IFERROR(VLOOKUP($O6412,Leaders!$A:$B,2,0),"Not Mapped"))</f>
        <v/>
      </c>
      <c r="R6412" s="36">
        <f>IF($B6412="","",IF(COUNTIF(Exclusions!$A:$A,$B6412)&gt;0,"Yes","No"))</f>
        <v/>
      </c>
      <c r="S6412" s="38">
        <f>IF($B6412="","",MIN(1,DAY($A6412)/IF($N6412="Superstore",Settings!$B$5,Settings!$B$4)))</f>
        <v/>
      </c>
      <c r="T6412" s="38">
        <f>IF(OR($B6412="",$G6412="",$S6412=0),"",$G6412/$S6412)</f>
        <v/>
      </c>
      <c r="U6412" s="36">
        <f>IF($T6412="","",IF($T6412&lt;Settings!$B$8,"Critical",IF($T6412&lt;Settings!$B$9,"Semi Critical","Non Critical")))</f>
        <v/>
      </c>
      <c r="V6412" s="28" t="n"/>
      <c r="Z6412">
        <f>IF($B6412="","",IFERROR(VLOOKUP($B6412,'Plan HC for CCA'!$A:$B,2,0),""))</f>
        <v/>
      </c>
      <c r="AA6412">
        <f>IF(OR($B6412="",$Z6412=""),"",IF(N($M6412)&lt;$Z6412,"Delta","No Delta"))</f>
        <v/>
      </c>
      <c r="AB6412">
        <f>IF(OR($B6412="",$Z6412=""),"",MAX(0,$Z6412-N($M6412)))</f>
        <v/>
      </c>
      <c r="AC6412" s="46">
        <f>IF($B6412="","",IFERROR(INDEX('CCA Util %'!$H:$H,MATCH($B6412,'CCA Util %'!$E:$E,0)),""))</f>
        <v/>
      </c>
      <c r="AD6412">
        <f>IF($B6412="","",IFERROR(INDEX('CCA Util %'!$G:$G,MATCH($B6412,'CCA Util %'!$E:$E,0)),""))</f>
        <v/>
      </c>
      <c r="AE6412">
        <f>IF(OR($B6412="",$U6412=""),"",$U6412&amp;" &amp; "&amp;IF(OR($AD6412="",$AD6412=0),"Util NA",$AD6412&amp;" Util"))</f>
        <v/>
      </c>
    </row>
    <row r="6413" ht="15.75" customHeight="1" s="42">
      <c r="A6413" s="41" t="n"/>
      <c r="G6413" s="38" t="n"/>
      <c r="H6413" s="38" t="n"/>
      <c r="I6413" s="38" t="n"/>
      <c r="J6413" s="38" t="n"/>
      <c r="K6413" s="38" t="n"/>
      <c r="L6413" s="38" t="n"/>
      <c r="N6413" s="36">
        <f>IF($B6413="","",IF($C6413="SUPERSTORE","Superstore","DH"))</f>
        <v/>
      </c>
      <c r="O6413" s="36">
        <f>IF($B6413="","",IFERROR(VLOOKUP($B6413,Mapping!$A:$C,2,0),"Not Mapped"))</f>
        <v/>
      </c>
      <c r="P6413" s="36">
        <f>IF($B6413="","",IFERROR(VLOOKUP($B6413,Mapping!$A:$C,3,0),"Not Mapped"))</f>
        <v/>
      </c>
      <c r="Q6413" s="36">
        <f>IF($B6413="","",IFERROR(VLOOKUP($O6413,Leaders!$A:$B,2,0),"Not Mapped"))</f>
        <v/>
      </c>
      <c r="R6413" s="36">
        <f>IF($B6413="","",IF(COUNTIF(Exclusions!$A:$A,$B6413)&gt;0,"Yes","No"))</f>
        <v/>
      </c>
      <c r="S6413" s="38">
        <f>IF($B6413="","",MIN(1,DAY($A6413)/IF($N6413="Superstore",Settings!$B$5,Settings!$B$4)))</f>
        <v/>
      </c>
      <c r="T6413" s="38">
        <f>IF(OR($B6413="",$G6413="",$S6413=0),"",$G6413/$S6413)</f>
        <v/>
      </c>
      <c r="U6413" s="36">
        <f>IF($T6413="","",IF($T6413&lt;Settings!$B$8,"Critical",IF($T6413&lt;Settings!$B$9,"Semi Critical","Non Critical")))</f>
        <v/>
      </c>
      <c r="V6413" s="28" t="n"/>
      <c r="Z6413">
        <f>IF($B6413="","",IFERROR(VLOOKUP($B6413,'Plan HC for CCA'!$A:$B,2,0),""))</f>
        <v/>
      </c>
      <c r="AA6413">
        <f>IF(OR($B6413="",$Z6413=""),"",IF(N($M6413)&lt;$Z6413,"Delta","No Delta"))</f>
        <v/>
      </c>
      <c r="AB6413">
        <f>IF(OR($B6413="",$Z6413=""),"",MAX(0,$Z6413-N($M6413)))</f>
        <v/>
      </c>
      <c r="AC6413" s="46">
        <f>IF($B6413="","",IFERROR(INDEX('CCA Util %'!$H:$H,MATCH($B6413,'CCA Util %'!$E:$E,0)),""))</f>
        <v/>
      </c>
      <c r="AD6413">
        <f>IF($B6413="","",IFERROR(INDEX('CCA Util %'!$G:$G,MATCH($B6413,'CCA Util %'!$E:$E,0)),""))</f>
        <v/>
      </c>
      <c r="AE6413">
        <f>IF(OR($B6413="",$U6413=""),"",$U6413&amp;" &amp; "&amp;IF(OR($AD6413="",$AD6413=0),"Util NA",$AD6413&amp;" Util"))</f>
        <v/>
      </c>
    </row>
    <row r="6414" ht="15.75" customHeight="1" s="42">
      <c r="A6414" s="41" t="n"/>
      <c r="G6414" s="38" t="n"/>
      <c r="H6414" s="38" t="n"/>
      <c r="I6414" s="38" t="n"/>
      <c r="J6414" s="38" t="n"/>
      <c r="K6414" s="38" t="n"/>
      <c r="L6414" s="38" t="n"/>
      <c r="N6414" s="36">
        <f>IF($B6414="","",IF($C6414="SUPERSTORE","Superstore","DH"))</f>
        <v/>
      </c>
      <c r="O6414" s="36">
        <f>IF($B6414="","",IFERROR(VLOOKUP($B6414,Mapping!$A:$C,2,0),"Not Mapped"))</f>
        <v/>
      </c>
      <c r="P6414" s="36">
        <f>IF($B6414="","",IFERROR(VLOOKUP($B6414,Mapping!$A:$C,3,0),"Not Mapped"))</f>
        <v/>
      </c>
      <c r="Q6414" s="36">
        <f>IF($B6414="","",IFERROR(VLOOKUP($O6414,Leaders!$A:$B,2,0),"Not Mapped"))</f>
        <v/>
      </c>
      <c r="R6414" s="36">
        <f>IF($B6414="","",IF(COUNTIF(Exclusions!$A:$A,$B6414)&gt;0,"Yes","No"))</f>
        <v/>
      </c>
      <c r="S6414" s="38">
        <f>IF($B6414="","",MIN(1,DAY($A6414)/IF($N6414="Superstore",Settings!$B$5,Settings!$B$4)))</f>
        <v/>
      </c>
      <c r="T6414" s="38">
        <f>IF(OR($B6414="",$G6414="",$S6414=0),"",$G6414/$S6414)</f>
        <v/>
      </c>
      <c r="U6414" s="36">
        <f>IF($T6414="","",IF($T6414&lt;Settings!$B$8,"Critical",IF($T6414&lt;Settings!$B$9,"Semi Critical","Non Critical")))</f>
        <v/>
      </c>
      <c r="V6414" s="28" t="n"/>
      <c r="Z6414">
        <f>IF($B6414="","",IFERROR(VLOOKUP($B6414,'Plan HC for CCA'!$A:$B,2,0),""))</f>
        <v/>
      </c>
      <c r="AA6414">
        <f>IF(OR($B6414="",$Z6414=""),"",IF(N($M6414)&lt;$Z6414,"Delta","No Delta"))</f>
        <v/>
      </c>
      <c r="AB6414">
        <f>IF(OR($B6414="",$Z6414=""),"",MAX(0,$Z6414-N($M6414)))</f>
        <v/>
      </c>
      <c r="AC6414" s="46">
        <f>IF($B6414="","",IFERROR(INDEX('CCA Util %'!$H:$H,MATCH($B6414,'CCA Util %'!$E:$E,0)),""))</f>
        <v/>
      </c>
      <c r="AD6414">
        <f>IF($B6414="","",IFERROR(INDEX('CCA Util %'!$G:$G,MATCH($B6414,'CCA Util %'!$E:$E,0)),""))</f>
        <v/>
      </c>
      <c r="AE6414">
        <f>IF(OR($B6414="",$U6414=""),"",$U6414&amp;" &amp; "&amp;IF(OR($AD6414="",$AD6414=0),"Util NA",$AD6414&amp;" Util"))</f>
        <v/>
      </c>
    </row>
    <row r="6415" ht="15.75" customHeight="1" s="42">
      <c r="A6415" s="41" t="n"/>
      <c r="G6415" s="38" t="n"/>
      <c r="H6415" s="38" t="n"/>
      <c r="I6415" s="38" t="n"/>
      <c r="J6415" s="38" t="n"/>
      <c r="K6415" s="38" t="n"/>
      <c r="L6415" s="38" t="n"/>
      <c r="N6415" s="36">
        <f>IF($B6415="","",IF($C6415="SUPERSTORE","Superstore","DH"))</f>
        <v/>
      </c>
      <c r="O6415" s="36">
        <f>IF($B6415="","",IFERROR(VLOOKUP($B6415,Mapping!$A:$C,2,0),"Not Mapped"))</f>
        <v/>
      </c>
      <c r="P6415" s="36">
        <f>IF($B6415="","",IFERROR(VLOOKUP($B6415,Mapping!$A:$C,3,0),"Not Mapped"))</f>
        <v/>
      </c>
      <c r="Q6415" s="36">
        <f>IF($B6415="","",IFERROR(VLOOKUP($O6415,Leaders!$A:$B,2,0),"Not Mapped"))</f>
        <v/>
      </c>
      <c r="R6415" s="36">
        <f>IF($B6415="","",IF(COUNTIF(Exclusions!$A:$A,$B6415)&gt;0,"Yes","No"))</f>
        <v/>
      </c>
      <c r="S6415" s="38">
        <f>IF($B6415="","",MIN(1,DAY($A6415)/IF($N6415="Superstore",Settings!$B$5,Settings!$B$4)))</f>
        <v/>
      </c>
      <c r="T6415" s="38">
        <f>IF(OR($B6415="",$G6415="",$S6415=0),"",$G6415/$S6415)</f>
        <v/>
      </c>
      <c r="U6415" s="36">
        <f>IF($T6415="","",IF($T6415&lt;Settings!$B$8,"Critical",IF($T6415&lt;Settings!$B$9,"Semi Critical","Non Critical")))</f>
        <v/>
      </c>
      <c r="V6415" s="28" t="n"/>
      <c r="Z6415">
        <f>IF($B6415="","",IFERROR(VLOOKUP($B6415,'Plan HC for CCA'!$A:$B,2,0),""))</f>
        <v/>
      </c>
      <c r="AA6415">
        <f>IF(OR($B6415="",$Z6415=""),"",IF(N($M6415)&lt;$Z6415,"Delta","No Delta"))</f>
        <v/>
      </c>
      <c r="AB6415">
        <f>IF(OR($B6415="",$Z6415=""),"",MAX(0,$Z6415-N($M6415)))</f>
        <v/>
      </c>
      <c r="AC6415" s="46">
        <f>IF($B6415="","",IFERROR(INDEX('CCA Util %'!$H:$H,MATCH($B6415,'CCA Util %'!$E:$E,0)),""))</f>
        <v/>
      </c>
      <c r="AD6415">
        <f>IF($B6415="","",IFERROR(INDEX('CCA Util %'!$G:$G,MATCH($B6415,'CCA Util %'!$E:$E,0)),""))</f>
        <v/>
      </c>
      <c r="AE6415">
        <f>IF(OR($B6415="",$U6415=""),"",$U6415&amp;" &amp; "&amp;IF(OR($AD6415="",$AD6415=0),"Util NA",$AD6415&amp;" Util"))</f>
        <v/>
      </c>
    </row>
    <row r="6416" ht="15.75" customHeight="1" s="42">
      <c r="A6416" s="41" t="n"/>
      <c r="G6416" s="38" t="n"/>
      <c r="H6416" s="38" t="n"/>
      <c r="I6416" s="38" t="n"/>
      <c r="J6416" s="38" t="n"/>
      <c r="K6416" s="38" t="n"/>
      <c r="L6416" s="38" t="n"/>
      <c r="N6416" s="36">
        <f>IF($B6416="","",IF($C6416="SUPERSTORE","Superstore","DH"))</f>
        <v/>
      </c>
      <c r="O6416" s="36">
        <f>IF($B6416="","",IFERROR(VLOOKUP($B6416,Mapping!$A:$C,2,0),"Not Mapped"))</f>
        <v/>
      </c>
      <c r="P6416" s="36">
        <f>IF($B6416="","",IFERROR(VLOOKUP($B6416,Mapping!$A:$C,3,0),"Not Mapped"))</f>
        <v/>
      </c>
      <c r="Q6416" s="36">
        <f>IF($B6416="","",IFERROR(VLOOKUP($O6416,Leaders!$A:$B,2,0),"Not Mapped"))</f>
        <v/>
      </c>
      <c r="R6416" s="36">
        <f>IF($B6416="","",IF(COUNTIF(Exclusions!$A:$A,$B6416)&gt;0,"Yes","No"))</f>
        <v/>
      </c>
      <c r="S6416" s="38">
        <f>IF($B6416="","",MIN(1,DAY($A6416)/IF($N6416="Superstore",Settings!$B$5,Settings!$B$4)))</f>
        <v/>
      </c>
      <c r="T6416" s="38">
        <f>IF(OR($B6416="",$G6416="",$S6416=0),"",$G6416/$S6416)</f>
        <v/>
      </c>
      <c r="U6416" s="36">
        <f>IF($T6416="","",IF($T6416&lt;Settings!$B$8,"Critical",IF($T6416&lt;Settings!$B$9,"Semi Critical","Non Critical")))</f>
        <v/>
      </c>
      <c r="V6416" s="28" t="n"/>
      <c r="Z6416">
        <f>IF($B6416="","",IFERROR(VLOOKUP($B6416,'Plan HC for CCA'!$A:$B,2,0),""))</f>
        <v/>
      </c>
      <c r="AA6416">
        <f>IF(OR($B6416="",$Z6416=""),"",IF(N($M6416)&lt;$Z6416,"Delta","No Delta"))</f>
        <v/>
      </c>
      <c r="AB6416">
        <f>IF(OR($B6416="",$Z6416=""),"",MAX(0,$Z6416-N($M6416)))</f>
        <v/>
      </c>
      <c r="AC6416" s="46">
        <f>IF($B6416="","",IFERROR(INDEX('CCA Util %'!$H:$H,MATCH($B6416,'CCA Util %'!$E:$E,0)),""))</f>
        <v/>
      </c>
      <c r="AD6416">
        <f>IF($B6416="","",IFERROR(INDEX('CCA Util %'!$G:$G,MATCH($B6416,'CCA Util %'!$E:$E,0)),""))</f>
        <v/>
      </c>
      <c r="AE6416">
        <f>IF(OR($B6416="",$U6416=""),"",$U6416&amp;" &amp; "&amp;IF(OR($AD6416="",$AD6416=0),"Util NA",$AD6416&amp;" Util"))</f>
        <v/>
      </c>
    </row>
    <row r="6417" ht="15.75" customHeight="1" s="42">
      <c r="A6417" s="41" t="n"/>
      <c r="G6417" s="38" t="n"/>
      <c r="H6417" s="38" t="n"/>
      <c r="I6417" s="38" t="n"/>
      <c r="J6417" s="38" t="n"/>
      <c r="K6417" s="38" t="n"/>
      <c r="L6417" s="38" t="n"/>
      <c r="N6417" s="36">
        <f>IF($B6417="","",IF($C6417="SUPERSTORE","Superstore","DH"))</f>
        <v/>
      </c>
      <c r="O6417" s="36">
        <f>IF($B6417="","",IFERROR(VLOOKUP($B6417,Mapping!$A:$C,2,0),"Not Mapped"))</f>
        <v/>
      </c>
      <c r="P6417" s="36">
        <f>IF($B6417="","",IFERROR(VLOOKUP($B6417,Mapping!$A:$C,3,0),"Not Mapped"))</f>
        <v/>
      </c>
      <c r="Q6417" s="36">
        <f>IF($B6417="","",IFERROR(VLOOKUP($O6417,Leaders!$A:$B,2,0),"Not Mapped"))</f>
        <v/>
      </c>
      <c r="R6417" s="36">
        <f>IF($B6417="","",IF(COUNTIF(Exclusions!$A:$A,$B6417)&gt;0,"Yes","No"))</f>
        <v/>
      </c>
      <c r="S6417" s="38">
        <f>IF($B6417="","",MIN(1,DAY($A6417)/IF($N6417="Superstore",Settings!$B$5,Settings!$B$4)))</f>
        <v/>
      </c>
      <c r="T6417" s="38">
        <f>IF(OR($B6417="",$G6417="",$S6417=0),"",$G6417/$S6417)</f>
        <v/>
      </c>
      <c r="U6417" s="36">
        <f>IF($T6417="","",IF($T6417&lt;Settings!$B$8,"Critical",IF($T6417&lt;Settings!$B$9,"Semi Critical","Non Critical")))</f>
        <v/>
      </c>
      <c r="V6417" s="28" t="n"/>
      <c r="Z6417">
        <f>IF($B6417="","",IFERROR(VLOOKUP($B6417,'Plan HC for CCA'!$A:$B,2,0),""))</f>
        <v/>
      </c>
      <c r="AA6417">
        <f>IF(OR($B6417="",$Z6417=""),"",IF(N($M6417)&lt;$Z6417,"Delta","No Delta"))</f>
        <v/>
      </c>
      <c r="AB6417">
        <f>IF(OR($B6417="",$Z6417=""),"",MAX(0,$Z6417-N($M6417)))</f>
        <v/>
      </c>
      <c r="AC6417" s="46">
        <f>IF($B6417="","",IFERROR(INDEX('CCA Util %'!$H:$H,MATCH($B6417,'CCA Util %'!$E:$E,0)),""))</f>
        <v/>
      </c>
      <c r="AD6417">
        <f>IF($B6417="","",IFERROR(INDEX('CCA Util %'!$G:$G,MATCH($B6417,'CCA Util %'!$E:$E,0)),""))</f>
        <v/>
      </c>
      <c r="AE6417">
        <f>IF(OR($B6417="",$U6417=""),"",$U6417&amp;" &amp; "&amp;IF(OR($AD6417="",$AD6417=0),"Util NA",$AD6417&amp;" Util"))</f>
        <v/>
      </c>
    </row>
    <row r="6418" ht="15.75" customHeight="1" s="42">
      <c r="A6418" s="41" t="n"/>
      <c r="G6418" s="38" t="n"/>
      <c r="H6418" s="38" t="n"/>
      <c r="I6418" s="38" t="n"/>
      <c r="J6418" s="38" t="n"/>
      <c r="K6418" s="38" t="n"/>
      <c r="L6418" s="38" t="n"/>
      <c r="N6418" s="36">
        <f>IF($B6418="","",IF($C6418="SUPERSTORE","Superstore","DH"))</f>
        <v/>
      </c>
      <c r="O6418" s="36">
        <f>IF($B6418="","",IFERROR(VLOOKUP($B6418,Mapping!$A:$C,2,0),"Not Mapped"))</f>
        <v/>
      </c>
      <c r="P6418" s="36">
        <f>IF($B6418="","",IFERROR(VLOOKUP($B6418,Mapping!$A:$C,3,0),"Not Mapped"))</f>
        <v/>
      </c>
      <c r="Q6418" s="36">
        <f>IF($B6418="","",IFERROR(VLOOKUP($O6418,Leaders!$A:$B,2,0),"Not Mapped"))</f>
        <v/>
      </c>
      <c r="R6418" s="36">
        <f>IF($B6418="","",IF(COUNTIF(Exclusions!$A:$A,$B6418)&gt;0,"Yes","No"))</f>
        <v/>
      </c>
      <c r="S6418" s="38">
        <f>IF($B6418="","",MIN(1,DAY($A6418)/IF($N6418="Superstore",Settings!$B$5,Settings!$B$4)))</f>
        <v/>
      </c>
      <c r="T6418" s="38">
        <f>IF(OR($B6418="",$G6418="",$S6418=0),"",$G6418/$S6418)</f>
        <v/>
      </c>
      <c r="U6418" s="36">
        <f>IF($T6418="","",IF($T6418&lt;Settings!$B$8,"Critical",IF($T6418&lt;Settings!$B$9,"Semi Critical","Non Critical")))</f>
        <v/>
      </c>
      <c r="V6418" s="28" t="n"/>
      <c r="Z6418">
        <f>IF($B6418="","",IFERROR(VLOOKUP($B6418,'Plan HC for CCA'!$A:$B,2,0),""))</f>
        <v/>
      </c>
      <c r="AA6418">
        <f>IF(OR($B6418="",$Z6418=""),"",IF(N($M6418)&lt;$Z6418,"Delta","No Delta"))</f>
        <v/>
      </c>
      <c r="AB6418">
        <f>IF(OR($B6418="",$Z6418=""),"",MAX(0,$Z6418-N($M6418)))</f>
        <v/>
      </c>
      <c r="AC6418" s="46">
        <f>IF($B6418="","",IFERROR(INDEX('CCA Util %'!$H:$H,MATCH($B6418,'CCA Util %'!$E:$E,0)),""))</f>
        <v/>
      </c>
      <c r="AD6418">
        <f>IF($B6418="","",IFERROR(INDEX('CCA Util %'!$G:$G,MATCH($B6418,'CCA Util %'!$E:$E,0)),""))</f>
        <v/>
      </c>
      <c r="AE6418">
        <f>IF(OR($B6418="",$U6418=""),"",$U6418&amp;" &amp; "&amp;IF(OR($AD6418="",$AD6418=0),"Util NA",$AD6418&amp;" Util"))</f>
        <v/>
      </c>
    </row>
    <row r="6419" ht="15.75" customHeight="1" s="42">
      <c r="A6419" s="41" t="n"/>
      <c r="G6419" s="38" t="n"/>
      <c r="H6419" s="38" t="n"/>
      <c r="I6419" s="38" t="n"/>
      <c r="J6419" s="38" t="n"/>
      <c r="K6419" s="38" t="n"/>
      <c r="L6419" s="38" t="n"/>
      <c r="N6419" s="36">
        <f>IF($B6419="","",IF($C6419="SUPERSTORE","Superstore","DH"))</f>
        <v/>
      </c>
      <c r="O6419" s="36">
        <f>IF($B6419="","",IFERROR(VLOOKUP($B6419,Mapping!$A:$C,2,0),"Not Mapped"))</f>
        <v/>
      </c>
      <c r="P6419" s="36">
        <f>IF($B6419="","",IFERROR(VLOOKUP($B6419,Mapping!$A:$C,3,0),"Not Mapped"))</f>
        <v/>
      </c>
      <c r="Q6419" s="36">
        <f>IF($B6419="","",IFERROR(VLOOKUP($O6419,Leaders!$A:$B,2,0),"Not Mapped"))</f>
        <v/>
      </c>
      <c r="R6419" s="36">
        <f>IF($B6419="","",IF(COUNTIF(Exclusions!$A:$A,$B6419)&gt;0,"Yes","No"))</f>
        <v/>
      </c>
      <c r="S6419" s="38">
        <f>IF($B6419="","",MIN(1,DAY($A6419)/IF($N6419="Superstore",Settings!$B$5,Settings!$B$4)))</f>
        <v/>
      </c>
      <c r="T6419" s="38">
        <f>IF(OR($B6419="",$G6419="",$S6419=0),"",$G6419/$S6419)</f>
        <v/>
      </c>
      <c r="U6419" s="36">
        <f>IF($T6419="","",IF($T6419&lt;Settings!$B$8,"Critical",IF($T6419&lt;Settings!$B$9,"Semi Critical","Non Critical")))</f>
        <v/>
      </c>
      <c r="V6419" s="28" t="n"/>
      <c r="Z6419">
        <f>IF($B6419="","",IFERROR(VLOOKUP($B6419,'Plan HC for CCA'!$A:$B,2,0),""))</f>
        <v/>
      </c>
      <c r="AA6419">
        <f>IF(OR($B6419="",$Z6419=""),"",IF(N($M6419)&lt;$Z6419,"Delta","No Delta"))</f>
        <v/>
      </c>
      <c r="AB6419">
        <f>IF(OR($B6419="",$Z6419=""),"",MAX(0,$Z6419-N($M6419)))</f>
        <v/>
      </c>
      <c r="AC6419" s="46">
        <f>IF($B6419="","",IFERROR(INDEX('CCA Util %'!$H:$H,MATCH($B6419,'CCA Util %'!$E:$E,0)),""))</f>
        <v/>
      </c>
      <c r="AD6419">
        <f>IF($B6419="","",IFERROR(INDEX('CCA Util %'!$G:$G,MATCH($B6419,'CCA Util %'!$E:$E,0)),""))</f>
        <v/>
      </c>
      <c r="AE6419">
        <f>IF(OR($B6419="",$U6419=""),"",$U6419&amp;" &amp; "&amp;IF(OR($AD6419="",$AD6419=0),"Util NA",$AD6419&amp;" Util"))</f>
        <v/>
      </c>
    </row>
    <row r="6420" ht="15.75" customHeight="1" s="42">
      <c r="A6420" s="41" t="n"/>
      <c r="G6420" s="38" t="n"/>
      <c r="H6420" s="38" t="n"/>
      <c r="I6420" s="38" t="n"/>
      <c r="J6420" s="38" t="n"/>
      <c r="K6420" s="38" t="n"/>
      <c r="L6420" s="38" t="n"/>
      <c r="N6420" s="36">
        <f>IF($B6420="","",IF($C6420="SUPERSTORE","Superstore","DH"))</f>
        <v/>
      </c>
      <c r="O6420" s="36">
        <f>IF($B6420="","",IFERROR(VLOOKUP($B6420,Mapping!$A:$C,2,0),"Not Mapped"))</f>
        <v/>
      </c>
      <c r="P6420" s="36">
        <f>IF($B6420="","",IFERROR(VLOOKUP($B6420,Mapping!$A:$C,3,0),"Not Mapped"))</f>
        <v/>
      </c>
      <c r="Q6420" s="36">
        <f>IF($B6420="","",IFERROR(VLOOKUP($O6420,Leaders!$A:$B,2,0),"Not Mapped"))</f>
        <v/>
      </c>
      <c r="R6420" s="36">
        <f>IF($B6420="","",IF(COUNTIF(Exclusions!$A:$A,$B6420)&gt;0,"Yes","No"))</f>
        <v/>
      </c>
      <c r="S6420" s="38">
        <f>IF($B6420="","",MIN(1,DAY($A6420)/IF($N6420="Superstore",Settings!$B$5,Settings!$B$4)))</f>
        <v/>
      </c>
      <c r="T6420" s="38">
        <f>IF(OR($B6420="",$G6420="",$S6420=0),"",$G6420/$S6420)</f>
        <v/>
      </c>
      <c r="U6420" s="36">
        <f>IF($T6420="","",IF($T6420&lt;Settings!$B$8,"Critical",IF($T6420&lt;Settings!$B$9,"Semi Critical","Non Critical")))</f>
        <v/>
      </c>
      <c r="V6420" s="28" t="n"/>
      <c r="Z6420">
        <f>IF($B6420="","",IFERROR(VLOOKUP($B6420,'Plan HC for CCA'!$A:$B,2,0),""))</f>
        <v/>
      </c>
      <c r="AA6420">
        <f>IF(OR($B6420="",$Z6420=""),"",IF(N($M6420)&lt;$Z6420,"Delta","No Delta"))</f>
        <v/>
      </c>
      <c r="AB6420">
        <f>IF(OR($B6420="",$Z6420=""),"",MAX(0,$Z6420-N($M6420)))</f>
        <v/>
      </c>
      <c r="AC6420" s="46">
        <f>IF($B6420="","",IFERROR(INDEX('CCA Util %'!$H:$H,MATCH($B6420,'CCA Util %'!$E:$E,0)),""))</f>
        <v/>
      </c>
      <c r="AD6420">
        <f>IF($B6420="","",IFERROR(INDEX('CCA Util %'!$G:$G,MATCH($B6420,'CCA Util %'!$E:$E,0)),""))</f>
        <v/>
      </c>
      <c r="AE6420">
        <f>IF(OR($B6420="",$U6420=""),"",$U6420&amp;" &amp; "&amp;IF(OR($AD6420="",$AD6420=0),"Util NA",$AD6420&amp;" Util"))</f>
        <v/>
      </c>
    </row>
    <row r="6421" ht="15.75" customHeight="1" s="42">
      <c r="A6421" s="41" t="n"/>
      <c r="G6421" s="38" t="n"/>
      <c r="H6421" s="38" t="n"/>
      <c r="I6421" s="38" t="n"/>
      <c r="J6421" s="38" t="n"/>
      <c r="K6421" s="38" t="n"/>
      <c r="L6421" s="38" t="n"/>
      <c r="N6421" s="36">
        <f>IF($B6421="","",IF($C6421="SUPERSTORE","Superstore","DH"))</f>
        <v/>
      </c>
      <c r="O6421" s="36">
        <f>IF($B6421="","",IFERROR(VLOOKUP($B6421,Mapping!$A:$C,2,0),"Not Mapped"))</f>
        <v/>
      </c>
      <c r="P6421" s="36">
        <f>IF($B6421="","",IFERROR(VLOOKUP($B6421,Mapping!$A:$C,3,0),"Not Mapped"))</f>
        <v/>
      </c>
      <c r="Q6421" s="36">
        <f>IF($B6421="","",IFERROR(VLOOKUP($O6421,Leaders!$A:$B,2,0),"Not Mapped"))</f>
        <v/>
      </c>
      <c r="R6421" s="36">
        <f>IF($B6421="","",IF(COUNTIF(Exclusions!$A:$A,$B6421)&gt;0,"Yes","No"))</f>
        <v/>
      </c>
      <c r="S6421" s="38">
        <f>IF($B6421="","",MIN(1,DAY($A6421)/IF($N6421="Superstore",Settings!$B$5,Settings!$B$4)))</f>
        <v/>
      </c>
      <c r="T6421" s="38">
        <f>IF(OR($B6421="",$G6421="",$S6421=0),"",$G6421/$S6421)</f>
        <v/>
      </c>
      <c r="U6421" s="36">
        <f>IF($T6421="","",IF($T6421&lt;Settings!$B$8,"Critical",IF($T6421&lt;Settings!$B$9,"Semi Critical","Non Critical")))</f>
        <v/>
      </c>
      <c r="V6421" s="28" t="n"/>
      <c r="Z6421">
        <f>IF($B6421="","",IFERROR(VLOOKUP($B6421,'Plan HC for CCA'!$A:$B,2,0),""))</f>
        <v/>
      </c>
      <c r="AA6421">
        <f>IF(OR($B6421="",$Z6421=""),"",IF(N($M6421)&lt;$Z6421,"Delta","No Delta"))</f>
        <v/>
      </c>
      <c r="AB6421">
        <f>IF(OR($B6421="",$Z6421=""),"",MAX(0,$Z6421-N($M6421)))</f>
        <v/>
      </c>
      <c r="AC6421" s="46">
        <f>IF($B6421="","",IFERROR(INDEX('CCA Util %'!$H:$H,MATCH($B6421,'CCA Util %'!$E:$E,0)),""))</f>
        <v/>
      </c>
      <c r="AD6421">
        <f>IF($B6421="","",IFERROR(INDEX('CCA Util %'!$G:$G,MATCH($B6421,'CCA Util %'!$E:$E,0)),""))</f>
        <v/>
      </c>
      <c r="AE6421">
        <f>IF(OR($B6421="",$U6421=""),"",$U6421&amp;" &amp; "&amp;IF(OR($AD6421="",$AD6421=0),"Util NA",$AD6421&amp;" Util"))</f>
        <v/>
      </c>
    </row>
    <row r="6422" ht="15.75" customHeight="1" s="42">
      <c r="A6422" s="41" t="n"/>
      <c r="G6422" s="38" t="n"/>
      <c r="H6422" s="38" t="n"/>
      <c r="I6422" s="38" t="n"/>
      <c r="J6422" s="38" t="n"/>
      <c r="K6422" s="38" t="n"/>
      <c r="L6422" s="38" t="n"/>
      <c r="N6422" s="36">
        <f>IF($B6422="","",IF($C6422="SUPERSTORE","Superstore","DH"))</f>
        <v/>
      </c>
      <c r="O6422" s="36">
        <f>IF($B6422="","",IFERROR(VLOOKUP($B6422,Mapping!$A:$C,2,0),"Not Mapped"))</f>
        <v/>
      </c>
      <c r="P6422" s="36">
        <f>IF($B6422="","",IFERROR(VLOOKUP($B6422,Mapping!$A:$C,3,0),"Not Mapped"))</f>
        <v/>
      </c>
      <c r="Q6422" s="36">
        <f>IF($B6422="","",IFERROR(VLOOKUP($O6422,Leaders!$A:$B,2,0),"Not Mapped"))</f>
        <v/>
      </c>
      <c r="R6422" s="36">
        <f>IF($B6422="","",IF(COUNTIF(Exclusions!$A:$A,$B6422)&gt;0,"Yes","No"))</f>
        <v/>
      </c>
      <c r="S6422" s="38">
        <f>IF($B6422="","",MIN(1,DAY($A6422)/IF($N6422="Superstore",Settings!$B$5,Settings!$B$4)))</f>
        <v/>
      </c>
      <c r="T6422" s="38">
        <f>IF(OR($B6422="",$G6422="",$S6422=0),"",$G6422/$S6422)</f>
        <v/>
      </c>
      <c r="U6422" s="36">
        <f>IF($T6422="","",IF($T6422&lt;Settings!$B$8,"Critical",IF($T6422&lt;Settings!$B$9,"Semi Critical","Non Critical")))</f>
        <v/>
      </c>
      <c r="V6422" s="28" t="n"/>
      <c r="Z6422">
        <f>IF($B6422="","",IFERROR(VLOOKUP($B6422,'Plan HC for CCA'!$A:$B,2,0),""))</f>
        <v/>
      </c>
      <c r="AA6422">
        <f>IF(OR($B6422="",$Z6422=""),"",IF(N($M6422)&lt;$Z6422,"Delta","No Delta"))</f>
        <v/>
      </c>
      <c r="AB6422">
        <f>IF(OR($B6422="",$Z6422=""),"",MAX(0,$Z6422-N($M6422)))</f>
        <v/>
      </c>
      <c r="AC6422" s="46">
        <f>IF($B6422="","",IFERROR(INDEX('CCA Util %'!$H:$H,MATCH($B6422,'CCA Util %'!$E:$E,0)),""))</f>
        <v/>
      </c>
      <c r="AD6422">
        <f>IF($B6422="","",IFERROR(INDEX('CCA Util %'!$G:$G,MATCH($B6422,'CCA Util %'!$E:$E,0)),""))</f>
        <v/>
      </c>
      <c r="AE6422">
        <f>IF(OR($B6422="",$U6422=""),"",$U6422&amp;" &amp; "&amp;IF(OR($AD6422="",$AD6422=0),"Util NA",$AD6422&amp;" Util"))</f>
        <v/>
      </c>
    </row>
    <row r="6423" ht="15.75" customHeight="1" s="42">
      <c r="A6423" s="41" t="n"/>
      <c r="G6423" s="38" t="n"/>
      <c r="H6423" s="38" t="n"/>
      <c r="I6423" s="38" t="n"/>
      <c r="J6423" s="38" t="n"/>
      <c r="K6423" s="38" t="n"/>
      <c r="L6423" s="38" t="n"/>
      <c r="N6423" s="36">
        <f>IF($B6423="","",IF($C6423="SUPERSTORE","Superstore","DH"))</f>
        <v/>
      </c>
      <c r="O6423" s="36">
        <f>IF($B6423="","",IFERROR(VLOOKUP($B6423,Mapping!$A:$C,2,0),"Not Mapped"))</f>
        <v/>
      </c>
      <c r="P6423" s="36">
        <f>IF($B6423="","",IFERROR(VLOOKUP($B6423,Mapping!$A:$C,3,0),"Not Mapped"))</f>
        <v/>
      </c>
      <c r="Q6423" s="36">
        <f>IF($B6423="","",IFERROR(VLOOKUP($O6423,Leaders!$A:$B,2,0),"Not Mapped"))</f>
        <v/>
      </c>
      <c r="R6423" s="36">
        <f>IF($B6423="","",IF(COUNTIF(Exclusions!$A:$A,$B6423)&gt;0,"Yes","No"))</f>
        <v/>
      </c>
      <c r="S6423" s="38">
        <f>IF($B6423="","",MIN(1,DAY($A6423)/IF($N6423="Superstore",Settings!$B$5,Settings!$B$4)))</f>
        <v/>
      </c>
      <c r="T6423" s="38">
        <f>IF(OR($B6423="",$G6423="",$S6423=0),"",$G6423/$S6423)</f>
        <v/>
      </c>
      <c r="U6423" s="36">
        <f>IF($T6423="","",IF($T6423&lt;Settings!$B$8,"Critical",IF($T6423&lt;Settings!$B$9,"Semi Critical","Non Critical")))</f>
        <v/>
      </c>
      <c r="V6423" s="28" t="n"/>
      <c r="Z6423">
        <f>IF($B6423="","",IFERROR(VLOOKUP($B6423,'Plan HC for CCA'!$A:$B,2,0),""))</f>
        <v/>
      </c>
      <c r="AA6423">
        <f>IF(OR($B6423="",$Z6423=""),"",IF(N($M6423)&lt;$Z6423,"Delta","No Delta"))</f>
        <v/>
      </c>
      <c r="AB6423">
        <f>IF(OR($B6423="",$Z6423=""),"",MAX(0,$Z6423-N($M6423)))</f>
        <v/>
      </c>
      <c r="AC6423" s="46">
        <f>IF($B6423="","",IFERROR(INDEX('CCA Util %'!$H:$H,MATCH($B6423,'CCA Util %'!$E:$E,0)),""))</f>
        <v/>
      </c>
      <c r="AD6423">
        <f>IF($B6423="","",IFERROR(INDEX('CCA Util %'!$G:$G,MATCH($B6423,'CCA Util %'!$E:$E,0)),""))</f>
        <v/>
      </c>
      <c r="AE6423">
        <f>IF(OR($B6423="",$U6423=""),"",$U6423&amp;" &amp; "&amp;IF(OR($AD6423="",$AD6423=0),"Util NA",$AD6423&amp;" Util"))</f>
        <v/>
      </c>
    </row>
    <row r="6424" ht="15.75" customHeight="1" s="42">
      <c r="A6424" s="41" t="n"/>
      <c r="G6424" s="38" t="n"/>
      <c r="H6424" s="38" t="n"/>
      <c r="I6424" s="38" t="n"/>
      <c r="J6424" s="38" t="n"/>
      <c r="K6424" s="38" t="n"/>
      <c r="L6424" s="38" t="n"/>
      <c r="N6424" s="36">
        <f>IF($B6424="","",IF($C6424="SUPERSTORE","Superstore","DH"))</f>
        <v/>
      </c>
      <c r="O6424" s="36">
        <f>IF($B6424="","",IFERROR(VLOOKUP($B6424,Mapping!$A:$C,2,0),"Not Mapped"))</f>
        <v/>
      </c>
      <c r="P6424" s="36">
        <f>IF($B6424="","",IFERROR(VLOOKUP($B6424,Mapping!$A:$C,3,0),"Not Mapped"))</f>
        <v/>
      </c>
      <c r="Q6424" s="36">
        <f>IF($B6424="","",IFERROR(VLOOKUP($O6424,Leaders!$A:$B,2,0),"Not Mapped"))</f>
        <v/>
      </c>
      <c r="R6424" s="36">
        <f>IF($B6424="","",IF(COUNTIF(Exclusions!$A:$A,$B6424)&gt;0,"Yes","No"))</f>
        <v/>
      </c>
      <c r="S6424" s="38">
        <f>IF($B6424="","",MIN(1,DAY($A6424)/IF($N6424="Superstore",Settings!$B$5,Settings!$B$4)))</f>
        <v/>
      </c>
      <c r="T6424" s="38">
        <f>IF(OR($B6424="",$G6424="",$S6424=0),"",$G6424/$S6424)</f>
        <v/>
      </c>
      <c r="U6424" s="36">
        <f>IF($T6424="","",IF($T6424&lt;Settings!$B$8,"Critical",IF($T6424&lt;Settings!$B$9,"Semi Critical","Non Critical")))</f>
        <v/>
      </c>
      <c r="V6424" s="28" t="n"/>
      <c r="Z6424">
        <f>IF($B6424="","",IFERROR(VLOOKUP($B6424,'Plan HC for CCA'!$A:$B,2,0),""))</f>
        <v/>
      </c>
      <c r="AA6424">
        <f>IF(OR($B6424="",$Z6424=""),"",IF(N($M6424)&lt;$Z6424,"Delta","No Delta"))</f>
        <v/>
      </c>
      <c r="AB6424">
        <f>IF(OR($B6424="",$Z6424=""),"",MAX(0,$Z6424-N($M6424)))</f>
        <v/>
      </c>
      <c r="AC6424" s="46">
        <f>IF($B6424="","",IFERROR(INDEX('CCA Util %'!$H:$H,MATCH($B6424,'CCA Util %'!$E:$E,0)),""))</f>
        <v/>
      </c>
      <c r="AD6424">
        <f>IF($B6424="","",IFERROR(INDEX('CCA Util %'!$G:$G,MATCH($B6424,'CCA Util %'!$E:$E,0)),""))</f>
        <v/>
      </c>
      <c r="AE6424">
        <f>IF(OR($B6424="",$U6424=""),"",$U6424&amp;" &amp; "&amp;IF(OR($AD6424="",$AD6424=0),"Util NA",$AD6424&amp;" Util"))</f>
        <v/>
      </c>
    </row>
    <row r="6425" ht="15.75" customHeight="1" s="42">
      <c r="A6425" s="41" t="n"/>
      <c r="G6425" s="38" t="n"/>
      <c r="H6425" s="38" t="n"/>
      <c r="I6425" s="38" t="n"/>
      <c r="J6425" s="38" t="n"/>
      <c r="K6425" s="38" t="n"/>
      <c r="L6425" s="38" t="n"/>
      <c r="N6425" s="36">
        <f>IF($B6425="","",IF($C6425="SUPERSTORE","Superstore","DH"))</f>
        <v/>
      </c>
      <c r="O6425" s="36">
        <f>IF($B6425="","",IFERROR(VLOOKUP($B6425,Mapping!$A:$C,2,0),"Not Mapped"))</f>
        <v/>
      </c>
      <c r="P6425" s="36">
        <f>IF($B6425="","",IFERROR(VLOOKUP($B6425,Mapping!$A:$C,3,0),"Not Mapped"))</f>
        <v/>
      </c>
      <c r="Q6425" s="36">
        <f>IF($B6425="","",IFERROR(VLOOKUP($O6425,Leaders!$A:$B,2,0),"Not Mapped"))</f>
        <v/>
      </c>
      <c r="R6425" s="36">
        <f>IF($B6425="","",IF(COUNTIF(Exclusions!$A:$A,$B6425)&gt;0,"Yes","No"))</f>
        <v/>
      </c>
      <c r="S6425" s="38">
        <f>IF($B6425="","",MIN(1,DAY($A6425)/IF($N6425="Superstore",Settings!$B$5,Settings!$B$4)))</f>
        <v/>
      </c>
      <c r="T6425" s="38">
        <f>IF(OR($B6425="",$G6425="",$S6425=0),"",$G6425/$S6425)</f>
        <v/>
      </c>
      <c r="U6425" s="36">
        <f>IF($T6425="","",IF($T6425&lt;Settings!$B$8,"Critical",IF($T6425&lt;Settings!$B$9,"Semi Critical","Non Critical")))</f>
        <v/>
      </c>
      <c r="V6425" s="28" t="n"/>
      <c r="Z6425">
        <f>IF($B6425="","",IFERROR(VLOOKUP($B6425,'Plan HC for CCA'!$A:$B,2,0),""))</f>
        <v/>
      </c>
      <c r="AA6425">
        <f>IF(OR($B6425="",$Z6425=""),"",IF(N($M6425)&lt;$Z6425,"Delta","No Delta"))</f>
        <v/>
      </c>
      <c r="AB6425">
        <f>IF(OR($B6425="",$Z6425=""),"",MAX(0,$Z6425-N($M6425)))</f>
        <v/>
      </c>
      <c r="AC6425" s="46">
        <f>IF($B6425="","",IFERROR(INDEX('CCA Util %'!$H:$H,MATCH($B6425,'CCA Util %'!$E:$E,0)),""))</f>
        <v/>
      </c>
      <c r="AD6425">
        <f>IF($B6425="","",IFERROR(INDEX('CCA Util %'!$G:$G,MATCH($B6425,'CCA Util %'!$E:$E,0)),""))</f>
        <v/>
      </c>
      <c r="AE6425">
        <f>IF(OR($B6425="",$U6425=""),"",$U6425&amp;" &amp; "&amp;IF(OR($AD6425="",$AD6425=0),"Util NA",$AD6425&amp;" Util"))</f>
        <v/>
      </c>
    </row>
    <row r="6426" ht="15.75" customHeight="1" s="42">
      <c r="A6426" s="41" t="n"/>
      <c r="G6426" s="38" t="n"/>
      <c r="H6426" s="38" t="n"/>
      <c r="I6426" s="38" t="n"/>
      <c r="J6426" s="38" t="n"/>
      <c r="K6426" s="38" t="n"/>
      <c r="L6426" s="38" t="n"/>
      <c r="N6426" s="36">
        <f>IF($B6426="","",IF($C6426="SUPERSTORE","Superstore","DH"))</f>
        <v/>
      </c>
      <c r="O6426" s="36">
        <f>IF($B6426="","",IFERROR(VLOOKUP($B6426,Mapping!$A:$C,2,0),"Not Mapped"))</f>
        <v/>
      </c>
      <c r="P6426" s="36">
        <f>IF($B6426="","",IFERROR(VLOOKUP($B6426,Mapping!$A:$C,3,0),"Not Mapped"))</f>
        <v/>
      </c>
      <c r="Q6426" s="36">
        <f>IF($B6426="","",IFERROR(VLOOKUP($O6426,Leaders!$A:$B,2,0),"Not Mapped"))</f>
        <v/>
      </c>
      <c r="R6426" s="36">
        <f>IF($B6426="","",IF(COUNTIF(Exclusions!$A:$A,$B6426)&gt;0,"Yes","No"))</f>
        <v/>
      </c>
      <c r="S6426" s="38">
        <f>IF($B6426="","",MIN(1,DAY($A6426)/IF($N6426="Superstore",Settings!$B$5,Settings!$B$4)))</f>
        <v/>
      </c>
      <c r="T6426" s="38">
        <f>IF(OR($B6426="",$G6426="",$S6426=0),"",$G6426/$S6426)</f>
        <v/>
      </c>
      <c r="U6426" s="36">
        <f>IF($T6426="","",IF($T6426&lt;Settings!$B$8,"Critical",IF($T6426&lt;Settings!$B$9,"Semi Critical","Non Critical")))</f>
        <v/>
      </c>
      <c r="V6426" s="28" t="n"/>
      <c r="Z6426">
        <f>IF($B6426="","",IFERROR(VLOOKUP($B6426,'Plan HC for CCA'!$A:$B,2,0),""))</f>
        <v/>
      </c>
      <c r="AA6426">
        <f>IF(OR($B6426="",$Z6426=""),"",IF(N($M6426)&lt;$Z6426,"Delta","No Delta"))</f>
        <v/>
      </c>
      <c r="AB6426">
        <f>IF(OR($B6426="",$Z6426=""),"",MAX(0,$Z6426-N($M6426)))</f>
        <v/>
      </c>
      <c r="AC6426" s="46">
        <f>IF($B6426="","",IFERROR(INDEX('CCA Util %'!$H:$H,MATCH($B6426,'CCA Util %'!$E:$E,0)),""))</f>
        <v/>
      </c>
      <c r="AD6426">
        <f>IF($B6426="","",IFERROR(INDEX('CCA Util %'!$G:$G,MATCH($B6426,'CCA Util %'!$E:$E,0)),""))</f>
        <v/>
      </c>
      <c r="AE6426">
        <f>IF(OR($B6426="",$U6426=""),"",$U6426&amp;" &amp; "&amp;IF(OR($AD6426="",$AD6426=0),"Util NA",$AD6426&amp;" Util"))</f>
        <v/>
      </c>
    </row>
    <row r="6427" ht="15.75" customHeight="1" s="42">
      <c r="A6427" s="41" t="n"/>
      <c r="G6427" s="38" t="n"/>
      <c r="H6427" s="38" t="n"/>
      <c r="I6427" s="38" t="n"/>
      <c r="J6427" s="38" t="n"/>
      <c r="K6427" s="38" t="n"/>
      <c r="L6427" s="38" t="n"/>
      <c r="N6427" s="36">
        <f>IF($B6427="","",IF($C6427="SUPERSTORE","Superstore","DH"))</f>
        <v/>
      </c>
      <c r="O6427" s="36">
        <f>IF($B6427="","",IFERROR(VLOOKUP($B6427,Mapping!$A:$C,2,0),"Not Mapped"))</f>
        <v/>
      </c>
      <c r="P6427" s="36">
        <f>IF($B6427="","",IFERROR(VLOOKUP($B6427,Mapping!$A:$C,3,0),"Not Mapped"))</f>
        <v/>
      </c>
      <c r="Q6427" s="36">
        <f>IF($B6427="","",IFERROR(VLOOKUP($O6427,Leaders!$A:$B,2,0),"Not Mapped"))</f>
        <v/>
      </c>
      <c r="R6427" s="36">
        <f>IF($B6427="","",IF(COUNTIF(Exclusions!$A:$A,$B6427)&gt;0,"Yes","No"))</f>
        <v/>
      </c>
      <c r="S6427" s="38">
        <f>IF($B6427="","",MIN(1,DAY($A6427)/IF($N6427="Superstore",Settings!$B$5,Settings!$B$4)))</f>
        <v/>
      </c>
      <c r="T6427" s="38">
        <f>IF(OR($B6427="",$G6427="",$S6427=0),"",$G6427/$S6427)</f>
        <v/>
      </c>
      <c r="U6427" s="36">
        <f>IF($T6427="","",IF($T6427&lt;Settings!$B$8,"Critical",IF($T6427&lt;Settings!$B$9,"Semi Critical","Non Critical")))</f>
        <v/>
      </c>
      <c r="V6427" s="28" t="n"/>
      <c r="Z6427">
        <f>IF($B6427="","",IFERROR(VLOOKUP($B6427,'Plan HC for CCA'!$A:$B,2,0),""))</f>
        <v/>
      </c>
      <c r="AA6427">
        <f>IF(OR($B6427="",$Z6427=""),"",IF(N($M6427)&lt;$Z6427,"Delta","No Delta"))</f>
        <v/>
      </c>
      <c r="AB6427">
        <f>IF(OR($B6427="",$Z6427=""),"",MAX(0,$Z6427-N($M6427)))</f>
        <v/>
      </c>
      <c r="AC6427" s="46">
        <f>IF($B6427="","",IFERROR(INDEX('CCA Util %'!$H:$H,MATCH($B6427,'CCA Util %'!$E:$E,0)),""))</f>
        <v/>
      </c>
      <c r="AD6427">
        <f>IF($B6427="","",IFERROR(INDEX('CCA Util %'!$G:$G,MATCH($B6427,'CCA Util %'!$E:$E,0)),""))</f>
        <v/>
      </c>
      <c r="AE6427">
        <f>IF(OR($B6427="",$U6427=""),"",$U6427&amp;" &amp; "&amp;IF(OR($AD6427="",$AD6427=0),"Util NA",$AD6427&amp;" Util"))</f>
        <v/>
      </c>
    </row>
    <row r="6428" ht="15.75" customHeight="1" s="42">
      <c r="A6428" s="41" t="n"/>
      <c r="G6428" s="38" t="n"/>
      <c r="H6428" s="38" t="n"/>
      <c r="I6428" s="38" t="n"/>
      <c r="J6428" s="38" t="n"/>
      <c r="K6428" s="38" t="n"/>
      <c r="L6428" s="38" t="n"/>
      <c r="N6428" s="36">
        <f>IF($B6428="","",IF($C6428="SUPERSTORE","Superstore","DH"))</f>
        <v/>
      </c>
      <c r="O6428" s="36">
        <f>IF($B6428="","",IFERROR(VLOOKUP($B6428,Mapping!$A:$C,2,0),"Not Mapped"))</f>
        <v/>
      </c>
      <c r="P6428" s="36">
        <f>IF($B6428="","",IFERROR(VLOOKUP($B6428,Mapping!$A:$C,3,0),"Not Mapped"))</f>
        <v/>
      </c>
      <c r="Q6428" s="36">
        <f>IF($B6428="","",IFERROR(VLOOKUP($O6428,Leaders!$A:$B,2,0),"Not Mapped"))</f>
        <v/>
      </c>
      <c r="R6428" s="36">
        <f>IF($B6428="","",IF(COUNTIF(Exclusions!$A:$A,$B6428)&gt;0,"Yes","No"))</f>
        <v/>
      </c>
      <c r="S6428" s="38">
        <f>IF($B6428="","",MIN(1,DAY($A6428)/IF($N6428="Superstore",Settings!$B$5,Settings!$B$4)))</f>
        <v/>
      </c>
      <c r="T6428" s="38">
        <f>IF(OR($B6428="",$G6428="",$S6428=0),"",$G6428/$S6428)</f>
        <v/>
      </c>
      <c r="U6428" s="36">
        <f>IF($T6428="","",IF($T6428&lt;Settings!$B$8,"Critical",IF($T6428&lt;Settings!$B$9,"Semi Critical","Non Critical")))</f>
        <v/>
      </c>
      <c r="V6428" s="28" t="n"/>
      <c r="Z6428">
        <f>IF($B6428="","",IFERROR(VLOOKUP($B6428,'Plan HC for CCA'!$A:$B,2,0),""))</f>
        <v/>
      </c>
      <c r="AA6428">
        <f>IF(OR($B6428="",$Z6428=""),"",IF(N($M6428)&lt;$Z6428,"Delta","No Delta"))</f>
        <v/>
      </c>
      <c r="AB6428">
        <f>IF(OR($B6428="",$Z6428=""),"",MAX(0,$Z6428-N($M6428)))</f>
        <v/>
      </c>
      <c r="AC6428" s="46">
        <f>IF($B6428="","",IFERROR(INDEX('CCA Util %'!$H:$H,MATCH($B6428,'CCA Util %'!$E:$E,0)),""))</f>
        <v/>
      </c>
      <c r="AD6428">
        <f>IF($B6428="","",IFERROR(INDEX('CCA Util %'!$G:$G,MATCH($B6428,'CCA Util %'!$E:$E,0)),""))</f>
        <v/>
      </c>
      <c r="AE6428">
        <f>IF(OR($B6428="",$U6428=""),"",$U6428&amp;" &amp; "&amp;IF(OR($AD6428="",$AD6428=0),"Util NA",$AD6428&amp;" Util"))</f>
        <v/>
      </c>
    </row>
    <row r="6429" ht="15.75" customHeight="1" s="42">
      <c r="A6429" s="41" t="n"/>
      <c r="G6429" s="38" t="n"/>
      <c r="H6429" s="38" t="n"/>
      <c r="I6429" s="38" t="n"/>
      <c r="J6429" s="38" t="n"/>
      <c r="K6429" s="38" t="n"/>
      <c r="L6429" s="38" t="n"/>
      <c r="N6429" s="36">
        <f>IF($B6429="","",IF($C6429="SUPERSTORE","Superstore","DH"))</f>
        <v/>
      </c>
      <c r="O6429" s="36">
        <f>IF($B6429="","",IFERROR(VLOOKUP($B6429,Mapping!$A:$C,2,0),"Not Mapped"))</f>
        <v/>
      </c>
      <c r="P6429" s="36">
        <f>IF($B6429="","",IFERROR(VLOOKUP($B6429,Mapping!$A:$C,3,0),"Not Mapped"))</f>
        <v/>
      </c>
      <c r="Q6429" s="36">
        <f>IF($B6429="","",IFERROR(VLOOKUP($O6429,Leaders!$A:$B,2,0),"Not Mapped"))</f>
        <v/>
      </c>
      <c r="R6429" s="36">
        <f>IF($B6429="","",IF(COUNTIF(Exclusions!$A:$A,$B6429)&gt;0,"Yes","No"))</f>
        <v/>
      </c>
      <c r="S6429" s="38">
        <f>IF($B6429="","",MIN(1,DAY($A6429)/IF($N6429="Superstore",Settings!$B$5,Settings!$B$4)))</f>
        <v/>
      </c>
      <c r="T6429" s="38">
        <f>IF(OR($B6429="",$G6429="",$S6429=0),"",$G6429/$S6429)</f>
        <v/>
      </c>
      <c r="U6429" s="36">
        <f>IF($T6429="","",IF($T6429&lt;Settings!$B$8,"Critical",IF($T6429&lt;Settings!$B$9,"Semi Critical","Non Critical")))</f>
        <v/>
      </c>
      <c r="V6429" s="28" t="n"/>
      <c r="Z6429">
        <f>IF($B6429="","",IFERROR(VLOOKUP($B6429,'Plan HC for CCA'!$A:$B,2,0),""))</f>
        <v/>
      </c>
      <c r="AA6429">
        <f>IF(OR($B6429="",$Z6429=""),"",IF(N($M6429)&lt;$Z6429,"Delta","No Delta"))</f>
        <v/>
      </c>
      <c r="AB6429">
        <f>IF(OR($B6429="",$Z6429=""),"",MAX(0,$Z6429-N($M6429)))</f>
        <v/>
      </c>
      <c r="AC6429" s="46">
        <f>IF($B6429="","",IFERROR(INDEX('CCA Util %'!$H:$H,MATCH($B6429,'CCA Util %'!$E:$E,0)),""))</f>
        <v/>
      </c>
      <c r="AD6429">
        <f>IF($B6429="","",IFERROR(INDEX('CCA Util %'!$G:$G,MATCH($B6429,'CCA Util %'!$E:$E,0)),""))</f>
        <v/>
      </c>
      <c r="AE6429">
        <f>IF(OR($B6429="",$U6429=""),"",$U6429&amp;" &amp; "&amp;IF(OR($AD6429="",$AD6429=0),"Util NA",$AD6429&amp;" Util"))</f>
        <v/>
      </c>
    </row>
    <row r="6430" ht="15.75" customHeight="1" s="42">
      <c r="A6430" s="41" t="n"/>
      <c r="G6430" s="38" t="n"/>
      <c r="H6430" s="38" t="n"/>
      <c r="I6430" s="38" t="n"/>
      <c r="J6430" s="38" t="n"/>
      <c r="K6430" s="38" t="n"/>
      <c r="L6430" s="38" t="n"/>
      <c r="N6430" s="36">
        <f>IF($B6430="","",IF($C6430="SUPERSTORE","Superstore","DH"))</f>
        <v/>
      </c>
      <c r="O6430" s="36">
        <f>IF($B6430="","",IFERROR(VLOOKUP($B6430,Mapping!$A:$C,2,0),"Not Mapped"))</f>
        <v/>
      </c>
      <c r="P6430" s="36">
        <f>IF($B6430="","",IFERROR(VLOOKUP($B6430,Mapping!$A:$C,3,0),"Not Mapped"))</f>
        <v/>
      </c>
      <c r="Q6430" s="36">
        <f>IF($B6430="","",IFERROR(VLOOKUP($O6430,Leaders!$A:$B,2,0),"Not Mapped"))</f>
        <v/>
      </c>
      <c r="R6430" s="36">
        <f>IF($B6430="","",IF(COUNTIF(Exclusions!$A:$A,$B6430)&gt;0,"Yes","No"))</f>
        <v/>
      </c>
      <c r="S6430" s="38">
        <f>IF($B6430="","",MIN(1,DAY($A6430)/IF($N6430="Superstore",Settings!$B$5,Settings!$B$4)))</f>
        <v/>
      </c>
      <c r="T6430" s="38">
        <f>IF(OR($B6430="",$G6430="",$S6430=0),"",$G6430/$S6430)</f>
        <v/>
      </c>
      <c r="U6430" s="36">
        <f>IF($T6430="","",IF($T6430&lt;Settings!$B$8,"Critical",IF($T6430&lt;Settings!$B$9,"Semi Critical","Non Critical")))</f>
        <v/>
      </c>
      <c r="V6430" s="28" t="n"/>
      <c r="Z6430">
        <f>IF($B6430="","",IFERROR(VLOOKUP($B6430,'Plan HC for CCA'!$A:$B,2,0),""))</f>
        <v/>
      </c>
      <c r="AA6430">
        <f>IF(OR($B6430="",$Z6430=""),"",IF(N($M6430)&lt;$Z6430,"Delta","No Delta"))</f>
        <v/>
      </c>
      <c r="AB6430">
        <f>IF(OR($B6430="",$Z6430=""),"",MAX(0,$Z6430-N($M6430)))</f>
        <v/>
      </c>
      <c r="AC6430" s="46">
        <f>IF($B6430="","",IFERROR(INDEX('CCA Util %'!$H:$H,MATCH($B6430,'CCA Util %'!$E:$E,0)),""))</f>
        <v/>
      </c>
      <c r="AD6430">
        <f>IF($B6430="","",IFERROR(INDEX('CCA Util %'!$G:$G,MATCH($B6430,'CCA Util %'!$E:$E,0)),""))</f>
        <v/>
      </c>
      <c r="AE6430">
        <f>IF(OR($B6430="",$U6430=""),"",$U6430&amp;" &amp; "&amp;IF(OR($AD6430="",$AD6430=0),"Util NA",$AD6430&amp;" Util"))</f>
        <v/>
      </c>
    </row>
    <row r="6431" ht="15.75" customHeight="1" s="42">
      <c r="A6431" s="41" t="n"/>
      <c r="G6431" s="38" t="n"/>
      <c r="H6431" s="38" t="n"/>
      <c r="I6431" s="38" t="n"/>
      <c r="J6431" s="38" t="n"/>
      <c r="K6431" s="38" t="n"/>
      <c r="L6431" s="38" t="n"/>
      <c r="N6431" s="36">
        <f>IF($B6431="","",IF($C6431="SUPERSTORE","Superstore","DH"))</f>
        <v/>
      </c>
      <c r="O6431" s="36">
        <f>IF($B6431="","",IFERROR(VLOOKUP($B6431,Mapping!$A:$C,2,0),"Not Mapped"))</f>
        <v/>
      </c>
      <c r="P6431" s="36">
        <f>IF($B6431="","",IFERROR(VLOOKUP($B6431,Mapping!$A:$C,3,0),"Not Mapped"))</f>
        <v/>
      </c>
      <c r="Q6431" s="36">
        <f>IF($B6431="","",IFERROR(VLOOKUP($O6431,Leaders!$A:$B,2,0),"Not Mapped"))</f>
        <v/>
      </c>
      <c r="R6431" s="36">
        <f>IF($B6431="","",IF(COUNTIF(Exclusions!$A:$A,$B6431)&gt;0,"Yes","No"))</f>
        <v/>
      </c>
      <c r="S6431" s="38">
        <f>IF($B6431="","",MIN(1,DAY($A6431)/IF($N6431="Superstore",Settings!$B$5,Settings!$B$4)))</f>
        <v/>
      </c>
      <c r="T6431" s="38">
        <f>IF(OR($B6431="",$G6431="",$S6431=0),"",$G6431/$S6431)</f>
        <v/>
      </c>
      <c r="U6431" s="36">
        <f>IF($T6431="","",IF($T6431&lt;Settings!$B$8,"Critical",IF($T6431&lt;Settings!$B$9,"Semi Critical","Non Critical")))</f>
        <v/>
      </c>
      <c r="V6431" s="28" t="n"/>
      <c r="Z6431">
        <f>IF($B6431="","",IFERROR(VLOOKUP($B6431,'Plan HC for CCA'!$A:$B,2,0),""))</f>
        <v/>
      </c>
      <c r="AA6431">
        <f>IF(OR($B6431="",$Z6431=""),"",IF(N($M6431)&lt;$Z6431,"Delta","No Delta"))</f>
        <v/>
      </c>
      <c r="AB6431">
        <f>IF(OR($B6431="",$Z6431=""),"",MAX(0,$Z6431-N($M6431)))</f>
        <v/>
      </c>
      <c r="AC6431" s="46">
        <f>IF($B6431="","",IFERROR(INDEX('CCA Util %'!$H:$H,MATCH($B6431,'CCA Util %'!$E:$E,0)),""))</f>
        <v/>
      </c>
      <c r="AD6431">
        <f>IF($B6431="","",IFERROR(INDEX('CCA Util %'!$G:$G,MATCH($B6431,'CCA Util %'!$E:$E,0)),""))</f>
        <v/>
      </c>
      <c r="AE6431">
        <f>IF(OR($B6431="",$U6431=""),"",$U6431&amp;" &amp; "&amp;IF(OR($AD6431="",$AD6431=0),"Util NA",$AD6431&amp;" Util"))</f>
        <v/>
      </c>
    </row>
    <row r="6432" ht="15.75" customHeight="1" s="42">
      <c r="A6432" s="41" t="n"/>
      <c r="G6432" s="38" t="n"/>
      <c r="H6432" s="38" t="n"/>
      <c r="I6432" s="38" t="n"/>
      <c r="J6432" s="38" t="n"/>
      <c r="K6432" s="38" t="n"/>
      <c r="L6432" s="38" t="n"/>
      <c r="N6432" s="36">
        <f>IF($B6432="","",IF($C6432="SUPERSTORE","Superstore","DH"))</f>
        <v/>
      </c>
      <c r="O6432" s="36">
        <f>IF($B6432="","",IFERROR(VLOOKUP($B6432,Mapping!$A:$C,2,0),"Not Mapped"))</f>
        <v/>
      </c>
      <c r="P6432" s="36">
        <f>IF($B6432="","",IFERROR(VLOOKUP($B6432,Mapping!$A:$C,3,0),"Not Mapped"))</f>
        <v/>
      </c>
      <c r="Q6432" s="36">
        <f>IF($B6432="","",IFERROR(VLOOKUP($O6432,Leaders!$A:$B,2,0),"Not Mapped"))</f>
        <v/>
      </c>
      <c r="R6432" s="36">
        <f>IF($B6432="","",IF(COUNTIF(Exclusions!$A:$A,$B6432)&gt;0,"Yes","No"))</f>
        <v/>
      </c>
      <c r="S6432" s="38">
        <f>IF($B6432="","",MIN(1,DAY($A6432)/IF($N6432="Superstore",Settings!$B$5,Settings!$B$4)))</f>
        <v/>
      </c>
      <c r="T6432" s="38">
        <f>IF(OR($B6432="",$G6432="",$S6432=0),"",$G6432/$S6432)</f>
        <v/>
      </c>
      <c r="U6432" s="36">
        <f>IF($T6432="","",IF($T6432&lt;Settings!$B$8,"Critical",IF($T6432&lt;Settings!$B$9,"Semi Critical","Non Critical")))</f>
        <v/>
      </c>
      <c r="V6432" s="28" t="n"/>
      <c r="Z6432">
        <f>IF($B6432="","",IFERROR(VLOOKUP($B6432,'Plan HC for CCA'!$A:$B,2,0),""))</f>
        <v/>
      </c>
      <c r="AA6432">
        <f>IF(OR($B6432="",$Z6432=""),"",IF(N($M6432)&lt;$Z6432,"Delta","No Delta"))</f>
        <v/>
      </c>
      <c r="AB6432">
        <f>IF(OR($B6432="",$Z6432=""),"",MAX(0,$Z6432-N($M6432)))</f>
        <v/>
      </c>
      <c r="AC6432" s="46">
        <f>IF($B6432="","",IFERROR(INDEX('CCA Util %'!$H:$H,MATCH($B6432,'CCA Util %'!$E:$E,0)),""))</f>
        <v/>
      </c>
      <c r="AD6432">
        <f>IF($B6432="","",IFERROR(INDEX('CCA Util %'!$G:$G,MATCH($B6432,'CCA Util %'!$E:$E,0)),""))</f>
        <v/>
      </c>
      <c r="AE6432">
        <f>IF(OR($B6432="",$U6432=""),"",$U6432&amp;" &amp; "&amp;IF(OR($AD6432="",$AD6432=0),"Util NA",$AD6432&amp;" Util"))</f>
        <v/>
      </c>
    </row>
    <row r="6433" ht="15.75" customHeight="1" s="42">
      <c r="A6433" s="41" t="n"/>
      <c r="G6433" s="38" t="n"/>
      <c r="H6433" s="38" t="n"/>
      <c r="I6433" s="38" t="n"/>
      <c r="J6433" s="38" t="n"/>
      <c r="K6433" s="38" t="n"/>
      <c r="L6433" s="38" t="n"/>
      <c r="N6433" s="36">
        <f>IF($B6433="","",IF($C6433="SUPERSTORE","Superstore","DH"))</f>
        <v/>
      </c>
      <c r="O6433" s="36">
        <f>IF($B6433="","",IFERROR(VLOOKUP($B6433,Mapping!$A:$C,2,0),"Not Mapped"))</f>
        <v/>
      </c>
      <c r="P6433" s="36">
        <f>IF($B6433="","",IFERROR(VLOOKUP($B6433,Mapping!$A:$C,3,0),"Not Mapped"))</f>
        <v/>
      </c>
      <c r="Q6433" s="36">
        <f>IF($B6433="","",IFERROR(VLOOKUP($O6433,Leaders!$A:$B,2,0),"Not Mapped"))</f>
        <v/>
      </c>
      <c r="R6433" s="36">
        <f>IF($B6433="","",IF(COUNTIF(Exclusions!$A:$A,$B6433)&gt;0,"Yes","No"))</f>
        <v/>
      </c>
      <c r="S6433" s="38">
        <f>IF($B6433="","",MIN(1,DAY($A6433)/IF($N6433="Superstore",Settings!$B$5,Settings!$B$4)))</f>
        <v/>
      </c>
      <c r="T6433" s="38">
        <f>IF(OR($B6433="",$G6433="",$S6433=0),"",$G6433/$S6433)</f>
        <v/>
      </c>
      <c r="U6433" s="36">
        <f>IF($T6433="","",IF($T6433&lt;Settings!$B$8,"Critical",IF($T6433&lt;Settings!$B$9,"Semi Critical","Non Critical")))</f>
        <v/>
      </c>
      <c r="V6433" s="28" t="n"/>
      <c r="Z6433">
        <f>IF($B6433="","",IFERROR(VLOOKUP($B6433,'Plan HC for CCA'!$A:$B,2,0),""))</f>
        <v/>
      </c>
      <c r="AA6433">
        <f>IF(OR($B6433="",$Z6433=""),"",IF(N($M6433)&lt;$Z6433,"Delta","No Delta"))</f>
        <v/>
      </c>
      <c r="AB6433">
        <f>IF(OR($B6433="",$Z6433=""),"",MAX(0,$Z6433-N($M6433)))</f>
        <v/>
      </c>
      <c r="AC6433" s="46">
        <f>IF($B6433="","",IFERROR(INDEX('CCA Util %'!$H:$H,MATCH($B6433,'CCA Util %'!$E:$E,0)),""))</f>
        <v/>
      </c>
      <c r="AD6433">
        <f>IF($B6433="","",IFERROR(INDEX('CCA Util %'!$G:$G,MATCH($B6433,'CCA Util %'!$E:$E,0)),""))</f>
        <v/>
      </c>
      <c r="AE6433">
        <f>IF(OR($B6433="",$U6433=""),"",$U6433&amp;" &amp; "&amp;IF(OR($AD6433="",$AD6433=0),"Util NA",$AD6433&amp;" Util"))</f>
        <v/>
      </c>
    </row>
    <row r="6434" ht="15.75" customHeight="1" s="42">
      <c r="A6434" s="41" t="n"/>
      <c r="G6434" s="38" t="n"/>
      <c r="H6434" s="38" t="n"/>
      <c r="I6434" s="38" t="n"/>
      <c r="J6434" s="38" t="n"/>
      <c r="K6434" s="38" t="n"/>
      <c r="L6434" s="38" t="n"/>
      <c r="N6434" s="36">
        <f>IF($B6434="","",IF($C6434="SUPERSTORE","Superstore","DH"))</f>
        <v/>
      </c>
      <c r="O6434" s="36">
        <f>IF($B6434="","",IFERROR(VLOOKUP($B6434,Mapping!$A:$C,2,0),"Not Mapped"))</f>
        <v/>
      </c>
      <c r="P6434" s="36">
        <f>IF($B6434="","",IFERROR(VLOOKUP($B6434,Mapping!$A:$C,3,0),"Not Mapped"))</f>
        <v/>
      </c>
      <c r="Q6434" s="36">
        <f>IF($B6434="","",IFERROR(VLOOKUP($O6434,Leaders!$A:$B,2,0),"Not Mapped"))</f>
        <v/>
      </c>
      <c r="R6434" s="36">
        <f>IF($B6434="","",IF(COUNTIF(Exclusions!$A:$A,$B6434)&gt;0,"Yes","No"))</f>
        <v/>
      </c>
      <c r="S6434" s="38">
        <f>IF($B6434="","",MIN(1,DAY($A6434)/IF($N6434="Superstore",Settings!$B$5,Settings!$B$4)))</f>
        <v/>
      </c>
      <c r="T6434" s="38">
        <f>IF(OR($B6434="",$G6434="",$S6434=0),"",$G6434/$S6434)</f>
        <v/>
      </c>
      <c r="U6434" s="36">
        <f>IF($T6434="","",IF($T6434&lt;Settings!$B$8,"Critical",IF($T6434&lt;Settings!$B$9,"Semi Critical","Non Critical")))</f>
        <v/>
      </c>
      <c r="V6434" s="28" t="n"/>
      <c r="Z6434">
        <f>IF($B6434="","",IFERROR(VLOOKUP($B6434,'Plan HC for CCA'!$A:$B,2,0),""))</f>
        <v/>
      </c>
      <c r="AA6434">
        <f>IF(OR($B6434="",$Z6434=""),"",IF(N($M6434)&lt;$Z6434,"Delta","No Delta"))</f>
        <v/>
      </c>
      <c r="AB6434">
        <f>IF(OR($B6434="",$Z6434=""),"",MAX(0,$Z6434-N($M6434)))</f>
        <v/>
      </c>
      <c r="AC6434" s="46">
        <f>IF($B6434="","",IFERROR(INDEX('CCA Util %'!$H:$H,MATCH($B6434,'CCA Util %'!$E:$E,0)),""))</f>
        <v/>
      </c>
      <c r="AD6434">
        <f>IF($B6434="","",IFERROR(INDEX('CCA Util %'!$G:$G,MATCH($B6434,'CCA Util %'!$E:$E,0)),""))</f>
        <v/>
      </c>
      <c r="AE6434">
        <f>IF(OR($B6434="",$U6434=""),"",$U6434&amp;" &amp; "&amp;IF(OR($AD6434="",$AD6434=0),"Util NA",$AD6434&amp;" Util"))</f>
        <v/>
      </c>
    </row>
    <row r="6435" ht="15.75" customHeight="1" s="42">
      <c r="A6435" s="41" t="n"/>
      <c r="G6435" s="38" t="n"/>
      <c r="H6435" s="38" t="n"/>
      <c r="I6435" s="38" t="n"/>
      <c r="J6435" s="38" t="n"/>
      <c r="K6435" s="38" t="n"/>
      <c r="L6435" s="38" t="n"/>
      <c r="N6435" s="36">
        <f>IF($B6435="","",IF($C6435="SUPERSTORE","Superstore","DH"))</f>
        <v/>
      </c>
      <c r="O6435" s="36">
        <f>IF($B6435="","",IFERROR(VLOOKUP($B6435,Mapping!$A:$C,2,0),"Not Mapped"))</f>
        <v/>
      </c>
      <c r="P6435" s="36">
        <f>IF($B6435="","",IFERROR(VLOOKUP($B6435,Mapping!$A:$C,3,0),"Not Mapped"))</f>
        <v/>
      </c>
      <c r="Q6435" s="36">
        <f>IF($B6435="","",IFERROR(VLOOKUP($O6435,Leaders!$A:$B,2,0),"Not Mapped"))</f>
        <v/>
      </c>
      <c r="R6435" s="36">
        <f>IF($B6435="","",IF(COUNTIF(Exclusions!$A:$A,$B6435)&gt;0,"Yes","No"))</f>
        <v/>
      </c>
      <c r="S6435" s="38">
        <f>IF($B6435="","",MIN(1,DAY($A6435)/IF($N6435="Superstore",Settings!$B$5,Settings!$B$4)))</f>
        <v/>
      </c>
      <c r="T6435" s="38">
        <f>IF(OR($B6435="",$G6435="",$S6435=0),"",$G6435/$S6435)</f>
        <v/>
      </c>
      <c r="U6435" s="36">
        <f>IF($T6435="","",IF($T6435&lt;Settings!$B$8,"Critical",IF($T6435&lt;Settings!$B$9,"Semi Critical","Non Critical")))</f>
        <v/>
      </c>
      <c r="V6435" s="28" t="n"/>
      <c r="Z6435">
        <f>IF($B6435="","",IFERROR(VLOOKUP($B6435,'Plan HC for CCA'!$A:$B,2,0),""))</f>
        <v/>
      </c>
      <c r="AA6435">
        <f>IF(OR($B6435="",$Z6435=""),"",IF(N($M6435)&lt;$Z6435,"Delta","No Delta"))</f>
        <v/>
      </c>
      <c r="AB6435">
        <f>IF(OR($B6435="",$Z6435=""),"",MAX(0,$Z6435-N($M6435)))</f>
        <v/>
      </c>
      <c r="AC6435" s="46">
        <f>IF($B6435="","",IFERROR(INDEX('CCA Util %'!$H:$H,MATCH($B6435,'CCA Util %'!$E:$E,0)),""))</f>
        <v/>
      </c>
      <c r="AD6435">
        <f>IF($B6435="","",IFERROR(INDEX('CCA Util %'!$G:$G,MATCH($B6435,'CCA Util %'!$E:$E,0)),""))</f>
        <v/>
      </c>
      <c r="AE6435">
        <f>IF(OR($B6435="",$U6435=""),"",$U6435&amp;" &amp; "&amp;IF(OR($AD6435="",$AD6435=0),"Util NA",$AD6435&amp;" Util"))</f>
        <v/>
      </c>
    </row>
    <row r="6436" ht="15.75" customHeight="1" s="42">
      <c r="A6436" s="41" t="n"/>
      <c r="G6436" s="38" t="n"/>
      <c r="H6436" s="38" t="n"/>
      <c r="I6436" s="38" t="n"/>
      <c r="J6436" s="38" t="n"/>
      <c r="K6436" s="38" t="n"/>
      <c r="L6436" s="38" t="n"/>
      <c r="N6436" s="36">
        <f>IF($B6436="","",IF($C6436="SUPERSTORE","Superstore","DH"))</f>
        <v/>
      </c>
      <c r="O6436" s="36">
        <f>IF($B6436="","",IFERROR(VLOOKUP($B6436,Mapping!$A:$C,2,0),"Not Mapped"))</f>
        <v/>
      </c>
      <c r="P6436" s="36">
        <f>IF($B6436="","",IFERROR(VLOOKUP($B6436,Mapping!$A:$C,3,0),"Not Mapped"))</f>
        <v/>
      </c>
      <c r="Q6436" s="36">
        <f>IF($B6436="","",IFERROR(VLOOKUP($O6436,Leaders!$A:$B,2,0),"Not Mapped"))</f>
        <v/>
      </c>
      <c r="R6436" s="36">
        <f>IF($B6436="","",IF(COUNTIF(Exclusions!$A:$A,$B6436)&gt;0,"Yes","No"))</f>
        <v/>
      </c>
      <c r="S6436" s="38">
        <f>IF($B6436="","",MIN(1,DAY($A6436)/IF($N6436="Superstore",Settings!$B$5,Settings!$B$4)))</f>
        <v/>
      </c>
      <c r="T6436" s="38">
        <f>IF(OR($B6436="",$G6436="",$S6436=0),"",$G6436/$S6436)</f>
        <v/>
      </c>
      <c r="U6436" s="36">
        <f>IF($T6436="","",IF($T6436&lt;Settings!$B$8,"Critical",IF($T6436&lt;Settings!$B$9,"Semi Critical","Non Critical")))</f>
        <v/>
      </c>
      <c r="V6436" s="28" t="n"/>
      <c r="Z6436">
        <f>IF($B6436="","",IFERROR(VLOOKUP($B6436,'Plan HC for CCA'!$A:$B,2,0),""))</f>
        <v/>
      </c>
      <c r="AA6436">
        <f>IF(OR($B6436="",$Z6436=""),"",IF(N($M6436)&lt;$Z6436,"Delta","No Delta"))</f>
        <v/>
      </c>
      <c r="AB6436">
        <f>IF(OR($B6436="",$Z6436=""),"",MAX(0,$Z6436-N($M6436)))</f>
        <v/>
      </c>
      <c r="AC6436" s="46">
        <f>IF($B6436="","",IFERROR(INDEX('CCA Util %'!$H:$H,MATCH($B6436,'CCA Util %'!$E:$E,0)),""))</f>
        <v/>
      </c>
      <c r="AD6436">
        <f>IF($B6436="","",IFERROR(INDEX('CCA Util %'!$G:$G,MATCH($B6436,'CCA Util %'!$E:$E,0)),""))</f>
        <v/>
      </c>
      <c r="AE6436">
        <f>IF(OR($B6436="",$U6436=""),"",$U6436&amp;" &amp; "&amp;IF(OR($AD6436="",$AD6436=0),"Util NA",$AD6436&amp;" Util"))</f>
        <v/>
      </c>
    </row>
    <row r="6437" ht="15.75" customHeight="1" s="42">
      <c r="A6437" s="41" t="n"/>
      <c r="G6437" s="38" t="n"/>
      <c r="H6437" s="38" t="n"/>
      <c r="I6437" s="38" t="n"/>
      <c r="J6437" s="38" t="n"/>
      <c r="K6437" s="38" t="n"/>
      <c r="L6437" s="38" t="n"/>
      <c r="N6437" s="36">
        <f>IF($B6437="","",IF($C6437="SUPERSTORE","Superstore","DH"))</f>
        <v/>
      </c>
      <c r="O6437" s="36">
        <f>IF($B6437="","",IFERROR(VLOOKUP($B6437,Mapping!$A:$C,2,0),"Not Mapped"))</f>
        <v/>
      </c>
      <c r="P6437" s="36">
        <f>IF($B6437="","",IFERROR(VLOOKUP($B6437,Mapping!$A:$C,3,0),"Not Mapped"))</f>
        <v/>
      </c>
      <c r="Q6437" s="36">
        <f>IF($B6437="","",IFERROR(VLOOKUP($O6437,Leaders!$A:$B,2,0),"Not Mapped"))</f>
        <v/>
      </c>
      <c r="R6437" s="36">
        <f>IF($B6437="","",IF(COUNTIF(Exclusions!$A:$A,$B6437)&gt;0,"Yes","No"))</f>
        <v/>
      </c>
      <c r="S6437" s="38">
        <f>IF($B6437="","",MIN(1,DAY($A6437)/IF($N6437="Superstore",Settings!$B$5,Settings!$B$4)))</f>
        <v/>
      </c>
      <c r="T6437" s="38">
        <f>IF(OR($B6437="",$G6437="",$S6437=0),"",$G6437/$S6437)</f>
        <v/>
      </c>
      <c r="U6437" s="36">
        <f>IF($T6437="","",IF($T6437&lt;Settings!$B$8,"Critical",IF($T6437&lt;Settings!$B$9,"Semi Critical","Non Critical")))</f>
        <v/>
      </c>
      <c r="V6437" s="28" t="n"/>
      <c r="Z6437">
        <f>IF($B6437="","",IFERROR(VLOOKUP($B6437,'Plan HC for CCA'!$A:$B,2,0),""))</f>
        <v/>
      </c>
      <c r="AA6437">
        <f>IF(OR($B6437="",$Z6437=""),"",IF(N($M6437)&lt;$Z6437,"Delta","No Delta"))</f>
        <v/>
      </c>
      <c r="AB6437">
        <f>IF(OR($B6437="",$Z6437=""),"",MAX(0,$Z6437-N($M6437)))</f>
        <v/>
      </c>
      <c r="AC6437" s="46">
        <f>IF($B6437="","",IFERROR(INDEX('CCA Util %'!$H:$H,MATCH($B6437,'CCA Util %'!$E:$E,0)),""))</f>
        <v/>
      </c>
      <c r="AD6437">
        <f>IF($B6437="","",IFERROR(INDEX('CCA Util %'!$G:$G,MATCH($B6437,'CCA Util %'!$E:$E,0)),""))</f>
        <v/>
      </c>
      <c r="AE6437">
        <f>IF(OR($B6437="",$U6437=""),"",$U6437&amp;" &amp; "&amp;IF(OR($AD6437="",$AD6437=0),"Util NA",$AD6437&amp;" Util"))</f>
        <v/>
      </c>
    </row>
    <row r="6438" ht="15.75" customHeight="1" s="42">
      <c r="A6438" s="41" t="n"/>
      <c r="G6438" s="38" t="n"/>
      <c r="H6438" s="38" t="n"/>
      <c r="I6438" s="38" t="n"/>
      <c r="J6438" s="38" t="n"/>
      <c r="K6438" s="38" t="n"/>
      <c r="L6438" s="38" t="n"/>
      <c r="N6438" s="36">
        <f>IF($B6438="","",IF($C6438="SUPERSTORE","Superstore","DH"))</f>
        <v/>
      </c>
      <c r="O6438" s="36">
        <f>IF($B6438="","",IFERROR(VLOOKUP($B6438,Mapping!$A:$C,2,0),"Not Mapped"))</f>
        <v/>
      </c>
      <c r="P6438" s="36">
        <f>IF($B6438="","",IFERROR(VLOOKUP($B6438,Mapping!$A:$C,3,0),"Not Mapped"))</f>
        <v/>
      </c>
      <c r="Q6438" s="36">
        <f>IF($B6438="","",IFERROR(VLOOKUP($O6438,Leaders!$A:$B,2,0),"Not Mapped"))</f>
        <v/>
      </c>
      <c r="R6438" s="36">
        <f>IF($B6438="","",IF(COUNTIF(Exclusions!$A:$A,$B6438)&gt;0,"Yes","No"))</f>
        <v/>
      </c>
      <c r="S6438" s="38">
        <f>IF($B6438="","",MIN(1,DAY($A6438)/IF($N6438="Superstore",Settings!$B$5,Settings!$B$4)))</f>
        <v/>
      </c>
      <c r="T6438" s="38">
        <f>IF(OR($B6438="",$G6438="",$S6438=0),"",$G6438/$S6438)</f>
        <v/>
      </c>
      <c r="U6438" s="36">
        <f>IF($T6438="","",IF($T6438&lt;Settings!$B$8,"Critical",IF($T6438&lt;Settings!$B$9,"Semi Critical","Non Critical")))</f>
        <v/>
      </c>
      <c r="V6438" s="28" t="n"/>
      <c r="Z6438">
        <f>IF($B6438="","",IFERROR(VLOOKUP($B6438,'Plan HC for CCA'!$A:$B,2,0),""))</f>
        <v/>
      </c>
      <c r="AA6438">
        <f>IF(OR($B6438="",$Z6438=""),"",IF(N($M6438)&lt;$Z6438,"Delta","No Delta"))</f>
        <v/>
      </c>
      <c r="AB6438">
        <f>IF(OR($B6438="",$Z6438=""),"",MAX(0,$Z6438-N($M6438)))</f>
        <v/>
      </c>
      <c r="AC6438" s="46">
        <f>IF($B6438="","",IFERROR(INDEX('CCA Util %'!$H:$H,MATCH($B6438,'CCA Util %'!$E:$E,0)),""))</f>
        <v/>
      </c>
      <c r="AD6438">
        <f>IF($B6438="","",IFERROR(INDEX('CCA Util %'!$G:$G,MATCH($B6438,'CCA Util %'!$E:$E,0)),""))</f>
        <v/>
      </c>
      <c r="AE6438">
        <f>IF(OR($B6438="",$U6438=""),"",$U6438&amp;" &amp; "&amp;IF(OR($AD6438="",$AD6438=0),"Util NA",$AD6438&amp;" Util"))</f>
        <v/>
      </c>
    </row>
    <row r="6439" ht="15.75" customHeight="1" s="42">
      <c r="A6439" s="41" t="n"/>
      <c r="G6439" s="38" t="n"/>
      <c r="H6439" s="38" t="n"/>
      <c r="I6439" s="38" t="n"/>
      <c r="J6439" s="38" t="n"/>
      <c r="K6439" s="38" t="n"/>
      <c r="L6439" s="38" t="n"/>
      <c r="N6439" s="36">
        <f>IF($B6439="","",IF($C6439="SUPERSTORE","Superstore","DH"))</f>
        <v/>
      </c>
      <c r="O6439" s="36">
        <f>IF($B6439="","",IFERROR(VLOOKUP($B6439,Mapping!$A:$C,2,0),"Not Mapped"))</f>
        <v/>
      </c>
      <c r="P6439" s="36">
        <f>IF($B6439="","",IFERROR(VLOOKUP($B6439,Mapping!$A:$C,3,0),"Not Mapped"))</f>
        <v/>
      </c>
      <c r="Q6439" s="36">
        <f>IF($B6439="","",IFERROR(VLOOKUP($O6439,Leaders!$A:$B,2,0),"Not Mapped"))</f>
        <v/>
      </c>
      <c r="R6439" s="36">
        <f>IF($B6439="","",IF(COUNTIF(Exclusions!$A:$A,$B6439)&gt;0,"Yes","No"))</f>
        <v/>
      </c>
      <c r="S6439" s="38">
        <f>IF($B6439="","",MIN(1,DAY($A6439)/IF($N6439="Superstore",Settings!$B$5,Settings!$B$4)))</f>
        <v/>
      </c>
      <c r="T6439" s="38">
        <f>IF(OR($B6439="",$G6439="",$S6439=0),"",$G6439/$S6439)</f>
        <v/>
      </c>
      <c r="U6439" s="36">
        <f>IF($T6439="","",IF($T6439&lt;Settings!$B$8,"Critical",IF($T6439&lt;Settings!$B$9,"Semi Critical","Non Critical")))</f>
        <v/>
      </c>
      <c r="V6439" s="28" t="n"/>
      <c r="Z6439">
        <f>IF($B6439="","",IFERROR(VLOOKUP($B6439,'Plan HC for CCA'!$A:$B,2,0),""))</f>
        <v/>
      </c>
      <c r="AA6439">
        <f>IF(OR($B6439="",$Z6439=""),"",IF(N($M6439)&lt;$Z6439,"Delta","No Delta"))</f>
        <v/>
      </c>
      <c r="AB6439">
        <f>IF(OR($B6439="",$Z6439=""),"",MAX(0,$Z6439-N($M6439)))</f>
        <v/>
      </c>
      <c r="AC6439" s="46">
        <f>IF($B6439="","",IFERROR(INDEX('CCA Util %'!$H:$H,MATCH($B6439,'CCA Util %'!$E:$E,0)),""))</f>
        <v/>
      </c>
      <c r="AD6439">
        <f>IF($B6439="","",IFERROR(INDEX('CCA Util %'!$G:$G,MATCH($B6439,'CCA Util %'!$E:$E,0)),""))</f>
        <v/>
      </c>
      <c r="AE6439">
        <f>IF(OR($B6439="",$U6439=""),"",$U6439&amp;" &amp; "&amp;IF(OR($AD6439="",$AD6439=0),"Util NA",$AD6439&amp;" Util"))</f>
        <v/>
      </c>
    </row>
    <row r="6440" ht="15.75" customHeight="1" s="42">
      <c r="A6440" s="41" t="n"/>
      <c r="G6440" s="38" t="n"/>
      <c r="H6440" s="38" t="n"/>
      <c r="I6440" s="38" t="n"/>
      <c r="J6440" s="38" t="n"/>
      <c r="K6440" s="38" t="n"/>
      <c r="L6440" s="38" t="n"/>
      <c r="N6440" s="36">
        <f>IF($B6440="","",IF($C6440="SUPERSTORE","Superstore","DH"))</f>
        <v/>
      </c>
      <c r="O6440" s="36">
        <f>IF($B6440="","",IFERROR(VLOOKUP($B6440,Mapping!$A:$C,2,0),"Not Mapped"))</f>
        <v/>
      </c>
      <c r="P6440" s="36">
        <f>IF($B6440="","",IFERROR(VLOOKUP($B6440,Mapping!$A:$C,3,0),"Not Mapped"))</f>
        <v/>
      </c>
      <c r="Q6440" s="36">
        <f>IF($B6440="","",IFERROR(VLOOKUP($O6440,Leaders!$A:$B,2,0),"Not Mapped"))</f>
        <v/>
      </c>
      <c r="R6440" s="36">
        <f>IF($B6440="","",IF(COUNTIF(Exclusions!$A:$A,$B6440)&gt;0,"Yes","No"))</f>
        <v/>
      </c>
      <c r="S6440" s="38">
        <f>IF($B6440="","",MIN(1,DAY($A6440)/IF($N6440="Superstore",Settings!$B$5,Settings!$B$4)))</f>
        <v/>
      </c>
      <c r="T6440" s="38">
        <f>IF(OR($B6440="",$G6440="",$S6440=0),"",$G6440/$S6440)</f>
        <v/>
      </c>
      <c r="U6440" s="36">
        <f>IF($T6440="","",IF($T6440&lt;Settings!$B$8,"Critical",IF($T6440&lt;Settings!$B$9,"Semi Critical","Non Critical")))</f>
        <v/>
      </c>
      <c r="V6440" s="28" t="n"/>
      <c r="Z6440">
        <f>IF($B6440="","",IFERROR(VLOOKUP($B6440,'Plan HC for CCA'!$A:$B,2,0),""))</f>
        <v/>
      </c>
      <c r="AA6440">
        <f>IF(OR($B6440="",$Z6440=""),"",IF(N($M6440)&lt;$Z6440,"Delta","No Delta"))</f>
        <v/>
      </c>
      <c r="AB6440">
        <f>IF(OR($B6440="",$Z6440=""),"",MAX(0,$Z6440-N($M6440)))</f>
        <v/>
      </c>
      <c r="AC6440" s="46">
        <f>IF($B6440="","",IFERROR(INDEX('CCA Util %'!$H:$H,MATCH($B6440,'CCA Util %'!$E:$E,0)),""))</f>
        <v/>
      </c>
      <c r="AD6440">
        <f>IF($B6440="","",IFERROR(INDEX('CCA Util %'!$G:$G,MATCH($B6440,'CCA Util %'!$E:$E,0)),""))</f>
        <v/>
      </c>
      <c r="AE6440">
        <f>IF(OR($B6440="",$U6440=""),"",$U6440&amp;" &amp; "&amp;IF(OR($AD6440="",$AD6440=0),"Util NA",$AD6440&amp;" Util"))</f>
        <v/>
      </c>
    </row>
    <row r="6441" ht="15.75" customHeight="1" s="42">
      <c r="A6441" s="41" t="n"/>
      <c r="G6441" s="38" t="n"/>
      <c r="H6441" s="38" t="n"/>
      <c r="I6441" s="38" t="n"/>
      <c r="J6441" s="38" t="n"/>
      <c r="K6441" s="38" t="n"/>
      <c r="L6441" s="38" t="n"/>
      <c r="N6441" s="36">
        <f>IF($B6441="","",IF($C6441="SUPERSTORE","Superstore","DH"))</f>
        <v/>
      </c>
      <c r="O6441" s="36">
        <f>IF($B6441="","",IFERROR(VLOOKUP($B6441,Mapping!$A:$C,2,0),"Not Mapped"))</f>
        <v/>
      </c>
      <c r="P6441" s="36">
        <f>IF($B6441="","",IFERROR(VLOOKUP($B6441,Mapping!$A:$C,3,0),"Not Mapped"))</f>
        <v/>
      </c>
      <c r="Q6441" s="36">
        <f>IF($B6441="","",IFERROR(VLOOKUP($O6441,Leaders!$A:$B,2,0),"Not Mapped"))</f>
        <v/>
      </c>
      <c r="R6441" s="36">
        <f>IF($B6441="","",IF(COUNTIF(Exclusions!$A:$A,$B6441)&gt;0,"Yes","No"))</f>
        <v/>
      </c>
      <c r="S6441" s="38">
        <f>IF($B6441="","",MIN(1,DAY($A6441)/IF($N6441="Superstore",Settings!$B$5,Settings!$B$4)))</f>
        <v/>
      </c>
      <c r="T6441" s="38">
        <f>IF(OR($B6441="",$G6441="",$S6441=0),"",$G6441/$S6441)</f>
        <v/>
      </c>
      <c r="U6441" s="36">
        <f>IF($T6441="","",IF($T6441&lt;Settings!$B$8,"Critical",IF($T6441&lt;Settings!$B$9,"Semi Critical","Non Critical")))</f>
        <v/>
      </c>
      <c r="V6441" s="28" t="n"/>
      <c r="Z6441">
        <f>IF($B6441="","",IFERROR(VLOOKUP($B6441,'Plan HC for CCA'!$A:$B,2,0),""))</f>
        <v/>
      </c>
      <c r="AA6441">
        <f>IF(OR($B6441="",$Z6441=""),"",IF(N($M6441)&lt;$Z6441,"Delta","No Delta"))</f>
        <v/>
      </c>
      <c r="AB6441">
        <f>IF(OR($B6441="",$Z6441=""),"",MAX(0,$Z6441-N($M6441)))</f>
        <v/>
      </c>
      <c r="AC6441" s="46">
        <f>IF($B6441="","",IFERROR(INDEX('CCA Util %'!$H:$H,MATCH($B6441,'CCA Util %'!$E:$E,0)),""))</f>
        <v/>
      </c>
      <c r="AD6441">
        <f>IF($B6441="","",IFERROR(INDEX('CCA Util %'!$G:$G,MATCH($B6441,'CCA Util %'!$E:$E,0)),""))</f>
        <v/>
      </c>
      <c r="AE6441">
        <f>IF(OR($B6441="",$U6441=""),"",$U6441&amp;" &amp; "&amp;IF(OR($AD6441="",$AD6441=0),"Util NA",$AD6441&amp;" Util"))</f>
        <v/>
      </c>
    </row>
    <row r="6442" ht="15.75" customHeight="1" s="42">
      <c r="A6442" s="41" t="n"/>
      <c r="G6442" s="38" t="n"/>
      <c r="H6442" s="38" t="n"/>
      <c r="I6442" s="38" t="n"/>
      <c r="J6442" s="38" t="n"/>
      <c r="K6442" s="38" t="n"/>
      <c r="L6442" s="38" t="n"/>
      <c r="N6442" s="36">
        <f>IF($B6442="","",IF($C6442="SUPERSTORE","Superstore","DH"))</f>
        <v/>
      </c>
      <c r="O6442" s="36">
        <f>IF($B6442="","",IFERROR(VLOOKUP($B6442,Mapping!$A:$C,2,0),"Not Mapped"))</f>
        <v/>
      </c>
      <c r="P6442" s="36">
        <f>IF($B6442="","",IFERROR(VLOOKUP($B6442,Mapping!$A:$C,3,0),"Not Mapped"))</f>
        <v/>
      </c>
      <c r="Q6442" s="36">
        <f>IF($B6442="","",IFERROR(VLOOKUP($O6442,Leaders!$A:$B,2,0),"Not Mapped"))</f>
        <v/>
      </c>
      <c r="R6442" s="36">
        <f>IF($B6442="","",IF(COUNTIF(Exclusions!$A:$A,$B6442)&gt;0,"Yes","No"))</f>
        <v/>
      </c>
      <c r="S6442" s="38">
        <f>IF($B6442="","",MIN(1,DAY($A6442)/IF($N6442="Superstore",Settings!$B$5,Settings!$B$4)))</f>
        <v/>
      </c>
      <c r="T6442" s="38">
        <f>IF(OR($B6442="",$G6442="",$S6442=0),"",$G6442/$S6442)</f>
        <v/>
      </c>
      <c r="U6442" s="36">
        <f>IF($T6442="","",IF($T6442&lt;Settings!$B$8,"Critical",IF($T6442&lt;Settings!$B$9,"Semi Critical","Non Critical")))</f>
        <v/>
      </c>
      <c r="V6442" s="28" t="n"/>
      <c r="Z6442">
        <f>IF($B6442="","",IFERROR(VLOOKUP($B6442,'Plan HC for CCA'!$A:$B,2,0),""))</f>
        <v/>
      </c>
      <c r="AA6442">
        <f>IF(OR($B6442="",$Z6442=""),"",IF(N($M6442)&lt;$Z6442,"Delta","No Delta"))</f>
        <v/>
      </c>
      <c r="AB6442">
        <f>IF(OR($B6442="",$Z6442=""),"",MAX(0,$Z6442-N($M6442)))</f>
        <v/>
      </c>
      <c r="AC6442" s="46">
        <f>IF($B6442="","",IFERROR(INDEX('CCA Util %'!$H:$H,MATCH($B6442,'CCA Util %'!$E:$E,0)),""))</f>
        <v/>
      </c>
      <c r="AD6442">
        <f>IF($B6442="","",IFERROR(INDEX('CCA Util %'!$G:$G,MATCH($B6442,'CCA Util %'!$E:$E,0)),""))</f>
        <v/>
      </c>
      <c r="AE6442">
        <f>IF(OR($B6442="",$U6442=""),"",$U6442&amp;" &amp; "&amp;IF(OR($AD6442="",$AD6442=0),"Util NA",$AD6442&amp;" Util"))</f>
        <v/>
      </c>
    </row>
    <row r="6443" ht="15.75" customHeight="1" s="42">
      <c r="A6443" s="41" t="n"/>
      <c r="G6443" s="38" t="n"/>
      <c r="H6443" s="38" t="n"/>
      <c r="I6443" s="38" t="n"/>
      <c r="J6443" s="38" t="n"/>
      <c r="K6443" s="38" t="n"/>
      <c r="L6443" s="38" t="n"/>
      <c r="N6443" s="36">
        <f>IF($B6443="","",IF($C6443="SUPERSTORE","Superstore","DH"))</f>
        <v/>
      </c>
      <c r="O6443" s="36">
        <f>IF($B6443="","",IFERROR(VLOOKUP($B6443,Mapping!$A:$C,2,0),"Not Mapped"))</f>
        <v/>
      </c>
      <c r="P6443" s="36">
        <f>IF($B6443="","",IFERROR(VLOOKUP($B6443,Mapping!$A:$C,3,0),"Not Mapped"))</f>
        <v/>
      </c>
      <c r="Q6443" s="36">
        <f>IF($B6443="","",IFERROR(VLOOKUP($O6443,Leaders!$A:$B,2,0),"Not Mapped"))</f>
        <v/>
      </c>
      <c r="R6443" s="36">
        <f>IF($B6443="","",IF(COUNTIF(Exclusions!$A:$A,$B6443)&gt;0,"Yes","No"))</f>
        <v/>
      </c>
      <c r="S6443" s="38">
        <f>IF($B6443="","",MIN(1,DAY($A6443)/IF($N6443="Superstore",Settings!$B$5,Settings!$B$4)))</f>
        <v/>
      </c>
      <c r="T6443" s="38">
        <f>IF(OR($B6443="",$G6443="",$S6443=0),"",$G6443/$S6443)</f>
        <v/>
      </c>
      <c r="U6443" s="36">
        <f>IF($T6443="","",IF($T6443&lt;Settings!$B$8,"Critical",IF($T6443&lt;Settings!$B$9,"Semi Critical","Non Critical")))</f>
        <v/>
      </c>
      <c r="V6443" s="28" t="n"/>
      <c r="Z6443">
        <f>IF($B6443="","",IFERROR(VLOOKUP($B6443,'Plan HC for CCA'!$A:$B,2,0),""))</f>
        <v/>
      </c>
      <c r="AA6443">
        <f>IF(OR($B6443="",$Z6443=""),"",IF(N($M6443)&lt;$Z6443,"Delta","No Delta"))</f>
        <v/>
      </c>
      <c r="AB6443">
        <f>IF(OR($B6443="",$Z6443=""),"",MAX(0,$Z6443-N($M6443)))</f>
        <v/>
      </c>
      <c r="AC6443" s="46">
        <f>IF($B6443="","",IFERROR(INDEX('CCA Util %'!$H:$H,MATCH($B6443,'CCA Util %'!$E:$E,0)),""))</f>
        <v/>
      </c>
      <c r="AD6443">
        <f>IF($B6443="","",IFERROR(INDEX('CCA Util %'!$G:$G,MATCH($B6443,'CCA Util %'!$E:$E,0)),""))</f>
        <v/>
      </c>
      <c r="AE6443">
        <f>IF(OR($B6443="",$U6443=""),"",$U6443&amp;" &amp; "&amp;IF(OR($AD6443="",$AD6443=0),"Util NA",$AD6443&amp;" Util"))</f>
        <v/>
      </c>
    </row>
    <row r="6444" ht="15.75" customHeight="1" s="42">
      <c r="A6444" s="41" t="n"/>
      <c r="G6444" s="38" t="n"/>
      <c r="H6444" s="38" t="n"/>
      <c r="I6444" s="38" t="n"/>
      <c r="J6444" s="38" t="n"/>
      <c r="K6444" s="38" t="n"/>
      <c r="L6444" s="38" t="n"/>
      <c r="N6444" s="36">
        <f>IF($B6444="","",IF($C6444="SUPERSTORE","Superstore","DH"))</f>
        <v/>
      </c>
      <c r="O6444" s="36">
        <f>IF($B6444="","",IFERROR(VLOOKUP($B6444,Mapping!$A:$C,2,0),"Not Mapped"))</f>
        <v/>
      </c>
      <c r="P6444" s="36">
        <f>IF($B6444="","",IFERROR(VLOOKUP($B6444,Mapping!$A:$C,3,0),"Not Mapped"))</f>
        <v/>
      </c>
      <c r="Q6444" s="36">
        <f>IF($B6444="","",IFERROR(VLOOKUP($O6444,Leaders!$A:$B,2,0),"Not Mapped"))</f>
        <v/>
      </c>
      <c r="R6444" s="36">
        <f>IF($B6444="","",IF(COUNTIF(Exclusions!$A:$A,$B6444)&gt;0,"Yes","No"))</f>
        <v/>
      </c>
      <c r="S6444" s="38">
        <f>IF($B6444="","",MIN(1,DAY($A6444)/IF($N6444="Superstore",Settings!$B$5,Settings!$B$4)))</f>
        <v/>
      </c>
      <c r="T6444" s="38">
        <f>IF(OR($B6444="",$G6444="",$S6444=0),"",$G6444/$S6444)</f>
        <v/>
      </c>
      <c r="U6444" s="36">
        <f>IF($T6444="","",IF($T6444&lt;Settings!$B$8,"Critical",IF($T6444&lt;Settings!$B$9,"Semi Critical","Non Critical")))</f>
        <v/>
      </c>
      <c r="V6444" s="28" t="n"/>
      <c r="Z6444">
        <f>IF($B6444="","",IFERROR(VLOOKUP($B6444,'Plan HC for CCA'!$A:$B,2,0),""))</f>
        <v/>
      </c>
      <c r="AA6444">
        <f>IF(OR($B6444="",$Z6444=""),"",IF(N($M6444)&lt;$Z6444,"Delta","No Delta"))</f>
        <v/>
      </c>
      <c r="AB6444">
        <f>IF(OR($B6444="",$Z6444=""),"",MAX(0,$Z6444-N($M6444)))</f>
        <v/>
      </c>
      <c r="AC6444" s="46">
        <f>IF($B6444="","",IFERROR(INDEX('CCA Util %'!$H:$H,MATCH($B6444,'CCA Util %'!$E:$E,0)),""))</f>
        <v/>
      </c>
      <c r="AD6444">
        <f>IF($B6444="","",IFERROR(INDEX('CCA Util %'!$G:$G,MATCH($B6444,'CCA Util %'!$E:$E,0)),""))</f>
        <v/>
      </c>
      <c r="AE6444">
        <f>IF(OR($B6444="",$U6444=""),"",$U6444&amp;" &amp; "&amp;IF(OR($AD6444="",$AD6444=0),"Util NA",$AD6444&amp;" Util"))</f>
        <v/>
      </c>
    </row>
    <row r="6445" ht="15.75" customHeight="1" s="42">
      <c r="A6445" s="41" t="n"/>
      <c r="G6445" s="38" t="n"/>
      <c r="H6445" s="38" t="n"/>
      <c r="I6445" s="38" t="n"/>
      <c r="J6445" s="38" t="n"/>
      <c r="K6445" s="38" t="n"/>
      <c r="L6445" s="38" t="n"/>
      <c r="N6445" s="36">
        <f>IF($B6445="","",IF($C6445="SUPERSTORE","Superstore","DH"))</f>
        <v/>
      </c>
      <c r="O6445" s="36">
        <f>IF($B6445="","",IFERROR(VLOOKUP($B6445,Mapping!$A:$C,2,0),"Not Mapped"))</f>
        <v/>
      </c>
      <c r="P6445" s="36">
        <f>IF($B6445="","",IFERROR(VLOOKUP($B6445,Mapping!$A:$C,3,0),"Not Mapped"))</f>
        <v/>
      </c>
      <c r="Q6445" s="36">
        <f>IF($B6445="","",IFERROR(VLOOKUP($O6445,Leaders!$A:$B,2,0),"Not Mapped"))</f>
        <v/>
      </c>
      <c r="R6445" s="36">
        <f>IF($B6445="","",IF(COUNTIF(Exclusions!$A:$A,$B6445)&gt;0,"Yes","No"))</f>
        <v/>
      </c>
      <c r="S6445" s="38">
        <f>IF($B6445="","",MIN(1,DAY($A6445)/IF($N6445="Superstore",Settings!$B$5,Settings!$B$4)))</f>
        <v/>
      </c>
      <c r="T6445" s="38">
        <f>IF(OR($B6445="",$G6445="",$S6445=0),"",$G6445/$S6445)</f>
        <v/>
      </c>
      <c r="U6445" s="36">
        <f>IF($T6445="","",IF($T6445&lt;Settings!$B$8,"Critical",IF($T6445&lt;Settings!$B$9,"Semi Critical","Non Critical")))</f>
        <v/>
      </c>
      <c r="V6445" s="28" t="n"/>
      <c r="Z6445">
        <f>IF($B6445="","",IFERROR(VLOOKUP($B6445,'Plan HC for CCA'!$A:$B,2,0),""))</f>
        <v/>
      </c>
      <c r="AA6445">
        <f>IF(OR($B6445="",$Z6445=""),"",IF(N($M6445)&lt;$Z6445,"Delta","No Delta"))</f>
        <v/>
      </c>
      <c r="AB6445">
        <f>IF(OR($B6445="",$Z6445=""),"",MAX(0,$Z6445-N($M6445)))</f>
        <v/>
      </c>
      <c r="AC6445" s="46">
        <f>IF($B6445="","",IFERROR(INDEX('CCA Util %'!$H:$H,MATCH($B6445,'CCA Util %'!$E:$E,0)),""))</f>
        <v/>
      </c>
      <c r="AD6445">
        <f>IF($B6445="","",IFERROR(INDEX('CCA Util %'!$G:$G,MATCH($B6445,'CCA Util %'!$E:$E,0)),""))</f>
        <v/>
      </c>
      <c r="AE6445">
        <f>IF(OR($B6445="",$U6445=""),"",$U6445&amp;" &amp; "&amp;IF(OR($AD6445="",$AD6445=0),"Util NA",$AD6445&amp;" Util"))</f>
        <v/>
      </c>
    </row>
    <row r="6446" ht="15.75" customHeight="1" s="42">
      <c r="A6446" s="41" t="n"/>
      <c r="G6446" s="38" t="n"/>
      <c r="H6446" s="38" t="n"/>
      <c r="I6446" s="38" t="n"/>
      <c r="J6446" s="38" t="n"/>
      <c r="K6446" s="38" t="n"/>
      <c r="L6446" s="38" t="n"/>
      <c r="N6446" s="36">
        <f>IF($B6446="","",IF($C6446="SUPERSTORE","Superstore","DH"))</f>
        <v/>
      </c>
      <c r="O6446" s="36">
        <f>IF($B6446="","",IFERROR(VLOOKUP($B6446,Mapping!$A:$C,2,0),"Not Mapped"))</f>
        <v/>
      </c>
      <c r="P6446" s="36">
        <f>IF($B6446="","",IFERROR(VLOOKUP($B6446,Mapping!$A:$C,3,0),"Not Mapped"))</f>
        <v/>
      </c>
      <c r="Q6446" s="36">
        <f>IF($B6446="","",IFERROR(VLOOKUP($O6446,Leaders!$A:$B,2,0),"Not Mapped"))</f>
        <v/>
      </c>
      <c r="R6446" s="36">
        <f>IF($B6446="","",IF(COUNTIF(Exclusions!$A:$A,$B6446)&gt;0,"Yes","No"))</f>
        <v/>
      </c>
      <c r="S6446" s="38">
        <f>IF($B6446="","",MIN(1,DAY($A6446)/IF($N6446="Superstore",Settings!$B$5,Settings!$B$4)))</f>
        <v/>
      </c>
      <c r="T6446" s="38">
        <f>IF(OR($B6446="",$G6446="",$S6446=0),"",$G6446/$S6446)</f>
        <v/>
      </c>
      <c r="U6446" s="36">
        <f>IF($T6446="","",IF($T6446&lt;Settings!$B$8,"Critical",IF($T6446&lt;Settings!$B$9,"Semi Critical","Non Critical")))</f>
        <v/>
      </c>
      <c r="V6446" s="28" t="n"/>
      <c r="Z6446">
        <f>IF($B6446="","",IFERROR(VLOOKUP($B6446,'Plan HC for CCA'!$A:$B,2,0),""))</f>
        <v/>
      </c>
      <c r="AA6446">
        <f>IF(OR($B6446="",$Z6446=""),"",IF(N($M6446)&lt;$Z6446,"Delta","No Delta"))</f>
        <v/>
      </c>
      <c r="AB6446">
        <f>IF(OR($B6446="",$Z6446=""),"",MAX(0,$Z6446-N($M6446)))</f>
        <v/>
      </c>
      <c r="AC6446" s="46">
        <f>IF($B6446="","",IFERROR(INDEX('CCA Util %'!$H:$H,MATCH($B6446,'CCA Util %'!$E:$E,0)),""))</f>
        <v/>
      </c>
      <c r="AD6446">
        <f>IF($B6446="","",IFERROR(INDEX('CCA Util %'!$G:$G,MATCH($B6446,'CCA Util %'!$E:$E,0)),""))</f>
        <v/>
      </c>
      <c r="AE6446">
        <f>IF(OR($B6446="",$U6446=""),"",$U6446&amp;" &amp; "&amp;IF(OR($AD6446="",$AD6446=0),"Util NA",$AD6446&amp;" Util"))</f>
        <v/>
      </c>
    </row>
    <row r="6447" ht="15.75" customHeight="1" s="42">
      <c r="A6447" s="41" t="n"/>
      <c r="G6447" s="38" t="n"/>
      <c r="H6447" s="38" t="n"/>
      <c r="I6447" s="38" t="n"/>
      <c r="J6447" s="38" t="n"/>
      <c r="K6447" s="38" t="n"/>
      <c r="L6447" s="38" t="n"/>
      <c r="N6447" s="36">
        <f>IF($B6447="","",IF($C6447="SUPERSTORE","Superstore","DH"))</f>
        <v/>
      </c>
      <c r="O6447" s="36">
        <f>IF($B6447="","",IFERROR(VLOOKUP($B6447,Mapping!$A:$C,2,0),"Not Mapped"))</f>
        <v/>
      </c>
      <c r="P6447" s="36">
        <f>IF($B6447="","",IFERROR(VLOOKUP($B6447,Mapping!$A:$C,3,0),"Not Mapped"))</f>
        <v/>
      </c>
      <c r="Q6447" s="36">
        <f>IF($B6447="","",IFERROR(VLOOKUP($O6447,Leaders!$A:$B,2,0),"Not Mapped"))</f>
        <v/>
      </c>
      <c r="R6447" s="36">
        <f>IF($B6447="","",IF(COUNTIF(Exclusions!$A:$A,$B6447)&gt;0,"Yes","No"))</f>
        <v/>
      </c>
      <c r="S6447" s="38">
        <f>IF($B6447="","",MIN(1,DAY($A6447)/IF($N6447="Superstore",Settings!$B$5,Settings!$B$4)))</f>
        <v/>
      </c>
      <c r="T6447" s="38">
        <f>IF(OR($B6447="",$G6447="",$S6447=0),"",$G6447/$S6447)</f>
        <v/>
      </c>
      <c r="U6447" s="36">
        <f>IF($T6447="","",IF($T6447&lt;Settings!$B$8,"Critical",IF($T6447&lt;Settings!$B$9,"Semi Critical","Non Critical")))</f>
        <v/>
      </c>
      <c r="V6447" s="28" t="n"/>
      <c r="Z6447">
        <f>IF($B6447="","",IFERROR(VLOOKUP($B6447,'Plan HC for CCA'!$A:$B,2,0),""))</f>
        <v/>
      </c>
      <c r="AA6447">
        <f>IF(OR($B6447="",$Z6447=""),"",IF(N($M6447)&lt;$Z6447,"Delta","No Delta"))</f>
        <v/>
      </c>
      <c r="AB6447">
        <f>IF(OR($B6447="",$Z6447=""),"",MAX(0,$Z6447-N($M6447)))</f>
        <v/>
      </c>
      <c r="AC6447" s="46">
        <f>IF($B6447="","",IFERROR(INDEX('CCA Util %'!$H:$H,MATCH($B6447,'CCA Util %'!$E:$E,0)),""))</f>
        <v/>
      </c>
      <c r="AD6447">
        <f>IF($B6447="","",IFERROR(INDEX('CCA Util %'!$G:$G,MATCH($B6447,'CCA Util %'!$E:$E,0)),""))</f>
        <v/>
      </c>
      <c r="AE6447">
        <f>IF(OR($B6447="",$U6447=""),"",$U6447&amp;" &amp; "&amp;IF(OR($AD6447="",$AD6447=0),"Util NA",$AD6447&amp;" Util"))</f>
        <v/>
      </c>
    </row>
    <row r="6448" ht="15.75" customHeight="1" s="42">
      <c r="A6448" s="41" t="n"/>
      <c r="G6448" s="38" t="n"/>
      <c r="H6448" s="38" t="n"/>
      <c r="I6448" s="38" t="n"/>
      <c r="J6448" s="38" t="n"/>
      <c r="K6448" s="38" t="n"/>
      <c r="L6448" s="38" t="n"/>
      <c r="N6448" s="36">
        <f>IF($B6448="","",IF($C6448="SUPERSTORE","Superstore","DH"))</f>
        <v/>
      </c>
      <c r="O6448" s="36">
        <f>IF($B6448="","",IFERROR(VLOOKUP($B6448,Mapping!$A:$C,2,0),"Not Mapped"))</f>
        <v/>
      </c>
      <c r="P6448" s="36">
        <f>IF($B6448="","",IFERROR(VLOOKUP($B6448,Mapping!$A:$C,3,0),"Not Mapped"))</f>
        <v/>
      </c>
      <c r="Q6448" s="36">
        <f>IF($B6448="","",IFERROR(VLOOKUP($O6448,Leaders!$A:$B,2,0),"Not Mapped"))</f>
        <v/>
      </c>
      <c r="R6448" s="36">
        <f>IF($B6448="","",IF(COUNTIF(Exclusions!$A:$A,$B6448)&gt;0,"Yes","No"))</f>
        <v/>
      </c>
      <c r="S6448" s="38">
        <f>IF($B6448="","",MIN(1,DAY($A6448)/IF($N6448="Superstore",Settings!$B$5,Settings!$B$4)))</f>
        <v/>
      </c>
      <c r="T6448" s="38">
        <f>IF(OR($B6448="",$G6448="",$S6448=0),"",$G6448/$S6448)</f>
        <v/>
      </c>
      <c r="U6448" s="36">
        <f>IF($T6448="","",IF($T6448&lt;Settings!$B$8,"Critical",IF($T6448&lt;Settings!$B$9,"Semi Critical","Non Critical")))</f>
        <v/>
      </c>
      <c r="V6448" s="28" t="n"/>
      <c r="Z6448">
        <f>IF($B6448="","",IFERROR(VLOOKUP($B6448,'Plan HC for CCA'!$A:$B,2,0),""))</f>
        <v/>
      </c>
      <c r="AA6448">
        <f>IF(OR($B6448="",$Z6448=""),"",IF(N($M6448)&lt;$Z6448,"Delta","No Delta"))</f>
        <v/>
      </c>
      <c r="AB6448">
        <f>IF(OR($B6448="",$Z6448=""),"",MAX(0,$Z6448-N($M6448)))</f>
        <v/>
      </c>
      <c r="AC6448" s="46">
        <f>IF($B6448="","",IFERROR(INDEX('CCA Util %'!$H:$H,MATCH($B6448,'CCA Util %'!$E:$E,0)),""))</f>
        <v/>
      </c>
      <c r="AD6448">
        <f>IF($B6448="","",IFERROR(INDEX('CCA Util %'!$G:$G,MATCH($B6448,'CCA Util %'!$E:$E,0)),""))</f>
        <v/>
      </c>
      <c r="AE6448">
        <f>IF(OR($B6448="",$U6448=""),"",$U6448&amp;" &amp; "&amp;IF(OR($AD6448="",$AD6448=0),"Util NA",$AD6448&amp;" Util"))</f>
        <v/>
      </c>
    </row>
    <row r="6449" ht="15.75" customHeight="1" s="42">
      <c r="A6449" s="41" t="n"/>
      <c r="G6449" s="38" t="n"/>
      <c r="H6449" s="38" t="n"/>
      <c r="I6449" s="38" t="n"/>
      <c r="J6449" s="38" t="n"/>
      <c r="K6449" s="38" t="n"/>
      <c r="L6449" s="38" t="n"/>
      <c r="N6449" s="36">
        <f>IF($B6449="","",IF($C6449="SUPERSTORE","Superstore","DH"))</f>
        <v/>
      </c>
      <c r="O6449" s="36">
        <f>IF($B6449="","",IFERROR(VLOOKUP($B6449,Mapping!$A:$C,2,0),"Not Mapped"))</f>
        <v/>
      </c>
      <c r="P6449" s="36">
        <f>IF($B6449="","",IFERROR(VLOOKUP($B6449,Mapping!$A:$C,3,0),"Not Mapped"))</f>
        <v/>
      </c>
      <c r="Q6449" s="36">
        <f>IF($B6449="","",IFERROR(VLOOKUP($O6449,Leaders!$A:$B,2,0),"Not Mapped"))</f>
        <v/>
      </c>
      <c r="R6449" s="36">
        <f>IF($B6449="","",IF(COUNTIF(Exclusions!$A:$A,$B6449)&gt;0,"Yes","No"))</f>
        <v/>
      </c>
      <c r="S6449" s="38">
        <f>IF($B6449="","",MIN(1,DAY($A6449)/IF($N6449="Superstore",Settings!$B$5,Settings!$B$4)))</f>
        <v/>
      </c>
      <c r="T6449" s="38">
        <f>IF(OR($B6449="",$G6449="",$S6449=0),"",$G6449/$S6449)</f>
        <v/>
      </c>
      <c r="U6449" s="36">
        <f>IF($T6449="","",IF($T6449&lt;Settings!$B$8,"Critical",IF($T6449&lt;Settings!$B$9,"Semi Critical","Non Critical")))</f>
        <v/>
      </c>
      <c r="V6449" s="28" t="n"/>
      <c r="Z6449">
        <f>IF($B6449="","",IFERROR(VLOOKUP($B6449,'Plan HC for CCA'!$A:$B,2,0),""))</f>
        <v/>
      </c>
      <c r="AA6449">
        <f>IF(OR($B6449="",$Z6449=""),"",IF(N($M6449)&lt;$Z6449,"Delta","No Delta"))</f>
        <v/>
      </c>
      <c r="AB6449">
        <f>IF(OR($B6449="",$Z6449=""),"",MAX(0,$Z6449-N($M6449)))</f>
        <v/>
      </c>
      <c r="AC6449" s="46">
        <f>IF($B6449="","",IFERROR(INDEX('CCA Util %'!$H:$H,MATCH($B6449,'CCA Util %'!$E:$E,0)),""))</f>
        <v/>
      </c>
      <c r="AD6449">
        <f>IF($B6449="","",IFERROR(INDEX('CCA Util %'!$G:$G,MATCH($B6449,'CCA Util %'!$E:$E,0)),""))</f>
        <v/>
      </c>
      <c r="AE6449">
        <f>IF(OR($B6449="",$U6449=""),"",$U6449&amp;" &amp; "&amp;IF(OR($AD6449="",$AD6449=0),"Util NA",$AD6449&amp;" Util"))</f>
        <v/>
      </c>
    </row>
    <row r="6450" ht="15.75" customHeight="1" s="42">
      <c r="A6450" s="41" t="n"/>
      <c r="G6450" s="38" t="n"/>
      <c r="H6450" s="38" t="n"/>
      <c r="I6450" s="38" t="n"/>
      <c r="J6450" s="38" t="n"/>
      <c r="K6450" s="38" t="n"/>
      <c r="L6450" s="38" t="n"/>
      <c r="N6450" s="36">
        <f>IF($B6450="","",IF($C6450="SUPERSTORE","Superstore","DH"))</f>
        <v/>
      </c>
      <c r="O6450" s="36">
        <f>IF($B6450="","",IFERROR(VLOOKUP($B6450,Mapping!$A:$C,2,0),"Not Mapped"))</f>
        <v/>
      </c>
      <c r="P6450" s="36">
        <f>IF($B6450="","",IFERROR(VLOOKUP($B6450,Mapping!$A:$C,3,0),"Not Mapped"))</f>
        <v/>
      </c>
      <c r="Q6450" s="36">
        <f>IF($B6450="","",IFERROR(VLOOKUP($O6450,Leaders!$A:$B,2,0),"Not Mapped"))</f>
        <v/>
      </c>
      <c r="R6450" s="36">
        <f>IF($B6450="","",IF(COUNTIF(Exclusions!$A:$A,$B6450)&gt;0,"Yes","No"))</f>
        <v/>
      </c>
      <c r="S6450" s="38">
        <f>IF($B6450="","",MIN(1,DAY($A6450)/IF($N6450="Superstore",Settings!$B$5,Settings!$B$4)))</f>
        <v/>
      </c>
      <c r="T6450" s="38">
        <f>IF(OR($B6450="",$G6450="",$S6450=0),"",$G6450/$S6450)</f>
        <v/>
      </c>
      <c r="U6450" s="36">
        <f>IF($T6450="","",IF($T6450&lt;Settings!$B$8,"Critical",IF($T6450&lt;Settings!$B$9,"Semi Critical","Non Critical")))</f>
        <v/>
      </c>
      <c r="V6450" s="28" t="n"/>
      <c r="Z6450">
        <f>IF($B6450="","",IFERROR(VLOOKUP($B6450,'Plan HC for CCA'!$A:$B,2,0),""))</f>
        <v/>
      </c>
      <c r="AA6450">
        <f>IF(OR($B6450="",$Z6450=""),"",IF(N($M6450)&lt;$Z6450,"Delta","No Delta"))</f>
        <v/>
      </c>
      <c r="AB6450">
        <f>IF(OR($B6450="",$Z6450=""),"",MAX(0,$Z6450-N($M6450)))</f>
        <v/>
      </c>
      <c r="AC6450" s="46">
        <f>IF($B6450="","",IFERROR(INDEX('CCA Util %'!$H:$H,MATCH($B6450,'CCA Util %'!$E:$E,0)),""))</f>
        <v/>
      </c>
      <c r="AD6450">
        <f>IF($B6450="","",IFERROR(INDEX('CCA Util %'!$G:$G,MATCH($B6450,'CCA Util %'!$E:$E,0)),""))</f>
        <v/>
      </c>
      <c r="AE6450">
        <f>IF(OR($B6450="",$U6450=""),"",$U6450&amp;" &amp; "&amp;IF(OR($AD6450="",$AD6450=0),"Util NA",$AD6450&amp;" Util"))</f>
        <v/>
      </c>
    </row>
    <row r="6451" ht="15.75" customHeight="1" s="42">
      <c r="A6451" s="41" t="n"/>
      <c r="G6451" s="38" t="n"/>
      <c r="H6451" s="38" t="n"/>
      <c r="I6451" s="38" t="n"/>
      <c r="J6451" s="38" t="n"/>
      <c r="K6451" s="38" t="n"/>
      <c r="L6451" s="38" t="n"/>
      <c r="N6451" s="36">
        <f>IF($B6451="","",IF($C6451="SUPERSTORE","Superstore","DH"))</f>
        <v/>
      </c>
      <c r="O6451" s="36">
        <f>IF($B6451="","",IFERROR(VLOOKUP($B6451,Mapping!$A:$C,2,0),"Not Mapped"))</f>
        <v/>
      </c>
      <c r="P6451" s="36">
        <f>IF($B6451="","",IFERROR(VLOOKUP($B6451,Mapping!$A:$C,3,0),"Not Mapped"))</f>
        <v/>
      </c>
      <c r="Q6451" s="36">
        <f>IF($B6451="","",IFERROR(VLOOKUP($O6451,Leaders!$A:$B,2,0),"Not Mapped"))</f>
        <v/>
      </c>
      <c r="R6451" s="36">
        <f>IF($B6451="","",IF(COUNTIF(Exclusions!$A:$A,$B6451)&gt;0,"Yes","No"))</f>
        <v/>
      </c>
      <c r="S6451" s="38">
        <f>IF($B6451="","",MIN(1,DAY($A6451)/IF($N6451="Superstore",Settings!$B$5,Settings!$B$4)))</f>
        <v/>
      </c>
      <c r="T6451" s="38">
        <f>IF(OR($B6451="",$G6451="",$S6451=0),"",$G6451/$S6451)</f>
        <v/>
      </c>
      <c r="U6451" s="36">
        <f>IF($T6451="","",IF($T6451&lt;Settings!$B$8,"Critical",IF($T6451&lt;Settings!$B$9,"Semi Critical","Non Critical")))</f>
        <v/>
      </c>
      <c r="V6451" s="28" t="n"/>
      <c r="Z6451">
        <f>IF($B6451="","",IFERROR(VLOOKUP($B6451,'Plan HC for CCA'!$A:$B,2,0),""))</f>
        <v/>
      </c>
      <c r="AA6451">
        <f>IF(OR($B6451="",$Z6451=""),"",IF(N($M6451)&lt;$Z6451,"Delta","No Delta"))</f>
        <v/>
      </c>
      <c r="AB6451">
        <f>IF(OR($B6451="",$Z6451=""),"",MAX(0,$Z6451-N($M6451)))</f>
        <v/>
      </c>
      <c r="AC6451" s="46">
        <f>IF($B6451="","",IFERROR(INDEX('CCA Util %'!$H:$H,MATCH($B6451,'CCA Util %'!$E:$E,0)),""))</f>
        <v/>
      </c>
      <c r="AD6451">
        <f>IF($B6451="","",IFERROR(INDEX('CCA Util %'!$G:$G,MATCH($B6451,'CCA Util %'!$E:$E,0)),""))</f>
        <v/>
      </c>
      <c r="AE6451">
        <f>IF(OR($B6451="",$U6451=""),"",$U6451&amp;" &amp; "&amp;IF(OR($AD6451="",$AD6451=0),"Util NA",$AD6451&amp;" Util"))</f>
        <v/>
      </c>
    </row>
    <row r="6452" ht="15.75" customHeight="1" s="42">
      <c r="A6452" s="41" t="n"/>
      <c r="G6452" s="38" t="n"/>
      <c r="H6452" s="38" t="n"/>
      <c r="I6452" s="38" t="n"/>
      <c r="J6452" s="38" t="n"/>
      <c r="K6452" s="38" t="n"/>
      <c r="L6452" s="38" t="n"/>
      <c r="N6452" s="36">
        <f>IF($B6452="","",IF($C6452="SUPERSTORE","Superstore","DH"))</f>
        <v/>
      </c>
      <c r="O6452" s="36">
        <f>IF($B6452="","",IFERROR(VLOOKUP($B6452,Mapping!$A:$C,2,0),"Not Mapped"))</f>
        <v/>
      </c>
      <c r="P6452" s="36">
        <f>IF($B6452="","",IFERROR(VLOOKUP($B6452,Mapping!$A:$C,3,0),"Not Mapped"))</f>
        <v/>
      </c>
      <c r="Q6452" s="36">
        <f>IF($B6452="","",IFERROR(VLOOKUP($O6452,Leaders!$A:$B,2,0),"Not Mapped"))</f>
        <v/>
      </c>
      <c r="R6452" s="36">
        <f>IF($B6452="","",IF(COUNTIF(Exclusions!$A:$A,$B6452)&gt;0,"Yes","No"))</f>
        <v/>
      </c>
      <c r="S6452" s="38">
        <f>IF($B6452="","",MIN(1,DAY($A6452)/IF($N6452="Superstore",Settings!$B$5,Settings!$B$4)))</f>
        <v/>
      </c>
      <c r="T6452" s="38">
        <f>IF(OR($B6452="",$G6452="",$S6452=0),"",$G6452/$S6452)</f>
        <v/>
      </c>
      <c r="U6452" s="36">
        <f>IF($T6452="","",IF($T6452&lt;Settings!$B$8,"Critical",IF($T6452&lt;Settings!$B$9,"Semi Critical","Non Critical")))</f>
        <v/>
      </c>
      <c r="V6452" s="28" t="n"/>
      <c r="Z6452">
        <f>IF($B6452="","",IFERROR(VLOOKUP($B6452,'Plan HC for CCA'!$A:$B,2,0),""))</f>
        <v/>
      </c>
      <c r="AA6452">
        <f>IF(OR($B6452="",$Z6452=""),"",IF(N($M6452)&lt;$Z6452,"Delta","No Delta"))</f>
        <v/>
      </c>
      <c r="AB6452">
        <f>IF(OR($B6452="",$Z6452=""),"",MAX(0,$Z6452-N($M6452)))</f>
        <v/>
      </c>
      <c r="AC6452" s="46">
        <f>IF($B6452="","",IFERROR(INDEX('CCA Util %'!$H:$H,MATCH($B6452,'CCA Util %'!$E:$E,0)),""))</f>
        <v/>
      </c>
      <c r="AD6452">
        <f>IF($B6452="","",IFERROR(INDEX('CCA Util %'!$G:$G,MATCH($B6452,'CCA Util %'!$E:$E,0)),""))</f>
        <v/>
      </c>
      <c r="AE6452">
        <f>IF(OR($B6452="",$U6452=""),"",$U6452&amp;" &amp; "&amp;IF(OR($AD6452="",$AD6452=0),"Util NA",$AD6452&amp;" Util"))</f>
        <v/>
      </c>
    </row>
    <row r="6453" ht="15.75" customHeight="1" s="42">
      <c r="A6453" s="41" t="n"/>
      <c r="G6453" s="38" t="n"/>
      <c r="H6453" s="38" t="n"/>
      <c r="I6453" s="38" t="n"/>
      <c r="J6453" s="38" t="n"/>
      <c r="K6453" s="38" t="n"/>
      <c r="L6453" s="38" t="n"/>
      <c r="N6453" s="36">
        <f>IF($B6453="","",IF($C6453="SUPERSTORE","Superstore","DH"))</f>
        <v/>
      </c>
      <c r="O6453" s="36">
        <f>IF($B6453="","",IFERROR(VLOOKUP($B6453,Mapping!$A:$C,2,0),"Not Mapped"))</f>
        <v/>
      </c>
      <c r="P6453" s="36">
        <f>IF($B6453="","",IFERROR(VLOOKUP($B6453,Mapping!$A:$C,3,0),"Not Mapped"))</f>
        <v/>
      </c>
      <c r="Q6453" s="36">
        <f>IF($B6453="","",IFERROR(VLOOKUP($O6453,Leaders!$A:$B,2,0),"Not Mapped"))</f>
        <v/>
      </c>
      <c r="R6453" s="36">
        <f>IF($B6453="","",IF(COUNTIF(Exclusions!$A:$A,$B6453)&gt;0,"Yes","No"))</f>
        <v/>
      </c>
      <c r="S6453" s="38">
        <f>IF($B6453="","",MIN(1,DAY($A6453)/IF($N6453="Superstore",Settings!$B$5,Settings!$B$4)))</f>
        <v/>
      </c>
      <c r="T6453" s="38">
        <f>IF(OR($B6453="",$G6453="",$S6453=0),"",$G6453/$S6453)</f>
        <v/>
      </c>
      <c r="U6453" s="36">
        <f>IF($T6453="","",IF($T6453&lt;Settings!$B$8,"Critical",IF($T6453&lt;Settings!$B$9,"Semi Critical","Non Critical")))</f>
        <v/>
      </c>
      <c r="V6453" s="28" t="n"/>
      <c r="Z6453">
        <f>IF($B6453="","",IFERROR(VLOOKUP($B6453,'Plan HC for CCA'!$A:$B,2,0),""))</f>
        <v/>
      </c>
      <c r="AA6453">
        <f>IF(OR($B6453="",$Z6453=""),"",IF(N($M6453)&lt;$Z6453,"Delta","No Delta"))</f>
        <v/>
      </c>
      <c r="AB6453">
        <f>IF(OR($B6453="",$Z6453=""),"",MAX(0,$Z6453-N($M6453)))</f>
        <v/>
      </c>
      <c r="AC6453" s="46">
        <f>IF($B6453="","",IFERROR(INDEX('CCA Util %'!$H:$H,MATCH($B6453,'CCA Util %'!$E:$E,0)),""))</f>
        <v/>
      </c>
      <c r="AD6453">
        <f>IF($B6453="","",IFERROR(INDEX('CCA Util %'!$G:$G,MATCH($B6453,'CCA Util %'!$E:$E,0)),""))</f>
        <v/>
      </c>
      <c r="AE6453">
        <f>IF(OR($B6453="",$U6453=""),"",$U6453&amp;" &amp; "&amp;IF(OR($AD6453="",$AD6453=0),"Util NA",$AD6453&amp;" Util"))</f>
        <v/>
      </c>
    </row>
    <row r="6454" ht="15.75" customHeight="1" s="42">
      <c r="A6454" s="41" t="n"/>
      <c r="G6454" s="38" t="n"/>
      <c r="H6454" s="38" t="n"/>
      <c r="I6454" s="38" t="n"/>
      <c r="J6454" s="38" t="n"/>
      <c r="K6454" s="38" t="n"/>
      <c r="L6454" s="38" t="n"/>
      <c r="N6454" s="36">
        <f>IF($B6454="","",IF($C6454="SUPERSTORE","Superstore","DH"))</f>
        <v/>
      </c>
      <c r="O6454" s="36">
        <f>IF($B6454="","",IFERROR(VLOOKUP($B6454,Mapping!$A:$C,2,0),"Not Mapped"))</f>
        <v/>
      </c>
      <c r="P6454" s="36">
        <f>IF($B6454="","",IFERROR(VLOOKUP($B6454,Mapping!$A:$C,3,0),"Not Mapped"))</f>
        <v/>
      </c>
      <c r="Q6454" s="36">
        <f>IF($B6454="","",IFERROR(VLOOKUP($O6454,Leaders!$A:$B,2,0),"Not Mapped"))</f>
        <v/>
      </c>
      <c r="R6454" s="36">
        <f>IF($B6454="","",IF(COUNTIF(Exclusions!$A:$A,$B6454)&gt;0,"Yes","No"))</f>
        <v/>
      </c>
      <c r="S6454" s="38">
        <f>IF($B6454="","",MIN(1,DAY($A6454)/IF($N6454="Superstore",Settings!$B$5,Settings!$B$4)))</f>
        <v/>
      </c>
      <c r="T6454" s="38">
        <f>IF(OR($B6454="",$G6454="",$S6454=0),"",$G6454/$S6454)</f>
        <v/>
      </c>
      <c r="U6454" s="36">
        <f>IF($T6454="","",IF($T6454&lt;Settings!$B$8,"Critical",IF($T6454&lt;Settings!$B$9,"Semi Critical","Non Critical")))</f>
        <v/>
      </c>
      <c r="V6454" s="28" t="n"/>
      <c r="Z6454">
        <f>IF($B6454="","",IFERROR(VLOOKUP($B6454,'Plan HC for CCA'!$A:$B,2,0),""))</f>
        <v/>
      </c>
      <c r="AA6454">
        <f>IF(OR($B6454="",$Z6454=""),"",IF(N($M6454)&lt;$Z6454,"Delta","No Delta"))</f>
        <v/>
      </c>
      <c r="AB6454">
        <f>IF(OR($B6454="",$Z6454=""),"",MAX(0,$Z6454-N($M6454)))</f>
        <v/>
      </c>
      <c r="AC6454" s="46">
        <f>IF($B6454="","",IFERROR(INDEX('CCA Util %'!$H:$H,MATCH($B6454,'CCA Util %'!$E:$E,0)),""))</f>
        <v/>
      </c>
      <c r="AD6454">
        <f>IF($B6454="","",IFERROR(INDEX('CCA Util %'!$G:$G,MATCH($B6454,'CCA Util %'!$E:$E,0)),""))</f>
        <v/>
      </c>
      <c r="AE6454">
        <f>IF(OR($B6454="",$U6454=""),"",$U6454&amp;" &amp; "&amp;IF(OR($AD6454="",$AD6454=0),"Util NA",$AD6454&amp;" Util"))</f>
        <v/>
      </c>
    </row>
    <row r="6455" ht="15.75" customHeight="1" s="42">
      <c r="A6455" s="41" t="n"/>
      <c r="G6455" s="38" t="n"/>
      <c r="H6455" s="38" t="n"/>
      <c r="I6455" s="38" t="n"/>
      <c r="J6455" s="38" t="n"/>
      <c r="K6455" s="38" t="n"/>
      <c r="L6455" s="38" t="n"/>
      <c r="N6455" s="36">
        <f>IF($B6455="","",IF($C6455="SUPERSTORE","Superstore","DH"))</f>
        <v/>
      </c>
      <c r="O6455" s="36">
        <f>IF($B6455="","",IFERROR(VLOOKUP($B6455,Mapping!$A:$C,2,0),"Not Mapped"))</f>
        <v/>
      </c>
      <c r="P6455" s="36">
        <f>IF($B6455="","",IFERROR(VLOOKUP($B6455,Mapping!$A:$C,3,0),"Not Mapped"))</f>
        <v/>
      </c>
      <c r="Q6455" s="36">
        <f>IF($B6455="","",IFERROR(VLOOKUP($O6455,Leaders!$A:$B,2,0),"Not Mapped"))</f>
        <v/>
      </c>
      <c r="R6455" s="36">
        <f>IF($B6455="","",IF(COUNTIF(Exclusions!$A:$A,$B6455)&gt;0,"Yes","No"))</f>
        <v/>
      </c>
      <c r="S6455" s="38">
        <f>IF($B6455="","",MIN(1,DAY($A6455)/IF($N6455="Superstore",Settings!$B$5,Settings!$B$4)))</f>
        <v/>
      </c>
      <c r="T6455" s="38">
        <f>IF(OR($B6455="",$G6455="",$S6455=0),"",$G6455/$S6455)</f>
        <v/>
      </c>
      <c r="U6455" s="36">
        <f>IF($T6455="","",IF($T6455&lt;Settings!$B$8,"Critical",IF($T6455&lt;Settings!$B$9,"Semi Critical","Non Critical")))</f>
        <v/>
      </c>
      <c r="V6455" s="28" t="n"/>
      <c r="Z6455">
        <f>IF($B6455="","",IFERROR(VLOOKUP($B6455,'Plan HC for CCA'!$A:$B,2,0),""))</f>
        <v/>
      </c>
      <c r="AA6455">
        <f>IF(OR($B6455="",$Z6455=""),"",IF(N($M6455)&lt;$Z6455,"Delta","No Delta"))</f>
        <v/>
      </c>
      <c r="AB6455">
        <f>IF(OR($B6455="",$Z6455=""),"",MAX(0,$Z6455-N($M6455)))</f>
        <v/>
      </c>
      <c r="AC6455" s="46">
        <f>IF($B6455="","",IFERROR(INDEX('CCA Util %'!$H:$H,MATCH($B6455,'CCA Util %'!$E:$E,0)),""))</f>
        <v/>
      </c>
      <c r="AD6455">
        <f>IF($B6455="","",IFERROR(INDEX('CCA Util %'!$G:$G,MATCH($B6455,'CCA Util %'!$E:$E,0)),""))</f>
        <v/>
      </c>
      <c r="AE6455">
        <f>IF(OR($B6455="",$U6455=""),"",$U6455&amp;" &amp; "&amp;IF(OR($AD6455="",$AD6455=0),"Util NA",$AD6455&amp;" Util"))</f>
        <v/>
      </c>
    </row>
    <row r="6456" ht="15.75" customHeight="1" s="42">
      <c r="A6456" s="41" t="n"/>
      <c r="G6456" s="38" t="n"/>
      <c r="H6456" s="38" t="n"/>
      <c r="I6456" s="38" t="n"/>
      <c r="J6456" s="38" t="n"/>
      <c r="K6456" s="38" t="n"/>
      <c r="L6456" s="38" t="n"/>
      <c r="N6456" s="36">
        <f>IF($B6456="","",IF($C6456="SUPERSTORE","Superstore","DH"))</f>
        <v/>
      </c>
      <c r="O6456" s="36">
        <f>IF($B6456="","",IFERROR(VLOOKUP($B6456,Mapping!$A:$C,2,0),"Not Mapped"))</f>
        <v/>
      </c>
      <c r="P6456" s="36">
        <f>IF($B6456="","",IFERROR(VLOOKUP($B6456,Mapping!$A:$C,3,0),"Not Mapped"))</f>
        <v/>
      </c>
      <c r="Q6456" s="36">
        <f>IF($B6456="","",IFERROR(VLOOKUP($O6456,Leaders!$A:$B,2,0),"Not Mapped"))</f>
        <v/>
      </c>
      <c r="R6456" s="36">
        <f>IF($B6456="","",IF(COUNTIF(Exclusions!$A:$A,$B6456)&gt;0,"Yes","No"))</f>
        <v/>
      </c>
      <c r="S6456" s="38">
        <f>IF($B6456="","",MIN(1,DAY($A6456)/IF($N6456="Superstore",Settings!$B$5,Settings!$B$4)))</f>
        <v/>
      </c>
      <c r="T6456" s="38">
        <f>IF(OR($B6456="",$G6456="",$S6456=0),"",$G6456/$S6456)</f>
        <v/>
      </c>
      <c r="U6456" s="36">
        <f>IF($T6456="","",IF($T6456&lt;Settings!$B$8,"Critical",IF($T6456&lt;Settings!$B$9,"Semi Critical","Non Critical")))</f>
        <v/>
      </c>
      <c r="V6456" s="28" t="n"/>
      <c r="Z6456">
        <f>IF($B6456="","",IFERROR(VLOOKUP($B6456,'Plan HC for CCA'!$A:$B,2,0),""))</f>
        <v/>
      </c>
      <c r="AA6456">
        <f>IF(OR($B6456="",$Z6456=""),"",IF(N($M6456)&lt;$Z6456,"Delta","No Delta"))</f>
        <v/>
      </c>
      <c r="AB6456">
        <f>IF(OR($B6456="",$Z6456=""),"",MAX(0,$Z6456-N($M6456)))</f>
        <v/>
      </c>
      <c r="AC6456" s="46">
        <f>IF($B6456="","",IFERROR(INDEX('CCA Util %'!$H:$H,MATCH($B6456,'CCA Util %'!$E:$E,0)),""))</f>
        <v/>
      </c>
      <c r="AD6456">
        <f>IF($B6456="","",IFERROR(INDEX('CCA Util %'!$G:$G,MATCH($B6456,'CCA Util %'!$E:$E,0)),""))</f>
        <v/>
      </c>
      <c r="AE6456">
        <f>IF(OR($B6456="",$U6456=""),"",$U6456&amp;" &amp; "&amp;IF(OR($AD6456="",$AD6456=0),"Util NA",$AD6456&amp;" Util"))</f>
        <v/>
      </c>
    </row>
    <row r="6457" ht="15.75" customHeight="1" s="42">
      <c r="A6457" s="41" t="n"/>
      <c r="G6457" s="38" t="n"/>
      <c r="H6457" s="38" t="n"/>
      <c r="I6457" s="38" t="n"/>
      <c r="J6457" s="38" t="n"/>
      <c r="K6457" s="38" t="n"/>
      <c r="L6457" s="38" t="n"/>
      <c r="N6457" s="36">
        <f>IF($B6457="","",IF($C6457="SUPERSTORE","Superstore","DH"))</f>
        <v/>
      </c>
      <c r="O6457" s="36">
        <f>IF($B6457="","",IFERROR(VLOOKUP($B6457,Mapping!$A:$C,2,0),"Not Mapped"))</f>
        <v/>
      </c>
      <c r="P6457" s="36">
        <f>IF($B6457="","",IFERROR(VLOOKUP($B6457,Mapping!$A:$C,3,0),"Not Mapped"))</f>
        <v/>
      </c>
      <c r="Q6457" s="36">
        <f>IF($B6457="","",IFERROR(VLOOKUP($O6457,Leaders!$A:$B,2,0),"Not Mapped"))</f>
        <v/>
      </c>
      <c r="R6457" s="36">
        <f>IF($B6457="","",IF(COUNTIF(Exclusions!$A:$A,$B6457)&gt;0,"Yes","No"))</f>
        <v/>
      </c>
      <c r="S6457" s="38">
        <f>IF($B6457="","",MIN(1,DAY($A6457)/IF($N6457="Superstore",Settings!$B$5,Settings!$B$4)))</f>
        <v/>
      </c>
      <c r="T6457" s="38">
        <f>IF(OR($B6457="",$G6457="",$S6457=0),"",$G6457/$S6457)</f>
        <v/>
      </c>
      <c r="U6457" s="36">
        <f>IF($T6457="","",IF($T6457&lt;Settings!$B$8,"Critical",IF($T6457&lt;Settings!$B$9,"Semi Critical","Non Critical")))</f>
        <v/>
      </c>
      <c r="V6457" s="28" t="n"/>
      <c r="Z6457">
        <f>IF($B6457="","",IFERROR(VLOOKUP($B6457,'Plan HC for CCA'!$A:$B,2,0),""))</f>
        <v/>
      </c>
      <c r="AA6457">
        <f>IF(OR($B6457="",$Z6457=""),"",IF(N($M6457)&lt;$Z6457,"Delta","No Delta"))</f>
        <v/>
      </c>
      <c r="AB6457">
        <f>IF(OR($B6457="",$Z6457=""),"",MAX(0,$Z6457-N($M6457)))</f>
        <v/>
      </c>
      <c r="AC6457" s="46">
        <f>IF($B6457="","",IFERROR(INDEX('CCA Util %'!$H:$H,MATCH($B6457,'CCA Util %'!$E:$E,0)),""))</f>
        <v/>
      </c>
      <c r="AD6457">
        <f>IF($B6457="","",IFERROR(INDEX('CCA Util %'!$G:$G,MATCH($B6457,'CCA Util %'!$E:$E,0)),""))</f>
        <v/>
      </c>
      <c r="AE6457">
        <f>IF(OR($B6457="",$U6457=""),"",$U6457&amp;" &amp; "&amp;IF(OR($AD6457="",$AD6457=0),"Util NA",$AD6457&amp;" Util"))</f>
        <v/>
      </c>
    </row>
    <row r="6458" ht="15.75" customHeight="1" s="42">
      <c r="A6458" s="41" t="n"/>
      <c r="G6458" s="38" t="n"/>
      <c r="H6458" s="38" t="n"/>
      <c r="I6458" s="38" t="n"/>
      <c r="J6458" s="38" t="n"/>
      <c r="K6458" s="38" t="n"/>
      <c r="L6458" s="38" t="n"/>
      <c r="N6458" s="36">
        <f>IF($B6458="","",IF($C6458="SUPERSTORE","Superstore","DH"))</f>
        <v/>
      </c>
      <c r="O6458" s="36">
        <f>IF($B6458="","",IFERROR(VLOOKUP($B6458,Mapping!$A:$C,2,0),"Not Mapped"))</f>
        <v/>
      </c>
      <c r="P6458" s="36">
        <f>IF($B6458="","",IFERROR(VLOOKUP($B6458,Mapping!$A:$C,3,0),"Not Mapped"))</f>
        <v/>
      </c>
      <c r="Q6458" s="36">
        <f>IF($B6458="","",IFERROR(VLOOKUP($O6458,Leaders!$A:$B,2,0),"Not Mapped"))</f>
        <v/>
      </c>
      <c r="R6458" s="36">
        <f>IF($B6458="","",IF(COUNTIF(Exclusions!$A:$A,$B6458)&gt;0,"Yes","No"))</f>
        <v/>
      </c>
      <c r="S6458" s="38">
        <f>IF($B6458="","",MIN(1,DAY($A6458)/IF($N6458="Superstore",Settings!$B$5,Settings!$B$4)))</f>
        <v/>
      </c>
      <c r="T6458" s="38">
        <f>IF(OR($B6458="",$G6458="",$S6458=0),"",$G6458/$S6458)</f>
        <v/>
      </c>
      <c r="U6458" s="36">
        <f>IF($T6458="","",IF($T6458&lt;Settings!$B$8,"Critical",IF($T6458&lt;Settings!$B$9,"Semi Critical","Non Critical")))</f>
        <v/>
      </c>
      <c r="V6458" s="28" t="n"/>
      <c r="Z6458">
        <f>IF($B6458="","",IFERROR(VLOOKUP($B6458,'Plan HC for CCA'!$A:$B,2,0),""))</f>
        <v/>
      </c>
      <c r="AA6458">
        <f>IF(OR($B6458="",$Z6458=""),"",IF(N($M6458)&lt;$Z6458,"Delta","No Delta"))</f>
        <v/>
      </c>
      <c r="AB6458">
        <f>IF(OR($B6458="",$Z6458=""),"",MAX(0,$Z6458-N($M6458)))</f>
        <v/>
      </c>
      <c r="AC6458" s="46">
        <f>IF($B6458="","",IFERROR(INDEX('CCA Util %'!$H:$H,MATCH($B6458,'CCA Util %'!$E:$E,0)),""))</f>
        <v/>
      </c>
      <c r="AD6458">
        <f>IF($B6458="","",IFERROR(INDEX('CCA Util %'!$G:$G,MATCH($B6458,'CCA Util %'!$E:$E,0)),""))</f>
        <v/>
      </c>
      <c r="AE6458">
        <f>IF(OR($B6458="",$U6458=""),"",$U6458&amp;" &amp; "&amp;IF(OR($AD6458="",$AD6458=0),"Util NA",$AD6458&amp;" Util"))</f>
        <v/>
      </c>
    </row>
    <row r="6459" ht="15.75" customHeight="1" s="42">
      <c r="A6459" s="41" t="n"/>
      <c r="G6459" s="38" t="n"/>
      <c r="H6459" s="38" t="n"/>
      <c r="I6459" s="38" t="n"/>
      <c r="J6459" s="38" t="n"/>
      <c r="K6459" s="38" t="n"/>
      <c r="L6459" s="38" t="n"/>
      <c r="N6459" s="36">
        <f>IF($B6459="","",IF($C6459="SUPERSTORE","Superstore","DH"))</f>
        <v/>
      </c>
      <c r="O6459" s="36">
        <f>IF($B6459="","",IFERROR(VLOOKUP($B6459,Mapping!$A:$C,2,0),"Not Mapped"))</f>
        <v/>
      </c>
      <c r="P6459" s="36">
        <f>IF($B6459="","",IFERROR(VLOOKUP($B6459,Mapping!$A:$C,3,0),"Not Mapped"))</f>
        <v/>
      </c>
      <c r="Q6459" s="36">
        <f>IF($B6459="","",IFERROR(VLOOKUP($O6459,Leaders!$A:$B,2,0),"Not Mapped"))</f>
        <v/>
      </c>
      <c r="R6459" s="36">
        <f>IF($B6459="","",IF(COUNTIF(Exclusions!$A:$A,$B6459)&gt;0,"Yes","No"))</f>
        <v/>
      </c>
      <c r="S6459" s="38">
        <f>IF($B6459="","",MIN(1,DAY($A6459)/IF($N6459="Superstore",Settings!$B$5,Settings!$B$4)))</f>
        <v/>
      </c>
      <c r="T6459" s="38">
        <f>IF(OR($B6459="",$G6459="",$S6459=0),"",$G6459/$S6459)</f>
        <v/>
      </c>
      <c r="U6459" s="36">
        <f>IF($T6459="","",IF($T6459&lt;Settings!$B$8,"Critical",IF($T6459&lt;Settings!$B$9,"Semi Critical","Non Critical")))</f>
        <v/>
      </c>
      <c r="V6459" s="28" t="n"/>
      <c r="Z6459">
        <f>IF($B6459="","",IFERROR(VLOOKUP($B6459,'Plan HC for CCA'!$A:$B,2,0),""))</f>
        <v/>
      </c>
      <c r="AA6459">
        <f>IF(OR($B6459="",$Z6459=""),"",IF(N($M6459)&lt;$Z6459,"Delta","No Delta"))</f>
        <v/>
      </c>
      <c r="AB6459">
        <f>IF(OR($B6459="",$Z6459=""),"",MAX(0,$Z6459-N($M6459)))</f>
        <v/>
      </c>
      <c r="AC6459" s="46">
        <f>IF($B6459="","",IFERROR(INDEX('CCA Util %'!$H:$H,MATCH($B6459,'CCA Util %'!$E:$E,0)),""))</f>
        <v/>
      </c>
      <c r="AD6459">
        <f>IF($B6459="","",IFERROR(INDEX('CCA Util %'!$G:$G,MATCH($B6459,'CCA Util %'!$E:$E,0)),""))</f>
        <v/>
      </c>
      <c r="AE6459">
        <f>IF(OR($B6459="",$U6459=""),"",$U6459&amp;" &amp; "&amp;IF(OR($AD6459="",$AD6459=0),"Util NA",$AD6459&amp;" Util"))</f>
        <v/>
      </c>
    </row>
    <row r="6460" ht="15.75" customHeight="1" s="42">
      <c r="A6460" s="41" t="n"/>
      <c r="G6460" s="38" t="n"/>
      <c r="H6460" s="38" t="n"/>
      <c r="I6460" s="38" t="n"/>
      <c r="J6460" s="38" t="n"/>
      <c r="K6460" s="38" t="n"/>
      <c r="L6460" s="38" t="n"/>
      <c r="N6460" s="36">
        <f>IF($B6460="","",IF($C6460="SUPERSTORE","Superstore","DH"))</f>
        <v/>
      </c>
      <c r="O6460" s="36">
        <f>IF($B6460="","",IFERROR(VLOOKUP($B6460,Mapping!$A:$C,2,0),"Not Mapped"))</f>
        <v/>
      </c>
      <c r="P6460" s="36">
        <f>IF($B6460="","",IFERROR(VLOOKUP($B6460,Mapping!$A:$C,3,0),"Not Mapped"))</f>
        <v/>
      </c>
      <c r="Q6460" s="36">
        <f>IF($B6460="","",IFERROR(VLOOKUP($O6460,Leaders!$A:$B,2,0),"Not Mapped"))</f>
        <v/>
      </c>
      <c r="R6460" s="36">
        <f>IF($B6460="","",IF(COUNTIF(Exclusions!$A:$A,$B6460)&gt;0,"Yes","No"))</f>
        <v/>
      </c>
      <c r="S6460" s="38">
        <f>IF($B6460="","",MIN(1,DAY($A6460)/IF($N6460="Superstore",Settings!$B$5,Settings!$B$4)))</f>
        <v/>
      </c>
      <c r="T6460" s="38">
        <f>IF(OR($B6460="",$G6460="",$S6460=0),"",$G6460/$S6460)</f>
        <v/>
      </c>
      <c r="U6460" s="36">
        <f>IF($T6460="","",IF($T6460&lt;Settings!$B$8,"Critical",IF($T6460&lt;Settings!$B$9,"Semi Critical","Non Critical")))</f>
        <v/>
      </c>
      <c r="V6460" s="28" t="n"/>
      <c r="Z6460">
        <f>IF($B6460="","",IFERROR(VLOOKUP($B6460,'Plan HC for CCA'!$A:$B,2,0),""))</f>
        <v/>
      </c>
      <c r="AA6460">
        <f>IF(OR($B6460="",$Z6460=""),"",IF(N($M6460)&lt;$Z6460,"Delta","No Delta"))</f>
        <v/>
      </c>
      <c r="AB6460">
        <f>IF(OR($B6460="",$Z6460=""),"",MAX(0,$Z6460-N($M6460)))</f>
        <v/>
      </c>
      <c r="AC6460" s="46">
        <f>IF($B6460="","",IFERROR(INDEX('CCA Util %'!$H:$H,MATCH($B6460,'CCA Util %'!$E:$E,0)),""))</f>
        <v/>
      </c>
      <c r="AD6460">
        <f>IF($B6460="","",IFERROR(INDEX('CCA Util %'!$G:$G,MATCH($B6460,'CCA Util %'!$E:$E,0)),""))</f>
        <v/>
      </c>
      <c r="AE6460">
        <f>IF(OR($B6460="",$U6460=""),"",$U6460&amp;" &amp; "&amp;IF(OR($AD6460="",$AD6460=0),"Util NA",$AD6460&amp;" Util"))</f>
        <v/>
      </c>
    </row>
    <row r="6461" ht="15.75" customHeight="1" s="42">
      <c r="A6461" s="41" t="n"/>
      <c r="G6461" s="38" t="n"/>
      <c r="H6461" s="38" t="n"/>
      <c r="I6461" s="38" t="n"/>
      <c r="J6461" s="38" t="n"/>
      <c r="K6461" s="38" t="n"/>
      <c r="L6461" s="38" t="n"/>
      <c r="N6461" s="36">
        <f>IF($B6461="","",IF($C6461="SUPERSTORE","Superstore","DH"))</f>
        <v/>
      </c>
      <c r="O6461" s="36">
        <f>IF($B6461="","",IFERROR(VLOOKUP($B6461,Mapping!$A:$C,2,0),"Not Mapped"))</f>
        <v/>
      </c>
      <c r="P6461" s="36">
        <f>IF($B6461="","",IFERROR(VLOOKUP($B6461,Mapping!$A:$C,3,0),"Not Mapped"))</f>
        <v/>
      </c>
      <c r="Q6461" s="36">
        <f>IF($B6461="","",IFERROR(VLOOKUP($O6461,Leaders!$A:$B,2,0),"Not Mapped"))</f>
        <v/>
      </c>
      <c r="R6461" s="36">
        <f>IF($B6461="","",IF(COUNTIF(Exclusions!$A:$A,$B6461)&gt;0,"Yes","No"))</f>
        <v/>
      </c>
      <c r="S6461" s="38">
        <f>IF($B6461="","",MIN(1,DAY($A6461)/IF($N6461="Superstore",Settings!$B$5,Settings!$B$4)))</f>
        <v/>
      </c>
      <c r="T6461" s="38">
        <f>IF(OR($B6461="",$G6461="",$S6461=0),"",$G6461/$S6461)</f>
        <v/>
      </c>
      <c r="U6461" s="36">
        <f>IF($T6461="","",IF($T6461&lt;Settings!$B$8,"Critical",IF($T6461&lt;Settings!$B$9,"Semi Critical","Non Critical")))</f>
        <v/>
      </c>
      <c r="V6461" s="28" t="n"/>
      <c r="Z6461">
        <f>IF($B6461="","",IFERROR(VLOOKUP($B6461,'Plan HC for CCA'!$A:$B,2,0),""))</f>
        <v/>
      </c>
      <c r="AA6461">
        <f>IF(OR($B6461="",$Z6461=""),"",IF(N($M6461)&lt;$Z6461,"Delta","No Delta"))</f>
        <v/>
      </c>
      <c r="AB6461">
        <f>IF(OR($B6461="",$Z6461=""),"",MAX(0,$Z6461-N($M6461)))</f>
        <v/>
      </c>
      <c r="AC6461" s="46">
        <f>IF($B6461="","",IFERROR(INDEX('CCA Util %'!$H:$H,MATCH($B6461,'CCA Util %'!$E:$E,0)),""))</f>
        <v/>
      </c>
      <c r="AD6461">
        <f>IF($B6461="","",IFERROR(INDEX('CCA Util %'!$G:$G,MATCH($B6461,'CCA Util %'!$E:$E,0)),""))</f>
        <v/>
      </c>
      <c r="AE6461">
        <f>IF(OR($B6461="",$U6461=""),"",$U6461&amp;" &amp; "&amp;IF(OR($AD6461="",$AD6461=0),"Util NA",$AD6461&amp;" Util"))</f>
        <v/>
      </c>
    </row>
    <row r="6462" ht="15.75" customHeight="1" s="42">
      <c r="A6462" s="41" t="n"/>
      <c r="G6462" s="38" t="n"/>
      <c r="H6462" s="38" t="n"/>
      <c r="I6462" s="38" t="n"/>
      <c r="J6462" s="38" t="n"/>
      <c r="K6462" s="38" t="n"/>
      <c r="L6462" s="38" t="n"/>
      <c r="N6462" s="36">
        <f>IF($B6462="","",IF($C6462="SUPERSTORE","Superstore","DH"))</f>
        <v/>
      </c>
      <c r="O6462" s="36">
        <f>IF($B6462="","",IFERROR(VLOOKUP($B6462,Mapping!$A:$C,2,0),"Not Mapped"))</f>
        <v/>
      </c>
      <c r="P6462" s="36">
        <f>IF($B6462="","",IFERROR(VLOOKUP($B6462,Mapping!$A:$C,3,0),"Not Mapped"))</f>
        <v/>
      </c>
      <c r="Q6462" s="36">
        <f>IF($B6462="","",IFERROR(VLOOKUP($O6462,Leaders!$A:$B,2,0),"Not Mapped"))</f>
        <v/>
      </c>
      <c r="R6462" s="36">
        <f>IF($B6462="","",IF(COUNTIF(Exclusions!$A:$A,$B6462)&gt;0,"Yes","No"))</f>
        <v/>
      </c>
      <c r="S6462" s="38">
        <f>IF($B6462="","",MIN(1,DAY($A6462)/IF($N6462="Superstore",Settings!$B$5,Settings!$B$4)))</f>
        <v/>
      </c>
      <c r="T6462" s="38">
        <f>IF(OR($B6462="",$G6462="",$S6462=0),"",$G6462/$S6462)</f>
        <v/>
      </c>
      <c r="U6462" s="36">
        <f>IF($T6462="","",IF($T6462&lt;Settings!$B$8,"Critical",IF($T6462&lt;Settings!$B$9,"Semi Critical","Non Critical")))</f>
        <v/>
      </c>
      <c r="V6462" s="28" t="n"/>
      <c r="Z6462">
        <f>IF($B6462="","",IFERROR(VLOOKUP($B6462,'Plan HC for CCA'!$A:$B,2,0),""))</f>
        <v/>
      </c>
      <c r="AA6462">
        <f>IF(OR($B6462="",$Z6462=""),"",IF(N($M6462)&lt;$Z6462,"Delta","No Delta"))</f>
        <v/>
      </c>
      <c r="AB6462">
        <f>IF(OR($B6462="",$Z6462=""),"",MAX(0,$Z6462-N($M6462)))</f>
        <v/>
      </c>
      <c r="AC6462" s="46">
        <f>IF($B6462="","",IFERROR(INDEX('CCA Util %'!$H:$H,MATCH($B6462,'CCA Util %'!$E:$E,0)),""))</f>
        <v/>
      </c>
      <c r="AD6462">
        <f>IF($B6462="","",IFERROR(INDEX('CCA Util %'!$G:$G,MATCH($B6462,'CCA Util %'!$E:$E,0)),""))</f>
        <v/>
      </c>
      <c r="AE6462">
        <f>IF(OR($B6462="",$U6462=""),"",$U6462&amp;" &amp; "&amp;IF(OR($AD6462="",$AD6462=0),"Util NA",$AD6462&amp;" Util"))</f>
        <v/>
      </c>
    </row>
    <row r="6463" ht="15.75" customHeight="1" s="42">
      <c r="A6463" s="41" t="n"/>
      <c r="G6463" s="38" t="n"/>
      <c r="H6463" s="38" t="n"/>
      <c r="I6463" s="38" t="n"/>
      <c r="J6463" s="38" t="n"/>
      <c r="K6463" s="38" t="n"/>
      <c r="L6463" s="38" t="n"/>
      <c r="N6463" s="36">
        <f>IF($B6463="","",IF($C6463="SUPERSTORE","Superstore","DH"))</f>
        <v/>
      </c>
      <c r="O6463" s="36">
        <f>IF($B6463="","",IFERROR(VLOOKUP($B6463,Mapping!$A:$C,2,0),"Not Mapped"))</f>
        <v/>
      </c>
      <c r="P6463" s="36">
        <f>IF($B6463="","",IFERROR(VLOOKUP($B6463,Mapping!$A:$C,3,0),"Not Mapped"))</f>
        <v/>
      </c>
      <c r="Q6463" s="36">
        <f>IF($B6463="","",IFERROR(VLOOKUP($O6463,Leaders!$A:$B,2,0),"Not Mapped"))</f>
        <v/>
      </c>
      <c r="R6463" s="36">
        <f>IF($B6463="","",IF(COUNTIF(Exclusions!$A:$A,$B6463)&gt;0,"Yes","No"))</f>
        <v/>
      </c>
      <c r="S6463" s="38">
        <f>IF($B6463="","",MIN(1,DAY($A6463)/IF($N6463="Superstore",Settings!$B$5,Settings!$B$4)))</f>
        <v/>
      </c>
      <c r="T6463" s="38">
        <f>IF(OR($B6463="",$G6463="",$S6463=0),"",$G6463/$S6463)</f>
        <v/>
      </c>
      <c r="U6463" s="36">
        <f>IF($T6463="","",IF($T6463&lt;Settings!$B$8,"Critical",IF($T6463&lt;Settings!$B$9,"Semi Critical","Non Critical")))</f>
        <v/>
      </c>
      <c r="V6463" s="28" t="n"/>
      <c r="Z6463">
        <f>IF($B6463="","",IFERROR(VLOOKUP($B6463,'Plan HC for CCA'!$A:$B,2,0),""))</f>
        <v/>
      </c>
      <c r="AA6463">
        <f>IF(OR($B6463="",$Z6463=""),"",IF(N($M6463)&lt;$Z6463,"Delta","No Delta"))</f>
        <v/>
      </c>
      <c r="AB6463">
        <f>IF(OR($B6463="",$Z6463=""),"",MAX(0,$Z6463-N($M6463)))</f>
        <v/>
      </c>
      <c r="AC6463" s="46">
        <f>IF($B6463="","",IFERROR(INDEX('CCA Util %'!$H:$H,MATCH($B6463,'CCA Util %'!$E:$E,0)),""))</f>
        <v/>
      </c>
      <c r="AD6463">
        <f>IF($B6463="","",IFERROR(INDEX('CCA Util %'!$G:$G,MATCH($B6463,'CCA Util %'!$E:$E,0)),""))</f>
        <v/>
      </c>
      <c r="AE6463">
        <f>IF(OR($B6463="",$U6463=""),"",$U6463&amp;" &amp; "&amp;IF(OR($AD6463="",$AD6463=0),"Util NA",$AD6463&amp;" Util"))</f>
        <v/>
      </c>
    </row>
    <row r="6464" ht="15.75" customHeight="1" s="42">
      <c r="A6464" s="41" t="n"/>
      <c r="G6464" s="38" t="n"/>
      <c r="H6464" s="38" t="n"/>
      <c r="I6464" s="38" t="n"/>
      <c r="J6464" s="38" t="n"/>
      <c r="K6464" s="38" t="n"/>
      <c r="L6464" s="38" t="n"/>
      <c r="N6464" s="36">
        <f>IF($B6464="","",IF($C6464="SUPERSTORE","Superstore","DH"))</f>
        <v/>
      </c>
      <c r="O6464" s="36">
        <f>IF($B6464="","",IFERROR(VLOOKUP($B6464,Mapping!$A:$C,2,0),"Not Mapped"))</f>
        <v/>
      </c>
      <c r="P6464" s="36">
        <f>IF($B6464="","",IFERROR(VLOOKUP($B6464,Mapping!$A:$C,3,0),"Not Mapped"))</f>
        <v/>
      </c>
      <c r="Q6464" s="36">
        <f>IF($B6464="","",IFERROR(VLOOKUP($O6464,Leaders!$A:$B,2,0),"Not Mapped"))</f>
        <v/>
      </c>
      <c r="R6464" s="36">
        <f>IF($B6464="","",IF(COUNTIF(Exclusions!$A:$A,$B6464)&gt;0,"Yes","No"))</f>
        <v/>
      </c>
      <c r="S6464" s="38">
        <f>IF($B6464="","",MIN(1,DAY($A6464)/IF($N6464="Superstore",Settings!$B$5,Settings!$B$4)))</f>
        <v/>
      </c>
      <c r="T6464" s="38">
        <f>IF(OR($B6464="",$G6464="",$S6464=0),"",$G6464/$S6464)</f>
        <v/>
      </c>
      <c r="U6464" s="36">
        <f>IF($T6464="","",IF($T6464&lt;Settings!$B$8,"Critical",IF($T6464&lt;Settings!$B$9,"Semi Critical","Non Critical")))</f>
        <v/>
      </c>
      <c r="V6464" s="28" t="n"/>
      <c r="Z6464">
        <f>IF($B6464="","",IFERROR(VLOOKUP($B6464,'Plan HC for CCA'!$A:$B,2,0),""))</f>
        <v/>
      </c>
      <c r="AA6464">
        <f>IF(OR($B6464="",$Z6464=""),"",IF(N($M6464)&lt;$Z6464,"Delta","No Delta"))</f>
        <v/>
      </c>
      <c r="AB6464">
        <f>IF(OR($B6464="",$Z6464=""),"",MAX(0,$Z6464-N($M6464)))</f>
        <v/>
      </c>
      <c r="AC6464" s="46">
        <f>IF($B6464="","",IFERROR(INDEX('CCA Util %'!$H:$H,MATCH($B6464,'CCA Util %'!$E:$E,0)),""))</f>
        <v/>
      </c>
      <c r="AD6464">
        <f>IF($B6464="","",IFERROR(INDEX('CCA Util %'!$G:$G,MATCH($B6464,'CCA Util %'!$E:$E,0)),""))</f>
        <v/>
      </c>
      <c r="AE6464">
        <f>IF(OR($B6464="",$U6464=""),"",$U6464&amp;" &amp; "&amp;IF(OR($AD6464="",$AD6464=0),"Util NA",$AD6464&amp;" Util"))</f>
        <v/>
      </c>
    </row>
    <row r="6465" ht="15.75" customHeight="1" s="42">
      <c r="A6465" s="41" t="n"/>
      <c r="G6465" s="38" t="n"/>
      <c r="H6465" s="38" t="n"/>
      <c r="I6465" s="38" t="n"/>
      <c r="J6465" s="38" t="n"/>
      <c r="K6465" s="38" t="n"/>
      <c r="L6465" s="38" t="n"/>
      <c r="N6465" s="36">
        <f>IF($B6465="","",IF($C6465="SUPERSTORE","Superstore","DH"))</f>
        <v/>
      </c>
      <c r="O6465" s="36">
        <f>IF($B6465="","",IFERROR(VLOOKUP($B6465,Mapping!$A:$C,2,0),"Not Mapped"))</f>
        <v/>
      </c>
      <c r="P6465" s="36">
        <f>IF($B6465="","",IFERROR(VLOOKUP($B6465,Mapping!$A:$C,3,0),"Not Mapped"))</f>
        <v/>
      </c>
      <c r="Q6465" s="36">
        <f>IF($B6465="","",IFERROR(VLOOKUP($O6465,Leaders!$A:$B,2,0),"Not Mapped"))</f>
        <v/>
      </c>
      <c r="R6465" s="36">
        <f>IF($B6465="","",IF(COUNTIF(Exclusions!$A:$A,$B6465)&gt;0,"Yes","No"))</f>
        <v/>
      </c>
      <c r="S6465" s="38">
        <f>IF($B6465="","",MIN(1,DAY($A6465)/IF($N6465="Superstore",Settings!$B$5,Settings!$B$4)))</f>
        <v/>
      </c>
      <c r="T6465" s="38">
        <f>IF(OR($B6465="",$G6465="",$S6465=0),"",$G6465/$S6465)</f>
        <v/>
      </c>
      <c r="U6465" s="36">
        <f>IF($T6465="","",IF($T6465&lt;Settings!$B$8,"Critical",IF($T6465&lt;Settings!$B$9,"Semi Critical","Non Critical")))</f>
        <v/>
      </c>
      <c r="V6465" s="28" t="n"/>
      <c r="Z6465">
        <f>IF($B6465="","",IFERROR(VLOOKUP($B6465,'Plan HC for CCA'!$A:$B,2,0),""))</f>
        <v/>
      </c>
      <c r="AA6465">
        <f>IF(OR($B6465="",$Z6465=""),"",IF(N($M6465)&lt;$Z6465,"Delta","No Delta"))</f>
        <v/>
      </c>
      <c r="AB6465">
        <f>IF(OR($B6465="",$Z6465=""),"",MAX(0,$Z6465-N($M6465)))</f>
        <v/>
      </c>
      <c r="AC6465" s="46">
        <f>IF($B6465="","",IFERROR(INDEX('CCA Util %'!$H:$H,MATCH($B6465,'CCA Util %'!$E:$E,0)),""))</f>
        <v/>
      </c>
      <c r="AD6465">
        <f>IF($B6465="","",IFERROR(INDEX('CCA Util %'!$G:$G,MATCH($B6465,'CCA Util %'!$E:$E,0)),""))</f>
        <v/>
      </c>
      <c r="AE6465">
        <f>IF(OR($B6465="",$U6465=""),"",$U6465&amp;" &amp; "&amp;IF(OR($AD6465="",$AD6465=0),"Util NA",$AD6465&amp;" Util"))</f>
        <v/>
      </c>
    </row>
    <row r="6466" ht="15.75" customHeight="1" s="42">
      <c r="A6466" s="41" t="n"/>
      <c r="G6466" s="38" t="n"/>
      <c r="H6466" s="38" t="n"/>
      <c r="I6466" s="38" t="n"/>
      <c r="J6466" s="38" t="n"/>
      <c r="K6466" s="38" t="n"/>
      <c r="L6466" s="38" t="n"/>
      <c r="N6466" s="36">
        <f>IF($B6466="","",IF($C6466="SUPERSTORE","Superstore","DH"))</f>
        <v/>
      </c>
      <c r="O6466" s="36">
        <f>IF($B6466="","",IFERROR(VLOOKUP($B6466,Mapping!$A:$C,2,0),"Not Mapped"))</f>
        <v/>
      </c>
      <c r="P6466" s="36">
        <f>IF($B6466="","",IFERROR(VLOOKUP($B6466,Mapping!$A:$C,3,0),"Not Mapped"))</f>
        <v/>
      </c>
      <c r="Q6466" s="36">
        <f>IF($B6466="","",IFERROR(VLOOKUP($O6466,Leaders!$A:$B,2,0),"Not Mapped"))</f>
        <v/>
      </c>
      <c r="R6466" s="36">
        <f>IF($B6466="","",IF(COUNTIF(Exclusions!$A:$A,$B6466)&gt;0,"Yes","No"))</f>
        <v/>
      </c>
      <c r="S6466" s="38">
        <f>IF($B6466="","",MIN(1,DAY($A6466)/IF($N6466="Superstore",Settings!$B$5,Settings!$B$4)))</f>
        <v/>
      </c>
      <c r="T6466" s="38">
        <f>IF(OR($B6466="",$G6466="",$S6466=0),"",$G6466/$S6466)</f>
        <v/>
      </c>
      <c r="U6466" s="36">
        <f>IF($T6466="","",IF($T6466&lt;Settings!$B$8,"Critical",IF($T6466&lt;Settings!$B$9,"Semi Critical","Non Critical")))</f>
        <v/>
      </c>
      <c r="V6466" s="28" t="n"/>
      <c r="Z6466">
        <f>IF($B6466="","",IFERROR(VLOOKUP($B6466,'Plan HC for CCA'!$A:$B,2,0),""))</f>
        <v/>
      </c>
      <c r="AA6466">
        <f>IF(OR($B6466="",$Z6466=""),"",IF(N($M6466)&lt;$Z6466,"Delta","No Delta"))</f>
        <v/>
      </c>
      <c r="AB6466">
        <f>IF(OR($B6466="",$Z6466=""),"",MAX(0,$Z6466-N($M6466)))</f>
        <v/>
      </c>
      <c r="AC6466" s="46">
        <f>IF($B6466="","",IFERROR(INDEX('CCA Util %'!$H:$H,MATCH($B6466,'CCA Util %'!$E:$E,0)),""))</f>
        <v/>
      </c>
      <c r="AD6466">
        <f>IF($B6466="","",IFERROR(INDEX('CCA Util %'!$G:$G,MATCH($B6466,'CCA Util %'!$E:$E,0)),""))</f>
        <v/>
      </c>
      <c r="AE6466">
        <f>IF(OR($B6466="",$U6466=""),"",$U6466&amp;" &amp; "&amp;IF(OR($AD6466="",$AD6466=0),"Util NA",$AD6466&amp;" Util"))</f>
        <v/>
      </c>
    </row>
    <row r="6467" ht="15.75" customHeight="1" s="42">
      <c r="A6467" s="41" t="n"/>
      <c r="G6467" s="38" t="n"/>
      <c r="H6467" s="38" t="n"/>
      <c r="I6467" s="38" t="n"/>
      <c r="J6467" s="38" t="n"/>
      <c r="K6467" s="38" t="n"/>
      <c r="L6467" s="38" t="n"/>
      <c r="N6467" s="36">
        <f>IF($B6467="","",IF($C6467="SUPERSTORE","Superstore","DH"))</f>
        <v/>
      </c>
      <c r="O6467" s="36">
        <f>IF($B6467="","",IFERROR(VLOOKUP($B6467,Mapping!$A:$C,2,0),"Not Mapped"))</f>
        <v/>
      </c>
      <c r="P6467" s="36">
        <f>IF($B6467="","",IFERROR(VLOOKUP($B6467,Mapping!$A:$C,3,0),"Not Mapped"))</f>
        <v/>
      </c>
      <c r="Q6467" s="36">
        <f>IF($B6467="","",IFERROR(VLOOKUP($O6467,Leaders!$A:$B,2,0),"Not Mapped"))</f>
        <v/>
      </c>
      <c r="R6467" s="36">
        <f>IF($B6467="","",IF(COUNTIF(Exclusions!$A:$A,$B6467)&gt;0,"Yes","No"))</f>
        <v/>
      </c>
      <c r="S6467" s="38">
        <f>IF($B6467="","",MIN(1,DAY($A6467)/IF($N6467="Superstore",Settings!$B$5,Settings!$B$4)))</f>
        <v/>
      </c>
      <c r="T6467" s="38">
        <f>IF(OR($B6467="",$G6467="",$S6467=0),"",$G6467/$S6467)</f>
        <v/>
      </c>
      <c r="U6467" s="36">
        <f>IF($T6467="","",IF($T6467&lt;Settings!$B$8,"Critical",IF($T6467&lt;Settings!$B$9,"Semi Critical","Non Critical")))</f>
        <v/>
      </c>
      <c r="V6467" s="28" t="n"/>
      <c r="Z6467">
        <f>IF($B6467="","",IFERROR(VLOOKUP($B6467,'Plan HC for CCA'!$A:$B,2,0),""))</f>
        <v/>
      </c>
      <c r="AA6467">
        <f>IF(OR($B6467="",$Z6467=""),"",IF(N($M6467)&lt;$Z6467,"Delta","No Delta"))</f>
        <v/>
      </c>
      <c r="AB6467">
        <f>IF(OR($B6467="",$Z6467=""),"",MAX(0,$Z6467-N($M6467)))</f>
        <v/>
      </c>
      <c r="AC6467" s="46">
        <f>IF($B6467="","",IFERROR(INDEX('CCA Util %'!$H:$H,MATCH($B6467,'CCA Util %'!$E:$E,0)),""))</f>
        <v/>
      </c>
      <c r="AD6467">
        <f>IF($B6467="","",IFERROR(INDEX('CCA Util %'!$G:$G,MATCH($B6467,'CCA Util %'!$E:$E,0)),""))</f>
        <v/>
      </c>
      <c r="AE6467">
        <f>IF(OR($B6467="",$U6467=""),"",$U6467&amp;" &amp; "&amp;IF(OR($AD6467="",$AD6467=0),"Util NA",$AD6467&amp;" Util"))</f>
        <v/>
      </c>
    </row>
    <row r="6468" ht="15.75" customHeight="1" s="42">
      <c r="A6468" s="41" t="n"/>
      <c r="G6468" s="38" t="n"/>
      <c r="H6468" s="38" t="n"/>
      <c r="I6468" s="38" t="n"/>
      <c r="J6468" s="38" t="n"/>
      <c r="K6468" s="38" t="n"/>
      <c r="L6468" s="38" t="n"/>
      <c r="N6468" s="36">
        <f>IF($B6468="","",IF($C6468="SUPERSTORE","Superstore","DH"))</f>
        <v/>
      </c>
      <c r="O6468" s="36">
        <f>IF($B6468="","",IFERROR(VLOOKUP($B6468,Mapping!$A:$C,2,0),"Not Mapped"))</f>
        <v/>
      </c>
      <c r="P6468" s="36">
        <f>IF($B6468="","",IFERROR(VLOOKUP($B6468,Mapping!$A:$C,3,0),"Not Mapped"))</f>
        <v/>
      </c>
      <c r="Q6468" s="36">
        <f>IF($B6468="","",IFERROR(VLOOKUP($O6468,Leaders!$A:$B,2,0),"Not Mapped"))</f>
        <v/>
      </c>
      <c r="R6468" s="36">
        <f>IF($B6468="","",IF(COUNTIF(Exclusions!$A:$A,$B6468)&gt;0,"Yes","No"))</f>
        <v/>
      </c>
      <c r="S6468" s="38">
        <f>IF($B6468="","",MIN(1,DAY($A6468)/IF($N6468="Superstore",Settings!$B$5,Settings!$B$4)))</f>
        <v/>
      </c>
      <c r="T6468" s="38">
        <f>IF(OR($B6468="",$G6468="",$S6468=0),"",$G6468/$S6468)</f>
        <v/>
      </c>
      <c r="U6468" s="36">
        <f>IF($T6468="","",IF($T6468&lt;Settings!$B$8,"Critical",IF($T6468&lt;Settings!$B$9,"Semi Critical","Non Critical")))</f>
        <v/>
      </c>
      <c r="V6468" s="28" t="n"/>
      <c r="Z6468">
        <f>IF($B6468="","",IFERROR(VLOOKUP($B6468,'Plan HC for CCA'!$A:$B,2,0),""))</f>
        <v/>
      </c>
      <c r="AA6468">
        <f>IF(OR($B6468="",$Z6468=""),"",IF(N($M6468)&lt;$Z6468,"Delta","No Delta"))</f>
        <v/>
      </c>
      <c r="AB6468">
        <f>IF(OR($B6468="",$Z6468=""),"",MAX(0,$Z6468-N($M6468)))</f>
        <v/>
      </c>
      <c r="AC6468" s="46">
        <f>IF($B6468="","",IFERROR(INDEX('CCA Util %'!$H:$H,MATCH($B6468,'CCA Util %'!$E:$E,0)),""))</f>
        <v/>
      </c>
      <c r="AD6468">
        <f>IF($B6468="","",IFERROR(INDEX('CCA Util %'!$G:$G,MATCH($B6468,'CCA Util %'!$E:$E,0)),""))</f>
        <v/>
      </c>
      <c r="AE6468">
        <f>IF(OR($B6468="",$U6468=""),"",$U6468&amp;" &amp; "&amp;IF(OR($AD6468="",$AD6468=0),"Util NA",$AD6468&amp;" Util"))</f>
        <v/>
      </c>
    </row>
    <row r="6469" ht="15.75" customHeight="1" s="42">
      <c r="A6469" s="41" t="n"/>
      <c r="G6469" s="38" t="n"/>
      <c r="H6469" s="38" t="n"/>
      <c r="I6469" s="38" t="n"/>
      <c r="J6469" s="38" t="n"/>
      <c r="K6469" s="38" t="n"/>
      <c r="L6469" s="38" t="n"/>
      <c r="N6469" s="36">
        <f>IF($B6469="","",IF($C6469="SUPERSTORE","Superstore","DH"))</f>
        <v/>
      </c>
      <c r="O6469" s="36">
        <f>IF($B6469="","",IFERROR(VLOOKUP($B6469,Mapping!$A:$C,2,0),"Not Mapped"))</f>
        <v/>
      </c>
      <c r="P6469" s="36">
        <f>IF($B6469="","",IFERROR(VLOOKUP($B6469,Mapping!$A:$C,3,0),"Not Mapped"))</f>
        <v/>
      </c>
      <c r="Q6469" s="36">
        <f>IF($B6469="","",IFERROR(VLOOKUP($O6469,Leaders!$A:$B,2,0),"Not Mapped"))</f>
        <v/>
      </c>
      <c r="R6469" s="36">
        <f>IF($B6469="","",IF(COUNTIF(Exclusions!$A:$A,$B6469)&gt;0,"Yes","No"))</f>
        <v/>
      </c>
      <c r="S6469" s="38">
        <f>IF($B6469="","",MIN(1,DAY($A6469)/IF($N6469="Superstore",Settings!$B$5,Settings!$B$4)))</f>
        <v/>
      </c>
      <c r="T6469" s="38">
        <f>IF(OR($B6469="",$G6469="",$S6469=0),"",$G6469/$S6469)</f>
        <v/>
      </c>
      <c r="U6469" s="36">
        <f>IF($T6469="","",IF($T6469&lt;Settings!$B$8,"Critical",IF($T6469&lt;Settings!$B$9,"Semi Critical","Non Critical")))</f>
        <v/>
      </c>
      <c r="V6469" s="28" t="n"/>
      <c r="Z6469">
        <f>IF($B6469="","",IFERROR(VLOOKUP($B6469,'Plan HC for CCA'!$A:$B,2,0),""))</f>
        <v/>
      </c>
      <c r="AA6469">
        <f>IF(OR($B6469="",$Z6469=""),"",IF(N($M6469)&lt;$Z6469,"Delta","No Delta"))</f>
        <v/>
      </c>
      <c r="AB6469">
        <f>IF(OR($B6469="",$Z6469=""),"",MAX(0,$Z6469-N($M6469)))</f>
        <v/>
      </c>
      <c r="AC6469" s="46">
        <f>IF($B6469="","",IFERROR(INDEX('CCA Util %'!$H:$H,MATCH($B6469,'CCA Util %'!$E:$E,0)),""))</f>
        <v/>
      </c>
      <c r="AD6469">
        <f>IF($B6469="","",IFERROR(INDEX('CCA Util %'!$G:$G,MATCH($B6469,'CCA Util %'!$E:$E,0)),""))</f>
        <v/>
      </c>
      <c r="AE6469">
        <f>IF(OR($B6469="",$U6469=""),"",$U6469&amp;" &amp; "&amp;IF(OR($AD6469="",$AD6469=0),"Util NA",$AD6469&amp;" Util"))</f>
        <v/>
      </c>
    </row>
    <row r="6470" ht="15.75" customHeight="1" s="42">
      <c r="A6470" s="41" t="n"/>
      <c r="G6470" s="38" t="n"/>
      <c r="H6470" s="38" t="n"/>
      <c r="I6470" s="38" t="n"/>
      <c r="J6470" s="38" t="n"/>
      <c r="K6470" s="38" t="n"/>
      <c r="L6470" s="38" t="n"/>
      <c r="N6470" s="36">
        <f>IF($B6470="","",IF($C6470="SUPERSTORE","Superstore","DH"))</f>
        <v/>
      </c>
      <c r="O6470" s="36">
        <f>IF($B6470="","",IFERROR(VLOOKUP($B6470,Mapping!$A:$C,2,0),"Not Mapped"))</f>
        <v/>
      </c>
      <c r="P6470" s="36">
        <f>IF($B6470="","",IFERROR(VLOOKUP($B6470,Mapping!$A:$C,3,0),"Not Mapped"))</f>
        <v/>
      </c>
      <c r="Q6470" s="36">
        <f>IF($B6470="","",IFERROR(VLOOKUP($O6470,Leaders!$A:$B,2,0),"Not Mapped"))</f>
        <v/>
      </c>
      <c r="R6470" s="36">
        <f>IF($B6470="","",IF(COUNTIF(Exclusions!$A:$A,$B6470)&gt;0,"Yes","No"))</f>
        <v/>
      </c>
      <c r="S6470" s="38">
        <f>IF($B6470="","",MIN(1,DAY($A6470)/IF($N6470="Superstore",Settings!$B$5,Settings!$B$4)))</f>
        <v/>
      </c>
      <c r="T6470" s="38">
        <f>IF(OR($B6470="",$G6470="",$S6470=0),"",$G6470/$S6470)</f>
        <v/>
      </c>
      <c r="U6470" s="36">
        <f>IF($T6470="","",IF($T6470&lt;Settings!$B$8,"Critical",IF($T6470&lt;Settings!$B$9,"Semi Critical","Non Critical")))</f>
        <v/>
      </c>
      <c r="V6470" s="28" t="n"/>
      <c r="Z6470">
        <f>IF($B6470="","",IFERROR(VLOOKUP($B6470,'Plan HC for CCA'!$A:$B,2,0),""))</f>
        <v/>
      </c>
      <c r="AA6470">
        <f>IF(OR($B6470="",$Z6470=""),"",IF(N($M6470)&lt;$Z6470,"Delta","No Delta"))</f>
        <v/>
      </c>
      <c r="AB6470">
        <f>IF(OR($B6470="",$Z6470=""),"",MAX(0,$Z6470-N($M6470)))</f>
        <v/>
      </c>
      <c r="AC6470" s="46">
        <f>IF($B6470="","",IFERROR(INDEX('CCA Util %'!$H:$H,MATCH($B6470,'CCA Util %'!$E:$E,0)),""))</f>
        <v/>
      </c>
      <c r="AD6470">
        <f>IF($B6470="","",IFERROR(INDEX('CCA Util %'!$G:$G,MATCH($B6470,'CCA Util %'!$E:$E,0)),""))</f>
        <v/>
      </c>
      <c r="AE6470">
        <f>IF(OR($B6470="",$U6470=""),"",$U6470&amp;" &amp; "&amp;IF(OR($AD6470="",$AD6470=0),"Util NA",$AD6470&amp;" Util"))</f>
        <v/>
      </c>
    </row>
    <row r="6471" ht="15.75" customHeight="1" s="42">
      <c r="A6471" s="41" t="n"/>
      <c r="G6471" s="38" t="n"/>
      <c r="H6471" s="38" t="n"/>
      <c r="I6471" s="38" t="n"/>
      <c r="J6471" s="38" t="n"/>
      <c r="K6471" s="38" t="n"/>
      <c r="L6471" s="38" t="n"/>
      <c r="N6471" s="36">
        <f>IF($B6471="","",IF($C6471="SUPERSTORE","Superstore","DH"))</f>
        <v/>
      </c>
      <c r="O6471" s="36">
        <f>IF($B6471="","",IFERROR(VLOOKUP($B6471,Mapping!$A:$C,2,0),"Not Mapped"))</f>
        <v/>
      </c>
      <c r="P6471" s="36">
        <f>IF($B6471="","",IFERROR(VLOOKUP($B6471,Mapping!$A:$C,3,0),"Not Mapped"))</f>
        <v/>
      </c>
      <c r="Q6471" s="36">
        <f>IF($B6471="","",IFERROR(VLOOKUP($O6471,Leaders!$A:$B,2,0),"Not Mapped"))</f>
        <v/>
      </c>
      <c r="R6471" s="36">
        <f>IF($B6471="","",IF(COUNTIF(Exclusions!$A:$A,$B6471)&gt;0,"Yes","No"))</f>
        <v/>
      </c>
      <c r="S6471" s="38">
        <f>IF($B6471="","",MIN(1,DAY($A6471)/IF($N6471="Superstore",Settings!$B$5,Settings!$B$4)))</f>
        <v/>
      </c>
      <c r="T6471" s="38">
        <f>IF(OR($B6471="",$G6471="",$S6471=0),"",$G6471/$S6471)</f>
        <v/>
      </c>
      <c r="U6471" s="36">
        <f>IF($T6471="","",IF($T6471&lt;Settings!$B$8,"Critical",IF($T6471&lt;Settings!$B$9,"Semi Critical","Non Critical")))</f>
        <v/>
      </c>
      <c r="V6471" s="28" t="n"/>
      <c r="Z6471">
        <f>IF($B6471="","",IFERROR(VLOOKUP($B6471,'Plan HC for CCA'!$A:$B,2,0),""))</f>
        <v/>
      </c>
      <c r="AA6471">
        <f>IF(OR($B6471="",$Z6471=""),"",IF(N($M6471)&lt;$Z6471,"Delta","No Delta"))</f>
        <v/>
      </c>
      <c r="AB6471">
        <f>IF(OR($B6471="",$Z6471=""),"",MAX(0,$Z6471-N($M6471)))</f>
        <v/>
      </c>
      <c r="AC6471" s="46">
        <f>IF($B6471="","",IFERROR(INDEX('CCA Util %'!$H:$H,MATCH($B6471,'CCA Util %'!$E:$E,0)),""))</f>
        <v/>
      </c>
      <c r="AD6471">
        <f>IF($B6471="","",IFERROR(INDEX('CCA Util %'!$G:$G,MATCH($B6471,'CCA Util %'!$E:$E,0)),""))</f>
        <v/>
      </c>
      <c r="AE6471">
        <f>IF(OR($B6471="",$U6471=""),"",$U6471&amp;" &amp; "&amp;IF(OR($AD6471="",$AD6471=0),"Util NA",$AD6471&amp;" Util"))</f>
        <v/>
      </c>
    </row>
    <row r="6472" ht="15.75" customHeight="1" s="42">
      <c r="A6472" s="41" t="n"/>
      <c r="G6472" s="38" t="n"/>
      <c r="H6472" s="38" t="n"/>
      <c r="I6472" s="38" t="n"/>
      <c r="J6472" s="38" t="n"/>
      <c r="K6472" s="38" t="n"/>
      <c r="L6472" s="38" t="n"/>
      <c r="N6472" s="36">
        <f>IF($B6472="","",IF($C6472="SUPERSTORE","Superstore","DH"))</f>
        <v/>
      </c>
      <c r="O6472" s="36">
        <f>IF($B6472="","",IFERROR(VLOOKUP($B6472,Mapping!$A:$C,2,0),"Not Mapped"))</f>
        <v/>
      </c>
      <c r="P6472" s="36">
        <f>IF($B6472="","",IFERROR(VLOOKUP($B6472,Mapping!$A:$C,3,0),"Not Mapped"))</f>
        <v/>
      </c>
      <c r="Q6472" s="36">
        <f>IF($B6472="","",IFERROR(VLOOKUP($O6472,Leaders!$A:$B,2,0),"Not Mapped"))</f>
        <v/>
      </c>
      <c r="R6472" s="36">
        <f>IF($B6472="","",IF(COUNTIF(Exclusions!$A:$A,$B6472)&gt;0,"Yes","No"))</f>
        <v/>
      </c>
      <c r="S6472" s="38">
        <f>IF($B6472="","",MIN(1,DAY($A6472)/IF($N6472="Superstore",Settings!$B$5,Settings!$B$4)))</f>
        <v/>
      </c>
      <c r="T6472" s="38">
        <f>IF(OR($B6472="",$G6472="",$S6472=0),"",$G6472/$S6472)</f>
        <v/>
      </c>
      <c r="U6472" s="36">
        <f>IF($T6472="","",IF($T6472&lt;Settings!$B$8,"Critical",IF($T6472&lt;Settings!$B$9,"Semi Critical","Non Critical")))</f>
        <v/>
      </c>
      <c r="V6472" s="28" t="n"/>
      <c r="Z6472">
        <f>IF($B6472="","",IFERROR(VLOOKUP($B6472,'Plan HC for CCA'!$A:$B,2,0),""))</f>
        <v/>
      </c>
      <c r="AA6472">
        <f>IF(OR($B6472="",$Z6472=""),"",IF(N($M6472)&lt;$Z6472,"Delta","No Delta"))</f>
        <v/>
      </c>
      <c r="AB6472">
        <f>IF(OR($B6472="",$Z6472=""),"",MAX(0,$Z6472-N($M6472)))</f>
        <v/>
      </c>
      <c r="AC6472" s="46">
        <f>IF($B6472="","",IFERROR(INDEX('CCA Util %'!$H:$H,MATCH($B6472,'CCA Util %'!$E:$E,0)),""))</f>
        <v/>
      </c>
      <c r="AD6472">
        <f>IF($B6472="","",IFERROR(INDEX('CCA Util %'!$G:$G,MATCH($B6472,'CCA Util %'!$E:$E,0)),""))</f>
        <v/>
      </c>
      <c r="AE6472">
        <f>IF(OR($B6472="",$U6472=""),"",$U6472&amp;" &amp; "&amp;IF(OR($AD6472="",$AD6472=0),"Util NA",$AD6472&amp;" Util"))</f>
        <v/>
      </c>
    </row>
    <row r="6473" ht="15.75" customHeight="1" s="42">
      <c r="A6473" s="41" t="n"/>
      <c r="G6473" s="38" t="n"/>
      <c r="H6473" s="38" t="n"/>
      <c r="I6473" s="38" t="n"/>
      <c r="J6473" s="38" t="n"/>
      <c r="K6473" s="38" t="n"/>
      <c r="L6473" s="38" t="n"/>
      <c r="N6473" s="36">
        <f>IF($B6473="","",IF($C6473="SUPERSTORE","Superstore","DH"))</f>
        <v/>
      </c>
      <c r="O6473" s="36">
        <f>IF($B6473="","",IFERROR(VLOOKUP($B6473,Mapping!$A:$C,2,0),"Not Mapped"))</f>
        <v/>
      </c>
      <c r="P6473" s="36">
        <f>IF($B6473="","",IFERROR(VLOOKUP($B6473,Mapping!$A:$C,3,0),"Not Mapped"))</f>
        <v/>
      </c>
      <c r="Q6473" s="36">
        <f>IF($B6473="","",IFERROR(VLOOKUP($O6473,Leaders!$A:$B,2,0),"Not Mapped"))</f>
        <v/>
      </c>
      <c r="R6473" s="36">
        <f>IF($B6473="","",IF(COUNTIF(Exclusions!$A:$A,$B6473)&gt;0,"Yes","No"))</f>
        <v/>
      </c>
      <c r="S6473" s="38">
        <f>IF($B6473="","",MIN(1,DAY($A6473)/IF($N6473="Superstore",Settings!$B$5,Settings!$B$4)))</f>
        <v/>
      </c>
      <c r="T6473" s="38">
        <f>IF(OR($B6473="",$G6473="",$S6473=0),"",$G6473/$S6473)</f>
        <v/>
      </c>
      <c r="U6473" s="36">
        <f>IF($T6473="","",IF($T6473&lt;Settings!$B$8,"Critical",IF($T6473&lt;Settings!$B$9,"Semi Critical","Non Critical")))</f>
        <v/>
      </c>
      <c r="V6473" s="28" t="n"/>
      <c r="Z6473">
        <f>IF($B6473="","",IFERROR(VLOOKUP($B6473,'Plan HC for CCA'!$A:$B,2,0),""))</f>
        <v/>
      </c>
      <c r="AA6473">
        <f>IF(OR($B6473="",$Z6473=""),"",IF(N($M6473)&lt;$Z6473,"Delta","No Delta"))</f>
        <v/>
      </c>
      <c r="AB6473">
        <f>IF(OR($B6473="",$Z6473=""),"",MAX(0,$Z6473-N($M6473)))</f>
        <v/>
      </c>
      <c r="AC6473" s="46">
        <f>IF($B6473="","",IFERROR(INDEX('CCA Util %'!$H:$H,MATCH($B6473,'CCA Util %'!$E:$E,0)),""))</f>
        <v/>
      </c>
      <c r="AD6473">
        <f>IF($B6473="","",IFERROR(INDEX('CCA Util %'!$G:$G,MATCH($B6473,'CCA Util %'!$E:$E,0)),""))</f>
        <v/>
      </c>
      <c r="AE6473">
        <f>IF(OR($B6473="",$U6473=""),"",$U6473&amp;" &amp; "&amp;IF(OR($AD6473="",$AD6473=0),"Util NA",$AD6473&amp;" Util"))</f>
        <v/>
      </c>
    </row>
    <row r="6474" ht="15.75" customHeight="1" s="42">
      <c r="A6474" s="41" t="n"/>
      <c r="G6474" s="38" t="n"/>
      <c r="H6474" s="38" t="n"/>
      <c r="I6474" s="38" t="n"/>
      <c r="J6474" s="38" t="n"/>
      <c r="K6474" s="38" t="n"/>
      <c r="L6474" s="38" t="n"/>
      <c r="N6474" s="36">
        <f>IF($B6474="","",IF($C6474="SUPERSTORE","Superstore","DH"))</f>
        <v/>
      </c>
      <c r="O6474" s="36">
        <f>IF($B6474="","",IFERROR(VLOOKUP($B6474,Mapping!$A:$C,2,0),"Not Mapped"))</f>
        <v/>
      </c>
      <c r="P6474" s="36">
        <f>IF($B6474="","",IFERROR(VLOOKUP($B6474,Mapping!$A:$C,3,0),"Not Mapped"))</f>
        <v/>
      </c>
      <c r="Q6474" s="36">
        <f>IF($B6474="","",IFERROR(VLOOKUP($O6474,Leaders!$A:$B,2,0),"Not Mapped"))</f>
        <v/>
      </c>
      <c r="R6474" s="36">
        <f>IF($B6474="","",IF(COUNTIF(Exclusions!$A:$A,$B6474)&gt;0,"Yes","No"))</f>
        <v/>
      </c>
      <c r="S6474" s="38">
        <f>IF($B6474="","",MIN(1,DAY($A6474)/IF($N6474="Superstore",Settings!$B$5,Settings!$B$4)))</f>
        <v/>
      </c>
      <c r="T6474" s="38">
        <f>IF(OR($B6474="",$G6474="",$S6474=0),"",$G6474/$S6474)</f>
        <v/>
      </c>
      <c r="U6474" s="36">
        <f>IF($T6474="","",IF($T6474&lt;Settings!$B$8,"Critical",IF($T6474&lt;Settings!$B$9,"Semi Critical","Non Critical")))</f>
        <v/>
      </c>
      <c r="V6474" s="28" t="n"/>
      <c r="Z6474">
        <f>IF($B6474="","",IFERROR(VLOOKUP($B6474,'Plan HC for CCA'!$A:$B,2,0),""))</f>
        <v/>
      </c>
      <c r="AA6474">
        <f>IF(OR($B6474="",$Z6474=""),"",IF(N($M6474)&lt;$Z6474,"Delta","No Delta"))</f>
        <v/>
      </c>
      <c r="AB6474">
        <f>IF(OR($B6474="",$Z6474=""),"",MAX(0,$Z6474-N($M6474)))</f>
        <v/>
      </c>
      <c r="AC6474" s="46">
        <f>IF($B6474="","",IFERROR(INDEX('CCA Util %'!$H:$H,MATCH($B6474,'CCA Util %'!$E:$E,0)),""))</f>
        <v/>
      </c>
      <c r="AD6474">
        <f>IF($B6474="","",IFERROR(INDEX('CCA Util %'!$G:$G,MATCH($B6474,'CCA Util %'!$E:$E,0)),""))</f>
        <v/>
      </c>
      <c r="AE6474">
        <f>IF(OR($B6474="",$U6474=""),"",$U6474&amp;" &amp; "&amp;IF(OR($AD6474="",$AD6474=0),"Util NA",$AD6474&amp;" Util"))</f>
        <v/>
      </c>
    </row>
    <row r="6475" ht="15.75" customHeight="1" s="42">
      <c r="A6475" s="41" t="n"/>
      <c r="G6475" s="38" t="n"/>
      <c r="H6475" s="38" t="n"/>
      <c r="I6475" s="38" t="n"/>
      <c r="J6475" s="38" t="n"/>
      <c r="K6475" s="38" t="n"/>
      <c r="L6475" s="38" t="n"/>
      <c r="N6475" s="36">
        <f>IF($B6475="","",IF($C6475="SUPERSTORE","Superstore","DH"))</f>
        <v/>
      </c>
      <c r="O6475" s="36">
        <f>IF($B6475="","",IFERROR(VLOOKUP($B6475,Mapping!$A:$C,2,0),"Not Mapped"))</f>
        <v/>
      </c>
      <c r="P6475" s="36">
        <f>IF($B6475="","",IFERROR(VLOOKUP($B6475,Mapping!$A:$C,3,0),"Not Mapped"))</f>
        <v/>
      </c>
      <c r="Q6475" s="36">
        <f>IF($B6475="","",IFERROR(VLOOKUP($O6475,Leaders!$A:$B,2,0),"Not Mapped"))</f>
        <v/>
      </c>
      <c r="R6475" s="36">
        <f>IF($B6475="","",IF(COUNTIF(Exclusions!$A:$A,$B6475)&gt;0,"Yes","No"))</f>
        <v/>
      </c>
      <c r="S6475" s="38">
        <f>IF($B6475="","",MIN(1,DAY($A6475)/IF($N6475="Superstore",Settings!$B$5,Settings!$B$4)))</f>
        <v/>
      </c>
      <c r="T6475" s="38">
        <f>IF(OR($B6475="",$G6475="",$S6475=0),"",$G6475/$S6475)</f>
        <v/>
      </c>
      <c r="U6475" s="36">
        <f>IF($T6475="","",IF($T6475&lt;Settings!$B$8,"Critical",IF($T6475&lt;Settings!$B$9,"Semi Critical","Non Critical")))</f>
        <v/>
      </c>
      <c r="V6475" s="28" t="n"/>
      <c r="Z6475">
        <f>IF($B6475="","",IFERROR(VLOOKUP($B6475,'Plan HC for CCA'!$A:$B,2,0),""))</f>
        <v/>
      </c>
      <c r="AA6475">
        <f>IF(OR($B6475="",$Z6475=""),"",IF(N($M6475)&lt;$Z6475,"Delta","No Delta"))</f>
        <v/>
      </c>
      <c r="AB6475">
        <f>IF(OR($B6475="",$Z6475=""),"",MAX(0,$Z6475-N($M6475)))</f>
        <v/>
      </c>
      <c r="AC6475" s="46">
        <f>IF($B6475="","",IFERROR(INDEX('CCA Util %'!$H:$H,MATCH($B6475,'CCA Util %'!$E:$E,0)),""))</f>
        <v/>
      </c>
      <c r="AD6475">
        <f>IF($B6475="","",IFERROR(INDEX('CCA Util %'!$G:$G,MATCH($B6475,'CCA Util %'!$E:$E,0)),""))</f>
        <v/>
      </c>
      <c r="AE6475">
        <f>IF(OR($B6475="",$U6475=""),"",$U6475&amp;" &amp; "&amp;IF(OR($AD6475="",$AD6475=0),"Util NA",$AD6475&amp;" Util"))</f>
        <v/>
      </c>
    </row>
    <row r="6476" ht="15.75" customHeight="1" s="42">
      <c r="A6476" s="41" t="n"/>
      <c r="G6476" s="38" t="n"/>
      <c r="H6476" s="38" t="n"/>
      <c r="I6476" s="38" t="n"/>
      <c r="J6476" s="38" t="n"/>
      <c r="K6476" s="38" t="n"/>
      <c r="L6476" s="38" t="n"/>
      <c r="N6476" s="36">
        <f>IF($B6476="","",IF($C6476="SUPERSTORE","Superstore","DH"))</f>
        <v/>
      </c>
      <c r="O6476" s="36">
        <f>IF($B6476="","",IFERROR(VLOOKUP($B6476,Mapping!$A:$C,2,0),"Not Mapped"))</f>
        <v/>
      </c>
      <c r="P6476" s="36">
        <f>IF($B6476="","",IFERROR(VLOOKUP($B6476,Mapping!$A:$C,3,0),"Not Mapped"))</f>
        <v/>
      </c>
      <c r="Q6476" s="36">
        <f>IF($B6476="","",IFERROR(VLOOKUP($O6476,Leaders!$A:$B,2,0),"Not Mapped"))</f>
        <v/>
      </c>
      <c r="R6476" s="36">
        <f>IF($B6476="","",IF(COUNTIF(Exclusions!$A:$A,$B6476)&gt;0,"Yes","No"))</f>
        <v/>
      </c>
      <c r="S6476" s="38">
        <f>IF($B6476="","",MIN(1,DAY($A6476)/IF($N6476="Superstore",Settings!$B$5,Settings!$B$4)))</f>
        <v/>
      </c>
      <c r="T6476" s="38">
        <f>IF(OR($B6476="",$G6476="",$S6476=0),"",$G6476/$S6476)</f>
        <v/>
      </c>
      <c r="U6476" s="36">
        <f>IF($T6476="","",IF($T6476&lt;Settings!$B$8,"Critical",IF($T6476&lt;Settings!$B$9,"Semi Critical","Non Critical")))</f>
        <v/>
      </c>
      <c r="V6476" s="28" t="n"/>
      <c r="Z6476">
        <f>IF($B6476="","",IFERROR(VLOOKUP($B6476,'Plan HC for CCA'!$A:$B,2,0),""))</f>
        <v/>
      </c>
      <c r="AA6476">
        <f>IF(OR($B6476="",$Z6476=""),"",IF(N($M6476)&lt;$Z6476,"Delta","No Delta"))</f>
        <v/>
      </c>
      <c r="AB6476">
        <f>IF(OR($B6476="",$Z6476=""),"",MAX(0,$Z6476-N($M6476)))</f>
        <v/>
      </c>
      <c r="AC6476" s="46">
        <f>IF($B6476="","",IFERROR(INDEX('CCA Util %'!$H:$H,MATCH($B6476,'CCA Util %'!$E:$E,0)),""))</f>
        <v/>
      </c>
      <c r="AD6476">
        <f>IF($B6476="","",IFERROR(INDEX('CCA Util %'!$G:$G,MATCH($B6476,'CCA Util %'!$E:$E,0)),""))</f>
        <v/>
      </c>
      <c r="AE6476">
        <f>IF(OR($B6476="",$U6476=""),"",$U6476&amp;" &amp; "&amp;IF(OR($AD6476="",$AD6476=0),"Util NA",$AD6476&amp;" Util"))</f>
        <v/>
      </c>
    </row>
    <row r="6477" ht="15.75" customHeight="1" s="42">
      <c r="A6477" s="41" t="n"/>
      <c r="G6477" s="38" t="n"/>
      <c r="H6477" s="38" t="n"/>
      <c r="I6477" s="38" t="n"/>
      <c r="J6477" s="38" t="n"/>
      <c r="K6477" s="38" t="n"/>
      <c r="L6477" s="38" t="n"/>
      <c r="N6477" s="36">
        <f>IF($B6477="","",IF($C6477="SUPERSTORE","Superstore","DH"))</f>
        <v/>
      </c>
      <c r="O6477" s="36">
        <f>IF($B6477="","",IFERROR(VLOOKUP($B6477,Mapping!$A:$C,2,0),"Not Mapped"))</f>
        <v/>
      </c>
      <c r="P6477" s="36">
        <f>IF($B6477="","",IFERROR(VLOOKUP($B6477,Mapping!$A:$C,3,0),"Not Mapped"))</f>
        <v/>
      </c>
      <c r="Q6477" s="36">
        <f>IF($B6477="","",IFERROR(VLOOKUP($O6477,Leaders!$A:$B,2,0),"Not Mapped"))</f>
        <v/>
      </c>
      <c r="R6477" s="36">
        <f>IF($B6477="","",IF(COUNTIF(Exclusions!$A:$A,$B6477)&gt;0,"Yes","No"))</f>
        <v/>
      </c>
      <c r="S6477" s="38">
        <f>IF($B6477="","",MIN(1,DAY($A6477)/IF($N6477="Superstore",Settings!$B$5,Settings!$B$4)))</f>
        <v/>
      </c>
      <c r="T6477" s="38">
        <f>IF(OR($B6477="",$G6477="",$S6477=0),"",$G6477/$S6477)</f>
        <v/>
      </c>
      <c r="U6477" s="36">
        <f>IF($T6477="","",IF($T6477&lt;Settings!$B$8,"Critical",IF($T6477&lt;Settings!$B$9,"Semi Critical","Non Critical")))</f>
        <v/>
      </c>
      <c r="V6477" s="28" t="n"/>
      <c r="Z6477">
        <f>IF($B6477="","",IFERROR(VLOOKUP($B6477,'Plan HC for CCA'!$A:$B,2,0),""))</f>
        <v/>
      </c>
      <c r="AA6477">
        <f>IF(OR($B6477="",$Z6477=""),"",IF(N($M6477)&lt;$Z6477,"Delta","No Delta"))</f>
        <v/>
      </c>
      <c r="AB6477">
        <f>IF(OR($B6477="",$Z6477=""),"",MAX(0,$Z6477-N($M6477)))</f>
        <v/>
      </c>
      <c r="AC6477" s="46">
        <f>IF($B6477="","",IFERROR(INDEX('CCA Util %'!$H:$H,MATCH($B6477,'CCA Util %'!$E:$E,0)),""))</f>
        <v/>
      </c>
      <c r="AD6477">
        <f>IF($B6477="","",IFERROR(INDEX('CCA Util %'!$G:$G,MATCH($B6477,'CCA Util %'!$E:$E,0)),""))</f>
        <v/>
      </c>
      <c r="AE6477">
        <f>IF(OR($B6477="",$U6477=""),"",$U6477&amp;" &amp; "&amp;IF(OR($AD6477="",$AD6477=0),"Util NA",$AD6477&amp;" Util"))</f>
        <v/>
      </c>
    </row>
    <row r="6478" ht="15.75" customHeight="1" s="42">
      <c r="A6478" s="41" t="n"/>
      <c r="G6478" s="38" t="n"/>
      <c r="H6478" s="38" t="n"/>
      <c r="I6478" s="38" t="n"/>
      <c r="J6478" s="38" t="n"/>
      <c r="K6478" s="38" t="n"/>
      <c r="L6478" s="38" t="n"/>
      <c r="N6478" s="36">
        <f>IF($B6478="","",IF($C6478="SUPERSTORE","Superstore","DH"))</f>
        <v/>
      </c>
      <c r="O6478" s="36">
        <f>IF($B6478="","",IFERROR(VLOOKUP($B6478,Mapping!$A:$C,2,0),"Not Mapped"))</f>
        <v/>
      </c>
      <c r="P6478" s="36">
        <f>IF($B6478="","",IFERROR(VLOOKUP($B6478,Mapping!$A:$C,3,0),"Not Mapped"))</f>
        <v/>
      </c>
      <c r="Q6478" s="36">
        <f>IF($B6478="","",IFERROR(VLOOKUP($O6478,Leaders!$A:$B,2,0),"Not Mapped"))</f>
        <v/>
      </c>
      <c r="R6478" s="36">
        <f>IF($B6478="","",IF(COUNTIF(Exclusions!$A:$A,$B6478)&gt;0,"Yes","No"))</f>
        <v/>
      </c>
      <c r="S6478" s="38">
        <f>IF($B6478="","",MIN(1,DAY($A6478)/IF($N6478="Superstore",Settings!$B$5,Settings!$B$4)))</f>
        <v/>
      </c>
      <c r="T6478" s="38">
        <f>IF(OR($B6478="",$G6478="",$S6478=0),"",$G6478/$S6478)</f>
        <v/>
      </c>
      <c r="U6478" s="36">
        <f>IF($T6478="","",IF($T6478&lt;Settings!$B$8,"Critical",IF($T6478&lt;Settings!$B$9,"Semi Critical","Non Critical")))</f>
        <v/>
      </c>
      <c r="V6478" s="28" t="n"/>
      <c r="Z6478">
        <f>IF($B6478="","",IFERROR(VLOOKUP($B6478,'Plan HC for CCA'!$A:$B,2,0),""))</f>
        <v/>
      </c>
      <c r="AA6478">
        <f>IF(OR($B6478="",$Z6478=""),"",IF(N($M6478)&lt;$Z6478,"Delta","No Delta"))</f>
        <v/>
      </c>
      <c r="AB6478">
        <f>IF(OR($B6478="",$Z6478=""),"",MAX(0,$Z6478-N($M6478)))</f>
        <v/>
      </c>
      <c r="AC6478" s="46">
        <f>IF($B6478="","",IFERROR(INDEX('CCA Util %'!$H:$H,MATCH($B6478,'CCA Util %'!$E:$E,0)),""))</f>
        <v/>
      </c>
      <c r="AD6478">
        <f>IF($B6478="","",IFERROR(INDEX('CCA Util %'!$G:$G,MATCH($B6478,'CCA Util %'!$E:$E,0)),""))</f>
        <v/>
      </c>
      <c r="AE6478">
        <f>IF(OR($B6478="",$U6478=""),"",$U6478&amp;" &amp; "&amp;IF(OR($AD6478="",$AD6478=0),"Util NA",$AD6478&amp;" Util"))</f>
        <v/>
      </c>
    </row>
    <row r="6479" ht="15.75" customHeight="1" s="42">
      <c r="A6479" s="41" t="n"/>
      <c r="G6479" s="38" t="n"/>
      <c r="H6479" s="38" t="n"/>
      <c r="I6479" s="38" t="n"/>
      <c r="J6479" s="38" t="n"/>
      <c r="K6479" s="38" t="n"/>
      <c r="L6479" s="38" t="n"/>
      <c r="N6479" s="36">
        <f>IF($B6479="","",IF($C6479="SUPERSTORE","Superstore","DH"))</f>
        <v/>
      </c>
      <c r="O6479" s="36">
        <f>IF($B6479="","",IFERROR(VLOOKUP($B6479,Mapping!$A:$C,2,0),"Not Mapped"))</f>
        <v/>
      </c>
      <c r="P6479" s="36">
        <f>IF($B6479="","",IFERROR(VLOOKUP($B6479,Mapping!$A:$C,3,0),"Not Mapped"))</f>
        <v/>
      </c>
      <c r="Q6479" s="36">
        <f>IF($B6479="","",IFERROR(VLOOKUP($O6479,Leaders!$A:$B,2,0),"Not Mapped"))</f>
        <v/>
      </c>
      <c r="R6479" s="36">
        <f>IF($B6479="","",IF(COUNTIF(Exclusions!$A:$A,$B6479)&gt;0,"Yes","No"))</f>
        <v/>
      </c>
      <c r="S6479" s="38">
        <f>IF($B6479="","",MIN(1,DAY($A6479)/IF($N6479="Superstore",Settings!$B$5,Settings!$B$4)))</f>
        <v/>
      </c>
      <c r="T6479" s="38">
        <f>IF(OR($B6479="",$G6479="",$S6479=0),"",$G6479/$S6479)</f>
        <v/>
      </c>
      <c r="U6479" s="36">
        <f>IF($T6479="","",IF($T6479&lt;Settings!$B$8,"Critical",IF($T6479&lt;Settings!$B$9,"Semi Critical","Non Critical")))</f>
        <v/>
      </c>
      <c r="V6479" s="28" t="n"/>
      <c r="Z6479">
        <f>IF($B6479="","",IFERROR(VLOOKUP($B6479,'Plan HC for CCA'!$A:$B,2,0),""))</f>
        <v/>
      </c>
      <c r="AA6479">
        <f>IF(OR($B6479="",$Z6479=""),"",IF(N($M6479)&lt;$Z6479,"Delta","No Delta"))</f>
        <v/>
      </c>
      <c r="AB6479">
        <f>IF(OR($B6479="",$Z6479=""),"",MAX(0,$Z6479-N($M6479)))</f>
        <v/>
      </c>
      <c r="AC6479" s="46">
        <f>IF($B6479="","",IFERROR(INDEX('CCA Util %'!$H:$H,MATCH($B6479,'CCA Util %'!$E:$E,0)),""))</f>
        <v/>
      </c>
      <c r="AD6479">
        <f>IF($B6479="","",IFERROR(INDEX('CCA Util %'!$G:$G,MATCH($B6479,'CCA Util %'!$E:$E,0)),""))</f>
        <v/>
      </c>
      <c r="AE6479">
        <f>IF(OR($B6479="",$U6479=""),"",$U6479&amp;" &amp; "&amp;IF(OR($AD6479="",$AD6479=0),"Util NA",$AD6479&amp;" Util"))</f>
        <v/>
      </c>
    </row>
    <row r="6480" ht="15.75" customHeight="1" s="42">
      <c r="A6480" s="41" t="n"/>
      <c r="G6480" s="38" t="n"/>
      <c r="H6480" s="38" t="n"/>
      <c r="I6480" s="38" t="n"/>
      <c r="J6480" s="38" t="n"/>
      <c r="K6480" s="38" t="n"/>
      <c r="L6480" s="38" t="n"/>
      <c r="N6480" s="36">
        <f>IF($B6480="","",IF($C6480="SUPERSTORE","Superstore","DH"))</f>
        <v/>
      </c>
      <c r="O6480" s="36">
        <f>IF($B6480="","",IFERROR(VLOOKUP($B6480,Mapping!$A:$C,2,0),"Not Mapped"))</f>
        <v/>
      </c>
      <c r="P6480" s="36">
        <f>IF($B6480="","",IFERROR(VLOOKUP($B6480,Mapping!$A:$C,3,0),"Not Mapped"))</f>
        <v/>
      </c>
      <c r="Q6480" s="36">
        <f>IF($B6480="","",IFERROR(VLOOKUP($O6480,Leaders!$A:$B,2,0),"Not Mapped"))</f>
        <v/>
      </c>
      <c r="R6480" s="36">
        <f>IF($B6480="","",IF(COUNTIF(Exclusions!$A:$A,$B6480)&gt;0,"Yes","No"))</f>
        <v/>
      </c>
      <c r="S6480" s="38">
        <f>IF($B6480="","",MIN(1,DAY($A6480)/IF($N6480="Superstore",Settings!$B$5,Settings!$B$4)))</f>
        <v/>
      </c>
      <c r="T6480" s="38">
        <f>IF(OR($B6480="",$G6480="",$S6480=0),"",$G6480/$S6480)</f>
        <v/>
      </c>
      <c r="U6480" s="36">
        <f>IF($T6480="","",IF($T6480&lt;Settings!$B$8,"Critical",IF($T6480&lt;Settings!$B$9,"Semi Critical","Non Critical")))</f>
        <v/>
      </c>
      <c r="V6480" s="28" t="n"/>
      <c r="Z6480">
        <f>IF($B6480="","",IFERROR(VLOOKUP($B6480,'Plan HC for CCA'!$A:$B,2,0),""))</f>
        <v/>
      </c>
      <c r="AA6480">
        <f>IF(OR($B6480="",$Z6480=""),"",IF(N($M6480)&lt;$Z6480,"Delta","No Delta"))</f>
        <v/>
      </c>
      <c r="AB6480">
        <f>IF(OR($B6480="",$Z6480=""),"",MAX(0,$Z6480-N($M6480)))</f>
        <v/>
      </c>
      <c r="AC6480" s="46">
        <f>IF($B6480="","",IFERROR(INDEX('CCA Util %'!$H:$H,MATCH($B6480,'CCA Util %'!$E:$E,0)),""))</f>
        <v/>
      </c>
      <c r="AD6480">
        <f>IF($B6480="","",IFERROR(INDEX('CCA Util %'!$G:$G,MATCH($B6480,'CCA Util %'!$E:$E,0)),""))</f>
        <v/>
      </c>
      <c r="AE6480">
        <f>IF(OR($B6480="",$U6480=""),"",$U6480&amp;" &amp; "&amp;IF(OR($AD6480="",$AD6480=0),"Util NA",$AD6480&amp;" Util"))</f>
        <v/>
      </c>
    </row>
    <row r="6481" ht="15.75" customHeight="1" s="42">
      <c r="A6481" s="41" t="n"/>
      <c r="G6481" s="38" t="n"/>
      <c r="H6481" s="38" t="n"/>
      <c r="I6481" s="38" t="n"/>
      <c r="J6481" s="38" t="n"/>
      <c r="K6481" s="38" t="n"/>
      <c r="L6481" s="38" t="n"/>
      <c r="N6481" s="36">
        <f>IF($B6481="","",IF($C6481="SUPERSTORE","Superstore","DH"))</f>
        <v/>
      </c>
      <c r="O6481" s="36">
        <f>IF($B6481="","",IFERROR(VLOOKUP($B6481,Mapping!$A:$C,2,0),"Not Mapped"))</f>
        <v/>
      </c>
      <c r="P6481" s="36">
        <f>IF($B6481="","",IFERROR(VLOOKUP($B6481,Mapping!$A:$C,3,0),"Not Mapped"))</f>
        <v/>
      </c>
      <c r="Q6481" s="36">
        <f>IF($B6481="","",IFERROR(VLOOKUP($O6481,Leaders!$A:$B,2,0),"Not Mapped"))</f>
        <v/>
      </c>
      <c r="R6481" s="36">
        <f>IF($B6481="","",IF(COUNTIF(Exclusions!$A:$A,$B6481)&gt;0,"Yes","No"))</f>
        <v/>
      </c>
      <c r="S6481" s="38">
        <f>IF($B6481="","",MIN(1,DAY($A6481)/IF($N6481="Superstore",Settings!$B$5,Settings!$B$4)))</f>
        <v/>
      </c>
      <c r="T6481" s="38">
        <f>IF(OR($B6481="",$G6481="",$S6481=0),"",$G6481/$S6481)</f>
        <v/>
      </c>
      <c r="U6481" s="36">
        <f>IF($T6481="","",IF($T6481&lt;Settings!$B$8,"Critical",IF($T6481&lt;Settings!$B$9,"Semi Critical","Non Critical")))</f>
        <v/>
      </c>
      <c r="V6481" s="28" t="n"/>
      <c r="Z6481">
        <f>IF($B6481="","",IFERROR(VLOOKUP($B6481,'Plan HC for CCA'!$A:$B,2,0),""))</f>
        <v/>
      </c>
      <c r="AA6481">
        <f>IF(OR($B6481="",$Z6481=""),"",IF(N($M6481)&lt;$Z6481,"Delta","No Delta"))</f>
        <v/>
      </c>
      <c r="AB6481">
        <f>IF(OR($B6481="",$Z6481=""),"",MAX(0,$Z6481-N($M6481)))</f>
        <v/>
      </c>
      <c r="AC6481" s="46">
        <f>IF($B6481="","",IFERROR(INDEX('CCA Util %'!$H:$H,MATCH($B6481,'CCA Util %'!$E:$E,0)),""))</f>
        <v/>
      </c>
      <c r="AD6481">
        <f>IF($B6481="","",IFERROR(INDEX('CCA Util %'!$G:$G,MATCH($B6481,'CCA Util %'!$E:$E,0)),""))</f>
        <v/>
      </c>
      <c r="AE6481">
        <f>IF(OR($B6481="",$U6481=""),"",$U6481&amp;" &amp; "&amp;IF(OR($AD6481="",$AD6481=0),"Util NA",$AD6481&amp;" Util"))</f>
        <v/>
      </c>
    </row>
    <row r="6482" ht="15.75" customHeight="1" s="42">
      <c r="A6482" s="41" t="n"/>
      <c r="G6482" s="38" t="n"/>
      <c r="H6482" s="38" t="n"/>
      <c r="I6482" s="38" t="n"/>
      <c r="J6482" s="38" t="n"/>
      <c r="K6482" s="38" t="n"/>
      <c r="L6482" s="38" t="n"/>
      <c r="N6482" s="36">
        <f>IF($B6482="","",IF($C6482="SUPERSTORE","Superstore","DH"))</f>
        <v/>
      </c>
      <c r="O6482" s="36">
        <f>IF($B6482="","",IFERROR(VLOOKUP($B6482,Mapping!$A:$C,2,0),"Not Mapped"))</f>
        <v/>
      </c>
      <c r="P6482" s="36">
        <f>IF($B6482="","",IFERROR(VLOOKUP($B6482,Mapping!$A:$C,3,0),"Not Mapped"))</f>
        <v/>
      </c>
      <c r="Q6482" s="36">
        <f>IF($B6482="","",IFERROR(VLOOKUP($O6482,Leaders!$A:$B,2,0),"Not Mapped"))</f>
        <v/>
      </c>
      <c r="R6482" s="36">
        <f>IF($B6482="","",IF(COUNTIF(Exclusions!$A:$A,$B6482)&gt;0,"Yes","No"))</f>
        <v/>
      </c>
      <c r="S6482" s="38">
        <f>IF($B6482="","",MIN(1,DAY($A6482)/IF($N6482="Superstore",Settings!$B$5,Settings!$B$4)))</f>
        <v/>
      </c>
      <c r="T6482" s="38">
        <f>IF(OR($B6482="",$G6482="",$S6482=0),"",$G6482/$S6482)</f>
        <v/>
      </c>
      <c r="U6482" s="36">
        <f>IF($T6482="","",IF($T6482&lt;Settings!$B$8,"Critical",IF($T6482&lt;Settings!$B$9,"Semi Critical","Non Critical")))</f>
        <v/>
      </c>
      <c r="V6482" s="28" t="n"/>
      <c r="Z6482">
        <f>IF($B6482="","",IFERROR(VLOOKUP($B6482,'Plan HC for CCA'!$A:$B,2,0),""))</f>
        <v/>
      </c>
      <c r="AA6482">
        <f>IF(OR($B6482="",$Z6482=""),"",IF(N($M6482)&lt;$Z6482,"Delta","No Delta"))</f>
        <v/>
      </c>
      <c r="AB6482">
        <f>IF(OR($B6482="",$Z6482=""),"",MAX(0,$Z6482-N($M6482)))</f>
        <v/>
      </c>
      <c r="AC6482" s="46">
        <f>IF($B6482="","",IFERROR(INDEX('CCA Util %'!$H:$H,MATCH($B6482,'CCA Util %'!$E:$E,0)),""))</f>
        <v/>
      </c>
      <c r="AD6482">
        <f>IF($B6482="","",IFERROR(INDEX('CCA Util %'!$G:$G,MATCH($B6482,'CCA Util %'!$E:$E,0)),""))</f>
        <v/>
      </c>
      <c r="AE6482">
        <f>IF(OR($B6482="",$U6482=""),"",$U6482&amp;" &amp; "&amp;IF(OR($AD6482="",$AD6482=0),"Util NA",$AD6482&amp;" Util"))</f>
        <v/>
      </c>
    </row>
    <row r="6483" ht="15.75" customHeight="1" s="42">
      <c r="A6483" s="41" t="n"/>
      <c r="G6483" s="38" t="n"/>
      <c r="H6483" s="38" t="n"/>
      <c r="I6483" s="38" t="n"/>
      <c r="J6483" s="38" t="n"/>
      <c r="K6483" s="38" t="n"/>
      <c r="L6483" s="38" t="n"/>
      <c r="N6483" s="36">
        <f>IF($B6483="","",IF($C6483="SUPERSTORE","Superstore","DH"))</f>
        <v/>
      </c>
      <c r="O6483" s="36">
        <f>IF($B6483="","",IFERROR(VLOOKUP($B6483,Mapping!$A:$C,2,0),"Not Mapped"))</f>
        <v/>
      </c>
      <c r="P6483" s="36">
        <f>IF($B6483="","",IFERROR(VLOOKUP($B6483,Mapping!$A:$C,3,0),"Not Mapped"))</f>
        <v/>
      </c>
      <c r="Q6483" s="36">
        <f>IF($B6483="","",IFERROR(VLOOKUP($O6483,Leaders!$A:$B,2,0),"Not Mapped"))</f>
        <v/>
      </c>
      <c r="R6483" s="36">
        <f>IF($B6483="","",IF(COUNTIF(Exclusions!$A:$A,$B6483)&gt;0,"Yes","No"))</f>
        <v/>
      </c>
      <c r="S6483" s="38">
        <f>IF($B6483="","",MIN(1,DAY($A6483)/IF($N6483="Superstore",Settings!$B$5,Settings!$B$4)))</f>
        <v/>
      </c>
      <c r="T6483" s="38">
        <f>IF(OR($B6483="",$G6483="",$S6483=0),"",$G6483/$S6483)</f>
        <v/>
      </c>
      <c r="U6483" s="36">
        <f>IF($T6483="","",IF($T6483&lt;Settings!$B$8,"Critical",IF($T6483&lt;Settings!$B$9,"Semi Critical","Non Critical")))</f>
        <v/>
      </c>
      <c r="V6483" s="28" t="n"/>
      <c r="Z6483">
        <f>IF($B6483="","",IFERROR(VLOOKUP($B6483,'Plan HC for CCA'!$A:$B,2,0),""))</f>
        <v/>
      </c>
      <c r="AA6483">
        <f>IF(OR($B6483="",$Z6483=""),"",IF(N($M6483)&lt;$Z6483,"Delta","No Delta"))</f>
        <v/>
      </c>
      <c r="AB6483">
        <f>IF(OR($B6483="",$Z6483=""),"",MAX(0,$Z6483-N($M6483)))</f>
        <v/>
      </c>
      <c r="AC6483" s="46">
        <f>IF($B6483="","",IFERROR(INDEX('CCA Util %'!$H:$H,MATCH($B6483,'CCA Util %'!$E:$E,0)),""))</f>
        <v/>
      </c>
      <c r="AD6483">
        <f>IF($B6483="","",IFERROR(INDEX('CCA Util %'!$G:$G,MATCH($B6483,'CCA Util %'!$E:$E,0)),""))</f>
        <v/>
      </c>
      <c r="AE6483">
        <f>IF(OR($B6483="",$U6483=""),"",$U6483&amp;" &amp; "&amp;IF(OR($AD6483="",$AD6483=0),"Util NA",$AD6483&amp;" Util"))</f>
        <v/>
      </c>
    </row>
    <row r="6484" ht="15.75" customHeight="1" s="42">
      <c r="A6484" s="41" t="n"/>
      <c r="G6484" s="38" t="n"/>
      <c r="H6484" s="38" t="n"/>
      <c r="I6484" s="38" t="n"/>
      <c r="J6484" s="38" t="n"/>
      <c r="K6484" s="38" t="n"/>
      <c r="L6484" s="38" t="n"/>
      <c r="N6484" s="36">
        <f>IF($B6484="","",IF($C6484="SUPERSTORE","Superstore","DH"))</f>
        <v/>
      </c>
      <c r="O6484" s="36">
        <f>IF($B6484="","",IFERROR(VLOOKUP($B6484,Mapping!$A:$C,2,0),"Not Mapped"))</f>
        <v/>
      </c>
      <c r="P6484" s="36">
        <f>IF($B6484="","",IFERROR(VLOOKUP($B6484,Mapping!$A:$C,3,0),"Not Mapped"))</f>
        <v/>
      </c>
      <c r="Q6484" s="36">
        <f>IF($B6484="","",IFERROR(VLOOKUP($O6484,Leaders!$A:$B,2,0),"Not Mapped"))</f>
        <v/>
      </c>
      <c r="R6484" s="36">
        <f>IF($B6484="","",IF(COUNTIF(Exclusions!$A:$A,$B6484)&gt;0,"Yes","No"))</f>
        <v/>
      </c>
      <c r="S6484" s="38">
        <f>IF($B6484="","",MIN(1,DAY($A6484)/IF($N6484="Superstore",Settings!$B$5,Settings!$B$4)))</f>
        <v/>
      </c>
      <c r="T6484" s="38">
        <f>IF(OR($B6484="",$G6484="",$S6484=0),"",$G6484/$S6484)</f>
        <v/>
      </c>
      <c r="U6484" s="36">
        <f>IF($T6484="","",IF($T6484&lt;Settings!$B$8,"Critical",IF($T6484&lt;Settings!$B$9,"Semi Critical","Non Critical")))</f>
        <v/>
      </c>
      <c r="V6484" s="28" t="n"/>
      <c r="Z6484">
        <f>IF($B6484="","",IFERROR(VLOOKUP($B6484,'Plan HC for CCA'!$A:$B,2,0),""))</f>
        <v/>
      </c>
      <c r="AA6484">
        <f>IF(OR($B6484="",$Z6484=""),"",IF(N($M6484)&lt;$Z6484,"Delta","No Delta"))</f>
        <v/>
      </c>
      <c r="AB6484">
        <f>IF(OR($B6484="",$Z6484=""),"",MAX(0,$Z6484-N($M6484)))</f>
        <v/>
      </c>
      <c r="AC6484" s="46">
        <f>IF($B6484="","",IFERROR(INDEX('CCA Util %'!$H:$H,MATCH($B6484,'CCA Util %'!$E:$E,0)),""))</f>
        <v/>
      </c>
      <c r="AD6484">
        <f>IF($B6484="","",IFERROR(INDEX('CCA Util %'!$G:$G,MATCH($B6484,'CCA Util %'!$E:$E,0)),""))</f>
        <v/>
      </c>
      <c r="AE6484">
        <f>IF(OR($B6484="",$U6484=""),"",$U6484&amp;" &amp; "&amp;IF(OR($AD6484="",$AD6484=0),"Util NA",$AD6484&amp;" Util"))</f>
        <v/>
      </c>
    </row>
    <row r="6485" ht="15.75" customHeight="1" s="42">
      <c r="A6485" s="41" t="n"/>
      <c r="G6485" s="38" t="n"/>
      <c r="H6485" s="38" t="n"/>
      <c r="I6485" s="38" t="n"/>
      <c r="J6485" s="38" t="n"/>
      <c r="K6485" s="38" t="n"/>
      <c r="L6485" s="38" t="n"/>
      <c r="N6485" s="36">
        <f>IF($B6485="","",IF($C6485="SUPERSTORE","Superstore","DH"))</f>
        <v/>
      </c>
      <c r="O6485" s="36">
        <f>IF($B6485="","",IFERROR(VLOOKUP($B6485,Mapping!$A:$C,2,0),"Not Mapped"))</f>
        <v/>
      </c>
      <c r="P6485" s="36">
        <f>IF($B6485="","",IFERROR(VLOOKUP($B6485,Mapping!$A:$C,3,0),"Not Mapped"))</f>
        <v/>
      </c>
      <c r="Q6485" s="36">
        <f>IF($B6485="","",IFERROR(VLOOKUP($O6485,Leaders!$A:$B,2,0),"Not Mapped"))</f>
        <v/>
      </c>
      <c r="R6485" s="36">
        <f>IF($B6485="","",IF(COUNTIF(Exclusions!$A:$A,$B6485)&gt;0,"Yes","No"))</f>
        <v/>
      </c>
      <c r="S6485" s="38">
        <f>IF($B6485="","",MIN(1,DAY($A6485)/IF($N6485="Superstore",Settings!$B$5,Settings!$B$4)))</f>
        <v/>
      </c>
      <c r="T6485" s="38">
        <f>IF(OR($B6485="",$G6485="",$S6485=0),"",$G6485/$S6485)</f>
        <v/>
      </c>
      <c r="U6485" s="36">
        <f>IF($T6485="","",IF($T6485&lt;Settings!$B$8,"Critical",IF($T6485&lt;Settings!$B$9,"Semi Critical","Non Critical")))</f>
        <v/>
      </c>
      <c r="V6485" s="28" t="n"/>
      <c r="Z6485">
        <f>IF($B6485="","",IFERROR(VLOOKUP($B6485,'Plan HC for CCA'!$A:$B,2,0),""))</f>
        <v/>
      </c>
      <c r="AA6485">
        <f>IF(OR($B6485="",$Z6485=""),"",IF(N($M6485)&lt;$Z6485,"Delta","No Delta"))</f>
        <v/>
      </c>
      <c r="AB6485">
        <f>IF(OR($B6485="",$Z6485=""),"",MAX(0,$Z6485-N($M6485)))</f>
        <v/>
      </c>
      <c r="AC6485" s="46">
        <f>IF($B6485="","",IFERROR(INDEX('CCA Util %'!$H:$H,MATCH($B6485,'CCA Util %'!$E:$E,0)),""))</f>
        <v/>
      </c>
      <c r="AD6485">
        <f>IF($B6485="","",IFERROR(INDEX('CCA Util %'!$G:$G,MATCH($B6485,'CCA Util %'!$E:$E,0)),""))</f>
        <v/>
      </c>
      <c r="AE6485">
        <f>IF(OR($B6485="",$U6485=""),"",$U6485&amp;" &amp; "&amp;IF(OR($AD6485="",$AD6485=0),"Util NA",$AD6485&amp;" Util"))</f>
        <v/>
      </c>
    </row>
    <row r="6486" ht="15.75" customHeight="1" s="42">
      <c r="A6486" s="41" t="n"/>
      <c r="G6486" s="38" t="n"/>
      <c r="H6486" s="38" t="n"/>
      <c r="I6486" s="38" t="n"/>
      <c r="J6486" s="38" t="n"/>
      <c r="K6486" s="38" t="n"/>
      <c r="L6486" s="38" t="n"/>
      <c r="N6486" s="36">
        <f>IF($B6486="","",IF($C6486="SUPERSTORE","Superstore","DH"))</f>
        <v/>
      </c>
      <c r="O6486" s="36">
        <f>IF($B6486="","",IFERROR(VLOOKUP($B6486,Mapping!$A:$C,2,0),"Not Mapped"))</f>
        <v/>
      </c>
      <c r="P6486" s="36">
        <f>IF($B6486="","",IFERROR(VLOOKUP($B6486,Mapping!$A:$C,3,0),"Not Mapped"))</f>
        <v/>
      </c>
      <c r="Q6486" s="36">
        <f>IF($B6486="","",IFERROR(VLOOKUP($O6486,Leaders!$A:$B,2,0),"Not Mapped"))</f>
        <v/>
      </c>
      <c r="R6486" s="36">
        <f>IF($B6486="","",IF(COUNTIF(Exclusions!$A:$A,$B6486)&gt;0,"Yes","No"))</f>
        <v/>
      </c>
      <c r="S6486" s="38">
        <f>IF($B6486="","",MIN(1,DAY($A6486)/IF($N6486="Superstore",Settings!$B$5,Settings!$B$4)))</f>
        <v/>
      </c>
      <c r="T6486" s="38">
        <f>IF(OR($B6486="",$G6486="",$S6486=0),"",$G6486/$S6486)</f>
        <v/>
      </c>
      <c r="U6486" s="36">
        <f>IF($T6486="","",IF($T6486&lt;Settings!$B$8,"Critical",IF($T6486&lt;Settings!$B$9,"Semi Critical","Non Critical")))</f>
        <v/>
      </c>
      <c r="V6486" s="28" t="n"/>
      <c r="Z6486">
        <f>IF($B6486="","",IFERROR(VLOOKUP($B6486,'Plan HC for CCA'!$A:$B,2,0),""))</f>
        <v/>
      </c>
      <c r="AA6486">
        <f>IF(OR($B6486="",$Z6486=""),"",IF(N($M6486)&lt;$Z6486,"Delta","No Delta"))</f>
        <v/>
      </c>
      <c r="AB6486">
        <f>IF(OR($B6486="",$Z6486=""),"",MAX(0,$Z6486-N($M6486)))</f>
        <v/>
      </c>
      <c r="AC6486" s="46">
        <f>IF($B6486="","",IFERROR(INDEX('CCA Util %'!$H:$H,MATCH($B6486,'CCA Util %'!$E:$E,0)),""))</f>
        <v/>
      </c>
      <c r="AD6486">
        <f>IF($B6486="","",IFERROR(INDEX('CCA Util %'!$G:$G,MATCH($B6486,'CCA Util %'!$E:$E,0)),""))</f>
        <v/>
      </c>
      <c r="AE6486">
        <f>IF(OR($B6486="",$U6486=""),"",$U6486&amp;" &amp; "&amp;IF(OR($AD6486="",$AD6486=0),"Util NA",$AD6486&amp;" Util"))</f>
        <v/>
      </c>
    </row>
    <row r="6487" ht="15.75" customHeight="1" s="42">
      <c r="A6487" s="41" t="n"/>
      <c r="G6487" s="38" t="n"/>
      <c r="H6487" s="38" t="n"/>
      <c r="I6487" s="38" t="n"/>
      <c r="J6487" s="38" t="n"/>
      <c r="K6487" s="38" t="n"/>
      <c r="L6487" s="38" t="n"/>
      <c r="N6487" s="36">
        <f>IF($B6487="","",IF($C6487="SUPERSTORE","Superstore","DH"))</f>
        <v/>
      </c>
      <c r="O6487" s="36">
        <f>IF($B6487="","",IFERROR(VLOOKUP($B6487,Mapping!$A:$C,2,0),"Not Mapped"))</f>
        <v/>
      </c>
      <c r="P6487" s="36">
        <f>IF($B6487="","",IFERROR(VLOOKUP($B6487,Mapping!$A:$C,3,0),"Not Mapped"))</f>
        <v/>
      </c>
      <c r="Q6487" s="36">
        <f>IF($B6487="","",IFERROR(VLOOKUP($O6487,Leaders!$A:$B,2,0),"Not Mapped"))</f>
        <v/>
      </c>
      <c r="R6487" s="36">
        <f>IF($B6487="","",IF(COUNTIF(Exclusions!$A:$A,$B6487)&gt;0,"Yes","No"))</f>
        <v/>
      </c>
      <c r="S6487" s="38">
        <f>IF($B6487="","",MIN(1,DAY($A6487)/IF($N6487="Superstore",Settings!$B$5,Settings!$B$4)))</f>
        <v/>
      </c>
      <c r="T6487" s="38">
        <f>IF(OR($B6487="",$G6487="",$S6487=0),"",$G6487/$S6487)</f>
        <v/>
      </c>
      <c r="U6487" s="36">
        <f>IF($T6487="","",IF($T6487&lt;Settings!$B$8,"Critical",IF($T6487&lt;Settings!$B$9,"Semi Critical","Non Critical")))</f>
        <v/>
      </c>
      <c r="V6487" s="28" t="n"/>
      <c r="Z6487">
        <f>IF($B6487="","",IFERROR(VLOOKUP($B6487,'Plan HC for CCA'!$A:$B,2,0),""))</f>
        <v/>
      </c>
      <c r="AA6487">
        <f>IF(OR($B6487="",$Z6487=""),"",IF(N($M6487)&lt;$Z6487,"Delta","No Delta"))</f>
        <v/>
      </c>
      <c r="AB6487">
        <f>IF(OR($B6487="",$Z6487=""),"",MAX(0,$Z6487-N($M6487)))</f>
        <v/>
      </c>
      <c r="AC6487" s="46">
        <f>IF($B6487="","",IFERROR(INDEX('CCA Util %'!$H:$H,MATCH($B6487,'CCA Util %'!$E:$E,0)),""))</f>
        <v/>
      </c>
      <c r="AD6487">
        <f>IF($B6487="","",IFERROR(INDEX('CCA Util %'!$G:$G,MATCH($B6487,'CCA Util %'!$E:$E,0)),""))</f>
        <v/>
      </c>
      <c r="AE6487">
        <f>IF(OR($B6487="",$U6487=""),"",$U6487&amp;" &amp; "&amp;IF(OR($AD6487="",$AD6487=0),"Util NA",$AD6487&amp;" Util"))</f>
        <v/>
      </c>
    </row>
    <row r="6488" ht="15.75" customHeight="1" s="42">
      <c r="A6488" s="41" t="n"/>
      <c r="G6488" s="38" t="n"/>
      <c r="H6488" s="38" t="n"/>
      <c r="I6488" s="38" t="n"/>
      <c r="J6488" s="38" t="n"/>
      <c r="K6488" s="38" t="n"/>
      <c r="L6488" s="38" t="n"/>
      <c r="N6488" s="36">
        <f>IF($B6488="","",IF($C6488="SUPERSTORE","Superstore","DH"))</f>
        <v/>
      </c>
      <c r="O6488" s="36">
        <f>IF($B6488="","",IFERROR(VLOOKUP($B6488,Mapping!$A:$C,2,0),"Not Mapped"))</f>
        <v/>
      </c>
      <c r="P6488" s="36">
        <f>IF($B6488="","",IFERROR(VLOOKUP($B6488,Mapping!$A:$C,3,0),"Not Mapped"))</f>
        <v/>
      </c>
      <c r="Q6488" s="36">
        <f>IF($B6488="","",IFERROR(VLOOKUP($O6488,Leaders!$A:$B,2,0),"Not Mapped"))</f>
        <v/>
      </c>
      <c r="R6488" s="36">
        <f>IF($B6488="","",IF(COUNTIF(Exclusions!$A:$A,$B6488)&gt;0,"Yes","No"))</f>
        <v/>
      </c>
      <c r="S6488" s="38">
        <f>IF($B6488="","",MIN(1,DAY($A6488)/IF($N6488="Superstore",Settings!$B$5,Settings!$B$4)))</f>
        <v/>
      </c>
      <c r="T6488" s="38">
        <f>IF(OR($B6488="",$G6488="",$S6488=0),"",$G6488/$S6488)</f>
        <v/>
      </c>
      <c r="U6488" s="36">
        <f>IF($T6488="","",IF($T6488&lt;Settings!$B$8,"Critical",IF($T6488&lt;Settings!$B$9,"Semi Critical","Non Critical")))</f>
        <v/>
      </c>
      <c r="V6488" s="28" t="n"/>
      <c r="Z6488">
        <f>IF($B6488="","",IFERROR(VLOOKUP($B6488,'Plan HC for CCA'!$A:$B,2,0),""))</f>
        <v/>
      </c>
      <c r="AA6488">
        <f>IF(OR($B6488="",$Z6488=""),"",IF(N($M6488)&lt;$Z6488,"Delta","No Delta"))</f>
        <v/>
      </c>
      <c r="AB6488">
        <f>IF(OR($B6488="",$Z6488=""),"",MAX(0,$Z6488-N($M6488)))</f>
        <v/>
      </c>
      <c r="AC6488" s="46">
        <f>IF($B6488="","",IFERROR(INDEX('CCA Util %'!$H:$H,MATCH($B6488,'CCA Util %'!$E:$E,0)),""))</f>
        <v/>
      </c>
      <c r="AD6488">
        <f>IF($B6488="","",IFERROR(INDEX('CCA Util %'!$G:$G,MATCH($B6488,'CCA Util %'!$E:$E,0)),""))</f>
        <v/>
      </c>
      <c r="AE6488">
        <f>IF(OR($B6488="",$U6488=""),"",$U6488&amp;" &amp; "&amp;IF(OR($AD6488="",$AD6488=0),"Util NA",$AD6488&amp;" Util"))</f>
        <v/>
      </c>
    </row>
    <row r="6489" ht="15.75" customHeight="1" s="42">
      <c r="A6489" s="41" t="n"/>
      <c r="G6489" s="38" t="n"/>
      <c r="H6489" s="38" t="n"/>
      <c r="I6489" s="38" t="n"/>
      <c r="J6489" s="38" t="n"/>
      <c r="K6489" s="38" t="n"/>
      <c r="L6489" s="38" t="n"/>
      <c r="N6489" s="36">
        <f>IF($B6489="","",IF($C6489="SUPERSTORE","Superstore","DH"))</f>
        <v/>
      </c>
      <c r="O6489" s="36">
        <f>IF($B6489="","",IFERROR(VLOOKUP($B6489,Mapping!$A:$C,2,0),"Not Mapped"))</f>
        <v/>
      </c>
      <c r="P6489" s="36">
        <f>IF($B6489="","",IFERROR(VLOOKUP($B6489,Mapping!$A:$C,3,0),"Not Mapped"))</f>
        <v/>
      </c>
      <c r="Q6489" s="36">
        <f>IF($B6489="","",IFERROR(VLOOKUP($O6489,Leaders!$A:$B,2,0),"Not Mapped"))</f>
        <v/>
      </c>
      <c r="R6489" s="36">
        <f>IF($B6489="","",IF(COUNTIF(Exclusions!$A:$A,$B6489)&gt;0,"Yes","No"))</f>
        <v/>
      </c>
      <c r="S6489" s="38">
        <f>IF($B6489="","",MIN(1,DAY($A6489)/IF($N6489="Superstore",Settings!$B$5,Settings!$B$4)))</f>
        <v/>
      </c>
      <c r="T6489" s="38">
        <f>IF(OR($B6489="",$G6489="",$S6489=0),"",$G6489/$S6489)</f>
        <v/>
      </c>
      <c r="U6489" s="36">
        <f>IF($T6489="","",IF($T6489&lt;Settings!$B$8,"Critical",IF($T6489&lt;Settings!$B$9,"Semi Critical","Non Critical")))</f>
        <v/>
      </c>
      <c r="V6489" s="28" t="n"/>
      <c r="Z6489">
        <f>IF($B6489="","",IFERROR(VLOOKUP($B6489,'Plan HC for CCA'!$A:$B,2,0),""))</f>
        <v/>
      </c>
      <c r="AA6489">
        <f>IF(OR($B6489="",$Z6489=""),"",IF(N($M6489)&lt;$Z6489,"Delta","No Delta"))</f>
        <v/>
      </c>
      <c r="AB6489">
        <f>IF(OR($B6489="",$Z6489=""),"",MAX(0,$Z6489-N($M6489)))</f>
        <v/>
      </c>
      <c r="AC6489" s="46">
        <f>IF($B6489="","",IFERROR(INDEX('CCA Util %'!$H:$H,MATCH($B6489,'CCA Util %'!$E:$E,0)),""))</f>
        <v/>
      </c>
      <c r="AD6489">
        <f>IF($B6489="","",IFERROR(INDEX('CCA Util %'!$G:$G,MATCH($B6489,'CCA Util %'!$E:$E,0)),""))</f>
        <v/>
      </c>
      <c r="AE6489">
        <f>IF(OR($B6489="",$U6489=""),"",$U6489&amp;" &amp; "&amp;IF(OR($AD6489="",$AD6489=0),"Util NA",$AD6489&amp;" Util"))</f>
        <v/>
      </c>
    </row>
    <row r="6490" ht="15.75" customHeight="1" s="42">
      <c r="A6490" s="41" t="n"/>
      <c r="G6490" s="38" t="n"/>
      <c r="H6490" s="38" t="n"/>
      <c r="I6490" s="38" t="n"/>
      <c r="J6490" s="38" t="n"/>
      <c r="K6490" s="38" t="n"/>
      <c r="L6490" s="38" t="n"/>
      <c r="N6490" s="36">
        <f>IF($B6490="","",IF($C6490="SUPERSTORE","Superstore","DH"))</f>
        <v/>
      </c>
      <c r="O6490" s="36">
        <f>IF($B6490="","",IFERROR(VLOOKUP($B6490,Mapping!$A:$C,2,0),"Not Mapped"))</f>
        <v/>
      </c>
      <c r="P6490" s="36">
        <f>IF($B6490="","",IFERROR(VLOOKUP($B6490,Mapping!$A:$C,3,0),"Not Mapped"))</f>
        <v/>
      </c>
      <c r="Q6490" s="36">
        <f>IF($B6490="","",IFERROR(VLOOKUP($O6490,Leaders!$A:$B,2,0),"Not Mapped"))</f>
        <v/>
      </c>
      <c r="R6490" s="36">
        <f>IF($B6490="","",IF(COUNTIF(Exclusions!$A:$A,$B6490)&gt;0,"Yes","No"))</f>
        <v/>
      </c>
      <c r="S6490" s="38">
        <f>IF($B6490="","",MIN(1,DAY($A6490)/IF($N6490="Superstore",Settings!$B$5,Settings!$B$4)))</f>
        <v/>
      </c>
      <c r="T6490" s="38">
        <f>IF(OR($B6490="",$G6490="",$S6490=0),"",$G6490/$S6490)</f>
        <v/>
      </c>
      <c r="U6490" s="36">
        <f>IF($T6490="","",IF($T6490&lt;Settings!$B$8,"Critical",IF($T6490&lt;Settings!$B$9,"Semi Critical","Non Critical")))</f>
        <v/>
      </c>
      <c r="V6490" s="28" t="n"/>
      <c r="Z6490">
        <f>IF($B6490="","",IFERROR(VLOOKUP($B6490,'Plan HC for CCA'!$A:$B,2,0),""))</f>
        <v/>
      </c>
      <c r="AA6490">
        <f>IF(OR($B6490="",$Z6490=""),"",IF(N($M6490)&lt;$Z6490,"Delta","No Delta"))</f>
        <v/>
      </c>
      <c r="AB6490">
        <f>IF(OR($B6490="",$Z6490=""),"",MAX(0,$Z6490-N($M6490)))</f>
        <v/>
      </c>
      <c r="AC6490" s="46">
        <f>IF($B6490="","",IFERROR(INDEX('CCA Util %'!$H:$H,MATCH($B6490,'CCA Util %'!$E:$E,0)),""))</f>
        <v/>
      </c>
      <c r="AD6490">
        <f>IF($B6490="","",IFERROR(INDEX('CCA Util %'!$G:$G,MATCH($B6490,'CCA Util %'!$E:$E,0)),""))</f>
        <v/>
      </c>
      <c r="AE6490">
        <f>IF(OR($B6490="",$U6490=""),"",$U6490&amp;" &amp; "&amp;IF(OR($AD6490="",$AD6490=0),"Util NA",$AD6490&amp;" Util"))</f>
        <v/>
      </c>
    </row>
    <row r="6491" ht="15.75" customHeight="1" s="42">
      <c r="A6491" s="41" t="n"/>
      <c r="G6491" s="38" t="n"/>
      <c r="H6491" s="38" t="n"/>
      <c r="I6491" s="38" t="n"/>
      <c r="J6491" s="38" t="n"/>
      <c r="K6491" s="38" t="n"/>
      <c r="L6491" s="38" t="n"/>
      <c r="N6491" s="36">
        <f>IF($B6491="","",IF($C6491="SUPERSTORE","Superstore","DH"))</f>
        <v/>
      </c>
      <c r="O6491" s="36">
        <f>IF($B6491="","",IFERROR(VLOOKUP($B6491,Mapping!$A:$C,2,0),"Not Mapped"))</f>
        <v/>
      </c>
      <c r="P6491" s="36">
        <f>IF($B6491="","",IFERROR(VLOOKUP($B6491,Mapping!$A:$C,3,0),"Not Mapped"))</f>
        <v/>
      </c>
      <c r="Q6491" s="36">
        <f>IF($B6491="","",IFERROR(VLOOKUP($O6491,Leaders!$A:$B,2,0),"Not Mapped"))</f>
        <v/>
      </c>
      <c r="R6491" s="36">
        <f>IF($B6491="","",IF(COUNTIF(Exclusions!$A:$A,$B6491)&gt;0,"Yes","No"))</f>
        <v/>
      </c>
      <c r="S6491" s="38">
        <f>IF($B6491="","",MIN(1,DAY($A6491)/IF($N6491="Superstore",Settings!$B$5,Settings!$B$4)))</f>
        <v/>
      </c>
      <c r="T6491" s="38">
        <f>IF(OR($B6491="",$G6491="",$S6491=0),"",$G6491/$S6491)</f>
        <v/>
      </c>
      <c r="U6491" s="36">
        <f>IF($T6491="","",IF($T6491&lt;Settings!$B$8,"Critical",IF($T6491&lt;Settings!$B$9,"Semi Critical","Non Critical")))</f>
        <v/>
      </c>
      <c r="V6491" s="28" t="n"/>
      <c r="Z6491">
        <f>IF($B6491="","",IFERROR(VLOOKUP($B6491,'Plan HC for CCA'!$A:$B,2,0),""))</f>
        <v/>
      </c>
      <c r="AA6491">
        <f>IF(OR($B6491="",$Z6491=""),"",IF(N($M6491)&lt;$Z6491,"Delta","No Delta"))</f>
        <v/>
      </c>
      <c r="AB6491">
        <f>IF(OR($B6491="",$Z6491=""),"",MAX(0,$Z6491-N($M6491)))</f>
        <v/>
      </c>
      <c r="AC6491" s="46">
        <f>IF($B6491="","",IFERROR(INDEX('CCA Util %'!$H:$H,MATCH($B6491,'CCA Util %'!$E:$E,0)),""))</f>
        <v/>
      </c>
      <c r="AD6491">
        <f>IF($B6491="","",IFERROR(INDEX('CCA Util %'!$G:$G,MATCH($B6491,'CCA Util %'!$E:$E,0)),""))</f>
        <v/>
      </c>
      <c r="AE6491">
        <f>IF(OR($B6491="",$U6491=""),"",$U6491&amp;" &amp; "&amp;IF(OR($AD6491="",$AD6491=0),"Util NA",$AD6491&amp;" Util"))</f>
        <v/>
      </c>
    </row>
    <row r="6492" ht="15.75" customHeight="1" s="42">
      <c r="A6492" s="41" t="n"/>
      <c r="G6492" s="38" t="n"/>
      <c r="H6492" s="38" t="n"/>
      <c r="I6492" s="38" t="n"/>
      <c r="J6492" s="38" t="n"/>
      <c r="K6492" s="38" t="n"/>
      <c r="L6492" s="38" t="n"/>
      <c r="N6492" s="36">
        <f>IF($B6492="","",IF($C6492="SUPERSTORE","Superstore","DH"))</f>
        <v/>
      </c>
      <c r="O6492" s="36">
        <f>IF($B6492="","",IFERROR(VLOOKUP($B6492,Mapping!$A:$C,2,0),"Not Mapped"))</f>
        <v/>
      </c>
      <c r="P6492" s="36">
        <f>IF($B6492="","",IFERROR(VLOOKUP($B6492,Mapping!$A:$C,3,0),"Not Mapped"))</f>
        <v/>
      </c>
      <c r="Q6492" s="36">
        <f>IF($B6492="","",IFERROR(VLOOKUP($O6492,Leaders!$A:$B,2,0),"Not Mapped"))</f>
        <v/>
      </c>
      <c r="R6492" s="36">
        <f>IF($B6492="","",IF(COUNTIF(Exclusions!$A:$A,$B6492)&gt;0,"Yes","No"))</f>
        <v/>
      </c>
      <c r="S6492" s="38">
        <f>IF($B6492="","",MIN(1,DAY($A6492)/IF($N6492="Superstore",Settings!$B$5,Settings!$B$4)))</f>
        <v/>
      </c>
      <c r="T6492" s="38">
        <f>IF(OR($B6492="",$G6492="",$S6492=0),"",$G6492/$S6492)</f>
        <v/>
      </c>
      <c r="U6492" s="36">
        <f>IF($T6492="","",IF($T6492&lt;Settings!$B$8,"Critical",IF($T6492&lt;Settings!$B$9,"Semi Critical","Non Critical")))</f>
        <v/>
      </c>
      <c r="V6492" s="28" t="n"/>
      <c r="Z6492">
        <f>IF($B6492="","",IFERROR(VLOOKUP($B6492,'Plan HC for CCA'!$A:$B,2,0),""))</f>
        <v/>
      </c>
      <c r="AA6492">
        <f>IF(OR($B6492="",$Z6492=""),"",IF(N($M6492)&lt;$Z6492,"Delta","No Delta"))</f>
        <v/>
      </c>
      <c r="AB6492">
        <f>IF(OR($B6492="",$Z6492=""),"",MAX(0,$Z6492-N($M6492)))</f>
        <v/>
      </c>
      <c r="AC6492" s="46">
        <f>IF($B6492="","",IFERROR(INDEX('CCA Util %'!$H:$H,MATCH($B6492,'CCA Util %'!$E:$E,0)),""))</f>
        <v/>
      </c>
      <c r="AD6492">
        <f>IF($B6492="","",IFERROR(INDEX('CCA Util %'!$G:$G,MATCH($B6492,'CCA Util %'!$E:$E,0)),""))</f>
        <v/>
      </c>
      <c r="AE6492">
        <f>IF(OR($B6492="",$U6492=""),"",$U6492&amp;" &amp; "&amp;IF(OR($AD6492="",$AD6492=0),"Util NA",$AD6492&amp;" Util"))</f>
        <v/>
      </c>
    </row>
    <row r="6493" ht="15.75" customHeight="1" s="42">
      <c r="A6493" s="41" t="n"/>
      <c r="G6493" s="38" t="n"/>
      <c r="H6493" s="38" t="n"/>
      <c r="I6493" s="38" t="n"/>
      <c r="J6493" s="38" t="n"/>
      <c r="K6493" s="38" t="n"/>
      <c r="L6493" s="38" t="n"/>
      <c r="N6493" s="36">
        <f>IF($B6493="","",IF($C6493="SUPERSTORE","Superstore","DH"))</f>
        <v/>
      </c>
      <c r="O6493" s="36">
        <f>IF($B6493="","",IFERROR(VLOOKUP($B6493,Mapping!$A:$C,2,0),"Not Mapped"))</f>
        <v/>
      </c>
      <c r="P6493" s="36">
        <f>IF($B6493="","",IFERROR(VLOOKUP($B6493,Mapping!$A:$C,3,0),"Not Mapped"))</f>
        <v/>
      </c>
      <c r="Q6493" s="36">
        <f>IF($B6493="","",IFERROR(VLOOKUP($O6493,Leaders!$A:$B,2,0),"Not Mapped"))</f>
        <v/>
      </c>
      <c r="R6493" s="36">
        <f>IF($B6493="","",IF(COUNTIF(Exclusions!$A:$A,$B6493)&gt;0,"Yes","No"))</f>
        <v/>
      </c>
      <c r="S6493" s="38">
        <f>IF($B6493="","",MIN(1,DAY($A6493)/IF($N6493="Superstore",Settings!$B$5,Settings!$B$4)))</f>
        <v/>
      </c>
      <c r="T6493" s="38">
        <f>IF(OR($B6493="",$G6493="",$S6493=0),"",$G6493/$S6493)</f>
        <v/>
      </c>
      <c r="U6493" s="36">
        <f>IF($T6493="","",IF($T6493&lt;Settings!$B$8,"Critical",IF($T6493&lt;Settings!$B$9,"Semi Critical","Non Critical")))</f>
        <v/>
      </c>
      <c r="V6493" s="28" t="n"/>
      <c r="Z6493">
        <f>IF($B6493="","",IFERROR(VLOOKUP($B6493,'Plan HC for CCA'!$A:$B,2,0),""))</f>
        <v/>
      </c>
      <c r="AA6493">
        <f>IF(OR($B6493="",$Z6493=""),"",IF(N($M6493)&lt;$Z6493,"Delta","No Delta"))</f>
        <v/>
      </c>
      <c r="AB6493">
        <f>IF(OR($B6493="",$Z6493=""),"",MAX(0,$Z6493-N($M6493)))</f>
        <v/>
      </c>
      <c r="AC6493" s="46">
        <f>IF($B6493="","",IFERROR(INDEX('CCA Util %'!$H:$H,MATCH($B6493,'CCA Util %'!$E:$E,0)),""))</f>
        <v/>
      </c>
      <c r="AD6493">
        <f>IF($B6493="","",IFERROR(INDEX('CCA Util %'!$G:$G,MATCH($B6493,'CCA Util %'!$E:$E,0)),""))</f>
        <v/>
      </c>
      <c r="AE6493">
        <f>IF(OR($B6493="",$U6493=""),"",$U6493&amp;" &amp; "&amp;IF(OR($AD6493="",$AD6493=0),"Util NA",$AD6493&amp;" Util"))</f>
        <v/>
      </c>
    </row>
    <row r="6494" ht="15.75" customHeight="1" s="42">
      <c r="A6494" s="41" t="n"/>
      <c r="G6494" s="38" t="n"/>
      <c r="H6494" s="38" t="n"/>
      <c r="I6494" s="38" t="n"/>
      <c r="J6494" s="38" t="n"/>
      <c r="K6494" s="38" t="n"/>
      <c r="L6494" s="38" t="n"/>
      <c r="N6494" s="36">
        <f>IF($B6494="","",IF($C6494="SUPERSTORE","Superstore","DH"))</f>
        <v/>
      </c>
      <c r="O6494" s="36">
        <f>IF($B6494="","",IFERROR(VLOOKUP($B6494,Mapping!$A:$C,2,0),"Not Mapped"))</f>
        <v/>
      </c>
      <c r="P6494" s="36">
        <f>IF($B6494="","",IFERROR(VLOOKUP($B6494,Mapping!$A:$C,3,0),"Not Mapped"))</f>
        <v/>
      </c>
      <c r="Q6494" s="36">
        <f>IF($B6494="","",IFERROR(VLOOKUP($O6494,Leaders!$A:$B,2,0),"Not Mapped"))</f>
        <v/>
      </c>
      <c r="R6494" s="36">
        <f>IF($B6494="","",IF(COUNTIF(Exclusions!$A:$A,$B6494)&gt;0,"Yes","No"))</f>
        <v/>
      </c>
      <c r="S6494" s="38">
        <f>IF($B6494="","",MIN(1,DAY($A6494)/IF($N6494="Superstore",Settings!$B$5,Settings!$B$4)))</f>
        <v/>
      </c>
      <c r="T6494" s="38">
        <f>IF(OR($B6494="",$G6494="",$S6494=0),"",$G6494/$S6494)</f>
        <v/>
      </c>
      <c r="U6494" s="36">
        <f>IF($T6494="","",IF($T6494&lt;Settings!$B$8,"Critical",IF($T6494&lt;Settings!$B$9,"Semi Critical","Non Critical")))</f>
        <v/>
      </c>
      <c r="V6494" s="28" t="n"/>
      <c r="Z6494">
        <f>IF($B6494="","",IFERROR(VLOOKUP($B6494,'Plan HC for CCA'!$A:$B,2,0),""))</f>
        <v/>
      </c>
      <c r="AA6494">
        <f>IF(OR($B6494="",$Z6494=""),"",IF(N($M6494)&lt;$Z6494,"Delta","No Delta"))</f>
        <v/>
      </c>
      <c r="AB6494">
        <f>IF(OR($B6494="",$Z6494=""),"",MAX(0,$Z6494-N($M6494)))</f>
        <v/>
      </c>
      <c r="AC6494" s="46">
        <f>IF($B6494="","",IFERROR(INDEX('CCA Util %'!$H:$H,MATCH($B6494,'CCA Util %'!$E:$E,0)),""))</f>
        <v/>
      </c>
      <c r="AD6494">
        <f>IF($B6494="","",IFERROR(INDEX('CCA Util %'!$G:$G,MATCH($B6494,'CCA Util %'!$E:$E,0)),""))</f>
        <v/>
      </c>
      <c r="AE6494">
        <f>IF(OR($B6494="",$U6494=""),"",$U6494&amp;" &amp; "&amp;IF(OR($AD6494="",$AD6494=0),"Util NA",$AD6494&amp;" Util"))</f>
        <v/>
      </c>
    </row>
    <row r="6495" ht="15.75" customHeight="1" s="42">
      <c r="A6495" s="41" t="n"/>
      <c r="G6495" s="38" t="n"/>
      <c r="H6495" s="38" t="n"/>
      <c r="I6495" s="38" t="n"/>
      <c r="J6495" s="38" t="n"/>
      <c r="K6495" s="38" t="n"/>
      <c r="L6495" s="38" t="n"/>
      <c r="N6495" s="36">
        <f>IF($B6495="","",IF($C6495="SUPERSTORE","Superstore","DH"))</f>
        <v/>
      </c>
      <c r="O6495" s="36">
        <f>IF($B6495="","",IFERROR(VLOOKUP($B6495,Mapping!$A:$C,2,0),"Not Mapped"))</f>
        <v/>
      </c>
      <c r="P6495" s="36">
        <f>IF($B6495="","",IFERROR(VLOOKUP($B6495,Mapping!$A:$C,3,0),"Not Mapped"))</f>
        <v/>
      </c>
      <c r="Q6495" s="36">
        <f>IF($B6495="","",IFERROR(VLOOKUP($O6495,Leaders!$A:$B,2,0),"Not Mapped"))</f>
        <v/>
      </c>
      <c r="R6495" s="36">
        <f>IF($B6495="","",IF(COUNTIF(Exclusions!$A:$A,$B6495)&gt;0,"Yes","No"))</f>
        <v/>
      </c>
      <c r="S6495" s="38">
        <f>IF($B6495="","",MIN(1,DAY($A6495)/IF($N6495="Superstore",Settings!$B$5,Settings!$B$4)))</f>
        <v/>
      </c>
      <c r="T6495" s="38">
        <f>IF(OR($B6495="",$G6495="",$S6495=0),"",$G6495/$S6495)</f>
        <v/>
      </c>
      <c r="U6495" s="36">
        <f>IF($T6495="","",IF($T6495&lt;Settings!$B$8,"Critical",IF($T6495&lt;Settings!$B$9,"Semi Critical","Non Critical")))</f>
        <v/>
      </c>
      <c r="V6495" s="28" t="n"/>
      <c r="Z6495">
        <f>IF($B6495="","",IFERROR(VLOOKUP($B6495,'Plan HC for CCA'!$A:$B,2,0),""))</f>
        <v/>
      </c>
      <c r="AA6495">
        <f>IF(OR($B6495="",$Z6495=""),"",IF(N($M6495)&lt;$Z6495,"Delta","No Delta"))</f>
        <v/>
      </c>
      <c r="AB6495">
        <f>IF(OR($B6495="",$Z6495=""),"",MAX(0,$Z6495-N($M6495)))</f>
        <v/>
      </c>
      <c r="AC6495" s="46">
        <f>IF($B6495="","",IFERROR(INDEX('CCA Util %'!$H:$H,MATCH($B6495,'CCA Util %'!$E:$E,0)),""))</f>
        <v/>
      </c>
      <c r="AD6495">
        <f>IF($B6495="","",IFERROR(INDEX('CCA Util %'!$G:$G,MATCH($B6495,'CCA Util %'!$E:$E,0)),""))</f>
        <v/>
      </c>
      <c r="AE6495">
        <f>IF(OR($B6495="",$U6495=""),"",$U6495&amp;" &amp; "&amp;IF(OR($AD6495="",$AD6495=0),"Util NA",$AD6495&amp;" Util"))</f>
        <v/>
      </c>
    </row>
    <row r="6496" ht="15.75" customHeight="1" s="42">
      <c r="A6496" s="41" t="n"/>
      <c r="G6496" s="38" t="n"/>
      <c r="H6496" s="38" t="n"/>
      <c r="I6496" s="38" t="n"/>
      <c r="J6496" s="38" t="n"/>
      <c r="K6496" s="38" t="n"/>
      <c r="L6496" s="38" t="n"/>
      <c r="N6496" s="36">
        <f>IF($B6496="","",IF($C6496="SUPERSTORE","Superstore","DH"))</f>
        <v/>
      </c>
      <c r="O6496" s="36">
        <f>IF($B6496="","",IFERROR(VLOOKUP($B6496,Mapping!$A:$C,2,0),"Not Mapped"))</f>
        <v/>
      </c>
      <c r="P6496" s="36">
        <f>IF($B6496="","",IFERROR(VLOOKUP($B6496,Mapping!$A:$C,3,0),"Not Mapped"))</f>
        <v/>
      </c>
      <c r="Q6496" s="36">
        <f>IF($B6496="","",IFERROR(VLOOKUP($O6496,Leaders!$A:$B,2,0),"Not Mapped"))</f>
        <v/>
      </c>
      <c r="R6496" s="36">
        <f>IF($B6496="","",IF(COUNTIF(Exclusions!$A:$A,$B6496)&gt;0,"Yes","No"))</f>
        <v/>
      </c>
      <c r="S6496" s="38">
        <f>IF($B6496="","",MIN(1,DAY($A6496)/IF($N6496="Superstore",Settings!$B$5,Settings!$B$4)))</f>
        <v/>
      </c>
      <c r="T6496" s="38">
        <f>IF(OR($B6496="",$G6496="",$S6496=0),"",$G6496/$S6496)</f>
        <v/>
      </c>
      <c r="U6496" s="36">
        <f>IF($T6496="","",IF($T6496&lt;Settings!$B$8,"Critical",IF($T6496&lt;Settings!$B$9,"Semi Critical","Non Critical")))</f>
        <v/>
      </c>
      <c r="V6496" s="28" t="n"/>
      <c r="Z6496">
        <f>IF($B6496="","",IFERROR(VLOOKUP($B6496,'Plan HC for CCA'!$A:$B,2,0),""))</f>
        <v/>
      </c>
      <c r="AA6496">
        <f>IF(OR($B6496="",$Z6496=""),"",IF(N($M6496)&lt;$Z6496,"Delta","No Delta"))</f>
        <v/>
      </c>
      <c r="AB6496">
        <f>IF(OR($B6496="",$Z6496=""),"",MAX(0,$Z6496-N($M6496)))</f>
        <v/>
      </c>
      <c r="AC6496" s="46">
        <f>IF($B6496="","",IFERROR(INDEX('CCA Util %'!$H:$H,MATCH($B6496,'CCA Util %'!$E:$E,0)),""))</f>
        <v/>
      </c>
      <c r="AD6496">
        <f>IF($B6496="","",IFERROR(INDEX('CCA Util %'!$G:$G,MATCH($B6496,'CCA Util %'!$E:$E,0)),""))</f>
        <v/>
      </c>
      <c r="AE6496">
        <f>IF(OR($B6496="",$U6496=""),"",$U6496&amp;" &amp; "&amp;IF(OR($AD6496="",$AD6496=0),"Util NA",$AD6496&amp;" Util"))</f>
        <v/>
      </c>
    </row>
    <row r="6497" ht="15.75" customHeight="1" s="42">
      <c r="A6497" s="41" t="n"/>
      <c r="G6497" s="38" t="n"/>
      <c r="H6497" s="38" t="n"/>
      <c r="I6497" s="38" t="n"/>
      <c r="J6497" s="38" t="n"/>
      <c r="K6497" s="38" t="n"/>
      <c r="L6497" s="38" t="n"/>
      <c r="N6497" s="36">
        <f>IF($B6497="","",IF($C6497="SUPERSTORE","Superstore","DH"))</f>
        <v/>
      </c>
      <c r="O6497" s="36">
        <f>IF($B6497="","",IFERROR(VLOOKUP($B6497,Mapping!$A:$C,2,0),"Not Mapped"))</f>
        <v/>
      </c>
      <c r="P6497" s="36">
        <f>IF($B6497="","",IFERROR(VLOOKUP($B6497,Mapping!$A:$C,3,0),"Not Mapped"))</f>
        <v/>
      </c>
      <c r="Q6497" s="36">
        <f>IF($B6497="","",IFERROR(VLOOKUP($O6497,Leaders!$A:$B,2,0),"Not Mapped"))</f>
        <v/>
      </c>
      <c r="R6497" s="36">
        <f>IF($B6497="","",IF(COUNTIF(Exclusions!$A:$A,$B6497)&gt;0,"Yes","No"))</f>
        <v/>
      </c>
      <c r="S6497" s="38">
        <f>IF($B6497="","",MIN(1,DAY($A6497)/IF($N6497="Superstore",Settings!$B$5,Settings!$B$4)))</f>
        <v/>
      </c>
      <c r="T6497" s="38">
        <f>IF(OR($B6497="",$G6497="",$S6497=0),"",$G6497/$S6497)</f>
        <v/>
      </c>
      <c r="U6497" s="36">
        <f>IF($T6497="","",IF($T6497&lt;Settings!$B$8,"Critical",IF($T6497&lt;Settings!$B$9,"Semi Critical","Non Critical")))</f>
        <v/>
      </c>
      <c r="V6497" s="28" t="n"/>
      <c r="Z6497">
        <f>IF($B6497="","",IFERROR(VLOOKUP($B6497,'Plan HC for CCA'!$A:$B,2,0),""))</f>
        <v/>
      </c>
      <c r="AA6497">
        <f>IF(OR($B6497="",$Z6497=""),"",IF(N($M6497)&lt;$Z6497,"Delta","No Delta"))</f>
        <v/>
      </c>
      <c r="AB6497">
        <f>IF(OR($B6497="",$Z6497=""),"",MAX(0,$Z6497-N($M6497)))</f>
        <v/>
      </c>
      <c r="AC6497" s="46">
        <f>IF($B6497="","",IFERROR(INDEX('CCA Util %'!$H:$H,MATCH($B6497,'CCA Util %'!$E:$E,0)),""))</f>
        <v/>
      </c>
      <c r="AD6497">
        <f>IF($B6497="","",IFERROR(INDEX('CCA Util %'!$G:$G,MATCH($B6497,'CCA Util %'!$E:$E,0)),""))</f>
        <v/>
      </c>
      <c r="AE6497">
        <f>IF(OR($B6497="",$U6497=""),"",$U6497&amp;" &amp; "&amp;IF(OR($AD6497="",$AD6497=0),"Util NA",$AD6497&amp;" Util"))</f>
        <v/>
      </c>
    </row>
    <row r="6498" ht="15.75" customHeight="1" s="42">
      <c r="A6498" s="41" t="n"/>
      <c r="G6498" s="38" t="n"/>
      <c r="H6498" s="38" t="n"/>
      <c r="I6498" s="38" t="n"/>
      <c r="J6498" s="38" t="n"/>
      <c r="K6498" s="38" t="n"/>
      <c r="L6498" s="38" t="n"/>
      <c r="N6498" s="36">
        <f>IF($B6498="","",IF($C6498="SUPERSTORE","Superstore","DH"))</f>
        <v/>
      </c>
      <c r="O6498" s="36">
        <f>IF($B6498="","",IFERROR(VLOOKUP($B6498,Mapping!$A:$C,2,0),"Not Mapped"))</f>
        <v/>
      </c>
      <c r="P6498" s="36">
        <f>IF($B6498="","",IFERROR(VLOOKUP($B6498,Mapping!$A:$C,3,0),"Not Mapped"))</f>
        <v/>
      </c>
      <c r="Q6498" s="36">
        <f>IF($B6498="","",IFERROR(VLOOKUP($O6498,Leaders!$A:$B,2,0),"Not Mapped"))</f>
        <v/>
      </c>
      <c r="R6498" s="36">
        <f>IF($B6498="","",IF(COUNTIF(Exclusions!$A:$A,$B6498)&gt;0,"Yes","No"))</f>
        <v/>
      </c>
      <c r="S6498" s="38">
        <f>IF($B6498="","",MIN(1,DAY($A6498)/IF($N6498="Superstore",Settings!$B$5,Settings!$B$4)))</f>
        <v/>
      </c>
      <c r="T6498" s="38">
        <f>IF(OR($B6498="",$G6498="",$S6498=0),"",$G6498/$S6498)</f>
        <v/>
      </c>
      <c r="U6498" s="36">
        <f>IF($T6498="","",IF($T6498&lt;Settings!$B$8,"Critical",IF($T6498&lt;Settings!$B$9,"Semi Critical","Non Critical")))</f>
        <v/>
      </c>
      <c r="V6498" s="28" t="n"/>
      <c r="Z6498">
        <f>IF($B6498="","",IFERROR(VLOOKUP($B6498,'Plan HC for CCA'!$A:$B,2,0),""))</f>
        <v/>
      </c>
      <c r="AA6498">
        <f>IF(OR($B6498="",$Z6498=""),"",IF(N($M6498)&lt;$Z6498,"Delta","No Delta"))</f>
        <v/>
      </c>
      <c r="AB6498">
        <f>IF(OR($B6498="",$Z6498=""),"",MAX(0,$Z6498-N($M6498)))</f>
        <v/>
      </c>
      <c r="AC6498" s="46">
        <f>IF($B6498="","",IFERROR(INDEX('CCA Util %'!$H:$H,MATCH($B6498,'CCA Util %'!$E:$E,0)),""))</f>
        <v/>
      </c>
      <c r="AD6498">
        <f>IF($B6498="","",IFERROR(INDEX('CCA Util %'!$G:$G,MATCH($B6498,'CCA Util %'!$E:$E,0)),""))</f>
        <v/>
      </c>
      <c r="AE6498">
        <f>IF(OR($B6498="",$U6498=""),"",$U6498&amp;" &amp; "&amp;IF(OR($AD6498="",$AD6498=0),"Util NA",$AD6498&amp;" Util"))</f>
        <v/>
      </c>
    </row>
    <row r="6499" ht="15.75" customHeight="1" s="42">
      <c r="A6499" s="41" t="n"/>
      <c r="G6499" s="38" t="n"/>
      <c r="H6499" s="38" t="n"/>
      <c r="I6499" s="38" t="n"/>
      <c r="J6499" s="38" t="n"/>
      <c r="K6499" s="38" t="n"/>
      <c r="L6499" s="38" t="n"/>
      <c r="N6499" s="36">
        <f>IF($B6499="","",IF($C6499="SUPERSTORE","Superstore","DH"))</f>
        <v/>
      </c>
      <c r="O6499" s="36">
        <f>IF($B6499="","",IFERROR(VLOOKUP($B6499,Mapping!$A:$C,2,0),"Not Mapped"))</f>
        <v/>
      </c>
      <c r="P6499" s="36">
        <f>IF($B6499="","",IFERROR(VLOOKUP($B6499,Mapping!$A:$C,3,0),"Not Mapped"))</f>
        <v/>
      </c>
      <c r="Q6499" s="36">
        <f>IF($B6499="","",IFERROR(VLOOKUP($O6499,Leaders!$A:$B,2,0),"Not Mapped"))</f>
        <v/>
      </c>
      <c r="R6499" s="36">
        <f>IF($B6499="","",IF(COUNTIF(Exclusions!$A:$A,$B6499)&gt;0,"Yes","No"))</f>
        <v/>
      </c>
      <c r="S6499" s="38">
        <f>IF($B6499="","",MIN(1,DAY($A6499)/IF($N6499="Superstore",Settings!$B$5,Settings!$B$4)))</f>
        <v/>
      </c>
      <c r="T6499" s="38">
        <f>IF(OR($B6499="",$G6499="",$S6499=0),"",$G6499/$S6499)</f>
        <v/>
      </c>
      <c r="U6499" s="36">
        <f>IF($T6499="","",IF($T6499&lt;Settings!$B$8,"Critical",IF($T6499&lt;Settings!$B$9,"Semi Critical","Non Critical")))</f>
        <v/>
      </c>
      <c r="V6499" s="28" t="n"/>
      <c r="Z6499">
        <f>IF($B6499="","",IFERROR(VLOOKUP($B6499,'Plan HC for CCA'!$A:$B,2,0),""))</f>
        <v/>
      </c>
      <c r="AA6499">
        <f>IF(OR($B6499="",$Z6499=""),"",IF(N($M6499)&lt;$Z6499,"Delta","No Delta"))</f>
        <v/>
      </c>
      <c r="AB6499">
        <f>IF(OR($B6499="",$Z6499=""),"",MAX(0,$Z6499-N($M6499)))</f>
        <v/>
      </c>
      <c r="AC6499" s="46">
        <f>IF($B6499="","",IFERROR(INDEX('CCA Util %'!$H:$H,MATCH($B6499,'CCA Util %'!$E:$E,0)),""))</f>
        <v/>
      </c>
      <c r="AD6499">
        <f>IF($B6499="","",IFERROR(INDEX('CCA Util %'!$G:$G,MATCH($B6499,'CCA Util %'!$E:$E,0)),""))</f>
        <v/>
      </c>
      <c r="AE6499">
        <f>IF(OR($B6499="",$U6499=""),"",$U6499&amp;" &amp; "&amp;IF(OR($AD6499="",$AD6499=0),"Util NA",$AD6499&amp;" Util"))</f>
        <v/>
      </c>
    </row>
    <row r="6500" ht="15.75" customHeight="1" s="42">
      <c r="A6500" s="41" t="n"/>
      <c r="G6500" s="38" t="n"/>
      <c r="H6500" s="38" t="n"/>
      <c r="I6500" s="38" t="n"/>
      <c r="J6500" s="38" t="n"/>
      <c r="K6500" s="38" t="n"/>
      <c r="L6500" s="38" t="n"/>
      <c r="N6500" s="36">
        <f>IF($B6500="","",IF($C6500="SUPERSTORE","Superstore","DH"))</f>
        <v/>
      </c>
      <c r="O6500" s="36">
        <f>IF($B6500="","",IFERROR(VLOOKUP($B6500,Mapping!$A:$C,2,0),"Not Mapped"))</f>
        <v/>
      </c>
      <c r="P6500" s="36">
        <f>IF($B6500="","",IFERROR(VLOOKUP($B6500,Mapping!$A:$C,3,0),"Not Mapped"))</f>
        <v/>
      </c>
      <c r="Q6500" s="36">
        <f>IF($B6500="","",IFERROR(VLOOKUP($O6500,Leaders!$A:$B,2,0),"Not Mapped"))</f>
        <v/>
      </c>
      <c r="R6500" s="36">
        <f>IF($B6500="","",IF(COUNTIF(Exclusions!$A:$A,$B6500)&gt;0,"Yes","No"))</f>
        <v/>
      </c>
      <c r="S6500" s="38">
        <f>IF($B6500="","",MIN(1,DAY($A6500)/IF($N6500="Superstore",Settings!$B$5,Settings!$B$4)))</f>
        <v/>
      </c>
      <c r="T6500" s="38">
        <f>IF(OR($B6500="",$G6500="",$S6500=0),"",$G6500/$S6500)</f>
        <v/>
      </c>
      <c r="U6500" s="36">
        <f>IF($T6500="","",IF($T6500&lt;Settings!$B$8,"Critical",IF($T6500&lt;Settings!$B$9,"Semi Critical","Non Critical")))</f>
        <v/>
      </c>
      <c r="V6500" s="28" t="n"/>
      <c r="Z6500">
        <f>IF($B6500="","",IFERROR(VLOOKUP($B6500,'Plan HC for CCA'!$A:$B,2,0),""))</f>
        <v/>
      </c>
      <c r="AA6500">
        <f>IF(OR($B6500="",$Z6500=""),"",IF(N($M6500)&lt;$Z6500,"Delta","No Delta"))</f>
        <v/>
      </c>
      <c r="AB6500">
        <f>IF(OR($B6500="",$Z6500=""),"",MAX(0,$Z6500-N($M6500)))</f>
        <v/>
      </c>
      <c r="AC6500" s="46">
        <f>IF($B6500="","",IFERROR(INDEX('CCA Util %'!$H:$H,MATCH($B6500,'CCA Util %'!$E:$E,0)),""))</f>
        <v/>
      </c>
      <c r="AD6500">
        <f>IF($B6500="","",IFERROR(INDEX('CCA Util %'!$G:$G,MATCH($B6500,'CCA Util %'!$E:$E,0)),""))</f>
        <v/>
      </c>
      <c r="AE6500">
        <f>IF(OR($B6500="",$U6500=""),"",$U6500&amp;" &amp; "&amp;IF(OR($AD6500="",$AD6500=0),"Util NA",$AD6500&amp;" Util"))</f>
        <v/>
      </c>
    </row>
    <row r="6501" ht="15.75" customHeight="1" s="42">
      <c r="A6501" s="41" t="n"/>
      <c r="G6501" s="38" t="n"/>
      <c r="H6501" s="38" t="n"/>
      <c r="I6501" s="38" t="n"/>
      <c r="J6501" s="38" t="n"/>
      <c r="K6501" s="38" t="n"/>
      <c r="L6501" s="38" t="n"/>
      <c r="N6501" s="36">
        <f>IF($B6501="","",IF($C6501="SUPERSTORE","Superstore","DH"))</f>
        <v/>
      </c>
      <c r="O6501" s="36">
        <f>IF($B6501="","",IFERROR(VLOOKUP($B6501,Mapping!$A:$C,2,0),"Not Mapped"))</f>
        <v/>
      </c>
      <c r="P6501" s="36">
        <f>IF($B6501="","",IFERROR(VLOOKUP($B6501,Mapping!$A:$C,3,0),"Not Mapped"))</f>
        <v/>
      </c>
      <c r="Q6501" s="36">
        <f>IF($B6501="","",IFERROR(VLOOKUP($O6501,Leaders!$A:$B,2,0),"Not Mapped"))</f>
        <v/>
      </c>
      <c r="R6501" s="36">
        <f>IF($B6501="","",IF(COUNTIF(Exclusions!$A:$A,$B6501)&gt;0,"Yes","No"))</f>
        <v/>
      </c>
      <c r="S6501" s="38">
        <f>IF($B6501="","",MIN(1,DAY($A6501)/IF($N6501="Superstore",Settings!$B$5,Settings!$B$4)))</f>
        <v/>
      </c>
      <c r="T6501" s="38">
        <f>IF(OR($B6501="",$G6501="",$S6501=0),"",$G6501/$S6501)</f>
        <v/>
      </c>
      <c r="U6501" s="36">
        <f>IF($T6501="","",IF($T6501&lt;Settings!$B$8,"Critical",IF($T6501&lt;Settings!$B$9,"Semi Critical","Non Critical")))</f>
        <v/>
      </c>
      <c r="V6501" s="28" t="n"/>
      <c r="Z6501">
        <f>IF($B6501="","",IFERROR(VLOOKUP($B6501,'Plan HC for CCA'!$A:$B,2,0),""))</f>
        <v/>
      </c>
      <c r="AA6501">
        <f>IF(OR($B6501="",$Z6501=""),"",IF(N($M6501)&lt;$Z6501,"Delta","No Delta"))</f>
        <v/>
      </c>
      <c r="AB6501">
        <f>IF(OR($B6501="",$Z6501=""),"",MAX(0,$Z6501-N($M6501)))</f>
        <v/>
      </c>
      <c r="AC6501" s="46">
        <f>IF($B6501="","",IFERROR(INDEX('CCA Util %'!$H:$H,MATCH($B6501,'CCA Util %'!$E:$E,0)),""))</f>
        <v/>
      </c>
      <c r="AD6501">
        <f>IF($B6501="","",IFERROR(INDEX('CCA Util %'!$G:$G,MATCH($B6501,'CCA Util %'!$E:$E,0)),""))</f>
        <v/>
      </c>
      <c r="AE6501">
        <f>IF(OR($B6501="",$U6501=""),"",$U6501&amp;" &amp; "&amp;IF(OR($AD6501="",$AD6501=0),"Util NA",$AD6501&amp;" Util"))</f>
        <v/>
      </c>
    </row>
    <row r="6502" ht="15.75" customHeight="1" s="42">
      <c r="A6502" s="41" t="n"/>
      <c r="G6502" s="38" t="n"/>
      <c r="H6502" s="38" t="n"/>
      <c r="I6502" s="38" t="n"/>
      <c r="J6502" s="38" t="n"/>
      <c r="K6502" s="38" t="n"/>
      <c r="L6502" s="38" t="n"/>
      <c r="N6502" s="36">
        <f>IF($B6502="","",IF($C6502="SUPERSTORE","Superstore","DH"))</f>
        <v/>
      </c>
      <c r="O6502" s="36">
        <f>IF($B6502="","",IFERROR(VLOOKUP($B6502,Mapping!$A:$C,2,0),"Not Mapped"))</f>
        <v/>
      </c>
      <c r="P6502" s="36">
        <f>IF($B6502="","",IFERROR(VLOOKUP($B6502,Mapping!$A:$C,3,0),"Not Mapped"))</f>
        <v/>
      </c>
      <c r="Q6502" s="36">
        <f>IF($B6502="","",IFERROR(VLOOKUP($O6502,Leaders!$A:$B,2,0),"Not Mapped"))</f>
        <v/>
      </c>
      <c r="R6502" s="36">
        <f>IF($B6502="","",IF(COUNTIF(Exclusions!$A:$A,$B6502)&gt;0,"Yes","No"))</f>
        <v/>
      </c>
      <c r="S6502" s="38">
        <f>IF($B6502="","",MIN(1,DAY($A6502)/IF($N6502="Superstore",Settings!$B$5,Settings!$B$4)))</f>
        <v/>
      </c>
      <c r="T6502" s="38">
        <f>IF(OR($B6502="",$G6502="",$S6502=0),"",$G6502/$S6502)</f>
        <v/>
      </c>
      <c r="U6502" s="36">
        <f>IF($T6502="","",IF($T6502&lt;Settings!$B$8,"Critical",IF($T6502&lt;Settings!$B$9,"Semi Critical","Non Critical")))</f>
        <v/>
      </c>
      <c r="V6502" s="28" t="n"/>
      <c r="Z6502">
        <f>IF($B6502="","",IFERROR(VLOOKUP($B6502,'Plan HC for CCA'!$A:$B,2,0),""))</f>
        <v/>
      </c>
      <c r="AA6502">
        <f>IF(OR($B6502="",$Z6502=""),"",IF(N($M6502)&lt;$Z6502,"Delta","No Delta"))</f>
        <v/>
      </c>
      <c r="AB6502">
        <f>IF(OR($B6502="",$Z6502=""),"",MAX(0,$Z6502-N($M6502)))</f>
        <v/>
      </c>
      <c r="AC6502" s="46">
        <f>IF($B6502="","",IFERROR(INDEX('CCA Util %'!$H:$H,MATCH($B6502,'CCA Util %'!$E:$E,0)),""))</f>
        <v/>
      </c>
      <c r="AD6502">
        <f>IF($B6502="","",IFERROR(INDEX('CCA Util %'!$G:$G,MATCH($B6502,'CCA Util %'!$E:$E,0)),""))</f>
        <v/>
      </c>
      <c r="AE6502">
        <f>IF(OR($B6502="",$U6502=""),"",$U6502&amp;" &amp; "&amp;IF(OR($AD6502="",$AD6502=0),"Util NA",$AD6502&amp;" Util"))</f>
        <v/>
      </c>
    </row>
    <row r="6503" ht="15.75" customHeight="1" s="42">
      <c r="A6503" s="41" t="n"/>
      <c r="G6503" s="38" t="n"/>
      <c r="H6503" s="38" t="n"/>
      <c r="I6503" s="38" t="n"/>
      <c r="J6503" s="38" t="n"/>
      <c r="K6503" s="38" t="n"/>
      <c r="L6503" s="38" t="n"/>
      <c r="N6503" s="36">
        <f>IF($B6503="","",IF($C6503="SUPERSTORE","Superstore","DH"))</f>
        <v/>
      </c>
      <c r="O6503" s="36">
        <f>IF($B6503="","",IFERROR(VLOOKUP($B6503,Mapping!$A:$C,2,0),"Not Mapped"))</f>
        <v/>
      </c>
      <c r="P6503" s="36">
        <f>IF($B6503="","",IFERROR(VLOOKUP($B6503,Mapping!$A:$C,3,0),"Not Mapped"))</f>
        <v/>
      </c>
      <c r="Q6503" s="36">
        <f>IF($B6503="","",IFERROR(VLOOKUP($O6503,Leaders!$A:$B,2,0),"Not Mapped"))</f>
        <v/>
      </c>
      <c r="R6503" s="36">
        <f>IF($B6503="","",IF(COUNTIF(Exclusions!$A:$A,$B6503)&gt;0,"Yes","No"))</f>
        <v/>
      </c>
      <c r="S6503" s="38">
        <f>IF($B6503="","",MIN(1,DAY($A6503)/IF($N6503="Superstore",Settings!$B$5,Settings!$B$4)))</f>
        <v/>
      </c>
      <c r="T6503" s="38">
        <f>IF(OR($B6503="",$G6503="",$S6503=0),"",$G6503/$S6503)</f>
        <v/>
      </c>
      <c r="U6503" s="36">
        <f>IF($T6503="","",IF($T6503&lt;Settings!$B$8,"Critical",IF($T6503&lt;Settings!$B$9,"Semi Critical","Non Critical")))</f>
        <v/>
      </c>
      <c r="V6503" s="28" t="n"/>
      <c r="Z6503">
        <f>IF($B6503="","",IFERROR(VLOOKUP($B6503,'Plan HC for CCA'!$A:$B,2,0),""))</f>
        <v/>
      </c>
      <c r="AA6503">
        <f>IF(OR($B6503="",$Z6503=""),"",IF(N($M6503)&lt;$Z6503,"Delta","No Delta"))</f>
        <v/>
      </c>
      <c r="AB6503">
        <f>IF(OR($B6503="",$Z6503=""),"",MAX(0,$Z6503-N($M6503)))</f>
        <v/>
      </c>
      <c r="AC6503" s="46">
        <f>IF($B6503="","",IFERROR(INDEX('CCA Util %'!$H:$H,MATCH($B6503,'CCA Util %'!$E:$E,0)),""))</f>
        <v/>
      </c>
      <c r="AD6503">
        <f>IF($B6503="","",IFERROR(INDEX('CCA Util %'!$G:$G,MATCH($B6503,'CCA Util %'!$E:$E,0)),""))</f>
        <v/>
      </c>
      <c r="AE6503">
        <f>IF(OR($B6503="",$U6503=""),"",$U6503&amp;" &amp; "&amp;IF(OR($AD6503="",$AD6503=0),"Util NA",$AD6503&amp;" Util"))</f>
        <v/>
      </c>
    </row>
    <row r="6504" ht="15.75" customHeight="1" s="42">
      <c r="A6504" s="41" t="n"/>
      <c r="G6504" s="38" t="n"/>
      <c r="H6504" s="38" t="n"/>
      <c r="I6504" s="38" t="n"/>
      <c r="J6504" s="38" t="n"/>
      <c r="K6504" s="38" t="n"/>
      <c r="L6504" s="38" t="n"/>
      <c r="N6504" s="36">
        <f>IF($B6504="","",IF($C6504="SUPERSTORE","Superstore","DH"))</f>
        <v/>
      </c>
      <c r="O6504" s="36">
        <f>IF($B6504="","",IFERROR(VLOOKUP($B6504,Mapping!$A:$C,2,0),"Not Mapped"))</f>
        <v/>
      </c>
      <c r="P6504" s="36">
        <f>IF($B6504="","",IFERROR(VLOOKUP($B6504,Mapping!$A:$C,3,0),"Not Mapped"))</f>
        <v/>
      </c>
      <c r="Q6504" s="36">
        <f>IF($B6504="","",IFERROR(VLOOKUP($O6504,Leaders!$A:$B,2,0),"Not Mapped"))</f>
        <v/>
      </c>
      <c r="R6504" s="36">
        <f>IF($B6504="","",IF(COUNTIF(Exclusions!$A:$A,$B6504)&gt;0,"Yes","No"))</f>
        <v/>
      </c>
      <c r="S6504" s="38">
        <f>IF($B6504="","",MIN(1,DAY($A6504)/IF($N6504="Superstore",Settings!$B$5,Settings!$B$4)))</f>
        <v/>
      </c>
      <c r="T6504" s="38">
        <f>IF(OR($B6504="",$G6504="",$S6504=0),"",$G6504/$S6504)</f>
        <v/>
      </c>
      <c r="U6504" s="36">
        <f>IF($T6504="","",IF($T6504&lt;Settings!$B$8,"Critical",IF($T6504&lt;Settings!$B$9,"Semi Critical","Non Critical")))</f>
        <v/>
      </c>
      <c r="V6504" s="28" t="n"/>
      <c r="Z6504">
        <f>IF($B6504="","",IFERROR(VLOOKUP($B6504,'Plan HC for CCA'!$A:$B,2,0),""))</f>
        <v/>
      </c>
      <c r="AA6504">
        <f>IF(OR($B6504="",$Z6504=""),"",IF(N($M6504)&lt;$Z6504,"Delta","No Delta"))</f>
        <v/>
      </c>
      <c r="AB6504">
        <f>IF(OR($B6504="",$Z6504=""),"",MAX(0,$Z6504-N($M6504)))</f>
        <v/>
      </c>
      <c r="AC6504" s="46">
        <f>IF($B6504="","",IFERROR(INDEX('CCA Util %'!$H:$H,MATCH($B6504,'CCA Util %'!$E:$E,0)),""))</f>
        <v/>
      </c>
      <c r="AD6504">
        <f>IF($B6504="","",IFERROR(INDEX('CCA Util %'!$G:$G,MATCH($B6504,'CCA Util %'!$E:$E,0)),""))</f>
        <v/>
      </c>
      <c r="AE6504">
        <f>IF(OR($B6504="",$U6504=""),"",$U6504&amp;" &amp; "&amp;IF(OR($AD6504="",$AD6504=0),"Util NA",$AD6504&amp;" Util"))</f>
        <v/>
      </c>
    </row>
    <row r="6505" ht="15.75" customHeight="1" s="42">
      <c r="A6505" s="41" t="n"/>
      <c r="G6505" s="38" t="n"/>
      <c r="H6505" s="38" t="n"/>
      <c r="I6505" s="38" t="n"/>
      <c r="J6505" s="38" t="n"/>
      <c r="K6505" s="38" t="n"/>
      <c r="L6505" s="38" t="n"/>
      <c r="N6505" s="36">
        <f>IF($B6505="","",IF($C6505="SUPERSTORE","Superstore","DH"))</f>
        <v/>
      </c>
      <c r="O6505" s="36">
        <f>IF($B6505="","",IFERROR(VLOOKUP($B6505,Mapping!$A:$C,2,0),"Not Mapped"))</f>
        <v/>
      </c>
      <c r="P6505" s="36">
        <f>IF($B6505="","",IFERROR(VLOOKUP($B6505,Mapping!$A:$C,3,0),"Not Mapped"))</f>
        <v/>
      </c>
      <c r="Q6505" s="36">
        <f>IF($B6505="","",IFERROR(VLOOKUP($O6505,Leaders!$A:$B,2,0),"Not Mapped"))</f>
        <v/>
      </c>
      <c r="R6505" s="36">
        <f>IF($B6505="","",IF(COUNTIF(Exclusions!$A:$A,$B6505)&gt;0,"Yes","No"))</f>
        <v/>
      </c>
      <c r="S6505" s="38">
        <f>IF($B6505="","",MIN(1,DAY($A6505)/IF($N6505="Superstore",Settings!$B$5,Settings!$B$4)))</f>
        <v/>
      </c>
      <c r="T6505" s="38">
        <f>IF(OR($B6505="",$G6505="",$S6505=0),"",$G6505/$S6505)</f>
        <v/>
      </c>
      <c r="U6505" s="36">
        <f>IF($T6505="","",IF($T6505&lt;Settings!$B$8,"Critical",IF($T6505&lt;Settings!$B$9,"Semi Critical","Non Critical")))</f>
        <v/>
      </c>
      <c r="V6505" s="28" t="n"/>
      <c r="Z6505">
        <f>IF($B6505="","",IFERROR(VLOOKUP($B6505,'Plan HC for CCA'!$A:$B,2,0),""))</f>
        <v/>
      </c>
      <c r="AA6505">
        <f>IF(OR($B6505="",$Z6505=""),"",IF(N($M6505)&lt;$Z6505,"Delta","No Delta"))</f>
        <v/>
      </c>
      <c r="AB6505">
        <f>IF(OR($B6505="",$Z6505=""),"",MAX(0,$Z6505-N($M6505)))</f>
        <v/>
      </c>
      <c r="AC6505" s="46">
        <f>IF($B6505="","",IFERROR(INDEX('CCA Util %'!$H:$H,MATCH($B6505,'CCA Util %'!$E:$E,0)),""))</f>
        <v/>
      </c>
      <c r="AD6505">
        <f>IF($B6505="","",IFERROR(INDEX('CCA Util %'!$G:$G,MATCH($B6505,'CCA Util %'!$E:$E,0)),""))</f>
        <v/>
      </c>
      <c r="AE6505">
        <f>IF(OR($B6505="",$U6505=""),"",$U6505&amp;" &amp; "&amp;IF(OR($AD6505="",$AD6505=0),"Util NA",$AD6505&amp;" Util"))</f>
        <v/>
      </c>
    </row>
    <row r="6506" ht="15.75" customHeight="1" s="42">
      <c r="A6506" s="41" t="n"/>
      <c r="G6506" s="38" t="n"/>
      <c r="H6506" s="38" t="n"/>
      <c r="I6506" s="38" t="n"/>
      <c r="J6506" s="38" t="n"/>
      <c r="K6506" s="38" t="n"/>
      <c r="L6506" s="38" t="n"/>
      <c r="N6506" s="36">
        <f>IF($B6506="","",IF($C6506="SUPERSTORE","Superstore","DH"))</f>
        <v/>
      </c>
      <c r="O6506" s="36">
        <f>IF($B6506="","",IFERROR(VLOOKUP($B6506,Mapping!$A:$C,2,0),"Not Mapped"))</f>
        <v/>
      </c>
      <c r="P6506" s="36">
        <f>IF($B6506="","",IFERROR(VLOOKUP($B6506,Mapping!$A:$C,3,0),"Not Mapped"))</f>
        <v/>
      </c>
      <c r="Q6506" s="36">
        <f>IF($B6506="","",IFERROR(VLOOKUP($O6506,Leaders!$A:$B,2,0),"Not Mapped"))</f>
        <v/>
      </c>
      <c r="R6506" s="36">
        <f>IF($B6506="","",IF(COUNTIF(Exclusions!$A:$A,$B6506)&gt;0,"Yes","No"))</f>
        <v/>
      </c>
      <c r="S6506" s="38">
        <f>IF($B6506="","",MIN(1,DAY($A6506)/IF($N6506="Superstore",Settings!$B$5,Settings!$B$4)))</f>
        <v/>
      </c>
      <c r="T6506" s="38">
        <f>IF(OR($B6506="",$G6506="",$S6506=0),"",$G6506/$S6506)</f>
        <v/>
      </c>
      <c r="U6506" s="36">
        <f>IF($T6506="","",IF($T6506&lt;Settings!$B$8,"Critical",IF($T6506&lt;Settings!$B$9,"Semi Critical","Non Critical")))</f>
        <v/>
      </c>
      <c r="V6506" s="28" t="n"/>
      <c r="Z6506">
        <f>IF($B6506="","",IFERROR(VLOOKUP($B6506,'Plan HC for CCA'!$A:$B,2,0),""))</f>
        <v/>
      </c>
      <c r="AA6506">
        <f>IF(OR($B6506="",$Z6506=""),"",IF(N($M6506)&lt;$Z6506,"Delta","No Delta"))</f>
        <v/>
      </c>
      <c r="AB6506">
        <f>IF(OR($B6506="",$Z6506=""),"",MAX(0,$Z6506-N($M6506)))</f>
        <v/>
      </c>
      <c r="AC6506" s="46">
        <f>IF($B6506="","",IFERROR(INDEX('CCA Util %'!$H:$H,MATCH($B6506,'CCA Util %'!$E:$E,0)),""))</f>
        <v/>
      </c>
      <c r="AD6506">
        <f>IF($B6506="","",IFERROR(INDEX('CCA Util %'!$G:$G,MATCH($B6506,'CCA Util %'!$E:$E,0)),""))</f>
        <v/>
      </c>
      <c r="AE6506">
        <f>IF(OR($B6506="",$U6506=""),"",$U6506&amp;" &amp; "&amp;IF(OR($AD6506="",$AD6506=0),"Util NA",$AD6506&amp;" Util"))</f>
        <v/>
      </c>
    </row>
    <row r="6507" ht="15.75" customHeight="1" s="42">
      <c r="A6507" s="41" t="n"/>
      <c r="G6507" s="38" t="n"/>
      <c r="H6507" s="38" t="n"/>
      <c r="I6507" s="38" t="n"/>
      <c r="J6507" s="38" t="n"/>
      <c r="K6507" s="38" t="n"/>
      <c r="L6507" s="38" t="n"/>
      <c r="N6507" s="36">
        <f>IF($B6507="","",IF($C6507="SUPERSTORE","Superstore","DH"))</f>
        <v/>
      </c>
      <c r="O6507" s="36">
        <f>IF($B6507="","",IFERROR(VLOOKUP($B6507,Mapping!$A:$C,2,0),"Not Mapped"))</f>
        <v/>
      </c>
      <c r="P6507" s="36">
        <f>IF($B6507="","",IFERROR(VLOOKUP($B6507,Mapping!$A:$C,3,0),"Not Mapped"))</f>
        <v/>
      </c>
      <c r="Q6507" s="36">
        <f>IF($B6507="","",IFERROR(VLOOKUP($O6507,Leaders!$A:$B,2,0),"Not Mapped"))</f>
        <v/>
      </c>
      <c r="R6507" s="36">
        <f>IF($B6507="","",IF(COUNTIF(Exclusions!$A:$A,$B6507)&gt;0,"Yes","No"))</f>
        <v/>
      </c>
      <c r="S6507" s="38">
        <f>IF($B6507="","",MIN(1,DAY($A6507)/IF($N6507="Superstore",Settings!$B$5,Settings!$B$4)))</f>
        <v/>
      </c>
      <c r="T6507" s="38">
        <f>IF(OR($B6507="",$G6507="",$S6507=0),"",$G6507/$S6507)</f>
        <v/>
      </c>
      <c r="U6507" s="36">
        <f>IF($T6507="","",IF($T6507&lt;Settings!$B$8,"Critical",IF($T6507&lt;Settings!$B$9,"Semi Critical","Non Critical")))</f>
        <v/>
      </c>
      <c r="V6507" s="28" t="n"/>
      <c r="Z6507">
        <f>IF($B6507="","",IFERROR(VLOOKUP($B6507,'Plan HC for CCA'!$A:$B,2,0),""))</f>
        <v/>
      </c>
      <c r="AA6507">
        <f>IF(OR($B6507="",$Z6507=""),"",IF(N($M6507)&lt;$Z6507,"Delta","No Delta"))</f>
        <v/>
      </c>
      <c r="AB6507">
        <f>IF(OR($B6507="",$Z6507=""),"",MAX(0,$Z6507-N($M6507)))</f>
        <v/>
      </c>
      <c r="AC6507" s="46">
        <f>IF($B6507="","",IFERROR(INDEX('CCA Util %'!$H:$H,MATCH($B6507,'CCA Util %'!$E:$E,0)),""))</f>
        <v/>
      </c>
      <c r="AD6507">
        <f>IF($B6507="","",IFERROR(INDEX('CCA Util %'!$G:$G,MATCH($B6507,'CCA Util %'!$E:$E,0)),""))</f>
        <v/>
      </c>
      <c r="AE6507">
        <f>IF(OR($B6507="",$U6507=""),"",$U6507&amp;" &amp; "&amp;IF(OR($AD6507="",$AD6507=0),"Util NA",$AD6507&amp;" Util"))</f>
        <v/>
      </c>
    </row>
    <row r="6508" ht="15.75" customHeight="1" s="42">
      <c r="A6508" s="41" t="n"/>
      <c r="G6508" s="38" t="n"/>
      <c r="H6508" s="38" t="n"/>
      <c r="I6508" s="38" t="n"/>
      <c r="J6508" s="38" t="n"/>
      <c r="K6508" s="38" t="n"/>
      <c r="L6508" s="38" t="n"/>
      <c r="N6508" s="36">
        <f>IF($B6508="","",IF($C6508="SUPERSTORE","Superstore","DH"))</f>
        <v/>
      </c>
      <c r="O6508" s="36">
        <f>IF($B6508="","",IFERROR(VLOOKUP($B6508,Mapping!$A:$C,2,0),"Not Mapped"))</f>
        <v/>
      </c>
      <c r="P6508" s="36">
        <f>IF($B6508="","",IFERROR(VLOOKUP($B6508,Mapping!$A:$C,3,0),"Not Mapped"))</f>
        <v/>
      </c>
      <c r="Q6508" s="36">
        <f>IF($B6508="","",IFERROR(VLOOKUP($O6508,Leaders!$A:$B,2,0),"Not Mapped"))</f>
        <v/>
      </c>
      <c r="R6508" s="36">
        <f>IF($B6508="","",IF(COUNTIF(Exclusions!$A:$A,$B6508)&gt;0,"Yes","No"))</f>
        <v/>
      </c>
      <c r="S6508" s="38">
        <f>IF($B6508="","",MIN(1,DAY($A6508)/IF($N6508="Superstore",Settings!$B$5,Settings!$B$4)))</f>
        <v/>
      </c>
      <c r="T6508" s="38">
        <f>IF(OR($B6508="",$G6508="",$S6508=0),"",$G6508/$S6508)</f>
        <v/>
      </c>
      <c r="U6508" s="36">
        <f>IF($T6508="","",IF($T6508&lt;Settings!$B$8,"Critical",IF($T6508&lt;Settings!$B$9,"Semi Critical","Non Critical")))</f>
        <v/>
      </c>
      <c r="V6508" s="28" t="n"/>
      <c r="Z6508">
        <f>IF($B6508="","",IFERROR(VLOOKUP($B6508,'Plan HC for CCA'!$A:$B,2,0),""))</f>
        <v/>
      </c>
      <c r="AA6508">
        <f>IF(OR($B6508="",$Z6508=""),"",IF(N($M6508)&lt;$Z6508,"Delta","No Delta"))</f>
        <v/>
      </c>
      <c r="AB6508">
        <f>IF(OR($B6508="",$Z6508=""),"",MAX(0,$Z6508-N($M6508)))</f>
        <v/>
      </c>
      <c r="AC6508" s="46">
        <f>IF($B6508="","",IFERROR(INDEX('CCA Util %'!$H:$H,MATCH($B6508,'CCA Util %'!$E:$E,0)),""))</f>
        <v/>
      </c>
      <c r="AD6508">
        <f>IF($B6508="","",IFERROR(INDEX('CCA Util %'!$G:$G,MATCH($B6508,'CCA Util %'!$E:$E,0)),""))</f>
        <v/>
      </c>
      <c r="AE6508">
        <f>IF(OR($B6508="",$U6508=""),"",$U6508&amp;" &amp; "&amp;IF(OR($AD6508="",$AD6508=0),"Util NA",$AD6508&amp;" Util"))</f>
        <v/>
      </c>
    </row>
    <row r="6509" ht="15.75" customHeight="1" s="42">
      <c r="A6509" s="41" t="n"/>
      <c r="G6509" s="38" t="n"/>
      <c r="H6509" s="38" t="n"/>
      <c r="I6509" s="38" t="n"/>
      <c r="J6509" s="38" t="n"/>
      <c r="K6509" s="38" t="n"/>
      <c r="L6509" s="38" t="n"/>
      <c r="N6509" s="36">
        <f>IF($B6509="","",IF($C6509="SUPERSTORE","Superstore","DH"))</f>
        <v/>
      </c>
      <c r="O6509" s="36">
        <f>IF($B6509="","",IFERROR(VLOOKUP($B6509,Mapping!$A:$C,2,0),"Not Mapped"))</f>
        <v/>
      </c>
      <c r="P6509" s="36">
        <f>IF($B6509="","",IFERROR(VLOOKUP($B6509,Mapping!$A:$C,3,0),"Not Mapped"))</f>
        <v/>
      </c>
      <c r="Q6509" s="36">
        <f>IF($B6509="","",IFERROR(VLOOKUP($O6509,Leaders!$A:$B,2,0),"Not Mapped"))</f>
        <v/>
      </c>
      <c r="R6509" s="36">
        <f>IF($B6509="","",IF(COUNTIF(Exclusions!$A:$A,$B6509)&gt;0,"Yes","No"))</f>
        <v/>
      </c>
      <c r="S6509" s="38">
        <f>IF($B6509="","",MIN(1,DAY($A6509)/IF($N6509="Superstore",Settings!$B$5,Settings!$B$4)))</f>
        <v/>
      </c>
      <c r="T6509" s="38">
        <f>IF(OR($B6509="",$G6509="",$S6509=0),"",$G6509/$S6509)</f>
        <v/>
      </c>
      <c r="U6509" s="36">
        <f>IF($T6509="","",IF($T6509&lt;Settings!$B$8,"Critical",IF($T6509&lt;Settings!$B$9,"Semi Critical","Non Critical")))</f>
        <v/>
      </c>
      <c r="V6509" s="28" t="n"/>
      <c r="Z6509">
        <f>IF($B6509="","",IFERROR(VLOOKUP($B6509,'Plan HC for CCA'!$A:$B,2,0),""))</f>
        <v/>
      </c>
      <c r="AA6509">
        <f>IF(OR($B6509="",$Z6509=""),"",IF(N($M6509)&lt;$Z6509,"Delta","No Delta"))</f>
        <v/>
      </c>
      <c r="AB6509">
        <f>IF(OR($B6509="",$Z6509=""),"",MAX(0,$Z6509-N($M6509)))</f>
        <v/>
      </c>
      <c r="AC6509" s="46">
        <f>IF($B6509="","",IFERROR(INDEX('CCA Util %'!$H:$H,MATCH($B6509,'CCA Util %'!$E:$E,0)),""))</f>
        <v/>
      </c>
      <c r="AD6509">
        <f>IF($B6509="","",IFERROR(INDEX('CCA Util %'!$G:$G,MATCH($B6509,'CCA Util %'!$E:$E,0)),""))</f>
        <v/>
      </c>
      <c r="AE6509">
        <f>IF(OR($B6509="",$U6509=""),"",$U6509&amp;" &amp; "&amp;IF(OR($AD6509="",$AD6509=0),"Util NA",$AD6509&amp;" Util"))</f>
        <v/>
      </c>
    </row>
    <row r="6510" ht="15.75" customHeight="1" s="42">
      <c r="A6510" s="41" t="n"/>
      <c r="G6510" s="38" t="n"/>
      <c r="H6510" s="38" t="n"/>
      <c r="I6510" s="38" t="n"/>
      <c r="J6510" s="38" t="n"/>
      <c r="K6510" s="38" t="n"/>
      <c r="L6510" s="38" t="n"/>
      <c r="N6510" s="36">
        <f>IF($B6510="","",IF($C6510="SUPERSTORE","Superstore","DH"))</f>
        <v/>
      </c>
      <c r="O6510" s="36">
        <f>IF($B6510="","",IFERROR(VLOOKUP($B6510,Mapping!$A:$C,2,0),"Not Mapped"))</f>
        <v/>
      </c>
      <c r="P6510" s="36">
        <f>IF($B6510="","",IFERROR(VLOOKUP($B6510,Mapping!$A:$C,3,0),"Not Mapped"))</f>
        <v/>
      </c>
      <c r="Q6510" s="36">
        <f>IF($B6510="","",IFERROR(VLOOKUP($O6510,Leaders!$A:$B,2,0),"Not Mapped"))</f>
        <v/>
      </c>
      <c r="R6510" s="36">
        <f>IF($B6510="","",IF(COUNTIF(Exclusions!$A:$A,$B6510)&gt;0,"Yes","No"))</f>
        <v/>
      </c>
      <c r="S6510" s="38">
        <f>IF($B6510="","",MIN(1,DAY($A6510)/IF($N6510="Superstore",Settings!$B$5,Settings!$B$4)))</f>
        <v/>
      </c>
      <c r="T6510" s="38">
        <f>IF(OR($B6510="",$G6510="",$S6510=0),"",$G6510/$S6510)</f>
        <v/>
      </c>
      <c r="U6510" s="36">
        <f>IF($T6510="","",IF($T6510&lt;Settings!$B$8,"Critical",IF($T6510&lt;Settings!$B$9,"Semi Critical","Non Critical")))</f>
        <v/>
      </c>
      <c r="V6510" s="28" t="n"/>
      <c r="Z6510">
        <f>IF($B6510="","",IFERROR(VLOOKUP($B6510,'Plan HC for CCA'!$A:$B,2,0),""))</f>
        <v/>
      </c>
      <c r="AA6510">
        <f>IF(OR($B6510="",$Z6510=""),"",IF(N($M6510)&lt;$Z6510,"Delta","No Delta"))</f>
        <v/>
      </c>
      <c r="AB6510">
        <f>IF(OR($B6510="",$Z6510=""),"",MAX(0,$Z6510-N($M6510)))</f>
        <v/>
      </c>
      <c r="AC6510" s="46">
        <f>IF($B6510="","",IFERROR(INDEX('CCA Util %'!$H:$H,MATCH($B6510,'CCA Util %'!$E:$E,0)),""))</f>
        <v/>
      </c>
      <c r="AD6510">
        <f>IF($B6510="","",IFERROR(INDEX('CCA Util %'!$G:$G,MATCH($B6510,'CCA Util %'!$E:$E,0)),""))</f>
        <v/>
      </c>
      <c r="AE6510">
        <f>IF(OR($B6510="",$U6510=""),"",$U6510&amp;" &amp; "&amp;IF(OR($AD6510="",$AD6510=0),"Util NA",$AD6510&amp;" Util"))</f>
        <v/>
      </c>
    </row>
    <row r="6511" ht="15.75" customHeight="1" s="42">
      <c r="A6511" s="41" t="n"/>
      <c r="G6511" s="38" t="n"/>
      <c r="H6511" s="38" t="n"/>
      <c r="I6511" s="38" t="n"/>
      <c r="J6511" s="38" t="n"/>
      <c r="K6511" s="38" t="n"/>
      <c r="L6511" s="38" t="n"/>
      <c r="N6511" s="36">
        <f>IF($B6511="","",IF($C6511="SUPERSTORE","Superstore","DH"))</f>
        <v/>
      </c>
      <c r="O6511" s="36">
        <f>IF($B6511="","",IFERROR(VLOOKUP($B6511,Mapping!$A:$C,2,0),"Not Mapped"))</f>
        <v/>
      </c>
      <c r="P6511" s="36">
        <f>IF($B6511="","",IFERROR(VLOOKUP($B6511,Mapping!$A:$C,3,0),"Not Mapped"))</f>
        <v/>
      </c>
      <c r="Q6511" s="36">
        <f>IF($B6511="","",IFERROR(VLOOKUP($O6511,Leaders!$A:$B,2,0),"Not Mapped"))</f>
        <v/>
      </c>
      <c r="R6511" s="36">
        <f>IF($B6511="","",IF(COUNTIF(Exclusions!$A:$A,$B6511)&gt;0,"Yes","No"))</f>
        <v/>
      </c>
      <c r="S6511" s="38">
        <f>IF($B6511="","",MIN(1,DAY($A6511)/IF($N6511="Superstore",Settings!$B$5,Settings!$B$4)))</f>
        <v/>
      </c>
      <c r="T6511" s="38">
        <f>IF(OR($B6511="",$G6511="",$S6511=0),"",$G6511/$S6511)</f>
        <v/>
      </c>
      <c r="U6511" s="36">
        <f>IF($T6511="","",IF($T6511&lt;Settings!$B$8,"Critical",IF($T6511&lt;Settings!$B$9,"Semi Critical","Non Critical")))</f>
        <v/>
      </c>
      <c r="V6511" s="28" t="n"/>
      <c r="Z6511">
        <f>IF($B6511="","",IFERROR(VLOOKUP($B6511,'Plan HC for CCA'!$A:$B,2,0),""))</f>
        <v/>
      </c>
      <c r="AA6511">
        <f>IF(OR($B6511="",$Z6511=""),"",IF(N($M6511)&lt;$Z6511,"Delta","No Delta"))</f>
        <v/>
      </c>
      <c r="AB6511">
        <f>IF(OR($B6511="",$Z6511=""),"",MAX(0,$Z6511-N($M6511)))</f>
        <v/>
      </c>
      <c r="AC6511" s="46">
        <f>IF($B6511="","",IFERROR(INDEX('CCA Util %'!$H:$H,MATCH($B6511,'CCA Util %'!$E:$E,0)),""))</f>
        <v/>
      </c>
      <c r="AD6511">
        <f>IF($B6511="","",IFERROR(INDEX('CCA Util %'!$G:$G,MATCH($B6511,'CCA Util %'!$E:$E,0)),""))</f>
        <v/>
      </c>
      <c r="AE6511">
        <f>IF(OR($B6511="",$U6511=""),"",$U6511&amp;" &amp; "&amp;IF(OR($AD6511="",$AD6511=0),"Util NA",$AD6511&amp;" Util"))</f>
        <v/>
      </c>
    </row>
    <row r="6512" ht="15.75" customHeight="1" s="42">
      <c r="A6512" s="41" t="n"/>
      <c r="G6512" s="38" t="n"/>
      <c r="H6512" s="38" t="n"/>
      <c r="I6512" s="38" t="n"/>
      <c r="J6512" s="38" t="n"/>
      <c r="K6512" s="38" t="n"/>
      <c r="L6512" s="38" t="n"/>
      <c r="N6512" s="36">
        <f>IF($B6512="","",IF($C6512="SUPERSTORE","Superstore","DH"))</f>
        <v/>
      </c>
      <c r="O6512" s="36">
        <f>IF($B6512="","",IFERROR(VLOOKUP($B6512,Mapping!$A:$C,2,0),"Not Mapped"))</f>
        <v/>
      </c>
      <c r="P6512" s="36">
        <f>IF($B6512="","",IFERROR(VLOOKUP($B6512,Mapping!$A:$C,3,0),"Not Mapped"))</f>
        <v/>
      </c>
      <c r="Q6512" s="36">
        <f>IF($B6512="","",IFERROR(VLOOKUP($O6512,Leaders!$A:$B,2,0),"Not Mapped"))</f>
        <v/>
      </c>
      <c r="R6512" s="36">
        <f>IF($B6512="","",IF(COUNTIF(Exclusions!$A:$A,$B6512)&gt;0,"Yes","No"))</f>
        <v/>
      </c>
      <c r="S6512" s="38">
        <f>IF($B6512="","",MIN(1,DAY($A6512)/IF($N6512="Superstore",Settings!$B$5,Settings!$B$4)))</f>
        <v/>
      </c>
      <c r="T6512" s="38">
        <f>IF(OR($B6512="",$G6512="",$S6512=0),"",$G6512/$S6512)</f>
        <v/>
      </c>
      <c r="U6512" s="36">
        <f>IF($T6512="","",IF($T6512&lt;Settings!$B$8,"Critical",IF($T6512&lt;Settings!$B$9,"Semi Critical","Non Critical")))</f>
        <v/>
      </c>
      <c r="V6512" s="28" t="n"/>
      <c r="Z6512">
        <f>IF($B6512="","",IFERROR(VLOOKUP($B6512,'Plan HC for CCA'!$A:$B,2,0),""))</f>
        <v/>
      </c>
      <c r="AA6512">
        <f>IF(OR($B6512="",$Z6512=""),"",IF(N($M6512)&lt;$Z6512,"Delta","No Delta"))</f>
        <v/>
      </c>
      <c r="AB6512">
        <f>IF(OR($B6512="",$Z6512=""),"",MAX(0,$Z6512-N($M6512)))</f>
        <v/>
      </c>
      <c r="AC6512" s="46">
        <f>IF($B6512="","",IFERROR(INDEX('CCA Util %'!$H:$H,MATCH($B6512,'CCA Util %'!$E:$E,0)),""))</f>
        <v/>
      </c>
      <c r="AD6512">
        <f>IF($B6512="","",IFERROR(INDEX('CCA Util %'!$G:$G,MATCH($B6512,'CCA Util %'!$E:$E,0)),""))</f>
        <v/>
      </c>
      <c r="AE6512">
        <f>IF(OR($B6512="",$U6512=""),"",$U6512&amp;" &amp; "&amp;IF(OR($AD6512="",$AD6512=0),"Util NA",$AD6512&amp;" Util"))</f>
        <v/>
      </c>
    </row>
    <row r="6513" ht="15.75" customHeight="1" s="42">
      <c r="A6513" s="41" t="n"/>
      <c r="G6513" s="38" t="n"/>
      <c r="H6513" s="38" t="n"/>
      <c r="I6513" s="38" t="n"/>
      <c r="J6513" s="38" t="n"/>
      <c r="K6513" s="38" t="n"/>
      <c r="L6513" s="38" t="n"/>
      <c r="N6513" s="36">
        <f>IF($B6513="","",IF($C6513="SUPERSTORE","Superstore","DH"))</f>
        <v/>
      </c>
      <c r="O6513" s="36">
        <f>IF($B6513="","",IFERROR(VLOOKUP($B6513,Mapping!$A:$C,2,0),"Not Mapped"))</f>
        <v/>
      </c>
      <c r="P6513" s="36">
        <f>IF($B6513="","",IFERROR(VLOOKUP($B6513,Mapping!$A:$C,3,0),"Not Mapped"))</f>
        <v/>
      </c>
      <c r="Q6513" s="36">
        <f>IF($B6513="","",IFERROR(VLOOKUP($O6513,Leaders!$A:$B,2,0),"Not Mapped"))</f>
        <v/>
      </c>
      <c r="R6513" s="36">
        <f>IF($B6513="","",IF(COUNTIF(Exclusions!$A:$A,$B6513)&gt;0,"Yes","No"))</f>
        <v/>
      </c>
      <c r="S6513" s="38">
        <f>IF($B6513="","",MIN(1,DAY($A6513)/IF($N6513="Superstore",Settings!$B$5,Settings!$B$4)))</f>
        <v/>
      </c>
      <c r="T6513" s="38">
        <f>IF(OR($B6513="",$G6513="",$S6513=0),"",$G6513/$S6513)</f>
        <v/>
      </c>
      <c r="U6513" s="36">
        <f>IF($T6513="","",IF($T6513&lt;Settings!$B$8,"Critical",IF($T6513&lt;Settings!$B$9,"Semi Critical","Non Critical")))</f>
        <v/>
      </c>
      <c r="V6513" s="28" t="n"/>
      <c r="Z6513">
        <f>IF($B6513="","",IFERROR(VLOOKUP($B6513,'Plan HC for CCA'!$A:$B,2,0),""))</f>
        <v/>
      </c>
      <c r="AA6513">
        <f>IF(OR($B6513="",$Z6513=""),"",IF(N($M6513)&lt;$Z6513,"Delta","No Delta"))</f>
        <v/>
      </c>
      <c r="AB6513">
        <f>IF(OR($B6513="",$Z6513=""),"",MAX(0,$Z6513-N($M6513)))</f>
        <v/>
      </c>
      <c r="AC6513" s="46">
        <f>IF($B6513="","",IFERROR(INDEX('CCA Util %'!$H:$H,MATCH($B6513,'CCA Util %'!$E:$E,0)),""))</f>
        <v/>
      </c>
      <c r="AD6513">
        <f>IF($B6513="","",IFERROR(INDEX('CCA Util %'!$G:$G,MATCH($B6513,'CCA Util %'!$E:$E,0)),""))</f>
        <v/>
      </c>
      <c r="AE6513">
        <f>IF(OR($B6513="",$U6513=""),"",$U6513&amp;" &amp; "&amp;IF(OR($AD6513="",$AD6513=0),"Util NA",$AD6513&amp;" Util"))</f>
        <v/>
      </c>
    </row>
    <row r="6514" ht="15.75" customHeight="1" s="42">
      <c r="A6514" s="41" t="n"/>
      <c r="G6514" s="38" t="n"/>
      <c r="H6514" s="38" t="n"/>
      <c r="I6514" s="38" t="n"/>
      <c r="J6514" s="38" t="n"/>
      <c r="K6514" s="38" t="n"/>
      <c r="L6514" s="38" t="n"/>
      <c r="N6514" s="36">
        <f>IF($B6514="","",IF($C6514="SUPERSTORE","Superstore","DH"))</f>
        <v/>
      </c>
      <c r="O6514" s="36">
        <f>IF($B6514="","",IFERROR(VLOOKUP($B6514,Mapping!$A:$C,2,0),"Not Mapped"))</f>
        <v/>
      </c>
      <c r="P6514" s="36">
        <f>IF($B6514="","",IFERROR(VLOOKUP($B6514,Mapping!$A:$C,3,0),"Not Mapped"))</f>
        <v/>
      </c>
      <c r="Q6514" s="36">
        <f>IF($B6514="","",IFERROR(VLOOKUP($O6514,Leaders!$A:$B,2,0),"Not Mapped"))</f>
        <v/>
      </c>
      <c r="R6514" s="36">
        <f>IF($B6514="","",IF(COUNTIF(Exclusions!$A:$A,$B6514)&gt;0,"Yes","No"))</f>
        <v/>
      </c>
      <c r="S6514" s="38">
        <f>IF($B6514="","",MIN(1,DAY($A6514)/IF($N6514="Superstore",Settings!$B$5,Settings!$B$4)))</f>
        <v/>
      </c>
      <c r="T6514" s="38">
        <f>IF(OR($B6514="",$G6514="",$S6514=0),"",$G6514/$S6514)</f>
        <v/>
      </c>
      <c r="U6514" s="36">
        <f>IF($T6514="","",IF($T6514&lt;Settings!$B$8,"Critical",IF($T6514&lt;Settings!$B$9,"Semi Critical","Non Critical")))</f>
        <v/>
      </c>
      <c r="V6514" s="28" t="n"/>
      <c r="Z6514">
        <f>IF($B6514="","",IFERROR(VLOOKUP($B6514,'Plan HC for CCA'!$A:$B,2,0),""))</f>
        <v/>
      </c>
      <c r="AA6514">
        <f>IF(OR($B6514="",$Z6514=""),"",IF(N($M6514)&lt;$Z6514,"Delta","No Delta"))</f>
        <v/>
      </c>
      <c r="AB6514">
        <f>IF(OR($B6514="",$Z6514=""),"",MAX(0,$Z6514-N($M6514)))</f>
        <v/>
      </c>
      <c r="AC6514" s="46">
        <f>IF($B6514="","",IFERROR(INDEX('CCA Util %'!$H:$H,MATCH($B6514,'CCA Util %'!$E:$E,0)),""))</f>
        <v/>
      </c>
      <c r="AD6514">
        <f>IF($B6514="","",IFERROR(INDEX('CCA Util %'!$G:$G,MATCH($B6514,'CCA Util %'!$E:$E,0)),""))</f>
        <v/>
      </c>
      <c r="AE6514">
        <f>IF(OR($B6514="",$U6514=""),"",$U6514&amp;" &amp; "&amp;IF(OR($AD6514="",$AD6514=0),"Util NA",$AD6514&amp;" Util"))</f>
        <v/>
      </c>
    </row>
    <row r="6515" ht="15.75" customHeight="1" s="42">
      <c r="A6515" s="41" t="n"/>
      <c r="G6515" s="38" t="n"/>
      <c r="H6515" s="38" t="n"/>
      <c r="I6515" s="38" t="n"/>
      <c r="J6515" s="38" t="n"/>
      <c r="K6515" s="38" t="n"/>
      <c r="L6515" s="38" t="n"/>
      <c r="N6515" s="36">
        <f>IF($B6515="","",IF($C6515="SUPERSTORE","Superstore","DH"))</f>
        <v/>
      </c>
      <c r="O6515" s="36">
        <f>IF($B6515="","",IFERROR(VLOOKUP($B6515,Mapping!$A:$C,2,0),"Not Mapped"))</f>
        <v/>
      </c>
      <c r="P6515" s="36">
        <f>IF($B6515="","",IFERROR(VLOOKUP($B6515,Mapping!$A:$C,3,0),"Not Mapped"))</f>
        <v/>
      </c>
      <c r="Q6515" s="36">
        <f>IF($B6515="","",IFERROR(VLOOKUP($O6515,Leaders!$A:$B,2,0),"Not Mapped"))</f>
        <v/>
      </c>
      <c r="R6515" s="36">
        <f>IF($B6515="","",IF(COUNTIF(Exclusions!$A:$A,$B6515)&gt;0,"Yes","No"))</f>
        <v/>
      </c>
      <c r="S6515" s="38">
        <f>IF($B6515="","",MIN(1,DAY($A6515)/IF($N6515="Superstore",Settings!$B$5,Settings!$B$4)))</f>
        <v/>
      </c>
      <c r="T6515" s="38">
        <f>IF(OR($B6515="",$G6515="",$S6515=0),"",$G6515/$S6515)</f>
        <v/>
      </c>
      <c r="U6515" s="36">
        <f>IF($T6515="","",IF($T6515&lt;Settings!$B$8,"Critical",IF($T6515&lt;Settings!$B$9,"Semi Critical","Non Critical")))</f>
        <v/>
      </c>
      <c r="V6515" s="28" t="n"/>
      <c r="Z6515">
        <f>IF($B6515="","",IFERROR(VLOOKUP($B6515,'Plan HC for CCA'!$A:$B,2,0),""))</f>
        <v/>
      </c>
      <c r="AA6515">
        <f>IF(OR($B6515="",$Z6515=""),"",IF(N($M6515)&lt;$Z6515,"Delta","No Delta"))</f>
        <v/>
      </c>
      <c r="AB6515">
        <f>IF(OR($B6515="",$Z6515=""),"",MAX(0,$Z6515-N($M6515)))</f>
        <v/>
      </c>
      <c r="AC6515" s="46">
        <f>IF($B6515="","",IFERROR(INDEX('CCA Util %'!$H:$H,MATCH($B6515,'CCA Util %'!$E:$E,0)),""))</f>
        <v/>
      </c>
      <c r="AD6515">
        <f>IF($B6515="","",IFERROR(INDEX('CCA Util %'!$G:$G,MATCH($B6515,'CCA Util %'!$E:$E,0)),""))</f>
        <v/>
      </c>
      <c r="AE6515">
        <f>IF(OR($B6515="",$U6515=""),"",$U6515&amp;" &amp; "&amp;IF(OR($AD6515="",$AD6515=0),"Util NA",$AD6515&amp;" Util"))</f>
        <v/>
      </c>
    </row>
    <row r="6516" ht="15.75" customHeight="1" s="42">
      <c r="A6516" s="41" t="n"/>
      <c r="G6516" s="38" t="n"/>
      <c r="H6516" s="38" t="n"/>
      <c r="I6516" s="38" t="n"/>
      <c r="J6516" s="38" t="n"/>
      <c r="K6516" s="38" t="n"/>
      <c r="L6516" s="38" t="n"/>
      <c r="N6516" s="36">
        <f>IF($B6516="","",IF($C6516="SUPERSTORE","Superstore","DH"))</f>
        <v/>
      </c>
      <c r="O6516" s="36">
        <f>IF($B6516="","",IFERROR(VLOOKUP($B6516,Mapping!$A:$C,2,0),"Not Mapped"))</f>
        <v/>
      </c>
      <c r="P6516" s="36">
        <f>IF($B6516="","",IFERROR(VLOOKUP($B6516,Mapping!$A:$C,3,0),"Not Mapped"))</f>
        <v/>
      </c>
      <c r="Q6516" s="36">
        <f>IF($B6516="","",IFERROR(VLOOKUP($O6516,Leaders!$A:$B,2,0),"Not Mapped"))</f>
        <v/>
      </c>
      <c r="R6516" s="36">
        <f>IF($B6516="","",IF(COUNTIF(Exclusions!$A:$A,$B6516)&gt;0,"Yes","No"))</f>
        <v/>
      </c>
      <c r="S6516" s="38">
        <f>IF($B6516="","",MIN(1,DAY($A6516)/IF($N6516="Superstore",Settings!$B$5,Settings!$B$4)))</f>
        <v/>
      </c>
      <c r="T6516" s="38">
        <f>IF(OR($B6516="",$G6516="",$S6516=0),"",$G6516/$S6516)</f>
        <v/>
      </c>
      <c r="U6516" s="36">
        <f>IF($T6516="","",IF($T6516&lt;Settings!$B$8,"Critical",IF($T6516&lt;Settings!$B$9,"Semi Critical","Non Critical")))</f>
        <v/>
      </c>
      <c r="V6516" s="28" t="n"/>
      <c r="Z6516">
        <f>IF($B6516="","",IFERROR(VLOOKUP($B6516,'Plan HC for CCA'!$A:$B,2,0),""))</f>
        <v/>
      </c>
      <c r="AA6516">
        <f>IF(OR($B6516="",$Z6516=""),"",IF(N($M6516)&lt;$Z6516,"Delta","No Delta"))</f>
        <v/>
      </c>
      <c r="AB6516">
        <f>IF(OR($B6516="",$Z6516=""),"",MAX(0,$Z6516-N($M6516)))</f>
        <v/>
      </c>
      <c r="AC6516" s="46">
        <f>IF($B6516="","",IFERROR(INDEX('CCA Util %'!$H:$H,MATCH($B6516,'CCA Util %'!$E:$E,0)),""))</f>
        <v/>
      </c>
      <c r="AD6516">
        <f>IF($B6516="","",IFERROR(INDEX('CCA Util %'!$G:$G,MATCH($B6516,'CCA Util %'!$E:$E,0)),""))</f>
        <v/>
      </c>
      <c r="AE6516">
        <f>IF(OR($B6516="",$U6516=""),"",$U6516&amp;" &amp; "&amp;IF(OR($AD6516="",$AD6516=0),"Util NA",$AD6516&amp;" Util"))</f>
        <v/>
      </c>
    </row>
    <row r="6517" ht="15.75" customHeight="1" s="42">
      <c r="A6517" s="41" t="n"/>
      <c r="G6517" s="38" t="n"/>
      <c r="H6517" s="38" t="n"/>
      <c r="I6517" s="38" t="n"/>
      <c r="J6517" s="38" t="n"/>
      <c r="K6517" s="38" t="n"/>
      <c r="L6517" s="38" t="n"/>
      <c r="N6517" s="36">
        <f>IF($B6517="","",IF($C6517="SUPERSTORE","Superstore","DH"))</f>
        <v/>
      </c>
      <c r="O6517" s="36">
        <f>IF($B6517="","",IFERROR(VLOOKUP($B6517,Mapping!$A:$C,2,0),"Not Mapped"))</f>
        <v/>
      </c>
      <c r="P6517" s="36">
        <f>IF($B6517="","",IFERROR(VLOOKUP($B6517,Mapping!$A:$C,3,0),"Not Mapped"))</f>
        <v/>
      </c>
      <c r="Q6517" s="36">
        <f>IF($B6517="","",IFERROR(VLOOKUP($O6517,Leaders!$A:$B,2,0),"Not Mapped"))</f>
        <v/>
      </c>
      <c r="R6517" s="36">
        <f>IF($B6517="","",IF(COUNTIF(Exclusions!$A:$A,$B6517)&gt;0,"Yes","No"))</f>
        <v/>
      </c>
      <c r="S6517" s="38">
        <f>IF($B6517="","",MIN(1,DAY($A6517)/IF($N6517="Superstore",Settings!$B$5,Settings!$B$4)))</f>
        <v/>
      </c>
      <c r="T6517" s="38">
        <f>IF(OR($B6517="",$G6517="",$S6517=0),"",$G6517/$S6517)</f>
        <v/>
      </c>
      <c r="U6517" s="36">
        <f>IF($T6517="","",IF($T6517&lt;Settings!$B$8,"Critical",IF($T6517&lt;Settings!$B$9,"Semi Critical","Non Critical")))</f>
        <v/>
      </c>
      <c r="V6517" s="28" t="n"/>
      <c r="Z6517">
        <f>IF($B6517="","",IFERROR(VLOOKUP($B6517,'Plan HC for CCA'!$A:$B,2,0),""))</f>
        <v/>
      </c>
      <c r="AA6517">
        <f>IF(OR($B6517="",$Z6517=""),"",IF(N($M6517)&lt;$Z6517,"Delta","No Delta"))</f>
        <v/>
      </c>
      <c r="AB6517">
        <f>IF(OR($B6517="",$Z6517=""),"",MAX(0,$Z6517-N($M6517)))</f>
        <v/>
      </c>
      <c r="AC6517" s="46">
        <f>IF($B6517="","",IFERROR(INDEX('CCA Util %'!$H:$H,MATCH($B6517,'CCA Util %'!$E:$E,0)),""))</f>
        <v/>
      </c>
      <c r="AD6517">
        <f>IF($B6517="","",IFERROR(INDEX('CCA Util %'!$G:$G,MATCH($B6517,'CCA Util %'!$E:$E,0)),""))</f>
        <v/>
      </c>
      <c r="AE6517">
        <f>IF(OR($B6517="",$U6517=""),"",$U6517&amp;" &amp; "&amp;IF(OR($AD6517="",$AD6517=0),"Util NA",$AD6517&amp;" Util"))</f>
        <v/>
      </c>
    </row>
    <row r="6518" ht="15.75" customHeight="1" s="42">
      <c r="A6518" s="41" t="n"/>
      <c r="G6518" s="38" t="n"/>
      <c r="H6518" s="38" t="n"/>
      <c r="I6518" s="38" t="n"/>
      <c r="J6518" s="38" t="n"/>
      <c r="K6518" s="38" t="n"/>
      <c r="L6518" s="38" t="n"/>
      <c r="N6518" s="36">
        <f>IF($B6518="","",IF($C6518="SUPERSTORE","Superstore","DH"))</f>
        <v/>
      </c>
      <c r="O6518" s="36">
        <f>IF($B6518="","",IFERROR(VLOOKUP($B6518,Mapping!$A:$C,2,0),"Not Mapped"))</f>
        <v/>
      </c>
      <c r="P6518" s="36">
        <f>IF($B6518="","",IFERROR(VLOOKUP($B6518,Mapping!$A:$C,3,0),"Not Mapped"))</f>
        <v/>
      </c>
      <c r="Q6518" s="36">
        <f>IF($B6518="","",IFERROR(VLOOKUP($O6518,Leaders!$A:$B,2,0),"Not Mapped"))</f>
        <v/>
      </c>
      <c r="R6518" s="36">
        <f>IF($B6518="","",IF(COUNTIF(Exclusions!$A:$A,$B6518)&gt;0,"Yes","No"))</f>
        <v/>
      </c>
      <c r="S6518" s="38">
        <f>IF($B6518="","",MIN(1,DAY($A6518)/IF($N6518="Superstore",Settings!$B$5,Settings!$B$4)))</f>
        <v/>
      </c>
      <c r="T6518" s="38">
        <f>IF(OR($B6518="",$G6518="",$S6518=0),"",$G6518/$S6518)</f>
        <v/>
      </c>
      <c r="U6518" s="36">
        <f>IF($T6518="","",IF($T6518&lt;Settings!$B$8,"Critical",IF($T6518&lt;Settings!$B$9,"Semi Critical","Non Critical")))</f>
        <v/>
      </c>
      <c r="V6518" s="28" t="n"/>
      <c r="Z6518">
        <f>IF($B6518="","",IFERROR(VLOOKUP($B6518,'Plan HC for CCA'!$A:$B,2,0),""))</f>
        <v/>
      </c>
      <c r="AA6518">
        <f>IF(OR($B6518="",$Z6518=""),"",IF(N($M6518)&lt;$Z6518,"Delta","No Delta"))</f>
        <v/>
      </c>
      <c r="AB6518">
        <f>IF(OR($B6518="",$Z6518=""),"",MAX(0,$Z6518-N($M6518)))</f>
        <v/>
      </c>
      <c r="AC6518" s="46">
        <f>IF($B6518="","",IFERROR(INDEX('CCA Util %'!$H:$H,MATCH($B6518,'CCA Util %'!$E:$E,0)),""))</f>
        <v/>
      </c>
      <c r="AD6518">
        <f>IF($B6518="","",IFERROR(INDEX('CCA Util %'!$G:$G,MATCH($B6518,'CCA Util %'!$E:$E,0)),""))</f>
        <v/>
      </c>
      <c r="AE6518">
        <f>IF(OR($B6518="",$U6518=""),"",$U6518&amp;" &amp; "&amp;IF(OR($AD6518="",$AD6518=0),"Util NA",$AD6518&amp;" Util"))</f>
        <v/>
      </c>
    </row>
    <row r="6519" ht="15.75" customHeight="1" s="42">
      <c r="A6519" s="41" t="n"/>
      <c r="G6519" s="38" t="n"/>
      <c r="H6519" s="38" t="n"/>
      <c r="I6519" s="38" t="n"/>
      <c r="J6519" s="38" t="n"/>
      <c r="K6519" s="38" t="n"/>
      <c r="L6519" s="38" t="n"/>
      <c r="N6519" s="36">
        <f>IF($B6519="","",IF($C6519="SUPERSTORE","Superstore","DH"))</f>
        <v/>
      </c>
      <c r="O6519" s="36">
        <f>IF($B6519="","",IFERROR(VLOOKUP($B6519,Mapping!$A:$C,2,0),"Not Mapped"))</f>
        <v/>
      </c>
      <c r="P6519" s="36">
        <f>IF($B6519="","",IFERROR(VLOOKUP($B6519,Mapping!$A:$C,3,0),"Not Mapped"))</f>
        <v/>
      </c>
      <c r="Q6519" s="36">
        <f>IF($B6519="","",IFERROR(VLOOKUP($O6519,Leaders!$A:$B,2,0),"Not Mapped"))</f>
        <v/>
      </c>
      <c r="R6519" s="36">
        <f>IF($B6519="","",IF(COUNTIF(Exclusions!$A:$A,$B6519)&gt;0,"Yes","No"))</f>
        <v/>
      </c>
      <c r="S6519" s="38">
        <f>IF($B6519="","",MIN(1,DAY($A6519)/IF($N6519="Superstore",Settings!$B$5,Settings!$B$4)))</f>
        <v/>
      </c>
      <c r="T6519" s="38">
        <f>IF(OR($B6519="",$G6519="",$S6519=0),"",$G6519/$S6519)</f>
        <v/>
      </c>
      <c r="U6519" s="36">
        <f>IF($T6519="","",IF($T6519&lt;Settings!$B$8,"Critical",IF($T6519&lt;Settings!$B$9,"Semi Critical","Non Critical")))</f>
        <v/>
      </c>
      <c r="V6519" s="28" t="n"/>
      <c r="Z6519">
        <f>IF($B6519="","",IFERROR(VLOOKUP($B6519,'Plan HC for CCA'!$A:$B,2,0),""))</f>
        <v/>
      </c>
      <c r="AA6519">
        <f>IF(OR($B6519="",$Z6519=""),"",IF(N($M6519)&lt;$Z6519,"Delta","No Delta"))</f>
        <v/>
      </c>
      <c r="AB6519">
        <f>IF(OR($B6519="",$Z6519=""),"",MAX(0,$Z6519-N($M6519)))</f>
        <v/>
      </c>
      <c r="AC6519" s="46">
        <f>IF($B6519="","",IFERROR(INDEX('CCA Util %'!$H:$H,MATCH($B6519,'CCA Util %'!$E:$E,0)),""))</f>
        <v/>
      </c>
      <c r="AD6519">
        <f>IF($B6519="","",IFERROR(INDEX('CCA Util %'!$G:$G,MATCH($B6519,'CCA Util %'!$E:$E,0)),""))</f>
        <v/>
      </c>
      <c r="AE6519">
        <f>IF(OR($B6519="",$U6519=""),"",$U6519&amp;" &amp; "&amp;IF(OR($AD6519="",$AD6519=0),"Util NA",$AD6519&amp;" Util"))</f>
        <v/>
      </c>
    </row>
    <row r="6520" ht="15.75" customHeight="1" s="42">
      <c r="A6520" s="41" t="n"/>
      <c r="G6520" s="38" t="n"/>
      <c r="H6520" s="38" t="n"/>
      <c r="I6520" s="38" t="n"/>
      <c r="J6520" s="38" t="n"/>
      <c r="K6520" s="38" t="n"/>
      <c r="L6520" s="38" t="n"/>
      <c r="N6520" s="36">
        <f>IF($B6520="","",IF($C6520="SUPERSTORE","Superstore","DH"))</f>
        <v/>
      </c>
      <c r="O6520" s="36">
        <f>IF($B6520="","",IFERROR(VLOOKUP($B6520,Mapping!$A:$C,2,0),"Not Mapped"))</f>
        <v/>
      </c>
      <c r="P6520" s="36">
        <f>IF($B6520="","",IFERROR(VLOOKUP($B6520,Mapping!$A:$C,3,0),"Not Mapped"))</f>
        <v/>
      </c>
      <c r="Q6520" s="36">
        <f>IF($B6520="","",IFERROR(VLOOKUP($O6520,Leaders!$A:$B,2,0),"Not Mapped"))</f>
        <v/>
      </c>
      <c r="R6520" s="36">
        <f>IF($B6520="","",IF(COUNTIF(Exclusions!$A:$A,$B6520)&gt;0,"Yes","No"))</f>
        <v/>
      </c>
      <c r="S6520" s="38">
        <f>IF($B6520="","",MIN(1,DAY($A6520)/IF($N6520="Superstore",Settings!$B$5,Settings!$B$4)))</f>
        <v/>
      </c>
      <c r="T6520" s="38">
        <f>IF(OR($B6520="",$G6520="",$S6520=0),"",$G6520/$S6520)</f>
        <v/>
      </c>
      <c r="U6520" s="36">
        <f>IF($T6520="","",IF($T6520&lt;Settings!$B$8,"Critical",IF($T6520&lt;Settings!$B$9,"Semi Critical","Non Critical")))</f>
        <v/>
      </c>
      <c r="V6520" s="28" t="n"/>
      <c r="Z6520">
        <f>IF($B6520="","",IFERROR(VLOOKUP($B6520,'Plan HC for CCA'!$A:$B,2,0),""))</f>
        <v/>
      </c>
      <c r="AA6520">
        <f>IF(OR($B6520="",$Z6520=""),"",IF(N($M6520)&lt;$Z6520,"Delta","No Delta"))</f>
        <v/>
      </c>
      <c r="AB6520">
        <f>IF(OR($B6520="",$Z6520=""),"",MAX(0,$Z6520-N($M6520)))</f>
        <v/>
      </c>
      <c r="AC6520" s="46">
        <f>IF($B6520="","",IFERROR(INDEX('CCA Util %'!$H:$H,MATCH($B6520,'CCA Util %'!$E:$E,0)),""))</f>
        <v/>
      </c>
      <c r="AD6520">
        <f>IF($B6520="","",IFERROR(INDEX('CCA Util %'!$G:$G,MATCH($B6520,'CCA Util %'!$E:$E,0)),""))</f>
        <v/>
      </c>
      <c r="AE6520">
        <f>IF(OR($B6520="",$U6520=""),"",$U6520&amp;" &amp; "&amp;IF(OR($AD6520="",$AD6520=0),"Util NA",$AD6520&amp;" Util"))</f>
        <v/>
      </c>
    </row>
    <row r="6521" ht="15.75" customHeight="1" s="42">
      <c r="A6521" s="41" t="n"/>
      <c r="G6521" s="38" t="n"/>
      <c r="H6521" s="38" t="n"/>
      <c r="I6521" s="38" t="n"/>
      <c r="J6521" s="38" t="n"/>
      <c r="K6521" s="38" t="n"/>
      <c r="L6521" s="38" t="n"/>
      <c r="N6521" s="36">
        <f>IF($B6521="","",IF($C6521="SUPERSTORE","Superstore","DH"))</f>
        <v/>
      </c>
      <c r="O6521" s="36">
        <f>IF($B6521="","",IFERROR(VLOOKUP($B6521,Mapping!$A:$C,2,0),"Not Mapped"))</f>
        <v/>
      </c>
      <c r="P6521" s="36">
        <f>IF($B6521="","",IFERROR(VLOOKUP($B6521,Mapping!$A:$C,3,0),"Not Mapped"))</f>
        <v/>
      </c>
      <c r="Q6521" s="36">
        <f>IF($B6521="","",IFERROR(VLOOKUP($O6521,Leaders!$A:$B,2,0),"Not Mapped"))</f>
        <v/>
      </c>
      <c r="R6521" s="36">
        <f>IF($B6521="","",IF(COUNTIF(Exclusions!$A:$A,$B6521)&gt;0,"Yes","No"))</f>
        <v/>
      </c>
      <c r="S6521" s="38">
        <f>IF($B6521="","",MIN(1,DAY($A6521)/IF($N6521="Superstore",Settings!$B$5,Settings!$B$4)))</f>
        <v/>
      </c>
      <c r="T6521" s="38">
        <f>IF(OR($B6521="",$G6521="",$S6521=0),"",$G6521/$S6521)</f>
        <v/>
      </c>
      <c r="U6521" s="36">
        <f>IF($T6521="","",IF($T6521&lt;Settings!$B$8,"Critical",IF($T6521&lt;Settings!$B$9,"Semi Critical","Non Critical")))</f>
        <v/>
      </c>
      <c r="V6521" s="28" t="n"/>
      <c r="Z6521">
        <f>IF($B6521="","",IFERROR(VLOOKUP($B6521,'Plan HC for CCA'!$A:$B,2,0),""))</f>
        <v/>
      </c>
      <c r="AA6521">
        <f>IF(OR($B6521="",$Z6521=""),"",IF(N($M6521)&lt;$Z6521,"Delta","No Delta"))</f>
        <v/>
      </c>
      <c r="AB6521">
        <f>IF(OR($B6521="",$Z6521=""),"",MAX(0,$Z6521-N($M6521)))</f>
        <v/>
      </c>
      <c r="AC6521" s="46">
        <f>IF($B6521="","",IFERROR(INDEX('CCA Util %'!$H:$H,MATCH($B6521,'CCA Util %'!$E:$E,0)),""))</f>
        <v/>
      </c>
      <c r="AD6521">
        <f>IF($B6521="","",IFERROR(INDEX('CCA Util %'!$G:$G,MATCH($B6521,'CCA Util %'!$E:$E,0)),""))</f>
        <v/>
      </c>
      <c r="AE6521">
        <f>IF(OR($B6521="",$U6521=""),"",$U6521&amp;" &amp; "&amp;IF(OR($AD6521="",$AD6521=0),"Util NA",$AD6521&amp;" Util"))</f>
        <v/>
      </c>
    </row>
    <row r="6522" ht="15.75" customHeight="1" s="42">
      <c r="A6522" s="41" t="n"/>
      <c r="G6522" s="38" t="n"/>
      <c r="H6522" s="38" t="n"/>
      <c r="I6522" s="38" t="n"/>
      <c r="J6522" s="38" t="n"/>
      <c r="K6522" s="38" t="n"/>
      <c r="L6522" s="38" t="n"/>
      <c r="N6522" s="36">
        <f>IF($B6522="","",IF($C6522="SUPERSTORE","Superstore","DH"))</f>
        <v/>
      </c>
      <c r="O6522" s="36">
        <f>IF($B6522="","",IFERROR(VLOOKUP($B6522,Mapping!$A:$C,2,0),"Not Mapped"))</f>
        <v/>
      </c>
      <c r="P6522" s="36">
        <f>IF($B6522="","",IFERROR(VLOOKUP($B6522,Mapping!$A:$C,3,0),"Not Mapped"))</f>
        <v/>
      </c>
      <c r="Q6522" s="36">
        <f>IF($B6522="","",IFERROR(VLOOKUP($O6522,Leaders!$A:$B,2,0),"Not Mapped"))</f>
        <v/>
      </c>
      <c r="R6522" s="36">
        <f>IF($B6522="","",IF(COUNTIF(Exclusions!$A:$A,$B6522)&gt;0,"Yes","No"))</f>
        <v/>
      </c>
      <c r="S6522" s="38">
        <f>IF($B6522="","",MIN(1,DAY($A6522)/IF($N6522="Superstore",Settings!$B$5,Settings!$B$4)))</f>
        <v/>
      </c>
      <c r="T6522" s="38">
        <f>IF(OR($B6522="",$G6522="",$S6522=0),"",$G6522/$S6522)</f>
        <v/>
      </c>
      <c r="U6522" s="36">
        <f>IF($T6522="","",IF($T6522&lt;Settings!$B$8,"Critical",IF($T6522&lt;Settings!$B$9,"Semi Critical","Non Critical")))</f>
        <v/>
      </c>
      <c r="V6522" s="28" t="n"/>
      <c r="Z6522">
        <f>IF($B6522="","",IFERROR(VLOOKUP($B6522,'Plan HC for CCA'!$A:$B,2,0),""))</f>
        <v/>
      </c>
      <c r="AA6522">
        <f>IF(OR($B6522="",$Z6522=""),"",IF(N($M6522)&lt;$Z6522,"Delta","No Delta"))</f>
        <v/>
      </c>
      <c r="AB6522">
        <f>IF(OR($B6522="",$Z6522=""),"",MAX(0,$Z6522-N($M6522)))</f>
        <v/>
      </c>
      <c r="AC6522" s="46">
        <f>IF($B6522="","",IFERROR(INDEX('CCA Util %'!$H:$H,MATCH($B6522,'CCA Util %'!$E:$E,0)),""))</f>
        <v/>
      </c>
      <c r="AD6522">
        <f>IF($B6522="","",IFERROR(INDEX('CCA Util %'!$G:$G,MATCH($B6522,'CCA Util %'!$E:$E,0)),""))</f>
        <v/>
      </c>
      <c r="AE6522">
        <f>IF(OR($B6522="",$U6522=""),"",$U6522&amp;" &amp; "&amp;IF(OR($AD6522="",$AD6522=0),"Util NA",$AD6522&amp;" Util"))</f>
        <v/>
      </c>
    </row>
    <row r="6523" ht="15.75" customHeight="1" s="42">
      <c r="A6523" s="41" t="n"/>
      <c r="G6523" s="38" t="n"/>
      <c r="H6523" s="38" t="n"/>
      <c r="I6523" s="38" t="n"/>
      <c r="J6523" s="38" t="n"/>
      <c r="K6523" s="38" t="n"/>
      <c r="L6523" s="38" t="n"/>
      <c r="N6523" s="36">
        <f>IF($B6523="","",IF($C6523="SUPERSTORE","Superstore","DH"))</f>
        <v/>
      </c>
      <c r="O6523" s="36">
        <f>IF($B6523="","",IFERROR(VLOOKUP($B6523,Mapping!$A:$C,2,0),"Not Mapped"))</f>
        <v/>
      </c>
      <c r="P6523" s="36">
        <f>IF($B6523="","",IFERROR(VLOOKUP($B6523,Mapping!$A:$C,3,0),"Not Mapped"))</f>
        <v/>
      </c>
      <c r="Q6523" s="36">
        <f>IF($B6523="","",IFERROR(VLOOKUP($O6523,Leaders!$A:$B,2,0),"Not Mapped"))</f>
        <v/>
      </c>
      <c r="R6523" s="36">
        <f>IF($B6523="","",IF(COUNTIF(Exclusions!$A:$A,$B6523)&gt;0,"Yes","No"))</f>
        <v/>
      </c>
      <c r="S6523" s="38">
        <f>IF($B6523="","",MIN(1,DAY($A6523)/IF($N6523="Superstore",Settings!$B$5,Settings!$B$4)))</f>
        <v/>
      </c>
      <c r="T6523" s="38">
        <f>IF(OR($B6523="",$G6523="",$S6523=0),"",$G6523/$S6523)</f>
        <v/>
      </c>
      <c r="U6523" s="36">
        <f>IF($T6523="","",IF($T6523&lt;Settings!$B$8,"Critical",IF($T6523&lt;Settings!$B$9,"Semi Critical","Non Critical")))</f>
        <v/>
      </c>
      <c r="V6523" s="28" t="n"/>
      <c r="Z6523">
        <f>IF($B6523="","",IFERROR(VLOOKUP($B6523,'Plan HC for CCA'!$A:$B,2,0),""))</f>
        <v/>
      </c>
      <c r="AA6523">
        <f>IF(OR($B6523="",$Z6523=""),"",IF(N($M6523)&lt;$Z6523,"Delta","No Delta"))</f>
        <v/>
      </c>
      <c r="AB6523">
        <f>IF(OR($B6523="",$Z6523=""),"",MAX(0,$Z6523-N($M6523)))</f>
        <v/>
      </c>
      <c r="AC6523" s="46">
        <f>IF($B6523="","",IFERROR(INDEX('CCA Util %'!$H:$H,MATCH($B6523,'CCA Util %'!$E:$E,0)),""))</f>
        <v/>
      </c>
      <c r="AD6523">
        <f>IF($B6523="","",IFERROR(INDEX('CCA Util %'!$G:$G,MATCH($B6523,'CCA Util %'!$E:$E,0)),""))</f>
        <v/>
      </c>
      <c r="AE6523">
        <f>IF(OR($B6523="",$U6523=""),"",$U6523&amp;" &amp; "&amp;IF(OR($AD6523="",$AD6523=0),"Util NA",$AD6523&amp;" Util"))</f>
        <v/>
      </c>
    </row>
    <row r="6524" ht="15.75" customHeight="1" s="42">
      <c r="A6524" s="41" t="n"/>
      <c r="G6524" s="38" t="n"/>
      <c r="H6524" s="38" t="n"/>
      <c r="I6524" s="38" t="n"/>
      <c r="J6524" s="38" t="n"/>
      <c r="K6524" s="38" t="n"/>
      <c r="L6524" s="38" t="n"/>
      <c r="N6524" s="36">
        <f>IF($B6524="","",IF($C6524="SUPERSTORE","Superstore","DH"))</f>
        <v/>
      </c>
      <c r="O6524" s="36">
        <f>IF($B6524="","",IFERROR(VLOOKUP($B6524,Mapping!$A:$C,2,0),"Not Mapped"))</f>
        <v/>
      </c>
      <c r="P6524" s="36">
        <f>IF($B6524="","",IFERROR(VLOOKUP($B6524,Mapping!$A:$C,3,0),"Not Mapped"))</f>
        <v/>
      </c>
      <c r="Q6524" s="36">
        <f>IF($B6524="","",IFERROR(VLOOKUP($O6524,Leaders!$A:$B,2,0),"Not Mapped"))</f>
        <v/>
      </c>
      <c r="R6524" s="36">
        <f>IF($B6524="","",IF(COUNTIF(Exclusions!$A:$A,$B6524)&gt;0,"Yes","No"))</f>
        <v/>
      </c>
      <c r="S6524" s="38">
        <f>IF($B6524="","",MIN(1,DAY($A6524)/IF($N6524="Superstore",Settings!$B$5,Settings!$B$4)))</f>
        <v/>
      </c>
      <c r="T6524" s="38">
        <f>IF(OR($B6524="",$G6524="",$S6524=0),"",$G6524/$S6524)</f>
        <v/>
      </c>
      <c r="U6524" s="36">
        <f>IF($T6524="","",IF($T6524&lt;Settings!$B$8,"Critical",IF($T6524&lt;Settings!$B$9,"Semi Critical","Non Critical")))</f>
        <v/>
      </c>
      <c r="V6524" s="28" t="n"/>
      <c r="Z6524">
        <f>IF($B6524="","",IFERROR(VLOOKUP($B6524,'Plan HC for CCA'!$A:$B,2,0),""))</f>
        <v/>
      </c>
      <c r="AA6524">
        <f>IF(OR($B6524="",$Z6524=""),"",IF(N($M6524)&lt;$Z6524,"Delta","No Delta"))</f>
        <v/>
      </c>
      <c r="AB6524">
        <f>IF(OR($B6524="",$Z6524=""),"",MAX(0,$Z6524-N($M6524)))</f>
        <v/>
      </c>
      <c r="AC6524" s="46">
        <f>IF($B6524="","",IFERROR(INDEX('CCA Util %'!$H:$H,MATCH($B6524,'CCA Util %'!$E:$E,0)),""))</f>
        <v/>
      </c>
      <c r="AD6524">
        <f>IF($B6524="","",IFERROR(INDEX('CCA Util %'!$G:$G,MATCH($B6524,'CCA Util %'!$E:$E,0)),""))</f>
        <v/>
      </c>
      <c r="AE6524">
        <f>IF(OR($B6524="",$U6524=""),"",$U6524&amp;" &amp; "&amp;IF(OR($AD6524="",$AD6524=0),"Util NA",$AD6524&amp;" Util"))</f>
        <v/>
      </c>
    </row>
    <row r="6525" ht="15.75" customHeight="1" s="42">
      <c r="A6525" s="41" t="n"/>
      <c r="G6525" s="38" t="n"/>
      <c r="H6525" s="38" t="n"/>
      <c r="I6525" s="38" t="n"/>
      <c r="J6525" s="38" t="n"/>
      <c r="K6525" s="38" t="n"/>
      <c r="L6525" s="38" t="n"/>
      <c r="N6525" s="36">
        <f>IF($B6525="","",IF($C6525="SUPERSTORE","Superstore","DH"))</f>
        <v/>
      </c>
      <c r="O6525" s="36">
        <f>IF($B6525="","",IFERROR(VLOOKUP($B6525,Mapping!$A:$C,2,0),"Not Mapped"))</f>
        <v/>
      </c>
      <c r="P6525" s="36">
        <f>IF($B6525="","",IFERROR(VLOOKUP($B6525,Mapping!$A:$C,3,0),"Not Mapped"))</f>
        <v/>
      </c>
      <c r="Q6525" s="36">
        <f>IF($B6525="","",IFERROR(VLOOKUP($O6525,Leaders!$A:$B,2,0),"Not Mapped"))</f>
        <v/>
      </c>
      <c r="R6525" s="36">
        <f>IF($B6525="","",IF(COUNTIF(Exclusions!$A:$A,$B6525)&gt;0,"Yes","No"))</f>
        <v/>
      </c>
      <c r="S6525" s="38">
        <f>IF($B6525="","",MIN(1,DAY($A6525)/IF($N6525="Superstore",Settings!$B$5,Settings!$B$4)))</f>
        <v/>
      </c>
      <c r="T6525" s="38">
        <f>IF(OR($B6525="",$G6525="",$S6525=0),"",$G6525/$S6525)</f>
        <v/>
      </c>
      <c r="U6525" s="36">
        <f>IF($T6525="","",IF($T6525&lt;Settings!$B$8,"Critical",IF($T6525&lt;Settings!$B$9,"Semi Critical","Non Critical")))</f>
        <v/>
      </c>
      <c r="V6525" s="28" t="n"/>
      <c r="Z6525">
        <f>IF($B6525="","",IFERROR(VLOOKUP($B6525,'Plan HC for CCA'!$A:$B,2,0),""))</f>
        <v/>
      </c>
      <c r="AA6525">
        <f>IF(OR($B6525="",$Z6525=""),"",IF(N($M6525)&lt;$Z6525,"Delta","No Delta"))</f>
        <v/>
      </c>
      <c r="AB6525">
        <f>IF(OR($B6525="",$Z6525=""),"",MAX(0,$Z6525-N($M6525)))</f>
        <v/>
      </c>
      <c r="AC6525" s="46">
        <f>IF($B6525="","",IFERROR(INDEX('CCA Util %'!$H:$H,MATCH($B6525,'CCA Util %'!$E:$E,0)),""))</f>
        <v/>
      </c>
      <c r="AD6525">
        <f>IF($B6525="","",IFERROR(INDEX('CCA Util %'!$G:$G,MATCH($B6525,'CCA Util %'!$E:$E,0)),""))</f>
        <v/>
      </c>
      <c r="AE6525">
        <f>IF(OR($B6525="",$U6525=""),"",$U6525&amp;" &amp; "&amp;IF(OR($AD6525="",$AD6525=0),"Util NA",$AD6525&amp;" Util"))</f>
        <v/>
      </c>
    </row>
    <row r="6526" ht="15.75" customHeight="1" s="42">
      <c r="A6526" s="41" t="n"/>
      <c r="G6526" s="38" t="n"/>
      <c r="H6526" s="38" t="n"/>
      <c r="I6526" s="38" t="n"/>
      <c r="J6526" s="38" t="n"/>
      <c r="K6526" s="38" t="n"/>
      <c r="L6526" s="38" t="n"/>
      <c r="N6526" s="36">
        <f>IF($B6526="","",IF($C6526="SUPERSTORE","Superstore","DH"))</f>
        <v/>
      </c>
      <c r="O6526" s="36">
        <f>IF($B6526="","",IFERROR(VLOOKUP($B6526,Mapping!$A:$C,2,0),"Not Mapped"))</f>
        <v/>
      </c>
      <c r="P6526" s="36">
        <f>IF($B6526="","",IFERROR(VLOOKUP($B6526,Mapping!$A:$C,3,0),"Not Mapped"))</f>
        <v/>
      </c>
      <c r="Q6526" s="36">
        <f>IF($B6526="","",IFERROR(VLOOKUP($O6526,Leaders!$A:$B,2,0),"Not Mapped"))</f>
        <v/>
      </c>
      <c r="R6526" s="36">
        <f>IF($B6526="","",IF(COUNTIF(Exclusions!$A:$A,$B6526)&gt;0,"Yes","No"))</f>
        <v/>
      </c>
      <c r="S6526" s="38">
        <f>IF($B6526="","",MIN(1,DAY($A6526)/IF($N6526="Superstore",Settings!$B$5,Settings!$B$4)))</f>
        <v/>
      </c>
      <c r="T6526" s="38">
        <f>IF(OR($B6526="",$G6526="",$S6526=0),"",$G6526/$S6526)</f>
        <v/>
      </c>
      <c r="U6526" s="36">
        <f>IF($T6526="","",IF($T6526&lt;Settings!$B$8,"Critical",IF($T6526&lt;Settings!$B$9,"Semi Critical","Non Critical")))</f>
        <v/>
      </c>
      <c r="V6526" s="28" t="n"/>
      <c r="Z6526">
        <f>IF($B6526="","",IFERROR(VLOOKUP($B6526,'Plan HC for CCA'!$A:$B,2,0),""))</f>
        <v/>
      </c>
      <c r="AA6526">
        <f>IF(OR($B6526="",$Z6526=""),"",IF(N($M6526)&lt;$Z6526,"Delta","No Delta"))</f>
        <v/>
      </c>
      <c r="AB6526">
        <f>IF(OR($B6526="",$Z6526=""),"",MAX(0,$Z6526-N($M6526)))</f>
        <v/>
      </c>
      <c r="AC6526" s="46">
        <f>IF($B6526="","",IFERROR(INDEX('CCA Util %'!$H:$H,MATCH($B6526,'CCA Util %'!$E:$E,0)),""))</f>
        <v/>
      </c>
      <c r="AD6526">
        <f>IF($B6526="","",IFERROR(INDEX('CCA Util %'!$G:$G,MATCH($B6526,'CCA Util %'!$E:$E,0)),""))</f>
        <v/>
      </c>
      <c r="AE6526">
        <f>IF(OR($B6526="",$U6526=""),"",$U6526&amp;" &amp; "&amp;IF(OR($AD6526="",$AD6526=0),"Util NA",$AD6526&amp;" Util"))</f>
        <v/>
      </c>
    </row>
    <row r="6527" ht="15.75" customHeight="1" s="42">
      <c r="A6527" s="41" t="n"/>
      <c r="G6527" s="38" t="n"/>
      <c r="H6527" s="38" t="n"/>
      <c r="I6527" s="38" t="n"/>
      <c r="J6527" s="38" t="n"/>
      <c r="K6527" s="38" t="n"/>
      <c r="L6527" s="38" t="n"/>
      <c r="N6527" s="36">
        <f>IF($B6527="","",IF($C6527="SUPERSTORE","Superstore","DH"))</f>
        <v/>
      </c>
      <c r="O6527" s="36">
        <f>IF($B6527="","",IFERROR(VLOOKUP($B6527,Mapping!$A:$C,2,0),"Not Mapped"))</f>
        <v/>
      </c>
      <c r="P6527" s="36">
        <f>IF($B6527="","",IFERROR(VLOOKUP($B6527,Mapping!$A:$C,3,0),"Not Mapped"))</f>
        <v/>
      </c>
      <c r="Q6527" s="36">
        <f>IF($B6527="","",IFERROR(VLOOKUP($O6527,Leaders!$A:$B,2,0),"Not Mapped"))</f>
        <v/>
      </c>
      <c r="R6527" s="36">
        <f>IF($B6527="","",IF(COUNTIF(Exclusions!$A:$A,$B6527)&gt;0,"Yes","No"))</f>
        <v/>
      </c>
      <c r="S6527" s="38">
        <f>IF($B6527="","",MIN(1,DAY($A6527)/IF($N6527="Superstore",Settings!$B$5,Settings!$B$4)))</f>
        <v/>
      </c>
      <c r="T6527" s="38">
        <f>IF(OR($B6527="",$G6527="",$S6527=0),"",$G6527/$S6527)</f>
        <v/>
      </c>
      <c r="U6527" s="36">
        <f>IF($T6527="","",IF($T6527&lt;Settings!$B$8,"Critical",IF($T6527&lt;Settings!$B$9,"Semi Critical","Non Critical")))</f>
        <v/>
      </c>
      <c r="V6527" s="28" t="n"/>
      <c r="Z6527">
        <f>IF($B6527="","",IFERROR(VLOOKUP($B6527,'Plan HC for CCA'!$A:$B,2,0),""))</f>
        <v/>
      </c>
      <c r="AA6527">
        <f>IF(OR($B6527="",$Z6527=""),"",IF(N($M6527)&lt;$Z6527,"Delta","No Delta"))</f>
        <v/>
      </c>
      <c r="AB6527">
        <f>IF(OR($B6527="",$Z6527=""),"",MAX(0,$Z6527-N($M6527)))</f>
        <v/>
      </c>
      <c r="AC6527" s="46">
        <f>IF($B6527="","",IFERROR(INDEX('CCA Util %'!$H:$H,MATCH($B6527,'CCA Util %'!$E:$E,0)),""))</f>
        <v/>
      </c>
      <c r="AD6527">
        <f>IF($B6527="","",IFERROR(INDEX('CCA Util %'!$G:$G,MATCH($B6527,'CCA Util %'!$E:$E,0)),""))</f>
        <v/>
      </c>
      <c r="AE6527">
        <f>IF(OR($B6527="",$U6527=""),"",$U6527&amp;" &amp; "&amp;IF(OR($AD6527="",$AD6527=0),"Util NA",$AD6527&amp;" Util"))</f>
        <v/>
      </c>
    </row>
    <row r="6528" ht="15.75" customHeight="1" s="42">
      <c r="A6528" s="41" t="n"/>
      <c r="G6528" s="38" t="n"/>
      <c r="H6528" s="38" t="n"/>
      <c r="I6528" s="38" t="n"/>
      <c r="J6528" s="38" t="n"/>
      <c r="K6528" s="38" t="n"/>
      <c r="L6528" s="38" t="n"/>
      <c r="N6528" s="36">
        <f>IF($B6528="","",IF($C6528="SUPERSTORE","Superstore","DH"))</f>
        <v/>
      </c>
      <c r="O6528" s="36">
        <f>IF($B6528="","",IFERROR(VLOOKUP($B6528,Mapping!$A:$C,2,0),"Not Mapped"))</f>
        <v/>
      </c>
      <c r="P6528" s="36">
        <f>IF($B6528="","",IFERROR(VLOOKUP($B6528,Mapping!$A:$C,3,0),"Not Mapped"))</f>
        <v/>
      </c>
      <c r="Q6528" s="36">
        <f>IF($B6528="","",IFERROR(VLOOKUP($O6528,Leaders!$A:$B,2,0),"Not Mapped"))</f>
        <v/>
      </c>
      <c r="R6528" s="36">
        <f>IF($B6528="","",IF(COUNTIF(Exclusions!$A:$A,$B6528)&gt;0,"Yes","No"))</f>
        <v/>
      </c>
      <c r="S6528" s="38">
        <f>IF($B6528="","",MIN(1,DAY($A6528)/IF($N6528="Superstore",Settings!$B$5,Settings!$B$4)))</f>
        <v/>
      </c>
      <c r="T6528" s="38">
        <f>IF(OR($B6528="",$G6528="",$S6528=0),"",$G6528/$S6528)</f>
        <v/>
      </c>
      <c r="U6528" s="36">
        <f>IF($T6528="","",IF($T6528&lt;Settings!$B$8,"Critical",IF($T6528&lt;Settings!$B$9,"Semi Critical","Non Critical")))</f>
        <v/>
      </c>
      <c r="V6528" s="28" t="n"/>
      <c r="Z6528">
        <f>IF($B6528="","",IFERROR(VLOOKUP($B6528,'Plan HC for CCA'!$A:$B,2,0),""))</f>
        <v/>
      </c>
      <c r="AA6528">
        <f>IF(OR($B6528="",$Z6528=""),"",IF(N($M6528)&lt;$Z6528,"Delta","No Delta"))</f>
        <v/>
      </c>
      <c r="AB6528">
        <f>IF(OR($B6528="",$Z6528=""),"",MAX(0,$Z6528-N($M6528)))</f>
        <v/>
      </c>
      <c r="AC6528" s="46">
        <f>IF($B6528="","",IFERROR(INDEX('CCA Util %'!$H:$H,MATCH($B6528,'CCA Util %'!$E:$E,0)),""))</f>
        <v/>
      </c>
      <c r="AD6528">
        <f>IF($B6528="","",IFERROR(INDEX('CCA Util %'!$G:$G,MATCH($B6528,'CCA Util %'!$E:$E,0)),""))</f>
        <v/>
      </c>
      <c r="AE6528">
        <f>IF(OR($B6528="",$U6528=""),"",$U6528&amp;" &amp; "&amp;IF(OR($AD6528="",$AD6528=0),"Util NA",$AD6528&amp;" Util"))</f>
        <v/>
      </c>
    </row>
    <row r="6529" ht="15.75" customHeight="1" s="42">
      <c r="A6529" s="41" t="n"/>
      <c r="G6529" s="38" t="n"/>
      <c r="H6529" s="38" t="n"/>
      <c r="I6529" s="38" t="n"/>
      <c r="J6529" s="38" t="n"/>
      <c r="K6529" s="38" t="n"/>
      <c r="L6529" s="38" t="n"/>
      <c r="N6529" s="36">
        <f>IF($B6529="","",IF($C6529="SUPERSTORE","Superstore","DH"))</f>
        <v/>
      </c>
      <c r="O6529" s="36">
        <f>IF($B6529="","",IFERROR(VLOOKUP($B6529,Mapping!$A:$C,2,0),"Not Mapped"))</f>
        <v/>
      </c>
      <c r="P6529" s="36">
        <f>IF($B6529="","",IFERROR(VLOOKUP($B6529,Mapping!$A:$C,3,0),"Not Mapped"))</f>
        <v/>
      </c>
      <c r="Q6529" s="36">
        <f>IF($B6529="","",IFERROR(VLOOKUP($O6529,Leaders!$A:$B,2,0),"Not Mapped"))</f>
        <v/>
      </c>
      <c r="R6529" s="36">
        <f>IF($B6529="","",IF(COUNTIF(Exclusions!$A:$A,$B6529)&gt;0,"Yes","No"))</f>
        <v/>
      </c>
      <c r="S6529" s="38">
        <f>IF($B6529="","",MIN(1,DAY($A6529)/IF($N6529="Superstore",Settings!$B$5,Settings!$B$4)))</f>
        <v/>
      </c>
      <c r="T6529" s="38">
        <f>IF(OR($B6529="",$G6529="",$S6529=0),"",$G6529/$S6529)</f>
        <v/>
      </c>
      <c r="U6529" s="36">
        <f>IF($T6529="","",IF($T6529&lt;Settings!$B$8,"Critical",IF($T6529&lt;Settings!$B$9,"Semi Critical","Non Critical")))</f>
        <v/>
      </c>
      <c r="V6529" s="28" t="n"/>
      <c r="Z6529">
        <f>IF($B6529="","",IFERROR(VLOOKUP($B6529,'Plan HC for CCA'!$A:$B,2,0),""))</f>
        <v/>
      </c>
      <c r="AA6529">
        <f>IF(OR($B6529="",$Z6529=""),"",IF(N($M6529)&lt;$Z6529,"Delta","No Delta"))</f>
        <v/>
      </c>
      <c r="AB6529">
        <f>IF(OR($B6529="",$Z6529=""),"",MAX(0,$Z6529-N($M6529)))</f>
        <v/>
      </c>
      <c r="AC6529" s="46">
        <f>IF($B6529="","",IFERROR(INDEX('CCA Util %'!$H:$H,MATCH($B6529,'CCA Util %'!$E:$E,0)),""))</f>
        <v/>
      </c>
      <c r="AD6529">
        <f>IF($B6529="","",IFERROR(INDEX('CCA Util %'!$G:$G,MATCH($B6529,'CCA Util %'!$E:$E,0)),""))</f>
        <v/>
      </c>
      <c r="AE6529">
        <f>IF(OR($B6529="",$U6529=""),"",$U6529&amp;" &amp; "&amp;IF(OR($AD6529="",$AD6529=0),"Util NA",$AD6529&amp;" Util"))</f>
        <v/>
      </c>
    </row>
    <row r="6530" ht="15.75" customHeight="1" s="42">
      <c r="A6530" s="41" t="n"/>
      <c r="G6530" s="38" t="n"/>
      <c r="H6530" s="38" t="n"/>
      <c r="I6530" s="38" t="n"/>
      <c r="J6530" s="38" t="n"/>
      <c r="K6530" s="38" t="n"/>
      <c r="L6530" s="38" t="n"/>
      <c r="N6530" s="36">
        <f>IF($B6530="","",IF($C6530="SUPERSTORE","Superstore","DH"))</f>
        <v/>
      </c>
      <c r="O6530" s="36">
        <f>IF($B6530="","",IFERROR(VLOOKUP($B6530,Mapping!$A:$C,2,0),"Not Mapped"))</f>
        <v/>
      </c>
      <c r="P6530" s="36">
        <f>IF($B6530="","",IFERROR(VLOOKUP($B6530,Mapping!$A:$C,3,0),"Not Mapped"))</f>
        <v/>
      </c>
      <c r="Q6530" s="36">
        <f>IF($B6530="","",IFERROR(VLOOKUP($O6530,Leaders!$A:$B,2,0),"Not Mapped"))</f>
        <v/>
      </c>
      <c r="R6530" s="36">
        <f>IF($B6530="","",IF(COUNTIF(Exclusions!$A:$A,$B6530)&gt;0,"Yes","No"))</f>
        <v/>
      </c>
      <c r="S6530" s="38">
        <f>IF($B6530="","",MIN(1,DAY($A6530)/IF($N6530="Superstore",Settings!$B$5,Settings!$B$4)))</f>
        <v/>
      </c>
      <c r="T6530" s="38">
        <f>IF(OR($B6530="",$G6530="",$S6530=0),"",$G6530/$S6530)</f>
        <v/>
      </c>
      <c r="U6530" s="36">
        <f>IF($T6530="","",IF($T6530&lt;Settings!$B$8,"Critical",IF($T6530&lt;Settings!$B$9,"Semi Critical","Non Critical")))</f>
        <v/>
      </c>
      <c r="V6530" s="28" t="n"/>
      <c r="Z6530">
        <f>IF($B6530="","",IFERROR(VLOOKUP($B6530,'Plan HC for CCA'!$A:$B,2,0),""))</f>
        <v/>
      </c>
      <c r="AA6530">
        <f>IF(OR($B6530="",$Z6530=""),"",IF(N($M6530)&lt;$Z6530,"Delta","No Delta"))</f>
        <v/>
      </c>
      <c r="AB6530">
        <f>IF(OR($B6530="",$Z6530=""),"",MAX(0,$Z6530-N($M6530)))</f>
        <v/>
      </c>
      <c r="AC6530" s="46">
        <f>IF($B6530="","",IFERROR(INDEX('CCA Util %'!$H:$H,MATCH($B6530,'CCA Util %'!$E:$E,0)),""))</f>
        <v/>
      </c>
      <c r="AD6530">
        <f>IF($B6530="","",IFERROR(INDEX('CCA Util %'!$G:$G,MATCH($B6530,'CCA Util %'!$E:$E,0)),""))</f>
        <v/>
      </c>
      <c r="AE6530">
        <f>IF(OR($B6530="",$U6530=""),"",$U6530&amp;" &amp; "&amp;IF(OR($AD6530="",$AD6530=0),"Util NA",$AD6530&amp;" Util"))</f>
        <v/>
      </c>
    </row>
    <row r="6531" ht="15.75" customHeight="1" s="42">
      <c r="A6531" s="41" t="n"/>
      <c r="G6531" s="38" t="n"/>
      <c r="H6531" s="38" t="n"/>
      <c r="I6531" s="38" t="n"/>
      <c r="J6531" s="38" t="n"/>
      <c r="K6531" s="38" t="n"/>
      <c r="L6531" s="38" t="n"/>
      <c r="N6531" s="36">
        <f>IF($B6531="","",IF($C6531="SUPERSTORE","Superstore","DH"))</f>
        <v/>
      </c>
      <c r="O6531" s="36">
        <f>IF($B6531="","",IFERROR(VLOOKUP($B6531,Mapping!$A:$C,2,0),"Not Mapped"))</f>
        <v/>
      </c>
      <c r="P6531" s="36">
        <f>IF($B6531="","",IFERROR(VLOOKUP($B6531,Mapping!$A:$C,3,0),"Not Mapped"))</f>
        <v/>
      </c>
      <c r="Q6531" s="36">
        <f>IF($B6531="","",IFERROR(VLOOKUP($O6531,Leaders!$A:$B,2,0),"Not Mapped"))</f>
        <v/>
      </c>
      <c r="R6531" s="36">
        <f>IF($B6531="","",IF(COUNTIF(Exclusions!$A:$A,$B6531)&gt;0,"Yes","No"))</f>
        <v/>
      </c>
      <c r="S6531" s="38">
        <f>IF($B6531="","",MIN(1,DAY($A6531)/IF($N6531="Superstore",Settings!$B$5,Settings!$B$4)))</f>
        <v/>
      </c>
      <c r="T6531" s="38">
        <f>IF(OR($B6531="",$G6531="",$S6531=0),"",$G6531/$S6531)</f>
        <v/>
      </c>
      <c r="U6531" s="36">
        <f>IF($T6531="","",IF($T6531&lt;Settings!$B$8,"Critical",IF($T6531&lt;Settings!$B$9,"Semi Critical","Non Critical")))</f>
        <v/>
      </c>
      <c r="V6531" s="28" t="n"/>
      <c r="Z6531">
        <f>IF($B6531="","",IFERROR(VLOOKUP($B6531,'Plan HC for CCA'!$A:$B,2,0),""))</f>
        <v/>
      </c>
      <c r="AA6531">
        <f>IF(OR($B6531="",$Z6531=""),"",IF(N($M6531)&lt;$Z6531,"Delta","No Delta"))</f>
        <v/>
      </c>
      <c r="AB6531">
        <f>IF(OR($B6531="",$Z6531=""),"",MAX(0,$Z6531-N($M6531)))</f>
        <v/>
      </c>
      <c r="AC6531" s="46">
        <f>IF($B6531="","",IFERROR(INDEX('CCA Util %'!$H:$H,MATCH($B6531,'CCA Util %'!$E:$E,0)),""))</f>
        <v/>
      </c>
      <c r="AD6531">
        <f>IF($B6531="","",IFERROR(INDEX('CCA Util %'!$G:$G,MATCH($B6531,'CCA Util %'!$E:$E,0)),""))</f>
        <v/>
      </c>
      <c r="AE6531">
        <f>IF(OR($B6531="",$U6531=""),"",$U6531&amp;" &amp; "&amp;IF(OR($AD6531="",$AD6531=0),"Util NA",$AD6531&amp;" Util"))</f>
        <v/>
      </c>
    </row>
    <row r="6532" ht="15.75" customHeight="1" s="42">
      <c r="A6532" s="41" t="n"/>
      <c r="G6532" s="38" t="n"/>
      <c r="H6532" s="38" t="n"/>
      <c r="I6532" s="38" t="n"/>
      <c r="J6532" s="38" t="n"/>
      <c r="K6532" s="38" t="n"/>
      <c r="L6532" s="38" t="n"/>
      <c r="N6532" s="36">
        <f>IF($B6532="","",IF($C6532="SUPERSTORE","Superstore","DH"))</f>
        <v/>
      </c>
      <c r="O6532" s="36">
        <f>IF($B6532="","",IFERROR(VLOOKUP($B6532,Mapping!$A:$C,2,0),"Not Mapped"))</f>
        <v/>
      </c>
      <c r="P6532" s="36">
        <f>IF($B6532="","",IFERROR(VLOOKUP($B6532,Mapping!$A:$C,3,0),"Not Mapped"))</f>
        <v/>
      </c>
      <c r="Q6532" s="36">
        <f>IF($B6532="","",IFERROR(VLOOKUP($O6532,Leaders!$A:$B,2,0),"Not Mapped"))</f>
        <v/>
      </c>
      <c r="R6532" s="36">
        <f>IF($B6532="","",IF(COUNTIF(Exclusions!$A:$A,$B6532)&gt;0,"Yes","No"))</f>
        <v/>
      </c>
      <c r="S6532" s="38">
        <f>IF($B6532="","",MIN(1,DAY($A6532)/IF($N6532="Superstore",Settings!$B$5,Settings!$B$4)))</f>
        <v/>
      </c>
      <c r="T6532" s="38">
        <f>IF(OR($B6532="",$G6532="",$S6532=0),"",$G6532/$S6532)</f>
        <v/>
      </c>
      <c r="U6532" s="36">
        <f>IF($T6532="","",IF($T6532&lt;Settings!$B$8,"Critical",IF($T6532&lt;Settings!$B$9,"Semi Critical","Non Critical")))</f>
        <v/>
      </c>
      <c r="V6532" s="28" t="n"/>
      <c r="Z6532">
        <f>IF($B6532="","",IFERROR(VLOOKUP($B6532,'Plan HC for CCA'!$A:$B,2,0),""))</f>
        <v/>
      </c>
      <c r="AA6532">
        <f>IF(OR($B6532="",$Z6532=""),"",IF(N($M6532)&lt;$Z6532,"Delta","No Delta"))</f>
        <v/>
      </c>
      <c r="AB6532">
        <f>IF(OR($B6532="",$Z6532=""),"",MAX(0,$Z6532-N($M6532)))</f>
        <v/>
      </c>
      <c r="AC6532" s="46">
        <f>IF($B6532="","",IFERROR(INDEX('CCA Util %'!$H:$H,MATCH($B6532,'CCA Util %'!$E:$E,0)),""))</f>
        <v/>
      </c>
      <c r="AD6532">
        <f>IF($B6532="","",IFERROR(INDEX('CCA Util %'!$G:$G,MATCH($B6532,'CCA Util %'!$E:$E,0)),""))</f>
        <v/>
      </c>
      <c r="AE6532">
        <f>IF(OR($B6532="",$U6532=""),"",$U6532&amp;" &amp; "&amp;IF(OR($AD6532="",$AD6532=0),"Util NA",$AD6532&amp;" Util"))</f>
        <v/>
      </c>
    </row>
    <row r="6533" ht="15.75" customHeight="1" s="42">
      <c r="A6533" s="41" t="n"/>
      <c r="G6533" s="38" t="n"/>
      <c r="H6533" s="38" t="n"/>
      <c r="I6533" s="38" t="n"/>
      <c r="J6533" s="38" t="n"/>
      <c r="K6533" s="38" t="n"/>
      <c r="L6533" s="38" t="n"/>
      <c r="N6533" s="36">
        <f>IF($B6533="","",IF($C6533="SUPERSTORE","Superstore","DH"))</f>
        <v/>
      </c>
      <c r="O6533" s="36">
        <f>IF($B6533="","",IFERROR(VLOOKUP($B6533,Mapping!$A:$C,2,0),"Not Mapped"))</f>
        <v/>
      </c>
      <c r="P6533" s="36">
        <f>IF($B6533="","",IFERROR(VLOOKUP($B6533,Mapping!$A:$C,3,0),"Not Mapped"))</f>
        <v/>
      </c>
      <c r="Q6533" s="36">
        <f>IF($B6533="","",IFERROR(VLOOKUP($O6533,Leaders!$A:$B,2,0),"Not Mapped"))</f>
        <v/>
      </c>
      <c r="R6533" s="36">
        <f>IF($B6533="","",IF(COUNTIF(Exclusions!$A:$A,$B6533)&gt;0,"Yes","No"))</f>
        <v/>
      </c>
      <c r="S6533" s="38">
        <f>IF($B6533="","",MIN(1,DAY($A6533)/IF($N6533="Superstore",Settings!$B$5,Settings!$B$4)))</f>
        <v/>
      </c>
      <c r="T6533" s="38">
        <f>IF(OR($B6533="",$G6533="",$S6533=0),"",$G6533/$S6533)</f>
        <v/>
      </c>
      <c r="U6533" s="36">
        <f>IF($T6533="","",IF($T6533&lt;Settings!$B$8,"Critical",IF($T6533&lt;Settings!$B$9,"Semi Critical","Non Critical")))</f>
        <v/>
      </c>
      <c r="V6533" s="28" t="n"/>
      <c r="Z6533">
        <f>IF($B6533="","",IFERROR(VLOOKUP($B6533,'Plan HC for CCA'!$A:$B,2,0),""))</f>
        <v/>
      </c>
      <c r="AA6533">
        <f>IF(OR($B6533="",$Z6533=""),"",IF(N($M6533)&lt;$Z6533,"Delta","No Delta"))</f>
        <v/>
      </c>
      <c r="AB6533">
        <f>IF(OR($B6533="",$Z6533=""),"",MAX(0,$Z6533-N($M6533)))</f>
        <v/>
      </c>
      <c r="AC6533" s="46">
        <f>IF($B6533="","",IFERROR(INDEX('CCA Util %'!$H:$H,MATCH($B6533,'CCA Util %'!$E:$E,0)),""))</f>
        <v/>
      </c>
      <c r="AD6533">
        <f>IF($B6533="","",IFERROR(INDEX('CCA Util %'!$G:$G,MATCH($B6533,'CCA Util %'!$E:$E,0)),""))</f>
        <v/>
      </c>
      <c r="AE6533">
        <f>IF(OR($B6533="",$U6533=""),"",$U6533&amp;" &amp; "&amp;IF(OR($AD6533="",$AD6533=0),"Util NA",$AD6533&amp;" Util"))</f>
        <v/>
      </c>
    </row>
    <row r="6534" ht="15.75" customHeight="1" s="42">
      <c r="A6534" s="41" t="n"/>
      <c r="G6534" s="38" t="n"/>
      <c r="H6534" s="38" t="n"/>
      <c r="I6534" s="38" t="n"/>
      <c r="J6534" s="38" t="n"/>
      <c r="K6534" s="38" t="n"/>
      <c r="L6534" s="38" t="n"/>
      <c r="N6534" s="36">
        <f>IF($B6534="","",IF($C6534="SUPERSTORE","Superstore","DH"))</f>
        <v/>
      </c>
      <c r="O6534" s="36">
        <f>IF($B6534="","",IFERROR(VLOOKUP($B6534,Mapping!$A:$C,2,0),"Not Mapped"))</f>
        <v/>
      </c>
      <c r="P6534" s="36">
        <f>IF($B6534="","",IFERROR(VLOOKUP($B6534,Mapping!$A:$C,3,0),"Not Mapped"))</f>
        <v/>
      </c>
      <c r="Q6534" s="36">
        <f>IF($B6534="","",IFERROR(VLOOKUP($O6534,Leaders!$A:$B,2,0),"Not Mapped"))</f>
        <v/>
      </c>
      <c r="R6534" s="36">
        <f>IF($B6534="","",IF(COUNTIF(Exclusions!$A:$A,$B6534)&gt;0,"Yes","No"))</f>
        <v/>
      </c>
      <c r="S6534" s="38">
        <f>IF($B6534="","",MIN(1,DAY($A6534)/IF($N6534="Superstore",Settings!$B$5,Settings!$B$4)))</f>
        <v/>
      </c>
      <c r="T6534" s="38">
        <f>IF(OR($B6534="",$G6534="",$S6534=0),"",$G6534/$S6534)</f>
        <v/>
      </c>
      <c r="U6534" s="36">
        <f>IF($T6534="","",IF($T6534&lt;Settings!$B$8,"Critical",IF($T6534&lt;Settings!$B$9,"Semi Critical","Non Critical")))</f>
        <v/>
      </c>
      <c r="V6534" s="28" t="n"/>
      <c r="Z6534">
        <f>IF($B6534="","",IFERROR(VLOOKUP($B6534,'Plan HC for CCA'!$A:$B,2,0),""))</f>
        <v/>
      </c>
      <c r="AA6534">
        <f>IF(OR($B6534="",$Z6534=""),"",IF(N($M6534)&lt;$Z6534,"Delta","No Delta"))</f>
        <v/>
      </c>
      <c r="AB6534">
        <f>IF(OR($B6534="",$Z6534=""),"",MAX(0,$Z6534-N($M6534)))</f>
        <v/>
      </c>
      <c r="AC6534" s="46">
        <f>IF($B6534="","",IFERROR(INDEX('CCA Util %'!$H:$H,MATCH($B6534,'CCA Util %'!$E:$E,0)),""))</f>
        <v/>
      </c>
      <c r="AD6534">
        <f>IF($B6534="","",IFERROR(INDEX('CCA Util %'!$G:$G,MATCH($B6534,'CCA Util %'!$E:$E,0)),""))</f>
        <v/>
      </c>
      <c r="AE6534">
        <f>IF(OR($B6534="",$U6534=""),"",$U6534&amp;" &amp; "&amp;IF(OR($AD6534="",$AD6534=0),"Util NA",$AD6534&amp;" Util"))</f>
        <v/>
      </c>
    </row>
    <row r="6535" ht="15.75" customHeight="1" s="42">
      <c r="A6535" s="41" t="n"/>
      <c r="G6535" s="38" t="n"/>
      <c r="H6535" s="38" t="n"/>
      <c r="I6535" s="38" t="n"/>
      <c r="J6535" s="38" t="n"/>
      <c r="K6535" s="38" t="n"/>
      <c r="L6535" s="38" t="n"/>
      <c r="N6535" s="36">
        <f>IF($B6535="","",IF($C6535="SUPERSTORE","Superstore","DH"))</f>
        <v/>
      </c>
      <c r="O6535" s="36">
        <f>IF($B6535="","",IFERROR(VLOOKUP($B6535,Mapping!$A:$C,2,0),"Not Mapped"))</f>
        <v/>
      </c>
      <c r="P6535" s="36">
        <f>IF($B6535="","",IFERROR(VLOOKUP($B6535,Mapping!$A:$C,3,0),"Not Mapped"))</f>
        <v/>
      </c>
      <c r="Q6535" s="36">
        <f>IF($B6535="","",IFERROR(VLOOKUP($O6535,Leaders!$A:$B,2,0),"Not Mapped"))</f>
        <v/>
      </c>
      <c r="R6535" s="36">
        <f>IF($B6535="","",IF(COUNTIF(Exclusions!$A:$A,$B6535)&gt;0,"Yes","No"))</f>
        <v/>
      </c>
      <c r="S6535" s="38">
        <f>IF($B6535="","",MIN(1,DAY($A6535)/IF($N6535="Superstore",Settings!$B$5,Settings!$B$4)))</f>
        <v/>
      </c>
      <c r="T6535" s="38">
        <f>IF(OR($B6535="",$G6535="",$S6535=0),"",$G6535/$S6535)</f>
        <v/>
      </c>
      <c r="U6535" s="36">
        <f>IF($T6535="","",IF($T6535&lt;Settings!$B$8,"Critical",IF($T6535&lt;Settings!$B$9,"Semi Critical","Non Critical")))</f>
        <v/>
      </c>
      <c r="V6535" s="28" t="n"/>
      <c r="Z6535">
        <f>IF($B6535="","",IFERROR(VLOOKUP($B6535,'Plan HC for CCA'!$A:$B,2,0),""))</f>
        <v/>
      </c>
      <c r="AA6535">
        <f>IF(OR($B6535="",$Z6535=""),"",IF(N($M6535)&lt;$Z6535,"Delta","No Delta"))</f>
        <v/>
      </c>
      <c r="AB6535">
        <f>IF(OR($B6535="",$Z6535=""),"",MAX(0,$Z6535-N($M6535)))</f>
        <v/>
      </c>
      <c r="AC6535" s="46">
        <f>IF($B6535="","",IFERROR(INDEX('CCA Util %'!$H:$H,MATCH($B6535,'CCA Util %'!$E:$E,0)),""))</f>
        <v/>
      </c>
      <c r="AD6535">
        <f>IF($B6535="","",IFERROR(INDEX('CCA Util %'!$G:$G,MATCH($B6535,'CCA Util %'!$E:$E,0)),""))</f>
        <v/>
      </c>
      <c r="AE6535">
        <f>IF(OR($B6535="",$U6535=""),"",$U6535&amp;" &amp; "&amp;IF(OR($AD6535="",$AD6535=0),"Util NA",$AD6535&amp;" Util"))</f>
        <v/>
      </c>
    </row>
    <row r="6536" ht="15.75" customHeight="1" s="42">
      <c r="A6536" s="41" t="n"/>
      <c r="G6536" s="38" t="n"/>
      <c r="H6536" s="38" t="n"/>
      <c r="I6536" s="38" t="n"/>
      <c r="J6536" s="38" t="n"/>
      <c r="K6536" s="38" t="n"/>
      <c r="L6536" s="38" t="n"/>
      <c r="N6536" s="36">
        <f>IF($B6536="","",IF($C6536="SUPERSTORE","Superstore","DH"))</f>
        <v/>
      </c>
      <c r="O6536" s="36">
        <f>IF($B6536="","",IFERROR(VLOOKUP($B6536,Mapping!$A:$C,2,0),"Not Mapped"))</f>
        <v/>
      </c>
      <c r="P6536" s="36">
        <f>IF($B6536="","",IFERROR(VLOOKUP($B6536,Mapping!$A:$C,3,0),"Not Mapped"))</f>
        <v/>
      </c>
      <c r="Q6536" s="36">
        <f>IF($B6536="","",IFERROR(VLOOKUP($O6536,Leaders!$A:$B,2,0),"Not Mapped"))</f>
        <v/>
      </c>
      <c r="R6536" s="36">
        <f>IF($B6536="","",IF(COUNTIF(Exclusions!$A:$A,$B6536)&gt;0,"Yes","No"))</f>
        <v/>
      </c>
      <c r="S6536" s="38">
        <f>IF($B6536="","",MIN(1,DAY($A6536)/IF($N6536="Superstore",Settings!$B$5,Settings!$B$4)))</f>
        <v/>
      </c>
      <c r="T6536" s="38">
        <f>IF(OR($B6536="",$G6536="",$S6536=0),"",$G6536/$S6536)</f>
        <v/>
      </c>
      <c r="U6536" s="36">
        <f>IF($T6536="","",IF($T6536&lt;Settings!$B$8,"Critical",IF($T6536&lt;Settings!$B$9,"Semi Critical","Non Critical")))</f>
        <v/>
      </c>
      <c r="V6536" s="28" t="n"/>
      <c r="Z6536">
        <f>IF($B6536="","",IFERROR(VLOOKUP($B6536,'Plan HC for CCA'!$A:$B,2,0),""))</f>
        <v/>
      </c>
      <c r="AA6536">
        <f>IF(OR($B6536="",$Z6536=""),"",IF(N($M6536)&lt;$Z6536,"Delta","No Delta"))</f>
        <v/>
      </c>
      <c r="AB6536">
        <f>IF(OR($B6536="",$Z6536=""),"",MAX(0,$Z6536-N($M6536)))</f>
        <v/>
      </c>
      <c r="AC6536" s="46">
        <f>IF($B6536="","",IFERROR(INDEX('CCA Util %'!$H:$H,MATCH($B6536,'CCA Util %'!$E:$E,0)),""))</f>
        <v/>
      </c>
      <c r="AD6536">
        <f>IF($B6536="","",IFERROR(INDEX('CCA Util %'!$G:$G,MATCH($B6536,'CCA Util %'!$E:$E,0)),""))</f>
        <v/>
      </c>
      <c r="AE6536">
        <f>IF(OR($B6536="",$U6536=""),"",$U6536&amp;" &amp; "&amp;IF(OR($AD6536="",$AD6536=0),"Util NA",$AD6536&amp;" Util"))</f>
        <v/>
      </c>
    </row>
    <row r="6537" ht="15.75" customHeight="1" s="42">
      <c r="A6537" s="41" t="n"/>
      <c r="G6537" s="38" t="n"/>
      <c r="H6537" s="38" t="n"/>
      <c r="I6537" s="38" t="n"/>
      <c r="J6537" s="38" t="n"/>
      <c r="K6537" s="38" t="n"/>
      <c r="L6537" s="38" t="n"/>
      <c r="N6537" s="36">
        <f>IF($B6537="","",IF($C6537="SUPERSTORE","Superstore","DH"))</f>
        <v/>
      </c>
      <c r="O6537" s="36">
        <f>IF($B6537="","",IFERROR(VLOOKUP($B6537,Mapping!$A:$C,2,0),"Not Mapped"))</f>
        <v/>
      </c>
      <c r="P6537" s="36">
        <f>IF($B6537="","",IFERROR(VLOOKUP($B6537,Mapping!$A:$C,3,0),"Not Mapped"))</f>
        <v/>
      </c>
      <c r="Q6537" s="36">
        <f>IF($B6537="","",IFERROR(VLOOKUP($O6537,Leaders!$A:$B,2,0),"Not Mapped"))</f>
        <v/>
      </c>
      <c r="R6537" s="36">
        <f>IF($B6537="","",IF(COUNTIF(Exclusions!$A:$A,$B6537)&gt;0,"Yes","No"))</f>
        <v/>
      </c>
      <c r="S6537" s="38">
        <f>IF($B6537="","",MIN(1,DAY($A6537)/IF($N6537="Superstore",Settings!$B$5,Settings!$B$4)))</f>
        <v/>
      </c>
      <c r="T6537" s="38">
        <f>IF(OR($B6537="",$G6537="",$S6537=0),"",$G6537/$S6537)</f>
        <v/>
      </c>
      <c r="U6537" s="36">
        <f>IF($T6537="","",IF($T6537&lt;Settings!$B$8,"Critical",IF($T6537&lt;Settings!$B$9,"Semi Critical","Non Critical")))</f>
        <v/>
      </c>
      <c r="V6537" s="28" t="n"/>
      <c r="Z6537">
        <f>IF($B6537="","",IFERROR(VLOOKUP($B6537,'Plan HC for CCA'!$A:$B,2,0),""))</f>
        <v/>
      </c>
      <c r="AA6537">
        <f>IF(OR($B6537="",$Z6537=""),"",IF(N($M6537)&lt;$Z6537,"Delta","No Delta"))</f>
        <v/>
      </c>
      <c r="AB6537">
        <f>IF(OR($B6537="",$Z6537=""),"",MAX(0,$Z6537-N($M6537)))</f>
        <v/>
      </c>
      <c r="AC6537" s="46">
        <f>IF($B6537="","",IFERROR(INDEX('CCA Util %'!$H:$H,MATCH($B6537,'CCA Util %'!$E:$E,0)),""))</f>
        <v/>
      </c>
      <c r="AD6537">
        <f>IF($B6537="","",IFERROR(INDEX('CCA Util %'!$G:$G,MATCH($B6537,'CCA Util %'!$E:$E,0)),""))</f>
        <v/>
      </c>
      <c r="AE6537">
        <f>IF(OR($B6537="",$U6537=""),"",$U6537&amp;" &amp; "&amp;IF(OR($AD6537="",$AD6537=0),"Util NA",$AD6537&amp;" Util"))</f>
        <v/>
      </c>
    </row>
    <row r="6538" ht="15.75" customHeight="1" s="42">
      <c r="A6538" s="41" t="n"/>
      <c r="G6538" s="38" t="n"/>
      <c r="H6538" s="38" t="n"/>
      <c r="I6538" s="38" t="n"/>
      <c r="J6538" s="38" t="n"/>
      <c r="K6538" s="38" t="n"/>
      <c r="L6538" s="38" t="n"/>
      <c r="N6538" s="36">
        <f>IF($B6538="","",IF($C6538="SUPERSTORE","Superstore","DH"))</f>
        <v/>
      </c>
      <c r="O6538" s="36">
        <f>IF($B6538="","",IFERROR(VLOOKUP($B6538,Mapping!$A:$C,2,0),"Not Mapped"))</f>
        <v/>
      </c>
      <c r="P6538" s="36">
        <f>IF($B6538="","",IFERROR(VLOOKUP($B6538,Mapping!$A:$C,3,0),"Not Mapped"))</f>
        <v/>
      </c>
      <c r="Q6538" s="36">
        <f>IF($B6538="","",IFERROR(VLOOKUP($O6538,Leaders!$A:$B,2,0),"Not Mapped"))</f>
        <v/>
      </c>
      <c r="R6538" s="36">
        <f>IF($B6538="","",IF(COUNTIF(Exclusions!$A:$A,$B6538)&gt;0,"Yes","No"))</f>
        <v/>
      </c>
      <c r="S6538" s="38">
        <f>IF($B6538="","",MIN(1,DAY($A6538)/IF($N6538="Superstore",Settings!$B$5,Settings!$B$4)))</f>
        <v/>
      </c>
      <c r="T6538" s="38">
        <f>IF(OR($B6538="",$G6538="",$S6538=0),"",$G6538/$S6538)</f>
        <v/>
      </c>
      <c r="U6538" s="36">
        <f>IF($T6538="","",IF($T6538&lt;Settings!$B$8,"Critical",IF($T6538&lt;Settings!$B$9,"Semi Critical","Non Critical")))</f>
        <v/>
      </c>
      <c r="V6538" s="28" t="n"/>
      <c r="Z6538">
        <f>IF($B6538="","",IFERROR(VLOOKUP($B6538,'Plan HC for CCA'!$A:$B,2,0),""))</f>
        <v/>
      </c>
      <c r="AA6538">
        <f>IF(OR($B6538="",$Z6538=""),"",IF(N($M6538)&lt;$Z6538,"Delta","No Delta"))</f>
        <v/>
      </c>
      <c r="AB6538">
        <f>IF(OR($B6538="",$Z6538=""),"",MAX(0,$Z6538-N($M6538)))</f>
        <v/>
      </c>
      <c r="AC6538" s="46">
        <f>IF($B6538="","",IFERROR(INDEX('CCA Util %'!$H:$H,MATCH($B6538,'CCA Util %'!$E:$E,0)),""))</f>
        <v/>
      </c>
      <c r="AD6538">
        <f>IF($B6538="","",IFERROR(INDEX('CCA Util %'!$G:$G,MATCH($B6538,'CCA Util %'!$E:$E,0)),""))</f>
        <v/>
      </c>
      <c r="AE6538">
        <f>IF(OR($B6538="",$U6538=""),"",$U6538&amp;" &amp; "&amp;IF(OR($AD6538="",$AD6538=0),"Util NA",$AD6538&amp;" Util"))</f>
        <v/>
      </c>
    </row>
    <row r="6539" ht="15.75" customHeight="1" s="42">
      <c r="A6539" s="41" t="n"/>
      <c r="G6539" s="38" t="n"/>
      <c r="H6539" s="38" t="n"/>
      <c r="I6539" s="38" t="n"/>
      <c r="J6539" s="38" t="n"/>
      <c r="K6539" s="38" t="n"/>
      <c r="L6539" s="38" t="n"/>
      <c r="N6539" s="36">
        <f>IF($B6539="","",IF($C6539="SUPERSTORE","Superstore","DH"))</f>
        <v/>
      </c>
      <c r="O6539" s="36">
        <f>IF($B6539="","",IFERROR(VLOOKUP($B6539,Mapping!$A:$C,2,0),"Not Mapped"))</f>
        <v/>
      </c>
      <c r="P6539" s="36">
        <f>IF($B6539="","",IFERROR(VLOOKUP($B6539,Mapping!$A:$C,3,0),"Not Mapped"))</f>
        <v/>
      </c>
      <c r="Q6539" s="36">
        <f>IF($B6539="","",IFERROR(VLOOKUP($O6539,Leaders!$A:$B,2,0),"Not Mapped"))</f>
        <v/>
      </c>
      <c r="R6539" s="36">
        <f>IF($B6539="","",IF(COUNTIF(Exclusions!$A:$A,$B6539)&gt;0,"Yes","No"))</f>
        <v/>
      </c>
      <c r="S6539" s="38">
        <f>IF($B6539="","",MIN(1,DAY($A6539)/IF($N6539="Superstore",Settings!$B$5,Settings!$B$4)))</f>
        <v/>
      </c>
      <c r="T6539" s="38">
        <f>IF(OR($B6539="",$G6539="",$S6539=0),"",$G6539/$S6539)</f>
        <v/>
      </c>
      <c r="U6539" s="36">
        <f>IF($T6539="","",IF($T6539&lt;Settings!$B$8,"Critical",IF($T6539&lt;Settings!$B$9,"Semi Critical","Non Critical")))</f>
        <v/>
      </c>
      <c r="V6539" s="28" t="n"/>
      <c r="Z6539">
        <f>IF($B6539="","",IFERROR(VLOOKUP($B6539,'Plan HC for CCA'!$A:$B,2,0),""))</f>
        <v/>
      </c>
      <c r="AA6539">
        <f>IF(OR($B6539="",$Z6539=""),"",IF(N($M6539)&lt;$Z6539,"Delta","No Delta"))</f>
        <v/>
      </c>
      <c r="AB6539">
        <f>IF(OR($B6539="",$Z6539=""),"",MAX(0,$Z6539-N($M6539)))</f>
        <v/>
      </c>
      <c r="AC6539" s="46">
        <f>IF($B6539="","",IFERROR(INDEX('CCA Util %'!$H:$H,MATCH($B6539,'CCA Util %'!$E:$E,0)),""))</f>
        <v/>
      </c>
      <c r="AD6539">
        <f>IF($B6539="","",IFERROR(INDEX('CCA Util %'!$G:$G,MATCH($B6539,'CCA Util %'!$E:$E,0)),""))</f>
        <v/>
      </c>
      <c r="AE6539">
        <f>IF(OR($B6539="",$U6539=""),"",$U6539&amp;" &amp; "&amp;IF(OR($AD6539="",$AD6539=0),"Util NA",$AD6539&amp;" Util"))</f>
        <v/>
      </c>
    </row>
    <row r="6540" ht="15.75" customHeight="1" s="42">
      <c r="A6540" s="41" t="n"/>
      <c r="G6540" s="38" t="n"/>
      <c r="H6540" s="38" t="n"/>
      <c r="I6540" s="38" t="n"/>
      <c r="J6540" s="38" t="n"/>
      <c r="K6540" s="38" t="n"/>
      <c r="L6540" s="38" t="n"/>
      <c r="N6540" s="36">
        <f>IF($B6540="","",IF($C6540="SUPERSTORE","Superstore","DH"))</f>
        <v/>
      </c>
      <c r="O6540" s="36">
        <f>IF($B6540="","",IFERROR(VLOOKUP($B6540,Mapping!$A:$C,2,0),"Not Mapped"))</f>
        <v/>
      </c>
      <c r="P6540" s="36">
        <f>IF($B6540="","",IFERROR(VLOOKUP($B6540,Mapping!$A:$C,3,0),"Not Mapped"))</f>
        <v/>
      </c>
      <c r="Q6540" s="36">
        <f>IF($B6540="","",IFERROR(VLOOKUP($O6540,Leaders!$A:$B,2,0),"Not Mapped"))</f>
        <v/>
      </c>
      <c r="R6540" s="36">
        <f>IF($B6540="","",IF(COUNTIF(Exclusions!$A:$A,$B6540)&gt;0,"Yes","No"))</f>
        <v/>
      </c>
      <c r="S6540" s="38">
        <f>IF($B6540="","",MIN(1,DAY($A6540)/IF($N6540="Superstore",Settings!$B$5,Settings!$B$4)))</f>
        <v/>
      </c>
      <c r="T6540" s="38">
        <f>IF(OR($B6540="",$G6540="",$S6540=0),"",$G6540/$S6540)</f>
        <v/>
      </c>
      <c r="U6540" s="36">
        <f>IF($T6540="","",IF($T6540&lt;Settings!$B$8,"Critical",IF($T6540&lt;Settings!$B$9,"Semi Critical","Non Critical")))</f>
        <v/>
      </c>
      <c r="V6540" s="28" t="n"/>
      <c r="Z6540">
        <f>IF($B6540="","",IFERROR(VLOOKUP($B6540,'Plan HC for CCA'!$A:$B,2,0),""))</f>
        <v/>
      </c>
      <c r="AA6540">
        <f>IF(OR($B6540="",$Z6540=""),"",IF(N($M6540)&lt;$Z6540,"Delta","No Delta"))</f>
        <v/>
      </c>
      <c r="AB6540">
        <f>IF(OR($B6540="",$Z6540=""),"",MAX(0,$Z6540-N($M6540)))</f>
        <v/>
      </c>
      <c r="AC6540" s="46">
        <f>IF($B6540="","",IFERROR(INDEX('CCA Util %'!$H:$H,MATCH($B6540,'CCA Util %'!$E:$E,0)),""))</f>
        <v/>
      </c>
      <c r="AD6540">
        <f>IF($B6540="","",IFERROR(INDEX('CCA Util %'!$G:$G,MATCH($B6540,'CCA Util %'!$E:$E,0)),""))</f>
        <v/>
      </c>
      <c r="AE6540">
        <f>IF(OR($B6540="",$U6540=""),"",$U6540&amp;" &amp; "&amp;IF(OR($AD6540="",$AD6540=0),"Util NA",$AD6540&amp;" Util"))</f>
        <v/>
      </c>
    </row>
    <row r="6541" ht="15.75" customHeight="1" s="42">
      <c r="A6541" s="41" t="n"/>
      <c r="G6541" s="38" t="n"/>
      <c r="H6541" s="38" t="n"/>
      <c r="I6541" s="38" t="n"/>
      <c r="J6541" s="38" t="n"/>
      <c r="K6541" s="38" t="n"/>
      <c r="L6541" s="38" t="n"/>
      <c r="N6541" s="36">
        <f>IF($B6541="","",IF($C6541="SUPERSTORE","Superstore","DH"))</f>
        <v/>
      </c>
      <c r="O6541" s="36">
        <f>IF($B6541="","",IFERROR(VLOOKUP($B6541,Mapping!$A:$C,2,0),"Not Mapped"))</f>
        <v/>
      </c>
      <c r="P6541" s="36">
        <f>IF($B6541="","",IFERROR(VLOOKUP($B6541,Mapping!$A:$C,3,0),"Not Mapped"))</f>
        <v/>
      </c>
      <c r="Q6541" s="36">
        <f>IF($B6541="","",IFERROR(VLOOKUP($O6541,Leaders!$A:$B,2,0),"Not Mapped"))</f>
        <v/>
      </c>
      <c r="R6541" s="36">
        <f>IF($B6541="","",IF(COUNTIF(Exclusions!$A:$A,$B6541)&gt;0,"Yes","No"))</f>
        <v/>
      </c>
      <c r="S6541" s="38">
        <f>IF($B6541="","",MIN(1,DAY($A6541)/IF($N6541="Superstore",Settings!$B$5,Settings!$B$4)))</f>
        <v/>
      </c>
      <c r="T6541" s="38">
        <f>IF(OR($B6541="",$G6541="",$S6541=0),"",$G6541/$S6541)</f>
        <v/>
      </c>
      <c r="U6541" s="36">
        <f>IF($T6541="","",IF($T6541&lt;Settings!$B$8,"Critical",IF($T6541&lt;Settings!$B$9,"Semi Critical","Non Critical")))</f>
        <v/>
      </c>
      <c r="V6541" s="28" t="n"/>
      <c r="Z6541">
        <f>IF($B6541="","",IFERROR(VLOOKUP($B6541,'Plan HC for CCA'!$A:$B,2,0),""))</f>
        <v/>
      </c>
      <c r="AA6541">
        <f>IF(OR($B6541="",$Z6541=""),"",IF(N($M6541)&lt;$Z6541,"Delta","No Delta"))</f>
        <v/>
      </c>
      <c r="AB6541">
        <f>IF(OR($B6541="",$Z6541=""),"",MAX(0,$Z6541-N($M6541)))</f>
        <v/>
      </c>
      <c r="AC6541" s="46">
        <f>IF($B6541="","",IFERROR(INDEX('CCA Util %'!$H:$H,MATCH($B6541,'CCA Util %'!$E:$E,0)),""))</f>
        <v/>
      </c>
      <c r="AD6541">
        <f>IF($B6541="","",IFERROR(INDEX('CCA Util %'!$G:$G,MATCH($B6541,'CCA Util %'!$E:$E,0)),""))</f>
        <v/>
      </c>
      <c r="AE6541">
        <f>IF(OR($B6541="",$U6541=""),"",$U6541&amp;" &amp; "&amp;IF(OR($AD6541="",$AD6541=0),"Util NA",$AD6541&amp;" Util"))</f>
        <v/>
      </c>
    </row>
    <row r="6542" ht="15.75" customHeight="1" s="42">
      <c r="A6542" s="41" t="n"/>
      <c r="G6542" s="38" t="n"/>
      <c r="H6542" s="38" t="n"/>
      <c r="I6542" s="38" t="n"/>
      <c r="J6542" s="38" t="n"/>
      <c r="K6542" s="38" t="n"/>
      <c r="L6542" s="38" t="n"/>
      <c r="N6542" s="36">
        <f>IF($B6542="","",IF($C6542="SUPERSTORE","Superstore","DH"))</f>
        <v/>
      </c>
      <c r="O6542" s="36">
        <f>IF($B6542="","",IFERROR(VLOOKUP($B6542,Mapping!$A:$C,2,0),"Not Mapped"))</f>
        <v/>
      </c>
      <c r="P6542" s="36">
        <f>IF($B6542="","",IFERROR(VLOOKUP($B6542,Mapping!$A:$C,3,0),"Not Mapped"))</f>
        <v/>
      </c>
      <c r="Q6542" s="36">
        <f>IF($B6542="","",IFERROR(VLOOKUP($O6542,Leaders!$A:$B,2,0),"Not Mapped"))</f>
        <v/>
      </c>
      <c r="R6542" s="36">
        <f>IF($B6542="","",IF(COUNTIF(Exclusions!$A:$A,$B6542)&gt;0,"Yes","No"))</f>
        <v/>
      </c>
      <c r="S6542" s="38">
        <f>IF($B6542="","",MIN(1,DAY($A6542)/IF($N6542="Superstore",Settings!$B$5,Settings!$B$4)))</f>
        <v/>
      </c>
      <c r="T6542" s="38">
        <f>IF(OR($B6542="",$G6542="",$S6542=0),"",$G6542/$S6542)</f>
        <v/>
      </c>
      <c r="U6542" s="36">
        <f>IF($T6542="","",IF($T6542&lt;Settings!$B$8,"Critical",IF($T6542&lt;Settings!$B$9,"Semi Critical","Non Critical")))</f>
        <v/>
      </c>
      <c r="V6542" s="28" t="n"/>
      <c r="Z6542">
        <f>IF($B6542="","",IFERROR(VLOOKUP($B6542,'Plan HC for CCA'!$A:$B,2,0),""))</f>
        <v/>
      </c>
      <c r="AA6542">
        <f>IF(OR($B6542="",$Z6542=""),"",IF(N($M6542)&lt;$Z6542,"Delta","No Delta"))</f>
        <v/>
      </c>
      <c r="AB6542">
        <f>IF(OR($B6542="",$Z6542=""),"",MAX(0,$Z6542-N($M6542)))</f>
        <v/>
      </c>
      <c r="AC6542" s="46">
        <f>IF($B6542="","",IFERROR(INDEX('CCA Util %'!$H:$H,MATCH($B6542,'CCA Util %'!$E:$E,0)),""))</f>
        <v/>
      </c>
      <c r="AD6542">
        <f>IF($B6542="","",IFERROR(INDEX('CCA Util %'!$G:$G,MATCH($B6542,'CCA Util %'!$E:$E,0)),""))</f>
        <v/>
      </c>
      <c r="AE6542">
        <f>IF(OR($B6542="",$U6542=""),"",$U6542&amp;" &amp; "&amp;IF(OR($AD6542="",$AD6542=0),"Util NA",$AD6542&amp;" Util"))</f>
        <v/>
      </c>
    </row>
    <row r="6543" ht="15.75" customHeight="1" s="42">
      <c r="A6543" s="41" t="n"/>
      <c r="G6543" s="38" t="n"/>
      <c r="H6543" s="38" t="n"/>
      <c r="I6543" s="38" t="n"/>
      <c r="J6543" s="38" t="n"/>
      <c r="K6543" s="38" t="n"/>
      <c r="L6543" s="38" t="n"/>
      <c r="N6543" s="36">
        <f>IF($B6543="","",IF($C6543="SUPERSTORE","Superstore","DH"))</f>
        <v/>
      </c>
      <c r="O6543" s="36">
        <f>IF($B6543="","",IFERROR(VLOOKUP($B6543,Mapping!$A:$C,2,0),"Not Mapped"))</f>
        <v/>
      </c>
      <c r="P6543" s="36">
        <f>IF($B6543="","",IFERROR(VLOOKUP($B6543,Mapping!$A:$C,3,0),"Not Mapped"))</f>
        <v/>
      </c>
      <c r="Q6543" s="36">
        <f>IF($B6543="","",IFERROR(VLOOKUP($O6543,Leaders!$A:$B,2,0),"Not Mapped"))</f>
        <v/>
      </c>
      <c r="R6543" s="36">
        <f>IF($B6543="","",IF(COUNTIF(Exclusions!$A:$A,$B6543)&gt;0,"Yes","No"))</f>
        <v/>
      </c>
      <c r="S6543" s="38">
        <f>IF($B6543="","",MIN(1,DAY($A6543)/IF($N6543="Superstore",Settings!$B$5,Settings!$B$4)))</f>
        <v/>
      </c>
      <c r="T6543" s="38">
        <f>IF(OR($B6543="",$G6543="",$S6543=0),"",$G6543/$S6543)</f>
        <v/>
      </c>
      <c r="U6543" s="36">
        <f>IF($T6543="","",IF($T6543&lt;Settings!$B$8,"Critical",IF($T6543&lt;Settings!$B$9,"Semi Critical","Non Critical")))</f>
        <v/>
      </c>
      <c r="V6543" s="28" t="n"/>
      <c r="Z6543">
        <f>IF($B6543="","",IFERROR(VLOOKUP($B6543,'Plan HC for CCA'!$A:$B,2,0),""))</f>
        <v/>
      </c>
      <c r="AA6543">
        <f>IF(OR($B6543="",$Z6543=""),"",IF(N($M6543)&lt;$Z6543,"Delta","No Delta"))</f>
        <v/>
      </c>
      <c r="AB6543">
        <f>IF(OR($B6543="",$Z6543=""),"",MAX(0,$Z6543-N($M6543)))</f>
        <v/>
      </c>
      <c r="AC6543" s="46">
        <f>IF($B6543="","",IFERROR(INDEX('CCA Util %'!$H:$H,MATCH($B6543,'CCA Util %'!$E:$E,0)),""))</f>
        <v/>
      </c>
      <c r="AD6543">
        <f>IF($B6543="","",IFERROR(INDEX('CCA Util %'!$G:$G,MATCH($B6543,'CCA Util %'!$E:$E,0)),""))</f>
        <v/>
      </c>
      <c r="AE6543">
        <f>IF(OR($B6543="",$U6543=""),"",$U6543&amp;" &amp; "&amp;IF(OR($AD6543="",$AD6543=0),"Util NA",$AD6543&amp;" Util"))</f>
        <v/>
      </c>
    </row>
    <row r="6544" ht="15.75" customHeight="1" s="42">
      <c r="A6544" s="41" t="n"/>
      <c r="G6544" s="38" t="n"/>
      <c r="H6544" s="38" t="n"/>
      <c r="I6544" s="38" t="n"/>
      <c r="J6544" s="38" t="n"/>
      <c r="K6544" s="38" t="n"/>
      <c r="L6544" s="38" t="n"/>
      <c r="N6544" s="36">
        <f>IF($B6544="","",IF($C6544="SUPERSTORE","Superstore","DH"))</f>
        <v/>
      </c>
      <c r="O6544" s="36">
        <f>IF($B6544="","",IFERROR(VLOOKUP($B6544,Mapping!$A:$C,2,0),"Not Mapped"))</f>
        <v/>
      </c>
      <c r="P6544" s="36">
        <f>IF($B6544="","",IFERROR(VLOOKUP($B6544,Mapping!$A:$C,3,0),"Not Mapped"))</f>
        <v/>
      </c>
      <c r="Q6544" s="36">
        <f>IF($B6544="","",IFERROR(VLOOKUP($O6544,Leaders!$A:$B,2,0),"Not Mapped"))</f>
        <v/>
      </c>
      <c r="R6544" s="36">
        <f>IF($B6544="","",IF(COUNTIF(Exclusions!$A:$A,$B6544)&gt;0,"Yes","No"))</f>
        <v/>
      </c>
      <c r="S6544" s="38">
        <f>IF($B6544="","",MIN(1,DAY($A6544)/IF($N6544="Superstore",Settings!$B$5,Settings!$B$4)))</f>
        <v/>
      </c>
      <c r="T6544" s="38">
        <f>IF(OR($B6544="",$G6544="",$S6544=0),"",$G6544/$S6544)</f>
        <v/>
      </c>
      <c r="U6544" s="36">
        <f>IF($T6544="","",IF($T6544&lt;Settings!$B$8,"Critical",IF($T6544&lt;Settings!$B$9,"Semi Critical","Non Critical")))</f>
        <v/>
      </c>
      <c r="V6544" s="28" t="n"/>
      <c r="Z6544">
        <f>IF($B6544="","",IFERROR(VLOOKUP($B6544,'Plan HC for CCA'!$A:$B,2,0),""))</f>
        <v/>
      </c>
      <c r="AA6544">
        <f>IF(OR($B6544="",$Z6544=""),"",IF(N($M6544)&lt;$Z6544,"Delta","No Delta"))</f>
        <v/>
      </c>
      <c r="AB6544">
        <f>IF(OR($B6544="",$Z6544=""),"",MAX(0,$Z6544-N($M6544)))</f>
        <v/>
      </c>
      <c r="AC6544" s="46">
        <f>IF($B6544="","",IFERROR(INDEX('CCA Util %'!$H:$H,MATCH($B6544,'CCA Util %'!$E:$E,0)),""))</f>
        <v/>
      </c>
      <c r="AD6544">
        <f>IF($B6544="","",IFERROR(INDEX('CCA Util %'!$G:$G,MATCH($B6544,'CCA Util %'!$E:$E,0)),""))</f>
        <v/>
      </c>
      <c r="AE6544">
        <f>IF(OR($B6544="",$U6544=""),"",$U6544&amp;" &amp; "&amp;IF(OR($AD6544="",$AD6544=0),"Util NA",$AD6544&amp;" Util"))</f>
        <v/>
      </c>
    </row>
    <row r="6545" ht="15.75" customHeight="1" s="42">
      <c r="A6545" s="41" t="n"/>
      <c r="G6545" s="38" t="n"/>
      <c r="H6545" s="38" t="n"/>
      <c r="I6545" s="38" t="n"/>
      <c r="J6545" s="38" t="n"/>
      <c r="K6545" s="38" t="n"/>
      <c r="L6545" s="38" t="n"/>
      <c r="N6545" s="36">
        <f>IF($B6545="","",IF($C6545="SUPERSTORE","Superstore","DH"))</f>
        <v/>
      </c>
      <c r="O6545" s="36">
        <f>IF($B6545="","",IFERROR(VLOOKUP($B6545,Mapping!$A:$C,2,0),"Not Mapped"))</f>
        <v/>
      </c>
      <c r="P6545" s="36">
        <f>IF($B6545="","",IFERROR(VLOOKUP($B6545,Mapping!$A:$C,3,0),"Not Mapped"))</f>
        <v/>
      </c>
      <c r="Q6545" s="36">
        <f>IF($B6545="","",IFERROR(VLOOKUP($O6545,Leaders!$A:$B,2,0),"Not Mapped"))</f>
        <v/>
      </c>
      <c r="R6545" s="36">
        <f>IF($B6545="","",IF(COUNTIF(Exclusions!$A:$A,$B6545)&gt;0,"Yes","No"))</f>
        <v/>
      </c>
      <c r="S6545" s="38">
        <f>IF($B6545="","",MIN(1,DAY($A6545)/IF($N6545="Superstore",Settings!$B$5,Settings!$B$4)))</f>
        <v/>
      </c>
      <c r="T6545" s="38">
        <f>IF(OR($B6545="",$G6545="",$S6545=0),"",$G6545/$S6545)</f>
        <v/>
      </c>
      <c r="U6545" s="36">
        <f>IF($T6545="","",IF($T6545&lt;Settings!$B$8,"Critical",IF($T6545&lt;Settings!$B$9,"Semi Critical","Non Critical")))</f>
        <v/>
      </c>
      <c r="V6545" s="28" t="n"/>
      <c r="Z6545">
        <f>IF($B6545="","",IFERROR(VLOOKUP($B6545,'Plan HC for CCA'!$A:$B,2,0),""))</f>
        <v/>
      </c>
      <c r="AA6545">
        <f>IF(OR($B6545="",$Z6545=""),"",IF(N($M6545)&lt;$Z6545,"Delta","No Delta"))</f>
        <v/>
      </c>
      <c r="AB6545">
        <f>IF(OR($B6545="",$Z6545=""),"",MAX(0,$Z6545-N($M6545)))</f>
        <v/>
      </c>
      <c r="AC6545" s="46">
        <f>IF($B6545="","",IFERROR(INDEX('CCA Util %'!$H:$H,MATCH($B6545,'CCA Util %'!$E:$E,0)),""))</f>
        <v/>
      </c>
      <c r="AD6545">
        <f>IF($B6545="","",IFERROR(INDEX('CCA Util %'!$G:$G,MATCH($B6545,'CCA Util %'!$E:$E,0)),""))</f>
        <v/>
      </c>
      <c r="AE6545">
        <f>IF(OR($B6545="",$U6545=""),"",$U6545&amp;" &amp; "&amp;IF(OR($AD6545="",$AD6545=0),"Util NA",$AD6545&amp;" Util"))</f>
        <v/>
      </c>
    </row>
    <row r="6546" ht="15.75" customHeight="1" s="42">
      <c r="A6546" s="41" t="n"/>
      <c r="G6546" s="38" t="n"/>
      <c r="H6546" s="38" t="n"/>
      <c r="I6546" s="38" t="n"/>
      <c r="J6546" s="38" t="n"/>
      <c r="K6546" s="38" t="n"/>
      <c r="L6546" s="38" t="n"/>
      <c r="N6546" s="36">
        <f>IF($B6546="","",IF($C6546="SUPERSTORE","Superstore","DH"))</f>
        <v/>
      </c>
      <c r="O6546" s="36">
        <f>IF($B6546="","",IFERROR(VLOOKUP($B6546,Mapping!$A:$C,2,0),"Not Mapped"))</f>
        <v/>
      </c>
      <c r="P6546" s="36">
        <f>IF($B6546="","",IFERROR(VLOOKUP($B6546,Mapping!$A:$C,3,0),"Not Mapped"))</f>
        <v/>
      </c>
      <c r="Q6546" s="36">
        <f>IF($B6546="","",IFERROR(VLOOKUP($O6546,Leaders!$A:$B,2,0),"Not Mapped"))</f>
        <v/>
      </c>
      <c r="R6546" s="36">
        <f>IF($B6546="","",IF(COUNTIF(Exclusions!$A:$A,$B6546)&gt;0,"Yes","No"))</f>
        <v/>
      </c>
      <c r="S6546" s="38">
        <f>IF($B6546="","",MIN(1,DAY($A6546)/IF($N6546="Superstore",Settings!$B$5,Settings!$B$4)))</f>
        <v/>
      </c>
      <c r="T6546" s="38">
        <f>IF(OR($B6546="",$G6546="",$S6546=0),"",$G6546/$S6546)</f>
        <v/>
      </c>
      <c r="U6546" s="36">
        <f>IF($T6546="","",IF($T6546&lt;Settings!$B$8,"Critical",IF($T6546&lt;Settings!$B$9,"Semi Critical","Non Critical")))</f>
        <v/>
      </c>
      <c r="V6546" s="28" t="n"/>
      <c r="Z6546">
        <f>IF($B6546="","",IFERROR(VLOOKUP($B6546,'Plan HC for CCA'!$A:$B,2,0),""))</f>
        <v/>
      </c>
      <c r="AA6546">
        <f>IF(OR($B6546="",$Z6546=""),"",IF(N($M6546)&lt;$Z6546,"Delta","No Delta"))</f>
        <v/>
      </c>
      <c r="AB6546">
        <f>IF(OR($B6546="",$Z6546=""),"",MAX(0,$Z6546-N($M6546)))</f>
        <v/>
      </c>
      <c r="AC6546" s="46">
        <f>IF($B6546="","",IFERROR(INDEX('CCA Util %'!$H:$H,MATCH($B6546,'CCA Util %'!$E:$E,0)),""))</f>
        <v/>
      </c>
      <c r="AD6546">
        <f>IF($B6546="","",IFERROR(INDEX('CCA Util %'!$G:$G,MATCH($B6546,'CCA Util %'!$E:$E,0)),""))</f>
        <v/>
      </c>
      <c r="AE6546">
        <f>IF(OR($B6546="",$U6546=""),"",$U6546&amp;" &amp; "&amp;IF(OR($AD6546="",$AD6546=0),"Util NA",$AD6546&amp;" Util"))</f>
        <v/>
      </c>
    </row>
    <row r="6547" ht="15.75" customHeight="1" s="42">
      <c r="A6547" s="41" t="n"/>
      <c r="G6547" s="38" t="n"/>
      <c r="H6547" s="38" t="n"/>
      <c r="I6547" s="38" t="n"/>
      <c r="J6547" s="38" t="n"/>
      <c r="K6547" s="38" t="n"/>
      <c r="L6547" s="38" t="n"/>
      <c r="N6547" s="36">
        <f>IF($B6547="","",IF($C6547="SUPERSTORE","Superstore","DH"))</f>
        <v/>
      </c>
      <c r="O6547" s="36">
        <f>IF($B6547="","",IFERROR(VLOOKUP($B6547,Mapping!$A:$C,2,0),"Not Mapped"))</f>
        <v/>
      </c>
      <c r="P6547" s="36">
        <f>IF($B6547="","",IFERROR(VLOOKUP($B6547,Mapping!$A:$C,3,0),"Not Mapped"))</f>
        <v/>
      </c>
      <c r="Q6547" s="36">
        <f>IF($B6547="","",IFERROR(VLOOKUP($O6547,Leaders!$A:$B,2,0),"Not Mapped"))</f>
        <v/>
      </c>
      <c r="R6547" s="36">
        <f>IF($B6547="","",IF(COUNTIF(Exclusions!$A:$A,$B6547)&gt;0,"Yes","No"))</f>
        <v/>
      </c>
      <c r="S6547" s="38">
        <f>IF($B6547="","",MIN(1,DAY($A6547)/IF($N6547="Superstore",Settings!$B$5,Settings!$B$4)))</f>
        <v/>
      </c>
      <c r="T6547" s="38">
        <f>IF(OR($B6547="",$G6547="",$S6547=0),"",$G6547/$S6547)</f>
        <v/>
      </c>
      <c r="U6547" s="36">
        <f>IF($T6547="","",IF($T6547&lt;Settings!$B$8,"Critical",IF($T6547&lt;Settings!$B$9,"Semi Critical","Non Critical")))</f>
        <v/>
      </c>
      <c r="V6547" s="28" t="n"/>
      <c r="Z6547">
        <f>IF($B6547="","",IFERROR(VLOOKUP($B6547,'Plan HC for CCA'!$A:$B,2,0),""))</f>
        <v/>
      </c>
      <c r="AA6547">
        <f>IF(OR($B6547="",$Z6547=""),"",IF(N($M6547)&lt;$Z6547,"Delta","No Delta"))</f>
        <v/>
      </c>
      <c r="AB6547">
        <f>IF(OR($B6547="",$Z6547=""),"",MAX(0,$Z6547-N($M6547)))</f>
        <v/>
      </c>
      <c r="AC6547" s="46">
        <f>IF($B6547="","",IFERROR(INDEX('CCA Util %'!$H:$H,MATCH($B6547,'CCA Util %'!$E:$E,0)),""))</f>
        <v/>
      </c>
      <c r="AD6547">
        <f>IF($B6547="","",IFERROR(INDEX('CCA Util %'!$G:$G,MATCH($B6547,'CCA Util %'!$E:$E,0)),""))</f>
        <v/>
      </c>
      <c r="AE6547">
        <f>IF(OR($B6547="",$U6547=""),"",$U6547&amp;" &amp; "&amp;IF(OR($AD6547="",$AD6547=0),"Util NA",$AD6547&amp;" Util"))</f>
        <v/>
      </c>
    </row>
    <row r="6548" ht="15.75" customHeight="1" s="42">
      <c r="A6548" s="41" t="n"/>
      <c r="G6548" s="38" t="n"/>
      <c r="H6548" s="38" t="n"/>
      <c r="I6548" s="38" t="n"/>
      <c r="J6548" s="38" t="n"/>
      <c r="K6548" s="38" t="n"/>
      <c r="L6548" s="38" t="n"/>
      <c r="N6548" s="36">
        <f>IF($B6548="","",IF($C6548="SUPERSTORE","Superstore","DH"))</f>
        <v/>
      </c>
      <c r="O6548" s="36">
        <f>IF($B6548="","",IFERROR(VLOOKUP($B6548,Mapping!$A:$C,2,0),"Not Mapped"))</f>
        <v/>
      </c>
      <c r="P6548" s="36">
        <f>IF($B6548="","",IFERROR(VLOOKUP($B6548,Mapping!$A:$C,3,0),"Not Mapped"))</f>
        <v/>
      </c>
      <c r="Q6548" s="36">
        <f>IF($B6548="","",IFERROR(VLOOKUP($O6548,Leaders!$A:$B,2,0),"Not Mapped"))</f>
        <v/>
      </c>
      <c r="R6548" s="36">
        <f>IF($B6548="","",IF(COUNTIF(Exclusions!$A:$A,$B6548)&gt;0,"Yes","No"))</f>
        <v/>
      </c>
      <c r="S6548" s="38">
        <f>IF($B6548="","",MIN(1,DAY($A6548)/IF($N6548="Superstore",Settings!$B$5,Settings!$B$4)))</f>
        <v/>
      </c>
      <c r="T6548" s="38">
        <f>IF(OR($B6548="",$G6548="",$S6548=0),"",$G6548/$S6548)</f>
        <v/>
      </c>
      <c r="U6548" s="36">
        <f>IF($T6548="","",IF($T6548&lt;Settings!$B$8,"Critical",IF($T6548&lt;Settings!$B$9,"Semi Critical","Non Critical")))</f>
        <v/>
      </c>
      <c r="V6548" s="28" t="n"/>
      <c r="Z6548">
        <f>IF($B6548="","",IFERROR(VLOOKUP($B6548,'Plan HC for CCA'!$A:$B,2,0),""))</f>
        <v/>
      </c>
      <c r="AA6548">
        <f>IF(OR($B6548="",$Z6548=""),"",IF(N($M6548)&lt;$Z6548,"Delta","No Delta"))</f>
        <v/>
      </c>
      <c r="AB6548">
        <f>IF(OR($B6548="",$Z6548=""),"",MAX(0,$Z6548-N($M6548)))</f>
        <v/>
      </c>
      <c r="AC6548" s="46">
        <f>IF($B6548="","",IFERROR(INDEX('CCA Util %'!$H:$H,MATCH($B6548,'CCA Util %'!$E:$E,0)),""))</f>
        <v/>
      </c>
      <c r="AD6548">
        <f>IF($B6548="","",IFERROR(INDEX('CCA Util %'!$G:$G,MATCH($B6548,'CCA Util %'!$E:$E,0)),""))</f>
        <v/>
      </c>
      <c r="AE6548">
        <f>IF(OR($B6548="",$U6548=""),"",$U6548&amp;" &amp; "&amp;IF(OR($AD6548="",$AD6548=0),"Util NA",$AD6548&amp;" Util"))</f>
        <v/>
      </c>
    </row>
    <row r="6549" ht="15.75" customHeight="1" s="42">
      <c r="A6549" s="41" t="n"/>
      <c r="G6549" s="38" t="n"/>
      <c r="H6549" s="38" t="n"/>
      <c r="I6549" s="38" t="n"/>
      <c r="J6549" s="38" t="n"/>
      <c r="K6549" s="38" t="n"/>
      <c r="L6549" s="38" t="n"/>
      <c r="N6549" s="36">
        <f>IF($B6549="","",IF($C6549="SUPERSTORE","Superstore","DH"))</f>
        <v/>
      </c>
      <c r="O6549" s="36">
        <f>IF($B6549="","",IFERROR(VLOOKUP($B6549,Mapping!$A:$C,2,0),"Not Mapped"))</f>
        <v/>
      </c>
      <c r="P6549" s="36">
        <f>IF($B6549="","",IFERROR(VLOOKUP($B6549,Mapping!$A:$C,3,0),"Not Mapped"))</f>
        <v/>
      </c>
      <c r="Q6549" s="36">
        <f>IF($B6549="","",IFERROR(VLOOKUP($O6549,Leaders!$A:$B,2,0),"Not Mapped"))</f>
        <v/>
      </c>
      <c r="R6549" s="36">
        <f>IF($B6549="","",IF(COUNTIF(Exclusions!$A:$A,$B6549)&gt;0,"Yes","No"))</f>
        <v/>
      </c>
      <c r="S6549" s="38">
        <f>IF($B6549="","",MIN(1,DAY($A6549)/IF($N6549="Superstore",Settings!$B$5,Settings!$B$4)))</f>
        <v/>
      </c>
      <c r="T6549" s="38">
        <f>IF(OR($B6549="",$G6549="",$S6549=0),"",$G6549/$S6549)</f>
        <v/>
      </c>
      <c r="U6549" s="36">
        <f>IF($T6549="","",IF($T6549&lt;Settings!$B$8,"Critical",IF($T6549&lt;Settings!$B$9,"Semi Critical","Non Critical")))</f>
        <v/>
      </c>
      <c r="V6549" s="28" t="n"/>
      <c r="Z6549">
        <f>IF($B6549="","",IFERROR(VLOOKUP($B6549,'Plan HC for CCA'!$A:$B,2,0),""))</f>
        <v/>
      </c>
      <c r="AA6549">
        <f>IF(OR($B6549="",$Z6549=""),"",IF(N($M6549)&lt;$Z6549,"Delta","No Delta"))</f>
        <v/>
      </c>
      <c r="AB6549">
        <f>IF(OR($B6549="",$Z6549=""),"",MAX(0,$Z6549-N($M6549)))</f>
        <v/>
      </c>
      <c r="AC6549" s="46">
        <f>IF($B6549="","",IFERROR(INDEX('CCA Util %'!$H:$H,MATCH($B6549,'CCA Util %'!$E:$E,0)),""))</f>
        <v/>
      </c>
      <c r="AD6549">
        <f>IF($B6549="","",IFERROR(INDEX('CCA Util %'!$G:$G,MATCH($B6549,'CCA Util %'!$E:$E,0)),""))</f>
        <v/>
      </c>
      <c r="AE6549">
        <f>IF(OR($B6549="",$U6549=""),"",$U6549&amp;" &amp; "&amp;IF(OR($AD6549="",$AD6549=0),"Util NA",$AD6549&amp;" Util"))</f>
        <v/>
      </c>
    </row>
    <row r="6550" ht="15.75" customHeight="1" s="42">
      <c r="A6550" s="41" t="n"/>
      <c r="G6550" s="38" t="n"/>
      <c r="H6550" s="38" t="n"/>
      <c r="I6550" s="38" t="n"/>
      <c r="J6550" s="38" t="n"/>
      <c r="K6550" s="38" t="n"/>
      <c r="L6550" s="38" t="n"/>
      <c r="N6550" s="36">
        <f>IF($B6550="","",IF($C6550="SUPERSTORE","Superstore","DH"))</f>
        <v/>
      </c>
      <c r="O6550" s="36">
        <f>IF($B6550="","",IFERROR(VLOOKUP($B6550,Mapping!$A:$C,2,0),"Not Mapped"))</f>
        <v/>
      </c>
      <c r="P6550" s="36">
        <f>IF($B6550="","",IFERROR(VLOOKUP($B6550,Mapping!$A:$C,3,0),"Not Mapped"))</f>
        <v/>
      </c>
      <c r="Q6550" s="36">
        <f>IF($B6550="","",IFERROR(VLOOKUP($O6550,Leaders!$A:$B,2,0),"Not Mapped"))</f>
        <v/>
      </c>
      <c r="R6550" s="36">
        <f>IF($B6550="","",IF(COUNTIF(Exclusions!$A:$A,$B6550)&gt;0,"Yes","No"))</f>
        <v/>
      </c>
      <c r="S6550" s="38">
        <f>IF($B6550="","",MIN(1,DAY($A6550)/IF($N6550="Superstore",Settings!$B$5,Settings!$B$4)))</f>
        <v/>
      </c>
      <c r="T6550" s="38">
        <f>IF(OR($B6550="",$G6550="",$S6550=0),"",$G6550/$S6550)</f>
        <v/>
      </c>
      <c r="U6550" s="36">
        <f>IF($T6550="","",IF($T6550&lt;Settings!$B$8,"Critical",IF($T6550&lt;Settings!$B$9,"Semi Critical","Non Critical")))</f>
        <v/>
      </c>
      <c r="V6550" s="28" t="n"/>
      <c r="Z6550">
        <f>IF($B6550="","",IFERROR(VLOOKUP($B6550,'Plan HC for CCA'!$A:$B,2,0),""))</f>
        <v/>
      </c>
      <c r="AA6550">
        <f>IF(OR($B6550="",$Z6550=""),"",IF(N($M6550)&lt;$Z6550,"Delta","No Delta"))</f>
        <v/>
      </c>
      <c r="AB6550">
        <f>IF(OR($B6550="",$Z6550=""),"",MAX(0,$Z6550-N($M6550)))</f>
        <v/>
      </c>
      <c r="AC6550" s="46">
        <f>IF($B6550="","",IFERROR(INDEX('CCA Util %'!$H:$H,MATCH($B6550,'CCA Util %'!$E:$E,0)),""))</f>
        <v/>
      </c>
      <c r="AD6550">
        <f>IF($B6550="","",IFERROR(INDEX('CCA Util %'!$G:$G,MATCH($B6550,'CCA Util %'!$E:$E,0)),""))</f>
        <v/>
      </c>
      <c r="AE6550">
        <f>IF(OR($B6550="",$U6550=""),"",$U6550&amp;" &amp; "&amp;IF(OR($AD6550="",$AD6550=0),"Util NA",$AD6550&amp;" Util"))</f>
        <v/>
      </c>
    </row>
    <row r="6551" ht="15.75" customHeight="1" s="42">
      <c r="A6551" s="41" t="n"/>
      <c r="G6551" s="38" t="n"/>
      <c r="H6551" s="38" t="n"/>
      <c r="I6551" s="38" t="n"/>
      <c r="J6551" s="38" t="n"/>
      <c r="K6551" s="38" t="n"/>
      <c r="L6551" s="38" t="n"/>
      <c r="N6551" s="36">
        <f>IF($B6551="","",IF($C6551="SUPERSTORE","Superstore","DH"))</f>
        <v/>
      </c>
      <c r="O6551" s="36">
        <f>IF($B6551="","",IFERROR(VLOOKUP($B6551,Mapping!$A:$C,2,0),"Not Mapped"))</f>
        <v/>
      </c>
      <c r="P6551" s="36">
        <f>IF($B6551="","",IFERROR(VLOOKUP($B6551,Mapping!$A:$C,3,0),"Not Mapped"))</f>
        <v/>
      </c>
      <c r="Q6551" s="36">
        <f>IF($B6551="","",IFERROR(VLOOKUP($O6551,Leaders!$A:$B,2,0),"Not Mapped"))</f>
        <v/>
      </c>
      <c r="R6551" s="36">
        <f>IF($B6551="","",IF(COUNTIF(Exclusions!$A:$A,$B6551)&gt;0,"Yes","No"))</f>
        <v/>
      </c>
      <c r="S6551" s="38">
        <f>IF($B6551="","",MIN(1,DAY($A6551)/IF($N6551="Superstore",Settings!$B$5,Settings!$B$4)))</f>
        <v/>
      </c>
      <c r="T6551" s="38">
        <f>IF(OR($B6551="",$G6551="",$S6551=0),"",$G6551/$S6551)</f>
        <v/>
      </c>
      <c r="U6551" s="36">
        <f>IF($T6551="","",IF($T6551&lt;Settings!$B$8,"Critical",IF($T6551&lt;Settings!$B$9,"Semi Critical","Non Critical")))</f>
        <v/>
      </c>
      <c r="V6551" s="28" t="n"/>
      <c r="Z6551">
        <f>IF($B6551="","",IFERROR(VLOOKUP($B6551,'Plan HC for CCA'!$A:$B,2,0),""))</f>
        <v/>
      </c>
      <c r="AA6551">
        <f>IF(OR($B6551="",$Z6551=""),"",IF(N($M6551)&lt;$Z6551,"Delta","No Delta"))</f>
        <v/>
      </c>
      <c r="AB6551">
        <f>IF(OR($B6551="",$Z6551=""),"",MAX(0,$Z6551-N($M6551)))</f>
        <v/>
      </c>
      <c r="AC6551" s="46">
        <f>IF($B6551="","",IFERROR(INDEX('CCA Util %'!$H:$H,MATCH($B6551,'CCA Util %'!$E:$E,0)),""))</f>
        <v/>
      </c>
      <c r="AD6551">
        <f>IF($B6551="","",IFERROR(INDEX('CCA Util %'!$G:$G,MATCH($B6551,'CCA Util %'!$E:$E,0)),""))</f>
        <v/>
      </c>
      <c r="AE6551">
        <f>IF(OR($B6551="",$U6551=""),"",$U6551&amp;" &amp; "&amp;IF(OR($AD6551="",$AD6551=0),"Util NA",$AD6551&amp;" Util"))</f>
        <v/>
      </c>
    </row>
    <row r="6552" ht="15.75" customHeight="1" s="42">
      <c r="A6552" s="41" t="n"/>
      <c r="G6552" s="38" t="n"/>
      <c r="H6552" s="38" t="n"/>
      <c r="I6552" s="38" t="n"/>
      <c r="J6552" s="38" t="n"/>
      <c r="K6552" s="38" t="n"/>
      <c r="L6552" s="38" t="n"/>
      <c r="N6552" s="36">
        <f>IF($B6552="","",IF($C6552="SUPERSTORE","Superstore","DH"))</f>
        <v/>
      </c>
      <c r="O6552" s="36">
        <f>IF($B6552="","",IFERROR(VLOOKUP($B6552,Mapping!$A:$C,2,0),"Not Mapped"))</f>
        <v/>
      </c>
      <c r="P6552" s="36">
        <f>IF($B6552="","",IFERROR(VLOOKUP($B6552,Mapping!$A:$C,3,0),"Not Mapped"))</f>
        <v/>
      </c>
      <c r="Q6552" s="36">
        <f>IF($B6552="","",IFERROR(VLOOKUP($O6552,Leaders!$A:$B,2,0),"Not Mapped"))</f>
        <v/>
      </c>
      <c r="R6552" s="36">
        <f>IF($B6552="","",IF(COUNTIF(Exclusions!$A:$A,$B6552)&gt;0,"Yes","No"))</f>
        <v/>
      </c>
      <c r="S6552" s="38">
        <f>IF($B6552="","",MIN(1,DAY($A6552)/IF($N6552="Superstore",Settings!$B$5,Settings!$B$4)))</f>
        <v/>
      </c>
      <c r="T6552" s="38">
        <f>IF(OR($B6552="",$G6552="",$S6552=0),"",$G6552/$S6552)</f>
        <v/>
      </c>
      <c r="U6552" s="36">
        <f>IF($T6552="","",IF($T6552&lt;Settings!$B$8,"Critical",IF($T6552&lt;Settings!$B$9,"Semi Critical","Non Critical")))</f>
        <v/>
      </c>
      <c r="V6552" s="28" t="n"/>
      <c r="Z6552">
        <f>IF($B6552="","",IFERROR(VLOOKUP($B6552,'Plan HC for CCA'!$A:$B,2,0),""))</f>
        <v/>
      </c>
      <c r="AA6552">
        <f>IF(OR($B6552="",$Z6552=""),"",IF(N($M6552)&lt;$Z6552,"Delta","No Delta"))</f>
        <v/>
      </c>
      <c r="AB6552">
        <f>IF(OR($B6552="",$Z6552=""),"",MAX(0,$Z6552-N($M6552)))</f>
        <v/>
      </c>
      <c r="AC6552" s="46">
        <f>IF($B6552="","",IFERROR(INDEX('CCA Util %'!$H:$H,MATCH($B6552,'CCA Util %'!$E:$E,0)),""))</f>
        <v/>
      </c>
      <c r="AD6552">
        <f>IF($B6552="","",IFERROR(INDEX('CCA Util %'!$G:$G,MATCH($B6552,'CCA Util %'!$E:$E,0)),""))</f>
        <v/>
      </c>
      <c r="AE6552">
        <f>IF(OR($B6552="",$U6552=""),"",$U6552&amp;" &amp; "&amp;IF(OR($AD6552="",$AD6552=0),"Util NA",$AD6552&amp;" Util"))</f>
        <v/>
      </c>
    </row>
    <row r="6553" ht="15.75" customHeight="1" s="42">
      <c r="A6553" s="41" t="n"/>
      <c r="G6553" s="38" t="n"/>
      <c r="H6553" s="38" t="n"/>
      <c r="I6553" s="38" t="n"/>
      <c r="J6553" s="38" t="n"/>
      <c r="K6553" s="38" t="n"/>
      <c r="L6553" s="38" t="n"/>
      <c r="N6553" s="36">
        <f>IF($B6553="","",IF($C6553="SUPERSTORE","Superstore","DH"))</f>
        <v/>
      </c>
      <c r="O6553" s="36">
        <f>IF($B6553="","",IFERROR(VLOOKUP($B6553,Mapping!$A:$C,2,0),"Not Mapped"))</f>
        <v/>
      </c>
      <c r="P6553" s="36">
        <f>IF($B6553="","",IFERROR(VLOOKUP($B6553,Mapping!$A:$C,3,0),"Not Mapped"))</f>
        <v/>
      </c>
      <c r="Q6553" s="36">
        <f>IF($B6553="","",IFERROR(VLOOKUP($O6553,Leaders!$A:$B,2,0),"Not Mapped"))</f>
        <v/>
      </c>
      <c r="R6553" s="36">
        <f>IF($B6553="","",IF(COUNTIF(Exclusions!$A:$A,$B6553)&gt;0,"Yes","No"))</f>
        <v/>
      </c>
      <c r="S6553" s="38">
        <f>IF($B6553="","",MIN(1,DAY($A6553)/IF($N6553="Superstore",Settings!$B$5,Settings!$B$4)))</f>
        <v/>
      </c>
      <c r="T6553" s="38">
        <f>IF(OR($B6553="",$G6553="",$S6553=0),"",$G6553/$S6553)</f>
        <v/>
      </c>
      <c r="U6553" s="36">
        <f>IF($T6553="","",IF($T6553&lt;Settings!$B$8,"Critical",IF($T6553&lt;Settings!$B$9,"Semi Critical","Non Critical")))</f>
        <v/>
      </c>
      <c r="V6553" s="28" t="n"/>
      <c r="Z6553">
        <f>IF($B6553="","",IFERROR(VLOOKUP($B6553,'Plan HC for CCA'!$A:$B,2,0),""))</f>
        <v/>
      </c>
      <c r="AA6553">
        <f>IF(OR($B6553="",$Z6553=""),"",IF(N($M6553)&lt;$Z6553,"Delta","No Delta"))</f>
        <v/>
      </c>
      <c r="AB6553">
        <f>IF(OR($B6553="",$Z6553=""),"",MAX(0,$Z6553-N($M6553)))</f>
        <v/>
      </c>
      <c r="AC6553" s="46">
        <f>IF($B6553="","",IFERROR(INDEX('CCA Util %'!$H:$H,MATCH($B6553,'CCA Util %'!$E:$E,0)),""))</f>
        <v/>
      </c>
      <c r="AD6553">
        <f>IF($B6553="","",IFERROR(INDEX('CCA Util %'!$G:$G,MATCH($B6553,'CCA Util %'!$E:$E,0)),""))</f>
        <v/>
      </c>
      <c r="AE6553">
        <f>IF(OR($B6553="",$U6553=""),"",$U6553&amp;" &amp; "&amp;IF(OR($AD6553="",$AD6553=0),"Util NA",$AD6553&amp;" Util"))</f>
        <v/>
      </c>
    </row>
    <row r="6554" ht="15.75" customHeight="1" s="42">
      <c r="A6554" s="41" t="n"/>
      <c r="G6554" s="38" t="n"/>
      <c r="H6554" s="38" t="n"/>
      <c r="I6554" s="38" t="n"/>
      <c r="J6554" s="38" t="n"/>
      <c r="K6554" s="38" t="n"/>
      <c r="L6554" s="38" t="n"/>
      <c r="N6554" s="36">
        <f>IF($B6554="","",IF($C6554="SUPERSTORE","Superstore","DH"))</f>
        <v/>
      </c>
      <c r="O6554" s="36">
        <f>IF($B6554="","",IFERROR(VLOOKUP($B6554,Mapping!$A:$C,2,0),"Not Mapped"))</f>
        <v/>
      </c>
      <c r="P6554" s="36">
        <f>IF($B6554="","",IFERROR(VLOOKUP($B6554,Mapping!$A:$C,3,0),"Not Mapped"))</f>
        <v/>
      </c>
      <c r="Q6554" s="36">
        <f>IF($B6554="","",IFERROR(VLOOKUP($O6554,Leaders!$A:$B,2,0),"Not Mapped"))</f>
        <v/>
      </c>
      <c r="R6554" s="36">
        <f>IF($B6554="","",IF(COUNTIF(Exclusions!$A:$A,$B6554)&gt;0,"Yes","No"))</f>
        <v/>
      </c>
      <c r="S6554" s="38">
        <f>IF($B6554="","",MIN(1,DAY($A6554)/IF($N6554="Superstore",Settings!$B$5,Settings!$B$4)))</f>
        <v/>
      </c>
      <c r="T6554" s="38">
        <f>IF(OR($B6554="",$G6554="",$S6554=0),"",$G6554/$S6554)</f>
        <v/>
      </c>
      <c r="U6554" s="36">
        <f>IF($T6554="","",IF($T6554&lt;Settings!$B$8,"Critical",IF($T6554&lt;Settings!$B$9,"Semi Critical","Non Critical")))</f>
        <v/>
      </c>
      <c r="V6554" s="28" t="n"/>
      <c r="Z6554">
        <f>IF($B6554="","",IFERROR(VLOOKUP($B6554,'Plan HC for CCA'!$A:$B,2,0),""))</f>
        <v/>
      </c>
      <c r="AA6554">
        <f>IF(OR($B6554="",$Z6554=""),"",IF(N($M6554)&lt;$Z6554,"Delta","No Delta"))</f>
        <v/>
      </c>
      <c r="AB6554">
        <f>IF(OR($B6554="",$Z6554=""),"",MAX(0,$Z6554-N($M6554)))</f>
        <v/>
      </c>
      <c r="AC6554" s="46">
        <f>IF($B6554="","",IFERROR(INDEX('CCA Util %'!$H:$H,MATCH($B6554,'CCA Util %'!$E:$E,0)),""))</f>
        <v/>
      </c>
      <c r="AD6554">
        <f>IF($B6554="","",IFERROR(INDEX('CCA Util %'!$G:$G,MATCH($B6554,'CCA Util %'!$E:$E,0)),""))</f>
        <v/>
      </c>
      <c r="AE6554">
        <f>IF(OR($B6554="",$U6554=""),"",$U6554&amp;" &amp; "&amp;IF(OR($AD6554="",$AD6554=0),"Util NA",$AD6554&amp;" Util"))</f>
        <v/>
      </c>
    </row>
    <row r="6555" ht="15.75" customHeight="1" s="42">
      <c r="A6555" s="41" t="n"/>
      <c r="G6555" s="38" t="n"/>
      <c r="H6555" s="38" t="n"/>
      <c r="I6555" s="38" t="n"/>
      <c r="J6555" s="38" t="n"/>
      <c r="K6555" s="38" t="n"/>
      <c r="L6555" s="38" t="n"/>
      <c r="N6555" s="36">
        <f>IF($B6555="","",IF($C6555="SUPERSTORE","Superstore","DH"))</f>
        <v/>
      </c>
      <c r="O6555" s="36">
        <f>IF($B6555="","",IFERROR(VLOOKUP($B6555,Mapping!$A:$C,2,0),"Not Mapped"))</f>
        <v/>
      </c>
      <c r="P6555" s="36">
        <f>IF($B6555="","",IFERROR(VLOOKUP($B6555,Mapping!$A:$C,3,0),"Not Mapped"))</f>
        <v/>
      </c>
      <c r="Q6555" s="36">
        <f>IF($B6555="","",IFERROR(VLOOKUP($O6555,Leaders!$A:$B,2,0),"Not Mapped"))</f>
        <v/>
      </c>
      <c r="R6555" s="36">
        <f>IF($B6555="","",IF(COUNTIF(Exclusions!$A:$A,$B6555)&gt;0,"Yes","No"))</f>
        <v/>
      </c>
      <c r="S6555" s="38">
        <f>IF($B6555="","",MIN(1,DAY($A6555)/IF($N6555="Superstore",Settings!$B$5,Settings!$B$4)))</f>
        <v/>
      </c>
      <c r="T6555" s="38">
        <f>IF(OR($B6555="",$G6555="",$S6555=0),"",$G6555/$S6555)</f>
        <v/>
      </c>
      <c r="U6555" s="36">
        <f>IF($T6555="","",IF($T6555&lt;Settings!$B$8,"Critical",IF($T6555&lt;Settings!$B$9,"Semi Critical","Non Critical")))</f>
        <v/>
      </c>
      <c r="V6555" s="28" t="n"/>
      <c r="Z6555">
        <f>IF($B6555="","",IFERROR(VLOOKUP($B6555,'Plan HC for CCA'!$A:$B,2,0),""))</f>
        <v/>
      </c>
      <c r="AA6555">
        <f>IF(OR($B6555="",$Z6555=""),"",IF(N($M6555)&lt;$Z6555,"Delta","No Delta"))</f>
        <v/>
      </c>
      <c r="AB6555">
        <f>IF(OR($B6555="",$Z6555=""),"",MAX(0,$Z6555-N($M6555)))</f>
        <v/>
      </c>
      <c r="AC6555" s="46">
        <f>IF($B6555="","",IFERROR(INDEX('CCA Util %'!$H:$H,MATCH($B6555,'CCA Util %'!$E:$E,0)),""))</f>
        <v/>
      </c>
      <c r="AD6555">
        <f>IF($B6555="","",IFERROR(INDEX('CCA Util %'!$G:$G,MATCH($B6555,'CCA Util %'!$E:$E,0)),""))</f>
        <v/>
      </c>
      <c r="AE6555">
        <f>IF(OR($B6555="",$U6555=""),"",$U6555&amp;" &amp; "&amp;IF(OR($AD6555="",$AD6555=0),"Util NA",$AD6555&amp;" Util"))</f>
        <v/>
      </c>
    </row>
    <row r="6556" ht="15.75" customHeight="1" s="42">
      <c r="A6556" s="41" t="n"/>
      <c r="G6556" s="38" t="n"/>
      <c r="H6556" s="38" t="n"/>
      <c r="I6556" s="38" t="n"/>
      <c r="J6556" s="38" t="n"/>
      <c r="K6556" s="38" t="n"/>
      <c r="L6556" s="38" t="n"/>
      <c r="N6556" s="36">
        <f>IF($B6556="","",IF($C6556="SUPERSTORE","Superstore","DH"))</f>
        <v/>
      </c>
      <c r="O6556" s="36">
        <f>IF($B6556="","",IFERROR(VLOOKUP($B6556,Mapping!$A:$C,2,0),"Not Mapped"))</f>
        <v/>
      </c>
      <c r="P6556" s="36">
        <f>IF($B6556="","",IFERROR(VLOOKUP($B6556,Mapping!$A:$C,3,0),"Not Mapped"))</f>
        <v/>
      </c>
      <c r="Q6556" s="36">
        <f>IF($B6556="","",IFERROR(VLOOKUP($O6556,Leaders!$A:$B,2,0),"Not Mapped"))</f>
        <v/>
      </c>
      <c r="R6556" s="36">
        <f>IF($B6556="","",IF(COUNTIF(Exclusions!$A:$A,$B6556)&gt;0,"Yes","No"))</f>
        <v/>
      </c>
      <c r="S6556" s="38">
        <f>IF($B6556="","",MIN(1,DAY($A6556)/IF($N6556="Superstore",Settings!$B$5,Settings!$B$4)))</f>
        <v/>
      </c>
      <c r="T6556" s="38">
        <f>IF(OR($B6556="",$G6556="",$S6556=0),"",$G6556/$S6556)</f>
        <v/>
      </c>
      <c r="U6556" s="36">
        <f>IF($T6556="","",IF($T6556&lt;Settings!$B$8,"Critical",IF($T6556&lt;Settings!$B$9,"Semi Critical","Non Critical")))</f>
        <v/>
      </c>
      <c r="V6556" s="28" t="n"/>
      <c r="Z6556">
        <f>IF($B6556="","",IFERROR(VLOOKUP($B6556,'Plan HC for CCA'!$A:$B,2,0),""))</f>
        <v/>
      </c>
      <c r="AA6556">
        <f>IF(OR($B6556="",$Z6556=""),"",IF(N($M6556)&lt;$Z6556,"Delta","No Delta"))</f>
        <v/>
      </c>
      <c r="AB6556">
        <f>IF(OR($B6556="",$Z6556=""),"",MAX(0,$Z6556-N($M6556)))</f>
        <v/>
      </c>
      <c r="AC6556" s="46">
        <f>IF($B6556="","",IFERROR(INDEX('CCA Util %'!$H:$H,MATCH($B6556,'CCA Util %'!$E:$E,0)),""))</f>
        <v/>
      </c>
      <c r="AD6556">
        <f>IF($B6556="","",IFERROR(INDEX('CCA Util %'!$G:$G,MATCH($B6556,'CCA Util %'!$E:$E,0)),""))</f>
        <v/>
      </c>
      <c r="AE6556">
        <f>IF(OR($B6556="",$U6556=""),"",$U6556&amp;" &amp; "&amp;IF(OR($AD6556="",$AD6556=0),"Util NA",$AD6556&amp;" Util"))</f>
        <v/>
      </c>
    </row>
    <row r="6557" ht="15.75" customHeight="1" s="42">
      <c r="A6557" s="41" t="n"/>
      <c r="G6557" s="38" t="n"/>
      <c r="H6557" s="38" t="n"/>
      <c r="I6557" s="38" t="n"/>
      <c r="J6557" s="38" t="n"/>
      <c r="K6557" s="38" t="n"/>
      <c r="L6557" s="38" t="n"/>
      <c r="N6557" s="36">
        <f>IF($B6557="","",IF($C6557="SUPERSTORE","Superstore","DH"))</f>
        <v/>
      </c>
      <c r="O6557" s="36">
        <f>IF($B6557="","",IFERROR(VLOOKUP($B6557,Mapping!$A:$C,2,0),"Not Mapped"))</f>
        <v/>
      </c>
      <c r="P6557" s="36">
        <f>IF($B6557="","",IFERROR(VLOOKUP($B6557,Mapping!$A:$C,3,0),"Not Mapped"))</f>
        <v/>
      </c>
      <c r="Q6557" s="36">
        <f>IF($B6557="","",IFERROR(VLOOKUP($O6557,Leaders!$A:$B,2,0),"Not Mapped"))</f>
        <v/>
      </c>
      <c r="R6557" s="36">
        <f>IF($B6557="","",IF(COUNTIF(Exclusions!$A:$A,$B6557)&gt;0,"Yes","No"))</f>
        <v/>
      </c>
      <c r="S6557" s="38">
        <f>IF($B6557="","",MIN(1,DAY($A6557)/IF($N6557="Superstore",Settings!$B$5,Settings!$B$4)))</f>
        <v/>
      </c>
      <c r="T6557" s="38">
        <f>IF(OR($B6557="",$G6557="",$S6557=0),"",$G6557/$S6557)</f>
        <v/>
      </c>
      <c r="U6557" s="36">
        <f>IF($T6557="","",IF($T6557&lt;Settings!$B$8,"Critical",IF($T6557&lt;Settings!$B$9,"Semi Critical","Non Critical")))</f>
        <v/>
      </c>
      <c r="V6557" s="28" t="n"/>
      <c r="Z6557">
        <f>IF($B6557="","",IFERROR(VLOOKUP($B6557,'Plan HC for CCA'!$A:$B,2,0),""))</f>
        <v/>
      </c>
      <c r="AA6557">
        <f>IF(OR($B6557="",$Z6557=""),"",IF(N($M6557)&lt;$Z6557,"Delta","No Delta"))</f>
        <v/>
      </c>
      <c r="AB6557">
        <f>IF(OR($B6557="",$Z6557=""),"",MAX(0,$Z6557-N($M6557)))</f>
        <v/>
      </c>
      <c r="AC6557" s="46">
        <f>IF($B6557="","",IFERROR(INDEX('CCA Util %'!$H:$H,MATCH($B6557,'CCA Util %'!$E:$E,0)),""))</f>
        <v/>
      </c>
      <c r="AD6557">
        <f>IF($B6557="","",IFERROR(INDEX('CCA Util %'!$G:$G,MATCH($B6557,'CCA Util %'!$E:$E,0)),""))</f>
        <v/>
      </c>
      <c r="AE6557">
        <f>IF(OR($B6557="",$U6557=""),"",$U6557&amp;" &amp; "&amp;IF(OR($AD6557="",$AD6557=0),"Util NA",$AD6557&amp;" Util"))</f>
        <v/>
      </c>
    </row>
    <row r="6558" ht="15.75" customHeight="1" s="42">
      <c r="A6558" s="41" t="n"/>
      <c r="G6558" s="38" t="n"/>
      <c r="H6558" s="38" t="n"/>
      <c r="I6558" s="38" t="n"/>
      <c r="J6558" s="38" t="n"/>
      <c r="K6558" s="38" t="n"/>
      <c r="L6558" s="38" t="n"/>
      <c r="N6558" s="36">
        <f>IF($B6558="","",IF($C6558="SUPERSTORE","Superstore","DH"))</f>
        <v/>
      </c>
      <c r="O6558" s="36">
        <f>IF($B6558="","",IFERROR(VLOOKUP($B6558,Mapping!$A:$C,2,0),"Not Mapped"))</f>
        <v/>
      </c>
      <c r="P6558" s="36">
        <f>IF($B6558="","",IFERROR(VLOOKUP($B6558,Mapping!$A:$C,3,0),"Not Mapped"))</f>
        <v/>
      </c>
      <c r="Q6558" s="36">
        <f>IF($B6558="","",IFERROR(VLOOKUP($O6558,Leaders!$A:$B,2,0),"Not Mapped"))</f>
        <v/>
      </c>
      <c r="R6558" s="36">
        <f>IF($B6558="","",IF(COUNTIF(Exclusions!$A:$A,$B6558)&gt;0,"Yes","No"))</f>
        <v/>
      </c>
      <c r="S6558" s="38">
        <f>IF($B6558="","",MIN(1,DAY($A6558)/IF($N6558="Superstore",Settings!$B$5,Settings!$B$4)))</f>
        <v/>
      </c>
      <c r="T6558" s="38">
        <f>IF(OR($B6558="",$G6558="",$S6558=0),"",$G6558/$S6558)</f>
        <v/>
      </c>
      <c r="U6558" s="36">
        <f>IF($T6558="","",IF($T6558&lt;Settings!$B$8,"Critical",IF($T6558&lt;Settings!$B$9,"Semi Critical","Non Critical")))</f>
        <v/>
      </c>
      <c r="V6558" s="28" t="n"/>
      <c r="Z6558">
        <f>IF($B6558="","",IFERROR(VLOOKUP($B6558,'Plan HC for CCA'!$A:$B,2,0),""))</f>
        <v/>
      </c>
      <c r="AA6558">
        <f>IF(OR($B6558="",$Z6558=""),"",IF(N($M6558)&lt;$Z6558,"Delta","No Delta"))</f>
        <v/>
      </c>
      <c r="AB6558">
        <f>IF(OR($B6558="",$Z6558=""),"",MAX(0,$Z6558-N($M6558)))</f>
        <v/>
      </c>
      <c r="AC6558" s="46">
        <f>IF($B6558="","",IFERROR(INDEX('CCA Util %'!$H:$H,MATCH($B6558,'CCA Util %'!$E:$E,0)),""))</f>
        <v/>
      </c>
      <c r="AD6558">
        <f>IF($B6558="","",IFERROR(INDEX('CCA Util %'!$G:$G,MATCH($B6558,'CCA Util %'!$E:$E,0)),""))</f>
        <v/>
      </c>
      <c r="AE6558">
        <f>IF(OR($B6558="",$U6558=""),"",$U6558&amp;" &amp; "&amp;IF(OR($AD6558="",$AD6558=0),"Util NA",$AD6558&amp;" Util"))</f>
        <v/>
      </c>
    </row>
    <row r="6559" ht="15.75" customHeight="1" s="42">
      <c r="A6559" s="41" t="n"/>
      <c r="G6559" s="38" t="n"/>
      <c r="H6559" s="38" t="n"/>
      <c r="I6559" s="38" t="n"/>
      <c r="J6559" s="38" t="n"/>
      <c r="K6559" s="38" t="n"/>
      <c r="L6559" s="38" t="n"/>
      <c r="N6559" s="36">
        <f>IF($B6559="","",IF($C6559="SUPERSTORE","Superstore","DH"))</f>
        <v/>
      </c>
      <c r="O6559" s="36">
        <f>IF($B6559="","",IFERROR(VLOOKUP($B6559,Mapping!$A:$C,2,0),"Not Mapped"))</f>
        <v/>
      </c>
      <c r="P6559" s="36">
        <f>IF($B6559="","",IFERROR(VLOOKUP($B6559,Mapping!$A:$C,3,0),"Not Mapped"))</f>
        <v/>
      </c>
      <c r="Q6559" s="36">
        <f>IF($B6559="","",IFERROR(VLOOKUP($O6559,Leaders!$A:$B,2,0),"Not Mapped"))</f>
        <v/>
      </c>
      <c r="R6559" s="36">
        <f>IF($B6559="","",IF(COUNTIF(Exclusions!$A:$A,$B6559)&gt;0,"Yes","No"))</f>
        <v/>
      </c>
      <c r="S6559" s="38">
        <f>IF($B6559="","",MIN(1,DAY($A6559)/IF($N6559="Superstore",Settings!$B$5,Settings!$B$4)))</f>
        <v/>
      </c>
      <c r="T6559" s="38">
        <f>IF(OR($B6559="",$G6559="",$S6559=0),"",$G6559/$S6559)</f>
        <v/>
      </c>
      <c r="U6559" s="36">
        <f>IF($T6559="","",IF($T6559&lt;Settings!$B$8,"Critical",IF($T6559&lt;Settings!$B$9,"Semi Critical","Non Critical")))</f>
        <v/>
      </c>
      <c r="V6559" s="28" t="n"/>
      <c r="Z6559">
        <f>IF($B6559="","",IFERROR(VLOOKUP($B6559,'Plan HC for CCA'!$A:$B,2,0),""))</f>
        <v/>
      </c>
      <c r="AA6559">
        <f>IF(OR($B6559="",$Z6559=""),"",IF(N($M6559)&lt;$Z6559,"Delta","No Delta"))</f>
        <v/>
      </c>
      <c r="AB6559">
        <f>IF(OR($B6559="",$Z6559=""),"",MAX(0,$Z6559-N($M6559)))</f>
        <v/>
      </c>
      <c r="AC6559" s="46">
        <f>IF($B6559="","",IFERROR(INDEX('CCA Util %'!$H:$H,MATCH($B6559,'CCA Util %'!$E:$E,0)),""))</f>
        <v/>
      </c>
      <c r="AD6559">
        <f>IF($B6559="","",IFERROR(INDEX('CCA Util %'!$G:$G,MATCH($B6559,'CCA Util %'!$E:$E,0)),""))</f>
        <v/>
      </c>
      <c r="AE6559">
        <f>IF(OR($B6559="",$U6559=""),"",$U6559&amp;" &amp; "&amp;IF(OR($AD6559="",$AD6559=0),"Util NA",$AD6559&amp;" Util"))</f>
        <v/>
      </c>
    </row>
    <row r="6560" ht="15.75" customHeight="1" s="42">
      <c r="A6560" s="41" t="n"/>
      <c r="G6560" s="38" t="n"/>
      <c r="H6560" s="38" t="n"/>
      <c r="I6560" s="38" t="n"/>
      <c r="J6560" s="38" t="n"/>
      <c r="K6560" s="38" t="n"/>
      <c r="L6560" s="38" t="n"/>
      <c r="N6560" s="36">
        <f>IF($B6560="","",IF($C6560="SUPERSTORE","Superstore","DH"))</f>
        <v/>
      </c>
      <c r="O6560" s="36">
        <f>IF($B6560="","",IFERROR(VLOOKUP($B6560,Mapping!$A:$C,2,0),"Not Mapped"))</f>
        <v/>
      </c>
      <c r="P6560" s="36">
        <f>IF($B6560="","",IFERROR(VLOOKUP($B6560,Mapping!$A:$C,3,0),"Not Mapped"))</f>
        <v/>
      </c>
      <c r="Q6560" s="36">
        <f>IF($B6560="","",IFERROR(VLOOKUP($O6560,Leaders!$A:$B,2,0),"Not Mapped"))</f>
        <v/>
      </c>
      <c r="R6560" s="36">
        <f>IF($B6560="","",IF(COUNTIF(Exclusions!$A:$A,$B6560)&gt;0,"Yes","No"))</f>
        <v/>
      </c>
      <c r="S6560" s="38">
        <f>IF($B6560="","",MIN(1,DAY($A6560)/IF($N6560="Superstore",Settings!$B$5,Settings!$B$4)))</f>
        <v/>
      </c>
      <c r="T6560" s="38">
        <f>IF(OR($B6560="",$G6560="",$S6560=0),"",$G6560/$S6560)</f>
        <v/>
      </c>
      <c r="U6560" s="36">
        <f>IF($T6560="","",IF($T6560&lt;Settings!$B$8,"Critical",IF($T6560&lt;Settings!$B$9,"Semi Critical","Non Critical")))</f>
        <v/>
      </c>
      <c r="V6560" s="28" t="n"/>
      <c r="Z6560">
        <f>IF($B6560="","",IFERROR(VLOOKUP($B6560,'Plan HC for CCA'!$A:$B,2,0),""))</f>
        <v/>
      </c>
      <c r="AA6560">
        <f>IF(OR($B6560="",$Z6560=""),"",IF(N($M6560)&lt;$Z6560,"Delta","No Delta"))</f>
        <v/>
      </c>
      <c r="AB6560">
        <f>IF(OR($B6560="",$Z6560=""),"",MAX(0,$Z6560-N($M6560)))</f>
        <v/>
      </c>
      <c r="AC6560" s="46">
        <f>IF($B6560="","",IFERROR(INDEX('CCA Util %'!$H:$H,MATCH($B6560,'CCA Util %'!$E:$E,0)),""))</f>
        <v/>
      </c>
      <c r="AD6560">
        <f>IF($B6560="","",IFERROR(INDEX('CCA Util %'!$G:$G,MATCH($B6560,'CCA Util %'!$E:$E,0)),""))</f>
        <v/>
      </c>
      <c r="AE6560">
        <f>IF(OR($B6560="",$U6560=""),"",$U6560&amp;" &amp; "&amp;IF(OR($AD6560="",$AD6560=0),"Util NA",$AD6560&amp;" Util"))</f>
        <v/>
      </c>
    </row>
    <row r="6561" ht="15.75" customHeight="1" s="42">
      <c r="A6561" s="41" t="n"/>
      <c r="G6561" s="38" t="n"/>
      <c r="H6561" s="38" t="n"/>
      <c r="I6561" s="38" t="n"/>
      <c r="J6561" s="38" t="n"/>
      <c r="K6561" s="38" t="n"/>
      <c r="L6561" s="38" t="n"/>
      <c r="N6561" s="36">
        <f>IF($B6561="","",IF($C6561="SUPERSTORE","Superstore","DH"))</f>
        <v/>
      </c>
      <c r="O6561" s="36">
        <f>IF($B6561="","",IFERROR(VLOOKUP($B6561,Mapping!$A:$C,2,0),"Not Mapped"))</f>
        <v/>
      </c>
      <c r="P6561" s="36">
        <f>IF($B6561="","",IFERROR(VLOOKUP($B6561,Mapping!$A:$C,3,0),"Not Mapped"))</f>
        <v/>
      </c>
      <c r="Q6561" s="36">
        <f>IF($B6561="","",IFERROR(VLOOKUP($O6561,Leaders!$A:$B,2,0),"Not Mapped"))</f>
        <v/>
      </c>
      <c r="R6561" s="36">
        <f>IF($B6561="","",IF(COUNTIF(Exclusions!$A:$A,$B6561)&gt;0,"Yes","No"))</f>
        <v/>
      </c>
      <c r="S6561" s="38">
        <f>IF($B6561="","",MIN(1,DAY($A6561)/IF($N6561="Superstore",Settings!$B$5,Settings!$B$4)))</f>
        <v/>
      </c>
      <c r="T6561" s="38">
        <f>IF(OR($B6561="",$G6561="",$S6561=0),"",$G6561/$S6561)</f>
        <v/>
      </c>
      <c r="U6561" s="36">
        <f>IF($T6561="","",IF($T6561&lt;Settings!$B$8,"Critical",IF($T6561&lt;Settings!$B$9,"Semi Critical","Non Critical")))</f>
        <v/>
      </c>
      <c r="V6561" s="28" t="n"/>
      <c r="Z6561">
        <f>IF($B6561="","",IFERROR(VLOOKUP($B6561,'Plan HC for CCA'!$A:$B,2,0),""))</f>
        <v/>
      </c>
      <c r="AA6561">
        <f>IF(OR($B6561="",$Z6561=""),"",IF(N($M6561)&lt;$Z6561,"Delta","No Delta"))</f>
        <v/>
      </c>
      <c r="AB6561">
        <f>IF(OR($B6561="",$Z6561=""),"",MAX(0,$Z6561-N($M6561)))</f>
        <v/>
      </c>
      <c r="AC6561" s="46">
        <f>IF($B6561="","",IFERROR(INDEX('CCA Util %'!$H:$H,MATCH($B6561,'CCA Util %'!$E:$E,0)),""))</f>
        <v/>
      </c>
      <c r="AD6561">
        <f>IF($B6561="","",IFERROR(INDEX('CCA Util %'!$G:$G,MATCH($B6561,'CCA Util %'!$E:$E,0)),""))</f>
        <v/>
      </c>
      <c r="AE6561">
        <f>IF(OR($B6561="",$U6561=""),"",$U6561&amp;" &amp; "&amp;IF(OR($AD6561="",$AD6561=0),"Util NA",$AD6561&amp;" Util"))</f>
        <v/>
      </c>
    </row>
    <row r="6562" ht="15.75" customHeight="1" s="42">
      <c r="A6562" s="41" t="n"/>
      <c r="G6562" s="38" t="n"/>
      <c r="H6562" s="38" t="n"/>
      <c r="I6562" s="38" t="n"/>
      <c r="J6562" s="38" t="n"/>
      <c r="K6562" s="38" t="n"/>
      <c r="L6562" s="38" t="n"/>
      <c r="N6562" s="36">
        <f>IF($B6562="","",IF($C6562="SUPERSTORE","Superstore","DH"))</f>
        <v/>
      </c>
      <c r="O6562" s="36">
        <f>IF($B6562="","",IFERROR(VLOOKUP($B6562,Mapping!$A:$C,2,0),"Not Mapped"))</f>
        <v/>
      </c>
      <c r="P6562" s="36">
        <f>IF($B6562="","",IFERROR(VLOOKUP($B6562,Mapping!$A:$C,3,0),"Not Mapped"))</f>
        <v/>
      </c>
      <c r="Q6562" s="36">
        <f>IF($B6562="","",IFERROR(VLOOKUP($O6562,Leaders!$A:$B,2,0),"Not Mapped"))</f>
        <v/>
      </c>
      <c r="R6562" s="36">
        <f>IF($B6562="","",IF(COUNTIF(Exclusions!$A:$A,$B6562)&gt;0,"Yes","No"))</f>
        <v/>
      </c>
      <c r="S6562" s="38">
        <f>IF($B6562="","",MIN(1,DAY($A6562)/IF($N6562="Superstore",Settings!$B$5,Settings!$B$4)))</f>
        <v/>
      </c>
      <c r="T6562" s="38">
        <f>IF(OR($B6562="",$G6562="",$S6562=0),"",$G6562/$S6562)</f>
        <v/>
      </c>
      <c r="U6562" s="36">
        <f>IF($T6562="","",IF($T6562&lt;Settings!$B$8,"Critical",IF($T6562&lt;Settings!$B$9,"Semi Critical","Non Critical")))</f>
        <v/>
      </c>
      <c r="V6562" s="28" t="n"/>
      <c r="Z6562">
        <f>IF($B6562="","",IFERROR(VLOOKUP($B6562,'Plan HC for CCA'!$A:$B,2,0),""))</f>
        <v/>
      </c>
      <c r="AA6562">
        <f>IF(OR($B6562="",$Z6562=""),"",IF(N($M6562)&lt;$Z6562,"Delta","No Delta"))</f>
        <v/>
      </c>
      <c r="AB6562">
        <f>IF(OR($B6562="",$Z6562=""),"",MAX(0,$Z6562-N($M6562)))</f>
        <v/>
      </c>
      <c r="AC6562" s="46">
        <f>IF($B6562="","",IFERROR(INDEX('CCA Util %'!$H:$H,MATCH($B6562,'CCA Util %'!$E:$E,0)),""))</f>
        <v/>
      </c>
      <c r="AD6562">
        <f>IF($B6562="","",IFERROR(INDEX('CCA Util %'!$G:$G,MATCH($B6562,'CCA Util %'!$E:$E,0)),""))</f>
        <v/>
      </c>
      <c r="AE6562">
        <f>IF(OR($B6562="",$U6562=""),"",$U6562&amp;" &amp; "&amp;IF(OR($AD6562="",$AD6562=0),"Util NA",$AD6562&amp;" Util"))</f>
        <v/>
      </c>
    </row>
    <row r="6563" ht="15.75" customHeight="1" s="42">
      <c r="A6563" s="41" t="n"/>
      <c r="G6563" s="38" t="n"/>
      <c r="H6563" s="38" t="n"/>
      <c r="I6563" s="38" t="n"/>
      <c r="J6563" s="38" t="n"/>
      <c r="K6563" s="38" t="n"/>
      <c r="L6563" s="38" t="n"/>
      <c r="N6563" s="36">
        <f>IF($B6563="","",IF($C6563="SUPERSTORE","Superstore","DH"))</f>
        <v/>
      </c>
      <c r="O6563" s="36">
        <f>IF($B6563="","",IFERROR(VLOOKUP($B6563,Mapping!$A:$C,2,0),"Not Mapped"))</f>
        <v/>
      </c>
      <c r="P6563" s="36">
        <f>IF($B6563="","",IFERROR(VLOOKUP($B6563,Mapping!$A:$C,3,0),"Not Mapped"))</f>
        <v/>
      </c>
      <c r="Q6563" s="36">
        <f>IF($B6563="","",IFERROR(VLOOKUP($O6563,Leaders!$A:$B,2,0),"Not Mapped"))</f>
        <v/>
      </c>
      <c r="R6563" s="36">
        <f>IF($B6563="","",IF(COUNTIF(Exclusions!$A:$A,$B6563)&gt;0,"Yes","No"))</f>
        <v/>
      </c>
      <c r="S6563" s="38">
        <f>IF($B6563="","",MIN(1,DAY($A6563)/IF($N6563="Superstore",Settings!$B$5,Settings!$B$4)))</f>
        <v/>
      </c>
      <c r="T6563" s="38">
        <f>IF(OR($B6563="",$G6563="",$S6563=0),"",$G6563/$S6563)</f>
        <v/>
      </c>
      <c r="U6563" s="36">
        <f>IF($T6563="","",IF($T6563&lt;Settings!$B$8,"Critical",IF($T6563&lt;Settings!$B$9,"Semi Critical","Non Critical")))</f>
        <v/>
      </c>
      <c r="V6563" s="28" t="n"/>
      <c r="Z6563">
        <f>IF($B6563="","",IFERROR(VLOOKUP($B6563,'Plan HC for CCA'!$A:$B,2,0),""))</f>
        <v/>
      </c>
      <c r="AA6563">
        <f>IF(OR($B6563="",$Z6563=""),"",IF(N($M6563)&lt;$Z6563,"Delta","No Delta"))</f>
        <v/>
      </c>
      <c r="AB6563">
        <f>IF(OR($B6563="",$Z6563=""),"",MAX(0,$Z6563-N($M6563)))</f>
        <v/>
      </c>
      <c r="AC6563" s="46">
        <f>IF($B6563="","",IFERROR(INDEX('CCA Util %'!$H:$H,MATCH($B6563,'CCA Util %'!$E:$E,0)),""))</f>
        <v/>
      </c>
      <c r="AD6563">
        <f>IF($B6563="","",IFERROR(INDEX('CCA Util %'!$G:$G,MATCH($B6563,'CCA Util %'!$E:$E,0)),""))</f>
        <v/>
      </c>
      <c r="AE6563">
        <f>IF(OR($B6563="",$U6563=""),"",$U6563&amp;" &amp; "&amp;IF(OR($AD6563="",$AD6563=0),"Util NA",$AD6563&amp;" Util"))</f>
        <v/>
      </c>
    </row>
    <row r="6564" ht="15.75" customHeight="1" s="42">
      <c r="A6564" s="41" t="n"/>
      <c r="G6564" s="38" t="n"/>
      <c r="H6564" s="38" t="n"/>
      <c r="I6564" s="38" t="n"/>
      <c r="J6564" s="38" t="n"/>
      <c r="K6564" s="38" t="n"/>
      <c r="L6564" s="38" t="n"/>
      <c r="N6564" s="36">
        <f>IF($B6564="","",IF($C6564="SUPERSTORE","Superstore","DH"))</f>
        <v/>
      </c>
      <c r="O6564" s="36">
        <f>IF($B6564="","",IFERROR(VLOOKUP($B6564,Mapping!$A:$C,2,0),"Not Mapped"))</f>
        <v/>
      </c>
      <c r="P6564" s="36">
        <f>IF($B6564="","",IFERROR(VLOOKUP($B6564,Mapping!$A:$C,3,0),"Not Mapped"))</f>
        <v/>
      </c>
      <c r="Q6564" s="36">
        <f>IF($B6564="","",IFERROR(VLOOKUP($O6564,Leaders!$A:$B,2,0),"Not Mapped"))</f>
        <v/>
      </c>
      <c r="R6564" s="36">
        <f>IF($B6564="","",IF(COUNTIF(Exclusions!$A:$A,$B6564)&gt;0,"Yes","No"))</f>
        <v/>
      </c>
      <c r="S6564" s="38">
        <f>IF($B6564="","",MIN(1,DAY($A6564)/IF($N6564="Superstore",Settings!$B$5,Settings!$B$4)))</f>
        <v/>
      </c>
      <c r="T6564" s="38">
        <f>IF(OR($B6564="",$G6564="",$S6564=0),"",$G6564/$S6564)</f>
        <v/>
      </c>
      <c r="U6564" s="36">
        <f>IF($T6564="","",IF($T6564&lt;Settings!$B$8,"Critical",IF($T6564&lt;Settings!$B$9,"Semi Critical","Non Critical")))</f>
        <v/>
      </c>
      <c r="V6564" s="28" t="n"/>
      <c r="Z6564">
        <f>IF($B6564="","",IFERROR(VLOOKUP($B6564,'Plan HC for CCA'!$A:$B,2,0),""))</f>
        <v/>
      </c>
      <c r="AA6564">
        <f>IF(OR($B6564="",$Z6564=""),"",IF(N($M6564)&lt;$Z6564,"Delta","No Delta"))</f>
        <v/>
      </c>
      <c r="AB6564">
        <f>IF(OR($B6564="",$Z6564=""),"",MAX(0,$Z6564-N($M6564)))</f>
        <v/>
      </c>
      <c r="AC6564" s="46">
        <f>IF($B6564="","",IFERROR(INDEX('CCA Util %'!$H:$H,MATCH($B6564,'CCA Util %'!$E:$E,0)),""))</f>
        <v/>
      </c>
      <c r="AD6564">
        <f>IF($B6564="","",IFERROR(INDEX('CCA Util %'!$G:$G,MATCH($B6564,'CCA Util %'!$E:$E,0)),""))</f>
        <v/>
      </c>
      <c r="AE6564">
        <f>IF(OR($B6564="",$U6564=""),"",$U6564&amp;" &amp; "&amp;IF(OR($AD6564="",$AD6564=0),"Util NA",$AD6564&amp;" Util"))</f>
        <v/>
      </c>
    </row>
    <row r="6565" ht="15.75" customHeight="1" s="42">
      <c r="A6565" s="41" t="n"/>
      <c r="G6565" s="38" t="n"/>
      <c r="H6565" s="38" t="n"/>
      <c r="I6565" s="38" t="n"/>
      <c r="J6565" s="38" t="n"/>
      <c r="K6565" s="38" t="n"/>
      <c r="L6565" s="38" t="n"/>
      <c r="N6565" s="36">
        <f>IF($B6565="","",IF($C6565="SUPERSTORE","Superstore","DH"))</f>
        <v/>
      </c>
      <c r="O6565" s="36">
        <f>IF($B6565="","",IFERROR(VLOOKUP($B6565,Mapping!$A:$C,2,0),"Not Mapped"))</f>
        <v/>
      </c>
      <c r="P6565" s="36">
        <f>IF($B6565="","",IFERROR(VLOOKUP($B6565,Mapping!$A:$C,3,0),"Not Mapped"))</f>
        <v/>
      </c>
      <c r="Q6565" s="36">
        <f>IF($B6565="","",IFERROR(VLOOKUP($O6565,Leaders!$A:$B,2,0),"Not Mapped"))</f>
        <v/>
      </c>
      <c r="R6565" s="36">
        <f>IF($B6565="","",IF(COUNTIF(Exclusions!$A:$A,$B6565)&gt;0,"Yes","No"))</f>
        <v/>
      </c>
      <c r="S6565" s="38">
        <f>IF($B6565="","",MIN(1,DAY($A6565)/IF($N6565="Superstore",Settings!$B$5,Settings!$B$4)))</f>
        <v/>
      </c>
      <c r="T6565" s="38">
        <f>IF(OR($B6565="",$G6565="",$S6565=0),"",$G6565/$S6565)</f>
        <v/>
      </c>
      <c r="U6565" s="36">
        <f>IF($T6565="","",IF($T6565&lt;Settings!$B$8,"Critical",IF($T6565&lt;Settings!$B$9,"Semi Critical","Non Critical")))</f>
        <v/>
      </c>
      <c r="V6565" s="28" t="n"/>
      <c r="Z6565">
        <f>IF($B6565="","",IFERROR(VLOOKUP($B6565,'Plan HC for CCA'!$A:$B,2,0),""))</f>
        <v/>
      </c>
      <c r="AA6565">
        <f>IF(OR($B6565="",$Z6565=""),"",IF(N($M6565)&lt;$Z6565,"Delta","No Delta"))</f>
        <v/>
      </c>
      <c r="AB6565">
        <f>IF(OR($B6565="",$Z6565=""),"",MAX(0,$Z6565-N($M6565)))</f>
        <v/>
      </c>
      <c r="AC6565" s="46">
        <f>IF($B6565="","",IFERROR(INDEX('CCA Util %'!$H:$H,MATCH($B6565,'CCA Util %'!$E:$E,0)),""))</f>
        <v/>
      </c>
      <c r="AD6565">
        <f>IF($B6565="","",IFERROR(INDEX('CCA Util %'!$G:$G,MATCH($B6565,'CCA Util %'!$E:$E,0)),""))</f>
        <v/>
      </c>
      <c r="AE6565">
        <f>IF(OR($B6565="",$U6565=""),"",$U6565&amp;" &amp; "&amp;IF(OR($AD6565="",$AD6565=0),"Util NA",$AD6565&amp;" Util"))</f>
        <v/>
      </c>
    </row>
    <row r="6566" ht="15.75" customHeight="1" s="42">
      <c r="A6566" s="41" t="n"/>
      <c r="G6566" s="38" t="n"/>
      <c r="H6566" s="38" t="n"/>
      <c r="I6566" s="38" t="n"/>
      <c r="J6566" s="38" t="n"/>
      <c r="K6566" s="38" t="n"/>
      <c r="L6566" s="38" t="n"/>
      <c r="N6566" s="36">
        <f>IF($B6566="","",IF($C6566="SUPERSTORE","Superstore","DH"))</f>
        <v/>
      </c>
      <c r="O6566" s="36">
        <f>IF($B6566="","",IFERROR(VLOOKUP($B6566,Mapping!$A:$C,2,0),"Not Mapped"))</f>
        <v/>
      </c>
      <c r="P6566" s="36">
        <f>IF($B6566="","",IFERROR(VLOOKUP($B6566,Mapping!$A:$C,3,0),"Not Mapped"))</f>
        <v/>
      </c>
      <c r="Q6566" s="36">
        <f>IF($B6566="","",IFERROR(VLOOKUP($O6566,Leaders!$A:$B,2,0),"Not Mapped"))</f>
        <v/>
      </c>
      <c r="R6566" s="36">
        <f>IF($B6566="","",IF(COUNTIF(Exclusions!$A:$A,$B6566)&gt;0,"Yes","No"))</f>
        <v/>
      </c>
      <c r="S6566" s="38">
        <f>IF($B6566="","",MIN(1,DAY($A6566)/IF($N6566="Superstore",Settings!$B$5,Settings!$B$4)))</f>
        <v/>
      </c>
      <c r="T6566" s="38">
        <f>IF(OR($B6566="",$G6566="",$S6566=0),"",$G6566/$S6566)</f>
        <v/>
      </c>
      <c r="U6566" s="36">
        <f>IF($T6566="","",IF($T6566&lt;Settings!$B$8,"Critical",IF($T6566&lt;Settings!$B$9,"Semi Critical","Non Critical")))</f>
        <v/>
      </c>
      <c r="V6566" s="28" t="n"/>
      <c r="Z6566">
        <f>IF($B6566="","",IFERROR(VLOOKUP($B6566,'Plan HC for CCA'!$A:$B,2,0),""))</f>
        <v/>
      </c>
      <c r="AA6566">
        <f>IF(OR($B6566="",$Z6566=""),"",IF(N($M6566)&lt;$Z6566,"Delta","No Delta"))</f>
        <v/>
      </c>
      <c r="AB6566">
        <f>IF(OR($B6566="",$Z6566=""),"",MAX(0,$Z6566-N($M6566)))</f>
        <v/>
      </c>
      <c r="AC6566" s="46">
        <f>IF($B6566="","",IFERROR(INDEX('CCA Util %'!$H:$H,MATCH($B6566,'CCA Util %'!$E:$E,0)),""))</f>
        <v/>
      </c>
      <c r="AD6566">
        <f>IF($B6566="","",IFERROR(INDEX('CCA Util %'!$G:$G,MATCH($B6566,'CCA Util %'!$E:$E,0)),""))</f>
        <v/>
      </c>
      <c r="AE6566">
        <f>IF(OR($B6566="",$U6566=""),"",$U6566&amp;" &amp; "&amp;IF(OR($AD6566="",$AD6566=0),"Util NA",$AD6566&amp;" Util"))</f>
        <v/>
      </c>
    </row>
    <row r="6567" ht="15.75" customHeight="1" s="42">
      <c r="A6567" s="41" t="n"/>
      <c r="G6567" s="38" t="n"/>
      <c r="H6567" s="38" t="n"/>
      <c r="I6567" s="38" t="n"/>
      <c r="J6567" s="38" t="n"/>
      <c r="K6567" s="38" t="n"/>
      <c r="L6567" s="38" t="n"/>
      <c r="N6567" s="36">
        <f>IF($B6567="","",IF($C6567="SUPERSTORE","Superstore","DH"))</f>
        <v/>
      </c>
      <c r="O6567" s="36">
        <f>IF($B6567="","",IFERROR(VLOOKUP($B6567,Mapping!$A:$C,2,0),"Not Mapped"))</f>
        <v/>
      </c>
      <c r="P6567" s="36">
        <f>IF($B6567="","",IFERROR(VLOOKUP($B6567,Mapping!$A:$C,3,0),"Not Mapped"))</f>
        <v/>
      </c>
      <c r="Q6567" s="36">
        <f>IF($B6567="","",IFERROR(VLOOKUP($O6567,Leaders!$A:$B,2,0),"Not Mapped"))</f>
        <v/>
      </c>
      <c r="R6567" s="36">
        <f>IF($B6567="","",IF(COUNTIF(Exclusions!$A:$A,$B6567)&gt;0,"Yes","No"))</f>
        <v/>
      </c>
      <c r="S6567" s="38">
        <f>IF($B6567="","",MIN(1,DAY($A6567)/IF($N6567="Superstore",Settings!$B$5,Settings!$B$4)))</f>
        <v/>
      </c>
      <c r="T6567" s="38">
        <f>IF(OR($B6567="",$G6567="",$S6567=0),"",$G6567/$S6567)</f>
        <v/>
      </c>
      <c r="U6567" s="36">
        <f>IF($T6567="","",IF($T6567&lt;Settings!$B$8,"Critical",IF($T6567&lt;Settings!$B$9,"Semi Critical","Non Critical")))</f>
        <v/>
      </c>
      <c r="V6567" s="28" t="n"/>
      <c r="Z6567">
        <f>IF($B6567="","",IFERROR(VLOOKUP($B6567,'Plan HC for CCA'!$A:$B,2,0),""))</f>
        <v/>
      </c>
      <c r="AA6567">
        <f>IF(OR($B6567="",$Z6567=""),"",IF(N($M6567)&lt;$Z6567,"Delta","No Delta"))</f>
        <v/>
      </c>
      <c r="AB6567">
        <f>IF(OR($B6567="",$Z6567=""),"",MAX(0,$Z6567-N($M6567)))</f>
        <v/>
      </c>
      <c r="AC6567" s="46">
        <f>IF($B6567="","",IFERROR(INDEX('CCA Util %'!$H:$H,MATCH($B6567,'CCA Util %'!$E:$E,0)),""))</f>
        <v/>
      </c>
      <c r="AD6567">
        <f>IF($B6567="","",IFERROR(INDEX('CCA Util %'!$G:$G,MATCH($B6567,'CCA Util %'!$E:$E,0)),""))</f>
        <v/>
      </c>
      <c r="AE6567">
        <f>IF(OR($B6567="",$U6567=""),"",$U6567&amp;" &amp; "&amp;IF(OR($AD6567="",$AD6567=0),"Util NA",$AD6567&amp;" Util"))</f>
        <v/>
      </c>
    </row>
    <row r="6568" ht="15.75" customHeight="1" s="42">
      <c r="A6568" s="41" t="n"/>
      <c r="G6568" s="38" t="n"/>
      <c r="H6568" s="38" t="n"/>
      <c r="I6568" s="38" t="n"/>
      <c r="J6568" s="38" t="n"/>
      <c r="K6568" s="38" t="n"/>
      <c r="L6568" s="38" t="n"/>
      <c r="N6568" s="36">
        <f>IF($B6568="","",IF($C6568="SUPERSTORE","Superstore","DH"))</f>
        <v/>
      </c>
      <c r="O6568" s="36">
        <f>IF($B6568="","",IFERROR(VLOOKUP($B6568,Mapping!$A:$C,2,0),"Not Mapped"))</f>
        <v/>
      </c>
      <c r="P6568" s="36">
        <f>IF($B6568="","",IFERROR(VLOOKUP($B6568,Mapping!$A:$C,3,0),"Not Mapped"))</f>
        <v/>
      </c>
      <c r="Q6568" s="36">
        <f>IF($B6568="","",IFERROR(VLOOKUP($O6568,Leaders!$A:$B,2,0),"Not Mapped"))</f>
        <v/>
      </c>
      <c r="R6568" s="36">
        <f>IF($B6568="","",IF(COUNTIF(Exclusions!$A:$A,$B6568)&gt;0,"Yes","No"))</f>
        <v/>
      </c>
      <c r="S6568" s="38">
        <f>IF($B6568="","",MIN(1,DAY($A6568)/IF($N6568="Superstore",Settings!$B$5,Settings!$B$4)))</f>
        <v/>
      </c>
      <c r="T6568" s="38">
        <f>IF(OR($B6568="",$G6568="",$S6568=0),"",$G6568/$S6568)</f>
        <v/>
      </c>
      <c r="U6568" s="36">
        <f>IF($T6568="","",IF($T6568&lt;Settings!$B$8,"Critical",IF($T6568&lt;Settings!$B$9,"Semi Critical","Non Critical")))</f>
        <v/>
      </c>
      <c r="V6568" s="28" t="n"/>
      <c r="Z6568">
        <f>IF($B6568="","",IFERROR(VLOOKUP($B6568,'Plan HC for CCA'!$A:$B,2,0),""))</f>
        <v/>
      </c>
      <c r="AA6568">
        <f>IF(OR($B6568="",$Z6568=""),"",IF(N($M6568)&lt;$Z6568,"Delta","No Delta"))</f>
        <v/>
      </c>
      <c r="AB6568">
        <f>IF(OR($B6568="",$Z6568=""),"",MAX(0,$Z6568-N($M6568)))</f>
        <v/>
      </c>
      <c r="AC6568" s="46">
        <f>IF($B6568="","",IFERROR(INDEX('CCA Util %'!$H:$H,MATCH($B6568,'CCA Util %'!$E:$E,0)),""))</f>
        <v/>
      </c>
      <c r="AD6568">
        <f>IF($B6568="","",IFERROR(INDEX('CCA Util %'!$G:$G,MATCH($B6568,'CCA Util %'!$E:$E,0)),""))</f>
        <v/>
      </c>
      <c r="AE6568">
        <f>IF(OR($B6568="",$U6568=""),"",$U6568&amp;" &amp; "&amp;IF(OR($AD6568="",$AD6568=0),"Util NA",$AD6568&amp;" Util"))</f>
        <v/>
      </c>
    </row>
    <row r="6569" ht="15.75" customHeight="1" s="42">
      <c r="A6569" s="41" t="n"/>
      <c r="G6569" s="38" t="n"/>
      <c r="H6569" s="38" t="n"/>
      <c r="I6569" s="38" t="n"/>
      <c r="J6569" s="38" t="n"/>
      <c r="K6569" s="38" t="n"/>
      <c r="L6569" s="38" t="n"/>
      <c r="N6569" s="36">
        <f>IF($B6569="","",IF($C6569="SUPERSTORE","Superstore","DH"))</f>
        <v/>
      </c>
      <c r="O6569" s="36">
        <f>IF($B6569="","",IFERROR(VLOOKUP($B6569,Mapping!$A:$C,2,0),"Not Mapped"))</f>
        <v/>
      </c>
      <c r="P6569" s="36">
        <f>IF($B6569="","",IFERROR(VLOOKUP($B6569,Mapping!$A:$C,3,0),"Not Mapped"))</f>
        <v/>
      </c>
      <c r="Q6569" s="36">
        <f>IF($B6569="","",IFERROR(VLOOKUP($O6569,Leaders!$A:$B,2,0),"Not Mapped"))</f>
        <v/>
      </c>
      <c r="R6569" s="36">
        <f>IF($B6569="","",IF(COUNTIF(Exclusions!$A:$A,$B6569)&gt;0,"Yes","No"))</f>
        <v/>
      </c>
      <c r="S6569" s="38">
        <f>IF($B6569="","",MIN(1,DAY($A6569)/IF($N6569="Superstore",Settings!$B$5,Settings!$B$4)))</f>
        <v/>
      </c>
      <c r="T6569" s="38">
        <f>IF(OR($B6569="",$G6569="",$S6569=0),"",$G6569/$S6569)</f>
        <v/>
      </c>
      <c r="U6569" s="36">
        <f>IF($T6569="","",IF($T6569&lt;Settings!$B$8,"Critical",IF($T6569&lt;Settings!$B$9,"Semi Critical","Non Critical")))</f>
        <v/>
      </c>
      <c r="V6569" s="28" t="n"/>
      <c r="Z6569">
        <f>IF($B6569="","",IFERROR(VLOOKUP($B6569,'Plan HC for CCA'!$A:$B,2,0),""))</f>
        <v/>
      </c>
      <c r="AA6569">
        <f>IF(OR($B6569="",$Z6569=""),"",IF(N($M6569)&lt;$Z6569,"Delta","No Delta"))</f>
        <v/>
      </c>
      <c r="AB6569">
        <f>IF(OR($B6569="",$Z6569=""),"",MAX(0,$Z6569-N($M6569)))</f>
        <v/>
      </c>
      <c r="AC6569" s="46">
        <f>IF($B6569="","",IFERROR(INDEX('CCA Util %'!$H:$H,MATCH($B6569,'CCA Util %'!$E:$E,0)),""))</f>
        <v/>
      </c>
      <c r="AD6569">
        <f>IF($B6569="","",IFERROR(INDEX('CCA Util %'!$G:$G,MATCH($B6569,'CCA Util %'!$E:$E,0)),""))</f>
        <v/>
      </c>
      <c r="AE6569">
        <f>IF(OR($B6569="",$U6569=""),"",$U6569&amp;" &amp; "&amp;IF(OR($AD6569="",$AD6569=0),"Util NA",$AD6569&amp;" Util"))</f>
        <v/>
      </c>
    </row>
    <row r="6570" ht="15.75" customHeight="1" s="42">
      <c r="A6570" s="41" t="n"/>
      <c r="G6570" s="38" t="n"/>
      <c r="H6570" s="38" t="n"/>
      <c r="I6570" s="38" t="n"/>
      <c r="J6570" s="38" t="n"/>
      <c r="K6570" s="38" t="n"/>
      <c r="L6570" s="38" t="n"/>
      <c r="N6570" s="36">
        <f>IF($B6570="","",IF($C6570="SUPERSTORE","Superstore","DH"))</f>
        <v/>
      </c>
      <c r="O6570" s="36">
        <f>IF($B6570="","",IFERROR(VLOOKUP($B6570,Mapping!$A:$C,2,0),"Not Mapped"))</f>
        <v/>
      </c>
      <c r="P6570" s="36">
        <f>IF($B6570="","",IFERROR(VLOOKUP($B6570,Mapping!$A:$C,3,0),"Not Mapped"))</f>
        <v/>
      </c>
      <c r="Q6570" s="36">
        <f>IF($B6570="","",IFERROR(VLOOKUP($O6570,Leaders!$A:$B,2,0),"Not Mapped"))</f>
        <v/>
      </c>
      <c r="R6570" s="36">
        <f>IF($B6570="","",IF(COUNTIF(Exclusions!$A:$A,$B6570)&gt;0,"Yes","No"))</f>
        <v/>
      </c>
      <c r="S6570" s="38">
        <f>IF($B6570="","",MIN(1,DAY($A6570)/IF($N6570="Superstore",Settings!$B$5,Settings!$B$4)))</f>
        <v/>
      </c>
      <c r="T6570" s="38">
        <f>IF(OR($B6570="",$G6570="",$S6570=0),"",$G6570/$S6570)</f>
        <v/>
      </c>
      <c r="U6570" s="36">
        <f>IF($T6570="","",IF($T6570&lt;Settings!$B$8,"Critical",IF($T6570&lt;Settings!$B$9,"Semi Critical","Non Critical")))</f>
        <v/>
      </c>
      <c r="V6570" s="28" t="n"/>
      <c r="Z6570">
        <f>IF($B6570="","",IFERROR(VLOOKUP($B6570,'Plan HC for CCA'!$A:$B,2,0),""))</f>
        <v/>
      </c>
      <c r="AA6570">
        <f>IF(OR($B6570="",$Z6570=""),"",IF(N($M6570)&lt;$Z6570,"Delta","No Delta"))</f>
        <v/>
      </c>
      <c r="AB6570">
        <f>IF(OR($B6570="",$Z6570=""),"",MAX(0,$Z6570-N($M6570)))</f>
        <v/>
      </c>
      <c r="AC6570" s="46">
        <f>IF($B6570="","",IFERROR(INDEX('CCA Util %'!$H:$H,MATCH($B6570,'CCA Util %'!$E:$E,0)),""))</f>
        <v/>
      </c>
      <c r="AD6570">
        <f>IF($B6570="","",IFERROR(INDEX('CCA Util %'!$G:$G,MATCH($B6570,'CCA Util %'!$E:$E,0)),""))</f>
        <v/>
      </c>
      <c r="AE6570">
        <f>IF(OR($B6570="",$U6570=""),"",$U6570&amp;" &amp; "&amp;IF(OR($AD6570="",$AD6570=0),"Util NA",$AD6570&amp;" Util"))</f>
        <v/>
      </c>
    </row>
    <row r="6571" ht="15.75" customHeight="1" s="42">
      <c r="A6571" s="41" t="n"/>
      <c r="G6571" s="38" t="n"/>
      <c r="H6571" s="38" t="n"/>
      <c r="I6571" s="38" t="n"/>
      <c r="J6571" s="38" t="n"/>
      <c r="K6571" s="38" t="n"/>
      <c r="L6571" s="38" t="n"/>
      <c r="N6571" s="36">
        <f>IF($B6571="","",IF($C6571="SUPERSTORE","Superstore","DH"))</f>
        <v/>
      </c>
      <c r="O6571" s="36">
        <f>IF($B6571="","",IFERROR(VLOOKUP($B6571,Mapping!$A:$C,2,0),"Not Mapped"))</f>
        <v/>
      </c>
      <c r="P6571" s="36">
        <f>IF($B6571="","",IFERROR(VLOOKUP($B6571,Mapping!$A:$C,3,0),"Not Mapped"))</f>
        <v/>
      </c>
      <c r="Q6571" s="36">
        <f>IF($B6571="","",IFERROR(VLOOKUP($O6571,Leaders!$A:$B,2,0),"Not Mapped"))</f>
        <v/>
      </c>
      <c r="R6571" s="36">
        <f>IF($B6571="","",IF(COUNTIF(Exclusions!$A:$A,$B6571)&gt;0,"Yes","No"))</f>
        <v/>
      </c>
      <c r="S6571" s="38">
        <f>IF($B6571="","",MIN(1,DAY($A6571)/IF($N6571="Superstore",Settings!$B$5,Settings!$B$4)))</f>
        <v/>
      </c>
      <c r="T6571" s="38">
        <f>IF(OR($B6571="",$G6571="",$S6571=0),"",$G6571/$S6571)</f>
        <v/>
      </c>
      <c r="U6571" s="36">
        <f>IF($T6571="","",IF($T6571&lt;Settings!$B$8,"Critical",IF($T6571&lt;Settings!$B$9,"Semi Critical","Non Critical")))</f>
        <v/>
      </c>
      <c r="V6571" s="28" t="n"/>
      <c r="Z6571">
        <f>IF($B6571="","",IFERROR(VLOOKUP($B6571,'Plan HC for CCA'!$A:$B,2,0),""))</f>
        <v/>
      </c>
      <c r="AA6571">
        <f>IF(OR($B6571="",$Z6571=""),"",IF(N($M6571)&lt;$Z6571,"Delta","No Delta"))</f>
        <v/>
      </c>
      <c r="AB6571">
        <f>IF(OR($B6571="",$Z6571=""),"",MAX(0,$Z6571-N($M6571)))</f>
        <v/>
      </c>
      <c r="AC6571" s="46">
        <f>IF($B6571="","",IFERROR(INDEX('CCA Util %'!$H:$H,MATCH($B6571,'CCA Util %'!$E:$E,0)),""))</f>
        <v/>
      </c>
      <c r="AD6571">
        <f>IF($B6571="","",IFERROR(INDEX('CCA Util %'!$G:$G,MATCH($B6571,'CCA Util %'!$E:$E,0)),""))</f>
        <v/>
      </c>
      <c r="AE6571">
        <f>IF(OR($B6571="",$U6571=""),"",$U6571&amp;" &amp; "&amp;IF(OR($AD6571="",$AD6571=0),"Util NA",$AD6571&amp;" Util"))</f>
        <v/>
      </c>
    </row>
    <row r="6572" ht="15.75" customHeight="1" s="42">
      <c r="A6572" s="41" t="n"/>
      <c r="G6572" s="38" t="n"/>
      <c r="H6572" s="38" t="n"/>
      <c r="I6572" s="38" t="n"/>
      <c r="J6572" s="38" t="n"/>
      <c r="K6572" s="38" t="n"/>
      <c r="L6572" s="38" t="n"/>
      <c r="N6572" s="36">
        <f>IF($B6572="","",IF($C6572="SUPERSTORE","Superstore","DH"))</f>
        <v/>
      </c>
      <c r="O6572" s="36">
        <f>IF($B6572="","",IFERROR(VLOOKUP($B6572,Mapping!$A:$C,2,0),"Not Mapped"))</f>
        <v/>
      </c>
      <c r="P6572" s="36">
        <f>IF($B6572="","",IFERROR(VLOOKUP($B6572,Mapping!$A:$C,3,0),"Not Mapped"))</f>
        <v/>
      </c>
      <c r="Q6572" s="36">
        <f>IF($B6572="","",IFERROR(VLOOKUP($O6572,Leaders!$A:$B,2,0),"Not Mapped"))</f>
        <v/>
      </c>
      <c r="R6572" s="36">
        <f>IF($B6572="","",IF(COUNTIF(Exclusions!$A:$A,$B6572)&gt;0,"Yes","No"))</f>
        <v/>
      </c>
      <c r="S6572" s="38">
        <f>IF($B6572="","",MIN(1,DAY($A6572)/IF($N6572="Superstore",Settings!$B$5,Settings!$B$4)))</f>
        <v/>
      </c>
      <c r="T6572" s="38">
        <f>IF(OR($B6572="",$G6572="",$S6572=0),"",$G6572/$S6572)</f>
        <v/>
      </c>
      <c r="U6572" s="36">
        <f>IF($T6572="","",IF($T6572&lt;Settings!$B$8,"Critical",IF($T6572&lt;Settings!$B$9,"Semi Critical","Non Critical")))</f>
        <v/>
      </c>
      <c r="V6572" s="28" t="n"/>
      <c r="Z6572">
        <f>IF($B6572="","",IFERROR(VLOOKUP($B6572,'Plan HC for CCA'!$A:$B,2,0),""))</f>
        <v/>
      </c>
      <c r="AA6572">
        <f>IF(OR($B6572="",$Z6572=""),"",IF(N($M6572)&lt;$Z6572,"Delta","No Delta"))</f>
        <v/>
      </c>
      <c r="AB6572">
        <f>IF(OR($B6572="",$Z6572=""),"",MAX(0,$Z6572-N($M6572)))</f>
        <v/>
      </c>
      <c r="AC6572" s="46">
        <f>IF($B6572="","",IFERROR(INDEX('CCA Util %'!$H:$H,MATCH($B6572,'CCA Util %'!$E:$E,0)),""))</f>
        <v/>
      </c>
      <c r="AD6572">
        <f>IF($B6572="","",IFERROR(INDEX('CCA Util %'!$G:$G,MATCH($B6572,'CCA Util %'!$E:$E,0)),""))</f>
        <v/>
      </c>
      <c r="AE6572">
        <f>IF(OR($B6572="",$U6572=""),"",$U6572&amp;" &amp; "&amp;IF(OR($AD6572="",$AD6572=0),"Util NA",$AD6572&amp;" Util"))</f>
        <v/>
      </c>
    </row>
    <row r="6573" ht="15.75" customHeight="1" s="42">
      <c r="A6573" s="41" t="n"/>
      <c r="G6573" s="38" t="n"/>
      <c r="H6573" s="38" t="n"/>
      <c r="I6573" s="38" t="n"/>
      <c r="J6573" s="38" t="n"/>
      <c r="K6573" s="38" t="n"/>
      <c r="L6573" s="38" t="n"/>
      <c r="N6573" s="36">
        <f>IF($B6573="","",IF($C6573="SUPERSTORE","Superstore","DH"))</f>
        <v/>
      </c>
      <c r="O6573" s="36">
        <f>IF($B6573="","",IFERROR(VLOOKUP($B6573,Mapping!$A:$C,2,0),"Not Mapped"))</f>
        <v/>
      </c>
      <c r="P6573" s="36">
        <f>IF($B6573="","",IFERROR(VLOOKUP($B6573,Mapping!$A:$C,3,0),"Not Mapped"))</f>
        <v/>
      </c>
      <c r="Q6573" s="36">
        <f>IF($B6573="","",IFERROR(VLOOKUP($O6573,Leaders!$A:$B,2,0),"Not Mapped"))</f>
        <v/>
      </c>
      <c r="R6573" s="36">
        <f>IF($B6573="","",IF(COUNTIF(Exclusions!$A:$A,$B6573)&gt;0,"Yes","No"))</f>
        <v/>
      </c>
      <c r="S6573" s="38">
        <f>IF($B6573="","",MIN(1,DAY($A6573)/IF($N6573="Superstore",Settings!$B$5,Settings!$B$4)))</f>
        <v/>
      </c>
      <c r="T6573" s="38">
        <f>IF(OR($B6573="",$G6573="",$S6573=0),"",$G6573/$S6573)</f>
        <v/>
      </c>
      <c r="U6573" s="36">
        <f>IF($T6573="","",IF($T6573&lt;Settings!$B$8,"Critical",IF($T6573&lt;Settings!$B$9,"Semi Critical","Non Critical")))</f>
        <v/>
      </c>
      <c r="V6573" s="28" t="n"/>
      <c r="Z6573">
        <f>IF($B6573="","",IFERROR(VLOOKUP($B6573,'Plan HC for CCA'!$A:$B,2,0),""))</f>
        <v/>
      </c>
      <c r="AA6573">
        <f>IF(OR($B6573="",$Z6573=""),"",IF(N($M6573)&lt;$Z6573,"Delta","No Delta"))</f>
        <v/>
      </c>
      <c r="AB6573">
        <f>IF(OR($B6573="",$Z6573=""),"",MAX(0,$Z6573-N($M6573)))</f>
        <v/>
      </c>
      <c r="AC6573" s="46">
        <f>IF($B6573="","",IFERROR(INDEX('CCA Util %'!$H:$H,MATCH($B6573,'CCA Util %'!$E:$E,0)),""))</f>
        <v/>
      </c>
      <c r="AD6573">
        <f>IF($B6573="","",IFERROR(INDEX('CCA Util %'!$G:$G,MATCH($B6573,'CCA Util %'!$E:$E,0)),""))</f>
        <v/>
      </c>
      <c r="AE6573">
        <f>IF(OR($B6573="",$U6573=""),"",$U6573&amp;" &amp; "&amp;IF(OR($AD6573="",$AD6573=0),"Util NA",$AD6573&amp;" Util"))</f>
        <v/>
      </c>
    </row>
    <row r="6574" ht="15.75" customHeight="1" s="42">
      <c r="A6574" s="41" t="n"/>
      <c r="G6574" s="38" t="n"/>
      <c r="H6574" s="38" t="n"/>
      <c r="I6574" s="38" t="n"/>
      <c r="J6574" s="38" t="n"/>
      <c r="K6574" s="38" t="n"/>
      <c r="L6574" s="38" t="n"/>
      <c r="N6574" s="36">
        <f>IF($B6574="","",IF($C6574="SUPERSTORE","Superstore","DH"))</f>
        <v/>
      </c>
      <c r="O6574" s="36">
        <f>IF($B6574="","",IFERROR(VLOOKUP($B6574,Mapping!$A:$C,2,0),"Not Mapped"))</f>
        <v/>
      </c>
      <c r="P6574" s="36">
        <f>IF($B6574="","",IFERROR(VLOOKUP($B6574,Mapping!$A:$C,3,0),"Not Mapped"))</f>
        <v/>
      </c>
      <c r="Q6574" s="36">
        <f>IF($B6574="","",IFERROR(VLOOKUP($O6574,Leaders!$A:$B,2,0),"Not Mapped"))</f>
        <v/>
      </c>
      <c r="R6574" s="36">
        <f>IF($B6574="","",IF(COUNTIF(Exclusions!$A:$A,$B6574)&gt;0,"Yes","No"))</f>
        <v/>
      </c>
      <c r="S6574" s="38">
        <f>IF($B6574="","",MIN(1,DAY($A6574)/IF($N6574="Superstore",Settings!$B$5,Settings!$B$4)))</f>
        <v/>
      </c>
      <c r="T6574" s="38">
        <f>IF(OR($B6574="",$G6574="",$S6574=0),"",$G6574/$S6574)</f>
        <v/>
      </c>
      <c r="U6574" s="36">
        <f>IF($T6574="","",IF($T6574&lt;Settings!$B$8,"Critical",IF($T6574&lt;Settings!$B$9,"Semi Critical","Non Critical")))</f>
        <v/>
      </c>
      <c r="V6574" s="28" t="n"/>
      <c r="Z6574">
        <f>IF($B6574="","",IFERROR(VLOOKUP($B6574,'Plan HC for CCA'!$A:$B,2,0),""))</f>
        <v/>
      </c>
      <c r="AA6574">
        <f>IF(OR($B6574="",$Z6574=""),"",IF(N($M6574)&lt;$Z6574,"Delta","No Delta"))</f>
        <v/>
      </c>
      <c r="AB6574">
        <f>IF(OR($B6574="",$Z6574=""),"",MAX(0,$Z6574-N($M6574)))</f>
        <v/>
      </c>
      <c r="AC6574" s="46">
        <f>IF($B6574="","",IFERROR(INDEX('CCA Util %'!$H:$H,MATCH($B6574,'CCA Util %'!$E:$E,0)),""))</f>
        <v/>
      </c>
      <c r="AD6574">
        <f>IF($B6574="","",IFERROR(INDEX('CCA Util %'!$G:$G,MATCH($B6574,'CCA Util %'!$E:$E,0)),""))</f>
        <v/>
      </c>
      <c r="AE6574">
        <f>IF(OR($B6574="",$U6574=""),"",$U6574&amp;" &amp; "&amp;IF(OR($AD6574="",$AD6574=0),"Util NA",$AD6574&amp;" Util"))</f>
        <v/>
      </c>
    </row>
    <row r="6575" ht="15.75" customHeight="1" s="42">
      <c r="A6575" s="41" t="n"/>
      <c r="G6575" s="38" t="n"/>
      <c r="H6575" s="38" t="n"/>
      <c r="I6575" s="38" t="n"/>
      <c r="J6575" s="38" t="n"/>
      <c r="K6575" s="38" t="n"/>
      <c r="L6575" s="38" t="n"/>
      <c r="N6575" s="36">
        <f>IF($B6575="","",IF($C6575="SUPERSTORE","Superstore","DH"))</f>
        <v/>
      </c>
      <c r="O6575" s="36">
        <f>IF($B6575="","",IFERROR(VLOOKUP($B6575,Mapping!$A:$C,2,0),"Not Mapped"))</f>
        <v/>
      </c>
      <c r="P6575" s="36">
        <f>IF($B6575="","",IFERROR(VLOOKUP($B6575,Mapping!$A:$C,3,0),"Not Mapped"))</f>
        <v/>
      </c>
      <c r="Q6575" s="36">
        <f>IF($B6575="","",IFERROR(VLOOKUP($O6575,Leaders!$A:$B,2,0),"Not Mapped"))</f>
        <v/>
      </c>
      <c r="R6575" s="36">
        <f>IF($B6575="","",IF(COUNTIF(Exclusions!$A:$A,$B6575)&gt;0,"Yes","No"))</f>
        <v/>
      </c>
      <c r="S6575" s="38">
        <f>IF($B6575="","",MIN(1,DAY($A6575)/IF($N6575="Superstore",Settings!$B$5,Settings!$B$4)))</f>
        <v/>
      </c>
      <c r="T6575" s="38">
        <f>IF(OR($B6575="",$G6575="",$S6575=0),"",$G6575/$S6575)</f>
        <v/>
      </c>
      <c r="U6575" s="36">
        <f>IF($T6575="","",IF($T6575&lt;Settings!$B$8,"Critical",IF($T6575&lt;Settings!$B$9,"Semi Critical","Non Critical")))</f>
        <v/>
      </c>
      <c r="V6575" s="28" t="n"/>
      <c r="Z6575">
        <f>IF($B6575="","",IFERROR(VLOOKUP($B6575,'Plan HC for CCA'!$A:$B,2,0),""))</f>
        <v/>
      </c>
      <c r="AA6575">
        <f>IF(OR($B6575="",$Z6575=""),"",IF(N($M6575)&lt;$Z6575,"Delta","No Delta"))</f>
        <v/>
      </c>
      <c r="AB6575">
        <f>IF(OR($B6575="",$Z6575=""),"",MAX(0,$Z6575-N($M6575)))</f>
        <v/>
      </c>
      <c r="AC6575" s="46">
        <f>IF($B6575="","",IFERROR(INDEX('CCA Util %'!$H:$H,MATCH($B6575,'CCA Util %'!$E:$E,0)),""))</f>
        <v/>
      </c>
      <c r="AD6575">
        <f>IF($B6575="","",IFERROR(INDEX('CCA Util %'!$G:$G,MATCH($B6575,'CCA Util %'!$E:$E,0)),""))</f>
        <v/>
      </c>
      <c r="AE6575">
        <f>IF(OR($B6575="",$U6575=""),"",$U6575&amp;" &amp; "&amp;IF(OR($AD6575="",$AD6575=0),"Util NA",$AD6575&amp;" Util"))</f>
        <v/>
      </c>
    </row>
    <row r="6576" ht="15.75" customHeight="1" s="42">
      <c r="A6576" s="41" t="n"/>
      <c r="G6576" s="38" t="n"/>
      <c r="H6576" s="38" t="n"/>
      <c r="I6576" s="38" t="n"/>
      <c r="J6576" s="38" t="n"/>
      <c r="K6576" s="38" t="n"/>
      <c r="L6576" s="38" t="n"/>
      <c r="N6576" s="36">
        <f>IF($B6576="","",IF($C6576="SUPERSTORE","Superstore","DH"))</f>
        <v/>
      </c>
      <c r="O6576" s="36">
        <f>IF($B6576="","",IFERROR(VLOOKUP($B6576,Mapping!$A:$C,2,0),"Not Mapped"))</f>
        <v/>
      </c>
      <c r="P6576" s="36">
        <f>IF($B6576="","",IFERROR(VLOOKUP($B6576,Mapping!$A:$C,3,0),"Not Mapped"))</f>
        <v/>
      </c>
      <c r="Q6576" s="36">
        <f>IF($B6576="","",IFERROR(VLOOKUP($O6576,Leaders!$A:$B,2,0),"Not Mapped"))</f>
        <v/>
      </c>
      <c r="R6576" s="36">
        <f>IF($B6576="","",IF(COUNTIF(Exclusions!$A:$A,$B6576)&gt;0,"Yes","No"))</f>
        <v/>
      </c>
      <c r="S6576" s="38">
        <f>IF($B6576="","",MIN(1,DAY($A6576)/IF($N6576="Superstore",Settings!$B$5,Settings!$B$4)))</f>
        <v/>
      </c>
      <c r="T6576" s="38">
        <f>IF(OR($B6576="",$G6576="",$S6576=0),"",$G6576/$S6576)</f>
        <v/>
      </c>
      <c r="U6576" s="36">
        <f>IF($T6576="","",IF($T6576&lt;Settings!$B$8,"Critical",IF($T6576&lt;Settings!$B$9,"Semi Critical","Non Critical")))</f>
        <v/>
      </c>
      <c r="V6576" s="28" t="n"/>
      <c r="Z6576">
        <f>IF($B6576="","",IFERROR(VLOOKUP($B6576,'Plan HC for CCA'!$A:$B,2,0),""))</f>
        <v/>
      </c>
      <c r="AA6576">
        <f>IF(OR($B6576="",$Z6576=""),"",IF(N($M6576)&lt;$Z6576,"Delta","No Delta"))</f>
        <v/>
      </c>
      <c r="AB6576">
        <f>IF(OR($B6576="",$Z6576=""),"",MAX(0,$Z6576-N($M6576)))</f>
        <v/>
      </c>
      <c r="AC6576" s="46">
        <f>IF($B6576="","",IFERROR(INDEX('CCA Util %'!$H:$H,MATCH($B6576,'CCA Util %'!$E:$E,0)),""))</f>
        <v/>
      </c>
      <c r="AD6576">
        <f>IF($B6576="","",IFERROR(INDEX('CCA Util %'!$G:$G,MATCH($B6576,'CCA Util %'!$E:$E,0)),""))</f>
        <v/>
      </c>
      <c r="AE6576">
        <f>IF(OR($B6576="",$U6576=""),"",$U6576&amp;" &amp; "&amp;IF(OR($AD6576="",$AD6576=0),"Util NA",$AD6576&amp;" Util"))</f>
        <v/>
      </c>
    </row>
    <row r="6577" ht="15.75" customHeight="1" s="42">
      <c r="A6577" s="41" t="n"/>
      <c r="G6577" s="38" t="n"/>
      <c r="H6577" s="38" t="n"/>
      <c r="I6577" s="38" t="n"/>
      <c r="J6577" s="38" t="n"/>
      <c r="K6577" s="38" t="n"/>
      <c r="L6577" s="38" t="n"/>
      <c r="N6577" s="36">
        <f>IF($B6577="","",IF($C6577="SUPERSTORE","Superstore","DH"))</f>
        <v/>
      </c>
      <c r="O6577" s="36">
        <f>IF($B6577="","",IFERROR(VLOOKUP($B6577,Mapping!$A:$C,2,0),"Not Mapped"))</f>
        <v/>
      </c>
      <c r="P6577" s="36">
        <f>IF($B6577="","",IFERROR(VLOOKUP($B6577,Mapping!$A:$C,3,0),"Not Mapped"))</f>
        <v/>
      </c>
      <c r="Q6577" s="36">
        <f>IF($B6577="","",IFERROR(VLOOKUP($O6577,Leaders!$A:$B,2,0),"Not Mapped"))</f>
        <v/>
      </c>
      <c r="R6577" s="36">
        <f>IF($B6577="","",IF(COUNTIF(Exclusions!$A:$A,$B6577)&gt;0,"Yes","No"))</f>
        <v/>
      </c>
      <c r="S6577" s="38">
        <f>IF($B6577="","",MIN(1,DAY($A6577)/IF($N6577="Superstore",Settings!$B$5,Settings!$B$4)))</f>
        <v/>
      </c>
      <c r="T6577" s="38">
        <f>IF(OR($B6577="",$G6577="",$S6577=0),"",$G6577/$S6577)</f>
        <v/>
      </c>
      <c r="U6577" s="36">
        <f>IF($T6577="","",IF($T6577&lt;Settings!$B$8,"Critical",IF($T6577&lt;Settings!$B$9,"Semi Critical","Non Critical")))</f>
        <v/>
      </c>
      <c r="V6577" s="28" t="n"/>
      <c r="Z6577">
        <f>IF($B6577="","",IFERROR(VLOOKUP($B6577,'Plan HC for CCA'!$A:$B,2,0),""))</f>
        <v/>
      </c>
      <c r="AA6577">
        <f>IF(OR($B6577="",$Z6577=""),"",IF(N($M6577)&lt;$Z6577,"Delta","No Delta"))</f>
        <v/>
      </c>
      <c r="AB6577">
        <f>IF(OR($B6577="",$Z6577=""),"",MAX(0,$Z6577-N($M6577)))</f>
        <v/>
      </c>
      <c r="AC6577" s="46">
        <f>IF($B6577="","",IFERROR(INDEX('CCA Util %'!$H:$H,MATCH($B6577,'CCA Util %'!$E:$E,0)),""))</f>
        <v/>
      </c>
      <c r="AD6577">
        <f>IF($B6577="","",IFERROR(INDEX('CCA Util %'!$G:$G,MATCH($B6577,'CCA Util %'!$E:$E,0)),""))</f>
        <v/>
      </c>
      <c r="AE6577">
        <f>IF(OR($B6577="",$U6577=""),"",$U6577&amp;" &amp; "&amp;IF(OR($AD6577="",$AD6577=0),"Util NA",$AD6577&amp;" Util"))</f>
        <v/>
      </c>
    </row>
    <row r="6578" ht="15.75" customHeight="1" s="42">
      <c r="A6578" s="41" t="n"/>
      <c r="G6578" s="38" t="n"/>
      <c r="H6578" s="38" t="n"/>
      <c r="I6578" s="38" t="n"/>
      <c r="J6578" s="38" t="n"/>
      <c r="K6578" s="38" t="n"/>
      <c r="L6578" s="38" t="n"/>
      <c r="N6578" s="36">
        <f>IF($B6578="","",IF($C6578="SUPERSTORE","Superstore","DH"))</f>
        <v/>
      </c>
      <c r="O6578" s="36">
        <f>IF($B6578="","",IFERROR(VLOOKUP($B6578,Mapping!$A:$C,2,0),"Not Mapped"))</f>
        <v/>
      </c>
      <c r="P6578" s="36">
        <f>IF($B6578="","",IFERROR(VLOOKUP($B6578,Mapping!$A:$C,3,0),"Not Mapped"))</f>
        <v/>
      </c>
      <c r="Q6578" s="36">
        <f>IF($B6578="","",IFERROR(VLOOKUP($O6578,Leaders!$A:$B,2,0),"Not Mapped"))</f>
        <v/>
      </c>
      <c r="R6578" s="36">
        <f>IF($B6578="","",IF(COUNTIF(Exclusions!$A:$A,$B6578)&gt;0,"Yes","No"))</f>
        <v/>
      </c>
      <c r="S6578" s="38">
        <f>IF($B6578="","",MIN(1,DAY($A6578)/IF($N6578="Superstore",Settings!$B$5,Settings!$B$4)))</f>
        <v/>
      </c>
      <c r="T6578" s="38">
        <f>IF(OR($B6578="",$G6578="",$S6578=0),"",$G6578/$S6578)</f>
        <v/>
      </c>
      <c r="U6578" s="36">
        <f>IF($T6578="","",IF($T6578&lt;Settings!$B$8,"Critical",IF($T6578&lt;Settings!$B$9,"Semi Critical","Non Critical")))</f>
        <v/>
      </c>
      <c r="V6578" s="28" t="n"/>
      <c r="Z6578">
        <f>IF($B6578="","",IFERROR(VLOOKUP($B6578,'Plan HC for CCA'!$A:$B,2,0),""))</f>
        <v/>
      </c>
      <c r="AA6578">
        <f>IF(OR($B6578="",$Z6578=""),"",IF(N($M6578)&lt;$Z6578,"Delta","No Delta"))</f>
        <v/>
      </c>
      <c r="AB6578">
        <f>IF(OR($B6578="",$Z6578=""),"",MAX(0,$Z6578-N($M6578)))</f>
        <v/>
      </c>
      <c r="AC6578" s="46">
        <f>IF($B6578="","",IFERROR(INDEX('CCA Util %'!$H:$H,MATCH($B6578,'CCA Util %'!$E:$E,0)),""))</f>
        <v/>
      </c>
      <c r="AD6578">
        <f>IF($B6578="","",IFERROR(INDEX('CCA Util %'!$G:$G,MATCH($B6578,'CCA Util %'!$E:$E,0)),""))</f>
        <v/>
      </c>
      <c r="AE6578">
        <f>IF(OR($B6578="",$U6578=""),"",$U6578&amp;" &amp; "&amp;IF(OR($AD6578="",$AD6578=0),"Util NA",$AD6578&amp;" Util"))</f>
        <v/>
      </c>
    </row>
    <row r="6579" ht="15.75" customHeight="1" s="42">
      <c r="A6579" s="41" t="n"/>
      <c r="G6579" s="38" t="n"/>
      <c r="H6579" s="38" t="n"/>
      <c r="I6579" s="38" t="n"/>
      <c r="J6579" s="38" t="n"/>
      <c r="K6579" s="38" t="n"/>
      <c r="L6579" s="38" t="n"/>
      <c r="N6579" s="36">
        <f>IF($B6579="","",IF($C6579="SUPERSTORE","Superstore","DH"))</f>
        <v/>
      </c>
      <c r="O6579" s="36">
        <f>IF($B6579="","",IFERROR(VLOOKUP($B6579,Mapping!$A:$C,2,0),"Not Mapped"))</f>
        <v/>
      </c>
      <c r="P6579" s="36">
        <f>IF($B6579="","",IFERROR(VLOOKUP($B6579,Mapping!$A:$C,3,0),"Not Mapped"))</f>
        <v/>
      </c>
      <c r="Q6579" s="36">
        <f>IF($B6579="","",IFERROR(VLOOKUP($O6579,Leaders!$A:$B,2,0),"Not Mapped"))</f>
        <v/>
      </c>
      <c r="R6579" s="36">
        <f>IF($B6579="","",IF(COUNTIF(Exclusions!$A:$A,$B6579)&gt;0,"Yes","No"))</f>
        <v/>
      </c>
      <c r="S6579" s="38">
        <f>IF($B6579="","",MIN(1,DAY($A6579)/IF($N6579="Superstore",Settings!$B$5,Settings!$B$4)))</f>
        <v/>
      </c>
      <c r="T6579" s="38">
        <f>IF(OR($B6579="",$G6579="",$S6579=0),"",$G6579/$S6579)</f>
        <v/>
      </c>
      <c r="U6579" s="36">
        <f>IF($T6579="","",IF($T6579&lt;Settings!$B$8,"Critical",IF($T6579&lt;Settings!$B$9,"Semi Critical","Non Critical")))</f>
        <v/>
      </c>
      <c r="V6579" s="28" t="n"/>
      <c r="Z6579">
        <f>IF($B6579="","",IFERROR(VLOOKUP($B6579,'Plan HC for CCA'!$A:$B,2,0),""))</f>
        <v/>
      </c>
      <c r="AA6579">
        <f>IF(OR($B6579="",$Z6579=""),"",IF(N($M6579)&lt;$Z6579,"Delta","No Delta"))</f>
        <v/>
      </c>
      <c r="AB6579">
        <f>IF(OR($B6579="",$Z6579=""),"",MAX(0,$Z6579-N($M6579)))</f>
        <v/>
      </c>
      <c r="AC6579" s="46">
        <f>IF($B6579="","",IFERROR(INDEX('CCA Util %'!$H:$H,MATCH($B6579,'CCA Util %'!$E:$E,0)),""))</f>
        <v/>
      </c>
      <c r="AD6579">
        <f>IF($B6579="","",IFERROR(INDEX('CCA Util %'!$G:$G,MATCH($B6579,'CCA Util %'!$E:$E,0)),""))</f>
        <v/>
      </c>
      <c r="AE6579">
        <f>IF(OR($B6579="",$U6579=""),"",$U6579&amp;" &amp; "&amp;IF(OR($AD6579="",$AD6579=0),"Util NA",$AD6579&amp;" Util"))</f>
        <v/>
      </c>
    </row>
    <row r="6580" ht="15.75" customHeight="1" s="42">
      <c r="A6580" s="41" t="n"/>
      <c r="G6580" s="38" t="n"/>
      <c r="H6580" s="38" t="n"/>
      <c r="I6580" s="38" t="n"/>
      <c r="J6580" s="38" t="n"/>
      <c r="K6580" s="38" t="n"/>
      <c r="L6580" s="38" t="n"/>
      <c r="N6580" s="36">
        <f>IF($B6580="","",IF($C6580="SUPERSTORE","Superstore","DH"))</f>
        <v/>
      </c>
      <c r="O6580" s="36">
        <f>IF($B6580="","",IFERROR(VLOOKUP($B6580,Mapping!$A:$C,2,0),"Not Mapped"))</f>
        <v/>
      </c>
      <c r="P6580" s="36">
        <f>IF($B6580="","",IFERROR(VLOOKUP($B6580,Mapping!$A:$C,3,0),"Not Mapped"))</f>
        <v/>
      </c>
      <c r="Q6580" s="36">
        <f>IF($B6580="","",IFERROR(VLOOKUP($O6580,Leaders!$A:$B,2,0),"Not Mapped"))</f>
        <v/>
      </c>
      <c r="R6580" s="36">
        <f>IF($B6580="","",IF(COUNTIF(Exclusions!$A:$A,$B6580)&gt;0,"Yes","No"))</f>
        <v/>
      </c>
      <c r="S6580" s="38">
        <f>IF($B6580="","",MIN(1,DAY($A6580)/IF($N6580="Superstore",Settings!$B$5,Settings!$B$4)))</f>
        <v/>
      </c>
      <c r="T6580" s="38">
        <f>IF(OR($B6580="",$G6580="",$S6580=0),"",$G6580/$S6580)</f>
        <v/>
      </c>
      <c r="U6580" s="36">
        <f>IF($T6580="","",IF($T6580&lt;Settings!$B$8,"Critical",IF($T6580&lt;Settings!$B$9,"Semi Critical","Non Critical")))</f>
        <v/>
      </c>
      <c r="V6580" s="28" t="n"/>
      <c r="Z6580">
        <f>IF($B6580="","",IFERROR(VLOOKUP($B6580,'Plan HC for CCA'!$A:$B,2,0),""))</f>
        <v/>
      </c>
      <c r="AA6580">
        <f>IF(OR($B6580="",$Z6580=""),"",IF(N($M6580)&lt;$Z6580,"Delta","No Delta"))</f>
        <v/>
      </c>
      <c r="AB6580">
        <f>IF(OR($B6580="",$Z6580=""),"",MAX(0,$Z6580-N($M6580)))</f>
        <v/>
      </c>
      <c r="AC6580" s="46">
        <f>IF($B6580="","",IFERROR(INDEX('CCA Util %'!$H:$H,MATCH($B6580,'CCA Util %'!$E:$E,0)),""))</f>
        <v/>
      </c>
      <c r="AD6580">
        <f>IF($B6580="","",IFERROR(INDEX('CCA Util %'!$G:$G,MATCH($B6580,'CCA Util %'!$E:$E,0)),""))</f>
        <v/>
      </c>
      <c r="AE6580">
        <f>IF(OR($B6580="",$U6580=""),"",$U6580&amp;" &amp; "&amp;IF(OR($AD6580="",$AD6580=0),"Util NA",$AD6580&amp;" Util"))</f>
        <v/>
      </c>
    </row>
    <row r="6581" ht="15.75" customHeight="1" s="42">
      <c r="A6581" s="41" t="n"/>
      <c r="G6581" s="38" t="n"/>
      <c r="H6581" s="38" t="n"/>
      <c r="I6581" s="38" t="n"/>
      <c r="J6581" s="38" t="n"/>
      <c r="K6581" s="38" t="n"/>
      <c r="L6581" s="38" t="n"/>
      <c r="N6581" s="36">
        <f>IF($B6581="","",IF($C6581="SUPERSTORE","Superstore","DH"))</f>
        <v/>
      </c>
      <c r="O6581" s="36">
        <f>IF($B6581="","",IFERROR(VLOOKUP($B6581,Mapping!$A:$C,2,0),"Not Mapped"))</f>
        <v/>
      </c>
      <c r="P6581" s="36">
        <f>IF($B6581="","",IFERROR(VLOOKUP($B6581,Mapping!$A:$C,3,0),"Not Mapped"))</f>
        <v/>
      </c>
      <c r="Q6581" s="36">
        <f>IF($B6581="","",IFERROR(VLOOKUP($O6581,Leaders!$A:$B,2,0),"Not Mapped"))</f>
        <v/>
      </c>
      <c r="R6581" s="36">
        <f>IF($B6581="","",IF(COUNTIF(Exclusions!$A:$A,$B6581)&gt;0,"Yes","No"))</f>
        <v/>
      </c>
      <c r="S6581" s="38">
        <f>IF($B6581="","",MIN(1,DAY($A6581)/IF($N6581="Superstore",Settings!$B$5,Settings!$B$4)))</f>
        <v/>
      </c>
      <c r="T6581" s="38">
        <f>IF(OR($B6581="",$G6581="",$S6581=0),"",$G6581/$S6581)</f>
        <v/>
      </c>
      <c r="U6581" s="36">
        <f>IF($T6581="","",IF($T6581&lt;Settings!$B$8,"Critical",IF($T6581&lt;Settings!$B$9,"Semi Critical","Non Critical")))</f>
        <v/>
      </c>
      <c r="V6581" s="28" t="n"/>
      <c r="Z6581">
        <f>IF($B6581="","",IFERROR(VLOOKUP($B6581,'Plan HC for CCA'!$A:$B,2,0),""))</f>
        <v/>
      </c>
      <c r="AA6581">
        <f>IF(OR($B6581="",$Z6581=""),"",IF(N($M6581)&lt;$Z6581,"Delta","No Delta"))</f>
        <v/>
      </c>
      <c r="AB6581">
        <f>IF(OR($B6581="",$Z6581=""),"",MAX(0,$Z6581-N($M6581)))</f>
        <v/>
      </c>
      <c r="AC6581" s="46">
        <f>IF($B6581="","",IFERROR(INDEX('CCA Util %'!$H:$H,MATCH($B6581,'CCA Util %'!$E:$E,0)),""))</f>
        <v/>
      </c>
      <c r="AD6581">
        <f>IF($B6581="","",IFERROR(INDEX('CCA Util %'!$G:$G,MATCH($B6581,'CCA Util %'!$E:$E,0)),""))</f>
        <v/>
      </c>
      <c r="AE6581">
        <f>IF(OR($B6581="",$U6581=""),"",$U6581&amp;" &amp; "&amp;IF(OR($AD6581="",$AD6581=0),"Util NA",$AD6581&amp;" Util"))</f>
        <v/>
      </c>
    </row>
    <row r="6582" ht="15.75" customHeight="1" s="42">
      <c r="A6582" s="41" t="n"/>
      <c r="G6582" s="38" t="n"/>
      <c r="H6582" s="38" t="n"/>
      <c r="I6582" s="38" t="n"/>
      <c r="J6582" s="38" t="n"/>
      <c r="K6582" s="38" t="n"/>
      <c r="L6582" s="38" t="n"/>
      <c r="N6582" s="36">
        <f>IF($B6582="","",IF($C6582="SUPERSTORE","Superstore","DH"))</f>
        <v/>
      </c>
      <c r="O6582" s="36">
        <f>IF($B6582="","",IFERROR(VLOOKUP($B6582,Mapping!$A:$C,2,0),"Not Mapped"))</f>
        <v/>
      </c>
      <c r="P6582" s="36">
        <f>IF($B6582="","",IFERROR(VLOOKUP($B6582,Mapping!$A:$C,3,0),"Not Mapped"))</f>
        <v/>
      </c>
      <c r="Q6582" s="36">
        <f>IF($B6582="","",IFERROR(VLOOKUP($O6582,Leaders!$A:$B,2,0),"Not Mapped"))</f>
        <v/>
      </c>
      <c r="R6582" s="36">
        <f>IF($B6582="","",IF(COUNTIF(Exclusions!$A:$A,$B6582)&gt;0,"Yes","No"))</f>
        <v/>
      </c>
      <c r="S6582" s="38">
        <f>IF($B6582="","",MIN(1,DAY($A6582)/IF($N6582="Superstore",Settings!$B$5,Settings!$B$4)))</f>
        <v/>
      </c>
      <c r="T6582" s="38">
        <f>IF(OR($B6582="",$G6582="",$S6582=0),"",$G6582/$S6582)</f>
        <v/>
      </c>
      <c r="U6582" s="36">
        <f>IF($T6582="","",IF($T6582&lt;Settings!$B$8,"Critical",IF($T6582&lt;Settings!$B$9,"Semi Critical","Non Critical")))</f>
        <v/>
      </c>
      <c r="V6582" s="28" t="n"/>
      <c r="Z6582">
        <f>IF($B6582="","",IFERROR(VLOOKUP($B6582,'Plan HC for CCA'!$A:$B,2,0),""))</f>
        <v/>
      </c>
      <c r="AA6582">
        <f>IF(OR($B6582="",$Z6582=""),"",IF(N($M6582)&lt;$Z6582,"Delta","No Delta"))</f>
        <v/>
      </c>
      <c r="AB6582">
        <f>IF(OR($B6582="",$Z6582=""),"",MAX(0,$Z6582-N($M6582)))</f>
        <v/>
      </c>
      <c r="AC6582" s="46">
        <f>IF($B6582="","",IFERROR(INDEX('CCA Util %'!$H:$H,MATCH($B6582,'CCA Util %'!$E:$E,0)),""))</f>
        <v/>
      </c>
      <c r="AD6582">
        <f>IF($B6582="","",IFERROR(INDEX('CCA Util %'!$G:$G,MATCH($B6582,'CCA Util %'!$E:$E,0)),""))</f>
        <v/>
      </c>
      <c r="AE6582">
        <f>IF(OR($B6582="",$U6582=""),"",$U6582&amp;" &amp; "&amp;IF(OR($AD6582="",$AD6582=0),"Util NA",$AD6582&amp;" Util"))</f>
        <v/>
      </c>
    </row>
    <row r="6583" ht="15.75" customHeight="1" s="42">
      <c r="A6583" s="41" t="n"/>
      <c r="G6583" s="38" t="n"/>
      <c r="H6583" s="38" t="n"/>
      <c r="I6583" s="38" t="n"/>
      <c r="J6583" s="38" t="n"/>
      <c r="K6583" s="38" t="n"/>
      <c r="L6583" s="38" t="n"/>
      <c r="N6583" s="36">
        <f>IF($B6583="","",IF($C6583="SUPERSTORE","Superstore","DH"))</f>
        <v/>
      </c>
      <c r="O6583" s="36">
        <f>IF($B6583="","",IFERROR(VLOOKUP($B6583,Mapping!$A:$C,2,0),"Not Mapped"))</f>
        <v/>
      </c>
      <c r="P6583" s="36">
        <f>IF($B6583="","",IFERROR(VLOOKUP($B6583,Mapping!$A:$C,3,0),"Not Mapped"))</f>
        <v/>
      </c>
      <c r="Q6583" s="36">
        <f>IF($B6583="","",IFERROR(VLOOKUP($O6583,Leaders!$A:$B,2,0),"Not Mapped"))</f>
        <v/>
      </c>
      <c r="R6583" s="36">
        <f>IF($B6583="","",IF(COUNTIF(Exclusions!$A:$A,$B6583)&gt;0,"Yes","No"))</f>
        <v/>
      </c>
      <c r="S6583" s="38">
        <f>IF($B6583="","",MIN(1,DAY($A6583)/IF($N6583="Superstore",Settings!$B$5,Settings!$B$4)))</f>
        <v/>
      </c>
      <c r="T6583" s="38">
        <f>IF(OR($B6583="",$G6583="",$S6583=0),"",$G6583/$S6583)</f>
        <v/>
      </c>
      <c r="U6583" s="36">
        <f>IF($T6583="","",IF($T6583&lt;Settings!$B$8,"Critical",IF($T6583&lt;Settings!$B$9,"Semi Critical","Non Critical")))</f>
        <v/>
      </c>
      <c r="V6583" s="28" t="n"/>
      <c r="Z6583">
        <f>IF($B6583="","",IFERROR(VLOOKUP($B6583,'Plan HC for CCA'!$A:$B,2,0),""))</f>
        <v/>
      </c>
      <c r="AA6583">
        <f>IF(OR($B6583="",$Z6583=""),"",IF(N($M6583)&lt;$Z6583,"Delta","No Delta"))</f>
        <v/>
      </c>
      <c r="AB6583">
        <f>IF(OR($B6583="",$Z6583=""),"",MAX(0,$Z6583-N($M6583)))</f>
        <v/>
      </c>
      <c r="AC6583" s="46">
        <f>IF($B6583="","",IFERROR(INDEX('CCA Util %'!$H:$H,MATCH($B6583,'CCA Util %'!$E:$E,0)),""))</f>
        <v/>
      </c>
      <c r="AD6583">
        <f>IF($B6583="","",IFERROR(INDEX('CCA Util %'!$G:$G,MATCH($B6583,'CCA Util %'!$E:$E,0)),""))</f>
        <v/>
      </c>
      <c r="AE6583">
        <f>IF(OR($B6583="",$U6583=""),"",$U6583&amp;" &amp; "&amp;IF(OR($AD6583="",$AD6583=0),"Util NA",$AD6583&amp;" Util"))</f>
        <v/>
      </c>
    </row>
    <row r="6584" ht="15.75" customHeight="1" s="42">
      <c r="A6584" s="41" t="n"/>
      <c r="G6584" s="38" t="n"/>
      <c r="H6584" s="38" t="n"/>
      <c r="I6584" s="38" t="n"/>
      <c r="J6584" s="38" t="n"/>
      <c r="K6584" s="38" t="n"/>
      <c r="L6584" s="38" t="n"/>
      <c r="N6584" s="36">
        <f>IF($B6584="","",IF($C6584="SUPERSTORE","Superstore","DH"))</f>
        <v/>
      </c>
      <c r="O6584" s="36">
        <f>IF($B6584="","",IFERROR(VLOOKUP($B6584,Mapping!$A:$C,2,0),"Not Mapped"))</f>
        <v/>
      </c>
      <c r="P6584" s="36">
        <f>IF($B6584="","",IFERROR(VLOOKUP($B6584,Mapping!$A:$C,3,0),"Not Mapped"))</f>
        <v/>
      </c>
      <c r="Q6584" s="36">
        <f>IF($B6584="","",IFERROR(VLOOKUP($O6584,Leaders!$A:$B,2,0),"Not Mapped"))</f>
        <v/>
      </c>
      <c r="R6584" s="36">
        <f>IF($B6584="","",IF(COUNTIF(Exclusions!$A:$A,$B6584)&gt;0,"Yes","No"))</f>
        <v/>
      </c>
      <c r="S6584" s="38">
        <f>IF($B6584="","",MIN(1,DAY($A6584)/IF($N6584="Superstore",Settings!$B$5,Settings!$B$4)))</f>
        <v/>
      </c>
      <c r="T6584" s="38">
        <f>IF(OR($B6584="",$G6584="",$S6584=0),"",$G6584/$S6584)</f>
        <v/>
      </c>
      <c r="U6584" s="36">
        <f>IF($T6584="","",IF($T6584&lt;Settings!$B$8,"Critical",IF($T6584&lt;Settings!$B$9,"Semi Critical","Non Critical")))</f>
        <v/>
      </c>
      <c r="V6584" s="28" t="n"/>
      <c r="Z6584">
        <f>IF($B6584="","",IFERROR(VLOOKUP($B6584,'Plan HC for CCA'!$A:$B,2,0),""))</f>
        <v/>
      </c>
      <c r="AA6584">
        <f>IF(OR($B6584="",$Z6584=""),"",IF(N($M6584)&lt;$Z6584,"Delta","No Delta"))</f>
        <v/>
      </c>
      <c r="AB6584">
        <f>IF(OR($B6584="",$Z6584=""),"",MAX(0,$Z6584-N($M6584)))</f>
        <v/>
      </c>
      <c r="AC6584" s="46">
        <f>IF($B6584="","",IFERROR(INDEX('CCA Util %'!$H:$H,MATCH($B6584,'CCA Util %'!$E:$E,0)),""))</f>
        <v/>
      </c>
      <c r="AD6584">
        <f>IF($B6584="","",IFERROR(INDEX('CCA Util %'!$G:$G,MATCH($B6584,'CCA Util %'!$E:$E,0)),""))</f>
        <v/>
      </c>
      <c r="AE6584">
        <f>IF(OR($B6584="",$U6584=""),"",$U6584&amp;" &amp; "&amp;IF(OR($AD6584="",$AD6584=0),"Util NA",$AD6584&amp;" Util"))</f>
        <v/>
      </c>
    </row>
    <row r="6585" ht="15.75" customHeight="1" s="42">
      <c r="A6585" s="41" t="n"/>
      <c r="G6585" s="38" t="n"/>
      <c r="H6585" s="38" t="n"/>
      <c r="I6585" s="38" t="n"/>
      <c r="J6585" s="38" t="n"/>
      <c r="K6585" s="38" t="n"/>
      <c r="L6585" s="38" t="n"/>
      <c r="N6585" s="36">
        <f>IF($B6585="","",IF($C6585="SUPERSTORE","Superstore","DH"))</f>
        <v/>
      </c>
      <c r="O6585" s="36">
        <f>IF($B6585="","",IFERROR(VLOOKUP($B6585,Mapping!$A:$C,2,0),"Not Mapped"))</f>
        <v/>
      </c>
      <c r="P6585" s="36">
        <f>IF($B6585="","",IFERROR(VLOOKUP($B6585,Mapping!$A:$C,3,0),"Not Mapped"))</f>
        <v/>
      </c>
      <c r="Q6585" s="36">
        <f>IF($B6585="","",IFERROR(VLOOKUP($O6585,Leaders!$A:$B,2,0),"Not Mapped"))</f>
        <v/>
      </c>
      <c r="R6585" s="36">
        <f>IF($B6585="","",IF(COUNTIF(Exclusions!$A:$A,$B6585)&gt;0,"Yes","No"))</f>
        <v/>
      </c>
      <c r="S6585" s="38">
        <f>IF($B6585="","",MIN(1,DAY($A6585)/IF($N6585="Superstore",Settings!$B$5,Settings!$B$4)))</f>
        <v/>
      </c>
      <c r="T6585" s="38">
        <f>IF(OR($B6585="",$G6585="",$S6585=0),"",$G6585/$S6585)</f>
        <v/>
      </c>
      <c r="U6585" s="36">
        <f>IF($T6585="","",IF($T6585&lt;Settings!$B$8,"Critical",IF($T6585&lt;Settings!$B$9,"Semi Critical","Non Critical")))</f>
        <v/>
      </c>
      <c r="V6585" s="28" t="n"/>
      <c r="Z6585">
        <f>IF($B6585="","",IFERROR(VLOOKUP($B6585,'Plan HC for CCA'!$A:$B,2,0),""))</f>
        <v/>
      </c>
      <c r="AA6585">
        <f>IF(OR($B6585="",$Z6585=""),"",IF(N($M6585)&lt;$Z6585,"Delta","No Delta"))</f>
        <v/>
      </c>
      <c r="AB6585">
        <f>IF(OR($B6585="",$Z6585=""),"",MAX(0,$Z6585-N($M6585)))</f>
        <v/>
      </c>
      <c r="AC6585" s="46">
        <f>IF($B6585="","",IFERROR(INDEX('CCA Util %'!$H:$H,MATCH($B6585,'CCA Util %'!$E:$E,0)),""))</f>
        <v/>
      </c>
      <c r="AD6585">
        <f>IF($B6585="","",IFERROR(INDEX('CCA Util %'!$G:$G,MATCH($B6585,'CCA Util %'!$E:$E,0)),""))</f>
        <v/>
      </c>
      <c r="AE6585">
        <f>IF(OR($B6585="",$U6585=""),"",$U6585&amp;" &amp; "&amp;IF(OR($AD6585="",$AD6585=0),"Util NA",$AD6585&amp;" Util"))</f>
        <v/>
      </c>
    </row>
    <row r="6586" ht="15.75" customHeight="1" s="42">
      <c r="A6586" s="41" t="n"/>
      <c r="G6586" s="38" t="n"/>
      <c r="H6586" s="38" t="n"/>
      <c r="I6586" s="38" t="n"/>
      <c r="J6586" s="38" t="n"/>
      <c r="K6586" s="38" t="n"/>
      <c r="L6586" s="38" t="n"/>
      <c r="N6586" s="36">
        <f>IF($B6586="","",IF($C6586="SUPERSTORE","Superstore","DH"))</f>
        <v/>
      </c>
      <c r="O6586" s="36">
        <f>IF($B6586="","",IFERROR(VLOOKUP($B6586,Mapping!$A:$C,2,0),"Not Mapped"))</f>
        <v/>
      </c>
      <c r="P6586" s="36">
        <f>IF($B6586="","",IFERROR(VLOOKUP($B6586,Mapping!$A:$C,3,0),"Not Mapped"))</f>
        <v/>
      </c>
      <c r="Q6586" s="36">
        <f>IF($B6586="","",IFERROR(VLOOKUP($O6586,Leaders!$A:$B,2,0),"Not Mapped"))</f>
        <v/>
      </c>
      <c r="R6586" s="36">
        <f>IF($B6586="","",IF(COUNTIF(Exclusions!$A:$A,$B6586)&gt;0,"Yes","No"))</f>
        <v/>
      </c>
      <c r="S6586" s="38">
        <f>IF($B6586="","",MIN(1,DAY($A6586)/IF($N6586="Superstore",Settings!$B$5,Settings!$B$4)))</f>
        <v/>
      </c>
      <c r="T6586" s="38">
        <f>IF(OR($B6586="",$G6586="",$S6586=0),"",$G6586/$S6586)</f>
        <v/>
      </c>
      <c r="U6586" s="36">
        <f>IF($T6586="","",IF($T6586&lt;Settings!$B$8,"Critical",IF($T6586&lt;Settings!$B$9,"Semi Critical","Non Critical")))</f>
        <v/>
      </c>
      <c r="V6586" s="28" t="n"/>
      <c r="Z6586">
        <f>IF($B6586="","",IFERROR(VLOOKUP($B6586,'Plan HC for CCA'!$A:$B,2,0),""))</f>
        <v/>
      </c>
      <c r="AA6586">
        <f>IF(OR($B6586="",$Z6586=""),"",IF(N($M6586)&lt;$Z6586,"Delta","No Delta"))</f>
        <v/>
      </c>
      <c r="AB6586">
        <f>IF(OR($B6586="",$Z6586=""),"",MAX(0,$Z6586-N($M6586)))</f>
        <v/>
      </c>
      <c r="AC6586" s="46">
        <f>IF($B6586="","",IFERROR(INDEX('CCA Util %'!$H:$H,MATCH($B6586,'CCA Util %'!$E:$E,0)),""))</f>
        <v/>
      </c>
      <c r="AD6586">
        <f>IF($B6586="","",IFERROR(INDEX('CCA Util %'!$G:$G,MATCH($B6586,'CCA Util %'!$E:$E,0)),""))</f>
        <v/>
      </c>
      <c r="AE6586">
        <f>IF(OR($B6586="",$U6586=""),"",$U6586&amp;" &amp; "&amp;IF(OR($AD6586="",$AD6586=0),"Util NA",$AD6586&amp;" Util"))</f>
        <v/>
      </c>
    </row>
    <row r="6587" ht="15.75" customHeight="1" s="42">
      <c r="A6587" s="41" t="n"/>
      <c r="G6587" s="38" t="n"/>
      <c r="H6587" s="38" t="n"/>
      <c r="I6587" s="38" t="n"/>
      <c r="J6587" s="38" t="n"/>
      <c r="K6587" s="38" t="n"/>
      <c r="L6587" s="38" t="n"/>
      <c r="N6587" s="36">
        <f>IF($B6587="","",IF($C6587="SUPERSTORE","Superstore","DH"))</f>
        <v/>
      </c>
      <c r="O6587" s="36">
        <f>IF($B6587="","",IFERROR(VLOOKUP($B6587,Mapping!$A:$C,2,0),"Not Mapped"))</f>
        <v/>
      </c>
      <c r="P6587" s="36">
        <f>IF($B6587="","",IFERROR(VLOOKUP($B6587,Mapping!$A:$C,3,0),"Not Mapped"))</f>
        <v/>
      </c>
      <c r="Q6587" s="36">
        <f>IF($B6587="","",IFERROR(VLOOKUP($O6587,Leaders!$A:$B,2,0),"Not Mapped"))</f>
        <v/>
      </c>
      <c r="R6587" s="36">
        <f>IF($B6587="","",IF(COUNTIF(Exclusions!$A:$A,$B6587)&gt;0,"Yes","No"))</f>
        <v/>
      </c>
      <c r="S6587" s="38">
        <f>IF($B6587="","",MIN(1,DAY($A6587)/IF($N6587="Superstore",Settings!$B$5,Settings!$B$4)))</f>
        <v/>
      </c>
      <c r="T6587" s="38">
        <f>IF(OR($B6587="",$G6587="",$S6587=0),"",$G6587/$S6587)</f>
        <v/>
      </c>
      <c r="U6587" s="36">
        <f>IF($T6587="","",IF($T6587&lt;Settings!$B$8,"Critical",IF($T6587&lt;Settings!$B$9,"Semi Critical","Non Critical")))</f>
        <v/>
      </c>
      <c r="V6587" s="28" t="n"/>
      <c r="Z6587">
        <f>IF($B6587="","",IFERROR(VLOOKUP($B6587,'Plan HC for CCA'!$A:$B,2,0),""))</f>
        <v/>
      </c>
      <c r="AA6587">
        <f>IF(OR($B6587="",$Z6587=""),"",IF(N($M6587)&lt;$Z6587,"Delta","No Delta"))</f>
        <v/>
      </c>
      <c r="AB6587">
        <f>IF(OR($B6587="",$Z6587=""),"",MAX(0,$Z6587-N($M6587)))</f>
        <v/>
      </c>
      <c r="AC6587" s="46">
        <f>IF($B6587="","",IFERROR(INDEX('CCA Util %'!$H:$H,MATCH($B6587,'CCA Util %'!$E:$E,0)),""))</f>
        <v/>
      </c>
      <c r="AD6587">
        <f>IF($B6587="","",IFERROR(INDEX('CCA Util %'!$G:$G,MATCH($B6587,'CCA Util %'!$E:$E,0)),""))</f>
        <v/>
      </c>
      <c r="AE6587">
        <f>IF(OR($B6587="",$U6587=""),"",$U6587&amp;" &amp; "&amp;IF(OR($AD6587="",$AD6587=0),"Util NA",$AD6587&amp;" Util"))</f>
        <v/>
      </c>
    </row>
    <row r="6588" ht="15.75" customHeight="1" s="42">
      <c r="A6588" s="41" t="n"/>
      <c r="G6588" s="38" t="n"/>
      <c r="H6588" s="38" t="n"/>
      <c r="I6588" s="38" t="n"/>
      <c r="J6588" s="38" t="n"/>
      <c r="K6588" s="38" t="n"/>
      <c r="L6588" s="38" t="n"/>
      <c r="N6588" s="36">
        <f>IF($B6588="","",IF($C6588="SUPERSTORE","Superstore","DH"))</f>
        <v/>
      </c>
      <c r="O6588" s="36">
        <f>IF($B6588="","",IFERROR(VLOOKUP($B6588,Mapping!$A:$C,2,0),"Not Mapped"))</f>
        <v/>
      </c>
      <c r="P6588" s="36">
        <f>IF($B6588="","",IFERROR(VLOOKUP($B6588,Mapping!$A:$C,3,0),"Not Mapped"))</f>
        <v/>
      </c>
      <c r="Q6588" s="36">
        <f>IF($B6588="","",IFERROR(VLOOKUP($O6588,Leaders!$A:$B,2,0),"Not Mapped"))</f>
        <v/>
      </c>
      <c r="R6588" s="36">
        <f>IF($B6588="","",IF(COUNTIF(Exclusions!$A:$A,$B6588)&gt;0,"Yes","No"))</f>
        <v/>
      </c>
      <c r="S6588" s="38">
        <f>IF($B6588="","",MIN(1,DAY($A6588)/IF($N6588="Superstore",Settings!$B$5,Settings!$B$4)))</f>
        <v/>
      </c>
      <c r="T6588" s="38">
        <f>IF(OR($B6588="",$G6588="",$S6588=0),"",$G6588/$S6588)</f>
        <v/>
      </c>
      <c r="U6588" s="36">
        <f>IF($T6588="","",IF($T6588&lt;Settings!$B$8,"Critical",IF($T6588&lt;Settings!$B$9,"Semi Critical","Non Critical")))</f>
        <v/>
      </c>
      <c r="V6588" s="28" t="n"/>
      <c r="Z6588">
        <f>IF($B6588="","",IFERROR(VLOOKUP($B6588,'Plan HC for CCA'!$A:$B,2,0),""))</f>
        <v/>
      </c>
      <c r="AA6588">
        <f>IF(OR($B6588="",$Z6588=""),"",IF(N($M6588)&lt;$Z6588,"Delta","No Delta"))</f>
        <v/>
      </c>
      <c r="AB6588">
        <f>IF(OR($B6588="",$Z6588=""),"",MAX(0,$Z6588-N($M6588)))</f>
        <v/>
      </c>
      <c r="AC6588" s="46">
        <f>IF($B6588="","",IFERROR(INDEX('CCA Util %'!$H:$H,MATCH($B6588,'CCA Util %'!$E:$E,0)),""))</f>
        <v/>
      </c>
      <c r="AD6588">
        <f>IF($B6588="","",IFERROR(INDEX('CCA Util %'!$G:$G,MATCH($B6588,'CCA Util %'!$E:$E,0)),""))</f>
        <v/>
      </c>
      <c r="AE6588">
        <f>IF(OR($B6588="",$U6588=""),"",$U6588&amp;" &amp; "&amp;IF(OR($AD6588="",$AD6588=0),"Util NA",$AD6588&amp;" Util"))</f>
        <v/>
      </c>
    </row>
    <row r="6589" ht="15.75" customHeight="1" s="42">
      <c r="A6589" s="41" t="n"/>
      <c r="G6589" s="38" t="n"/>
      <c r="H6589" s="38" t="n"/>
      <c r="I6589" s="38" t="n"/>
      <c r="J6589" s="38" t="n"/>
      <c r="K6589" s="38" t="n"/>
      <c r="L6589" s="38" t="n"/>
      <c r="N6589" s="36">
        <f>IF($B6589="","",IF($C6589="SUPERSTORE","Superstore","DH"))</f>
        <v/>
      </c>
      <c r="O6589" s="36">
        <f>IF($B6589="","",IFERROR(VLOOKUP($B6589,Mapping!$A:$C,2,0),"Not Mapped"))</f>
        <v/>
      </c>
      <c r="P6589" s="36">
        <f>IF($B6589="","",IFERROR(VLOOKUP($B6589,Mapping!$A:$C,3,0),"Not Mapped"))</f>
        <v/>
      </c>
      <c r="Q6589" s="36">
        <f>IF($B6589="","",IFERROR(VLOOKUP($O6589,Leaders!$A:$B,2,0),"Not Mapped"))</f>
        <v/>
      </c>
      <c r="R6589" s="36">
        <f>IF($B6589="","",IF(COUNTIF(Exclusions!$A:$A,$B6589)&gt;0,"Yes","No"))</f>
        <v/>
      </c>
      <c r="S6589" s="38">
        <f>IF($B6589="","",MIN(1,DAY($A6589)/IF($N6589="Superstore",Settings!$B$5,Settings!$B$4)))</f>
        <v/>
      </c>
      <c r="T6589" s="38">
        <f>IF(OR($B6589="",$G6589="",$S6589=0),"",$G6589/$S6589)</f>
        <v/>
      </c>
      <c r="U6589" s="36">
        <f>IF($T6589="","",IF($T6589&lt;Settings!$B$8,"Critical",IF($T6589&lt;Settings!$B$9,"Semi Critical","Non Critical")))</f>
        <v/>
      </c>
      <c r="V6589" s="28" t="n"/>
      <c r="Z6589">
        <f>IF($B6589="","",IFERROR(VLOOKUP($B6589,'Plan HC for CCA'!$A:$B,2,0),""))</f>
        <v/>
      </c>
      <c r="AA6589">
        <f>IF(OR($B6589="",$Z6589=""),"",IF(N($M6589)&lt;$Z6589,"Delta","No Delta"))</f>
        <v/>
      </c>
      <c r="AB6589">
        <f>IF(OR($B6589="",$Z6589=""),"",MAX(0,$Z6589-N($M6589)))</f>
        <v/>
      </c>
      <c r="AC6589" s="46">
        <f>IF($B6589="","",IFERROR(INDEX('CCA Util %'!$H:$H,MATCH($B6589,'CCA Util %'!$E:$E,0)),""))</f>
        <v/>
      </c>
      <c r="AD6589">
        <f>IF($B6589="","",IFERROR(INDEX('CCA Util %'!$G:$G,MATCH($B6589,'CCA Util %'!$E:$E,0)),""))</f>
        <v/>
      </c>
      <c r="AE6589">
        <f>IF(OR($B6589="",$U6589=""),"",$U6589&amp;" &amp; "&amp;IF(OR($AD6589="",$AD6589=0),"Util NA",$AD6589&amp;" Util"))</f>
        <v/>
      </c>
    </row>
    <row r="6590" ht="15.75" customHeight="1" s="42">
      <c r="A6590" s="41" t="n"/>
      <c r="G6590" s="38" t="n"/>
      <c r="H6590" s="38" t="n"/>
      <c r="I6590" s="38" t="n"/>
      <c r="J6590" s="38" t="n"/>
      <c r="K6590" s="38" t="n"/>
      <c r="L6590" s="38" t="n"/>
      <c r="N6590" s="36">
        <f>IF($B6590="","",IF($C6590="SUPERSTORE","Superstore","DH"))</f>
        <v/>
      </c>
      <c r="O6590" s="36">
        <f>IF($B6590="","",IFERROR(VLOOKUP($B6590,Mapping!$A:$C,2,0),"Not Mapped"))</f>
        <v/>
      </c>
      <c r="P6590" s="36">
        <f>IF($B6590="","",IFERROR(VLOOKUP($B6590,Mapping!$A:$C,3,0),"Not Mapped"))</f>
        <v/>
      </c>
      <c r="Q6590" s="36">
        <f>IF($B6590="","",IFERROR(VLOOKUP($O6590,Leaders!$A:$B,2,0),"Not Mapped"))</f>
        <v/>
      </c>
      <c r="R6590" s="36">
        <f>IF($B6590="","",IF(COUNTIF(Exclusions!$A:$A,$B6590)&gt;0,"Yes","No"))</f>
        <v/>
      </c>
      <c r="S6590" s="38">
        <f>IF($B6590="","",MIN(1,DAY($A6590)/IF($N6590="Superstore",Settings!$B$5,Settings!$B$4)))</f>
        <v/>
      </c>
      <c r="T6590" s="38">
        <f>IF(OR($B6590="",$G6590="",$S6590=0),"",$G6590/$S6590)</f>
        <v/>
      </c>
      <c r="U6590" s="36">
        <f>IF($T6590="","",IF($T6590&lt;Settings!$B$8,"Critical",IF($T6590&lt;Settings!$B$9,"Semi Critical","Non Critical")))</f>
        <v/>
      </c>
      <c r="V6590" s="28" t="n"/>
      <c r="Z6590">
        <f>IF($B6590="","",IFERROR(VLOOKUP($B6590,'Plan HC for CCA'!$A:$B,2,0),""))</f>
        <v/>
      </c>
      <c r="AA6590">
        <f>IF(OR($B6590="",$Z6590=""),"",IF(N($M6590)&lt;$Z6590,"Delta","No Delta"))</f>
        <v/>
      </c>
      <c r="AB6590">
        <f>IF(OR($B6590="",$Z6590=""),"",MAX(0,$Z6590-N($M6590)))</f>
        <v/>
      </c>
      <c r="AC6590" s="46">
        <f>IF($B6590="","",IFERROR(INDEX('CCA Util %'!$H:$H,MATCH($B6590,'CCA Util %'!$E:$E,0)),""))</f>
        <v/>
      </c>
      <c r="AD6590">
        <f>IF($B6590="","",IFERROR(INDEX('CCA Util %'!$G:$G,MATCH($B6590,'CCA Util %'!$E:$E,0)),""))</f>
        <v/>
      </c>
      <c r="AE6590">
        <f>IF(OR($B6590="",$U6590=""),"",$U6590&amp;" &amp; "&amp;IF(OR($AD6590="",$AD6590=0),"Util NA",$AD6590&amp;" Util"))</f>
        <v/>
      </c>
    </row>
    <row r="6591" ht="15.75" customHeight="1" s="42">
      <c r="A6591" s="41" t="n"/>
      <c r="G6591" s="38" t="n"/>
      <c r="H6591" s="38" t="n"/>
      <c r="I6591" s="38" t="n"/>
      <c r="J6591" s="38" t="n"/>
      <c r="K6591" s="38" t="n"/>
      <c r="L6591" s="38" t="n"/>
      <c r="N6591" s="36">
        <f>IF($B6591="","",IF($C6591="SUPERSTORE","Superstore","DH"))</f>
        <v/>
      </c>
      <c r="O6591" s="36">
        <f>IF($B6591="","",IFERROR(VLOOKUP($B6591,Mapping!$A:$C,2,0),"Not Mapped"))</f>
        <v/>
      </c>
      <c r="P6591" s="36">
        <f>IF($B6591="","",IFERROR(VLOOKUP($B6591,Mapping!$A:$C,3,0),"Not Mapped"))</f>
        <v/>
      </c>
      <c r="Q6591" s="36">
        <f>IF($B6591="","",IFERROR(VLOOKUP($O6591,Leaders!$A:$B,2,0),"Not Mapped"))</f>
        <v/>
      </c>
      <c r="R6591" s="36">
        <f>IF($B6591="","",IF(COUNTIF(Exclusions!$A:$A,$B6591)&gt;0,"Yes","No"))</f>
        <v/>
      </c>
      <c r="S6591" s="38">
        <f>IF($B6591="","",MIN(1,DAY($A6591)/IF($N6591="Superstore",Settings!$B$5,Settings!$B$4)))</f>
        <v/>
      </c>
      <c r="T6591" s="38">
        <f>IF(OR($B6591="",$G6591="",$S6591=0),"",$G6591/$S6591)</f>
        <v/>
      </c>
      <c r="U6591" s="36">
        <f>IF($T6591="","",IF($T6591&lt;Settings!$B$8,"Critical",IF($T6591&lt;Settings!$B$9,"Semi Critical","Non Critical")))</f>
        <v/>
      </c>
      <c r="V6591" s="28" t="n"/>
      <c r="Z6591">
        <f>IF($B6591="","",IFERROR(VLOOKUP($B6591,'Plan HC for CCA'!$A:$B,2,0),""))</f>
        <v/>
      </c>
      <c r="AA6591">
        <f>IF(OR($B6591="",$Z6591=""),"",IF(N($M6591)&lt;$Z6591,"Delta","No Delta"))</f>
        <v/>
      </c>
      <c r="AB6591">
        <f>IF(OR($B6591="",$Z6591=""),"",MAX(0,$Z6591-N($M6591)))</f>
        <v/>
      </c>
      <c r="AC6591" s="46">
        <f>IF($B6591="","",IFERROR(INDEX('CCA Util %'!$H:$H,MATCH($B6591,'CCA Util %'!$E:$E,0)),""))</f>
        <v/>
      </c>
      <c r="AD6591">
        <f>IF($B6591="","",IFERROR(INDEX('CCA Util %'!$G:$G,MATCH($B6591,'CCA Util %'!$E:$E,0)),""))</f>
        <v/>
      </c>
      <c r="AE6591">
        <f>IF(OR($B6591="",$U6591=""),"",$U6591&amp;" &amp; "&amp;IF(OR($AD6591="",$AD6591=0),"Util NA",$AD6591&amp;" Util"))</f>
        <v/>
      </c>
    </row>
    <row r="6592" ht="15.75" customHeight="1" s="42">
      <c r="A6592" s="41" t="n"/>
      <c r="G6592" s="38" t="n"/>
      <c r="H6592" s="38" t="n"/>
      <c r="I6592" s="38" t="n"/>
      <c r="J6592" s="38" t="n"/>
      <c r="K6592" s="38" t="n"/>
      <c r="L6592" s="38" t="n"/>
      <c r="N6592" s="36">
        <f>IF($B6592="","",IF($C6592="SUPERSTORE","Superstore","DH"))</f>
        <v/>
      </c>
      <c r="O6592" s="36">
        <f>IF($B6592="","",IFERROR(VLOOKUP($B6592,Mapping!$A:$C,2,0),"Not Mapped"))</f>
        <v/>
      </c>
      <c r="P6592" s="36">
        <f>IF($B6592="","",IFERROR(VLOOKUP($B6592,Mapping!$A:$C,3,0),"Not Mapped"))</f>
        <v/>
      </c>
      <c r="Q6592" s="36">
        <f>IF($B6592="","",IFERROR(VLOOKUP($O6592,Leaders!$A:$B,2,0),"Not Mapped"))</f>
        <v/>
      </c>
      <c r="R6592" s="36">
        <f>IF($B6592="","",IF(COUNTIF(Exclusions!$A:$A,$B6592)&gt;0,"Yes","No"))</f>
        <v/>
      </c>
      <c r="S6592" s="38">
        <f>IF($B6592="","",MIN(1,DAY($A6592)/IF($N6592="Superstore",Settings!$B$5,Settings!$B$4)))</f>
        <v/>
      </c>
      <c r="T6592" s="38">
        <f>IF(OR($B6592="",$G6592="",$S6592=0),"",$G6592/$S6592)</f>
        <v/>
      </c>
      <c r="U6592" s="36">
        <f>IF($T6592="","",IF($T6592&lt;Settings!$B$8,"Critical",IF($T6592&lt;Settings!$B$9,"Semi Critical","Non Critical")))</f>
        <v/>
      </c>
      <c r="V6592" s="28" t="n"/>
      <c r="Z6592">
        <f>IF($B6592="","",IFERROR(VLOOKUP($B6592,'Plan HC for CCA'!$A:$B,2,0),""))</f>
        <v/>
      </c>
      <c r="AA6592">
        <f>IF(OR($B6592="",$Z6592=""),"",IF(N($M6592)&lt;$Z6592,"Delta","No Delta"))</f>
        <v/>
      </c>
      <c r="AB6592">
        <f>IF(OR($B6592="",$Z6592=""),"",MAX(0,$Z6592-N($M6592)))</f>
        <v/>
      </c>
      <c r="AC6592" s="46">
        <f>IF($B6592="","",IFERROR(INDEX('CCA Util %'!$H:$H,MATCH($B6592,'CCA Util %'!$E:$E,0)),""))</f>
        <v/>
      </c>
      <c r="AD6592">
        <f>IF($B6592="","",IFERROR(INDEX('CCA Util %'!$G:$G,MATCH($B6592,'CCA Util %'!$E:$E,0)),""))</f>
        <v/>
      </c>
      <c r="AE6592">
        <f>IF(OR($B6592="",$U6592=""),"",$U6592&amp;" &amp; "&amp;IF(OR($AD6592="",$AD6592=0),"Util NA",$AD6592&amp;" Util"))</f>
        <v/>
      </c>
    </row>
    <row r="6593" ht="15.75" customHeight="1" s="42">
      <c r="A6593" s="41" t="n"/>
      <c r="G6593" s="38" t="n"/>
      <c r="H6593" s="38" t="n"/>
      <c r="I6593" s="38" t="n"/>
      <c r="J6593" s="38" t="n"/>
      <c r="K6593" s="38" t="n"/>
      <c r="L6593" s="38" t="n"/>
      <c r="N6593" s="36">
        <f>IF($B6593="","",IF($C6593="SUPERSTORE","Superstore","DH"))</f>
        <v/>
      </c>
      <c r="O6593" s="36">
        <f>IF($B6593="","",IFERROR(VLOOKUP($B6593,Mapping!$A:$C,2,0),"Not Mapped"))</f>
        <v/>
      </c>
      <c r="P6593" s="36">
        <f>IF($B6593="","",IFERROR(VLOOKUP($B6593,Mapping!$A:$C,3,0),"Not Mapped"))</f>
        <v/>
      </c>
      <c r="Q6593" s="36">
        <f>IF($B6593="","",IFERROR(VLOOKUP($O6593,Leaders!$A:$B,2,0),"Not Mapped"))</f>
        <v/>
      </c>
      <c r="R6593" s="36">
        <f>IF($B6593="","",IF(COUNTIF(Exclusions!$A:$A,$B6593)&gt;0,"Yes","No"))</f>
        <v/>
      </c>
      <c r="S6593" s="38">
        <f>IF($B6593="","",MIN(1,DAY($A6593)/IF($N6593="Superstore",Settings!$B$5,Settings!$B$4)))</f>
        <v/>
      </c>
      <c r="T6593" s="38">
        <f>IF(OR($B6593="",$G6593="",$S6593=0),"",$G6593/$S6593)</f>
        <v/>
      </c>
      <c r="U6593" s="36">
        <f>IF($T6593="","",IF($T6593&lt;Settings!$B$8,"Critical",IF($T6593&lt;Settings!$B$9,"Semi Critical","Non Critical")))</f>
        <v/>
      </c>
      <c r="V6593" s="28" t="n"/>
      <c r="Z6593">
        <f>IF($B6593="","",IFERROR(VLOOKUP($B6593,'Plan HC for CCA'!$A:$B,2,0),""))</f>
        <v/>
      </c>
      <c r="AA6593">
        <f>IF(OR($B6593="",$Z6593=""),"",IF(N($M6593)&lt;$Z6593,"Delta","No Delta"))</f>
        <v/>
      </c>
      <c r="AB6593">
        <f>IF(OR($B6593="",$Z6593=""),"",MAX(0,$Z6593-N($M6593)))</f>
        <v/>
      </c>
      <c r="AC6593" s="46">
        <f>IF($B6593="","",IFERROR(INDEX('CCA Util %'!$H:$H,MATCH($B6593,'CCA Util %'!$E:$E,0)),""))</f>
        <v/>
      </c>
      <c r="AD6593">
        <f>IF($B6593="","",IFERROR(INDEX('CCA Util %'!$G:$G,MATCH($B6593,'CCA Util %'!$E:$E,0)),""))</f>
        <v/>
      </c>
      <c r="AE6593">
        <f>IF(OR($B6593="",$U6593=""),"",$U6593&amp;" &amp; "&amp;IF(OR($AD6593="",$AD6593=0),"Util NA",$AD6593&amp;" Util"))</f>
        <v/>
      </c>
    </row>
    <row r="6594" ht="15.75" customHeight="1" s="42">
      <c r="A6594" s="41" t="n"/>
      <c r="G6594" s="38" t="n"/>
      <c r="H6594" s="38" t="n"/>
      <c r="I6594" s="38" t="n"/>
      <c r="J6594" s="38" t="n"/>
      <c r="K6594" s="38" t="n"/>
      <c r="L6594" s="38" t="n"/>
      <c r="N6594" s="36">
        <f>IF($B6594="","",IF($C6594="SUPERSTORE","Superstore","DH"))</f>
        <v/>
      </c>
      <c r="O6594" s="36">
        <f>IF($B6594="","",IFERROR(VLOOKUP($B6594,Mapping!$A:$C,2,0),"Not Mapped"))</f>
        <v/>
      </c>
      <c r="P6594" s="36">
        <f>IF($B6594="","",IFERROR(VLOOKUP($B6594,Mapping!$A:$C,3,0),"Not Mapped"))</f>
        <v/>
      </c>
      <c r="Q6594" s="36">
        <f>IF($B6594="","",IFERROR(VLOOKUP($O6594,Leaders!$A:$B,2,0),"Not Mapped"))</f>
        <v/>
      </c>
      <c r="R6594" s="36">
        <f>IF($B6594="","",IF(COUNTIF(Exclusions!$A:$A,$B6594)&gt;0,"Yes","No"))</f>
        <v/>
      </c>
      <c r="S6594" s="38">
        <f>IF($B6594="","",MIN(1,DAY($A6594)/IF($N6594="Superstore",Settings!$B$5,Settings!$B$4)))</f>
        <v/>
      </c>
      <c r="T6594" s="38">
        <f>IF(OR($B6594="",$G6594="",$S6594=0),"",$G6594/$S6594)</f>
        <v/>
      </c>
      <c r="U6594" s="36">
        <f>IF($T6594="","",IF($T6594&lt;Settings!$B$8,"Critical",IF($T6594&lt;Settings!$B$9,"Semi Critical","Non Critical")))</f>
        <v/>
      </c>
      <c r="V6594" s="28" t="n"/>
      <c r="Z6594">
        <f>IF($B6594="","",IFERROR(VLOOKUP($B6594,'Plan HC for CCA'!$A:$B,2,0),""))</f>
        <v/>
      </c>
      <c r="AA6594">
        <f>IF(OR($B6594="",$Z6594=""),"",IF(N($M6594)&lt;$Z6594,"Delta","No Delta"))</f>
        <v/>
      </c>
      <c r="AB6594">
        <f>IF(OR($B6594="",$Z6594=""),"",MAX(0,$Z6594-N($M6594)))</f>
        <v/>
      </c>
      <c r="AC6594" s="46">
        <f>IF($B6594="","",IFERROR(INDEX('CCA Util %'!$H:$H,MATCH($B6594,'CCA Util %'!$E:$E,0)),""))</f>
        <v/>
      </c>
      <c r="AD6594">
        <f>IF($B6594="","",IFERROR(INDEX('CCA Util %'!$G:$G,MATCH($B6594,'CCA Util %'!$E:$E,0)),""))</f>
        <v/>
      </c>
      <c r="AE6594">
        <f>IF(OR($B6594="",$U6594=""),"",$U6594&amp;" &amp; "&amp;IF(OR($AD6594="",$AD6594=0),"Util NA",$AD6594&amp;" Util"))</f>
        <v/>
      </c>
    </row>
    <row r="6595" ht="15.75" customHeight="1" s="42">
      <c r="A6595" s="41" t="n"/>
      <c r="G6595" s="38" t="n"/>
      <c r="H6595" s="38" t="n"/>
      <c r="I6595" s="38" t="n"/>
      <c r="J6595" s="38" t="n"/>
      <c r="K6595" s="38" t="n"/>
      <c r="L6595" s="38" t="n"/>
      <c r="N6595" s="36">
        <f>IF($B6595="","",IF($C6595="SUPERSTORE","Superstore","DH"))</f>
        <v/>
      </c>
      <c r="O6595" s="36">
        <f>IF($B6595="","",IFERROR(VLOOKUP($B6595,Mapping!$A:$C,2,0),"Not Mapped"))</f>
        <v/>
      </c>
      <c r="P6595" s="36">
        <f>IF($B6595="","",IFERROR(VLOOKUP($B6595,Mapping!$A:$C,3,0),"Not Mapped"))</f>
        <v/>
      </c>
      <c r="Q6595" s="36">
        <f>IF($B6595="","",IFERROR(VLOOKUP($O6595,Leaders!$A:$B,2,0),"Not Mapped"))</f>
        <v/>
      </c>
      <c r="R6595" s="36">
        <f>IF($B6595="","",IF(COUNTIF(Exclusions!$A:$A,$B6595)&gt;0,"Yes","No"))</f>
        <v/>
      </c>
      <c r="S6595" s="38">
        <f>IF($B6595="","",MIN(1,DAY($A6595)/IF($N6595="Superstore",Settings!$B$5,Settings!$B$4)))</f>
        <v/>
      </c>
      <c r="T6595" s="38">
        <f>IF(OR($B6595="",$G6595="",$S6595=0),"",$G6595/$S6595)</f>
        <v/>
      </c>
      <c r="U6595" s="36">
        <f>IF($T6595="","",IF($T6595&lt;Settings!$B$8,"Critical",IF($T6595&lt;Settings!$B$9,"Semi Critical","Non Critical")))</f>
        <v/>
      </c>
      <c r="V6595" s="28" t="n"/>
      <c r="Z6595">
        <f>IF($B6595="","",IFERROR(VLOOKUP($B6595,'Plan HC for CCA'!$A:$B,2,0),""))</f>
        <v/>
      </c>
      <c r="AA6595">
        <f>IF(OR($B6595="",$Z6595=""),"",IF(N($M6595)&lt;$Z6595,"Delta","No Delta"))</f>
        <v/>
      </c>
      <c r="AB6595">
        <f>IF(OR($B6595="",$Z6595=""),"",MAX(0,$Z6595-N($M6595)))</f>
        <v/>
      </c>
      <c r="AC6595" s="46">
        <f>IF($B6595="","",IFERROR(INDEX('CCA Util %'!$H:$H,MATCH($B6595,'CCA Util %'!$E:$E,0)),""))</f>
        <v/>
      </c>
      <c r="AD6595">
        <f>IF($B6595="","",IFERROR(INDEX('CCA Util %'!$G:$G,MATCH($B6595,'CCA Util %'!$E:$E,0)),""))</f>
        <v/>
      </c>
      <c r="AE6595">
        <f>IF(OR($B6595="",$U6595=""),"",$U6595&amp;" &amp; "&amp;IF(OR($AD6595="",$AD6595=0),"Util NA",$AD6595&amp;" Util"))</f>
        <v/>
      </c>
    </row>
    <row r="6596" ht="15.75" customHeight="1" s="42">
      <c r="A6596" s="41" t="n"/>
      <c r="G6596" s="38" t="n"/>
      <c r="H6596" s="38" t="n"/>
      <c r="I6596" s="38" t="n"/>
      <c r="J6596" s="38" t="n"/>
      <c r="K6596" s="38" t="n"/>
      <c r="L6596" s="38" t="n"/>
      <c r="N6596" s="36">
        <f>IF($B6596="","",IF($C6596="SUPERSTORE","Superstore","DH"))</f>
        <v/>
      </c>
      <c r="O6596" s="36">
        <f>IF($B6596="","",IFERROR(VLOOKUP($B6596,Mapping!$A:$C,2,0),"Not Mapped"))</f>
        <v/>
      </c>
      <c r="P6596" s="36">
        <f>IF($B6596="","",IFERROR(VLOOKUP($B6596,Mapping!$A:$C,3,0),"Not Mapped"))</f>
        <v/>
      </c>
      <c r="Q6596" s="36">
        <f>IF($B6596="","",IFERROR(VLOOKUP($O6596,Leaders!$A:$B,2,0),"Not Mapped"))</f>
        <v/>
      </c>
      <c r="R6596" s="36">
        <f>IF($B6596="","",IF(COUNTIF(Exclusions!$A:$A,$B6596)&gt;0,"Yes","No"))</f>
        <v/>
      </c>
      <c r="S6596" s="38">
        <f>IF($B6596="","",MIN(1,DAY($A6596)/IF($N6596="Superstore",Settings!$B$5,Settings!$B$4)))</f>
        <v/>
      </c>
      <c r="T6596" s="38">
        <f>IF(OR($B6596="",$G6596="",$S6596=0),"",$G6596/$S6596)</f>
        <v/>
      </c>
      <c r="U6596" s="36">
        <f>IF($T6596="","",IF($T6596&lt;Settings!$B$8,"Critical",IF($T6596&lt;Settings!$B$9,"Semi Critical","Non Critical")))</f>
        <v/>
      </c>
      <c r="V6596" s="28" t="n"/>
      <c r="Z6596">
        <f>IF($B6596="","",IFERROR(VLOOKUP($B6596,'Plan HC for CCA'!$A:$B,2,0),""))</f>
        <v/>
      </c>
      <c r="AA6596">
        <f>IF(OR($B6596="",$Z6596=""),"",IF(N($M6596)&lt;$Z6596,"Delta","No Delta"))</f>
        <v/>
      </c>
      <c r="AB6596">
        <f>IF(OR($B6596="",$Z6596=""),"",MAX(0,$Z6596-N($M6596)))</f>
        <v/>
      </c>
      <c r="AC6596" s="46">
        <f>IF($B6596="","",IFERROR(INDEX('CCA Util %'!$H:$H,MATCH($B6596,'CCA Util %'!$E:$E,0)),""))</f>
        <v/>
      </c>
      <c r="AD6596">
        <f>IF($B6596="","",IFERROR(INDEX('CCA Util %'!$G:$G,MATCH($B6596,'CCA Util %'!$E:$E,0)),""))</f>
        <v/>
      </c>
      <c r="AE6596">
        <f>IF(OR($B6596="",$U6596=""),"",$U6596&amp;" &amp; "&amp;IF(OR($AD6596="",$AD6596=0),"Util NA",$AD6596&amp;" Util"))</f>
        <v/>
      </c>
    </row>
    <row r="6597" ht="15.75" customHeight="1" s="42">
      <c r="A6597" s="41" t="n"/>
      <c r="G6597" s="38" t="n"/>
      <c r="H6597" s="38" t="n"/>
      <c r="I6597" s="38" t="n"/>
      <c r="J6597" s="38" t="n"/>
      <c r="K6597" s="38" t="n"/>
      <c r="L6597" s="38" t="n"/>
      <c r="N6597" s="36">
        <f>IF($B6597="","",IF($C6597="SUPERSTORE","Superstore","DH"))</f>
        <v/>
      </c>
      <c r="O6597" s="36">
        <f>IF($B6597="","",IFERROR(VLOOKUP($B6597,Mapping!$A:$C,2,0),"Not Mapped"))</f>
        <v/>
      </c>
      <c r="P6597" s="36">
        <f>IF($B6597="","",IFERROR(VLOOKUP($B6597,Mapping!$A:$C,3,0),"Not Mapped"))</f>
        <v/>
      </c>
      <c r="Q6597" s="36">
        <f>IF($B6597="","",IFERROR(VLOOKUP($O6597,Leaders!$A:$B,2,0),"Not Mapped"))</f>
        <v/>
      </c>
      <c r="R6597" s="36">
        <f>IF($B6597="","",IF(COUNTIF(Exclusions!$A:$A,$B6597)&gt;0,"Yes","No"))</f>
        <v/>
      </c>
      <c r="S6597" s="38">
        <f>IF($B6597="","",MIN(1,DAY($A6597)/IF($N6597="Superstore",Settings!$B$5,Settings!$B$4)))</f>
        <v/>
      </c>
      <c r="T6597" s="38">
        <f>IF(OR($B6597="",$G6597="",$S6597=0),"",$G6597/$S6597)</f>
        <v/>
      </c>
      <c r="U6597" s="36">
        <f>IF($T6597="","",IF($T6597&lt;Settings!$B$8,"Critical",IF($T6597&lt;Settings!$B$9,"Semi Critical","Non Critical")))</f>
        <v/>
      </c>
      <c r="V6597" s="28" t="n"/>
      <c r="Z6597">
        <f>IF($B6597="","",IFERROR(VLOOKUP($B6597,'Plan HC for CCA'!$A:$B,2,0),""))</f>
        <v/>
      </c>
      <c r="AA6597">
        <f>IF(OR($B6597="",$Z6597=""),"",IF(N($M6597)&lt;$Z6597,"Delta","No Delta"))</f>
        <v/>
      </c>
      <c r="AB6597">
        <f>IF(OR($B6597="",$Z6597=""),"",MAX(0,$Z6597-N($M6597)))</f>
        <v/>
      </c>
      <c r="AC6597" s="46">
        <f>IF($B6597="","",IFERROR(INDEX('CCA Util %'!$H:$H,MATCH($B6597,'CCA Util %'!$E:$E,0)),""))</f>
        <v/>
      </c>
      <c r="AD6597">
        <f>IF($B6597="","",IFERROR(INDEX('CCA Util %'!$G:$G,MATCH($B6597,'CCA Util %'!$E:$E,0)),""))</f>
        <v/>
      </c>
      <c r="AE6597">
        <f>IF(OR($B6597="",$U6597=""),"",$U6597&amp;" &amp; "&amp;IF(OR($AD6597="",$AD6597=0),"Util NA",$AD6597&amp;" Util"))</f>
        <v/>
      </c>
    </row>
    <row r="6598" ht="15.75" customHeight="1" s="42">
      <c r="A6598" s="41" t="n"/>
      <c r="G6598" s="38" t="n"/>
      <c r="H6598" s="38" t="n"/>
      <c r="I6598" s="38" t="n"/>
      <c r="J6598" s="38" t="n"/>
      <c r="K6598" s="38" t="n"/>
      <c r="L6598" s="38" t="n"/>
      <c r="N6598" s="36">
        <f>IF($B6598="","",IF($C6598="SUPERSTORE","Superstore","DH"))</f>
        <v/>
      </c>
      <c r="O6598" s="36">
        <f>IF($B6598="","",IFERROR(VLOOKUP($B6598,Mapping!$A:$C,2,0),"Not Mapped"))</f>
        <v/>
      </c>
      <c r="P6598" s="36">
        <f>IF($B6598="","",IFERROR(VLOOKUP($B6598,Mapping!$A:$C,3,0),"Not Mapped"))</f>
        <v/>
      </c>
      <c r="Q6598" s="36">
        <f>IF($B6598="","",IFERROR(VLOOKUP($O6598,Leaders!$A:$B,2,0),"Not Mapped"))</f>
        <v/>
      </c>
      <c r="R6598" s="36">
        <f>IF($B6598="","",IF(COUNTIF(Exclusions!$A:$A,$B6598)&gt;0,"Yes","No"))</f>
        <v/>
      </c>
      <c r="S6598" s="38">
        <f>IF($B6598="","",MIN(1,DAY($A6598)/IF($N6598="Superstore",Settings!$B$5,Settings!$B$4)))</f>
        <v/>
      </c>
      <c r="T6598" s="38">
        <f>IF(OR($B6598="",$G6598="",$S6598=0),"",$G6598/$S6598)</f>
        <v/>
      </c>
      <c r="U6598" s="36">
        <f>IF($T6598="","",IF($T6598&lt;Settings!$B$8,"Critical",IF($T6598&lt;Settings!$B$9,"Semi Critical","Non Critical")))</f>
        <v/>
      </c>
      <c r="V6598" s="28" t="n"/>
      <c r="Z6598">
        <f>IF($B6598="","",IFERROR(VLOOKUP($B6598,'Plan HC for CCA'!$A:$B,2,0),""))</f>
        <v/>
      </c>
      <c r="AA6598">
        <f>IF(OR($B6598="",$Z6598=""),"",IF(N($M6598)&lt;$Z6598,"Delta","No Delta"))</f>
        <v/>
      </c>
      <c r="AB6598">
        <f>IF(OR($B6598="",$Z6598=""),"",MAX(0,$Z6598-N($M6598)))</f>
        <v/>
      </c>
      <c r="AC6598" s="46">
        <f>IF($B6598="","",IFERROR(INDEX('CCA Util %'!$H:$H,MATCH($B6598,'CCA Util %'!$E:$E,0)),""))</f>
        <v/>
      </c>
      <c r="AD6598">
        <f>IF($B6598="","",IFERROR(INDEX('CCA Util %'!$G:$G,MATCH($B6598,'CCA Util %'!$E:$E,0)),""))</f>
        <v/>
      </c>
      <c r="AE6598">
        <f>IF(OR($B6598="",$U6598=""),"",$U6598&amp;" &amp; "&amp;IF(OR($AD6598="",$AD6598=0),"Util NA",$AD6598&amp;" Util"))</f>
        <v/>
      </c>
    </row>
    <row r="6599" ht="15.75" customHeight="1" s="42">
      <c r="A6599" s="41" t="n"/>
      <c r="G6599" s="38" t="n"/>
      <c r="H6599" s="38" t="n"/>
      <c r="I6599" s="38" t="n"/>
      <c r="J6599" s="38" t="n"/>
      <c r="K6599" s="38" t="n"/>
      <c r="L6599" s="38" t="n"/>
      <c r="N6599" s="36">
        <f>IF($B6599="","",IF($C6599="SUPERSTORE","Superstore","DH"))</f>
        <v/>
      </c>
      <c r="O6599" s="36">
        <f>IF($B6599="","",IFERROR(VLOOKUP($B6599,Mapping!$A:$C,2,0),"Not Mapped"))</f>
        <v/>
      </c>
      <c r="P6599" s="36">
        <f>IF($B6599="","",IFERROR(VLOOKUP($B6599,Mapping!$A:$C,3,0),"Not Mapped"))</f>
        <v/>
      </c>
      <c r="Q6599" s="36">
        <f>IF($B6599="","",IFERROR(VLOOKUP($O6599,Leaders!$A:$B,2,0),"Not Mapped"))</f>
        <v/>
      </c>
      <c r="R6599" s="36">
        <f>IF($B6599="","",IF(COUNTIF(Exclusions!$A:$A,$B6599)&gt;0,"Yes","No"))</f>
        <v/>
      </c>
      <c r="S6599" s="38">
        <f>IF($B6599="","",MIN(1,DAY($A6599)/IF($N6599="Superstore",Settings!$B$5,Settings!$B$4)))</f>
        <v/>
      </c>
      <c r="T6599" s="38">
        <f>IF(OR($B6599="",$G6599="",$S6599=0),"",$G6599/$S6599)</f>
        <v/>
      </c>
      <c r="U6599" s="36">
        <f>IF($T6599="","",IF($T6599&lt;Settings!$B$8,"Critical",IF($T6599&lt;Settings!$B$9,"Semi Critical","Non Critical")))</f>
        <v/>
      </c>
      <c r="V6599" s="28" t="n"/>
      <c r="Z6599">
        <f>IF($B6599="","",IFERROR(VLOOKUP($B6599,'Plan HC for CCA'!$A:$B,2,0),""))</f>
        <v/>
      </c>
      <c r="AA6599">
        <f>IF(OR($B6599="",$Z6599=""),"",IF(N($M6599)&lt;$Z6599,"Delta","No Delta"))</f>
        <v/>
      </c>
      <c r="AB6599">
        <f>IF(OR($B6599="",$Z6599=""),"",MAX(0,$Z6599-N($M6599)))</f>
        <v/>
      </c>
      <c r="AC6599" s="46">
        <f>IF($B6599="","",IFERROR(INDEX('CCA Util %'!$H:$H,MATCH($B6599,'CCA Util %'!$E:$E,0)),""))</f>
        <v/>
      </c>
      <c r="AD6599">
        <f>IF($B6599="","",IFERROR(INDEX('CCA Util %'!$G:$G,MATCH($B6599,'CCA Util %'!$E:$E,0)),""))</f>
        <v/>
      </c>
      <c r="AE6599">
        <f>IF(OR($B6599="",$U6599=""),"",$U6599&amp;" &amp; "&amp;IF(OR($AD6599="",$AD6599=0),"Util NA",$AD6599&amp;" Util"))</f>
        <v/>
      </c>
    </row>
    <row r="6600" ht="15.75" customHeight="1" s="42">
      <c r="A6600" s="41" t="n"/>
      <c r="G6600" s="38" t="n"/>
      <c r="H6600" s="38" t="n"/>
      <c r="I6600" s="38" t="n"/>
      <c r="J6600" s="38" t="n"/>
      <c r="K6600" s="38" t="n"/>
      <c r="L6600" s="38" t="n"/>
      <c r="N6600" s="36">
        <f>IF($B6600="","",IF($C6600="SUPERSTORE","Superstore","DH"))</f>
        <v/>
      </c>
      <c r="O6600" s="36">
        <f>IF($B6600="","",IFERROR(VLOOKUP($B6600,Mapping!$A:$C,2,0),"Not Mapped"))</f>
        <v/>
      </c>
      <c r="P6600" s="36">
        <f>IF($B6600="","",IFERROR(VLOOKUP($B6600,Mapping!$A:$C,3,0),"Not Mapped"))</f>
        <v/>
      </c>
      <c r="Q6600" s="36">
        <f>IF($B6600="","",IFERROR(VLOOKUP($O6600,Leaders!$A:$B,2,0),"Not Mapped"))</f>
        <v/>
      </c>
      <c r="R6600" s="36">
        <f>IF($B6600="","",IF(COUNTIF(Exclusions!$A:$A,$B6600)&gt;0,"Yes","No"))</f>
        <v/>
      </c>
      <c r="S6600" s="38">
        <f>IF($B6600="","",MIN(1,DAY($A6600)/IF($N6600="Superstore",Settings!$B$5,Settings!$B$4)))</f>
        <v/>
      </c>
      <c r="T6600" s="38">
        <f>IF(OR($B6600="",$G6600="",$S6600=0),"",$G6600/$S6600)</f>
        <v/>
      </c>
      <c r="U6600" s="36">
        <f>IF($T6600="","",IF($T6600&lt;Settings!$B$8,"Critical",IF($T6600&lt;Settings!$B$9,"Semi Critical","Non Critical")))</f>
        <v/>
      </c>
      <c r="V6600" s="28" t="n"/>
      <c r="Z6600">
        <f>IF($B6600="","",IFERROR(VLOOKUP($B6600,'Plan HC for CCA'!$A:$B,2,0),""))</f>
        <v/>
      </c>
      <c r="AA6600">
        <f>IF(OR($B6600="",$Z6600=""),"",IF(N($M6600)&lt;$Z6600,"Delta","No Delta"))</f>
        <v/>
      </c>
      <c r="AB6600">
        <f>IF(OR($B6600="",$Z6600=""),"",MAX(0,$Z6600-N($M6600)))</f>
        <v/>
      </c>
      <c r="AC6600" s="46">
        <f>IF($B6600="","",IFERROR(INDEX('CCA Util %'!$H:$H,MATCH($B6600,'CCA Util %'!$E:$E,0)),""))</f>
        <v/>
      </c>
      <c r="AD6600">
        <f>IF($B6600="","",IFERROR(INDEX('CCA Util %'!$G:$G,MATCH($B6600,'CCA Util %'!$E:$E,0)),""))</f>
        <v/>
      </c>
      <c r="AE6600">
        <f>IF(OR($B6600="",$U6600=""),"",$U6600&amp;" &amp; "&amp;IF(OR($AD6600="",$AD6600=0),"Util NA",$AD6600&amp;" Util"))</f>
        <v/>
      </c>
    </row>
    <row r="6601" ht="15.75" customHeight="1" s="42">
      <c r="A6601" s="41" t="n"/>
      <c r="G6601" s="38" t="n"/>
      <c r="H6601" s="38" t="n"/>
      <c r="I6601" s="38" t="n"/>
      <c r="J6601" s="38" t="n"/>
      <c r="K6601" s="38" t="n"/>
      <c r="L6601" s="38" t="n"/>
      <c r="N6601" s="36">
        <f>IF($B6601="","",IF($C6601="SUPERSTORE","Superstore","DH"))</f>
        <v/>
      </c>
      <c r="O6601" s="36">
        <f>IF($B6601="","",IFERROR(VLOOKUP($B6601,Mapping!$A:$C,2,0),"Not Mapped"))</f>
        <v/>
      </c>
      <c r="P6601" s="36">
        <f>IF($B6601="","",IFERROR(VLOOKUP($B6601,Mapping!$A:$C,3,0),"Not Mapped"))</f>
        <v/>
      </c>
      <c r="Q6601" s="36">
        <f>IF($B6601="","",IFERROR(VLOOKUP($O6601,Leaders!$A:$B,2,0),"Not Mapped"))</f>
        <v/>
      </c>
      <c r="R6601" s="36">
        <f>IF($B6601="","",IF(COUNTIF(Exclusions!$A:$A,$B6601)&gt;0,"Yes","No"))</f>
        <v/>
      </c>
      <c r="S6601" s="38">
        <f>IF($B6601="","",MIN(1,DAY($A6601)/IF($N6601="Superstore",Settings!$B$5,Settings!$B$4)))</f>
        <v/>
      </c>
      <c r="T6601" s="38">
        <f>IF(OR($B6601="",$G6601="",$S6601=0),"",$G6601/$S6601)</f>
        <v/>
      </c>
      <c r="U6601" s="36">
        <f>IF($T6601="","",IF($T6601&lt;Settings!$B$8,"Critical",IF($T6601&lt;Settings!$B$9,"Semi Critical","Non Critical")))</f>
        <v/>
      </c>
      <c r="V6601" s="28" t="n"/>
      <c r="Z6601">
        <f>IF($B6601="","",IFERROR(VLOOKUP($B6601,'Plan HC for CCA'!$A:$B,2,0),""))</f>
        <v/>
      </c>
      <c r="AA6601">
        <f>IF(OR($B6601="",$Z6601=""),"",IF(N($M6601)&lt;$Z6601,"Delta","No Delta"))</f>
        <v/>
      </c>
      <c r="AB6601">
        <f>IF(OR($B6601="",$Z6601=""),"",MAX(0,$Z6601-N($M6601)))</f>
        <v/>
      </c>
      <c r="AC6601" s="46">
        <f>IF($B6601="","",IFERROR(INDEX('CCA Util %'!$H:$H,MATCH($B6601,'CCA Util %'!$E:$E,0)),""))</f>
        <v/>
      </c>
      <c r="AD6601">
        <f>IF($B6601="","",IFERROR(INDEX('CCA Util %'!$G:$G,MATCH($B6601,'CCA Util %'!$E:$E,0)),""))</f>
        <v/>
      </c>
      <c r="AE6601">
        <f>IF(OR($B6601="",$U6601=""),"",$U6601&amp;" &amp; "&amp;IF(OR($AD6601="",$AD6601=0),"Util NA",$AD6601&amp;" Util"))</f>
        <v/>
      </c>
    </row>
    <row r="6602" ht="15.75" customHeight="1" s="42">
      <c r="A6602" s="41" t="n"/>
      <c r="G6602" s="38" t="n"/>
      <c r="H6602" s="38" t="n"/>
      <c r="I6602" s="38" t="n"/>
      <c r="J6602" s="38" t="n"/>
      <c r="K6602" s="38" t="n"/>
      <c r="L6602" s="38" t="n"/>
      <c r="N6602" s="36">
        <f>IF($B6602="","",IF($C6602="SUPERSTORE","Superstore","DH"))</f>
        <v/>
      </c>
      <c r="O6602" s="36">
        <f>IF($B6602="","",IFERROR(VLOOKUP($B6602,Mapping!$A:$C,2,0),"Not Mapped"))</f>
        <v/>
      </c>
      <c r="P6602" s="36">
        <f>IF($B6602="","",IFERROR(VLOOKUP($B6602,Mapping!$A:$C,3,0),"Not Mapped"))</f>
        <v/>
      </c>
      <c r="Q6602" s="36">
        <f>IF($B6602="","",IFERROR(VLOOKUP($O6602,Leaders!$A:$B,2,0),"Not Mapped"))</f>
        <v/>
      </c>
      <c r="R6602" s="36">
        <f>IF($B6602="","",IF(COUNTIF(Exclusions!$A:$A,$B6602)&gt;0,"Yes","No"))</f>
        <v/>
      </c>
      <c r="S6602" s="38">
        <f>IF($B6602="","",MIN(1,DAY($A6602)/IF($N6602="Superstore",Settings!$B$5,Settings!$B$4)))</f>
        <v/>
      </c>
      <c r="T6602" s="38">
        <f>IF(OR($B6602="",$G6602="",$S6602=0),"",$G6602/$S6602)</f>
        <v/>
      </c>
      <c r="U6602" s="36">
        <f>IF($T6602="","",IF($T6602&lt;Settings!$B$8,"Critical",IF($T6602&lt;Settings!$B$9,"Semi Critical","Non Critical")))</f>
        <v/>
      </c>
      <c r="V6602" s="28" t="n"/>
      <c r="Z6602">
        <f>IF($B6602="","",IFERROR(VLOOKUP($B6602,'Plan HC for CCA'!$A:$B,2,0),""))</f>
        <v/>
      </c>
      <c r="AA6602">
        <f>IF(OR($B6602="",$Z6602=""),"",IF(N($M6602)&lt;$Z6602,"Delta","No Delta"))</f>
        <v/>
      </c>
      <c r="AB6602">
        <f>IF(OR($B6602="",$Z6602=""),"",MAX(0,$Z6602-N($M6602)))</f>
        <v/>
      </c>
      <c r="AC6602" s="46">
        <f>IF($B6602="","",IFERROR(INDEX('CCA Util %'!$H:$H,MATCH($B6602,'CCA Util %'!$E:$E,0)),""))</f>
        <v/>
      </c>
      <c r="AD6602">
        <f>IF($B6602="","",IFERROR(INDEX('CCA Util %'!$G:$G,MATCH($B6602,'CCA Util %'!$E:$E,0)),""))</f>
        <v/>
      </c>
      <c r="AE6602">
        <f>IF(OR($B6602="",$U6602=""),"",$U6602&amp;" &amp; "&amp;IF(OR($AD6602="",$AD6602=0),"Util NA",$AD6602&amp;" Util"))</f>
        <v/>
      </c>
    </row>
    <row r="6603" ht="15.75" customHeight="1" s="42">
      <c r="A6603" s="41" t="n"/>
      <c r="G6603" s="38" t="n"/>
      <c r="H6603" s="38" t="n"/>
      <c r="I6603" s="38" t="n"/>
      <c r="J6603" s="38" t="n"/>
      <c r="K6603" s="38" t="n"/>
      <c r="L6603" s="38" t="n"/>
      <c r="N6603" s="36">
        <f>IF($B6603="","",IF($C6603="SUPERSTORE","Superstore","DH"))</f>
        <v/>
      </c>
      <c r="O6603" s="36">
        <f>IF($B6603="","",IFERROR(VLOOKUP($B6603,Mapping!$A:$C,2,0),"Not Mapped"))</f>
        <v/>
      </c>
      <c r="P6603" s="36">
        <f>IF($B6603="","",IFERROR(VLOOKUP($B6603,Mapping!$A:$C,3,0),"Not Mapped"))</f>
        <v/>
      </c>
      <c r="Q6603" s="36">
        <f>IF($B6603="","",IFERROR(VLOOKUP($O6603,Leaders!$A:$B,2,0),"Not Mapped"))</f>
        <v/>
      </c>
      <c r="R6603" s="36">
        <f>IF($B6603="","",IF(COUNTIF(Exclusions!$A:$A,$B6603)&gt;0,"Yes","No"))</f>
        <v/>
      </c>
      <c r="S6603" s="38">
        <f>IF($B6603="","",MIN(1,DAY($A6603)/IF($N6603="Superstore",Settings!$B$5,Settings!$B$4)))</f>
        <v/>
      </c>
      <c r="T6603" s="38">
        <f>IF(OR($B6603="",$G6603="",$S6603=0),"",$G6603/$S6603)</f>
        <v/>
      </c>
      <c r="U6603" s="36">
        <f>IF($T6603="","",IF($T6603&lt;Settings!$B$8,"Critical",IF($T6603&lt;Settings!$B$9,"Semi Critical","Non Critical")))</f>
        <v/>
      </c>
      <c r="V6603" s="28" t="n"/>
      <c r="Z6603">
        <f>IF($B6603="","",IFERROR(VLOOKUP($B6603,'Plan HC for CCA'!$A:$B,2,0),""))</f>
        <v/>
      </c>
      <c r="AA6603">
        <f>IF(OR($B6603="",$Z6603=""),"",IF(N($M6603)&lt;$Z6603,"Delta","No Delta"))</f>
        <v/>
      </c>
      <c r="AB6603">
        <f>IF(OR($B6603="",$Z6603=""),"",MAX(0,$Z6603-N($M6603)))</f>
        <v/>
      </c>
      <c r="AC6603" s="46">
        <f>IF($B6603="","",IFERROR(INDEX('CCA Util %'!$H:$H,MATCH($B6603,'CCA Util %'!$E:$E,0)),""))</f>
        <v/>
      </c>
      <c r="AD6603">
        <f>IF($B6603="","",IFERROR(INDEX('CCA Util %'!$G:$G,MATCH($B6603,'CCA Util %'!$E:$E,0)),""))</f>
        <v/>
      </c>
      <c r="AE6603">
        <f>IF(OR($B6603="",$U6603=""),"",$U6603&amp;" &amp; "&amp;IF(OR($AD6603="",$AD6603=0),"Util NA",$AD6603&amp;" Util"))</f>
        <v/>
      </c>
    </row>
    <row r="6604" ht="15.75" customHeight="1" s="42">
      <c r="A6604" s="41" t="n"/>
      <c r="G6604" s="38" t="n"/>
      <c r="H6604" s="38" t="n"/>
      <c r="I6604" s="38" t="n"/>
      <c r="J6604" s="38" t="n"/>
      <c r="K6604" s="38" t="n"/>
      <c r="L6604" s="38" t="n"/>
      <c r="N6604" s="36">
        <f>IF($B6604="","",IF($C6604="SUPERSTORE","Superstore","DH"))</f>
        <v/>
      </c>
      <c r="O6604" s="36">
        <f>IF($B6604="","",IFERROR(VLOOKUP($B6604,Mapping!$A:$C,2,0),"Not Mapped"))</f>
        <v/>
      </c>
      <c r="P6604" s="36">
        <f>IF($B6604="","",IFERROR(VLOOKUP($B6604,Mapping!$A:$C,3,0),"Not Mapped"))</f>
        <v/>
      </c>
      <c r="Q6604" s="36">
        <f>IF($B6604="","",IFERROR(VLOOKUP($O6604,Leaders!$A:$B,2,0),"Not Mapped"))</f>
        <v/>
      </c>
      <c r="R6604" s="36">
        <f>IF($B6604="","",IF(COUNTIF(Exclusions!$A:$A,$B6604)&gt;0,"Yes","No"))</f>
        <v/>
      </c>
      <c r="S6604" s="38">
        <f>IF($B6604="","",MIN(1,DAY($A6604)/IF($N6604="Superstore",Settings!$B$5,Settings!$B$4)))</f>
        <v/>
      </c>
      <c r="T6604" s="38">
        <f>IF(OR($B6604="",$G6604="",$S6604=0),"",$G6604/$S6604)</f>
        <v/>
      </c>
      <c r="U6604" s="36">
        <f>IF($T6604="","",IF($T6604&lt;Settings!$B$8,"Critical",IF($T6604&lt;Settings!$B$9,"Semi Critical","Non Critical")))</f>
        <v/>
      </c>
      <c r="V6604" s="28" t="n"/>
      <c r="Z6604">
        <f>IF($B6604="","",IFERROR(VLOOKUP($B6604,'Plan HC for CCA'!$A:$B,2,0),""))</f>
        <v/>
      </c>
      <c r="AA6604">
        <f>IF(OR($B6604="",$Z6604=""),"",IF(N($M6604)&lt;$Z6604,"Delta","No Delta"))</f>
        <v/>
      </c>
      <c r="AB6604">
        <f>IF(OR($B6604="",$Z6604=""),"",MAX(0,$Z6604-N($M6604)))</f>
        <v/>
      </c>
      <c r="AC6604" s="46">
        <f>IF($B6604="","",IFERROR(INDEX('CCA Util %'!$H:$H,MATCH($B6604,'CCA Util %'!$E:$E,0)),""))</f>
        <v/>
      </c>
      <c r="AD6604">
        <f>IF($B6604="","",IFERROR(INDEX('CCA Util %'!$G:$G,MATCH($B6604,'CCA Util %'!$E:$E,0)),""))</f>
        <v/>
      </c>
      <c r="AE6604">
        <f>IF(OR($B6604="",$U6604=""),"",$U6604&amp;" &amp; "&amp;IF(OR($AD6604="",$AD6604=0),"Util NA",$AD6604&amp;" Util"))</f>
        <v/>
      </c>
    </row>
    <row r="6605" ht="15.75" customHeight="1" s="42">
      <c r="A6605" s="41" t="n"/>
      <c r="G6605" s="38" t="n"/>
      <c r="H6605" s="38" t="n"/>
      <c r="I6605" s="38" t="n"/>
      <c r="J6605" s="38" t="n"/>
      <c r="K6605" s="38" t="n"/>
      <c r="L6605" s="38" t="n"/>
      <c r="N6605" s="36">
        <f>IF($B6605="","",IF($C6605="SUPERSTORE","Superstore","DH"))</f>
        <v/>
      </c>
      <c r="O6605" s="36">
        <f>IF($B6605="","",IFERROR(VLOOKUP($B6605,Mapping!$A:$C,2,0),"Not Mapped"))</f>
        <v/>
      </c>
      <c r="P6605" s="36">
        <f>IF($B6605="","",IFERROR(VLOOKUP($B6605,Mapping!$A:$C,3,0),"Not Mapped"))</f>
        <v/>
      </c>
      <c r="Q6605" s="36">
        <f>IF($B6605="","",IFERROR(VLOOKUP($O6605,Leaders!$A:$B,2,0),"Not Mapped"))</f>
        <v/>
      </c>
      <c r="R6605" s="36">
        <f>IF($B6605="","",IF(COUNTIF(Exclusions!$A:$A,$B6605)&gt;0,"Yes","No"))</f>
        <v/>
      </c>
      <c r="S6605" s="38">
        <f>IF($B6605="","",MIN(1,DAY($A6605)/IF($N6605="Superstore",Settings!$B$5,Settings!$B$4)))</f>
        <v/>
      </c>
      <c r="T6605" s="38">
        <f>IF(OR($B6605="",$G6605="",$S6605=0),"",$G6605/$S6605)</f>
        <v/>
      </c>
      <c r="U6605" s="36">
        <f>IF($T6605="","",IF($T6605&lt;Settings!$B$8,"Critical",IF($T6605&lt;Settings!$B$9,"Semi Critical","Non Critical")))</f>
        <v/>
      </c>
      <c r="V6605" s="28" t="n"/>
      <c r="Z6605">
        <f>IF($B6605="","",IFERROR(VLOOKUP($B6605,'Plan HC for CCA'!$A:$B,2,0),""))</f>
        <v/>
      </c>
      <c r="AA6605">
        <f>IF(OR($B6605="",$Z6605=""),"",IF(N($M6605)&lt;$Z6605,"Delta","No Delta"))</f>
        <v/>
      </c>
      <c r="AB6605">
        <f>IF(OR($B6605="",$Z6605=""),"",MAX(0,$Z6605-N($M6605)))</f>
        <v/>
      </c>
      <c r="AC6605" s="46">
        <f>IF($B6605="","",IFERROR(INDEX('CCA Util %'!$H:$H,MATCH($B6605,'CCA Util %'!$E:$E,0)),""))</f>
        <v/>
      </c>
      <c r="AD6605">
        <f>IF($B6605="","",IFERROR(INDEX('CCA Util %'!$G:$G,MATCH($B6605,'CCA Util %'!$E:$E,0)),""))</f>
        <v/>
      </c>
      <c r="AE6605">
        <f>IF(OR($B6605="",$U6605=""),"",$U6605&amp;" &amp; "&amp;IF(OR($AD6605="",$AD6605=0),"Util NA",$AD6605&amp;" Util"))</f>
        <v/>
      </c>
    </row>
    <row r="6606" ht="15.75" customHeight="1" s="42">
      <c r="A6606" s="41" t="n"/>
      <c r="G6606" s="38" t="n"/>
      <c r="H6606" s="38" t="n"/>
      <c r="I6606" s="38" t="n"/>
      <c r="J6606" s="38" t="n"/>
      <c r="K6606" s="38" t="n"/>
      <c r="L6606" s="38" t="n"/>
      <c r="N6606" s="36">
        <f>IF($B6606="","",IF($C6606="SUPERSTORE","Superstore","DH"))</f>
        <v/>
      </c>
      <c r="O6606" s="36">
        <f>IF($B6606="","",IFERROR(VLOOKUP($B6606,Mapping!$A:$C,2,0),"Not Mapped"))</f>
        <v/>
      </c>
      <c r="P6606" s="36">
        <f>IF($B6606="","",IFERROR(VLOOKUP($B6606,Mapping!$A:$C,3,0),"Not Mapped"))</f>
        <v/>
      </c>
      <c r="Q6606" s="36">
        <f>IF($B6606="","",IFERROR(VLOOKUP($O6606,Leaders!$A:$B,2,0),"Not Mapped"))</f>
        <v/>
      </c>
      <c r="R6606" s="36">
        <f>IF($B6606="","",IF(COUNTIF(Exclusions!$A:$A,$B6606)&gt;0,"Yes","No"))</f>
        <v/>
      </c>
      <c r="S6606" s="38">
        <f>IF($B6606="","",MIN(1,DAY($A6606)/IF($N6606="Superstore",Settings!$B$5,Settings!$B$4)))</f>
        <v/>
      </c>
      <c r="T6606" s="38">
        <f>IF(OR($B6606="",$G6606="",$S6606=0),"",$G6606/$S6606)</f>
        <v/>
      </c>
      <c r="U6606" s="36">
        <f>IF($T6606="","",IF($T6606&lt;Settings!$B$8,"Critical",IF($T6606&lt;Settings!$B$9,"Semi Critical","Non Critical")))</f>
        <v/>
      </c>
      <c r="V6606" s="28" t="n"/>
      <c r="Z6606">
        <f>IF($B6606="","",IFERROR(VLOOKUP($B6606,'Plan HC for CCA'!$A:$B,2,0),""))</f>
        <v/>
      </c>
      <c r="AA6606">
        <f>IF(OR($B6606="",$Z6606=""),"",IF(N($M6606)&lt;$Z6606,"Delta","No Delta"))</f>
        <v/>
      </c>
      <c r="AB6606">
        <f>IF(OR($B6606="",$Z6606=""),"",MAX(0,$Z6606-N($M6606)))</f>
        <v/>
      </c>
      <c r="AC6606" s="46">
        <f>IF($B6606="","",IFERROR(INDEX('CCA Util %'!$H:$H,MATCH($B6606,'CCA Util %'!$E:$E,0)),""))</f>
        <v/>
      </c>
      <c r="AD6606">
        <f>IF($B6606="","",IFERROR(INDEX('CCA Util %'!$G:$G,MATCH($B6606,'CCA Util %'!$E:$E,0)),""))</f>
        <v/>
      </c>
      <c r="AE6606">
        <f>IF(OR($B6606="",$U6606=""),"",$U6606&amp;" &amp; "&amp;IF(OR($AD6606="",$AD6606=0),"Util NA",$AD6606&amp;" Util"))</f>
        <v/>
      </c>
    </row>
    <row r="6607" ht="15.75" customHeight="1" s="42">
      <c r="A6607" s="41" t="n"/>
      <c r="G6607" s="38" t="n"/>
      <c r="H6607" s="38" t="n"/>
      <c r="I6607" s="38" t="n"/>
      <c r="J6607" s="38" t="n"/>
      <c r="K6607" s="38" t="n"/>
      <c r="L6607" s="38" t="n"/>
      <c r="N6607" s="36">
        <f>IF($B6607="","",IF($C6607="SUPERSTORE","Superstore","DH"))</f>
        <v/>
      </c>
      <c r="O6607" s="36">
        <f>IF($B6607="","",IFERROR(VLOOKUP($B6607,Mapping!$A:$C,2,0),"Not Mapped"))</f>
        <v/>
      </c>
      <c r="P6607" s="36">
        <f>IF($B6607="","",IFERROR(VLOOKUP($B6607,Mapping!$A:$C,3,0),"Not Mapped"))</f>
        <v/>
      </c>
      <c r="Q6607" s="36">
        <f>IF($B6607="","",IFERROR(VLOOKUP($O6607,Leaders!$A:$B,2,0),"Not Mapped"))</f>
        <v/>
      </c>
      <c r="R6607" s="36">
        <f>IF($B6607="","",IF(COUNTIF(Exclusions!$A:$A,$B6607)&gt;0,"Yes","No"))</f>
        <v/>
      </c>
      <c r="S6607" s="38">
        <f>IF($B6607="","",MIN(1,DAY($A6607)/IF($N6607="Superstore",Settings!$B$5,Settings!$B$4)))</f>
        <v/>
      </c>
      <c r="T6607" s="38">
        <f>IF(OR($B6607="",$G6607="",$S6607=0),"",$G6607/$S6607)</f>
        <v/>
      </c>
      <c r="U6607" s="36">
        <f>IF($T6607="","",IF($T6607&lt;Settings!$B$8,"Critical",IF($T6607&lt;Settings!$B$9,"Semi Critical","Non Critical")))</f>
        <v/>
      </c>
      <c r="V6607" s="28" t="n"/>
      <c r="Z6607">
        <f>IF($B6607="","",IFERROR(VLOOKUP($B6607,'Plan HC for CCA'!$A:$B,2,0),""))</f>
        <v/>
      </c>
      <c r="AA6607">
        <f>IF(OR($B6607="",$Z6607=""),"",IF(N($M6607)&lt;$Z6607,"Delta","No Delta"))</f>
        <v/>
      </c>
      <c r="AB6607">
        <f>IF(OR($B6607="",$Z6607=""),"",MAX(0,$Z6607-N($M6607)))</f>
        <v/>
      </c>
      <c r="AC6607" s="46">
        <f>IF($B6607="","",IFERROR(INDEX('CCA Util %'!$H:$H,MATCH($B6607,'CCA Util %'!$E:$E,0)),""))</f>
        <v/>
      </c>
      <c r="AD6607">
        <f>IF($B6607="","",IFERROR(INDEX('CCA Util %'!$G:$G,MATCH($B6607,'CCA Util %'!$E:$E,0)),""))</f>
        <v/>
      </c>
      <c r="AE6607">
        <f>IF(OR($B6607="",$U6607=""),"",$U6607&amp;" &amp; "&amp;IF(OR($AD6607="",$AD6607=0),"Util NA",$AD6607&amp;" Util"))</f>
        <v/>
      </c>
    </row>
    <row r="6608" ht="15.75" customHeight="1" s="42">
      <c r="A6608" s="41" t="n"/>
      <c r="G6608" s="38" t="n"/>
      <c r="H6608" s="38" t="n"/>
      <c r="I6608" s="38" t="n"/>
      <c r="J6608" s="38" t="n"/>
      <c r="K6608" s="38" t="n"/>
      <c r="L6608" s="38" t="n"/>
      <c r="N6608" s="36">
        <f>IF($B6608="","",IF($C6608="SUPERSTORE","Superstore","DH"))</f>
        <v/>
      </c>
      <c r="O6608" s="36">
        <f>IF($B6608="","",IFERROR(VLOOKUP($B6608,Mapping!$A:$C,2,0),"Not Mapped"))</f>
        <v/>
      </c>
      <c r="P6608" s="36">
        <f>IF($B6608="","",IFERROR(VLOOKUP($B6608,Mapping!$A:$C,3,0),"Not Mapped"))</f>
        <v/>
      </c>
      <c r="Q6608" s="36">
        <f>IF($B6608="","",IFERROR(VLOOKUP($O6608,Leaders!$A:$B,2,0),"Not Mapped"))</f>
        <v/>
      </c>
      <c r="R6608" s="36">
        <f>IF($B6608="","",IF(COUNTIF(Exclusions!$A:$A,$B6608)&gt;0,"Yes","No"))</f>
        <v/>
      </c>
      <c r="S6608" s="38">
        <f>IF($B6608="","",MIN(1,DAY($A6608)/IF($N6608="Superstore",Settings!$B$5,Settings!$B$4)))</f>
        <v/>
      </c>
      <c r="T6608" s="38">
        <f>IF(OR($B6608="",$G6608="",$S6608=0),"",$G6608/$S6608)</f>
        <v/>
      </c>
      <c r="U6608" s="36">
        <f>IF($T6608="","",IF($T6608&lt;Settings!$B$8,"Critical",IF($T6608&lt;Settings!$B$9,"Semi Critical","Non Critical")))</f>
        <v/>
      </c>
      <c r="V6608" s="28" t="n"/>
      <c r="Z6608">
        <f>IF($B6608="","",IFERROR(VLOOKUP($B6608,'Plan HC for CCA'!$A:$B,2,0),""))</f>
        <v/>
      </c>
      <c r="AA6608">
        <f>IF(OR($B6608="",$Z6608=""),"",IF(N($M6608)&lt;$Z6608,"Delta","No Delta"))</f>
        <v/>
      </c>
      <c r="AB6608">
        <f>IF(OR($B6608="",$Z6608=""),"",MAX(0,$Z6608-N($M6608)))</f>
        <v/>
      </c>
      <c r="AC6608" s="46">
        <f>IF($B6608="","",IFERROR(INDEX('CCA Util %'!$H:$H,MATCH($B6608,'CCA Util %'!$E:$E,0)),""))</f>
        <v/>
      </c>
      <c r="AD6608">
        <f>IF($B6608="","",IFERROR(INDEX('CCA Util %'!$G:$G,MATCH($B6608,'CCA Util %'!$E:$E,0)),""))</f>
        <v/>
      </c>
      <c r="AE6608">
        <f>IF(OR($B6608="",$U6608=""),"",$U6608&amp;" &amp; "&amp;IF(OR($AD6608="",$AD6608=0),"Util NA",$AD6608&amp;" Util"))</f>
        <v/>
      </c>
    </row>
    <row r="6609" ht="15.75" customHeight="1" s="42">
      <c r="A6609" s="41" t="n"/>
      <c r="G6609" s="38" t="n"/>
      <c r="H6609" s="38" t="n"/>
      <c r="I6609" s="38" t="n"/>
      <c r="J6609" s="38" t="n"/>
      <c r="K6609" s="38" t="n"/>
      <c r="L6609" s="38" t="n"/>
      <c r="N6609" s="36">
        <f>IF($B6609="","",IF($C6609="SUPERSTORE","Superstore","DH"))</f>
        <v/>
      </c>
      <c r="O6609" s="36">
        <f>IF($B6609="","",IFERROR(VLOOKUP($B6609,Mapping!$A:$C,2,0),"Not Mapped"))</f>
        <v/>
      </c>
      <c r="P6609" s="36">
        <f>IF($B6609="","",IFERROR(VLOOKUP($B6609,Mapping!$A:$C,3,0),"Not Mapped"))</f>
        <v/>
      </c>
      <c r="Q6609" s="36">
        <f>IF($B6609="","",IFERROR(VLOOKUP($O6609,Leaders!$A:$B,2,0),"Not Mapped"))</f>
        <v/>
      </c>
      <c r="R6609" s="36">
        <f>IF($B6609="","",IF(COUNTIF(Exclusions!$A:$A,$B6609)&gt;0,"Yes","No"))</f>
        <v/>
      </c>
      <c r="S6609" s="38">
        <f>IF($B6609="","",MIN(1,DAY($A6609)/IF($N6609="Superstore",Settings!$B$5,Settings!$B$4)))</f>
        <v/>
      </c>
      <c r="T6609" s="38">
        <f>IF(OR($B6609="",$G6609="",$S6609=0),"",$G6609/$S6609)</f>
        <v/>
      </c>
      <c r="U6609" s="36">
        <f>IF($T6609="","",IF($T6609&lt;Settings!$B$8,"Critical",IF($T6609&lt;Settings!$B$9,"Semi Critical","Non Critical")))</f>
        <v/>
      </c>
      <c r="V6609" s="28" t="n"/>
      <c r="Z6609">
        <f>IF($B6609="","",IFERROR(VLOOKUP($B6609,'Plan HC for CCA'!$A:$B,2,0),""))</f>
        <v/>
      </c>
      <c r="AA6609">
        <f>IF(OR($B6609="",$Z6609=""),"",IF(N($M6609)&lt;$Z6609,"Delta","No Delta"))</f>
        <v/>
      </c>
      <c r="AB6609">
        <f>IF(OR($B6609="",$Z6609=""),"",MAX(0,$Z6609-N($M6609)))</f>
        <v/>
      </c>
      <c r="AC6609" s="46">
        <f>IF($B6609="","",IFERROR(INDEX('CCA Util %'!$H:$H,MATCH($B6609,'CCA Util %'!$E:$E,0)),""))</f>
        <v/>
      </c>
      <c r="AD6609">
        <f>IF($B6609="","",IFERROR(INDEX('CCA Util %'!$G:$G,MATCH($B6609,'CCA Util %'!$E:$E,0)),""))</f>
        <v/>
      </c>
      <c r="AE6609">
        <f>IF(OR($B6609="",$U6609=""),"",$U6609&amp;" &amp; "&amp;IF(OR($AD6609="",$AD6609=0),"Util NA",$AD6609&amp;" Util"))</f>
        <v/>
      </c>
    </row>
    <row r="6610" ht="15.75" customHeight="1" s="42">
      <c r="A6610" s="41" t="n"/>
      <c r="G6610" s="38" t="n"/>
      <c r="H6610" s="38" t="n"/>
      <c r="I6610" s="38" t="n"/>
      <c r="J6610" s="38" t="n"/>
      <c r="K6610" s="38" t="n"/>
      <c r="L6610" s="38" t="n"/>
      <c r="N6610" s="36">
        <f>IF($B6610="","",IF($C6610="SUPERSTORE","Superstore","DH"))</f>
        <v/>
      </c>
      <c r="O6610" s="36">
        <f>IF($B6610="","",IFERROR(VLOOKUP($B6610,Mapping!$A:$C,2,0),"Not Mapped"))</f>
        <v/>
      </c>
      <c r="P6610" s="36">
        <f>IF($B6610="","",IFERROR(VLOOKUP($B6610,Mapping!$A:$C,3,0),"Not Mapped"))</f>
        <v/>
      </c>
      <c r="Q6610" s="36">
        <f>IF($B6610="","",IFERROR(VLOOKUP($O6610,Leaders!$A:$B,2,0),"Not Mapped"))</f>
        <v/>
      </c>
      <c r="R6610" s="36">
        <f>IF($B6610="","",IF(COUNTIF(Exclusions!$A:$A,$B6610)&gt;0,"Yes","No"))</f>
        <v/>
      </c>
      <c r="S6610" s="38">
        <f>IF($B6610="","",MIN(1,DAY($A6610)/IF($N6610="Superstore",Settings!$B$5,Settings!$B$4)))</f>
        <v/>
      </c>
      <c r="T6610" s="38">
        <f>IF(OR($B6610="",$G6610="",$S6610=0),"",$G6610/$S6610)</f>
        <v/>
      </c>
      <c r="U6610" s="36">
        <f>IF($T6610="","",IF($T6610&lt;Settings!$B$8,"Critical",IF($T6610&lt;Settings!$B$9,"Semi Critical","Non Critical")))</f>
        <v/>
      </c>
      <c r="V6610" s="28" t="n"/>
      <c r="Z6610">
        <f>IF($B6610="","",IFERROR(VLOOKUP($B6610,'Plan HC for CCA'!$A:$B,2,0),""))</f>
        <v/>
      </c>
      <c r="AA6610">
        <f>IF(OR($B6610="",$Z6610=""),"",IF(N($M6610)&lt;$Z6610,"Delta","No Delta"))</f>
        <v/>
      </c>
      <c r="AB6610">
        <f>IF(OR($B6610="",$Z6610=""),"",MAX(0,$Z6610-N($M6610)))</f>
        <v/>
      </c>
      <c r="AC6610" s="46">
        <f>IF($B6610="","",IFERROR(INDEX('CCA Util %'!$H:$H,MATCH($B6610,'CCA Util %'!$E:$E,0)),""))</f>
        <v/>
      </c>
      <c r="AD6610">
        <f>IF($B6610="","",IFERROR(INDEX('CCA Util %'!$G:$G,MATCH($B6610,'CCA Util %'!$E:$E,0)),""))</f>
        <v/>
      </c>
      <c r="AE6610">
        <f>IF(OR($B6610="",$U6610=""),"",$U6610&amp;" &amp; "&amp;IF(OR($AD6610="",$AD6610=0),"Util NA",$AD6610&amp;" Util"))</f>
        <v/>
      </c>
    </row>
    <row r="6611" ht="15.75" customHeight="1" s="42">
      <c r="A6611" s="41" t="n"/>
      <c r="G6611" s="38" t="n"/>
      <c r="H6611" s="38" t="n"/>
      <c r="I6611" s="38" t="n"/>
      <c r="J6611" s="38" t="n"/>
      <c r="K6611" s="38" t="n"/>
      <c r="L6611" s="38" t="n"/>
      <c r="N6611" s="36">
        <f>IF($B6611="","",IF($C6611="SUPERSTORE","Superstore","DH"))</f>
        <v/>
      </c>
      <c r="O6611" s="36">
        <f>IF($B6611="","",IFERROR(VLOOKUP($B6611,Mapping!$A:$C,2,0),"Not Mapped"))</f>
        <v/>
      </c>
      <c r="P6611" s="36">
        <f>IF($B6611="","",IFERROR(VLOOKUP($B6611,Mapping!$A:$C,3,0),"Not Mapped"))</f>
        <v/>
      </c>
      <c r="Q6611" s="36">
        <f>IF($B6611="","",IFERROR(VLOOKUP($O6611,Leaders!$A:$B,2,0),"Not Mapped"))</f>
        <v/>
      </c>
      <c r="R6611" s="36">
        <f>IF($B6611="","",IF(COUNTIF(Exclusions!$A:$A,$B6611)&gt;0,"Yes","No"))</f>
        <v/>
      </c>
      <c r="S6611" s="38">
        <f>IF($B6611="","",MIN(1,DAY($A6611)/IF($N6611="Superstore",Settings!$B$5,Settings!$B$4)))</f>
        <v/>
      </c>
      <c r="T6611" s="38">
        <f>IF(OR($B6611="",$G6611="",$S6611=0),"",$G6611/$S6611)</f>
        <v/>
      </c>
      <c r="U6611" s="36">
        <f>IF($T6611="","",IF($T6611&lt;Settings!$B$8,"Critical",IF($T6611&lt;Settings!$B$9,"Semi Critical","Non Critical")))</f>
        <v/>
      </c>
      <c r="V6611" s="28" t="n"/>
      <c r="Z6611">
        <f>IF($B6611="","",IFERROR(VLOOKUP($B6611,'Plan HC for CCA'!$A:$B,2,0),""))</f>
        <v/>
      </c>
      <c r="AA6611">
        <f>IF(OR($B6611="",$Z6611=""),"",IF(N($M6611)&lt;$Z6611,"Delta","No Delta"))</f>
        <v/>
      </c>
      <c r="AB6611">
        <f>IF(OR($B6611="",$Z6611=""),"",MAX(0,$Z6611-N($M6611)))</f>
        <v/>
      </c>
      <c r="AC6611" s="46">
        <f>IF($B6611="","",IFERROR(INDEX('CCA Util %'!$H:$H,MATCH($B6611,'CCA Util %'!$E:$E,0)),""))</f>
        <v/>
      </c>
      <c r="AD6611">
        <f>IF($B6611="","",IFERROR(INDEX('CCA Util %'!$G:$G,MATCH($B6611,'CCA Util %'!$E:$E,0)),""))</f>
        <v/>
      </c>
      <c r="AE6611">
        <f>IF(OR($B6611="",$U6611=""),"",$U6611&amp;" &amp; "&amp;IF(OR($AD6611="",$AD6611=0),"Util NA",$AD6611&amp;" Util"))</f>
        <v/>
      </c>
    </row>
    <row r="6612" ht="15.75" customHeight="1" s="42">
      <c r="A6612" s="41" t="n"/>
      <c r="G6612" s="38" t="n"/>
      <c r="H6612" s="38" t="n"/>
      <c r="I6612" s="38" t="n"/>
      <c r="J6612" s="38" t="n"/>
      <c r="K6612" s="38" t="n"/>
      <c r="L6612" s="38" t="n"/>
      <c r="N6612" s="36">
        <f>IF($B6612="","",IF($C6612="SUPERSTORE","Superstore","DH"))</f>
        <v/>
      </c>
      <c r="O6612" s="36">
        <f>IF($B6612="","",IFERROR(VLOOKUP($B6612,Mapping!$A:$C,2,0),"Not Mapped"))</f>
        <v/>
      </c>
      <c r="P6612" s="36">
        <f>IF($B6612="","",IFERROR(VLOOKUP($B6612,Mapping!$A:$C,3,0),"Not Mapped"))</f>
        <v/>
      </c>
      <c r="Q6612" s="36">
        <f>IF($B6612="","",IFERROR(VLOOKUP($O6612,Leaders!$A:$B,2,0),"Not Mapped"))</f>
        <v/>
      </c>
      <c r="R6612" s="36">
        <f>IF($B6612="","",IF(COUNTIF(Exclusions!$A:$A,$B6612)&gt;0,"Yes","No"))</f>
        <v/>
      </c>
      <c r="S6612" s="38">
        <f>IF($B6612="","",MIN(1,DAY($A6612)/IF($N6612="Superstore",Settings!$B$5,Settings!$B$4)))</f>
        <v/>
      </c>
      <c r="T6612" s="38">
        <f>IF(OR($B6612="",$G6612="",$S6612=0),"",$G6612/$S6612)</f>
        <v/>
      </c>
      <c r="U6612" s="36">
        <f>IF($T6612="","",IF($T6612&lt;Settings!$B$8,"Critical",IF($T6612&lt;Settings!$B$9,"Semi Critical","Non Critical")))</f>
        <v/>
      </c>
      <c r="V6612" s="28" t="n"/>
      <c r="Z6612">
        <f>IF($B6612="","",IFERROR(VLOOKUP($B6612,'Plan HC for CCA'!$A:$B,2,0),""))</f>
        <v/>
      </c>
      <c r="AA6612">
        <f>IF(OR($B6612="",$Z6612=""),"",IF(N($M6612)&lt;$Z6612,"Delta","No Delta"))</f>
        <v/>
      </c>
      <c r="AB6612">
        <f>IF(OR($B6612="",$Z6612=""),"",MAX(0,$Z6612-N($M6612)))</f>
        <v/>
      </c>
      <c r="AC6612" s="46">
        <f>IF($B6612="","",IFERROR(INDEX('CCA Util %'!$H:$H,MATCH($B6612,'CCA Util %'!$E:$E,0)),""))</f>
        <v/>
      </c>
      <c r="AD6612">
        <f>IF($B6612="","",IFERROR(INDEX('CCA Util %'!$G:$G,MATCH($B6612,'CCA Util %'!$E:$E,0)),""))</f>
        <v/>
      </c>
      <c r="AE6612">
        <f>IF(OR($B6612="",$U6612=""),"",$U6612&amp;" &amp; "&amp;IF(OR($AD6612="",$AD6612=0),"Util NA",$AD6612&amp;" Util"))</f>
        <v/>
      </c>
    </row>
    <row r="6613" ht="15.75" customHeight="1" s="42">
      <c r="A6613" s="41" t="n"/>
      <c r="G6613" s="38" t="n"/>
      <c r="H6613" s="38" t="n"/>
      <c r="I6613" s="38" t="n"/>
      <c r="J6613" s="38" t="n"/>
      <c r="K6613" s="38" t="n"/>
      <c r="L6613" s="38" t="n"/>
      <c r="N6613" s="36">
        <f>IF($B6613="","",IF($C6613="SUPERSTORE","Superstore","DH"))</f>
        <v/>
      </c>
      <c r="O6613" s="36">
        <f>IF($B6613="","",IFERROR(VLOOKUP($B6613,Mapping!$A:$C,2,0),"Not Mapped"))</f>
        <v/>
      </c>
      <c r="P6613" s="36">
        <f>IF($B6613="","",IFERROR(VLOOKUP($B6613,Mapping!$A:$C,3,0),"Not Mapped"))</f>
        <v/>
      </c>
      <c r="Q6613" s="36">
        <f>IF($B6613="","",IFERROR(VLOOKUP($O6613,Leaders!$A:$B,2,0),"Not Mapped"))</f>
        <v/>
      </c>
      <c r="R6613" s="36">
        <f>IF($B6613="","",IF(COUNTIF(Exclusions!$A:$A,$B6613)&gt;0,"Yes","No"))</f>
        <v/>
      </c>
      <c r="S6613" s="38">
        <f>IF($B6613="","",MIN(1,DAY($A6613)/IF($N6613="Superstore",Settings!$B$5,Settings!$B$4)))</f>
        <v/>
      </c>
      <c r="T6613" s="38">
        <f>IF(OR($B6613="",$G6613="",$S6613=0),"",$G6613/$S6613)</f>
        <v/>
      </c>
      <c r="U6613" s="36">
        <f>IF($T6613="","",IF($T6613&lt;Settings!$B$8,"Critical",IF($T6613&lt;Settings!$B$9,"Semi Critical","Non Critical")))</f>
        <v/>
      </c>
      <c r="V6613" s="28" t="n"/>
      <c r="Z6613">
        <f>IF($B6613="","",IFERROR(VLOOKUP($B6613,'Plan HC for CCA'!$A:$B,2,0),""))</f>
        <v/>
      </c>
      <c r="AA6613">
        <f>IF(OR($B6613="",$Z6613=""),"",IF(N($M6613)&lt;$Z6613,"Delta","No Delta"))</f>
        <v/>
      </c>
      <c r="AB6613">
        <f>IF(OR($B6613="",$Z6613=""),"",MAX(0,$Z6613-N($M6613)))</f>
        <v/>
      </c>
      <c r="AC6613" s="46">
        <f>IF($B6613="","",IFERROR(INDEX('CCA Util %'!$H:$H,MATCH($B6613,'CCA Util %'!$E:$E,0)),""))</f>
        <v/>
      </c>
      <c r="AD6613">
        <f>IF($B6613="","",IFERROR(INDEX('CCA Util %'!$G:$G,MATCH($B6613,'CCA Util %'!$E:$E,0)),""))</f>
        <v/>
      </c>
      <c r="AE6613">
        <f>IF(OR($B6613="",$U6613=""),"",$U6613&amp;" &amp; "&amp;IF(OR($AD6613="",$AD6613=0),"Util NA",$AD6613&amp;" Util"))</f>
        <v/>
      </c>
    </row>
    <row r="6614" ht="15.75" customHeight="1" s="42">
      <c r="A6614" s="41" t="n"/>
      <c r="G6614" s="38" t="n"/>
      <c r="H6614" s="38" t="n"/>
      <c r="I6614" s="38" t="n"/>
      <c r="J6614" s="38" t="n"/>
      <c r="K6614" s="38" t="n"/>
      <c r="L6614" s="38" t="n"/>
      <c r="N6614" s="36">
        <f>IF($B6614="","",IF($C6614="SUPERSTORE","Superstore","DH"))</f>
        <v/>
      </c>
      <c r="O6614" s="36">
        <f>IF($B6614="","",IFERROR(VLOOKUP($B6614,Mapping!$A:$C,2,0),"Not Mapped"))</f>
        <v/>
      </c>
      <c r="P6614" s="36">
        <f>IF($B6614="","",IFERROR(VLOOKUP($B6614,Mapping!$A:$C,3,0),"Not Mapped"))</f>
        <v/>
      </c>
      <c r="Q6614" s="36">
        <f>IF($B6614="","",IFERROR(VLOOKUP($O6614,Leaders!$A:$B,2,0),"Not Mapped"))</f>
        <v/>
      </c>
      <c r="R6614" s="36">
        <f>IF($B6614="","",IF(COUNTIF(Exclusions!$A:$A,$B6614)&gt;0,"Yes","No"))</f>
        <v/>
      </c>
      <c r="S6614" s="38">
        <f>IF($B6614="","",MIN(1,DAY($A6614)/IF($N6614="Superstore",Settings!$B$5,Settings!$B$4)))</f>
        <v/>
      </c>
      <c r="T6614" s="38">
        <f>IF(OR($B6614="",$G6614="",$S6614=0),"",$G6614/$S6614)</f>
        <v/>
      </c>
      <c r="U6614" s="36">
        <f>IF($T6614="","",IF($T6614&lt;Settings!$B$8,"Critical",IF($T6614&lt;Settings!$B$9,"Semi Critical","Non Critical")))</f>
        <v/>
      </c>
      <c r="V6614" s="28" t="n"/>
      <c r="Z6614">
        <f>IF($B6614="","",IFERROR(VLOOKUP($B6614,'Plan HC for CCA'!$A:$B,2,0),""))</f>
        <v/>
      </c>
      <c r="AA6614">
        <f>IF(OR($B6614="",$Z6614=""),"",IF(N($M6614)&lt;$Z6614,"Delta","No Delta"))</f>
        <v/>
      </c>
      <c r="AB6614">
        <f>IF(OR($B6614="",$Z6614=""),"",MAX(0,$Z6614-N($M6614)))</f>
        <v/>
      </c>
      <c r="AC6614" s="46">
        <f>IF($B6614="","",IFERROR(INDEX('CCA Util %'!$H:$H,MATCH($B6614,'CCA Util %'!$E:$E,0)),""))</f>
        <v/>
      </c>
      <c r="AD6614">
        <f>IF($B6614="","",IFERROR(INDEX('CCA Util %'!$G:$G,MATCH($B6614,'CCA Util %'!$E:$E,0)),""))</f>
        <v/>
      </c>
      <c r="AE6614">
        <f>IF(OR($B6614="",$U6614=""),"",$U6614&amp;" &amp; "&amp;IF(OR($AD6614="",$AD6614=0),"Util NA",$AD6614&amp;" Util"))</f>
        <v/>
      </c>
    </row>
    <row r="6615" ht="15.75" customHeight="1" s="42">
      <c r="A6615" s="41" t="n"/>
      <c r="G6615" s="38" t="n"/>
      <c r="H6615" s="38" t="n"/>
      <c r="I6615" s="38" t="n"/>
      <c r="J6615" s="38" t="n"/>
      <c r="K6615" s="38" t="n"/>
      <c r="L6615" s="38" t="n"/>
      <c r="N6615" s="36">
        <f>IF($B6615="","",IF($C6615="SUPERSTORE","Superstore","DH"))</f>
        <v/>
      </c>
      <c r="O6615" s="36">
        <f>IF($B6615="","",IFERROR(VLOOKUP($B6615,Mapping!$A:$C,2,0),"Not Mapped"))</f>
        <v/>
      </c>
      <c r="P6615" s="36">
        <f>IF($B6615="","",IFERROR(VLOOKUP($B6615,Mapping!$A:$C,3,0),"Not Mapped"))</f>
        <v/>
      </c>
      <c r="Q6615" s="36">
        <f>IF($B6615="","",IFERROR(VLOOKUP($O6615,Leaders!$A:$B,2,0),"Not Mapped"))</f>
        <v/>
      </c>
      <c r="R6615" s="36">
        <f>IF($B6615="","",IF(COUNTIF(Exclusions!$A:$A,$B6615)&gt;0,"Yes","No"))</f>
        <v/>
      </c>
      <c r="S6615" s="38">
        <f>IF($B6615="","",MIN(1,DAY($A6615)/IF($N6615="Superstore",Settings!$B$5,Settings!$B$4)))</f>
        <v/>
      </c>
      <c r="T6615" s="38">
        <f>IF(OR($B6615="",$G6615="",$S6615=0),"",$G6615/$S6615)</f>
        <v/>
      </c>
      <c r="U6615" s="36">
        <f>IF($T6615="","",IF($T6615&lt;Settings!$B$8,"Critical",IF($T6615&lt;Settings!$B$9,"Semi Critical","Non Critical")))</f>
        <v/>
      </c>
      <c r="V6615" s="28" t="n"/>
      <c r="Z6615">
        <f>IF($B6615="","",IFERROR(VLOOKUP($B6615,'Plan HC for CCA'!$A:$B,2,0),""))</f>
        <v/>
      </c>
      <c r="AA6615">
        <f>IF(OR($B6615="",$Z6615=""),"",IF(N($M6615)&lt;$Z6615,"Delta","No Delta"))</f>
        <v/>
      </c>
      <c r="AB6615">
        <f>IF(OR($B6615="",$Z6615=""),"",MAX(0,$Z6615-N($M6615)))</f>
        <v/>
      </c>
      <c r="AC6615" s="46">
        <f>IF($B6615="","",IFERROR(INDEX('CCA Util %'!$H:$H,MATCH($B6615,'CCA Util %'!$E:$E,0)),""))</f>
        <v/>
      </c>
      <c r="AD6615">
        <f>IF($B6615="","",IFERROR(INDEX('CCA Util %'!$G:$G,MATCH($B6615,'CCA Util %'!$E:$E,0)),""))</f>
        <v/>
      </c>
      <c r="AE6615">
        <f>IF(OR($B6615="",$U6615=""),"",$U6615&amp;" &amp; "&amp;IF(OR($AD6615="",$AD6615=0),"Util NA",$AD6615&amp;" Util"))</f>
        <v/>
      </c>
    </row>
    <row r="6616" ht="15.75" customHeight="1" s="42">
      <c r="A6616" s="41" t="n"/>
      <c r="G6616" s="38" t="n"/>
      <c r="H6616" s="38" t="n"/>
      <c r="I6616" s="38" t="n"/>
      <c r="J6616" s="38" t="n"/>
      <c r="K6616" s="38" t="n"/>
      <c r="L6616" s="38" t="n"/>
      <c r="N6616" s="36">
        <f>IF($B6616="","",IF($C6616="SUPERSTORE","Superstore","DH"))</f>
        <v/>
      </c>
      <c r="O6616" s="36">
        <f>IF($B6616="","",IFERROR(VLOOKUP($B6616,Mapping!$A:$C,2,0),"Not Mapped"))</f>
        <v/>
      </c>
      <c r="P6616" s="36">
        <f>IF($B6616="","",IFERROR(VLOOKUP($B6616,Mapping!$A:$C,3,0),"Not Mapped"))</f>
        <v/>
      </c>
      <c r="Q6616" s="36">
        <f>IF($B6616="","",IFERROR(VLOOKUP($O6616,Leaders!$A:$B,2,0),"Not Mapped"))</f>
        <v/>
      </c>
      <c r="R6616" s="36">
        <f>IF($B6616="","",IF(COUNTIF(Exclusions!$A:$A,$B6616)&gt;0,"Yes","No"))</f>
        <v/>
      </c>
      <c r="S6616" s="38">
        <f>IF($B6616="","",MIN(1,DAY($A6616)/IF($N6616="Superstore",Settings!$B$5,Settings!$B$4)))</f>
        <v/>
      </c>
      <c r="T6616" s="38">
        <f>IF(OR($B6616="",$G6616="",$S6616=0),"",$G6616/$S6616)</f>
        <v/>
      </c>
      <c r="U6616" s="36">
        <f>IF($T6616="","",IF($T6616&lt;Settings!$B$8,"Critical",IF($T6616&lt;Settings!$B$9,"Semi Critical","Non Critical")))</f>
        <v/>
      </c>
      <c r="V6616" s="28" t="n"/>
      <c r="Z6616">
        <f>IF($B6616="","",IFERROR(VLOOKUP($B6616,'Plan HC for CCA'!$A:$B,2,0),""))</f>
        <v/>
      </c>
      <c r="AA6616">
        <f>IF(OR($B6616="",$Z6616=""),"",IF(N($M6616)&lt;$Z6616,"Delta","No Delta"))</f>
        <v/>
      </c>
      <c r="AB6616">
        <f>IF(OR($B6616="",$Z6616=""),"",MAX(0,$Z6616-N($M6616)))</f>
        <v/>
      </c>
      <c r="AC6616" s="46">
        <f>IF($B6616="","",IFERROR(INDEX('CCA Util %'!$H:$H,MATCH($B6616,'CCA Util %'!$E:$E,0)),""))</f>
        <v/>
      </c>
      <c r="AD6616">
        <f>IF($B6616="","",IFERROR(INDEX('CCA Util %'!$G:$G,MATCH($B6616,'CCA Util %'!$E:$E,0)),""))</f>
        <v/>
      </c>
      <c r="AE6616">
        <f>IF(OR($B6616="",$U6616=""),"",$U6616&amp;" &amp; "&amp;IF(OR($AD6616="",$AD6616=0),"Util NA",$AD6616&amp;" Util"))</f>
        <v/>
      </c>
    </row>
    <row r="6617" ht="15.75" customHeight="1" s="42">
      <c r="A6617" s="41" t="n"/>
      <c r="G6617" s="38" t="n"/>
      <c r="H6617" s="38" t="n"/>
      <c r="I6617" s="38" t="n"/>
      <c r="J6617" s="38" t="n"/>
      <c r="K6617" s="38" t="n"/>
      <c r="L6617" s="38" t="n"/>
      <c r="N6617" s="36">
        <f>IF($B6617="","",IF($C6617="SUPERSTORE","Superstore","DH"))</f>
        <v/>
      </c>
      <c r="O6617" s="36">
        <f>IF($B6617="","",IFERROR(VLOOKUP($B6617,Mapping!$A:$C,2,0),"Not Mapped"))</f>
        <v/>
      </c>
      <c r="P6617" s="36">
        <f>IF($B6617="","",IFERROR(VLOOKUP($B6617,Mapping!$A:$C,3,0),"Not Mapped"))</f>
        <v/>
      </c>
      <c r="Q6617" s="36">
        <f>IF($B6617="","",IFERROR(VLOOKUP($O6617,Leaders!$A:$B,2,0),"Not Mapped"))</f>
        <v/>
      </c>
      <c r="R6617" s="36">
        <f>IF($B6617="","",IF(COUNTIF(Exclusions!$A:$A,$B6617)&gt;0,"Yes","No"))</f>
        <v/>
      </c>
      <c r="S6617" s="38">
        <f>IF($B6617="","",MIN(1,DAY($A6617)/IF($N6617="Superstore",Settings!$B$5,Settings!$B$4)))</f>
        <v/>
      </c>
      <c r="T6617" s="38">
        <f>IF(OR($B6617="",$G6617="",$S6617=0),"",$G6617/$S6617)</f>
        <v/>
      </c>
      <c r="U6617" s="36">
        <f>IF($T6617="","",IF($T6617&lt;Settings!$B$8,"Critical",IF($T6617&lt;Settings!$B$9,"Semi Critical","Non Critical")))</f>
        <v/>
      </c>
      <c r="V6617" s="28" t="n"/>
      <c r="Z6617">
        <f>IF($B6617="","",IFERROR(VLOOKUP($B6617,'Plan HC for CCA'!$A:$B,2,0),""))</f>
        <v/>
      </c>
      <c r="AA6617">
        <f>IF(OR($B6617="",$Z6617=""),"",IF(N($M6617)&lt;$Z6617,"Delta","No Delta"))</f>
        <v/>
      </c>
      <c r="AB6617">
        <f>IF(OR($B6617="",$Z6617=""),"",MAX(0,$Z6617-N($M6617)))</f>
        <v/>
      </c>
      <c r="AC6617" s="46">
        <f>IF($B6617="","",IFERROR(INDEX('CCA Util %'!$H:$H,MATCH($B6617,'CCA Util %'!$E:$E,0)),""))</f>
        <v/>
      </c>
      <c r="AD6617">
        <f>IF($B6617="","",IFERROR(INDEX('CCA Util %'!$G:$G,MATCH($B6617,'CCA Util %'!$E:$E,0)),""))</f>
        <v/>
      </c>
      <c r="AE6617">
        <f>IF(OR($B6617="",$U6617=""),"",$U6617&amp;" &amp; "&amp;IF(OR($AD6617="",$AD6617=0),"Util NA",$AD6617&amp;" Util"))</f>
        <v/>
      </c>
    </row>
    <row r="6618" ht="15.75" customHeight="1" s="42">
      <c r="A6618" s="41" t="n"/>
      <c r="G6618" s="38" t="n"/>
      <c r="H6618" s="38" t="n"/>
      <c r="I6618" s="38" t="n"/>
      <c r="J6618" s="38" t="n"/>
      <c r="K6618" s="38" t="n"/>
      <c r="L6618" s="38" t="n"/>
      <c r="N6618" s="36">
        <f>IF($B6618="","",IF($C6618="SUPERSTORE","Superstore","DH"))</f>
        <v/>
      </c>
      <c r="O6618" s="36">
        <f>IF($B6618="","",IFERROR(VLOOKUP($B6618,Mapping!$A:$C,2,0),"Not Mapped"))</f>
        <v/>
      </c>
      <c r="P6618" s="36">
        <f>IF($B6618="","",IFERROR(VLOOKUP($B6618,Mapping!$A:$C,3,0),"Not Mapped"))</f>
        <v/>
      </c>
      <c r="Q6618" s="36">
        <f>IF($B6618="","",IFERROR(VLOOKUP($O6618,Leaders!$A:$B,2,0),"Not Mapped"))</f>
        <v/>
      </c>
      <c r="R6618" s="36">
        <f>IF($B6618="","",IF(COUNTIF(Exclusions!$A:$A,$B6618)&gt;0,"Yes","No"))</f>
        <v/>
      </c>
      <c r="S6618" s="38">
        <f>IF($B6618="","",MIN(1,DAY($A6618)/IF($N6618="Superstore",Settings!$B$5,Settings!$B$4)))</f>
        <v/>
      </c>
      <c r="T6618" s="38">
        <f>IF(OR($B6618="",$G6618="",$S6618=0),"",$G6618/$S6618)</f>
        <v/>
      </c>
      <c r="U6618" s="36">
        <f>IF($T6618="","",IF($T6618&lt;Settings!$B$8,"Critical",IF($T6618&lt;Settings!$B$9,"Semi Critical","Non Critical")))</f>
        <v/>
      </c>
      <c r="V6618" s="28" t="n"/>
      <c r="Z6618">
        <f>IF($B6618="","",IFERROR(VLOOKUP($B6618,'Plan HC for CCA'!$A:$B,2,0),""))</f>
        <v/>
      </c>
      <c r="AA6618">
        <f>IF(OR($B6618="",$Z6618=""),"",IF(N($M6618)&lt;$Z6618,"Delta","No Delta"))</f>
        <v/>
      </c>
      <c r="AB6618">
        <f>IF(OR($B6618="",$Z6618=""),"",MAX(0,$Z6618-N($M6618)))</f>
        <v/>
      </c>
      <c r="AC6618" s="46">
        <f>IF($B6618="","",IFERROR(INDEX('CCA Util %'!$H:$H,MATCH($B6618,'CCA Util %'!$E:$E,0)),""))</f>
        <v/>
      </c>
      <c r="AD6618">
        <f>IF($B6618="","",IFERROR(INDEX('CCA Util %'!$G:$G,MATCH($B6618,'CCA Util %'!$E:$E,0)),""))</f>
        <v/>
      </c>
      <c r="AE6618">
        <f>IF(OR($B6618="",$U6618=""),"",$U6618&amp;" &amp; "&amp;IF(OR($AD6618="",$AD6618=0),"Util NA",$AD6618&amp;" Util"))</f>
        <v/>
      </c>
    </row>
    <row r="6619" ht="15.75" customHeight="1" s="42">
      <c r="A6619" s="41" t="n"/>
      <c r="G6619" s="38" t="n"/>
      <c r="H6619" s="38" t="n"/>
      <c r="I6619" s="38" t="n"/>
      <c r="J6619" s="38" t="n"/>
      <c r="K6619" s="38" t="n"/>
      <c r="L6619" s="38" t="n"/>
      <c r="N6619" s="36">
        <f>IF($B6619="","",IF($C6619="SUPERSTORE","Superstore","DH"))</f>
        <v/>
      </c>
      <c r="O6619" s="36">
        <f>IF($B6619="","",IFERROR(VLOOKUP($B6619,Mapping!$A:$C,2,0),"Not Mapped"))</f>
        <v/>
      </c>
      <c r="P6619" s="36">
        <f>IF($B6619="","",IFERROR(VLOOKUP($B6619,Mapping!$A:$C,3,0),"Not Mapped"))</f>
        <v/>
      </c>
      <c r="Q6619" s="36">
        <f>IF($B6619="","",IFERROR(VLOOKUP($O6619,Leaders!$A:$B,2,0),"Not Mapped"))</f>
        <v/>
      </c>
      <c r="R6619" s="36">
        <f>IF($B6619="","",IF(COUNTIF(Exclusions!$A:$A,$B6619)&gt;0,"Yes","No"))</f>
        <v/>
      </c>
      <c r="S6619" s="38">
        <f>IF($B6619="","",MIN(1,DAY($A6619)/IF($N6619="Superstore",Settings!$B$5,Settings!$B$4)))</f>
        <v/>
      </c>
      <c r="T6619" s="38">
        <f>IF(OR($B6619="",$G6619="",$S6619=0),"",$G6619/$S6619)</f>
        <v/>
      </c>
      <c r="U6619" s="36">
        <f>IF($T6619="","",IF($T6619&lt;Settings!$B$8,"Critical",IF($T6619&lt;Settings!$B$9,"Semi Critical","Non Critical")))</f>
        <v/>
      </c>
      <c r="V6619" s="28" t="n"/>
      <c r="Z6619">
        <f>IF($B6619="","",IFERROR(VLOOKUP($B6619,'Plan HC for CCA'!$A:$B,2,0),""))</f>
        <v/>
      </c>
      <c r="AA6619">
        <f>IF(OR($B6619="",$Z6619=""),"",IF(N($M6619)&lt;$Z6619,"Delta","No Delta"))</f>
        <v/>
      </c>
      <c r="AB6619">
        <f>IF(OR($B6619="",$Z6619=""),"",MAX(0,$Z6619-N($M6619)))</f>
        <v/>
      </c>
      <c r="AC6619" s="46">
        <f>IF($B6619="","",IFERROR(INDEX('CCA Util %'!$H:$H,MATCH($B6619,'CCA Util %'!$E:$E,0)),""))</f>
        <v/>
      </c>
      <c r="AD6619">
        <f>IF($B6619="","",IFERROR(INDEX('CCA Util %'!$G:$G,MATCH($B6619,'CCA Util %'!$E:$E,0)),""))</f>
        <v/>
      </c>
      <c r="AE6619">
        <f>IF(OR($B6619="",$U6619=""),"",$U6619&amp;" &amp; "&amp;IF(OR($AD6619="",$AD6619=0),"Util NA",$AD6619&amp;" Util"))</f>
        <v/>
      </c>
    </row>
    <row r="6620" ht="15.75" customHeight="1" s="42">
      <c r="A6620" s="41" t="n"/>
      <c r="G6620" s="38" t="n"/>
      <c r="H6620" s="38" t="n"/>
      <c r="I6620" s="38" t="n"/>
      <c r="J6620" s="38" t="n"/>
      <c r="K6620" s="38" t="n"/>
      <c r="L6620" s="38" t="n"/>
      <c r="N6620" s="36">
        <f>IF($B6620="","",IF($C6620="SUPERSTORE","Superstore","DH"))</f>
        <v/>
      </c>
      <c r="O6620" s="36">
        <f>IF($B6620="","",IFERROR(VLOOKUP($B6620,Mapping!$A:$C,2,0),"Not Mapped"))</f>
        <v/>
      </c>
      <c r="P6620" s="36">
        <f>IF($B6620="","",IFERROR(VLOOKUP($B6620,Mapping!$A:$C,3,0),"Not Mapped"))</f>
        <v/>
      </c>
      <c r="Q6620" s="36">
        <f>IF($B6620="","",IFERROR(VLOOKUP($O6620,Leaders!$A:$B,2,0),"Not Mapped"))</f>
        <v/>
      </c>
      <c r="R6620" s="36">
        <f>IF($B6620="","",IF(COUNTIF(Exclusions!$A:$A,$B6620)&gt;0,"Yes","No"))</f>
        <v/>
      </c>
      <c r="S6620" s="38">
        <f>IF($B6620="","",MIN(1,DAY($A6620)/IF($N6620="Superstore",Settings!$B$5,Settings!$B$4)))</f>
        <v/>
      </c>
      <c r="T6620" s="38">
        <f>IF(OR($B6620="",$G6620="",$S6620=0),"",$G6620/$S6620)</f>
        <v/>
      </c>
      <c r="U6620" s="36">
        <f>IF($T6620="","",IF($T6620&lt;Settings!$B$8,"Critical",IF($T6620&lt;Settings!$B$9,"Semi Critical","Non Critical")))</f>
        <v/>
      </c>
      <c r="V6620" s="28" t="n"/>
      <c r="Z6620">
        <f>IF($B6620="","",IFERROR(VLOOKUP($B6620,'Plan HC for CCA'!$A:$B,2,0),""))</f>
        <v/>
      </c>
      <c r="AA6620">
        <f>IF(OR($B6620="",$Z6620=""),"",IF(N($M6620)&lt;$Z6620,"Delta","No Delta"))</f>
        <v/>
      </c>
      <c r="AB6620">
        <f>IF(OR($B6620="",$Z6620=""),"",MAX(0,$Z6620-N($M6620)))</f>
        <v/>
      </c>
      <c r="AC6620" s="46">
        <f>IF($B6620="","",IFERROR(INDEX('CCA Util %'!$H:$H,MATCH($B6620,'CCA Util %'!$E:$E,0)),""))</f>
        <v/>
      </c>
      <c r="AD6620">
        <f>IF($B6620="","",IFERROR(INDEX('CCA Util %'!$G:$G,MATCH($B6620,'CCA Util %'!$E:$E,0)),""))</f>
        <v/>
      </c>
      <c r="AE6620">
        <f>IF(OR($B6620="",$U6620=""),"",$U6620&amp;" &amp; "&amp;IF(OR($AD6620="",$AD6620=0),"Util NA",$AD6620&amp;" Util"))</f>
        <v/>
      </c>
    </row>
    <row r="6621" ht="15.75" customHeight="1" s="42">
      <c r="A6621" s="41" t="n"/>
      <c r="G6621" s="38" t="n"/>
      <c r="H6621" s="38" t="n"/>
      <c r="I6621" s="38" t="n"/>
      <c r="J6621" s="38" t="n"/>
      <c r="K6621" s="38" t="n"/>
      <c r="L6621" s="38" t="n"/>
      <c r="N6621" s="36">
        <f>IF($B6621="","",IF($C6621="SUPERSTORE","Superstore","DH"))</f>
        <v/>
      </c>
      <c r="O6621" s="36">
        <f>IF($B6621="","",IFERROR(VLOOKUP($B6621,Mapping!$A:$C,2,0),"Not Mapped"))</f>
        <v/>
      </c>
      <c r="P6621" s="36">
        <f>IF($B6621="","",IFERROR(VLOOKUP($B6621,Mapping!$A:$C,3,0),"Not Mapped"))</f>
        <v/>
      </c>
      <c r="Q6621" s="36">
        <f>IF($B6621="","",IFERROR(VLOOKUP($O6621,Leaders!$A:$B,2,0),"Not Mapped"))</f>
        <v/>
      </c>
      <c r="R6621" s="36">
        <f>IF($B6621="","",IF(COUNTIF(Exclusions!$A:$A,$B6621)&gt;0,"Yes","No"))</f>
        <v/>
      </c>
      <c r="S6621" s="38">
        <f>IF($B6621="","",MIN(1,DAY($A6621)/IF($N6621="Superstore",Settings!$B$5,Settings!$B$4)))</f>
        <v/>
      </c>
      <c r="T6621" s="38">
        <f>IF(OR($B6621="",$G6621="",$S6621=0),"",$G6621/$S6621)</f>
        <v/>
      </c>
      <c r="U6621" s="36">
        <f>IF($T6621="","",IF($T6621&lt;Settings!$B$8,"Critical",IF($T6621&lt;Settings!$B$9,"Semi Critical","Non Critical")))</f>
        <v/>
      </c>
      <c r="V6621" s="28" t="n"/>
      <c r="Z6621">
        <f>IF($B6621="","",IFERROR(VLOOKUP($B6621,'Plan HC for CCA'!$A:$B,2,0),""))</f>
        <v/>
      </c>
      <c r="AA6621">
        <f>IF(OR($B6621="",$Z6621=""),"",IF(N($M6621)&lt;$Z6621,"Delta","No Delta"))</f>
        <v/>
      </c>
      <c r="AB6621">
        <f>IF(OR($B6621="",$Z6621=""),"",MAX(0,$Z6621-N($M6621)))</f>
        <v/>
      </c>
      <c r="AC6621" s="46">
        <f>IF($B6621="","",IFERROR(INDEX('CCA Util %'!$H:$H,MATCH($B6621,'CCA Util %'!$E:$E,0)),""))</f>
        <v/>
      </c>
      <c r="AD6621">
        <f>IF($B6621="","",IFERROR(INDEX('CCA Util %'!$G:$G,MATCH($B6621,'CCA Util %'!$E:$E,0)),""))</f>
        <v/>
      </c>
      <c r="AE6621">
        <f>IF(OR($B6621="",$U6621=""),"",$U6621&amp;" &amp; "&amp;IF(OR($AD6621="",$AD6621=0),"Util NA",$AD6621&amp;" Util"))</f>
        <v/>
      </c>
    </row>
    <row r="6622" ht="15.75" customHeight="1" s="42">
      <c r="A6622" s="41" t="n"/>
      <c r="G6622" s="38" t="n"/>
      <c r="H6622" s="38" t="n"/>
      <c r="I6622" s="38" t="n"/>
      <c r="J6622" s="38" t="n"/>
      <c r="K6622" s="38" t="n"/>
      <c r="L6622" s="38" t="n"/>
      <c r="N6622" s="36">
        <f>IF($B6622="","",IF($C6622="SUPERSTORE","Superstore","DH"))</f>
        <v/>
      </c>
      <c r="O6622" s="36">
        <f>IF($B6622="","",IFERROR(VLOOKUP($B6622,Mapping!$A:$C,2,0),"Not Mapped"))</f>
        <v/>
      </c>
      <c r="P6622" s="36">
        <f>IF($B6622="","",IFERROR(VLOOKUP($B6622,Mapping!$A:$C,3,0),"Not Mapped"))</f>
        <v/>
      </c>
      <c r="Q6622" s="36">
        <f>IF($B6622="","",IFERROR(VLOOKUP($O6622,Leaders!$A:$B,2,0),"Not Mapped"))</f>
        <v/>
      </c>
      <c r="R6622" s="36">
        <f>IF($B6622="","",IF(COUNTIF(Exclusions!$A:$A,$B6622)&gt;0,"Yes","No"))</f>
        <v/>
      </c>
      <c r="S6622" s="38">
        <f>IF($B6622="","",MIN(1,DAY($A6622)/IF($N6622="Superstore",Settings!$B$5,Settings!$B$4)))</f>
        <v/>
      </c>
      <c r="T6622" s="38">
        <f>IF(OR($B6622="",$G6622="",$S6622=0),"",$G6622/$S6622)</f>
        <v/>
      </c>
      <c r="U6622" s="36">
        <f>IF($T6622="","",IF($T6622&lt;Settings!$B$8,"Critical",IF($T6622&lt;Settings!$B$9,"Semi Critical","Non Critical")))</f>
        <v/>
      </c>
      <c r="V6622" s="28" t="n"/>
      <c r="Z6622">
        <f>IF($B6622="","",IFERROR(VLOOKUP($B6622,'Plan HC for CCA'!$A:$B,2,0),""))</f>
        <v/>
      </c>
      <c r="AA6622">
        <f>IF(OR($B6622="",$Z6622=""),"",IF(N($M6622)&lt;$Z6622,"Delta","No Delta"))</f>
        <v/>
      </c>
      <c r="AB6622">
        <f>IF(OR($B6622="",$Z6622=""),"",MAX(0,$Z6622-N($M6622)))</f>
        <v/>
      </c>
      <c r="AC6622" s="46">
        <f>IF($B6622="","",IFERROR(INDEX('CCA Util %'!$H:$H,MATCH($B6622,'CCA Util %'!$E:$E,0)),""))</f>
        <v/>
      </c>
      <c r="AD6622">
        <f>IF($B6622="","",IFERROR(INDEX('CCA Util %'!$G:$G,MATCH($B6622,'CCA Util %'!$E:$E,0)),""))</f>
        <v/>
      </c>
      <c r="AE6622">
        <f>IF(OR($B6622="",$U6622=""),"",$U6622&amp;" &amp; "&amp;IF(OR($AD6622="",$AD6622=0),"Util NA",$AD6622&amp;" Util"))</f>
        <v/>
      </c>
    </row>
    <row r="6623" ht="15.75" customHeight="1" s="42">
      <c r="A6623" s="41" t="n"/>
      <c r="G6623" s="38" t="n"/>
      <c r="H6623" s="38" t="n"/>
      <c r="I6623" s="38" t="n"/>
      <c r="J6623" s="38" t="n"/>
      <c r="K6623" s="38" t="n"/>
      <c r="L6623" s="38" t="n"/>
      <c r="N6623" s="36">
        <f>IF($B6623="","",IF($C6623="SUPERSTORE","Superstore","DH"))</f>
        <v/>
      </c>
      <c r="O6623" s="36">
        <f>IF($B6623="","",IFERROR(VLOOKUP($B6623,Mapping!$A:$C,2,0),"Not Mapped"))</f>
        <v/>
      </c>
      <c r="P6623" s="36">
        <f>IF($B6623="","",IFERROR(VLOOKUP($B6623,Mapping!$A:$C,3,0),"Not Mapped"))</f>
        <v/>
      </c>
      <c r="Q6623" s="36">
        <f>IF($B6623="","",IFERROR(VLOOKUP($O6623,Leaders!$A:$B,2,0),"Not Mapped"))</f>
        <v/>
      </c>
      <c r="R6623" s="36">
        <f>IF($B6623="","",IF(COUNTIF(Exclusions!$A:$A,$B6623)&gt;0,"Yes","No"))</f>
        <v/>
      </c>
      <c r="S6623" s="38">
        <f>IF($B6623="","",MIN(1,DAY($A6623)/IF($N6623="Superstore",Settings!$B$5,Settings!$B$4)))</f>
        <v/>
      </c>
      <c r="T6623" s="38">
        <f>IF(OR($B6623="",$G6623="",$S6623=0),"",$G6623/$S6623)</f>
        <v/>
      </c>
      <c r="U6623" s="36">
        <f>IF($T6623="","",IF($T6623&lt;Settings!$B$8,"Critical",IF($T6623&lt;Settings!$B$9,"Semi Critical","Non Critical")))</f>
        <v/>
      </c>
      <c r="V6623" s="28" t="n"/>
      <c r="Z6623">
        <f>IF($B6623="","",IFERROR(VLOOKUP($B6623,'Plan HC for CCA'!$A:$B,2,0),""))</f>
        <v/>
      </c>
      <c r="AA6623">
        <f>IF(OR($B6623="",$Z6623=""),"",IF(N($M6623)&lt;$Z6623,"Delta","No Delta"))</f>
        <v/>
      </c>
      <c r="AB6623">
        <f>IF(OR($B6623="",$Z6623=""),"",MAX(0,$Z6623-N($M6623)))</f>
        <v/>
      </c>
      <c r="AC6623" s="46">
        <f>IF($B6623="","",IFERROR(INDEX('CCA Util %'!$H:$H,MATCH($B6623,'CCA Util %'!$E:$E,0)),""))</f>
        <v/>
      </c>
      <c r="AD6623">
        <f>IF($B6623="","",IFERROR(INDEX('CCA Util %'!$G:$G,MATCH($B6623,'CCA Util %'!$E:$E,0)),""))</f>
        <v/>
      </c>
      <c r="AE6623">
        <f>IF(OR($B6623="",$U6623=""),"",$U6623&amp;" &amp; "&amp;IF(OR($AD6623="",$AD6623=0),"Util NA",$AD6623&amp;" Util"))</f>
        <v/>
      </c>
    </row>
    <row r="6624" ht="15.75" customHeight="1" s="42">
      <c r="A6624" s="41" t="n"/>
      <c r="G6624" s="38" t="n"/>
      <c r="H6624" s="38" t="n"/>
      <c r="I6624" s="38" t="n"/>
      <c r="J6624" s="38" t="n"/>
      <c r="K6624" s="38" t="n"/>
      <c r="L6624" s="38" t="n"/>
      <c r="N6624" s="36">
        <f>IF($B6624="","",IF($C6624="SUPERSTORE","Superstore","DH"))</f>
        <v/>
      </c>
      <c r="O6624" s="36">
        <f>IF($B6624="","",IFERROR(VLOOKUP($B6624,Mapping!$A:$C,2,0),"Not Mapped"))</f>
        <v/>
      </c>
      <c r="P6624" s="36">
        <f>IF($B6624="","",IFERROR(VLOOKUP($B6624,Mapping!$A:$C,3,0),"Not Mapped"))</f>
        <v/>
      </c>
      <c r="Q6624" s="36">
        <f>IF($B6624="","",IFERROR(VLOOKUP($O6624,Leaders!$A:$B,2,0),"Not Mapped"))</f>
        <v/>
      </c>
      <c r="R6624" s="36">
        <f>IF($B6624="","",IF(COUNTIF(Exclusions!$A:$A,$B6624)&gt;0,"Yes","No"))</f>
        <v/>
      </c>
      <c r="S6624" s="38">
        <f>IF($B6624="","",MIN(1,DAY($A6624)/IF($N6624="Superstore",Settings!$B$5,Settings!$B$4)))</f>
        <v/>
      </c>
      <c r="T6624" s="38">
        <f>IF(OR($B6624="",$G6624="",$S6624=0),"",$G6624/$S6624)</f>
        <v/>
      </c>
      <c r="U6624" s="36">
        <f>IF($T6624="","",IF($T6624&lt;Settings!$B$8,"Critical",IF($T6624&lt;Settings!$B$9,"Semi Critical","Non Critical")))</f>
        <v/>
      </c>
      <c r="V6624" s="28" t="n"/>
      <c r="Z6624">
        <f>IF($B6624="","",IFERROR(VLOOKUP($B6624,'Plan HC for CCA'!$A:$B,2,0),""))</f>
        <v/>
      </c>
      <c r="AA6624">
        <f>IF(OR($B6624="",$Z6624=""),"",IF(N($M6624)&lt;$Z6624,"Delta","No Delta"))</f>
        <v/>
      </c>
      <c r="AB6624">
        <f>IF(OR($B6624="",$Z6624=""),"",MAX(0,$Z6624-N($M6624)))</f>
        <v/>
      </c>
      <c r="AC6624" s="46">
        <f>IF($B6624="","",IFERROR(INDEX('CCA Util %'!$H:$H,MATCH($B6624,'CCA Util %'!$E:$E,0)),""))</f>
        <v/>
      </c>
      <c r="AD6624">
        <f>IF($B6624="","",IFERROR(INDEX('CCA Util %'!$G:$G,MATCH($B6624,'CCA Util %'!$E:$E,0)),""))</f>
        <v/>
      </c>
      <c r="AE6624">
        <f>IF(OR($B6624="",$U6624=""),"",$U6624&amp;" &amp; "&amp;IF(OR($AD6624="",$AD6624=0),"Util NA",$AD6624&amp;" Util"))</f>
        <v/>
      </c>
    </row>
    <row r="6625" ht="15.75" customHeight="1" s="42">
      <c r="A6625" s="41" t="n"/>
      <c r="G6625" s="38" t="n"/>
      <c r="H6625" s="38" t="n"/>
      <c r="I6625" s="38" t="n"/>
      <c r="J6625" s="38" t="n"/>
      <c r="K6625" s="38" t="n"/>
      <c r="L6625" s="38" t="n"/>
      <c r="N6625" s="36">
        <f>IF($B6625="","",IF($C6625="SUPERSTORE","Superstore","DH"))</f>
        <v/>
      </c>
      <c r="O6625" s="36">
        <f>IF($B6625="","",IFERROR(VLOOKUP($B6625,Mapping!$A:$C,2,0),"Not Mapped"))</f>
        <v/>
      </c>
      <c r="P6625" s="36">
        <f>IF($B6625="","",IFERROR(VLOOKUP($B6625,Mapping!$A:$C,3,0),"Not Mapped"))</f>
        <v/>
      </c>
      <c r="Q6625" s="36">
        <f>IF($B6625="","",IFERROR(VLOOKUP($O6625,Leaders!$A:$B,2,0),"Not Mapped"))</f>
        <v/>
      </c>
      <c r="R6625" s="36">
        <f>IF($B6625="","",IF(COUNTIF(Exclusions!$A:$A,$B6625)&gt;0,"Yes","No"))</f>
        <v/>
      </c>
      <c r="S6625" s="38">
        <f>IF($B6625="","",MIN(1,DAY($A6625)/IF($N6625="Superstore",Settings!$B$5,Settings!$B$4)))</f>
        <v/>
      </c>
      <c r="T6625" s="38">
        <f>IF(OR($B6625="",$G6625="",$S6625=0),"",$G6625/$S6625)</f>
        <v/>
      </c>
      <c r="U6625" s="36">
        <f>IF($T6625="","",IF($T6625&lt;Settings!$B$8,"Critical",IF($T6625&lt;Settings!$B$9,"Semi Critical","Non Critical")))</f>
        <v/>
      </c>
      <c r="V6625" s="28" t="n"/>
      <c r="Z6625">
        <f>IF($B6625="","",IFERROR(VLOOKUP($B6625,'Plan HC for CCA'!$A:$B,2,0),""))</f>
        <v/>
      </c>
      <c r="AA6625">
        <f>IF(OR($B6625="",$Z6625=""),"",IF(N($M6625)&lt;$Z6625,"Delta","No Delta"))</f>
        <v/>
      </c>
      <c r="AB6625">
        <f>IF(OR($B6625="",$Z6625=""),"",MAX(0,$Z6625-N($M6625)))</f>
        <v/>
      </c>
      <c r="AC6625" s="46">
        <f>IF($B6625="","",IFERROR(INDEX('CCA Util %'!$H:$H,MATCH($B6625,'CCA Util %'!$E:$E,0)),""))</f>
        <v/>
      </c>
      <c r="AD6625">
        <f>IF($B6625="","",IFERROR(INDEX('CCA Util %'!$G:$G,MATCH($B6625,'CCA Util %'!$E:$E,0)),""))</f>
        <v/>
      </c>
      <c r="AE6625">
        <f>IF(OR($B6625="",$U6625=""),"",$U6625&amp;" &amp; "&amp;IF(OR($AD6625="",$AD6625=0),"Util NA",$AD6625&amp;" Util"))</f>
        <v/>
      </c>
    </row>
    <row r="6626" ht="15.75" customHeight="1" s="42">
      <c r="A6626" s="41" t="n"/>
      <c r="G6626" s="38" t="n"/>
      <c r="H6626" s="38" t="n"/>
      <c r="I6626" s="38" t="n"/>
      <c r="J6626" s="38" t="n"/>
      <c r="K6626" s="38" t="n"/>
      <c r="L6626" s="38" t="n"/>
      <c r="N6626" s="36">
        <f>IF($B6626="","",IF($C6626="SUPERSTORE","Superstore","DH"))</f>
        <v/>
      </c>
      <c r="O6626" s="36">
        <f>IF($B6626="","",IFERROR(VLOOKUP($B6626,Mapping!$A:$C,2,0),"Not Mapped"))</f>
        <v/>
      </c>
      <c r="P6626" s="36">
        <f>IF($B6626="","",IFERROR(VLOOKUP($B6626,Mapping!$A:$C,3,0),"Not Mapped"))</f>
        <v/>
      </c>
      <c r="Q6626" s="36">
        <f>IF($B6626="","",IFERROR(VLOOKUP($O6626,Leaders!$A:$B,2,0),"Not Mapped"))</f>
        <v/>
      </c>
      <c r="R6626" s="36">
        <f>IF($B6626="","",IF(COUNTIF(Exclusions!$A:$A,$B6626)&gt;0,"Yes","No"))</f>
        <v/>
      </c>
      <c r="S6626" s="38">
        <f>IF($B6626="","",MIN(1,DAY($A6626)/IF($N6626="Superstore",Settings!$B$5,Settings!$B$4)))</f>
        <v/>
      </c>
      <c r="T6626" s="38">
        <f>IF(OR($B6626="",$G6626="",$S6626=0),"",$G6626/$S6626)</f>
        <v/>
      </c>
      <c r="U6626" s="36">
        <f>IF($T6626="","",IF($T6626&lt;Settings!$B$8,"Critical",IF($T6626&lt;Settings!$B$9,"Semi Critical","Non Critical")))</f>
        <v/>
      </c>
      <c r="V6626" s="28" t="n"/>
      <c r="Z6626">
        <f>IF($B6626="","",IFERROR(VLOOKUP($B6626,'Plan HC for CCA'!$A:$B,2,0),""))</f>
        <v/>
      </c>
      <c r="AA6626">
        <f>IF(OR($B6626="",$Z6626=""),"",IF(N($M6626)&lt;$Z6626,"Delta","No Delta"))</f>
        <v/>
      </c>
      <c r="AB6626">
        <f>IF(OR($B6626="",$Z6626=""),"",MAX(0,$Z6626-N($M6626)))</f>
        <v/>
      </c>
      <c r="AC6626" s="46">
        <f>IF($B6626="","",IFERROR(INDEX('CCA Util %'!$H:$H,MATCH($B6626,'CCA Util %'!$E:$E,0)),""))</f>
        <v/>
      </c>
      <c r="AD6626">
        <f>IF($B6626="","",IFERROR(INDEX('CCA Util %'!$G:$G,MATCH($B6626,'CCA Util %'!$E:$E,0)),""))</f>
        <v/>
      </c>
      <c r="AE6626">
        <f>IF(OR($B6626="",$U6626=""),"",$U6626&amp;" &amp; "&amp;IF(OR($AD6626="",$AD6626=0),"Util NA",$AD6626&amp;" Util"))</f>
        <v/>
      </c>
    </row>
    <row r="6627" ht="15.75" customHeight="1" s="42">
      <c r="A6627" s="41" t="n"/>
      <c r="G6627" s="38" t="n"/>
      <c r="H6627" s="38" t="n"/>
      <c r="I6627" s="38" t="n"/>
      <c r="J6627" s="38" t="n"/>
      <c r="K6627" s="38" t="n"/>
      <c r="L6627" s="38" t="n"/>
      <c r="N6627" s="36">
        <f>IF($B6627="","",IF($C6627="SUPERSTORE","Superstore","DH"))</f>
        <v/>
      </c>
      <c r="O6627" s="36">
        <f>IF($B6627="","",IFERROR(VLOOKUP($B6627,Mapping!$A:$C,2,0),"Not Mapped"))</f>
        <v/>
      </c>
      <c r="P6627" s="36">
        <f>IF($B6627="","",IFERROR(VLOOKUP($B6627,Mapping!$A:$C,3,0),"Not Mapped"))</f>
        <v/>
      </c>
      <c r="Q6627" s="36">
        <f>IF($B6627="","",IFERROR(VLOOKUP($O6627,Leaders!$A:$B,2,0),"Not Mapped"))</f>
        <v/>
      </c>
      <c r="R6627" s="36">
        <f>IF($B6627="","",IF(COUNTIF(Exclusions!$A:$A,$B6627)&gt;0,"Yes","No"))</f>
        <v/>
      </c>
      <c r="S6627" s="38">
        <f>IF($B6627="","",MIN(1,DAY($A6627)/IF($N6627="Superstore",Settings!$B$5,Settings!$B$4)))</f>
        <v/>
      </c>
      <c r="T6627" s="38">
        <f>IF(OR($B6627="",$G6627="",$S6627=0),"",$G6627/$S6627)</f>
        <v/>
      </c>
      <c r="U6627" s="36">
        <f>IF($T6627="","",IF($T6627&lt;Settings!$B$8,"Critical",IF($T6627&lt;Settings!$B$9,"Semi Critical","Non Critical")))</f>
        <v/>
      </c>
      <c r="V6627" s="28" t="n"/>
      <c r="Z6627">
        <f>IF($B6627="","",IFERROR(VLOOKUP($B6627,'Plan HC for CCA'!$A:$B,2,0),""))</f>
        <v/>
      </c>
      <c r="AA6627">
        <f>IF(OR($B6627="",$Z6627=""),"",IF(N($M6627)&lt;$Z6627,"Delta","No Delta"))</f>
        <v/>
      </c>
      <c r="AB6627">
        <f>IF(OR($B6627="",$Z6627=""),"",MAX(0,$Z6627-N($M6627)))</f>
        <v/>
      </c>
      <c r="AC6627" s="46">
        <f>IF($B6627="","",IFERROR(INDEX('CCA Util %'!$H:$H,MATCH($B6627,'CCA Util %'!$E:$E,0)),""))</f>
        <v/>
      </c>
      <c r="AD6627">
        <f>IF($B6627="","",IFERROR(INDEX('CCA Util %'!$G:$G,MATCH($B6627,'CCA Util %'!$E:$E,0)),""))</f>
        <v/>
      </c>
      <c r="AE6627">
        <f>IF(OR($B6627="",$U6627=""),"",$U6627&amp;" &amp; "&amp;IF(OR($AD6627="",$AD6627=0),"Util NA",$AD6627&amp;" Util"))</f>
        <v/>
      </c>
    </row>
    <row r="6628" ht="15.75" customHeight="1" s="42">
      <c r="A6628" s="41" t="n"/>
      <c r="G6628" s="38" t="n"/>
      <c r="H6628" s="38" t="n"/>
      <c r="I6628" s="38" t="n"/>
      <c r="J6628" s="38" t="n"/>
      <c r="K6628" s="38" t="n"/>
      <c r="L6628" s="38" t="n"/>
      <c r="N6628" s="36">
        <f>IF($B6628="","",IF($C6628="SUPERSTORE","Superstore","DH"))</f>
        <v/>
      </c>
      <c r="O6628" s="36">
        <f>IF($B6628="","",IFERROR(VLOOKUP($B6628,Mapping!$A:$C,2,0),"Not Mapped"))</f>
        <v/>
      </c>
      <c r="P6628" s="36">
        <f>IF($B6628="","",IFERROR(VLOOKUP($B6628,Mapping!$A:$C,3,0),"Not Mapped"))</f>
        <v/>
      </c>
      <c r="Q6628" s="36">
        <f>IF($B6628="","",IFERROR(VLOOKUP($O6628,Leaders!$A:$B,2,0),"Not Mapped"))</f>
        <v/>
      </c>
      <c r="R6628" s="36">
        <f>IF($B6628="","",IF(COUNTIF(Exclusions!$A:$A,$B6628)&gt;0,"Yes","No"))</f>
        <v/>
      </c>
      <c r="S6628" s="38">
        <f>IF($B6628="","",MIN(1,DAY($A6628)/IF($N6628="Superstore",Settings!$B$5,Settings!$B$4)))</f>
        <v/>
      </c>
      <c r="T6628" s="38">
        <f>IF(OR($B6628="",$G6628="",$S6628=0),"",$G6628/$S6628)</f>
        <v/>
      </c>
      <c r="U6628" s="36">
        <f>IF($T6628="","",IF($T6628&lt;Settings!$B$8,"Critical",IF($T6628&lt;Settings!$B$9,"Semi Critical","Non Critical")))</f>
        <v/>
      </c>
      <c r="V6628" s="28" t="n"/>
      <c r="Z6628">
        <f>IF($B6628="","",IFERROR(VLOOKUP($B6628,'Plan HC for CCA'!$A:$B,2,0),""))</f>
        <v/>
      </c>
      <c r="AA6628">
        <f>IF(OR($B6628="",$Z6628=""),"",IF(N($M6628)&lt;$Z6628,"Delta","No Delta"))</f>
        <v/>
      </c>
      <c r="AB6628">
        <f>IF(OR($B6628="",$Z6628=""),"",MAX(0,$Z6628-N($M6628)))</f>
        <v/>
      </c>
      <c r="AC6628" s="46">
        <f>IF($B6628="","",IFERROR(INDEX('CCA Util %'!$H:$H,MATCH($B6628,'CCA Util %'!$E:$E,0)),""))</f>
        <v/>
      </c>
      <c r="AD6628">
        <f>IF($B6628="","",IFERROR(INDEX('CCA Util %'!$G:$G,MATCH($B6628,'CCA Util %'!$E:$E,0)),""))</f>
        <v/>
      </c>
      <c r="AE6628">
        <f>IF(OR($B6628="",$U6628=""),"",$U6628&amp;" &amp; "&amp;IF(OR($AD6628="",$AD6628=0),"Util NA",$AD6628&amp;" Util"))</f>
        <v/>
      </c>
    </row>
    <row r="6629" ht="15.75" customHeight="1" s="42">
      <c r="A6629" s="41" t="n"/>
      <c r="G6629" s="38" t="n"/>
      <c r="H6629" s="38" t="n"/>
      <c r="I6629" s="38" t="n"/>
      <c r="J6629" s="38" t="n"/>
      <c r="K6629" s="38" t="n"/>
      <c r="L6629" s="38" t="n"/>
      <c r="N6629" s="36">
        <f>IF($B6629="","",IF($C6629="SUPERSTORE","Superstore","DH"))</f>
        <v/>
      </c>
      <c r="O6629" s="36">
        <f>IF($B6629="","",IFERROR(VLOOKUP($B6629,Mapping!$A:$C,2,0),"Not Mapped"))</f>
        <v/>
      </c>
      <c r="P6629" s="36">
        <f>IF($B6629="","",IFERROR(VLOOKUP($B6629,Mapping!$A:$C,3,0),"Not Mapped"))</f>
        <v/>
      </c>
      <c r="Q6629" s="36">
        <f>IF($B6629="","",IFERROR(VLOOKUP($O6629,Leaders!$A:$B,2,0),"Not Mapped"))</f>
        <v/>
      </c>
      <c r="R6629" s="36">
        <f>IF($B6629="","",IF(COUNTIF(Exclusions!$A:$A,$B6629)&gt;0,"Yes","No"))</f>
        <v/>
      </c>
      <c r="S6629" s="38">
        <f>IF($B6629="","",MIN(1,DAY($A6629)/IF($N6629="Superstore",Settings!$B$5,Settings!$B$4)))</f>
        <v/>
      </c>
      <c r="T6629" s="38">
        <f>IF(OR($B6629="",$G6629="",$S6629=0),"",$G6629/$S6629)</f>
        <v/>
      </c>
      <c r="U6629" s="36">
        <f>IF($T6629="","",IF($T6629&lt;Settings!$B$8,"Critical",IF($T6629&lt;Settings!$B$9,"Semi Critical","Non Critical")))</f>
        <v/>
      </c>
      <c r="V6629" s="28" t="n"/>
      <c r="Z6629">
        <f>IF($B6629="","",IFERROR(VLOOKUP($B6629,'Plan HC for CCA'!$A:$B,2,0),""))</f>
        <v/>
      </c>
      <c r="AA6629">
        <f>IF(OR($B6629="",$Z6629=""),"",IF(N($M6629)&lt;$Z6629,"Delta","No Delta"))</f>
        <v/>
      </c>
      <c r="AB6629">
        <f>IF(OR($B6629="",$Z6629=""),"",MAX(0,$Z6629-N($M6629)))</f>
        <v/>
      </c>
      <c r="AC6629" s="46">
        <f>IF($B6629="","",IFERROR(INDEX('CCA Util %'!$H:$H,MATCH($B6629,'CCA Util %'!$E:$E,0)),""))</f>
        <v/>
      </c>
      <c r="AD6629">
        <f>IF($B6629="","",IFERROR(INDEX('CCA Util %'!$G:$G,MATCH($B6629,'CCA Util %'!$E:$E,0)),""))</f>
        <v/>
      </c>
      <c r="AE6629">
        <f>IF(OR($B6629="",$U6629=""),"",$U6629&amp;" &amp; "&amp;IF(OR($AD6629="",$AD6629=0),"Util NA",$AD6629&amp;" Util"))</f>
        <v/>
      </c>
    </row>
    <row r="6630" ht="15.75" customHeight="1" s="42">
      <c r="A6630" s="41" t="n"/>
      <c r="G6630" s="38" t="n"/>
      <c r="H6630" s="38" t="n"/>
      <c r="I6630" s="38" t="n"/>
      <c r="J6630" s="38" t="n"/>
      <c r="K6630" s="38" t="n"/>
      <c r="L6630" s="38" t="n"/>
      <c r="N6630" s="36">
        <f>IF($B6630="","",IF($C6630="SUPERSTORE","Superstore","DH"))</f>
        <v/>
      </c>
      <c r="O6630" s="36">
        <f>IF($B6630="","",IFERROR(VLOOKUP($B6630,Mapping!$A:$C,2,0),"Not Mapped"))</f>
        <v/>
      </c>
      <c r="P6630" s="36">
        <f>IF($B6630="","",IFERROR(VLOOKUP($B6630,Mapping!$A:$C,3,0),"Not Mapped"))</f>
        <v/>
      </c>
      <c r="Q6630" s="36">
        <f>IF($B6630="","",IFERROR(VLOOKUP($O6630,Leaders!$A:$B,2,0),"Not Mapped"))</f>
        <v/>
      </c>
      <c r="R6630" s="36">
        <f>IF($B6630="","",IF(COUNTIF(Exclusions!$A:$A,$B6630)&gt;0,"Yes","No"))</f>
        <v/>
      </c>
      <c r="S6630" s="38">
        <f>IF($B6630="","",MIN(1,DAY($A6630)/IF($N6630="Superstore",Settings!$B$5,Settings!$B$4)))</f>
        <v/>
      </c>
      <c r="T6630" s="38">
        <f>IF(OR($B6630="",$G6630="",$S6630=0),"",$G6630/$S6630)</f>
        <v/>
      </c>
      <c r="U6630" s="36">
        <f>IF($T6630="","",IF($T6630&lt;Settings!$B$8,"Critical",IF($T6630&lt;Settings!$B$9,"Semi Critical","Non Critical")))</f>
        <v/>
      </c>
      <c r="V6630" s="28" t="n"/>
      <c r="Z6630">
        <f>IF($B6630="","",IFERROR(VLOOKUP($B6630,'Plan HC for CCA'!$A:$B,2,0),""))</f>
        <v/>
      </c>
      <c r="AA6630">
        <f>IF(OR($B6630="",$Z6630=""),"",IF(N($M6630)&lt;$Z6630,"Delta","No Delta"))</f>
        <v/>
      </c>
      <c r="AB6630">
        <f>IF(OR($B6630="",$Z6630=""),"",MAX(0,$Z6630-N($M6630)))</f>
        <v/>
      </c>
      <c r="AC6630" s="46">
        <f>IF($B6630="","",IFERROR(INDEX('CCA Util %'!$H:$H,MATCH($B6630,'CCA Util %'!$E:$E,0)),""))</f>
        <v/>
      </c>
      <c r="AD6630">
        <f>IF($B6630="","",IFERROR(INDEX('CCA Util %'!$G:$G,MATCH($B6630,'CCA Util %'!$E:$E,0)),""))</f>
        <v/>
      </c>
      <c r="AE6630">
        <f>IF(OR($B6630="",$U6630=""),"",$U6630&amp;" &amp; "&amp;IF(OR($AD6630="",$AD6630=0),"Util NA",$AD6630&amp;" Util"))</f>
        <v/>
      </c>
    </row>
    <row r="6631" ht="15.75" customHeight="1" s="42">
      <c r="A6631" s="41" t="n"/>
      <c r="G6631" s="38" t="n"/>
      <c r="H6631" s="38" t="n"/>
      <c r="I6631" s="38" t="n"/>
      <c r="J6631" s="38" t="n"/>
      <c r="K6631" s="38" t="n"/>
      <c r="L6631" s="38" t="n"/>
      <c r="N6631" s="36">
        <f>IF($B6631="","",IF($C6631="SUPERSTORE","Superstore","DH"))</f>
        <v/>
      </c>
      <c r="O6631" s="36">
        <f>IF($B6631="","",IFERROR(VLOOKUP($B6631,Mapping!$A:$C,2,0),"Not Mapped"))</f>
        <v/>
      </c>
      <c r="P6631" s="36">
        <f>IF($B6631="","",IFERROR(VLOOKUP($B6631,Mapping!$A:$C,3,0),"Not Mapped"))</f>
        <v/>
      </c>
      <c r="Q6631" s="36">
        <f>IF($B6631="","",IFERROR(VLOOKUP($O6631,Leaders!$A:$B,2,0),"Not Mapped"))</f>
        <v/>
      </c>
      <c r="R6631" s="36">
        <f>IF($B6631="","",IF(COUNTIF(Exclusions!$A:$A,$B6631)&gt;0,"Yes","No"))</f>
        <v/>
      </c>
      <c r="S6631" s="38">
        <f>IF($B6631="","",MIN(1,DAY($A6631)/IF($N6631="Superstore",Settings!$B$5,Settings!$B$4)))</f>
        <v/>
      </c>
      <c r="T6631" s="38">
        <f>IF(OR($B6631="",$G6631="",$S6631=0),"",$G6631/$S6631)</f>
        <v/>
      </c>
      <c r="U6631" s="36">
        <f>IF($T6631="","",IF($T6631&lt;Settings!$B$8,"Critical",IF($T6631&lt;Settings!$B$9,"Semi Critical","Non Critical")))</f>
        <v/>
      </c>
      <c r="V6631" s="28" t="n"/>
      <c r="Z6631">
        <f>IF($B6631="","",IFERROR(VLOOKUP($B6631,'Plan HC for CCA'!$A:$B,2,0),""))</f>
        <v/>
      </c>
      <c r="AA6631">
        <f>IF(OR($B6631="",$Z6631=""),"",IF(N($M6631)&lt;$Z6631,"Delta","No Delta"))</f>
        <v/>
      </c>
      <c r="AB6631">
        <f>IF(OR($B6631="",$Z6631=""),"",MAX(0,$Z6631-N($M6631)))</f>
        <v/>
      </c>
      <c r="AC6631" s="46">
        <f>IF($B6631="","",IFERROR(INDEX('CCA Util %'!$H:$H,MATCH($B6631,'CCA Util %'!$E:$E,0)),""))</f>
        <v/>
      </c>
      <c r="AD6631">
        <f>IF($B6631="","",IFERROR(INDEX('CCA Util %'!$G:$G,MATCH($B6631,'CCA Util %'!$E:$E,0)),""))</f>
        <v/>
      </c>
      <c r="AE6631">
        <f>IF(OR($B6631="",$U6631=""),"",$U6631&amp;" &amp; "&amp;IF(OR($AD6631="",$AD6631=0),"Util NA",$AD6631&amp;" Util"))</f>
        <v/>
      </c>
    </row>
    <row r="6632" ht="15.75" customHeight="1" s="42">
      <c r="A6632" s="41" t="n"/>
      <c r="G6632" s="38" t="n"/>
      <c r="H6632" s="38" t="n"/>
      <c r="I6632" s="38" t="n"/>
      <c r="J6632" s="38" t="n"/>
      <c r="K6632" s="38" t="n"/>
      <c r="L6632" s="38" t="n"/>
      <c r="N6632" s="36">
        <f>IF($B6632="","",IF($C6632="SUPERSTORE","Superstore","DH"))</f>
        <v/>
      </c>
      <c r="O6632" s="36">
        <f>IF($B6632="","",IFERROR(VLOOKUP($B6632,Mapping!$A:$C,2,0),"Not Mapped"))</f>
        <v/>
      </c>
      <c r="P6632" s="36">
        <f>IF($B6632="","",IFERROR(VLOOKUP($B6632,Mapping!$A:$C,3,0),"Not Mapped"))</f>
        <v/>
      </c>
      <c r="Q6632" s="36">
        <f>IF($B6632="","",IFERROR(VLOOKUP($O6632,Leaders!$A:$B,2,0),"Not Mapped"))</f>
        <v/>
      </c>
      <c r="R6632" s="36">
        <f>IF($B6632="","",IF(COUNTIF(Exclusions!$A:$A,$B6632)&gt;0,"Yes","No"))</f>
        <v/>
      </c>
      <c r="S6632" s="38">
        <f>IF($B6632="","",MIN(1,DAY($A6632)/IF($N6632="Superstore",Settings!$B$5,Settings!$B$4)))</f>
        <v/>
      </c>
      <c r="T6632" s="38">
        <f>IF(OR($B6632="",$G6632="",$S6632=0),"",$G6632/$S6632)</f>
        <v/>
      </c>
      <c r="U6632" s="36">
        <f>IF($T6632="","",IF($T6632&lt;Settings!$B$8,"Critical",IF($T6632&lt;Settings!$B$9,"Semi Critical","Non Critical")))</f>
        <v/>
      </c>
      <c r="V6632" s="28" t="n"/>
      <c r="Z6632">
        <f>IF($B6632="","",IFERROR(VLOOKUP($B6632,'Plan HC for CCA'!$A:$B,2,0),""))</f>
        <v/>
      </c>
      <c r="AA6632">
        <f>IF(OR($B6632="",$Z6632=""),"",IF(N($M6632)&lt;$Z6632,"Delta","No Delta"))</f>
        <v/>
      </c>
      <c r="AB6632">
        <f>IF(OR($B6632="",$Z6632=""),"",MAX(0,$Z6632-N($M6632)))</f>
        <v/>
      </c>
      <c r="AC6632" s="46">
        <f>IF($B6632="","",IFERROR(INDEX('CCA Util %'!$H:$H,MATCH($B6632,'CCA Util %'!$E:$E,0)),""))</f>
        <v/>
      </c>
      <c r="AD6632">
        <f>IF($B6632="","",IFERROR(INDEX('CCA Util %'!$G:$G,MATCH($B6632,'CCA Util %'!$E:$E,0)),""))</f>
        <v/>
      </c>
      <c r="AE6632">
        <f>IF(OR($B6632="",$U6632=""),"",$U6632&amp;" &amp; "&amp;IF(OR($AD6632="",$AD6632=0),"Util NA",$AD6632&amp;" Util"))</f>
        <v/>
      </c>
    </row>
    <row r="6633" ht="15.75" customHeight="1" s="42">
      <c r="A6633" s="41" t="n"/>
      <c r="G6633" s="38" t="n"/>
      <c r="H6633" s="38" t="n"/>
      <c r="I6633" s="38" t="n"/>
      <c r="J6633" s="38" t="n"/>
      <c r="K6633" s="38" t="n"/>
      <c r="L6633" s="38" t="n"/>
      <c r="N6633" s="36">
        <f>IF($B6633="","",IF($C6633="SUPERSTORE","Superstore","DH"))</f>
        <v/>
      </c>
      <c r="O6633" s="36">
        <f>IF($B6633="","",IFERROR(VLOOKUP($B6633,Mapping!$A:$C,2,0),"Not Mapped"))</f>
        <v/>
      </c>
      <c r="P6633" s="36">
        <f>IF($B6633="","",IFERROR(VLOOKUP($B6633,Mapping!$A:$C,3,0),"Not Mapped"))</f>
        <v/>
      </c>
      <c r="Q6633" s="36">
        <f>IF($B6633="","",IFERROR(VLOOKUP($O6633,Leaders!$A:$B,2,0),"Not Mapped"))</f>
        <v/>
      </c>
      <c r="R6633" s="36">
        <f>IF($B6633="","",IF(COUNTIF(Exclusions!$A:$A,$B6633)&gt;0,"Yes","No"))</f>
        <v/>
      </c>
      <c r="S6633" s="38">
        <f>IF($B6633="","",MIN(1,DAY($A6633)/IF($N6633="Superstore",Settings!$B$5,Settings!$B$4)))</f>
        <v/>
      </c>
      <c r="T6633" s="38">
        <f>IF(OR($B6633="",$G6633="",$S6633=0),"",$G6633/$S6633)</f>
        <v/>
      </c>
      <c r="U6633" s="36">
        <f>IF($T6633="","",IF($T6633&lt;Settings!$B$8,"Critical",IF($T6633&lt;Settings!$B$9,"Semi Critical","Non Critical")))</f>
        <v/>
      </c>
      <c r="V6633" s="28" t="n"/>
      <c r="Z6633">
        <f>IF($B6633="","",IFERROR(VLOOKUP($B6633,'Plan HC for CCA'!$A:$B,2,0),""))</f>
        <v/>
      </c>
      <c r="AA6633">
        <f>IF(OR($B6633="",$Z6633=""),"",IF(N($M6633)&lt;$Z6633,"Delta","No Delta"))</f>
        <v/>
      </c>
      <c r="AB6633">
        <f>IF(OR($B6633="",$Z6633=""),"",MAX(0,$Z6633-N($M6633)))</f>
        <v/>
      </c>
      <c r="AC6633" s="46">
        <f>IF($B6633="","",IFERROR(INDEX('CCA Util %'!$H:$H,MATCH($B6633,'CCA Util %'!$E:$E,0)),""))</f>
        <v/>
      </c>
      <c r="AD6633">
        <f>IF($B6633="","",IFERROR(INDEX('CCA Util %'!$G:$G,MATCH($B6633,'CCA Util %'!$E:$E,0)),""))</f>
        <v/>
      </c>
      <c r="AE6633">
        <f>IF(OR($B6633="",$U6633=""),"",$U6633&amp;" &amp; "&amp;IF(OR($AD6633="",$AD6633=0),"Util NA",$AD6633&amp;" Util"))</f>
        <v/>
      </c>
    </row>
    <row r="6634" ht="15.75" customHeight="1" s="42">
      <c r="A6634" s="41" t="n"/>
      <c r="G6634" s="38" t="n"/>
      <c r="H6634" s="38" t="n"/>
      <c r="I6634" s="38" t="n"/>
      <c r="J6634" s="38" t="n"/>
      <c r="K6634" s="38" t="n"/>
      <c r="L6634" s="38" t="n"/>
      <c r="N6634" s="36">
        <f>IF($B6634="","",IF($C6634="SUPERSTORE","Superstore","DH"))</f>
        <v/>
      </c>
      <c r="O6634" s="36">
        <f>IF($B6634="","",IFERROR(VLOOKUP($B6634,Mapping!$A:$C,2,0),"Not Mapped"))</f>
        <v/>
      </c>
      <c r="P6634" s="36">
        <f>IF($B6634="","",IFERROR(VLOOKUP($B6634,Mapping!$A:$C,3,0),"Not Mapped"))</f>
        <v/>
      </c>
      <c r="Q6634" s="36">
        <f>IF($B6634="","",IFERROR(VLOOKUP($O6634,Leaders!$A:$B,2,0),"Not Mapped"))</f>
        <v/>
      </c>
      <c r="R6634" s="36">
        <f>IF($B6634="","",IF(COUNTIF(Exclusions!$A:$A,$B6634)&gt;0,"Yes","No"))</f>
        <v/>
      </c>
      <c r="S6634" s="38">
        <f>IF($B6634="","",MIN(1,DAY($A6634)/IF($N6634="Superstore",Settings!$B$5,Settings!$B$4)))</f>
        <v/>
      </c>
      <c r="T6634" s="38">
        <f>IF(OR($B6634="",$G6634="",$S6634=0),"",$G6634/$S6634)</f>
        <v/>
      </c>
      <c r="U6634" s="36">
        <f>IF($T6634="","",IF($T6634&lt;Settings!$B$8,"Critical",IF($T6634&lt;Settings!$B$9,"Semi Critical","Non Critical")))</f>
        <v/>
      </c>
      <c r="V6634" s="28" t="n"/>
      <c r="Z6634">
        <f>IF($B6634="","",IFERROR(VLOOKUP($B6634,'Plan HC for CCA'!$A:$B,2,0),""))</f>
        <v/>
      </c>
      <c r="AA6634">
        <f>IF(OR($B6634="",$Z6634=""),"",IF(N($M6634)&lt;$Z6634,"Delta","No Delta"))</f>
        <v/>
      </c>
      <c r="AB6634">
        <f>IF(OR($B6634="",$Z6634=""),"",MAX(0,$Z6634-N($M6634)))</f>
        <v/>
      </c>
      <c r="AC6634" s="46">
        <f>IF($B6634="","",IFERROR(INDEX('CCA Util %'!$H:$H,MATCH($B6634,'CCA Util %'!$E:$E,0)),""))</f>
        <v/>
      </c>
      <c r="AD6634">
        <f>IF($B6634="","",IFERROR(INDEX('CCA Util %'!$G:$G,MATCH($B6634,'CCA Util %'!$E:$E,0)),""))</f>
        <v/>
      </c>
      <c r="AE6634">
        <f>IF(OR($B6634="",$U6634=""),"",$U6634&amp;" &amp; "&amp;IF(OR($AD6634="",$AD6634=0),"Util NA",$AD6634&amp;" Util"))</f>
        <v/>
      </c>
    </row>
    <row r="6635" ht="15.75" customHeight="1" s="42">
      <c r="A6635" s="41" t="n"/>
      <c r="G6635" s="38" t="n"/>
      <c r="H6635" s="38" t="n"/>
      <c r="I6635" s="38" t="n"/>
      <c r="J6635" s="38" t="n"/>
      <c r="K6635" s="38" t="n"/>
      <c r="L6635" s="38" t="n"/>
      <c r="N6635" s="36">
        <f>IF($B6635="","",IF($C6635="SUPERSTORE","Superstore","DH"))</f>
        <v/>
      </c>
      <c r="O6635" s="36">
        <f>IF($B6635="","",IFERROR(VLOOKUP($B6635,Mapping!$A:$C,2,0),"Not Mapped"))</f>
        <v/>
      </c>
      <c r="P6635" s="36">
        <f>IF($B6635="","",IFERROR(VLOOKUP($B6635,Mapping!$A:$C,3,0),"Not Mapped"))</f>
        <v/>
      </c>
      <c r="Q6635" s="36">
        <f>IF($B6635="","",IFERROR(VLOOKUP($O6635,Leaders!$A:$B,2,0),"Not Mapped"))</f>
        <v/>
      </c>
      <c r="R6635" s="36">
        <f>IF($B6635="","",IF(COUNTIF(Exclusions!$A:$A,$B6635)&gt;0,"Yes","No"))</f>
        <v/>
      </c>
      <c r="S6635" s="38">
        <f>IF($B6635="","",MIN(1,DAY($A6635)/IF($N6635="Superstore",Settings!$B$5,Settings!$B$4)))</f>
        <v/>
      </c>
      <c r="T6635" s="38">
        <f>IF(OR($B6635="",$G6635="",$S6635=0),"",$G6635/$S6635)</f>
        <v/>
      </c>
      <c r="U6635" s="36">
        <f>IF($T6635="","",IF($T6635&lt;Settings!$B$8,"Critical",IF($T6635&lt;Settings!$B$9,"Semi Critical","Non Critical")))</f>
        <v/>
      </c>
      <c r="V6635" s="28" t="n"/>
      <c r="Z6635">
        <f>IF($B6635="","",IFERROR(VLOOKUP($B6635,'Plan HC for CCA'!$A:$B,2,0),""))</f>
        <v/>
      </c>
      <c r="AA6635">
        <f>IF(OR($B6635="",$Z6635=""),"",IF(N($M6635)&lt;$Z6635,"Delta","No Delta"))</f>
        <v/>
      </c>
      <c r="AB6635">
        <f>IF(OR($B6635="",$Z6635=""),"",MAX(0,$Z6635-N($M6635)))</f>
        <v/>
      </c>
      <c r="AC6635" s="46">
        <f>IF($B6635="","",IFERROR(INDEX('CCA Util %'!$H:$H,MATCH($B6635,'CCA Util %'!$E:$E,0)),""))</f>
        <v/>
      </c>
      <c r="AD6635">
        <f>IF($B6635="","",IFERROR(INDEX('CCA Util %'!$G:$G,MATCH($B6635,'CCA Util %'!$E:$E,0)),""))</f>
        <v/>
      </c>
      <c r="AE6635">
        <f>IF(OR($B6635="",$U6635=""),"",$U6635&amp;" &amp; "&amp;IF(OR($AD6635="",$AD6635=0),"Util NA",$AD6635&amp;" Util"))</f>
        <v/>
      </c>
    </row>
    <row r="6636" ht="15.75" customHeight="1" s="42">
      <c r="A6636" s="41" t="n"/>
      <c r="G6636" s="38" t="n"/>
      <c r="H6636" s="38" t="n"/>
      <c r="I6636" s="38" t="n"/>
      <c r="J6636" s="38" t="n"/>
      <c r="K6636" s="38" t="n"/>
      <c r="L6636" s="38" t="n"/>
      <c r="N6636" s="36">
        <f>IF($B6636="","",IF($C6636="SUPERSTORE","Superstore","DH"))</f>
        <v/>
      </c>
      <c r="O6636" s="36">
        <f>IF($B6636="","",IFERROR(VLOOKUP($B6636,Mapping!$A:$C,2,0),"Not Mapped"))</f>
        <v/>
      </c>
      <c r="P6636" s="36">
        <f>IF($B6636="","",IFERROR(VLOOKUP($B6636,Mapping!$A:$C,3,0),"Not Mapped"))</f>
        <v/>
      </c>
      <c r="Q6636" s="36">
        <f>IF($B6636="","",IFERROR(VLOOKUP($O6636,Leaders!$A:$B,2,0),"Not Mapped"))</f>
        <v/>
      </c>
      <c r="R6636" s="36">
        <f>IF($B6636="","",IF(COUNTIF(Exclusions!$A:$A,$B6636)&gt;0,"Yes","No"))</f>
        <v/>
      </c>
      <c r="S6636" s="38">
        <f>IF($B6636="","",MIN(1,DAY($A6636)/IF($N6636="Superstore",Settings!$B$5,Settings!$B$4)))</f>
        <v/>
      </c>
      <c r="T6636" s="38">
        <f>IF(OR($B6636="",$G6636="",$S6636=0),"",$G6636/$S6636)</f>
        <v/>
      </c>
      <c r="U6636" s="36">
        <f>IF($T6636="","",IF($T6636&lt;Settings!$B$8,"Critical",IF($T6636&lt;Settings!$B$9,"Semi Critical","Non Critical")))</f>
        <v/>
      </c>
      <c r="V6636" s="28" t="n"/>
      <c r="Z6636">
        <f>IF($B6636="","",IFERROR(VLOOKUP($B6636,'Plan HC for CCA'!$A:$B,2,0),""))</f>
        <v/>
      </c>
      <c r="AA6636">
        <f>IF(OR($B6636="",$Z6636=""),"",IF(N($M6636)&lt;$Z6636,"Delta","No Delta"))</f>
        <v/>
      </c>
      <c r="AB6636">
        <f>IF(OR($B6636="",$Z6636=""),"",MAX(0,$Z6636-N($M6636)))</f>
        <v/>
      </c>
      <c r="AC6636" s="46">
        <f>IF($B6636="","",IFERROR(INDEX('CCA Util %'!$H:$H,MATCH($B6636,'CCA Util %'!$E:$E,0)),""))</f>
        <v/>
      </c>
      <c r="AD6636">
        <f>IF($B6636="","",IFERROR(INDEX('CCA Util %'!$G:$G,MATCH($B6636,'CCA Util %'!$E:$E,0)),""))</f>
        <v/>
      </c>
      <c r="AE6636">
        <f>IF(OR($B6636="",$U6636=""),"",$U6636&amp;" &amp; "&amp;IF(OR($AD6636="",$AD6636=0),"Util NA",$AD6636&amp;" Util"))</f>
        <v/>
      </c>
    </row>
    <row r="6637" ht="15.75" customHeight="1" s="42">
      <c r="A6637" s="41" t="n"/>
      <c r="G6637" s="38" t="n"/>
      <c r="H6637" s="38" t="n"/>
      <c r="I6637" s="38" t="n"/>
      <c r="J6637" s="38" t="n"/>
      <c r="K6637" s="38" t="n"/>
      <c r="L6637" s="38" t="n"/>
      <c r="N6637" s="36">
        <f>IF($B6637="","",IF($C6637="SUPERSTORE","Superstore","DH"))</f>
        <v/>
      </c>
      <c r="O6637" s="36">
        <f>IF($B6637="","",IFERROR(VLOOKUP($B6637,Mapping!$A:$C,2,0),"Not Mapped"))</f>
        <v/>
      </c>
      <c r="P6637" s="36">
        <f>IF($B6637="","",IFERROR(VLOOKUP($B6637,Mapping!$A:$C,3,0),"Not Mapped"))</f>
        <v/>
      </c>
      <c r="Q6637" s="36">
        <f>IF($B6637="","",IFERROR(VLOOKUP($O6637,Leaders!$A:$B,2,0),"Not Mapped"))</f>
        <v/>
      </c>
      <c r="R6637" s="36">
        <f>IF($B6637="","",IF(COUNTIF(Exclusions!$A:$A,$B6637)&gt;0,"Yes","No"))</f>
        <v/>
      </c>
      <c r="S6637" s="38">
        <f>IF($B6637="","",MIN(1,DAY($A6637)/IF($N6637="Superstore",Settings!$B$5,Settings!$B$4)))</f>
        <v/>
      </c>
      <c r="T6637" s="38">
        <f>IF(OR($B6637="",$G6637="",$S6637=0),"",$G6637/$S6637)</f>
        <v/>
      </c>
      <c r="U6637" s="36">
        <f>IF($T6637="","",IF($T6637&lt;Settings!$B$8,"Critical",IF($T6637&lt;Settings!$B$9,"Semi Critical","Non Critical")))</f>
        <v/>
      </c>
      <c r="V6637" s="28" t="n"/>
      <c r="Z6637">
        <f>IF($B6637="","",IFERROR(VLOOKUP($B6637,'Plan HC for CCA'!$A:$B,2,0),""))</f>
        <v/>
      </c>
      <c r="AA6637">
        <f>IF(OR($B6637="",$Z6637=""),"",IF(N($M6637)&lt;$Z6637,"Delta","No Delta"))</f>
        <v/>
      </c>
      <c r="AB6637">
        <f>IF(OR($B6637="",$Z6637=""),"",MAX(0,$Z6637-N($M6637)))</f>
        <v/>
      </c>
      <c r="AC6637" s="46">
        <f>IF($B6637="","",IFERROR(INDEX('CCA Util %'!$H:$H,MATCH($B6637,'CCA Util %'!$E:$E,0)),""))</f>
        <v/>
      </c>
      <c r="AD6637">
        <f>IF($B6637="","",IFERROR(INDEX('CCA Util %'!$G:$G,MATCH($B6637,'CCA Util %'!$E:$E,0)),""))</f>
        <v/>
      </c>
      <c r="AE6637">
        <f>IF(OR($B6637="",$U6637=""),"",$U6637&amp;" &amp; "&amp;IF(OR($AD6637="",$AD6637=0),"Util NA",$AD6637&amp;" Util"))</f>
        <v/>
      </c>
    </row>
    <row r="6638" ht="15.75" customHeight="1" s="42">
      <c r="A6638" s="41" t="n"/>
      <c r="G6638" s="38" t="n"/>
      <c r="H6638" s="38" t="n"/>
      <c r="I6638" s="38" t="n"/>
      <c r="J6638" s="38" t="n"/>
      <c r="K6638" s="38" t="n"/>
      <c r="L6638" s="38" t="n"/>
      <c r="N6638" s="36">
        <f>IF($B6638="","",IF($C6638="SUPERSTORE","Superstore","DH"))</f>
        <v/>
      </c>
      <c r="O6638" s="36">
        <f>IF($B6638="","",IFERROR(VLOOKUP($B6638,Mapping!$A:$C,2,0),"Not Mapped"))</f>
        <v/>
      </c>
      <c r="P6638" s="36">
        <f>IF($B6638="","",IFERROR(VLOOKUP($B6638,Mapping!$A:$C,3,0),"Not Mapped"))</f>
        <v/>
      </c>
      <c r="Q6638" s="36">
        <f>IF($B6638="","",IFERROR(VLOOKUP($O6638,Leaders!$A:$B,2,0),"Not Mapped"))</f>
        <v/>
      </c>
      <c r="R6638" s="36">
        <f>IF($B6638="","",IF(COUNTIF(Exclusions!$A:$A,$B6638)&gt;0,"Yes","No"))</f>
        <v/>
      </c>
      <c r="S6638" s="38">
        <f>IF($B6638="","",MIN(1,DAY($A6638)/IF($N6638="Superstore",Settings!$B$5,Settings!$B$4)))</f>
        <v/>
      </c>
      <c r="T6638" s="38">
        <f>IF(OR($B6638="",$G6638="",$S6638=0),"",$G6638/$S6638)</f>
        <v/>
      </c>
      <c r="U6638" s="36">
        <f>IF($T6638="","",IF($T6638&lt;Settings!$B$8,"Critical",IF($T6638&lt;Settings!$B$9,"Semi Critical","Non Critical")))</f>
        <v/>
      </c>
      <c r="V6638" s="28" t="n"/>
      <c r="Z6638">
        <f>IF($B6638="","",IFERROR(VLOOKUP($B6638,'Plan HC for CCA'!$A:$B,2,0),""))</f>
        <v/>
      </c>
      <c r="AA6638">
        <f>IF(OR($B6638="",$Z6638=""),"",IF(N($M6638)&lt;$Z6638,"Delta","No Delta"))</f>
        <v/>
      </c>
      <c r="AB6638">
        <f>IF(OR($B6638="",$Z6638=""),"",MAX(0,$Z6638-N($M6638)))</f>
        <v/>
      </c>
      <c r="AC6638" s="46">
        <f>IF($B6638="","",IFERROR(INDEX('CCA Util %'!$H:$H,MATCH($B6638,'CCA Util %'!$E:$E,0)),""))</f>
        <v/>
      </c>
      <c r="AD6638">
        <f>IF($B6638="","",IFERROR(INDEX('CCA Util %'!$G:$G,MATCH($B6638,'CCA Util %'!$E:$E,0)),""))</f>
        <v/>
      </c>
      <c r="AE6638">
        <f>IF(OR($B6638="",$U6638=""),"",$U6638&amp;" &amp; "&amp;IF(OR($AD6638="",$AD6638=0),"Util NA",$AD6638&amp;" Util"))</f>
        <v/>
      </c>
    </row>
    <row r="6639" ht="15.75" customHeight="1" s="42">
      <c r="A6639" s="41" t="n"/>
      <c r="G6639" s="38" t="n"/>
      <c r="H6639" s="38" t="n"/>
      <c r="I6639" s="38" t="n"/>
      <c r="J6639" s="38" t="n"/>
      <c r="K6639" s="38" t="n"/>
      <c r="L6639" s="38" t="n"/>
      <c r="N6639" s="36">
        <f>IF($B6639="","",IF($C6639="SUPERSTORE","Superstore","DH"))</f>
        <v/>
      </c>
      <c r="O6639" s="36">
        <f>IF($B6639="","",IFERROR(VLOOKUP($B6639,Mapping!$A:$C,2,0),"Not Mapped"))</f>
        <v/>
      </c>
      <c r="P6639" s="36">
        <f>IF($B6639="","",IFERROR(VLOOKUP($B6639,Mapping!$A:$C,3,0),"Not Mapped"))</f>
        <v/>
      </c>
      <c r="Q6639" s="36">
        <f>IF($B6639="","",IFERROR(VLOOKUP($O6639,Leaders!$A:$B,2,0),"Not Mapped"))</f>
        <v/>
      </c>
      <c r="R6639" s="36">
        <f>IF($B6639="","",IF(COUNTIF(Exclusions!$A:$A,$B6639)&gt;0,"Yes","No"))</f>
        <v/>
      </c>
      <c r="S6639" s="38">
        <f>IF($B6639="","",MIN(1,DAY($A6639)/IF($N6639="Superstore",Settings!$B$5,Settings!$B$4)))</f>
        <v/>
      </c>
      <c r="T6639" s="38">
        <f>IF(OR($B6639="",$G6639="",$S6639=0),"",$G6639/$S6639)</f>
        <v/>
      </c>
      <c r="U6639" s="36">
        <f>IF($T6639="","",IF($T6639&lt;Settings!$B$8,"Critical",IF($T6639&lt;Settings!$B$9,"Semi Critical","Non Critical")))</f>
        <v/>
      </c>
      <c r="V6639" s="28" t="n"/>
      <c r="Z6639">
        <f>IF($B6639="","",IFERROR(VLOOKUP($B6639,'Plan HC for CCA'!$A:$B,2,0),""))</f>
        <v/>
      </c>
      <c r="AA6639">
        <f>IF(OR($B6639="",$Z6639=""),"",IF(N($M6639)&lt;$Z6639,"Delta","No Delta"))</f>
        <v/>
      </c>
      <c r="AB6639">
        <f>IF(OR($B6639="",$Z6639=""),"",MAX(0,$Z6639-N($M6639)))</f>
        <v/>
      </c>
      <c r="AC6639" s="46">
        <f>IF($B6639="","",IFERROR(INDEX('CCA Util %'!$H:$H,MATCH($B6639,'CCA Util %'!$E:$E,0)),""))</f>
        <v/>
      </c>
      <c r="AD6639">
        <f>IF($B6639="","",IFERROR(INDEX('CCA Util %'!$G:$G,MATCH($B6639,'CCA Util %'!$E:$E,0)),""))</f>
        <v/>
      </c>
      <c r="AE6639">
        <f>IF(OR($B6639="",$U6639=""),"",$U6639&amp;" &amp; "&amp;IF(OR($AD6639="",$AD6639=0),"Util NA",$AD6639&amp;" Util"))</f>
        <v/>
      </c>
    </row>
    <row r="6640" ht="15.75" customHeight="1" s="42">
      <c r="A6640" s="41" t="n"/>
      <c r="G6640" s="38" t="n"/>
      <c r="H6640" s="38" t="n"/>
      <c r="I6640" s="38" t="n"/>
      <c r="J6640" s="38" t="n"/>
      <c r="K6640" s="38" t="n"/>
      <c r="L6640" s="38" t="n"/>
      <c r="N6640" s="36">
        <f>IF($B6640="","",IF($C6640="SUPERSTORE","Superstore","DH"))</f>
        <v/>
      </c>
      <c r="O6640" s="36">
        <f>IF($B6640="","",IFERROR(VLOOKUP($B6640,Mapping!$A:$C,2,0),"Not Mapped"))</f>
        <v/>
      </c>
      <c r="P6640" s="36">
        <f>IF($B6640="","",IFERROR(VLOOKUP($B6640,Mapping!$A:$C,3,0),"Not Mapped"))</f>
        <v/>
      </c>
      <c r="Q6640" s="36">
        <f>IF($B6640="","",IFERROR(VLOOKUP($O6640,Leaders!$A:$B,2,0),"Not Mapped"))</f>
        <v/>
      </c>
      <c r="R6640" s="36">
        <f>IF($B6640="","",IF(COUNTIF(Exclusions!$A:$A,$B6640)&gt;0,"Yes","No"))</f>
        <v/>
      </c>
      <c r="S6640" s="38">
        <f>IF($B6640="","",MIN(1,DAY($A6640)/IF($N6640="Superstore",Settings!$B$5,Settings!$B$4)))</f>
        <v/>
      </c>
      <c r="T6640" s="38">
        <f>IF(OR($B6640="",$G6640="",$S6640=0),"",$G6640/$S6640)</f>
        <v/>
      </c>
      <c r="U6640" s="36">
        <f>IF($T6640="","",IF($T6640&lt;Settings!$B$8,"Critical",IF($T6640&lt;Settings!$B$9,"Semi Critical","Non Critical")))</f>
        <v/>
      </c>
      <c r="V6640" s="28" t="n"/>
      <c r="Z6640">
        <f>IF($B6640="","",IFERROR(VLOOKUP($B6640,'Plan HC for CCA'!$A:$B,2,0),""))</f>
        <v/>
      </c>
      <c r="AA6640">
        <f>IF(OR($B6640="",$Z6640=""),"",IF(N($M6640)&lt;$Z6640,"Delta","No Delta"))</f>
        <v/>
      </c>
      <c r="AB6640">
        <f>IF(OR($B6640="",$Z6640=""),"",MAX(0,$Z6640-N($M6640)))</f>
        <v/>
      </c>
      <c r="AC6640" s="46">
        <f>IF($B6640="","",IFERROR(INDEX('CCA Util %'!$H:$H,MATCH($B6640,'CCA Util %'!$E:$E,0)),""))</f>
        <v/>
      </c>
      <c r="AD6640">
        <f>IF($B6640="","",IFERROR(INDEX('CCA Util %'!$G:$G,MATCH($B6640,'CCA Util %'!$E:$E,0)),""))</f>
        <v/>
      </c>
      <c r="AE6640">
        <f>IF(OR($B6640="",$U6640=""),"",$U6640&amp;" &amp; "&amp;IF(OR($AD6640="",$AD6640=0),"Util NA",$AD6640&amp;" Util"))</f>
        <v/>
      </c>
    </row>
    <row r="6641" ht="15.75" customHeight="1" s="42">
      <c r="A6641" s="41" t="n"/>
      <c r="G6641" s="38" t="n"/>
      <c r="H6641" s="38" t="n"/>
      <c r="I6641" s="38" t="n"/>
      <c r="J6641" s="38" t="n"/>
      <c r="K6641" s="38" t="n"/>
      <c r="L6641" s="38" t="n"/>
      <c r="N6641" s="36">
        <f>IF($B6641="","",IF($C6641="SUPERSTORE","Superstore","DH"))</f>
        <v/>
      </c>
      <c r="O6641" s="36">
        <f>IF($B6641="","",IFERROR(VLOOKUP($B6641,Mapping!$A:$C,2,0),"Not Mapped"))</f>
        <v/>
      </c>
      <c r="P6641" s="36">
        <f>IF($B6641="","",IFERROR(VLOOKUP($B6641,Mapping!$A:$C,3,0),"Not Mapped"))</f>
        <v/>
      </c>
      <c r="Q6641" s="36">
        <f>IF($B6641="","",IFERROR(VLOOKUP($O6641,Leaders!$A:$B,2,0),"Not Mapped"))</f>
        <v/>
      </c>
      <c r="R6641" s="36">
        <f>IF($B6641="","",IF(COUNTIF(Exclusions!$A:$A,$B6641)&gt;0,"Yes","No"))</f>
        <v/>
      </c>
      <c r="S6641" s="38">
        <f>IF($B6641="","",MIN(1,DAY($A6641)/IF($N6641="Superstore",Settings!$B$5,Settings!$B$4)))</f>
        <v/>
      </c>
      <c r="T6641" s="38">
        <f>IF(OR($B6641="",$G6641="",$S6641=0),"",$G6641/$S6641)</f>
        <v/>
      </c>
      <c r="U6641" s="36">
        <f>IF($T6641="","",IF($T6641&lt;Settings!$B$8,"Critical",IF($T6641&lt;Settings!$B$9,"Semi Critical","Non Critical")))</f>
        <v/>
      </c>
      <c r="V6641" s="28" t="n"/>
      <c r="Z6641">
        <f>IF($B6641="","",IFERROR(VLOOKUP($B6641,'Plan HC for CCA'!$A:$B,2,0),""))</f>
        <v/>
      </c>
      <c r="AA6641">
        <f>IF(OR($B6641="",$Z6641=""),"",IF(N($M6641)&lt;$Z6641,"Delta","No Delta"))</f>
        <v/>
      </c>
      <c r="AB6641">
        <f>IF(OR($B6641="",$Z6641=""),"",MAX(0,$Z6641-N($M6641)))</f>
        <v/>
      </c>
      <c r="AC6641" s="46">
        <f>IF($B6641="","",IFERROR(INDEX('CCA Util %'!$H:$H,MATCH($B6641,'CCA Util %'!$E:$E,0)),""))</f>
        <v/>
      </c>
      <c r="AD6641">
        <f>IF($B6641="","",IFERROR(INDEX('CCA Util %'!$G:$G,MATCH($B6641,'CCA Util %'!$E:$E,0)),""))</f>
        <v/>
      </c>
      <c r="AE6641">
        <f>IF(OR($B6641="",$U6641=""),"",$U6641&amp;" &amp; "&amp;IF(OR($AD6641="",$AD6641=0),"Util NA",$AD6641&amp;" Util"))</f>
        <v/>
      </c>
    </row>
    <row r="6642" ht="15.75" customHeight="1" s="42">
      <c r="A6642" s="41" t="n"/>
      <c r="G6642" s="38" t="n"/>
      <c r="H6642" s="38" t="n"/>
      <c r="I6642" s="38" t="n"/>
      <c r="J6642" s="38" t="n"/>
      <c r="K6642" s="38" t="n"/>
      <c r="L6642" s="38" t="n"/>
      <c r="N6642" s="36">
        <f>IF($B6642="","",IF($C6642="SUPERSTORE","Superstore","DH"))</f>
        <v/>
      </c>
      <c r="O6642" s="36">
        <f>IF($B6642="","",IFERROR(VLOOKUP($B6642,Mapping!$A:$C,2,0),"Not Mapped"))</f>
        <v/>
      </c>
      <c r="P6642" s="36">
        <f>IF($B6642="","",IFERROR(VLOOKUP($B6642,Mapping!$A:$C,3,0),"Not Mapped"))</f>
        <v/>
      </c>
      <c r="Q6642" s="36">
        <f>IF($B6642="","",IFERROR(VLOOKUP($O6642,Leaders!$A:$B,2,0),"Not Mapped"))</f>
        <v/>
      </c>
      <c r="R6642" s="36">
        <f>IF($B6642="","",IF(COUNTIF(Exclusions!$A:$A,$B6642)&gt;0,"Yes","No"))</f>
        <v/>
      </c>
      <c r="S6642" s="38">
        <f>IF($B6642="","",MIN(1,DAY($A6642)/IF($N6642="Superstore",Settings!$B$5,Settings!$B$4)))</f>
        <v/>
      </c>
      <c r="T6642" s="38">
        <f>IF(OR($B6642="",$G6642="",$S6642=0),"",$G6642/$S6642)</f>
        <v/>
      </c>
      <c r="U6642" s="36">
        <f>IF($T6642="","",IF($T6642&lt;Settings!$B$8,"Critical",IF($T6642&lt;Settings!$B$9,"Semi Critical","Non Critical")))</f>
        <v/>
      </c>
      <c r="V6642" s="28" t="n"/>
      <c r="Z6642">
        <f>IF($B6642="","",IFERROR(VLOOKUP($B6642,'Plan HC for CCA'!$A:$B,2,0),""))</f>
        <v/>
      </c>
      <c r="AA6642">
        <f>IF(OR($B6642="",$Z6642=""),"",IF(N($M6642)&lt;$Z6642,"Delta","No Delta"))</f>
        <v/>
      </c>
      <c r="AB6642">
        <f>IF(OR($B6642="",$Z6642=""),"",MAX(0,$Z6642-N($M6642)))</f>
        <v/>
      </c>
      <c r="AC6642" s="46">
        <f>IF($B6642="","",IFERROR(INDEX('CCA Util %'!$H:$H,MATCH($B6642,'CCA Util %'!$E:$E,0)),""))</f>
        <v/>
      </c>
      <c r="AD6642">
        <f>IF($B6642="","",IFERROR(INDEX('CCA Util %'!$G:$G,MATCH($B6642,'CCA Util %'!$E:$E,0)),""))</f>
        <v/>
      </c>
      <c r="AE6642">
        <f>IF(OR($B6642="",$U6642=""),"",$U6642&amp;" &amp; "&amp;IF(OR($AD6642="",$AD6642=0),"Util NA",$AD6642&amp;" Util"))</f>
        <v/>
      </c>
    </row>
    <row r="6643" ht="15.75" customHeight="1" s="42">
      <c r="A6643" s="41" t="n"/>
      <c r="G6643" s="38" t="n"/>
      <c r="H6643" s="38" t="n"/>
      <c r="I6643" s="38" t="n"/>
      <c r="J6643" s="38" t="n"/>
      <c r="K6643" s="38" t="n"/>
      <c r="L6643" s="38" t="n"/>
      <c r="N6643" s="36">
        <f>IF($B6643="","",IF($C6643="SUPERSTORE","Superstore","DH"))</f>
        <v/>
      </c>
      <c r="O6643" s="36">
        <f>IF($B6643="","",IFERROR(VLOOKUP($B6643,Mapping!$A:$C,2,0),"Not Mapped"))</f>
        <v/>
      </c>
      <c r="P6643" s="36">
        <f>IF($B6643="","",IFERROR(VLOOKUP($B6643,Mapping!$A:$C,3,0),"Not Mapped"))</f>
        <v/>
      </c>
      <c r="Q6643" s="36">
        <f>IF($B6643="","",IFERROR(VLOOKUP($O6643,Leaders!$A:$B,2,0),"Not Mapped"))</f>
        <v/>
      </c>
      <c r="R6643" s="36">
        <f>IF($B6643="","",IF(COUNTIF(Exclusions!$A:$A,$B6643)&gt;0,"Yes","No"))</f>
        <v/>
      </c>
      <c r="S6643" s="38">
        <f>IF($B6643="","",MIN(1,DAY($A6643)/IF($N6643="Superstore",Settings!$B$5,Settings!$B$4)))</f>
        <v/>
      </c>
      <c r="T6643" s="38">
        <f>IF(OR($B6643="",$G6643="",$S6643=0),"",$G6643/$S6643)</f>
        <v/>
      </c>
      <c r="U6643" s="36">
        <f>IF($T6643="","",IF($T6643&lt;Settings!$B$8,"Critical",IF($T6643&lt;Settings!$B$9,"Semi Critical","Non Critical")))</f>
        <v/>
      </c>
      <c r="V6643" s="28" t="n"/>
      <c r="Z6643">
        <f>IF($B6643="","",IFERROR(VLOOKUP($B6643,'Plan HC for CCA'!$A:$B,2,0),""))</f>
        <v/>
      </c>
      <c r="AA6643">
        <f>IF(OR($B6643="",$Z6643=""),"",IF(N($M6643)&lt;$Z6643,"Delta","No Delta"))</f>
        <v/>
      </c>
      <c r="AB6643">
        <f>IF(OR($B6643="",$Z6643=""),"",MAX(0,$Z6643-N($M6643)))</f>
        <v/>
      </c>
      <c r="AC6643" s="46">
        <f>IF($B6643="","",IFERROR(INDEX('CCA Util %'!$H:$H,MATCH($B6643,'CCA Util %'!$E:$E,0)),""))</f>
        <v/>
      </c>
      <c r="AD6643">
        <f>IF($B6643="","",IFERROR(INDEX('CCA Util %'!$G:$G,MATCH($B6643,'CCA Util %'!$E:$E,0)),""))</f>
        <v/>
      </c>
      <c r="AE6643">
        <f>IF(OR($B6643="",$U6643=""),"",$U6643&amp;" &amp; "&amp;IF(OR($AD6643="",$AD6643=0),"Util NA",$AD6643&amp;" Util"))</f>
        <v/>
      </c>
    </row>
    <row r="6644" ht="15.75" customHeight="1" s="42">
      <c r="A6644" s="41" t="n"/>
      <c r="G6644" s="38" t="n"/>
      <c r="H6644" s="38" t="n"/>
      <c r="I6644" s="38" t="n"/>
      <c r="J6644" s="38" t="n"/>
      <c r="K6644" s="38" t="n"/>
      <c r="L6644" s="38" t="n"/>
      <c r="N6644" s="36">
        <f>IF($B6644="","",IF($C6644="SUPERSTORE","Superstore","DH"))</f>
        <v/>
      </c>
      <c r="O6644" s="36">
        <f>IF($B6644="","",IFERROR(VLOOKUP($B6644,Mapping!$A:$C,2,0),"Not Mapped"))</f>
        <v/>
      </c>
      <c r="P6644" s="36">
        <f>IF($B6644="","",IFERROR(VLOOKUP($B6644,Mapping!$A:$C,3,0),"Not Mapped"))</f>
        <v/>
      </c>
      <c r="Q6644" s="36">
        <f>IF($B6644="","",IFERROR(VLOOKUP($O6644,Leaders!$A:$B,2,0),"Not Mapped"))</f>
        <v/>
      </c>
      <c r="R6644" s="36">
        <f>IF($B6644="","",IF(COUNTIF(Exclusions!$A:$A,$B6644)&gt;0,"Yes","No"))</f>
        <v/>
      </c>
      <c r="S6644" s="38">
        <f>IF($B6644="","",MIN(1,DAY($A6644)/IF($N6644="Superstore",Settings!$B$5,Settings!$B$4)))</f>
        <v/>
      </c>
      <c r="T6644" s="38">
        <f>IF(OR($B6644="",$G6644="",$S6644=0),"",$G6644/$S6644)</f>
        <v/>
      </c>
      <c r="U6644" s="36">
        <f>IF($T6644="","",IF($T6644&lt;Settings!$B$8,"Critical",IF($T6644&lt;Settings!$B$9,"Semi Critical","Non Critical")))</f>
        <v/>
      </c>
      <c r="V6644" s="28" t="n"/>
      <c r="Z6644">
        <f>IF($B6644="","",IFERROR(VLOOKUP($B6644,'Plan HC for CCA'!$A:$B,2,0),""))</f>
        <v/>
      </c>
      <c r="AA6644">
        <f>IF(OR($B6644="",$Z6644=""),"",IF(N($M6644)&lt;$Z6644,"Delta","No Delta"))</f>
        <v/>
      </c>
      <c r="AB6644">
        <f>IF(OR($B6644="",$Z6644=""),"",MAX(0,$Z6644-N($M6644)))</f>
        <v/>
      </c>
      <c r="AC6644" s="46">
        <f>IF($B6644="","",IFERROR(INDEX('CCA Util %'!$H:$H,MATCH($B6644,'CCA Util %'!$E:$E,0)),""))</f>
        <v/>
      </c>
      <c r="AD6644">
        <f>IF($B6644="","",IFERROR(INDEX('CCA Util %'!$G:$G,MATCH($B6644,'CCA Util %'!$E:$E,0)),""))</f>
        <v/>
      </c>
      <c r="AE6644">
        <f>IF(OR($B6644="",$U6644=""),"",$U6644&amp;" &amp; "&amp;IF(OR($AD6644="",$AD6644=0),"Util NA",$AD6644&amp;" Util"))</f>
        <v/>
      </c>
    </row>
    <row r="6645" ht="15.75" customHeight="1" s="42">
      <c r="A6645" s="41" t="n"/>
      <c r="G6645" s="38" t="n"/>
      <c r="H6645" s="38" t="n"/>
      <c r="I6645" s="38" t="n"/>
      <c r="J6645" s="38" t="n"/>
      <c r="K6645" s="38" t="n"/>
      <c r="L6645" s="38" t="n"/>
      <c r="N6645" s="36">
        <f>IF($B6645="","",IF($C6645="SUPERSTORE","Superstore","DH"))</f>
        <v/>
      </c>
      <c r="O6645" s="36">
        <f>IF($B6645="","",IFERROR(VLOOKUP($B6645,Mapping!$A:$C,2,0),"Not Mapped"))</f>
        <v/>
      </c>
      <c r="P6645" s="36">
        <f>IF($B6645="","",IFERROR(VLOOKUP($B6645,Mapping!$A:$C,3,0),"Not Mapped"))</f>
        <v/>
      </c>
      <c r="Q6645" s="36">
        <f>IF($B6645="","",IFERROR(VLOOKUP($O6645,Leaders!$A:$B,2,0),"Not Mapped"))</f>
        <v/>
      </c>
      <c r="R6645" s="36">
        <f>IF($B6645="","",IF(COUNTIF(Exclusions!$A:$A,$B6645)&gt;0,"Yes","No"))</f>
        <v/>
      </c>
      <c r="S6645" s="38">
        <f>IF($B6645="","",MIN(1,DAY($A6645)/IF($N6645="Superstore",Settings!$B$5,Settings!$B$4)))</f>
        <v/>
      </c>
      <c r="T6645" s="38">
        <f>IF(OR($B6645="",$G6645="",$S6645=0),"",$G6645/$S6645)</f>
        <v/>
      </c>
      <c r="U6645" s="36">
        <f>IF($T6645="","",IF($T6645&lt;Settings!$B$8,"Critical",IF($T6645&lt;Settings!$B$9,"Semi Critical","Non Critical")))</f>
        <v/>
      </c>
      <c r="V6645" s="28" t="n"/>
      <c r="Z6645">
        <f>IF($B6645="","",IFERROR(VLOOKUP($B6645,'Plan HC for CCA'!$A:$B,2,0),""))</f>
        <v/>
      </c>
      <c r="AA6645">
        <f>IF(OR($B6645="",$Z6645=""),"",IF(N($M6645)&lt;$Z6645,"Delta","No Delta"))</f>
        <v/>
      </c>
      <c r="AB6645">
        <f>IF(OR($B6645="",$Z6645=""),"",MAX(0,$Z6645-N($M6645)))</f>
        <v/>
      </c>
      <c r="AC6645" s="46">
        <f>IF($B6645="","",IFERROR(INDEX('CCA Util %'!$H:$H,MATCH($B6645,'CCA Util %'!$E:$E,0)),""))</f>
        <v/>
      </c>
      <c r="AD6645">
        <f>IF($B6645="","",IFERROR(INDEX('CCA Util %'!$G:$G,MATCH($B6645,'CCA Util %'!$E:$E,0)),""))</f>
        <v/>
      </c>
      <c r="AE6645">
        <f>IF(OR($B6645="",$U6645=""),"",$U6645&amp;" &amp; "&amp;IF(OR($AD6645="",$AD6645=0),"Util NA",$AD6645&amp;" Util"))</f>
        <v/>
      </c>
    </row>
    <row r="6646" ht="15.75" customHeight="1" s="42">
      <c r="A6646" s="41" t="n"/>
      <c r="G6646" s="38" t="n"/>
      <c r="H6646" s="38" t="n"/>
      <c r="I6646" s="38" t="n"/>
      <c r="J6646" s="38" t="n"/>
      <c r="K6646" s="38" t="n"/>
      <c r="L6646" s="38" t="n"/>
      <c r="N6646" s="36">
        <f>IF($B6646="","",IF($C6646="SUPERSTORE","Superstore","DH"))</f>
        <v/>
      </c>
      <c r="O6646" s="36">
        <f>IF($B6646="","",IFERROR(VLOOKUP($B6646,Mapping!$A:$C,2,0),"Not Mapped"))</f>
        <v/>
      </c>
      <c r="P6646" s="36">
        <f>IF($B6646="","",IFERROR(VLOOKUP($B6646,Mapping!$A:$C,3,0),"Not Mapped"))</f>
        <v/>
      </c>
      <c r="Q6646" s="36">
        <f>IF($B6646="","",IFERROR(VLOOKUP($O6646,Leaders!$A:$B,2,0),"Not Mapped"))</f>
        <v/>
      </c>
      <c r="R6646" s="36">
        <f>IF($B6646="","",IF(COUNTIF(Exclusions!$A:$A,$B6646)&gt;0,"Yes","No"))</f>
        <v/>
      </c>
      <c r="S6646" s="38">
        <f>IF($B6646="","",MIN(1,DAY($A6646)/IF($N6646="Superstore",Settings!$B$5,Settings!$B$4)))</f>
        <v/>
      </c>
      <c r="T6646" s="38">
        <f>IF(OR($B6646="",$G6646="",$S6646=0),"",$G6646/$S6646)</f>
        <v/>
      </c>
      <c r="U6646" s="36">
        <f>IF($T6646="","",IF($T6646&lt;Settings!$B$8,"Critical",IF($T6646&lt;Settings!$B$9,"Semi Critical","Non Critical")))</f>
        <v/>
      </c>
      <c r="V6646" s="28" t="n"/>
      <c r="Z6646">
        <f>IF($B6646="","",IFERROR(VLOOKUP($B6646,'Plan HC for CCA'!$A:$B,2,0),""))</f>
        <v/>
      </c>
      <c r="AA6646">
        <f>IF(OR($B6646="",$Z6646=""),"",IF(N($M6646)&lt;$Z6646,"Delta","No Delta"))</f>
        <v/>
      </c>
      <c r="AB6646">
        <f>IF(OR($B6646="",$Z6646=""),"",MAX(0,$Z6646-N($M6646)))</f>
        <v/>
      </c>
      <c r="AC6646" s="46">
        <f>IF($B6646="","",IFERROR(INDEX('CCA Util %'!$H:$H,MATCH($B6646,'CCA Util %'!$E:$E,0)),""))</f>
        <v/>
      </c>
      <c r="AD6646">
        <f>IF($B6646="","",IFERROR(INDEX('CCA Util %'!$G:$G,MATCH($B6646,'CCA Util %'!$E:$E,0)),""))</f>
        <v/>
      </c>
      <c r="AE6646">
        <f>IF(OR($B6646="",$U6646=""),"",$U6646&amp;" &amp; "&amp;IF(OR($AD6646="",$AD6646=0),"Util NA",$AD6646&amp;" Util"))</f>
        <v/>
      </c>
    </row>
    <row r="6647" ht="15.75" customHeight="1" s="42">
      <c r="A6647" s="41" t="n"/>
      <c r="G6647" s="38" t="n"/>
      <c r="H6647" s="38" t="n"/>
      <c r="I6647" s="38" t="n"/>
      <c r="J6647" s="38" t="n"/>
      <c r="K6647" s="38" t="n"/>
      <c r="L6647" s="38" t="n"/>
      <c r="N6647" s="36">
        <f>IF($B6647="","",IF($C6647="SUPERSTORE","Superstore","DH"))</f>
        <v/>
      </c>
      <c r="O6647" s="36">
        <f>IF($B6647="","",IFERROR(VLOOKUP($B6647,Mapping!$A:$C,2,0),"Not Mapped"))</f>
        <v/>
      </c>
      <c r="P6647" s="36">
        <f>IF($B6647="","",IFERROR(VLOOKUP($B6647,Mapping!$A:$C,3,0),"Not Mapped"))</f>
        <v/>
      </c>
      <c r="Q6647" s="36">
        <f>IF($B6647="","",IFERROR(VLOOKUP($O6647,Leaders!$A:$B,2,0),"Not Mapped"))</f>
        <v/>
      </c>
      <c r="R6647" s="36">
        <f>IF($B6647="","",IF(COUNTIF(Exclusions!$A:$A,$B6647)&gt;0,"Yes","No"))</f>
        <v/>
      </c>
      <c r="S6647" s="38">
        <f>IF($B6647="","",MIN(1,DAY($A6647)/IF($N6647="Superstore",Settings!$B$5,Settings!$B$4)))</f>
        <v/>
      </c>
      <c r="T6647" s="38">
        <f>IF(OR($B6647="",$G6647="",$S6647=0),"",$G6647/$S6647)</f>
        <v/>
      </c>
      <c r="U6647" s="36">
        <f>IF($T6647="","",IF($T6647&lt;Settings!$B$8,"Critical",IF($T6647&lt;Settings!$B$9,"Semi Critical","Non Critical")))</f>
        <v/>
      </c>
      <c r="V6647" s="28" t="n"/>
      <c r="Z6647">
        <f>IF($B6647="","",IFERROR(VLOOKUP($B6647,'Plan HC for CCA'!$A:$B,2,0),""))</f>
        <v/>
      </c>
      <c r="AA6647">
        <f>IF(OR($B6647="",$Z6647=""),"",IF(N($M6647)&lt;$Z6647,"Delta","No Delta"))</f>
        <v/>
      </c>
      <c r="AB6647">
        <f>IF(OR($B6647="",$Z6647=""),"",MAX(0,$Z6647-N($M6647)))</f>
        <v/>
      </c>
      <c r="AC6647" s="46">
        <f>IF($B6647="","",IFERROR(INDEX('CCA Util %'!$H:$H,MATCH($B6647,'CCA Util %'!$E:$E,0)),""))</f>
        <v/>
      </c>
      <c r="AD6647">
        <f>IF($B6647="","",IFERROR(INDEX('CCA Util %'!$G:$G,MATCH($B6647,'CCA Util %'!$E:$E,0)),""))</f>
        <v/>
      </c>
      <c r="AE6647">
        <f>IF(OR($B6647="",$U6647=""),"",$U6647&amp;" &amp; "&amp;IF(OR($AD6647="",$AD6647=0),"Util NA",$AD6647&amp;" Util"))</f>
        <v/>
      </c>
    </row>
    <row r="6648" ht="15.75" customHeight="1" s="42">
      <c r="A6648" s="41" t="n"/>
      <c r="G6648" s="38" t="n"/>
      <c r="H6648" s="38" t="n"/>
      <c r="I6648" s="38" t="n"/>
      <c r="J6648" s="38" t="n"/>
      <c r="K6648" s="38" t="n"/>
      <c r="L6648" s="38" t="n"/>
      <c r="N6648" s="36">
        <f>IF($B6648="","",IF($C6648="SUPERSTORE","Superstore","DH"))</f>
        <v/>
      </c>
      <c r="O6648" s="36">
        <f>IF($B6648="","",IFERROR(VLOOKUP($B6648,Mapping!$A:$C,2,0),"Not Mapped"))</f>
        <v/>
      </c>
      <c r="P6648" s="36">
        <f>IF($B6648="","",IFERROR(VLOOKUP($B6648,Mapping!$A:$C,3,0),"Not Mapped"))</f>
        <v/>
      </c>
      <c r="Q6648" s="36">
        <f>IF($B6648="","",IFERROR(VLOOKUP($O6648,Leaders!$A:$B,2,0),"Not Mapped"))</f>
        <v/>
      </c>
      <c r="R6648" s="36">
        <f>IF($B6648="","",IF(COUNTIF(Exclusions!$A:$A,$B6648)&gt;0,"Yes","No"))</f>
        <v/>
      </c>
      <c r="S6648" s="38">
        <f>IF($B6648="","",MIN(1,DAY($A6648)/IF($N6648="Superstore",Settings!$B$5,Settings!$B$4)))</f>
        <v/>
      </c>
      <c r="T6648" s="38">
        <f>IF(OR($B6648="",$G6648="",$S6648=0),"",$G6648/$S6648)</f>
        <v/>
      </c>
      <c r="U6648" s="36">
        <f>IF($T6648="","",IF($T6648&lt;Settings!$B$8,"Critical",IF($T6648&lt;Settings!$B$9,"Semi Critical","Non Critical")))</f>
        <v/>
      </c>
      <c r="V6648" s="28" t="n"/>
      <c r="Z6648">
        <f>IF($B6648="","",IFERROR(VLOOKUP($B6648,'Plan HC for CCA'!$A:$B,2,0),""))</f>
        <v/>
      </c>
      <c r="AA6648">
        <f>IF(OR($B6648="",$Z6648=""),"",IF(N($M6648)&lt;$Z6648,"Delta","No Delta"))</f>
        <v/>
      </c>
      <c r="AB6648">
        <f>IF(OR($B6648="",$Z6648=""),"",MAX(0,$Z6648-N($M6648)))</f>
        <v/>
      </c>
      <c r="AC6648" s="46">
        <f>IF($B6648="","",IFERROR(INDEX('CCA Util %'!$H:$H,MATCH($B6648,'CCA Util %'!$E:$E,0)),""))</f>
        <v/>
      </c>
      <c r="AD6648">
        <f>IF($B6648="","",IFERROR(INDEX('CCA Util %'!$G:$G,MATCH($B6648,'CCA Util %'!$E:$E,0)),""))</f>
        <v/>
      </c>
      <c r="AE6648">
        <f>IF(OR($B6648="",$U6648=""),"",$U6648&amp;" &amp; "&amp;IF(OR($AD6648="",$AD6648=0),"Util NA",$AD6648&amp;" Util"))</f>
        <v/>
      </c>
    </row>
    <row r="6649" ht="15.75" customHeight="1" s="42">
      <c r="A6649" s="41" t="n"/>
      <c r="G6649" s="38" t="n"/>
      <c r="H6649" s="38" t="n"/>
      <c r="I6649" s="38" t="n"/>
      <c r="J6649" s="38" t="n"/>
      <c r="K6649" s="38" t="n"/>
      <c r="L6649" s="38" t="n"/>
      <c r="N6649" s="36">
        <f>IF($B6649="","",IF($C6649="SUPERSTORE","Superstore","DH"))</f>
        <v/>
      </c>
      <c r="O6649" s="36">
        <f>IF($B6649="","",IFERROR(VLOOKUP($B6649,Mapping!$A:$C,2,0),"Not Mapped"))</f>
        <v/>
      </c>
      <c r="P6649" s="36">
        <f>IF($B6649="","",IFERROR(VLOOKUP($B6649,Mapping!$A:$C,3,0),"Not Mapped"))</f>
        <v/>
      </c>
      <c r="Q6649" s="36">
        <f>IF($B6649="","",IFERROR(VLOOKUP($O6649,Leaders!$A:$B,2,0),"Not Mapped"))</f>
        <v/>
      </c>
      <c r="R6649" s="36">
        <f>IF($B6649="","",IF(COUNTIF(Exclusions!$A:$A,$B6649)&gt;0,"Yes","No"))</f>
        <v/>
      </c>
      <c r="S6649" s="38">
        <f>IF($B6649="","",MIN(1,DAY($A6649)/IF($N6649="Superstore",Settings!$B$5,Settings!$B$4)))</f>
        <v/>
      </c>
      <c r="T6649" s="38">
        <f>IF(OR($B6649="",$G6649="",$S6649=0),"",$G6649/$S6649)</f>
        <v/>
      </c>
      <c r="U6649" s="36">
        <f>IF($T6649="","",IF($T6649&lt;Settings!$B$8,"Critical",IF($T6649&lt;Settings!$B$9,"Semi Critical","Non Critical")))</f>
        <v/>
      </c>
      <c r="V6649" s="28" t="n"/>
      <c r="Z6649">
        <f>IF($B6649="","",IFERROR(VLOOKUP($B6649,'Plan HC for CCA'!$A:$B,2,0),""))</f>
        <v/>
      </c>
      <c r="AA6649">
        <f>IF(OR($B6649="",$Z6649=""),"",IF(N($M6649)&lt;$Z6649,"Delta","No Delta"))</f>
        <v/>
      </c>
      <c r="AB6649">
        <f>IF(OR($B6649="",$Z6649=""),"",MAX(0,$Z6649-N($M6649)))</f>
        <v/>
      </c>
      <c r="AC6649" s="46">
        <f>IF($B6649="","",IFERROR(INDEX('CCA Util %'!$H:$H,MATCH($B6649,'CCA Util %'!$E:$E,0)),""))</f>
        <v/>
      </c>
      <c r="AD6649">
        <f>IF($B6649="","",IFERROR(INDEX('CCA Util %'!$G:$G,MATCH($B6649,'CCA Util %'!$E:$E,0)),""))</f>
        <v/>
      </c>
      <c r="AE6649">
        <f>IF(OR($B6649="",$U6649=""),"",$U6649&amp;" &amp; "&amp;IF(OR($AD6649="",$AD6649=0),"Util NA",$AD6649&amp;" Util"))</f>
        <v/>
      </c>
    </row>
    <row r="6650" ht="15.75" customHeight="1" s="42">
      <c r="A6650" s="41" t="n"/>
      <c r="G6650" s="38" t="n"/>
      <c r="H6650" s="38" t="n"/>
      <c r="I6650" s="38" t="n"/>
      <c r="J6650" s="38" t="n"/>
      <c r="K6650" s="38" t="n"/>
      <c r="L6650" s="38" t="n"/>
      <c r="N6650" s="36">
        <f>IF($B6650="","",IF($C6650="SUPERSTORE","Superstore","DH"))</f>
        <v/>
      </c>
      <c r="O6650" s="36">
        <f>IF($B6650="","",IFERROR(VLOOKUP($B6650,Mapping!$A:$C,2,0),"Not Mapped"))</f>
        <v/>
      </c>
      <c r="P6650" s="36">
        <f>IF($B6650="","",IFERROR(VLOOKUP($B6650,Mapping!$A:$C,3,0),"Not Mapped"))</f>
        <v/>
      </c>
      <c r="Q6650" s="36">
        <f>IF($B6650="","",IFERROR(VLOOKUP($O6650,Leaders!$A:$B,2,0),"Not Mapped"))</f>
        <v/>
      </c>
      <c r="R6650" s="36">
        <f>IF($B6650="","",IF(COUNTIF(Exclusions!$A:$A,$B6650)&gt;0,"Yes","No"))</f>
        <v/>
      </c>
      <c r="S6650" s="38">
        <f>IF($B6650="","",MIN(1,DAY($A6650)/IF($N6650="Superstore",Settings!$B$5,Settings!$B$4)))</f>
        <v/>
      </c>
      <c r="T6650" s="38">
        <f>IF(OR($B6650="",$G6650="",$S6650=0),"",$G6650/$S6650)</f>
        <v/>
      </c>
      <c r="U6650" s="36">
        <f>IF($T6650="","",IF($T6650&lt;Settings!$B$8,"Critical",IF($T6650&lt;Settings!$B$9,"Semi Critical","Non Critical")))</f>
        <v/>
      </c>
      <c r="V6650" s="28" t="n"/>
      <c r="Z6650">
        <f>IF($B6650="","",IFERROR(VLOOKUP($B6650,'Plan HC for CCA'!$A:$B,2,0),""))</f>
        <v/>
      </c>
      <c r="AA6650">
        <f>IF(OR($B6650="",$Z6650=""),"",IF(N($M6650)&lt;$Z6650,"Delta","No Delta"))</f>
        <v/>
      </c>
      <c r="AB6650">
        <f>IF(OR($B6650="",$Z6650=""),"",MAX(0,$Z6650-N($M6650)))</f>
        <v/>
      </c>
      <c r="AC6650" s="46">
        <f>IF($B6650="","",IFERROR(INDEX('CCA Util %'!$H:$H,MATCH($B6650,'CCA Util %'!$E:$E,0)),""))</f>
        <v/>
      </c>
      <c r="AD6650">
        <f>IF($B6650="","",IFERROR(INDEX('CCA Util %'!$G:$G,MATCH($B6650,'CCA Util %'!$E:$E,0)),""))</f>
        <v/>
      </c>
      <c r="AE6650">
        <f>IF(OR($B6650="",$U6650=""),"",$U6650&amp;" &amp; "&amp;IF(OR($AD6650="",$AD6650=0),"Util NA",$AD6650&amp;" Util"))</f>
        <v/>
      </c>
    </row>
    <row r="6651" ht="15.75" customHeight="1" s="42">
      <c r="A6651" s="41" t="n"/>
      <c r="G6651" s="38" t="n"/>
      <c r="H6651" s="38" t="n"/>
      <c r="I6651" s="38" t="n"/>
      <c r="J6651" s="38" t="n"/>
      <c r="K6651" s="38" t="n"/>
      <c r="L6651" s="38" t="n"/>
      <c r="N6651" s="36">
        <f>IF($B6651="","",IF($C6651="SUPERSTORE","Superstore","DH"))</f>
        <v/>
      </c>
      <c r="O6651" s="36">
        <f>IF($B6651="","",IFERROR(VLOOKUP($B6651,Mapping!$A:$C,2,0),"Not Mapped"))</f>
        <v/>
      </c>
      <c r="P6651" s="36">
        <f>IF($B6651="","",IFERROR(VLOOKUP($B6651,Mapping!$A:$C,3,0),"Not Mapped"))</f>
        <v/>
      </c>
      <c r="Q6651" s="36">
        <f>IF($B6651="","",IFERROR(VLOOKUP($O6651,Leaders!$A:$B,2,0),"Not Mapped"))</f>
        <v/>
      </c>
      <c r="R6651" s="36">
        <f>IF($B6651="","",IF(COUNTIF(Exclusions!$A:$A,$B6651)&gt;0,"Yes","No"))</f>
        <v/>
      </c>
      <c r="S6651" s="38">
        <f>IF($B6651="","",MIN(1,DAY($A6651)/IF($N6651="Superstore",Settings!$B$5,Settings!$B$4)))</f>
        <v/>
      </c>
      <c r="T6651" s="38">
        <f>IF(OR($B6651="",$G6651="",$S6651=0),"",$G6651/$S6651)</f>
        <v/>
      </c>
      <c r="U6651" s="36">
        <f>IF($T6651="","",IF($T6651&lt;Settings!$B$8,"Critical",IF($T6651&lt;Settings!$B$9,"Semi Critical","Non Critical")))</f>
        <v/>
      </c>
      <c r="V6651" s="28" t="n"/>
      <c r="Z6651">
        <f>IF($B6651="","",IFERROR(VLOOKUP($B6651,'Plan HC for CCA'!$A:$B,2,0),""))</f>
        <v/>
      </c>
      <c r="AA6651">
        <f>IF(OR($B6651="",$Z6651=""),"",IF(N($M6651)&lt;$Z6651,"Delta","No Delta"))</f>
        <v/>
      </c>
      <c r="AB6651">
        <f>IF(OR($B6651="",$Z6651=""),"",MAX(0,$Z6651-N($M6651)))</f>
        <v/>
      </c>
      <c r="AC6651" s="46">
        <f>IF($B6651="","",IFERROR(INDEX('CCA Util %'!$H:$H,MATCH($B6651,'CCA Util %'!$E:$E,0)),""))</f>
        <v/>
      </c>
      <c r="AD6651">
        <f>IF($B6651="","",IFERROR(INDEX('CCA Util %'!$G:$G,MATCH($B6651,'CCA Util %'!$E:$E,0)),""))</f>
        <v/>
      </c>
      <c r="AE6651">
        <f>IF(OR($B6651="",$U6651=""),"",$U6651&amp;" &amp; "&amp;IF(OR($AD6651="",$AD6651=0),"Util NA",$AD6651&amp;" Util"))</f>
        <v/>
      </c>
    </row>
    <row r="6652" ht="15.75" customHeight="1" s="42">
      <c r="A6652" s="41" t="n"/>
      <c r="G6652" s="38" t="n"/>
      <c r="H6652" s="38" t="n"/>
      <c r="I6652" s="38" t="n"/>
      <c r="J6652" s="38" t="n"/>
      <c r="K6652" s="38" t="n"/>
      <c r="L6652" s="38" t="n"/>
      <c r="N6652" s="36">
        <f>IF($B6652="","",IF($C6652="SUPERSTORE","Superstore","DH"))</f>
        <v/>
      </c>
      <c r="O6652" s="36">
        <f>IF($B6652="","",IFERROR(VLOOKUP($B6652,Mapping!$A:$C,2,0),"Not Mapped"))</f>
        <v/>
      </c>
      <c r="P6652" s="36">
        <f>IF($B6652="","",IFERROR(VLOOKUP($B6652,Mapping!$A:$C,3,0),"Not Mapped"))</f>
        <v/>
      </c>
      <c r="Q6652" s="36">
        <f>IF($B6652="","",IFERROR(VLOOKUP($O6652,Leaders!$A:$B,2,0),"Not Mapped"))</f>
        <v/>
      </c>
      <c r="R6652" s="36">
        <f>IF($B6652="","",IF(COUNTIF(Exclusions!$A:$A,$B6652)&gt;0,"Yes","No"))</f>
        <v/>
      </c>
      <c r="S6652" s="38">
        <f>IF($B6652="","",MIN(1,DAY($A6652)/IF($N6652="Superstore",Settings!$B$5,Settings!$B$4)))</f>
        <v/>
      </c>
      <c r="T6652" s="38">
        <f>IF(OR($B6652="",$G6652="",$S6652=0),"",$G6652/$S6652)</f>
        <v/>
      </c>
      <c r="U6652" s="36">
        <f>IF($T6652="","",IF($T6652&lt;Settings!$B$8,"Critical",IF($T6652&lt;Settings!$B$9,"Semi Critical","Non Critical")))</f>
        <v/>
      </c>
      <c r="V6652" s="28" t="n"/>
      <c r="Z6652">
        <f>IF($B6652="","",IFERROR(VLOOKUP($B6652,'Plan HC for CCA'!$A:$B,2,0),""))</f>
        <v/>
      </c>
      <c r="AA6652">
        <f>IF(OR($B6652="",$Z6652=""),"",IF(N($M6652)&lt;$Z6652,"Delta","No Delta"))</f>
        <v/>
      </c>
      <c r="AB6652">
        <f>IF(OR($B6652="",$Z6652=""),"",MAX(0,$Z6652-N($M6652)))</f>
        <v/>
      </c>
      <c r="AC6652" s="46">
        <f>IF($B6652="","",IFERROR(INDEX('CCA Util %'!$H:$H,MATCH($B6652,'CCA Util %'!$E:$E,0)),""))</f>
        <v/>
      </c>
      <c r="AD6652">
        <f>IF($B6652="","",IFERROR(INDEX('CCA Util %'!$G:$G,MATCH($B6652,'CCA Util %'!$E:$E,0)),""))</f>
        <v/>
      </c>
      <c r="AE6652">
        <f>IF(OR($B6652="",$U6652=""),"",$U6652&amp;" &amp; "&amp;IF(OR($AD6652="",$AD6652=0),"Util NA",$AD6652&amp;" Util"))</f>
        <v/>
      </c>
    </row>
    <row r="6653" ht="15.75" customHeight="1" s="42">
      <c r="A6653" s="41" t="n"/>
      <c r="G6653" s="38" t="n"/>
      <c r="H6653" s="38" t="n"/>
      <c r="I6653" s="38" t="n"/>
      <c r="J6653" s="38" t="n"/>
      <c r="K6653" s="38" t="n"/>
      <c r="L6653" s="38" t="n"/>
      <c r="N6653" s="36">
        <f>IF($B6653="","",IF($C6653="SUPERSTORE","Superstore","DH"))</f>
        <v/>
      </c>
      <c r="O6653" s="36">
        <f>IF($B6653="","",IFERROR(VLOOKUP($B6653,Mapping!$A:$C,2,0),"Not Mapped"))</f>
        <v/>
      </c>
      <c r="P6653" s="36">
        <f>IF($B6653="","",IFERROR(VLOOKUP($B6653,Mapping!$A:$C,3,0),"Not Mapped"))</f>
        <v/>
      </c>
      <c r="Q6653" s="36">
        <f>IF($B6653="","",IFERROR(VLOOKUP($O6653,Leaders!$A:$B,2,0),"Not Mapped"))</f>
        <v/>
      </c>
      <c r="R6653" s="36">
        <f>IF($B6653="","",IF(COUNTIF(Exclusions!$A:$A,$B6653)&gt;0,"Yes","No"))</f>
        <v/>
      </c>
      <c r="S6653" s="38">
        <f>IF($B6653="","",MIN(1,DAY($A6653)/IF($N6653="Superstore",Settings!$B$5,Settings!$B$4)))</f>
        <v/>
      </c>
      <c r="T6653" s="38">
        <f>IF(OR($B6653="",$G6653="",$S6653=0),"",$G6653/$S6653)</f>
        <v/>
      </c>
      <c r="U6653" s="36">
        <f>IF($T6653="","",IF($T6653&lt;Settings!$B$8,"Critical",IF($T6653&lt;Settings!$B$9,"Semi Critical","Non Critical")))</f>
        <v/>
      </c>
      <c r="V6653" s="28" t="n"/>
      <c r="Z6653">
        <f>IF($B6653="","",IFERROR(VLOOKUP($B6653,'Plan HC for CCA'!$A:$B,2,0),""))</f>
        <v/>
      </c>
      <c r="AA6653">
        <f>IF(OR($B6653="",$Z6653=""),"",IF(N($M6653)&lt;$Z6653,"Delta","No Delta"))</f>
        <v/>
      </c>
      <c r="AB6653">
        <f>IF(OR($B6653="",$Z6653=""),"",MAX(0,$Z6653-N($M6653)))</f>
        <v/>
      </c>
      <c r="AC6653" s="46">
        <f>IF($B6653="","",IFERROR(INDEX('CCA Util %'!$H:$H,MATCH($B6653,'CCA Util %'!$E:$E,0)),""))</f>
        <v/>
      </c>
      <c r="AD6653">
        <f>IF($B6653="","",IFERROR(INDEX('CCA Util %'!$G:$G,MATCH($B6653,'CCA Util %'!$E:$E,0)),""))</f>
        <v/>
      </c>
      <c r="AE6653">
        <f>IF(OR($B6653="",$U6653=""),"",$U6653&amp;" &amp; "&amp;IF(OR($AD6653="",$AD6653=0),"Util NA",$AD6653&amp;" Util"))</f>
        <v/>
      </c>
    </row>
    <row r="6654" ht="15.75" customHeight="1" s="42">
      <c r="A6654" s="41" t="n"/>
      <c r="G6654" s="38" t="n"/>
      <c r="H6654" s="38" t="n"/>
      <c r="I6654" s="38" t="n"/>
      <c r="J6654" s="38" t="n"/>
      <c r="K6654" s="38" t="n"/>
      <c r="L6654" s="38" t="n"/>
      <c r="N6654" s="36">
        <f>IF($B6654="","",IF($C6654="SUPERSTORE","Superstore","DH"))</f>
        <v/>
      </c>
      <c r="O6654" s="36">
        <f>IF($B6654="","",IFERROR(VLOOKUP($B6654,Mapping!$A:$C,2,0),"Not Mapped"))</f>
        <v/>
      </c>
      <c r="P6654" s="36">
        <f>IF($B6654="","",IFERROR(VLOOKUP($B6654,Mapping!$A:$C,3,0),"Not Mapped"))</f>
        <v/>
      </c>
      <c r="Q6654" s="36">
        <f>IF($B6654="","",IFERROR(VLOOKUP($O6654,Leaders!$A:$B,2,0),"Not Mapped"))</f>
        <v/>
      </c>
      <c r="R6654" s="36">
        <f>IF($B6654="","",IF(COUNTIF(Exclusions!$A:$A,$B6654)&gt;0,"Yes","No"))</f>
        <v/>
      </c>
      <c r="S6654" s="38">
        <f>IF($B6654="","",MIN(1,DAY($A6654)/IF($N6654="Superstore",Settings!$B$5,Settings!$B$4)))</f>
        <v/>
      </c>
      <c r="T6654" s="38">
        <f>IF(OR($B6654="",$G6654="",$S6654=0),"",$G6654/$S6654)</f>
        <v/>
      </c>
      <c r="U6654" s="36">
        <f>IF($T6654="","",IF($T6654&lt;Settings!$B$8,"Critical",IF($T6654&lt;Settings!$B$9,"Semi Critical","Non Critical")))</f>
        <v/>
      </c>
      <c r="V6654" s="28" t="n"/>
      <c r="Z6654">
        <f>IF($B6654="","",IFERROR(VLOOKUP($B6654,'Plan HC for CCA'!$A:$B,2,0),""))</f>
        <v/>
      </c>
      <c r="AA6654">
        <f>IF(OR($B6654="",$Z6654=""),"",IF(N($M6654)&lt;$Z6654,"Delta","No Delta"))</f>
        <v/>
      </c>
      <c r="AB6654">
        <f>IF(OR($B6654="",$Z6654=""),"",MAX(0,$Z6654-N($M6654)))</f>
        <v/>
      </c>
      <c r="AC6654" s="46">
        <f>IF($B6654="","",IFERROR(INDEX('CCA Util %'!$H:$H,MATCH($B6654,'CCA Util %'!$E:$E,0)),""))</f>
        <v/>
      </c>
      <c r="AD6654">
        <f>IF($B6654="","",IFERROR(INDEX('CCA Util %'!$G:$G,MATCH($B6654,'CCA Util %'!$E:$E,0)),""))</f>
        <v/>
      </c>
      <c r="AE6654">
        <f>IF(OR($B6654="",$U6654=""),"",$U6654&amp;" &amp; "&amp;IF(OR($AD6654="",$AD6654=0),"Util NA",$AD6654&amp;" Util"))</f>
        <v/>
      </c>
    </row>
    <row r="6655" ht="15.75" customHeight="1" s="42">
      <c r="A6655" s="41" t="n"/>
      <c r="G6655" s="38" t="n"/>
      <c r="H6655" s="38" t="n"/>
      <c r="I6655" s="38" t="n"/>
      <c r="J6655" s="38" t="n"/>
      <c r="K6655" s="38" t="n"/>
      <c r="L6655" s="38" t="n"/>
      <c r="N6655" s="36">
        <f>IF($B6655="","",IF($C6655="SUPERSTORE","Superstore","DH"))</f>
        <v/>
      </c>
      <c r="O6655" s="36">
        <f>IF($B6655="","",IFERROR(VLOOKUP($B6655,Mapping!$A:$C,2,0),"Not Mapped"))</f>
        <v/>
      </c>
      <c r="P6655" s="36">
        <f>IF($B6655="","",IFERROR(VLOOKUP($B6655,Mapping!$A:$C,3,0),"Not Mapped"))</f>
        <v/>
      </c>
      <c r="Q6655" s="36">
        <f>IF($B6655="","",IFERROR(VLOOKUP($O6655,Leaders!$A:$B,2,0),"Not Mapped"))</f>
        <v/>
      </c>
      <c r="R6655" s="36">
        <f>IF($B6655="","",IF(COUNTIF(Exclusions!$A:$A,$B6655)&gt;0,"Yes","No"))</f>
        <v/>
      </c>
      <c r="S6655" s="38">
        <f>IF($B6655="","",MIN(1,DAY($A6655)/IF($N6655="Superstore",Settings!$B$5,Settings!$B$4)))</f>
        <v/>
      </c>
      <c r="T6655" s="38">
        <f>IF(OR($B6655="",$G6655="",$S6655=0),"",$G6655/$S6655)</f>
        <v/>
      </c>
      <c r="U6655" s="36">
        <f>IF($T6655="","",IF($T6655&lt;Settings!$B$8,"Critical",IF($T6655&lt;Settings!$B$9,"Semi Critical","Non Critical")))</f>
        <v/>
      </c>
      <c r="V6655" s="28" t="n"/>
      <c r="Z6655">
        <f>IF($B6655="","",IFERROR(VLOOKUP($B6655,'Plan HC for CCA'!$A:$B,2,0),""))</f>
        <v/>
      </c>
      <c r="AA6655">
        <f>IF(OR($B6655="",$Z6655=""),"",IF(N($M6655)&lt;$Z6655,"Delta","No Delta"))</f>
        <v/>
      </c>
      <c r="AB6655">
        <f>IF(OR($B6655="",$Z6655=""),"",MAX(0,$Z6655-N($M6655)))</f>
        <v/>
      </c>
      <c r="AC6655" s="46">
        <f>IF($B6655="","",IFERROR(INDEX('CCA Util %'!$H:$H,MATCH($B6655,'CCA Util %'!$E:$E,0)),""))</f>
        <v/>
      </c>
      <c r="AD6655">
        <f>IF($B6655="","",IFERROR(INDEX('CCA Util %'!$G:$G,MATCH($B6655,'CCA Util %'!$E:$E,0)),""))</f>
        <v/>
      </c>
      <c r="AE6655">
        <f>IF(OR($B6655="",$U6655=""),"",$U6655&amp;" &amp; "&amp;IF(OR($AD6655="",$AD6655=0),"Util NA",$AD6655&amp;" Util"))</f>
        <v/>
      </c>
    </row>
    <row r="6656" ht="15.75" customHeight="1" s="42">
      <c r="A6656" s="41" t="n"/>
      <c r="G6656" s="38" t="n"/>
      <c r="H6656" s="38" t="n"/>
      <c r="I6656" s="38" t="n"/>
      <c r="J6656" s="38" t="n"/>
      <c r="K6656" s="38" t="n"/>
      <c r="L6656" s="38" t="n"/>
      <c r="N6656" s="36">
        <f>IF($B6656="","",IF($C6656="SUPERSTORE","Superstore","DH"))</f>
        <v/>
      </c>
      <c r="O6656" s="36">
        <f>IF($B6656="","",IFERROR(VLOOKUP($B6656,Mapping!$A:$C,2,0),"Not Mapped"))</f>
        <v/>
      </c>
      <c r="P6656" s="36">
        <f>IF($B6656="","",IFERROR(VLOOKUP($B6656,Mapping!$A:$C,3,0),"Not Mapped"))</f>
        <v/>
      </c>
      <c r="Q6656" s="36">
        <f>IF($B6656="","",IFERROR(VLOOKUP($O6656,Leaders!$A:$B,2,0),"Not Mapped"))</f>
        <v/>
      </c>
      <c r="R6656" s="36">
        <f>IF($B6656="","",IF(COUNTIF(Exclusions!$A:$A,$B6656)&gt;0,"Yes","No"))</f>
        <v/>
      </c>
      <c r="S6656" s="38">
        <f>IF($B6656="","",MIN(1,DAY($A6656)/IF($N6656="Superstore",Settings!$B$5,Settings!$B$4)))</f>
        <v/>
      </c>
      <c r="T6656" s="38">
        <f>IF(OR($B6656="",$G6656="",$S6656=0),"",$G6656/$S6656)</f>
        <v/>
      </c>
      <c r="U6656" s="36">
        <f>IF($T6656="","",IF($T6656&lt;Settings!$B$8,"Critical",IF($T6656&lt;Settings!$B$9,"Semi Critical","Non Critical")))</f>
        <v/>
      </c>
      <c r="V6656" s="28" t="n"/>
      <c r="Z6656">
        <f>IF($B6656="","",IFERROR(VLOOKUP($B6656,'Plan HC for CCA'!$A:$B,2,0),""))</f>
        <v/>
      </c>
      <c r="AA6656">
        <f>IF(OR($B6656="",$Z6656=""),"",IF(N($M6656)&lt;$Z6656,"Delta","No Delta"))</f>
        <v/>
      </c>
      <c r="AB6656">
        <f>IF(OR($B6656="",$Z6656=""),"",MAX(0,$Z6656-N($M6656)))</f>
        <v/>
      </c>
      <c r="AC6656" s="46">
        <f>IF($B6656="","",IFERROR(INDEX('CCA Util %'!$H:$H,MATCH($B6656,'CCA Util %'!$E:$E,0)),""))</f>
        <v/>
      </c>
      <c r="AD6656">
        <f>IF($B6656="","",IFERROR(INDEX('CCA Util %'!$G:$G,MATCH($B6656,'CCA Util %'!$E:$E,0)),""))</f>
        <v/>
      </c>
      <c r="AE6656">
        <f>IF(OR($B6656="",$U6656=""),"",$U6656&amp;" &amp; "&amp;IF(OR($AD6656="",$AD6656=0),"Util NA",$AD6656&amp;" Util"))</f>
        <v/>
      </c>
    </row>
    <row r="6657" ht="15.75" customHeight="1" s="42">
      <c r="A6657" s="41" t="n"/>
      <c r="G6657" s="38" t="n"/>
      <c r="H6657" s="38" t="n"/>
      <c r="I6657" s="38" t="n"/>
      <c r="J6657" s="38" t="n"/>
      <c r="K6657" s="38" t="n"/>
      <c r="L6657" s="38" t="n"/>
      <c r="N6657" s="36">
        <f>IF($B6657="","",IF($C6657="SUPERSTORE","Superstore","DH"))</f>
        <v/>
      </c>
      <c r="O6657" s="36">
        <f>IF($B6657="","",IFERROR(VLOOKUP($B6657,Mapping!$A:$C,2,0),"Not Mapped"))</f>
        <v/>
      </c>
      <c r="P6657" s="36">
        <f>IF($B6657="","",IFERROR(VLOOKUP($B6657,Mapping!$A:$C,3,0),"Not Mapped"))</f>
        <v/>
      </c>
      <c r="Q6657" s="36">
        <f>IF($B6657="","",IFERROR(VLOOKUP($O6657,Leaders!$A:$B,2,0),"Not Mapped"))</f>
        <v/>
      </c>
      <c r="R6657" s="36">
        <f>IF($B6657="","",IF(COUNTIF(Exclusions!$A:$A,$B6657)&gt;0,"Yes","No"))</f>
        <v/>
      </c>
      <c r="S6657" s="38">
        <f>IF($B6657="","",MIN(1,DAY($A6657)/IF($N6657="Superstore",Settings!$B$5,Settings!$B$4)))</f>
        <v/>
      </c>
      <c r="T6657" s="38">
        <f>IF(OR($B6657="",$G6657="",$S6657=0),"",$G6657/$S6657)</f>
        <v/>
      </c>
      <c r="U6657" s="36">
        <f>IF($T6657="","",IF($T6657&lt;Settings!$B$8,"Critical",IF($T6657&lt;Settings!$B$9,"Semi Critical","Non Critical")))</f>
        <v/>
      </c>
      <c r="V6657" s="28" t="n"/>
      <c r="Z6657">
        <f>IF($B6657="","",IFERROR(VLOOKUP($B6657,'Plan HC for CCA'!$A:$B,2,0),""))</f>
        <v/>
      </c>
      <c r="AA6657">
        <f>IF(OR($B6657="",$Z6657=""),"",IF(N($M6657)&lt;$Z6657,"Delta","No Delta"))</f>
        <v/>
      </c>
      <c r="AB6657">
        <f>IF(OR($B6657="",$Z6657=""),"",MAX(0,$Z6657-N($M6657)))</f>
        <v/>
      </c>
      <c r="AC6657" s="46">
        <f>IF($B6657="","",IFERROR(INDEX('CCA Util %'!$H:$H,MATCH($B6657,'CCA Util %'!$E:$E,0)),""))</f>
        <v/>
      </c>
      <c r="AD6657">
        <f>IF($B6657="","",IFERROR(INDEX('CCA Util %'!$G:$G,MATCH($B6657,'CCA Util %'!$E:$E,0)),""))</f>
        <v/>
      </c>
      <c r="AE6657">
        <f>IF(OR($B6657="",$U6657=""),"",$U6657&amp;" &amp; "&amp;IF(OR($AD6657="",$AD6657=0),"Util NA",$AD6657&amp;" Util"))</f>
        <v/>
      </c>
    </row>
    <row r="6658" ht="15.75" customHeight="1" s="42">
      <c r="A6658" s="41" t="n"/>
      <c r="G6658" s="38" t="n"/>
      <c r="H6658" s="38" t="n"/>
      <c r="I6658" s="38" t="n"/>
      <c r="J6658" s="38" t="n"/>
      <c r="K6658" s="38" t="n"/>
      <c r="L6658" s="38" t="n"/>
      <c r="N6658" s="36">
        <f>IF($B6658="","",IF($C6658="SUPERSTORE","Superstore","DH"))</f>
        <v/>
      </c>
      <c r="O6658" s="36">
        <f>IF($B6658="","",IFERROR(VLOOKUP($B6658,Mapping!$A:$C,2,0),"Not Mapped"))</f>
        <v/>
      </c>
      <c r="P6658" s="36">
        <f>IF($B6658="","",IFERROR(VLOOKUP($B6658,Mapping!$A:$C,3,0),"Not Mapped"))</f>
        <v/>
      </c>
      <c r="Q6658" s="36">
        <f>IF($B6658="","",IFERROR(VLOOKUP($O6658,Leaders!$A:$B,2,0),"Not Mapped"))</f>
        <v/>
      </c>
      <c r="R6658" s="36">
        <f>IF($B6658="","",IF(COUNTIF(Exclusions!$A:$A,$B6658)&gt;0,"Yes","No"))</f>
        <v/>
      </c>
      <c r="S6658" s="38">
        <f>IF($B6658="","",MIN(1,DAY($A6658)/IF($N6658="Superstore",Settings!$B$5,Settings!$B$4)))</f>
        <v/>
      </c>
      <c r="T6658" s="38">
        <f>IF(OR($B6658="",$G6658="",$S6658=0),"",$G6658/$S6658)</f>
        <v/>
      </c>
      <c r="U6658" s="36">
        <f>IF($T6658="","",IF($T6658&lt;Settings!$B$8,"Critical",IF($T6658&lt;Settings!$B$9,"Semi Critical","Non Critical")))</f>
        <v/>
      </c>
      <c r="V6658" s="28" t="n"/>
      <c r="Z6658">
        <f>IF($B6658="","",IFERROR(VLOOKUP($B6658,'Plan HC for CCA'!$A:$B,2,0),""))</f>
        <v/>
      </c>
      <c r="AA6658">
        <f>IF(OR($B6658="",$Z6658=""),"",IF(N($M6658)&lt;$Z6658,"Delta","No Delta"))</f>
        <v/>
      </c>
      <c r="AB6658">
        <f>IF(OR($B6658="",$Z6658=""),"",MAX(0,$Z6658-N($M6658)))</f>
        <v/>
      </c>
      <c r="AC6658" s="46">
        <f>IF($B6658="","",IFERROR(INDEX('CCA Util %'!$H:$H,MATCH($B6658,'CCA Util %'!$E:$E,0)),""))</f>
        <v/>
      </c>
      <c r="AD6658">
        <f>IF($B6658="","",IFERROR(INDEX('CCA Util %'!$G:$G,MATCH($B6658,'CCA Util %'!$E:$E,0)),""))</f>
        <v/>
      </c>
      <c r="AE6658">
        <f>IF(OR($B6658="",$U6658=""),"",$U6658&amp;" &amp; "&amp;IF(OR($AD6658="",$AD6658=0),"Util NA",$AD6658&amp;" Util"))</f>
        <v/>
      </c>
    </row>
    <row r="6659" ht="15.75" customHeight="1" s="42">
      <c r="A6659" s="41" t="n"/>
      <c r="G6659" s="38" t="n"/>
      <c r="H6659" s="38" t="n"/>
      <c r="I6659" s="38" t="n"/>
      <c r="J6659" s="38" t="n"/>
      <c r="K6659" s="38" t="n"/>
      <c r="L6659" s="38" t="n"/>
      <c r="N6659" s="36">
        <f>IF($B6659="","",IF($C6659="SUPERSTORE","Superstore","DH"))</f>
        <v/>
      </c>
      <c r="O6659" s="36">
        <f>IF($B6659="","",IFERROR(VLOOKUP($B6659,Mapping!$A:$C,2,0),"Not Mapped"))</f>
        <v/>
      </c>
      <c r="P6659" s="36">
        <f>IF($B6659="","",IFERROR(VLOOKUP($B6659,Mapping!$A:$C,3,0),"Not Mapped"))</f>
        <v/>
      </c>
      <c r="Q6659" s="36">
        <f>IF($B6659="","",IFERROR(VLOOKUP($O6659,Leaders!$A:$B,2,0),"Not Mapped"))</f>
        <v/>
      </c>
      <c r="R6659" s="36">
        <f>IF($B6659="","",IF(COUNTIF(Exclusions!$A:$A,$B6659)&gt;0,"Yes","No"))</f>
        <v/>
      </c>
      <c r="S6659" s="38">
        <f>IF($B6659="","",MIN(1,DAY($A6659)/IF($N6659="Superstore",Settings!$B$5,Settings!$B$4)))</f>
        <v/>
      </c>
      <c r="T6659" s="38">
        <f>IF(OR($B6659="",$G6659="",$S6659=0),"",$G6659/$S6659)</f>
        <v/>
      </c>
      <c r="U6659" s="36">
        <f>IF($T6659="","",IF($T6659&lt;Settings!$B$8,"Critical",IF($T6659&lt;Settings!$B$9,"Semi Critical","Non Critical")))</f>
        <v/>
      </c>
      <c r="V6659" s="28" t="n"/>
      <c r="Z6659">
        <f>IF($B6659="","",IFERROR(VLOOKUP($B6659,'Plan HC for CCA'!$A:$B,2,0),""))</f>
        <v/>
      </c>
      <c r="AA6659">
        <f>IF(OR($B6659="",$Z6659=""),"",IF(N($M6659)&lt;$Z6659,"Delta","No Delta"))</f>
        <v/>
      </c>
      <c r="AB6659">
        <f>IF(OR($B6659="",$Z6659=""),"",MAX(0,$Z6659-N($M6659)))</f>
        <v/>
      </c>
      <c r="AC6659" s="46">
        <f>IF($B6659="","",IFERROR(INDEX('CCA Util %'!$H:$H,MATCH($B6659,'CCA Util %'!$E:$E,0)),""))</f>
        <v/>
      </c>
      <c r="AD6659">
        <f>IF($B6659="","",IFERROR(INDEX('CCA Util %'!$G:$G,MATCH($B6659,'CCA Util %'!$E:$E,0)),""))</f>
        <v/>
      </c>
      <c r="AE6659">
        <f>IF(OR($B6659="",$U6659=""),"",$U6659&amp;" &amp; "&amp;IF(OR($AD6659="",$AD6659=0),"Util NA",$AD6659&amp;" Util"))</f>
        <v/>
      </c>
    </row>
    <row r="6660" ht="15.75" customHeight="1" s="42">
      <c r="A6660" s="41" t="n"/>
      <c r="G6660" s="38" t="n"/>
      <c r="H6660" s="38" t="n"/>
      <c r="I6660" s="38" t="n"/>
      <c r="J6660" s="38" t="n"/>
      <c r="K6660" s="38" t="n"/>
      <c r="L6660" s="38" t="n"/>
      <c r="N6660" s="36">
        <f>IF($B6660="","",IF($C6660="SUPERSTORE","Superstore","DH"))</f>
        <v/>
      </c>
      <c r="O6660" s="36">
        <f>IF($B6660="","",IFERROR(VLOOKUP($B6660,Mapping!$A:$C,2,0),"Not Mapped"))</f>
        <v/>
      </c>
      <c r="P6660" s="36">
        <f>IF($B6660="","",IFERROR(VLOOKUP($B6660,Mapping!$A:$C,3,0),"Not Mapped"))</f>
        <v/>
      </c>
      <c r="Q6660" s="36">
        <f>IF($B6660="","",IFERROR(VLOOKUP($O6660,Leaders!$A:$B,2,0),"Not Mapped"))</f>
        <v/>
      </c>
      <c r="R6660" s="36">
        <f>IF($B6660="","",IF(COUNTIF(Exclusions!$A:$A,$B6660)&gt;0,"Yes","No"))</f>
        <v/>
      </c>
      <c r="S6660" s="38">
        <f>IF($B6660="","",MIN(1,DAY($A6660)/IF($N6660="Superstore",Settings!$B$5,Settings!$B$4)))</f>
        <v/>
      </c>
      <c r="T6660" s="38">
        <f>IF(OR($B6660="",$G6660="",$S6660=0),"",$G6660/$S6660)</f>
        <v/>
      </c>
      <c r="U6660" s="36">
        <f>IF($T6660="","",IF($T6660&lt;Settings!$B$8,"Critical",IF($T6660&lt;Settings!$B$9,"Semi Critical","Non Critical")))</f>
        <v/>
      </c>
      <c r="V6660" s="28" t="n"/>
      <c r="Z6660">
        <f>IF($B6660="","",IFERROR(VLOOKUP($B6660,'Plan HC for CCA'!$A:$B,2,0),""))</f>
        <v/>
      </c>
      <c r="AA6660">
        <f>IF(OR($B6660="",$Z6660=""),"",IF(N($M6660)&lt;$Z6660,"Delta","No Delta"))</f>
        <v/>
      </c>
      <c r="AB6660">
        <f>IF(OR($B6660="",$Z6660=""),"",MAX(0,$Z6660-N($M6660)))</f>
        <v/>
      </c>
      <c r="AC6660" s="46">
        <f>IF($B6660="","",IFERROR(INDEX('CCA Util %'!$H:$H,MATCH($B6660,'CCA Util %'!$E:$E,0)),""))</f>
        <v/>
      </c>
      <c r="AD6660">
        <f>IF($B6660="","",IFERROR(INDEX('CCA Util %'!$G:$G,MATCH($B6660,'CCA Util %'!$E:$E,0)),""))</f>
        <v/>
      </c>
      <c r="AE6660">
        <f>IF(OR($B6660="",$U6660=""),"",$U6660&amp;" &amp; "&amp;IF(OR($AD6660="",$AD6660=0),"Util NA",$AD6660&amp;" Util"))</f>
        <v/>
      </c>
    </row>
    <row r="6661" ht="15.75" customHeight="1" s="42">
      <c r="A6661" s="41" t="n"/>
      <c r="G6661" s="38" t="n"/>
      <c r="H6661" s="38" t="n"/>
      <c r="I6661" s="38" t="n"/>
      <c r="J6661" s="38" t="n"/>
      <c r="K6661" s="38" t="n"/>
      <c r="L6661" s="38" t="n"/>
      <c r="N6661" s="36">
        <f>IF($B6661="","",IF($C6661="SUPERSTORE","Superstore","DH"))</f>
        <v/>
      </c>
      <c r="O6661" s="36">
        <f>IF($B6661="","",IFERROR(VLOOKUP($B6661,Mapping!$A:$C,2,0),"Not Mapped"))</f>
        <v/>
      </c>
      <c r="P6661" s="36">
        <f>IF($B6661="","",IFERROR(VLOOKUP($B6661,Mapping!$A:$C,3,0),"Not Mapped"))</f>
        <v/>
      </c>
      <c r="Q6661" s="36">
        <f>IF($B6661="","",IFERROR(VLOOKUP($O6661,Leaders!$A:$B,2,0),"Not Mapped"))</f>
        <v/>
      </c>
      <c r="R6661" s="36">
        <f>IF($B6661="","",IF(COUNTIF(Exclusions!$A:$A,$B6661)&gt;0,"Yes","No"))</f>
        <v/>
      </c>
      <c r="S6661" s="38">
        <f>IF($B6661="","",MIN(1,DAY($A6661)/IF($N6661="Superstore",Settings!$B$5,Settings!$B$4)))</f>
        <v/>
      </c>
      <c r="T6661" s="38">
        <f>IF(OR($B6661="",$G6661="",$S6661=0),"",$G6661/$S6661)</f>
        <v/>
      </c>
      <c r="U6661" s="36">
        <f>IF($T6661="","",IF($T6661&lt;Settings!$B$8,"Critical",IF($T6661&lt;Settings!$B$9,"Semi Critical","Non Critical")))</f>
        <v/>
      </c>
      <c r="V6661" s="28" t="n"/>
      <c r="Z6661">
        <f>IF($B6661="","",IFERROR(VLOOKUP($B6661,'Plan HC for CCA'!$A:$B,2,0),""))</f>
        <v/>
      </c>
      <c r="AA6661">
        <f>IF(OR($B6661="",$Z6661=""),"",IF(N($M6661)&lt;$Z6661,"Delta","No Delta"))</f>
        <v/>
      </c>
      <c r="AB6661">
        <f>IF(OR($B6661="",$Z6661=""),"",MAX(0,$Z6661-N($M6661)))</f>
        <v/>
      </c>
      <c r="AC6661" s="46">
        <f>IF($B6661="","",IFERROR(INDEX('CCA Util %'!$H:$H,MATCH($B6661,'CCA Util %'!$E:$E,0)),""))</f>
        <v/>
      </c>
      <c r="AD6661">
        <f>IF($B6661="","",IFERROR(INDEX('CCA Util %'!$G:$G,MATCH($B6661,'CCA Util %'!$E:$E,0)),""))</f>
        <v/>
      </c>
      <c r="AE6661">
        <f>IF(OR($B6661="",$U6661=""),"",$U6661&amp;" &amp; "&amp;IF(OR($AD6661="",$AD6661=0),"Util NA",$AD6661&amp;" Util"))</f>
        <v/>
      </c>
    </row>
    <row r="6662" ht="15.75" customHeight="1" s="42">
      <c r="A6662" s="41" t="n"/>
      <c r="G6662" s="38" t="n"/>
      <c r="H6662" s="38" t="n"/>
      <c r="I6662" s="38" t="n"/>
      <c r="J6662" s="38" t="n"/>
      <c r="K6662" s="38" t="n"/>
      <c r="L6662" s="38" t="n"/>
      <c r="N6662" s="36">
        <f>IF($B6662="","",IF($C6662="SUPERSTORE","Superstore","DH"))</f>
        <v/>
      </c>
      <c r="O6662" s="36">
        <f>IF($B6662="","",IFERROR(VLOOKUP($B6662,Mapping!$A:$C,2,0),"Not Mapped"))</f>
        <v/>
      </c>
      <c r="P6662" s="36">
        <f>IF($B6662="","",IFERROR(VLOOKUP($B6662,Mapping!$A:$C,3,0),"Not Mapped"))</f>
        <v/>
      </c>
      <c r="Q6662" s="36">
        <f>IF($B6662="","",IFERROR(VLOOKUP($O6662,Leaders!$A:$B,2,0),"Not Mapped"))</f>
        <v/>
      </c>
      <c r="R6662" s="36">
        <f>IF($B6662="","",IF(COUNTIF(Exclusions!$A:$A,$B6662)&gt;0,"Yes","No"))</f>
        <v/>
      </c>
      <c r="S6662" s="38">
        <f>IF($B6662="","",MIN(1,DAY($A6662)/IF($N6662="Superstore",Settings!$B$5,Settings!$B$4)))</f>
        <v/>
      </c>
      <c r="T6662" s="38">
        <f>IF(OR($B6662="",$G6662="",$S6662=0),"",$G6662/$S6662)</f>
        <v/>
      </c>
      <c r="U6662" s="36">
        <f>IF($T6662="","",IF($T6662&lt;Settings!$B$8,"Critical",IF($T6662&lt;Settings!$B$9,"Semi Critical","Non Critical")))</f>
        <v/>
      </c>
      <c r="V6662" s="28" t="n"/>
      <c r="Z6662">
        <f>IF($B6662="","",IFERROR(VLOOKUP($B6662,'Plan HC for CCA'!$A:$B,2,0),""))</f>
        <v/>
      </c>
      <c r="AA6662">
        <f>IF(OR($B6662="",$Z6662=""),"",IF(N($M6662)&lt;$Z6662,"Delta","No Delta"))</f>
        <v/>
      </c>
      <c r="AB6662">
        <f>IF(OR($B6662="",$Z6662=""),"",MAX(0,$Z6662-N($M6662)))</f>
        <v/>
      </c>
      <c r="AC6662" s="46">
        <f>IF($B6662="","",IFERROR(INDEX('CCA Util %'!$H:$H,MATCH($B6662,'CCA Util %'!$E:$E,0)),""))</f>
        <v/>
      </c>
      <c r="AD6662">
        <f>IF($B6662="","",IFERROR(INDEX('CCA Util %'!$G:$G,MATCH($B6662,'CCA Util %'!$E:$E,0)),""))</f>
        <v/>
      </c>
      <c r="AE6662">
        <f>IF(OR($B6662="",$U6662=""),"",$U6662&amp;" &amp; "&amp;IF(OR($AD6662="",$AD6662=0),"Util NA",$AD6662&amp;" Util"))</f>
        <v/>
      </c>
    </row>
    <row r="6663" ht="15.75" customHeight="1" s="42">
      <c r="A6663" s="41" t="n"/>
      <c r="G6663" s="38" t="n"/>
      <c r="H6663" s="38" t="n"/>
      <c r="I6663" s="38" t="n"/>
      <c r="J6663" s="38" t="n"/>
      <c r="K6663" s="38" t="n"/>
      <c r="L6663" s="38" t="n"/>
      <c r="N6663" s="36">
        <f>IF($B6663="","",IF($C6663="SUPERSTORE","Superstore","DH"))</f>
        <v/>
      </c>
      <c r="O6663" s="36">
        <f>IF($B6663="","",IFERROR(VLOOKUP($B6663,Mapping!$A:$C,2,0),"Not Mapped"))</f>
        <v/>
      </c>
      <c r="P6663" s="36">
        <f>IF($B6663="","",IFERROR(VLOOKUP($B6663,Mapping!$A:$C,3,0),"Not Mapped"))</f>
        <v/>
      </c>
      <c r="Q6663" s="36">
        <f>IF($B6663="","",IFERROR(VLOOKUP($O6663,Leaders!$A:$B,2,0),"Not Mapped"))</f>
        <v/>
      </c>
      <c r="R6663" s="36">
        <f>IF($B6663="","",IF(COUNTIF(Exclusions!$A:$A,$B6663)&gt;0,"Yes","No"))</f>
        <v/>
      </c>
      <c r="S6663" s="38">
        <f>IF($B6663="","",MIN(1,DAY($A6663)/IF($N6663="Superstore",Settings!$B$5,Settings!$B$4)))</f>
        <v/>
      </c>
      <c r="T6663" s="38">
        <f>IF(OR($B6663="",$G6663="",$S6663=0),"",$G6663/$S6663)</f>
        <v/>
      </c>
      <c r="U6663" s="36">
        <f>IF($T6663="","",IF($T6663&lt;Settings!$B$8,"Critical",IF($T6663&lt;Settings!$B$9,"Semi Critical","Non Critical")))</f>
        <v/>
      </c>
      <c r="V6663" s="28" t="n"/>
      <c r="Z6663">
        <f>IF($B6663="","",IFERROR(VLOOKUP($B6663,'Plan HC for CCA'!$A:$B,2,0),""))</f>
        <v/>
      </c>
      <c r="AA6663">
        <f>IF(OR($B6663="",$Z6663=""),"",IF(N($M6663)&lt;$Z6663,"Delta","No Delta"))</f>
        <v/>
      </c>
      <c r="AB6663">
        <f>IF(OR($B6663="",$Z6663=""),"",MAX(0,$Z6663-N($M6663)))</f>
        <v/>
      </c>
      <c r="AC6663" s="46">
        <f>IF($B6663="","",IFERROR(INDEX('CCA Util %'!$H:$H,MATCH($B6663,'CCA Util %'!$E:$E,0)),""))</f>
        <v/>
      </c>
      <c r="AD6663">
        <f>IF($B6663="","",IFERROR(INDEX('CCA Util %'!$G:$G,MATCH($B6663,'CCA Util %'!$E:$E,0)),""))</f>
        <v/>
      </c>
      <c r="AE6663">
        <f>IF(OR($B6663="",$U6663=""),"",$U6663&amp;" &amp; "&amp;IF(OR($AD6663="",$AD6663=0),"Util NA",$AD6663&amp;" Util"))</f>
        <v/>
      </c>
    </row>
    <row r="6664" ht="15.75" customHeight="1" s="42">
      <c r="A6664" s="41" t="n"/>
      <c r="G6664" s="38" t="n"/>
      <c r="H6664" s="38" t="n"/>
      <c r="I6664" s="38" t="n"/>
      <c r="J6664" s="38" t="n"/>
      <c r="K6664" s="38" t="n"/>
      <c r="L6664" s="38" t="n"/>
      <c r="N6664" s="36">
        <f>IF($B6664="","",IF($C6664="SUPERSTORE","Superstore","DH"))</f>
        <v/>
      </c>
      <c r="O6664" s="36">
        <f>IF($B6664="","",IFERROR(VLOOKUP($B6664,Mapping!$A:$C,2,0),"Not Mapped"))</f>
        <v/>
      </c>
      <c r="P6664" s="36">
        <f>IF($B6664="","",IFERROR(VLOOKUP($B6664,Mapping!$A:$C,3,0),"Not Mapped"))</f>
        <v/>
      </c>
      <c r="Q6664" s="36">
        <f>IF($B6664="","",IFERROR(VLOOKUP($O6664,Leaders!$A:$B,2,0),"Not Mapped"))</f>
        <v/>
      </c>
      <c r="R6664" s="36">
        <f>IF($B6664="","",IF(COUNTIF(Exclusions!$A:$A,$B6664)&gt;0,"Yes","No"))</f>
        <v/>
      </c>
      <c r="S6664" s="38">
        <f>IF($B6664="","",MIN(1,DAY($A6664)/IF($N6664="Superstore",Settings!$B$5,Settings!$B$4)))</f>
        <v/>
      </c>
      <c r="T6664" s="38">
        <f>IF(OR($B6664="",$G6664="",$S6664=0),"",$G6664/$S6664)</f>
        <v/>
      </c>
      <c r="U6664" s="36">
        <f>IF($T6664="","",IF($T6664&lt;Settings!$B$8,"Critical",IF($T6664&lt;Settings!$B$9,"Semi Critical","Non Critical")))</f>
        <v/>
      </c>
      <c r="V6664" s="28" t="n"/>
      <c r="Z6664">
        <f>IF($B6664="","",IFERROR(VLOOKUP($B6664,'Plan HC for CCA'!$A:$B,2,0),""))</f>
        <v/>
      </c>
      <c r="AA6664">
        <f>IF(OR($B6664="",$Z6664=""),"",IF(N($M6664)&lt;$Z6664,"Delta","No Delta"))</f>
        <v/>
      </c>
      <c r="AB6664">
        <f>IF(OR($B6664="",$Z6664=""),"",MAX(0,$Z6664-N($M6664)))</f>
        <v/>
      </c>
      <c r="AC6664" s="46">
        <f>IF($B6664="","",IFERROR(INDEX('CCA Util %'!$H:$H,MATCH($B6664,'CCA Util %'!$E:$E,0)),""))</f>
        <v/>
      </c>
      <c r="AD6664">
        <f>IF($B6664="","",IFERROR(INDEX('CCA Util %'!$G:$G,MATCH($B6664,'CCA Util %'!$E:$E,0)),""))</f>
        <v/>
      </c>
      <c r="AE6664">
        <f>IF(OR($B6664="",$U6664=""),"",$U6664&amp;" &amp; "&amp;IF(OR($AD6664="",$AD6664=0),"Util NA",$AD6664&amp;" Util"))</f>
        <v/>
      </c>
    </row>
    <row r="6665" ht="15.75" customHeight="1" s="42">
      <c r="A6665" s="41" t="n"/>
      <c r="G6665" s="38" t="n"/>
      <c r="H6665" s="38" t="n"/>
      <c r="I6665" s="38" t="n"/>
      <c r="J6665" s="38" t="n"/>
      <c r="K6665" s="38" t="n"/>
      <c r="L6665" s="38" t="n"/>
      <c r="N6665" s="36">
        <f>IF($B6665="","",IF($C6665="SUPERSTORE","Superstore","DH"))</f>
        <v/>
      </c>
      <c r="O6665" s="36">
        <f>IF($B6665="","",IFERROR(VLOOKUP($B6665,Mapping!$A:$C,2,0),"Not Mapped"))</f>
        <v/>
      </c>
      <c r="P6665" s="36">
        <f>IF($B6665="","",IFERROR(VLOOKUP($B6665,Mapping!$A:$C,3,0),"Not Mapped"))</f>
        <v/>
      </c>
      <c r="Q6665" s="36">
        <f>IF($B6665="","",IFERROR(VLOOKUP($O6665,Leaders!$A:$B,2,0),"Not Mapped"))</f>
        <v/>
      </c>
      <c r="R6665" s="36">
        <f>IF($B6665="","",IF(COUNTIF(Exclusions!$A:$A,$B6665)&gt;0,"Yes","No"))</f>
        <v/>
      </c>
      <c r="S6665" s="38">
        <f>IF($B6665="","",MIN(1,DAY($A6665)/IF($N6665="Superstore",Settings!$B$5,Settings!$B$4)))</f>
        <v/>
      </c>
      <c r="T6665" s="38">
        <f>IF(OR($B6665="",$G6665="",$S6665=0),"",$G6665/$S6665)</f>
        <v/>
      </c>
      <c r="U6665" s="36">
        <f>IF($T6665="","",IF($T6665&lt;Settings!$B$8,"Critical",IF($T6665&lt;Settings!$B$9,"Semi Critical","Non Critical")))</f>
        <v/>
      </c>
      <c r="V6665" s="28" t="n"/>
      <c r="Z6665">
        <f>IF($B6665="","",IFERROR(VLOOKUP($B6665,'Plan HC for CCA'!$A:$B,2,0),""))</f>
        <v/>
      </c>
      <c r="AA6665">
        <f>IF(OR($B6665="",$Z6665=""),"",IF(N($M6665)&lt;$Z6665,"Delta","No Delta"))</f>
        <v/>
      </c>
      <c r="AB6665">
        <f>IF(OR($B6665="",$Z6665=""),"",MAX(0,$Z6665-N($M6665)))</f>
        <v/>
      </c>
      <c r="AC6665" s="46">
        <f>IF($B6665="","",IFERROR(INDEX('CCA Util %'!$H:$H,MATCH($B6665,'CCA Util %'!$E:$E,0)),""))</f>
        <v/>
      </c>
      <c r="AD6665">
        <f>IF($B6665="","",IFERROR(INDEX('CCA Util %'!$G:$G,MATCH($B6665,'CCA Util %'!$E:$E,0)),""))</f>
        <v/>
      </c>
      <c r="AE6665">
        <f>IF(OR($B6665="",$U6665=""),"",$U6665&amp;" &amp; "&amp;IF(OR($AD6665="",$AD6665=0),"Util NA",$AD6665&amp;" Util"))</f>
        <v/>
      </c>
    </row>
    <row r="6666" ht="15.75" customHeight="1" s="42">
      <c r="A6666" s="41" t="n"/>
      <c r="G6666" s="38" t="n"/>
      <c r="H6666" s="38" t="n"/>
      <c r="I6666" s="38" t="n"/>
      <c r="J6666" s="38" t="n"/>
      <c r="K6666" s="38" t="n"/>
      <c r="L6666" s="38" t="n"/>
      <c r="N6666" s="36">
        <f>IF($B6666="","",IF($C6666="SUPERSTORE","Superstore","DH"))</f>
        <v/>
      </c>
      <c r="O6666" s="36">
        <f>IF($B6666="","",IFERROR(VLOOKUP($B6666,Mapping!$A:$C,2,0),"Not Mapped"))</f>
        <v/>
      </c>
      <c r="P6666" s="36">
        <f>IF($B6666="","",IFERROR(VLOOKUP($B6666,Mapping!$A:$C,3,0),"Not Mapped"))</f>
        <v/>
      </c>
      <c r="Q6666" s="36">
        <f>IF($B6666="","",IFERROR(VLOOKUP($O6666,Leaders!$A:$B,2,0),"Not Mapped"))</f>
        <v/>
      </c>
      <c r="R6666" s="36">
        <f>IF($B6666="","",IF(COUNTIF(Exclusions!$A:$A,$B6666)&gt;0,"Yes","No"))</f>
        <v/>
      </c>
      <c r="S6666" s="38">
        <f>IF($B6666="","",MIN(1,DAY($A6666)/IF($N6666="Superstore",Settings!$B$5,Settings!$B$4)))</f>
        <v/>
      </c>
      <c r="T6666" s="38">
        <f>IF(OR($B6666="",$G6666="",$S6666=0),"",$G6666/$S6666)</f>
        <v/>
      </c>
      <c r="U6666" s="36">
        <f>IF($T6666="","",IF($T6666&lt;Settings!$B$8,"Critical",IF($T6666&lt;Settings!$B$9,"Semi Critical","Non Critical")))</f>
        <v/>
      </c>
      <c r="V6666" s="28" t="n"/>
      <c r="Z6666">
        <f>IF($B6666="","",IFERROR(VLOOKUP($B6666,'Plan HC for CCA'!$A:$B,2,0),""))</f>
        <v/>
      </c>
      <c r="AA6666">
        <f>IF(OR($B6666="",$Z6666=""),"",IF(N($M6666)&lt;$Z6666,"Delta","No Delta"))</f>
        <v/>
      </c>
      <c r="AB6666">
        <f>IF(OR($B6666="",$Z6666=""),"",MAX(0,$Z6666-N($M6666)))</f>
        <v/>
      </c>
      <c r="AC6666" s="46">
        <f>IF($B6666="","",IFERROR(INDEX('CCA Util %'!$H:$H,MATCH($B6666,'CCA Util %'!$E:$E,0)),""))</f>
        <v/>
      </c>
      <c r="AD6666">
        <f>IF($B6666="","",IFERROR(INDEX('CCA Util %'!$G:$G,MATCH($B6666,'CCA Util %'!$E:$E,0)),""))</f>
        <v/>
      </c>
      <c r="AE6666">
        <f>IF(OR($B6666="",$U6666=""),"",$U6666&amp;" &amp; "&amp;IF(OR($AD6666="",$AD6666=0),"Util NA",$AD6666&amp;" Util"))</f>
        <v/>
      </c>
    </row>
    <row r="6667" ht="15.75" customHeight="1" s="42">
      <c r="A6667" s="41" t="n"/>
      <c r="G6667" s="38" t="n"/>
      <c r="H6667" s="38" t="n"/>
      <c r="I6667" s="38" t="n"/>
      <c r="J6667" s="38" t="n"/>
      <c r="K6667" s="38" t="n"/>
      <c r="L6667" s="38" t="n"/>
      <c r="N6667" s="36">
        <f>IF($B6667="","",IF($C6667="SUPERSTORE","Superstore","DH"))</f>
        <v/>
      </c>
      <c r="O6667" s="36">
        <f>IF($B6667="","",IFERROR(VLOOKUP($B6667,Mapping!$A:$C,2,0),"Not Mapped"))</f>
        <v/>
      </c>
      <c r="P6667" s="36">
        <f>IF($B6667="","",IFERROR(VLOOKUP($B6667,Mapping!$A:$C,3,0),"Not Mapped"))</f>
        <v/>
      </c>
      <c r="Q6667" s="36">
        <f>IF($B6667="","",IFERROR(VLOOKUP($O6667,Leaders!$A:$B,2,0),"Not Mapped"))</f>
        <v/>
      </c>
      <c r="R6667" s="36">
        <f>IF($B6667="","",IF(COUNTIF(Exclusions!$A:$A,$B6667)&gt;0,"Yes","No"))</f>
        <v/>
      </c>
      <c r="S6667" s="38">
        <f>IF($B6667="","",MIN(1,DAY($A6667)/IF($N6667="Superstore",Settings!$B$5,Settings!$B$4)))</f>
        <v/>
      </c>
      <c r="T6667" s="38">
        <f>IF(OR($B6667="",$G6667="",$S6667=0),"",$G6667/$S6667)</f>
        <v/>
      </c>
      <c r="U6667" s="36">
        <f>IF($T6667="","",IF($T6667&lt;Settings!$B$8,"Critical",IF($T6667&lt;Settings!$B$9,"Semi Critical","Non Critical")))</f>
        <v/>
      </c>
      <c r="V6667" s="28" t="n"/>
      <c r="Z6667">
        <f>IF($B6667="","",IFERROR(VLOOKUP($B6667,'Plan HC for CCA'!$A:$B,2,0),""))</f>
        <v/>
      </c>
      <c r="AA6667">
        <f>IF(OR($B6667="",$Z6667=""),"",IF(N($M6667)&lt;$Z6667,"Delta","No Delta"))</f>
        <v/>
      </c>
      <c r="AB6667">
        <f>IF(OR($B6667="",$Z6667=""),"",MAX(0,$Z6667-N($M6667)))</f>
        <v/>
      </c>
      <c r="AC6667" s="46">
        <f>IF($B6667="","",IFERROR(INDEX('CCA Util %'!$H:$H,MATCH($B6667,'CCA Util %'!$E:$E,0)),""))</f>
        <v/>
      </c>
      <c r="AD6667">
        <f>IF($B6667="","",IFERROR(INDEX('CCA Util %'!$G:$G,MATCH($B6667,'CCA Util %'!$E:$E,0)),""))</f>
        <v/>
      </c>
      <c r="AE6667">
        <f>IF(OR($B6667="",$U6667=""),"",$U6667&amp;" &amp; "&amp;IF(OR($AD6667="",$AD6667=0),"Util NA",$AD6667&amp;" Util"))</f>
        <v/>
      </c>
    </row>
    <row r="6668" ht="15.75" customHeight="1" s="42">
      <c r="A6668" s="41" t="n"/>
      <c r="G6668" s="38" t="n"/>
      <c r="H6668" s="38" t="n"/>
      <c r="I6668" s="38" t="n"/>
      <c r="J6668" s="38" t="n"/>
      <c r="K6668" s="38" t="n"/>
      <c r="L6668" s="38" t="n"/>
      <c r="N6668" s="36">
        <f>IF($B6668="","",IF($C6668="SUPERSTORE","Superstore","DH"))</f>
        <v/>
      </c>
      <c r="O6668" s="36">
        <f>IF($B6668="","",IFERROR(VLOOKUP($B6668,Mapping!$A:$C,2,0),"Not Mapped"))</f>
        <v/>
      </c>
      <c r="P6668" s="36">
        <f>IF($B6668="","",IFERROR(VLOOKUP($B6668,Mapping!$A:$C,3,0),"Not Mapped"))</f>
        <v/>
      </c>
      <c r="Q6668" s="36">
        <f>IF($B6668="","",IFERROR(VLOOKUP($O6668,Leaders!$A:$B,2,0),"Not Mapped"))</f>
        <v/>
      </c>
      <c r="R6668" s="36">
        <f>IF($B6668="","",IF(COUNTIF(Exclusions!$A:$A,$B6668)&gt;0,"Yes","No"))</f>
        <v/>
      </c>
      <c r="S6668" s="38">
        <f>IF($B6668="","",MIN(1,DAY($A6668)/IF($N6668="Superstore",Settings!$B$5,Settings!$B$4)))</f>
        <v/>
      </c>
      <c r="T6668" s="38">
        <f>IF(OR($B6668="",$G6668="",$S6668=0),"",$G6668/$S6668)</f>
        <v/>
      </c>
      <c r="U6668" s="36">
        <f>IF($T6668="","",IF($T6668&lt;Settings!$B$8,"Critical",IF($T6668&lt;Settings!$B$9,"Semi Critical","Non Critical")))</f>
        <v/>
      </c>
      <c r="V6668" s="28" t="n"/>
      <c r="Z6668">
        <f>IF($B6668="","",IFERROR(VLOOKUP($B6668,'Plan HC for CCA'!$A:$B,2,0),""))</f>
        <v/>
      </c>
      <c r="AA6668">
        <f>IF(OR($B6668="",$Z6668=""),"",IF(N($M6668)&lt;$Z6668,"Delta","No Delta"))</f>
        <v/>
      </c>
      <c r="AB6668">
        <f>IF(OR($B6668="",$Z6668=""),"",MAX(0,$Z6668-N($M6668)))</f>
        <v/>
      </c>
      <c r="AC6668" s="46">
        <f>IF($B6668="","",IFERROR(INDEX('CCA Util %'!$H:$H,MATCH($B6668,'CCA Util %'!$E:$E,0)),""))</f>
        <v/>
      </c>
      <c r="AD6668">
        <f>IF($B6668="","",IFERROR(INDEX('CCA Util %'!$G:$G,MATCH($B6668,'CCA Util %'!$E:$E,0)),""))</f>
        <v/>
      </c>
      <c r="AE6668">
        <f>IF(OR($B6668="",$U6668=""),"",$U6668&amp;" &amp; "&amp;IF(OR($AD6668="",$AD6668=0),"Util NA",$AD6668&amp;" Util"))</f>
        <v/>
      </c>
    </row>
    <row r="6669" ht="15.75" customHeight="1" s="42">
      <c r="A6669" s="41" t="n"/>
      <c r="G6669" s="38" t="n"/>
      <c r="H6669" s="38" t="n"/>
      <c r="I6669" s="38" t="n"/>
      <c r="J6669" s="38" t="n"/>
      <c r="K6669" s="38" t="n"/>
      <c r="L6669" s="38" t="n"/>
      <c r="N6669" s="36">
        <f>IF($B6669="","",IF($C6669="SUPERSTORE","Superstore","DH"))</f>
        <v/>
      </c>
      <c r="O6669" s="36">
        <f>IF($B6669="","",IFERROR(VLOOKUP($B6669,Mapping!$A:$C,2,0),"Not Mapped"))</f>
        <v/>
      </c>
      <c r="P6669" s="36">
        <f>IF($B6669="","",IFERROR(VLOOKUP($B6669,Mapping!$A:$C,3,0),"Not Mapped"))</f>
        <v/>
      </c>
      <c r="Q6669" s="36">
        <f>IF($B6669="","",IFERROR(VLOOKUP($O6669,Leaders!$A:$B,2,0),"Not Mapped"))</f>
        <v/>
      </c>
      <c r="R6669" s="36">
        <f>IF($B6669="","",IF(COUNTIF(Exclusions!$A:$A,$B6669)&gt;0,"Yes","No"))</f>
        <v/>
      </c>
      <c r="S6669" s="38">
        <f>IF($B6669="","",MIN(1,DAY($A6669)/IF($N6669="Superstore",Settings!$B$5,Settings!$B$4)))</f>
        <v/>
      </c>
      <c r="T6669" s="38">
        <f>IF(OR($B6669="",$G6669="",$S6669=0),"",$G6669/$S6669)</f>
        <v/>
      </c>
      <c r="U6669" s="36">
        <f>IF($T6669="","",IF($T6669&lt;Settings!$B$8,"Critical",IF($T6669&lt;Settings!$B$9,"Semi Critical","Non Critical")))</f>
        <v/>
      </c>
      <c r="V6669" s="28" t="n"/>
      <c r="Z6669">
        <f>IF($B6669="","",IFERROR(VLOOKUP($B6669,'Plan HC for CCA'!$A:$B,2,0),""))</f>
        <v/>
      </c>
      <c r="AA6669">
        <f>IF(OR($B6669="",$Z6669=""),"",IF(N($M6669)&lt;$Z6669,"Delta","No Delta"))</f>
        <v/>
      </c>
      <c r="AB6669">
        <f>IF(OR($B6669="",$Z6669=""),"",MAX(0,$Z6669-N($M6669)))</f>
        <v/>
      </c>
      <c r="AC6669" s="46">
        <f>IF($B6669="","",IFERROR(INDEX('CCA Util %'!$H:$H,MATCH($B6669,'CCA Util %'!$E:$E,0)),""))</f>
        <v/>
      </c>
      <c r="AD6669">
        <f>IF($B6669="","",IFERROR(INDEX('CCA Util %'!$G:$G,MATCH($B6669,'CCA Util %'!$E:$E,0)),""))</f>
        <v/>
      </c>
      <c r="AE6669">
        <f>IF(OR($B6669="",$U6669=""),"",$U6669&amp;" &amp; "&amp;IF(OR($AD6669="",$AD6669=0),"Util NA",$AD6669&amp;" Util"))</f>
        <v/>
      </c>
    </row>
    <row r="6670" ht="15.75" customHeight="1" s="42">
      <c r="A6670" s="41" t="n"/>
      <c r="G6670" s="38" t="n"/>
      <c r="H6670" s="38" t="n"/>
      <c r="I6670" s="38" t="n"/>
      <c r="J6670" s="38" t="n"/>
      <c r="K6670" s="38" t="n"/>
      <c r="L6670" s="38" t="n"/>
      <c r="N6670" s="36">
        <f>IF($B6670="","",IF($C6670="SUPERSTORE","Superstore","DH"))</f>
        <v/>
      </c>
      <c r="O6670" s="36">
        <f>IF($B6670="","",IFERROR(VLOOKUP($B6670,Mapping!$A:$C,2,0),"Not Mapped"))</f>
        <v/>
      </c>
      <c r="P6670" s="36">
        <f>IF($B6670="","",IFERROR(VLOOKUP($B6670,Mapping!$A:$C,3,0),"Not Mapped"))</f>
        <v/>
      </c>
      <c r="Q6670" s="36">
        <f>IF($B6670="","",IFERROR(VLOOKUP($O6670,Leaders!$A:$B,2,0),"Not Mapped"))</f>
        <v/>
      </c>
      <c r="R6670" s="36">
        <f>IF($B6670="","",IF(COUNTIF(Exclusions!$A:$A,$B6670)&gt;0,"Yes","No"))</f>
        <v/>
      </c>
      <c r="S6670" s="38">
        <f>IF($B6670="","",MIN(1,DAY($A6670)/IF($N6670="Superstore",Settings!$B$5,Settings!$B$4)))</f>
        <v/>
      </c>
      <c r="T6670" s="38">
        <f>IF(OR($B6670="",$G6670="",$S6670=0),"",$G6670/$S6670)</f>
        <v/>
      </c>
      <c r="U6670" s="36">
        <f>IF($T6670="","",IF($T6670&lt;Settings!$B$8,"Critical",IF($T6670&lt;Settings!$B$9,"Semi Critical","Non Critical")))</f>
        <v/>
      </c>
      <c r="V6670" s="28" t="n"/>
      <c r="Z6670">
        <f>IF($B6670="","",IFERROR(VLOOKUP($B6670,'Plan HC for CCA'!$A:$B,2,0),""))</f>
        <v/>
      </c>
      <c r="AA6670">
        <f>IF(OR($B6670="",$Z6670=""),"",IF(N($M6670)&lt;$Z6670,"Delta","No Delta"))</f>
        <v/>
      </c>
      <c r="AB6670">
        <f>IF(OR($B6670="",$Z6670=""),"",MAX(0,$Z6670-N($M6670)))</f>
        <v/>
      </c>
      <c r="AC6670" s="46">
        <f>IF($B6670="","",IFERROR(INDEX('CCA Util %'!$H:$H,MATCH($B6670,'CCA Util %'!$E:$E,0)),""))</f>
        <v/>
      </c>
      <c r="AD6670">
        <f>IF($B6670="","",IFERROR(INDEX('CCA Util %'!$G:$G,MATCH($B6670,'CCA Util %'!$E:$E,0)),""))</f>
        <v/>
      </c>
      <c r="AE6670">
        <f>IF(OR($B6670="",$U6670=""),"",$U6670&amp;" &amp; "&amp;IF(OR($AD6670="",$AD6670=0),"Util NA",$AD6670&amp;" Util"))</f>
        <v/>
      </c>
    </row>
    <row r="6671" ht="15.75" customHeight="1" s="42">
      <c r="A6671" s="41" t="n"/>
      <c r="G6671" s="38" t="n"/>
      <c r="H6671" s="38" t="n"/>
      <c r="I6671" s="38" t="n"/>
      <c r="J6671" s="38" t="n"/>
      <c r="K6671" s="38" t="n"/>
      <c r="L6671" s="38" t="n"/>
      <c r="N6671" s="36">
        <f>IF($B6671="","",IF($C6671="SUPERSTORE","Superstore","DH"))</f>
        <v/>
      </c>
      <c r="O6671" s="36">
        <f>IF($B6671="","",IFERROR(VLOOKUP($B6671,Mapping!$A:$C,2,0),"Not Mapped"))</f>
        <v/>
      </c>
      <c r="P6671" s="36">
        <f>IF($B6671="","",IFERROR(VLOOKUP($B6671,Mapping!$A:$C,3,0),"Not Mapped"))</f>
        <v/>
      </c>
      <c r="Q6671" s="36">
        <f>IF($B6671="","",IFERROR(VLOOKUP($O6671,Leaders!$A:$B,2,0),"Not Mapped"))</f>
        <v/>
      </c>
      <c r="R6671" s="36">
        <f>IF($B6671="","",IF(COUNTIF(Exclusions!$A:$A,$B6671)&gt;0,"Yes","No"))</f>
        <v/>
      </c>
      <c r="S6671" s="38">
        <f>IF($B6671="","",MIN(1,DAY($A6671)/IF($N6671="Superstore",Settings!$B$5,Settings!$B$4)))</f>
        <v/>
      </c>
      <c r="T6671" s="38">
        <f>IF(OR($B6671="",$G6671="",$S6671=0),"",$G6671/$S6671)</f>
        <v/>
      </c>
      <c r="U6671" s="36">
        <f>IF($T6671="","",IF($T6671&lt;Settings!$B$8,"Critical",IF($T6671&lt;Settings!$B$9,"Semi Critical","Non Critical")))</f>
        <v/>
      </c>
      <c r="V6671" s="28" t="n"/>
      <c r="Z6671">
        <f>IF($B6671="","",IFERROR(VLOOKUP($B6671,'Plan HC for CCA'!$A:$B,2,0),""))</f>
        <v/>
      </c>
      <c r="AA6671">
        <f>IF(OR($B6671="",$Z6671=""),"",IF(N($M6671)&lt;$Z6671,"Delta","No Delta"))</f>
        <v/>
      </c>
      <c r="AB6671">
        <f>IF(OR($B6671="",$Z6671=""),"",MAX(0,$Z6671-N($M6671)))</f>
        <v/>
      </c>
      <c r="AC6671" s="46">
        <f>IF($B6671="","",IFERROR(INDEX('CCA Util %'!$H:$H,MATCH($B6671,'CCA Util %'!$E:$E,0)),""))</f>
        <v/>
      </c>
      <c r="AD6671">
        <f>IF($B6671="","",IFERROR(INDEX('CCA Util %'!$G:$G,MATCH($B6671,'CCA Util %'!$E:$E,0)),""))</f>
        <v/>
      </c>
      <c r="AE6671">
        <f>IF(OR($B6671="",$U6671=""),"",$U6671&amp;" &amp; "&amp;IF(OR($AD6671="",$AD6671=0),"Util NA",$AD6671&amp;" Util"))</f>
        <v/>
      </c>
    </row>
    <row r="6672" ht="15.75" customHeight="1" s="42">
      <c r="A6672" s="41" t="n"/>
      <c r="G6672" s="38" t="n"/>
      <c r="H6672" s="38" t="n"/>
      <c r="I6672" s="38" t="n"/>
      <c r="J6672" s="38" t="n"/>
      <c r="K6672" s="38" t="n"/>
      <c r="L6672" s="38" t="n"/>
      <c r="N6672" s="36">
        <f>IF($B6672="","",IF($C6672="SUPERSTORE","Superstore","DH"))</f>
        <v/>
      </c>
      <c r="O6672" s="36">
        <f>IF($B6672="","",IFERROR(VLOOKUP($B6672,Mapping!$A:$C,2,0),"Not Mapped"))</f>
        <v/>
      </c>
      <c r="P6672" s="36">
        <f>IF($B6672="","",IFERROR(VLOOKUP($B6672,Mapping!$A:$C,3,0),"Not Mapped"))</f>
        <v/>
      </c>
      <c r="Q6672" s="36">
        <f>IF($B6672="","",IFERROR(VLOOKUP($O6672,Leaders!$A:$B,2,0),"Not Mapped"))</f>
        <v/>
      </c>
      <c r="R6672" s="36">
        <f>IF($B6672="","",IF(COUNTIF(Exclusions!$A:$A,$B6672)&gt;0,"Yes","No"))</f>
        <v/>
      </c>
      <c r="S6672" s="38">
        <f>IF($B6672="","",MIN(1,DAY($A6672)/IF($N6672="Superstore",Settings!$B$5,Settings!$B$4)))</f>
        <v/>
      </c>
      <c r="T6672" s="38">
        <f>IF(OR($B6672="",$G6672="",$S6672=0),"",$G6672/$S6672)</f>
        <v/>
      </c>
      <c r="U6672" s="36">
        <f>IF($T6672="","",IF($T6672&lt;Settings!$B$8,"Critical",IF($T6672&lt;Settings!$B$9,"Semi Critical","Non Critical")))</f>
        <v/>
      </c>
      <c r="V6672" s="28" t="n"/>
      <c r="Z6672">
        <f>IF($B6672="","",IFERROR(VLOOKUP($B6672,'Plan HC for CCA'!$A:$B,2,0),""))</f>
        <v/>
      </c>
      <c r="AA6672">
        <f>IF(OR($B6672="",$Z6672=""),"",IF(N($M6672)&lt;$Z6672,"Delta","No Delta"))</f>
        <v/>
      </c>
      <c r="AB6672">
        <f>IF(OR($B6672="",$Z6672=""),"",MAX(0,$Z6672-N($M6672)))</f>
        <v/>
      </c>
      <c r="AC6672" s="46">
        <f>IF($B6672="","",IFERROR(INDEX('CCA Util %'!$H:$H,MATCH($B6672,'CCA Util %'!$E:$E,0)),""))</f>
        <v/>
      </c>
      <c r="AD6672">
        <f>IF($B6672="","",IFERROR(INDEX('CCA Util %'!$G:$G,MATCH($B6672,'CCA Util %'!$E:$E,0)),""))</f>
        <v/>
      </c>
      <c r="AE6672">
        <f>IF(OR($B6672="",$U6672=""),"",$U6672&amp;" &amp; "&amp;IF(OR($AD6672="",$AD6672=0),"Util NA",$AD6672&amp;" Util"))</f>
        <v/>
      </c>
    </row>
    <row r="6673" ht="15.75" customHeight="1" s="42">
      <c r="A6673" s="41" t="n"/>
      <c r="G6673" s="38" t="n"/>
      <c r="H6673" s="38" t="n"/>
      <c r="I6673" s="38" t="n"/>
      <c r="J6673" s="38" t="n"/>
      <c r="K6673" s="38" t="n"/>
      <c r="L6673" s="38" t="n"/>
      <c r="N6673" s="36">
        <f>IF($B6673="","",IF($C6673="SUPERSTORE","Superstore","DH"))</f>
        <v/>
      </c>
      <c r="O6673" s="36">
        <f>IF($B6673="","",IFERROR(VLOOKUP($B6673,Mapping!$A:$C,2,0),"Not Mapped"))</f>
        <v/>
      </c>
      <c r="P6673" s="36">
        <f>IF($B6673="","",IFERROR(VLOOKUP($B6673,Mapping!$A:$C,3,0),"Not Mapped"))</f>
        <v/>
      </c>
      <c r="Q6673" s="36">
        <f>IF($B6673="","",IFERROR(VLOOKUP($O6673,Leaders!$A:$B,2,0),"Not Mapped"))</f>
        <v/>
      </c>
      <c r="R6673" s="36">
        <f>IF($B6673="","",IF(COUNTIF(Exclusions!$A:$A,$B6673)&gt;0,"Yes","No"))</f>
        <v/>
      </c>
      <c r="S6673" s="38">
        <f>IF($B6673="","",MIN(1,DAY($A6673)/IF($N6673="Superstore",Settings!$B$5,Settings!$B$4)))</f>
        <v/>
      </c>
      <c r="T6673" s="38">
        <f>IF(OR($B6673="",$G6673="",$S6673=0),"",$G6673/$S6673)</f>
        <v/>
      </c>
      <c r="U6673" s="36">
        <f>IF($T6673="","",IF($T6673&lt;Settings!$B$8,"Critical",IF($T6673&lt;Settings!$B$9,"Semi Critical","Non Critical")))</f>
        <v/>
      </c>
      <c r="V6673" s="28" t="n"/>
      <c r="Z6673">
        <f>IF($B6673="","",IFERROR(VLOOKUP($B6673,'Plan HC for CCA'!$A:$B,2,0),""))</f>
        <v/>
      </c>
      <c r="AA6673">
        <f>IF(OR($B6673="",$Z6673=""),"",IF(N($M6673)&lt;$Z6673,"Delta","No Delta"))</f>
        <v/>
      </c>
      <c r="AB6673">
        <f>IF(OR($B6673="",$Z6673=""),"",MAX(0,$Z6673-N($M6673)))</f>
        <v/>
      </c>
      <c r="AC6673" s="46">
        <f>IF($B6673="","",IFERROR(INDEX('CCA Util %'!$H:$H,MATCH($B6673,'CCA Util %'!$E:$E,0)),""))</f>
        <v/>
      </c>
      <c r="AD6673">
        <f>IF($B6673="","",IFERROR(INDEX('CCA Util %'!$G:$G,MATCH($B6673,'CCA Util %'!$E:$E,0)),""))</f>
        <v/>
      </c>
      <c r="AE6673">
        <f>IF(OR($B6673="",$U6673=""),"",$U6673&amp;" &amp; "&amp;IF(OR($AD6673="",$AD6673=0),"Util NA",$AD6673&amp;" Util"))</f>
        <v/>
      </c>
    </row>
    <row r="6674" ht="15.75" customHeight="1" s="42">
      <c r="A6674" s="41" t="n"/>
      <c r="G6674" s="38" t="n"/>
      <c r="H6674" s="38" t="n"/>
      <c r="I6674" s="38" t="n"/>
      <c r="J6674" s="38" t="n"/>
      <c r="K6674" s="38" t="n"/>
      <c r="L6674" s="38" t="n"/>
      <c r="N6674" s="36">
        <f>IF($B6674="","",IF($C6674="SUPERSTORE","Superstore","DH"))</f>
        <v/>
      </c>
      <c r="O6674" s="36">
        <f>IF($B6674="","",IFERROR(VLOOKUP($B6674,Mapping!$A:$C,2,0),"Not Mapped"))</f>
        <v/>
      </c>
      <c r="P6674" s="36">
        <f>IF($B6674="","",IFERROR(VLOOKUP($B6674,Mapping!$A:$C,3,0),"Not Mapped"))</f>
        <v/>
      </c>
      <c r="Q6674" s="36">
        <f>IF($B6674="","",IFERROR(VLOOKUP($O6674,Leaders!$A:$B,2,0),"Not Mapped"))</f>
        <v/>
      </c>
      <c r="R6674" s="36">
        <f>IF($B6674="","",IF(COUNTIF(Exclusions!$A:$A,$B6674)&gt;0,"Yes","No"))</f>
        <v/>
      </c>
      <c r="S6674" s="38">
        <f>IF($B6674="","",MIN(1,DAY($A6674)/IF($N6674="Superstore",Settings!$B$5,Settings!$B$4)))</f>
        <v/>
      </c>
      <c r="T6674" s="38">
        <f>IF(OR($B6674="",$G6674="",$S6674=0),"",$G6674/$S6674)</f>
        <v/>
      </c>
      <c r="U6674" s="36">
        <f>IF($T6674="","",IF($T6674&lt;Settings!$B$8,"Critical",IF($T6674&lt;Settings!$B$9,"Semi Critical","Non Critical")))</f>
        <v/>
      </c>
      <c r="V6674" s="28" t="n"/>
      <c r="Z6674">
        <f>IF($B6674="","",IFERROR(VLOOKUP($B6674,'Plan HC for CCA'!$A:$B,2,0),""))</f>
        <v/>
      </c>
      <c r="AA6674">
        <f>IF(OR($B6674="",$Z6674=""),"",IF(N($M6674)&lt;$Z6674,"Delta","No Delta"))</f>
        <v/>
      </c>
      <c r="AB6674">
        <f>IF(OR($B6674="",$Z6674=""),"",MAX(0,$Z6674-N($M6674)))</f>
        <v/>
      </c>
      <c r="AC6674" s="46">
        <f>IF($B6674="","",IFERROR(INDEX('CCA Util %'!$H:$H,MATCH($B6674,'CCA Util %'!$E:$E,0)),""))</f>
        <v/>
      </c>
      <c r="AD6674">
        <f>IF($B6674="","",IFERROR(INDEX('CCA Util %'!$G:$G,MATCH($B6674,'CCA Util %'!$E:$E,0)),""))</f>
        <v/>
      </c>
      <c r="AE6674">
        <f>IF(OR($B6674="",$U6674=""),"",$U6674&amp;" &amp; "&amp;IF(OR($AD6674="",$AD6674=0),"Util NA",$AD6674&amp;" Util"))</f>
        <v/>
      </c>
    </row>
    <row r="6675" ht="15.75" customHeight="1" s="42">
      <c r="A6675" s="41" t="n"/>
      <c r="G6675" s="38" t="n"/>
      <c r="H6675" s="38" t="n"/>
      <c r="I6675" s="38" t="n"/>
      <c r="J6675" s="38" t="n"/>
      <c r="K6675" s="38" t="n"/>
      <c r="L6675" s="38" t="n"/>
      <c r="N6675" s="36">
        <f>IF($B6675="","",IF($C6675="SUPERSTORE","Superstore","DH"))</f>
        <v/>
      </c>
      <c r="O6675" s="36">
        <f>IF($B6675="","",IFERROR(VLOOKUP($B6675,Mapping!$A:$C,2,0),"Not Mapped"))</f>
        <v/>
      </c>
      <c r="P6675" s="36">
        <f>IF($B6675="","",IFERROR(VLOOKUP($B6675,Mapping!$A:$C,3,0),"Not Mapped"))</f>
        <v/>
      </c>
      <c r="Q6675" s="36">
        <f>IF($B6675="","",IFERROR(VLOOKUP($O6675,Leaders!$A:$B,2,0),"Not Mapped"))</f>
        <v/>
      </c>
      <c r="R6675" s="36">
        <f>IF($B6675="","",IF(COUNTIF(Exclusions!$A:$A,$B6675)&gt;0,"Yes","No"))</f>
        <v/>
      </c>
      <c r="S6675" s="38">
        <f>IF($B6675="","",MIN(1,DAY($A6675)/IF($N6675="Superstore",Settings!$B$5,Settings!$B$4)))</f>
        <v/>
      </c>
      <c r="T6675" s="38">
        <f>IF(OR($B6675="",$G6675="",$S6675=0),"",$G6675/$S6675)</f>
        <v/>
      </c>
      <c r="U6675" s="36">
        <f>IF($T6675="","",IF($T6675&lt;Settings!$B$8,"Critical",IF($T6675&lt;Settings!$B$9,"Semi Critical","Non Critical")))</f>
        <v/>
      </c>
      <c r="V6675" s="28" t="n"/>
      <c r="Z6675">
        <f>IF($B6675="","",IFERROR(VLOOKUP($B6675,'Plan HC for CCA'!$A:$B,2,0),""))</f>
        <v/>
      </c>
      <c r="AA6675">
        <f>IF(OR($B6675="",$Z6675=""),"",IF(N($M6675)&lt;$Z6675,"Delta","No Delta"))</f>
        <v/>
      </c>
      <c r="AB6675">
        <f>IF(OR($B6675="",$Z6675=""),"",MAX(0,$Z6675-N($M6675)))</f>
        <v/>
      </c>
      <c r="AC6675" s="46">
        <f>IF($B6675="","",IFERROR(INDEX('CCA Util %'!$H:$H,MATCH($B6675,'CCA Util %'!$E:$E,0)),""))</f>
        <v/>
      </c>
      <c r="AD6675">
        <f>IF($B6675="","",IFERROR(INDEX('CCA Util %'!$G:$G,MATCH($B6675,'CCA Util %'!$E:$E,0)),""))</f>
        <v/>
      </c>
      <c r="AE6675">
        <f>IF(OR($B6675="",$U6675=""),"",$U6675&amp;" &amp; "&amp;IF(OR($AD6675="",$AD6675=0),"Util NA",$AD6675&amp;" Util"))</f>
        <v/>
      </c>
    </row>
    <row r="6676" ht="15.75" customHeight="1" s="42">
      <c r="A6676" s="41" t="n"/>
      <c r="G6676" s="38" t="n"/>
      <c r="H6676" s="38" t="n"/>
      <c r="I6676" s="38" t="n"/>
      <c r="J6676" s="38" t="n"/>
      <c r="K6676" s="38" t="n"/>
      <c r="L6676" s="38" t="n"/>
      <c r="N6676" s="36">
        <f>IF($B6676="","",IF($C6676="SUPERSTORE","Superstore","DH"))</f>
        <v/>
      </c>
      <c r="O6676" s="36">
        <f>IF($B6676="","",IFERROR(VLOOKUP($B6676,Mapping!$A:$C,2,0),"Not Mapped"))</f>
        <v/>
      </c>
      <c r="P6676" s="36">
        <f>IF($B6676="","",IFERROR(VLOOKUP($B6676,Mapping!$A:$C,3,0),"Not Mapped"))</f>
        <v/>
      </c>
      <c r="Q6676" s="36">
        <f>IF($B6676="","",IFERROR(VLOOKUP($O6676,Leaders!$A:$B,2,0),"Not Mapped"))</f>
        <v/>
      </c>
      <c r="R6676" s="36">
        <f>IF($B6676="","",IF(COUNTIF(Exclusions!$A:$A,$B6676)&gt;0,"Yes","No"))</f>
        <v/>
      </c>
      <c r="S6676" s="38">
        <f>IF($B6676="","",MIN(1,DAY($A6676)/IF($N6676="Superstore",Settings!$B$5,Settings!$B$4)))</f>
        <v/>
      </c>
      <c r="T6676" s="38">
        <f>IF(OR($B6676="",$G6676="",$S6676=0),"",$G6676/$S6676)</f>
        <v/>
      </c>
      <c r="U6676" s="36">
        <f>IF($T6676="","",IF($T6676&lt;Settings!$B$8,"Critical",IF($T6676&lt;Settings!$B$9,"Semi Critical","Non Critical")))</f>
        <v/>
      </c>
      <c r="V6676" s="28" t="n"/>
      <c r="Z6676">
        <f>IF($B6676="","",IFERROR(VLOOKUP($B6676,'Plan HC for CCA'!$A:$B,2,0),""))</f>
        <v/>
      </c>
      <c r="AA6676">
        <f>IF(OR($B6676="",$Z6676=""),"",IF(N($M6676)&lt;$Z6676,"Delta","No Delta"))</f>
        <v/>
      </c>
      <c r="AB6676">
        <f>IF(OR($B6676="",$Z6676=""),"",MAX(0,$Z6676-N($M6676)))</f>
        <v/>
      </c>
      <c r="AC6676" s="46">
        <f>IF($B6676="","",IFERROR(INDEX('CCA Util %'!$H:$H,MATCH($B6676,'CCA Util %'!$E:$E,0)),""))</f>
        <v/>
      </c>
      <c r="AD6676">
        <f>IF($B6676="","",IFERROR(INDEX('CCA Util %'!$G:$G,MATCH($B6676,'CCA Util %'!$E:$E,0)),""))</f>
        <v/>
      </c>
      <c r="AE6676">
        <f>IF(OR($B6676="",$U6676=""),"",$U6676&amp;" &amp; "&amp;IF(OR($AD6676="",$AD6676=0),"Util NA",$AD6676&amp;" Util"))</f>
        <v/>
      </c>
    </row>
    <row r="6677" ht="15.75" customHeight="1" s="42">
      <c r="A6677" s="41" t="n"/>
      <c r="G6677" s="38" t="n"/>
      <c r="H6677" s="38" t="n"/>
      <c r="I6677" s="38" t="n"/>
      <c r="J6677" s="38" t="n"/>
      <c r="K6677" s="38" t="n"/>
      <c r="L6677" s="38" t="n"/>
      <c r="N6677" s="36">
        <f>IF($B6677="","",IF($C6677="SUPERSTORE","Superstore","DH"))</f>
        <v/>
      </c>
      <c r="O6677" s="36">
        <f>IF($B6677="","",IFERROR(VLOOKUP($B6677,Mapping!$A:$C,2,0),"Not Mapped"))</f>
        <v/>
      </c>
      <c r="P6677" s="36">
        <f>IF($B6677="","",IFERROR(VLOOKUP($B6677,Mapping!$A:$C,3,0),"Not Mapped"))</f>
        <v/>
      </c>
      <c r="Q6677" s="36">
        <f>IF($B6677="","",IFERROR(VLOOKUP($O6677,Leaders!$A:$B,2,0),"Not Mapped"))</f>
        <v/>
      </c>
      <c r="R6677" s="36">
        <f>IF($B6677="","",IF(COUNTIF(Exclusions!$A:$A,$B6677)&gt;0,"Yes","No"))</f>
        <v/>
      </c>
      <c r="S6677" s="38">
        <f>IF($B6677="","",MIN(1,DAY($A6677)/IF($N6677="Superstore",Settings!$B$5,Settings!$B$4)))</f>
        <v/>
      </c>
      <c r="T6677" s="38">
        <f>IF(OR($B6677="",$G6677="",$S6677=0),"",$G6677/$S6677)</f>
        <v/>
      </c>
      <c r="U6677" s="36">
        <f>IF($T6677="","",IF($T6677&lt;Settings!$B$8,"Critical",IF($T6677&lt;Settings!$B$9,"Semi Critical","Non Critical")))</f>
        <v/>
      </c>
      <c r="V6677" s="28" t="n"/>
      <c r="Z6677">
        <f>IF($B6677="","",IFERROR(VLOOKUP($B6677,'Plan HC for CCA'!$A:$B,2,0),""))</f>
        <v/>
      </c>
      <c r="AA6677">
        <f>IF(OR($B6677="",$Z6677=""),"",IF(N($M6677)&lt;$Z6677,"Delta","No Delta"))</f>
        <v/>
      </c>
      <c r="AB6677">
        <f>IF(OR($B6677="",$Z6677=""),"",MAX(0,$Z6677-N($M6677)))</f>
        <v/>
      </c>
      <c r="AC6677" s="46">
        <f>IF($B6677="","",IFERROR(INDEX('CCA Util %'!$H:$H,MATCH($B6677,'CCA Util %'!$E:$E,0)),""))</f>
        <v/>
      </c>
      <c r="AD6677">
        <f>IF($B6677="","",IFERROR(INDEX('CCA Util %'!$G:$G,MATCH($B6677,'CCA Util %'!$E:$E,0)),""))</f>
        <v/>
      </c>
      <c r="AE6677">
        <f>IF(OR($B6677="",$U6677=""),"",$U6677&amp;" &amp; "&amp;IF(OR($AD6677="",$AD6677=0),"Util NA",$AD6677&amp;" Util"))</f>
        <v/>
      </c>
    </row>
    <row r="6678" ht="15.75" customHeight="1" s="42">
      <c r="A6678" s="41" t="n"/>
      <c r="G6678" s="38" t="n"/>
      <c r="H6678" s="38" t="n"/>
      <c r="I6678" s="38" t="n"/>
      <c r="J6678" s="38" t="n"/>
      <c r="K6678" s="38" t="n"/>
      <c r="L6678" s="38" t="n"/>
      <c r="N6678" s="36">
        <f>IF($B6678="","",IF($C6678="SUPERSTORE","Superstore","DH"))</f>
        <v/>
      </c>
      <c r="O6678" s="36">
        <f>IF($B6678="","",IFERROR(VLOOKUP($B6678,Mapping!$A:$C,2,0),"Not Mapped"))</f>
        <v/>
      </c>
      <c r="P6678" s="36">
        <f>IF($B6678="","",IFERROR(VLOOKUP($B6678,Mapping!$A:$C,3,0),"Not Mapped"))</f>
        <v/>
      </c>
      <c r="Q6678" s="36">
        <f>IF($B6678="","",IFERROR(VLOOKUP($O6678,Leaders!$A:$B,2,0),"Not Mapped"))</f>
        <v/>
      </c>
      <c r="R6678" s="36">
        <f>IF($B6678="","",IF(COUNTIF(Exclusions!$A:$A,$B6678)&gt;0,"Yes","No"))</f>
        <v/>
      </c>
      <c r="S6678" s="38">
        <f>IF($B6678="","",MIN(1,DAY($A6678)/IF($N6678="Superstore",Settings!$B$5,Settings!$B$4)))</f>
        <v/>
      </c>
      <c r="T6678" s="38">
        <f>IF(OR($B6678="",$G6678="",$S6678=0),"",$G6678/$S6678)</f>
        <v/>
      </c>
      <c r="U6678" s="36">
        <f>IF($T6678="","",IF($T6678&lt;Settings!$B$8,"Critical",IF($T6678&lt;Settings!$B$9,"Semi Critical","Non Critical")))</f>
        <v/>
      </c>
      <c r="V6678" s="28" t="n"/>
      <c r="Z6678">
        <f>IF($B6678="","",IFERROR(VLOOKUP($B6678,'Plan HC for CCA'!$A:$B,2,0),""))</f>
        <v/>
      </c>
      <c r="AA6678">
        <f>IF(OR($B6678="",$Z6678=""),"",IF(N($M6678)&lt;$Z6678,"Delta","No Delta"))</f>
        <v/>
      </c>
      <c r="AB6678">
        <f>IF(OR($B6678="",$Z6678=""),"",MAX(0,$Z6678-N($M6678)))</f>
        <v/>
      </c>
      <c r="AC6678" s="46">
        <f>IF($B6678="","",IFERROR(INDEX('CCA Util %'!$H:$H,MATCH($B6678,'CCA Util %'!$E:$E,0)),""))</f>
        <v/>
      </c>
      <c r="AD6678">
        <f>IF($B6678="","",IFERROR(INDEX('CCA Util %'!$G:$G,MATCH($B6678,'CCA Util %'!$E:$E,0)),""))</f>
        <v/>
      </c>
      <c r="AE6678">
        <f>IF(OR($B6678="",$U6678=""),"",$U6678&amp;" &amp; "&amp;IF(OR($AD6678="",$AD6678=0),"Util NA",$AD6678&amp;" Util"))</f>
        <v/>
      </c>
    </row>
    <row r="6679" ht="15.75" customHeight="1" s="42">
      <c r="A6679" s="41" t="n"/>
      <c r="G6679" s="38" t="n"/>
      <c r="H6679" s="38" t="n"/>
      <c r="I6679" s="38" t="n"/>
      <c r="J6679" s="38" t="n"/>
      <c r="K6679" s="38" t="n"/>
      <c r="L6679" s="38" t="n"/>
      <c r="N6679" s="36">
        <f>IF($B6679="","",IF($C6679="SUPERSTORE","Superstore","DH"))</f>
        <v/>
      </c>
      <c r="O6679" s="36">
        <f>IF($B6679="","",IFERROR(VLOOKUP($B6679,Mapping!$A:$C,2,0),"Not Mapped"))</f>
        <v/>
      </c>
      <c r="P6679" s="36">
        <f>IF($B6679="","",IFERROR(VLOOKUP($B6679,Mapping!$A:$C,3,0),"Not Mapped"))</f>
        <v/>
      </c>
      <c r="Q6679" s="36">
        <f>IF($B6679="","",IFERROR(VLOOKUP($O6679,Leaders!$A:$B,2,0),"Not Mapped"))</f>
        <v/>
      </c>
      <c r="R6679" s="36">
        <f>IF($B6679="","",IF(COUNTIF(Exclusions!$A:$A,$B6679)&gt;0,"Yes","No"))</f>
        <v/>
      </c>
      <c r="S6679" s="38">
        <f>IF($B6679="","",MIN(1,DAY($A6679)/IF($N6679="Superstore",Settings!$B$5,Settings!$B$4)))</f>
        <v/>
      </c>
      <c r="T6679" s="38">
        <f>IF(OR($B6679="",$G6679="",$S6679=0),"",$G6679/$S6679)</f>
        <v/>
      </c>
      <c r="U6679" s="36">
        <f>IF($T6679="","",IF($T6679&lt;Settings!$B$8,"Critical",IF($T6679&lt;Settings!$B$9,"Semi Critical","Non Critical")))</f>
        <v/>
      </c>
      <c r="V6679" s="28" t="n"/>
      <c r="Z6679">
        <f>IF($B6679="","",IFERROR(VLOOKUP($B6679,'Plan HC for CCA'!$A:$B,2,0),""))</f>
        <v/>
      </c>
      <c r="AA6679">
        <f>IF(OR($B6679="",$Z6679=""),"",IF(N($M6679)&lt;$Z6679,"Delta","No Delta"))</f>
        <v/>
      </c>
      <c r="AB6679">
        <f>IF(OR($B6679="",$Z6679=""),"",MAX(0,$Z6679-N($M6679)))</f>
        <v/>
      </c>
      <c r="AC6679" s="46">
        <f>IF($B6679="","",IFERROR(INDEX('CCA Util %'!$H:$H,MATCH($B6679,'CCA Util %'!$E:$E,0)),""))</f>
        <v/>
      </c>
      <c r="AD6679">
        <f>IF($B6679="","",IFERROR(INDEX('CCA Util %'!$G:$G,MATCH($B6679,'CCA Util %'!$E:$E,0)),""))</f>
        <v/>
      </c>
      <c r="AE6679">
        <f>IF(OR($B6679="",$U6679=""),"",$U6679&amp;" &amp; "&amp;IF(OR($AD6679="",$AD6679=0),"Util NA",$AD6679&amp;" Util"))</f>
        <v/>
      </c>
    </row>
    <row r="6680" ht="15.75" customHeight="1" s="42">
      <c r="A6680" s="41" t="n"/>
      <c r="G6680" s="38" t="n"/>
      <c r="H6680" s="38" t="n"/>
      <c r="I6680" s="38" t="n"/>
      <c r="J6680" s="38" t="n"/>
      <c r="K6680" s="38" t="n"/>
      <c r="L6680" s="38" t="n"/>
      <c r="N6680" s="36">
        <f>IF($B6680="","",IF($C6680="SUPERSTORE","Superstore","DH"))</f>
        <v/>
      </c>
      <c r="O6680" s="36">
        <f>IF($B6680="","",IFERROR(VLOOKUP($B6680,Mapping!$A:$C,2,0),"Not Mapped"))</f>
        <v/>
      </c>
      <c r="P6680" s="36">
        <f>IF($B6680="","",IFERROR(VLOOKUP($B6680,Mapping!$A:$C,3,0),"Not Mapped"))</f>
        <v/>
      </c>
      <c r="Q6680" s="36">
        <f>IF($B6680="","",IFERROR(VLOOKUP($O6680,Leaders!$A:$B,2,0),"Not Mapped"))</f>
        <v/>
      </c>
      <c r="R6680" s="36">
        <f>IF($B6680="","",IF(COUNTIF(Exclusions!$A:$A,$B6680)&gt;0,"Yes","No"))</f>
        <v/>
      </c>
      <c r="S6680" s="38">
        <f>IF($B6680="","",MIN(1,DAY($A6680)/IF($N6680="Superstore",Settings!$B$5,Settings!$B$4)))</f>
        <v/>
      </c>
      <c r="T6680" s="38">
        <f>IF(OR($B6680="",$G6680="",$S6680=0),"",$G6680/$S6680)</f>
        <v/>
      </c>
      <c r="U6680" s="36">
        <f>IF($T6680="","",IF($T6680&lt;Settings!$B$8,"Critical",IF($T6680&lt;Settings!$B$9,"Semi Critical","Non Critical")))</f>
        <v/>
      </c>
      <c r="V6680" s="28" t="n"/>
      <c r="Z6680">
        <f>IF($B6680="","",IFERROR(VLOOKUP($B6680,'Plan HC for CCA'!$A:$B,2,0),""))</f>
        <v/>
      </c>
      <c r="AA6680">
        <f>IF(OR($B6680="",$Z6680=""),"",IF(N($M6680)&lt;$Z6680,"Delta","No Delta"))</f>
        <v/>
      </c>
      <c r="AB6680">
        <f>IF(OR($B6680="",$Z6680=""),"",MAX(0,$Z6680-N($M6680)))</f>
        <v/>
      </c>
      <c r="AC6680" s="46">
        <f>IF($B6680="","",IFERROR(INDEX('CCA Util %'!$H:$H,MATCH($B6680,'CCA Util %'!$E:$E,0)),""))</f>
        <v/>
      </c>
      <c r="AD6680">
        <f>IF($B6680="","",IFERROR(INDEX('CCA Util %'!$G:$G,MATCH($B6680,'CCA Util %'!$E:$E,0)),""))</f>
        <v/>
      </c>
      <c r="AE6680">
        <f>IF(OR($B6680="",$U6680=""),"",$U6680&amp;" &amp; "&amp;IF(OR($AD6680="",$AD6680=0),"Util NA",$AD6680&amp;" Util"))</f>
        <v/>
      </c>
    </row>
    <row r="6681" ht="15.75" customHeight="1" s="42">
      <c r="A6681" s="41" t="n"/>
      <c r="G6681" s="38" t="n"/>
      <c r="H6681" s="38" t="n"/>
      <c r="I6681" s="38" t="n"/>
      <c r="J6681" s="38" t="n"/>
      <c r="K6681" s="38" t="n"/>
      <c r="L6681" s="38" t="n"/>
      <c r="N6681" s="36">
        <f>IF($B6681="","",IF($C6681="SUPERSTORE","Superstore","DH"))</f>
        <v/>
      </c>
      <c r="O6681" s="36">
        <f>IF($B6681="","",IFERROR(VLOOKUP($B6681,Mapping!$A:$C,2,0),"Not Mapped"))</f>
        <v/>
      </c>
      <c r="P6681" s="36">
        <f>IF($B6681="","",IFERROR(VLOOKUP($B6681,Mapping!$A:$C,3,0),"Not Mapped"))</f>
        <v/>
      </c>
      <c r="Q6681" s="36">
        <f>IF($B6681="","",IFERROR(VLOOKUP($O6681,Leaders!$A:$B,2,0),"Not Mapped"))</f>
        <v/>
      </c>
      <c r="R6681" s="36">
        <f>IF($B6681="","",IF(COUNTIF(Exclusions!$A:$A,$B6681)&gt;0,"Yes","No"))</f>
        <v/>
      </c>
      <c r="S6681" s="38">
        <f>IF($B6681="","",MIN(1,DAY($A6681)/IF($N6681="Superstore",Settings!$B$5,Settings!$B$4)))</f>
        <v/>
      </c>
      <c r="T6681" s="38">
        <f>IF(OR($B6681="",$G6681="",$S6681=0),"",$G6681/$S6681)</f>
        <v/>
      </c>
      <c r="U6681" s="36">
        <f>IF($T6681="","",IF($T6681&lt;Settings!$B$8,"Critical",IF($T6681&lt;Settings!$B$9,"Semi Critical","Non Critical")))</f>
        <v/>
      </c>
      <c r="V6681" s="28" t="n"/>
      <c r="Z6681">
        <f>IF($B6681="","",IFERROR(VLOOKUP($B6681,'Plan HC for CCA'!$A:$B,2,0),""))</f>
        <v/>
      </c>
      <c r="AA6681">
        <f>IF(OR($B6681="",$Z6681=""),"",IF(N($M6681)&lt;$Z6681,"Delta","No Delta"))</f>
        <v/>
      </c>
      <c r="AB6681">
        <f>IF(OR($B6681="",$Z6681=""),"",MAX(0,$Z6681-N($M6681)))</f>
        <v/>
      </c>
      <c r="AC6681" s="46">
        <f>IF($B6681="","",IFERROR(INDEX('CCA Util %'!$H:$H,MATCH($B6681,'CCA Util %'!$E:$E,0)),""))</f>
        <v/>
      </c>
      <c r="AD6681">
        <f>IF($B6681="","",IFERROR(INDEX('CCA Util %'!$G:$G,MATCH($B6681,'CCA Util %'!$E:$E,0)),""))</f>
        <v/>
      </c>
      <c r="AE6681">
        <f>IF(OR($B6681="",$U6681=""),"",$U6681&amp;" &amp; "&amp;IF(OR($AD6681="",$AD6681=0),"Util NA",$AD6681&amp;" Util"))</f>
        <v/>
      </c>
    </row>
    <row r="6682" ht="15.75" customHeight="1" s="42">
      <c r="A6682" s="41" t="n"/>
      <c r="G6682" s="38" t="n"/>
      <c r="H6682" s="38" t="n"/>
      <c r="I6682" s="38" t="n"/>
      <c r="J6682" s="38" t="n"/>
      <c r="K6682" s="38" t="n"/>
      <c r="L6682" s="38" t="n"/>
      <c r="N6682" s="36">
        <f>IF($B6682="","",IF($C6682="SUPERSTORE","Superstore","DH"))</f>
        <v/>
      </c>
      <c r="O6682" s="36">
        <f>IF($B6682="","",IFERROR(VLOOKUP($B6682,Mapping!$A:$C,2,0),"Not Mapped"))</f>
        <v/>
      </c>
      <c r="P6682" s="36">
        <f>IF($B6682="","",IFERROR(VLOOKUP($B6682,Mapping!$A:$C,3,0),"Not Mapped"))</f>
        <v/>
      </c>
      <c r="Q6682" s="36">
        <f>IF($B6682="","",IFERROR(VLOOKUP($O6682,Leaders!$A:$B,2,0),"Not Mapped"))</f>
        <v/>
      </c>
      <c r="R6682" s="36">
        <f>IF($B6682="","",IF(COUNTIF(Exclusions!$A:$A,$B6682)&gt;0,"Yes","No"))</f>
        <v/>
      </c>
      <c r="S6682" s="38">
        <f>IF($B6682="","",MIN(1,DAY($A6682)/IF($N6682="Superstore",Settings!$B$5,Settings!$B$4)))</f>
        <v/>
      </c>
      <c r="T6682" s="38">
        <f>IF(OR($B6682="",$G6682="",$S6682=0),"",$G6682/$S6682)</f>
        <v/>
      </c>
      <c r="U6682" s="36">
        <f>IF($T6682="","",IF($T6682&lt;Settings!$B$8,"Critical",IF($T6682&lt;Settings!$B$9,"Semi Critical","Non Critical")))</f>
        <v/>
      </c>
      <c r="V6682" s="28" t="n"/>
      <c r="Z6682">
        <f>IF($B6682="","",IFERROR(VLOOKUP($B6682,'Plan HC for CCA'!$A:$B,2,0),""))</f>
        <v/>
      </c>
      <c r="AA6682">
        <f>IF(OR($B6682="",$Z6682=""),"",IF(N($M6682)&lt;$Z6682,"Delta","No Delta"))</f>
        <v/>
      </c>
      <c r="AB6682">
        <f>IF(OR($B6682="",$Z6682=""),"",MAX(0,$Z6682-N($M6682)))</f>
        <v/>
      </c>
      <c r="AC6682" s="46">
        <f>IF($B6682="","",IFERROR(INDEX('CCA Util %'!$H:$H,MATCH($B6682,'CCA Util %'!$E:$E,0)),""))</f>
        <v/>
      </c>
      <c r="AD6682">
        <f>IF($B6682="","",IFERROR(INDEX('CCA Util %'!$G:$G,MATCH($B6682,'CCA Util %'!$E:$E,0)),""))</f>
        <v/>
      </c>
      <c r="AE6682">
        <f>IF(OR($B6682="",$U6682=""),"",$U6682&amp;" &amp; "&amp;IF(OR($AD6682="",$AD6682=0),"Util NA",$AD6682&amp;" Util"))</f>
        <v/>
      </c>
    </row>
    <row r="6683" ht="15.75" customHeight="1" s="42">
      <c r="A6683" s="41" t="n"/>
      <c r="G6683" s="38" t="n"/>
      <c r="H6683" s="38" t="n"/>
      <c r="I6683" s="38" t="n"/>
      <c r="J6683" s="38" t="n"/>
      <c r="K6683" s="38" t="n"/>
      <c r="L6683" s="38" t="n"/>
      <c r="N6683" s="36">
        <f>IF($B6683="","",IF($C6683="SUPERSTORE","Superstore","DH"))</f>
        <v/>
      </c>
      <c r="O6683" s="36">
        <f>IF($B6683="","",IFERROR(VLOOKUP($B6683,Mapping!$A:$C,2,0),"Not Mapped"))</f>
        <v/>
      </c>
      <c r="P6683" s="36">
        <f>IF($B6683="","",IFERROR(VLOOKUP($B6683,Mapping!$A:$C,3,0),"Not Mapped"))</f>
        <v/>
      </c>
      <c r="Q6683" s="36">
        <f>IF($B6683="","",IFERROR(VLOOKUP($O6683,Leaders!$A:$B,2,0),"Not Mapped"))</f>
        <v/>
      </c>
      <c r="R6683" s="36">
        <f>IF($B6683="","",IF(COUNTIF(Exclusions!$A:$A,$B6683)&gt;0,"Yes","No"))</f>
        <v/>
      </c>
      <c r="S6683" s="38">
        <f>IF($B6683="","",MIN(1,DAY($A6683)/IF($N6683="Superstore",Settings!$B$5,Settings!$B$4)))</f>
        <v/>
      </c>
      <c r="T6683" s="38">
        <f>IF(OR($B6683="",$G6683="",$S6683=0),"",$G6683/$S6683)</f>
        <v/>
      </c>
      <c r="U6683" s="36">
        <f>IF($T6683="","",IF($T6683&lt;Settings!$B$8,"Critical",IF($T6683&lt;Settings!$B$9,"Semi Critical","Non Critical")))</f>
        <v/>
      </c>
      <c r="V6683" s="28" t="n"/>
      <c r="Z6683">
        <f>IF($B6683="","",IFERROR(VLOOKUP($B6683,'Plan HC for CCA'!$A:$B,2,0),""))</f>
        <v/>
      </c>
      <c r="AA6683">
        <f>IF(OR($B6683="",$Z6683=""),"",IF(N($M6683)&lt;$Z6683,"Delta","No Delta"))</f>
        <v/>
      </c>
      <c r="AB6683">
        <f>IF(OR($B6683="",$Z6683=""),"",MAX(0,$Z6683-N($M6683)))</f>
        <v/>
      </c>
      <c r="AC6683" s="46">
        <f>IF($B6683="","",IFERROR(INDEX('CCA Util %'!$H:$H,MATCH($B6683,'CCA Util %'!$E:$E,0)),""))</f>
        <v/>
      </c>
      <c r="AD6683">
        <f>IF($B6683="","",IFERROR(INDEX('CCA Util %'!$G:$G,MATCH($B6683,'CCA Util %'!$E:$E,0)),""))</f>
        <v/>
      </c>
      <c r="AE6683">
        <f>IF(OR($B6683="",$U6683=""),"",$U6683&amp;" &amp; "&amp;IF(OR($AD6683="",$AD6683=0),"Util NA",$AD6683&amp;" Util"))</f>
        <v/>
      </c>
    </row>
    <row r="6684" ht="15.75" customHeight="1" s="42">
      <c r="A6684" s="41" t="n"/>
      <c r="G6684" s="38" t="n"/>
      <c r="H6684" s="38" t="n"/>
      <c r="I6684" s="38" t="n"/>
      <c r="J6684" s="38" t="n"/>
      <c r="K6684" s="38" t="n"/>
      <c r="L6684" s="38" t="n"/>
      <c r="N6684" s="36">
        <f>IF($B6684="","",IF($C6684="SUPERSTORE","Superstore","DH"))</f>
        <v/>
      </c>
      <c r="O6684" s="36">
        <f>IF($B6684="","",IFERROR(VLOOKUP($B6684,Mapping!$A:$C,2,0),"Not Mapped"))</f>
        <v/>
      </c>
      <c r="P6684" s="36">
        <f>IF($B6684="","",IFERROR(VLOOKUP($B6684,Mapping!$A:$C,3,0),"Not Mapped"))</f>
        <v/>
      </c>
      <c r="Q6684" s="36">
        <f>IF($B6684="","",IFERROR(VLOOKUP($O6684,Leaders!$A:$B,2,0),"Not Mapped"))</f>
        <v/>
      </c>
      <c r="R6684" s="36">
        <f>IF($B6684="","",IF(COUNTIF(Exclusions!$A:$A,$B6684)&gt;0,"Yes","No"))</f>
        <v/>
      </c>
      <c r="S6684" s="38">
        <f>IF($B6684="","",MIN(1,DAY($A6684)/IF($N6684="Superstore",Settings!$B$5,Settings!$B$4)))</f>
        <v/>
      </c>
      <c r="T6684" s="38">
        <f>IF(OR($B6684="",$G6684="",$S6684=0),"",$G6684/$S6684)</f>
        <v/>
      </c>
      <c r="U6684" s="36">
        <f>IF($T6684="","",IF($T6684&lt;Settings!$B$8,"Critical",IF($T6684&lt;Settings!$B$9,"Semi Critical","Non Critical")))</f>
        <v/>
      </c>
      <c r="V6684" s="28" t="n"/>
      <c r="Z6684">
        <f>IF($B6684="","",IFERROR(VLOOKUP($B6684,'Plan HC for CCA'!$A:$B,2,0),""))</f>
        <v/>
      </c>
      <c r="AA6684">
        <f>IF(OR($B6684="",$Z6684=""),"",IF(N($M6684)&lt;$Z6684,"Delta","No Delta"))</f>
        <v/>
      </c>
      <c r="AB6684">
        <f>IF(OR($B6684="",$Z6684=""),"",MAX(0,$Z6684-N($M6684)))</f>
        <v/>
      </c>
      <c r="AC6684" s="46">
        <f>IF($B6684="","",IFERROR(INDEX('CCA Util %'!$H:$H,MATCH($B6684,'CCA Util %'!$E:$E,0)),""))</f>
        <v/>
      </c>
      <c r="AD6684">
        <f>IF($B6684="","",IFERROR(INDEX('CCA Util %'!$G:$G,MATCH($B6684,'CCA Util %'!$E:$E,0)),""))</f>
        <v/>
      </c>
      <c r="AE6684">
        <f>IF(OR($B6684="",$U6684=""),"",$U6684&amp;" &amp; "&amp;IF(OR($AD6684="",$AD6684=0),"Util NA",$AD6684&amp;" Util"))</f>
        <v/>
      </c>
    </row>
    <row r="6685" ht="15.75" customHeight="1" s="42">
      <c r="A6685" s="41" t="n"/>
      <c r="G6685" s="38" t="n"/>
      <c r="H6685" s="38" t="n"/>
      <c r="I6685" s="38" t="n"/>
      <c r="J6685" s="38" t="n"/>
      <c r="K6685" s="38" t="n"/>
      <c r="L6685" s="38" t="n"/>
      <c r="N6685" s="36">
        <f>IF($B6685="","",IF($C6685="SUPERSTORE","Superstore","DH"))</f>
        <v/>
      </c>
      <c r="O6685" s="36">
        <f>IF($B6685="","",IFERROR(VLOOKUP($B6685,Mapping!$A:$C,2,0),"Not Mapped"))</f>
        <v/>
      </c>
      <c r="P6685" s="36">
        <f>IF($B6685="","",IFERROR(VLOOKUP($B6685,Mapping!$A:$C,3,0),"Not Mapped"))</f>
        <v/>
      </c>
      <c r="Q6685" s="36">
        <f>IF($B6685="","",IFERROR(VLOOKUP($O6685,Leaders!$A:$B,2,0),"Not Mapped"))</f>
        <v/>
      </c>
      <c r="R6685" s="36">
        <f>IF($B6685="","",IF(COUNTIF(Exclusions!$A:$A,$B6685)&gt;0,"Yes","No"))</f>
        <v/>
      </c>
      <c r="S6685" s="38">
        <f>IF($B6685="","",MIN(1,DAY($A6685)/IF($N6685="Superstore",Settings!$B$5,Settings!$B$4)))</f>
        <v/>
      </c>
      <c r="T6685" s="38">
        <f>IF(OR($B6685="",$G6685="",$S6685=0),"",$G6685/$S6685)</f>
        <v/>
      </c>
      <c r="U6685" s="36">
        <f>IF($T6685="","",IF($T6685&lt;Settings!$B$8,"Critical",IF($T6685&lt;Settings!$B$9,"Semi Critical","Non Critical")))</f>
        <v/>
      </c>
      <c r="V6685" s="28" t="n"/>
      <c r="Z6685">
        <f>IF($B6685="","",IFERROR(VLOOKUP($B6685,'Plan HC for CCA'!$A:$B,2,0),""))</f>
        <v/>
      </c>
      <c r="AA6685">
        <f>IF(OR($B6685="",$Z6685=""),"",IF(N($M6685)&lt;$Z6685,"Delta","No Delta"))</f>
        <v/>
      </c>
      <c r="AB6685">
        <f>IF(OR($B6685="",$Z6685=""),"",MAX(0,$Z6685-N($M6685)))</f>
        <v/>
      </c>
      <c r="AC6685" s="46">
        <f>IF($B6685="","",IFERROR(INDEX('CCA Util %'!$H:$H,MATCH($B6685,'CCA Util %'!$E:$E,0)),""))</f>
        <v/>
      </c>
      <c r="AD6685">
        <f>IF($B6685="","",IFERROR(INDEX('CCA Util %'!$G:$G,MATCH($B6685,'CCA Util %'!$E:$E,0)),""))</f>
        <v/>
      </c>
      <c r="AE6685">
        <f>IF(OR($B6685="",$U6685=""),"",$U6685&amp;" &amp; "&amp;IF(OR($AD6685="",$AD6685=0),"Util NA",$AD6685&amp;" Util"))</f>
        <v/>
      </c>
    </row>
    <row r="6686" ht="15.75" customHeight="1" s="42">
      <c r="A6686" s="41" t="n"/>
      <c r="G6686" s="38" t="n"/>
      <c r="H6686" s="38" t="n"/>
      <c r="I6686" s="38" t="n"/>
      <c r="J6686" s="38" t="n"/>
      <c r="K6686" s="38" t="n"/>
      <c r="L6686" s="38" t="n"/>
      <c r="N6686" s="36">
        <f>IF($B6686="","",IF($C6686="SUPERSTORE","Superstore","DH"))</f>
        <v/>
      </c>
      <c r="O6686" s="36">
        <f>IF($B6686="","",IFERROR(VLOOKUP($B6686,Mapping!$A:$C,2,0),"Not Mapped"))</f>
        <v/>
      </c>
      <c r="P6686" s="36">
        <f>IF($B6686="","",IFERROR(VLOOKUP($B6686,Mapping!$A:$C,3,0),"Not Mapped"))</f>
        <v/>
      </c>
      <c r="Q6686" s="36">
        <f>IF($B6686="","",IFERROR(VLOOKUP($O6686,Leaders!$A:$B,2,0),"Not Mapped"))</f>
        <v/>
      </c>
      <c r="R6686" s="36">
        <f>IF($B6686="","",IF(COUNTIF(Exclusions!$A:$A,$B6686)&gt;0,"Yes","No"))</f>
        <v/>
      </c>
      <c r="S6686" s="38">
        <f>IF($B6686="","",MIN(1,DAY($A6686)/IF($N6686="Superstore",Settings!$B$5,Settings!$B$4)))</f>
        <v/>
      </c>
      <c r="T6686" s="38">
        <f>IF(OR($B6686="",$G6686="",$S6686=0),"",$G6686/$S6686)</f>
        <v/>
      </c>
      <c r="U6686" s="36">
        <f>IF($T6686="","",IF($T6686&lt;Settings!$B$8,"Critical",IF($T6686&lt;Settings!$B$9,"Semi Critical","Non Critical")))</f>
        <v/>
      </c>
      <c r="V6686" s="28" t="n"/>
      <c r="Z6686">
        <f>IF($B6686="","",IFERROR(VLOOKUP($B6686,'Plan HC for CCA'!$A:$B,2,0),""))</f>
        <v/>
      </c>
      <c r="AA6686">
        <f>IF(OR($B6686="",$Z6686=""),"",IF(N($M6686)&lt;$Z6686,"Delta","No Delta"))</f>
        <v/>
      </c>
      <c r="AB6686">
        <f>IF(OR($B6686="",$Z6686=""),"",MAX(0,$Z6686-N($M6686)))</f>
        <v/>
      </c>
      <c r="AC6686" s="46">
        <f>IF($B6686="","",IFERROR(INDEX('CCA Util %'!$H:$H,MATCH($B6686,'CCA Util %'!$E:$E,0)),""))</f>
        <v/>
      </c>
      <c r="AD6686">
        <f>IF($B6686="","",IFERROR(INDEX('CCA Util %'!$G:$G,MATCH($B6686,'CCA Util %'!$E:$E,0)),""))</f>
        <v/>
      </c>
      <c r="AE6686">
        <f>IF(OR($B6686="",$U6686=""),"",$U6686&amp;" &amp; "&amp;IF(OR($AD6686="",$AD6686=0),"Util NA",$AD6686&amp;" Util"))</f>
        <v/>
      </c>
    </row>
    <row r="6687" ht="15.75" customHeight="1" s="42">
      <c r="A6687" s="41" t="n"/>
      <c r="G6687" s="38" t="n"/>
      <c r="H6687" s="38" t="n"/>
      <c r="I6687" s="38" t="n"/>
      <c r="J6687" s="38" t="n"/>
      <c r="K6687" s="38" t="n"/>
      <c r="L6687" s="38" t="n"/>
      <c r="N6687" s="36">
        <f>IF($B6687="","",IF($C6687="SUPERSTORE","Superstore","DH"))</f>
        <v/>
      </c>
      <c r="O6687" s="36">
        <f>IF($B6687="","",IFERROR(VLOOKUP($B6687,Mapping!$A:$C,2,0),"Not Mapped"))</f>
        <v/>
      </c>
      <c r="P6687" s="36">
        <f>IF($B6687="","",IFERROR(VLOOKUP($B6687,Mapping!$A:$C,3,0),"Not Mapped"))</f>
        <v/>
      </c>
      <c r="Q6687" s="36">
        <f>IF($B6687="","",IFERROR(VLOOKUP($O6687,Leaders!$A:$B,2,0),"Not Mapped"))</f>
        <v/>
      </c>
      <c r="R6687" s="36">
        <f>IF($B6687="","",IF(COUNTIF(Exclusions!$A:$A,$B6687)&gt;0,"Yes","No"))</f>
        <v/>
      </c>
      <c r="S6687" s="38">
        <f>IF($B6687="","",MIN(1,DAY($A6687)/IF($N6687="Superstore",Settings!$B$5,Settings!$B$4)))</f>
        <v/>
      </c>
      <c r="T6687" s="38">
        <f>IF(OR($B6687="",$G6687="",$S6687=0),"",$G6687/$S6687)</f>
        <v/>
      </c>
      <c r="U6687" s="36">
        <f>IF($T6687="","",IF($T6687&lt;Settings!$B$8,"Critical",IF($T6687&lt;Settings!$B$9,"Semi Critical","Non Critical")))</f>
        <v/>
      </c>
      <c r="V6687" s="28" t="n"/>
      <c r="Z6687">
        <f>IF($B6687="","",IFERROR(VLOOKUP($B6687,'Plan HC for CCA'!$A:$B,2,0),""))</f>
        <v/>
      </c>
      <c r="AA6687">
        <f>IF(OR($B6687="",$Z6687=""),"",IF(N($M6687)&lt;$Z6687,"Delta","No Delta"))</f>
        <v/>
      </c>
      <c r="AB6687">
        <f>IF(OR($B6687="",$Z6687=""),"",MAX(0,$Z6687-N($M6687)))</f>
        <v/>
      </c>
      <c r="AC6687" s="46">
        <f>IF($B6687="","",IFERROR(INDEX('CCA Util %'!$H:$H,MATCH($B6687,'CCA Util %'!$E:$E,0)),""))</f>
        <v/>
      </c>
      <c r="AD6687">
        <f>IF($B6687="","",IFERROR(INDEX('CCA Util %'!$G:$G,MATCH($B6687,'CCA Util %'!$E:$E,0)),""))</f>
        <v/>
      </c>
      <c r="AE6687">
        <f>IF(OR($B6687="",$U6687=""),"",$U6687&amp;" &amp; "&amp;IF(OR($AD6687="",$AD6687=0),"Util NA",$AD6687&amp;" Util"))</f>
        <v/>
      </c>
    </row>
    <row r="6688" ht="15.75" customHeight="1" s="42">
      <c r="A6688" s="41" t="n"/>
      <c r="G6688" s="38" t="n"/>
      <c r="H6688" s="38" t="n"/>
      <c r="I6688" s="38" t="n"/>
      <c r="J6688" s="38" t="n"/>
      <c r="K6688" s="38" t="n"/>
      <c r="L6688" s="38" t="n"/>
      <c r="N6688" s="36">
        <f>IF($B6688="","",IF($C6688="SUPERSTORE","Superstore","DH"))</f>
        <v/>
      </c>
      <c r="O6688" s="36">
        <f>IF($B6688="","",IFERROR(VLOOKUP($B6688,Mapping!$A:$C,2,0),"Not Mapped"))</f>
        <v/>
      </c>
      <c r="P6688" s="36">
        <f>IF($B6688="","",IFERROR(VLOOKUP($B6688,Mapping!$A:$C,3,0),"Not Mapped"))</f>
        <v/>
      </c>
      <c r="Q6688" s="36">
        <f>IF($B6688="","",IFERROR(VLOOKUP($O6688,Leaders!$A:$B,2,0),"Not Mapped"))</f>
        <v/>
      </c>
      <c r="R6688" s="36">
        <f>IF($B6688="","",IF(COUNTIF(Exclusions!$A:$A,$B6688)&gt;0,"Yes","No"))</f>
        <v/>
      </c>
      <c r="S6688" s="38">
        <f>IF($B6688="","",MIN(1,DAY($A6688)/IF($N6688="Superstore",Settings!$B$5,Settings!$B$4)))</f>
        <v/>
      </c>
      <c r="T6688" s="38">
        <f>IF(OR($B6688="",$G6688="",$S6688=0),"",$G6688/$S6688)</f>
        <v/>
      </c>
      <c r="U6688" s="36">
        <f>IF($T6688="","",IF($T6688&lt;Settings!$B$8,"Critical",IF($T6688&lt;Settings!$B$9,"Semi Critical","Non Critical")))</f>
        <v/>
      </c>
      <c r="V6688" s="28" t="n"/>
      <c r="Z6688">
        <f>IF($B6688="","",IFERROR(VLOOKUP($B6688,'Plan HC for CCA'!$A:$B,2,0),""))</f>
        <v/>
      </c>
      <c r="AA6688">
        <f>IF(OR($B6688="",$Z6688=""),"",IF(N($M6688)&lt;$Z6688,"Delta","No Delta"))</f>
        <v/>
      </c>
      <c r="AB6688">
        <f>IF(OR($B6688="",$Z6688=""),"",MAX(0,$Z6688-N($M6688)))</f>
        <v/>
      </c>
      <c r="AC6688" s="46">
        <f>IF($B6688="","",IFERROR(INDEX('CCA Util %'!$H:$H,MATCH($B6688,'CCA Util %'!$E:$E,0)),""))</f>
        <v/>
      </c>
      <c r="AD6688">
        <f>IF($B6688="","",IFERROR(INDEX('CCA Util %'!$G:$G,MATCH($B6688,'CCA Util %'!$E:$E,0)),""))</f>
        <v/>
      </c>
      <c r="AE6688">
        <f>IF(OR($B6688="",$U6688=""),"",$U6688&amp;" &amp; "&amp;IF(OR($AD6688="",$AD6688=0),"Util NA",$AD6688&amp;" Util"))</f>
        <v/>
      </c>
    </row>
    <row r="6689" ht="15.75" customHeight="1" s="42">
      <c r="A6689" s="41" t="n"/>
      <c r="G6689" s="38" t="n"/>
      <c r="H6689" s="38" t="n"/>
      <c r="I6689" s="38" t="n"/>
      <c r="J6689" s="38" t="n"/>
      <c r="K6689" s="38" t="n"/>
      <c r="L6689" s="38" t="n"/>
      <c r="N6689" s="36">
        <f>IF($B6689="","",IF($C6689="SUPERSTORE","Superstore","DH"))</f>
        <v/>
      </c>
      <c r="O6689" s="36">
        <f>IF($B6689="","",IFERROR(VLOOKUP($B6689,Mapping!$A:$C,2,0),"Not Mapped"))</f>
        <v/>
      </c>
      <c r="P6689" s="36">
        <f>IF($B6689="","",IFERROR(VLOOKUP($B6689,Mapping!$A:$C,3,0),"Not Mapped"))</f>
        <v/>
      </c>
      <c r="Q6689" s="36">
        <f>IF($B6689="","",IFERROR(VLOOKUP($O6689,Leaders!$A:$B,2,0),"Not Mapped"))</f>
        <v/>
      </c>
      <c r="R6689" s="36">
        <f>IF($B6689="","",IF(COUNTIF(Exclusions!$A:$A,$B6689)&gt;0,"Yes","No"))</f>
        <v/>
      </c>
      <c r="S6689" s="38">
        <f>IF($B6689="","",MIN(1,DAY($A6689)/IF($N6689="Superstore",Settings!$B$5,Settings!$B$4)))</f>
        <v/>
      </c>
      <c r="T6689" s="38">
        <f>IF(OR($B6689="",$G6689="",$S6689=0),"",$G6689/$S6689)</f>
        <v/>
      </c>
      <c r="U6689" s="36">
        <f>IF($T6689="","",IF($T6689&lt;Settings!$B$8,"Critical",IF($T6689&lt;Settings!$B$9,"Semi Critical","Non Critical")))</f>
        <v/>
      </c>
      <c r="V6689" s="28" t="n"/>
      <c r="Z6689">
        <f>IF($B6689="","",IFERROR(VLOOKUP($B6689,'Plan HC for CCA'!$A:$B,2,0),""))</f>
        <v/>
      </c>
      <c r="AA6689">
        <f>IF(OR($B6689="",$Z6689=""),"",IF(N($M6689)&lt;$Z6689,"Delta","No Delta"))</f>
        <v/>
      </c>
      <c r="AB6689">
        <f>IF(OR($B6689="",$Z6689=""),"",MAX(0,$Z6689-N($M6689)))</f>
        <v/>
      </c>
      <c r="AC6689" s="46">
        <f>IF($B6689="","",IFERROR(INDEX('CCA Util %'!$H:$H,MATCH($B6689,'CCA Util %'!$E:$E,0)),""))</f>
        <v/>
      </c>
      <c r="AD6689">
        <f>IF($B6689="","",IFERROR(INDEX('CCA Util %'!$G:$G,MATCH($B6689,'CCA Util %'!$E:$E,0)),""))</f>
        <v/>
      </c>
      <c r="AE6689">
        <f>IF(OR($B6689="",$U6689=""),"",$U6689&amp;" &amp; "&amp;IF(OR($AD6689="",$AD6689=0),"Util NA",$AD6689&amp;" Util"))</f>
        <v/>
      </c>
    </row>
    <row r="6690" ht="15.75" customHeight="1" s="42">
      <c r="A6690" s="41" t="n"/>
      <c r="G6690" s="38" t="n"/>
      <c r="H6690" s="38" t="n"/>
      <c r="I6690" s="38" t="n"/>
      <c r="J6690" s="38" t="n"/>
      <c r="K6690" s="38" t="n"/>
      <c r="L6690" s="38" t="n"/>
      <c r="N6690" s="36">
        <f>IF($B6690="","",IF($C6690="SUPERSTORE","Superstore","DH"))</f>
        <v/>
      </c>
      <c r="O6690" s="36">
        <f>IF($B6690="","",IFERROR(VLOOKUP($B6690,Mapping!$A:$C,2,0),"Not Mapped"))</f>
        <v/>
      </c>
      <c r="P6690" s="36">
        <f>IF($B6690="","",IFERROR(VLOOKUP($B6690,Mapping!$A:$C,3,0),"Not Mapped"))</f>
        <v/>
      </c>
      <c r="Q6690" s="36">
        <f>IF($B6690="","",IFERROR(VLOOKUP($O6690,Leaders!$A:$B,2,0),"Not Mapped"))</f>
        <v/>
      </c>
      <c r="R6690" s="36">
        <f>IF($B6690="","",IF(COUNTIF(Exclusions!$A:$A,$B6690)&gt;0,"Yes","No"))</f>
        <v/>
      </c>
      <c r="S6690" s="38">
        <f>IF($B6690="","",MIN(1,DAY($A6690)/IF($N6690="Superstore",Settings!$B$5,Settings!$B$4)))</f>
        <v/>
      </c>
      <c r="T6690" s="38">
        <f>IF(OR($B6690="",$G6690="",$S6690=0),"",$G6690/$S6690)</f>
        <v/>
      </c>
      <c r="U6690" s="36">
        <f>IF($T6690="","",IF($T6690&lt;Settings!$B$8,"Critical",IF($T6690&lt;Settings!$B$9,"Semi Critical","Non Critical")))</f>
        <v/>
      </c>
      <c r="V6690" s="28" t="n"/>
      <c r="Z6690">
        <f>IF($B6690="","",IFERROR(VLOOKUP($B6690,'Plan HC for CCA'!$A:$B,2,0),""))</f>
        <v/>
      </c>
      <c r="AA6690">
        <f>IF(OR($B6690="",$Z6690=""),"",IF(N($M6690)&lt;$Z6690,"Delta","No Delta"))</f>
        <v/>
      </c>
      <c r="AB6690">
        <f>IF(OR($B6690="",$Z6690=""),"",MAX(0,$Z6690-N($M6690)))</f>
        <v/>
      </c>
      <c r="AC6690" s="46">
        <f>IF($B6690="","",IFERROR(INDEX('CCA Util %'!$H:$H,MATCH($B6690,'CCA Util %'!$E:$E,0)),""))</f>
        <v/>
      </c>
      <c r="AD6690">
        <f>IF($B6690="","",IFERROR(INDEX('CCA Util %'!$G:$G,MATCH($B6690,'CCA Util %'!$E:$E,0)),""))</f>
        <v/>
      </c>
      <c r="AE6690">
        <f>IF(OR($B6690="",$U6690=""),"",$U6690&amp;" &amp; "&amp;IF(OR($AD6690="",$AD6690=0),"Util NA",$AD6690&amp;" Util"))</f>
        <v/>
      </c>
    </row>
    <row r="6691" ht="15.75" customHeight="1" s="42">
      <c r="A6691" s="41" t="n"/>
      <c r="G6691" s="38" t="n"/>
      <c r="H6691" s="38" t="n"/>
      <c r="I6691" s="38" t="n"/>
      <c r="J6691" s="38" t="n"/>
      <c r="K6691" s="38" t="n"/>
      <c r="L6691" s="38" t="n"/>
      <c r="N6691" s="36">
        <f>IF($B6691="","",IF($C6691="SUPERSTORE","Superstore","DH"))</f>
        <v/>
      </c>
      <c r="O6691" s="36">
        <f>IF($B6691="","",IFERROR(VLOOKUP($B6691,Mapping!$A:$C,2,0),"Not Mapped"))</f>
        <v/>
      </c>
      <c r="P6691" s="36">
        <f>IF($B6691="","",IFERROR(VLOOKUP($B6691,Mapping!$A:$C,3,0),"Not Mapped"))</f>
        <v/>
      </c>
      <c r="Q6691" s="36">
        <f>IF($B6691="","",IFERROR(VLOOKUP($O6691,Leaders!$A:$B,2,0),"Not Mapped"))</f>
        <v/>
      </c>
      <c r="R6691" s="36">
        <f>IF($B6691="","",IF(COUNTIF(Exclusions!$A:$A,$B6691)&gt;0,"Yes","No"))</f>
        <v/>
      </c>
      <c r="S6691" s="38">
        <f>IF($B6691="","",MIN(1,DAY($A6691)/IF($N6691="Superstore",Settings!$B$5,Settings!$B$4)))</f>
        <v/>
      </c>
      <c r="T6691" s="38">
        <f>IF(OR($B6691="",$G6691="",$S6691=0),"",$G6691/$S6691)</f>
        <v/>
      </c>
      <c r="U6691" s="36">
        <f>IF($T6691="","",IF($T6691&lt;Settings!$B$8,"Critical",IF($T6691&lt;Settings!$B$9,"Semi Critical","Non Critical")))</f>
        <v/>
      </c>
      <c r="V6691" s="28" t="n"/>
      <c r="Z6691">
        <f>IF($B6691="","",IFERROR(VLOOKUP($B6691,'Plan HC for CCA'!$A:$B,2,0),""))</f>
        <v/>
      </c>
      <c r="AA6691">
        <f>IF(OR($B6691="",$Z6691=""),"",IF(N($M6691)&lt;$Z6691,"Delta","No Delta"))</f>
        <v/>
      </c>
      <c r="AB6691">
        <f>IF(OR($B6691="",$Z6691=""),"",MAX(0,$Z6691-N($M6691)))</f>
        <v/>
      </c>
      <c r="AC6691" s="46">
        <f>IF($B6691="","",IFERROR(INDEX('CCA Util %'!$H:$H,MATCH($B6691,'CCA Util %'!$E:$E,0)),""))</f>
        <v/>
      </c>
      <c r="AD6691">
        <f>IF($B6691="","",IFERROR(INDEX('CCA Util %'!$G:$G,MATCH($B6691,'CCA Util %'!$E:$E,0)),""))</f>
        <v/>
      </c>
      <c r="AE6691">
        <f>IF(OR($B6691="",$U6691=""),"",$U6691&amp;" &amp; "&amp;IF(OR($AD6691="",$AD6691=0),"Util NA",$AD6691&amp;" Util"))</f>
        <v/>
      </c>
    </row>
    <row r="6692" ht="15.75" customHeight="1" s="42">
      <c r="A6692" s="41" t="n"/>
      <c r="G6692" s="38" t="n"/>
      <c r="H6692" s="38" t="n"/>
      <c r="I6692" s="38" t="n"/>
      <c r="J6692" s="38" t="n"/>
      <c r="K6692" s="38" t="n"/>
      <c r="L6692" s="38" t="n"/>
      <c r="N6692" s="36">
        <f>IF($B6692="","",IF($C6692="SUPERSTORE","Superstore","DH"))</f>
        <v/>
      </c>
      <c r="O6692" s="36">
        <f>IF($B6692="","",IFERROR(VLOOKUP($B6692,Mapping!$A:$C,2,0),"Not Mapped"))</f>
        <v/>
      </c>
      <c r="P6692" s="36">
        <f>IF($B6692="","",IFERROR(VLOOKUP($B6692,Mapping!$A:$C,3,0),"Not Mapped"))</f>
        <v/>
      </c>
      <c r="Q6692" s="36">
        <f>IF($B6692="","",IFERROR(VLOOKUP($O6692,Leaders!$A:$B,2,0),"Not Mapped"))</f>
        <v/>
      </c>
      <c r="R6692" s="36">
        <f>IF($B6692="","",IF(COUNTIF(Exclusions!$A:$A,$B6692)&gt;0,"Yes","No"))</f>
        <v/>
      </c>
      <c r="S6692" s="38">
        <f>IF($B6692="","",MIN(1,DAY($A6692)/IF($N6692="Superstore",Settings!$B$5,Settings!$B$4)))</f>
        <v/>
      </c>
      <c r="T6692" s="38">
        <f>IF(OR($B6692="",$G6692="",$S6692=0),"",$G6692/$S6692)</f>
        <v/>
      </c>
      <c r="U6692" s="36">
        <f>IF($T6692="","",IF($T6692&lt;Settings!$B$8,"Critical",IF($T6692&lt;Settings!$B$9,"Semi Critical","Non Critical")))</f>
        <v/>
      </c>
      <c r="V6692" s="28" t="n"/>
      <c r="Z6692">
        <f>IF($B6692="","",IFERROR(VLOOKUP($B6692,'Plan HC for CCA'!$A:$B,2,0),""))</f>
        <v/>
      </c>
      <c r="AA6692">
        <f>IF(OR($B6692="",$Z6692=""),"",IF(N($M6692)&lt;$Z6692,"Delta","No Delta"))</f>
        <v/>
      </c>
      <c r="AB6692">
        <f>IF(OR($B6692="",$Z6692=""),"",MAX(0,$Z6692-N($M6692)))</f>
        <v/>
      </c>
      <c r="AC6692" s="46">
        <f>IF($B6692="","",IFERROR(INDEX('CCA Util %'!$H:$H,MATCH($B6692,'CCA Util %'!$E:$E,0)),""))</f>
        <v/>
      </c>
      <c r="AD6692">
        <f>IF($B6692="","",IFERROR(INDEX('CCA Util %'!$G:$G,MATCH($B6692,'CCA Util %'!$E:$E,0)),""))</f>
        <v/>
      </c>
      <c r="AE6692">
        <f>IF(OR($B6692="",$U6692=""),"",$U6692&amp;" &amp; "&amp;IF(OR($AD6692="",$AD6692=0),"Util NA",$AD6692&amp;" Util"))</f>
        <v/>
      </c>
    </row>
    <row r="6693" ht="15.75" customHeight="1" s="42">
      <c r="A6693" s="41" t="n"/>
      <c r="G6693" s="38" t="n"/>
      <c r="H6693" s="38" t="n"/>
      <c r="I6693" s="38" t="n"/>
      <c r="J6693" s="38" t="n"/>
      <c r="K6693" s="38" t="n"/>
      <c r="L6693" s="38" t="n"/>
      <c r="N6693" s="36">
        <f>IF($B6693="","",IF($C6693="SUPERSTORE","Superstore","DH"))</f>
        <v/>
      </c>
      <c r="O6693" s="36">
        <f>IF($B6693="","",IFERROR(VLOOKUP($B6693,Mapping!$A:$C,2,0),"Not Mapped"))</f>
        <v/>
      </c>
      <c r="P6693" s="36">
        <f>IF($B6693="","",IFERROR(VLOOKUP($B6693,Mapping!$A:$C,3,0),"Not Mapped"))</f>
        <v/>
      </c>
      <c r="Q6693" s="36">
        <f>IF($B6693="","",IFERROR(VLOOKUP($O6693,Leaders!$A:$B,2,0),"Not Mapped"))</f>
        <v/>
      </c>
      <c r="R6693" s="36">
        <f>IF($B6693="","",IF(COUNTIF(Exclusions!$A:$A,$B6693)&gt;0,"Yes","No"))</f>
        <v/>
      </c>
      <c r="S6693" s="38">
        <f>IF($B6693="","",MIN(1,DAY($A6693)/IF($N6693="Superstore",Settings!$B$5,Settings!$B$4)))</f>
        <v/>
      </c>
      <c r="T6693" s="38">
        <f>IF(OR($B6693="",$G6693="",$S6693=0),"",$G6693/$S6693)</f>
        <v/>
      </c>
      <c r="U6693" s="36">
        <f>IF($T6693="","",IF($T6693&lt;Settings!$B$8,"Critical",IF($T6693&lt;Settings!$B$9,"Semi Critical","Non Critical")))</f>
        <v/>
      </c>
      <c r="V6693" s="28" t="n"/>
      <c r="Z6693">
        <f>IF($B6693="","",IFERROR(VLOOKUP($B6693,'Plan HC for CCA'!$A:$B,2,0),""))</f>
        <v/>
      </c>
      <c r="AA6693">
        <f>IF(OR($B6693="",$Z6693=""),"",IF(N($M6693)&lt;$Z6693,"Delta","No Delta"))</f>
        <v/>
      </c>
      <c r="AB6693">
        <f>IF(OR($B6693="",$Z6693=""),"",MAX(0,$Z6693-N($M6693)))</f>
        <v/>
      </c>
      <c r="AC6693" s="46">
        <f>IF($B6693="","",IFERROR(INDEX('CCA Util %'!$H:$H,MATCH($B6693,'CCA Util %'!$E:$E,0)),""))</f>
        <v/>
      </c>
      <c r="AD6693">
        <f>IF($B6693="","",IFERROR(INDEX('CCA Util %'!$G:$G,MATCH($B6693,'CCA Util %'!$E:$E,0)),""))</f>
        <v/>
      </c>
      <c r="AE6693">
        <f>IF(OR($B6693="",$U6693=""),"",$U6693&amp;" &amp; "&amp;IF(OR($AD6693="",$AD6693=0),"Util NA",$AD6693&amp;" Util"))</f>
        <v/>
      </c>
    </row>
    <row r="6694" ht="15.75" customHeight="1" s="42">
      <c r="A6694" s="41" t="n"/>
      <c r="G6694" s="38" t="n"/>
      <c r="H6694" s="38" t="n"/>
      <c r="I6694" s="38" t="n"/>
      <c r="J6694" s="38" t="n"/>
      <c r="K6694" s="38" t="n"/>
      <c r="L6694" s="38" t="n"/>
      <c r="N6694" s="36">
        <f>IF($B6694="","",IF($C6694="SUPERSTORE","Superstore","DH"))</f>
        <v/>
      </c>
      <c r="O6694" s="36">
        <f>IF($B6694="","",IFERROR(VLOOKUP($B6694,Mapping!$A:$C,2,0),"Not Mapped"))</f>
        <v/>
      </c>
      <c r="P6694" s="36">
        <f>IF($B6694="","",IFERROR(VLOOKUP($B6694,Mapping!$A:$C,3,0),"Not Mapped"))</f>
        <v/>
      </c>
      <c r="Q6694" s="36">
        <f>IF($B6694="","",IFERROR(VLOOKUP($O6694,Leaders!$A:$B,2,0),"Not Mapped"))</f>
        <v/>
      </c>
      <c r="R6694" s="36">
        <f>IF($B6694="","",IF(COUNTIF(Exclusions!$A:$A,$B6694)&gt;0,"Yes","No"))</f>
        <v/>
      </c>
      <c r="S6694" s="38">
        <f>IF($B6694="","",MIN(1,DAY($A6694)/IF($N6694="Superstore",Settings!$B$5,Settings!$B$4)))</f>
        <v/>
      </c>
      <c r="T6694" s="38">
        <f>IF(OR($B6694="",$G6694="",$S6694=0),"",$G6694/$S6694)</f>
        <v/>
      </c>
      <c r="U6694" s="36">
        <f>IF($T6694="","",IF($T6694&lt;Settings!$B$8,"Critical",IF($T6694&lt;Settings!$B$9,"Semi Critical","Non Critical")))</f>
        <v/>
      </c>
      <c r="V6694" s="28" t="n"/>
      <c r="Z6694">
        <f>IF($B6694="","",IFERROR(VLOOKUP($B6694,'Plan HC for CCA'!$A:$B,2,0),""))</f>
        <v/>
      </c>
      <c r="AA6694">
        <f>IF(OR($B6694="",$Z6694=""),"",IF(N($M6694)&lt;$Z6694,"Delta","No Delta"))</f>
        <v/>
      </c>
      <c r="AB6694">
        <f>IF(OR($B6694="",$Z6694=""),"",MAX(0,$Z6694-N($M6694)))</f>
        <v/>
      </c>
      <c r="AC6694" s="46">
        <f>IF($B6694="","",IFERROR(INDEX('CCA Util %'!$H:$H,MATCH($B6694,'CCA Util %'!$E:$E,0)),""))</f>
        <v/>
      </c>
      <c r="AD6694">
        <f>IF($B6694="","",IFERROR(INDEX('CCA Util %'!$G:$G,MATCH($B6694,'CCA Util %'!$E:$E,0)),""))</f>
        <v/>
      </c>
      <c r="AE6694">
        <f>IF(OR($B6694="",$U6694=""),"",$U6694&amp;" &amp; "&amp;IF(OR($AD6694="",$AD6694=0),"Util NA",$AD6694&amp;" Util"))</f>
        <v/>
      </c>
    </row>
    <row r="6695" ht="15.75" customHeight="1" s="42">
      <c r="A6695" s="41" t="n"/>
      <c r="G6695" s="38" t="n"/>
      <c r="H6695" s="38" t="n"/>
      <c r="I6695" s="38" t="n"/>
      <c r="J6695" s="38" t="n"/>
      <c r="K6695" s="38" t="n"/>
      <c r="L6695" s="38" t="n"/>
      <c r="N6695" s="36">
        <f>IF($B6695="","",IF($C6695="SUPERSTORE","Superstore","DH"))</f>
        <v/>
      </c>
      <c r="O6695" s="36">
        <f>IF($B6695="","",IFERROR(VLOOKUP($B6695,Mapping!$A:$C,2,0),"Not Mapped"))</f>
        <v/>
      </c>
      <c r="P6695" s="36">
        <f>IF($B6695="","",IFERROR(VLOOKUP($B6695,Mapping!$A:$C,3,0),"Not Mapped"))</f>
        <v/>
      </c>
      <c r="Q6695" s="36">
        <f>IF($B6695="","",IFERROR(VLOOKUP($O6695,Leaders!$A:$B,2,0),"Not Mapped"))</f>
        <v/>
      </c>
      <c r="R6695" s="36">
        <f>IF($B6695="","",IF(COUNTIF(Exclusions!$A:$A,$B6695)&gt;0,"Yes","No"))</f>
        <v/>
      </c>
      <c r="S6695" s="38">
        <f>IF($B6695="","",MIN(1,DAY($A6695)/IF($N6695="Superstore",Settings!$B$5,Settings!$B$4)))</f>
        <v/>
      </c>
      <c r="T6695" s="38">
        <f>IF(OR($B6695="",$G6695="",$S6695=0),"",$G6695/$S6695)</f>
        <v/>
      </c>
      <c r="U6695" s="36">
        <f>IF($T6695="","",IF($T6695&lt;Settings!$B$8,"Critical",IF($T6695&lt;Settings!$B$9,"Semi Critical","Non Critical")))</f>
        <v/>
      </c>
      <c r="V6695" s="28" t="n"/>
      <c r="Z6695">
        <f>IF($B6695="","",IFERROR(VLOOKUP($B6695,'Plan HC for CCA'!$A:$B,2,0),""))</f>
        <v/>
      </c>
      <c r="AA6695">
        <f>IF(OR($B6695="",$Z6695=""),"",IF(N($M6695)&lt;$Z6695,"Delta","No Delta"))</f>
        <v/>
      </c>
      <c r="AB6695">
        <f>IF(OR($B6695="",$Z6695=""),"",MAX(0,$Z6695-N($M6695)))</f>
        <v/>
      </c>
      <c r="AC6695" s="46">
        <f>IF($B6695="","",IFERROR(INDEX('CCA Util %'!$H:$H,MATCH($B6695,'CCA Util %'!$E:$E,0)),""))</f>
        <v/>
      </c>
      <c r="AD6695">
        <f>IF($B6695="","",IFERROR(INDEX('CCA Util %'!$G:$G,MATCH($B6695,'CCA Util %'!$E:$E,0)),""))</f>
        <v/>
      </c>
      <c r="AE6695">
        <f>IF(OR($B6695="",$U6695=""),"",$U6695&amp;" &amp; "&amp;IF(OR($AD6695="",$AD6695=0),"Util NA",$AD6695&amp;" Util"))</f>
        <v/>
      </c>
    </row>
    <row r="6696" ht="15.75" customHeight="1" s="42">
      <c r="A6696" s="41" t="n"/>
      <c r="G6696" s="38" t="n"/>
      <c r="H6696" s="38" t="n"/>
      <c r="I6696" s="38" t="n"/>
      <c r="J6696" s="38" t="n"/>
      <c r="K6696" s="38" t="n"/>
      <c r="L6696" s="38" t="n"/>
      <c r="N6696" s="36">
        <f>IF($B6696="","",IF($C6696="SUPERSTORE","Superstore","DH"))</f>
        <v/>
      </c>
      <c r="O6696" s="36">
        <f>IF($B6696="","",IFERROR(VLOOKUP($B6696,Mapping!$A:$C,2,0),"Not Mapped"))</f>
        <v/>
      </c>
      <c r="P6696" s="36">
        <f>IF($B6696="","",IFERROR(VLOOKUP($B6696,Mapping!$A:$C,3,0),"Not Mapped"))</f>
        <v/>
      </c>
      <c r="Q6696" s="36">
        <f>IF($B6696="","",IFERROR(VLOOKUP($O6696,Leaders!$A:$B,2,0),"Not Mapped"))</f>
        <v/>
      </c>
      <c r="R6696" s="36">
        <f>IF($B6696="","",IF(COUNTIF(Exclusions!$A:$A,$B6696)&gt;0,"Yes","No"))</f>
        <v/>
      </c>
      <c r="S6696" s="38">
        <f>IF($B6696="","",MIN(1,DAY($A6696)/IF($N6696="Superstore",Settings!$B$5,Settings!$B$4)))</f>
        <v/>
      </c>
      <c r="T6696" s="38">
        <f>IF(OR($B6696="",$G6696="",$S6696=0),"",$G6696/$S6696)</f>
        <v/>
      </c>
      <c r="U6696" s="36">
        <f>IF($T6696="","",IF($T6696&lt;Settings!$B$8,"Critical",IF($T6696&lt;Settings!$B$9,"Semi Critical","Non Critical")))</f>
        <v/>
      </c>
      <c r="V6696" s="28" t="n"/>
      <c r="Z6696">
        <f>IF($B6696="","",IFERROR(VLOOKUP($B6696,'Plan HC for CCA'!$A:$B,2,0),""))</f>
        <v/>
      </c>
      <c r="AA6696">
        <f>IF(OR($B6696="",$Z6696=""),"",IF(N($M6696)&lt;$Z6696,"Delta","No Delta"))</f>
        <v/>
      </c>
      <c r="AB6696">
        <f>IF(OR($B6696="",$Z6696=""),"",MAX(0,$Z6696-N($M6696)))</f>
        <v/>
      </c>
      <c r="AC6696" s="46">
        <f>IF($B6696="","",IFERROR(INDEX('CCA Util %'!$H:$H,MATCH($B6696,'CCA Util %'!$E:$E,0)),""))</f>
        <v/>
      </c>
      <c r="AD6696">
        <f>IF($B6696="","",IFERROR(INDEX('CCA Util %'!$G:$G,MATCH($B6696,'CCA Util %'!$E:$E,0)),""))</f>
        <v/>
      </c>
      <c r="AE6696">
        <f>IF(OR($B6696="",$U6696=""),"",$U6696&amp;" &amp; "&amp;IF(OR($AD6696="",$AD6696=0),"Util NA",$AD6696&amp;" Util"))</f>
        <v/>
      </c>
    </row>
    <row r="6697" ht="15.75" customHeight="1" s="42">
      <c r="A6697" s="41" t="n"/>
      <c r="G6697" s="38" t="n"/>
      <c r="H6697" s="38" t="n"/>
      <c r="I6697" s="38" t="n"/>
      <c r="J6697" s="38" t="n"/>
      <c r="K6697" s="38" t="n"/>
      <c r="L6697" s="38" t="n"/>
      <c r="N6697" s="36">
        <f>IF($B6697="","",IF($C6697="SUPERSTORE","Superstore","DH"))</f>
        <v/>
      </c>
      <c r="O6697" s="36">
        <f>IF($B6697="","",IFERROR(VLOOKUP($B6697,Mapping!$A:$C,2,0),"Not Mapped"))</f>
        <v/>
      </c>
      <c r="P6697" s="36">
        <f>IF($B6697="","",IFERROR(VLOOKUP($B6697,Mapping!$A:$C,3,0),"Not Mapped"))</f>
        <v/>
      </c>
      <c r="Q6697" s="36">
        <f>IF($B6697="","",IFERROR(VLOOKUP($O6697,Leaders!$A:$B,2,0),"Not Mapped"))</f>
        <v/>
      </c>
      <c r="R6697" s="36">
        <f>IF($B6697="","",IF(COUNTIF(Exclusions!$A:$A,$B6697)&gt;0,"Yes","No"))</f>
        <v/>
      </c>
      <c r="S6697" s="38">
        <f>IF($B6697="","",MIN(1,DAY($A6697)/IF($N6697="Superstore",Settings!$B$5,Settings!$B$4)))</f>
        <v/>
      </c>
      <c r="T6697" s="38">
        <f>IF(OR($B6697="",$G6697="",$S6697=0),"",$G6697/$S6697)</f>
        <v/>
      </c>
      <c r="U6697" s="36">
        <f>IF($T6697="","",IF($T6697&lt;Settings!$B$8,"Critical",IF($T6697&lt;Settings!$B$9,"Semi Critical","Non Critical")))</f>
        <v/>
      </c>
      <c r="V6697" s="28" t="n"/>
      <c r="Z6697">
        <f>IF($B6697="","",IFERROR(VLOOKUP($B6697,'Plan HC for CCA'!$A:$B,2,0),""))</f>
        <v/>
      </c>
      <c r="AA6697">
        <f>IF(OR($B6697="",$Z6697=""),"",IF(N($M6697)&lt;$Z6697,"Delta","No Delta"))</f>
        <v/>
      </c>
      <c r="AB6697">
        <f>IF(OR($B6697="",$Z6697=""),"",MAX(0,$Z6697-N($M6697)))</f>
        <v/>
      </c>
      <c r="AC6697" s="46">
        <f>IF($B6697="","",IFERROR(INDEX('CCA Util %'!$H:$H,MATCH($B6697,'CCA Util %'!$E:$E,0)),""))</f>
        <v/>
      </c>
      <c r="AD6697">
        <f>IF($B6697="","",IFERROR(INDEX('CCA Util %'!$G:$G,MATCH($B6697,'CCA Util %'!$E:$E,0)),""))</f>
        <v/>
      </c>
      <c r="AE6697">
        <f>IF(OR($B6697="",$U6697=""),"",$U6697&amp;" &amp; "&amp;IF(OR($AD6697="",$AD6697=0),"Util NA",$AD6697&amp;" Util"))</f>
        <v/>
      </c>
    </row>
    <row r="6698" ht="15.75" customHeight="1" s="42">
      <c r="A6698" s="41" t="n"/>
      <c r="G6698" s="38" t="n"/>
      <c r="H6698" s="38" t="n"/>
      <c r="I6698" s="38" t="n"/>
      <c r="J6698" s="38" t="n"/>
      <c r="K6698" s="38" t="n"/>
      <c r="L6698" s="38" t="n"/>
      <c r="N6698" s="36">
        <f>IF($B6698="","",IF($C6698="SUPERSTORE","Superstore","DH"))</f>
        <v/>
      </c>
      <c r="O6698" s="36">
        <f>IF($B6698="","",IFERROR(VLOOKUP($B6698,Mapping!$A:$C,2,0),"Not Mapped"))</f>
        <v/>
      </c>
      <c r="P6698" s="36">
        <f>IF($B6698="","",IFERROR(VLOOKUP($B6698,Mapping!$A:$C,3,0),"Not Mapped"))</f>
        <v/>
      </c>
      <c r="Q6698" s="36">
        <f>IF($B6698="","",IFERROR(VLOOKUP($O6698,Leaders!$A:$B,2,0),"Not Mapped"))</f>
        <v/>
      </c>
      <c r="R6698" s="36">
        <f>IF($B6698="","",IF(COUNTIF(Exclusions!$A:$A,$B6698)&gt;0,"Yes","No"))</f>
        <v/>
      </c>
      <c r="S6698" s="38">
        <f>IF($B6698="","",MIN(1,DAY($A6698)/IF($N6698="Superstore",Settings!$B$5,Settings!$B$4)))</f>
        <v/>
      </c>
      <c r="T6698" s="38">
        <f>IF(OR($B6698="",$G6698="",$S6698=0),"",$G6698/$S6698)</f>
        <v/>
      </c>
      <c r="U6698" s="36">
        <f>IF($T6698="","",IF($T6698&lt;Settings!$B$8,"Critical",IF($T6698&lt;Settings!$B$9,"Semi Critical","Non Critical")))</f>
        <v/>
      </c>
      <c r="V6698" s="28" t="n"/>
      <c r="Z6698">
        <f>IF($B6698="","",IFERROR(VLOOKUP($B6698,'Plan HC for CCA'!$A:$B,2,0),""))</f>
        <v/>
      </c>
      <c r="AA6698">
        <f>IF(OR($B6698="",$Z6698=""),"",IF(N($M6698)&lt;$Z6698,"Delta","No Delta"))</f>
        <v/>
      </c>
      <c r="AB6698">
        <f>IF(OR($B6698="",$Z6698=""),"",MAX(0,$Z6698-N($M6698)))</f>
        <v/>
      </c>
      <c r="AC6698" s="46">
        <f>IF($B6698="","",IFERROR(INDEX('CCA Util %'!$H:$H,MATCH($B6698,'CCA Util %'!$E:$E,0)),""))</f>
        <v/>
      </c>
      <c r="AD6698">
        <f>IF($B6698="","",IFERROR(INDEX('CCA Util %'!$G:$G,MATCH($B6698,'CCA Util %'!$E:$E,0)),""))</f>
        <v/>
      </c>
      <c r="AE6698">
        <f>IF(OR($B6698="",$U6698=""),"",$U6698&amp;" &amp; "&amp;IF(OR($AD6698="",$AD6698=0),"Util NA",$AD6698&amp;" Util"))</f>
        <v/>
      </c>
    </row>
    <row r="6699" ht="15.75" customHeight="1" s="42">
      <c r="A6699" s="41" t="n"/>
      <c r="G6699" s="38" t="n"/>
      <c r="H6699" s="38" t="n"/>
      <c r="I6699" s="38" t="n"/>
      <c r="J6699" s="38" t="n"/>
      <c r="K6699" s="38" t="n"/>
      <c r="L6699" s="38" t="n"/>
      <c r="N6699" s="36">
        <f>IF($B6699="","",IF($C6699="SUPERSTORE","Superstore","DH"))</f>
        <v/>
      </c>
      <c r="O6699" s="36">
        <f>IF($B6699="","",IFERROR(VLOOKUP($B6699,Mapping!$A:$C,2,0),"Not Mapped"))</f>
        <v/>
      </c>
      <c r="P6699" s="36">
        <f>IF($B6699="","",IFERROR(VLOOKUP($B6699,Mapping!$A:$C,3,0),"Not Mapped"))</f>
        <v/>
      </c>
      <c r="Q6699" s="36">
        <f>IF($B6699="","",IFERROR(VLOOKUP($O6699,Leaders!$A:$B,2,0),"Not Mapped"))</f>
        <v/>
      </c>
      <c r="R6699" s="36">
        <f>IF($B6699="","",IF(COUNTIF(Exclusions!$A:$A,$B6699)&gt;0,"Yes","No"))</f>
        <v/>
      </c>
      <c r="S6699" s="38">
        <f>IF($B6699="","",MIN(1,DAY($A6699)/IF($N6699="Superstore",Settings!$B$5,Settings!$B$4)))</f>
        <v/>
      </c>
      <c r="T6699" s="38">
        <f>IF(OR($B6699="",$G6699="",$S6699=0),"",$G6699/$S6699)</f>
        <v/>
      </c>
      <c r="U6699" s="36">
        <f>IF($T6699="","",IF($T6699&lt;Settings!$B$8,"Critical",IF($T6699&lt;Settings!$B$9,"Semi Critical","Non Critical")))</f>
        <v/>
      </c>
      <c r="V6699" s="28" t="n"/>
      <c r="Z6699">
        <f>IF($B6699="","",IFERROR(VLOOKUP($B6699,'Plan HC for CCA'!$A:$B,2,0),""))</f>
        <v/>
      </c>
      <c r="AA6699">
        <f>IF(OR($B6699="",$Z6699=""),"",IF(N($M6699)&lt;$Z6699,"Delta","No Delta"))</f>
        <v/>
      </c>
      <c r="AB6699">
        <f>IF(OR($B6699="",$Z6699=""),"",MAX(0,$Z6699-N($M6699)))</f>
        <v/>
      </c>
      <c r="AC6699" s="46">
        <f>IF($B6699="","",IFERROR(INDEX('CCA Util %'!$H:$H,MATCH($B6699,'CCA Util %'!$E:$E,0)),""))</f>
        <v/>
      </c>
      <c r="AD6699">
        <f>IF($B6699="","",IFERROR(INDEX('CCA Util %'!$G:$G,MATCH($B6699,'CCA Util %'!$E:$E,0)),""))</f>
        <v/>
      </c>
      <c r="AE6699">
        <f>IF(OR($B6699="",$U6699=""),"",$U6699&amp;" &amp; "&amp;IF(OR($AD6699="",$AD6699=0),"Util NA",$AD6699&amp;" Util"))</f>
        <v/>
      </c>
    </row>
    <row r="6700" ht="15.75" customHeight="1" s="42">
      <c r="A6700" s="41" t="n"/>
      <c r="G6700" s="38" t="n"/>
      <c r="H6700" s="38" t="n"/>
      <c r="I6700" s="38" t="n"/>
      <c r="J6700" s="38" t="n"/>
      <c r="K6700" s="38" t="n"/>
      <c r="L6700" s="38" t="n"/>
      <c r="N6700" s="36">
        <f>IF($B6700="","",IF($C6700="SUPERSTORE","Superstore","DH"))</f>
        <v/>
      </c>
      <c r="O6700" s="36">
        <f>IF($B6700="","",IFERROR(VLOOKUP($B6700,Mapping!$A:$C,2,0),"Not Mapped"))</f>
        <v/>
      </c>
      <c r="P6700" s="36">
        <f>IF($B6700="","",IFERROR(VLOOKUP($B6700,Mapping!$A:$C,3,0),"Not Mapped"))</f>
        <v/>
      </c>
      <c r="Q6700" s="36">
        <f>IF($B6700="","",IFERROR(VLOOKUP($O6700,Leaders!$A:$B,2,0),"Not Mapped"))</f>
        <v/>
      </c>
      <c r="R6700" s="36">
        <f>IF($B6700="","",IF(COUNTIF(Exclusions!$A:$A,$B6700)&gt;0,"Yes","No"))</f>
        <v/>
      </c>
      <c r="S6700" s="38">
        <f>IF($B6700="","",MIN(1,DAY($A6700)/IF($N6700="Superstore",Settings!$B$5,Settings!$B$4)))</f>
        <v/>
      </c>
      <c r="T6700" s="38">
        <f>IF(OR($B6700="",$G6700="",$S6700=0),"",$G6700/$S6700)</f>
        <v/>
      </c>
      <c r="U6700" s="36">
        <f>IF($T6700="","",IF($T6700&lt;Settings!$B$8,"Critical",IF($T6700&lt;Settings!$B$9,"Semi Critical","Non Critical")))</f>
        <v/>
      </c>
      <c r="V6700" s="28" t="n"/>
      <c r="Z6700">
        <f>IF($B6700="","",IFERROR(VLOOKUP($B6700,'Plan HC for CCA'!$A:$B,2,0),""))</f>
        <v/>
      </c>
      <c r="AA6700">
        <f>IF(OR($B6700="",$Z6700=""),"",IF(N($M6700)&lt;$Z6700,"Delta","No Delta"))</f>
        <v/>
      </c>
      <c r="AB6700">
        <f>IF(OR($B6700="",$Z6700=""),"",MAX(0,$Z6700-N($M6700)))</f>
        <v/>
      </c>
      <c r="AC6700" s="46">
        <f>IF($B6700="","",IFERROR(INDEX('CCA Util %'!$H:$H,MATCH($B6700,'CCA Util %'!$E:$E,0)),""))</f>
        <v/>
      </c>
      <c r="AD6700">
        <f>IF($B6700="","",IFERROR(INDEX('CCA Util %'!$G:$G,MATCH($B6700,'CCA Util %'!$E:$E,0)),""))</f>
        <v/>
      </c>
      <c r="AE6700">
        <f>IF(OR($B6700="",$U6700=""),"",$U6700&amp;" &amp; "&amp;IF(OR($AD6700="",$AD6700=0),"Util NA",$AD6700&amp;" Util"))</f>
        <v/>
      </c>
    </row>
    <row r="6701" ht="15.75" customHeight="1" s="42">
      <c r="A6701" s="41" t="n"/>
      <c r="G6701" s="38" t="n"/>
      <c r="H6701" s="38" t="n"/>
      <c r="I6701" s="38" t="n"/>
      <c r="J6701" s="38" t="n"/>
      <c r="K6701" s="38" t="n"/>
      <c r="L6701" s="38" t="n"/>
      <c r="N6701" s="36">
        <f>IF($B6701="","",IF($C6701="SUPERSTORE","Superstore","DH"))</f>
        <v/>
      </c>
      <c r="O6701" s="36">
        <f>IF($B6701="","",IFERROR(VLOOKUP($B6701,Mapping!$A:$C,2,0),"Not Mapped"))</f>
        <v/>
      </c>
      <c r="P6701" s="36">
        <f>IF($B6701="","",IFERROR(VLOOKUP($B6701,Mapping!$A:$C,3,0),"Not Mapped"))</f>
        <v/>
      </c>
      <c r="Q6701" s="36">
        <f>IF($B6701="","",IFERROR(VLOOKUP($O6701,Leaders!$A:$B,2,0),"Not Mapped"))</f>
        <v/>
      </c>
      <c r="R6701" s="36">
        <f>IF($B6701="","",IF(COUNTIF(Exclusions!$A:$A,$B6701)&gt;0,"Yes","No"))</f>
        <v/>
      </c>
      <c r="S6701" s="38">
        <f>IF($B6701="","",MIN(1,DAY($A6701)/IF($N6701="Superstore",Settings!$B$5,Settings!$B$4)))</f>
        <v/>
      </c>
      <c r="T6701" s="38">
        <f>IF(OR($B6701="",$G6701="",$S6701=0),"",$G6701/$S6701)</f>
        <v/>
      </c>
      <c r="U6701" s="36">
        <f>IF($T6701="","",IF($T6701&lt;Settings!$B$8,"Critical",IF($T6701&lt;Settings!$B$9,"Semi Critical","Non Critical")))</f>
        <v/>
      </c>
      <c r="V6701" s="28" t="n"/>
      <c r="Z6701">
        <f>IF($B6701="","",IFERROR(VLOOKUP($B6701,'Plan HC for CCA'!$A:$B,2,0),""))</f>
        <v/>
      </c>
      <c r="AA6701">
        <f>IF(OR($B6701="",$Z6701=""),"",IF(N($M6701)&lt;$Z6701,"Delta","No Delta"))</f>
        <v/>
      </c>
      <c r="AB6701">
        <f>IF(OR($B6701="",$Z6701=""),"",MAX(0,$Z6701-N($M6701)))</f>
        <v/>
      </c>
      <c r="AC6701" s="46">
        <f>IF($B6701="","",IFERROR(INDEX('CCA Util %'!$H:$H,MATCH($B6701,'CCA Util %'!$E:$E,0)),""))</f>
        <v/>
      </c>
      <c r="AD6701">
        <f>IF($B6701="","",IFERROR(INDEX('CCA Util %'!$G:$G,MATCH($B6701,'CCA Util %'!$E:$E,0)),""))</f>
        <v/>
      </c>
      <c r="AE6701">
        <f>IF(OR($B6701="",$U6701=""),"",$U6701&amp;" &amp; "&amp;IF(OR($AD6701="",$AD6701=0),"Util NA",$AD6701&amp;" Util"))</f>
        <v/>
      </c>
    </row>
    <row r="6702" ht="15.75" customHeight="1" s="42">
      <c r="A6702" s="41" t="n"/>
      <c r="G6702" s="38" t="n"/>
      <c r="H6702" s="38" t="n"/>
      <c r="I6702" s="38" t="n"/>
      <c r="J6702" s="38" t="n"/>
      <c r="K6702" s="38" t="n"/>
      <c r="L6702" s="38" t="n"/>
      <c r="N6702" s="36">
        <f>IF($B6702="","",IF($C6702="SUPERSTORE","Superstore","DH"))</f>
        <v/>
      </c>
      <c r="O6702" s="36">
        <f>IF($B6702="","",IFERROR(VLOOKUP($B6702,Mapping!$A:$C,2,0),"Not Mapped"))</f>
        <v/>
      </c>
      <c r="P6702" s="36">
        <f>IF($B6702="","",IFERROR(VLOOKUP($B6702,Mapping!$A:$C,3,0),"Not Mapped"))</f>
        <v/>
      </c>
      <c r="Q6702" s="36">
        <f>IF($B6702="","",IFERROR(VLOOKUP($O6702,Leaders!$A:$B,2,0),"Not Mapped"))</f>
        <v/>
      </c>
      <c r="R6702" s="36">
        <f>IF($B6702="","",IF(COUNTIF(Exclusions!$A:$A,$B6702)&gt;0,"Yes","No"))</f>
        <v/>
      </c>
      <c r="S6702" s="38">
        <f>IF($B6702="","",MIN(1,DAY($A6702)/IF($N6702="Superstore",Settings!$B$5,Settings!$B$4)))</f>
        <v/>
      </c>
      <c r="T6702" s="38">
        <f>IF(OR($B6702="",$G6702="",$S6702=0),"",$G6702/$S6702)</f>
        <v/>
      </c>
      <c r="U6702" s="36">
        <f>IF($T6702="","",IF($T6702&lt;Settings!$B$8,"Critical",IF($T6702&lt;Settings!$B$9,"Semi Critical","Non Critical")))</f>
        <v/>
      </c>
      <c r="V6702" s="28" t="n"/>
      <c r="Z6702">
        <f>IF($B6702="","",IFERROR(VLOOKUP($B6702,'Plan HC for CCA'!$A:$B,2,0),""))</f>
        <v/>
      </c>
      <c r="AA6702">
        <f>IF(OR($B6702="",$Z6702=""),"",IF(N($M6702)&lt;$Z6702,"Delta","No Delta"))</f>
        <v/>
      </c>
      <c r="AB6702">
        <f>IF(OR($B6702="",$Z6702=""),"",MAX(0,$Z6702-N($M6702)))</f>
        <v/>
      </c>
      <c r="AC6702" s="46">
        <f>IF($B6702="","",IFERROR(INDEX('CCA Util %'!$H:$H,MATCH($B6702,'CCA Util %'!$E:$E,0)),""))</f>
        <v/>
      </c>
      <c r="AD6702">
        <f>IF($B6702="","",IFERROR(INDEX('CCA Util %'!$G:$G,MATCH($B6702,'CCA Util %'!$E:$E,0)),""))</f>
        <v/>
      </c>
      <c r="AE6702">
        <f>IF(OR($B6702="",$U6702=""),"",$U6702&amp;" &amp; "&amp;IF(OR($AD6702="",$AD6702=0),"Util NA",$AD6702&amp;" Util"))</f>
        <v/>
      </c>
    </row>
    <row r="6703" ht="15.75" customHeight="1" s="42">
      <c r="A6703" s="41" t="n"/>
      <c r="G6703" s="38" t="n"/>
      <c r="H6703" s="38" t="n"/>
      <c r="I6703" s="38" t="n"/>
      <c r="J6703" s="38" t="n"/>
      <c r="K6703" s="38" t="n"/>
      <c r="L6703" s="38" t="n"/>
      <c r="N6703" s="36">
        <f>IF($B6703="","",IF($C6703="SUPERSTORE","Superstore","DH"))</f>
        <v/>
      </c>
      <c r="O6703" s="36">
        <f>IF($B6703="","",IFERROR(VLOOKUP($B6703,Mapping!$A:$C,2,0),"Not Mapped"))</f>
        <v/>
      </c>
      <c r="P6703" s="36">
        <f>IF($B6703="","",IFERROR(VLOOKUP($B6703,Mapping!$A:$C,3,0),"Not Mapped"))</f>
        <v/>
      </c>
      <c r="Q6703" s="36">
        <f>IF($B6703="","",IFERROR(VLOOKUP($O6703,Leaders!$A:$B,2,0),"Not Mapped"))</f>
        <v/>
      </c>
      <c r="R6703" s="36">
        <f>IF($B6703="","",IF(COUNTIF(Exclusions!$A:$A,$B6703)&gt;0,"Yes","No"))</f>
        <v/>
      </c>
      <c r="S6703" s="38">
        <f>IF($B6703="","",MIN(1,DAY($A6703)/IF($N6703="Superstore",Settings!$B$5,Settings!$B$4)))</f>
        <v/>
      </c>
      <c r="T6703" s="38">
        <f>IF(OR($B6703="",$G6703="",$S6703=0),"",$G6703/$S6703)</f>
        <v/>
      </c>
      <c r="U6703" s="36">
        <f>IF($T6703="","",IF($T6703&lt;Settings!$B$8,"Critical",IF($T6703&lt;Settings!$B$9,"Semi Critical","Non Critical")))</f>
        <v/>
      </c>
      <c r="V6703" s="28" t="n"/>
      <c r="Z6703">
        <f>IF($B6703="","",IFERROR(VLOOKUP($B6703,'Plan HC for CCA'!$A:$B,2,0),""))</f>
        <v/>
      </c>
      <c r="AA6703">
        <f>IF(OR($B6703="",$Z6703=""),"",IF(N($M6703)&lt;$Z6703,"Delta","No Delta"))</f>
        <v/>
      </c>
      <c r="AB6703">
        <f>IF(OR($B6703="",$Z6703=""),"",MAX(0,$Z6703-N($M6703)))</f>
        <v/>
      </c>
      <c r="AC6703" s="46">
        <f>IF($B6703="","",IFERROR(INDEX('CCA Util %'!$H:$H,MATCH($B6703,'CCA Util %'!$E:$E,0)),""))</f>
        <v/>
      </c>
      <c r="AD6703">
        <f>IF($B6703="","",IFERROR(INDEX('CCA Util %'!$G:$G,MATCH($B6703,'CCA Util %'!$E:$E,0)),""))</f>
        <v/>
      </c>
      <c r="AE6703">
        <f>IF(OR($B6703="",$U6703=""),"",$U6703&amp;" &amp; "&amp;IF(OR($AD6703="",$AD6703=0),"Util NA",$AD6703&amp;" Util"))</f>
        <v/>
      </c>
    </row>
    <row r="6704" ht="15.75" customHeight="1" s="42">
      <c r="A6704" s="41" t="n"/>
      <c r="G6704" s="38" t="n"/>
      <c r="H6704" s="38" t="n"/>
      <c r="I6704" s="38" t="n"/>
      <c r="J6704" s="38" t="n"/>
      <c r="K6704" s="38" t="n"/>
      <c r="L6704" s="38" t="n"/>
      <c r="N6704" s="36">
        <f>IF($B6704="","",IF($C6704="SUPERSTORE","Superstore","DH"))</f>
        <v/>
      </c>
      <c r="O6704" s="36">
        <f>IF($B6704="","",IFERROR(VLOOKUP($B6704,Mapping!$A:$C,2,0),"Not Mapped"))</f>
        <v/>
      </c>
      <c r="P6704" s="36">
        <f>IF($B6704="","",IFERROR(VLOOKUP($B6704,Mapping!$A:$C,3,0),"Not Mapped"))</f>
        <v/>
      </c>
      <c r="Q6704" s="36">
        <f>IF($B6704="","",IFERROR(VLOOKUP($O6704,Leaders!$A:$B,2,0),"Not Mapped"))</f>
        <v/>
      </c>
      <c r="R6704" s="36">
        <f>IF($B6704="","",IF(COUNTIF(Exclusions!$A:$A,$B6704)&gt;0,"Yes","No"))</f>
        <v/>
      </c>
      <c r="S6704" s="38">
        <f>IF($B6704="","",MIN(1,DAY($A6704)/IF($N6704="Superstore",Settings!$B$5,Settings!$B$4)))</f>
        <v/>
      </c>
      <c r="T6704" s="38">
        <f>IF(OR($B6704="",$G6704="",$S6704=0),"",$G6704/$S6704)</f>
        <v/>
      </c>
      <c r="U6704" s="36">
        <f>IF($T6704="","",IF($T6704&lt;Settings!$B$8,"Critical",IF($T6704&lt;Settings!$B$9,"Semi Critical","Non Critical")))</f>
        <v/>
      </c>
      <c r="V6704" s="28" t="n"/>
      <c r="Z6704">
        <f>IF($B6704="","",IFERROR(VLOOKUP($B6704,'Plan HC for CCA'!$A:$B,2,0),""))</f>
        <v/>
      </c>
      <c r="AA6704">
        <f>IF(OR($B6704="",$Z6704=""),"",IF(N($M6704)&lt;$Z6704,"Delta","No Delta"))</f>
        <v/>
      </c>
      <c r="AB6704">
        <f>IF(OR($B6704="",$Z6704=""),"",MAX(0,$Z6704-N($M6704)))</f>
        <v/>
      </c>
      <c r="AC6704" s="46">
        <f>IF($B6704="","",IFERROR(INDEX('CCA Util %'!$H:$H,MATCH($B6704,'CCA Util %'!$E:$E,0)),""))</f>
        <v/>
      </c>
      <c r="AD6704">
        <f>IF($B6704="","",IFERROR(INDEX('CCA Util %'!$G:$G,MATCH($B6704,'CCA Util %'!$E:$E,0)),""))</f>
        <v/>
      </c>
      <c r="AE6704">
        <f>IF(OR($B6704="",$U6704=""),"",$U6704&amp;" &amp; "&amp;IF(OR($AD6704="",$AD6704=0),"Util NA",$AD6704&amp;" Util"))</f>
        <v/>
      </c>
    </row>
    <row r="6705" ht="15.75" customHeight="1" s="42">
      <c r="A6705" s="41" t="n"/>
      <c r="G6705" s="38" t="n"/>
      <c r="H6705" s="38" t="n"/>
      <c r="I6705" s="38" t="n"/>
      <c r="J6705" s="38" t="n"/>
      <c r="K6705" s="38" t="n"/>
      <c r="L6705" s="38" t="n"/>
      <c r="N6705" s="36">
        <f>IF($B6705="","",IF($C6705="SUPERSTORE","Superstore","DH"))</f>
        <v/>
      </c>
      <c r="O6705" s="36">
        <f>IF($B6705="","",IFERROR(VLOOKUP($B6705,Mapping!$A:$C,2,0),"Not Mapped"))</f>
        <v/>
      </c>
      <c r="P6705" s="36">
        <f>IF($B6705="","",IFERROR(VLOOKUP($B6705,Mapping!$A:$C,3,0),"Not Mapped"))</f>
        <v/>
      </c>
      <c r="Q6705" s="36">
        <f>IF($B6705="","",IFERROR(VLOOKUP($O6705,Leaders!$A:$B,2,0),"Not Mapped"))</f>
        <v/>
      </c>
      <c r="R6705" s="36">
        <f>IF($B6705="","",IF(COUNTIF(Exclusions!$A:$A,$B6705)&gt;0,"Yes","No"))</f>
        <v/>
      </c>
      <c r="S6705" s="38">
        <f>IF($B6705="","",MIN(1,DAY($A6705)/IF($N6705="Superstore",Settings!$B$5,Settings!$B$4)))</f>
        <v/>
      </c>
      <c r="T6705" s="38">
        <f>IF(OR($B6705="",$G6705="",$S6705=0),"",$G6705/$S6705)</f>
        <v/>
      </c>
      <c r="U6705" s="36">
        <f>IF($T6705="","",IF($T6705&lt;Settings!$B$8,"Critical",IF($T6705&lt;Settings!$B$9,"Semi Critical","Non Critical")))</f>
        <v/>
      </c>
      <c r="V6705" s="28" t="n"/>
      <c r="Z6705">
        <f>IF($B6705="","",IFERROR(VLOOKUP($B6705,'Plan HC for CCA'!$A:$B,2,0),""))</f>
        <v/>
      </c>
      <c r="AA6705">
        <f>IF(OR($B6705="",$Z6705=""),"",IF(N($M6705)&lt;$Z6705,"Delta","No Delta"))</f>
        <v/>
      </c>
      <c r="AB6705">
        <f>IF(OR($B6705="",$Z6705=""),"",MAX(0,$Z6705-N($M6705)))</f>
        <v/>
      </c>
      <c r="AC6705" s="46">
        <f>IF($B6705="","",IFERROR(INDEX('CCA Util %'!$H:$H,MATCH($B6705,'CCA Util %'!$E:$E,0)),""))</f>
        <v/>
      </c>
      <c r="AD6705">
        <f>IF($B6705="","",IFERROR(INDEX('CCA Util %'!$G:$G,MATCH($B6705,'CCA Util %'!$E:$E,0)),""))</f>
        <v/>
      </c>
      <c r="AE6705">
        <f>IF(OR($B6705="",$U6705=""),"",$U6705&amp;" &amp; "&amp;IF(OR($AD6705="",$AD6705=0),"Util NA",$AD6705&amp;" Util"))</f>
        <v/>
      </c>
    </row>
    <row r="6706" ht="15.75" customHeight="1" s="42">
      <c r="A6706" s="41" t="n"/>
      <c r="G6706" s="38" t="n"/>
      <c r="H6706" s="38" t="n"/>
      <c r="I6706" s="38" t="n"/>
      <c r="J6706" s="38" t="n"/>
      <c r="K6706" s="38" t="n"/>
      <c r="L6706" s="38" t="n"/>
      <c r="N6706" s="36">
        <f>IF($B6706="","",IF($C6706="SUPERSTORE","Superstore","DH"))</f>
        <v/>
      </c>
      <c r="O6706" s="36">
        <f>IF($B6706="","",IFERROR(VLOOKUP($B6706,Mapping!$A:$C,2,0),"Not Mapped"))</f>
        <v/>
      </c>
      <c r="P6706" s="36">
        <f>IF($B6706="","",IFERROR(VLOOKUP($B6706,Mapping!$A:$C,3,0),"Not Mapped"))</f>
        <v/>
      </c>
      <c r="Q6706" s="36">
        <f>IF($B6706="","",IFERROR(VLOOKUP($O6706,Leaders!$A:$B,2,0),"Not Mapped"))</f>
        <v/>
      </c>
      <c r="R6706" s="36">
        <f>IF($B6706="","",IF(COUNTIF(Exclusions!$A:$A,$B6706)&gt;0,"Yes","No"))</f>
        <v/>
      </c>
      <c r="S6706" s="38">
        <f>IF($B6706="","",MIN(1,DAY($A6706)/IF($N6706="Superstore",Settings!$B$5,Settings!$B$4)))</f>
        <v/>
      </c>
      <c r="T6706" s="38">
        <f>IF(OR($B6706="",$G6706="",$S6706=0),"",$G6706/$S6706)</f>
        <v/>
      </c>
      <c r="U6706" s="36">
        <f>IF($T6706="","",IF($T6706&lt;Settings!$B$8,"Critical",IF($T6706&lt;Settings!$B$9,"Semi Critical","Non Critical")))</f>
        <v/>
      </c>
      <c r="V6706" s="28" t="n"/>
      <c r="Z6706">
        <f>IF($B6706="","",IFERROR(VLOOKUP($B6706,'Plan HC for CCA'!$A:$B,2,0),""))</f>
        <v/>
      </c>
      <c r="AA6706">
        <f>IF(OR($B6706="",$Z6706=""),"",IF(N($M6706)&lt;$Z6706,"Delta","No Delta"))</f>
        <v/>
      </c>
      <c r="AB6706">
        <f>IF(OR($B6706="",$Z6706=""),"",MAX(0,$Z6706-N($M6706)))</f>
        <v/>
      </c>
      <c r="AC6706" s="46">
        <f>IF($B6706="","",IFERROR(INDEX('CCA Util %'!$H:$H,MATCH($B6706,'CCA Util %'!$E:$E,0)),""))</f>
        <v/>
      </c>
      <c r="AD6706">
        <f>IF($B6706="","",IFERROR(INDEX('CCA Util %'!$G:$G,MATCH($B6706,'CCA Util %'!$E:$E,0)),""))</f>
        <v/>
      </c>
      <c r="AE6706">
        <f>IF(OR($B6706="",$U6706=""),"",$U6706&amp;" &amp; "&amp;IF(OR($AD6706="",$AD6706=0),"Util NA",$AD6706&amp;" Util"))</f>
        <v/>
      </c>
    </row>
    <row r="6707" ht="15.75" customHeight="1" s="42">
      <c r="A6707" s="41" t="n"/>
      <c r="G6707" s="38" t="n"/>
      <c r="H6707" s="38" t="n"/>
      <c r="I6707" s="38" t="n"/>
      <c r="J6707" s="38" t="n"/>
      <c r="K6707" s="38" t="n"/>
      <c r="L6707" s="38" t="n"/>
      <c r="N6707" s="36">
        <f>IF($B6707="","",IF($C6707="SUPERSTORE","Superstore","DH"))</f>
        <v/>
      </c>
      <c r="O6707" s="36">
        <f>IF($B6707="","",IFERROR(VLOOKUP($B6707,Mapping!$A:$C,2,0),"Not Mapped"))</f>
        <v/>
      </c>
      <c r="P6707" s="36">
        <f>IF($B6707="","",IFERROR(VLOOKUP($B6707,Mapping!$A:$C,3,0),"Not Mapped"))</f>
        <v/>
      </c>
      <c r="Q6707" s="36">
        <f>IF($B6707="","",IFERROR(VLOOKUP($O6707,Leaders!$A:$B,2,0),"Not Mapped"))</f>
        <v/>
      </c>
      <c r="R6707" s="36">
        <f>IF($B6707="","",IF(COUNTIF(Exclusions!$A:$A,$B6707)&gt;0,"Yes","No"))</f>
        <v/>
      </c>
      <c r="S6707" s="38">
        <f>IF($B6707="","",MIN(1,DAY($A6707)/IF($N6707="Superstore",Settings!$B$5,Settings!$B$4)))</f>
        <v/>
      </c>
      <c r="T6707" s="38">
        <f>IF(OR($B6707="",$G6707="",$S6707=0),"",$G6707/$S6707)</f>
        <v/>
      </c>
      <c r="U6707" s="36">
        <f>IF($T6707="","",IF($T6707&lt;Settings!$B$8,"Critical",IF($T6707&lt;Settings!$B$9,"Semi Critical","Non Critical")))</f>
        <v/>
      </c>
      <c r="V6707" s="28" t="n"/>
      <c r="Z6707">
        <f>IF($B6707="","",IFERROR(VLOOKUP($B6707,'Plan HC for CCA'!$A:$B,2,0),""))</f>
        <v/>
      </c>
      <c r="AA6707">
        <f>IF(OR($B6707="",$Z6707=""),"",IF(N($M6707)&lt;$Z6707,"Delta","No Delta"))</f>
        <v/>
      </c>
      <c r="AB6707">
        <f>IF(OR($B6707="",$Z6707=""),"",MAX(0,$Z6707-N($M6707)))</f>
        <v/>
      </c>
      <c r="AC6707" s="46">
        <f>IF($B6707="","",IFERROR(INDEX('CCA Util %'!$H:$H,MATCH($B6707,'CCA Util %'!$E:$E,0)),""))</f>
        <v/>
      </c>
      <c r="AD6707">
        <f>IF($B6707="","",IFERROR(INDEX('CCA Util %'!$G:$G,MATCH($B6707,'CCA Util %'!$E:$E,0)),""))</f>
        <v/>
      </c>
      <c r="AE6707">
        <f>IF(OR($B6707="",$U6707=""),"",$U6707&amp;" &amp; "&amp;IF(OR($AD6707="",$AD6707=0),"Util NA",$AD6707&amp;" Util"))</f>
        <v/>
      </c>
    </row>
    <row r="6708" ht="15.75" customHeight="1" s="42">
      <c r="A6708" s="41" t="n"/>
      <c r="G6708" s="38" t="n"/>
      <c r="H6708" s="38" t="n"/>
      <c r="I6708" s="38" t="n"/>
      <c r="J6708" s="38" t="n"/>
      <c r="K6708" s="38" t="n"/>
      <c r="L6708" s="38" t="n"/>
      <c r="N6708" s="36">
        <f>IF($B6708="","",IF($C6708="SUPERSTORE","Superstore","DH"))</f>
        <v/>
      </c>
      <c r="O6708" s="36">
        <f>IF($B6708="","",IFERROR(VLOOKUP($B6708,Mapping!$A:$C,2,0),"Not Mapped"))</f>
        <v/>
      </c>
      <c r="P6708" s="36">
        <f>IF($B6708="","",IFERROR(VLOOKUP($B6708,Mapping!$A:$C,3,0),"Not Mapped"))</f>
        <v/>
      </c>
      <c r="Q6708" s="36">
        <f>IF($B6708="","",IFERROR(VLOOKUP($O6708,Leaders!$A:$B,2,0),"Not Mapped"))</f>
        <v/>
      </c>
      <c r="R6708" s="36">
        <f>IF($B6708="","",IF(COUNTIF(Exclusions!$A:$A,$B6708)&gt;0,"Yes","No"))</f>
        <v/>
      </c>
      <c r="S6708" s="38">
        <f>IF($B6708="","",MIN(1,DAY($A6708)/IF($N6708="Superstore",Settings!$B$5,Settings!$B$4)))</f>
        <v/>
      </c>
      <c r="T6708" s="38">
        <f>IF(OR($B6708="",$G6708="",$S6708=0),"",$G6708/$S6708)</f>
        <v/>
      </c>
      <c r="U6708" s="36">
        <f>IF($T6708="","",IF($T6708&lt;Settings!$B$8,"Critical",IF($T6708&lt;Settings!$B$9,"Semi Critical","Non Critical")))</f>
        <v/>
      </c>
      <c r="V6708" s="28" t="n"/>
      <c r="Z6708">
        <f>IF($B6708="","",IFERROR(VLOOKUP($B6708,'Plan HC for CCA'!$A:$B,2,0),""))</f>
        <v/>
      </c>
      <c r="AA6708">
        <f>IF(OR($B6708="",$Z6708=""),"",IF(N($M6708)&lt;$Z6708,"Delta","No Delta"))</f>
        <v/>
      </c>
      <c r="AB6708">
        <f>IF(OR($B6708="",$Z6708=""),"",MAX(0,$Z6708-N($M6708)))</f>
        <v/>
      </c>
      <c r="AC6708" s="46">
        <f>IF($B6708="","",IFERROR(INDEX('CCA Util %'!$H:$H,MATCH($B6708,'CCA Util %'!$E:$E,0)),""))</f>
        <v/>
      </c>
      <c r="AD6708">
        <f>IF($B6708="","",IFERROR(INDEX('CCA Util %'!$G:$G,MATCH($B6708,'CCA Util %'!$E:$E,0)),""))</f>
        <v/>
      </c>
      <c r="AE6708">
        <f>IF(OR($B6708="",$U6708=""),"",$U6708&amp;" &amp; "&amp;IF(OR($AD6708="",$AD6708=0),"Util NA",$AD6708&amp;" Util"))</f>
        <v/>
      </c>
    </row>
    <row r="6709" ht="15.75" customHeight="1" s="42">
      <c r="A6709" s="41" t="n"/>
      <c r="G6709" s="38" t="n"/>
      <c r="H6709" s="38" t="n"/>
      <c r="I6709" s="38" t="n"/>
      <c r="J6709" s="38" t="n"/>
      <c r="K6709" s="38" t="n"/>
      <c r="L6709" s="38" t="n"/>
      <c r="N6709" s="36">
        <f>IF($B6709="","",IF($C6709="SUPERSTORE","Superstore","DH"))</f>
        <v/>
      </c>
      <c r="O6709" s="36">
        <f>IF($B6709="","",IFERROR(VLOOKUP($B6709,Mapping!$A:$C,2,0),"Not Mapped"))</f>
        <v/>
      </c>
      <c r="P6709" s="36">
        <f>IF($B6709="","",IFERROR(VLOOKUP($B6709,Mapping!$A:$C,3,0),"Not Mapped"))</f>
        <v/>
      </c>
      <c r="Q6709" s="36">
        <f>IF($B6709="","",IFERROR(VLOOKUP($O6709,Leaders!$A:$B,2,0),"Not Mapped"))</f>
        <v/>
      </c>
      <c r="R6709" s="36">
        <f>IF($B6709="","",IF(COUNTIF(Exclusions!$A:$A,$B6709)&gt;0,"Yes","No"))</f>
        <v/>
      </c>
      <c r="S6709" s="38">
        <f>IF($B6709="","",MIN(1,DAY($A6709)/IF($N6709="Superstore",Settings!$B$5,Settings!$B$4)))</f>
        <v/>
      </c>
      <c r="T6709" s="38">
        <f>IF(OR($B6709="",$G6709="",$S6709=0),"",$G6709/$S6709)</f>
        <v/>
      </c>
      <c r="U6709" s="36">
        <f>IF($T6709="","",IF($T6709&lt;Settings!$B$8,"Critical",IF($T6709&lt;Settings!$B$9,"Semi Critical","Non Critical")))</f>
        <v/>
      </c>
      <c r="V6709" s="28" t="n"/>
      <c r="Z6709">
        <f>IF($B6709="","",IFERROR(VLOOKUP($B6709,'Plan HC for CCA'!$A:$B,2,0),""))</f>
        <v/>
      </c>
      <c r="AA6709">
        <f>IF(OR($B6709="",$Z6709=""),"",IF(N($M6709)&lt;$Z6709,"Delta","No Delta"))</f>
        <v/>
      </c>
      <c r="AB6709">
        <f>IF(OR($B6709="",$Z6709=""),"",MAX(0,$Z6709-N($M6709)))</f>
        <v/>
      </c>
      <c r="AC6709" s="46">
        <f>IF($B6709="","",IFERROR(INDEX('CCA Util %'!$H:$H,MATCH($B6709,'CCA Util %'!$E:$E,0)),""))</f>
        <v/>
      </c>
      <c r="AD6709">
        <f>IF($B6709="","",IFERROR(INDEX('CCA Util %'!$G:$G,MATCH($B6709,'CCA Util %'!$E:$E,0)),""))</f>
        <v/>
      </c>
      <c r="AE6709">
        <f>IF(OR($B6709="",$U6709=""),"",$U6709&amp;" &amp; "&amp;IF(OR($AD6709="",$AD6709=0),"Util NA",$AD6709&amp;" Util"))</f>
        <v/>
      </c>
    </row>
    <row r="6710" ht="15.75" customHeight="1" s="42">
      <c r="A6710" s="41" t="n"/>
      <c r="G6710" s="38" t="n"/>
      <c r="H6710" s="38" t="n"/>
      <c r="I6710" s="38" t="n"/>
      <c r="J6710" s="38" t="n"/>
      <c r="K6710" s="38" t="n"/>
      <c r="L6710" s="38" t="n"/>
      <c r="N6710" s="36">
        <f>IF($B6710="","",IF($C6710="SUPERSTORE","Superstore","DH"))</f>
        <v/>
      </c>
      <c r="O6710" s="36">
        <f>IF($B6710="","",IFERROR(VLOOKUP($B6710,Mapping!$A:$C,2,0),"Not Mapped"))</f>
        <v/>
      </c>
      <c r="P6710" s="36">
        <f>IF($B6710="","",IFERROR(VLOOKUP($B6710,Mapping!$A:$C,3,0),"Not Mapped"))</f>
        <v/>
      </c>
      <c r="Q6710" s="36">
        <f>IF($B6710="","",IFERROR(VLOOKUP($O6710,Leaders!$A:$B,2,0),"Not Mapped"))</f>
        <v/>
      </c>
      <c r="R6710" s="36">
        <f>IF($B6710="","",IF(COUNTIF(Exclusions!$A:$A,$B6710)&gt;0,"Yes","No"))</f>
        <v/>
      </c>
      <c r="S6710" s="38">
        <f>IF($B6710="","",MIN(1,DAY($A6710)/IF($N6710="Superstore",Settings!$B$5,Settings!$B$4)))</f>
        <v/>
      </c>
      <c r="T6710" s="38">
        <f>IF(OR($B6710="",$G6710="",$S6710=0),"",$G6710/$S6710)</f>
        <v/>
      </c>
      <c r="U6710" s="36">
        <f>IF($T6710="","",IF($T6710&lt;Settings!$B$8,"Critical",IF($T6710&lt;Settings!$B$9,"Semi Critical","Non Critical")))</f>
        <v/>
      </c>
      <c r="V6710" s="28" t="n"/>
      <c r="Z6710">
        <f>IF($B6710="","",IFERROR(VLOOKUP($B6710,'Plan HC for CCA'!$A:$B,2,0),""))</f>
        <v/>
      </c>
      <c r="AA6710">
        <f>IF(OR($B6710="",$Z6710=""),"",IF(N($M6710)&lt;$Z6710,"Delta","No Delta"))</f>
        <v/>
      </c>
      <c r="AB6710">
        <f>IF(OR($B6710="",$Z6710=""),"",MAX(0,$Z6710-N($M6710)))</f>
        <v/>
      </c>
      <c r="AC6710" s="46">
        <f>IF($B6710="","",IFERROR(INDEX('CCA Util %'!$H:$H,MATCH($B6710,'CCA Util %'!$E:$E,0)),""))</f>
        <v/>
      </c>
      <c r="AD6710">
        <f>IF($B6710="","",IFERROR(INDEX('CCA Util %'!$G:$G,MATCH($B6710,'CCA Util %'!$E:$E,0)),""))</f>
        <v/>
      </c>
      <c r="AE6710">
        <f>IF(OR($B6710="",$U6710=""),"",$U6710&amp;" &amp; "&amp;IF(OR($AD6710="",$AD6710=0),"Util NA",$AD6710&amp;" Util"))</f>
        <v/>
      </c>
    </row>
    <row r="6711" ht="15.75" customHeight="1" s="42">
      <c r="A6711" s="41" t="n"/>
      <c r="G6711" s="38" t="n"/>
      <c r="H6711" s="38" t="n"/>
      <c r="I6711" s="38" t="n"/>
      <c r="J6711" s="38" t="n"/>
      <c r="K6711" s="38" t="n"/>
      <c r="L6711" s="38" t="n"/>
      <c r="N6711" s="36">
        <f>IF($B6711="","",IF($C6711="SUPERSTORE","Superstore","DH"))</f>
        <v/>
      </c>
      <c r="O6711" s="36">
        <f>IF($B6711="","",IFERROR(VLOOKUP($B6711,Mapping!$A:$C,2,0),"Not Mapped"))</f>
        <v/>
      </c>
      <c r="P6711" s="36">
        <f>IF($B6711="","",IFERROR(VLOOKUP($B6711,Mapping!$A:$C,3,0),"Not Mapped"))</f>
        <v/>
      </c>
      <c r="Q6711" s="36">
        <f>IF($B6711="","",IFERROR(VLOOKUP($O6711,Leaders!$A:$B,2,0),"Not Mapped"))</f>
        <v/>
      </c>
      <c r="R6711" s="36">
        <f>IF($B6711="","",IF(COUNTIF(Exclusions!$A:$A,$B6711)&gt;0,"Yes","No"))</f>
        <v/>
      </c>
      <c r="S6711" s="38">
        <f>IF($B6711="","",MIN(1,DAY($A6711)/IF($N6711="Superstore",Settings!$B$5,Settings!$B$4)))</f>
        <v/>
      </c>
      <c r="T6711" s="38">
        <f>IF(OR($B6711="",$G6711="",$S6711=0),"",$G6711/$S6711)</f>
        <v/>
      </c>
      <c r="U6711" s="36">
        <f>IF($T6711="","",IF($T6711&lt;Settings!$B$8,"Critical",IF($T6711&lt;Settings!$B$9,"Semi Critical","Non Critical")))</f>
        <v/>
      </c>
      <c r="V6711" s="28" t="n"/>
      <c r="Z6711">
        <f>IF($B6711="","",IFERROR(VLOOKUP($B6711,'Plan HC for CCA'!$A:$B,2,0),""))</f>
        <v/>
      </c>
      <c r="AA6711">
        <f>IF(OR($B6711="",$Z6711=""),"",IF(N($M6711)&lt;$Z6711,"Delta","No Delta"))</f>
        <v/>
      </c>
      <c r="AB6711">
        <f>IF(OR($B6711="",$Z6711=""),"",MAX(0,$Z6711-N($M6711)))</f>
        <v/>
      </c>
      <c r="AC6711" s="46">
        <f>IF($B6711="","",IFERROR(INDEX('CCA Util %'!$H:$H,MATCH($B6711,'CCA Util %'!$E:$E,0)),""))</f>
        <v/>
      </c>
      <c r="AD6711">
        <f>IF($B6711="","",IFERROR(INDEX('CCA Util %'!$G:$G,MATCH($B6711,'CCA Util %'!$E:$E,0)),""))</f>
        <v/>
      </c>
      <c r="AE6711">
        <f>IF(OR($B6711="",$U6711=""),"",$U6711&amp;" &amp; "&amp;IF(OR($AD6711="",$AD6711=0),"Util NA",$AD6711&amp;" Util"))</f>
        <v/>
      </c>
    </row>
    <row r="6712" ht="15.75" customHeight="1" s="42">
      <c r="A6712" s="41" t="n"/>
      <c r="G6712" s="38" t="n"/>
      <c r="H6712" s="38" t="n"/>
      <c r="I6712" s="38" t="n"/>
      <c r="J6712" s="38" t="n"/>
      <c r="K6712" s="38" t="n"/>
      <c r="L6712" s="38" t="n"/>
      <c r="N6712" s="36">
        <f>IF($B6712="","",IF($C6712="SUPERSTORE","Superstore","DH"))</f>
        <v/>
      </c>
      <c r="O6712" s="36">
        <f>IF($B6712="","",IFERROR(VLOOKUP($B6712,Mapping!$A:$C,2,0),"Not Mapped"))</f>
        <v/>
      </c>
      <c r="P6712" s="36">
        <f>IF($B6712="","",IFERROR(VLOOKUP($B6712,Mapping!$A:$C,3,0),"Not Mapped"))</f>
        <v/>
      </c>
      <c r="Q6712" s="36">
        <f>IF($B6712="","",IFERROR(VLOOKUP($O6712,Leaders!$A:$B,2,0),"Not Mapped"))</f>
        <v/>
      </c>
      <c r="R6712" s="36">
        <f>IF($B6712="","",IF(COUNTIF(Exclusions!$A:$A,$B6712)&gt;0,"Yes","No"))</f>
        <v/>
      </c>
      <c r="S6712" s="38">
        <f>IF($B6712="","",MIN(1,DAY($A6712)/IF($N6712="Superstore",Settings!$B$5,Settings!$B$4)))</f>
        <v/>
      </c>
      <c r="T6712" s="38">
        <f>IF(OR($B6712="",$G6712="",$S6712=0),"",$G6712/$S6712)</f>
        <v/>
      </c>
      <c r="U6712" s="36">
        <f>IF($T6712="","",IF($T6712&lt;Settings!$B$8,"Critical",IF($T6712&lt;Settings!$B$9,"Semi Critical","Non Critical")))</f>
        <v/>
      </c>
      <c r="V6712" s="28" t="n"/>
      <c r="Z6712">
        <f>IF($B6712="","",IFERROR(VLOOKUP($B6712,'Plan HC for CCA'!$A:$B,2,0),""))</f>
        <v/>
      </c>
      <c r="AA6712">
        <f>IF(OR($B6712="",$Z6712=""),"",IF(N($M6712)&lt;$Z6712,"Delta","No Delta"))</f>
        <v/>
      </c>
      <c r="AB6712">
        <f>IF(OR($B6712="",$Z6712=""),"",MAX(0,$Z6712-N($M6712)))</f>
        <v/>
      </c>
      <c r="AC6712" s="46">
        <f>IF($B6712="","",IFERROR(INDEX('CCA Util %'!$H:$H,MATCH($B6712,'CCA Util %'!$E:$E,0)),""))</f>
        <v/>
      </c>
      <c r="AD6712">
        <f>IF($B6712="","",IFERROR(INDEX('CCA Util %'!$G:$G,MATCH($B6712,'CCA Util %'!$E:$E,0)),""))</f>
        <v/>
      </c>
      <c r="AE6712">
        <f>IF(OR($B6712="",$U6712=""),"",$U6712&amp;" &amp; "&amp;IF(OR($AD6712="",$AD6712=0),"Util NA",$AD6712&amp;" Util"))</f>
        <v/>
      </c>
    </row>
    <row r="6713" ht="15.75" customHeight="1" s="42">
      <c r="A6713" s="41" t="n"/>
      <c r="G6713" s="38" t="n"/>
      <c r="H6713" s="38" t="n"/>
      <c r="I6713" s="38" t="n"/>
      <c r="J6713" s="38" t="n"/>
      <c r="K6713" s="38" t="n"/>
      <c r="L6713" s="38" t="n"/>
      <c r="N6713" s="36">
        <f>IF($B6713="","",IF($C6713="SUPERSTORE","Superstore","DH"))</f>
        <v/>
      </c>
      <c r="O6713" s="36">
        <f>IF($B6713="","",IFERROR(VLOOKUP($B6713,Mapping!$A:$C,2,0),"Not Mapped"))</f>
        <v/>
      </c>
      <c r="P6713" s="36">
        <f>IF($B6713="","",IFERROR(VLOOKUP($B6713,Mapping!$A:$C,3,0),"Not Mapped"))</f>
        <v/>
      </c>
      <c r="Q6713" s="36">
        <f>IF($B6713="","",IFERROR(VLOOKUP($O6713,Leaders!$A:$B,2,0),"Not Mapped"))</f>
        <v/>
      </c>
      <c r="R6713" s="36">
        <f>IF($B6713="","",IF(COUNTIF(Exclusions!$A:$A,$B6713)&gt;0,"Yes","No"))</f>
        <v/>
      </c>
      <c r="S6713" s="38">
        <f>IF($B6713="","",MIN(1,DAY($A6713)/IF($N6713="Superstore",Settings!$B$5,Settings!$B$4)))</f>
        <v/>
      </c>
      <c r="T6713" s="38">
        <f>IF(OR($B6713="",$G6713="",$S6713=0),"",$G6713/$S6713)</f>
        <v/>
      </c>
      <c r="U6713" s="36">
        <f>IF($T6713="","",IF($T6713&lt;Settings!$B$8,"Critical",IF($T6713&lt;Settings!$B$9,"Semi Critical","Non Critical")))</f>
        <v/>
      </c>
      <c r="V6713" s="28" t="n"/>
      <c r="Z6713">
        <f>IF($B6713="","",IFERROR(VLOOKUP($B6713,'Plan HC for CCA'!$A:$B,2,0),""))</f>
        <v/>
      </c>
      <c r="AA6713">
        <f>IF(OR($B6713="",$Z6713=""),"",IF(N($M6713)&lt;$Z6713,"Delta","No Delta"))</f>
        <v/>
      </c>
      <c r="AB6713">
        <f>IF(OR($B6713="",$Z6713=""),"",MAX(0,$Z6713-N($M6713)))</f>
        <v/>
      </c>
      <c r="AC6713" s="46">
        <f>IF($B6713="","",IFERROR(INDEX('CCA Util %'!$H:$H,MATCH($B6713,'CCA Util %'!$E:$E,0)),""))</f>
        <v/>
      </c>
      <c r="AD6713">
        <f>IF($B6713="","",IFERROR(INDEX('CCA Util %'!$G:$G,MATCH($B6713,'CCA Util %'!$E:$E,0)),""))</f>
        <v/>
      </c>
      <c r="AE6713">
        <f>IF(OR($B6713="",$U6713=""),"",$U6713&amp;" &amp; "&amp;IF(OR($AD6713="",$AD6713=0),"Util NA",$AD6713&amp;" Util"))</f>
        <v/>
      </c>
    </row>
    <row r="6714" ht="15.75" customHeight="1" s="42">
      <c r="A6714" s="41" t="n"/>
      <c r="G6714" s="38" t="n"/>
      <c r="H6714" s="38" t="n"/>
      <c r="I6714" s="38" t="n"/>
      <c r="J6714" s="38" t="n"/>
      <c r="K6714" s="38" t="n"/>
      <c r="L6714" s="38" t="n"/>
      <c r="N6714" s="36">
        <f>IF($B6714="","",IF($C6714="SUPERSTORE","Superstore","DH"))</f>
        <v/>
      </c>
      <c r="O6714" s="36">
        <f>IF($B6714="","",IFERROR(VLOOKUP($B6714,Mapping!$A:$C,2,0),"Not Mapped"))</f>
        <v/>
      </c>
      <c r="P6714" s="36">
        <f>IF($B6714="","",IFERROR(VLOOKUP($B6714,Mapping!$A:$C,3,0),"Not Mapped"))</f>
        <v/>
      </c>
      <c r="Q6714" s="36">
        <f>IF($B6714="","",IFERROR(VLOOKUP($O6714,Leaders!$A:$B,2,0),"Not Mapped"))</f>
        <v/>
      </c>
      <c r="R6714" s="36">
        <f>IF($B6714="","",IF(COUNTIF(Exclusions!$A:$A,$B6714)&gt;0,"Yes","No"))</f>
        <v/>
      </c>
      <c r="S6714" s="38">
        <f>IF($B6714="","",MIN(1,DAY($A6714)/IF($N6714="Superstore",Settings!$B$5,Settings!$B$4)))</f>
        <v/>
      </c>
      <c r="T6714" s="38">
        <f>IF(OR($B6714="",$G6714="",$S6714=0),"",$G6714/$S6714)</f>
        <v/>
      </c>
      <c r="U6714" s="36">
        <f>IF($T6714="","",IF($T6714&lt;Settings!$B$8,"Critical",IF($T6714&lt;Settings!$B$9,"Semi Critical","Non Critical")))</f>
        <v/>
      </c>
      <c r="V6714" s="28" t="n"/>
      <c r="Z6714">
        <f>IF($B6714="","",IFERROR(VLOOKUP($B6714,'Plan HC for CCA'!$A:$B,2,0),""))</f>
        <v/>
      </c>
      <c r="AA6714">
        <f>IF(OR($B6714="",$Z6714=""),"",IF(N($M6714)&lt;$Z6714,"Delta","No Delta"))</f>
        <v/>
      </c>
      <c r="AB6714">
        <f>IF(OR($B6714="",$Z6714=""),"",MAX(0,$Z6714-N($M6714)))</f>
        <v/>
      </c>
      <c r="AC6714" s="46">
        <f>IF($B6714="","",IFERROR(INDEX('CCA Util %'!$H:$H,MATCH($B6714,'CCA Util %'!$E:$E,0)),""))</f>
        <v/>
      </c>
      <c r="AD6714">
        <f>IF($B6714="","",IFERROR(INDEX('CCA Util %'!$G:$G,MATCH($B6714,'CCA Util %'!$E:$E,0)),""))</f>
        <v/>
      </c>
      <c r="AE6714">
        <f>IF(OR($B6714="",$U6714=""),"",$U6714&amp;" &amp; "&amp;IF(OR($AD6714="",$AD6714=0),"Util NA",$AD6714&amp;" Util"))</f>
        <v/>
      </c>
    </row>
    <row r="6715" ht="15.75" customHeight="1" s="42">
      <c r="A6715" s="41" t="n"/>
      <c r="G6715" s="38" t="n"/>
      <c r="H6715" s="38" t="n"/>
      <c r="I6715" s="38" t="n"/>
      <c r="J6715" s="38" t="n"/>
      <c r="K6715" s="38" t="n"/>
      <c r="L6715" s="38" t="n"/>
      <c r="N6715" s="36">
        <f>IF($B6715="","",IF($C6715="SUPERSTORE","Superstore","DH"))</f>
        <v/>
      </c>
      <c r="O6715" s="36">
        <f>IF($B6715="","",IFERROR(VLOOKUP($B6715,Mapping!$A:$C,2,0),"Not Mapped"))</f>
        <v/>
      </c>
      <c r="P6715" s="36">
        <f>IF($B6715="","",IFERROR(VLOOKUP($B6715,Mapping!$A:$C,3,0),"Not Mapped"))</f>
        <v/>
      </c>
      <c r="Q6715" s="36">
        <f>IF($B6715="","",IFERROR(VLOOKUP($O6715,Leaders!$A:$B,2,0),"Not Mapped"))</f>
        <v/>
      </c>
      <c r="R6715" s="36">
        <f>IF($B6715="","",IF(COUNTIF(Exclusions!$A:$A,$B6715)&gt;0,"Yes","No"))</f>
        <v/>
      </c>
      <c r="S6715" s="38">
        <f>IF($B6715="","",MIN(1,DAY($A6715)/IF($N6715="Superstore",Settings!$B$5,Settings!$B$4)))</f>
        <v/>
      </c>
      <c r="T6715" s="38">
        <f>IF(OR($B6715="",$G6715="",$S6715=0),"",$G6715/$S6715)</f>
        <v/>
      </c>
      <c r="U6715" s="36">
        <f>IF($T6715="","",IF($T6715&lt;Settings!$B$8,"Critical",IF($T6715&lt;Settings!$B$9,"Semi Critical","Non Critical")))</f>
        <v/>
      </c>
      <c r="V6715" s="28" t="n"/>
      <c r="Z6715">
        <f>IF($B6715="","",IFERROR(VLOOKUP($B6715,'Plan HC for CCA'!$A:$B,2,0),""))</f>
        <v/>
      </c>
      <c r="AA6715">
        <f>IF(OR($B6715="",$Z6715=""),"",IF(N($M6715)&lt;$Z6715,"Delta","No Delta"))</f>
        <v/>
      </c>
      <c r="AB6715">
        <f>IF(OR($B6715="",$Z6715=""),"",MAX(0,$Z6715-N($M6715)))</f>
        <v/>
      </c>
      <c r="AC6715" s="46">
        <f>IF($B6715="","",IFERROR(INDEX('CCA Util %'!$H:$H,MATCH($B6715,'CCA Util %'!$E:$E,0)),""))</f>
        <v/>
      </c>
      <c r="AD6715">
        <f>IF($B6715="","",IFERROR(INDEX('CCA Util %'!$G:$G,MATCH($B6715,'CCA Util %'!$E:$E,0)),""))</f>
        <v/>
      </c>
      <c r="AE6715">
        <f>IF(OR($B6715="",$U6715=""),"",$U6715&amp;" &amp; "&amp;IF(OR($AD6715="",$AD6715=0),"Util NA",$AD6715&amp;" Util"))</f>
        <v/>
      </c>
    </row>
    <row r="6716" ht="15.75" customHeight="1" s="42">
      <c r="A6716" s="41" t="n"/>
      <c r="G6716" s="38" t="n"/>
      <c r="H6716" s="38" t="n"/>
      <c r="I6716" s="38" t="n"/>
      <c r="J6716" s="38" t="n"/>
      <c r="K6716" s="38" t="n"/>
      <c r="L6716" s="38" t="n"/>
      <c r="N6716" s="36">
        <f>IF($B6716="","",IF($C6716="SUPERSTORE","Superstore","DH"))</f>
        <v/>
      </c>
      <c r="O6716" s="36">
        <f>IF($B6716="","",IFERROR(VLOOKUP($B6716,Mapping!$A:$C,2,0),"Not Mapped"))</f>
        <v/>
      </c>
      <c r="P6716" s="36">
        <f>IF($B6716="","",IFERROR(VLOOKUP($B6716,Mapping!$A:$C,3,0),"Not Mapped"))</f>
        <v/>
      </c>
      <c r="Q6716" s="36">
        <f>IF($B6716="","",IFERROR(VLOOKUP($O6716,Leaders!$A:$B,2,0),"Not Mapped"))</f>
        <v/>
      </c>
      <c r="R6716" s="36">
        <f>IF($B6716="","",IF(COUNTIF(Exclusions!$A:$A,$B6716)&gt;0,"Yes","No"))</f>
        <v/>
      </c>
      <c r="S6716" s="38">
        <f>IF($B6716="","",MIN(1,DAY($A6716)/IF($N6716="Superstore",Settings!$B$5,Settings!$B$4)))</f>
        <v/>
      </c>
      <c r="T6716" s="38">
        <f>IF(OR($B6716="",$G6716="",$S6716=0),"",$G6716/$S6716)</f>
        <v/>
      </c>
      <c r="U6716" s="36">
        <f>IF($T6716="","",IF($T6716&lt;Settings!$B$8,"Critical",IF($T6716&lt;Settings!$B$9,"Semi Critical","Non Critical")))</f>
        <v/>
      </c>
      <c r="V6716" s="28" t="n"/>
      <c r="Z6716">
        <f>IF($B6716="","",IFERROR(VLOOKUP($B6716,'Plan HC for CCA'!$A:$B,2,0),""))</f>
        <v/>
      </c>
      <c r="AA6716">
        <f>IF(OR($B6716="",$Z6716=""),"",IF(N($M6716)&lt;$Z6716,"Delta","No Delta"))</f>
        <v/>
      </c>
      <c r="AB6716">
        <f>IF(OR($B6716="",$Z6716=""),"",MAX(0,$Z6716-N($M6716)))</f>
        <v/>
      </c>
      <c r="AC6716" s="46">
        <f>IF($B6716="","",IFERROR(INDEX('CCA Util %'!$H:$H,MATCH($B6716,'CCA Util %'!$E:$E,0)),""))</f>
        <v/>
      </c>
      <c r="AD6716">
        <f>IF($B6716="","",IFERROR(INDEX('CCA Util %'!$G:$G,MATCH($B6716,'CCA Util %'!$E:$E,0)),""))</f>
        <v/>
      </c>
      <c r="AE6716">
        <f>IF(OR($B6716="",$U6716=""),"",$U6716&amp;" &amp; "&amp;IF(OR($AD6716="",$AD6716=0),"Util NA",$AD6716&amp;" Util"))</f>
        <v/>
      </c>
    </row>
    <row r="6717" ht="15.75" customHeight="1" s="42">
      <c r="A6717" s="41" t="n"/>
      <c r="G6717" s="38" t="n"/>
      <c r="H6717" s="38" t="n"/>
      <c r="I6717" s="38" t="n"/>
      <c r="J6717" s="38" t="n"/>
      <c r="K6717" s="38" t="n"/>
      <c r="L6717" s="38" t="n"/>
      <c r="N6717" s="36">
        <f>IF($B6717="","",IF($C6717="SUPERSTORE","Superstore","DH"))</f>
        <v/>
      </c>
      <c r="O6717" s="36">
        <f>IF($B6717="","",IFERROR(VLOOKUP($B6717,Mapping!$A:$C,2,0),"Not Mapped"))</f>
        <v/>
      </c>
      <c r="P6717" s="36">
        <f>IF($B6717="","",IFERROR(VLOOKUP($B6717,Mapping!$A:$C,3,0),"Not Mapped"))</f>
        <v/>
      </c>
      <c r="Q6717" s="36">
        <f>IF($B6717="","",IFERROR(VLOOKUP($O6717,Leaders!$A:$B,2,0),"Not Mapped"))</f>
        <v/>
      </c>
      <c r="R6717" s="36">
        <f>IF($B6717="","",IF(COUNTIF(Exclusions!$A:$A,$B6717)&gt;0,"Yes","No"))</f>
        <v/>
      </c>
      <c r="S6717" s="38">
        <f>IF($B6717="","",MIN(1,DAY($A6717)/IF($N6717="Superstore",Settings!$B$5,Settings!$B$4)))</f>
        <v/>
      </c>
      <c r="T6717" s="38">
        <f>IF(OR($B6717="",$G6717="",$S6717=0),"",$G6717/$S6717)</f>
        <v/>
      </c>
      <c r="U6717" s="36">
        <f>IF($T6717="","",IF($T6717&lt;Settings!$B$8,"Critical",IF($T6717&lt;Settings!$B$9,"Semi Critical","Non Critical")))</f>
        <v/>
      </c>
      <c r="V6717" s="28" t="n"/>
      <c r="Z6717">
        <f>IF($B6717="","",IFERROR(VLOOKUP($B6717,'Plan HC for CCA'!$A:$B,2,0),""))</f>
        <v/>
      </c>
      <c r="AA6717">
        <f>IF(OR($B6717="",$Z6717=""),"",IF(N($M6717)&lt;$Z6717,"Delta","No Delta"))</f>
        <v/>
      </c>
      <c r="AB6717">
        <f>IF(OR($B6717="",$Z6717=""),"",MAX(0,$Z6717-N($M6717)))</f>
        <v/>
      </c>
      <c r="AC6717" s="46">
        <f>IF($B6717="","",IFERROR(INDEX('CCA Util %'!$H:$H,MATCH($B6717,'CCA Util %'!$E:$E,0)),""))</f>
        <v/>
      </c>
      <c r="AD6717">
        <f>IF($B6717="","",IFERROR(INDEX('CCA Util %'!$G:$G,MATCH($B6717,'CCA Util %'!$E:$E,0)),""))</f>
        <v/>
      </c>
      <c r="AE6717">
        <f>IF(OR($B6717="",$U6717=""),"",$U6717&amp;" &amp; "&amp;IF(OR($AD6717="",$AD6717=0),"Util NA",$AD6717&amp;" Util"))</f>
        <v/>
      </c>
    </row>
    <row r="6718" ht="15.75" customHeight="1" s="42">
      <c r="A6718" s="41" t="n"/>
      <c r="G6718" s="38" t="n"/>
      <c r="H6718" s="38" t="n"/>
      <c r="I6718" s="38" t="n"/>
      <c r="J6718" s="38" t="n"/>
      <c r="K6718" s="38" t="n"/>
      <c r="L6718" s="38" t="n"/>
      <c r="N6718" s="36">
        <f>IF($B6718="","",IF($C6718="SUPERSTORE","Superstore","DH"))</f>
        <v/>
      </c>
      <c r="O6718" s="36">
        <f>IF($B6718="","",IFERROR(VLOOKUP($B6718,Mapping!$A:$C,2,0),"Not Mapped"))</f>
        <v/>
      </c>
      <c r="P6718" s="36">
        <f>IF($B6718="","",IFERROR(VLOOKUP($B6718,Mapping!$A:$C,3,0),"Not Mapped"))</f>
        <v/>
      </c>
      <c r="Q6718" s="36">
        <f>IF($B6718="","",IFERROR(VLOOKUP($O6718,Leaders!$A:$B,2,0),"Not Mapped"))</f>
        <v/>
      </c>
      <c r="R6718" s="36">
        <f>IF($B6718="","",IF(COUNTIF(Exclusions!$A:$A,$B6718)&gt;0,"Yes","No"))</f>
        <v/>
      </c>
      <c r="S6718" s="38">
        <f>IF($B6718="","",MIN(1,DAY($A6718)/IF($N6718="Superstore",Settings!$B$5,Settings!$B$4)))</f>
        <v/>
      </c>
      <c r="T6718" s="38">
        <f>IF(OR($B6718="",$G6718="",$S6718=0),"",$G6718/$S6718)</f>
        <v/>
      </c>
      <c r="U6718" s="36">
        <f>IF($T6718="","",IF($T6718&lt;Settings!$B$8,"Critical",IF($T6718&lt;Settings!$B$9,"Semi Critical","Non Critical")))</f>
        <v/>
      </c>
      <c r="V6718" s="28" t="n"/>
      <c r="Z6718">
        <f>IF($B6718="","",IFERROR(VLOOKUP($B6718,'Plan HC for CCA'!$A:$B,2,0),""))</f>
        <v/>
      </c>
      <c r="AA6718">
        <f>IF(OR($B6718="",$Z6718=""),"",IF(N($M6718)&lt;$Z6718,"Delta","No Delta"))</f>
        <v/>
      </c>
      <c r="AB6718">
        <f>IF(OR($B6718="",$Z6718=""),"",MAX(0,$Z6718-N($M6718)))</f>
        <v/>
      </c>
      <c r="AC6718" s="46">
        <f>IF($B6718="","",IFERROR(INDEX('CCA Util %'!$H:$H,MATCH($B6718,'CCA Util %'!$E:$E,0)),""))</f>
        <v/>
      </c>
      <c r="AD6718">
        <f>IF($B6718="","",IFERROR(INDEX('CCA Util %'!$G:$G,MATCH($B6718,'CCA Util %'!$E:$E,0)),""))</f>
        <v/>
      </c>
      <c r="AE6718">
        <f>IF(OR($B6718="",$U6718=""),"",$U6718&amp;" &amp; "&amp;IF(OR($AD6718="",$AD6718=0),"Util NA",$AD6718&amp;" Util"))</f>
        <v/>
      </c>
    </row>
    <row r="6719" ht="15.75" customHeight="1" s="42">
      <c r="A6719" s="41" t="n"/>
      <c r="G6719" s="38" t="n"/>
      <c r="H6719" s="38" t="n"/>
      <c r="I6719" s="38" t="n"/>
      <c r="J6719" s="38" t="n"/>
      <c r="K6719" s="38" t="n"/>
      <c r="L6719" s="38" t="n"/>
      <c r="N6719" s="36">
        <f>IF($B6719="","",IF($C6719="SUPERSTORE","Superstore","DH"))</f>
        <v/>
      </c>
      <c r="O6719" s="36">
        <f>IF($B6719="","",IFERROR(VLOOKUP($B6719,Mapping!$A:$C,2,0),"Not Mapped"))</f>
        <v/>
      </c>
      <c r="P6719" s="36">
        <f>IF($B6719="","",IFERROR(VLOOKUP($B6719,Mapping!$A:$C,3,0),"Not Mapped"))</f>
        <v/>
      </c>
      <c r="Q6719" s="36">
        <f>IF($B6719="","",IFERROR(VLOOKUP($O6719,Leaders!$A:$B,2,0),"Not Mapped"))</f>
        <v/>
      </c>
      <c r="R6719" s="36">
        <f>IF($B6719="","",IF(COUNTIF(Exclusions!$A:$A,$B6719)&gt;0,"Yes","No"))</f>
        <v/>
      </c>
      <c r="S6719" s="38">
        <f>IF($B6719="","",MIN(1,DAY($A6719)/IF($N6719="Superstore",Settings!$B$5,Settings!$B$4)))</f>
        <v/>
      </c>
      <c r="T6719" s="38">
        <f>IF(OR($B6719="",$G6719="",$S6719=0),"",$G6719/$S6719)</f>
        <v/>
      </c>
      <c r="U6719" s="36">
        <f>IF($T6719="","",IF($T6719&lt;Settings!$B$8,"Critical",IF($T6719&lt;Settings!$B$9,"Semi Critical","Non Critical")))</f>
        <v/>
      </c>
      <c r="V6719" s="28" t="n"/>
      <c r="Z6719">
        <f>IF($B6719="","",IFERROR(VLOOKUP($B6719,'Plan HC for CCA'!$A:$B,2,0),""))</f>
        <v/>
      </c>
      <c r="AA6719">
        <f>IF(OR($B6719="",$Z6719=""),"",IF(N($M6719)&lt;$Z6719,"Delta","No Delta"))</f>
        <v/>
      </c>
      <c r="AB6719">
        <f>IF(OR($B6719="",$Z6719=""),"",MAX(0,$Z6719-N($M6719)))</f>
        <v/>
      </c>
      <c r="AC6719" s="46">
        <f>IF($B6719="","",IFERROR(INDEX('CCA Util %'!$H:$H,MATCH($B6719,'CCA Util %'!$E:$E,0)),""))</f>
        <v/>
      </c>
      <c r="AD6719">
        <f>IF($B6719="","",IFERROR(INDEX('CCA Util %'!$G:$G,MATCH($B6719,'CCA Util %'!$E:$E,0)),""))</f>
        <v/>
      </c>
      <c r="AE6719">
        <f>IF(OR($B6719="",$U6719=""),"",$U6719&amp;" &amp; "&amp;IF(OR($AD6719="",$AD6719=0),"Util NA",$AD6719&amp;" Util"))</f>
        <v/>
      </c>
    </row>
    <row r="6720" ht="15.75" customHeight="1" s="42">
      <c r="A6720" s="41" t="n"/>
      <c r="G6720" s="38" t="n"/>
      <c r="H6720" s="38" t="n"/>
      <c r="I6720" s="38" t="n"/>
      <c r="J6720" s="38" t="n"/>
      <c r="K6720" s="38" t="n"/>
      <c r="L6720" s="38" t="n"/>
      <c r="N6720" s="36">
        <f>IF($B6720="","",IF($C6720="SUPERSTORE","Superstore","DH"))</f>
        <v/>
      </c>
      <c r="O6720" s="36">
        <f>IF($B6720="","",IFERROR(VLOOKUP($B6720,Mapping!$A:$C,2,0),"Not Mapped"))</f>
        <v/>
      </c>
      <c r="P6720" s="36">
        <f>IF($B6720="","",IFERROR(VLOOKUP($B6720,Mapping!$A:$C,3,0),"Not Mapped"))</f>
        <v/>
      </c>
      <c r="Q6720" s="36">
        <f>IF($B6720="","",IFERROR(VLOOKUP($O6720,Leaders!$A:$B,2,0),"Not Mapped"))</f>
        <v/>
      </c>
      <c r="R6720" s="36">
        <f>IF($B6720="","",IF(COUNTIF(Exclusions!$A:$A,$B6720)&gt;0,"Yes","No"))</f>
        <v/>
      </c>
      <c r="S6720" s="38">
        <f>IF($B6720="","",MIN(1,DAY($A6720)/IF($N6720="Superstore",Settings!$B$5,Settings!$B$4)))</f>
        <v/>
      </c>
      <c r="T6720" s="38">
        <f>IF(OR($B6720="",$G6720="",$S6720=0),"",$G6720/$S6720)</f>
        <v/>
      </c>
      <c r="U6720" s="36">
        <f>IF($T6720="","",IF($T6720&lt;Settings!$B$8,"Critical",IF($T6720&lt;Settings!$B$9,"Semi Critical","Non Critical")))</f>
        <v/>
      </c>
      <c r="V6720" s="28" t="n"/>
      <c r="Z6720">
        <f>IF($B6720="","",IFERROR(VLOOKUP($B6720,'Plan HC for CCA'!$A:$B,2,0),""))</f>
        <v/>
      </c>
      <c r="AA6720">
        <f>IF(OR($B6720="",$Z6720=""),"",IF(N($M6720)&lt;$Z6720,"Delta","No Delta"))</f>
        <v/>
      </c>
      <c r="AB6720">
        <f>IF(OR($B6720="",$Z6720=""),"",MAX(0,$Z6720-N($M6720)))</f>
        <v/>
      </c>
      <c r="AC6720" s="46">
        <f>IF($B6720="","",IFERROR(INDEX('CCA Util %'!$H:$H,MATCH($B6720,'CCA Util %'!$E:$E,0)),""))</f>
        <v/>
      </c>
      <c r="AD6720">
        <f>IF($B6720="","",IFERROR(INDEX('CCA Util %'!$G:$G,MATCH($B6720,'CCA Util %'!$E:$E,0)),""))</f>
        <v/>
      </c>
      <c r="AE6720">
        <f>IF(OR($B6720="",$U6720=""),"",$U6720&amp;" &amp; "&amp;IF(OR($AD6720="",$AD6720=0),"Util NA",$AD6720&amp;" Util"))</f>
        <v/>
      </c>
    </row>
    <row r="6721" ht="15.75" customHeight="1" s="42">
      <c r="A6721" s="41" t="n"/>
      <c r="G6721" s="38" t="n"/>
      <c r="H6721" s="38" t="n"/>
      <c r="I6721" s="38" t="n"/>
      <c r="J6721" s="38" t="n"/>
      <c r="K6721" s="38" t="n"/>
      <c r="L6721" s="38" t="n"/>
      <c r="N6721" s="36">
        <f>IF($B6721="","",IF($C6721="SUPERSTORE","Superstore","DH"))</f>
        <v/>
      </c>
      <c r="O6721" s="36">
        <f>IF($B6721="","",IFERROR(VLOOKUP($B6721,Mapping!$A:$C,2,0),"Not Mapped"))</f>
        <v/>
      </c>
      <c r="P6721" s="36">
        <f>IF($B6721="","",IFERROR(VLOOKUP($B6721,Mapping!$A:$C,3,0),"Not Mapped"))</f>
        <v/>
      </c>
      <c r="Q6721" s="36">
        <f>IF($B6721="","",IFERROR(VLOOKUP($O6721,Leaders!$A:$B,2,0),"Not Mapped"))</f>
        <v/>
      </c>
      <c r="R6721" s="36">
        <f>IF($B6721="","",IF(COUNTIF(Exclusions!$A:$A,$B6721)&gt;0,"Yes","No"))</f>
        <v/>
      </c>
      <c r="S6721" s="38">
        <f>IF($B6721="","",MIN(1,DAY($A6721)/IF($N6721="Superstore",Settings!$B$5,Settings!$B$4)))</f>
        <v/>
      </c>
      <c r="T6721" s="38">
        <f>IF(OR($B6721="",$G6721="",$S6721=0),"",$G6721/$S6721)</f>
        <v/>
      </c>
      <c r="U6721" s="36">
        <f>IF($T6721="","",IF($T6721&lt;Settings!$B$8,"Critical",IF($T6721&lt;Settings!$B$9,"Semi Critical","Non Critical")))</f>
        <v/>
      </c>
      <c r="V6721" s="28" t="n"/>
      <c r="Z6721">
        <f>IF($B6721="","",IFERROR(VLOOKUP($B6721,'Plan HC for CCA'!$A:$B,2,0),""))</f>
        <v/>
      </c>
      <c r="AA6721">
        <f>IF(OR($B6721="",$Z6721=""),"",IF(N($M6721)&lt;$Z6721,"Delta","No Delta"))</f>
        <v/>
      </c>
      <c r="AB6721">
        <f>IF(OR($B6721="",$Z6721=""),"",MAX(0,$Z6721-N($M6721)))</f>
        <v/>
      </c>
      <c r="AC6721" s="46">
        <f>IF($B6721="","",IFERROR(INDEX('CCA Util %'!$H:$H,MATCH($B6721,'CCA Util %'!$E:$E,0)),""))</f>
        <v/>
      </c>
      <c r="AD6721">
        <f>IF($B6721="","",IFERROR(INDEX('CCA Util %'!$G:$G,MATCH($B6721,'CCA Util %'!$E:$E,0)),""))</f>
        <v/>
      </c>
      <c r="AE6721">
        <f>IF(OR($B6721="",$U6721=""),"",$U6721&amp;" &amp; "&amp;IF(OR($AD6721="",$AD6721=0),"Util NA",$AD6721&amp;" Util"))</f>
        <v/>
      </c>
    </row>
    <row r="6722" ht="15.75" customHeight="1" s="42">
      <c r="A6722" s="41" t="n"/>
      <c r="G6722" s="38" t="n"/>
      <c r="H6722" s="38" t="n"/>
      <c r="I6722" s="38" t="n"/>
      <c r="J6722" s="38" t="n"/>
      <c r="K6722" s="38" t="n"/>
      <c r="L6722" s="38" t="n"/>
      <c r="N6722" s="36">
        <f>IF($B6722="","",IF($C6722="SUPERSTORE","Superstore","DH"))</f>
        <v/>
      </c>
      <c r="O6722" s="36">
        <f>IF($B6722="","",IFERROR(VLOOKUP($B6722,Mapping!$A:$C,2,0),"Not Mapped"))</f>
        <v/>
      </c>
      <c r="P6722" s="36">
        <f>IF($B6722="","",IFERROR(VLOOKUP($B6722,Mapping!$A:$C,3,0),"Not Mapped"))</f>
        <v/>
      </c>
      <c r="Q6722" s="36">
        <f>IF($B6722="","",IFERROR(VLOOKUP($O6722,Leaders!$A:$B,2,0),"Not Mapped"))</f>
        <v/>
      </c>
      <c r="R6722" s="36">
        <f>IF($B6722="","",IF(COUNTIF(Exclusions!$A:$A,$B6722)&gt;0,"Yes","No"))</f>
        <v/>
      </c>
      <c r="S6722" s="38">
        <f>IF($B6722="","",MIN(1,DAY($A6722)/IF($N6722="Superstore",Settings!$B$5,Settings!$B$4)))</f>
        <v/>
      </c>
      <c r="T6722" s="38">
        <f>IF(OR($B6722="",$G6722="",$S6722=0),"",$G6722/$S6722)</f>
        <v/>
      </c>
      <c r="U6722" s="36">
        <f>IF($T6722="","",IF($T6722&lt;Settings!$B$8,"Critical",IF($T6722&lt;Settings!$B$9,"Semi Critical","Non Critical")))</f>
        <v/>
      </c>
      <c r="V6722" s="28" t="n"/>
      <c r="Z6722">
        <f>IF($B6722="","",IFERROR(VLOOKUP($B6722,'Plan HC for CCA'!$A:$B,2,0),""))</f>
        <v/>
      </c>
      <c r="AA6722">
        <f>IF(OR($B6722="",$Z6722=""),"",IF(N($M6722)&lt;$Z6722,"Delta","No Delta"))</f>
        <v/>
      </c>
      <c r="AB6722">
        <f>IF(OR($B6722="",$Z6722=""),"",MAX(0,$Z6722-N($M6722)))</f>
        <v/>
      </c>
      <c r="AC6722" s="46">
        <f>IF($B6722="","",IFERROR(INDEX('CCA Util %'!$H:$H,MATCH($B6722,'CCA Util %'!$E:$E,0)),""))</f>
        <v/>
      </c>
      <c r="AD6722">
        <f>IF($B6722="","",IFERROR(INDEX('CCA Util %'!$G:$G,MATCH($B6722,'CCA Util %'!$E:$E,0)),""))</f>
        <v/>
      </c>
      <c r="AE6722">
        <f>IF(OR($B6722="",$U6722=""),"",$U6722&amp;" &amp; "&amp;IF(OR($AD6722="",$AD6722=0),"Util NA",$AD6722&amp;" Util"))</f>
        <v/>
      </c>
    </row>
    <row r="6723" ht="15.75" customHeight="1" s="42">
      <c r="A6723" s="41" t="n"/>
      <c r="G6723" s="38" t="n"/>
      <c r="H6723" s="38" t="n"/>
      <c r="I6723" s="38" t="n"/>
      <c r="J6723" s="38" t="n"/>
      <c r="K6723" s="38" t="n"/>
      <c r="L6723" s="38" t="n"/>
      <c r="N6723" s="36">
        <f>IF($B6723="","",IF($C6723="SUPERSTORE","Superstore","DH"))</f>
        <v/>
      </c>
      <c r="O6723" s="36">
        <f>IF($B6723="","",IFERROR(VLOOKUP($B6723,Mapping!$A:$C,2,0),"Not Mapped"))</f>
        <v/>
      </c>
      <c r="P6723" s="36">
        <f>IF($B6723="","",IFERROR(VLOOKUP($B6723,Mapping!$A:$C,3,0),"Not Mapped"))</f>
        <v/>
      </c>
      <c r="Q6723" s="36">
        <f>IF($B6723="","",IFERROR(VLOOKUP($O6723,Leaders!$A:$B,2,0),"Not Mapped"))</f>
        <v/>
      </c>
      <c r="R6723" s="36">
        <f>IF($B6723="","",IF(COUNTIF(Exclusions!$A:$A,$B6723)&gt;0,"Yes","No"))</f>
        <v/>
      </c>
      <c r="S6723" s="38">
        <f>IF($B6723="","",MIN(1,DAY($A6723)/IF($N6723="Superstore",Settings!$B$5,Settings!$B$4)))</f>
        <v/>
      </c>
      <c r="T6723" s="38">
        <f>IF(OR($B6723="",$G6723="",$S6723=0),"",$G6723/$S6723)</f>
        <v/>
      </c>
      <c r="U6723" s="36">
        <f>IF($T6723="","",IF($T6723&lt;Settings!$B$8,"Critical",IF($T6723&lt;Settings!$B$9,"Semi Critical","Non Critical")))</f>
        <v/>
      </c>
      <c r="V6723" s="28" t="n"/>
      <c r="Z6723">
        <f>IF($B6723="","",IFERROR(VLOOKUP($B6723,'Plan HC for CCA'!$A:$B,2,0),""))</f>
        <v/>
      </c>
      <c r="AA6723">
        <f>IF(OR($B6723="",$Z6723=""),"",IF(N($M6723)&lt;$Z6723,"Delta","No Delta"))</f>
        <v/>
      </c>
      <c r="AB6723">
        <f>IF(OR($B6723="",$Z6723=""),"",MAX(0,$Z6723-N($M6723)))</f>
        <v/>
      </c>
      <c r="AC6723" s="46">
        <f>IF($B6723="","",IFERROR(INDEX('CCA Util %'!$H:$H,MATCH($B6723,'CCA Util %'!$E:$E,0)),""))</f>
        <v/>
      </c>
      <c r="AD6723">
        <f>IF($B6723="","",IFERROR(INDEX('CCA Util %'!$G:$G,MATCH($B6723,'CCA Util %'!$E:$E,0)),""))</f>
        <v/>
      </c>
      <c r="AE6723">
        <f>IF(OR($B6723="",$U6723=""),"",$U6723&amp;" &amp; "&amp;IF(OR($AD6723="",$AD6723=0),"Util NA",$AD6723&amp;" Util"))</f>
        <v/>
      </c>
    </row>
    <row r="6724" ht="15.75" customHeight="1" s="42">
      <c r="A6724" s="41" t="n"/>
      <c r="G6724" s="38" t="n"/>
      <c r="H6724" s="38" t="n"/>
      <c r="I6724" s="38" t="n"/>
      <c r="J6724" s="38" t="n"/>
      <c r="K6724" s="38" t="n"/>
      <c r="L6724" s="38" t="n"/>
      <c r="N6724" s="36">
        <f>IF($B6724="","",IF($C6724="SUPERSTORE","Superstore","DH"))</f>
        <v/>
      </c>
      <c r="O6724" s="36">
        <f>IF($B6724="","",IFERROR(VLOOKUP($B6724,Mapping!$A:$C,2,0),"Not Mapped"))</f>
        <v/>
      </c>
      <c r="P6724" s="36">
        <f>IF($B6724="","",IFERROR(VLOOKUP($B6724,Mapping!$A:$C,3,0),"Not Mapped"))</f>
        <v/>
      </c>
      <c r="Q6724" s="36">
        <f>IF($B6724="","",IFERROR(VLOOKUP($O6724,Leaders!$A:$B,2,0),"Not Mapped"))</f>
        <v/>
      </c>
      <c r="R6724" s="36">
        <f>IF($B6724="","",IF(COUNTIF(Exclusions!$A:$A,$B6724)&gt;0,"Yes","No"))</f>
        <v/>
      </c>
      <c r="S6724" s="38">
        <f>IF($B6724="","",MIN(1,DAY($A6724)/IF($N6724="Superstore",Settings!$B$5,Settings!$B$4)))</f>
        <v/>
      </c>
      <c r="T6724" s="38">
        <f>IF(OR($B6724="",$G6724="",$S6724=0),"",$G6724/$S6724)</f>
        <v/>
      </c>
      <c r="U6724" s="36">
        <f>IF($T6724="","",IF($T6724&lt;Settings!$B$8,"Critical",IF($T6724&lt;Settings!$B$9,"Semi Critical","Non Critical")))</f>
        <v/>
      </c>
      <c r="V6724" s="28" t="n"/>
      <c r="Z6724">
        <f>IF($B6724="","",IFERROR(VLOOKUP($B6724,'Plan HC for CCA'!$A:$B,2,0),""))</f>
        <v/>
      </c>
      <c r="AA6724">
        <f>IF(OR($B6724="",$Z6724=""),"",IF(N($M6724)&lt;$Z6724,"Delta","No Delta"))</f>
        <v/>
      </c>
      <c r="AB6724">
        <f>IF(OR($B6724="",$Z6724=""),"",MAX(0,$Z6724-N($M6724)))</f>
        <v/>
      </c>
      <c r="AC6724" s="46">
        <f>IF($B6724="","",IFERROR(INDEX('CCA Util %'!$H:$H,MATCH($B6724,'CCA Util %'!$E:$E,0)),""))</f>
        <v/>
      </c>
      <c r="AD6724">
        <f>IF($B6724="","",IFERROR(INDEX('CCA Util %'!$G:$G,MATCH($B6724,'CCA Util %'!$E:$E,0)),""))</f>
        <v/>
      </c>
      <c r="AE6724">
        <f>IF(OR($B6724="",$U6724=""),"",$U6724&amp;" &amp; "&amp;IF(OR($AD6724="",$AD6724=0),"Util NA",$AD6724&amp;" Util"))</f>
        <v/>
      </c>
    </row>
    <row r="6725" ht="15.75" customHeight="1" s="42">
      <c r="A6725" s="41" t="n"/>
      <c r="G6725" s="38" t="n"/>
      <c r="H6725" s="38" t="n"/>
      <c r="I6725" s="38" t="n"/>
      <c r="J6725" s="38" t="n"/>
      <c r="K6725" s="38" t="n"/>
      <c r="L6725" s="38" t="n"/>
      <c r="N6725" s="36">
        <f>IF($B6725="","",IF($C6725="SUPERSTORE","Superstore","DH"))</f>
        <v/>
      </c>
      <c r="O6725" s="36">
        <f>IF($B6725="","",IFERROR(VLOOKUP($B6725,Mapping!$A:$C,2,0),"Not Mapped"))</f>
        <v/>
      </c>
      <c r="P6725" s="36">
        <f>IF($B6725="","",IFERROR(VLOOKUP($B6725,Mapping!$A:$C,3,0),"Not Mapped"))</f>
        <v/>
      </c>
      <c r="Q6725" s="36">
        <f>IF($B6725="","",IFERROR(VLOOKUP($O6725,Leaders!$A:$B,2,0),"Not Mapped"))</f>
        <v/>
      </c>
      <c r="R6725" s="36">
        <f>IF($B6725="","",IF(COUNTIF(Exclusions!$A:$A,$B6725)&gt;0,"Yes","No"))</f>
        <v/>
      </c>
      <c r="S6725" s="38">
        <f>IF($B6725="","",MIN(1,DAY($A6725)/IF($N6725="Superstore",Settings!$B$5,Settings!$B$4)))</f>
        <v/>
      </c>
      <c r="T6725" s="38">
        <f>IF(OR($B6725="",$G6725="",$S6725=0),"",$G6725/$S6725)</f>
        <v/>
      </c>
      <c r="U6725" s="36">
        <f>IF($T6725="","",IF($T6725&lt;Settings!$B$8,"Critical",IF($T6725&lt;Settings!$B$9,"Semi Critical","Non Critical")))</f>
        <v/>
      </c>
      <c r="V6725" s="28" t="n"/>
      <c r="Z6725">
        <f>IF($B6725="","",IFERROR(VLOOKUP($B6725,'Plan HC for CCA'!$A:$B,2,0),""))</f>
        <v/>
      </c>
      <c r="AA6725">
        <f>IF(OR($B6725="",$Z6725=""),"",IF(N($M6725)&lt;$Z6725,"Delta","No Delta"))</f>
        <v/>
      </c>
      <c r="AB6725">
        <f>IF(OR($B6725="",$Z6725=""),"",MAX(0,$Z6725-N($M6725)))</f>
        <v/>
      </c>
      <c r="AC6725" s="46">
        <f>IF($B6725="","",IFERROR(INDEX('CCA Util %'!$H:$H,MATCH($B6725,'CCA Util %'!$E:$E,0)),""))</f>
        <v/>
      </c>
      <c r="AD6725">
        <f>IF($B6725="","",IFERROR(INDEX('CCA Util %'!$G:$G,MATCH($B6725,'CCA Util %'!$E:$E,0)),""))</f>
        <v/>
      </c>
      <c r="AE6725">
        <f>IF(OR($B6725="",$U6725=""),"",$U6725&amp;" &amp; "&amp;IF(OR($AD6725="",$AD6725=0),"Util NA",$AD6725&amp;" Util"))</f>
        <v/>
      </c>
    </row>
    <row r="6726" ht="15.75" customHeight="1" s="42">
      <c r="A6726" s="41" t="n"/>
      <c r="G6726" s="38" t="n"/>
      <c r="H6726" s="38" t="n"/>
      <c r="I6726" s="38" t="n"/>
      <c r="J6726" s="38" t="n"/>
      <c r="K6726" s="38" t="n"/>
      <c r="L6726" s="38" t="n"/>
      <c r="N6726" s="36">
        <f>IF($B6726="","",IF($C6726="SUPERSTORE","Superstore","DH"))</f>
        <v/>
      </c>
      <c r="O6726" s="36">
        <f>IF($B6726="","",IFERROR(VLOOKUP($B6726,Mapping!$A:$C,2,0),"Not Mapped"))</f>
        <v/>
      </c>
      <c r="P6726" s="36">
        <f>IF($B6726="","",IFERROR(VLOOKUP($B6726,Mapping!$A:$C,3,0),"Not Mapped"))</f>
        <v/>
      </c>
      <c r="Q6726" s="36">
        <f>IF($B6726="","",IFERROR(VLOOKUP($O6726,Leaders!$A:$B,2,0),"Not Mapped"))</f>
        <v/>
      </c>
      <c r="R6726" s="36">
        <f>IF($B6726="","",IF(COUNTIF(Exclusions!$A:$A,$B6726)&gt;0,"Yes","No"))</f>
        <v/>
      </c>
      <c r="S6726" s="38">
        <f>IF($B6726="","",MIN(1,DAY($A6726)/IF($N6726="Superstore",Settings!$B$5,Settings!$B$4)))</f>
        <v/>
      </c>
      <c r="T6726" s="38">
        <f>IF(OR($B6726="",$G6726="",$S6726=0),"",$G6726/$S6726)</f>
        <v/>
      </c>
      <c r="U6726" s="36">
        <f>IF($T6726="","",IF($T6726&lt;Settings!$B$8,"Critical",IF($T6726&lt;Settings!$B$9,"Semi Critical","Non Critical")))</f>
        <v/>
      </c>
      <c r="V6726" s="28" t="n"/>
      <c r="Z6726">
        <f>IF($B6726="","",IFERROR(VLOOKUP($B6726,'Plan HC for CCA'!$A:$B,2,0),""))</f>
        <v/>
      </c>
      <c r="AA6726">
        <f>IF(OR($B6726="",$Z6726=""),"",IF(N($M6726)&lt;$Z6726,"Delta","No Delta"))</f>
        <v/>
      </c>
      <c r="AB6726">
        <f>IF(OR($B6726="",$Z6726=""),"",MAX(0,$Z6726-N($M6726)))</f>
        <v/>
      </c>
      <c r="AC6726" s="46">
        <f>IF($B6726="","",IFERROR(INDEX('CCA Util %'!$H:$H,MATCH($B6726,'CCA Util %'!$E:$E,0)),""))</f>
        <v/>
      </c>
      <c r="AD6726">
        <f>IF($B6726="","",IFERROR(INDEX('CCA Util %'!$G:$G,MATCH($B6726,'CCA Util %'!$E:$E,0)),""))</f>
        <v/>
      </c>
      <c r="AE6726">
        <f>IF(OR($B6726="",$U6726=""),"",$U6726&amp;" &amp; "&amp;IF(OR($AD6726="",$AD6726=0),"Util NA",$AD6726&amp;" Util"))</f>
        <v/>
      </c>
    </row>
    <row r="6727" ht="15.75" customHeight="1" s="42">
      <c r="A6727" s="41" t="n"/>
      <c r="G6727" s="38" t="n"/>
      <c r="H6727" s="38" t="n"/>
      <c r="I6727" s="38" t="n"/>
      <c r="J6727" s="38" t="n"/>
      <c r="K6727" s="38" t="n"/>
      <c r="L6727" s="38" t="n"/>
      <c r="N6727" s="36">
        <f>IF($B6727="","",IF($C6727="SUPERSTORE","Superstore","DH"))</f>
        <v/>
      </c>
      <c r="O6727" s="36">
        <f>IF($B6727="","",IFERROR(VLOOKUP($B6727,Mapping!$A:$C,2,0),"Not Mapped"))</f>
        <v/>
      </c>
      <c r="P6727" s="36">
        <f>IF($B6727="","",IFERROR(VLOOKUP($B6727,Mapping!$A:$C,3,0),"Not Mapped"))</f>
        <v/>
      </c>
      <c r="Q6727" s="36">
        <f>IF($B6727="","",IFERROR(VLOOKUP($O6727,Leaders!$A:$B,2,0),"Not Mapped"))</f>
        <v/>
      </c>
      <c r="R6727" s="36">
        <f>IF($B6727="","",IF(COUNTIF(Exclusions!$A:$A,$B6727)&gt;0,"Yes","No"))</f>
        <v/>
      </c>
      <c r="S6727" s="38">
        <f>IF($B6727="","",MIN(1,DAY($A6727)/IF($N6727="Superstore",Settings!$B$5,Settings!$B$4)))</f>
        <v/>
      </c>
      <c r="T6727" s="38">
        <f>IF(OR($B6727="",$G6727="",$S6727=0),"",$G6727/$S6727)</f>
        <v/>
      </c>
      <c r="U6727" s="36">
        <f>IF($T6727="","",IF($T6727&lt;Settings!$B$8,"Critical",IF($T6727&lt;Settings!$B$9,"Semi Critical","Non Critical")))</f>
        <v/>
      </c>
      <c r="V6727" s="28" t="n"/>
      <c r="Z6727">
        <f>IF($B6727="","",IFERROR(VLOOKUP($B6727,'Plan HC for CCA'!$A:$B,2,0),""))</f>
        <v/>
      </c>
      <c r="AA6727">
        <f>IF(OR($B6727="",$Z6727=""),"",IF(N($M6727)&lt;$Z6727,"Delta","No Delta"))</f>
        <v/>
      </c>
      <c r="AB6727">
        <f>IF(OR($B6727="",$Z6727=""),"",MAX(0,$Z6727-N($M6727)))</f>
        <v/>
      </c>
      <c r="AC6727" s="46">
        <f>IF($B6727="","",IFERROR(INDEX('CCA Util %'!$H:$H,MATCH($B6727,'CCA Util %'!$E:$E,0)),""))</f>
        <v/>
      </c>
      <c r="AD6727">
        <f>IF($B6727="","",IFERROR(INDEX('CCA Util %'!$G:$G,MATCH($B6727,'CCA Util %'!$E:$E,0)),""))</f>
        <v/>
      </c>
      <c r="AE6727">
        <f>IF(OR($B6727="",$U6727=""),"",$U6727&amp;" &amp; "&amp;IF(OR($AD6727="",$AD6727=0),"Util NA",$AD6727&amp;" Util"))</f>
        <v/>
      </c>
    </row>
    <row r="6728" ht="15.75" customHeight="1" s="42">
      <c r="A6728" s="41" t="n"/>
      <c r="G6728" s="38" t="n"/>
      <c r="H6728" s="38" t="n"/>
      <c r="I6728" s="38" t="n"/>
      <c r="J6728" s="38" t="n"/>
      <c r="K6728" s="38" t="n"/>
      <c r="L6728" s="38" t="n"/>
      <c r="N6728" s="36">
        <f>IF($B6728="","",IF($C6728="SUPERSTORE","Superstore","DH"))</f>
        <v/>
      </c>
      <c r="O6728" s="36">
        <f>IF($B6728="","",IFERROR(VLOOKUP($B6728,Mapping!$A:$C,2,0),"Not Mapped"))</f>
        <v/>
      </c>
      <c r="P6728" s="36">
        <f>IF($B6728="","",IFERROR(VLOOKUP($B6728,Mapping!$A:$C,3,0),"Not Mapped"))</f>
        <v/>
      </c>
      <c r="Q6728" s="36">
        <f>IF($B6728="","",IFERROR(VLOOKUP($O6728,Leaders!$A:$B,2,0),"Not Mapped"))</f>
        <v/>
      </c>
      <c r="R6728" s="36">
        <f>IF($B6728="","",IF(COUNTIF(Exclusions!$A:$A,$B6728)&gt;0,"Yes","No"))</f>
        <v/>
      </c>
      <c r="S6728" s="38">
        <f>IF($B6728="","",MIN(1,DAY($A6728)/IF($N6728="Superstore",Settings!$B$5,Settings!$B$4)))</f>
        <v/>
      </c>
      <c r="T6728" s="38">
        <f>IF(OR($B6728="",$G6728="",$S6728=0),"",$G6728/$S6728)</f>
        <v/>
      </c>
      <c r="U6728" s="36">
        <f>IF($T6728="","",IF($T6728&lt;Settings!$B$8,"Critical",IF($T6728&lt;Settings!$B$9,"Semi Critical","Non Critical")))</f>
        <v/>
      </c>
      <c r="V6728" s="28" t="n"/>
      <c r="Z6728">
        <f>IF($B6728="","",IFERROR(VLOOKUP($B6728,'Plan HC for CCA'!$A:$B,2,0),""))</f>
        <v/>
      </c>
      <c r="AA6728">
        <f>IF(OR($B6728="",$Z6728=""),"",IF(N($M6728)&lt;$Z6728,"Delta","No Delta"))</f>
        <v/>
      </c>
      <c r="AB6728">
        <f>IF(OR($B6728="",$Z6728=""),"",MAX(0,$Z6728-N($M6728)))</f>
        <v/>
      </c>
      <c r="AC6728" s="46">
        <f>IF($B6728="","",IFERROR(INDEX('CCA Util %'!$H:$H,MATCH($B6728,'CCA Util %'!$E:$E,0)),""))</f>
        <v/>
      </c>
      <c r="AD6728">
        <f>IF($B6728="","",IFERROR(INDEX('CCA Util %'!$G:$G,MATCH($B6728,'CCA Util %'!$E:$E,0)),""))</f>
        <v/>
      </c>
      <c r="AE6728">
        <f>IF(OR($B6728="",$U6728=""),"",$U6728&amp;" &amp; "&amp;IF(OR($AD6728="",$AD6728=0),"Util NA",$AD6728&amp;" Util"))</f>
        <v/>
      </c>
    </row>
    <row r="6729" ht="15.75" customHeight="1" s="42">
      <c r="A6729" s="41" t="n"/>
      <c r="G6729" s="38" t="n"/>
      <c r="H6729" s="38" t="n"/>
      <c r="I6729" s="38" t="n"/>
      <c r="J6729" s="38" t="n"/>
      <c r="K6729" s="38" t="n"/>
      <c r="L6729" s="38" t="n"/>
      <c r="N6729" s="36">
        <f>IF($B6729="","",IF($C6729="SUPERSTORE","Superstore","DH"))</f>
        <v/>
      </c>
      <c r="O6729" s="36">
        <f>IF($B6729="","",IFERROR(VLOOKUP($B6729,Mapping!$A:$C,2,0),"Not Mapped"))</f>
        <v/>
      </c>
      <c r="P6729" s="36">
        <f>IF($B6729="","",IFERROR(VLOOKUP($B6729,Mapping!$A:$C,3,0),"Not Mapped"))</f>
        <v/>
      </c>
      <c r="Q6729" s="36">
        <f>IF($B6729="","",IFERROR(VLOOKUP($O6729,Leaders!$A:$B,2,0),"Not Mapped"))</f>
        <v/>
      </c>
      <c r="R6729" s="36">
        <f>IF($B6729="","",IF(COUNTIF(Exclusions!$A:$A,$B6729)&gt;0,"Yes","No"))</f>
        <v/>
      </c>
      <c r="S6729" s="38">
        <f>IF($B6729="","",MIN(1,DAY($A6729)/IF($N6729="Superstore",Settings!$B$5,Settings!$B$4)))</f>
        <v/>
      </c>
      <c r="T6729" s="38">
        <f>IF(OR($B6729="",$G6729="",$S6729=0),"",$G6729/$S6729)</f>
        <v/>
      </c>
      <c r="U6729" s="36">
        <f>IF($T6729="","",IF($T6729&lt;Settings!$B$8,"Critical",IF($T6729&lt;Settings!$B$9,"Semi Critical","Non Critical")))</f>
        <v/>
      </c>
      <c r="V6729" s="28" t="n"/>
      <c r="Z6729">
        <f>IF($B6729="","",IFERROR(VLOOKUP($B6729,'Plan HC for CCA'!$A:$B,2,0),""))</f>
        <v/>
      </c>
      <c r="AA6729">
        <f>IF(OR($B6729="",$Z6729=""),"",IF(N($M6729)&lt;$Z6729,"Delta","No Delta"))</f>
        <v/>
      </c>
      <c r="AB6729">
        <f>IF(OR($B6729="",$Z6729=""),"",MAX(0,$Z6729-N($M6729)))</f>
        <v/>
      </c>
      <c r="AC6729" s="46">
        <f>IF($B6729="","",IFERROR(INDEX('CCA Util %'!$H:$H,MATCH($B6729,'CCA Util %'!$E:$E,0)),""))</f>
        <v/>
      </c>
      <c r="AD6729">
        <f>IF($B6729="","",IFERROR(INDEX('CCA Util %'!$G:$G,MATCH($B6729,'CCA Util %'!$E:$E,0)),""))</f>
        <v/>
      </c>
      <c r="AE6729">
        <f>IF(OR($B6729="",$U6729=""),"",$U6729&amp;" &amp; "&amp;IF(OR($AD6729="",$AD6729=0),"Util NA",$AD6729&amp;" Util"))</f>
        <v/>
      </c>
    </row>
    <row r="6730" ht="15.75" customHeight="1" s="42">
      <c r="A6730" s="41" t="n"/>
      <c r="G6730" s="38" t="n"/>
      <c r="H6730" s="38" t="n"/>
      <c r="I6730" s="38" t="n"/>
      <c r="J6730" s="38" t="n"/>
      <c r="K6730" s="38" t="n"/>
      <c r="L6730" s="38" t="n"/>
      <c r="N6730" s="36">
        <f>IF($B6730="","",IF($C6730="SUPERSTORE","Superstore","DH"))</f>
        <v/>
      </c>
      <c r="O6730" s="36">
        <f>IF($B6730="","",IFERROR(VLOOKUP($B6730,Mapping!$A:$C,2,0),"Not Mapped"))</f>
        <v/>
      </c>
      <c r="P6730" s="36">
        <f>IF($B6730="","",IFERROR(VLOOKUP($B6730,Mapping!$A:$C,3,0),"Not Mapped"))</f>
        <v/>
      </c>
      <c r="Q6730" s="36">
        <f>IF($B6730="","",IFERROR(VLOOKUP($O6730,Leaders!$A:$B,2,0),"Not Mapped"))</f>
        <v/>
      </c>
      <c r="R6730" s="36">
        <f>IF($B6730="","",IF(COUNTIF(Exclusions!$A:$A,$B6730)&gt;0,"Yes","No"))</f>
        <v/>
      </c>
      <c r="S6730" s="38">
        <f>IF($B6730="","",MIN(1,DAY($A6730)/IF($N6730="Superstore",Settings!$B$5,Settings!$B$4)))</f>
        <v/>
      </c>
      <c r="T6730" s="38">
        <f>IF(OR($B6730="",$G6730="",$S6730=0),"",$G6730/$S6730)</f>
        <v/>
      </c>
      <c r="U6730" s="36">
        <f>IF($T6730="","",IF($T6730&lt;Settings!$B$8,"Critical",IF($T6730&lt;Settings!$B$9,"Semi Critical","Non Critical")))</f>
        <v/>
      </c>
      <c r="V6730" s="28" t="n"/>
      <c r="Z6730">
        <f>IF($B6730="","",IFERROR(VLOOKUP($B6730,'Plan HC for CCA'!$A:$B,2,0),""))</f>
        <v/>
      </c>
      <c r="AA6730">
        <f>IF(OR($B6730="",$Z6730=""),"",IF(N($M6730)&lt;$Z6730,"Delta","No Delta"))</f>
        <v/>
      </c>
      <c r="AB6730">
        <f>IF(OR($B6730="",$Z6730=""),"",MAX(0,$Z6730-N($M6730)))</f>
        <v/>
      </c>
      <c r="AC6730" s="46">
        <f>IF($B6730="","",IFERROR(INDEX('CCA Util %'!$H:$H,MATCH($B6730,'CCA Util %'!$E:$E,0)),""))</f>
        <v/>
      </c>
      <c r="AD6730">
        <f>IF($B6730="","",IFERROR(INDEX('CCA Util %'!$G:$G,MATCH($B6730,'CCA Util %'!$E:$E,0)),""))</f>
        <v/>
      </c>
      <c r="AE6730">
        <f>IF(OR($B6730="",$U6730=""),"",$U6730&amp;" &amp; "&amp;IF(OR($AD6730="",$AD6730=0),"Util NA",$AD6730&amp;" Util"))</f>
        <v/>
      </c>
    </row>
    <row r="6731" ht="15.75" customHeight="1" s="42">
      <c r="A6731" s="41" t="n"/>
      <c r="G6731" s="38" t="n"/>
      <c r="H6731" s="38" t="n"/>
      <c r="I6731" s="38" t="n"/>
      <c r="J6731" s="38" t="n"/>
      <c r="K6731" s="38" t="n"/>
      <c r="L6731" s="38" t="n"/>
      <c r="N6731" s="36">
        <f>IF($B6731="","",IF($C6731="SUPERSTORE","Superstore","DH"))</f>
        <v/>
      </c>
      <c r="O6731" s="36">
        <f>IF($B6731="","",IFERROR(VLOOKUP($B6731,Mapping!$A:$C,2,0),"Not Mapped"))</f>
        <v/>
      </c>
      <c r="P6731" s="36">
        <f>IF($B6731="","",IFERROR(VLOOKUP($B6731,Mapping!$A:$C,3,0),"Not Mapped"))</f>
        <v/>
      </c>
      <c r="Q6731" s="36">
        <f>IF($B6731="","",IFERROR(VLOOKUP($O6731,Leaders!$A:$B,2,0),"Not Mapped"))</f>
        <v/>
      </c>
      <c r="R6731" s="36">
        <f>IF($B6731="","",IF(COUNTIF(Exclusions!$A:$A,$B6731)&gt;0,"Yes","No"))</f>
        <v/>
      </c>
      <c r="S6731" s="38">
        <f>IF($B6731="","",MIN(1,DAY($A6731)/IF($N6731="Superstore",Settings!$B$5,Settings!$B$4)))</f>
        <v/>
      </c>
      <c r="T6731" s="38">
        <f>IF(OR($B6731="",$G6731="",$S6731=0),"",$G6731/$S6731)</f>
        <v/>
      </c>
      <c r="U6731" s="36">
        <f>IF($T6731="","",IF($T6731&lt;Settings!$B$8,"Critical",IF($T6731&lt;Settings!$B$9,"Semi Critical","Non Critical")))</f>
        <v/>
      </c>
      <c r="V6731" s="28" t="n"/>
      <c r="Z6731">
        <f>IF($B6731="","",IFERROR(VLOOKUP($B6731,'Plan HC for CCA'!$A:$B,2,0),""))</f>
        <v/>
      </c>
      <c r="AA6731">
        <f>IF(OR($B6731="",$Z6731=""),"",IF(N($M6731)&lt;$Z6731,"Delta","No Delta"))</f>
        <v/>
      </c>
      <c r="AB6731">
        <f>IF(OR($B6731="",$Z6731=""),"",MAX(0,$Z6731-N($M6731)))</f>
        <v/>
      </c>
      <c r="AC6731" s="46">
        <f>IF($B6731="","",IFERROR(INDEX('CCA Util %'!$H:$H,MATCH($B6731,'CCA Util %'!$E:$E,0)),""))</f>
        <v/>
      </c>
      <c r="AD6731">
        <f>IF($B6731="","",IFERROR(INDEX('CCA Util %'!$G:$G,MATCH($B6731,'CCA Util %'!$E:$E,0)),""))</f>
        <v/>
      </c>
      <c r="AE6731">
        <f>IF(OR($B6731="",$U6731=""),"",$U6731&amp;" &amp; "&amp;IF(OR($AD6731="",$AD6731=0),"Util NA",$AD6731&amp;" Util"))</f>
        <v/>
      </c>
    </row>
    <row r="6732" ht="15.75" customHeight="1" s="42">
      <c r="A6732" s="41" t="n"/>
      <c r="G6732" s="38" t="n"/>
      <c r="H6732" s="38" t="n"/>
      <c r="I6732" s="38" t="n"/>
      <c r="J6732" s="38" t="n"/>
      <c r="K6732" s="38" t="n"/>
      <c r="L6732" s="38" t="n"/>
      <c r="N6732" s="36">
        <f>IF($B6732="","",IF($C6732="SUPERSTORE","Superstore","DH"))</f>
        <v/>
      </c>
      <c r="O6732" s="36">
        <f>IF($B6732="","",IFERROR(VLOOKUP($B6732,Mapping!$A:$C,2,0),"Not Mapped"))</f>
        <v/>
      </c>
      <c r="P6732" s="36">
        <f>IF($B6732="","",IFERROR(VLOOKUP($B6732,Mapping!$A:$C,3,0),"Not Mapped"))</f>
        <v/>
      </c>
      <c r="Q6732" s="36">
        <f>IF($B6732="","",IFERROR(VLOOKUP($O6732,Leaders!$A:$B,2,0),"Not Mapped"))</f>
        <v/>
      </c>
      <c r="R6732" s="36">
        <f>IF($B6732="","",IF(COUNTIF(Exclusions!$A:$A,$B6732)&gt;0,"Yes","No"))</f>
        <v/>
      </c>
      <c r="S6732" s="38">
        <f>IF($B6732="","",MIN(1,DAY($A6732)/IF($N6732="Superstore",Settings!$B$5,Settings!$B$4)))</f>
        <v/>
      </c>
      <c r="T6732" s="38">
        <f>IF(OR($B6732="",$G6732="",$S6732=0),"",$G6732/$S6732)</f>
        <v/>
      </c>
      <c r="U6732" s="36">
        <f>IF($T6732="","",IF($T6732&lt;Settings!$B$8,"Critical",IF($T6732&lt;Settings!$B$9,"Semi Critical","Non Critical")))</f>
        <v/>
      </c>
      <c r="V6732" s="28" t="n"/>
      <c r="Z6732">
        <f>IF($B6732="","",IFERROR(VLOOKUP($B6732,'Plan HC for CCA'!$A:$B,2,0),""))</f>
        <v/>
      </c>
      <c r="AA6732">
        <f>IF(OR($B6732="",$Z6732=""),"",IF(N($M6732)&lt;$Z6732,"Delta","No Delta"))</f>
        <v/>
      </c>
      <c r="AB6732">
        <f>IF(OR($B6732="",$Z6732=""),"",MAX(0,$Z6732-N($M6732)))</f>
        <v/>
      </c>
      <c r="AC6732" s="46">
        <f>IF($B6732="","",IFERROR(INDEX('CCA Util %'!$H:$H,MATCH($B6732,'CCA Util %'!$E:$E,0)),""))</f>
        <v/>
      </c>
      <c r="AD6732">
        <f>IF($B6732="","",IFERROR(INDEX('CCA Util %'!$G:$G,MATCH($B6732,'CCA Util %'!$E:$E,0)),""))</f>
        <v/>
      </c>
      <c r="AE6732">
        <f>IF(OR($B6732="",$U6732=""),"",$U6732&amp;" &amp; "&amp;IF(OR($AD6732="",$AD6732=0),"Util NA",$AD6732&amp;" Util"))</f>
        <v/>
      </c>
    </row>
    <row r="6733" ht="15.75" customHeight="1" s="42">
      <c r="A6733" s="41" t="n"/>
      <c r="G6733" s="38" t="n"/>
      <c r="H6733" s="38" t="n"/>
      <c r="I6733" s="38" t="n"/>
      <c r="J6733" s="38" t="n"/>
      <c r="K6733" s="38" t="n"/>
      <c r="L6733" s="38" t="n"/>
      <c r="N6733" s="36">
        <f>IF($B6733="","",IF($C6733="SUPERSTORE","Superstore","DH"))</f>
        <v/>
      </c>
      <c r="O6733" s="36">
        <f>IF($B6733="","",IFERROR(VLOOKUP($B6733,Mapping!$A:$C,2,0),"Not Mapped"))</f>
        <v/>
      </c>
      <c r="P6733" s="36">
        <f>IF($B6733="","",IFERROR(VLOOKUP($B6733,Mapping!$A:$C,3,0),"Not Mapped"))</f>
        <v/>
      </c>
      <c r="Q6733" s="36">
        <f>IF($B6733="","",IFERROR(VLOOKUP($O6733,Leaders!$A:$B,2,0),"Not Mapped"))</f>
        <v/>
      </c>
      <c r="R6733" s="36">
        <f>IF($B6733="","",IF(COUNTIF(Exclusions!$A:$A,$B6733)&gt;0,"Yes","No"))</f>
        <v/>
      </c>
      <c r="S6733" s="38">
        <f>IF($B6733="","",MIN(1,DAY($A6733)/IF($N6733="Superstore",Settings!$B$5,Settings!$B$4)))</f>
        <v/>
      </c>
      <c r="T6733" s="38">
        <f>IF(OR($B6733="",$G6733="",$S6733=0),"",$G6733/$S6733)</f>
        <v/>
      </c>
      <c r="U6733" s="36">
        <f>IF($T6733="","",IF($T6733&lt;Settings!$B$8,"Critical",IF($T6733&lt;Settings!$B$9,"Semi Critical","Non Critical")))</f>
        <v/>
      </c>
      <c r="V6733" s="28" t="n"/>
      <c r="Z6733">
        <f>IF($B6733="","",IFERROR(VLOOKUP($B6733,'Plan HC for CCA'!$A:$B,2,0),""))</f>
        <v/>
      </c>
      <c r="AA6733">
        <f>IF(OR($B6733="",$Z6733=""),"",IF(N($M6733)&lt;$Z6733,"Delta","No Delta"))</f>
        <v/>
      </c>
      <c r="AB6733">
        <f>IF(OR($B6733="",$Z6733=""),"",MAX(0,$Z6733-N($M6733)))</f>
        <v/>
      </c>
      <c r="AC6733" s="46">
        <f>IF($B6733="","",IFERROR(INDEX('CCA Util %'!$H:$H,MATCH($B6733,'CCA Util %'!$E:$E,0)),""))</f>
        <v/>
      </c>
      <c r="AD6733">
        <f>IF($B6733="","",IFERROR(INDEX('CCA Util %'!$G:$G,MATCH($B6733,'CCA Util %'!$E:$E,0)),""))</f>
        <v/>
      </c>
      <c r="AE6733">
        <f>IF(OR($B6733="",$U6733=""),"",$U6733&amp;" &amp; "&amp;IF(OR($AD6733="",$AD6733=0),"Util NA",$AD6733&amp;" Util"))</f>
        <v/>
      </c>
    </row>
    <row r="6734" ht="15.75" customHeight="1" s="42">
      <c r="A6734" s="41" t="n"/>
      <c r="G6734" s="38" t="n"/>
      <c r="H6734" s="38" t="n"/>
      <c r="I6734" s="38" t="n"/>
      <c r="J6734" s="38" t="n"/>
      <c r="K6734" s="38" t="n"/>
      <c r="L6734" s="38" t="n"/>
      <c r="N6734" s="36">
        <f>IF($B6734="","",IF($C6734="SUPERSTORE","Superstore","DH"))</f>
        <v/>
      </c>
      <c r="O6734" s="36">
        <f>IF($B6734="","",IFERROR(VLOOKUP($B6734,Mapping!$A:$C,2,0),"Not Mapped"))</f>
        <v/>
      </c>
      <c r="P6734" s="36">
        <f>IF($B6734="","",IFERROR(VLOOKUP($B6734,Mapping!$A:$C,3,0),"Not Mapped"))</f>
        <v/>
      </c>
      <c r="Q6734" s="36">
        <f>IF($B6734="","",IFERROR(VLOOKUP($O6734,Leaders!$A:$B,2,0),"Not Mapped"))</f>
        <v/>
      </c>
      <c r="R6734" s="36">
        <f>IF($B6734="","",IF(COUNTIF(Exclusions!$A:$A,$B6734)&gt;0,"Yes","No"))</f>
        <v/>
      </c>
      <c r="S6734" s="38">
        <f>IF($B6734="","",MIN(1,DAY($A6734)/IF($N6734="Superstore",Settings!$B$5,Settings!$B$4)))</f>
        <v/>
      </c>
      <c r="T6734" s="38">
        <f>IF(OR($B6734="",$G6734="",$S6734=0),"",$G6734/$S6734)</f>
        <v/>
      </c>
      <c r="U6734" s="36">
        <f>IF($T6734="","",IF($T6734&lt;Settings!$B$8,"Critical",IF($T6734&lt;Settings!$B$9,"Semi Critical","Non Critical")))</f>
        <v/>
      </c>
      <c r="V6734" s="28" t="n"/>
      <c r="Z6734">
        <f>IF($B6734="","",IFERROR(VLOOKUP($B6734,'Plan HC for CCA'!$A:$B,2,0),""))</f>
        <v/>
      </c>
      <c r="AA6734">
        <f>IF(OR($B6734="",$Z6734=""),"",IF(N($M6734)&lt;$Z6734,"Delta","No Delta"))</f>
        <v/>
      </c>
      <c r="AB6734">
        <f>IF(OR($B6734="",$Z6734=""),"",MAX(0,$Z6734-N($M6734)))</f>
        <v/>
      </c>
      <c r="AC6734" s="46">
        <f>IF($B6734="","",IFERROR(INDEX('CCA Util %'!$H:$H,MATCH($B6734,'CCA Util %'!$E:$E,0)),""))</f>
        <v/>
      </c>
      <c r="AD6734">
        <f>IF($B6734="","",IFERROR(INDEX('CCA Util %'!$G:$G,MATCH($B6734,'CCA Util %'!$E:$E,0)),""))</f>
        <v/>
      </c>
      <c r="AE6734">
        <f>IF(OR($B6734="",$U6734=""),"",$U6734&amp;" &amp; "&amp;IF(OR($AD6734="",$AD6734=0),"Util NA",$AD6734&amp;" Util"))</f>
        <v/>
      </c>
    </row>
    <row r="6735" ht="15.75" customHeight="1" s="42">
      <c r="A6735" s="41" t="n"/>
      <c r="G6735" s="38" t="n"/>
      <c r="H6735" s="38" t="n"/>
      <c r="I6735" s="38" t="n"/>
      <c r="J6735" s="38" t="n"/>
      <c r="K6735" s="38" t="n"/>
      <c r="L6735" s="38" t="n"/>
      <c r="N6735" s="36">
        <f>IF($B6735="","",IF($C6735="SUPERSTORE","Superstore","DH"))</f>
        <v/>
      </c>
      <c r="O6735" s="36">
        <f>IF($B6735="","",IFERROR(VLOOKUP($B6735,Mapping!$A:$C,2,0),"Not Mapped"))</f>
        <v/>
      </c>
      <c r="P6735" s="36">
        <f>IF($B6735="","",IFERROR(VLOOKUP($B6735,Mapping!$A:$C,3,0),"Not Mapped"))</f>
        <v/>
      </c>
      <c r="Q6735" s="36">
        <f>IF($B6735="","",IFERROR(VLOOKUP($O6735,Leaders!$A:$B,2,0),"Not Mapped"))</f>
        <v/>
      </c>
      <c r="R6735" s="36">
        <f>IF($B6735="","",IF(COUNTIF(Exclusions!$A:$A,$B6735)&gt;0,"Yes","No"))</f>
        <v/>
      </c>
      <c r="S6735" s="38">
        <f>IF($B6735="","",MIN(1,DAY($A6735)/IF($N6735="Superstore",Settings!$B$5,Settings!$B$4)))</f>
        <v/>
      </c>
      <c r="T6735" s="38">
        <f>IF(OR($B6735="",$G6735="",$S6735=0),"",$G6735/$S6735)</f>
        <v/>
      </c>
      <c r="U6735" s="36">
        <f>IF($T6735="","",IF($T6735&lt;Settings!$B$8,"Critical",IF($T6735&lt;Settings!$B$9,"Semi Critical","Non Critical")))</f>
        <v/>
      </c>
      <c r="V6735" s="28" t="n"/>
      <c r="Z6735">
        <f>IF($B6735="","",IFERROR(VLOOKUP($B6735,'Plan HC for CCA'!$A:$B,2,0),""))</f>
        <v/>
      </c>
      <c r="AA6735">
        <f>IF(OR($B6735="",$Z6735=""),"",IF(N($M6735)&lt;$Z6735,"Delta","No Delta"))</f>
        <v/>
      </c>
      <c r="AB6735">
        <f>IF(OR($B6735="",$Z6735=""),"",MAX(0,$Z6735-N($M6735)))</f>
        <v/>
      </c>
      <c r="AC6735" s="46">
        <f>IF($B6735="","",IFERROR(INDEX('CCA Util %'!$H:$H,MATCH($B6735,'CCA Util %'!$E:$E,0)),""))</f>
        <v/>
      </c>
      <c r="AD6735">
        <f>IF($B6735="","",IFERROR(INDEX('CCA Util %'!$G:$G,MATCH($B6735,'CCA Util %'!$E:$E,0)),""))</f>
        <v/>
      </c>
      <c r="AE6735">
        <f>IF(OR($B6735="",$U6735=""),"",$U6735&amp;" &amp; "&amp;IF(OR($AD6735="",$AD6735=0),"Util NA",$AD6735&amp;" Util"))</f>
        <v/>
      </c>
    </row>
    <row r="6736" ht="15.75" customHeight="1" s="42">
      <c r="A6736" s="41" t="n"/>
      <c r="G6736" s="38" t="n"/>
      <c r="H6736" s="38" t="n"/>
      <c r="I6736" s="38" t="n"/>
      <c r="J6736" s="38" t="n"/>
      <c r="K6736" s="38" t="n"/>
      <c r="L6736" s="38" t="n"/>
      <c r="N6736" s="36">
        <f>IF($B6736="","",IF($C6736="SUPERSTORE","Superstore","DH"))</f>
        <v/>
      </c>
      <c r="O6736" s="36">
        <f>IF($B6736="","",IFERROR(VLOOKUP($B6736,Mapping!$A:$C,2,0),"Not Mapped"))</f>
        <v/>
      </c>
      <c r="P6736" s="36">
        <f>IF($B6736="","",IFERROR(VLOOKUP($B6736,Mapping!$A:$C,3,0),"Not Mapped"))</f>
        <v/>
      </c>
      <c r="Q6736" s="36">
        <f>IF($B6736="","",IFERROR(VLOOKUP($O6736,Leaders!$A:$B,2,0),"Not Mapped"))</f>
        <v/>
      </c>
      <c r="R6736" s="36">
        <f>IF($B6736="","",IF(COUNTIF(Exclusions!$A:$A,$B6736)&gt;0,"Yes","No"))</f>
        <v/>
      </c>
      <c r="S6736" s="38">
        <f>IF($B6736="","",MIN(1,DAY($A6736)/IF($N6736="Superstore",Settings!$B$5,Settings!$B$4)))</f>
        <v/>
      </c>
      <c r="T6736" s="38">
        <f>IF(OR($B6736="",$G6736="",$S6736=0),"",$G6736/$S6736)</f>
        <v/>
      </c>
      <c r="U6736" s="36">
        <f>IF($T6736="","",IF($T6736&lt;Settings!$B$8,"Critical",IF($T6736&lt;Settings!$B$9,"Semi Critical","Non Critical")))</f>
        <v/>
      </c>
      <c r="V6736" s="28" t="n"/>
      <c r="Z6736">
        <f>IF($B6736="","",IFERROR(VLOOKUP($B6736,'Plan HC for CCA'!$A:$B,2,0),""))</f>
        <v/>
      </c>
      <c r="AA6736">
        <f>IF(OR($B6736="",$Z6736=""),"",IF(N($M6736)&lt;$Z6736,"Delta","No Delta"))</f>
        <v/>
      </c>
      <c r="AB6736">
        <f>IF(OR($B6736="",$Z6736=""),"",MAX(0,$Z6736-N($M6736)))</f>
        <v/>
      </c>
      <c r="AC6736" s="46">
        <f>IF($B6736="","",IFERROR(INDEX('CCA Util %'!$H:$H,MATCH($B6736,'CCA Util %'!$E:$E,0)),""))</f>
        <v/>
      </c>
      <c r="AD6736">
        <f>IF($B6736="","",IFERROR(INDEX('CCA Util %'!$G:$G,MATCH($B6736,'CCA Util %'!$E:$E,0)),""))</f>
        <v/>
      </c>
      <c r="AE6736">
        <f>IF(OR($B6736="",$U6736=""),"",$U6736&amp;" &amp; "&amp;IF(OR($AD6736="",$AD6736=0),"Util NA",$AD6736&amp;" Util"))</f>
        <v/>
      </c>
    </row>
    <row r="6737" ht="15.75" customHeight="1" s="42">
      <c r="A6737" s="41" t="n"/>
      <c r="G6737" s="38" t="n"/>
      <c r="H6737" s="38" t="n"/>
      <c r="I6737" s="38" t="n"/>
      <c r="J6737" s="38" t="n"/>
      <c r="K6737" s="38" t="n"/>
      <c r="L6737" s="38" t="n"/>
      <c r="N6737" s="36">
        <f>IF($B6737="","",IF($C6737="SUPERSTORE","Superstore","DH"))</f>
        <v/>
      </c>
      <c r="O6737" s="36">
        <f>IF($B6737="","",IFERROR(VLOOKUP($B6737,Mapping!$A:$C,2,0),"Not Mapped"))</f>
        <v/>
      </c>
      <c r="P6737" s="36">
        <f>IF($B6737="","",IFERROR(VLOOKUP($B6737,Mapping!$A:$C,3,0),"Not Mapped"))</f>
        <v/>
      </c>
      <c r="Q6737" s="36">
        <f>IF($B6737="","",IFERROR(VLOOKUP($O6737,Leaders!$A:$B,2,0),"Not Mapped"))</f>
        <v/>
      </c>
      <c r="R6737" s="36">
        <f>IF($B6737="","",IF(COUNTIF(Exclusions!$A:$A,$B6737)&gt;0,"Yes","No"))</f>
        <v/>
      </c>
      <c r="S6737" s="38">
        <f>IF($B6737="","",MIN(1,DAY($A6737)/IF($N6737="Superstore",Settings!$B$5,Settings!$B$4)))</f>
        <v/>
      </c>
      <c r="T6737" s="38">
        <f>IF(OR($B6737="",$G6737="",$S6737=0),"",$G6737/$S6737)</f>
        <v/>
      </c>
      <c r="U6737" s="36">
        <f>IF($T6737="","",IF($T6737&lt;Settings!$B$8,"Critical",IF($T6737&lt;Settings!$B$9,"Semi Critical","Non Critical")))</f>
        <v/>
      </c>
      <c r="V6737" s="28" t="n"/>
      <c r="Z6737">
        <f>IF($B6737="","",IFERROR(VLOOKUP($B6737,'Plan HC for CCA'!$A:$B,2,0),""))</f>
        <v/>
      </c>
      <c r="AA6737">
        <f>IF(OR($B6737="",$Z6737=""),"",IF(N($M6737)&lt;$Z6737,"Delta","No Delta"))</f>
        <v/>
      </c>
      <c r="AB6737">
        <f>IF(OR($B6737="",$Z6737=""),"",MAX(0,$Z6737-N($M6737)))</f>
        <v/>
      </c>
      <c r="AC6737" s="46">
        <f>IF($B6737="","",IFERROR(INDEX('CCA Util %'!$H:$H,MATCH($B6737,'CCA Util %'!$E:$E,0)),""))</f>
        <v/>
      </c>
      <c r="AD6737">
        <f>IF($B6737="","",IFERROR(INDEX('CCA Util %'!$G:$G,MATCH($B6737,'CCA Util %'!$E:$E,0)),""))</f>
        <v/>
      </c>
      <c r="AE6737">
        <f>IF(OR($B6737="",$U6737=""),"",$U6737&amp;" &amp; "&amp;IF(OR($AD6737="",$AD6737=0),"Util NA",$AD6737&amp;" Util"))</f>
        <v/>
      </c>
    </row>
    <row r="6738" ht="15.75" customHeight="1" s="42">
      <c r="A6738" s="41" t="n"/>
      <c r="G6738" s="38" t="n"/>
      <c r="H6738" s="38" t="n"/>
      <c r="I6738" s="38" t="n"/>
      <c r="J6738" s="38" t="n"/>
      <c r="K6738" s="38" t="n"/>
      <c r="L6738" s="38" t="n"/>
      <c r="N6738" s="36">
        <f>IF($B6738="","",IF($C6738="SUPERSTORE","Superstore","DH"))</f>
        <v/>
      </c>
      <c r="O6738" s="36">
        <f>IF($B6738="","",IFERROR(VLOOKUP($B6738,Mapping!$A:$C,2,0),"Not Mapped"))</f>
        <v/>
      </c>
      <c r="P6738" s="36">
        <f>IF($B6738="","",IFERROR(VLOOKUP($B6738,Mapping!$A:$C,3,0),"Not Mapped"))</f>
        <v/>
      </c>
      <c r="Q6738" s="36">
        <f>IF($B6738="","",IFERROR(VLOOKUP($O6738,Leaders!$A:$B,2,0),"Not Mapped"))</f>
        <v/>
      </c>
      <c r="R6738" s="36">
        <f>IF($B6738="","",IF(COUNTIF(Exclusions!$A:$A,$B6738)&gt;0,"Yes","No"))</f>
        <v/>
      </c>
      <c r="S6738" s="38">
        <f>IF($B6738="","",MIN(1,DAY($A6738)/IF($N6738="Superstore",Settings!$B$5,Settings!$B$4)))</f>
        <v/>
      </c>
      <c r="T6738" s="38">
        <f>IF(OR($B6738="",$G6738="",$S6738=0),"",$G6738/$S6738)</f>
        <v/>
      </c>
      <c r="U6738" s="36">
        <f>IF($T6738="","",IF($T6738&lt;Settings!$B$8,"Critical",IF($T6738&lt;Settings!$B$9,"Semi Critical","Non Critical")))</f>
        <v/>
      </c>
      <c r="V6738" s="28" t="n"/>
      <c r="Z6738">
        <f>IF($B6738="","",IFERROR(VLOOKUP($B6738,'Plan HC for CCA'!$A:$B,2,0),""))</f>
        <v/>
      </c>
      <c r="AA6738">
        <f>IF(OR($B6738="",$Z6738=""),"",IF(N($M6738)&lt;$Z6738,"Delta","No Delta"))</f>
        <v/>
      </c>
      <c r="AB6738">
        <f>IF(OR($B6738="",$Z6738=""),"",MAX(0,$Z6738-N($M6738)))</f>
        <v/>
      </c>
      <c r="AC6738" s="46">
        <f>IF($B6738="","",IFERROR(INDEX('CCA Util %'!$H:$H,MATCH($B6738,'CCA Util %'!$E:$E,0)),""))</f>
        <v/>
      </c>
      <c r="AD6738">
        <f>IF($B6738="","",IFERROR(INDEX('CCA Util %'!$G:$G,MATCH($B6738,'CCA Util %'!$E:$E,0)),""))</f>
        <v/>
      </c>
      <c r="AE6738">
        <f>IF(OR($B6738="",$U6738=""),"",$U6738&amp;" &amp; "&amp;IF(OR($AD6738="",$AD6738=0),"Util NA",$AD6738&amp;" Util"))</f>
        <v/>
      </c>
    </row>
    <row r="6739" ht="15.75" customHeight="1" s="42">
      <c r="A6739" s="41" t="n"/>
      <c r="G6739" s="38" t="n"/>
      <c r="H6739" s="38" t="n"/>
      <c r="I6739" s="38" t="n"/>
      <c r="J6739" s="38" t="n"/>
      <c r="K6739" s="38" t="n"/>
      <c r="L6739" s="38" t="n"/>
      <c r="N6739" s="36">
        <f>IF($B6739="","",IF($C6739="SUPERSTORE","Superstore","DH"))</f>
        <v/>
      </c>
      <c r="O6739" s="36">
        <f>IF($B6739="","",IFERROR(VLOOKUP($B6739,Mapping!$A:$C,2,0),"Not Mapped"))</f>
        <v/>
      </c>
      <c r="P6739" s="36">
        <f>IF($B6739="","",IFERROR(VLOOKUP($B6739,Mapping!$A:$C,3,0),"Not Mapped"))</f>
        <v/>
      </c>
      <c r="Q6739" s="36">
        <f>IF($B6739="","",IFERROR(VLOOKUP($O6739,Leaders!$A:$B,2,0),"Not Mapped"))</f>
        <v/>
      </c>
      <c r="R6739" s="36">
        <f>IF($B6739="","",IF(COUNTIF(Exclusions!$A:$A,$B6739)&gt;0,"Yes","No"))</f>
        <v/>
      </c>
      <c r="S6739" s="38">
        <f>IF($B6739="","",MIN(1,DAY($A6739)/IF($N6739="Superstore",Settings!$B$5,Settings!$B$4)))</f>
        <v/>
      </c>
      <c r="T6739" s="38">
        <f>IF(OR($B6739="",$G6739="",$S6739=0),"",$G6739/$S6739)</f>
        <v/>
      </c>
      <c r="U6739" s="36">
        <f>IF($T6739="","",IF($T6739&lt;Settings!$B$8,"Critical",IF($T6739&lt;Settings!$B$9,"Semi Critical","Non Critical")))</f>
        <v/>
      </c>
      <c r="V6739" s="28" t="n"/>
      <c r="Z6739">
        <f>IF($B6739="","",IFERROR(VLOOKUP($B6739,'Plan HC for CCA'!$A:$B,2,0),""))</f>
        <v/>
      </c>
      <c r="AA6739">
        <f>IF(OR($B6739="",$Z6739=""),"",IF(N($M6739)&lt;$Z6739,"Delta","No Delta"))</f>
        <v/>
      </c>
      <c r="AB6739">
        <f>IF(OR($B6739="",$Z6739=""),"",MAX(0,$Z6739-N($M6739)))</f>
        <v/>
      </c>
      <c r="AC6739" s="46">
        <f>IF($B6739="","",IFERROR(INDEX('CCA Util %'!$H:$H,MATCH($B6739,'CCA Util %'!$E:$E,0)),""))</f>
        <v/>
      </c>
      <c r="AD6739">
        <f>IF($B6739="","",IFERROR(INDEX('CCA Util %'!$G:$G,MATCH($B6739,'CCA Util %'!$E:$E,0)),""))</f>
        <v/>
      </c>
      <c r="AE6739">
        <f>IF(OR($B6739="",$U6739=""),"",$U6739&amp;" &amp; "&amp;IF(OR($AD6739="",$AD6739=0),"Util NA",$AD6739&amp;" Util"))</f>
        <v/>
      </c>
    </row>
    <row r="6740" ht="15.75" customHeight="1" s="42">
      <c r="A6740" s="41" t="n"/>
      <c r="G6740" s="38" t="n"/>
      <c r="H6740" s="38" t="n"/>
      <c r="I6740" s="38" t="n"/>
      <c r="J6740" s="38" t="n"/>
      <c r="K6740" s="38" t="n"/>
      <c r="L6740" s="38" t="n"/>
      <c r="N6740" s="36">
        <f>IF($B6740="","",IF($C6740="SUPERSTORE","Superstore","DH"))</f>
        <v/>
      </c>
      <c r="O6740" s="36">
        <f>IF($B6740="","",IFERROR(VLOOKUP($B6740,Mapping!$A:$C,2,0),"Not Mapped"))</f>
        <v/>
      </c>
      <c r="P6740" s="36">
        <f>IF($B6740="","",IFERROR(VLOOKUP($B6740,Mapping!$A:$C,3,0),"Not Mapped"))</f>
        <v/>
      </c>
      <c r="Q6740" s="36">
        <f>IF($B6740="","",IFERROR(VLOOKUP($O6740,Leaders!$A:$B,2,0),"Not Mapped"))</f>
        <v/>
      </c>
      <c r="R6740" s="36">
        <f>IF($B6740="","",IF(COUNTIF(Exclusions!$A:$A,$B6740)&gt;0,"Yes","No"))</f>
        <v/>
      </c>
      <c r="S6740" s="38">
        <f>IF($B6740="","",MIN(1,DAY($A6740)/IF($N6740="Superstore",Settings!$B$5,Settings!$B$4)))</f>
        <v/>
      </c>
      <c r="T6740" s="38">
        <f>IF(OR($B6740="",$G6740="",$S6740=0),"",$G6740/$S6740)</f>
        <v/>
      </c>
      <c r="U6740" s="36">
        <f>IF($T6740="","",IF($T6740&lt;Settings!$B$8,"Critical",IF($T6740&lt;Settings!$B$9,"Semi Critical","Non Critical")))</f>
        <v/>
      </c>
      <c r="V6740" s="28" t="n"/>
      <c r="Z6740">
        <f>IF($B6740="","",IFERROR(VLOOKUP($B6740,'Plan HC for CCA'!$A:$B,2,0),""))</f>
        <v/>
      </c>
      <c r="AA6740">
        <f>IF(OR($B6740="",$Z6740=""),"",IF(N($M6740)&lt;$Z6740,"Delta","No Delta"))</f>
        <v/>
      </c>
      <c r="AB6740">
        <f>IF(OR($B6740="",$Z6740=""),"",MAX(0,$Z6740-N($M6740)))</f>
        <v/>
      </c>
      <c r="AC6740" s="46">
        <f>IF($B6740="","",IFERROR(INDEX('CCA Util %'!$H:$H,MATCH($B6740,'CCA Util %'!$E:$E,0)),""))</f>
        <v/>
      </c>
      <c r="AD6740">
        <f>IF($B6740="","",IFERROR(INDEX('CCA Util %'!$G:$G,MATCH($B6740,'CCA Util %'!$E:$E,0)),""))</f>
        <v/>
      </c>
      <c r="AE6740">
        <f>IF(OR($B6740="",$U6740=""),"",$U6740&amp;" &amp; "&amp;IF(OR($AD6740="",$AD6740=0),"Util NA",$AD6740&amp;" Util"))</f>
        <v/>
      </c>
    </row>
    <row r="6741" ht="15.75" customHeight="1" s="42">
      <c r="A6741" s="41" t="n"/>
      <c r="G6741" s="38" t="n"/>
      <c r="H6741" s="38" t="n"/>
      <c r="I6741" s="38" t="n"/>
      <c r="J6741" s="38" t="n"/>
      <c r="K6741" s="38" t="n"/>
      <c r="L6741" s="38" t="n"/>
      <c r="N6741" s="36">
        <f>IF($B6741="","",IF($C6741="SUPERSTORE","Superstore","DH"))</f>
        <v/>
      </c>
      <c r="O6741" s="36">
        <f>IF($B6741="","",IFERROR(VLOOKUP($B6741,Mapping!$A:$C,2,0),"Not Mapped"))</f>
        <v/>
      </c>
      <c r="P6741" s="36">
        <f>IF($B6741="","",IFERROR(VLOOKUP($B6741,Mapping!$A:$C,3,0),"Not Mapped"))</f>
        <v/>
      </c>
      <c r="Q6741" s="36">
        <f>IF($B6741="","",IFERROR(VLOOKUP($O6741,Leaders!$A:$B,2,0),"Not Mapped"))</f>
        <v/>
      </c>
      <c r="R6741" s="36">
        <f>IF($B6741="","",IF(COUNTIF(Exclusions!$A:$A,$B6741)&gt;0,"Yes","No"))</f>
        <v/>
      </c>
      <c r="S6741" s="38">
        <f>IF($B6741="","",MIN(1,DAY($A6741)/IF($N6741="Superstore",Settings!$B$5,Settings!$B$4)))</f>
        <v/>
      </c>
      <c r="T6741" s="38">
        <f>IF(OR($B6741="",$G6741="",$S6741=0),"",$G6741/$S6741)</f>
        <v/>
      </c>
      <c r="U6741" s="36">
        <f>IF($T6741="","",IF($T6741&lt;Settings!$B$8,"Critical",IF($T6741&lt;Settings!$B$9,"Semi Critical","Non Critical")))</f>
        <v/>
      </c>
      <c r="V6741" s="28" t="n"/>
      <c r="Z6741">
        <f>IF($B6741="","",IFERROR(VLOOKUP($B6741,'Plan HC for CCA'!$A:$B,2,0),""))</f>
        <v/>
      </c>
      <c r="AA6741">
        <f>IF(OR($B6741="",$Z6741=""),"",IF(N($M6741)&lt;$Z6741,"Delta","No Delta"))</f>
        <v/>
      </c>
      <c r="AB6741">
        <f>IF(OR($B6741="",$Z6741=""),"",MAX(0,$Z6741-N($M6741)))</f>
        <v/>
      </c>
      <c r="AC6741" s="46">
        <f>IF($B6741="","",IFERROR(INDEX('CCA Util %'!$H:$H,MATCH($B6741,'CCA Util %'!$E:$E,0)),""))</f>
        <v/>
      </c>
      <c r="AD6741">
        <f>IF($B6741="","",IFERROR(INDEX('CCA Util %'!$G:$G,MATCH($B6741,'CCA Util %'!$E:$E,0)),""))</f>
        <v/>
      </c>
      <c r="AE6741">
        <f>IF(OR($B6741="",$U6741=""),"",$U6741&amp;" &amp; "&amp;IF(OR($AD6741="",$AD6741=0),"Util NA",$AD6741&amp;" Util"))</f>
        <v/>
      </c>
    </row>
    <row r="6742" ht="15.75" customHeight="1" s="42">
      <c r="A6742" s="41" t="n"/>
      <c r="G6742" s="38" t="n"/>
      <c r="H6742" s="38" t="n"/>
      <c r="I6742" s="38" t="n"/>
      <c r="J6742" s="38" t="n"/>
      <c r="K6742" s="38" t="n"/>
      <c r="L6742" s="38" t="n"/>
      <c r="N6742" s="36">
        <f>IF($B6742="","",IF($C6742="SUPERSTORE","Superstore","DH"))</f>
        <v/>
      </c>
      <c r="O6742" s="36">
        <f>IF($B6742="","",IFERROR(VLOOKUP($B6742,Mapping!$A:$C,2,0),"Not Mapped"))</f>
        <v/>
      </c>
      <c r="P6742" s="36">
        <f>IF($B6742="","",IFERROR(VLOOKUP($B6742,Mapping!$A:$C,3,0),"Not Mapped"))</f>
        <v/>
      </c>
      <c r="Q6742" s="36">
        <f>IF($B6742="","",IFERROR(VLOOKUP($O6742,Leaders!$A:$B,2,0),"Not Mapped"))</f>
        <v/>
      </c>
      <c r="R6742" s="36">
        <f>IF($B6742="","",IF(COUNTIF(Exclusions!$A:$A,$B6742)&gt;0,"Yes","No"))</f>
        <v/>
      </c>
      <c r="S6742" s="38">
        <f>IF($B6742="","",MIN(1,DAY($A6742)/IF($N6742="Superstore",Settings!$B$5,Settings!$B$4)))</f>
        <v/>
      </c>
      <c r="T6742" s="38">
        <f>IF(OR($B6742="",$G6742="",$S6742=0),"",$G6742/$S6742)</f>
        <v/>
      </c>
      <c r="U6742" s="36">
        <f>IF($T6742="","",IF($T6742&lt;Settings!$B$8,"Critical",IF($T6742&lt;Settings!$B$9,"Semi Critical","Non Critical")))</f>
        <v/>
      </c>
      <c r="V6742" s="28" t="n"/>
      <c r="Z6742">
        <f>IF($B6742="","",IFERROR(VLOOKUP($B6742,'Plan HC for CCA'!$A:$B,2,0),""))</f>
        <v/>
      </c>
      <c r="AA6742">
        <f>IF(OR($B6742="",$Z6742=""),"",IF(N($M6742)&lt;$Z6742,"Delta","No Delta"))</f>
        <v/>
      </c>
      <c r="AB6742">
        <f>IF(OR($B6742="",$Z6742=""),"",MAX(0,$Z6742-N($M6742)))</f>
        <v/>
      </c>
      <c r="AC6742" s="46">
        <f>IF($B6742="","",IFERROR(INDEX('CCA Util %'!$H:$H,MATCH($B6742,'CCA Util %'!$E:$E,0)),""))</f>
        <v/>
      </c>
      <c r="AD6742">
        <f>IF($B6742="","",IFERROR(INDEX('CCA Util %'!$G:$G,MATCH($B6742,'CCA Util %'!$E:$E,0)),""))</f>
        <v/>
      </c>
      <c r="AE6742">
        <f>IF(OR($B6742="",$U6742=""),"",$U6742&amp;" &amp; "&amp;IF(OR($AD6742="",$AD6742=0),"Util NA",$AD6742&amp;" Util"))</f>
        <v/>
      </c>
    </row>
    <row r="6743" ht="15.75" customHeight="1" s="42">
      <c r="A6743" s="41" t="n"/>
      <c r="G6743" s="38" t="n"/>
      <c r="H6743" s="38" t="n"/>
      <c r="I6743" s="38" t="n"/>
      <c r="J6743" s="38" t="n"/>
      <c r="K6743" s="38" t="n"/>
      <c r="L6743" s="38" t="n"/>
      <c r="N6743" s="36">
        <f>IF($B6743="","",IF($C6743="SUPERSTORE","Superstore","DH"))</f>
        <v/>
      </c>
      <c r="O6743" s="36">
        <f>IF($B6743="","",IFERROR(VLOOKUP($B6743,Mapping!$A:$C,2,0),"Not Mapped"))</f>
        <v/>
      </c>
      <c r="P6743" s="36">
        <f>IF($B6743="","",IFERROR(VLOOKUP($B6743,Mapping!$A:$C,3,0),"Not Mapped"))</f>
        <v/>
      </c>
      <c r="Q6743" s="36">
        <f>IF($B6743="","",IFERROR(VLOOKUP($O6743,Leaders!$A:$B,2,0),"Not Mapped"))</f>
        <v/>
      </c>
      <c r="R6743" s="36">
        <f>IF($B6743="","",IF(COUNTIF(Exclusions!$A:$A,$B6743)&gt;0,"Yes","No"))</f>
        <v/>
      </c>
      <c r="S6743" s="38">
        <f>IF($B6743="","",MIN(1,DAY($A6743)/IF($N6743="Superstore",Settings!$B$5,Settings!$B$4)))</f>
        <v/>
      </c>
      <c r="T6743" s="38">
        <f>IF(OR($B6743="",$G6743="",$S6743=0),"",$G6743/$S6743)</f>
        <v/>
      </c>
      <c r="U6743" s="36">
        <f>IF($T6743="","",IF($T6743&lt;Settings!$B$8,"Critical",IF($T6743&lt;Settings!$B$9,"Semi Critical","Non Critical")))</f>
        <v/>
      </c>
      <c r="V6743" s="28" t="n"/>
      <c r="Z6743">
        <f>IF($B6743="","",IFERROR(VLOOKUP($B6743,'Plan HC for CCA'!$A:$B,2,0),""))</f>
        <v/>
      </c>
      <c r="AA6743">
        <f>IF(OR($B6743="",$Z6743=""),"",IF(N($M6743)&lt;$Z6743,"Delta","No Delta"))</f>
        <v/>
      </c>
      <c r="AB6743">
        <f>IF(OR($B6743="",$Z6743=""),"",MAX(0,$Z6743-N($M6743)))</f>
        <v/>
      </c>
      <c r="AC6743" s="46">
        <f>IF($B6743="","",IFERROR(INDEX('CCA Util %'!$H:$H,MATCH($B6743,'CCA Util %'!$E:$E,0)),""))</f>
        <v/>
      </c>
      <c r="AD6743">
        <f>IF($B6743="","",IFERROR(INDEX('CCA Util %'!$G:$G,MATCH($B6743,'CCA Util %'!$E:$E,0)),""))</f>
        <v/>
      </c>
      <c r="AE6743">
        <f>IF(OR($B6743="",$U6743=""),"",$U6743&amp;" &amp; "&amp;IF(OR($AD6743="",$AD6743=0),"Util NA",$AD6743&amp;" Util"))</f>
        <v/>
      </c>
    </row>
    <row r="6744" ht="15.75" customHeight="1" s="42">
      <c r="A6744" s="41" t="n"/>
      <c r="G6744" s="38" t="n"/>
      <c r="H6744" s="38" t="n"/>
      <c r="I6744" s="38" t="n"/>
      <c r="J6744" s="38" t="n"/>
      <c r="K6744" s="38" t="n"/>
      <c r="L6744" s="38" t="n"/>
      <c r="N6744" s="36">
        <f>IF($B6744="","",IF($C6744="SUPERSTORE","Superstore","DH"))</f>
        <v/>
      </c>
      <c r="O6744" s="36">
        <f>IF($B6744="","",IFERROR(VLOOKUP($B6744,Mapping!$A:$C,2,0),"Not Mapped"))</f>
        <v/>
      </c>
      <c r="P6744" s="36">
        <f>IF($B6744="","",IFERROR(VLOOKUP($B6744,Mapping!$A:$C,3,0),"Not Mapped"))</f>
        <v/>
      </c>
      <c r="Q6744" s="36">
        <f>IF($B6744="","",IFERROR(VLOOKUP($O6744,Leaders!$A:$B,2,0),"Not Mapped"))</f>
        <v/>
      </c>
      <c r="R6744" s="36">
        <f>IF($B6744="","",IF(COUNTIF(Exclusions!$A:$A,$B6744)&gt;0,"Yes","No"))</f>
        <v/>
      </c>
      <c r="S6744" s="38">
        <f>IF($B6744="","",MIN(1,DAY($A6744)/IF($N6744="Superstore",Settings!$B$5,Settings!$B$4)))</f>
        <v/>
      </c>
      <c r="T6744" s="38">
        <f>IF(OR($B6744="",$G6744="",$S6744=0),"",$G6744/$S6744)</f>
        <v/>
      </c>
      <c r="U6744" s="36">
        <f>IF($T6744="","",IF($T6744&lt;Settings!$B$8,"Critical",IF($T6744&lt;Settings!$B$9,"Semi Critical","Non Critical")))</f>
        <v/>
      </c>
      <c r="V6744" s="28" t="n"/>
      <c r="Z6744">
        <f>IF($B6744="","",IFERROR(VLOOKUP($B6744,'Plan HC for CCA'!$A:$B,2,0),""))</f>
        <v/>
      </c>
      <c r="AA6744">
        <f>IF(OR($B6744="",$Z6744=""),"",IF(N($M6744)&lt;$Z6744,"Delta","No Delta"))</f>
        <v/>
      </c>
      <c r="AB6744">
        <f>IF(OR($B6744="",$Z6744=""),"",MAX(0,$Z6744-N($M6744)))</f>
        <v/>
      </c>
      <c r="AC6744" s="46">
        <f>IF($B6744="","",IFERROR(INDEX('CCA Util %'!$H:$H,MATCH($B6744,'CCA Util %'!$E:$E,0)),""))</f>
        <v/>
      </c>
      <c r="AD6744">
        <f>IF($B6744="","",IFERROR(INDEX('CCA Util %'!$G:$G,MATCH($B6744,'CCA Util %'!$E:$E,0)),""))</f>
        <v/>
      </c>
      <c r="AE6744">
        <f>IF(OR($B6744="",$U6744=""),"",$U6744&amp;" &amp; "&amp;IF(OR($AD6744="",$AD6744=0),"Util NA",$AD6744&amp;" Util"))</f>
        <v/>
      </c>
    </row>
    <row r="6745" ht="15.75" customHeight="1" s="42">
      <c r="A6745" s="41" t="n"/>
      <c r="G6745" s="38" t="n"/>
      <c r="H6745" s="38" t="n"/>
      <c r="I6745" s="38" t="n"/>
      <c r="J6745" s="38" t="n"/>
      <c r="K6745" s="38" t="n"/>
      <c r="L6745" s="38" t="n"/>
      <c r="N6745" s="36">
        <f>IF($B6745="","",IF($C6745="SUPERSTORE","Superstore","DH"))</f>
        <v/>
      </c>
      <c r="O6745" s="36">
        <f>IF($B6745="","",IFERROR(VLOOKUP($B6745,Mapping!$A:$C,2,0),"Not Mapped"))</f>
        <v/>
      </c>
      <c r="P6745" s="36">
        <f>IF($B6745="","",IFERROR(VLOOKUP($B6745,Mapping!$A:$C,3,0),"Not Mapped"))</f>
        <v/>
      </c>
      <c r="Q6745" s="36">
        <f>IF($B6745="","",IFERROR(VLOOKUP($O6745,Leaders!$A:$B,2,0),"Not Mapped"))</f>
        <v/>
      </c>
      <c r="R6745" s="36">
        <f>IF($B6745="","",IF(COUNTIF(Exclusions!$A:$A,$B6745)&gt;0,"Yes","No"))</f>
        <v/>
      </c>
      <c r="S6745" s="38">
        <f>IF($B6745="","",MIN(1,DAY($A6745)/IF($N6745="Superstore",Settings!$B$5,Settings!$B$4)))</f>
        <v/>
      </c>
      <c r="T6745" s="38">
        <f>IF(OR($B6745="",$G6745="",$S6745=0),"",$G6745/$S6745)</f>
        <v/>
      </c>
      <c r="U6745" s="36">
        <f>IF($T6745="","",IF($T6745&lt;Settings!$B$8,"Critical",IF($T6745&lt;Settings!$B$9,"Semi Critical","Non Critical")))</f>
        <v/>
      </c>
      <c r="V6745" s="28" t="n"/>
      <c r="Z6745">
        <f>IF($B6745="","",IFERROR(VLOOKUP($B6745,'Plan HC for CCA'!$A:$B,2,0),""))</f>
        <v/>
      </c>
      <c r="AA6745">
        <f>IF(OR($B6745="",$Z6745=""),"",IF(N($M6745)&lt;$Z6745,"Delta","No Delta"))</f>
        <v/>
      </c>
      <c r="AB6745">
        <f>IF(OR($B6745="",$Z6745=""),"",MAX(0,$Z6745-N($M6745)))</f>
        <v/>
      </c>
      <c r="AC6745" s="46">
        <f>IF($B6745="","",IFERROR(INDEX('CCA Util %'!$H:$H,MATCH($B6745,'CCA Util %'!$E:$E,0)),""))</f>
        <v/>
      </c>
      <c r="AD6745">
        <f>IF($B6745="","",IFERROR(INDEX('CCA Util %'!$G:$G,MATCH($B6745,'CCA Util %'!$E:$E,0)),""))</f>
        <v/>
      </c>
      <c r="AE6745">
        <f>IF(OR($B6745="",$U6745=""),"",$U6745&amp;" &amp; "&amp;IF(OR($AD6745="",$AD6745=0),"Util NA",$AD6745&amp;" Util"))</f>
        <v/>
      </c>
    </row>
    <row r="6746" ht="15.75" customHeight="1" s="42">
      <c r="A6746" s="41" t="n"/>
      <c r="G6746" s="38" t="n"/>
      <c r="H6746" s="38" t="n"/>
      <c r="I6746" s="38" t="n"/>
      <c r="J6746" s="38" t="n"/>
      <c r="K6746" s="38" t="n"/>
      <c r="L6746" s="38" t="n"/>
      <c r="N6746" s="36">
        <f>IF($B6746="","",IF($C6746="SUPERSTORE","Superstore","DH"))</f>
        <v/>
      </c>
      <c r="O6746" s="36">
        <f>IF($B6746="","",IFERROR(VLOOKUP($B6746,Mapping!$A:$C,2,0),"Not Mapped"))</f>
        <v/>
      </c>
      <c r="P6746" s="36">
        <f>IF($B6746="","",IFERROR(VLOOKUP($B6746,Mapping!$A:$C,3,0),"Not Mapped"))</f>
        <v/>
      </c>
      <c r="Q6746" s="36">
        <f>IF($B6746="","",IFERROR(VLOOKUP($O6746,Leaders!$A:$B,2,0),"Not Mapped"))</f>
        <v/>
      </c>
      <c r="R6746" s="36">
        <f>IF($B6746="","",IF(COUNTIF(Exclusions!$A:$A,$B6746)&gt;0,"Yes","No"))</f>
        <v/>
      </c>
      <c r="S6746" s="38">
        <f>IF($B6746="","",MIN(1,DAY($A6746)/IF($N6746="Superstore",Settings!$B$5,Settings!$B$4)))</f>
        <v/>
      </c>
      <c r="T6746" s="38">
        <f>IF(OR($B6746="",$G6746="",$S6746=0),"",$G6746/$S6746)</f>
        <v/>
      </c>
      <c r="U6746" s="36">
        <f>IF($T6746="","",IF($T6746&lt;Settings!$B$8,"Critical",IF($T6746&lt;Settings!$B$9,"Semi Critical","Non Critical")))</f>
        <v/>
      </c>
      <c r="V6746" s="28" t="n"/>
      <c r="Z6746">
        <f>IF($B6746="","",IFERROR(VLOOKUP($B6746,'Plan HC for CCA'!$A:$B,2,0),""))</f>
        <v/>
      </c>
      <c r="AA6746">
        <f>IF(OR($B6746="",$Z6746=""),"",IF(N($M6746)&lt;$Z6746,"Delta","No Delta"))</f>
        <v/>
      </c>
      <c r="AB6746">
        <f>IF(OR($B6746="",$Z6746=""),"",MAX(0,$Z6746-N($M6746)))</f>
        <v/>
      </c>
      <c r="AC6746" s="46">
        <f>IF($B6746="","",IFERROR(INDEX('CCA Util %'!$H:$H,MATCH($B6746,'CCA Util %'!$E:$E,0)),""))</f>
        <v/>
      </c>
      <c r="AD6746">
        <f>IF($B6746="","",IFERROR(INDEX('CCA Util %'!$G:$G,MATCH($B6746,'CCA Util %'!$E:$E,0)),""))</f>
        <v/>
      </c>
      <c r="AE6746">
        <f>IF(OR($B6746="",$U6746=""),"",$U6746&amp;" &amp; "&amp;IF(OR($AD6746="",$AD6746=0),"Util NA",$AD6746&amp;" Util"))</f>
        <v/>
      </c>
    </row>
    <row r="6747" ht="15.75" customHeight="1" s="42">
      <c r="A6747" s="41" t="n"/>
      <c r="G6747" s="38" t="n"/>
      <c r="H6747" s="38" t="n"/>
      <c r="I6747" s="38" t="n"/>
      <c r="J6747" s="38" t="n"/>
      <c r="K6747" s="38" t="n"/>
      <c r="L6747" s="38" t="n"/>
      <c r="N6747" s="36">
        <f>IF($B6747="","",IF($C6747="SUPERSTORE","Superstore","DH"))</f>
        <v/>
      </c>
      <c r="O6747" s="36">
        <f>IF($B6747="","",IFERROR(VLOOKUP($B6747,Mapping!$A:$C,2,0),"Not Mapped"))</f>
        <v/>
      </c>
      <c r="P6747" s="36">
        <f>IF($B6747="","",IFERROR(VLOOKUP($B6747,Mapping!$A:$C,3,0),"Not Mapped"))</f>
        <v/>
      </c>
      <c r="Q6747" s="36">
        <f>IF($B6747="","",IFERROR(VLOOKUP($O6747,Leaders!$A:$B,2,0),"Not Mapped"))</f>
        <v/>
      </c>
      <c r="R6747" s="36">
        <f>IF($B6747="","",IF(COUNTIF(Exclusions!$A:$A,$B6747)&gt;0,"Yes","No"))</f>
        <v/>
      </c>
      <c r="S6747" s="38">
        <f>IF($B6747="","",MIN(1,DAY($A6747)/IF($N6747="Superstore",Settings!$B$5,Settings!$B$4)))</f>
        <v/>
      </c>
      <c r="T6747" s="38">
        <f>IF(OR($B6747="",$G6747="",$S6747=0),"",$G6747/$S6747)</f>
        <v/>
      </c>
      <c r="U6747" s="36">
        <f>IF($T6747="","",IF($T6747&lt;Settings!$B$8,"Critical",IF($T6747&lt;Settings!$B$9,"Semi Critical","Non Critical")))</f>
        <v/>
      </c>
      <c r="V6747" s="28" t="n"/>
      <c r="Z6747">
        <f>IF($B6747="","",IFERROR(VLOOKUP($B6747,'Plan HC for CCA'!$A:$B,2,0),""))</f>
        <v/>
      </c>
      <c r="AA6747">
        <f>IF(OR($B6747="",$Z6747=""),"",IF(N($M6747)&lt;$Z6747,"Delta","No Delta"))</f>
        <v/>
      </c>
      <c r="AB6747">
        <f>IF(OR($B6747="",$Z6747=""),"",MAX(0,$Z6747-N($M6747)))</f>
        <v/>
      </c>
      <c r="AC6747" s="46">
        <f>IF($B6747="","",IFERROR(INDEX('CCA Util %'!$H:$H,MATCH($B6747,'CCA Util %'!$E:$E,0)),""))</f>
        <v/>
      </c>
      <c r="AD6747">
        <f>IF($B6747="","",IFERROR(INDEX('CCA Util %'!$G:$G,MATCH($B6747,'CCA Util %'!$E:$E,0)),""))</f>
        <v/>
      </c>
      <c r="AE6747">
        <f>IF(OR($B6747="",$U6747=""),"",$U6747&amp;" &amp; "&amp;IF(OR($AD6747="",$AD6747=0),"Util NA",$AD6747&amp;" Util"))</f>
        <v/>
      </c>
    </row>
    <row r="6748" ht="15.75" customHeight="1" s="42">
      <c r="A6748" s="41" t="n"/>
      <c r="G6748" s="38" t="n"/>
      <c r="H6748" s="38" t="n"/>
      <c r="I6748" s="38" t="n"/>
      <c r="J6748" s="38" t="n"/>
      <c r="K6748" s="38" t="n"/>
      <c r="L6748" s="38" t="n"/>
      <c r="N6748" s="36">
        <f>IF($B6748="","",IF($C6748="SUPERSTORE","Superstore","DH"))</f>
        <v/>
      </c>
      <c r="O6748" s="36">
        <f>IF($B6748="","",IFERROR(VLOOKUP($B6748,Mapping!$A:$C,2,0),"Not Mapped"))</f>
        <v/>
      </c>
      <c r="P6748" s="36">
        <f>IF($B6748="","",IFERROR(VLOOKUP($B6748,Mapping!$A:$C,3,0),"Not Mapped"))</f>
        <v/>
      </c>
      <c r="Q6748" s="36">
        <f>IF($B6748="","",IFERROR(VLOOKUP($O6748,Leaders!$A:$B,2,0),"Not Mapped"))</f>
        <v/>
      </c>
      <c r="R6748" s="36">
        <f>IF($B6748="","",IF(COUNTIF(Exclusions!$A:$A,$B6748)&gt;0,"Yes","No"))</f>
        <v/>
      </c>
      <c r="S6748" s="38">
        <f>IF($B6748="","",MIN(1,DAY($A6748)/IF($N6748="Superstore",Settings!$B$5,Settings!$B$4)))</f>
        <v/>
      </c>
      <c r="T6748" s="38">
        <f>IF(OR($B6748="",$G6748="",$S6748=0),"",$G6748/$S6748)</f>
        <v/>
      </c>
      <c r="U6748" s="36">
        <f>IF($T6748="","",IF($T6748&lt;Settings!$B$8,"Critical",IF($T6748&lt;Settings!$B$9,"Semi Critical","Non Critical")))</f>
        <v/>
      </c>
      <c r="V6748" s="28" t="n"/>
      <c r="Z6748">
        <f>IF($B6748="","",IFERROR(VLOOKUP($B6748,'Plan HC for CCA'!$A:$B,2,0),""))</f>
        <v/>
      </c>
      <c r="AA6748">
        <f>IF(OR($B6748="",$Z6748=""),"",IF(N($M6748)&lt;$Z6748,"Delta","No Delta"))</f>
        <v/>
      </c>
      <c r="AB6748">
        <f>IF(OR($B6748="",$Z6748=""),"",MAX(0,$Z6748-N($M6748)))</f>
        <v/>
      </c>
      <c r="AC6748" s="46">
        <f>IF($B6748="","",IFERROR(INDEX('CCA Util %'!$H:$H,MATCH($B6748,'CCA Util %'!$E:$E,0)),""))</f>
        <v/>
      </c>
      <c r="AD6748">
        <f>IF($B6748="","",IFERROR(INDEX('CCA Util %'!$G:$G,MATCH($B6748,'CCA Util %'!$E:$E,0)),""))</f>
        <v/>
      </c>
      <c r="AE6748">
        <f>IF(OR($B6748="",$U6748=""),"",$U6748&amp;" &amp; "&amp;IF(OR($AD6748="",$AD6748=0),"Util NA",$AD6748&amp;" Util"))</f>
        <v/>
      </c>
    </row>
    <row r="6749" ht="15.75" customHeight="1" s="42">
      <c r="A6749" s="41" t="n"/>
      <c r="G6749" s="38" t="n"/>
      <c r="H6749" s="38" t="n"/>
      <c r="I6749" s="38" t="n"/>
      <c r="J6749" s="38" t="n"/>
      <c r="K6749" s="38" t="n"/>
      <c r="L6749" s="38" t="n"/>
      <c r="N6749" s="36">
        <f>IF($B6749="","",IF($C6749="SUPERSTORE","Superstore","DH"))</f>
        <v/>
      </c>
      <c r="O6749" s="36">
        <f>IF($B6749="","",IFERROR(VLOOKUP($B6749,Mapping!$A:$C,2,0),"Not Mapped"))</f>
        <v/>
      </c>
      <c r="P6749" s="36">
        <f>IF($B6749="","",IFERROR(VLOOKUP($B6749,Mapping!$A:$C,3,0),"Not Mapped"))</f>
        <v/>
      </c>
      <c r="Q6749" s="36">
        <f>IF($B6749="","",IFERROR(VLOOKUP($O6749,Leaders!$A:$B,2,0),"Not Mapped"))</f>
        <v/>
      </c>
      <c r="R6749" s="36">
        <f>IF($B6749="","",IF(COUNTIF(Exclusions!$A:$A,$B6749)&gt;0,"Yes","No"))</f>
        <v/>
      </c>
      <c r="S6749" s="38">
        <f>IF($B6749="","",MIN(1,DAY($A6749)/IF($N6749="Superstore",Settings!$B$5,Settings!$B$4)))</f>
        <v/>
      </c>
      <c r="T6749" s="38">
        <f>IF(OR($B6749="",$G6749="",$S6749=0),"",$G6749/$S6749)</f>
        <v/>
      </c>
      <c r="U6749" s="36">
        <f>IF($T6749="","",IF($T6749&lt;Settings!$B$8,"Critical",IF($T6749&lt;Settings!$B$9,"Semi Critical","Non Critical")))</f>
        <v/>
      </c>
      <c r="V6749" s="28" t="n"/>
      <c r="Z6749">
        <f>IF($B6749="","",IFERROR(VLOOKUP($B6749,'Plan HC for CCA'!$A:$B,2,0),""))</f>
        <v/>
      </c>
      <c r="AA6749">
        <f>IF(OR($B6749="",$Z6749=""),"",IF(N($M6749)&lt;$Z6749,"Delta","No Delta"))</f>
        <v/>
      </c>
      <c r="AB6749">
        <f>IF(OR($B6749="",$Z6749=""),"",MAX(0,$Z6749-N($M6749)))</f>
        <v/>
      </c>
      <c r="AC6749" s="46">
        <f>IF($B6749="","",IFERROR(INDEX('CCA Util %'!$H:$H,MATCH($B6749,'CCA Util %'!$E:$E,0)),""))</f>
        <v/>
      </c>
      <c r="AD6749">
        <f>IF($B6749="","",IFERROR(INDEX('CCA Util %'!$G:$G,MATCH($B6749,'CCA Util %'!$E:$E,0)),""))</f>
        <v/>
      </c>
      <c r="AE6749">
        <f>IF(OR($B6749="",$U6749=""),"",$U6749&amp;" &amp; "&amp;IF(OR($AD6749="",$AD6749=0),"Util NA",$AD6749&amp;" Util"))</f>
        <v/>
      </c>
    </row>
    <row r="6750" ht="15.75" customHeight="1" s="42">
      <c r="A6750" s="41" t="n"/>
      <c r="G6750" s="38" t="n"/>
      <c r="H6750" s="38" t="n"/>
      <c r="I6750" s="38" t="n"/>
      <c r="J6750" s="38" t="n"/>
      <c r="K6750" s="38" t="n"/>
      <c r="L6750" s="38" t="n"/>
      <c r="N6750" s="36">
        <f>IF($B6750="","",IF($C6750="SUPERSTORE","Superstore","DH"))</f>
        <v/>
      </c>
      <c r="O6750" s="36">
        <f>IF($B6750="","",IFERROR(VLOOKUP($B6750,Mapping!$A:$C,2,0),"Not Mapped"))</f>
        <v/>
      </c>
      <c r="P6750" s="36">
        <f>IF($B6750="","",IFERROR(VLOOKUP($B6750,Mapping!$A:$C,3,0),"Not Mapped"))</f>
        <v/>
      </c>
      <c r="Q6750" s="36">
        <f>IF($B6750="","",IFERROR(VLOOKUP($O6750,Leaders!$A:$B,2,0),"Not Mapped"))</f>
        <v/>
      </c>
      <c r="R6750" s="36">
        <f>IF($B6750="","",IF(COUNTIF(Exclusions!$A:$A,$B6750)&gt;0,"Yes","No"))</f>
        <v/>
      </c>
      <c r="S6750" s="38">
        <f>IF($B6750="","",MIN(1,DAY($A6750)/IF($N6750="Superstore",Settings!$B$5,Settings!$B$4)))</f>
        <v/>
      </c>
      <c r="T6750" s="38">
        <f>IF(OR($B6750="",$G6750="",$S6750=0),"",$G6750/$S6750)</f>
        <v/>
      </c>
      <c r="U6750" s="36">
        <f>IF($T6750="","",IF($T6750&lt;Settings!$B$8,"Critical",IF($T6750&lt;Settings!$B$9,"Semi Critical","Non Critical")))</f>
        <v/>
      </c>
      <c r="V6750" s="28" t="n"/>
      <c r="Z6750">
        <f>IF($B6750="","",IFERROR(VLOOKUP($B6750,'Plan HC for CCA'!$A:$B,2,0),""))</f>
        <v/>
      </c>
      <c r="AA6750">
        <f>IF(OR($B6750="",$Z6750=""),"",IF(N($M6750)&lt;$Z6750,"Delta","No Delta"))</f>
        <v/>
      </c>
      <c r="AB6750">
        <f>IF(OR($B6750="",$Z6750=""),"",MAX(0,$Z6750-N($M6750)))</f>
        <v/>
      </c>
      <c r="AC6750" s="46">
        <f>IF($B6750="","",IFERROR(INDEX('CCA Util %'!$H:$H,MATCH($B6750,'CCA Util %'!$E:$E,0)),""))</f>
        <v/>
      </c>
      <c r="AD6750">
        <f>IF($B6750="","",IFERROR(INDEX('CCA Util %'!$G:$G,MATCH($B6750,'CCA Util %'!$E:$E,0)),""))</f>
        <v/>
      </c>
      <c r="AE6750">
        <f>IF(OR($B6750="",$U6750=""),"",$U6750&amp;" &amp; "&amp;IF(OR($AD6750="",$AD6750=0),"Util NA",$AD6750&amp;" Util"))</f>
        <v/>
      </c>
    </row>
    <row r="6751" ht="15.75" customHeight="1" s="42">
      <c r="A6751" s="41" t="n"/>
      <c r="G6751" s="38" t="n"/>
      <c r="H6751" s="38" t="n"/>
      <c r="I6751" s="38" t="n"/>
      <c r="J6751" s="38" t="n"/>
      <c r="K6751" s="38" t="n"/>
      <c r="L6751" s="38" t="n"/>
      <c r="N6751" s="36">
        <f>IF($B6751="","",IF($C6751="SUPERSTORE","Superstore","DH"))</f>
        <v/>
      </c>
      <c r="O6751" s="36">
        <f>IF($B6751="","",IFERROR(VLOOKUP($B6751,Mapping!$A:$C,2,0),"Not Mapped"))</f>
        <v/>
      </c>
      <c r="P6751" s="36">
        <f>IF($B6751="","",IFERROR(VLOOKUP($B6751,Mapping!$A:$C,3,0),"Not Mapped"))</f>
        <v/>
      </c>
      <c r="Q6751" s="36">
        <f>IF($B6751="","",IFERROR(VLOOKUP($O6751,Leaders!$A:$B,2,0),"Not Mapped"))</f>
        <v/>
      </c>
      <c r="R6751" s="36">
        <f>IF($B6751="","",IF(COUNTIF(Exclusions!$A:$A,$B6751)&gt;0,"Yes","No"))</f>
        <v/>
      </c>
      <c r="S6751" s="38">
        <f>IF($B6751="","",MIN(1,DAY($A6751)/IF($N6751="Superstore",Settings!$B$5,Settings!$B$4)))</f>
        <v/>
      </c>
      <c r="T6751" s="38">
        <f>IF(OR($B6751="",$G6751="",$S6751=0),"",$G6751/$S6751)</f>
        <v/>
      </c>
      <c r="U6751" s="36">
        <f>IF($T6751="","",IF($T6751&lt;Settings!$B$8,"Critical",IF($T6751&lt;Settings!$B$9,"Semi Critical","Non Critical")))</f>
        <v/>
      </c>
      <c r="V6751" s="28" t="n"/>
      <c r="Z6751">
        <f>IF($B6751="","",IFERROR(VLOOKUP($B6751,'Plan HC for CCA'!$A:$B,2,0),""))</f>
        <v/>
      </c>
      <c r="AA6751">
        <f>IF(OR($B6751="",$Z6751=""),"",IF(N($M6751)&lt;$Z6751,"Delta","No Delta"))</f>
        <v/>
      </c>
      <c r="AB6751">
        <f>IF(OR($B6751="",$Z6751=""),"",MAX(0,$Z6751-N($M6751)))</f>
        <v/>
      </c>
      <c r="AC6751" s="46">
        <f>IF($B6751="","",IFERROR(INDEX('CCA Util %'!$H:$H,MATCH($B6751,'CCA Util %'!$E:$E,0)),""))</f>
        <v/>
      </c>
      <c r="AD6751">
        <f>IF($B6751="","",IFERROR(INDEX('CCA Util %'!$G:$G,MATCH($B6751,'CCA Util %'!$E:$E,0)),""))</f>
        <v/>
      </c>
      <c r="AE6751">
        <f>IF(OR($B6751="",$U6751=""),"",$U6751&amp;" &amp; "&amp;IF(OR($AD6751="",$AD6751=0),"Util NA",$AD6751&amp;" Util"))</f>
        <v/>
      </c>
    </row>
    <row r="6752" ht="15.75" customHeight="1" s="42">
      <c r="A6752" s="41" t="n"/>
      <c r="G6752" s="38" t="n"/>
      <c r="H6752" s="38" t="n"/>
      <c r="I6752" s="38" t="n"/>
      <c r="J6752" s="38" t="n"/>
      <c r="K6752" s="38" t="n"/>
      <c r="L6752" s="38" t="n"/>
      <c r="N6752" s="36">
        <f>IF($B6752="","",IF($C6752="SUPERSTORE","Superstore","DH"))</f>
        <v/>
      </c>
      <c r="O6752" s="36">
        <f>IF($B6752="","",IFERROR(VLOOKUP($B6752,Mapping!$A:$C,2,0),"Not Mapped"))</f>
        <v/>
      </c>
      <c r="P6752" s="36">
        <f>IF($B6752="","",IFERROR(VLOOKUP($B6752,Mapping!$A:$C,3,0),"Not Mapped"))</f>
        <v/>
      </c>
      <c r="Q6752" s="36">
        <f>IF($B6752="","",IFERROR(VLOOKUP($O6752,Leaders!$A:$B,2,0),"Not Mapped"))</f>
        <v/>
      </c>
      <c r="R6752" s="36">
        <f>IF($B6752="","",IF(COUNTIF(Exclusions!$A:$A,$B6752)&gt;0,"Yes","No"))</f>
        <v/>
      </c>
      <c r="S6752" s="38">
        <f>IF($B6752="","",MIN(1,DAY($A6752)/IF($N6752="Superstore",Settings!$B$5,Settings!$B$4)))</f>
        <v/>
      </c>
      <c r="T6752" s="38">
        <f>IF(OR($B6752="",$G6752="",$S6752=0),"",$G6752/$S6752)</f>
        <v/>
      </c>
      <c r="U6752" s="36">
        <f>IF($T6752="","",IF($T6752&lt;Settings!$B$8,"Critical",IF($T6752&lt;Settings!$B$9,"Semi Critical","Non Critical")))</f>
        <v/>
      </c>
      <c r="V6752" s="28" t="n"/>
      <c r="Z6752">
        <f>IF($B6752="","",IFERROR(VLOOKUP($B6752,'Plan HC for CCA'!$A:$B,2,0),""))</f>
        <v/>
      </c>
      <c r="AA6752">
        <f>IF(OR($B6752="",$Z6752=""),"",IF(N($M6752)&lt;$Z6752,"Delta","No Delta"))</f>
        <v/>
      </c>
      <c r="AB6752">
        <f>IF(OR($B6752="",$Z6752=""),"",MAX(0,$Z6752-N($M6752)))</f>
        <v/>
      </c>
      <c r="AC6752" s="46">
        <f>IF($B6752="","",IFERROR(INDEX('CCA Util %'!$H:$H,MATCH($B6752,'CCA Util %'!$E:$E,0)),""))</f>
        <v/>
      </c>
      <c r="AD6752">
        <f>IF($B6752="","",IFERROR(INDEX('CCA Util %'!$G:$G,MATCH($B6752,'CCA Util %'!$E:$E,0)),""))</f>
        <v/>
      </c>
      <c r="AE6752">
        <f>IF(OR($B6752="",$U6752=""),"",$U6752&amp;" &amp; "&amp;IF(OR($AD6752="",$AD6752=0),"Util NA",$AD6752&amp;" Util"))</f>
        <v/>
      </c>
    </row>
    <row r="6753" ht="15.75" customHeight="1" s="42">
      <c r="A6753" s="41" t="n"/>
      <c r="G6753" s="38" t="n"/>
      <c r="H6753" s="38" t="n"/>
      <c r="I6753" s="38" t="n"/>
      <c r="J6753" s="38" t="n"/>
      <c r="K6753" s="38" t="n"/>
      <c r="L6753" s="38" t="n"/>
      <c r="N6753" s="36">
        <f>IF($B6753="","",IF($C6753="SUPERSTORE","Superstore","DH"))</f>
        <v/>
      </c>
      <c r="O6753" s="36">
        <f>IF($B6753="","",IFERROR(VLOOKUP($B6753,Mapping!$A:$C,2,0),"Not Mapped"))</f>
        <v/>
      </c>
      <c r="P6753" s="36">
        <f>IF($B6753="","",IFERROR(VLOOKUP($B6753,Mapping!$A:$C,3,0),"Not Mapped"))</f>
        <v/>
      </c>
      <c r="Q6753" s="36">
        <f>IF($B6753="","",IFERROR(VLOOKUP($O6753,Leaders!$A:$B,2,0),"Not Mapped"))</f>
        <v/>
      </c>
      <c r="R6753" s="36">
        <f>IF($B6753="","",IF(COUNTIF(Exclusions!$A:$A,$B6753)&gt;0,"Yes","No"))</f>
        <v/>
      </c>
      <c r="S6753" s="38">
        <f>IF($B6753="","",MIN(1,DAY($A6753)/IF($N6753="Superstore",Settings!$B$5,Settings!$B$4)))</f>
        <v/>
      </c>
      <c r="T6753" s="38">
        <f>IF(OR($B6753="",$G6753="",$S6753=0),"",$G6753/$S6753)</f>
        <v/>
      </c>
      <c r="U6753" s="36">
        <f>IF($T6753="","",IF($T6753&lt;Settings!$B$8,"Critical",IF($T6753&lt;Settings!$B$9,"Semi Critical","Non Critical")))</f>
        <v/>
      </c>
      <c r="V6753" s="28" t="n"/>
      <c r="Z6753">
        <f>IF($B6753="","",IFERROR(VLOOKUP($B6753,'Plan HC for CCA'!$A:$B,2,0),""))</f>
        <v/>
      </c>
      <c r="AA6753">
        <f>IF(OR($B6753="",$Z6753=""),"",IF(N($M6753)&lt;$Z6753,"Delta","No Delta"))</f>
        <v/>
      </c>
      <c r="AB6753">
        <f>IF(OR($B6753="",$Z6753=""),"",MAX(0,$Z6753-N($M6753)))</f>
        <v/>
      </c>
      <c r="AC6753" s="46">
        <f>IF($B6753="","",IFERROR(INDEX('CCA Util %'!$H:$H,MATCH($B6753,'CCA Util %'!$E:$E,0)),""))</f>
        <v/>
      </c>
      <c r="AD6753">
        <f>IF($B6753="","",IFERROR(INDEX('CCA Util %'!$G:$G,MATCH($B6753,'CCA Util %'!$E:$E,0)),""))</f>
        <v/>
      </c>
      <c r="AE6753">
        <f>IF(OR($B6753="",$U6753=""),"",$U6753&amp;" &amp; "&amp;IF(OR($AD6753="",$AD6753=0),"Util NA",$AD6753&amp;" Util"))</f>
        <v/>
      </c>
    </row>
    <row r="6754" ht="15.75" customHeight="1" s="42">
      <c r="A6754" s="41" t="n"/>
      <c r="G6754" s="38" t="n"/>
      <c r="H6754" s="38" t="n"/>
      <c r="I6754" s="38" t="n"/>
      <c r="J6754" s="38" t="n"/>
      <c r="K6754" s="38" t="n"/>
      <c r="L6754" s="38" t="n"/>
      <c r="N6754" s="36">
        <f>IF($B6754="","",IF($C6754="SUPERSTORE","Superstore","DH"))</f>
        <v/>
      </c>
      <c r="O6754" s="36">
        <f>IF($B6754="","",IFERROR(VLOOKUP($B6754,Mapping!$A:$C,2,0),"Not Mapped"))</f>
        <v/>
      </c>
      <c r="P6754" s="36">
        <f>IF($B6754="","",IFERROR(VLOOKUP($B6754,Mapping!$A:$C,3,0),"Not Mapped"))</f>
        <v/>
      </c>
      <c r="Q6754" s="36">
        <f>IF($B6754="","",IFERROR(VLOOKUP($O6754,Leaders!$A:$B,2,0),"Not Mapped"))</f>
        <v/>
      </c>
      <c r="R6754" s="36">
        <f>IF($B6754="","",IF(COUNTIF(Exclusions!$A:$A,$B6754)&gt;0,"Yes","No"))</f>
        <v/>
      </c>
      <c r="S6754" s="38">
        <f>IF($B6754="","",MIN(1,DAY($A6754)/IF($N6754="Superstore",Settings!$B$5,Settings!$B$4)))</f>
        <v/>
      </c>
      <c r="T6754" s="38">
        <f>IF(OR($B6754="",$G6754="",$S6754=0),"",$G6754/$S6754)</f>
        <v/>
      </c>
      <c r="U6754" s="36">
        <f>IF($T6754="","",IF($T6754&lt;Settings!$B$8,"Critical",IF($T6754&lt;Settings!$B$9,"Semi Critical","Non Critical")))</f>
        <v/>
      </c>
      <c r="V6754" s="28" t="n"/>
      <c r="Z6754">
        <f>IF($B6754="","",IFERROR(VLOOKUP($B6754,'Plan HC for CCA'!$A:$B,2,0),""))</f>
        <v/>
      </c>
      <c r="AA6754">
        <f>IF(OR($B6754="",$Z6754=""),"",IF(N($M6754)&lt;$Z6754,"Delta","No Delta"))</f>
        <v/>
      </c>
      <c r="AB6754">
        <f>IF(OR($B6754="",$Z6754=""),"",MAX(0,$Z6754-N($M6754)))</f>
        <v/>
      </c>
      <c r="AC6754" s="46">
        <f>IF($B6754="","",IFERROR(INDEX('CCA Util %'!$H:$H,MATCH($B6754,'CCA Util %'!$E:$E,0)),""))</f>
        <v/>
      </c>
      <c r="AD6754">
        <f>IF($B6754="","",IFERROR(INDEX('CCA Util %'!$G:$G,MATCH($B6754,'CCA Util %'!$E:$E,0)),""))</f>
        <v/>
      </c>
      <c r="AE6754">
        <f>IF(OR($B6754="",$U6754=""),"",$U6754&amp;" &amp; "&amp;IF(OR($AD6754="",$AD6754=0),"Util NA",$AD6754&amp;" Util"))</f>
        <v/>
      </c>
    </row>
    <row r="6755" ht="15.75" customHeight="1" s="42">
      <c r="A6755" s="41" t="n"/>
      <c r="G6755" s="38" t="n"/>
      <c r="H6755" s="38" t="n"/>
      <c r="I6755" s="38" t="n"/>
      <c r="J6755" s="38" t="n"/>
      <c r="K6755" s="38" t="n"/>
      <c r="L6755" s="38" t="n"/>
      <c r="N6755" s="36">
        <f>IF($B6755="","",IF($C6755="SUPERSTORE","Superstore","DH"))</f>
        <v/>
      </c>
      <c r="O6755" s="36">
        <f>IF($B6755="","",IFERROR(VLOOKUP($B6755,Mapping!$A:$C,2,0),"Not Mapped"))</f>
        <v/>
      </c>
      <c r="P6755" s="36">
        <f>IF($B6755="","",IFERROR(VLOOKUP($B6755,Mapping!$A:$C,3,0),"Not Mapped"))</f>
        <v/>
      </c>
      <c r="Q6755" s="36">
        <f>IF($B6755="","",IFERROR(VLOOKUP($O6755,Leaders!$A:$B,2,0),"Not Mapped"))</f>
        <v/>
      </c>
      <c r="R6755" s="36">
        <f>IF($B6755="","",IF(COUNTIF(Exclusions!$A:$A,$B6755)&gt;0,"Yes","No"))</f>
        <v/>
      </c>
      <c r="S6755" s="38">
        <f>IF($B6755="","",MIN(1,DAY($A6755)/IF($N6755="Superstore",Settings!$B$5,Settings!$B$4)))</f>
        <v/>
      </c>
      <c r="T6755" s="38">
        <f>IF(OR($B6755="",$G6755="",$S6755=0),"",$G6755/$S6755)</f>
        <v/>
      </c>
      <c r="U6755" s="36">
        <f>IF($T6755="","",IF($T6755&lt;Settings!$B$8,"Critical",IF($T6755&lt;Settings!$B$9,"Semi Critical","Non Critical")))</f>
        <v/>
      </c>
      <c r="V6755" s="28" t="n"/>
      <c r="Z6755">
        <f>IF($B6755="","",IFERROR(VLOOKUP($B6755,'Plan HC for CCA'!$A:$B,2,0),""))</f>
        <v/>
      </c>
      <c r="AA6755">
        <f>IF(OR($B6755="",$Z6755=""),"",IF(N($M6755)&lt;$Z6755,"Delta","No Delta"))</f>
        <v/>
      </c>
      <c r="AB6755">
        <f>IF(OR($B6755="",$Z6755=""),"",MAX(0,$Z6755-N($M6755)))</f>
        <v/>
      </c>
      <c r="AC6755" s="46">
        <f>IF($B6755="","",IFERROR(INDEX('CCA Util %'!$H:$H,MATCH($B6755,'CCA Util %'!$E:$E,0)),""))</f>
        <v/>
      </c>
      <c r="AD6755">
        <f>IF($B6755="","",IFERROR(INDEX('CCA Util %'!$G:$G,MATCH($B6755,'CCA Util %'!$E:$E,0)),""))</f>
        <v/>
      </c>
      <c r="AE6755">
        <f>IF(OR($B6755="",$U6755=""),"",$U6755&amp;" &amp; "&amp;IF(OR($AD6755="",$AD6755=0),"Util NA",$AD6755&amp;" Util"))</f>
        <v/>
      </c>
    </row>
    <row r="6756" ht="15.75" customHeight="1" s="42">
      <c r="A6756" s="41" t="n"/>
      <c r="G6756" s="38" t="n"/>
      <c r="H6756" s="38" t="n"/>
      <c r="I6756" s="38" t="n"/>
      <c r="J6756" s="38" t="n"/>
      <c r="K6756" s="38" t="n"/>
      <c r="L6756" s="38" t="n"/>
      <c r="N6756" s="36">
        <f>IF($B6756="","",IF($C6756="SUPERSTORE","Superstore","DH"))</f>
        <v/>
      </c>
      <c r="O6756" s="36">
        <f>IF($B6756="","",IFERROR(VLOOKUP($B6756,Mapping!$A:$C,2,0),"Not Mapped"))</f>
        <v/>
      </c>
      <c r="P6756" s="36">
        <f>IF($B6756="","",IFERROR(VLOOKUP($B6756,Mapping!$A:$C,3,0),"Not Mapped"))</f>
        <v/>
      </c>
      <c r="Q6756" s="36">
        <f>IF($B6756="","",IFERROR(VLOOKUP($O6756,Leaders!$A:$B,2,0),"Not Mapped"))</f>
        <v/>
      </c>
      <c r="R6756" s="36">
        <f>IF($B6756="","",IF(COUNTIF(Exclusions!$A:$A,$B6756)&gt;0,"Yes","No"))</f>
        <v/>
      </c>
      <c r="S6756" s="38">
        <f>IF($B6756="","",MIN(1,DAY($A6756)/IF($N6756="Superstore",Settings!$B$5,Settings!$B$4)))</f>
        <v/>
      </c>
      <c r="T6756" s="38">
        <f>IF(OR($B6756="",$G6756="",$S6756=0),"",$G6756/$S6756)</f>
        <v/>
      </c>
      <c r="U6756" s="36">
        <f>IF($T6756="","",IF($T6756&lt;Settings!$B$8,"Critical",IF($T6756&lt;Settings!$B$9,"Semi Critical","Non Critical")))</f>
        <v/>
      </c>
      <c r="V6756" s="28" t="n"/>
      <c r="Z6756">
        <f>IF($B6756="","",IFERROR(VLOOKUP($B6756,'Plan HC for CCA'!$A:$B,2,0),""))</f>
        <v/>
      </c>
      <c r="AA6756">
        <f>IF(OR($B6756="",$Z6756=""),"",IF(N($M6756)&lt;$Z6756,"Delta","No Delta"))</f>
        <v/>
      </c>
      <c r="AB6756">
        <f>IF(OR($B6756="",$Z6756=""),"",MAX(0,$Z6756-N($M6756)))</f>
        <v/>
      </c>
      <c r="AC6756" s="46">
        <f>IF($B6756="","",IFERROR(INDEX('CCA Util %'!$H:$H,MATCH($B6756,'CCA Util %'!$E:$E,0)),""))</f>
        <v/>
      </c>
      <c r="AD6756">
        <f>IF($B6756="","",IFERROR(INDEX('CCA Util %'!$G:$G,MATCH($B6756,'CCA Util %'!$E:$E,0)),""))</f>
        <v/>
      </c>
      <c r="AE6756">
        <f>IF(OR($B6756="",$U6756=""),"",$U6756&amp;" &amp; "&amp;IF(OR($AD6756="",$AD6756=0),"Util NA",$AD6756&amp;" Util"))</f>
        <v/>
      </c>
    </row>
    <row r="6757" ht="15.75" customHeight="1" s="42">
      <c r="A6757" s="41" t="n"/>
      <c r="G6757" s="38" t="n"/>
      <c r="H6757" s="38" t="n"/>
      <c r="I6757" s="38" t="n"/>
      <c r="J6757" s="38" t="n"/>
      <c r="K6757" s="38" t="n"/>
      <c r="L6757" s="38" t="n"/>
      <c r="N6757" s="36">
        <f>IF($B6757="","",IF($C6757="SUPERSTORE","Superstore","DH"))</f>
        <v/>
      </c>
      <c r="O6757" s="36">
        <f>IF($B6757="","",IFERROR(VLOOKUP($B6757,Mapping!$A:$C,2,0),"Not Mapped"))</f>
        <v/>
      </c>
      <c r="P6757" s="36">
        <f>IF($B6757="","",IFERROR(VLOOKUP($B6757,Mapping!$A:$C,3,0),"Not Mapped"))</f>
        <v/>
      </c>
      <c r="Q6757" s="36">
        <f>IF($B6757="","",IFERROR(VLOOKUP($O6757,Leaders!$A:$B,2,0),"Not Mapped"))</f>
        <v/>
      </c>
      <c r="R6757" s="36">
        <f>IF($B6757="","",IF(COUNTIF(Exclusions!$A:$A,$B6757)&gt;0,"Yes","No"))</f>
        <v/>
      </c>
      <c r="S6757" s="38">
        <f>IF($B6757="","",MIN(1,DAY($A6757)/IF($N6757="Superstore",Settings!$B$5,Settings!$B$4)))</f>
        <v/>
      </c>
      <c r="T6757" s="38">
        <f>IF(OR($B6757="",$G6757="",$S6757=0),"",$G6757/$S6757)</f>
        <v/>
      </c>
      <c r="U6757" s="36">
        <f>IF($T6757="","",IF($T6757&lt;Settings!$B$8,"Critical",IF($T6757&lt;Settings!$B$9,"Semi Critical","Non Critical")))</f>
        <v/>
      </c>
      <c r="V6757" s="28" t="n"/>
      <c r="Z6757">
        <f>IF($B6757="","",IFERROR(VLOOKUP($B6757,'Plan HC for CCA'!$A:$B,2,0),""))</f>
        <v/>
      </c>
      <c r="AA6757">
        <f>IF(OR($B6757="",$Z6757=""),"",IF(N($M6757)&lt;$Z6757,"Delta","No Delta"))</f>
        <v/>
      </c>
      <c r="AB6757">
        <f>IF(OR($B6757="",$Z6757=""),"",MAX(0,$Z6757-N($M6757)))</f>
        <v/>
      </c>
      <c r="AC6757" s="46">
        <f>IF($B6757="","",IFERROR(INDEX('CCA Util %'!$H:$H,MATCH($B6757,'CCA Util %'!$E:$E,0)),""))</f>
        <v/>
      </c>
      <c r="AD6757">
        <f>IF($B6757="","",IFERROR(INDEX('CCA Util %'!$G:$G,MATCH($B6757,'CCA Util %'!$E:$E,0)),""))</f>
        <v/>
      </c>
      <c r="AE6757">
        <f>IF(OR($B6757="",$U6757=""),"",$U6757&amp;" &amp; "&amp;IF(OR($AD6757="",$AD6757=0),"Util NA",$AD6757&amp;" Util"))</f>
        <v/>
      </c>
    </row>
    <row r="6758" ht="15.75" customHeight="1" s="42">
      <c r="A6758" s="41" t="n"/>
      <c r="G6758" s="38" t="n"/>
      <c r="H6758" s="38" t="n"/>
      <c r="I6758" s="38" t="n"/>
      <c r="J6758" s="38" t="n"/>
      <c r="K6758" s="38" t="n"/>
      <c r="L6758" s="38" t="n"/>
      <c r="N6758" s="36">
        <f>IF($B6758="","",IF($C6758="SUPERSTORE","Superstore","DH"))</f>
        <v/>
      </c>
      <c r="O6758" s="36">
        <f>IF($B6758="","",IFERROR(VLOOKUP($B6758,Mapping!$A:$C,2,0),"Not Mapped"))</f>
        <v/>
      </c>
      <c r="P6758" s="36">
        <f>IF($B6758="","",IFERROR(VLOOKUP($B6758,Mapping!$A:$C,3,0),"Not Mapped"))</f>
        <v/>
      </c>
      <c r="Q6758" s="36">
        <f>IF($B6758="","",IFERROR(VLOOKUP($O6758,Leaders!$A:$B,2,0),"Not Mapped"))</f>
        <v/>
      </c>
      <c r="R6758" s="36">
        <f>IF($B6758="","",IF(COUNTIF(Exclusions!$A:$A,$B6758)&gt;0,"Yes","No"))</f>
        <v/>
      </c>
      <c r="S6758" s="38">
        <f>IF($B6758="","",MIN(1,DAY($A6758)/IF($N6758="Superstore",Settings!$B$5,Settings!$B$4)))</f>
        <v/>
      </c>
      <c r="T6758" s="38">
        <f>IF(OR($B6758="",$G6758="",$S6758=0),"",$G6758/$S6758)</f>
        <v/>
      </c>
      <c r="U6758" s="36">
        <f>IF($T6758="","",IF($T6758&lt;Settings!$B$8,"Critical",IF($T6758&lt;Settings!$B$9,"Semi Critical","Non Critical")))</f>
        <v/>
      </c>
      <c r="V6758" s="28" t="n"/>
      <c r="Z6758">
        <f>IF($B6758="","",IFERROR(VLOOKUP($B6758,'Plan HC for CCA'!$A:$B,2,0),""))</f>
        <v/>
      </c>
      <c r="AA6758">
        <f>IF(OR($B6758="",$Z6758=""),"",IF(N($M6758)&lt;$Z6758,"Delta","No Delta"))</f>
        <v/>
      </c>
      <c r="AB6758">
        <f>IF(OR($B6758="",$Z6758=""),"",MAX(0,$Z6758-N($M6758)))</f>
        <v/>
      </c>
      <c r="AC6758" s="46">
        <f>IF($B6758="","",IFERROR(INDEX('CCA Util %'!$H:$H,MATCH($B6758,'CCA Util %'!$E:$E,0)),""))</f>
        <v/>
      </c>
      <c r="AD6758">
        <f>IF($B6758="","",IFERROR(INDEX('CCA Util %'!$G:$G,MATCH($B6758,'CCA Util %'!$E:$E,0)),""))</f>
        <v/>
      </c>
      <c r="AE6758">
        <f>IF(OR($B6758="",$U6758=""),"",$U6758&amp;" &amp; "&amp;IF(OR($AD6758="",$AD6758=0),"Util NA",$AD6758&amp;" Util"))</f>
        <v/>
      </c>
    </row>
    <row r="6759" ht="15.75" customHeight="1" s="42">
      <c r="A6759" s="41" t="n"/>
      <c r="G6759" s="38" t="n"/>
      <c r="H6759" s="38" t="n"/>
      <c r="I6759" s="38" t="n"/>
      <c r="J6759" s="38" t="n"/>
      <c r="K6759" s="38" t="n"/>
      <c r="L6759" s="38" t="n"/>
      <c r="N6759" s="36">
        <f>IF($B6759="","",IF($C6759="SUPERSTORE","Superstore","DH"))</f>
        <v/>
      </c>
      <c r="O6759" s="36">
        <f>IF($B6759="","",IFERROR(VLOOKUP($B6759,Mapping!$A:$C,2,0),"Not Mapped"))</f>
        <v/>
      </c>
      <c r="P6759" s="36">
        <f>IF($B6759="","",IFERROR(VLOOKUP($B6759,Mapping!$A:$C,3,0),"Not Mapped"))</f>
        <v/>
      </c>
      <c r="Q6759" s="36">
        <f>IF($B6759="","",IFERROR(VLOOKUP($O6759,Leaders!$A:$B,2,0),"Not Mapped"))</f>
        <v/>
      </c>
      <c r="R6759" s="36">
        <f>IF($B6759="","",IF(COUNTIF(Exclusions!$A:$A,$B6759)&gt;0,"Yes","No"))</f>
        <v/>
      </c>
      <c r="S6759" s="38">
        <f>IF($B6759="","",MIN(1,DAY($A6759)/IF($N6759="Superstore",Settings!$B$5,Settings!$B$4)))</f>
        <v/>
      </c>
      <c r="T6759" s="38">
        <f>IF(OR($B6759="",$G6759="",$S6759=0),"",$G6759/$S6759)</f>
        <v/>
      </c>
      <c r="U6759" s="36">
        <f>IF($T6759="","",IF($T6759&lt;Settings!$B$8,"Critical",IF($T6759&lt;Settings!$B$9,"Semi Critical","Non Critical")))</f>
        <v/>
      </c>
      <c r="V6759" s="28" t="n"/>
      <c r="Z6759">
        <f>IF($B6759="","",IFERROR(VLOOKUP($B6759,'Plan HC for CCA'!$A:$B,2,0),""))</f>
        <v/>
      </c>
      <c r="AA6759">
        <f>IF(OR($B6759="",$Z6759=""),"",IF(N($M6759)&lt;$Z6759,"Delta","No Delta"))</f>
        <v/>
      </c>
      <c r="AB6759">
        <f>IF(OR($B6759="",$Z6759=""),"",MAX(0,$Z6759-N($M6759)))</f>
        <v/>
      </c>
      <c r="AC6759" s="46">
        <f>IF($B6759="","",IFERROR(INDEX('CCA Util %'!$H:$H,MATCH($B6759,'CCA Util %'!$E:$E,0)),""))</f>
        <v/>
      </c>
      <c r="AD6759">
        <f>IF($B6759="","",IFERROR(INDEX('CCA Util %'!$G:$G,MATCH($B6759,'CCA Util %'!$E:$E,0)),""))</f>
        <v/>
      </c>
      <c r="AE6759">
        <f>IF(OR($B6759="",$U6759=""),"",$U6759&amp;" &amp; "&amp;IF(OR($AD6759="",$AD6759=0),"Util NA",$AD6759&amp;" Util"))</f>
        <v/>
      </c>
    </row>
    <row r="6760" ht="15.75" customHeight="1" s="42">
      <c r="A6760" s="41" t="n"/>
      <c r="G6760" s="38" t="n"/>
      <c r="H6760" s="38" t="n"/>
      <c r="I6760" s="38" t="n"/>
      <c r="J6760" s="38" t="n"/>
      <c r="K6760" s="38" t="n"/>
      <c r="L6760" s="38" t="n"/>
      <c r="N6760" s="36">
        <f>IF($B6760="","",IF($C6760="SUPERSTORE","Superstore","DH"))</f>
        <v/>
      </c>
      <c r="O6760" s="36">
        <f>IF($B6760="","",IFERROR(VLOOKUP($B6760,Mapping!$A:$C,2,0),"Not Mapped"))</f>
        <v/>
      </c>
      <c r="P6760" s="36">
        <f>IF($B6760="","",IFERROR(VLOOKUP($B6760,Mapping!$A:$C,3,0),"Not Mapped"))</f>
        <v/>
      </c>
      <c r="Q6760" s="36">
        <f>IF($B6760="","",IFERROR(VLOOKUP($O6760,Leaders!$A:$B,2,0),"Not Mapped"))</f>
        <v/>
      </c>
      <c r="R6760" s="36">
        <f>IF($B6760="","",IF(COUNTIF(Exclusions!$A:$A,$B6760)&gt;0,"Yes","No"))</f>
        <v/>
      </c>
      <c r="S6760" s="38">
        <f>IF($B6760="","",MIN(1,DAY($A6760)/IF($N6760="Superstore",Settings!$B$5,Settings!$B$4)))</f>
        <v/>
      </c>
      <c r="T6760" s="38">
        <f>IF(OR($B6760="",$G6760="",$S6760=0),"",$G6760/$S6760)</f>
        <v/>
      </c>
      <c r="U6760" s="36">
        <f>IF($T6760="","",IF($T6760&lt;Settings!$B$8,"Critical",IF($T6760&lt;Settings!$B$9,"Semi Critical","Non Critical")))</f>
        <v/>
      </c>
      <c r="V6760" s="28" t="n"/>
      <c r="Z6760">
        <f>IF($B6760="","",IFERROR(VLOOKUP($B6760,'Plan HC for CCA'!$A:$B,2,0),""))</f>
        <v/>
      </c>
      <c r="AA6760">
        <f>IF(OR($B6760="",$Z6760=""),"",IF(N($M6760)&lt;$Z6760,"Delta","No Delta"))</f>
        <v/>
      </c>
      <c r="AB6760">
        <f>IF(OR($B6760="",$Z6760=""),"",MAX(0,$Z6760-N($M6760)))</f>
        <v/>
      </c>
      <c r="AC6760" s="46">
        <f>IF($B6760="","",IFERROR(INDEX('CCA Util %'!$H:$H,MATCH($B6760,'CCA Util %'!$E:$E,0)),""))</f>
        <v/>
      </c>
      <c r="AD6760">
        <f>IF($B6760="","",IFERROR(INDEX('CCA Util %'!$G:$G,MATCH($B6760,'CCA Util %'!$E:$E,0)),""))</f>
        <v/>
      </c>
      <c r="AE6760">
        <f>IF(OR($B6760="",$U6760=""),"",$U6760&amp;" &amp; "&amp;IF(OR($AD6760="",$AD6760=0),"Util NA",$AD6760&amp;" Util"))</f>
        <v/>
      </c>
    </row>
    <row r="6761" ht="15.75" customHeight="1" s="42">
      <c r="A6761" s="41" t="n"/>
      <c r="G6761" s="38" t="n"/>
      <c r="H6761" s="38" t="n"/>
      <c r="I6761" s="38" t="n"/>
      <c r="J6761" s="38" t="n"/>
      <c r="K6761" s="38" t="n"/>
      <c r="L6761" s="38" t="n"/>
      <c r="N6761" s="36">
        <f>IF($B6761="","",IF($C6761="SUPERSTORE","Superstore","DH"))</f>
        <v/>
      </c>
      <c r="O6761" s="36">
        <f>IF($B6761="","",IFERROR(VLOOKUP($B6761,Mapping!$A:$C,2,0),"Not Mapped"))</f>
        <v/>
      </c>
      <c r="P6761" s="36">
        <f>IF($B6761="","",IFERROR(VLOOKUP($B6761,Mapping!$A:$C,3,0),"Not Mapped"))</f>
        <v/>
      </c>
      <c r="Q6761" s="36">
        <f>IF($B6761="","",IFERROR(VLOOKUP($O6761,Leaders!$A:$B,2,0),"Not Mapped"))</f>
        <v/>
      </c>
      <c r="R6761" s="36">
        <f>IF($B6761="","",IF(COUNTIF(Exclusions!$A:$A,$B6761)&gt;0,"Yes","No"))</f>
        <v/>
      </c>
      <c r="S6761" s="38">
        <f>IF($B6761="","",MIN(1,DAY($A6761)/IF($N6761="Superstore",Settings!$B$5,Settings!$B$4)))</f>
        <v/>
      </c>
      <c r="T6761" s="38">
        <f>IF(OR($B6761="",$G6761="",$S6761=0),"",$G6761/$S6761)</f>
        <v/>
      </c>
      <c r="U6761" s="36">
        <f>IF($T6761="","",IF($T6761&lt;Settings!$B$8,"Critical",IF($T6761&lt;Settings!$B$9,"Semi Critical","Non Critical")))</f>
        <v/>
      </c>
      <c r="V6761" s="28" t="n"/>
      <c r="Z6761">
        <f>IF($B6761="","",IFERROR(VLOOKUP($B6761,'Plan HC for CCA'!$A:$B,2,0),""))</f>
        <v/>
      </c>
      <c r="AA6761">
        <f>IF(OR($B6761="",$Z6761=""),"",IF(N($M6761)&lt;$Z6761,"Delta","No Delta"))</f>
        <v/>
      </c>
      <c r="AB6761">
        <f>IF(OR($B6761="",$Z6761=""),"",MAX(0,$Z6761-N($M6761)))</f>
        <v/>
      </c>
      <c r="AC6761" s="46">
        <f>IF($B6761="","",IFERROR(INDEX('CCA Util %'!$H:$H,MATCH($B6761,'CCA Util %'!$E:$E,0)),""))</f>
        <v/>
      </c>
      <c r="AD6761">
        <f>IF($B6761="","",IFERROR(INDEX('CCA Util %'!$G:$G,MATCH($B6761,'CCA Util %'!$E:$E,0)),""))</f>
        <v/>
      </c>
      <c r="AE6761">
        <f>IF(OR($B6761="",$U6761=""),"",$U6761&amp;" &amp; "&amp;IF(OR($AD6761="",$AD6761=0),"Util NA",$AD6761&amp;" Util"))</f>
        <v/>
      </c>
    </row>
    <row r="6762" ht="15.75" customHeight="1" s="42">
      <c r="A6762" s="41" t="n"/>
      <c r="G6762" s="38" t="n"/>
      <c r="H6762" s="38" t="n"/>
      <c r="I6762" s="38" t="n"/>
      <c r="J6762" s="38" t="n"/>
      <c r="K6762" s="38" t="n"/>
      <c r="L6762" s="38" t="n"/>
      <c r="N6762" s="36">
        <f>IF($B6762="","",IF($C6762="SUPERSTORE","Superstore","DH"))</f>
        <v/>
      </c>
      <c r="O6762" s="36">
        <f>IF($B6762="","",IFERROR(VLOOKUP($B6762,Mapping!$A:$C,2,0),"Not Mapped"))</f>
        <v/>
      </c>
      <c r="P6762" s="36">
        <f>IF($B6762="","",IFERROR(VLOOKUP($B6762,Mapping!$A:$C,3,0),"Not Mapped"))</f>
        <v/>
      </c>
      <c r="Q6762" s="36">
        <f>IF($B6762="","",IFERROR(VLOOKUP($O6762,Leaders!$A:$B,2,0),"Not Mapped"))</f>
        <v/>
      </c>
      <c r="R6762" s="36">
        <f>IF($B6762="","",IF(COUNTIF(Exclusions!$A:$A,$B6762)&gt;0,"Yes","No"))</f>
        <v/>
      </c>
      <c r="S6762" s="38">
        <f>IF($B6762="","",MIN(1,DAY($A6762)/IF($N6762="Superstore",Settings!$B$5,Settings!$B$4)))</f>
        <v/>
      </c>
      <c r="T6762" s="38">
        <f>IF(OR($B6762="",$G6762="",$S6762=0),"",$G6762/$S6762)</f>
        <v/>
      </c>
      <c r="U6762" s="36">
        <f>IF($T6762="","",IF($T6762&lt;Settings!$B$8,"Critical",IF($T6762&lt;Settings!$B$9,"Semi Critical","Non Critical")))</f>
        <v/>
      </c>
      <c r="V6762" s="28" t="n"/>
      <c r="Z6762">
        <f>IF($B6762="","",IFERROR(VLOOKUP($B6762,'Plan HC for CCA'!$A:$B,2,0),""))</f>
        <v/>
      </c>
      <c r="AA6762">
        <f>IF(OR($B6762="",$Z6762=""),"",IF(N($M6762)&lt;$Z6762,"Delta","No Delta"))</f>
        <v/>
      </c>
      <c r="AB6762">
        <f>IF(OR($B6762="",$Z6762=""),"",MAX(0,$Z6762-N($M6762)))</f>
        <v/>
      </c>
      <c r="AC6762" s="46">
        <f>IF($B6762="","",IFERROR(INDEX('CCA Util %'!$H:$H,MATCH($B6762,'CCA Util %'!$E:$E,0)),""))</f>
        <v/>
      </c>
      <c r="AD6762">
        <f>IF($B6762="","",IFERROR(INDEX('CCA Util %'!$G:$G,MATCH($B6762,'CCA Util %'!$E:$E,0)),""))</f>
        <v/>
      </c>
      <c r="AE6762">
        <f>IF(OR($B6762="",$U6762=""),"",$U6762&amp;" &amp; "&amp;IF(OR($AD6762="",$AD6762=0),"Util NA",$AD6762&amp;" Util"))</f>
        <v/>
      </c>
    </row>
    <row r="6763" ht="15.75" customHeight="1" s="42">
      <c r="A6763" s="41" t="n"/>
      <c r="G6763" s="38" t="n"/>
      <c r="H6763" s="38" t="n"/>
      <c r="I6763" s="38" t="n"/>
      <c r="J6763" s="38" t="n"/>
      <c r="K6763" s="38" t="n"/>
      <c r="L6763" s="38" t="n"/>
      <c r="N6763" s="36">
        <f>IF($B6763="","",IF($C6763="SUPERSTORE","Superstore","DH"))</f>
        <v/>
      </c>
      <c r="O6763" s="36">
        <f>IF($B6763="","",IFERROR(VLOOKUP($B6763,Mapping!$A:$C,2,0),"Not Mapped"))</f>
        <v/>
      </c>
      <c r="P6763" s="36">
        <f>IF($B6763="","",IFERROR(VLOOKUP($B6763,Mapping!$A:$C,3,0),"Not Mapped"))</f>
        <v/>
      </c>
      <c r="Q6763" s="36">
        <f>IF($B6763="","",IFERROR(VLOOKUP($O6763,Leaders!$A:$B,2,0),"Not Mapped"))</f>
        <v/>
      </c>
      <c r="R6763" s="36">
        <f>IF($B6763="","",IF(COUNTIF(Exclusions!$A:$A,$B6763)&gt;0,"Yes","No"))</f>
        <v/>
      </c>
      <c r="S6763" s="38">
        <f>IF($B6763="","",MIN(1,DAY($A6763)/IF($N6763="Superstore",Settings!$B$5,Settings!$B$4)))</f>
        <v/>
      </c>
      <c r="T6763" s="38">
        <f>IF(OR($B6763="",$G6763="",$S6763=0),"",$G6763/$S6763)</f>
        <v/>
      </c>
      <c r="U6763" s="36">
        <f>IF($T6763="","",IF($T6763&lt;Settings!$B$8,"Critical",IF($T6763&lt;Settings!$B$9,"Semi Critical","Non Critical")))</f>
        <v/>
      </c>
      <c r="V6763" s="28" t="n"/>
      <c r="Z6763">
        <f>IF($B6763="","",IFERROR(VLOOKUP($B6763,'Plan HC for CCA'!$A:$B,2,0),""))</f>
        <v/>
      </c>
      <c r="AA6763">
        <f>IF(OR($B6763="",$Z6763=""),"",IF(N($M6763)&lt;$Z6763,"Delta","No Delta"))</f>
        <v/>
      </c>
      <c r="AB6763">
        <f>IF(OR($B6763="",$Z6763=""),"",MAX(0,$Z6763-N($M6763)))</f>
        <v/>
      </c>
      <c r="AC6763" s="46">
        <f>IF($B6763="","",IFERROR(INDEX('CCA Util %'!$H:$H,MATCH($B6763,'CCA Util %'!$E:$E,0)),""))</f>
        <v/>
      </c>
      <c r="AD6763">
        <f>IF($B6763="","",IFERROR(INDEX('CCA Util %'!$G:$G,MATCH($B6763,'CCA Util %'!$E:$E,0)),""))</f>
        <v/>
      </c>
      <c r="AE6763">
        <f>IF(OR($B6763="",$U6763=""),"",$U6763&amp;" &amp; "&amp;IF(OR($AD6763="",$AD6763=0),"Util NA",$AD6763&amp;" Util"))</f>
        <v/>
      </c>
    </row>
    <row r="6764" ht="15.75" customHeight="1" s="42">
      <c r="A6764" s="41" t="n"/>
      <c r="G6764" s="38" t="n"/>
      <c r="H6764" s="38" t="n"/>
      <c r="I6764" s="38" t="n"/>
      <c r="J6764" s="38" t="n"/>
      <c r="K6764" s="38" t="n"/>
      <c r="L6764" s="38" t="n"/>
      <c r="N6764" s="36">
        <f>IF($B6764="","",IF($C6764="SUPERSTORE","Superstore","DH"))</f>
        <v/>
      </c>
      <c r="O6764" s="36">
        <f>IF($B6764="","",IFERROR(VLOOKUP($B6764,Mapping!$A:$C,2,0),"Not Mapped"))</f>
        <v/>
      </c>
      <c r="P6764" s="36">
        <f>IF($B6764="","",IFERROR(VLOOKUP($B6764,Mapping!$A:$C,3,0),"Not Mapped"))</f>
        <v/>
      </c>
      <c r="Q6764" s="36">
        <f>IF($B6764="","",IFERROR(VLOOKUP($O6764,Leaders!$A:$B,2,0),"Not Mapped"))</f>
        <v/>
      </c>
      <c r="R6764" s="36">
        <f>IF($B6764="","",IF(COUNTIF(Exclusions!$A:$A,$B6764)&gt;0,"Yes","No"))</f>
        <v/>
      </c>
      <c r="S6764" s="38">
        <f>IF($B6764="","",MIN(1,DAY($A6764)/IF($N6764="Superstore",Settings!$B$5,Settings!$B$4)))</f>
        <v/>
      </c>
      <c r="T6764" s="38">
        <f>IF(OR($B6764="",$G6764="",$S6764=0),"",$G6764/$S6764)</f>
        <v/>
      </c>
      <c r="U6764" s="36">
        <f>IF($T6764="","",IF($T6764&lt;Settings!$B$8,"Critical",IF($T6764&lt;Settings!$B$9,"Semi Critical","Non Critical")))</f>
        <v/>
      </c>
      <c r="V6764" s="28" t="n"/>
      <c r="Z6764">
        <f>IF($B6764="","",IFERROR(VLOOKUP($B6764,'Plan HC for CCA'!$A:$B,2,0),""))</f>
        <v/>
      </c>
      <c r="AA6764">
        <f>IF(OR($B6764="",$Z6764=""),"",IF(N($M6764)&lt;$Z6764,"Delta","No Delta"))</f>
        <v/>
      </c>
      <c r="AB6764">
        <f>IF(OR($B6764="",$Z6764=""),"",MAX(0,$Z6764-N($M6764)))</f>
        <v/>
      </c>
      <c r="AC6764" s="46">
        <f>IF($B6764="","",IFERROR(INDEX('CCA Util %'!$H:$H,MATCH($B6764,'CCA Util %'!$E:$E,0)),""))</f>
        <v/>
      </c>
      <c r="AD6764">
        <f>IF($B6764="","",IFERROR(INDEX('CCA Util %'!$G:$G,MATCH($B6764,'CCA Util %'!$E:$E,0)),""))</f>
        <v/>
      </c>
      <c r="AE6764">
        <f>IF(OR($B6764="",$U6764=""),"",$U6764&amp;" &amp; "&amp;IF(OR($AD6764="",$AD6764=0),"Util NA",$AD6764&amp;" Util"))</f>
        <v/>
      </c>
    </row>
    <row r="6765" ht="15.75" customHeight="1" s="42">
      <c r="A6765" s="41" t="n"/>
      <c r="G6765" s="38" t="n"/>
      <c r="H6765" s="38" t="n"/>
      <c r="I6765" s="38" t="n"/>
      <c r="J6765" s="38" t="n"/>
      <c r="K6765" s="38" t="n"/>
      <c r="L6765" s="38" t="n"/>
      <c r="N6765" s="36">
        <f>IF($B6765="","",IF($C6765="SUPERSTORE","Superstore","DH"))</f>
        <v/>
      </c>
      <c r="O6765" s="36">
        <f>IF($B6765="","",IFERROR(VLOOKUP($B6765,Mapping!$A:$C,2,0),"Not Mapped"))</f>
        <v/>
      </c>
      <c r="P6765" s="36">
        <f>IF($B6765="","",IFERROR(VLOOKUP($B6765,Mapping!$A:$C,3,0),"Not Mapped"))</f>
        <v/>
      </c>
      <c r="Q6765" s="36">
        <f>IF($B6765="","",IFERROR(VLOOKUP($O6765,Leaders!$A:$B,2,0),"Not Mapped"))</f>
        <v/>
      </c>
      <c r="R6765" s="36">
        <f>IF($B6765="","",IF(COUNTIF(Exclusions!$A:$A,$B6765)&gt;0,"Yes","No"))</f>
        <v/>
      </c>
      <c r="S6765" s="38">
        <f>IF($B6765="","",MIN(1,DAY($A6765)/IF($N6765="Superstore",Settings!$B$5,Settings!$B$4)))</f>
        <v/>
      </c>
      <c r="T6765" s="38">
        <f>IF(OR($B6765="",$G6765="",$S6765=0),"",$G6765/$S6765)</f>
        <v/>
      </c>
      <c r="U6765" s="36">
        <f>IF($T6765="","",IF($T6765&lt;Settings!$B$8,"Critical",IF($T6765&lt;Settings!$B$9,"Semi Critical","Non Critical")))</f>
        <v/>
      </c>
      <c r="V6765" s="28" t="n"/>
      <c r="Z6765">
        <f>IF($B6765="","",IFERROR(VLOOKUP($B6765,'Plan HC for CCA'!$A:$B,2,0),""))</f>
        <v/>
      </c>
      <c r="AA6765">
        <f>IF(OR($B6765="",$Z6765=""),"",IF(N($M6765)&lt;$Z6765,"Delta","No Delta"))</f>
        <v/>
      </c>
      <c r="AB6765">
        <f>IF(OR($B6765="",$Z6765=""),"",MAX(0,$Z6765-N($M6765)))</f>
        <v/>
      </c>
      <c r="AC6765" s="46">
        <f>IF($B6765="","",IFERROR(INDEX('CCA Util %'!$H:$H,MATCH($B6765,'CCA Util %'!$E:$E,0)),""))</f>
        <v/>
      </c>
      <c r="AD6765">
        <f>IF($B6765="","",IFERROR(INDEX('CCA Util %'!$G:$G,MATCH($B6765,'CCA Util %'!$E:$E,0)),""))</f>
        <v/>
      </c>
      <c r="AE6765">
        <f>IF(OR($B6765="",$U6765=""),"",$U6765&amp;" &amp; "&amp;IF(OR($AD6765="",$AD6765=0),"Util NA",$AD6765&amp;" Util"))</f>
        <v/>
      </c>
    </row>
    <row r="6766" ht="15.75" customHeight="1" s="42">
      <c r="A6766" s="41" t="n"/>
      <c r="G6766" s="38" t="n"/>
      <c r="H6766" s="38" t="n"/>
      <c r="I6766" s="38" t="n"/>
      <c r="J6766" s="38" t="n"/>
      <c r="K6766" s="38" t="n"/>
      <c r="L6766" s="38" t="n"/>
      <c r="N6766" s="36">
        <f>IF($B6766="","",IF($C6766="SUPERSTORE","Superstore","DH"))</f>
        <v/>
      </c>
      <c r="O6766" s="36">
        <f>IF($B6766="","",IFERROR(VLOOKUP($B6766,Mapping!$A:$C,2,0),"Not Mapped"))</f>
        <v/>
      </c>
      <c r="P6766" s="36">
        <f>IF($B6766="","",IFERROR(VLOOKUP($B6766,Mapping!$A:$C,3,0),"Not Mapped"))</f>
        <v/>
      </c>
      <c r="Q6766" s="36">
        <f>IF($B6766="","",IFERROR(VLOOKUP($O6766,Leaders!$A:$B,2,0),"Not Mapped"))</f>
        <v/>
      </c>
      <c r="R6766" s="36">
        <f>IF($B6766="","",IF(COUNTIF(Exclusions!$A:$A,$B6766)&gt;0,"Yes","No"))</f>
        <v/>
      </c>
      <c r="S6766" s="38">
        <f>IF($B6766="","",MIN(1,DAY($A6766)/IF($N6766="Superstore",Settings!$B$5,Settings!$B$4)))</f>
        <v/>
      </c>
      <c r="T6766" s="38">
        <f>IF(OR($B6766="",$G6766="",$S6766=0),"",$G6766/$S6766)</f>
        <v/>
      </c>
      <c r="U6766" s="36">
        <f>IF($T6766="","",IF($T6766&lt;Settings!$B$8,"Critical",IF($T6766&lt;Settings!$B$9,"Semi Critical","Non Critical")))</f>
        <v/>
      </c>
      <c r="V6766" s="28" t="n"/>
      <c r="Z6766">
        <f>IF($B6766="","",IFERROR(VLOOKUP($B6766,'Plan HC for CCA'!$A:$B,2,0),""))</f>
        <v/>
      </c>
      <c r="AA6766">
        <f>IF(OR($B6766="",$Z6766=""),"",IF(N($M6766)&lt;$Z6766,"Delta","No Delta"))</f>
        <v/>
      </c>
      <c r="AB6766">
        <f>IF(OR($B6766="",$Z6766=""),"",MAX(0,$Z6766-N($M6766)))</f>
        <v/>
      </c>
      <c r="AC6766" s="46">
        <f>IF($B6766="","",IFERROR(INDEX('CCA Util %'!$H:$H,MATCH($B6766,'CCA Util %'!$E:$E,0)),""))</f>
        <v/>
      </c>
      <c r="AD6766">
        <f>IF($B6766="","",IFERROR(INDEX('CCA Util %'!$G:$G,MATCH($B6766,'CCA Util %'!$E:$E,0)),""))</f>
        <v/>
      </c>
      <c r="AE6766">
        <f>IF(OR($B6766="",$U6766=""),"",$U6766&amp;" &amp; "&amp;IF(OR($AD6766="",$AD6766=0),"Util NA",$AD6766&amp;" Util"))</f>
        <v/>
      </c>
    </row>
    <row r="6767" ht="15.75" customHeight="1" s="42">
      <c r="A6767" s="41" t="n"/>
      <c r="G6767" s="38" t="n"/>
      <c r="H6767" s="38" t="n"/>
      <c r="I6767" s="38" t="n"/>
      <c r="J6767" s="38" t="n"/>
      <c r="K6767" s="38" t="n"/>
      <c r="L6767" s="38" t="n"/>
      <c r="N6767" s="36">
        <f>IF($B6767="","",IF($C6767="SUPERSTORE","Superstore","DH"))</f>
        <v/>
      </c>
      <c r="O6767" s="36">
        <f>IF($B6767="","",IFERROR(VLOOKUP($B6767,Mapping!$A:$C,2,0),"Not Mapped"))</f>
        <v/>
      </c>
      <c r="P6767" s="36">
        <f>IF($B6767="","",IFERROR(VLOOKUP($B6767,Mapping!$A:$C,3,0),"Not Mapped"))</f>
        <v/>
      </c>
      <c r="Q6767" s="36">
        <f>IF($B6767="","",IFERROR(VLOOKUP($O6767,Leaders!$A:$B,2,0),"Not Mapped"))</f>
        <v/>
      </c>
      <c r="R6767" s="36">
        <f>IF($B6767="","",IF(COUNTIF(Exclusions!$A:$A,$B6767)&gt;0,"Yes","No"))</f>
        <v/>
      </c>
      <c r="S6767" s="38">
        <f>IF($B6767="","",MIN(1,DAY($A6767)/IF($N6767="Superstore",Settings!$B$5,Settings!$B$4)))</f>
        <v/>
      </c>
      <c r="T6767" s="38">
        <f>IF(OR($B6767="",$G6767="",$S6767=0),"",$G6767/$S6767)</f>
        <v/>
      </c>
      <c r="U6767" s="36">
        <f>IF($T6767="","",IF($T6767&lt;Settings!$B$8,"Critical",IF($T6767&lt;Settings!$B$9,"Semi Critical","Non Critical")))</f>
        <v/>
      </c>
      <c r="V6767" s="28" t="n"/>
      <c r="Z6767">
        <f>IF($B6767="","",IFERROR(VLOOKUP($B6767,'Plan HC for CCA'!$A:$B,2,0),""))</f>
        <v/>
      </c>
      <c r="AA6767">
        <f>IF(OR($B6767="",$Z6767=""),"",IF(N($M6767)&lt;$Z6767,"Delta","No Delta"))</f>
        <v/>
      </c>
      <c r="AB6767">
        <f>IF(OR($B6767="",$Z6767=""),"",MAX(0,$Z6767-N($M6767)))</f>
        <v/>
      </c>
      <c r="AC6767" s="46">
        <f>IF($B6767="","",IFERROR(INDEX('CCA Util %'!$H:$H,MATCH($B6767,'CCA Util %'!$E:$E,0)),""))</f>
        <v/>
      </c>
      <c r="AD6767">
        <f>IF($B6767="","",IFERROR(INDEX('CCA Util %'!$G:$G,MATCH($B6767,'CCA Util %'!$E:$E,0)),""))</f>
        <v/>
      </c>
      <c r="AE6767">
        <f>IF(OR($B6767="",$U6767=""),"",$U6767&amp;" &amp; "&amp;IF(OR($AD6767="",$AD6767=0),"Util NA",$AD6767&amp;" Util"))</f>
        <v/>
      </c>
    </row>
    <row r="6768" ht="15.75" customHeight="1" s="42">
      <c r="A6768" s="41" t="n"/>
      <c r="G6768" s="38" t="n"/>
      <c r="H6768" s="38" t="n"/>
      <c r="I6768" s="38" t="n"/>
      <c r="J6768" s="38" t="n"/>
      <c r="K6768" s="38" t="n"/>
      <c r="L6768" s="38" t="n"/>
      <c r="N6768" s="36">
        <f>IF($B6768="","",IF($C6768="SUPERSTORE","Superstore","DH"))</f>
        <v/>
      </c>
      <c r="O6768" s="36">
        <f>IF($B6768="","",IFERROR(VLOOKUP($B6768,Mapping!$A:$C,2,0),"Not Mapped"))</f>
        <v/>
      </c>
      <c r="P6768" s="36">
        <f>IF($B6768="","",IFERROR(VLOOKUP($B6768,Mapping!$A:$C,3,0),"Not Mapped"))</f>
        <v/>
      </c>
      <c r="Q6768" s="36">
        <f>IF($B6768="","",IFERROR(VLOOKUP($O6768,Leaders!$A:$B,2,0),"Not Mapped"))</f>
        <v/>
      </c>
      <c r="R6768" s="36">
        <f>IF($B6768="","",IF(COUNTIF(Exclusions!$A:$A,$B6768)&gt;0,"Yes","No"))</f>
        <v/>
      </c>
      <c r="S6768" s="38">
        <f>IF($B6768="","",MIN(1,DAY($A6768)/IF($N6768="Superstore",Settings!$B$5,Settings!$B$4)))</f>
        <v/>
      </c>
      <c r="T6768" s="38">
        <f>IF(OR($B6768="",$G6768="",$S6768=0),"",$G6768/$S6768)</f>
        <v/>
      </c>
      <c r="U6768" s="36">
        <f>IF($T6768="","",IF($T6768&lt;Settings!$B$8,"Critical",IF($T6768&lt;Settings!$B$9,"Semi Critical","Non Critical")))</f>
        <v/>
      </c>
      <c r="V6768" s="28" t="n"/>
      <c r="Z6768">
        <f>IF($B6768="","",IFERROR(VLOOKUP($B6768,'Plan HC for CCA'!$A:$B,2,0),""))</f>
        <v/>
      </c>
      <c r="AA6768">
        <f>IF(OR($B6768="",$Z6768=""),"",IF(N($M6768)&lt;$Z6768,"Delta","No Delta"))</f>
        <v/>
      </c>
      <c r="AB6768">
        <f>IF(OR($B6768="",$Z6768=""),"",MAX(0,$Z6768-N($M6768)))</f>
        <v/>
      </c>
      <c r="AC6768" s="46">
        <f>IF($B6768="","",IFERROR(INDEX('CCA Util %'!$H:$H,MATCH($B6768,'CCA Util %'!$E:$E,0)),""))</f>
        <v/>
      </c>
      <c r="AD6768">
        <f>IF($B6768="","",IFERROR(INDEX('CCA Util %'!$G:$G,MATCH($B6768,'CCA Util %'!$E:$E,0)),""))</f>
        <v/>
      </c>
      <c r="AE6768">
        <f>IF(OR($B6768="",$U6768=""),"",$U6768&amp;" &amp; "&amp;IF(OR($AD6768="",$AD6768=0),"Util NA",$AD6768&amp;" Util"))</f>
        <v/>
      </c>
    </row>
    <row r="6769" ht="15.75" customHeight="1" s="42">
      <c r="A6769" s="41" t="n"/>
      <c r="G6769" s="38" t="n"/>
      <c r="H6769" s="38" t="n"/>
      <c r="I6769" s="38" t="n"/>
      <c r="J6769" s="38" t="n"/>
      <c r="K6769" s="38" t="n"/>
      <c r="L6769" s="38" t="n"/>
      <c r="N6769" s="36">
        <f>IF($B6769="","",IF($C6769="SUPERSTORE","Superstore","DH"))</f>
        <v/>
      </c>
      <c r="O6769" s="36">
        <f>IF($B6769="","",IFERROR(VLOOKUP($B6769,Mapping!$A:$C,2,0),"Not Mapped"))</f>
        <v/>
      </c>
      <c r="P6769" s="36">
        <f>IF($B6769="","",IFERROR(VLOOKUP($B6769,Mapping!$A:$C,3,0),"Not Mapped"))</f>
        <v/>
      </c>
      <c r="Q6769" s="36">
        <f>IF($B6769="","",IFERROR(VLOOKUP($O6769,Leaders!$A:$B,2,0),"Not Mapped"))</f>
        <v/>
      </c>
      <c r="R6769" s="36">
        <f>IF($B6769="","",IF(COUNTIF(Exclusions!$A:$A,$B6769)&gt;0,"Yes","No"))</f>
        <v/>
      </c>
      <c r="S6769" s="38">
        <f>IF($B6769="","",MIN(1,DAY($A6769)/IF($N6769="Superstore",Settings!$B$5,Settings!$B$4)))</f>
        <v/>
      </c>
      <c r="T6769" s="38">
        <f>IF(OR($B6769="",$G6769="",$S6769=0),"",$G6769/$S6769)</f>
        <v/>
      </c>
      <c r="U6769" s="36">
        <f>IF($T6769="","",IF($T6769&lt;Settings!$B$8,"Critical",IF($T6769&lt;Settings!$B$9,"Semi Critical","Non Critical")))</f>
        <v/>
      </c>
      <c r="V6769" s="28" t="n"/>
      <c r="Z6769">
        <f>IF($B6769="","",IFERROR(VLOOKUP($B6769,'Plan HC for CCA'!$A:$B,2,0),""))</f>
        <v/>
      </c>
      <c r="AA6769">
        <f>IF(OR($B6769="",$Z6769=""),"",IF(N($M6769)&lt;$Z6769,"Delta","No Delta"))</f>
        <v/>
      </c>
      <c r="AB6769">
        <f>IF(OR($B6769="",$Z6769=""),"",MAX(0,$Z6769-N($M6769)))</f>
        <v/>
      </c>
      <c r="AC6769" s="46">
        <f>IF($B6769="","",IFERROR(INDEX('CCA Util %'!$H:$H,MATCH($B6769,'CCA Util %'!$E:$E,0)),""))</f>
        <v/>
      </c>
      <c r="AD6769">
        <f>IF($B6769="","",IFERROR(INDEX('CCA Util %'!$G:$G,MATCH($B6769,'CCA Util %'!$E:$E,0)),""))</f>
        <v/>
      </c>
      <c r="AE6769">
        <f>IF(OR($B6769="",$U6769=""),"",$U6769&amp;" &amp; "&amp;IF(OR($AD6769="",$AD6769=0),"Util NA",$AD6769&amp;" Util"))</f>
        <v/>
      </c>
    </row>
    <row r="6770" ht="15.75" customHeight="1" s="42">
      <c r="A6770" s="41" t="n"/>
      <c r="G6770" s="38" t="n"/>
      <c r="H6770" s="38" t="n"/>
      <c r="I6770" s="38" t="n"/>
      <c r="J6770" s="38" t="n"/>
      <c r="K6770" s="38" t="n"/>
      <c r="L6770" s="38" t="n"/>
      <c r="N6770" s="36">
        <f>IF($B6770="","",IF($C6770="SUPERSTORE","Superstore","DH"))</f>
        <v/>
      </c>
      <c r="O6770" s="36">
        <f>IF($B6770="","",IFERROR(VLOOKUP($B6770,Mapping!$A:$C,2,0),"Not Mapped"))</f>
        <v/>
      </c>
      <c r="P6770" s="36">
        <f>IF($B6770="","",IFERROR(VLOOKUP($B6770,Mapping!$A:$C,3,0),"Not Mapped"))</f>
        <v/>
      </c>
      <c r="Q6770" s="36">
        <f>IF($B6770="","",IFERROR(VLOOKUP($O6770,Leaders!$A:$B,2,0),"Not Mapped"))</f>
        <v/>
      </c>
      <c r="R6770" s="36">
        <f>IF($B6770="","",IF(COUNTIF(Exclusions!$A:$A,$B6770)&gt;0,"Yes","No"))</f>
        <v/>
      </c>
      <c r="S6770" s="38">
        <f>IF($B6770="","",MIN(1,DAY($A6770)/IF($N6770="Superstore",Settings!$B$5,Settings!$B$4)))</f>
        <v/>
      </c>
      <c r="T6770" s="38">
        <f>IF(OR($B6770="",$G6770="",$S6770=0),"",$G6770/$S6770)</f>
        <v/>
      </c>
      <c r="U6770" s="36">
        <f>IF($T6770="","",IF($T6770&lt;Settings!$B$8,"Critical",IF($T6770&lt;Settings!$B$9,"Semi Critical","Non Critical")))</f>
        <v/>
      </c>
      <c r="V6770" s="28" t="n"/>
      <c r="Z6770">
        <f>IF($B6770="","",IFERROR(VLOOKUP($B6770,'Plan HC for CCA'!$A:$B,2,0),""))</f>
        <v/>
      </c>
      <c r="AA6770">
        <f>IF(OR($B6770="",$Z6770=""),"",IF(N($M6770)&lt;$Z6770,"Delta","No Delta"))</f>
        <v/>
      </c>
      <c r="AB6770">
        <f>IF(OR($B6770="",$Z6770=""),"",MAX(0,$Z6770-N($M6770)))</f>
        <v/>
      </c>
      <c r="AC6770" s="46">
        <f>IF($B6770="","",IFERROR(INDEX('CCA Util %'!$H:$H,MATCH($B6770,'CCA Util %'!$E:$E,0)),""))</f>
        <v/>
      </c>
      <c r="AD6770">
        <f>IF($B6770="","",IFERROR(INDEX('CCA Util %'!$G:$G,MATCH($B6770,'CCA Util %'!$E:$E,0)),""))</f>
        <v/>
      </c>
      <c r="AE6770">
        <f>IF(OR($B6770="",$U6770=""),"",$U6770&amp;" &amp; "&amp;IF(OR($AD6770="",$AD6770=0),"Util NA",$AD6770&amp;" Util"))</f>
        <v/>
      </c>
    </row>
    <row r="6771" ht="15.75" customHeight="1" s="42">
      <c r="A6771" s="41" t="n"/>
      <c r="G6771" s="38" t="n"/>
      <c r="H6771" s="38" t="n"/>
      <c r="I6771" s="38" t="n"/>
      <c r="J6771" s="38" t="n"/>
      <c r="K6771" s="38" t="n"/>
      <c r="L6771" s="38" t="n"/>
      <c r="N6771" s="36">
        <f>IF($B6771="","",IF($C6771="SUPERSTORE","Superstore","DH"))</f>
        <v/>
      </c>
      <c r="O6771" s="36">
        <f>IF($B6771="","",IFERROR(VLOOKUP($B6771,Mapping!$A:$C,2,0),"Not Mapped"))</f>
        <v/>
      </c>
      <c r="P6771" s="36">
        <f>IF($B6771="","",IFERROR(VLOOKUP($B6771,Mapping!$A:$C,3,0),"Not Mapped"))</f>
        <v/>
      </c>
      <c r="Q6771" s="36">
        <f>IF($B6771="","",IFERROR(VLOOKUP($O6771,Leaders!$A:$B,2,0),"Not Mapped"))</f>
        <v/>
      </c>
      <c r="R6771" s="36">
        <f>IF($B6771="","",IF(COUNTIF(Exclusions!$A:$A,$B6771)&gt;0,"Yes","No"))</f>
        <v/>
      </c>
      <c r="S6771" s="38">
        <f>IF($B6771="","",MIN(1,DAY($A6771)/IF($N6771="Superstore",Settings!$B$5,Settings!$B$4)))</f>
        <v/>
      </c>
      <c r="T6771" s="38">
        <f>IF(OR($B6771="",$G6771="",$S6771=0),"",$G6771/$S6771)</f>
        <v/>
      </c>
      <c r="U6771" s="36">
        <f>IF($T6771="","",IF($T6771&lt;Settings!$B$8,"Critical",IF($T6771&lt;Settings!$B$9,"Semi Critical","Non Critical")))</f>
        <v/>
      </c>
      <c r="V6771" s="28" t="n"/>
      <c r="Z6771">
        <f>IF($B6771="","",IFERROR(VLOOKUP($B6771,'Plan HC for CCA'!$A:$B,2,0),""))</f>
        <v/>
      </c>
      <c r="AA6771">
        <f>IF(OR($B6771="",$Z6771=""),"",IF(N($M6771)&lt;$Z6771,"Delta","No Delta"))</f>
        <v/>
      </c>
      <c r="AB6771">
        <f>IF(OR($B6771="",$Z6771=""),"",MAX(0,$Z6771-N($M6771)))</f>
        <v/>
      </c>
      <c r="AC6771" s="46">
        <f>IF($B6771="","",IFERROR(INDEX('CCA Util %'!$H:$H,MATCH($B6771,'CCA Util %'!$E:$E,0)),""))</f>
        <v/>
      </c>
      <c r="AD6771">
        <f>IF($B6771="","",IFERROR(INDEX('CCA Util %'!$G:$G,MATCH($B6771,'CCA Util %'!$E:$E,0)),""))</f>
        <v/>
      </c>
      <c r="AE6771">
        <f>IF(OR($B6771="",$U6771=""),"",$U6771&amp;" &amp; "&amp;IF(OR($AD6771="",$AD6771=0),"Util NA",$AD6771&amp;" Util"))</f>
        <v/>
      </c>
    </row>
    <row r="6772" ht="15.75" customHeight="1" s="42">
      <c r="A6772" s="41" t="n"/>
      <c r="G6772" s="38" t="n"/>
      <c r="H6772" s="38" t="n"/>
      <c r="I6772" s="38" t="n"/>
      <c r="J6772" s="38" t="n"/>
      <c r="K6772" s="38" t="n"/>
      <c r="L6772" s="38" t="n"/>
      <c r="N6772" s="36">
        <f>IF($B6772="","",IF($C6772="SUPERSTORE","Superstore","DH"))</f>
        <v/>
      </c>
      <c r="O6772" s="36">
        <f>IF($B6772="","",IFERROR(VLOOKUP($B6772,Mapping!$A:$C,2,0),"Not Mapped"))</f>
        <v/>
      </c>
      <c r="P6772" s="36">
        <f>IF($B6772="","",IFERROR(VLOOKUP($B6772,Mapping!$A:$C,3,0),"Not Mapped"))</f>
        <v/>
      </c>
      <c r="Q6772" s="36">
        <f>IF($B6772="","",IFERROR(VLOOKUP($O6772,Leaders!$A:$B,2,0),"Not Mapped"))</f>
        <v/>
      </c>
      <c r="R6772" s="36">
        <f>IF($B6772="","",IF(COUNTIF(Exclusions!$A:$A,$B6772)&gt;0,"Yes","No"))</f>
        <v/>
      </c>
      <c r="S6772" s="38">
        <f>IF($B6772="","",MIN(1,DAY($A6772)/IF($N6772="Superstore",Settings!$B$5,Settings!$B$4)))</f>
        <v/>
      </c>
      <c r="T6772" s="38">
        <f>IF(OR($B6772="",$G6772="",$S6772=0),"",$G6772/$S6772)</f>
        <v/>
      </c>
      <c r="U6772" s="36">
        <f>IF($T6772="","",IF($T6772&lt;Settings!$B$8,"Critical",IF($T6772&lt;Settings!$B$9,"Semi Critical","Non Critical")))</f>
        <v/>
      </c>
      <c r="V6772" s="28" t="n"/>
      <c r="Z6772">
        <f>IF($B6772="","",IFERROR(VLOOKUP($B6772,'Plan HC for CCA'!$A:$B,2,0),""))</f>
        <v/>
      </c>
      <c r="AA6772">
        <f>IF(OR($B6772="",$Z6772=""),"",IF(N($M6772)&lt;$Z6772,"Delta","No Delta"))</f>
        <v/>
      </c>
      <c r="AB6772">
        <f>IF(OR($B6772="",$Z6772=""),"",MAX(0,$Z6772-N($M6772)))</f>
        <v/>
      </c>
      <c r="AC6772" s="46">
        <f>IF($B6772="","",IFERROR(INDEX('CCA Util %'!$H:$H,MATCH($B6772,'CCA Util %'!$E:$E,0)),""))</f>
        <v/>
      </c>
      <c r="AD6772">
        <f>IF($B6772="","",IFERROR(INDEX('CCA Util %'!$G:$G,MATCH($B6772,'CCA Util %'!$E:$E,0)),""))</f>
        <v/>
      </c>
      <c r="AE6772">
        <f>IF(OR($B6772="",$U6772=""),"",$U6772&amp;" &amp; "&amp;IF(OR($AD6772="",$AD6772=0),"Util NA",$AD6772&amp;" Util"))</f>
        <v/>
      </c>
    </row>
    <row r="6773" ht="15.75" customHeight="1" s="42">
      <c r="A6773" s="41" t="n"/>
      <c r="G6773" s="38" t="n"/>
      <c r="H6773" s="38" t="n"/>
      <c r="I6773" s="38" t="n"/>
      <c r="J6773" s="38" t="n"/>
      <c r="K6773" s="38" t="n"/>
      <c r="L6773" s="38" t="n"/>
      <c r="N6773" s="36">
        <f>IF($B6773="","",IF($C6773="SUPERSTORE","Superstore","DH"))</f>
        <v/>
      </c>
      <c r="O6773" s="36">
        <f>IF($B6773="","",IFERROR(VLOOKUP($B6773,Mapping!$A:$C,2,0),"Not Mapped"))</f>
        <v/>
      </c>
      <c r="P6773" s="36">
        <f>IF($B6773="","",IFERROR(VLOOKUP($B6773,Mapping!$A:$C,3,0),"Not Mapped"))</f>
        <v/>
      </c>
      <c r="Q6773" s="36">
        <f>IF($B6773="","",IFERROR(VLOOKUP($O6773,Leaders!$A:$B,2,0),"Not Mapped"))</f>
        <v/>
      </c>
      <c r="R6773" s="36">
        <f>IF($B6773="","",IF(COUNTIF(Exclusions!$A:$A,$B6773)&gt;0,"Yes","No"))</f>
        <v/>
      </c>
      <c r="S6773" s="38">
        <f>IF($B6773="","",MIN(1,DAY($A6773)/IF($N6773="Superstore",Settings!$B$5,Settings!$B$4)))</f>
        <v/>
      </c>
      <c r="T6773" s="38">
        <f>IF(OR($B6773="",$G6773="",$S6773=0),"",$G6773/$S6773)</f>
        <v/>
      </c>
      <c r="U6773" s="36">
        <f>IF($T6773="","",IF($T6773&lt;Settings!$B$8,"Critical",IF($T6773&lt;Settings!$B$9,"Semi Critical","Non Critical")))</f>
        <v/>
      </c>
      <c r="V6773" s="28" t="n"/>
      <c r="Z6773">
        <f>IF($B6773="","",IFERROR(VLOOKUP($B6773,'Plan HC for CCA'!$A:$B,2,0),""))</f>
        <v/>
      </c>
      <c r="AA6773">
        <f>IF(OR($B6773="",$Z6773=""),"",IF(N($M6773)&lt;$Z6773,"Delta","No Delta"))</f>
        <v/>
      </c>
      <c r="AB6773">
        <f>IF(OR($B6773="",$Z6773=""),"",MAX(0,$Z6773-N($M6773)))</f>
        <v/>
      </c>
      <c r="AC6773" s="46">
        <f>IF($B6773="","",IFERROR(INDEX('CCA Util %'!$H:$H,MATCH($B6773,'CCA Util %'!$E:$E,0)),""))</f>
        <v/>
      </c>
      <c r="AD6773">
        <f>IF($B6773="","",IFERROR(INDEX('CCA Util %'!$G:$G,MATCH($B6773,'CCA Util %'!$E:$E,0)),""))</f>
        <v/>
      </c>
      <c r="AE6773">
        <f>IF(OR($B6773="",$U6773=""),"",$U6773&amp;" &amp; "&amp;IF(OR($AD6773="",$AD6773=0),"Util NA",$AD6773&amp;" Util"))</f>
        <v/>
      </c>
    </row>
    <row r="6774" ht="15.75" customHeight="1" s="42">
      <c r="A6774" s="41" t="n"/>
      <c r="G6774" s="38" t="n"/>
      <c r="H6774" s="38" t="n"/>
      <c r="I6774" s="38" t="n"/>
      <c r="J6774" s="38" t="n"/>
      <c r="K6774" s="38" t="n"/>
      <c r="L6774" s="38" t="n"/>
      <c r="N6774" s="36">
        <f>IF($B6774="","",IF($C6774="SUPERSTORE","Superstore","DH"))</f>
        <v/>
      </c>
      <c r="O6774" s="36">
        <f>IF($B6774="","",IFERROR(VLOOKUP($B6774,Mapping!$A:$C,2,0),"Not Mapped"))</f>
        <v/>
      </c>
      <c r="P6774" s="36">
        <f>IF($B6774="","",IFERROR(VLOOKUP($B6774,Mapping!$A:$C,3,0),"Not Mapped"))</f>
        <v/>
      </c>
      <c r="Q6774" s="36">
        <f>IF($B6774="","",IFERROR(VLOOKUP($O6774,Leaders!$A:$B,2,0),"Not Mapped"))</f>
        <v/>
      </c>
      <c r="R6774" s="36">
        <f>IF($B6774="","",IF(COUNTIF(Exclusions!$A:$A,$B6774)&gt;0,"Yes","No"))</f>
        <v/>
      </c>
      <c r="S6774" s="38">
        <f>IF($B6774="","",MIN(1,DAY($A6774)/IF($N6774="Superstore",Settings!$B$5,Settings!$B$4)))</f>
        <v/>
      </c>
      <c r="T6774" s="38">
        <f>IF(OR($B6774="",$G6774="",$S6774=0),"",$G6774/$S6774)</f>
        <v/>
      </c>
      <c r="U6774" s="36">
        <f>IF($T6774="","",IF($T6774&lt;Settings!$B$8,"Critical",IF($T6774&lt;Settings!$B$9,"Semi Critical","Non Critical")))</f>
        <v/>
      </c>
      <c r="V6774" s="28" t="n"/>
      <c r="Z6774">
        <f>IF($B6774="","",IFERROR(VLOOKUP($B6774,'Plan HC for CCA'!$A:$B,2,0),""))</f>
        <v/>
      </c>
      <c r="AA6774">
        <f>IF(OR($B6774="",$Z6774=""),"",IF(N($M6774)&lt;$Z6774,"Delta","No Delta"))</f>
        <v/>
      </c>
      <c r="AB6774">
        <f>IF(OR($B6774="",$Z6774=""),"",MAX(0,$Z6774-N($M6774)))</f>
        <v/>
      </c>
      <c r="AC6774" s="46">
        <f>IF($B6774="","",IFERROR(INDEX('CCA Util %'!$H:$H,MATCH($B6774,'CCA Util %'!$E:$E,0)),""))</f>
        <v/>
      </c>
      <c r="AD6774">
        <f>IF($B6774="","",IFERROR(INDEX('CCA Util %'!$G:$G,MATCH($B6774,'CCA Util %'!$E:$E,0)),""))</f>
        <v/>
      </c>
      <c r="AE6774">
        <f>IF(OR($B6774="",$U6774=""),"",$U6774&amp;" &amp; "&amp;IF(OR($AD6774="",$AD6774=0),"Util NA",$AD6774&amp;" Util"))</f>
        <v/>
      </c>
    </row>
    <row r="6775" ht="15.75" customHeight="1" s="42">
      <c r="A6775" s="41" t="n"/>
      <c r="G6775" s="38" t="n"/>
      <c r="H6775" s="38" t="n"/>
      <c r="I6775" s="38" t="n"/>
      <c r="J6775" s="38" t="n"/>
      <c r="K6775" s="38" t="n"/>
      <c r="L6775" s="38" t="n"/>
      <c r="N6775" s="36">
        <f>IF($B6775="","",IF($C6775="SUPERSTORE","Superstore","DH"))</f>
        <v/>
      </c>
      <c r="O6775" s="36">
        <f>IF($B6775="","",IFERROR(VLOOKUP($B6775,Mapping!$A:$C,2,0),"Not Mapped"))</f>
        <v/>
      </c>
      <c r="P6775" s="36">
        <f>IF($B6775="","",IFERROR(VLOOKUP($B6775,Mapping!$A:$C,3,0),"Not Mapped"))</f>
        <v/>
      </c>
      <c r="Q6775" s="36">
        <f>IF($B6775="","",IFERROR(VLOOKUP($O6775,Leaders!$A:$B,2,0),"Not Mapped"))</f>
        <v/>
      </c>
      <c r="R6775" s="36">
        <f>IF($B6775="","",IF(COUNTIF(Exclusions!$A:$A,$B6775)&gt;0,"Yes","No"))</f>
        <v/>
      </c>
      <c r="S6775" s="38">
        <f>IF($B6775="","",MIN(1,DAY($A6775)/IF($N6775="Superstore",Settings!$B$5,Settings!$B$4)))</f>
        <v/>
      </c>
      <c r="T6775" s="38">
        <f>IF(OR($B6775="",$G6775="",$S6775=0),"",$G6775/$S6775)</f>
        <v/>
      </c>
      <c r="U6775" s="36">
        <f>IF($T6775="","",IF($T6775&lt;Settings!$B$8,"Critical",IF($T6775&lt;Settings!$B$9,"Semi Critical","Non Critical")))</f>
        <v/>
      </c>
      <c r="V6775" s="28" t="n"/>
      <c r="Z6775">
        <f>IF($B6775="","",IFERROR(VLOOKUP($B6775,'Plan HC for CCA'!$A:$B,2,0),""))</f>
        <v/>
      </c>
      <c r="AA6775">
        <f>IF(OR($B6775="",$Z6775=""),"",IF(N($M6775)&lt;$Z6775,"Delta","No Delta"))</f>
        <v/>
      </c>
      <c r="AB6775">
        <f>IF(OR($B6775="",$Z6775=""),"",MAX(0,$Z6775-N($M6775)))</f>
        <v/>
      </c>
      <c r="AC6775" s="46">
        <f>IF($B6775="","",IFERROR(INDEX('CCA Util %'!$H:$H,MATCH($B6775,'CCA Util %'!$E:$E,0)),""))</f>
        <v/>
      </c>
      <c r="AD6775">
        <f>IF($B6775="","",IFERROR(INDEX('CCA Util %'!$G:$G,MATCH($B6775,'CCA Util %'!$E:$E,0)),""))</f>
        <v/>
      </c>
      <c r="AE6775">
        <f>IF(OR($B6775="",$U6775=""),"",$U6775&amp;" &amp; "&amp;IF(OR($AD6775="",$AD6775=0),"Util NA",$AD6775&amp;" Util"))</f>
        <v/>
      </c>
    </row>
    <row r="6776" ht="15.75" customHeight="1" s="42">
      <c r="A6776" s="41" t="n"/>
      <c r="G6776" s="38" t="n"/>
      <c r="H6776" s="38" t="n"/>
      <c r="I6776" s="38" t="n"/>
      <c r="J6776" s="38" t="n"/>
      <c r="K6776" s="38" t="n"/>
      <c r="L6776" s="38" t="n"/>
      <c r="N6776" s="36">
        <f>IF($B6776="","",IF($C6776="SUPERSTORE","Superstore","DH"))</f>
        <v/>
      </c>
      <c r="O6776" s="36">
        <f>IF($B6776="","",IFERROR(VLOOKUP($B6776,Mapping!$A:$C,2,0),"Not Mapped"))</f>
        <v/>
      </c>
      <c r="P6776" s="36">
        <f>IF($B6776="","",IFERROR(VLOOKUP($B6776,Mapping!$A:$C,3,0),"Not Mapped"))</f>
        <v/>
      </c>
      <c r="Q6776" s="36">
        <f>IF($B6776="","",IFERROR(VLOOKUP($O6776,Leaders!$A:$B,2,0),"Not Mapped"))</f>
        <v/>
      </c>
      <c r="R6776" s="36">
        <f>IF($B6776="","",IF(COUNTIF(Exclusions!$A:$A,$B6776)&gt;0,"Yes","No"))</f>
        <v/>
      </c>
      <c r="S6776" s="38">
        <f>IF($B6776="","",MIN(1,DAY($A6776)/IF($N6776="Superstore",Settings!$B$5,Settings!$B$4)))</f>
        <v/>
      </c>
      <c r="T6776" s="38">
        <f>IF(OR($B6776="",$G6776="",$S6776=0),"",$G6776/$S6776)</f>
        <v/>
      </c>
      <c r="U6776" s="36">
        <f>IF($T6776="","",IF($T6776&lt;Settings!$B$8,"Critical",IF($T6776&lt;Settings!$B$9,"Semi Critical","Non Critical")))</f>
        <v/>
      </c>
      <c r="V6776" s="28" t="n"/>
      <c r="Z6776">
        <f>IF($B6776="","",IFERROR(VLOOKUP($B6776,'Plan HC for CCA'!$A:$B,2,0),""))</f>
        <v/>
      </c>
      <c r="AA6776">
        <f>IF(OR($B6776="",$Z6776=""),"",IF(N($M6776)&lt;$Z6776,"Delta","No Delta"))</f>
        <v/>
      </c>
      <c r="AB6776">
        <f>IF(OR($B6776="",$Z6776=""),"",MAX(0,$Z6776-N($M6776)))</f>
        <v/>
      </c>
      <c r="AC6776" s="46">
        <f>IF($B6776="","",IFERROR(INDEX('CCA Util %'!$H:$H,MATCH($B6776,'CCA Util %'!$E:$E,0)),""))</f>
        <v/>
      </c>
      <c r="AD6776">
        <f>IF($B6776="","",IFERROR(INDEX('CCA Util %'!$G:$G,MATCH($B6776,'CCA Util %'!$E:$E,0)),""))</f>
        <v/>
      </c>
      <c r="AE6776">
        <f>IF(OR($B6776="",$U6776=""),"",$U6776&amp;" &amp; "&amp;IF(OR($AD6776="",$AD6776=0),"Util NA",$AD6776&amp;" Util"))</f>
        <v/>
      </c>
    </row>
    <row r="6777" ht="15.75" customHeight="1" s="42">
      <c r="A6777" s="41" t="n"/>
      <c r="G6777" s="38" t="n"/>
      <c r="H6777" s="38" t="n"/>
      <c r="I6777" s="38" t="n"/>
      <c r="J6777" s="38" t="n"/>
      <c r="K6777" s="38" t="n"/>
      <c r="L6777" s="38" t="n"/>
      <c r="N6777" s="36">
        <f>IF($B6777="","",IF($C6777="SUPERSTORE","Superstore","DH"))</f>
        <v/>
      </c>
      <c r="O6777" s="36">
        <f>IF($B6777="","",IFERROR(VLOOKUP($B6777,Mapping!$A:$C,2,0),"Not Mapped"))</f>
        <v/>
      </c>
      <c r="P6777" s="36">
        <f>IF($B6777="","",IFERROR(VLOOKUP($B6777,Mapping!$A:$C,3,0),"Not Mapped"))</f>
        <v/>
      </c>
      <c r="Q6777" s="36">
        <f>IF($B6777="","",IFERROR(VLOOKUP($O6777,Leaders!$A:$B,2,0),"Not Mapped"))</f>
        <v/>
      </c>
      <c r="R6777" s="36">
        <f>IF($B6777="","",IF(COUNTIF(Exclusions!$A:$A,$B6777)&gt;0,"Yes","No"))</f>
        <v/>
      </c>
      <c r="S6777" s="38">
        <f>IF($B6777="","",MIN(1,DAY($A6777)/IF($N6777="Superstore",Settings!$B$5,Settings!$B$4)))</f>
        <v/>
      </c>
      <c r="T6777" s="38">
        <f>IF(OR($B6777="",$G6777="",$S6777=0),"",$G6777/$S6777)</f>
        <v/>
      </c>
      <c r="U6777" s="36">
        <f>IF($T6777="","",IF($T6777&lt;Settings!$B$8,"Critical",IF($T6777&lt;Settings!$B$9,"Semi Critical","Non Critical")))</f>
        <v/>
      </c>
      <c r="V6777" s="28" t="n"/>
      <c r="Z6777">
        <f>IF($B6777="","",IFERROR(VLOOKUP($B6777,'Plan HC for CCA'!$A:$B,2,0),""))</f>
        <v/>
      </c>
      <c r="AA6777">
        <f>IF(OR($B6777="",$Z6777=""),"",IF(N($M6777)&lt;$Z6777,"Delta","No Delta"))</f>
        <v/>
      </c>
      <c r="AB6777">
        <f>IF(OR($B6777="",$Z6777=""),"",MAX(0,$Z6777-N($M6777)))</f>
        <v/>
      </c>
      <c r="AC6777" s="46">
        <f>IF($B6777="","",IFERROR(INDEX('CCA Util %'!$H:$H,MATCH($B6777,'CCA Util %'!$E:$E,0)),""))</f>
        <v/>
      </c>
      <c r="AD6777">
        <f>IF($B6777="","",IFERROR(INDEX('CCA Util %'!$G:$G,MATCH($B6777,'CCA Util %'!$E:$E,0)),""))</f>
        <v/>
      </c>
      <c r="AE6777">
        <f>IF(OR($B6777="",$U6777=""),"",$U6777&amp;" &amp; "&amp;IF(OR($AD6777="",$AD6777=0),"Util NA",$AD6777&amp;" Util"))</f>
        <v/>
      </c>
    </row>
    <row r="6778" ht="15.75" customHeight="1" s="42">
      <c r="A6778" s="41" t="n"/>
      <c r="G6778" s="38" t="n"/>
      <c r="H6778" s="38" t="n"/>
      <c r="I6778" s="38" t="n"/>
      <c r="J6778" s="38" t="n"/>
      <c r="K6778" s="38" t="n"/>
      <c r="L6778" s="38" t="n"/>
      <c r="N6778" s="36">
        <f>IF($B6778="","",IF($C6778="SUPERSTORE","Superstore","DH"))</f>
        <v/>
      </c>
      <c r="O6778" s="36">
        <f>IF($B6778="","",IFERROR(VLOOKUP($B6778,Mapping!$A:$C,2,0),"Not Mapped"))</f>
        <v/>
      </c>
      <c r="P6778" s="36">
        <f>IF($B6778="","",IFERROR(VLOOKUP($B6778,Mapping!$A:$C,3,0),"Not Mapped"))</f>
        <v/>
      </c>
      <c r="Q6778" s="36">
        <f>IF($B6778="","",IFERROR(VLOOKUP($O6778,Leaders!$A:$B,2,0),"Not Mapped"))</f>
        <v/>
      </c>
      <c r="R6778" s="36">
        <f>IF($B6778="","",IF(COUNTIF(Exclusions!$A:$A,$B6778)&gt;0,"Yes","No"))</f>
        <v/>
      </c>
      <c r="S6778" s="38">
        <f>IF($B6778="","",MIN(1,DAY($A6778)/IF($N6778="Superstore",Settings!$B$5,Settings!$B$4)))</f>
        <v/>
      </c>
      <c r="T6778" s="38">
        <f>IF(OR($B6778="",$G6778="",$S6778=0),"",$G6778/$S6778)</f>
        <v/>
      </c>
      <c r="U6778" s="36">
        <f>IF($T6778="","",IF($T6778&lt;Settings!$B$8,"Critical",IF($T6778&lt;Settings!$B$9,"Semi Critical","Non Critical")))</f>
        <v/>
      </c>
      <c r="V6778" s="28" t="n"/>
      <c r="Z6778">
        <f>IF($B6778="","",IFERROR(VLOOKUP($B6778,'Plan HC for CCA'!$A:$B,2,0),""))</f>
        <v/>
      </c>
      <c r="AA6778">
        <f>IF(OR($B6778="",$Z6778=""),"",IF(N($M6778)&lt;$Z6778,"Delta","No Delta"))</f>
        <v/>
      </c>
      <c r="AB6778">
        <f>IF(OR($B6778="",$Z6778=""),"",MAX(0,$Z6778-N($M6778)))</f>
        <v/>
      </c>
      <c r="AC6778" s="46">
        <f>IF($B6778="","",IFERROR(INDEX('CCA Util %'!$H:$H,MATCH($B6778,'CCA Util %'!$E:$E,0)),""))</f>
        <v/>
      </c>
      <c r="AD6778">
        <f>IF($B6778="","",IFERROR(INDEX('CCA Util %'!$G:$G,MATCH($B6778,'CCA Util %'!$E:$E,0)),""))</f>
        <v/>
      </c>
      <c r="AE6778">
        <f>IF(OR($B6778="",$U6778=""),"",$U6778&amp;" &amp; "&amp;IF(OR($AD6778="",$AD6778=0),"Util NA",$AD6778&amp;" Util"))</f>
        <v/>
      </c>
    </row>
    <row r="6779" ht="15.75" customHeight="1" s="42">
      <c r="A6779" s="41" t="n"/>
      <c r="G6779" s="38" t="n"/>
      <c r="H6779" s="38" t="n"/>
      <c r="I6779" s="38" t="n"/>
      <c r="J6779" s="38" t="n"/>
      <c r="K6779" s="38" t="n"/>
      <c r="L6779" s="38" t="n"/>
      <c r="N6779" s="36">
        <f>IF($B6779="","",IF($C6779="SUPERSTORE","Superstore","DH"))</f>
        <v/>
      </c>
      <c r="O6779" s="36">
        <f>IF($B6779="","",IFERROR(VLOOKUP($B6779,Mapping!$A:$C,2,0),"Not Mapped"))</f>
        <v/>
      </c>
      <c r="P6779" s="36">
        <f>IF($B6779="","",IFERROR(VLOOKUP($B6779,Mapping!$A:$C,3,0),"Not Mapped"))</f>
        <v/>
      </c>
      <c r="Q6779" s="36">
        <f>IF($B6779="","",IFERROR(VLOOKUP($O6779,Leaders!$A:$B,2,0),"Not Mapped"))</f>
        <v/>
      </c>
      <c r="R6779" s="36">
        <f>IF($B6779="","",IF(COUNTIF(Exclusions!$A:$A,$B6779)&gt;0,"Yes","No"))</f>
        <v/>
      </c>
      <c r="S6779" s="38">
        <f>IF($B6779="","",MIN(1,DAY($A6779)/IF($N6779="Superstore",Settings!$B$5,Settings!$B$4)))</f>
        <v/>
      </c>
      <c r="T6779" s="38">
        <f>IF(OR($B6779="",$G6779="",$S6779=0),"",$G6779/$S6779)</f>
        <v/>
      </c>
      <c r="U6779" s="36">
        <f>IF($T6779="","",IF($T6779&lt;Settings!$B$8,"Critical",IF($T6779&lt;Settings!$B$9,"Semi Critical","Non Critical")))</f>
        <v/>
      </c>
      <c r="V6779" s="28" t="n"/>
      <c r="Z6779">
        <f>IF($B6779="","",IFERROR(VLOOKUP($B6779,'Plan HC for CCA'!$A:$B,2,0),""))</f>
        <v/>
      </c>
      <c r="AA6779">
        <f>IF(OR($B6779="",$Z6779=""),"",IF(N($M6779)&lt;$Z6779,"Delta","No Delta"))</f>
        <v/>
      </c>
      <c r="AB6779">
        <f>IF(OR($B6779="",$Z6779=""),"",MAX(0,$Z6779-N($M6779)))</f>
        <v/>
      </c>
      <c r="AC6779" s="46">
        <f>IF($B6779="","",IFERROR(INDEX('CCA Util %'!$H:$H,MATCH($B6779,'CCA Util %'!$E:$E,0)),""))</f>
        <v/>
      </c>
      <c r="AD6779">
        <f>IF($B6779="","",IFERROR(INDEX('CCA Util %'!$G:$G,MATCH($B6779,'CCA Util %'!$E:$E,0)),""))</f>
        <v/>
      </c>
      <c r="AE6779">
        <f>IF(OR($B6779="",$U6779=""),"",$U6779&amp;" &amp; "&amp;IF(OR($AD6779="",$AD6779=0),"Util NA",$AD6779&amp;" Util"))</f>
        <v/>
      </c>
    </row>
    <row r="6780" ht="15.75" customHeight="1" s="42">
      <c r="A6780" s="41" t="n"/>
      <c r="G6780" s="38" t="n"/>
      <c r="H6780" s="38" t="n"/>
      <c r="I6780" s="38" t="n"/>
      <c r="J6780" s="38" t="n"/>
      <c r="K6780" s="38" t="n"/>
      <c r="L6780" s="38" t="n"/>
      <c r="N6780" s="36">
        <f>IF($B6780="","",IF($C6780="SUPERSTORE","Superstore","DH"))</f>
        <v/>
      </c>
      <c r="O6780" s="36">
        <f>IF($B6780="","",IFERROR(VLOOKUP($B6780,Mapping!$A:$C,2,0),"Not Mapped"))</f>
        <v/>
      </c>
      <c r="P6780" s="36">
        <f>IF($B6780="","",IFERROR(VLOOKUP($B6780,Mapping!$A:$C,3,0),"Not Mapped"))</f>
        <v/>
      </c>
      <c r="Q6780" s="36">
        <f>IF($B6780="","",IFERROR(VLOOKUP($O6780,Leaders!$A:$B,2,0),"Not Mapped"))</f>
        <v/>
      </c>
      <c r="R6780" s="36">
        <f>IF($B6780="","",IF(COUNTIF(Exclusions!$A:$A,$B6780)&gt;0,"Yes","No"))</f>
        <v/>
      </c>
      <c r="S6780" s="38">
        <f>IF($B6780="","",MIN(1,DAY($A6780)/IF($N6780="Superstore",Settings!$B$5,Settings!$B$4)))</f>
        <v/>
      </c>
      <c r="T6780" s="38">
        <f>IF(OR($B6780="",$G6780="",$S6780=0),"",$G6780/$S6780)</f>
        <v/>
      </c>
      <c r="U6780" s="36">
        <f>IF($T6780="","",IF($T6780&lt;Settings!$B$8,"Critical",IF($T6780&lt;Settings!$B$9,"Semi Critical","Non Critical")))</f>
        <v/>
      </c>
      <c r="V6780" s="28" t="n"/>
      <c r="Z6780">
        <f>IF($B6780="","",IFERROR(VLOOKUP($B6780,'Plan HC for CCA'!$A:$B,2,0),""))</f>
        <v/>
      </c>
      <c r="AA6780">
        <f>IF(OR($B6780="",$Z6780=""),"",IF(N($M6780)&lt;$Z6780,"Delta","No Delta"))</f>
        <v/>
      </c>
      <c r="AB6780">
        <f>IF(OR($B6780="",$Z6780=""),"",MAX(0,$Z6780-N($M6780)))</f>
        <v/>
      </c>
      <c r="AC6780" s="46">
        <f>IF($B6780="","",IFERROR(INDEX('CCA Util %'!$H:$H,MATCH($B6780,'CCA Util %'!$E:$E,0)),""))</f>
        <v/>
      </c>
      <c r="AD6780">
        <f>IF($B6780="","",IFERROR(INDEX('CCA Util %'!$G:$G,MATCH($B6780,'CCA Util %'!$E:$E,0)),""))</f>
        <v/>
      </c>
      <c r="AE6780">
        <f>IF(OR($B6780="",$U6780=""),"",$U6780&amp;" &amp; "&amp;IF(OR($AD6780="",$AD6780=0),"Util NA",$AD6780&amp;" Util"))</f>
        <v/>
      </c>
    </row>
    <row r="6781" ht="15.75" customHeight="1" s="42">
      <c r="A6781" s="41" t="n"/>
      <c r="G6781" s="38" t="n"/>
      <c r="H6781" s="38" t="n"/>
      <c r="I6781" s="38" t="n"/>
      <c r="J6781" s="38" t="n"/>
      <c r="K6781" s="38" t="n"/>
      <c r="L6781" s="38" t="n"/>
      <c r="N6781" s="36">
        <f>IF($B6781="","",IF($C6781="SUPERSTORE","Superstore","DH"))</f>
        <v/>
      </c>
      <c r="O6781" s="36">
        <f>IF($B6781="","",IFERROR(VLOOKUP($B6781,Mapping!$A:$C,2,0),"Not Mapped"))</f>
        <v/>
      </c>
      <c r="P6781" s="36">
        <f>IF($B6781="","",IFERROR(VLOOKUP($B6781,Mapping!$A:$C,3,0),"Not Mapped"))</f>
        <v/>
      </c>
      <c r="Q6781" s="36">
        <f>IF($B6781="","",IFERROR(VLOOKUP($O6781,Leaders!$A:$B,2,0),"Not Mapped"))</f>
        <v/>
      </c>
      <c r="R6781" s="36">
        <f>IF($B6781="","",IF(COUNTIF(Exclusions!$A:$A,$B6781)&gt;0,"Yes","No"))</f>
        <v/>
      </c>
      <c r="S6781" s="38">
        <f>IF($B6781="","",MIN(1,DAY($A6781)/IF($N6781="Superstore",Settings!$B$5,Settings!$B$4)))</f>
        <v/>
      </c>
      <c r="T6781" s="38">
        <f>IF(OR($B6781="",$G6781="",$S6781=0),"",$G6781/$S6781)</f>
        <v/>
      </c>
      <c r="U6781" s="36">
        <f>IF($T6781="","",IF($T6781&lt;Settings!$B$8,"Critical",IF($T6781&lt;Settings!$B$9,"Semi Critical","Non Critical")))</f>
        <v/>
      </c>
      <c r="V6781" s="28" t="n"/>
      <c r="Z6781">
        <f>IF($B6781="","",IFERROR(VLOOKUP($B6781,'Plan HC for CCA'!$A:$B,2,0),""))</f>
        <v/>
      </c>
      <c r="AA6781">
        <f>IF(OR($B6781="",$Z6781=""),"",IF(N($M6781)&lt;$Z6781,"Delta","No Delta"))</f>
        <v/>
      </c>
      <c r="AB6781">
        <f>IF(OR($B6781="",$Z6781=""),"",MAX(0,$Z6781-N($M6781)))</f>
        <v/>
      </c>
      <c r="AC6781" s="46">
        <f>IF($B6781="","",IFERROR(INDEX('CCA Util %'!$H:$H,MATCH($B6781,'CCA Util %'!$E:$E,0)),""))</f>
        <v/>
      </c>
      <c r="AD6781">
        <f>IF($B6781="","",IFERROR(INDEX('CCA Util %'!$G:$G,MATCH($B6781,'CCA Util %'!$E:$E,0)),""))</f>
        <v/>
      </c>
      <c r="AE6781">
        <f>IF(OR($B6781="",$U6781=""),"",$U6781&amp;" &amp; "&amp;IF(OR($AD6781="",$AD6781=0),"Util NA",$AD6781&amp;" Util"))</f>
        <v/>
      </c>
    </row>
    <row r="6782" ht="15.75" customHeight="1" s="42">
      <c r="A6782" s="41" t="n"/>
      <c r="G6782" s="38" t="n"/>
      <c r="H6782" s="38" t="n"/>
      <c r="I6782" s="38" t="n"/>
      <c r="J6782" s="38" t="n"/>
      <c r="K6782" s="38" t="n"/>
      <c r="L6782" s="38" t="n"/>
      <c r="N6782" s="36">
        <f>IF($B6782="","",IF($C6782="SUPERSTORE","Superstore","DH"))</f>
        <v/>
      </c>
      <c r="O6782" s="36">
        <f>IF($B6782="","",IFERROR(VLOOKUP($B6782,Mapping!$A:$C,2,0),"Not Mapped"))</f>
        <v/>
      </c>
      <c r="P6782" s="36">
        <f>IF($B6782="","",IFERROR(VLOOKUP($B6782,Mapping!$A:$C,3,0),"Not Mapped"))</f>
        <v/>
      </c>
      <c r="Q6782" s="36">
        <f>IF($B6782="","",IFERROR(VLOOKUP($O6782,Leaders!$A:$B,2,0),"Not Mapped"))</f>
        <v/>
      </c>
      <c r="R6782" s="36">
        <f>IF($B6782="","",IF(COUNTIF(Exclusions!$A:$A,$B6782)&gt;0,"Yes","No"))</f>
        <v/>
      </c>
      <c r="S6782" s="38">
        <f>IF($B6782="","",MIN(1,DAY($A6782)/IF($N6782="Superstore",Settings!$B$5,Settings!$B$4)))</f>
        <v/>
      </c>
      <c r="T6782" s="38">
        <f>IF(OR($B6782="",$G6782="",$S6782=0),"",$G6782/$S6782)</f>
        <v/>
      </c>
      <c r="U6782" s="36">
        <f>IF($T6782="","",IF($T6782&lt;Settings!$B$8,"Critical",IF($T6782&lt;Settings!$B$9,"Semi Critical","Non Critical")))</f>
        <v/>
      </c>
      <c r="V6782" s="28" t="n"/>
      <c r="Z6782">
        <f>IF($B6782="","",IFERROR(VLOOKUP($B6782,'Plan HC for CCA'!$A:$B,2,0),""))</f>
        <v/>
      </c>
      <c r="AA6782">
        <f>IF(OR($B6782="",$Z6782=""),"",IF(N($M6782)&lt;$Z6782,"Delta","No Delta"))</f>
        <v/>
      </c>
      <c r="AB6782">
        <f>IF(OR($B6782="",$Z6782=""),"",MAX(0,$Z6782-N($M6782)))</f>
        <v/>
      </c>
      <c r="AC6782" s="46">
        <f>IF($B6782="","",IFERROR(INDEX('CCA Util %'!$H:$H,MATCH($B6782,'CCA Util %'!$E:$E,0)),""))</f>
        <v/>
      </c>
      <c r="AD6782">
        <f>IF($B6782="","",IFERROR(INDEX('CCA Util %'!$G:$G,MATCH($B6782,'CCA Util %'!$E:$E,0)),""))</f>
        <v/>
      </c>
      <c r="AE6782">
        <f>IF(OR($B6782="",$U6782=""),"",$U6782&amp;" &amp; "&amp;IF(OR($AD6782="",$AD6782=0),"Util NA",$AD6782&amp;" Util"))</f>
        <v/>
      </c>
    </row>
    <row r="6783" ht="15.75" customHeight="1" s="42">
      <c r="A6783" s="41" t="n"/>
      <c r="G6783" s="38" t="n"/>
      <c r="H6783" s="38" t="n"/>
      <c r="I6783" s="38" t="n"/>
      <c r="J6783" s="38" t="n"/>
      <c r="K6783" s="38" t="n"/>
      <c r="L6783" s="38" t="n"/>
      <c r="N6783" s="36">
        <f>IF($B6783="","",IF($C6783="SUPERSTORE","Superstore","DH"))</f>
        <v/>
      </c>
      <c r="O6783" s="36">
        <f>IF($B6783="","",IFERROR(VLOOKUP($B6783,Mapping!$A:$C,2,0),"Not Mapped"))</f>
        <v/>
      </c>
      <c r="P6783" s="36">
        <f>IF($B6783="","",IFERROR(VLOOKUP($B6783,Mapping!$A:$C,3,0),"Not Mapped"))</f>
        <v/>
      </c>
      <c r="Q6783" s="36">
        <f>IF($B6783="","",IFERROR(VLOOKUP($O6783,Leaders!$A:$B,2,0),"Not Mapped"))</f>
        <v/>
      </c>
      <c r="R6783" s="36">
        <f>IF($B6783="","",IF(COUNTIF(Exclusions!$A:$A,$B6783)&gt;0,"Yes","No"))</f>
        <v/>
      </c>
      <c r="S6783" s="38">
        <f>IF($B6783="","",MIN(1,DAY($A6783)/IF($N6783="Superstore",Settings!$B$5,Settings!$B$4)))</f>
        <v/>
      </c>
      <c r="T6783" s="38">
        <f>IF(OR($B6783="",$G6783="",$S6783=0),"",$G6783/$S6783)</f>
        <v/>
      </c>
      <c r="U6783" s="36">
        <f>IF($T6783="","",IF($T6783&lt;Settings!$B$8,"Critical",IF($T6783&lt;Settings!$B$9,"Semi Critical","Non Critical")))</f>
        <v/>
      </c>
      <c r="V6783" s="28" t="n"/>
      <c r="Z6783">
        <f>IF($B6783="","",IFERROR(VLOOKUP($B6783,'Plan HC for CCA'!$A:$B,2,0),""))</f>
        <v/>
      </c>
      <c r="AA6783">
        <f>IF(OR($B6783="",$Z6783=""),"",IF(N($M6783)&lt;$Z6783,"Delta","No Delta"))</f>
        <v/>
      </c>
      <c r="AB6783">
        <f>IF(OR($B6783="",$Z6783=""),"",MAX(0,$Z6783-N($M6783)))</f>
        <v/>
      </c>
      <c r="AC6783" s="46">
        <f>IF($B6783="","",IFERROR(INDEX('CCA Util %'!$H:$H,MATCH($B6783,'CCA Util %'!$E:$E,0)),""))</f>
        <v/>
      </c>
      <c r="AD6783">
        <f>IF($B6783="","",IFERROR(INDEX('CCA Util %'!$G:$G,MATCH($B6783,'CCA Util %'!$E:$E,0)),""))</f>
        <v/>
      </c>
      <c r="AE6783">
        <f>IF(OR($B6783="",$U6783=""),"",$U6783&amp;" &amp; "&amp;IF(OR($AD6783="",$AD6783=0),"Util NA",$AD6783&amp;" Util"))</f>
        <v/>
      </c>
    </row>
    <row r="6784" ht="15.75" customHeight="1" s="42">
      <c r="A6784" s="41" t="n"/>
      <c r="G6784" s="38" t="n"/>
      <c r="H6784" s="38" t="n"/>
      <c r="I6784" s="38" t="n"/>
      <c r="J6784" s="38" t="n"/>
      <c r="K6784" s="38" t="n"/>
      <c r="L6784" s="38" t="n"/>
      <c r="N6784" s="36">
        <f>IF($B6784="","",IF($C6784="SUPERSTORE","Superstore","DH"))</f>
        <v/>
      </c>
      <c r="O6784" s="36">
        <f>IF($B6784="","",IFERROR(VLOOKUP($B6784,Mapping!$A:$C,2,0),"Not Mapped"))</f>
        <v/>
      </c>
      <c r="P6784" s="36">
        <f>IF($B6784="","",IFERROR(VLOOKUP($B6784,Mapping!$A:$C,3,0),"Not Mapped"))</f>
        <v/>
      </c>
      <c r="Q6784" s="36">
        <f>IF($B6784="","",IFERROR(VLOOKUP($O6784,Leaders!$A:$B,2,0),"Not Mapped"))</f>
        <v/>
      </c>
      <c r="R6784" s="36">
        <f>IF($B6784="","",IF(COUNTIF(Exclusions!$A:$A,$B6784)&gt;0,"Yes","No"))</f>
        <v/>
      </c>
      <c r="S6784" s="38">
        <f>IF($B6784="","",MIN(1,DAY($A6784)/IF($N6784="Superstore",Settings!$B$5,Settings!$B$4)))</f>
        <v/>
      </c>
      <c r="T6784" s="38">
        <f>IF(OR($B6784="",$G6784="",$S6784=0),"",$G6784/$S6784)</f>
        <v/>
      </c>
      <c r="U6784" s="36">
        <f>IF($T6784="","",IF($T6784&lt;Settings!$B$8,"Critical",IF($T6784&lt;Settings!$B$9,"Semi Critical","Non Critical")))</f>
        <v/>
      </c>
      <c r="V6784" s="28" t="n"/>
      <c r="Z6784">
        <f>IF($B6784="","",IFERROR(VLOOKUP($B6784,'Plan HC for CCA'!$A:$B,2,0),""))</f>
        <v/>
      </c>
      <c r="AA6784">
        <f>IF(OR($B6784="",$Z6784=""),"",IF(N($M6784)&lt;$Z6784,"Delta","No Delta"))</f>
        <v/>
      </c>
      <c r="AB6784">
        <f>IF(OR($B6784="",$Z6784=""),"",MAX(0,$Z6784-N($M6784)))</f>
        <v/>
      </c>
      <c r="AC6784" s="46">
        <f>IF($B6784="","",IFERROR(INDEX('CCA Util %'!$H:$H,MATCH($B6784,'CCA Util %'!$E:$E,0)),""))</f>
        <v/>
      </c>
      <c r="AD6784">
        <f>IF($B6784="","",IFERROR(INDEX('CCA Util %'!$G:$G,MATCH($B6784,'CCA Util %'!$E:$E,0)),""))</f>
        <v/>
      </c>
      <c r="AE6784">
        <f>IF(OR($B6784="",$U6784=""),"",$U6784&amp;" &amp; "&amp;IF(OR($AD6784="",$AD6784=0),"Util NA",$AD6784&amp;" Util"))</f>
        <v/>
      </c>
    </row>
    <row r="6785" ht="15.75" customHeight="1" s="42">
      <c r="A6785" s="41" t="n"/>
      <c r="G6785" s="38" t="n"/>
      <c r="H6785" s="38" t="n"/>
      <c r="I6785" s="38" t="n"/>
      <c r="J6785" s="38" t="n"/>
      <c r="K6785" s="38" t="n"/>
      <c r="L6785" s="38" t="n"/>
      <c r="N6785" s="36">
        <f>IF($B6785="","",IF($C6785="SUPERSTORE","Superstore","DH"))</f>
        <v/>
      </c>
      <c r="O6785" s="36">
        <f>IF($B6785="","",IFERROR(VLOOKUP($B6785,Mapping!$A:$C,2,0),"Not Mapped"))</f>
        <v/>
      </c>
      <c r="P6785" s="36">
        <f>IF($B6785="","",IFERROR(VLOOKUP($B6785,Mapping!$A:$C,3,0),"Not Mapped"))</f>
        <v/>
      </c>
      <c r="Q6785" s="36">
        <f>IF($B6785="","",IFERROR(VLOOKUP($O6785,Leaders!$A:$B,2,0),"Not Mapped"))</f>
        <v/>
      </c>
      <c r="R6785" s="36">
        <f>IF($B6785="","",IF(COUNTIF(Exclusions!$A:$A,$B6785)&gt;0,"Yes","No"))</f>
        <v/>
      </c>
      <c r="S6785" s="38">
        <f>IF($B6785="","",MIN(1,DAY($A6785)/IF($N6785="Superstore",Settings!$B$5,Settings!$B$4)))</f>
        <v/>
      </c>
      <c r="T6785" s="38">
        <f>IF(OR($B6785="",$G6785="",$S6785=0),"",$G6785/$S6785)</f>
        <v/>
      </c>
      <c r="U6785" s="36">
        <f>IF($T6785="","",IF($T6785&lt;Settings!$B$8,"Critical",IF($T6785&lt;Settings!$B$9,"Semi Critical","Non Critical")))</f>
        <v/>
      </c>
      <c r="V6785" s="28" t="n"/>
      <c r="Z6785">
        <f>IF($B6785="","",IFERROR(VLOOKUP($B6785,'Plan HC for CCA'!$A:$B,2,0),""))</f>
        <v/>
      </c>
      <c r="AA6785">
        <f>IF(OR($B6785="",$Z6785=""),"",IF(N($M6785)&lt;$Z6785,"Delta","No Delta"))</f>
        <v/>
      </c>
      <c r="AB6785">
        <f>IF(OR($B6785="",$Z6785=""),"",MAX(0,$Z6785-N($M6785)))</f>
        <v/>
      </c>
      <c r="AC6785" s="46">
        <f>IF($B6785="","",IFERROR(INDEX('CCA Util %'!$H:$H,MATCH($B6785,'CCA Util %'!$E:$E,0)),""))</f>
        <v/>
      </c>
      <c r="AD6785">
        <f>IF($B6785="","",IFERROR(INDEX('CCA Util %'!$G:$G,MATCH($B6785,'CCA Util %'!$E:$E,0)),""))</f>
        <v/>
      </c>
      <c r="AE6785">
        <f>IF(OR($B6785="",$U6785=""),"",$U6785&amp;" &amp; "&amp;IF(OR($AD6785="",$AD6785=0),"Util NA",$AD6785&amp;" Util"))</f>
        <v/>
      </c>
    </row>
    <row r="6786" ht="15.75" customHeight="1" s="42">
      <c r="A6786" s="41" t="n"/>
      <c r="G6786" s="38" t="n"/>
      <c r="H6786" s="38" t="n"/>
      <c r="I6786" s="38" t="n"/>
      <c r="J6786" s="38" t="n"/>
      <c r="K6786" s="38" t="n"/>
      <c r="L6786" s="38" t="n"/>
      <c r="N6786" s="36">
        <f>IF($B6786="","",IF($C6786="SUPERSTORE","Superstore","DH"))</f>
        <v/>
      </c>
      <c r="O6786" s="36">
        <f>IF($B6786="","",IFERROR(VLOOKUP($B6786,Mapping!$A:$C,2,0),"Not Mapped"))</f>
        <v/>
      </c>
      <c r="P6786" s="36">
        <f>IF($B6786="","",IFERROR(VLOOKUP($B6786,Mapping!$A:$C,3,0),"Not Mapped"))</f>
        <v/>
      </c>
      <c r="Q6786" s="36">
        <f>IF($B6786="","",IFERROR(VLOOKUP($O6786,Leaders!$A:$B,2,0),"Not Mapped"))</f>
        <v/>
      </c>
      <c r="R6786" s="36">
        <f>IF($B6786="","",IF(COUNTIF(Exclusions!$A:$A,$B6786)&gt;0,"Yes","No"))</f>
        <v/>
      </c>
      <c r="S6786" s="38">
        <f>IF($B6786="","",MIN(1,DAY($A6786)/IF($N6786="Superstore",Settings!$B$5,Settings!$B$4)))</f>
        <v/>
      </c>
      <c r="T6786" s="38">
        <f>IF(OR($B6786="",$G6786="",$S6786=0),"",$G6786/$S6786)</f>
        <v/>
      </c>
      <c r="U6786" s="36">
        <f>IF($T6786="","",IF($T6786&lt;Settings!$B$8,"Critical",IF($T6786&lt;Settings!$B$9,"Semi Critical","Non Critical")))</f>
        <v/>
      </c>
      <c r="V6786" s="28" t="n"/>
      <c r="Z6786">
        <f>IF($B6786="","",IFERROR(VLOOKUP($B6786,'Plan HC for CCA'!$A:$B,2,0),""))</f>
        <v/>
      </c>
      <c r="AA6786">
        <f>IF(OR($B6786="",$Z6786=""),"",IF(N($M6786)&lt;$Z6786,"Delta","No Delta"))</f>
        <v/>
      </c>
      <c r="AB6786">
        <f>IF(OR($B6786="",$Z6786=""),"",MAX(0,$Z6786-N($M6786)))</f>
        <v/>
      </c>
      <c r="AC6786" s="46">
        <f>IF($B6786="","",IFERROR(INDEX('CCA Util %'!$H:$H,MATCH($B6786,'CCA Util %'!$E:$E,0)),""))</f>
        <v/>
      </c>
      <c r="AD6786">
        <f>IF($B6786="","",IFERROR(INDEX('CCA Util %'!$G:$G,MATCH($B6786,'CCA Util %'!$E:$E,0)),""))</f>
        <v/>
      </c>
      <c r="AE6786">
        <f>IF(OR($B6786="",$U6786=""),"",$U6786&amp;" &amp; "&amp;IF(OR($AD6786="",$AD6786=0),"Util NA",$AD6786&amp;" Util"))</f>
        <v/>
      </c>
    </row>
    <row r="6787" ht="15.75" customHeight="1" s="42">
      <c r="A6787" s="41" t="n"/>
      <c r="G6787" s="38" t="n"/>
      <c r="H6787" s="38" t="n"/>
      <c r="I6787" s="38" t="n"/>
      <c r="J6787" s="38" t="n"/>
      <c r="K6787" s="38" t="n"/>
      <c r="L6787" s="38" t="n"/>
      <c r="N6787" s="36">
        <f>IF($B6787="","",IF($C6787="SUPERSTORE","Superstore","DH"))</f>
        <v/>
      </c>
      <c r="O6787" s="36">
        <f>IF($B6787="","",IFERROR(VLOOKUP($B6787,Mapping!$A:$C,2,0),"Not Mapped"))</f>
        <v/>
      </c>
      <c r="P6787" s="36">
        <f>IF($B6787="","",IFERROR(VLOOKUP($B6787,Mapping!$A:$C,3,0),"Not Mapped"))</f>
        <v/>
      </c>
      <c r="Q6787" s="36">
        <f>IF($B6787="","",IFERROR(VLOOKUP($O6787,Leaders!$A:$B,2,0),"Not Mapped"))</f>
        <v/>
      </c>
      <c r="R6787" s="36">
        <f>IF($B6787="","",IF(COUNTIF(Exclusions!$A:$A,$B6787)&gt;0,"Yes","No"))</f>
        <v/>
      </c>
      <c r="S6787" s="38">
        <f>IF($B6787="","",MIN(1,DAY($A6787)/IF($N6787="Superstore",Settings!$B$5,Settings!$B$4)))</f>
        <v/>
      </c>
      <c r="T6787" s="38">
        <f>IF(OR($B6787="",$G6787="",$S6787=0),"",$G6787/$S6787)</f>
        <v/>
      </c>
      <c r="U6787" s="36">
        <f>IF($T6787="","",IF($T6787&lt;Settings!$B$8,"Critical",IF($T6787&lt;Settings!$B$9,"Semi Critical","Non Critical")))</f>
        <v/>
      </c>
      <c r="V6787" s="28" t="n"/>
      <c r="Z6787">
        <f>IF($B6787="","",IFERROR(VLOOKUP($B6787,'Plan HC for CCA'!$A:$B,2,0),""))</f>
        <v/>
      </c>
      <c r="AA6787">
        <f>IF(OR($B6787="",$Z6787=""),"",IF(N($M6787)&lt;$Z6787,"Delta","No Delta"))</f>
        <v/>
      </c>
      <c r="AB6787">
        <f>IF(OR($B6787="",$Z6787=""),"",MAX(0,$Z6787-N($M6787)))</f>
        <v/>
      </c>
      <c r="AC6787" s="46">
        <f>IF($B6787="","",IFERROR(INDEX('CCA Util %'!$H:$H,MATCH($B6787,'CCA Util %'!$E:$E,0)),""))</f>
        <v/>
      </c>
      <c r="AD6787">
        <f>IF($B6787="","",IFERROR(INDEX('CCA Util %'!$G:$G,MATCH($B6787,'CCA Util %'!$E:$E,0)),""))</f>
        <v/>
      </c>
      <c r="AE6787">
        <f>IF(OR($B6787="",$U6787=""),"",$U6787&amp;" &amp; "&amp;IF(OR($AD6787="",$AD6787=0),"Util NA",$AD6787&amp;" Util"))</f>
        <v/>
      </c>
    </row>
    <row r="6788" ht="15.75" customHeight="1" s="42">
      <c r="A6788" s="41" t="n"/>
      <c r="G6788" s="38" t="n"/>
      <c r="H6788" s="38" t="n"/>
      <c r="I6788" s="38" t="n"/>
      <c r="J6788" s="38" t="n"/>
      <c r="K6788" s="38" t="n"/>
      <c r="L6788" s="38" t="n"/>
      <c r="N6788" s="36">
        <f>IF($B6788="","",IF($C6788="SUPERSTORE","Superstore","DH"))</f>
        <v/>
      </c>
      <c r="O6788" s="36">
        <f>IF($B6788="","",IFERROR(VLOOKUP($B6788,Mapping!$A:$C,2,0),"Not Mapped"))</f>
        <v/>
      </c>
      <c r="P6788" s="36">
        <f>IF($B6788="","",IFERROR(VLOOKUP($B6788,Mapping!$A:$C,3,0),"Not Mapped"))</f>
        <v/>
      </c>
      <c r="Q6788" s="36">
        <f>IF($B6788="","",IFERROR(VLOOKUP($O6788,Leaders!$A:$B,2,0),"Not Mapped"))</f>
        <v/>
      </c>
      <c r="R6788" s="36">
        <f>IF($B6788="","",IF(COUNTIF(Exclusions!$A:$A,$B6788)&gt;0,"Yes","No"))</f>
        <v/>
      </c>
      <c r="S6788" s="38">
        <f>IF($B6788="","",MIN(1,DAY($A6788)/IF($N6788="Superstore",Settings!$B$5,Settings!$B$4)))</f>
        <v/>
      </c>
      <c r="T6788" s="38">
        <f>IF(OR($B6788="",$G6788="",$S6788=0),"",$G6788/$S6788)</f>
        <v/>
      </c>
      <c r="U6788" s="36">
        <f>IF($T6788="","",IF($T6788&lt;Settings!$B$8,"Critical",IF($T6788&lt;Settings!$B$9,"Semi Critical","Non Critical")))</f>
        <v/>
      </c>
      <c r="V6788" s="28" t="n"/>
      <c r="Z6788">
        <f>IF($B6788="","",IFERROR(VLOOKUP($B6788,'Plan HC for CCA'!$A:$B,2,0),""))</f>
        <v/>
      </c>
      <c r="AA6788">
        <f>IF(OR($B6788="",$Z6788=""),"",IF(N($M6788)&lt;$Z6788,"Delta","No Delta"))</f>
        <v/>
      </c>
      <c r="AB6788">
        <f>IF(OR($B6788="",$Z6788=""),"",MAX(0,$Z6788-N($M6788)))</f>
        <v/>
      </c>
      <c r="AC6788" s="46">
        <f>IF($B6788="","",IFERROR(INDEX('CCA Util %'!$H:$H,MATCH($B6788,'CCA Util %'!$E:$E,0)),""))</f>
        <v/>
      </c>
      <c r="AD6788">
        <f>IF($B6788="","",IFERROR(INDEX('CCA Util %'!$G:$G,MATCH($B6788,'CCA Util %'!$E:$E,0)),""))</f>
        <v/>
      </c>
      <c r="AE6788">
        <f>IF(OR($B6788="",$U6788=""),"",$U6788&amp;" &amp; "&amp;IF(OR($AD6788="",$AD6788=0),"Util NA",$AD6788&amp;" Util"))</f>
        <v/>
      </c>
    </row>
    <row r="6789" ht="15.75" customHeight="1" s="42">
      <c r="A6789" s="41" t="n"/>
      <c r="G6789" s="38" t="n"/>
      <c r="H6789" s="38" t="n"/>
      <c r="I6789" s="38" t="n"/>
      <c r="J6789" s="38" t="n"/>
      <c r="K6789" s="38" t="n"/>
      <c r="L6789" s="38" t="n"/>
      <c r="N6789" s="36">
        <f>IF($B6789="","",IF($C6789="SUPERSTORE","Superstore","DH"))</f>
        <v/>
      </c>
      <c r="O6789" s="36">
        <f>IF($B6789="","",IFERROR(VLOOKUP($B6789,Mapping!$A:$C,2,0),"Not Mapped"))</f>
        <v/>
      </c>
      <c r="P6789" s="36">
        <f>IF($B6789="","",IFERROR(VLOOKUP($B6789,Mapping!$A:$C,3,0),"Not Mapped"))</f>
        <v/>
      </c>
      <c r="Q6789" s="36">
        <f>IF($B6789="","",IFERROR(VLOOKUP($O6789,Leaders!$A:$B,2,0),"Not Mapped"))</f>
        <v/>
      </c>
      <c r="R6789" s="36">
        <f>IF($B6789="","",IF(COUNTIF(Exclusions!$A:$A,$B6789)&gt;0,"Yes","No"))</f>
        <v/>
      </c>
      <c r="S6789" s="38">
        <f>IF($B6789="","",MIN(1,DAY($A6789)/IF($N6789="Superstore",Settings!$B$5,Settings!$B$4)))</f>
        <v/>
      </c>
      <c r="T6789" s="38">
        <f>IF(OR($B6789="",$G6789="",$S6789=0),"",$G6789/$S6789)</f>
        <v/>
      </c>
      <c r="U6789" s="36">
        <f>IF($T6789="","",IF($T6789&lt;Settings!$B$8,"Critical",IF($T6789&lt;Settings!$B$9,"Semi Critical","Non Critical")))</f>
        <v/>
      </c>
      <c r="V6789" s="28" t="n"/>
      <c r="Z6789">
        <f>IF($B6789="","",IFERROR(VLOOKUP($B6789,'Plan HC for CCA'!$A:$B,2,0),""))</f>
        <v/>
      </c>
      <c r="AA6789">
        <f>IF(OR($B6789="",$Z6789=""),"",IF(N($M6789)&lt;$Z6789,"Delta","No Delta"))</f>
        <v/>
      </c>
      <c r="AB6789">
        <f>IF(OR($B6789="",$Z6789=""),"",MAX(0,$Z6789-N($M6789)))</f>
        <v/>
      </c>
      <c r="AC6789" s="46">
        <f>IF($B6789="","",IFERROR(INDEX('CCA Util %'!$H:$H,MATCH($B6789,'CCA Util %'!$E:$E,0)),""))</f>
        <v/>
      </c>
      <c r="AD6789">
        <f>IF($B6789="","",IFERROR(INDEX('CCA Util %'!$G:$G,MATCH($B6789,'CCA Util %'!$E:$E,0)),""))</f>
        <v/>
      </c>
      <c r="AE6789">
        <f>IF(OR($B6789="",$U6789=""),"",$U6789&amp;" &amp; "&amp;IF(OR($AD6789="",$AD6789=0),"Util NA",$AD6789&amp;" Util"))</f>
        <v/>
      </c>
    </row>
    <row r="6790" ht="15.75" customHeight="1" s="42">
      <c r="A6790" s="41" t="n"/>
      <c r="G6790" s="38" t="n"/>
      <c r="H6790" s="38" t="n"/>
      <c r="I6790" s="38" t="n"/>
      <c r="J6790" s="38" t="n"/>
      <c r="K6790" s="38" t="n"/>
      <c r="L6790" s="38" t="n"/>
      <c r="N6790" s="36">
        <f>IF($B6790="","",IF($C6790="SUPERSTORE","Superstore","DH"))</f>
        <v/>
      </c>
      <c r="O6790" s="36">
        <f>IF($B6790="","",IFERROR(VLOOKUP($B6790,Mapping!$A:$C,2,0),"Not Mapped"))</f>
        <v/>
      </c>
      <c r="P6790" s="36">
        <f>IF($B6790="","",IFERROR(VLOOKUP($B6790,Mapping!$A:$C,3,0),"Not Mapped"))</f>
        <v/>
      </c>
      <c r="Q6790" s="36">
        <f>IF($B6790="","",IFERROR(VLOOKUP($O6790,Leaders!$A:$B,2,0),"Not Mapped"))</f>
        <v/>
      </c>
      <c r="R6790" s="36">
        <f>IF($B6790="","",IF(COUNTIF(Exclusions!$A:$A,$B6790)&gt;0,"Yes","No"))</f>
        <v/>
      </c>
      <c r="S6790" s="38">
        <f>IF($B6790="","",MIN(1,DAY($A6790)/IF($N6790="Superstore",Settings!$B$5,Settings!$B$4)))</f>
        <v/>
      </c>
      <c r="T6790" s="38">
        <f>IF(OR($B6790="",$G6790="",$S6790=0),"",$G6790/$S6790)</f>
        <v/>
      </c>
      <c r="U6790" s="36">
        <f>IF($T6790="","",IF($T6790&lt;Settings!$B$8,"Critical",IF($T6790&lt;Settings!$B$9,"Semi Critical","Non Critical")))</f>
        <v/>
      </c>
      <c r="V6790" s="28" t="n"/>
      <c r="Z6790">
        <f>IF($B6790="","",IFERROR(VLOOKUP($B6790,'Plan HC for CCA'!$A:$B,2,0),""))</f>
        <v/>
      </c>
      <c r="AA6790">
        <f>IF(OR($B6790="",$Z6790=""),"",IF(N($M6790)&lt;$Z6790,"Delta","No Delta"))</f>
        <v/>
      </c>
      <c r="AB6790">
        <f>IF(OR($B6790="",$Z6790=""),"",MAX(0,$Z6790-N($M6790)))</f>
        <v/>
      </c>
      <c r="AC6790" s="46">
        <f>IF($B6790="","",IFERROR(INDEX('CCA Util %'!$H:$H,MATCH($B6790,'CCA Util %'!$E:$E,0)),""))</f>
        <v/>
      </c>
      <c r="AD6790">
        <f>IF($B6790="","",IFERROR(INDEX('CCA Util %'!$G:$G,MATCH($B6790,'CCA Util %'!$E:$E,0)),""))</f>
        <v/>
      </c>
      <c r="AE6790">
        <f>IF(OR($B6790="",$U6790=""),"",$U6790&amp;" &amp; "&amp;IF(OR($AD6790="",$AD6790=0),"Util NA",$AD6790&amp;" Util"))</f>
        <v/>
      </c>
    </row>
    <row r="6791" ht="15.75" customHeight="1" s="42">
      <c r="A6791" s="41" t="n"/>
      <c r="G6791" s="38" t="n"/>
      <c r="H6791" s="38" t="n"/>
      <c r="I6791" s="38" t="n"/>
      <c r="J6791" s="38" t="n"/>
      <c r="K6791" s="38" t="n"/>
      <c r="L6791" s="38" t="n"/>
      <c r="N6791" s="36">
        <f>IF($B6791="","",IF($C6791="SUPERSTORE","Superstore","DH"))</f>
        <v/>
      </c>
      <c r="O6791" s="36">
        <f>IF($B6791="","",IFERROR(VLOOKUP($B6791,Mapping!$A:$C,2,0),"Not Mapped"))</f>
        <v/>
      </c>
      <c r="P6791" s="36">
        <f>IF($B6791="","",IFERROR(VLOOKUP($B6791,Mapping!$A:$C,3,0),"Not Mapped"))</f>
        <v/>
      </c>
      <c r="Q6791" s="36">
        <f>IF($B6791="","",IFERROR(VLOOKUP($O6791,Leaders!$A:$B,2,0),"Not Mapped"))</f>
        <v/>
      </c>
      <c r="R6791" s="36">
        <f>IF($B6791="","",IF(COUNTIF(Exclusions!$A:$A,$B6791)&gt;0,"Yes","No"))</f>
        <v/>
      </c>
      <c r="S6791" s="38">
        <f>IF($B6791="","",MIN(1,DAY($A6791)/IF($N6791="Superstore",Settings!$B$5,Settings!$B$4)))</f>
        <v/>
      </c>
      <c r="T6791" s="38">
        <f>IF(OR($B6791="",$G6791="",$S6791=0),"",$G6791/$S6791)</f>
        <v/>
      </c>
      <c r="U6791" s="36">
        <f>IF($T6791="","",IF($T6791&lt;Settings!$B$8,"Critical",IF($T6791&lt;Settings!$B$9,"Semi Critical","Non Critical")))</f>
        <v/>
      </c>
      <c r="V6791" s="28" t="n"/>
      <c r="Z6791">
        <f>IF($B6791="","",IFERROR(VLOOKUP($B6791,'Plan HC for CCA'!$A:$B,2,0),""))</f>
        <v/>
      </c>
      <c r="AA6791">
        <f>IF(OR($B6791="",$Z6791=""),"",IF(N($M6791)&lt;$Z6791,"Delta","No Delta"))</f>
        <v/>
      </c>
      <c r="AB6791">
        <f>IF(OR($B6791="",$Z6791=""),"",MAX(0,$Z6791-N($M6791)))</f>
        <v/>
      </c>
      <c r="AC6791" s="46">
        <f>IF($B6791="","",IFERROR(INDEX('CCA Util %'!$H:$H,MATCH($B6791,'CCA Util %'!$E:$E,0)),""))</f>
        <v/>
      </c>
      <c r="AD6791">
        <f>IF($B6791="","",IFERROR(INDEX('CCA Util %'!$G:$G,MATCH($B6791,'CCA Util %'!$E:$E,0)),""))</f>
        <v/>
      </c>
      <c r="AE6791">
        <f>IF(OR($B6791="",$U6791=""),"",$U6791&amp;" &amp; "&amp;IF(OR($AD6791="",$AD6791=0),"Util NA",$AD6791&amp;" Util"))</f>
        <v/>
      </c>
    </row>
    <row r="6792" ht="15.75" customHeight="1" s="42">
      <c r="A6792" s="41" t="n"/>
      <c r="G6792" s="38" t="n"/>
      <c r="H6792" s="38" t="n"/>
      <c r="I6792" s="38" t="n"/>
      <c r="J6792" s="38" t="n"/>
      <c r="K6792" s="38" t="n"/>
      <c r="L6792" s="38" t="n"/>
      <c r="N6792" s="36">
        <f>IF($B6792="","",IF($C6792="SUPERSTORE","Superstore","DH"))</f>
        <v/>
      </c>
      <c r="O6792" s="36">
        <f>IF($B6792="","",IFERROR(VLOOKUP($B6792,Mapping!$A:$C,2,0),"Not Mapped"))</f>
        <v/>
      </c>
      <c r="P6792" s="36">
        <f>IF($B6792="","",IFERROR(VLOOKUP($B6792,Mapping!$A:$C,3,0),"Not Mapped"))</f>
        <v/>
      </c>
      <c r="Q6792" s="36">
        <f>IF($B6792="","",IFERROR(VLOOKUP($O6792,Leaders!$A:$B,2,0),"Not Mapped"))</f>
        <v/>
      </c>
      <c r="R6792" s="36">
        <f>IF($B6792="","",IF(COUNTIF(Exclusions!$A:$A,$B6792)&gt;0,"Yes","No"))</f>
        <v/>
      </c>
      <c r="S6792" s="38">
        <f>IF($B6792="","",MIN(1,DAY($A6792)/IF($N6792="Superstore",Settings!$B$5,Settings!$B$4)))</f>
        <v/>
      </c>
      <c r="T6792" s="38">
        <f>IF(OR($B6792="",$G6792="",$S6792=0),"",$G6792/$S6792)</f>
        <v/>
      </c>
      <c r="U6792" s="36">
        <f>IF($T6792="","",IF($T6792&lt;Settings!$B$8,"Critical",IF($T6792&lt;Settings!$B$9,"Semi Critical","Non Critical")))</f>
        <v/>
      </c>
      <c r="V6792" s="28" t="n"/>
      <c r="Z6792">
        <f>IF($B6792="","",IFERROR(VLOOKUP($B6792,'Plan HC for CCA'!$A:$B,2,0),""))</f>
        <v/>
      </c>
      <c r="AA6792">
        <f>IF(OR($B6792="",$Z6792=""),"",IF(N($M6792)&lt;$Z6792,"Delta","No Delta"))</f>
        <v/>
      </c>
      <c r="AB6792">
        <f>IF(OR($B6792="",$Z6792=""),"",MAX(0,$Z6792-N($M6792)))</f>
        <v/>
      </c>
      <c r="AC6792" s="46">
        <f>IF($B6792="","",IFERROR(INDEX('CCA Util %'!$H:$H,MATCH($B6792,'CCA Util %'!$E:$E,0)),""))</f>
        <v/>
      </c>
      <c r="AD6792">
        <f>IF($B6792="","",IFERROR(INDEX('CCA Util %'!$G:$G,MATCH($B6792,'CCA Util %'!$E:$E,0)),""))</f>
        <v/>
      </c>
      <c r="AE6792">
        <f>IF(OR($B6792="",$U6792=""),"",$U6792&amp;" &amp; "&amp;IF(OR($AD6792="",$AD6792=0),"Util NA",$AD6792&amp;" Util"))</f>
        <v/>
      </c>
    </row>
    <row r="6793" ht="15.75" customHeight="1" s="42">
      <c r="A6793" s="41" t="n"/>
      <c r="G6793" s="38" t="n"/>
      <c r="H6793" s="38" t="n"/>
      <c r="I6793" s="38" t="n"/>
      <c r="J6793" s="38" t="n"/>
      <c r="K6793" s="38" t="n"/>
      <c r="L6793" s="38" t="n"/>
      <c r="N6793" s="36">
        <f>IF($B6793="","",IF($C6793="SUPERSTORE","Superstore","DH"))</f>
        <v/>
      </c>
      <c r="O6793" s="36">
        <f>IF($B6793="","",IFERROR(VLOOKUP($B6793,Mapping!$A:$C,2,0),"Not Mapped"))</f>
        <v/>
      </c>
      <c r="P6793" s="36">
        <f>IF($B6793="","",IFERROR(VLOOKUP($B6793,Mapping!$A:$C,3,0),"Not Mapped"))</f>
        <v/>
      </c>
      <c r="Q6793" s="36">
        <f>IF($B6793="","",IFERROR(VLOOKUP($O6793,Leaders!$A:$B,2,0),"Not Mapped"))</f>
        <v/>
      </c>
      <c r="R6793" s="36">
        <f>IF($B6793="","",IF(COUNTIF(Exclusions!$A:$A,$B6793)&gt;0,"Yes","No"))</f>
        <v/>
      </c>
      <c r="S6793" s="38">
        <f>IF($B6793="","",MIN(1,DAY($A6793)/IF($N6793="Superstore",Settings!$B$5,Settings!$B$4)))</f>
        <v/>
      </c>
      <c r="T6793" s="38">
        <f>IF(OR($B6793="",$G6793="",$S6793=0),"",$G6793/$S6793)</f>
        <v/>
      </c>
      <c r="U6793" s="36">
        <f>IF($T6793="","",IF($T6793&lt;Settings!$B$8,"Critical",IF($T6793&lt;Settings!$B$9,"Semi Critical","Non Critical")))</f>
        <v/>
      </c>
      <c r="V6793" s="28" t="n"/>
      <c r="Z6793">
        <f>IF($B6793="","",IFERROR(VLOOKUP($B6793,'Plan HC for CCA'!$A:$B,2,0),""))</f>
        <v/>
      </c>
      <c r="AA6793">
        <f>IF(OR($B6793="",$Z6793=""),"",IF(N($M6793)&lt;$Z6793,"Delta","No Delta"))</f>
        <v/>
      </c>
      <c r="AB6793">
        <f>IF(OR($B6793="",$Z6793=""),"",MAX(0,$Z6793-N($M6793)))</f>
        <v/>
      </c>
      <c r="AC6793" s="46">
        <f>IF($B6793="","",IFERROR(INDEX('CCA Util %'!$H:$H,MATCH($B6793,'CCA Util %'!$E:$E,0)),""))</f>
        <v/>
      </c>
      <c r="AD6793">
        <f>IF($B6793="","",IFERROR(INDEX('CCA Util %'!$G:$G,MATCH($B6793,'CCA Util %'!$E:$E,0)),""))</f>
        <v/>
      </c>
      <c r="AE6793">
        <f>IF(OR($B6793="",$U6793=""),"",$U6793&amp;" &amp; "&amp;IF(OR($AD6793="",$AD6793=0),"Util NA",$AD6793&amp;" Util"))</f>
        <v/>
      </c>
    </row>
    <row r="6794" ht="15.75" customHeight="1" s="42">
      <c r="A6794" s="41" t="n"/>
      <c r="G6794" s="38" t="n"/>
      <c r="H6794" s="38" t="n"/>
      <c r="I6794" s="38" t="n"/>
      <c r="J6794" s="38" t="n"/>
      <c r="K6794" s="38" t="n"/>
      <c r="L6794" s="38" t="n"/>
      <c r="N6794" s="36">
        <f>IF($B6794="","",IF($C6794="SUPERSTORE","Superstore","DH"))</f>
        <v/>
      </c>
      <c r="O6794" s="36">
        <f>IF($B6794="","",IFERROR(VLOOKUP($B6794,Mapping!$A:$C,2,0),"Not Mapped"))</f>
        <v/>
      </c>
      <c r="P6794" s="36">
        <f>IF($B6794="","",IFERROR(VLOOKUP($B6794,Mapping!$A:$C,3,0),"Not Mapped"))</f>
        <v/>
      </c>
      <c r="Q6794" s="36">
        <f>IF($B6794="","",IFERROR(VLOOKUP($O6794,Leaders!$A:$B,2,0),"Not Mapped"))</f>
        <v/>
      </c>
      <c r="R6794" s="36">
        <f>IF($B6794="","",IF(COUNTIF(Exclusions!$A:$A,$B6794)&gt;0,"Yes","No"))</f>
        <v/>
      </c>
      <c r="S6794" s="38">
        <f>IF($B6794="","",MIN(1,DAY($A6794)/IF($N6794="Superstore",Settings!$B$5,Settings!$B$4)))</f>
        <v/>
      </c>
      <c r="T6794" s="38">
        <f>IF(OR($B6794="",$G6794="",$S6794=0),"",$G6794/$S6794)</f>
        <v/>
      </c>
      <c r="U6794" s="36">
        <f>IF($T6794="","",IF($T6794&lt;Settings!$B$8,"Critical",IF($T6794&lt;Settings!$B$9,"Semi Critical","Non Critical")))</f>
        <v/>
      </c>
      <c r="V6794" s="28" t="n"/>
      <c r="Z6794">
        <f>IF($B6794="","",IFERROR(VLOOKUP($B6794,'Plan HC for CCA'!$A:$B,2,0),""))</f>
        <v/>
      </c>
      <c r="AA6794">
        <f>IF(OR($B6794="",$Z6794=""),"",IF(N($M6794)&lt;$Z6794,"Delta","No Delta"))</f>
        <v/>
      </c>
      <c r="AB6794">
        <f>IF(OR($B6794="",$Z6794=""),"",MAX(0,$Z6794-N($M6794)))</f>
        <v/>
      </c>
      <c r="AC6794" s="46">
        <f>IF($B6794="","",IFERROR(INDEX('CCA Util %'!$H:$H,MATCH($B6794,'CCA Util %'!$E:$E,0)),""))</f>
        <v/>
      </c>
      <c r="AD6794">
        <f>IF($B6794="","",IFERROR(INDEX('CCA Util %'!$G:$G,MATCH($B6794,'CCA Util %'!$E:$E,0)),""))</f>
        <v/>
      </c>
      <c r="AE6794">
        <f>IF(OR($B6794="",$U6794=""),"",$U6794&amp;" &amp; "&amp;IF(OR($AD6794="",$AD6794=0),"Util NA",$AD6794&amp;" Util"))</f>
        <v/>
      </c>
    </row>
    <row r="6795" ht="15.75" customHeight="1" s="42">
      <c r="A6795" s="41" t="n"/>
      <c r="G6795" s="38" t="n"/>
      <c r="H6795" s="38" t="n"/>
      <c r="I6795" s="38" t="n"/>
      <c r="J6795" s="38" t="n"/>
      <c r="K6795" s="38" t="n"/>
      <c r="L6795" s="38" t="n"/>
      <c r="N6795" s="36">
        <f>IF($B6795="","",IF($C6795="SUPERSTORE","Superstore","DH"))</f>
        <v/>
      </c>
      <c r="O6795" s="36">
        <f>IF($B6795="","",IFERROR(VLOOKUP($B6795,Mapping!$A:$C,2,0),"Not Mapped"))</f>
        <v/>
      </c>
      <c r="P6795" s="36">
        <f>IF($B6795="","",IFERROR(VLOOKUP($B6795,Mapping!$A:$C,3,0),"Not Mapped"))</f>
        <v/>
      </c>
      <c r="Q6795" s="36">
        <f>IF($B6795="","",IFERROR(VLOOKUP($O6795,Leaders!$A:$B,2,0),"Not Mapped"))</f>
        <v/>
      </c>
      <c r="R6795" s="36">
        <f>IF($B6795="","",IF(COUNTIF(Exclusions!$A:$A,$B6795)&gt;0,"Yes","No"))</f>
        <v/>
      </c>
      <c r="S6795" s="38">
        <f>IF($B6795="","",MIN(1,DAY($A6795)/IF($N6795="Superstore",Settings!$B$5,Settings!$B$4)))</f>
        <v/>
      </c>
      <c r="T6795" s="38">
        <f>IF(OR($B6795="",$G6795="",$S6795=0),"",$G6795/$S6795)</f>
        <v/>
      </c>
      <c r="U6795" s="36">
        <f>IF($T6795="","",IF($T6795&lt;Settings!$B$8,"Critical",IF($T6795&lt;Settings!$B$9,"Semi Critical","Non Critical")))</f>
        <v/>
      </c>
      <c r="V6795" s="28" t="n"/>
      <c r="Z6795">
        <f>IF($B6795="","",IFERROR(VLOOKUP($B6795,'Plan HC for CCA'!$A:$B,2,0),""))</f>
        <v/>
      </c>
      <c r="AA6795">
        <f>IF(OR($B6795="",$Z6795=""),"",IF(N($M6795)&lt;$Z6795,"Delta","No Delta"))</f>
        <v/>
      </c>
      <c r="AB6795">
        <f>IF(OR($B6795="",$Z6795=""),"",MAX(0,$Z6795-N($M6795)))</f>
        <v/>
      </c>
      <c r="AC6795" s="46">
        <f>IF($B6795="","",IFERROR(INDEX('CCA Util %'!$H:$H,MATCH($B6795,'CCA Util %'!$E:$E,0)),""))</f>
        <v/>
      </c>
      <c r="AD6795">
        <f>IF($B6795="","",IFERROR(INDEX('CCA Util %'!$G:$G,MATCH($B6795,'CCA Util %'!$E:$E,0)),""))</f>
        <v/>
      </c>
      <c r="AE6795">
        <f>IF(OR($B6795="",$U6795=""),"",$U6795&amp;" &amp; "&amp;IF(OR($AD6795="",$AD6795=0),"Util NA",$AD6795&amp;" Util"))</f>
        <v/>
      </c>
    </row>
    <row r="6796" ht="15.75" customHeight="1" s="42">
      <c r="A6796" s="41" t="n"/>
      <c r="G6796" s="38" t="n"/>
      <c r="H6796" s="38" t="n"/>
      <c r="I6796" s="38" t="n"/>
      <c r="J6796" s="38" t="n"/>
      <c r="K6796" s="38" t="n"/>
      <c r="L6796" s="38" t="n"/>
      <c r="N6796" s="36">
        <f>IF($B6796="","",IF($C6796="SUPERSTORE","Superstore","DH"))</f>
        <v/>
      </c>
      <c r="O6796" s="36">
        <f>IF($B6796="","",IFERROR(VLOOKUP($B6796,Mapping!$A:$C,2,0),"Not Mapped"))</f>
        <v/>
      </c>
      <c r="P6796" s="36">
        <f>IF($B6796="","",IFERROR(VLOOKUP($B6796,Mapping!$A:$C,3,0),"Not Mapped"))</f>
        <v/>
      </c>
      <c r="Q6796" s="36">
        <f>IF($B6796="","",IFERROR(VLOOKUP($O6796,Leaders!$A:$B,2,0),"Not Mapped"))</f>
        <v/>
      </c>
      <c r="R6796" s="36">
        <f>IF($B6796="","",IF(COUNTIF(Exclusions!$A:$A,$B6796)&gt;0,"Yes","No"))</f>
        <v/>
      </c>
      <c r="S6796" s="38">
        <f>IF($B6796="","",MIN(1,DAY($A6796)/IF($N6796="Superstore",Settings!$B$5,Settings!$B$4)))</f>
        <v/>
      </c>
      <c r="T6796" s="38">
        <f>IF(OR($B6796="",$G6796="",$S6796=0),"",$G6796/$S6796)</f>
        <v/>
      </c>
      <c r="U6796" s="36">
        <f>IF($T6796="","",IF($T6796&lt;Settings!$B$8,"Critical",IF($T6796&lt;Settings!$B$9,"Semi Critical","Non Critical")))</f>
        <v/>
      </c>
      <c r="V6796" s="28" t="n"/>
      <c r="Z6796">
        <f>IF($B6796="","",IFERROR(VLOOKUP($B6796,'Plan HC for CCA'!$A:$B,2,0),""))</f>
        <v/>
      </c>
      <c r="AA6796">
        <f>IF(OR($B6796="",$Z6796=""),"",IF(N($M6796)&lt;$Z6796,"Delta","No Delta"))</f>
        <v/>
      </c>
      <c r="AB6796">
        <f>IF(OR($B6796="",$Z6796=""),"",MAX(0,$Z6796-N($M6796)))</f>
        <v/>
      </c>
      <c r="AC6796" s="46">
        <f>IF($B6796="","",IFERROR(INDEX('CCA Util %'!$H:$H,MATCH($B6796,'CCA Util %'!$E:$E,0)),""))</f>
        <v/>
      </c>
      <c r="AD6796">
        <f>IF($B6796="","",IFERROR(INDEX('CCA Util %'!$G:$G,MATCH($B6796,'CCA Util %'!$E:$E,0)),""))</f>
        <v/>
      </c>
      <c r="AE6796">
        <f>IF(OR($B6796="",$U6796=""),"",$U6796&amp;" &amp; "&amp;IF(OR($AD6796="",$AD6796=0),"Util NA",$AD6796&amp;" Util"))</f>
        <v/>
      </c>
    </row>
    <row r="6797" ht="15.75" customHeight="1" s="42">
      <c r="A6797" s="41" t="n"/>
      <c r="G6797" s="38" t="n"/>
      <c r="H6797" s="38" t="n"/>
      <c r="I6797" s="38" t="n"/>
      <c r="J6797" s="38" t="n"/>
      <c r="K6797" s="38" t="n"/>
      <c r="L6797" s="38" t="n"/>
      <c r="N6797" s="36">
        <f>IF($B6797="","",IF($C6797="SUPERSTORE","Superstore","DH"))</f>
        <v/>
      </c>
      <c r="O6797" s="36">
        <f>IF($B6797="","",IFERROR(VLOOKUP($B6797,Mapping!$A:$C,2,0),"Not Mapped"))</f>
        <v/>
      </c>
      <c r="P6797" s="36">
        <f>IF($B6797="","",IFERROR(VLOOKUP($B6797,Mapping!$A:$C,3,0),"Not Mapped"))</f>
        <v/>
      </c>
      <c r="Q6797" s="36">
        <f>IF($B6797="","",IFERROR(VLOOKUP($O6797,Leaders!$A:$B,2,0),"Not Mapped"))</f>
        <v/>
      </c>
      <c r="R6797" s="36">
        <f>IF($B6797="","",IF(COUNTIF(Exclusions!$A:$A,$B6797)&gt;0,"Yes","No"))</f>
        <v/>
      </c>
      <c r="S6797" s="38">
        <f>IF($B6797="","",MIN(1,DAY($A6797)/IF($N6797="Superstore",Settings!$B$5,Settings!$B$4)))</f>
        <v/>
      </c>
      <c r="T6797" s="38">
        <f>IF(OR($B6797="",$G6797="",$S6797=0),"",$G6797/$S6797)</f>
        <v/>
      </c>
      <c r="U6797" s="36">
        <f>IF($T6797="","",IF($T6797&lt;Settings!$B$8,"Critical",IF($T6797&lt;Settings!$B$9,"Semi Critical","Non Critical")))</f>
        <v/>
      </c>
      <c r="V6797" s="28" t="n"/>
      <c r="Z6797">
        <f>IF($B6797="","",IFERROR(VLOOKUP($B6797,'Plan HC for CCA'!$A:$B,2,0),""))</f>
        <v/>
      </c>
      <c r="AA6797">
        <f>IF(OR($B6797="",$Z6797=""),"",IF(N($M6797)&lt;$Z6797,"Delta","No Delta"))</f>
        <v/>
      </c>
      <c r="AB6797">
        <f>IF(OR($B6797="",$Z6797=""),"",MAX(0,$Z6797-N($M6797)))</f>
        <v/>
      </c>
      <c r="AC6797" s="46">
        <f>IF($B6797="","",IFERROR(INDEX('CCA Util %'!$H:$H,MATCH($B6797,'CCA Util %'!$E:$E,0)),""))</f>
        <v/>
      </c>
      <c r="AD6797">
        <f>IF($B6797="","",IFERROR(INDEX('CCA Util %'!$G:$G,MATCH($B6797,'CCA Util %'!$E:$E,0)),""))</f>
        <v/>
      </c>
      <c r="AE6797">
        <f>IF(OR($B6797="",$U6797=""),"",$U6797&amp;" &amp; "&amp;IF(OR($AD6797="",$AD6797=0),"Util NA",$AD6797&amp;" Util"))</f>
        <v/>
      </c>
    </row>
    <row r="6798" ht="15.75" customHeight="1" s="42">
      <c r="A6798" s="41" t="n"/>
      <c r="G6798" s="38" t="n"/>
      <c r="H6798" s="38" t="n"/>
      <c r="I6798" s="38" t="n"/>
      <c r="J6798" s="38" t="n"/>
      <c r="K6798" s="38" t="n"/>
      <c r="L6798" s="38" t="n"/>
      <c r="N6798" s="36">
        <f>IF($B6798="","",IF($C6798="SUPERSTORE","Superstore","DH"))</f>
        <v/>
      </c>
      <c r="O6798" s="36">
        <f>IF($B6798="","",IFERROR(VLOOKUP($B6798,Mapping!$A:$C,2,0),"Not Mapped"))</f>
        <v/>
      </c>
      <c r="P6798" s="36">
        <f>IF($B6798="","",IFERROR(VLOOKUP($B6798,Mapping!$A:$C,3,0),"Not Mapped"))</f>
        <v/>
      </c>
      <c r="Q6798" s="36">
        <f>IF($B6798="","",IFERROR(VLOOKUP($O6798,Leaders!$A:$B,2,0),"Not Mapped"))</f>
        <v/>
      </c>
      <c r="R6798" s="36">
        <f>IF($B6798="","",IF(COUNTIF(Exclusions!$A:$A,$B6798)&gt;0,"Yes","No"))</f>
        <v/>
      </c>
      <c r="S6798" s="38">
        <f>IF($B6798="","",MIN(1,DAY($A6798)/IF($N6798="Superstore",Settings!$B$5,Settings!$B$4)))</f>
        <v/>
      </c>
      <c r="T6798" s="38">
        <f>IF(OR($B6798="",$G6798="",$S6798=0),"",$G6798/$S6798)</f>
        <v/>
      </c>
      <c r="U6798" s="36">
        <f>IF($T6798="","",IF($T6798&lt;Settings!$B$8,"Critical",IF($T6798&lt;Settings!$B$9,"Semi Critical","Non Critical")))</f>
        <v/>
      </c>
      <c r="V6798" s="28" t="n"/>
      <c r="Z6798">
        <f>IF($B6798="","",IFERROR(VLOOKUP($B6798,'Plan HC for CCA'!$A:$B,2,0),""))</f>
        <v/>
      </c>
      <c r="AA6798">
        <f>IF(OR($B6798="",$Z6798=""),"",IF(N($M6798)&lt;$Z6798,"Delta","No Delta"))</f>
        <v/>
      </c>
      <c r="AB6798">
        <f>IF(OR($B6798="",$Z6798=""),"",MAX(0,$Z6798-N($M6798)))</f>
        <v/>
      </c>
      <c r="AC6798" s="46">
        <f>IF($B6798="","",IFERROR(INDEX('CCA Util %'!$H:$H,MATCH($B6798,'CCA Util %'!$E:$E,0)),""))</f>
        <v/>
      </c>
      <c r="AD6798">
        <f>IF($B6798="","",IFERROR(INDEX('CCA Util %'!$G:$G,MATCH($B6798,'CCA Util %'!$E:$E,0)),""))</f>
        <v/>
      </c>
      <c r="AE6798">
        <f>IF(OR($B6798="",$U6798=""),"",$U6798&amp;" &amp; "&amp;IF(OR($AD6798="",$AD6798=0),"Util NA",$AD6798&amp;" Util"))</f>
        <v/>
      </c>
    </row>
    <row r="6799" ht="15.75" customHeight="1" s="42">
      <c r="A6799" s="41" t="n"/>
      <c r="G6799" s="38" t="n"/>
      <c r="H6799" s="38" t="n"/>
      <c r="I6799" s="38" t="n"/>
      <c r="J6799" s="38" t="n"/>
      <c r="K6799" s="38" t="n"/>
      <c r="L6799" s="38" t="n"/>
      <c r="N6799" s="36">
        <f>IF($B6799="","",IF($C6799="SUPERSTORE","Superstore","DH"))</f>
        <v/>
      </c>
      <c r="O6799" s="36">
        <f>IF($B6799="","",IFERROR(VLOOKUP($B6799,Mapping!$A:$C,2,0),"Not Mapped"))</f>
        <v/>
      </c>
      <c r="P6799" s="36">
        <f>IF($B6799="","",IFERROR(VLOOKUP($B6799,Mapping!$A:$C,3,0),"Not Mapped"))</f>
        <v/>
      </c>
      <c r="Q6799" s="36">
        <f>IF($B6799="","",IFERROR(VLOOKUP($O6799,Leaders!$A:$B,2,0),"Not Mapped"))</f>
        <v/>
      </c>
      <c r="R6799" s="36">
        <f>IF($B6799="","",IF(COUNTIF(Exclusions!$A:$A,$B6799)&gt;0,"Yes","No"))</f>
        <v/>
      </c>
      <c r="S6799" s="38">
        <f>IF($B6799="","",MIN(1,DAY($A6799)/IF($N6799="Superstore",Settings!$B$5,Settings!$B$4)))</f>
        <v/>
      </c>
      <c r="T6799" s="38">
        <f>IF(OR($B6799="",$G6799="",$S6799=0),"",$G6799/$S6799)</f>
        <v/>
      </c>
      <c r="U6799" s="36">
        <f>IF($T6799="","",IF($T6799&lt;Settings!$B$8,"Critical",IF($T6799&lt;Settings!$B$9,"Semi Critical","Non Critical")))</f>
        <v/>
      </c>
      <c r="V6799" s="28" t="n"/>
      <c r="Z6799">
        <f>IF($B6799="","",IFERROR(VLOOKUP($B6799,'Plan HC for CCA'!$A:$B,2,0),""))</f>
        <v/>
      </c>
      <c r="AA6799">
        <f>IF(OR($B6799="",$Z6799=""),"",IF(N($M6799)&lt;$Z6799,"Delta","No Delta"))</f>
        <v/>
      </c>
      <c r="AB6799">
        <f>IF(OR($B6799="",$Z6799=""),"",MAX(0,$Z6799-N($M6799)))</f>
        <v/>
      </c>
      <c r="AC6799" s="46">
        <f>IF($B6799="","",IFERROR(INDEX('CCA Util %'!$H:$H,MATCH($B6799,'CCA Util %'!$E:$E,0)),""))</f>
        <v/>
      </c>
      <c r="AD6799">
        <f>IF($B6799="","",IFERROR(INDEX('CCA Util %'!$G:$G,MATCH($B6799,'CCA Util %'!$E:$E,0)),""))</f>
        <v/>
      </c>
      <c r="AE6799">
        <f>IF(OR($B6799="",$U6799=""),"",$U6799&amp;" &amp; "&amp;IF(OR($AD6799="",$AD6799=0),"Util NA",$AD6799&amp;" Util"))</f>
        <v/>
      </c>
    </row>
    <row r="6800" ht="15.75" customHeight="1" s="42">
      <c r="A6800" s="41" t="n"/>
      <c r="G6800" s="38" t="n"/>
      <c r="H6800" s="38" t="n"/>
      <c r="I6800" s="38" t="n"/>
      <c r="J6800" s="38" t="n"/>
      <c r="K6800" s="38" t="n"/>
      <c r="L6800" s="38" t="n"/>
      <c r="N6800" s="36">
        <f>IF($B6800="","",IF($C6800="SUPERSTORE","Superstore","DH"))</f>
        <v/>
      </c>
      <c r="O6800" s="36">
        <f>IF($B6800="","",IFERROR(VLOOKUP($B6800,Mapping!$A:$C,2,0),"Not Mapped"))</f>
        <v/>
      </c>
      <c r="P6800" s="36">
        <f>IF($B6800="","",IFERROR(VLOOKUP($B6800,Mapping!$A:$C,3,0),"Not Mapped"))</f>
        <v/>
      </c>
      <c r="Q6800" s="36">
        <f>IF($B6800="","",IFERROR(VLOOKUP($O6800,Leaders!$A:$B,2,0),"Not Mapped"))</f>
        <v/>
      </c>
      <c r="R6800" s="36">
        <f>IF($B6800="","",IF(COUNTIF(Exclusions!$A:$A,$B6800)&gt;0,"Yes","No"))</f>
        <v/>
      </c>
      <c r="S6800" s="38">
        <f>IF($B6800="","",MIN(1,DAY($A6800)/IF($N6800="Superstore",Settings!$B$5,Settings!$B$4)))</f>
        <v/>
      </c>
      <c r="T6800" s="38">
        <f>IF(OR($B6800="",$G6800="",$S6800=0),"",$G6800/$S6800)</f>
        <v/>
      </c>
      <c r="U6800" s="36">
        <f>IF($T6800="","",IF($T6800&lt;Settings!$B$8,"Critical",IF($T6800&lt;Settings!$B$9,"Semi Critical","Non Critical")))</f>
        <v/>
      </c>
      <c r="V6800" s="28" t="n"/>
      <c r="Z6800">
        <f>IF($B6800="","",IFERROR(VLOOKUP($B6800,'Plan HC for CCA'!$A:$B,2,0),""))</f>
        <v/>
      </c>
      <c r="AA6800">
        <f>IF(OR($B6800="",$Z6800=""),"",IF(N($M6800)&lt;$Z6800,"Delta","No Delta"))</f>
        <v/>
      </c>
      <c r="AB6800">
        <f>IF(OR($B6800="",$Z6800=""),"",MAX(0,$Z6800-N($M6800)))</f>
        <v/>
      </c>
      <c r="AC6800" s="46">
        <f>IF($B6800="","",IFERROR(INDEX('CCA Util %'!$H:$H,MATCH($B6800,'CCA Util %'!$E:$E,0)),""))</f>
        <v/>
      </c>
      <c r="AD6800">
        <f>IF($B6800="","",IFERROR(INDEX('CCA Util %'!$G:$G,MATCH($B6800,'CCA Util %'!$E:$E,0)),""))</f>
        <v/>
      </c>
      <c r="AE6800">
        <f>IF(OR($B6800="",$U6800=""),"",$U6800&amp;" &amp; "&amp;IF(OR($AD6800="",$AD6800=0),"Util NA",$AD6800&amp;" Util"))</f>
        <v/>
      </c>
    </row>
    <row r="6801" ht="15.75" customHeight="1" s="42">
      <c r="A6801" s="41" t="n"/>
      <c r="G6801" s="38" t="n"/>
      <c r="H6801" s="38" t="n"/>
      <c r="I6801" s="38" t="n"/>
      <c r="J6801" s="38" t="n"/>
      <c r="K6801" s="38" t="n"/>
      <c r="L6801" s="38" t="n"/>
      <c r="N6801" s="36">
        <f>IF($B6801="","",IF($C6801="SUPERSTORE","Superstore","DH"))</f>
        <v/>
      </c>
      <c r="O6801" s="36">
        <f>IF($B6801="","",IFERROR(VLOOKUP($B6801,Mapping!$A:$C,2,0),"Not Mapped"))</f>
        <v/>
      </c>
      <c r="P6801" s="36">
        <f>IF($B6801="","",IFERROR(VLOOKUP($B6801,Mapping!$A:$C,3,0),"Not Mapped"))</f>
        <v/>
      </c>
      <c r="Q6801" s="36">
        <f>IF($B6801="","",IFERROR(VLOOKUP($O6801,Leaders!$A:$B,2,0),"Not Mapped"))</f>
        <v/>
      </c>
      <c r="R6801" s="36">
        <f>IF($B6801="","",IF(COUNTIF(Exclusions!$A:$A,$B6801)&gt;0,"Yes","No"))</f>
        <v/>
      </c>
      <c r="S6801" s="38">
        <f>IF($B6801="","",MIN(1,DAY($A6801)/IF($N6801="Superstore",Settings!$B$5,Settings!$B$4)))</f>
        <v/>
      </c>
      <c r="T6801" s="38">
        <f>IF(OR($B6801="",$G6801="",$S6801=0),"",$G6801/$S6801)</f>
        <v/>
      </c>
      <c r="U6801" s="36">
        <f>IF($T6801="","",IF($T6801&lt;Settings!$B$8,"Critical",IF($T6801&lt;Settings!$B$9,"Semi Critical","Non Critical")))</f>
        <v/>
      </c>
      <c r="V6801" s="28" t="n"/>
      <c r="Z6801">
        <f>IF($B6801="","",IFERROR(VLOOKUP($B6801,'Plan HC for CCA'!$A:$B,2,0),""))</f>
        <v/>
      </c>
      <c r="AA6801">
        <f>IF(OR($B6801="",$Z6801=""),"",IF(N($M6801)&lt;$Z6801,"Delta","No Delta"))</f>
        <v/>
      </c>
      <c r="AB6801">
        <f>IF(OR($B6801="",$Z6801=""),"",MAX(0,$Z6801-N($M6801)))</f>
        <v/>
      </c>
      <c r="AC6801" s="46">
        <f>IF($B6801="","",IFERROR(INDEX('CCA Util %'!$H:$H,MATCH($B6801,'CCA Util %'!$E:$E,0)),""))</f>
        <v/>
      </c>
      <c r="AD6801">
        <f>IF($B6801="","",IFERROR(INDEX('CCA Util %'!$G:$G,MATCH($B6801,'CCA Util %'!$E:$E,0)),""))</f>
        <v/>
      </c>
      <c r="AE6801">
        <f>IF(OR($B6801="",$U6801=""),"",$U6801&amp;" &amp; "&amp;IF(OR($AD6801="",$AD6801=0),"Util NA",$AD6801&amp;" Util"))</f>
        <v/>
      </c>
    </row>
    <row r="6802" ht="15.75" customHeight="1" s="42">
      <c r="A6802" s="41" t="n"/>
      <c r="G6802" s="38" t="n"/>
      <c r="H6802" s="38" t="n"/>
      <c r="I6802" s="38" t="n"/>
      <c r="J6802" s="38" t="n"/>
      <c r="K6802" s="38" t="n"/>
      <c r="L6802" s="38" t="n"/>
      <c r="N6802" s="36">
        <f>IF($B6802="","",IF($C6802="SUPERSTORE","Superstore","DH"))</f>
        <v/>
      </c>
      <c r="O6802" s="36">
        <f>IF($B6802="","",IFERROR(VLOOKUP($B6802,Mapping!$A:$C,2,0),"Not Mapped"))</f>
        <v/>
      </c>
      <c r="P6802" s="36">
        <f>IF($B6802="","",IFERROR(VLOOKUP($B6802,Mapping!$A:$C,3,0),"Not Mapped"))</f>
        <v/>
      </c>
      <c r="Q6802" s="36">
        <f>IF($B6802="","",IFERROR(VLOOKUP($O6802,Leaders!$A:$B,2,0),"Not Mapped"))</f>
        <v/>
      </c>
      <c r="R6802" s="36">
        <f>IF($B6802="","",IF(COUNTIF(Exclusions!$A:$A,$B6802)&gt;0,"Yes","No"))</f>
        <v/>
      </c>
      <c r="S6802" s="38">
        <f>IF($B6802="","",MIN(1,DAY($A6802)/IF($N6802="Superstore",Settings!$B$5,Settings!$B$4)))</f>
        <v/>
      </c>
      <c r="T6802" s="38">
        <f>IF(OR($B6802="",$G6802="",$S6802=0),"",$G6802/$S6802)</f>
        <v/>
      </c>
      <c r="U6802" s="36">
        <f>IF($T6802="","",IF($T6802&lt;Settings!$B$8,"Critical",IF($T6802&lt;Settings!$B$9,"Semi Critical","Non Critical")))</f>
        <v/>
      </c>
      <c r="V6802" s="28" t="n"/>
      <c r="Z6802">
        <f>IF($B6802="","",IFERROR(VLOOKUP($B6802,'Plan HC for CCA'!$A:$B,2,0),""))</f>
        <v/>
      </c>
      <c r="AA6802">
        <f>IF(OR($B6802="",$Z6802=""),"",IF(N($M6802)&lt;$Z6802,"Delta","No Delta"))</f>
        <v/>
      </c>
      <c r="AB6802">
        <f>IF(OR($B6802="",$Z6802=""),"",MAX(0,$Z6802-N($M6802)))</f>
        <v/>
      </c>
      <c r="AC6802" s="46">
        <f>IF($B6802="","",IFERROR(INDEX('CCA Util %'!$H:$H,MATCH($B6802,'CCA Util %'!$E:$E,0)),""))</f>
        <v/>
      </c>
      <c r="AD6802">
        <f>IF($B6802="","",IFERROR(INDEX('CCA Util %'!$G:$G,MATCH($B6802,'CCA Util %'!$E:$E,0)),""))</f>
        <v/>
      </c>
      <c r="AE6802">
        <f>IF(OR($B6802="",$U6802=""),"",$U6802&amp;" &amp; "&amp;IF(OR($AD6802="",$AD6802=0),"Util NA",$AD6802&amp;" Util"))</f>
        <v/>
      </c>
    </row>
    <row r="6803" ht="15.75" customHeight="1" s="42">
      <c r="A6803" s="41" t="n"/>
      <c r="G6803" s="38" t="n"/>
      <c r="H6803" s="38" t="n"/>
      <c r="I6803" s="38" t="n"/>
      <c r="J6803" s="38" t="n"/>
      <c r="K6803" s="38" t="n"/>
      <c r="L6803" s="38" t="n"/>
      <c r="N6803" s="36">
        <f>IF($B6803="","",IF($C6803="SUPERSTORE","Superstore","DH"))</f>
        <v/>
      </c>
      <c r="O6803" s="36">
        <f>IF($B6803="","",IFERROR(VLOOKUP($B6803,Mapping!$A:$C,2,0),"Not Mapped"))</f>
        <v/>
      </c>
      <c r="P6803" s="36">
        <f>IF($B6803="","",IFERROR(VLOOKUP($B6803,Mapping!$A:$C,3,0),"Not Mapped"))</f>
        <v/>
      </c>
      <c r="Q6803" s="36">
        <f>IF($B6803="","",IFERROR(VLOOKUP($O6803,Leaders!$A:$B,2,0),"Not Mapped"))</f>
        <v/>
      </c>
      <c r="R6803" s="36">
        <f>IF($B6803="","",IF(COUNTIF(Exclusions!$A:$A,$B6803)&gt;0,"Yes","No"))</f>
        <v/>
      </c>
      <c r="S6803" s="38">
        <f>IF($B6803="","",MIN(1,DAY($A6803)/IF($N6803="Superstore",Settings!$B$5,Settings!$B$4)))</f>
        <v/>
      </c>
      <c r="T6803" s="38">
        <f>IF(OR($B6803="",$G6803="",$S6803=0),"",$G6803/$S6803)</f>
        <v/>
      </c>
      <c r="U6803" s="36">
        <f>IF($T6803="","",IF($T6803&lt;Settings!$B$8,"Critical",IF($T6803&lt;Settings!$B$9,"Semi Critical","Non Critical")))</f>
        <v/>
      </c>
      <c r="V6803" s="28" t="n"/>
      <c r="Z6803">
        <f>IF($B6803="","",IFERROR(VLOOKUP($B6803,'Plan HC for CCA'!$A:$B,2,0),""))</f>
        <v/>
      </c>
      <c r="AA6803">
        <f>IF(OR($B6803="",$Z6803=""),"",IF(N($M6803)&lt;$Z6803,"Delta","No Delta"))</f>
        <v/>
      </c>
      <c r="AB6803">
        <f>IF(OR($B6803="",$Z6803=""),"",MAX(0,$Z6803-N($M6803)))</f>
        <v/>
      </c>
      <c r="AC6803" s="46">
        <f>IF($B6803="","",IFERROR(INDEX('CCA Util %'!$H:$H,MATCH($B6803,'CCA Util %'!$E:$E,0)),""))</f>
        <v/>
      </c>
      <c r="AD6803">
        <f>IF($B6803="","",IFERROR(INDEX('CCA Util %'!$G:$G,MATCH($B6803,'CCA Util %'!$E:$E,0)),""))</f>
        <v/>
      </c>
      <c r="AE6803">
        <f>IF(OR($B6803="",$U6803=""),"",$U6803&amp;" &amp; "&amp;IF(OR($AD6803="",$AD6803=0),"Util NA",$AD6803&amp;" Util"))</f>
        <v/>
      </c>
    </row>
    <row r="6804" ht="15.75" customHeight="1" s="42">
      <c r="A6804" s="41" t="n"/>
      <c r="G6804" s="38" t="n"/>
      <c r="H6804" s="38" t="n"/>
      <c r="I6804" s="38" t="n"/>
      <c r="J6804" s="38" t="n"/>
      <c r="K6804" s="38" t="n"/>
      <c r="L6804" s="38" t="n"/>
      <c r="N6804" s="36">
        <f>IF($B6804="","",IF($C6804="SUPERSTORE","Superstore","DH"))</f>
        <v/>
      </c>
      <c r="O6804" s="36">
        <f>IF($B6804="","",IFERROR(VLOOKUP($B6804,Mapping!$A:$C,2,0),"Not Mapped"))</f>
        <v/>
      </c>
      <c r="P6804" s="36">
        <f>IF($B6804="","",IFERROR(VLOOKUP($B6804,Mapping!$A:$C,3,0),"Not Mapped"))</f>
        <v/>
      </c>
      <c r="Q6804" s="36">
        <f>IF($B6804="","",IFERROR(VLOOKUP($O6804,Leaders!$A:$B,2,0),"Not Mapped"))</f>
        <v/>
      </c>
      <c r="R6804" s="36">
        <f>IF($B6804="","",IF(COUNTIF(Exclusions!$A:$A,$B6804)&gt;0,"Yes","No"))</f>
        <v/>
      </c>
      <c r="S6804" s="38">
        <f>IF($B6804="","",MIN(1,DAY($A6804)/IF($N6804="Superstore",Settings!$B$5,Settings!$B$4)))</f>
        <v/>
      </c>
      <c r="T6804" s="38">
        <f>IF(OR($B6804="",$G6804="",$S6804=0),"",$G6804/$S6804)</f>
        <v/>
      </c>
      <c r="U6804" s="36">
        <f>IF($T6804="","",IF($T6804&lt;Settings!$B$8,"Critical",IF($T6804&lt;Settings!$B$9,"Semi Critical","Non Critical")))</f>
        <v/>
      </c>
      <c r="V6804" s="28" t="n"/>
      <c r="Z6804">
        <f>IF($B6804="","",IFERROR(VLOOKUP($B6804,'Plan HC for CCA'!$A:$B,2,0),""))</f>
        <v/>
      </c>
      <c r="AA6804">
        <f>IF(OR($B6804="",$Z6804=""),"",IF(N($M6804)&lt;$Z6804,"Delta","No Delta"))</f>
        <v/>
      </c>
      <c r="AB6804">
        <f>IF(OR($B6804="",$Z6804=""),"",MAX(0,$Z6804-N($M6804)))</f>
        <v/>
      </c>
      <c r="AC6804" s="46">
        <f>IF($B6804="","",IFERROR(INDEX('CCA Util %'!$H:$H,MATCH($B6804,'CCA Util %'!$E:$E,0)),""))</f>
        <v/>
      </c>
      <c r="AD6804">
        <f>IF($B6804="","",IFERROR(INDEX('CCA Util %'!$G:$G,MATCH($B6804,'CCA Util %'!$E:$E,0)),""))</f>
        <v/>
      </c>
      <c r="AE6804">
        <f>IF(OR($B6804="",$U6804=""),"",$U6804&amp;" &amp; "&amp;IF(OR($AD6804="",$AD6804=0),"Util NA",$AD6804&amp;" Util"))</f>
        <v/>
      </c>
    </row>
    <row r="6805" ht="15.75" customHeight="1" s="42">
      <c r="A6805" s="41" t="n"/>
      <c r="G6805" s="38" t="n"/>
      <c r="H6805" s="38" t="n"/>
      <c r="I6805" s="38" t="n"/>
      <c r="J6805" s="38" t="n"/>
      <c r="K6805" s="38" t="n"/>
      <c r="L6805" s="38" t="n"/>
      <c r="N6805" s="36">
        <f>IF($B6805="","",IF($C6805="SUPERSTORE","Superstore","DH"))</f>
        <v/>
      </c>
      <c r="O6805" s="36">
        <f>IF($B6805="","",IFERROR(VLOOKUP($B6805,Mapping!$A:$C,2,0),"Not Mapped"))</f>
        <v/>
      </c>
      <c r="P6805" s="36">
        <f>IF($B6805="","",IFERROR(VLOOKUP($B6805,Mapping!$A:$C,3,0),"Not Mapped"))</f>
        <v/>
      </c>
      <c r="Q6805" s="36">
        <f>IF($B6805="","",IFERROR(VLOOKUP($O6805,Leaders!$A:$B,2,0),"Not Mapped"))</f>
        <v/>
      </c>
      <c r="R6805" s="36">
        <f>IF($B6805="","",IF(COUNTIF(Exclusions!$A:$A,$B6805)&gt;0,"Yes","No"))</f>
        <v/>
      </c>
      <c r="S6805" s="38">
        <f>IF($B6805="","",MIN(1,DAY($A6805)/IF($N6805="Superstore",Settings!$B$5,Settings!$B$4)))</f>
        <v/>
      </c>
      <c r="T6805" s="38">
        <f>IF(OR($B6805="",$G6805="",$S6805=0),"",$G6805/$S6805)</f>
        <v/>
      </c>
      <c r="U6805" s="36">
        <f>IF($T6805="","",IF($T6805&lt;Settings!$B$8,"Critical",IF($T6805&lt;Settings!$B$9,"Semi Critical","Non Critical")))</f>
        <v/>
      </c>
      <c r="V6805" s="28" t="n"/>
      <c r="Z6805">
        <f>IF($B6805="","",IFERROR(VLOOKUP($B6805,'Plan HC for CCA'!$A:$B,2,0),""))</f>
        <v/>
      </c>
      <c r="AA6805">
        <f>IF(OR($B6805="",$Z6805=""),"",IF(N($M6805)&lt;$Z6805,"Delta","No Delta"))</f>
        <v/>
      </c>
      <c r="AB6805">
        <f>IF(OR($B6805="",$Z6805=""),"",MAX(0,$Z6805-N($M6805)))</f>
        <v/>
      </c>
      <c r="AC6805" s="46">
        <f>IF($B6805="","",IFERROR(INDEX('CCA Util %'!$H:$H,MATCH($B6805,'CCA Util %'!$E:$E,0)),""))</f>
        <v/>
      </c>
      <c r="AD6805">
        <f>IF($B6805="","",IFERROR(INDEX('CCA Util %'!$G:$G,MATCH($B6805,'CCA Util %'!$E:$E,0)),""))</f>
        <v/>
      </c>
      <c r="AE6805">
        <f>IF(OR($B6805="",$U6805=""),"",$U6805&amp;" &amp; "&amp;IF(OR($AD6805="",$AD6805=0),"Util NA",$AD6805&amp;" Util"))</f>
        <v/>
      </c>
    </row>
    <row r="6806" ht="15.75" customHeight="1" s="42">
      <c r="A6806" s="41" t="n"/>
      <c r="G6806" s="38" t="n"/>
      <c r="H6806" s="38" t="n"/>
      <c r="I6806" s="38" t="n"/>
      <c r="J6806" s="38" t="n"/>
      <c r="K6806" s="38" t="n"/>
      <c r="L6806" s="38" t="n"/>
      <c r="N6806" s="36">
        <f>IF($B6806="","",IF($C6806="SUPERSTORE","Superstore","DH"))</f>
        <v/>
      </c>
      <c r="O6806" s="36">
        <f>IF($B6806="","",IFERROR(VLOOKUP($B6806,Mapping!$A:$C,2,0),"Not Mapped"))</f>
        <v/>
      </c>
      <c r="P6806" s="36">
        <f>IF($B6806="","",IFERROR(VLOOKUP($B6806,Mapping!$A:$C,3,0),"Not Mapped"))</f>
        <v/>
      </c>
      <c r="Q6806" s="36">
        <f>IF($B6806="","",IFERROR(VLOOKUP($O6806,Leaders!$A:$B,2,0),"Not Mapped"))</f>
        <v/>
      </c>
      <c r="R6806" s="36">
        <f>IF($B6806="","",IF(COUNTIF(Exclusions!$A:$A,$B6806)&gt;0,"Yes","No"))</f>
        <v/>
      </c>
      <c r="S6806" s="38">
        <f>IF($B6806="","",MIN(1,DAY($A6806)/IF($N6806="Superstore",Settings!$B$5,Settings!$B$4)))</f>
        <v/>
      </c>
      <c r="T6806" s="38">
        <f>IF(OR($B6806="",$G6806="",$S6806=0),"",$G6806/$S6806)</f>
        <v/>
      </c>
      <c r="U6806" s="36">
        <f>IF($T6806="","",IF($T6806&lt;Settings!$B$8,"Critical",IF($T6806&lt;Settings!$B$9,"Semi Critical","Non Critical")))</f>
        <v/>
      </c>
      <c r="V6806" s="28" t="n"/>
      <c r="Z6806">
        <f>IF($B6806="","",IFERROR(VLOOKUP($B6806,'Plan HC for CCA'!$A:$B,2,0),""))</f>
        <v/>
      </c>
      <c r="AA6806">
        <f>IF(OR($B6806="",$Z6806=""),"",IF(N($M6806)&lt;$Z6806,"Delta","No Delta"))</f>
        <v/>
      </c>
      <c r="AB6806">
        <f>IF(OR($B6806="",$Z6806=""),"",MAX(0,$Z6806-N($M6806)))</f>
        <v/>
      </c>
      <c r="AC6806" s="46">
        <f>IF($B6806="","",IFERROR(INDEX('CCA Util %'!$H:$H,MATCH($B6806,'CCA Util %'!$E:$E,0)),""))</f>
        <v/>
      </c>
      <c r="AD6806">
        <f>IF($B6806="","",IFERROR(INDEX('CCA Util %'!$G:$G,MATCH($B6806,'CCA Util %'!$E:$E,0)),""))</f>
        <v/>
      </c>
      <c r="AE6806">
        <f>IF(OR($B6806="",$U6806=""),"",$U6806&amp;" &amp; "&amp;IF(OR($AD6806="",$AD6806=0),"Util NA",$AD6806&amp;" Util"))</f>
        <v/>
      </c>
    </row>
    <row r="6807" ht="15.75" customHeight="1" s="42">
      <c r="A6807" s="41" t="n"/>
      <c r="G6807" s="38" t="n"/>
      <c r="H6807" s="38" t="n"/>
      <c r="I6807" s="38" t="n"/>
      <c r="J6807" s="38" t="n"/>
      <c r="K6807" s="38" t="n"/>
      <c r="L6807" s="38" t="n"/>
      <c r="N6807" s="36">
        <f>IF($B6807="","",IF($C6807="SUPERSTORE","Superstore","DH"))</f>
        <v/>
      </c>
      <c r="O6807" s="36">
        <f>IF($B6807="","",IFERROR(VLOOKUP($B6807,Mapping!$A:$C,2,0),"Not Mapped"))</f>
        <v/>
      </c>
      <c r="P6807" s="36">
        <f>IF($B6807="","",IFERROR(VLOOKUP($B6807,Mapping!$A:$C,3,0),"Not Mapped"))</f>
        <v/>
      </c>
      <c r="Q6807" s="36">
        <f>IF($B6807="","",IFERROR(VLOOKUP($O6807,Leaders!$A:$B,2,0),"Not Mapped"))</f>
        <v/>
      </c>
      <c r="R6807" s="36">
        <f>IF($B6807="","",IF(COUNTIF(Exclusions!$A:$A,$B6807)&gt;0,"Yes","No"))</f>
        <v/>
      </c>
      <c r="S6807" s="38">
        <f>IF($B6807="","",MIN(1,DAY($A6807)/IF($N6807="Superstore",Settings!$B$5,Settings!$B$4)))</f>
        <v/>
      </c>
      <c r="T6807" s="38">
        <f>IF(OR($B6807="",$G6807="",$S6807=0),"",$G6807/$S6807)</f>
        <v/>
      </c>
      <c r="U6807" s="36">
        <f>IF($T6807="","",IF($T6807&lt;Settings!$B$8,"Critical",IF($T6807&lt;Settings!$B$9,"Semi Critical","Non Critical")))</f>
        <v/>
      </c>
      <c r="V6807" s="28" t="n"/>
      <c r="Z6807">
        <f>IF($B6807="","",IFERROR(VLOOKUP($B6807,'Plan HC for CCA'!$A:$B,2,0),""))</f>
        <v/>
      </c>
      <c r="AA6807">
        <f>IF(OR($B6807="",$Z6807=""),"",IF(N($M6807)&lt;$Z6807,"Delta","No Delta"))</f>
        <v/>
      </c>
      <c r="AB6807">
        <f>IF(OR($B6807="",$Z6807=""),"",MAX(0,$Z6807-N($M6807)))</f>
        <v/>
      </c>
      <c r="AC6807" s="46">
        <f>IF($B6807="","",IFERROR(INDEX('CCA Util %'!$H:$H,MATCH($B6807,'CCA Util %'!$E:$E,0)),""))</f>
        <v/>
      </c>
      <c r="AD6807">
        <f>IF($B6807="","",IFERROR(INDEX('CCA Util %'!$G:$G,MATCH($B6807,'CCA Util %'!$E:$E,0)),""))</f>
        <v/>
      </c>
      <c r="AE6807">
        <f>IF(OR($B6807="",$U6807=""),"",$U6807&amp;" &amp; "&amp;IF(OR($AD6807="",$AD6807=0),"Util NA",$AD6807&amp;" Util"))</f>
        <v/>
      </c>
    </row>
    <row r="6808" ht="15.75" customHeight="1" s="42">
      <c r="A6808" s="41" t="n"/>
      <c r="G6808" s="38" t="n"/>
      <c r="H6808" s="38" t="n"/>
      <c r="I6808" s="38" t="n"/>
      <c r="J6808" s="38" t="n"/>
      <c r="K6808" s="38" t="n"/>
      <c r="L6808" s="38" t="n"/>
      <c r="N6808" s="36">
        <f>IF($B6808="","",IF($C6808="SUPERSTORE","Superstore","DH"))</f>
        <v/>
      </c>
      <c r="O6808" s="36">
        <f>IF($B6808="","",IFERROR(VLOOKUP($B6808,Mapping!$A:$C,2,0),"Not Mapped"))</f>
        <v/>
      </c>
      <c r="P6808" s="36">
        <f>IF($B6808="","",IFERROR(VLOOKUP($B6808,Mapping!$A:$C,3,0),"Not Mapped"))</f>
        <v/>
      </c>
      <c r="Q6808" s="36">
        <f>IF($B6808="","",IFERROR(VLOOKUP($O6808,Leaders!$A:$B,2,0),"Not Mapped"))</f>
        <v/>
      </c>
      <c r="R6808" s="36">
        <f>IF($B6808="","",IF(COUNTIF(Exclusions!$A:$A,$B6808)&gt;0,"Yes","No"))</f>
        <v/>
      </c>
      <c r="S6808" s="38">
        <f>IF($B6808="","",MIN(1,DAY($A6808)/IF($N6808="Superstore",Settings!$B$5,Settings!$B$4)))</f>
        <v/>
      </c>
      <c r="T6808" s="38">
        <f>IF(OR($B6808="",$G6808="",$S6808=0),"",$G6808/$S6808)</f>
        <v/>
      </c>
      <c r="U6808" s="36">
        <f>IF($T6808="","",IF($T6808&lt;Settings!$B$8,"Critical",IF($T6808&lt;Settings!$B$9,"Semi Critical","Non Critical")))</f>
        <v/>
      </c>
      <c r="V6808" s="28" t="n"/>
      <c r="Z6808">
        <f>IF($B6808="","",IFERROR(VLOOKUP($B6808,'Plan HC for CCA'!$A:$B,2,0),""))</f>
        <v/>
      </c>
      <c r="AA6808">
        <f>IF(OR($B6808="",$Z6808=""),"",IF(N($M6808)&lt;$Z6808,"Delta","No Delta"))</f>
        <v/>
      </c>
      <c r="AB6808">
        <f>IF(OR($B6808="",$Z6808=""),"",MAX(0,$Z6808-N($M6808)))</f>
        <v/>
      </c>
      <c r="AC6808" s="46">
        <f>IF($B6808="","",IFERROR(INDEX('CCA Util %'!$H:$H,MATCH($B6808,'CCA Util %'!$E:$E,0)),""))</f>
        <v/>
      </c>
      <c r="AD6808">
        <f>IF($B6808="","",IFERROR(INDEX('CCA Util %'!$G:$G,MATCH($B6808,'CCA Util %'!$E:$E,0)),""))</f>
        <v/>
      </c>
      <c r="AE6808">
        <f>IF(OR($B6808="",$U6808=""),"",$U6808&amp;" &amp; "&amp;IF(OR($AD6808="",$AD6808=0),"Util NA",$AD6808&amp;" Util"))</f>
        <v/>
      </c>
    </row>
    <row r="6809" ht="15.75" customHeight="1" s="42">
      <c r="A6809" s="41" t="n"/>
      <c r="G6809" s="38" t="n"/>
      <c r="H6809" s="38" t="n"/>
      <c r="I6809" s="38" t="n"/>
      <c r="J6809" s="38" t="n"/>
      <c r="K6809" s="38" t="n"/>
      <c r="L6809" s="38" t="n"/>
      <c r="N6809" s="36">
        <f>IF($B6809="","",IF($C6809="SUPERSTORE","Superstore","DH"))</f>
        <v/>
      </c>
      <c r="O6809" s="36">
        <f>IF($B6809="","",IFERROR(VLOOKUP($B6809,Mapping!$A:$C,2,0),"Not Mapped"))</f>
        <v/>
      </c>
      <c r="P6809" s="36">
        <f>IF($B6809="","",IFERROR(VLOOKUP($B6809,Mapping!$A:$C,3,0),"Not Mapped"))</f>
        <v/>
      </c>
      <c r="Q6809" s="36">
        <f>IF($B6809="","",IFERROR(VLOOKUP($O6809,Leaders!$A:$B,2,0),"Not Mapped"))</f>
        <v/>
      </c>
      <c r="R6809" s="36">
        <f>IF($B6809="","",IF(COUNTIF(Exclusions!$A:$A,$B6809)&gt;0,"Yes","No"))</f>
        <v/>
      </c>
      <c r="S6809" s="38">
        <f>IF($B6809="","",MIN(1,DAY($A6809)/IF($N6809="Superstore",Settings!$B$5,Settings!$B$4)))</f>
        <v/>
      </c>
      <c r="T6809" s="38">
        <f>IF(OR($B6809="",$G6809="",$S6809=0),"",$G6809/$S6809)</f>
        <v/>
      </c>
      <c r="U6809" s="36">
        <f>IF($T6809="","",IF($T6809&lt;Settings!$B$8,"Critical",IF($T6809&lt;Settings!$B$9,"Semi Critical","Non Critical")))</f>
        <v/>
      </c>
      <c r="V6809" s="28" t="n"/>
      <c r="Z6809">
        <f>IF($B6809="","",IFERROR(VLOOKUP($B6809,'Plan HC for CCA'!$A:$B,2,0),""))</f>
        <v/>
      </c>
      <c r="AA6809">
        <f>IF(OR($B6809="",$Z6809=""),"",IF(N($M6809)&lt;$Z6809,"Delta","No Delta"))</f>
        <v/>
      </c>
      <c r="AB6809">
        <f>IF(OR($B6809="",$Z6809=""),"",MAX(0,$Z6809-N($M6809)))</f>
        <v/>
      </c>
      <c r="AC6809" s="46">
        <f>IF($B6809="","",IFERROR(INDEX('CCA Util %'!$H:$H,MATCH($B6809,'CCA Util %'!$E:$E,0)),""))</f>
        <v/>
      </c>
      <c r="AD6809">
        <f>IF($B6809="","",IFERROR(INDEX('CCA Util %'!$G:$G,MATCH($B6809,'CCA Util %'!$E:$E,0)),""))</f>
        <v/>
      </c>
      <c r="AE6809">
        <f>IF(OR($B6809="",$U6809=""),"",$U6809&amp;" &amp; "&amp;IF(OR($AD6809="",$AD6809=0),"Util NA",$AD6809&amp;" Util"))</f>
        <v/>
      </c>
    </row>
    <row r="6810" ht="15.75" customHeight="1" s="42">
      <c r="A6810" s="41" t="n"/>
      <c r="G6810" s="38" t="n"/>
      <c r="H6810" s="38" t="n"/>
      <c r="I6810" s="38" t="n"/>
      <c r="J6810" s="38" t="n"/>
      <c r="K6810" s="38" t="n"/>
      <c r="L6810" s="38" t="n"/>
      <c r="N6810" s="36">
        <f>IF($B6810="","",IF($C6810="SUPERSTORE","Superstore","DH"))</f>
        <v/>
      </c>
      <c r="O6810" s="36">
        <f>IF($B6810="","",IFERROR(VLOOKUP($B6810,Mapping!$A:$C,2,0),"Not Mapped"))</f>
        <v/>
      </c>
      <c r="P6810" s="36">
        <f>IF($B6810="","",IFERROR(VLOOKUP($B6810,Mapping!$A:$C,3,0),"Not Mapped"))</f>
        <v/>
      </c>
      <c r="Q6810" s="36">
        <f>IF($B6810="","",IFERROR(VLOOKUP($O6810,Leaders!$A:$B,2,0),"Not Mapped"))</f>
        <v/>
      </c>
      <c r="R6810" s="36">
        <f>IF($B6810="","",IF(COUNTIF(Exclusions!$A:$A,$B6810)&gt;0,"Yes","No"))</f>
        <v/>
      </c>
      <c r="S6810" s="38">
        <f>IF($B6810="","",MIN(1,DAY($A6810)/IF($N6810="Superstore",Settings!$B$5,Settings!$B$4)))</f>
        <v/>
      </c>
      <c r="T6810" s="38">
        <f>IF(OR($B6810="",$G6810="",$S6810=0),"",$G6810/$S6810)</f>
        <v/>
      </c>
      <c r="U6810" s="36">
        <f>IF($T6810="","",IF($T6810&lt;Settings!$B$8,"Critical",IF($T6810&lt;Settings!$B$9,"Semi Critical","Non Critical")))</f>
        <v/>
      </c>
      <c r="V6810" s="28" t="n"/>
      <c r="Z6810">
        <f>IF($B6810="","",IFERROR(VLOOKUP($B6810,'Plan HC for CCA'!$A:$B,2,0),""))</f>
        <v/>
      </c>
      <c r="AA6810">
        <f>IF(OR($B6810="",$Z6810=""),"",IF(N($M6810)&lt;$Z6810,"Delta","No Delta"))</f>
        <v/>
      </c>
      <c r="AB6810">
        <f>IF(OR($B6810="",$Z6810=""),"",MAX(0,$Z6810-N($M6810)))</f>
        <v/>
      </c>
      <c r="AC6810" s="46">
        <f>IF($B6810="","",IFERROR(INDEX('CCA Util %'!$H:$H,MATCH($B6810,'CCA Util %'!$E:$E,0)),""))</f>
        <v/>
      </c>
      <c r="AD6810">
        <f>IF($B6810="","",IFERROR(INDEX('CCA Util %'!$G:$G,MATCH($B6810,'CCA Util %'!$E:$E,0)),""))</f>
        <v/>
      </c>
      <c r="AE6810">
        <f>IF(OR($B6810="",$U6810=""),"",$U6810&amp;" &amp; "&amp;IF(OR($AD6810="",$AD6810=0),"Util NA",$AD6810&amp;" Util"))</f>
        <v/>
      </c>
    </row>
    <row r="6811" ht="15.75" customHeight="1" s="42">
      <c r="A6811" s="41" t="n"/>
      <c r="G6811" s="38" t="n"/>
      <c r="H6811" s="38" t="n"/>
      <c r="I6811" s="38" t="n"/>
      <c r="J6811" s="38" t="n"/>
      <c r="K6811" s="38" t="n"/>
      <c r="L6811" s="38" t="n"/>
      <c r="N6811" s="36">
        <f>IF($B6811="","",IF($C6811="SUPERSTORE","Superstore","DH"))</f>
        <v/>
      </c>
      <c r="O6811" s="36">
        <f>IF($B6811="","",IFERROR(VLOOKUP($B6811,Mapping!$A:$C,2,0),"Not Mapped"))</f>
        <v/>
      </c>
      <c r="P6811" s="36">
        <f>IF($B6811="","",IFERROR(VLOOKUP($B6811,Mapping!$A:$C,3,0),"Not Mapped"))</f>
        <v/>
      </c>
      <c r="Q6811" s="36">
        <f>IF($B6811="","",IFERROR(VLOOKUP($O6811,Leaders!$A:$B,2,0),"Not Mapped"))</f>
        <v/>
      </c>
      <c r="R6811" s="36">
        <f>IF($B6811="","",IF(COUNTIF(Exclusions!$A:$A,$B6811)&gt;0,"Yes","No"))</f>
        <v/>
      </c>
      <c r="S6811" s="38">
        <f>IF($B6811="","",MIN(1,DAY($A6811)/IF($N6811="Superstore",Settings!$B$5,Settings!$B$4)))</f>
        <v/>
      </c>
      <c r="T6811" s="38">
        <f>IF(OR($B6811="",$G6811="",$S6811=0),"",$G6811/$S6811)</f>
        <v/>
      </c>
      <c r="U6811" s="36">
        <f>IF($T6811="","",IF($T6811&lt;Settings!$B$8,"Critical",IF($T6811&lt;Settings!$B$9,"Semi Critical","Non Critical")))</f>
        <v/>
      </c>
      <c r="V6811" s="28" t="n"/>
      <c r="Z6811">
        <f>IF($B6811="","",IFERROR(VLOOKUP($B6811,'Plan HC for CCA'!$A:$B,2,0),""))</f>
        <v/>
      </c>
      <c r="AA6811">
        <f>IF(OR($B6811="",$Z6811=""),"",IF(N($M6811)&lt;$Z6811,"Delta","No Delta"))</f>
        <v/>
      </c>
      <c r="AB6811">
        <f>IF(OR($B6811="",$Z6811=""),"",MAX(0,$Z6811-N($M6811)))</f>
        <v/>
      </c>
      <c r="AC6811" s="46">
        <f>IF($B6811="","",IFERROR(INDEX('CCA Util %'!$H:$H,MATCH($B6811,'CCA Util %'!$E:$E,0)),""))</f>
        <v/>
      </c>
      <c r="AD6811">
        <f>IF($B6811="","",IFERROR(INDEX('CCA Util %'!$G:$G,MATCH($B6811,'CCA Util %'!$E:$E,0)),""))</f>
        <v/>
      </c>
      <c r="AE6811">
        <f>IF(OR($B6811="",$U6811=""),"",$U6811&amp;" &amp; "&amp;IF(OR($AD6811="",$AD6811=0),"Util NA",$AD6811&amp;" Util"))</f>
        <v/>
      </c>
    </row>
    <row r="6812" ht="15.75" customHeight="1" s="42">
      <c r="A6812" s="41" t="n"/>
      <c r="G6812" s="38" t="n"/>
      <c r="H6812" s="38" t="n"/>
      <c r="I6812" s="38" t="n"/>
      <c r="J6812" s="38" t="n"/>
      <c r="K6812" s="38" t="n"/>
      <c r="L6812" s="38" t="n"/>
      <c r="N6812" s="36">
        <f>IF($B6812="","",IF($C6812="SUPERSTORE","Superstore","DH"))</f>
        <v/>
      </c>
      <c r="O6812" s="36">
        <f>IF($B6812="","",IFERROR(VLOOKUP($B6812,Mapping!$A:$C,2,0),"Not Mapped"))</f>
        <v/>
      </c>
      <c r="P6812" s="36">
        <f>IF($B6812="","",IFERROR(VLOOKUP($B6812,Mapping!$A:$C,3,0),"Not Mapped"))</f>
        <v/>
      </c>
      <c r="Q6812" s="36">
        <f>IF($B6812="","",IFERROR(VLOOKUP($O6812,Leaders!$A:$B,2,0),"Not Mapped"))</f>
        <v/>
      </c>
      <c r="R6812" s="36">
        <f>IF($B6812="","",IF(COUNTIF(Exclusions!$A:$A,$B6812)&gt;0,"Yes","No"))</f>
        <v/>
      </c>
      <c r="S6812" s="38">
        <f>IF($B6812="","",MIN(1,DAY($A6812)/IF($N6812="Superstore",Settings!$B$5,Settings!$B$4)))</f>
        <v/>
      </c>
      <c r="T6812" s="38">
        <f>IF(OR($B6812="",$G6812="",$S6812=0),"",$G6812/$S6812)</f>
        <v/>
      </c>
      <c r="U6812" s="36">
        <f>IF($T6812="","",IF($T6812&lt;Settings!$B$8,"Critical",IF($T6812&lt;Settings!$B$9,"Semi Critical","Non Critical")))</f>
        <v/>
      </c>
      <c r="V6812" s="28" t="n"/>
      <c r="Z6812">
        <f>IF($B6812="","",IFERROR(VLOOKUP($B6812,'Plan HC for CCA'!$A:$B,2,0),""))</f>
        <v/>
      </c>
      <c r="AA6812">
        <f>IF(OR($B6812="",$Z6812=""),"",IF(N($M6812)&lt;$Z6812,"Delta","No Delta"))</f>
        <v/>
      </c>
      <c r="AB6812">
        <f>IF(OR($B6812="",$Z6812=""),"",MAX(0,$Z6812-N($M6812)))</f>
        <v/>
      </c>
      <c r="AC6812" s="46">
        <f>IF($B6812="","",IFERROR(INDEX('CCA Util %'!$H:$H,MATCH($B6812,'CCA Util %'!$E:$E,0)),""))</f>
        <v/>
      </c>
      <c r="AD6812">
        <f>IF($B6812="","",IFERROR(INDEX('CCA Util %'!$G:$G,MATCH($B6812,'CCA Util %'!$E:$E,0)),""))</f>
        <v/>
      </c>
      <c r="AE6812">
        <f>IF(OR($B6812="",$U6812=""),"",$U6812&amp;" &amp; "&amp;IF(OR($AD6812="",$AD6812=0),"Util NA",$AD6812&amp;" Util"))</f>
        <v/>
      </c>
    </row>
    <row r="6813" ht="15.75" customHeight="1" s="42">
      <c r="A6813" s="41" t="n"/>
      <c r="G6813" s="38" t="n"/>
      <c r="H6813" s="38" t="n"/>
      <c r="I6813" s="38" t="n"/>
      <c r="J6813" s="38" t="n"/>
      <c r="K6813" s="38" t="n"/>
      <c r="L6813" s="38" t="n"/>
      <c r="N6813" s="36">
        <f>IF($B6813="","",IF($C6813="SUPERSTORE","Superstore","DH"))</f>
        <v/>
      </c>
      <c r="O6813" s="36">
        <f>IF($B6813="","",IFERROR(VLOOKUP($B6813,Mapping!$A:$C,2,0),"Not Mapped"))</f>
        <v/>
      </c>
      <c r="P6813" s="36">
        <f>IF($B6813="","",IFERROR(VLOOKUP($B6813,Mapping!$A:$C,3,0),"Not Mapped"))</f>
        <v/>
      </c>
      <c r="Q6813" s="36">
        <f>IF($B6813="","",IFERROR(VLOOKUP($O6813,Leaders!$A:$B,2,0),"Not Mapped"))</f>
        <v/>
      </c>
      <c r="R6813" s="36">
        <f>IF($B6813="","",IF(COUNTIF(Exclusions!$A:$A,$B6813)&gt;0,"Yes","No"))</f>
        <v/>
      </c>
      <c r="S6813" s="38">
        <f>IF($B6813="","",MIN(1,DAY($A6813)/IF($N6813="Superstore",Settings!$B$5,Settings!$B$4)))</f>
        <v/>
      </c>
      <c r="T6813" s="38">
        <f>IF(OR($B6813="",$G6813="",$S6813=0),"",$G6813/$S6813)</f>
        <v/>
      </c>
      <c r="U6813" s="36">
        <f>IF($T6813="","",IF($T6813&lt;Settings!$B$8,"Critical",IF($T6813&lt;Settings!$B$9,"Semi Critical","Non Critical")))</f>
        <v/>
      </c>
      <c r="V6813" s="28" t="n"/>
      <c r="Z6813">
        <f>IF($B6813="","",IFERROR(VLOOKUP($B6813,'Plan HC for CCA'!$A:$B,2,0),""))</f>
        <v/>
      </c>
      <c r="AA6813">
        <f>IF(OR($B6813="",$Z6813=""),"",IF(N($M6813)&lt;$Z6813,"Delta","No Delta"))</f>
        <v/>
      </c>
      <c r="AB6813">
        <f>IF(OR($B6813="",$Z6813=""),"",MAX(0,$Z6813-N($M6813)))</f>
        <v/>
      </c>
      <c r="AC6813" s="46">
        <f>IF($B6813="","",IFERROR(INDEX('CCA Util %'!$H:$H,MATCH($B6813,'CCA Util %'!$E:$E,0)),""))</f>
        <v/>
      </c>
      <c r="AD6813">
        <f>IF($B6813="","",IFERROR(INDEX('CCA Util %'!$G:$G,MATCH($B6813,'CCA Util %'!$E:$E,0)),""))</f>
        <v/>
      </c>
      <c r="AE6813">
        <f>IF(OR($B6813="",$U6813=""),"",$U6813&amp;" &amp; "&amp;IF(OR($AD6813="",$AD6813=0),"Util NA",$AD6813&amp;" Util"))</f>
        <v/>
      </c>
    </row>
    <row r="6814" ht="15.75" customHeight="1" s="42">
      <c r="A6814" s="41" t="n"/>
      <c r="G6814" s="38" t="n"/>
      <c r="H6814" s="38" t="n"/>
      <c r="I6814" s="38" t="n"/>
      <c r="J6814" s="38" t="n"/>
      <c r="K6814" s="38" t="n"/>
      <c r="L6814" s="38" t="n"/>
      <c r="N6814" s="36">
        <f>IF($B6814="","",IF($C6814="SUPERSTORE","Superstore","DH"))</f>
        <v/>
      </c>
      <c r="O6814" s="36">
        <f>IF($B6814="","",IFERROR(VLOOKUP($B6814,Mapping!$A:$C,2,0),"Not Mapped"))</f>
        <v/>
      </c>
      <c r="P6814" s="36">
        <f>IF($B6814="","",IFERROR(VLOOKUP($B6814,Mapping!$A:$C,3,0),"Not Mapped"))</f>
        <v/>
      </c>
      <c r="Q6814" s="36">
        <f>IF($B6814="","",IFERROR(VLOOKUP($O6814,Leaders!$A:$B,2,0),"Not Mapped"))</f>
        <v/>
      </c>
      <c r="R6814" s="36">
        <f>IF($B6814="","",IF(COUNTIF(Exclusions!$A:$A,$B6814)&gt;0,"Yes","No"))</f>
        <v/>
      </c>
      <c r="S6814" s="38">
        <f>IF($B6814="","",MIN(1,DAY($A6814)/IF($N6814="Superstore",Settings!$B$5,Settings!$B$4)))</f>
        <v/>
      </c>
      <c r="T6814" s="38">
        <f>IF(OR($B6814="",$G6814="",$S6814=0),"",$G6814/$S6814)</f>
        <v/>
      </c>
      <c r="U6814" s="36">
        <f>IF($T6814="","",IF($T6814&lt;Settings!$B$8,"Critical",IF($T6814&lt;Settings!$B$9,"Semi Critical","Non Critical")))</f>
        <v/>
      </c>
      <c r="V6814" s="28" t="n"/>
      <c r="Z6814">
        <f>IF($B6814="","",IFERROR(VLOOKUP($B6814,'Plan HC for CCA'!$A:$B,2,0),""))</f>
        <v/>
      </c>
      <c r="AA6814">
        <f>IF(OR($B6814="",$Z6814=""),"",IF(N($M6814)&lt;$Z6814,"Delta","No Delta"))</f>
        <v/>
      </c>
      <c r="AB6814">
        <f>IF(OR($B6814="",$Z6814=""),"",MAX(0,$Z6814-N($M6814)))</f>
        <v/>
      </c>
      <c r="AC6814" s="46">
        <f>IF($B6814="","",IFERROR(INDEX('CCA Util %'!$H:$H,MATCH($B6814,'CCA Util %'!$E:$E,0)),""))</f>
        <v/>
      </c>
      <c r="AD6814">
        <f>IF($B6814="","",IFERROR(INDEX('CCA Util %'!$G:$G,MATCH($B6814,'CCA Util %'!$E:$E,0)),""))</f>
        <v/>
      </c>
      <c r="AE6814">
        <f>IF(OR($B6814="",$U6814=""),"",$U6814&amp;" &amp; "&amp;IF(OR($AD6814="",$AD6814=0),"Util NA",$AD6814&amp;" Util"))</f>
        <v/>
      </c>
    </row>
    <row r="6815" ht="15.75" customHeight="1" s="42">
      <c r="A6815" s="41" t="n"/>
      <c r="G6815" s="38" t="n"/>
      <c r="H6815" s="38" t="n"/>
      <c r="I6815" s="38" t="n"/>
      <c r="J6815" s="38" t="n"/>
      <c r="K6815" s="38" t="n"/>
      <c r="L6815" s="38" t="n"/>
      <c r="N6815" s="36">
        <f>IF($B6815="","",IF($C6815="SUPERSTORE","Superstore","DH"))</f>
        <v/>
      </c>
      <c r="O6815" s="36">
        <f>IF($B6815="","",IFERROR(VLOOKUP($B6815,Mapping!$A:$C,2,0),"Not Mapped"))</f>
        <v/>
      </c>
      <c r="P6815" s="36">
        <f>IF($B6815="","",IFERROR(VLOOKUP($B6815,Mapping!$A:$C,3,0),"Not Mapped"))</f>
        <v/>
      </c>
      <c r="Q6815" s="36">
        <f>IF($B6815="","",IFERROR(VLOOKUP($O6815,Leaders!$A:$B,2,0),"Not Mapped"))</f>
        <v/>
      </c>
      <c r="R6815" s="36">
        <f>IF($B6815="","",IF(COUNTIF(Exclusions!$A:$A,$B6815)&gt;0,"Yes","No"))</f>
        <v/>
      </c>
      <c r="S6815" s="38">
        <f>IF($B6815="","",MIN(1,DAY($A6815)/IF($N6815="Superstore",Settings!$B$5,Settings!$B$4)))</f>
        <v/>
      </c>
      <c r="T6815" s="38">
        <f>IF(OR($B6815="",$G6815="",$S6815=0),"",$G6815/$S6815)</f>
        <v/>
      </c>
      <c r="U6815" s="36">
        <f>IF($T6815="","",IF($T6815&lt;Settings!$B$8,"Critical",IF($T6815&lt;Settings!$B$9,"Semi Critical","Non Critical")))</f>
        <v/>
      </c>
      <c r="V6815" s="28" t="n"/>
      <c r="Z6815">
        <f>IF($B6815="","",IFERROR(VLOOKUP($B6815,'Plan HC for CCA'!$A:$B,2,0),""))</f>
        <v/>
      </c>
      <c r="AA6815">
        <f>IF(OR($B6815="",$Z6815=""),"",IF(N($M6815)&lt;$Z6815,"Delta","No Delta"))</f>
        <v/>
      </c>
      <c r="AB6815">
        <f>IF(OR($B6815="",$Z6815=""),"",MAX(0,$Z6815-N($M6815)))</f>
        <v/>
      </c>
      <c r="AC6815" s="46">
        <f>IF($B6815="","",IFERROR(INDEX('CCA Util %'!$H:$H,MATCH($B6815,'CCA Util %'!$E:$E,0)),""))</f>
        <v/>
      </c>
      <c r="AD6815">
        <f>IF($B6815="","",IFERROR(INDEX('CCA Util %'!$G:$G,MATCH($B6815,'CCA Util %'!$E:$E,0)),""))</f>
        <v/>
      </c>
      <c r="AE6815">
        <f>IF(OR($B6815="",$U6815=""),"",$U6815&amp;" &amp; "&amp;IF(OR($AD6815="",$AD6815=0),"Util NA",$AD6815&amp;" Util"))</f>
        <v/>
      </c>
    </row>
    <row r="6816" ht="15.75" customHeight="1" s="42">
      <c r="A6816" s="41" t="n"/>
      <c r="G6816" s="38" t="n"/>
      <c r="H6816" s="38" t="n"/>
      <c r="I6816" s="38" t="n"/>
      <c r="J6816" s="38" t="n"/>
      <c r="K6816" s="38" t="n"/>
      <c r="L6816" s="38" t="n"/>
      <c r="N6816" s="36">
        <f>IF($B6816="","",IF($C6816="SUPERSTORE","Superstore","DH"))</f>
        <v/>
      </c>
      <c r="O6816" s="36">
        <f>IF($B6816="","",IFERROR(VLOOKUP($B6816,Mapping!$A:$C,2,0),"Not Mapped"))</f>
        <v/>
      </c>
      <c r="P6816" s="36">
        <f>IF($B6816="","",IFERROR(VLOOKUP($B6816,Mapping!$A:$C,3,0),"Not Mapped"))</f>
        <v/>
      </c>
      <c r="Q6816" s="36">
        <f>IF($B6816="","",IFERROR(VLOOKUP($O6816,Leaders!$A:$B,2,0),"Not Mapped"))</f>
        <v/>
      </c>
      <c r="R6816" s="36">
        <f>IF($B6816="","",IF(COUNTIF(Exclusions!$A:$A,$B6816)&gt;0,"Yes","No"))</f>
        <v/>
      </c>
      <c r="S6816" s="38">
        <f>IF($B6816="","",MIN(1,DAY($A6816)/IF($N6816="Superstore",Settings!$B$5,Settings!$B$4)))</f>
        <v/>
      </c>
      <c r="T6816" s="38">
        <f>IF(OR($B6816="",$G6816="",$S6816=0),"",$G6816/$S6816)</f>
        <v/>
      </c>
      <c r="U6816" s="36">
        <f>IF($T6816="","",IF($T6816&lt;Settings!$B$8,"Critical",IF($T6816&lt;Settings!$B$9,"Semi Critical","Non Critical")))</f>
        <v/>
      </c>
      <c r="V6816" s="28" t="n"/>
      <c r="Z6816">
        <f>IF($B6816="","",IFERROR(VLOOKUP($B6816,'Plan HC for CCA'!$A:$B,2,0),""))</f>
        <v/>
      </c>
      <c r="AA6816">
        <f>IF(OR($B6816="",$Z6816=""),"",IF(N($M6816)&lt;$Z6816,"Delta","No Delta"))</f>
        <v/>
      </c>
      <c r="AB6816">
        <f>IF(OR($B6816="",$Z6816=""),"",MAX(0,$Z6816-N($M6816)))</f>
        <v/>
      </c>
      <c r="AC6816" s="46">
        <f>IF($B6816="","",IFERROR(INDEX('CCA Util %'!$H:$H,MATCH($B6816,'CCA Util %'!$E:$E,0)),""))</f>
        <v/>
      </c>
      <c r="AD6816">
        <f>IF($B6816="","",IFERROR(INDEX('CCA Util %'!$G:$G,MATCH($B6816,'CCA Util %'!$E:$E,0)),""))</f>
        <v/>
      </c>
      <c r="AE6816">
        <f>IF(OR($B6816="",$U6816=""),"",$U6816&amp;" &amp; "&amp;IF(OR($AD6816="",$AD6816=0),"Util NA",$AD6816&amp;" Util"))</f>
        <v/>
      </c>
    </row>
    <row r="6817" ht="15.75" customHeight="1" s="42">
      <c r="A6817" s="41" t="n"/>
      <c r="G6817" s="38" t="n"/>
      <c r="H6817" s="38" t="n"/>
      <c r="I6817" s="38" t="n"/>
      <c r="J6817" s="38" t="n"/>
      <c r="K6817" s="38" t="n"/>
      <c r="L6817" s="38" t="n"/>
      <c r="N6817" s="36">
        <f>IF($B6817="","",IF($C6817="SUPERSTORE","Superstore","DH"))</f>
        <v/>
      </c>
      <c r="O6817" s="36">
        <f>IF($B6817="","",IFERROR(VLOOKUP($B6817,Mapping!$A:$C,2,0),"Not Mapped"))</f>
        <v/>
      </c>
      <c r="P6817" s="36">
        <f>IF($B6817="","",IFERROR(VLOOKUP($B6817,Mapping!$A:$C,3,0),"Not Mapped"))</f>
        <v/>
      </c>
      <c r="Q6817" s="36">
        <f>IF($B6817="","",IFERROR(VLOOKUP($O6817,Leaders!$A:$B,2,0),"Not Mapped"))</f>
        <v/>
      </c>
      <c r="R6817" s="36">
        <f>IF($B6817="","",IF(COUNTIF(Exclusions!$A:$A,$B6817)&gt;0,"Yes","No"))</f>
        <v/>
      </c>
      <c r="S6817" s="38">
        <f>IF($B6817="","",MIN(1,DAY($A6817)/IF($N6817="Superstore",Settings!$B$5,Settings!$B$4)))</f>
        <v/>
      </c>
      <c r="T6817" s="38">
        <f>IF(OR($B6817="",$G6817="",$S6817=0),"",$G6817/$S6817)</f>
        <v/>
      </c>
      <c r="U6817" s="36">
        <f>IF($T6817="","",IF($T6817&lt;Settings!$B$8,"Critical",IF($T6817&lt;Settings!$B$9,"Semi Critical","Non Critical")))</f>
        <v/>
      </c>
      <c r="V6817" s="28" t="n"/>
      <c r="Z6817">
        <f>IF($B6817="","",IFERROR(VLOOKUP($B6817,'Plan HC for CCA'!$A:$B,2,0),""))</f>
        <v/>
      </c>
      <c r="AA6817">
        <f>IF(OR($B6817="",$Z6817=""),"",IF(N($M6817)&lt;$Z6817,"Delta","No Delta"))</f>
        <v/>
      </c>
      <c r="AB6817">
        <f>IF(OR($B6817="",$Z6817=""),"",MAX(0,$Z6817-N($M6817)))</f>
        <v/>
      </c>
      <c r="AC6817" s="46">
        <f>IF($B6817="","",IFERROR(INDEX('CCA Util %'!$H:$H,MATCH($B6817,'CCA Util %'!$E:$E,0)),""))</f>
        <v/>
      </c>
      <c r="AD6817">
        <f>IF($B6817="","",IFERROR(INDEX('CCA Util %'!$G:$G,MATCH($B6817,'CCA Util %'!$E:$E,0)),""))</f>
        <v/>
      </c>
      <c r="AE6817">
        <f>IF(OR($B6817="",$U6817=""),"",$U6817&amp;" &amp; "&amp;IF(OR($AD6817="",$AD6817=0),"Util NA",$AD6817&amp;" Util"))</f>
        <v/>
      </c>
    </row>
    <row r="6818" ht="15.75" customHeight="1" s="42">
      <c r="A6818" s="41" t="n"/>
      <c r="G6818" s="38" t="n"/>
      <c r="H6818" s="38" t="n"/>
      <c r="I6818" s="38" t="n"/>
      <c r="J6818" s="38" t="n"/>
      <c r="K6818" s="38" t="n"/>
      <c r="L6818" s="38" t="n"/>
      <c r="N6818" s="36">
        <f>IF($B6818="","",IF($C6818="SUPERSTORE","Superstore","DH"))</f>
        <v/>
      </c>
      <c r="O6818" s="36">
        <f>IF($B6818="","",IFERROR(VLOOKUP($B6818,Mapping!$A:$C,2,0),"Not Mapped"))</f>
        <v/>
      </c>
      <c r="P6818" s="36">
        <f>IF($B6818="","",IFERROR(VLOOKUP($B6818,Mapping!$A:$C,3,0),"Not Mapped"))</f>
        <v/>
      </c>
      <c r="Q6818" s="36">
        <f>IF($B6818="","",IFERROR(VLOOKUP($O6818,Leaders!$A:$B,2,0),"Not Mapped"))</f>
        <v/>
      </c>
      <c r="R6818" s="36">
        <f>IF($B6818="","",IF(COUNTIF(Exclusions!$A:$A,$B6818)&gt;0,"Yes","No"))</f>
        <v/>
      </c>
      <c r="S6818" s="38">
        <f>IF($B6818="","",MIN(1,DAY($A6818)/IF($N6818="Superstore",Settings!$B$5,Settings!$B$4)))</f>
        <v/>
      </c>
      <c r="T6818" s="38">
        <f>IF(OR($B6818="",$G6818="",$S6818=0),"",$G6818/$S6818)</f>
        <v/>
      </c>
      <c r="U6818" s="36">
        <f>IF($T6818="","",IF($T6818&lt;Settings!$B$8,"Critical",IF($T6818&lt;Settings!$B$9,"Semi Critical","Non Critical")))</f>
        <v/>
      </c>
      <c r="V6818" s="28" t="n"/>
      <c r="Z6818">
        <f>IF($B6818="","",IFERROR(VLOOKUP($B6818,'Plan HC for CCA'!$A:$B,2,0),""))</f>
        <v/>
      </c>
      <c r="AA6818">
        <f>IF(OR($B6818="",$Z6818=""),"",IF(N($M6818)&lt;$Z6818,"Delta","No Delta"))</f>
        <v/>
      </c>
      <c r="AB6818">
        <f>IF(OR($B6818="",$Z6818=""),"",MAX(0,$Z6818-N($M6818)))</f>
        <v/>
      </c>
      <c r="AC6818" s="46">
        <f>IF($B6818="","",IFERROR(INDEX('CCA Util %'!$H:$H,MATCH($B6818,'CCA Util %'!$E:$E,0)),""))</f>
        <v/>
      </c>
      <c r="AD6818">
        <f>IF($B6818="","",IFERROR(INDEX('CCA Util %'!$G:$G,MATCH($B6818,'CCA Util %'!$E:$E,0)),""))</f>
        <v/>
      </c>
      <c r="AE6818">
        <f>IF(OR($B6818="",$U6818=""),"",$U6818&amp;" &amp; "&amp;IF(OR($AD6818="",$AD6818=0),"Util NA",$AD6818&amp;" Util"))</f>
        <v/>
      </c>
    </row>
    <row r="6819" ht="15.75" customHeight="1" s="42">
      <c r="A6819" s="41" t="n"/>
      <c r="G6819" s="38" t="n"/>
      <c r="H6819" s="38" t="n"/>
      <c r="I6819" s="38" t="n"/>
      <c r="J6819" s="38" t="n"/>
      <c r="K6819" s="38" t="n"/>
      <c r="L6819" s="38" t="n"/>
      <c r="N6819" s="36">
        <f>IF($B6819="","",IF($C6819="SUPERSTORE","Superstore","DH"))</f>
        <v/>
      </c>
      <c r="O6819" s="36">
        <f>IF($B6819="","",IFERROR(VLOOKUP($B6819,Mapping!$A:$C,2,0),"Not Mapped"))</f>
        <v/>
      </c>
      <c r="P6819" s="36">
        <f>IF($B6819="","",IFERROR(VLOOKUP($B6819,Mapping!$A:$C,3,0),"Not Mapped"))</f>
        <v/>
      </c>
      <c r="Q6819" s="36">
        <f>IF($B6819="","",IFERROR(VLOOKUP($O6819,Leaders!$A:$B,2,0),"Not Mapped"))</f>
        <v/>
      </c>
      <c r="R6819" s="36">
        <f>IF($B6819="","",IF(COUNTIF(Exclusions!$A:$A,$B6819)&gt;0,"Yes","No"))</f>
        <v/>
      </c>
      <c r="S6819" s="38">
        <f>IF($B6819="","",MIN(1,DAY($A6819)/IF($N6819="Superstore",Settings!$B$5,Settings!$B$4)))</f>
        <v/>
      </c>
      <c r="T6819" s="38">
        <f>IF(OR($B6819="",$G6819="",$S6819=0),"",$G6819/$S6819)</f>
        <v/>
      </c>
      <c r="U6819" s="36">
        <f>IF($T6819="","",IF($T6819&lt;Settings!$B$8,"Critical",IF($T6819&lt;Settings!$B$9,"Semi Critical","Non Critical")))</f>
        <v/>
      </c>
      <c r="V6819" s="28" t="n"/>
      <c r="Z6819">
        <f>IF($B6819="","",IFERROR(VLOOKUP($B6819,'Plan HC for CCA'!$A:$B,2,0),""))</f>
        <v/>
      </c>
      <c r="AA6819">
        <f>IF(OR($B6819="",$Z6819=""),"",IF(N($M6819)&lt;$Z6819,"Delta","No Delta"))</f>
        <v/>
      </c>
      <c r="AB6819">
        <f>IF(OR($B6819="",$Z6819=""),"",MAX(0,$Z6819-N($M6819)))</f>
        <v/>
      </c>
      <c r="AC6819" s="46">
        <f>IF($B6819="","",IFERROR(INDEX('CCA Util %'!$H:$H,MATCH($B6819,'CCA Util %'!$E:$E,0)),""))</f>
        <v/>
      </c>
      <c r="AD6819">
        <f>IF($B6819="","",IFERROR(INDEX('CCA Util %'!$G:$G,MATCH($B6819,'CCA Util %'!$E:$E,0)),""))</f>
        <v/>
      </c>
      <c r="AE6819">
        <f>IF(OR($B6819="",$U6819=""),"",$U6819&amp;" &amp; "&amp;IF(OR($AD6819="",$AD6819=0),"Util NA",$AD6819&amp;" Util"))</f>
        <v/>
      </c>
    </row>
    <row r="6820" ht="15.75" customHeight="1" s="42">
      <c r="A6820" s="41" t="n"/>
      <c r="G6820" s="38" t="n"/>
      <c r="H6820" s="38" t="n"/>
      <c r="I6820" s="38" t="n"/>
      <c r="J6820" s="38" t="n"/>
      <c r="K6820" s="38" t="n"/>
      <c r="L6820" s="38" t="n"/>
      <c r="N6820" s="36">
        <f>IF($B6820="","",IF($C6820="SUPERSTORE","Superstore","DH"))</f>
        <v/>
      </c>
      <c r="O6820" s="36">
        <f>IF($B6820="","",IFERROR(VLOOKUP($B6820,Mapping!$A:$C,2,0),"Not Mapped"))</f>
        <v/>
      </c>
      <c r="P6820" s="36">
        <f>IF($B6820="","",IFERROR(VLOOKUP($B6820,Mapping!$A:$C,3,0),"Not Mapped"))</f>
        <v/>
      </c>
      <c r="Q6820" s="36">
        <f>IF($B6820="","",IFERROR(VLOOKUP($O6820,Leaders!$A:$B,2,0),"Not Mapped"))</f>
        <v/>
      </c>
      <c r="R6820" s="36">
        <f>IF($B6820="","",IF(COUNTIF(Exclusions!$A:$A,$B6820)&gt;0,"Yes","No"))</f>
        <v/>
      </c>
      <c r="S6820" s="38">
        <f>IF($B6820="","",MIN(1,DAY($A6820)/IF($N6820="Superstore",Settings!$B$5,Settings!$B$4)))</f>
        <v/>
      </c>
      <c r="T6820" s="38">
        <f>IF(OR($B6820="",$G6820="",$S6820=0),"",$G6820/$S6820)</f>
        <v/>
      </c>
      <c r="U6820" s="36">
        <f>IF($T6820="","",IF($T6820&lt;Settings!$B$8,"Critical",IF($T6820&lt;Settings!$B$9,"Semi Critical","Non Critical")))</f>
        <v/>
      </c>
      <c r="V6820" s="28" t="n"/>
      <c r="Z6820">
        <f>IF($B6820="","",IFERROR(VLOOKUP($B6820,'Plan HC for CCA'!$A:$B,2,0),""))</f>
        <v/>
      </c>
      <c r="AA6820">
        <f>IF(OR($B6820="",$Z6820=""),"",IF(N($M6820)&lt;$Z6820,"Delta","No Delta"))</f>
        <v/>
      </c>
      <c r="AB6820">
        <f>IF(OR($B6820="",$Z6820=""),"",MAX(0,$Z6820-N($M6820)))</f>
        <v/>
      </c>
      <c r="AC6820" s="46">
        <f>IF($B6820="","",IFERROR(INDEX('CCA Util %'!$H:$H,MATCH($B6820,'CCA Util %'!$E:$E,0)),""))</f>
        <v/>
      </c>
      <c r="AD6820">
        <f>IF($B6820="","",IFERROR(INDEX('CCA Util %'!$G:$G,MATCH($B6820,'CCA Util %'!$E:$E,0)),""))</f>
        <v/>
      </c>
      <c r="AE6820">
        <f>IF(OR($B6820="",$U6820=""),"",$U6820&amp;" &amp; "&amp;IF(OR($AD6820="",$AD6820=0),"Util NA",$AD6820&amp;" Util"))</f>
        <v/>
      </c>
    </row>
    <row r="6821" ht="15.75" customHeight="1" s="42">
      <c r="A6821" s="41" t="n"/>
      <c r="G6821" s="38" t="n"/>
      <c r="H6821" s="38" t="n"/>
      <c r="I6821" s="38" t="n"/>
      <c r="J6821" s="38" t="n"/>
      <c r="K6821" s="38" t="n"/>
      <c r="L6821" s="38" t="n"/>
      <c r="N6821" s="36">
        <f>IF($B6821="","",IF($C6821="SUPERSTORE","Superstore","DH"))</f>
        <v/>
      </c>
      <c r="O6821" s="36">
        <f>IF($B6821="","",IFERROR(VLOOKUP($B6821,Mapping!$A:$C,2,0),"Not Mapped"))</f>
        <v/>
      </c>
      <c r="P6821" s="36">
        <f>IF($B6821="","",IFERROR(VLOOKUP($B6821,Mapping!$A:$C,3,0),"Not Mapped"))</f>
        <v/>
      </c>
      <c r="Q6821" s="36">
        <f>IF($B6821="","",IFERROR(VLOOKUP($O6821,Leaders!$A:$B,2,0),"Not Mapped"))</f>
        <v/>
      </c>
      <c r="R6821" s="36">
        <f>IF($B6821="","",IF(COUNTIF(Exclusions!$A:$A,$B6821)&gt;0,"Yes","No"))</f>
        <v/>
      </c>
      <c r="S6821" s="38">
        <f>IF($B6821="","",MIN(1,DAY($A6821)/IF($N6821="Superstore",Settings!$B$5,Settings!$B$4)))</f>
        <v/>
      </c>
      <c r="T6821" s="38">
        <f>IF(OR($B6821="",$G6821="",$S6821=0),"",$G6821/$S6821)</f>
        <v/>
      </c>
      <c r="U6821" s="36">
        <f>IF($T6821="","",IF($T6821&lt;Settings!$B$8,"Critical",IF($T6821&lt;Settings!$B$9,"Semi Critical","Non Critical")))</f>
        <v/>
      </c>
      <c r="V6821" s="28" t="n"/>
      <c r="Z6821">
        <f>IF($B6821="","",IFERROR(VLOOKUP($B6821,'Plan HC for CCA'!$A:$B,2,0),""))</f>
        <v/>
      </c>
      <c r="AA6821">
        <f>IF(OR($B6821="",$Z6821=""),"",IF(N($M6821)&lt;$Z6821,"Delta","No Delta"))</f>
        <v/>
      </c>
      <c r="AB6821">
        <f>IF(OR($B6821="",$Z6821=""),"",MAX(0,$Z6821-N($M6821)))</f>
        <v/>
      </c>
      <c r="AC6821" s="46">
        <f>IF($B6821="","",IFERROR(INDEX('CCA Util %'!$H:$H,MATCH($B6821,'CCA Util %'!$E:$E,0)),""))</f>
        <v/>
      </c>
      <c r="AD6821">
        <f>IF($B6821="","",IFERROR(INDEX('CCA Util %'!$G:$G,MATCH($B6821,'CCA Util %'!$E:$E,0)),""))</f>
        <v/>
      </c>
      <c r="AE6821">
        <f>IF(OR($B6821="",$U6821=""),"",$U6821&amp;" &amp; "&amp;IF(OR($AD6821="",$AD6821=0),"Util NA",$AD6821&amp;" Util"))</f>
        <v/>
      </c>
    </row>
    <row r="6822" ht="15.75" customHeight="1" s="42">
      <c r="A6822" s="41" t="n"/>
      <c r="G6822" s="38" t="n"/>
      <c r="H6822" s="38" t="n"/>
      <c r="I6822" s="38" t="n"/>
      <c r="J6822" s="38" t="n"/>
      <c r="K6822" s="38" t="n"/>
      <c r="L6822" s="38" t="n"/>
      <c r="N6822" s="36">
        <f>IF($B6822="","",IF($C6822="SUPERSTORE","Superstore","DH"))</f>
        <v/>
      </c>
      <c r="O6822" s="36">
        <f>IF($B6822="","",IFERROR(VLOOKUP($B6822,Mapping!$A:$C,2,0),"Not Mapped"))</f>
        <v/>
      </c>
      <c r="P6822" s="36">
        <f>IF($B6822="","",IFERROR(VLOOKUP($B6822,Mapping!$A:$C,3,0),"Not Mapped"))</f>
        <v/>
      </c>
      <c r="Q6822" s="36">
        <f>IF($B6822="","",IFERROR(VLOOKUP($O6822,Leaders!$A:$B,2,0),"Not Mapped"))</f>
        <v/>
      </c>
      <c r="R6822" s="36">
        <f>IF($B6822="","",IF(COUNTIF(Exclusions!$A:$A,$B6822)&gt;0,"Yes","No"))</f>
        <v/>
      </c>
      <c r="S6822" s="38">
        <f>IF($B6822="","",MIN(1,DAY($A6822)/IF($N6822="Superstore",Settings!$B$5,Settings!$B$4)))</f>
        <v/>
      </c>
      <c r="T6822" s="38">
        <f>IF(OR($B6822="",$G6822="",$S6822=0),"",$G6822/$S6822)</f>
        <v/>
      </c>
      <c r="U6822" s="36">
        <f>IF($T6822="","",IF($T6822&lt;Settings!$B$8,"Critical",IF($T6822&lt;Settings!$B$9,"Semi Critical","Non Critical")))</f>
        <v/>
      </c>
      <c r="V6822" s="28" t="n"/>
      <c r="Z6822">
        <f>IF($B6822="","",IFERROR(VLOOKUP($B6822,'Plan HC for CCA'!$A:$B,2,0),""))</f>
        <v/>
      </c>
      <c r="AA6822">
        <f>IF(OR($B6822="",$Z6822=""),"",IF(N($M6822)&lt;$Z6822,"Delta","No Delta"))</f>
        <v/>
      </c>
      <c r="AB6822">
        <f>IF(OR($B6822="",$Z6822=""),"",MAX(0,$Z6822-N($M6822)))</f>
        <v/>
      </c>
      <c r="AC6822" s="46">
        <f>IF($B6822="","",IFERROR(INDEX('CCA Util %'!$H:$H,MATCH($B6822,'CCA Util %'!$E:$E,0)),""))</f>
        <v/>
      </c>
      <c r="AD6822">
        <f>IF($B6822="","",IFERROR(INDEX('CCA Util %'!$G:$G,MATCH($B6822,'CCA Util %'!$E:$E,0)),""))</f>
        <v/>
      </c>
      <c r="AE6822">
        <f>IF(OR($B6822="",$U6822=""),"",$U6822&amp;" &amp; "&amp;IF(OR($AD6822="",$AD6822=0),"Util NA",$AD6822&amp;" Util"))</f>
        <v/>
      </c>
    </row>
    <row r="6823" ht="15.75" customHeight="1" s="42">
      <c r="A6823" s="41" t="n"/>
      <c r="G6823" s="38" t="n"/>
      <c r="H6823" s="38" t="n"/>
      <c r="I6823" s="38" t="n"/>
      <c r="J6823" s="38" t="n"/>
      <c r="K6823" s="38" t="n"/>
      <c r="L6823" s="38" t="n"/>
      <c r="N6823" s="36">
        <f>IF($B6823="","",IF($C6823="SUPERSTORE","Superstore","DH"))</f>
        <v/>
      </c>
      <c r="O6823" s="36">
        <f>IF($B6823="","",IFERROR(VLOOKUP($B6823,Mapping!$A:$C,2,0),"Not Mapped"))</f>
        <v/>
      </c>
      <c r="P6823" s="36">
        <f>IF($B6823="","",IFERROR(VLOOKUP($B6823,Mapping!$A:$C,3,0),"Not Mapped"))</f>
        <v/>
      </c>
      <c r="Q6823" s="36">
        <f>IF($B6823="","",IFERROR(VLOOKUP($O6823,Leaders!$A:$B,2,0),"Not Mapped"))</f>
        <v/>
      </c>
      <c r="R6823" s="36">
        <f>IF($B6823="","",IF(COUNTIF(Exclusions!$A:$A,$B6823)&gt;0,"Yes","No"))</f>
        <v/>
      </c>
      <c r="S6823" s="38">
        <f>IF($B6823="","",MIN(1,DAY($A6823)/IF($N6823="Superstore",Settings!$B$5,Settings!$B$4)))</f>
        <v/>
      </c>
      <c r="T6823" s="38">
        <f>IF(OR($B6823="",$G6823="",$S6823=0),"",$G6823/$S6823)</f>
        <v/>
      </c>
      <c r="U6823" s="36">
        <f>IF($T6823="","",IF($T6823&lt;Settings!$B$8,"Critical",IF($T6823&lt;Settings!$B$9,"Semi Critical","Non Critical")))</f>
        <v/>
      </c>
      <c r="V6823" s="28" t="n"/>
      <c r="Z6823">
        <f>IF($B6823="","",IFERROR(VLOOKUP($B6823,'Plan HC for CCA'!$A:$B,2,0),""))</f>
        <v/>
      </c>
      <c r="AA6823">
        <f>IF(OR($B6823="",$Z6823=""),"",IF(N($M6823)&lt;$Z6823,"Delta","No Delta"))</f>
        <v/>
      </c>
      <c r="AB6823">
        <f>IF(OR($B6823="",$Z6823=""),"",MAX(0,$Z6823-N($M6823)))</f>
        <v/>
      </c>
      <c r="AC6823" s="46">
        <f>IF($B6823="","",IFERROR(INDEX('CCA Util %'!$H:$H,MATCH($B6823,'CCA Util %'!$E:$E,0)),""))</f>
        <v/>
      </c>
      <c r="AD6823">
        <f>IF($B6823="","",IFERROR(INDEX('CCA Util %'!$G:$G,MATCH($B6823,'CCA Util %'!$E:$E,0)),""))</f>
        <v/>
      </c>
      <c r="AE6823">
        <f>IF(OR($B6823="",$U6823=""),"",$U6823&amp;" &amp; "&amp;IF(OR($AD6823="",$AD6823=0),"Util NA",$AD6823&amp;" Util"))</f>
        <v/>
      </c>
    </row>
    <row r="6824" ht="15.75" customHeight="1" s="42">
      <c r="A6824" s="41" t="n"/>
      <c r="G6824" s="38" t="n"/>
      <c r="H6824" s="38" t="n"/>
      <c r="I6824" s="38" t="n"/>
      <c r="J6824" s="38" t="n"/>
      <c r="K6824" s="38" t="n"/>
      <c r="L6824" s="38" t="n"/>
      <c r="N6824" s="36">
        <f>IF($B6824="","",IF($C6824="SUPERSTORE","Superstore","DH"))</f>
        <v/>
      </c>
      <c r="O6824" s="36">
        <f>IF($B6824="","",IFERROR(VLOOKUP($B6824,Mapping!$A:$C,2,0),"Not Mapped"))</f>
        <v/>
      </c>
      <c r="P6824" s="36">
        <f>IF($B6824="","",IFERROR(VLOOKUP($B6824,Mapping!$A:$C,3,0),"Not Mapped"))</f>
        <v/>
      </c>
      <c r="Q6824" s="36">
        <f>IF($B6824="","",IFERROR(VLOOKUP($O6824,Leaders!$A:$B,2,0),"Not Mapped"))</f>
        <v/>
      </c>
      <c r="R6824" s="36">
        <f>IF($B6824="","",IF(COUNTIF(Exclusions!$A:$A,$B6824)&gt;0,"Yes","No"))</f>
        <v/>
      </c>
      <c r="S6824" s="38">
        <f>IF($B6824="","",MIN(1,DAY($A6824)/IF($N6824="Superstore",Settings!$B$5,Settings!$B$4)))</f>
        <v/>
      </c>
      <c r="T6824" s="38">
        <f>IF(OR($B6824="",$G6824="",$S6824=0),"",$G6824/$S6824)</f>
        <v/>
      </c>
      <c r="U6824" s="36">
        <f>IF($T6824="","",IF($T6824&lt;Settings!$B$8,"Critical",IF($T6824&lt;Settings!$B$9,"Semi Critical","Non Critical")))</f>
        <v/>
      </c>
      <c r="V6824" s="28" t="n"/>
      <c r="Z6824">
        <f>IF($B6824="","",IFERROR(VLOOKUP($B6824,'Plan HC for CCA'!$A:$B,2,0),""))</f>
        <v/>
      </c>
      <c r="AA6824">
        <f>IF(OR($B6824="",$Z6824=""),"",IF(N($M6824)&lt;$Z6824,"Delta","No Delta"))</f>
        <v/>
      </c>
      <c r="AB6824">
        <f>IF(OR($B6824="",$Z6824=""),"",MAX(0,$Z6824-N($M6824)))</f>
        <v/>
      </c>
      <c r="AC6824" s="46">
        <f>IF($B6824="","",IFERROR(INDEX('CCA Util %'!$H:$H,MATCH($B6824,'CCA Util %'!$E:$E,0)),""))</f>
        <v/>
      </c>
      <c r="AD6824">
        <f>IF($B6824="","",IFERROR(INDEX('CCA Util %'!$G:$G,MATCH($B6824,'CCA Util %'!$E:$E,0)),""))</f>
        <v/>
      </c>
      <c r="AE6824">
        <f>IF(OR($B6824="",$U6824=""),"",$U6824&amp;" &amp; "&amp;IF(OR($AD6824="",$AD6824=0),"Util NA",$AD6824&amp;" Util"))</f>
        <v/>
      </c>
    </row>
    <row r="6825" ht="15.75" customHeight="1" s="42">
      <c r="A6825" s="41" t="n"/>
      <c r="G6825" s="38" t="n"/>
      <c r="H6825" s="38" t="n"/>
      <c r="I6825" s="38" t="n"/>
      <c r="J6825" s="38" t="n"/>
      <c r="K6825" s="38" t="n"/>
      <c r="L6825" s="38" t="n"/>
      <c r="N6825" s="36">
        <f>IF($B6825="","",IF($C6825="SUPERSTORE","Superstore","DH"))</f>
        <v/>
      </c>
      <c r="O6825" s="36">
        <f>IF($B6825="","",IFERROR(VLOOKUP($B6825,Mapping!$A:$C,2,0),"Not Mapped"))</f>
        <v/>
      </c>
      <c r="P6825" s="36">
        <f>IF($B6825="","",IFERROR(VLOOKUP($B6825,Mapping!$A:$C,3,0),"Not Mapped"))</f>
        <v/>
      </c>
      <c r="Q6825" s="36">
        <f>IF($B6825="","",IFERROR(VLOOKUP($O6825,Leaders!$A:$B,2,0),"Not Mapped"))</f>
        <v/>
      </c>
      <c r="R6825" s="36">
        <f>IF($B6825="","",IF(COUNTIF(Exclusions!$A:$A,$B6825)&gt;0,"Yes","No"))</f>
        <v/>
      </c>
      <c r="S6825" s="38">
        <f>IF($B6825="","",MIN(1,DAY($A6825)/IF($N6825="Superstore",Settings!$B$5,Settings!$B$4)))</f>
        <v/>
      </c>
      <c r="T6825" s="38">
        <f>IF(OR($B6825="",$G6825="",$S6825=0),"",$G6825/$S6825)</f>
        <v/>
      </c>
      <c r="U6825" s="36">
        <f>IF($T6825="","",IF($T6825&lt;Settings!$B$8,"Critical",IF($T6825&lt;Settings!$B$9,"Semi Critical","Non Critical")))</f>
        <v/>
      </c>
      <c r="V6825" s="28" t="n"/>
      <c r="Z6825">
        <f>IF($B6825="","",IFERROR(VLOOKUP($B6825,'Plan HC for CCA'!$A:$B,2,0),""))</f>
        <v/>
      </c>
      <c r="AA6825">
        <f>IF(OR($B6825="",$Z6825=""),"",IF(N($M6825)&lt;$Z6825,"Delta","No Delta"))</f>
        <v/>
      </c>
      <c r="AB6825">
        <f>IF(OR($B6825="",$Z6825=""),"",MAX(0,$Z6825-N($M6825)))</f>
        <v/>
      </c>
      <c r="AC6825" s="46">
        <f>IF($B6825="","",IFERROR(INDEX('CCA Util %'!$H:$H,MATCH($B6825,'CCA Util %'!$E:$E,0)),""))</f>
        <v/>
      </c>
      <c r="AD6825">
        <f>IF($B6825="","",IFERROR(INDEX('CCA Util %'!$G:$G,MATCH($B6825,'CCA Util %'!$E:$E,0)),""))</f>
        <v/>
      </c>
      <c r="AE6825">
        <f>IF(OR($B6825="",$U6825=""),"",$U6825&amp;" &amp; "&amp;IF(OR($AD6825="",$AD6825=0),"Util NA",$AD6825&amp;" Util"))</f>
        <v/>
      </c>
    </row>
    <row r="6826" ht="15.75" customHeight="1" s="42">
      <c r="A6826" s="41" t="n"/>
      <c r="G6826" s="38" t="n"/>
      <c r="H6826" s="38" t="n"/>
      <c r="I6826" s="38" t="n"/>
      <c r="J6826" s="38" t="n"/>
      <c r="K6826" s="38" t="n"/>
      <c r="L6826" s="38" t="n"/>
      <c r="N6826" s="36">
        <f>IF($B6826="","",IF($C6826="SUPERSTORE","Superstore","DH"))</f>
        <v/>
      </c>
      <c r="O6826" s="36">
        <f>IF($B6826="","",IFERROR(VLOOKUP($B6826,Mapping!$A:$C,2,0),"Not Mapped"))</f>
        <v/>
      </c>
      <c r="P6826" s="36">
        <f>IF($B6826="","",IFERROR(VLOOKUP($B6826,Mapping!$A:$C,3,0),"Not Mapped"))</f>
        <v/>
      </c>
      <c r="Q6826" s="36">
        <f>IF($B6826="","",IFERROR(VLOOKUP($O6826,Leaders!$A:$B,2,0),"Not Mapped"))</f>
        <v/>
      </c>
      <c r="R6826" s="36">
        <f>IF($B6826="","",IF(COUNTIF(Exclusions!$A:$A,$B6826)&gt;0,"Yes","No"))</f>
        <v/>
      </c>
      <c r="S6826" s="38">
        <f>IF($B6826="","",MIN(1,DAY($A6826)/IF($N6826="Superstore",Settings!$B$5,Settings!$B$4)))</f>
        <v/>
      </c>
      <c r="T6826" s="38">
        <f>IF(OR($B6826="",$G6826="",$S6826=0),"",$G6826/$S6826)</f>
        <v/>
      </c>
      <c r="U6826" s="36">
        <f>IF($T6826="","",IF($T6826&lt;Settings!$B$8,"Critical",IF($T6826&lt;Settings!$B$9,"Semi Critical","Non Critical")))</f>
        <v/>
      </c>
      <c r="V6826" s="28" t="n"/>
      <c r="Z6826">
        <f>IF($B6826="","",IFERROR(VLOOKUP($B6826,'Plan HC for CCA'!$A:$B,2,0),""))</f>
        <v/>
      </c>
      <c r="AA6826">
        <f>IF(OR($B6826="",$Z6826=""),"",IF(N($M6826)&lt;$Z6826,"Delta","No Delta"))</f>
        <v/>
      </c>
      <c r="AB6826">
        <f>IF(OR($B6826="",$Z6826=""),"",MAX(0,$Z6826-N($M6826)))</f>
        <v/>
      </c>
      <c r="AC6826" s="46">
        <f>IF($B6826="","",IFERROR(INDEX('CCA Util %'!$H:$H,MATCH($B6826,'CCA Util %'!$E:$E,0)),""))</f>
        <v/>
      </c>
      <c r="AD6826">
        <f>IF($B6826="","",IFERROR(INDEX('CCA Util %'!$G:$G,MATCH($B6826,'CCA Util %'!$E:$E,0)),""))</f>
        <v/>
      </c>
      <c r="AE6826">
        <f>IF(OR($B6826="",$U6826=""),"",$U6826&amp;" &amp; "&amp;IF(OR($AD6826="",$AD6826=0),"Util NA",$AD6826&amp;" Util"))</f>
        <v/>
      </c>
    </row>
    <row r="6827" ht="15.75" customHeight="1" s="42">
      <c r="A6827" s="41" t="n"/>
      <c r="G6827" s="38" t="n"/>
      <c r="H6827" s="38" t="n"/>
      <c r="I6827" s="38" t="n"/>
      <c r="J6827" s="38" t="n"/>
      <c r="K6827" s="38" t="n"/>
      <c r="L6827" s="38" t="n"/>
      <c r="N6827" s="36">
        <f>IF($B6827="","",IF($C6827="SUPERSTORE","Superstore","DH"))</f>
        <v/>
      </c>
      <c r="O6827" s="36">
        <f>IF($B6827="","",IFERROR(VLOOKUP($B6827,Mapping!$A:$C,2,0),"Not Mapped"))</f>
        <v/>
      </c>
      <c r="P6827" s="36">
        <f>IF($B6827="","",IFERROR(VLOOKUP($B6827,Mapping!$A:$C,3,0),"Not Mapped"))</f>
        <v/>
      </c>
      <c r="Q6827" s="36">
        <f>IF($B6827="","",IFERROR(VLOOKUP($O6827,Leaders!$A:$B,2,0),"Not Mapped"))</f>
        <v/>
      </c>
      <c r="R6827" s="36">
        <f>IF($B6827="","",IF(COUNTIF(Exclusions!$A:$A,$B6827)&gt;0,"Yes","No"))</f>
        <v/>
      </c>
      <c r="S6827" s="38">
        <f>IF($B6827="","",MIN(1,DAY($A6827)/IF($N6827="Superstore",Settings!$B$5,Settings!$B$4)))</f>
        <v/>
      </c>
      <c r="T6827" s="38">
        <f>IF(OR($B6827="",$G6827="",$S6827=0),"",$G6827/$S6827)</f>
        <v/>
      </c>
      <c r="U6827" s="36">
        <f>IF($T6827="","",IF($T6827&lt;Settings!$B$8,"Critical",IF($T6827&lt;Settings!$B$9,"Semi Critical","Non Critical")))</f>
        <v/>
      </c>
      <c r="V6827" s="28" t="n"/>
      <c r="Z6827">
        <f>IF($B6827="","",IFERROR(VLOOKUP($B6827,'Plan HC for CCA'!$A:$B,2,0),""))</f>
        <v/>
      </c>
      <c r="AA6827">
        <f>IF(OR($B6827="",$Z6827=""),"",IF(N($M6827)&lt;$Z6827,"Delta","No Delta"))</f>
        <v/>
      </c>
      <c r="AB6827">
        <f>IF(OR($B6827="",$Z6827=""),"",MAX(0,$Z6827-N($M6827)))</f>
        <v/>
      </c>
      <c r="AC6827" s="46">
        <f>IF($B6827="","",IFERROR(INDEX('CCA Util %'!$H:$H,MATCH($B6827,'CCA Util %'!$E:$E,0)),""))</f>
        <v/>
      </c>
      <c r="AD6827">
        <f>IF($B6827="","",IFERROR(INDEX('CCA Util %'!$G:$G,MATCH($B6827,'CCA Util %'!$E:$E,0)),""))</f>
        <v/>
      </c>
      <c r="AE6827">
        <f>IF(OR($B6827="",$U6827=""),"",$U6827&amp;" &amp; "&amp;IF(OR($AD6827="",$AD6827=0),"Util NA",$AD6827&amp;" Util"))</f>
        <v/>
      </c>
    </row>
    <row r="6828" ht="15.75" customHeight="1" s="42">
      <c r="A6828" s="41" t="n"/>
      <c r="G6828" s="38" t="n"/>
      <c r="H6828" s="38" t="n"/>
      <c r="I6828" s="38" t="n"/>
      <c r="J6828" s="38" t="n"/>
      <c r="K6828" s="38" t="n"/>
      <c r="L6828" s="38" t="n"/>
      <c r="N6828" s="36">
        <f>IF($B6828="","",IF($C6828="SUPERSTORE","Superstore","DH"))</f>
        <v/>
      </c>
      <c r="O6828" s="36">
        <f>IF($B6828="","",IFERROR(VLOOKUP($B6828,Mapping!$A:$C,2,0),"Not Mapped"))</f>
        <v/>
      </c>
      <c r="P6828" s="36">
        <f>IF($B6828="","",IFERROR(VLOOKUP($B6828,Mapping!$A:$C,3,0),"Not Mapped"))</f>
        <v/>
      </c>
      <c r="Q6828" s="36">
        <f>IF($B6828="","",IFERROR(VLOOKUP($O6828,Leaders!$A:$B,2,0),"Not Mapped"))</f>
        <v/>
      </c>
      <c r="R6828" s="36">
        <f>IF($B6828="","",IF(COUNTIF(Exclusions!$A:$A,$B6828)&gt;0,"Yes","No"))</f>
        <v/>
      </c>
      <c r="S6828" s="38">
        <f>IF($B6828="","",MIN(1,DAY($A6828)/IF($N6828="Superstore",Settings!$B$5,Settings!$B$4)))</f>
        <v/>
      </c>
      <c r="T6828" s="38">
        <f>IF(OR($B6828="",$G6828="",$S6828=0),"",$G6828/$S6828)</f>
        <v/>
      </c>
      <c r="U6828" s="36">
        <f>IF($T6828="","",IF($T6828&lt;Settings!$B$8,"Critical",IF($T6828&lt;Settings!$B$9,"Semi Critical","Non Critical")))</f>
        <v/>
      </c>
      <c r="V6828" s="28" t="n"/>
      <c r="Z6828">
        <f>IF($B6828="","",IFERROR(VLOOKUP($B6828,'Plan HC for CCA'!$A:$B,2,0),""))</f>
        <v/>
      </c>
      <c r="AA6828">
        <f>IF(OR($B6828="",$Z6828=""),"",IF(N($M6828)&lt;$Z6828,"Delta","No Delta"))</f>
        <v/>
      </c>
      <c r="AB6828">
        <f>IF(OR($B6828="",$Z6828=""),"",MAX(0,$Z6828-N($M6828)))</f>
        <v/>
      </c>
      <c r="AC6828" s="46">
        <f>IF($B6828="","",IFERROR(INDEX('CCA Util %'!$H:$H,MATCH($B6828,'CCA Util %'!$E:$E,0)),""))</f>
        <v/>
      </c>
      <c r="AD6828">
        <f>IF($B6828="","",IFERROR(INDEX('CCA Util %'!$G:$G,MATCH($B6828,'CCA Util %'!$E:$E,0)),""))</f>
        <v/>
      </c>
      <c r="AE6828">
        <f>IF(OR($B6828="",$U6828=""),"",$U6828&amp;" &amp; "&amp;IF(OR($AD6828="",$AD6828=0),"Util NA",$AD6828&amp;" Util"))</f>
        <v/>
      </c>
    </row>
    <row r="6829" ht="15.75" customHeight="1" s="42">
      <c r="A6829" s="41" t="n"/>
      <c r="G6829" s="38" t="n"/>
      <c r="H6829" s="38" t="n"/>
      <c r="I6829" s="38" t="n"/>
      <c r="J6829" s="38" t="n"/>
      <c r="K6829" s="38" t="n"/>
      <c r="L6829" s="38" t="n"/>
      <c r="N6829" s="36">
        <f>IF($B6829="","",IF($C6829="SUPERSTORE","Superstore","DH"))</f>
        <v/>
      </c>
      <c r="O6829" s="36">
        <f>IF($B6829="","",IFERROR(VLOOKUP($B6829,Mapping!$A:$C,2,0),"Not Mapped"))</f>
        <v/>
      </c>
      <c r="P6829" s="36">
        <f>IF($B6829="","",IFERROR(VLOOKUP($B6829,Mapping!$A:$C,3,0),"Not Mapped"))</f>
        <v/>
      </c>
      <c r="Q6829" s="36">
        <f>IF($B6829="","",IFERROR(VLOOKUP($O6829,Leaders!$A:$B,2,0),"Not Mapped"))</f>
        <v/>
      </c>
      <c r="R6829" s="36">
        <f>IF($B6829="","",IF(COUNTIF(Exclusions!$A:$A,$B6829)&gt;0,"Yes","No"))</f>
        <v/>
      </c>
      <c r="S6829" s="38">
        <f>IF($B6829="","",MIN(1,DAY($A6829)/IF($N6829="Superstore",Settings!$B$5,Settings!$B$4)))</f>
        <v/>
      </c>
      <c r="T6829" s="38">
        <f>IF(OR($B6829="",$G6829="",$S6829=0),"",$G6829/$S6829)</f>
        <v/>
      </c>
      <c r="U6829" s="36">
        <f>IF($T6829="","",IF($T6829&lt;Settings!$B$8,"Critical",IF($T6829&lt;Settings!$B$9,"Semi Critical","Non Critical")))</f>
        <v/>
      </c>
      <c r="V6829" s="28" t="n"/>
      <c r="Z6829">
        <f>IF($B6829="","",IFERROR(VLOOKUP($B6829,'Plan HC for CCA'!$A:$B,2,0),""))</f>
        <v/>
      </c>
      <c r="AA6829">
        <f>IF(OR($B6829="",$Z6829=""),"",IF(N($M6829)&lt;$Z6829,"Delta","No Delta"))</f>
        <v/>
      </c>
      <c r="AB6829">
        <f>IF(OR($B6829="",$Z6829=""),"",MAX(0,$Z6829-N($M6829)))</f>
        <v/>
      </c>
      <c r="AC6829" s="46">
        <f>IF($B6829="","",IFERROR(INDEX('CCA Util %'!$H:$H,MATCH($B6829,'CCA Util %'!$E:$E,0)),""))</f>
        <v/>
      </c>
      <c r="AD6829">
        <f>IF($B6829="","",IFERROR(INDEX('CCA Util %'!$G:$G,MATCH($B6829,'CCA Util %'!$E:$E,0)),""))</f>
        <v/>
      </c>
      <c r="AE6829">
        <f>IF(OR($B6829="",$U6829=""),"",$U6829&amp;" &amp; "&amp;IF(OR($AD6829="",$AD6829=0),"Util NA",$AD6829&amp;" Util"))</f>
        <v/>
      </c>
    </row>
    <row r="6830" ht="15.75" customHeight="1" s="42">
      <c r="A6830" s="41" t="n"/>
      <c r="G6830" s="38" t="n"/>
      <c r="H6830" s="38" t="n"/>
      <c r="I6830" s="38" t="n"/>
      <c r="J6830" s="38" t="n"/>
      <c r="K6830" s="38" t="n"/>
      <c r="L6830" s="38" t="n"/>
      <c r="N6830" s="36">
        <f>IF($B6830="","",IF($C6830="SUPERSTORE","Superstore","DH"))</f>
        <v/>
      </c>
      <c r="O6830" s="36">
        <f>IF($B6830="","",IFERROR(VLOOKUP($B6830,Mapping!$A:$C,2,0),"Not Mapped"))</f>
        <v/>
      </c>
      <c r="P6830" s="36">
        <f>IF($B6830="","",IFERROR(VLOOKUP($B6830,Mapping!$A:$C,3,0),"Not Mapped"))</f>
        <v/>
      </c>
      <c r="Q6830" s="36">
        <f>IF($B6830="","",IFERROR(VLOOKUP($O6830,Leaders!$A:$B,2,0),"Not Mapped"))</f>
        <v/>
      </c>
      <c r="R6830" s="36">
        <f>IF($B6830="","",IF(COUNTIF(Exclusions!$A:$A,$B6830)&gt;0,"Yes","No"))</f>
        <v/>
      </c>
      <c r="S6830" s="38">
        <f>IF($B6830="","",MIN(1,DAY($A6830)/IF($N6830="Superstore",Settings!$B$5,Settings!$B$4)))</f>
        <v/>
      </c>
      <c r="T6830" s="38">
        <f>IF(OR($B6830="",$G6830="",$S6830=0),"",$G6830/$S6830)</f>
        <v/>
      </c>
      <c r="U6830" s="36">
        <f>IF($T6830="","",IF($T6830&lt;Settings!$B$8,"Critical",IF($T6830&lt;Settings!$B$9,"Semi Critical","Non Critical")))</f>
        <v/>
      </c>
      <c r="V6830" s="28" t="n"/>
      <c r="Z6830">
        <f>IF($B6830="","",IFERROR(VLOOKUP($B6830,'Plan HC for CCA'!$A:$B,2,0),""))</f>
        <v/>
      </c>
      <c r="AA6830">
        <f>IF(OR($B6830="",$Z6830=""),"",IF(N($M6830)&lt;$Z6830,"Delta","No Delta"))</f>
        <v/>
      </c>
      <c r="AB6830">
        <f>IF(OR($B6830="",$Z6830=""),"",MAX(0,$Z6830-N($M6830)))</f>
        <v/>
      </c>
      <c r="AC6830" s="46">
        <f>IF($B6830="","",IFERROR(INDEX('CCA Util %'!$H:$H,MATCH($B6830,'CCA Util %'!$E:$E,0)),""))</f>
        <v/>
      </c>
      <c r="AD6830">
        <f>IF($B6830="","",IFERROR(INDEX('CCA Util %'!$G:$G,MATCH($B6830,'CCA Util %'!$E:$E,0)),""))</f>
        <v/>
      </c>
      <c r="AE6830">
        <f>IF(OR($B6830="",$U6830=""),"",$U6830&amp;" &amp; "&amp;IF(OR($AD6830="",$AD6830=0),"Util NA",$AD6830&amp;" Util"))</f>
        <v/>
      </c>
    </row>
    <row r="6831" ht="15.75" customHeight="1" s="42">
      <c r="A6831" s="41" t="n"/>
      <c r="G6831" s="38" t="n"/>
      <c r="H6831" s="38" t="n"/>
      <c r="I6831" s="38" t="n"/>
      <c r="J6831" s="38" t="n"/>
      <c r="K6831" s="38" t="n"/>
      <c r="L6831" s="38" t="n"/>
      <c r="N6831" s="36">
        <f>IF($B6831="","",IF($C6831="SUPERSTORE","Superstore","DH"))</f>
        <v/>
      </c>
      <c r="O6831" s="36">
        <f>IF($B6831="","",IFERROR(VLOOKUP($B6831,Mapping!$A:$C,2,0),"Not Mapped"))</f>
        <v/>
      </c>
      <c r="P6831" s="36">
        <f>IF($B6831="","",IFERROR(VLOOKUP($B6831,Mapping!$A:$C,3,0),"Not Mapped"))</f>
        <v/>
      </c>
      <c r="Q6831" s="36">
        <f>IF($B6831="","",IFERROR(VLOOKUP($O6831,Leaders!$A:$B,2,0),"Not Mapped"))</f>
        <v/>
      </c>
      <c r="R6831" s="36">
        <f>IF($B6831="","",IF(COUNTIF(Exclusions!$A:$A,$B6831)&gt;0,"Yes","No"))</f>
        <v/>
      </c>
      <c r="S6831" s="38">
        <f>IF($B6831="","",MIN(1,DAY($A6831)/IF($N6831="Superstore",Settings!$B$5,Settings!$B$4)))</f>
        <v/>
      </c>
      <c r="T6831" s="38">
        <f>IF(OR($B6831="",$G6831="",$S6831=0),"",$G6831/$S6831)</f>
        <v/>
      </c>
      <c r="U6831" s="36">
        <f>IF($T6831="","",IF($T6831&lt;Settings!$B$8,"Critical",IF($T6831&lt;Settings!$B$9,"Semi Critical","Non Critical")))</f>
        <v/>
      </c>
      <c r="V6831" s="28" t="n"/>
      <c r="Z6831">
        <f>IF($B6831="","",IFERROR(VLOOKUP($B6831,'Plan HC for CCA'!$A:$B,2,0),""))</f>
        <v/>
      </c>
      <c r="AA6831">
        <f>IF(OR($B6831="",$Z6831=""),"",IF(N($M6831)&lt;$Z6831,"Delta","No Delta"))</f>
        <v/>
      </c>
      <c r="AB6831">
        <f>IF(OR($B6831="",$Z6831=""),"",MAX(0,$Z6831-N($M6831)))</f>
        <v/>
      </c>
      <c r="AC6831" s="46">
        <f>IF($B6831="","",IFERROR(INDEX('CCA Util %'!$H:$H,MATCH($B6831,'CCA Util %'!$E:$E,0)),""))</f>
        <v/>
      </c>
      <c r="AD6831">
        <f>IF($B6831="","",IFERROR(INDEX('CCA Util %'!$G:$G,MATCH($B6831,'CCA Util %'!$E:$E,0)),""))</f>
        <v/>
      </c>
      <c r="AE6831">
        <f>IF(OR($B6831="",$U6831=""),"",$U6831&amp;" &amp; "&amp;IF(OR($AD6831="",$AD6831=0),"Util NA",$AD6831&amp;" Util"))</f>
        <v/>
      </c>
    </row>
    <row r="6832" ht="15.75" customHeight="1" s="42">
      <c r="A6832" s="41" t="n"/>
      <c r="G6832" s="38" t="n"/>
      <c r="H6832" s="38" t="n"/>
      <c r="I6832" s="38" t="n"/>
      <c r="J6832" s="38" t="n"/>
      <c r="K6832" s="38" t="n"/>
      <c r="L6832" s="38" t="n"/>
      <c r="N6832" s="36">
        <f>IF($B6832="","",IF($C6832="SUPERSTORE","Superstore","DH"))</f>
        <v/>
      </c>
      <c r="O6832" s="36">
        <f>IF($B6832="","",IFERROR(VLOOKUP($B6832,Mapping!$A:$C,2,0),"Not Mapped"))</f>
        <v/>
      </c>
      <c r="P6832" s="36">
        <f>IF($B6832="","",IFERROR(VLOOKUP($B6832,Mapping!$A:$C,3,0),"Not Mapped"))</f>
        <v/>
      </c>
      <c r="Q6832" s="36">
        <f>IF($B6832="","",IFERROR(VLOOKUP($O6832,Leaders!$A:$B,2,0),"Not Mapped"))</f>
        <v/>
      </c>
      <c r="R6832" s="36">
        <f>IF($B6832="","",IF(COUNTIF(Exclusions!$A:$A,$B6832)&gt;0,"Yes","No"))</f>
        <v/>
      </c>
      <c r="S6832" s="38">
        <f>IF($B6832="","",MIN(1,DAY($A6832)/IF($N6832="Superstore",Settings!$B$5,Settings!$B$4)))</f>
        <v/>
      </c>
      <c r="T6832" s="38">
        <f>IF(OR($B6832="",$G6832="",$S6832=0),"",$G6832/$S6832)</f>
        <v/>
      </c>
      <c r="U6832" s="36">
        <f>IF($T6832="","",IF($T6832&lt;Settings!$B$8,"Critical",IF($T6832&lt;Settings!$B$9,"Semi Critical","Non Critical")))</f>
        <v/>
      </c>
      <c r="V6832" s="28" t="n"/>
      <c r="Z6832">
        <f>IF($B6832="","",IFERROR(VLOOKUP($B6832,'Plan HC for CCA'!$A:$B,2,0),""))</f>
        <v/>
      </c>
      <c r="AA6832">
        <f>IF(OR($B6832="",$Z6832=""),"",IF(N($M6832)&lt;$Z6832,"Delta","No Delta"))</f>
        <v/>
      </c>
      <c r="AB6832">
        <f>IF(OR($B6832="",$Z6832=""),"",MAX(0,$Z6832-N($M6832)))</f>
        <v/>
      </c>
      <c r="AC6832" s="46">
        <f>IF($B6832="","",IFERROR(INDEX('CCA Util %'!$H:$H,MATCH($B6832,'CCA Util %'!$E:$E,0)),""))</f>
        <v/>
      </c>
      <c r="AD6832">
        <f>IF($B6832="","",IFERROR(INDEX('CCA Util %'!$G:$G,MATCH($B6832,'CCA Util %'!$E:$E,0)),""))</f>
        <v/>
      </c>
      <c r="AE6832">
        <f>IF(OR($B6832="",$U6832=""),"",$U6832&amp;" &amp; "&amp;IF(OR($AD6832="",$AD6832=0),"Util NA",$AD6832&amp;" Util"))</f>
        <v/>
      </c>
    </row>
    <row r="6833" ht="15.75" customHeight="1" s="42">
      <c r="A6833" s="41" t="n"/>
      <c r="G6833" s="38" t="n"/>
      <c r="H6833" s="38" t="n"/>
      <c r="I6833" s="38" t="n"/>
      <c r="J6833" s="38" t="n"/>
      <c r="K6833" s="38" t="n"/>
      <c r="L6833" s="38" t="n"/>
      <c r="N6833" s="36">
        <f>IF($B6833="","",IF($C6833="SUPERSTORE","Superstore","DH"))</f>
        <v/>
      </c>
      <c r="O6833" s="36">
        <f>IF($B6833="","",IFERROR(VLOOKUP($B6833,Mapping!$A:$C,2,0),"Not Mapped"))</f>
        <v/>
      </c>
      <c r="P6833" s="36">
        <f>IF($B6833="","",IFERROR(VLOOKUP($B6833,Mapping!$A:$C,3,0),"Not Mapped"))</f>
        <v/>
      </c>
      <c r="Q6833" s="36">
        <f>IF($B6833="","",IFERROR(VLOOKUP($O6833,Leaders!$A:$B,2,0),"Not Mapped"))</f>
        <v/>
      </c>
      <c r="R6833" s="36">
        <f>IF($B6833="","",IF(COUNTIF(Exclusions!$A:$A,$B6833)&gt;0,"Yes","No"))</f>
        <v/>
      </c>
      <c r="S6833" s="38">
        <f>IF($B6833="","",MIN(1,DAY($A6833)/IF($N6833="Superstore",Settings!$B$5,Settings!$B$4)))</f>
        <v/>
      </c>
      <c r="T6833" s="38">
        <f>IF(OR($B6833="",$G6833="",$S6833=0),"",$G6833/$S6833)</f>
        <v/>
      </c>
      <c r="U6833" s="36">
        <f>IF($T6833="","",IF($T6833&lt;Settings!$B$8,"Critical",IF($T6833&lt;Settings!$B$9,"Semi Critical","Non Critical")))</f>
        <v/>
      </c>
      <c r="V6833" s="28" t="n"/>
      <c r="Z6833">
        <f>IF($B6833="","",IFERROR(VLOOKUP($B6833,'Plan HC for CCA'!$A:$B,2,0),""))</f>
        <v/>
      </c>
      <c r="AA6833">
        <f>IF(OR($B6833="",$Z6833=""),"",IF(N($M6833)&lt;$Z6833,"Delta","No Delta"))</f>
        <v/>
      </c>
      <c r="AB6833">
        <f>IF(OR($B6833="",$Z6833=""),"",MAX(0,$Z6833-N($M6833)))</f>
        <v/>
      </c>
      <c r="AC6833" s="46">
        <f>IF($B6833="","",IFERROR(INDEX('CCA Util %'!$H:$H,MATCH($B6833,'CCA Util %'!$E:$E,0)),""))</f>
        <v/>
      </c>
      <c r="AD6833">
        <f>IF($B6833="","",IFERROR(INDEX('CCA Util %'!$G:$G,MATCH($B6833,'CCA Util %'!$E:$E,0)),""))</f>
        <v/>
      </c>
      <c r="AE6833">
        <f>IF(OR($B6833="",$U6833=""),"",$U6833&amp;" &amp; "&amp;IF(OR($AD6833="",$AD6833=0),"Util NA",$AD6833&amp;" Util"))</f>
        <v/>
      </c>
    </row>
    <row r="6834" ht="15.75" customHeight="1" s="42">
      <c r="A6834" s="41" t="n"/>
      <c r="G6834" s="38" t="n"/>
      <c r="H6834" s="38" t="n"/>
      <c r="I6834" s="38" t="n"/>
      <c r="J6834" s="38" t="n"/>
      <c r="K6834" s="38" t="n"/>
      <c r="L6834" s="38" t="n"/>
      <c r="N6834" s="36">
        <f>IF($B6834="","",IF($C6834="SUPERSTORE","Superstore","DH"))</f>
        <v/>
      </c>
      <c r="O6834" s="36">
        <f>IF($B6834="","",IFERROR(VLOOKUP($B6834,Mapping!$A:$C,2,0),"Not Mapped"))</f>
        <v/>
      </c>
      <c r="P6834" s="36">
        <f>IF($B6834="","",IFERROR(VLOOKUP($B6834,Mapping!$A:$C,3,0),"Not Mapped"))</f>
        <v/>
      </c>
      <c r="Q6834" s="36">
        <f>IF($B6834="","",IFERROR(VLOOKUP($O6834,Leaders!$A:$B,2,0),"Not Mapped"))</f>
        <v/>
      </c>
      <c r="R6834" s="36">
        <f>IF($B6834="","",IF(COUNTIF(Exclusions!$A:$A,$B6834)&gt;0,"Yes","No"))</f>
        <v/>
      </c>
      <c r="S6834" s="38">
        <f>IF($B6834="","",MIN(1,DAY($A6834)/IF($N6834="Superstore",Settings!$B$5,Settings!$B$4)))</f>
        <v/>
      </c>
      <c r="T6834" s="38">
        <f>IF(OR($B6834="",$G6834="",$S6834=0),"",$G6834/$S6834)</f>
        <v/>
      </c>
      <c r="U6834" s="36">
        <f>IF($T6834="","",IF($T6834&lt;Settings!$B$8,"Critical",IF($T6834&lt;Settings!$B$9,"Semi Critical","Non Critical")))</f>
        <v/>
      </c>
      <c r="V6834" s="28" t="n"/>
      <c r="Z6834">
        <f>IF($B6834="","",IFERROR(VLOOKUP($B6834,'Plan HC for CCA'!$A:$B,2,0),""))</f>
        <v/>
      </c>
      <c r="AA6834">
        <f>IF(OR($B6834="",$Z6834=""),"",IF(N($M6834)&lt;$Z6834,"Delta","No Delta"))</f>
        <v/>
      </c>
      <c r="AB6834">
        <f>IF(OR($B6834="",$Z6834=""),"",MAX(0,$Z6834-N($M6834)))</f>
        <v/>
      </c>
      <c r="AC6834" s="46">
        <f>IF($B6834="","",IFERROR(INDEX('CCA Util %'!$H:$H,MATCH($B6834,'CCA Util %'!$E:$E,0)),""))</f>
        <v/>
      </c>
      <c r="AD6834">
        <f>IF($B6834="","",IFERROR(INDEX('CCA Util %'!$G:$G,MATCH($B6834,'CCA Util %'!$E:$E,0)),""))</f>
        <v/>
      </c>
      <c r="AE6834">
        <f>IF(OR($B6834="",$U6834=""),"",$U6834&amp;" &amp; "&amp;IF(OR($AD6834="",$AD6834=0),"Util NA",$AD6834&amp;" Util"))</f>
        <v/>
      </c>
    </row>
    <row r="6835" ht="15.75" customHeight="1" s="42">
      <c r="A6835" s="41" t="n"/>
      <c r="G6835" s="38" t="n"/>
      <c r="H6835" s="38" t="n"/>
      <c r="I6835" s="38" t="n"/>
      <c r="J6835" s="38" t="n"/>
      <c r="K6835" s="38" t="n"/>
      <c r="L6835" s="38" t="n"/>
      <c r="N6835" s="36">
        <f>IF($B6835="","",IF($C6835="SUPERSTORE","Superstore","DH"))</f>
        <v/>
      </c>
      <c r="O6835" s="36">
        <f>IF($B6835="","",IFERROR(VLOOKUP($B6835,Mapping!$A:$C,2,0),"Not Mapped"))</f>
        <v/>
      </c>
      <c r="P6835" s="36">
        <f>IF($B6835="","",IFERROR(VLOOKUP($B6835,Mapping!$A:$C,3,0),"Not Mapped"))</f>
        <v/>
      </c>
      <c r="Q6835" s="36">
        <f>IF($B6835="","",IFERROR(VLOOKUP($O6835,Leaders!$A:$B,2,0),"Not Mapped"))</f>
        <v/>
      </c>
      <c r="R6835" s="36">
        <f>IF($B6835="","",IF(COUNTIF(Exclusions!$A:$A,$B6835)&gt;0,"Yes","No"))</f>
        <v/>
      </c>
      <c r="S6835" s="38">
        <f>IF($B6835="","",MIN(1,DAY($A6835)/IF($N6835="Superstore",Settings!$B$5,Settings!$B$4)))</f>
        <v/>
      </c>
      <c r="T6835" s="38">
        <f>IF(OR($B6835="",$G6835="",$S6835=0),"",$G6835/$S6835)</f>
        <v/>
      </c>
      <c r="U6835" s="36">
        <f>IF($T6835="","",IF($T6835&lt;Settings!$B$8,"Critical",IF($T6835&lt;Settings!$B$9,"Semi Critical","Non Critical")))</f>
        <v/>
      </c>
      <c r="V6835" s="28" t="n"/>
      <c r="Z6835">
        <f>IF($B6835="","",IFERROR(VLOOKUP($B6835,'Plan HC for CCA'!$A:$B,2,0),""))</f>
        <v/>
      </c>
      <c r="AA6835">
        <f>IF(OR($B6835="",$Z6835=""),"",IF(N($M6835)&lt;$Z6835,"Delta","No Delta"))</f>
        <v/>
      </c>
      <c r="AB6835">
        <f>IF(OR($B6835="",$Z6835=""),"",MAX(0,$Z6835-N($M6835)))</f>
        <v/>
      </c>
      <c r="AC6835" s="46">
        <f>IF($B6835="","",IFERROR(INDEX('CCA Util %'!$H:$H,MATCH($B6835,'CCA Util %'!$E:$E,0)),""))</f>
        <v/>
      </c>
      <c r="AD6835">
        <f>IF($B6835="","",IFERROR(INDEX('CCA Util %'!$G:$G,MATCH($B6835,'CCA Util %'!$E:$E,0)),""))</f>
        <v/>
      </c>
      <c r="AE6835">
        <f>IF(OR($B6835="",$U6835=""),"",$U6835&amp;" &amp; "&amp;IF(OR($AD6835="",$AD6835=0),"Util NA",$AD6835&amp;" Util"))</f>
        <v/>
      </c>
    </row>
    <row r="6836" ht="15.75" customHeight="1" s="42">
      <c r="A6836" s="41" t="n"/>
      <c r="G6836" s="38" t="n"/>
      <c r="H6836" s="38" t="n"/>
      <c r="I6836" s="38" t="n"/>
      <c r="J6836" s="38" t="n"/>
      <c r="K6836" s="38" t="n"/>
      <c r="L6836" s="38" t="n"/>
      <c r="N6836" s="36">
        <f>IF($B6836="","",IF($C6836="SUPERSTORE","Superstore","DH"))</f>
        <v/>
      </c>
      <c r="O6836" s="36">
        <f>IF($B6836="","",IFERROR(VLOOKUP($B6836,Mapping!$A:$C,2,0),"Not Mapped"))</f>
        <v/>
      </c>
      <c r="P6836" s="36">
        <f>IF($B6836="","",IFERROR(VLOOKUP($B6836,Mapping!$A:$C,3,0),"Not Mapped"))</f>
        <v/>
      </c>
      <c r="Q6836" s="36">
        <f>IF($B6836="","",IFERROR(VLOOKUP($O6836,Leaders!$A:$B,2,0),"Not Mapped"))</f>
        <v/>
      </c>
      <c r="R6836" s="36">
        <f>IF($B6836="","",IF(COUNTIF(Exclusions!$A:$A,$B6836)&gt;0,"Yes","No"))</f>
        <v/>
      </c>
      <c r="S6836" s="38">
        <f>IF($B6836="","",MIN(1,DAY($A6836)/IF($N6836="Superstore",Settings!$B$5,Settings!$B$4)))</f>
        <v/>
      </c>
      <c r="T6836" s="38">
        <f>IF(OR($B6836="",$G6836="",$S6836=0),"",$G6836/$S6836)</f>
        <v/>
      </c>
      <c r="U6836" s="36">
        <f>IF($T6836="","",IF($T6836&lt;Settings!$B$8,"Critical",IF($T6836&lt;Settings!$B$9,"Semi Critical","Non Critical")))</f>
        <v/>
      </c>
      <c r="V6836" s="28" t="n"/>
      <c r="Z6836">
        <f>IF($B6836="","",IFERROR(VLOOKUP($B6836,'Plan HC for CCA'!$A:$B,2,0),""))</f>
        <v/>
      </c>
      <c r="AA6836">
        <f>IF(OR($B6836="",$Z6836=""),"",IF(N($M6836)&lt;$Z6836,"Delta","No Delta"))</f>
        <v/>
      </c>
      <c r="AB6836">
        <f>IF(OR($B6836="",$Z6836=""),"",MAX(0,$Z6836-N($M6836)))</f>
        <v/>
      </c>
      <c r="AC6836" s="46">
        <f>IF($B6836="","",IFERROR(INDEX('CCA Util %'!$H:$H,MATCH($B6836,'CCA Util %'!$E:$E,0)),""))</f>
        <v/>
      </c>
      <c r="AD6836">
        <f>IF($B6836="","",IFERROR(INDEX('CCA Util %'!$G:$G,MATCH($B6836,'CCA Util %'!$E:$E,0)),""))</f>
        <v/>
      </c>
      <c r="AE6836">
        <f>IF(OR($B6836="",$U6836=""),"",$U6836&amp;" &amp; "&amp;IF(OR($AD6836="",$AD6836=0),"Util NA",$AD6836&amp;" Util"))</f>
        <v/>
      </c>
    </row>
    <row r="6837" ht="15.75" customHeight="1" s="42">
      <c r="A6837" s="41" t="n"/>
      <c r="G6837" s="38" t="n"/>
      <c r="H6837" s="38" t="n"/>
      <c r="I6837" s="38" t="n"/>
      <c r="J6837" s="38" t="n"/>
      <c r="K6837" s="38" t="n"/>
      <c r="L6837" s="38" t="n"/>
      <c r="N6837" s="36">
        <f>IF($B6837="","",IF($C6837="SUPERSTORE","Superstore","DH"))</f>
        <v/>
      </c>
      <c r="O6837" s="36">
        <f>IF($B6837="","",IFERROR(VLOOKUP($B6837,Mapping!$A:$C,2,0),"Not Mapped"))</f>
        <v/>
      </c>
      <c r="P6837" s="36">
        <f>IF($B6837="","",IFERROR(VLOOKUP($B6837,Mapping!$A:$C,3,0),"Not Mapped"))</f>
        <v/>
      </c>
      <c r="Q6837" s="36">
        <f>IF($B6837="","",IFERROR(VLOOKUP($O6837,Leaders!$A:$B,2,0),"Not Mapped"))</f>
        <v/>
      </c>
      <c r="R6837" s="36">
        <f>IF($B6837="","",IF(COUNTIF(Exclusions!$A:$A,$B6837)&gt;0,"Yes","No"))</f>
        <v/>
      </c>
      <c r="S6837" s="38">
        <f>IF($B6837="","",MIN(1,DAY($A6837)/IF($N6837="Superstore",Settings!$B$5,Settings!$B$4)))</f>
        <v/>
      </c>
      <c r="T6837" s="38">
        <f>IF(OR($B6837="",$G6837="",$S6837=0),"",$G6837/$S6837)</f>
        <v/>
      </c>
      <c r="U6837" s="36">
        <f>IF($T6837="","",IF($T6837&lt;Settings!$B$8,"Critical",IF($T6837&lt;Settings!$B$9,"Semi Critical","Non Critical")))</f>
        <v/>
      </c>
      <c r="V6837" s="28" t="n"/>
      <c r="Z6837">
        <f>IF($B6837="","",IFERROR(VLOOKUP($B6837,'Plan HC for CCA'!$A:$B,2,0),""))</f>
        <v/>
      </c>
      <c r="AA6837">
        <f>IF(OR($B6837="",$Z6837=""),"",IF(N($M6837)&lt;$Z6837,"Delta","No Delta"))</f>
        <v/>
      </c>
      <c r="AB6837">
        <f>IF(OR($B6837="",$Z6837=""),"",MAX(0,$Z6837-N($M6837)))</f>
        <v/>
      </c>
      <c r="AC6837" s="46">
        <f>IF($B6837="","",IFERROR(INDEX('CCA Util %'!$H:$H,MATCH($B6837,'CCA Util %'!$E:$E,0)),""))</f>
        <v/>
      </c>
      <c r="AD6837">
        <f>IF($B6837="","",IFERROR(INDEX('CCA Util %'!$G:$G,MATCH($B6837,'CCA Util %'!$E:$E,0)),""))</f>
        <v/>
      </c>
      <c r="AE6837">
        <f>IF(OR($B6837="",$U6837=""),"",$U6837&amp;" &amp; "&amp;IF(OR($AD6837="",$AD6837=0),"Util NA",$AD6837&amp;" Util"))</f>
        <v/>
      </c>
    </row>
    <row r="6838" ht="15.75" customHeight="1" s="42">
      <c r="A6838" s="41" t="n"/>
      <c r="G6838" s="38" t="n"/>
      <c r="H6838" s="38" t="n"/>
      <c r="I6838" s="38" t="n"/>
      <c r="J6838" s="38" t="n"/>
      <c r="K6838" s="38" t="n"/>
      <c r="L6838" s="38" t="n"/>
      <c r="N6838" s="36">
        <f>IF($B6838="","",IF($C6838="SUPERSTORE","Superstore","DH"))</f>
        <v/>
      </c>
      <c r="O6838" s="36">
        <f>IF($B6838="","",IFERROR(VLOOKUP($B6838,Mapping!$A:$C,2,0),"Not Mapped"))</f>
        <v/>
      </c>
      <c r="P6838" s="36">
        <f>IF($B6838="","",IFERROR(VLOOKUP($B6838,Mapping!$A:$C,3,0),"Not Mapped"))</f>
        <v/>
      </c>
      <c r="Q6838" s="36">
        <f>IF($B6838="","",IFERROR(VLOOKUP($O6838,Leaders!$A:$B,2,0),"Not Mapped"))</f>
        <v/>
      </c>
      <c r="R6838" s="36">
        <f>IF($B6838="","",IF(COUNTIF(Exclusions!$A:$A,$B6838)&gt;0,"Yes","No"))</f>
        <v/>
      </c>
      <c r="S6838" s="38">
        <f>IF($B6838="","",MIN(1,DAY($A6838)/IF($N6838="Superstore",Settings!$B$5,Settings!$B$4)))</f>
        <v/>
      </c>
      <c r="T6838" s="38">
        <f>IF(OR($B6838="",$G6838="",$S6838=0),"",$G6838/$S6838)</f>
        <v/>
      </c>
      <c r="U6838" s="36">
        <f>IF($T6838="","",IF($T6838&lt;Settings!$B$8,"Critical",IF($T6838&lt;Settings!$B$9,"Semi Critical","Non Critical")))</f>
        <v/>
      </c>
      <c r="V6838" s="28" t="n"/>
      <c r="Z6838">
        <f>IF($B6838="","",IFERROR(VLOOKUP($B6838,'Plan HC for CCA'!$A:$B,2,0),""))</f>
        <v/>
      </c>
      <c r="AA6838">
        <f>IF(OR($B6838="",$Z6838=""),"",IF(N($M6838)&lt;$Z6838,"Delta","No Delta"))</f>
        <v/>
      </c>
      <c r="AB6838">
        <f>IF(OR($B6838="",$Z6838=""),"",MAX(0,$Z6838-N($M6838)))</f>
        <v/>
      </c>
      <c r="AC6838" s="46">
        <f>IF($B6838="","",IFERROR(INDEX('CCA Util %'!$H:$H,MATCH($B6838,'CCA Util %'!$E:$E,0)),""))</f>
        <v/>
      </c>
      <c r="AD6838">
        <f>IF($B6838="","",IFERROR(INDEX('CCA Util %'!$G:$G,MATCH($B6838,'CCA Util %'!$E:$E,0)),""))</f>
        <v/>
      </c>
      <c r="AE6838">
        <f>IF(OR($B6838="",$U6838=""),"",$U6838&amp;" &amp; "&amp;IF(OR($AD6838="",$AD6838=0),"Util NA",$AD6838&amp;" Util"))</f>
        <v/>
      </c>
    </row>
    <row r="6839" ht="15.75" customHeight="1" s="42">
      <c r="A6839" s="41" t="n"/>
      <c r="G6839" s="38" t="n"/>
      <c r="H6839" s="38" t="n"/>
      <c r="I6839" s="38" t="n"/>
      <c r="J6839" s="38" t="n"/>
      <c r="K6839" s="38" t="n"/>
      <c r="L6839" s="38" t="n"/>
      <c r="N6839" s="36">
        <f>IF($B6839="","",IF($C6839="SUPERSTORE","Superstore","DH"))</f>
        <v/>
      </c>
      <c r="O6839" s="36">
        <f>IF($B6839="","",IFERROR(VLOOKUP($B6839,Mapping!$A:$C,2,0),"Not Mapped"))</f>
        <v/>
      </c>
      <c r="P6839" s="36">
        <f>IF($B6839="","",IFERROR(VLOOKUP($B6839,Mapping!$A:$C,3,0),"Not Mapped"))</f>
        <v/>
      </c>
      <c r="Q6839" s="36">
        <f>IF($B6839="","",IFERROR(VLOOKUP($O6839,Leaders!$A:$B,2,0),"Not Mapped"))</f>
        <v/>
      </c>
      <c r="R6839" s="36">
        <f>IF($B6839="","",IF(COUNTIF(Exclusions!$A:$A,$B6839)&gt;0,"Yes","No"))</f>
        <v/>
      </c>
      <c r="S6839" s="38">
        <f>IF($B6839="","",MIN(1,DAY($A6839)/IF($N6839="Superstore",Settings!$B$5,Settings!$B$4)))</f>
        <v/>
      </c>
      <c r="T6839" s="38">
        <f>IF(OR($B6839="",$G6839="",$S6839=0),"",$G6839/$S6839)</f>
        <v/>
      </c>
      <c r="U6839" s="36">
        <f>IF($T6839="","",IF($T6839&lt;Settings!$B$8,"Critical",IF($T6839&lt;Settings!$B$9,"Semi Critical","Non Critical")))</f>
        <v/>
      </c>
      <c r="V6839" s="28" t="n"/>
      <c r="Z6839">
        <f>IF($B6839="","",IFERROR(VLOOKUP($B6839,'Plan HC for CCA'!$A:$B,2,0),""))</f>
        <v/>
      </c>
      <c r="AA6839">
        <f>IF(OR($B6839="",$Z6839=""),"",IF(N($M6839)&lt;$Z6839,"Delta","No Delta"))</f>
        <v/>
      </c>
      <c r="AB6839">
        <f>IF(OR($B6839="",$Z6839=""),"",MAX(0,$Z6839-N($M6839)))</f>
        <v/>
      </c>
      <c r="AC6839" s="46">
        <f>IF($B6839="","",IFERROR(INDEX('CCA Util %'!$H:$H,MATCH($B6839,'CCA Util %'!$E:$E,0)),""))</f>
        <v/>
      </c>
      <c r="AD6839">
        <f>IF($B6839="","",IFERROR(INDEX('CCA Util %'!$G:$G,MATCH($B6839,'CCA Util %'!$E:$E,0)),""))</f>
        <v/>
      </c>
      <c r="AE6839">
        <f>IF(OR($B6839="",$U6839=""),"",$U6839&amp;" &amp; "&amp;IF(OR($AD6839="",$AD6839=0),"Util NA",$AD6839&amp;" Util"))</f>
        <v/>
      </c>
    </row>
    <row r="6840" ht="15.75" customHeight="1" s="42">
      <c r="A6840" s="41" t="n"/>
      <c r="G6840" s="38" t="n"/>
      <c r="H6840" s="38" t="n"/>
      <c r="I6840" s="38" t="n"/>
      <c r="J6840" s="38" t="n"/>
      <c r="K6840" s="38" t="n"/>
      <c r="L6840" s="38" t="n"/>
      <c r="N6840" s="36">
        <f>IF($B6840="","",IF($C6840="SUPERSTORE","Superstore","DH"))</f>
        <v/>
      </c>
      <c r="O6840" s="36">
        <f>IF($B6840="","",IFERROR(VLOOKUP($B6840,Mapping!$A:$C,2,0),"Not Mapped"))</f>
        <v/>
      </c>
      <c r="P6840" s="36">
        <f>IF($B6840="","",IFERROR(VLOOKUP($B6840,Mapping!$A:$C,3,0),"Not Mapped"))</f>
        <v/>
      </c>
      <c r="Q6840" s="36">
        <f>IF($B6840="","",IFERROR(VLOOKUP($O6840,Leaders!$A:$B,2,0),"Not Mapped"))</f>
        <v/>
      </c>
      <c r="R6840" s="36">
        <f>IF($B6840="","",IF(COUNTIF(Exclusions!$A:$A,$B6840)&gt;0,"Yes","No"))</f>
        <v/>
      </c>
      <c r="S6840" s="38">
        <f>IF($B6840="","",MIN(1,DAY($A6840)/IF($N6840="Superstore",Settings!$B$5,Settings!$B$4)))</f>
        <v/>
      </c>
      <c r="T6840" s="38">
        <f>IF(OR($B6840="",$G6840="",$S6840=0),"",$G6840/$S6840)</f>
        <v/>
      </c>
      <c r="U6840" s="36">
        <f>IF($T6840="","",IF($T6840&lt;Settings!$B$8,"Critical",IF($T6840&lt;Settings!$B$9,"Semi Critical","Non Critical")))</f>
        <v/>
      </c>
      <c r="V6840" s="28" t="n"/>
      <c r="Z6840">
        <f>IF($B6840="","",IFERROR(VLOOKUP($B6840,'Plan HC for CCA'!$A:$B,2,0),""))</f>
        <v/>
      </c>
      <c r="AA6840">
        <f>IF(OR($B6840="",$Z6840=""),"",IF(N($M6840)&lt;$Z6840,"Delta","No Delta"))</f>
        <v/>
      </c>
      <c r="AB6840">
        <f>IF(OR($B6840="",$Z6840=""),"",MAX(0,$Z6840-N($M6840)))</f>
        <v/>
      </c>
      <c r="AC6840" s="46">
        <f>IF($B6840="","",IFERROR(INDEX('CCA Util %'!$H:$H,MATCH($B6840,'CCA Util %'!$E:$E,0)),""))</f>
        <v/>
      </c>
      <c r="AD6840">
        <f>IF($B6840="","",IFERROR(INDEX('CCA Util %'!$G:$G,MATCH($B6840,'CCA Util %'!$E:$E,0)),""))</f>
        <v/>
      </c>
      <c r="AE6840">
        <f>IF(OR($B6840="",$U6840=""),"",$U6840&amp;" &amp; "&amp;IF(OR($AD6840="",$AD6840=0),"Util NA",$AD6840&amp;" Util"))</f>
        <v/>
      </c>
    </row>
    <row r="6841" ht="15.75" customHeight="1" s="42">
      <c r="A6841" s="41" t="n"/>
      <c r="G6841" s="38" t="n"/>
      <c r="H6841" s="38" t="n"/>
      <c r="I6841" s="38" t="n"/>
      <c r="J6841" s="38" t="n"/>
      <c r="K6841" s="38" t="n"/>
      <c r="L6841" s="38" t="n"/>
      <c r="N6841" s="36">
        <f>IF($B6841="","",IF($C6841="SUPERSTORE","Superstore","DH"))</f>
        <v/>
      </c>
      <c r="O6841" s="36">
        <f>IF($B6841="","",IFERROR(VLOOKUP($B6841,Mapping!$A:$C,2,0),"Not Mapped"))</f>
        <v/>
      </c>
      <c r="P6841" s="36">
        <f>IF($B6841="","",IFERROR(VLOOKUP($B6841,Mapping!$A:$C,3,0),"Not Mapped"))</f>
        <v/>
      </c>
      <c r="Q6841" s="36">
        <f>IF($B6841="","",IFERROR(VLOOKUP($O6841,Leaders!$A:$B,2,0),"Not Mapped"))</f>
        <v/>
      </c>
      <c r="R6841" s="36">
        <f>IF($B6841="","",IF(COUNTIF(Exclusions!$A:$A,$B6841)&gt;0,"Yes","No"))</f>
        <v/>
      </c>
      <c r="S6841" s="38">
        <f>IF($B6841="","",MIN(1,DAY($A6841)/IF($N6841="Superstore",Settings!$B$5,Settings!$B$4)))</f>
        <v/>
      </c>
      <c r="T6841" s="38">
        <f>IF(OR($B6841="",$G6841="",$S6841=0),"",$G6841/$S6841)</f>
        <v/>
      </c>
      <c r="U6841" s="36">
        <f>IF($T6841="","",IF($T6841&lt;Settings!$B$8,"Critical",IF($T6841&lt;Settings!$B$9,"Semi Critical","Non Critical")))</f>
        <v/>
      </c>
      <c r="V6841" s="28" t="n"/>
      <c r="Z6841">
        <f>IF($B6841="","",IFERROR(VLOOKUP($B6841,'Plan HC for CCA'!$A:$B,2,0),""))</f>
        <v/>
      </c>
      <c r="AA6841">
        <f>IF(OR($B6841="",$Z6841=""),"",IF(N($M6841)&lt;$Z6841,"Delta","No Delta"))</f>
        <v/>
      </c>
      <c r="AB6841">
        <f>IF(OR($B6841="",$Z6841=""),"",MAX(0,$Z6841-N($M6841)))</f>
        <v/>
      </c>
      <c r="AC6841" s="46">
        <f>IF($B6841="","",IFERROR(INDEX('CCA Util %'!$H:$H,MATCH($B6841,'CCA Util %'!$E:$E,0)),""))</f>
        <v/>
      </c>
      <c r="AD6841">
        <f>IF($B6841="","",IFERROR(INDEX('CCA Util %'!$G:$G,MATCH($B6841,'CCA Util %'!$E:$E,0)),""))</f>
        <v/>
      </c>
      <c r="AE6841">
        <f>IF(OR($B6841="",$U6841=""),"",$U6841&amp;" &amp; "&amp;IF(OR($AD6841="",$AD6841=0),"Util NA",$AD6841&amp;" Util"))</f>
        <v/>
      </c>
    </row>
    <row r="6842" ht="15.75" customHeight="1" s="42">
      <c r="A6842" s="41" t="n"/>
      <c r="G6842" s="38" t="n"/>
      <c r="H6842" s="38" t="n"/>
      <c r="I6842" s="38" t="n"/>
      <c r="J6842" s="38" t="n"/>
      <c r="K6842" s="38" t="n"/>
      <c r="L6842" s="38" t="n"/>
      <c r="N6842" s="36">
        <f>IF($B6842="","",IF($C6842="SUPERSTORE","Superstore","DH"))</f>
        <v/>
      </c>
      <c r="O6842" s="36">
        <f>IF($B6842="","",IFERROR(VLOOKUP($B6842,Mapping!$A:$C,2,0),"Not Mapped"))</f>
        <v/>
      </c>
      <c r="P6842" s="36">
        <f>IF($B6842="","",IFERROR(VLOOKUP($B6842,Mapping!$A:$C,3,0),"Not Mapped"))</f>
        <v/>
      </c>
      <c r="Q6842" s="36">
        <f>IF($B6842="","",IFERROR(VLOOKUP($O6842,Leaders!$A:$B,2,0),"Not Mapped"))</f>
        <v/>
      </c>
      <c r="R6842" s="36">
        <f>IF($B6842="","",IF(COUNTIF(Exclusions!$A:$A,$B6842)&gt;0,"Yes","No"))</f>
        <v/>
      </c>
      <c r="S6842" s="38">
        <f>IF($B6842="","",MIN(1,DAY($A6842)/IF($N6842="Superstore",Settings!$B$5,Settings!$B$4)))</f>
        <v/>
      </c>
      <c r="T6842" s="38">
        <f>IF(OR($B6842="",$G6842="",$S6842=0),"",$G6842/$S6842)</f>
        <v/>
      </c>
      <c r="U6842" s="36">
        <f>IF($T6842="","",IF($T6842&lt;Settings!$B$8,"Critical",IF($T6842&lt;Settings!$B$9,"Semi Critical","Non Critical")))</f>
        <v/>
      </c>
      <c r="V6842" s="28" t="n"/>
      <c r="Z6842">
        <f>IF($B6842="","",IFERROR(VLOOKUP($B6842,'Plan HC for CCA'!$A:$B,2,0),""))</f>
        <v/>
      </c>
      <c r="AA6842">
        <f>IF(OR($B6842="",$Z6842=""),"",IF(N($M6842)&lt;$Z6842,"Delta","No Delta"))</f>
        <v/>
      </c>
      <c r="AB6842">
        <f>IF(OR($B6842="",$Z6842=""),"",MAX(0,$Z6842-N($M6842)))</f>
        <v/>
      </c>
      <c r="AC6842" s="46">
        <f>IF($B6842="","",IFERROR(INDEX('CCA Util %'!$H:$H,MATCH($B6842,'CCA Util %'!$E:$E,0)),""))</f>
        <v/>
      </c>
      <c r="AD6842">
        <f>IF($B6842="","",IFERROR(INDEX('CCA Util %'!$G:$G,MATCH($B6842,'CCA Util %'!$E:$E,0)),""))</f>
        <v/>
      </c>
      <c r="AE6842">
        <f>IF(OR($B6842="",$U6842=""),"",$U6842&amp;" &amp; "&amp;IF(OR($AD6842="",$AD6842=0),"Util NA",$AD6842&amp;" Util"))</f>
        <v/>
      </c>
    </row>
    <row r="6843" ht="15.75" customHeight="1" s="42">
      <c r="A6843" s="41" t="n"/>
      <c r="G6843" s="38" t="n"/>
      <c r="H6843" s="38" t="n"/>
      <c r="I6843" s="38" t="n"/>
      <c r="J6843" s="38" t="n"/>
      <c r="K6843" s="38" t="n"/>
      <c r="L6843" s="38" t="n"/>
      <c r="N6843" s="36">
        <f>IF($B6843="","",IF($C6843="SUPERSTORE","Superstore","DH"))</f>
        <v/>
      </c>
      <c r="O6843" s="36">
        <f>IF($B6843="","",IFERROR(VLOOKUP($B6843,Mapping!$A:$C,2,0),"Not Mapped"))</f>
        <v/>
      </c>
      <c r="P6843" s="36">
        <f>IF($B6843="","",IFERROR(VLOOKUP($B6843,Mapping!$A:$C,3,0),"Not Mapped"))</f>
        <v/>
      </c>
      <c r="Q6843" s="36">
        <f>IF($B6843="","",IFERROR(VLOOKUP($O6843,Leaders!$A:$B,2,0),"Not Mapped"))</f>
        <v/>
      </c>
      <c r="R6843" s="36">
        <f>IF($B6843="","",IF(COUNTIF(Exclusions!$A:$A,$B6843)&gt;0,"Yes","No"))</f>
        <v/>
      </c>
      <c r="S6843" s="38">
        <f>IF($B6843="","",MIN(1,DAY($A6843)/IF($N6843="Superstore",Settings!$B$5,Settings!$B$4)))</f>
        <v/>
      </c>
      <c r="T6843" s="38">
        <f>IF(OR($B6843="",$G6843="",$S6843=0),"",$G6843/$S6843)</f>
        <v/>
      </c>
      <c r="U6843" s="36">
        <f>IF($T6843="","",IF($T6843&lt;Settings!$B$8,"Critical",IF($T6843&lt;Settings!$B$9,"Semi Critical","Non Critical")))</f>
        <v/>
      </c>
      <c r="V6843" s="28" t="n"/>
      <c r="Z6843">
        <f>IF($B6843="","",IFERROR(VLOOKUP($B6843,'Plan HC for CCA'!$A:$B,2,0),""))</f>
        <v/>
      </c>
      <c r="AA6843">
        <f>IF(OR($B6843="",$Z6843=""),"",IF(N($M6843)&lt;$Z6843,"Delta","No Delta"))</f>
        <v/>
      </c>
      <c r="AB6843">
        <f>IF(OR($B6843="",$Z6843=""),"",MAX(0,$Z6843-N($M6843)))</f>
        <v/>
      </c>
      <c r="AC6843" s="46">
        <f>IF($B6843="","",IFERROR(INDEX('CCA Util %'!$H:$H,MATCH($B6843,'CCA Util %'!$E:$E,0)),""))</f>
        <v/>
      </c>
      <c r="AD6843">
        <f>IF($B6843="","",IFERROR(INDEX('CCA Util %'!$G:$G,MATCH($B6843,'CCA Util %'!$E:$E,0)),""))</f>
        <v/>
      </c>
      <c r="AE6843">
        <f>IF(OR($B6843="",$U6843=""),"",$U6843&amp;" &amp; "&amp;IF(OR($AD6843="",$AD6843=0),"Util NA",$AD6843&amp;" Util"))</f>
        <v/>
      </c>
    </row>
    <row r="6844" ht="15.75" customHeight="1" s="42">
      <c r="A6844" s="41" t="n"/>
      <c r="G6844" s="38" t="n"/>
      <c r="H6844" s="38" t="n"/>
      <c r="I6844" s="38" t="n"/>
      <c r="J6844" s="38" t="n"/>
      <c r="K6844" s="38" t="n"/>
      <c r="L6844" s="38" t="n"/>
      <c r="N6844" s="36">
        <f>IF($B6844="","",IF($C6844="SUPERSTORE","Superstore","DH"))</f>
        <v/>
      </c>
      <c r="O6844" s="36">
        <f>IF($B6844="","",IFERROR(VLOOKUP($B6844,Mapping!$A:$C,2,0),"Not Mapped"))</f>
        <v/>
      </c>
      <c r="P6844" s="36">
        <f>IF($B6844="","",IFERROR(VLOOKUP($B6844,Mapping!$A:$C,3,0),"Not Mapped"))</f>
        <v/>
      </c>
      <c r="Q6844" s="36">
        <f>IF($B6844="","",IFERROR(VLOOKUP($O6844,Leaders!$A:$B,2,0),"Not Mapped"))</f>
        <v/>
      </c>
      <c r="R6844" s="36">
        <f>IF($B6844="","",IF(COUNTIF(Exclusions!$A:$A,$B6844)&gt;0,"Yes","No"))</f>
        <v/>
      </c>
      <c r="S6844" s="38">
        <f>IF($B6844="","",MIN(1,DAY($A6844)/IF($N6844="Superstore",Settings!$B$5,Settings!$B$4)))</f>
        <v/>
      </c>
      <c r="T6844" s="38">
        <f>IF(OR($B6844="",$G6844="",$S6844=0),"",$G6844/$S6844)</f>
        <v/>
      </c>
      <c r="U6844" s="36">
        <f>IF($T6844="","",IF($T6844&lt;Settings!$B$8,"Critical",IF($T6844&lt;Settings!$B$9,"Semi Critical","Non Critical")))</f>
        <v/>
      </c>
      <c r="V6844" s="28" t="n"/>
      <c r="Z6844">
        <f>IF($B6844="","",IFERROR(VLOOKUP($B6844,'Plan HC for CCA'!$A:$B,2,0),""))</f>
        <v/>
      </c>
      <c r="AA6844">
        <f>IF(OR($B6844="",$Z6844=""),"",IF(N($M6844)&lt;$Z6844,"Delta","No Delta"))</f>
        <v/>
      </c>
      <c r="AB6844">
        <f>IF(OR($B6844="",$Z6844=""),"",MAX(0,$Z6844-N($M6844)))</f>
        <v/>
      </c>
      <c r="AC6844" s="46">
        <f>IF($B6844="","",IFERROR(INDEX('CCA Util %'!$H:$H,MATCH($B6844,'CCA Util %'!$E:$E,0)),""))</f>
        <v/>
      </c>
      <c r="AD6844">
        <f>IF($B6844="","",IFERROR(INDEX('CCA Util %'!$G:$G,MATCH($B6844,'CCA Util %'!$E:$E,0)),""))</f>
        <v/>
      </c>
      <c r="AE6844">
        <f>IF(OR($B6844="",$U6844=""),"",$U6844&amp;" &amp; "&amp;IF(OR($AD6844="",$AD6844=0),"Util NA",$AD6844&amp;" Util"))</f>
        <v/>
      </c>
    </row>
    <row r="6845" ht="15.75" customHeight="1" s="42">
      <c r="A6845" s="41" t="n"/>
      <c r="G6845" s="38" t="n"/>
      <c r="H6845" s="38" t="n"/>
      <c r="I6845" s="38" t="n"/>
      <c r="J6845" s="38" t="n"/>
      <c r="K6845" s="38" t="n"/>
      <c r="L6845" s="38" t="n"/>
      <c r="N6845" s="36">
        <f>IF($B6845="","",IF($C6845="SUPERSTORE","Superstore","DH"))</f>
        <v/>
      </c>
      <c r="O6845" s="36">
        <f>IF($B6845="","",IFERROR(VLOOKUP($B6845,Mapping!$A:$C,2,0),"Not Mapped"))</f>
        <v/>
      </c>
      <c r="P6845" s="36">
        <f>IF($B6845="","",IFERROR(VLOOKUP($B6845,Mapping!$A:$C,3,0),"Not Mapped"))</f>
        <v/>
      </c>
      <c r="Q6845" s="36">
        <f>IF($B6845="","",IFERROR(VLOOKUP($O6845,Leaders!$A:$B,2,0),"Not Mapped"))</f>
        <v/>
      </c>
      <c r="R6845" s="36">
        <f>IF($B6845="","",IF(COUNTIF(Exclusions!$A:$A,$B6845)&gt;0,"Yes","No"))</f>
        <v/>
      </c>
      <c r="S6845" s="38">
        <f>IF($B6845="","",MIN(1,DAY($A6845)/IF($N6845="Superstore",Settings!$B$5,Settings!$B$4)))</f>
        <v/>
      </c>
      <c r="T6845" s="38">
        <f>IF(OR($B6845="",$G6845="",$S6845=0),"",$G6845/$S6845)</f>
        <v/>
      </c>
      <c r="U6845" s="36">
        <f>IF($T6845="","",IF($T6845&lt;Settings!$B$8,"Critical",IF($T6845&lt;Settings!$B$9,"Semi Critical","Non Critical")))</f>
        <v/>
      </c>
      <c r="V6845" s="28" t="n"/>
      <c r="Z6845">
        <f>IF($B6845="","",IFERROR(VLOOKUP($B6845,'Plan HC for CCA'!$A:$B,2,0),""))</f>
        <v/>
      </c>
      <c r="AA6845">
        <f>IF(OR($B6845="",$Z6845=""),"",IF(N($M6845)&lt;$Z6845,"Delta","No Delta"))</f>
        <v/>
      </c>
      <c r="AB6845">
        <f>IF(OR($B6845="",$Z6845=""),"",MAX(0,$Z6845-N($M6845)))</f>
        <v/>
      </c>
      <c r="AC6845" s="46">
        <f>IF($B6845="","",IFERROR(INDEX('CCA Util %'!$H:$H,MATCH($B6845,'CCA Util %'!$E:$E,0)),""))</f>
        <v/>
      </c>
      <c r="AD6845">
        <f>IF($B6845="","",IFERROR(INDEX('CCA Util %'!$G:$G,MATCH($B6845,'CCA Util %'!$E:$E,0)),""))</f>
        <v/>
      </c>
      <c r="AE6845">
        <f>IF(OR($B6845="",$U6845=""),"",$U6845&amp;" &amp; "&amp;IF(OR($AD6845="",$AD6845=0),"Util NA",$AD6845&amp;" Util"))</f>
        <v/>
      </c>
    </row>
    <row r="6846" ht="15.75" customHeight="1" s="42">
      <c r="A6846" s="41" t="n"/>
      <c r="G6846" s="38" t="n"/>
      <c r="H6846" s="38" t="n"/>
      <c r="I6846" s="38" t="n"/>
      <c r="J6846" s="38" t="n"/>
      <c r="K6846" s="38" t="n"/>
      <c r="L6846" s="38" t="n"/>
      <c r="N6846" s="36">
        <f>IF($B6846="","",IF($C6846="SUPERSTORE","Superstore","DH"))</f>
        <v/>
      </c>
      <c r="O6846" s="36">
        <f>IF($B6846="","",IFERROR(VLOOKUP($B6846,Mapping!$A:$C,2,0),"Not Mapped"))</f>
        <v/>
      </c>
      <c r="P6846" s="36">
        <f>IF($B6846="","",IFERROR(VLOOKUP($B6846,Mapping!$A:$C,3,0),"Not Mapped"))</f>
        <v/>
      </c>
      <c r="Q6846" s="36">
        <f>IF($B6846="","",IFERROR(VLOOKUP($O6846,Leaders!$A:$B,2,0),"Not Mapped"))</f>
        <v/>
      </c>
      <c r="R6846" s="36">
        <f>IF($B6846="","",IF(COUNTIF(Exclusions!$A:$A,$B6846)&gt;0,"Yes","No"))</f>
        <v/>
      </c>
      <c r="S6846" s="38">
        <f>IF($B6846="","",MIN(1,DAY($A6846)/IF($N6846="Superstore",Settings!$B$5,Settings!$B$4)))</f>
        <v/>
      </c>
      <c r="T6846" s="38">
        <f>IF(OR($B6846="",$G6846="",$S6846=0),"",$G6846/$S6846)</f>
        <v/>
      </c>
      <c r="U6846" s="36">
        <f>IF($T6846="","",IF($T6846&lt;Settings!$B$8,"Critical",IF($T6846&lt;Settings!$B$9,"Semi Critical","Non Critical")))</f>
        <v/>
      </c>
      <c r="V6846" s="28" t="n"/>
      <c r="Z6846">
        <f>IF($B6846="","",IFERROR(VLOOKUP($B6846,'Plan HC for CCA'!$A:$B,2,0),""))</f>
        <v/>
      </c>
      <c r="AA6846">
        <f>IF(OR($B6846="",$Z6846=""),"",IF(N($M6846)&lt;$Z6846,"Delta","No Delta"))</f>
        <v/>
      </c>
      <c r="AB6846">
        <f>IF(OR($B6846="",$Z6846=""),"",MAX(0,$Z6846-N($M6846)))</f>
        <v/>
      </c>
      <c r="AC6846" s="46">
        <f>IF($B6846="","",IFERROR(INDEX('CCA Util %'!$H:$H,MATCH($B6846,'CCA Util %'!$E:$E,0)),""))</f>
        <v/>
      </c>
      <c r="AD6846">
        <f>IF($B6846="","",IFERROR(INDEX('CCA Util %'!$G:$G,MATCH($B6846,'CCA Util %'!$E:$E,0)),""))</f>
        <v/>
      </c>
      <c r="AE6846">
        <f>IF(OR($B6846="",$U6846=""),"",$U6846&amp;" &amp; "&amp;IF(OR($AD6846="",$AD6846=0),"Util NA",$AD6846&amp;" Util"))</f>
        <v/>
      </c>
    </row>
    <row r="6847" ht="15.75" customHeight="1" s="42">
      <c r="A6847" s="41" t="n"/>
      <c r="G6847" s="38" t="n"/>
      <c r="H6847" s="38" t="n"/>
      <c r="I6847" s="38" t="n"/>
      <c r="J6847" s="38" t="n"/>
      <c r="K6847" s="38" t="n"/>
      <c r="L6847" s="38" t="n"/>
      <c r="N6847" s="36">
        <f>IF($B6847="","",IF($C6847="SUPERSTORE","Superstore","DH"))</f>
        <v/>
      </c>
      <c r="O6847" s="36">
        <f>IF($B6847="","",IFERROR(VLOOKUP($B6847,Mapping!$A:$C,2,0),"Not Mapped"))</f>
        <v/>
      </c>
      <c r="P6847" s="36">
        <f>IF($B6847="","",IFERROR(VLOOKUP($B6847,Mapping!$A:$C,3,0),"Not Mapped"))</f>
        <v/>
      </c>
      <c r="Q6847" s="36">
        <f>IF($B6847="","",IFERROR(VLOOKUP($O6847,Leaders!$A:$B,2,0),"Not Mapped"))</f>
        <v/>
      </c>
      <c r="R6847" s="36">
        <f>IF($B6847="","",IF(COUNTIF(Exclusions!$A:$A,$B6847)&gt;0,"Yes","No"))</f>
        <v/>
      </c>
      <c r="S6847" s="38">
        <f>IF($B6847="","",MIN(1,DAY($A6847)/IF($N6847="Superstore",Settings!$B$5,Settings!$B$4)))</f>
        <v/>
      </c>
      <c r="T6847" s="38">
        <f>IF(OR($B6847="",$G6847="",$S6847=0),"",$G6847/$S6847)</f>
        <v/>
      </c>
      <c r="U6847" s="36">
        <f>IF($T6847="","",IF($T6847&lt;Settings!$B$8,"Critical",IF($T6847&lt;Settings!$B$9,"Semi Critical","Non Critical")))</f>
        <v/>
      </c>
      <c r="V6847" s="28" t="n"/>
      <c r="Z6847">
        <f>IF($B6847="","",IFERROR(VLOOKUP($B6847,'Plan HC for CCA'!$A:$B,2,0),""))</f>
        <v/>
      </c>
      <c r="AA6847">
        <f>IF(OR($B6847="",$Z6847=""),"",IF(N($M6847)&lt;$Z6847,"Delta","No Delta"))</f>
        <v/>
      </c>
      <c r="AB6847">
        <f>IF(OR($B6847="",$Z6847=""),"",MAX(0,$Z6847-N($M6847)))</f>
        <v/>
      </c>
      <c r="AC6847" s="46">
        <f>IF($B6847="","",IFERROR(INDEX('CCA Util %'!$H:$H,MATCH($B6847,'CCA Util %'!$E:$E,0)),""))</f>
        <v/>
      </c>
      <c r="AD6847">
        <f>IF($B6847="","",IFERROR(INDEX('CCA Util %'!$G:$G,MATCH($B6847,'CCA Util %'!$E:$E,0)),""))</f>
        <v/>
      </c>
      <c r="AE6847">
        <f>IF(OR($B6847="",$U6847=""),"",$U6847&amp;" &amp; "&amp;IF(OR($AD6847="",$AD6847=0),"Util NA",$AD6847&amp;" Util"))</f>
        <v/>
      </c>
    </row>
    <row r="6848" ht="15.75" customHeight="1" s="42">
      <c r="A6848" s="41" t="n"/>
      <c r="G6848" s="38" t="n"/>
      <c r="H6848" s="38" t="n"/>
      <c r="I6848" s="38" t="n"/>
      <c r="J6848" s="38" t="n"/>
      <c r="K6848" s="38" t="n"/>
      <c r="L6848" s="38" t="n"/>
      <c r="N6848" s="36">
        <f>IF($B6848="","",IF($C6848="SUPERSTORE","Superstore","DH"))</f>
        <v/>
      </c>
      <c r="O6848" s="36">
        <f>IF($B6848="","",IFERROR(VLOOKUP($B6848,Mapping!$A:$C,2,0),"Not Mapped"))</f>
        <v/>
      </c>
      <c r="P6848" s="36">
        <f>IF($B6848="","",IFERROR(VLOOKUP($B6848,Mapping!$A:$C,3,0),"Not Mapped"))</f>
        <v/>
      </c>
      <c r="Q6848" s="36">
        <f>IF($B6848="","",IFERROR(VLOOKUP($O6848,Leaders!$A:$B,2,0),"Not Mapped"))</f>
        <v/>
      </c>
      <c r="R6848" s="36">
        <f>IF($B6848="","",IF(COUNTIF(Exclusions!$A:$A,$B6848)&gt;0,"Yes","No"))</f>
        <v/>
      </c>
      <c r="S6848" s="38">
        <f>IF($B6848="","",MIN(1,DAY($A6848)/IF($N6848="Superstore",Settings!$B$5,Settings!$B$4)))</f>
        <v/>
      </c>
      <c r="T6848" s="38">
        <f>IF(OR($B6848="",$G6848="",$S6848=0),"",$G6848/$S6848)</f>
        <v/>
      </c>
      <c r="U6848" s="36">
        <f>IF($T6848="","",IF($T6848&lt;Settings!$B$8,"Critical",IF($T6848&lt;Settings!$B$9,"Semi Critical","Non Critical")))</f>
        <v/>
      </c>
      <c r="V6848" s="28" t="n"/>
      <c r="Z6848">
        <f>IF($B6848="","",IFERROR(VLOOKUP($B6848,'Plan HC for CCA'!$A:$B,2,0),""))</f>
        <v/>
      </c>
      <c r="AA6848">
        <f>IF(OR($B6848="",$Z6848=""),"",IF(N($M6848)&lt;$Z6848,"Delta","No Delta"))</f>
        <v/>
      </c>
      <c r="AB6848">
        <f>IF(OR($B6848="",$Z6848=""),"",MAX(0,$Z6848-N($M6848)))</f>
        <v/>
      </c>
      <c r="AC6848" s="46">
        <f>IF($B6848="","",IFERROR(INDEX('CCA Util %'!$H:$H,MATCH($B6848,'CCA Util %'!$E:$E,0)),""))</f>
        <v/>
      </c>
      <c r="AD6848">
        <f>IF($B6848="","",IFERROR(INDEX('CCA Util %'!$G:$G,MATCH($B6848,'CCA Util %'!$E:$E,0)),""))</f>
        <v/>
      </c>
      <c r="AE6848">
        <f>IF(OR($B6848="",$U6848=""),"",$U6848&amp;" &amp; "&amp;IF(OR($AD6848="",$AD6848=0),"Util NA",$AD6848&amp;" Util"))</f>
        <v/>
      </c>
    </row>
    <row r="6849" ht="15.75" customHeight="1" s="42">
      <c r="A6849" s="41" t="n"/>
      <c r="G6849" s="38" t="n"/>
      <c r="H6849" s="38" t="n"/>
      <c r="I6849" s="38" t="n"/>
      <c r="J6849" s="38" t="n"/>
      <c r="K6849" s="38" t="n"/>
      <c r="L6849" s="38" t="n"/>
      <c r="N6849" s="36">
        <f>IF($B6849="","",IF($C6849="SUPERSTORE","Superstore","DH"))</f>
        <v/>
      </c>
      <c r="O6849" s="36">
        <f>IF($B6849="","",IFERROR(VLOOKUP($B6849,Mapping!$A:$C,2,0),"Not Mapped"))</f>
        <v/>
      </c>
      <c r="P6849" s="36">
        <f>IF($B6849="","",IFERROR(VLOOKUP($B6849,Mapping!$A:$C,3,0),"Not Mapped"))</f>
        <v/>
      </c>
      <c r="Q6849" s="36">
        <f>IF($B6849="","",IFERROR(VLOOKUP($O6849,Leaders!$A:$B,2,0),"Not Mapped"))</f>
        <v/>
      </c>
      <c r="R6849" s="36">
        <f>IF($B6849="","",IF(COUNTIF(Exclusions!$A:$A,$B6849)&gt;0,"Yes","No"))</f>
        <v/>
      </c>
      <c r="S6849" s="38">
        <f>IF($B6849="","",MIN(1,DAY($A6849)/IF($N6849="Superstore",Settings!$B$5,Settings!$B$4)))</f>
        <v/>
      </c>
      <c r="T6849" s="38">
        <f>IF(OR($B6849="",$G6849="",$S6849=0),"",$G6849/$S6849)</f>
        <v/>
      </c>
      <c r="U6849" s="36">
        <f>IF($T6849="","",IF($T6849&lt;Settings!$B$8,"Critical",IF($T6849&lt;Settings!$B$9,"Semi Critical","Non Critical")))</f>
        <v/>
      </c>
      <c r="V6849" s="28" t="n"/>
      <c r="Z6849">
        <f>IF($B6849="","",IFERROR(VLOOKUP($B6849,'Plan HC for CCA'!$A:$B,2,0),""))</f>
        <v/>
      </c>
      <c r="AA6849">
        <f>IF(OR($B6849="",$Z6849=""),"",IF(N($M6849)&lt;$Z6849,"Delta","No Delta"))</f>
        <v/>
      </c>
      <c r="AB6849">
        <f>IF(OR($B6849="",$Z6849=""),"",MAX(0,$Z6849-N($M6849)))</f>
        <v/>
      </c>
      <c r="AC6849" s="46">
        <f>IF($B6849="","",IFERROR(INDEX('CCA Util %'!$H:$H,MATCH($B6849,'CCA Util %'!$E:$E,0)),""))</f>
        <v/>
      </c>
      <c r="AD6849">
        <f>IF($B6849="","",IFERROR(INDEX('CCA Util %'!$G:$G,MATCH($B6849,'CCA Util %'!$E:$E,0)),""))</f>
        <v/>
      </c>
      <c r="AE6849">
        <f>IF(OR($B6849="",$U6849=""),"",$U6849&amp;" &amp; "&amp;IF(OR($AD6849="",$AD6849=0),"Util NA",$AD6849&amp;" Util"))</f>
        <v/>
      </c>
    </row>
    <row r="6850" ht="15.75" customHeight="1" s="42">
      <c r="A6850" s="41" t="n"/>
      <c r="G6850" s="38" t="n"/>
      <c r="H6850" s="38" t="n"/>
      <c r="I6850" s="38" t="n"/>
      <c r="J6850" s="38" t="n"/>
      <c r="K6850" s="38" t="n"/>
      <c r="L6850" s="38" t="n"/>
      <c r="N6850" s="36">
        <f>IF($B6850="","",IF($C6850="SUPERSTORE","Superstore","DH"))</f>
        <v/>
      </c>
      <c r="O6850" s="36">
        <f>IF($B6850="","",IFERROR(VLOOKUP($B6850,Mapping!$A:$C,2,0),"Not Mapped"))</f>
        <v/>
      </c>
      <c r="P6850" s="36">
        <f>IF($B6850="","",IFERROR(VLOOKUP($B6850,Mapping!$A:$C,3,0),"Not Mapped"))</f>
        <v/>
      </c>
      <c r="Q6850" s="36">
        <f>IF($B6850="","",IFERROR(VLOOKUP($O6850,Leaders!$A:$B,2,0),"Not Mapped"))</f>
        <v/>
      </c>
      <c r="R6850" s="36">
        <f>IF($B6850="","",IF(COUNTIF(Exclusions!$A:$A,$B6850)&gt;0,"Yes","No"))</f>
        <v/>
      </c>
      <c r="S6850" s="38">
        <f>IF($B6850="","",MIN(1,DAY($A6850)/IF($N6850="Superstore",Settings!$B$5,Settings!$B$4)))</f>
        <v/>
      </c>
      <c r="T6850" s="38">
        <f>IF(OR($B6850="",$G6850="",$S6850=0),"",$G6850/$S6850)</f>
        <v/>
      </c>
      <c r="U6850" s="36">
        <f>IF($T6850="","",IF($T6850&lt;Settings!$B$8,"Critical",IF($T6850&lt;Settings!$B$9,"Semi Critical","Non Critical")))</f>
        <v/>
      </c>
      <c r="V6850" s="28" t="n"/>
      <c r="Z6850">
        <f>IF($B6850="","",IFERROR(VLOOKUP($B6850,'Plan HC for CCA'!$A:$B,2,0),""))</f>
        <v/>
      </c>
      <c r="AA6850">
        <f>IF(OR($B6850="",$Z6850=""),"",IF(N($M6850)&lt;$Z6850,"Delta","No Delta"))</f>
        <v/>
      </c>
      <c r="AB6850">
        <f>IF(OR($B6850="",$Z6850=""),"",MAX(0,$Z6850-N($M6850)))</f>
        <v/>
      </c>
      <c r="AC6850" s="46">
        <f>IF($B6850="","",IFERROR(INDEX('CCA Util %'!$H:$H,MATCH($B6850,'CCA Util %'!$E:$E,0)),""))</f>
        <v/>
      </c>
      <c r="AD6850">
        <f>IF($B6850="","",IFERROR(INDEX('CCA Util %'!$G:$G,MATCH($B6850,'CCA Util %'!$E:$E,0)),""))</f>
        <v/>
      </c>
      <c r="AE6850">
        <f>IF(OR($B6850="",$U6850=""),"",$U6850&amp;" &amp; "&amp;IF(OR($AD6850="",$AD6850=0),"Util NA",$AD6850&amp;" Util"))</f>
        <v/>
      </c>
    </row>
    <row r="6851" ht="15.75" customHeight="1" s="42">
      <c r="A6851" s="41" t="n"/>
      <c r="G6851" s="38" t="n"/>
      <c r="H6851" s="38" t="n"/>
      <c r="I6851" s="38" t="n"/>
      <c r="J6851" s="38" t="n"/>
      <c r="K6851" s="38" t="n"/>
      <c r="L6851" s="38" t="n"/>
      <c r="N6851" s="36">
        <f>IF($B6851="","",IF($C6851="SUPERSTORE","Superstore","DH"))</f>
        <v/>
      </c>
      <c r="O6851" s="36">
        <f>IF($B6851="","",IFERROR(VLOOKUP($B6851,Mapping!$A:$C,2,0),"Not Mapped"))</f>
        <v/>
      </c>
      <c r="P6851" s="36">
        <f>IF($B6851="","",IFERROR(VLOOKUP($B6851,Mapping!$A:$C,3,0),"Not Mapped"))</f>
        <v/>
      </c>
      <c r="Q6851" s="36">
        <f>IF($B6851="","",IFERROR(VLOOKUP($O6851,Leaders!$A:$B,2,0),"Not Mapped"))</f>
        <v/>
      </c>
      <c r="R6851" s="36">
        <f>IF($B6851="","",IF(COUNTIF(Exclusions!$A:$A,$B6851)&gt;0,"Yes","No"))</f>
        <v/>
      </c>
      <c r="S6851" s="38">
        <f>IF($B6851="","",MIN(1,DAY($A6851)/IF($N6851="Superstore",Settings!$B$5,Settings!$B$4)))</f>
        <v/>
      </c>
      <c r="T6851" s="38">
        <f>IF(OR($B6851="",$G6851="",$S6851=0),"",$G6851/$S6851)</f>
        <v/>
      </c>
      <c r="U6851" s="36">
        <f>IF($T6851="","",IF($T6851&lt;Settings!$B$8,"Critical",IF($T6851&lt;Settings!$B$9,"Semi Critical","Non Critical")))</f>
        <v/>
      </c>
      <c r="V6851" s="28" t="n"/>
      <c r="Z6851">
        <f>IF($B6851="","",IFERROR(VLOOKUP($B6851,'Plan HC for CCA'!$A:$B,2,0),""))</f>
        <v/>
      </c>
      <c r="AA6851">
        <f>IF(OR($B6851="",$Z6851=""),"",IF(N($M6851)&lt;$Z6851,"Delta","No Delta"))</f>
        <v/>
      </c>
      <c r="AB6851">
        <f>IF(OR($B6851="",$Z6851=""),"",MAX(0,$Z6851-N($M6851)))</f>
        <v/>
      </c>
      <c r="AC6851" s="46">
        <f>IF($B6851="","",IFERROR(INDEX('CCA Util %'!$H:$H,MATCH($B6851,'CCA Util %'!$E:$E,0)),""))</f>
        <v/>
      </c>
      <c r="AD6851">
        <f>IF($B6851="","",IFERROR(INDEX('CCA Util %'!$G:$G,MATCH($B6851,'CCA Util %'!$E:$E,0)),""))</f>
        <v/>
      </c>
      <c r="AE6851">
        <f>IF(OR($B6851="",$U6851=""),"",$U6851&amp;" &amp; "&amp;IF(OR($AD6851="",$AD6851=0),"Util NA",$AD6851&amp;" Util"))</f>
        <v/>
      </c>
    </row>
    <row r="6852" ht="15.75" customHeight="1" s="42">
      <c r="A6852" s="41" t="n"/>
      <c r="G6852" s="38" t="n"/>
      <c r="H6852" s="38" t="n"/>
      <c r="I6852" s="38" t="n"/>
      <c r="J6852" s="38" t="n"/>
      <c r="K6852" s="38" t="n"/>
      <c r="L6852" s="38" t="n"/>
      <c r="N6852" s="36">
        <f>IF($B6852="","",IF($C6852="SUPERSTORE","Superstore","DH"))</f>
        <v/>
      </c>
      <c r="O6852" s="36">
        <f>IF($B6852="","",IFERROR(VLOOKUP($B6852,Mapping!$A:$C,2,0),"Not Mapped"))</f>
        <v/>
      </c>
      <c r="P6852" s="36">
        <f>IF($B6852="","",IFERROR(VLOOKUP($B6852,Mapping!$A:$C,3,0),"Not Mapped"))</f>
        <v/>
      </c>
      <c r="Q6852" s="36">
        <f>IF($B6852="","",IFERROR(VLOOKUP($O6852,Leaders!$A:$B,2,0),"Not Mapped"))</f>
        <v/>
      </c>
      <c r="R6852" s="36">
        <f>IF($B6852="","",IF(COUNTIF(Exclusions!$A:$A,$B6852)&gt;0,"Yes","No"))</f>
        <v/>
      </c>
      <c r="S6852" s="38">
        <f>IF($B6852="","",MIN(1,DAY($A6852)/IF($N6852="Superstore",Settings!$B$5,Settings!$B$4)))</f>
        <v/>
      </c>
      <c r="T6852" s="38">
        <f>IF(OR($B6852="",$G6852="",$S6852=0),"",$G6852/$S6852)</f>
        <v/>
      </c>
      <c r="U6852" s="36">
        <f>IF($T6852="","",IF($T6852&lt;Settings!$B$8,"Critical",IF($T6852&lt;Settings!$B$9,"Semi Critical","Non Critical")))</f>
        <v/>
      </c>
      <c r="V6852" s="28" t="n"/>
      <c r="Z6852">
        <f>IF($B6852="","",IFERROR(VLOOKUP($B6852,'Plan HC for CCA'!$A:$B,2,0),""))</f>
        <v/>
      </c>
      <c r="AA6852">
        <f>IF(OR($B6852="",$Z6852=""),"",IF(N($M6852)&lt;$Z6852,"Delta","No Delta"))</f>
        <v/>
      </c>
      <c r="AB6852">
        <f>IF(OR($B6852="",$Z6852=""),"",MAX(0,$Z6852-N($M6852)))</f>
        <v/>
      </c>
      <c r="AC6852" s="46">
        <f>IF($B6852="","",IFERROR(INDEX('CCA Util %'!$H:$H,MATCH($B6852,'CCA Util %'!$E:$E,0)),""))</f>
        <v/>
      </c>
      <c r="AD6852">
        <f>IF($B6852="","",IFERROR(INDEX('CCA Util %'!$G:$G,MATCH($B6852,'CCA Util %'!$E:$E,0)),""))</f>
        <v/>
      </c>
      <c r="AE6852">
        <f>IF(OR($B6852="",$U6852=""),"",$U6852&amp;" &amp; "&amp;IF(OR($AD6852="",$AD6852=0),"Util NA",$AD6852&amp;" Util"))</f>
        <v/>
      </c>
    </row>
    <row r="6853" ht="15.75" customHeight="1" s="42">
      <c r="A6853" s="41" t="n"/>
      <c r="G6853" s="38" t="n"/>
      <c r="H6853" s="38" t="n"/>
      <c r="I6853" s="38" t="n"/>
      <c r="J6853" s="38" t="n"/>
      <c r="K6853" s="38" t="n"/>
      <c r="L6853" s="38" t="n"/>
      <c r="N6853" s="36">
        <f>IF($B6853="","",IF($C6853="SUPERSTORE","Superstore","DH"))</f>
        <v/>
      </c>
      <c r="O6853" s="36">
        <f>IF($B6853="","",IFERROR(VLOOKUP($B6853,Mapping!$A:$C,2,0),"Not Mapped"))</f>
        <v/>
      </c>
      <c r="P6853" s="36">
        <f>IF($B6853="","",IFERROR(VLOOKUP($B6853,Mapping!$A:$C,3,0),"Not Mapped"))</f>
        <v/>
      </c>
      <c r="Q6853" s="36">
        <f>IF($B6853="","",IFERROR(VLOOKUP($O6853,Leaders!$A:$B,2,0),"Not Mapped"))</f>
        <v/>
      </c>
      <c r="R6853" s="36">
        <f>IF($B6853="","",IF(COUNTIF(Exclusions!$A:$A,$B6853)&gt;0,"Yes","No"))</f>
        <v/>
      </c>
      <c r="S6853" s="38">
        <f>IF($B6853="","",MIN(1,DAY($A6853)/IF($N6853="Superstore",Settings!$B$5,Settings!$B$4)))</f>
        <v/>
      </c>
      <c r="T6853" s="38">
        <f>IF(OR($B6853="",$G6853="",$S6853=0),"",$G6853/$S6853)</f>
        <v/>
      </c>
      <c r="U6853" s="36">
        <f>IF($T6853="","",IF($T6853&lt;Settings!$B$8,"Critical",IF($T6853&lt;Settings!$B$9,"Semi Critical","Non Critical")))</f>
        <v/>
      </c>
      <c r="V6853" s="28" t="n"/>
      <c r="Z6853">
        <f>IF($B6853="","",IFERROR(VLOOKUP($B6853,'Plan HC for CCA'!$A:$B,2,0),""))</f>
        <v/>
      </c>
      <c r="AA6853">
        <f>IF(OR($B6853="",$Z6853=""),"",IF(N($M6853)&lt;$Z6853,"Delta","No Delta"))</f>
        <v/>
      </c>
      <c r="AB6853">
        <f>IF(OR($B6853="",$Z6853=""),"",MAX(0,$Z6853-N($M6853)))</f>
        <v/>
      </c>
      <c r="AC6853" s="46">
        <f>IF($B6853="","",IFERROR(INDEX('CCA Util %'!$H:$H,MATCH($B6853,'CCA Util %'!$E:$E,0)),""))</f>
        <v/>
      </c>
      <c r="AD6853">
        <f>IF($B6853="","",IFERROR(INDEX('CCA Util %'!$G:$G,MATCH($B6853,'CCA Util %'!$E:$E,0)),""))</f>
        <v/>
      </c>
      <c r="AE6853">
        <f>IF(OR($B6853="",$U6853=""),"",$U6853&amp;" &amp; "&amp;IF(OR($AD6853="",$AD6853=0),"Util NA",$AD6853&amp;" Util"))</f>
        <v/>
      </c>
    </row>
    <row r="6854" ht="15.75" customHeight="1" s="42">
      <c r="A6854" s="41" t="n"/>
      <c r="G6854" s="38" t="n"/>
      <c r="H6854" s="38" t="n"/>
      <c r="I6854" s="38" t="n"/>
      <c r="J6854" s="38" t="n"/>
      <c r="K6854" s="38" t="n"/>
      <c r="L6854" s="38" t="n"/>
      <c r="N6854" s="36">
        <f>IF($B6854="","",IF($C6854="SUPERSTORE","Superstore","DH"))</f>
        <v/>
      </c>
      <c r="O6854" s="36">
        <f>IF($B6854="","",IFERROR(VLOOKUP($B6854,Mapping!$A:$C,2,0),"Not Mapped"))</f>
        <v/>
      </c>
      <c r="P6854" s="36">
        <f>IF($B6854="","",IFERROR(VLOOKUP($B6854,Mapping!$A:$C,3,0),"Not Mapped"))</f>
        <v/>
      </c>
      <c r="Q6854" s="36">
        <f>IF($B6854="","",IFERROR(VLOOKUP($O6854,Leaders!$A:$B,2,0),"Not Mapped"))</f>
        <v/>
      </c>
      <c r="R6854" s="36">
        <f>IF($B6854="","",IF(COUNTIF(Exclusions!$A:$A,$B6854)&gt;0,"Yes","No"))</f>
        <v/>
      </c>
      <c r="S6854" s="38">
        <f>IF($B6854="","",MIN(1,DAY($A6854)/IF($N6854="Superstore",Settings!$B$5,Settings!$B$4)))</f>
        <v/>
      </c>
      <c r="T6854" s="38">
        <f>IF(OR($B6854="",$G6854="",$S6854=0),"",$G6854/$S6854)</f>
        <v/>
      </c>
      <c r="U6854" s="36">
        <f>IF($T6854="","",IF($T6854&lt;Settings!$B$8,"Critical",IF($T6854&lt;Settings!$B$9,"Semi Critical","Non Critical")))</f>
        <v/>
      </c>
      <c r="V6854" s="28" t="n"/>
      <c r="Z6854">
        <f>IF($B6854="","",IFERROR(VLOOKUP($B6854,'Plan HC for CCA'!$A:$B,2,0),""))</f>
        <v/>
      </c>
      <c r="AA6854">
        <f>IF(OR($B6854="",$Z6854=""),"",IF(N($M6854)&lt;$Z6854,"Delta","No Delta"))</f>
        <v/>
      </c>
      <c r="AB6854">
        <f>IF(OR($B6854="",$Z6854=""),"",MAX(0,$Z6854-N($M6854)))</f>
        <v/>
      </c>
      <c r="AC6854" s="46">
        <f>IF($B6854="","",IFERROR(INDEX('CCA Util %'!$H:$H,MATCH($B6854,'CCA Util %'!$E:$E,0)),""))</f>
        <v/>
      </c>
      <c r="AD6854">
        <f>IF($B6854="","",IFERROR(INDEX('CCA Util %'!$G:$G,MATCH($B6854,'CCA Util %'!$E:$E,0)),""))</f>
        <v/>
      </c>
      <c r="AE6854">
        <f>IF(OR($B6854="",$U6854=""),"",$U6854&amp;" &amp; "&amp;IF(OR($AD6854="",$AD6854=0),"Util NA",$AD6854&amp;" Util"))</f>
        <v/>
      </c>
    </row>
    <row r="6855" ht="15.75" customHeight="1" s="42">
      <c r="A6855" s="41" t="n"/>
      <c r="G6855" s="38" t="n"/>
      <c r="H6855" s="38" t="n"/>
      <c r="I6855" s="38" t="n"/>
      <c r="J6855" s="38" t="n"/>
      <c r="K6855" s="38" t="n"/>
      <c r="L6855" s="38" t="n"/>
      <c r="N6855" s="36">
        <f>IF($B6855="","",IF($C6855="SUPERSTORE","Superstore","DH"))</f>
        <v/>
      </c>
      <c r="O6855" s="36">
        <f>IF($B6855="","",IFERROR(VLOOKUP($B6855,Mapping!$A:$C,2,0),"Not Mapped"))</f>
        <v/>
      </c>
      <c r="P6855" s="36">
        <f>IF($B6855="","",IFERROR(VLOOKUP($B6855,Mapping!$A:$C,3,0),"Not Mapped"))</f>
        <v/>
      </c>
      <c r="Q6855" s="36">
        <f>IF($B6855="","",IFERROR(VLOOKUP($O6855,Leaders!$A:$B,2,0),"Not Mapped"))</f>
        <v/>
      </c>
      <c r="R6855" s="36">
        <f>IF($B6855="","",IF(COUNTIF(Exclusions!$A:$A,$B6855)&gt;0,"Yes","No"))</f>
        <v/>
      </c>
      <c r="S6855" s="38">
        <f>IF($B6855="","",MIN(1,DAY($A6855)/IF($N6855="Superstore",Settings!$B$5,Settings!$B$4)))</f>
        <v/>
      </c>
      <c r="T6855" s="38">
        <f>IF(OR($B6855="",$G6855="",$S6855=0),"",$G6855/$S6855)</f>
        <v/>
      </c>
      <c r="U6855" s="36">
        <f>IF($T6855="","",IF($T6855&lt;Settings!$B$8,"Critical",IF($T6855&lt;Settings!$B$9,"Semi Critical","Non Critical")))</f>
        <v/>
      </c>
      <c r="V6855" s="28" t="n"/>
      <c r="Z6855">
        <f>IF($B6855="","",IFERROR(VLOOKUP($B6855,'Plan HC for CCA'!$A:$B,2,0),""))</f>
        <v/>
      </c>
      <c r="AA6855">
        <f>IF(OR($B6855="",$Z6855=""),"",IF(N($M6855)&lt;$Z6855,"Delta","No Delta"))</f>
        <v/>
      </c>
      <c r="AB6855">
        <f>IF(OR($B6855="",$Z6855=""),"",MAX(0,$Z6855-N($M6855)))</f>
        <v/>
      </c>
      <c r="AC6855" s="46">
        <f>IF($B6855="","",IFERROR(INDEX('CCA Util %'!$H:$H,MATCH($B6855,'CCA Util %'!$E:$E,0)),""))</f>
        <v/>
      </c>
      <c r="AD6855">
        <f>IF($B6855="","",IFERROR(INDEX('CCA Util %'!$G:$G,MATCH($B6855,'CCA Util %'!$E:$E,0)),""))</f>
        <v/>
      </c>
      <c r="AE6855">
        <f>IF(OR($B6855="",$U6855=""),"",$U6855&amp;" &amp; "&amp;IF(OR($AD6855="",$AD6855=0),"Util NA",$AD6855&amp;" Util"))</f>
        <v/>
      </c>
    </row>
    <row r="6856" ht="15.75" customHeight="1" s="42">
      <c r="A6856" s="41" t="n"/>
      <c r="G6856" s="38" t="n"/>
      <c r="H6856" s="38" t="n"/>
      <c r="I6856" s="38" t="n"/>
      <c r="J6856" s="38" t="n"/>
      <c r="K6856" s="38" t="n"/>
      <c r="L6856" s="38" t="n"/>
      <c r="N6856" s="36">
        <f>IF($B6856="","",IF($C6856="SUPERSTORE","Superstore","DH"))</f>
        <v/>
      </c>
      <c r="O6856" s="36">
        <f>IF($B6856="","",IFERROR(VLOOKUP($B6856,Mapping!$A:$C,2,0),"Not Mapped"))</f>
        <v/>
      </c>
      <c r="P6856" s="36">
        <f>IF($B6856="","",IFERROR(VLOOKUP($B6856,Mapping!$A:$C,3,0),"Not Mapped"))</f>
        <v/>
      </c>
      <c r="Q6856" s="36">
        <f>IF($B6856="","",IFERROR(VLOOKUP($O6856,Leaders!$A:$B,2,0),"Not Mapped"))</f>
        <v/>
      </c>
      <c r="R6856" s="36">
        <f>IF($B6856="","",IF(COUNTIF(Exclusions!$A:$A,$B6856)&gt;0,"Yes","No"))</f>
        <v/>
      </c>
      <c r="S6856" s="38">
        <f>IF($B6856="","",MIN(1,DAY($A6856)/IF($N6856="Superstore",Settings!$B$5,Settings!$B$4)))</f>
        <v/>
      </c>
      <c r="T6856" s="38">
        <f>IF(OR($B6856="",$G6856="",$S6856=0),"",$G6856/$S6856)</f>
        <v/>
      </c>
      <c r="U6856" s="36">
        <f>IF($T6856="","",IF($T6856&lt;Settings!$B$8,"Critical",IF($T6856&lt;Settings!$B$9,"Semi Critical","Non Critical")))</f>
        <v/>
      </c>
      <c r="V6856" s="28" t="n"/>
      <c r="Z6856">
        <f>IF($B6856="","",IFERROR(VLOOKUP($B6856,'Plan HC for CCA'!$A:$B,2,0),""))</f>
        <v/>
      </c>
      <c r="AA6856">
        <f>IF(OR($B6856="",$Z6856=""),"",IF(N($M6856)&lt;$Z6856,"Delta","No Delta"))</f>
        <v/>
      </c>
      <c r="AB6856">
        <f>IF(OR($B6856="",$Z6856=""),"",MAX(0,$Z6856-N($M6856)))</f>
        <v/>
      </c>
      <c r="AC6856" s="46">
        <f>IF($B6856="","",IFERROR(INDEX('CCA Util %'!$H:$H,MATCH($B6856,'CCA Util %'!$E:$E,0)),""))</f>
        <v/>
      </c>
      <c r="AD6856">
        <f>IF($B6856="","",IFERROR(INDEX('CCA Util %'!$G:$G,MATCH($B6856,'CCA Util %'!$E:$E,0)),""))</f>
        <v/>
      </c>
      <c r="AE6856">
        <f>IF(OR($B6856="",$U6856=""),"",$U6856&amp;" &amp; "&amp;IF(OR($AD6856="",$AD6856=0),"Util NA",$AD6856&amp;" Util"))</f>
        <v/>
      </c>
    </row>
    <row r="6857" ht="15.75" customHeight="1" s="42">
      <c r="A6857" s="41" t="n"/>
      <c r="G6857" s="38" t="n"/>
      <c r="H6857" s="38" t="n"/>
      <c r="I6857" s="38" t="n"/>
      <c r="J6857" s="38" t="n"/>
      <c r="K6857" s="38" t="n"/>
      <c r="L6857" s="38" t="n"/>
      <c r="N6857" s="36">
        <f>IF($B6857="","",IF($C6857="SUPERSTORE","Superstore","DH"))</f>
        <v/>
      </c>
      <c r="O6857" s="36">
        <f>IF($B6857="","",IFERROR(VLOOKUP($B6857,Mapping!$A:$C,2,0),"Not Mapped"))</f>
        <v/>
      </c>
      <c r="P6857" s="36">
        <f>IF($B6857="","",IFERROR(VLOOKUP($B6857,Mapping!$A:$C,3,0),"Not Mapped"))</f>
        <v/>
      </c>
      <c r="Q6857" s="36">
        <f>IF($B6857="","",IFERROR(VLOOKUP($O6857,Leaders!$A:$B,2,0),"Not Mapped"))</f>
        <v/>
      </c>
      <c r="R6857" s="36">
        <f>IF($B6857="","",IF(COUNTIF(Exclusions!$A:$A,$B6857)&gt;0,"Yes","No"))</f>
        <v/>
      </c>
      <c r="S6857" s="38">
        <f>IF($B6857="","",MIN(1,DAY($A6857)/IF($N6857="Superstore",Settings!$B$5,Settings!$B$4)))</f>
        <v/>
      </c>
      <c r="T6857" s="38">
        <f>IF(OR($B6857="",$G6857="",$S6857=0),"",$G6857/$S6857)</f>
        <v/>
      </c>
      <c r="U6857" s="36">
        <f>IF($T6857="","",IF($T6857&lt;Settings!$B$8,"Critical",IF($T6857&lt;Settings!$B$9,"Semi Critical","Non Critical")))</f>
        <v/>
      </c>
      <c r="V6857" s="28" t="n"/>
      <c r="Z6857">
        <f>IF($B6857="","",IFERROR(VLOOKUP($B6857,'Plan HC for CCA'!$A:$B,2,0),""))</f>
        <v/>
      </c>
      <c r="AA6857">
        <f>IF(OR($B6857="",$Z6857=""),"",IF(N($M6857)&lt;$Z6857,"Delta","No Delta"))</f>
        <v/>
      </c>
      <c r="AB6857">
        <f>IF(OR($B6857="",$Z6857=""),"",MAX(0,$Z6857-N($M6857)))</f>
        <v/>
      </c>
      <c r="AC6857" s="46">
        <f>IF($B6857="","",IFERROR(INDEX('CCA Util %'!$H:$H,MATCH($B6857,'CCA Util %'!$E:$E,0)),""))</f>
        <v/>
      </c>
      <c r="AD6857">
        <f>IF($B6857="","",IFERROR(INDEX('CCA Util %'!$G:$G,MATCH($B6857,'CCA Util %'!$E:$E,0)),""))</f>
        <v/>
      </c>
      <c r="AE6857">
        <f>IF(OR($B6857="",$U6857=""),"",$U6857&amp;" &amp; "&amp;IF(OR($AD6857="",$AD6857=0),"Util NA",$AD6857&amp;" Util"))</f>
        <v/>
      </c>
    </row>
    <row r="6858" ht="15.75" customHeight="1" s="42">
      <c r="A6858" s="41" t="n"/>
      <c r="G6858" s="38" t="n"/>
      <c r="H6858" s="38" t="n"/>
      <c r="I6858" s="38" t="n"/>
      <c r="J6858" s="38" t="n"/>
      <c r="K6858" s="38" t="n"/>
      <c r="L6858" s="38" t="n"/>
      <c r="N6858" s="36">
        <f>IF($B6858="","",IF($C6858="SUPERSTORE","Superstore","DH"))</f>
        <v/>
      </c>
      <c r="O6858" s="36">
        <f>IF($B6858="","",IFERROR(VLOOKUP($B6858,Mapping!$A:$C,2,0),"Not Mapped"))</f>
        <v/>
      </c>
      <c r="P6858" s="36">
        <f>IF($B6858="","",IFERROR(VLOOKUP($B6858,Mapping!$A:$C,3,0),"Not Mapped"))</f>
        <v/>
      </c>
      <c r="Q6858" s="36">
        <f>IF($B6858="","",IFERROR(VLOOKUP($O6858,Leaders!$A:$B,2,0),"Not Mapped"))</f>
        <v/>
      </c>
      <c r="R6858" s="36">
        <f>IF($B6858="","",IF(COUNTIF(Exclusions!$A:$A,$B6858)&gt;0,"Yes","No"))</f>
        <v/>
      </c>
      <c r="S6858" s="38">
        <f>IF($B6858="","",MIN(1,DAY($A6858)/IF($N6858="Superstore",Settings!$B$5,Settings!$B$4)))</f>
        <v/>
      </c>
      <c r="T6858" s="38">
        <f>IF(OR($B6858="",$G6858="",$S6858=0),"",$G6858/$S6858)</f>
        <v/>
      </c>
      <c r="U6858" s="36">
        <f>IF($T6858="","",IF($T6858&lt;Settings!$B$8,"Critical",IF($T6858&lt;Settings!$B$9,"Semi Critical","Non Critical")))</f>
        <v/>
      </c>
      <c r="V6858" s="28" t="n"/>
      <c r="Z6858">
        <f>IF($B6858="","",IFERROR(VLOOKUP($B6858,'Plan HC for CCA'!$A:$B,2,0),""))</f>
        <v/>
      </c>
      <c r="AA6858">
        <f>IF(OR($B6858="",$Z6858=""),"",IF(N($M6858)&lt;$Z6858,"Delta","No Delta"))</f>
        <v/>
      </c>
      <c r="AB6858">
        <f>IF(OR($B6858="",$Z6858=""),"",MAX(0,$Z6858-N($M6858)))</f>
        <v/>
      </c>
      <c r="AC6858" s="46">
        <f>IF($B6858="","",IFERROR(INDEX('CCA Util %'!$H:$H,MATCH($B6858,'CCA Util %'!$E:$E,0)),""))</f>
        <v/>
      </c>
      <c r="AD6858">
        <f>IF($B6858="","",IFERROR(INDEX('CCA Util %'!$G:$G,MATCH($B6858,'CCA Util %'!$E:$E,0)),""))</f>
        <v/>
      </c>
      <c r="AE6858">
        <f>IF(OR($B6858="",$U6858=""),"",$U6858&amp;" &amp; "&amp;IF(OR($AD6858="",$AD6858=0),"Util NA",$AD6858&amp;" Util"))</f>
        <v/>
      </c>
    </row>
    <row r="6859" ht="15.75" customHeight="1" s="42">
      <c r="A6859" s="41" t="n"/>
      <c r="G6859" s="38" t="n"/>
      <c r="H6859" s="38" t="n"/>
      <c r="I6859" s="38" t="n"/>
      <c r="J6859" s="38" t="n"/>
      <c r="K6859" s="38" t="n"/>
      <c r="L6859" s="38" t="n"/>
      <c r="N6859" s="36">
        <f>IF($B6859="","",IF($C6859="SUPERSTORE","Superstore","DH"))</f>
        <v/>
      </c>
      <c r="O6859" s="36">
        <f>IF($B6859="","",IFERROR(VLOOKUP($B6859,Mapping!$A:$C,2,0),"Not Mapped"))</f>
        <v/>
      </c>
      <c r="P6859" s="36">
        <f>IF($B6859="","",IFERROR(VLOOKUP($B6859,Mapping!$A:$C,3,0),"Not Mapped"))</f>
        <v/>
      </c>
      <c r="Q6859" s="36">
        <f>IF($B6859="","",IFERROR(VLOOKUP($O6859,Leaders!$A:$B,2,0),"Not Mapped"))</f>
        <v/>
      </c>
      <c r="R6859" s="36">
        <f>IF($B6859="","",IF(COUNTIF(Exclusions!$A:$A,$B6859)&gt;0,"Yes","No"))</f>
        <v/>
      </c>
      <c r="S6859" s="38">
        <f>IF($B6859="","",MIN(1,DAY($A6859)/IF($N6859="Superstore",Settings!$B$5,Settings!$B$4)))</f>
        <v/>
      </c>
      <c r="T6859" s="38">
        <f>IF(OR($B6859="",$G6859="",$S6859=0),"",$G6859/$S6859)</f>
        <v/>
      </c>
      <c r="U6859" s="36">
        <f>IF($T6859="","",IF($T6859&lt;Settings!$B$8,"Critical",IF($T6859&lt;Settings!$B$9,"Semi Critical","Non Critical")))</f>
        <v/>
      </c>
      <c r="V6859" s="28" t="n"/>
      <c r="Z6859">
        <f>IF($B6859="","",IFERROR(VLOOKUP($B6859,'Plan HC for CCA'!$A:$B,2,0),""))</f>
        <v/>
      </c>
      <c r="AA6859">
        <f>IF(OR($B6859="",$Z6859=""),"",IF(N($M6859)&lt;$Z6859,"Delta","No Delta"))</f>
        <v/>
      </c>
      <c r="AB6859">
        <f>IF(OR($B6859="",$Z6859=""),"",MAX(0,$Z6859-N($M6859)))</f>
        <v/>
      </c>
      <c r="AC6859" s="46">
        <f>IF($B6859="","",IFERROR(INDEX('CCA Util %'!$H:$H,MATCH($B6859,'CCA Util %'!$E:$E,0)),""))</f>
        <v/>
      </c>
      <c r="AD6859">
        <f>IF($B6859="","",IFERROR(INDEX('CCA Util %'!$G:$G,MATCH($B6859,'CCA Util %'!$E:$E,0)),""))</f>
        <v/>
      </c>
      <c r="AE6859">
        <f>IF(OR($B6859="",$U6859=""),"",$U6859&amp;" &amp; "&amp;IF(OR($AD6859="",$AD6859=0),"Util NA",$AD6859&amp;" Util"))</f>
        <v/>
      </c>
    </row>
    <row r="6860" ht="15.75" customHeight="1" s="42">
      <c r="A6860" s="41" t="n"/>
      <c r="G6860" s="38" t="n"/>
      <c r="H6860" s="38" t="n"/>
      <c r="I6860" s="38" t="n"/>
      <c r="J6860" s="38" t="n"/>
      <c r="K6860" s="38" t="n"/>
      <c r="L6860" s="38" t="n"/>
      <c r="N6860" s="36">
        <f>IF($B6860="","",IF($C6860="SUPERSTORE","Superstore","DH"))</f>
        <v/>
      </c>
      <c r="O6860" s="36">
        <f>IF($B6860="","",IFERROR(VLOOKUP($B6860,Mapping!$A:$C,2,0),"Not Mapped"))</f>
        <v/>
      </c>
      <c r="P6860" s="36">
        <f>IF($B6860="","",IFERROR(VLOOKUP($B6860,Mapping!$A:$C,3,0),"Not Mapped"))</f>
        <v/>
      </c>
      <c r="Q6860" s="36">
        <f>IF($B6860="","",IFERROR(VLOOKUP($O6860,Leaders!$A:$B,2,0),"Not Mapped"))</f>
        <v/>
      </c>
      <c r="R6860" s="36">
        <f>IF($B6860="","",IF(COUNTIF(Exclusions!$A:$A,$B6860)&gt;0,"Yes","No"))</f>
        <v/>
      </c>
      <c r="S6860" s="38">
        <f>IF($B6860="","",MIN(1,DAY($A6860)/IF($N6860="Superstore",Settings!$B$5,Settings!$B$4)))</f>
        <v/>
      </c>
      <c r="T6860" s="38">
        <f>IF(OR($B6860="",$G6860="",$S6860=0),"",$G6860/$S6860)</f>
        <v/>
      </c>
      <c r="U6860" s="36">
        <f>IF($T6860="","",IF($T6860&lt;Settings!$B$8,"Critical",IF($T6860&lt;Settings!$B$9,"Semi Critical","Non Critical")))</f>
        <v/>
      </c>
      <c r="V6860" s="28" t="n"/>
      <c r="Z6860">
        <f>IF($B6860="","",IFERROR(VLOOKUP($B6860,'Plan HC for CCA'!$A:$B,2,0),""))</f>
        <v/>
      </c>
      <c r="AA6860">
        <f>IF(OR($B6860="",$Z6860=""),"",IF(N($M6860)&lt;$Z6860,"Delta","No Delta"))</f>
        <v/>
      </c>
      <c r="AB6860">
        <f>IF(OR($B6860="",$Z6860=""),"",MAX(0,$Z6860-N($M6860)))</f>
        <v/>
      </c>
      <c r="AC6860" s="46">
        <f>IF($B6860="","",IFERROR(INDEX('CCA Util %'!$H:$H,MATCH($B6860,'CCA Util %'!$E:$E,0)),""))</f>
        <v/>
      </c>
      <c r="AD6860">
        <f>IF($B6860="","",IFERROR(INDEX('CCA Util %'!$G:$G,MATCH($B6860,'CCA Util %'!$E:$E,0)),""))</f>
        <v/>
      </c>
      <c r="AE6860">
        <f>IF(OR($B6860="",$U6860=""),"",$U6860&amp;" &amp; "&amp;IF(OR($AD6860="",$AD6860=0),"Util NA",$AD6860&amp;" Util"))</f>
        <v/>
      </c>
    </row>
    <row r="6861" ht="15.75" customHeight="1" s="42">
      <c r="A6861" s="41" t="n"/>
      <c r="G6861" s="38" t="n"/>
      <c r="H6861" s="38" t="n"/>
      <c r="I6861" s="38" t="n"/>
      <c r="J6861" s="38" t="n"/>
      <c r="K6861" s="38" t="n"/>
      <c r="L6861" s="38" t="n"/>
      <c r="N6861" s="36">
        <f>IF($B6861="","",IF($C6861="SUPERSTORE","Superstore","DH"))</f>
        <v/>
      </c>
      <c r="O6861" s="36">
        <f>IF($B6861="","",IFERROR(VLOOKUP($B6861,Mapping!$A:$C,2,0),"Not Mapped"))</f>
        <v/>
      </c>
      <c r="P6861" s="36">
        <f>IF($B6861="","",IFERROR(VLOOKUP($B6861,Mapping!$A:$C,3,0),"Not Mapped"))</f>
        <v/>
      </c>
      <c r="Q6861" s="36">
        <f>IF($B6861="","",IFERROR(VLOOKUP($O6861,Leaders!$A:$B,2,0),"Not Mapped"))</f>
        <v/>
      </c>
      <c r="R6861" s="36">
        <f>IF($B6861="","",IF(COUNTIF(Exclusions!$A:$A,$B6861)&gt;0,"Yes","No"))</f>
        <v/>
      </c>
      <c r="S6861" s="38">
        <f>IF($B6861="","",MIN(1,DAY($A6861)/IF($N6861="Superstore",Settings!$B$5,Settings!$B$4)))</f>
        <v/>
      </c>
      <c r="T6861" s="38">
        <f>IF(OR($B6861="",$G6861="",$S6861=0),"",$G6861/$S6861)</f>
        <v/>
      </c>
      <c r="U6861" s="36">
        <f>IF($T6861="","",IF($T6861&lt;Settings!$B$8,"Critical",IF($T6861&lt;Settings!$B$9,"Semi Critical","Non Critical")))</f>
        <v/>
      </c>
      <c r="V6861" s="28" t="n"/>
      <c r="Z6861">
        <f>IF($B6861="","",IFERROR(VLOOKUP($B6861,'Plan HC for CCA'!$A:$B,2,0),""))</f>
        <v/>
      </c>
      <c r="AA6861">
        <f>IF(OR($B6861="",$Z6861=""),"",IF(N($M6861)&lt;$Z6861,"Delta","No Delta"))</f>
        <v/>
      </c>
      <c r="AB6861">
        <f>IF(OR($B6861="",$Z6861=""),"",MAX(0,$Z6861-N($M6861)))</f>
        <v/>
      </c>
      <c r="AC6861" s="46">
        <f>IF($B6861="","",IFERROR(INDEX('CCA Util %'!$H:$H,MATCH($B6861,'CCA Util %'!$E:$E,0)),""))</f>
        <v/>
      </c>
      <c r="AD6861">
        <f>IF($B6861="","",IFERROR(INDEX('CCA Util %'!$G:$G,MATCH($B6861,'CCA Util %'!$E:$E,0)),""))</f>
        <v/>
      </c>
      <c r="AE6861">
        <f>IF(OR($B6861="",$U6861=""),"",$U6861&amp;" &amp; "&amp;IF(OR($AD6861="",$AD6861=0),"Util NA",$AD6861&amp;" Util"))</f>
        <v/>
      </c>
    </row>
    <row r="6862" ht="15.75" customHeight="1" s="42">
      <c r="A6862" s="41" t="n"/>
      <c r="G6862" s="38" t="n"/>
      <c r="H6862" s="38" t="n"/>
      <c r="I6862" s="38" t="n"/>
      <c r="J6862" s="38" t="n"/>
      <c r="K6862" s="38" t="n"/>
      <c r="L6862" s="38" t="n"/>
      <c r="N6862" s="36">
        <f>IF($B6862="","",IF($C6862="SUPERSTORE","Superstore","DH"))</f>
        <v/>
      </c>
      <c r="O6862" s="36">
        <f>IF($B6862="","",IFERROR(VLOOKUP($B6862,Mapping!$A:$C,2,0),"Not Mapped"))</f>
        <v/>
      </c>
      <c r="P6862" s="36">
        <f>IF($B6862="","",IFERROR(VLOOKUP($B6862,Mapping!$A:$C,3,0),"Not Mapped"))</f>
        <v/>
      </c>
      <c r="Q6862" s="36">
        <f>IF($B6862="","",IFERROR(VLOOKUP($O6862,Leaders!$A:$B,2,0),"Not Mapped"))</f>
        <v/>
      </c>
      <c r="R6862" s="36">
        <f>IF($B6862="","",IF(COUNTIF(Exclusions!$A:$A,$B6862)&gt;0,"Yes","No"))</f>
        <v/>
      </c>
      <c r="S6862" s="38">
        <f>IF($B6862="","",MIN(1,DAY($A6862)/IF($N6862="Superstore",Settings!$B$5,Settings!$B$4)))</f>
        <v/>
      </c>
      <c r="T6862" s="38">
        <f>IF(OR($B6862="",$G6862="",$S6862=0),"",$G6862/$S6862)</f>
        <v/>
      </c>
      <c r="U6862" s="36">
        <f>IF($T6862="","",IF($T6862&lt;Settings!$B$8,"Critical",IF($T6862&lt;Settings!$B$9,"Semi Critical","Non Critical")))</f>
        <v/>
      </c>
      <c r="V6862" s="28" t="n"/>
      <c r="Z6862">
        <f>IF($B6862="","",IFERROR(VLOOKUP($B6862,'Plan HC for CCA'!$A:$B,2,0),""))</f>
        <v/>
      </c>
      <c r="AA6862">
        <f>IF(OR($B6862="",$Z6862=""),"",IF(N($M6862)&lt;$Z6862,"Delta","No Delta"))</f>
        <v/>
      </c>
      <c r="AB6862">
        <f>IF(OR($B6862="",$Z6862=""),"",MAX(0,$Z6862-N($M6862)))</f>
        <v/>
      </c>
      <c r="AC6862" s="46">
        <f>IF($B6862="","",IFERROR(INDEX('CCA Util %'!$H:$H,MATCH($B6862,'CCA Util %'!$E:$E,0)),""))</f>
        <v/>
      </c>
      <c r="AD6862">
        <f>IF($B6862="","",IFERROR(INDEX('CCA Util %'!$G:$G,MATCH($B6862,'CCA Util %'!$E:$E,0)),""))</f>
        <v/>
      </c>
      <c r="AE6862">
        <f>IF(OR($B6862="",$U6862=""),"",$U6862&amp;" &amp; "&amp;IF(OR($AD6862="",$AD6862=0),"Util NA",$AD6862&amp;" Util"))</f>
        <v/>
      </c>
    </row>
    <row r="6863" ht="15.75" customHeight="1" s="42">
      <c r="A6863" s="41" t="n"/>
      <c r="G6863" s="38" t="n"/>
      <c r="H6863" s="38" t="n"/>
      <c r="I6863" s="38" t="n"/>
      <c r="J6863" s="38" t="n"/>
      <c r="K6863" s="38" t="n"/>
      <c r="L6863" s="38" t="n"/>
      <c r="N6863" s="36">
        <f>IF($B6863="","",IF($C6863="SUPERSTORE","Superstore","DH"))</f>
        <v/>
      </c>
      <c r="O6863" s="36">
        <f>IF($B6863="","",IFERROR(VLOOKUP($B6863,Mapping!$A:$C,2,0),"Not Mapped"))</f>
        <v/>
      </c>
      <c r="P6863" s="36">
        <f>IF($B6863="","",IFERROR(VLOOKUP($B6863,Mapping!$A:$C,3,0),"Not Mapped"))</f>
        <v/>
      </c>
      <c r="Q6863" s="36">
        <f>IF($B6863="","",IFERROR(VLOOKUP($O6863,Leaders!$A:$B,2,0),"Not Mapped"))</f>
        <v/>
      </c>
      <c r="R6863" s="36">
        <f>IF($B6863="","",IF(COUNTIF(Exclusions!$A:$A,$B6863)&gt;0,"Yes","No"))</f>
        <v/>
      </c>
      <c r="S6863" s="38">
        <f>IF($B6863="","",MIN(1,DAY($A6863)/IF($N6863="Superstore",Settings!$B$5,Settings!$B$4)))</f>
        <v/>
      </c>
      <c r="T6863" s="38">
        <f>IF(OR($B6863="",$G6863="",$S6863=0),"",$G6863/$S6863)</f>
        <v/>
      </c>
      <c r="U6863" s="36">
        <f>IF($T6863="","",IF($T6863&lt;Settings!$B$8,"Critical",IF($T6863&lt;Settings!$B$9,"Semi Critical","Non Critical")))</f>
        <v/>
      </c>
      <c r="V6863" s="28" t="n"/>
      <c r="Z6863">
        <f>IF($B6863="","",IFERROR(VLOOKUP($B6863,'Plan HC for CCA'!$A:$B,2,0),""))</f>
        <v/>
      </c>
      <c r="AA6863">
        <f>IF(OR($B6863="",$Z6863=""),"",IF(N($M6863)&lt;$Z6863,"Delta","No Delta"))</f>
        <v/>
      </c>
      <c r="AB6863">
        <f>IF(OR($B6863="",$Z6863=""),"",MAX(0,$Z6863-N($M6863)))</f>
        <v/>
      </c>
      <c r="AC6863" s="46">
        <f>IF($B6863="","",IFERROR(INDEX('CCA Util %'!$H:$H,MATCH($B6863,'CCA Util %'!$E:$E,0)),""))</f>
        <v/>
      </c>
      <c r="AD6863">
        <f>IF($B6863="","",IFERROR(INDEX('CCA Util %'!$G:$G,MATCH($B6863,'CCA Util %'!$E:$E,0)),""))</f>
        <v/>
      </c>
      <c r="AE6863">
        <f>IF(OR($B6863="",$U6863=""),"",$U6863&amp;" &amp; "&amp;IF(OR($AD6863="",$AD6863=0),"Util NA",$AD6863&amp;" Util"))</f>
        <v/>
      </c>
    </row>
    <row r="6864" ht="15.75" customHeight="1" s="42">
      <c r="A6864" s="41" t="n"/>
      <c r="G6864" s="38" t="n"/>
      <c r="H6864" s="38" t="n"/>
      <c r="I6864" s="38" t="n"/>
      <c r="J6864" s="38" t="n"/>
      <c r="K6864" s="38" t="n"/>
      <c r="L6864" s="38" t="n"/>
      <c r="N6864" s="36">
        <f>IF($B6864="","",IF($C6864="SUPERSTORE","Superstore","DH"))</f>
        <v/>
      </c>
      <c r="O6864" s="36">
        <f>IF($B6864="","",IFERROR(VLOOKUP($B6864,Mapping!$A:$C,2,0),"Not Mapped"))</f>
        <v/>
      </c>
      <c r="P6864" s="36">
        <f>IF($B6864="","",IFERROR(VLOOKUP($B6864,Mapping!$A:$C,3,0),"Not Mapped"))</f>
        <v/>
      </c>
      <c r="Q6864" s="36">
        <f>IF($B6864="","",IFERROR(VLOOKUP($O6864,Leaders!$A:$B,2,0),"Not Mapped"))</f>
        <v/>
      </c>
      <c r="R6864" s="36">
        <f>IF($B6864="","",IF(COUNTIF(Exclusions!$A:$A,$B6864)&gt;0,"Yes","No"))</f>
        <v/>
      </c>
      <c r="S6864" s="38">
        <f>IF($B6864="","",MIN(1,DAY($A6864)/IF($N6864="Superstore",Settings!$B$5,Settings!$B$4)))</f>
        <v/>
      </c>
      <c r="T6864" s="38">
        <f>IF(OR($B6864="",$G6864="",$S6864=0),"",$G6864/$S6864)</f>
        <v/>
      </c>
      <c r="U6864" s="36">
        <f>IF($T6864="","",IF($T6864&lt;Settings!$B$8,"Critical",IF($T6864&lt;Settings!$B$9,"Semi Critical","Non Critical")))</f>
        <v/>
      </c>
      <c r="V6864" s="28" t="n"/>
      <c r="Z6864">
        <f>IF($B6864="","",IFERROR(VLOOKUP($B6864,'Plan HC for CCA'!$A:$B,2,0),""))</f>
        <v/>
      </c>
      <c r="AA6864">
        <f>IF(OR($B6864="",$Z6864=""),"",IF(N($M6864)&lt;$Z6864,"Delta","No Delta"))</f>
        <v/>
      </c>
      <c r="AB6864">
        <f>IF(OR($B6864="",$Z6864=""),"",MAX(0,$Z6864-N($M6864)))</f>
        <v/>
      </c>
      <c r="AC6864" s="46">
        <f>IF($B6864="","",IFERROR(INDEX('CCA Util %'!$H:$H,MATCH($B6864,'CCA Util %'!$E:$E,0)),""))</f>
        <v/>
      </c>
      <c r="AD6864">
        <f>IF($B6864="","",IFERROR(INDEX('CCA Util %'!$G:$G,MATCH($B6864,'CCA Util %'!$E:$E,0)),""))</f>
        <v/>
      </c>
      <c r="AE6864">
        <f>IF(OR($B6864="",$U6864=""),"",$U6864&amp;" &amp; "&amp;IF(OR($AD6864="",$AD6864=0),"Util NA",$AD6864&amp;" Util"))</f>
        <v/>
      </c>
    </row>
    <row r="6865" ht="15.75" customHeight="1" s="42">
      <c r="A6865" s="41" t="n"/>
      <c r="G6865" s="38" t="n"/>
      <c r="H6865" s="38" t="n"/>
      <c r="I6865" s="38" t="n"/>
      <c r="J6865" s="38" t="n"/>
      <c r="K6865" s="38" t="n"/>
      <c r="L6865" s="38" t="n"/>
      <c r="N6865" s="36">
        <f>IF($B6865="","",IF($C6865="SUPERSTORE","Superstore","DH"))</f>
        <v/>
      </c>
      <c r="O6865" s="36">
        <f>IF($B6865="","",IFERROR(VLOOKUP($B6865,Mapping!$A:$C,2,0),"Not Mapped"))</f>
        <v/>
      </c>
      <c r="P6865" s="36">
        <f>IF($B6865="","",IFERROR(VLOOKUP($B6865,Mapping!$A:$C,3,0),"Not Mapped"))</f>
        <v/>
      </c>
      <c r="Q6865" s="36">
        <f>IF($B6865="","",IFERROR(VLOOKUP($O6865,Leaders!$A:$B,2,0),"Not Mapped"))</f>
        <v/>
      </c>
      <c r="R6865" s="36">
        <f>IF($B6865="","",IF(COUNTIF(Exclusions!$A:$A,$B6865)&gt;0,"Yes","No"))</f>
        <v/>
      </c>
      <c r="S6865" s="38">
        <f>IF($B6865="","",MIN(1,DAY($A6865)/IF($N6865="Superstore",Settings!$B$5,Settings!$B$4)))</f>
        <v/>
      </c>
      <c r="T6865" s="38">
        <f>IF(OR($B6865="",$G6865="",$S6865=0),"",$G6865/$S6865)</f>
        <v/>
      </c>
      <c r="U6865" s="36">
        <f>IF($T6865="","",IF($T6865&lt;Settings!$B$8,"Critical",IF($T6865&lt;Settings!$B$9,"Semi Critical","Non Critical")))</f>
        <v/>
      </c>
      <c r="V6865" s="28" t="n"/>
      <c r="Z6865">
        <f>IF($B6865="","",IFERROR(VLOOKUP($B6865,'Plan HC for CCA'!$A:$B,2,0),""))</f>
        <v/>
      </c>
      <c r="AA6865">
        <f>IF(OR($B6865="",$Z6865=""),"",IF(N($M6865)&lt;$Z6865,"Delta","No Delta"))</f>
        <v/>
      </c>
      <c r="AB6865">
        <f>IF(OR($B6865="",$Z6865=""),"",MAX(0,$Z6865-N($M6865)))</f>
        <v/>
      </c>
      <c r="AC6865" s="46">
        <f>IF($B6865="","",IFERROR(INDEX('CCA Util %'!$H:$H,MATCH($B6865,'CCA Util %'!$E:$E,0)),""))</f>
        <v/>
      </c>
      <c r="AD6865">
        <f>IF($B6865="","",IFERROR(INDEX('CCA Util %'!$G:$G,MATCH($B6865,'CCA Util %'!$E:$E,0)),""))</f>
        <v/>
      </c>
      <c r="AE6865">
        <f>IF(OR($B6865="",$U6865=""),"",$U6865&amp;" &amp; "&amp;IF(OR($AD6865="",$AD6865=0),"Util NA",$AD6865&amp;" Util"))</f>
        <v/>
      </c>
    </row>
    <row r="6866" ht="15.75" customHeight="1" s="42">
      <c r="A6866" s="41" t="n"/>
      <c r="G6866" s="38" t="n"/>
      <c r="H6866" s="38" t="n"/>
      <c r="I6866" s="38" t="n"/>
      <c r="J6866" s="38" t="n"/>
      <c r="K6866" s="38" t="n"/>
      <c r="L6866" s="38" t="n"/>
      <c r="N6866" s="36">
        <f>IF($B6866="","",IF($C6866="SUPERSTORE","Superstore","DH"))</f>
        <v/>
      </c>
      <c r="O6866" s="36">
        <f>IF($B6866="","",IFERROR(VLOOKUP($B6866,Mapping!$A:$C,2,0),"Not Mapped"))</f>
        <v/>
      </c>
      <c r="P6866" s="36">
        <f>IF($B6866="","",IFERROR(VLOOKUP($B6866,Mapping!$A:$C,3,0),"Not Mapped"))</f>
        <v/>
      </c>
      <c r="Q6866" s="36">
        <f>IF($B6866="","",IFERROR(VLOOKUP($O6866,Leaders!$A:$B,2,0),"Not Mapped"))</f>
        <v/>
      </c>
      <c r="R6866" s="36">
        <f>IF($B6866="","",IF(COUNTIF(Exclusions!$A:$A,$B6866)&gt;0,"Yes","No"))</f>
        <v/>
      </c>
      <c r="S6866" s="38">
        <f>IF($B6866="","",MIN(1,DAY($A6866)/IF($N6866="Superstore",Settings!$B$5,Settings!$B$4)))</f>
        <v/>
      </c>
      <c r="T6866" s="38">
        <f>IF(OR($B6866="",$G6866="",$S6866=0),"",$G6866/$S6866)</f>
        <v/>
      </c>
      <c r="U6866" s="36">
        <f>IF($T6866="","",IF($T6866&lt;Settings!$B$8,"Critical",IF($T6866&lt;Settings!$B$9,"Semi Critical","Non Critical")))</f>
        <v/>
      </c>
      <c r="V6866" s="28" t="n"/>
      <c r="Z6866">
        <f>IF($B6866="","",IFERROR(VLOOKUP($B6866,'Plan HC for CCA'!$A:$B,2,0),""))</f>
        <v/>
      </c>
      <c r="AA6866">
        <f>IF(OR($B6866="",$Z6866=""),"",IF(N($M6866)&lt;$Z6866,"Delta","No Delta"))</f>
        <v/>
      </c>
      <c r="AB6866">
        <f>IF(OR($B6866="",$Z6866=""),"",MAX(0,$Z6866-N($M6866)))</f>
        <v/>
      </c>
      <c r="AC6866" s="46">
        <f>IF($B6866="","",IFERROR(INDEX('CCA Util %'!$H:$H,MATCH($B6866,'CCA Util %'!$E:$E,0)),""))</f>
        <v/>
      </c>
      <c r="AD6866">
        <f>IF($B6866="","",IFERROR(INDEX('CCA Util %'!$G:$G,MATCH($B6866,'CCA Util %'!$E:$E,0)),""))</f>
        <v/>
      </c>
      <c r="AE6866">
        <f>IF(OR($B6866="",$U6866=""),"",$U6866&amp;" &amp; "&amp;IF(OR($AD6866="",$AD6866=0),"Util NA",$AD6866&amp;" Util"))</f>
        <v/>
      </c>
    </row>
    <row r="6867" ht="15.75" customHeight="1" s="42">
      <c r="A6867" s="41" t="n"/>
      <c r="G6867" s="38" t="n"/>
      <c r="H6867" s="38" t="n"/>
      <c r="I6867" s="38" t="n"/>
      <c r="J6867" s="38" t="n"/>
      <c r="K6867" s="38" t="n"/>
      <c r="L6867" s="38" t="n"/>
      <c r="N6867" s="36">
        <f>IF($B6867="","",IF($C6867="SUPERSTORE","Superstore","DH"))</f>
        <v/>
      </c>
      <c r="O6867" s="36">
        <f>IF($B6867="","",IFERROR(VLOOKUP($B6867,Mapping!$A:$C,2,0),"Not Mapped"))</f>
        <v/>
      </c>
      <c r="P6867" s="36">
        <f>IF($B6867="","",IFERROR(VLOOKUP($B6867,Mapping!$A:$C,3,0),"Not Mapped"))</f>
        <v/>
      </c>
      <c r="Q6867" s="36">
        <f>IF($B6867="","",IFERROR(VLOOKUP($O6867,Leaders!$A:$B,2,0),"Not Mapped"))</f>
        <v/>
      </c>
      <c r="R6867" s="36">
        <f>IF($B6867="","",IF(COUNTIF(Exclusions!$A:$A,$B6867)&gt;0,"Yes","No"))</f>
        <v/>
      </c>
      <c r="S6867" s="38">
        <f>IF($B6867="","",MIN(1,DAY($A6867)/IF($N6867="Superstore",Settings!$B$5,Settings!$B$4)))</f>
        <v/>
      </c>
      <c r="T6867" s="38">
        <f>IF(OR($B6867="",$G6867="",$S6867=0),"",$G6867/$S6867)</f>
        <v/>
      </c>
      <c r="U6867" s="36">
        <f>IF($T6867="","",IF($T6867&lt;Settings!$B$8,"Critical",IF($T6867&lt;Settings!$B$9,"Semi Critical","Non Critical")))</f>
        <v/>
      </c>
      <c r="V6867" s="28" t="n"/>
      <c r="Z6867">
        <f>IF($B6867="","",IFERROR(VLOOKUP($B6867,'Plan HC for CCA'!$A:$B,2,0),""))</f>
        <v/>
      </c>
      <c r="AA6867">
        <f>IF(OR($B6867="",$Z6867=""),"",IF(N($M6867)&lt;$Z6867,"Delta","No Delta"))</f>
        <v/>
      </c>
      <c r="AB6867">
        <f>IF(OR($B6867="",$Z6867=""),"",MAX(0,$Z6867-N($M6867)))</f>
        <v/>
      </c>
      <c r="AC6867" s="46">
        <f>IF($B6867="","",IFERROR(INDEX('CCA Util %'!$H:$H,MATCH($B6867,'CCA Util %'!$E:$E,0)),""))</f>
        <v/>
      </c>
      <c r="AD6867">
        <f>IF($B6867="","",IFERROR(INDEX('CCA Util %'!$G:$G,MATCH($B6867,'CCA Util %'!$E:$E,0)),""))</f>
        <v/>
      </c>
      <c r="AE6867">
        <f>IF(OR($B6867="",$U6867=""),"",$U6867&amp;" &amp; "&amp;IF(OR($AD6867="",$AD6867=0),"Util NA",$AD6867&amp;" Util"))</f>
        <v/>
      </c>
    </row>
    <row r="6868" ht="15.75" customHeight="1" s="42">
      <c r="A6868" s="41" t="n"/>
      <c r="G6868" s="38" t="n"/>
      <c r="H6868" s="38" t="n"/>
      <c r="I6868" s="38" t="n"/>
      <c r="J6868" s="38" t="n"/>
      <c r="K6868" s="38" t="n"/>
      <c r="L6868" s="38" t="n"/>
      <c r="N6868" s="36">
        <f>IF($B6868="","",IF($C6868="SUPERSTORE","Superstore","DH"))</f>
        <v/>
      </c>
      <c r="O6868" s="36">
        <f>IF($B6868="","",IFERROR(VLOOKUP($B6868,Mapping!$A:$C,2,0),"Not Mapped"))</f>
        <v/>
      </c>
      <c r="P6868" s="36">
        <f>IF($B6868="","",IFERROR(VLOOKUP($B6868,Mapping!$A:$C,3,0),"Not Mapped"))</f>
        <v/>
      </c>
      <c r="Q6868" s="36">
        <f>IF($B6868="","",IFERROR(VLOOKUP($O6868,Leaders!$A:$B,2,0),"Not Mapped"))</f>
        <v/>
      </c>
      <c r="R6868" s="36">
        <f>IF($B6868="","",IF(COUNTIF(Exclusions!$A:$A,$B6868)&gt;0,"Yes","No"))</f>
        <v/>
      </c>
      <c r="S6868" s="38">
        <f>IF($B6868="","",MIN(1,DAY($A6868)/IF($N6868="Superstore",Settings!$B$5,Settings!$B$4)))</f>
        <v/>
      </c>
      <c r="T6868" s="38">
        <f>IF(OR($B6868="",$G6868="",$S6868=0),"",$G6868/$S6868)</f>
        <v/>
      </c>
      <c r="U6868" s="36">
        <f>IF($T6868="","",IF($T6868&lt;Settings!$B$8,"Critical",IF($T6868&lt;Settings!$B$9,"Semi Critical","Non Critical")))</f>
        <v/>
      </c>
      <c r="V6868" s="28" t="n"/>
      <c r="Z6868">
        <f>IF($B6868="","",IFERROR(VLOOKUP($B6868,'Plan HC for CCA'!$A:$B,2,0),""))</f>
        <v/>
      </c>
      <c r="AA6868">
        <f>IF(OR($B6868="",$Z6868=""),"",IF(N($M6868)&lt;$Z6868,"Delta","No Delta"))</f>
        <v/>
      </c>
      <c r="AB6868">
        <f>IF(OR($B6868="",$Z6868=""),"",MAX(0,$Z6868-N($M6868)))</f>
        <v/>
      </c>
      <c r="AC6868" s="46">
        <f>IF($B6868="","",IFERROR(INDEX('CCA Util %'!$H:$H,MATCH($B6868,'CCA Util %'!$E:$E,0)),""))</f>
        <v/>
      </c>
      <c r="AD6868">
        <f>IF($B6868="","",IFERROR(INDEX('CCA Util %'!$G:$G,MATCH($B6868,'CCA Util %'!$E:$E,0)),""))</f>
        <v/>
      </c>
      <c r="AE6868">
        <f>IF(OR($B6868="",$U6868=""),"",$U6868&amp;" &amp; "&amp;IF(OR($AD6868="",$AD6868=0),"Util NA",$AD6868&amp;" Util"))</f>
        <v/>
      </c>
    </row>
    <row r="6869" ht="15.75" customHeight="1" s="42">
      <c r="A6869" s="41" t="n"/>
      <c r="G6869" s="38" t="n"/>
      <c r="H6869" s="38" t="n"/>
      <c r="I6869" s="38" t="n"/>
      <c r="J6869" s="38" t="n"/>
      <c r="K6869" s="38" t="n"/>
      <c r="L6869" s="38" t="n"/>
      <c r="N6869" s="36">
        <f>IF($B6869="","",IF($C6869="SUPERSTORE","Superstore","DH"))</f>
        <v/>
      </c>
      <c r="O6869" s="36">
        <f>IF($B6869="","",IFERROR(VLOOKUP($B6869,Mapping!$A:$C,2,0),"Not Mapped"))</f>
        <v/>
      </c>
      <c r="P6869" s="36">
        <f>IF($B6869="","",IFERROR(VLOOKUP($B6869,Mapping!$A:$C,3,0),"Not Mapped"))</f>
        <v/>
      </c>
      <c r="Q6869" s="36">
        <f>IF($B6869="","",IFERROR(VLOOKUP($O6869,Leaders!$A:$B,2,0),"Not Mapped"))</f>
        <v/>
      </c>
      <c r="R6869" s="36">
        <f>IF($B6869="","",IF(COUNTIF(Exclusions!$A:$A,$B6869)&gt;0,"Yes","No"))</f>
        <v/>
      </c>
      <c r="S6869" s="38">
        <f>IF($B6869="","",MIN(1,DAY($A6869)/IF($N6869="Superstore",Settings!$B$5,Settings!$B$4)))</f>
        <v/>
      </c>
      <c r="T6869" s="38">
        <f>IF(OR($B6869="",$G6869="",$S6869=0),"",$G6869/$S6869)</f>
        <v/>
      </c>
      <c r="U6869" s="36">
        <f>IF($T6869="","",IF($T6869&lt;Settings!$B$8,"Critical",IF($T6869&lt;Settings!$B$9,"Semi Critical","Non Critical")))</f>
        <v/>
      </c>
      <c r="V6869" s="28" t="n"/>
      <c r="Z6869">
        <f>IF($B6869="","",IFERROR(VLOOKUP($B6869,'Plan HC for CCA'!$A:$B,2,0),""))</f>
        <v/>
      </c>
      <c r="AA6869">
        <f>IF(OR($B6869="",$Z6869=""),"",IF(N($M6869)&lt;$Z6869,"Delta","No Delta"))</f>
        <v/>
      </c>
      <c r="AB6869">
        <f>IF(OR($B6869="",$Z6869=""),"",MAX(0,$Z6869-N($M6869)))</f>
        <v/>
      </c>
      <c r="AC6869" s="46">
        <f>IF($B6869="","",IFERROR(INDEX('CCA Util %'!$H:$H,MATCH($B6869,'CCA Util %'!$E:$E,0)),""))</f>
        <v/>
      </c>
      <c r="AD6869">
        <f>IF($B6869="","",IFERROR(INDEX('CCA Util %'!$G:$G,MATCH($B6869,'CCA Util %'!$E:$E,0)),""))</f>
        <v/>
      </c>
      <c r="AE6869">
        <f>IF(OR($B6869="",$U6869=""),"",$U6869&amp;" &amp; "&amp;IF(OR($AD6869="",$AD6869=0),"Util NA",$AD6869&amp;" Util"))</f>
        <v/>
      </c>
    </row>
    <row r="6870" ht="15.75" customHeight="1" s="42">
      <c r="A6870" s="41" t="n"/>
      <c r="G6870" s="38" t="n"/>
      <c r="H6870" s="38" t="n"/>
      <c r="I6870" s="38" t="n"/>
      <c r="J6870" s="38" t="n"/>
      <c r="K6870" s="38" t="n"/>
      <c r="L6870" s="38" t="n"/>
      <c r="N6870" s="36">
        <f>IF($B6870="","",IF($C6870="SUPERSTORE","Superstore","DH"))</f>
        <v/>
      </c>
      <c r="O6870" s="36">
        <f>IF($B6870="","",IFERROR(VLOOKUP($B6870,Mapping!$A:$C,2,0),"Not Mapped"))</f>
        <v/>
      </c>
      <c r="P6870" s="36">
        <f>IF($B6870="","",IFERROR(VLOOKUP($B6870,Mapping!$A:$C,3,0),"Not Mapped"))</f>
        <v/>
      </c>
      <c r="Q6870" s="36">
        <f>IF($B6870="","",IFERROR(VLOOKUP($O6870,Leaders!$A:$B,2,0),"Not Mapped"))</f>
        <v/>
      </c>
      <c r="R6870" s="36">
        <f>IF($B6870="","",IF(COUNTIF(Exclusions!$A:$A,$B6870)&gt;0,"Yes","No"))</f>
        <v/>
      </c>
      <c r="S6870" s="38">
        <f>IF($B6870="","",MIN(1,DAY($A6870)/IF($N6870="Superstore",Settings!$B$5,Settings!$B$4)))</f>
        <v/>
      </c>
      <c r="T6870" s="38">
        <f>IF(OR($B6870="",$G6870="",$S6870=0),"",$G6870/$S6870)</f>
        <v/>
      </c>
      <c r="U6870" s="36">
        <f>IF($T6870="","",IF($T6870&lt;Settings!$B$8,"Critical",IF($T6870&lt;Settings!$B$9,"Semi Critical","Non Critical")))</f>
        <v/>
      </c>
      <c r="V6870" s="28" t="n"/>
      <c r="Z6870">
        <f>IF($B6870="","",IFERROR(VLOOKUP($B6870,'Plan HC for CCA'!$A:$B,2,0),""))</f>
        <v/>
      </c>
      <c r="AA6870">
        <f>IF(OR($B6870="",$Z6870=""),"",IF(N($M6870)&lt;$Z6870,"Delta","No Delta"))</f>
        <v/>
      </c>
      <c r="AB6870">
        <f>IF(OR($B6870="",$Z6870=""),"",MAX(0,$Z6870-N($M6870)))</f>
        <v/>
      </c>
      <c r="AC6870" s="46">
        <f>IF($B6870="","",IFERROR(INDEX('CCA Util %'!$H:$H,MATCH($B6870,'CCA Util %'!$E:$E,0)),""))</f>
        <v/>
      </c>
      <c r="AD6870">
        <f>IF($B6870="","",IFERROR(INDEX('CCA Util %'!$G:$G,MATCH($B6870,'CCA Util %'!$E:$E,0)),""))</f>
        <v/>
      </c>
      <c r="AE6870">
        <f>IF(OR($B6870="",$U6870=""),"",$U6870&amp;" &amp; "&amp;IF(OR($AD6870="",$AD6870=0),"Util NA",$AD6870&amp;" Util"))</f>
        <v/>
      </c>
    </row>
    <row r="6871" ht="15.75" customHeight="1" s="42">
      <c r="A6871" s="41" t="n"/>
      <c r="G6871" s="38" t="n"/>
      <c r="H6871" s="38" t="n"/>
      <c r="I6871" s="38" t="n"/>
      <c r="J6871" s="38" t="n"/>
      <c r="K6871" s="38" t="n"/>
      <c r="L6871" s="38" t="n"/>
      <c r="N6871" s="36">
        <f>IF($B6871="","",IF($C6871="SUPERSTORE","Superstore","DH"))</f>
        <v/>
      </c>
      <c r="O6871" s="36">
        <f>IF($B6871="","",IFERROR(VLOOKUP($B6871,Mapping!$A:$C,2,0),"Not Mapped"))</f>
        <v/>
      </c>
      <c r="P6871" s="36">
        <f>IF($B6871="","",IFERROR(VLOOKUP($B6871,Mapping!$A:$C,3,0),"Not Mapped"))</f>
        <v/>
      </c>
      <c r="Q6871" s="36">
        <f>IF($B6871="","",IFERROR(VLOOKUP($O6871,Leaders!$A:$B,2,0),"Not Mapped"))</f>
        <v/>
      </c>
      <c r="R6871" s="36">
        <f>IF($B6871="","",IF(COUNTIF(Exclusions!$A:$A,$B6871)&gt;0,"Yes","No"))</f>
        <v/>
      </c>
      <c r="S6871" s="38">
        <f>IF($B6871="","",MIN(1,DAY($A6871)/IF($N6871="Superstore",Settings!$B$5,Settings!$B$4)))</f>
        <v/>
      </c>
      <c r="T6871" s="38">
        <f>IF(OR($B6871="",$G6871="",$S6871=0),"",$G6871/$S6871)</f>
        <v/>
      </c>
      <c r="U6871" s="36">
        <f>IF($T6871="","",IF($T6871&lt;Settings!$B$8,"Critical",IF($T6871&lt;Settings!$B$9,"Semi Critical","Non Critical")))</f>
        <v/>
      </c>
      <c r="V6871" s="28" t="n"/>
      <c r="Z6871">
        <f>IF($B6871="","",IFERROR(VLOOKUP($B6871,'Plan HC for CCA'!$A:$B,2,0),""))</f>
        <v/>
      </c>
      <c r="AA6871">
        <f>IF(OR($B6871="",$Z6871=""),"",IF(N($M6871)&lt;$Z6871,"Delta","No Delta"))</f>
        <v/>
      </c>
      <c r="AB6871">
        <f>IF(OR($B6871="",$Z6871=""),"",MAX(0,$Z6871-N($M6871)))</f>
        <v/>
      </c>
      <c r="AC6871" s="46">
        <f>IF($B6871="","",IFERROR(INDEX('CCA Util %'!$H:$H,MATCH($B6871,'CCA Util %'!$E:$E,0)),""))</f>
        <v/>
      </c>
      <c r="AD6871">
        <f>IF($B6871="","",IFERROR(INDEX('CCA Util %'!$G:$G,MATCH($B6871,'CCA Util %'!$E:$E,0)),""))</f>
        <v/>
      </c>
      <c r="AE6871">
        <f>IF(OR($B6871="",$U6871=""),"",$U6871&amp;" &amp; "&amp;IF(OR($AD6871="",$AD6871=0),"Util NA",$AD6871&amp;" Util"))</f>
        <v/>
      </c>
    </row>
    <row r="6872" ht="15.75" customHeight="1" s="42">
      <c r="A6872" s="41" t="n"/>
      <c r="G6872" s="38" t="n"/>
      <c r="H6872" s="38" t="n"/>
      <c r="I6872" s="38" t="n"/>
      <c r="J6872" s="38" t="n"/>
      <c r="K6872" s="38" t="n"/>
      <c r="L6872" s="38" t="n"/>
      <c r="N6872" s="36">
        <f>IF($B6872="","",IF($C6872="SUPERSTORE","Superstore","DH"))</f>
        <v/>
      </c>
      <c r="O6872" s="36">
        <f>IF($B6872="","",IFERROR(VLOOKUP($B6872,Mapping!$A:$C,2,0),"Not Mapped"))</f>
        <v/>
      </c>
      <c r="P6872" s="36">
        <f>IF($B6872="","",IFERROR(VLOOKUP($B6872,Mapping!$A:$C,3,0),"Not Mapped"))</f>
        <v/>
      </c>
      <c r="Q6872" s="36">
        <f>IF($B6872="","",IFERROR(VLOOKUP($O6872,Leaders!$A:$B,2,0),"Not Mapped"))</f>
        <v/>
      </c>
      <c r="R6872" s="36">
        <f>IF($B6872="","",IF(COUNTIF(Exclusions!$A:$A,$B6872)&gt;0,"Yes","No"))</f>
        <v/>
      </c>
      <c r="S6872" s="38">
        <f>IF($B6872="","",MIN(1,DAY($A6872)/IF($N6872="Superstore",Settings!$B$5,Settings!$B$4)))</f>
        <v/>
      </c>
      <c r="T6872" s="38">
        <f>IF(OR($B6872="",$G6872="",$S6872=0),"",$G6872/$S6872)</f>
        <v/>
      </c>
      <c r="U6872" s="36">
        <f>IF($T6872="","",IF($T6872&lt;Settings!$B$8,"Critical",IF($T6872&lt;Settings!$B$9,"Semi Critical","Non Critical")))</f>
        <v/>
      </c>
      <c r="V6872" s="28" t="n"/>
      <c r="Z6872">
        <f>IF($B6872="","",IFERROR(VLOOKUP($B6872,'Plan HC for CCA'!$A:$B,2,0),""))</f>
        <v/>
      </c>
      <c r="AA6872">
        <f>IF(OR($B6872="",$Z6872=""),"",IF(N($M6872)&lt;$Z6872,"Delta","No Delta"))</f>
        <v/>
      </c>
      <c r="AB6872">
        <f>IF(OR($B6872="",$Z6872=""),"",MAX(0,$Z6872-N($M6872)))</f>
        <v/>
      </c>
      <c r="AC6872" s="46">
        <f>IF($B6872="","",IFERROR(INDEX('CCA Util %'!$H:$H,MATCH($B6872,'CCA Util %'!$E:$E,0)),""))</f>
        <v/>
      </c>
      <c r="AD6872">
        <f>IF($B6872="","",IFERROR(INDEX('CCA Util %'!$G:$G,MATCH($B6872,'CCA Util %'!$E:$E,0)),""))</f>
        <v/>
      </c>
      <c r="AE6872">
        <f>IF(OR($B6872="",$U6872=""),"",$U6872&amp;" &amp; "&amp;IF(OR($AD6872="",$AD6872=0),"Util NA",$AD6872&amp;" Util"))</f>
        <v/>
      </c>
    </row>
    <row r="6873" ht="15.75" customHeight="1" s="42">
      <c r="A6873" s="41" t="n"/>
      <c r="G6873" s="38" t="n"/>
      <c r="H6873" s="38" t="n"/>
      <c r="I6873" s="38" t="n"/>
      <c r="J6873" s="38" t="n"/>
      <c r="K6873" s="38" t="n"/>
      <c r="L6873" s="38" t="n"/>
      <c r="N6873" s="36">
        <f>IF($B6873="","",IF($C6873="SUPERSTORE","Superstore","DH"))</f>
        <v/>
      </c>
      <c r="O6873" s="36">
        <f>IF($B6873="","",IFERROR(VLOOKUP($B6873,Mapping!$A:$C,2,0),"Not Mapped"))</f>
        <v/>
      </c>
      <c r="P6873" s="36">
        <f>IF($B6873="","",IFERROR(VLOOKUP($B6873,Mapping!$A:$C,3,0),"Not Mapped"))</f>
        <v/>
      </c>
      <c r="Q6873" s="36">
        <f>IF($B6873="","",IFERROR(VLOOKUP($O6873,Leaders!$A:$B,2,0),"Not Mapped"))</f>
        <v/>
      </c>
      <c r="R6873" s="36">
        <f>IF($B6873="","",IF(COUNTIF(Exclusions!$A:$A,$B6873)&gt;0,"Yes","No"))</f>
        <v/>
      </c>
      <c r="S6873" s="38">
        <f>IF($B6873="","",MIN(1,DAY($A6873)/IF($N6873="Superstore",Settings!$B$5,Settings!$B$4)))</f>
        <v/>
      </c>
      <c r="T6873" s="38">
        <f>IF(OR($B6873="",$G6873="",$S6873=0),"",$G6873/$S6873)</f>
        <v/>
      </c>
      <c r="U6873" s="36">
        <f>IF($T6873="","",IF($T6873&lt;Settings!$B$8,"Critical",IF($T6873&lt;Settings!$B$9,"Semi Critical","Non Critical")))</f>
        <v/>
      </c>
      <c r="V6873" s="28" t="n"/>
      <c r="Z6873">
        <f>IF($B6873="","",IFERROR(VLOOKUP($B6873,'Plan HC for CCA'!$A:$B,2,0),""))</f>
        <v/>
      </c>
      <c r="AA6873">
        <f>IF(OR($B6873="",$Z6873=""),"",IF(N($M6873)&lt;$Z6873,"Delta","No Delta"))</f>
        <v/>
      </c>
      <c r="AB6873">
        <f>IF(OR($B6873="",$Z6873=""),"",MAX(0,$Z6873-N($M6873)))</f>
        <v/>
      </c>
      <c r="AC6873" s="46">
        <f>IF($B6873="","",IFERROR(INDEX('CCA Util %'!$H:$H,MATCH($B6873,'CCA Util %'!$E:$E,0)),""))</f>
        <v/>
      </c>
      <c r="AD6873">
        <f>IF($B6873="","",IFERROR(INDEX('CCA Util %'!$G:$G,MATCH($B6873,'CCA Util %'!$E:$E,0)),""))</f>
        <v/>
      </c>
      <c r="AE6873">
        <f>IF(OR($B6873="",$U6873=""),"",$U6873&amp;" &amp; "&amp;IF(OR($AD6873="",$AD6873=0),"Util NA",$AD6873&amp;" Util"))</f>
        <v/>
      </c>
    </row>
    <row r="6874" ht="15.75" customHeight="1" s="42">
      <c r="A6874" s="41" t="n"/>
      <c r="G6874" s="38" t="n"/>
      <c r="H6874" s="38" t="n"/>
      <c r="I6874" s="38" t="n"/>
      <c r="J6874" s="38" t="n"/>
      <c r="K6874" s="38" t="n"/>
      <c r="L6874" s="38" t="n"/>
      <c r="N6874" s="36">
        <f>IF($B6874="","",IF($C6874="SUPERSTORE","Superstore","DH"))</f>
        <v/>
      </c>
      <c r="O6874" s="36">
        <f>IF($B6874="","",IFERROR(VLOOKUP($B6874,Mapping!$A:$C,2,0),"Not Mapped"))</f>
        <v/>
      </c>
      <c r="P6874" s="36">
        <f>IF($B6874="","",IFERROR(VLOOKUP($B6874,Mapping!$A:$C,3,0),"Not Mapped"))</f>
        <v/>
      </c>
      <c r="Q6874" s="36">
        <f>IF($B6874="","",IFERROR(VLOOKUP($O6874,Leaders!$A:$B,2,0),"Not Mapped"))</f>
        <v/>
      </c>
      <c r="R6874" s="36">
        <f>IF($B6874="","",IF(COUNTIF(Exclusions!$A:$A,$B6874)&gt;0,"Yes","No"))</f>
        <v/>
      </c>
      <c r="S6874" s="38">
        <f>IF($B6874="","",MIN(1,DAY($A6874)/IF($N6874="Superstore",Settings!$B$5,Settings!$B$4)))</f>
        <v/>
      </c>
      <c r="T6874" s="38">
        <f>IF(OR($B6874="",$G6874="",$S6874=0),"",$G6874/$S6874)</f>
        <v/>
      </c>
      <c r="U6874" s="36">
        <f>IF($T6874="","",IF($T6874&lt;Settings!$B$8,"Critical",IF($T6874&lt;Settings!$B$9,"Semi Critical","Non Critical")))</f>
        <v/>
      </c>
      <c r="V6874" s="28" t="n"/>
      <c r="Z6874">
        <f>IF($B6874="","",IFERROR(VLOOKUP($B6874,'Plan HC for CCA'!$A:$B,2,0),""))</f>
        <v/>
      </c>
      <c r="AA6874">
        <f>IF(OR($B6874="",$Z6874=""),"",IF(N($M6874)&lt;$Z6874,"Delta","No Delta"))</f>
        <v/>
      </c>
      <c r="AB6874">
        <f>IF(OR($B6874="",$Z6874=""),"",MAX(0,$Z6874-N($M6874)))</f>
        <v/>
      </c>
      <c r="AC6874" s="46">
        <f>IF($B6874="","",IFERROR(INDEX('CCA Util %'!$H:$H,MATCH($B6874,'CCA Util %'!$E:$E,0)),""))</f>
        <v/>
      </c>
      <c r="AD6874">
        <f>IF($B6874="","",IFERROR(INDEX('CCA Util %'!$G:$G,MATCH($B6874,'CCA Util %'!$E:$E,0)),""))</f>
        <v/>
      </c>
      <c r="AE6874">
        <f>IF(OR($B6874="",$U6874=""),"",$U6874&amp;" &amp; "&amp;IF(OR($AD6874="",$AD6874=0),"Util NA",$AD6874&amp;" Util"))</f>
        <v/>
      </c>
    </row>
    <row r="6875" ht="15.75" customHeight="1" s="42">
      <c r="A6875" s="41" t="n"/>
      <c r="G6875" s="38" t="n"/>
      <c r="H6875" s="38" t="n"/>
      <c r="I6875" s="38" t="n"/>
      <c r="J6875" s="38" t="n"/>
      <c r="K6875" s="38" t="n"/>
      <c r="L6875" s="38" t="n"/>
      <c r="N6875" s="36">
        <f>IF($B6875="","",IF($C6875="SUPERSTORE","Superstore","DH"))</f>
        <v/>
      </c>
      <c r="O6875" s="36">
        <f>IF($B6875="","",IFERROR(VLOOKUP($B6875,Mapping!$A:$C,2,0),"Not Mapped"))</f>
        <v/>
      </c>
      <c r="P6875" s="36">
        <f>IF($B6875="","",IFERROR(VLOOKUP($B6875,Mapping!$A:$C,3,0),"Not Mapped"))</f>
        <v/>
      </c>
      <c r="Q6875" s="36">
        <f>IF($B6875="","",IFERROR(VLOOKUP($O6875,Leaders!$A:$B,2,0),"Not Mapped"))</f>
        <v/>
      </c>
      <c r="R6875" s="36">
        <f>IF($B6875="","",IF(COUNTIF(Exclusions!$A:$A,$B6875)&gt;0,"Yes","No"))</f>
        <v/>
      </c>
      <c r="S6875" s="38">
        <f>IF($B6875="","",MIN(1,DAY($A6875)/IF($N6875="Superstore",Settings!$B$5,Settings!$B$4)))</f>
        <v/>
      </c>
      <c r="T6875" s="38">
        <f>IF(OR($B6875="",$G6875="",$S6875=0),"",$G6875/$S6875)</f>
        <v/>
      </c>
      <c r="U6875" s="36">
        <f>IF($T6875="","",IF($T6875&lt;Settings!$B$8,"Critical",IF($T6875&lt;Settings!$B$9,"Semi Critical","Non Critical")))</f>
        <v/>
      </c>
      <c r="V6875" s="28" t="n"/>
      <c r="Z6875">
        <f>IF($B6875="","",IFERROR(VLOOKUP($B6875,'Plan HC for CCA'!$A:$B,2,0),""))</f>
        <v/>
      </c>
      <c r="AA6875">
        <f>IF(OR($B6875="",$Z6875=""),"",IF(N($M6875)&lt;$Z6875,"Delta","No Delta"))</f>
        <v/>
      </c>
      <c r="AB6875">
        <f>IF(OR($B6875="",$Z6875=""),"",MAX(0,$Z6875-N($M6875)))</f>
        <v/>
      </c>
      <c r="AC6875" s="46">
        <f>IF($B6875="","",IFERROR(INDEX('CCA Util %'!$H:$H,MATCH($B6875,'CCA Util %'!$E:$E,0)),""))</f>
        <v/>
      </c>
      <c r="AD6875">
        <f>IF($B6875="","",IFERROR(INDEX('CCA Util %'!$G:$G,MATCH($B6875,'CCA Util %'!$E:$E,0)),""))</f>
        <v/>
      </c>
      <c r="AE6875">
        <f>IF(OR($B6875="",$U6875=""),"",$U6875&amp;" &amp; "&amp;IF(OR($AD6875="",$AD6875=0),"Util NA",$AD6875&amp;" Util"))</f>
        <v/>
      </c>
    </row>
    <row r="6876" ht="15.75" customHeight="1" s="42">
      <c r="A6876" s="41" t="n"/>
      <c r="G6876" s="38" t="n"/>
      <c r="H6876" s="38" t="n"/>
      <c r="I6876" s="38" t="n"/>
      <c r="J6876" s="38" t="n"/>
      <c r="K6876" s="38" t="n"/>
      <c r="L6876" s="38" t="n"/>
      <c r="N6876" s="36">
        <f>IF($B6876="","",IF($C6876="SUPERSTORE","Superstore","DH"))</f>
        <v/>
      </c>
      <c r="O6876" s="36">
        <f>IF($B6876="","",IFERROR(VLOOKUP($B6876,Mapping!$A:$C,2,0),"Not Mapped"))</f>
        <v/>
      </c>
      <c r="P6876" s="36">
        <f>IF($B6876="","",IFERROR(VLOOKUP($B6876,Mapping!$A:$C,3,0),"Not Mapped"))</f>
        <v/>
      </c>
      <c r="Q6876" s="36">
        <f>IF($B6876="","",IFERROR(VLOOKUP($O6876,Leaders!$A:$B,2,0),"Not Mapped"))</f>
        <v/>
      </c>
      <c r="R6876" s="36">
        <f>IF($B6876="","",IF(COUNTIF(Exclusions!$A:$A,$B6876)&gt;0,"Yes","No"))</f>
        <v/>
      </c>
      <c r="S6876" s="38">
        <f>IF($B6876="","",MIN(1,DAY($A6876)/IF($N6876="Superstore",Settings!$B$5,Settings!$B$4)))</f>
        <v/>
      </c>
      <c r="T6876" s="38">
        <f>IF(OR($B6876="",$G6876="",$S6876=0),"",$G6876/$S6876)</f>
        <v/>
      </c>
      <c r="U6876" s="36">
        <f>IF($T6876="","",IF($T6876&lt;Settings!$B$8,"Critical",IF($T6876&lt;Settings!$B$9,"Semi Critical","Non Critical")))</f>
        <v/>
      </c>
      <c r="V6876" s="28" t="n"/>
      <c r="Z6876">
        <f>IF($B6876="","",IFERROR(VLOOKUP($B6876,'Plan HC for CCA'!$A:$B,2,0),""))</f>
        <v/>
      </c>
      <c r="AA6876">
        <f>IF(OR($B6876="",$Z6876=""),"",IF(N($M6876)&lt;$Z6876,"Delta","No Delta"))</f>
        <v/>
      </c>
      <c r="AB6876">
        <f>IF(OR($B6876="",$Z6876=""),"",MAX(0,$Z6876-N($M6876)))</f>
        <v/>
      </c>
      <c r="AC6876" s="46">
        <f>IF($B6876="","",IFERROR(INDEX('CCA Util %'!$H:$H,MATCH($B6876,'CCA Util %'!$E:$E,0)),""))</f>
        <v/>
      </c>
      <c r="AD6876">
        <f>IF($B6876="","",IFERROR(INDEX('CCA Util %'!$G:$G,MATCH($B6876,'CCA Util %'!$E:$E,0)),""))</f>
        <v/>
      </c>
      <c r="AE6876">
        <f>IF(OR($B6876="",$U6876=""),"",$U6876&amp;" &amp; "&amp;IF(OR($AD6876="",$AD6876=0),"Util NA",$AD6876&amp;" Util"))</f>
        <v/>
      </c>
    </row>
    <row r="6877" ht="15.75" customHeight="1" s="42">
      <c r="A6877" s="41" t="n"/>
      <c r="G6877" s="38" t="n"/>
      <c r="H6877" s="38" t="n"/>
      <c r="I6877" s="38" t="n"/>
      <c r="J6877" s="38" t="n"/>
      <c r="K6877" s="38" t="n"/>
      <c r="L6877" s="38" t="n"/>
      <c r="N6877" s="36">
        <f>IF($B6877="","",IF($C6877="SUPERSTORE","Superstore","DH"))</f>
        <v/>
      </c>
      <c r="O6877" s="36">
        <f>IF($B6877="","",IFERROR(VLOOKUP($B6877,Mapping!$A:$C,2,0),"Not Mapped"))</f>
        <v/>
      </c>
      <c r="P6877" s="36">
        <f>IF($B6877="","",IFERROR(VLOOKUP($B6877,Mapping!$A:$C,3,0),"Not Mapped"))</f>
        <v/>
      </c>
      <c r="Q6877" s="36">
        <f>IF($B6877="","",IFERROR(VLOOKUP($O6877,Leaders!$A:$B,2,0),"Not Mapped"))</f>
        <v/>
      </c>
      <c r="R6877" s="36">
        <f>IF($B6877="","",IF(COUNTIF(Exclusions!$A:$A,$B6877)&gt;0,"Yes","No"))</f>
        <v/>
      </c>
      <c r="S6877" s="38">
        <f>IF($B6877="","",MIN(1,DAY($A6877)/IF($N6877="Superstore",Settings!$B$5,Settings!$B$4)))</f>
        <v/>
      </c>
      <c r="T6877" s="38">
        <f>IF(OR($B6877="",$G6877="",$S6877=0),"",$G6877/$S6877)</f>
        <v/>
      </c>
      <c r="U6877" s="36">
        <f>IF($T6877="","",IF($T6877&lt;Settings!$B$8,"Critical",IF($T6877&lt;Settings!$B$9,"Semi Critical","Non Critical")))</f>
        <v/>
      </c>
      <c r="V6877" s="28" t="n"/>
      <c r="Z6877">
        <f>IF($B6877="","",IFERROR(VLOOKUP($B6877,'Plan HC for CCA'!$A:$B,2,0),""))</f>
        <v/>
      </c>
      <c r="AA6877">
        <f>IF(OR($B6877="",$Z6877=""),"",IF(N($M6877)&lt;$Z6877,"Delta","No Delta"))</f>
        <v/>
      </c>
      <c r="AB6877">
        <f>IF(OR($B6877="",$Z6877=""),"",MAX(0,$Z6877-N($M6877)))</f>
        <v/>
      </c>
      <c r="AC6877" s="46">
        <f>IF($B6877="","",IFERROR(INDEX('CCA Util %'!$H:$H,MATCH($B6877,'CCA Util %'!$E:$E,0)),""))</f>
        <v/>
      </c>
      <c r="AD6877">
        <f>IF($B6877="","",IFERROR(INDEX('CCA Util %'!$G:$G,MATCH($B6877,'CCA Util %'!$E:$E,0)),""))</f>
        <v/>
      </c>
      <c r="AE6877">
        <f>IF(OR($B6877="",$U6877=""),"",$U6877&amp;" &amp; "&amp;IF(OR($AD6877="",$AD6877=0),"Util NA",$AD6877&amp;" Util"))</f>
        <v/>
      </c>
    </row>
    <row r="6878" ht="15.75" customHeight="1" s="42">
      <c r="A6878" s="41" t="n"/>
      <c r="G6878" s="38" t="n"/>
      <c r="H6878" s="38" t="n"/>
      <c r="I6878" s="38" t="n"/>
      <c r="J6878" s="38" t="n"/>
      <c r="K6878" s="38" t="n"/>
      <c r="L6878" s="38" t="n"/>
      <c r="N6878" s="36">
        <f>IF($B6878="","",IF($C6878="SUPERSTORE","Superstore","DH"))</f>
        <v/>
      </c>
      <c r="O6878" s="36">
        <f>IF($B6878="","",IFERROR(VLOOKUP($B6878,Mapping!$A:$C,2,0),"Not Mapped"))</f>
        <v/>
      </c>
      <c r="P6878" s="36">
        <f>IF($B6878="","",IFERROR(VLOOKUP($B6878,Mapping!$A:$C,3,0),"Not Mapped"))</f>
        <v/>
      </c>
      <c r="Q6878" s="36">
        <f>IF($B6878="","",IFERROR(VLOOKUP($O6878,Leaders!$A:$B,2,0),"Not Mapped"))</f>
        <v/>
      </c>
      <c r="R6878" s="36">
        <f>IF($B6878="","",IF(COUNTIF(Exclusions!$A:$A,$B6878)&gt;0,"Yes","No"))</f>
        <v/>
      </c>
      <c r="S6878" s="38">
        <f>IF($B6878="","",MIN(1,DAY($A6878)/IF($N6878="Superstore",Settings!$B$5,Settings!$B$4)))</f>
        <v/>
      </c>
      <c r="T6878" s="38">
        <f>IF(OR($B6878="",$G6878="",$S6878=0),"",$G6878/$S6878)</f>
        <v/>
      </c>
      <c r="U6878" s="36">
        <f>IF($T6878="","",IF($T6878&lt;Settings!$B$8,"Critical",IF($T6878&lt;Settings!$B$9,"Semi Critical","Non Critical")))</f>
        <v/>
      </c>
      <c r="V6878" s="28" t="n"/>
      <c r="Z6878">
        <f>IF($B6878="","",IFERROR(VLOOKUP($B6878,'Plan HC for CCA'!$A:$B,2,0),""))</f>
        <v/>
      </c>
      <c r="AA6878">
        <f>IF(OR($B6878="",$Z6878=""),"",IF(N($M6878)&lt;$Z6878,"Delta","No Delta"))</f>
        <v/>
      </c>
      <c r="AB6878">
        <f>IF(OR($B6878="",$Z6878=""),"",MAX(0,$Z6878-N($M6878)))</f>
        <v/>
      </c>
      <c r="AC6878" s="46">
        <f>IF($B6878="","",IFERROR(INDEX('CCA Util %'!$H:$H,MATCH($B6878,'CCA Util %'!$E:$E,0)),""))</f>
        <v/>
      </c>
      <c r="AD6878">
        <f>IF($B6878="","",IFERROR(INDEX('CCA Util %'!$G:$G,MATCH($B6878,'CCA Util %'!$E:$E,0)),""))</f>
        <v/>
      </c>
      <c r="AE6878">
        <f>IF(OR($B6878="",$U6878=""),"",$U6878&amp;" &amp; "&amp;IF(OR($AD6878="",$AD6878=0),"Util NA",$AD6878&amp;" Util"))</f>
        <v/>
      </c>
    </row>
    <row r="6879" ht="15.75" customHeight="1" s="42">
      <c r="A6879" s="41" t="n"/>
      <c r="G6879" s="38" t="n"/>
      <c r="H6879" s="38" t="n"/>
      <c r="I6879" s="38" t="n"/>
      <c r="J6879" s="38" t="n"/>
      <c r="K6879" s="38" t="n"/>
      <c r="L6879" s="38" t="n"/>
      <c r="N6879" s="36">
        <f>IF($B6879="","",IF($C6879="SUPERSTORE","Superstore","DH"))</f>
        <v/>
      </c>
      <c r="O6879" s="36">
        <f>IF($B6879="","",IFERROR(VLOOKUP($B6879,Mapping!$A:$C,2,0),"Not Mapped"))</f>
        <v/>
      </c>
      <c r="P6879" s="36">
        <f>IF($B6879="","",IFERROR(VLOOKUP($B6879,Mapping!$A:$C,3,0),"Not Mapped"))</f>
        <v/>
      </c>
      <c r="Q6879" s="36">
        <f>IF($B6879="","",IFERROR(VLOOKUP($O6879,Leaders!$A:$B,2,0),"Not Mapped"))</f>
        <v/>
      </c>
      <c r="R6879" s="36">
        <f>IF($B6879="","",IF(COUNTIF(Exclusions!$A:$A,$B6879)&gt;0,"Yes","No"))</f>
        <v/>
      </c>
      <c r="S6879" s="38">
        <f>IF($B6879="","",MIN(1,DAY($A6879)/IF($N6879="Superstore",Settings!$B$5,Settings!$B$4)))</f>
        <v/>
      </c>
      <c r="T6879" s="38">
        <f>IF(OR($B6879="",$G6879="",$S6879=0),"",$G6879/$S6879)</f>
        <v/>
      </c>
      <c r="U6879" s="36">
        <f>IF($T6879="","",IF($T6879&lt;Settings!$B$8,"Critical",IF($T6879&lt;Settings!$B$9,"Semi Critical","Non Critical")))</f>
        <v/>
      </c>
      <c r="V6879" s="28" t="n"/>
      <c r="Z6879">
        <f>IF($B6879="","",IFERROR(VLOOKUP($B6879,'Plan HC for CCA'!$A:$B,2,0),""))</f>
        <v/>
      </c>
      <c r="AA6879">
        <f>IF(OR($B6879="",$Z6879=""),"",IF(N($M6879)&lt;$Z6879,"Delta","No Delta"))</f>
        <v/>
      </c>
      <c r="AB6879">
        <f>IF(OR($B6879="",$Z6879=""),"",MAX(0,$Z6879-N($M6879)))</f>
        <v/>
      </c>
      <c r="AC6879" s="46">
        <f>IF($B6879="","",IFERROR(INDEX('CCA Util %'!$H:$H,MATCH($B6879,'CCA Util %'!$E:$E,0)),""))</f>
        <v/>
      </c>
      <c r="AD6879">
        <f>IF($B6879="","",IFERROR(INDEX('CCA Util %'!$G:$G,MATCH($B6879,'CCA Util %'!$E:$E,0)),""))</f>
        <v/>
      </c>
      <c r="AE6879">
        <f>IF(OR($B6879="",$U6879=""),"",$U6879&amp;" &amp; "&amp;IF(OR($AD6879="",$AD6879=0),"Util NA",$AD6879&amp;" Util"))</f>
        <v/>
      </c>
    </row>
    <row r="6880" ht="15.75" customHeight="1" s="42">
      <c r="A6880" s="41" t="n"/>
      <c r="G6880" s="38" t="n"/>
      <c r="H6880" s="38" t="n"/>
      <c r="I6880" s="38" t="n"/>
      <c r="J6880" s="38" t="n"/>
      <c r="K6880" s="38" t="n"/>
      <c r="L6880" s="38" t="n"/>
      <c r="N6880" s="36">
        <f>IF($B6880="","",IF($C6880="SUPERSTORE","Superstore","DH"))</f>
        <v/>
      </c>
      <c r="O6880" s="36">
        <f>IF($B6880="","",IFERROR(VLOOKUP($B6880,Mapping!$A:$C,2,0),"Not Mapped"))</f>
        <v/>
      </c>
      <c r="P6880" s="36">
        <f>IF($B6880="","",IFERROR(VLOOKUP($B6880,Mapping!$A:$C,3,0),"Not Mapped"))</f>
        <v/>
      </c>
      <c r="Q6880" s="36">
        <f>IF($B6880="","",IFERROR(VLOOKUP($O6880,Leaders!$A:$B,2,0),"Not Mapped"))</f>
        <v/>
      </c>
      <c r="R6880" s="36">
        <f>IF($B6880="","",IF(COUNTIF(Exclusions!$A:$A,$B6880)&gt;0,"Yes","No"))</f>
        <v/>
      </c>
      <c r="S6880" s="38">
        <f>IF($B6880="","",MIN(1,DAY($A6880)/IF($N6880="Superstore",Settings!$B$5,Settings!$B$4)))</f>
        <v/>
      </c>
      <c r="T6880" s="38">
        <f>IF(OR($B6880="",$G6880="",$S6880=0),"",$G6880/$S6880)</f>
        <v/>
      </c>
      <c r="U6880" s="36">
        <f>IF($T6880="","",IF($T6880&lt;Settings!$B$8,"Critical",IF($T6880&lt;Settings!$B$9,"Semi Critical","Non Critical")))</f>
        <v/>
      </c>
      <c r="V6880" s="28" t="n"/>
      <c r="Z6880">
        <f>IF($B6880="","",IFERROR(VLOOKUP($B6880,'Plan HC for CCA'!$A:$B,2,0),""))</f>
        <v/>
      </c>
      <c r="AA6880">
        <f>IF(OR($B6880="",$Z6880=""),"",IF(N($M6880)&lt;$Z6880,"Delta","No Delta"))</f>
        <v/>
      </c>
      <c r="AB6880">
        <f>IF(OR($B6880="",$Z6880=""),"",MAX(0,$Z6880-N($M6880)))</f>
        <v/>
      </c>
      <c r="AC6880" s="46">
        <f>IF($B6880="","",IFERROR(INDEX('CCA Util %'!$H:$H,MATCH($B6880,'CCA Util %'!$E:$E,0)),""))</f>
        <v/>
      </c>
      <c r="AD6880">
        <f>IF($B6880="","",IFERROR(INDEX('CCA Util %'!$G:$G,MATCH($B6880,'CCA Util %'!$E:$E,0)),""))</f>
        <v/>
      </c>
      <c r="AE6880">
        <f>IF(OR($B6880="",$U6880=""),"",$U6880&amp;" &amp; "&amp;IF(OR($AD6880="",$AD6880=0),"Util NA",$AD6880&amp;" Util"))</f>
        <v/>
      </c>
    </row>
    <row r="6881" ht="15.75" customHeight="1" s="42">
      <c r="A6881" s="41" t="n"/>
      <c r="G6881" s="38" t="n"/>
      <c r="H6881" s="38" t="n"/>
      <c r="I6881" s="38" t="n"/>
      <c r="J6881" s="38" t="n"/>
      <c r="K6881" s="38" t="n"/>
      <c r="L6881" s="38" t="n"/>
      <c r="N6881" s="36">
        <f>IF($B6881="","",IF($C6881="SUPERSTORE","Superstore","DH"))</f>
        <v/>
      </c>
      <c r="O6881" s="36">
        <f>IF($B6881="","",IFERROR(VLOOKUP($B6881,Mapping!$A:$C,2,0),"Not Mapped"))</f>
        <v/>
      </c>
      <c r="P6881" s="36">
        <f>IF($B6881="","",IFERROR(VLOOKUP($B6881,Mapping!$A:$C,3,0),"Not Mapped"))</f>
        <v/>
      </c>
      <c r="Q6881" s="36">
        <f>IF($B6881="","",IFERROR(VLOOKUP($O6881,Leaders!$A:$B,2,0),"Not Mapped"))</f>
        <v/>
      </c>
      <c r="R6881" s="36">
        <f>IF($B6881="","",IF(COUNTIF(Exclusions!$A:$A,$B6881)&gt;0,"Yes","No"))</f>
        <v/>
      </c>
      <c r="S6881" s="38">
        <f>IF($B6881="","",MIN(1,DAY($A6881)/IF($N6881="Superstore",Settings!$B$5,Settings!$B$4)))</f>
        <v/>
      </c>
      <c r="T6881" s="38">
        <f>IF(OR($B6881="",$G6881="",$S6881=0),"",$G6881/$S6881)</f>
        <v/>
      </c>
      <c r="U6881" s="36">
        <f>IF($T6881="","",IF($T6881&lt;Settings!$B$8,"Critical",IF($T6881&lt;Settings!$B$9,"Semi Critical","Non Critical")))</f>
        <v/>
      </c>
      <c r="V6881" s="28" t="n"/>
      <c r="Z6881">
        <f>IF($B6881="","",IFERROR(VLOOKUP($B6881,'Plan HC for CCA'!$A:$B,2,0),""))</f>
        <v/>
      </c>
      <c r="AA6881">
        <f>IF(OR($B6881="",$Z6881=""),"",IF(N($M6881)&lt;$Z6881,"Delta","No Delta"))</f>
        <v/>
      </c>
      <c r="AB6881">
        <f>IF(OR($B6881="",$Z6881=""),"",MAX(0,$Z6881-N($M6881)))</f>
        <v/>
      </c>
      <c r="AC6881" s="46">
        <f>IF($B6881="","",IFERROR(INDEX('CCA Util %'!$H:$H,MATCH($B6881,'CCA Util %'!$E:$E,0)),""))</f>
        <v/>
      </c>
      <c r="AD6881">
        <f>IF($B6881="","",IFERROR(INDEX('CCA Util %'!$G:$G,MATCH($B6881,'CCA Util %'!$E:$E,0)),""))</f>
        <v/>
      </c>
      <c r="AE6881">
        <f>IF(OR($B6881="",$U6881=""),"",$U6881&amp;" &amp; "&amp;IF(OR($AD6881="",$AD6881=0),"Util NA",$AD6881&amp;" Util"))</f>
        <v/>
      </c>
    </row>
    <row r="6882" ht="15.75" customHeight="1" s="42">
      <c r="A6882" s="41" t="n"/>
      <c r="G6882" s="38" t="n"/>
      <c r="H6882" s="38" t="n"/>
      <c r="I6882" s="38" t="n"/>
      <c r="J6882" s="38" t="n"/>
      <c r="K6882" s="38" t="n"/>
      <c r="L6882" s="38" t="n"/>
      <c r="N6882" s="36">
        <f>IF($B6882="","",IF($C6882="SUPERSTORE","Superstore","DH"))</f>
        <v/>
      </c>
      <c r="O6882" s="36">
        <f>IF($B6882="","",IFERROR(VLOOKUP($B6882,Mapping!$A:$C,2,0),"Not Mapped"))</f>
        <v/>
      </c>
      <c r="P6882" s="36">
        <f>IF($B6882="","",IFERROR(VLOOKUP($B6882,Mapping!$A:$C,3,0),"Not Mapped"))</f>
        <v/>
      </c>
      <c r="Q6882" s="36">
        <f>IF($B6882="","",IFERROR(VLOOKUP($O6882,Leaders!$A:$B,2,0),"Not Mapped"))</f>
        <v/>
      </c>
      <c r="R6882" s="36">
        <f>IF($B6882="","",IF(COUNTIF(Exclusions!$A:$A,$B6882)&gt;0,"Yes","No"))</f>
        <v/>
      </c>
      <c r="S6882" s="38">
        <f>IF($B6882="","",MIN(1,DAY($A6882)/IF($N6882="Superstore",Settings!$B$5,Settings!$B$4)))</f>
        <v/>
      </c>
      <c r="T6882" s="38">
        <f>IF(OR($B6882="",$G6882="",$S6882=0),"",$G6882/$S6882)</f>
        <v/>
      </c>
      <c r="U6882" s="36">
        <f>IF($T6882="","",IF($T6882&lt;Settings!$B$8,"Critical",IF($T6882&lt;Settings!$B$9,"Semi Critical","Non Critical")))</f>
        <v/>
      </c>
      <c r="V6882" s="28" t="n"/>
      <c r="Z6882">
        <f>IF($B6882="","",IFERROR(VLOOKUP($B6882,'Plan HC for CCA'!$A:$B,2,0),""))</f>
        <v/>
      </c>
      <c r="AA6882">
        <f>IF(OR($B6882="",$Z6882=""),"",IF(N($M6882)&lt;$Z6882,"Delta","No Delta"))</f>
        <v/>
      </c>
      <c r="AB6882">
        <f>IF(OR($B6882="",$Z6882=""),"",MAX(0,$Z6882-N($M6882)))</f>
        <v/>
      </c>
      <c r="AC6882" s="46">
        <f>IF($B6882="","",IFERROR(INDEX('CCA Util %'!$H:$H,MATCH($B6882,'CCA Util %'!$E:$E,0)),""))</f>
        <v/>
      </c>
      <c r="AD6882">
        <f>IF($B6882="","",IFERROR(INDEX('CCA Util %'!$G:$G,MATCH($B6882,'CCA Util %'!$E:$E,0)),""))</f>
        <v/>
      </c>
      <c r="AE6882">
        <f>IF(OR($B6882="",$U6882=""),"",$U6882&amp;" &amp; "&amp;IF(OR($AD6882="",$AD6882=0),"Util NA",$AD6882&amp;" Util"))</f>
        <v/>
      </c>
    </row>
    <row r="6883" ht="15.75" customHeight="1" s="42">
      <c r="A6883" s="41" t="n"/>
      <c r="G6883" s="38" t="n"/>
      <c r="H6883" s="38" t="n"/>
      <c r="I6883" s="38" t="n"/>
      <c r="J6883" s="38" t="n"/>
      <c r="K6883" s="38" t="n"/>
      <c r="L6883" s="38" t="n"/>
      <c r="N6883" s="36">
        <f>IF($B6883="","",IF($C6883="SUPERSTORE","Superstore","DH"))</f>
        <v/>
      </c>
      <c r="O6883" s="36">
        <f>IF($B6883="","",IFERROR(VLOOKUP($B6883,Mapping!$A:$C,2,0),"Not Mapped"))</f>
        <v/>
      </c>
      <c r="P6883" s="36">
        <f>IF($B6883="","",IFERROR(VLOOKUP($B6883,Mapping!$A:$C,3,0),"Not Mapped"))</f>
        <v/>
      </c>
      <c r="Q6883" s="36">
        <f>IF($B6883="","",IFERROR(VLOOKUP($O6883,Leaders!$A:$B,2,0),"Not Mapped"))</f>
        <v/>
      </c>
      <c r="R6883" s="36">
        <f>IF($B6883="","",IF(COUNTIF(Exclusions!$A:$A,$B6883)&gt;0,"Yes","No"))</f>
        <v/>
      </c>
      <c r="S6883" s="38">
        <f>IF($B6883="","",MIN(1,DAY($A6883)/IF($N6883="Superstore",Settings!$B$5,Settings!$B$4)))</f>
        <v/>
      </c>
      <c r="T6883" s="38">
        <f>IF(OR($B6883="",$G6883="",$S6883=0),"",$G6883/$S6883)</f>
        <v/>
      </c>
      <c r="U6883" s="36">
        <f>IF($T6883="","",IF($T6883&lt;Settings!$B$8,"Critical",IF($T6883&lt;Settings!$B$9,"Semi Critical","Non Critical")))</f>
        <v/>
      </c>
      <c r="V6883" s="28" t="n"/>
      <c r="Z6883">
        <f>IF($B6883="","",IFERROR(VLOOKUP($B6883,'Plan HC for CCA'!$A:$B,2,0),""))</f>
        <v/>
      </c>
      <c r="AA6883">
        <f>IF(OR($B6883="",$Z6883=""),"",IF(N($M6883)&lt;$Z6883,"Delta","No Delta"))</f>
        <v/>
      </c>
      <c r="AB6883">
        <f>IF(OR($B6883="",$Z6883=""),"",MAX(0,$Z6883-N($M6883)))</f>
        <v/>
      </c>
      <c r="AC6883" s="46">
        <f>IF($B6883="","",IFERROR(INDEX('CCA Util %'!$H:$H,MATCH($B6883,'CCA Util %'!$E:$E,0)),""))</f>
        <v/>
      </c>
      <c r="AD6883">
        <f>IF($B6883="","",IFERROR(INDEX('CCA Util %'!$G:$G,MATCH($B6883,'CCA Util %'!$E:$E,0)),""))</f>
        <v/>
      </c>
      <c r="AE6883">
        <f>IF(OR($B6883="",$U6883=""),"",$U6883&amp;" &amp; "&amp;IF(OR($AD6883="",$AD6883=0),"Util NA",$AD6883&amp;" Util"))</f>
        <v/>
      </c>
    </row>
    <row r="6884" ht="15.75" customHeight="1" s="42">
      <c r="A6884" s="41" t="n"/>
      <c r="G6884" s="38" t="n"/>
      <c r="H6884" s="38" t="n"/>
      <c r="I6884" s="38" t="n"/>
      <c r="J6884" s="38" t="n"/>
      <c r="K6884" s="38" t="n"/>
      <c r="L6884" s="38" t="n"/>
      <c r="N6884" s="36">
        <f>IF($B6884="","",IF($C6884="SUPERSTORE","Superstore","DH"))</f>
        <v/>
      </c>
      <c r="O6884" s="36">
        <f>IF($B6884="","",IFERROR(VLOOKUP($B6884,Mapping!$A:$C,2,0),"Not Mapped"))</f>
        <v/>
      </c>
      <c r="P6884" s="36">
        <f>IF($B6884="","",IFERROR(VLOOKUP($B6884,Mapping!$A:$C,3,0),"Not Mapped"))</f>
        <v/>
      </c>
      <c r="Q6884" s="36">
        <f>IF($B6884="","",IFERROR(VLOOKUP($O6884,Leaders!$A:$B,2,0),"Not Mapped"))</f>
        <v/>
      </c>
      <c r="R6884" s="36">
        <f>IF($B6884="","",IF(COUNTIF(Exclusions!$A:$A,$B6884)&gt;0,"Yes","No"))</f>
        <v/>
      </c>
      <c r="S6884" s="38">
        <f>IF($B6884="","",MIN(1,DAY($A6884)/IF($N6884="Superstore",Settings!$B$5,Settings!$B$4)))</f>
        <v/>
      </c>
      <c r="T6884" s="38">
        <f>IF(OR($B6884="",$G6884="",$S6884=0),"",$G6884/$S6884)</f>
        <v/>
      </c>
      <c r="U6884" s="36">
        <f>IF($T6884="","",IF($T6884&lt;Settings!$B$8,"Critical",IF($T6884&lt;Settings!$B$9,"Semi Critical","Non Critical")))</f>
        <v/>
      </c>
      <c r="V6884" s="28" t="n"/>
      <c r="Z6884">
        <f>IF($B6884="","",IFERROR(VLOOKUP($B6884,'Plan HC for CCA'!$A:$B,2,0),""))</f>
        <v/>
      </c>
      <c r="AA6884">
        <f>IF(OR($B6884="",$Z6884=""),"",IF(N($M6884)&lt;$Z6884,"Delta","No Delta"))</f>
        <v/>
      </c>
      <c r="AB6884">
        <f>IF(OR($B6884="",$Z6884=""),"",MAX(0,$Z6884-N($M6884)))</f>
        <v/>
      </c>
      <c r="AC6884" s="46">
        <f>IF($B6884="","",IFERROR(INDEX('CCA Util %'!$H:$H,MATCH($B6884,'CCA Util %'!$E:$E,0)),""))</f>
        <v/>
      </c>
      <c r="AD6884">
        <f>IF($B6884="","",IFERROR(INDEX('CCA Util %'!$G:$G,MATCH($B6884,'CCA Util %'!$E:$E,0)),""))</f>
        <v/>
      </c>
      <c r="AE6884">
        <f>IF(OR($B6884="",$U6884=""),"",$U6884&amp;" &amp; "&amp;IF(OR($AD6884="",$AD6884=0),"Util NA",$AD6884&amp;" Util"))</f>
        <v/>
      </c>
    </row>
    <row r="6885" ht="15.75" customHeight="1" s="42">
      <c r="A6885" s="41" t="n"/>
      <c r="G6885" s="38" t="n"/>
      <c r="H6885" s="38" t="n"/>
      <c r="I6885" s="38" t="n"/>
      <c r="J6885" s="38" t="n"/>
      <c r="K6885" s="38" t="n"/>
      <c r="L6885" s="38" t="n"/>
      <c r="N6885" s="36">
        <f>IF($B6885="","",IF($C6885="SUPERSTORE","Superstore","DH"))</f>
        <v/>
      </c>
      <c r="O6885" s="36">
        <f>IF($B6885="","",IFERROR(VLOOKUP($B6885,Mapping!$A:$C,2,0),"Not Mapped"))</f>
        <v/>
      </c>
      <c r="P6885" s="36">
        <f>IF($B6885="","",IFERROR(VLOOKUP($B6885,Mapping!$A:$C,3,0),"Not Mapped"))</f>
        <v/>
      </c>
      <c r="Q6885" s="36">
        <f>IF($B6885="","",IFERROR(VLOOKUP($O6885,Leaders!$A:$B,2,0),"Not Mapped"))</f>
        <v/>
      </c>
      <c r="R6885" s="36">
        <f>IF($B6885="","",IF(COUNTIF(Exclusions!$A:$A,$B6885)&gt;0,"Yes","No"))</f>
        <v/>
      </c>
      <c r="S6885" s="38">
        <f>IF($B6885="","",MIN(1,DAY($A6885)/IF($N6885="Superstore",Settings!$B$5,Settings!$B$4)))</f>
        <v/>
      </c>
      <c r="T6885" s="38">
        <f>IF(OR($B6885="",$G6885="",$S6885=0),"",$G6885/$S6885)</f>
        <v/>
      </c>
      <c r="U6885" s="36">
        <f>IF($T6885="","",IF($T6885&lt;Settings!$B$8,"Critical",IF($T6885&lt;Settings!$B$9,"Semi Critical","Non Critical")))</f>
        <v/>
      </c>
      <c r="V6885" s="28" t="n"/>
      <c r="Z6885">
        <f>IF($B6885="","",IFERROR(VLOOKUP($B6885,'Plan HC for CCA'!$A:$B,2,0),""))</f>
        <v/>
      </c>
      <c r="AA6885">
        <f>IF(OR($B6885="",$Z6885=""),"",IF(N($M6885)&lt;$Z6885,"Delta","No Delta"))</f>
        <v/>
      </c>
      <c r="AB6885">
        <f>IF(OR($B6885="",$Z6885=""),"",MAX(0,$Z6885-N($M6885)))</f>
        <v/>
      </c>
      <c r="AC6885" s="46">
        <f>IF($B6885="","",IFERROR(INDEX('CCA Util %'!$H:$H,MATCH($B6885,'CCA Util %'!$E:$E,0)),""))</f>
        <v/>
      </c>
      <c r="AD6885">
        <f>IF($B6885="","",IFERROR(INDEX('CCA Util %'!$G:$G,MATCH($B6885,'CCA Util %'!$E:$E,0)),""))</f>
        <v/>
      </c>
      <c r="AE6885">
        <f>IF(OR($B6885="",$U6885=""),"",$U6885&amp;" &amp; "&amp;IF(OR($AD6885="",$AD6885=0),"Util NA",$AD6885&amp;" Util"))</f>
        <v/>
      </c>
    </row>
    <row r="6886" ht="15.75" customHeight="1" s="42">
      <c r="A6886" s="41" t="n"/>
      <c r="G6886" s="38" t="n"/>
      <c r="H6886" s="38" t="n"/>
      <c r="I6886" s="38" t="n"/>
      <c r="J6886" s="38" t="n"/>
      <c r="K6886" s="38" t="n"/>
      <c r="L6886" s="38" t="n"/>
      <c r="N6886" s="36">
        <f>IF($B6886="","",IF($C6886="SUPERSTORE","Superstore","DH"))</f>
        <v/>
      </c>
      <c r="O6886" s="36">
        <f>IF($B6886="","",IFERROR(VLOOKUP($B6886,Mapping!$A:$C,2,0),"Not Mapped"))</f>
        <v/>
      </c>
      <c r="P6886" s="36">
        <f>IF($B6886="","",IFERROR(VLOOKUP($B6886,Mapping!$A:$C,3,0),"Not Mapped"))</f>
        <v/>
      </c>
      <c r="Q6886" s="36">
        <f>IF($B6886="","",IFERROR(VLOOKUP($O6886,Leaders!$A:$B,2,0),"Not Mapped"))</f>
        <v/>
      </c>
      <c r="R6886" s="36">
        <f>IF($B6886="","",IF(COUNTIF(Exclusions!$A:$A,$B6886)&gt;0,"Yes","No"))</f>
        <v/>
      </c>
      <c r="S6886" s="38">
        <f>IF($B6886="","",MIN(1,DAY($A6886)/IF($N6886="Superstore",Settings!$B$5,Settings!$B$4)))</f>
        <v/>
      </c>
      <c r="T6886" s="38">
        <f>IF(OR($B6886="",$G6886="",$S6886=0),"",$G6886/$S6886)</f>
        <v/>
      </c>
      <c r="U6886" s="36">
        <f>IF($T6886="","",IF($T6886&lt;Settings!$B$8,"Critical",IF($T6886&lt;Settings!$B$9,"Semi Critical","Non Critical")))</f>
        <v/>
      </c>
      <c r="V6886" s="28" t="n"/>
      <c r="Z6886">
        <f>IF($B6886="","",IFERROR(VLOOKUP($B6886,'Plan HC for CCA'!$A:$B,2,0),""))</f>
        <v/>
      </c>
      <c r="AA6886">
        <f>IF(OR($B6886="",$Z6886=""),"",IF(N($M6886)&lt;$Z6886,"Delta","No Delta"))</f>
        <v/>
      </c>
      <c r="AB6886">
        <f>IF(OR($B6886="",$Z6886=""),"",MAX(0,$Z6886-N($M6886)))</f>
        <v/>
      </c>
      <c r="AC6886" s="46">
        <f>IF($B6886="","",IFERROR(INDEX('CCA Util %'!$H:$H,MATCH($B6886,'CCA Util %'!$E:$E,0)),""))</f>
        <v/>
      </c>
      <c r="AD6886">
        <f>IF($B6886="","",IFERROR(INDEX('CCA Util %'!$G:$G,MATCH($B6886,'CCA Util %'!$E:$E,0)),""))</f>
        <v/>
      </c>
      <c r="AE6886">
        <f>IF(OR($B6886="",$U6886=""),"",$U6886&amp;" &amp; "&amp;IF(OR($AD6886="",$AD6886=0),"Util NA",$AD6886&amp;" Util"))</f>
        <v/>
      </c>
    </row>
    <row r="6887" ht="15.75" customHeight="1" s="42">
      <c r="A6887" s="41" t="n"/>
      <c r="G6887" s="38" t="n"/>
      <c r="H6887" s="38" t="n"/>
      <c r="I6887" s="38" t="n"/>
      <c r="J6887" s="38" t="n"/>
      <c r="K6887" s="38" t="n"/>
      <c r="L6887" s="38" t="n"/>
      <c r="N6887" s="36">
        <f>IF($B6887="","",IF($C6887="SUPERSTORE","Superstore","DH"))</f>
        <v/>
      </c>
      <c r="O6887" s="36">
        <f>IF($B6887="","",IFERROR(VLOOKUP($B6887,Mapping!$A:$C,2,0),"Not Mapped"))</f>
        <v/>
      </c>
      <c r="P6887" s="36">
        <f>IF($B6887="","",IFERROR(VLOOKUP($B6887,Mapping!$A:$C,3,0),"Not Mapped"))</f>
        <v/>
      </c>
      <c r="Q6887" s="36">
        <f>IF($B6887="","",IFERROR(VLOOKUP($O6887,Leaders!$A:$B,2,0),"Not Mapped"))</f>
        <v/>
      </c>
      <c r="R6887" s="36">
        <f>IF($B6887="","",IF(COUNTIF(Exclusions!$A:$A,$B6887)&gt;0,"Yes","No"))</f>
        <v/>
      </c>
      <c r="S6887" s="38">
        <f>IF($B6887="","",MIN(1,DAY($A6887)/IF($N6887="Superstore",Settings!$B$5,Settings!$B$4)))</f>
        <v/>
      </c>
      <c r="T6887" s="38">
        <f>IF(OR($B6887="",$G6887="",$S6887=0),"",$G6887/$S6887)</f>
        <v/>
      </c>
      <c r="U6887" s="36">
        <f>IF($T6887="","",IF($T6887&lt;Settings!$B$8,"Critical",IF($T6887&lt;Settings!$B$9,"Semi Critical","Non Critical")))</f>
        <v/>
      </c>
      <c r="V6887" s="28" t="n"/>
      <c r="Z6887">
        <f>IF($B6887="","",IFERROR(VLOOKUP($B6887,'Plan HC for CCA'!$A:$B,2,0),""))</f>
        <v/>
      </c>
      <c r="AA6887">
        <f>IF(OR($B6887="",$Z6887=""),"",IF(N($M6887)&lt;$Z6887,"Delta","No Delta"))</f>
        <v/>
      </c>
      <c r="AB6887">
        <f>IF(OR($B6887="",$Z6887=""),"",MAX(0,$Z6887-N($M6887)))</f>
        <v/>
      </c>
      <c r="AC6887" s="46">
        <f>IF($B6887="","",IFERROR(INDEX('CCA Util %'!$H:$H,MATCH($B6887,'CCA Util %'!$E:$E,0)),""))</f>
        <v/>
      </c>
      <c r="AD6887">
        <f>IF($B6887="","",IFERROR(INDEX('CCA Util %'!$G:$G,MATCH($B6887,'CCA Util %'!$E:$E,0)),""))</f>
        <v/>
      </c>
      <c r="AE6887">
        <f>IF(OR($B6887="",$U6887=""),"",$U6887&amp;" &amp; "&amp;IF(OR($AD6887="",$AD6887=0),"Util NA",$AD6887&amp;" Util"))</f>
        <v/>
      </c>
    </row>
    <row r="6888" ht="15.75" customHeight="1" s="42">
      <c r="A6888" s="41" t="n"/>
      <c r="G6888" s="38" t="n"/>
      <c r="H6888" s="38" t="n"/>
      <c r="I6888" s="38" t="n"/>
      <c r="J6888" s="38" t="n"/>
      <c r="K6888" s="38" t="n"/>
      <c r="L6888" s="38" t="n"/>
      <c r="N6888" s="36">
        <f>IF($B6888="","",IF($C6888="SUPERSTORE","Superstore","DH"))</f>
        <v/>
      </c>
      <c r="O6888" s="36">
        <f>IF($B6888="","",IFERROR(VLOOKUP($B6888,Mapping!$A:$C,2,0),"Not Mapped"))</f>
        <v/>
      </c>
      <c r="P6888" s="36">
        <f>IF($B6888="","",IFERROR(VLOOKUP($B6888,Mapping!$A:$C,3,0),"Not Mapped"))</f>
        <v/>
      </c>
      <c r="Q6888" s="36">
        <f>IF($B6888="","",IFERROR(VLOOKUP($O6888,Leaders!$A:$B,2,0),"Not Mapped"))</f>
        <v/>
      </c>
      <c r="R6888" s="36">
        <f>IF($B6888="","",IF(COUNTIF(Exclusions!$A:$A,$B6888)&gt;0,"Yes","No"))</f>
        <v/>
      </c>
      <c r="S6888" s="38">
        <f>IF($B6888="","",MIN(1,DAY($A6888)/IF($N6888="Superstore",Settings!$B$5,Settings!$B$4)))</f>
        <v/>
      </c>
      <c r="T6888" s="38">
        <f>IF(OR($B6888="",$G6888="",$S6888=0),"",$G6888/$S6888)</f>
        <v/>
      </c>
      <c r="U6888" s="36">
        <f>IF($T6888="","",IF($T6888&lt;Settings!$B$8,"Critical",IF($T6888&lt;Settings!$B$9,"Semi Critical","Non Critical")))</f>
        <v/>
      </c>
      <c r="V6888" s="28" t="n"/>
      <c r="Z6888">
        <f>IF($B6888="","",IFERROR(VLOOKUP($B6888,'Plan HC for CCA'!$A:$B,2,0),""))</f>
        <v/>
      </c>
      <c r="AA6888">
        <f>IF(OR($B6888="",$Z6888=""),"",IF(N($M6888)&lt;$Z6888,"Delta","No Delta"))</f>
        <v/>
      </c>
      <c r="AB6888">
        <f>IF(OR($B6888="",$Z6888=""),"",MAX(0,$Z6888-N($M6888)))</f>
        <v/>
      </c>
      <c r="AC6888" s="46">
        <f>IF($B6888="","",IFERROR(INDEX('CCA Util %'!$H:$H,MATCH($B6888,'CCA Util %'!$E:$E,0)),""))</f>
        <v/>
      </c>
      <c r="AD6888">
        <f>IF($B6888="","",IFERROR(INDEX('CCA Util %'!$G:$G,MATCH($B6888,'CCA Util %'!$E:$E,0)),""))</f>
        <v/>
      </c>
      <c r="AE6888">
        <f>IF(OR($B6888="",$U6888=""),"",$U6888&amp;" &amp; "&amp;IF(OR($AD6888="",$AD6888=0),"Util NA",$AD6888&amp;" Util"))</f>
        <v/>
      </c>
    </row>
    <row r="6889" ht="15.75" customHeight="1" s="42">
      <c r="A6889" s="41" t="n"/>
      <c r="G6889" s="38" t="n"/>
      <c r="H6889" s="38" t="n"/>
      <c r="I6889" s="38" t="n"/>
      <c r="J6889" s="38" t="n"/>
      <c r="K6889" s="38" t="n"/>
      <c r="L6889" s="38" t="n"/>
      <c r="N6889" s="36">
        <f>IF($B6889="","",IF($C6889="SUPERSTORE","Superstore","DH"))</f>
        <v/>
      </c>
      <c r="O6889" s="36">
        <f>IF($B6889="","",IFERROR(VLOOKUP($B6889,Mapping!$A:$C,2,0),"Not Mapped"))</f>
        <v/>
      </c>
      <c r="P6889" s="36">
        <f>IF($B6889="","",IFERROR(VLOOKUP($B6889,Mapping!$A:$C,3,0),"Not Mapped"))</f>
        <v/>
      </c>
      <c r="Q6889" s="36">
        <f>IF($B6889="","",IFERROR(VLOOKUP($O6889,Leaders!$A:$B,2,0),"Not Mapped"))</f>
        <v/>
      </c>
      <c r="R6889" s="36">
        <f>IF($B6889="","",IF(COUNTIF(Exclusions!$A:$A,$B6889)&gt;0,"Yes","No"))</f>
        <v/>
      </c>
      <c r="S6889" s="38">
        <f>IF($B6889="","",MIN(1,DAY($A6889)/IF($N6889="Superstore",Settings!$B$5,Settings!$B$4)))</f>
        <v/>
      </c>
      <c r="T6889" s="38">
        <f>IF(OR($B6889="",$G6889="",$S6889=0),"",$G6889/$S6889)</f>
        <v/>
      </c>
      <c r="U6889" s="36">
        <f>IF($T6889="","",IF($T6889&lt;Settings!$B$8,"Critical",IF($T6889&lt;Settings!$B$9,"Semi Critical","Non Critical")))</f>
        <v/>
      </c>
      <c r="V6889" s="28" t="n"/>
      <c r="Z6889">
        <f>IF($B6889="","",IFERROR(VLOOKUP($B6889,'Plan HC for CCA'!$A:$B,2,0),""))</f>
        <v/>
      </c>
      <c r="AA6889">
        <f>IF(OR($B6889="",$Z6889=""),"",IF(N($M6889)&lt;$Z6889,"Delta","No Delta"))</f>
        <v/>
      </c>
      <c r="AB6889">
        <f>IF(OR($B6889="",$Z6889=""),"",MAX(0,$Z6889-N($M6889)))</f>
        <v/>
      </c>
      <c r="AC6889" s="46">
        <f>IF($B6889="","",IFERROR(INDEX('CCA Util %'!$H:$H,MATCH($B6889,'CCA Util %'!$E:$E,0)),""))</f>
        <v/>
      </c>
      <c r="AD6889">
        <f>IF($B6889="","",IFERROR(INDEX('CCA Util %'!$G:$G,MATCH($B6889,'CCA Util %'!$E:$E,0)),""))</f>
        <v/>
      </c>
      <c r="AE6889">
        <f>IF(OR($B6889="",$U6889=""),"",$U6889&amp;" &amp; "&amp;IF(OR($AD6889="",$AD6889=0),"Util NA",$AD6889&amp;" Util"))</f>
        <v/>
      </c>
    </row>
    <row r="6890" ht="15.75" customHeight="1" s="42">
      <c r="A6890" s="41" t="n"/>
      <c r="G6890" s="38" t="n"/>
      <c r="H6890" s="38" t="n"/>
      <c r="I6890" s="38" t="n"/>
      <c r="J6890" s="38" t="n"/>
      <c r="K6890" s="38" t="n"/>
      <c r="L6890" s="38" t="n"/>
      <c r="N6890" s="36">
        <f>IF($B6890="","",IF($C6890="SUPERSTORE","Superstore","DH"))</f>
        <v/>
      </c>
      <c r="O6890" s="36">
        <f>IF($B6890="","",IFERROR(VLOOKUP($B6890,Mapping!$A:$C,2,0),"Not Mapped"))</f>
        <v/>
      </c>
      <c r="P6890" s="36">
        <f>IF($B6890="","",IFERROR(VLOOKUP($B6890,Mapping!$A:$C,3,0),"Not Mapped"))</f>
        <v/>
      </c>
      <c r="Q6890" s="36">
        <f>IF($B6890="","",IFERROR(VLOOKUP($O6890,Leaders!$A:$B,2,0),"Not Mapped"))</f>
        <v/>
      </c>
      <c r="R6890" s="36">
        <f>IF($B6890="","",IF(COUNTIF(Exclusions!$A:$A,$B6890)&gt;0,"Yes","No"))</f>
        <v/>
      </c>
      <c r="S6890" s="38">
        <f>IF($B6890="","",MIN(1,DAY($A6890)/IF($N6890="Superstore",Settings!$B$5,Settings!$B$4)))</f>
        <v/>
      </c>
      <c r="T6890" s="38">
        <f>IF(OR($B6890="",$G6890="",$S6890=0),"",$G6890/$S6890)</f>
        <v/>
      </c>
      <c r="U6890" s="36">
        <f>IF($T6890="","",IF($T6890&lt;Settings!$B$8,"Critical",IF($T6890&lt;Settings!$B$9,"Semi Critical","Non Critical")))</f>
        <v/>
      </c>
      <c r="V6890" s="28" t="n"/>
      <c r="Z6890">
        <f>IF($B6890="","",IFERROR(VLOOKUP($B6890,'Plan HC for CCA'!$A:$B,2,0),""))</f>
        <v/>
      </c>
      <c r="AA6890">
        <f>IF(OR($B6890="",$Z6890=""),"",IF(N($M6890)&lt;$Z6890,"Delta","No Delta"))</f>
        <v/>
      </c>
      <c r="AB6890">
        <f>IF(OR($B6890="",$Z6890=""),"",MAX(0,$Z6890-N($M6890)))</f>
        <v/>
      </c>
      <c r="AC6890" s="46">
        <f>IF($B6890="","",IFERROR(INDEX('CCA Util %'!$H:$H,MATCH($B6890,'CCA Util %'!$E:$E,0)),""))</f>
        <v/>
      </c>
      <c r="AD6890">
        <f>IF($B6890="","",IFERROR(INDEX('CCA Util %'!$G:$G,MATCH($B6890,'CCA Util %'!$E:$E,0)),""))</f>
        <v/>
      </c>
      <c r="AE6890">
        <f>IF(OR($B6890="",$U6890=""),"",$U6890&amp;" &amp; "&amp;IF(OR($AD6890="",$AD6890=0),"Util NA",$AD6890&amp;" Util"))</f>
        <v/>
      </c>
    </row>
    <row r="6891" ht="15.75" customHeight="1" s="42">
      <c r="A6891" s="41" t="n"/>
      <c r="G6891" s="38" t="n"/>
      <c r="H6891" s="38" t="n"/>
      <c r="I6891" s="38" t="n"/>
      <c r="J6891" s="38" t="n"/>
      <c r="K6891" s="38" t="n"/>
      <c r="L6891" s="38" t="n"/>
      <c r="N6891" s="36">
        <f>IF($B6891="","",IF($C6891="SUPERSTORE","Superstore","DH"))</f>
        <v/>
      </c>
      <c r="O6891" s="36">
        <f>IF($B6891="","",IFERROR(VLOOKUP($B6891,Mapping!$A:$C,2,0),"Not Mapped"))</f>
        <v/>
      </c>
      <c r="P6891" s="36">
        <f>IF($B6891="","",IFERROR(VLOOKUP($B6891,Mapping!$A:$C,3,0),"Not Mapped"))</f>
        <v/>
      </c>
      <c r="Q6891" s="36">
        <f>IF($B6891="","",IFERROR(VLOOKUP($O6891,Leaders!$A:$B,2,0),"Not Mapped"))</f>
        <v/>
      </c>
      <c r="R6891" s="36">
        <f>IF($B6891="","",IF(COUNTIF(Exclusions!$A:$A,$B6891)&gt;0,"Yes","No"))</f>
        <v/>
      </c>
      <c r="S6891" s="38">
        <f>IF($B6891="","",MIN(1,DAY($A6891)/IF($N6891="Superstore",Settings!$B$5,Settings!$B$4)))</f>
        <v/>
      </c>
      <c r="T6891" s="38">
        <f>IF(OR($B6891="",$G6891="",$S6891=0),"",$G6891/$S6891)</f>
        <v/>
      </c>
      <c r="U6891" s="36">
        <f>IF($T6891="","",IF($T6891&lt;Settings!$B$8,"Critical",IF($T6891&lt;Settings!$B$9,"Semi Critical","Non Critical")))</f>
        <v/>
      </c>
      <c r="V6891" s="28" t="n"/>
      <c r="Z6891">
        <f>IF($B6891="","",IFERROR(VLOOKUP($B6891,'Plan HC for CCA'!$A:$B,2,0),""))</f>
        <v/>
      </c>
      <c r="AA6891">
        <f>IF(OR($B6891="",$Z6891=""),"",IF(N($M6891)&lt;$Z6891,"Delta","No Delta"))</f>
        <v/>
      </c>
      <c r="AB6891">
        <f>IF(OR($B6891="",$Z6891=""),"",MAX(0,$Z6891-N($M6891)))</f>
        <v/>
      </c>
      <c r="AC6891" s="46">
        <f>IF($B6891="","",IFERROR(INDEX('CCA Util %'!$H:$H,MATCH($B6891,'CCA Util %'!$E:$E,0)),""))</f>
        <v/>
      </c>
      <c r="AD6891">
        <f>IF($B6891="","",IFERROR(INDEX('CCA Util %'!$G:$G,MATCH($B6891,'CCA Util %'!$E:$E,0)),""))</f>
        <v/>
      </c>
      <c r="AE6891">
        <f>IF(OR($B6891="",$U6891=""),"",$U6891&amp;" &amp; "&amp;IF(OR($AD6891="",$AD6891=0),"Util NA",$AD6891&amp;" Util"))</f>
        <v/>
      </c>
    </row>
    <row r="6892" ht="15.75" customHeight="1" s="42">
      <c r="A6892" s="41" t="n"/>
      <c r="G6892" s="38" t="n"/>
      <c r="H6892" s="38" t="n"/>
      <c r="I6892" s="38" t="n"/>
      <c r="J6892" s="38" t="n"/>
      <c r="K6892" s="38" t="n"/>
      <c r="L6892" s="38" t="n"/>
      <c r="N6892" s="36">
        <f>IF($B6892="","",IF($C6892="SUPERSTORE","Superstore","DH"))</f>
        <v/>
      </c>
      <c r="O6892" s="36">
        <f>IF($B6892="","",IFERROR(VLOOKUP($B6892,Mapping!$A:$C,2,0),"Not Mapped"))</f>
        <v/>
      </c>
      <c r="P6892" s="36">
        <f>IF($B6892="","",IFERROR(VLOOKUP($B6892,Mapping!$A:$C,3,0),"Not Mapped"))</f>
        <v/>
      </c>
      <c r="Q6892" s="36">
        <f>IF($B6892="","",IFERROR(VLOOKUP($O6892,Leaders!$A:$B,2,0),"Not Mapped"))</f>
        <v/>
      </c>
      <c r="R6892" s="36">
        <f>IF($B6892="","",IF(COUNTIF(Exclusions!$A:$A,$B6892)&gt;0,"Yes","No"))</f>
        <v/>
      </c>
      <c r="S6892" s="38">
        <f>IF($B6892="","",MIN(1,DAY($A6892)/IF($N6892="Superstore",Settings!$B$5,Settings!$B$4)))</f>
        <v/>
      </c>
      <c r="T6892" s="38">
        <f>IF(OR($B6892="",$G6892="",$S6892=0),"",$G6892/$S6892)</f>
        <v/>
      </c>
      <c r="U6892" s="36">
        <f>IF($T6892="","",IF($T6892&lt;Settings!$B$8,"Critical",IF($T6892&lt;Settings!$B$9,"Semi Critical","Non Critical")))</f>
        <v/>
      </c>
      <c r="V6892" s="28" t="n"/>
      <c r="Z6892">
        <f>IF($B6892="","",IFERROR(VLOOKUP($B6892,'Plan HC for CCA'!$A:$B,2,0),""))</f>
        <v/>
      </c>
      <c r="AA6892">
        <f>IF(OR($B6892="",$Z6892=""),"",IF(N($M6892)&lt;$Z6892,"Delta","No Delta"))</f>
        <v/>
      </c>
      <c r="AB6892">
        <f>IF(OR($B6892="",$Z6892=""),"",MAX(0,$Z6892-N($M6892)))</f>
        <v/>
      </c>
      <c r="AC6892" s="46">
        <f>IF($B6892="","",IFERROR(INDEX('CCA Util %'!$H:$H,MATCH($B6892,'CCA Util %'!$E:$E,0)),""))</f>
        <v/>
      </c>
      <c r="AD6892">
        <f>IF($B6892="","",IFERROR(INDEX('CCA Util %'!$G:$G,MATCH($B6892,'CCA Util %'!$E:$E,0)),""))</f>
        <v/>
      </c>
      <c r="AE6892">
        <f>IF(OR($B6892="",$U6892=""),"",$U6892&amp;" &amp; "&amp;IF(OR($AD6892="",$AD6892=0),"Util NA",$AD6892&amp;" Util"))</f>
        <v/>
      </c>
    </row>
    <row r="6893" ht="15.75" customHeight="1" s="42">
      <c r="A6893" s="41" t="n"/>
      <c r="G6893" s="38" t="n"/>
      <c r="H6893" s="38" t="n"/>
      <c r="I6893" s="38" t="n"/>
      <c r="J6893" s="38" t="n"/>
      <c r="K6893" s="38" t="n"/>
      <c r="L6893" s="38" t="n"/>
      <c r="N6893" s="36">
        <f>IF($B6893="","",IF($C6893="SUPERSTORE","Superstore","DH"))</f>
        <v/>
      </c>
      <c r="O6893" s="36">
        <f>IF($B6893="","",IFERROR(VLOOKUP($B6893,Mapping!$A:$C,2,0),"Not Mapped"))</f>
        <v/>
      </c>
      <c r="P6893" s="36">
        <f>IF($B6893="","",IFERROR(VLOOKUP($B6893,Mapping!$A:$C,3,0),"Not Mapped"))</f>
        <v/>
      </c>
      <c r="Q6893" s="36">
        <f>IF($B6893="","",IFERROR(VLOOKUP($O6893,Leaders!$A:$B,2,0),"Not Mapped"))</f>
        <v/>
      </c>
      <c r="R6893" s="36">
        <f>IF($B6893="","",IF(COUNTIF(Exclusions!$A:$A,$B6893)&gt;0,"Yes","No"))</f>
        <v/>
      </c>
      <c r="S6893" s="38">
        <f>IF($B6893="","",MIN(1,DAY($A6893)/IF($N6893="Superstore",Settings!$B$5,Settings!$B$4)))</f>
        <v/>
      </c>
      <c r="T6893" s="38">
        <f>IF(OR($B6893="",$G6893="",$S6893=0),"",$G6893/$S6893)</f>
        <v/>
      </c>
      <c r="U6893" s="36">
        <f>IF($T6893="","",IF($T6893&lt;Settings!$B$8,"Critical",IF($T6893&lt;Settings!$B$9,"Semi Critical","Non Critical")))</f>
        <v/>
      </c>
      <c r="V6893" s="28" t="n"/>
      <c r="Z6893">
        <f>IF($B6893="","",IFERROR(VLOOKUP($B6893,'Plan HC for CCA'!$A:$B,2,0),""))</f>
        <v/>
      </c>
      <c r="AA6893">
        <f>IF(OR($B6893="",$Z6893=""),"",IF(N($M6893)&lt;$Z6893,"Delta","No Delta"))</f>
        <v/>
      </c>
      <c r="AB6893">
        <f>IF(OR($B6893="",$Z6893=""),"",MAX(0,$Z6893-N($M6893)))</f>
        <v/>
      </c>
      <c r="AC6893" s="46">
        <f>IF($B6893="","",IFERROR(INDEX('CCA Util %'!$H:$H,MATCH($B6893,'CCA Util %'!$E:$E,0)),""))</f>
        <v/>
      </c>
      <c r="AD6893">
        <f>IF($B6893="","",IFERROR(INDEX('CCA Util %'!$G:$G,MATCH($B6893,'CCA Util %'!$E:$E,0)),""))</f>
        <v/>
      </c>
      <c r="AE6893">
        <f>IF(OR($B6893="",$U6893=""),"",$U6893&amp;" &amp; "&amp;IF(OR($AD6893="",$AD6893=0),"Util NA",$AD6893&amp;" Util"))</f>
        <v/>
      </c>
    </row>
    <row r="6894" ht="15.75" customHeight="1" s="42">
      <c r="A6894" s="41" t="n"/>
      <c r="G6894" s="38" t="n"/>
      <c r="H6894" s="38" t="n"/>
      <c r="I6894" s="38" t="n"/>
      <c r="J6894" s="38" t="n"/>
      <c r="K6894" s="38" t="n"/>
      <c r="L6894" s="38" t="n"/>
      <c r="N6894" s="36">
        <f>IF($B6894="","",IF($C6894="SUPERSTORE","Superstore","DH"))</f>
        <v/>
      </c>
      <c r="O6894" s="36">
        <f>IF($B6894="","",IFERROR(VLOOKUP($B6894,Mapping!$A:$C,2,0),"Not Mapped"))</f>
        <v/>
      </c>
      <c r="P6894" s="36">
        <f>IF($B6894="","",IFERROR(VLOOKUP($B6894,Mapping!$A:$C,3,0),"Not Mapped"))</f>
        <v/>
      </c>
      <c r="Q6894" s="36">
        <f>IF($B6894="","",IFERROR(VLOOKUP($O6894,Leaders!$A:$B,2,0),"Not Mapped"))</f>
        <v/>
      </c>
      <c r="R6894" s="36">
        <f>IF($B6894="","",IF(COUNTIF(Exclusions!$A:$A,$B6894)&gt;0,"Yes","No"))</f>
        <v/>
      </c>
      <c r="S6894" s="38">
        <f>IF($B6894="","",MIN(1,DAY($A6894)/IF($N6894="Superstore",Settings!$B$5,Settings!$B$4)))</f>
        <v/>
      </c>
      <c r="T6894" s="38">
        <f>IF(OR($B6894="",$G6894="",$S6894=0),"",$G6894/$S6894)</f>
        <v/>
      </c>
      <c r="U6894" s="36">
        <f>IF($T6894="","",IF($T6894&lt;Settings!$B$8,"Critical",IF($T6894&lt;Settings!$B$9,"Semi Critical","Non Critical")))</f>
        <v/>
      </c>
      <c r="V6894" s="28" t="n"/>
      <c r="Z6894">
        <f>IF($B6894="","",IFERROR(VLOOKUP($B6894,'Plan HC for CCA'!$A:$B,2,0),""))</f>
        <v/>
      </c>
      <c r="AA6894">
        <f>IF(OR($B6894="",$Z6894=""),"",IF(N($M6894)&lt;$Z6894,"Delta","No Delta"))</f>
        <v/>
      </c>
      <c r="AB6894">
        <f>IF(OR($B6894="",$Z6894=""),"",MAX(0,$Z6894-N($M6894)))</f>
        <v/>
      </c>
      <c r="AC6894" s="46">
        <f>IF($B6894="","",IFERROR(INDEX('CCA Util %'!$H:$H,MATCH($B6894,'CCA Util %'!$E:$E,0)),""))</f>
        <v/>
      </c>
      <c r="AD6894">
        <f>IF($B6894="","",IFERROR(INDEX('CCA Util %'!$G:$G,MATCH($B6894,'CCA Util %'!$E:$E,0)),""))</f>
        <v/>
      </c>
      <c r="AE6894">
        <f>IF(OR($B6894="",$U6894=""),"",$U6894&amp;" &amp; "&amp;IF(OR($AD6894="",$AD6894=0),"Util NA",$AD6894&amp;" Util"))</f>
        <v/>
      </c>
    </row>
    <row r="6895" ht="15.75" customHeight="1" s="42">
      <c r="A6895" s="41" t="n"/>
      <c r="G6895" s="38" t="n"/>
      <c r="H6895" s="38" t="n"/>
      <c r="I6895" s="38" t="n"/>
      <c r="J6895" s="38" t="n"/>
      <c r="K6895" s="38" t="n"/>
      <c r="L6895" s="38" t="n"/>
      <c r="N6895" s="36">
        <f>IF($B6895="","",IF($C6895="SUPERSTORE","Superstore","DH"))</f>
        <v/>
      </c>
      <c r="O6895" s="36">
        <f>IF($B6895="","",IFERROR(VLOOKUP($B6895,Mapping!$A:$C,2,0),"Not Mapped"))</f>
        <v/>
      </c>
      <c r="P6895" s="36">
        <f>IF($B6895="","",IFERROR(VLOOKUP($B6895,Mapping!$A:$C,3,0),"Not Mapped"))</f>
        <v/>
      </c>
      <c r="Q6895" s="36">
        <f>IF($B6895="","",IFERROR(VLOOKUP($O6895,Leaders!$A:$B,2,0),"Not Mapped"))</f>
        <v/>
      </c>
      <c r="R6895" s="36">
        <f>IF($B6895="","",IF(COUNTIF(Exclusions!$A:$A,$B6895)&gt;0,"Yes","No"))</f>
        <v/>
      </c>
      <c r="S6895" s="38">
        <f>IF($B6895="","",MIN(1,DAY($A6895)/IF($N6895="Superstore",Settings!$B$5,Settings!$B$4)))</f>
        <v/>
      </c>
      <c r="T6895" s="38">
        <f>IF(OR($B6895="",$G6895="",$S6895=0),"",$G6895/$S6895)</f>
        <v/>
      </c>
      <c r="U6895" s="36">
        <f>IF($T6895="","",IF($T6895&lt;Settings!$B$8,"Critical",IF($T6895&lt;Settings!$B$9,"Semi Critical","Non Critical")))</f>
        <v/>
      </c>
      <c r="V6895" s="28" t="n"/>
      <c r="Z6895">
        <f>IF($B6895="","",IFERROR(VLOOKUP($B6895,'Plan HC for CCA'!$A:$B,2,0),""))</f>
        <v/>
      </c>
      <c r="AA6895">
        <f>IF(OR($B6895="",$Z6895=""),"",IF(N($M6895)&lt;$Z6895,"Delta","No Delta"))</f>
        <v/>
      </c>
      <c r="AB6895">
        <f>IF(OR($B6895="",$Z6895=""),"",MAX(0,$Z6895-N($M6895)))</f>
        <v/>
      </c>
      <c r="AC6895" s="46">
        <f>IF($B6895="","",IFERROR(INDEX('CCA Util %'!$H:$H,MATCH($B6895,'CCA Util %'!$E:$E,0)),""))</f>
        <v/>
      </c>
      <c r="AD6895">
        <f>IF($B6895="","",IFERROR(INDEX('CCA Util %'!$G:$G,MATCH($B6895,'CCA Util %'!$E:$E,0)),""))</f>
        <v/>
      </c>
      <c r="AE6895">
        <f>IF(OR($B6895="",$U6895=""),"",$U6895&amp;" &amp; "&amp;IF(OR($AD6895="",$AD6895=0),"Util NA",$AD6895&amp;" Util"))</f>
        <v/>
      </c>
    </row>
    <row r="6896" ht="15.75" customHeight="1" s="42">
      <c r="A6896" s="41" t="n"/>
      <c r="G6896" s="38" t="n"/>
      <c r="H6896" s="38" t="n"/>
      <c r="I6896" s="38" t="n"/>
      <c r="J6896" s="38" t="n"/>
      <c r="K6896" s="38" t="n"/>
      <c r="L6896" s="38" t="n"/>
      <c r="N6896" s="36">
        <f>IF($B6896="","",IF($C6896="SUPERSTORE","Superstore","DH"))</f>
        <v/>
      </c>
      <c r="O6896" s="36">
        <f>IF($B6896="","",IFERROR(VLOOKUP($B6896,Mapping!$A:$C,2,0),"Not Mapped"))</f>
        <v/>
      </c>
      <c r="P6896" s="36">
        <f>IF($B6896="","",IFERROR(VLOOKUP($B6896,Mapping!$A:$C,3,0),"Not Mapped"))</f>
        <v/>
      </c>
      <c r="Q6896" s="36">
        <f>IF($B6896="","",IFERROR(VLOOKUP($O6896,Leaders!$A:$B,2,0),"Not Mapped"))</f>
        <v/>
      </c>
      <c r="R6896" s="36">
        <f>IF($B6896="","",IF(COUNTIF(Exclusions!$A:$A,$B6896)&gt;0,"Yes","No"))</f>
        <v/>
      </c>
      <c r="S6896" s="38">
        <f>IF($B6896="","",MIN(1,DAY($A6896)/IF($N6896="Superstore",Settings!$B$5,Settings!$B$4)))</f>
        <v/>
      </c>
      <c r="T6896" s="38">
        <f>IF(OR($B6896="",$G6896="",$S6896=0),"",$G6896/$S6896)</f>
        <v/>
      </c>
      <c r="U6896" s="36">
        <f>IF($T6896="","",IF($T6896&lt;Settings!$B$8,"Critical",IF($T6896&lt;Settings!$B$9,"Semi Critical","Non Critical")))</f>
        <v/>
      </c>
      <c r="V6896" s="28" t="n"/>
      <c r="Z6896">
        <f>IF($B6896="","",IFERROR(VLOOKUP($B6896,'Plan HC for CCA'!$A:$B,2,0),""))</f>
        <v/>
      </c>
      <c r="AA6896">
        <f>IF(OR($B6896="",$Z6896=""),"",IF(N($M6896)&lt;$Z6896,"Delta","No Delta"))</f>
        <v/>
      </c>
      <c r="AB6896">
        <f>IF(OR($B6896="",$Z6896=""),"",MAX(0,$Z6896-N($M6896)))</f>
        <v/>
      </c>
      <c r="AC6896" s="46">
        <f>IF($B6896="","",IFERROR(INDEX('CCA Util %'!$H:$H,MATCH($B6896,'CCA Util %'!$E:$E,0)),""))</f>
        <v/>
      </c>
      <c r="AD6896">
        <f>IF($B6896="","",IFERROR(INDEX('CCA Util %'!$G:$G,MATCH($B6896,'CCA Util %'!$E:$E,0)),""))</f>
        <v/>
      </c>
      <c r="AE6896">
        <f>IF(OR($B6896="",$U6896=""),"",$U6896&amp;" &amp; "&amp;IF(OR($AD6896="",$AD6896=0),"Util NA",$AD6896&amp;" Util"))</f>
        <v/>
      </c>
    </row>
    <row r="6897" ht="15.75" customHeight="1" s="42">
      <c r="A6897" s="41" t="n"/>
      <c r="G6897" s="38" t="n"/>
      <c r="H6897" s="38" t="n"/>
      <c r="I6897" s="38" t="n"/>
      <c r="J6897" s="38" t="n"/>
      <c r="K6897" s="38" t="n"/>
      <c r="L6897" s="38" t="n"/>
      <c r="N6897" s="36">
        <f>IF($B6897="","",IF($C6897="SUPERSTORE","Superstore","DH"))</f>
        <v/>
      </c>
      <c r="O6897" s="36">
        <f>IF($B6897="","",IFERROR(VLOOKUP($B6897,Mapping!$A:$C,2,0),"Not Mapped"))</f>
        <v/>
      </c>
      <c r="P6897" s="36">
        <f>IF($B6897="","",IFERROR(VLOOKUP($B6897,Mapping!$A:$C,3,0),"Not Mapped"))</f>
        <v/>
      </c>
      <c r="Q6897" s="36">
        <f>IF($B6897="","",IFERROR(VLOOKUP($O6897,Leaders!$A:$B,2,0),"Not Mapped"))</f>
        <v/>
      </c>
      <c r="R6897" s="36">
        <f>IF($B6897="","",IF(COUNTIF(Exclusions!$A:$A,$B6897)&gt;0,"Yes","No"))</f>
        <v/>
      </c>
      <c r="S6897" s="38">
        <f>IF($B6897="","",MIN(1,DAY($A6897)/IF($N6897="Superstore",Settings!$B$5,Settings!$B$4)))</f>
        <v/>
      </c>
      <c r="T6897" s="38">
        <f>IF(OR($B6897="",$G6897="",$S6897=0),"",$G6897/$S6897)</f>
        <v/>
      </c>
      <c r="U6897" s="36">
        <f>IF($T6897="","",IF($T6897&lt;Settings!$B$8,"Critical",IF($T6897&lt;Settings!$B$9,"Semi Critical","Non Critical")))</f>
        <v/>
      </c>
      <c r="V6897" s="28" t="n"/>
      <c r="Z6897">
        <f>IF($B6897="","",IFERROR(VLOOKUP($B6897,'Plan HC for CCA'!$A:$B,2,0),""))</f>
        <v/>
      </c>
      <c r="AA6897">
        <f>IF(OR($B6897="",$Z6897=""),"",IF(N($M6897)&lt;$Z6897,"Delta","No Delta"))</f>
        <v/>
      </c>
      <c r="AB6897">
        <f>IF(OR($B6897="",$Z6897=""),"",MAX(0,$Z6897-N($M6897)))</f>
        <v/>
      </c>
      <c r="AC6897" s="46">
        <f>IF($B6897="","",IFERROR(INDEX('CCA Util %'!$H:$H,MATCH($B6897,'CCA Util %'!$E:$E,0)),""))</f>
        <v/>
      </c>
      <c r="AD6897">
        <f>IF($B6897="","",IFERROR(INDEX('CCA Util %'!$G:$G,MATCH($B6897,'CCA Util %'!$E:$E,0)),""))</f>
        <v/>
      </c>
      <c r="AE6897">
        <f>IF(OR($B6897="",$U6897=""),"",$U6897&amp;" &amp; "&amp;IF(OR($AD6897="",$AD6897=0),"Util NA",$AD6897&amp;" Util"))</f>
        <v/>
      </c>
    </row>
    <row r="6898" ht="15.75" customHeight="1" s="42">
      <c r="A6898" s="41" t="n"/>
      <c r="G6898" s="38" t="n"/>
      <c r="H6898" s="38" t="n"/>
      <c r="I6898" s="38" t="n"/>
      <c r="J6898" s="38" t="n"/>
      <c r="K6898" s="38" t="n"/>
      <c r="L6898" s="38" t="n"/>
      <c r="N6898" s="36">
        <f>IF($B6898="","",IF($C6898="SUPERSTORE","Superstore","DH"))</f>
        <v/>
      </c>
      <c r="O6898" s="36">
        <f>IF($B6898="","",IFERROR(VLOOKUP($B6898,Mapping!$A:$C,2,0),"Not Mapped"))</f>
        <v/>
      </c>
      <c r="P6898" s="36">
        <f>IF($B6898="","",IFERROR(VLOOKUP($B6898,Mapping!$A:$C,3,0),"Not Mapped"))</f>
        <v/>
      </c>
      <c r="Q6898" s="36">
        <f>IF($B6898="","",IFERROR(VLOOKUP($O6898,Leaders!$A:$B,2,0),"Not Mapped"))</f>
        <v/>
      </c>
      <c r="R6898" s="36">
        <f>IF($B6898="","",IF(COUNTIF(Exclusions!$A:$A,$B6898)&gt;0,"Yes","No"))</f>
        <v/>
      </c>
      <c r="S6898" s="38">
        <f>IF($B6898="","",MIN(1,DAY($A6898)/IF($N6898="Superstore",Settings!$B$5,Settings!$B$4)))</f>
        <v/>
      </c>
      <c r="T6898" s="38">
        <f>IF(OR($B6898="",$G6898="",$S6898=0),"",$G6898/$S6898)</f>
        <v/>
      </c>
      <c r="U6898" s="36">
        <f>IF($T6898="","",IF($T6898&lt;Settings!$B$8,"Critical",IF($T6898&lt;Settings!$B$9,"Semi Critical","Non Critical")))</f>
        <v/>
      </c>
      <c r="V6898" s="28" t="n"/>
      <c r="Z6898">
        <f>IF($B6898="","",IFERROR(VLOOKUP($B6898,'Plan HC for CCA'!$A:$B,2,0),""))</f>
        <v/>
      </c>
      <c r="AA6898">
        <f>IF(OR($B6898="",$Z6898=""),"",IF(N($M6898)&lt;$Z6898,"Delta","No Delta"))</f>
        <v/>
      </c>
      <c r="AB6898">
        <f>IF(OR($B6898="",$Z6898=""),"",MAX(0,$Z6898-N($M6898)))</f>
        <v/>
      </c>
      <c r="AC6898" s="46">
        <f>IF($B6898="","",IFERROR(INDEX('CCA Util %'!$H:$H,MATCH($B6898,'CCA Util %'!$E:$E,0)),""))</f>
        <v/>
      </c>
      <c r="AD6898">
        <f>IF($B6898="","",IFERROR(INDEX('CCA Util %'!$G:$G,MATCH($B6898,'CCA Util %'!$E:$E,0)),""))</f>
        <v/>
      </c>
      <c r="AE6898">
        <f>IF(OR($B6898="",$U6898=""),"",$U6898&amp;" &amp; "&amp;IF(OR($AD6898="",$AD6898=0),"Util NA",$AD6898&amp;" Util"))</f>
        <v/>
      </c>
    </row>
    <row r="6899" ht="15.75" customHeight="1" s="42">
      <c r="A6899" s="41" t="n"/>
      <c r="G6899" s="38" t="n"/>
      <c r="H6899" s="38" t="n"/>
      <c r="I6899" s="38" t="n"/>
      <c r="J6899" s="38" t="n"/>
      <c r="K6899" s="38" t="n"/>
      <c r="L6899" s="38" t="n"/>
      <c r="N6899" s="36">
        <f>IF($B6899="","",IF($C6899="SUPERSTORE","Superstore","DH"))</f>
        <v/>
      </c>
      <c r="O6899" s="36">
        <f>IF($B6899="","",IFERROR(VLOOKUP($B6899,Mapping!$A:$C,2,0),"Not Mapped"))</f>
        <v/>
      </c>
      <c r="P6899" s="36">
        <f>IF($B6899="","",IFERROR(VLOOKUP($B6899,Mapping!$A:$C,3,0),"Not Mapped"))</f>
        <v/>
      </c>
      <c r="Q6899" s="36">
        <f>IF($B6899="","",IFERROR(VLOOKUP($O6899,Leaders!$A:$B,2,0),"Not Mapped"))</f>
        <v/>
      </c>
      <c r="R6899" s="36">
        <f>IF($B6899="","",IF(COUNTIF(Exclusions!$A:$A,$B6899)&gt;0,"Yes","No"))</f>
        <v/>
      </c>
      <c r="S6899" s="38">
        <f>IF($B6899="","",MIN(1,DAY($A6899)/IF($N6899="Superstore",Settings!$B$5,Settings!$B$4)))</f>
        <v/>
      </c>
      <c r="T6899" s="38">
        <f>IF(OR($B6899="",$G6899="",$S6899=0),"",$G6899/$S6899)</f>
        <v/>
      </c>
      <c r="U6899" s="36">
        <f>IF($T6899="","",IF($T6899&lt;Settings!$B$8,"Critical",IF($T6899&lt;Settings!$B$9,"Semi Critical","Non Critical")))</f>
        <v/>
      </c>
      <c r="V6899" s="28" t="n"/>
      <c r="Z6899">
        <f>IF($B6899="","",IFERROR(VLOOKUP($B6899,'Plan HC for CCA'!$A:$B,2,0),""))</f>
        <v/>
      </c>
      <c r="AA6899">
        <f>IF(OR($B6899="",$Z6899=""),"",IF(N($M6899)&lt;$Z6899,"Delta","No Delta"))</f>
        <v/>
      </c>
      <c r="AB6899">
        <f>IF(OR($B6899="",$Z6899=""),"",MAX(0,$Z6899-N($M6899)))</f>
        <v/>
      </c>
      <c r="AC6899" s="46">
        <f>IF($B6899="","",IFERROR(INDEX('CCA Util %'!$H:$H,MATCH($B6899,'CCA Util %'!$E:$E,0)),""))</f>
        <v/>
      </c>
      <c r="AD6899">
        <f>IF($B6899="","",IFERROR(INDEX('CCA Util %'!$G:$G,MATCH($B6899,'CCA Util %'!$E:$E,0)),""))</f>
        <v/>
      </c>
      <c r="AE6899">
        <f>IF(OR($B6899="",$U6899=""),"",$U6899&amp;" &amp; "&amp;IF(OR($AD6899="",$AD6899=0),"Util NA",$AD6899&amp;" Util"))</f>
        <v/>
      </c>
    </row>
    <row r="6900" ht="15.75" customHeight="1" s="42">
      <c r="A6900" s="41" t="n"/>
      <c r="G6900" s="38" t="n"/>
      <c r="H6900" s="38" t="n"/>
      <c r="I6900" s="38" t="n"/>
      <c r="J6900" s="38" t="n"/>
      <c r="K6900" s="38" t="n"/>
      <c r="L6900" s="38" t="n"/>
      <c r="N6900" s="36">
        <f>IF($B6900="","",IF($C6900="SUPERSTORE","Superstore","DH"))</f>
        <v/>
      </c>
      <c r="O6900" s="36">
        <f>IF($B6900="","",IFERROR(VLOOKUP($B6900,Mapping!$A:$C,2,0),"Not Mapped"))</f>
        <v/>
      </c>
      <c r="P6900" s="36">
        <f>IF($B6900="","",IFERROR(VLOOKUP($B6900,Mapping!$A:$C,3,0),"Not Mapped"))</f>
        <v/>
      </c>
      <c r="Q6900" s="36">
        <f>IF($B6900="","",IFERROR(VLOOKUP($O6900,Leaders!$A:$B,2,0),"Not Mapped"))</f>
        <v/>
      </c>
      <c r="R6900" s="36">
        <f>IF($B6900="","",IF(COUNTIF(Exclusions!$A:$A,$B6900)&gt;0,"Yes","No"))</f>
        <v/>
      </c>
      <c r="S6900" s="38">
        <f>IF($B6900="","",MIN(1,DAY($A6900)/IF($N6900="Superstore",Settings!$B$5,Settings!$B$4)))</f>
        <v/>
      </c>
      <c r="T6900" s="38">
        <f>IF(OR($B6900="",$G6900="",$S6900=0),"",$G6900/$S6900)</f>
        <v/>
      </c>
      <c r="U6900" s="36">
        <f>IF($T6900="","",IF($T6900&lt;Settings!$B$8,"Critical",IF($T6900&lt;Settings!$B$9,"Semi Critical","Non Critical")))</f>
        <v/>
      </c>
      <c r="V6900" s="28" t="n"/>
      <c r="Z6900">
        <f>IF($B6900="","",IFERROR(VLOOKUP($B6900,'Plan HC for CCA'!$A:$B,2,0),""))</f>
        <v/>
      </c>
      <c r="AA6900">
        <f>IF(OR($B6900="",$Z6900=""),"",IF(N($M6900)&lt;$Z6900,"Delta","No Delta"))</f>
        <v/>
      </c>
      <c r="AB6900">
        <f>IF(OR($B6900="",$Z6900=""),"",MAX(0,$Z6900-N($M6900)))</f>
        <v/>
      </c>
      <c r="AC6900" s="46">
        <f>IF($B6900="","",IFERROR(INDEX('CCA Util %'!$H:$H,MATCH($B6900,'CCA Util %'!$E:$E,0)),""))</f>
        <v/>
      </c>
      <c r="AD6900">
        <f>IF($B6900="","",IFERROR(INDEX('CCA Util %'!$G:$G,MATCH($B6900,'CCA Util %'!$E:$E,0)),""))</f>
        <v/>
      </c>
      <c r="AE6900">
        <f>IF(OR($B6900="",$U6900=""),"",$U6900&amp;" &amp; "&amp;IF(OR($AD6900="",$AD6900=0),"Util NA",$AD6900&amp;" Util"))</f>
        <v/>
      </c>
    </row>
    <row r="6901" ht="15.75" customHeight="1" s="42">
      <c r="A6901" s="41" t="n"/>
      <c r="G6901" s="38" t="n"/>
      <c r="H6901" s="38" t="n"/>
      <c r="I6901" s="38" t="n"/>
      <c r="J6901" s="38" t="n"/>
      <c r="K6901" s="38" t="n"/>
      <c r="L6901" s="38" t="n"/>
      <c r="N6901" s="36">
        <f>IF($B6901="","",IF($C6901="SUPERSTORE","Superstore","DH"))</f>
        <v/>
      </c>
      <c r="O6901" s="36">
        <f>IF($B6901="","",IFERROR(VLOOKUP($B6901,Mapping!$A:$C,2,0),"Not Mapped"))</f>
        <v/>
      </c>
      <c r="P6901" s="36">
        <f>IF($B6901="","",IFERROR(VLOOKUP($B6901,Mapping!$A:$C,3,0),"Not Mapped"))</f>
        <v/>
      </c>
      <c r="Q6901" s="36">
        <f>IF($B6901="","",IFERROR(VLOOKUP($O6901,Leaders!$A:$B,2,0),"Not Mapped"))</f>
        <v/>
      </c>
      <c r="R6901" s="36">
        <f>IF($B6901="","",IF(COUNTIF(Exclusions!$A:$A,$B6901)&gt;0,"Yes","No"))</f>
        <v/>
      </c>
      <c r="S6901" s="38">
        <f>IF($B6901="","",MIN(1,DAY($A6901)/IF($N6901="Superstore",Settings!$B$5,Settings!$B$4)))</f>
        <v/>
      </c>
      <c r="T6901" s="38">
        <f>IF(OR($B6901="",$G6901="",$S6901=0),"",$G6901/$S6901)</f>
        <v/>
      </c>
      <c r="U6901" s="36">
        <f>IF($T6901="","",IF($T6901&lt;Settings!$B$8,"Critical",IF($T6901&lt;Settings!$B$9,"Semi Critical","Non Critical")))</f>
        <v/>
      </c>
      <c r="V6901" s="28" t="n"/>
      <c r="Z6901">
        <f>IF($B6901="","",IFERROR(VLOOKUP($B6901,'Plan HC for CCA'!$A:$B,2,0),""))</f>
        <v/>
      </c>
      <c r="AA6901">
        <f>IF(OR($B6901="",$Z6901=""),"",IF(N($M6901)&lt;$Z6901,"Delta","No Delta"))</f>
        <v/>
      </c>
      <c r="AB6901">
        <f>IF(OR($B6901="",$Z6901=""),"",MAX(0,$Z6901-N($M6901)))</f>
        <v/>
      </c>
      <c r="AC6901" s="46">
        <f>IF($B6901="","",IFERROR(INDEX('CCA Util %'!$H:$H,MATCH($B6901,'CCA Util %'!$E:$E,0)),""))</f>
        <v/>
      </c>
      <c r="AD6901">
        <f>IF($B6901="","",IFERROR(INDEX('CCA Util %'!$G:$G,MATCH($B6901,'CCA Util %'!$E:$E,0)),""))</f>
        <v/>
      </c>
      <c r="AE6901">
        <f>IF(OR($B6901="",$U6901=""),"",$U6901&amp;" &amp; "&amp;IF(OR($AD6901="",$AD6901=0),"Util NA",$AD6901&amp;" Util"))</f>
        <v/>
      </c>
    </row>
    <row r="6902" ht="15.75" customHeight="1" s="42">
      <c r="A6902" s="41" t="n"/>
      <c r="G6902" s="38" t="n"/>
      <c r="H6902" s="38" t="n"/>
      <c r="I6902" s="38" t="n"/>
      <c r="J6902" s="38" t="n"/>
      <c r="K6902" s="38" t="n"/>
      <c r="L6902" s="38" t="n"/>
      <c r="N6902" s="36">
        <f>IF($B6902="","",IF($C6902="SUPERSTORE","Superstore","DH"))</f>
        <v/>
      </c>
      <c r="O6902" s="36">
        <f>IF($B6902="","",IFERROR(VLOOKUP($B6902,Mapping!$A:$C,2,0),"Not Mapped"))</f>
        <v/>
      </c>
      <c r="P6902" s="36">
        <f>IF($B6902="","",IFERROR(VLOOKUP($B6902,Mapping!$A:$C,3,0),"Not Mapped"))</f>
        <v/>
      </c>
      <c r="Q6902" s="36">
        <f>IF($B6902="","",IFERROR(VLOOKUP($O6902,Leaders!$A:$B,2,0),"Not Mapped"))</f>
        <v/>
      </c>
      <c r="R6902" s="36">
        <f>IF($B6902="","",IF(COUNTIF(Exclusions!$A:$A,$B6902)&gt;0,"Yes","No"))</f>
        <v/>
      </c>
      <c r="S6902" s="38">
        <f>IF($B6902="","",MIN(1,DAY($A6902)/IF($N6902="Superstore",Settings!$B$5,Settings!$B$4)))</f>
        <v/>
      </c>
      <c r="T6902" s="38">
        <f>IF(OR($B6902="",$G6902="",$S6902=0),"",$G6902/$S6902)</f>
        <v/>
      </c>
      <c r="U6902" s="36">
        <f>IF($T6902="","",IF($T6902&lt;Settings!$B$8,"Critical",IF($T6902&lt;Settings!$B$9,"Semi Critical","Non Critical")))</f>
        <v/>
      </c>
      <c r="V6902" s="28" t="n"/>
      <c r="Z6902">
        <f>IF($B6902="","",IFERROR(VLOOKUP($B6902,'Plan HC for CCA'!$A:$B,2,0),""))</f>
        <v/>
      </c>
      <c r="AA6902">
        <f>IF(OR($B6902="",$Z6902=""),"",IF(N($M6902)&lt;$Z6902,"Delta","No Delta"))</f>
        <v/>
      </c>
      <c r="AB6902">
        <f>IF(OR($B6902="",$Z6902=""),"",MAX(0,$Z6902-N($M6902)))</f>
        <v/>
      </c>
      <c r="AC6902" s="46">
        <f>IF($B6902="","",IFERROR(INDEX('CCA Util %'!$H:$H,MATCH($B6902,'CCA Util %'!$E:$E,0)),""))</f>
        <v/>
      </c>
      <c r="AD6902">
        <f>IF($B6902="","",IFERROR(INDEX('CCA Util %'!$G:$G,MATCH($B6902,'CCA Util %'!$E:$E,0)),""))</f>
        <v/>
      </c>
      <c r="AE6902">
        <f>IF(OR($B6902="",$U6902=""),"",$U6902&amp;" &amp; "&amp;IF(OR($AD6902="",$AD6902=0),"Util NA",$AD6902&amp;" Util"))</f>
        <v/>
      </c>
    </row>
    <row r="6903" ht="15.75" customHeight="1" s="42">
      <c r="A6903" s="41" t="n"/>
      <c r="G6903" s="38" t="n"/>
      <c r="H6903" s="38" t="n"/>
      <c r="I6903" s="38" t="n"/>
      <c r="J6903" s="38" t="n"/>
      <c r="K6903" s="38" t="n"/>
      <c r="L6903" s="38" t="n"/>
      <c r="N6903" s="36">
        <f>IF($B6903="","",IF($C6903="SUPERSTORE","Superstore","DH"))</f>
        <v/>
      </c>
      <c r="O6903" s="36">
        <f>IF($B6903="","",IFERROR(VLOOKUP($B6903,Mapping!$A:$C,2,0),"Not Mapped"))</f>
        <v/>
      </c>
      <c r="P6903" s="36">
        <f>IF($B6903="","",IFERROR(VLOOKUP($B6903,Mapping!$A:$C,3,0),"Not Mapped"))</f>
        <v/>
      </c>
      <c r="Q6903" s="36">
        <f>IF($B6903="","",IFERROR(VLOOKUP($O6903,Leaders!$A:$B,2,0),"Not Mapped"))</f>
        <v/>
      </c>
      <c r="R6903" s="36">
        <f>IF($B6903="","",IF(COUNTIF(Exclusions!$A:$A,$B6903)&gt;0,"Yes","No"))</f>
        <v/>
      </c>
      <c r="S6903" s="38">
        <f>IF($B6903="","",MIN(1,DAY($A6903)/IF($N6903="Superstore",Settings!$B$5,Settings!$B$4)))</f>
        <v/>
      </c>
      <c r="T6903" s="38">
        <f>IF(OR($B6903="",$G6903="",$S6903=0),"",$G6903/$S6903)</f>
        <v/>
      </c>
      <c r="U6903" s="36">
        <f>IF($T6903="","",IF($T6903&lt;Settings!$B$8,"Critical",IF($T6903&lt;Settings!$B$9,"Semi Critical","Non Critical")))</f>
        <v/>
      </c>
      <c r="V6903" s="28" t="n"/>
      <c r="Z6903">
        <f>IF($B6903="","",IFERROR(VLOOKUP($B6903,'Plan HC for CCA'!$A:$B,2,0),""))</f>
        <v/>
      </c>
      <c r="AA6903">
        <f>IF(OR($B6903="",$Z6903=""),"",IF(N($M6903)&lt;$Z6903,"Delta","No Delta"))</f>
        <v/>
      </c>
      <c r="AB6903">
        <f>IF(OR($B6903="",$Z6903=""),"",MAX(0,$Z6903-N($M6903)))</f>
        <v/>
      </c>
      <c r="AC6903" s="46">
        <f>IF($B6903="","",IFERROR(INDEX('CCA Util %'!$H:$H,MATCH($B6903,'CCA Util %'!$E:$E,0)),""))</f>
        <v/>
      </c>
      <c r="AD6903">
        <f>IF($B6903="","",IFERROR(INDEX('CCA Util %'!$G:$G,MATCH($B6903,'CCA Util %'!$E:$E,0)),""))</f>
        <v/>
      </c>
      <c r="AE6903">
        <f>IF(OR($B6903="",$U6903=""),"",$U6903&amp;" &amp; "&amp;IF(OR($AD6903="",$AD6903=0),"Util NA",$AD6903&amp;" Util"))</f>
        <v/>
      </c>
    </row>
    <row r="6904" ht="15.75" customHeight="1" s="42">
      <c r="A6904" s="41" t="n"/>
      <c r="G6904" s="38" t="n"/>
      <c r="H6904" s="38" t="n"/>
      <c r="I6904" s="38" t="n"/>
      <c r="J6904" s="38" t="n"/>
      <c r="K6904" s="38" t="n"/>
      <c r="L6904" s="38" t="n"/>
      <c r="N6904" s="36">
        <f>IF($B6904="","",IF($C6904="SUPERSTORE","Superstore","DH"))</f>
        <v/>
      </c>
      <c r="O6904" s="36">
        <f>IF($B6904="","",IFERROR(VLOOKUP($B6904,Mapping!$A:$C,2,0),"Not Mapped"))</f>
        <v/>
      </c>
      <c r="P6904" s="36">
        <f>IF($B6904="","",IFERROR(VLOOKUP($B6904,Mapping!$A:$C,3,0),"Not Mapped"))</f>
        <v/>
      </c>
      <c r="Q6904" s="36">
        <f>IF($B6904="","",IFERROR(VLOOKUP($O6904,Leaders!$A:$B,2,0),"Not Mapped"))</f>
        <v/>
      </c>
      <c r="R6904" s="36">
        <f>IF($B6904="","",IF(COUNTIF(Exclusions!$A:$A,$B6904)&gt;0,"Yes","No"))</f>
        <v/>
      </c>
      <c r="S6904" s="38">
        <f>IF($B6904="","",MIN(1,DAY($A6904)/IF($N6904="Superstore",Settings!$B$5,Settings!$B$4)))</f>
        <v/>
      </c>
      <c r="T6904" s="38">
        <f>IF(OR($B6904="",$G6904="",$S6904=0),"",$G6904/$S6904)</f>
        <v/>
      </c>
      <c r="U6904" s="36">
        <f>IF($T6904="","",IF($T6904&lt;Settings!$B$8,"Critical",IF($T6904&lt;Settings!$B$9,"Semi Critical","Non Critical")))</f>
        <v/>
      </c>
      <c r="V6904" s="28" t="n"/>
      <c r="Z6904">
        <f>IF($B6904="","",IFERROR(VLOOKUP($B6904,'Plan HC for CCA'!$A:$B,2,0),""))</f>
        <v/>
      </c>
      <c r="AA6904">
        <f>IF(OR($B6904="",$Z6904=""),"",IF(N($M6904)&lt;$Z6904,"Delta","No Delta"))</f>
        <v/>
      </c>
      <c r="AB6904">
        <f>IF(OR($B6904="",$Z6904=""),"",MAX(0,$Z6904-N($M6904)))</f>
        <v/>
      </c>
      <c r="AC6904" s="46">
        <f>IF($B6904="","",IFERROR(INDEX('CCA Util %'!$H:$H,MATCH($B6904,'CCA Util %'!$E:$E,0)),""))</f>
        <v/>
      </c>
      <c r="AD6904">
        <f>IF($B6904="","",IFERROR(INDEX('CCA Util %'!$G:$G,MATCH($B6904,'CCA Util %'!$E:$E,0)),""))</f>
        <v/>
      </c>
      <c r="AE6904">
        <f>IF(OR($B6904="",$U6904=""),"",$U6904&amp;" &amp; "&amp;IF(OR($AD6904="",$AD6904=0),"Util NA",$AD6904&amp;" Util"))</f>
        <v/>
      </c>
    </row>
    <row r="6905" ht="15.75" customHeight="1" s="42">
      <c r="A6905" s="41" t="n"/>
      <c r="G6905" s="38" t="n"/>
      <c r="H6905" s="38" t="n"/>
      <c r="I6905" s="38" t="n"/>
      <c r="J6905" s="38" t="n"/>
      <c r="K6905" s="38" t="n"/>
      <c r="L6905" s="38" t="n"/>
      <c r="N6905" s="36">
        <f>IF($B6905="","",IF($C6905="SUPERSTORE","Superstore","DH"))</f>
        <v/>
      </c>
      <c r="O6905" s="36">
        <f>IF($B6905="","",IFERROR(VLOOKUP($B6905,Mapping!$A:$C,2,0),"Not Mapped"))</f>
        <v/>
      </c>
      <c r="P6905" s="36">
        <f>IF($B6905="","",IFERROR(VLOOKUP($B6905,Mapping!$A:$C,3,0),"Not Mapped"))</f>
        <v/>
      </c>
      <c r="Q6905" s="36">
        <f>IF($B6905="","",IFERROR(VLOOKUP($O6905,Leaders!$A:$B,2,0),"Not Mapped"))</f>
        <v/>
      </c>
      <c r="R6905" s="36">
        <f>IF($B6905="","",IF(COUNTIF(Exclusions!$A:$A,$B6905)&gt;0,"Yes","No"))</f>
        <v/>
      </c>
      <c r="S6905" s="38">
        <f>IF($B6905="","",MIN(1,DAY($A6905)/IF($N6905="Superstore",Settings!$B$5,Settings!$B$4)))</f>
        <v/>
      </c>
      <c r="T6905" s="38">
        <f>IF(OR($B6905="",$G6905="",$S6905=0),"",$G6905/$S6905)</f>
        <v/>
      </c>
      <c r="U6905" s="36">
        <f>IF($T6905="","",IF($T6905&lt;Settings!$B$8,"Critical",IF($T6905&lt;Settings!$B$9,"Semi Critical","Non Critical")))</f>
        <v/>
      </c>
      <c r="V6905" s="28" t="n"/>
      <c r="Z6905">
        <f>IF($B6905="","",IFERROR(VLOOKUP($B6905,'Plan HC for CCA'!$A:$B,2,0),""))</f>
        <v/>
      </c>
      <c r="AA6905">
        <f>IF(OR($B6905="",$Z6905=""),"",IF(N($M6905)&lt;$Z6905,"Delta","No Delta"))</f>
        <v/>
      </c>
      <c r="AB6905">
        <f>IF(OR($B6905="",$Z6905=""),"",MAX(0,$Z6905-N($M6905)))</f>
        <v/>
      </c>
      <c r="AC6905" s="46">
        <f>IF($B6905="","",IFERROR(INDEX('CCA Util %'!$H:$H,MATCH($B6905,'CCA Util %'!$E:$E,0)),""))</f>
        <v/>
      </c>
      <c r="AD6905">
        <f>IF($B6905="","",IFERROR(INDEX('CCA Util %'!$G:$G,MATCH($B6905,'CCA Util %'!$E:$E,0)),""))</f>
        <v/>
      </c>
      <c r="AE6905">
        <f>IF(OR($B6905="",$U6905=""),"",$U6905&amp;" &amp; "&amp;IF(OR($AD6905="",$AD6905=0),"Util NA",$AD6905&amp;" Util"))</f>
        <v/>
      </c>
    </row>
    <row r="6906" ht="15.75" customHeight="1" s="42">
      <c r="A6906" s="41" t="n"/>
      <c r="G6906" s="38" t="n"/>
      <c r="H6906" s="38" t="n"/>
      <c r="I6906" s="38" t="n"/>
      <c r="J6906" s="38" t="n"/>
      <c r="K6906" s="38" t="n"/>
      <c r="L6906" s="38" t="n"/>
      <c r="N6906" s="36">
        <f>IF($B6906="","",IF($C6906="SUPERSTORE","Superstore","DH"))</f>
        <v/>
      </c>
      <c r="O6906" s="36">
        <f>IF($B6906="","",IFERROR(VLOOKUP($B6906,Mapping!$A:$C,2,0),"Not Mapped"))</f>
        <v/>
      </c>
      <c r="P6906" s="36">
        <f>IF($B6906="","",IFERROR(VLOOKUP($B6906,Mapping!$A:$C,3,0),"Not Mapped"))</f>
        <v/>
      </c>
      <c r="Q6906" s="36">
        <f>IF($B6906="","",IFERROR(VLOOKUP($O6906,Leaders!$A:$B,2,0),"Not Mapped"))</f>
        <v/>
      </c>
      <c r="R6906" s="36">
        <f>IF($B6906="","",IF(COUNTIF(Exclusions!$A:$A,$B6906)&gt;0,"Yes","No"))</f>
        <v/>
      </c>
      <c r="S6906" s="38">
        <f>IF($B6906="","",MIN(1,DAY($A6906)/IF($N6906="Superstore",Settings!$B$5,Settings!$B$4)))</f>
        <v/>
      </c>
      <c r="T6906" s="38">
        <f>IF(OR($B6906="",$G6906="",$S6906=0),"",$G6906/$S6906)</f>
        <v/>
      </c>
      <c r="U6906" s="36">
        <f>IF($T6906="","",IF($T6906&lt;Settings!$B$8,"Critical",IF($T6906&lt;Settings!$B$9,"Semi Critical","Non Critical")))</f>
        <v/>
      </c>
      <c r="V6906" s="28" t="n"/>
      <c r="Z6906">
        <f>IF($B6906="","",IFERROR(VLOOKUP($B6906,'Plan HC for CCA'!$A:$B,2,0),""))</f>
        <v/>
      </c>
      <c r="AA6906">
        <f>IF(OR($B6906="",$Z6906=""),"",IF(N($M6906)&lt;$Z6906,"Delta","No Delta"))</f>
        <v/>
      </c>
      <c r="AB6906">
        <f>IF(OR($B6906="",$Z6906=""),"",MAX(0,$Z6906-N($M6906)))</f>
        <v/>
      </c>
      <c r="AC6906" s="46">
        <f>IF($B6906="","",IFERROR(INDEX('CCA Util %'!$H:$H,MATCH($B6906,'CCA Util %'!$E:$E,0)),""))</f>
        <v/>
      </c>
      <c r="AD6906">
        <f>IF($B6906="","",IFERROR(INDEX('CCA Util %'!$G:$G,MATCH($B6906,'CCA Util %'!$E:$E,0)),""))</f>
        <v/>
      </c>
      <c r="AE6906">
        <f>IF(OR($B6906="",$U6906=""),"",$U6906&amp;" &amp; "&amp;IF(OR($AD6906="",$AD6906=0),"Util NA",$AD6906&amp;" Util"))</f>
        <v/>
      </c>
    </row>
    <row r="6907" ht="15.75" customHeight="1" s="42">
      <c r="A6907" s="41" t="n"/>
      <c r="G6907" s="38" t="n"/>
      <c r="H6907" s="38" t="n"/>
      <c r="I6907" s="38" t="n"/>
      <c r="J6907" s="38" t="n"/>
      <c r="K6907" s="38" t="n"/>
      <c r="L6907" s="38" t="n"/>
      <c r="N6907" s="36">
        <f>IF($B6907="","",IF($C6907="SUPERSTORE","Superstore","DH"))</f>
        <v/>
      </c>
      <c r="O6907" s="36">
        <f>IF($B6907="","",IFERROR(VLOOKUP($B6907,Mapping!$A:$C,2,0),"Not Mapped"))</f>
        <v/>
      </c>
      <c r="P6907" s="36">
        <f>IF($B6907="","",IFERROR(VLOOKUP($B6907,Mapping!$A:$C,3,0),"Not Mapped"))</f>
        <v/>
      </c>
      <c r="Q6907" s="36">
        <f>IF($B6907="","",IFERROR(VLOOKUP($O6907,Leaders!$A:$B,2,0),"Not Mapped"))</f>
        <v/>
      </c>
      <c r="R6907" s="36">
        <f>IF($B6907="","",IF(COUNTIF(Exclusions!$A:$A,$B6907)&gt;0,"Yes","No"))</f>
        <v/>
      </c>
      <c r="S6907" s="38">
        <f>IF($B6907="","",MIN(1,DAY($A6907)/IF($N6907="Superstore",Settings!$B$5,Settings!$B$4)))</f>
        <v/>
      </c>
      <c r="T6907" s="38">
        <f>IF(OR($B6907="",$G6907="",$S6907=0),"",$G6907/$S6907)</f>
        <v/>
      </c>
      <c r="U6907" s="36">
        <f>IF($T6907="","",IF($T6907&lt;Settings!$B$8,"Critical",IF($T6907&lt;Settings!$B$9,"Semi Critical","Non Critical")))</f>
        <v/>
      </c>
      <c r="V6907" s="28" t="n"/>
      <c r="Z6907">
        <f>IF($B6907="","",IFERROR(VLOOKUP($B6907,'Plan HC for CCA'!$A:$B,2,0),""))</f>
        <v/>
      </c>
      <c r="AA6907">
        <f>IF(OR($B6907="",$Z6907=""),"",IF(N($M6907)&lt;$Z6907,"Delta","No Delta"))</f>
        <v/>
      </c>
      <c r="AB6907">
        <f>IF(OR($B6907="",$Z6907=""),"",MAX(0,$Z6907-N($M6907)))</f>
        <v/>
      </c>
      <c r="AC6907" s="46">
        <f>IF($B6907="","",IFERROR(INDEX('CCA Util %'!$H:$H,MATCH($B6907,'CCA Util %'!$E:$E,0)),""))</f>
        <v/>
      </c>
      <c r="AD6907">
        <f>IF($B6907="","",IFERROR(INDEX('CCA Util %'!$G:$G,MATCH($B6907,'CCA Util %'!$E:$E,0)),""))</f>
        <v/>
      </c>
      <c r="AE6907">
        <f>IF(OR($B6907="",$U6907=""),"",$U6907&amp;" &amp; "&amp;IF(OR($AD6907="",$AD6907=0),"Util NA",$AD6907&amp;" Util"))</f>
        <v/>
      </c>
    </row>
    <row r="6908" ht="15.75" customHeight="1" s="42">
      <c r="A6908" s="41" t="n"/>
      <c r="G6908" s="38" t="n"/>
      <c r="H6908" s="38" t="n"/>
      <c r="I6908" s="38" t="n"/>
      <c r="J6908" s="38" t="n"/>
      <c r="K6908" s="38" t="n"/>
      <c r="L6908" s="38" t="n"/>
      <c r="N6908" s="36">
        <f>IF($B6908="","",IF($C6908="SUPERSTORE","Superstore","DH"))</f>
        <v/>
      </c>
      <c r="O6908" s="36">
        <f>IF($B6908="","",IFERROR(VLOOKUP($B6908,Mapping!$A:$C,2,0),"Not Mapped"))</f>
        <v/>
      </c>
      <c r="P6908" s="36">
        <f>IF($B6908="","",IFERROR(VLOOKUP($B6908,Mapping!$A:$C,3,0),"Not Mapped"))</f>
        <v/>
      </c>
      <c r="Q6908" s="36">
        <f>IF($B6908="","",IFERROR(VLOOKUP($O6908,Leaders!$A:$B,2,0),"Not Mapped"))</f>
        <v/>
      </c>
      <c r="R6908" s="36">
        <f>IF($B6908="","",IF(COUNTIF(Exclusions!$A:$A,$B6908)&gt;0,"Yes","No"))</f>
        <v/>
      </c>
      <c r="S6908" s="38">
        <f>IF($B6908="","",MIN(1,DAY($A6908)/IF($N6908="Superstore",Settings!$B$5,Settings!$B$4)))</f>
        <v/>
      </c>
      <c r="T6908" s="38">
        <f>IF(OR($B6908="",$G6908="",$S6908=0),"",$G6908/$S6908)</f>
        <v/>
      </c>
      <c r="U6908" s="36">
        <f>IF($T6908="","",IF($T6908&lt;Settings!$B$8,"Critical",IF($T6908&lt;Settings!$B$9,"Semi Critical","Non Critical")))</f>
        <v/>
      </c>
      <c r="V6908" s="28" t="n"/>
      <c r="Z6908">
        <f>IF($B6908="","",IFERROR(VLOOKUP($B6908,'Plan HC for CCA'!$A:$B,2,0),""))</f>
        <v/>
      </c>
      <c r="AA6908">
        <f>IF(OR($B6908="",$Z6908=""),"",IF(N($M6908)&lt;$Z6908,"Delta","No Delta"))</f>
        <v/>
      </c>
      <c r="AB6908">
        <f>IF(OR($B6908="",$Z6908=""),"",MAX(0,$Z6908-N($M6908)))</f>
        <v/>
      </c>
      <c r="AC6908" s="46">
        <f>IF($B6908="","",IFERROR(INDEX('CCA Util %'!$H:$H,MATCH($B6908,'CCA Util %'!$E:$E,0)),""))</f>
        <v/>
      </c>
      <c r="AD6908">
        <f>IF($B6908="","",IFERROR(INDEX('CCA Util %'!$G:$G,MATCH($B6908,'CCA Util %'!$E:$E,0)),""))</f>
        <v/>
      </c>
      <c r="AE6908">
        <f>IF(OR($B6908="",$U6908=""),"",$U6908&amp;" &amp; "&amp;IF(OR($AD6908="",$AD6908=0),"Util NA",$AD6908&amp;" Util"))</f>
        <v/>
      </c>
    </row>
    <row r="6909" ht="15.75" customHeight="1" s="42">
      <c r="A6909" s="41" t="n"/>
      <c r="G6909" s="38" t="n"/>
      <c r="H6909" s="38" t="n"/>
      <c r="I6909" s="38" t="n"/>
      <c r="J6909" s="38" t="n"/>
      <c r="K6909" s="38" t="n"/>
      <c r="L6909" s="38" t="n"/>
      <c r="N6909" s="36">
        <f>IF($B6909="","",IF($C6909="SUPERSTORE","Superstore","DH"))</f>
        <v/>
      </c>
      <c r="O6909" s="36">
        <f>IF($B6909="","",IFERROR(VLOOKUP($B6909,Mapping!$A:$C,2,0),"Not Mapped"))</f>
        <v/>
      </c>
      <c r="P6909" s="36">
        <f>IF($B6909="","",IFERROR(VLOOKUP($B6909,Mapping!$A:$C,3,0),"Not Mapped"))</f>
        <v/>
      </c>
      <c r="Q6909" s="36">
        <f>IF($B6909="","",IFERROR(VLOOKUP($O6909,Leaders!$A:$B,2,0),"Not Mapped"))</f>
        <v/>
      </c>
      <c r="R6909" s="36">
        <f>IF($B6909="","",IF(COUNTIF(Exclusions!$A:$A,$B6909)&gt;0,"Yes","No"))</f>
        <v/>
      </c>
      <c r="S6909" s="38">
        <f>IF($B6909="","",MIN(1,DAY($A6909)/IF($N6909="Superstore",Settings!$B$5,Settings!$B$4)))</f>
        <v/>
      </c>
      <c r="T6909" s="38">
        <f>IF(OR($B6909="",$G6909="",$S6909=0),"",$G6909/$S6909)</f>
        <v/>
      </c>
      <c r="U6909" s="36">
        <f>IF($T6909="","",IF($T6909&lt;Settings!$B$8,"Critical",IF($T6909&lt;Settings!$B$9,"Semi Critical","Non Critical")))</f>
        <v/>
      </c>
      <c r="V6909" s="28" t="n"/>
      <c r="Z6909">
        <f>IF($B6909="","",IFERROR(VLOOKUP($B6909,'Plan HC for CCA'!$A:$B,2,0),""))</f>
        <v/>
      </c>
      <c r="AA6909">
        <f>IF(OR($B6909="",$Z6909=""),"",IF(N($M6909)&lt;$Z6909,"Delta","No Delta"))</f>
        <v/>
      </c>
      <c r="AB6909">
        <f>IF(OR($B6909="",$Z6909=""),"",MAX(0,$Z6909-N($M6909)))</f>
        <v/>
      </c>
      <c r="AC6909" s="46">
        <f>IF($B6909="","",IFERROR(INDEX('CCA Util %'!$H:$H,MATCH($B6909,'CCA Util %'!$E:$E,0)),""))</f>
        <v/>
      </c>
      <c r="AD6909">
        <f>IF($B6909="","",IFERROR(INDEX('CCA Util %'!$G:$G,MATCH($B6909,'CCA Util %'!$E:$E,0)),""))</f>
        <v/>
      </c>
      <c r="AE6909">
        <f>IF(OR($B6909="",$U6909=""),"",$U6909&amp;" &amp; "&amp;IF(OR($AD6909="",$AD6909=0),"Util NA",$AD6909&amp;" Util"))</f>
        <v/>
      </c>
    </row>
    <row r="6910" ht="15.75" customHeight="1" s="42">
      <c r="A6910" s="41" t="n"/>
      <c r="G6910" s="38" t="n"/>
      <c r="H6910" s="38" t="n"/>
      <c r="I6910" s="38" t="n"/>
      <c r="J6910" s="38" t="n"/>
      <c r="K6910" s="38" t="n"/>
      <c r="L6910" s="38" t="n"/>
      <c r="N6910" s="36">
        <f>IF($B6910="","",IF($C6910="SUPERSTORE","Superstore","DH"))</f>
        <v/>
      </c>
      <c r="O6910" s="36">
        <f>IF($B6910="","",IFERROR(VLOOKUP($B6910,Mapping!$A:$C,2,0),"Not Mapped"))</f>
        <v/>
      </c>
      <c r="P6910" s="36">
        <f>IF($B6910="","",IFERROR(VLOOKUP($B6910,Mapping!$A:$C,3,0),"Not Mapped"))</f>
        <v/>
      </c>
      <c r="Q6910" s="36">
        <f>IF($B6910="","",IFERROR(VLOOKUP($O6910,Leaders!$A:$B,2,0),"Not Mapped"))</f>
        <v/>
      </c>
      <c r="R6910" s="36">
        <f>IF($B6910="","",IF(COUNTIF(Exclusions!$A:$A,$B6910)&gt;0,"Yes","No"))</f>
        <v/>
      </c>
      <c r="S6910" s="38">
        <f>IF($B6910="","",MIN(1,DAY($A6910)/IF($N6910="Superstore",Settings!$B$5,Settings!$B$4)))</f>
        <v/>
      </c>
      <c r="T6910" s="38">
        <f>IF(OR($B6910="",$G6910="",$S6910=0),"",$G6910/$S6910)</f>
        <v/>
      </c>
      <c r="U6910" s="36">
        <f>IF($T6910="","",IF($T6910&lt;Settings!$B$8,"Critical",IF($T6910&lt;Settings!$B$9,"Semi Critical","Non Critical")))</f>
        <v/>
      </c>
      <c r="V6910" s="28" t="n"/>
      <c r="Z6910">
        <f>IF($B6910="","",IFERROR(VLOOKUP($B6910,'Plan HC for CCA'!$A:$B,2,0),""))</f>
        <v/>
      </c>
      <c r="AA6910">
        <f>IF(OR($B6910="",$Z6910=""),"",IF(N($M6910)&lt;$Z6910,"Delta","No Delta"))</f>
        <v/>
      </c>
      <c r="AB6910">
        <f>IF(OR($B6910="",$Z6910=""),"",MAX(0,$Z6910-N($M6910)))</f>
        <v/>
      </c>
      <c r="AC6910" s="46">
        <f>IF($B6910="","",IFERROR(INDEX('CCA Util %'!$H:$H,MATCH($B6910,'CCA Util %'!$E:$E,0)),""))</f>
        <v/>
      </c>
      <c r="AD6910">
        <f>IF($B6910="","",IFERROR(INDEX('CCA Util %'!$G:$G,MATCH($B6910,'CCA Util %'!$E:$E,0)),""))</f>
        <v/>
      </c>
      <c r="AE6910">
        <f>IF(OR($B6910="",$U6910=""),"",$U6910&amp;" &amp; "&amp;IF(OR($AD6910="",$AD6910=0),"Util NA",$AD6910&amp;" Util"))</f>
        <v/>
      </c>
    </row>
    <row r="6911" ht="15.75" customHeight="1" s="42">
      <c r="A6911" s="41" t="n"/>
      <c r="G6911" s="38" t="n"/>
      <c r="H6911" s="38" t="n"/>
      <c r="I6911" s="38" t="n"/>
      <c r="J6911" s="38" t="n"/>
      <c r="K6911" s="38" t="n"/>
      <c r="L6911" s="38" t="n"/>
      <c r="N6911" s="36">
        <f>IF($B6911="","",IF($C6911="SUPERSTORE","Superstore","DH"))</f>
        <v/>
      </c>
      <c r="O6911" s="36">
        <f>IF($B6911="","",IFERROR(VLOOKUP($B6911,Mapping!$A:$C,2,0),"Not Mapped"))</f>
        <v/>
      </c>
      <c r="P6911" s="36">
        <f>IF($B6911="","",IFERROR(VLOOKUP($B6911,Mapping!$A:$C,3,0),"Not Mapped"))</f>
        <v/>
      </c>
      <c r="Q6911" s="36">
        <f>IF($B6911="","",IFERROR(VLOOKUP($O6911,Leaders!$A:$B,2,0),"Not Mapped"))</f>
        <v/>
      </c>
      <c r="R6911" s="36">
        <f>IF($B6911="","",IF(COUNTIF(Exclusions!$A:$A,$B6911)&gt;0,"Yes","No"))</f>
        <v/>
      </c>
      <c r="S6911" s="38">
        <f>IF($B6911="","",MIN(1,DAY($A6911)/IF($N6911="Superstore",Settings!$B$5,Settings!$B$4)))</f>
        <v/>
      </c>
      <c r="T6911" s="38">
        <f>IF(OR($B6911="",$G6911="",$S6911=0),"",$G6911/$S6911)</f>
        <v/>
      </c>
      <c r="U6911" s="36">
        <f>IF($T6911="","",IF($T6911&lt;Settings!$B$8,"Critical",IF($T6911&lt;Settings!$B$9,"Semi Critical","Non Critical")))</f>
        <v/>
      </c>
      <c r="V6911" s="28" t="n"/>
      <c r="Z6911">
        <f>IF($B6911="","",IFERROR(VLOOKUP($B6911,'Plan HC for CCA'!$A:$B,2,0),""))</f>
        <v/>
      </c>
      <c r="AA6911">
        <f>IF(OR($B6911="",$Z6911=""),"",IF(N($M6911)&lt;$Z6911,"Delta","No Delta"))</f>
        <v/>
      </c>
      <c r="AB6911">
        <f>IF(OR($B6911="",$Z6911=""),"",MAX(0,$Z6911-N($M6911)))</f>
        <v/>
      </c>
      <c r="AC6911" s="46">
        <f>IF($B6911="","",IFERROR(INDEX('CCA Util %'!$H:$H,MATCH($B6911,'CCA Util %'!$E:$E,0)),""))</f>
        <v/>
      </c>
      <c r="AD6911">
        <f>IF($B6911="","",IFERROR(INDEX('CCA Util %'!$G:$G,MATCH($B6911,'CCA Util %'!$E:$E,0)),""))</f>
        <v/>
      </c>
      <c r="AE6911">
        <f>IF(OR($B6911="",$U6911=""),"",$U6911&amp;" &amp; "&amp;IF(OR($AD6911="",$AD6911=0),"Util NA",$AD6911&amp;" Util"))</f>
        <v/>
      </c>
    </row>
    <row r="6912" ht="15.75" customHeight="1" s="42">
      <c r="A6912" s="41" t="n"/>
      <c r="G6912" s="38" t="n"/>
      <c r="H6912" s="38" t="n"/>
      <c r="I6912" s="38" t="n"/>
      <c r="J6912" s="38" t="n"/>
      <c r="K6912" s="38" t="n"/>
      <c r="L6912" s="38" t="n"/>
      <c r="N6912" s="36">
        <f>IF($B6912="","",IF($C6912="SUPERSTORE","Superstore","DH"))</f>
        <v/>
      </c>
      <c r="O6912" s="36">
        <f>IF($B6912="","",IFERROR(VLOOKUP($B6912,Mapping!$A:$C,2,0),"Not Mapped"))</f>
        <v/>
      </c>
      <c r="P6912" s="36">
        <f>IF($B6912="","",IFERROR(VLOOKUP($B6912,Mapping!$A:$C,3,0),"Not Mapped"))</f>
        <v/>
      </c>
      <c r="Q6912" s="36">
        <f>IF($B6912="","",IFERROR(VLOOKUP($O6912,Leaders!$A:$B,2,0),"Not Mapped"))</f>
        <v/>
      </c>
      <c r="R6912" s="36">
        <f>IF($B6912="","",IF(COUNTIF(Exclusions!$A:$A,$B6912)&gt;0,"Yes","No"))</f>
        <v/>
      </c>
      <c r="S6912" s="38">
        <f>IF($B6912="","",MIN(1,DAY($A6912)/IF($N6912="Superstore",Settings!$B$5,Settings!$B$4)))</f>
        <v/>
      </c>
      <c r="T6912" s="38">
        <f>IF(OR($B6912="",$G6912="",$S6912=0),"",$G6912/$S6912)</f>
        <v/>
      </c>
      <c r="U6912" s="36">
        <f>IF($T6912="","",IF($T6912&lt;Settings!$B$8,"Critical",IF($T6912&lt;Settings!$B$9,"Semi Critical","Non Critical")))</f>
        <v/>
      </c>
      <c r="V6912" s="28" t="n"/>
      <c r="Z6912">
        <f>IF($B6912="","",IFERROR(VLOOKUP($B6912,'Plan HC for CCA'!$A:$B,2,0),""))</f>
        <v/>
      </c>
      <c r="AA6912">
        <f>IF(OR($B6912="",$Z6912=""),"",IF(N($M6912)&lt;$Z6912,"Delta","No Delta"))</f>
        <v/>
      </c>
      <c r="AB6912">
        <f>IF(OR($B6912="",$Z6912=""),"",MAX(0,$Z6912-N($M6912)))</f>
        <v/>
      </c>
      <c r="AC6912" s="46">
        <f>IF($B6912="","",IFERROR(INDEX('CCA Util %'!$H:$H,MATCH($B6912,'CCA Util %'!$E:$E,0)),""))</f>
        <v/>
      </c>
      <c r="AD6912">
        <f>IF($B6912="","",IFERROR(INDEX('CCA Util %'!$G:$G,MATCH($B6912,'CCA Util %'!$E:$E,0)),""))</f>
        <v/>
      </c>
      <c r="AE6912">
        <f>IF(OR($B6912="",$U6912=""),"",$U6912&amp;" &amp; "&amp;IF(OR($AD6912="",$AD6912=0),"Util NA",$AD6912&amp;" Util"))</f>
        <v/>
      </c>
    </row>
    <row r="6913" ht="15.75" customHeight="1" s="42">
      <c r="A6913" s="41" t="n"/>
      <c r="G6913" s="38" t="n"/>
      <c r="H6913" s="38" t="n"/>
      <c r="I6913" s="38" t="n"/>
      <c r="J6913" s="38" t="n"/>
      <c r="K6913" s="38" t="n"/>
      <c r="L6913" s="38" t="n"/>
      <c r="N6913" s="36">
        <f>IF($B6913="","",IF($C6913="SUPERSTORE","Superstore","DH"))</f>
        <v/>
      </c>
      <c r="O6913" s="36">
        <f>IF($B6913="","",IFERROR(VLOOKUP($B6913,Mapping!$A:$C,2,0),"Not Mapped"))</f>
        <v/>
      </c>
      <c r="P6913" s="36">
        <f>IF($B6913="","",IFERROR(VLOOKUP($B6913,Mapping!$A:$C,3,0),"Not Mapped"))</f>
        <v/>
      </c>
      <c r="Q6913" s="36">
        <f>IF($B6913="","",IFERROR(VLOOKUP($O6913,Leaders!$A:$B,2,0),"Not Mapped"))</f>
        <v/>
      </c>
      <c r="R6913" s="36">
        <f>IF($B6913="","",IF(COUNTIF(Exclusions!$A:$A,$B6913)&gt;0,"Yes","No"))</f>
        <v/>
      </c>
      <c r="S6913" s="38">
        <f>IF($B6913="","",MIN(1,DAY($A6913)/IF($N6913="Superstore",Settings!$B$5,Settings!$B$4)))</f>
        <v/>
      </c>
      <c r="T6913" s="38">
        <f>IF(OR($B6913="",$G6913="",$S6913=0),"",$G6913/$S6913)</f>
        <v/>
      </c>
      <c r="U6913" s="36">
        <f>IF($T6913="","",IF($T6913&lt;Settings!$B$8,"Critical",IF($T6913&lt;Settings!$B$9,"Semi Critical","Non Critical")))</f>
        <v/>
      </c>
      <c r="V6913" s="28" t="n"/>
      <c r="Z6913">
        <f>IF($B6913="","",IFERROR(VLOOKUP($B6913,'Plan HC for CCA'!$A:$B,2,0),""))</f>
        <v/>
      </c>
      <c r="AA6913">
        <f>IF(OR($B6913="",$Z6913=""),"",IF(N($M6913)&lt;$Z6913,"Delta","No Delta"))</f>
        <v/>
      </c>
      <c r="AB6913">
        <f>IF(OR($B6913="",$Z6913=""),"",MAX(0,$Z6913-N($M6913)))</f>
        <v/>
      </c>
      <c r="AC6913" s="46">
        <f>IF($B6913="","",IFERROR(INDEX('CCA Util %'!$H:$H,MATCH($B6913,'CCA Util %'!$E:$E,0)),""))</f>
        <v/>
      </c>
      <c r="AD6913">
        <f>IF($B6913="","",IFERROR(INDEX('CCA Util %'!$G:$G,MATCH($B6913,'CCA Util %'!$E:$E,0)),""))</f>
        <v/>
      </c>
      <c r="AE6913">
        <f>IF(OR($B6913="",$U6913=""),"",$U6913&amp;" &amp; "&amp;IF(OR($AD6913="",$AD6913=0),"Util NA",$AD6913&amp;" Util"))</f>
        <v/>
      </c>
    </row>
    <row r="6914" ht="15.75" customHeight="1" s="42">
      <c r="A6914" s="41" t="n"/>
      <c r="G6914" s="38" t="n"/>
      <c r="H6914" s="38" t="n"/>
      <c r="I6914" s="38" t="n"/>
      <c r="J6914" s="38" t="n"/>
      <c r="K6914" s="38" t="n"/>
      <c r="L6914" s="38" t="n"/>
      <c r="N6914" s="36">
        <f>IF($B6914="","",IF($C6914="SUPERSTORE","Superstore","DH"))</f>
        <v/>
      </c>
      <c r="O6914" s="36">
        <f>IF($B6914="","",IFERROR(VLOOKUP($B6914,Mapping!$A:$C,2,0),"Not Mapped"))</f>
        <v/>
      </c>
      <c r="P6914" s="36">
        <f>IF($B6914="","",IFERROR(VLOOKUP($B6914,Mapping!$A:$C,3,0),"Not Mapped"))</f>
        <v/>
      </c>
      <c r="Q6914" s="36">
        <f>IF($B6914="","",IFERROR(VLOOKUP($O6914,Leaders!$A:$B,2,0),"Not Mapped"))</f>
        <v/>
      </c>
      <c r="R6914" s="36">
        <f>IF($B6914="","",IF(COUNTIF(Exclusions!$A:$A,$B6914)&gt;0,"Yes","No"))</f>
        <v/>
      </c>
      <c r="S6914" s="38">
        <f>IF($B6914="","",MIN(1,DAY($A6914)/IF($N6914="Superstore",Settings!$B$5,Settings!$B$4)))</f>
        <v/>
      </c>
      <c r="T6914" s="38">
        <f>IF(OR($B6914="",$G6914="",$S6914=0),"",$G6914/$S6914)</f>
        <v/>
      </c>
      <c r="U6914" s="36">
        <f>IF($T6914="","",IF($T6914&lt;Settings!$B$8,"Critical",IF($T6914&lt;Settings!$B$9,"Semi Critical","Non Critical")))</f>
        <v/>
      </c>
      <c r="V6914" s="28" t="n"/>
      <c r="Z6914">
        <f>IF($B6914="","",IFERROR(VLOOKUP($B6914,'Plan HC for CCA'!$A:$B,2,0),""))</f>
        <v/>
      </c>
      <c r="AA6914">
        <f>IF(OR($B6914="",$Z6914=""),"",IF(N($M6914)&lt;$Z6914,"Delta","No Delta"))</f>
        <v/>
      </c>
      <c r="AB6914">
        <f>IF(OR($B6914="",$Z6914=""),"",MAX(0,$Z6914-N($M6914)))</f>
        <v/>
      </c>
      <c r="AC6914" s="46">
        <f>IF($B6914="","",IFERROR(INDEX('CCA Util %'!$H:$H,MATCH($B6914,'CCA Util %'!$E:$E,0)),""))</f>
        <v/>
      </c>
      <c r="AD6914">
        <f>IF($B6914="","",IFERROR(INDEX('CCA Util %'!$G:$G,MATCH($B6914,'CCA Util %'!$E:$E,0)),""))</f>
        <v/>
      </c>
      <c r="AE6914">
        <f>IF(OR($B6914="",$U6914=""),"",$U6914&amp;" &amp; "&amp;IF(OR($AD6914="",$AD6914=0),"Util NA",$AD6914&amp;" Util"))</f>
        <v/>
      </c>
    </row>
    <row r="6915" ht="15.75" customHeight="1" s="42">
      <c r="A6915" s="41" t="n"/>
      <c r="G6915" s="38" t="n"/>
      <c r="H6915" s="38" t="n"/>
      <c r="I6915" s="38" t="n"/>
      <c r="J6915" s="38" t="n"/>
      <c r="K6915" s="38" t="n"/>
      <c r="L6915" s="38" t="n"/>
      <c r="N6915" s="36">
        <f>IF($B6915="","",IF($C6915="SUPERSTORE","Superstore","DH"))</f>
        <v/>
      </c>
      <c r="O6915" s="36">
        <f>IF($B6915="","",IFERROR(VLOOKUP($B6915,Mapping!$A:$C,2,0),"Not Mapped"))</f>
        <v/>
      </c>
      <c r="P6915" s="36">
        <f>IF($B6915="","",IFERROR(VLOOKUP($B6915,Mapping!$A:$C,3,0),"Not Mapped"))</f>
        <v/>
      </c>
      <c r="Q6915" s="36">
        <f>IF($B6915="","",IFERROR(VLOOKUP($O6915,Leaders!$A:$B,2,0),"Not Mapped"))</f>
        <v/>
      </c>
      <c r="R6915" s="36">
        <f>IF($B6915="","",IF(COUNTIF(Exclusions!$A:$A,$B6915)&gt;0,"Yes","No"))</f>
        <v/>
      </c>
      <c r="S6915" s="38">
        <f>IF($B6915="","",MIN(1,DAY($A6915)/IF($N6915="Superstore",Settings!$B$5,Settings!$B$4)))</f>
        <v/>
      </c>
      <c r="T6915" s="38">
        <f>IF(OR($B6915="",$G6915="",$S6915=0),"",$G6915/$S6915)</f>
        <v/>
      </c>
      <c r="U6915" s="36">
        <f>IF($T6915="","",IF($T6915&lt;Settings!$B$8,"Critical",IF($T6915&lt;Settings!$B$9,"Semi Critical","Non Critical")))</f>
        <v/>
      </c>
      <c r="V6915" s="28" t="n"/>
      <c r="Z6915">
        <f>IF($B6915="","",IFERROR(VLOOKUP($B6915,'Plan HC for CCA'!$A:$B,2,0),""))</f>
        <v/>
      </c>
      <c r="AA6915">
        <f>IF(OR($B6915="",$Z6915=""),"",IF(N($M6915)&lt;$Z6915,"Delta","No Delta"))</f>
        <v/>
      </c>
      <c r="AB6915">
        <f>IF(OR($B6915="",$Z6915=""),"",MAX(0,$Z6915-N($M6915)))</f>
        <v/>
      </c>
      <c r="AC6915" s="46">
        <f>IF($B6915="","",IFERROR(INDEX('CCA Util %'!$H:$H,MATCH($B6915,'CCA Util %'!$E:$E,0)),""))</f>
        <v/>
      </c>
      <c r="AD6915">
        <f>IF($B6915="","",IFERROR(INDEX('CCA Util %'!$G:$G,MATCH($B6915,'CCA Util %'!$E:$E,0)),""))</f>
        <v/>
      </c>
      <c r="AE6915">
        <f>IF(OR($B6915="",$U6915=""),"",$U6915&amp;" &amp; "&amp;IF(OR($AD6915="",$AD6915=0),"Util NA",$AD6915&amp;" Util"))</f>
        <v/>
      </c>
    </row>
    <row r="6916" ht="15.75" customHeight="1" s="42">
      <c r="A6916" s="41" t="n"/>
      <c r="G6916" s="38" t="n"/>
      <c r="H6916" s="38" t="n"/>
      <c r="I6916" s="38" t="n"/>
      <c r="J6916" s="38" t="n"/>
      <c r="K6916" s="38" t="n"/>
      <c r="L6916" s="38" t="n"/>
      <c r="N6916" s="36">
        <f>IF($B6916="","",IF($C6916="SUPERSTORE","Superstore","DH"))</f>
        <v/>
      </c>
      <c r="O6916" s="36">
        <f>IF($B6916="","",IFERROR(VLOOKUP($B6916,Mapping!$A:$C,2,0),"Not Mapped"))</f>
        <v/>
      </c>
      <c r="P6916" s="36">
        <f>IF($B6916="","",IFERROR(VLOOKUP($B6916,Mapping!$A:$C,3,0),"Not Mapped"))</f>
        <v/>
      </c>
      <c r="Q6916" s="36">
        <f>IF($B6916="","",IFERROR(VLOOKUP($O6916,Leaders!$A:$B,2,0),"Not Mapped"))</f>
        <v/>
      </c>
      <c r="R6916" s="36">
        <f>IF($B6916="","",IF(COUNTIF(Exclusions!$A:$A,$B6916)&gt;0,"Yes","No"))</f>
        <v/>
      </c>
      <c r="S6916" s="38">
        <f>IF($B6916="","",MIN(1,DAY($A6916)/IF($N6916="Superstore",Settings!$B$5,Settings!$B$4)))</f>
        <v/>
      </c>
      <c r="T6916" s="38">
        <f>IF(OR($B6916="",$G6916="",$S6916=0),"",$G6916/$S6916)</f>
        <v/>
      </c>
      <c r="U6916" s="36">
        <f>IF($T6916="","",IF($T6916&lt;Settings!$B$8,"Critical",IF($T6916&lt;Settings!$B$9,"Semi Critical","Non Critical")))</f>
        <v/>
      </c>
      <c r="V6916" s="28" t="n"/>
      <c r="Z6916">
        <f>IF($B6916="","",IFERROR(VLOOKUP($B6916,'Plan HC for CCA'!$A:$B,2,0),""))</f>
        <v/>
      </c>
      <c r="AA6916">
        <f>IF(OR($B6916="",$Z6916=""),"",IF(N($M6916)&lt;$Z6916,"Delta","No Delta"))</f>
        <v/>
      </c>
      <c r="AB6916">
        <f>IF(OR($B6916="",$Z6916=""),"",MAX(0,$Z6916-N($M6916)))</f>
        <v/>
      </c>
      <c r="AC6916" s="46">
        <f>IF($B6916="","",IFERROR(INDEX('CCA Util %'!$H:$H,MATCH($B6916,'CCA Util %'!$E:$E,0)),""))</f>
        <v/>
      </c>
      <c r="AD6916">
        <f>IF($B6916="","",IFERROR(INDEX('CCA Util %'!$G:$G,MATCH($B6916,'CCA Util %'!$E:$E,0)),""))</f>
        <v/>
      </c>
      <c r="AE6916">
        <f>IF(OR($B6916="",$U6916=""),"",$U6916&amp;" &amp; "&amp;IF(OR($AD6916="",$AD6916=0),"Util NA",$AD6916&amp;" Util"))</f>
        <v/>
      </c>
    </row>
    <row r="6917" ht="15.75" customHeight="1" s="42">
      <c r="A6917" s="41" t="n"/>
      <c r="G6917" s="38" t="n"/>
      <c r="H6917" s="38" t="n"/>
      <c r="I6917" s="38" t="n"/>
      <c r="J6917" s="38" t="n"/>
      <c r="K6917" s="38" t="n"/>
      <c r="L6917" s="38" t="n"/>
      <c r="N6917" s="36">
        <f>IF($B6917="","",IF($C6917="SUPERSTORE","Superstore","DH"))</f>
        <v/>
      </c>
      <c r="O6917" s="36">
        <f>IF($B6917="","",IFERROR(VLOOKUP($B6917,Mapping!$A:$C,2,0),"Not Mapped"))</f>
        <v/>
      </c>
      <c r="P6917" s="36">
        <f>IF($B6917="","",IFERROR(VLOOKUP($B6917,Mapping!$A:$C,3,0),"Not Mapped"))</f>
        <v/>
      </c>
      <c r="Q6917" s="36">
        <f>IF($B6917="","",IFERROR(VLOOKUP($O6917,Leaders!$A:$B,2,0),"Not Mapped"))</f>
        <v/>
      </c>
      <c r="R6917" s="36">
        <f>IF($B6917="","",IF(COUNTIF(Exclusions!$A:$A,$B6917)&gt;0,"Yes","No"))</f>
        <v/>
      </c>
      <c r="S6917" s="38">
        <f>IF($B6917="","",MIN(1,DAY($A6917)/IF($N6917="Superstore",Settings!$B$5,Settings!$B$4)))</f>
        <v/>
      </c>
      <c r="T6917" s="38">
        <f>IF(OR($B6917="",$G6917="",$S6917=0),"",$G6917/$S6917)</f>
        <v/>
      </c>
      <c r="U6917" s="36">
        <f>IF($T6917="","",IF($T6917&lt;Settings!$B$8,"Critical",IF($T6917&lt;Settings!$B$9,"Semi Critical","Non Critical")))</f>
        <v/>
      </c>
      <c r="V6917" s="28" t="n"/>
      <c r="Z6917">
        <f>IF($B6917="","",IFERROR(VLOOKUP($B6917,'Plan HC for CCA'!$A:$B,2,0),""))</f>
        <v/>
      </c>
      <c r="AA6917">
        <f>IF(OR($B6917="",$Z6917=""),"",IF(N($M6917)&lt;$Z6917,"Delta","No Delta"))</f>
        <v/>
      </c>
      <c r="AB6917">
        <f>IF(OR($B6917="",$Z6917=""),"",MAX(0,$Z6917-N($M6917)))</f>
        <v/>
      </c>
      <c r="AC6917" s="46">
        <f>IF($B6917="","",IFERROR(INDEX('CCA Util %'!$H:$H,MATCH($B6917,'CCA Util %'!$E:$E,0)),""))</f>
        <v/>
      </c>
      <c r="AD6917">
        <f>IF($B6917="","",IFERROR(INDEX('CCA Util %'!$G:$G,MATCH($B6917,'CCA Util %'!$E:$E,0)),""))</f>
        <v/>
      </c>
      <c r="AE6917">
        <f>IF(OR($B6917="",$U6917=""),"",$U6917&amp;" &amp; "&amp;IF(OR($AD6917="",$AD6917=0),"Util NA",$AD6917&amp;" Util"))</f>
        <v/>
      </c>
    </row>
    <row r="6918" ht="15.75" customHeight="1" s="42">
      <c r="A6918" s="41" t="n"/>
      <c r="G6918" s="38" t="n"/>
      <c r="H6918" s="38" t="n"/>
      <c r="I6918" s="38" t="n"/>
      <c r="J6918" s="38" t="n"/>
      <c r="K6918" s="38" t="n"/>
      <c r="L6918" s="38" t="n"/>
      <c r="N6918" s="36">
        <f>IF($B6918="","",IF($C6918="SUPERSTORE","Superstore","DH"))</f>
        <v/>
      </c>
      <c r="O6918" s="36">
        <f>IF($B6918="","",IFERROR(VLOOKUP($B6918,Mapping!$A:$C,2,0),"Not Mapped"))</f>
        <v/>
      </c>
      <c r="P6918" s="36">
        <f>IF($B6918="","",IFERROR(VLOOKUP($B6918,Mapping!$A:$C,3,0),"Not Mapped"))</f>
        <v/>
      </c>
      <c r="Q6918" s="36">
        <f>IF($B6918="","",IFERROR(VLOOKUP($O6918,Leaders!$A:$B,2,0),"Not Mapped"))</f>
        <v/>
      </c>
      <c r="R6918" s="36">
        <f>IF($B6918="","",IF(COUNTIF(Exclusions!$A:$A,$B6918)&gt;0,"Yes","No"))</f>
        <v/>
      </c>
      <c r="S6918" s="38">
        <f>IF($B6918="","",MIN(1,DAY($A6918)/IF($N6918="Superstore",Settings!$B$5,Settings!$B$4)))</f>
        <v/>
      </c>
      <c r="T6918" s="38">
        <f>IF(OR($B6918="",$G6918="",$S6918=0),"",$G6918/$S6918)</f>
        <v/>
      </c>
      <c r="U6918" s="36">
        <f>IF($T6918="","",IF($T6918&lt;Settings!$B$8,"Critical",IF($T6918&lt;Settings!$B$9,"Semi Critical","Non Critical")))</f>
        <v/>
      </c>
      <c r="V6918" s="28" t="n"/>
      <c r="Z6918">
        <f>IF($B6918="","",IFERROR(VLOOKUP($B6918,'Plan HC for CCA'!$A:$B,2,0),""))</f>
        <v/>
      </c>
      <c r="AA6918">
        <f>IF(OR($B6918="",$Z6918=""),"",IF(N($M6918)&lt;$Z6918,"Delta","No Delta"))</f>
        <v/>
      </c>
      <c r="AB6918">
        <f>IF(OR($B6918="",$Z6918=""),"",MAX(0,$Z6918-N($M6918)))</f>
        <v/>
      </c>
      <c r="AC6918" s="46">
        <f>IF($B6918="","",IFERROR(INDEX('CCA Util %'!$H:$H,MATCH($B6918,'CCA Util %'!$E:$E,0)),""))</f>
        <v/>
      </c>
      <c r="AD6918">
        <f>IF($B6918="","",IFERROR(INDEX('CCA Util %'!$G:$G,MATCH($B6918,'CCA Util %'!$E:$E,0)),""))</f>
        <v/>
      </c>
      <c r="AE6918">
        <f>IF(OR($B6918="",$U6918=""),"",$U6918&amp;" &amp; "&amp;IF(OR($AD6918="",$AD6918=0),"Util NA",$AD6918&amp;" Util"))</f>
        <v/>
      </c>
    </row>
    <row r="6919" ht="15.75" customHeight="1" s="42">
      <c r="A6919" s="41" t="n"/>
      <c r="G6919" s="38" t="n"/>
      <c r="H6919" s="38" t="n"/>
      <c r="I6919" s="38" t="n"/>
      <c r="J6919" s="38" t="n"/>
      <c r="K6919" s="38" t="n"/>
      <c r="L6919" s="38" t="n"/>
      <c r="N6919" s="36">
        <f>IF($B6919="","",IF($C6919="SUPERSTORE","Superstore","DH"))</f>
        <v/>
      </c>
      <c r="O6919" s="36">
        <f>IF($B6919="","",IFERROR(VLOOKUP($B6919,Mapping!$A:$C,2,0),"Not Mapped"))</f>
        <v/>
      </c>
      <c r="P6919" s="36">
        <f>IF($B6919="","",IFERROR(VLOOKUP($B6919,Mapping!$A:$C,3,0),"Not Mapped"))</f>
        <v/>
      </c>
      <c r="Q6919" s="36">
        <f>IF($B6919="","",IFERROR(VLOOKUP($O6919,Leaders!$A:$B,2,0),"Not Mapped"))</f>
        <v/>
      </c>
      <c r="R6919" s="36">
        <f>IF($B6919="","",IF(COUNTIF(Exclusions!$A:$A,$B6919)&gt;0,"Yes","No"))</f>
        <v/>
      </c>
      <c r="S6919" s="38">
        <f>IF($B6919="","",MIN(1,DAY($A6919)/IF($N6919="Superstore",Settings!$B$5,Settings!$B$4)))</f>
        <v/>
      </c>
      <c r="T6919" s="38">
        <f>IF(OR($B6919="",$G6919="",$S6919=0),"",$G6919/$S6919)</f>
        <v/>
      </c>
      <c r="U6919" s="36">
        <f>IF($T6919="","",IF($T6919&lt;Settings!$B$8,"Critical",IF($T6919&lt;Settings!$B$9,"Semi Critical","Non Critical")))</f>
        <v/>
      </c>
      <c r="V6919" s="28" t="n"/>
      <c r="Z6919">
        <f>IF($B6919="","",IFERROR(VLOOKUP($B6919,'Plan HC for CCA'!$A:$B,2,0),""))</f>
        <v/>
      </c>
      <c r="AA6919">
        <f>IF(OR($B6919="",$Z6919=""),"",IF(N($M6919)&lt;$Z6919,"Delta","No Delta"))</f>
        <v/>
      </c>
      <c r="AB6919">
        <f>IF(OR($B6919="",$Z6919=""),"",MAX(0,$Z6919-N($M6919)))</f>
        <v/>
      </c>
      <c r="AC6919" s="46">
        <f>IF($B6919="","",IFERROR(INDEX('CCA Util %'!$H:$H,MATCH($B6919,'CCA Util %'!$E:$E,0)),""))</f>
        <v/>
      </c>
      <c r="AD6919">
        <f>IF($B6919="","",IFERROR(INDEX('CCA Util %'!$G:$G,MATCH($B6919,'CCA Util %'!$E:$E,0)),""))</f>
        <v/>
      </c>
      <c r="AE6919">
        <f>IF(OR($B6919="",$U6919=""),"",$U6919&amp;" &amp; "&amp;IF(OR($AD6919="",$AD6919=0),"Util NA",$AD6919&amp;" Util"))</f>
        <v/>
      </c>
    </row>
    <row r="6920" ht="15.75" customHeight="1" s="42">
      <c r="A6920" s="41" t="n"/>
      <c r="G6920" s="38" t="n"/>
      <c r="H6920" s="38" t="n"/>
      <c r="I6920" s="38" t="n"/>
      <c r="J6920" s="38" t="n"/>
      <c r="K6920" s="38" t="n"/>
      <c r="L6920" s="38" t="n"/>
      <c r="N6920" s="36">
        <f>IF($B6920="","",IF($C6920="SUPERSTORE","Superstore","DH"))</f>
        <v/>
      </c>
      <c r="O6920" s="36">
        <f>IF($B6920="","",IFERROR(VLOOKUP($B6920,Mapping!$A:$C,2,0),"Not Mapped"))</f>
        <v/>
      </c>
      <c r="P6920" s="36">
        <f>IF($B6920="","",IFERROR(VLOOKUP($B6920,Mapping!$A:$C,3,0),"Not Mapped"))</f>
        <v/>
      </c>
      <c r="Q6920" s="36">
        <f>IF($B6920="","",IFERROR(VLOOKUP($O6920,Leaders!$A:$B,2,0),"Not Mapped"))</f>
        <v/>
      </c>
      <c r="R6920" s="36">
        <f>IF($B6920="","",IF(COUNTIF(Exclusions!$A:$A,$B6920)&gt;0,"Yes","No"))</f>
        <v/>
      </c>
      <c r="S6920" s="38">
        <f>IF($B6920="","",MIN(1,DAY($A6920)/IF($N6920="Superstore",Settings!$B$5,Settings!$B$4)))</f>
        <v/>
      </c>
      <c r="T6920" s="38">
        <f>IF(OR($B6920="",$G6920="",$S6920=0),"",$G6920/$S6920)</f>
        <v/>
      </c>
      <c r="U6920" s="36">
        <f>IF($T6920="","",IF($T6920&lt;Settings!$B$8,"Critical",IF($T6920&lt;Settings!$B$9,"Semi Critical","Non Critical")))</f>
        <v/>
      </c>
      <c r="V6920" s="28" t="n"/>
      <c r="Z6920">
        <f>IF($B6920="","",IFERROR(VLOOKUP($B6920,'Plan HC for CCA'!$A:$B,2,0),""))</f>
        <v/>
      </c>
      <c r="AA6920">
        <f>IF(OR($B6920="",$Z6920=""),"",IF(N($M6920)&lt;$Z6920,"Delta","No Delta"))</f>
        <v/>
      </c>
      <c r="AB6920">
        <f>IF(OR($B6920="",$Z6920=""),"",MAX(0,$Z6920-N($M6920)))</f>
        <v/>
      </c>
      <c r="AC6920" s="46">
        <f>IF($B6920="","",IFERROR(INDEX('CCA Util %'!$H:$H,MATCH($B6920,'CCA Util %'!$E:$E,0)),""))</f>
        <v/>
      </c>
      <c r="AD6920">
        <f>IF($B6920="","",IFERROR(INDEX('CCA Util %'!$G:$G,MATCH($B6920,'CCA Util %'!$E:$E,0)),""))</f>
        <v/>
      </c>
      <c r="AE6920">
        <f>IF(OR($B6920="",$U6920=""),"",$U6920&amp;" &amp; "&amp;IF(OR($AD6920="",$AD6920=0),"Util NA",$AD6920&amp;" Util"))</f>
        <v/>
      </c>
    </row>
    <row r="6921" ht="15.75" customHeight="1" s="42">
      <c r="A6921" s="41" t="n"/>
      <c r="G6921" s="38" t="n"/>
      <c r="H6921" s="38" t="n"/>
      <c r="I6921" s="38" t="n"/>
      <c r="J6921" s="38" t="n"/>
      <c r="K6921" s="38" t="n"/>
      <c r="L6921" s="38" t="n"/>
      <c r="N6921" s="36">
        <f>IF($B6921="","",IF($C6921="SUPERSTORE","Superstore","DH"))</f>
        <v/>
      </c>
      <c r="O6921" s="36">
        <f>IF($B6921="","",IFERROR(VLOOKUP($B6921,Mapping!$A:$C,2,0),"Not Mapped"))</f>
        <v/>
      </c>
      <c r="P6921" s="36">
        <f>IF($B6921="","",IFERROR(VLOOKUP($B6921,Mapping!$A:$C,3,0),"Not Mapped"))</f>
        <v/>
      </c>
      <c r="Q6921" s="36">
        <f>IF($B6921="","",IFERROR(VLOOKUP($O6921,Leaders!$A:$B,2,0),"Not Mapped"))</f>
        <v/>
      </c>
      <c r="R6921" s="36">
        <f>IF($B6921="","",IF(COUNTIF(Exclusions!$A:$A,$B6921)&gt;0,"Yes","No"))</f>
        <v/>
      </c>
      <c r="S6921" s="38">
        <f>IF($B6921="","",MIN(1,DAY($A6921)/IF($N6921="Superstore",Settings!$B$5,Settings!$B$4)))</f>
        <v/>
      </c>
      <c r="T6921" s="38">
        <f>IF(OR($B6921="",$G6921="",$S6921=0),"",$G6921/$S6921)</f>
        <v/>
      </c>
      <c r="U6921" s="36">
        <f>IF($T6921="","",IF($T6921&lt;Settings!$B$8,"Critical",IF($T6921&lt;Settings!$B$9,"Semi Critical","Non Critical")))</f>
        <v/>
      </c>
      <c r="V6921" s="28" t="n"/>
      <c r="Z6921">
        <f>IF($B6921="","",IFERROR(VLOOKUP($B6921,'Plan HC for CCA'!$A:$B,2,0),""))</f>
        <v/>
      </c>
      <c r="AA6921">
        <f>IF(OR($B6921="",$Z6921=""),"",IF(N($M6921)&lt;$Z6921,"Delta","No Delta"))</f>
        <v/>
      </c>
      <c r="AB6921">
        <f>IF(OR($B6921="",$Z6921=""),"",MAX(0,$Z6921-N($M6921)))</f>
        <v/>
      </c>
      <c r="AC6921" s="46">
        <f>IF($B6921="","",IFERROR(INDEX('CCA Util %'!$H:$H,MATCH($B6921,'CCA Util %'!$E:$E,0)),""))</f>
        <v/>
      </c>
      <c r="AD6921">
        <f>IF($B6921="","",IFERROR(INDEX('CCA Util %'!$G:$G,MATCH($B6921,'CCA Util %'!$E:$E,0)),""))</f>
        <v/>
      </c>
      <c r="AE6921">
        <f>IF(OR($B6921="",$U6921=""),"",$U6921&amp;" &amp; "&amp;IF(OR($AD6921="",$AD6921=0),"Util NA",$AD6921&amp;" Util"))</f>
        <v/>
      </c>
    </row>
    <row r="6922" ht="15.75" customHeight="1" s="42">
      <c r="A6922" s="41" t="n"/>
      <c r="G6922" s="38" t="n"/>
      <c r="H6922" s="38" t="n"/>
      <c r="I6922" s="38" t="n"/>
      <c r="J6922" s="38" t="n"/>
      <c r="K6922" s="38" t="n"/>
      <c r="L6922" s="38" t="n"/>
      <c r="N6922" s="36">
        <f>IF($B6922="","",IF($C6922="SUPERSTORE","Superstore","DH"))</f>
        <v/>
      </c>
      <c r="O6922" s="36">
        <f>IF($B6922="","",IFERROR(VLOOKUP($B6922,Mapping!$A:$C,2,0),"Not Mapped"))</f>
        <v/>
      </c>
      <c r="P6922" s="36">
        <f>IF($B6922="","",IFERROR(VLOOKUP($B6922,Mapping!$A:$C,3,0),"Not Mapped"))</f>
        <v/>
      </c>
      <c r="Q6922" s="36">
        <f>IF($B6922="","",IFERROR(VLOOKUP($O6922,Leaders!$A:$B,2,0),"Not Mapped"))</f>
        <v/>
      </c>
      <c r="R6922" s="36">
        <f>IF($B6922="","",IF(COUNTIF(Exclusions!$A:$A,$B6922)&gt;0,"Yes","No"))</f>
        <v/>
      </c>
      <c r="S6922" s="38">
        <f>IF($B6922="","",MIN(1,DAY($A6922)/IF($N6922="Superstore",Settings!$B$5,Settings!$B$4)))</f>
        <v/>
      </c>
      <c r="T6922" s="38">
        <f>IF(OR($B6922="",$G6922="",$S6922=0),"",$G6922/$S6922)</f>
        <v/>
      </c>
      <c r="U6922" s="36">
        <f>IF($T6922="","",IF($T6922&lt;Settings!$B$8,"Critical",IF($T6922&lt;Settings!$B$9,"Semi Critical","Non Critical")))</f>
        <v/>
      </c>
      <c r="V6922" s="28" t="n"/>
      <c r="Z6922">
        <f>IF($B6922="","",IFERROR(VLOOKUP($B6922,'Plan HC for CCA'!$A:$B,2,0),""))</f>
        <v/>
      </c>
      <c r="AA6922">
        <f>IF(OR($B6922="",$Z6922=""),"",IF(N($M6922)&lt;$Z6922,"Delta","No Delta"))</f>
        <v/>
      </c>
      <c r="AB6922">
        <f>IF(OR($B6922="",$Z6922=""),"",MAX(0,$Z6922-N($M6922)))</f>
        <v/>
      </c>
      <c r="AC6922" s="46">
        <f>IF($B6922="","",IFERROR(INDEX('CCA Util %'!$H:$H,MATCH($B6922,'CCA Util %'!$E:$E,0)),""))</f>
        <v/>
      </c>
      <c r="AD6922">
        <f>IF($B6922="","",IFERROR(INDEX('CCA Util %'!$G:$G,MATCH($B6922,'CCA Util %'!$E:$E,0)),""))</f>
        <v/>
      </c>
      <c r="AE6922">
        <f>IF(OR($B6922="",$U6922=""),"",$U6922&amp;" &amp; "&amp;IF(OR($AD6922="",$AD6922=0),"Util NA",$AD6922&amp;" Util"))</f>
        <v/>
      </c>
    </row>
    <row r="6923" ht="15.75" customHeight="1" s="42">
      <c r="A6923" s="41" t="n"/>
      <c r="G6923" s="38" t="n"/>
      <c r="H6923" s="38" t="n"/>
      <c r="I6923" s="38" t="n"/>
      <c r="J6923" s="38" t="n"/>
      <c r="K6923" s="38" t="n"/>
      <c r="L6923" s="38" t="n"/>
      <c r="N6923" s="36">
        <f>IF($B6923="","",IF($C6923="SUPERSTORE","Superstore","DH"))</f>
        <v/>
      </c>
      <c r="O6923" s="36">
        <f>IF($B6923="","",IFERROR(VLOOKUP($B6923,Mapping!$A:$C,2,0),"Not Mapped"))</f>
        <v/>
      </c>
      <c r="P6923" s="36">
        <f>IF($B6923="","",IFERROR(VLOOKUP($B6923,Mapping!$A:$C,3,0),"Not Mapped"))</f>
        <v/>
      </c>
      <c r="Q6923" s="36">
        <f>IF($B6923="","",IFERROR(VLOOKUP($O6923,Leaders!$A:$B,2,0),"Not Mapped"))</f>
        <v/>
      </c>
      <c r="R6923" s="36">
        <f>IF($B6923="","",IF(COUNTIF(Exclusions!$A:$A,$B6923)&gt;0,"Yes","No"))</f>
        <v/>
      </c>
      <c r="S6923" s="38">
        <f>IF($B6923="","",MIN(1,DAY($A6923)/IF($N6923="Superstore",Settings!$B$5,Settings!$B$4)))</f>
        <v/>
      </c>
      <c r="T6923" s="38">
        <f>IF(OR($B6923="",$G6923="",$S6923=0),"",$G6923/$S6923)</f>
        <v/>
      </c>
      <c r="U6923" s="36">
        <f>IF($T6923="","",IF($T6923&lt;Settings!$B$8,"Critical",IF($T6923&lt;Settings!$B$9,"Semi Critical","Non Critical")))</f>
        <v/>
      </c>
      <c r="V6923" s="28" t="n"/>
      <c r="Z6923">
        <f>IF($B6923="","",IFERROR(VLOOKUP($B6923,'Plan HC for CCA'!$A:$B,2,0),""))</f>
        <v/>
      </c>
      <c r="AA6923">
        <f>IF(OR($B6923="",$Z6923=""),"",IF(N($M6923)&lt;$Z6923,"Delta","No Delta"))</f>
        <v/>
      </c>
      <c r="AB6923">
        <f>IF(OR($B6923="",$Z6923=""),"",MAX(0,$Z6923-N($M6923)))</f>
        <v/>
      </c>
      <c r="AC6923" s="46">
        <f>IF($B6923="","",IFERROR(INDEX('CCA Util %'!$H:$H,MATCH($B6923,'CCA Util %'!$E:$E,0)),""))</f>
        <v/>
      </c>
      <c r="AD6923">
        <f>IF($B6923="","",IFERROR(INDEX('CCA Util %'!$G:$G,MATCH($B6923,'CCA Util %'!$E:$E,0)),""))</f>
        <v/>
      </c>
      <c r="AE6923">
        <f>IF(OR($B6923="",$U6923=""),"",$U6923&amp;" &amp; "&amp;IF(OR($AD6923="",$AD6923=0),"Util NA",$AD6923&amp;" Util"))</f>
        <v/>
      </c>
    </row>
    <row r="6924" ht="15.75" customHeight="1" s="42">
      <c r="A6924" s="41" t="n"/>
      <c r="G6924" s="38" t="n"/>
      <c r="H6924" s="38" t="n"/>
      <c r="I6924" s="38" t="n"/>
      <c r="J6924" s="38" t="n"/>
      <c r="K6924" s="38" t="n"/>
      <c r="L6924" s="38" t="n"/>
      <c r="N6924" s="36">
        <f>IF($B6924="","",IF($C6924="SUPERSTORE","Superstore","DH"))</f>
        <v/>
      </c>
      <c r="O6924" s="36">
        <f>IF($B6924="","",IFERROR(VLOOKUP($B6924,Mapping!$A:$C,2,0),"Not Mapped"))</f>
        <v/>
      </c>
      <c r="P6924" s="36">
        <f>IF($B6924="","",IFERROR(VLOOKUP($B6924,Mapping!$A:$C,3,0),"Not Mapped"))</f>
        <v/>
      </c>
      <c r="Q6924" s="36">
        <f>IF($B6924="","",IFERROR(VLOOKUP($O6924,Leaders!$A:$B,2,0),"Not Mapped"))</f>
        <v/>
      </c>
      <c r="R6924" s="36">
        <f>IF($B6924="","",IF(COUNTIF(Exclusions!$A:$A,$B6924)&gt;0,"Yes","No"))</f>
        <v/>
      </c>
      <c r="S6924" s="38">
        <f>IF($B6924="","",MIN(1,DAY($A6924)/IF($N6924="Superstore",Settings!$B$5,Settings!$B$4)))</f>
        <v/>
      </c>
      <c r="T6924" s="38">
        <f>IF(OR($B6924="",$G6924="",$S6924=0),"",$G6924/$S6924)</f>
        <v/>
      </c>
      <c r="U6924" s="36">
        <f>IF($T6924="","",IF($T6924&lt;Settings!$B$8,"Critical",IF($T6924&lt;Settings!$B$9,"Semi Critical","Non Critical")))</f>
        <v/>
      </c>
      <c r="V6924" s="28" t="n"/>
      <c r="Z6924">
        <f>IF($B6924="","",IFERROR(VLOOKUP($B6924,'Plan HC for CCA'!$A:$B,2,0),""))</f>
        <v/>
      </c>
      <c r="AA6924">
        <f>IF(OR($B6924="",$Z6924=""),"",IF(N($M6924)&lt;$Z6924,"Delta","No Delta"))</f>
        <v/>
      </c>
      <c r="AB6924">
        <f>IF(OR($B6924="",$Z6924=""),"",MAX(0,$Z6924-N($M6924)))</f>
        <v/>
      </c>
      <c r="AC6924" s="46">
        <f>IF($B6924="","",IFERROR(INDEX('CCA Util %'!$H:$H,MATCH($B6924,'CCA Util %'!$E:$E,0)),""))</f>
        <v/>
      </c>
      <c r="AD6924">
        <f>IF($B6924="","",IFERROR(INDEX('CCA Util %'!$G:$G,MATCH($B6924,'CCA Util %'!$E:$E,0)),""))</f>
        <v/>
      </c>
      <c r="AE6924">
        <f>IF(OR($B6924="",$U6924=""),"",$U6924&amp;" &amp; "&amp;IF(OR($AD6924="",$AD6924=0),"Util NA",$AD6924&amp;" Util"))</f>
        <v/>
      </c>
    </row>
    <row r="6925" ht="15.75" customHeight="1" s="42">
      <c r="A6925" s="41" t="n"/>
      <c r="G6925" s="38" t="n"/>
      <c r="H6925" s="38" t="n"/>
      <c r="I6925" s="38" t="n"/>
      <c r="J6925" s="38" t="n"/>
      <c r="K6925" s="38" t="n"/>
      <c r="L6925" s="38" t="n"/>
      <c r="N6925" s="36">
        <f>IF($B6925="","",IF($C6925="SUPERSTORE","Superstore","DH"))</f>
        <v/>
      </c>
      <c r="O6925" s="36">
        <f>IF($B6925="","",IFERROR(VLOOKUP($B6925,Mapping!$A:$C,2,0),"Not Mapped"))</f>
        <v/>
      </c>
      <c r="P6925" s="36">
        <f>IF($B6925="","",IFERROR(VLOOKUP($B6925,Mapping!$A:$C,3,0),"Not Mapped"))</f>
        <v/>
      </c>
      <c r="Q6925" s="36">
        <f>IF($B6925="","",IFERROR(VLOOKUP($O6925,Leaders!$A:$B,2,0),"Not Mapped"))</f>
        <v/>
      </c>
      <c r="R6925" s="36">
        <f>IF($B6925="","",IF(COUNTIF(Exclusions!$A:$A,$B6925)&gt;0,"Yes","No"))</f>
        <v/>
      </c>
      <c r="S6925" s="38">
        <f>IF($B6925="","",MIN(1,DAY($A6925)/IF($N6925="Superstore",Settings!$B$5,Settings!$B$4)))</f>
        <v/>
      </c>
      <c r="T6925" s="38">
        <f>IF(OR($B6925="",$G6925="",$S6925=0),"",$G6925/$S6925)</f>
        <v/>
      </c>
      <c r="U6925" s="36">
        <f>IF($T6925="","",IF($T6925&lt;Settings!$B$8,"Critical",IF($T6925&lt;Settings!$B$9,"Semi Critical","Non Critical")))</f>
        <v/>
      </c>
      <c r="V6925" s="28" t="n"/>
      <c r="Z6925">
        <f>IF($B6925="","",IFERROR(VLOOKUP($B6925,'Plan HC for CCA'!$A:$B,2,0),""))</f>
        <v/>
      </c>
      <c r="AA6925">
        <f>IF(OR($B6925="",$Z6925=""),"",IF(N($M6925)&lt;$Z6925,"Delta","No Delta"))</f>
        <v/>
      </c>
      <c r="AB6925">
        <f>IF(OR($B6925="",$Z6925=""),"",MAX(0,$Z6925-N($M6925)))</f>
        <v/>
      </c>
      <c r="AC6925" s="46">
        <f>IF($B6925="","",IFERROR(INDEX('CCA Util %'!$H:$H,MATCH($B6925,'CCA Util %'!$E:$E,0)),""))</f>
        <v/>
      </c>
      <c r="AD6925">
        <f>IF($B6925="","",IFERROR(INDEX('CCA Util %'!$G:$G,MATCH($B6925,'CCA Util %'!$E:$E,0)),""))</f>
        <v/>
      </c>
      <c r="AE6925">
        <f>IF(OR($B6925="",$U6925=""),"",$U6925&amp;" &amp; "&amp;IF(OR($AD6925="",$AD6925=0),"Util NA",$AD6925&amp;" Util"))</f>
        <v/>
      </c>
    </row>
    <row r="6926" ht="15.75" customHeight="1" s="42">
      <c r="A6926" s="41" t="n"/>
      <c r="G6926" s="38" t="n"/>
      <c r="H6926" s="38" t="n"/>
      <c r="I6926" s="38" t="n"/>
      <c r="J6926" s="38" t="n"/>
      <c r="K6926" s="38" t="n"/>
      <c r="L6926" s="38" t="n"/>
      <c r="N6926" s="36">
        <f>IF($B6926="","",IF($C6926="SUPERSTORE","Superstore","DH"))</f>
        <v/>
      </c>
      <c r="O6926" s="36">
        <f>IF($B6926="","",IFERROR(VLOOKUP($B6926,Mapping!$A:$C,2,0),"Not Mapped"))</f>
        <v/>
      </c>
      <c r="P6926" s="36">
        <f>IF($B6926="","",IFERROR(VLOOKUP($B6926,Mapping!$A:$C,3,0),"Not Mapped"))</f>
        <v/>
      </c>
      <c r="Q6926" s="36">
        <f>IF($B6926="","",IFERROR(VLOOKUP($O6926,Leaders!$A:$B,2,0),"Not Mapped"))</f>
        <v/>
      </c>
      <c r="R6926" s="36">
        <f>IF($B6926="","",IF(COUNTIF(Exclusions!$A:$A,$B6926)&gt;0,"Yes","No"))</f>
        <v/>
      </c>
      <c r="S6926" s="38">
        <f>IF($B6926="","",MIN(1,DAY($A6926)/IF($N6926="Superstore",Settings!$B$5,Settings!$B$4)))</f>
        <v/>
      </c>
      <c r="T6926" s="38">
        <f>IF(OR($B6926="",$G6926="",$S6926=0),"",$G6926/$S6926)</f>
        <v/>
      </c>
      <c r="U6926" s="36">
        <f>IF($T6926="","",IF($T6926&lt;Settings!$B$8,"Critical",IF($T6926&lt;Settings!$B$9,"Semi Critical","Non Critical")))</f>
        <v/>
      </c>
      <c r="V6926" s="28" t="n"/>
      <c r="Z6926">
        <f>IF($B6926="","",IFERROR(VLOOKUP($B6926,'Plan HC for CCA'!$A:$B,2,0),""))</f>
        <v/>
      </c>
      <c r="AA6926">
        <f>IF(OR($B6926="",$Z6926=""),"",IF(N($M6926)&lt;$Z6926,"Delta","No Delta"))</f>
        <v/>
      </c>
      <c r="AB6926">
        <f>IF(OR($B6926="",$Z6926=""),"",MAX(0,$Z6926-N($M6926)))</f>
        <v/>
      </c>
      <c r="AC6926" s="46">
        <f>IF($B6926="","",IFERROR(INDEX('CCA Util %'!$H:$H,MATCH($B6926,'CCA Util %'!$E:$E,0)),""))</f>
        <v/>
      </c>
      <c r="AD6926">
        <f>IF($B6926="","",IFERROR(INDEX('CCA Util %'!$G:$G,MATCH($B6926,'CCA Util %'!$E:$E,0)),""))</f>
        <v/>
      </c>
      <c r="AE6926">
        <f>IF(OR($B6926="",$U6926=""),"",$U6926&amp;" &amp; "&amp;IF(OR($AD6926="",$AD6926=0),"Util NA",$AD6926&amp;" Util"))</f>
        <v/>
      </c>
    </row>
    <row r="6927" ht="15.75" customHeight="1" s="42">
      <c r="A6927" s="41" t="n"/>
      <c r="G6927" s="38" t="n"/>
      <c r="H6927" s="38" t="n"/>
      <c r="I6927" s="38" t="n"/>
      <c r="J6927" s="38" t="n"/>
      <c r="K6927" s="38" t="n"/>
      <c r="L6927" s="38" t="n"/>
      <c r="N6927" s="36">
        <f>IF($B6927="","",IF($C6927="SUPERSTORE","Superstore","DH"))</f>
        <v/>
      </c>
      <c r="O6927" s="36">
        <f>IF($B6927="","",IFERROR(VLOOKUP($B6927,Mapping!$A:$C,2,0),"Not Mapped"))</f>
        <v/>
      </c>
      <c r="P6927" s="36">
        <f>IF($B6927="","",IFERROR(VLOOKUP($B6927,Mapping!$A:$C,3,0),"Not Mapped"))</f>
        <v/>
      </c>
      <c r="Q6927" s="36">
        <f>IF($B6927="","",IFERROR(VLOOKUP($O6927,Leaders!$A:$B,2,0),"Not Mapped"))</f>
        <v/>
      </c>
      <c r="R6927" s="36">
        <f>IF($B6927="","",IF(COUNTIF(Exclusions!$A:$A,$B6927)&gt;0,"Yes","No"))</f>
        <v/>
      </c>
      <c r="S6927" s="38">
        <f>IF($B6927="","",MIN(1,DAY($A6927)/IF($N6927="Superstore",Settings!$B$5,Settings!$B$4)))</f>
        <v/>
      </c>
      <c r="T6927" s="38">
        <f>IF(OR($B6927="",$G6927="",$S6927=0),"",$G6927/$S6927)</f>
        <v/>
      </c>
      <c r="U6927" s="36">
        <f>IF($T6927="","",IF($T6927&lt;Settings!$B$8,"Critical",IF($T6927&lt;Settings!$B$9,"Semi Critical","Non Critical")))</f>
        <v/>
      </c>
      <c r="V6927" s="28" t="n"/>
      <c r="Z6927">
        <f>IF($B6927="","",IFERROR(VLOOKUP($B6927,'Plan HC for CCA'!$A:$B,2,0),""))</f>
        <v/>
      </c>
      <c r="AA6927">
        <f>IF(OR($B6927="",$Z6927=""),"",IF(N($M6927)&lt;$Z6927,"Delta","No Delta"))</f>
        <v/>
      </c>
      <c r="AB6927">
        <f>IF(OR($B6927="",$Z6927=""),"",MAX(0,$Z6927-N($M6927)))</f>
        <v/>
      </c>
      <c r="AC6927" s="46">
        <f>IF($B6927="","",IFERROR(INDEX('CCA Util %'!$H:$H,MATCH($B6927,'CCA Util %'!$E:$E,0)),""))</f>
        <v/>
      </c>
      <c r="AD6927">
        <f>IF($B6927="","",IFERROR(INDEX('CCA Util %'!$G:$G,MATCH($B6927,'CCA Util %'!$E:$E,0)),""))</f>
        <v/>
      </c>
      <c r="AE6927">
        <f>IF(OR($B6927="",$U6927=""),"",$U6927&amp;" &amp; "&amp;IF(OR($AD6927="",$AD6927=0),"Util NA",$AD6927&amp;" Util"))</f>
        <v/>
      </c>
    </row>
    <row r="6928" ht="15.75" customHeight="1" s="42">
      <c r="A6928" s="41" t="n"/>
      <c r="G6928" s="38" t="n"/>
      <c r="H6928" s="38" t="n"/>
      <c r="I6928" s="38" t="n"/>
      <c r="J6928" s="38" t="n"/>
      <c r="K6928" s="38" t="n"/>
      <c r="L6928" s="38" t="n"/>
      <c r="N6928" s="36">
        <f>IF($B6928="","",IF($C6928="SUPERSTORE","Superstore","DH"))</f>
        <v/>
      </c>
      <c r="O6928" s="36">
        <f>IF($B6928="","",IFERROR(VLOOKUP($B6928,Mapping!$A:$C,2,0),"Not Mapped"))</f>
        <v/>
      </c>
      <c r="P6928" s="36">
        <f>IF($B6928="","",IFERROR(VLOOKUP($B6928,Mapping!$A:$C,3,0),"Not Mapped"))</f>
        <v/>
      </c>
      <c r="Q6928" s="36">
        <f>IF($B6928="","",IFERROR(VLOOKUP($O6928,Leaders!$A:$B,2,0),"Not Mapped"))</f>
        <v/>
      </c>
      <c r="R6928" s="36">
        <f>IF($B6928="","",IF(COUNTIF(Exclusions!$A:$A,$B6928)&gt;0,"Yes","No"))</f>
        <v/>
      </c>
      <c r="S6928" s="38">
        <f>IF($B6928="","",MIN(1,DAY($A6928)/IF($N6928="Superstore",Settings!$B$5,Settings!$B$4)))</f>
        <v/>
      </c>
      <c r="T6928" s="38">
        <f>IF(OR($B6928="",$G6928="",$S6928=0),"",$G6928/$S6928)</f>
        <v/>
      </c>
      <c r="U6928" s="36">
        <f>IF($T6928="","",IF($T6928&lt;Settings!$B$8,"Critical",IF($T6928&lt;Settings!$B$9,"Semi Critical","Non Critical")))</f>
        <v/>
      </c>
      <c r="V6928" s="28" t="n"/>
      <c r="Z6928">
        <f>IF($B6928="","",IFERROR(VLOOKUP($B6928,'Plan HC for CCA'!$A:$B,2,0),""))</f>
        <v/>
      </c>
      <c r="AA6928">
        <f>IF(OR($B6928="",$Z6928=""),"",IF(N($M6928)&lt;$Z6928,"Delta","No Delta"))</f>
        <v/>
      </c>
      <c r="AB6928">
        <f>IF(OR($B6928="",$Z6928=""),"",MAX(0,$Z6928-N($M6928)))</f>
        <v/>
      </c>
      <c r="AC6928" s="46">
        <f>IF($B6928="","",IFERROR(INDEX('CCA Util %'!$H:$H,MATCH($B6928,'CCA Util %'!$E:$E,0)),""))</f>
        <v/>
      </c>
      <c r="AD6928">
        <f>IF($B6928="","",IFERROR(INDEX('CCA Util %'!$G:$G,MATCH($B6928,'CCA Util %'!$E:$E,0)),""))</f>
        <v/>
      </c>
      <c r="AE6928">
        <f>IF(OR($B6928="",$U6928=""),"",$U6928&amp;" &amp; "&amp;IF(OR($AD6928="",$AD6928=0),"Util NA",$AD6928&amp;" Util"))</f>
        <v/>
      </c>
    </row>
    <row r="6929" ht="15.75" customHeight="1" s="42">
      <c r="A6929" s="41" t="n"/>
      <c r="G6929" s="38" t="n"/>
      <c r="H6929" s="38" t="n"/>
      <c r="I6929" s="38" t="n"/>
      <c r="J6929" s="38" t="n"/>
      <c r="K6929" s="38" t="n"/>
      <c r="L6929" s="38" t="n"/>
      <c r="N6929" s="36">
        <f>IF($B6929="","",IF($C6929="SUPERSTORE","Superstore","DH"))</f>
        <v/>
      </c>
      <c r="O6929" s="36">
        <f>IF($B6929="","",IFERROR(VLOOKUP($B6929,Mapping!$A:$C,2,0),"Not Mapped"))</f>
        <v/>
      </c>
      <c r="P6929" s="36">
        <f>IF($B6929="","",IFERROR(VLOOKUP($B6929,Mapping!$A:$C,3,0),"Not Mapped"))</f>
        <v/>
      </c>
      <c r="Q6929" s="36">
        <f>IF($B6929="","",IFERROR(VLOOKUP($O6929,Leaders!$A:$B,2,0),"Not Mapped"))</f>
        <v/>
      </c>
      <c r="R6929" s="36">
        <f>IF($B6929="","",IF(COUNTIF(Exclusions!$A:$A,$B6929)&gt;0,"Yes","No"))</f>
        <v/>
      </c>
      <c r="S6929" s="38">
        <f>IF($B6929="","",MIN(1,DAY($A6929)/IF($N6929="Superstore",Settings!$B$5,Settings!$B$4)))</f>
        <v/>
      </c>
      <c r="T6929" s="38">
        <f>IF(OR($B6929="",$G6929="",$S6929=0),"",$G6929/$S6929)</f>
        <v/>
      </c>
      <c r="U6929" s="36">
        <f>IF($T6929="","",IF($T6929&lt;Settings!$B$8,"Critical",IF($T6929&lt;Settings!$B$9,"Semi Critical","Non Critical")))</f>
        <v/>
      </c>
      <c r="V6929" s="28" t="n"/>
      <c r="Z6929">
        <f>IF($B6929="","",IFERROR(VLOOKUP($B6929,'Plan HC for CCA'!$A:$B,2,0),""))</f>
        <v/>
      </c>
      <c r="AA6929">
        <f>IF(OR($B6929="",$Z6929=""),"",IF(N($M6929)&lt;$Z6929,"Delta","No Delta"))</f>
        <v/>
      </c>
      <c r="AB6929">
        <f>IF(OR($B6929="",$Z6929=""),"",MAX(0,$Z6929-N($M6929)))</f>
        <v/>
      </c>
      <c r="AC6929" s="46">
        <f>IF($B6929="","",IFERROR(INDEX('CCA Util %'!$H:$H,MATCH($B6929,'CCA Util %'!$E:$E,0)),""))</f>
        <v/>
      </c>
      <c r="AD6929">
        <f>IF($B6929="","",IFERROR(INDEX('CCA Util %'!$G:$G,MATCH($B6929,'CCA Util %'!$E:$E,0)),""))</f>
        <v/>
      </c>
      <c r="AE6929">
        <f>IF(OR($B6929="",$U6929=""),"",$U6929&amp;" &amp; "&amp;IF(OR($AD6929="",$AD6929=0),"Util NA",$AD6929&amp;" Util"))</f>
        <v/>
      </c>
    </row>
    <row r="6930" ht="15.75" customHeight="1" s="42">
      <c r="A6930" s="41" t="n"/>
      <c r="G6930" s="38" t="n"/>
      <c r="H6930" s="38" t="n"/>
      <c r="I6930" s="38" t="n"/>
      <c r="J6930" s="38" t="n"/>
      <c r="K6930" s="38" t="n"/>
      <c r="L6930" s="38" t="n"/>
      <c r="N6930" s="36">
        <f>IF($B6930="","",IF($C6930="SUPERSTORE","Superstore","DH"))</f>
        <v/>
      </c>
      <c r="O6930" s="36">
        <f>IF($B6930="","",IFERROR(VLOOKUP($B6930,Mapping!$A:$C,2,0),"Not Mapped"))</f>
        <v/>
      </c>
      <c r="P6930" s="36">
        <f>IF($B6930="","",IFERROR(VLOOKUP($B6930,Mapping!$A:$C,3,0),"Not Mapped"))</f>
        <v/>
      </c>
      <c r="Q6930" s="36">
        <f>IF($B6930="","",IFERROR(VLOOKUP($O6930,Leaders!$A:$B,2,0),"Not Mapped"))</f>
        <v/>
      </c>
      <c r="R6930" s="36">
        <f>IF($B6930="","",IF(COUNTIF(Exclusions!$A:$A,$B6930)&gt;0,"Yes","No"))</f>
        <v/>
      </c>
      <c r="S6930" s="38">
        <f>IF($B6930="","",MIN(1,DAY($A6930)/IF($N6930="Superstore",Settings!$B$5,Settings!$B$4)))</f>
        <v/>
      </c>
      <c r="T6930" s="38">
        <f>IF(OR($B6930="",$G6930="",$S6930=0),"",$G6930/$S6930)</f>
        <v/>
      </c>
      <c r="U6930" s="36">
        <f>IF($T6930="","",IF($T6930&lt;Settings!$B$8,"Critical",IF($T6930&lt;Settings!$B$9,"Semi Critical","Non Critical")))</f>
        <v/>
      </c>
      <c r="V6930" s="28" t="n"/>
      <c r="Z6930">
        <f>IF($B6930="","",IFERROR(VLOOKUP($B6930,'Plan HC for CCA'!$A:$B,2,0),""))</f>
        <v/>
      </c>
      <c r="AA6930">
        <f>IF(OR($B6930="",$Z6930=""),"",IF(N($M6930)&lt;$Z6930,"Delta","No Delta"))</f>
        <v/>
      </c>
      <c r="AB6930">
        <f>IF(OR($B6930="",$Z6930=""),"",MAX(0,$Z6930-N($M6930)))</f>
        <v/>
      </c>
      <c r="AC6930" s="46">
        <f>IF($B6930="","",IFERROR(INDEX('CCA Util %'!$H:$H,MATCH($B6930,'CCA Util %'!$E:$E,0)),""))</f>
        <v/>
      </c>
      <c r="AD6930">
        <f>IF($B6930="","",IFERROR(INDEX('CCA Util %'!$G:$G,MATCH($B6930,'CCA Util %'!$E:$E,0)),""))</f>
        <v/>
      </c>
      <c r="AE6930">
        <f>IF(OR($B6930="",$U6930=""),"",$U6930&amp;" &amp; "&amp;IF(OR($AD6930="",$AD6930=0),"Util NA",$AD6930&amp;" Util"))</f>
        <v/>
      </c>
    </row>
    <row r="6931" ht="15.75" customHeight="1" s="42">
      <c r="A6931" s="41" t="n"/>
      <c r="G6931" s="38" t="n"/>
      <c r="H6931" s="38" t="n"/>
      <c r="I6931" s="38" t="n"/>
      <c r="J6931" s="38" t="n"/>
      <c r="K6931" s="38" t="n"/>
      <c r="L6931" s="38" t="n"/>
      <c r="N6931" s="36">
        <f>IF($B6931="","",IF($C6931="SUPERSTORE","Superstore","DH"))</f>
        <v/>
      </c>
      <c r="O6931" s="36">
        <f>IF($B6931="","",IFERROR(VLOOKUP($B6931,Mapping!$A:$C,2,0),"Not Mapped"))</f>
        <v/>
      </c>
      <c r="P6931" s="36">
        <f>IF($B6931="","",IFERROR(VLOOKUP($B6931,Mapping!$A:$C,3,0),"Not Mapped"))</f>
        <v/>
      </c>
      <c r="Q6931" s="36">
        <f>IF($B6931="","",IFERROR(VLOOKUP($O6931,Leaders!$A:$B,2,0),"Not Mapped"))</f>
        <v/>
      </c>
      <c r="R6931" s="36">
        <f>IF($B6931="","",IF(COUNTIF(Exclusions!$A:$A,$B6931)&gt;0,"Yes","No"))</f>
        <v/>
      </c>
      <c r="S6931" s="38">
        <f>IF($B6931="","",MIN(1,DAY($A6931)/IF($N6931="Superstore",Settings!$B$5,Settings!$B$4)))</f>
        <v/>
      </c>
      <c r="T6931" s="38">
        <f>IF(OR($B6931="",$G6931="",$S6931=0),"",$G6931/$S6931)</f>
        <v/>
      </c>
      <c r="U6931" s="36">
        <f>IF($T6931="","",IF($T6931&lt;Settings!$B$8,"Critical",IF($T6931&lt;Settings!$B$9,"Semi Critical","Non Critical")))</f>
        <v/>
      </c>
      <c r="V6931" s="28" t="n"/>
      <c r="Z6931">
        <f>IF($B6931="","",IFERROR(VLOOKUP($B6931,'Plan HC for CCA'!$A:$B,2,0),""))</f>
        <v/>
      </c>
      <c r="AA6931">
        <f>IF(OR($B6931="",$Z6931=""),"",IF(N($M6931)&lt;$Z6931,"Delta","No Delta"))</f>
        <v/>
      </c>
      <c r="AB6931">
        <f>IF(OR($B6931="",$Z6931=""),"",MAX(0,$Z6931-N($M6931)))</f>
        <v/>
      </c>
      <c r="AC6931" s="46">
        <f>IF($B6931="","",IFERROR(INDEX('CCA Util %'!$H:$H,MATCH($B6931,'CCA Util %'!$E:$E,0)),""))</f>
        <v/>
      </c>
      <c r="AD6931">
        <f>IF($B6931="","",IFERROR(INDEX('CCA Util %'!$G:$G,MATCH($B6931,'CCA Util %'!$E:$E,0)),""))</f>
        <v/>
      </c>
      <c r="AE6931">
        <f>IF(OR($B6931="",$U6931=""),"",$U6931&amp;" &amp; "&amp;IF(OR($AD6931="",$AD6931=0),"Util NA",$AD6931&amp;" Util"))</f>
        <v/>
      </c>
    </row>
    <row r="6932" ht="15.75" customHeight="1" s="42">
      <c r="A6932" s="41" t="n"/>
      <c r="G6932" s="38" t="n"/>
      <c r="H6932" s="38" t="n"/>
      <c r="I6932" s="38" t="n"/>
      <c r="J6932" s="38" t="n"/>
      <c r="K6932" s="38" t="n"/>
      <c r="L6932" s="38" t="n"/>
      <c r="N6932" s="36">
        <f>IF($B6932="","",IF($C6932="SUPERSTORE","Superstore","DH"))</f>
        <v/>
      </c>
      <c r="O6932" s="36">
        <f>IF($B6932="","",IFERROR(VLOOKUP($B6932,Mapping!$A:$C,2,0),"Not Mapped"))</f>
        <v/>
      </c>
      <c r="P6932" s="36">
        <f>IF($B6932="","",IFERROR(VLOOKUP($B6932,Mapping!$A:$C,3,0),"Not Mapped"))</f>
        <v/>
      </c>
      <c r="Q6932" s="36">
        <f>IF($B6932="","",IFERROR(VLOOKUP($O6932,Leaders!$A:$B,2,0),"Not Mapped"))</f>
        <v/>
      </c>
      <c r="R6932" s="36">
        <f>IF($B6932="","",IF(COUNTIF(Exclusions!$A:$A,$B6932)&gt;0,"Yes","No"))</f>
        <v/>
      </c>
      <c r="S6932" s="38">
        <f>IF($B6932="","",MIN(1,DAY($A6932)/IF($N6932="Superstore",Settings!$B$5,Settings!$B$4)))</f>
        <v/>
      </c>
      <c r="T6932" s="38">
        <f>IF(OR($B6932="",$G6932="",$S6932=0),"",$G6932/$S6932)</f>
        <v/>
      </c>
      <c r="U6932" s="36">
        <f>IF($T6932="","",IF($T6932&lt;Settings!$B$8,"Critical",IF($T6932&lt;Settings!$B$9,"Semi Critical","Non Critical")))</f>
        <v/>
      </c>
      <c r="V6932" s="28" t="n"/>
      <c r="Z6932">
        <f>IF($B6932="","",IFERROR(VLOOKUP($B6932,'Plan HC for CCA'!$A:$B,2,0),""))</f>
        <v/>
      </c>
      <c r="AA6932">
        <f>IF(OR($B6932="",$Z6932=""),"",IF(N($M6932)&lt;$Z6932,"Delta","No Delta"))</f>
        <v/>
      </c>
      <c r="AB6932">
        <f>IF(OR($B6932="",$Z6932=""),"",MAX(0,$Z6932-N($M6932)))</f>
        <v/>
      </c>
      <c r="AC6932" s="46">
        <f>IF($B6932="","",IFERROR(INDEX('CCA Util %'!$H:$H,MATCH($B6932,'CCA Util %'!$E:$E,0)),""))</f>
        <v/>
      </c>
      <c r="AD6932">
        <f>IF($B6932="","",IFERROR(INDEX('CCA Util %'!$G:$G,MATCH($B6932,'CCA Util %'!$E:$E,0)),""))</f>
        <v/>
      </c>
      <c r="AE6932">
        <f>IF(OR($B6932="",$U6932=""),"",$U6932&amp;" &amp; "&amp;IF(OR($AD6932="",$AD6932=0),"Util NA",$AD6932&amp;" Util"))</f>
        <v/>
      </c>
    </row>
    <row r="6933" ht="15.75" customHeight="1" s="42">
      <c r="A6933" s="41" t="n"/>
      <c r="G6933" s="38" t="n"/>
      <c r="H6933" s="38" t="n"/>
      <c r="I6933" s="38" t="n"/>
      <c r="J6933" s="38" t="n"/>
      <c r="K6933" s="38" t="n"/>
      <c r="L6933" s="38" t="n"/>
      <c r="N6933" s="36">
        <f>IF($B6933="","",IF($C6933="SUPERSTORE","Superstore","DH"))</f>
        <v/>
      </c>
      <c r="O6933" s="36">
        <f>IF($B6933="","",IFERROR(VLOOKUP($B6933,Mapping!$A:$C,2,0),"Not Mapped"))</f>
        <v/>
      </c>
      <c r="P6933" s="36">
        <f>IF($B6933="","",IFERROR(VLOOKUP($B6933,Mapping!$A:$C,3,0),"Not Mapped"))</f>
        <v/>
      </c>
      <c r="Q6933" s="36">
        <f>IF($B6933="","",IFERROR(VLOOKUP($O6933,Leaders!$A:$B,2,0),"Not Mapped"))</f>
        <v/>
      </c>
      <c r="R6933" s="36">
        <f>IF($B6933="","",IF(COUNTIF(Exclusions!$A:$A,$B6933)&gt;0,"Yes","No"))</f>
        <v/>
      </c>
      <c r="S6933" s="38">
        <f>IF($B6933="","",MIN(1,DAY($A6933)/IF($N6933="Superstore",Settings!$B$5,Settings!$B$4)))</f>
        <v/>
      </c>
      <c r="T6933" s="38">
        <f>IF(OR($B6933="",$G6933="",$S6933=0),"",$G6933/$S6933)</f>
        <v/>
      </c>
      <c r="U6933" s="36">
        <f>IF($T6933="","",IF($T6933&lt;Settings!$B$8,"Critical",IF($T6933&lt;Settings!$B$9,"Semi Critical","Non Critical")))</f>
        <v/>
      </c>
      <c r="V6933" s="28" t="n"/>
      <c r="Z6933">
        <f>IF($B6933="","",IFERROR(VLOOKUP($B6933,'Plan HC for CCA'!$A:$B,2,0),""))</f>
        <v/>
      </c>
      <c r="AA6933">
        <f>IF(OR($B6933="",$Z6933=""),"",IF(N($M6933)&lt;$Z6933,"Delta","No Delta"))</f>
        <v/>
      </c>
      <c r="AB6933">
        <f>IF(OR($B6933="",$Z6933=""),"",MAX(0,$Z6933-N($M6933)))</f>
        <v/>
      </c>
      <c r="AC6933" s="46">
        <f>IF($B6933="","",IFERROR(INDEX('CCA Util %'!$H:$H,MATCH($B6933,'CCA Util %'!$E:$E,0)),""))</f>
        <v/>
      </c>
      <c r="AD6933">
        <f>IF($B6933="","",IFERROR(INDEX('CCA Util %'!$G:$G,MATCH($B6933,'CCA Util %'!$E:$E,0)),""))</f>
        <v/>
      </c>
      <c r="AE6933">
        <f>IF(OR($B6933="",$U6933=""),"",$U6933&amp;" &amp; "&amp;IF(OR($AD6933="",$AD6933=0),"Util NA",$AD6933&amp;" Util"))</f>
        <v/>
      </c>
    </row>
    <row r="6934" ht="15.75" customHeight="1" s="42">
      <c r="A6934" s="41" t="n"/>
      <c r="G6934" s="38" t="n"/>
      <c r="H6934" s="38" t="n"/>
      <c r="I6934" s="38" t="n"/>
      <c r="J6934" s="38" t="n"/>
      <c r="K6934" s="38" t="n"/>
      <c r="L6934" s="38" t="n"/>
      <c r="N6934" s="36">
        <f>IF($B6934="","",IF($C6934="SUPERSTORE","Superstore","DH"))</f>
        <v/>
      </c>
      <c r="O6934" s="36">
        <f>IF($B6934="","",IFERROR(VLOOKUP($B6934,Mapping!$A:$C,2,0),"Not Mapped"))</f>
        <v/>
      </c>
      <c r="P6934" s="36">
        <f>IF($B6934="","",IFERROR(VLOOKUP($B6934,Mapping!$A:$C,3,0),"Not Mapped"))</f>
        <v/>
      </c>
      <c r="Q6934" s="36">
        <f>IF($B6934="","",IFERROR(VLOOKUP($O6934,Leaders!$A:$B,2,0),"Not Mapped"))</f>
        <v/>
      </c>
      <c r="R6934" s="36">
        <f>IF($B6934="","",IF(COUNTIF(Exclusions!$A:$A,$B6934)&gt;0,"Yes","No"))</f>
        <v/>
      </c>
      <c r="S6934" s="38">
        <f>IF($B6934="","",MIN(1,DAY($A6934)/IF($N6934="Superstore",Settings!$B$5,Settings!$B$4)))</f>
        <v/>
      </c>
      <c r="T6934" s="38">
        <f>IF(OR($B6934="",$G6934="",$S6934=0),"",$G6934/$S6934)</f>
        <v/>
      </c>
      <c r="U6934" s="36">
        <f>IF($T6934="","",IF($T6934&lt;Settings!$B$8,"Critical",IF($T6934&lt;Settings!$B$9,"Semi Critical","Non Critical")))</f>
        <v/>
      </c>
      <c r="V6934" s="28" t="n"/>
      <c r="Z6934">
        <f>IF($B6934="","",IFERROR(VLOOKUP($B6934,'Plan HC for CCA'!$A:$B,2,0),""))</f>
        <v/>
      </c>
      <c r="AA6934">
        <f>IF(OR($B6934="",$Z6934=""),"",IF(N($M6934)&lt;$Z6934,"Delta","No Delta"))</f>
        <v/>
      </c>
      <c r="AB6934">
        <f>IF(OR($B6934="",$Z6934=""),"",MAX(0,$Z6934-N($M6934)))</f>
        <v/>
      </c>
      <c r="AC6934" s="46">
        <f>IF($B6934="","",IFERROR(INDEX('CCA Util %'!$H:$H,MATCH($B6934,'CCA Util %'!$E:$E,0)),""))</f>
        <v/>
      </c>
      <c r="AD6934">
        <f>IF($B6934="","",IFERROR(INDEX('CCA Util %'!$G:$G,MATCH($B6934,'CCA Util %'!$E:$E,0)),""))</f>
        <v/>
      </c>
      <c r="AE6934">
        <f>IF(OR($B6934="",$U6934=""),"",$U6934&amp;" &amp; "&amp;IF(OR($AD6934="",$AD6934=0),"Util NA",$AD6934&amp;" Util"))</f>
        <v/>
      </c>
    </row>
    <row r="6935" ht="15.75" customHeight="1" s="42">
      <c r="A6935" s="41" t="n"/>
      <c r="G6935" s="38" t="n"/>
      <c r="H6935" s="38" t="n"/>
      <c r="I6935" s="38" t="n"/>
      <c r="J6935" s="38" t="n"/>
      <c r="K6935" s="38" t="n"/>
      <c r="L6935" s="38" t="n"/>
      <c r="N6935" s="36">
        <f>IF($B6935="","",IF($C6935="SUPERSTORE","Superstore","DH"))</f>
        <v/>
      </c>
      <c r="O6935" s="36">
        <f>IF($B6935="","",IFERROR(VLOOKUP($B6935,Mapping!$A:$C,2,0),"Not Mapped"))</f>
        <v/>
      </c>
      <c r="P6935" s="36">
        <f>IF($B6935="","",IFERROR(VLOOKUP($B6935,Mapping!$A:$C,3,0),"Not Mapped"))</f>
        <v/>
      </c>
      <c r="Q6935" s="36">
        <f>IF($B6935="","",IFERROR(VLOOKUP($O6935,Leaders!$A:$B,2,0),"Not Mapped"))</f>
        <v/>
      </c>
      <c r="R6935" s="36">
        <f>IF($B6935="","",IF(COUNTIF(Exclusions!$A:$A,$B6935)&gt;0,"Yes","No"))</f>
        <v/>
      </c>
      <c r="S6935" s="38">
        <f>IF($B6935="","",MIN(1,DAY($A6935)/IF($N6935="Superstore",Settings!$B$5,Settings!$B$4)))</f>
        <v/>
      </c>
      <c r="T6935" s="38">
        <f>IF(OR($B6935="",$G6935="",$S6935=0),"",$G6935/$S6935)</f>
        <v/>
      </c>
      <c r="U6935" s="36">
        <f>IF($T6935="","",IF($T6935&lt;Settings!$B$8,"Critical",IF($T6935&lt;Settings!$B$9,"Semi Critical","Non Critical")))</f>
        <v/>
      </c>
      <c r="V6935" s="28" t="n"/>
      <c r="Z6935">
        <f>IF($B6935="","",IFERROR(VLOOKUP($B6935,'Plan HC for CCA'!$A:$B,2,0),""))</f>
        <v/>
      </c>
      <c r="AA6935">
        <f>IF(OR($B6935="",$Z6935=""),"",IF(N($M6935)&lt;$Z6935,"Delta","No Delta"))</f>
        <v/>
      </c>
      <c r="AB6935">
        <f>IF(OR($B6935="",$Z6935=""),"",MAX(0,$Z6935-N($M6935)))</f>
        <v/>
      </c>
      <c r="AC6935" s="46">
        <f>IF($B6935="","",IFERROR(INDEX('CCA Util %'!$H:$H,MATCH($B6935,'CCA Util %'!$E:$E,0)),""))</f>
        <v/>
      </c>
      <c r="AD6935">
        <f>IF($B6935="","",IFERROR(INDEX('CCA Util %'!$G:$G,MATCH($B6935,'CCA Util %'!$E:$E,0)),""))</f>
        <v/>
      </c>
      <c r="AE6935">
        <f>IF(OR($B6935="",$U6935=""),"",$U6935&amp;" &amp; "&amp;IF(OR($AD6935="",$AD6935=0),"Util NA",$AD6935&amp;" Util"))</f>
        <v/>
      </c>
    </row>
    <row r="6936" ht="15.75" customHeight="1" s="42">
      <c r="A6936" s="41" t="n"/>
      <c r="G6936" s="38" t="n"/>
      <c r="H6936" s="38" t="n"/>
      <c r="I6936" s="38" t="n"/>
      <c r="J6936" s="38" t="n"/>
      <c r="K6936" s="38" t="n"/>
      <c r="L6936" s="38" t="n"/>
      <c r="N6936" s="36">
        <f>IF($B6936="","",IF($C6936="SUPERSTORE","Superstore","DH"))</f>
        <v/>
      </c>
      <c r="O6936" s="36">
        <f>IF($B6936="","",IFERROR(VLOOKUP($B6936,Mapping!$A:$C,2,0),"Not Mapped"))</f>
        <v/>
      </c>
      <c r="P6936" s="36">
        <f>IF($B6936="","",IFERROR(VLOOKUP($B6936,Mapping!$A:$C,3,0),"Not Mapped"))</f>
        <v/>
      </c>
      <c r="Q6936" s="36">
        <f>IF($B6936="","",IFERROR(VLOOKUP($O6936,Leaders!$A:$B,2,0),"Not Mapped"))</f>
        <v/>
      </c>
      <c r="R6936" s="36">
        <f>IF($B6936="","",IF(COUNTIF(Exclusions!$A:$A,$B6936)&gt;0,"Yes","No"))</f>
        <v/>
      </c>
      <c r="S6936" s="38">
        <f>IF($B6936="","",MIN(1,DAY($A6936)/IF($N6936="Superstore",Settings!$B$5,Settings!$B$4)))</f>
        <v/>
      </c>
      <c r="T6936" s="38">
        <f>IF(OR($B6936="",$G6936="",$S6936=0),"",$G6936/$S6936)</f>
        <v/>
      </c>
      <c r="U6936" s="36">
        <f>IF($T6936="","",IF($T6936&lt;Settings!$B$8,"Critical",IF($T6936&lt;Settings!$B$9,"Semi Critical","Non Critical")))</f>
        <v/>
      </c>
      <c r="V6936" s="28" t="n"/>
      <c r="Z6936">
        <f>IF($B6936="","",IFERROR(VLOOKUP($B6936,'Plan HC for CCA'!$A:$B,2,0),""))</f>
        <v/>
      </c>
      <c r="AA6936">
        <f>IF(OR($B6936="",$Z6936=""),"",IF(N($M6936)&lt;$Z6936,"Delta","No Delta"))</f>
        <v/>
      </c>
      <c r="AB6936">
        <f>IF(OR($B6936="",$Z6936=""),"",MAX(0,$Z6936-N($M6936)))</f>
        <v/>
      </c>
      <c r="AC6936" s="46">
        <f>IF($B6936="","",IFERROR(INDEX('CCA Util %'!$H:$H,MATCH($B6936,'CCA Util %'!$E:$E,0)),""))</f>
        <v/>
      </c>
      <c r="AD6936">
        <f>IF($B6936="","",IFERROR(INDEX('CCA Util %'!$G:$G,MATCH($B6936,'CCA Util %'!$E:$E,0)),""))</f>
        <v/>
      </c>
      <c r="AE6936">
        <f>IF(OR($B6936="",$U6936=""),"",$U6936&amp;" &amp; "&amp;IF(OR($AD6936="",$AD6936=0),"Util NA",$AD6936&amp;" Util"))</f>
        <v/>
      </c>
    </row>
    <row r="6937" ht="15.75" customHeight="1" s="42">
      <c r="A6937" s="41" t="n"/>
      <c r="G6937" s="38" t="n"/>
      <c r="H6937" s="38" t="n"/>
      <c r="I6937" s="38" t="n"/>
      <c r="J6937" s="38" t="n"/>
      <c r="K6937" s="38" t="n"/>
      <c r="L6937" s="38" t="n"/>
      <c r="N6937" s="36">
        <f>IF($B6937="","",IF($C6937="SUPERSTORE","Superstore","DH"))</f>
        <v/>
      </c>
      <c r="O6937" s="36">
        <f>IF($B6937="","",IFERROR(VLOOKUP($B6937,Mapping!$A:$C,2,0),"Not Mapped"))</f>
        <v/>
      </c>
      <c r="P6937" s="36">
        <f>IF($B6937="","",IFERROR(VLOOKUP($B6937,Mapping!$A:$C,3,0),"Not Mapped"))</f>
        <v/>
      </c>
      <c r="Q6937" s="36">
        <f>IF($B6937="","",IFERROR(VLOOKUP($O6937,Leaders!$A:$B,2,0),"Not Mapped"))</f>
        <v/>
      </c>
      <c r="R6937" s="36">
        <f>IF($B6937="","",IF(COUNTIF(Exclusions!$A:$A,$B6937)&gt;0,"Yes","No"))</f>
        <v/>
      </c>
      <c r="S6937" s="38">
        <f>IF($B6937="","",MIN(1,DAY($A6937)/IF($N6937="Superstore",Settings!$B$5,Settings!$B$4)))</f>
        <v/>
      </c>
      <c r="T6937" s="38">
        <f>IF(OR($B6937="",$G6937="",$S6937=0),"",$G6937/$S6937)</f>
        <v/>
      </c>
      <c r="U6937" s="36">
        <f>IF($T6937="","",IF($T6937&lt;Settings!$B$8,"Critical",IF($T6937&lt;Settings!$B$9,"Semi Critical","Non Critical")))</f>
        <v/>
      </c>
      <c r="V6937" s="28" t="n"/>
      <c r="Z6937">
        <f>IF($B6937="","",IFERROR(VLOOKUP($B6937,'Plan HC for CCA'!$A:$B,2,0),""))</f>
        <v/>
      </c>
      <c r="AA6937">
        <f>IF(OR($B6937="",$Z6937=""),"",IF(N($M6937)&lt;$Z6937,"Delta","No Delta"))</f>
        <v/>
      </c>
      <c r="AB6937">
        <f>IF(OR($B6937="",$Z6937=""),"",MAX(0,$Z6937-N($M6937)))</f>
        <v/>
      </c>
      <c r="AC6937" s="46">
        <f>IF($B6937="","",IFERROR(INDEX('CCA Util %'!$H:$H,MATCH($B6937,'CCA Util %'!$E:$E,0)),""))</f>
        <v/>
      </c>
      <c r="AD6937">
        <f>IF($B6937="","",IFERROR(INDEX('CCA Util %'!$G:$G,MATCH($B6937,'CCA Util %'!$E:$E,0)),""))</f>
        <v/>
      </c>
      <c r="AE6937">
        <f>IF(OR($B6937="",$U6937=""),"",$U6937&amp;" &amp; "&amp;IF(OR($AD6937="",$AD6937=0),"Util NA",$AD6937&amp;" Util"))</f>
        <v/>
      </c>
    </row>
    <row r="6938" ht="15.75" customHeight="1" s="42">
      <c r="A6938" s="41" t="n"/>
      <c r="G6938" s="38" t="n"/>
      <c r="H6938" s="38" t="n"/>
      <c r="I6938" s="38" t="n"/>
      <c r="J6938" s="38" t="n"/>
      <c r="K6938" s="38" t="n"/>
      <c r="L6938" s="38" t="n"/>
      <c r="N6938" s="36">
        <f>IF($B6938="","",IF($C6938="SUPERSTORE","Superstore","DH"))</f>
        <v/>
      </c>
      <c r="O6938" s="36">
        <f>IF($B6938="","",IFERROR(VLOOKUP($B6938,Mapping!$A:$C,2,0),"Not Mapped"))</f>
        <v/>
      </c>
      <c r="P6938" s="36">
        <f>IF($B6938="","",IFERROR(VLOOKUP($B6938,Mapping!$A:$C,3,0),"Not Mapped"))</f>
        <v/>
      </c>
      <c r="Q6938" s="36">
        <f>IF($B6938="","",IFERROR(VLOOKUP($O6938,Leaders!$A:$B,2,0),"Not Mapped"))</f>
        <v/>
      </c>
      <c r="R6938" s="36">
        <f>IF($B6938="","",IF(COUNTIF(Exclusions!$A:$A,$B6938)&gt;0,"Yes","No"))</f>
        <v/>
      </c>
      <c r="S6938" s="38">
        <f>IF($B6938="","",MIN(1,DAY($A6938)/IF($N6938="Superstore",Settings!$B$5,Settings!$B$4)))</f>
        <v/>
      </c>
      <c r="T6938" s="38">
        <f>IF(OR($B6938="",$G6938="",$S6938=0),"",$G6938/$S6938)</f>
        <v/>
      </c>
      <c r="U6938" s="36">
        <f>IF($T6938="","",IF($T6938&lt;Settings!$B$8,"Critical",IF($T6938&lt;Settings!$B$9,"Semi Critical","Non Critical")))</f>
        <v/>
      </c>
      <c r="V6938" s="28" t="n"/>
      <c r="Z6938">
        <f>IF($B6938="","",IFERROR(VLOOKUP($B6938,'Plan HC for CCA'!$A:$B,2,0),""))</f>
        <v/>
      </c>
      <c r="AA6938">
        <f>IF(OR($B6938="",$Z6938=""),"",IF(N($M6938)&lt;$Z6938,"Delta","No Delta"))</f>
        <v/>
      </c>
      <c r="AB6938">
        <f>IF(OR($B6938="",$Z6938=""),"",MAX(0,$Z6938-N($M6938)))</f>
        <v/>
      </c>
      <c r="AC6938" s="46">
        <f>IF($B6938="","",IFERROR(INDEX('CCA Util %'!$H:$H,MATCH($B6938,'CCA Util %'!$E:$E,0)),""))</f>
        <v/>
      </c>
      <c r="AD6938">
        <f>IF($B6938="","",IFERROR(INDEX('CCA Util %'!$G:$G,MATCH($B6938,'CCA Util %'!$E:$E,0)),""))</f>
        <v/>
      </c>
      <c r="AE6938">
        <f>IF(OR($B6938="",$U6938=""),"",$U6938&amp;" &amp; "&amp;IF(OR($AD6938="",$AD6938=0),"Util NA",$AD6938&amp;" Util"))</f>
        <v/>
      </c>
    </row>
    <row r="6939" ht="15.75" customHeight="1" s="42">
      <c r="A6939" s="41" t="n"/>
      <c r="G6939" s="38" t="n"/>
      <c r="H6939" s="38" t="n"/>
      <c r="I6939" s="38" t="n"/>
      <c r="J6939" s="38" t="n"/>
      <c r="K6939" s="38" t="n"/>
      <c r="L6939" s="38" t="n"/>
      <c r="N6939" s="36">
        <f>IF($B6939="","",IF($C6939="SUPERSTORE","Superstore","DH"))</f>
        <v/>
      </c>
      <c r="O6939" s="36">
        <f>IF($B6939="","",IFERROR(VLOOKUP($B6939,Mapping!$A:$C,2,0),"Not Mapped"))</f>
        <v/>
      </c>
      <c r="P6939" s="36">
        <f>IF($B6939="","",IFERROR(VLOOKUP($B6939,Mapping!$A:$C,3,0),"Not Mapped"))</f>
        <v/>
      </c>
      <c r="Q6939" s="36">
        <f>IF($B6939="","",IFERROR(VLOOKUP($O6939,Leaders!$A:$B,2,0),"Not Mapped"))</f>
        <v/>
      </c>
      <c r="R6939" s="36">
        <f>IF($B6939="","",IF(COUNTIF(Exclusions!$A:$A,$B6939)&gt;0,"Yes","No"))</f>
        <v/>
      </c>
      <c r="S6939" s="38">
        <f>IF($B6939="","",MIN(1,DAY($A6939)/IF($N6939="Superstore",Settings!$B$5,Settings!$B$4)))</f>
        <v/>
      </c>
      <c r="T6939" s="38">
        <f>IF(OR($B6939="",$G6939="",$S6939=0),"",$G6939/$S6939)</f>
        <v/>
      </c>
      <c r="U6939" s="36">
        <f>IF($T6939="","",IF($T6939&lt;Settings!$B$8,"Critical",IF($T6939&lt;Settings!$B$9,"Semi Critical","Non Critical")))</f>
        <v/>
      </c>
      <c r="V6939" s="28" t="n"/>
      <c r="Z6939">
        <f>IF($B6939="","",IFERROR(VLOOKUP($B6939,'Plan HC for CCA'!$A:$B,2,0),""))</f>
        <v/>
      </c>
      <c r="AA6939">
        <f>IF(OR($B6939="",$Z6939=""),"",IF(N($M6939)&lt;$Z6939,"Delta","No Delta"))</f>
        <v/>
      </c>
      <c r="AB6939">
        <f>IF(OR($B6939="",$Z6939=""),"",MAX(0,$Z6939-N($M6939)))</f>
        <v/>
      </c>
      <c r="AC6939" s="46">
        <f>IF($B6939="","",IFERROR(INDEX('CCA Util %'!$H:$H,MATCH($B6939,'CCA Util %'!$E:$E,0)),""))</f>
        <v/>
      </c>
      <c r="AD6939">
        <f>IF($B6939="","",IFERROR(INDEX('CCA Util %'!$G:$G,MATCH($B6939,'CCA Util %'!$E:$E,0)),""))</f>
        <v/>
      </c>
      <c r="AE6939">
        <f>IF(OR($B6939="",$U6939=""),"",$U6939&amp;" &amp; "&amp;IF(OR($AD6939="",$AD6939=0),"Util NA",$AD6939&amp;" Util"))</f>
        <v/>
      </c>
    </row>
    <row r="6940" ht="15.75" customHeight="1" s="42">
      <c r="A6940" s="41" t="n"/>
      <c r="G6940" s="38" t="n"/>
      <c r="H6940" s="38" t="n"/>
      <c r="I6940" s="38" t="n"/>
      <c r="J6940" s="38" t="n"/>
      <c r="K6940" s="38" t="n"/>
      <c r="L6940" s="38" t="n"/>
      <c r="N6940" s="36">
        <f>IF($B6940="","",IF($C6940="SUPERSTORE","Superstore","DH"))</f>
        <v/>
      </c>
      <c r="O6940" s="36">
        <f>IF($B6940="","",IFERROR(VLOOKUP($B6940,Mapping!$A:$C,2,0),"Not Mapped"))</f>
        <v/>
      </c>
      <c r="P6940" s="36">
        <f>IF($B6940="","",IFERROR(VLOOKUP($B6940,Mapping!$A:$C,3,0),"Not Mapped"))</f>
        <v/>
      </c>
      <c r="Q6940" s="36">
        <f>IF($B6940="","",IFERROR(VLOOKUP($O6940,Leaders!$A:$B,2,0),"Not Mapped"))</f>
        <v/>
      </c>
      <c r="R6940" s="36">
        <f>IF($B6940="","",IF(COUNTIF(Exclusions!$A:$A,$B6940)&gt;0,"Yes","No"))</f>
        <v/>
      </c>
      <c r="S6940" s="38">
        <f>IF($B6940="","",MIN(1,DAY($A6940)/IF($N6940="Superstore",Settings!$B$5,Settings!$B$4)))</f>
        <v/>
      </c>
      <c r="T6940" s="38">
        <f>IF(OR($B6940="",$G6940="",$S6940=0),"",$G6940/$S6940)</f>
        <v/>
      </c>
      <c r="U6940" s="36">
        <f>IF($T6940="","",IF($T6940&lt;Settings!$B$8,"Critical",IF($T6940&lt;Settings!$B$9,"Semi Critical","Non Critical")))</f>
        <v/>
      </c>
      <c r="V6940" s="28" t="n"/>
      <c r="Z6940">
        <f>IF($B6940="","",IFERROR(VLOOKUP($B6940,'Plan HC for CCA'!$A:$B,2,0),""))</f>
        <v/>
      </c>
      <c r="AA6940">
        <f>IF(OR($B6940="",$Z6940=""),"",IF(N($M6940)&lt;$Z6940,"Delta","No Delta"))</f>
        <v/>
      </c>
      <c r="AB6940">
        <f>IF(OR($B6940="",$Z6940=""),"",MAX(0,$Z6940-N($M6940)))</f>
        <v/>
      </c>
      <c r="AC6940" s="46">
        <f>IF($B6940="","",IFERROR(INDEX('CCA Util %'!$H:$H,MATCH($B6940,'CCA Util %'!$E:$E,0)),""))</f>
        <v/>
      </c>
      <c r="AD6940">
        <f>IF($B6940="","",IFERROR(INDEX('CCA Util %'!$G:$G,MATCH($B6940,'CCA Util %'!$E:$E,0)),""))</f>
        <v/>
      </c>
      <c r="AE6940">
        <f>IF(OR($B6940="",$U6940=""),"",$U6940&amp;" &amp; "&amp;IF(OR($AD6940="",$AD6940=0),"Util NA",$AD6940&amp;" Util"))</f>
        <v/>
      </c>
    </row>
    <row r="6941" ht="15.75" customHeight="1" s="42">
      <c r="A6941" s="41" t="n"/>
      <c r="G6941" s="38" t="n"/>
      <c r="H6941" s="38" t="n"/>
      <c r="I6941" s="38" t="n"/>
      <c r="J6941" s="38" t="n"/>
      <c r="K6941" s="38" t="n"/>
      <c r="L6941" s="38" t="n"/>
      <c r="N6941" s="36">
        <f>IF($B6941="","",IF($C6941="SUPERSTORE","Superstore","DH"))</f>
        <v/>
      </c>
      <c r="O6941" s="36">
        <f>IF($B6941="","",IFERROR(VLOOKUP($B6941,Mapping!$A:$C,2,0),"Not Mapped"))</f>
        <v/>
      </c>
      <c r="P6941" s="36">
        <f>IF($B6941="","",IFERROR(VLOOKUP($B6941,Mapping!$A:$C,3,0),"Not Mapped"))</f>
        <v/>
      </c>
      <c r="Q6941" s="36">
        <f>IF($B6941="","",IFERROR(VLOOKUP($O6941,Leaders!$A:$B,2,0),"Not Mapped"))</f>
        <v/>
      </c>
      <c r="R6941" s="36">
        <f>IF($B6941="","",IF(COUNTIF(Exclusions!$A:$A,$B6941)&gt;0,"Yes","No"))</f>
        <v/>
      </c>
      <c r="S6941" s="38">
        <f>IF($B6941="","",MIN(1,DAY($A6941)/IF($N6941="Superstore",Settings!$B$5,Settings!$B$4)))</f>
        <v/>
      </c>
      <c r="T6941" s="38">
        <f>IF(OR($B6941="",$G6941="",$S6941=0),"",$G6941/$S6941)</f>
        <v/>
      </c>
      <c r="U6941" s="36">
        <f>IF($T6941="","",IF($T6941&lt;Settings!$B$8,"Critical",IF($T6941&lt;Settings!$B$9,"Semi Critical","Non Critical")))</f>
        <v/>
      </c>
      <c r="V6941" s="28" t="n"/>
      <c r="Z6941">
        <f>IF($B6941="","",IFERROR(VLOOKUP($B6941,'Plan HC for CCA'!$A:$B,2,0),""))</f>
        <v/>
      </c>
      <c r="AA6941">
        <f>IF(OR($B6941="",$Z6941=""),"",IF(N($M6941)&lt;$Z6941,"Delta","No Delta"))</f>
        <v/>
      </c>
      <c r="AB6941">
        <f>IF(OR($B6941="",$Z6941=""),"",MAX(0,$Z6941-N($M6941)))</f>
        <v/>
      </c>
      <c r="AC6941" s="46">
        <f>IF($B6941="","",IFERROR(INDEX('CCA Util %'!$H:$H,MATCH($B6941,'CCA Util %'!$E:$E,0)),""))</f>
        <v/>
      </c>
      <c r="AD6941">
        <f>IF($B6941="","",IFERROR(INDEX('CCA Util %'!$G:$G,MATCH($B6941,'CCA Util %'!$E:$E,0)),""))</f>
        <v/>
      </c>
      <c r="AE6941">
        <f>IF(OR($B6941="",$U6941=""),"",$U6941&amp;" &amp; "&amp;IF(OR($AD6941="",$AD6941=0),"Util NA",$AD6941&amp;" Util"))</f>
        <v/>
      </c>
    </row>
    <row r="6942" ht="15.75" customHeight="1" s="42">
      <c r="A6942" s="41" t="n"/>
      <c r="G6942" s="38" t="n"/>
      <c r="H6942" s="38" t="n"/>
      <c r="I6942" s="38" t="n"/>
      <c r="J6942" s="38" t="n"/>
      <c r="K6942" s="38" t="n"/>
      <c r="L6942" s="38" t="n"/>
      <c r="N6942" s="36">
        <f>IF($B6942="","",IF($C6942="SUPERSTORE","Superstore","DH"))</f>
        <v/>
      </c>
      <c r="O6942" s="36">
        <f>IF($B6942="","",IFERROR(VLOOKUP($B6942,Mapping!$A:$C,2,0),"Not Mapped"))</f>
        <v/>
      </c>
      <c r="P6942" s="36">
        <f>IF($B6942="","",IFERROR(VLOOKUP($B6942,Mapping!$A:$C,3,0),"Not Mapped"))</f>
        <v/>
      </c>
      <c r="Q6942" s="36">
        <f>IF($B6942="","",IFERROR(VLOOKUP($O6942,Leaders!$A:$B,2,0),"Not Mapped"))</f>
        <v/>
      </c>
      <c r="R6942" s="36">
        <f>IF($B6942="","",IF(COUNTIF(Exclusions!$A:$A,$B6942)&gt;0,"Yes","No"))</f>
        <v/>
      </c>
      <c r="S6942" s="38">
        <f>IF($B6942="","",MIN(1,DAY($A6942)/IF($N6942="Superstore",Settings!$B$5,Settings!$B$4)))</f>
        <v/>
      </c>
      <c r="T6942" s="38">
        <f>IF(OR($B6942="",$G6942="",$S6942=0),"",$G6942/$S6942)</f>
        <v/>
      </c>
      <c r="U6942" s="36">
        <f>IF($T6942="","",IF($T6942&lt;Settings!$B$8,"Critical",IF($T6942&lt;Settings!$B$9,"Semi Critical","Non Critical")))</f>
        <v/>
      </c>
      <c r="V6942" s="28" t="n"/>
      <c r="Z6942">
        <f>IF($B6942="","",IFERROR(VLOOKUP($B6942,'Plan HC for CCA'!$A:$B,2,0),""))</f>
        <v/>
      </c>
      <c r="AA6942">
        <f>IF(OR($B6942="",$Z6942=""),"",IF(N($M6942)&lt;$Z6942,"Delta","No Delta"))</f>
        <v/>
      </c>
      <c r="AB6942">
        <f>IF(OR($B6942="",$Z6942=""),"",MAX(0,$Z6942-N($M6942)))</f>
        <v/>
      </c>
      <c r="AC6942" s="46">
        <f>IF($B6942="","",IFERROR(INDEX('CCA Util %'!$H:$H,MATCH($B6942,'CCA Util %'!$E:$E,0)),""))</f>
        <v/>
      </c>
      <c r="AD6942">
        <f>IF($B6942="","",IFERROR(INDEX('CCA Util %'!$G:$G,MATCH($B6942,'CCA Util %'!$E:$E,0)),""))</f>
        <v/>
      </c>
      <c r="AE6942">
        <f>IF(OR($B6942="",$U6942=""),"",$U6942&amp;" &amp; "&amp;IF(OR($AD6942="",$AD6942=0),"Util NA",$AD6942&amp;" Util"))</f>
        <v/>
      </c>
    </row>
    <row r="6943" ht="15.75" customHeight="1" s="42">
      <c r="A6943" s="41" t="n"/>
      <c r="G6943" s="38" t="n"/>
      <c r="H6943" s="38" t="n"/>
      <c r="I6943" s="38" t="n"/>
      <c r="J6943" s="38" t="n"/>
      <c r="K6943" s="38" t="n"/>
      <c r="L6943" s="38" t="n"/>
      <c r="N6943" s="36">
        <f>IF($B6943="","",IF($C6943="SUPERSTORE","Superstore","DH"))</f>
        <v/>
      </c>
      <c r="O6943" s="36">
        <f>IF($B6943="","",IFERROR(VLOOKUP($B6943,Mapping!$A:$C,2,0),"Not Mapped"))</f>
        <v/>
      </c>
      <c r="P6943" s="36">
        <f>IF($B6943="","",IFERROR(VLOOKUP($B6943,Mapping!$A:$C,3,0),"Not Mapped"))</f>
        <v/>
      </c>
      <c r="Q6943" s="36">
        <f>IF($B6943="","",IFERROR(VLOOKUP($O6943,Leaders!$A:$B,2,0),"Not Mapped"))</f>
        <v/>
      </c>
      <c r="R6943" s="36">
        <f>IF($B6943="","",IF(COUNTIF(Exclusions!$A:$A,$B6943)&gt;0,"Yes","No"))</f>
        <v/>
      </c>
      <c r="S6943" s="38">
        <f>IF($B6943="","",MIN(1,DAY($A6943)/IF($N6943="Superstore",Settings!$B$5,Settings!$B$4)))</f>
        <v/>
      </c>
      <c r="T6943" s="38">
        <f>IF(OR($B6943="",$G6943="",$S6943=0),"",$G6943/$S6943)</f>
        <v/>
      </c>
      <c r="U6943" s="36">
        <f>IF($T6943="","",IF($T6943&lt;Settings!$B$8,"Critical",IF($T6943&lt;Settings!$B$9,"Semi Critical","Non Critical")))</f>
        <v/>
      </c>
      <c r="V6943" s="28" t="n"/>
      <c r="Z6943">
        <f>IF($B6943="","",IFERROR(VLOOKUP($B6943,'Plan HC for CCA'!$A:$B,2,0),""))</f>
        <v/>
      </c>
      <c r="AA6943">
        <f>IF(OR($B6943="",$Z6943=""),"",IF(N($M6943)&lt;$Z6943,"Delta","No Delta"))</f>
        <v/>
      </c>
      <c r="AB6943">
        <f>IF(OR($B6943="",$Z6943=""),"",MAX(0,$Z6943-N($M6943)))</f>
        <v/>
      </c>
      <c r="AC6943" s="46">
        <f>IF($B6943="","",IFERROR(INDEX('CCA Util %'!$H:$H,MATCH($B6943,'CCA Util %'!$E:$E,0)),""))</f>
        <v/>
      </c>
      <c r="AD6943">
        <f>IF($B6943="","",IFERROR(INDEX('CCA Util %'!$G:$G,MATCH($B6943,'CCA Util %'!$E:$E,0)),""))</f>
        <v/>
      </c>
      <c r="AE6943">
        <f>IF(OR($B6943="",$U6943=""),"",$U6943&amp;" &amp; "&amp;IF(OR($AD6943="",$AD6943=0),"Util NA",$AD6943&amp;" Util"))</f>
        <v/>
      </c>
    </row>
    <row r="6944" ht="15.75" customHeight="1" s="42">
      <c r="A6944" s="41" t="n"/>
      <c r="G6944" s="38" t="n"/>
      <c r="H6944" s="38" t="n"/>
      <c r="I6944" s="38" t="n"/>
      <c r="J6944" s="38" t="n"/>
      <c r="K6944" s="38" t="n"/>
      <c r="L6944" s="38" t="n"/>
      <c r="N6944" s="36">
        <f>IF($B6944="","",IF($C6944="SUPERSTORE","Superstore","DH"))</f>
        <v/>
      </c>
      <c r="O6944" s="36">
        <f>IF($B6944="","",IFERROR(VLOOKUP($B6944,Mapping!$A:$C,2,0),"Not Mapped"))</f>
        <v/>
      </c>
      <c r="P6944" s="36">
        <f>IF($B6944="","",IFERROR(VLOOKUP($B6944,Mapping!$A:$C,3,0),"Not Mapped"))</f>
        <v/>
      </c>
      <c r="Q6944" s="36">
        <f>IF($B6944="","",IFERROR(VLOOKUP($O6944,Leaders!$A:$B,2,0),"Not Mapped"))</f>
        <v/>
      </c>
      <c r="R6944" s="36">
        <f>IF($B6944="","",IF(COUNTIF(Exclusions!$A:$A,$B6944)&gt;0,"Yes","No"))</f>
        <v/>
      </c>
      <c r="S6944" s="38">
        <f>IF($B6944="","",MIN(1,DAY($A6944)/IF($N6944="Superstore",Settings!$B$5,Settings!$B$4)))</f>
        <v/>
      </c>
      <c r="T6944" s="38">
        <f>IF(OR($B6944="",$G6944="",$S6944=0),"",$G6944/$S6944)</f>
        <v/>
      </c>
      <c r="U6944" s="36">
        <f>IF($T6944="","",IF($T6944&lt;Settings!$B$8,"Critical",IF($T6944&lt;Settings!$B$9,"Semi Critical","Non Critical")))</f>
        <v/>
      </c>
      <c r="V6944" s="28" t="n"/>
      <c r="Z6944">
        <f>IF($B6944="","",IFERROR(VLOOKUP($B6944,'Plan HC for CCA'!$A:$B,2,0),""))</f>
        <v/>
      </c>
      <c r="AA6944">
        <f>IF(OR($B6944="",$Z6944=""),"",IF(N($M6944)&lt;$Z6944,"Delta","No Delta"))</f>
        <v/>
      </c>
      <c r="AB6944">
        <f>IF(OR($B6944="",$Z6944=""),"",MAX(0,$Z6944-N($M6944)))</f>
        <v/>
      </c>
      <c r="AC6944" s="46">
        <f>IF($B6944="","",IFERROR(INDEX('CCA Util %'!$H:$H,MATCH($B6944,'CCA Util %'!$E:$E,0)),""))</f>
        <v/>
      </c>
      <c r="AD6944">
        <f>IF($B6944="","",IFERROR(INDEX('CCA Util %'!$G:$G,MATCH($B6944,'CCA Util %'!$E:$E,0)),""))</f>
        <v/>
      </c>
      <c r="AE6944">
        <f>IF(OR($B6944="",$U6944=""),"",$U6944&amp;" &amp; "&amp;IF(OR($AD6944="",$AD6944=0),"Util NA",$AD6944&amp;" Util"))</f>
        <v/>
      </c>
    </row>
    <row r="6945" ht="15.75" customHeight="1" s="42">
      <c r="A6945" s="41" t="n"/>
      <c r="G6945" s="38" t="n"/>
      <c r="H6945" s="38" t="n"/>
      <c r="I6945" s="38" t="n"/>
      <c r="J6945" s="38" t="n"/>
      <c r="K6945" s="38" t="n"/>
      <c r="L6945" s="38" t="n"/>
      <c r="N6945" s="36">
        <f>IF($B6945="","",IF($C6945="SUPERSTORE","Superstore","DH"))</f>
        <v/>
      </c>
      <c r="O6945" s="36">
        <f>IF($B6945="","",IFERROR(VLOOKUP($B6945,Mapping!$A:$C,2,0),"Not Mapped"))</f>
        <v/>
      </c>
      <c r="P6945" s="36">
        <f>IF($B6945="","",IFERROR(VLOOKUP($B6945,Mapping!$A:$C,3,0),"Not Mapped"))</f>
        <v/>
      </c>
      <c r="Q6945" s="36">
        <f>IF($B6945="","",IFERROR(VLOOKUP($O6945,Leaders!$A:$B,2,0),"Not Mapped"))</f>
        <v/>
      </c>
      <c r="R6945" s="36">
        <f>IF($B6945="","",IF(COUNTIF(Exclusions!$A:$A,$B6945)&gt;0,"Yes","No"))</f>
        <v/>
      </c>
      <c r="S6945" s="38">
        <f>IF($B6945="","",MIN(1,DAY($A6945)/IF($N6945="Superstore",Settings!$B$5,Settings!$B$4)))</f>
        <v/>
      </c>
      <c r="T6945" s="38">
        <f>IF(OR($B6945="",$G6945="",$S6945=0),"",$G6945/$S6945)</f>
        <v/>
      </c>
      <c r="U6945" s="36">
        <f>IF($T6945="","",IF($T6945&lt;Settings!$B$8,"Critical",IF($T6945&lt;Settings!$B$9,"Semi Critical","Non Critical")))</f>
        <v/>
      </c>
      <c r="V6945" s="28" t="n"/>
      <c r="Z6945">
        <f>IF($B6945="","",IFERROR(VLOOKUP($B6945,'Plan HC for CCA'!$A:$B,2,0),""))</f>
        <v/>
      </c>
      <c r="AA6945">
        <f>IF(OR($B6945="",$Z6945=""),"",IF(N($M6945)&lt;$Z6945,"Delta","No Delta"))</f>
        <v/>
      </c>
      <c r="AB6945">
        <f>IF(OR($B6945="",$Z6945=""),"",MAX(0,$Z6945-N($M6945)))</f>
        <v/>
      </c>
      <c r="AC6945" s="46">
        <f>IF($B6945="","",IFERROR(INDEX('CCA Util %'!$H:$H,MATCH($B6945,'CCA Util %'!$E:$E,0)),""))</f>
        <v/>
      </c>
      <c r="AD6945">
        <f>IF($B6945="","",IFERROR(INDEX('CCA Util %'!$G:$G,MATCH($B6945,'CCA Util %'!$E:$E,0)),""))</f>
        <v/>
      </c>
      <c r="AE6945">
        <f>IF(OR($B6945="",$U6945=""),"",$U6945&amp;" &amp; "&amp;IF(OR($AD6945="",$AD6945=0),"Util NA",$AD6945&amp;" Util"))</f>
        <v/>
      </c>
    </row>
    <row r="6946" ht="15.75" customHeight="1" s="42">
      <c r="A6946" s="41" t="n"/>
      <c r="G6946" s="38" t="n"/>
      <c r="H6946" s="38" t="n"/>
      <c r="I6946" s="38" t="n"/>
      <c r="J6946" s="38" t="n"/>
      <c r="K6946" s="38" t="n"/>
      <c r="L6946" s="38" t="n"/>
      <c r="N6946" s="36">
        <f>IF($B6946="","",IF($C6946="SUPERSTORE","Superstore","DH"))</f>
        <v/>
      </c>
      <c r="O6946" s="36">
        <f>IF($B6946="","",IFERROR(VLOOKUP($B6946,Mapping!$A:$C,2,0),"Not Mapped"))</f>
        <v/>
      </c>
      <c r="P6946" s="36">
        <f>IF($B6946="","",IFERROR(VLOOKUP($B6946,Mapping!$A:$C,3,0),"Not Mapped"))</f>
        <v/>
      </c>
      <c r="Q6946" s="36">
        <f>IF($B6946="","",IFERROR(VLOOKUP($O6946,Leaders!$A:$B,2,0),"Not Mapped"))</f>
        <v/>
      </c>
      <c r="R6946" s="36">
        <f>IF($B6946="","",IF(COUNTIF(Exclusions!$A:$A,$B6946)&gt;0,"Yes","No"))</f>
        <v/>
      </c>
      <c r="S6946" s="38">
        <f>IF($B6946="","",MIN(1,DAY($A6946)/IF($N6946="Superstore",Settings!$B$5,Settings!$B$4)))</f>
        <v/>
      </c>
      <c r="T6946" s="38">
        <f>IF(OR($B6946="",$G6946="",$S6946=0),"",$G6946/$S6946)</f>
        <v/>
      </c>
      <c r="U6946" s="36">
        <f>IF($T6946="","",IF($T6946&lt;Settings!$B$8,"Critical",IF($T6946&lt;Settings!$B$9,"Semi Critical","Non Critical")))</f>
        <v/>
      </c>
      <c r="V6946" s="28" t="n"/>
      <c r="Z6946">
        <f>IF($B6946="","",IFERROR(VLOOKUP($B6946,'Plan HC for CCA'!$A:$B,2,0),""))</f>
        <v/>
      </c>
      <c r="AA6946">
        <f>IF(OR($B6946="",$Z6946=""),"",IF(N($M6946)&lt;$Z6946,"Delta","No Delta"))</f>
        <v/>
      </c>
      <c r="AB6946">
        <f>IF(OR($B6946="",$Z6946=""),"",MAX(0,$Z6946-N($M6946)))</f>
        <v/>
      </c>
      <c r="AC6946" s="46">
        <f>IF($B6946="","",IFERROR(INDEX('CCA Util %'!$H:$H,MATCH($B6946,'CCA Util %'!$E:$E,0)),""))</f>
        <v/>
      </c>
      <c r="AD6946">
        <f>IF($B6946="","",IFERROR(INDEX('CCA Util %'!$G:$G,MATCH($B6946,'CCA Util %'!$E:$E,0)),""))</f>
        <v/>
      </c>
      <c r="AE6946">
        <f>IF(OR($B6946="",$U6946=""),"",$U6946&amp;" &amp; "&amp;IF(OR($AD6946="",$AD6946=0),"Util NA",$AD6946&amp;" Util"))</f>
        <v/>
      </c>
    </row>
    <row r="6947" ht="15.75" customHeight="1" s="42">
      <c r="A6947" s="41" t="n"/>
      <c r="G6947" s="38" t="n"/>
      <c r="H6947" s="38" t="n"/>
      <c r="I6947" s="38" t="n"/>
      <c r="J6947" s="38" t="n"/>
      <c r="K6947" s="38" t="n"/>
      <c r="L6947" s="38" t="n"/>
      <c r="N6947" s="36">
        <f>IF($B6947="","",IF($C6947="SUPERSTORE","Superstore","DH"))</f>
        <v/>
      </c>
      <c r="O6947" s="36">
        <f>IF($B6947="","",IFERROR(VLOOKUP($B6947,Mapping!$A:$C,2,0),"Not Mapped"))</f>
        <v/>
      </c>
      <c r="P6947" s="36">
        <f>IF($B6947="","",IFERROR(VLOOKUP($B6947,Mapping!$A:$C,3,0),"Not Mapped"))</f>
        <v/>
      </c>
      <c r="Q6947" s="36">
        <f>IF($B6947="","",IFERROR(VLOOKUP($O6947,Leaders!$A:$B,2,0),"Not Mapped"))</f>
        <v/>
      </c>
      <c r="R6947" s="36">
        <f>IF($B6947="","",IF(COUNTIF(Exclusions!$A:$A,$B6947)&gt;0,"Yes","No"))</f>
        <v/>
      </c>
      <c r="S6947" s="38">
        <f>IF($B6947="","",MIN(1,DAY($A6947)/IF($N6947="Superstore",Settings!$B$5,Settings!$B$4)))</f>
        <v/>
      </c>
      <c r="T6947" s="38">
        <f>IF(OR($B6947="",$G6947="",$S6947=0),"",$G6947/$S6947)</f>
        <v/>
      </c>
      <c r="U6947" s="36">
        <f>IF($T6947="","",IF($T6947&lt;Settings!$B$8,"Critical",IF($T6947&lt;Settings!$B$9,"Semi Critical","Non Critical")))</f>
        <v/>
      </c>
      <c r="V6947" s="28" t="n"/>
      <c r="Z6947">
        <f>IF($B6947="","",IFERROR(VLOOKUP($B6947,'Plan HC for CCA'!$A:$B,2,0),""))</f>
        <v/>
      </c>
      <c r="AA6947">
        <f>IF(OR($B6947="",$Z6947=""),"",IF(N($M6947)&lt;$Z6947,"Delta","No Delta"))</f>
        <v/>
      </c>
      <c r="AB6947">
        <f>IF(OR($B6947="",$Z6947=""),"",MAX(0,$Z6947-N($M6947)))</f>
        <v/>
      </c>
      <c r="AC6947" s="46">
        <f>IF($B6947="","",IFERROR(INDEX('CCA Util %'!$H:$H,MATCH($B6947,'CCA Util %'!$E:$E,0)),""))</f>
        <v/>
      </c>
      <c r="AD6947">
        <f>IF($B6947="","",IFERROR(INDEX('CCA Util %'!$G:$G,MATCH($B6947,'CCA Util %'!$E:$E,0)),""))</f>
        <v/>
      </c>
      <c r="AE6947">
        <f>IF(OR($B6947="",$U6947=""),"",$U6947&amp;" &amp; "&amp;IF(OR($AD6947="",$AD6947=0),"Util NA",$AD6947&amp;" Util"))</f>
        <v/>
      </c>
    </row>
    <row r="6948" ht="15.75" customHeight="1" s="42">
      <c r="A6948" s="41" t="n"/>
      <c r="G6948" s="38" t="n"/>
      <c r="H6948" s="38" t="n"/>
      <c r="I6948" s="38" t="n"/>
      <c r="J6948" s="38" t="n"/>
      <c r="K6948" s="38" t="n"/>
      <c r="L6948" s="38" t="n"/>
      <c r="N6948" s="36">
        <f>IF($B6948="","",IF($C6948="SUPERSTORE","Superstore","DH"))</f>
        <v/>
      </c>
      <c r="O6948" s="36">
        <f>IF($B6948="","",IFERROR(VLOOKUP($B6948,Mapping!$A:$C,2,0),"Not Mapped"))</f>
        <v/>
      </c>
      <c r="P6948" s="36">
        <f>IF($B6948="","",IFERROR(VLOOKUP($B6948,Mapping!$A:$C,3,0),"Not Mapped"))</f>
        <v/>
      </c>
      <c r="Q6948" s="36">
        <f>IF($B6948="","",IFERROR(VLOOKUP($O6948,Leaders!$A:$B,2,0),"Not Mapped"))</f>
        <v/>
      </c>
      <c r="R6948" s="36">
        <f>IF($B6948="","",IF(COUNTIF(Exclusions!$A:$A,$B6948)&gt;0,"Yes","No"))</f>
        <v/>
      </c>
      <c r="S6948" s="38">
        <f>IF($B6948="","",MIN(1,DAY($A6948)/IF($N6948="Superstore",Settings!$B$5,Settings!$B$4)))</f>
        <v/>
      </c>
      <c r="T6948" s="38">
        <f>IF(OR($B6948="",$G6948="",$S6948=0),"",$G6948/$S6948)</f>
        <v/>
      </c>
      <c r="U6948" s="36">
        <f>IF($T6948="","",IF($T6948&lt;Settings!$B$8,"Critical",IF($T6948&lt;Settings!$B$9,"Semi Critical","Non Critical")))</f>
        <v/>
      </c>
      <c r="V6948" s="28" t="n"/>
      <c r="Z6948">
        <f>IF($B6948="","",IFERROR(VLOOKUP($B6948,'Plan HC for CCA'!$A:$B,2,0),""))</f>
        <v/>
      </c>
      <c r="AA6948">
        <f>IF(OR($B6948="",$Z6948=""),"",IF(N($M6948)&lt;$Z6948,"Delta","No Delta"))</f>
        <v/>
      </c>
      <c r="AB6948">
        <f>IF(OR($B6948="",$Z6948=""),"",MAX(0,$Z6948-N($M6948)))</f>
        <v/>
      </c>
      <c r="AC6948" s="46">
        <f>IF($B6948="","",IFERROR(INDEX('CCA Util %'!$H:$H,MATCH($B6948,'CCA Util %'!$E:$E,0)),""))</f>
        <v/>
      </c>
      <c r="AD6948">
        <f>IF($B6948="","",IFERROR(INDEX('CCA Util %'!$G:$G,MATCH($B6948,'CCA Util %'!$E:$E,0)),""))</f>
        <v/>
      </c>
      <c r="AE6948">
        <f>IF(OR($B6948="",$U6948=""),"",$U6948&amp;" &amp; "&amp;IF(OR($AD6948="",$AD6948=0),"Util NA",$AD6948&amp;" Util"))</f>
        <v/>
      </c>
    </row>
    <row r="6949" ht="15.75" customHeight="1" s="42">
      <c r="A6949" s="41" t="n"/>
      <c r="G6949" s="38" t="n"/>
      <c r="H6949" s="38" t="n"/>
      <c r="I6949" s="38" t="n"/>
      <c r="J6949" s="38" t="n"/>
      <c r="K6949" s="38" t="n"/>
      <c r="L6949" s="38" t="n"/>
      <c r="N6949" s="36">
        <f>IF($B6949="","",IF($C6949="SUPERSTORE","Superstore","DH"))</f>
        <v/>
      </c>
      <c r="O6949" s="36">
        <f>IF($B6949="","",IFERROR(VLOOKUP($B6949,Mapping!$A:$C,2,0),"Not Mapped"))</f>
        <v/>
      </c>
      <c r="P6949" s="36">
        <f>IF($B6949="","",IFERROR(VLOOKUP($B6949,Mapping!$A:$C,3,0),"Not Mapped"))</f>
        <v/>
      </c>
      <c r="Q6949" s="36">
        <f>IF($B6949="","",IFERROR(VLOOKUP($O6949,Leaders!$A:$B,2,0),"Not Mapped"))</f>
        <v/>
      </c>
      <c r="R6949" s="36">
        <f>IF($B6949="","",IF(COUNTIF(Exclusions!$A:$A,$B6949)&gt;0,"Yes","No"))</f>
        <v/>
      </c>
      <c r="S6949" s="38">
        <f>IF($B6949="","",MIN(1,DAY($A6949)/IF($N6949="Superstore",Settings!$B$5,Settings!$B$4)))</f>
        <v/>
      </c>
      <c r="T6949" s="38">
        <f>IF(OR($B6949="",$G6949="",$S6949=0),"",$G6949/$S6949)</f>
        <v/>
      </c>
      <c r="U6949" s="36">
        <f>IF($T6949="","",IF($T6949&lt;Settings!$B$8,"Critical",IF($T6949&lt;Settings!$B$9,"Semi Critical","Non Critical")))</f>
        <v/>
      </c>
      <c r="V6949" s="28" t="n"/>
      <c r="Z6949">
        <f>IF($B6949="","",IFERROR(VLOOKUP($B6949,'Plan HC for CCA'!$A:$B,2,0),""))</f>
        <v/>
      </c>
      <c r="AA6949">
        <f>IF(OR($B6949="",$Z6949=""),"",IF(N($M6949)&lt;$Z6949,"Delta","No Delta"))</f>
        <v/>
      </c>
      <c r="AB6949">
        <f>IF(OR($B6949="",$Z6949=""),"",MAX(0,$Z6949-N($M6949)))</f>
        <v/>
      </c>
      <c r="AC6949" s="46">
        <f>IF($B6949="","",IFERROR(INDEX('CCA Util %'!$H:$H,MATCH($B6949,'CCA Util %'!$E:$E,0)),""))</f>
        <v/>
      </c>
      <c r="AD6949">
        <f>IF($B6949="","",IFERROR(INDEX('CCA Util %'!$G:$G,MATCH($B6949,'CCA Util %'!$E:$E,0)),""))</f>
        <v/>
      </c>
      <c r="AE6949">
        <f>IF(OR($B6949="",$U6949=""),"",$U6949&amp;" &amp; "&amp;IF(OR($AD6949="",$AD6949=0),"Util NA",$AD6949&amp;" Util"))</f>
        <v/>
      </c>
    </row>
    <row r="6950" ht="15.75" customHeight="1" s="42">
      <c r="A6950" s="41" t="n"/>
      <c r="G6950" s="38" t="n"/>
      <c r="H6950" s="38" t="n"/>
      <c r="I6950" s="38" t="n"/>
      <c r="J6950" s="38" t="n"/>
      <c r="K6950" s="38" t="n"/>
      <c r="L6950" s="38" t="n"/>
      <c r="N6950" s="36">
        <f>IF($B6950="","",IF($C6950="SUPERSTORE","Superstore","DH"))</f>
        <v/>
      </c>
      <c r="O6950" s="36">
        <f>IF($B6950="","",IFERROR(VLOOKUP($B6950,Mapping!$A:$C,2,0),"Not Mapped"))</f>
        <v/>
      </c>
      <c r="P6950" s="36">
        <f>IF($B6950="","",IFERROR(VLOOKUP($B6950,Mapping!$A:$C,3,0),"Not Mapped"))</f>
        <v/>
      </c>
      <c r="Q6950" s="36">
        <f>IF($B6950="","",IFERROR(VLOOKUP($O6950,Leaders!$A:$B,2,0),"Not Mapped"))</f>
        <v/>
      </c>
      <c r="R6950" s="36">
        <f>IF($B6950="","",IF(COUNTIF(Exclusions!$A:$A,$B6950)&gt;0,"Yes","No"))</f>
        <v/>
      </c>
      <c r="S6950" s="38">
        <f>IF($B6950="","",MIN(1,DAY($A6950)/IF($N6950="Superstore",Settings!$B$5,Settings!$B$4)))</f>
        <v/>
      </c>
      <c r="T6950" s="38">
        <f>IF(OR($B6950="",$G6950="",$S6950=0),"",$G6950/$S6950)</f>
        <v/>
      </c>
      <c r="U6950" s="36">
        <f>IF($T6950="","",IF($T6950&lt;Settings!$B$8,"Critical",IF($T6950&lt;Settings!$B$9,"Semi Critical","Non Critical")))</f>
        <v/>
      </c>
      <c r="V6950" s="28" t="n"/>
      <c r="Z6950">
        <f>IF($B6950="","",IFERROR(VLOOKUP($B6950,'Plan HC for CCA'!$A:$B,2,0),""))</f>
        <v/>
      </c>
      <c r="AA6950">
        <f>IF(OR($B6950="",$Z6950=""),"",IF(N($M6950)&lt;$Z6950,"Delta","No Delta"))</f>
        <v/>
      </c>
      <c r="AB6950">
        <f>IF(OR($B6950="",$Z6950=""),"",MAX(0,$Z6950-N($M6950)))</f>
        <v/>
      </c>
      <c r="AC6950" s="46">
        <f>IF($B6950="","",IFERROR(INDEX('CCA Util %'!$H:$H,MATCH($B6950,'CCA Util %'!$E:$E,0)),""))</f>
        <v/>
      </c>
      <c r="AD6950">
        <f>IF($B6950="","",IFERROR(INDEX('CCA Util %'!$G:$G,MATCH($B6950,'CCA Util %'!$E:$E,0)),""))</f>
        <v/>
      </c>
      <c r="AE6950">
        <f>IF(OR($B6950="",$U6950=""),"",$U6950&amp;" &amp; "&amp;IF(OR($AD6950="",$AD6950=0),"Util NA",$AD6950&amp;" Util"))</f>
        <v/>
      </c>
    </row>
    <row r="6951" ht="15.75" customHeight="1" s="42">
      <c r="A6951" s="41" t="n"/>
      <c r="G6951" s="38" t="n"/>
      <c r="H6951" s="38" t="n"/>
      <c r="I6951" s="38" t="n"/>
      <c r="J6951" s="38" t="n"/>
      <c r="K6951" s="38" t="n"/>
      <c r="L6951" s="38" t="n"/>
      <c r="N6951" s="36">
        <f>IF($B6951="","",IF($C6951="SUPERSTORE","Superstore","DH"))</f>
        <v/>
      </c>
      <c r="O6951" s="36">
        <f>IF($B6951="","",IFERROR(VLOOKUP($B6951,Mapping!$A:$C,2,0),"Not Mapped"))</f>
        <v/>
      </c>
      <c r="P6951" s="36">
        <f>IF($B6951="","",IFERROR(VLOOKUP($B6951,Mapping!$A:$C,3,0),"Not Mapped"))</f>
        <v/>
      </c>
      <c r="Q6951" s="36">
        <f>IF($B6951="","",IFERROR(VLOOKUP($O6951,Leaders!$A:$B,2,0),"Not Mapped"))</f>
        <v/>
      </c>
      <c r="R6951" s="36">
        <f>IF($B6951="","",IF(COUNTIF(Exclusions!$A:$A,$B6951)&gt;0,"Yes","No"))</f>
        <v/>
      </c>
      <c r="S6951" s="38">
        <f>IF($B6951="","",MIN(1,DAY($A6951)/IF($N6951="Superstore",Settings!$B$5,Settings!$B$4)))</f>
        <v/>
      </c>
      <c r="T6951" s="38">
        <f>IF(OR($B6951="",$G6951="",$S6951=0),"",$G6951/$S6951)</f>
        <v/>
      </c>
      <c r="U6951" s="36">
        <f>IF($T6951="","",IF($T6951&lt;Settings!$B$8,"Critical",IF($T6951&lt;Settings!$B$9,"Semi Critical","Non Critical")))</f>
        <v/>
      </c>
      <c r="V6951" s="28" t="n"/>
      <c r="Z6951">
        <f>IF($B6951="","",IFERROR(VLOOKUP($B6951,'Plan HC for CCA'!$A:$B,2,0),""))</f>
        <v/>
      </c>
      <c r="AA6951">
        <f>IF(OR($B6951="",$Z6951=""),"",IF(N($M6951)&lt;$Z6951,"Delta","No Delta"))</f>
        <v/>
      </c>
      <c r="AB6951">
        <f>IF(OR($B6951="",$Z6951=""),"",MAX(0,$Z6951-N($M6951)))</f>
        <v/>
      </c>
      <c r="AC6951" s="46">
        <f>IF($B6951="","",IFERROR(INDEX('CCA Util %'!$H:$H,MATCH($B6951,'CCA Util %'!$E:$E,0)),""))</f>
        <v/>
      </c>
      <c r="AD6951">
        <f>IF($B6951="","",IFERROR(INDEX('CCA Util %'!$G:$G,MATCH($B6951,'CCA Util %'!$E:$E,0)),""))</f>
        <v/>
      </c>
      <c r="AE6951">
        <f>IF(OR($B6951="",$U6951=""),"",$U6951&amp;" &amp; "&amp;IF(OR($AD6951="",$AD6951=0),"Util NA",$AD6951&amp;" Util"))</f>
        <v/>
      </c>
    </row>
    <row r="6952" ht="15.75" customHeight="1" s="42">
      <c r="A6952" s="41" t="n"/>
      <c r="G6952" s="38" t="n"/>
      <c r="H6952" s="38" t="n"/>
      <c r="I6952" s="38" t="n"/>
      <c r="J6952" s="38" t="n"/>
      <c r="K6952" s="38" t="n"/>
      <c r="L6952" s="38" t="n"/>
      <c r="N6952" s="36">
        <f>IF($B6952="","",IF($C6952="SUPERSTORE","Superstore","DH"))</f>
        <v/>
      </c>
      <c r="O6952" s="36">
        <f>IF($B6952="","",IFERROR(VLOOKUP($B6952,Mapping!$A:$C,2,0),"Not Mapped"))</f>
        <v/>
      </c>
      <c r="P6952" s="36">
        <f>IF($B6952="","",IFERROR(VLOOKUP($B6952,Mapping!$A:$C,3,0),"Not Mapped"))</f>
        <v/>
      </c>
      <c r="Q6952" s="36">
        <f>IF($B6952="","",IFERROR(VLOOKUP($O6952,Leaders!$A:$B,2,0),"Not Mapped"))</f>
        <v/>
      </c>
      <c r="R6952" s="36">
        <f>IF($B6952="","",IF(COUNTIF(Exclusions!$A:$A,$B6952)&gt;0,"Yes","No"))</f>
        <v/>
      </c>
      <c r="S6952" s="38">
        <f>IF($B6952="","",MIN(1,DAY($A6952)/IF($N6952="Superstore",Settings!$B$5,Settings!$B$4)))</f>
        <v/>
      </c>
      <c r="T6952" s="38">
        <f>IF(OR($B6952="",$G6952="",$S6952=0),"",$G6952/$S6952)</f>
        <v/>
      </c>
      <c r="U6952" s="36">
        <f>IF($T6952="","",IF($T6952&lt;Settings!$B$8,"Critical",IF($T6952&lt;Settings!$B$9,"Semi Critical","Non Critical")))</f>
        <v/>
      </c>
      <c r="V6952" s="28" t="n"/>
      <c r="Z6952">
        <f>IF($B6952="","",IFERROR(VLOOKUP($B6952,'Plan HC for CCA'!$A:$B,2,0),""))</f>
        <v/>
      </c>
      <c r="AA6952">
        <f>IF(OR($B6952="",$Z6952=""),"",IF(N($M6952)&lt;$Z6952,"Delta","No Delta"))</f>
        <v/>
      </c>
      <c r="AB6952">
        <f>IF(OR($B6952="",$Z6952=""),"",MAX(0,$Z6952-N($M6952)))</f>
        <v/>
      </c>
      <c r="AC6952" s="46">
        <f>IF($B6952="","",IFERROR(INDEX('CCA Util %'!$H:$H,MATCH($B6952,'CCA Util %'!$E:$E,0)),""))</f>
        <v/>
      </c>
      <c r="AD6952">
        <f>IF($B6952="","",IFERROR(INDEX('CCA Util %'!$G:$G,MATCH($B6952,'CCA Util %'!$E:$E,0)),""))</f>
        <v/>
      </c>
      <c r="AE6952">
        <f>IF(OR($B6952="",$U6952=""),"",$U6952&amp;" &amp; "&amp;IF(OR($AD6952="",$AD6952=0),"Util NA",$AD6952&amp;" Util"))</f>
        <v/>
      </c>
    </row>
    <row r="6953" ht="15.75" customHeight="1" s="42">
      <c r="A6953" s="41" t="n"/>
      <c r="G6953" s="38" t="n"/>
      <c r="H6953" s="38" t="n"/>
      <c r="I6953" s="38" t="n"/>
      <c r="J6953" s="38" t="n"/>
      <c r="K6953" s="38" t="n"/>
      <c r="L6953" s="38" t="n"/>
      <c r="N6953" s="36">
        <f>IF($B6953="","",IF($C6953="SUPERSTORE","Superstore","DH"))</f>
        <v/>
      </c>
      <c r="O6953" s="36">
        <f>IF($B6953="","",IFERROR(VLOOKUP($B6953,Mapping!$A:$C,2,0),"Not Mapped"))</f>
        <v/>
      </c>
      <c r="P6953" s="36">
        <f>IF($B6953="","",IFERROR(VLOOKUP($B6953,Mapping!$A:$C,3,0),"Not Mapped"))</f>
        <v/>
      </c>
      <c r="Q6953" s="36">
        <f>IF($B6953="","",IFERROR(VLOOKUP($O6953,Leaders!$A:$B,2,0),"Not Mapped"))</f>
        <v/>
      </c>
      <c r="R6953" s="36">
        <f>IF($B6953="","",IF(COUNTIF(Exclusions!$A:$A,$B6953)&gt;0,"Yes","No"))</f>
        <v/>
      </c>
      <c r="S6953" s="38">
        <f>IF($B6953="","",MIN(1,DAY($A6953)/IF($N6953="Superstore",Settings!$B$5,Settings!$B$4)))</f>
        <v/>
      </c>
      <c r="T6953" s="38">
        <f>IF(OR($B6953="",$G6953="",$S6953=0),"",$G6953/$S6953)</f>
        <v/>
      </c>
      <c r="U6953" s="36">
        <f>IF($T6953="","",IF($T6953&lt;Settings!$B$8,"Critical",IF($T6953&lt;Settings!$B$9,"Semi Critical","Non Critical")))</f>
        <v/>
      </c>
      <c r="V6953" s="28" t="n"/>
      <c r="Z6953">
        <f>IF($B6953="","",IFERROR(VLOOKUP($B6953,'Plan HC for CCA'!$A:$B,2,0),""))</f>
        <v/>
      </c>
      <c r="AA6953">
        <f>IF(OR($B6953="",$Z6953=""),"",IF(N($M6953)&lt;$Z6953,"Delta","No Delta"))</f>
        <v/>
      </c>
      <c r="AB6953">
        <f>IF(OR($B6953="",$Z6953=""),"",MAX(0,$Z6953-N($M6953)))</f>
        <v/>
      </c>
      <c r="AC6953" s="46">
        <f>IF($B6953="","",IFERROR(INDEX('CCA Util %'!$H:$H,MATCH($B6953,'CCA Util %'!$E:$E,0)),""))</f>
        <v/>
      </c>
      <c r="AD6953">
        <f>IF($B6953="","",IFERROR(INDEX('CCA Util %'!$G:$G,MATCH($B6953,'CCA Util %'!$E:$E,0)),""))</f>
        <v/>
      </c>
      <c r="AE6953">
        <f>IF(OR($B6953="",$U6953=""),"",$U6953&amp;" &amp; "&amp;IF(OR($AD6953="",$AD6953=0),"Util NA",$AD6953&amp;" Util"))</f>
        <v/>
      </c>
    </row>
    <row r="6954" ht="15.75" customHeight="1" s="42">
      <c r="A6954" s="41" t="n"/>
      <c r="G6954" s="38" t="n"/>
      <c r="H6954" s="38" t="n"/>
      <c r="I6954" s="38" t="n"/>
      <c r="J6954" s="38" t="n"/>
      <c r="K6954" s="38" t="n"/>
      <c r="L6954" s="38" t="n"/>
      <c r="N6954" s="36">
        <f>IF($B6954="","",IF($C6954="SUPERSTORE","Superstore","DH"))</f>
        <v/>
      </c>
      <c r="O6954" s="36">
        <f>IF($B6954="","",IFERROR(VLOOKUP($B6954,Mapping!$A:$C,2,0),"Not Mapped"))</f>
        <v/>
      </c>
      <c r="P6954" s="36">
        <f>IF($B6954="","",IFERROR(VLOOKUP($B6954,Mapping!$A:$C,3,0),"Not Mapped"))</f>
        <v/>
      </c>
      <c r="Q6954" s="36">
        <f>IF($B6954="","",IFERROR(VLOOKUP($O6954,Leaders!$A:$B,2,0),"Not Mapped"))</f>
        <v/>
      </c>
      <c r="R6954" s="36">
        <f>IF($B6954="","",IF(COUNTIF(Exclusions!$A:$A,$B6954)&gt;0,"Yes","No"))</f>
        <v/>
      </c>
      <c r="S6954" s="38">
        <f>IF($B6954="","",MIN(1,DAY($A6954)/IF($N6954="Superstore",Settings!$B$5,Settings!$B$4)))</f>
        <v/>
      </c>
      <c r="T6954" s="38">
        <f>IF(OR($B6954="",$G6954="",$S6954=0),"",$G6954/$S6954)</f>
        <v/>
      </c>
      <c r="U6954" s="36">
        <f>IF($T6954="","",IF($T6954&lt;Settings!$B$8,"Critical",IF($T6954&lt;Settings!$B$9,"Semi Critical","Non Critical")))</f>
        <v/>
      </c>
      <c r="V6954" s="28" t="n"/>
      <c r="Z6954">
        <f>IF($B6954="","",IFERROR(VLOOKUP($B6954,'Plan HC for CCA'!$A:$B,2,0),""))</f>
        <v/>
      </c>
      <c r="AA6954">
        <f>IF(OR($B6954="",$Z6954=""),"",IF(N($M6954)&lt;$Z6954,"Delta","No Delta"))</f>
        <v/>
      </c>
      <c r="AB6954">
        <f>IF(OR($B6954="",$Z6954=""),"",MAX(0,$Z6954-N($M6954)))</f>
        <v/>
      </c>
      <c r="AC6954" s="46">
        <f>IF($B6954="","",IFERROR(INDEX('CCA Util %'!$H:$H,MATCH($B6954,'CCA Util %'!$E:$E,0)),""))</f>
        <v/>
      </c>
      <c r="AD6954">
        <f>IF($B6954="","",IFERROR(INDEX('CCA Util %'!$G:$G,MATCH($B6954,'CCA Util %'!$E:$E,0)),""))</f>
        <v/>
      </c>
      <c r="AE6954">
        <f>IF(OR($B6954="",$U6954=""),"",$U6954&amp;" &amp; "&amp;IF(OR($AD6954="",$AD6954=0),"Util NA",$AD6954&amp;" Util"))</f>
        <v/>
      </c>
    </row>
    <row r="6955" ht="15.75" customHeight="1" s="42">
      <c r="A6955" s="41" t="n"/>
      <c r="G6955" s="38" t="n"/>
      <c r="H6955" s="38" t="n"/>
      <c r="I6955" s="38" t="n"/>
      <c r="J6955" s="38" t="n"/>
      <c r="K6955" s="38" t="n"/>
      <c r="L6955" s="38" t="n"/>
      <c r="N6955" s="36">
        <f>IF($B6955="","",IF($C6955="SUPERSTORE","Superstore","DH"))</f>
        <v/>
      </c>
      <c r="O6955" s="36">
        <f>IF($B6955="","",IFERROR(VLOOKUP($B6955,Mapping!$A:$C,2,0),"Not Mapped"))</f>
        <v/>
      </c>
      <c r="P6955" s="36">
        <f>IF($B6955="","",IFERROR(VLOOKUP($B6955,Mapping!$A:$C,3,0),"Not Mapped"))</f>
        <v/>
      </c>
      <c r="Q6955" s="36">
        <f>IF($B6955="","",IFERROR(VLOOKUP($O6955,Leaders!$A:$B,2,0),"Not Mapped"))</f>
        <v/>
      </c>
      <c r="R6955" s="36">
        <f>IF($B6955="","",IF(COUNTIF(Exclusions!$A:$A,$B6955)&gt;0,"Yes","No"))</f>
        <v/>
      </c>
      <c r="S6955" s="38">
        <f>IF($B6955="","",MIN(1,DAY($A6955)/IF($N6955="Superstore",Settings!$B$5,Settings!$B$4)))</f>
        <v/>
      </c>
      <c r="T6955" s="38">
        <f>IF(OR($B6955="",$G6955="",$S6955=0),"",$G6955/$S6955)</f>
        <v/>
      </c>
      <c r="U6955" s="36">
        <f>IF($T6955="","",IF($T6955&lt;Settings!$B$8,"Critical",IF($T6955&lt;Settings!$B$9,"Semi Critical","Non Critical")))</f>
        <v/>
      </c>
      <c r="V6955" s="28" t="n"/>
      <c r="Z6955">
        <f>IF($B6955="","",IFERROR(VLOOKUP($B6955,'Plan HC for CCA'!$A:$B,2,0),""))</f>
        <v/>
      </c>
      <c r="AA6955">
        <f>IF(OR($B6955="",$Z6955=""),"",IF(N($M6955)&lt;$Z6955,"Delta","No Delta"))</f>
        <v/>
      </c>
      <c r="AB6955">
        <f>IF(OR($B6955="",$Z6955=""),"",MAX(0,$Z6955-N($M6955)))</f>
        <v/>
      </c>
      <c r="AC6955" s="46">
        <f>IF($B6955="","",IFERROR(INDEX('CCA Util %'!$H:$H,MATCH($B6955,'CCA Util %'!$E:$E,0)),""))</f>
        <v/>
      </c>
      <c r="AD6955">
        <f>IF($B6955="","",IFERROR(INDEX('CCA Util %'!$G:$G,MATCH($B6955,'CCA Util %'!$E:$E,0)),""))</f>
        <v/>
      </c>
      <c r="AE6955">
        <f>IF(OR($B6955="",$U6955=""),"",$U6955&amp;" &amp; "&amp;IF(OR($AD6955="",$AD6955=0),"Util NA",$AD6955&amp;" Util"))</f>
        <v/>
      </c>
    </row>
    <row r="6956" ht="15.75" customHeight="1" s="42">
      <c r="A6956" s="41" t="n"/>
      <c r="G6956" s="38" t="n"/>
      <c r="H6956" s="38" t="n"/>
      <c r="I6956" s="38" t="n"/>
      <c r="J6956" s="38" t="n"/>
      <c r="K6956" s="38" t="n"/>
      <c r="L6956" s="38" t="n"/>
      <c r="N6956" s="36">
        <f>IF($B6956="","",IF($C6956="SUPERSTORE","Superstore","DH"))</f>
        <v/>
      </c>
      <c r="O6956" s="36">
        <f>IF($B6956="","",IFERROR(VLOOKUP($B6956,Mapping!$A:$C,2,0),"Not Mapped"))</f>
        <v/>
      </c>
      <c r="P6956" s="36">
        <f>IF($B6956="","",IFERROR(VLOOKUP($B6956,Mapping!$A:$C,3,0),"Not Mapped"))</f>
        <v/>
      </c>
      <c r="Q6956" s="36">
        <f>IF($B6956="","",IFERROR(VLOOKUP($O6956,Leaders!$A:$B,2,0),"Not Mapped"))</f>
        <v/>
      </c>
      <c r="R6956" s="36">
        <f>IF($B6956="","",IF(COUNTIF(Exclusions!$A:$A,$B6956)&gt;0,"Yes","No"))</f>
        <v/>
      </c>
      <c r="S6956" s="38">
        <f>IF($B6956="","",MIN(1,DAY($A6956)/IF($N6956="Superstore",Settings!$B$5,Settings!$B$4)))</f>
        <v/>
      </c>
      <c r="T6956" s="38">
        <f>IF(OR($B6956="",$G6956="",$S6956=0),"",$G6956/$S6956)</f>
        <v/>
      </c>
      <c r="U6956" s="36">
        <f>IF($T6956="","",IF($T6956&lt;Settings!$B$8,"Critical",IF($T6956&lt;Settings!$B$9,"Semi Critical","Non Critical")))</f>
        <v/>
      </c>
      <c r="V6956" s="28" t="n"/>
      <c r="Z6956">
        <f>IF($B6956="","",IFERROR(VLOOKUP($B6956,'Plan HC for CCA'!$A:$B,2,0),""))</f>
        <v/>
      </c>
      <c r="AA6956">
        <f>IF(OR($B6956="",$Z6956=""),"",IF(N($M6956)&lt;$Z6956,"Delta","No Delta"))</f>
        <v/>
      </c>
      <c r="AB6956">
        <f>IF(OR($B6956="",$Z6956=""),"",MAX(0,$Z6956-N($M6956)))</f>
        <v/>
      </c>
      <c r="AC6956" s="46">
        <f>IF($B6956="","",IFERROR(INDEX('CCA Util %'!$H:$H,MATCH($B6956,'CCA Util %'!$E:$E,0)),""))</f>
        <v/>
      </c>
      <c r="AD6956">
        <f>IF($B6956="","",IFERROR(INDEX('CCA Util %'!$G:$G,MATCH($B6956,'CCA Util %'!$E:$E,0)),""))</f>
        <v/>
      </c>
      <c r="AE6956">
        <f>IF(OR($B6956="",$U6956=""),"",$U6956&amp;" &amp; "&amp;IF(OR($AD6956="",$AD6956=0),"Util NA",$AD6956&amp;" Util"))</f>
        <v/>
      </c>
    </row>
    <row r="6957" ht="15.75" customHeight="1" s="42">
      <c r="A6957" s="41" t="n"/>
      <c r="G6957" s="38" t="n"/>
      <c r="H6957" s="38" t="n"/>
      <c r="I6957" s="38" t="n"/>
      <c r="J6957" s="38" t="n"/>
      <c r="K6957" s="38" t="n"/>
      <c r="L6957" s="38" t="n"/>
      <c r="N6957" s="36">
        <f>IF($B6957="","",IF($C6957="SUPERSTORE","Superstore","DH"))</f>
        <v/>
      </c>
      <c r="O6957" s="36">
        <f>IF($B6957="","",IFERROR(VLOOKUP($B6957,Mapping!$A:$C,2,0),"Not Mapped"))</f>
        <v/>
      </c>
      <c r="P6957" s="36">
        <f>IF($B6957="","",IFERROR(VLOOKUP($B6957,Mapping!$A:$C,3,0),"Not Mapped"))</f>
        <v/>
      </c>
      <c r="Q6957" s="36">
        <f>IF($B6957="","",IFERROR(VLOOKUP($O6957,Leaders!$A:$B,2,0),"Not Mapped"))</f>
        <v/>
      </c>
      <c r="R6957" s="36">
        <f>IF($B6957="","",IF(COUNTIF(Exclusions!$A:$A,$B6957)&gt;0,"Yes","No"))</f>
        <v/>
      </c>
      <c r="S6957" s="38">
        <f>IF($B6957="","",MIN(1,DAY($A6957)/IF($N6957="Superstore",Settings!$B$5,Settings!$B$4)))</f>
        <v/>
      </c>
      <c r="T6957" s="38">
        <f>IF(OR($B6957="",$G6957="",$S6957=0),"",$G6957/$S6957)</f>
        <v/>
      </c>
      <c r="U6957" s="36">
        <f>IF($T6957="","",IF($T6957&lt;Settings!$B$8,"Critical",IF($T6957&lt;Settings!$B$9,"Semi Critical","Non Critical")))</f>
        <v/>
      </c>
      <c r="V6957" s="28" t="n"/>
      <c r="Z6957">
        <f>IF($B6957="","",IFERROR(VLOOKUP($B6957,'Plan HC for CCA'!$A:$B,2,0),""))</f>
        <v/>
      </c>
      <c r="AA6957">
        <f>IF(OR($B6957="",$Z6957=""),"",IF(N($M6957)&lt;$Z6957,"Delta","No Delta"))</f>
        <v/>
      </c>
      <c r="AB6957">
        <f>IF(OR($B6957="",$Z6957=""),"",MAX(0,$Z6957-N($M6957)))</f>
        <v/>
      </c>
      <c r="AC6957" s="46">
        <f>IF($B6957="","",IFERROR(INDEX('CCA Util %'!$H:$H,MATCH($B6957,'CCA Util %'!$E:$E,0)),""))</f>
        <v/>
      </c>
      <c r="AD6957">
        <f>IF($B6957="","",IFERROR(INDEX('CCA Util %'!$G:$G,MATCH($B6957,'CCA Util %'!$E:$E,0)),""))</f>
        <v/>
      </c>
      <c r="AE6957">
        <f>IF(OR($B6957="",$U6957=""),"",$U6957&amp;" &amp; "&amp;IF(OR($AD6957="",$AD6957=0),"Util NA",$AD6957&amp;" Util"))</f>
        <v/>
      </c>
    </row>
    <row r="6958" ht="15.75" customHeight="1" s="42">
      <c r="A6958" s="41" t="n"/>
      <c r="G6958" s="38" t="n"/>
      <c r="H6958" s="38" t="n"/>
      <c r="I6958" s="38" t="n"/>
      <c r="J6958" s="38" t="n"/>
      <c r="K6958" s="38" t="n"/>
      <c r="L6958" s="38" t="n"/>
      <c r="N6958" s="36">
        <f>IF($B6958="","",IF($C6958="SUPERSTORE","Superstore","DH"))</f>
        <v/>
      </c>
      <c r="O6958" s="36">
        <f>IF($B6958="","",IFERROR(VLOOKUP($B6958,Mapping!$A:$C,2,0),"Not Mapped"))</f>
        <v/>
      </c>
      <c r="P6958" s="36">
        <f>IF($B6958="","",IFERROR(VLOOKUP($B6958,Mapping!$A:$C,3,0),"Not Mapped"))</f>
        <v/>
      </c>
      <c r="Q6958" s="36">
        <f>IF($B6958="","",IFERROR(VLOOKUP($O6958,Leaders!$A:$B,2,0),"Not Mapped"))</f>
        <v/>
      </c>
      <c r="R6958" s="36">
        <f>IF($B6958="","",IF(COUNTIF(Exclusions!$A:$A,$B6958)&gt;0,"Yes","No"))</f>
        <v/>
      </c>
      <c r="S6958" s="38">
        <f>IF($B6958="","",MIN(1,DAY($A6958)/IF($N6958="Superstore",Settings!$B$5,Settings!$B$4)))</f>
        <v/>
      </c>
      <c r="T6958" s="38">
        <f>IF(OR($B6958="",$G6958="",$S6958=0),"",$G6958/$S6958)</f>
        <v/>
      </c>
      <c r="U6958" s="36">
        <f>IF($T6958="","",IF($T6958&lt;Settings!$B$8,"Critical",IF($T6958&lt;Settings!$B$9,"Semi Critical","Non Critical")))</f>
        <v/>
      </c>
      <c r="V6958" s="28" t="n"/>
      <c r="Z6958">
        <f>IF($B6958="","",IFERROR(VLOOKUP($B6958,'Plan HC for CCA'!$A:$B,2,0),""))</f>
        <v/>
      </c>
      <c r="AA6958">
        <f>IF(OR($B6958="",$Z6958=""),"",IF(N($M6958)&lt;$Z6958,"Delta","No Delta"))</f>
        <v/>
      </c>
      <c r="AB6958">
        <f>IF(OR($B6958="",$Z6958=""),"",MAX(0,$Z6958-N($M6958)))</f>
        <v/>
      </c>
      <c r="AC6958" s="46">
        <f>IF($B6958="","",IFERROR(INDEX('CCA Util %'!$H:$H,MATCH($B6958,'CCA Util %'!$E:$E,0)),""))</f>
        <v/>
      </c>
      <c r="AD6958">
        <f>IF($B6958="","",IFERROR(INDEX('CCA Util %'!$G:$G,MATCH($B6958,'CCA Util %'!$E:$E,0)),""))</f>
        <v/>
      </c>
      <c r="AE6958">
        <f>IF(OR($B6958="",$U6958=""),"",$U6958&amp;" &amp; "&amp;IF(OR($AD6958="",$AD6958=0),"Util NA",$AD6958&amp;" Util"))</f>
        <v/>
      </c>
    </row>
    <row r="6959" ht="15.75" customHeight="1" s="42">
      <c r="A6959" s="41" t="n"/>
      <c r="G6959" s="38" t="n"/>
      <c r="H6959" s="38" t="n"/>
      <c r="I6959" s="38" t="n"/>
      <c r="J6959" s="38" t="n"/>
      <c r="K6959" s="38" t="n"/>
      <c r="L6959" s="38" t="n"/>
      <c r="N6959" s="36">
        <f>IF($B6959="","",IF($C6959="SUPERSTORE","Superstore","DH"))</f>
        <v/>
      </c>
      <c r="O6959" s="36">
        <f>IF($B6959="","",IFERROR(VLOOKUP($B6959,Mapping!$A:$C,2,0),"Not Mapped"))</f>
        <v/>
      </c>
      <c r="P6959" s="36">
        <f>IF($B6959="","",IFERROR(VLOOKUP($B6959,Mapping!$A:$C,3,0),"Not Mapped"))</f>
        <v/>
      </c>
      <c r="Q6959" s="36">
        <f>IF($B6959="","",IFERROR(VLOOKUP($O6959,Leaders!$A:$B,2,0),"Not Mapped"))</f>
        <v/>
      </c>
      <c r="R6959" s="36">
        <f>IF($B6959="","",IF(COUNTIF(Exclusions!$A:$A,$B6959)&gt;0,"Yes","No"))</f>
        <v/>
      </c>
      <c r="S6959" s="38">
        <f>IF($B6959="","",MIN(1,DAY($A6959)/IF($N6959="Superstore",Settings!$B$5,Settings!$B$4)))</f>
        <v/>
      </c>
      <c r="T6959" s="38">
        <f>IF(OR($B6959="",$G6959="",$S6959=0),"",$G6959/$S6959)</f>
        <v/>
      </c>
      <c r="U6959" s="36">
        <f>IF($T6959="","",IF($T6959&lt;Settings!$B$8,"Critical",IF($T6959&lt;Settings!$B$9,"Semi Critical","Non Critical")))</f>
        <v/>
      </c>
      <c r="V6959" s="28" t="n"/>
      <c r="Z6959">
        <f>IF($B6959="","",IFERROR(VLOOKUP($B6959,'Plan HC for CCA'!$A:$B,2,0),""))</f>
        <v/>
      </c>
      <c r="AA6959">
        <f>IF(OR($B6959="",$Z6959=""),"",IF(N($M6959)&lt;$Z6959,"Delta","No Delta"))</f>
        <v/>
      </c>
      <c r="AB6959">
        <f>IF(OR($B6959="",$Z6959=""),"",MAX(0,$Z6959-N($M6959)))</f>
        <v/>
      </c>
      <c r="AC6959" s="46">
        <f>IF($B6959="","",IFERROR(INDEX('CCA Util %'!$H:$H,MATCH($B6959,'CCA Util %'!$E:$E,0)),""))</f>
        <v/>
      </c>
      <c r="AD6959">
        <f>IF($B6959="","",IFERROR(INDEX('CCA Util %'!$G:$G,MATCH($B6959,'CCA Util %'!$E:$E,0)),""))</f>
        <v/>
      </c>
      <c r="AE6959">
        <f>IF(OR($B6959="",$U6959=""),"",$U6959&amp;" &amp; "&amp;IF(OR($AD6959="",$AD6959=0),"Util NA",$AD6959&amp;" Util"))</f>
        <v/>
      </c>
    </row>
    <row r="6960" ht="15.75" customHeight="1" s="42">
      <c r="A6960" s="41" t="n"/>
      <c r="G6960" s="38" t="n"/>
      <c r="H6960" s="38" t="n"/>
      <c r="I6960" s="38" t="n"/>
      <c r="J6960" s="38" t="n"/>
      <c r="K6960" s="38" t="n"/>
      <c r="L6960" s="38" t="n"/>
      <c r="N6960" s="36">
        <f>IF($B6960="","",IF($C6960="SUPERSTORE","Superstore","DH"))</f>
        <v/>
      </c>
      <c r="O6960" s="36">
        <f>IF($B6960="","",IFERROR(VLOOKUP($B6960,Mapping!$A:$C,2,0),"Not Mapped"))</f>
        <v/>
      </c>
      <c r="P6960" s="36">
        <f>IF($B6960="","",IFERROR(VLOOKUP($B6960,Mapping!$A:$C,3,0),"Not Mapped"))</f>
        <v/>
      </c>
      <c r="Q6960" s="36">
        <f>IF($B6960="","",IFERROR(VLOOKUP($O6960,Leaders!$A:$B,2,0),"Not Mapped"))</f>
        <v/>
      </c>
      <c r="R6960" s="36">
        <f>IF($B6960="","",IF(COUNTIF(Exclusions!$A:$A,$B6960)&gt;0,"Yes","No"))</f>
        <v/>
      </c>
      <c r="S6960" s="38">
        <f>IF($B6960="","",MIN(1,DAY($A6960)/IF($N6960="Superstore",Settings!$B$5,Settings!$B$4)))</f>
        <v/>
      </c>
      <c r="T6960" s="38">
        <f>IF(OR($B6960="",$G6960="",$S6960=0),"",$G6960/$S6960)</f>
        <v/>
      </c>
      <c r="U6960" s="36">
        <f>IF($T6960="","",IF($T6960&lt;Settings!$B$8,"Critical",IF($T6960&lt;Settings!$B$9,"Semi Critical","Non Critical")))</f>
        <v/>
      </c>
      <c r="V6960" s="28" t="n"/>
      <c r="Z6960">
        <f>IF($B6960="","",IFERROR(VLOOKUP($B6960,'Plan HC for CCA'!$A:$B,2,0),""))</f>
        <v/>
      </c>
      <c r="AA6960">
        <f>IF(OR($B6960="",$Z6960=""),"",IF(N($M6960)&lt;$Z6960,"Delta","No Delta"))</f>
        <v/>
      </c>
      <c r="AB6960">
        <f>IF(OR($B6960="",$Z6960=""),"",MAX(0,$Z6960-N($M6960)))</f>
        <v/>
      </c>
      <c r="AC6960" s="46">
        <f>IF($B6960="","",IFERROR(INDEX('CCA Util %'!$H:$H,MATCH($B6960,'CCA Util %'!$E:$E,0)),""))</f>
        <v/>
      </c>
      <c r="AD6960">
        <f>IF($B6960="","",IFERROR(INDEX('CCA Util %'!$G:$G,MATCH($B6960,'CCA Util %'!$E:$E,0)),""))</f>
        <v/>
      </c>
      <c r="AE6960">
        <f>IF(OR($B6960="",$U6960=""),"",$U6960&amp;" &amp; "&amp;IF(OR($AD6960="",$AD6960=0),"Util NA",$AD6960&amp;" Util"))</f>
        <v/>
      </c>
    </row>
    <row r="6961" ht="15.75" customHeight="1" s="42">
      <c r="A6961" s="41" t="n"/>
      <c r="G6961" s="38" t="n"/>
      <c r="H6961" s="38" t="n"/>
      <c r="I6961" s="38" t="n"/>
      <c r="J6961" s="38" t="n"/>
      <c r="K6961" s="38" t="n"/>
      <c r="L6961" s="38" t="n"/>
      <c r="N6961" s="36">
        <f>IF($B6961="","",IF($C6961="SUPERSTORE","Superstore","DH"))</f>
        <v/>
      </c>
      <c r="O6961" s="36">
        <f>IF($B6961="","",IFERROR(VLOOKUP($B6961,Mapping!$A:$C,2,0),"Not Mapped"))</f>
        <v/>
      </c>
      <c r="P6961" s="36">
        <f>IF($B6961="","",IFERROR(VLOOKUP($B6961,Mapping!$A:$C,3,0),"Not Mapped"))</f>
        <v/>
      </c>
      <c r="Q6961" s="36">
        <f>IF($B6961="","",IFERROR(VLOOKUP($O6961,Leaders!$A:$B,2,0),"Not Mapped"))</f>
        <v/>
      </c>
      <c r="R6961" s="36">
        <f>IF($B6961="","",IF(COUNTIF(Exclusions!$A:$A,$B6961)&gt;0,"Yes","No"))</f>
        <v/>
      </c>
      <c r="S6961" s="38">
        <f>IF($B6961="","",MIN(1,DAY($A6961)/IF($N6961="Superstore",Settings!$B$5,Settings!$B$4)))</f>
        <v/>
      </c>
      <c r="T6961" s="38">
        <f>IF(OR($B6961="",$G6961="",$S6961=0),"",$G6961/$S6961)</f>
        <v/>
      </c>
      <c r="U6961" s="36">
        <f>IF($T6961="","",IF($T6961&lt;Settings!$B$8,"Critical",IF($T6961&lt;Settings!$B$9,"Semi Critical","Non Critical")))</f>
        <v/>
      </c>
      <c r="V6961" s="28" t="n"/>
      <c r="Z6961">
        <f>IF($B6961="","",IFERROR(VLOOKUP($B6961,'Plan HC for CCA'!$A:$B,2,0),""))</f>
        <v/>
      </c>
      <c r="AA6961">
        <f>IF(OR($B6961="",$Z6961=""),"",IF(N($M6961)&lt;$Z6961,"Delta","No Delta"))</f>
        <v/>
      </c>
      <c r="AB6961">
        <f>IF(OR($B6961="",$Z6961=""),"",MAX(0,$Z6961-N($M6961)))</f>
        <v/>
      </c>
      <c r="AC6961" s="46">
        <f>IF($B6961="","",IFERROR(INDEX('CCA Util %'!$H:$H,MATCH($B6961,'CCA Util %'!$E:$E,0)),""))</f>
        <v/>
      </c>
      <c r="AD6961">
        <f>IF($B6961="","",IFERROR(INDEX('CCA Util %'!$G:$G,MATCH($B6961,'CCA Util %'!$E:$E,0)),""))</f>
        <v/>
      </c>
      <c r="AE6961">
        <f>IF(OR($B6961="",$U6961=""),"",$U6961&amp;" &amp; "&amp;IF(OR($AD6961="",$AD6961=0),"Util NA",$AD6961&amp;" Util"))</f>
        <v/>
      </c>
    </row>
    <row r="6962" ht="15.75" customHeight="1" s="42">
      <c r="A6962" s="41" t="n"/>
      <c r="G6962" s="38" t="n"/>
      <c r="H6962" s="38" t="n"/>
      <c r="I6962" s="38" t="n"/>
      <c r="J6962" s="38" t="n"/>
      <c r="K6962" s="38" t="n"/>
      <c r="L6962" s="38" t="n"/>
      <c r="N6962" s="36">
        <f>IF($B6962="","",IF($C6962="SUPERSTORE","Superstore","DH"))</f>
        <v/>
      </c>
      <c r="O6962" s="36">
        <f>IF($B6962="","",IFERROR(VLOOKUP($B6962,Mapping!$A:$C,2,0),"Not Mapped"))</f>
        <v/>
      </c>
      <c r="P6962" s="36">
        <f>IF($B6962="","",IFERROR(VLOOKUP($B6962,Mapping!$A:$C,3,0),"Not Mapped"))</f>
        <v/>
      </c>
      <c r="Q6962" s="36">
        <f>IF($B6962="","",IFERROR(VLOOKUP($O6962,Leaders!$A:$B,2,0),"Not Mapped"))</f>
        <v/>
      </c>
      <c r="R6962" s="36">
        <f>IF($B6962="","",IF(COUNTIF(Exclusions!$A:$A,$B6962)&gt;0,"Yes","No"))</f>
        <v/>
      </c>
      <c r="S6962" s="38">
        <f>IF($B6962="","",MIN(1,DAY($A6962)/IF($N6962="Superstore",Settings!$B$5,Settings!$B$4)))</f>
        <v/>
      </c>
      <c r="T6962" s="38">
        <f>IF(OR($B6962="",$G6962="",$S6962=0),"",$G6962/$S6962)</f>
        <v/>
      </c>
      <c r="U6962" s="36">
        <f>IF($T6962="","",IF($T6962&lt;Settings!$B$8,"Critical",IF($T6962&lt;Settings!$B$9,"Semi Critical","Non Critical")))</f>
        <v/>
      </c>
      <c r="V6962" s="28" t="n"/>
      <c r="Z6962">
        <f>IF($B6962="","",IFERROR(VLOOKUP($B6962,'Plan HC for CCA'!$A:$B,2,0),""))</f>
        <v/>
      </c>
      <c r="AA6962">
        <f>IF(OR($B6962="",$Z6962=""),"",IF(N($M6962)&lt;$Z6962,"Delta","No Delta"))</f>
        <v/>
      </c>
      <c r="AB6962">
        <f>IF(OR($B6962="",$Z6962=""),"",MAX(0,$Z6962-N($M6962)))</f>
        <v/>
      </c>
      <c r="AC6962" s="46">
        <f>IF($B6962="","",IFERROR(INDEX('CCA Util %'!$H:$H,MATCH($B6962,'CCA Util %'!$E:$E,0)),""))</f>
        <v/>
      </c>
      <c r="AD6962">
        <f>IF($B6962="","",IFERROR(INDEX('CCA Util %'!$G:$G,MATCH($B6962,'CCA Util %'!$E:$E,0)),""))</f>
        <v/>
      </c>
      <c r="AE6962">
        <f>IF(OR($B6962="",$U6962=""),"",$U6962&amp;" &amp; "&amp;IF(OR($AD6962="",$AD6962=0),"Util NA",$AD6962&amp;" Util"))</f>
        <v/>
      </c>
    </row>
    <row r="6963" ht="15.75" customHeight="1" s="42">
      <c r="A6963" s="41" t="n"/>
      <c r="G6963" s="38" t="n"/>
      <c r="H6963" s="38" t="n"/>
      <c r="I6963" s="38" t="n"/>
      <c r="J6963" s="38" t="n"/>
      <c r="K6963" s="38" t="n"/>
      <c r="L6963" s="38" t="n"/>
      <c r="N6963" s="36">
        <f>IF($B6963="","",IF($C6963="SUPERSTORE","Superstore","DH"))</f>
        <v/>
      </c>
      <c r="O6963" s="36">
        <f>IF($B6963="","",IFERROR(VLOOKUP($B6963,Mapping!$A:$C,2,0),"Not Mapped"))</f>
        <v/>
      </c>
      <c r="P6963" s="36">
        <f>IF($B6963="","",IFERROR(VLOOKUP($B6963,Mapping!$A:$C,3,0),"Not Mapped"))</f>
        <v/>
      </c>
      <c r="Q6963" s="36">
        <f>IF($B6963="","",IFERROR(VLOOKUP($O6963,Leaders!$A:$B,2,0),"Not Mapped"))</f>
        <v/>
      </c>
      <c r="R6963" s="36">
        <f>IF($B6963="","",IF(COUNTIF(Exclusions!$A:$A,$B6963)&gt;0,"Yes","No"))</f>
        <v/>
      </c>
      <c r="S6963" s="38">
        <f>IF($B6963="","",MIN(1,DAY($A6963)/IF($N6963="Superstore",Settings!$B$5,Settings!$B$4)))</f>
        <v/>
      </c>
      <c r="T6963" s="38">
        <f>IF(OR($B6963="",$G6963="",$S6963=0),"",$G6963/$S6963)</f>
        <v/>
      </c>
      <c r="U6963" s="36">
        <f>IF($T6963="","",IF($T6963&lt;Settings!$B$8,"Critical",IF($T6963&lt;Settings!$B$9,"Semi Critical","Non Critical")))</f>
        <v/>
      </c>
      <c r="V6963" s="28" t="n"/>
      <c r="Z6963">
        <f>IF($B6963="","",IFERROR(VLOOKUP($B6963,'Plan HC for CCA'!$A:$B,2,0),""))</f>
        <v/>
      </c>
      <c r="AA6963">
        <f>IF(OR($B6963="",$Z6963=""),"",IF(N($M6963)&lt;$Z6963,"Delta","No Delta"))</f>
        <v/>
      </c>
      <c r="AB6963">
        <f>IF(OR($B6963="",$Z6963=""),"",MAX(0,$Z6963-N($M6963)))</f>
        <v/>
      </c>
      <c r="AC6963" s="46">
        <f>IF($B6963="","",IFERROR(INDEX('CCA Util %'!$H:$H,MATCH($B6963,'CCA Util %'!$E:$E,0)),""))</f>
        <v/>
      </c>
      <c r="AD6963">
        <f>IF($B6963="","",IFERROR(INDEX('CCA Util %'!$G:$G,MATCH($B6963,'CCA Util %'!$E:$E,0)),""))</f>
        <v/>
      </c>
      <c r="AE6963">
        <f>IF(OR($B6963="",$U6963=""),"",$U6963&amp;" &amp; "&amp;IF(OR($AD6963="",$AD6963=0),"Util NA",$AD6963&amp;" Util"))</f>
        <v/>
      </c>
    </row>
    <row r="6964" ht="15.75" customHeight="1" s="42">
      <c r="A6964" s="41" t="n"/>
      <c r="G6964" s="38" t="n"/>
      <c r="H6964" s="38" t="n"/>
      <c r="I6964" s="38" t="n"/>
      <c r="J6964" s="38" t="n"/>
      <c r="K6964" s="38" t="n"/>
      <c r="L6964" s="38" t="n"/>
      <c r="N6964" s="36">
        <f>IF($B6964="","",IF($C6964="SUPERSTORE","Superstore","DH"))</f>
        <v/>
      </c>
      <c r="O6964" s="36">
        <f>IF($B6964="","",IFERROR(VLOOKUP($B6964,Mapping!$A:$C,2,0),"Not Mapped"))</f>
        <v/>
      </c>
      <c r="P6964" s="36">
        <f>IF($B6964="","",IFERROR(VLOOKUP($B6964,Mapping!$A:$C,3,0),"Not Mapped"))</f>
        <v/>
      </c>
      <c r="Q6964" s="36">
        <f>IF($B6964="","",IFERROR(VLOOKUP($O6964,Leaders!$A:$B,2,0),"Not Mapped"))</f>
        <v/>
      </c>
      <c r="R6964" s="36">
        <f>IF($B6964="","",IF(COUNTIF(Exclusions!$A:$A,$B6964)&gt;0,"Yes","No"))</f>
        <v/>
      </c>
      <c r="S6964" s="38">
        <f>IF($B6964="","",MIN(1,DAY($A6964)/IF($N6964="Superstore",Settings!$B$5,Settings!$B$4)))</f>
        <v/>
      </c>
      <c r="T6964" s="38">
        <f>IF(OR($B6964="",$G6964="",$S6964=0),"",$G6964/$S6964)</f>
        <v/>
      </c>
      <c r="U6964" s="36">
        <f>IF($T6964="","",IF($T6964&lt;Settings!$B$8,"Critical",IF($T6964&lt;Settings!$B$9,"Semi Critical","Non Critical")))</f>
        <v/>
      </c>
      <c r="V6964" s="28" t="n"/>
      <c r="Z6964">
        <f>IF($B6964="","",IFERROR(VLOOKUP($B6964,'Plan HC for CCA'!$A:$B,2,0),""))</f>
        <v/>
      </c>
      <c r="AA6964">
        <f>IF(OR($B6964="",$Z6964=""),"",IF(N($M6964)&lt;$Z6964,"Delta","No Delta"))</f>
        <v/>
      </c>
      <c r="AB6964">
        <f>IF(OR($B6964="",$Z6964=""),"",MAX(0,$Z6964-N($M6964)))</f>
        <v/>
      </c>
      <c r="AC6964" s="46">
        <f>IF($B6964="","",IFERROR(INDEX('CCA Util %'!$H:$H,MATCH($B6964,'CCA Util %'!$E:$E,0)),""))</f>
        <v/>
      </c>
      <c r="AD6964">
        <f>IF($B6964="","",IFERROR(INDEX('CCA Util %'!$G:$G,MATCH($B6964,'CCA Util %'!$E:$E,0)),""))</f>
        <v/>
      </c>
      <c r="AE6964">
        <f>IF(OR($B6964="",$U6964=""),"",$U6964&amp;" &amp; "&amp;IF(OR($AD6964="",$AD6964=0),"Util NA",$AD6964&amp;" Util"))</f>
        <v/>
      </c>
    </row>
    <row r="6965" ht="15.75" customHeight="1" s="42">
      <c r="A6965" s="41" t="n"/>
      <c r="G6965" s="38" t="n"/>
      <c r="H6965" s="38" t="n"/>
      <c r="I6965" s="38" t="n"/>
      <c r="J6965" s="38" t="n"/>
      <c r="K6965" s="38" t="n"/>
      <c r="L6965" s="38" t="n"/>
      <c r="N6965" s="36">
        <f>IF($B6965="","",IF($C6965="SUPERSTORE","Superstore","DH"))</f>
        <v/>
      </c>
      <c r="O6965" s="36">
        <f>IF($B6965="","",IFERROR(VLOOKUP($B6965,Mapping!$A:$C,2,0),"Not Mapped"))</f>
        <v/>
      </c>
      <c r="P6965" s="36">
        <f>IF($B6965="","",IFERROR(VLOOKUP($B6965,Mapping!$A:$C,3,0),"Not Mapped"))</f>
        <v/>
      </c>
      <c r="Q6965" s="36">
        <f>IF($B6965="","",IFERROR(VLOOKUP($O6965,Leaders!$A:$B,2,0),"Not Mapped"))</f>
        <v/>
      </c>
      <c r="R6965" s="36">
        <f>IF($B6965="","",IF(COUNTIF(Exclusions!$A:$A,$B6965)&gt;0,"Yes","No"))</f>
        <v/>
      </c>
      <c r="S6965" s="38">
        <f>IF($B6965="","",MIN(1,DAY($A6965)/IF($N6965="Superstore",Settings!$B$5,Settings!$B$4)))</f>
        <v/>
      </c>
      <c r="T6965" s="38">
        <f>IF(OR($B6965="",$G6965="",$S6965=0),"",$G6965/$S6965)</f>
        <v/>
      </c>
      <c r="U6965" s="36">
        <f>IF($T6965="","",IF($T6965&lt;Settings!$B$8,"Critical",IF($T6965&lt;Settings!$B$9,"Semi Critical","Non Critical")))</f>
        <v/>
      </c>
      <c r="V6965" s="28" t="n"/>
      <c r="Z6965">
        <f>IF($B6965="","",IFERROR(VLOOKUP($B6965,'Plan HC for CCA'!$A:$B,2,0),""))</f>
        <v/>
      </c>
      <c r="AA6965">
        <f>IF(OR($B6965="",$Z6965=""),"",IF(N($M6965)&lt;$Z6965,"Delta","No Delta"))</f>
        <v/>
      </c>
      <c r="AB6965">
        <f>IF(OR($B6965="",$Z6965=""),"",MAX(0,$Z6965-N($M6965)))</f>
        <v/>
      </c>
      <c r="AC6965" s="46">
        <f>IF($B6965="","",IFERROR(INDEX('CCA Util %'!$H:$H,MATCH($B6965,'CCA Util %'!$E:$E,0)),""))</f>
        <v/>
      </c>
      <c r="AD6965">
        <f>IF($B6965="","",IFERROR(INDEX('CCA Util %'!$G:$G,MATCH($B6965,'CCA Util %'!$E:$E,0)),""))</f>
        <v/>
      </c>
      <c r="AE6965">
        <f>IF(OR($B6965="",$U6965=""),"",$U6965&amp;" &amp; "&amp;IF(OR($AD6965="",$AD6965=0),"Util NA",$AD6965&amp;" Util"))</f>
        <v/>
      </c>
    </row>
    <row r="6966" ht="15.75" customHeight="1" s="42">
      <c r="A6966" s="41" t="n"/>
      <c r="G6966" s="38" t="n"/>
      <c r="H6966" s="38" t="n"/>
      <c r="I6966" s="38" t="n"/>
      <c r="J6966" s="38" t="n"/>
      <c r="K6966" s="38" t="n"/>
      <c r="L6966" s="38" t="n"/>
      <c r="N6966" s="36">
        <f>IF($B6966="","",IF($C6966="SUPERSTORE","Superstore","DH"))</f>
        <v/>
      </c>
      <c r="O6966" s="36">
        <f>IF($B6966="","",IFERROR(VLOOKUP($B6966,Mapping!$A:$C,2,0),"Not Mapped"))</f>
        <v/>
      </c>
      <c r="P6966" s="36">
        <f>IF($B6966="","",IFERROR(VLOOKUP($B6966,Mapping!$A:$C,3,0),"Not Mapped"))</f>
        <v/>
      </c>
      <c r="Q6966" s="36">
        <f>IF($B6966="","",IFERROR(VLOOKUP($O6966,Leaders!$A:$B,2,0),"Not Mapped"))</f>
        <v/>
      </c>
      <c r="R6966" s="36">
        <f>IF($B6966="","",IF(COUNTIF(Exclusions!$A:$A,$B6966)&gt;0,"Yes","No"))</f>
        <v/>
      </c>
      <c r="S6966" s="38">
        <f>IF($B6966="","",MIN(1,DAY($A6966)/IF($N6966="Superstore",Settings!$B$5,Settings!$B$4)))</f>
        <v/>
      </c>
      <c r="T6966" s="38">
        <f>IF(OR($B6966="",$G6966="",$S6966=0),"",$G6966/$S6966)</f>
        <v/>
      </c>
      <c r="U6966" s="36">
        <f>IF($T6966="","",IF($T6966&lt;Settings!$B$8,"Critical",IF($T6966&lt;Settings!$B$9,"Semi Critical","Non Critical")))</f>
        <v/>
      </c>
      <c r="V6966" s="28" t="n"/>
      <c r="Z6966">
        <f>IF($B6966="","",IFERROR(VLOOKUP($B6966,'Plan HC for CCA'!$A:$B,2,0),""))</f>
        <v/>
      </c>
      <c r="AA6966">
        <f>IF(OR($B6966="",$Z6966=""),"",IF(N($M6966)&lt;$Z6966,"Delta","No Delta"))</f>
        <v/>
      </c>
      <c r="AB6966">
        <f>IF(OR($B6966="",$Z6966=""),"",MAX(0,$Z6966-N($M6966)))</f>
        <v/>
      </c>
      <c r="AC6966" s="46">
        <f>IF($B6966="","",IFERROR(INDEX('CCA Util %'!$H:$H,MATCH($B6966,'CCA Util %'!$E:$E,0)),""))</f>
        <v/>
      </c>
      <c r="AD6966">
        <f>IF($B6966="","",IFERROR(INDEX('CCA Util %'!$G:$G,MATCH($B6966,'CCA Util %'!$E:$E,0)),""))</f>
        <v/>
      </c>
      <c r="AE6966">
        <f>IF(OR($B6966="",$U6966=""),"",$U6966&amp;" &amp; "&amp;IF(OR($AD6966="",$AD6966=0),"Util NA",$AD6966&amp;" Util"))</f>
        <v/>
      </c>
    </row>
    <row r="6967" ht="15.75" customHeight="1" s="42">
      <c r="A6967" s="41" t="n"/>
      <c r="G6967" s="38" t="n"/>
      <c r="H6967" s="38" t="n"/>
      <c r="I6967" s="38" t="n"/>
      <c r="J6967" s="38" t="n"/>
      <c r="K6967" s="38" t="n"/>
      <c r="L6967" s="38" t="n"/>
      <c r="N6967" s="36">
        <f>IF($B6967="","",IF($C6967="SUPERSTORE","Superstore","DH"))</f>
        <v/>
      </c>
      <c r="O6967" s="36">
        <f>IF($B6967="","",IFERROR(VLOOKUP($B6967,Mapping!$A:$C,2,0),"Not Mapped"))</f>
        <v/>
      </c>
      <c r="P6967" s="36">
        <f>IF($B6967="","",IFERROR(VLOOKUP($B6967,Mapping!$A:$C,3,0),"Not Mapped"))</f>
        <v/>
      </c>
      <c r="Q6967" s="36">
        <f>IF($B6967="","",IFERROR(VLOOKUP($O6967,Leaders!$A:$B,2,0),"Not Mapped"))</f>
        <v/>
      </c>
      <c r="R6967" s="36">
        <f>IF($B6967="","",IF(COUNTIF(Exclusions!$A:$A,$B6967)&gt;0,"Yes","No"))</f>
        <v/>
      </c>
      <c r="S6967" s="38">
        <f>IF($B6967="","",MIN(1,DAY($A6967)/IF($N6967="Superstore",Settings!$B$5,Settings!$B$4)))</f>
        <v/>
      </c>
      <c r="T6967" s="38">
        <f>IF(OR($B6967="",$G6967="",$S6967=0),"",$G6967/$S6967)</f>
        <v/>
      </c>
      <c r="U6967" s="36">
        <f>IF($T6967="","",IF($T6967&lt;Settings!$B$8,"Critical",IF($T6967&lt;Settings!$B$9,"Semi Critical","Non Critical")))</f>
        <v/>
      </c>
      <c r="V6967" s="28" t="n"/>
      <c r="Z6967">
        <f>IF($B6967="","",IFERROR(VLOOKUP($B6967,'Plan HC for CCA'!$A:$B,2,0),""))</f>
        <v/>
      </c>
      <c r="AA6967">
        <f>IF(OR($B6967="",$Z6967=""),"",IF(N($M6967)&lt;$Z6967,"Delta","No Delta"))</f>
        <v/>
      </c>
      <c r="AB6967">
        <f>IF(OR($B6967="",$Z6967=""),"",MAX(0,$Z6967-N($M6967)))</f>
        <v/>
      </c>
      <c r="AC6967" s="46">
        <f>IF($B6967="","",IFERROR(INDEX('CCA Util %'!$H:$H,MATCH($B6967,'CCA Util %'!$E:$E,0)),""))</f>
        <v/>
      </c>
      <c r="AD6967">
        <f>IF($B6967="","",IFERROR(INDEX('CCA Util %'!$G:$G,MATCH($B6967,'CCA Util %'!$E:$E,0)),""))</f>
        <v/>
      </c>
      <c r="AE6967">
        <f>IF(OR($B6967="",$U6967=""),"",$U6967&amp;" &amp; "&amp;IF(OR($AD6967="",$AD6967=0),"Util NA",$AD6967&amp;" Util"))</f>
        <v/>
      </c>
    </row>
    <row r="6968" ht="15.75" customHeight="1" s="42">
      <c r="A6968" s="41" t="n"/>
      <c r="G6968" s="38" t="n"/>
      <c r="H6968" s="38" t="n"/>
      <c r="I6968" s="38" t="n"/>
      <c r="J6968" s="38" t="n"/>
      <c r="K6968" s="38" t="n"/>
      <c r="L6968" s="38" t="n"/>
      <c r="N6968" s="36">
        <f>IF($B6968="","",IF($C6968="SUPERSTORE","Superstore","DH"))</f>
        <v/>
      </c>
      <c r="O6968" s="36">
        <f>IF($B6968="","",IFERROR(VLOOKUP($B6968,Mapping!$A:$C,2,0),"Not Mapped"))</f>
        <v/>
      </c>
      <c r="P6968" s="36">
        <f>IF($B6968="","",IFERROR(VLOOKUP($B6968,Mapping!$A:$C,3,0),"Not Mapped"))</f>
        <v/>
      </c>
      <c r="Q6968" s="36">
        <f>IF($B6968="","",IFERROR(VLOOKUP($O6968,Leaders!$A:$B,2,0),"Not Mapped"))</f>
        <v/>
      </c>
      <c r="R6968" s="36">
        <f>IF($B6968="","",IF(COUNTIF(Exclusions!$A:$A,$B6968)&gt;0,"Yes","No"))</f>
        <v/>
      </c>
      <c r="S6968" s="38">
        <f>IF($B6968="","",MIN(1,DAY($A6968)/IF($N6968="Superstore",Settings!$B$5,Settings!$B$4)))</f>
        <v/>
      </c>
      <c r="T6968" s="38">
        <f>IF(OR($B6968="",$G6968="",$S6968=0),"",$G6968/$S6968)</f>
        <v/>
      </c>
      <c r="U6968" s="36">
        <f>IF($T6968="","",IF($T6968&lt;Settings!$B$8,"Critical",IF($T6968&lt;Settings!$B$9,"Semi Critical","Non Critical")))</f>
        <v/>
      </c>
      <c r="V6968" s="28" t="n"/>
      <c r="Z6968">
        <f>IF($B6968="","",IFERROR(VLOOKUP($B6968,'Plan HC for CCA'!$A:$B,2,0),""))</f>
        <v/>
      </c>
      <c r="AA6968">
        <f>IF(OR($B6968="",$Z6968=""),"",IF(N($M6968)&lt;$Z6968,"Delta","No Delta"))</f>
        <v/>
      </c>
      <c r="AB6968">
        <f>IF(OR($B6968="",$Z6968=""),"",MAX(0,$Z6968-N($M6968)))</f>
        <v/>
      </c>
      <c r="AC6968" s="46">
        <f>IF($B6968="","",IFERROR(INDEX('CCA Util %'!$H:$H,MATCH($B6968,'CCA Util %'!$E:$E,0)),""))</f>
        <v/>
      </c>
      <c r="AD6968">
        <f>IF($B6968="","",IFERROR(INDEX('CCA Util %'!$G:$G,MATCH($B6968,'CCA Util %'!$E:$E,0)),""))</f>
        <v/>
      </c>
      <c r="AE6968">
        <f>IF(OR($B6968="",$U6968=""),"",$U6968&amp;" &amp; "&amp;IF(OR($AD6968="",$AD6968=0),"Util NA",$AD6968&amp;" Util"))</f>
        <v/>
      </c>
    </row>
    <row r="6969" ht="15.75" customHeight="1" s="42">
      <c r="A6969" s="41" t="n"/>
      <c r="G6969" s="38" t="n"/>
      <c r="H6969" s="38" t="n"/>
      <c r="I6969" s="38" t="n"/>
      <c r="J6969" s="38" t="n"/>
      <c r="K6969" s="38" t="n"/>
      <c r="L6969" s="38" t="n"/>
      <c r="N6969" s="36">
        <f>IF($B6969="","",IF($C6969="SUPERSTORE","Superstore","DH"))</f>
        <v/>
      </c>
      <c r="O6969" s="36">
        <f>IF($B6969="","",IFERROR(VLOOKUP($B6969,Mapping!$A:$C,2,0),"Not Mapped"))</f>
        <v/>
      </c>
      <c r="P6969" s="36">
        <f>IF($B6969="","",IFERROR(VLOOKUP($B6969,Mapping!$A:$C,3,0),"Not Mapped"))</f>
        <v/>
      </c>
      <c r="Q6969" s="36">
        <f>IF($B6969="","",IFERROR(VLOOKUP($O6969,Leaders!$A:$B,2,0),"Not Mapped"))</f>
        <v/>
      </c>
      <c r="R6969" s="36">
        <f>IF($B6969="","",IF(COUNTIF(Exclusions!$A:$A,$B6969)&gt;0,"Yes","No"))</f>
        <v/>
      </c>
      <c r="S6969" s="38">
        <f>IF($B6969="","",MIN(1,DAY($A6969)/IF($N6969="Superstore",Settings!$B$5,Settings!$B$4)))</f>
        <v/>
      </c>
      <c r="T6969" s="38">
        <f>IF(OR($B6969="",$G6969="",$S6969=0),"",$G6969/$S6969)</f>
        <v/>
      </c>
      <c r="U6969" s="36">
        <f>IF($T6969="","",IF($T6969&lt;Settings!$B$8,"Critical",IF($T6969&lt;Settings!$B$9,"Semi Critical","Non Critical")))</f>
        <v/>
      </c>
      <c r="V6969" s="28" t="n"/>
      <c r="Z6969">
        <f>IF($B6969="","",IFERROR(VLOOKUP($B6969,'Plan HC for CCA'!$A:$B,2,0),""))</f>
        <v/>
      </c>
      <c r="AA6969">
        <f>IF(OR($B6969="",$Z6969=""),"",IF(N($M6969)&lt;$Z6969,"Delta","No Delta"))</f>
        <v/>
      </c>
      <c r="AB6969">
        <f>IF(OR($B6969="",$Z6969=""),"",MAX(0,$Z6969-N($M6969)))</f>
        <v/>
      </c>
      <c r="AC6969" s="46">
        <f>IF($B6969="","",IFERROR(INDEX('CCA Util %'!$H:$H,MATCH($B6969,'CCA Util %'!$E:$E,0)),""))</f>
        <v/>
      </c>
      <c r="AD6969">
        <f>IF($B6969="","",IFERROR(INDEX('CCA Util %'!$G:$G,MATCH($B6969,'CCA Util %'!$E:$E,0)),""))</f>
        <v/>
      </c>
      <c r="AE6969">
        <f>IF(OR($B6969="",$U6969=""),"",$U6969&amp;" &amp; "&amp;IF(OR($AD6969="",$AD6969=0),"Util NA",$AD6969&amp;" Util"))</f>
        <v/>
      </c>
    </row>
    <row r="6970" ht="15.75" customHeight="1" s="42">
      <c r="A6970" s="41" t="n"/>
      <c r="G6970" s="38" t="n"/>
      <c r="H6970" s="38" t="n"/>
      <c r="I6970" s="38" t="n"/>
      <c r="J6970" s="38" t="n"/>
      <c r="K6970" s="38" t="n"/>
      <c r="L6970" s="38" t="n"/>
      <c r="N6970" s="36">
        <f>IF($B6970="","",IF($C6970="SUPERSTORE","Superstore","DH"))</f>
        <v/>
      </c>
      <c r="O6970" s="36">
        <f>IF($B6970="","",IFERROR(VLOOKUP($B6970,Mapping!$A:$C,2,0),"Not Mapped"))</f>
        <v/>
      </c>
      <c r="P6970" s="36">
        <f>IF($B6970="","",IFERROR(VLOOKUP($B6970,Mapping!$A:$C,3,0),"Not Mapped"))</f>
        <v/>
      </c>
      <c r="Q6970" s="36">
        <f>IF($B6970="","",IFERROR(VLOOKUP($O6970,Leaders!$A:$B,2,0),"Not Mapped"))</f>
        <v/>
      </c>
      <c r="R6970" s="36">
        <f>IF($B6970="","",IF(COUNTIF(Exclusions!$A:$A,$B6970)&gt;0,"Yes","No"))</f>
        <v/>
      </c>
      <c r="S6970" s="38">
        <f>IF($B6970="","",MIN(1,DAY($A6970)/IF($N6970="Superstore",Settings!$B$5,Settings!$B$4)))</f>
        <v/>
      </c>
      <c r="T6970" s="38">
        <f>IF(OR($B6970="",$G6970="",$S6970=0),"",$G6970/$S6970)</f>
        <v/>
      </c>
      <c r="U6970" s="36">
        <f>IF($T6970="","",IF($T6970&lt;Settings!$B$8,"Critical",IF($T6970&lt;Settings!$B$9,"Semi Critical","Non Critical")))</f>
        <v/>
      </c>
      <c r="V6970" s="28" t="n"/>
      <c r="Z6970">
        <f>IF($B6970="","",IFERROR(VLOOKUP($B6970,'Plan HC for CCA'!$A:$B,2,0),""))</f>
        <v/>
      </c>
      <c r="AA6970">
        <f>IF(OR($B6970="",$Z6970=""),"",IF(N($M6970)&lt;$Z6970,"Delta","No Delta"))</f>
        <v/>
      </c>
      <c r="AB6970">
        <f>IF(OR($B6970="",$Z6970=""),"",MAX(0,$Z6970-N($M6970)))</f>
        <v/>
      </c>
      <c r="AC6970" s="46">
        <f>IF($B6970="","",IFERROR(INDEX('CCA Util %'!$H:$H,MATCH($B6970,'CCA Util %'!$E:$E,0)),""))</f>
        <v/>
      </c>
      <c r="AD6970">
        <f>IF($B6970="","",IFERROR(INDEX('CCA Util %'!$G:$G,MATCH($B6970,'CCA Util %'!$E:$E,0)),""))</f>
        <v/>
      </c>
      <c r="AE6970">
        <f>IF(OR($B6970="",$U6970=""),"",$U6970&amp;" &amp; "&amp;IF(OR($AD6970="",$AD6970=0),"Util NA",$AD6970&amp;" Util"))</f>
        <v/>
      </c>
    </row>
    <row r="6971" ht="15.75" customHeight="1" s="42">
      <c r="A6971" s="41" t="n"/>
      <c r="G6971" s="38" t="n"/>
      <c r="H6971" s="38" t="n"/>
      <c r="I6971" s="38" t="n"/>
      <c r="J6971" s="38" t="n"/>
      <c r="K6971" s="38" t="n"/>
      <c r="L6971" s="38" t="n"/>
      <c r="N6971" s="36">
        <f>IF($B6971="","",IF($C6971="SUPERSTORE","Superstore","DH"))</f>
        <v/>
      </c>
      <c r="O6971" s="36">
        <f>IF($B6971="","",IFERROR(VLOOKUP($B6971,Mapping!$A:$C,2,0),"Not Mapped"))</f>
        <v/>
      </c>
      <c r="P6971" s="36">
        <f>IF($B6971="","",IFERROR(VLOOKUP($B6971,Mapping!$A:$C,3,0),"Not Mapped"))</f>
        <v/>
      </c>
      <c r="Q6971" s="36">
        <f>IF($B6971="","",IFERROR(VLOOKUP($O6971,Leaders!$A:$B,2,0),"Not Mapped"))</f>
        <v/>
      </c>
      <c r="R6971" s="36">
        <f>IF($B6971="","",IF(COUNTIF(Exclusions!$A:$A,$B6971)&gt;0,"Yes","No"))</f>
        <v/>
      </c>
      <c r="S6971" s="38">
        <f>IF($B6971="","",MIN(1,DAY($A6971)/IF($N6971="Superstore",Settings!$B$5,Settings!$B$4)))</f>
        <v/>
      </c>
      <c r="T6971" s="38">
        <f>IF(OR($B6971="",$G6971="",$S6971=0),"",$G6971/$S6971)</f>
        <v/>
      </c>
      <c r="U6971" s="36">
        <f>IF($T6971="","",IF($T6971&lt;Settings!$B$8,"Critical",IF($T6971&lt;Settings!$B$9,"Semi Critical","Non Critical")))</f>
        <v/>
      </c>
      <c r="V6971" s="28" t="n"/>
      <c r="Z6971">
        <f>IF($B6971="","",IFERROR(VLOOKUP($B6971,'Plan HC for CCA'!$A:$B,2,0),""))</f>
        <v/>
      </c>
      <c r="AA6971">
        <f>IF(OR($B6971="",$Z6971=""),"",IF(N($M6971)&lt;$Z6971,"Delta","No Delta"))</f>
        <v/>
      </c>
      <c r="AB6971">
        <f>IF(OR($B6971="",$Z6971=""),"",MAX(0,$Z6971-N($M6971)))</f>
        <v/>
      </c>
      <c r="AC6971" s="46">
        <f>IF($B6971="","",IFERROR(INDEX('CCA Util %'!$H:$H,MATCH($B6971,'CCA Util %'!$E:$E,0)),""))</f>
        <v/>
      </c>
      <c r="AD6971">
        <f>IF($B6971="","",IFERROR(INDEX('CCA Util %'!$G:$G,MATCH($B6971,'CCA Util %'!$E:$E,0)),""))</f>
        <v/>
      </c>
      <c r="AE6971">
        <f>IF(OR($B6971="",$U6971=""),"",$U6971&amp;" &amp; "&amp;IF(OR($AD6971="",$AD6971=0),"Util NA",$AD6971&amp;" Util"))</f>
        <v/>
      </c>
    </row>
    <row r="6972" ht="15.75" customHeight="1" s="42">
      <c r="A6972" s="41" t="n"/>
      <c r="G6972" s="38" t="n"/>
      <c r="H6972" s="38" t="n"/>
      <c r="I6972" s="38" t="n"/>
      <c r="J6972" s="38" t="n"/>
      <c r="K6972" s="38" t="n"/>
      <c r="L6972" s="38" t="n"/>
      <c r="N6972" s="36">
        <f>IF($B6972="","",IF($C6972="SUPERSTORE","Superstore","DH"))</f>
        <v/>
      </c>
      <c r="O6972" s="36">
        <f>IF($B6972="","",IFERROR(VLOOKUP($B6972,Mapping!$A:$C,2,0),"Not Mapped"))</f>
        <v/>
      </c>
      <c r="P6972" s="36">
        <f>IF($B6972="","",IFERROR(VLOOKUP($B6972,Mapping!$A:$C,3,0),"Not Mapped"))</f>
        <v/>
      </c>
      <c r="Q6972" s="36">
        <f>IF($B6972="","",IFERROR(VLOOKUP($O6972,Leaders!$A:$B,2,0),"Not Mapped"))</f>
        <v/>
      </c>
      <c r="R6972" s="36">
        <f>IF($B6972="","",IF(COUNTIF(Exclusions!$A:$A,$B6972)&gt;0,"Yes","No"))</f>
        <v/>
      </c>
      <c r="S6972" s="38">
        <f>IF($B6972="","",MIN(1,DAY($A6972)/IF($N6972="Superstore",Settings!$B$5,Settings!$B$4)))</f>
        <v/>
      </c>
      <c r="T6972" s="38">
        <f>IF(OR($B6972="",$G6972="",$S6972=0),"",$G6972/$S6972)</f>
        <v/>
      </c>
      <c r="U6972" s="36">
        <f>IF($T6972="","",IF($T6972&lt;Settings!$B$8,"Critical",IF($T6972&lt;Settings!$B$9,"Semi Critical","Non Critical")))</f>
        <v/>
      </c>
      <c r="V6972" s="28" t="n"/>
      <c r="Z6972">
        <f>IF($B6972="","",IFERROR(VLOOKUP($B6972,'Plan HC for CCA'!$A:$B,2,0),""))</f>
        <v/>
      </c>
      <c r="AA6972">
        <f>IF(OR($B6972="",$Z6972=""),"",IF(N($M6972)&lt;$Z6972,"Delta","No Delta"))</f>
        <v/>
      </c>
      <c r="AB6972">
        <f>IF(OR($B6972="",$Z6972=""),"",MAX(0,$Z6972-N($M6972)))</f>
        <v/>
      </c>
      <c r="AC6972" s="46">
        <f>IF($B6972="","",IFERROR(INDEX('CCA Util %'!$H:$H,MATCH($B6972,'CCA Util %'!$E:$E,0)),""))</f>
        <v/>
      </c>
      <c r="AD6972">
        <f>IF($B6972="","",IFERROR(INDEX('CCA Util %'!$G:$G,MATCH($B6972,'CCA Util %'!$E:$E,0)),""))</f>
        <v/>
      </c>
      <c r="AE6972">
        <f>IF(OR($B6972="",$U6972=""),"",$U6972&amp;" &amp; "&amp;IF(OR($AD6972="",$AD6972=0),"Util NA",$AD6972&amp;" Util"))</f>
        <v/>
      </c>
    </row>
    <row r="6973" ht="15.75" customHeight="1" s="42">
      <c r="A6973" s="41" t="n"/>
      <c r="G6973" s="38" t="n"/>
      <c r="H6973" s="38" t="n"/>
      <c r="I6973" s="38" t="n"/>
      <c r="J6973" s="38" t="n"/>
      <c r="K6973" s="38" t="n"/>
      <c r="L6973" s="38" t="n"/>
      <c r="N6973" s="36">
        <f>IF($B6973="","",IF($C6973="SUPERSTORE","Superstore","DH"))</f>
        <v/>
      </c>
      <c r="O6973" s="36">
        <f>IF($B6973="","",IFERROR(VLOOKUP($B6973,Mapping!$A:$C,2,0),"Not Mapped"))</f>
        <v/>
      </c>
      <c r="P6973" s="36">
        <f>IF($B6973="","",IFERROR(VLOOKUP($B6973,Mapping!$A:$C,3,0),"Not Mapped"))</f>
        <v/>
      </c>
      <c r="Q6973" s="36">
        <f>IF($B6973="","",IFERROR(VLOOKUP($O6973,Leaders!$A:$B,2,0),"Not Mapped"))</f>
        <v/>
      </c>
      <c r="R6973" s="36">
        <f>IF($B6973="","",IF(COUNTIF(Exclusions!$A:$A,$B6973)&gt;0,"Yes","No"))</f>
        <v/>
      </c>
      <c r="S6973" s="38">
        <f>IF($B6973="","",MIN(1,DAY($A6973)/IF($N6973="Superstore",Settings!$B$5,Settings!$B$4)))</f>
        <v/>
      </c>
      <c r="T6973" s="38">
        <f>IF(OR($B6973="",$G6973="",$S6973=0),"",$G6973/$S6973)</f>
        <v/>
      </c>
      <c r="U6973" s="36">
        <f>IF($T6973="","",IF($T6973&lt;Settings!$B$8,"Critical",IF($T6973&lt;Settings!$B$9,"Semi Critical","Non Critical")))</f>
        <v/>
      </c>
      <c r="V6973" s="28" t="n"/>
      <c r="Z6973">
        <f>IF($B6973="","",IFERROR(VLOOKUP($B6973,'Plan HC for CCA'!$A:$B,2,0),""))</f>
        <v/>
      </c>
      <c r="AA6973">
        <f>IF(OR($B6973="",$Z6973=""),"",IF(N($M6973)&lt;$Z6973,"Delta","No Delta"))</f>
        <v/>
      </c>
      <c r="AB6973">
        <f>IF(OR($B6973="",$Z6973=""),"",MAX(0,$Z6973-N($M6973)))</f>
        <v/>
      </c>
      <c r="AC6973" s="46">
        <f>IF($B6973="","",IFERROR(INDEX('CCA Util %'!$H:$H,MATCH($B6973,'CCA Util %'!$E:$E,0)),""))</f>
        <v/>
      </c>
      <c r="AD6973">
        <f>IF($B6973="","",IFERROR(INDEX('CCA Util %'!$G:$G,MATCH($B6973,'CCA Util %'!$E:$E,0)),""))</f>
        <v/>
      </c>
      <c r="AE6973">
        <f>IF(OR($B6973="",$U6973=""),"",$U6973&amp;" &amp; "&amp;IF(OR($AD6973="",$AD6973=0),"Util NA",$AD6973&amp;" Util"))</f>
        <v/>
      </c>
    </row>
    <row r="6974" ht="15.75" customHeight="1" s="42">
      <c r="A6974" s="41" t="n"/>
      <c r="G6974" s="38" t="n"/>
      <c r="H6974" s="38" t="n"/>
      <c r="I6974" s="38" t="n"/>
      <c r="J6974" s="38" t="n"/>
      <c r="K6974" s="38" t="n"/>
      <c r="L6974" s="38" t="n"/>
      <c r="N6974" s="36">
        <f>IF($B6974="","",IF($C6974="SUPERSTORE","Superstore","DH"))</f>
        <v/>
      </c>
      <c r="O6974" s="36">
        <f>IF($B6974="","",IFERROR(VLOOKUP($B6974,Mapping!$A:$C,2,0),"Not Mapped"))</f>
        <v/>
      </c>
      <c r="P6974" s="36">
        <f>IF($B6974="","",IFERROR(VLOOKUP($B6974,Mapping!$A:$C,3,0),"Not Mapped"))</f>
        <v/>
      </c>
      <c r="Q6974" s="36">
        <f>IF($B6974="","",IFERROR(VLOOKUP($O6974,Leaders!$A:$B,2,0),"Not Mapped"))</f>
        <v/>
      </c>
      <c r="R6974" s="36">
        <f>IF($B6974="","",IF(COUNTIF(Exclusions!$A:$A,$B6974)&gt;0,"Yes","No"))</f>
        <v/>
      </c>
      <c r="S6974" s="38">
        <f>IF($B6974="","",MIN(1,DAY($A6974)/IF($N6974="Superstore",Settings!$B$5,Settings!$B$4)))</f>
        <v/>
      </c>
      <c r="T6974" s="38">
        <f>IF(OR($B6974="",$G6974="",$S6974=0),"",$G6974/$S6974)</f>
        <v/>
      </c>
      <c r="U6974" s="36">
        <f>IF($T6974="","",IF($T6974&lt;Settings!$B$8,"Critical",IF($T6974&lt;Settings!$B$9,"Semi Critical","Non Critical")))</f>
        <v/>
      </c>
      <c r="V6974" s="28" t="n"/>
      <c r="Z6974">
        <f>IF($B6974="","",IFERROR(VLOOKUP($B6974,'Plan HC for CCA'!$A:$B,2,0),""))</f>
        <v/>
      </c>
      <c r="AA6974">
        <f>IF(OR($B6974="",$Z6974=""),"",IF(N($M6974)&lt;$Z6974,"Delta","No Delta"))</f>
        <v/>
      </c>
      <c r="AB6974">
        <f>IF(OR($B6974="",$Z6974=""),"",MAX(0,$Z6974-N($M6974)))</f>
        <v/>
      </c>
      <c r="AC6974" s="46">
        <f>IF($B6974="","",IFERROR(INDEX('CCA Util %'!$H:$H,MATCH($B6974,'CCA Util %'!$E:$E,0)),""))</f>
        <v/>
      </c>
      <c r="AD6974">
        <f>IF($B6974="","",IFERROR(INDEX('CCA Util %'!$G:$G,MATCH($B6974,'CCA Util %'!$E:$E,0)),""))</f>
        <v/>
      </c>
      <c r="AE6974">
        <f>IF(OR($B6974="",$U6974=""),"",$U6974&amp;" &amp; "&amp;IF(OR($AD6974="",$AD6974=0),"Util NA",$AD6974&amp;" Util"))</f>
        <v/>
      </c>
    </row>
    <row r="6975" ht="15.75" customHeight="1" s="42">
      <c r="A6975" s="41" t="n"/>
      <c r="G6975" s="38" t="n"/>
      <c r="H6975" s="38" t="n"/>
      <c r="I6975" s="38" t="n"/>
      <c r="J6975" s="38" t="n"/>
      <c r="K6975" s="38" t="n"/>
      <c r="L6975" s="38" t="n"/>
      <c r="N6975" s="36">
        <f>IF($B6975="","",IF($C6975="SUPERSTORE","Superstore","DH"))</f>
        <v/>
      </c>
      <c r="O6975" s="36">
        <f>IF($B6975="","",IFERROR(VLOOKUP($B6975,Mapping!$A:$C,2,0),"Not Mapped"))</f>
        <v/>
      </c>
      <c r="P6975" s="36">
        <f>IF($B6975="","",IFERROR(VLOOKUP($B6975,Mapping!$A:$C,3,0),"Not Mapped"))</f>
        <v/>
      </c>
      <c r="Q6975" s="36">
        <f>IF($B6975="","",IFERROR(VLOOKUP($O6975,Leaders!$A:$B,2,0),"Not Mapped"))</f>
        <v/>
      </c>
      <c r="R6975" s="36">
        <f>IF($B6975="","",IF(COUNTIF(Exclusions!$A:$A,$B6975)&gt;0,"Yes","No"))</f>
        <v/>
      </c>
      <c r="S6975" s="38">
        <f>IF($B6975="","",MIN(1,DAY($A6975)/IF($N6975="Superstore",Settings!$B$5,Settings!$B$4)))</f>
        <v/>
      </c>
      <c r="T6975" s="38">
        <f>IF(OR($B6975="",$G6975="",$S6975=0),"",$G6975/$S6975)</f>
        <v/>
      </c>
      <c r="U6975" s="36">
        <f>IF($T6975="","",IF($T6975&lt;Settings!$B$8,"Critical",IF($T6975&lt;Settings!$B$9,"Semi Critical","Non Critical")))</f>
        <v/>
      </c>
      <c r="V6975" s="28" t="n"/>
      <c r="Z6975">
        <f>IF($B6975="","",IFERROR(VLOOKUP($B6975,'Plan HC for CCA'!$A:$B,2,0),""))</f>
        <v/>
      </c>
      <c r="AA6975">
        <f>IF(OR($B6975="",$Z6975=""),"",IF(N($M6975)&lt;$Z6975,"Delta","No Delta"))</f>
        <v/>
      </c>
      <c r="AB6975">
        <f>IF(OR($B6975="",$Z6975=""),"",MAX(0,$Z6975-N($M6975)))</f>
        <v/>
      </c>
      <c r="AC6975" s="46">
        <f>IF($B6975="","",IFERROR(INDEX('CCA Util %'!$H:$H,MATCH($B6975,'CCA Util %'!$E:$E,0)),""))</f>
        <v/>
      </c>
      <c r="AD6975">
        <f>IF($B6975="","",IFERROR(INDEX('CCA Util %'!$G:$G,MATCH($B6975,'CCA Util %'!$E:$E,0)),""))</f>
        <v/>
      </c>
      <c r="AE6975">
        <f>IF(OR($B6975="",$U6975=""),"",$U6975&amp;" &amp; "&amp;IF(OR($AD6975="",$AD6975=0),"Util NA",$AD6975&amp;" Util"))</f>
        <v/>
      </c>
    </row>
    <row r="6976" ht="15.75" customHeight="1" s="42">
      <c r="A6976" s="41" t="n"/>
      <c r="G6976" s="38" t="n"/>
      <c r="H6976" s="38" t="n"/>
      <c r="I6976" s="38" t="n"/>
      <c r="J6976" s="38" t="n"/>
      <c r="K6976" s="38" t="n"/>
      <c r="L6976" s="38" t="n"/>
      <c r="N6976" s="36">
        <f>IF($B6976="","",IF($C6976="SUPERSTORE","Superstore","DH"))</f>
        <v/>
      </c>
      <c r="O6976" s="36">
        <f>IF($B6976="","",IFERROR(VLOOKUP($B6976,Mapping!$A:$C,2,0),"Not Mapped"))</f>
        <v/>
      </c>
      <c r="P6976" s="36">
        <f>IF($B6976="","",IFERROR(VLOOKUP($B6976,Mapping!$A:$C,3,0),"Not Mapped"))</f>
        <v/>
      </c>
      <c r="Q6976" s="36">
        <f>IF($B6976="","",IFERROR(VLOOKUP($O6976,Leaders!$A:$B,2,0),"Not Mapped"))</f>
        <v/>
      </c>
      <c r="R6976" s="36">
        <f>IF($B6976="","",IF(COUNTIF(Exclusions!$A:$A,$B6976)&gt;0,"Yes","No"))</f>
        <v/>
      </c>
      <c r="S6976" s="38">
        <f>IF($B6976="","",MIN(1,DAY($A6976)/IF($N6976="Superstore",Settings!$B$5,Settings!$B$4)))</f>
        <v/>
      </c>
      <c r="T6976" s="38">
        <f>IF(OR($B6976="",$G6976="",$S6976=0),"",$G6976/$S6976)</f>
        <v/>
      </c>
      <c r="U6976" s="36">
        <f>IF($T6976="","",IF($T6976&lt;Settings!$B$8,"Critical",IF($T6976&lt;Settings!$B$9,"Semi Critical","Non Critical")))</f>
        <v/>
      </c>
      <c r="V6976" s="28" t="n"/>
      <c r="Z6976">
        <f>IF($B6976="","",IFERROR(VLOOKUP($B6976,'Plan HC for CCA'!$A:$B,2,0),""))</f>
        <v/>
      </c>
      <c r="AA6976">
        <f>IF(OR($B6976="",$Z6976=""),"",IF(N($M6976)&lt;$Z6976,"Delta","No Delta"))</f>
        <v/>
      </c>
      <c r="AB6976">
        <f>IF(OR($B6976="",$Z6976=""),"",MAX(0,$Z6976-N($M6976)))</f>
        <v/>
      </c>
      <c r="AC6976" s="46">
        <f>IF($B6976="","",IFERROR(INDEX('CCA Util %'!$H:$H,MATCH($B6976,'CCA Util %'!$E:$E,0)),""))</f>
        <v/>
      </c>
      <c r="AD6976">
        <f>IF($B6976="","",IFERROR(INDEX('CCA Util %'!$G:$G,MATCH($B6976,'CCA Util %'!$E:$E,0)),""))</f>
        <v/>
      </c>
      <c r="AE6976">
        <f>IF(OR($B6976="",$U6976=""),"",$U6976&amp;" &amp; "&amp;IF(OR($AD6976="",$AD6976=0),"Util NA",$AD6976&amp;" Util"))</f>
        <v/>
      </c>
    </row>
    <row r="6977" ht="15.75" customHeight="1" s="42">
      <c r="A6977" s="41" t="n"/>
      <c r="G6977" s="38" t="n"/>
      <c r="H6977" s="38" t="n"/>
      <c r="I6977" s="38" t="n"/>
      <c r="J6977" s="38" t="n"/>
      <c r="K6977" s="38" t="n"/>
      <c r="L6977" s="38" t="n"/>
      <c r="N6977" s="36">
        <f>IF($B6977="","",IF($C6977="SUPERSTORE","Superstore","DH"))</f>
        <v/>
      </c>
      <c r="O6977" s="36">
        <f>IF($B6977="","",IFERROR(VLOOKUP($B6977,Mapping!$A:$C,2,0),"Not Mapped"))</f>
        <v/>
      </c>
      <c r="P6977" s="36">
        <f>IF($B6977="","",IFERROR(VLOOKUP($B6977,Mapping!$A:$C,3,0),"Not Mapped"))</f>
        <v/>
      </c>
      <c r="Q6977" s="36">
        <f>IF($B6977="","",IFERROR(VLOOKUP($O6977,Leaders!$A:$B,2,0),"Not Mapped"))</f>
        <v/>
      </c>
      <c r="R6977" s="36">
        <f>IF($B6977="","",IF(COUNTIF(Exclusions!$A:$A,$B6977)&gt;0,"Yes","No"))</f>
        <v/>
      </c>
      <c r="S6977" s="38">
        <f>IF($B6977="","",MIN(1,DAY($A6977)/IF($N6977="Superstore",Settings!$B$5,Settings!$B$4)))</f>
        <v/>
      </c>
      <c r="T6977" s="38">
        <f>IF(OR($B6977="",$G6977="",$S6977=0),"",$G6977/$S6977)</f>
        <v/>
      </c>
      <c r="U6977" s="36">
        <f>IF($T6977="","",IF($T6977&lt;Settings!$B$8,"Critical",IF($T6977&lt;Settings!$B$9,"Semi Critical","Non Critical")))</f>
        <v/>
      </c>
      <c r="V6977" s="28" t="n"/>
      <c r="Z6977">
        <f>IF($B6977="","",IFERROR(VLOOKUP($B6977,'Plan HC for CCA'!$A:$B,2,0),""))</f>
        <v/>
      </c>
      <c r="AA6977">
        <f>IF(OR($B6977="",$Z6977=""),"",IF(N($M6977)&lt;$Z6977,"Delta","No Delta"))</f>
        <v/>
      </c>
      <c r="AB6977">
        <f>IF(OR($B6977="",$Z6977=""),"",MAX(0,$Z6977-N($M6977)))</f>
        <v/>
      </c>
      <c r="AC6977" s="46">
        <f>IF($B6977="","",IFERROR(INDEX('CCA Util %'!$H:$H,MATCH($B6977,'CCA Util %'!$E:$E,0)),""))</f>
        <v/>
      </c>
      <c r="AD6977">
        <f>IF($B6977="","",IFERROR(INDEX('CCA Util %'!$G:$G,MATCH($B6977,'CCA Util %'!$E:$E,0)),""))</f>
        <v/>
      </c>
      <c r="AE6977">
        <f>IF(OR($B6977="",$U6977=""),"",$U6977&amp;" &amp; "&amp;IF(OR($AD6977="",$AD6977=0),"Util NA",$AD6977&amp;" Util"))</f>
        <v/>
      </c>
    </row>
    <row r="6978" ht="15.75" customHeight="1" s="42">
      <c r="A6978" s="41" t="n"/>
      <c r="G6978" s="38" t="n"/>
      <c r="H6978" s="38" t="n"/>
      <c r="I6978" s="38" t="n"/>
      <c r="J6978" s="38" t="n"/>
      <c r="K6978" s="38" t="n"/>
      <c r="L6978" s="38" t="n"/>
      <c r="N6978" s="36">
        <f>IF($B6978="","",IF($C6978="SUPERSTORE","Superstore","DH"))</f>
        <v/>
      </c>
      <c r="O6978" s="36">
        <f>IF($B6978="","",IFERROR(VLOOKUP($B6978,Mapping!$A:$C,2,0),"Not Mapped"))</f>
        <v/>
      </c>
      <c r="P6978" s="36">
        <f>IF($B6978="","",IFERROR(VLOOKUP($B6978,Mapping!$A:$C,3,0),"Not Mapped"))</f>
        <v/>
      </c>
      <c r="Q6978" s="36">
        <f>IF($B6978="","",IFERROR(VLOOKUP($O6978,Leaders!$A:$B,2,0),"Not Mapped"))</f>
        <v/>
      </c>
      <c r="R6978" s="36">
        <f>IF($B6978="","",IF(COUNTIF(Exclusions!$A:$A,$B6978)&gt;0,"Yes","No"))</f>
        <v/>
      </c>
      <c r="S6978" s="38">
        <f>IF($B6978="","",MIN(1,DAY($A6978)/IF($N6978="Superstore",Settings!$B$5,Settings!$B$4)))</f>
        <v/>
      </c>
      <c r="T6978" s="38">
        <f>IF(OR($B6978="",$G6978="",$S6978=0),"",$G6978/$S6978)</f>
        <v/>
      </c>
      <c r="U6978" s="36">
        <f>IF($T6978="","",IF($T6978&lt;Settings!$B$8,"Critical",IF($T6978&lt;Settings!$B$9,"Semi Critical","Non Critical")))</f>
        <v/>
      </c>
      <c r="V6978" s="28" t="n"/>
      <c r="Z6978">
        <f>IF($B6978="","",IFERROR(VLOOKUP($B6978,'Plan HC for CCA'!$A:$B,2,0),""))</f>
        <v/>
      </c>
      <c r="AA6978">
        <f>IF(OR($B6978="",$Z6978=""),"",IF(N($M6978)&lt;$Z6978,"Delta","No Delta"))</f>
        <v/>
      </c>
      <c r="AB6978">
        <f>IF(OR($B6978="",$Z6978=""),"",MAX(0,$Z6978-N($M6978)))</f>
        <v/>
      </c>
      <c r="AC6978" s="46">
        <f>IF($B6978="","",IFERROR(INDEX('CCA Util %'!$H:$H,MATCH($B6978,'CCA Util %'!$E:$E,0)),""))</f>
        <v/>
      </c>
      <c r="AD6978">
        <f>IF($B6978="","",IFERROR(INDEX('CCA Util %'!$G:$G,MATCH($B6978,'CCA Util %'!$E:$E,0)),""))</f>
        <v/>
      </c>
      <c r="AE6978">
        <f>IF(OR($B6978="",$U6978=""),"",$U6978&amp;" &amp; "&amp;IF(OR($AD6978="",$AD6978=0),"Util NA",$AD6978&amp;" Util"))</f>
        <v/>
      </c>
    </row>
    <row r="6979" ht="15.75" customHeight="1" s="42">
      <c r="A6979" s="41" t="n"/>
      <c r="G6979" s="38" t="n"/>
      <c r="H6979" s="38" t="n"/>
      <c r="I6979" s="38" t="n"/>
      <c r="J6979" s="38" t="n"/>
      <c r="K6979" s="38" t="n"/>
      <c r="L6979" s="38" t="n"/>
      <c r="N6979" s="36">
        <f>IF($B6979="","",IF($C6979="SUPERSTORE","Superstore","DH"))</f>
        <v/>
      </c>
      <c r="O6979" s="36">
        <f>IF($B6979="","",IFERROR(VLOOKUP($B6979,Mapping!$A:$C,2,0),"Not Mapped"))</f>
        <v/>
      </c>
      <c r="P6979" s="36">
        <f>IF($B6979="","",IFERROR(VLOOKUP($B6979,Mapping!$A:$C,3,0),"Not Mapped"))</f>
        <v/>
      </c>
      <c r="Q6979" s="36">
        <f>IF($B6979="","",IFERROR(VLOOKUP($O6979,Leaders!$A:$B,2,0),"Not Mapped"))</f>
        <v/>
      </c>
      <c r="R6979" s="36">
        <f>IF($B6979="","",IF(COUNTIF(Exclusions!$A:$A,$B6979)&gt;0,"Yes","No"))</f>
        <v/>
      </c>
      <c r="S6979" s="38">
        <f>IF($B6979="","",MIN(1,DAY($A6979)/IF($N6979="Superstore",Settings!$B$5,Settings!$B$4)))</f>
        <v/>
      </c>
      <c r="T6979" s="38">
        <f>IF(OR($B6979="",$G6979="",$S6979=0),"",$G6979/$S6979)</f>
        <v/>
      </c>
      <c r="U6979" s="36">
        <f>IF($T6979="","",IF($T6979&lt;Settings!$B$8,"Critical",IF($T6979&lt;Settings!$B$9,"Semi Critical","Non Critical")))</f>
        <v/>
      </c>
      <c r="V6979" s="28" t="n"/>
      <c r="Z6979">
        <f>IF($B6979="","",IFERROR(VLOOKUP($B6979,'Plan HC for CCA'!$A:$B,2,0),""))</f>
        <v/>
      </c>
      <c r="AA6979">
        <f>IF(OR($B6979="",$Z6979=""),"",IF(N($M6979)&lt;$Z6979,"Delta","No Delta"))</f>
        <v/>
      </c>
      <c r="AB6979">
        <f>IF(OR($B6979="",$Z6979=""),"",MAX(0,$Z6979-N($M6979)))</f>
        <v/>
      </c>
      <c r="AC6979" s="46">
        <f>IF($B6979="","",IFERROR(INDEX('CCA Util %'!$H:$H,MATCH($B6979,'CCA Util %'!$E:$E,0)),""))</f>
        <v/>
      </c>
      <c r="AD6979">
        <f>IF($B6979="","",IFERROR(INDEX('CCA Util %'!$G:$G,MATCH($B6979,'CCA Util %'!$E:$E,0)),""))</f>
        <v/>
      </c>
      <c r="AE6979">
        <f>IF(OR($B6979="",$U6979=""),"",$U6979&amp;" &amp; "&amp;IF(OR($AD6979="",$AD6979=0),"Util NA",$AD6979&amp;" Util"))</f>
        <v/>
      </c>
    </row>
    <row r="6980" ht="15.75" customHeight="1" s="42">
      <c r="A6980" s="41" t="n"/>
      <c r="G6980" s="38" t="n"/>
      <c r="H6980" s="38" t="n"/>
      <c r="I6980" s="38" t="n"/>
      <c r="J6980" s="38" t="n"/>
      <c r="K6980" s="38" t="n"/>
      <c r="L6980" s="38" t="n"/>
      <c r="N6980" s="36">
        <f>IF($B6980="","",IF($C6980="SUPERSTORE","Superstore","DH"))</f>
        <v/>
      </c>
      <c r="O6980" s="36">
        <f>IF($B6980="","",IFERROR(VLOOKUP($B6980,Mapping!$A:$C,2,0),"Not Mapped"))</f>
        <v/>
      </c>
      <c r="P6980" s="36">
        <f>IF($B6980="","",IFERROR(VLOOKUP($B6980,Mapping!$A:$C,3,0),"Not Mapped"))</f>
        <v/>
      </c>
      <c r="Q6980" s="36">
        <f>IF($B6980="","",IFERROR(VLOOKUP($O6980,Leaders!$A:$B,2,0),"Not Mapped"))</f>
        <v/>
      </c>
      <c r="R6980" s="36">
        <f>IF($B6980="","",IF(COUNTIF(Exclusions!$A:$A,$B6980)&gt;0,"Yes","No"))</f>
        <v/>
      </c>
      <c r="S6980" s="38">
        <f>IF($B6980="","",MIN(1,DAY($A6980)/IF($N6980="Superstore",Settings!$B$5,Settings!$B$4)))</f>
        <v/>
      </c>
      <c r="T6980" s="38">
        <f>IF(OR($B6980="",$G6980="",$S6980=0),"",$G6980/$S6980)</f>
        <v/>
      </c>
      <c r="U6980" s="36">
        <f>IF($T6980="","",IF($T6980&lt;Settings!$B$8,"Critical",IF($T6980&lt;Settings!$B$9,"Semi Critical","Non Critical")))</f>
        <v/>
      </c>
      <c r="V6980" s="28" t="n"/>
      <c r="Z6980">
        <f>IF($B6980="","",IFERROR(VLOOKUP($B6980,'Plan HC for CCA'!$A:$B,2,0),""))</f>
        <v/>
      </c>
      <c r="AA6980">
        <f>IF(OR($B6980="",$Z6980=""),"",IF(N($M6980)&lt;$Z6980,"Delta","No Delta"))</f>
        <v/>
      </c>
      <c r="AB6980">
        <f>IF(OR($B6980="",$Z6980=""),"",MAX(0,$Z6980-N($M6980)))</f>
        <v/>
      </c>
      <c r="AC6980" s="46">
        <f>IF($B6980="","",IFERROR(INDEX('CCA Util %'!$H:$H,MATCH($B6980,'CCA Util %'!$E:$E,0)),""))</f>
        <v/>
      </c>
      <c r="AD6980">
        <f>IF($B6980="","",IFERROR(INDEX('CCA Util %'!$G:$G,MATCH($B6980,'CCA Util %'!$E:$E,0)),""))</f>
        <v/>
      </c>
      <c r="AE6980">
        <f>IF(OR($B6980="",$U6980=""),"",$U6980&amp;" &amp; "&amp;IF(OR($AD6980="",$AD6980=0),"Util NA",$AD6980&amp;" Util"))</f>
        <v/>
      </c>
    </row>
    <row r="6981" ht="15.75" customHeight="1" s="42">
      <c r="A6981" s="41" t="n"/>
      <c r="G6981" s="38" t="n"/>
      <c r="H6981" s="38" t="n"/>
      <c r="I6981" s="38" t="n"/>
      <c r="J6981" s="38" t="n"/>
      <c r="K6981" s="38" t="n"/>
      <c r="L6981" s="38" t="n"/>
      <c r="N6981" s="36">
        <f>IF($B6981="","",IF($C6981="SUPERSTORE","Superstore","DH"))</f>
        <v/>
      </c>
      <c r="O6981" s="36">
        <f>IF($B6981="","",IFERROR(VLOOKUP($B6981,Mapping!$A:$C,2,0),"Not Mapped"))</f>
        <v/>
      </c>
      <c r="P6981" s="36">
        <f>IF($B6981="","",IFERROR(VLOOKUP($B6981,Mapping!$A:$C,3,0),"Not Mapped"))</f>
        <v/>
      </c>
      <c r="Q6981" s="36">
        <f>IF($B6981="","",IFERROR(VLOOKUP($O6981,Leaders!$A:$B,2,0),"Not Mapped"))</f>
        <v/>
      </c>
      <c r="R6981" s="36">
        <f>IF($B6981="","",IF(COUNTIF(Exclusions!$A:$A,$B6981)&gt;0,"Yes","No"))</f>
        <v/>
      </c>
      <c r="S6981" s="38">
        <f>IF($B6981="","",MIN(1,DAY($A6981)/IF($N6981="Superstore",Settings!$B$5,Settings!$B$4)))</f>
        <v/>
      </c>
      <c r="T6981" s="38">
        <f>IF(OR($B6981="",$G6981="",$S6981=0),"",$G6981/$S6981)</f>
        <v/>
      </c>
      <c r="U6981" s="36">
        <f>IF($T6981="","",IF($T6981&lt;Settings!$B$8,"Critical",IF($T6981&lt;Settings!$B$9,"Semi Critical","Non Critical")))</f>
        <v/>
      </c>
      <c r="V6981" s="28" t="n"/>
      <c r="Z6981">
        <f>IF($B6981="","",IFERROR(VLOOKUP($B6981,'Plan HC for CCA'!$A:$B,2,0),""))</f>
        <v/>
      </c>
      <c r="AA6981">
        <f>IF(OR($B6981="",$Z6981=""),"",IF(N($M6981)&lt;$Z6981,"Delta","No Delta"))</f>
        <v/>
      </c>
      <c r="AB6981">
        <f>IF(OR($B6981="",$Z6981=""),"",MAX(0,$Z6981-N($M6981)))</f>
        <v/>
      </c>
      <c r="AC6981" s="46">
        <f>IF($B6981="","",IFERROR(INDEX('CCA Util %'!$H:$H,MATCH($B6981,'CCA Util %'!$E:$E,0)),""))</f>
        <v/>
      </c>
      <c r="AD6981">
        <f>IF($B6981="","",IFERROR(INDEX('CCA Util %'!$G:$G,MATCH($B6981,'CCA Util %'!$E:$E,0)),""))</f>
        <v/>
      </c>
      <c r="AE6981">
        <f>IF(OR($B6981="",$U6981=""),"",$U6981&amp;" &amp; "&amp;IF(OR($AD6981="",$AD6981=0),"Util NA",$AD6981&amp;" Util"))</f>
        <v/>
      </c>
    </row>
    <row r="6982" ht="15.75" customHeight="1" s="42">
      <c r="A6982" s="41" t="n"/>
      <c r="G6982" s="38" t="n"/>
      <c r="H6982" s="38" t="n"/>
      <c r="I6982" s="38" t="n"/>
      <c r="J6982" s="38" t="n"/>
      <c r="K6982" s="38" t="n"/>
      <c r="L6982" s="38" t="n"/>
      <c r="N6982" s="36">
        <f>IF($B6982="","",IF($C6982="SUPERSTORE","Superstore","DH"))</f>
        <v/>
      </c>
      <c r="O6982" s="36">
        <f>IF($B6982="","",IFERROR(VLOOKUP($B6982,Mapping!$A:$C,2,0),"Not Mapped"))</f>
        <v/>
      </c>
      <c r="P6982" s="36">
        <f>IF($B6982="","",IFERROR(VLOOKUP($B6982,Mapping!$A:$C,3,0),"Not Mapped"))</f>
        <v/>
      </c>
      <c r="Q6982" s="36">
        <f>IF($B6982="","",IFERROR(VLOOKUP($O6982,Leaders!$A:$B,2,0),"Not Mapped"))</f>
        <v/>
      </c>
      <c r="R6982" s="36">
        <f>IF($B6982="","",IF(COUNTIF(Exclusions!$A:$A,$B6982)&gt;0,"Yes","No"))</f>
        <v/>
      </c>
      <c r="S6982" s="38">
        <f>IF($B6982="","",MIN(1,DAY($A6982)/IF($N6982="Superstore",Settings!$B$5,Settings!$B$4)))</f>
        <v/>
      </c>
      <c r="T6982" s="38">
        <f>IF(OR($B6982="",$G6982="",$S6982=0),"",$G6982/$S6982)</f>
        <v/>
      </c>
      <c r="U6982" s="36">
        <f>IF($T6982="","",IF($T6982&lt;Settings!$B$8,"Critical",IF($T6982&lt;Settings!$B$9,"Semi Critical","Non Critical")))</f>
        <v/>
      </c>
      <c r="V6982" s="28" t="n"/>
      <c r="Z6982">
        <f>IF($B6982="","",IFERROR(VLOOKUP($B6982,'Plan HC for CCA'!$A:$B,2,0),""))</f>
        <v/>
      </c>
      <c r="AA6982">
        <f>IF(OR($B6982="",$Z6982=""),"",IF(N($M6982)&lt;$Z6982,"Delta","No Delta"))</f>
        <v/>
      </c>
      <c r="AB6982">
        <f>IF(OR($B6982="",$Z6982=""),"",MAX(0,$Z6982-N($M6982)))</f>
        <v/>
      </c>
      <c r="AC6982" s="46">
        <f>IF($B6982="","",IFERROR(INDEX('CCA Util %'!$H:$H,MATCH($B6982,'CCA Util %'!$E:$E,0)),""))</f>
        <v/>
      </c>
      <c r="AD6982">
        <f>IF($B6982="","",IFERROR(INDEX('CCA Util %'!$G:$G,MATCH($B6982,'CCA Util %'!$E:$E,0)),""))</f>
        <v/>
      </c>
      <c r="AE6982">
        <f>IF(OR($B6982="",$U6982=""),"",$U6982&amp;" &amp; "&amp;IF(OR($AD6982="",$AD6982=0),"Util NA",$AD6982&amp;" Util"))</f>
        <v/>
      </c>
    </row>
    <row r="6983" ht="15.75" customHeight="1" s="42">
      <c r="A6983" s="41" t="n"/>
      <c r="G6983" s="38" t="n"/>
      <c r="H6983" s="38" t="n"/>
      <c r="I6983" s="38" t="n"/>
      <c r="J6983" s="38" t="n"/>
      <c r="K6983" s="38" t="n"/>
      <c r="L6983" s="38" t="n"/>
      <c r="N6983" s="36">
        <f>IF($B6983="","",IF($C6983="SUPERSTORE","Superstore","DH"))</f>
        <v/>
      </c>
      <c r="O6983" s="36">
        <f>IF($B6983="","",IFERROR(VLOOKUP($B6983,Mapping!$A:$C,2,0),"Not Mapped"))</f>
        <v/>
      </c>
      <c r="P6983" s="36">
        <f>IF($B6983="","",IFERROR(VLOOKUP($B6983,Mapping!$A:$C,3,0),"Not Mapped"))</f>
        <v/>
      </c>
      <c r="Q6983" s="36">
        <f>IF($B6983="","",IFERROR(VLOOKUP($O6983,Leaders!$A:$B,2,0),"Not Mapped"))</f>
        <v/>
      </c>
      <c r="R6983" s="36">
        <f>IF($B6983="","",IF(COUNTIF(Exclusions!$A:$A,$B6983)&gt;0,"Yes","No"))</f>
        <v/>
      </c>
      <c r="S6983" s="38">
        <f>IF($B6983="","",MIN(1,DAY($A6983)/IF($N6983="Superstore",Settings!$B$5,Settings!$B$4)))</f>
        <v/>
      </c>
      <c r="T6983" s="38">
        <f>IF(OR($B6983="",$G6983="",$S6983=0),"",$G6983/$S6983)</f>
        <v/>
      </c>
      <c r="U6983" s="36">
        <f>IF($T6983="","",IF($T6983&lt;Settings!$B$8,"Critical",IF($T6983&lt;Settings!$B$9,"Semi Critical","Non Critical")))</f>
        <v/>
      </c>
      <c r="V6983" s="28" t="n"/>
      <c r="Z6983">
        <f>IF($B6983="","",IFERROR(VLOOKUP($B6983,'Plan HC for CCA'!$A:$B,2,0),""))</f>
        <v/>
      </c>
      <c r="AA6983">
        <f>IF(OR($B6983="",$Z6983=""),"",IF(N($M6983)&lt;$Z6983,"Delta","No Delta"))</f>
        <v/>
      </c>
      <c r="AB6983">
        <f>IF(OR($B6983="",$Z6983=""),"",MAX(0,$Z6983-N($M6983)))</f>
        <v/>
      </c>
      <c r="AC6983" s="46">
        <f>IF($B6983="","",IFERROR(INDEX('CCA Util %'!$H:$H,MATCH($B6983,'CCA Util %'!$E:$E,0)),""))</f>
        <v/>
      </c>
      <c r="AD6983">
        <f>IF($B6983="","",IFERROR(INDEX('CCA Util %'!$G:$G,MATCH($B6983,'CCA Util %'!$E:$E,0)),""))</f>
        <v/>
      </c>
      <c r="AE6983">
        <f>IF(OR($B6983="",$U6983=""),"",$U6983&amp;" &amp; "&amp;IF(OR($AD6983="",$AD6983=0),"Util NA",$AD6983&amp;" Util"))</f>
        <v/>
      </c>
    </row>
    <row r="6984" ht="15.75" customHeight="1" s="42">
      <c r="A6984" s="41" t="n"/>
      <c r="G6984" s="38" t="n"/>
      <c r="H6984" s="38" t="n"/>
      <c r="I6984" s="38" t="n"/>
      <c r="J6984" s="38" t="n"/>
      <c r="K6984" s="38" t="n"/>
      <c r="L6984" s="38" t="n"/>
      <c r="N6984" s="36">
        <f>IF($B6984="","",IF($C6984="SUPERSTORE","Superstore","DH"))</f>
        <v/>
      </c>
      <c r="O6984" s="36">
        <f>IF($B6984="","",IFERROR(VLOOKUP($B6984,Mapping!$A:$C,2,0),"Not Mapped"))</f>
        <v/>
      </c>
      <c r="P6984" s="36">
        <f>IF($B6984="","",IFERROR(VLOOKUP($B6984,Mapping!$A:$C,3,0),"Not Mapped"))</f>
        <v/>
      </c>
      <c r="Q6984" s="36">
        <f>IF($B6984="","",IFERROR(VLOOKUP($O6984,Leaders!$A:$B,2,0),"Not Mapped"))</f>
        <v/>
      </c>
      <c r="R6984" s="36">
        <f>IF($B6984="","",IF(COUNTIF(Exclusions!$A:$A,$B6984)&gt;0,"Yes","No"))</f>
        <v/>
      </c>
      <c r="S6984" s="38">
        <f>IF($B6984="","",MIN(1,DAY($A6984)/IF($N6984="Superstore",Settings!$B$5,Settings!$B$4)))</f>
        <v/>
      </c>
      <c r="T6984" s="38">
        <f>IF(OR($B6984="",$G6984="",$S6984=0),"",$G6984/$S6984)</f>
        <v/>
      </c>
      <c r="U6984" s="36">
        <f>IF($T6984="","",IF($T6984&lt;Settings!$B$8,"Critical",IF($T6984&lt;Settings!$B$9,"Semi Critical","Non Critical")))</f>
        <v/>
      </c>
      <c r="V6984" s="28" t="n"/>
      <c r="Z6984">
        <f>IF($B6984="","",IFERROR(VLOOKUP($B6984,'Plan HC for CCA'!$A:$B,2,0),""))</f>
        <v/>
      </c>
      <c r="AA6984">
        <f>IF(OR($B6984="",$Z6984=""),"",IF(N($M6984)&lt;$Z6984,"Delta","No Delta"))</f>
        <v/>
      </c>
      <c r="AB6984">
        <f>IF(OR($B6984="",$Z6984=""),"",MAX(0,$Z6984-N($M6984)))</f>
        <v/>
      </c>
      <c r="AC6984" s="46">
        <f>IF($B6984="","",IFERROR(INDEX('CCA Util %'!$H:$H,MATCH($B6984,'CCA Util %'!$E:$E,0)),""))</f>
        <v/>
      </c>
      <c r="AD6984">
        <f>IF($B6984="","",IFERROR(INDEX('CCA Util %'!$G:$G,MATCH($B6984,'CCA Util %'!$E:$E,0)),""))</f>
        <v/>
      </c>
      <c r="AE6984">
        <f>IF(OR($B6984="",$U6984=""),"",$U6984&amp;" &amp; "&amp;IF(OR($AD6984="",$AD6984=0),"Util NA",$AD6984&amp;" Util"))</f>
        <v/>
      </c>
    </row>
    <row r="6985" ht="15.75" customHeight="1" s="42">
      <c r="A6985" s="41" t="n"/>
      <c r="G6985" s="38" t="n"/>
      <c r="H6985" s="38" t="n"/>
      <c r="I6985" s="38" t="n"/>
      <c r="J6985" s="38" t="n"/>
      <c r="K6985" s="38" t="n"/>
      <c r="L6985" s="38" t="n"/>
      <c r="N6985" s="36">
        <f>IF($B6985="","",IF($C6985="SUPERSTORE","Superstore","DH"))</f>
        <v/>
      </c>
      <c r="O6985" s="36">
        <f>IF($B6985="","",IFERROR(VLOOKUP($B6985,Mapping!$A:$C,2,0),"Not Mapped"))</f>
        <v/>
      </c>
      <c r="P6985" s="36">
        <f>IF($B6985="","",IFERROR(VLOOKUP($B6985,Mapping!$A:$C,3,0),"Not Mapped"))</f>
        <v/>
      </c>
      <c r="Q6985" s="36">
        <f>IF($B6985="","",IFERROR(VLOOKUP($O6985,Leaders!$A:$B,2,0),"Not Mapped"))</f>
        <v/>
      </c>
      <c r="R6985" s="36">
        <f>IF($B6985="","",IF(COUNTIF(Exclusions!$A:$A,$B6985)&gt;0,"Yes","No"))</f>
        <v/>
      </c>
      <c r="S6985" s="38">
        <f>IF($B6985="","",MIN(1,DAY($A6985)/IF($N6985="Superstore",Settings!$B$5,Settings!$B$4)))</f>
        <v/>
      </c>
      <c r="T6985" s="38">
        <f>IF(OR($B6985="",$G6985="",$S6985=0),"",$G6985/$S6985)</f>
        <v/>
      </c>
      <c r="U6985" s="36">
        <f>IF($T6985="","",IF($T6985&lt;Settings!$B$8,"Critical",IF($T6985&lt;Settings!$B$9,"Semi Critical","Non Critical")))</f>
        <v/>
      </c>
      <c r="V6985" s="28" t="n"/>
      <c r="Z6985">
        <f>IF($B6985="","",IFERROR(VLOOKUP($B6985,'Plan HC for CCA'!$A:$B,2,0),""))</f>
        <v/>
      </c>
      <c r="AA6985">
        <f>IF(OR($B6985="",$Z6985=""),"",IF(N($M6985)&lt;$Z6985,"Delta","No Delta"))</f>
        <v/>
      </c>
      <c r="AB6985">
        <f>IF(OR($B6985="",$Z6985=""),"",MAX(0,$Z6985-N($M6985)))</f>
        <v/>
      </c>
      <c r="AC6985" s="46">
        <f>IF($B6985="","",IFERROR(INDEX('CCA Util %'!$H:$H,MATCH($B6985,'CCA Util %'!$E:$E,0)),""))</f>
        <v/>
      </c>
      <c r="AD6985">
        <f>IF($B6985="","",IFERROR(INDEX('CCA Util %'!$G:$G,MATCH($B6985,'CCA Util %'!$E:$E,0)),""))</f>
        <v/>
      </c>
      <c r="AE6985">
        <f>IF(OR($B6985="",$U6985=""),"",$U6985&amp;" &amp; "&amp;IF(OR($AD6985="",$AD6985=0),"Util NA",$AD6985&amp;" Util"))</f>
        <v/>
      </c>
    </row>
    <row r="6986" ht="15.75" customHeight="1" s="42">
      <c r="A6986" s="41" t="n"/>
      <c r="G6986" s="38" t="n"/>
      <c r="H6986" s="38" t="n"/>
      <c r="I6986" s="38" t="n"/>
      <c r="J6986" s="38" t="n"/>
      <c r="K6986" s="38" t="n"/>
      <c r="L6986" s="38" t="n"/>
      <c r="N6986" s="36">
        <f>IF($B6986="","",IF($C6986="SUPERSTORE","Superstore","DH"))</f>
        <v/>
      </c>
      <c r="O6986" s="36">
        <f>IF($B6986="","",IFERROR(VLOOKUP($B6986,Mapping!$A:$C,2,0),"Not Mapped"))</f>
        <v/>
      </c>
      <c r="P6986" s="36">
        <f>IF($B6986="","",IFERROR(VLOOKUP($B6986,Mapping!$A:$C,3,0),"Not Mapped"))</f>
        <v/>
      </c>
      <c r="Q6986" s="36">
        <f>IF($B6986="","",IFERROR(VLOOKUP($O6986,Leaders!$A:$B,2,0),"Not Mapped"))</f>
        <v/>
      </c>
      <c r="R6986" s="36">
        <f>IF($B6986="","",IF(COUNTIF(Exclusions!$A:$A,$B6986)&gt;0,"Yes","No"))</f>
        <v/>
      </c>
      <c r="S6986" s="38">
        <f>IF($B6986="","",MIN(1,DAY($A6986)/IF($N6986="Superstore",Settings!$B$5,Settings!$B$4)))</f>
        <v/>
      </c>
      <c r="T6986" s="38">
        <f>IF(OR($B6986="",$G6986="",$S6986=0),"",$G6986/$S6986)</f>
        <v/>
      </c>
      <c r="U6986" s="36">
        <f>IF($T6986="","",IF($T6986&lt;Settings!$B$8,"Critical",IF($T6986&lt;Settings!$B$9,"Semi Critical","Non Critical")))</f>
        <v/>
      </c>
      <c r="V6986" s="28" t="n"/>
      <c r="Z6986">
        <f>IF($B6986="","",IFERROR(VLOOKUP($B6986,'Plan HC for CCA'!$A:$B,2,0),""))</f>
        <v/>
      </c>
      <c r="AA6986">
        <f>IF(OR($B6986="",$Z6986=""),"",IF(N($M6986)&lt;$Z6986,"Delta","No Delta"))</f>
        <v/>
      </c>
      <c r="AB6986">
        <f>IF(OR($B6986="",$Z6986=""),"",MAX(0,$Z6986-N($M6986)))</f>
        <v/>
      </c>
      <c r="AC6986" s="46">
        <f>IF($B6986="","",IFERROR(INDEX('CCA Util %'!$H:$H,MATCH($B6986,'CCA Util %'!$E:$E,0)),""))</f>
        <v/>
      </c>
      <c r="AD6986">
        <f>IF($B6986="","",IFERROR(INDEX('CCA Util %'!$G:$G,MATCH($B6986,'CCA Util %'!$E:$E,0)),""))</f>
        <v/>
      </c>
      <c r="AE6986">
        <f>IF(OR($B6986="",$U6986=""),"",$U6986&amp;" &amp; "&amp;IF(OR($AD6986="",$AD6986=0),"Util NA",$AD6986&amp;" Util"))</f>
        <v/>
      </c>
    </row>
    <row r="6987" ht="15.75" customHeight="1" s="42">
      <c r="A6987" s="41" t="n"/>
      <c r="G6987" s="38" t="n"/>
      <c r="H6987" s="38" t="n"/>
      <c r="I6987" s="38" t="n"/>
      <c r="J6987" s="38" t="n"/>
      <c r="K6987" s="38" t="n"/>
      <c r="L6987" s="38" t="n"/>
      <c r="N6987" s="36">
        <f>IF($B6987="","",IF($C6987="SUPERSTORE","Superstore","DH"))</f>
        <v/>
      </c>
      <c r="O6987" s="36">
        <f>IF($B6987="","",IFERROR(VLOOKUP($B6987,Mapping!$A:$C,2,0),"Not Mapped"))</f>
        <v/>
      </c>
      <c r="P6987" s="36">
        <f>IF($B6987="","",IFERROR(VLOOKUP($B6987,Mapping!$A:$C,3,0),"Not Mapped"))</f>
        <v/>
      </c>
      <c r="Q6987" s="36">
        <f>IF($B6987="","",IFERROR(VLOOKUP($O6987,Leaders!$A:$B,2,0),"Not Mapped"))</f>
        <v/>
      </c>
      <c r="R6987" s="36">
        <f>IF($B6987="","",IF(COUNTIF(Exclusions!$A:$A,$B6987)&gt;0,"Yes","No"))</f>
        <v/>
      </c>
      <c r="S6987" s="38">
        <f>IF($B6987="","",MIN(1,DAY($A6987)/IF($N6987="Superstore",Settings!$B$5,Settings!$B$4)))</f>
        <v/>
      </c>
      <c r="T6987" s="38">
        <f>IF(OR($B6987="",$G6987="",$S6987=0),"",$G6987/$S6987)</f>
        <v/>
      </c>
      <c r="U6987" s="36">
        <f>IF($T6987="","",IF($T6987&lt;Settings!$B$8,"Critical",IF($T6987&lt;Settings!$B$9,"Semi Critical","Non Critical")))</f>
        <v/>
      </c>
      <c r="V6987" s="28" t="n"/>
      <c r="Z6987">
        <f>IF($B6987="","",IFERROR(VLOOKUP($B6987,'Plan HC for CCA'!$A:$B,2,0),""))</f>
        <v/>
      </c>
      <c r="AA6987">
        <f>IF(OR($B6987="",$Z6987=""),"",IF(N($M6987)&lt;$Z6987,"Delta","No Delta"))</f>
        <v/>
      </c>
      <c r="AB6987">
        <f>IF(OR($B6987="",$Z6987=""),"",MAX(0,$Z6987-N($M6987)))</f>
        <v/>
      </c>
      <c r="AC6987" s="46">
        <f>IF($B6987="","",IFERROR(INDEX('CCA Util %'!$H:$H,MATCH($B6987,'CCA Util %'!$E:$E,0)),""))</f>
        <v/>
      </c>
      <c r="AD6987">
        <f>IF($B6987="","",IFERROR(INDEX('CCA Util %'!$G:$G,MATCH($B6987,'CCA Util %'!$E:$E,0)),""))</f>
        <v/>
      </c>
      <c r="AE6987">
        <f>IF(OR($B6987="",$U6987=""),"",$U6987&amp;" &amp; "&amp;IF(OR($AD6987="",$AD6987=0),"Util NA",$AD6987&amp;" Util"))</f>
        <v/>
      </c>
    </row>
    <row r="6988" ht="15.75" customHeight="1" s="42">
      <c r="A6988" s="41" t="n"/>
      <c r="G6988" s="38" t="n"/>
      <c r="H6988" s="38" t="n"/>
      <c r="I6988" s="38" t="n"/>
      <c r="J6988" s="38" t="n"/>
      <c r="K6988" s="38" t="n"/>
      <c r="L6988" s="38" t="n"/>
      <c r="N6988" s="36">
        <f>IF($B6988="","",IF($C6988="SUPERSTORE","Superstore","DH"))</f>
        <v/>
      </c>
      <c r="O6988" s="36">
        <f>IF($B6988="","",IFERROR(VLOOKUP($B6988,Mapping!$A:$C,2,0),"Not Mapped"))</f>
        <v/>
      </c>
      <c r="P6988" s="36">
        <f>IF($B6988="","",IFERROR(VLOOKUP($B6988,Mapping!$A:$C,3,0),"Not Mapped"))</f>
        <v/>
      </c>
      <c r="Q6988" s="36">
        <f>IF($B6988="","",IFERROR(VLOOKUP($O6988,Leaders!$A:$B,2,0),"Not Mapped"))</f>
        <v/>
      </c>
      <c r="R6988" s="36">
        <f>IF($B6988="","",IF(COUNTIF(Exclusions!$A:$A,$B6988)&gt;0,"Yes","No"))</f>
        <v/>
      </c>
      <c r="S6988" s="38">
        <f>IF($B6988="","",MIN(1,DAY($A6988)/IF($N6988="Superstore",Settings!$B$5,Settings!$B$4)))</f>
        <v/>
      </c>
      <c r="T6988" s="38">
        <f>IF(OR($B6988="",$G6988="",$S6988=0),"",$G6988/$S6988)</f>
        <v/>
      </c>
      <c r="U6988" s="36">
        <f>IF($T6988="","",IF($T6988&lt;Settings!$B$8,"Critical",IF($T6988&lt;Settings!$B$9,"Semi Critical","Non Critical")))</f>
        <v/>
      </c>
      <c r="V6988" s="28" t="n"/>
      <c r="Z6988">
        <f>IF($B6988="","",IFERROR(VLOOKUP($B6988,'Plan HC for CCA'!$A:$B,2,0),""))</f>
        <v/>
      </c>
      <c r="AA6988">
        <f>IF(OR($B6988="",$Z6988=""),"",IF(N($M6988)&lt;$Z6988,"Delta","No Delta"))</f>
        <v/>
      </c>
      <c r="AB6988">
        <f>IF(OR($B6988="",$Z6988=""),"",MAX(0,$Z6988-N($M6988)))</f>
        <v/>
      </c>
      <c r="AC6988" s="46">
        <f>IF($B6988="","",IFERROR(INDEX('CCA Util %'!$H:$H,MATCH($B6988,'CCA Util %'!$E:$E,0)),""))</f>
        <v/>
      </c>
      <c r="AD6988">
        <f>IF($B6988="","",IFERROR(INDEX('CCA Util %'!$G:$G,MATCH($B6988,'CCA Util %'!$E:$E,0)),""))</f>
        <v/>
      </c>
      <c r="AE6988">
        <f>IF(OR($B6988="",$U6988=""),"",$U6988&amp;" &amp; "&amp;IF(OR($AD6988="",$AD6988=0),"Util NA",$AD6988&amp;" Util"))</f>
        <v/>
      </c>
    </row>
    <row r="6989" ht="15.75" customHeight="1" s="42">
      <c r="A6989" s="41" t="n"/>
      <c r="G6989" s="38" t="n"/>
      <c r="H6989" s="38" t="n"/>
      <c r="I6989" s="38" t="n"/>
      <c r="J6989" s="38" t="n"/>
      <c r="K6989" s="38" t="n"/>
      <c r="L6989" s="38" t="n"/>
      <c r="N6989" s="36">
        <f>IF($B6989="","",IF($C6989="SUPERSTORE","Superstore","DH"))</f>
        <v/>
      </c>
      <c r="O6989" s="36">
        <f>IF($B6989="","",IFERROR(VLOOKUP($B6989,Mapping!$A:$C,2,0),"Not Mapped"))</f>
        <v/>
      </c>
      <c r="P6989" s="36">
        <f>IF($B6989="","",IFERROR(VLOOKUP($B6989,Mapping!$A:$C,3,0),"Not Mapped"))</f>
        <v/>
      </c>
      <c r="Q6989" s="36">
        <f>IF($B6989="","",IFERROR(VLOOKUP($O6989,Leaders!$A:$B,2,0),"Not Mapped"))</f>
        <v/>
      </c>
      <c r="R6989" s="36">
        <f>IF($B6989="","",IF(COUNTIF(Exclusions!$A:$A,$B6989)&gt;0,"Yes","No"))</f>
        <v/>
      </c>
      <c r="S6989" s="38">
        <f>IF($B6989="","",MIN(1,DAY($A6989)/IF($N6989="Superstore",Settings!$B$5,Settings!$B$4)))</f>
        <v/>
      </c>
      <c r="T6989" s="38">
        <f>IF(OR($B6989="",$G6989="",$S6989=0),"",$G6989/$S6989)</f>
        <v/>
      </c>
      <c r="U6989" s="36">
        <f>IF($T6989="","",IF($T6989&lt;Settings!$B$8,"Critical",IF($T6989&lt;Settings!$B$9,"Semi Critical","Non Critical")))</f>
        <v/>
      </c>
      <c r="V6989" s="28" t="n"/>
      <c r="Z6989">
        <f>IF($B6989="","",IFERROR(VLOOKUP($B6989,'Plan HC for CCA'!$A:$B,2,0),""))</f>
        <v/>
      </c>
      <c r="AA6989">
        <f>IF(OR($B6989="",$Z6989=""),"",IF(N($M6989)&lt;$Z6989,"Delta","No Delta"))</f>
        <v/>
      </c>
      <c r="AB6989">
        <f>IF(OR($B6989="",$Z6989=""),"",MAX(0,$Z6989-N($M6989)))</f>
        <v/>
      </c>
      <c r="AC6989" s="46">
        <f>IF($B6989="","",IFERROR(INDEX('CCA Util %'!$H:$H,MATCH($B6989,'CCA Util %'!$E:$E,0)),""))</f>
        <v/>
      </c>
      <c r="AD6989">
        <f>IF($B6989="","",IFERROR(INDEX('CCA Util %'!$G:$G,MATCH($B6989,'CCA Util %'!$E:$E,0)),""))</f>
        <v/>
      </c>
      <c r="AE6989">
        <f>IF(OR($B6989="",$U6989=""),"",$U6989&amp;" &amp; "&amp;IF(OR($AD6989="",$AD6989=0),"Util NA",$AD6989&amp;" Util"))</f>
        <v/>
      </c>
    </row>
    <row r="6990" ht="15.75" customHeight="1" s="42">
      <c r="A6990" s="41" t="n"/>
      <c r="G6990" s="38" t="n"/>
      <c r="H6990" s="38" t="n"/>
      <c r="I6990" s="38" t="n"/>
      <c r="J6990" s="38" t="n"/>
      <c r="K6990" s="38" t="n"/>
      <c r="L6990" s="38" t="n"/>
      <c r="N6990" s="36">
        <f>IF($B6990="","",IF($C6990="SUPERSTORE","Superstore","DH"))</f>
        <v/>
      </c>
      <c r="O6990" s="36">
        <f>IF($B6990="","",IFERROR(VLOOKUP($B6990,Mapping!$A:$C,2,0),"Not Mapped"))</f>
        <v/>
      </c>
      <c r="P6990" s="36">
        <f>IF($B6990="","",IFERROR(VLOOKUP($B6990,Mapping!$A:$C,3,0),"Not Mapped"))</f>
        <v/>
      </c>
      <c r="Q6990" s="36">
        <f>IF($B6990="","",IFERROR(VLOOKUP($O6990,Leaders!$A:$B,2,0),"Not Mapped"))</f>
        <v/>
      </c>
      <c r="R6990" s="36">
        <f>IF($B6990="","",IF(COUNTIF(Exclusions!$A:$A,$B6990)&gt;0,"Yes","No"))</f>
        <v/>
      </c>
      <c r="S6990" s="38">
        <f>IF($B6990="","",MIN(1,DAY($A6990)/IF($N6990="Superstore",Settings!$B$5,Settings!$B$4)))</f>
        <v/>
      </c>
      <c r="T6990" s="38">
        <f>IF(OR($B6990="",$G6990="",$S6990=0),"",$G6990/$S6990)</f>
        <v/>
      </c>
      <c r="U6990" s="36">
        <f>IF($T6990="","",IF($T6990&lt;Settings!$B$8,"Critical",IF($T6990&lt;Settings!$B$9,"Semi Critical","Non Critical")))</f>
        <v/>
      </c>
      <c r="V6990" s="28" t="n"/>
      <c r="Z6990">
        <f>IF($B6990="","",IFERROR(VLOOKUP($B6990,'Plan HC for CCA'!$A:$B,2,0),""))</f>
        <v/>
      </c>
      <c r="AA6990">
        <f>IF(OR($B6990="",$Z6990=""),"",IF(N($M6990)&lt;$Z6990,"Delta","No Delta"))</f>
        <v/>
      </c>
      <c r="AB6990">
        <f>IF(OR($B6990="",$Z6990=""),"",MAX(0,$Z6990-N($M6990)))</f>
        <v/>
      </c>
      <c r="AC6990" s="46">
        <f>IF($B6990="","",IFERROR(INDEX('CCA Util %'!$H:$H,MATCH($B6990,'CCA Util %'!$E:$E,0)),""))</f>
        <v/>
      </c>
      <c r="AD6990">
        <f>IF($B6990="","",IFERROR(INDEX('CCA Util %'!$G:$G,MATCH($B6990,'CCA Util %'!$E:$E,0)),""))</f>
        <v/>
      </c>
      <c r="AE6990">
        <f>IF(OR($B6990="",$U6990=""),"",$U6990&amp;" &amp; "&amp;IF(OR($AD6990="",$AD6990=0),"Util NA",$AD6990&amp;" Util"))</f>
        <v/>
      </c>
    </row>
    <row r="6991" ht="15.75" customHeight="1" s="42">
      <c r="A6991" s="41" t="n"/>
      <c r="G6991" s="38" t="n"/>
      <c r="H6991" s="38" t="n"/>
      <c r="I6991" s="38" t="n"/>
      <c r="J6991" s="38" t="n"/>
      <c r="K6991" s="38" t="n"/>
      <c r="L6991" s="38" t="n"/>
      <c r="N6991" s="36">
        <f>IF($B6991="","",IF($C6991="SUPERSTORE","Superstore","DH"))</f>
        <v/>
      </c>
      <c r="O6991" s="36">
        <f>IF($B6991="","",IFERROR(VLOOKUP($B6991,Mapping!$A:$C,2,0),"Not Mapped"))</f>
        <v/>
      </c>
      <c r="P6991" s="36">
        <f>IF($B6991="","",IFERROR(VLOOKUP($B6991,Mapping!$A:$C,3,0),"Not Mapped"))</f>
        <v/>
      </c>
      <c r="Q6991" s="36">
        <f>IF($B6991="","",IFERROR(VLOOKUP($O6991,Leaders!$A:$B,2,0),"Not Mapped"))</f>
        <v/>
      </c>
      <c r="R6991" s="36">
        <f>IF($B6991="","",IF(COUNTIF(Exclusions!$A:$A,$B6991)&gt;0,"Yes","No"))</f>
        <v/>
      </c>
      <c r="S6991" s="38">
        <f>IF($B6991="","",MIN(1,DAY($A6991)/IF($N6991="Superstore",Settings!$B$5,Settings!$B$4)))</f>
        <v/>
      </c>
      <c r="T6991" s="38">
        <f>IF(OR($B6991="",$G6991="",$S6991=0),"",$G6991/$S6991)</f>
        <v/>
      </c>
      <c r="U6991" s="36">
        <f>IF($T6991="","",IF($T6991&lt;Settings!$B$8,"Critical",IF($T6991&lt;Settings!$B$9,"Semi Critical","Non Critical")))</f>
        <v/>
      </c>
      <c r="V6991" s="28" t="n"/>
      <c r="Z6991">
        <f>IF($B6991="","",IFERROR(VLOOKUP($B6991,'Plan HC for CCA'!$A:$B,2,0),""))</f>
        <v/>
      </c>
      <c r="AA6991">
        <f>IF(OR($B6991="",$Z6991=""),"",IF(N($M6991)&lt;$Z6991,"Delta","No Delta"))</f>
        <v/>
      </c>
      <c r="AB6991">
        <f>IF(OR($B6991="",$Z6991=""),"",MAX(0,$Z6991-N($M6991)))</f>
        <v/>
      </c>
      <c r="AC6991" s="46">
        <f>IF($B6991="","",IFERROR(INDEX('CCA Util %'!$H:$H,MATCH($B6991,'CCA Util %'!$E:$E,0)),""))</f>
        <v/>
      </c>
      <c r="AD6991">
        <f>IF($B6991="","",IFERROR(INDEX('CCA Util %'!$G:$G,MATCH($B6991,'CCA Util %'!$E:$E,0)),""))</f>
        <v/>
      </c>
      <c r="AE6991">
        <f>IF(OR($B6991="",$U6991=""),"",$U6991&amp;" &amp; "&amp;IF(OR($AD6991="",$AD6991=0),"Util NA",$AD6991&amp;" Util"))</f>
        <v/>
      </c>
    </row>
    <row r="6992" ht="15.75" customHeight="1" s="42">
      <c r="A6992" s="41" t="n"/>
      <c r="G6992" s="38" t="n"/>
      <c r="H6992" s="38" t="n"/>
      <c r="I6992" s="38" t="n"/>
      <c r="J6992" s="38" t="n"/>
      <c r="K6992" s="38" t="n"/>
      <c r="L6992" s="38" t="n"/>
      <c r="N6992" s="36">
        <f>IF($B6992="","",IF($C6992="SUPERSTORE","Superstore","DH"))</f>
        <v/>
      </c>
      <c r="O6992" s="36">
        <f>IF($B6992="","",IFERROR(VLOOKUP($B6992,Mapping!$A:$C,2,0),"Not Mapped"))</f>
        <v/>
      </c>
      <c r="P6992" s="36">
        <f>IF($B6992="","",IFERROR(VLOOKUP($B6992,Mapping!$A:$C,3,0),"Not Mapped"))</f>
        <v/>
      </c>
      <c r="Q6992" s="36">
        <f>IF($B6992="","",IFERROR(VLOOKUP($O6992,Leaders!$A:$B,2,0),"Not Mapped"))</f>
        <v/>
      </c>
      <c r="R6992" s="36">
        <f>IF($B6992="","",IF(COUNTIF(Exclusions!$A:$A,$B6992)&gt;0,"Yes","No"))</f>
        <v/>
      </c>
      <c r="S6992" s="38">
        <f>IF($B6992="","",MIN(1,DAY($A6992)/IF($N6992="Superstore",Settings!$B$5,Settings!$B$4)))</f>
        <v/>
      </c>
      <c r="T6992" s="38">
        <f>IF(OR($B6992="",$G6992="",$S6992=0),"",$G6992/$S6992)</f>
        <v/>
      </c>
      <c r="U6992" s="36">
        <f>IF($T6992="","",IF($T6992&lt;Settings!$B$8,"Critical",IF($T6992&lt;Settings!$B$9,"Semi Critical","Non Critical")))</f>
        <v/>
      </c>
      <c r="V6992" s="28" t="n"/>
      <c r="Z6992">
        <f>IF($B6992="","",IFERROR(VLOOKUP($B6992,'Plan HC for CCA'!$A:$B,2,0),""))</f>
        <v/>
      </c>
      <c r="AA6992">
        <f>IF(OR($B6992="",$Z6992=""),"",IF(N($M6992)&lt;$Z6992,"Delta","No Delta"))</f>
        <v/>
      </c>
      <c r="AB6992">
        <f>IF(OR($B6992="",$Z6992=""),"",MAX(0,$Z6992-N($M6992)))</f>
        <v/>
      </c>
      <c r="AC6992" s="46">
        <f>IF($B6992="","",IFERROR(INDEX('CCA Util %'!$H:$H,MATCH($B6992,'CCA Util %'!$E:$E,0)),""))</f>
        <v/>
      </c>
      <c r="AD6992">
        <f>IF($B6992="","",IFERROR(INDEX('CCA Util %'!$G:$G,MATCH($B6992,'CCA Util %'!$E:$E,0)),""))</f>
        <v/>
      </c>
      <c r="AE6992">
        <f>IF(OR($B6992="",$U6992=""),"",$U6992&amp;" &amp; "&amp;IF(OR($AD6992="",$AD6992=0),"Util NA",$AD6992&amp;" Util"))</f>
        <v/>
      </c>
    </row>
    <row r="6993" ht="15.75" customHeight="1" s="42">
      <c r="A6993" s="41" t="n"/>
      <c r="G6993" s="38" t="n"/>
      <c r="H6993" s="38" t="n"/>
      <c r="I6993" s="38" t="n"/>
      <c r="J6993" s="38" t="n"/>
      <c r="K6993" s="38" t="n"/>
      <c r="L6993" s="38" t="n"/>
      <c r="N6993" s="36">
        <f>IF($B6993="","",IF($C6993="SUPERSTORE","Superstore","DH"))</f>
        <v/>
      </c>
      <c r="O6993" s="36">
        <f>IF($B6993="","",IFERROR(VLOOKUP($B6993,Mapping!$A:$C,2,0),"Not Mapped"))</f>
        <v/>
      </c>
      <c r="P6993" s="36">
        <f>IF($B6993="","",IFERROR(VLOOKUP($B6993,Mapping!$A:$C,3,0),"Not Mapped"))</f>
        <v/>
      </c>
      <c r="Q6993" s="36">
        <f>IF($B6993="","",IFERROR(VLOOKUP($O6993,Leaders!$A:$B,2,0),"Not Mapped"))</f>
        <v/>
      </c>
      <c r="R6993" s="36">
        <f>IF($B6993="","",IF(COUNTIF(Exclusions!$A:$A,$B6993)&gt;0,"Yes","No"))</f>
        <v/>
      </c>
      <c r="S6993" s="38">
        <f>IF($B6993="","",MIN(1,DAY($A6993)/IF($N6993="Superstore",Settings!$B$5,Settings!$B$4)))</f>
        <v/>
      </c>
      <c r="T6993" s="38">
        <f>IF(OR($B6993="",$G6993="",$S6993=0),"",$G6993/$S6993)</f>
        <v/>
      </c>
      <c r="U6993" s="36">
        <f>IF($T6993="","",IF($T6993&lt;Settings!$B$8,"Critical",IF($T6993&lt;Settings!$B$9,"Semi Critical","Non Critical")))</f>
        <v/>
      </c>
      <c r="V6993" s="28" t="n"/>
      <c r="Z6993">
        <f>IF($B6993="","",IFERROR(VLOOKUP($B6993,'Plan HC for CCA'!$A:$B,2,0),""))</f>
        <v/>
      </c>
      <c r="AA6993">
        <f>IF(OR($B6993="",$Z6993=""),"",IF(N($M6993)&lt;$Z6993,"Delta","No Delta"))</f>
        <v/>
      </c>
      <c r="AB6993">
        <f>IF(OR($B6993="",$Z6993=""),"",MAX(0,$Z6993-N($M6993)))</f>
        <v/>
      </c>
      <c r="AC6993" s="46">
        <f>IF($B6993="","",IFERROR(INDEX('CCA Util %'!$H:$H,MATCH($B6993,'CCA Util %'!$E:$E,0)),""))</f>
        <v/>
      </c>
      <c r="AD6993">
        <f>IF($B6993="","",IFERROR(INDEX('CCA Util %'!$G:$G,MATCH($B6993,'CCA Util %'!$E:$E,0)),""))</f>
        <v/>
      </c>
      <c r="AE6993">
        <f>IF(OR($B6993="",$U6993=""),"",$U6993&amp;" &amp; "&amp;IF(OR($AD6993="",$AD6993=0),"Util NA",$AD6993&amp;" Util"))</f>
        <v/>
      </c>
    </row>
    <row r="6994" ht="15.75" customHeight="1" s="42">
      <c r="A6994" s="41" t="n"/>
      <c r="G6994" s="38" t="n"/>
      <c r="H6994" s="38" t="n"/>
      <c r="I6994" s="38" t="n"/>
      <c r="J6994" s="38" t="n"/>
      <c r="K6994" s="38" t="n"/>
      <c r="L6994" s="38" t="n"/>
      <c r="N6994" s="36">
        <f>IF($B6994="","",IF($C6994="SUPERSTORE","Superstore","DH"))</f>
        <v/>
      </c>
      <c r="O6994" s="36">
        <f>IF($B6994="","",IFERROR(VLOOKUP($B6994,Mapping!$A:$C,2,0),"Not Mapped"))</f>
        <v/>
      </c>
      <c r="P6994" s="36">
        <f>IF($B6994="","",IFERROR(VLOOKUP($B6994,Mapping!$A:$C,3,0),"Not Mapped"))</f>
        <v/>
      </c>
      <c r="Q6994" s="36">
        <f>IF($B6994="","",IFERROR(VLOOKUP($O6994,Leaders!$A:$B,2,0),"Not Mapped"))</f>
        <v/>
      </c>
      <c r="R6994" s="36">
        <f>IF($B6994="","",IF(COUNTIF(Exclusions!$A:$A,$B6994)&gt;0,"Yes","No"))</f>
        <v/>
      </c>
      <c r="S6994" s="38">
        <f>IF($B6994="","",MIN(1,DAY($A6994)/IF($N6994="Superstore",Settings!$B$5,Settings!$B$4)))</f>
        <v/>
      </c>
      <c r="T6994" s="38">
        <f>IF(OR($B6994="",$G6994="",$S6994=0),"",$G6994/$S6994)</f>
        <v/>
      </c>
      <c r="U6994" s="36">
        <f>IF($T6994="","",IF($T6994&lt;Settings!$B$8,"Critical",IF($T6994&lt;Settings!$B$9,"Semi Critical","Non Critical")))</f>
        <v/>
      </c>
      <c r="V6994" s="28" t="n"/>
      <c r="Z6994">
        <f>IF($B6994="","",IFERROR(VLOOKUP($B6994,'Plan HC for CCA'!$A:$B,2,0),""))</f>
        <v/>
      </c>
      <c r="AA6994">
        <f>IF(OR($B6994="",$Z6994=""),"",IF(N($M6994)&lt;$Z6994,"Delta","No Delta"))</f>
        <v/>
      </c>
      <c r="AB6994">
        <f>IF(OR($B6994="",$Z6994=""),"",MAX(0,$Z6994-N($M6994)))</f>
        <v/>
      </c>
      <c r="AC6994" s="46">
        <f>IF($B6994="","",IFERROR(INDEX('CCA Util %'!$H:$H,MATCH($B6994,'CCA Util %'!$E:$E,0)),""))</f>
        <v/>
      </c>
      <c r="AD6994">
        <f>IF($B6994="","",IFERROR(INDEX('CCA Util %'!$G:$G,MATCH($B6994,'CCA Util %'!$E:$E,0)),""))</f>
        <v/>
      </c>
      <c r="AE6994">
        <f>IF(OR($B6994="",$U6994=""),"",$U6994&amp;" &amp; "&amp;IF(OR($AD6994="",$AD6994=0),"Util NA",$AD6994&amp;" Util"))</f>
        <v/>
      </c>
    </row>
    <row r="6995" ht="15.75" customHeight="1" s="42">
      <c r="A6995" s="41" t="n"/>
      <c r="G6995" s="38" t="n"/>
      <c r="H6995" s="38" t="n"/>
      <c r="I6995" s="38" t="n"/>
      <c r="J6995" s="38" t="n"/>
      <c r="K6995" s="38" t="n"/>
      <c r="L6995" s="38" t="n"/>
      <c r="N6995" s="36">
        <f>IF($B6995="","",IF($C6995="SUPERSTORE","Superstore","DH"))</f>
        <v/>
      </c>
      <c r="O6995" s="36">
        <f>IF($B6995="","",IFERROR(VLOOKUP($B6995,Mapping!$A:$C,2,0),"Not Mapped"))</f>
        <v/>
      </c>
      <c r="P6995" s="36">
        <f>IF($B6995="","",IFERROR(VLOOKUP($B6995,Mapping!$A:$C,3,0),"Not Mapped"))</f>
        <v/>
      </c>
      <c r="Q6995" s="36">
        <f>IF($B6995="","",IFERROR(VLOOKUP($O6995,Leaders!$A:$B,2,0),"Not Mapped"))</f>
        <v/>
      </c>
      <c r="R6995" s="36">
        <f>IF($B6995="","",IF(COUNTIF(Exclusions!$A:$A,$B6995)&gt;0,"Yes","No"))</f>
        <v/>
      </c>
      <c r="S6995" s="38">
        <f>IF($B6995="","",MIN(1,DAY($A6995)/IF($N6995="Superstore",Settings!$B$5,Settings!$B$4)))</f>
        <v/>
      </c>
      <c r="T6995" s="38">
        <f>IF(OR($B6995="",$G6995="",$S6995=0),"",$G6995/$S6995)</f>
        <v/>
      </c>
      <c r="U6995" s="36">
        <f>IF($T6995="","",IF($T6995&lt;Settings!$B$8,"Critical",IF($T6995&lt;Settings!$B$9,"Semi Critical","Non Critical")))</f>
        <v/>
      </c>
      <c r="V6995" s="28" t="n"/>
      <c r="Z6995">
        <f>IF($B6995="","",IFERROR(VLOOKUP($B6995,'Plan HC for CCA'!$A:$B,2,0),""))</f>
        <v/>
      </c>
      <c r="AA6995">
        <f>IF(OR($B6995="",$Z6995=""),"",IF(N($M6995)&lt;$Z6995,"Delta","No Delta"))</f>
        <v/>
      </c>
      <c r="AB6995">
        <f>IF(OR($B6995="",$Z6995=""),"",MAX(0,$Z6995-N($M6995)))</f>
        <v/>
      </c>
      <c r="AC6995" s="46">
        <f>IF($B6995="","",IFERROR(INDEX('CCA Util %'!$H:$H,MATCH($B6995,'CCA Util %'!$E:$E,0)),""))</f>
        <v/>
      </c>
      <c r="AD6995">
        <f>IF($B6995="","",IFERROR(INDEX('CCA Util %'!$G:$G,MATCH($B6995,'CCA Util %'!$E:$E,0)),""))</f>
        <v/>
      </c>
      <c r="AE6995">
        <f>IF(OR($B6995="",$U6995=""),"",$U6995&amp;" &amp; "&amp;IF(OR($AD6995="",$AD6995=0),"Util NA",$AD6995&amp;" Util"))</f>
        <v/>
      </c>
    </row>
    <row r="6996" ht="15.75" customHeight="1" s="42">
      <c r="A6996" s="41" t="n"/>
      <c r="G6996" s="38" t="n"/>
      <c r="H6996" s="38" t="n"/>
      <c r="I6996" s="38" t="n"/>
      <c r="J6996" s="38" t="n"/>
      <c r="K6996" s="38" t="n"/>
      <c r="L6996" s="38" t="n"/>
      <c r="N6996" s="36">
        <f>IF($B6996="","",IF($C6996="SUPERSTORE","Superstore","DH"))</f>
        <v/>
      </c>
      <c r="O6996" s="36">
        <f>IF($B6996="","",IFERROR(VLOOKUP($B6996,Mapping!$A:$C,2,0),"Not Mapped"))</f>
        <v/>
      </c>
      <c r="P6996" s="36">
        <f>IF($B6996="","",IFERROR(VLOOKUP($B6996,Mapping!$A:$C,3,0),"Not Mapped"))</f>
        <v/>
      </c>
      <c r="Q6996" s="36">
        <f>IF($B6996="","",IFERROR(VLOOKUP($O6996,Leaders!$A:$B,2,0),"Not Mapped"))</f>
        <v/>
      </c>
      <c r="R6996" s="36">
        <f>IF($B6996="","",IF(COUNTIF(Exclusions!$A:$A,$B6996)&gt;0,"Yes","No"))</f>
        <v/>
      </c>
      <c r="S6996" s="38">
        <f>IF($B6996="","",MIN(1,DAY($A6996)/IF($N6996="Superstore",Settings!$B$5,Settings!$B$4)))</f>
        <v/>
      </c>
      <c r="T6996" s="38">
        <f>IF(OR($B6996="",$G6996="",$S6996=0),"",$G6996/$S6996)</f>
        <v/>
      </c>
      <c r="U6996" s="36">
        <f>IF($T6996="","",IF($T6996&lt;Settings!$B$8,"Critical",IF($T6996&lt;Settings!$B$9,"Semi Critical","Non Critical")))</f>
        <v/>
      </c>
      <c r="V6996" s="28" t="n"/>
      <c r="Z6996">
        <f>IF($B6996="","",IFERROR(VLOOKUP($B6996,'Plan HC for CCA'!$A:$B,2,0),""))</f>
        <v/>
      </c>
      <c r="AA6996">
        <f>IF(OR($B6996="",$Z6996=""),"",IF(N($M6996)&lt;$Z6996,"Delta","No Delta"))</f>
        <v/>
      </c>
      <c r="AB6996">
        <f>IF(OR($B6996="",$Z6996=""),"",MAX(0,$Z6996-N($M6996)))</f>
        <v/>
      </c>
      <c r="AC6996" s="46">
        <f>IF($B6996="","",IFERROR(INDEX('CCA Util %'!$H:$H,MATCH($B6996,'CCA Util %'!$E:$E,0)),""))</f>
        <v/>
      </c>
      <c r="AD6996">
        <f>IF($B6996="","",IFERROR(INDEX('CCA Util %'!$G:$G,MATCH($B6996,'CCA Util %'!$E:$E,0)),""))</f>
        <v/>
      </c>
      <c r="AE6996">
        <f>IF(OR($B6996="",$U6996=""),"",$U6996&amp;" &amp; "&amp;IF(OR($AD6996="",$AD6996=0),"Util NA",$AD6996&amp;" Util"))</f>
        <v/>
      </c>
    </row>
    <row r="6997" ht="15.75" customHeight="1" s="42">
      <c r="A6997" s="41" t="n"/>
      <c r="G6997" s="38" t="n"/>
      <c r="H6997" s="38" t="n"/>
      <c r="I6997" s="38" t="n"/>
      <c r="J6997" s="38" t="n"/>
      <c r="K6997" s="38" t="n"/>
      <c r="L6997" s="38" t="n"/>
      <c r="N6997" s="36">
        <f>IF($B6997="","",IF($C6997="SUPERSTORE","Superstore","DH"))</f>
        <v/>
      </c>
      <c r="O6997" s="36">
        <f>IF($B6997="","",IFERROR(VLOOKUP($B6997,Mapping!$A:$C,2,0),"Not Mapped"))</f>
        <v/>
      </c>
      <c r="P6997" s="36">
        <f>IF($B6997="","",IFERROR(VLOOKUP($B6997,Mapping!$A:$C,3,0),"Not Mapped"))</f>
        <v/>
      </c>
      <c r="Q6997" s="36">
        <f>IF($B6997="","",IFERROR(VLOOKUP($O6997,Leaders!$A:$B,2,0),"Not Mapped"))</f>
        <v/>
      </c>
      <c r="R6997" s="36">
        <f>IF($B6997="","",IF(COUNTIF(Exclusions!$A:$A,$B6997)&gt;0,"Yes","No"))</f>
        <v/>
      </c>
      <c r="S6997" s="38">
        <f>IF($B6997="","",MIN(1,DAY($A6997)/IF($N6997="Superstore",Settings!$B$5,Settings!$B$4)))</f>
        <v/>
      </c>
      <c r="T6997" s="38">
        <f>IF(OR($B6997="",$G6997="",$S6997=0),"",$G6997/$S6997)</f>
        <v/>
      </c>
      <c r="U6997" s="36">
        <f>IF($T6997="","",IF($T6997&lt;Settings!$B$8,"Critical",IF($T6997&lt;Settings!$B$9,"Semi Critical","Non Critical")))</f>
        <v/>
      </c>
      <c r="V6997" s="28" t="n"/>
      <c r="Z6997">
        <f>IF($B6997="","",IFERROR(VLOOKUP($B6997,'Plan HC for CCA'!$A:$B,2,0),""))</f>
        <v/>
      </c>
      <c r="AA6997">
        <f>IF(OR($B6997="",$Z6997=""),"",IF(N($M6997)&lt;$Z6997,"Delta","No Delta"))</f>
        <v/>
      </c>
      <c r="AB6997">
        <f>IF(OR($B6997="",$Z6997=""),"",MAX(0,$Z6997-N($M6997)))</f>
        <v/>
      </c>
      <c r="AC6997" s="46">
        <f>IF($B6997="","",IFERROR(INDEX('CCA Util %'!$H:$H,MATCH($B6997,'CCA Util %'!$E:$E,0)),""))</f>
        <v/>
      </c>
      <c r="AD6997">
        <f>IF($B6997="","",IFERROR(INDEX('CCA Util %'!$G:$G,MATCH($B6997,'CCA Util %'!$E:$E,0)),""))</f>
        <v/>
      </c>
      <c r="AE6997">
        <f>IF(OR($B6997="",$U6997=""),"",$U6997&amp;" &amp; "&amp;IF(OR($AD6997="",$AD6997=0),"Util NA",$AD6997&amp;" Util"))</f>
        <v/>
      </c>
    </row>
    <row r="6998" ht="15.75" customHeight="1" s="42">
      <c r="A6998" s="41" t="n"/>
      <c r="G6998" s="38" t="n"/>
      <c r="H6998" s="38" t="n"/>
      <c r="I6998" s="38" t="n"/>
      <c r="J6998" s="38" t="n"/>
      <c r="K6998" s="38" t="n"/>
      <c r="L6998" s="38" t="n"/>
      <c r="N6998" s="36">
        <f>IF($B6998="","",IF($C6998="SUPERSTORE","Superstore","DH"))</f>
        <v/>
      </c>
      <c r="O6998" s="36">
        <f>IF($B6998="","",IFERROR(VLOOKUP($B6998,Mapping!$A:$C,2,0),"Not Mapped"))</f>
        <v/>
      </c>
      <c r="P6998" s="36">
        <f>IF($B6998="","",IFERROR(VLOOKUP($B6998,Mapping!$A:$C,3,0),"Not Mapped"))</f>
        <v/>
      </c>
      <c r="Q6998" s="36">
        <f>IF($B6998="","",IFERROR(VLOOKUP($O6998,Leaders!$A:$B,2,0),"Not Mapped"))</f>
        <v/>
      </c>
      <c r="R6998" s="36">
        <f>IF($B6998="","",IF(COUNTIF(Exclusions!$A:$A,$B6998)&gt;0,"Yes","No"))</f>
        <v/>
      </c>
      <c r="S6998" s="38">
        <f>IF($B6998="","",MIN(1,DAY($A6998)/IF($N6998="Superstore",Settings!$B$5,Settings!$B$4)))</f>
        <v/>
      </c>
      <c r="T6998" s="38">
        <f>IF(OR($B6998="",$G6998="",$S6998=0),"",$G6998/$S6998)</f>
        <v/>
      </c>
      <c r="U6998" s="36">
        <f>IF($T6998="","",IF($T6998&lt;Settings!$B$8,"Critical",IF($T6998&lt;Settings!$B$9,"Semi Critical","Non Critical")))</f>
        <v/>
      </c>
      <c r="V6998" s="28" t="n"/>
      <c r="Z6998">
        <f>IF($B6998="","",IFERROR(VLOOKUP($B6998,'Plan HC for CCA'!$A:$B,2,0),""))</f>
        <v/>
      </c>
      <c r="AA6998">
        <f>IF(OR($B6998="",$Z6998=""),"",IF(N($M6998)&lt;$Z6998,"Delta","No Delta"))</f>
        <v/>
      </c>
      <c r="AB6998">
        <f>IF(OR($B6998="",$Z6998=""),"",MAX(0,$Z6998-N($M6998)))</f>
        <v/>
      </c>
      <c r="AC6998" s="46">
        <f>IF($B6998="","",IFERROR(INDEX('CCA Util %'!$H:$H,MATCH($B6998,'CCA Util %'!$E:$E,0)),""))</f>
        <v/>
      </c>
      <c r="AD6998">
        <f>IF($B6998="","",IFERROR(INDEX('CCA Util %'!$G:$G,MATCH($B6998,'CCA Util %'!$E:$E,0)),""))</f>
        <v/>
      </c>
      <c r="AE6998">
        <f>IF(OR($B6998="",$U6998=""),"",$U6998&amp;" &amp; "&amp;IF(OR($AD6998="",$AD6998=0),"Util NA",$AD6998&amp;" Util"))</f>
        <v/>
      </c>
    </row>
    <row r="6999" ht="15.75" customHeight="1" s="42">
      <c r="A6999" s="41" t="n"/>
      <c r="G6999" s="38" t="n"/>
      <c r="H6999" s="38" t="n"/>
      <c r="I6999" s="38" t="n"/>
      <c r="J6999" s="38" t="n"/>
      <c r="K6999" s="38" t="n"/>
      <c r="L6999" s="38" t="n"/>
      <c r="N6999" s="36">
        <f>IF($B6999="","",IF($C6999="SUPERSTORE","Superstore","DH"))</f>
        <v/>
      </c>
      <c r="O6999" s="36">
        <f>IF($B6999="","",IFERROR(VLOOKUP($B6999,Mapping!$A:$C,2,0),"Not Mapped"))</f>
        <v/>
      </c>
      <c r="P6999" s="36">
        <f>IF($B6999="","",IFERROR(VLOOKUP($B6999,Mapping!$A:$C,3,0),"Not Mapped"))</f>
        <v/>
      </c>
      <c r="Q6999" s="36">
        <f>IF($B6999="","",IFERROR(VLOOKUP($O6999,Leaders!$A:$B,2,0),"Not Mapped"))</f>
        <v/>
      </c>
      <c r="R6999" s="36">
        <f>IF($B6999="","",IF(COUNTIF(Exclusions!$A:$A,$B6999)&gt;0,"Yes","No"))</f>
        <v/>
      </c>
      <c r="S6999" s="38">
        <f>IF($B6999="","",MIN(1,DAY($A6999)/IF($N6999="Superstore",Settings!$B$5,Settings!$B$4)))</f>
        <v/>
      </c>
      <c r="T6999" s="38">
        <f>IF(OR($B6999="",$G6999="",$S6999=0),"",$G6999/$S6999)</f>
        <v/>
      </c>
      <c r="U6999" s="36">
        <f>IF($T6999="","",IF($T6999&lt;Settings!$B$8,"Critical",IF($T6999&lt;Settings!$B$9,"Semi Critical","Non Critical")))</f>
        <v/>
      </c>
      <c r="V6999" s="28" t="n"/>
      <c r="Z6999">
        <f>IF($B6999="","",IFERROR(VLOOKUP($B6999,'Plan HC for CCA'!$A:$B,2,0),""))</f>
        <v/>
      </c>
      <c r="AA6999">
        <f>IF(OR($B6999="",$Z6999=""),"",IF(N($M6999)&lt;$Z6999,"Delta","No Delta"))</f>
        <v/>
      </c>
      <c r="AB6999">
        <f>IF(OR($B6999="",$Z6999=""),"",MAX(0,$Z6999-N($M6999)))</f>
        <v/>
      </c>
      <c r="AC6999" s="46">
        <f>IF($B6999="","",IFERROR(INDEX('CCA Util %'!$H:$H,MATCH($B6999,'CCA Util %'!$E:$E,0)),""))</f>
        <v/>
      </c>
      <c r="AD6999">
        <f>IF($B6999="","",IFERROR(INDEX('CCA Util %'!$G:$G,MATCH($B6999,'CCA Util %'!$E:$E,0)),""))</f>
        <v/>
      </c>
      <c r="AE6999">
        <f>IF(OR($B6999="",$U6999=""),"",$U6999&amp;" &amp; "&amp;IF(OR($AD6999="",$AD6999=0),"Util NA",$AD6999&amp;" Util"))</f>
        <v/>
      </c>
    </row>
    <row r="7000" ht="15.75" customHeight="1" s="42">
      <c r="A7000" s="41" t="n"/>
      <c r="G7000" s="38" t="n"/>
      <c r="H7000" s="38" t="n"/>
      <c r="I7000" s="38" t="n"/>
      <c r="J7000" s="38" t="n"/>
      <c r="K7000" s="38" t="n"/>
      <c r="L7000" s="38" t="n"/>
      <c r="N7000" s="36">
        <f>IF($B7000="","",IF($C7000="SUPERSTORE","Superstore","DH"))</f>
        <v/>
      </c>
      <c r="O7000" s="36">
        <f>IF($B7000="","",IFERROR(VLOOKUP($B7000,Mapping!$A:$C,2,0),"Not Mapped"))</f>
        <v/>
      </c>
      <c r="P7000" s="36">
        <f>IF($B7000="","",IFERROR(VLOOKUP($B7000,Mapping!$A:$C,3,0),"Not Mapped"))</f>
        <v/>
      </c>
      <c r="Q7000" s="36">
        <f>IF($B7000="","",IFERROR(VLOOKUP($O7000,Leaders!$A:$B,2,0),"Not Mapped"))</f>
        <v/>
      </c>
      <c r="R7000" s="36">
        <f>IF($B7000="","",IF(COUNTIF(Exclusions!$A:$A,$B7000)&gt;0,"Yes","No"))</f>
        <v/>
      </c>
      <c r="S7000" s="38">
        <f>IF($B7000="","",MIN(1,DAY($A7000)/IF($N7000="Superstore",Settings!$B$5,Settings!$B$4)))</f>
        <v/>
      </c>
      <c r="T7000" s="38">
        <f>IF(OR($B7000="",$G7000="",$S7000=0),"",$G7000/$S7000)</f>
        <v/>
      </c>
      <c r="U7000" s="36">
        <f>IF($T7000="","",IF($T7000&lt;Settings!$B$8,"Critical",IF($T7000&lt;Settings!$B$9,"Semi Critical","Non Critical")))</f>
        <v/>
      </c>
      <c r="V7000" s="28" t="n"/>
      <c r="Z7000">
        <f>IF($B7000="","",IFERROR(VLOOKUP($B7000,'Plan HC for CCA'!$A:$B,2,0),""))</f>
        <v/>
      </c>
      <c r="AA7000">
        <f>IF(OR($B7000="",$Z7000=""),"",IF(N($M7000)&lt;$Z7000,"Delta","No Delta"))</f>
        <v/>
      </c>
      <c r="AB7000">
        <f>IF(OR($B7000="",$Z7000=""),"",MAX(0,$Z7000-N($M7000)))</f>
        <v/>
      </c>
      <c r="AC7000" s="46">
        <f>IF($B7000="","",IFERROR(INDEX('CCA Util %'!$H:$H,MATCH($B7000,'CCA Util %'!$E:$E,0)),""))</f>
        <v/>
      </c>
      <c r="AD7000">
        <f>IF($B7000="","",IFERROR(INDEX('CCA Util %'!$G:$G,MATCH($B7000,'CCA Util %'!$E:$E,0)),""))</f>
        <v/>
      </c>
      <c r="AE7000">
        <f>IF(OR($B7000="",$U7000=""),"",$U7000&amp;" &amp; "&amp;IF(OR($AD7000="",$AD7000=0),"Util NA",$AD7000&amp;" Util"))</f>
        <v/>
      </c>
    </row>
    <row r="7001" ht="15.75" customHeight="1" s="42">
      <c r="A7001" s="41" t="n"/>
      <c r="G7001" s="38" t="n"/>
      <c r="H7001" s="38" t="n"/>
      <c r="I7001" s="38" t="n"/>
      <c r="J7001" s="38" t="n"/>
      <c r="K7001" s="38" t="n"/>
      <c r="L7001" s="38" t="n"/>
      <c r="N7001" s="36">
        <f>IF($B7001="","",IF($C7001="SUPERSTORE","Superstore","DH"))</f>
        <v/>
      </c>
      <c r="O7001" s="36">
        <f>IF($B7001="","",IFERROR(VLOOKUP($B7001,Mapping!$A:$C,2,0),"Not Mapped"))</f>
        <v/>
      </c>
      <c r="P7001" s="36">
        <f>IF($B7001="","",IFERROR(VLOOKUP($B7001,Mapping!$A:$C,3,0),"Not Mapped"))</f>
        <v/>
      </c>
      <c r="Q7001" s="36">
        <f>IF($B7001="","",IFERROR(VLOOKUP($O7001,Leaders!$A:$B,2,0),"Not Mapped"))</f>
        <v/>
      </c>
      <c r="R7001" s="36">
        <f>IF($B7001="","",IF(COUNTIF(Exclusions!$A:$A,$B7001)&gt;0,"Yes","No"))</f>
        <v/>
      </c>
      <c r="S7001" s="38">
        <f>IF($B7001="","",MIN(1,DAY($A7001)/IF($N7001="Superstore",Settings!$B$5,Settings!$B$4)))</f>
        <v/>
      </c>
      <c r="T7001" s="38">
        <f>IF(OR($B7001="",$G7001="",$S7001=0),"",$G7001/$S7001)</f>
        <v/>
      </c>
      <c r="U7001" s="36">
        <f>IF($T7001="","",IF($T7001&lt;Settings!$B$8,"Critical",IF($T7001&lt;Settings!$B$9,"Semi Critical","Non Critical")))</f>
        <v/>
      </c>
      <c r="V7001" s="28" t="n"/>
      <c r="Z7001">
        <f>IF($B7001="","",IFERROR(VLOOKUP($B7001,'Plan HC for CCA'!$A:$B,2,0),""))</f>
        <v/>
      </c>
      <c r="AA7001">
        <f>IF(OR($B7001="",$Z7001=""),"",IF(N($M7001)&lt;$Z7001,"Delta","No Delta"))</f>
        <v/>
      </c>
      <c r="AB7001">
        <f>IF(OR($B7001="",$Z7001=""),"",MAX(0,$Z7001-N($M7001)))</f>
        <v/>
      </c>
      <c r="AC7001" s="46">
        <f>IF($B7001="","",IFERROR(INDEX('CCA Util %'!$H:$H,MATCH($B7001,'CCA Util %'!$E:$E,0)),""))</f>
        <v/>
      </c>
      <c r="AD7001">
        <f>IF($B7001="","",IFERROR(INDEX('CCA Util %'!$G:$G,MATCH($B7001,'CCA Util %'!$E:$E,0)),""))</f>
        <v/>
      </c>
      <c r="AE7001">
        <f>IF(OR($B7001="",$U7001=""),"",$U7001&amp;" &amp; "&amp;IF(OR($AD7001="",$AD7001=0),"Util NA",$AD7001&amp;" Util"))</f>
        <v/>
      </c>
    </row>
    <row r="7002" ht="15.75" customHeight="1" s="42">
      <c r="A7002" s="41" t="n"/>
      <c r="G7002" s="38" t="n"/>
      <c r="H7002" s="38" t="n"/>
      <c r="I7002" s="38" t="n"/>
      <c r="J7002" s="38" t="n"/>
      <c r="K7002" s="38" t="n"/>
      <c r="L7002" s="38" t="n"/>
      <c r="N7002" s="36">
        <f>IF($B7002="","",IF($C7002="SUPERSTORE","Superstore","DH"))</f>
        <v/>
      </c>
      <c r="O7002" s="36">
        <f>IF($B7002="","",IFERROR(VLOOKUP($B7002,Mapping!$A:$C,2,0),"Not Mapped"))</f>
        <v/>
      </c>
      <c r="P7002" s="36">
        <f>IF($B7002="","",IFERROR(VLOOKUP($B7002,Mapping!$A:$C,3,0),"Not Mapped"))</f>
        <v/>
      </c>
      <c r="Q7002" s="36">
        <f>IF($B7002="","",IFERROR(VLOOKUP($O7002,Leaders!$A:$B,2,0),"Not Mapped"))</f>
        <v/>
      </c>
      <c r="R7002" s="36">
        <f>IF($B7002="","",IF(COUNTIF(Exclusions!$A:$A,$B7002)&gt;0,"Yes","No"))</f>
        <v/>
      </c>
      <c r="S7002" s="38">
        <f>IF($B7002="","",MIN(1,DAY($A7002)/IF($N7002="Superstore",Settings!$B$5,Settings!$B$4)))</f>
        <v/>
      </c>
      <c r="T7002" s="38">
        <f>IF(OR($B7002="",$G7002="",$S7002=0),"",$G7002/$S7002)</f>
        <v/>
      </c>
      <c r="U7002" s="36">
        <f>IF($T7002="","",IF($T7002&lt;Settings!$B$8,"Critical",IF($T7002&lt;Settings!$B$9,"Semi Critical","Non Critical")))</f>
        <v/>
      </c>
      <c r="V7002" s="28" t="n"/>
      <c r="Z7002">
        <f>IF($B7002="","",IFERROR(VLOOKUP($B7002,'Plan HC for CCA'!$A:$B,2,0),""))</f>
        <v/>
      </c>
      <c r="AA7002">
        <f>IF(OR($B7002="",$Z7002=""),"",IF(N($M7002)&lt;$Z7002,"Delta","No Delta"))</f>
        <v/>
      </c>
      <c r="AB7002">
        <f>IF(OR($B7002="",$Z7002=""),"",MAX(0,$Z7002-N($M7002)))</f>
        <v/>
      </c>
      <c r="AC7002" s="46">
        <f>IF($B7002="","",IFERROR(INDEX('CCA Util %'!$H:$H,MATCH($B7002,'CCA Util %'!$E:$E,0)),""))</f>
        <v/>
      </c>
      <c r="AD7002">
        <f>IF($B7002="","",IFERROR(INDEX('CCA Util %'!$G:$G,MATCH($B7002,'CCA Util %'!$E:$E,0)),""))</f>
        <v/>
      </c>
      <c r="AE7002">
        <f>IF(OR($B7002="",$U7002=""),"",$U7002&amp;" &amp; "&amp;IF(OR($AD7002="",$AD7002=0),"Util NA",$AD7002&amp;" Util"))</f>
        <v/>
      </c>
    </row>
    <row r="7003" ht="15.75" customHeight="1" s="42">
      <c r="A7003" s="41" t="n"/>
      <c r="G7003" s="38" t="n"/>
      <c r="H7003" s="38" t="n"/>
      <c r="I7003" s="38" t="n"/>
      <c r="J7003" s="38" t="n"/>
      <c r="K7003" s="38" t="n"/>
      <c r="L7003" s="38" t="n"/>
      <c r="N7003" s="36">
        <f>IF($B7003="","",IF($C7003="SUPERSTORE","Superstore","DH"))</f>
        <v/>
      </c>
      <c r="O7003" s="36">
        <f>IF($B7003="","",IFERROR(VLOOKUP($B7003,Mapping!$A:$C,2,0),"Not Mapped"))</f>
        <v/>
      </c>
      <c r="P7003" s="36">
        <f>IF($B7003="","",IFERROR(VLOOKUP($B7003,Mapping!$A:$C,3,0),"Not Mapped"))</f>
        <v/>
      </c>
      <c r="Q7003" s="36">
        <f>IF($B7003="","",IFERROR(VLOOKUP($O7003,Leaders!$A:$B,2,0),"Not Mapped"))</f>
        <v/>
      </c>
      <c r="R7003" s="36">
        <f>IF($B7003="","",IF(COUNTIF(Exclusions!$A:$A,$B7003)&gt;0,"Yes","No"))</f>
        <v/>
      </c>
      <c r="S7003" s="38">
        <f>IF($B7003="","",MIN(1,DAY($A7003)/IF($N7003="Superstore",Settings!$B$5,Settings!$B$4)))</f>
        <v/>
      </c>
      <c r="T7003" s="38">
        <f>IF(OR($B7003="",$G7003="",$S7003=0),"",$G7003/$S7003)</f>
        <v/>
      </c>
      <c r="U7003" s="36">
        <f>IF($T7003="","",IF($T7003&lt;Settings!$B$8,"Critical",IF($T7003&lt;Settings!$B$9,"Semi Critical","Non Critical")))</f>
        <v/>
      </c>
      <c r="V7003" s="28" t="n"/>
      <c r="Z7003">
        <f>IF($B7003="","",IFERROR(VLOOKUP($B7003,'Plan HC for CCA'!$A:$B,2,0),""))</f>
        <v/>
      </c>
      <c r="AA7003">
        <f>IF(OR($B7003="",$Z7003=""),"",IF(N($M7003)&lt;$Z7003,"Delta","No Delta"))</f>
        <v/>
      </c>
      <c r="AB7003">
        <f>IF(OR($B7003="",$Z7003=""),"",MAX(0,$Z7003-N($M7003)))</f>
        <v/>
      </c>
      <c r="AC7003" s="46">
        <f>IF($B7003="","",IFERROR(INDEX('CCA Util %'!$H:$H,MATCH($B7003,'CCA Util %'!$E:$E,0)),""))</f>
        <v/>
      </c>
      <c r="AD7003">
        <f>IF($B7003="","",IFERROR(INDEX('CCA Util %'!$G:$G,MATCH($B7003,'CCA Util %'!$E:$E,0)),""))</f>
        <v/>
      </c>
      <c r="AE7003">
        <f>IF(OR($B7003="",$U7003=""),"",$U7003&amp;" &amp; "&amp;IF(OR($AD7003="",$AD7003=0),"Util NA",$AD7003&amp;" Util"))</f>
        <v/>
      </c>
    </row>
    <row r="7004" ht="15.75" customHeight="1" s="42">
      <c r="A7004" s="41" t="n"/>
      <c r="G7004" s="38" t="n"/>
      <c r="H7004" s="38" t="n"/>
      <c r="I7004" s="38" t="n"/>
      <c r="J7004" s="38" t="n"/>
      <c r="K7004" s="38" t="n"/>
      <c r="L7004" s="38" t="n"/>
      <c r="N7004" s="36">
        <f>IF($B7004="","",IF($C7004="SUPERSTORE","Superstore","DH"))</f>
        <v/>
      </c>
      <c r="O7004" s="36">
        <f>IF($B7004="","",IFERROR(VLOOKUP($B7004,Mapping!$A:$C,2,0),"Not Mapped"))</f>
        <v/>
      </c>
      <c r="P7004" s="36">
        <f>IF($B7004="","",IFERROR(VLOOKUP($B7004,Mapping!$A:$C,3,0),"Not Mapped"))</f>
        <v/>
      </c>
      <c r="Q7004" s="36">
        <f>IF($B7004="","",IFERROR(VLOOKUP($O7004,Leaders!$A:$B,2,0),"Not Mapped"))</f>
        <v/>
      </c>
      <c r="R7004" s="36">
        <f>IF($B7004="","",IF(COUNTIF(Exclusions!$A:$A,$B7004)&gt;0,"Yes","No"))</f>
        <v/>
      </c>
      <c r="S7004" s="38">
        <f>IF($B7004="","",MIN(1,DAY($A7004)/IF($N7004="Superstore",Settings!$B$5,Settings!$B$4)))</f>
        <v/>
      </c>
      <c r="T7004" s="38">
        <f>IF(OR($B7004="",$G7004="",$S7004=0),"",$G7004/$S7004)</f>
        <v/>
      </c>
      <c r="U7004" s="36">
        <f>IF($T7004="","",IF($T7004&lt;Settings!$B$8,"Critical",IF($T7004&lt;Settings!$B$9,"Semi Critical","Non Critical")))</f>
        <v/>
      </c>
      <c r="V7004" s="28" t="n"/>
      <c r="Z7004">
        <f>IF($B7004="","",IFERROR(VLOOKUP($B7004,'Plan HC for CCA'!$A:$B,2,0),""))</f>
        <v/>
      </c>
      <c r="AA7004">
        <f>IF(OR($B7004="",$Z7004=""),"",IF(N($M7004)&lt;$Z7004,"Delta","No Delta"))</f>
        <v/>
      </c>
      <c r="AB7004">
        <f>IF(OR($B7004="",$Z7004=""),"",MAX(0,$Z7004-N($M7004)))</f>
        <v/>
      </c>
      <c r="AC7004" s="46">
        <f>IF($B7004="","",IFERROR(INDEX('CCA Util %'!$H:$H,MATCH($B7004,'CCA Util %'!$E:$E,0)),""))</f>
        <v/>
      </c>
      <c r="AD7004">
        <f>IF($B7004="","",IFERROR(INDEX('CCA Util %'!$G:$G,MATCH($B7004,'CCA Util %'!$E:$E,0)),""))</f>
        <v/>
      </c>
      <c r="AE7004">
        <f>IF(OR($B7004="",$U7004=""),"",$U7004&amp;" &amp; "&amp;IF(OR($AD7004="",$AD7004=0),"Util NA",$AD7004&amp;" Util"))</f>
        <v/>
      </c>
    </row>
    <row r="7005" ht="15.75" customHeight="1" s="42">
      <c r="A7005" s="41" t="n"/>
      <c r="G7005" s="38" t="n"/>
      <c r="H7005" s="38" t="n"/>
      <c r="I7005" s="38" t="n"/>
      <c r="J7005" s="38" t="n"/>
      <c r="K7005" s="38" t="n"/>
      <c r="L7005" s="38" t="n"/>
      <c r="N7005" s="36">
        <f>IF($B7005="","",IF($C7005="SUPERSTORE","Superstore","DH"))</f>
        <v/>
      </c>
      <c r="O7005" s="36">
        <f>IF($B7005="","",IFERROR(VLOOKUP($B7005,Mapping!$A:$C,2,0),"Not Mapped"))</f>
        <v/>
      </c>
      <c r="P7005" s="36">
        <f>IF($B7005="","",IFERROR(VLOOKUP($B7005,Mapping!$A:$C,3,0),"Not Mapped"))</f>
        <v/>
      </c>
      <c r="Q7005" s="36">
        <f>IF($B7005="","",IFERROR(VLOOKUP($O7005,Leaders!$A:$B,2,0),"Not Mapped"))</f>
        <v/>
      </c>
      <c r="R7005" s="36">
        <f>IF($B7005="","",IF(COUNTIF(Exclusions!$A:$A,$B7005)&gt;0,"Yes","No"))</f>
        <v/>
      </c>
      <c r="S7005" s="38">
        <f>IF($B7005="","",MIN(1,DAY($A7005)/IF($N7005="Superstore",Settings!$B$5,Settings!$B$4)))</f>
        <v/>
      </c>
      <c r="T7005" s="38">
        <f>IF(OR($B7005="",$G7005="",$S7005=0),"",$G7005/$S7005)</f>
        <v/>
      </c>
      <c r="U7005" s="36">
        <f>IF($T7005="","",IF($T7005&lt;Settings!$B$8,"Critical",IF($T7005&lt;Settings!$B$9,"Semi Critical","Non Critical")))</f>
        <v/>
      </c>
      <c r="V7005" s="28" t="n"/>
      <c r="Z7005">
        <f>IF($B7005="","",IFERROR(VLOOKUP($B7005,'Plan HC for CCA'!$A:$B,2,0),""))</f>
        <v/>
      </c>
      <c r="AA7005">
        <f>IF(OR($B7005="",$Z7005=""),"",IF(N($M7005)&lt;$Z7005,"Delta","No Delta"))</f>
        <v/>
      </c>
      <c r="AB7005">
        <f>IF(OR($B7005="",$Z7005=""),"",MAX(0,$Z7005-N($M7005)))</f>
        <v/>
      </c>
      <c r="AC7005" s="46">
        <f>IF($B7005="","",IFERROR(INDEX('CCA Util %'!$H:$H,MATCH($B7005,'CCA Util %'!$E:$E,0)),""))</f>
        <v/>
      </c>
      <c r="AD7005">
        <f>IF($B7005="","",IFERROR(INDEX('CCA Util %'!$G:$G,MATCH($B7005,'CCA Util %'!$E:$E,0)),""))</f>
        <v/>
      </c>
      <c r="AE7005">
        <f>IF(OR($B7005="",$U7005=""),"",$U7005&amp;" &amp; "&amp;IF(OR($AD7005="",$AD7005=0),"Util NA",$AD7005&amp;" Util"))</f>
        <v/>
      </c>
    </row>
    <row r="7006" ht="15.75" customHeight="1" s="42">
      <c r="A7006" s="41" t="n"/>
      <c r="G7006" s="38" t="n"/>
      <c r="H7006" s="38" t="n"/>
      <c r="I7006" s="38" t="n"/>
      <c r="J7006" s="38" t="n"/>
      <c r="K7006" s="38" t="n"/>
      <c r="L7006" s="38" t="n"/>
      <c r="N7006" s="36">
        <f>IF($B7006="","",IF($C7006="SUPERSTORE","Superstore","DH"))</f>
        <v/>
      </c>
      <c r="O7006" s="36">
        <f>IF($B7006="","",IFERROR(VLOOKUP($B7006,Mapping!$A:$C,2,0),"Not Mapped"))</f>
        <v/>
      </c>
      <c r="P7006" s="36">
        <f>IF($B7006="","",IFERROR(VLOOKUP($B7006,Mapping!$A:$C,3,0),"Not Mapped"))</f>
        <v/>
      </c>
      <c r="Q7006" s="36">
        <f>IF($B7006="","",IFERROR(VLOOKUP($O7006,Leaders!$A:$B,2,0),"Not Mapped"))</f>
        <v/>
      </c>
      <c r="R7006" s="36">
        <f>IF($B7006="","",IF(COUNTIF(Exclusions!$A:$A,$B7006)&gt;0,"Yes","No"))</f>
        <v/>
      </c>
      <c r="S7006" s="38">
        <f>IF($B7006="","",MIN(1,DAY($A7006)/IF($N7006="Superstore",Settings!$B$5,Settings!$B$4)))</f>
        <v/>
      </c>
      <c r="T7006" s="38">
        <f>IF(OR($B7006="",$G7006="",$S7006=0),"",$G7006/$S7006)</f>
        <v/>
      </c>
      <c r="U7006" s="36">
        <f>IF($T7006="","",IF($T7006&lt;Settings!$B$8,"Critical",IF($T7006&lt;Settings!$B$9,"Semi Critical","Non Critical")))</f>
        <v/>
      </c>
      <c r="V7006" s="28" t="n"/>
      <c r="Z7006">
        <f>IF($B7006="","",IFERROR(VLOOKUP($B7006,'Plan HC for CCA'!$A:$B,2,0),""))</f>
        <v/>
      </c>
      <c r="AA7006">
        <f>IF(OR($B7006="",$Z7006=""),"",IF(N($M7006)&lt;$Z7006,"Delta","No Delta"))</f>
        <v/>
      </c>
      <c r="AB7006">
        <f>IF(OR($B7006="",$Z7006=""),"",MAX(0,$Z7006-N($M7006)))</f>
        <v/>
      </c>
      <c r="AC7006" s="46">
        <f>IF($B7006="","",IFERROR(INDEX('CCA Util %'!$H:$H,MATCH($B7006,'CCA Util %'!$E:$E,0)),""))</f>
        <v/>
      </c>
      <c r="AD7006">
        <f>IF($B7006="","",IFERROR(INDEX('CCA Util %'!$G:$G,MATCH($B7006,'CCA Util %'!$E:$E,0)),""))</f>
        <v/>
      </c>
      <c r="AE7006">
        <f>IF(OR($B7006="",$U7006=""),"",$U7006&amp;" &amp; "&amp;IF(OR($AD7006="",$AD7006=0),"Util NA",$AD7006&amp;" Util"))</f>
        <v/>
      </c>
    </row>
    <row r="7007" ht="15.75" customHeight="1" s="42">
      <c r="A7007" s="41" t="n"/>
      <c r="G7007" s="38" t="n"/>
      <c r="H7007" s="38" t="n"/>
      <c r="I7007" s="38" t="n"/>
      <c r="J7007" s="38" t="n"/>
      <c r="K7007" s="38" t="n"/>
      <c r="L7007" s="38" t="n"/>
      <c r="N7007" s="36">
        <f>IF($B7007="","",IF($C7007="SUPERSTORE","Superstore","DH"))</f>
        <v/>
      </c>
      <c r="O7007" s="36">
        <f>IF($B7007="","",IFERROR(VLOOKUP($B7007,Mapping!$A:$C,2,0),"Not Mapped"))</f>
        <v/>
      </c>
      <c r="P7007" s="36">
        <f>IF($B7007="","",IFERROR(VLOOKUP($B7007,Mapping!$A:$C,3,0),"Not Mapped"))</f>
        <v/>
      </c>
      <c r="Q7007" s="36">
        <f>IF($B7007="","",IFERROR(VLOOKUP($O7007,Leaders!$A:$B,2,0),"Not Mapped"))</f>
        <v/>
      </c>
      <c r="R7007" s="36">
        <f>IF($B7007="","",IF(COUNTIF(Exclusions!$A:$A,$B7007)&gt;0,"Yes","No"))</f>
        <v/>
      </c>
      <c r="S7007" s="38">
        <f>IF($B7007="","",MIN(1,DAY($A7007)/IF($N7007="Superstore",Settings!$B$5,Settings!$B$4)))</f>
        <v/>
      </c>
      <c r="T7007" s="38">
        <f>IF(OR($B7007="",$G7007="",$S7007=0),"",$G7007/$S7007)</f>
        <v/>
      </c>
      <c r="U7007" s="36">
        <f>IF($T7007="","",IF($T7007&lt;Settings!$B$8,"Critical",IF($T7007&lt;Settings!$B$9,"Semi Critical","Non Critical")))</f>
        <v/>
      </c>
      <c r="V7007" s="28" t="n"/>
      <c r="Z7007">
        <f>IF($B7007="","",IFERROR(VLOOKUP($B7007,'Plan HC for CCA'!$A:$B,2,0),""))</f>
        <v/>
      </c>
      <c r="AA7007">
        <f>IF(OR($B7007="",$Z7007=""),"",IF(N($M7007)&lt;$Z7007,"Delta","No Delta"))</f>
        <v/>
      </c>
      <c r="AB7007">
        <f>IF(OR($B7007="",$Z7007=""),"",MAX(0,$Z7007-N($M7007)))</f>
        <v/>
      </c>
      <c r="AC7007" s="46">
        <f>IF($B7007="","",IFERROR(INDEX('CCA Util %'!$H:$H,MATCH($B7007,'CCA Util %'!$E:$E,0)),""))</f>
        <v/>
      </c>
      <c r="AD7007">
        <f>IF($B7007="","",IFERROR(INDEX('CCA Util %'!$G:$G,MATCH($B7007,'CCA Util %'!$E:$E,0)),""))</f>
        <v/>
      </c>
      <c r="AE7007">
        <f>IF(OR($B7007="",$U7007=""),"",$U7007&amp;" &amp; "&amp;IF(OR($AD7007="",$AD7007=0),"Util NA",$AD7007&amp;" Util"))</f>
        <v/>
      </c>
    </row>
    <row r="7008" ht="15.75" customHeight="1" s="42">
      <c r="A7008" s="41" t="n"/>
      <c r="G7008" s="38" t="n"/>
      <c r="H7008" s="38" t="n"/>
      <c r="I7008" s="38" t="n"/>
      <c r="J7008" s="38" t="n"/>
      <c r="K7008" s="38" t="n"/>
      <c r="L7008" s="38" t="n"/>
      <c r="N7008" s="36">
        <f>IF($B7008="","",IF($C7008="SUPERSTORE","Superstore","DH"))</f>
        <v/>
      </c>
      <c r="O7008" s="36">
        <f>IF($B7008="","",IFERROR(VLOOKUP($B7008,Mapping!$A:$C,2,0),"Not Mapped"))</f>
        <v/>
      </c>
      <c r="P7008" s="36">
        <f>IF($B7008="","",IFERROR(VLOOKUP($B7008,Mapping!$A:$C,3,0),"Not Mapped"))</f>
        <v/>
      </c>
      <c r="Q7008" s="36">
        <f>IF($B7008="","",IFERROR(VLOOKUP($O7008,Leaders!$A:$B,2,0),"Not Mapped"))</f>
        <v/>
      </c>
      <c r="R7008" s="36">
        <f>IF($B7008="","",IF(COUNTIF(Exclusions!$A:$A,$B7008)&gt;0,"Yes","No"))</f>
        <v/>
      </c>
      <c r="S7008" s="38">
        <f>IF($B7008="","",MIN(1,DAY($A7008)/IF($N7008="Superstore",Settings!$B$5,Settings!$B$4)))</f>
        <v/>
      </c>
      <c r="T7008" s="38">
        <f>IF(OR($B7008="",$G7008="",$S7008=0),"",$G7008/$S7008)</f>
        <v/>
      </c>
      <c r="U7008" s="36">
        <f>IF($T7008="","",IF($T7008&lt;Settings!$B$8,"Critical",IF($T7008&lt;Settings!$B$9,"Semi Critical","Non Critical")))</f>
        <v/>
      </c>
      <c r="V7008" s="28" t="n"/>
      <c r="Z7008">
        <f>IF($B7008="","",IFERROR(VLOOKUP($B7008,'Plan HC for CCA'!$A:$B,2,0),""))</f>
        <v/>
      </c>
      <c r="AA7008">
        <f>IF(OR($B7008="",$Z7008=""),"",IF(N($M7008)&lt;$Z7008,"Delta","No Delta"))</f>
        <v/>
      </c>
      <c r="AB7008">
        <f>IF(OR($B7008="",$Z7008=""),"",MAX(0,$Z7008-N($M7008)))</f>
        <v/>
      </c>
      <c r="AC7008" s="46">
        <f>IF($B7008="","",IFERROR(INDEX('CCA Util %'!$H:$H,MATCH($B7008,'CCA Util %'!$E:$E,0)),""))</f>
        <v/>
      </c>
      <c r="AD7008">
        <f>IF($B7008="","",IFERROR(INDEX('CCA Util %'!$G:$G,MATCH($B7008,'CCA Util %'!$E:$E,0)),""))</f>
        <v/>
      </c>
      <c r="AE7008">
        <f>IF(OR($B7008="",$U7008=""),"",$U7008&amp;" &amp; "&amp;IF(OR($AD7008="",$AD7008=0),"Util NA",$AD7008&amp;" Util"))</f>
        <v/>
      </c>
    </row>
    <row r="7009" ht="15.75" customHeight="1" s="42">
      <c r="A7009" s="41" t="n"/>
      <c r="G7009" s="38" t="n"/>
      <c r="H7009" s="38" t="n"/>
      <c r="I7009" s="38" t="n"/>
      <c r="J7009" s="38" t="n"/>
      <c r="K7009" s="38" t="n"/>
      <c r="L7009" s="38" t="n"/>
      <c r="N7009" s="36">
        <f>IF($B7009="","",IF($C7009="SUPERSTORE","Superstore","DH"))</f>
        <v/>
      </c>
      <c r="O7009" s="36">
        <f>IF($B7009="","",IFERROR(VLOOKUP($B7009,Mapping!$A:$C,2,0),"Not Mapped"))</f>
        <v/>
      </c>
      <c r="P7009" s="36">
        <f>IF($B7009="","",IFERROR(VLOOKUP($B7009,Mapping!$A:$C,3,0),"Not Mapped"))</f>
        <v/>
      </c>
      <c r="Q7009" s="36">
        <f>IF($B7009="","",IFERROR(VLOOKUP($O7009,Leaders!$A:$B,2,0),"Not Mapped"))</f>
        <v/>
      </c>
      <c r="R7009" s="36">
        <f>IF($B7009="","",IF(COUNTIF(Exclusions!$A:$A,$B7009)&gt;0,"Yes","No"))</f>
        <v/>
      </c>
      <c r="S7009" s="38">
        <f>IF($B7009="","",MIN(1,DAY($A7009)/IF($N7009="Superstore",Settings!$B$5,Settings!$B$4)))</f>
        <v/>
      </c>
      <c r="T7009" s="38">
        <f>IF(OR($B7009="",$G7009="",$S7009=0),"",$G7009/$S7009)</f>
        <v/>
      </c>
      <c r="U7009" s="36">
        <f>IF($T7009="","",IF($T7009&lt;Settings!$B$8,"Critical",IF($T7009&lt;Settings!$B$9,"Semi Critical","Non Critical")))</f>
        <v/>
      </c>
      <c r="V7009" s="28" t="n"/>
      <c r="Z7009">
        <f>IF($B7009="","",IFERROR(VLOOKUP($B7009,'Plan HC for CCA'!$A:$B,2,0),""))</f>
        <v/>
      </c>
      <c r="AA7009">
        <f>IF(OR($B7009="",$Z7009=""),"",IF(N($M7009)&lt;$Z7009,"Delta","No Delta"))</f>
        <v/>
      </c>
      <c r="AB7009">
        <f>IF(OR($B7009="",$Z7009=""),"",MAX(0,$Z7009-N($M7009)))</f>
        <v/>
      </c>
      <c r="AC7009" s="46">
        <f>IF($B7009="","",IFERROR(INDEX('CCA Util %'!$H:$H,MATCH($B7009,'CCA Util %'!$E:$E,0)),""))</f>
        <v/>
      </c>
      <c r="AD7009">
        <f>IF($B7009="","",IFERROR(INDEX('CCA Util %'!$G:$G,MATCH($B7009,'CCA Util %'!$E:$E,0)),""))</f>
        <v/>
      </c>
      <c r="AE7009">
        <f>IF(OR($B7009="",$U7009=""),"",$U7009&amp;" &amp; "&amp;IF(OR($AD7009="",$AD7009=0),"Util NA",$AD7009&amp;" Util"))</f>
        <v/>
      </c>
    </row>
    <row r="7010" ht="15.75" customHeight="1" s="42">
      <c r="A7010" s="41" t="n"/>
      <c r="G7010" s="38" t="n"/>
      <c r="H7010" s="38" t="n"/>
      <c r="I7010" s="38" t="n"/>
      <c r="J7010" s="38" t="n"/>
      <c r="K7010" s="38" t="n"/>
      <c r="L7010" s="38" t="n"/>
      <c r="N7010" s="36">
        <f>IF($B7010="","",IF($C7010="SUPERSTORE","Superstore","DH"))</f>
        <v/>
      </c>
      <c r="O7010" s="36">
        <f>IF($B7010="","",IFERROR(VLOOKUP($B7010,Mapping!$A:$C,2,0),"Not Mapped"))</f>
        <v/>
      </c>
      <c r="P7010" s="36">
        <f>IF($B7010="","",IFERROR(VLOOKUP($B7010,Mapping!$A:$C,3,0),"Not Mapped"))</f>
        <v/>
      </c>
      <c r="Q7010" s="36">
        <f>IF($B7010="","",IFERROR(VLOOKUP($O7010,Leaders!$A:$B,2,0),"Not Mapped"))</f>
        <v/>
      </c>
      <c r="R7010" s="36">
        <f>IF($B7010="","",IF(COUNTIF(Exclusions!$A:$A,$B7010)&gt;0,"Yes","No"))</f>
        <v/>
      </c>
      <c r="S7010" s="38">
        <f>IF($B7010="","",MIN(1,DAY($A7010)/IF($N7010="Superstore",Settings!$B$5,Settings!$B$4)))</f>
        <v/>
      </c>
      <c r="T7010" s="38">
        <f>IF(OR($B7010="",$G7010="",$S7010=0),"",$G7010/$S7010)</f>
        <v/>
      </c>
      <c r="U7010" s="36">
        <f>IF($T7010="","",IF($T7010&lt;Settings!$B$8,"Critical",IF($T7010&lt;Settings!$B$9,"Semi Critical","Non Critical")))</f>
        <v/>
      </c>
      <c r="V7010" s="28" t="n"/>
      <c r="Z7010">
        <f>IF($B7010="","",IFERROR(VLOOKUP($B7010,'Plan HC for CCA'!$A:$B,2,0),""))</f>
        <v/>
      </c>
      <c r="AA7010">
        <f>IF(OR($B7010="",$Z7010=""),"",IF(N($M7010)&lt;$Z7010,"Delta","No Delta"))</f>
        <v/>
      </c>
      <c r="AB7010">
        <f>IF(OR($B7010="",$Z7010=""),"",MAX(0,$Z7010-N($M7010)))</f>
        <v/>
      </c>
      <c r="AC7010" s="46">
        <f>IF($B7010="","",IFERROR(INDEX('CCA Util %'!$H:$H,MATCH($B7010,'CCA Util %'!$E:$E,0)),""))</f>
        <v/>
      </c>
      <c r="AD7010">
        <f>IF($B7010="","",IFERROR(INDEX('CCA Util %'!$G:$G,MATCH($B7010,'CCA Util %'!$E:$E,0)),""))</f>
        <v/>
      </c>
      <c r="AE7010">
        <f>IF(OR($B7010="",$U7010=""),"",$U7010&amp;" &amp; "&amp;IF(OR($AD7010="",$AD7010=0),"Util NA",$AD7010&amp;" Util"))</f>
        <v/>
      </c>
    </row>
    <row r="7011" ht="15.75" customHeight="1" s="42">
      <c r="A7011" s="41" t="n"/>
      <c r="G7011" s="38" t="n"/>
      <c r="H7011" s="38" t="n"/>
      <c r="I7011" s="38" t="n"/>
      <c r="J7011" s="38" t="n"/>
      <c r="K7011" s="38" t="n"/>
      <c r="L7011" s="38" t="n"/>
      <c r="N7011" s="36">
        <f>IF($B7011="","",IF($C7011="SUPERSTORE","Superstore","DH"))</f>
        <v/>
      </c>
      <c r="O7011" s="36">
        <f>IF($B7011="","",IFERROR(VLOOKUP($B7011,Mapping!$A:$C,2,0),"Not Mapped"))</f>
        <v/>
      </c>
      <c r="P7011" s="36">
        <f>IF($B7011="","",IFERROR(VLOOKUP($B7011,Mapping!$A:$C,3,0),"Not Mapped"))</f>
        <v/>
      </c>
      <c r="Q7011" s="36">
        <f>IF($B7011="","",IFERROR(VLOOKUP($O7011,Leaders!$A:$B,2,0),"Not Mapped"))</f>
        <v/>
      </c>
      <c r="R7011" s="36">
        <f>IF($B7011="","",IF(COUNTIF(Exclusions!$A:$A,$B7011)&gt;0,"Yes","No"))</f>
        <v/>
      </c>
      <c r="S7011" s="38">
        <f>IF($B7011="","",MIN(1,DAY($A7011)/IF($N7011="Superstore",Settings!$B$5,Settings!$B$4)))</f>
        <v/>
      </c>
      <c r="T7011" s="38">
        <f>IF(OR($B7011="",$G7011="",$S7011=0),"",$G7011/$S7011)</f>
        <v/>
      </c>
      <c r="U7011" s="36">
        <f>IF($T7011="","",IF($T7011&lt;Settings!$B$8,"Critical",IF($T7011&lt;Settings!$B$9,"Semi Critical","Non Critical")))</f>
        <v/>
      </c>
      <c r="V7011" s="28" t="n"/>
      <c r="Z7011">
        <f>IF($B7011="","",IFERROR(VLOOKUP($B7011,'Plan HC for CCA'!$A:$B,2,0),""))</f>
        <v/>
      </c>
      <c r="AA7011">
        <f>IF(OR($B7011="",$Z7011=""),"",IF(N($M7011)&lt;$Z7011,"Delta","No Delta"))</f>
        <v/>
      </c>
      <c r="AB7011">
        <f>IF(OR($B7011="",$Z7011=""),"",MAX(0,$Z7011-N($M7011)))</f>
        <v/>
      </c>
      <c r="AC7011" s="46">
        <f>IF($B7011="","",IFERROR(INDEX('CCA Util %'!$H:$H,MATCH($B7011,'CCA Util %'!$E:$E,0)),""))</f>
        <v/>
      </c>
      <c r="AD7011">
        <f>IF($B7011="","",IFERROR(INDEX('CCA Util %'!$G:$G,MATCH($B7011,'CCA Util %'!$E:$E,0)),""))</f>
        <v/>
      </c>
      <c r="AE7011">
        <f>IF(OR($B7011="",$U7011=""),"",$U7011&amp;" &amp; "&amp;IF(OR($AD7011="",$AD7011=0),"Util NA",$AD7011&amp;" Util"))</f>
        <v/>
      </c>
    </row>
    <row r="7012" ht="15.75" customHeight="1" s="42">
      <c r="A7012" s="41" t="n"/>
      <c r="G7012" s="38" t="n"/>
      <c r="H7012" s="38" t="n"/>
      <c r="I7012" s="38" t="n"/>
      <c r="J7012" s="38" t="n"/>
      <c r="K7012" s="38" t="n"/>
      <c r="L7012" s="38" t="n"/>
      <c r="N7012" s="36">
        <f>IF($B7012="","",IF($C7012="SUPERSTORE","Superstore","DH"))</f>
        <v/>
      </c>
      <c r="O7012" s="36">
        <f>IF($B7012="","",IFERROR(VLOOKUP($B7012,Mapping!$A:$C,2,0),"Not Mapped"))</f>
        <v/>
      </c>
      <c r="P7012" s="36">
        <f>IF($B7012="","",IFERROR(VLOOKUP($B7012,Mapping!$A:$C,3,0),"Not Mapped"))</f>
        <v/>
      </c>
      <c r="Q7012" s="36">
        <f>IF($B7012="","",IFERROR(VLOOKUP($O7012,Leaders!$A:$B,2,0),"Not Mapped"))</f>
        <v/>
      </c>
      <c r="R7012" s="36">
        <f>IF($B7012="","",IF(COUNTIF(Exclusions!$A:$A,$B7012)&gt;0,"Yes","No"))</f>
        <v/>
      </c>
      <c r="S7012" s="38">
        <f>IF($B7012="","",MIN(1,DAY($A7012)/IF($N7012="Superstore",Settings!$B$5,Settings!$B$4)))</f>
        <v/>
      </c>
      <c r="T7012" s="38">
        <f>IF(OR($B7012="",$G7012="",$S7012=0),"",$G7012/$S7012)</f>
        <v/>
      </c>
      <c r="U7012" s="36">
        <f>IF($T7012="","",IF($T7012&lt;Settings!$B$8,"Critical",IF($T7012&lt;Settings!$B$9,"Semi Critical","Non Critical")))</f>
        <v/>
      </c>
      <c r="V7012" s="28" t="n"/>
      <c r="Z7012">
        <f>IF($B7012="","",IFERROR(VLOOKUP($B7012,'Plan HC for CCA'!$A:$B,2,0),""))</f>
        <v/>
      </c>
      <c r="AA7012">
        <f>IF(OR($B7012="",$Z7012=""),"",IF(N($M7012)&lt;$Z7012,"Delta","No Delta"))</f>
        <v/>
      </c>
      <c r="AB7012">
        <f>IF(OR($B7012="",$Z7012=""),"",MAX(0,$Z7012-N($M7012)))</f>
        <v/>
      </c>
      <c r="AC7012" s="46">
        <f>IF($B7012="","",IFERROR(INDEX('CCA Util %'!$H:$H,MATCH($B7012,'CCA Util %'!$E:$E,0)),""))</f>
        <v/>
      </c>
      <c r="AD7012">
        <f>IF($B7012="","",IFERROR(INDEX('CCA Util %'!$G:$G,MATCH($B7012,'CCA Util %'!$E:$E,0)),""))</f>
        <v/>
      </c>
      <c r="AE7012">
        <f>IF(OR($B7012="",$U7012=""),"",$U7012&amp;" &amp; "&amp;IF(OR($AD7012="",$AD7012=0),"Util NA",$AD7012&amp;" Util"))</f>
        <v/>
      </c>
    </row>
    <row r="7013" ht="15.75" customHeight="1" s="42">
      <c r="A7013" s="41" t="n"/>
      <c r="G7013" s="38" t="n"/>
      <c r="H7013" s="38" t="n"/>
      <c r="I7013" s="38" t="n"/>
      <c r="J7013" s="38" t="n"/>
      <c r="K7013" s="38" t="n"/>
      <c r="L7013" s="38" t="n"/>
      <c r="N7013" s="36">
        <f>IF($B7013="","",IF($C7013="SUPERSTORE","Superstore","DH"))</f>
        <v/>
      </c>
      <c r="O7013" s="36">
        <f>IF($B7013="","",IFERROR(VLOOKUP($B7013,Mapping!$A:$C,2,0),"Not Mapped"))</f>
        <v/>
      </c>
      <c r="P7013" s="36">
        <f>IF($B7013="","",IFERROR(VLOOKUP($B7013,Mapping!$A:$C,3,0),"Not Mapped"))</f>
        <v/>
      </c>
      <c r="Q7013" s="36">
        <f>IF($B7013="","",IFERROR(VLOOKUP($O7013,Leaders!$A:$B,2,0),"Not Mapped"))</f>
        <v/>
      </c>
      <c r="R7013" s="36">
        <f>IF($B7013="","",IF(COUNTIF(Exclusions!$A:$A,$B7013)&gt;0,"Yes","No"))</f>
        <v/>
      </c>
      <c r="S7013" s="38">
        <f>IF($B7013="","",MIN(1,DAY($A7013)/IF($N7013="Superstore",Settings!$B$5,Settings!$B$4)))</f>
        <v/>
      </c>
      <c r="T7013" s="38">
        <f>IF(OR($B7013="",$G7013="",$S7013=0),"",$G7013/$S7013)</f>
        <v/>
      </c>
      <c r="U7013" s="36">
        <f>IF($T7013="","",IF($T7013&lt;Settings!$B$8,"Critical",IF($T7013&lt;Settings!$B$9,"Semi Critical","Non Critical")))</f>
        <v/>
      </c>
      <c r="V7013" s="28" t="n"/>
      <c r="Z7013">
        <f>IF($B7013="","",IFERROR(VLOOKUP($B7013,'Plan HC for CCA'!$A:$B,2,0),""))</f>
        <v/>
      </c>
      <c r="AA7013">
        <f>IF(OR($B7013="",$Z7013=""),"",IF(N($M7013)&lt;$Z7013,"Delta","No Delta"))</f>
        <v/>
      </c>
      <c r="AB7013">
        <f>IF(OR($B7013="",$Z7013=""),"",MAX(0,$Z7013-N($M7013)))</f>
        <v/>
      </c>
      <c r="AC7013" s="46">
        <f>IF($B7013="","",IFERROR(INDEX('CCA Util %'!$H:$H,MATCH($B7013,'CCA Util %'!$E:$E,0)),""))</f>
        <v/>
      </c>
      <c r="AD7013">
        <f>IF($B7013="","",IFERROR(INDEX('CCA Util %'!$G:$G,MATCH($B7013,'CCA Util %'!$E:$E,0)),""))</f>
        <v/>
      </c>
      <c r="AE7013">
        <f>IF(OR($B7013="",$U7013=""),"",$U7013&amp;" &amp; "&amp;IF(OR($AD7013="",$AD7013=0),"Util NA",$AD7013&amp;" Util"))</f>
        <v/>
      </c>
    </row>
    <row r="7014" ht="15.75" customHeight="1" s="42">
      <c r="A7014" s="41" t="n"/>
      <c r="G7014" s="38" t="n"/>
      <c r="H7014" s="38" t="n"/>
      <c r="I7014" s="38" t="n"/>
      <c r="J7014" s="38" t="n"/>
      <c r="K7014" s="38" t="n"/>
      <c r="L7014" s="38" t="n"/>
      <c r="N7014" s="36">
        <f>IF($B7014="","",IF($C7014="SUPERSTORE","Superstore","DH"))</f>
        <v/>
      </c>
      <c r="O7014" s="36">
        <f>IF($B7014="","",IFERROR(VLOOKUP($B7014,Mapping!$A:$C,2,0),"Not Mapped"))</f>
        <v/>
      </c>
      <c r="P7014" s="36">
        <f>IF($B7014="","",IFERROR(VLOOKUP($B7014,Mapping!$A:$C,3,0),"Not Mapped"))</f>
        <v/>
      </c>
      <c r="Q7014" s="36">
        <f>IF($B7014="","",IFERROR(VLOOKUP($O7014,Leaders!$A:$B,2,0),"Not Mapped"))</f>
        <v/>
      </c>
      <c r="R7014" s="36">
        <f>IF($B7014="","",IF(COUNTIF(Exclusions!$A:$A,$B7014)&gt;0,"Yes","No"))</f>
        <v/>
      </c>
      <c r="S7014" s="38">
        <f>IF($B7014="","",MIN(1,DAY($A7014)/IF($N7014="Superstore",Settings!$B$5,Settings!$B$4)))</f>
        <v/>
      </c>
      <c r="T7014" s="38">
        <f>IF(OR($B7014="",$G7014="",$S7014=0),"",$G7014/$S7014)</f>
        <v/>
      </c>
      <c r="U7014" s="36">
        <f>IF($T7014="","",IF($T7014&lt;Settings!$B$8,"Critical",IF($T7014&lt;Settings!$B$9,"Semi Critical","Non Critical")))</f>
        <v/>
      </c>
      <c r="V7014" s="28" t="n"/>
      <c r="Z7014">
        <f>IF($B7014="","",IFERROR(VLOOKUP($B7014,'Plan HC for CCA'!$A:$B,2,0),""))</f>
        <v/>
      </c>
      <c r="AA7014">
        <f>IF(OR($B7014="",$Z7014=""),"",IF(N($M7014)&lt;$Z7014,"Delta","No Delta"))</f>
        <v/>
      </c>
      <c r="AB7014">
        <f>IF(OR($B7014="",$Z7014=""),"",MAX(0,$Z7014-N($M7014)))</f>
        <v/>
      </c>
      <c r="AC7014" s="46">
        <f>IF($B7014="","",IFERROR(INDEX('CCA Util %'!$H:$H,MATCH($B7014,'CCA Util %'!$E:$E,0)),""))</f>
        <v/>
      </c>
      <c r="AD7014">
        <f>IF($B7014="","",IFERROR(INDEX('CCA Util %'!$G:$G,MATCH($B7014,'CCA Util %'!$E:$E,0)),""))</f>
        <v/>
      </c>
      <c r="AE7014">
        <f>IF(OR($B7014="",$U7014=""),"",$U7014&amp;" &amp; "&amp;IF(OR($AD7014="",$AD7014=0),"Util NA",$AD7014&amp;" Util"))</f>
        <v/>
      </c>
    </row>
    <row r="7015" ht="15.75" customHeight="1" s="42">
      <c r="A7015" s="41" t="n"/>
      <c r="G7015" s="38" t="n"/>
      <c r="H7015" s="38" t="n"/>
      <c r="I7015" s="38" t="n"/>
      <c r="J7015" s="38" t="n"/>
      <c r="K7015" s="38" t="n"/>
      <c r="L7015" s="38" t="n"/>
      <c r="N7015" s="36">
        <f>IF($B7015="","",IF($C7015="SUPERSTORE","Superstore","DH"))</f>
        <v/>
      </c>
      <c r="O7015" s="36">
        <f>IF($B7015="","",IFERROR(VLOOKUP($B7015,Mapping!$A:$C,2,0),"Not Mapped"))</f>
        <v/>
      </c>
      <c r="P7015" s="36">
        <f>IF($B7015="","",IFERROR(VLOOKUP($B7015,Mapping!$A:$C,3,0),"Not Mapped"))</f>
        <v/>
      </c>
      <c r="Q7015" s="36">
        <f>IF($B7015="","",IFERROR(VLOOKUP($O7015,Leaders!$A:$B,2,0),"Not Mapped"))</f>
        <v/>
      </c>
      <c r="R7015" s="36">
        <f>IF($B7015="","",IF(COUNTIF(Exclusions!$A:$A,$B7015)&gt;0,"Yes","No"))</f>
        <v/>
      </c>
      <c r="S7015" s="38">
        <f>IF($B7015="","",MIN(1,DAY($A7015)/IF($N7015="Superstore",Settings!$B$5,Settings!$B$4)))</f>
        <v/>
      </c>
      <c r="T7015" s="38">
        <f>IF(OR($B7015="",$G7015="",$S7015=0),"",$G7015/$S7015)</f>
        <v/>
      </c>
      <c r="U7015" s="36">
        <f>IF($T7015="","",IF($T7015&lt;Settings!$B$8,"Critical",IF($T7015&lt;Settings!$B$9,"Semi Critical","Non Critical")))</f>
        <v/>
      </c>
      <c r="V7015" s="28" t="n"/>
      <c r="Z7015">
        <f>IF($B7015="","",IFERROR(VLOOKUP($B7015,'Plan HC for CCA'!$A:$B,2,0),""))</f>
        <v/>
      </c>
      <c r="AA7015">
        <f>IF(OR($B7015="",$Z7015=""),"",IF(N($M7015)&lt;$Z7015,"Delta","No Delta"))</f>
        <v/>
      </c>
      <c r="AB7015">
        <f>IF(OR($B7015="",$Z7015=""),"",MAX(0,$Z7015-N($M7015)))</f>
        <v/>
      </c>
      <c r="AC7015" s="46">
        <f>IF($B7015="","",IFERROR(INDEX('CCA Util %'!$H:$H,MATCH($B7015,'CCA Util %'!$E:$E,0)),""))</f>
        <v/>
      </c>
      <c r="AD7015">
        <f>IF($B7015="","",IFERROR(INDEX('CCA Util %'!$G:$G,MATCH($B7015,'CCA Util %'!$E:$E,0)),""))</f>
        <v/>
      </c>
      <c r="AE7015">
        <f>IF(OR($B7015="",$U7015=""),"",$U7015&amp;" &amp; "&amp;IF(OR($AD7015="",$AD7015=0),"Util NA",$AD7015&amp;" Util"))</f>
        <v/>
      </c>
    </row>
    <row r="7016" ht="15.75" customHeight="1" s="42">
      <c r="A7016" s="41" t="n"/>
      <c r="G7016" s="38" t="n"/>
      <c r="H7016" s="38" t="n"/>
      <c r="I7016" s="38" t="n"/>
      <c r="J7016" s="38" t="n"/>
      <c r="K7016" s="38" t="n"/>
      <c r="L7016" s="38" t="n"/>
      <c r="N7016" s="36">
        <f>IF($B7016="","",IF($C7016="SUPERSTORE","Superstore","DH"))</f>
        <v/>
      </c>
      <c r="O7016" s="36">
        <f>IF($B7016="","",IFERROR(VLOOKUP($B7016,Mapping!$A:$C,2,0),"Not Mapped"))</f>
        <v/>
      </c>
      <c r="P7016" s="36">
        <f>IF($B7016="","",IFERROR(VLOOKUP($B7016,Mapping!$A:$C,3,0),"Not Mapped"))</f>
        <v/>
      </c>
      <c r="Q7016" s="36">
        <f>IF($B7016="","",IFERROR(VLOOKUP($O7016,Leaders!$A:$B,2,0),"Not Mapped"))</f>
        <v/>
      </c>
      <c r="R7016" s="36">
        <f>IF($B7016="","",IF(COUNTIF(Exclusions!$A:$A,$B7016)&gt;0,"Yes","No"))</f>
        <v/>
      </c>
      <c r="S7016" s="38">
        <f>IF($B7016="","",MIN(1,DAY($A7016)/IF($N7016="Superstore",Settings!$B$5,Settings!$B$4)))</f>
        <v/>
      </c>
      <c r="T7016" s="38">
        <f>IF(OR($B7016="",$G7016="",$S7016=0),"",$G7016/$S7016)</f>
        <v/>
      </c>
      <c r="U7016" s="36">
        <f>IF($T7016="","",IF($T7016&lt;Settings!$B$8,"Critical",IF($T7016&lt;Settings!$B$9,"Semi Critical","Non Critical")))</f>
        <v/>
      </c>
      <c r="V7016" s="28" t="n"/>
      <c r="Z7016">
        <f>IF($B7016="","",IFERROR(VLOOKUP($B7016,'Plan HC for CCA'!$A:$B,2,0),""))</f>
        <v/>
      </c>
      <c r="AA7016">
        <f>IF(OR($B7016="",$Z7016=""),"",IF(N($M7016)&lt;$Z7016,"Delta","No Delta"))</f>
        <v/>
      </c>
      <c r="AB7016">
        <f>IF(OR($B7016="",$Z7016=""),"",MAX(0,$Z7016-N($M7016)))</f>
        <v/>
      </c>
      <c r="AC7016" s="46">
        <f>IF($B7016="","",IFERROR(INDEX('CCA Util %'!$H:$H,MATCH($B7016,'CCA Util %'!$E:$E,0)),""))</f>
        <v/>
      </c>
      <c r="AD7016">
        <f>IF($B7016="","",IFERROR(INDEX('CCA Util %'!$G:$G,MATCH($B7016,'CCA Util %'!$E:$E,0)),""))</f>
        <v/>
      </c>
      <c r="AE7016">
        <f>IF(OR($B7016="",$U7016=""),"",$U7016&amp;" &amp; "&amp;IF(OR($AD7016="",$AD7016=0),"Util NA",$AD7016&amp;" Util"))</f>
        <v/>
      </c>
    </row>
    <row r="7017" ht="15.75" customHeight="1" s="42">
      <c r="A7017" s="41" t="n"/>
      <c r="G7017" s="38" t="n"/>
      <c r="H7017" s="38" t="n"/>
      <c r="I7017" s="38" t="n"/>
      <c r="J7017" s="38" t="n"/>
      <c r="K7017" s="38" t="n"/>
      <c r="L7017" s="38" t="n"/>
      <c r="N7017" s="36">
        <f>IF($B7017="","",IF($C7017="SUPERSTORE","Superstore","DH"))</f>
        <v/>
      </c>
      <c r="O7017" s="36">
        <f>IF($B7017="","",IFERROR(VLOOKUP($B7017,Mapping!$A:$C,2,0),"Not Mapped"))</f>
        <v/>
      </c>
      <c r="P7017" s="36">
        <f>IF($B7017="","",IFERROR(VLOOKUP($B7017,Mapping!$A:$C,3,0),"Not Mapped"))</f>
        <v/>
      </c>
      <c r="Q7017" s="36">
        <f>IF($B7017="","",IFERROR(VLOOKUP($O7017,Leaders!$A:$B,2,0),"Not Mapped"))</f>
        <v/>
      </c>
      <c r="R7017" s="36">
        <f>IF($B7017="","",IF(COUNTIF(Exclusions!$A:$A,$B7017)&gt;0,"Yes","No"))</f>
        <v/>
      </c>
      <c r="S7017" s="38">
        <f>IF($B7017="","",MIN(1,DAY($A7017)/IF($N7017="Superstore",Settings!$B$5,Settings!$B$4)))</f>
        <v/>
      </c>
      <c r="T7017" s="38">
        <f>IF(OR($B7017="",$G7017="",$S7017=0),"",$G7017/$S7017)</f>
        <v/>
      </c>
      <c r="U7017" s="36">
        <f>IF($T7017="","",IF($T7017&lt;Settings!$B$8,"Critical",IF($T7017&lt;Settings!$B$9,"Semi Critical","Non Critical")))</f>
        <v/>
      </c>
      <c r="V7017" s="28" t="n"/>
      <c r="Z7017">
        <f>IF($B7017="","",IFERROR(VLOOKUP($B7017,'Plan HC for CCA'!$A:$B,2,0),""))</f>
        <v/>
      </c>
      <c r="AA7017">
        <f>IF(OR($B7017="",$Z7017=""),"",IF(N($M7017)&lt;$Z7017,"Delta","No Delta"))</f>
        <v/>
      </c>
      <c r="AB7017">
        <f>IF(OR($B7017="",$Z7017=""),"",MAX(0,$Z7017-N($M7017)))</f>
        <v/>
      </c>
      <c r="AC7017" s="46">
        <f>IF($B7017="","",IFERROR(INDEX('CCA Util %'!$H:$H,MATCH($B7017,'CCA Util %'!$E:$E,0)),""))</f>
        <v/>
      </c>
      <c r="AD7017">
        <f>IF($B7017="","",IFERROR(INDEX('CCA Util %'!$G:$G,MATCH($B7017,'CCA Util %'!$E:$E,0)),""))</f>
        <v/>
      </c>
      <c r="AE7017">
        <f>IF(OR($B7017="",$U7017=""),"",$U7017&amp;" &amp; "&amp;IF(OR($AD7017="",$AD7017=0),"Util NA",$AD7017&amp;" Util"))</f>
        <v/>
      </c>
    </row>
    <row r="7018" ht="15.75" customHeight="1" s="42">
      <c r="A7018" s="41" t="n"/>
      <c r="G7018" s="38" t="n"/>
      <c r="H7018" s="38" t="n"/>
      <c r="I7018" s="38" t="n"/>
      <c r="J7018" s="38" t="n"/>
      <c r="K7018" s="38" t="n"/>
      <c r="L7018" s="38" t="n"/>
      <c r="N7018" s="36">
        <f>IF($B7018="","",IF($C7018="SUPERSTORE","Superstore","DH"))</f>
        <v/>
      </c>
      <c r="O7018" s="36">
        <f>IF($B7018="","",IFERROR(VLOOKUP($B7018,Mapping!$A:$C,2,0),"Not Mapped"))</f>
        <v/>
      </c>
      <c r="P7018" s="36">
        <f>IF($B7018="","",IFERROR(VLOOKUP($B7018,Mapping!$A:$C,3,0),"Not Mapped"))</f>
        <v/>
      </c>
      <c r="Q7018" s="36">
        <f>IF($B7018="","",IFERROR(VLOOKUP($O7018,Leaders!$A:$B,2,0),"Not Mapped"))</f>
        <v/>
      </c>
      <c r="R7018" s="36">
        <f>IF($B7018="","",IF(COUNTIF(Exclusions!$A:$A,$B7018)&gt;0,"Yes","No"))</f>
        <v/>
      </c>
      <c r="S7018" s="38">
        <f>IF($B7018="","",MIN(1,DAY($A7018)/IF($N7018="Superstore",Settings!$B$5,Settings!$B$4)))</f>
        <v/>
      </c>
      <c r="T7018" s="38">
        <f>IF(OR($B7018="",$G7018="",$S7018=0),"",$G7018/$S7018)</f>
        <v/>
      </c>
      <c r="U7018" s="36">
        <f>IF($T7018="","",IF($T7018&lt;Settings!$B$8,"Critical",IF($T7018&lt;Settings!$B$9,"Semi Critical","Non Critical")))</f>
        <v/>
      </c>
      <c r="V7018" s="28" t="n"/>
      <c r="Z7018">
        <f>IF($B7018="","",IFERROR(VLOOKUP($B7018,'Plan HC for CCA'!$A:$B,2,0),""))</f>
        <v/>
      </c>
      <c r="AA7018">
        <f>IF(OR($B7018="",$Z7018=""),"",IF(N($M7018)&lt;$Z7018,"Delta","No Delta"))</f>
        <v/>
      </c>
      <c r="AB7018">
        <f>IF(OR($B7018="",$Z7018=""),"",MAX(0,$Z7018-N($M7018)))</f>
        <v/>
      </c>
      <c r="AC7018" s="46">
        <f>IF($B7018="","",IFERROR(INDEX('CCA Util %'!$H:$H,MATCH($B7018,'CCA Util %'!$E:$E,0)),""))</f>
        <v/>
      </c>
      <c r="AD7018">
        <f>IF($B7018="","",IFERROR(INDEX('CCA Util %'!$G:$G,MATCH($B7018,'CCA Util %'!$E:$E,0)),""))</f>
        <v/>
      </c>
      <c r="AE7018">
        <f>IF(OR($B7018="",$U7018=""),"",$U7018&amp;" &amp; "&amp;IF(OR($AD7018="",$AD7018=0),"Util NA",$AD7018&amp;" Util"))</f>
        <v/>
      </c>
    </row>
    <row r="7019" ht="15.75" customHeight="1" s="42">
      <c r="A7019" s="41" t="n"/>
      <c r="G7019" s="38" t="n"/>
      <c r="H7019" s="38" t="n"/>
      <c r="I7019" s="38" t="n"/>
      <c r="J7019" s="38" t="n"/>
      <c r="K7019" s="38" t="n"/>
      <c r="L7019" s="38" t="n"/>
      <c r="N7019" s="36">
        <f>IF($B7019="","",IF($C7019="SUPERSTORE","Superstore","DH"))</f>
        <v/>
      </c>
      <c r="O7019" s="36">
        <f>IF($B7019="","",IFERROR(VLOOKUP($B7019,Mapping!$A:$C,2,0),"Not Mapped"))</f>
        <v/>
      </c>
      <c r="P7019" s="36">
        <f>IF($B7019="","",IFERROR(VLOOKUP($B7019,Mapping!$A:$C,3,0),"Not Mapped"))</f>
        <v/>
      </c>
      <c r="Q7019" s="36">
        <f>IF($B7019="","",IFERROR(VLOOKUP($O7019,Leaders!$A:$B,2,0),"Not Mapped"))</f>
        <v/>
      </c>
      <c r="R7019" s="36">
        <f>IF($B7019="","",IF(COUNTIF(Exclusions!$A:$A,$B7019)&gt;0,"Yes","No"))</f>
        <v/>
      </c>
      <c r="S7019" s="38">
        <f>IF($B7019="","",MIN(1,DAY($A7019)/IF($N7019="Superstore",Settings!$B$5,Settings!$B$4)))</f>
        <v/>
      </c>
      <c r="T7019" s="38">
        <f>IF(OR($B7019="",$G7019="",$S7019=0),"",$G7019/$S7019)</f>
        <v/>
      </c>
      <c r="U7019" s="36">
        <f>IF($T7019="","",IF($T7019&lt;Settings!$B$8,"Critical",IF($T7019&lt;Settings!$B$9,"Semi Critical","Non Critical")))</f>
        <v/>
      </c>
      <c r="V7019" s="28" t="n"/>
      <c r="Z7019">
        <f>IF($B7019="","",IFERROR(VLOOKUP($B7019,'Plan HC for CCA'!$A:$B,2,0),""))</f>
        <v/>
      </c>
      <c r="AA7019">
        <f>IF(OR($B7019="",$Z7019=""),"",IF(N($M7019)&lt;$Z7019,"Delta","No Delta"))</f>
        <v/>
      </c>
      <c r="AB7019">
        <f>IF(OR($B7019="",$Z7019=""),"",MAX(0,$Z7019-N($M7019)))</f>
        <v/>
      </c>
      <c r="AC7019" s="46">
        <f>IF($B7019="","",IFERROR(INDEX('CCA Util %'!$H:$H,MATCH($B7019,'CCA Util %'!$E:$E,0)),""))</f>
        <v/>
      </c>
      <c r="AD7019">
        <f>IF($B7019="","",IFERROR(INDEX('CCA Util %'!$G:$G,MATCH($B7019,'CCA Util %'!$E:$E,0)),""))</f>
        <v/>
      </c>
      <c r="AE7019">
        <f>IF(OR($B7019="",$U7019=""),"",$U7019&amp;" &amp; "&amp;IF(OR($AD7019="",$AD7019=0),"Util NA",$AD7019&amp;" Util"))</f>
        <v/>
      </c>
    </row>
    <row r="7020" ht="15.75" customHeight="1" s="42">
      <c r="A7020" s="41" t="n"/>
      <c r="G7020" s="38" t="n"/>
      <c r="H7020" s="38" t="n"/>
      <c r="I7020" s="38" t="n"/>
      <c r="J7020" s="38" t="n"/>
      <c r="K7020" s="38" t="n"/>
      <c r="L7020" s="38" t="n"/>
      <c r="N7020" s="36">
        <f>IF($B7020="","",IF($C7020="SUPERSTORE","Superstore","DH"))</f>
        <v/>
      </c>
      <c r="O7020" s="36">
        <f>IF($B7020="","",IFERROR(VLOOKUP($B7020,Mapping!$A:$C,2,0),"Not Mapped"))</f>
        <v/>
      </c>
      <c r="P7020" s="36">
        <f>IF($B7020="","",IFERROR(VLOOKUP($B7020,Mapping!$A:$C,3,0),"Not Mapped"))</f>
        <v/>
      </c>
      <c r="Q7020" s="36">
        <f>IF($B7020="","",IFERROR(VLOOKUP($O7020,Leaders!$A:$B,2,0),"Not Mapped"))</f>
        <v/>
      </c>
      <c r="R7020" s="36">
        <f>IF($B7020="","",IF(COUNTIF(Exclusions!$A:$A,$B7020)&gt;0,"Yes","No"))</f>
        <v/>
      </c>
      <c r="S7020" s="38">
        <f>IF($B7020="","",MIN(1,DAY($A7020)/IF($N7020="Superstore",Settings!$B$5,Settings!$B$4)))</f>
        <v/>
      </c>
      <c r="T7020" s="38">
        <f>IF(OR($B7020="",$G7020="",$S7020=0),"",$G7020/$S7020)</f>
        <v/>
      </c>
      <c r="U7020" s="36">
        <f>IF($T7020="","",IF($T7020&lt;Settings!$B$8,"Critical",IF($T7020&lt;Settings!$B$9,"Semi Critical","Non Critical")))</f>
        <v/>
      </c>
      <c r="V7020" s="28" t="n"/>
      <c r="Z7020">
        <f>IF($B7020="","",IFERROR(VLOOKUP($B7020,'Plan HC for CCA'!$A:$B,2,0),""))</f>
        <v/>
      </c>
      <c r="AA7020">
        <f>IF(OR($B7020="",$Z7020=""),"",IF(N($M7020)&lt;$Z7020,"Delta","No Delta"))</f>
        <v/>
      </c>
      <c r="AB7020">
        <f>IF(OR($B7020="",$Z7020=""),"",MAX(0,$Z7020-N($M7020)))</f>
        <v/>
      </c>
      <c r="AC7020" s="46">
        <f>IF($B7020="","",IFERROR(INDEX('CCA Util %'!$H:$H,MATCH($B7020,'CCA Util %'!$E:$E,0)),""))</f>
        <v/>
      </c>
      <c r="AD7020">
        <f>IF($B7020="","",IFERROR(INDEX('CCA Util %'!$G:$G,MATCH($B7020,'CCA Util %'!$E:$E,0)),""))</f>
        <v/>
      </c>
      <c r="AE7020">
        <f>IF(OR($B7020="",$U7020=""),"",$U7020&amp;" &amp; "&amp;IF(OR($AD7020="",$AD7020=0),"Util NA",$AD7020&amp;" Util"))</f>
        <v/>
      </c>
    </row>
    <row r="7021" ht="15.75" customHeight="1" s="42">
      <c r="A7021" s="41" t="n"/>
      <c r="G7021" s="38" t="n"/>
      <c r="H7021" s="38" t="n"/>
      <c r="I7021" s="38" t="n"/>
      <c r="J7021" s="38" t="n"/>
      <c r="K7021" s="38" t="n"/>
      <c r="L7021" s="38" t="n"/>
      <c r="N7021" s="36">
        <f>IF($B7021="","",IF($C7021="SUPERSTORE","Superstore","DH"))</f>
        <v/>
      </c>
      <c r="O7021" s="36">
        <f>IF($B7021="","",IFERROR(VLOOKUP($B7021,Mapping!$A:$C,2,0),"Not Mapped"))</f>
        <v/>
      </c>
      <c r="P7021" s="36">
        <f>IF($B7021="","",IFERROR(VLOOKUP($B7021,Mapping!$A:$C,3,0),"Not Mapped"))</f>
        <v/>
      </c>
      <c r="Q7021" s="36">
        <f>IF($B7021="","",IFERROR(VLOOKUP($O7021,Leaders!$A:$B,2,0),"Not Mapped"))</f>
        <v/>
      </c>
      <c r="R7021" s="36">
        <f>IF($B7021="","",IF(COUNTIF(Exclusions!$A:$A,$B7021)&gt;0,"Yes","No"))</f>
        <v/>
      </c>
      <c r="S7021" s="38">
        <f>IF($B7021="","",MIN(1,DAY($A7021)/IF($N7021="Superstore",Settings!$B$5,Settings!$B$4)))</f>
        <v/>
      </c>
      <c r="T7021" s="38">
        <f>IF(OR($B7021="",$G7021="",$S7021=0),"",$G7021/$S7021)</f>
        <v/>
      </c>
      <c r="U7021" s="36">
        <f>IF($T7021="","",IF($T7021&lt;Settings!$B$8,"Critical",IF($T7021&lt;Settings!$B$9,"Semi Critical","Non Critical")))</f>
        <v/>
      </c>
      <c r="V7021" s="28" t="n"/>
      <c r="Z7021">
        <f>IF($B7021="","",IFERROR(VLOOKUP($B7021,'Plan HC for CCA'!$A:$B,2,0),""))</f>
        <v/>
      </c>
      <c r="AA7021">
        <f>IF(OR($B7021="",$Z7021=""),"",IF(N($M7021)&lt;$Z7021,"Delta","No Delta"))</f>
        <v/>
      </c>
      <c r="AB7021">
        <f>IF(OR($B7021="",$Z7021=""),"",MAX(0,$Z7021-N($M7021)))</f>
        <v/>
      </c>
      <c r="AC7021" s="46">
        <f>IF($B7021="","",IFERROR(INDEX('CCA Util %'!$H:$H,MATCH($B7021,'CCA Util %'!$E:$E,0)),""))</f>
        <v/>
      </c>
      <c r="AD7021">
        <f>IF($B7021="","",IFERROR(INDEX('CCA Util %'!$G:$G,MATCH($B7021,'CCA Util %'!$E:$E,0)),""))</f>
        <v/>
      </c>
      <c r="AE7021">
        <f>IF(OR($B7021="",$U7021=""),"",$U7021&amp;" &amp; "&amp;IF(OR($AD7021="",$AD7021=0),"Util NA",$AD7021&amp;" Util"))</f>
        <v/>
      </c>
    </row>
    <row r="7022" ht="15.75" customHeight="1" s="42">
      <c r="A7022" s="41" t="n"/>
      <c r="G7022" s="38" t="n"/>
      <c r="H7022" s="38" t="n"/>
      <c r="I7022" s="38" t="n"/>
      <c r="J7022" s="38" t="n"/>
      <c r="K7022" s="38" t="n"/>
      <c r="L7022" s="38" t="n"/>
      <c r="N7022" s="36">
        <f>IF($B7022="","",IF($C7022="SUPERSTORE","Superstore","DH"))</f>
        <v/>
      </c>
      <c r="O7022" s="36">
        <f>IF($B7022="","",IFERROR(VLOOKUP($B7022,Mapping!$A:$C,2,0),"Not Mapped"))</f>
        <v/>
      </c>
      <c r="P7022" s="36">
        <f>IF($B7022="","",IFERROR(VLOOKUP($B7022,Mapping!$A:$C,3,0),"Not Mapped"))</f>
        <v/>
      </c>
      <c r="Q7022" s="36">
        <f>IF($B7022="","",IFERROR(VLOOKUP($O7022,Leaders!$A:$B,2,0),"Not Mapped"))</f>
        <v/>
      </c>
      <c r="R7022" s="36">
        <f>IF($B7022="","",IF(COUNTIF(Exclusions!$A:$A,$B7022)&gt;0,"Yes","No"))</f>
        <v/>
      </c>
      <c r="S7022" s="38">
        <f>IF($B7022="","",MIN(1,DAY($A7022)/IF($N7022="Superstore",Settings!$B$5,Settings!$B$4)))</f>
        <v/>
      </c>
      <c r="T7022" s="38">
        <f>IF(OR($B7022="",$G7022="",$S7022=0),"",$G7022/$S7022)</f>
        <v/>
      </c>
      <c r="U7022" s="36">
        <f>IF($T7022="","",IF($T7022&lt;Settings!$B$8,"Critical",IF($T7022&lt;Settings!$B$9,"Semi Critical","Non Critical")))</f>
        <v/>
      </c>
      <c r="V7022" s="28" t="n"/>
      <c r="Z7022">
        <f>IF($B7022="","",IFERROR(VLOOKUP($B7022,'Plan HC for CCA'!$A:$B,2,0),""))</f>
        <v/>
      </c>
      <c r="AA7022">
        <f>IF(OR($B7022="",$Z7022=""),"",IF(N($M7022)&lt;$Z7022,"Delta","No Delta"))</f>
        <v/>
      </c>
      <c r="AB7022">
        <f>IF(OR($B7022="",$Z7022=""),"",MAX(0,$Z7022-N($M7022)))</f>
        <v/>
      </c>
      <c r="AC7022" s="46">
        <f>IF($B7022="","",IFERROR(INDEX('CCA Util %'!$H:$H,MATCH($B7022,'CCA Util %'!$E:$E,0)),""))</f>
        <v/>
      </c>
      <c r="AD7022">
        <f>IF($B7022="","",IFERROR(INDEX('CCA Util %'!$G:$G,MATCH($B7022,'CCA Util %'!$E:$E,0)),""))</f>
        <v/>
      </c>
      <c r="AE7022">
        <f>IF(OR($B7022="",$U7022=""),"",$U7022&amp;" &amp; "&amp;IF(OR($AD7022="",$AD7022=0),"Util NA",$AD7022&amp;" Util"))</f>
        <v/>
      </c>
    </row>
    <row r="7023" ht="15.75" customHeight="1" s="42">
      <c r="A7023" s="41" t="n"/>
      <c r="G7023" s="38" t="n"/>
      <c r="H7023" s="38" t="n"/>
      <c r="I7023" s="38" t="n"/>
      <c r="J7023" s="38" t="n"/>
      <c r="K7023" s="38" t="n"/>
      <c r="L7023" s="38" t="n"/>
      <c r="N7023" s="36">
        <f>IF($B7023="","",IF($C7023="SUPERSTORE","Superstore","DH"))</f>
        <v/>
      </c>
      <c r="O7023" s="36">
        <f>IF($B7023="","",IFERROR(VLOOKUP($B7023,Mapping!$A:$C,2,0),"Not Mapped"))</f>
        <v/>
      </c>
      <c r="P7023" s="36">
        <f>IF($B7023="","",IFERROR(VLOOKUP($B7023,Mapping!$A:$C,3,0),"Not Mapped"))</f>
        <v/>
      </c>
      <c r="Q7023" s="36">
        <f>IF($B7023="","",IFERROR(VLOOKUP($O7023,Leaders!$A:$B,2,0),"Not Mapped"))</f>
        <v/>
      </c>
      <c r="R7023" s="36">
        <f>IF($B7023="","",IF(COUNTIF(Exclusions!$A:$A,$B7023)&gt;0,"Yes","No"))</f>
        <v/>
      </c>
      <c r="S7023" s="38">
        <f>IF($B7023="","",MIN(1,DAY($A7023)/IF($N7023="Superstore",Settings!$B$5,Settings!$B$4)))</f>
        <v/>
      </c>
      <c r="T7023" s="38">
        <f>IF(OR($B7023="",$G7023="",$S7023=0),"",$G7023/$S7023)</f>
        <v/>
      </c>
      <c r="U7023" s="36">
        <f>IF($T7023="","",IF($T7023&lt;Settings!$B$8,"Critical",IF($T7023&lt;Settings!$B$9,"Semi Critical","Non Critical")))</f>
        <v/>
      </c>
      <c r="V7023" s="28" t="n"/>
      <c r="Z7023">
        <f>IF($B7023="","",IFERROR(VLOOKUP($B7023,'Plan HC for CCA'!$A:$B,2,0),""))</f>
        <v/>
      </c>
      <c r="AA7023">
        <f>IF(OR($B7023="",$Z7023=""),"",IF(N($M7023)&lt;$Z7023,"Delta","No Delta"))</f>
        <v/>
      </c>
      <c r="AB7023">
        <f>IF(OR($B7023="",$Z7023=""),"",MAX(0,$Z7023-N($M7023)))</f>
        <v/>
      </c>
      <c r="AC7023" s="46">
        <f>IF($B7023="","",IFERROR(INDEX('CCA Util %'!$H:$H,MATCH($B7023,'CCA Util %'!$E:$E,0)),""))</f>
        <v/>
      </c>
      <c r="AD7023">
        <f>IF($B7023="","",IFERROR(INDEX('CCA Util %'!$G:$G,MATCH($B7023,'CCA Util %'!$E:$E,0)),""))</f>
        <v/>
      </c>
      <c r="AE7023">
        <f>IF(OR($B7023="",$U7023=""),"",$U7023&amp;" &amp; "&amp;IF(OR($AD7023="",$AD7023=0),"Util NA",$AD7023&amp;" Util"))</f>
        <v/>
      </c>
    </row>
    <row r="7024" ht="15.75" customHeight="1" s="42">
      <c r="A7024" s="41" t="n"/>
      <c r="G7024" s="38" t="n"/>
      <c r="H7024" s="38" t="n"/>
      <c r="I7024" s="38" t="n"/>
      <c r="J7024" s="38" t="n"/>
      <c r="K7024" s="38" t="n"/>
      <c r="L7024" s="38" t="n"/>
      <c r="N7024" s="36">
        <f>IF($B7024="","",IF($C7024="SUPERSTORE","Superstore","DH"))</f>
        <v/>
      </c>
      <c r="O7024" s="36">
        <f>IF($B7024="","",IFERROR(VLOOKUP($B7024,Mapping!$A:$C,2,0),"Not Mapped"))</f>
        <v/>
      </c>
      <c r="P7024" s="36">
        <f>IF($B7024="","",IFERROR(VLOOKUP($B7024,Mapping!$A:$C,3,0),"Not Mapped"))</f>
        <v/>
      </c>
      <c r="Q7024" s="36">
        <f>IF($B7024="","",IFERROR(VLOOKUP($O7024,Leaders!$A:$B,2,0),"Not Mapped"))</f>
        <v/>
      </c>
      <c r="R7024" s="36">
        <f>IF($B7024="","",IF(COUNTIF(Exclusions!$A:$A,$B7024)&gt;0,"Yes","No"))</f>
        <v/>
      </c>
      <c r="S7024" s="38">
        <f>IF($B7024="","",MIN(1,DAY($A7024)/IF($N7024="Superstore",Settings!$B$5,Settings!$B$4)))</f>
        <v/>
      </c>
      <c r="T7024" s="38">
        <f>IF(OR($B7024="",$G7024="",$S7024=0),"",$G7024/$S7024)</f>
        <v/>
      </c>
      <c r="U7024" s="36">
        <f>IF($T7024="","",IF($T7024&lt;Settings!$B$8,"Critical",IF($T7024&lt;Settings!$B$9,"Semi Critical","Non Critical")))</f>
        <v/>
      </c>
      <c r="V7024" s="28" t="n"/>
      <c r="Z7024">
        <f>IF($B7024="","",IFERROR(VLOOKUP($B7024,'Plan HC for CCA'!$A:$B,2,0),""))</f>
        <v/>
      </c>
      <c r="AA7024">
        <f>IF(OR($B7024="",$Z7024=""),"",IF(N($M7024)&lt;$Z7024,"Delta","No Delta"))</f>
        <v/>
      </c>
      <c r="AB7024">
        <f>IF(OR($B7024="",$Z7024=""),"",MAX(0,$Z7024-N($M7024)))</f>
        <v/>
      </c>
      <c r="AC7024" s="46">
        <f>IF($B7024="","",IFERROR(INDEX('CCA Util %'!$H:$H,MATCH($B7024,'CCA Util %'!$E:$E,0)),""))</f>
        <v/>
      </c>
      <c r="AD7024">
        <f>IF($B7024="","",IFERROR(INDEX('CCA Util %'!$G:$G,MATCH($B7024,'CCA Util %'!$E:$E,0)),""))</f>
        <v/>
      </c>
      <c r="AE7024">
        <f>IF(OR($B7024="",$U7024=""),"",$U7024&amp;" &amp; "&amp;IF(OR($AD7024="",$AD7024=0),"Util NA",$AD7024&amp;" Util"))</f>
        <v/>
      </c>
    </row>
    <row r="7025" ht="15.75" customHeight="1" s="42">
      <c r="A7025" s="41" t="n"/>
      <c r="G7025" s="38" t="n"/>
      <c r="H7025" s="38" t="n"/>
      <c r="I7025" s="38" t="n"/>
      <c r="J7025" s="38" t="n"/>
      <c r="K7025" s="38" t="n"/>
      <c r="L7025" s="38" t="n"/>
      <c r="N7025" s="36">
        <f>IF($B7025="","",IF($C7025="SUPERSTORE","Superstore","DH"))</f>
        <v/>
      </c>
      <c r="O7025" s="36">
        <f>IF($B7025="","",IFERROR(VLOOKUP($B7025,Mapping!$A:$C,2,0),"Not Mapped"))</f>
        <v/>
      </c>
      <c r="P7025" s="36">
        <f>IF($B7025="","",IFERROR(VLOOKUP($B7025,Mapping!$A:$C,3,0),"Not Mapped"))</f>
        <v/>
      </c>
      <c r="Q7025" s="36">
        <f>IF($B7025="","",IFERROR(VLOOKUP($O7025,Leaders!$A:$B,2,0),"Not Mapped"))</f>
        <v/>
      </c>
      <c r="R7025" s="36">
        <f>IF($B7025="","",IF(COUNTIF(Exclusions!$A:$A,$B7025)&gt;0,"Yes","No"))</f>
        <v/>
      </c>
      <c r="S7025" s="38">
        <f>IF($B7025="","",MIN(1,DAY($A7025)/IF($N7025="Superstore",Settings!$B$5,Settings!$B$4)))</f>
        <v/>
      </c>
      <c r="T7025" s="38">
        <f>IF(OR($B7025="",$G7025="",$S7025=0),"",$G7025/$S7025)</f>
        <v/>
      </c>
      <c r="U7025" s="36">
        <f>IF($T7025="","",IF($T7025&lt;Settings!$B$8,"Critical",IF($T7025&lt;Settings!$B$9,"Semi Critical","Non Critical")))</f>
        <v/>
      </c>
      <c r="V7025" s="28" t="n"/>
      <c r="Z7025">
        <f>IF($B7025="","",IFERROR(VLOOKUP($B7025,'Plan HC for CCA'!$A:$B,2,0),""))</f>
        <v/>
      </c>
      <c r="AA7025">
        <f>IF(OR($B7025="",$Z7025=""),"",IF(N($M7025)&lt;$Z7025,"Delta","No Delta"))</f>
        <v/>
      </c>
      <c r="AB7025">
        <f>IF(OR($B7025="",$Z7025=""),"",MAX(0,$Z7025-N($M7025)))</f>
        <v/>
      </c>
      <c r="AC7025" s="46">
        <f>IF($B7025="","",IFERROR(INDEX('CCA Util %'!$H:$H,MATCH($B7025,'CCA Util %'!$E:$E,0)),""))</f>
        <v/>
      </c>
      <c r="AD7025">
        <f>IF($B7025="","",IFERROR(INDEX('CCA Util %'!$G:$G,MATCH($B7025,'CCA Util %'!$E:$E,0)),""))</f>
        <v/>
      </c>
      <c r="AE7025">
        <f>IF(OR($B7025="",$U7025=""),"",$U7025&amp;" &amp; "&amp;IF(OR($AD7025="",$AD7025=0),"Util NA",$AD7025&amp;" Util"))</f>
        <v/>
      </c>
    </row>
    <row r="7026" ht="15.75" customHeight="1" s="42">
      <c r="A7026" s="41" t="n"/>
      <c r="G7026" s="38" t="n"/>
      <c r="H7026" s="38" t="n"/>
      <c r="I7026" s="38" t="n"/>
      <c r="J7026" s="38" t="n"/>
      <c r="K7026" s="38" t="n"/>
      <c r="L7026" s="38" t="n"/>
      <c r="N7026" s="36">
        <f>IF($B7026="","",IF($C7026="SUPERSTORE","Superstore","DH"))</f>
        <v/>
      </c>
      <c r="O7026" s="36">
        <f>IF($B7026="","",IFERROR(VLOOKUP($B7026,Mapping!$A:$C,2,0),"Not Mapped"))</f>
        <v/>
      </c>
      <c r="P7026" s="36">
        <f>IF($B7026="","",IFERROR(VLOOKUP($B7026,Mapping!$A:$C,3,0),"Not Mapped"))</f>
        <v/>
      </c>
      <c r="Q7026" s="36">
        <f>IF($B7026="","",IFERROR(VLOOKUP($O7026,Leaders!$A:$B,2,0),"Not Mapped"))</f>
        <v/>
      </c>
      <c r="R7026" s="36">
        <f>IF($B7026="","",IF(COUNTIF(Exclusions!$A:$A,$B7026)&gt;0,"Yes","No"))</f>
        <v/>
      </c>
      <c r="S7026" s="38">
        <f>IF($B7026="","",MIN(1,DAY($A7026)/IF($N7026="Superstore",Settings!$B$5,Settings!$B$4)))</f>
        <v/>
      </c>
      <c r="T7026" s="38">
        <f>IF(OR($B7026="",$G7026="",$S7026=0),"",$G7026/$S7026)</f>
        <v/>
      </c>
      <c r="U7026" s="36">
        <f>IF($T7026="","",IF($T7026&lt;Settings!$B$8,"Critical",IF($T7026&lt;Settings!$B$9,"Semi Critical","Non Critical")))</f>
        <v/>
      </c>
      <c r="V7026" s="28" t="n"/>
      <c r="Z7026">
        <f>IF($B7026="","",IFERROR(VLOOKUP($B7026,'Plan HC for CCA'!$A:$B,2,0),""))</f>
        <v/>
      </c>
      <c r="AA7026">
        <f>IF(OR($B7026="",$Z7026=""),"",IF(N($M7026)&lt;$Z7026,"Delta","No Delta"))</f>
        <v/>
      </c>
      <c r="AB7026">
        <f>IF(OR($B7026="",$Z7026=""),"",MAX(0,$Z7026-N($M7026)))</f>
        <v/>
      </c>
      <c r="AC7026" s="46">
        <f>IF($B7026="","",IFERROR(INDEX('CCA Util %'!$H:$H,MATCH($B7026,'CCA Util %'!$E:$E,0)),""))</f>
        <v/>
      </c>
      <c r="AD7026">
        <f>IF($B7026="","",IFERROR(INDEX('CCA Util %'!$G:$G,MATCH($B7026,'CCA Util %'!$E:$E,0)),""))</f>
        <v/>
      </c>
      <c r="AE7026">
        <f>IF(OR($B7026="",$U7026=""),"",$U7026&amp;" &amp; "&amp;IF(OR($AD7026="",$AD7026=0),"Util NA",$AD7026&amp;" Util"))</f>
        <v/>
      </c>
    </row>
    <row r="7027" ht="15.75" customHeight="1" s="42">
      <c r="A7027" s="41" t="n"/>
      <c r="G7027" s="38" t="n"/>
      <c r="H7027" s="38" t="n"/>
      <c r="I7027" s="38" t="n"/>
      <c r="J7027" s="38" t="n"/>
      <c r="K7027" s="38" t="n"/>
      <c r="L7027" s="38" t="n"/>
      <c r="N7027" s="36">
        <f>IF($B7027="","",IF($C7027="SUPERSTORE","Superstore","DH"))</f>
        <v/>
      </c>
      <c r="O7027" s="36">
        <f>IF($B7027="","",IFERROR(VLOOKUP($B7027,Mapping!$A:$C,2,0),"Not Mapped"))</f>
        <v/>
      </c>
      <c r="P7027" s="36">
        <f>IF($B7027="","",IFERROR(VLOOKUP($B7027,Mapping!$A:$C,3,0),"Not Mapped"))</f>
        <v/>
      </c>
      <c r="Q7027" s="36">
        <f>IF($B7027="","",IFERROR(VLOOKUP($O7027,Leaders!$A:$B,2,0),"Not Mapped"))</f>
        <v/>
      </c>
      <c r="R7027" s="36">
        <f>IF($B7027="","",IF(COUNTIF(Exclusions!$A:$A,$B7027)&gt;0,"Yes","No"))</f>
        <v/>
      </c>
      <c r="S7027" s="38">
        <f>IF($B7027="","",MIN(1,DAY($A7027)/IF($N7027="Superstore",Settings!$B$5,Settings!$B$4)))</f>
        <v/>
      </c>
      <c r="T7027" s="38">
        <f>IF(OR($B7027="",$G7027="",$S7027=0),"",$G7027/$S7027)</f>
        <v/>
      </c>
      <c r="U7027" s="36">
        <f>IF($T7027="","",IF($T7027&lt;Settings!$B$8,"Critical",IF($T7027&lt;Settings!$B$9,"Semi Critical","Non Critical")))</f>
        <v/>
      </c>
      <c r="V7027" s="28" t="n"/>
      <c r="Z7027">
        <f>IF($B7027="","",IFERROR(VLOOKUP($B7027,'Plan HC for CCA'!$A:$B,2,0),""))</f>
        <v/>
      </c>
      <c r="AA7027">
        <f>IF(OR($B7027="",$Z7027=""),"",IF(N($M7027)&lt;$Z7027,"Delta","No Delta"))</f>
        <v/>
      </c>
      <c r="AB7027">
        <f>IF(OR($B7027="",$Z7027=""),"",MAX(0,$Z7027-N($M7027)))</f>
        <v/>
      </c>
      <c r="AC7027" s="46">
        <f>IF($B7027="","",IFERROR(INDEX('CCA Util %'!$H:$H,MATCH($B7027,'CCA Util %'!$E:$E,0)),""))</f>
        <v/>
      </c>
      <c r="AD7027">
        <f>IF($B7027="","",IFERROR(INDEX('CCA Util %'!$G:$G,MATCH($B7027,'CCA Util %'!$E:$E,0)),""))</f>
        <v/>
      </c>
      <c r="AE7027">
        <f>IF(OR($B7027="",$U7027=""),"",$U7027&amp;" &amp; "&amp;IF(OR($AD7027="",$AD7027=0),"Util NA",$AD7027&amp;" Util"))</f>
        <v/>
      </c>
    </row>
    <row r="7028" ht="15.75" customHeight="1" s="42">
      <c r="A7028" s="41" t="n"/>
      <c r="G7028" s="38" t="n"/>
      <c r="H7028" s="38" t="n"/>
      <c r="I7028" s="38" t="n"/>
      <c r="J7028" s="38" t="n"/>
      <c r="K7028" s="38" t="n"/>
      <c r="L7028" s="38" t="n"/>
      <c r="N7028" s="36">
        <f>IF($B7028="","",IF($C7028="SUPERSTORE","Superstore","DH"))</f>
        <v/>
      </c>
      <c r="O7028" s="36">
        <f>IF($B7028="","",IFERROR(VLOOKUP($B7028,Mapping!$A:$C,2,0),"Not Mapped"))</f>
        <v/>
      </c>
      <c r="P7028" s="36">
        <f>IF($B7028="","",IFERROR(VLOOKUP($B7028,Mapping!$A:$C,3,0),"Not Mapped"))</f>
        <v/>
      </c>
      <c r="Q7028" s="36">
        <f>IF($B7028="","",IFERROR(VLOOKUP($O7028,Leaders!$A:$B,2,0),"Not Mapped"))</f>
        <v/>
      </c>
      <c r="R7028" s="36">
        <f>IF($B7028="","",IF(COUNTIF(Exclusions!$A:$A,$B7028)&gt;0,"Yes","No"))</f>
        <v/>
      </c>
      <c r="S7028" s="38">
        <f>IF($B7028="","",MIN(1,DAY($A7028)/IF($N7028="Superstore",Settings!$B$5,Settings!$B$4)))</f>
        <v/>
      </c>
      <c r="T7028" s="38">
        <f>IF(OR($B7028="",$G7028="",$S7028=0),"",$G7028/$S7028)</f>
        <v/>
      </c>
      <c r="U7028" s="36">
        <f>IF($T7028="","",IF($T7028&lt;Settings!$B$8,"Critical",IF($T7028&lt;Settings!$B$9,"Semi Critical","Non Critical")))</f>
        <v/>
      </c>
      <c r="V7028" s="28" t="n"/>
      <c r="Z7028">
        <f>IF($B7028="","",IFERROR(VLOOKUP($B7028,'Plan HC for CCA'!$A:$B,2,0),""))</f>
        <v/>
      </c>
      <c r="AA7028">
        <f>IF(OR($B7028="",$Z7028=""),"",IF(N($M7028)&lt;$Z7028,"Delta","No Delta"))</f>
        <v/>
      </c>
      <c r="AB7028">
        <f>IF(OR($B7028="",$Z7028=""),"",MAX(0,$Z7028-N($M7028)))</f>
        <v/>
      </c>
      <c r="AC7028" s="46">
        <f>IF($B7028="","",IFERROR(INDEX('CCA Util %'!$H:$H,MATCH($B7028,'CCA Util %'!$E:$E,0)),""))</f>
        <v/>
      </c>
      <c r="AD7028">
        <f>IF($B7028="","",IFERROR(INDEX('CCA Util %'!$G:$G,MATCH($B7028,'CCA Util %'!$E:$E,0)),""))</f>
        <v/>
      </c>
      <c r="AE7028">
        <f>IF(OR($B7028="",$U7028=""),"",$U7028&amp;" &amp; "&amp;IF(OR($AD7028="",$AD7028=0),"Util NA",$AD7028&amp;" Util"))</f>
        <v/>
      </c>
    </row>
    <row r="7029" ht="15.75" customHeight="1" s="42">
      <c r="A7029" s="41" t="n"/>
      <c r="G7029" s="38" t="n"/>
      <c r="H7029" s="38" t="n"/>
      <c r="I7029" s="38" t="n"/>
      <c r="J7029" s="38" t="n"/>
      <c r="K7029" s="38" t="n"/>
      <c r="L7029" s="38" t="n"/>
      <c r="N7029" s="36">
        <f>IF($B7029="","",IF($C7029="SUPERSTORE","Superstore","DH"))</f>
        <v/>
      </c>
      <c r="O7029" s="36">
        <f>IF($B7029="","",IFERROR(VLOOKUP($B7029,Mapping!$A:$C,2,0),"Not Mapped"))</f>
        <v/>
      </c>
      <c r="P7029" s="36">
        <f>IF($B7029="","",IFERROR(VLOOKUP($B7029,Mapping!$A:$C,3,0),"Not Mapped"))</f>
        <v/>
      </c>
      <c r="Q7029" s="36">
        <f>IF($B7029="","",IFERROR(VLOOKUP($O7029,Leaders!$A:$B,2,0),"Not Mapped"))</f>
        <v/>
      </c>
      <c r="R7029" s="36">
        <f>IF($B7029="","",IF(COUNTIF(Exclusions!$A:$A,$B7029)&gt;0,"Yes","No"))</f>
        <v/>
      </c>
      <c r="S7029" s="38">
        <f>IF($B7029="","",MIN(1,DAY($A7029)/IF($N7029="Superstore",Settings!$B$5,Settings!$B$4)))</f>
        <v/>
      </c>
      <c r="T7029" s="38">
        <f>IF(OR($B7029="",$G7029="",$S7029=0),"",$G7029/$S7029)</f>
        <v/>
      </c>
      <c r="U7029" s="36">
        <f>IF($T7029="","",IF($T7029&lt;Settings!$B$8,"Critical",IF($T7029&lt;Settings!$B$9,"Semi Critical","Non Critical")))</f>
        <v/>
      </c>
      <c r="V7029" s="28" t="n"/>
      <c r="Z7029">
        <f>IF($B7029="","",IFERROR(VLOOKUP($B7029,'Plan HC for CCA'!$A:$B,2,0),""))</f>
        <v/>
      </c>
      <c r="AA7029">
        <f>IF(OR($B7029="",$Z7029=""),"",IF(N($M7029)&lt;$Z7029,"Delta","No Delta"))</f>
        <v/>
      </c>
      <c r="AB7029">
        <f>IF(OR($B7029="",$Z7029=""),"",MAX(0,$Z7029-N($M7029)))</f>
        <v/>
      </c>
      <c r="AC7029" s="46">
        <f>IF($B7029="","",IFERROR(INDEX('CCA Util %'!$H:$H,MATCH($B7029,'CCA Util %'!$E:$E,0)),""))</f>
        <v/>
      </c>
      <c r="AD7029">
        <f>IF($B7029="","",IFERROR(INDEX('CCA Util %'!$G:$G,MATCH($B7029,'CCA Util %'!$E:$E,0)),""))</f>
        <v/>
      </c>
      <c r="AE7029">
        <f>IF(OR($B7029="",$U7029=""),"",$U7029&amp;" &amp; "&amp;IF(OR($AD7029="",$AD7029=0),"Util NA",$AD7029&amp;" Util"))</f>
        <v/>
      </c>
    </row>
    <row r="7030" ht="15.75" customHeight="1" s="42">
      <c r="A7030" s="41" t="n"/>
      <c r="G7030" s="38" t="n"/>
      <c r="H7030" s="38" t="n"/>
      <c r="I7030" s="38" t="n"/>
      <c r="J7030" s="38" t="n"/>
      <c r="K7030" s="38" t="n"/>
      <c r="L7030" s="38" t="n"/>
      <c r="N7030" s="36">
        <f>IF($B7030="","",IF($C7030="SUPERSTORE","Superstore","DH"))</f>
        <v/>
      </c>
      <c r="O7030" s="36">
        <f>IF($B7030="","",IFERROR(VLOOKUP($B7030,Mapping!$A:$C,2,0),"Not Mapped"))</f>
        <v/>
      </c>
      <c r="P7030" s="36">
        <f>IF($B7030="","",IFERROR(VLOOKUP($B7030,Mapping!$A:$C,3,0),"Not Mapped"))</f>
        <v/>
      </c>
      <c r="Q7030" s="36">
        <f>IF($B7030="","",IFERROR(VLOOKUP($O7030,Leaders!$A:$B,2,0),"Not Mapped"))</f>
        <v/>
      </c>
      <c r="R7030" s="36">
        <f>IF($B7030="","",IF(COUNTIF(Exclusions!$A:$A,$B7030)&gt;0,"Yes","No"))</f>
        <v/>
      </c>
      <c r="S7030" s="38">
        <f>IF($B7030="","",MIN(1,DAY($A7030)/IF($N7030="Superstore",Settings!$B$5,Settings!$B$4)))</f>
        <v/>
      </c>
      <c r="T7030" s="38">
        <f>IF(OR($B7030="",$G7030="",$S7030=0),"",$G7030/$S7030)</f>
        <v/>
      </c>
      <c r="U7030" s="36">
        <f>IF($T7030="","",IF($T7030&lt;Settings!$B$8,"Critical",IF($T7030&lt;Settings!$B$9,"Semi Critical","Non Critical")))</f>
        <v/>
      </c>
      <c r="V7030" s="28" t="n"/>
      <c r="Z7030">
        <f>IF($B7030="","",IFERROR(VLOOKUP($B7030,'Plan HC for CCA'!$A:$B,2,0),""))</f>
        <v/>
      </c>
      <c r="AA7030">
        <f>IF(OR($B7030="",$Z7030=""),"",IF(N($M7030)&lt;$Z7030,"Delta","No Delta"))</f>
        <v/>
      </c>
      <c r="AB7030">
        <f>IF(OR($B7030="",$Z7030=""),"",MAX(0,$Z7030-N($M7030)))</f>
        <v/>
      </c>
      <c r="AC7030" s="46">
        <f>IF($B7030="","",IFERROR(INDEX('CCA Util %'!$H:$H,MATCH($B7030,'CCA Util %'!$E:$E,0)),""))</f>
        <v/>
      </c>
      <c r="AD7030">
        <f>IF($B7030="","",IFERROR(INDEX('CCA Util %'!$G:$G,MATCH($B7030,'CCA Util %'!$E:$E,0)),""))</f>
        <v/>
      </c>
      <c r="AE7030">
        <f>IF(OR($B7030="",$U7030=""),"",$U7030&amp;" &amp; "&amp;IF(OR($AD7030="",$AD7030=0),"Util NA",$AD7030&amp;" Util"))</f>
        <v/>
      </c>
    </row>
    <row r="7031" ht="15.75" customHeight="1" s="42">
      <c r="A7031" s="41" t="n"/>
      <c r="G7031" s="38" t="n"/>
      <c r="H7031" s="38" t="n"/>
      <c r="I7031" s="38" t="n"/>
      <c r="J7031" s="38" t="n"/>
      <c r="K7031" s="38" t="n"/>
      <c r="L7031" s="38" t="n"/>
      <c r="N7031" s="36">
        <f>IF($B7031="","",IF($C7031="SUPERSTORE","Superstore","DH"))</f>
        <v/>
      </c>
      <c r="O7031" s="36">
        <f>IF($B7031="","",IFERROR(VLOOKUP($B7031,Mapping!$A:$C,2,0),"Not Mapped"))</f>
        <v/>
      </c>
      <c r="P7031" s="36">
        <f>IF($B7031="","",IFERROR(VLOOKUP($B7031,Mapping!$A:$C,3,0),"Not Mapped"))</f>
        <v/>
      </c>
      <c r="Q7031" s="36">
        <f>IF($B7031="","",IFERROR(VLOOKUP($O7031,Leaders!$A:$B,2,0),"Not Mapped"))</f>
        <v/>
      </c>
      <c r="R7031" s="36">
        <f>IF($B7031="","",IF(COUNTIF(Exclusions!$A:$A,$B7031)&gt;0,"Yes","No"))</f>
        <v/>
      </c>
      <c r="S7031" s="38">
        <f>IF($B7031="","",MIN(1,DAY($A7031)/IF($N7031="Superstore",Settings!$B$5,Settings!$B$4)))</f>
        <v/>
      </c>
      <c r="T7031" s="38">
        <f>IF(OR($B7031="",$G7031="",$S7031=0),"",$G7031/$S7031)</f>
        <v/>
      </c>
      <c r="U7031" s="36">
        <f>IF($T7031="","",IF($T7031&lt;Settings!$B$8,"Critical",IF($T7031&lt;Settings!$B$9,"Semi Critical","Non Critical")))</f>
        <v/>
      </c>
      <c r="V7031" s="28" t="n"/>
      <c r="Z7031">
        <f>IF($B7031="","",IFERROR(VLOOKUP($B7031,'Plan HC for CCA'!$A:$B,2,0),""))</f>
        <v/>
      </c>
      <c r="AA7031">
        <f>IF(OR($B7031="",$Z7031=""),"",IF(N($M7031)&lt;$Z7031,"Delta","No Delta"))</f>
        <v/>
      </c>
      <c r="AB7031">
        <f>IF(OR($B7031="",$Z7031=""),"",MAX(0,$Z7031-N($M7031)))</f>
        <v/>
      </c>
      <c r="AC7031" s="46">
        <f>IF($B7031="","",IFERROR(INDEX('CCA Util %'!$H:$H,MATCH($B7031,'CCA Util %'!$E:$E,0)),""))</f>
        <v/>
      </c>
      <c r="AD7031">
        <f>IF($B7031="","",IFERROR(INDEX('CCA Util %'!$G:$G,MATCH($B7031,'CCA Util %'!$E:$E,0)),""))</f>
        <v/>
      </c>
      <c r="AE7031">
        <f>IF(OR($B7031="",$U7031=""),"",$U7031&amp;" &amp; "&amp;IF(OR($AD7031="",$AD7031=0),"Util NA",$AD7031&amp;" Util"))</f>
        <v/>
      </c>
    </row>
    <row r="7032" ht="15.75" customHeight="1" s="42">
      <c r="A7032" s="41" t="n"/>
      <c r="G7032" s="38" t="n"/>
      <c r="H7032" s="38" t="n"/>
      <c r="I7032" s="38" t="n"/>
      <c r="J7032" s="38" t="n"/>
      <c r="K7032" s="38" t="n"/>
      <c r="L7032" s="38" t="n"/>
      <c r="N7032" s="36">
        <f>IF($B7032="","",IF($C7032="SUPERSTORE","Superstore","DH"))</f>
        <v/>
      </c>
      <c r="O7032" s="36">
        <f>IF($B7032="","",IFERROR(VLOOKUP($B7032,Mapping!$A:$C,2,0),"Not Mapped"))</f>
        <v/>
      </c>
      <c r="P7032" s="36">
        <f>IF($B7032="","",IFERROR(VLOOKUP($B7032,Mapping!$A:$C,3,0),"Not Mapped"))</f>
        <v/>
      </c>
      <c r="Q7032" s="36">
        <f>IF($B7032="","",IFERROR(VLOOKUP($O7032,Leaders!$A:$B,2,0),"Not Mapped"))</f>
        <v/>
      </c>
      <c r="R7032" s="36">
        <f>IF($B7032="","",IF(COUNTIF(Exclusions!$A:$A,$B7032)&gt;0,"Yes","No"))</f>
        <v/>
      </c>
      <c r="S7032" s="38">
        <f>IF($B7032="","",MIN(1,DAY($A7032)/IF($N7032="Superstore",Settings!$B$5,Settings!$B$4)))</f>
        <v/>
      </c>
      <c r="T7032" s="38">
        <f>IF(OR($B7032="",$G7032="",$S7032=0),"",$G7032/$S7032)</f>
        <v/>
      </c>
      <c r="U7032" s="36">
        <f>IF($T7032="","",IF($T7032&lt;Settings!$B$8,"Critical",IF($T7032&lt;Settings!$B$9,"Semi Critical","Non Critical")))</f>
        <v/>
      </c>
      <c r="V7032" s="28" t="n"/>
      <c r="Z7032">
        <f>IF($B7032="","",IFERROR(VLOOKUP($B7032,'Plan HC for CCA'!$A:$B,2,0),""))</f>
        <v/>
      </c>
      <c r="AA7032">
        <f>IF(OR($B7032="",$Z7032=""),"",IF(N($M7032)&lt;$Z7032,"Delta","No Delta"))</f>
        <v/>
      </c>
      <c r="AB7032">
        <f>IF(OR($B7032="",$Z7032=""),"",MAX(0,$Z7032-N($M7032)))</f>
        <v/>
      </c>
      <c r="AC7032" s="46">
        <f>IF($B7032="","",IFERROR(INDEX('CCA Util %'!$H:$H,MATCH($B7032,'CCA Util %'!$E:$E,0)),""))</f>
        <v/>
      </c>
      <c r="AD7032">
        <f>IF($B7032="","",IFERROR(INDEX('CCA Util %'!$G:$G,MATCH($B7032,'CCA Util %'!$E:$E,0)),""))</f>
        <v/>
      </c>
      <c r="AE7032">
        <f>IF(OR($B7032="",$U7032=""),"",$U7032&amp;" &amp; "&amp;IF(OR($AD7032="",$AD7032=0),"Util NA",$AD7032&amp;" Util"))</f>
        <v/>
      </c>
    </row>
    <row r="7033" ht="15.75" customHeight="1" s="42">
      <c r="A7033" s="41" t="n"/>
      <c r="G7033" s="38" t="n"/>
      <c r="H7033" s="38" t="n"/>
      <c r="I7033" s="38" t="n"/>
      <c r="J7033" s="38" t="n"/>
      <c r="K7033" s="38" t="n"/>
      <c r="L7033" s="38" t="n"/>
      <c r="N7033" s="36">
        <f>IF($B7033="","",IF($C7033="SUPERSTORE","Superstore","DH"))</f>
        <v/>
      </c>
      <c r="O7033" s="36">
        <f>IF($B7033="","",IFERROR(VLOOKUP($B7033,Mapping!$A:$C,2,0),"Not Mapped"))</f>
        <v/>
      </c>
      <c r="P7033" s="36">
        <f>IF($B7033="","",IFERROR(VLOOKUP($B7033,Mapping!$A:$C,3,0),"Not Mapped"))</f>
        <v/>
      </c>
      <c r="Q7033" s="36">
        <f>IF($B7033="","",IFERROR(VLOOKUP($O7033,Leaders!$A:$B,2,0),"Not Mapped"))</f>
        <v/>
      </c>
      <c r="R7033" s="36">
        <f>IF($B7033="","",IF(COUNTIF(Exclusions!$A:$A,$B7033)&gt;0,"Yes","No"))</f>
        <v/>
      </c>
      <c r="S7033" s="38">
        <f>IF($B7033="","",MIN(1,DAY($A7033)/IF($N7033="Superstore",Settings!$B$5,Settings!$B$4)))</f>
        <v/>
      </c>
      <c r="T7033" s="38">
        <f>IF(OR($B7033="",$G7033="",$S7033=0),"",$G7033/$S7033)</f>
        <v/>
      </c>
      <c r="U7033" s="36">
        <f>IF($T7033="","",IF($T7033&lt;Settings!$B$8,"Critical",IF($T7033&lt;Settings!$B$9,"Semi Critical","Non Critical")))</f>
        <v/>
      </c>
      <c r="V7033" s="28" t="n"/>
      <c r="Z7033">
        <f>IF($B7033="","",IFERROR(VLOOKUP($B7033,'Plan HC for CCA'!$A:$B,2,0),""))</f>
        <v/>
      </c>
      <c r="AA7033">
        <f>IF(OR($B7033="",$Z7033=""),"",IF(N($M7033)&lt;$Z7033,"Delta","No Delta"))</f>
        <v/>
      </c>
      <c r="AB7033">
        <f>IF(OR($B7033="",$Z7033=""),"",MAX(0,$Z7033-N($M7033)))</f>
        <v/>
      </c>
      <c r="AC7033" s="46">
        <f>IF($B7033="","",IFERROR(INDEX('CCA Util %'!$H:$H,MATCH($B7033,'CCA Util %'!$E:$E,0)),""))</f>
        <v/>
      </c>
      <c r="AD7033">
        <f>IF($B7033="","",IFERROR(INDEX('CCA Util %'!$G:$G,MATCH($B7033,'CCA Util %'!$E:$E,0)),""))</f>
        <v/>
      </c>
      <c r="AE7033">
        <f>IF(OR($B7033="",$U7033=""),"",$U7033&amp;" &amp; "&amp;IF(OR($AD7033="",$AD7033=0),"Util NA",$AD7033&amp;" Util"))</f>
        <v/>
      </c>
    </row>
    <row r="7034" ht="15.75" customHeight="1" s="42">
      <c r="A7034" s="41" t="n"/>
      <c r="G7034" s="38" t="n"/>
      <c r="H7034" s="38" t="n"/>
      <c r="I7034" s="38" t="n"/>
      <c r="J7034" s="38" t="n"/>
      <c r="K7034" s="38" t="n"/>
      <c r="L7034" s="38" t="n"/>
      <c r="N7034" s="36">
        <f>IF($B7034="","",IF($C7034="SUPERSTORE","Superstore","DH"))</f>
        <v/>
      </c>
      <c r="O7034" s="36">
        <f>IF($B7034="","",IFERROR(VLOOKUP($B7034,Mapping!$A:$C,2,0),"Not Mapped"))</f>
        <v/>
      </c>
      <c r="P7034" s="36">
        <f>IF($B7034="","",IFERROR(VLOOKUP($B7034,Mapping!$A:$C,3,0),"Not Mapped"))</f>
        <v/>
      </c>
      <c r="Q7034" s="36">
        <f>IF($B7034="","",IFERROR(VLOOKUP($O7034,Leaders!$A:$B,2,0),"Not Mapped"))</f>
        <v/>
      </c>
      <c r="R7034" s="36">
        <f>IF($B7034="","",IF(COUNTIF(Exclusions!$A:$A,$B7034)&gt;0,"Yes","No"))</f>
        <v/>
      </c>
      <c r="S7034" s="38">
        <f>IF($B7034="","",MIN(1,DAY($A7034)/IF($N7034="Superstore",Settings!$B$5,Settings!$B$4)))</f>
        <v/>
      </c>
      <c r="T7034" s="38">
        <f>IF(OR($B7034="",$G7034="",$S7034=0),"",$G7034/$S7034)</f>
        <v/>
      </c>
      <c r="U7034" s="36">
        <f>IF($T7034="","",IF($T7034&lt;Settings!$B$8,"Critical",IF($T7034&lt;Settings!$B$9,"Semi Critical","Non Critical")))</f>
        <v/>
      </c>
      <c r="V7034" s="28" t="n"/>
      <c r="Z7034">
        <f>IF($B7034="","",IFERROR(VLOOKUP($B7034,'Plan HC for CCA'!$A:$B,2,0),""))</f>
        <v/>
      </c>
      <c r="AA7034">
        <f>IF(OR($B7034="",$Z7034=""),"",IF(N($M7034)&lt;$Z7034,"Delta","No Delta"))</f>
        <v/>
      </c>
      <c r="AB7034">
        <f>IF(OR($B7034="",$Z7034=""),"",MAX(0,$Z7034-N($M7034)))</f>
        <v/>
      </c>
      <c r="AC7034" s="46">
        <f>IF($B7034="","",IFERROR(INDEX('CCA Util %'!$H:$H,MATCH($B7034,'CCA Util %'!$E:$E,0)),""))</f>
        <v/>
      </c>
      <c r="AD7034">
        <f>IF($B7034="","",IFERROR(INDEX('CCA Util %'!$G:$G,MATCH($B7034,'CCA Util %'!$E:$E,0)),""))</f>
        <v/>
      </c>
      <c r="AE7034">
        <f>IF(OR($B7034="",$U7034=""),"",$U7034&amp;" &amp; "&amp;IF(OR($AD7034="",$AD7034=0),"Util NA",$AD7034&amp;" Util"))</f>
        <v/>
      </c>
    </row>
    <row r="7035" ht="15.75" customHeight="1" s="42">
      <c r="A7035" s="41" t="n"/>
      <c r="G7035" s="38" t="n"/>
      <c r="H7035" s="38" t="n"/>
      <c r="I7035" s="38" t="n"/>
      <c r="J7035" s="38" t="n"/>
      <c r="K7035" s="38" t="n"/>
      <c r="L7035" s="38" t="n"/>
      <c r="N7035" s="36">
        <f>IF($B7035="","",IF($C7035="SUPERSTORE","Superstore","DH"))</f>
        <v/>
      </c>
      <c r="O7035" s="36">
        <f>IF($B7035="","",IFERROR(VLOOKUP($B7035,Mapping!$A:$C,2,0),"Not Mapped"))</f>
        <v/>
      </c>
      <c r="P7035" s="36">
        <f>IF($B7035="","",IFERROR(VLOOKUP($B7035,Mapping!$A:$C,3,0),"Not Mapped"))</f>
        <v/>
      </c>
      <c r="Q7035" s="36">
        <f>IF($B7035="","",IFERROR(VLOOKUP($O7035,Leaders!$A:$B,2,0),"Not Mapped"))</f>
        <v/>
      </c>
      <c r="R7035" s="36">
        <f>IF($B7035="","",IF(COUNTIF(Exclusions!$A:$A,$B7035)&gt;0,"Yes","No"))</f>
        <v/>
      </c>
      <c r="S7035" s="38">
        <f>IF($B7035="","",MIN(1,DAY($A7035)/IF($N7035="Superstore",Settings!$B$5,Settings!$B$4)))</f>
        <v/>
      </c>
      <c r="T7035" s="38">
        <f>IF(OR($B7035="",$G7035="",$S7035=0),"",$G7035/$S7035)</f>
        <v/>
      </c>
      <c r="U7035" s="36">
        <f>IF($T7035="","",IF($T7035&lt;Settings!$B$8,"Critical",IF($T7035&lt;Settings!$B$9,"Semi Critical","Non Critical")))</f>
        <v/>
      </c>
      <c r="V7035" s="28" t="n"/>
      <c r="Z7035">
        <f>IF($B7035="","",IFERROR(VLOOKUP($B7035,'Plan HC for CCA'!$A:$B,2,0),""))</f>
        <v/>
      </c>
      <c r="AA7035">
        <f>IF(OR($B7035="",$Z7035=""),"",IF(N($M7035)&lt;$Z7035,"Delta","No Delta"))</f>
        <v/>
      </c>
      <c r="AB7035">
        <f>IF(OR($B7035="",$Z7035=""),"",MAX(0,$Z7035-N($M7035)))</f>
        <v/>
      </c>
      <c r="AC7035" s="46">
        <f>IF($B7035="","",IFERROR(INDEX('CCA Util %'!$H:$H,MATCH($B7035,'CCA Util %'!$E:$E,0)),""))</f>
        <v/>
      </c>
      <c r="AD7035">
        <f>IF($B7035="","",IFERROR(INDEX('CCA Util %'!$G:$G,MATCH($B7035,'CCA Util %'!$E:$E,0)),""))</f>
        <v/>
      </c>
      <c r="AE7035">
        <f>IF(OR($B7035="",$U7035=""),"",$U7035&amp;" &amp; "&amp;IF(OR($AD7035="",$AD7035=0),"Util NA",$AD7035&amp;" Util"))</f>
        <v/>
      </c>
    </row>
    <row r="7036" ht="15.75" customHeight="1" s="42">
      <c r="A7036" s="41" t="n"/>
      <c r="G7036" s="38" t="n"/>
      <c r="H7036" s="38" t="n"/>
      <c r="I7036" s="38" t="n"/>
      <c r="J7036" s="38" t="n"/>
      <c r="K7036" s="38" t="n"/>
      <c r="L7036" s="38" t="n"/>
      <c r="N7036" s="36">
        <f>IF($B7036="","",IF($C7036="SUPERSTORE","Superstore","DH"))</f>
        <v/>
      </c>
      <c r="O7036" s="36">
        <f>IF($B7036="","",IFERROR(VLOOKUP($B7036,Mapping!$A:$C,2,0),"Not Mapped"))</f>
        <v/>
      </c>
      <c r="P7036" s="36">
        <f>IF($B7036="","",IFERROR(VLOOKUP($B7036,Mapping!$A:$C,3,0),"Not Mapped"))</f>
        <v/>
      </c>
      <c r="Q7036" s="36">
        <f>IF($B7036="","",IFERROR(VLOOKUP($O7036,Leaders!$A:$B,2,0),"Not Mapped"))</f>
        <v/>
      </c>
      <c r="R7036" s="36">
        <f>IF($B7036="","",IF(COUNTIF(Exclusions!$A:$A,$B7036)&gt;0,"Yes","No"))</f>
        <v/>
      </c>
      <c r="S7036" s="38">
        <f>IF($B7036="","",MIN(1,DAY($A7036)/IF($N7036="Superstore",Settings!$B$5,Settings!$B$4)))</f>
        <v/>
      </c>
      <c r="T7036" s="38">
        <f>IF(OR($B7036="",$G7036="",$S7036=0),"",$G7036/$S7036)</f>
        <v/>
      </c>
      <c r="U7036" s="36">
        <f>IF($T7036="","",IF($T7036&lt;Settings!$B$8,"Critical",IF($T7036&lt;Settings!$B$9,"Semi Critical","Non Critical")))</f>
        <v/>
      </c>
      <c r="V7036" s="28" t="n"/>
      <c r="Z7036">
        <f>IF($B7036="","",IFERROR(VLOOKUP($B7036,'Plan HC for CCA'!$A:$B,2,0),""))</f>
        <v/>
      </c>
      <c r="AA7036">
        <f>IF(OR($B7036="",$Z7036=""),"",IF(N($M7036)&lt;$Z7036,"Delta","No Delta"))</f>
        <v/>
      </c>
      <c r="AB7036">
        <f>IF(OR($B7036="",$Z7036=""),"",MAX(0,$Z7036-N($M7036)))</f>
        <v/>
      </c>
      <c r="AC7036" s="46">
        <f>IF($B7036="","",IFERROR(INDEX('CCA Util %'!$H:$H,MATCH($B7036,'CCA Util %'!$E:$E,0)),""))</f>
        <v/>
      </c>
      <c r="AD7036">
        <f>IF($B7036="","",IFERROR(INDEX('CCA Util %'!$G:$G,MATCH($B7036,'CCA Util %'!$E:$E,0)),""))</f>
        <v/>
      </c>
      <c r="AE7036">
        <f>IF(OR($B7036="",$U7036=""),"",$U7036&amp;" &amp; "&amp;IF(OR($AD7036="",$AD7036=0),"Util NA",$AD7036&amp;" Util"))</f>
        <v/>
      </c>
    </row>
    <row r="7037" ht="15.75" customHeight="1" s="42">
      <c r="A7037" s="41" t="n"/>
      <c r="G7037" s="38" t="n"/>
      <c r="H7037" s="38" t="n"/>
      <c r="I7037" s="38" t="n"/>
      <c r="J7037" s="38" t="n"/>
      <c r="K7037" s="38" t="n"/>
      <c r="L7037" s="38" t="n"/>
      <c r="N7037" s="36">
        <f>IF($B7037="","",IF($C7037="SUPERSTORE","Superstore","DH"))</f>
        <v/>
      </c>
      <c r="O7037" s="36">
        <f>IF($B7037="","",IFERROR(VLOOKUP($B7037,Mapping!$A:$C,2,0),"Not Mapped"))</f>
        <v/>
      </c>
      <c r="P7037" s="36">
        <f>IF($B7037="","",IFERROR(VLOOKUP($B7037,Mapping!$A:$C,3,0),"Not Mapped"))</f>
        <v/>
      </c>
      <c r="Q7037" s="36">
        <f>IF($B7037="","",IFERROR(VLOOKUP($O7037,Leaders!$A:$B,2,0),"Not Mapped"))</f>
        <v/>
      </c>
      <c r="R7037" s="36">
        <f>IF($B7037="","",IF(COUNTIF(Exclusions!$A:$A,$B7037)&gt;0,"Yes","No"))</f>
        <v/>
      </c>
      <c r="S7037" s="38">
        <f>IF($B7037="","",MIN(1,DAY($A7037)/IF($N7037="Superstore",Settings!$B$5,Settings!$B$4)))</f>
        <v/>
      </c>
      <c r="T7037" s="38">
        <f>IF(OR($B7037="",$G7037="",$S7037=0),"",$G7037/$S7037)</f>
        <v/>
      </c>
      <c r="U7037" s="36">
        <f>IF($T7037="","",IF($T7037&lt;Settings!$B$8,"Critical",IF($T7037&lt;Settings!$B$9,"Semi Critical","Non Critical")))</f>
        <v/>
      </c>
      <c r="V7037" s="28" t="n"/>
      <c r="Z7037">
        <f>IF($B7037="","",IFERROR(VLOOKUP($B7037,'Plan HC for CCA'!$A:$B,2,0),""))</f>
        <v/>
      </c>
      <c r="AA7037">
        <f>IF(OR($B7037="",$Z7037=""),"",IF(N($M7037)&lt;$Z7037,"Delta","No Delta"))</f>
        <v/>
      </c>
      <c r="AB7037">
        <f>IF(OR($B7037="",$Z7037=""),"",MAX(0,$Z7037-N($M7037)))</f>
        <v/>
      </c>
      <c r="AC7037" s="46">
        <f>IF($B7037="","",IFERROR(INDEX('CCA Util %'!$H:$H,MATCH($B7037,'CCA Util %'!$E:$E,0)),""))</f>
        <v/>
      </c>
      <c r="AD7037">
        <f>IF($B7037="","",IFERROR(INDEX('CCA Util %'!$G:$G,MATCH($B7037,'CCA Util %'!$E:$E,0)),""))</f>
        <v/>
      </c>
      <c r="AE7037">
        <f>IF(OR($B7037="",$U7037=""),"",$U7037&amp;" &amp; "&amp;IF(OR($AD7037="",$AD7037=0),"Util NA",$AD7037&amp;" Util"))</f>
        <v/>
      </c>
    </row>
    <row r="7038" ht="15.75" customHeight="1" s="42">
      <c r="A7038" s="41" t="n"/>
      <c r="G7038" s="38" t="n"/>
      <c r="H7038" s="38" t="n"/>
      <c r="I7038" s="38" t="n"/>
      <c r="J7038" s="38" t="n"/>
      <c r="K7038" s="38" t="n"/>
      <c r="L7038" s="38" t="n"/>
      <c r="N7038" s="36">
        <f>IF($B7038="","",IF($C7038="SUPERSTORE","Superstore","DH"))</f>
        <v/>
      </c>
      <c r="O7038" s="36">
        <f>IF($B7038="","",IFERROR(VLOOKUP($B7038,Mapping!$A:$C,2,0),"Not Mapped"))</f>
        <v/>
      </c>
      <c r="P7038" s="36">
        <f>IF($B7038="","",IFERROR(VLOOKUP($B7038,Mapping!$A:$C,3,0),"Not Mapped"))</f>
        <v/>
      </c>
      <c r="Q7038" s="36">
        <f>IF($B7038="","",IFERROR(VLOOKUP($O7038,Leaders!$A:$B,2,0),"Not Mapped"))</f>
        <v/>
      </c>
      <c r="R7038" s="36">
        <f>IF($B7038="","",IF(COUNTIF(Exclusions!$A:$A,$B7038)&gt;0,"Yes","No"))</f>
        <v/>
      </c>
      <c r="S7038" s="38">
        <f>IF($B7038="","",MIN(1,DAY($A7038)/IF($N7038="Superstore",Settings!$B$5,Settings!$B$4)))</f>
        <v/>
      </c>
      <c r="T7038" s="38">
        <f>IF(OR($B7038="",$G7038="",$S7038=0),"",$G7038/$S7038)</f>
        <v/>
      </c>
      <c r="U7038" s="36">
        <f>IF($T7038="","",IF($T7038&lt;Settings!$B$8,"Critical",IF($T7038&lt;Settings!$B$9,"Semi Critical","Non Critical")))</f>
        <v/>
      </c>
      <c r="V7038" s="28" t="n"/>
      <c r="Z7038">
        <f>IF($B7038="","",IFERROR(VLOOKUP($B7038,'Plan HC for CCA'!$A:$B,2,0),""))</f>
        <v/>
      </c>
      <c r="AA7038">
        <f>IF(OR($B7038="",$Z7038=""),"",IF(N($M7038)&lt;$Z7038,"Delta","No Delta"))</f>
        <v/>
      </c>
      <c r="AB7038">
        <f>IF(OR($B7038="",$Z7038=""),"",MAX(0,$Z7038-N($M7038)))</f>
        <v/>
      </c>
      <c r="AC7038" s="46">
        <f>IF($B7038="","",IFERROR(INDEX('CCA Util %'!$H:$H,MATCH($B7038,'CCA Util %'!$E:$E,0)),""))</f>
        <v/>
      </c>
      <c r="AD7038">
        <f>IF($B7038="","",IFERROR(INDEX('CCA Util %'!$G:$G,MATCH($B7038,'CCA Util %'!$E:$E,0)),""))</f>
        <v/>
      </c>
      <c r="AE7038">
        <f>IF(OR($B7038="",$U7038=""),"",$U7038&amp;" &amp; "&amp;IF(OR($AD7038="",$AD7038=0),"Util NA",$AD7038&amp;" Util"))</f>
        <v/>
      </c>
    </row>
    <row r="7039" ht="15.75" customHeight="1" s="42">
      <c r="A7039" s="41" t="n"/>
      <c r="G7039" s="38" t="n"/>
      <c r="H7039" s="38" t="n"/>
      <c r="I7039" s="38" t="n"/>
      <c r="J7039" s="38" t="n"/>
      <c r="K7039" s="38" t="n"/>
      <c r="L7039" s="38" t="n"/>
      <c r="N7039" s="36">
        <f>IF($B7039="","",IF($C7039="SUPERSTORE","Superstore","DH"))</f>
        <v/>
      </c>
      <c r="O7039" s="36">
        <f>IF($B7039="","",IFERROR(VLOOKUP($B7039,Mapping!$A:$C,2,0),"Not Mapped"))</f>
        <v/>
      </c>
      <c r="P7039" s="36">
        <f>IF($B7039="","",IFERROR(VLOOKUP($B7039,Mapping!$A:$C,3,0),"Not Mapped"))</f>
        <v/>
      </c>
      <c r="Q7039" s="36">
        <f>IF($B7039="","",IFERROR(VLOOKUP($O7039,Leaders!$A:$B,2,0),"Not Mapped"))</f>
        <v/>
      </c>
      <c r="R7039" s="36">
        <f>IF($B7039="","",IF(COUNTIF(Exclusions!$A:$A,$B7039)&gt;0,"Yes","No"))</f>
        <v/>
      </c>
      <c r="S7039" s="38">
        <f>IF($B7039="","",MIN(1,DAY($A7039)/IF($N7039="Superstore",Settings!$B$5,Settings!$B$4)))</f>
        <v/>
      </c>
      <c r="T7039" s="38">
        <f>IF(OR($B7039="",$G7039="",$S7039=0),"",$G7039/$S7039)</f>
        <v/>
      </c>
      <c r="U7039" s="36">
        <f>IF($T7039="","",IF($T7039&lt;Settings!$B$8,"Critical",IF($T7039&lt;Settings!$B$9,"Semi Critical","Non Critical")))</f>
        <v/>
      </c>
      <c r="V7039" s="28" t="n"/>
      <c r="Z7039">
        <f>IF($B7039="","",IFERROR(VLOOKUP($B7039,'Plan HC for CCA'!$A:$B,2,0),""))</f>
        <v/>
      </c>
      <c r="AA7039">
        <f>IF(OR($B7039="",$Z7039=""),"",IF(N($M7039)&lt;$Z7039,"Delta","No Delta"))</f>
        <v/>
      </c>
      <c r="AB7039">
        <f>IF(OR($B7039="",$Z7039=""),"",MAX(0,$Z7039-N($M7039)))</f>
        <v/>
      </c>
      <c r="AC7039" s="46">
        <f>IF($B7039="","",IFERROR(INDEX('CCA Util %'!$H:$H,MATCH($B7039,'CCA Util %'!$E:$E,0)),""))</f>
        <v/>
      </c>
      <c r="AD7039">
        <f>IF($B7039="","",IFERROR(INDEX('CCA Util %'!$G:$G,MATCH($B7039,'CCA Util %'!$E:$E,0)),""))</f>
        <v/>
      </c>
      <c r="AE7039">
        <f>IF(OR($B7039="",$U7039=""),"",$U7039&amp;" &amp; "&amp;IF(OR($AD7039="",$AD7039=0),"Util NA",$AD7039&amp;" Util"))</f>
        <v/>
      </c>
    </row>
    <row r="7040" ht="15.75" customHeight="1" s="42">
      <c r="A7040" s="41" t="n"/>
      <c r="G7040" s="38" t="n"/>
      <c r="H7040" s="38" t="n"/>
      <c r="I7040" s="38" t="n"/>
      <c r="J7040" s="38" t="n"/>
      <c r="K7040" s="38" t="n"/>
      <c r="L7040" s="38" t="n"/>
      <c r="N7040" s="36">
        <f>IF($B7040="","",IF($C7040="SUPERSTORE","Superstore","DH"))</f>
        <v/>
      </c>
      <c r="O7040" s="36">
        <f>IF($B7040="","",IFERROR(VLOOKUP($B7040,Mapping!$A:$C,2,0),"Not Mapped"))</f>
        <v/>
      </c>
      <c r="P7040" s="36">
        <f>IF($B7040="","",IFERROR(VLOOKUP($B7040,Mapping!$A:$C,3,0),"Not Mapped"))</f>
        <v/>
      </c>
      <c r="Q7040" s="36">
        <f>IF($B7040="","",IFERROR(VLOOKUP($O7040,Leaders!$A:$B,2,0),"Not Mapped"))</f>
        <v/>
      </c>
      <c r="R7040" s="36">
        <f>IF($B7040="","",IF(COUNTIF(Exclusions!$A:$A,$B7040)&gt;0,"Yes","No"))</f>
        <v/>
      </c>
      <c r="S7040" s="38">
        <f>IF($B7040="","",MIN(1,DAY($A7040)/IF($N7040="Superstore",Settings!$B$5,Settings!$B$4)))</f>
        <v/>
      </c>
      <c r="T7040" s="38">
        <f>IF(OR($B7040="",$G7040="",$S7040=0),"",$G7040/$S7040)</f>
        <v/>
      </c>
      <c r="U7040" s="36">
        <f>IF($T7040="","",IF($T7040&lt;Settings!$B$8,"Critical",IF($T7040&lt;Settings!$B$9,"Semi Critical","Non Critical")))</f>
        <v/>
      </c>
      <c r="V7040" s="28" t="n"/>
      <c r="Z7040">
        <f>IF($B7040="","",IFERROR(VLOOKUP($B7040,'Plan HC for CCA'!$A:$B,2,0),""))</f>
        <v/>
      </c>
      <c r="AA7040">
        <f>IF(OR($B7040="",$Z7040=""),"",IF(N($M7040)&lt;$Z7040,"Delta","No Delta"))</f>
        <v/>
      </c>
      <c r="AB7040">
        <f>IF(OR($B7040="",$Z7040=""),"",MAX(0,$Z7040-N($M7040)))</f>
        <v/>
      </c>
      <c r="AC7040" s="46">
        <f>IF($B7040="","",IFERROR(INDEX('CCA Util %'!$H:$H,MATCH($B7040,'CCA Util %'!$E:$E,0)),""))</f>
        <v/>
      </c>
      <c r="AD7040">
        <f>IF($B7040="","",IFERROR(INDEX('CCA Util %'!$G:$G,MATCH($B7040,'CCA Util %'!$E:$E,0)),""))</f>
        <v/>
      </c>
      <c r="AE7040">
        <f>IF(OR($B7040="",$U7040=""),"",$U7040&amp;" &amp; "&amp;IF(OR($AD7040="",$AD7040=0),"Util NA",$AD7040&amp;" Util"))</f>
        <v/>
      </c>
    </row>
    <row r="7041" ht="15.75" customHeight="1" s="42">
      <c r="A7041" s="41" t="n"/>
      <c r="G7041" s="38" t="n"/>
      <c r="H7041" s="38" t="n"/>
      <c r="I7041" s="38" t="n"/>
      <c r="J7041" s="38" t="n"/>
      <c r="K7041" s="38" t="n"/>
      <c r="L7041" s="38" t="n"/>
      <c r="N7041" s="36">
        <f>IF($B7041="","",IF($C7041="SUPERSTORE","Superstore","DH"))</f>
        <v/>
      </c>
      <c r="O7041" s="36">
        <f>IF($B7041="","",IFERROR(VLOOKUP($B7041,Mapping!$A:$C,2,0),"Not Mapped"))</f>
        <v/>
      </c>
      <c r="P7041" s="36">
        <f>IF($B7041="","",IFERROR(VLOOKUP($B7041,Mapping!$A:$C,3,0),"Not Mapped"))</f>
        <v/>
      </c>
      <c r="Q7041" s="36">
        <f>IF($B7041="","",IFERROR(VLOOKUP($O7041,Leaders!$A:$B,2,0),"Not Mapped"))</f>
        <v/>
      </c>
      <c r="R7041" s="36">
        <f>IF($B7041="","",IF(COUNTIF(Exclusions!$A:$A,$B7041)&gt;0,"Yes","No"))</f>
        <v/>
      </c>
      <c r="S7041" s="38">
        <f>IF($B7041="","",MIN(1,DAY($A7041)/IF($N7041="Superstore",Settings!$B$5,Settings!$B$4)))</f>
        <v/>
      </c>
      <c r="T7041" s="38">
        <f>IF(OR($B7041="",$G7041="",$S7041=0),"",$G7041/$S7041)</f>
        <v/>
      </c>
      <c r="U7041" s="36">
        <f>IF($T7041="","",IF($T7041&lt;Settings!$B$8,"Critical",IF($T7041&lt;Settings!$B$9,"Semi Critical","Non Critical")))</f>
        <v/>
      </c>
      <c r="V7041" s="28" t="n"/>
      <c r="Z7041">
        <f>IF($B7041="","",IFERROR(VLOOKUP($B7041,'Plan HC for CCA'!$A:$B,2,0),""))</f>
        <v/>
      </c>
      <c r="AA7041">
        <f>IF(OR($B7041="",$Z7041=""),"",IF(N($M7041)&lt;$Z7041,"Delta","No Delta"))</f>
        <v/>
      </c>
      <c r="AB7041">
        <f>IF(OR($B7041="",$Z7041=""),"",MAX(0,$Z7041-N($M7041)))</f>
        <v/>
      </c>
      <c r="AC7041" s="46">
        <f>IF($B7041="","",IFERROR(INDEX('CCA Util %'!$H:$H,MATCH($B7041,'CCA Util %'!$E:$E,0)),""))</f>
        <v/>
      </c>
      <c r="AD7041">
        <f>IF($B7041="","",IFERROR(INDEX('CCA Util %'!$G:$G,MATCH($B7041,'CCA Util %'!$E:$E,0)),""))</f>
        <v/>
      </c>
      <c r="AE7041">
        <f>IF(OR($B7041="",$U7041=""),"",$U7041&amp;" &amp; "&amp;IF(OR($AD7041="",$AD7041=0),"Util NA",$AD7041&amp;" Util"))</f>
        <v/>
      </c>
    </row>
    <row r="7042" ht="15.75" customHeight="1" s="42">
      <c r="A7042" s="41" t="n"/>
      <c r="G7042" s="38" t="n"/>
      <c r="H7042" s="38" t="n"/>
      <c r="I7042" s="38" t="n"/>
      <c r="J7042" s="38" t="n"/>
      <c r="K7042" s="38" t="n"/>
      <c r="L7042" s="38" t="n"/>
      <c r="N7042" s="36">
        <f>IF($B7042="","",IF($C7042="SUPERSTORE","Superstore","DH"))</f>
        <v/>
      </c>
      <c r="O7042" s="36">
        <f>IF($B7042="","",IFERROR(VLOOKUP($B7042,Mapping!$A:$C,2,0),"Not Mapped"))</f>
        <v/>
      </c>
      <c r="P7042" s="36">
        <f>IF($B7042="","",IFERROR(VLOOKUP($B7042,Mapping!$A:$C,3,0),"Not Mapped"))</f>
        <v/>
      </c>
      <c r="Q7042" s="36">
        <f>IF($B7042="","",IFERROR(VLOOKUP($O7042,Leaders!$A:$B,2,0),"Not Mapped"))</f>
        <v/>
      </c>
      <c r="R7042" s="36">
        <f>IF($B7042="","",IF(COUNTIF(Exclusions!$A:$A,$B7042)&gt;0,"Yes","No"))</f>
        <v/>
      </c>
      <c r="S7042" s="38">
        <f>IF($B7042="","",MIN(1,DAY($A7042)/IF($N7042="Superstore",Settings!$B$5,Settings!$B$4)))</f>
        <v/>
      </c>
      <c r="T7042" s="38">
        <f>IF(OR($B7042="",$G7042="",$S7042=0),"",$G7042/$S7042)</f>
        <v/>
      </c>
      <c r="U7042" s="36">
        <f>IF($T7042="","",IF($T7042&lt;Settings!$B$8,"Critical",IF($T7042&lt;Settings!$B$9,"Semi Critical","Non Critical")))</f>
        <v/>
      </c>
      <c r="V7042" s="28" t="n"/>
      <c r="Z7042">
        <f>IF($B7042="","",IFERROR(VLOOKUP($B7042,'Plan HC for CCA'!$A:$B,2,0),""))</f>
        <v/>
      </c>
      <c r="AA7042">
        <f>IF(OR($B7042="",$Z7042=""),"",IF(N($M7042)&lt;$Z7042,"Delta","No Delta"))</f>
        <v/>
      </c>
      <c r="AB7042">
        <f>IF(OR($B7042="",$Z7042=""),"",MAX(0,$Z7042-N($M7042)))</f>
        <v/>
      </c>
      <c r="AC7042" s="46">
        <f>IF($B7042="","",IFERROR(INDEX('CCA Util %'!$H:$H,MATCH($B7042,'CCA Util %'!$E:$E,0)),""))</f>
        <v/>
      </c>
      <c r="AD7042">
        <f>IF($B7042="","",IFERROR(INDEX('CCA Util %'!$G:$G,MATCH($B7042,'CCA Util %'!$E:$E,0)),""))</f>
        <v/>
      </c>
      <c r="AE7042">
        <f>IF(OR($B7042="",$U7042=""),"",$U7042&amp;" &amp; "&amp;IF(OR($AD7042="",$AD7042=0),"Util NA",$AD7042&amp;" Util"))</f>
        <v/>
      </c>
    </row>
    <row r="7043" ht="15.75" customHeight="1" s="42">
      <c r="A7043" s="41" t="n"/>
      <c r="G7043" s="38" t="n"/>
      <c r="H7043" s="38" t="n"/>
      <c r="I7043" s="38" t="n"/>
      <c r="J7043" s="38" t="n"/>
      <c r="K7043" s="38" t="n"/>
      <c r="L7043" s="38" t="n"/>
      <c r="N7043" s="36">
        <f>IF($B7043="","",IF($C7043="SUPERSTORE","Superstore","DH"))</f>
        <v/>
      </c>
      <c r="O7043" s="36">
        <f>IF($B7043="","",IFERROR(VLOOKUP($B7043,Mapping!$A:$C,2,0),"Not Mapped"))</f>
        <v/>
      </c>
      <c r="P7043" s="36">
        <f>IF($B7043="","",IFERROR(VLOOKUP($B7043,Mapping!$A:$C,3,0),"Not Mapped"))</f>
        <v/>
      </c>
      <c r="Q7043" s="36">
        <f>IF($B7043="","",IFERROR(VLOOKUP($O7043,Leaders!$A:$B,2,0),"Not Mapped"))</f>
        <v/>
      </c>
      <c r="R7043" s="36">
        <f>IF($B7043="","",IF(COUNTIF(Exclusions!$A:$A,$B7043)&gt;0,"Yes","No"))</f>
        <v/>
      </c>
      <c r="S7043" s="38">
        <f>IF($B7043="","",MIN(1,DAY($A7043)/IF($N7043="Superstore",Settings!$B$5,Settings!$B$4)))</f>
        <v/>
      </c>
      <c r="T7043" s="38">
        <f>IF(OR($B7043="",$G7043="",$S7043=0),"",$G7043/$S7043)</f>
        <v/>
      </c>
      <c r="U7043" s="36">
        <f>IF($T7043="","",IF($T7043&lt;Settings!$B$8,"Critical",IF($T7043&lt;Settings!$B$9,"Semi Critical","Non Critical")))</f>
        <v/>
      </c>
      <c r="V7043" s="28" t="n"/>
      <c r="Z7043">
        <f>IF($B7043="","",IFERROR(VLOOKUP($B7043,'Plan HC for CCA'!$A:$B,2,0),""))</f>
        <v/>
      </c>
      <c r="AA7043">
        <f>IF(OR($B7043="",$Z7043=""),"",IF(N($M7043)&lt;$Z7043,"Delta","No Delta"))</f>
        <v/>
      </c>
      <c r="AB7043">
        <f>IF(OR($B7043="",$Z7043=""),"",MAX(0,$Z7043-N($M7043)))</f>
        <v/>
      </c>
      <c r="AC7043" s="46">
        <f>IF($B7043="","",IFERROR(INDEX('CCA Util %'!$H:$H,MATCH($B7043,'CCA Util %'!$E:$E,0)),""))</f>
        <v/>
      </c>
      <c r="AD7043">
        <f>IF($B7043="","",IFERROR(INDEX('CCA Util %'!$G:$G,MATCH($B7043,'CCA Util %'!$E:$E,0)),""))</f>
        <v/>
      </c>
      <c r="AE7043">
        <f>IF(OR($B7043="",$U7043=""),"",$U7043&amp;" &amp; "&amp;IF(OR($AD7043="",$AD7043=0),"Util NA",$AD7043&amp;" Util"))</f>
        <v/>
      </c>
    </row>
    <row r="7044" ht="15.75" customHeight="1" s="42">
      <c r="A7044" s="41" t="n"/>
      <c r="G7044" s="38" t="n"/>
      <c r="H7044" s="38" t="n"/>
      <c r="I7044" s="38" t="n"/>
      <c r="J7044" s="38" t="n"/>
      <c r="K7044" s="38" t="n"/>
      <c r="L7044" s="38" t="n"/>
      <c r="N7044" s="36">
        <f>IF($B7044="","",IF($C7044="SUPERSTORE","Superstore","DH"))</f>
        <v/>
      </c>
      <c r="O7044" s="36">
        <f>IF($B7044="","",IFERROR(VLOOKUP($B7044,Mapping!$A:$C,2,0),"Not Mapped"))</f>
        <v/>
      </c>
      <c r="P7044" s="36">
        <f>IF($B7044="","",IFERROR(VLOOKUP($B7044,Mapping!$A:$C,3,0),"Not Mapped"))</f>
        <v/>
      </c>
      <c r="Q7044" s="36">
        <f>IF($B7044="","",IFERROR(VLOOKUP($O7044,Leaders!$A:$B,2,0),"Not Mapped"))</f>
        <v/>
      </c>
      <c r="R7044" s="36">
        <f>IF($B7044="","",IF(COUNTIF(Exclusions!$A:$A,$B7044)&gt;0,"Yes","No"))</f>
        <v/>
      </c>
      <c r="S7044" s="38">
        <f>IF($B7044="","",MIN(1,DAY($A7044)/IF($N7044="Superstore",Settings!$B$5,Settings!$B$4)))</f>
        <v/>
      </c>
      <c r="T7044" s="38">
        <f>IF(OR($B7044="",$G7044="",$S7044=0),"",$G7044/$S7044)</f>
        <v/>
      </c>
      <c r="U7044" s="36">
        <f>IF($T7044="","",IF($T7044&lt;Settings!$B$8,"Critical",IF($T7044&lt;Settings!$B$9,"Semi Critical","Non Critical")))</f>
        <v/>
      </c>
      <c r="V7044" s="28" t="n"/>
      <c r="Z7044">
        <f>IF($B7044="","",IFERROR(VLOOKUP($B7044,'Plan HC for CCA'!$A:$B,2,0),""))</f>
        <v/>
      </c>
      <c r="AA7044">
        <f>IF(OR($B7044="",$Z7044=""),"",IF(N($M7044)&lt;$Z7044,"Delta","No Delta"))</f>
        <v/>
      </c>
      <c r="AB7044">
        <f>IF(OR($B7044="",$Z7044=""),"",MAX(0,$Z7044-N($M7044)))</f>
        <v/>
      </c>
      <c r="AC7044" s="46">
        <f>IF($B7044="","",IFERROR(INDEX('CCA Util %'!$H:$H,MATCH($B7044,'CCA Util %'!$E:$E,0)),""))</f>
        <v/>
      </c>
      <c r="AD7044">
        <f>IF($B7044="","",IFERROR(INDEX('CCA Util %'!$G:$G,MATCH($B7044,'CCA Util %'!$E:$E,0)),""))</f>
        <v/>
      </c>
      <c r="AE7044">
        <f>IF(OR($B7044="",$U7044=""),"",$U7044&amp;" &amp; "&amp;IF(OR($AD7044="",$AD7044=0),"Util NA",$AD7044&amp;" Util"))</f>
        <v/>
      </c>
    </row>
    <row r="7045" ht="15.75" customHeight="1" s="42">
      <c r="A7045" s="41" t="n"/>
      <c r="G7045" s="38" t="n"/>
      <c r="H7045" s="38" t="n"/>
      <c r="I7045" s="38" t="n"/>
      <c r="J7045" s="38" t="n"/>
      <c r="K7045" s="38" t="n"/>
      <c r="L7045" s="38" t="n"/>
      <c r="N7045" s="36">
        <f>IF($B7045="","",IF($C7045="SUPERSTORE","Superstore","DH"))</f>
        <v/>
      </c>
      <c r="O7045" s="36">
        <f>IF($B7045="","",IFERROR(VLOOKUP($B7045,Mapping!$A:$C,2,0),"Not Mapped"))</f>
        <v/>
      </c>
      <c r="P7045" s="36">
        <f>IF($B7045="","",IFERROR(VLOOKUP($B7045,Mapping!$A:$C,3,0),"Not Mapped"))</f>
        <v/>
      </c>
      <c r="Q7045" s="36">
        <f>IF($B7045="","",IFERROR(VLOOKUP($O7045,Leaders!$A:$B,2,0),"Not Mapped"))</f>
        <v/>
      </c>
      <c r="R7045" s="36">
        <f>IF($B7045="","",IF(COUNTIF(Exclusions!$A:$A,$B7045)&gt;0,"Yes","No"))</f>
        <v/>
      </c>
      <c r="S7045" s="38">
        <f>IF($B7045="","",MIN(1,DAY($A7045)/IF($N7045="Superstore",Settings!$B$5,Settings!$B$4)))</f>
        <v/>
      </c>
      <c r="T7045" s="38">
        <f>IF(OR($B7045="",$G7045="",$S7045=0),"",$G7045/$S7045)</f>
        <v/>
      </c>
      <c r="U7045" s="36">
        <f>IF($T7045="","",IF($T7045&lt;Settings!$B$8,"Critical",IF($T7045&lt;Settings!$B$9,"Semi Critical","Non Critical")))</f>
        <v/>
      </c>
      <c r="V7045" s="28" t="n"/>
      <c r="Z7045">
        <f>IF($B7045="","",IFERROR(VLOOKUP($B7045,'Plan HC for CCA'!$A:$B,2,0),""))</f>
        <v/>
      </c>
      <c r="AA7045">
        <f>IF(OR($B7045="",$Z7045=""),"",IF(N($M7045)&lt;$Z7045,"Delta","No Delta"))</f>
        <v/>
      </c>
      <c r="AB7045">
        <f>IF(OR($B7045="",$Z7045=""),"",MAX(0,$Z7045-N($M7045)))</f>
        <v/>
      </c>
      <c r="AC7045" s="46">
        <f>IF($B7045="","",IFERROR(INDEX('CCA Util %'!$H:$H,MATCH($B7045,'CCA Util %'!$E:$E,0)),""))</f>
        <v/>
      </c>
      <c r="AD7045">
        <f>IF($B7045="","",IFERROR(INDEX('CCA Util %'!$G:$G,MATCH($B7045,'CCA Util %'!$E:$E,0)),""))</f>
        <v/>
      </c>
      <c r="AE7045">
        <f>IF(OR($B7045="",$U7045=""),"",$U7045&amp;" &amp; "&amp;IF(OR($AD7045="",$AD7045=0),"Util NA",$AD7045&amp;" Util"))</f>
        <v/>
      </c>
    </row>
    <row r="7046" ht="15.75" customHeight="1" s="42">
      <c r="A7046" s="41" t="n"/>
      <c r="G7046" s="38" t="n"/>
      <c r="H7046" s="38" t="n"/>
      <c r="I7046" s="38" t="n"/>
      <c r="J7046" s="38" t="n"/>
      <c r="K7046" s="38" t="n"/>
      <c r="L7046" s="38" t="n"/>
      <c r="N7046" s="36">
        <f>IF($B7046="","",IF($C7046="SUPERSTORE","Superstore","DH"))</f>
        <v/>
      </c>
      <c r="O7046" s="36">
        <f>IF($B7046="","",IFERROR(VLOOKUP($B7046,Mapping!$A:$C,2,0),"Not Mapped"))</f>
        <v/>
      </c>
      <c r="P7046" s="36">
        <f>IF($B7046="","",IFERROR(VLOOKUP($B7046,Mapping!$A:$C,3,0),"Not Mapped"))</f>
        <v/>
      </c>
      <c r="Q7046" s="36">
        <f>IF($B7046="","",IFERROR(VLOOKUP($O7046,Leaders!$A:$B,2,0),"Not Mapped"))</f>
        <v/>
      </c>
      <c r="R7046" s="36">
        <f>IF($B7046="","",IF(COUNTIF(Exclusions!$A:$A,$B7046)&gt;0,"Yes","No"))</f>
        <v/>
      </c>
      <c r="S7046" s="38">
        <f>IF($B7046="","",MIN(1,DAY($A7046)/IF($N7046="Superstore",Settings!$B$5,Settings!$B$4)))</f>
        <v/>
      </c>
      <c r="T7046" s="38">
        <f>IF(OR($B7046="",$G7046="",$S7046=0),"",$G7046/$S7046)</f>
        <v/>
      </c>
      <c r="U7046" s="36">
        <f>IF($T7046="","",IF($T7046&lt;Settings!$B$8,"Critical",IF($T7046&lt;Settings!$B$9,"Semi Critical","Non Critical")))</f>
        <v/>
      </c>
      <c r="V7046" s="28" t="n"/>
      <c r="Z7046">
        <f>IF($B7046="","",IFERROR(VLOOKUP($B7046,'Plan HC for CCA'!$A:$B,2,0),""))</f>
        <v/>
      </c>
      <c r="AA7046">
        <f>IF(OR($B7046="",$Z7046=""),"",IF(N($M7046)&lt;$Z7046,"Delta","No Delta"))</f>
        <v/>
      </c>
      <c r="AB7046">
        <f>IF(OR($B7046="",$Z7046=""),"",MAX(0,$Z7046-N($M7046)))</f>
        <v/>
      </c>
      <c r="AC7046" s="46">
        <f>IF($B7046="","",IFERROR(INDEX('CCA Util %'!$H:$H,MATCH($B7046,'CCA Util %'!$E:$E,0)),""))</f>
        <v/>
      </c>
      <c r="AD7046">
        <f>IF($B7046="","",IFERROR(INDEX('CCA Util %'!$G:$G,MATCH($B7046,'CCA Util %'!$E:$E,0)),""))</f>
        <v/>
      </c>
      <c r="AE7046">
        <f>IF(OR($B7046="",$U7046=""),"",$U7046&amp;" &amp; "&amp;IF(OR($AD7046="",$AD7046=0),"Util NA",$AD7046&amp;" Util"))</f>
        <v/>
      </c>
    </row>
    <row r="7047" ht="15.75" customHeight="1" s="42">
      <c r="A7047" s="41" t="n"/>
      <c r="G7047" s="38" t="n"/>
      <c r="H7047" s="38" t="n"/>
      <c r="I7047" s="38" t="n"/>
      <c r="J7047" s="38" t="n"/>
      <c r="K7047" s="38" t="n"/>
      <c r="L7047" s="38" t="n"/>
      <c r="N7047" s="36">
        <f>IF($B7047="","",IF($C7047="SUPERSTORE","Superstore","DH"))</f>
        <v/>
      </c>
      <c r="O7047" s="36">
        <f>IF($B7047="","",IFERROR(VLOOKUP($B7047,Mapping!$A:$C,2,0),"Not Mapped"))</f>
        <v/>
      </c>
      <c r="P7047" s="36">
        <f>IF($B7047="","",IFERROR(VLOOKUP($B7047,Mapping!$A:$C,3,0),"Not Mapped"))</f>
        <v/>
      </c>
      <c r="Q7047" s="36">
        <f>IF($B7047="","",IFERROR(VLOOKUP($O7047,Leaders!$A:$B,2,0),"Not Mapped"))</f>
        <v/>
      </c>
      <c r="R7047" s="36">
        <f>IF($B7047="","",IF(COUNTIF(Exclusions!$A:$A,$B7047)&gt;0,"Yes","No"))</f>
        <v/>
      </c>
      <c r="S7047" s="38">
        <f>IF($B7047="","",MIN(1,DAY($A7047)/IF($N7047="Superstore",Settings!$B$5,Settings!$B$4)))</f>
        <v/>
      </c>
      <c r="T7047" s="38">
        <f>IF(OR($B7047="",$G7047="",$S7047=0),"",$G7047/$S7047)</f>
        <v/>
      </c>
      <c r="U7047" s="36">
        <f>IF($T7047="","",IF($T7047&lt;Settings!$B$8,"Critical",IF($T7047&lt;Settings!$B$9,"Semi Critical","Non Critical")))</f>
        <v/>
      </c>
      <c r="V7047" s="28" t="n"/>
      <c r="Z7047">
        <f>IF($B7047="","",IFERROR(VLOOKUP($B7047,'Plan HC for CCA'!$A:$B,2,0),""))</f>
        <v/>
      </c>
      <c r="AA7047">
        <f>IF(OR($B7047="",$Z7047=""),"",IF(N($M7047)&lt;$Z7047,"Delta","No Delta"))</f>
        <v/>
      </c>
      <c r="AB7047">
        <f>IF(OR($B7047="",$Z7047=""),"",MAX(0,$Z7047-N($M7047)))</f>
        <v/>
      </c>
      <c r="AC7047" s="46">
        <f>IF($B7047="","",IFERROR(INDEX('CCA Util %'!$H:$H,MATCH($B7047,'CCA Util %'!$E:$E,0)),""))</f>
        <v/>
      </c>
      <c r="AD7047">
        <f>IF($B7047="","",IFERROR(INDEX('CCA Util %'!$G:$G,MATCH($B7047,'CCA Util %'!$E:$E,0)),""))</f>
        <v/>
      </c>
      <c r="AE7047">
        <f>IF(OR($B7047="",$U7047=""),"",$U7047&amp;" &amp; "&amp;IF(OR($AD7047="",$AD7047=0),"Util NA",$AD7047&amp;" Util"))</f>
        <v/>
      </c>
    </row>
    <row r="7048" ht="15.75" customHeight="1" s="42">
      <c r="A7048" s="41" t="n"/>
      <c r="G7048" s="38" t="n"/>
      <c r="H7048" s="38" t="n"/>
      <c r="I7048" s="38" t="n"/>
      <c r="J7048" s="38" t="n"/>
      <c r="K7048" s="38" t="n"/>
      <c r="L7048" s="38" t="n"/>
      <c r="N7048" s="36">
        <f>IF($B7048="","",IF($C7048="SUPERSTORE","Superstore","DH"))</f>
        <v/>
      </c>
      <c r="O7048" s="36">
        <f>IF($B7048="","",IFERROR(VLOOKUP($B7048,Mapping!$A:$C,2,0),"Not Mapped"))</f>
        <v/>
      </c>
      <c r="P7048" s="36">
        <f>IF($B7048="","",IFERROR(VLOOKUP($B7048,Mapping!$A:$C,3,0),"Not Mapped"))</f>
        <v/>
      </c>
      <c r="Q7048" s="36">
        <f>IF($B7048="","",IFERROR(VLOOKUP($O7048,Leaders!$A:$B,2,0),"Not Mapped"))</f>
        <v/>
      </c>
      <c r="R7048" s="36">
        <f>IF($B7048="","",IF(COUNTIF(Exclusions!$A:$A,$B7048)&gt;0,"Yes","No"))</f>
        <v/>
      </c>
      <c r="S7048" s="38">
        <f>IF($B7048="","",MIN(1,DAY($A7048)/IF($N7048="Superstore",Settings!$B$5,Settings!$B$4)))</f>
        <v/>
      </c>
      <c r="T7048" s="38">
        <f>IF(OR($B7048="",$G7048="",$S7048=0),"",$G7048/$S7048)</f>
        <v/>
      </c>
      <c r="U7048" s="36">
        <f>IF($T7048="","",IF($T7048&lt;Settings!$B$8,"Critical",IF($T7048&lt;Settings!$B$9,"Semi Critical","Non Critical")))</f>
        <v/>
      </c>
      <c r="V7048" s="28" t="n"/>
      <c r="Z7048">
        <f>IF($B7048="","",IFERROR(VLOOKUP($B7048,'Plan HC for CCA'!$A:$B,2,0),""))</f>
        <v/>
      </c>
      <c r="AA7048">
        <f>IF(OR($B7048="",$Z7048=""),"",IF(N($M7048)&lt;$Z7048,"Delta","No Delta"))</f>
        <v/>
      </c>
      <c r="AB7048">
        <f>IF(OR($B7048="",$Z7048=""),"",MAX(0,$Z7048-N($M7048)))</f>
        <v/>
      </c>
      <c r="AC7048" s="46">
        <f>IF($B7048="","",IFERROR(INDEX('CCA Util %'!$H:$H,MATCH($B7048,'CCA Util %'!$E:$E,0)),""))</f>
        <v/>
      </c>
      <c r="AD7048">
        <f>IF($B7048="","",IFERROR(INDEX('CCA Util %'!$G:$G,MATCH($B7048,'CCA Util %'!$E:$E,0)),""))</f>
        <v/>
      </c>
      <c r="AE7048">
        <f>IF(OR($B7048="",$U7048=""),"",$U7048&amp;" &amp; "&amp;IF(OR($AD7048="",$AD7048=0),"Util NA",$AD7048&amp;" Util"))</f>
        <v/>
      </c>
    </row>
    <row r="7049" ht="15.75" customHeight="1" s="42">
      <c r="A7049" s="41" t="n"/>
      <c r="G7049" s="38" t="n"/>
      <c r="H7049" s="38" t="n"/>
      <c r="I7049" s="38" t="n"/>
      <c r="J7049" s="38" t="n"/>
      <c r="K7049" s="38" t="n"/>
      <c r="L7049" s="38" t="n"/>
      <c r="N7049" s="36">
        <f>IF($B7049="","",IF($C7049="SUPERSTORE","Superstore","DH"))</f>
        <v/>
      </c>
      <c r="O7049" s="36">
        <f>IF($B7049="","",IFERROR(VLOOKUP($B7049,Mapping!$A:$C,2,0),"Not Mapped"))</f>
        <v/>
      </c>
      <c r="P7049" s="36">
        <f>IF($B7049="","",IFERROR(VLOOKUP($B7049,Mapping!$A:$C,3,0),"Not Mapped"))</f>
        <v/>
      </c>
      <c r="Q7049" s="36">
        <f>IF($B7049="","",IFERROR(VLOOKUP($O7049,Leaders!$A:$B,2,0),"Not Mapped"))</f>
        <v/>
      </c>
      <c r="R7049" s="36">
        <f>IF($B7049="","",IF(COUNTIF(Exclusions!$A:$A,$B7049)&gt;0,"Yes","No"))</f>
        <v/>
      </c>
      <c r="S7049" s="38">
        <f>IF($B7049="","",MIN(1,DAY($A7049)/IF($N7049="Superstore",Settings!$B$5,Settings!$B$4)))</f>
        <v/>
      </c>
      <c r="T7049" s="38">
        <f>IF(OR($B7049="",$G7049="",$S7049=0),"",$G7049/$S7049)</f>
        <v/>
      </c>
      <c r="U7049" s="36">
        <f>IF($T7049="","",IF($T7049&lt;Settings!$B$8,"Critical",IF($T7049&lt;Settings!$B$9,"Semi Critical","Non Critical")))</f>
        <v/>
      </c>
      <c r="V7049" s="28" t="n"/>
      <c r="Z7049">
        <f>IF($B7049="","",IFERROR(VLOOKUP($B7049,'Plan HC for CCA'!$A:$B,2,0),""))</f>
        <v/>
      </c>
      <c r="AA7049">
        <f>IF(OR($B7049="",$Z7049=""),"",IF(N($M7049)&lt;$Z7049,"Delta","No Delta"))</f>
        <v/>
      </c>
      <c r="AB7049">
        <f>IF(OR($B7049="",$Z7049=""),"",MAX(0,$Z7049-N($M7049)))</f>
        <v/>
      </c>
      <c r="AC7049" s="46">
        <f>IF($B7049="","",IFERROR(INDEX('CCA Util %'!$H:$H,MATCH($B7049,'CCA Util %'!$E:$E,0)),""))</f>
        <v/>
      </c>
      <c r="AD7049">
        <f>IF($B7049="","",IFERROR(INDEX('CCA Util %'!$G:$G,MATCH($B7049,'CCA Util %'!$E:$E,0)),""))</f>
        <v/>
      </c>
      <c r="AE7049">
        <f>IF(OR($B7049="",$U7049=""),"",$U7049&amp;" &amp; "&amp;IF(OR($AD7049="",$AD7049=0),"Util NA",$AD7049&amp;" Util"))</f>
        <v/>
      </c>
    </row>
    <row r="7050" ht="15.75" customHeight="1" s="42">
      <c r="A7050" s="41" t="n"/>
      <c r="G7050" s="38" t="n"/>
      <c r="H7050" s="38" t="n"/>
      <c r="I7050" s="38" t="n"/>
      <c r="J7050" s="38" t="n"/>
      <c r="K7050" s="38" t="n"/>
      <c r="L7050" s="38" t="n"/>
      <c r="N7050" s="36">
        <f>IF($B7050="","",IF($C7050="SUPERSTORE","Superstore","DH"))</f>
        <v/>
      </c>
      <c r="O7050" s="36">
        <f>IF($B7050="","",IFERROR(VLOOKUP($B7050,Mapping!$A:$C,2,0),"Not Mapped"))</f>
        <v/>
      </c>
      <c r="P7050" s="36">
        <f>IF($B7050="","",IFERROR(VLOOKUP($B7050,Mapping!$A:$C,3,0),"Not Mapped"))</f>
        <v/>
      </c>
      <c r="Q7050" s="36">
        <f>IF($B7050="","",IFERROR(VLOOKUP($O7050,Leaders!$A:$B,2,0),"Not Mapped"))</f>
        <v/>
      </c>
      <c r="R7050" s="36">
        <f>IF($B7050="","",IF(COUNTIF(Exclusions!$A:$A,$B7050)&gt;0,"Yes","No"))</f>
        <v/>
      </c>
      <c r="S7050" s="38">
        <f>IF($B7050="","",MIN(1,DAY($A7050)/IF($N7050="Superstore",Settings!$B$5,Settings!$B$4)))</f>
        <v/>
      </c>
      <c r="T7050" s="38">
        <f>IF(OR($B7050="",$G7050="",$S7050=0),"",$G7050/$S7050)</f>
        <v/>
      </c>
      <c r="U7050" s="36">
        <f>IF($T7050="","",IF($T7050&lt;Settings!$B$8,"Critical",IF($T7050&lt;Settings!$B$9,"Semi Critical","Non Critical")))</f>
        <v/>
      </c>
      <c r="V7050" s="28" t="n"/>
      <c r="Z7050">
        <f>IF($B7050="","",IFERROR(VLOOKUP($B7050,'Plan HC for CCA'!$A:$B,2,0),""))</f>
        <v/>
      </c>
      <c r="AA7050">
        <f>IF(OR($B7050="",$Z7050=""),"",IF(N($M7050)&lt;$Z7050,"Delta","No Delta"))</f>
        <v/>
      </c>
      <c r="AB7050">
        <f>IF(OR($B7050="",$Z7050=""),"",MAX(0,$Z7050-N($M7050)))</f>
        <v/>
      </c>
      <c r="AC7050" s="46">
        <f>IF($B7050="","",IFERROR(INDEX('CCA Util %'!$H:$H,MATCH($B7050,'CCA Util %'!$E:$E,0)),""))</f>
        <v/>
      </c>
      <c r="AD7050">
        <f>IF($B7050="","",IFERROR(INDEX('CCA Util %'!$G:$G,MATCH($B7050,'CCA Util %'!$E:$E,0)),""))</f>
        <v/>
      </c>
      <c r="AE7050">
        <f>IF(OR($B7050="",$U7050=""),"",$U7050&amp;" &amp; "&amp;IF(OR($AD7050="",$AD7050=0),"Util NA",$AD7050&amp;" Util"))</f>
        <v/>
      </c>
    </row>
    <row r="7051" ht="15.75" customHeight="1" s="42">
      <c r="A7051" s="41" t="n"/>
      <c r="G7051" s="38" t="n"/>
      <c r="H7051" s="38" t="n"/>
      <c r="I7051" s="38" t="n"/>
      <c r="J7051" s="38" t="n"/>
      <c r="K7051" s="38" t="n"/>
      <c r="L7051" s="38" t="n"/>
      <c r="N7051" s="36">
        <f>IF($B7051="","",IF($C7051="SUPERSTORE","Superstore","DH"))</f>
        <v/>
      </c>
      <c r="O7051" s="36">
        <f>IF($B7051="","",IFERROR(VLOOKUP($B7051,Mapping!$A:$C,2,0),"Not Mapped"))</f>
        <v/>
      </c>
      <c r="P7051" s="36">
        <f>IF($B7051="","",IFERROR(VLOOKUP($B7051,Mapping!$A:$C,3,0),"Not Mapped"))</f>
        <v/>
      </c>
      <c r="Q7051" s="36">
        <f>IF($B7051="","",IFERROR(VLOOKUP($O7051,Leaders!$A:$B,2,0),"Not Mapped"))</f>
        <v/>
      </c>
      <c r="R7051" s="36">
        <f>IF($B7051="","",IF(COUNTIF(Exclusions!$A:$A,$B7051)&gt;0,"Yes","No"))</f>
        <v/>
      </c>
      <c r="S7051" s="38">
        <f>IF($B7051="","",MIN(1,DAY($A7051)/IF($N7051="Superstore",Settings!$B$5,Settings!$B$4)))</f>
        <v/>
      </c>
      <c r="T7051" s="38">
        <f>IF(OR($B7051="",$G7051="",$S7051=0),"",$G7051/$S7051)</f>
        <v/>
      </c>
      <c r="U7051" s="36">
        <f>IF($T7051="","",IF($T7051&lt;Settings!$B$8,"Critical",IF($T7051&lt;Settings!$B$9,"Semi Critical","Non Critical")))</f>
        <v/>
      </c>
      <c r="V7051" s="28" t="n"/>
      <c r="Z7051">
        <f>IF($B7051="","",IFERROR(VLOOKUP($B7051,'Plan HC for CCA'!$A:$B,2,0),""))</f>
        <v/>
      </c>
      <c r="AA7051">
        <f>IF(OR($B7051="",$Z7051=""),"",IF(N($M7051)&lt;$Z7051,"Delta","No Delta"))</f>
        <v/>
      </c>
      <c r="AB7051">
        <f>IF(OR($B7051="",$Z7051=""),"",MAX(0,$Z7051-N($M7051)))</f>
        <v/>
      </c>
      <c r="AC7051" s="46">
        <f>IF($B7051="","",IFERROR(INDEX('CCA Util %'!$H:$H,MATCH($B7051,'CCA Util %'!$E:$E,0)),""))</f>
        <v/>
      </c>
      <c r="AD7051">
        <f>IF($B7051="","",IFERROR(INDEX('CCA Util %'!$G:$G,MATCH($B7051,'CCA Util %'!$E:$E,0)),""))</f>
        <v/>
      </c>
      <c r="AE7051">
        <f>IF(OR($B7051="",$U7051=""),"",$U7051&amp;" &amp; "&amp;IF(OR($AD7051="",$AD7051=0),"Util NA",$AD7051&amp;" Util"))</f>
        <v/>
      </c>
    </row>
    <row r="7052" ht="15.75" customHeight="1" s="42">
      <c r="A7052" s="41" t="n"/>
      <c r="G7052" s="38" t="n"/>
      <c r="H7052" s="38" t="n"/>
      <c r="I7052" s="38" t="n"/>
      <c r="J7052" s="38" t="n"/>
      <c r="K7052" s="38" t="n"/>
      <c r="L7052" s="38" t="n"/>
      <c r="N7052" s="36">
        <f>IF($B7052="","",IF($C7052="SUPERSTORE","Superstore","DH"))</f>
        <v/>
      </c>
      <c r="O7052" s="36">
        <f>IF($B7052="","",IFERROR(VLOOKUP($B7052,Mapping!$A:$C,2,0),"Not Mapped"))</f>
        <v/>
      </c>
      <c r="P7052" s="36">
        <f>IF($B7052="","",IFERROR(VLOOKUP($B7052,Mapping!$A:$C,3,0),"Not Mapped"))</f>
        <v/>
      </c>
      <c r="Q7052" s="36">
        <f>IF($B7052="","",IFERROR(VLOOKUP($O7052,Leaders!$A:$B,2,0),"Not Mapped"))</f>
        <v/>
      </c>
      <c r="R7052" s="36">
        <f>IF($B7052="","",IF(COUNTIF(Exclusions!$A:$A,$B7052)&gt;0,"Yes","No"))</f>
        <v/>
      </c>
      <c r="S7052" s="38">
        <f>IF($B7052="","",MIN(1,DAY($A7052)/IF($N7052="Superstore",Settings!$B$5,Settings!$B$4)))</f>
        <v/>
      </c>
      <c r="T7052" s="38">
        <f>IF(OR($B7052="",$G7052="",$S7052=0),"",$G7052/$S7052)</f>
        <v/>
      </c>
      <c r="U7052" s="36">
        <f>IF($T7052="","",IF($T7052&lt;Settings!$B$8,"Critical",IF($T7052&lt;Settings!$B$9,"Semi Critical","Non Critical")))</f>
        <v/>
      </c>
      <c r="V7052" s="28" t="n"/>
      <c r="Z7052">
        <f>IF($B7052="","",IFERROR(VLOOKUP($B7052,'Plan HC for CCA'!$A:$B,2,0),""))</f>
        <v/>
      </c>
      <c r="AA7052">
        <f>IF(OR($B7052="",$Z7052=""),"",IF(N($M7052)&lt;$Z7052,"Delta","No Delta"))</f>
        <v/>
      </c>
      <c r="AB7052">
        <f>IF(OR($B7052="",$Z7052=""),"",MAX(0,$Z7052-N($M7052)))</f>
        <v/>
      </c>
      <c r="AC7052" s="46">
        <f>IF($B7052="","",IFERROR(INDEX('CCA Util %'!$H:$H,MATCH($B7052,'CCA Util %'!$E:$E,0)),""))</f>
        <v/>
      </c>
      <c r="AD7052">
        <f>IF($B7052="","",IFERROR(INDEX('CCA Util %'!$G:$G,MATCH($B7052,'CCA Util %'!$E:$E,0)),""))</f>
        <v/>
      </c>
      <c r="AE7052">
        <f>IF(OR($B7052="",$U7052=""),"",$U7052&amp;" &amp; "&amp;IF(OR($AD7052="",$AD7052=0),"Util NA",$AD7052&amp;" Util"))</f>
        <v/>
      </c>
    </row>
    <row r="7053" ht="15.75" customHeight="1" s="42">
      <c r="A7053" s="41" t="n"/>
      <c r="G7053" s="38" t="n"/>
      <c r="H7053" s="38" t="n"/>
      <c r="I7053" s="38" t="n"/>
      <c r="J7053" s="38" t="n"/>
      <c r="K7053" s="38" t="n"/>
      <c r="L7053" s="38" t="n"/>
      <c r="N7053" s="36">
        <f>IF($B7053="","",IF($C7053="SUPERSTORE","Superstore","DH"))</f>
        <v/>
      </c>
      <c r="O7053" s="36">
        <f>IF($B7053="","",IFERROR(VLOOKUP($B7053,Mapping!$A:$C,2,0),"Not Mapped"))</f>
        <v/>
      </c>
      <c r="P7053" s="36">
        <f>IF($B7053="","",IFERROR(VLOOKUP($B7053,Mapping!$A:$C,3,0),"Not Mapped"))</f>
        <v/>
      </c>
      <c r="Q7053" s="36">
        <f>IF($B7053="","",IFERROR(VLOOKUP($O7053,Leaders!$A:$B,2,0),"Not Mapped"))</f>
        <v/>
      </c>
      <c r="R7053" s="36">
        <f>IF($B7053="","",IF(COUNTIF(Exclusions!$A:$A,$B7053)&gt;0,"Yes","No"))</f>
        <v/>
      </c>
      <c r="S7053" s="38">
        <f>IF($B7053="","",MIN(1,DAY($A7053)/IF($N7053="Superstore",Settings!$B$5,Settings!$B$4)))</f>
        <v/>
      </c>
      <c r="T7053" s="38">
        <f>IF(OR($B7053="",$G7053="",$S7053=0),"",$G7053/$S7053)</f>
        <v/>
      </c>
      <c r="U7053" s="36">
        <f>IF($T7053="","",IF($T7053&lt;Settings!$B$8,"Critical",IF($T7053&lt;Settings!$B$9,"Semi Critical","Non Critical")))</f>
        <v/>
      </c>
      <c r="V7053" s="28" t="n"/>
      <c r="Z7053">
        <f>IF($B7053="","",IFERROR(VLOOKUP($B7053,'Plan HC for CCA'!$A:$B,2,0),""))</f>
        <v/>
      </c>
      <c r="AA7053">
        <f>IF(OR($B7053="",$Z7053=""),"",IF(N($M7053)&lt;$Z7053,"Delta","No Delta"))</f>
        <v/>
      </c>
      <c r="AB7053">
        <f>IF(OR($B7053="",$Z7053=""),"",MAX(0,$Z7053-N($M7053)))</f>
        <v/>
      </c>
      <c r="AC7053" s="46">
        <f>IF($B7053="","",IFERROR(INDEX('CCA Util %'!$H:$H,MATCH($B7053,'CCA Util %'!$E:$E,0)),""))</f>
        <v/>
      </c>
      <c r="AD7053">
        <f>IF($B7053="","",IFERROR(INDEX('CCA Util %'!$G:$G,MATCH($B7053,'CCA Util %'!$E:$E,0)),""))</f>
        <v/>
      </c>
      <c r="AE7053">
        <f>IF(OR($B7053="",$U7053=""),"",$U7053&amp;" &amp; "&amp;IF(OR($AD7053="",$AD7053=0),"Util NA",$AD7053&amp;" Util"))</f>
        <v/>
      </c>
    </row>
    <row r="7054" ht="15.75" customHeight="1" s="42">
      <c r="A7054" s="41" t="n"/>
      <c r="G7054" s="38" t="n"/>
      <c r="H7054" s="38" t="n"/>
      <c r="I7054" s="38" t="n"/>
      <c r="J7054" s="38" t="n"/>
      <c r="K7054" s="38" t="n"/>
      <c r="L7054" s="38" t="n"/>
      <c r="N7054" s="36">
        <f>IF($B7054="","",IF($C7054="SUPERSTORE","Superstore","DH"))</f>
        <v/>
      </c>
      <c r="O7054" s="36">
        <f>IF($B7054="","",IFERROR(VLOOKUP($B7054,Mapping!$A:$C,2,0),"Not Mapped"))</f>
        <v/>
      </c>
      <c r="P7054" s="36">
        <f>IF($B7054="","",IFERROR(VLOOKUP($B7054,Mapping!$A:$C,3,0),"Not Mapped"))</f>
        <v/>
      </c>
      <c r="Q7054" s="36">
        <f>IF($B7054="","",IFERROR(VLOOKUP($O7054,Leaders!$A:$B,2,0),"Not Mapped"))</f>
        <v/>
      </c>
      <c r="R7054" s="36">
        <f>IF($B7054="","",IF(COUNTIF(Exclusions!$A:$A,$B7054)&gt;0,"Yes","No"))</f>
        <v/>
      </c>
      <c r="S7054" s="38">
        <f>IF($B7054="","",MIN(1,DAY($A7054)/IF($N7054="Superstore",Settings!$B$5,Settings!$B$4)))</f>
        <v/>
      </c>
      <c r="T7054" s="38">
        <f>IF(OR($B7054="",$G7054="",$S7054=0),"",$G7054/$S7054)</f>
        <v/>
      </c>
      <c r="U7054" s="36">
        <f>IF($T7054="","",IF($T7054&lt;Settings!$B$8,"Critical",IF($T7054&lt;Settings!$B$9,"Semi Critical","Non Critical")))</f>
        <v/>
      </c>
      <c r="V7054" s="28" t="n"/>
      <c r="Z7054">
        <f>IF($B7054="","",IFERROR(VLOOKUP($B7054,'Plan HC for CCA'!$A:$B,2,0),""))</f>
        <v/>
      </c>
      <c r="AA7054">
        <f>IF(OR($B7054="",$Z7054=""),"",IF(N($M7054)&lt;$Z7054,"Delta","No Delta"))</f>
        <v/>
      </c>
      <c r="AB7054">
        <f>IF(OR($B7054="",$Z7054=""),"",MAX(0,$Z7054-N($M7054)))</f>
        <v/>
      </c>
      <c r="AC7054" s="46">
        <f>IF($B7054="","",IFERROR(INDEX('CCA Util %'!$H:$H,MATCH($B7054,'CCA Util %'!$E:$E,0)),""))</f>
        <v/>
      </c>
      <c r="AD7054">
        <f>IF($B7054="","",IFERROR(INDEX('CCA Util %'!$G:$G,MATCH($B7054,'CCA Util %'!$E:$E,0)),""))</f>
        <v/>
      </c>
      <c r="AE7054">
        <f>IF(OR($B7054="",$U7054=""),"",$U7054&amp;" &amp; "&amp;IF(OR($AD7054="",$AD7054=0),"Util NA",$AD7054&amp;" Util"))</f>
        <v/>
      </c>
    </row>
    <row r="7055" ht="15.75" customHeight="1" s="42">
      <c r="A7055" s="41" t="n"/>
      <c r="G7055" s="38" t="n"/>
      <c r="H7055" s="38" t="n"/>
      <c r="I7055" s="38" t="n"/>
      <c r="J7055" s="38" t="n"/>
      <c r="K7055" s="38" t="n"/>
      <c r="L7055" s="38" t="n"/>
      <c r="N7055" s="36">
        <f>IF($B7055="","",IF($C7055="SUPERSTORE","Superstore","DH"))</f>
        <v/>
      </c>
      <c r="O7055" s="36">
        <f>IF($B7055="","",IFERROR(VLOOKUP($B7055,Mapping!$A:$C,2,0),"Not Mapped"))</f>
        <v/>
      </c>
      <c r="P7055" s="36">
        <f>IF($B7055="","",IFERROR(VLOOKUP($B7055,Mapping!$A:$C,3,0),"Not Mapped"))</f>
        <v/>
      </c>
      <c r="Q7055" s="36">
        <f>IF($B7055="","",IFERROR(VLOOKUP($O7055,Leaders!$A:$B,2,0),"Not Mapped"))</f>
        <v/>
      </c>
      <c r="R7055" s="36">
        <f>IF($B7055="","",IF(COUNTIF(Exclusions!$A:$A,$B7055)&gt;0,"Yes","No"))</f>
        <v/>
      </c>
      <c r="S7055" s="38">
        <f>IF($B7055="","",MIN(1,DAY($A7055)/IF($N7055="Superstore",Settings!$B$5,Settings!$B$4)))</f>
        <v/>
      </c>
      <c r="T7055" s="38">
        <f>IF(OR($B7055="",$G7055="",$S7055=0),"",$G7055/$S7055)</f>
        <v/>
      </c>
      <c r="U7055" s="36">
        <f>IF($T7055="","",IF($T7055&lt;Settings!$B$8,"Critical",IF($T7055&lt;Settings!$B$9,"Semi Critical","Non Critical")))</f>
        <v/>
      </c>
      <c r="V7055" s="28" t="n"/>
      <c r="Z7055">
        <f>IF($B7055="","",IFERROR(VLOOKUP($B7055,'Plan HC for CCA'!$A:$B,2,0),""))</f>
        <v/>
      </c>
      <c r="AA7055">
        <f>IF(OR($B7055="",$Z7055=""),"",IF(N($M7055)&lt;$Z7055,"Delta","No Delta"))</f>
        <v/>
      </c>
      <c r="AB7055">
        <f>IF(OR($B7055="",$Z7055=""),"",MAX(0,$Z7055-N($M7055)))</f>
        <v/>
      </c>
      <c r="AC7055" s="46">
        <f>IF($B7055="","",IFERROR(INDEX('CCA Util %'!$H:$H,MATCH($B7055,'CCA Util %'!$E:$E,0)),""))</f>
        <v/>
      </c>
      <c r="AD7055">
        <f>IF($B7055="","",IFERROR(INDEX('CCA Util %'!$G:$G,MATCH($B7055,'CCA Util %'!$E:$E,0)),""))</f>
        <v/>
      </c>
      <c r="AE7055">
        <f>IF(OR($B7055="",$U7055=""),"",$U7055&amp;" &amp; "&amp;IF(OR($AD7055="",$AD7055=0),"Util NA",$AD7055&amp;" Util"))</f>
        <v/>
      </c>
    </row>
    <row r="7056" ht="15.75" customHeight="1" s="42">
      <c r="A7056" s="41" t="n"/>
      <c r="G7056" s="38" t="n"/>
      <c r="H7056" s="38" t="n"/>
      <c r="I7056" s="38" t="n"/>
      <c r="J7056" s="38" t="n"/>
      <c r="K7056" s="38" t="n"/>
      <c r="L7056" s="38" t="n"/>
      <c r="N7056" s="36">
        <f>IF($B7056="","",IF($C7056="SUPERSTORE","Superstore","DH"))</f>
        <v/>
      </c>
      <c r="O7056" s="36">
        <f>IF($B7056="","",IFERROR(VLOOKUP($B7056,Mapping!$A:$C,2,0),"Not Mapped"))</f>
        <v/>
      </c>
      <c r="P7056" s="36">
        <f>IF($B7056="","",IFERROR(VLOOKUP($B7056,Mapping!$A:$C,3,0),"Not Mapped"))</f>
        <v/>
      </c>
      <c r="Q7056" s="36">
        <f>IF($B7056="","",IFERROR(VLOOKUP($O7056,Leaders!$A:$B,2,0),"Not Mapped"))</f>
        <v/>
      </c>
      <c r="R7056" s="36">
        <f>IF($B7056="","",IF(COUNTIF(Exclusions!$A:$A,$B7056)&gt;0,"Yes","No"))</f>
        <v/>
      </c>
      <c r="S7056" s="38">
        <f>IF($B7056="","",MIN(1,DAY($A7056)/IF($N7056="Superstore",Settings!$B$5,Settings!$B$4)))</f>
        <v/>
      </c>
      <c r="T7056" s="38">
        <f>IF(OR($B7056="",$G7056="",$S7056=0),"",$G7056/$S7056)</f>
        <v/>
      </c>
      <c r="U7056" s="36">
        <f>IF($T7056="","",IF($T7056&lt;Settings!$B$8,"Critical",IF($T7056&lt;Settings!$B$9,"Semi Critical","Non Critical")))</f>
        <v/>
      </c>
      <c r="V7056" s="28" t="n"/>
      <c r="Z7056">
        <f>IF($B7056="","",IFERROR(VLOOKUP($B7056,'Plan HC for CCA'!$A:$B,2,0),""))</f>
        <v/>
      </c>
      <c r="AA7056">
        <f>IF(OR($B7056="",$Z7056=""),"",IF(N($M7056)&lt;$Z7056,"Delta","No Delta"))</f>
        <v/>
      </c>
      <c r="AB7056">
        <f>IF(OR($B7056="",$Z7056=""),"",MAX(0,$Z7056-N($M7056)))</f>
        <v/>
      </c>
      <c r="AC7056" s="46">
        <f>IF($B7056="","",IFERROR(INDEX('CCA Util %'!$H:$H,MATCH($B7056,'CCA Util %'!$E:$E,0)),""))</f>
        <v/>
      </c>
      <c r="AD7056">
        <f>IF($B7056="","",IFERROR(INDEX('CCA Util %'!$G:$G,MATCH($B7056,'CCA Util %'!$E:$E,0)),""))</f>
        <v/>
      </c>
      <c r="AE7056">
        <f>IF(OR($B7056="",$U7056=""),"",$U7056&amp;" &amp; "&amp;IF(OR($AD7056="",$AD7056=0),"Util NA",$AD7056&amp;" Util"))</f>
        <v/>
      </c>
    </row>
    <row r="7057" ht="15.75" customHeight="1" s="42">
      <c r="A7057" s="41" t="n"/>
      <c r="G7057" s="38" t="n"/>
      <c r="H7057" s="38" t="n"/>
      <c r="I7057" s="38" t="n"/>
      <c r="J7057" s="38" t="n"/>
      <c r="K7057" s="38" t="n"/>
      <c r="L7057" s="38" t="n"/>
      <c r="N7057" s="36">
        <f>IF($B7057="","",IF($C7057="SUPERSTORE","Superstore","DH"))</f>
        <v/>
      </c>
      <c r="O7057" s="36">
        <f>IF($B7057="","",IFERROR(VLOOKUP($B7057,Mapping!$A:$C,2,0),"Not Mapped"))</f>
        <v/>
      </c>
      <c r="P7057" s="36">
        <f>IF($B7057="","",IFERROR(VLOOKUP($B7057,Mapping!$A:$C,3,0),"Not Mapped"))</f>
        <v/>
      </c>
      <c r="Q7057" s="36">
        <f>IF($B7057="","",IFERROR(VLOOKUP($O7057,Leaders!$A:$B,2,0),"Not Mapped"))</f>
        <v/>
      </c>
      <c r="R7057" s="36">
        <f>IF($B7057="","",IF(COUNTIF(Exclusions!$A:$A,$B7057)&gt;0,"Yes","No"))</f>
        <v/>
      </c>
      <c r="S7057" s="38">
        <f>IF($B7057="","",MIN(1,DAY($A7057)/IF($N7057="Superstore",Settings!$B$5,Settings!$B$4)))</f>
        <v/>
      </c>
      <c r="T7057" s="38">
        <f>IF(OR($B7057="",$G7057="",$S7057=0),"",$G7057/$S7057)</f>
        <v/>
      </c>
      <c r="U7057" s="36">
        <f>IF($T7057="","",IF($T7057&lt;Settings!$B$8,"Critical",IF($T7057&lt;Settings!$B$9,"Semi Critical","Non Critical")))</f>
        <v/>
      </c>
      <c r="V7057" s="28" t="n"/>
      <c r="Z7057">
        <f>IF($B7057="","",IFERROR(VLOOKUP($B7057,'Plan HC for CCA'!$A:$B,2,0),""))</f>
        <v/>
      </c>
      <c r="AA7057">
        <f>IF(OR($B7057="",$Z7057=""),"",IF(N($M7057)&lt;$Z7057,"Delta","No Delta"))</f>
        <v/>
      </c>
      <c r="AB7057">
        <f>IF(OR($B7057="",$Z7057=""),"",MAX(0,$Z7057-N($M7057)))</f>
        <v/>
      </c>
      <c r="AC7057" s="46">
        <f>IF($B7057="","",IFERROR(INDEX('CCA Util %'!$H:$H,MATCH($B7057,'CCA Util %'!$E:$E,0)),""))</f>
        <v/>
      </c>
      <c r="AD7057">
        <f>IF($B7057="","",IFERROR(INDEX('CCA Util %'!$G:$G,MATCH($B7057,'CCA Util %'!$E:$E,0)),""))</f>
        <v/>
      </c>
      <c r="AE7057">
        <f>IF(OR($B7057="",$U7057=""),"",$U7057&amp;" &amp; "&amp;IF(OR($AD7057="",$AD7057=0),"Util NA",$AD7057&amp;" Util"))</f>
        <v/>
      </c>
    </row>
    <row r="7058" ht="15.75" customHeight="1" s="42">
      <c r="A7058" s="41" t="n"/>
      <c r="G7058" s="38" t="n"/>
      <c r="H7058" s="38" t="n"/>
      <c r="I7058" s="38" t="n"/>
      <c r="J7058" s="38" t="n"/>
      <c r="K7058" s="38" t="n"/>
      <c r="L7058" s="38" t="n"/>
      <c r="N7058" s="36">
        <f>IF($B7058="","",IF($C7058="SUPERSTORE","Superstore","DH"))</f>
        <v/>
      </c>
      <c r="O7058" s="36">
        <f>IF($B7058="","",IFERROR(VLOOKUP($B7058,Mapping!$A:$C,2,0),"Not Mapped"))</f>
        <v/>
      </c>
      <c r="P7058" s="36">
        <f>IF($B7058="","",IFERROR(VLOOKUP($B7058,Mapping!$A:$C,3,0),"Not Mapped"))</f>
        <v/>
      </c>
      <c r="Q7058" s="36">
        <f>IF($B7058="","",IFERROR(VLOOKUP($O7058,Leaders!$A:$B,2,0),"Not Mapped"))</f>
        <v/>
      </c>
      <c r="R7058" s="36">
        <f>IF($B7058="","",IF(COUNTIF(Exclusions!$A:$A,$B7058)&gt;0,"Yes","No"))</f>
        <v/>
      </c>
      <c r="S7058" s="38">
        <f>IF($B7058="","",MIN(1,DAY($A7058)/IF($N7058="Superstore",Settings!$B$5,Settings!$B$4)))</f>
        <v/>
      </c>
      <c r="T7058" s="38">
        <f>IF(OR($B7058="",$G7058="",$S7058=0),"",$G7058/$S7058)</f>
        <v/>
      </c>
      <c r="U7058" s="36">
        <f>IF($T7058="","",IF($T7058&lt;Settings!$B$8,"Critical",IF($T7058&lt;Settings!$B$9,"Semi Critical","Non Critical")))</f>
        <v/>
      </c>
      <c r="V7058" s="28" t="n"/>
      <c r="Z7058">
        <f>IF($B7058="","",IFERROR(VLOOKUP($B7058,'Plan HC for CCA'!$A:$B,2,0),""))</f>
        <v/>
      </c>
      <c r="AA7058">
        <f>IF(OR($B7058="",$Z7058=""),"",IF(N($M7058)&lt;$Z7058,"Delta","No Delta"))</f>
        <v/>
      </c>
      <c r="AB7058">
        <f>IF(OR($B7058="",$Z7058=""),"",MAX(0,$Z7058-N($M7058)))</f>
        <v/>
      </c>
      <c r="AC7058" s="46">
        <f>IF($B7058="","",IFERROR(INDEX('CCA Util %'!$H:$H,MATCH($B7058,'CCA Util %'!$E:$E,0)),""))</f>
        <v/>
      </c>
      <c r="AD7058">
        <f>IF($B7058="","",IFERROR(INDEX('CCA Util %'!$G:$G,MATCH($B7058,'CCA Util %'!$E:$E,0)),""))</f>
        <v/>
      </c>
      <c r="AE7058">
        <f>IF(OR($B7058="",$U7058=""),"",$U7058&amp;" &amp; "&amp;IF(OR($AD7058="",$AD7058=0),"Util NA",$AD7058&amp;" Util"))</f>
        <v/>
      </c>
    </row>
    <row r="7059" ht="15.75" customHeight="1" s="42">
      <c r="A7059" s="41" t="n"/>
      <c r="G7059" s="38" t="n"/>
      <c r="H7059" s="38" t="n"/>
      <c r="I7059" s="38" t="n"/>
      <c r="J7059" s="38" t="n"/>
      <c r="K7059" s="38" t="n"/>
      <c r="L7059" s="38" t="n"/>
      <c r="N7059" s="36">
        <f>IF($B7059="","",IF($C7059="SUPERSTORE","Superstore","DH"))</f>
        <v/>
      </c>
      <c r="O7059" s="36">
        <f>IF($B7059="","",IFERROR(VLOOKUP($B7059,Mapping!$A:$C,2,0),"Not Mapped"))</f>
        <v/>
      </c>
      <c r="P7059" s="36">
        <f>IF($B7059="","",IFERROR(VLOOKUP($B7059,Mapping!$A:$C,3,0),"Not Mapped"))</f>
        <v/>
      </c>
      <c r="Q7059" s="36">
        <f>IF($B7059="","",IFERROR(VLOOKUP($O7059,Leaders!$A:$B,2,0),"Not Mapped"))</f>
        <v/>
      </c>
      <c r="R7059" s="36">
        <f>IF($B7059="","",IF(COUNTIF(Exclusions!$A:$A,$B7059)&gt;0,"Yes","No"))</f>
        <v/>
      </c>
      <c r="S7059" s="38">
        <f>IF($B7059="","",MIN(1,DAY($A7059)/IF($N7059="Superstore",Settings!$B$5,Settings!$B$4)))</f>
        <v/>
      </c>
      <c r="T7059" s="38">
        <f>IF(OR($B7059="",$G7059="",$S7059=0),"",$G7059/$S7059)</f>
        <v/>
      </c>
      <c r="U7059" s="36">
        <f>IF($T7059="","",IF($T7059&lt;Settings!$B$8,"Critical",IF($T7059&lt;Settings!$B$9,"Semi Critical","Non Critical")))</f>
        <v/>
      </c>
      <c r="V7059" s="28" t="n"/>
      <c r="Z7059">
        <f>IF($B7059="","",IFERROR(VLOOKUP($B7059,'Plan HC for CCA'!$A:$B,2,0),""))</f>
        <v/>
      </c>
      <c r="AA7059">
        <f>IF(OR($B7059="",$Z7059=""),"",IF(N($M7059)&lt;$Z7059,"Delta","No Delta"))</f>
        <v/>
      </c>
      <c r="AB7059">
        <f>IF(OR($B7059="",$Z7059=""),"",MAX(0,$Z7059-N($M7059)))</f>
        <v/>
      </c>
      <c r="AC7059" s="46">
        <f>IF($B7059="","",IFERROR(INDEX('CCA Util %'!$H:$H,MATCH($B7059,'CCA Util %'!$E:$E,0)),""))</f>
        <v/>
      </c>
      <c r="AD7059">
        <f>IF($B7059="","",IFERROR(INDEX('CCA Util %'!$G:$G,MATCH($B7059,'CCA Util %'!$E:$E,0)),""))</f>
        <v/>
      </c>
      <c r="AE7059">
        <f>IF(OR($B7059="",$U7059=""),"",$U7059&amp;" &amp; "&amp;IF(OR($AD7059="",$AD7059=0),"Util NA",$AD7059&amp;" Util"))</f>
        <v/>
      </c>
    </row>
    <row r="7060" ht="15.75" customHeight="1" s="42">
      <c r="A7060" s="41" t="n"/>
      <c r="G7060" s="38" t="n"/>
      <c r="H7060" s="38" t="n"/>
      <c r="I7060" s="38" t="n"/>
      <c r="J7060" s="38" t="n"/>
      <c r="K7060" s="38" t="n"/>
      <c r="L7060" s="38" t="n"/>
      <c r="N7060" s="36">
        <f>IF($B7060="","",IF($C7060="SUPERSTORE","Superstore","DH"))</f>
        <v/>
      </c>
      <c r="O7060" s="36">
        <f>IF($B7060="","",IFERROR(VLOOKUP($B7060,Mapping!$A:$C,2,0),"Not Mapped"))</f>
        <v/>
      </c>
      <c r="P7060" s="36">
        <f>IF($B7060="","",IFERROR(VLOOKUP($B7060,Mapping!$A:$C,3,0),"Not Mapped"))</f>
        <v/>
      </c>
      <c r="Q7060" s="36">
        <f>IF($B7060="","",IFERROR(VLOOKUP($O7060,Leaders!$A:$B,2,0),"Not Mapped"))</f>
        <v/>
      </c>
      <c r="R7060" s="36">
        <f>IF($B7060="","",IF(COUNTIF(Exclusions!$A:$A,$B7060)&gt;0,"Yes","No"))</f>
        <v/>
      </c>
      <c r="S7060" s="38">
        <f>IF($B7060="","",MIN(1,DAY($A7060)/IF($N7060="Superstore",Settings!$B$5,Settings!$B$4)))</f>
        <v/>
      </c>
      <c r="T7060" s="38">
        <f>IF(OR($B7060="",$G7060="",$S7060=0),"",$G7060/$S7060)</f>
        <v/>
      </c>
      <c r="U7060" s="36">
        <f>IF($T7060="","",IF($T7060&lt;Settings!$B$8,"Critical",IF($T7060&lt;Settings!$B$9,"Semi Critical","Non Critical")))</f>
        <v/>
      </c>
      <c r="V7060" s="28" t="n"/>
      <c r="Z7060">
        <f>IF($B7060="","",IFERROR(VLOOKUP($B7060,'Plan HC for CCA'!$A:$B,2,0),""))</f>
        <v/>
      </c>
      <c r="AA7060">
        <f>IF(OR($B7060="",$Z7060=""),"",IF(N($M7060)&lt;$Z7060,"Delta","No Delta"))</f>
        <v/>
      </c>
      <c r="AB7060">
        <f>IF(OR($B7060="",$Z7060=""),"",MAX(0,$Z7060-N($M7060)))</f>
        <v/>
      </c>
      <c r="AC7060" s="46">
        <f>IF($B7060="","",IFERROR(INDEX('CCA Util %'!$H:$H,MATCH($B7060,'CCA Util %'!$E:$E,0)),""))</f>
        <v/>
      </c>
      <c r="AD7060">
        <f>IF($B7060="","",IFERROR(INDEX('CCA Util %'!$G:$G,MATCH($B7060,'CCA Util %'!$E:$E,0)),""))</f>
        <v/>
      </c>
      <c r="AE7060">
        <f>IF(OR($B7060="",$U7060=""),"",$U7060&amp;" &amp; "&amp;IF(OR($AD7060="",$AD7060=0),"Util NA",$AD7060&amp;" Util"))</f>
        <v/>
      </c>
    </row>
    <row r="7061" ht="15.75" customHeight="1" s="42">
      <c r="A7061" s="41" t="n"/>
      <c r="G7061" s="38" t="n"/>
      <c r="H7061" s="38" t="n"/>
      <c r="I7061" s="38" t="n"/>
      <c r="J7061" s="38" t="n"/>
      <c r="K7061" s="38" t="n"/>
      <c r="L7061" s="38" t="n"/>
      <c r="N7061" s="36">
        <f>IF($B7061="","",IF($C7061="SUPERSTORE","Superstore","DH"))</f>
        <v/>
      </c>
      <c r="O7061" s="36">
        <f>IF($B7061="","",IFERROR(VLOOKUP($B7061,Mapping!$A:$C,2,0),"Not Mapped"))</f>
        <v/>
      </c>
      <c r="P7061" s="36">
        <f>IF($B7061="","",IFERROR(VLOOKUP($B7061,Mapping!$A:$C,3,0),"Not Mapped"))</f>
        <v/>
      </c>
      <c r="Q7061" s="36">
        <f>IF($B7061="","",IFERROR(VLOOKUP($O7061,Leaders!$A:$B,2,0),"Not Mapped"))</f>
        <v/>
      </c>
      <c r="R7061" s="36">
        <f>IF($B7061="","",IF(COUNTIF(Exclusions!$A:$A,$B7061)&gt;0,"Yes","No"))</f>
        <v/>
      </c>
      <c r="S7061" s="38">
        <f>IF($B7061="","",MIN(1,DAY($A7061)/IF($N7061="Superstore",Settings!$B$5,Settings!$B$4)))</f>
        <v/>
      </c>
      <c r="T7061" s="38">
        <f>IF(OR($B7061="",$G7061="",$S7061=0),"",$G7061/$S7061)</f>
        <v/>
      </c>
      <c r="U7061" s="36">
        <f>IF($T7061="","",IF($T7061&lt;Settings!$B$8,"Critical",IF($T7061&lt;Settings!$B$9,"Semi Critical","Non Critical")))</f>
        <v/>
      </c>
      <c r="V7061" s="28" t="n"/>
      <c r="Z7061">
        <f>IF($B7061="","",IFERROR(VLOOKUP($B7061,'Plan HC for CCA'!$A:$B,2,0),""))</f>
        <v/>
      </c>
      <c r="AA7061">
        <f>IF(OR($B7061="",$Z7061=""),"",IF(N($M7061)&lt;$Z7061,"Delta","No Delta"))</f>
        <v/>
      </c>
      <c r="AB7061">
        <f>IF(OR($B7061="",$Z7061=""),"",MAX(0,$Z7061-N($M7061)))</f>
        <v/>
      </c>
      <c r="AC7061" s="46">
        <f>IF($B7061="","",IFERROR(INDEX('CCA Util %'!$H:$H,MATCH($B7061,'CCA Util %'!$E:$E,0)),""))</f>
        <v/>
      </c>
      <c r="AD7061">
        <f>IF($B7061="","",IFERROR(INDEX('CCA Util %'!$G:$G,MATCH($B7061,'CCA Util %'!$E:$E,0)),""))</f>
        <v/>
      </c>
      <c r="AE7061">
        <f>IF(OR($B7061="",$U7061=""),"",$U7061&amp;" &amp; "&amp;IF(OR($AD7061="",$AD7061=0),"Util NA",$AD7061&amp;" Util"))</f>
        <v/>
      </c>
    </row>
    <row r="7062" ht="15.75" customHeight="1" s="42">
      <c r="A7062" s="41" t="n"/>
      <c r="G7062" s="38" t="n"/>
      <c r="H7062" s="38" t="n"/>
      <c r="I7062" s="38" t="n"/>
      <c r="J7062" s="38" t="n"/>
      <c r="K7062" s="38" t="n"/>
      <c r="L7062" s="38" t="n"/>
      <c r="N7062" s="36">
        <f>IF($B7062="","",IF($C7062="SUPERSTORE","Superstore","DH"))</f>
        <v/>
      </c>
      <c r="O7062" s="36">
        <f>IF($B7062="","",IFERROR(VLOOKUP($B7062,Mapping!$A:$C,2,0),"Not Mapped"))</f>
        <v/>
      </c>
      <c r="P7062" s="36">
        <f>IF($B7062="","",IFERROR(VLOOKUP($B7062,Mapping!$A:$C,3,0),"Not Mapped"))</f>
        <v/>
      </c>
      <c r="Q7062" s="36">
        <f>IF($B7062="","",IFERROR(VLOOKUP($O7062,Leaders!$A:$B,2,0),"Not Mapped"))</f>
        <v/>
      </c>
      <c r="R7062" s="36">
        <f>IF($B7062="","",IF(COUNTIF(Exclusions!$A:$A,$B7062)&gt;0,"Yes","No"))</f>
        <v/>
      </c>
      <c r="S7062" s="38">
        <f>IF($B7062="","",MIN(1,DAY($A7062)/IF($N7062="Superstore",Settings!$B$5,Settings!$B$4)))</f>
        <v/>
      </c>
      <c r="T7062" s="38">
        <f>IF(OR($B7062="",$G7062="",$S7062=0),"",$G7062/$S7062)</f>
        <v/>
      </c>
      <c r="U7062" s="36">
        <f>IF($T7062="","",IF($T7062&lt;Settings!$B$8,"Critical",IF($T7062&lt;Settings!$B$9,"Semi Critical","Non Critical")))</f>
        <v/>
      </c>
      <c r="V7062" s="28" t="n"/>
      <c r="Z7062">
        <f>IF($B7062="","",IFERROR(VLOOKUP($B7062,'Plan HC for CCA'!$A:$B,2,0),""))</f>
        <v/>
      </c>
      <c r="AA7062">
        <f>IF(OR($B7062="",$Z7062=""),"",IF(N($M7062)&lt;$Z7062,"Delta","No Delta"))</f>
        <v/>
      </c>
      <c r="AB7062">
        <f>IF(OR($B7062="",$Z7062=""),"",MAX(0,$Z7062-N($M7062)))</f>
        <v/>
      </c>
      <c r="AC7062" s="46">
        <f>IF($B7062="","",IFERROR(INDEX('CCA Util %'!$H:$H,MATCH($B7062,'CCA Util %'!$E:$E,0)),""))</f>
        <v/>
      </c>
      <c r="AD7062">
        <f>IF($B7062="","",IFERROR(INDEX('CCA Util %'!$G:$G,MATCH($B7062,'CCA Util %'!$E:$E,0)),""))</f>
        <v/>
      </c>
      <c r="AE7062">
        <f>IF(OR($B7062="",$U7062=""),"",$U7062&amp;" &amp; "&amp;IF(OR($AD7062="",$AD7062=0),"Util NA",$AD7062&amp;" Util"))</f>
        <v/>
      </c>
    </row>
    <row r="7063" ht="15.75" customHeight="1" s="42">
      <c r="A7063" s="41" t="n"/>
      <c r="G7063" s="38" t="n"/>
      <c r="H7063" s="38" t="n"/>
      <c r="I7063" s="38" t="n"/>
      <c r="J7063" s="38" t="n"/>
      <c r="K7063" s="38" t="n"/>
      <c r="L7063" s="38" t="n"/>
      <c r="N7063" s="36">
        <f>IF($B7063="","",IF($C7063="SUPERSTORE","Superstore","DH"))</f>
        <v/>
      </c>
      <c r="O7063" s="36">
        <f>IF($B7063="","",IFERROR(VLOOKUP($B7063,Mapping!$A:$C,2,0),"Not Mapped"))</f>
        <v/>
      </c>
      <c r="P7063" s="36">
        <f>IF($B7063="","",IFERROR(VLOOKUP($B7063,Mapping!$A:$C,3,0),"Not Mapped"))</f>
        <v/>
      </c>
      <c r="Q7063" s="36">
        <f>IF($B7063="","",IFERROR(VLOOKUP($O7063,Leaders!$A:$B,2,0),"Not Mapped"))</f>
        <v/>
      </c>
      <c r="R7063" s="36">
        <f>IF($B7063="","",IF(COUNTIF(Exclusions!$A:$A,$B7063)&gt;0,"Yes","No"))</f>
        <v/>
      </c>
      <c r="S7063" s="38">
        <f>IF($B7063="","",MIN(1,DAY($A7063)/IF($N7063="Superstore",Settings!$B$5,Settings!$B$4)))</f>
        <v/>
      </c>
      <c r="T7063" s="38">
        <f>IF(OR($B7063="",$G7063="",$S7063=0),"",$G7063/$S7063)</f>
        <v/>
      </c>
      <c r="U7063" s="36">
        <f>IF($T7063="","",IF($T7063&lt;Settings!$B$8,"Critical",IF($T7063&lt;Settings!$B$9,"Semi Critical","Non Critical")))</f>
        <v/>
      </c>
      <c r="V7063" s="28" t="n"/>
      <c r="Z7063">
        <f>IF($B7063="","",IFERROR(VLOOKUP($B7063,'Plan HC for CCA'!$A:$B,2,0),""))</f>
        <v/>
      </c>
      <c r="AA7063">
        <f>IF(OR($B7063="",$Z7063=""),"",IF(N($M7063)&lt;$Z7063,"Delta","No Delta"))</f>
        <v/>
      </c>
      <c r="AB7063">
        <f>IF(OR($B7063="",$Z7063=""),"",MAX(0,$Z7063-N($M7063)))</f>
        <v/>
      </c>
      <c r="AC7063" s="46">
        <f>IF($B7063="","",IFERROR(INDEX('CCA Util %'!$H:$H,MATCH($B7063,'CCA Util %'!$E:$E,0)),""))</f>
        <v/>
      </c>
      <c r="AD7063">
        <f>IF($B7063="","",IFERROR(INDEX('CCA Util %'!$G:$G,MATCH($B7063,'CCA Util %'!$E:$E,0)),""))</f>
        <v/>
      </c>
      <c r="AE7063">
        <f>IF(OR($B7063="",$U7063=""),"",$U7063&amp;" &amp; "&amp;IF(OR($AD7063="",$AD7063=0),"Util NA",$AD7063&amp;" Util"))</f>
        <v/>
      </c>
    </row>
    <row r="7064" ht="15.75" customHeight="1" s="42">
      <c r="A7064" s="41" t="n"/>
      <c r="G7064" s="38" t="n"/>
      <c r="H7064" s="38" t="n"/>
      <c r="I7064" s="38" t="n"/>
      <c r="J7064" s="38" t="n"/>
      <c r="K7064" s="38" t="n"/>
      <c r="L7064" s="38" t="n"/>
      <c r="N7064" s="36">
        <f>IF($B7064="","",IF($C7064="SUPERSTORE","Superstore","DH"))</f>
        <v/>
      </c>
      <c r="O7064" s="36">
        <f>IF($B7064="","",IFERROR(VLOOKUP($B7064,Mapping!$A:$C,2,0),"Not Mapped"))</f>
        <v/>
      </c>
      <c r="P7064" s="36">
        <f>IF($B7064="","",IFERROR(VLOOKUP($B7064,Mapping!$A:$C,3,0),"Not Mapped"))</f>
        <v/>
      </c>
      <c r="Q7064" s="36">
        <f>IF($B7064="","",IFERROR(VLOOKUP($O7064,Leaders!$A:$B,2,0),"Not Mapped"))</f>
        <v/>
      </c>
      <c r="R7064" s="36">
        <f>IF($B7064="","",IF(COUNTIF(Exclusions!$A:$A,$B7064)&gt;0,"Yes","No"))</f>
        <v/>
      </c>
      <c r="S7064" s="38">
        <f>IF($B7064="","",MIN(1,DAY($A7064)/IF($N7064="Superstore",Settings!$B$5,Settings!$B$4)))</f>
        <v/>
      </c>
      <c r="T7064" s="38">
        <f>IF(OR($B7064="",$G7064="",$S7064=0),"",$G7064/$S7064)</f>
        <v/>
      </c>
      <c r="U7064" s="36">
        <f>IF($T7064="","",IF($T7064&lt;Settings!$B$8,"Critical",IF($T7064&lt;Settings!$B$9,"Semi Critical","Non Critical")))</f>
        <v/>
      </c>
      <c r="V7064" s="28" t="n"/>
      <c r="Z7064">
        <f>IF($B7064="","",IFERROR(VLOOKUP($B7064,'Plan HC for CCA'!$A:$B,2,0),""))</f>
        <v/>
      </c>
      <c r="AA7064">
        <f>IF(OR($B7064="",$Z7064=""),"",IF(N($M7064)&lt;$Z7064,"Delta","No Delta"))</f>
        <v/>
      </c>
      <c r="AB7064">
        <f>IF(OR($B7064="",$Z7064=""),"",MAX(0,$Z7064-N($M7064)))</f>
        <v/>
      </c>
      <c r="AC7064" s="46">
        <f>IF($B7064="","",IFERROR(INDEX('CCA Util %'!$H:$H,MATCH($B7064,'CCA Util %'!$E:$E,0)),""))</f>
        <v/>
      </c>
      <c r="AD7064">
        <f>IF($B7064="","",IFERROR(INDEX('CCA Util %'!$G:$G,MATCH($B7064,'CCA Util %'!$E:$E,0)),""))</f>
        <v/>
      </c>
      <c r="AE7064">
        <f>IF(OR($B7064="",$U7064=""),"",$U7064&amp;" &amp; "&amp;IF(OR($AD7064="",$AD7064=0),"Util NA",$AD7064&amp;" Util"))</f>
        <v/>
      </c>
    </row>
    <row r="7065" ht="15.75" customHeight="1" s="42">
      <c r="A7065" s="41" t="n"/>
      <c r="G7065" s="38" t="n"/>
      <c r="H7065" s="38" t="n"/>
      <c r="I7065" s="38" t="n"/>
      <c r="J7065" s="38" t="n"/>
      <c r="K7065" s="38" t="n"/>
      <c r="L7065" s="38" t="n"/>
      <c r="N7065" s="36">
        <f>IF($B7065="","",IF($C7065="SUPERSTORE","Superstore","DH"))</f>
        <v/>
      </c>
      <c r="O7065" s="36">
        <f>IF($B7065="","",IFERROR(VLOOKUP($B7065,Mapping!$A:$C,2,0),"Not Mapped"))</f>
        <v/>
      </c>
      <c r="P7065" s="36">
        <f>IF($B7065="","",IFERROR(VLOOKUP($B7065,Mapping!$A:$C,3,0),"Not Mapped"))</f>
        <v/>
      </c>
      <c r="Q7065" s="36">
        <f>IF($B7065="","",IFERROR(VLOOKUP($O7065,Leaders!$A:$B,2,0),"Not Mapped"))</f>
        <v/>
      </c>
      <c r="R7065" s="36">
        <f>IF($B7065="","",IF(COUNTIF(Exclusions!$A:$A,$B7065)&gt;0,"Yes","No"))</f>
        <v/>
      </c>
      <c r="S7065" s="38">
        <f>IF($B7065="","",MIN(1,DAY($A7065)/IF($N7065="Superstore",Settings!$B$5,Settings!$B$4)))</f>
        <v/>
      </c>
      <c r="T7065" s="38">
        <f>IF(OR($B7065="",$G7065="",$S7065=0),"",$G7065/$S7065)</f>
        <v/>
      </c>
      <c r="U7065" s="36">
        <f>IF($T7065="","",IF($T7065&lt;Settings!$B$8,"Critical",IF($T7065&lt;Settings!$B$9,"Semi Critical","Non Critical")))</f>
        <v/>
      </c>
      <c r="V7065" s="28" t="n"/>
      <c r="Z7065">
        <f>IF($B7065="","",IFERROR(VLOOKUP($B7065,'Plan HC for CCA'!$A:$B,2,0),""))</f>
        <v/>
      </c>
      <c r="AA7065">
        <f>IF(OR($B7065="",$Z7065=""),"",IF(N($M7065)&lt;$Z7065,"Delta","No Delta"))</f>
        <v/>
      </c>
      <c r="AB7065">
        <f>IF(OR($B7065="",$Z7065=""),"",MAX(0,$Z7065-N($M7065)))</f>
        <v/>
      </c>
      <c r="AC7065" s="46">
        <f>IF($B7065="","",IFERROR(INDEX('CCA Util %'!$H:$H,MATCH($B7065,'CCA Util %'!$E:$E,0)),""))</f>
        <v/>
      </c>
      <c r="AD7065">
        <f>IF($B7065="","",IFERROR(INDEX('CCA Util %'!$G:$G,MATCH($B7065,'CCA Util %'!$E:$E,0)),""))</f>
        <v/>
      </c>
      <c r="AE7065">
        <f>IF(OR($B7065="",$U7065=""),"",$U7065&amp;" &amp; "&amp;IF(OR($AD7065="",$AD7065=0),"Util NA",$AD7065&amp;" Util"))</f>
        <v/>
      </c>
    </row>
    <row r="7066" ht="15.75" customHeight="1" s="42">
      <c r="A7066" s="41" t="n"/>
      <c r="G7066" s="38" t="n"/>
      <c r="H7066" s="38" t="n"/>
      <c r="I7066" s="38" t="n"/>
      <c r="J7066" s="38" t="n"/>
      <c r="K7066" s="38" t="n"/>
      <c r="L7066" s="38" t="n"/>
      <c r="N7066" s="36">
        <f>IF($B7066="","",IF($C7066="SUPERSTORE","Superstore","DH"))</f>
        <v/>
      </c>
      <c r="O7066" s="36">
        <f>IF($B7066="","",IFERROR(VLOOKUP($B7066,Mapping!$A:$C,2,0),"Not Mapped"))</f>
        <v/>
      </c>
      <c r="P7066" s="36">
        <f>IF($B7066="","",IFERROR(VLOOKUP($B7066,Mapping!$A:$C,3,0),"Not Mapped"))</f>
        <v/>
      </c>
      <c r="Q7066" s="36">
        <f>IF($B7066="","",IFERROR(VLOOKUP($O7066,Leaders!$A:$B,2,0),"Not Mapped"))</f>
        <v/>
      </c>
      <c r="R7066" s="36">
        <f>IF($B7066="","",IF(COUNTIF(Exclusions!$A:$A,$B7066)&gt;0,"Yes","No"))</f>
        <v/>
      </c>
      <c r="S7066" s="38">
        <f>IF($B7066="","",MIN(1,DAY($A7066)/IF($N7066="Superstore",Settings!$B$5,Settings!$B$4)))</f>
        <v/>
      </c>
      <c r="T7066" s="38">
        <f>IF(OR($B7066="",$G7066="",$S7066=0),"",$G7066/$S7066)</f>
        <v/>
      </c>
      <c r="U7066" s="36">
        <f>IF($T7066="","",IF($T7066&lt;Settings!$B$8,"Critical",IF($T7066&lt;Settings!$B$9,"Semi Critical","Non Critical")))</f>
        <v/>
      </c>
      <c r="V7066" s="28" t="n"/>
      <c r="Z7066">
        <f>IF($B7066="","",IFERROR(VLOOKUP($B7066,'Plan HC for CCA'!$A:$B,2,0),""))</f>
        <v/>
      </c>
      <c r="AA7066">
        <f>IF(OR($B7066="",$Z7066=""),"",IF(N($M7066)&lt;$Z7066,"Delta","No Delta"))</f>
        <v/>
      </c>
      <c r="AB7066">
        <f>IF(OR($B7066="",$Z7066=""),"",MAX(0,$Z7066-N($M7066)))</f>
        <v/>
      </c>
      <c r="AC7066" s="46">
        <f>IF($B7066="","",IFERROR(INDEX('CCA Util %'!$H:$H,MATCH($B7066,'CCA Util %'!$E:$E,0)),""))</f>
        <v/>
      </c>
      <c r="AD7066">
        <f>IF($B7066="","",IFERROR(INDEX('CCA Util %'!$G:$G,MATCH($B7066,'CCA Util %'!$E:$E,0)),""))</f>
        <v/>
      </c>
      <c r="AE7066">
        <f>IF(OR($B7066="",$U7066=""),"",$U7066&amp;" &amp; "&amp;IF(OR($AD7066="",$AD7066=0),"Util NA",$AD7066&amp;" Util"))</f>
        <v/>
      </c>
    </row>
    <row r="7067" ht="15.75" customHeight="1" s="42">
      <c r="A7067" s="41" t="n"/>
      <c r="G7067" s="38" t="n"/>
      <c r="H7067" s="38" t="n"/>
      <c r="I7067" s="38" t="n"/>
      <c r="J7067" s="38" t="n"/>
      <c r="K7067" s="38" t="n"/>
      <c r="L7067" s="38" t="n"/>
      <c r="N7067" s="36">
        <f>IF($B7067="","",IF($C7067="SUPERSTORE","Superstore","DH"))</f>
        <v/>
      </c>
      <c r="O7067" s="36">
        <f>IF($B7067="","",IFERROR(VLOOKUP($B7067,Mapping!$A:$C,2,0),"Not Mapped"))</f>
        <v/>
      </c>
      <c r="P7067" s="36">
        <f>IF($B7067="","",IFERROR(VLOOKUP($B7067,Mapping!$A:$C,3,0),"Not Mapped"))</f>
        <v/>
      </c>
      <c r="Q7067" s="36">
        <f>IF($B7067="","",IFERROR(VLOOKUP($O7067,Leaders!$A:$B,2,0),"Not Mapped"))</f>
        <v/>
      </c>
      <c r="R7067" s="36">
        <f>IF($B7067="","",IF(COUNTIF(Exclusions!$A:$A,$B7067)&gt;0,"Yes","No"))</f>
        <v/>
      </c>
      <c r="S7067" s="38">
        <f>IF($B7067="","",MIN(1,DAY($A7067)/IF($N7067="Superstore",Settings!$B$5,Settings!$B$4)))</f>
        <v/>
      </c>
      <c r="T7067" s="38">
        <f>IF(OR($B7067="",$G7067="",$S7067=0),"",$G7067/$S7067)</f>
        <v/>
      </c>
      <c r="U7067" s="36">
        <f>IF($T7067="","",IF($T7067&lt;Settings!$B$8,"Critical",IF($T7067&lt;Settings!$B$9,"Semi Critical","Non Critical")))</f>
        <v/>
      </c>
      <c r="V7067" s="28" t="n"/>
      <c r="Z7067">
        <f>IF($B7067="","",IFERROR(VLOOKUP($B7067,'Plan HC for CCA'!$A:$B,2,0),""))</f>
        <v/>
      </c>
      <c r="AA7067">
        <f>IF(OR($B7067="",$Z7067=""),"",IF(N($M7067)&lt;$Z7067,"Delta","No Delta"))</f>
        <v/>
      </c>
      <c r="AB7067">
        <f>IF(OR($B7067="",$Z7067=""),"",MAX(0,$Z7067-N($M7067)))</f>
        <v/>
      </c>
      <c r="AC7067" s="46">
        <f>IF($B7067="","",IFERROR(INDEX('CCA Util %'!$H:$H,MATCH($B7067,'CCA Util %'!$E:$E,0)),""))</f>
        <v/>
      </c>
      <c r="AD7067">
        <f>IF($B7067="","",IFERROR(INDEX('CCA Util %'!$G:$G,MATCH($B7067,'CCA Util %'!$E:$E,0)),""))</f>
        <v/>
      </c>
      <c r="AE7067">
        <f>IF(OR($B7067="",$U7067=""),"",$U7067&amp;" &amp; "&amp;IF(OR($AD7067="",$AD7067=0),"Util NA",$AD7067&amp;" Util"))</f>
        <v/>
      </c>
    </row>
    <row r="7068" ht="15.75" customHeight="1" s="42">
      <c r="A7068" s="41" t="n"/>
      <c r="G7068" s="38" t="n"/>
      <c r="H7068" s="38" t="n"/>
      <c r="I7068" s="38" t="n"/>
      <c r="J7068" s="38" t="n"/>
      <c r="K7068" s="38" t="n"/>
      <c r="L7068" s="38" t="n"/>
      <c r="N7068" s="36">
        <f>IF($B7068="","",IF($C7068="SUPERSTORE","Superstore","DH"))</f>
        <v/>
      </c>
      <c r="O7068" s="36">
        <f>IF($B7068="","",IFERROR(VLOOKUP($B7068,Mapping!$A:$C,2,0),"Not Mapped"))</f>
        <v/>
      </c>
      <c r="P7068" s="36">
        <f>IF($B7068="","",IFERROR(VLOOKUP($B7068,Mapping!$A:$C,3,0),"Not Mapped"))</f>
        <v/>
      </c>
      <c r="Q7068" s="36">
        <f>IF($B7068="","",IFERROR(VLOOKUP($O7068,Leaders!$A:$B,2,0),"Not Mapped"))</f>
        <v/>
      </c>
      <c r="R7068" s="36">
        <f>IF($B7068="","",IF(COUNTIF(Exclusions!$A:$A,$B7068)&gt;0,"Yes","No"))</f>
        <v/>
      </c>
      <c r="S7068" s="38">
        <f>IF($B7068="","",MIN(1,DAY($A7068)/IF($N7068="Superstore",Settings!$B$5,Settings!$B$4)))</f>
        <v/>
      </c>
      <c r="T7068" s="38">
        <f>IF(OR($B7068="",$G7068="",$S7068=0),"",$G7068/$S7068)</f>
        <v/>
      </c>
      <c r="U7068" s="36">
        <f>IF($T7068="","",IF($T7068&lt;Settings!$B$8,"Critical",IF($T7068&lt;Settings!$B$9,"Semi Critical","Non Critical")))</f>
        <v/>
      </c>
      <c r="V7068" s="28" t="n"/>
      <c r="Z7068">
        <f>IF($B7068="","",IFERROR(VLOOKUP($B7068,'Plan HC for CCA'!$A:$B,2,0),""))</f>
        <v/>
      </c>
      <c r="AA7068">
        <f>IF(OR($B7068="",$Z7068=""),"",IF(N($M7068)&lt;$Z7068,"Delta","No Delta"))</f>
        <v/>
      </c>
      <c r="AB7068">
        <f>IF(OR($B7068="",$Z7068=""),"",MAX(0,$Z7068-N($M7068)))</f>
        <v/>
      </c>
      <c r="AC7068" s="46">
        <f>IF($B7068="","",IFERROR(INDEX('CCA Util %'!$H:$H,MATCH($B7068,'CCA Util %'!$E:$E,0)),""))</f>
        <v/>
      </c>
      <c r="AD7068">
        <f>IF($B7068="","",IFERROR(INDEX('CCA Util %'!$G:$G,MATCH($B7068,'CCA Util %'!$E:$E,0)),""))</f>
        <v/>
      </c>
      <c r="AE7068">
        <f>IF(OR($B7068="",$U7068=""),"",$U7068&amp;" &amp; "&amp;IF(OR($AD7068="",$AD7068=0),"Util NA",$AD7068&amp;" Util"))</f>
        <v/>
      </c>
    </row>
    <row r="7069" ht="15.75" customHeight="1" s="42">
      <c r="A7069" s="41" t="n"/>
      <c r="G7069" s="38" t="n"/>
      <c r="H7069" s="38" t="n"/>
      <c r="I7069" s="38" t="n"/>
      <c r="J7069" s="38" t="n"/>
      <c r="K7069" s="38" t="n"/>
      <c r="L7069" s="38" t="n"/>
      <c r="N7069" s="36">
        <f>IF($B7069="","",IF($C7069="SUPERSTORE","Superstore","DH"))</f>
        <v/>
      </c>
      <c r="O7069" s="36">
        <f>IF($B7069="","",IFERROR(VLOOKUP($B7069,Mapping!$A:$C,2,0),"Not Mapped"))</f>
        <v/>
      </c>
      <c r="P7069" s="36">
        <f>IF($B7069="","",IFERROR(VLOOKUP($B7069,Mapping!$A:$C,3,0),"Not Mapped"))</f>
        <v/>
      </c>
      <c r="Q7069" s="36">
        <f>IF($B7069="","",IFERROR(VLOOKUP($O7069,Leaders!$A:$B,2,0),"Not Mapped"))</f>
        <v/>
      </c>
      <c r="R7069" s="36">
        <f>IF($B7069="","",IF(COUNTIF(Exclusions!$A:$A,$B7069)&gt;0,"Yes","No"))</f>
        <v/>
      </c>
      <c r="S7069" s="38">
        <f>IF($B7069="","",MIN(1,DAY($A7069)/IF($N7069="Superstore",Settings!$B$5,Settings!$B$4)))</f>
        <v/>
      </c>
      <c r="T7069" s="38">
        <f>IF(OR($B7069="",$G7069="",$S7069=0),"",$G7069/$S7069)</f>
        <v/>
      </c>
      <c r="U7069" s="36">
        <f>IF($T7069="","",IF($T7069&lt;Settings!$B$8,"Critical",IF($T7069&lt;Settings!$B$9,"Semi Critical","Non Critical")))</f>
        <v/>
      </c>
      <c r="V7069" s="28" t="n"/>
      <c r="Z7069">
        <f>IF($B7069="","",IFERROR(VLOOKUP($B7069,'Plan HC for CCA'!$A:$B,2,0),""))</f>
        <v/>
      </c>
      <c r="AA7069">
        <f>IF(OR($B7069="",$Z7069=""),"",IF(N($M7069)&lt;$Z7069,"Delta","No Delta"))</f>
        <v/>
      </c>
      <c r="AB7069">
        <f>IF(OR($B7069="",$Z7069=""),"",MAX(0,$Z7069-N($M7069)))</f>
        <v/>
      </c>
      <c r="AC7069" s="46">
        <f>IF($B7069="","",IFERROR(INDEX('CCA Util %'!$H:$H,MATCH($B7069,'CCA Util %'!$E:$E,0)),""))</f>
        <v/>
      </c>
      <c r="AD7069">
        <f>IF($B7069="","",IFERROR(INDEX('CCA Util %'!$G:$G,MATCH($B7069,'CCA Util %'!$E:$E,0)),""))</f>
        <v/>
      </c>
      <c r="AE7069">
        <f>IF(OR($B7069="",$U7069=""),"",$U7069&amp;" &amp; "&amp;IF(OR($AD7069="",$AD7069=0),"Util NA",$AD7069&amp;" Util"))</f>
        <v/>
      </c>
    </row>
    <row r="7070" ht="15.75" customHeight="1" s="42">
      <c r="A7070" s="41" t="n"/>
      <c r="G7070" s="38" t="n"/>
      <c r="H7070" s="38" t="n"/>
      <c r="I7070" s="38" t="n"/>
      <c r="J7070" s="38" t="n"/>
      <c r="K7070" s="38" t="n"/>
      <c r="L7070" s="38" t="n"/>
      <c r="N7070" s="36">
        <f>IF($B7070="","",IF($C7070="SUPERSTORE","Superstore","DH"))</f>
        <v/>
      </c>
      <c r="O7070" s="36">
        <f>IF($B7070="","",IFERROR(VLOOKUP($B7070,Mapping!$A:$C,2,0),"Not Mapped"))</f>
        <v/>
      </c>
      <c r="P7070" s="36">
        <f>IF($B7070="","",IFERROR(VLOOKUP($B7070,Mapping!$A:$C,3,0),"Not Mapped"))</f>
        <v/>
      </c>
      <c r="Q7070" s="36">
        <f>IF($B7070="","",IFERROR(VLOOKUP($O7070,Leaders!$A:$B,2,0),"Not Mapped"))</f>
        <v/>
      </c>
      <c r="R7070" s="36">
        <f>IF($B7070="","",IF(COUNTIF(Exclusions!$A:$A,$B7070)&gt;0,"Yes","No"))</f>
        <v/>
      </c>
      <c r="S7070" s="38">
        <f>IF($B7070="","",MIN(1,DAY($A7070)/IF($N7070="Superstore",Settings!$B$5,Settings!$B$4)))</f>
        <v/>
      </c>
      <c r="T7070" s="38">
        <f>IF(OR($B7070="",$G7070="",$S7070=0),"",$G7070/$S7070)</f>
        <v/>
      </c>
      <c r="U7070" s="36">
        <f>IF($T7070="","",IF($T7070&lt;Settings!$B$8,"Critical",IF($T7070&lt;Settings!$B$9,"Semi Critical","Non Critical")))</f>
        <v/>
      </c>
      <c r="V7070" s="28" t="n"/>
      <c r="Z7070">
        <f>IF($B7070="","",IFERROR(VLOOKUP($B7070,'Plan HC for CCA'!$A:$B,2,0),""))</f>
        <v/>
      </c>
      <c r="AA7070">
        <f>IF(OR($B7070="",$Z7070=""),"",IF(N($M7070)&lt;$Z7070,"Delta","No Delta"))</f>
        <v/>
      </c>
      <c r="AB7070">
        <f>IF(OR($B7070="",$Z7070=""),"",MAX(0,$Z7070-N($M7070)))</f>
        <v/>
      </c>
      <c r="AC7070" s="46">
        <f>IF($B7070="","",IFERROR(INDEX('CCA Util %'!$H:$H,MATCH($B7070,'CCA Util %'!$E:$E,0)),""))</f>
        <v/>
      </c>
      <c r="AD7070">
        <f>IF($B7070="","",IFERROR(INDEX('CCA Util %'!$G:$G,MATCH($B7070,'CCA Util %'!$E:$E,0)),""))</f>
        <v/>
      </c>
      <c r="AE7070">
        <f>IF(OR($B7070="",$U7070=""),"",$U7070&amp;" &amp; "&amp;IF(OR($AD7070="",$AD7070=0),"Util NA",$AD7070&amp;" Util"))</f>
        <v/>
      </c>
    </row>
    <row r="7071" ht="15.75" customHeight="1" s="42">
      <c r="A7071" s="41" t="n"/>
      <c r="G7071" s="38" t="n"/>
      <c r="H7071" s="38" t="n"/>
      <c r="I7071" s="38" t="n"/>
      <c r="J7071" s="38" t="n"/>
      <c r="K7071" s="38" t="n"/>
      <c r="L7071" s="38" t="n"/>
      <c r="N7071" s="36">
        <f>IF($B7071="","",IF($C7071="SUPERSTORE","Superstore","DH"))</f>
        <v/>
      </c>
      <c r="O7071" s="36">
        <f>IF($B7071="","",IFERROR(VLOOKUP($B7071,Mapping!$A:$C,2,0),"Not Mapped"))</f>
        <v/>
      </c>
      <c r="P7071" s="36">
        <f>IF($B7071="","",IFERROR(VLOOKUP($B7071,Mapping!$A:$C,3,0),"Not Mapped"))</f>
        <v/>
      </c>
      <c r="Q7071" s="36">
        <f>IF($B7071="","",IFERROR(VLOOKUP($O7071,Leaders!$A:$B,2,0),"Not Mapped"))</f>
        <v/>
      </c>
      <c r="R7071" s="36">
        <f>IF($B7071="","",IF(COUNTIF(Exclusions!$A:$A,$B7071)&gt;0,"Yes","No"))</f>
        <v/>
      </c>
      <c r="S7071" s="38">
        <f>IF($B7071="","",MIN(1,DAY($A7071)/IF($N7071="Superstore",Settings!$B$5,Settings!$B$4)))</f>
        <v/>
      </c>
      <c r="T7071" s="38">
        <f>IF(OR($B7071="",$G7071="",$S7071=0),"",$G7071/$S7071)</f>
        <v/>
      </c>
      <c r="U7071" s="36">
        <f>IF($T7071="","",IF($T7071&lt;Settings!$B$8,"Critical",IF($T7071&lt;Settings!$B$9,"Semi Critical","Non Critical")))</f>
        <v/>
      </c>
      <c r="V7071" s="28" t="n"/>
      <c r="Z7071">
        <f>IF($B7071="","",IFERROR(VLOOKUP($B7071,'Plan HC for CCA'!$A:$B,2,0),""))</f>
        <v/>
      </c>
      <c r="AA7071">
        <f>IF(OR($B7071="",$Z7071=""),"",IF(N($M7071)&lt;$Z7071,"Delta","No Delta"))</f>
        <v/>
      </c>
      <c r="AB7071">
        <f>IF(OR($B7071="",$Z7071=""),"",MAX(0,$Z7071-N($M7071)))</f>
        <v/>
      </c>
      <c r="AC7071" s="46">
        <f>IF($B7071="","",IFERROR(INDEX('CCA Util %'!$H:$H,MATCH($B7071,'CCA Util %'!$E:$E,0)),""))</f>
        <v/>
      </c>
      <c r="AD7071">
        <f>IF($B7071="","",IFERROR(INDEX('CCA Util %'!$G:$G,MATCH($B7071,'CCA Util %'!$E:$E,0)),""))</f>
        <v/>
      </c>
      <c r="AE7071">
        <f>IF(OR($B7071="",$U7071=""),"",$U7071&amp;" &amp; "&amp;IF(OR($AD7071="",$AD7071=0),"Util NA",$AD7071&amp;" Util"))</f>
        <v/>
      </c>
    </row>
    <row r="7072" ht="15.75" customHeight="1" s="42">
      <c r="A7072" s="41" t="n"/>
      <c r="G7072" s="38" t="n"/>
      <c r="H7072" s="38" t="n"/>
      <c r="I7072" s="38" t="n"/>
      <c r="J7072" s="38" t="n"/>
      <c r="K7072" s="38" t="n"/>
      <c r="L7072" s="38" t="n"/>
      <c r="N7072" s="36">
        <f>IF($B7072="","",IF($C7072="SUPERSTORE","Superstore","DH"))</f>
        <v/>
      </c>
      <c r="O7072" s="36">
        <f>IF($B7072="","",IFERROR(VLOOKUP($B7072,Mapping!$A:$C,2,0),"Not Mapped"))</f>
        <v/>
      </c>
      <c r="P7072" s="36">
        <f>IF($B7072="","",IFERROR(VLOOKUP($B7072,Mapping!$A:$C,3,0),"Not Mapped"))</f>
        <v/>
      </c>
      <c r="Q7072" s="36">
        <f>IF($B7072="","",IFERROR(VLOOKUP($O7072,Leaders!$A:$B,2,0),"Not Mapped"))</f>
        <v/>
      </c>
      <c r="R7072" s="36">
        <f>IF($B7072="","",IF(COUNTIF(Exclusions!$A:$A,$B7072)&gt;0,"Yes","No"))</f>
        <v/>
      </c>
      <c r="S7072" s="38">
        <f>IF($B7072="","",MIN(1,DAY($A7072)/IF($N7072="Superstore",Settings!$B$5,Settings!$B$4)))</f>
        <v/>
      </c>
      <c r="T7072" s="38">
        <f>IF(OR($B7072="",$G7072="",$S7072=0),"",$G7072/$S7072)</f>
        <v/>
      </c>
      <c r="U7072" s="36">
        <f>IF($T7072="","",IF($T7072&lt;Settings!$B$8,"Critical",IF($T7072&lt;Settings!$B$9,"Semi Critical","Non Critical")))</f>
        <v/>
      </c>
      <c r="V7072" s="28" t="n"/>
      <c r="Z7072">
        <f>IF($B7072="","",IFERROR(VLOOKUP($B7072,'Plan HC for CCA'!$A:$B,2,0),""))</f>
        <v/>
      </c>
      <c r="AA7072">
        <f>IF(OR($B7072="",$Z7072=""),"",IF(N($M7072)&lt;$Z7072,"Delta","No Delta"))</f>
        <v/>
      </c>
      <c r="AB7072">
        <f>IF(OR($B7072="",$Z7072=""),"",MAX(0,$Z7072-N($M7072)))</f>
        <v/>
      </c>
      <c r="AC7072" s="46">
        <f>IF($B7072="","",IFERROR(INDEX('CCA Util %'!$H:$H,MATCH($B7072,'CCA Util %'!$E:$E,0)),""))</f>
        <v/>
      </c>
      <c r="AD7072">
        <f>IF($B7072="","",IFERROR(INDEX('CCA Util %'!$G:$G,MATCH($B7072,'CCA Util %'!$E:$E,0)),""))</f>
        <v/>
      </c>
      <c r="AE7072">
        <f>IF(OR($B7072="",$U7072=""),"",$U7072&amp;" &amp; "&amp;IF(OR($AD7072="",$AD7072=0),"Util NA",$AD7072&amp;" Util"))</f>
        <v/>
      </c>
    </row>
    <row r="7073" ht="15.75" customHeight="1" s="42">
      <c r="A7073" s="41" t="n"/>
      <c r="G7073" s="38" t="n"/>
      <c r="H7073" s="38" t="n"/>
      <c r="I7073" s="38" t="n"/>
      <c r="J7073" s="38" t="n"/>
      <c r="K7073" s="38" t="n"/>
      <c r="L7073" s="38" t="n"/>
      <c r="N7073" s="36">
        <f>IF($B7073="","",IF($C7073="SUPERSTORE","Superstore","DH"))</f>
        <v/>
      </c>
      <c r="O7073" s="36">
        <f>IF($B7073="","",IFERROR(VLOOKUP($B7073,Mapping!$A:$C,2,0),"Not Mapped"))</f>
        <v/>
      </c>
      <c r="P7073" s="36">
        <f>IF($B7073="","",IFERROR(VLOOKUP($B7073,Mapping!$A:$C,3,0),"Not Mapped"))</f>
        <v/>
      </c>
      <c r="Q7073" s="36">
        <f>IF($B7073="","",IFERROR(VLOOKUP($O7073,Leaders!$A:$B,2,0),"Not Mapped"))</f>
        <v/>
      </c>
      <c r="R7073" s="36">
        <f>IF($B7073="","",IF(COUNTIF(Exclusions!$A:$A,$B7073)&gt;0,"Yes","No"))</f>
        <v/>
      </c>
      <c r="S7073" s="38">
        <f>IF($B7073="","",MIN(1,DAY($A7073)/IF($N7073="Superstore",Settings!$B$5,Settings!$B$4)))</f>
        <v/>
      </c>
      <c r="T7073" s="38">
        <f>IF(OR($B7073="",$G7073="",$S7073=0),"",$G7073/$S7073)</f>
        <v/>
      </c>
      <c r="U7073" s="36">
        <f>IF($T7073="","",IF($T7073&lt;Settings!$B$8,"Critical",IF($T7073&lt;Settings!$B$9,"Semi Critical","Non Critical")))</f>
        <v/>
      </c>
      <c r="V7073" s="28" t="n"/>
      <c r="Z7073">
        <f>IF($B7073="","",IFERROR(VLOOKUP($B7073,'Plan HC for CCA'!$A:$B,2,0),""))</f>
        <v/>
      </c>
      <c r="AA7073">
        <f>IF(OR($B7073="",$Z7073=""),"",IF(N($M7073)&lt;$Z7073,"Delta","No Delta"))</f>
        <v/>
      </c>
      <c r="AB7073">
        <f>IF(OR($B7073="",$Z7073=""),"",MAX(0,$Z7073-N($M7073)))</f>
        <v/>
      </c>
      <c r="AC7073" s="46">
        <f>IF($B7073="","",IFERROR(INDEX('CCA Util %'!$H:$H,MATCH($B7073,'CCA Util %'!$E:$E,0)),""))</f>
        <v/>
      </c>
      <c r="AD7073">
        <f>IF($B7073="","",IFERROR(INDEX('CCA Util %'!$G:$G,MATCH($B7073,'CCA Util %'!$E:$E,0)),""))</f>
        <v/>
      </c>
      <c r="AE7073">
        <f>IF(OR($B7073="",$U7073=""),"",$U7073&amp;" &amp; "&amp;IF(OR($AD7073="",$AD7073=0),"Util NA",$AD7073&amp;" Util"))</f>
        <v/>
      </c>
    </row>
    <row r="7074" ht="15.75" customHeight="1" s="42">
      <c r="A7074" s="41" t="n"/>
      <c r="G7074" s="38" t="n"/>
      <c r="H7074" s="38" t="n"/>
      <c r="I7074" s="38" t="n"/>
      <c r="J7074" s="38" t="n"/>
      <c r="K7074" s="38" t="n"/>
      <c r="L7074" s="38" t="n"/>
      <c r="N7074" s="36">
        <f>IF($B7074="","",IF($C7074="SUPERSTORE","Superstore","DH"))</f>
        <v/>
      </c>
      <c r="O7074" s="36">
        <f>IF($B7074="","",IFERROR(VLOOKUP($B7074,Mapping!$A:$C,2,0),"Not Mapped"))</f>
        <v/>
      </c>
      <c r="P7074" s="36">
        <f>IF($B7074="","",IFERROR(VLOOKUP($B7074,Mapping!$A:$C,3,0),"Not Mapped"))</f>
        <v/>
      </c>
      <c r="Q7074" s="36">
        <f>IF($B7074="","",IFERROR(VLOOKUP($O7074,Leaders!$A:$B,2,0),"Not Mapped"))</f>
        <v/>
      </c>
      <c r="R7074" s="36">
        <f>IF($B7074="","",IF(COUNTIF(Exclusions!$A:$A,$B7074)&gt;0,"Yes","No"))</f>
        <v/>
      </c>
      <c r="S7074" s="38">
        <f>IF($B7074="","",MIN(1,DAY($A7074)/IF($N7074="Superstore",Settings!$B$5,Settings!$B$4)))</f>
        <v/>
      </c>
      <c r="T7074" s="38">
        <f>IF(OR($B7074="",$G7074="",$S7074=0),"",$G7074/$S7074)</f>
        <v/>
      </c>
      <c r="U7074" s="36">
        <f>IF($T7074="","",IF($T7074&lt;Settings!$B$8,"Critical",IF($T7074&lt;Settings!$B$9,"Semi Critical","Non Critical")))</f>
        <v/>
      </c>
      <c r="V7074" s="28" t="n"/>
      <c r="Z7074">
        <f>IF($B7074="","",IFERROR(VLOOKUP($B7074,'Plan HC for CCA'!$A:$B,2,0),""))</f>
        <v/>
      </c>
      <c r="AA7074">
        <f>IF(OR($B7074="",$Z7074=""),"",IF(N($M7074)&lt;$Z7074,"Delta","No Delta"))</f>
        <v/>
      </c>
      <c r="AB7074">
        <f>IF(OR($B7074="",$Z7074=""),"",MAX(0,$Z7074-N($M7074)))</f>
        <v/>
      </c>
      <c r="AC7074" s="46">
        <f>IF($B7074="","",IFERROR(INDEX('CCA Util %'!$H:$H,MATCH($B7074,'CCA Util %'!$E:$E,0)),""))</f>
        <v/>
      </c>
      <c r="AD7074">
        <f>IF($B7074="","",IFERROR(INDEX('CCA Util %'!$G:$G,MATCH($B7074,'CCA Util %'!$E:$E,0)),""))</f>
        <v/>
      </c>
      <c r="AE7074">
        <f>IF(OR($B7074="",$U7074=""),"",$U7074&amp;" &amp; "&amp;IF(OR($AD7074="",$AD7074=0),"Util NA",$AD7074&amp;" Util"))</f>
        <v/>
      </c>
    </row>
    <row r="7075" ht="15.75" customHeight="1" s="42">
      <c r="A7075" s="41" t="n"/>
      <c r="G7075" s="38" t="n"/>
      <c r="H7075" s="38" t="n"/>
      <c r="I7075" s="38" t="n"/>
      <c r="J7075" s="38" t="n"/>
      <c r="K7075" s="38" t="n"/>
      <c r="L7075" s="38" t="n"/>
      <c r="N7075" s="36">
        <f>IF($B7075="","",IF($C7075="SUPERSTORE","Superstore","DH"))</f>
        <v/>
      </c>
      <c r="O7075" s="36">
        <f>IF($B7075="","",IFERROR(VLOOKUP($B7075,Mapping!$A:$C,2,0),"Not Mapped"))</f>
        <v/>
      </c>
      <c r="P7075" s="36">
        <f>IF($B7075="","",IFERROR(VLOOKUP($B7075,Mapping!$A:$C,3,0),"Not Mapped"))</f>
        <v/>
      </c>
      <c r="Q7075" s="36">
        <f>IF($B7075="","",IFERROR(VLOOKUP($O7075,Leaders!$A:$B,2,0),"Not Mapped"))</f>
        <v/>
      </c>
      <c r="R7075" s="36">
        <f>IF($B7075="","",IF(COUNTIF(Exclusions!$A:$A,$B7075)&gt;0,"Yes","No"))</f>
        <v/>
      </c>
      <c r="S7075" s="38">
        <f>IF($B7075="","",MIN(1,DAY($A7075)/IF($N7075="Superstore",Settings!$B$5,Settings!$B$4)))</f>
        <v/>
      </c>
      <c r="T7075" s="38">
        <f>IF(OR($B7075="",$G7075="",$S7075=0),"",$G7075/$S7075)</f>
        <v/>
      </c>
      <c r="U7075" s="36">
        <f>IF($T7075="","",IF($T7075&lt;Settings!$B$8,"Critical",IF($T7075&lt;Settings!$B$9,"Semi Critical","Non Critical")))</f>
        <v/>
      </c>
      <c r="V7075" s="28" t="n"/>
      <c r="Z7075">
        <f>IF($B7075="","",IFERROR(VLOOKUP($B7075,'Plan HC for CCA'!$A:$B,2,0),""))</f>
        <v/>
      </c>
      <c r="AA7075">
        <f>IF(OR($B7075="",$Z7075=""),"",IF(N($M7075)&lt;$Z7075,"Delta","No Delta"))</f>
        <v/>
      </c>
      <c r="AB7075">
        <f>IF(OR($B7075="",$Z7075=""),"",MAX(0,$Z7075-N($M7075)))</f>
        <v/>
      </c>
      <c r="AC7075" s="46">
        <f>IF($B7075="","",IFERROR(INDEX('CCA Util %'!$H:$H,MATCH($B7075,'CCA Util %'!$E:$E,0)),""))</f>
        <v/>
      </c>
      <c r="AD7075">
        <f>IF($B7075="","",IFERROR(INDEX('CCA Util %'!$G:$G,MATCH($B7075,'CCA Util %'!$E:$E,0)),""))</f>
        <v/>
      </c>
      <c r="AE7075">
        <f>IF(OR($B7075="",$U7075=""),"",$U7075&amp;" &amp; "&amp;IF(OR($AD7075="",$AD7075=0),"Util NA",$AD7075&amp;" Util"))</f>
        <v/>
      </c>
    </row>
    <row r="7076" ht="15.75" customHeight="1" s="42">
      <c r="A7076" s="41" t="n"/>
      <c r="G7076" s="38" t="n"/>
      <c r="H7076" s="38" t="n"/>
      <c r="I7076" s="38" t="n"/>
      <c r="J7076" s="38" t="n"/>
      <c r="K7076" s="38" t="n"/>
      <c r="L7076" s="38" t="n"/>
      <c r="N7076" s="36">
        <f>IF($B7076="","",IF($C7076="SUPERSTORE","Superstore","DH"))</f>
        <v/>
      </c>
      <c r="O7076" s="36">
        <f>IF($B7076="","",IFERROR(VLOOKUP($B7076,Mapping!$A:$C,2,0),"Not Mapped"))</f>
        <v/>
      </c>
      <c r="P7076" s="36">
        <f>IF($B7076="","",IFERROR(VLOOKUP($B7076,Mapping!$A:$C,3,0),"Not Mapped"))</f>
        <v/>
      </c>
      <c r="Q7076" s="36">
        <f>IF($B7076="","",IFERROR(VLOOKUP($O7076,Leaders!$A:$B,2,0),"Not Mapped"))</f>
        <v/>
      </c>
      <c r="R7076" s="36">
        <f>IF($B7076="","",IF(COUNTIF(Exclusions!$A:$A,$B7076)&gt;0,"Yes","No"))</f>
        <v/>
      </c>
      <c r="S7076" s="38">
        <f>IF($B7076="","",MIN(1,DAY($A7076)/IF($N7076="Superstore",Settings!$B$5,Settings!$B$4)))</f>
        <v/>
      </c>
      <c r="T7076" s="38">
        <f>IF(OR($B7076="",$G7076="",$S7076=0),"",$G7076/$S7076)</f>
        <v/>
      </c>
      <c r="U7076" s="36">
        <f>IF($T7076="","",IF($T7076&lt;Settings!$B$8,"Critical",IF($T7076&lt;Settings!$B$9,"Semi Critical","Non Critical")))</f>
        <v/>
      </c>
      <c r="V7076" s="28" t="n"/>
      <c r="Z7076">
        <f>IF($B7076="","",IFERROR(VLOOKUP($B7076,'Plan HC for CCA'!$A:$B,2,0),""))</f>
        <v/>
      </c>
      <c r="AA7076">
        <f>IF(OR($B7076="",$Z7076=""),"",IF(N($M7076)&lt;$Z7076,"Delta","No Delta"))</f>
        <v/>
      </c>
      <c r="AB7076">
        <f>IF(OR($B7076="",$Z7076=""),"",MAX(0,$Z7076-N($M7076)))</f>
        <v/>
      </c>
      <c r="AC7076" s="46">
        <f>IF($B7076="","",IFERROR(INDEX('CCA Util %'!$H:$H,MATCH($B7076,'CCA Util %'!$E:$E,0)),""))</f>
        <v/>
      </c>
      <c r="AD7076">
        <f>IF($B7076="","",IFERROR(INDEX('CCA Util %'!$G:$G,MATCH($B7076,'CCA Util %'!$E:$E,0)),""))</f>
        <v/>
      </c>
      <c r="AE7076">
        <f>IF(OR($B7076="",$U7076=""),"",$U7076&amp;" &amp; "&amp;IF(OR($AD7076="",$AD7076=0),"Util NA",$AD7076&amp;" Util"))</f>
        <v/>
      </c>
    </row>
    <row r="7077" ht="15.75" customHeight="1" s="42">
      <c r="A7077" s="41" t="n"/>
      <c r="G7077" s="38" t="n"/>
      <c r="H7077" s="38" t="n"/>
      <c r="I7077" s="38" t="n"/>
      <c r="J7077" s="38" t="n"/>
      <c r="K7077" s="38" t="n"/>
      <c r="L7077" s="38" t="n"/>
      <c r="N7077" s="36">
        <f>IF($B7077="","",IF($C7077="SUPERSTORE","Superstore","DH"))</f>
        <v/>
      </c>
      <c r="O7077" s="36">
        <f>IF($B7077="","",IFERROR(VLOOKUP($B7077,Mapping!$A:$C,2,0),"Not Mapped"))</f>
        <v/>
      </c>
      <c r="P7077" s="36">
        <f>IF($B7077="","",IFERROR(VLOOKUP($B7077,Mapping!$A:$C,3,0),"Not Mapped"))</f>
        <v/>
      </c>
      <c r="Q7077" s="36">
        <f>IF($B7077="","",IFERROR(VLOOKUP($O7077,Leaders!$A:$B,2,0),"Not Mapped"))</f>
        <v/>
      </c>
      <c r="R7077" s="36">
        <f>IF($B7077="","",IF(COUNTIF(Exclusions!$A:$A,$B7077)&gt;0,"Yes","No"))</f>
        <v/>
      </c>
      <c r="S7077" s="38">
        <f>IF($B7077="","",MIN(1,DAY($A7077)/IF($N7077="Superstore",Settings!$B$5,Settings!$B$4)))</f>
        <v/>
      </c>
      <c r="T7077" s="38">
        <f>IF(OR($B7077="",$G7077="",$S7077=0),"",$G7077/$S7077)</f>
        <v/>
      </c>
      <c r="U7077" s="36">
        <f>IF($T7077="","",IF($T7077&lt;Settings!$B$8,"Critical",IF($T7077&lt;Settings!$B$9,"Semi Critical","Non Critical")))</f>
        <v/>
      </c>
      <c r="V7077" s="28" t="n"/>
      <c r="Z7077">
        <f>IF($B7077="","",IFERROR(VLOOKUP($B7077,'Plan HC for CCA'!$A:$B,2,0),""))</f>
        <v/>
      </c>
      <c r="AA7077">
        <f>IF(OR($B7077="",$Z7077=""),"",IF(N($M7077)&lt;$Z7077,"Delta","No Delta"))</f>
        <v/>
      </c>
      <c r="AB7077">
        <f>IF(OR($B7077="",$Z7077=""),"",MAX(0,$Z7077-N($M7077)))</f>
        <v/>
      </c>
      <c r="AC7077" s="46">
        <f>IF($B7077="","",IFERROR(INDEX('CCA Util %'!$H:$H,MATCH($B7077,'CCA Util %'!$E:$E,0)),""))</f>
        <v/>
      </c>
      <c r="AD7077">
        <f>IF($B7077="","",IFERROR(INDEX('CCA Util %'!$G:$G,MATCH($B7077,'CCA Util %'!$E:$E,0)),""))</f>
        <v/>
      </c>
      <c r="AE7077">
        <f>IF(OR($B7077="",$U7077=""),"",$U7077&amp;" &amp; "&amp;IF(OR($AD7077="",$AD7077=0),"Util NA",$AD7077&amp;" Util"))</f>
        <v/>
      </c>
    </row>
    <row r="7078" ht="15.75" customHeight="1" s="42">
      <c r="A7078" s="41" t="n"/>
      <c r="G7078" s="38" t="n"/>
      <c r="H7078" s="38" t="n"/>
      <c r="I7078" s="38" t="n"/>
      <c r="J7078" s="38" t="n"/>
      <c r="K7078" s="38" t="n"/>
      <c r="L7078" s="38" t="n"/>
      <c r="N7078" s="36">
        <f>IF($B7078="","",IF($C7078="SUPERSTORE","Superstore","DH"))</f>
        <v/>
      </c>
      <c r="O7078" s="36">
        <f>IF($B7078="","",IFERROR(VLOOKUP($B7078,Mapping!$A:$C,2,0),"Not Mapped"))</f>
        <v/>
      </c>
      <c r="P7078" s="36">
        <f>IF($B7078="","",IFERROR(VLOOKUP($B7078,Mapping!$A:$C,3,0),"Not Mapped"))</f>
        <v/>
      </c>
      <c r="Q7078" s="36">
        <f>IF($B7078="","",IFERROR(VLOOKUP($O7078,Leaders!$A:$B,2,0),"Not Mapped"))</f>
        <v/>
      </c>
      <c r="R7078" s="36">
        <f>IF($B7078="","",IF(COUNTIF(Exclusions!$A:$A,$B7078)&gt;0,"Yes","No"))</f>
        <v/>
      </c>
      <c r="S7078" s="38">
        <f>IF($B7078="","",MIN(1,DAY($A7078)/IF($N7078="Superstore",Settings!$B$5,Settings!$B$4)))</f>
        <v/>
      </c>
      <c r="T7078" s="38">
        <f>IF(OR($B7078="",$G7078="",$S7078=0),"",$G7078/$S7078)</f>
        <v/>
      </c>
      <c r="U7078" s="36">
        <f>IF($T7078="","",IF($T7078&lt;Settings!$B$8,"Critical",IF($T7078&lt;Settings!$B$9,"Semi Critical","Non Critical")))</f>
        <v/>
      </c>
      <c r="V7078" s="28" t="n"/>
      <c r="Z7078">
        <f>IF($B7078="","",IFERROR(VLOOKUP($B7078,'Plan HC for CCA'!$A:$B,2,0),""))</f>
        <v/>
      </c>
      <c r="AA7078">
        <f>IF(OR($B7078="",$Z7078=""),"",IF(N($M7078)&lt;$Z7078,"Delta","No Delta"))</f>
        <v/>
      </c>
      <c r="AB7078">
        <f>IF(OR($B7078="",$Z7078=""),"",MAX(0,$Z7078-N($M7078)))</f>
        <v/>
      </c>
      <c r="AC7078" s="46">
        <f>IF($B7078="","",IFERROR(INDEX('CCA Util %'!$H:$H,MATCH($B7078,'CCA Util %'!$E:$E,0)),""))</f>
        <v/>
      </c>
      <c r="AD7078">
        <f>IF($B7078="","",IFERROR(INDEX('CCA Util %'!$G:$G,MATCH($B7078,'CCA Util %'!$E:$E,0)),""))</f>
        <v/>
      </c>
      <c r="AE7078">
        <f>IF(OR($B7078="",$U7078=""),"",$U7078&amp;" &amp; "&amp;IF(OR($AD7078="",$AD7078=0),"Util NA",$AD7078&amp;" Util"))</f>
        <v/>
      </c>
    </row>
    <row r="7079" ht="15.75" customHeight="1" s="42">
      <c r="A7079" s="41" t="n"/>
      <c r="G7079" s="38" t="n"/>
      <c r="H7079" s="38" t="n"/>
      <c r="I7079" s="38" t="n"/>
      <c r="J7079" s="38" t="n"/>
      <c r="K7079" s="38" t="n"/>
      <c r="L7079" s="38" t="n"/>
      <c r="N7079" s="36">
        <f>IF($B7079="","",IF($C7079="SUPERSTORE","Superstore","DH"))</f>
        <v/>
      </c>
      <c r="O7079" s="36">
        <f>IF($B7079="","",IFERROR(VLOOKUP($B7079,Mapping!$A:$C,2,0),"Not Mapped"))</f>
        <v/>
      </c>
      <c r="P7079" s="36">
        <f>IF($B7079="","",IFERROR(VLOOKUP($B7079,Mapping!$A:$C,3,0),"Not Mapped"))</f>
        <v/>
      </c>
      <c r="Q7079" s="36">
        <f>IF($B7079="","",IFERROR(VLOOKUP($O7079,Leaders!$A:$B,2,0),"Not Mapped"))</f>
        <v/>
      </c>
      <c r="R7079" s="36">
        <f>IF($B7079="","",IF(COUNTIF(Exclusions!$A:$A,$B7079)&gt;0,"Yes","No"))</f>
        <v/>
      </c>
      <c r="S7079" s="38">
        <f>IF($B7079="","",MIN(1,DAY($A7079)/IF($N7079="Superstore",Settings!$B$5,Settings!$B$4)))</f>
        <v/>
      </c>
      <c r="T7079" s="38">
        <f>IF(OR($B7079="",$G7079="",$S7079=0),"",$G7079/$S7079)</f>
        <v/>
      </c>
      <c r="U7079" s="36">
        <f>IF($T7079="","",IF($T7079&lt;Settings!$B$8,"Critical",IF($T7079&lt;Settings!$B$9,"Semi Critical","Non Critical")))</f>
        <v/>
      </c>
      <c r="V7079" s="28" t="n"/>
      <c r="Z7079">
        <f>IF($B7079="","",IFERROR(VLOOKUP($B7079,'Plan HC for CCA'!$A:$B,2,0),""))</f>
        <v/>
      </c>
      <c r="AA7079">
        <f>IF(OR($B7079="",$Z7079=""),"",IF(N($M7079)&lt;$Z7079,"Delta","No Delta"))</f>
        <v/>
      </c>
      <c r="AB7079">
        <f>IF(OR($B7079="",$Z7079=""),"",MAX(0,$Z7079-N($M7079)))</f>
        <v/>
      </c>
      <c r="AC7079" s="46">
        <f>IF($B7079="","",IFERROR(INDEX('CCA Util %'!$H:$H,MATCH($B7079,'CCA Util %'!$E:$E,0)),""))</f>
        <v/>
      </c>
      <c r="AD7079">
        <f>IF($B7079="","",IFERROR(INDEX('CCA Util %'!$G:$G,MATCH($B7079,'CCA Util %'!$E:$E,0)),""))</f>
        <v/>
      </c>
      <c r="AE7079">
        <f>IF(OR($B7079="",$U7079=""),"",$U7079&amp;" &amp; "&amp;IF(OR($AD7079="",$AD7079=0),"Util NA",$AD7079&amp;" Util"))</f>
        <v/>
      </c>
    </row>
    <row r="7080" ht="15.75" customHeight="1" s="42">
      <c r="A7080" s="41" t="n"/>
      <c r="G7080" s="38" t="n"/>
      <c r="H7080" s="38" t="n"/>
      <c r="I7080" s="38" t="n"/>
      <c r="J7080" s="38" t="n"/>
      <c r="K7080" s="38" t="n"/>
      <c r="L7080" s="38" t="n"/>
      <c r="N7080" s="36">
        <f>IF($B7080="","",IF($C7080="SUPERSTORE","Superstore","DH"))</f>
        <v/>
      </c>
      <c r="O7080" s="36">
        <f>IF($B7080="","",IFERROR(VLOOKUP($B7080,Mapping!$A:$C,2,0),"Not Mapped"))</f>
        <v/>
      </c>
      <c r="P7080" s="36">
        <f>IF($B7080="","",IFERROR(VLOOKUP($B7080,Mapping!$A:$C,3,0),"Not Mapped"))</f>
        <v/>
      </c>
      <c r="Q7080" s="36">
        <f>IF($B7080="","",IFERROR(VLOOKUP($O7080,Leaders!$A:$B,2,0),"Not Mapped"))</f>
        <v/>
      </c>
      <c r="R7080" s="36">
        <f>IF($B7080="","",IF(COUNTIF(Exclusions!$A:$A,$B7080)&gt;0,"Yes","No"))</f>
        <v/>
      </c>
      <c r="S7080" s="38">
        <f>IF($B7080="","",MIN(1,DAY($A7080)/IF($N7080="Superstore",Settings!$B$5,Settings!$B$4)))</f>
        <v/>
      </c>
      <c r="T7080" s="38">
        <f>IF(OR($B7080="",$G7080="",$S7080=0),"",$G7080/$S7080)</f>
        <v/>
      </c>
      <c r="U7080" s="36">
        <f>IF($T7080="","",IF($T7080&lt;Settings!$B$8,"Critical",IF($T7080&lt;Settings!$B$9,"Semi Critical","Non Critical")))</f>
        <v/>
      </c>
      <c r="V7080" s="28" t="n"/>
      <c r="Z7080">
        <f>IF($B7080="","",IFERROR(VLOOKUP($B7080,'Plan HC for CCA'!$A:$B,2,0),""))</f>
        <v/>
      </c>
      <c r="AA7080">
        <f>IF(OR($B7080="",$Z7080=""),"",IF(N($M7080)&lt;$Z7080,"Delta","No Delta"))</f>
        <v/>
      </c>
      <c r="AB7080">
        <f>IF(OR($B7080="",$Z7080=""),"",MAX(0,$Z7080-N($M7080)))</f>
        <v/>
      </c>
      <c r="AC7080" s="46">
        <f>IF($B7080="","",IFERROR(INDEX('CCA Util %'!$H:$H,MATCH($B7080,'CCA Util %'!$E:$E,0)),""))</f>
        <v/>
      </c>
      <c r="AD7080">
        <f>IF($B7080="","",IFERROR(INDEX('CCA Util %'!$G:$G,MATCH($B7080,'CCA Util %'!$E:$E,0)),""))</f>
        <v/>
      </c>
      <c r="AE7080">
        <f>IF(OR($B7080="",$U7080=""),"",$U7080&amp;" &amp; "&amp;IF(OR($AD7080="",$AD7080=0),"Util NA",$AD7080&amp;" Util"))</f>
        <v/>
      </c>
    </row>
    <row r="7081" ht="15.75" customHeight="1" s="42">
      <c r="A7081" s="41" t="n"/>
      <c r="G7081" s="38" t="n"/>
      <c r="H7081" s="38" t="n"/>
      <c r="I7081" s="38" t="n"/>
      <c r="J7081" s="38" t="n"/>
      <c r="K7081" s="38" t="n"/>
      <c r="L7081" s="38" t="n"/>
      <c r="N7081" s="36">
        <f>IF($B7081="","",IF($C7081="SUPERSTORE","Superstore","DH"))</f>
        <v/>
      </c>
      <c r="O7081" s="36">
        <f>IF($B7081="","",IFERROR(VLOOKUP($B7081,Mapping!$A:$C,2,0),"Not Mapped"))</f>
        <v/>
      </c>
      <c r="P7081" s="36">
        <f>IF($B7081="","",IFERROR(VLOOKUP($B7081,Mapping!$A:$C,3,0),"Not Mapped"))</f>
        <v/>
      </c>
      <c r="Q7081" s="36">
        <f>IF($B7081="","",IFERROR(VLOOKUP($O7081,Leaders!$A:$B,2,0),"Not Mapped"))</f>
        <v/>
      </c>
      <c r="R7081" s="36">
        <f>IF($B7081="","",IF(COUNTIF(Exclusions!$A:$A,$B7081)&gt;0,"Yes","No"))</f>
        <v/>
      </c>
      <c r="S7081" s="38">
        <f>IF($B7081="","",MIN(1,DAY($A7081)/IF($N7081="Superstore",Settings!$B$5,Settings!$B$4)))</f>
        <v/>
      </c>
      <c r="T7081" s="38">
        <f>IF(OR($B7081="",$G7081="",$S7081=0),"",$G7081/$S7081)</f>
        <v/>
      </c>
      <c r="U7081" s="36">
        <f>IF($T7081="","",IF($T7081&lt;Settings!$B$8,"Critical",IF($T7081&lt;Settings!$B$9,"Semi Critical","Non Critical")))</f>
        <v/>
      </c>
      <c r="V7081" s="28" t="n"/>
      <c r="Z7081">
        <f>IF($B7081="","",IFERROR(VLOOKUP($B7081,'Plan HC for CCA'!$A:$B,2,0),""))</f>
        <v/>
      </c>
      <c r="AA7081">
        <f>IF(OR($B7081="",$Z7081=""),"",IF(N($M7081)&lt;$Z7081,"Delta","No Delta"))</f>
        <v/>
      </c>
      <c r="AB7081">
        <f>IF(OR($B7081="",$Z7081=""),"",MAX(0,$Z7081-N($M7081)))</f>
        <v/>
      </c>
      <c r="AC7081" s="46">
        <f>IF($B7081="","",IFERROR(INDEX('CCA Util %'!$H:$H,MATCH($B7081,'CCA Util %'!$E:$E,0)),""))</f>
        <v/>
      </c>
      <c r="AD7081">
        <f>IF($B7081="","",IFERROR(INDEX('CCA Util %'!$G:$G,MATCH($B7081,'CCA Util %'!$E:$E,0)),""))</f>
        <v/>
      </c>
      <c r="AE7081">
        <f>IF(OR($B7081="",$U7081=""),"",$U7081&amp;" &amp; "&amp;IF(OR($AD7081="",$AD7081=0),"Util NA",$AD7081&amp;" Util"))</f>
        <v/>
      </c>
    </row>
    <row r="7082" ht="15.75" customHeight="1" s="42">
      <c r="A7082" s="41" t="n"/>
      <c r="G7082" s="38" t="n"/>
      <c r="H7082" s="38" t="n"/>
      <c r="I7082" s="38" t="n"/>
      <c r="J7082" s="38" t="n"/>
      <c r="K7082" s="38" t="n"/>
      <c r="L7082" s="38" t="n"/>
      <c r="N7082" s="36">
        <f>IF($B7082="","",IF($C7082="SUPERSTORE","Superstore","DH"))</f>
        <v/>
      </c>
      <c r="O7082" s="36">
        <f>IF($B7082="","",IFERROR(VLOOKUP($B7082,Mapping!$A:$C,2,0),"Not Mapped"))</f>
        <v/>
      </c>
      <c r="P7082" s="36">
        <f>IF($B7082="","",IFERROR(VLOOKUP($B7082,Mapping!$A:$C,3,0),"Not Mapped"))</f>
        <v/>
      </c>
      <c r="Q7082" s="36">
        <f>IF($B7082="","",IFERROR(VLOOKUP($O7082,Leaders!$A:$B,2,0),"Not Mapped"))</f>
        <v/>
      </c>
      <c r="R7082" s="36">
        <f>IF($B7082="","",IF(COUNTIF(Exclusions!$A:$A,$B7082)&gt;0,"Yes","No"))</f>
        <v/>
      </c>
      <c r="S7082" s="38">
        <f>IF($B7082="","",MIN(1,DAY($A7082)/IF($N7082="Superstore",Settings!$B$5,Settings!$B$4)))</f>
        <v/>
      </c>
      <c r="T7082" s="38">
        <f>IF(OR($B7082="",$G7082="",$S7082=0),"",$G7082/$S7082)</f>
        <v/>
      </c>
      <c r="U7082" s="36">
        <f>IF($T7082="","",IF($T7082&lt;Settings!$B$8,"Critical",IF($T7082&lt;Settings!$B$9,"Semi Critical","Non Critical")))</f>
        <v/>
      </c>
      <c r="V7082" s="28" t="n"/>
      <c r="Z7082">
        <f>IF($B7082="","",IFERROR(VLOOKUP($B7082,'Plan HC for CCA'!$A:$B,2,0),""))</f>
        <v/>
      </c>
      <c r="AA7082">
        <f>IF(OR($B7082="",$Z7082=""),"",IF(N($M7082)&lt;$Z7082,"Delta","No Delta"))</f>
        <v/>
      </c>
      <c r="AB7082">
        <f>IF(OR($B7082="",$Z7082=""),"",MAX(0,$Z7082-N($M7082)))</f>
        <v/>
      </c>
      <c r="AC7082" s="46">
        <f>IF($B7082="","",IFERROR(INDEX('CCA Util %'!$H:$H,MATCH($B7082,'CCA Util %'!$E:$E,0)),""))</f>
        <v/>
      </c>
      <c r="AD7082">
        <f>IF($B7082="","",IFERROR(INDEX('CCA Util %'!$G:$G,MATCH($B7082,'CCA Util %'!$E:$E,0)),""))</f>
        <v/>
      </c>
      <c r="AE7082">
        <f>IF(OR($B7082="",$U7082=""),"",$U7082&amp;" &amp; "&amp;IF(OR($AD7082="",$AD7082=0),"Util NA",$AD7082&amp;" Util"))</f>
        <v/>
      </c>
    </row>
    <row r="7083" ht="15.75" customHeight="1" s="42">
      <c r="A7083" s="41" t="n"/>
      <c r="G7083" s="38" t="n"/>
      <c r="H7083" s="38" t="n"/>
      <c r="I7083" s="38" t="n"/>
      <c r="J7083" s="38" t="n"/>
      <c r="K7083" s="38" t="n"/>
      <c r="L7083" s="38" t="n"/>
      <c r="N7083" s="36">
        <f>IF($B7083="","",IF($C7083="SUPERSTORE","Superstore","DH"))</f>
        <v/>
      </c>
      <c r="O7083" s="36">
        <f>IF($B7083="","",IFERROR(VLOOKUP($B7083,Mapping!$A:$C,2,0),"Not Mapped"))</f>
        <v/>
      </c>
      <c r="P7083" s="36">
        <f>IF($B7083="","",IFERROR(VLOOKUP($B7083,Mapping!$A:$C,3,0),"Not Mapped"))</f>
        <v/>
      </c>
      <c r="Q7083" s="36">
        <f>IF($B7083="","",IFERROR(VLOOKUP($O7083,Leaders!$A:$B,2,0),"Not Mapped"))</f>
        <v/>
      </c>
      <c r="R7083" s="36">
        <f>IF($B7083="","",IF(COUNTIF(Exclusions!$A:$A,$B7083)&gt;0,"Yes","No"))</f>
        <v/>
      </c>
      <c r="S7083" s="38">
        <f>IF($B7083="","",MIN(1,DAY($A7083)/IF($N7083="Superstore",Settings!$B$5,Settings!$B$4)))</f>
        <v/>
      </c>
      <c r="T7083" s="38">
        <f>IF(OR($B7083="",$G7083="",$S7083=0),"",$G7083/$S7083)</f>
        <v/>
      </c>
      <c r="U7083" s="36">
        <f>IF($T7083="","",IF($T7083&lt;Settings!$B$8,"Critical",IF($T7083&lt;Settings!$B$9,"Semi Critical","Non Critical")))</f>
        <v/>
      </c>
      <c r="V7083" s="28" t="n"/>
      <c r="Z7083">
        <f>IF($B7083="","",IFERROR(VLOOKUP($B7083,'Plan HC for CCA'!$A:$B,2,0),""))</f>
        <v/>
      </c>
      <c r="AA7083">
        <f>IF(OR($B7083="",$Z7083=""),"",IF(N($M7083)&lt;$Z7083,"Delta","No Delta"))</f>
        <v/>
      </c>
      <c r="AB7083">
        <f>IF(OR($B7083="",$Z7083=""),"",MAX(0,$Z7083-N($M7083)))</f>
        <v/>
      </c>
      <c r="AC7083" s="46">
        <f>IF($B7083="","",IFERROR(INDEX('CCA Util %'!$H:$H,MATCH($B7083,'CCA Util %'!$E:$E,0)),""))</f>
        <v/>
      </c>
      <c r="AD7083">
        <f>IF($B7083="","",IFERROR(INDEX('CCA Util %'!$G:$G,MATCH($B7083,'CCA Util %'!$E:$E,0)),""))</f>
        <v/>
      </c>
      <c r="AE7083">
        <f>IF(OR($B7083="",$U7083=""),"",$U7083&amp;" &amp; "&amp;IF(OR($AD7083="",$AD7083=0),"Util NA",$AD7083&amp;" Util"))</f>
        <v/>
      </c>
    </row>
    <row r="7084" ht="15.75" customHeight="1" s="42">
      <c r="A7084" s="41" t="n"/>
      <c r="G7084" s="38" t="n"/>
      <c r="H7084" s="38" t="n"/>
      <c r="I7084" s="38" t="n"/>
      <c r="J7084" s="38" t="n"/>
      <c r="K7084" s="38" t="n"/>
      <c r="L7084" s="38" t="n"/>
      <c r="N7084" s="36">
        <f>IF($B7084="","",IF($C7084="SUPERSTORE","Superstore","DH"))</f>
        <v/>
      </c>
      <c r="O7084" s="36">
        <f>IF($B7084="","",IFERROR(VLOOKUP($B7084,Mapping!$A:$C,2,0),"Not Mapped"))</f>
        <v/>
      </c>
      <c r="P7084" s="36">
        <f>IF($B7084="","",IFERROR(VLOOKUP($B7084,Mapping!$A:$C,3,0),"Not Mapped"))</f>
        <v/>
      </c>
      <c r="Q7084" s="36">
        <f>IF($B7084="","",IFERROR(VLOOKUP($O7084,Leaders!$A:$B,2,0),"Not Mapped"))</f>
        <v/>
      </c>
      <c r="R7084" s="36">
        <f>IF($B7084="","",IF(COUNTIF(Exclusions!$A:$A,$B7084)&gt;0,"Yes","No"))</f>
        <v/>
      </c>
      <c r="S7084" s="38">
        <f>IF($B7084="","",MIN(1,DAY($A7084)/IF($N7084="Superstore",Settings!$B$5,Settings!$B$4)))</f>
        <v/>
      </c>
      <c r="T7084" s="38">
        <f>IF(OR($B7084="",$G7084="",$S7084=0),"",$G7084/$S7084)</f>
        <v/>
      </c>
      <c r="U7084" s="36">
        <f>IF($T7084="","",IF($T7084&lt;Settings!$B$8,"Critical",IF($T7084&lt;Settings!$B$9,"Semi Critical","Non Critical")))</f>
        <v/>
      </c>
      <c r="V7084" s="28" t="n"/>
      <c r="Z7084">
        <f>IF($B7084="","",IFERROR(VLOOKUP($B7084,'Plan HC for CCA'!$A:$B,2,0),""))</f>
        <v/>
      </c>
      <c r="AA7084">
        <f>IF(OR($B7084="",$Z7084=""),"",IF(N($M7084)&lt;$Z7084,"Delta","No Delta"))</f>
        <v/>
      </c>
      <c r="AB7084">
        <f>IF(OR($B7084="",$Z7084=""),"",MAX(0,$Z7084-N($M7084)))</f>
        <v/>
      </c>
      <c r="AC7084" s="46">
        <f>IF($B7084="","",IFERROR(INDEX('CCA Util %'!$H:$H,MATCH($B7084,'CCA Util %'!$E:$E,0)),""))</f>
        <v/>
      </c>
      <c r="AD7084">
        <f>IF($B7084="","",IFERROR(INDEX('CCA Util %'!$G:$G,MATCH($B7084,'CCA Util %'!$E:$E,0)),""))</f>
        <v/>
      </c>
      <c r="AE7084">
        <f>IF(OR($B7084="",$U7084=""),"",$U7084&amp;" &amp; "&amp;IF(OR($AD7084="",$AD7084=0),"Util NA",$AD7084&amp;" Util"))</f>
        <v/>
      </c>
    </row>
    <row r="7085" ht="15.75" customHeight="1" s="42">
      <c r="A7085" s="41" t="n"/>
      <c r="G7085" s="38" t="n"/>
      <c r="H7085" s="38" t="n"/>
      <c r="I7085" s="38" t="n"/>
      <c r="J7085" s="38" t="n"/>
      <c r="K7085" s="38" t="n"/>
      <c r="L7085" s="38" t="n"/>
      <c r="N7085" s="36">
        <f>IF($B7085="","",IF($C7085="SUPERSTORE","Superstore","DH"))</f>
        <v/>
      </c>
      <c r="O7085" s="36">
        <f>IF($B7085="","",IFERROR(VLOOKUP($B7085,Mapping!$A:$C,2,0),"Not Mapped"))</f>
        <v/>
      </c>
      <c r="P7085" s="36">
        <f>IF($B7085="","",IFERROR(VLOOKUP($B7085,Mapping!$A:$C,3,0),"Not Mapped"))</f>
        <v/>
      </c>
      <c r="Q7085" s="36">
        <f>IF($B7085="","",IFERROR(VLOOKUP($O7085,Leaders!$A:$B,2,0),"Not Mapped"))</f>
        <v/>
      </c>
      <c r="R7085" s="36">
        <f>IF($B7085="","",IF(COUNTIF(Exclusions!$A:$A,$B7085)&gt;0,"Yes","No"))</f>
        <v/>
      </c>
      <c r="S7085" s="38">
        <f>IF($B7085="","",MIN(1,DAY($A7085)/IF($N7085="Superstore",Settings!$B$5,Settings!$B$4)))</f>
        <v/>
      </c>
      <c r="T7085" s="38">
        <f>IF(OR($B7085="",$G7085="",$S7085=0),"",$G7085/$S7085)</f>
        <v/>
      </c>
      <c r="U7085" s="36">
        <f>IF($T7085="","",IF($T7085&lt;Settings!$B$8,"Critical",IF($T7085&lt;Settings!$B$9,"Semi Critical","Non Critical")))</f>
        <v/>
      </c>
      <c r="V7085" s="28" t="n"/>
      <c r="Z7085">
        <f>IF($B7085="","",IFERROR(VLOOKUP($B7085,'Plan HC for CCA'!$A:$B,2,0),""))</f>
        <v/>
      </c>
      <c r="AA7085">
        <f>IF(OR($B7085="",$Z7085=""),"",IF(N($M7085)&lt;$Z7085,"Delta","No Delta"))</f>
        <v/>
      </c>
      <c r="AB7085">
        <f>IF(OR($B7085="",$Z7085=""),"",MAX(0,$Z7085-N($M7085)))</f>
        <v/>
      </c>
      <c r="AC7085" s="46">
        <f>IF($B7085="","",IFERROR(INDEX('CCA Util %'!$H:$H,MATCH($B7085,'CCA Util %'!$E:$E,0)),""))</f>
        <v/>
      </c>
      <c r="AD7085">
        <f>IF($B7085="","",IFERROR(INDEX('CCA Util %'!$G:$G,MATCH($B7085,'CCA Util %'!$E:$E,0)),""))</f>
        <v/>
      </c>
      <c r="AE7085">
        <f>IF(OR($B7085="",$U7085=""),"",$U7085&amp;" &amp; "&amp;IF(OR($AD7085="",$AD7085=0),"Util NA",$AD7085&amp;" Util"))</f>
        <v/>
      </c>
    </row>
    <row r="7086" ht="15.75" customHeight="1" s="42">
      <c r="A7086" s="41" t="n"/>
      <c r="G7086" s="38" t="n"/>
      <c r="H7086" s="38" t="n"/>
      <c r="I7086" s="38" t="n"/>
      <c r="J7086" s="38" t="n"/>
      <c r="K7086" s="38" t="n"/>
      <c r="L7086" s="38" t="n"/>
      <c r="N7086" s="36">
        <f>IF($B7086="","",IF($C7086="SUPERSTORE","Superstore","DH"))</f>
        <v/>
      </c>
      <c r="O7086" s="36">
        <f>IF($B7086="","",IFERROR(VLOOKUP($B7086,Mapping!$A:$C,2,0),"Not Mapped"))</f>
        <v/>
      </c>
      <c r="P7086" s="36">
        <f>IF($B7086="","",IFERROR(VLOOKUP($B7086,Mapping!$A:$C,3,0),"Not Mapped"))</f>
        <v/>
      </c>
      <c r="Q7086" s="36">
        <f>IF($B7086="","",IFERROR(VLOOKUP($O7086,Leaders!$A:$B,2,0),"Not Mapped"))</f>
        <v/>
      </c>
      <c r="R7086" s="36">
        <f>IF($B7086="","",IF(COUNTIF(Exclusions!$A:$A,$B7086)&gt;0,"Yes","No"))</f>
        <v/>
      </c>
      <c r="S7086" s="38">
        <f>IF($B7086="","",MIN(1,DAY($A7086)/IF($N7086="Superstore",Settings!$B$5,Settings!$B$4)))</f>
        <v/>
      </c>
      <c r="T7086" s="38">
        <f>IF(OR($B7086="",$G7086="",$S7086=0),"",$G7086/$S7086)</f>
        <v/>
      </c>
      <c r="U7086" s="36">
        <f>IF($T7086="","",IF($T7086&lt;Settings!$B$8,"Critical",IF($T7086&lt;Settings!$B$9,"Semi Critical","Non Critical")))</f>
        <v/>
      </c>
      <c r="V7086" s="28" t="n"/>
      <c r="Z7086">
        <f>IF($B7086="","",IFERROR(VLOOKUP($B7086,'Plan HC for CCA'!$A:$B,2,0),""))</f>
        <v/>
      </c>
      <c r="AA7086">
        <f>IF(OR($B7086="",$Z7086=""),"",IF(N($M7086)&lt;$Z7086,"Delta","No Delta"))</f>
        <v/>
      </c>
      <c r="AB7086">
        <f>IF(OR($B7086="",$Z7086=""),"",MAX(0,$Z7086-N($M7086)))</f>
        <v/>
      </c>
      <c r="AC7086" s="46">
        <f>IF($B7086="","",IFERROR(INDEX('CCA Util %'!$H:$H,MATCH($B7086,'CCA Util %'!$E:$E,0)),""))</f>
        <v/>
      </c>
      <c r="AD7086">
        <f>IF($B7086="","",IFERROR(INDEX('CCA Util %'!$G:$G,MATCH($B7086,'CCA Util %'!$E:$E,0)),""))</f>
        <v/>
      </c>
      <c r="AE7086">
        <f>IF(OR($B7086="",$U7086=""),"",$U7086&amp;" &amp; "&amp;IF(OR($AD7086="",$AD7086=0),"Util NA",$AD7086&amp;" Util"))</f>
        <v/>
      </c>
    </row>
    <row r="7087" ht="15.75" customHeight="1" s="42">
      <c r="A7087" s="41" t="n"/>
      <c r="G7087" s="38" t="n"/>
      <c r="H7087" s="38" t="n"/>
      <c r="I7087" s="38" t="n"/>
      <c r="J7087" s="38" t="n"/>
      <c r="K7087" s="38" t="n"/>
      <c r="L7087" s="38" t="n"/>
      <c r="N7087" s="36">
        <f>IF($B7087="","",IF($C7087="SUPERSTORE","Superstore","DH"))</f>
        <v/>
      </c>
      <c r="O7087" s="36">
        <f>IF($B7087="","",IFERROR(VLOOKUP($B7087,Mapping!$A:$C,2,0),"Not Mapped"))</f>
        <v/>
      </c>
      <c r="P7087" s="36">
        <f>IF($B7087="","",IFERROR(VLOOKUP($B7087,Mapping!$A:$C,3,0),"Not Mapped"))</f>
        <v/>
      </c>
      <c r="Q7087" s="36">
        <f>IF($B7087="","",IFERROR(VLOOKUP($O7087,Leaders!$A:$B,2,0),"Not Mapped"))</f>
        <v/>
      </c>
      <c r="R7087" s="36">
        <f>IF($B7087="","",IF(COUNTIF(Exclusions!$A:$A,$B7087)&gt;0,"Yes","No"))</f>
        <v/>
      </c>
      <c r="S7087" s="38">
        <f>IF($B7087="","",MIN(1,DAY($A7087)/IF($N7087="Superstore",Settings!$B$5,Settings!$B$4)))</f>
        <v/>
      </c>
      <c r="T7087" s="38">
        <f>IF(OR($B7087="",$G7087="",$S7087=0),"",$G7087/$S7087)</f>
        <v/>
      </c>
      <c r="U7087" s="36">
        <f>IF($T7087="","",IF($T7087&lt;Settings!$B$8,"Critical",IF($T7087&lt;Settings!$B$9,"Semi Critical","Non Critical")))</f>
        <v/>
      </c>
      <c r="V7087" s="28" t="n"/>
      <c r="Z7087">
        <f>IF($B7087="","",IFERROR(VLOOKUP($B7087,'Plan HC for CCA'!$A:$B,2,0),""))</f>
        <v/>
      </c>
      <c r="AA7087">
        <f>IF(OR($B7087="",$Z7087=""),"",IF(N($M7087)&lt;$Z7087,"Delta","No Delta"))</f>
        <v/>
      </c>
      <c r="AB7087">
        <f>IF(OR($B7087="",$Z7087=""),"",MAX(0,$Z7087-N($M7087)))</f>
        <v/>
      </c>
      <c r="AC7087" s="46">
        <f>IF($B7087="","",IFERROR(INDEX('CCA Util %'!$H:$H,MATCH($B7087,'CCA Util %'!$E:$E,0)),""))</f>
        <v/>
      </c>
      <c r="AD7087">
        <f>IF($B7087="","",IFERROR(INDEX('CCA Util %'!$G:$G,MATCH($B7087,'CCA Util %'!$E:$E,0)),""))</f>
        <v/>
      </c>
      <c r="AE7087">
        <f>IF(OR($B7087="",$U7087=""),"",$U7087&amp;" &amp; "&amp;IF(OR($AD7087="",$AD7087=0),"Util NA",$AD7087&amp;" Util"))</f>
        <v/>
      </c>
    </row>
    <row r="7088" ht="15.75" customHeight="1" s="42">
      <c r="A7088" s="41" t="n"/>
      <c r="G7088" s="38" t="n"/>
      <c r="H7088" s="38" t="n"/>
      <c r="I7088" s="38" t="n"/>
      <c r="J7088" s="38" t="n"/>
      <c r="K7088" s="38" t="n"/>
      <c r="L7088" s="38" t="n"/>
      <c r="N7088" s="36">
        <f>IF($B7088="","",IF($C7088="SUPERSTORE","Superstore","DH"))</f>
        <v/>
      </c>
      <c r="O7088" s="36">
        <f>IF($B7088="","",IFERROR(VLOOKUP($B7088,Mapping!$A:$C,2,0),"Not Mapped"))</f>
        <v/>
      </c>
      <c r="P7088" s="36">
        <f>IF($B7088="","",IFERROR(VLOOKUP($B7088,Mapping!$A:$C,3,0),"Not Mapped"))</f>
        <v/>
      </c>
      <c r="Q7088" s="36">
        <f>IF($B7088="","",IFERROR(VLOOKUP($O7088,Leaders!$A:$B,2,0),"Not Mapped"))</f>
        <v/>
      </c>
      <c r="R7088" s="36">
        <f>IF($B7088="","",IF(COUNTIF(Exclusions!$A:$A,$B7088)&gt;0,"Yes","No"))</f>
        <v/>
      </c>
      <c r="S7088" s="38">
        <f>IF($B7088="","",MIN(1,DAY($A7088)/IF($N7088="Superstore",Settings!$B$5,Settings!$B$4)))</f>
        <v/>
      </c>
      <c r="T7088" s="38">
        <f>IF(OR($B7088="",$G7088="",$S7088=0),"",$G7088/$S7088)</f>
        <v/>
      </c>
      <c r="U7088" s="36">
        <f>IF($T7088="","",IF($T7088&lt;Settings!$B$8,"Critical",IF($T7088&lt;Settings!$B$9,"Semi Critical","Non Critical")))</f>
        <v/>
      </c>
      <c r="V7088" s="28" t="n"/>
      <c r="Z7088">
        <f>IF($B7088="","",IFERROR(VLOOKUP($B7088,'Plan HC for CCA'!$A:$B,2,0),""))</f>
        <v/>
      </c>
      <c r="AA7088">
        <f>IF(OR($B7088="",$Z7088=""),"",IF(N($M7088)&lt;$Z7088,"Delta","No Delta"))</f>
        <v/>
      </c>
      <c r="AB7088">
        <f>IF(OR($B7088="",$Z7088=""),"",MAX(0,$Z7088-N($M7088)))</f>
        <v/>
      </c>
      <c r="AC7088" s="46">
        <f>IF($B7088="","",IFERROR(INDEX('CCA Util %'!$H:$H,MATCH($B7088,'CCA Util %'!$E:$E,0)),""))</f>
        <v/>
      </c>
      <c r="AD7088">
        <f>IF($B7088="","",IFERROR(INDEX('CCA Util %'!$G:$G,MATCH($B7088,'CCA Util %'!$E:$E,0)),""))</f>
        <v/>
      </c>
      <c r="AE7088">
        <f>IF(OR($B7088="",$U7088=""),"",$U7088&amp;" &amp; "&amp;IF(OR($AD7088="",$AD7088=0),"Util NA",$AD7088&amp;" Util"))</f>
        <v/>
      </c>
    </row>
    <row r="7089" ht="15.75" customHeight="1" s="42">
      <c r="A7089" s="41" t="n"/>
      <c r="G7089" s="38" t="n"/>
      <c r="H7089" s="38" t="n"/>
      <c r="I7089" s="38" t="n"/>
      <c r="J7089" s="38" t="n"/>
      <c r="K7089" s="38" t="n"/>
      <c r="L7089" s="38" t="n"/>
      <c r="N7089" s="36">
        <f>IF($B7089="","",IF($C7089="SUPERSTORE","Superstore","DH"))</f>
        <v/>
      </c>
      <c r="O7089" s="36">
        <f>IF($B7089="","",IFERROR(VLOOKUP($B7089,Mapping!$A:$C,2,0),"Not Mapped"))</f>
        <v/>
      </c>
      <c r="P7089" s="36">
        <f>IF($B7089="","",IFERROR(VLOOKUP($B7089,Mapping!$A:$C,3,0),"Not Mapped"))</f>
        <v/>
      </c>
      <c r="Q7089" s="36">
        <f>IF($B7089="","",IFERROR(VLOOKUP($O7089,Leaders!$A:$B,2,0),"Not Mapped"))</f>
        <v/>
      </c>
      <c r="R7089" s="36">
        <f>IF($B7089="","",IF(COUNTIF(Exclusions!$A:$A,$B7089)&gt;0,"Yes","No"))</f>
        <v/>
      </c>
      <c r="S7089" s="38">
        <f>IF($B7089="","",MIN(1,DAY($A7089)/IF($N7089="Superstore",Settings!$B$5,Settings!$B$4)))</f>
        <v/>
      </c>
      <c r="T7089" s="38">
        <f>IF(OR($B7089="",$G7089="",$S7089=0),"",$G7089/$S7089)</f>
        <v/>
      </c>
      <c r="U7089" s="36">
        <f>IF($T7089="","",IF($T7089&lt;Settings!$B$8,"Critical",IF($T7089&lt;Settings!$B$9,"Semi Critical","Non Critical")))</f>
        <v/>
      </c>
      <c r="V7089" s="28" t="n"/>
      <c r="Z7089">
        <f>IF($B7089="","",IFERROR(VLOOKUP($B7089,'Plan HC for CCA'!$A:$B,2,0),""))</f>
        <v/>
      </c>
      <c r="AA7089">
        <f>IF(OR($B7089="",$Z7089=""),"",IF(N($M7089)&lt;$Z7089,"Delta","No Delta"))</f>
        <v/>
      </c>
      <c r="AB7089">
        <f>IF(OR($B7089="",$Z7089=""),"",MAX(0,$Z7089-N($M7089)))</f>
        <v/>
      </c>
      <c r="AC7089" s="46">
        <f>IF($B7089="","",IFERROR(INDEX('CCA Util %'!$H:$H,MATCH($B7089,'CCA Util %'!$E:$E,0)),""))</f>
        <v/>
      </c>
      <c r="AD7089">
        <f>IF($B7089="","",IFERROR(INDEX('CCA Util %'!$G:$G,MATCH($B7089,'CCA Util %'!$E:$E,0)),""))</f>
        <v/>
      </c>
      <c r="AE7089">
        <f>IF(OR($B7089="",$U7089=""),"",$U7089&amp;" &amp; "&amp;IF(OR($AD7089="",$AD7089=0),"Util NA",$AD7089&amp;" Util"))</f>
        <v/>
      </c>
    </row>
    <row r="7090" ht="15.75" customHeight="1" s="42">
      <c r="A7090" s="41" t="n"/>
      <c r="G7090" s="38" t="n"/>
      <c r="H7090" s="38" t="n"/>
      <c r="I7090" s="38" t="n"/>
      <c r="J7090" s="38" t="n"/>
      <c r="K7090" s="38" t="n"/>
      <c r="L7090" s="38" t="n"/>
      <c r="N7090" s="36">
        <f>IF($B7090="","",IF($C7090="SUPERSTORE","Superstore","DH"))</f>
        <v/>
      </c>
      <c r="O7090" s="36">
        <f>IF($B7090="","",IFERROR(VLOOKUP($B7090,Mapping!$A:$C,2,0),"Not Mapped"))</f>
        <v/>
      </c>
      <c r="P7090" s="36">
        <f>IF($B7090="","",IFERROR(VLOOKUP($B7090,Mapping!$A:$C,3,0),"Not Mapped"))</f>
        <v/>
      </c>
      <c r="Q7090" s="36">
        <f>IF($B7090="","",IFERROR(VLOOKUP($O7090,Leaders!$A:$B,2,0),"Not Mapped"))</f>
        <v/>
      </c>
      <c r="R7090" s="36">
        <f>IF($B7090="","",IF(COUNTIF(Exclusions!$A:$A,$B7090)&gt;0,"Yes","No"))</f>
        <v/>
      </c>
      <c r="S7090" s="38">
        <f>IF($B7090="","",MIN(1,DAY($A7090)/IF($N7090="Superstore",Settings!$B$5,Settings!$B$4)))</f>
        <v/>
      </c>
      <c r="T7090" s="38">
        <f>IF(OR($B7090="",$G7090="",$S7090=0),"",$G7090/$S7090)</f>
        <v/>
      </c>
      <c r="U7090" s="36">
        <f>IF($T7090="","",IF($T7090&lt;Settings!$B$8,"Critical",IF($T7090&lt;Settings!$B$9,"Semi Critical","Non Critical")))</f>
        <v/>
      </c>
      <c r="V7090" s="28" t="n"/>
      <c r="Z7090">
        <f>IF($B7090="","",IFERROR(VLOOKUP($B7090,'Plan HC for CCA'!$A:$B,2,0),""))</f>
        <v/>
      </c>
      <c r="AA7090">
        <f>IF(OR($B7090="",$Z7090=""),"",IF(N($M7090)&lt;$Z7090,"Delta","No Delta"))</f>
        <v/>
      </c>
      <c r="AB7090">
        <f>IF(OR($B7090="",$Z7090=""),"",MAX(0,$Z7090-N($M7090)))</f>
        <v/>
      </c>
      <c r="AC7090" s="46">
        <f>IF($B7090="","",IFERROR(INDEX('CCA Util %'!$H:$H,MATCH($B7090,'CCA Util %'!$E:$E,0)),""))</f>
        <v/>
      </c>
      <c r="AD7090">
        <f>IF($B7090="","",IFERROR(INDEX('CCA Util %'!$G:$G,MATCH($B7090,'CCA Util %'!$E:$E,0)),""))</f>
        <v/>
      </c>
      <c r="AE7090">
        <f>IF(OR($B7090="",$U7090=""),"",$U7090&amp;" &amp; "&amp;IF(OR($AD7090="",$AD7090=0),"Util NA",$AD7090&amp;" Util"))</f>
        <v/>
      </c>
    </row>
    <row r="7091" ht="15.75" customHeight="1" s="42">
      <c r="A7091" s="41" t="n"/>
      <c r="G7091" s="38" t="n"/>
      <c r="H7091" s="38" t="n"/>
      <c r="I7091" s="38" t="n"/>
      <c r="J7091" s="38" t="n"/>
      <c r="K7091" s="38" t="n"/>
      <c r="L7091" s="38" t="n"/>
      <c r="N7091" s="36">
        <f>IF($B7091="","",IF($C7091="SUPERSTORE","Superstore","DH"))</f>
        <v/>
      </c>
      <c r="O7091" s="36">
        <f>IF($B7091="","",IFERROR(VLOOKUP($B7091,Mapping!$A:$C,2,0),"Not Mapped"))</f>
        <v/>
      </c>
      <c r="P7091" s="36">
        <f>IF($B7091="","",IFERROR(VLOOKUP($B7091,Mapping!$A:$C,3,0),"Not Mapped"))</f>
        <v/>
      </c>
      <c r="Q7091" s="36">
        <f>IF($B7091="","",IFERROR(VLOOKUP($O7091,Leaders!$A:$B,2,0),"Not Mapped"))</f>
        <v/>
      </c>
      <c r="R7091" s="36">
        <f>IF($B7091="","",IF(COUNTIF(Exclusions!$A:$A,$B7091)&gt;0,"Yes","No"))</f>
        <v/>
      </c>
      <c r="S7091" s="38">
        <f>IF($B7091="","",MIN(1,DAY($A7091)/IF($N7091="Superstore",Settings!$B$5,Settings!$B$4)))</f>
        <v/>
      </c>
      <c r="T7091" s="38">
        <f>IF(OR($B7091="",$G7091="",$S7091=0),"",$G7091/$S7091)</f>
        <v/>
      </c>
      <c r="U7091" s="36">
        <f>IF($T7091="","",IF($T7091&lt;Settings!$B$8,"Critical",IF($T7091&lt;Settings!$B$9,"Semi Critical","Non Critical")))</f>
        <v/>
      </c>
      <c r="V7091" s="28" t="n"/>
      <c r="Z7091">
        <f>IF($B7091="","",IFERROR(VLOOKUP($B7091,'Plan HC for CCA'!$A:$B,2,0),""))</f>
        <v/>
      </c>
      <c r="AA7091">
        <f>IF(OR($B7091="",$Z7091=""),"",IF(N($M7091)&lt;$Z7091,"Delta","No Delta"))</f>
        <v/>
      </c>
      <c r="AB7091">
        <f>IF(OR($B7091="",$Z7091=""),"",MAX(0,$Z7091-N($M7091)))</f>
        <v/>
      </c>
      <c r="AC7091" s="46">
        <f>IF($B7091="","",IFERROR(INDEX('CCA Util %'!$H:$H,MATCH($B7091,'CCA Util %'!$E:$E,0)),""))</f>
        <v/>
      </c>
      <c r="AD7091">
        <f>IF($B7091="","",IFERROR(INDEX('CCA Util %'!$G:$G,MATCH($B7091,'CCA Util %'!$E:$E,0)),""))</f>
        <v/>
      </c>
      <c r="AE7091">
        <f>IF(OR($B7091="",$U7091=""),"",$U7091&amp;" &amp; "&amp;IF(OR($AD7091="",$AD7091=0),"Util NA",$AD7091&amp;" Util"))</f>
        <v/>
      </c>
    </row>
    <row r="7092" ht="15.75" customHeight="1" s="42">
      <c r="A7092" s="41" t="n"/>
      <c r="G7092" s="38" t="n"/>
      <c r="H7092" s="38" t="n"/>
      <c r="I7092" s="38" t="n"/>
      <c r="J7092" s="38" t="n"/>
      <c r="K7092" s="38" t="n"/>
      <c r="L7092" s="38" t="n"/>
      <c r="N7092" s="36">
        <f>IF($B7092="","",IF($C7092="SUPERSTORE","Superstore","DH"))</f>
        <v/>
      </c>
      <c r="O7092" s="36">
        <f>IF($B7092="","",IFERROR(VLOOKUP($B7092,Mapping!$A:$C,2,0),"Not Mapped"))</f>
        <v/>
      </c>
      <c r="P7092" s="36">
        <f>IF($B7092="","",IFERROR(VLOOKUP($B7092,Mapping!$A:$C,3,0),"Not Mapped"))</f>
        <v/>
      </c>
      <c r="Q7092" s="36">
        <f>IF($B7092="","",IFERROR(VLOOKUP($O7092,Leaders!$A:$B,2,0),"Not Mapped"))</f>
        <v/>
      </c>
      <c r="R7092" s="36">
        <f>IF($B7092="","",IF(COUNTIF(Exclusions!$A:$A,$B7092)&gt;0,"Yes","No"))</f>
        <v/>
      </c>
      <c r="S7092" s="38">
        <f>IF($B7092="","",MIN(1,DAY($A7092)/IF($N7092="Superstore",Settings!$B$5,Settings!$B$4)))</f>
        <v/>
      </c>
      <c r="T7092" s="38">
        <f>IF(OR($B7092="",$G7092="",$S7092=0),"",$G7092/$S7092)</f>
        <v/>
      </c>
      <c r="U7092" s="36">
        <f>IF($T7092="","",IF($T7092&lt;Settings!$B$8,"Critical",IF($T7092&lt;Settings!$B$9,"Semi Critical","Non Critical")))</f>
        <v/>
      </c>
      <c r="V7092" s="28" t="n"/>
      <c r="Z7092">
        <f>IF($B7092="","",IFERROR(VLOOKUP($B7092,'Plan HC for CCA'!$A:$B,2,0),""))</f>
        <v/>
      </c>
      <c r="AA7092">
        <f>IF(OR($B7092="",$Z7092=""),"",IF(N($M7092)&lt;$Z7092,"Delta","No Delta"))</f>
        <v/>
      </c>
      <c r="AB7092">
        <f>IF(OR($B7092="",$Z7092=""),"",MAX(0,$Z7092-N($M7092)))</f>
        <v/>
      </c>
      <c r="AC7092" s="46">
        <f>IF($B7092="","",IFERROR(INDEX('CCA Util %'!$H:$H,MATCH($B7092,'CCA Util %'!$E:$E,0)),""))</f>
        <v/>
      </c>
      <c r="AD7092">
        <f>IF($B7092="","",IFERROR(INDEX('CCA Util %'!$G:$G,MATCH($B7092,'CCA Util %'!$E:$E,0)),""))</f>
        <v/>
      </c>
      <c r="AE7092">
        <f>IF(OR($B7092="",$U7092=""),"",$U7092&amp;" &amp; "&amp;IF(OR($AD7092="",$AD7092=0),"Util NA",$AD7092&amp;" Util"))</f>
        <v/>
      </c>
    </row>
    <row r="7093" ht="15.75" customHeight="1" s="42">
      <c r="A7093" s="41" t="n"/>
      <c r="G7093" s="38" t="n"/>
      <c r="H7093" s="38" t="n"/>
      <c r="I7093" s="38" t="n"/>
      <c r="J7093" s="38" t="n"/>
      <c r="K7093" s="38" t="n"/>
      <c r="L7093" s="38" t="n"/>
      <c r="N7093" s="36">
        <f>IF($B7093="","",IF($C7093="SUPERSTORE","Superstore","DH"))</f>
        <v/>
      </c>
      <c r="O7093" s="36">
        <f>IF($B7093="","",IFERROR(VLOOKUP($B7093,Mapping!$A:$C,2,0),"Not Mapped"))</f>
        <v/>
      </c>
      <c r="P7093" s="36">
        <f>IF($B7093="","",IFERROR(VLOOKUP($B7093,Mapping!$A:$C,3,0),"Not Mapped"))</f>
        <v/>
      </c>
      <c r="Q7093" s="36">
        <f>IF($B7093="","",IFERROR(VLOOKUP($O7093,Leaders!$A:$B,2,0),"Not Mapped"))</f>
        <v/>
      </c>
      <c r="R7093" s="36">
        <f>IF($B7093="","",IF(COUNTIF(Exclusions!$A:$A,$B7093)&gt;0,"Yes","No"))</f>
        <v/>
      </c>
      <c r="S7093" s="38">
        <f>IF($B7093="","",MIN(1,DAY($A7093)/IF($N7093="Superstore",Settings!$B$5,Settings!$B$4)))</f>
        <v/>
      </c>
      <c r="T7093" s="38">
        <f>IF(OR($B7093="",$G7093="",$S7093=0),"",$G7093/$S7093)</f>
        <v/>
      </c>
      <c r="U7093" s="36">
        <f>IF($T7093="","",IF($T7093&lt;Settings!$B$8,"Critical",IF($T7093&lt;Settings!$B$9,"Semi Critical","Non Critical")))</f>
        <v/>
      </c>
      <c r="V7093" s="28" t="n"/>
      <c r="Z7093">
        <f>IF($B7093="","",IFERROR(VLOOKUP($B7093,'Plan HC for CCA'!$A:$B,2,0),""))</f>
        <v/>
      </c>
      <c r="AA7093">
        <f>IF(OR($B7093="",$Z7093=""),"",IF(N($M7093)&lt;$Z7093,"Delta","No Delta"))</f>
        <v/>
      </c>
      <c r="AB7093">
        <f>IF(OR($B7093="",$Z7093=""),"",MAX(0,$Z7093-N($M7093)))</f>
        <v/>
      </c>
      <c r="AC7093" s="46">
        <f>IF($B7093="","",IFERROR(INDEX('CCA Util %'!$H:$H,MATCH($B7093,'CCA Util %'!$E:$E,0)),""))</f>
        <v/>
      </c>
      <c r="AD7093">
        <f>IF($B7093="","",IFERROR(INDEX('CCA Util %'!$G:$G,MATCH($B7093,'CCA Util %'!$E:$E,0)),""))</f>
        <v/>
      </c>
      <c r="AE7093">
        <f>IF(OR($B7093="",$U7093=""),"",$U7093&amp;" &amp; "&amp;IF(OR($AD7093="",$AD7093=0),"Util NA",$AD7093&amp;" Util"))</f>
        <v/>
      </c>
    </row>
    <row r="7094" ht="15.75" customHeight="1" s="42">
      <c r="A7094" s="41" t="n"/>
      <c r="G7094" s="38" t="n"/>
      <c r="H7094" s="38" t="n"/>
      <c r="I7094" s="38" t="n"/>
      <c r="J7094" s="38" t="n"/>
      <c r="K7094" s="38" t="n"/>
      <c r="L7094" s="38" t="n"/>
      <c r="N7094" s="36">
        <f>IF($B7094="","",IF($C7094="SUPERSTORE","Superstore","DH"))</f>
        <v/>
      </c>
      <c r="O7094" s="36">
        <f>IF($B7094="","",IFERROR(VLOOKUP($B7094,Mapping!$A:$C,2,0),"Not Mapped"))</f>
        <v/>
      </c>
      <c r="P7094" s="36">
        <f>IF($B7094="","",IFERROR(VLOOKUP($B7094,Mapping!$A:$C,3,0),"Not Mapped"))</f>
        <v/>
      </c>
      <c r="Q7094" s="36">
        <f>IF($B7094="","",IFERROR(VLOOKUP($O7094,Leaders!$A:$B,2,0),"Not Mapped"))</f>
        <v/>
      </c>
      <c r="R7094" s="36">
        <f>IF($B7094="","",IF(COUNTIF(Exclusions!$A:$A,$B7094)&gt;0,"Yes","No"))</f>
        <v/>
      </c>
      <c r="S7094" s="38">
        <f>IF($B7094="","",MIN(1,DAY($A7094)/IF($N7094="Superstore",Settings!$B$5,Settings!$B$4)))</f>
        <v/>
      </c>
      <c r="T7094" s="38">
        <f>IF(OR($B7094="",$G7094="",$S7094=0),"",$G7094/$S7094)</f>
        <v/>
      </c>
      <c r="U7094" s="36">
        <f>IF($T7094="","",IF($T7094&lt;Settings!$B$8,"Critical",IF($T7094&lt;Settings!$B$9,"Semi Critical","Non Critical")))</f>
        <v/>
      </c>
      <c r="V7094" s="28" t="n"/>
      <c r="Z7094">
        <f>IF($B7094="","",IFERROR(VLOOKUP($B7094,'Plan HC for CCA'!$A:$B,2,0),""))</f>
        <v/>
      </c>
      <c r="AA7094">
        <f>IF(OR($B7094="",$Z7094=""),"",IF(N($M7094)&lt;$Z7094,"Delta","No Delta"))</f>
        <v/>
      </c>
      <c r="AB7094">
        <f>IF(OR($B7094="",$Z7094=""),"",MAX(0,$Z7094-N($M7094)))</f>
        <v/>
      </c>
      <c r="AC7094" s="46">
        <f>IF($B7094="","",IFERROR(INDEX('CCA Util %'!$H:$H,MATCH($B7094,'CCA Util %'!$E:$E,0)),""))</f>
        <v/>
      </c>
      <c r="AD7094">
        <f>IF($B7094="","",IFERROR(INDEX('CCA Util %'!$G:$G,MATCH($B7094,'CCA Util %'!$E:$E,0)),""))</f>
        <v/>
      </c>
      <c r="AE7094">
        <f>IF(OR($B7094="",$U7094=""),"",$U7094&amp;" &amp; "&amp;IF(OR($AD7094="",$AD7094=0),"Util NA",$AD7094&amp;" Util"))</f>
        <v/>
      </c>
    </row>
    <row r="7095" ht="15.75" customHeight="1" s="42">
      <c r="A7095" s="41" t="n"/>
      <c r="G7095" s="38" t="n"/>
      <c r="H7095" s="38" t="n"/>
      <c r="I7095" s="38" t="n"/>
      <c r="J7095" s="38" t="n"/>
      <c r="K7095" s="38" t="n"/>
      <c r="L7095" s="38" t="n"/>
      <c r="N7095" s="36">
        <f>IF($B7095="","",IF($C7095="SUPERSTORE","Superstore","DH"))</f>
        <v/>
      </c>
      <c r="O7095" s="36">
        <f>IF($B7095="","",IFERROR(VLOOKUP($B7095,Mapping!$A:$C,2,0),"Not Mapped"))</f>
        <v/>
      </c>
      <c r="P7095" s="36">
        <f>IF($B7095="","",IFERROR(VLOOKUP($B7095,Mapping!$A:$C,3,0),"Not Mapped"))</f>
        <v/>
      </c>
      <c r="Q7095" s="36">
        <f>IF($B7095="","",IFERROR(VLOOKUP($O7095,Leaders!$A:$B,2,0),"Not Mapped"))</f>
        <v/>
      </c>
      <c r="R7095" s="36">
        <f>IF($B7095="","",IF(COUNTIF(Exclusions!$A:$A,$B7095)&gt;0,"Yes","No"))</f>
        <v/>
      </c>
      <c r="S7095" s="38">
        <f>IF($B7095="","",MIN(1,DAY($A7095)/IF($N7095="Superstore",Settings!$B$5,Settings!$B$4)))</f>
        <v/>
      </c>
      <c r="T7095" s="38">
        <f>IF(OR($B7095="",$G7095="",$S7095=0),"",$G7095/$S7095)</f>
        <v/>
      </c>
      <c r="U7095" s="36">
        <f>IF($T7095="","",IF($T7095&lt;Settings!$B$8,"Critical",IF($T7095&lt;Settings!$B$9,"Semi Critical","Non Critical")))</f>
        <v/>
      </c>
      <c r="V7095" s="28" t="n"/>
      <c r="Z7095">
        <f>IF($B7095="","",IFERROR(VLOOKUP($B7095,'Plan HC for CCA'!$A:$B,2,0),""))</f>
        <v/>
      </c>
      <c r="AA7095">
        <f>IF(OR($B7095="",$Z7095=""),"",IF(N($M7095)&lt;$Z7095,"Delta","No Delta"))</f>
        <v/>
      </c>
      <c r="AB7095">
        <f>IF(OR($B7095="",$Z7095=""),"",MAX(0,$Z7095-N($M7095)))</f>
        <v/>
      </c>
      <c r="AC7095" s="46">
        <f>IF($B7095="","",IFERROR(INDEX('CCA Util %'!$H:$H,MATCH($B7095,'CCA Util %'!$E:$E,0)),""))</f>
        <v/>
      </c>
      <c r="AD7095">
        <f>IF($B7095="","",IFERROR(INDEX('CCA Util %'!$G:$G,MATCH($B7095,'CCA Util %'!$E:$E,0)),""))</f>
        <v/>
      </c>
      <c r="AE7095">
        <f>IF(OR($B7095="",$U7095=""),"",$U7095&amp;" &amp; "&amp;IF(OR($AD7095="",$AD7095=0),"Util NA",$AD7095&amp;" Util"))</f>
        <v/>
      </c>
    </row>
    <row r="7096" ht="15.75" customHeight="1" s="42">
      <c r="A7096" s="41" t="n"/>
      <c r="G7096" s="38" t="n"/>
      <c r="H7096" s="38" t="n"/>
      <c r="I7096" s="38" t="n"/>
      <c r="J7096" s="38" t="n"/>
      <c r="K7096" s="38" t="n"/>
      <c r="L7096" s="38" t="n"/>
      <c r="N7096" s="36">
        <f>IF($B7096="","",IF($C7096="SUPERSTORE","Superstore","DH"))</f>
        <v/>
      </c>
      <c r="O7096" s="36">
        <f>IF($B7096="","",IFERROR(VLOOKUP($B7096,Mapping!$A:$C,2,0),"Not Mapped"))</f>
        <v/>
      </c>
      <c r="P7096" s="36">
        <f>IF($B7096="","",IFERROR(VLOOKUP($B7096,Mapping!$A:$C,3,0),"Not Mapped"))</f>
        <v/>
      </c>
      <c r="Q7096" s="36">
        <f>IF($B7096="","",IFERROR(VLOOKUP($O7096,Leaders!$A:$B,2,0),"Not Mapped"))</f>
        <v/>
      </c>
      <c r="R7096" s="36">
        <f>IF($B7096="","",IF(COUNTIF(Exclusions!$A:$A,$B7096)&gt;0,"Yes","No"))</f>
        <v/>
      </c>
      <c r="S7096" s="38">
        <f>IF($B7096="","",MIN(1,DAY($A7096)/IF($N7096="Superstore",Settings!$B$5,Settings!$B$4)))</f>
        <v/>
      </c>
      <c r="T7096" s="38">
        <f>IF(OR($B7096="",$G7096="",$S7096=0),"",$G7096/$S7096)</f>
        <v/>
      </c>
      <c r="U7096" s="36">
        <f>IF($T7096="","",IF($T7096&lt;Settings!$B$8,"Critical",IF($T7096&lt;Settings!$B$9,"Semi Critical","Non Critical")))</f>
        <v/>
      </c>
      <c r="V7096" s="28" t="n"/>
      <c r="Z7096">
        <f>IF($B7096="","",IFERROR(VLOOKUP($B7096,'Plan HC for CCA'!$A:$B,2,0),""))</f>
        <v/>
      </c>
      <c r="AA7096">
        <f>IF(OR($B7096="",$Z7096=""),"",IF(N($M7096)&lt;$Z7096,"Delta","No Delta"))</f>
        <v/>
      </c>
      <c r="AB7096">
        <f>IF(OR($B7096="",$Z7096=""),"",MAX(0,$Z7096-N($M7096)))</f>
        <v/>
      </c>
      <c r="AC7096" s="46">
        <f>IF($B7096="","",IFERROR(INDEX('CCA Util %'!$H:$H,MATCH($B7096,'CCA Util %'!$E:$E,0)),""))</f>
        <v/>
      </c>
      <c r="AD7096">
        <f>IF($B7096="","",IFERROR(INDEX('CCA Util %'!$G:$G,MATCH($B7096,'CCA Util %'!$E:$E,0)),""))</f>
        <v/>
      </c>
      <c r="AE7096">
        <f>IF(OR($B7096="",$U7096=""),"",$U7096&amp;" &amp; "&amp;IF(OR($AD7096="",$AD7096=0),"Util NA",$AD7096&amp;" Util"))</f>
        <v/>
      </c>
    </row>
    <row r="7097" ht="15.75" customHeight="1" s="42">
      <c r="A7097" s="41" t="n"/>
      <c r="G7097" s="38" t="n"/>
      <c r="H7097" s="38" t="n"/>
      <c r="I7097" s="38" t="n"/>
      <c r="J7097" s="38" t="n"/>
      <c r="K7097" s="38" t="n"/>
      <c r="L7097" s="38" t="n"/>
      <c r="N7097" s="36">
        <f>IF($B7097="","",IF($C7097="SUPERSTORE","Superstore","DH"))</f>
        <v/>
      </c>
      <c r="O7097" s="36">
        <f>IF($B7097="","",IFERROR(VLOOKUP($B7097,Mapping!$A:$C,2,0),"Not Mapped"))</f>
        <v/>
      </c>
      <c r="P7097" s="36">
        <f>IF($B7097="","",IFERROR(VLOOKUP($B7097,Mapping!$A:$C,3,0),"Not Mapped"))</f>
        <v/>
      </c>
      <c r="Q7097" s="36">
        <f>IF($B7097="","",IFERROR(VLOOKUP($O7097,Leaders!$A:$B,2,0),"Not Mapped"))</f>
        <v/>
      </c>
      <c r="R7097" s="36">
        <f>IF($B7097="","",IF(COUNTIF(Exclusions!$A:$A,$B7097)&gt;0,"Yes","No"))</f>
        <v/>
      </c>
      <c r="S7097" s="38">
        <f>IF($B7097="","",MIN(1,DAY($A7097)/IF($N7097="Superstore",Settings!$B$5,Settings!$B$4)))</f>
        <v/>
      </c>
      <c r="T7097" s="38">
        <f>IF(OR($B7097="",$G7097="",$S7097=0),"",$G7097/$S7097)</f>
        <v/>
      </c>
      <c r="U7097" s="36">
        <f>IF($T7097="","",IF($T7097&lt;Settings!$B$8,"Critical",IF($T7097&lt;Settings!$B$9,"Semi Critical","Non Critical")))</f>
        <v/>
      </c>
      <c r="V7097" s="28" t="n"/>
      <c r="Z7097">
        <f>IF($B7097="","",IFERROR(VLOOKUP($B7097,'Plan HC for CCA'!$A:$B,2,0),""))</f>
        <v/>
      </c>
      <c r="AA7097">
        <f>IF(OR($B7097="",$Z7097=""),"",IF(N($M7097)&lt;$Z7097,"Delta","No Delta"))</f>
        <v/>
      </c>
      <c r="AB7097">
        <f>IF(OR($B7097="",$Z7097=""),"",MAX(0,$Z7097-N($M7097)))</f>
        <v/>
      </c>
      <c r="AC7097" s="46">
        <f>IF($B7097="","",IFERROR(INDEX('CCA Util %'!$H:$H,MATCH($B7097,'CCA Util %'!$E:$E,0)),""))</f>
        <v/>
      </c>
      <c r="AD7097">
        <f>IF($B7097="","",IFERROR(INDEX('CCA Util %'!$G:$G,MATCH($B7097,'CCA Util %'!$E:$E,0)),""))</f>
        <v/>
      </c>
      <c r="AE7097">
        <f>IF(OR($B7097="",$U7097=""),"",$U7097&amp;" &amp; "&amp;IF(OR($AD7097="",$AD7097=0),"Util NA",$AD7097&amp;" Util"))</f>
        <v/>
      </c>
    </row>
    <row r="7098" ht="15.75" customHeight="1" s="42">
      <c r="A7098" s="41" t="n"/>
      <c r="G7098" s="38" t="n"/>
      <c r="H7098" s="38" t="n"/>
      <c r="I7098" s="38" t="n"/>
      <c r="J7098" s="38" t="n"/>
      <c r="K7098" s="38" t="n"/>
      <c r="L7098" s="38" t="n"/>
      <c r="N7098" s="36">
        <f>IF($B7098="","",IF($C7098="SUPERSTORE","Superstore","DH"))</f>
        <v/>
      </c>
      <c r="O7098" s="36">
        <f>IF($B7098="","",IFERROR(VLOOKUP($B7098,Mapping!$A:$C,2,0),"Not Mapped"))</f>
        <v/>
      </c>
      <c r="P7098" s="36">
        <f>IF($B7098="","",IFERROR(VLOOKUP($B7098,Mapping!$A:$C,3,0),"Not Mapped"))</f>
        <v/>
      </c>
      <c r="Q7098" s="36">
        <f>IF($B7098="","",IFERROR(VLOOKUP($O7098,Leaders!$A:$B,2,0),"Not Mapped"))</f>
        <v/>
      </c>
      <c r="R7098" s="36">
        <f>IF($B7098="","",IF(COUNTIF(Exclusions!$A:$A,$B7098)&gt;0,"Yes","No"))</f>
        <v/>
      </c>
      <c r="S7098" s="38">
        <f>IF($B7098="","",MIN(1,DAY($A7098)/IF($N7098="Superstore",Settings!$B$5,Settings!$B$4)))</f>
        <v/>
      </c>
      <c r="T7098" s="38">
        <f>IF(OR($B7098="",$G7098="",$S7098=0),"",$G7098/$S7098)</f>
        <v/>
      </c>
      <c r="U7098" s="36">
        <f>IF($T7098="","",IF($T7098&lt;Settings!$B$8,"Critical",IF($T7098&lt;Settings!$B$9,"Semi Critical","Non Critical")))</f>
        <v/>
      </c>
      <c r="V7098" s="28" t="n"/>
      <c r="Z7098">
        <f>IF($B7098="","",IFERROR(VLOOKUP($B7098,'Plan HC for CCA'!$A:$B,2,0),""))</f>
        <v/>
      </c>
      <c r="AA7098">
        <f>IF(OR($B7098="",$Z7098=""),"",IF(N($M7098)&lt;$Z7098,"Delta","No Delta"))</f>
        <v/>
      </c>
      <c r="AB7098">
        <f>IF(OR($B7098="",$Z7098=""),"",MAX(0,$Z7098-N($M7098)))</f>
        <v/>
      </c>
      <c r="AC7098" s="46">
        <f>IF($B7098="","",IFERROR(INDEX('CCA Util %'!$H:$H,MATCH($B7098,'CCA Util %'!$E:$E,0)),""))</f>
        <v/>
      </c>
      <c r="AD7098">
        <f>IF($B7098="","",IFERROR(INDEX('CCA Util %'!$G:$G,MATCH($B7098,'CCA Util %'!$E:$E,0)),""))</f>
        <v/>
      </c>
      <c r="AE7098">
        <f>IF(OR($B7098="",$U7098=""),"",$U7098&amp;" &amp; "&amp;IF(OR($AD7098="",$AD7098=0),"Util NA",$AD7098&amp;" Util"))</f>
        <v/>
      </c>
    </row>
    <row r="7099" ht="15.75" customHeight="1" s="42">
      <c r="A7099" s="41" t="n"/>
      <c r="G7099" s="38" t="n"/>
      <c r="H7099" s="38" t="n"/>
      <c r="I7099" s="38" t="n"/>
      <c r="J7099" s="38" t="n"/>
      <c r="K7099" s="38" t="n"/>
      <c r="L7099" s="38" t="n"/>
      <c r="N7099" s="36">
        <f>IF($B7099="","",IF($C7099="SUPERSTORE","Superstore","DH"))</f>
        <v/>
      </c>
      <c r="O7099" s="36">
        <f>IF($B7099="","",IFERROR(VLOOKUP($B7099,Mapping!$A:$C,2,0),"Not Mapped"))</f>
        <v/>
      </c>
      <c r="P7099" s="36">
        <f>IF($B7099="","",IFERROR(VLOOKUP($B7099,Mapping!$A:$C,3,0),"Not Mapped"))</f>
        <v/>
      </c>
      <c r="Q7099" s="36">
        <f>IF($B7099="","",IFERROR(VLOOKUP($O7099,Leaders!$A:$B,2,0),"Not Mapped"))</f>
        <v/>
      </c>
      <c r="R7099" s="36">
        <f>IF($B7099="","",IF(COUNTIF(Exclusions!$A:$A,$B7099)&gt;0,"Yes","No"))</f>
        <v/>
      </c>
      <c r="S7099" s="38">
        <f>IF($B7099="","",MIN(1,DAY($A7099)/IF($N7099="Superstore",Settings!$B$5,Settings!$B$4)))</f>
        <v/>
      </c>
      <c r="T7099" s="38">
        <f>IF(OR($B7099="",$G7099="",$S7099=0),"",$G7099/$S7099)</f>
        <v/>
      </c>
      <c r="U7099" s="36">
        <f>IF($T7099="","",IF($T7099&lt;Settings!$B$8,"Critical",IF($T7099&lt;Settings!$B$9,"Semi Critical","Non Critical")))</f>
        <v/>
      </c>
      <c r="V7099" s="28" t="n"/>
      <c r="Z7099">
        <f>IF($B7099="","",IFERROR(VLOOKUP($B7099,'Plan HC for CCA'!$A:$B,2,0),""))</f>
        <v/>
      </c>
      <c r="AA7099">
        <f>IF(OR($B7099="",$Z7099=""),"",IF(N($M7099)&lt;$Z7099,"Delta","No Delta"))</f>
        <v/>
      </c>
      <c r="AB7099">
        <f>IF(OR($B7099="",$Z7099=""),"",MAX(0,$Z7099-N($M7099)))</f>
        <v/>
      </c>
      <c r="AC7099" s="46">
        <f>IF($B7099="","",IFERROR(INDEX('CCA Util %'!$H:$H,MATCH($B7099,'CCA Util %'!$E:$E,0)),""))</f>
        <v/>
      </c>
      <c r="AD7099">
        <f>IF($B7099="","",IFERROR(INDEX('CCA Util %'!$G:$G,MATCH($B7099,'CCA Util %'!$E:$E,0)),""))</f>
        <v/>
      </c>
      <c r="AE7099">
        <f>IF(OR($B7099="",$U7099=""),"",$U7099&amp;" &amp; "&amp;IF(OR($AD7099="",$AD7099=0),"Util NA",$AD7099&amp;" Util"))</f>
        <v/>
      </c>
    </row>
    <row r="7100" ht="15.75" customHeight="1" s="42">
      <c r="A7100" s="41" t="n"/>
      <c r="G7100" s="38" t="n"/>
      <c r="H7100" s="38" t="n"/>
      <c r="I7100" s="38" t="n"/>
      <c r="J7100" s="38" t="n"/>
      <c r="K7100" s="38" t="n"/>
      <c r="L7100" s="38" t="n"/>
      <c r="N7100" s="36">
        <f>IF($B7100="","",IF($C7100="SUPERSTORE","Superstore","DH"))</f>
        <v/>
      </c>
      <c r="O7100" s="36">
        <f>IF($B7100="","",IFERROR(VLOOKUP($B7100,Mapping!$A:$C,2,0),"Not Mapped"))</f>
        <v/>
      </c>
      <c r="P7100" s="36">
        <f>IF($B7100="","",IFERROR(VLOOKUP($B7100,Mapping!$A:$C,3,0),"Not Mapped"))</f>
        <v/>
      </c>
      <c r="Q7100" s="36">
        <f>IF($B7100="","",IFERROR(VLOOKUP($O7100,Leaders!$A:$B,2,0),"Not Mapped"))</f>
        <v/>
      </c>
      <c r="R7100" s="36">
        <f>IF($B7100="","",IF(COUNTIF(Exclusions!$A:$A,$B7100)&gt;0,"Yes","No"))</f>
        <v/>
      </c>
      <c r="S7100" s="38">
        <f>IF($B7100="","",MIN(1,DAY($A7100)/IF($N7100="Superstore",Settings!$B$5,Settings!$B$4)))</f>
        <v/>
      </c>
      <c r="T7100" s="38">
        <f>IF(OR($B7100="",$G7100="",$S7100=0),"",$G7100/$S7100)</f>
        <v/>
      </c>
      <c r="U7100" s="36">
        <f>IF($T7100="","",IF($T7100&lt;Settings!$B$8,"Critical",IF($T7100&lt;Settings!$B$9,"Semi Critical","Non Critical")))</f>
        <v/>
      </c>
      <c r="V7100" s="28" t="n"/>
      <c r="Z7100">
        <f>IF($B7100="","",IFERROR(VLOOKUP($B7100,'Plan HC for CCA'!$A:$B,2,0),""))</f>
        <v/>
      </c>
      <c r="AA7100">
        <f>IF(OR($B7100="",$Z7100=""),"",IF(N($M7100)&lt;$Z7100,"Delta","No Delta"))</f>
        <v/>
      </c>
      <c r="AB7100">
        <f>IF(OR($B7100="",$Z7100=""),"",MAX(0,$Z7100-N($M7100)))</f>
        <v/>
      </c>
      <c r="AC7100" s="46">
        <f>IF($B7100="","",IFERROR(INDEX('CCA Util %'!$H:$H,MATCH($B7100,'CCA Util %'!$E:$E,0)),""))</f>
        <v/>
      </c>
      <c r="AD7100">
        <f>IF($B7100="","",IFERROR(INDEX('CCA Util %'!$G:$G,MATCH($B7100,'CCA Util %'!$E:$E,0)),""))</f>
        <v/>
      </c>
      <c r="AE7100">
        <f>IF(OR($B7100="",$U7100=""),"",$U7100&amp;" &amp; "&amp;IF(OR($AD7100="",$AD7100=0),"Util NA",$AD7100&amp;" Util"))</f>
        <v/>
      </c>
    </row>
    <row r="7101" ht="15.75" customHeight="1" s="42">
      <c r="A7101" s="41" t="n"/>
      <c r="G7101" s="38" t="n"/>
      <c r="H7101" s="38" t="n"/>
      <c r="I7101" s="38" t="n"/>
      <c r="J7101" s="38" t="n"/>
      <c r="K7101" s="38" t="n"/>
      <c r="L7101" s="38" t="n"/>
      <c r="N7101" s="36">
        <f>IF($B7101="","",IF($C7101="SUPERSTORE","Superstore","DH"))</f>
        <v/>
      </c>
      <c r="O7101" s="36">
        <f>IF($B7101="","",IFERROR(VLOOKUP($B7101,Mapping!$A:$C,2,0),"Not Mapped"))</f>
        <v/>
      </c>
      <c r="P7101" s="36">
        <f>IF($B7101="","",IFERROR(VLOOKUP($B7101,Mapping!$A:$C,3,0),"Not Mapped"))</f>
        <v/>
      </c>
      <c r="Q7101" s="36">
        <f>IF($B7101="","",IFERROR(VLOOKUP($O7101,Leaders!$A:$B,2,0),"Not Mapped"))</f>
        <v/>
      </c>
      <c r="R7101" s="36">
        <f>IF($B7101="","",IF(COUNTIF(Exclusions!$A:$A,$B7101)&gt;0,"Yes","No"))</f>
        <v/>
      </c>
      <c r="S7101" s="38">
        <f>IF($B7101="","",MIN(1,DAY($A7101)/IF($N7101="Superstore",Settings!$B$5,Settings!$B$4)))</f>
        <v/>
      </c>
      <c r="T7101" s="38">
        <f>IF(OR($B7101="",$G7101="",$S7101=0),"",$G7101/$S7101)</f>
        <v/>
      </c>
      <c r="U7101" s="36">
        <f>IF($T7101="","",IF($T7101&lt;Settings!$B$8,"Critical",IF($T7101&lt;Settings!$B$9,"Semi Critical","Non Critical")))</f>
        <v/>
      </c>
      <c r="V7101" s="28" t="n"/>
      <c r="Z7101">
        <f>IF($B7101="","",IFERROR(VLOOKUP($B7101,'Plan HC for CCA'!$A:$B,2,0),""))</f>
        <v/>
      </c>
      <c r="AA7101">
        <f>IF(OR($B7101="",$Z7101=""),"",IF(N($M7101)&lt;$Z7101,"Delta","No Delta"))</f>
        <v/>
      </c>
      <c r="AB7101">
        <f>IF(OR($B7101="",$Z7101=""),"",MAX(0,$Z7101-N($M7101)))</f>
        <v/>
      </c>
      <c r="AC7101" s="46">
        <f>IF($B7101="","",IFERROR(INDEX('CCA Util %'!$H:$H,MATCH($B7101,'CCA Util %'!$E:$E,0)),""))</f>
        <v/>
      </c>
      <c r="AD7101">
        <f>IF($B7101="","",IFERROR(INDEX('CCA Util %'!$G:$G,MATCH($B7101,'CCA Util %'!$E:$E,0)),""))</f>
        <v/>
      </c>
      <c r="AE7101">
        <f>IF(OR($B7101="",$U7101=""),"",$U7101&amp;" &amp; "&amp;IF(OR($AD7101="",$AD7101=0),"Util NA",$AD7101&amp;" Util"))</f>
        <v/>
      </c>
    </row>
    <row r="7102" ht="15.75" customHeight="1" s="42">
      <c r="A7102" s="41" t="n"/>
      <c r="G7102" s="38" t="n"/>
      <c r="H7102" s="38" t="n"/>
      <c r="I7102" s="38" t="n"/>
      <c r="J7102" s="38" t="n"/>
      <c r="K7102" s="38" t="n"/>
      <c r="L7102" s="38" t="n"/>
      <c r="N7102" s="36">
        <f>IF($B7102="","",IF($C7102="SUPERSTORE","Superstore","DH"))</f>
        <v/>
      </c>
      <c r="O7102" s="36">
        <f>IF($B7102="","",IFERROR(VLOOKUP($B7102,Mapping!$A:$C,2,0),"Not Mapped"))</f>
        <v/>
      </c>
      <c r="P7102" s="36">
        <f>IF($B7102="","",IFERROR(VLOOKUP($B7102,Mapping!$A:$C,3,0),"Not Mapped"))</f>
        <v/>
      </c>
      <c r="Q7102" s="36">
        <f>IF($B7102="","",IFERROR(VLOOKUP($O7102,Leaders!$A:$B,2,0),"Not Mapped"))</f>
        <v/>
      </c>
      <c r="R7102" s="36">
        <f>IF($B7102="","",IF(COUNTIF(Exclusions!$A:$A,$B7102)&gt;0,"Yes","No"))</f>
        <v/>
      </c>
      <c r="S7102" s="38">
        <f>IF($B7102="","",MIN(1,DAY($A7102)/IF($N7102="Superstore",Settings!$B$5,Settings!$B$4)))</f>
        <v/>
      </c>
      <c r="T7102" s="38">
        <f>IF(OR($B7102="",$G7102="",$S7102=0),"",$G7102/$S7102)</f>
        <v/>
      </c>
      <c r="U7102" s="36">
        <f>IF($T7102="","",IF($T7102&lt;Settings!$B$8,"Critical",IF($T7102&lt;Settings!$B$9,"Semi Critical","Non Critical")))</f>
        <v/>
      </c>
      <c r="V7102" s="28" t="n"/>
      <c r="Z7102">
        <f>IF($B7102="","",IFERROR(VLOOKUP($B7102,'Plan HC for CCA'!$A:$B,2,0),""))</f>
        <v/>
      </c>
      <c r="AA7102">
        <f>IF(OR($B7102="",$Z7102=""),"",IF(N($M7102)&lt;$Z7102,"Delta","No Delta"))</f>
        <v/>
      </c>
      <c r="AB7102">
        <f>IF(OR($B7102="",$Z7102=""),"",MAX(0,$Z7102-N($M7102)))</f>
        <v/>
      </c>
      <c r="AC7102" s="46">
        <f>IF($B7102="","",IFERROR(INDEX('CCA Util %'!$H:$H,MATCH($B7102,'CCA Util %'!$E:$E,0)),""))</f>
        <v/>
      </c>
      <c r="AD7102">
        <f>IF($B7102="","",IFERROR(INDEX('CCA Util %'!$G:$G,MATCH($B7102,'CCA Util %'!$E:$E,0)),""))</f>
        <v/>
      </c>
      <c r="AE7102">
        <f>IF(OR($B7102="",$U7102=""),"",$U7102&amp;" &amp; "&amp;IF(OR($AD7102="",$AD7102=0),"Util NA",$AD7102&amp;" Util"))</f>
        <v/>
      </c>
    </row>
    <row r="7103" ht="15.75" customHeight="1" s="42">
      <c r="A7103" s="41" t="n"/>
      <c r="G7103" s="38" t="n"/>
      <c r="H7103" s="38" t="n"/>
      <c r="I7103" s="38" t="n"/>
      <c r="J7103" s="38" t="n"/>
      <c r="K7103" s="38" t="n"/>
      <c r="L7103" s="38" t="n"/>
      <c r="N7103" s="36">
        <f>IF($B7103="","",IF($C7103="SUPERSTORE","Superstore","DH"))</f>
        <v/>
      </c>
      <c r="O7103" s="36">
        <f>IF($B7103="","",IFERROR(VLOOKUP($B7103,Mapping!$A:$C,2,0),"Not Mapped"))</f>
        <v/>
      </c>
      <c r="P7103" s="36">
        <f>IF($B7103="","",IFERROR(VLOOKUP($B7103,Mapping!$A:$C,3,0),"Not Mapped"))</f>
        <v/>
      </c>
      <c r="Q7103" s="36">
        <f>IF($B7103="","",IFERROR(VLOOKUP($O7103,Leaders!$A:$B,2,0),"Not Mapped"))</f>
        <v/>
      </c>
      <c r="R7103" s="36">
        <f>IF($B7103="","",IF(COUNTIF(Exclusions!$A:$A,$B7103)&gt;0,"Yes","No"))</f>
        <v/>
      </c>
      <c r="S7103" s="38">
        <f>IF($B7103="","",MIN(1,DAY($A7103)/IF($N7103="Superstore",Settings!$B$5,Settings!$B$4)))</f>
        <v/>
      </c>
      <c r="T7103" s="38">
        <f>IF(OR($B7103="",$G7103="",$S7103=0),"",$G7103/$S7103)</f>
        <v/>
      </c>
      <c r="U7103" s="36">
        <f>IF($T7103="","",IF($T7103&lt;Settings!$B$8,"Critical",IF($T7103&lt;Settings!$B$9,"Semi Critical","Non Critical")))</f>
        <v/>
      </c>
      <c r="V7103" s="28" t="n"/>
      <c r="Z7103">
        <f>IF($B7103="","",IFERROR(VLOOKUP($B7103,'Plan HC for CCA'!$A:$B,2,0),""))</f>
        <v/>
      </c>
      <c r="AA7103">
        <f>IF(OR($B7103="",$Z7103=""),"",IF(N($M7103)&lt;$Z7103,"Delta","No Delta"))</f>
        <v/>
      </c>
      <c r="AB7103">
        <f>IF(OR($B7103="",$Z7103=""),"",MAX(0,$Z7103-N($M7103)))</f>
        <v/>
      </c>
      <c r="AC7103" s="46">
        <f>IF($B7103="","",IFERROR(INDEX('CCA Util %'!$H:$H,MATCH($B7103,'CCA Util %'!$E:$E,0)),""))</f>
        <v/>
      </c>
      <c r="AD7103">
        <f>IF($B7103="","",IFERROR(INDEX('CCA Util %'!$G:$G,MATCH($B7103,'CCA Util %'!$E:$E,0)),""))</f>
        <v/>
      </c>
      <c r="AE7103">
        <f>IF(OR($B7103="",$U7103=""),"",$U7103&amp;" &amp; "&amp;IF(OR($AD7103="",$AD7103=0),"Util NA",$AD7103&amp;" Util"))</f>
        <v/>
      </c>
    </row>
    <row r="7104" ht="15.75" customHeight="1" s="42">
      <c r="A7104" s="41" t="n"/>
      <c r="G7104" s="38" t="n"/>
      <c r="H7104" s="38" t="n"/>
      <c r="I7104" s="38" t="n"/>
      <c r="J7104" s="38" t="n"/>
      <c r="K7104" s="38" t="n"/>
      <c r="L7104" s="38" t="n"/>
      <c r="N7104" s="36">
        <f>IF($B7104="","",IF($C7104="SUPERSTORE","Superstore","DH"))</f>
        <v/>
      </c>
      <c r="O7104" s="36">
        <f>IF($B7104="","",IFERROR(VLOOKUP($B7104,Mapping!$A:$C,2,0),"Not Mapped"))</f>
        <v/>
      </c>
      <c r="P7104" s="36">
        <f>IF($B7104="","",IFERROR(VLOOKUP($B7104,Mapping!$A:$C,3,0),"Not Mapped"))</f>
        <v/>
      </c>
      <c r="Q7104" s="36">
        <f>IF($B7104="","",IFERROR(VLOOKUP($O7104,Leaders!$A:$B,2,0),"Not Mapped"))</f>
        <v/>
      </c>
      <c r="R7104" s="36">
        <f>IF($B7104="","",IF(COUNTIF(Exclusions!$A:$A,$B7104)&gt;0,"Yes","No"))</f>
        <v/>
      </c>
      <c r="S7104" s="38">
        <f>IF($B7104="","",MIN(1,DAY($A7104)/IF($N7104="Superstore",Settings!$B$5,Settings!$B$4)))</f>
        <v/>
      </c>
      <c r="T7104" s="38">
        <f>IF(OR($B7104="",$G7104="",$S7104=0),"",$G7104/$S7104)</f>
        <v/>
      </c>
      <c r="U7104" s="36">
        <f>IF($T7104="","",IF($T7104&lt;Settings!$B$8,"Critical",IF($T7104&lt;Settings!$B$9,"Semi Critical","Non Critical")))</f>
        <v/>
      </c>
      <c r="V7104" s="28" t="n"/>
      <c r="Z7104">
        <f>IF($B7104="","",IFERROR(VLOOKUP($B7104,'Plan HC for CCA'!$A:$B,2,0),""))</f>
        <v/>
      </c>
      <c r="AA7104">
        <f>IF(OR($B7104="",$Z7104=""),"",IF(N($M7104)&lt;$Z7104,"Delta","No Delta"))</f>
        <v/>
      </c>
      <c r="AB7104">
        <f>IF(OR($B7104="",$Z7104=""),"",MAX(0,$Z7104-N($M7104)))</f>
        <v/>
      </c>
      <c r="AC7104" s="46">
        <f>IF($B7104="","",IFERROR(INDEX('CCA Util %'!$H:$H,MATCH($B7104,'CCA Util %'!$E:$E,0)),""))</f>
        <v/>
      </c>
      <c r="AD7104">
        <f>IF($B7104="","",IFERROR(INDEX('CCA Util %'!$G:$G,MATCH($B7104,'CCA Util %'!$E:$E,0)),""))</f>
        <v/>
      </c>
      <c r="AE7104">
        <f>IF(OR($B7104="",$U7104=""),"",$U7104&amp;" &amp; "&amp;IF(OR($AD7104="",$AD7104=0),"Util NA",$AD7104&amp;" Util"))</f>
        <v/>
      </c>
    </row>
    <row r="7105" ht="15.75" customHeight="1" s="42">
      <c r="A7105" s="41" t="n"/>
      <c r="G7105" s="38" t="n"/>
      <c r="H7105" s="38" t="n"/>
      <c r="I7105" s="38" t="n"/>
      <c r="J7105" s="38" t="n"/>
      <c r="K7105" s="38" t="n"/>
      <c r="L7105" s="38" t="n"/>
      <c r="N7105" s="36">
        <f>IF($B7105="","",IF($C7105="SUPERSTORE","Superstore","DH"))</f>
        <v/>
      </c>
      <c r="O7105" s="36">
        <f>IF($B7105="","",IFERROR(VLOOKUP($B7105,Mapping!$A:$C,2,0),"Not Mapped"))</f>
        <v/>
      </c>
      <c r="P7105" s="36">
        <f>IF($B7105="","",IFERROR(VLOOKUP($B7105,Mapping!$A:$C,3,0),"Not Mapped"))</f>
        <v/>
      </c>
      <c r="Q7105" s="36">
        <f>IF($B7105="","",IFERROR(VLOOKUP($O7105,Leaders!$A:$B,2,0),"Not Mapped"))</f>
        <v/>
      </c>
      <c r="R7105" s="36">
        <f>IF($B7105="","",IF(COUNTIF(Exclusions!$A:$A,$B7105)&gt;0,"Yes","No"))</f>
        <v/>
      </c>
      <c r="S7105" s="38">
        <f>IF($B7105="","",MIN(1,DAY($A7105)/IF($N7105="Superstore",Settings!$B$5,Settings!$B$4)))</f>
        <v/>
      </c>
      <c r="T7105" s="38">
        <f>IF(OR($B7105="",$G7105="",$S7105=0),"",$G7105/$S7105)</f>
        <v/>
      </c>
      <c r="U7105" s="36">
        <f>IF($T7105="","",IF($T7105&lt;Settings!$B$8,"Critical",IF($T7105&lt;Settings!$B$9,"Semi Critical","Non Critical")))</f>
        <v/>
      </c>
      <c r="V7105" s="28" t="n"/>
      <c r="Z7105">
        <f>IF($B7105="","",IFERROR(VLOOKUP($B7105,'Plan HC for CCA'!$A:$B,2,0),""))</f>
        <v/>
      </c>
      <c r="AA7105">
        <f>IF(OR($B7105="",$Z7105=""),"",IF(N($M7105)&lt;$Z7105,"Delta","No Delta"))</f>
        <v/>
      </c>
      <c r="AB7105">
        <f>IF(OR($B7105="",$Z7105=""),"",MAX(0,$Z7105-N($M7105)))</f>
        <v/>
      </c>
      <c r="AC7105" s="46">
        <f>IF($B7105="","",IFERROR(INDEX('CCA Util %'!$H:$H,MATCH($B7105,'CCA Util %'!$E:$E,0)),""))</f>
        <v/>
      </c>
      <c r="AD7105">
        <f>IF($B7105="","",IFERROR(INDEX('CCA Util %'!$G:$G,MATCH($B7105,'CCA Util %'!$E:$E,0)),""))</f>
        <v/>
      </c>
      <c r="AE7105">
        <f>IF(OR($B7105="",$U7105=""),"",$U7105&amp;" &amp; "&amp;IF(OR($AD7105="",$AD7105=0),"Util NA",$AD7105&amp;" Util"))</f>
        <v/>
      </c>
    </row>
    <row r="7106" ht="15.75" customHeight="1" s="42">
      <c r="A7106" s="41" t="n"/>
      <c r="G7106" s="38" t="n"/>
      <c r="H7106" s="38" t="n"/>
      <c r="I7106" s="38" t="n"/>
      <c r="J7106" s="38" t="n"/>
      <c r="K7106" s="38" t="n"/>
      <c r="L7106" s="38" t="n"/>
      <c r="N7106" s="36">
        <f>IF($B7106="","",IF($C7106="SUPERSTORE","Superstore","DH"))</f>
        <v/>
      </c>
      <c r="O7106" s="36">
        <f>IF($B7106="","",IFERROR(VLOOKUP($B7106,Mapping!$A:$C,2,0),"Not Mapped"))</f>
        <v/>
      </c>
      <c r="P7106" s="36">
        <f>IF($B7106="","",IFERROR(VLOOKUP($B7106,Mapping!$A:$C,3,0),"Not Mapped"))</f>
        <v/>
      </c>
      <c r="Q7106" s="36">
        <f>IF($B7106="","",IFERROR(VLOOKUP($O7106,Leaders!$A:$B,2,0),"Not Mapped"))</f>
        <v/>
      </c>
      <c r="R7106" s="36">
        <f>IF($B7106="","",IF(COUNTIF(Exclusions!$A:$A,$B7106)&gt;0,"Yes","No"))</f>
        <v/>
      </c>
      <c r="S7106" s="38">
        <f>IF($B7106="","",MIN(1,DAY($A7106)/IF($N7106="Superstore",Settings!$B$5,Settings!$B$4)))</f>
        <v/>
      </c>
      <c r="T7106" s="38">
        <f>IF(OR($B7106="",$G7106="",$S7106=0),"",$G7106/$S7106)</f>
        <v/>
      </c>
      <c r="U7106" s="36">
        <f>IF($T7106="","",IF($T7106&lt;Settings!$B$8,"Critical",IF($T7106&lt;Settings!$B$9,"Semi Critical","Non Critical")))</f>
        <v/>
      </c>
      <c r="V7106" s="28" t="n"/>
      <c r="Z7106">
        <f>IF($B7106="","",IFERROR(VLOOKUP($B7106,'Plan HC for CCA'!$A:$B,2,0),""))</f>
        <v/>
      </c>
      <c r="AA7106">
        <f>IF(OR($B7106="",$Z7106=""),"",IF(N($M7106)&lt;$Z7106,"Delta","No Delta"))</f>
        <v/>
      </c>
      <c r="AB7106">
        <f>IF(OR($B7106="",$Z7106=""),"",MAX(0,$Z7106-N($M7106)))</f>
        <v/>
      </c>
      <c r="AC7106" s="46">
        <f>IF($B7106="","",IFERROR(INDEX('CCA Util %'!$H:$H,MATCH($B7106,'CCA Util %'!$E:$E,0)),""))</f>
        <v/>
      </c>
      <c r="AD7106">
        <f>IF($B7106="","",IFERROR(INDEX('CCA Util %'!$G:$G,MATCH($B7106,'CCA Util %'!$E:$E,0)),""))</f>
        <v/>
      </c>
      <c r="AE7106">
        <f>IF(OR($B7106="",$U7106=""),"",$U7106&amp;" &amp; "&amp;IF(OR($AD7106="",$AD7106=0),"Util NA",$AD7106&amp;" Util"))</f>
        <v/>
      </c>
    </row>
    <row r="7107" ht="15.75" customHeight="1" s="42">
      <c r="A7107" s="41" t="n"/>
      <c r="G7107" s="38" t="n"/>
      <c r="H7107" s="38" t="n"/>
      <c r="I7107" s="38" t="n"/>
      <c r="J7107" s="38" t="n"/>
      <c r="K7107" s="38" t="n"/>
      <c r="L7107" s="38" t="n"/>
      <c r="N7107" s="36">
        <f>IF($B7107="","",IF($C7107="SUPERSTORE","Superstore","DH"))</f>
        <v/>
      </c>
      <c r="O7107" s="36">
        <f>IF($B7107="","",IFERROR(VLOOKUP($B7107,Mapping!$A:$C,2,0),"Not Mapped"))</f>
        <v/>
      </c>
      <c r="P7107" s="36">
        <f>IF($B7107="","",IFERROR(VLOOKUP($B7107,Mapping!$A:$C,3,0),"Not Mapped"))</f>
        <v/>
      </c>
      <c r="Q7107" s="36">
        <f>IF($B7107="","",IFERROR(VLOOKUP($O7107,Leaders!$A:$B,2,0),"Not Mapped"))</f>
        <v/>
      </c>
      <c r="R7107" s="36">
        <f>IF($B7107="","",IF(COUNTIF(Exclusions!$A:$A,$B7107)&gt;0,"Yes","No"))</f>
        <v/>
      </c>
      <c r="S7107" s="38">
        <f>IF($B7107="","",MIN(1,DAY($A7107)/IF($N7107="Superstore",Settings!$B$5,Settings!$B$4)))</f>
        <v/>
      </c>
      <c r="T7107" s="38">
        <f>IF(OR($B7107="",$G7107="",$S7107=0),"",$G7107/$S7107)</f>
        <v/>
      </c>
      <c r="U7107" s="36">
        <f>IF($T7107="","",IF($T7107&lt;Settings!$B$8,"Critical",IF($T7107&lt;Settings!$B$9,"Semi Critical","Non Critical")))</f>
        <v/>
      </c>
      <c r="V7107" s="28" t="n"/>
      <c r="Z7107">
        <f>IF($B7107="","",IFERROR(VLOOKUP($B7107,'Plan HC for CCA'!$A:$B,2,0),""))</f>
        <v/>
      </c>
      <c r="AA7107">
        <f>IF(OR($B7107="",$Z7107=""),"",IF(N($M7107)&lt;$Z7107,"Delta","No Delta"))</f>
        <v/>
      </c>
      <c r="AB7107">
        <f>IF(OR($B7107="",$Z7107=""),"",MAX(0,$Z7107-N($M7107)))</f>
        <v/>
      </c>
      <c r="AC7107" s="46">
        <f>IF($B7107="","",IFERROR(INDEX('CCA Util %'!$H:$H,MATCH($B7107,'CCA Util %'!$E:$E,0)),""))</f>
        <v/>
      </c>
      <c r="AD7107">
        <f>IF($B7107="","",IFERROR(INDEX('CCA Util %'!$G:$G,MATCH($B7107,'CCA Util %'!$E:$E,0)),""))</f>
        <v/>
      </c>
      <c r="AE7107">
        <f>IF(OR($B7107="",$U7107=""),"",$U7107&amp;" &amp; "&amp;IF(OR($AD7107="",$AD7107=0),"Util NA",$AD7107&amp;" Util"))</f>
        <v/>
      </c>
    </row>
    <row r="7108" ht="15.75" customHeight="1" s="42">
      <c r="A7108" s="41" t="n"/>
      <c r="G7108" s="38" t="n"/>
      <c r="H7108" s="38" t="n"/>
      <c r="I7108" s="38" t="n"/>
      <c r="J7108" s="38" t="n"/>
      <c r="K7108" s="38" t="n"/>
      <c r="L7108" s="38" t="n"/>
      <c r="N7108" s="36">
        <f>IF($B7108="","",IF($C7108="SUPERSTORE","Superstore","DH"))</f>
        <v/>
      </c>
      <c r="O7108" s="36">
        <f>IF($B7108="","",IFERROR(VLOOKUP($B7108,Mapping!$A:$C,2,0),"Not Mapped"))</f>
        <v/>
      </c>
      <c r="P7108" s="36">
        <f>IF($B7108="","",IFERROR(VLOOKUP($B7108,Mapping!$A:$C,3,0),"Not Mapped"))</f>
        <v/>
      </c>
      <c r="Q7108" s="36">
        <f>IF($B7108="","",IFERROR(VLOOKUP($O7108,Leaders!$A:$B,2,0),"Not Mapped"))</f>
        <v/>
      </c>
      <c r="R7108" s="36">
        <f>IF($B7108="","",IF(COUNTIF(Exclusions!$A:$A,$B7108)&gt;0,"Yes","No"))</f>
        <v/>
      </c>
      <c r="S7108" s="38">
        <f>IF($B7108="","",MIN(1,DAY($A7108)/IF($N7108="Superstore",Settings!$B$5,Settings!$B$4)))</f>
        <v/>
      </c>
      <c r="T7108" s="38">
        <f>IF(OR($B7108="",$G7108="",$S7108=0),"",$G7108/$S7108)</f>
        <v/>
      </c>
      <c r="U7108" s="36">
        <f>IF($T7108="","",IF($T7108&lt;Settings!$B$8,"Critical",IF($T7108&lt;Settings!$B$9,"Semi Critical","Non Critical")))</f>
        <v/>
      </c>
      <c r="V7108" s="28" t="n"/>
      <c r="Z7108">
        <f>IF($B7108="","",IFERROR(VLOOKUP($B7108,'Plan HC for CCA'!$A:$B,2,0),""))</f>
        <v/>
      </c>
      <c r="AA7108">
        <f>IF(OR($B7108="",$Z7108=""),"",IF(N($M7108)&lt;$Z7108,"Delta","No Delta"))</f>
        <v/>
      </c>
      <c r="AB7108">
        <f>IF(OR($B7108="",$Z7108=""),"",MAX(0,$Z7108-N($M7108)))</f>
        <v/>
      </c>
      <c r="AC7108" s="46">
        <f>IF($B7108="","",IFERROR(INDEX('CCA Util %'!$H:$H,MATCH($B7108,'CCA Util %'!$E:$E,0)),""))</f>
        <v/>
      </c>
      <c r="AD7108">
        <f>IF($B7108="","",IFERROR(INDEX('CCA Util %'!$G:$G,MATCH($B7108,'CCA Util %'!$E:$E,0)),""))</f>
        <v/>
      </c>
      <c r="AE7108">
        <f>IF(OR($B7108="",$U7108=""),"",$U7108&amp;" &amp; "&amp;IF(OR($AD7108="",$AD7108=0),"Util NA",$AD7108&amp;" Util"))</f>
        <v/>
      </c>
    </row>
    <row r="7109" ht="15.75" customHeight="1" s="42">
      <c r="A7109" s="41" t="n"/>
      <c r="G7109" s="38" t="n"/>
      <c r="H7109" s="38" t="n"/>
      <c r="I7109" s="38" t="n"/>
      <c r="J7109" s="38" t="n"/>
      <c r="K7109" s="38" t="n"/>
      <c r="L7109" s="38" t="n"/>
      <c r="N7109" s="36">
        <f>IF($B7109="","",IF($C7109="SUPERSTORE","Superstore","DH"))</f>
        <v/>
      </c>
      <c r="O7109" s="36">
        <f>IF($B7109="","",IFERROR(VLOOKUP($B7109,Mapping!$A:$C,2,0),"Not Mapped"))</f>
        <v/>
      </c>
      <c r="P7109" s="36">
        <f>IF($B7109="","",IFERROR(VLOOKUP($B7109,Mapping!$A:$C,3,0),"Not Mapped"))</f>
        <v/>
      </c>
      <c r="Q7109" s="36">
        <f>IF($B7109="","",IFERROR(VLOOKUP($O7109,Leaders!$A:$B,2,0),"Not Mapped"))</f>
        <v/>
      </c>
      <c r="R7109" s="36">
        <f>IF($B7109="","",IF(COUNTIF(Exclusions!$A:$A,$B7109)&gt;0,"Yes","No"))</f>
        <v/>
      </c>
      <c r="S7109" s="38">
        <f>IF($B7109="","",MIN(1,DAY($A7109)/IF($N7109="Superstore",Settings!$B$5,Settings!$B$4)))</f>
        <v/>
      </c>
      <c r="T7109" s="38">
        <f>IF(OR($B7109="",$G7109="",$S7109=0),"",$G7109/$S7109)</f>
        <v/>
      </c>
      <c r="U7109" s="36">
        <f>IF($T7109="","",IF($T7109&lt;Settings!$B$8,"Critical",IF($T7109&lt;Settings!$B$9,"Semi Critical","Non Critical")))</f>
        <v/>
      </c>
      <c r="V7109" s="28" t="n"/>
      <c r="Z7109">
        <f>IF($B7109="","",IFERROR(VLOOKUP($B7109,'Plan HC for CCA'!$A:$B,2,0),""))</f>
        <v/>
      </c>
      <c r="AA7109">
        <f>IF(OR($B7109="",$Z7109=""),"",IF(N($M7109)&lt;$Z7109,"Delta","No Delta"))</f>
        <v/>
      </c>
      <c r="AB7109">
        <f>IF(OR($B7109="",$Z7109=""),"",MAX(0,$Z7109-N($M7109)))</f>
        <v/>
      </c>
      <c r="AC7109" s="46">
        <f>IF($B7109="","",IFERROR(INDEX('CCA Util %'!$H:$H,MATCH($B7109,'CCA Util %'!$E:$E,0)),""))</f>
        <v/>
      </c>
      <c r="AD7109">
        <f>IF($B7109="","",IFERROR(INDEX('CCA Util %'!$G:$G,MATCH($B7109,'CCA Util %'!$E:$E,0)),""))</f>
        <v/>
      </c>
      <c r="AE7109">
        <f>IF(OR($B7109="",$U7109=""),"",$U7109&amp;" &amp; "&amp;IF(OR($AD7109="",$AD7109=0),"Util NA",$AD7109&amp;" Util"))</f>
        <v/>
      </c>
    </row>
    <row r="7110" ht="15.75" customHeight="1" s="42">
      <c r="A7110" s="41" t="n"/>
      <c r="G7110" s="38" t="n"/>
      <c r="H7110" s="38" t="n"/>
      <c r="I7110" s="38" t="n"/>
      <c r="J7110" s="38" t="n"/>
      <c r="K7110" s="38" t="n"/>
      <c r="L7110" s="38" t="n"/>
      <c r="N7110" s="36">
        <f>IF($B7110="","",IF($C7110="SUPERSTORE","Superstore","DH"))</f>
        <v/>
      </c>
      <c r="O7110" s="36">
        <f>IF($B7110="","",IFERROR(VLOOKUP($B7110,Mapping!$A:$C,2,0),"Not Mapped"))</f>
        <v/>
      </c>
      <c r="P7110" s="36">
        <f>IF($B7110="","",IFERROR(VLOOKUP($B7110,Mapping!$A:$C,3,0),"Not Mapped"))</f>
        <v/>
      </c>
      <c r="Q7110" s="36">
        <f>IF($B7110="","",IFERROR(VLOOKUP($O7110,Leaders!$A:$B,2,0),"Not Mapped"))</f>
        <v/>
      </c>
      <c r="R7110" s="36">
        <f>IF($B7110="","",IF(COUNTIF(Exclusions!$A:$A,$B7110)&gt;0,"Yes","No"))</f>
        <v/>
      </c>
      <c r="S7110" s="38">
        <f>IF($B7110="","",MIN(1,DAY($A7110)/IF($N7110="Superstore",Settings!$B$5,Settings!$B$4)))</f>
        <v/>
      </c>
      <c r="T7110" s="38">
        <f>IF(OR($B7110="",$G7110="",$S7110=0),"",$G7110/$S7110)</f>
        <v/>
      </c>
      <c r="U7110" s="36">
        <f>IF($T7110="","",IF($T7110&lt;Settings!$B$8,"Critical",IF($T7110&lt;Settings!$B$9,"Semi Critical","Non Critical")))</f>
        <v/>
      </c>
      <c r="V7110" s="28" t="n"/>
      <c r="Z7110">
        <f>IF($B7110="","",IFERROR(VLOOKUP($B7110,'Plan HC for CCA'!$A:$B,2,0),""))</f>
        <v/>
      </c>
      <c r="AA7110">
        <f>IF(OR($B7110="",$Z7110=""),"",IF(N($M7110)&lt;$Z7110,"Delta","No Delta"))</f>
        <v/>
      </c>
      <c r="AB7110">
        <f>IF(OR($B7110="",$Z7110=""),"",MAX(0,$Z7110-N($M7110)))</f>
        <v/>
      </c>
      <c r="AC7110" s="46">
        <f>IF($B7110="","",IFERROR(INDEX('CCA Util %'!$H:$H,MATCH($B7110,'CCA Util %'!$E:$E,0)),""))</f>
        <v/>
      </c>
      <c r="AD7110">
        <f>IF($B7110="","",IFERROR(INDEX('CCA Util %'!$G:$G,MATCH($B7110,'CCA Util %'!$E:$E,0)),""))</f>
        <v/>
      </c>
      <c r="AE7110">
        <f>IF(OR($B7110="",$U7110=""),"",$U7110&amp;" &amp; "&amp;IF(OR($AD7110="",$AD7110=0),"Util NA",$AD7110&amp;" Util"))</f>
        <v/>
      </c>
    </row>
    <row r="7111" ht="15.75" customHeight="1" s="42">
      <c r="A7111" s="41" t="n"/>
      <c r="G7111" s="38" t="n"/>
      <c r="H7111" s="38" t="n"/>
      <c r="I7111" s="38" t="n"/>
      <c r="J7111" s="38" t="n"/>
      <c r="K7111" s="38" t="n"/>
      <c r="L7111" s="38" t="n"/>
      <c r="N7111" s="36">
        <f>IF($B7111="","",IF($C7111="SUPERSTORE","Superstore","DH"))</f>
        <v/>
      </c>
      <c r="O7111" s="36">
        <f>IF($B7111="","",IFERROR(VLOOKUP($B7111,Mapping!$A:$C,2,0),"Not Mapped"))</f>
        <v/>
      </c>
      <c r="P7111" s="36">
        <f>IF($B7111="","",IFERROR(VLOOKUP($B7111,Mapping!$A:$C,3,0),"Not Mapped"))</f>
        <v/>
      </c>
      <c r="Q7111" s="36">
        <f>IF($B7111="","",IFERROR(VLOOKUP($O7111,Leaders!$A:$B,2,0),"Not Mapped"))</f>
        <v/>
      </c>
      <c r="R7111" s="36">
        <f>IF($B7111="","",IF(COUNTIF(Exclusions!$A:$A,$B7111)&gt;0,"Yes","No"))</f>
        <v/>
      </c>
      <c r="S7111" s="38">
        <f>IF($B7111="","",MIN(1,DAY($A7111)/IF($N7111="Superstore",Settings!$B$5,Settings!$B$4)))</f>
        <v/>
      </c>
      <c r="T7111" s="38">
        <f>IF(OR($B7111="",$G7111="",$S7111=0),"",$G7111/$S7111)</f>
        <v/>
      </c>
      <c r="U7111" s="36">
        <f>IF($T7111="","",IF($T7111&lt;Settings!$B$8,"Critical",IF($T7111&lt;Settings!$B$9,"Semi Critical","Non Critical")))</f>
        <v/>
      </c>
      <c r="V7111" s="28" t="n"/>
      <c r="Z7111">
        <f>IF($B7111="","",IFERROR(VLOOKUP($B7111,'Plan HC for CCA'!$A:$B,2,0),""))</f>
        <v/>
      </c>
      <c r="AA7111">
        <f>IF(OR($B7111="",$Z7111=""),"",IF(N($M7111)&lt;$Z7111,"Delta","No Delta"))</f>
        <v/>
      </c>
      <c r="AB7111">
        <f>IF(OR($B7111="",$Z7111=""),"",MAX(0,$Z7111-N($M7111)))</f>
        <v/>
      </c>
      <c r="AC7111" s="46">
        <f>IF($B7111="","",IFERROR(INDEX('CCA Util %'!$H:$H,MATCH($B7111,'CCA Util %'!$E:$E,0)),""))</f>
        <v/>
      </c>
      <c r="AD7111">
        <f>IF($B7111="","",IFERROR(INDEX('CCA Util %'!$G:$G,MATCH($B7111,'CCA Util %'!$E:$E,0)),""))</f>
        <v/>
      </c>
      <c r="AE7111">
        <f>IF(OR($B7111="",$U7111=""),"",$U7111&amp;" &amp; "&amp;IF(OR($AD7111="",$AD7111=0),"Util NA",$AD7111&amp;" Util"))</f>
        <v/>
      </c>
    </row>
    <row r="7112" ht="15.75" customHeight="1" s="42">
      <c r="A7112" s="41" t="n"/>
      <c r="G7112" s="38" t="n"/>
      <c r="H7112" s="38" t="n"/>
      <c r="I7112" s="38" t="n"/>
      <c r="J7112" s="38" t="n"/>
      <c r="K7112" s="38" t="n"/>
      <c r="L7112" s="38" t="n"/>
      <c r="N7112" s="36">
        <f>IF($B7112="","",IF($C7112="SUPERSTORE","Superstore","DH"))</f>
        <v/>
      </c>
      <c r="O7112" s="36">
        <f>IF($B7112="","",IFERROR(VLOOKUP($B7112,Mapping!$A:$C,2,0),"Not Mapped"))</f>
        <v/>
      </c>
      <c r="P7112" s="36">
        <f>IF($B7112="","",IFERROR(VLOOKUP($B7112,Mapping!$A:$C,3,0),"Not Mapped"))</f>
        <v/>
      </c>
      <c r="Q7112" s="36">
        <f>IF($B7112="","",IFERROR(VLOOKUP($O7112,Leaders!$A:$B,2,0),"Not Mapped"))</f>
        <v/>
      </c>
      <c r="R7112" s="36">
        <f>IF($B7112="","",IF(COUNTIF(Exclusions!$A:$A,$B7112)&gt;0,"Yes","No"))</f>
        <v/>
      </c>
      <c r="S7112" s="38">
        <f>IF($B7112="","",MIN(1,DAY($A7112)/IF($N7112="Superstore",Settings!$B$5,Settings!$B$4)))</f>
        <v/>
      </c>
      <c r="T7112" s="38">
        <f>IF(OR($B7112="",$G7112="",$S7112=0),"",$G7112/$S7112)</f>
        <v/>
      </c>
      <c r="U7112" s="36">
        <f>IF($T7112="","",IF($T7112&lt;Settings!$B$8,"Critical",IF($T7112&lt;Settings!$B$9,"Semi Critical","Non Critical")))</f>
        <v/>
      </c>
      <c r="V7112" s="28" t="n"/>
      <c r="Z7112">
        <f>IF($B7112="","",IFERROR(VLOOKUP($B7112,'Plan HC for CCA'!$A:$B,2,0),""))</f>
        <v/>
      </c>
      <c r="AA7112">
        <f>IF(OR($B7112="",$Z7112=""),"",IF(N($M7112)&lt;$Z7112,"Delta","No Delta"))</f>
        <v/>
      </c>
      <c r="AB7112">
        <f>IF(OR($B7112="",$Z7112=""),"",MAX(0,$Z7112-N($M7112)))</f>
        <v/>
      </c>
      <c r="AC7112" s="46">
        <f>IF($B7112="","",IFERROR(INDEX('CCA Util %'!$H:$H,MATCH($B7112,'CCA Util %'!$E:$E,0)),""))</f>
        <v/>
      </c>
      <c r="AD7112">
        <f>IF($B7112="","",IFERROR(INDEX('CCA Util %'!$G:$G,MATCH($B7112,'CCA Util %'!$E:$E,0)),""))</f>
        <v/>
      </c>
      <c r="AE7112">
        <f>IF(OR($B7112="",$U7112=""),"",$U7112&amp;" &amp; "&amp;IF(OR($AD7112="",$AD7112=0),"Util NA",$AD7112&amp;" Util"))</f>
        <v/>
      </c>
    </row>
    <row r="7113" ht="15.75" customHeight="1" s="42">
      <c r="A7113" s="41" t="n"/>
      <c r="G7113" s="38" t="n"/>
      <c r="H7113" s="38" t="n"/>
      <c r="I7113" s="38" t="n"/>
      <c r="J7113" s="38" t="n"/>
      <c r="K7113" s="38" t="n"/>
      <c r="L7113" s="38" t="n"/>
      <c r="N7113" s="36">
        <f>IF($B7113="","",IF($C7113="SUPERSTORE","Superstore","DH"))</f>
        <v/>
      </c>
      <c r="O7113" s="36">
        <f>IF($B7113="","",IFERROR(VLOOKUP($B7113,Mapping!$A:$C,2,0),"Not Mapped"))</f>
        <v/>
      </c>
      <c r="P7113" s="36">
        <f>IF($B7113="","",IFERROR(VLOOKUP($B7113,Mapping!$A:$C,3,0),"Not Mapped"))</f>
        <v/>
      </c>
      <c r="Q7113" s="36">
        <f>IF($B7113="","",IFERROR(VLOOKUP($O7113,Leaders!$A:$B,2,0),"Not Mapped"))</f>
        <v/>
      </c>
      <c r="R7113" s="36">
        <f>IF($B7113="","",IF(COUNTIF(Exclusions!$A:$A,$B7113)&gt;0,"Yes","No"))</f>
        <v/>
      </c>
      <c r="S7113" s="38">
        <f>IF($B7113="","",MIN(1,DAY($A7113)/IF($N7113="Superstore",Settings!$B$5,Settings!$B$4)))</f>
        <v/>
      </c>
      <c r="T7113" s="38">
        <f>IF(OR($B7113="",$G7113="",$S7113=0),"",$G7113/$S7113)</f>
        <v/>
      </c>
      <c r="U7113" s="36">
        <f>IF($T7113="","",IF($T7113&lt;Settings!$B$8,"Critical",IF($T7113&lt;Settings!$B$9,"Semi Critical","Non Critical")))</f>
        <v/>
      </c>
      <c r="V7113" s="28" t="n"/>
      <c r="Z7113">
        <f>IF($B7113="","",IFERROR(VLOOKUP($B7113,'Plan HC for CCA'!$A:$B,2,0),""))</f>
        <v/>
      </c>
      <c r="AA7113">
        <f>IF(OR($B7113="",$Z7113=""),"",IF(N($M7113)&lt;$Z7113,"Delta","No Delta"))</f>
        <v/>
      </c>
      <c r="AB7113">
        <f>IF(OR($B7113="",$Z7113=""),"",MAX(0,$Z7113-N($M7113)))</f>
        <v/>
      </c>
      <c r="AC7113" s="46">
        <f>IF($B7113="","",IFERROR(INDEX('CCA Util %'!$H:$H,MATCH($B7113,'CCA Util %'!$E:$E,0)),""))</f>
        <v/>
      </c>
      <c r="AD7113">
        <f>IF($B7113="","",IFERROR(INDEX('CCA Util %'!$G:$G,MATCH($B7113,'CCA Util %'!$E:$E,0)),""))</f>
        <v/>
      </c>
      <c r="AE7113">
        <f>IF(OR($B7113="",$U7113=""),"",$U7113&amp;" &amp; "&amp;IF(OR($AD7113="",$AD7113=0),"Util NA",$AD7113&amp;" Util"))</f>
        <v/>
      </c>
    </row>
    <row r="7114" ht="15.75" customHeight="1" s="42">
      <c r="A7114" s="41" t="n"/>
      <c r="G7114" s="38" t="n"/>
      <c r="H7114" s="38" t="n"/>
      <c r="I7114" s="38" t="n"/>
      <c r="J7114" s="38" t="n"/>
      <c r="K7114" s="38" t="n"/>
      <c r="L7114" s="38" t="n"/>
      <c r="N7114" s="36">
        <f>IF($B7114="","",IF($C7114="SUPERSTORE","Superstore","DH"))</f>
        <v/>
      </c>
      <c r="O7114" s="36">
        <f>IF($B7114="","",IFERROR(VLOOKUP($B7114,Mapping!$A:$C,2,0),"Not Mapped"))</f>
        <v/>
      </c>
      <c r="P7114" s="36">
        <f>IF($B7114="","",IFERROR(VLOOKUP($B7114,Mapping!$A:$C,3,0),"Not Mapped"))</f>
        <v/>
      </c>
      <c r="Q7114" s="36">
        <f>IF($B7114="","",IFERROR(VLOOKUP($O7114,Leaders!$A:$B,2,0),"Not Mapped"))</f>
        <v/>
      </c>
      <c r="R7114" s="36">
        <f>IF($B7114="","",IF(COUNTIF(Exclusions!$A:$A,$B7114)&gt;0,"Yes","No"))</f>
        <v/>
      </c>
      <c r="S7114" s="38">
        <f>IF($B7114="","",MIN(1,DAY($A7114)/IF($N7114="Superstore",Settings!$B$5,Settings!$B$4)))</f>
        <v/>
      </c>
      <c r="T7114" s="38">
        <f>IF(OR($B7114="",$G7114="",$S7114=0),"",$G7114/$S7114)</f>
        <v/>
      </c>
      <c r="U7114" s="36">
        <f>IF($T7114="","",IF($T7114&lt;Settings!$B$8,"Critical",IF($T7114&lt;Settings!$B$9,"Semi Critical","Non Critical")))</f>
        <v/>
      </c>
      <c r="V7114" s="28" t="n"/>
      <c r="Z7114">
        <f>IF($B7114="","",IFERROR(VLOOKUP($B7114,'Plan HC for CCA'!$A:$B,2,0),""))</f>
        <v/>
      </c>
      <c r="AA7114">
        <f>IF(OR($B7114="",$Z7114=""),"",IF(N($M7114)&lt;$Z7114,"Delta","No Delta"))</f>
        <v/>
      </c>
      <c r="AB7114">
        <f>IF(OR($B7114="",$Z7114=""),"",MAX(0,$Z7114-N($M7114)))</f>
        <v/>
      </c>
      <c r="AC7114" s="46">
        <f>IF($B7114="","",IFERROR(INDEX('CCA Util %'!$H:$H,MATCH($B7114,'CCA Util %'!$E:$E,0)),""))</f>
        <v/>
      </c>
      <c r="AD7114">
        <f>IF($B7114="","",IFERROR(INDEX('CCA Util %'!$G:$G,MATCH($B7114,'CCA Util %'!$E:$E,0)),""))</f>
        <v/>
      </c>
      <c r="AE7114">
        <f>IF(OR($B7114="",$U7114=""),"",$U7114&amp;" &amp; "&amp;IF(OR($AD7114="",$AD7114=0),"Util NA",$AD7114&amp;" Util"))</f>
        <v/>
      </c>
    </row>
    <row r="7115" ht="15.75" customHeight="1" s="42">
      <c r="A7115" s="41" t="n"/>
      <c r="G7115" s="38" t="n"/>
      <c r="H7115" s="38" t="n"/>
      <c r="I7115" s="38" t="n"/>
      <c r="J7115" s="38" t="n"/>
      <c r="K7115" s="38" t="n"/>
      <c r="L7115" s="38" t="n"/>
      <c r="N7115" s="36">
        <f>IF($B7115="","",IF($C7115="SUPERSTORE","Superstore","DH"))</f>
        <v/>
      </c>
      <c r="O7115" s="36">
        <f>IF($B7115="","",IFERROR(VLOOKUP($B7115,Mapping!$A:$C,2,0),"Not Mapped"))</f>
        <v/>
      </c>
      <c r="P7115" s="36">
        <f>IF($B7115="","",IFERROR(VLOOKUP($B7115,Mapping!$A:$C,3,0),"Not Mapped"))</f>
        <v/>
      </c>
      <c r="Q7115" s="36">
        <f>IF($B7115="","",IFERROR(VLOOKUP($O7115,Leaders!$A:$B,2,0),"Not Mapped"))</f>
        <v/>
      </c>
      <c r="R7115" s="36">
        <f>IF($B7115="","",IF(COUNTIF(Exclusions!$A:$A,$B7115)&gt;0,"Yes","No"))</f>
        <v/>
      </c>
      <c r="S7115" s="38">
        <f>IF($B7115="","",MIN(1,DAY($A7115)/IF($N7115="Superstore",Settings!$B$5,Settings!$B$4)))</f>
        <v/>
      </c>
      <c r="T7115" s="38">
        <f>IF(OR($B7115="",$G7115="",$S7115=0),"",$G7115/$S7115)</f>
        <v/>
      </c>
      <c r="U7115" s="36">
        <f>IF($T7115="","",IF($T7115&lt;Settings!$B$8,"Critical",IF($T7115&lt;Settings!$B$9,"Semi Critical","Non Critical")))</f>
        <v/>
      </c>
      <c r="V7115" s="28" t="n"/>
      <c r="Z7115">
        <f>IF($B7115="","",IFERROR(VLOOKUP($B7115,'Plan HC for CCA'!$A:$B,2,0),""))</f>
        <v/>
      </c>
      <c r="AA7115">
        <f>IF(OR($B7115="",$Z7115=""),"",IF(N($M7115)&lt;$Z7115,"Delta","No Delta"))</f>
        <v/>
      </c>
      <c r="AB7115">
        <f>IF(OR($B7115="",$Z7115=""),"",MAX(0,$Z7115-N($M7115)))</f>
        <v/>
      </c>
      <c r="AC7115" s="46">
        <f>IF($B7115="","",IFERROR(INDEX('CCA Util %'!$H:$H,MATCH($B7115,'CCA Util %'!$E:$E,0)),""))</f>
        <v/>
      </c>
      <c r="AD7115">
        <f>IF($B7115="","",IFERROR(INDEX('CCA Util %'!$G:$G,MATCH($B7115,'CCA Util %'!$E:$E,0)),""))</f>
        <v/>
      </c>
      <c r="AE7115">
        <f>IF(OR($B7115="",$U7115=""),"",$U7115&amp;" &amp; "&amp;IF(OR($AD7115="",$AD7115=0),"Util NA",$AD7115&amp;" Util"))</f>
        <v/>
      </c>
    </row>
    <row r="7116" ht="15.75" customHeight="1" s="42">
      <c r="A7116" s="41" t="n"/>
      <c r="G7116" s="38" t="n"/>
      <c r="H7116" s="38" t="n"/>
      <c r="I7116" s="38" t="n"/>
      <c r="J7116" s="38" t="n"/>
      <c r="K7116" s="38" t="n"/>
      <c r="L7116" s="38" t="n"/>
      <c r="N7116" s="36">
        <f>IF($B7116="","",IF($C7116="SUPERSTORE","Superstore","DH"))</f>
        <v/>
      </c>
      <c r="O7116" s="36">
        <f>IF($B7116="","",IFERROR(VLOOKUP($B7116,Mapping!$A:$C,2,0),"Not Mapped"))</f>
        <v/>
      </c>
      <c r="P7116" s="36">
        <f>IF($B7116="","",IFERROR(VLOOKUP($B7116,Mapping!$A:$C,3,0),"Not Mapped"))</f>
        <v/>
      </c>
      <c r="Q7116" s="36">
        <f>IF($B7116="","",IFERROR(VLOOKUP($O7116,Leaders!$A:$B,2,0),"Not Mapped"))</f>
        <v/>
      </c>
      <c r="R7116" s="36">
        <f>IF($B7116="","",IF(COUNTIF(Exclusions!$A:$A,$B7116)&gt;0,"Yes","No"))</f>
        <v/>
      </c>
      <c r="S7116" s="38">
        <f>IF($B7116="","",MIN(1,DAY($A7116)/IF($N7116="Superstore",Settings!$B$5,Settings!$B$4)))</f>
        <v/>
      </c>
      <c r="T7116" s="38">
        <f>IF(OR($B7116="",$G7116="",$S7116=0),"",$G7116/$S7116)</f>
        <v/>
      </c>
      <c r="U7116" s="36">
        <f>IF($T7116="","",IF($T7116&lt;Settings!$B$8,"Critical",IF($T7116&lt;Settings!$B$9,"Semi Critical","Non Critical")))</f>
        <v/>
      </c>
      <c r="V7116" s="28" t="n"/>
      <c r="Z7116">
        <f>IF($B7116="","",IFERROR(VLOOKUP($B7116,'Plan HC for CCA'!$A:$B,2,0),""))</f>
        <v/>
      </c>
      <c r="AA7116">
        <f>IF(OR($B7116="",$Z7116=""),"",IF(N($M7116)&lt;$Z7116,"Delta","No Delta"))</f>
        <v/>
      </c>
      <c r="AB7116">
        <f>IF(OR($B7116="",$Z7116=""),"",MAX(0,$Z7116-N($M7116)))</f>
        <v/>
      </c>
      <c r="AC7116" s="46">
        <f>IF($B7116="","",IFERROR(INDEX('CCA Util %'!$H:$H,MATCH($B7116,'CCA Util %'!$E:$E,0)),""))</f>
        <v/>
      </c>
      <c r="AD7116">
        <f>IF($B7116="","",IFERROR(INDEX('CCA Util %'!$G:$G,MATCH($B7116,'CCA Util %'!$E:$E,0)),""))</f>
        <v/>
      </c>
      <c r="AE7116">
        <f>IF(OR($B7116="",$U7116=""),"",$U7116&amp;" &amp; "&amp;IF(OR($AD7116="",$AD7116=0),"Util NA",$AD7116&amp;" Util"))</f>
        <v/>
      </c>
    </row>
    <row r="7117" ht="15.75" customHeight="1" s="42">
      <c r="A7117" s="41" t="n"/>
      <c r="G7117" s="38" t="n"/>
      <c r="H7117" s="38" t="n"/>
      <c r="I7117" s="38" t="n"/>
      <c r="J7117" s="38" t="n"/>
      <c r="K7117" s="38" t="n"/>
      <c r="L7117" s="38" t="n"/>
      <c r="N7117" s="36">
        <f>IF($B7117="","",IF($C7117="SUPERSTORE","Superstore","DH"))</f>
        <v/>
      </c>
      <c r="O7117" s="36">
        <f>IF($B7117="","",IFERROR(VLOOKUP($B7117,Mapping!$A:$C,2,0),"Not Mapped"))</f>
        <v/>
      </c>
      <c r="P7117" s="36">
        <f>IF($B7117="","",IFERROR(VLOOKUP($B7117,Mapping!$A:$C,3,0),"Not Mapped"))</f>
        <v/>
      </c>
      <c r="Q7117" s="36">
        <f>IF($B7117="","",IFERROR(VLOOKUP($O7117,Leaders!$A:$B,2,0),"Not Mapped"))</f>
        <v/>
      </c>
      <c r="R7117" s="36">
        <f>IF($B7117="","",IF(COUNTIF(Exclusions!$A:$A,$B7117)&gt;0,"Yes","No"))</f>
        <v/>
      </c>
      <c r="S7117" s="38">
        <f>IF($B7117="","",MIN(1,DAY($A7117)/IF($N7117="Superstore",Settings!$B$5,Settings!$B$4)))</f>
        <v/>
      </c>
      <c r="T7117" s="38">
        <f>IF(OR($B7117="",$G7117="",$S7117=0),"",$G7117/$S7117)</f>
        <v/>
      </c>
      <c r="U7117" s="36">
        <f>IF($T7117="","",IF($T7117&lt;Settings!$B$8,"Critical",IF($T7117&lt;Settings!$B$9,"Semi Critical","Non Critical")))</f>
        <v/>
      </c>
      <c r="V7117" s="28" t="n"/>
      <c r="Z7117">
        <f>IF($B7117="","",IFERROR(VLOOKUP($B7117,'Plan HC for CCA'!$A:$B,2,0),""))</f>
        <v/>
      </c>
      <c r="AA7117">
        <f>IF(OR($B7117="",$Z7117=""),"",IF(N($M7117)&lt;$Z7117,"Delta","No Delta"))</f>
        <v/>
      </c>
      <c r="AB7117">
        <f>IF(OR($B7117="",$Z7117=""),"",MAX(0,$Z7117-N($M7117)))</f>
        <v/>
      </c>
      <c r="AC7117" s="46">
        <f>IF($B7117="","",IFERROR(INDEX('CCA Util %'!$H:$H,MATCH($B7117,'CCA Util %'!$E:$E,0)),""))</f>
        <v/>
      </c>
      <c r="AD7117">
        <f>IF($B7117="","",IFERROR(INDEX('CCA Util %'!$G:$G,MATCH($B7117,'CCA Util %'!$E:$E,0)),""))</f>
        <v/>
      </c>
      <c r="AE7117">
        <f>IF(OR($B7117="",$U7117=""),"",$U7117&amp;" &amp; "&amp;IF(OR($AD7117="",$AD7117=0),"Util NA",$AD7117&amp;" Util"))</f>
        <v/>
      </c>
    </row>
    <row r="7118" ht="15.75" customHeight="1" s="42">
      <c r="A7118" s="41" t="n"/>
      <c r="G7118" s="38" t="n"/>
      <c r="H7118" s="38" t="n"/>
      <c r="I7118" s="38" t="n"/>
      <c r="J7118" s="38" t="n"/>
      <c r="K7118" s="38" t="n"/>
      <c r="L7118" s="38" t="n"/>
      <c r="N7118" s="36">
        <f>IF($B7118="","",IF($C7118="SUPERSTORE","Superstore","DH"))</f>
        <v/>
      </c>
      <c r="O7118" s="36">
        <f>IF($B7118="","",IFERROR(VLOOKUP($B7118,Mapping!$A:$C,2,0),"Not Mapped"))</f>
        <v/>
      </c>
      <c r="P7118" s="36">
        <f>IF($B7118="","",IFERROR(VLOOKUP($B7118,Mapping!$A:$C,3,0),"Not Mapped"))</f>
        <v/>
      </c>
      <c r="Q7118" s="36">
        <f>IF($B7118="","",IFERROR(VLOOKUP($O7118,Leaders!$A:$B,2,0),"Not Mapped"))</f>
        <v/>
      </c>
      <c r="R7118" s="36">
        <f>IF($B7118="","",IF(COUNTIF(Exclusions!$A:$A,$B7118)&gt;0,"Yes","No"))</f>
        <v/>
      </c>
      <c r="S7118" s="38">
        <f>IF($B7118="","",MIN(1,DAY($A7118)/IF($N7118="Superstore",Settings!$B$5,Settings!$B$4)))</f>
        <v/>
      </c>
      <c r="T7118" s="38">
        <f>IF(OR($B7118="",$G7118="",$S7118=0),"",$G7118/$S7118)</f>
        <v/>
      </c>
      <c r="U7118" s="36">
        <f>IF($T7118="","",IF($T7118&lt;Settings!$B$8,"Critical",IF($T7118&lt;Settings!$B$9,"Semi Critical","Non Critical")))</f>
        <v/>
      </c>
      <c r="V7118" s="28" t="n"/>
      <c r="Z7118">
        <f>IF($B7118="","",IFERROR(VLOOKUP($B7118,'Plan HC for CCA'!$A:$B,2,0),""))</f>
        <v/>
      </c>
      <c r="AA7118">
        <f>IF(OR($B7118="",$Z7118=""),"",IF(N($M7118)&lt;$Z7118,"Delta","No Delta"))</f>
        <v/>
      </c>
      <c r="AB7118">
        <f>IF(OR($B7118="",$Z7118=""),"",MAX(0,$Z7118-N($M7118)))</f>
        <v/>
      </c>
      <c r="AC7118" s="46">
        <f>IF($B7118="","",IFERROR(INDEX('CCA Util %'!$H:$H,MATCH($B7118,'CCA Util %'!$E:$E,0)),""))</f>
        <v/>
      </c>
      <c r="AD7118">
        <f>IF($B7118="","",IFERROR(INDEX('CCA Util %'!$G:$G,MATCH($B7118,'CCA Util %'!$E:$E,0)),""))</f>
        <v/>
      </c>
      <c r="AE7118">
        <f>IF(OR($B7118="",$U7118=""),"",$U7118&amp;" &amp; "&amp;IF(OR($AD7118="",$AD7118=0),"Util NA",$AD7118&amp;" Util"))</f>
        <v/>
      </c>
    </row>
    <row r="7119" ht="15.75" customHeight="1" s="42">
      <c r="A7119" s="41" t="n"/>
      <c r="G7119" s="38" t="n"/>
      <c r="H7119" s="38" t="n"/>
      <c r="I7119" s="38" t="n"/>
      <c r="J7119" s="38" t="n"/>
      <c r="K7119" s="38" t="n"/>
      <c r="L7119" s="38" t="n"/>
      <c r="N7119" s="36">
        <f>IF($B7119="","",IF($C7119="SUPERSTORE","Superstore","DH"))</f>
        <v/>
      </c>
      <c r="O7119" s="36">
        <f>IF($B7119="","",IFERROR(VLOOKUP($B7119,Mapping!$A:$C,2,0),"Not Mapped"))</f>
        <v/>
      </c>
      <c r="P7119" s="36">
        <f>IF($B7119="","",IFERROR(VLOOKUP($B7119,Mapping!$A:$C,3,0),"Not Mapped"))</f>
        <v/>
      </c>
      <c r="Q7119" s="36">
        <f>IF($B7119="","",IFERROR(VLOOKUP($O7119,Leaders!$A:$B,2,0),"Not Mapped"))</f>
        <v/>
      </c>
      <c r="R7119" s="36">
        <f>IF($B7119="","",IF(COUNTIF(Exclusions!$A:$A,$B7119)&gt;0,"Yes","No"))</f>
        <v/>
      </c>
      <c r="S7119" s="38">
        <f>IF($B7119="","",MIN(1,DAY($A7119)/IF($N7119="Superstore",Settings!$B$5,Settings!$B$4)))</f>
        <v/>
      </c>
      <c r="T7119" s="38">
        <f>IF(OR($B7119="",$G7119="",$S7119=0),"",$G7119/$S7119)</f>
        <v/>
      </c>
      <c r="U7119" s="36">
        <f>IF($T7119="","",IF($T7119&lt;Settings!$B$8,"Critical",IF($T7119&lt;Settings!$B$9,"Semi Critical","Non Critical")))</f>
        <v/>
      </c>
      <c r="V7119" s="28" t="n"/>
      <c r="Z7119">
        <f>IF($B7119="","",IFERROR(VLOOKUP($B7119,'Plan HC for CCA'!$A:$B,2,0),""))</f>
        <v/>
      </c>
      <c r="AA7119">
        <f>IF(OR($B7119="",$Z7119=""),"",IF(N($M7119)&lt;$Z7119,"Delta","No Delta"))</f>
        <v/>
      </c>
      <c r="AB7119">
        <f>IF(OR($B7119="",$Z7119=""),"",MAX(0,$Z7119-N($M7119)))</f>
        <v/>
      </c>
      <c r="AC7119" s="46">
        <f>IF($B7119="","",IFERROR(INDEX('CCA Util %'!$H:$H,MATCH($B7119,'CCA Util %'!$E:$E,0)),""))</f>
        <v/>
      </c>
      <c r="AD7119">
        <f>IF($B7119="","",IFERROR(INDEX('CCA Util %'!$G:$G,MATCH($B7119,'CCA Util %'!$E:$E,0)),""))</f>
        <v/>
      </c>
      <c r="AE7119">
        <f>IF(OR($B7119="",$U7119=""),"",$U7119&amp;" &amp; "&amp;IF(OR($AD7119="",$AD7119=0),"Util NA",$AD7119&amp;" Util"))</f>
        <v/>
      </c>
    </row>
    <row r="7120" ht="15.75" customHeight="1" s="42">
      <c r="A7120" s="41" t="n"/>
      <c r="G7120" s="38" t="n"/>
      <c r="H7120" s="38" t="n"/>
      <c r="I7120" s="38" t="n"/>
      <c r="J7120" s="38" t="n"/>
      <c r="K7120" s="38" t="n"/>
      <c r="L7120" s="38" t="n"/>
      <c r="N7120" s="36">
        <f>IF($B7120="","",IF($C7120="SUPERSTORE","Superstore","DH"))</f>
        <v/>
      </c>
      <c r="O7120" s="36">
        <f>IF($B7120="","",IFERROR(VLOOKUP($B7120,Mapping!$A:$C,2,0),"Not Mapped"))</f>
        <v/>
      </c>
      <c r="P7120" s="36">
        <f>IF($B7120="","",IFERROR(VLOOKUP($B7120,Mapping!$A:$C,3,0),"Not Mapped"))</f>
        <v/>
      </c>
      <c r="Q7120" s="36">
        <f>IF($B7120="","",IFERROR(VLOOKUP($O7120,Leaders!$A:$B,2,0),"Not Mapped"))</f>
        <v/>
      </c>
      <c r="R7120" s="36">
        <f>IF($B7120="","",IF(COUNTIF(Exclusions!$A:$A,$B7120)&gt;0,"Yes","No"))</f>
        <v/>
      </c>
      <c r="S7120" s="38">
        <f>IF($B7120="","",MIN(1,DAY($A7120)/IF($N7120="Superstore",Settings!$B$5,Settings!$B$4)))</f>
        <v/>
      </c>
      <c r="T7120" s="38">
        <f>IF(OR($B7120="",$G7120="",$S7120=0),"",$G7120/$S7120)</f>
        <v/>
      </c>
      <c r="U7120" s="36">
        <f>IF($T7120="","",IF($T7120&lt;Settings!$B$8,"Critical",IF($T7120&lt;Settings!$B$9,"Semi Critical","Non Critical")))</f>
        <v/>
      </c>
      <c r="V7120" s="28" t="n"/>
      <c r="Z7120">
        <f>IF($B7120="","",IFERROR(VLOOKUP($B7120,'Plan HC for CCA'!$A:$B,2,0),""))</f>
        <v/>
      </c>
      <c r="AA7120">
        <f>IF(OR($B7120="",$Z7120=""),"",IF(N($M7120)&lt;$Z7120,"Delta","No Delta"))</f>
        <v/>
      </c>
      <c r="AB7120">
        <f>IF(OR($B7120="",$Z7120=""),"",MAX(0,$Z7120-N($M7120)))</f>
        <v/>
      </c>
      <c r="AC7120" s="46">
        <f>IF($B7120="","",IFERROR(INDEX('CCA Util %'!$H:$H,MATCH($B7120,'CCA Util %'!$E:$E,0)),""))</f>
        <v/>
      </c>
      <c r="AD7120">
        <f>IF($B7120="","",IFERROR(INDEX('CCA Util %'!$G:$G,MATCH($B7120,'CCA Util %'!$E:$E,0)),""))</f>
        <v/>
      </c>
      <c r="AE7120">
        <f>IF(OR($B7120="",$U7120=""),"",$U7120&amp;" &amp; "&amp;IF(OR($AD7120="",$AD7120=0),"Util NA",$AD7120&amp;" Util"))</f>
        <v/>
      </c>
    </row>
    <row r="7121" ht="15.75" customHeight="1" s="42">
      <c r="A7121" s="41" t="n"/>
      <c r="G7121" s="38" t="n"/>
      <c r="H7121" s="38" t="n"/>
      <c r="I7121" s="38" t="n"/>
      <c r="J7121" s="38" t="n"/>
      <c r="K7121" s="38" t="n"/>
      <c r="L7121" s="38" t="n"/>
      <c r="N7121" s="36">
        <f>IF($B7121="","",IF($C7121="SUPERSTORE","Superstore","DH"))</f>
        <v/>
      </c>
      <c r="O7121" s="36">
        <f>IF($B7121="","",IFERROR(VLOOKUP($B7121,Mapping!$A:$C,2,0),"Not Mapped"))</f>
        <v/>
      </c>
      <c r="P7121" s="36">
        <f>IF($B7121="","",IFERROR(VLOOKUP($B7121,Mapping!$A:$C,3,0),"Not Mapped"))</f>
        <v/>
      </c>
      <c r="Q7121" s="36">
        <f>IF($B7121="","",IFERROR(VLOOKUP($O7121,Leaders!$A:$B,2,0),"Not Mapped"))</f>
        <v/>
      </c>
      <c r="R7121" s="36">
        <f>IF($B7121="","",IF(COUNTIF(Exclusions!$A:$A,$B7121)&gt;0,"Yes","No"))</f>
        <v/>
      </c>
      <c r="S7121" s="38">
        <f>IF($B7121="","",MIN(1,DAY($A7121)/IF($N7121="Superstore",Settings!$B$5,Settings!$B$4)))</f>
        <v/>
      </c>
      <c r="T7121" s="38">
        <f>IF(OR($B7121="",$G7121="",$S7121=0),"",$G7121/$S7121)</f>
        <v/>
      </c>
      <c r="U7121" s="36">
        <f>IF($T7121="","",IF($T7121&lt;Settings!$B$8,"Critical",IF($T7121&lt;Settings!$B$9,"Semi Critical","Non Critical")))</f>
        <v/>
      </c>
      <c r="V7121" s="28" t="n"/>
      <c r="Z7121">
        <f>IF($B7121="","",IFERROR(VLOOKUP($B7121,'Plan HC for CCA'!$A:$B,2,0),""))</f>
        <v/>
      </c>
      <c r="AA7121">
        <f>IF(OR($B7121="",$Z7121=""),"",IF(N($M7121)&lt;$Z7121,"Delta","No Delta"))</f>
        <v/>
      </c>
      <c r="AB7121">
        <f>IF(OR($B7121="",$Z7121=""),"",MAX(0,$Z7121-N($M7121)))</f>
        <v/>
      </c>
      <c r="AC7121" s="46">
        <f>IF($B7121="","",IFERROR(INDEX('CCA Util %'!$H:$H,MATCH($B7121,'CCA Util %'!$E:$E,0)),""))</f>
        <v/>
      </c>
      <c r="AD7121">
        <f>IF($B7121="","",IFERROR(INDEX('CCA Util %'!$G:$G,MATCH($B7121,'CCA Util %'!$E:$E,0)),""))</f>
        <v/>
      </c>
      <c r="AE7121">
        <f>IF(OR($B7121="",$U7121=""),"",$U7121&amp;" &amp; "&amp;IF(OR($AD7121="",$AD7121=0),"Util NA",$AD7121&amp;" Util"))</f>
        <v/>
      </c>
    </row>
    <row r="7122" ht="15.75" customHeight="1" s="42">
      <c r="A7122" s="41" t="n"/>
      <c r="G7122" s="38" t="n"/>
      <c r="H7122" s="38" t="n"/>
      <c r="I7122" s="38" t="n"/>
      <c r="J7122" s="38" t="n"/>
      <c r="K7122" s="38" t="n"/>
      <c r="L7122" s="38" t="n"/>
      <c r="N7122" s="36">
        <f>IF($B7122="","",IF($C7122="SUPERSTORE","Superstore","DH"))</f>
        <v/>
      </c>
      <c r="O7122" s="36">
        <f>IF($B7122="","",IFERROR(VLOOKUP($B7122,Mapping!$A:$C,2,0),"Not Mapped"))</f>
        <v/>
      </c>
      <c r="P7122" s="36">
        <f>IF($B7122="","",IFERROR(VLOOKUP($B7122,Mapping!$A:$C,3,0),"Not Mapped"))</f>
        <v/>
      </c>
      <c r="Q7122" s="36">
        <f>IF($B7122="","",IFERROR(VLOOKUP($O7122,Leaders!$A:$B,2,0),"Not Mapped"))</f>
        <v/>
      </c>
      <c r="R7122" s="36">
        <f>IF($B7122="","",IF(COUNTIF(Exclusions!$A:$A,$B7122)&gt;0,"Yes","No"))</f>
        <v/>
      </c>
      <c r="S7122" s="38">
        <f>IF($B7122="","",MIN(1,DAY($A7122)/IF($N7122="Superstore",Settings!$B$5,Settings!$B$4)))</f>
        <v/>
      </c>
      <c r="T7122" s="38">
        <f>IF(OR($B7122="",$G7122="",$S7122=0),"",$G7122/$S7122)</f>
        <v/>
      </c>
      <c r="U7122" s="36">
        <f>IF($T7122="","",IF($T7122&lt;Settings!$B$8,"Critical",IF($T7122&lt;Settings!$B$9,"Semi Critical","Non Critical")))</f>
        <v/>
      </c>
      <c r="V7122" s="28" t="n"/>
      <c r="Z7122">
        <f>IF($B7122="","",IFERROR(VLOOKUP($B7122,'Plan HC for CCA'!$A:$B,2,0),""))</f>
        <v/>
      </c>
      <c r="AA7122">
        <f>IF(OR($B7122="",$Z7122=""),"",IF(N($M7122)&lt;$Z7122,"Delta","No Delta"))</f>
        <v/>
      </c>
      <c r="AB7122">
        <f>IF(OR($B7122="",$Z7122=""),"",MAX(0,$Z7122-N($M7122)))</f>
        <v/>
      </c>
      <c r="AC7122" s="46">
        <f>IF($B7122="","",IFERROR(INDEX('CCA Util %'!$H:$H,MATCH($B7122,'CCA Util %'!$E:$E,0)),""))</f>
        <v/>
      </c>
      <c r="AD7122">
        <f>IF($B7122="","",IFERROR(INDEX('CCA Util %'!$G:$G,MATCH($B7122,'CCA Util %'!$E:$E,0)),""))</f>
        <v/>
      </c>
      <c r="AE7122">
        <f>IF(OR($B7122="",$U7122=""),"",$U7122&amp;" &amp; "&amp;IF(OR($AD7122="",$AD7122=0),"Util NA",$AD7122&amp;" Util"))</f>
        <v/>
      </c>
    </row>
    <row r="7123" ht="15.75" customHeight="1" s="42">
      <c r="A7123" s="41" t="n"/>
      <c r="G7123" s="38" t="n"/>
      <c r="H7123" s="38" t="n"/>
      <c r="I7123" s="38" t="n"/>
      <c r="J7123" s="38" t="n"/>
      <c r="K7123" s="38" t="n"/>
      <c r="L7123" s="38" t="n"/>
      <c r="N7123" s="36">
        <f>IF($B7123="","",IF($C7123="SUPERSTORE","Superstore","DH"))</f>
        <v/>
      </c>
      <c r="O7123" s="36">
        <f>IF($B7123="","",IFERROR(VLOOKUP($B7123,Mapping!$A:$C,2,0),"Not Mapped"))</f>
        <v/>
      </c>
      <c r="P7123" s="36">
        <f>IF($B7123="","",IFERROR(VLOOKUP($B7123,Mapping!$A:$C,3,0),"Not Mapped"))</f>
        <v/>
      </c>
      <c r="Q7123" s="36">
        <f>IF($B7123="","",IFERROR(VLOOKUP($O7123,Leaders!$A:$B,2,0),"Not Mapped"))</f>
        <v/>
      </c>
      <c r="R7123" s="36">
        <f>IF($B7123="","",IF(COUNTIF(Exclusions!$A:$A,$B7123)&gt;0,"Yes","No"))</f>
        <v/>
      </c>
      <c r="S7123" s="38">
        <f>IF($B7123="","",MIN(1,DAY($A7123)/IF($N7123="Superstore",Settings!$B$5,Settings!$B$4)))</f>
        <v/>
      </c>
      <c r="T7123" s="38">
        <f>IF(OR($B7123="",$G7123="",$S7123=0),"",$G7123/$S7123)</f>
        <v/>
      </c>
      <c r="U7123" s="36">
        <f>IF($T7123="","",IF($T7123&lt;Settings!$B$8,"Critical",IF($T7123&lt;Settings!$B$9,"Semi Critical","Non Critical")))</f>
        <v/>
      </c>
      <c r="V7123" s="28" t="n"/>
      <c r="Z7123">
        <f>IF($B7123="","",IFERROR(VLOOKUP($B7123,'Plan HC for CCA'!$A:$B,2,0),""))</f>
        <v/>
      </c>
      <c r="AA7123">
        <f>IF(OR($B7123="",$Z7123=""),"",IF(N($M7123)&lt;$Z7123,"Delta","No Delta"))</f>
        <v/>
      </c>
      <c r="AB7123">
        <f>IF(OR($B7123="",$Z7123=""),"",MAX(0,$Z7123-N($M7123)))</f>
        <v/>
      </c>
      <c r="AC7123" s="46">
        <f>IF($B7123="","",IFERROR(INDEX('CCA Util %'!$H:$H,MATCH($B7123,'CCA Util %'!$E:$E,0)),""))</f>
        <v/>
      </c>
      <c r="AD7123">
        <f>IF($B7123="","",IFERROR(INDEX('CCA Util %'!$G:$G,MATCH($B7123,'CCA Util %'!$E:$E,0)),""))</f>
        <v/>
      </c>
      <c r="AE7123">
        <f>IF(OR($B7123="",$U7123=""),"",$U7123&amp;" &amp; "&amp;IF(OR($AD7123="",$AD7123=0),"Util NA",$AD7123&amp;" Util"))</f>
        <v/>
      </c>
    </row>
    <row r="7124" ht="15.75" customHeight="1" s="42">
      <c r="A7124" s="41" t="n"/>
      <c r="G7124" s="38" t="n"/>
      <c r="H7124" s="38" t="n"/>
      <c r="I7124" s="38" t="n"/>
      <c r="J7124" s="38" t="n"/>
      <c r="K7124" s="38" t="n"/>
      <c r="L7124" s="38" t="n"/>
      <c r="N7124" s="36">
        <f>IF($B7124="","",IF($C7124="SUPERSTORE","Superstore","DH"))</f>
        <v/>
      </c>
      <c r="O7124" s="36">
        <f>IF($B7124="","",IFERROR(VLOOKUP($B7124,Mapping!$A:$C,2,0),"Not Mapped"))</f>
        <v/>
      </c>
      <c r="P7124" s="36">
        <f>IF($B7124="","",IFERROR(VLOOKUP($B7124,Mapping!$A:$C,3,0),"Not Mapped"))</f>
        <v/>
      </c>
      <c r="Q7124" s="36">
        <f>IF($B7124="","",IFERROR(VLOOKUP($O7124,Leaders!$A:$B,2,0),"Not Mapped"))</f>
        <v/>
      </c>
      <c r="R7124" s="36">
        <f>IF($B7124="","",IF(COUNTIF(Exclusions!$A:$A,$B7124)&gt;0,"Yes","No"))</f>
        <v/>
      </c>
      <c r="S7124" s="38">
        <f>IF($B7124="","",MIN(1,DAY($A7124)/IF($N7124="Superstore",Settings!$B$5,Settings!$B$4)))</f>
        <v/>
      </c>
      <c r="T7124" s="38">
        <f>IF(OR($B7124="",$G7124="",$S7124=0),"",$G7124/$S7124)</f>
        <v/>
      </c>
      <c r="U7124" s="36">
        <f>IF($T7124="","",IF($T7124&lt;Settings!$B$8,"Critical",IF($T7124&lt;Settings!$B$9,"Semi Critical","Non Critical")))</f>
        <v/>
      </c>
      <c r="V7124" s="28" t="n"/>
      <c r="Z7124">
        <f>IF($B7124="","",IFERROR(VLOOKUP($B7124,'Plan HC for CCA'!$A:$B,2,0),""))</f>
        <v/>
      </c>
      <c r="AA7124">
        <f>IF(OR($B7124="",$Z7124=""),"",IF(N($M7124)&lt;$Z7124,"Delta","No Delta"))</f>
        <v/>
      </c>
      <c r="AB7124">
        <f>IF(OR($B7124="",$Z7124=""),"",MAX(0,$Z7124-N($M7124)))</f>
        <v/>
      </c>
      <c r="AC7124" s="46">
        <f>IF($B7124="","",IFERROR(INDEX('CCA Util %'!$H:$H,MATCH($B7124,'CCA Util %'!$E:$E,0)),""))</f>
        <v/>
      </c>
      <c r="AD7124">
        <f>IF($B7124="","",IFERROR(INDEX('CCA Util %'!$G:$G,MATCH($B7124,'CCA Util %'!$E:$E,0)),""))</f>
        <v/>
      </c>
      <c r="AE7124">
        <f>IF(OR($B7124="",$U7124=""),"",$U7124&amp;" &amp; "&amp;IF(OR($AD7124="",$AD7124=0),"Util NA",$AD7124&amp;" Util"))</f>
        <v/>
      </c>
    </row>
    <row r="7125" ht="15.75" customHeight="1" s="42">
      <c r="A7125" s="41" t="n"/>
      <c r="G7125" s="38" t="n"/>
      <c r="H7125" s="38" t="n"/>
      <c r="I7125" s="38" t="n"/>
      <c r="J7125" s="38" t="n"/>
      <c r="K7125" s="38" t="n"/>
      <c r="L7125" s="38" t="n"/>
      <c r="N7125" s="36">
        <f>IF($B7125="","",IF($C7125="SUPERSTORE","Superstore","DH"))</f>
        <v/>
      </c>
      <c r="O7125" s="36">
        <f>IF($B7125="","",IFERROR(VLOOKUP($B7125,Mapping!$A:$C,2,0),"Not Mapped"))</f>
        <v/>
      </c>
      <c r="P7125" s="36">
        <f>IF($B7125="","",IFERROR(VLOOKUP($B7125,Mapping!$A:$C,3,0),"Not Mapped"))</f>
        <v/>
      </c>
      <c r="Q7125" s="36">
        <f>IF($B7125="","",IFERROR(VLOOKUP($O7125,Leaders!$A:$B,2,0),"Not Mapped"))</f>
        <v/>
      </c>
      <c r="R7125" s="36">
        <f>IF($B7125="","",IF(COUNTIF(Exclusions!$A:$A,$B7125)&gt;0,"Yes","No"))</f>
        <v/>
      </c>
      <c r="S7125" s="38">
        <f>IF($B7125="","",MIN(1,DAY($A7125)/IF($N7125="Superstore",Settings!$B$5,Settings!$B$4)))</f>
        <v/>
      </c>
      <c r="T7125" s="38">
        <f>IF(OR($B7125="",$G7125="",$S7125=0),"",$G7125/$S7125)</f>
        <v/>
      </c>
      <c r="U7125" s="36">
        <f>IF($T7125="","",IF($T7125&lt;Settings!$B$8,"Critical",IF($T7125&lt;Settings!$B$9,"Semi Critical","Non Critical")))</f>
        <v/>
      </c>
      <c r="V7125" s="28" t="n"/>
      <c r="Z7125">
        <f>IF($B7125="","",IFERROR(VLOOKUP($B7125,'Plan HC for CCA'!$A:$B,2,0),""))</f>
        <v/>
      </c>
      <c r="AA7125">
        <f>IF(OR($B7125="",$Z7125=""),"",IF(N($M7125)&lt;$Z7125,"Delta","No Delta"))</f>
        <v/>
      </c>
      <c r="AB7125">
        <f>IF(OR($B7125="",$Z7125=""),"",MAX(0,$Z7125-N($M7125)))</f>
        <v/>
      </c>
      <c r="AC7125" s="46">
        <f>IF($B7125="","",IFERROR(INDEX('CCA Util %'!$H:$H,MATCH($B7125,'CCA Util %'!$E:$E,0)),""))</f>
        <v/>
      </c>
      <c r="AD7125">
        <f>IF($B7125="","",IFERROR(INDEX('CCA Util %'!$G:$G,MATCH($B7125,'CCA Util %'!$E:$E,0)),""))</f>
        <v/>
      </c>
      <c r="AE7125">
        <f>IF(OR($B7125="",$U7125=""),"",$U7125&amp;" &amp; "&amp;IF(OR($AD7125="",$AD7125=0),"Util NA",$AD7125&amp;" Util"))</f>
        <v/>
      </c>
    </row>
    <row r="7126" ht="15.75" customHeight="1" s="42">
      <c r="A7126" s="41" t="n"/>
      <c r="G7126" s="38" t="n"/>
      <c r="H7126" s="38" t="n"/>
      <c r="I7126" s="38" t="n"/>
      <c r="J7126" s="38" t="n"/>
      <c r="K7126" s="38" t="n"/>
      <c r="L7126" s="38" t="n"/>
      <c r="N7126" s="36">
        <f>IF($B7126="","",IF($C7126="SUPERSTORE","Superstore","DH"))</f>
        <v/>
      </c>
      <c r="O7126" s="36">
        <f>IF($B7126="","",IFERROR(VLOOKUP($B7126,Mapping!$A:$C,2,0),"Not Mapped"))</f>
        <v/>
      </c>
      <c r="P7126" s="36">
        <f>IF($B7126="","",IFERROR(VLOOKUP($B7126,Mapping!$A:$C,3,0),"Not Mapped"))</f>
        <v/>
      </c>
      <c r="Q7126" s="36">
        <f>IF($B7126="","",IFERROR(VLOOKUP($O7126,Leaders!$A:$B,2,0),"Not Mapped"))</f>
        <v/>
      </c>
      <c r="R7126" s="36">
        <f>IF($B7126="","",IF(COUNTIF(Exclusions!$A:$A,$B7126)&gt;0,"Yes","No"))</f>
        <v/>
      </c>
      <c r="S7126" s="38">
        <f>IF($B7126="","",MIN(1,DAY($A7126)/IF($N7126="Superstore",Settings!$B$5,Settings!$B$4)))</f>
        <v/>
      </c>
      <c r="T7126" s="38">
        <f>IF(OR($B7126="",$G7126="",$S7126=0),"",$G7126/$S7126)</f>
        <v/>
      </c>
      <c r="U7126" s="36">
        <f>IF($T7126="","",IF($T7126&lt;Settings!$B$8,"Critical",IF($T7126&lt;Settings!$B$9,"Semi Critical","Non Critical")))</f>
        <v/>
      </c>
      <c r="V7126" s="28" t="n"/>
      <c r="Z7126">
        <f>IF($B7126="","",IFERROR(VLOOKUP($B7126,'Plan HC for CCA'!$A:$B,2,0),""))</f>
        <v/>
      </c>
      <c r="AA7126">
        <f>IF(OR($B7126="",$Z7126=""),"",IF(N($M7126)&lt;$Z7126,"Delta","No Delta"))</f>
        <v/>
      </c>
      <c r="AB7126">
        <f>IF(OR($B7126="",$Z7126=""),"",MAX(0,$Z7126-N($M7126)))</f>
        <v/>
      </c>
      <c r="AC7126" s="46">
        <f>IF($B7126="","",IFERROR(INDEX('CCA Util %'!$H:$H,MATCH($B7126,'CCA Util %'!$E:$E,0)),""))</f>
        <v/>
      </c>
      <c r="AD7126">
        <f>IF($B7126="","",IFERROR(INDEX('CCA Util %'!$G:$G,MATCH($B7126,'CCA Util %'!$E:$E,0)),""))</f>
        <v/>
      </c>
      <c r="AE7126">
        <f>IF(OR($B7126="",$U7126=""),"",$U7126&amp;" &amp; "&amp;IF(OR($AD7126="",$AD7126=0),"Util NA",$AD7126&amp;" Util"))</f>
        <v/>
      </c>
    </row>
    <row r="7127" ht="15.75" customHeight="1" s="42">
      <c r="A7127" s="41" t="n"/>
      <c r="G7127" s="38" t="n"/>
      <c r="H7127" s="38" t="n"/>
      <c r="I7127" s="38" t="n"/>
      <c r="J7127" s="38" t="n"/>
      <c r="K7127" s="38" t="n"/>
      <c r="L7127" s="38" t="n"/>
      <c r="N7127" s="36">
        <f>IF($B7127="","",IF($C7127="SUPERSTORE","Superstore","DH"))</f>
        <v/>
      </c>
      <c r="O7127" s="36">
        <f>IF($B7127="","",IFERROR(VLOOKUP($B7127,Mapping!$A:$C,2,0),"Not Mapped"))</f>
        <v/>
      </c>
      <c r="P7127" s="36">
        <f>IF($B7127="","",IFERROR(VLOOKUP($B7127,Mapping!$A:$C,3,0),"Not Mapped"))</f>
        <v/>
      </c>
      <c r="Q7127" s="36">
        <f>IF($B7127="","",IFERROR(VLOOKUP($O7127,Leaders!$A:$B,2,0),"Not Mapped"))</f>
        <v/>
      </c>
      <c r="R7127" s="36">
        <f>IF($B7127="","",IF(COUNTIF(Exclusions!$A:$A,$B7127)&gt;0,"Yes","No"))</f>
        <v/>
      </c>
      <c r="S7127" s="38">
        <f>IF($B7127="","",MIN(1,DAY($A7127)/IF($N7127="Superstore",Settings!$B$5,Settings!$B$4)))</f>
        <v/>
      </c>
      <c r="T7127" s="38">
        <f>IF(OR($B7127="",$G7127="",$S7127=0),"",$G7127/$S7127)</f>
        <v/>
      </c>
      <c r="U7127" s="36">
        <f>IF($T7127="","",IF($T7127&lt;Settings!$B$8,"Critical",IF($T7127&lt;Settings!$B$9,"Semi Critical","Non Critical")))</f>
        <v/>
      </c>
      <c r="V7127" s="28" t="n"/>
      <c r="Z7127">
        <f>IF($B7127="","",IFERROR(VLOOKUP($B7127,'Plan HC for CCA'!$A:$B,2,0),""))</f>
        <v/>
      </c>
      <c r="AA7127">
        <f>IF(OR($B7127="",$Z7127=""),"",IF(N($M7127)&lt;$Z7127,"Delta","No Delta"))</f>
        <v/>
      </c>
      <c r="AB7127">
        <f>IF(OR($B7127="",$Z7127=""),"",MAX(0,$Z7127-N($M7127)))</f>
        <v/>
      </c>
      <c r="AC7127" s="46">
        <f>IF($B7127="","",IFERROR(INDEX('CCA Util %'!$H:$H,MATCH($B7127,'CCA Util %'!$E:$E,0)),""))</f>
        <v/>
      </c>
      <c r="AD7127">
        <f>IF($B7127="","",IFERROR(INDEX('CCA Util %'!$G:$G,MATCH($B7127,'CCA Util %'!$E:$E,0)),""))</f>
        <v/>
      </c>
      <c r="AE7127">
        <f>IF(OR($B7127="",$U7127=""),"",$U7127&amp;" &amp; "&amp;IF(OR($AD7127="",$AD7127=0),"Util NA",$AD7127&amp;" Util"))</f>
        <v/>
      </c>
    </row>
    <row r="7128" ht="15.75" customHeight="1" s="42">
      <c r="A7128" s="41" t="n"/>
      <c r="G7128" s="38" t="n"/>
      <c r="H7128" s="38" t="n"/>
      <c r="I7128" s="38" t="n"/>
      <c r="J7128" s="38" t="n"/>
      <c r="K7128" s="38" t="n"/>
      <c r="L7128" s="38" t="n"/>
      <c r="N7128" s="36">
        <f>IF($B7128="","",IF($C7128="SUPERSTORE","Superstore","DH"))</f>
        <v/>
      </c>
      <c r="O7128" s="36">
        <f>IF($B7128="","",IFERROR(VLOOKUP($B7128,Mapping!$A:$C,2,0),"Not Mapped"))</f>
        <v/>
      </c>
      <c r="P7128" s="36">
        <f>IF($B7128="","",IFERROR(VLOOKUP($B7128,Mapping!$A:$C,3,0),"Not Mapped"))</f>
        <v/>
      </c>
      <c r="Q7128" s="36">
        <f>IF($B7128="","",IFERROR(VLOOKUP($O7128,Leaders!$A:$B,2,0),"Not Mapped"))</f>
        <v/>
      </c>
      <c r="R7128" s="36">
        <f>IF($B7128="","",IF(COUNTIF(Exclusions!$A:$A,$B7128)&gt;0,"Yes","No"))</f>
        <v/>
      </c>
      <c r="S7128" s="38">
        <f>IF($B7128="","",MIN(1,DAY($A7128)/IF($N7128="Superstore",Settings!$B$5,Settings!$B$4)))</f>
        <v/>
      </c>
      <c r="T7128" s="38">
        <f>IF(OR($B7128="",$G7128="",$S7128=0),"",$G7128/$S7128)</f>
        <v/>
      </c>
      <c r="U7128" s="36">
        <f>IF($T7128="","",IF($T7128&lt;Settings!$B$8,"Critical",IF($T7128&lt;Settings!$B$9,"Semi Critical","Non Critical")))</f>
        <v/>
      </c>
      <c r="V7128" s="28" t="n"/>
      <c r="Z7128">
        <f>IF($B7128="","",IFERROR(VLOOKUP($B7128,'Plan HC for CCA'!$A:$B,2,0),""))</f>
        <v/>
      </c>
      <c r="AA7128">
        <f>IF(OR($B7128="",$Z7128=""),"",IF(N($M7128)&lt;$Z7128,"Delta","No Delta"))</f>
        <v/>
      </c>
      <c r="AB7128">
        <f>IF(OR($B7128="",$Z7128=""),"",MAX(0,$Z7128-N($M7128)))</f>
        <v/>
      </c>
      <c r="AC7128" s="46">
        <f>IF($B7128="","",IFERROR(INDEX('CCA Util %'!$H:$H,MATCH($B7128,'CCA Util %'!$E:$E,0)),""))</f>
        <v/>
      </c>
      <c r="AD7128">
        <f>IF($B7128="","",IFERROR(INDEX('CCA Util %'!$G:$G,MATCH($B7128,'CCA Util %'!$E:$E,0)),""))</f>
        <v/>
      </c>
      <c r="AE7128">
        <f>IF(OR($B7128="",$U7128=""),"",$U7128&amp;" &amp; "&amp;IF(OR($AD7128="",$AD7128=0),"Util NA",$AD7128&amp;" Util"))</f>
        <v/>
      </c>
    </row>
    <row r="7129" ht="15.75" customHeight="1" s="42">
      <c r="A7129" s="41" t="n"/>
      <c r="G7129" s="38" t="n"/>
      <c r="H7129" s="38" t="n"/>
      <c r="I7129" s="38" t="n"/>
      <c r="J7129" s="38" t="n"/>
      <c r="K7129" s="38" t="n"/>
      <c r="L7129" s="38" t="n"/>
      <c r="N7129" s="36">
        <f>IF($B7129="","",IF($C7129="SUPERSTORE","Superstore","DH"))</f>
        <v/>
      </c>
      <c r="O7129" s="36">
        <f>IF($B7129="","",IFERROR(VLOOKUP($B7129,Mapping!$A:$C,2,0),"Not Mapped"))</f>
        <v/>
      </c>
      <c r="P7129" s="36">
        <f>IF($B7129="","",IFERROR(VLOOKUP($B7129,Mapping!$A:$C,3,0),"Not Mapped"))</f>
        <v/>
      </c>
      <c r="Q7129" s="36">
        <f>IF($B7129="","",IFERROR(VLOOKUP($O7129,Leaders!$A:$B,2,0),"Not Mapped"))</f>
        <v/>
      </c>
      <c r="R7129" s="36">
        <f>IF($B7129="","",IF(COUNTIF(Exclusions!$A:$A,$B7129)&gt;0,"Yes","No"))</f>
        <v/>
      </c>
      <c r="S7129" s="38">
        <f>IF($B7129="","",MIN(1,DAY($A7129)/IF($N7129="Superstore",Settings!$B$5,Settings!$B$4)))</f>
        <v/>
      </c>
      <c r="T7129" s="38">
        <f>IF(OR($B7129="",$G7129="",$S7129=0),"",$G7129/$S7129)</f>
        <v/>
      </c>
      <c r="U7129" s="36">
        <f>IF($T7129="","",IF($T7129&lt;Settings!$B$8,"Critical",IF($T7129&lt;Settings!$B$9,"Semi Critical","Non Critical")))</f>
        <v/>
      </c>
      <c r="V7129" s="28" t="n"/>
      <c r="Z7129">
        <f>IF($B7129="","",IFERROR(VLOOKUP($B7129,'Plan HC for CCA'!$A:$B,2,0),""))</f>
        <v/>
      </c>
      <c r="AA7129">
        <f>IF(OR($B7129="",$Z7129=""),"",IF(N($M7129)&lt;$Z7129,"Delta","No Delta"))</f>
        <v/>
      </c>
      <c r="AB7129">
        <f>IF(OR($B7129="",$Z7129=""),"",MAX(0,$Z7129-N($M7129)))</f>
        <v/>
      </c>
      <c r="AC7129" s="46">
        <f>IF($B7129="","",IFERROR(INDEX('CCA Util %'!$H:$H,MATCH($B7129,'CCA Util %'!$E:$E,0)),""))</f>
        <v/>
      </c>
      <c r="AD7129">
        <f>IF($B7129="","",IFERROR(INDEX('CCA Util %'!$G:$G,MATCH($B7129,'CCA Util %'!$E:$E,0)),""))</f>
        <v/>
      </c>
      <c r="AE7129">
        <f>IF(OR($B7129="",$U7129=""),"",$U7129&amp;" &amp; "&amp;IF(OR($AD7129="",$AD7129=0),"Util NA",$AD7129&amp;" Util"))</f>
        <v/>
      </c>
    </row>
    <row r="7130" ht="15.75" customHeight="1" s="42">
      <c r="A7130" s="41" t="n"/>
      <c r="G7130" s="38" t="n"/>
      <c r="H7130" s="38" t="n"/>
      <c r="I7130" s="38" t="n"/>
      <c r="J7130" s="38" t="n"/>
      <c r="K7130" s="38" t="n"/>
      <c r="L7130" s="38" t="n"/>
      <c r="N7130" s="36">
        <f>IF($B7130="","",IF($C7130="SUPERSTORE","Superstore","DH"))</f>
        <v/>
      </c>
      <c r="O7130" s="36">
        <f>IF($B7130="","",IFERROR(VLOOKUP($B7130,Mapping!$A:$C,2,0),"Not Mapped"))</f>
        <v/>
      </c>
      <c r="P7130" s="36">
        <f>IF($B7130="","",IFERROR(VLOOKUP($B7130,Mapping!$A:$C,3,0),"Not Mapped"))</f>
        <v/>
      </c>
      <c r="Q7130" s="36">
        <f>IF($B7130="","",IFERROR(VLOOKUP($O7130,Leaders!$A:$B,2,0),"Not Mapped"))</f>
        <v/>
      </c>
      <c r="R7130" s="36">
        <f>IF($B7130="","",IF(COUNTIF(Exclusions!$A:$A,$B7130)&gt;0,"Yes","No"))</f>
        <v/>
      </c>
      <c r="S7130" s="38">
        <f>IF($B7130="","",MIN(1,DAY($A7130)/IF($N7130="Superstore",Settings!$B$5,Settings!$B$4)))</f>
        <v/>
      </c>
      <c r="T7130" s="38">
        <f>IF(OR($B7130="",$G7130="",$S7130=0),"",$G7130/$S7130)</f>
        <v/>
      </c>
      <c r="U7130" s="36">
        <f>IF($T7130="","",IF($T7130&lt;Settings!$B$8,"Critical",IF($T7130&lt;Settings!$B$9,"Semi Critical","Non Critical")))</f>
        <v/>
      </c>
      <c r="V7130" s="28" t="n"/>
      <c r="Z7130">
        <f>IF($B7130="","",IFERROR(VLOOKUP($B7130,'Plan HC for CCA'!$A:$B,2,0),""))</f>
        <v/>
      </c>
      <c r="AA7130">
        <f>IF(OR($B7130="",$Z7130=""),"",IF(N($M7130)&lt;$Z7130,"Delta","No Delta"))</f>
        <v/>
      </c>
      <c r="AB7130">
        <f>IF(OR($B7130="",$Z7130=""),"",MAX(0,$Z7130-N($M7130)))</f>
        <v/>
      </c>
      <c r="AC7130" s="46">
        <f>IF($B7130="","",IFERROR(INDEX('CCA Util %'!$H:$H,MATCH($B7130,'CCA Util %'!$E:$E,0)),""))</f>
        <v/>
      </c>
      <c r="AD7130">
        <f>IF($B7130="","",IFERROR(INDEX('CCA Util %'!$G:$G,MATCH($B7130,'CCA Util %'!$E:$E,0)),""))</f>
        <v/>
      </c>
      <c r="AE7130">
        <f>IF(OR($B7130="",$U7130=""),"",$U7130&amp;" &amp; "&amp;IF(OR($AD7130="",$AD7130=0),"Util NA",$AD7130&amp;" Util"))</f>
        <v/>
      </c>
    </row>
    <row r="7131" ht="15.75" customHeight="1" s="42">
      <c r="A7131" s="41" t="n"/>
      <c r="G7131" s="38" t="n"/>
      <c r="H7131" s="38" t="n"/>
      <c r="I7131" s="38" t="n"/>
      <c r="J7131" s="38" t="n"/>
      <c r="K7131" s="38" t="n"/>
      <c r="L7131" s="38" t="n"/>
      <c r="N7131" s="36">
        <f>IF($B7131="","",IF($C7131="SUPERSTORE","Superstore","DH"))</f>
        <v/>
      </c>
      <c r="O7131" s="36">
        <f>IF($B7131="","",IFERROR(VLOOKUP($B7131,Mapping!$A:$C,2,0),"Not Mapped"))</f>
        <v/>
      </c>
      <c r="P7131" s="36">
        <f>IF($B7131="","",IFERROR(VLOOKUP($B7131,Mapping!$A:$C,3,0),"Not Mapped"))</f>
        <v/>
      </c>
      <c r="Q7131" s="36">
        <f>IF($B7131="","",IFERROR(VLOOKUP($O7131,Leaders!$A:$B,2,0),"Not Mapped"))</f>
        <v/>
      </c>
      <c r="R7131" s="36">
        <f>IF($B7131="","",IF(COUNTIF(Exclusions!$A:$A,$B7131)&gt;0,"Yes","No"))</f>
        <v/>
      </c>
      <c r="S7131" s="38">
        <f>IF($B7131="","",MIN(1,DAY($A7131)/IF($N7131="Superstore",Settings!$B$5,Settings!$B$4)))</f>
        <v/>
      </c>
      <c r="T7131" s="38">
        <f>IF(OR($B7131="",$G7131="",$S7131=0),"",$G7131/$S7131)</f>
        <v/>
      </c>
      <c r="U7131" s="36">
        <f>IF($T7131="","",IF($T7131&lt;Settings!$B$8,"Critical",IF($T7131&lt;Settings!$B$9,"Semi Critical","Non Critical")))</f>
        <v/>
      </c>
      <c r="V7131" s="28" t="n"/>
      <c r="Z7131">
        <f>IF($B7131="","",IFERROR(VLOOKUP($B7131,'Plan HC for CCA'!$A:$B,2,0),""))</f>
        <v/>
      </c>
      <c r="AA7131">
        <f>IF(OR($B7131="",$Z7131=""),"",IF(N($M7131)&lt;$Z7131,"Delta","No Delta"))</f>
        <v/>
      </c>
      <c r="AB7131">
        <f>IF(OR($B7131="",$Z7131=""),"",MAX(0,$Z7131-N($M7131)))</f>
        <v/>
      </c>
      <c r="AC7131" s="46">
        <f>IF($B7131="","",IFERROR(INDEX('CCA Util %'!$H:$H,MATCH($B7131,'CCA Util %'!$E:$E,0)),""))</f>
        <v/>
      </c>
      <c r="AD7131">
        <f>IF($B7131="","",IFERROR(INDEX('CCA Util %'!$G:$G,MATCH($B7131,'CCA Util %'!$E:$E,0)),""))</f>
        <v/>
      </c>
      <c r="AE7131">
        <f>IF(OR($B7131="",$U7131=""),"",$U7131&amp;" &amp; "&amp;IF(OR($AD7131="",$AD7131=0),"Util NA",$AD7131&amp;" Util"))</f>
        <v/>
      </c>
    </row>
    <row r="7132" ht="15.75" customHeight="1" s="42">
      <c r="A7132" s="41" t="n"/>
      <c r="G7132" s="38" t="n"/>
      <c r="H7132" s="38" t="n"/>
      <c r="I7132" s="38" t="n"/>
      <c r="J7132" s="38" t="n"/>
      <c r="K7132" s="38" t="n"/>
      <c r="L7132" s="38" t="n"/>
      <c r="N7132" s="36">
        <f>IF($B7132="","",IF($C7132="SUPERSTORE","Superstore","DH"))</f>
        <v/>
      </c>
      <c r="O7132" s="36">
        <f>IF($B7132="","",IFERROR(VLOOKUP($B7132,Mapping!$A:$C,2,0),"Not Mapped"))</f>
        <v/>
      </c>
      <c r="P7132" s="36">
        <f>IF($B7132="","",IFERROR(VLOOKUP($B7132,Mapping!$A:$C,3,0),"Not Mapped"))</f>
        <v/>
      </c>
      <c r="Q7132" s="36">
        <f>IF($B7132="","",IFERROR(VLOOKUP($O7132,Leaders!$A:$B,2,0),"Not Mapped"))</f>
        <v/>
      </c>
      <c r="R7132" s="36">
        <f>IF($B7132="","",IF(COUNTIF(Exclusions!$A:$A,$B7132)&gt;0,"Yes","No"))</f>
        <v/>
      </c>
      <c r="S7132" s="38">
        <f>IF($B7132="","",MIN(1,DAY($A7132)/IF($N7132="Superstore",Settings!$B$5,Settings!$B$4)))</f>
        <v/>
      </c>
      <c r="T7132" s="38">
        <f>IF(OR($B7132="",$G7132="",$S7132=0),"",$G7132/$S7132)</f>
        <v/>
      </c>
      <c r="U7132" s="36">
        <f>IF($T7132="","",IF($T7132&lt;Settings!$B$8,"Critical",IF($T7132&lt;Settings!$B$9,"Semi Critical","Non Critical")))</f>
        <v/>
      </c>
      <c r="V7132" s="28" t="n"/>
      <c r="Z7132">
        <f>IF($B7132="","",IFERROR(VLOOKUP($B7132,'Plan HC for CCA'!$A:$B,2,0),""))</f>
        <v/>
      </c>
      <c r="AA7132">
        <f>IF(OR($B7132="",$Z7132=""),"",IF(N($M7132)&lt;$Z7132,"Delta","No Delta"))</f>
        <v/>
      </c>
      <c r="AB7132">
        <f>IF(OR($B7132="",$Z7132=""),"",MAX(0,$Z7132-N($M7132)))</f>
        <v/>
      </c>
      <c r="AC7132" s="46">
        <f>IF($B7132="","",IFERROR(INDEX('CCA Util %'!$H:$H,MATCH($B7132,'CCA Util %'!$E:$E,0)),""))</f>
        <v/>
      </c>
      <c r="AD7132">
        <f>IF($B7132="","",IFERROR(INDEX('CCA Util %'!$G:$G,MATCH($B7132,'CCA Util %'!$E:$E,0)),""))</f>
        <v/>
      </c>
      <c r="AE7132">
        <f>IF(OR($B7132="",$U7132=""),"",$U7132&amp;" &amp; "&amp;IF(OR($AD7132="",$AD7132=0),"Util NA",$AD7132&amp;" Util"))</f>
        <v/>
      </c>
    </row>
    <row r="7133" ht="15.75" customHeight="1" s="42">
      <c r="A7133" s="41" t="n"/>
      <c r="G7133" s="38" t="n"/>
      <c r="H7133" s="38" t="n"/>
      <c r="I7133" s="38" t="n"/>
      <c r="J7133" s="38" t="n"/>
      <c r="K7133" s="38" t="n"/>
      <c r="L7133" s="38" t="n"/>
      <c r="N7133" s="36">
        <f>IF($B7133="","",IF($C7133="SUPERSTORE","Superstore","DH"))</f>
        <v/>
      </c>
      <c r="O7133" s="36">
        <f>IF($B7133="","",IFERROR(VLOOKUP($B7133,Mapping!$A:$C,2,0),"Not Mapped"))</f>
        <v/>
      </c>
      <c r="P7133" s="36">
        <f>IF($B7133="","",IFERROR(VLOOKUP($B7133,Mapping!$A:$C,3,0),"Not Mapped"))</f>
        <v/>
      </c>
      <c r="Q7133" s="36">
        <f>IF($B7133="","",IFERROR(VLOOKUP($O7133,Leaders!$A:$B,2,0),"Not Mapped"))</f>
        <v/>
      </c>
      <c r="R7133" s="36">
        <f>IF($B7133="","",IF(COUNTIF(Exclusions!$A:$A,$B7133)&gt;0,"Yes","No"))</f>
        <v/>
      </c>
      <c r="S7133" s="38">
        <f>IF($B7133="","",MIN(1,DAY($A7133)/IF($N7133="Superstore",Settings!$B$5,Settings!$B$4)))</f>
        <v/>
      </c>
      <c r="T7133" s="38">
        <f>IF(OR($B7133="",$G7133="",$S7133=0),"",$G7133/$S7133)</f>
        <v/>
      </c>
      <c r="U7133" s="36">
        <f>IF($T7133="","",IF($T7133&lt;Settings!$B$8,"Critical",IF($T7133&lt;Settings!$B$9,"Semi Critical","Non Critical")))</f>
        <v/>
      </c>
      <c r="V7133" s="28" t="n"/>
      <c r="Z7133">
        <f>IF($B7133="","",IFERROR(VLOOKUP($B7133,'Plan HC for CCA'!$A:$B,2,0),""))</f>
        <v/>
      </c>
      <c r="AA7133">
        <f>IF(OR($B7133="",$Z7133=""),"",IF(N($M7133)&lt;$Z7133,"Delta","No Delta"))</f>
        <v/>
      </c>
      <c r="AB7133">
        <f>IF(OR($B7133="",$Z7133=""),"",MAX(0,$Z7133-N($M7133)))</f>
        <v/>
      </c>
      <c r="AC7133" s="46">
        <f>IF($B7133="","",IFERROR(INDEX('CCA Util %'!$H:$H,MATCH($B7133,'CCA Util %'!$E:$E,0)),""))</f>
        <v/>
      </c>
      <c r="AD7133">
        <f>IF($B7133="","",IFERROR(INDEX('CCA Util %'!$G:$G,MATCH($B7133,'CCA Util %'!$E:$E,0)),""))</f>
        <v/>
      </c>
      <c r="AE7133">
        <f>IF(OR($B7133="",$U7133=""),"",$U7133&amp;" &amp; "&amp;IF(OR($AD7133="",$AD7133=0),"Util NA",$AD7133&amp;" Util"))</f>
        <v/>
      </c>
    </row>
    <row r="7134" ht="15.75" customHeight="1" s="42">
      <c r="A7134" s="41" t="n"/>
      <c r="G7134" s="38" t="n"/>
      <c r="H7134" s="38" t="n"/>
      <c r="I7134" s="38" t="n"/>
      <c r="J7134" s="38" t="n"/>
      <c r="K7134" s="38" t="n"/>
      <c r="L7134" s="38" t="n"/>
      <c r="N7134" s="36">
        <f>IF($B7134="","",IF($C7134="SUPERSTORE","Superstore","DH"))</f>
        <v/>
      </c>
      <c r="O7134" s="36">
        <f>IF($B7134="","",IFERROR(VLOOKUP($B7134,Mapping!$A:$C,2,0),"Not Mapped"))</f>
        <v/>
      </c>
      <c r="P7134" s="36">
        <f>IF($B7134="","",IFERROR(VLOOKUP($B7134,Mapping!$A:$C,3,0),"Not Mapped"))</f>
        <v/>
      </c>
      <c r="Q7134" s="36">
        <f>IF($B7134="","",IFERROR(VLOOKUP($O7134,Leaders!$A:$B,2,0),"Not Mapped"))</f>
        <v/>
      </c>
      <c r="R7134" s="36">
        <f>IF($B7134="","",IF(COUNTIF(Exclusions!$A:$A,$B7134)&gt;0,"Yes","No"))</f>
        <v/>
      </c>
      <c r="S7134" s="38">
        <f>IF($B7134="","",MIN(1,DAY($A7134)/IF($N7134="Superstore",Settings!$B$5,Settings!$B$4)))</f>
        <v/>
      </c>
      <c r="T7134" s="38">
        <f>IF(OR($B7134="",$G7134="",$S7134=0),"",$G7134/$S7134)</f>
        <v/>
      </c>
      <c r="U7134" s="36">
        <f>IF($T7134="","",IF($T7134&lt;Settings!$B$8,"Critical",IF($T7134&lt;Settings!$B$9,"Semi Critical","Non Critical")))</f>
        <v/>
      </c>
      <c r="V7134" s="28" t="n"/>
      <c r="Z7134">
        <f>IF($B7134="","",IFERROR(VLOOKUP($B7134,'Plan HC for CCA'!$A:$B,2,0),""))</f>
        <v/>
      </c>
      <c r="AA7134">
        <f>IF(OR($B7134="",$Z7134=""),"",IF(N($M7134)&lt;$Z7134,"Delta","No Delta"))</f>
        <v/>
      </c>
      <c r="AB7134">
        <f>IF(OR($B7134="",$Z7134=""),"",MAX(0,$Z7134-N($M7134)))</f>
        <v/>
      </c>
      <c r="AC7134" s="46">
        <f>IF($B7134="","",IFERROR(INDEX('CCA Util %'!$H:$H,MATCH($B7134,'CCA Util %'!$E:$E,0)),""))</f>
        <v/>
      </c>
      <c r="AD7134">
        <f>IF($B7134="","",IFERROR(INDEX('CCA Util %'!$G:$G,MATCH($B7134,'CCA Util %'!$E:$E,0)),""))</f>
        <v/>
      </c>
      <c r="AE7134">
        <f>IF(OR($B7134="",$U7134=""),"",$U7134&amp;" &amp; "&amp;IF(OR($AD7134="",$AD7134=0),"Util NA",$AD7134&amp;" Util"))</f>
        <v/>
      </c>
    </row>
    <row r="7135" ht="15.75" customHeight="1" s="42">
      <c r="A7135" s="41" t="n"/>
      <c r="G7135" s="38" t="n"/>
      <c r="H7135" s="38" t="n"/>
      <c r="I7135" s="38" t="n"/>
      <c r="J7135" s="38" t="n"/>
      <c r="K7135" s="38" t="n"/>
      <c r="L7135" s="38" t="n"/>
      <c r="N7135" s="36">
        <f>IF($B7135="","",IF($C7135="SUPERSTORE","Superstore","DH"))</f>
        <v/>
      </c>
      <c r="O7135" s="36">
        <f>IF($B7135="","",IFERROR(VLOOKUP($B7135,Mapping!$A:$C,2,0),"Not Mapped"))</f>
        <v/>
      </c>
      <c r="P7135" s="36">
        <f>IF($B7135="","",IFERROR(VLOOKUP($B7135,Mapping!$A:$C,3,0),"Not Mapped"))</f>
        <v/>
      </c>
      <c r="Q7135" s="36">
        <f>IF($B7135="","",IFERROR(VLOOKUP($O7135,Leaders!$A:$B,2,0),"Not Mapped"))</f>
        <v/>
      </c>
      <c r="R7135" s="36">
        <f>IF($B7135="","",IF(COUNTIF(Exclusions!$A:$A,$B7135)&gt;0,"Yes","No"))</f>
        <v/>
      </c>
      <c r="S7135" s="38">
        <f>IF($B7135="","",MIN(1,DAY($A7135)/IF($N7135="Superstore",Settings!$B$5,Settings!$B$4)))</f>
        <v/>
      </c>
      <c r="T7135" s="38">
        <f>IF(OR($B7135="",$G7135="",$S7135=0),"",$G7135/$S7135)</f>
        <v/>
      </c>
      <c r="U7135" s="36">
        <f>IF($T7135="","",IF($T7135&lt;Settings!$B$8,"Critical",IF($T7135&lt;Settings!$B$9,"Semi Critical","Non Critical")))</f>
        <v/>
      </c>
      <c r="V7135" s="28" t="n"/>
      <c r="Z7135">
        <f>IF($B7135="","",IFERROR(VLOOKUP($B7135,'Plan HC for CCA'!$A:$B,2,0),""))</f>
        <v/>
      </c>
      <c r="AA7135">
        <f>IF(OR($B7135="",$Z7135=""),"",IF(N($M7135)&lt;$Z7135,"Delta","No Delta"))</f>
        <v/>
      </c>
      <c r="AB7135">
        <f>IF(OR($B7135="",$Z7135=""),"",MAX(0,$Z7135-N($M7135)))</f>
        <v/>
      </c>
      <c r="AC7135" s="46">
        <f>IF($B7135="","",IFERROR(INDEX('CCA Util %'!$H:$H,MATCH($B7135,'CCA Util %'!$E:$E,0)),""))</f>
        <v/>
      </c>
      <c r="AD7135">
        <f>IF($B7135="","",IFERROR(INDEX('CCA Util %'!$G:$G,MATCH($B7135,'CCA Util %'!$E:$E,0)),""))</f>
        <v/>
      </c>
      <c r="AE7135">
        <f>IF(OR($B7135="",$U7135=""),"",$U7135&amp;" &amp; "&amp;IF(OR($AD7135="",$AD7135=0),"Util NA",$AD7135&amp;" Util"))</f>
        <v/>
      </c>
    </row>
    <row r="7136" ht="15.75" customHeight="1" s="42">
      <c r="A7136" s="41" t="n"/>
      <c r="G7136" s="38" t="n"/>
      <c r="H7136" s="38" t="n"/>
      <c r="I7136" s="38" t="n"/>
      <c r="J7136" s="38" t="n"/>
      <c r="K7136" s="38" t="n"/>
      <c r="L7136" s="38" t="n"/>
      <c r="N7136" s="36">
        <f>IF($B7136="","",IF($C7136="SUPERSTORE","Superstore","DH"))</f>
        <v/>
      </c>
      <c r="O7136" s="36">
        <f>IF($B7136="","",IFERROR(VLOOKUP($B7136,Mapping!$A:$C,2,0),"Not Mapped"))</f>
        <v/>
      </c>
      <c r="P7136" s="36">
        <f>IF($B7136="","",IFERROR(VLOOKUP($B7136,Mapping!$A:$C,3,0),"Not Mapped"))</f>
        <v/>
      </c>
      <c r="Q7136" s="36">
        <f>IF($B7136="","",IFERROR(VLOOKUP($O7136,Leaders!$A:$B,2,0),"Not Mapped"))</f>
        <v/>
      </c>
      <c r="R7136" s="36">
        <f>IF($B7136="","",IF(COUNTIF(Exclusions!$A:$A,$B7136)&gt;0,"Yes","No"))</f>
        <v/>
      </c>
      <c r="S7136" s="38">
        <f>IF($B7136="","",MIN(1,DAY($A7136)/IF($N7136="Superstore",Settings!$B$5,Settings!$B$4)))</f>
        <v/>
      </c>
      <c r="T7136" s="38">
        <f>IF(OR($B7136="",$G7136="",$S7136=0),"",$G7136/$S7136)</f>
        <v/>
      </c>
      <c r="U7136" s="36">
        <f>IF($T7136="","",IF($T7136&lt;Settings!$B$8,"Critical",IF($T7136&lt;Settings!$B$9,"Semi Critical","Non Critical")))</f>
        <v/>
      </c>
      <c r="V7136" s="28" t="n"/>
      <c r="Z7136">
        <f>IF($B7136="","",IFERROR(VLOOKUP($B7136,'Plan HC for CCA'!$A:$B,2,0),""))</f>
        <v/>
      </c>
      <c r="AA7136">
        <f>IF(OR($B7136="",$Z7136=""),"",IF(N($M7136)&lt;$Z7136,"Delta","No Delta"))</f>
        <v/>
      </c>
      <c r="AB7136">
        <f>IF(OR($B7136="",$Z7136=""),"",MAX(0,$Z7136-N($M7136)))</f>
        <v/>
      </c>
      <c r="AC7136" s="46">
        <f>IF($B7136="","",IFERROR(INDEX('CCA Util %'!$H:$H,MATCH($B7136,'CCA Util %'!$E:$E,0)),""))</f>
        <v/>
      </c>
      <c r="AD7136">
        <f>IF($B7136="","",IFERROR(INDEX('CCA Util %'!$G:$G,MATCH($B7136,'CCA Util %'!$E:$E,0)),""))</f>
        <v/>
      </c>
      <c r="AE7136">
        <f>IF(OR($B7136="",$U7136=""),"",$U7136&amp;" &amp; "&amp;IF(OR($AD7136="",$AD7136=0),"Util NA",$AD7136&amp;" Util"))</f>
        <v/>
      </c>
    </row>
    <row r="7137" ht="15.75" customHeight="1" s="42">
      <c r="A7137" s="41" t="n"/>
      <c r="G7137" s="38" t="n"/>
      <c r="H7137" s="38" t="n"/>
      <c r="I7137" s="38" t="n"/>
      <c r="J7137" s="38" t="n"/>
      <c r="K7137" s="38" t="n"/>
      <c r="L7137" s="38" t="n"/>
      <c r="N7137" s="36">
        <f>IF($B7137="","",IF($C7137="SUPERSTORE","Superstore","DH"))</f>
        <v/>
      </c>
      <c r="O7137" s="36">
        <f>IF($B7137="","",IFERROR(VLOOKUP($B7137,Mapping!$A:$C,2,0),"Not Mapped"))</f>
        <v/>
      </c>
      <c r="P7137" s="36">
        <f>IF($B7137="","",IFERROR(VLOOKUP($B7137,Mapping!$A:$C,3,0),"Not Mapped"))</f>
        <v/>
      </c>
      <c r="Q7137" s="36">
        <f>IF($B7137="","",IFERROR(VLOOKUP($O7137,Leaders!$A:$B,2,0),"Not Mapped"))</f>
        <v/>
      </c>
      <c r="R7137" s="36">
        <f>IF($B7137="","",IF(COUNTIF(Exclusions!$A:$A,$B7137)&gt;0,"Yes","No"))</f>
        <v/>
      </c>
      <c r="S7137" s="38">
        <f>IF($B7137="","",MIN(1,DAY($A7137)/IF($N7137="Superstore",Settings!$B$5,Settings!$B$4)))</f>
        <v/>
      </c>
      <c r="T7137" s="38">
        <f>IF(OR($B7137="",$G7137="",$S7137=0),"",$G7137/$S7137)</f>
        <v/>
      </c>
      <c r="U7137" s="36">
        <f>IF($T7137="","",IF($T7137&lt;Settings!$B$8,"Critical",IF($T7137&lt;Settings!$B$9,"Semi Critical","Non Critical")))</f>
        <v/>
      </c>
      <c r="V7137" s="28" t="n"/>
      <c r="Z7137">
        <f>IF($B7137="","",IFERROR(VLOOKUP($B7137,'Plan HC for CCA'!$A:$B,2,0),""))</f>
        <v/>
      </c>
      <c r="AA7137">
        <f>IF(OR($B7137="",$Z7137=""),"",IF(N($M7137)&lt;$Z7137,"Delta","No Delta"))</f>
        <v/>
      </c>
      <c r="AB7137">
        <f>IF(OR($B7137="",$Z7137=""),"",MAX(0,$Z7137-N($M7137)))</f>
        <v/>
      </c>
      <c r="AC7137" s="46">
        <f>IF($B7137="","",IFERROR(INDEX('CCA Util %'!$H:$H,MATCH($B7137,'CCA Util %'!$E:$E,0)),""))</f>
        <v/>
      </c>
      <c r="AD7137">
        <f>IF($B7137="","",IFERROR(INDEX('CCA Util %'!$G:$G,MATCH($B7137,'CCA Util %'!$E:$E,0)),""))</f>
        <v/>
      </c>
      <c r="AE7137">
        <f>IF(OR($B7137="",$U7137=""),"",$U7137&amp;" &amp; "&amp;IF(OR($AD7137="",$AD7137=0),"Util NA",$AD7137&amp;" Util"))</f>
        <v/>
      </c>
    </row>
    <row r="7138" ht="15.75" customHeight="1" s="42">
      <c r="A7138" s="41" t="n"/>
      <c r="G7138" s="38" t="n"/>
      <c r="H7138" s="38" t="n"/>
      <c r="I7138" s="38" t="n"/>
      <c r="J7138" s="38" t="n"/>
      <c r="K7138" s="38" t="n"/>
      <c r="L7138" s="38" t="n"/>
      <c r="N7138" s="36">
        <f>IF($B7138="","",IF($C7138="SUPERSTORE","Superstore","DH"))</f>
        <v/>
      </c>
      <c r="O7138" s="36">
        <f>IF($B7138="","",IFERROR(VLOOKUP($B7138,Mapping!$A:$C,2,0),"Not Mapped"))</f>
        <v/>
      </c>
      <c r="P7138" s="36">
        <f>IF($B7138="","",IFERROR(VLOOKUP($B7138,Mapping!$A:$C,3,0),"Not Mapped"))</f>
        <v/>
      </c>
      <c r="Q7138" s="36">
        <f>IF($B7138="","",IFERROR(VLOOKUP($O7138,Leaders!$A:$B,2,0),"Not Mapped"))</f>
        <v/>
      </c>
      <c r="R7138" s="36">
        <f>IF($B7138="","",IF(COUNTIF(Exclusions!$A:$A,$B7138)&gt;0,"Yes","No"))</f>
        <v/>
      </c>
      <c r="S7138" s="38">
        <f>IF($B7138="","",MIN(1,DAY($A7138)/IF($N7138="Superstore",Settings!$B$5,Settings!$B$4)))</f>
        <v/>
      </c>
      <c r="T7138" s="38">
        <f>IF(OR($B7138="",$G7138="",$S7138=0),"",$G7138/$S7138)</f>
        <v/>
      </c>
      <c r="U7138" s="36">
        <f>IF($T7138="","",IF($T7138&lt;Settings!$B$8,"Critical",IF($T7138&lt;Settings!$B$9,"Semi Critical","Non Critical")))</f>
        <v/>
      </c>
      <c r="V7138" s="28" t="n"/>
      <c r="Z7138">
        <f>IF($B7138="","",IFERROR(VLOOKUP($B7138,'Plan HC for CCA'!$A:$B,2,0),""))</f>
        <v/>
      </c>
      <c r="AA7138">
        <f>IF(OR($B7138="",$Z7138=""),"",IF(N($M7138)&lt;$Z7138,"Delta","No Delta"))</f>
        <v/>
      </c>
      <c r="AB7138">
        <f>IF(OR($B7138="",$Z7138=""),"",MAX(0,$Z7138-N($M7138)))</f>
        <v/>
      </c>
      <c r="AC7138" s="46">
        <f>IF($B7138="","",IFERROR(INDEX('CCA Util %'!$H:$H,MATCH($B7138,'CCA Util %'!$E:$E,0)),""))</f>
        <v/>
      </c>
      <c r="AD7138">
        <f>IF($B7138="","",IFERROR(INDEX('CCA Util %'!$G:$G,MATCH($B7138,'CCA Util %'!$E:$E,0)),""))</f>
        <v/>
      </c>
      <c r="AE7138">
        <f>IF(OR($B7138="",$U7138=""),"",$U7138&amp;" &amp; "&amp;IF(OR($AD7138="",$AD7138=0),"Util NA",$AD7138&amp;" Util"))</f>
        <v/>
      </c>
    </row>
    <row r="7139" ht="15.75" customHeight="1" s="42">
      <c r="A7139" s="41" t="n"/>
      <c r="G7139" s="38" t="n"/>
      <c r="H7139" s="38" t="n"/>
      <c r="I7139" s="38" t="n"/>
      <c r="J7139" s="38" t="n"/>
      <c r="K7139" s="38" t="n"/>
      <c r="L7139" s="38" t="n"/>
      <c r="N7139" s="36">
        <f>IF($B7139="","",IF($C7139="SUPERSTORE","Superstore","DH"))</f>
        <v/>
      </c>
      <c r="O7139" s="36">
        <f>IF($B7139="","",IFERROR(VLOOKUP($B7139,Mapping!$A:$C,2,0),"Not Mapped"))</f>
        <v/>
      </c>
      <c r="P7139" s="36">
        <f>IF($B7139="","",IFERROR(VLOOKUP($B7139,Mapping!$A:$C,3,0),"Not Mapped"))</f>
        <v/>
      </c>
      <c r="Q7139" s="36">
        <f>IF($B7139="","",IFERROR(VLOOKUP($O7139,Leaders!$A:$B,2,0),"Not Mapped"))</f>
        <v/>
      </c>
      <c r="R7139" s="36">
        <f>IF($B7139="","",IF(COUNTIF(Exclusions!$A:$A,$B7139)&gt;0,"Yes","No"))</f>
        <v/>
      </c>
      <c r="S7139" s="38">
        <f>IF($B7139="","",MIN(1,DAY($A7139)/IF($N7139="Superstore",Settings!$B$5,Settings!$B$4)))</f>
        <v/>
      </c>
      <c r="T7139" s="38">
        <f>IF(OR($B7139="",$G7139="",$S7139=0),"",$G7139/$S7139)</f>
        <v/>
      </c>
      <c r="U7139" s="36">
        <f>IF($T7139="","",IF($T7139&lt;Settings!$B$8,"Critical",IF($T7139&lt;Settings!$B$9,"Semi Critical","Non Critical")))</f>
        <v/>
      </c>
      <c r="V7139" s="28" t="n"/>
      <c r="Z7139">
        <f>IF($B7139="","",IFERROR(VLOOKUP($B7139,'Plan HC for CCA'!$A:$B,2,0),""))</f>
        <v/>
      </c>
      <c r="AA7139">
        <f>IF(OR($B7139="",$Z7139=""),"",IF(N($M7139)&lt;$Z7139,"Delta","No Delta"))</f>
        <v/>
      </c>
      <c r="AB7139">
        <f>IF(OR($B7139="",$Z7139=""),"",MAX(0,$Z7139-N($M7139)))</f>
        <v/>
      </c>
      <c r="AC7139" s="46">
        <f>IF($B7139="","",IFERROR(INDEX('CCA Util %'!$H:$H,MATCH($B7139,'CCA Util %'!$E:$E,0)),""))</f>
        <v/>
      </c>
      <c r="AD7139">
        <f>IF($B7139="","",IFERROR(INDEX('CCA Util %'!$G:$G,MATCH($B7139,'CCA Util %'!$E:$E,0)),""))</f>
        <v/>
      </c>
      <c r="AE7139">
        <f>IF(OR($B7139="",$U7139=""),"",$U7139&amp;" &amp; "&amp;IF(OR($AD7139="",$AD7139=0),"Util NA",$AD7139&amp;" Util"))</f>
        <v/>
      </c>
    </row>
    <row r="7140" ht="15.75" customHeight="1" s="42">
      <c r="A7140" s="41" t="n"/>
      <c r="G7140" s="38" t="n"/>
      <c r="H7140" s="38" t="n"/>
      <c r="I7140" s="38" t="n"/>
      <c r="J7140" s="38" t="n"/>
      <c r="K7140" s="38" t="n"/>
      <c r="L7140" s="38" t="n"/>
      <c r="N7140" s="36">
        <f>IF($B7140="","",IF($C7140="SUPERSTORE","Superstore","DH"))</f>
        <v/>
      </c>
      <c r="O7140" s="36">
        <f>IF($B7140="","",IFERROR(VLOOKUP($B7140,Mapping!$A:$C,2,0),"Not Mapped"))</f>
        <v/>
      </c>
      <c r="P7140" s="36">
        <f>IF($B7140="","",IFERROR(VLOOKUP($B7140,Mapping!$A:$C,3,0),"Not Mapped"))</f>
        <v/>
      </c>
      <c r="Q7140" s="36">
        <f>IF($B7140="","",IFERROR(VLOOKUP($O7140,Leaders!$A:$B,2,0),"Not Mapped"))</f>
        <v/>
      </c>
      <c r="R7140" s="36">
        <f>IF($B7140="","",IF(COUNTIF(Exclusions!$A:$A,$B7140)&gt;0,"Yes","No"))</f>
        <v/>
      </c>
      <c r="S7140" s="38">
        <f>IF($B7140="","",MIN(1,DAY($A7140)/IF($N7140="Superstore",Settings!$B$5,Settings!$B$4)))</f>
        <v/>
      </c>
      <c r="T7140" s="38">
        <f>IF(OR($B7140="",$G7140="",$S7140=0),"",$G7140/$S7140)</f>
        <v/>
      </c>
      <c r="U7140" s="36">
        <f>IF($T7140="","",IF($T7140&lt;Settings!$B$8,"Critical",IF($T7140&lt;Settings!$B$9,"Semi Critical","Non Critical")))</f>
        <v/>
      </c>
      <c r="V7140" s="28" t="n"/>
      <c r="Z7140">
        <f>IF($B7140="","",IFERROR(VLOOKUP($B7140,'Plan HC for CCA'!$A:$B,2,0),""))</f>
        <v/>
      </c>
      <c r="AA7140">
        <f>IF(OR($B7140="",$Z7140=""),"",IF(N($M7140)&lt;$Z7140,"Delta","No Delta"))</f>
        <v/>
      </c>
      <c r="AB7140">
        <f>IF(OR($B7140="",$Z7140=""),"",MAX(0,$Z7140-N($M7140)))</f>
        <v/>
      </c>
      <c r="AC7140" s="46">
        <f>IF($B7140="","",IFERROR(INDEX('CCA Util %'!$H:$H,MATCH($B7140,'CCA Util %'!$E:$E,0)),""))</f>
        <v/>
      </c>
      <c r="AD7140">
        <f>IF($B7140="","",IFERROR(INDEX('CCA Util %'!$G:$G,MATCH($B7140,'CCA Util %'!$E:$E,0)),""))</f>
        <v/>
      </c>
      <c r="AE7140">
        <f>IF(OR($B7140="",$U7140=""),"",$U7140&amp;" &amp; "&amp;IF(OR($AD7140="",$AD7140=0),"Util NA",$AD7140&amp;" Util"))</f>
        <v/>
      </c>
    </row>
    <row r="7141" ht="15.75" customHeight="1" s="42">
      <c r="A7141" s="41" t="n"/>
      <c r="G7141" s="38" t="n"/>
      <c r="H7141" s="38" t="n"/>
      <c r="I7141" s="38" t="n"/>
      <c r="J7141" s="38" t="n"/>
      <c r="K7141" s="38" t="n"/>
      <c r="L7141" s="38" t="n"/>
      <c r="N7141" s="36">
        <f>IF($B7141="","",IF($C7141="SUPERSTORE","Superstore","DH"))</f>
        <v/>
      </c>
      <c r="O7141" s="36">
        <f>IF($B7141="","",IFERROR(VLOOKUP($B7141,Mapping!$A:$C,2,0),"Not Mapped"))</f>
        <v/>
      </c>
      <c r="P7141" s="36">
        <f>IF($B7141="","",IFERROR(VLOOKUP($B7141,Mapping!$A:$C,3,0),"Not Mapped"))</f>
        <v/>
      </c>
      <c r="Q7141" s="36">
        <f>IF($B7141="","",IFERROR(VLOOKUP($O7141,Leaders!$A:$B,2,0),"Not Mapped"))</f>
        <v/>
      </c>
      <c r="R7141" s="36">
        <f>IF($B7141="","",IF(COUNTIF(Exclusions!$A:$A,$B7141)&gt;0,"Yes","No"))</f>
        <v/>
      </c>
      <c r="S7141" s="38">
        <f>IF($B7141="","",MIN(1,DAY($A7141)/IF($N7141="Superstore",Settings!$B$5,Settings!$B$4)))</f>
        <v/>
      </c>
      <c r="T7141" s="38">
        <f>IF(OR($B7141="",$G7141="",$S7141=0),"",$G7141/$S7141)</f>
        <v/>
      </c>
      <c r="U7141" s="36">
        <f>IF($T7141="","",IF($T7141&lt;Settings!$B$8,"Critical",IF($T7141&lt;Settings!$B$9,"Semi Critical","Non Critical")))</f>
        <v/>
      </c>
      <c r="V7141" s="28" t="n"/>
      <c r="Z7141">
        <f>IF($B7141="","",IFERROR(VLOOKUP($B7141,'Plan HC for CCA'!$A:$B,2,0),""))</f>
        <v/>
      </c>
      <c r="AA7141">
        <f>IF(OR($B7141="",$Z7141=""),"",IF(N($M7141)&lt;$Z7141,"Delta","No Delta"))</f>
        <v/>
      </c>
      <c r="AB7141">
        <f>IF(OR($B7141="",$Z7141=""),"",MAX(0,$Z7141-N($M7141)))</f>
        <v/>
      </c>
      <c r="AC7141" s="46">
        <f>IF($B7141="","",IFERROR(INDEX('CCA Util %'!$H:$H,MATCH($B7141,'CCA Util %'!$E:$E,0)),""))</f>
        <v/>
      </c>
      <c r="AD7141">
        <f>IF($B7141="","",IFERROR(INDEX('CCA Util %'!$G:$G,MATCH($B7141,'CCA Util %'!$E:$E,0)),""))</f>
        <v/>
      </c>
      <c r="AE7141">
        <f>IF(OR($B7141="",$U7141=""),"",$U7141&amp;" &amp; "&amp;IF(OR($AD7141="",$AD7141=0),"Util NA",$AD7141&amp;" Util"))</f>
        <v/>
      </c>
    </row>
    <row r="7142" ht="15.75" customHeight="1" s="42">
      <c r="A7142" s="41" t="n"/>
      <c r="G7142" s="38" t="n"/>
      <c r="H7142" s="38" t="n"/>
      <c r="I7142" s="38" t="n"/>
      <c r="J7142" s="38" t="n"/>
      <c r="K7142" s="38" t="n"/>
      <c r="L7142" s="38" t="n"/>
      <c r="N7142" s="36">
        <f>IF($B7142="","",IF($C7142="SUPERSTORE","Superstore","DH"))</f>
        <v/>
      </c>
      <c r="O7142" s="36">
        <f>IF($B7142="","",IFERROR(VLOOKUP($B7142,Mapping!$A:$C,2,0),"Not Mapped"))</f>
        <v/>
      </c>
      <c r="P7142" s="36">
        <f>IF($B7142="","",IFERROR(VLOOKUP($B7142,Mapping!$A:$C,3,0),"Not Mapped"))</f>
        <v/>
      </c>
      <c r="Q7142" s="36">
        <f>IF($B7142="","",IFERROR(VLOOKUP($O7142,Leaders!$A:$B,2,0),"Not Mapped"))</f>
        <v/>
      </c>
      <c r="R7142" s="36">
        <f>IF($B7142="","",IF(COUNTIF(Exclusions!$A:$A,$B7142)&gt;0,"Yes","No"))</f>
        <v/>
      </c>
      <c r="S7142" s="38">
        <f>IF($B7142="","",MIN(1,DAY($A7142)/IF($N7142="Superstore",Settings!$B$5,Settings!$B$4)))</f>
        <v/>
      </c>
      <c r="T7142" s="38">
        <f>IF(OR($B7142="",$G7142="",$S7142=0),"",$G7142/$S7142)</f>
        <v/>
      </c>
      <c r="U7142" s="36">
        <f>IF($T7142="","",IF($T7142&lt;Settings!$B$8,"Critical",IF($T7142&lt;Settings!$B$9,"Semi Critical","Non Critical")))</f>
        <v/>
      </c>
      <c r="V7142" s="28" t="n"/>
      <c r="Z7142">
        <f>IF($B7142="","",IFERROR(VLOOKUP($B7142,'Plan HC for CCA'!$A:$B,2,0),""))</f>
        <v/>
      </c>
      <c r="AA7142">
        <f>IF(OR($B7142="",$Z7142=""),"",IF(N($M7142)&lt;$Z7142,"Delta","No Delta"))</f>
        <v/>
      </c>
      <c r="AB7142">
        <f>IF(OR($B7142="",$Z7142=""),"",MAX(0,$Z7142-N($M7142)))</f>
        <v/>
      </c>
      <c r="AC7142" s="46">
        <f>IF($B7142="","",IFERROR(INDEX('CCA Util %'!$H:$H,MATCH($B7142,'CCA Util %'!$E:$E,0)),""))</f>
        <v/>
      </c>
      <c r="AD7142">
        <f>IF($B7142="","",IFERROR(INDEX('CCA Util %'!$G:$G,MATCH($B7142,'CCA Util %'!$E:$E,0)),""))</f>
        <v/>
      </c>
      <c r="AE7142">
        <f>IF(OR($B7142="",$U7142=""),"",$U7142&amp;" &amp; "&amp;IF(OR($AD7142="",$AD7142=0),"Util NA",$AD7142&amp;" Util"))</f>
        <v/>
      </c>
    </row>
    <row r="7143" ht="15.75" customHeight="1" s="42">
      <c r="A7143" s="41" t="n"/>
      <c r="G7143" s="38" t="n"/>
      <c r="H7143" s="38" t="n"/>
      <c r="I7143" s="38" t="n"/>
      <c r="J7143" s="38" t="n"/>
      <c r="K7143" s="38" t="n"/>
      <c r="L7143" s="38" t="n"/>
      <c r="N7143" s="36">
        <f>IF($B7143="","",IF($C7143="SUPERSTORE","Superstore","DH"))</f>
        <v/>
      </c>
      <c r="O7143" s="36">
        <f>IF($B7143="","",IFERROR(VLOOKUP($B7143,Mapping!$A:$C,2,0),"Not Mapped"))</f>
        <v/>
      </c>
      <c r="P7143" s="36">
        <f>IF($B7143="","",IFERROR(VLOOKUP($B7143,Mapping!$A:$C,3,0),"Not Mapped"))</f>
        <v/>
      </c>
      <c r="Q7143" s="36">
        <f>IF($B7143="","",IFERROR(VLOOKUP($O7143,Leaders!$A:$B,2,0),"Not Mapped"))</f>
        <v/>
      </c>
      <c r="R7143" s="36">
        <f>IF($B7143="","",IF(COUNTIF(Exclusions!$A:$A,$B7143)&gt;0,"Yes","No"))</f>
        <v/>
      </c>
      <c r="S7143" s="38">
        <f>IF($B7143="","",MIN(1,DAY($A7143)/IF($N7143="Superstore",Settings!$B$5,Settings!$B$4)))</f>
        <v/>
      </c>
      <c r="T7143" s="38">
        <f>IF(OR($B7143="",$G7143="",$S7143=0),"",$G7143/$S7143)</f>
        <v/>
      </c>
      <c r="U7143" s="36">
        <f>IF($T7143="","",IF($T7143&lt;Settings!$B$8,"Critical",IF($T7143&lt;Settings!$B$9,"Semi Critical","Non Critical")))</f>
        <v/>
      </c>
      <c r="V7143" s="28" t="n"/>
      <c r="Z7143">
        <f>IF($B7143="","",IFERROR(VLOOKUP($B7143,'Plan HC for CCA'!$A:$B,2,0),""))</f>
        <v/>
      </c>
      <c r="AA7143">
        <f>IF(OR($B7143="",$Z7143=""),"",IF(N($M7143)&lt;$Z7143,"Delta","No Delta"))</f>
        <v/>
      </c>
      <c r="AB7143">
        <f>IF(OR($B7143="",$Z7143=""),"",MAX(0,$Z7143-N($M7143)))</f>
        <v/>
      </c>
      <c r="AC7143" s="46">
        <f>IF($B7143="","",IFERROR(INDEX('CCA Util %'!$H:$H,MATCH($B7143,'CCA Util %'!$E:$E,0)),""))</f>
        <v/>
      </c>
      <c r="AD7143">
        <f>IF($B7143="","",IFERROR(INDEX('CCA Util %'!$G:$G,MATCH($B7143,'CCA Util %'!$E:$E,0)),""))</f>
        <v/>
      </c>
      <c r="AE7143">
        <f>IF(OR($B7143="",$U7143=""),"",$U7143&amp;" &amp; "&amp;IF(OR($AD7143="",$AD7143=0),"Util NA",$AD7143&amp;" Util"))</f>
        <v/>
      </c>
    </row>
    <row r="7144" ht="15.75" customHeight="1" s="42">
      <c r="A7144" s="41" t="n"/>
      <c r="G7144" s="38" t="n"/>
      <c r="H7144" s="38" t="n"/>
      <c r="I7144" s="38" t="n"/>
      <c r="J7144" s="38" t="n"/>
      <c r="K7144" s="38" t="n"/>
      <c r="L7144" s="38" t="n"/>
      <c r="N7144" s="36">
        <f>IF($B7144="","",IF($C7144="SUPERSTORE","Superstore","DH"))</f>
        <v/>
      </c>
      <c r="O7144" s="36">
        <f>IF($B7144="","",IFERROR(VLOOKUP($B7144,Mapping!$A:$C,2,0),"Not Mapped"))</f>
        <v/>
      </c>
      <c r="P7144" s="36">
        <f>IF($B7144="","",IFERROR(VLOOKUP($B7144,Mapping!$A:$C,3,0),"Not Mapped"))</f>
        <v/>
      </c>
      <c r="Q7144" s="36">
        <f>IF($B7144="","",IFERROR(VLOOKUP($O7144,Leaders!$A:$B,2,0),"Not Mapped"))</f>
        <v/>
      </c>
      <c r="R7144" s="36">
        <f>IF($B7144="","",IF(COUNTIF(Exclusions!$A:$A,$B7144)&gt;0,"Yes","No"))</f>
        <v/>
      </c>
      <c r="S7144" s="38">
        <f>IF($B7144="","",MIN(1,DAY($A7144)/IF($N7144="Superstore",Settings!$B$5,Settings!$B$4)))</f>
        <v/>
      </c>
      <c r="T7144" s="38">
        <f>IF(OR($B7144="",$G7144="",$S7144=0),"",$G7144/$S7144)</f>
        <v/>
      </c>
      <c r="U7144" s="36">
        <f>IF($T7144="","",IF($T7144&lt;Settings!$B$8,"Critical",IF($T7144&lt;Settings!$B$9,"Semi Critical","Non Critical")))</f>
        <v/>
      </c>
      <c r="V7144" s="28" t="n"/>
      <c r="Z7144">
        <f>IF($B7144="","",IFERROR(VLOOKUP($B7144,'Plan HC for CCA'!$A:$B,2,0),""))</f>
        <v/>
      </c>
      <c r="AA7144">
        <f>IF(OR($B7144="",$Z7144=""),"",IF(N($M7144)&lt;$Z7144,"Delta","No Delta"))</f>
        <v/>
      </c>
      <c r="AB7144">
        <f>IF(OR($B7144="",$Z7144=""),"",MAX(0,$Z7144-N($M7144)))</f>
        <v/>
      </c>
      <c r="AC7144" s="46">
        <f>IF($B7144="","",IFERROR(INDEX('CCA Util %'!$H:$H,MATCH($B7144,'CCA Util %'!$E:$E,0)),""))</f>
        <v/>
      </c>
      <c r="AD7144">
        <f>IF($B7144="","",IFERROR(INDEX('CCA Util %'!$G:$G,MATCH($B7144,'CCA Util %'!$E:$E,0)),""))</f>
        <v/>
      </c>
      <c r="AE7144">
        <f>IF(OR($B7144="",$U7144=""),"",$U7144&amp;" &amp; "&amp;IF(OR($AD7144="",$AD7144=0),"Util NA",$AD7144&amp;" Util"))</f>
        <v/>
      </c>
    </row>
    <row r="7145" ht="15.75" customHeight="1" s="42">
      <c r="A7145" s="41" t="n"/>
      <c r="G7145" s="38" t="n"/>
      <c r="H7145" s="38" t="n"/>
      <c r="I7145" s="38" t="n"/>
      <c r="J7145" s="38" t="n"/>
      <c r="K7145" s="38" t="n"/>
      <c r="L7145" s="38" t="n"/>
      <c r="N7145" s="36">
        <f>IF($B7145="","",IF($C7145="SUPERSTORE","Superstore","DH"))</f>
        <v/>
      </c>
      <c r="O7145" s="36">
        <f>IF($B7145="","",IFERROR(VLOOKUP($B7145,Mapping!$A:$C,2,0),"Not Mapped"))</f>
        <v/>
      </c>
      <c r="P7145" s="36">
        <f>IF($B7145="","",IFERROR(VLOOKUP($B7145,Mapping!$A:$C,3,0),"Not Mapped"))</f>
        <v/>
      </c>
      <c r="Q7145" s="36">
        <f>IF($B7145="","",IFERROR(VLOOKUP($O7145,Leaders!$A:$B,2,0),"Not Mapped"))</f>
        <v/>
      </c>
      <c r="R7145" s="36">
        <f>IF($B7145="","",IF(COUNTIF(Exclusions!$A:$A,$B7145)&gt;0,"Yes","No"))</f>
        <v/>
      </c>
      <c r="S7145" s="38">
        <f>IF($B7145="","",MIN(1,DAY($A7145)/IF($N7145="Superstore",Settings!$B$5,Settings!$B$4)))</f>
        <v/>
      </c>
      <c r="T7145" s="38">
        <f>IF(OR($B7145="",$G7145="",$S7145=0),"",$G7145/$S7145)</f>
        <v/>
      </c>
      <c r="U7145" s="36">
        <f>IF($T7145="","",IF($T7145&lt;Settings!$B$8,"Critical",IF($T7145&lt;Settings!$B$9,"Semi Critical","Non Critical")))</f>
        <v/>
      </c>
      <c r="V7145" s="28" t="n"/>
      <c r="Z7145">
        <f>IF($B7145="","",IFERROR(VLOOKUP($B7145,'Plan HC for CCA'!$A:$B,2,0),""))</f>
        <v/>
      </c>
      <c r="AA7145">
        <f>IF(OR($B7145="",$Z7145=""),"",IF(N($M7145)&lt;$Z7145,"Delta","No Delta"))</f>
        <v/>
      </c>
      <c r="AB7145">
        <f>IF(OR($B7145="",$Z7145=""),"",MAX(0,$Z7145-N($M7145)))</f>
        <v/>
      </c>
      <c r="AC7145" s="46">
        <f>IF($B7145="","",IFERROR(INDEX('CCA Util %'!$H:$H,MATCH($B7145,'CCA Util %'!$E:$E,0)),""))</f>
        <v/>
      </c>
      <c r="AD7145">
        <f>IF($B7145="","",IFERROR(INDEX('CCA Util %'!$G:$G,MATCH($B7145,'CCA Util %'!$E:$E,0)),""))</f>
        <v/>
      </c>
      <c r="AE7145">
        <f>IF(OR($B7145="",$U7145=""),"",$U7145&amp;" &amp; "&amp;IF(OR($AD7145="",$AD7145=0),"Util NA",$AD7145&amp;" Util"))</f>
        <v/>
      </c>
    </row>
    <row r="7146" ht="15.75" customHeight="1" s="42">
      <c r="A7146" s="41" t="n"/>
      <c r="G7146" s="38" t="n"/>
      <c r="H7146" s="38" t="n"/>
      <c r="I7146" s="38" t="n"/>
      <c r="J7146" s="38" t="n"/>
      <c r="K7146" s="38" t="n"/>
      <c r="L7146" s="38" t="n"/>
      <c r="N7146" s="36">
        <f>IF($B7146="","",IF($C7146="SUPERSTORE","Superstore","DH"))</f>
        <v/>
      </c>
      <c r="O7146" s="36">
        <f>IF($B7146="","",IFERROR(VLOOKUP($B7146,Mapping!$A:$C,2,0),"Not Mapped"))</f>
        <v/>
      </c>
      <c r="P7146" s="36">
        <f>IF($B7146="","",IFERROR(VLOOKUP($B7146,Mapping!$A:$C,3,0),"Not Mapped"))</f>
        <v/>
      </c>
      <c r="Q7146" s="36">
        <f>IF($B7146="","",IFERROR(VLOOKUP($O7146,Leaders!$A:$B,2,0),"Not Mapped"))</f>
        <v/>
      </c>
      <c r="R7146" s="36">
        <f>IF($B7146="","",IF(COUNTIF(Exclusions!$A:$A,$B7146)&gt;0,"Yes","No"))</f>
        <v/>
      </c>
      <c r="S7146" s="38">
        <f>IF($B7146="","",MIN(1,DAY($A7146)/IF($N7146="Superstore",Settings!$B$5,Settings!$B$4)))</f>
        <v/>
      </c>
      <c r="T7146" s="38">
        <f>IF(OR($B7146="",$G7146="",$S7146=0),"",$G7146/$S7146)</f>
        <v/>
      </c>
      <c r="U7146" s="36">
        <f>IF($T7146="","",IF($T7146&lt;Settings!$B$8,"Critical",IF($T7146&lt;Settings!$B$9,"Semi Critical","Non Critical")))</f>
        <v/>
      </c>
      <c r="V7146" s="28" t="n"/>
      <c r="Z7146">
        <f>IF($B7146="","",IFERROR(VLOOKUP($B7146,'Plan HC for CCA'!$A:$B,2,0),""))</f>
        <v/>
      </c>
      <c r="AA7146">
        <f>IF(OR($B7146="",$Z7146=""),"",IF(N($M7146)&lt;$Z7146,"Delta","No Delta"))</f>
        <v/>
      </c>
      <c r="AB7146">
        <f>IF(OR($B7146="",$Z7146=""),"",MAX(0,$Z7146-N($M7146)))</f>
        <v/>
      </c>
      <c r="AC7146" s="46">
        <f>IF($B7146="","",IFERROR(INDEX('CCA Util %'!$H:$H,MATCH($B7146,'CCA Util %'!$E:$E,0)),""))</f>
        <v/>
      </c>
      <c r="AD7146">
        <f>IF($B7146="","",IFERROR(INDEX('CCA Util %'!$G:$G,MATCH($B7146,'CCA Util %'!$E:$E,0)),""))</f>
        <v/>
      </c>
      <c r="AE7146">
        <f>IF(OR($B7146="",$U7146=""),"",$U7146&amp;" &amp; "&amp;IF(OR($AD7146="",$AD7146=0),"Util NA",$AD7146&amp;" Util"))</f>
        <v/>
      </c>
    </row>
    <row r="7147" ht="15.75" customHeight="1" s="42">
      <c r="A7147" s="41" t="n"/>
      <c r="G7147" s="38" t="n"/>
      <c r="H7147" s="38" t="n"/>
      <c r="I7147" s="38" t="n"/>
      <c r="J7147" s="38" t="n"/>
      <c r="K7147" s="38" t="n"/>
      <c r="L7147" s="38" t="n"/>
      <c r="N7147" s="36">
        <f>IF($B7147="","",IF($C7147="SUPERSTORE","Superstore","DH"))</f>
        <v/>
      </c>
      <c r="O7147" s="36">
        <f>IF($B7147="","",IFERROR(VLOOKUP($B7147,Mapping!$A:$C,2,0),"Not Mapped"))</f>
        <v/>
      </c>
      <c r="P7147" s="36">
        <f>IF($B7147="","",IFERROR(VLOOKUP($B7147,Mapping!$A:$C,3,0),"Not Mapped"))</f>
        <v/>
      </c>
      <c r="Q7147" s="36">
        <f>IF($B7147="","",IFERROR(VLOOKUP($O7147,Leaders!$A:$B,2,0),"Not Mapped"))</f>
        <v/>
      </c>
      <c r="R7147" s="36">
        <f>IF($B7147="","",IF(COUNTIF(Exclusions!$A:$A,$B7147)&gt;0,"Yes","No"))</f>
        <v/>
      </c>
      <c r="S7147" s="38">
        <f>IF($B7147="","",MIN(1,DAY($A7147)/IF($N7147="Superstore",Settings!$B$5,Settings!$B$4)))</f>
        <v/>
      </c>
      <c r="T7147" s="38">
        <f>IF(OR($B7147="",$G7147="",$S7147=0),"",$G7147/$S7147)</f>
        <v/>
      </c>
      <c r="U7147" s="36">
        <f>IF($T7147="","",IF($T7147&lt;Settings!$B$8,"Critical",IF($T7147&lt;Settings!$B$9,"Semi Critical","Non Critical")))</f>
        <v/>
      </c>
      <c r="V7147" s="28" t="n"/>
      <c r="Z7147">
        <f>IF($B7147="","",IFERROR(VLOOKUP($B7147,'Plan HC for CCA'!$A:$B,2,0),""))</f>
        <v/>
      </c>
      <c r="AA7147">
        <f>IF(OR($B7147="",$Z7147=""),"",IF(N($M7147)&lt;$Z7147,"Delta","No Delta"))</f>
        <v/>
      </c>
      <c r="AB7147">
        <f>IF(OR($B7147="",$Z7147=""),"",MAX(0,$Z7147-N($M7147)))</f>
        <v/>
      </c>
      <c r="AC7147" s="46">
        <f>IF($B7147="","",IFERROR(INDEX('CCA Util %'!$H:$H,MATCH($B7147,'CCA Util %'!$E:$E,0)),""))</f>
        <v/>
      </c>
      <c r="AD7147">
        <f>IF($B7147="","",IFERROR(INDEX('CCA Util %'!$G:$G,MATCH($B7147,'CCA Util %'!$E:$E,0)),""))</f>
        <v/>
      </c>
      <c r="AE7147">
        <f>IF(OR($B7147="",$U7147=""),"",$U7147&amp;" &amp; "&amp;IF(OR($AD7147="",$AD7147=0),"Util NA",$AD7147&amp;" Util"))</f>
        <v/>
      </c>
    </row>
    <row r="7148" ht="15.75" customHeight="1" s="42">
      <c r="A7148" s="41" t="n"/>
      <c r="G7148" s="38" t="n"/>
      <c r="H7148" s="38" t="n"/>
      <c r="I7148" s="38" t="n"/>
      <c r="J7148" s="38" t="n"/>
      <c r="K7148" s="38" t="n"/>
      <c r="L7148" s="38" t="n"/>
      <c r="N7148" s="36">
        <f>IF($B7148="","",IF($C7148="SUPERSTORE","Superstore","DH"))</f>
        <v/>
      </c>
      <c r="O7148" s="36">
        <f>IF($B7148="","",IFERROR(VLOOKUP($B7148,Mapping!$A:$C,2,0),"Not Mapped"))</f>
        <v/>
      </c>
      <c r="P7148" s="36">
        <f>IF($B7148="","",IFERROR(VLOOKUP($B7148,Mapping!$A:$C,3,0),"Not Mapped"))</f>
        <v/>
      </c>
      <c r="Q7148" s="36">
        <f>IF($B7148="","",IFERROR(VLOOKUP($O7148,Leaders!$A:$B,2,0),"Not Mapped"))</f>
        <v/>
      </c>
      <c r="R7148" s="36">
        <f>IF($B7148="","",IF(COUNTIF(Exclusions!$A:$A,$B7148)&gt;0,"Yes","No"))</f>
        <v/>
      </c>
      <c r="S7148" s="38">
        <f>IF($B7148="","",MIN(1,DAY($A7148)/IF($N7148="Superstore",Settings!$B$5,Settings!$B$4)))</f>
        <v/>
      </c>
      <c r="T7148" s="38">
        <f>IF(OR($B7148="",$G7148="",$S7148=0),"",$G7148/$S7148)</f>
        <v/>
      </c>
      <c r="U7148" s="36">
        <f>IF($T7148="","",IF($T7148&lt;Settings!$B$8,"Critical",IF($T7148&lt;Settings!$B$9,"Semi Critical","Non Critical")))</f>
        <v/>
      </c>
      <c r="V7148" s="28" t="n"/>
      <c r="Z7148">
        <f>IF($B7148="","",IFERROR(VLOOKUP($B7148,'Plan HC for CCA'!$A:$B,2,0),""))</f>
        <v/>
      </c>
      <c r="AA7148">
        <f>IF(OR($B7148="",$Z7148=""),"",IF(N($M7148)&lt;$Z7148,"Delta","No Delta"))</f>
        <v/>
      </c>
      <c r="AB7148">
        <f>IF(OR($B7148="",$Z7148=""),"",MAX(0,$Z7148-N($M7148)))</f>
        <v/>
      </c>
      <c r="AC7148" s="46">
        <f>IF($B7148="","",IFERROR(INDEX('CCA Util %'!$H:$H,MATCH($B7148,'CCA Util %'!$E:$E,0)),""))</f>
        <v/>
      </c>
      <c r="AD7148">
        <f>IF($B7148="","",IFERROR(INDEX('CCA Util %'!$G:$G,MATCH($B7148,'CCA Util %'!$E:$E,0)),""))</f>
        <v/>
      </c>
      <c r="AE7148">
        <f>IF(OR($B7148="",$U7148=""),"",$U7148&amp;" &amp; "&amp;IF(OR($AD7148="",$AD7148=0),"Util NA",$AD7148&amp;" Util"))</f>
        <v/>
      </c>
    </row>
    <row r="7149" ht="15.75" customHeight="1" s="42">
      <c r="A7149" s="41" t="n"/>
      <c r="G7149" s="38" t="n"/>
      <c r="H7149" s="38" t="n"/>
      <c r="I7149" s="38" t="n"/>
      <c r="J7149" s="38" t="n"/>
      <c r="K7149" s="38" t="n"/>
      <c r="L7149" s="38" t="n"/>
      <c r="N7149" s="36">
        <f>IF($B7149="","",IF($C7149="SUPERSTORE","Superstore","DH"))</f>
        <v/>
      </c>
      <c r="O7149" s="36">
        <f>IF($B7149="","",IFERROR(VLOOKUP($B7149,Mapping!$A:$C,2,0),"Not Mapped"))</f>
        <v/>
      </c>
      <c r="P7149" s="36">
        <f>IF($B7149="","",IFERROR(VLOOKUP($B7149,Mapping!$A:$C,3,0),"Not Mapped"))</f>
        <v/>
      </c>
      <c r="Q7149" s="36">
        <f>IF($B7149="","",IFERROR(VLOOKUP($O7149,Leaders!$A:$B,2,0),"Not Mapped"))</f>
        <v/>
      </c>
      <c r="R7149" s="36">
        <f>IF($B7149="","",IF(COUNTIF(Exclusions!$A:$A,$B7149)&gt;0,"Yes","No"))</f>
        <v/>
      </c>
      <c r="S7149" s="38">
        <f>IF($B7149="","",MIN(1,DAY($A7149)/IF($N7149="Superstore",Settings!$B$5,Settings!$B$4)))</f>
        <v/>
      </c>
      <c r="T7149" s="38">
        <f>IF(OR($B7149="",$G7149="",$S7149=0),"",$G7149/$S7149)</f>
        <v/>
      </c>
      <c r="U7149" s="36">
        <f>IF($T7149="","",IF($T7149&lt;Settings!$B$8,"Critical",IF($T7149&lt;Settings!$B$9,"Semi Critical","Non Critical")))</f>
        <v/>
      </c>
      <c r="V7149" s="28" t="n"/>
      <c r="Z7149">
        <f>IF($B7149="","",IFERROR(VLOOKUP($B7149,'Plan HC for CCA'!$A:$B,2,0),""))</f>
        <v/>
      </c>
      <c r="AA7149">
        <f>IF(OR($B7149="",$Z7149=""),"",IF(N($M7149)&lt;$Z7149,"Delta","No Delta"))</f>
        <v/>
      </c>
      <c r="AB7149">
        <f>IF(OR($B7149="",$Z7149=""),"",MAX(0,$Z7149-N($M7149)))</f>
        <v/>
      </c>
      <c r="AC7149" s="46">
        <f>IF($B7149="","",IFERROR(INDEX('CCA Util %'!$H:$H,MATCH($B7149,'CCA Util %'!$E:$E,0)),""))</f>
        <v/>
      </c>
      <c r="AD7149">
        <f>IF($B7149="","",IFERROR(INDEX('CCA Util %'!$G:$G,MATCH($B7149,'CCA Util %'!$E:$E,0)),""))</f>
        <v/>
      </c>
      <c r="AE7149">
        <f>IF(OR($B7149="",$U7149=""),"",$U7149&amp;" &amp; "&amp;IF(OR($AD7149="",$AD7149=0),"Util NA",$AD7149&amp;" Util"))</f>
        <v/>
      </c>
    </row>
    <row r="7150" ht="15.75" customHeight="1" s="42">
      <c r="A7150" s="41" t="n"/>
      <c r="G7150" s="38" t="n"/>
      <c r="H7150" s="38" t="n"/>
      <c r="I7150" s="38" t="n"/>
      <c r="J7150" s="38" t="n"/>
      <c r="K7150" s="38" t="n"/>
      <c r="L7150" s="38" t="n"/>
      <c r="N7150" s="36">
        <f>IF($B7150="","",IF($C7150="SUPERSTORE","Superstore","DH"))</f>
        <v/>
      </c>
      <c r="O7150" s="36">
        <f>IF($B7150="","",IFERROR(VLOOKUP($B7150,Mapping!$A:$C,2,0),"Not Mapped"))</f>
        <v/>
      </c>
      <c r="P7150" s="36">
        <f>IF($B7150="","",IFERROR(VLOOKUP($B7150,Mapping!$A:$C,3,0),"Not Mapped"))</f>
        <v/>
      </c>
      <c r="Q7150" s="36">
        <f>IF($B7150="","",IFERROR(VLOOKUP($O7150,Leaders!$A:$B,2,0),"Not Mapped"))</f>
        <v/>
      </c>
      <c r="R7150" s="36">
        <f>IF($B7150="","",IF(COUNTIF(Exclusions!$A:$A,$B7150)&gt;0,"Yes","No"))</f>
        <v/>
      </c>
      <c r="S7150" s="38">
        <f>IF($B7150="","",MIN(1,DAY($A7150)/IF($N7150="Superstore",Settings!$B$5,Settings!$B$4)))</f>
        <v/>
      </c>
      <c r="T7150" s="38">
        <f>IF(OR($B7150="",$G7150="",$S7150=0),"",$G7150/$S7150)</f>
        <v/>
      </c>
      <c r="U7150" s="36">
        <f>IF($T7150="","",IF($T7150&lt;Settings!$B$8,"Critical",IF($T7150&lt;Settings!$B$9,"Semi Critical","Non Critical")))</f>
        <v/>
      </c>
      <c r="V7150" s="28" t="n"/>
      <c r="Z7150">
        <f>IF($B7150="","",IFERROR(VLOOKUP($B7150,'Plan HC for CCA'!$A:$B,2,0),""))</f>
        <v/>
      </c>
      <c r="AA7150">
        <f>IF(OR($B7150="",$Z7150=""),"",IF(N($M7150)&lt;$Z7150,"Delta","No Delta"))</f>
        <v/>
      </c>
      <c r="AB7150">
        <f>IF(OR($B7150="",$Z7150=""),"",MAX(0,$Z7150-N($M7150)))</f>
        <v/>
      </c>
      <c r="AC7150" s="46">
        <f>IF($B7150="","",IFERROR(INDEX('CCA Util %'!$H:$H,MATCH($B7150,'CCA Util %'!$E:$E,0)),""))</f>
        <v/>
      </c>
      <c r="AD7150">
        <f>IF($B7150="","",IFERROR(INDEX('CCA Util %'!$G:$G,MATCH($B7150,'CCA Util %'!$E:$E,0)),""))</f>
        <v/>
      </c>
      <c r="AE7150">
        <f>IF(OR($B7150="",$U7150=""),"",$U7150&amp;" &amp; "&amp;IF(OR($AD7150="",$AD7150=0),"Util NA",$AD7150&amp;" Util"))</f>
        <v/>
      </c>
    </row>
    <row r="7151" ht="15.75" customHeight="1" s="42">
      <c r="A7151" s="41" t="n"/>
      <c r="G7151" s="38" t="n"/>
      <c r="H7151" s="38" t="n"/>
      <c r="I7151" s="38" t="n"/>
      <c r="J7151" s="38" t="n"/>
      <c r="K7151" s="38" t="n"/>
      <c r="L7151" s="38" t="n"/>
      <c r="N7151" s="36">
        <f>IF($B7151="","",IF($C7151="SUPERSTORE","Superstore","DH"))</f>
        <v/>
      </c>
      <c r="O7151" s="36">
        <f>IF($B7151="","",IFERROR(VLOOKUP($B7151,Mapping!$A:$C,2,0),"Not Mapped"))</f>
        <v/>
      </c>
      <c r="P7151" s="36">
        <f>IF($B7151="","",IFERROR(VLOOKUP($B7151,Mapping!$A:$C,3,0),"Not Mapped"))</f>
        <v/>
      </c>
      <c r="Q7151" s="36">
        <f>IF($B7151="","",IFERROR(VLOOKUP($O7151,Leaders!$A:$B,2,0),"Not Mapped"))</f>
        <v/>
      </c>
      <c r="R7151" s="36">
        <f>IF($B7151="","",IF(COUNTIF(Exclusions!$A:$A,$B7151)&gt;0,"Yes","No"))</f>
        <v/>
      </c>
      <c r="S7151" s="38">
        <f>IF($B7151="","",MIN(1,DAY($A7151)/IF($N7151="Superstore",Settings!$B$5,Settings!$B$4)))</f>
        <v/>
      </c>
      <c r="T7151" s="38">
        <f>IF(OR($B7151="",$G7151="",$S7151=0),"",$G7151/$S7151)</f>
        <v/>
      </c>
      <c r="U7151" s="36">
        <f>IF($T7151="","",IF($T7151&lt;Settings!$B$8,"Critical",IF($T7151&lt;Settings!$B$9,"Semi Critical","Non Critical")))</f>
        <v/>
      </c>
      <c r="V7151" s="28" t="n"/>
      <c r="Z7151">
        <f>IF($B7151="","",IFERROR(VLOOKUP($B7151,'Plan HC for CCA'!$A:$B,2,0),""))</f>
        <v/>
      </c>
      <c r="AA7151">
        <f>IF(OR($B7151="",$Z7151=""),"",IF(N($M7151)&lt;$Z7151,"Delta","No Delta"))</f>
        <v/>
      </c>
      <c r="AB7151">
        <f>IF(OR($B7151="",$Z7151=""),"",MAX(0,$Z7151-N($M7151)))</f>
        <v/>
      </c>
      <c r="AC7151" s="46">
        <f>IF($B7151="","",IFERROR(INDEX('CCA Util %'!$H:$H,MATCH($B7151,'CCA Util %'!$E:$E,0)),""))</f>
        <v/>
      </c>
      <c r="AD7151">
        <f>IF($B7151="","",IFERROR(INDEX('CCA Util %'!$G:$G,MATCH($B7151,'CCA Util %'!$E:$E,0)),""))</f>
        <v/>
      </c>
      <c r="AE7151">
        <f>IF(OR($B7151="",$U7151=""),"",$U7151&amp;" &amp; "&amp;IF(OR($AD7151="",$AD7151=0),"Util NA",$AD7151&amp;" Util"))</f>
        <v/>
      </c>
    </row>
    <row r="7152" ht="15.75" customHeight="1" s="42">
      <c r="A7152" s="41" t="n"/>
      <c r="G7152" s="38" t="n"/>
      <c r="H7152" s="38" t="n"/>
      <c r="I7152" s="38" t="n"/>
      <c r="J7152" s="38" t="n"/>
      <c r="K7152" s="38" t="n"/>
      <c r="L7152" s="38" t="n"/>
      <c r="N7152" s="36">
        <f>IF($B7152="","",IF($C7152="SUPERSTORE","Superstore","DH"))</f>
        <v/>
      </c>
      <c r="O7152" s="36">
        <f>IF($B7152="","",IFERROR(VLOOKUP($B7152,Mapping!$A:$C,2,0),"Not Mapped"))</f>
        <v/>
      </c>
      <c r="P7152" s="36">
        <f>IF($B7152="","",IFERROR(VLOOKUP($B7152,Mapping!$A:$C,3,0),"Not Mapped"))</f>
        <v/>
      </c>
      <c r="Q7152" s="36">
        <f>IF($B7152="","",IFERROR(VLOOKUP($O7152,Leaders!$A:$B,2,0),"Not Mapped"))</f>
        <v/>
      </c>
      <c r="R7152" s="36">
        <f>IF($B7152="","",IF(COUNTIF(Exclusions!$A:$A,$B7152)&gt;0,"Yes","No"))</f>
        <v/>
      </c>
      <c r="S7152" s="38">
        <f>IF($B7152="","",MIN(1,DAY($A7152)/IF($N7152="Superstore",Settings!$B$5,Settings!$B$4)))</f>
        <v/>
      </c>
      <c r="T7152" s="38">
        <f>IF(OR($B7152="",$G7152="",$S7152=0),"",$G7152/$S7152)</f>
        <v/>
      </c>
      <c r="U7152" s="36">
        <f>IF($T7152="","",IF($T7152&lt;Settings!$B$8,"Critical",IF($T7152&lt;Settings!$B$9,"Semi Critical","Non Critical")))</f>
        <v/>
      </c>
      <c r="V7152" s="28" t="n"/>
      <c r="Z7152">
        <f>IF($B7152="","",IFERROR(VLOOKUP($B7152,'Plan HC for CCA'!$A:$B,2,0),""))</f>
        <v/>
      </c>
      <c r="AA7152">
        <f>IF(OR($B7152="",$Z7152=""),"",IF(N($M7152)&lt;$Z7152,"Delta","No Delta"))</f>
        <v/>
      </c>
      <c r="AB7152">
        <f>IF(OR($B7152="",$Z7152=""),"",MAX(0,$Z7152-N($M7152)))</f>
        <v/>
      </c>
      <c r="AC7152" s="46">
        <f>IF($B7152="","",IFERROR(INDEX('CCA Util %'!$H:$H,MATCH($B7152,'CCA Util %'!$E:$E,0)),""))</f>
        <v/>
      </c>
      <c r="AD7152">
        <f>IF($B7152="","",IFERROR(INDEX('CCA Util %'!$G:$G,MATCH($B7152,'CCA Util %'!$E:$E,0)),""))</f>
        <v/>
      </c>
      <c r="AE7152">
        <f>IF(OR($B7152="",$U7152=""),"",$U7152&amp;" &amp; "&amp;IF(OR($AD7152="",$AD7152=0),"Util NA",$AD7152&amp;" Util"))</f>
        <v/>
      </c>
    </row>
    <row r="7153" ht="15.75" customHeight="1" s="42">
      <c r="A7153" s="41" t="n"/>
      <c r="G7153" s="38" t="n"/>
      <c r="H7153" s="38" t="n"/>
      <c r="I7153" s="38" t="n"/>
      <c r="J7153" s="38" t="n"/>
      <c r="K7153" s="38" t="n"/>
      <c r="L7153" s="38" t="n"/>
      <c r="N7153" s="36">
        <f>IF($B7153="","",IF($C7153="SUPERSTORE","Superstore","DH"))</f>
        <v/>
      </c>
      <c r="O7153" s="36">
        <f>IF($B7153="","",IFERROR(VLOOKUP($B7153,Mapping!$A:$C,2,0),"Not Mapped"))</f>
        <v/>
      </c>
      <c r="P7153" s="36">
        <f>IF($B7153="","",IFERROR(VLOOKUP($B7153,Mapping!$A:$C,3,0),"Not Mapped"))</f>
        <v/>
      </c>
      <c r="Q7153" s="36">
        <f>IF($B7153="","",IFERROR(VLOOKUP($O7153,Leaders!$A:$B,2,0),"Not Mapped"))</f>
        <v/>
      </c>
      <c r="R7153" s="36">
        <f>IF($B7153="","",IF(COUNTIF(Exclusions!$A:$A,$B7153)&gt;0,"Yes","No"))</f>
        <v/>
      </c>
      <c r="S7153" s="38">
        <f>IF($B7153="","",MIN(1,DAY($A7153)/IF($N7153="Superstore",Settings!$B$5,Settings!$B$4)))</f>
        <v/>
      </c>
      <c r="T7153" s="38">
        <f>IF(OR($B7153="",$G7153="",$S7153=0),"",$G7153/$S7153)</f>
        <v/>
      </c>
      <c r="U7153" s="36">
        <f>IF($T7153="","",IF($T7153&lt;Settings!$B$8,"Critical",IF($T7153&lt;Settings!$B$9,"Semi Critical","Non Critical")))</f>
        <v/>
      </c>
      <c r="V7153" s="28" t="n"/>
      <c r="Z7153">
        <f>IF($B7153="","",IFERROR(VLOOKUP($B7153,'Plan HC for CCA'!$A:$B,2,0),""))</f>
        <v/>
      </c>
      <c r="AA7153">
        <f>IF(OR($B7153="",$Z7153=""),"",IF(N($M7153)&lt;$Z7153,"Delta","No Delta"))</f>
        <v/>
      </c>
      <c r="AB7153">
        <f>IF(OR($B7153="",$Z7153=""),"",MAX(0,$Z7153-N($M7153)))</f>
        <v/>
      </c>
      <c r="AC7153" s="46">
        <f>IF($B7153="","",IFERROR(INDEX('CCA Util %'!$H:$H,MATCH($B7153,'CCA Util %'!$E:$E,0)),""))</f>
        <v/>
      </c>
      <c r="AD7153">
        <f>IF($B7153="","",IFERROR(INDEX('CCA Util %'!$G:$G,MATCH($B7153,'CCA Util %'!$E:$E,0)),""))</f>
        <v/>
      </c>
      <c r="AE7153">
        <f>IF(OR($B7153="",$U7153=""),"",$U7153&amp;" &amp; "&amp;IF(OR($AD7153="",$AD7153=0),"Util NA",$AD7153&amp;" Util"))</f>
        <v/>
      </c>
    </row>
    <row r="7154" ht="15.75" customHeight="1" s="42">
      <c r="A7154" s="41" t="n"/>
      <c r="G7154" s="38" t="n"/>
      <c r="H7154" s="38" t="n"/>
      <c r="I7154" s="38" t="n"/>
      <c r="J7154" s="38" t="n"/>
      <c r="K7154" s="38" t="n"/>
      <c r="L7154" s="38" t="n"/>
      <c r="N7154" s="36">
        <f>IF($B7154="","",IF($C7154="SUPERSTORE","Superstore","DH"))</f>
        <v/>
      </c>
      <c r="O7154" s="36">
        <f>IF($B7154="","",IFERROR(VLOOKUP($B7154,Mapping!$A:$C,2,0),"Not Mapped"))</f>
        <v/>
      </c>
      <c r="P7154" s="36">
        <f>IF($B7154="","",IFERROR(VLOOKUP($B7154,Mapping!$A:$C,3,0),"Not Mapped"))</f>
        <v/>
      </c>
      <c r="Q7154" s="36">
        <f>IF($B7154="","",IFERROR(VLOOKUP($O7154,Leaders!$A:$B,2,0),"Not Mapped"))</f>
        <v/>
      </c>
      <c r="R7154" s="36">
        <f>IF($B7154="","",IF(COUNTIF(Exclusions!$A:$A,$B7154)&gt;0,"Yes","No"))</f>
        <v/>
      </c>
      <c r="S7154" s="38">
        <f>IF($B7154="","",MIN(1,DAY($A7154)/IF($N7154="Superstore",Settings!$B$5,Settings!$B$4)))</f>
        <v/>
      </c>
      <c r="T7154" s="38">
        <f>IF(OR($B7154="",$G7154="",$S7154=0),"",$G7154/$S7154)</f>
        <v/>
      </c>
      <c r="U7154" s="36">
        <f>IF($T7154="","",IF($T7154&lt;Settings!$B$8,"Critical",IF($T7154&lt;Settings!$B$9,"Semi Critical","Non Critical")))</f>
        <v/>
      </c>
      <c r="V7154" s="28" t="n"/>
      <c r="Z7154">
        <f>IF($B7154="","",IFERROR(VLOOKUP($B7154,'Plan HC for CCA'!$A:$B,2,0),""))</f>
        <v/>
      </c>
      <c r="AA7154">
        <f>IF(OR($B7154="",$Z7154=""),"",IF(N($M7154)&lt;$Z7154,"Delta","No Delta"))</f>
        <v/>
      </c>
      <c r="AB7154">
        <f>IF(OR($B7154="",$Z7154=""),"",MAX(0,$Z7154-N($M7154)))</f>
        <v/>
      </c>
      <c r="AC7154" s="46">
        <f>IF($B7154="","",IFERROR(INDEX('CCA Util %'!$H:$H,MATCH($B7154,'CCA Util %'!$E:$E,0)),""))</f>
        <v/>
      </c>
      <c r="AD7154">
        <f>IF($B7154="","",IFERROR(INDEX('CCA Util %'!$G:$G,MATCH($B7154,'CCA Util %'!$E:$E,0)),""))</f>
        <v/>
      </c>
      <c r="AE7154">
        <f>IF(OR($B7154="",$U7154=""),"",$U7154&amp;" &amp; "&amp;IF(OR($AD7154="",$AD7154=0),"Util NA",$AD7154&amp;" Util"))</f>
        <v/>
      </c>
    </row>
    <row r="7155" ht="15.75" customHeight="1" s="42">
      <c r="A7155" s="41" t="n"/>
      <c r="G7155" s="38" t="n"/>
      <c r="H7155" s="38" t="n"/>
      <c r="I7155" s="38" t="n"/>
      <c r="J7155" s="38" t="n"/>
      <c r="K7155" s="38" t="n"/>
      <c r="L7155" s="38" t="n"/>
      <c r="N7155" s="36">
        <f>IF($B7155="","",IF($C7155="SUPERSTORE","Superstore","DH"))</f>
        <v/>
      </c>
      <c r="O7155" s="36">
        <f>IF($B7155="","",IFERROR(VLOOKUP($B7155,Mapping!$A:$C,2,0),"Not Mapped"))</f>
        <v/>
      </c>
      <c r="P7155" s="36">
        <f>IF($B7155="","",IFERROR(VLOOKUP($B7155,Mapping!$A:$C,3,0),"Not Mapped"))</f>
        <v/>
      </c>
      <c r="Q7155" s="36">
        <f>IF($B7155="","",IFERROR(VLOOKUP($O7155,Leaders!$A:$B,2,0),"Not Mapped"))</f>
        <v/>
      </c>
      <c r="R7155" s="36">
        <f>IF($B7155="","",IF(COUNTIF(Exclusions!$A:$A,$B7155)&gt;0,"Yes","No"))</f>
        <v/>
      </c>
      <c r="S7155" s="38">
        <f>IF($B7155="","",MIN(1,DAY($A7155)/IF($N7155="Superstore",Settings!$B$5,Settings!$B$4)))</f>
        <v/>
      </c>
      <c r="T7155" s="38">
        <f>IF(OR($B7155="",$G7155="",$S7155=0),"",$G7155/$S7155)</f>
        <v/>
      </c>
      <c r="U7155" s="36">
        <f>IF($T7155="","",IF($T7155&lt;Settings!$B$8,"Critical",IF($T7155&lt;Settings!$B$9,"Semi Critical","Non Critical")))</f>
        <v/>
      </c>
      <c r="V7155" s="28" t="n"/>
      <c r="Z7155">
        <f>IF($B7155="","",IFERROR(VLOOKUP($B7155,'Plan HC for CCA'!$A:$B,2,0),""))</f>
        <v/>
      </c>
      <c r="AA7155">
        <f>IF(OR($B7155="",$Z7155=""),"",IF(N($M7155)&lt;$Z7155,"Delta","No Delta"))</f>
        <v/>
      </c>
      <c r="AB7155">
        <f>IF(OR($B7155="",$Z7155=""),"",MAX(0,$Z7155-N($M7155)))</f>
        <v/>
      </c>
      <c r="AC7155" s="46">
        <f>IF($B7155="","",IFERROR(INDEX('CCA Util %'!$H:$H,MATCH($B7155,'CCA Util %'!$E:$E,0)),""))</f>
        <v/>
      </c>
      <c r="AD7155">
        <f>IF($B7155="","",IFERROR(INDEX('CCA Util %'!$G:$G,MATCH($B7155,'CCA Util %'!$E:$E,0)),""))</f>
        <v/>
      </c>
      <c r="AE7155">
        <f>IF(OR($B7155="",$U7155=""),"",$U7155&amp;" &amp; "&amp;IF(OR($AD7155="",$AD7155=0),"Util NA",$AD7155&amp;" Util"))</f>
        <v/>
      </c>
    </row>
    <row r="7156" ht="15.75" customHeight="1" s="42">
      <c r="A7156" s="41" t="n"/>
      <c r="G7156" s="38" t="n"/>
      <c r="H7156" s="38" t="n"/>
      <c r="I7156" s="38" t="n"/>
      <c r="J7156" s="38" t="n"/>
      <c r="K7156" s="38" t="n"/>
      <c r="L7156" s="38" t="n"/>
      <c r="N7156" s="36">
        <f>IF($B7156="","",IF($C7156="SUPERSTORE","Superstore","DH"))</f>
        <v/>
      </c>
      <c r="O7156" s="36">
        <f>IF($B7156="","",IFERROR(VLOOKUP($B7156,Mapping!$A:$C,2,0),"Not Mapped"))</f>
        <v/>
      </c>
      <c r="P7156" s="36">
        <f>IF($B7156="","",IFERROR(VLOOKUP($B7156,Mapping!$A:$C,3,0),"Not Mapped"))</f>
        <v/>
      </c>
      <c r="Q7156" s="36">
        <f>IF($B7156="","",IFERROR(VLOOKUP($O7156,Leaders!$A:$B,2,0),"Not Mapped"))</f>
        <v/>
      </c>
      <c r="R7156" s="36">
        <f>IF($B7156="","",IF(COUNTIF(Exclusions!$A:$A,$B7156)&gt;0,"Yes","No"))</f>
        <v/>
      </c>
      <c r="S7156" s="38">
        <f>IF($B7156="","",MIN(1,DAY($A7156)/IF($N7156="Superstore",Settings!$B$5,Settings!$B$4)))</f>
        <v/>
      </c>
      <c r="T7156" s="38">
        <f>IF(OR($B7156="",$G7156="",$S7156=0),"",$G7156/$S7156)</f>
        <v/>
      </c>
      <c r="U7156" s="36">
        <f>IF($T7156="","",IF($T7156&lt;Settings!$B$8,"Critical",IF($T7156&lt;Settings!$B$9,"Semi Critical","Non Critical")))</f>
        <v/>
      </c>
      <c r="V7156" s="28" t="n"/>
      <c r="Z7156">
        <f>IF($B7156="","",IFERROR(VLOOKUP($B7156,'Plan HC for CCA'!$A:$B,2,0),""))</f>
        <v/>
      </c>
      <c r="AA7156">
        <f>IF(OR($B7156="",$Z7156=""),"",IF(N($M7156)&lt;$Z7156,"Delta","No Delta"))</f>
        <v/>
      </c>
      <c r="AB7156">
        <f>IF(OR($B7156="",$Z7156=""),"",MAX(0,$Z7156-N($M7156)))</f>
        <v/>
      </c>
      <c r="AC7156" s="46">
        <f>IF($B7156="","",IFERROR(INDEX('CCA Util %'!$H:$H,MATCH($B7156,'CCA Util %'!$E:$E,0)),""))</f>
        <v/>
      </c>
      <c r="AD7156">
        <f>IF($B7156="","",IFERROR(INDEX('CCA Util %'!$G:$G,MATCH($B7156,'CCA Util %'!$E:$E,0)),""))</f>
        <v/>
      </c>
      <c r="AE7156">
        <f>IF(OR($B7156="",$U7156=""),"",$U7156&amp;" &amp; "&amp;IF(OR($AD7156="",$AD7156=0),"Util NA",$AD7156&amp;" Util"))</f>
        <v/>
      </c>
    </row>
    <row r="7157" ht="15.75" customHeight="1" s="42">
      <c r="A7157" s="41" t="n"/>
      <c r="G7157" s="38" t="n"/>
      <c r="H7157" s="38" t="n"/>
      <c r="I7157" s="38" t="n"/>
      <c r="J7157" s="38" t="n"/>
      <c r="K7157" s="38" t="n"/>
      <c r="L7157" s="38" t="n"/>
      <c r="N7157" s="36">
        <f>IF($B7157="","",IF($C7157="SUPERSTORE","Superstore","DH"))</f>
        <v/>
      </c>
      <c r="O7157" s="36">
        <f>IF($B7157="","",IFERROR(VLOOKUP($B7157,Mapping!$A:$C,2,0),"Not Mapped"))</f>
        <v/>
      </c>
      <c r="P7157" s="36">
        <f>IF($B7157="","",IFERROR(VLOOKUP($B7157,Mapping!$A:$C,3,0),"Not Mapped"))</f>
        <v/>
      </c>
      <c r="Q7157" s="36">
        <f>IF($B7157="","",IFERROR(VLOOKUP($O7157,Leaders!$A:$B,2,0),"Not Mapped"))</f>
        <v/>
      </c>
      <c r="R7157" s="36">
        <f>IF($B7157="","",IF(COUNTIF(Exclusions!$A:$A,$B7157)&gt;0,"Yes","No"))</f>
        <v/>
      </c>
      <c r="S7157" s="38">
        <f>IF($B7157="","",MIN(1,DAY($A7157)/IF($N7157="Superstore",Settings!$B$5,Settings!$B$4)))</f>
        <v/>
      </c>
      <c r="T7157" s="38">
        <f>IF(OR($B7157="",$G7157="",$S7157=0),"",$G7157/$S7157)</f>
        <v/>
      </c>
      <c r="U7157" s="36">
        <f>IF($T7157="","",IF($T7157&lt;Settings!$B$8,"Critical",IF($T7157&lt;Settings!$B$9,"Semi Critical","Non Critical")))</f>
        <v/>
      </c>
      <c r="V7157" s="28" t="n"/>
      <c r="Z7157">
        <f>IF($B7157="","",IFERROR(VLOOKUP($B7157,'Plan HC for CCA'!$A:$B,2,0),""))</f>
        <v/>
      </c>
      <c r="AA7157">
        <f>IF(OR($B7157="",$Z7157=""),"",IF(N($M7157)&lt;$Z7157,"Delta","No Delta"))</f>
        <v/>
      </c>
      <c r="AB7157">
        <f>IF(OR($B7157="",$Z7157=""),"",MAX(0,$Z7157-N($M7157)))</f>
        <v/>
      </c>
      <c r="AC7157" s="46">
        <f>IF($B7157="","",IFERROR(INDEX('CCA Util %'!$H:$H,MATCH($B7157,'CCA Util %'!$E:$E,0)),""))</f>
        <v/>
      </c>
      <c r="AD7157">
        <f>IF($B7157="","",IFERROR(INDEX('CCA Util %'!$G:$G,MATCH($B7157,'CCA Util %'!$E:$E,0)),""))</f>
        <v/>
      </c>
      <c r="AE7157">
        <f>IF(OR($B7157="",$U7157=""),"",$U7157&amp;" &amp; "&amp;IF(OR($AD7157="",$AD7157=0),"Util NA",$AD7157&amp;" Util"))</f>
        <v/>
      </c>
    </row>
    <row r="7158" ht="15.75" customHeight="1" s="42">
      <c r="A7158" s="41" t="n"/>
      <c r="G7158" s="38" t="n"/>
      <c r="H7158" s="38" t="n"/>
      <c r="I7158" s="38" t="n"/>
      <c r="J7158" s="38" t="n"/>
      <c r="K7158" s="38" t="n"/>
      <c r="L7158" s="38" t="n"/>
      <c r="N7158" s="36">
        <f>IF($B7158="","",IF($C7158="SUPERSTORE","Superstore","DH"))</f>
        <v/>
      </c>
      <c r="O7158" s="36">
        <f>IF($B7158="","",IFERROR(VLOOKUP($B7158,Mapping!$A:$C,2,0),"Not Mapped"))</f>
        <v/>
      </c>
      <c r="P7158" s="36">
        <f>IF($B7158="","",IFERROR(VLOOKUP($B7158,Mapping!$A:$C,3,0),"Not Mapped"))</f>
        <v/>
      </c>
      <c r="Q7158" s="36">
        <f>IF($B7158="","",IFERROR(VLOOKUP($O7158,Leaders!$A:$B,2,0),"Not Mapped"))</f>
        <v/>
      </c>
      <c r="R7158" s="36">
        <f>IF($B7158="","",IF(COUNTIF(Exclusions!$A:$A,$B7158)&gt;0,"Yes","No"))</f>
        <v/>
      </c>
      <c r="S7158" s="38">
        <f>IF($B7158="","",MIN(1,DAY($A7158)/IF($N7158="Superstore",Settings!$B$5,Settings!$B$4)))</f>
        <v/>
      </c>
      <c r="T7158" s="38">
        <f>IF(OR($B7158="",$G7158="",$S7158=0),"",$G7158/$S7158)</f>
        <v/>
      </c>
      <c r="U7158" s="36">
        <f>IF($T7158="","",IF($T7158&lt;Settings!$B$8,"Critical",IF($T7158&lt;Settings!$B$9,"Semi Critical","Non Critical")))</f>
        <v/>
      </c>
      <c r="V7158" s="28" t="n"/>
      <c r="Z7158">
        <f>IF($B7158="","",IFERROR(VLOOKUP($B7158,'Plan HC for CCA'!$A:$B,2,0),""))</f>
        <v/>
      </c>
      <c r="AA7158">
        <f>IF(OR($B7158="",$Z7158=""),"",IF(N($M7158)&lt;$Z7158,"Delta","No Delta"))</f>
        <v/>
      </c>
      <c r="AB7158">
        <f>IF(OR($B7158="",$Z7158=""),"",MAX(0,$Z7158-N($M7158)))</f>
        <v/>
      </c>
      <c r="AC7158" s="46">
        <f>IF($B7158="","",IFERROR(INDEX('CCA Util %'!$H:$H,MATCH($B7158,'CCA Util %'!$E:$E,0)),""))</f>
        <v/>
      </c>
      <c r="AD7158">
        <f>IF($B7158="","",IFERROR(INDEX('CCA Util %'!$G:$G,MATCH($B7158,'CCA Util %'!$E:$E,0)),""))</f>
        <v/>
      </c>
      <c r="AE7158">
        <f>IF(OR($B7158="",$U7158=""),"",$U7158&amp;" &amp; "&amp;IF(OR($AD7158="",$AD7158=0),"Util NA",$AD7158&amp;" Util"))</f>
        <v/>
      </c>
    </row>
    <row r="7159" ht="15.75" customHeight="1" s="42">
      <c r="A7159" s="41" t="n"/>
      <c r="G7159" s="38" t="n"/>
      <c r="H7159" s="38" t="n"/>
      <c r="I7159" s="38" t="n"/>
      <c r="J7159" s="38" t="n"/>
      <c r="K7159" s="38" t="n"/>
      <c r="L7159" s="38" t="n"/>
      <c r="N7159" s="36">
        <f>IF($B7159="","",IF($C7159="SUPERSTORE","Superstore","DH"))</f>
        <v/>
      </c>
      <c r="O7159" s="36">
        <f>IF($B7159="","",IFERROR(VLOOKUP($B7159,Mapping!$A:$C,2,0),"Not Mapped"))</f>
        <v/>
      </c>
      <c r="P7159" s="36">
        <f>IF($B7159="","",IFERROR(VLOOKUP($B7159,Mapping!$A:$C,3,0),"Not Mapped"))</f>
        <v/>
      </c>
      <c r="Q7159" s="36">
        <f>IF($B7159="","",IFERROR(VLOOKUP($O7159,Leaders!$A:$B,2,0),"Not Mapped"))</f>
        <v/>
      </c>
      <c r="R7159" s="36">
        <f>IF($B7159="","",IF(COUNTIF(Exclusions!$A:$A,$B7159)&gt;0,"Yes","No"))</f>
        <v/>
      </c>
      <c r="S7159" s="38">
        <f>IF($B7159="","",MIN(1,DAY($A7159)/IF($N7159="Superstore",Settings!$B$5,Settings!$B$4)))</f>
        <v/>
      </c>
      <c r="T7159" s="38">
        <f>IF(OR($B7159="",$G7159="",$S7159=0),"",$G7159/$S7159)</f>
        <v/>
      </c>
      <c r="U7159" s="36">
        <f>IF($T7159="","",IF($T7159&lt;Settings!$B$8,"Critical",IF($T7159&lt;Settings!$B$9,"Semi Critical","Non Critical")))</f>
        <v/>
      </c>
      <c r="V7159" s="28" t="n"/>
      <c r="Z7159">
        <f>IF($B7159="","",IFERROR(VLOOKUP($B7159,'Plan HC for CCA'!$A:$B,2,0),""))</f>
        <v/>
      </c>
      <c r="AA7159">
        <f>IF(OR($B7159="",$Z7159=""),"",IF(N($M7159)&lt;$Z7159,"Delta","No Delta"))</f>
        <v/>
      </c>
      <c r="AB7159">
        <f>IF(OR($B7159="",$Z7159=""),"",MAX(0,$Z7159-N($M7159)))</f>
        <v/>
      </c>
      <c r="AC7159" s="46">
        <f>IF($B7159="","",IFERROR(INDEX('CCA Util %'!$H:$H,MATCH($B7159,'CCA Util %'!$E:$E,0)),""))</f>
        <v/>
      </c>
      <c r="AD7159">
        <f>IF($B7159="","",IFERROR(INDEX('CCA Util %'!$G:$G,MATCH($B7159,'CCA Util %'!$E:$E,0)),""))</f>
        <v/>
      </c>
      <c r="AE7159">
        <f>IF(OR($B7159="",$U7159=""),"",$U7159&amp;" &amp; "&amp;IF(OR($AD7159="",$AD7159=0),"Util NA",$AD7159&amp;" Util"))</f>
        <v/>
      </c>
    </row>
    <row r="7160" ht="15.75" customHeight="1" s="42">
      <c r="A7160" s="41" t="n"/>
      <c r="G7160" s="38" t="n"/>
      <c r="H7160" s="38" t="n"/>
      <c r="I7160" s="38" t="n"/>
      <c r="J7160" s="38" t="n"/>
      <c r="K7160" s="38" t="n"/>
      <c r="L7160" s="38" t="n"/>
      <c r="N7160" s="36">
        <f>IF($B7160="","",IF($C7160="SUPERSTORE","Superstore","DH"))</f>
        <v/>
      </c>
      <c r="O7160" s="36">
        <f>IF($B7160="","",IFERROR(VLOOKUP($B7160,Mapping!$A:$C,2,0),"Not Mapped"))</f>
        <v/>
      </c>
      <c r="P7160" s="36">
        <f>IF($B7160="","",IFERROR(VLOOKUP($B7160,Mapping!$A:$C,3,0),"Not Mapped"))</f>
        <v/>
      </c>
      <c r="Q7160" s="36">
        <f>IF($B7160="","",IFERROR(VLOOKUP($O7160,Leaders!$A:$B,2,0),"Not Mapped"))</f>
        <v/>
      </c>
      <c r="R7160" s="36">
        <f>IF($B7160="","",IF(COUNTIF(Exclusions!$A:$A,$B7160)&gt;0,"Yes","No"))</f>
        <v/>
      </c>
      <c r="S7160" s="38">
        <f>IF($B7160="","",MIN(1,DAY($A7160)/IF($N7160="Superstore",Settings!$B$5,Settings!$B$4)))</f>
        <v/>
      </c>
      <c r="T7160" s="38">
        <f>IF(OR($B7160="",$G7160="",$S7160=0),"",$G7160/$S7160)</f>
        <v/>
      </c>
      <c r="U7160" s="36">
        <f>IF($T7160="","",IF($T7160&lt;Settings!$B$8,"Critical",IF($T7160&lt;Settings!$B$9,"Semi Critical","Non Critical")))</f>
        <v/>
      </c>
      <c r="V7160" s="28" t="n"/>
      <c r="Z7160">
        <f>IF($B7160="","",IFERROR(VLOOKUP($B7160,'Plan HC for CCA'!$A:$B,2,0),""))</f>
        <v/>
      </c>
      <c r="AA7160">
        <f>IF(OR($B7160="",$Z7160=""),"",IF(N($M7160)&lt;$Z7160,"Delta","No Delta"))</f>
        <v/>
      </c>
      <c r="AB7160">
        <f>IF(OR($B7160="",$Z7160=""),"",MAX(0,$Z7160-N($M7160)))</f>
        <v/>
      </c>
      <c r="AC7160" s="46">
        <f>IF($B7160="","",IFERROR(INDEX('CCA Util %'!$H:$H,MATCH($B7160,'CCA Util %'!$E:$E,0)),""))</f>
        <v/>
      </c>
      <c r="AD7160">
        <f>IF($B7160="","",IFERROR(INDEX('CCA Util %'!$G:$G,MATCH($B7160,'CCA Util %'!$E:$E,0)),""))</f>
        <v/>
      </c>
      <c r="AE7160">
        <f>IF(OR($B7160="",$U7160=""),"",$U7160&amp;" &amp; "&amp;IF(OR($AD7160="",$AD7160=0),"Util NA",$AD7160&amp;" Util"))</f>
        <v/>
      </c>
    </row>
    <row r="7161" ht="15.75" customHeight="1" s="42">
      <c r="A7161" s="41" t="n"/>
      <c r="G7161" s="38" t="n"/>
      <c r="H7161" s="38" t="n"/>
      <c r="I7161" s="38" t="n"/>
      <c r="J7161" s="38" t="n"/>
      <c r="K7161" s="38" t="n"/>
      <c r="L7161" s="38" t="n"/>
      <c r="N7161" s="36">
        <f>IF($B7161="","",IF($C7161="SUPERSTORE","Superstore","DH"))</f>
        <v/>
      </c>
      <c r="O7161" s="36">
        <f>IF($B7161="","",IFERROR(VLOOKUP($B7161,Mapping!$A:$C,2,0),"Not Mapped"))</f>
        <v/>
      </c>
      <c r="P7161" s="36">
        <f>IF($B7161="","",IFERROR(VLOOKUP($B7161,Mapping!$A:$C,3,0),"Not Mapped"))</f>
        <v/>
      </c>
      <c r="Q7161" s="36">
        <f>IF($B7161="","",IFERROR(VLOOKUP($O7161,Leaders!$A:$B,2,0),"Not Mapped"))</f>
        <v/>
      </c>
      <c r="R7161" s="36">
        <f>IF($B7161="","",IF(COUNTIF(Exclusions!$A:$A,$B7161)&gt;0,"Yes","No"))</f>
        <v/>
      </c>
      <c r="S7161" s="38">
        <f>IF($B7161="","",MIN(1,DAY($A7161)/IF($N7161="Superstore",Settings!$B$5,Settings!$B$4)))</f>
        <v/>
      </c>
      <c r="T7161" s="38">
        <f>IF(OR($B7161="",$G7161="",$S7161=0),"",$G7161/$S7161)</f>
        <v/>
      </c>
      <c r="U7161" s="36">
        <f>IF($T7161="","",IF($T7161&lt;Settings!$B$8,"Critical",IF($T7161&lt;Settings!$B$9,"Semi Critical","Non Critical")))</f>
        <v/>
      </c>
      <c r="V7161" s="28" t="n"/>
      <c r="Z7161">
        <f>IF($B7161="","",IFERROR(VLOOKUP($B7161,'Plan HC for CCA'!$A:$B,2,0),""))</f>
        <v/>
      </c>
      <c r="AA7161">
        <f>IF(OR($B7161="",$Z7161=""),"",IF(N($M7161)&lt;$Z7161,"Delta","No Delta"))</f>
        <v/>
      </c>
      <c r="AB7161">
        <f>IF(OR($B7161="",$Z7161=""),"",MAX(0,$Z7161-N($M7161)))</f>
        <v/>
      </c>
      <c r="AC7161" s="46">
        <f>IF($B7161="","",IFERROR(INDEX('CCA Util %'!$H:$H,MATCH($B7161,'CCA Util %'!$E:$E,0)),""))</f>
        <v/>
      </c>
      <c r="AD7161">
        <f>IF($B7161="","",IFERROR(INDEX('CCA Util %'!$G:$G,MATCH($B7161,'CCA Util %'!$E:$E,0)),""))</f>
        <v/>
      </c>
      <c r="AE7161">
        <f>IF(OR($B7161="",$U7161=""),"",$U7161&amp;" &amp; "&amp;IF(OR($AD7161="",$AD7161=0),"Util NA",$AD7161&amp;" Util"))</f>
        <v/>
      </c>
    </row>
    <row r="7162" ht="15.75" customHeight="1" s="42">
      <c r="A7162" s="41" t="n"/>
      <c r="G7162" s="38" t="n"/>
      <c r="H7162" s="38" t="n"/>
      <c r="I7162" s="38" t="n"/>
      <c r="J7162" s="38" t="n"/>
      <c r="K7162" s="38" t="n"/>
      <c r="L7162" s="38" t="n"/>
      <c r="N7162" s="36">
        <f>IF($B7162="","",IF($C7162="SUPERSTORE","Superstore","DH"))</f>
        <v/>
      </c>
      <c r="O7162" s="36">
        <f>IF($B7162="","",IFERROR(VLOOKUP($B7162,Mapping!$A:$C,2,0),"Not Mapped"))</f>
        <v/>
      </c>
      <c r="P7162" s="36">
        <f>IF($B7162="","",IFERROR(VLOOKUP($B7162,Mapping!$A:$C,3,0),"Not Mapped"))</f>
        <v/>
      </c>
      <c r="Q7162" s="36">
        <f>IF($B7162="","",IFERROR(VLOOKUP($O7162,Leaders!$A:$B,2,0),"Not Mapped"))</f>
        <v/>
      </c>
      <c r="R7162" s="36">
        <f>IF($B7162="","",IF(COUNTIF(Exclusions!$A:$A,$B7162)&gt;0,"Yes","No"))</f>
        <v/>
      </c>
      <c r="S7162" s="38">
        <f>IF($B7162="","",MIN(1,DAY($A7162)/IF($N7162="Superstore",Settings!$B$5,Settings!$B$4)))</f>
        <v/>
      </c>
      <c r="T7162" s="38">
        <f>IF(OR($B7162="",$G7162="",$S7162=0),"",$G7162/$S7162)</f>
        <v/>
      </c>
      <c r="U7162" s="36">
        <f>IF($T7162="","",IF($T7162&lt;Settings!$B$8,"Critical",IF($T7162&lt;Settings!$B$9,"Semi Critical","Non Critical")))</f>
        <v/>
      </c>
      <c r="V7162" s="28" t="n"/>
      <c r="Z7162">
        <f>IF($B7162="","",IFERROR(VLOOKUP($B7162,'Plan HC for CCA'!$A:$B,2,0),""))</f>
        <v/>
      </c>
      <c r="AA7162">
        <f>IF(OR($B7162="",$Z7162=""),"",IF(N($M7162)&lt;$Z7162,"Delta","No Delta"))</f>
        <v/>
      </c>
      <c r="AB7162">
        <f>IF(OR($B7162="",$Z7162=""),"",MAX(0,$Z7162-N($M7162)))</f>
        <v/>
      </c>
      <c r="AC7162" s="46">
        <f>IF($B7162="","",IFERROR(INDEX('CCA Util %'!$H:$H,MATCH($B7162,'CCA Util %'!$E:$E,0)),""))</f>
        <v/>
      </c>
      <c r="AD7162">
        <f>IF($B7162="","",IFERROR(INDEX('CCA Util %'!$G:$G,MATCH($B7162,'CCA Util %'!$E:$E,0)),""))</f>
        <v/>
      </c>
      <c r="AE7162">
        <f>IF(OR($B7162="",$U7162=""),"",$U7162&amp;" &amp; "&amp;IF(OR($AD7162="",$AD7162=0),"Util NA",$AD7162&amp;" Util"))</f>
        <v/>
      </c>
    </row>
    <row r="7163" ht="15.75" customHeight="1" s="42">
      <c r="A7163" s="41" t="n"/>
      <c r="G7163" s="38" t="n"/>
      <c r="H7163" s="38" t="n"/>
      <c r="I7163" s="38" t="n"/>
      <c r="J7163" s="38" t="n"/>
      <c r="K7163" s="38" t="n"/>
      <c r="L7163" s="38" t="n"/>
      <c r="N7163" s="36">
        <f>IF($B7163="","",IF($C7163="SUPERSTORE","Superstore","DH"))</f>
        <v/>
      </c>
      <c r="O7163" s="36">
        <f>IF($B7163="","",IFERROR(VLOOKUP($B7163,Mapping!$A:$C,2,0),"Not Mapped"))</f>
        <v/>
      </c>
      <c r="P7163" s="36">
        <f>IF($B7163="","",IFERROR(VLOOKUP($B7163,Mapping!$A:$C,3,0),"Not Mapped"))</f>
        <v/>
      </c>
      <c r="Q7163" s="36">
        <f>IF($B7163="","",IFERROR(VLOOKUP($O7163,Leaders!$A:$B,2,0),"Not Mapped"))</f>
        <v/>
      </c>
      <c r="R7163" s="36">
        <f>IF($B7163="","",IF(COUNTIF(Exclusions!$A:$A,$B7163)&gt;0,"Yes","No"))</f>
        <v/>
      </c>
      <c r="S7163" s="38">
        <f>IF($B7163="","",MIN(1,DAY($A7163)/IF($N7163="Superstore",Settings!$B$5,Settings!$B$4)))</f>
        <v/>
      </c>
      <c r="T7163" s="38">
        <f>IF(OR($B7163="",$G7163="",$S7163=0),"",$G7163/$S7163)</f>
        <v/>
      </c>
      <c r="U7163" s="36">
        <f>IF($T7163="","",IF($T7163&lt;Settings!$B$8,"Critical",IF($T7163&lt;Settings!$B$9,"Semi Critical","Non Critical")))</f>
        <v/>
      </c>
      <c r="V7163" s="28" t="n"/>
      <c r="Z7163">
        <f>IF($B7163="","",IFERROR(VLOOKUP($B7163,'Plan HC for CCA'!$A:$B,2,0),""))</f>
        <v/>
      </c>
      <c r="AA7163">
        <f>IF(OR($B7163="",$Z7163=""),"",IF(N($M7163)&lt;$Z7163,"Delta","No Delta"))</f>
        <v/>
      </c>
      <c r="AB7163">
        <f>IF(OR($B7163="",$Z7163=""),"",MAX(0,$Z7163-N($M7163)))</f>
        <v/>
      </c>
      <c r="AC7163" s="46">
        <f>IF($B7163="","",IFERROR(INDEX('CCA Util %'!$H:$H,MATCH($B7163,'CCA Util %'!$E:$E,0)),""))</f>
        <v/>
      </c>
      <c r="AD7163">
        <f>IF($B7163="","",IFERROR(INDEX('CCA Util %'!$G:$G,MATCH($B7163,'CCA Util %'!$E:$E,0)),""))</f>
        <v/>
      </c>
      <c r="AE7163">
        <f>IF(OR($B7163="",$U7163=""),"",$U7163&amp;" &amp; "&amp;IF(OR($AD7163="",$AD7163=0),"Util NA",$AD7163&amp;" Util"))</f>
        <v/>
      </c>
    </row>
    <row r="7164" ht="15.75" customHeight="1" s="42">
      <c r="A7164" s="41" t="n"/>
      <c r="G7164" s="38" t="n"/>
      <c r="H7164" s="38" t="n"/>
      <c r="I7164" s="38" t="n"/>
      <c r="J7164" s="38" t="n"/>
      <c r="K7164" s="38" t="n"/>
      <c r="L7164" s="38" t="n"/>
      <c r="N7164" s="36">
        <f>IF($B7164="","",IF($C7164="SUPERSTORE","Superstore","DH"))</f>
        <v/>
      </c>
      <c r="O7164" s="36">
        <f>IF($B7164="","",IFERROR(VLOOKUP($B7164,Mapping!$A:$C,2,0),"Not Mapped"))</f>
        <v/>
      </c>
      <c r="P7164" s="36">
        <f>IF($B7164="","",IFERROR(VLOOKUP($B7164,Mapping!$A:$C,3,0),"Not Mapped"))</f>
        <v/>
      </c>
      <c r="Q7164" s="36">
        <f>IF($B7164="","",IFERROR(VLOOKUP($O7164,Leaders!$A:$B,2,0),"Not Mapped"))</f>
        <v/>
      </c>
      <c r="R7164" s="36">
        <f>IF($B7164="","",IF(COUNTIF(Exclusions!$A:$A,$B7164)&gt;0,"Yes","No"))</f>
        <v/>
      </c>
      <c r="S7164" s="38">
        <f>IF($B7164="","",MIN(1,DAY($A7164)/IF($N7164="Superstore",Settings!$B$5,Settings!$B$4)))</f>
        <v/>
      </c>
      <c r="T7164" s="38">
        <f>IF(OR($B7164="",$G7164="",$S7164=0),"",$G7164/$S7164)</f>
        <v/>
      </c>
      <c r="U7164" s="36">
        <f>IF($T7164="","",IF($T7164&lt;Settings!$B$8,"Critical",IF($T7164&lt;Settings!$B$9,"Semi Critical","Non Critical")))</f>
        <v/>
      </c>
      <c r="V7164" s="28" t="n"/>
      <c r="Z7164">
        <f>IF($B7164="","",IFERROR(VLOOKUP($B7164,'Plan HC for CCA'!$A:$B,2,0),""))</f>
        <v/>
      </c>
      <c r="AA7164">
        <f>IF(OR($B7164="",$Z7164=""),"",IF(N($M7164)&lt;$Z7164,"Delta","No Delta"))</f>
        <v/>
      </c>
      <c r="AB7164">
        <f>IF(OR($B7164="",$Z7164=""),"",MAX(0,$Z7164-N($M7164)))</f>
        <v/>
      </c>
      <c r="AC7164" s="46">
        <f>IF($B7164="","",IFERROR(INDEX('CCA Util %'!$H:$H,MATCH($B7164,'CCA Util %'!$E:$E,0)),""))</f>
        <v/>
      </c>
      <c r="AD7164">
        <f>IF($B7164="","",IFERROR(INDEX('CCA Util %'!$G:$G,MATCH($B7164,'CCA Util %'!$E:$E,0)),""))</f>
        <v/>
      </c>
      <c r="AE7164">
        <f>IF(OR($B7164="",$U7164=""),"",$U7164&amp;" &amp; "&amp;IF(OR($AD7164="",$AD7164=0),"Util NA",$AD7164&amp;" Util"))</f>
        <v/>
      </c>
    </row>
    <row r="7165" ht="15.75" customHeight="1" s="42">
      <c r="A7165" s="41" t="n"/>
      <c r="G7165" s="38" t="n"/>
      <c r="H7165" s="38" t="n"/>
      <c r="I7165" s="38" t="n"/>
      <c r="J7165" s="38" t="n"/>
      <c r="K7165" s="38" t="n"/>
      <c r="L7165" s="38" t="n"/>
      <c r="N7165" s="36">
        <f>IF($B7165="","",IF($C7165="SUPERSTORE","Superstore","DH"))</f>
        <v/>
      </c>
      <c r="O7165" s="36">
        <f>IF($B7165="","",IFERROR(VLOOKUP($B7165,Mapping!$A:$C,2,0),"Not Mapped"))</f>
        <v/>
      </c>
      <c r="P7165" s="36">
        <f>IF($B7165="","",IFERROR(VLOOKUP($B7165,Mapping!$A:$C,3,0),"Not Mapped"))</f>
        <v/>
      </c>
      <c r="Q7165" s="36">
        <f>IF($B7165="","",IFERROR(VLOOKUP($O7165,Leaders!$A:$B,2,0),"Not Mapped"))</f>
        <v/>
      </c>
      <c r="R7165" s="36">
        <f>IF($B7165="","",IF(COUNTIF(Exclusions!$A:$A,$B7165)&gt;0,"Yes","No"))</f>
        <v/>
      </c>
      <c r="S7165" s="38">
        <f>IF($B7165="","",MIN(1,DAY($A7165)/IF($N7165="Superstore",Settings!$B$5,Settings!$B$4)))</f>
        <v/>
      </c>
      <c r="T7165" s="38">
        <f>IF(OR($B7165="",$G7165="",$S7165=0),"",$G7165/$S7165)</f>
        <v/>
      </c>
      <c r="U7165" s="36">
        <f>IF($T7165="","",IF($T7165&lt;Settings!$B$8,"Critical",IF($T7165&lt;Settings!$B$9,"Semi Critical","Non Critical")))</f>
        <v/>
      </c>
      <c r="V7165" s="28" t="n"/>
      <c r="Z7165">
        <f>IF($B7165="","",IFERROR(VLOOKUP($B7165,'Plan HC for CCA'!$A:$B,2,0),""))</f>
        <v/>
      </c>
      <c r="AA7165">
        <f>IF(OR($B7165="",$Z7165=""),"",IF(N($M7165)&lt;$Z7165,"Delta","No Delta"))</f>
        <v/>
      </c>
      <c r="AB7165">
        <f>IF(OR($B7165="",$Z7165=""),"",MAX(0,$Z7165-N($M7165)))</f>
        <v/>
      </c>
      <c r="AC7165" s="46">
        <f>IF($B7165="","",IFERROR(INDEX('CCA Util %'!$H:$H,MATCH($B7165,'CCA Util %'!$E:$E,0)),""))</f>
        <v/>
      </c>
      <c r="AD7165">
        <f>IF($B7165="","",IFERROR(INDEX('CCA Util %'!$G:$G,MATCH($B7165,'CCA Util %'!$E:$E,0)),""))</f>
        <v/>
      </c>
      <c r="AE7165">
        <f>IF(OR($B7165="",$U7165=""),"",$U7165&amp;" &amp; "&amp;IF(OR($AD7165="",$AD7165=0),"Util NA",$AD7165&amp;" Util"))</f>
        <v/>
      </c>
    </row>
    <row r="7166" ht="15.75" customHeight="1" s="42">
      <c r="A7166" s="41" t="n"/>
      <c r="G7166" s="38" t="n"/>
      <c r="H7166" s="38" t="n"/>
      <c r="I7166" s="38" t="n"/>
      <c r="J7166" s="38" t="n"/>
      <c r="K7166" s="38" t="n"/>
      <c r="L7166" s="38" t="n"/>
      <c r="N7166" s="36">
        <f>IF($B7166="","",IF($C7166="SUPERSTORE","Superstore","DH"))</f>
        <v/>
      </c>
      <c r="O7166" s="36">
        <f>IF($B7166="","",IFERROR(VLOOKUP($B7166,Mapping!$A:$C,2,0),"Not Mapped"))</f>
        <v/>
      </c>
      <c r="P7166" s="36">
        <f>IF($B7166="","",IFERROR(VLOOKUP($B7166,Mapping!$A:$C,3,0),"Not Mapped"))</f>
        <v/>
      </c>
      <c r="Q7166" s="36">
        <f>IF($B7166="","",IFERROR(VLOOKUP($O7166,Leaders!$A:$B,2,0),"Not Mapped"))</f>
        <v/>
      </c>
      <c r="R7166" s="36">
        <f>IF($B7166="","",IF(COUNTIF(Exclusions!$A:$A,$B7166)&gt;0,"Yes","No"))</f>
        <v/>
      </c>
      <c r="S7166" s="38">
        <f>IF($B7166="","",MIN(1,DAY($A7166)/IF($N7166="Superstore",Settings!$B$5,Settings!$B$4)))</f>
        <v/>
      </c>
      <c r="T7166" s="38">
        <f>IF(OR($B7166="",$G7166="",$S7166=0),"",$G7166/$S7166)</f>
        <v/>
      </c>
      <c r="U7166" s="36">
        <f>IF($T7166="","",IF($T7166&lt;Settings!$B$8,"Critical",IF($T7166&lt;Settings!$B$9,"Semi Critical","Non Critical")))</f>
        <v/>
      </c>
      <c r="V7166" s="28" t="n"/>
      <c r="Z7166">
        <f>IF($B7166="","",IFERROR(VLOOKUP($B7166,'Plan HC for CCA'!$A:$B,2,0),""))</f>
        <v/>
      </c>
      <c r="AA7166">
        <f>IF(OR($B7166="",$Z7166=""),"",IF(N($M7166)&lt;$Z7166,"Delta","No Delta"))</f>
        <v/>
      </c>
      <c r="AB7166">
        <f>IF(OR($B7166="",$Z7166=""),"",MAX(0,$Z7166-N($M7166)))</f>
        <v/>
      </c>
      <c r="AC7166" s="46">
        <f>IF($B7166="","",IFERROR(INDEX('CCA Util %'!$H:$H,MATCH($B7166,'CCA Util %'!$E:$E,0)),""))</f>
        <v/>
      </c>
      <c r="AD7166">
        <f>IF($B7166="","",IFERROR(INDEX('CCA Util %'!$G:$G,MATCH($B7166,'CCA Util %'!$E:$E,0)),""))</f>
        <v/>
      </c>
      <c r="AE7166">
        <f>IF(OR($B7166="",$U7166=""),"",$U7166&amp;" &amp; "&amp;IF(OR($AD7166="",$AD7166=0),"Util NA",$AD7166&amp;" Util"))</f>
        <v/>
      </c>
    </row>
    <row r="7167" ht="15.75" customHeight="1" s="42">
      <c r="A7167" s="41" t="n"/>
      <c r="G7167" s="38" t="n"/>
      <c r="H7167" s="38" t="n"/>
      <c r="I7167" s="38" t="n"/>
      <c r="J7167" s="38" t="n"/>
      <c r="K7167" s="38" t="n"/>
      <c r="L7167" s="38" t="n"/>
      <c r="N7167" s="36">
        <f>IF($B7167="","",IF($C7167="SUPERSTORE","Superstore","DH"))</f>
        <v/>
      </c>
      <c r="O7167" s="36">
        <f>IF($B7167="","",IFERROR(VLOOKUP($B7167,Mapping!$A:$C,2,0),"Not Mapped"))</f>
        <v/>
      </c>
      <c r="P7167" s="36">
        <f>IF($B7167="","",IFERROR(VLOOKUP($B7167,Mapping!$A:$C,3,0),"Not Mapped"))</f>
        <v/>
      </c>
      <c r="Q7167" s="36">
        <f>IF($B7167="","",IFERROR(VLOOKUP($O7167,Leaders!$A:$B,2,0),"Not Mapped"))</f>
        <v/>
      </c>
      <c r="R7167" s="36">
        <f>IF($B7167="","",IF(COUNTIF(Exclusions!$A:$A,$B7167)&gt;0,"Yes","No"))</f>
        <v/>
      </c>
      <c r="S7167" s="38">
        <f>IF($B7167="","",MIN(1,DAY($A7167)/IF($N7167="Superstore",Settings!$B$5,Settings!$B$4)))</f>
        <v/>
      </c>
      <c r="T7167" s="38">
        <f>IF(OR($B7167="",$G7167="",$S7167=0),"",$G7167/$S7167)</f>
        <v/>
      </c>
      <c r="U7167" s="36">
        <f>IF($T7167="","",IF($T7167&lt;Settings!$B$8,"Critical",IF($T7167&lt;Settings!$B$9,"Semi Critical","Non Critical")))</f>
        <v/>
      </c>
      <c r="V7167" s="28" t="n"/>
      <c r="Z7167">
        <f>IF($B7167="","",IFERROR(VLOOKUP($B7167,'Plan HC for CCA'!$A:$B,2,0),""))</f>
        <v/>
      </c>
      <c r="AA7167">
        <f>IF(OR($B7167="",$Z7167=""),"",IF(N($M7167)&lt;$Z7167,"Delta","No Delta"))</f>
        <v/>
      </c>
      <c r="AB7167">
        <f>IF(OR($B7167="",$Z7167=""),"",MAX(0,$Z7167-N($M7167)))</f>
        <v/>
      </c>
      <c r="AC7167" s="46">
        <f>IF($B7167="","",IFERROR(INDEX('CCA Util %'!$H:$H,MATCH($B7167,'CCA Util %'!$E:$E,0)),""))</f>
        <v/>
      </c>
      <c r="AD7167">
        <f>IF($B7167="","",IFERROR(INDEX('CCA Util %'!$G:$G,MATCH($B7167,'CCA Util %'!$E:$E,0)),""))</f>
        <v/>
      </c>
      <c r="AE7167">
        <f>IF(OR($B7167="",$U7167=""),"",$U7167&amp;" &amp; "&amp;IF(OR($AD7167="",$AD7167=0),"Util NA",$AD7167&amp;" Util"))</f>
        <v/>
      </c>
    </row>
    <row r="7168" ht="15.75" customHeight="1" s="42">
      <c r="A7168" s="41" t="n"/>
      <c r="G7168" s="38" t="n"/>
      <c r="H7168" s="38" t="n"/>
      <c r="I7168" s="38" t="n"/>
      <c r="J7168" s="38" t="n"/>
      <c r="K7168" s="38" t="n"/>
      <c r="L7168" s="38" t="n"/>
      <c r="N7168" s="36">
        <f>IF($B7168="","",IF($C7168="SUPERSTORE","Superstore","DH"))</f>
        <v/>
      </c>
      <c r="O7168" s="36">
        <f>IF($B7168="","",IFERROR(VLOOKUP($B7168,Mapping!$A:$C,2,0),"Not Mapped"))</f>
        <v/>
      </c>
      <c r="P7168" s="36">
        <f>IF($B7168="","",IFERROR(VLOOKUP($B7168,Mapping!$A:$C,3,0),"Not Mapped"))</f>
        <v/>
      </c>
      <c r="Q7168" s="36">
        <f>IF($B7168="","",IFERROR(VLOOKUP($O7168,Leaders!$A:$B,2,0),"Not Mapped"))</f>
        <v/>
      </c>
      <c r="R7168" s="36">
        <f>IF($B7168="","",IF(COUNTIF(Exclusions!$A:$A,$B7168)&gt;0,"Yes","No"))</f>
        <v/>
      </c>
      <c r="S7168" s="38">
        <f>IF($B7168="","",MIN(1,DAY($A7168)/IF($N7168="Superstore",Settings!$B$5,Settings!$B$4)))</f>
        <v/>
      </c>
      <c r="T7168" s="38">
        <f>IF(OR($B7168="",$G7168="",$S7168=0),"",$G7168/$S7168)</f>
        <v/>
      </c>
      <c r="U7168" s="36">
        <f>IF($T7168="","",IF($T7168&lt;Settings!$B$8,"Critical",IF($T7168&lt;Settings!$B$9,"Semi Critical","Non Critical")))</f>
        <v/>
      </c>
      <c r="V7168" s="28" t="n"/>
      <c r="Z7168">
        <f>IF($B7168="","",IFERROR(VLOOKUP($B7168,'Plan HC for CCA'!$A:$B,2,0),""))</f>
        <v/>
      </c>
      <c r="AA7168">
        <f>IF(OR($B7168="",$Z7168=""),"",IF(N($M7168)&lt;$Z7168,"Delta","No Delta"))</f>
        <v/>
      </c>
      <c r="AB7168">
        <f>IF(OR($B7168="",$Z7168=""),"",MAX(0,$Z7168-N($M7168)))</f>
        <v/>
      </c>
      <c r="AC7168" s="46">
        <f>IF($B7168="","",IFERROR(INDEX('CCA Util %'!$H:$H,MATCH($B7168,'CCA Util %'!$E:$E,0)),""))</f>
        <v/>
      </c>
      <c r="AD7168">
        <f>IF($B7168="","",IFERROR(INDEX('CCA Util %'!$G:$G,MATCH($B7168,'CCA Util %'!$E:$E,0)),""))</f>
        <v/>
      </c>
      <c r="AE7168">
        <f>IF(OR($B7168="",$U7168=""),"",$U7168&amp;" &amp; "&amp;IF(OR($AD7168="",$AD7168=0),"Util NA",$AD7168&amp;" Util"))</f>
        <v/>
      </c>
    </row>
    <row r="7169" ht="15.75" customHeight="1" s="42">
      <c r="A7169" s="41" t="n"/>
      <c r="G7169" s="38" t="n"/>
      <c r="H7169" s="38" t="n"/>
      <c r="I7169" s="38" t="n"/>
      <c r="J7169" s="38" t="n"/>
      <c r="K7169" s="38" t="n"/>
      <c r="L7169" s="38" t="n"/>
      <c r="N7169" s="36">
        <f>IF($B7169="","",IF($C7169="SUPERSTORE","Superstore","DH"))</f>
        <v/>
      </c>
      <c r="O7169" s="36">
        <f>IF($B7169="","",IFERROR(VLOOKUP($B7169,Mapping!$A:$C,2,0),"Not Mapped"))</f>
        <v/>
      </c>
      <c r="P7169" s="36">
        <f>IF($B7169="","",IFERROR(VLOOKUP($B7169,Mapping!$A:$C,3,0),"Not Mapped"))</f>
        <v/>
      </c>
      <c r="Q7169" s="36">
        <f>IF($B7169="","",IFERROR(VLOOKUP($O7169,Leaders!$A:$B,2,0),"Not Mapped"))</f>
        <v/>
      </c>
      <c r="R7169" s="36">
        <f>IF($B7169="","",IF(COUNTIF(Exclusions!$A:$A,$B7169)&gt;0,"Yes","No"))</f>
        <v/>
      </c>
      <c r="S7169" s="38">
        <f>IF($B7169="","",MIN(1,DAY($A7169)/IF($N7169="Superstore",Settings!$B$5,Settings!$B$4)))</f>
        <v/>
      </c>
      <c r="T7169" s="38">
        <f>IF(OR($B7169="",$G7169="",$S7169=0),"",$G7169/$S7169)</f>
        <v/>
      </c>
      <c r="U7169" s="36">
        <f>IF($T7169="","",IF($T7169&lt;Settings!$B$8,"Critical",IF($T7169&lt;Settings!$B$9,"Semi Critical","Non Critical")))</f>
        <v/>
      </c>
      <c r="V7169" s="28" t="n"/>
      <c r="Z7169">
        <f>IF($B7169="","",IFERROR(VLOOKUP($B7169,'Plan HC for CCA'!$A:$B,2,0),""))</f>
        <v/>
      </c>
      <c r="AA7169">
        <f>IF(OR($B7169="",$Z7169=""),"",IF(N($M7169)&lt;$Z7169,"Delta","No Delta"))</f>
        <v/>
      </c>
      <c r="AB7169">
        <f>IF(OR($B7169="",$Z7169=""),"",MAX(0,$Z7169-N($M7169)))</f>
        <v/>
      </c>
      <c r="AC7169" s="46">
        <f>IF($B7169="","",IFERROR(INDEX('CCA Util %'!$H:$H,MATCH($B7169,'CCA Util %'!$E:$E,0)),""))</f>
        <v/>
      </c>
      <c r="AD7169">
        <f>IF($B7169="","",IFERROR(INDEX('CCA Util %'!$G:$G,MATCH($B7169,'CCA Util %'!$E:$E,0)),""))</f>
        <v/>
      </c>
      <c r="AE7169">
        <f>IF(OR($B7169="",$U7169=""),"",$U7169&amp;" &amp; "&amp;IF(OR($AD7169="",$AD7169=0),"Util NA",$AD7169&amp;" Util"))</f>
        <v/>
      </c>
    </row>
    <row r="7170" ht="15.75" customHeight="1" s="42">
      <c r="A7170" s="41" t="n"/>
      <c r="G7170" s="38" t="n"/>
      <c r="H7170" s="38" t="n"/>
      <c r="I7170" s="38" t="n"/>
      <c r="J7170" s="38" t="n"/>
      <c r="K7170" s="38" t="n"/>
      <c r="L7170" s="38" t="n"/>
      <c r="N7170" s="36">
        <f>IF($B7170="","",IF($C7170="SUPERSTORE","Superstore","DH"))</f>
        <v/>
      </c>
      <c r="O7170" s="36">
        <f>IF($B7170="","",IFERROR(VLOOKUP($B7170,Mapping!$A:$C,2,0),"Not Mapped"))</f>
        <v/>
      </c>
      <c r="P7170" s="36">
        <f>IF($B7170="","",IFERROR(VLOOKUP($B7170,Mapping!$A:$C,3,0),"Not Mapped"))</f>
        <v/>
      </c>
      <c r="Q7170" s="36">
        <f>IF($B7170="","",IFERROR(VLOOKUP($O7170,Leaders!$A:$B,2,0),"Not Mapped"))</f>
        <v/>
      </c>
      <c r="R7170" s="36">
        <f>IF($B7170="","",IF(COUNTIF(Exclusions!$A:$A,$B7170)&gt;0,"Yes","No"))</f>
        <v/>
      </c>
      <c r="S7170" s="38">
        <f>IF($B7170="","",MIN(1,DAY($A7170)/IF($N7170="Superstore",Settings!$B$5,Settings!$B$4)))</f>
        <v/>
      </c>
      <c r="T7170" s="38">
        <f>IF(OR($B7170="",$G7170="",$S7170=0),"",$G7170/$S7170)</f>
        <v/>
      </c>
      <c r="U7170" s="36">
        <f>IF($T7170="","",IF($T7170&lt;Settings!$B$8,"Critical",IF($T7170&lt;Settings!$B$9,"Semi Critical","Non Critical")))</f>
        <v/>
      </c>
      <c r="V7170" s="28" t="n"/>
      <c r="Z7170">
        <f>IF($B7170="","",IFERROR(VLOOKUP($B7170,'Plan HC for CCA'!$A:$B,2,0),""))</f>
        <v/>
      </c>
      <c r="AA7170">
        <f>IF(OR($B7170="",$Z7170=""),"",IF(N($M7170)&lt;$Z7170,"Delta","No Delta"))</f>
        <v/>
      </c>
      <c r="AB7170">
        <f>IF(OR($B7170="",$Z7170=""),"",MAX(0,$Z7170-N($M7170)))</f>
        <v/>
      </c>
      <c r="AC7170" s="46">
        <f>IF($B7170="","",IFERROR(INDEX('CCA Util %'!$H:$H,MATCH($B7170,'CCA Util %'!$E:$E,0)),""))</f>
        <v/>
      </c>
      <c r="AD7170">
        <f>IF($B7170="","",IFERROR(INDEX('CCA Util %'!$G:$G,MATCH($B7170,'CCA Util %'!$E:$E,0)),""))</f>
        <v/>
      </c>
      <c r="AE7170">
        <f>IF(OR($B7170="",$U7170=""),"",$U7170&amp;" &amp; "&amp;IF(OR($AD7170="",$AD7170=0),"Util NA",$AD7170&amp;" Util"))</f>
        <v/>
      </c>
    </row>
    <row r="7171" ht="15.75" customHeight="1" s="42">
      <c r="A7171" s="41" t="n"/>
      <c r="G7171" s="38" t="n"/>
      <c r="H7171" s="38" t="n"/>
      <c r="I7171" s="38" t="n"/>
      <c r="J7171" s="38" t="n"/>
      <c r="K7171" s="38" t="n"/>
      <c r="L7171" s="38" t="n"/>
      <c r="N7171" s="36">
        <f>IF($B7171="","",IF($C7171="SUPERSTORE","Superstore","DH"))</f>
        <v/>
      </c>
      <c r="O7171" s="36">
        <f>IF($B7171="","",IFERROR(VLOOKUP($B7171,Mapping!$A:$C,2,0),"Not Mapped"))</f>
        <v/>
      </c>
      <c r="P7171" s="36">
        <f>IF($B7171="","",IFERROR(VLOOKUP($B7171,Mapping!$A:$C,3,0),"Not Mapped"))</f>
        <v/>
      </c>
      <c r="Q7171" s="36">
        <f>IF($B7171="","",IFERROR(VLOOKUP($O7171,Leaders!$A:$B,2,0),"Not Mapped"))</f>
        <v/>
      </c>
      <c r="R7171" s="36">
        <f>IF($B7171="","",IF(COUNTIF(Exclusions!$A:$A,$B7171)&gt;0,"Yes","No"))</f>
        <v/>
      </c>
      <c r="S7171" s="38">
        <f>IF($B7171="","",MIN(1,DAY($A7171)/IF($N7171="Superstore",Settings!$B$5,Settings!$B$4)))</f>
        <v/>
      </c>
      <c r="T7171" s="38">
        <f>IF(OR($B7171="",$G7171="",$S7171=0),"",$G7171/$S7171)</f>
        <v/>
      </c>
      <c r="U7171" s="36">
        <f>IF($T7171="","",IF($T7171&lt;Settings!$B$8,"Critical",IF($T7171&lt;Settings!$B$9,"Semi Critical","Non Critical")))</f>
        <v/>
      </c>
      <c r="V7171" s="28" t="n"/>
      <c r="Z7171">
        <f>IF($B7171="","",IFERROR(VLOOKUP($B7171,'Plan HC for CCA'!$A:$B,2,0),""))</f>
        <v/>
      </c>
      <c r="AA7171">
        <f>IF(OR($B7171="",$Z7171=""),"",IF(N($M7171)&lt;$Z7171,"Delta","No Delta"))</f>
        <v/>
      </c>
      <c r="AB7171">
        <f>IF(OR($B7171="",$Z7171=""),"",MAX(0,$Z7171-N($M7171)))</f>
        <v/>
      </c>
      <c r="AC7171" s="46">
        <f>IF($B7171="","",IFERROR(INDEX('CCA Util %'!$H:$H,MATCH($B7171,'CCA Util %'!$E:$E,0)),""))</f>
        <v/>
      </c>
      <c r="AD7171">
        <f>IF($B7171="","",IFERROR(INDEX('CCA Util %'!$G:$G,MATCH($B7171,'CCA Util %'!$E:$E,0)),""))</f>
        <v/>
      </c>
      <c r="AE7171">
        <f>IF(OR($B7171="",$U7171=""),"",$U7171&amp;" &amp; "&amp;IF(OR($AD7171="",$AD7171=0),"Util NA",$AD7171&amp;" Util"))</f>
        <v/>
      </c>
    </row>
    <row r="7172" ht="15.75" customHeight="1" s="42">
      <c r="A7172" s="41" t="n"/>
      <c r="G7172" s="38" t="n"/>
      <c r="H7172" s="38" t="n"/>
      <c r="I7172" s="38" t="n"/>
      <c r="J7172" s="38" t="n"/>
      <c r="K7172" s="38" t="n"/>
      <c r="L7172" s="38" t="n"/>
      <c r="N7172" s="36">
        <f>IF($B7172="","",IF($C7172="SUPERSTORE","Superstore","DH"))</f>
        <v/>
      </c>
      <c r="O7172" s="36">
        <f>IF($B7172="","",IFERROR(VLOOKUP($B7172,Mapping!$A:$C,2,0),"Not Mapped"))</f>
        <v/>
      </c>
      <c r="P7172" s="36">
        <f>IF($B7172="","",IFERROR(VLOOKUP($B7172,Mapping!$A:$C,3,0),"Not Mapped"))</f>
        <v/>
      </c>
      <c r="Q7172" s="36">
        <f>IF($B7172="","",IFERROR(VLOOKUP($O7172,Leaders!$A:$B,2,0),"Not Mapped"))</f>
        <v/>
      </c>
      <c r="R7172" s="36">
        <f>IF($B7172="","",IF(COUNTIF(Exclusions!$A:$A,$B7172)&gt;0,"Yes","No"))</f>
        <v/>
      </c>
      <c r="S7172" s="38">
        <f>IF($B7172="","",MIN(1,DAY($A7172)/IF($N7172="Superstore",Settings!$B$5,Settings!$B$4)))</f>
        <v/>
      </c>
      <c r="T7172" s="38">
        <f>IF(OR($B7172="",$G7172="",$S7172=0),"",$G7172/$S7172)</f>
        <v/>
      </c>
      <c r="U7172" s="36">
        <f>IF($T7172="","",IF($T7172&lt;Settings!$B$8,"Critical",IF($T7172&lt;Settings!$B$9,"Semi Critical","Non Critical")))</f>
        <v/>
      </c>
      <c r="V7172" s="28" t="n"/>
      <c r="Z7172">
        <f>IF($B7172="","",IFERROR(VLOOKUP($B7172,'Plan HC for CCA'!$A:$B,2,0),""))</f>
        <v/>
      </c>
      <c r="AA7172">
        <f>IF(OR($B7172="",$Z7172=""),"",IF(N($M7172)&lt;$Z7172,"Delta","No Delta"))</f>
        <v/>
      </c>
      <c r="AB7172">
        <f>IF(OR($B7172="",$Z7172=""),"",MAX(0,$Z7172-N($M7172)))</f>
        <v/>
      </c>
      <c r="AC7172" s="46">
        <f>IF($B7172="","",IFERROR(INDEX('CCA Util %'!$H:$H,MATCH($B7172,'CCA Util %'!$E:$E,0)),""))</f>
        <v/>
      </c>
      <c r="AD7172">
        <f>IF($B7172="","",IFERROR(INDEX('CCA Util %'!$G:$G,MATCH($B7172,'CCA Util %'!$E:$E,0)),""))</f>
        <v/>
      </c>
      <c r="AE7172">
        <f>IF(OR($B7172="",$U7172=""),"",$U7172&amp;" &amp; "&amp;IF(OR($AD7172="",$AD7172=0),"Util NA",$AD7172&amp;" Util"))</f>
        <v/>
      </c>
    </row>
    <row r="7173" ht="15.75" customHeight="1" s="42">
      <c r="A7173" s="41" t="n"/>
      <c r="G7173" s="38" t="n"/>
      <c r="H7173" s="38" t="n"/>
      <c r="I7173" s="38" t="n"/>
      <c r="J7173" s="38" t="n"/>
      <c r="K7173" s="38" t="n"/>
      <c r="L7173" s="38" t="n"/>
      <c r="N7173" s="36">
        <f>IF($B7173="","",IF($C7173="SUPERSTORE","Superstore","DH"))</f>
        <v/>
      </c>
      <c r="O7173" s="36">
        <f>IF($B7173="","",IFERROR(VLOOKUP($B7173,Mapping!$A:$C,2,0),"Not Mapped"))</f>
        <v/>
      </c>
      <c r="P7173" s="36">
        <f>IF($B7173="","",IFERROR(VLOOKUP($B7173,Mapping!$A:$C,3,0),"Not Mapped"))</f>
        <v/>
      </c>
      <c r="Q7173" s="36">
        <f>IF($B7173="","",IFERROR(VLOOKUP($O7173,Leaders!$A:$B,2,0),"Not Mapped"))</f>
        <v/>
      </c>
      <c r="R7173" s="36">
        <f>IF($B7173="","",IF(COUNTIF(Exclusions!$A:$A,$B7173)&gt;0,"Yes","No"))</f>
        <v/>
      </c>
      <c r="S7173" s="38">
        <f>IF($B7173="","",MIN(1,DAY($A7173)/IF($N7173="Superstore",Settings!$B$5,Settings!$B$4)))</f>
        <v/>
      </c>
      <c r="T7173" s="38">
        <f>IF(OR($B7173="",$G7173="",$S7173=0),"",$G7173/$S7173)</f>
        <v/>
      </c>
      <c r="U7173" s="36">
        <f>IF($T7173="","",IF($T7173&lt;Settings!$B$8,"Critical",IF($T7173&lt;Settings!$B$9,"Semi Critical","Non Critical")))</f>
        <v/>
      </c>
      <c r="V7173" s="28" t="n"/>
      <c r="Z7173">
        <f>IF($B7173="","",IFERROR(VLOOKUP($B7173,'Plan HC for CCA'!$A:$B,2,0),""))</f>
        <v/>
      </c>
      <c r="AA7173">
        <f>IF(OR($B7173="",$Z7173=""),"",IF(N($M7173)&lt;$Z7173,"Delta","No Delta"))</f>
        <v/>
      </c>
      <c r="AB7173">
        <f>IF(OR($B7173="",$Z7173=""),"",MAX(0,$Z7173-N($M7173)))</f>
        <v/>
      </c>
      <c r="AC7173" s="46">
        <f>IF($B7173="","",IFERROR(INDEX('CCA Util %'!$H:$H,MATCH($B7173,'CCA Util %'!$E:$E,0)),""))</f>
        <v/>
      </c>
      <c r="AD7173">
        <f>IF($B7173="","",IFERROR(INDEX('CCA Util %'!$G:$G,MATCH($B7173,'CCA Util %'!$E:$E,0)),""))</f>
        <v/>
      </c>
      <c r="AE7173">
        <f>IF(OR($B7173="",$U7173=""),"",$U7173&amp;" &amp; "&amp;IF(OR($AD7173="",$AD7173=0),"Util NA",$AD7173&amp;" Util"))</f>
        <v/>
      </c>
    </row>
    <row r="7174" ht="15.75" customHeight="1" s="42">
      <c r="A7174" s="41" t="n"/>
      <c r="G7174" s="38" t="n"/>
      <c r="H7174" s="38" t="n"/>
      <c r="I7174" s="38" t="n"/>
      <c r="J7174" s="38" t="n"/>
      <c r="K7174" s="38" t="n"/>
      <c r="L7174" s="38" t="n"/>
      <c r="N7174" s="36">
        <f>IF($B7174="","",IF($C7174="SUPERSTORE","Superstore","DH"))</f>
        <v/>
      </c>
      <c r="O7174" s="36">
        <f>IF($B7174="","",IFERROR(VLOOKUP($B7174,Mapping!$A:$C,2,0),"Not Mapped"))</f>
        <v/>
      </c>
      <c r="P7174" s="36">
        <f>IF($B7174="","",IFERROR(VLOOKUP($B7174,Mapping!$A:$C,3,0),"Not Mapped"))</f>
        <v/>
      </c>
      <c r="Q7174" s="36">
        <f>IF($B7174="","",IFERROR(VLOOKUP($O7174,Leaders!$A:$B,2,0),"Not Mapped"))</f>
        <v/>
      </c>
      <c r="R7174" s="36">
        <f>IF($B7174="","",IF(COUNTIF(Exclusions!$A:$A,$B7174)&gt;0,"Yes","No"))</f>
        <v/>
      </c>
      <c r="S7174" s="38">
        <f>IF($B7174="","",MIN(1,DAY($A7174)/IF($N7174="Superstore",Settings!$B$5,Settings!$B$4)))</f>
        <v/>
      </c>
      <c r="T7174" s="38">
        <f>IF(OR($B7174="",$G7174="",$S7174=0),"",$G7174/$S7174)</f>
        <v/>
      </c>
      <c r="U7174" s="36">
        <f>IF($T7174="","",IF($T7174&lt;Settings!$B$8,"Critical",IF($T7174&lt;Settings!$B$9,"Semi Critical","Non Critical")))</f>
        <v/>
      </c>
      <c r="V7174" s="28" t="n"/>
      <c r="Z7174">
        <f>IF($B7174="","",IFERROR(VLOOKUP($B7174,'Plan HC for CCA'!$A:$B,2,0),""))</f>
        <v/>
      </c>
      <c r="AA7174">
        <f>IF(OR($B7174="",$Z7174=""),"",IF(N($M7174)&lt;$Z7174,"Delta","No Delta"))</f>
        <v/>
      </c>
      <c r="AB7174">
        <f>IF(OR($B7174="",$Z7174=""),"",MAX(0,$Z7174-N($M7174)))</f>
        <v/>
      </c>
      <c r="AC7174" s="46">
        <f>IF($B7174="","",IFERROR(INDEX('CCA Util %'!$H:$H,MATCH($B7174,'CCA Util %'!$E:$E,0)),""))</f>
        <v/>
      </c>
      <c r="AD7174">
        <f>IF($B7174="","",IFERROR(INDEX('CCA Util %'!$G:$G,MATCH($B7174,'CCA Util %'!$E:$E,0)),""))</f>
        <v/>
      </c>
      <c r="AE7174">
        <f>IF(OR($B7174="",$U7174=""),"",$U7174&amp;" &amp; "&amp;IF(OR($AD7174="",$AD7174=0),"Util NA",$AD7174&amp;" Util"))</f>
        <v/>
      </c>
    </row>
    <row r="7175" ht="15.75" customHeight="1" s="42">
      <c r="A7175" s="41" t="n"/>
      <c r="G7175" s="38" t="n"/>
      <c r="H7175" s="38" t="n"/>
      <c r="I7175" s="38" t="n"/>
      <c r="J7175" s="38" t="n"/>
      <c r="K7175" s="38" t="n"/>
      <c r="L7175" s="38" t="n"/>
      <c r="N7175" s="36">
        <f>IF($B7175="","",IF($C7175="SUPERSTORE","Superstore","DH"))</f>
        <v/>
      </c>
      <c r="O7175" s="36">
        <f>IF($B7175="","",IFERROR(VLOOKUP($B7175,Mapping!$A:$C,2,0),"Not Mapped"))</f>
        <v/>
      </c>
      <c r="P7175" s="36">
        <f>IF($B7175="","",IFERROR(VLOOKUP($B7175,Mapping!$A:$C,3,0),"Not Mapped"))</f>
        <v/>
      </c>
      <c r="Q7175" s="36">
        <f>IF($B7175="","",IFERROR(VLOOKUP($O7175,Leaders!$A:$B,2,0),"Not Mapped"))</f>
        <v/>
      </c>
      <c r="R7175" s="36">
        <f>IF($B7175="","",IF(COUNTIF(Exclusions!$A:$A,$B7175)&gt;0,"Yes","No"))</f>
        <v/>
      </c>
      <c r="S7175" s="38">
        <f>IF($B7175="","",MIN(1,DAY($A7175)/IF($N7175="Superstore",Settings!$B$5,Settings!$B$4)))</f>
        <v/>
      </c>
      <c r="T7175" s="38">
        <f>IF(OR($B7175="",$G7175="",$S7175=0),"",$G7175/$S7175)</f>
        <v/>
      </c>
      <c r="U7175" s="36">
        <f>IF($T7175="","",IF($T7175&lt;Settings!$B$8,"Critical",IF($T7175&lt;Settings!$B$9,"Semi Critical","Non Critical")))</f>
        <v/>
      </c>
      <c r="V7175" s="28" t="n"/>
      <c r="Z7175">
        <f>IF($B7175="","",IFERROR(VLOOKUP($B7175,'Plan HC for CCA'!$A:$B,2,0),""))</f>
        <v/>
      </c>
      <c r="AA7175">
        <f>IF(OR($B7175="",$Z7175=""),"",IF(N($M7175)&lt;$Z7175,"Delta","No Delta"))</f>
        <v/>
      </c>
      <c r="AB7175">
        <f>IF(OR($B7175="",$Z7175=""),"",MAX(0,$Z7175-N($M7175)))</f>
        <v/>
      </c>
      <c r="AC7175" s="46">
        <f>IF($B7175="","",IFERROR(INDEX('CCA Util %'!$H:$H,MATCH($B7175,'CCA Util %'!$E:$E,0)),""))</f>
        <v/>
      </c>
      <c r="AD7175">
        <f>IF($B7175="","",IFERROR(INDEX('CCA Util %'!$G:$G,MATCH($B7175,'CCA Util %'!$E:$E,0)),""))</f>
        <v/>
      </c>
      <c r="AE7175">
        <f>IF(OR($B7175="",$U7175=""),"",$U7175&amp;" &amp; "&amp;IF(OR($AD7175="",$AD7175=0),"Util NA",$AD7175&amp;" Util"))</f>
        <v/>
      </c>
    </row>
    <row r="7176" ht="15.75" customHeight="1" s="42">
      <c r="A7176" s="41" t="n"/>
      <c r="G7176" s="38" t="n"/>
      <c r="H7176" s="38" t="n"/>
      <c r="I7176" s="38" t="n"/>
      <c r="J7176" s="38" t="n"/>
      <c r="K7176" s="38" t="n"/>
      <c r="L7176" s="38" t="n"/>
      <c r="N7176" s="36">
        <f>IF($B7176="","",IF($C7176="SUPERSTORE","Superstore","DH"))</f>
        <v/>
      </c>
      <c r="O7176" s="36">
        <f>IF($B7176="","",IFERROR(VLOOKUP($B7176,Mapping!$A:$C,2,0),"Not Mapped"))</f>
        <v/>
      </c>
      <c r="P7176" s="36">
        <f>IF($B7176="","",IFERROR(VLOOKUP($B7176,Mapping!$A:$C,3,0),"Not Mapped"))</f>
        <v/>
      </c>
      <c r="Q7176" s="36">
        <f>IF($B7176="","",IFERROR(VLOOKUP($O7176,Leaders!$A:$B,2,0),"Not Mapped"))</f>
        <v/>
      </c>
      <c r="R7176" s="36">
        <f>IF($B7176="","",IF(COUNTIF(Exclusions!$A:$A,$B7176)&gt;0,"Yes","No"))</f>
        <v/>
      </c>
      <c r="S7176" s="38">
        <f>IF($B7176="","",MIN(1,DAY($A7176)/IF($N7176="Superstore",Settings!$B$5,Settings!$B$4)))</f>
        <v/>
      </c>
      <c r="T7176" s="38">
        <f>IF(OR($B7176="",$G7176="",$S7176=0),"",$G7176/$S7176)</f>
        <v/>
      </c>
      <c r="U7176" s="36">
        <f>IF($T7176="","",IF($T7176&lt;Settings!$B$8,"Critical",IF($T7176&lt;Settings!$B$9,"Semi Critical","Non Critical")))</f>
        <v/>
      </c>
      <c r="V7176" s="28" t="n"/>
      <c r="Z7176">
        <f>IF($B7176="","",IFERROR(VLOOKUP($B7176,'Plan HC for CCA'!$A:$B,2,0),""))</f>
        <v/>
      </c>
      <c r="AA7176">
        <f>IF(OR($B7176="",$Z7176=""),"",IF(N($M7176)&lt;$Z7176,"Delta","No Delta"))</f>
        <v/>
      </c>
      <c r="AB7176">
        <f>IF(OR($B7176="",$Z7176=""),"",MAX(0,$Z7176-N($M7176)))</f>
        <v/>
      </c>
      <c r="AC7176" s="46">
        <f>IF($B7176="","",IFERROR(INDEX('CCA Util %'!$H:$H,MATCH($B7176,'CCA Util %'!$E:$E,0)),""))</f>
        <v/>
      </c>
      <c r="AD7176">
        <f>IF($B7176="","",IFERROR(INDEX('CCA Util %'!$G:$G,MATCH($B7176,'CCA Util %'!$E:$E,0)),""))</f>
        <v/>
      </c>
      <c r="AE7176">
        <f>IF(OR($B7176="",$U7176=""),"",$U7176&amp;" &amp; "&amp;IF(OR($AD7176="",$AD7176=0),"Util NA",$AD7176&amp;" Util"))</f>
        <v/>
      </c>
    </row>
    <row r="7177" ht="15.75" customHeight="1" s="42">
      <c r="A7177" s="41" t="n"/>
      <c r="G7177" s="38" t="n"/>
      <c r="H7177" s="38" t="n"/>
      <c r="I7177" s="38" t="n"/>
      <c r="J7177" s="38" t="n"/>
      <c r="K7177" s="38" t="n"/>
      <c r="L7177" s="38" t="n"/>
      <c r="N7177" s="36">
        <f>IF($B7177="","",IF($C7177="SUPERSTORE","Superstore","DH"))</f>
        <v/>
      </c>
      <c r="O7177" s="36">
        <f>IF($B7177="","",IFERROR(VLOOKUP($B7177,Mapping!$A:$C,2,0),"Not Mapped"))</f>
        <v/>
      </c>
      <c r="P7177" s="36">
        <f>IF($B7177="","",IFERROR(VLOOKUP($B7177,Mapping!$A:$C,3,0),"Not Mapped"))</f>
        <v/>
      </c>
      <c r="Q7177" s="36">
        <f>IF($B7177="","",IFERROR(VLOOKUP($O7177,Leaders!$A:$B,2,0),"Not Mapped"))</f>
        <v/>
      </c>
      <c r="R7177" s="36">
        <f>IF($B7177="","",IF(COUNTIF(Exclusions!$A:$A,$B7177)&gt;0,"Yes","No"))</f>
        <v/>
      </c>
      <c r="S7177" s="38">
        <f>IF($B7177="","",MIN(1,DAY($A7177)/IF($N7177="Superstore",Settings!$B$5,Settings!$B$4)))</f>
        <v/>
      </c>
      <c r="T7177" s="38">
        <f>IF(OR($B7177="",$G7177="",$S7177=0),"",$G7177/$S7177)</f>
        <v/>
      </c>
      <c r="U7177" s="36">
        <f>IF($T7177="","",IF($T7177&lt;Settings!$B$8,"Critical",IF($T7177&lt;Settings!$B$9,"Semi Critical","Non Critical")))</f>
        <v/>
      </c>
      <c r="V7177" s="28" t="n"/>
      <c r="Z7177">
        <f>IF($B7177="","",IFERROR(VLOOKUP($B7177,'Plan HC for CCA'!$A:$B,2,0),""))</f>
        <v/>
      </c>
      <c r="AA7177">
        <f>IF(OR($B7177="",$Z7177=""),"",IF(N($M7177)&lt;$Z7177,"Delta","No Delta"))</f>
        <v/>
      </c>
      <c r="AB7177">
        <f>IF(OR($B7177="",$Z7177=""),"",MAX(0,$Z7177-N($M7177)))</f>
        <v/>
      </c>
      <c r="AC7177" s="46">
        <f>IF($B7177="","",IFERROR(INDEX('CCA Util %'!$H:$H,MATCH($B7177,'CCA Util %'!$E:$E,0)),""))</f>
        <v/>
      </c>
      <c r="AD7177">
        <f>IF($B7177="","",IFERROR(INDEX('CCA Util %'!$G:$G,MATCH($B7177,'CCA Util %'!$E:$E,0)),""))</f>
        <v/>
      </c>
      <c r="AE7177">
        <f>IF(OR($B7177="",$U7177=""),"",$U7177&amp;" &amp; "&amp;IF(OR($AD7177="",$AD7177=0),"Util NA",$AD7177&amp;" Util"))</f>
        <v/>
      </c>
    </row>
    <row r="7178" ht="15.75" customHeight="1" s="42">
      <c r="A7178" s="41" t="n"/>
      <c r="G7178" s="38" t="n"/>
      <c r="H7178" s="38" t="n"/>
      <c r="I7178" s="38" t="n"/>
      <c r="J7178" s="38" t="n"/>
      <c r="K7178" s="38" t="n"/>
      <c r="L7178" s="38" t="n"/>
      <c r="N7178" s="36">
        <f>IF($B7178="","",IF($C7178="SUPERSTORE","Superstore","DH"))</f>
        <v/>
      </c>
      <c r="O7178" s="36">
        <f>IF($B7178="","",IFERROR(VLOOKUP($B7178,Mapping!$A:$C,2,0),"Not Mapped"))</f>
        <v/>
      </c>
      <c r="P7178" s="36">
        <f>IF($B7178="","",IFERROR(VLOOKUP($B7178,Mapping!$A:$C,3,0),"Not Mapped"))</f>
        <v/>
      </c>
      <c r="Q7178" s="36">
        <f>IF($B7178="","",IFERROR(VLOOKUP($O7178,Leaders!$A:$B,2,0),"Not Mapped"))</f>
        <v/>
      </c>
      <c r="R7178" s="36">
        <f>IF($B7178="","",IF(COUNTIF(Exclusions!$A:$A,$B7178)&gt;0,"Yes","No"))</f>
        <v/>
      </c>
      <c r="S7178" s="38">
        <f>IF($B7178="","",MIN(1,DAY($A7178)/IF($N7178="Superstore",Settings!$B$5,Settings!$B$4)))</f>
        <v/>
      </c>
      <c r="T7178" s="38">
        <f>IF(OR($B7178="",$G7178="",$S7178=0),"",$G7178/$S7178)</f>
        <v/>
      </c>
      <c r="U7178" s="36">
        <f>IF($T7178="","",IF($T7178&lt;Settings!$B$8,"Critical",IF($T7178&lt;Settings!$B$9,"Semi Critical","Non Critical")))</f>
        <v/>
      </c>
      <c r="V7178" s="28" t="n"/>
      <c r="Z7178">
        <f>IF($B7178="","",IFERROR(VLOOKUP($B7178,'Plan HC for CCA'!$A:$B,2,0),""))</f>
        <v/>
      </c>
      <c r="AA7178">
        <f>IF(OR($B7178="",$Z7178=""),"",IF(N($M7178)&lt;$Z7178,"Delta","No Delta"))</f>
        <v/>
      </c>
      <c r="AB7178">
        <f>IF(OR($B7178="",$Z7178=""),"",MAX(0,$Z7178-N($M7178)))</f>
        <v/>
      </c>
      <c r="AC7178" s="46">
        <f>IF($B7178="","",IFERROR(INDEX('CCA Util %'!$H:$H,MATCH($B7178,'CCA Util %'!$E:$E,0)),""))</f>
        <v/>
      </c>
      <c r="AD7178">
        <f>IF($B7178="","",IFERROR(INDEX('CCA Util %'!$G:$G,MATCH($B7178,'CCA Util %'!$E:$E,0)),""))</f>
        <v/>
      </c>
      <c r="AE7178">
        <f>IF(OR($B7178="",$U7178=""),"",$U7178&amp;" &amp; "&amp;IF(OR($AD7178="",$AD7178=0),"Util NA",$AD7178&amp;" Util"))</f>
        <v/>
      </c>
    </row>
    <row r="7179" ht="15.75" customHeight="1" s="42">
      <c r="A7179" s="41" t="n"/>
      <c r="G7179" s="38" t="n"/>
      <c r="H7179" s="38" t="n"/>
      <c r="I7179" s="38" t="n"/>
      <c r="J7179" s="38" t="n"/>
      <c r="K7179" s="38" t="n"/>
      <c r="L7179" s="38" t="n"/>
      <c r="N7179" s="36">
        <f>IF($B7179="","",IF($C7179="SUPERSTORE","Superstore","DH"))</f>
        <v/>
      </c>
      <c r="O7179" s="36">
        <f>IF($B7179="","",IFERROR(VLOOKUP($B7179,Mapping!$A:$C,2,0),"Not Mapped"))</f>
        <v/>
      </c>
      <c r="P7179" s="36">
        <f>IF($B7179="","",IFERROR(VLOOKUP($B7179,Mapping!$A:$C,3,0),"Not Mapped"))</f>
        <v/>
      </c>
      <c r="Q7179" s="36">
        <f>IF($B7179="","",IFERROR(VLOOKUP($O7179,Leaders!$A:$B,2,0),"Not Mapped"))</f>
        <v/>
      </c>
      <c r="R7179" s="36">
        <f>IF($B7179="","",IF(COUNTIF(Exclusions!$A:$A,$B7179)&gt;0,"Yes","No"))</f>
        <v/>
      </c>
      <c r="S7179" s="38">
        <f>IF($B7179="","",MIN(1,DAY($A7179)/IF($N7179="Superstore",Settings!$B$5,Settings!$B$4)))</f>
        <v/>
      </c>
      <c r="T7179" s="38">
        <f>IF(OR($B7179="",$G7179="",$S7179=0),"",$G7179/$S7179)</f>
        <v/>
      </c>
      <c r="U7179" s="36">
        <f>IF($T7179="","",IF($T7179&lt;Settings!$B$8,"Critical",IF($T7179&lt;Settings!$B$9,"Semi Critical","Non Critical")))</f>
        <v/>
      </c>
      <c r="V7179" s="28" t="n"/>
      <c r="Z7179">
        <f>IF($B7179="","",IFERROR(VLOOKUP($B7179,'Plan HC for CCA'!$A:$B,2,0),""))</f>
        <v/>
      </c>
      <c r="AA7179">
        <f>IF(OR($B7179="",$Z7179=""),"",IF(N($M7179)&lt;$Z7179,"Delta","No Delta"))</f>
        <v/>
      </c>
      <c r="AB7179">
        <f>IF(OR($B7179="",$Z7179=""),"",MAX(0,$Z7179-N($M7179)))</f>
        <v/>
      </c>
      <c r="AC7179" s="46">
        <f>IF($B7179="","",IFERROR(INDEX('CCA Util %'!$H:$H,MATCH($B7179,'CCA Util %'!$E:$E,0)),""))</f>
        <v/>
      </c>
      <c r="AD7179">
        <f>IF($B7179="","",IFERROR(INDEX('CCA Util %'!$G:$G,MATCH($B7179,'CCA Util %'!$E:$E,0)),""))</f>
        <v/>
      </c>
      <c r="AE7179">
        <f>IF(OR($B7179="",$U7179=""),"",$U7179&amp;" &amp; "&amp;IF(OR($AD7179="",$AD7179=0),"Util NA",$AD7179&amp;" Util"))</f>
        <v/>
      </c>
    </row>
    <row r="7180" ht="15.75" customHeight="1" s="42">
      <c r="A7180" s="41" t="n"/>
      <c r="G7180" s="38" t="n"/>
      <c r="H7180" s="38" t="n"/>
      <c r="I7180" s="38" t="n"/>
      <c r="J7180" s="38" t="n"/>
      <c r="K7180" s="38" t="n"/>
      <c r="L7180" s="38" t="n"/>
      <c r="N7180" s="36">
        <f>IF($B7180="","",IF($C7180="SUPERSTORE","Superstore","DH"))</f>
        <v/>
      </c>
      <c r="O7180" s="36">
        <f>IF($B7180="","",IFERROR(VLOOKUP($B7180,Mapping!$A:$C,2,0),"Not Mapped"))</f>
        <v/>
      </c>
      <c r="P7180" s="36">
        <f>IF($B7180="","",IFERROR(VLOOKUP($B7180,Mapping!$A:$C,3,0),"Not Mapped"))</f>
        <v/>
      </c>
      <c r="Q7180" s="36">
        <f>IF($B7180="","",IFERROR(VLOOKUP($O7180,Leaders!$A:$B,2,0),"Not Mapped"))</f>
        <v/>
      </c>
      <c r="R7180" s="36">
        <f>IF($B7180="","",IF(COUNTIF(Exclusions!$A:$A,$B7180)&gt;0,"Yes","No"))</f>
        <v/>
      </c>
      <c r="S7180" s="38">
        <f>IF($B7180="","",MIN(1,DAY($A7180)/IF($N7180="Superstore",Settings!$B$5,Settings!$B$4)))</f>
        <v/>
      </c>
      <c r="T7180" s="38">
        <f>IF(OR($B7180="",$G7180="",$S7180=0),"",$G7180/$S7180)</f>
        <v/>
      </c>
      <c r="U7180" s="36">
        <f>IF($T7180="","",IF($T7180&lt;Settings!$B$8,"Critical",IF($T7180&lt;Settings!$B$9,"Semi Critical","Non Critical")))</f>
        <v/>
      </c>
      <c r="V7180" s="28" t="n"/>
      <c r="Z7180">
        <f>IF($B7180="","",IFERROR(VLOOKUP($B7180,'Plan HC for CCA'!$A:$B,2,0),""))</f>
        <v/>
      </c>
      <c r="AA7180">
        <f>IF(OR($B7180="",$Z7180=""),"",IF(N($M7180)&lt;$Z7180,"Delta","No Delta"))</f>
        <v/>
      </c>
      <c r="AB7180">
        <f>IF(OR($B7180="",$Z7180=""),"",MAX(0,$Z7180-N($M7180)))</f>
        <v/>
      </c>
      <c r="AC7180" s="46">
        <f>IF($B7180="","",IFERROR(INDEX('CCA Util %'!$H:$H,MATCH($B7180,'CCA Util %'!$E:$E,0)),""))</f>
        <v/>
      </c>
      <c r="AD7180">
        <f>IF($B7180="","",IFERROR(INDEX('CCA Util %'!$G:$G,MATCH($B7180,'CCA Util %'!$E:$E,0)),""))</f>
        <v/>
      </c>
      <c r="AE7180">
        <f>IF(OR($B7180="",$U7180=""),"",$U7180&amp;" &amp; "&amp;IF(OR($AD7180="",$AD7180=0),"Util NA",$AD7180&amp;" Util"))</f>
        <v/>
      </c>
    </row>
    <row r="7181" ht="15.75" customHeight="1" s="42">
      <c r="A7181" s="41" t="n"/>
      <c r="G7181" s="38" t="n"/>
      <c r="H7181" s="38" t="n"/>
      <c r="I7181" s="38" t="n"/>
      <c r="J7181" s="38" t="n"/>
      <c r="K7181" s="38" t="n"/>
      <c r="L7181" s="38" t="n"/>
      <c r="N7181" s="36">
        <f>IF($B7181="","",IF($C7181="SUPERSTORE","Superstore","DH"))</f>
        <v/>
      </c>
      <c r="O7181" s="36">
        <f>IF($B7181="","",IFERROR(VLOOKUP($B7181,Mapping!$A:$C,2,0),"Not Mapped"))</f>
        <v/>
      </c>
      <c r="P7181" s="36">
        <f>IF($B7181="","",IFERROR(VLOOKUP($B7181,Mapping!$A:$C,3,0),"Not Mapped"))</f>
        <v/>
      </c>
      <c r="Q7181" s="36">
        <f>IF($B7181="","",IFERROR(VLOOKUP($O7181,Leaders!$A:$B,2,0),"Not Mapped"))</f>
        <v/>
      </c>
      <c r="R7181" s="36">
        <f>IF($B7181="","",IF(COUNTIF(Exclusions!$A:$A,$B7181)&gt;0,"Yes","No"))</f>
        <v/>
      </c>
      <c r="S7181" s="38">
        <f>IF($B7181="","",MIN(1,DAY($A7181)/IF($N7181="Superstore",Settings!$B$5,Settings!$B$4)))</f>
        <v/>
      </c>
      <c r="T7181" s="38">
        <f>IF(OR($B7181="",$G7181="",$S7181=0),"",$G7181/$S7181)</f>
        <v/>
      </c>
      <c r="U7181" s="36">
        <f>IF($T7181="","",IF($T7181&lt;Settings!$B$8,"Critical",IF($T7181&lt;Settings!$B$9,"Semi Critical","Non Critical")))</f>
        <v/>
      </c>
      <c r="V7181" s="28" t="n"/>
      <c r="Z7181">
        <f>IF($B7181="","",IFERROR(VLOOKUP($B7181,'Plan HC for CCA'!$A:$B,2,0),""))</f>
        <v/>
      </c>
      <c r="AA7181">
        <f>IF(OR($B7181="",$Z7181=""),"",IF(N($M7181)&lt;$Z7181,"Delta","No Delta"))</f>
        <v/>
      </c>
      <c r="AB7181">
        <f>IF(OR($B7181="",$Z7181=""),"",MAX(0,$Z7181-N($M7181)))</f>
        <v/>
      </c>
      <c r="AC7181" s="46">
        <f>IF($B7181="","",IFERROR(INDEX('CCA Util %'!$H:$H,MATCH($B7181,'CCA Util %'!$E:$E,0)),""))</f>
        <v/>
      </c>
      <c r="AD7181">
        <f>IF($B7181="","",IFERROR(INDEX('CCA Util %'!$G:$G,MATCH($B7181,'CCA Util %'!$E:$E,0)),""))</f>
        <v/>
      </c>
      <c r="AE7181">
        <f>IF(OR($B7181="",$U7181=""),"",$U7181&amp;" &amp; "&amp;IF(OR($AD7181="",$AD7181=0),"Util NA",$AD7181&amp;" Util"))</f>
        <v/>
      </c>
    </row>
    <row r="7182" ht="15.75" customHeight="1" s="42">
      <c r="A7182" s="41" t="n"/>
      <c r="G7182" s="38" t="n"/>
      <c r="H7182" s="38" t="n"/>
      <c r="I7182" s="38" t="n"/>
      <c r="J7182" s="38" t="n"/>
      <c r="K7182" s="38" t="n"/>
      <c r="L7182" s="38" t="n"/>
      <c r="N7182" s="36">
        <f>IF($B7182="","",IF($C7182="SUPERSTORE","Superstore","DH"))</f>
        <v/>
      </c>
      <c r="O7182" s="36">
        <f>IF($B7182="","",IFERROR(VLOOKUP($B7182,Mapping!$A:$C,2,0),"Not Mapped"))</f>
        <v/>
      </c>
      <c r="P7182" s="36">
        <f>IF($B7182="","",IFERROR(VLOOKUP($B7182,Mapping!$A:$C,3,0),"Not Mapped"))</f>
        <v/>
      </c>
      <c r="Q7182" s="36">
        <f>IF($B7182="","",IFERROR(VLOOKUP($O7182,Leaders!$A:$B,2,0),"Not Mapped"))</f>
        <v/>
      </c>
      <c r="R7182" s="36">
        <f>IF($B7182="","",IF(COUNTIF(Exclusions!$A:$A,$B7182)&gt;0,"Yes","No"))</f>
        <v/>
      </c>
      <c r="S7182" s="38">
        <f>IF($B7182="","",MIN(1,DAY($A7182)/IF($N7182="Superstore",Settings!$B$5,Settings!$B$4)))</f>
        <v/>
      </c>
      <c r="T7182" s="38">
        <f>IF(OR($B7182="",$G7182="",$S7182=0),"",$G7182/$S7182)</f>
        <v/>
      </c>
      <c r="U7182" s="36">
        <f>IF($T7182="","",IF($T7182&lt;Settings!$B$8,"Critical",IF($T7182&lt;Settings!$B$9,"Semi Critical","Non Critical")))</f>
        <v/>
      </c>
      <c r="V7182" s="28" t="n"/>
      <c r="Z7182">
        <f>IF($B7182="","",IFERROR(VLOOKUP($B7182,'Plan HC for CCA'!$A:$B,2,0),""))</f>
        <v/>
      </c>
      <c r="AA7182">
        <f>IF(OR($B7182="",$Z7182=""),"",IF(N($M7182)&lt;$Z7182,"Delta","No Delta"))</f>
        <v/>
      </c>
      <c r="AB7182">
        <f>IF(OR($B7182="",$Z7182=""),"",MAX(0,$Z7182-N($M7182)))</f>
        <v/>
      </c>
      <c r="AC7182" s="46">
        <f>IF($B7182="","",IFERROR(INDEX('CCA Util %'!$H:$H,MATCH($B7182,'CCA Util %'!$E:$E,0)),""))</f>
        <v/>
      </c>
      <c r="AD7182">
        <f>IF($B7182="","",IFERROR(INDEX('CCA Util %'!$G:$G,MATCH($B7182,'CCA Util %'!$E:$E,0)),""))</f>
        <v/>
      </c>
      <c r="AE7182">
        <f>IF(OR($B7182="",$U7182=""),"",$U7182&amp;" &amp; "&amp;IF(OR($AD7182="",$AD7182=0),"Util NA",$AD7182&amp;" Util"))</f>
        <v/>
      </c>
    </row>
    <row r="7183" ht="15.75" customHeight="1" s="42">
      <c r="A7183" s="41" t="n"/>
      <c r="G7183" s="38" t="n"/>
      <c r="H7183" s="38" t="n"/>
      <c r="I7183" s="38" t="n"/>
      <c r="J7183" s="38" t="n"/>
      <c r="K7183" s="38" t="n"/>
      <c r="L7183" s="38" t="n"/>
      <c r="N7183" s="36">
        <f>IF($B7183="","",IF($C7183="SUPERSTORE","Superstore","DH"))</f>
        <v/>
      </c>
      <c r="O7183" s="36">
        <f>IF($B7183="","",IFERROR(VLOOKUP($B7183,Mapping!$A:$C,2,0),"Not Mapped"))</f>
        <v/>
      </c>
      <c r="P7183" s="36">
        <f>IF($B7183="","",IFERROR(VLOOKUP($B7183,Mapping!$A:$C,3,0),"Not Mapped"))</f>
        <v/>
      </c>
      <c r="Q7183" s="36">
        <f>IF($B7183="","",IFERROR(VLOOKUP($O7183,Leaders!$A:$B,2,0),"Not Mapped"))</f>
        <v/>
      </c>
      <c r="R7183" s="36">
        <f>IF($B7183="","",IF(COUNTIF(Exclusions!$A:$A,$B7183)&gt;0,"Yes","No"))</f>
        <v/>
      </c>
      <c r="S7183" s="38">
        <f>IF($B7183="","",MIN(1,DAY($A7183)/IF($N7183="Superstore",Settings!$B$5,Settings!$B$4)))</f>
        <v/>
      </c>
      <c r="T7183" s="38">
        <f>IF(OR($B7183="",$G7183="",$S7183=0),"",$G7183/$S7183)</f>
        <v/>
      </c>
      <c r="U7183" s="36">
        <f>IF($T7183="","",IF($T7183&lt;Settings!$B$8,"Critical",IF($T7183&lt;Settings!$B$9,"Semi Critical","Non Critical")))</f>
        <v/>
      </c>
      <c r="V7183" s="28" t="n"/>
      <c r="Z7183">
        <f>IF($B7183="","",IFERROR(VLOOKUP($B7183,'Plan HC for CCA'!$A:$B,2,0),""))</f>
        <v/>
      </c>
      <c r="AA7183">
        <f>IF(OR($B7183="",$Z7183=""),"",IF(N($M7183)&lt;$Z7183,"Delta","No Delta"))</f>
        <v/>
      </c>
      <c r="AB7183">
        <f>IF(OR($B7183="",$Z7183=""),"",MAX(0,$Z7183-N($M7183)))</f>
        <v/>
      </c>
      <c r="AC7183" s="46">
        <f>IF($B7183="","",IFERROR(INDEX('CCA Util %'!$H:$H,MATCH($B7183,'CCA Util %'!$E:$E,0)),""))</f>
        <v/>
      </c>
      <c r="AD7183">
        <f>IF($B7183="","",IFERROR(INDEX('CCA Util %'!$G:$G,MATCH($B7183,'CCA Util %'!$E:$E,0)),""))</f>
        <v/>
      </c>
      <c r="AE7183">
        <f>IF(OR($B7183="",$U7183=""),"",$U7183&amp;" &amp; "&amp;IF(OR($AD7183="",$AD7183=0),"Util NA",$AD7183&amp;" Util"))</f>
        <v/>
      </c>
    </row>
    <row r="7184" ht="15.75" customHeight="1" s="42">
      <c r="A7184" s="41" t="n"/>
      <c r="G7184" s="38" t="n"/>
      <c r="H7184" s="38" t="n"/>
      <c r="I7184" s="38" t="n"/>
      <c r="J7184" s="38" t="n"/>
      <c r="K7184" s="38" t="n"/>
      <c r="L7184" s="38" t="n"/>
      <c r="N7184" s="36">
        <f>IF($B7184="","",IF($C7184="SUPERSTORE","Superstore","DH"))</f>
        <v/>
      </c>
      <c r="O7184" s="36">
        <f>IF($B7184="","",IFERROR(VLOOKUP($B7184,Mapping!$A:$C,2,0),"Not Mapped"))</f>
        <v/>
      </c>
      <c r="P7184" s="36">
        <f>IF($B7184="","",IFERROR(VLOOKUP($B7184,Mapping!$A:$C,3,0),"Not Mapped"))</f>
        <v/>
      </c>
      <c r="Q7184" s="36">
        <f>IF($B7184="","",IFERROR(VLOOKUP($O7184,Leaders!$A:$B,2,0),"Not Mapped"))</f>
        <v/>
      </c>
      <c r="R7184" s="36">
        <f>IF($B7184="","",IF(COUNTIF(Exclusions!$A:$A,$B7184)&gt;0,"Yes","No"))</f>
        <v/>
      </c>
      <c r="S7184" s="38">
        <f>IF($B7184="","",MIN(1,DAY($A7184)/IF($N7184="Superstore",Settings!$B$5,Settings!$B$4)))</f>
        <v/>
      </c>
      <c r="T7184" s="38">
        <f>IF(OR($B7184="",$G7184="",$S7184=0),"",$G7184/$S7184)</f>
        <v/>
      </c>
      <c r="U7184" s="36">
        <f>IF($T7184="","",IF($T7184&lt;Settings!$B$8,"Critical",IF($T7184&lt;Settings!$B$9,"Semi Critical","Non Critical")))</f>
        <v/>
      </c>
      <c r="V7184" s="28" t="n"/>
      <c r="Z7184">
        <f>IF($B7184="","",IFERROR(VLOOKUP($B7184,'Plan HC for CCA'!$A:$B,2,0),""))</f>
        <v/>
      </c>
      <c r="AA7184">
        <f>IF(OR($B7184="",$Z7184=""),"",IF(N($M7184)&lt;$Z7184,"Delta","No Delta"))</f>
        <v/>
      </c>
      <c r="AB7184">
        <f>IF(OR($B7184="",$Z7184=""),"",MAX(0,$Z7184-N($M7184)))</f>
        <v/>
      </c>
      <c r="AC7184" s="46">
        <f>IF($B7184="","",IFERROR(INDEX('CCA Util %'!$H:$H,MATCH($B7184,'CCA Util %'!$E:$E,0)),""))</f>
        <v/>
      </c>
      <c r="AD7184">
        <f>IF($B7184="","",IFERROR(INDEX('CCA Util %'!$G:$G,MATCH($B7184,'CCA Util %'!$E:$E,0)),""))</f>
        <v/>
      </c>
      <c r="AE7184">
        <f>IF(OR($B7184="",$U7184=""),"",$U7184&amp;" &amp; "&amp;IF(OR($AD7184="",$AD7184=0),"Util NA",$AD7184&amp;" Util"))</f>
        <v/>
      </c>
    </row>
    <row r="7185" ht="15.75" customHeight="1" s="42">
      <c r="A7185" s="41" t="n"/>
      <c r="G7185" s="38" t="n"/>
      <c r="H7185" s="38" t="n"/>
      <c r="I7185" s="38" t="n"/>
      <c r="J7185" s="38" t="n"/>
      <c r="K7185" s="38" t="n"/>
      <c r="L7185" s="38" t="n"/>
      <c r="N7185" s="36">
        <f>IF($B7185="","",IF($C7185="SUPERSTORE","Superstore","DH"))</f>
        <v/>
      </c>
      <c r="O7185" s="36">
        <f>IF($B7185="","",IFERROR(VLOOKUP($B7185,Mapping!$A:$C,2,0),"Not Mapped"))</f>
        <v/>
      </c>
      <c r="P7185" s="36">
        <f>IF($B7185="","",IFERROR(VLOOKUP($B7185,Mapping!$A:$C,3,0),"Not Mapped"))</f>
        <v/>
      </c>
      <c r="Q7185" s="36">
        <f>IF($B7185="","",IFERROR(VLOOKUP($O7185,Leaders!$A:$B,2,0),"Not Mapped"))</f>
        <v/>
      </c>
      <c r="R7185" s="36">
        <f>IF($B7185="","",IF(COUNTIF(Exclusions!$A:$A,$B7185)&gt;0,"Yes","No"))</f>
        <v/>
      </c>
      <c r="S7185" s="38">
        <f>IF($B7185="","",MIN(1,DAY($A7185)/IF($N7185="Superstore",Settings!$B$5,Settings!$B$4)))</f>
        <v/>
      </c>
      <c r="T7185" s="38">
        <f>IF(OR($B7185="",$G7185="",$S7185=0),"",$G7185/$S7185)</f>
        <v/>
      </c>
      <c r="U7185" s="36">
        <f>IF($T7185="","",IF($T7185&lt;Settings!$B$8,"Critical",IF($T7185&lt;Settings!$B$9,"Semi Critical","Non Critical")))</f>
        <v/>
      </c>
      <c r="V7185" s="28" t="n"/>
      <c r="Z7185">
        <f>IF($B7185="","",IFERROR(VLOOKUP($B7185,'Plan HC for CCA'!$A:$B,2,0),""))</f>
        <v/>
      </c>
      <c r="AA7185">
        <f>IF(OR($B7185="",$Z7185=""),"",IF(N($M7185)&lt;$Z7185,"Delta","No Delta"))</f>
        <v/>
      </c>
      <c r="AB7185">
        <f>IF(OR($B7185="",$Z7185=""),"",MAX(0,$Z7185-N($M7185)))</f>
        <v/>
      </c>
      <c r="AC7185" s="46">
        <f>IF($B7185="","",IFERROR(INDEX('CCA Util %'!$H:$H,MATCH($B7185,'CCA Util %'!$E:$E,0)),""))</f>
        <v/>
      </c>
      <c r="AD7185">
        <f>IF($B7185="","",IFERROR(INDEX('CCA Util %'!$G:$G,MATCH($B7185,'CCA Util %'!$E:$E,0)),""))</f>
        <v/>
      </c>
      <c r="AE7185">
        <f>IF(OR($B7185="",$U7185=""),"",$U7185&amp;" &amp; "&amp;IF(OR($AD7185="",$AD7185=0),"Util NA",$AD7185&amp;" Util"))</f>
        <v/>
      </c>
    </row>
    <row r="7186" ht="15.75" customHeight="1" s="42">
      <c r="A7186" s="41" t="n"/>
      <c r="G7186" s="38" t="n"/>
      <c r="H7186" s="38" t="n"/>
      <c r="I7186" s="38" t="n"/>
      <c r="J7186" s="38" t="n"/>
      <c r="K7186" s="38" t="n"/>
      <c r="L7186" s="38" t="n"/>
      <c r="N7186" s="36">
        <f>IF($B7186="","",IF($C7186="SUPERSTORE","Superstore","DH"))</f>
        <v/>
      </c>
      <c r="O7186" s="36">
        <f>IF($B7186="","",IFERROR(VLOOKUP($B7186,Mapping!$A:$C,2,0),"Not Mapped"))</f>
        <v/>
      </c>
      <c r="P7186" s="36">
        <f>IF($B7186="","",IFERROR(VLOOKUP($B7186,Mapping!$A:$C,3,0),"Not Mapped"))</f>
        <v/>
      </c>
      <c r="Q7186" s="36">
        <f>IF($B7186="","",IFERROR(VLOOKUP($O7186,Leaders!$A:$B,2,0),"Not Mapped"))</f>
        <v/>
      </c>
      <c r="R7186" s="36">
        <f>IF($B7186="","",IF(COUNTIF(Exclusions!$A:$A,$B7186)&gt;0,"Yes","No"))</f>
        <v/>
      </c>
      <c r="S7186" s="38">
        <f>IF($B7186="","",MIN(1,DAY($A7186)/IF($N7186="Superstore",Settings!$B$5,Settings!$B$4)))</f>
        <v/>
      </c>
      <c r="T7186" s="38">
        <f>IF(OR($B7186="",$G7186="",$S7186=0),"",$G7186/$S7186)</f>
        <v/>
      </c>
      <c r="U7186" s="36">
        <f>IF($T7186="","",IF($T7186&lt;Settings!$B$8,"Critical",IF($T7186&lt;Settings!$B$9,"Semi Critical","Non Critical")))</f>
        <v/>
      </c>
      <c r="V7186" s="28" t="n"/>
      <c r="Z7186">
        <f>IF($B7186="","",IFERROR(VLOOKUP($B7186,'Plan HC for CCA'!$A:$B,2,0),""))</f>
        <v/>
      </c>
      <c r="AA7186">
        <f>IF(OR($B7186="",$Z7186=""),"",IF(N($M7186)&lt;$Z7186,"Delta","No Delta"))</f>
        <v/>
      </c>
      <c r="AB7186">
        <f>IF(OR($B7186="",$Z7186=""),"",MAX(0,$Z7186-N($M7186)))</f>
        <v/>
      </c>
      <c r="AC7186" s="46">
        <f>IF($B7186="","",IFERROR(INDEX('CCA Util %'!$H:$H,MATCH($B7186,'CCA Util %'!$E:$E,0)),""))</f>
        <v/>
      </c>
      <c r="AD7186">
        <f>IF($B7186="","",IFERROR(INDEX('CCA Util %'!$G:$G,MATCH($B7186,'CCA Util %'!$E:$E,0)),""))</f>
        <v/>
      </c>
      <c r="AE7186">
        <f>IF(OR($B7186="",$U7186=""),"",$U7186&amp;" &amp; "&amp;IF(OR($AD7186="",$AD7186=0),"Util NA",$AD7186&amp;" Util"))</f>
        <v/>
      </c>
    </row>
    <row r="7187" ht="15.75" customHeight="1" s="42">
      <c r="A7187" s="41" t="n"/>
      <c r="G7187" s="38" t="n"/>
      <c r="H7187" s="38" t="n"/>
      <c r="I7187" s="38" t="n"/>
      <c r="J7187" s="38" t="n"/>
      <c r="K7187" s="38" t="n"/>
      <c r="L7187" s="38" t="n"/>
      <c r="N7187" s="36">
        <f>IF($B7187="","",IF($C7187="SUPERSTORE","Superstore","DH"))</f>
        <v/>
      </c>
      <c r="O7187" s="36">
        <f>IF($B7187="","",IFERROR(VLOOKUP($B7187,Mapping!$A:$C,2,0),"Not Mapped"))</f>
        <v/>
      </c>
      <c r="P7187" s="36">
        <f>IF($B7187="","",IFERROR(VLOOKUP($B7187,Mapping!$A:$C,3,0),"Not Mapped"))</f>
        <v/>
      </c>
      <c r="Q7187" s="36">
        <f>IF($B7187="","",IFERROR(VLOOKUP($O7187,Leaders!$A:$B,2,0),"Not Mapped"))</f>
        <v/>
      </c>
      <c r="R7187" s="36">
        <f>IF($B7187="","",IF(COUNTIF(Exclusions!$A:$A,$B7187)&gt;0,"Yes","No"))</f>
        <v/>
      </c>
      <c r="S7187" s="38">
        <f>IF($B7187="","",MIN(1,DAY($A7187)/IF($N7187="Superstore",Settings!$B$5,Settings!$B$4)))</f>
        <v/>
      </c>
      <c r="T7187" s="38">
        <f>IF(OR($B7187="",$G7187="",$S7187=0),"",$G7187/$S7187)</f>
        <v/>
      </c>
      <c r="U7187" s="36">
        <f>IF($T7187="","",IF($T7187&lt;Settings!$B$8,"Critical",IF($T7187&lt;Settings!$B$9,"Semi Critical","Non Critical")))</f>
        <v/>
      </c>
      <c r="V7187" s="28" t="n"/>
      <c r="Z7187">
        <f>IF($B7187="","",IFERROR(VLOOKUP($B7187,'Plan HC for CCA'!$A:$B,2,0),""))</f>
        <v/>
      </c>
      <c r="AA7187">
        <f>IF(OR($B7187="",$Z7187=""),"",IF(N($M7187)&lt;$Z7187,"Delta","No Delta"))</f>
        <v/>
      </c>
      <c r="AB7187">
        <f>IF(OR($B7187="",$Z7187=""),"",MAX(0,$Z7187-N($M7187)))</f>
        <v/>
      </c>
      <c r="AC7187" s="46">
        <f>IF($B7187="","",IFERROR(INDEX('CCA Util %'!$H:$H,MATCH($B7187,'CCA Util %'!$E:$E,0)),""))</f>
        <v/>
      </c>
      <c r="AD7187">
        <f>IF($B7187="","",IFERROR(INDEX('CCA Util %'!$G:$G,MATCH($B7187,'CCA Util %'!$E:$E,0)),""))</f>
        <v/>
      </c>
      <c r="AE7187">
        <f>IF(OR($B7187="",$U7187=""),"",$U7187&amp;" &amp; "&amp;IF(OR($AD7187="",$AD7187=0),"Util NA",$AD7187&amp;" Util"))</f>
        <v/>
      </c>
    </row>
    <row r="7188" ht="15.75" customHeight="1" s="42">
      <c r="A7188" s="41" t="n"/>
      <c r="G7188" s="38" t="n"/>
      <c r="H7188" s="38" t="n"/>
      <c r="I7188" s="38" t="n"/>
      <c r="J7188" s="38" t="n"/>
      <c r="K7188" s="38" t="n"/>
      <c r="L7188" s="38" t="n"/>
      <c r="N7188" s="36">
        <f>IF($B7188="","",IF($C7188="SUPERSTORE","Superstore","DH"))</f>
        <v/>
      </c>
      <c r="O7188" s="36">
        <f>IF($B7188="","",IFERROR(VLOOKUP($B7188,Mapping!$A:$C,2,0),"Not Mapped"))</f>
        <v/>
      </c>
      <c r="P7188" s="36">
        <f>IF($B7188="","",IFERROR(VLOOKUP($B7188,Mapping!$A:$C,3,0),"Not Mapped"))</f>
        <v/>
      </c>
      <c r="Q7188" s="36">
        <f>IF($B7188="","",IFERROR(VLOOKUP($O7188,Leaders!$A:$B,2,0),"Not Mapped"))</f>
        <v/>
      </c>
      <c r="R7188" s="36">
        <f>IF($B7188="","",IF(COUNTIF(Exclusions!$A:$A,$B7188)&gt;0,"Yes","No"))</f>
        <v/>
      </c>
      <c r="S7188" s="38">
        <f>IF($B7188="","",MIN(1,DAY($A7188)/IF($N7188="Superstore",Settings!$B$5,Settings!$B$4)))</f>
        <v/>
      </c>
      <c r="T7188" s="38">
        <f>IF(OR($B7188="",$G7188="",$S7188=0),"",$G7188/$S7188)</f>
        <v/>
      </c>
      <c r="U7188" s="36">
        <f>IF($T7188="","",IF($T7188&lt;Settings!$B$8,"Critical",IF($T7188&lt;Settings!$B$9,"Semi Critical","Non Critical")))</f>
        <v/>
      </c>
      <c r="V7188" s="28" t="n"/>
      <c r="Z7188">
        <f>IF($B7188="","",IFERROR(VLOOKUP($B7188,'Plan HC for CCA'!$A:$B,2,0),""))</f>
        <v/>
      </c>
      <c r="AA7188">
        <f>IF(OR($B7188="",$Z7188=""),"",IF(N($M7188)&lt;$Z7188,"Delta","No Delta"))</f>
        <v/>
      </c>
      <c r="AB7188">
        <f>IF(OR($B7188="",$Z7188=""),"",MAX(0,$Z7188-N($M7188)))</f>
        <v/>
      </c>
      <c r="AC7188" s="46">
        <f>IF($B7188="","",IFERROR(INDEX('CCA Util %'!$H:$H,MATCH($B7188,'CCA Util %'!$E:$E,0)),""))</f>
        <v/>
      </c>
      <c r="AD7188">
        <f>IF($B7188="","",IFERROR(INDEX('CCA Util %'!$G:$G,MATCH($B7188,'CCA Util %'!$E:$E,0)),""))</f>
        <v/>
      </c>
      <c r="AE7188">
        <f>IF(OR($B7188="",$U7188=""),"",$U7188&amp;" &amp; "&amp;IF(OR($AD7188="",$AD7188=0),"Util NA",$AD7188&amp;" Util"))</f>
        <v/>
      </c>
    </row>
    <row r="7189" ht="15.75" customHeight="1" s="42">
      <c r="A7189" s="41" t="n"/>
      <c r="G7189" s="38" t="n"/>
      <c r="H7189" s="38" t="n"/>
      <c r="I7189" s="38" t="n"/>
      <c r="J7189" s="38" t="n"/>
      <c r="K7189" s="38" t="n"/>
      <c r="L7189" s="38" t="n"/>
      <c r="N7189" s="36">
        <f>IF($B7189="","",IF($C7189="SUPERSTORE","Superstore","DH"))</f>
        <v/>
      </c>
      <c r="O7189" s="36">
        <f>IF($B7189="","",IFERROR(VLOOKUP($B7189,Mapping!$A:$C,2,0),"Not Mapped"))</f>
        <v/>
      </c>
      <c r="P7189" s="36">
        <f>IF($B7189="","",IFERROR(VLOOKUP($B7189,Mapping!$A:$C,3,0),"Not Mapped"))</f>
        <v/>
      </c>
      <c r="Q7189" s="36">
        <f>IF($B7189="","",IFERROR(VLOOKUP($O7189,Leaders!$A:$B,2,0),"Not Mapped"))</f>
        <v/>
      </c>
      <c r="R7189" s="36">
        <f>IF($B7189="","",IF(COUNTIF(Exclusions!$A:$A,$B7189)&gt;0,"Yes","No"))</f>
        <v/>
      </c>
      <c r="S7189" s="38">
        <f>IF($B7189="","",MIN(1,DAY($A7189)/IF($N7189="Superstore",Settings!$B$5,Settings!$B$4)))</f>
        <v/>
      </c>
      <c r="T7189" s="38">
        <f>IF(OR($B7189="",$G7189="",$S7189=0),"",$G7189/$S7189)</f>
        <v/>
      </c>
      <c r="U7189" s="36">
        <f>IF($T7189="","",IF($T7189&lt;Settings!$B$8,"Critical",IF($T7189&lt;Settings!$B$9,"Semi Critical","Non Critical")))</f>
        <v/>
      </c>
      <c r="V7189" s="28" t="n"/>
      <c r="Z7189">
        <f>IF($B7189="","",IFERROR(VLOOKUP($B7189,'Plan HC for CCA'!$A:$B,2,0),""))</f>
        <v/>
      </c>
      <c r="AA7189">
        <f>IF(OR($B7189="",$Z7189=""),"",IF(N($M7189)&lt;$Z7189,"Delta","No Delta"))</f>
        <v/>
      </c>
      <c r="AB7189">
        <f>IF(OR($B7189="",$Z7189=""),"",MAX(0,$Z7189-N($M7189)))</f>
        <v/>
      </c>
      <c r="AC7189" s="46">
        <f>IF($B7189="","",IFERROR(INDEX('CCA Util %'!$H:$H,MATCH($B7189,'CCA Util %'!$E:$E,0)),""))</f>
        <v/>
      </c>
      <c r="AD7189">
        <f>IF($B7189="","",IFERROR(INDEX('CCA Util %'!$G:$G,MATCH($B7189,'CCA Util %'!$E:$E,0)),""))</f>
        <v/>
      </c>
      <c r="AE7189">
        <f>IF(OR($B7189="",$U7189=""),"",$U7189&amp;" &amp; "&amp;IF(OR($AD7189="",$AD7189=0),"Util NA",$AD7189&amp;" Util"))</f>
        <v/>
      </c>
    </row>
    <row r="7190" ht="15.75" customHeight="1" s="42">
      <c r="A7190" s="41" t="n"/>
      <c r="G7190" s="38" t="n"/>
      <c r="H7190" s="38" t="n"/>
      <c r="I7190" s="38" t="n"/>
      <c r="J7190" s="38" t="n"/>
      <c r="K7190" s="38" t="n"/>
      <c r="L7190" s="38" t="n"/>
      <c r="N7190" s="36">
        <f>IF($B7190="","",IF($C7190="SUPERSTORE","Superstore","DH"))</f>
        <v/>
      </c>
      <c r="O7190" s="36">
        <f>IF($B7190="","",IFERROR(VLOOKUP($B7190,Mapping!$A:$C,2,0),"Not Mapped"))</f>
        <v/>
      </c>
      <c r="P7190" s="36">
        <f>IF($B7190="","",IFERROR(VLOOKUP($B7190,Mapping!$A:$C,3,0),"Not Mapped"))</f>
        <v/>
      </c>
      <c r="Q7190" s="36">
        <f>IF($B7190="","",IFERROR(VLOOKUP($O7190,Leaders!$A:$B,2,0),"Not Mapped"))</f>
        <v/>
      </c>
      <c r="R7190" s="36">
        <f>IF($B7190="","",IF(COUNTIF(Exclusions!$A:$A,$B7190)&gt;0,"Yes","No"))</f>
        <v/>
      </c>
      <c r="S7190" s="38">
        <f>IF($B7190="","",MIN(1,DAY($A7190)/IF($N7190="Superstore",Settings!$B$5,Settings!$B$4)))</f>
        <v/>
      </c>
      <c r="T7190" s="38">
        <f>IF(OR($B7190="",$G7190="",$S7190=0),"",$G7190/$S7190)</f>
        <v/>
      </c>
      <c r="U7190" s="36">
        <f>IF($T7190="","",IF($T7190&lt;Settings!$B$8,"Critical",IF($T7190&lt;Settings!$B$9,"Semi Critical","Non Critical")))</f>
        <v/>
      </c>
      <c r="V7190" s="28" t="n"/>
      <c r="Z7190">
        <f>IF($B7190="","",IFERROR(VLOOKUP($B7190,'Plan HC for CCA'!$A:$B,2,0),""))</f>
        <v/>
      </c>
      <c r="AA7190">
        <f>IF(OR($B7190="",$Z7190=""),"",IF(N($M7190)&lt;$Z7190,"Delta","No Delta"))</f>
        <v/>
      </c>
      <c r="AB7190">
        <f>IF(OR($B7190="",$Z7190=""),"",MAX(0,$Z7190-N($M7190)))</f>
        <v/>
      </c>
      <c r="AC7190" s="46">
        <f>IF($B7190="","",IFERROR(INDEX('CCA Util %'!$H:$H,MATCH($B7190,'CCA Util %'!$E:$E,0)),""))</f>
        <v/>
      </c>
      <c r="AD7190">
        <f>IF($B7190="","",IFERROR(INDEX('CCA Util %'!$G:$G,MATCH($B7190,'CCA Util %'!$E:$E,0)),""))</f>
        <v/>
      </c>
      <c r="AE7190">
        <f>IF(OR($B7190="",$U7190=""),"",$U7190&amp;" &amp; "&amp;IF(OR($AD7190="",$AD7190=0),"Util NA",$AD7190&amp;" Util"))</f>
        <v/>
      </c>
    </row>
    <row r="7191" ht="15.75" customHeight="1" s="42">
      <c r="A7191" s="41" t="n"/>
      <c r="G7191" s="38" t="n"/>
      <c r="H7191" s="38" t="n"/>
      <c r="I7191" s="38" t="n"/>
      <c r="J7191" s="38" t="n"/>
      <c r="K7191" s="38" t="n"/>
      <c r="L7191" s="38" t="n"/>
      <c r="N7191" s="36">
        <f>IF($B7191="","",IF($C7191="SUPERSTORE","Superstore","DH"))</f>
        <v/>
      </c>
      <c r="O7191" s="36">
        <f>IF($B7191="","",IFERROR(VLOOKUP($B7191,Mapping!$A:$C,2,0),"Not Mapped"))</f>
        <v/>
      </c>
      <c r="P7191" s="36">
        <f>IF($B7191="","",IFERROR(VLOOKUP($B7191,Mapping!$A:$C,3,0),"Not Mapped"))</f>
        <v/>
      </c>
      <c r="Q7191" s="36">
        <f>IF($B7191="","",IFERROR(VLOOKUP($O7191,Leaders!$A:$B,2,0),"Not Mapped"))</f>
        <v/>
      </c>
      <c r="R7191" s="36">
        <f>IF($B7191="","",IF(COUNTIF(Exclusions!$A:$A,$B7191)&gt;0,"Yes","No"))</f>
        <v/>
      </c>
      <c r="S7191" s="38">
        <f>IF($B7191="","",MIN(1,DAY($A7191)/IF($N7191="Superstore",Settings!$B$5,Settings!$B$4)))</f>
        <v/>
      </c>
      <c r="T7191" s="38">
        <f>IF(OR($B7191="",$G7191="",$S7191=0),"",$G7191/$S7191)</f>
        <v/>
      </c>
      <c r="U7191" s="36">
        <f>IF($T7191="","",IF($T7191&lt;Settings!$B$8,"Critical",IF($T7191&lt;Settings!$B$9,"Semi Critical","Non Critical")))</f>
        <v/>
      </c>
      <c r="V7191" s="28" t="n"/>
      <c r="Z7191">
        <f>IF($B7191="","",IFERROR(VLOOKUP($B7191,'Plan HC for CCA'!$A:$B,2,0),""))</f>
        <v/>
      </c>
      <c r="AA7191">
        <f>IF(OR($B7191="",$Z7191=""),"",IF(N($M7191)&lt;$Z7191,"Delta","No Delta"))</f>
        <v/>
      </c>
      <c r="AB7191">
        <f>IF(OR($B7191="",$Z7191=""),"",MAX(0,$Z7191-N($M7191)))</f>
        <v/>
      </c>
      <c r="AC7191" s="46">
        <f>IF($B7191="","",IFERROR(INDEX('CCA Util %'!$H:$H,MATCH($B7191,'CCA Util %'!$E:$E,0)),""))</f>
        <v/>
      </c>
      <c r="AD7191">
        <f>IF($B7191="","",IFERROR(INDEX('CCA Util %'!$G:$G,MATCH($B7191,'CCA Util %'!$E:$E,0)),""))</f>
        <v/>
      </c>
      <c r="AE7191">
        <f>IF(OR($B7191="",$U7191=""),"",$U7191&amp;" &amp; "&amp;IF(OR($AD7191="",$AD7191=0),"Util NA",$AD7191&amp;" Util"))</f>
        <v/>
      </c>
    </row>
    <row r="7192" ht="15.75" customHeight="1" s="42">
      <c r="A7192" s="41" t="n"/>
      <c r="G7192" s="38" t="n"/>
      <c r="H7192" s="38" t="n"/>
      <c r="I7192" s="38" t="n"/>
      <c r="J7192" s="38" t="n"/>
      <c r="K7192" s="38" t="n"/>
      <c r="L7192" s="38" t="n"/>
      <c r="N7192" s="36">
        <f>IF($B7192="","",IF($C7192="SUPERSTORE","Superstore","DH"))</f>
        <v/>
      </c>
      <c r="O7192" s="36">
        <f>IF($B7192="","",IFERROR(VLOOKUP($B7192,Mapping!$A:$C,2,0),"Not Mapped"))</f>
        <v/>
      </c>
      <c r="P7192" s="36">
        <f>IF($B7192="","",IFERROR(VLOOKUP($B7192,Mapping!$A:$C,3,0),"Not Mapped"))</f>
        <v/>
      </c>
      <c r="Q7192" s="36">
        <f>IF($B7192="","",IFERROR(VLOOKUP($O7192,Leaders!$A:$B,2,0),"Not Mapped"))</f>
        <v/>
      </c>
      <c r="R7192" s="36">
        <f>IF($B7192="","",IF(COUNTIF(Exclusions!$A:$A,$B7192)&gt;0,"Yes","No"))</f>
        <v/>
      </c>
      <c r="S7192" s="38">
        <f>IF($B7192="","",MIN(1,DAY($A7192)/IF($N7192="Superstore",Settings!$B$5,Settings!$B$4)))</f>
        <v/>
      </c>
      <c r="T7192" s="38">
        <f>IF(OR($B7192="",$G7192="",$S7192=0),"",$G7192/$S7192)</f>
        <v/>
      </c>
      <c r="U7192" s="36">
        <f>IF($T7192="","",IF($T7192&lt;Settings!$B$8,"Critical",IF($T7192&lt;Settings!$B$9,"Semi Critical","Non Critical")))</f>
        <v/>
      </c>
      <c r="V7192" s="28" t="n"/>
      <c r="Z7192">
        <f>IF($B7192="","",IFERROR(VLOOKUP($B7192,'Plan HC for CCA'!$A:$B,2,0),""))</f>
        <v/>
      </c>
      <c r="AA7192">
        <f>IF(OR($B7192="",$Z7192=""),"",IF(N($M7192)&lt;$Z7192,"Delta","No Delta"))</f>
        <v/>
      </c>
      <c r="AB7192">
        <f>IF(OR($B7192="",$Z7192=""),"",MAX(0,$Z7192-N($M7192)))</f>
        <v/>
      </c>
      <c r="AC7192" s="46">
        <f>IF($B7192="","",IFERROR(INDEX('CCA Util %'!$H:$H,MATCH($B7192,'CCA Util %'!$E:$E,0)),""))</f>
        <v/>
      </c>
      <c r="AD7192">
        <f>IF($B7192="","",IFERROR(INDEX('CCA Util %'!$G:$G,MATCH($B7192,'CCA Util %'!$E:$E,0)),""))</f>
        <v/>
      </c>
      <c r="AE7192">
        <f>IF(OR($B7192="",$U7192=""),"",$U7192&amp;" &amp; "&amp;IF(OR($AD7192="",$AD7192=0),"Util NA",$AD7192&amp;" Util"))</f>
        <v/>
      </c>
    </row>
    <row r="7193" ht="15.75" customHeight="1" s="42">
      <c r="A7193" s="41" t="n"/>
      <c r="G7193" s="38" t="n"/>
      <c r="H7193" s="38" t="n"/>
      <c r="I7193" s="38" t="n"/>
      <c r="J7193" s="38" t="n"/>
      <c r="K7193" s="38" t="n"/>
      <c r="L7193" s="38" t="n"/>
      <c r="N7193" s="36">
        <f>IF($B7193="","",IF($C7193="SUPERSTORE","Superstore","DH"))</f>
        <v/>
      </c>
      <c r="O7193" s="36">
        <f>IF($B7193="","",IFERROR(VLOOKUP($B7193,Mapping!$A:$C,2,0),"Not Mapped"))</f>
        <v/>
      </c>
      <c r="P7193" s="36">
        <f>IF($B7193="","",IFERROR(VLOOKUP($B7193,Mapping!$A:$C,3,0),"Not Mapped"))</f>
        <v/>
      </c>
      <c r="Q7193" s="36">
        <f>IF($B7193="","",IFERROR(VLOOKUP($O7193,Leaders!$A:$B,2,0),"Not Mapped"))</f>
        <v/>
      </c>
      <c r="R7193" s="36">
        <f>IF($B7193="","",IF(COUNTIF(Exclusions!$A:$A,$B7193)&gt;0,"Yes","No"))</f>
        <v/>
      </c>
      <c r="S7193" s="38">
        <f>IF($B7193="","",MIN(1,DAY($A7193)/IF($N7193="Superstore",Settings!$B$5,Settings!$B$4)))</f>
        <v/>
      </c>
      <c r="T7193" s="38">
        <f>IF(OR($B7193="",$G7193="",$S7193=0),"",$G7193/$S7193)</f>
        <v/>
      </c>
      <c r="U7193" s="36">
        <f>IF($T7193="","",IF($T7193&lt;Settings!$B$8,"Critical",IF($T7193&lt;Settings!$B$9,"Semi Critical","Non Critical")))</f>
        <v/>
      </c>
      <c r="V7193" s="28" t="n"/>
      <c r="Z7193">
        <f>IF($B7193="","",IFERROR(VLOOKUP($B7193,'Plan HC for CCA'!$A:$B,2,0),""))</f>
        <v/>
      </c>
      <c r="AA7193">
        <f>IF(OR($B7193="",$Z7193=""),"",IF(N($M7193)&lt;$Z7193,"Delta","No Delta"))</f>
        <v/>
      </c>
      <c r="AB7193">
        <f>IF(OR($B7193="",$Z7193=""),"",MAX(0,$Z7193-N($M7193)))</f>
        <v/>
      </c>
      <c r="AC7193" s="46">
        <f>IF($B7193="","",IFERROR(INDEX('CCA Util %'!$H:$H,MATCH($B7193,'CCA Util %'!$E:$E,0)),""))</f>
        <v/>
      </c>
      <c r="AD7193">
        <f>IF($B7193="","",IFERROR(INDEX('CCA Util %'!$G:$G,MATCH($B7193,'CCA Util %'!$E:$E,0)),""))</f>
        <v/>
      </c>
      <c r="AE7193">
        <f>IF(OR($B7193="",$U7193=""),"",$U7193&amp;" &amp; "&amp;IF(OR($AD7193="",$AD7193=0),"Util NA",$AD7193&amp;" Util"))</f>
        <v/>
      </c>
    </row>
    <row r="7194" ht="15.75" customHeight="1" s="42">
      <c r="A7194" s="41" t="n"/>
      <c r="G7194" s="38" t="n"/>
      <c r="H7194" s="38" t="n"/>
      <c r="I7194" s="38" t="n"/>
      <c r="J7194" s="38" t="n"/>
      <c r="K7194" s="38" t="n"/>
      <c r="L7194" s="38" t="n"/>
      <c r="N7194" s="36">
        <f>IF($B7194="","",IF($C7194="SUPERSTORE","Superstore","DH"))</f>
        <v/>
      </c>
      <c r="O7194" s="36">
        <f>IF($B7194="","",IFERROR(VLOOKUP($B7194,Mapping!$A:$C,2,0),"Not Mapped"))</f>
        <v/>
      </c>
      <c r="P7194" s="36">
        <f>IF($B7194="","",IFERROR(VLOOKUP($B7194,Mapping!$A:$C,3,0),"Not Mapped"))</f>
        <v/>
      </c>
      <c r="Q7194" s="36">
        <f>IF($B7194="","",IFERROR(VLOOKUP($O7194,Leaders!$A:$B,2,0),"Not Mapped"))</f>
        <v/>
      </c>
      <c r="R7194" s="36">
        <f>IF($B7194="","",IF(COUNTIF(Exclusions!$A:$A,$B7194)&gt;0,"Yes","No"))</f>
        <v/>
      </c>
      <c r="S7194" s="38">
        <f>IF($B7194="","",MIN(1,DAY($A7194)/IF($N7194="Superstore",Settings!$B$5,Settings!$B$4)))</f>
        <v/>
      </c>
      <c r="T7194" s="38">
        <f>IF(OR($B7194="",$G7194="",$S7194=0),"",$G7194/$S7194)</f>
        <v/>
      </c>
      <c r="U7194" s="36">
        <f>IF($T7194="","",IF($T7194&lt;Settings!$B$8,"Critical",IF($T7194&lt;Settings!$B$9,"Semi Critical","Non Critical")))</f>
        <v/>
      </c>
      <c r="V7194" s="28" t="n"/>
      <c r="Z7194">
        <f>IF($B7194="","",IFERROR(VLOOKUP($B7194,'Plan HC for CCA'!$A:$B,2,0),""))</f>
        <v/>
      </c>
      <c r="AA7194">
        <f>IF(OR($B7194="",$Z7194=""),"",IF(N($M7194)&lt;$Z7194,"Delta","No Delta"))</f>
        <v/>
      </c>
      <c r="AB7194">
        <f>IF(OR($B7194="",$Z7194=""),"",MAX(0,$Z7194-N($M7194)))</f>
        <v/>
      </c>
      <c r="AC7194" s="46">
        <f>IF($B7194="","",IFERROR(INDEX('CCA Util %'!$H:$H,MATCH($B7194,'CCA Util %'!$E:$E,0)),""))</f>
        <v/>
      </c>
      <c r="AD7194">
        <f>IF($B7194="","",IFERROR(INDEX('CCA Util %'!$G:$G,MATCH($B7194,'CCA Util %'!$E:$E,0)),""))</f>
        <v/>
      </c>
      <c r="AE7194">
        <f>IF(OR($B7194="",$U7194=""),"",$U7194&amp;" &amp; "&amp;IF(OR($AD7194="",$AD7194=0),"Util NA",$AD7194&amp;" Util"))</f>
        <v/>
      </c>
    </row>
    <row r="7195" ht="15.75" customHeight="1" s="42">
      <c r="A7195" s="41" t="n"/>
      <c r="G7195" s="38" t="n"/>
      <c r="H7195" s="38" t="n"/>
      <c r="I7195" s="38" t="n"/>
      <c r="J7195" s="38" t="n"/>
      <c r="K7195" s="38" t="n"/>
      <c r="L7195" s="38" t="n"/>
      <c r="N7195" s="36">
        <f>IF($B7195="","",IF($C7195="SUPERSTORE","Superstore","DH"))</f>
        <v/>
      </c>
      <c r="O7195" s="36">
        <f>IF($B7195="","",IFERROR(VLOOKUP($B7195,Mapping!$A:$C,2,0),"Not Mapped"))</f>
        <v/>
      </c>
      <c r="P7195" s="36">
        <f>IF($B7195="","",IFERROR(VLOOKUP($B7195,Mapping!$A:$C,3,0),"Not Mapped"))</f>
        <v/>
      </c>
      <c r="Q7195" s="36">
        <f>IF($B7195="","",IFERROR(VLOOKUP($O7195,Leaders!$A:$B,2,0),"Not Mapped"))</f>
        <v/>
      </c>
      <c r="R7195" s="36">
        <f>IF($B7195="","",IF(COUNTIF(Exclusions!$A:$A,$B7195)&gt;0,"Yes","No"))</f>
        <v/>
      </c>
      <c r="S7195" s="38">
        <f>IF($B7195="","",MIN(1,DAY($A7195)/IF($N7195="Superstore",Settings!$B$5,Settings!$B$4)))</f>
        <v/>
      </c>
      <c r="T7195" s="38">
        <f>IF(OR($B7195="",$G7195="",$S7195=0),"",$G7195/$S7195)</f>
        <v/>
      </c>
      <c r="U7195" s="36">
        <f>IF($T7195="","",IF($T7195&lt;Settings!$B$8,"Critical",IF($T7195&lt;Settings!$B$9,"Semi Critical","Non Critical")))</f>
        <v/>
      </c>
      <c r="V7195" s="28" t="n"/>
      <c r="Z7195">
        <f>IF($B7195="","",IFERROR(VLOOKUP($B7195,'Plan HC for CCA'!$A:$B,2,0),""))</f>
        <v/>
      </c>
      <c r="AA7195">
        <f>IF(OR($B7195="",$Z7195=""),"",IF(N($M7195)&lt;$Z7195,"Delta","No Delta"))</f>
        <v/>
      </c>
      <c r="AB7195">
        <f>IF(OR($B7195="",$Z7195=""),"",MAX(0,$Z7195-N($M7195)))</f>
        <v/>
      </c>
      <c r="AC7195" s="46">
        <f>IF($B7195="","",IFERROR(INDEX('CCA Util %'!$H:$H,MATCH($B7195,'CCA Util %'!$E:$E,0)),""))</f>
        <v/>
      </c>
      <c r="AD7195">
        <f>IF($B7195="","",IFERROR(INDEX('CCA Util %'!$G:$G,MATCH($B7195,'CCA Util %'!$E:$E,0)),""))</f>
        <v/>
      </c>
      <c r="AE7195">
        <f>IF(OR($B7195="",$U7195=""),"",$U7195&amp;" &amp; "&amp;IF(OR($AD7195="",$AD7195=0),"Util NA",$AD7195&amp;" Util"))</f>
        <v/>
      </c>
    </row>
    <row r="7196" ht="15.75" customHeight="1" s="42">
      <c r="A7196" s="41" t="n"/>
      <c r="G7196" s="38" t="n"/>
      <c r="H7196" s="38" t="n"/>
      <c r="I7196" s="38" t="n"/>
      <c r="J7196" s="38" t="n"/>
      <c r="K7196" s="38" t="n"/>
      <c r="L7196" s="38" t="n"/>
      <c r="N7196" s="36">
        <f>IF($B7196="","",IF($C7196="SUPERSTORE","Superstore","DH"))</f>
        <v/>
      </c>
      <c r="O7196" s="36">
        <f>IF($B7196="","",IFERROR(VLOOKUP($B7196,Mapping!$A:$C,2,0),"Not Mapped"))</f>
        <v/>
      </c>
      <c r="P7196" s="36">
        <f>IF($B7196="","",IFERROR(VLOOKUP($B7196,Mapping!$A:$C,3,0),"Not Mapped"))</f>
        <v/>
      </c>
      <c r="Q7196" s="36">
        <f>IF($B7196="","",IFERROR(VLOOKUP($O7196,Leaders!$A:$B,2,0),"Not Mapped"))</f>
        <v/>
      </c>
      <c r="R7196" s="36">
        <f>IF($B7196="","",IF(COUNTIF(Exclusions!$A:$A,$B7196)&gt;0,"Yes","No"))</f>
        <v/>
      </c>
      <c r="S7196" s="38">
        <f>IF($B7196="","",MIN(1,DAY($A7196)/IF($N7196="Superstore",Settings!$B$5,Settings!$B$4)))</f>
        <v/>
      </c>
      <c r="T7196" s="38">
        <f>IF(OR($B7196="",$G7196="",$S7196=0),"",$G7196/$S7196)</f>
        <v/>
      </c>
      <c r="U7196" s="36">
        <f>IF($T7196="","",IF($T7196&lt;Settings!$B$8,"Critical",IF($T7196&lt;Settings!$B$9,"Semi Critical","Non Critical")))</f>
        <v/>
      </c>
      <c r="V7196" s="28" t="n"/>
      <c r="Z7196">
        <f>IF($B7196="","",IFERROR(VLOOKUP($B7196,'Plan HC for CCA'!$A:$B,2,0),""))</f>
        <v/>
      </c>
      <c r="AA7196">
        <f>IF(OR($B7196="",$Z7196=""),"",IF(N($M7196)&lt;$Z7196,"Delta","No Delta"))</f>
        <v/>
      </c>
      <c r="AB7196">
        <f>IF(OR($B7196="",$Z7196=""),"",MAX(0,$Z7196-N($M7196)))</f>
        <v/>
      </c>
      <c r="AC7196" s="46">
        <f>IF($B7196="","",IFERROR(INDEX('CCA Util %'!$H:$H,MATCH($B7196,'CCA Util %'!$E:$E,0)),""))</f>
        <v/>
      </c>
      <c r="AD7196">
        <f>IF($B7196="","",IFERROR(INDEX('CCA Util %'!$G:$G,MATCH($B7196,'CCA Util %'!$E:$E,0)),""))</f>
        <v/>
      </c>
      <c r="AE7196">
        <f>IF(OR($B7196="",$U7196=""),"",$U7196&amp;" &amp; "&amp;IF(OR($AD7196="",$AD7196=0),"Util NA",$AD7196&amp;" Util"))</f>
        <v/>
      </c>
    </row>
    <row r="7197" ht="15.75" customHeight="1" s="42">
      <c r="A7197" s="41" t="n"/>
      <c r="G7197" s="38" t="n"/>
      <c r="H7197" s="38" t="n"/>
      <c r="I7197" s="38" t="n"/>
      <c r="J7197" s="38" t="n"/>
      <c r="K7197" s="38" t="n"/>
      <c r="L7197" s="38" t="n"/>
      <c r="N7197" s="36">
        <f>IF($B7197="","",IF($C7197="SUPERSTORE","Superstore","DH"))</f>
        <v/>
      </c>
      <c r="O7197" s="36">
        <f>IF($B7197="","",IFERROR(VLOOKUP($B7197,Mapping!$A:$C,2,0),"Not Mapped"))</f>
        <v/>
      </c>
      <c r="P7197" s="36">
        <f>IF($B7197="","",IFERROR(VLOOKUP($B7197,Mapping!$A:$C,3,0),"Not Mapped"))</f>
        <v/>
      </c>
      <c r="Q7197" s="36">
        <f>IF($B7197="","",IFERROR(VLOOKUP($O7197,Leaders!$A:$B,2,0),"Not Mapped"))</f>
        <v/>
      </c>
      <c r="R7197" s="36">
        <f>IF($B7197="","",IF(COUNTIF(Exclusions!$A:$A,$B7197)&gt;0,"Yes","No"))</f>
        <v/>
      </c>
      <c r="S7197" s="38">
        <f>IF($B7197="","",MIN(1,DAY($A7197)/IF($N7197="Superstore",Settings!$B$5,Settings!$B$4)))</f>
        <v/>
      </c>
      <c r="T7197" s="38">
        <f>IF(OR($B7197="",$G7197="",$S7197=0),"",$G7197/$S7197)</f>
        <v/>
      </c>
      <c r="U7197" s="36">
        <f>IF($T7197="","",IF($T7197&lt;Settings!$B$8,"Critical",IF($T7197&lt;Settings!$B$9,"Semi Critical","Non Critical")))</f>
        <v/>
      </c>
      <c r="V7197" s="28" t="n"/>
      <c r="Z7197">
        <f>IF($B7197="","",IFERROR(VLOOKUP($B7197,'Plan HC for CCA'!$A:$B,2,0),""))</f>
        <v/>
      </c>
      <c r="AA7197">
        <f>IF(OR($B7197="",$Z7197=""),"",IF(N($M7197)&lt;$Z7197,"Delta","No Delta"))</f>
        <v/>
      </c>
      <c r="AB7197">
        <f>IF(OR($B7197="",$Z7197=""),"",MAX(0,$Z7197-N($M7197)))</f>
        <v/>
      </c>
      <c r="AC7197" s="46">
        <f>IF($B7197="","",IFERROR(INDEX('CCA Util %'!$H:$H,MATCH($B7197,'CCA Util %'!$E:$E,0)),""))</f>
        <v/>
      </c>
      <c r="AD7197">
        <f>IF($B7197="","",IFERROR(INDEX('CCA Util %'!$G:$G,MATCH($B7197,'CCA Util %'!$E:$E,0)),""))</f>
        <v/>
      </c>
      <c r="AE7197">
        <f>IF(OR($B7197="",$U7197=""),"",$U7197&amp;" &amp; "&amp;IF(OR($AD7197="",$AD7197=0),"Util NA",$AD7197&amp;" Util"))</f>
        <v/>
      </c>
    </row>
    <row r="7198" ht="15.75" customHeight="1" s="42">
      <c r="A7198" s="41" t="n"/>
      <c r="G7198" s="38" t="n"/>
      <c r="H7198" s="38" t="n"/>
      <c r="I7198" s="38" t="n"/>
      <c r="J7198" s="38" t="n"/>
      <c r="K7198" s="38" t="n"/>
      <c r="L7198" s="38" t="n"/>
      <c r="N7198" s="36">
        <f>IF($B7198="","",IF($C7198="SUPERSTORE","Superstore","DH"))</f>
        <v/>
      </c>
      <c r="O7198" s="36">
        <f>IF($B7198="","",IFERROR(VLOOKUP($B7198,Mapping!$A:$C,2,0),"Not Mapped"))</f>
        <v/>
      </c>
      <c r="P7198" s="36">
        <f>IF($B7198="","",IFERROR(VLOOKUP($B7198,Mapping!$A:$C,3,0),"Not Mapped"))</f>
        <v/>
      </c>
      <c r="Q7198" s="36">
        <f>IF($B7198="","",IFERROR(VLOOKUP($O7198,Leaders!$A:$B,2,0),"Not Mapped"))</f>
        <v/>
      </c>
      <c r="R7198" s="36">
        <f>IF($B7198="","",IF(COUNTIF(Exclusions!$A:$A,$B7198)&gt;0,"Yes","No"))</f>
        <v/>
      </c>
      <c r="S7198" s="38">
        <f>IF($B7198="","",MIN(1,DAY($A7198)/IF($N7198="Superstore",Settings!$B$5,Settings!$B$4)))</f>
        <v/>
      </c>
      <c r="T7198" s="38">
        <f>IF(OR($B7198="",$G7198="",$S7198=0),"",$G7198/$S7198)</f>
        <v/>
      </c>
      <c r="U7198" s="36">
        <f>IF($T7198="","",IF($T7198&lt;Settings!$B$8,"Critical",IF($T7198&lt;Settings!$B$9,"Semi Critical","Non Critical")))</f>
        <v/>
      </c>
      <c r="V7198" s="28" t="n"/>
      <c r="Z7198">
        <f>IF($B7198="","",IFERROR(VLOOKUP($B7198,'Plan HC for CCA'!$A:$B,2,0),""))</f>
        <v/>
      </c>
      <c r="AA7198">
        <f>IF(OR($B7198="",$Z7198=""),"",IF(N($M7198)&lt;$Z7198,"Delta","No Delta"))</f>
        <v/>
      </c>
      <c r="AB7198">
        <f>IF(OR($B7198="",$Z7198=""),"",MAX(0,$Z7198-N($M7198)))</f>
        <v/>
      </c>
      <c r="AC7198" s="46">
        <f>IF($B7198="","",IFERROR(INDEX('CCA Util %'!$H:$H,MATCH($B7198,'CCA Util %'!$E:$E,0)),""))</f>
        <v/>
      </c>
      <c r="AD7198">
        <f>IF($B7198="","",IFERROR(INDEX('CCA Util %'!$G:$G,MATCH($B7198,'CCA Util %'!$E:$E,0)),""))</f>
        <v/>
      </c>
      <c r="AE7198">
        <f>IF(OR($B7198="",$U7198=""),"",$U7198&amp;" &amp; "&amp;IF(OR($AD7198="",$AD7198=0),"Util NA",$AD7198&amp;" Util"))</f>
        <v/>
      </c>
    </row>
    <row r="7199" ht="15.75" customHeight="1" s="42">
      <c r="A7199" s="41" t="n"/>
      <c r="G7199" s="38" t="n"/>
      <c r="H7199" s="38" t="n"/>
      <c r="I7199" s="38" t="n"/>
      <c r="J7199" s="38" t="n"/>
      <c r="K7199" s="38" t="n"/>
      <c r="L7199" s="38" t="n"/>
      <c r="N7199" s="36">
        <f>IF($B7199="","",IF($C7199="SUPERSTORE","Superstore","DH"))</f>
        <v/>
      </c>
      <c r="O7199" s="36">
        <f>IF($B7199="","",IFERROR(VLOOKUP($B7199,Mapping!$A:$C,2,0),"Not Mapped"))</f>
        <v/>
      </c>
      <c r="P7199" s="36">
        <f>IF($B7199="","",IFERROR(VLOOKUP($B7199,Mapping!$A:$C,3,0),"Not Mapped"))</f>
        <v/>
      </c>
      <c r="Q7199" s="36">
        <f>IF($B7199="","",IFERROR(VLOOKUP($O7199,Leaders!$A:$B,2,0),"Not Mapped"))</f>
        <v/>
      </c>
      <c r="R7199" s="36">
        <f>IF($B7199="","",IF(COUNTIF(Exclusions!$A:$A,$B7199)&gt;0,"Yes","No"))</f>
        <v/>
      </c>
      <c r="S7199" s="38">
        <f>IF($B7199="","",MIN(1,DAY($A7199)/IF($N7199="Superstore",Settings!$B$5,Settings!$B$4)))</f>
        <v/>
      </c>
      <c r="T7199" s="38">
        <f>IF(OR($B7199="",$G7199="",$S7199=0),"",$G7199/$S7199)</f>
        <v/>
      </c>
      <c r="U7199" s="36">
        <f>IF($T7199="","",IF($T7199&lt;Settings!$B$8,"Critical",IF($T7199&lt;Settings!$B$9,"Semi Critical","Non Critical")))</f>
        <v/>
      </c>
      <c r="V7199" s="28" t="n"/>
      <c r="Z7199">
        <f>IF($B7199="","",IFERROR(VLOOKUP($B7199,'Plan HC for CCA'!$A:$B,2,0),""))</f>
        <v/>
      </c>
      <c r="AA7199">
        <f>IF(OR($B7199="",$Z7199=""),"",IF(N($M7199)&lt;$Z7199,"Delta","No Delta"))</f>
        <v/>
      </c>
      <c r="AB7199">
        <f>IF(OR($B7199="",$Z7199=""),"",MAX(0,$Z7199-N($M7199)))</f>
        <v/>
      </c>
      <c r="AC7199" s="46">
        <f>IF($B7199="","",IFERROR(INDEX('CCA Util %'!$H:$H,MATCH($B7199,'CCA Util %'!$E:$E,0)),""))</f>
        <v/>
      </c>
      <c r="AD7199">
        <f>IF($B7199="","",IFERROR(INDEX('CCA Util %'!$G:$G,MATCH($B7199,'CCA Util %'!$E:$E,0)),""))</f>
        <v/>
      </c>
      <c r="AE7199">
        <f>IF(OR($B7199="",$U7199=""),"",$U7199&amp;" &amp; "&amp;IF(OR($AD7199="",$AD7199=0),"Util NA",$AD7199&amp;" Util"))</f>
        <v/>
      </c>
    </row>
    <row r="7200" ht="15.75" customHeight="1" s="42">
      <c r="A7200" s="41" t="n"/>
      <c r="G7200" s="38" t="n"/>
      <c r="H7200" s="38" t="n"/>
      <c r="I7200" s="38" t="n"/>
      <c r="J7200" s="38" t="n"/>
      <c r="K7200" s="38" t="n"/>
      <c r="L7200" s="38" t="n"/>
      <c r="N7200" s="36">
        <f>IF($B7200="","",IF($C7200="SUPERSTORE","Superstore","DH"))</f>
        <v/>
      </c>
      <c r="O7200" s="36">
        <f>IF($B7200="","",IFERROR(VLOOKUP($B7200,Mapping!$A:$C,2,0),"Not Mapped"))</f>
        <v/>
      </c>
      <c r="P7200" s="36">
        <f>IF($B7200="","",IFERROR(VLOOKUP($B7200,Mapping!$A:$C,3,0),"Not Mapped"))</f>
        <v/>
      </c>
      <c r="Q7200" s="36">
        <f>IF($B7200="","",IFERROR(VLOOKUP($O7200,Leaders!$A:$B,2,0),"Not Mapped"))</f>
        <v/>
      </c>
      <c r="R7200" s="36">
        <f>IF($B7200="","",IF(COUNTIF(Exclusions!$A:$A,$B7200)&gt;0,"Yes","No"))</f>
        <v/>
      </c>
      <c r="S7200" s="38">
        <f>IF($B7200="","",MIN(1,DAY($A7200)/IF($N7200="Superstore",Settings!$B$5,Settings!$B$4)))</f>
        <v/>
      </c>
      <c r="T7200" s="38">
        <f>IF(OR($B7200="",$G7200="",$S7200=0),"",$G7200/$S7200)</f>
        <v/>
      </c>
      <c r="U7200" s="36">
        <f>IF($T7200="","",IF($T7200&lt;Settings!$B$8,"Critical",IF($T7200&lt;Settings!$B$9,"Semi Critical","Non Critical")))</f>
        <v/>
      </c>
      <c r="V7200" s="28" t="n"/>
      <c r="Z7200">
        <f>IF($B7200="","",IFERROR(VLOOKUP($B7200,'Plan HC for CCA'!$A:$B,2,0),""))</f>
        <v/>
      </c>
      <c r="AA7200">
        <f>IF(OR($B7200="",$Z7200=""),"",IF(N($M7200)&lt;$Z7200,"Delta","No Delta"))</f>
        <v/>
      </c>
      <c r="AB7200">
        <f>IF(OR($B7200="",$Z7200=""),"",MAX(0,$Z7200-N($M7200)))</f>
        <v/>
      </c>
      <c r="AC7200" s="46">
        <f>IF($B7200="","",IFERROR(INDEX('CCA Util %'!$H:$H,MATCH($B7200,'CCA Util %'!$E:$E,0)),""))</f>
        <v/>
      </c>
      <c r="AD7200">
        <f>IF($B7200="","",IFERROR(INDEX('CCA Util %'!$G:$G,MATCH($B7200,'CCA Util %'!$E:$E,0)),""))</f>
        <v/>
      </c>
      <c r="AE7200">
        <f>IF(OR($B7200="",$U7200=""),"",$U7200&amp;" &amp; "&amp;IF(OR($AD7200="",$AD7200=0),"Util NA",$AD7200&amp;" Util"))</f>
        <v/>
      </c>
    </row>
    <row r="7201" ht="15.75" customHeight="1" s="42">
      <c r="A7201" s="41" t="n"/>
      <c r="G7201" s="38" t="n"/>
      <c r="H7201" s="38" t="n"/>
      <c r="I7201" s="38" t="n"/>
      <c r="J7201" s="38" t="n"/>
      <c r="K7201" s="38" t="n"/>
      <c r="L7201" s="38" t="n"/>
      <c r="N7201" s="36">
        <f>IF($B7201="","",IF($C7201="SUPERSTORE","Superstore","DH"))</f>
        <v/>
      </c>
      <c r="O7201" s="36">
        <f>IF($B7201="","",IFERROR(VLOOKUP($B7201,Mapping!$A:$C,2,0),"Not Mapped"))</f>
        <v/>
      </c>
      <c r="P7201" s="36">
        <f>IF($B7201="","",IFERROR(VLOOKUP($B7201,Mapping!$A:$C,3,0),"Not Mapped"))</f>
        <v/>
      </c>
      <c r="Q7201" s="36">
        <f>IF($B7201="","",IFERROR(VLOOKUP($O7201,Leaders!$A:$B,2,0),"Not Mapped"))</f>
        <v/>
      </c>
      <c r="R7201" s="36">
        <f>IF($B7201="","",IF(COUNTIF(Exclusions!$A:$A,$B7201)&gt;0,"Yes","No"))</f>
        <v/>
      </c>
      <c r="S7201" s="38">
        <f>IF($B7201="","",MIN(1,DAY($A7201)/IF($N7201="Superstore",Settings!$B$5,Settings!$B$4)))</f>
        <v/>
      </c>
      <c r="T7201" s="38">
        <f>IF(OR($B7201="",$G7201="",$S7201=0),"",$G7201/$S7201)</f>
        <v/>
      </c>
      <c r="U7201" s="36">
        <f>IF($T7201="","",IF($T7201&lt;Settings!$B$8,"Critical",IF($T7201&lt;Settings!$B$9,"Semi Critical","Non Critical")))</f>
        <v/>
      </c>
      <c r="V7201" s="28" t="n"/>
      <c r="Z7201">
        <f>IF($B7201="","",IFERROR(VLOOKUP($B7201,'Plan HC for CCA'!$A:$B,2,0),""))</f>
        <v/>
      </c>
      <c r="AA7201">
        <f>IF(OR($B7201="",$Z7201=""),"",IF(N($M7201)&lt;$Z7201,"Delta","No Delta"))</f>
        <v/>
      </c>
      <c r="AB7201">
        <f>IF(OR($B7201="",$Z7201=""),"",MAX(0,$Z7201-N($M7201)))</f>
        <v/>
      </c>
      <c r="AC7201" s="46">
        <f>IF($B7201="","",IFERROR(INDEX('CCA Util %'!$H:$H,MATCH($B7201,'CCA Util %'!$E:$E,0)),""))</f>
        <v/>
      </c>
      <c r="AD7201">
        <f>IF($B7201="","",IFERROR(INDEX('CCA Util %'!$G:$G,MATCH($B7201,'CCA Util %'!$E:$E,0)),""))</f>
        <v/>
      </c>
      <c r="AE7201">
        <f>IF(OR($B7201="",$U7201=""),"",$U7201&amp;" &amp; "&amp;IF(OR($AD7201="",$AD7201=0),"Util NA",$AD7201&amp;" Util"))</f>
        <v/>
      </c>
    </row>
    <row r="7202" ht="15.75" customHeight="1" s="42">
      <c r="A7202" s="41" t="n"/>
      <c r="G7202" s="38" t="n"/>
      <c r="H7202" s="38" t="n"/>
      <c r="I7202" s="38" t="n"/>
      <c r="J7202" s="38" t="n"/>
      <c r="K7202" s="38" t="n"/>
      <c r="L7202" s="38" t="n"/>
      <c r="N7202" s="36">
        <f>IF($B7202="","",IF($C7202="SUPERSTORE","Superstore","DH"))</f>
        <v/>
      </c>
      <c r="O7202" s="36">
        <f>IF($B7202="","",IFERROR(VLOOKUP($B7202,Mapping!$A:$C,2,0),"Not Mapped"))</f>
        <v/>
      </c>
      <c r="P7202" s="36">
        <f>IF($B7202="","",IFERROR(VLOOKUP($B7202,Mapping!$A:$C,3,0),"Not Mapped"))</f>
        <v/>
      </c>
      <c r="Q7202" s="36">
        <f>IF($B7202="","",IFERROR(VLOOKUP($O7202,Leaders!$A:$B,2,0),"Not Mapped"))</f>
        <v/>
      </c>
      <c r="R7202" s="36">
        <f>IF($B7202="","",IF(COUNTIF(Exclusions!$A:$A,$B7202)&gt;0,"Yes","No"))</f>
        <v/>
      </c>
      <c r="S7202" s="38">
        <f>IF($B7202="","",MIN(1,DAY($A7202)/IF($N7202="Superstore",Settings!$B$5,Settings!$B$4)))</f>
        <v/>
      </c>
      <c r="T7202" s="38">
        <f>IF(OR($B7202="",$G7202="",$S7202=0),"",$G7202/$S7202)</f>
        <v/>
      </c>
      <c r="U7202" s="36">
        <f>IF($T7202="","",IF($T7202&lt;Settings!$B$8,"Critical",IF($T7202&lt;Settings!$B$9,"Semi Critical","Non Critical")))</f>
        <v/>
      </c>
      <c r="V7202" s="28" t="n"/>
      <c r="Z7202">
        <f>IF($B7202="","",IFERROR(VLOOKUP($B7202,'Plan HC for CCA'!$A:$B,2,0),""))</f>
        <v/>
      </c>
      <c r="AA7202">
        <f>IF(OR($B7202="",$Z7202=""),"",IF(N($M7202)&lt;$Z7202,"Delta","No Delta"))</f>
        <v/>
      </c>
      <c r="AB7202">
        <f>IF(OR($B7202="",$Z7202=""),"",MAX(0,$Z7202-N($M7202)))</f>
        <v/>
      </c>
      <c r="AC7202" s="46">
        <f>IF($B7202="","",IFERROR(INDEX('CCA Util %'!$H:$H,MATCH($B7202,'CCA Util %'!$E:$E,0)),""))</f>
        <v/>
      </c>
      <c r="AD7202">
        <f>IF($B7202="","",IFERROR(INDEX('CCA Util %'!$G:$G,MATCH($B7202,'CCA Util %'!$E:$E,0)),""))</f>
        <v/>
      </c>
      <c r="AE7202">
        <f>IF(OR($B7202="",$U7202=""),"",$U7202&amp;" &amp; "&amp;IF(OR($AD7202="",$AD7202=0),"Util NA",$AD7202&amp;" Util"))</f>
        <v/>
      </c>
    </row>
    <row r="7203" ht="15.75" customHeight="1" s="42">
      <c r="A7203" s="41" t="n"/>
      <c r="G7203" s="38" t="n"/>
      <c r="H7203" s="38" t="n"/>
      <c r="I7203" s="38" t="n"/>
      <c r="J7203" s="38" t="n"/>
      <c r="K7203" s="38" t="n"/>
      <c r="L7203" s="38" t="n"/>
      <c r="N7203" s="36">
        <f>IF($B7203="","",IF($C7203="SUPERSTORE","Superstore","DH"))</f>
        <v/>
      </c>
      <c r="O7203" s="36">
        <f>IF($B7203="","",IFERROR(VLOOKUP($B7203,Mapping!$A:$C,2,0),"Not Mapped"))</f>
        <v/>
      </c>
      <c r="P7203" s="36">
        <f>IF($B7203="","",IFERROR(VLOOKUP($B7203,Mapping!$A:$C,3,0),"Not Mapped"))</f>
        <v/>
      </c>
      <c r="Q7203" s="36">
        <f>IF($B7203="","",IFERROR(VLOOKUP($O7203,Leaders!$A:$B,2,0),"Not Mapped"))</f>
        <v/>
      </c>
      <c r="R7203" s="36">
        <f>IF($B7203="","",IF(COUNTIF(Exclusions!$A:$A,$B7203)&gt;0,"Yes","No"))</f>
        <v/>
      </c>
      <c r="S7203" s="38">
        <f>IF($B7203="","",MIN(1,DAY($A7203)/IF($N7203="Superstore",Settings!$B$5,Settings!$B$4)))</f>
        <v/>
      </c>
      <c r="T7203" s="38">
        <f>IF(OR($B7203="",$G7203="",$S7203=0),"",$G7203/$S7203)</f>
        <v/>
      </c>
      <c r="U7203" s="36">
        <f>IF($T7203="","",IF($T7203&lt;Settings!$B$8,"Critical",IF($T7203&lt;Settings!$B$9,"Semi Critical","Non Critical")))</f>
        <v/>
      </c>
      <c r="V7203" s="28" t="n"/>
      <c r="Z7203">
        <f>IF($B7203="","",IFERROR(VLOOKUP($B7203,'Plan HC for CCA'!$A:$B,2,0),""))</f>
        <v/>
      </c>
      <c r="AA7203">
        <f>IF(OR($B7203="",$Z7203=""),"",IF(N($M7203)&lt;$Z7203,"Delta","No Delta"))</f>
        <v/>
      </c>
      <c r="AB7203">
        <f>IF(OR($B7203="",$Z7203=""),"",MAX(0,$Z7203-N($M7203)))</f>
        <v/>
      </c>
      <c r="AC7203" s="46">
        <f>IF($B7203="","",IFERROR(INDEX('CCA Util %'!$H:$H,MATCH($B7203,'CCA Util %'!$E:$E,0)),""))</f>
        <v/>
      </c>
      <c r="AD7203">
        <f>IF($B7203="","",IFERROR(INDEX('CCA Util %'!$G:$G,MATCH($B7203,'CCA Util %'!$E:$E,0)),""))</f>
        <v/>
      </c>
      <c r="AE7203">
        <f>IF(OR($B7203="",$U7203=""),"",$U7203&amp;" &amp; "&amp;IF(OR($AD7203="",$AD7203=0),"Util NA",$AD7203&amp;" Util"))</f>
        <v/>
      </c>
    </row>
    <row r="7204" ht="15.75" customHeight="1" s="42">
      <c r="A7204" s="41" t="n"/>
      <c r="G7204" s="38" t="n"/>
      <c r="H7204" s="38" t="n"/>
      <c r="I7204" s="38" t="n"/>
      <c r="J7204" s="38" t="n"/>
      <c r="K7204" s="38" t="n"/>
      <c r="L7204" s="38" t="n"/>
      <c r="N7204" s="36">
        <f>IF($B7204="","",IF($C7204="SUPERSTORE","Superstore","DH"))</f>
        <v/>
      </c>
      <c r="O7204" s="36">
        <f>IF($B7204="","",IFERROR(VLOOKUP($B7204,Mapping!$A:$C,2,0),"Not Mapped"))</f>
        <v/>
      </c>
      <c r="P7204" s="36">
        <f>IF($B7204="","",IFERROR(VLOOKUP($B7204,Mapping!$A:$C,3,0),"Not Mapped"))</f>
        <v/>
      </c>
      <c r="Q7204" s="36">
        <f>IF($B7204="","",IFERROR(VLOOKUP($O7204,Leaders!$A:$B,2,0),"Not Mapped"))</f>
        <v/>
      </c>
      <c r="R7204" s="36">
        <f>IF($B7204="","",IF(COUNTIF(Exclusions!$A:$A,$B7204)&gt;0,"Yes","No"))</f>
        <v/>
      </c>
      <c r="S7204" s="38">
        <f>IF($B7204="","",MIN(1,DAY($A7204)/IF($N7204="Superstore",Settings!$B$5,Settings!$B$4)))</f>
        <v/>
      </c>
      <c r="T7204" s="38">
        <f>IF(OR($B7204="",$G7204="",$S7204=0),"",$G7204/$S7204)</f>
        <v/>
      </c>
      <c r="U7204" s="36">
        <f>IF($T7204="","",IF($T7204&lt;Settings!$B$8,"Critical",IF($T7204&lt;Settings!$B$9,"Semi Critical","Non Critical")))</f>
        <v/>
      </c>
      <c r="V7204" s="28" t="n"/>
      <c r="Z7204">
        <f>IF($B7204="","",IFERROR(VLOOKUP($B7204,'Plan HC for CCA'!$A:$B,2,0),""))</f>
        <v/>
      </c>
      <c r="AA7204">
        <f>IF(OR($B7204="",$Z7204=""),"",IF(N($M7204)&lt;$Z7204,"Delta","No Delta"))</f>
        <v/>
      </c>
      <c r="AB7204">
        <f>IF(OR($B7204="",$Z7204=""),"",MAX(0,$Z7204-N($M7204)))</f>
        <v/>
      </c>
      <c r="AC7204" s="46">
        <f>IF($B7204="","",IFERROR(INDEX('CCA Util %'!$H:$H,MATCH($B7204,'CCA Util %'!$E:$E,0)),""))</f>
        <v/>
      </c>
      <c r="AD7204">
        <f>IF($B7204="","",IFERROR(INDEX('CCA Util %'!$G:$G,MATCH($B7204,'CCA Util %'!$E:$E,0)),""))</f>
        <v/>
      </c>
      <c r="AE7204">
        <f>IF(OR($B7204="",$U7204=""),"",$U7204&amp;" &amp; "&amp;IF(OR($AD7204="",$AD7204=0),"Util NA",$AD7204&amp;" Util"))</f>
        <v/>
      </c>
    </row>
    <row r="7205" ht="15.75" customHeight="1" s="42">
      <c r="A7205" s="41" t="n"/>
      <c r="G7205" s="38" t="n"/>
      <c r="H7205" s="38" t="n"/>
      <c r="I7205" s="38" t="n"/>
      <c r="J7205" s="38" t="n"/>
      <c r="K7205" s="38" t="n"/>
      <c r="L7205" s="38" t="n"/>
      <c r="N7205" s="36">
        <f>IF($B7205="","",IF($C7205="SUPERSTORE","Superstore","DH"))</f>
        <v/>
      </c>
      <c r="O7205" s="36">
        <f>IF($B7205="","",IFERROR(VLOOKUP($B7205,Mapping!$A:$C,2,0),"Not Mapped"))</f>
        <v/>
      </c>
      <c r="P7205" s="36">
        <f>IF($B7205="","",IFERROR(VLOOKUP($B7205,Mapping!$A:$C,3,0),"Not Mapped"))</f>
        <v/>
      </c>
      <c r="Q7205" s="36">
        <f>IF($B7205="","",IFERROR(VLOOKUP($O7205,Leaders!$A:$B,2,0),"Not Mapped"))</f>
        <v/>
      </c>
      <c r="R7205" s="36">
        <f>IF($B7205="","",IF(COUNTIF(Exclusions!$A:$A,$B7205)&gt;0,"Yes","No"))</f>
        <v/>
      </c>
      <c r="S7205" s="38">
        <f>IF($B7205="","",MIN(1,DAY($A7205)/IF($N7205="Superstore",Settings!$B$5,Settings!$B$4)))</f>
        <v/>
      </c>
      <c r="T7205" s="38">
        <f>IF(OR($B7205="",$G7205="",$S7205=0),"",$G7205/$S7205)</f>
        <v/>
      </c>
      <c r="U7205" s="36">
        <f>IF($T7205="","",IF($T7205&lt;Settings!$B$8,"Critical",IF($T7205&lt;Settings!$B$9,"Semi Critical","Non Critical")))</f>
        <v/>
      </c>
      <c r="V7205" s="28" t="n"/>
      <c r="Z7205">
        <f>IF($B7205="","",IFERROR(VLOOKUP($B7205,'Plan HC for CCA'!$A:$B,2,0),""))</f>
        <v/>
      </c>
      <c r="AA7205">
        <f>IF(OR($B7205="",$Z7205=""),"",IF(N($M7205)&lt;$Z7205,"Delta","No Delta"))</f>
        <v/>
      </c>
      <c r="AB7205">
        <f>IF(OR($B7205="",$Z7205=""),"",MAX(0,$Z7205-N($M7205)))</f>
        <v/>
      </c>
      <c r="AC7205" s="46">
        <f>IF($B7205="","",IFERROR(INDEX('CCA Util %'!$H:$H,MATCH($B7205,'CCA Util %'!$E:$E,0)),""))</f>
        <v/>
      </c>
      <c r="AD7205">
        <f>IF($B7205="","",IFERROR(INDEX('CCA Util %'!$G:$G,MATCH($B7205,'CCA Util %'!$E:$E,0)),""))</f>
        <v/>
      </c>
      <c r="AE7205">
        <f>IF(OR($B7205="",$U7205=""),"",$U7205&amp;" &amp; "&amp;IF(OR($AD7205="",$AD7205=0),"Util NA",$AD7205&amp;" Util"))</f>
        <v/>
      </c>
    </row>
    <row r="7206" ht="15.75" customHeight="1" s="42">
      <c r="A7206" s="41" t="n"/>
      <c r="G7206" s="38" t="n"/>
      <c r="H7206" s="38" t="n"/>
      <c r="I7206" s="38" t="n"/>
      <c r="J7206" s="38" t="n"/>
      <c r="K7206" s="38" t="n"/>
      <c r="L7206" s="38" t="n"/>
      <c r="N7206" s="36">
        <f>IF($B7206="","",IF($C7206="SUPERSTORE","Superstore","DH"))</f>
        <v/>
      </c>
      <c r="O7206" s="36">
        <f>IF($B7206="","",IFERROR(VLOOKUP($B7206,Mapping!$A:$C,2,0),"Not Mapped"))</f>
        <v/>
      </c>
      <c r="P7206" s="36">
        <f>IF($B7206="","",IFERROR(VLOOKUP($B7206,Mapping!$A:$C,3,0),"Not Mapped"))</f>
        <v/>
      </c>
      <c r="Q7206" s="36">
        <f>IF($B7206="","",IFERROR(VLOOKUP($O7206,Leaders!$A:$B,2,0),"Not Mapped"))</f>
        <v/>
      </c>
      <c r="R7206" s="36">
        <f>IF($B7206="","",IF(COUNTIF(Exclusions!$A:$A,$B7206)&gt;0,"Yes","No"))</f>
        <v/>
      </c>
      <c r="S7206" s="38">
        <f>IF($B7206="","",MIN(1,DAY($A7206)/IF($N7206="Superstore",Settings!$B$5,Settings!$B$4)))</f>
        <v/>
      </c>
      <c r="T7206" s="38">
        <f>IF(OR($B7206="",$G7206="",$S7206=0),"",$G7206/$S7206)</f>
        <v/>
      </c>
      <c r="U7206" s="36">
        <f>IF($T7206="","",IF($T7206&lt;Settings!$B$8,"Critical",IF($T7206&lt;Settings!$B$9,"Semi Critical","Non Critical")))</f>
        <v/>
      </c>
      <c r="V7206" s="28" t="n"/>
      <c r="Z7206">
        <f>IF($B7206="","",IFERROR(VLOOKUP($B7206,'Plan HC for CCA'!$A:$B,2,0),""))</f>
        <v/>
      </c>
      <c r="AA7206">
        <f>IF(OR($B7206="",$Z7206=""),"",IF(N($M7206)&lt;$Z7206,"Delta","No Delta"))</f>
        <v/>
      </c>
      <c r="AB7206">
        <f>IF(OR($B7206="",$Z7206=""),"",MAX(0,$Z7206-N($M7206)))</f>
        <v/>
      </c>
      <c r="AC7206" s="46">
        <f>IF($B7206="","",IFERROR(INDEX('CCA Util %'!$H:$H,MATCH($B7206,'CCA Util %'!$E:$E,0)),""))</f>
        <v/>
      </c>
      <c r="AD7206">
        <f>IF($B7206="","",IFERROR(INDEX('CCA Util %'!$G:$G,MATCH($B7206,'CCA Util %'!$E:$E,0)),""))</f>
        <v/>
      </c>
      <c r="AE7206">
        <f>IF(OR($B7206="",$U7206=""),"",$U7206&amp;" &amp; "&amp;IF(OR($AD7206="",$AD7206=0),"Util NA",$AD7206&amp;" Util"))</f>
        <v/>
      </c>
    </row>
    <row r="7207" ht="15.75" customHeight="1" s="42">
      <c r="A7207" s="41" t="n"/>
      <c r="G7207" s="38" t="n"/>
      <c r="H7207" s="38" t="n"/>
      <c r="I7207" s="38" t="n"/>
      <c r="J7207" s="38" t="n"/>
      <c r="K7207" s="38" t="n"/>
      <c r="L7207" s="38" t="n"/>
      <c r="N7207" s="36">
        <f>IF($B7207="","",IF($C7207="SUPERSTORE","Superstore","DH"))</f>
        <v/>
      </c>
      <c r="O7207" s="36">
        <f>IF($B7207="","",IFERROR(VLOOKUP($B7207,Mapping!$A:$C,2,0),"Not Mapped"))</f>
        <v/>
      </c>
      <c r="P7207" s="36">
        <f>IF($B7207="","",IFERROR(VLOOKUP($B7207,Mapping!$A:$C,3,0),"Not Mapped"))</f>
        <v/>
      </c>
      <c r="Q7207" s="36">
        <f>IF($B7207="","",IFERROR(VLOOKUP($O7207,Leaders!$A:$B,2,0),"Not Mapped"))</f>
        <v/>
      </c>
      <c r="R7207" s="36">
        <f>IF($B7207="","",IF(COUNTIF(Exclusions!$A:$A,$B7207)&gt;0,"Yes","No"))</f>
        <v/>
      </c>
      <c r="S7207" s="38">
        <f>IF($B7207="","",MIN(1,DAY($A7207)/IF($N7207="Superstore",Settings!$B$5,Settings!$B$4)))</f>
        <v/>
      </c>
      <c r="T7207" s="38">
        <f>IF(OR($B7207="",$G7207="",$S7207=0),"",$G7207/$S7207)</f>
        <v/>
      </c>
      <c r="U7207" s="36">
        <f>IF($T7207="","",IF($T7207&lt;Settings!$B$8,"Critical",IF($T7207&lt;Settings!$B$9,"Semi Critical","Non Critical")))</f>
        <v/>
      </c>
      <c r="V7207" s="28" t="n"/>
      <c r="Z7207">
        <f>IF($B7207="","",IFERROR(VLOOKUP($B7207,'Plan HC for CCA'!$A:$B,2,0),""))</f>
        <v/>
      </c>
      <c r="AA7207">
        <f>IF(OR($B7207="",$Z7207=""),"",IF(N($M7207)&lt;$Z7207,"Delta","No Delta"))</f>
        <v/>
      </c>
      <c r="AB7207">
        <f>IF(OR($B7207="",$Z7207=""),"",MAX(0,$Z7207-N($M7207)))</f>
        <v/>
      </c>
      <c r="AC7207" s="46">
        <f>IF($B7207="","",IFERROR(INDEX('CCA Util %'!$H:$H,MATCH($B7207,'CCA Util %'!$E:$E,0)),""))</f>
        <v/>
      </c>
      <c r="AD7207">
        <f>IF($B7207="","",IFERROR(INDEX('CCA Util %'!$G:$G,MATCH($B7207,'CCA Util %'!$E:$E,0)),""))</f>
        <v/>
      </c>
      <c r="AE7207">
        <f>IF(OR($B7207="",$U7207=""),"",$U7207&amp;" &amp; "&amp;IF(OR($AD7207="",$AD7207=0),"Util NA",$AD7207&amp;" Util"))</f>
        <v/>
      </c>
    </row>
    <row r="7208" ht="15.75" customHeight="1" s="42">
      <c r="A7208" s="41" t="n"/>
      <c r="G7208" s="38" t="n"/>
      <c r="H7208" s="38" t="n"/>
      <c r="I7208" s="38" t="n"/>
      <c r="J7208" s="38" t="n"/>
      <c r="K7208" s="38" t="n"/>
      <c r="L7208" s="38" t="n"/>
      <c r="N7208" s="36">
        <f>IF($B7208="","",IF($C7208="SUPERSTORE","Superstore","DH"))</f>
        <v/>
      </c>
      <c r="O7208" s="36">
        <f>IF($B7208="","",IFERROR(VLOOKUP($B7208,Mapping!$A:$C,2,0),"Not Mapped"))</f>
        <v/>
      </c>
      <c r="P7208" s="36">
        <f>IF($B7208="","",IFERROR(VLOOKUP($B7208,Mapping!$A:$C,3,0),"Not Mapped"))</f>
        <v/>
      </c>
      <c r="Q7208" s="36">
        <f>IF($B7208="","",IFERROR(VLOOKUP($O7208,Leaders!$A:$B,2,0),"Not Mapped"))</f>
        <v/>
      </c>
      <c r="R7208" s="36">
        <f>IF($B7208="","",IF(COUNTIF(Exclusions!$A:$A,$B7208)&gt;0,"Yes","No"))</f>
        <v/>
      </c>
      <c r="S7208" s="38">
        <f>IF($B7208="","",MIN(1,DAY($A7208)/IF($N7208="Superstore",Settings!$B$5,Settings!$B$4)))</f>
        <v/>
      </c>
      <c r="T7208" s="38">
        <f>IF(OR($B7208="",$G7208="",$S7208=0),"",$G7208/$S7208)</f>
        <v/>
      </c>
      <c r="U7208" s="36">
        <f>IF($T7208="","",IF($T7208&lt;Settings!$B$8,"Critical",IF($T7208&lt;Settings!$B$9,"Semi Critical","Non Critical")))</f>
        <v/>
      </c>
      <c r="V7208" s="28" t="n"/>
      <c r="Z7208">
        <f>IF($B7208="","",IFERROR(VLOOKUP($B7208,'Plan HC for CCA'!$A:$B,2,0),""))</f>
        <v/>
      </c>
      <c r="AA7208">
        <f>IF(OR($B7208="",$Z7208=""),"",IF(N($M7208)&lt;$Z7208,"Delta","No Delta"))</f>
        <v/>
      </c>
      <c r="AB7208">
        <f>IF(OR($B7208="",$Z7208=""),"",MAX(0,$Z7208-N($M7208)))</f>
        <v/>
      </c>
      <c r="AC7208" s="46">
        <f>IF($B7208="","",IFERROR(INDEX('CCA Util %'!$H:$H,MATCH($B7208,'CCA Util %'!$E:$E,0)),""))</f>
        <v/>
      </c>
      <c r="AD7208">
        <f>IF($B7208="","",IFERROR(INDEX('CCA Util %'!$G:$G,MATCH($B7208,'CCA Util %'!$E:$E,0)),""))</f>
        <v/>
      </c>
      <c r="AE7208">
        <f>IF(OR($B7208="",$U7208=""),"",$U7208&amp;" &amp; "&amp;IF(OR($AD7208="",$AD7208=0),"Util NA",$AD7208&amp;" Util"))</f>
        <v/>
      </c>
    </row>
    <row r="7209" ht="15.75" customHeight="1" s="42">
      <c r="A7209" s="41" t="n"/>
      <c r="G7209" s="38" t="n"/>
      <c r="H7209" s="38" t="n"/>
      <c r="I7209" s="38" t="n"/>
      <c r="J7209" s="38" t="n"/>
      <c r="K7209" s="38" t="n"/>
      <c r="L7209" s="38" t="n"/>
      <c r="N7209" s="36">
        <f>IF($B7209="","",IF($C7209="SUPERSTORE","Superstore","DH"))</f>
        <v/>
      </c>
      <c r="O7209" s="36">
        <f>IF($B7209="","",IFERROR(VLOOKUP($B7209,Mapping!$A:$C,2,0),"Not Mapped"))</f>
        <v/>
      </c>
      <c r="P7209" s="36">
        <f>IF($B7209="","",IFERROR(VLOOKUP($B7209,Mapping!$A:$C,3,0),"Not Mapped"))</f>
        <v/>
      </c>
      <c r="Q7209" s="36">
        <f>IF($B7209="","",IFERROR(VLOOKUP($O7209,Leaders!$A:$B,2,0),"Not Mapped"))</f>
        <v/>
      </c>
      <c r="R7209" s="36">
        <f>IF($B7209="","",IF(COUNTIF(Exclusions!$A:$A,$B7209)&gt;0,"Yes","No"))</f>
        <v/>
      </c>
      <c r="S7209" s="38">
        <f>IF($B7209="","",MIN(1,DAY($A7209)/IF($N7209="Superstore",Settings!$B$5,Settings!$B$4)))</f>
        <v/>
      </c>
      <c r="T7209" s="38">
        <f>IF(OR($B7209="",$G7209="",$S7209=0),"",$G7209/$S7209)</f>
        <v/>
      </c>
      <c r="U7209" s="36">
        <f>IF($T7209="","",IF($T7209&lt;Settings!$B$8,"Critical",IF($T7209&lt;Settings!$B$9,"Semi Critical","Non Critical")))</f>
        <v/>
      </c>
      <c r="V7209" s="28" t="n"/>
      <c r="Z7209">
        <f>IF($B7209="","",IFERROR(VLOOKUP($B7209,'Plan HC for CCA'!$A:$B,2,0),""))</f>
        <v/>
      </c>
      <c r="AA7209">
        <f>IF(OR($B7209="",$Z7209=""),"",IF(N($M7209)&lt;$Z7209,"Delta","No Delta"))</f>
        <v/>
      </c>
      <c r="AB7209">
        <f>IF(OR($B7209="",$Z7209=""),"",MAX(0,$Z7209-N($M7209)))</f>
        <v/>
      </c>
      <c r="AC7209" s="46">
        <f>IF($B7209="","",IFERROR(INDEX('CCA Util %'!$H:$H,MATCH($B7209,'CCA Util %'!$E:$E,0)),""))</f>
        <v/>
      </c>
      <c r="AD7209">
        <f>IF($B7209="","",IFERROR(INDEX('CCA Util %'!$G:$G,MATCH($B7209,'CCA Util %'!$E:$E,0)),""))</f>
        <v/>
      </c>
      <c r="AE7209">
        <f>IF(OR($B7209="",$U7209=""),"",$U7209&amp;" &amp; "&amp;IF(OR($AD7209="",$AD7209=0),"Util NA",$AD7209&amp;" Util"))</f>
        <v/>
      </c>
    </row>
    <row r="7210" ht="15.75" customHeight="1" s="42">
      <c r="A7210" s="41" t="n"/>
      <c r="G7210" s="38" t="n"/>
      <c r="H7210" s="38" t="n"/>
      <c r="I7210" s="38" t="n"/>
      <c r="J7210" s="38" t="n"/>
      <c r="K7210" s="38" t="n"/>
      <c r="L7210" s="38" t="n"/>
      <c r="N7210" s="36">
        <f>IF($B7210="","",IF($C7210="SUPERSTORE","Superstore","DH"))</f>
        <v/>
      </c>
      <c r="O7210" s="36">
        <f>IF($B7210="","",IFERROR(VLOOKUP($B7210,Mapping!$A:$C,2,0),"Not Mapped"))</f>
        <v/>
      </c>
      <c r="P7210" s="36">
        <f>IF($B7210="","",IFERROR(VLOOKUP($B7210,Mapping!$A:$C,3,0),"Not Mapped"))</f>
        <v/>
      </c>
      <c r="Q7210" s="36">
        <f>IF($B7210="","",IFERROR(VLOOKUP($O7210,Leaders!$A:$B,2,0),"Not Mapped"))</f>
        <v/>
      </c>
      <c r="R7210" s="36">
        <f>IF($B7210="","",IF(COUNTIF(Exclusions!$A:$A,$B7210)&gt;0,"Yes","No"))</f>
        <v/>
      </c>
      <c r="S7210" s="38">
        <f>IF($B7210="","",MIN(1,DAY($A7210)/IF($N7210="Superstore",Settings!$B$5,Settings!$B$4)))</f>
        <v/>
      </c>
      <c r="T7210" s="38">
        <f>IF(OR($B7210="",$G7210="",$S7210=0),"",$G7210/$S7210)</f>
        <v/>
      </c>
      <c r="U7210" s="36">
        <f>IF($T7210="","",IF($T7210&lt;Settings!$B$8,"Critical",IF($T7210&lt;Settings!$B$9,"Semi Critical","Non Critical")))</f>
        <v/>
      </c>
      <c r="V7210" s="28" t="n"/>
      <c r="Z7210">
        <f>IF($B7210="","",IFERROR(VLOOKUP($B7210,'Plan HC for CCA'!$A:$B,2,0),""))</f>
        <v/>
      </c>
      <c r="AA7210">
        <f>IF(OR($B7210="",$Z7210=""),"",IF(N($M7210)&lt;$Z7210,"Delta","No Delta"))</f>
        <v/>
      </c>
      <c r="AB7210">
        <f>IF(OR($B7210="",$Z7210=""),"",MAX(0,$Z7210-N($M7210)))</f>
        <v/>
      </c>
      <c r="AC7210" s="46">
        <f>IF($B7210="","",IFERROR(INDEX('CCA Util %'!$H:$H,MATCH($B7210,'CCA Util %'!$E:$E,0)),""))</f>
        <v/>
      </c>
      <c r="AD7210">
        <f>IF($B7210="","",IFERROR(INDEX('CCA Util %'!$G:$G,MATCH($B7210,'CCA Util %'!$E:$E,0)),""))</f>
        <v/>
      </c>
      <c r="AE7210">
        <f>IF(OR($B7210="",$U7210=""),"",$U7210&amp;" &amp; "&amp;IF(OR($AD7210="",$AD7210=0),"Util NA",$AD7210&amp;" Util"))</f>
        <v/>
      </c>
    </row>
    <row r="7211" ht="15.75" customHeight="1" s="42">
      <c r="A7211" s="41" t="n"/>
      <c r="G7211" s="38" t="n"/>
      <c r="H7211" s="38" t="n"/>
      <c r="I7211" s="38" t="n"/>
      <c r="J7211" s="38" t="n"/>
      <c r="K7211" s="38" t="n"/>
      <c r="L7211" s="38" t="n"/>
      <c r="N7211" s="36">
        <f>IF($B7211="","",IF($C7211="SUPERSTORE","Superstore","DH"))</f>
        <v/>
      </c>
      <c r="O7211" s="36">
        <f>IF($B7211="","",IFERROR(VLOOKUP($B7211,Mapping!$A:$C,2,0),"Not Mapped"))</f>
        <v/>
      </c>
      <c r="P7211" s="36">
        <f>IF($B7211="","",IFERROR(VLOOKUP($B7211,Mapping!$A:$C,3,0),"Not Mapped"))</f>
        <v/>
      </c>
      <c r="Q7211" s="36">
        <f>IF($B7211="","",IFERROR(VLOOKUP($O7211,Leaders!$A:$B,2,0),"Not Mapped"))</f>
        <v/>
      </c>
      <c r="R7211" s="36">
        <f>IF($B7211="","",IF(COUNTIF(Exclusions!$A:$A,$B7211)&gt;0,"Yes","No"))</f>
        <v/>
      </c>
      <c r="S7211" s="38">
        <f>IF($B7211="","",MIN(1,DAY($A7211)/IF($N7211="Superstore",Settings!$B$5,Settings!$B$4)))</f>
        <v/>
      </c>
      <c r="T7211" s="38">
        <f>IF(OR($B7211="",$G7211="",$S7211=0),"",$G7211/$S7211)</f>
        <v/>
      </c>
      <c r="U7211" s="36">
        <f>IF($T7211="","",IF($T7211&lt;Settings!$B$8,"Critical",IF($T7211&lt;Settings!$B$9,"Semi Critical","Non Critical")))</f>
        <v/>
      </c>
      <c r="V7211" s="28" t="n"/>
      <c r="Z7211">
        <f>IF($B7211="","",IFERROR(VLOOKUP($B7211,'Plan HC for CCA'!$A:$B,2,0),""))</f>
        <v/>
      </c>
      <c r="AA7211">
        <f>IF(OR($B7211="",$Z7211=""),"",IF(N($M7211)&lt;$Z7211,"Delta","No Delta"))</f>
        <v/>
      </c>
      <c r="AB7211">
        <f>IF(OR($B7211="",$Z7211=""),"",MAX(0,$Z7211-N($M7211)))</f>
        <v/>
      </c>
      <c r="AC7211" s="46">
        <f>IF($B7211="","",IFERROR(INDEX('CCA Util %'!$H:$H,MATCH($B7211,'CCA Util %'!$E:$E,0)),""))</f>
        <v/>
      </c>
      <c r="AD7211">
        <f>IF($B7211="","",IFERROR(INDEX('CCA Util %'!$G:$G,MATCH($B7211,'CCA Util %'!$E:$E,0)),""))</f>
        <v/>
      </c>
      <c r="AE7211">
        <f>IF(OR($B7211="",$U7211=""),"",$U7211&amp;" &amp; "&amp;IF(OR($AD7211="",$AD7211=0),"Util NA",$AD7211&amp;" Util"))</f>
        <v/>
      </c>
    </row>
    <row r="7212" ht="15.75" customHeight="1" s="42">
      <c r="A7212" s="41" t="n"/>
      <c r="G7212" s="38" t="n"/>
      <c r="H7212" s="38" t="n"/>
      <c r="I7212" s="38" t="n"/>
      <c r="J7212" s="38" t="n"/>
      <c r="K7212" s="38" t="n"/>
      <c r="L7212" s="38" t="n"/>
      <c r="N7212" s="36">
        <f>IF($B7212="","",IF($C7212="SUPERSTORE","Superstore","DH"))</f>
        <v/>
      </c>
      <c r="O7212" s="36">
        <f>IF($B7212="","",IFERROR(VLOOKUP($B7212,Mapping!$A:$C,2,0),"Not Mapped"))</f>
        <v/>
      </c>
      <c r="P7212" s="36">
        <f>IF($B7212="","",IFERROR(VLOOKUP($B7212,Mapping!$A:$C,3,0),"Not Mapped"))</f>
        <v/>
      </c>
      <c r="Q7212" s="36">
        <f>IF($B7212="","",IFERROR(VLOOKUP($O7212,Leaders!$A:$B,2,0),"Not Mapped"))</f>
        <v/>
      </c>
      <c r="R7212" s="36">
        <f>IF($B7212="","",IF(COUNTIF(Exclusions!$A:$A,$B7212)&gt;0,"Yes","No"))</f>
        <v/>
      </c>
      <c r="S7212" s="38">
        <f>IF($B7212="","",MIN(1,DAY($A7212)/IF($N7212="Superstore",Settings!$B$5,Settings!$B$4)))</f>
        <v/>
      </c>
      <c r="T7212" s="38">
        <f>IF(OR($B7212="",$G7212="",$S7212=0),"",$G7212/$S7212)</f>
        <v/>
      </c>
      <c r="U7212" s="36">
        <f>IF($T7212="","",IF($T7212&lt;Settings!$B$8,"Critical",IF($T7212&lt;Settings!$B$9,"Semi Critical","Non Critical")))</f>
        <v/>
      </c>
      <c r="V7212" s="28" t="n"/>
      <c r="Z7212">
        <f>IF($B7212="","",IFERROR(VLOOKUP($B7212,'Plan HC for CCA'!$A:$B,2,0),""))</f>
        <v/>
      </c>
      <c r="AA7212">
        <f>IF(OR($B7212="",$Z7212=""),"",IF(N($M7212)&lt;$Z7212,"Delta","No Delta"))</f>
        <v/>
      </c>
      <c r="AB7212">
        <f>IF(OR($B7212="",$Z7212=""),"",MAX(0,$Z7212-N($M7212)))</f>
        <v/>
      </c>
      <c r="AC7212" s="46">
        <f>IF($B7212="","",IFERROR(INDEX('CCA Util %'!$H:$H,MATCH($B7212,'CCA Util %'!$E:$E,0)),""))</f>
        <v/>
      </c>
      <c r="AD7212">
        <f>IF($B7212="","",IFERROR(INDEX('CCA Util %'!$G:$G,MATCH($B7212,'CCA Util %'!$E:$E,0)),""))</f>
        <v/>
      </c>
      <c r="AE7212">
        <f>IF(OR($B7212="",$U7212=""),"",$U7212&amp;" &amp; "&amp;IF(OR($AD7212="",$AD7212=0),"Util NA",$AD7212&amp;" Util"))</f>
        <v/>
      </c>
    </row>
    <row r="7213" ht="15.75" customHeight="1" s="42">
      <c r="A7213" s="41" t="n"/>
      <c r="G7213" s="38" t="n"/>
      <c r="H7213" s="38" t="n"/>
      <c r="I7213" s="38" t="n"/>
      <c r="J7213" s="38" t="n"/>
      <c r="K7213" s="38" t="n"/>
      <c r="L7213" s="38" t="n"/>
      <c r="N7213" s="36">
        <f>IF($B7213="","",IF($C7213="SUPERSTORE","Superstore","DH"))</f>
        <v/>
      </c>
      <c r="O7213" s="36">
        <f>IF($B7213="","",IFERROR(VLOOKUP($B7213,Mapping!$A:$C,2,0),"Not Mapped"))</f>
        <v/>
      </c>
      <c r="P7213" s="36">
        <f>IF($B7213="","",IFERROR(VLOOKUP($B7213,Mapping!$A:$C,3,0),"Not Mapped"))</f>
        <v/>
      </c>
      <c r="Q7213" s="36">
        <f>IF($B7213="","",IFERROR(VLOOKUP($O7213,Leaders!$A:$B,2,0),"Not Mapped"))</f>
        <v/>
      </c>
      <c r="R7213" s="36">
        <f>IF($B7213="","",IF(COUNTIF(Exclusions!$A:$A,$B7213)&gt;0,"Yes","No"))</f>
        <v/>
      </c>
      <c r="S7213" s="38">
        <f>IF($B7213="","",MIN(1,DAY($A7213)/IF($N7213="Superstore",Settings!$B$5,Settings!$B$4)))</f>
        <v/>
      </c>
      <c r="T7213" s="38">
        <f>IF(OR($B7213="",$G7213="",$S7213=0),"",$G7213/$S7213)</f>
        <v/>
      </c>
      <c r="U7213" s="36">
        <f>IF($T7213="","",IF($T7213&lt;Settings!$B$8,"Critical",IF($T7213&lt;Settings!$B$9,"Semi Critical","Non Critical")))</f>
        <v/>
      </c>
      <c r="V7213" s="28" t="n"/>
      <c r="Z7213">
        <f>IF($B7213="","",IFERROR(VLOOKUP($B7213,'Plan HC for CCA'!$A:$B,2,0),""))</f>
        <v/>
      </c>
      <c r="AA7213">
        <f>IF(OR($B7213="",$Z7213=""),"",IF(N($M7213)&lt;$Z7213,"Delta","No Delta"))</f>
        <v/>
      </c>
      <c r="AB7213">
        <f>IF(OR($B7213="",$Z7213=""),"",MAX(0,$Z7213-N($M7213)))</f>
        <v/>
      </c>
      <c r="AC7213" s="46">
        <f>IF($B7213="","",IFERROR(INDEX('CCA Util %'!$H:$H,MATCH($B7213,'CCA Util %'!$E:$E,0)),""))</f>
        <v/>
      </c>
      <c r="AD7213">
        <f>IF($B7213="","",IFERROR(INDEX('CCA Util %'!$G:$G,MATCH($B7213,'CCA Util %'!$E:$E,0)),""))</f>
        <v/>
      </c>
      <c r="AE7213">
        <f>IF(OR($B7213="",$U7213=""),"",$U7213&amp;" &amp; "&amp;IF(OR($AD7213="",$AD7213=0),"Util NA",$AD7213&amp;" Util"))</f>
        <v/>
      </c>
    </row>
    <row r="7214" ht="15.75" customHeight="1" s="42">
      <c r="A7214" s="41" t="n"/>
      <c r="G7214" s="38" t="n"/>
      <c r="H7214" s="38" t="n"/>
      <c r="I7214" s="38" t="n"/>
      <c r="J7214" s="38" t="n"/>
      <c r="K7214" s="38" t="n"/>
      <c r="L7214" s="38" t="n"/>
      <c r="N7214" s="36">
        <f>IF($B7214="","",IF($C7214="SUPERSTORE","Superstore","DH"))</f>
        <v/>
      </c>
      <c r="O7214" s="36">
        <f>IF($B7214="","",IFERROR(VLOOKUP($B7214,Mapping!$A:$C,2,0),"Not Mapped"))</f>
        <v/>
      </c>
      <c r="P7214" s="36">
        <f>IF($B7214="","",IFERROR(VLOOKUP($B7214,Mapping!$A:$C,3,0),"Not Mapped"))</f>
        <v/>
      </c>
      <c r="Q7214" s="36">
        <f>IF($B7214="","",IFERROR(VLOOKUP($O7214,Leaders!$A:$B,2,0),"Not Mapped"))</f>
        <v/>
      </c>
      <c r="R7214" s="36">
        <f>IF($B7214="","",IF(COUNTIF(Exclusions!$A:$A,$B7214)&gt;0,"Yes","No"))</f>
        <v/>
      </c>
      <c r="S7214" s="38">
        <f>IF($B7214="","",MIN(1,DAY($A7214)/IF($N7214="Superstore",Settings!$B$5,Settings!$B$4)))</f>
        <v/>
      </c>
      <c r="T7214" s="38">
        <f>IF(OR($B7214="",$G7214="",$S7214=0),"",$G7214/$S7214)</f>
        <v/>
      </c>
      <c r="U7214" s="36">
        <f>IF($T7214="","",IF($T7214&lt;Settings!$B$8,"Critical",IF($T7214&lt;Settings!$B$9,"Semi Critical","Non Critical")))</f>
        <v/>
      </c>
      <c r="V7214" s="28" t="n"/>
      <c r="Z7214">
        <f>IF($B7214="","",IFERROR(VLOOKUP($B7214,'Plan HC for CCA'!$A:$B,2,0),""))</f>
        <v/>
      </c>
      <c r="AA7214">
        <f>IF(OR($B7214="",$Z7214=""),"",IF(N($M7214)&lt;$Z7214,"Delta","No Delta"))</f>
        <v/>
      </c>
      <c r="AB7214">
        <f>IF(OR($B7214="",$Z7214=""),"",MAX(0,$Z7214-N($M7214)))</f>
        <v/>
      </c>
      <c r="AC7214" s="46">
        <f>IF($B7214="","",IFERROR(INDEX('CCA Util %'!$H:$H,MATCH($B7214,'CCA Util %'!$E:$E,0)),""))</f>
        <v/>
      </c>
      <c r="AD7214">
        <f>IF($B7214="","",IFERROR(INDEX('CCA Util %'!$G:$G,MATCH($B7214,'CCA Util %'!$E:$E,0)),""))</f>
        <v/>
      </c>
      <c r="AE7214">
        <f>IF(OR($B7214="",$U7214=""),"",$U7214&amp;" &amp; "&amp;IF(OR($AD7214="",$AD7214=0),"Util NA",$AD7214&amp;" Util"))</f>
        <v/>
      </c>
    </row>
    <row r="7215" ht="15.75" customHeight="1" s="42">
      <c r="A7215" s="41" t="n"/>
      <c r="G7215" s="38" t="n"/>
      <c r="H7215" s="38" t="n"/>
      <c r="I7215" s="38" t="n"/>
      <c r="J7215" s="38" t="n"/>
      <c r="K7215" s="38" t="n"/>
      <c r="L7215" s="38" t="n"/>
      <c r="N7215" s="36">
        <f>IF($B7215="","",IF($C7215="SUPERSTORE","Superstore","DH"))</f>
        <v/>
      </c>
      <c r="O7215" s="36">
        <f>IF($B7215="","",IFERROR(VLOOKUP($B7215,Mapping!$A:$C,2,0),"Not Mapped"))</f>
        <v/>
      </c>
      <c r="P7215" s="36">
        <f>IF($B7215="","",IFERROR(VLOOKUP($B7215,Mapping!$A:$C,3,0),"Not Mapped"))</f>
        <v/>
      </c>
      <c r="Q7215" s="36">
        <f>IF($B7215="","",IFERROR(VLOOKUP($O7215,Leaders!$A:$B,2,0),"Not Mapped"))</f>
        <v/>
      </c>
      <c r="R7215" s="36">
        <f>IF($B7215="","",IF(COUNTIF(Exclusions!$A:$A,$B7215)&gt;0,"Yes","No"))</f>
        <v/>
      </c>
      <c r="S7215" s="38">
        <f>IF($B7215="","",MIN(1,DAY($A7215)/IF($N7215="Superstore",Settings!$B$5,Settings!$B$4)))</f>
        <v/>
      </c>
      <c r="T7215" s="38">
        <f>IF(OR($B7215="",$G7215="",$S7215=0),"",$G7215/$S7215)</f>
        <v/>
      </c>
      <c r="U7215" s="36">
        <f>IF($T7215="","",IF($T7215&lt;Settings!$B$8,"Critical",IF($T7215&lt;Settings!$B$9,"Semi Critical","Non Critical")))</f>
        <v/>
      </c>
      <c r="V7215" s="28" t="n"/>
      <c r="Z7215">
        <f>IF($B7215="","",IFERROR(VLOOKUP($B7215,'Plan HC for CCA'!$A:$B,2,0),""))</f>
        <v/>
      </c>
      <c r="AA7215">
        <f>IF(OR($B7215="",$Z7215=""),"",IF(N($M7215)&lt;$Z7215,"Delta","No Delta"))</f>
        <v/>
      </c>
      <c r="AB7215">
        <f>IF(OR($B7215="",$Z7215=""),"",MAX(0,$Z7215-N($M7215)))</f>
        <v/>
      </c>
      <c r="AC7215" s="46">
        <f>IF($B7215="","",IFERROR(INDEX('CCA Util %'!$H:$H,MATCH($B7215,'CCA Util %'!$E:$E,0)),""))</f>
        <v/>
      </c>
      <c r="AD7215">
        <f>IF($B7215="","",IFERROR(INDEX('CCA Util %'!$G:$G,MATCH($B7215,'CCA Util %'!$E:$E,0)),""))</f>
        <v/>
      </c>
      <c r="AE7215">
        <f>IF(OR($B7215="",$U7215=""),"",$U7215&amp;" &amp; "&amp;IF(OR($AD7215="",$AD7215=0),"Util NA",$AD7215&amp;" Util"))</f>
        <v/>
      </c>
    </row>
    <row r="7216" ht="15.75" customHeight="1" s="42">
      <c r="A7216" s="41" t="n"/>
      <c r="G7216" s="38" t="n"/>
      <c r="H7216" s="38" t="n"/>
      <c r="I7216" s="38" t="n"/>
      <c r="J7216" s="38" t="n"/>
      <c r="K7216" s="38" t="n"/>
      <c r="L7216" s="38" t="n"/>
      <c r="N7216" s="36">
        <f>IF($B7216="","",IF($C7216="SUPERSTORE","Superstore","DH"))</f>
        <v/>
      </c>
      <c r="O7216" s="36">
        <f>IF($B7216="","",IFERROR(VLOOKUP($B7216,Mapping!$A:$C,2,0),"Not Mapped"))</f>
        <v/>
      </c>
      <c r="P7216" s="36">
        <f>IF($B7216="","",IFERROR(VLOOKUP($B7216,Mapping!$A:$C,3,0),"Not Mapped"))</f>
        <v/>
      </c>
      <c r="Q7216" s="36">
        <f>IF($B7216="","",IFERROR(VLOOKUP($O7216,Leaders!$A:$B,2,0),"Not Mapped"))</f>
        <v/>
      </c>
      <c r="R7216" s="36">
        <f>IF($B7216="","",IF(COUNTIF(Exclusions!$A:$A,$B7216)&gt;0,"Yes","No"))</f>
        <v/>
      </c>
      <c r="S7216" s="38">
        <f>IF($B7216="","",MIN(1,DAY($A7216)/IF($N7216="Superstore",Settings!$B$5,Settings!$B$4)))</f>
        <v/>
      </c>
      <c r="T7216" s="38">
        <f>IF(OR($B7216="",$G7216="",$S7216=0),"",$G7216/$S7216)</f>
        <v/>
      </c>
      <c r="U7216" s="36">
        <f>IF($T7216="","",IF($T7216&lt;Settings!$B$8,"Critical",IF($T7216&lt;Settings!$B$9,"Semi Critical","Non Critical")))</f>
        <v/>
      </c>
      <c r="V7216" s="28" t="n"/>
      <c r="Z7216">
        <f>IF($B7216="","",IFERROR(VLOOKUP($B7216,'Plan HC for CCA'!$A:$B,2,0),""))</f>
        <v/>
      </c>
      <c r="AA7216">
        <f>IF(OR($B7216="",$Z7216=""),"",IF(N($M7216)&lt;$Z7216,"Delta","No Delta"))</f>
        <v/>
      </c>
      <c r="AB7216">
        <f>IF(OR($B7216="",$Z7216=""),"",MAX(0,$Z7216-N($M7216)))</f>
        <v/>
      </c>
      <c r="AC7216" s="46">
        <f>IF($B7216="","",IFERROR(INDEX('CCA Util %'!$H:$H,MATCH($B7216,'CCA Util %'!$E:$E,0)),""))</f>
        <v/>
      </c>
      <c r="AD7216">
        <f>IF($B7216="","",IFERROR(INDEX('CCA Util %'!$G:$G,MATCH($B7216,'CCA Util %'!$E:$E,0)),""))</f>
        <v/>
      </c>
      <c r="AE7216">
        <f>IF(OR($B7216="",$U7216=""),"",$U7216&amp;" &amp; "&amp;IF(OR($AD7216="",$AD7216=0),"Util NA",$AD7216&amp;" Util"))</f>
        <v/>
      </c>
    </row>
    <row r="7217" ht="15.75" customHeight="1" s="42">
      <c r="A7217" s="41" t="n"/>
      <c r="G7217" s="38" t="n"/>
      <c r="H7217" s="38" t="n"/>
      <c r="I7217" s="38" t="n"/>
      <c r="J7217" s="38" t="n"/>
      <c r="K7217" s="38" t="n"/>
      <c r="L7217" s="38" t="n"/>
      <c r="N7217" s="36">
        <f>IF($B7217="","",IF($C7217="SUPERSTORE","Superstore","DH"))</f>
        <v/>
      </c>
      <c r="O7217" s="36">
        <f>IF($B7217="","",IFERROR(VLOOKUP($B7217,Mapping!$A:$C,2,0),"Not Mapped"))</f>
        <v/>
      </c>
      <c r="P7217" s="36">
        <f>IF($B7217="","",IFERROR(VLOOKUP($B7217,Mapping!$A:$C,3,0),"Not Mapped"))</f>
        <v/>
      </c>
      <c r="Q7217" s="36">
        <f>IF($B7217="","",IFERROR(VLOOKUP($O7217,Leaders!$A:$B,2,0),"Not Mapped"))</f>
        <v/>
      </c>
      <c r="R7217" s="36">
        <f>IF($B7217="","",IF(COUNTIF(Exclusions!$A:$A,$B7217)&gt;0,"Yes","No"))</f>
        <v/>
      </c>
      <c r="S7217" s="38">
        <f>IF($B7217="","",MIN(1,DAY($A7217)/IF($N7217="Superstore",Settings!$B$5,Settings!$B$4)))</f>
        <v/>
      </c>
      <c r="T7217" s="38">
        <f>IF(OR($B7217="",$G7217="",$S7217=0),"",$G7217/$S7217)</f>
        <v/>
      </c>
      <c r="U7217" s="36">
        <f>IF($T7217="","",IF($T7217&lt;Settings!$B$8,"Critical",IF($T7217&lt;Settings!$B$9,"Semi Critical","Non Critical")))</f>
        <v/>
      </c>
      <c r="V7217" s="28" t="n"/>
      <c r="Z7217">
        <f>IF($B7217="","",IFERROR(VLOOKUP($B7217,'Plan HC for CCA'!$A:$B,2,0),""))</f>
        <v/>
      </c>
      <c r="AA7217">
        <f>IF(OR($B7217="",$Z7217=""),"",IF(N($M7217)&lt;$Z7217,"Delta","No Delta"))</f>
        <v/>
      </c>
      <c r="AB7217">
        <f>IF(OR($B7217="",$Z7217=""),"",MAX(0,$Z7217-N($M7217)))</f>
        <v/>
      </c>
      <c r="AC7217" s="46">
        <f>IF($B7217="","",IFERROR(INDEX('CCA Util %'!$H:$H,MATCH($B7217,'CCA Util %'!$E:$E,0)),""))</f>
        <v/>
      </c>
      <c r="AD7217">
        <f>IF($B7217="","",IFERROR(INDEX('CCA Util %'!$G:$G,MATCH($B7217,'CCA Util %'!$E:$E,0)),""))</f>
        <v/>
      </c>
      <c r="AE7217">
        <f>IF(OR($B7217="",$U7217=""),"",$U7217&amp;" &amp; "&amp;IF(OR($AD7217="",$AD7217=0),"Util NA",$AD7217&amp;" Util"))</f>
        <v/>
      </c>
    </row>
    <row r="7218" ht="15.75" customHeight="1" s="42">
      <c r="A7218" s="41" t="n"/>
      <c r="G7218" s="38" t="n"/>
      <c r="H7218" s="38" t="n"/>
      <c r="I7218" s="38" t="n"/>
      <c r="J7218" s="38" t="n"/>
      <c r="K7218" s="38" t="n"/>
      <c r="L7218" s="38" t="n"/>
      <c r="N7218" s="36">
        <f>IF($B7218="","",IF($C7218="SUPERSTORE","Superstore","DH"))</f>
        <v/>
      </c>
      <c r="O7218" s="36">
        <f>IF($B7218="","",IFERROR(VLOOKUP($B7218,Mapping!$A:$C,2,0),"Not Mapped"))</f>
        <v/>
      </c>
      <c r="P7218" s="36">
        <f>IF($B7218="","",IFERROR(VLOOKUP($B7218,Mapping!$A:$C,3,0),"Not Mapped"))</f>
        <v/>
      </c>
      <c r="Q7218" s="36">
        <f>IF($B7218="","",IFERROR(VLOOKUP($O7218,Leaders!$A:$B,2,0),"Not Mapped"))</f>
        <v/>
      </c>
      <c r="R7218" s="36">
        <f>IF($B7218="","",IF(COUNTIF(Exclusions!$A:$A,$B7218)&gt;0,"Yes","No"))</f>
        <v/>
      </c>
      <c r="S7218" s="38">
        <f>IF($B7218="","",MIN(1,DAY($A7218)/IF($N7218="Superstore",Settings!$B$5,Settings!$B$4)))</f>
        <v/>
      </c>
      <c r="T7218" s="38">
        <f>IF(OR($B7218="",$G7218="",$S7218=0),"",$G7218/$S7218)</f>
        <v/>
      </c>
      <c r="U7218" s="36">
        <f>IF($T7218="","",IF($T7218&lt;Settings!$B$8,"Critical",IF($T7218&lt;Settings!$B$9,"Semi Critical","Non Critical")))</f>
        <v/>
      </c>
      <c r="V7218" s="28" t="n"/>
      <c r="Z7218">
        <f>IF($B7218="","",IFERROR(VLOOKUP($B7218,'Plan HC for CCA'!$A:$B,2,0),""))</f>
        <v/>
      </c>
      <c r="AA7218">
        <f>IF(OR($B7218="",$Z7218=""),"",IF(N($M7218)&lt;$Z7218,"Delta","No Delta"))</f>
        <v/>
      </c>
      <c r="AB7218">
        <f>IF(OR($B7218="",$Z7218=""),"",MAX(0,$Z7218-N($M7218)))</f>
        <v/>
      </c>
      <c r="AC7218" s="46">
        <f>IF($B7218="","",IFERROR(INDEX('CCA Util %'!$H:$H,MATCH($B7218,'CCA Util %'!$E:$E,0)),""))</f>
        <v/>
      </c>
      <c r="AD7218">
        <f>IF($B7218="","",IFERROR(INDEX('CCA Util %'!$G:$G,MATCH($B7218,'CCA Util %'!$E:$E,0)),""))</f>
        <v/>
      </c>
      <c r="AE7218">
        <f>IF(OR($B7218="",$U7218=""),"",$U7218&amp;" &amp; "&amp;IF(OR($AD7218="",$AD7218=0),"Util NA",$AD7218&amp;" Util"))</f>
        <v/>
      </c>
    </row>
    <row r="7219" ht="15.75" customHeight="1" s="42">
      <c r="A7219" s="41" t="n"/>
      <c r="G7219" s="38" t="n"/>
      <c r="H7219" s="38" t="n"/>
      <c r="I7219" s="38" t="n"/>
      <c r="J7219" s="38" t="n"/>
      <c r="K7219" s="38" t="n"/>
      <c r="L7219" s="38" t="n"/>
      <c r="N7219" s="36">
        <f>IF($B7219="","",IF($C7219="SUPERSTORE","Superstore","DH"))</f>
        <v/>
      </c>
      <c r="O7219" s="36">
        <f>IF($B7219="","",IFERROR(VLOOKUP($B7219,Mapping!$A:$C,2,0),"Not Mapped"))</f>
        <v/>
      </c>
      <c r="P7219" s="36">
        <f>IF($B7219="","",IFERROR(VLOOKUP($B7219,Mapping!$A:$C,3,0),"Not Mapped"))</f>
        <v/>
      </c>
      <c r="Q7219" s="36">
        <f>IF($B7219="","",IFERROR(VLOOKUP($O7219,Leaders!$A:$B,2,0),"Not Mapped"))</f>
        <v/>
      </c>
      <c r="R7219" s="36">
        <f>IF($B7219="","",IF(COUNTIF(Exclusions!$A:$A,$B7219)&gt;0,"Yes","No"))</f>
        <v/>
      </c>
      <c r="S7219" s="38">
        <f>IF($B7219="","",MIN(1,DAY($A7219)/IF($N7219="Superstore",Settings!$B$5,Settings!$B$4)))</f>
        <v/>
      </c>
      <c r="T7219" s="38">
        <f>IF(OR($B7219="",$G7219="",$S7219=0),"",$G7219/$S7219)</f>
        <v/>
      </c>
      <c r="U7219" s="36">
        <f>IF($T7219="","",IF($T7219&lt;Settings!$B$8,"Critical",IF($T7219&lt;Settings!$B$9,"Semi Critical","Non Critical")))</f>
        <v/>
      </c>
      <c r="V7219" s="28" t="n"/>
      <c r="Z7219">
        <f>IF($B7219="","",IFERROR(VLOOKUP($B7219,'Plan HC for CCA'!$A:$B,2,0),""))</f>
        <v/>
      </c>
      <c r="AA7219">
        <f>IF(OR($B7219="",$Z7219=""),"",IF(N($M7219)&lt;$Z7219,"Delta","No Delta"))</f>
        <v/>
      </c>
      <c r="AB7219">
        <f>IF(OR($B7219="",$Z7219=""),"",MAX(0,$Z7219-N($M7219)))</f>
        <v/>
      </c>
      <c r="AC7219" s="46">
        <f>IF($B7219="","",IFERROR(INDEX('CCA Util %'!$H:$H,MATCH($B7219,'CCA Util %'!$E:$E,0)),""))</f>
        <v/>
      </c>
      <c r="AD7219">
        <f>IF($B7219="","",IFERROR(INDEX('CCA Util %'!$G:$G,MATCH($B7219,'CCA Util %'!$E:$E,0)),""))</f>
        <v/>
      </c>
      <c r="AE7219">
        <f>IF(OR($B7219="",$U7219=""),"",$U7219&amp;" &amp; "&amp;IF(OR($AD7219="",$AD7219=0),"Util NA",$AD7219&amp;" Util"))</f>
        <v/>
      </c>
    </row>
    <row r="7220" ht="15.75" customHeight="1" s="42">
      <c r="A7220" s="41" t="n"/>
      <c r="G7220" s="38" t="n"/>
      <c r="H7220" s="38" t="n"/>
      <c r="I7220" s="38" t="n"/>
      <c r="J7220" s="38" t="n"/>
      <c r="K7220" s="38" t="n"/>
      <c r="L7220" s="38" t="n"/>
      <c r="N7220" s="36">
        <f>IF($B7220="","",IF($C7220="SUPERSTORE","Superstore","DH"))</f>
        <v/>
      </c>
      <c r="O7220" s="36">
        <f>IF($B7220="","",IFERROR(VLOOKUP($B7220,Mapping!$A:$C,2,0),"Not Mapped"))</f>
        <v/>
      </c>
      <c r="P7220" s="36">
        <f>IF($B7220="","",IFERROR(VLOOKUP($B7220,Mapping!$A:$C,3,0),"Not Mapped"))</f>
        <v/>
      </c>
      <c r="Q7220" s="36">
        <f>IF($B7220="","",IFERROR(VLOOKUP($O7220,Leaders!$A:$B,2,0),"Not Mapped"))</f>
        <v/>
      </c>
      <c r="R7220" s="36">
        <f>IF($B7220="","",IF(COUNTIF(Exclusions!$A:$A,$B7220)&gt;0,"Yes","No"))</f>
        <v/>
      </c>
      <c r="S7220" s="38">
        <f>IF($B7220="","",MIN(1,DAY($A7220)/IF($N7220="Superstore",Settings!$B$5,Settings!$B$4)))</f>
        <v/>
      </c>
      <c r="T7220" s="38">
        <f>IF(OR($B7220="",$G7220="",$S7220=0),"",$G7220/$S7220)</f>
        <v/>
      </c>
      <c r="U7220" s="36">
        <f>IF($T7220="","",IF($T7220&lt;Settings!$B$8,"Critical",IF($T7220&lt;Settings!$B$9,"Semi Critical","Non Critical")))</f>
        <v/>
      </c>
      <c r="V7220" s="28" t="n"/>
      <c r="Z7220">
        <f>IF($B7220="","",IFERROR(VLOOKUP($B7220,'Plan HC for CCA'!$A:$B,2,0),""))</f>
        <v/>
      </c>
      <c r="AA7220">
        <f>IF(OR($B7220="",$Z7220=""),"",IF(N($M7220)&lt;$Z7220,"Delta","No Delta"))</f>
        <v/>
      </c>
      <c r="AB7220">
        <f>IF(OR($B7220="",$Z7220=""),"",MAX(0,$Z7220-N($M7220)))</f>
        <v/>
      </c>
      <c r="AC7220" s="46">
        <f>IF($B7220="","",IFERROR(INDEX('CCA Util %'!$H:$H,MATCH($B7220,'CCA Util %'!$E:$E,0)),""))</f>
        <v/>
      </c>
      <c r="AD7220">
        <f>IF($B7220="","",IFERROR(INDEX('CCA Util %'!$G:$G,MATCH($B7220,'CCA Util %'!$E:$E,0)),""))</f>
        <v/>
      </c>
      <c r="AE7220">
        <f>IF(OR($B7220="",$U7220=""),"",$U7220&amp;" &amp; "&amp;IF(OR($AD7220="",$AD7220=0),"Util NA",$AD7220&amp;" Util"))</f>
        <v/>
      </c>
    </row>
    <row r="7221" ht="15.75" customHeight="1" s="42">
      <c r="A7221" s="41" t="n"/>
      <c r="G7221" s="38" t="n"/>
      <c r="H7221" s="38" t="n"/>
      <c r="I7221" s="38" t="n"/>
      <c r="J7221" s="38" t="n"/>
      <c r="K7221" s="38" t="n"/>
      <c r="L7221" s="38" t="n"/>
      <c r="N7221" s="36">
        <f>IF($B7221="","",IF($C7221="SUPERSTORE","Superstore","DH"))</f>
        <v/>
      </c>
      <c r="O7221" s="36">
        <f>IF($B7221="","",IFERROR(VLOOKUP($B7221,Mapping!$A:$C,2,0),"Not Mapped"))</f>
        <v/>
      </c>
      <c r="P7221" s="36">
        <f>IF($B7221="","",IFERROR(VLOOKUP($B7221,Mapping!$A:$C,3,0),"Not Mapped"))</f>
        <v/>
      </c>
      <c r="Q7221" s="36">
        <f>IF($B7221="","",IFERROR(VLOOKUP($O7221,Leaders!$A:$B,2,0),"Not Mapped"))</f>
        <v/>
      </c>
      <c r="R7221" s="36">
        <f>IF($B7221="","",IF(COUNTIF(Exclusions!$A:$A,$B7221)&gt;0,"Yes","No"))</f>
        <v/>
      </c>
      <c r="S7221" s="38">
        <f>IF($B7221="","",MIN(1,DAY($A7221)/IF($N7221="Superstore",Settings!$B$5,Settings!$B$4)))</f>
        <v/>
      </c>
      <c r="T7221" s="38">
        <f>IF(OR($B7221="",$G7221="",$S7221=0),"",$G7221/$S7221)</f>
        <v/>
      </c>
      <c r="U7221" s="36">
        <f>IF($T7221="","",IF($T7221&lt;Settings!$B$8,"Critical",IF($T7221&lt;Settings!$B$9,"Semi Critical","Non Critical")))</f>
        <v/>
      </c>
      <c r="V7221" s="28" t="n"/>
      <c r="Z7221">
        <f>IF($B7221="","",IFERROR(VLOOKUP($B7221,'Plan HC for CCA'!$A:$B,2,0),""))</f>
        <v/>
      </c>
      <c r="AA7221">
        <f>IF(OR($B7221="",$Z7221=""),"",IF(N($M7221)&lt;$Z7221,"Delta","No Delta"))</f>
        <v/>
      </c>
      <c r="AB7221">
        <f>IF(OR($B7221="",$Z7221=""),"",MAX(0,$Z7221-N($M7221)))</f>
        <v/>
      </c>
      <c r="AC7221" s="46">
        <f>IF($B7221="","",IFERROR(INDEX('CCA Util %'!$H:$H,MATCH($B7221,'CCA Util %'!$E:$E,0)),""))</f>
        <v/>
      </c>
      <c r="AD7221">
        <f>IF($B7221="","",IFERROR(INDEX('CCA Util %'!$G:$G,MATCH($B7221,'CCA Util %'!$E:$E,0)),""))</f>
        <v/>
      </c>
      <c r="AE7221">
        <f>IF(OR($B7221="",$U7221=""),"",$U7221&amp;" &amp; "&amp;IF(OR($AD7221="",$AD7221=0),"Util NA",$AD7221&amp;" Util"))</f>
        <v/>
      </c>
    </row>
    <row r="7222" ht="15.75" customHeight="1" s="42">
      <c r="A7222" s="41" t="n"/>
      <c r="G7222" s="38" t="n"/>
      <c r="H7222" s="38" t="n"/>
      <c r="I7222" s="38" t="n"/>
      <c r="J7222" s="38" t="n"/>
      <c r="K7222" s="38" t="n"/>
      <c r="L7222" s="38" t="n"/>
      <c r="N7222" s="36">
        <f>IF($B7222="","",IF($C7222="SUPERSTORE","Superstore","DH"))</f>
        <v/>
      </c>
      <c r="O7222" s="36">
        <f>IF($B7222="","",IFERROR(VLOOKUP($B7222,Mapping!$A:$C,2,0),"Not Mapped"))</f>
        <v/>
      </c>
      <c r="P7222" s="36">
        <f>IF($B7222="","",IFERROR(VLOOKUP($B7222,Mapping!$A:$C,3,0),"Not Mapped"))</f>
        <v/>
      </c>
      <c r="Q7222" s="36">
        <f>IF($B7222="","",IFERROR(VLOOKUP($O7222,Leaders!$A:$B,2,0),"Not Mapped"))</f>
        <v/>
      </c>
      <c r="R7222" s="36">
        <f>IF($B7222="","",IF(COUNTIF(Exclusions!$A:$A,$B7222)&gt;0,"Yes","No"))</f>
        <v/>
      </c>
      <c r="S7222" s="38">
        <f>IF($B7222="","",MIN(1,DAY($A7222)/IF($N7222="Superstore",Settings!$B$5,Settings!$B$4)))</f>
        <v/>
      </c>
      <c r="T7222" s="38">
        <f>IF(OR($B7222="",$G7222="",$S7222=0),"",$G7222/$S7222)</f>
        <v/>
      </c>
      <c r="U7222" s="36">
        <f>IF($T7222="","",IF($T7222&lt;Settings!$B$8,"Critical",IF($T7222&lt;Settings!$B$9,"Semi Critical","Non Critical")))</f>
        <v/>
      </c>
      <c r="V7222" s="28" t="n"/>
      <c r="Z7222">
        <f>IF($B7222="","",IFERROR(VLOOKUP($B7222,'Plan HC for CCA'!$A:$B,2,0),""))</f>
        <v/>
      </c>
      <c r="AA7222">
        <f>IF(OR($B7222="",$Z7222=""),"",IF(N($M7222)&lt;$Z7222,"Delta","No Delta"))</f>
        <v/>
      </c>
      <c r="AB7222">
        <f>IF(OR($B7222="",$Z7222=""),"",MAX(0,$Z7222-N($M7222)))</f>
        <v/>
      </c>
      <c r="AC7222" s="46">
        <f>IF($B7222="","",IFERROR(INDEX('CCA Util %'!$H:$H,MATCH($B7222,'CCA Util %'!$E:$E,0)),""))</f>
        <v/>
      </c>
      <c r="AD7222">
        <f>IF($B7222="","",IFERROR(INDEX('CCA Util %'!$G:$G,MATCH($B7222,'CCA Util %'!$E:$E,0)),""))</f>
        <v/>
      </c>
      <c r="AE7222">
        <f>IF(OR($B7222="",$U7222=""),"",$U7222&amp;" &amp; "&amp;IF(OR($AD7222="",$AD7222=0),"Util NA",$AD7222&amp;" Util"))</f>
        <v/>
      </c>
    </row>
    <row r="7223" ht="15.75" customHeight="1" s="42">
      <c r="A7223" s="41" t="n"/>
      <c r="G7223" s="38" t="n"/>
      <c r="H7223" s="38" t="n"/>
      <c r="I7223" s="38" t="n"/>
      <c r="J7223" s="38" t="n"/>
      <c r="K7223" s="38" t="n"/>
      <c r="L7223" s="38" t="n"/>
      <c r="N7223" s="36">
        <f>IF($B7223="","",IF($C7223="SUPERSTORE","Superstore","DH"))</f>
        <v/>
      </c>
      <c r="O7223" s="36">
        <f>IF($B7223="","",IFERROR(VLOOKUP($B7223,Mapping!$A:$C,2,0),"Not Mapped"))</f>
        <v/>
      </c>
      <c r="P7223" s="36">
        <f>IF($B7223="","",IFERROR(VLOOKUP($B7223,Mapping!$A:$C,3,0),"Not Mapped"))</f>
        <v/>
      </c>
      <c r="Q7223" s="36">
        <f>IF($B7223="","",IFERROR(VLOOKUP($O7223,Leaders!$A:$B,2,0),"Not Mapped"))</f>
        <v/>
      </c>
      <c r="R7223" s="36">
        <f>IF($B7223="","",IF(COUNTIF(Exclusions!$A:$A,$B7223)&gt;0,"Yes","No"))</f>
        <v/>
      </c>
      <c r="S7223" s="38">
        <f>IF($B7223="","",MIN(1,DAY($A7223)/IF($N7223="Superstore",Settings!$B$5,Settings!$B$4)))</f>
        <v/>
      </c>
      <c r="T7223" s="38">
        <f>IF(OR($B7223="",$G7223="",$S7223=0),"",$G7223/$S7223)</f>
        <v/>
      </c>
      <c r="U7223" s="36">
        <f>IF($T7223="","",IF($T7223&lt;Settings!$B$8,"Critical",IF($T7223&lt;Settings!$B$9,"Semi Critical","Non Critical")))</f>
        <v/>
      </c>
      <c r="V7223" s="28" t="n"/>
      <c r="Z7223">
        <f>IF($B7223="","",IFERROR(VLOOKUP($B7223,'Plan HC for CCA'!$A:$B,2,0),""))</f>
        <v/>
      </c>
      <c r="AA7223">
        <f>IF(OR($B7223="",$Z7223=""),"",IF(N($M7223)&lt;$Z7223,"Delta","No Delta"))</f>
        <v/>
      </c>
      <c r="AB7223">
        <f>IF(OR($B7223="",$Z7223=""),"",MAX(0,$Z7223-N($M7223)))</f>
        <v/>
      </c>
      <c r="AC7223" s="46">
        <f>IF($B7223="","",IFERROR(INDEX('CCA Util %'!$H:$H,MATCH($B7223,'CCA Util %'!$E:$E,0)),""))</f>
        <v/>
      </c>
      <c r="AD7223">
        <f>IF($B7223="","",IFERROR(INDEX('CCA Util %'!$G:$G,MATCH($B7223,'CCA Util %'!$E:$E,0)),""))</f>
        <v/>
      </c>
      <c r="AE7223">
        <f>IF(OR($B7223="",$U7223=""),"",$U7223&amp;" &amp; "&amp;IF(OR($AD7223="",$AD7223=0),"Util NA",$AD7223&amp;" Util"))</f>
        <v/>
      </c>
    </row>
    <row r="7224" ht="15.75" customHeight="1" s="42">
      <c r="A7224" s="41" t="n"/>
      <c r="G7224" s="38" t="n"/>
      <c r="H7224" s="38" t="n"/>
      <c r="I7224" s="38" t="n"/>
      <c r="J7224" s="38" t="n"/>
      <c r="K7224" s="38" t="n"/>
      <c r="L7224" s="38" t="n"/>
      <c r="N7224" s="36">
        <f>IF($B7224="","",IF($C7224="SUPERSTORE","Superstore","DH"))</f>
        <v/>
      </c>
      <c r="O7224" s="36">
        <f>IF($B7224="","",IFERROR(VLOOKUP($B7224,Mapping!$A:$C,2,0),"Not Mapped"))</f>
        <v/>
      </c>
      <c r="P7224" s="36">
        <f>IF($B7224="","",IFERROR(VLOOKUP($B7224,Mapping!$A:$C,3,0),"Not Mapped"))</f>
        <v/>
      </c>
      <c r="Q7224" s="36">
        <f>IF($B7224="","",IFERROR(VLOOKUP($O7224,Leaders!$A:$B,2,0),"Not Mapped"))</f>
        <v/>
      </c>
      <c r="R7224" s="36">
        <f>IF($B7224="","",IF(COUNTIF(Exclusions!$A:$A,$B7224)&gt;0,"Yes","No"))</f>
        <v/>
      </c>
      <c r="S7224" s="38">
        <f>IF($B7224="","",MIN(1,DAY($A7224)/IF($N7224="Superstore",Settings!$B$5,Settings!$B$4)))</f>
        <v/>
      </c>
      <c r="T7224" s="38">
        <f>IF(OR($B7224="",$G7224="",$S7224=0),"",$G7224/$S7224)</f>
        <v/>
      </c>
      <c r="U7224" s="36">
        <f>IF($T7224="","",IF($T7224&lt;Settings!$B$8,"Critical",IF($T7224&lt;Settings!$B$9,"Semi Critical","Non Critical")))</f>
        <v/>
      </c>
      <c r="V7224" s="28" t="n"/>
      <c r="Z7224">
        <f>IF($B7224="","",IFERROR(VLOOKUP($B7224,'Plan HC for CCA'!$A:$B,2,0),""))</f>
        <v/>
      </c>
      <c r="AA7224">
        <f>IF(OR($B7224="",$Z7224=""),"",IF(N($M7224)&lt;$Z7224,"Delta","No Delta"))</f>
        <v/>
      </c>
      <c r="AB7224">
        <f>IF(OR($B7224="",$Z7224=""),"",MAX(0,$Z7224-N($M7224)))</f>
        <v/>
      </c>
      <c r="AC7224" s="46">
        <f>IF($B7224="","",IFERROR(INDEX('CCA Util %'!$H:$H,MATCH($B7224,'CCA Util %'!$E:$E,0)),""))</f>
        <v/>
      </c>
      <c r="AD7224">
        <f>IF($B7224="","",IFERROR(INDEX('CCA Util %'!$G:$G,MATCH($B7224,'CCA Util %'!$E:$E,0)),""))</f>
        <v/>
      </c>
      <c r="AE7224">
        <f>IF(OR($B7224="",$U7224=""),"",$U7224&amp;" &amp; "&amp;IF(OR($AD7224="",$AD7224=0),"Util NA",$AD7224&amp;" Util"))</f>
        <v/>
      </c>
    </row>
    <row r="7225" ht="15.75" customHeight="1" s="42">
      <c r="A7225" s="41" t="n"/>
      <c r="G7225" s="38" t="n"/>
      <c r="H7225" s="38" t="n"/>
      <c r="I7225" s="38" t="n"/>
      <c r="J7225" s="38" t="n"/>
      <c r="K7225" s="38" t="n"/>
      <c r="L7225" s="38" t="n"/>
      <c r="N7225" s="36">
        <f>IF($B7225="","",IF($C7225="SUPERSTORE","Superstore","DH"))</f>
        <v/>
      </c>
      <c r="O7225" s="36">
        <f>IF($B7225="","",IFERROR(VLOOKUP($B7225,Mapping!$A:$C,2,0),"Not Mapped"))</f>
        <v/>
      </c>
      <c r="P7225" s="36">
        <f>IF($B7225="","",IFERROR(VLOOKUP($B7225,Mapping!$A:$C,3,0),"Not Mapped"))</f>
        <v/>
      </c>
      <c r="Q7225" s="36">
        <f>IF($B7225="","",IFERROR(VLOOKUP($O7225,Leaders!$A:$B,2,0),"Not Mapped"))</f>
        <v/>
      </c>
      <c r="R7225" s="36">
        <f>IF($B7225="","",IF(COUNTIF(Exclusions!$A:$A,$B7225)&gt;0,"Yes","No"))</f>
        <v/>
      </c>
      <c r="S7225" s="38">
        <f>IF($B7225="","",MIN(1,DAY($A7225)/IF($N7225="Superstore",Settings!$B$5,Settings!$B$4)))</f>
        <v/>
      </c>
      <c r="T7225" s="38">
        <f>IF(OR($B7225="",$G7225="",$S7225=0),"",$G7225/$S7225)</f>
        <v/>
      </c>
      <c r="U7225" s="36">
        <f>IF($T7225="","",IF($T7225&lt;Settings!$B$8,"Critical",IF($T7225&lt;Settings!$B$9,"Semi Critical","Non Critical")))</f>
        <v/>
      </c>
      <c r="V7225" s="28" t="n"/>
      <c r="Z7225">
        <f>IF($B7225="","",IFERROR(VLOOKUP($B7225,'Plan HC for CCA'!$A:$B,2,0),""))</f>
        <v/>
      </c>
      <c r="AA7225">
        <f>IF(OR($B7225="",$Z7225=""),"",IF(N($M7225)&lt;$Z7225,"Delta","No Delta"))</f>
        <v/>
      </c>
      <c r="AB7225">
        <f>IF(OR($B7225="",$Z7225=""),"",MAX(0,$Z7225-N($M7225)))</f>
        <v/>
      </c>
      <c r="AC7225" s="46">
        <f>IF($B7225="","",IFERROR(INDEX('CCA Util %'!$H:$H,MATCH($B7225,'CCA Util %'!$E:$E,0)),""))</f>
        <v/>
      </c>
      <c r="AD7225">
        <f>IF($B7225="","",IFERROR(INDEX('CCA Util %'!$G:$G,MATCH($B7225,'CCA Util %'!$E:$E,0)),""))</f>
        <v/>
      </c>
      <c r="AE7225">
        <f>IF(OR($B7225="",$U7225=""),"",$U7225&amp;" &amp; "&amp;IF(OR($AD7225="",$AD7225=0),"Util NA",$AD7225&amp;" Util"))</f>
        <v/>
      </c>
    </row>
    <row r="7226" ht="15.75" customHeight="1" s="42">
      <c r="A7226" s="41" t="n"/>
      <c r="G7226" s="38" t="n"/>
      <c r="H7226" s="38" t="n"/>
      <c r="I7226" s="38" t="n"/>
      <c r="J7226" s="38" t="n"/>
      <c r="K7226" s="38" t="n"/>
      <c r="L7226" s="38" t="n"/>
      <c r="N7226" s="36">
        <f>IF($B7226="","",IF($C7226="SUPERSTORE","Superstore","DH"))</f>
        <v/>
      </c>
      <c r="O7226" s="36">
        <f>IF($B7226="","",IFERROR(VLOOKUP($B7226,Mapping!$A:$C,2,0),"Not Mapped"))</f>
        <v/>
      </c>
      <c r="P7226" s="36">
        <f>IF($B7226="","",IFERROR(VLOOKUP($B7226,Mapping!$A:$C,3,0),"Not Mapped"))</f>
        <v/>
      </c>
      <c r="Q7226" s="36">
        <f>IF($B7226="","",IFERROR(VLOOKUP($O7226,Leaders!$A:$B,2,0),"Not Mapped"))</f>
        <v/>
      </c>
      <c r="R7226" s="36">
        <f>IF($B7226="","",IF(COUNTIF(Exclusions!$A:$A,$B7226)&gt;0,"Yes","No"))</f>
        <v/>
      </c>
      <c r="S7226" s="38">
        <f>IF($B7226="","",MIN(1,DAY($A7226)/IF($N7226="Superstore",Settings!$B$5,Settings!$B$4)))</f>
        <v/>
      </c>
      <c r="T7226" s="38">
        <f>IF(OR($B7226="",$G7226="",$S7226=0),"",$G7226/$S7226)</f>
        <v/>
      </c>
      <c r="U7226" s="36">
        <f>IF($T7226="","",IF($T7226&lt;Settings!$B$8,"Critical",IF($T7226&lt;Settings!$B$9,"Semi Critical","Non Critical")))</f>
        <v/>
      </c>
      <c r="V7226" s="28" t="n"/>
      <c r="Z7226">
        <f>IF($B7226="","",IFERROR(VLOOKUP($B7226,'Plan HC for CCA'!$A:$B,2,0),""))</f>
        <v/>
      </c>
      <c r="AA7226">
        <f>IF(OR($B7226="",$Z7226=""),"",IF(N($M7226)&lt;$Z7226,"Delta","No Delta"))</f>
        <v/>
      </c>
      <c r="AB7226">
        <f>IF(OR($B7226="",$Z7226=""),"",MAX(0,$Z7226-N($M7226)))</f>
        <v/>
      </c>
      <c r="AC7226" s="46">
        <f>IF($B7226="","",IFERROR(INDEX('CCA Util %'!$H:$H,MATCH($B7226,'CCA Util %'!$E:$E,0)),""))</f>
        <v/>
      </c>
      <c r="AD7226">
        <f>IF($B7226="","",IFERROR(INDEX('CCA Util %'!$G:$G,MATCH($B7226,'CCA Util %'!$E:$E,0)),""))</f>
        <v/>
      </c>
      <c r="AE7226">
        <f>IF(OR($B7226="",$U7226=""),"",$U7226&amp;" &amp; "&amp;IF(OR($AD7226="",$AD7226=0),"Util NA",$AD7226&amp;" Util"))</f>
        <v/>
      </c>
    </row>
    <row r="7227" ht="15.75" customHeight="1" s="42">
      <c r="A7227" s="41" t="n"/>
      <c r="G7227" s="38" t="n"/>
      <c r="H7227" s="38" t="n"/>
      <c r="I7227" s="38" t="n"/>
      <c r="J7227" s="38" t="n"/>
      <c r="K7227" s="38" t="n"/>
      <c r="L7227" s="38" t="n"/>
      <c r="N7227" s="36">
        <f>IF($B7227="","",IF($C7227="SUPERSTORE","Superstore","DH"))</f>
        <v/>
      </c>
      <c r="O7227" s="36">
        <f>IF($B7227="","",IFERROR(VLOOKUP($B7227,Mapping!$A:$C,2,0),"Not Mapped"))</f>
        <v/>
      </c>
      <c r="P7227" s="36">
        <f>IF($B7227="","",IFERROR(VLOOKUP($B7227,Mapping!$A:$C,3,0),"Not Mapped"))</f>
        <v/>
      </c>
      <c r="Q7227" s="36">
        <f>IF($B7227="","",IFERROR(VLOOKUP($O7227,Leaders!$A:$B,2,0),"Not Mapped"))</f>
        <v/>
      </c>
      <c r="R7227" s="36">
        <f>IF($B7227="","",IF(COUNTIF(Exclusions!$A:$A,$B7227)&gt;0,"Yes","No"))</f>
        <v/>
      </c>
      <c r="S7227" s="38">
        <f>IF($B7227="","",MIN(1,DAY($A7227)/IF($N7227="Superstore",Settings!$B$5,Settings!$B$4)))</f>
        <v/>
      </c>
      <c r="T7227" s="38">
        <f>IF(OR($B7227="",$G7227="",$S7227=0),"",$G7227/$S7227)</f>
        <v/>
      </c>
      <c r="U7227" s="36">
        <f>IF($T7227="","",IF($T7227&lt;Settings!$B$8,"Critical",IF($T7227&lt;Settings!$B$9,"Semi Critical","Non Critical")))</f>
        <v/>
      </c>
      <c r="V7227" s="28" t="n"/>
      <c r="Z7227">
        <f>IF($B7227="","",IFERROR(VLOOKUP($B7227,'Plan HC for CCA'!$A:$B,2,0),""))</f>
        <v/>
      </c>
      <c r="AA7227">
        <f>IF(OR($B7227="",$Z7227=""),"",IF(N($M7227)&lt;$Z7227,"Delta","No Delta"))</f>
        <v/>
      </c>
      <c r="AB7227">
        <f>IF(OR($B7227="",$Z7227=""),"",MAX(0,$Z7227-N($M7227)))</f>
        <v/>
      </c>
      <c r="AC7227" s="46">
        <f>IF($B7227="","",IFERROR(INDEX('CCA Util %'!$H:$H,MATCH($B7227,'CCA Util %'!$E:$E,0)),""))</f>
        <v/>
      </c>
      <c r="AD7227">
        <f>IF($B7227="","",IFERROR(INDEX('CCA Util %'!$G:$G,MATCH($B7227,'CCA Util %'!$E:$E,0)),""))</f>
        <v/>
      </c>
      <c r="AE7227">
        <f>IF(OR($B7227="",$U7227=""),"",$U7227&amp;" &amp; "&amp;IF(OR($AD7227="",$AD7227=0),"Util NA",$AD7227&amp;" Util"))</f>
        <v/>
      </c>
    </row>
    <row r="7228" ht="15.75" customHeight="1" s="42">
      <c r="A7228" s="41" t="n"/>
      <c r="G7228" s="38" t="n"/>
      <c r="H7228" s="38" t="n"/>
      <c r="I7228" s="38" t="n"/>
      <c r="J7228" s="38" t="n"/>
      <c r="K7228" s="38" t="n"/>
      <c r="L7228" s="38" t="n"/>
      <c r="N7228" s="36">
        <f>IF($B7228="","",IF($C7228="SUPERSTORE","Superstore","DH"))</f>
        <v/>
      </c>
      <c r="O7228" s="36">
        <f>IF($B7228="","",IFERROR(VLOOKUP($B7228,Mapping!$A:$C,2,0),"Not Mapped"))</f>
        <v/>
      </c>
      <c r="P7228" s="36">
        <f>IF($B7228="","",IFERROR(VLOOKUP($B7228,Mapping!$A:$C,3,0),"Not Mapped"))</f>
        <v/>
      </c>
      <c r="Q7228" s="36">
        <f>IF($B7228="","",IFERROR(VLOOKUP($O7228,Leaders!$A:$B,2,0),"Not Mapped"))</f>
        <v/>
      </c>
      <c r="R7228" s="36">
        <f>IF($B7228="","",IF(COUNTIF(Exclusions!$A:$A,$B7228)&gt;0,"Yes","No"))</f>
        <v/>
      </c>
      <c r="S7228" s="38">
        <f>IF($B7228="","",MIN(1,DAY($A7228)/IF($N7228="Superstore",Settings!$B$5,Settings!$B$4)))</f>
        <v/>
      </c>
      <c r="T7228" s="38">
        <f>IF(OR($B7228="",$G7228="",$S7228=0),"",$G7228/$S7228)</f>
        <v/>
      </c>
      <c r="U7228" s="36">
        <f>IF($T7228="","",IF($T7228&lt;Settings!$B$8,"Critical",IF($T7228&lt;Settings!$B$9,"Semi Critical","Non Critical")))</f>
        <v/>
      </c>
      <c r="V7228" s="28" t="n"/>
      <c r="Z7228">
        <f>IF($B7228="","",IFERROR(VLOOKUP($B7228,'Plan HC for CCA'!$A:$B,2,0),""))</f>
        <v/>
      </c>
      <c r="AA7228">
        <f>IF(OR($B7228="",$Z7228=""),"",IF(N($M7228)&lt;$Z7228,"Delta","No Delta"))</f>
        <v/>
      </c>
      <c r="AB7228">
        <f>IF(OR($B7228="",$Z7228=""),"",MAX(0,$Z7228-N($M7228)))</f>
        <v/>
      </c>
      <c r="AC7228" s="46">
        <f>IF($B7228="","",IFERROR(INDEX('CCA Util %'!$H:$H,MATCH($B7228,'CCA Util %'!$E:$E,0)),""))</f>
        <v/>
      </c>
      <c r="AD7228">
        <f>IF($B7228="","",IFERROR(INDEX('CCA Util %'!$G:$G,MATCH($B7228,'CCA Util %'!$E:$E,0)),""))</f>
        <v/>
      </c>
      <c r="AE7228">
        <f>IF(OR($B7228="",$U7228=""),"",$U7228&amp;" &amp; "&amp;IF(OR($AD7228="",$AD7228=0),"Util NA",$AD7228&amp;" Util"))</f>
        <v/>
      </c>
    </row>
    <row r="7229" ht="15.75" customHeight="1" s="42">
      <c r="A7229" s="41" t="n"/>
      <c r="G7229" s="38" t="n"/>
      <c r="H7229" s="38" t="n"/>
      <c r="I7229" s="38" t="n"/>
      <c r="J7229" s="38" t="n"/>
      <c r="K7229" s="38" t="n"/>
      <c r="L7229" s="38" t="n"/>
      <c r="N7229" s="36">
        <f>IF($B7229="","",IF($C7229="SUPERSTORE","Superstore","DH"))</f>
        <v/>
      </c>
      <c r="O7229" s="36">
        <f>IF($B7229="","",IFERROR(VLOOKUP($B7229,Mapping!$A:$C,2,0),"Not Mapped"))</f>
        <v/>
      </c>
      <c r="P7229" s="36">
        <f>IF($B7229="","",IFERROR(VLOOKUP($B7229,Mapping!$A:$C,3,0),"Not Mapped"))</f>
        <v/>
      </c>
      <c r="Q7229" s="36">
        <f>IF($B7229="","",IFERROR(VLOOKUP($O7229,Leaders!$A:$B,2,0),"Not Mapped"))</f>
        <v/>
      </c>
      <c r="R7229" s="36">
        <f>IF($B7229="","",IF(COUNTIF(Exclusions!$A:$A,$B7229)&gt;0,"Yes","No"))</f>
        <v/>
      </c>
      <c r="S7229" s="38">
        <f>IF($B7229="","",MIN(1,DAY($A7229)/IF($N7229="Superstore",Settings!$B$5,Settings!$B$4)))</f>
        <v/>
      </c>
      <c r="T7229" s="38">
        <f>IF(OR($B7229="",$G7229="",$S7229=0),"",$G7229/$S7229)</f>
        <v/>
      </c>
      <c r="U7229" s="36">
        <f>IF($T7229="","",IF($T7229&lt;Settings!$B$8,"Critical",IF($T7229&lt;Settings!$B$9,"Semi Critical","Non Critical")))</f>
        <v/>
      </c>
      <c r="V7229" s="28" t="n"/>
      <c r="Z7229">
        <f>IF($B7229="","",IFERROR(VLOOKUP($B7229,'Plan HC for CCA'!$A:$B,2,0),""))</f>
        <v/>
      </c>
      <c r="AA7229">
        <f>IF(OR($B7229="",$Z7229=""),"",IF(N($M7229)&lt;$Z7229,"Delta","No Delta"))</f>
        <v/>
      </c>
      <c r="AB7229">
        <f>IF(OR($B7229="",$Z7229=""),"",MAX(0,$Z7229-N($M7229)))</f>
        <v/>
      </c>
      <c r="AC7229" s="46">
        <f>IF($B7229="","",IFERROR(INDEX('CCA Util %'!$H:$H,MATCH($B7229,'CCA Util %'!$E:$E,0)),""))</f>
        <v/>
      </c>
      <c r="AD7229">
        <f>IF($B7229="","",IFERROR(INDEX('CCA Util %'!$G:$G,MATCH($B7229,'CCA Util %'!$E:$E,0)),""))</f>
        <v/>
      </c>
      <c r="AE7229">
        <f>IF(OR($B7229="",$U7229=""),"",$U7229&amp;" &amp; "&amp;IF(OR($AD7229="",$AD7229=0),"Util NA",$AD7229&amp;" Util"))</f>
        <v/>
      </c>
    </row>
    <row r="7230" ht="15.75" customHeight="1" s="42">
      <c r="A7230" s="41" t="n"/>
      <c r="G7230" s="38" t="n"/>
      <c r="H7230" s="38" t="n"/>
      <c r="I7230" s="38" t="n"/>
      <c r="J7230" s="38" t="n"/>
      <c r="K7230" s="38" t="n"/>
      <c r="L7230" s="38" t="n"/>
      <c r="N7230" s="36">
        <f>IF($B7230="","",IF($C7230="SUPERSTORE","Superstore","DH"))</f>
        <v/>
      </c>
      <c r="O7230" s="36">
        <f>IF($B7230="","",IFERROR(VLOOKUP($B7230,Mapping!$A:$C,2,0),"Not Mapped"))</f>
        <v/>
      </c>
      <c r="P7230" s="36">
        <f>IF($B7230="","",IFERROR(VLOOKUP($B7230,Mapping!$A:$C,3,0),"Not Mapped"))</f>
        <v/>
      </c>
      <c r="Q7230" s="36">
        <f>IF($B7230="","",IFERROR(VLOOKUP($O7230,Leaders!$A:$B,2,0),"Not Mapped"))</f>
        <v/>
      </c>
      <c r="R7230" s="36">
        <f>IF($B7230="","",IF(COUNTIF(Exclusions!$A:$A,$B7230)&gt;0,"Yes","No"))</f>
        <v/>
      </c>
      <c r="S7230" s="38">
        <f>IF($B7230="","",MIN(1,DAY($A7230)/IF($N7230="Superstore",Settings!$B$5,Settings!$B$4)))</f>
        <v/>
      </c>
      <c r="T7230" s="38">
        <f>IF(OR($B7230="",$G7230="",$S7230=0),"",$G7230/$S7230)</f>
        <v/>
      </c>
      <c r="U7230" s="36">
        <f>IF($T7230="","",IF($T7230&lt;Settings!$B$8,"Critical",IF($T7230&lt;Settings!$B$9,"Semi Critical","Non Critical")))</f>
        <v/>
      </c>
      <c r="V7230" s="28" t="n"/>
      <c r="Z7230">
        <f>IF($B7230="","",IFERROR(VLOOKUP($B7230,'Plan HC for CCA'!$A:$B,2,0),""))</f>
        <v/>
      </c>
      <c r="AA7230">
        <f>IF(OR($B7230="",$Z7230=""),"",IF(N($M7230)&lt;$Z7230,"Delta","No Delta"))</f>
        <v/>
      </c>
      <c r="AB7230">
        <f>IF(OR($B7230="",$Z7230=""),"",MAX(0,$Z7230-N($M7230)))</f>
        <v/>
      </c>
      <c r="AC7230" s="46">
        <f>IF($B7230="","",IFERROR(INDEX('CCA Util %'!$H:$H,MATCH($B7230,'CCA Util %'!$E:$E,0)),""))</f>
        <v/>
      </c>
      <c r="AD7230">
        <f>IF($B7230="","",IFERROR(INDEX('CCA Util %'!$G:$G,MATCH($B7230,'CCA Util %'!$E:$E,0)),""))</f>
        <v/>
      </c>
      <c r="AE7230">
        <f>IF(OR($B7230="",$U7230=""),"",$U7230&amp;" &amp; "&amp;IF(OR($AD7230="",$AD7230=0),"Util NA",$AD7230&amp;" Util"))</f>
        <v/>
      </c>
    </row>
    <row r="7231" ht="15.75" customHeight="1" s="42">
      <c r="A7231" s="41" t="n"/>
      <c r="G7231" s="38" t="n"/>
      <c r="H7231" s="38" t="n"/>
      <c r="I7231" s="38" t="n"/>
      <c r="J7231" s="38" t="n"/>
      <c r="K7231" s="38" t="n"/>
      <c r="L7231" s="38" t="n"/>
      <c r="N7231" s="36">
        <f>IF($B7231="","",IF($C7231="SUPERSTORE","Superstore","DH"))</f>
        <v/>
      </c>
      <c r="O7231" s="36">
        <f>IF($B7231="","",IFERROR(VLOOKUP($B7231,Mapping!$A:$C,2,0),"Not Mapped"))</f>
        <v/>
      </c>
      <c r="P7231" s="36">
        <f>IF($B7231="","",IFERROR(VLOOKUP($B7231,Mapping!$A:$C,3,0),"Not Mapped"))</f>
        <v/>
      </c>
      <c r="Q7231" s="36">
        <f>IF($B7231="","",IFERROR(VLOOKUP($O7231,Leaders!$A:$B,2,0),"Not Mapped"))</f>
        <v/>
      </c>
      <c r="R7231" s="36">
        <f>IF($B7231="","",IF(COUNTIF(Exclusions!$A:$A,$B7231)&gt;0,"Yes","No"))</f>
        <v/>
      </c>
      <c r="S7231" s="38">
        <f>IF($B7231="","",MIN(1,DAY($A7231)/IF($N7231="Superstore",Settings!$B$5,Settings!$B$4)))</f>
        <v/>
      </c>
      <c r="T7231" s="38">
        <f>IF(OR($B7231="",$G7231="",$S7231=0),"",$G7231/$S7231)</f>
        <v/>
      </c>
      <c r="U7231" s="36">
        <f>IF($T7231="","",IF($T7231&lt;Settings!$B$8,"Critical",IF($T7231&lt;Settings!$B$9,"Semi Critical","Non Critical")))</f>
        <v/>
      </c>
      <c r="V7231" s="28" t="n"/>
      <c r="Z7231">
        <f>IF($B7231="","",IFERROR(VLOOKUP($B7231,'Plan HC for CCA'!$A:$B,2,0),""))</f>
        <v/>
      </c>
      <c r="AA7231">
        <f>IF(OR($B7231="",$Z7231=""),"",IF(N($M7231)&lt;$Z7231,"Delta","No Delta"))</f>
        <v/>
      </c>
      <c r="AB7231">
        <f>IF(OR($B7231="",$Z7231=""),"",MAX(0,$Z7231-N($M7231)))</f>
        <v/>
      </c>
      <c r="AC7231" s="46">
        <f>IF($B7231="","",IFERROR(INDEX('CCA Util %'!$H:$H,MATCH($B7231,'CCA Util %'!$E:$E,0)),""))</f>
        <v/>
      </c>
      <c r="AD7231">
        <f>IF($B7231="","",IFERROR(INDEX('CCA Util %'!$G:$G,MATCH($B7231,'CCA Util %'!$E:$E,0)),""))</f>
        <v/>
      </c>
      <c r="AE7231">
        <f>IF(OR($B7231="",$U7231=""),"",$U7231&amp;" &amp; "&amp;IF(OR($AD7231="",$AD7231=0),"Util NA",$AD7231&amp;" Util"))</f>
        <v/>
      </c>
    </row>
    <row r="7232" ht="15.75" customHeight="1" s="42">
      <c r="A7232" s="41" t="n"/>
      <c r="G7232" s="38" t="n"/>
      <c r="H7232" s="38" t="n"/>
      <c r="I7232" s="38" t="n"/>
      <c r="J7232" s="38" t="n"/>
      <c r="K7232" s="38" t="n"/>
      <c r="L7232" s="38" t="n"/>
      <c r="N7232" s="36">
        <f>IF($B7232="","",IF($C7232="SUPERSTORE","Superstore","DH"))</f>
        <v/>
      </c>
      <c r="O7232" s="36">
        <f>IF($B7232="","",IFERROR(VLOOKUP($B7232,Mapping!$A:$C,2,0),"Not Mapped"))</f>
        <v/>
      </c>
      <c r="P7232" s="36">
        <f>IF($B7232="","",IFERROR(VLOOKUP($B7232,Mapping!$A:$C,3,0),"Not Mapped"))</f>
        <v/>
      </c>
      <c r="Q7232" s="36">
        <f>IF($B7232="","",IFERROR(VLOOKUP($O7232,Leaders!$A:$B,2,0),"Not Mapped"))</f>
        <v/>
      </c>
      <c r="R7232" s="36">
        <f>IF($B7232="","",IF(COUNTIF(Exclusions!$A:$A,$B7232)&gt;0,"Yes","No"))</f>
        <v/>
      </c>
      <c r="S7232" s="38">
        <f>IF($B7232="","",MIN(1,DAY($A7232)/IF($N7232="Superstore",Settings!$B$5,Settings!$B$4)))</f>
        <v/>
      </c>
      <c r="T7232" s="38">
        <f>IF(OR($B7232="",$G7232="",$S7232=0),"",$G7232/$S7232)</f>
        <v/>
      </c>
      <c r="U7232" s="36">
        <f>IF($T7232="","",IF($T7232&lt;Settings!$B$8,"Critical",IF($T7232&lt;Settings!$B$9,"Semi Critical","Non Critical")))</f>
        <v/>
      </c>
      <c r="V7232" s="28" t="n"/>
      <c r="Z7232">
        <f>IF($B7232="","",IFERROR(VLOOKUP($B7232,'Plan HC for CCA'!$A:$B,2,0),""))</f>
        <v/>
      </c>
      <c r="AA7232">
        <f>IF(OR($B7232="",$Z7232=""),"",IF(N($M7232)&lt;$Z7232,"Delta","No Delta"))</f>
        <v/>
      </c>
      <c r="AB7232">
        <f>IF(OR($B7232="",$Z7232=""),"",MAX(0,$Z7232-N($M7232)))</f>
        <v/>
      </c>
      <c r="AC7232" s="46">
        <f>IF($B7232="","",IFERROR(INDEX('CCA Util %'!$H:$H,MATCH($B7232,'CCA Util %'!$E:$E,0)),""))</f>
        <v/>
      </c>
      <c r="AD7232">
        <f>IF($B7232="","",IFERROR(INDEX('CCA Util %'!$G:$G,MATCH($B7232,'CCA Util %'!$E:$E,0)),""))</f>
        <v/>
      </c>
      <c r="AE7232">
        <f>IF(OR($B7232="",$U7232=""),"",$U7232&amp;" &amp; "&amp;IF(OR($AD7232="",$AD7232=0),"Util NA",$AD7232&amp;" Util"))</f>
        <v/>
      </c>
    </row>
    <row r="7233" ht="15.75" customHeight="1" s="42">
      <c r="A7233" s="41" t="n"/>
      <c r="G7233" s="38" t="n"/>
      <c r="H7233" s="38" t="n"/>
      <c r="I7233" s="38" t="n"/>
      <c r="J7233" s="38" t="n"/>
      <c r="K7233" s="38" t="n"/>
      <c r="L7233" s="38" t="n"/>
      <c r="N7233" s="36">
        <f>IF($B7233="","",IF($C7233="SUPERSTORE","Superstore","DH"))</f>
        <v/>
      </c>
      <c r="O7233" s="36">
        <f>IF($B7233="","",IFERROR(VLOOKUP($B7233,Mapping!$A:$C,2,0),"Not Mapped"))</f>
        <v/>
      </c>
      <c r="P7233" s="36">
        <f>IF($B7233="","",IFERROR(VLOOKUP($B7233,Mapping!$A:$C,3,0),"Not Mapped"))</f>
        <v/>
      </c>
      <c r="Q7233" s="36">
        <f>IF($B7233="","",IFERROR(VLOOKUP($O7233,Leaders!$A:$B,2,0),"Not Mapped"))</f>
        <v/>
      </c>
      <c r="R7233" s="36">
        <f>IF($B7233="","",IF(COUNTIF(Exclusions!$A:$A,$B7233)&gt;0,"Yes","No"))</f>
        <v/>
      </c>
      <c r="S7233" s="38">
        <f>IF($B7233="","",MIN(1,DAY($A7233)/IF($N7233="Superstore",Settings!$B$5,Settings!$B$4)))</f>
        <v/>
      </c>
      <c r="T7233" s="38">
        <f>IF(OR($B7233="",$G7233="",$S7233=0),"",$G7233/$S7233)</f>
        <v/>
      </c>
      <c r="U7233" s="36">
        <f>IF($T7233="","",IF($T7233&lt;Settings!$B$8,"Critical",IF($T7233&lt;Settings!$B$9,"Semi Critical","Non Critical")))</f>
        <v/>
      </c>
      <c r="V7233" s="28" t="n"/>
      <c r="Z7233">
        <f>IF($B7233="","",IFERROR(VLOOKUP($B7233,'Plan HC for CCA'!$A:$B,2,0),""))</f>
        <v/>
      </c>
      <c r="AA7233">
        <f>IF(OR($B7233="",$Z7233=""),"",IF(N($M7233)&lt;$Z7233,"Delta","No Delta"))</f>
        <v/>
      </c>
      <c r="AB7233">
        <f>IF(OR($B7233="",$Z7233=""),"",MAX(0,$Z7233-N($M7233)))</f>
        <v/>
      </c>
      <c r="AC7233" s="46">
        <f>IF($B7233="","",IFERROR(INDEX('CCA Util %'!$H:$H,MATCH($B7233,'CCA Util %'!$E:$E,0)),""))</f>
        <v/>
      </c>
      <c r="AD7233">
        <f>IF($B7233="","",IFERROR(INDEX('CCA Util %'!$G:$G,MATCH($B7233,'CCA Util %'!$E:$E,0)),""))</f>
        <v/>
      </c>
      <c r="AE7233">
        <f>IF(OR($B7233="",$U7233=""),"",$U7233&amp;" &amp; "&amp;IF(OR($AD7233="",$AD7233=0),"Util NA",$AD7233&amp;" Util"))</f>
        <v/>
      </c>
    </row>
    <row r="7234" ht="15.75" customHeight="1" s="42">
      <c r="A7234" s="41" t="n"/>
      <c r="G7234" s="38" t="n"/>
      <c r="H7234" s="38" t="n"/>
      <c r="I7234" s="38" t="n"/>
      <c r="J7234" s="38" t="n"/>
      <c r="K7234" s="38" t="n"/>
      <c r="L7234" s="38" t="n"/>
      <c r="N7234" s="36">
        <f>IF($B7234="","",IF($C7234="SUPERSTORE","Superstore","DH"))</f>
        <v/>
      </c>
      <c r="O7234" s="36">
        <f>IF($B7234="","",IFERROR(VLOOKUP($B7234,Mapping!$A:$C,2,0),"Not Mapped"))</f>
        <v/>
      </c>
      <c r="P7234" s="36">
        <f>IF($B7234="","",IFERROR(VLOOKUP($B7234,Mapping!$A:$C,3,0),"Not Mapped"))</f>
        <v/>
      </c>
      <c r="Q7234" s="36">
        <f>IF($B7234="","",IFERROR(VLOOKUP($O7234,Leaders!$A:$B,2,0),"Not Mapped"))</f>
        <v/>
      </c>
      <c r="R7234" s="36">
        <f>IF($B7234="","",IF(COUNTIF(Exclusions!$A:$A,$B7234)&gt;0,"Yes","No"))</f>
        <v/>
      </c>
      <c r="S7234" s="38">
        <f>IF($B7234="","",MIN(1,DAY($A7234)/IF($N7234="Superstore",Settings!$B$5,Settings!$B$4)))</f>
        <v/>
      </c>
      <c r="T7234" s="38">
        <f>IF(OR($B7234="",$G7234="",$S7234=0),"",$G7234/$S7234)</f>
        <v/>
      </c>
      <c r="U7234" s="36">
        <f>IF($T7234="","",IF($T7234&lt;Settings!$B$8,"Critical",IF($T7234&lt;Settings!$B$9,"Semi Critical","Non Critical")))</f>
        <v/>
      </c>
      <c r="V7234" s="28" t="n"/>
      <c r="Z7234">
        <f>IF($B7234="","",IFERROR(VLOOKUP($B7234,'Plan HC for CCA'!$A:$B,2,0),""))</f>
        <v/>
      </c>
      <c r="AA7234">
        <f>IF(OR($B7234="",$Z7234=""),"",IF(N($M7234)&lt;$Z7234,"Delta","No Delta"))</f>
        <v/>
      </c>
      <c r="AB7234">
        <f>IF(OR($B7234="",$Z7234=""),"",MAX(0,$Z7234-N($M7234)))</f>
        <v/>
      </c>
      <c r="AC7234" s="46">
        <f>IF($B7234="","",IFERROR(INDEX('CCA Util %'!$H:$H,MATCH($B7234,'CCA Util %'!$E:$E,0)),""))</f>
        <v/>
      </c>
      <c r="AD7234">
        <f>IF($B7234="","",IFERROR(INDEX('CCA Util %'!$G:$G,MATCH($B7234,'CCA Util %'!$E:$E,0)),""))</f>
        <v/>
      </c>
      <c r="AE7234">
        <f>IF(OR($B7234="",$U7234=""),"",$U7234&amp;" &amp; "&amp;IF(OR($AD7234="",$AD7234=0),"Util NA",$AD7234&amp;" Util"))</f>
        <v/>
      </c>
    </row>
    <row r="7235" ht="15.75" customHeight="1" s="42">
      <c r="A7235" s="41" t="n"/>
      <c r="G7235" s="38" t="n"/>
      <c r="H7235" s="38" t="n"/>
      <c r="I7235" s="38" t="n"/>
      <c r="J7235" s="38" t="n"/>
      <c r="K7235" s="38" t="n"/>
      <c r="L7235" s="38" t="n"/>
      <c r="N7235" s="36">
        <f>IF($B7235="","",IF($C7235="SUPERSTORE","Superstore","DH"))</f>
        <v/>
      </c>
      <c r="O7235" s="36">
        <f>IF($B7235="","",IFERROR(VLOOKUP($B7235,Mapping!$A:$C,2,0),"Not Mapped"))</f>
        <v/>
      </c>
      <c r="P7235" s="36">
        <f>IF($B7235="","",IFERROR(VLOOKUP($B7235,Mapping!$A:$C,3,0),"Not Mapped"))</f>
        <v/>
      </c>
      <c r="Q7235" s="36">
        <f>IF($B7235="","",IFERROR(VLOOKUP($O7235,Leaders!$A:$B,2,0),"Not Mapped"))</f>
        <v/>
      </c>
      <c r="R7235" s="36">
        <f>IF($B7235="","",IF(COUNTIF(Exclusions!$A:$A,$B7235)&gt;0,"Yes","No"))</f>
        <v/>
      </c>
      <c r="S7235" s="38">
        <f>IF($B7235="","",MIN(1,DAY($A7235)/IF($N7235="Superstore",Settings!$B$5,Settings!$B$4)))</f>
        <v/>
      </c>
      <c r="T7235" s="38">
        <f>IF(OR($B7235="",$G7235="",$S7235=0),"",$G7235/$S7235)</f>
        <v/>
      </c>
      <c r="U7235" s="36">
        <f>IF($T7235="","",IF($T7235&lt;Settings!$B$8,"Critical",IF($T7235&lt;Settings!$B$9,"Semi Critical","Non Critical")))</f>
        <v/>
      </c>
      <c r="V7235" s="28" t="n"/>
      <c r="Z7235">
        <f>IF($B7235="","",IFERROR(VLOOKUP($B7235,'Plan HC for CCA'!$A:$B,2,0),""))</f>
        <v/>
      </c>
      <c r="AA7235">
        <f>IF(OR($B7235="",$Z7235=""),"",IF(N($M7235)&lt;$Z7235,"Delta","No Delta"))</f>
        <v/>
      </c>
      <c r="AB7235">
        <f>IF(OR($B7235="",$Z7235=""),"",MAX(0,$Z7235-N($M7235)))</f>
        <v/>
      </c>
      <c r="AC7235" s="46">
        <f>IF($B7235="","",IFERROR(INDEX('CCA Util %'!$H:$H,MATCH($B7235,'CCA Util %'!$E:$E,0)),""))</f>
        <v/>
      </c>
      <c r="AD7235">
        <f>IF($B7235="","",IFERROR(INDEX('CCA Util %'!$G:$G,MATCH($B7235,'CCA Util %'!$E:$E,0)),""))</f>
        <v/>
      </c>
      <c r="AE7235">
        <f>IF(OR($B7235="",$U7235=""),"",$U7235&amp;" &amp; "&amp;IF(OR($AD7235="",$AD7235=0),"Util NA",$AD7235&amp;" Util"))</f>
        <v/>
      </c>
    </row>
    <row r="7236" ht="15.75" customHeight="1" s="42">
      <c r="A7236" s="41" t="n"/>
      <c r="G7236" s="38" t="n"/>
      <c r="H7236" s="38" t="n"/>
      <c r="I7236" s="38" t="n"/>
      <c r="J7236" s="38" t="n"/>
      <c r="K7236" s="38" t="n"/>
      <c r="L7236" s="38" t="n"/>
      <c r="N7236" s="36">
        <f>IF($B7236="","",IF($C7236="SUPERSTORE","Superstore","DH"))</f>
        <v/>
      </c>
      <c r="O7236" s="36">
        <f>IF($B7236="","",IFERROR(VLOOKUP($B7236,Mapping!$A:$C,2,0),"Not Mapped"))</f>
        <v/>
      </c>
      <c r="P7236" s="36">
        <f>IF($B7236="","",IFERROR(VLOOKUP($B7236,Mapping!$A:$C,3,0),"Not Mapped"))</f>
        <v/>
      </c>
      <c r="Q7236" s="36">
        <f>IF($B7236="","",IFERROR(VLOOKUP($O7236,Leaders!$A:$B,2,0),"Not Mapped"))</f>
        <v/>
      </c>
      <c r="R7236" s="36">
        <f>IF($B7236="","",IF(COUNTIF(Exclusions!$A:$A,$B7236)&gt;0,"Yes","No"))</f>
        <v/>
      </c>
      <c r="S7236" s="38">
        <f>IF($B7236="","",MIN(1,DAY($A7236)/IF($N7236="Superstore",Settings!$B$5,Settings!$B$4)))</f>
        <v/>
      </c>
      <c r="T7236" s="38">
        <f>IF(OR($B7236="",$G7236="",$S7236=0),"",$G7236/$S7236)</f>
        <v/>
      </c>
      <c r="U7236" s="36">
        <f>IF($T7236="","",IF($T7236&lt;Settings!$B$8,"Critical",IF($T7236&lt;Settings!$B$9,"Semi Critical","Non Critical")))</f>
        <v/>
      </c>
      <c r="V7236" s="28" t="n"/>
      <c r="Z7236">
        <f>IF($B7236="","",IFERROR(VLOOKUP($B7236,'Plan HC for CCA'!$A:$B,2,0),""))</f>
        <v/>
      </c>
      <c r="AA7236">
        <f>IF(OR($B7236="",$Z7236=""),"",IF(N($M7236)&lt;$Z7236,"Delta","No Delta"))</f>
        <v/>
      </c>
      <c r="AB7236">
        <f>IF(OR($B7236="",$Z7236=""),"",MAX(0,$Z7236-N($M7236)))</f>
        <v/>
      </c>
      <c r="AC7236" s="46">
        <f>IF($B7236="","",IFERROR(INDEX('CCA Util %'!$H:$H,MATCH($B7236,'CCA Util %'!$E:$E,0)),""))</f>
        <v/>
      </c>
      <c r="AD7236">
        <f>IF($B7236="","",IFERROR(INDEX('CCA Util %'!$G:$G,MATCH($B7236,'CCA Util %'!$E:$E,0)),""))</f>
        <v/>
      </c>
      <c r="AE7236">
        <f>IF(OR($B7236="",$U7236=""),"",$U7236&amp;" &amp; "&amp;IF(OR($AD7236="",$AD7236=0),"Util NA",$AD7236&amp;" Util"))</f>
        <v/>
      </c>
    </row>
    <row r="7237" ht="15.75" customHeight="1" s="42">
      <c r="A7237" s="41" t="n"/>
      <c r="G7237" s="38" t="n"/>
      <c r="H7237" s="38" t="n"/>
      <c r="I7237" s="38" t="n"/>
      <c r="J7237" s="38" t="n"/>
      <c r="K7237" s="38" t="n"/>
      <c r="L7237" s="38" t="n"/>
      <c r="N7237" s="36">
        <f>IF($B7237="","",IF($C7237="SUPERSTORE","Superstore","DH"))</f>
        <v/>
      </c>
      <c r="O7237" s="36">
        <f>IF($B7237="","",IFERROR(VLOOKUP($B7237,Mapping!$A:$C,2,0),"Not Mapped"))</f>
        <v/>
      </c>
      <c r="P7237" s="36">
        <f>IF($B7237="","",IFERROR(VLOOKUP($B7237,Mapping!$A:$C,3,0),"Not Mapped"))</f>
        <v/>
      </c>
      <c r="Q7237" s="36">
        <f>IF($B7237="","",IFERROR(VLOOKUP($O7237,Leaders!$A:$B,2,0),"Not Mapped"))</f>
        <v/>
      </c>
      <c r="R7237" s="36">
        <f>IF($B7237="","",IF(COUNTIF(Exclusions!$A:$A,$B7237)&gt;0,"Yes","No"))</f>
        <v/>
      </c>
      <c r="S7237" s="38">
        <f>IF($B7237="","",MIN(1,DAY($A7237)/IF($N7237="Superstore",Settings!$B$5,Settings!$B$4)))</f>
        <v/>
      </c>
      <c r="T7237" s="38">
        <f>IF(OR($B7237="",$G7237="",$S7237=0),"",$G7237/$S7237)</f>
        <v/>
      </c>
      <c r="U7237" s="36">
        <f>IF($T7237="","",IF($T7237&lt;Settings!$B$8,"Critical",IF($T7237&lt;Settings!$B$9,"Semi Critical","Non Critical")))</f>
        <v/>
      </c>
      <c r="V7237" s="28" t="n"/>
      <c r="Z7237">
        <f>IF($B7237="","",IFERROR(VLOOKUP($B7237,'Plan HC for CCA'!$A:$B,2,0),""))</f>
        <v/>
      </c>
      <c r="AA7237">
        <f>IF(OR($B7237="",$Z7237=""),"",IF(N($M7237)&lt;$Z7237,"Delta","No Delta"))</f>
        <v/>
      </c>
      <c r="AB7237">
        <f>IF(OR($B7237="",$Z7237=""),"",MAX(0,$Z7237-N($M7237)))</f>
        <v/>
      </c>
      <c r="AC7237" s="46">
        <f>IF($B7237="","",IFERROR(INDEX('CCA Util %'!$H:$H,MATCH($B7237,'CCA Util %'!$E:$E,0)),""))</f>
        <v/>
      </c>
      <c r="AD7237">
        <f>IF($B7237="","",IFERROR(INDEX('CCA Util %'!$G:$G,MATCH($B7237,'CCA Util %'!$E:$E,0)),""))</f>
        <v/>
      </c>
      <c r="AE7237">
        <f>IF(OR($B7237="",$U7237=""),"",$U7237&amp;" &amp; "&amp;IF(OR($AD7237="",$AD7237=0),"Util NA",$AD7237&amp;" Util"))</f>
        <v/>
      </c>
    </row>
    <row r="7238" ht="15.75" customHeight="1" s="42">
      <c r="A7238" s="41" t="n"/>
      <c r="G7238" s="38" t="n"/>
      <c r="H7238" s="38" t="n"/>
      <c r="I7238" s="38" t="n"/>
      <c r="J7238" s="38" t="n"/>
      <c r="K7238" s="38" t="n"/>
      <c r="L7238" s="38" t="n"/>
      <c r="N7238" s="36">
        <f>IF($B7238="","",IF($C7238="SUPERSTORE","Superstore","DH"))</f>
        <v/>
      </c>
      <c r="O7238" s="36">
        <f>IF($B7238="","",IFERROR(VLOOKUP($B7238,Mapping!$A:$C,2,0),"Not Mapped"))</f>
        <v/>
      </c>
      <c r="P7238" s="36">
        <f>IF($B7238="","",IFERROR(VLOOKUP($B7238,Mapping!$A:$C,3,0),"Not Mapped"))</f>
        <v/>
      </c>
      <c r="Q7238" s="36">
        <f>IF($B7238="","",IFERROR(VLOOKUP($O7238,Leaders!$A:$B,2,0),"Not Mapped"))</f>
        <v/>
      </c>
      <c r="R7238" s="36">
        <f>IF($B7238="","",IF(COUNTIF(Exclusions!$A:$A,$B7238)&gt;0,"Yes","No"))</f>
        <v/>
      </c>
      <c r="S7238" s="38">
        <f>IF($B7238="","",MIN(1,DAY($A7238)/IF($N7238="Superstore",Settings!$B$5,Settings!$B$4)))</f>
        <v/>
      </c>
      <c r="T7238" s="38">
        <f>IF(OR($B7238="",$G7238="",$S7238=0),"",$G7238/$S7238)</f>
        <v/>
      </c>
      <c r="U7238" s="36">
        <f>IF($T7238="","",IF($T7238&lt;Settings!$B$8,"Critical",IF($T7238&lt;Settings!$B$9,"Semi Critical","Non Critical")))</f>
        <v/>
      </c>
      <c r="V7238" s="28" t="n"/>
      <c r="Z7238">
        <f>IF($B7238="","",IFERROR(VLOOKUP($B7238,'Plan HC for CCA'!$A:$B,2,0),""))</f>
        <v/>
      </c>
      <c r="AA7238">
        <f>IF(OR($B7238="",$Z7238=""),"",IF(N($M7238)&lt;$Z7238,"Delta","No Delta"))</f>
        <v/>
      </c>
      <c r="AB7238">
        <f>IF(OR($B7238="",$Z7238=""),"",MAX(0,$Z7238-N($M7238)))</f>
        <v/>
      </c>
      <c r="AC7238" s="46">
        <f>IF($B7238="","",IFERROR(INDEX('CCA Util %'!$H:$H,MATCH($B7238,'CCA Util %'!$E:$E,0)),""))</f>
        <v/>
      </c>
      <c r="AD7238">
        <f>IF($B7238="","",IFERROR(INDEX('CCA Util %'!$G:$G,MATCH($B7238,'CCA Util %'!$E:$E,0)),""))</f>
        <v/>
      </c>
      <c r="AE7238">
        <f>IF(OR($B7238="",$U7238=""),"",$U7238&amp;" &amp; "&amp;IF(OR($AD7238="",$AD7238=0),"Util NA",$AD7238&amp;" Util"))</f>
        <v/>
      </c>
    </row>
    <row r="7239" ht="15.75" customHeight="1" s="42">
      <c r="A7239" s="41" t="n"/>
      <c r="G7239" s="38" t="n"/>
      <c r="H7239" s="38" t="n"/>
      <c r="I7239" s="38" t="n"/>
      <c r="J7239" s="38" t="n"/>
      <c r="K7239" s="38" t="n"/>
      <c r="L7239" s="38" t="n"/>
      <c r="N7239" s="36">
        <f>IF($B7239="","",IF($C7239="SUPERSTORE","Superstore","DH"))</f>
        <v/>
      </c>
      <c r="O7239" s="36">
        <f>IF($B7239="","",IFERROR(VLOOKUP($B7239,Mapping!$A:$C,2,0),"Not Mapped"))</f>
        <v/>
      </c>
      <c r="P7239" s="36">
        <f>IF($B7239="","",IFERROR(VLOOKUP($B7239,Mapping!$A:$C,3,0),"Not Mapped"))</f>
        <v/>
      </c>
      <c r="Q7239" s="36">
        <f>IF($B7239="","",IFERROR(VLOOKUP($O7239,Leaders!$A:$B,2,0),"Not Mapped"))</f>
        <v/>
      </c>
      <c r="R7239" s="36">
        <f>IF($B7239="","",IF(COUNTIF(Exclusions!$A:$A,$B7239)&gt;0,"Yes","No"))</f>
        <v/>
      </c>
      <c r="S7239" s="38">
        <f>IF($B7239="","",MIN(1,DAY($A7239)/IF($N7239="Superstore",Settings!$B$5,Settings!$B$4)))</f>
        <v/>
      </c>
      <c r="T7239" s="38">
        <f>IF(OR($B7239="",$G7239="",$S7239=0),"",$G7239/$S7239)</f>
        <v/>
      </c>
      <c r="U7239" s="36">
        <f>IF($T7239="","",IF($T7239&lt;Settings!$B$8,"Critical",IF($T7239&lt;Settings!$B$9,"Semi Critical","Non Critical")))</f>
        <v/>
      </c>
      <c r="V7239" s="28" t="n"/>
      <c r="Z7239">
        <f>IF($B7239="","",IFERROR(VLOOKUP($B7239,'Plan HC for CCA'!$A:$B,2,0),""))</f>
        <v/>
      </c>
      <c r="AA7239">
        <f>IF(OR($B7239="",$Z7239=""),"",IF(N($M7239)&lt;$Z7239,"Delta","No Delta"))</f>
        <v/>
      </c>
      <c r="AB7239">
        <f>IF(OR($B7239="",$Z7239=""),"",MAX(0,$Z7239-N($M7239)))</f>
        <v/>
      </c>
      <c r="AC7239" s="46">
        <f>IF($B7239="","",IFERROR(INDEX('CCA Util %'!$H:$H,MATCH($B7239,'CCA Util %'!$E:$E,0)),""))</f>
        <v/>
      </c>
      <c r="AD7239">
        <f>IF($B7239="","",IFERROR(INDEX('CCA Util %'!$G:$G,MATCH($B7239,'CCA Util %'!$E:$E,0)),""))</f>
        <v/>
      </c>
      <c r="AE7239">
        <f>IF(OR($B7239="",$U7239=""),"",$U7239&amp;" &amp; "&amp;IF(OR($AD7239="",$AD7239=0),"Util NA",$AD7239&amp;" Util"))</f>
        <v/>
      </c>
    </row>
    <row r="7240" ht="15.75" customHeight="1" s="42">
      <c r="A7240" s="41" t="n"/>
      <c r="G7240" s="38" t="n"/>
      <c r="H7240" s="38" t="n"/>
      <c r="I7240" s="38" t="n"/>
      <c r="J7240" s="38" t="n"/>
      <c r="K7240" s="38" t="n"/>
      <c r="L7240" s="38" t="n"/>
      <c r="N7240" s="36">
        <f>IF($B7240="","",IF($C7240="SUPERSTORE","Superstore","DH"))</f>
        <v/>
      </c>
      <c r="O7240" s="36">
        <f>IF($B7240="","",IFERROR(VLOOKUP($B7240,Mapping!$A:$C,2,0),"Not Mapped"))</f>
        <v/>
      </c>
      <c r="P7240" s="36">
        <f>IF($B7240="","",IFERROR(VLOOKUP($B7240,Mapping!$A:$C,3,0),"Not Mapped"))</f>
        <v/>
      </c>
      <c r="Q7240" s="36">
        <f>IF($B7240="","",IFERROR(VLOOKUP($O7240,Leaders!$A:$B,2,0),"Not Mapped"))</f>
        <v/>
      </c>
      <c r="R7240" s="36">
        <f>IF($B7240="","",IF(COUNTIF(Exclusions!$A:$A,$B7240)&gt;0,"Yes","No"))</f>
        <v/>
      </c>
      <c r="S7240" s="38">
        <f>IF($B7240="","",MIN(1,DAY($A7240)/IF($N7240="Superstore",Settings!$B$5,Settings!$B$4)))</f>
        <v/>
      </c>
      <c r="T7240" s="38">
        <f>IF(OR($B7240="",$G7240="",$S7240=0),"",$G7240/$S7240)</f>
        <v/>
      </c>
      <c r="U7240" s="36">
        <f>IF($T7240="","",IF($T7240&lt;Settings!$B$8,"Critical",IF($T7240&lt;Settings!$B$9,"Semi Critical","Non Critical")))</f>
        <v/>
      </c>
      <c r="V7240" s="28" t="n"/>
      <c r="Z7240">
        <f>IF($B7240="","",IFERROR(VLOOKUP($B7240,'Plan HC for CCA'!$A:$B,2,0),""))</f>
        <v/>
      </c>
      <c r="AA7240">
        <f>IF(OR($B7240="",$Z7240=""),"",IF(N($M7240)&lt;$Z7240,"Delta","No Delta"))</f>
        <v/>
      </c>
      <c r="AB7240">
        <f>IF(OR($B7240="",$Z7240=""),"",MAX(0,$Z7240-N($M7240)))</f>
        <v/>
      </c>
      <c r="AC7240" s="46">
        <f>IF($B7240="","",IFERROR(INDEX('CCA Util %'!$H:$H,MATCH($B7240,'CCA Util %'!$E:$E,0)),""))</f>
        <v/>
      </c>
      <c r="AD7240">
        <f>IF($B7240="","",IFERROR(INDEX('CCA Util %'!$G:$G,MATCH($B7240,'CCA Util %'!$E:$E,0)),""))</f>
        <v/>
      </c>
      <c r="AE7240">
        <f>IF(OR($B7240="",$U7240=""),"",$U7240&amp;" &amp; "&amp;IF(OR($AD7240="",$AD7240=0),"Util NA",$AD7240&amp;" Util"))</f>
        <v/>
      </c>
    </row>
    <row r="7241" ht="15.75" customHeight="1" s="42">
      <c r="A7241" s="41" t="n"/>
      <c r="G7241" s="38" t="n"/>
      <c r="H7241" s="38" t="n"/>
      <c r="I7241" s="38" t="n"/>
      <c r="J7241" s="38" t="n"/>
      <c r="K7241" s="38" t="n"/>
      <c r="L7241" s="38" t="n"/>
      <c r="N7241" s="36">
        <f>IF($B7241="","",IF($C7241="SUPERSTORE","Superstore","DH"))</f>
        <v/>
      </c>
      <c r="O7241" s="36">
        <f>IF($B7241="","",IFERROR(VLOOKUP($B7241,Mapping!$A:$C,2,0),"Not Mapped"))</f>
        <v/>
      </c>
      <c r="P7241" s="36">
        <f>IF($B7241="","",IFERROR(VLOOKUP($B7241,Mapping!$A:$C,3,0),"Not Mapped"))</f>
        <v/>
      </c>
      <c r="Q7241" s="36">
        <f>IF($B7241="","",IFERROR(VLOOKUP($O7241,Leaders!$A:$B,2,0),"Not Mapped"))</f>
        <v/>
      </c>
      <c r="R7241" s="36">
        <f>IF($B7241="","",IF(COUNTIF(Exclusions!$A:$A,$B7241)&gt;0,"Yes","No"))</f>
        <v/>
      </c>
      <c r="S7241" s="38">
        <f>IF($B7241="","",MIN(1,DAY($A7241)/IF($N7241="Superstore",Settings!$B$5,Settings!$B$4)))</f>
        <v/>
      </c>
      <c r="T7241" s="38">
        <f>IF(OR($B7241="",$G7241="",$S7241=0),"",$G7241/$S7241)</f>
        <v/>
      </c>
      <c r="U7241" s="36">
        <f>IF($T7241="","",IF($T7241&lt;Settings!$B$8,"Critical",IF($T7241&lt;Settings!$B$9,"Semi Critical","Non Critical")))</f>
        <v/>
      </c>
      <c r="V7241" s="28" t="n"/>
      <c r="Z7241">
        <f>IF($B7241="","",IFERROR(VLOOKUP($B7241,'Plan HC for CCA'!$A:$B,2,0),""))</f>
        <v/>
      </c>
      <c r="AA7241">
        <f>IF(OR($B7241="",$Z7241=""),"",IF(N($M7241)&lt;$Z7241,"Delta","No Delta"))</f>
        <v/>
      </c>
      <c r="AB7241">
        <f>IF(OR($B7241="",$Z7241=""),"",MAX(0,$Z7241-N($M7241)))</f>
        <v/>
      </c>
      <c r="AC7241" s="46">
        <f>IF($B7241="","",IFERROR(INDEX('CCA Util %'!$H:$H,MATCH($B7241,'CCA Util %'!$E:$E,0)),""))</f>
        <v/>
      </c>
      <c r="AD7241">
        <f>IF($B7241="","",IFERROR(INDEX('CCA Util %'!$G:$G,MATCH($B7241,'CCA Util %'!$E:$E,0)),""))</f>
        <v/>
      </c>
      <c r="AE7241">
        <f>IF(OR($B7241="",$U7241=""),"",$U7241&amp;" &amp; "&amp;IF(OR($AD7241="",$AD7241=0),"Util NA",$AD7241&amp;" Util"))</f>
        <v/>
      </c>
    </row>
    <row r="7242" ht="15.75" customHeight="1" s="42">
      <c r="A7242" s="41" t="n"/>
      <c r="G7242" s="38" t="n"/>
      <c r="H7242" s="38" t="n"/>
      <c r="I7242" s="38" t="n"/>
      <c r="J7242" s="38" t="n"/>
      <c r="K7242" s="38" t="n"/>
      <c r="L7242" s="38" t="n"/>
      <c r="N7242" s="36">
        <f>IF($B7242="","",IF($C7242="SUPERSTORE","Superstore","DH"))</f>
        <v/>
      </c>
      <c r="O7242" s="36">
        <f>IF($B7242="","",IFERROR(VLOOKUP($B7242,Mapping!$A:$C,2,0),"Not Mapped"))</f>
        <v/>
      </c>
      <c r="P7242" s="36">
        <f>IF($B7242="","",IFERROR(VLOOKUP($B7242,Mapping!$A:$C,3,0),"Not Mapped"))</f>
        <v/>
      </c>
      <c r="Q7242" s="36">
        <f>IF($B7242="","",IFERROR(VLOOKUP($O7242,Leaders!$A:$B,2,0),"Not Mapped"))</f>
        <v/>
      </c>
      <c r="R7242" s="36">
        <f>IF($B7242="","",IF(COUNTIF(Exclusions!$A:$A,$B7242)&gt;0,"Yes","No"))</f>
        <v/>
      </c>
      <c r="S7242" s="38">
        <f>IF($B7242="","",MIN(1,DAY($A7242)/IF($N7242="Superstore",Settings!$B$5,Settings!$B$4)))</f>
        <v/>
      </c>
      <c r="T7242" s="38">
        <f>IF(OR($B7242="",$G7242="",$S7242=0),"",$G7242/$S7242)</f>
        <v/>
      </c>
      <c r="U7242" s="36">
        <f>IF($T7242="","",IF($T7242&lt;Settings!$B$8,"Critical",IF($T7242&lt;Settings!$B$9,"Semi Critical","Non Critical")))</f>
        <v/>
      </c>
      <c r="V7242" s="28" t="n"/>
      <c r="Z7242">
        <f>IF($B7242="","",IFERROR(VLOOKUP($B7242,'Plan HC for CCA'!$A:$B,2,0),""))</f>
        <v/>
      </c>
      <c r="AA7242">
        <f>IF(OR($B7242="",$Z7242=""),"",IF(N($M7242)&lt;$Z7242,"Delta","No Delta"))</f>
        <v/>
      </c>
      <c r="AB7242">
        <f>IF(OR($B7242="",$Z7242=""),"",MAX(0,$Z7242-N($M7242)))</f>
        <v/>
      </c>
      <c r="AC7242" s="46">
        <f>IF($B7242="","",IFERROR(INDEX('CCA Util %'!$H:$H,MATCH($B7242,'CCA Util %'!$E:$E,0)),""))</f>
        <v/>
      </c>
      <c r="AD7242">
        <f>IF($B7242="","",IFERROR(INDEX('CCA Util %'!$G:$G,MATCH($B7242,'CCA Util %'!$E:$E,0)),""))</f>
        <v/>
      </c>
      <c r="AE7242">
        <f>IF(OR($B7242="",$U7242=""),"",$U7242&amp;" &amp; "&amp;IF(OR($AD7242="",$AD7242=0),"Util NA",$AD7242&amp;" Util"))</f>
        <v/>
      </c>
    </row>
    <row r="7243" ht="15.75" customHeight="1" s="42">
      <c r="A7243" s="41" t="n"/>
      <c r="G7243" s="38" t="n"/>
      <c r="H7243" s="38" t="n"/>
      <c r="I7243" s="38" t="n"/>
      <c r="J7243" s="38" t="n"/>
      <c r="K7243" s="38" t="n"/>
      <c r="L7243" s="38" t="n"/>
      <c r="N7243" s="36">
        <f>IF($B7243="","",IF($C7243="SUPERSTORE","Superstore","DH"))</f>
        <v/>
      </c>
      <c r="O7243" s="36">
        <f>IF($B7243="","",IFERROR(VLOOKUP($B7243,Mapping!$A:$C,2,0),"Not Mapped"))</f>
        <v/>
      </c>
      <c r="P7243" s="36">
        <f>IF($B7243="","",IFERROR(VLOOKUP($B7243,Mapping!$A:$C,3,0),"Not Mapped"))</f>
        <v/>
      </c>
      <c r="Q7243" s="36">
        <f>IF($B7243="","",IFERROR(VLOOKUP($O7243,Leaders!$A:$B,2,0),"Not Mapped"))</f>
        <v/>
      </c>
      <c r="R7243" s="36">
        <f>IF($B7243="","",IF(COUNTIF(Exclusions!$A:$A,$B7243)&gt;0,"Yes","No"))</f>
        <v/>
      </c>
      <c r="S7243" s="38">
        <f>IF($B7243="","",MIN(1,DAY($A7243)/IF($N7243="Superstore",Settings!$B$5,Settings!$B$4)))</f>
        <v/>
      </c>
      <c r="T7243" s="38">
        <f>IF(OR($B7243="",$G7243="",$S7243=0),"",$G7243/$S7243)</f>
        <v/>
      </c>
      <c r="U7243" s="36">
        <f>IF($T7243="","",IF($T7243&lt;Settings!$B$8,"Critical",IF($T7243&lt;Settings!$B$9,"Semi Critical","Non Critical")))</f>
        <v/>
      </c>
      <c r="V7243" s="28" t="n"/>
      <c r="Z7243">
        <f>IF($B7243="","",IFERROR(VLOOKUP($B7243,'Plan HC for CCA'!$A:$B,2,0),""))</f>
        <v/>
      </c>
      <c r="AA7243">
        <f>IF(OR($B7243="",$Z7243=""),"",IF(N($M7243)&lt;$Z7243,"Delta","No Delta"))</f>
        <v/>
      </c>
      <c r="AB7243">
        <f>IF(OR($B7243="",$Z7243=""),"",MAX(0,$Z7243-N($M7243)))</f>
        <v/>
      </c>
      <c r="AC7243" s="46">
        <f>IF($B7243="","",IFERROR(INDEX('CCA Util %'!$H:$H,MATCH($B7243,'CCA Util %'!$E:$E,0)),""))</f>
        <v/>
      </c>
      <c r="AD7243">
        <f>IF($B7243="","",IFERROR(INDEX('CCA Util %'!$G:$G,MATCH($B7243,'CCA Util %'!$E:$E,0)),""))</f>
        <v/>
      </c>
      <c r="AE7243">
        <f>IF(OR($B7243="",$U7243=""),"",$U7243&amp;" &amp; "&amp;IF(OR($AD7243="",$AD7243=0),"Util NA",$AD7243&amp;" Util"))</f>
        <v/>
      </c>
    </row>
    <row r="7244" ht="15.75" customHeight="1" s="42">
      <c r="A7244" s="41" t="n"/>
      <c r="G7244" s="38" t="n"/>
      <c r="H7244" s="38" t="n"/>
      <c r="I7244" s="38" t="n"/>
      <c r="J7244" s="38" t="n"/>
      <c r="K7244" s="38" t="n"/>
      <c r="L7244" s="38" t="n"/>
      <c r="N7244" s="36">
        <f>IF($B7244="","",IF($C7244="SUPERSTORE","Superstore","DH"))</f>
        <v/>
      </c>
      <c r="O7244" s="36">
        <f>IF($B7244="","",IFERROR(VLOOKUP($B7244,Mapping!$A:$C,2,0),"Not Mapped"))</f>
        <v/>
      </c>
      <c r="P7244" s="36">
        <f>IF($B7244="","",IFERROR(VLOOKUP($B7244,Mapping!$A:$C,3,0),"Not Mapped"))</f>
        <v/>
      </c>
      <c r="Q7244" s="36">
        <f>IF($B7244="","",IFERROR(VLOOKUP($O7244,Leaders!$A:$B,2,0),"Not Mapped"))</f>
        <v/>
      </c>
      <c r="R7244" s="36">
        <f>IF($B7244="","",IF(COUNTIF(Exclusions!$A:$A,$B7244)&gt;0,"Yes","No"))</f>
        <v/>
      </c>
      <c r="S7244" s="38">
        <f>IF($B7244="","",MIN(1,DAY($A7244)/IF($N7244="Superstore",Settings!$B$5,Settings!$B$4)))</f>
        <v/>
      </c>
      <c r="T7244" s="38">
        <f>IF(OR($B7244="",$G7244="",$S7244=0),"",$G7244/$S7244)</f>
        <v/>
      </c>
      <c r="U7244" s="36">
        <f>IF($T7244="","",IF($T7244&lt;Settings!$B$8,"Critical",IF($T7244&lt;Settings!$B$9,"Semi Critical","Non Critical")))</f>
        <v/>
      </c>
      <c r="V7244" s="28" t="n"/>
      <c r="Z7244">
        <f>IF($B7244="","",IFERROR(VLOOKUP($B7244,'Plan HC for CCA'!$A:$B,2,0),""))</f>
        <v/>
      </c>
      <c r="AA7244">
        <f>IF(OR($B7244="",$Z7244=""),"",IF(N($M7244)&lt;$Z7244,"Delta","No Delta"))</f>
        <v/>
      </c>
      <c r="AB7244">
        <f>IF(OR($B7244="",$Z7244=""),"",MAX(0,$Z7244-N($M7244)))</f>
        <v/>
      </c>
      <c r="AC7244" s="46">
        <f>IF($B7244="","",IFERROR(INDEX('CCA Util %'!$H:$H,MATCH($B7244,'CCA Util %'!$E:$E,0)),""))</f>
        <v/>
      </c>
      <c r="AD7244">
        <f>IF($B7244="","",IFERROR(INDEX('CCA Util %'!$G:$G,MATCH($B7244,'CCA Util %'!$E:$E,0)),""))</f>
        <v/>
      </c>
      <c r="AE7244">
        <f>IF(OR($B7244="",$U7244=""),"",$U7244&amp;" &amp; "&amp;IF(OR($AD7244="",$AD7244=0),"Util NA",$AD7244&amp;" Util"))</f>
        <v/>
      </c>
    </row>
    <row r="7245" ht="15.75" customHeight="1" s="42">
      <c r="A7245" s="41" t="n"/>
      <c r="G7245" s="38" t="n"/>
      <c r="H7245" s="38" t="n"/>
      <c r="I7245" s="38" t="n"/>
      <c r="J7245" s="38" t="n"/>
      <c r="K7245" s="38" t="n"/>
      <c r="L7245" s="38" t="n"/>
      <c r="N7245" s="36">
        <f>IF($B7245="","",IF($C7245="SUPERSTORE","Superstore","DH"))</f>
        <v/>
      </c>
      <c r="O7245" s="36">
        <f>IF($B7245="","",IFERROR(VLOOKUP($B7245,Mapping!$A:$C,2,0),"Not Mapped"))</f>
        <v/>
      </c>
      <c r="P7245" s="36">
        <f>IF($B7245="","",IFERROR(VLOOKUP($B7245,Mapping!$A:$C,3,0),"Not Mapped"))</f>
        <v/>
      </c>
      <c r="Q7245" s="36">
        <f>IF($B7245="","",IFERROR(VLOOKUP($O7245,Leaders!$A:$B,2,0),"Not Mapped"))</f>
        <v/>
      </c>
      <c r="R7245" s="36">
        <f>IF($B7245="","",IF(COUNTIF(Exclusions!$A:$A,$B7245)&gt;0,"Yes","No"))</f>
        <v/>
      </c>
      <c r="S7245" s="38">
        <f>IF($B7245="","",MIN(1,DAY($A7245)/IF($N7245="Superstore",Settings!$B$5,Settings!$B$4)))</f>
        <v/>
      </c>
      <c r="T7245" s="38">
        <f>IF(OR($B7245="",$G7245="",$S7245=0),"",$G7245/$S7245)</f>
        <v/>
      </c>
      <c r="U7245" s="36">
        <f>IF($T7245="","",IF($T7245&lt;Settings!$B$8,"Critical",IF($T7245&lt;Settings!$B$9,"Semi Critical","Non Critical")))</f>
        <v/>
      </c>
      <c r="V7245" s="28" t="n"/>
      <c r="Z7245">
        <f>IF($B7245="","",IFERROR(VLOOKUP($B7245,'Plan HC for CCA'!$A:$B,2,0),""))</f>
        <v/>
      </c>
      <c r="AA7245">
        <f>IF(OR($B7245="",$Z7245=""),"",IF(N($M7245)&lt;$Z7245,"Delta","No Delta"))</f>
        <v/>
      </c>
      <c r="AB7245">
        <f>IF(OR($B7245="",$Z7245=""),"",MAX(0,$Z7245-N($M7245)))</f>
        <v/>
      </c>
      <c r="AC7245" s="46">
        <f>IF($B7245="","",IFERROR(INDEX('CCA Util %'!$H:$H,MATCH($B7245,'CCA Util %'!$E:$E,0)),""))</f>
        <v/>
      </c>
      <c r="AD7245">
        <f>IF($B7245="","",IFERROR(INDEX('CCA Util %'!$G:$G,MATCH($B7245,'CCA Util %'!$E:$E,0)),""))</f>
        <v/>
      </c>
      <c r="AE7245">
        <f>IF(OR($B7245="",$U7245=""),"",$U7245&amp;" &amp; "&amp;IF(OR($AD7245="",$AD7245=0),"Util NA",$AD7245&amp;" Util"))</f>
        <v/>
      </c>
    </row>
    <row r="7246" ht="15.75" customHeight="1" s="42">
      <c r="A7246" s="41" t="n"/>
      <c r="G7246" s="38" t="n"/>
      <c r="H7246" s="38" t="n"/>
      <c r="I7246" s="38" t="n"/>
      <c r="J7246" s="38" t="n"/>
      <c r="K7246" s="38" t="n"/>
      <c r="L7246" s="38" t="n"/>
      <c r="N7246" s="36">
        <f>IF($B7246="","",IF($C7246="SUPERSTORE","Superstore","DH"))</f>
        <v/>
      </c>
      <c r="O7246" s="36">
        <f>IF($B7246="","",IFERROR(VLOOKUP($B7246,Mapping!$A:$C,2,0),"Not Mapped"))</f>
        <v/>
      </c>
      <c r="P7246" s="36">
        <f>IF($B7246="","",IFERROR(VLOOKUP($B7246,Mapping!$A:$C,3,0),"Not Mapped"))</f>
        <v/>
      </c>
      <c r="Q7246" s="36">
        <f>IF($B7246="","",IFERROR(VLOOKUP($O7246,Leaders!$A:$B,2,0),"Not Mapped"))</f>
        <v/>
      </c>
      <c r="R7246" s="36">
        <f>IF($B7246="","",IF(COUNTIF(Exclusions!$A:$A,$B7246)&gt;0,"Yes","No"))</f>
        <v/>
      </c>
      <c r="S7246" s="38">
        <f>IF($B7246="","",MIN(1,DAY($A7246)/IF($N7246="Superstore",Settings!$B$5,Settings!$B$4)))</f>
        <v/>
      </c>
      <c r="T7246" s="38">
        <f>IF(OR($B7246="",$G7246="",$S7246=0),"",$G7246/$S7246)</f>
        <v/>
      </c>
      <c r="U7246" s="36">
        <f>IF($T7246="","",IF($T7246&lt;Settings!$B$8,"Critical",IF($T7246&lt;Settings!$B$9,"Semi Critical","Non Critical")))</f>
        <v/>
      </c>
      <c r="V7246" s="28" t="n"/>
      <c r="Z7246">
        <f>IF($B7246="","",IFERROR(VLOOKUP($B7246,'Plan HC for CCA'!$A:$B,2,0),""))</f>
        <v/>
      </c>
      <c r="AA7246">
        <f>IF(OR($B7246="",$Z7246=""),"",IF(N($M7246)&lt;$Z7246,"Delta","No Delta"))</f>
        <v/>
      </c>
      <c r="AB7246">
        <f>IF(OR($B7246="",$Z7246=""),"",MAX(0,$Z7246-N($M7246)))</f>
        <v/>
      </c>
      <c r="AC7246" s="46">
        <f>IF($B7246="","",IFERROR(INDEX('CCA Util %'!$H:$H,MATCH($B7246,'CCA Util %'!$E:$E,0)),""))</f>
        <v/>
      </c>
      <c r="AD7246">
        <f>IF($B7246="","",IFERROR(INDEX('CCA Util %'!$G:$G,MATCH($B7246,'CCA Util %'!$E:$E,0)),""))</f>
        <v/>
      </c>
      <c r="AE7246">
        <f>IF(OR($B7246="",$U7246=""),"",$U7246&amp;" &amp; "&amp;IF(OR($AD7246="",$AD7246=0),"Util NA",$AD7246&amp;" Util"))</f>
        <v/>
      </c>
    </row>
    <row r="7247" ht="15.75" customHeight="1" s="42">
      <c r="A7247" s="41" t="n"/>
      <c r="G7247" s="38" t="n"/>
      <c r="H7247" s="38" t="n"/>
      <c r="I7247" s="38" t="n"/>
      <c r="J7247" s="38" t="n"/>
      <c r="K7247" s="38" t="n"/>
      <c r="L7247" s="38" t="n"/>
      <c r="N7247" s="36">
        <f>IF($B7247="","",IF($C7247="SUPERSTORE","Superstore","DH"))</f>
        <v/>
      </c>
      <c r="O7247" s="36">
        <f>IF($B7247="","",IFERROR(VLOOKUP($B7247,Mapping!$A:$C,2,0),"Not Mapped"))</f>
        <v/>
      </c>
      <c r="P7247" s="36">
        <f>IF($B7247="","",IFERROR(VLOOKUP($B7247,Mapping!$A:$C,3,0),"Not Mapped"))</f>
        <v/>
      </c>
      <c r="Q7247" s="36">
        <f>IF($B7247="","",IFERROR(VLOOKUP($O7247,Leaders!$A:$B,2,0),"Not Mapped"))</f>
        <v/>
      </c>
      <c r="R7247" s="36">
        <f>IF($B7247="","",IF(COUNTIF(Exclusions!$A:$A,$B7247)&gt;0,"Yes","No"))</f>
        <v/>
      </c>
      <c r="S7247" s="38">
        <f>IF($B7247="","",MIN(1,DAY($A7247)/IF($N7247="Superstore",Settings!$B$5,Settings!$B$4)))</f>
        <v/>
      </c>
      <c r="T7247" s="38">
        <f>IF(OR($B7247="",$G7247="",$S7247=0),"",$G7247/$S7247)</f>
        <v/>
      </c>
      <c r="U7247" s="36">
        <f>IF($T7247="","",IF($T7247&lt;Settings!$B$8,"Critical",IF($T7247&lt;Settings!$B$9,"Semi Critical","Non Critical")))</f>
        <v/>
      </c>
      <c r="V7247" s="28" t="n"/>
      <c r="Z7247">
        <f>IF($B7247="","",IFERROR(VLOOKUP($B7247,'Plan HC for CCA'!$A:$B,2,0),""))</f>
        <v/>
      </c>
      <c r="AA7247">
        <f>IF(OR($B7247="",$Z7247=""),"",IF(N($M7247)&lt;$Z7247,"Delta","No Delta"))</f>
        <v/>
      </c>
      <c r="AB7247">
        <f>IF(OR($B7247="",$Z7247=""),"",MAX(0,$Z7247-N($M7247)))</f>
        <v/>
      </c>
      <c r="AC7247" s="46">
        <f>IF($B7247="","",IFERROR(INDEX('CCA Util %'!$H:$H,MATCH($B7247,'CCA Util %'!$E:$E,0)),""))</f>
        <v/>
      </c>
      <c r="AD7247">
        <f>IF($B7247="","",IFERROR(INDEX('CCA Util %'!$G:$G,MATCH($B7247,'CCA Util %'!$E:$E,0)),""))</f>
        <v/>
      </c>
      <c r="AE7247">
        <f>IF(OR($B7247="",$U7247=""),"",$U7247&amp;" &amp; "&amp;IF(OR($AD7247="",$AD7247=0),"Util NA",$AD7247&amp;" Util"))</f>
        <v/>
      </c>
    </row>
    <row r="7248" ht="15.75" customHeight="1" s="42">
      <c r="A7248" s="41" t="n"/>
      <c r="G7248" s="38" t="n"/>
      <c r="H7248" s="38" t="n"/>
      <c r="I7248" s="38" t="n"/>
      <c r="J7248" s="38" t="n"/>
      <c r="K7248" s="38" t="n"/>
      <c r="L7248" s="38" t="n"/>
      <c r="N7248" s="36">
        <f>IF($B7248="","",IF($C7248="SUPERSTORE","Superstore","DH"))</f>
        <v/>
      </c>
      <c r="O7248" s="36">
        <f>IF($B7248="","",IFERROR(VLOOKUP($B7248,Mapping!$A:$C,2,0),"Not Mapped"))</f>
        <v/>
      </c>
      <c r="P7248" s="36">
        <f>IF($B7248="","",IFERROR(VLOOKUP($B7248,Mapping!$A:$C,3,0),"Not Mapped"))</f>
        <v/>
      </c>
      <c r="Q7248" s="36">
        <f>IF($B7248="","",IFERROR(VLOOKUP($O7248,Leaders!$A:$B,2,0),"Not Mapped"))</f>
        <v/>
      </c>
      <c r="R7248" s="36">
        <f>IF($B7248="","",IF(COUNTIF(Exclusions!$A:$A,$B7248)&gt;0,"Yes","No"))</f>
        <v/>
      </c>
      <c r="S7248" s="38">
        <f>IF($B7248="","",MIN(1,DAY($A7248)/IF($N7248="Superstore",Settings!$B$5,Settings!$B$4)))</f>
        <v/>
      </c>
      <c r="T7248" s="38">
        <f>IF(OR($B7248="",$G7248="",$S7248=0),"",$G7248/$S7248)</f>
        <v/>
      </c>
      <c r="U7248" s="36">
        <f>IF($T7248="","",IF($T7248&lt;Settings!$B$8,"Critical",IF($T7248&lt;Settings!$B$9,"Semi Critical","Non Critical")))</f>
        <v/>
      </c>
      <c r="V7248" s="28" t="n"/>
      <c r="Z7248">
        <f>IF($B7248="","",IFERROR(VLOOKUP($B7248,'Plan HC for CCA'!$A:$B,2,0),""))</f>
        <v/>
      </c>
      <c r="AA7248">
        <f>IF(OR($B7248="",$Z7248=""),"",IF(N($M7248)&lt;$Z7248,"Delta","No Delta"))</f>
        <v/>
      </c>
      <c r="AB7248">
        <f>IF(OR($B7248="",$Z7248=""),"",MAX(0,$Z7248-N($M7248)))</f>
        <v/>
      </c>
      <c r="AC7248" s="46">
        <f>IF($B7248="","",IFERROR(INDEX('CCA Util %'!$H:$H,MATCH($B7248,'CCA Util %'!$E:$E,0)),""))</f>
        <v/>
      </c>
      <c r="AD7248">
        <f>IF($B7248="","",IFERROR(INDEX('CCA Util %'!$G:$G,MATCH($B7248,'CCA Util %'!$E:$E,0)),""))</f>
        <v/>
      </c>
      <c r="AE7248">
        <f>IF(OR($B7248="",$U7248=""),"",$U7248&amp;" &amp; "&amp;IF(OR($AD7248="",$AD7248=0),"Util NA",$AD7248&amp;" Util"))</f>
        <v/>
      </c>
    </row>
    <row r="7249" ht="15.75" customHeight="1" s="42">
      <c r="A7249" s="41" t="n"/>
      <c r="G7249" s="38" t="n"/>
      <c r="H7249" s="38" t="n"/>
      <c r="I7249" s="38" t="n"/>
      <c r="J7249" s="38" t="n"/>
      <c r="K7249" s="38" t="n"/>
      <c r="L7249" s="38" t="n"/>
      <c r="N7249" s="36">
        <f>IF($B7249="","",IF($C7249="SUPERSTORE","Superstore","DH"))</f>
        <v/>
      </c>
      <c r="O7249" s="36">
        <f>IF($B7249="","",IFERROR(VLOOKUP($B7249,Mapping!$A:$C,2,0),"Not Mapped"))</f>
        <v/>
      </c>
      <c r="P7249" s="36">
        <f>IF($B7249="","",IFERROR(VLOOKUP($B7249,Mapping!$A:$C,3,0),"Not Mapped"))</f>
        <v/>
      </c>
      <c r="Q7249" s="36">
        <f>IF($B7249="","",IFERROR(VLOOKUP($O7249,Leaders!$A:$B,2,0),"Not Mapped"))</f>
        <v/>
      </c>
      <c r="R7249" s="36">
        <f>IF($B7249="","",IF(COUNTIF(Exclusions!$A:$A,$B7249)&gt;0,"Yes","No"))</f>
        <v/>
      </c>
      <c r="S7249" s="38">
        <f>IF($B7249="","",MIN(1,DAY($A7249)/IF($N7249="Superstore",Settings!$B$5,Settings!$B$4)))</f>
        <v/>
      </c>
      <c r="T7249" s="38">
        <f>IF(OR($B7249="",$G7249="",$S7249=0),"",$G7249/$S7249)</f>
        <v/>
      </c>
      <c r="U7249" s="36">
        <f>IF($T7249="","",IF($T7249&lt;Settings!$B$8,"Critical",IF($T7249&lt;Settings!$B$9,"Semi Critical","Non Critical")))</f>
        <v/>
      </c>
      <c r="V7249" s="28" t="n"/>
      <c r="Z7249">
        <f>IF($B7249="","",IFERROR(VLOOKUP($B7249,'Plan HC for CCA'!$A:$B,2,0),""))</f>
        <v/>
      </c>
      <c r="AA7249">
        <f>IF(OR($B7249="",$Z7249=""),"",IF(N($M7249)&lt;$Z7249,"Delta","No Delta"))</f>
        <v/>
      </c>
      <c r="AB7249">
        <f>IF(OR($B7249="",$Z7249=""),"",MAX(0,$Z7249-N($M7249)))</f>
        <v/>
      </c>
      <c r="AC7249" s="46">
        <f>IF($B7249="","",IFERROR(INDEX('CCA Util %'!$H:$H,MATCH($B7249,'CCA Util %'!$E:$E,0)),""))</f>
        <v/>
      </c>
      <c r="AD7249">
        <f>IF($B7249="","",IFERROR(INDEX('CCA Util %'!$G:$G,MATCH($B7249,'CCA Util %'!$E:$E,0)),""))</f>
        <v/>
      </c>
      <c r="AE7249">
        <f>IF(OR($B7249="",$U7249=""),"",$U7249&amp;" &amp; "&amp;IF(OR($AD7249="",$AD7249=0),"Util NA",$AD7249&amp;" Util"))</f>
        <v/>
      </c>
    </row>
    <row r="7250" ht="15.75" customHeight="1" s="42">
      <c r="A7250" s="41" t="n"/>
      <c r="G7250" s="38" t="n"/>
      <c r="H7250" s="38" t="n"/>
      <c r="I7250" s="38" t="n"/>
      <c r="J7250" s="38" t="n"/>
      <c r="K7250" s="38" t="n"/>
      <c r="L7250" s="38" t="n"/>
      <c r="N7250" s="36">
        <f>IF($B7250="","",IF($C7250="SUPERSTORE","Superstore","DH"))</f>
        <v/>
      </c>
      <c r="O7250" s="36">
        <f>IF($B7250="","",IFERROR(VLOOKUP($B7250,Mapping!$A:$C,2,0),"Not Mapped"))</f>
        <v/>
      </c>
      <c r="P7250" s="36">
        <f>IF($B7250="","",IFERROR(VLOOKUP($B7250,Mapping!$A:$C,3,0),"Not Mapped"))</f>
        <v/>
      </c>
      <c r="Q7250" s="36">
        <f>IF($B7250="","",IFERROR(VLOOKUP($O7250,Leaders!$A:$B,2,0),"Not Mapped"))</f>
        <v/>
      </c>
      <c r="R7250" s="36">
        <f>IF($B7250="","",IF(COUNTIF(Exclusions!$A:$A,$B7250)&gt;0,"Yes","No"))</f>
        <v/>
      </c>
      <c r="S7250" s="38">
        <f>IF($B7250="","",MIN(1,DAY($A7250)/IF($N7250="Superstore",Settings!$B$5,Settings!$B$4)))</f>
        <v/>
      </c>
      <c r="T7250" s="38">
        <f>IF(OR($B7250="",$G7250="",$S7250=0),"",$G7250/$S7250)</f>
        <v/>
      </c>
      <c r="U7250" s="36">
        <f>IF($T7250="","",IF($T7250&lt;Settings!$B$8,"Critical",IF($T7250&lt;Settings!$B$9,"Semi Critical","Non Critical")))</f>
        <v/>
      </c>
      <c r="V7250" s="28" t="n"/>
      <c r="Z7250">
        <f>IF($B7250="","",IFERROR(VLOOKUP($B7250,'Plan HC for CCA'!$A:$B,2,0),""))</f>
        <v/>
      </c>
      <c r="AA7250">
        <f>IF(OR($B7250="",$Z7250=""),"",IF(N($M7250)&lt;$Z7250,"Delta","No Delta"))</f>
        <v/>
      </c>
      <c r="AB7250">
        <f>IF(OR($B7250="",$Z7250=""),"",MAX(0,$Z7250-N($M7250)))</f>
        <v/>
      </c>
      <c r="AC7250" s="46">
        <f>IF($B7250="","",IFERROR(INDEX('CCA Util %'!$H:$H,MATCH($B7250,'CCA Util %'!$E:$E,0)),""))</f>
        <v/>
      </c>
      <c r="AD7250">
        <f>IF($B7250="","",IFERROR(INDEX('CCA Util %'!$G:$G,MATCH($B7250,'CCA Util %'!$E:$E,0)),""))</f>
        <v/>
      </c>
      <c r="AE7250">
        <f>IF(OR($B7250="",$U7250=""),"",$U7250&amp;" &amp; "&amp;IF(OR($AD7250="",$AD7250=0),"Util NA",$AD7250&amp;" Util"))</f>
        <v/>
      </c>
    </row>
    <row r="7251" ht="15.75" customHeight="1" s="42">
      <c r="A7251" s="41" t="n"/>
      <c r="G7251" s="38" t="n"/>
      <c r="H7251" s="38" t="n"/>
      <c r="I7251" s="38" t="n"/>
      <c r="J7251" s="38" t="n"/>
      <c r="K7251" s="38" t="n"/>
      <c r="L7251" s="38" t="n"/>
      <c r="N7251" s="36">
        <f>IF($B7251="","",IF($C7251="SUPERSTORE","Superstore","DH"))</f>
        <v/>
      </c>
      <c r="O7251" s="36">
        <f>IF($B7251="","",IFERROR(VLOOKUP($B7251,Mapping!$A:$C,2,0),"Not Mapped"))</f>
        <v/>
      </c>
      <c r="P7251" s="36">
        <f>IF($B7251="","",IFERROR(VLOOKUP($B7251,Mapping!$A:$C,3,0),"Not Mapped"))</f>
        <v/>
      </c>
      <c r="Q7251" s="36">
        <f>IF($B7251="","",IFERROR(VLOOKUP($O7251,Leaders!$A:$B,2,0),"Not Mapped"))</f>
        <v/>
      </c>
      <c r="R7251" s="36">
        <f>IF($B7251="","",IF(COUNTIF(Exclusions!$A:$A,$B7251)&gt;0,"Yes","No"))</f>
        <v/>
      </c>
      <c r="S7251" s="38">
        <f>IF($B7251="","",MIN(1,DAY($A7251)/IF($N7251="Superstore",Settings!$B$5,Settings!$B$4)))</f>
        <v/>
      </c>
      <c r="T7251" s="38">
        <f>IF(OR($B7251="",$G7251="",$S7251=0),"",$G7251/$S7251)</f>
        <v/>
      </c>
      <c r="U7251" s="36">
        <f>IF($T7251="","",IF($T7251&lt;Settings!$B$8,"Critical",IF($T7251&lt;Settings!$B$9,"Semi Critical","Non Critical")))</f>
        <v/>
      </c>
      <c r="V7251" s="28" t="n"/>
      <c r="Z7251">
        <f>IF($B7251="","",IFERROR(VLOOKUP($B7251,'Plan HC for CCA'!$A:$B,2,0),""))</f>
        <v/>
      </c>
      <c r="AA7251">
        <f>IF(OR($B7251="",$Z7251=""),"",IF(N($M7251)&lt;$Z7251,"Delta","No Delta"))</f>
        <v/>
      </c>
      <c r="AB7251">
        <f>IF(OR($B7251="",$Z7251=""),"",MAX(0,$Z7251-N($M7251)))</f>
        <v/>
      </c>
      <c r="AC7251" s="46">
        <f>IF($B7251="","",IFERROR(INDEX('CCA Util %'!$H:$H,MATCH($B7251,'CCA Util %'!$E:$E,0)),""))</f>
        <v/>
      </c>
      <c r="AD7251">
        <f>IF($B7251="","",IFERROR(INDEX('CCA Util %'!$G:$G,MATCH($B7251,'CCA Util %'!$E:$E,0)),""))</f>
        <v/>
      </c>
      <c r="AE7251">
        <f>IF(OR($B7251="",$U7251=""),"",$U7251&amp;" &amp; "&amp;IF(OR($AD7251="",$AD7251=0),"Util NA",$AD7251&amp;" Util"))</f>
        <v/>
      </c>
    </row>
    <row r="7252" ht="15.75" customHeight="1" s="42">
      <c r="A7252" s="41" t="n"/>
      <c r="G7252" s="38" t="n"/>
      <c r="H7252" s="38" t="n"/>
      <c r="I7252" s="38" t="n"/>
      <c r="J7252" s="38" t="n"/>
      <c r="K7252" s="38" t="n"/>
      <c r="L7252" s="38" t="n"/>
      <c r="N7252" s="36">
        <f>IF($B7252="","",IF($C7252="SUPERSTORE","Superstore","DH"))</f>
        <v/>
      </c>
      <c r="O7252" s="36">
        <f>IF($B7252="","",IFERROR(VLOOKUP($B7252,Mapping!$A:$C,2,0),"Not Mapped"))</f>
        <v/>
      </c>
      <c r="P7252" s="36">
        <f>IF($B7252="","",IFERROR(VLOOKUP($B7252,Mapping!$A:$C,3,0),"Not Mapped"))</f>
        <v/>
      </c>
      <c r="Q7252" s="36">
        <f>IF($B7252="","",IFERROR(VLOOKUP($O7252,Leaders!$A:$B,2,0),"Not Mapped"))</f>
        <v/>
      </c>
      <c r="R7252" s="36">
        <f>IF($B7252="","",IF(COUNTIF(Exclusions!$A:$A,$B7252)&gt;0,"Yes","No"))</f>
        <v/>
      </c>
      <c r="S7252" s="38">
        <f>IF($B7252="","",MIN(1,DAY($A7252)/IF($N7252="Superstore",Settings!$B$5,Settings!$B$4)))</f>
        <v/>
      </c>
      <c r="T7252" s="38">
        <f>IF(OR($B7252="",$G7252="",$S7252=0),"",$G7252/$S7252)</f>
        <v/>
      </c>
      <c r="U7252" s="36">
        <f>IF($T7252="","",IF($T7252&lt;Settings!$B$8,"Critical",IF($T7252&lt;Settings!$B$9,"Semi Critical","Non Critical")))</f>
        <v/>
      </c>
      <c r="V7252" s="28" t="n"/>
      <c r="Z7252">
        <f>IF($B7252="","",IFERROR(VLOOKUP($B7252,'Plan HC for CCA'!$A:$B,2,0),""))</f>
        <v/>
      </c>
      <c r="AA7252">
        <f>IF(OR($B7252="",$Z7252=""),"",IF(N($M7252)&lt;$Z7252,"Delta","No Delta"))</f>
        <v/>
      </c>
      <c r="AB7252">
        <f>IF(OR($B7252="",$Z7252=""),"",MAX(0,$Z7252-N($M7252)))</f>
        <v/>
      </c>
      <c r="AC7252" s="46">
        <f>IF($B7252="","",IFERROR(INDEX('CCA Util %'!$H:$H,MATCH($B7252,'CCA Util %'!$E:$E,0)),""))</f>
        <v/>
      </c>
      <c r="AD7252">
        <f>IF($B7252="","",IFERROR(INDEX('CCA Util %'!$G:$G,MATCH($B7252,'CCA Util %'!$E:$E,0)),""))</f>
        <v/>
      </c>
      <c r="AE7252">
        <f>IF(OR($B7252="",$U7252=""),"",$U7252&amp;" &amp; "&amp;IF(OR($AD7252="",$AD7252=0),"Util NA",$AD7252&amp;" Util"))</f>
        <v/>
      </c>
    </row>
    <row r="7253" ht="15.75" customHeight="1" s="42">
      <c r="A7253" s="41" t="n"/>
      <c r="G7253" s="38" t="n"/>
      <c r="H7253" s="38" t="n"/>
      <c r="I7253" s="38" t="n"/>
      <c r="J7253" s="38" t="n"/>
      <c r="K7253" s="38" t="n"/>
      <c r="L7253" s="38" t="n"/>
      <c r="N7253" s="36">
        <f>IF($B7253="","",IF($C7253="SUPERSTORE","Superstore","DH"))</f>
        <v/>
      </c>
      <c r="O7253" s="36">
        <f>IF($B7253="","",IFERROR(VLOOKUP($B7253,Mapping!$A:$C,2,0),"Not Mapped"))</f>
        <v/>
      </c>
      <c r="P7253" s="36">
        <f>IF($B7253="","",IFERROR(VLOOKUP($B7253,Mapping!$A:$C,3,0),"Not Mapped"))</f>
        <v/>
      </c>
      <c r="Q7253" s="36">
        <f>IF($B7253="","",IFERROR(VLOOKUP($O7253,Leaders!$A:$B,2,0),"Not Mapped"))</f>
        <v/>
      </c>
      <c r="R7253" s="36">
        <f>IF($B7253="","",IF(COUNTIF(Exclusions!$A:$A,$B7253)&gt;0,"Yes","No"))</f>
        <v/>
      </c>
      <c r="S7253" s="38">
        <f>IF($B7253="","",MIN(1,DAY($A7253)/IF($N7253="Superstore",Settings!$B$5,Settings!$B$4)))</f>
        <v/>
      </c>
      <c r="T7253" s="38">
        <f>IF(OR($B7253="",$G7253="",$S7253=0),"",$G7253/$S7253)</f>
        <v/>
      </c>
      <c r="U7253" s="36">
        <f>IF($T7253="","",IF($T7253&lt;Settings!$B$8,"Critical",IF($T7253&lt;Settings!$B$9,"Semi Critical","Non Critical")))</f>
        <v/>
      </c>
      <c r="V7253" s="28" t="n"/>
      <c r="Z7253">
        <f>IF($B7253="","",IFERROR(VLOOKUP($B7253,'Plan HC for CCA'!$A:$B,2,0),""))</f>
        <v/>
      </c>
      <c r="AA7253">
        <f>IF(OR($B7253="",$Z7253=""),"",IF(N($M7253)&lt;$Z7253,"Delta","No Delta"))</f>
        <v/>
      </c>
      <c r="AB7253">
        <f>IF(OR($B7253="",$Z7253=""),"",MAX(0,$Z7253-N($M7253)))</f>
        <v/>
      </c>
      <c r="AC7253" s="46">
        <f>IF($B7253="","",IFERROR(INDEX('CCA Util %'!$H:$H,MATCH($B7253,'CCA Util %'!$E:$E,0)),""))</f>
        <v/>
      </c>
      <c r="AD7253">
        <f>IF($B7253="","",IFERROR(INDEX('CCA Util %'!$G:$G,MATCH($B7253,'CCA Util %'!$E:$E,0)),""))</f>
        <v/>
      </c>
      <c r="AE7253">
        <f>IF(OR($B7253="",$U7253=""),"",$U7253&amp;" &amp; "&amp;IF(OR($AD7253="",$AD7253=0),"Util NA",$AD7253&amp;" Util"))</f>
        <v/>
      </c>
    </row>
    <row r="7254" ht="15.75" customHeight="1" s="42">
      <c r="A7254" s="41" t="n"/>
      <c r="G7254" s="38" t="n"/>
      <c r="H7254" s="38" t="n"/>
      <c r="I7254" s="38" t="n"/>
      <c r="J7254" s="38" t="n"/>
      <c r="K7254" s="38" t="n"/>
      <c r="L7254" s="38" t="n"/>
      <c r="N7254" s="36">
        <f>IF($B7254="","",IF($C7254="SUPERSTORE","Superstore","DH"))</f>
        <v/>
      </c>
      <c r="O7254" s="36">
        <f>IF($B7254="","",IFERROR(VLOOKUP($B7254,Mapping!$A:$C,2,0),"Not Mapped"))</f>
        <v/>
      </c>
      <c r="P7254" s="36">
        <f>IF($B7254="","",IFERROR(VLOOKUP($B7254,Mapping!$A:$C,3,0),"Not Mapped"))</f>
        <v/>
      </c>
      <c r="Q7254" s="36">
        <f>IF($B7254="","",IFERROR(VLOOKUP($O7254,Leaders!$A:$B,2,0),"Not Mapped"))</f>
        <v/>
      </c>
      <c r="R7254" s="36">
        <f>IF($B7254="","",IF(COUNTIF(Exclusions!$A:$A,$B7254)&gt;0,"Yes","No"))</f>
        <v/>
      </c>
      <c r="S7254" s="38">
        <f>IF($B7254="","",MIN(1,DAY($A7254)/IF($N7254="Superstore",Settings!$B$5,Settings!$B$4)))</f>
        <v/>
      </c>
      <c r="T7254" s="38">
        <f>IF(OR($B7254="",$G7254="",$S7254=0),"",$G7254/$S7254)</f>
        <v/>
      </c>
      <c r="U7254" s="36">
        <f>IF($T7254="","",IF($T7254&lt;Settings!$B$8,"Critical",IF($T7254&lt;Settings!$B$9,"Semi Critical","Non Critical")))</f>
        <v/>
      </c>
      <c r="V7254" s="28" t="n"/>
      <c r="Z7254">
        <f>IF($B7254="","",IFERROR(VLOOKUP($B7254,'Plan HC for CCA'!$A:$B,2,0),""))</f>
        <v/>
      </c>
      <c r="AA7254">
        <f>IF(OR($B7254="",$Z7254=""),"",IF(N($M7254)&lt;$Z7254,"Delta","No Delta"))</f>
        <v/>
      </c>
      <c r="AB7254">
        <f>IF(OR($B7254="",$Z7254=""),"",MAX(0,$Z7254-N($M7254)))</f>
        <v/>
      </c>
      <c r="AC7254" s="46">
        <f>IF($B7254="","",IFERROR(INDEX('CCA Util %'!$H:$H,MATCH($B7254,'CCA Util %'!$E:$E,0)),""))</f>
        <v/>
      </c>
      <c r="AD7254">
        <f>IF($B7254="","",IFERROR(INDEX('CCA Util %'!$G:$G,MATCH($B7254,'CCA Util %'!$E:$E,0)),""))</f>
        <v/>
      </c>
      <c r="AE7254">
        <f>IF(OR($B7254="",$U7254=""),"",$U7254&amp;" &amp; "&amp;IF(OR($AD7254="",$AD7254=0),"Util NA",$AD7254&amp;" Util"))</f>
        <v/>
      </c>
    </row>
    <row r="7255" ht="15.75" customHeight="1" s="42">
      <c r="A7255" s="41" t="n"/>
      <c r="G7255" s="38" t="n"/>
      <c r="H7255" s="38" t="n"/>
      <c r="I7255" s="38" t="n"/>
      <c r="J7255" s="38" t="n"/>
      <c r="K7255" s="38" t="n"/>
      <c r="L7255" s="38" t="n"/>
      <c r="N7255" s="36">
        <f>IF($B7255="","",IF($C7255="SUPERSTORE","Superstore","DH"))</f>
        <v/>
      </c>
      <c r="O7255" s="36">
        <f>IF($B7255="","",IFERROR(VLOOKUP($B7255,Mapping!$A:$C,2,0),"Not Mapped"))</f>
        <v/>
      </c>
      <c r="P7255" s="36">
        <f>IF($B7255="","",IFERROR(VLOOKUP($B7255,Mapping!$A:$C,3,0),"Not Mapped"))</f>
        <v/>
      </c>
      <c r="Q7255" s="36">
        <f>IF($B7255="","",IFERROR(VLOOKUP($O7255,Leaders!$A:$B,2,0),"Not Mapped"))</f>
        <v/>
      </c>
      <c r="R7255" s="36">
        <f>IF($B7255="","",IF(COUNTIF(Exclusions!$A:$A,$B7255)&gt;0,"Yes","No"))</f>
        <v/>
      </c>
      <c r="S7255" s="38">
        <f>IF($B7255="","",MIN(1,DAY($A7255)/IF($N7255="Superstore",Settings!$B$5,Settings!$B$4)))</f>
        <v/>
      </c>
      <c r="T7255" s="38">
        <f>IF(OR($B7255="",$G7255="",$S7255=0),"",$G7255/$S7255)</f>
        <v/>
      </c>
      <c r="U7255" s="36">
        <f>IF($T7255="","",IF($T7255&lt;Settings!$B$8,"Critical",IF($T7255&lt;Settings!$B$9,"Semi Critical","Non Critical")))</f>
        <v/>
      </c>
      <c r="V7255" s="28" t="n"/>
      <c r="Z7255">
        <f>IF($B7255="","",IFERROR(VLOOKUP($B7255,'Plan HC for CCA'!$A:$B,2,0),""))</f>
        <v/>
      </c>
      <c r="AA7255">
        <f>IF(OR($B7255="",$Z7255=""),"",IF(N($M7255)&lt;$Z7255,"Delta","No Delta"))</f>
        <v/>
      </c>
      <c r="AB7255">
        <f>IF(OR($B7255="",$Z7255=""),"",MAX(0,$Z7255-N($M7255)))</f>
        <v/>
      </c>
      <c r="AC7255" s="46">
        <f>IF($B7255="","",IFERROR(INDEX('CCA Util %'!$H:$H,MATCH($B7255,'CCA Util %'!$E:$E,0)),""))</f>
        <v/>
      </c>
      <c r="AD7255">
        <f>IF($B7255="","",IFERROR(INDEX('CCA Util %'!$G:$G,MATCH($B7255,'CCA Util %'!$E:$E,0)),""))</f>
        <v/>
      </c>
      <c r="AE7255">
        <f>IF(OR($B7255="",$U7255=""),"",$U7255&amp;" &amp; "&amp;IF(OR($AD7255="",$AD7255=0),"Util NA",$AD7255&amp;" Util"))</f>
        <v/>
      </c>
    </row>
    <row r="7256" ht="15.75" customHeight="1" s="42">
      <c r="A7256" s="41" t="n"/>
      <c r="G7256" s="38" t="n"/>
      <c r="H7256" s="38" t="n"/>
      <c r="I7256" s="38" t="n"/>
      <c r="J7256" s="38" t="n"/>
      <c r="K7256" s="38" t="n"/>
      <c r="L7256" s="38" t="n"/>
      <c r="N7256" s="36">
        <f>IF($B7256="","",IF($C7256="SUPERSTORE","Superstore","DH"))</f>
        <v/>
      </c>
      <c r="O7256" s="36">
        <f>IF($B7256="","",IFERROR(VLOOKUP($B7256,Mapping!$A:$C,2,0),"Not Mapped"))</f>
        <v/>
      </c>
      <c r="P7256" s="36">
        <f>IF($B7256="","",IFERROR(VLOOKUP($B7256,Mapping!$A:$C,3,0),"Not Mapped"))</f>
        <v/>
      </c>
      <c r="Q7256" s="36">
        <f>IF($B7256="","",IFERROR(VLOOKUP($O7256,Leaders!$A:$B,2,0),"Not Mapped"))</f>
        <v/>
      </c>
      <c r="R7256" s="36">
        <f>IF($B7256="","",IF(COUNTIF(Exclusions!$A:$A,$B7256)&gt;0,"Yes","No"))</f>
        <v/>
      </c>
      <c r="S7256" s="38">
        <f>IF($B7256="","",MIN(1,DAY($A7256)/IF($N7256="Superstore",Settings!$B$5,Settings!$B$4)))</f>
        <v/>
      </c>
      <c r="T7256" s="38">
        <f>IF(OR($B7256="",$G7256="",$S7256=0),"",$G7256/$S7256)</f>
        <v/>
      </c>
      <c r="U7256" s="36">
        <f>IF($T7256="","",IF($T7256&lt;Settings!$B$8,"Critical",IF($T7256&lt;Settings!$B$9,"Semi Critical","Non Critical")))</f>
        <v/>
      </c>
      <c r="V7256" s="28" t="n"/>
      <c r="Z7256">
        <f>IF($B7256="","",IFERROR(VLOOKUP($B7256,'Plan HC for CCA'!$A:$B,2,0),""))</f>
        <v/>
      </c>
      <c r="AA7256">
        <f>IF(OR($B7256="",$Z7256=""),"",IF(N($M7256)&lt;$Z7256,"Delta","No Delta"))</f>
        <v/>
      </c>
      <c r="AB7256">
        <f>IF(OR($B7256="",$Z7256=""),"",MAX(0,$Z7256-N($M7256)))</f>
        <v/>
      </c>
      <c r="AC7256" s="46">
        <f>IF($B7256="","",IFERROR(INDEX('CCA Util %'!$H:$H,MATCH($B7256,'CCA Util %'!$E:$E,0)),""))</f>
        <v/>
      </c>
      <c r="AD7256">
        <f>IF($B7256="","",IFERROR(INDEX('CCA Util %'!$G:$G,MATCH($B7256,'CCA Util %'!$E:$E,0)),""))</f>
        <v/>
      </c>
      <c r="AE7256">
        <f>IF(OR($B7256="",$U7256=""),"",$U7256&amp;" &amp; "&amp;IF(OR($AD7256="",$AD7256=0),"Util NA",$AD7256&amp;" Util"))</f>
        <v/>
      </c>
    </row>
    <row r="7257" ht="15.75" customHeight="1" s="42">
      <c r="A7257" s="41" t="n"/>
      <c r="G7257" s="38" t="n"/>
      <c r="H7257" s="38" t="n"/>
      <c r="I7257" s="38" t="n"/>
      <c r="J7257" s="38" t="n"/>
      <c r="K7257" s="38" t="n"/>
      <c r="L7257" s="38" t="n"/>
      <c r="N7257" s="36">
        <f>IF($B7257="","",IF($C7257="SUPERSTORE","Superstore","DH"))</f>
        <v/>
      </c>
      <c r="O7257" s="36">
        <f>IF($B7257="","",IFERROR(VLOOKUP($B7257,Mapping!$A:$C,2,0),"Not Mapped"))</f>
        <v/>
      </c>
      <c r="P7257" s="36">
        <f>IF($B7257="","",IFERROR(VLOOKUP($B7257,Mapping!$A:$C,3,0),"Not Mapped"))</f>
        <v/>
      </c>
      <c r="Q7257" s="36">
        <f>IF($B7257="","",IFERROR(VLOOKUP($O7257,Leaders!$A:$B,2,0),"Not Mapped"))</f>
        <v/>
      </c>
      <c r="R7257" s="36">
        <f>IF($B7257="","",IF(COUNTIF(Exclusions!$A:$A,$B7257)&gt;0,"Yes","No"))</f>
        <v/>
      </c>
      <c r="S7257" s="38">
        <f>IF($B7257="","",MIN(1,DAY($A7257)/IF($N7257="Superstore",Settings!$B$5,Settings!$B$4)))</f>
        <v/>
      </c>
      <c r="T7257" s="38">
        <f>IF(OR($B7257="",$G7257="",$S7257=0),"",$G7257/$S7257)</f>
        <v/>
      </c>
      <c r="U7257" s="36">
        <f>IF($T7257="","",IF($T7257&lt;Settings!$B$8,"Critical",IF($T7257&lt;Settings!$B$9,"Semi Critical","Non Critical")))</f>
        <v/>
      </c>
      <c r="V7257" s="28" t="n"/>
      <c r="Z7257">
        <f>IF($B7257="","",IFERROR(VLOOKUP($B7257,'Plan HC for CCA'!$A:$B,2,0),""))</f>
        <v/>
      </c>
      <c r="AA7257">
        <f>IF(OR($B7257="",$Z7257=""),"",IF(N($M7257)&lt;$Z7257,"Delta","No Delta"))</f>
        <v/>
      </c>
      <c r="AB7257">
        <f>IF(OR($B7257="",$Z7257=""),"",MAX(0,$Z7257-N($M7257)))</f>
        <v/>
      </c>
      <c r="AC7257" s="46">
        <f>IF($B7257="","",IFERROR(INDEX('CCA Util %'!$H:$H,MATCH($B7257,'CCA Util %'!$E:$E,0)),""))</f>
        <v/>
      </c>
      <c r="AD7257">
        <f>IF($B7257="","",IFERROR(INDEX('CCA Util %'!$G:$G,MATCH($B7257,'CCA Util %'!$E:$E,0)),""))</f>
        <v/>
      </c>
      <c r="AE7257">
        <f>IF(OR($B7257="",$U7257=""),"",$U7257&amp;" &amp; "&amp;IF(OR($AD7257="",$AD7257=0),"Util NA",$AD7257&amp;" Util"))</f>
        <v/>
      </c>
    </row>
    <row r="7258" ht="15.75" customHeight="1" s="42">
      <c r="A7258" s="41" t="n"/>
      <c r="G7258" s="38" t="n"/>
      <c r="H7258" s="38" t="n"/>
      <c r="I7258" s="38" t="n"/>
      <c r="J7258" s="38" t="n"/>
      <c r="K7258" s="38" t="n"/>
      <c r="L7258" s="38" t="n"/>
      <c r="N7258" s="36">
        <f>IF($B7258="","",IF($C7258="SUPERSTORE","Superstore","DH"))</f>
        <v/>
      </c>
      <c r="O7258" s="36">
        <f>IF($B7258="","",IFERROR(VLOOKUP($B7258,Mapping!$A:$C,2,0),"Not Mapped"))</f>
        <v/>
      </c>
      <c r="P7258" s="36">
        <f>IF($B7258="","",IFERROR(VLOOKUP($B7258,Mapping!$A:$C,3,0),"Not Mapped"))</f>
        <v/>
      </c>
      <c r="Q7258" s="36">
        <f>IF($B7258="","",IFERROR(VLOOKUP($O7258,Leaders!$A:$B,2,0),"Not Mapped"))</f>
        <v/>
      </c>
      <c r="R7258" s="36">
        <f>IF($B7258="","",IF(COUNTIF(Exclusions!$A:$A,$B7258)&gt;0,"Yes","No"))</f>
        <v/>
      </c>
      <c r="S7258" s="38">
        <f>IF($B7258="","",MIN(1,DAY($A7258)/IF($N7258="Superstore",Settings!$B$5,Settings!$B$4)))</f>
        <v/>
      </c>
      <c r="T7258" s="38">
        <f>IF(OR($B7258="",$G7258="",$S7258=0),"",$G7258/$S7258)</f>
        <v/>
      </c>
      <c r="U7258" s="36">
        <f>IF($T7258="","",IF($T7258&lt;Settings!$B$8,"Critical",IF($T7258&lt;Settings!$B$9,"Semi Critical","Non Critical")))</f>
        <v/>
      </c>
      <c r="V7258" s="28" t="n"/>
      <c r="Z7258">
        <f>IF($B7258="","",IFERROR(VLOOKUP($B7258,'Plan HC for CCA'!$A:$B,2,0),""))</f>
        <v/>
      </c>
      <c r="AA7258">
        <f>IF(OR($B7258="",$Z7258=""),"",IF(N($M7258)&lt;$Z7258,"Delta","No Delta"))</f>
        <v/>
      </c>
      <c r="AB7258">
        <f>IF(OR($B7258="",$Z7258=""),"",MAX(0,$Z7258-N($M7258)))</f>
        <v/>
      </c>
      <c r="AC7258" s="46">
        <f>IF($B7258="","",IFERROR(INDEX('CCA Util %'!$H:$H,MATCH($B7258,'CCA Util %'!$E:$E,0)),""))</f>
        <v/>
      </c>
      <c r="AD7258">
        <f>IF($B7258="","",IFERROR(INDEX('CCA Util %'!$G:$G,MATCH($B7258,'CCA Util %'!$E:$E,0)),""))</f>
        <v/>
      </c>
      <c r="AE7258">
        <f>IF(OR($B7258="",$U7258=""),"",$U7258&amp;" &amp; "&amp;IF(OR($AD7258="",$AD7258=0),"Util NA",$AD7258&amp;" Util"))</f>
        <v/>
      </c>
    </row>
    <row r="7259" ht="15.75" customHeight="1" s="42">
      <c r="A7259" s="41" t="n"/>
      <c r="G7259" s="38" t="n"/>
      <c r="H7259" s="38" t="n"/>
      <c r="I7259" s="38" t="n"/>
      <c r="J7259" s="38" t="n"/>
      <c r="K7259" s="38" t="n"/>
      <c r="L7259" s="38" t="n"/>
      <c r="N7259" s="36">
        <f>IF($B7259="","",IF($C7259="SUPERSTORE","Superstore","DH"))</f>
        <v/>
      </c>
      <c r="O7259" s="36">
        <f>IF($B7259="","",IFERROR(VLOOKUP($B7259,Mapping!$A:$C,2,0),"Not Mapped"))</f>
        <v/>
      </c>
      <c r="P7259" s="36">
        <f>IF($B7259="","",IFERROR(VLOOKUP($B7259,Mapping!$A:$C,3,0),"Not Mapped"))</f>
        <v/>
      </c>
      <c r="Q7259" s="36">
        <f>IF($B7259="","",IFERROR(VLOOKUP($O7259,Leaders!$A:$B,2,0),"Not Mapped"))</f>
        <v/>
      </c>
      <c r="R7259" s="36">
        <f>IF($B7259="","",IF(COUNTIF(Exclusions!$A:$A,$B7259)&gt;0,"Yes","No"))</f>
        <v/>
      </c>
      <c r="S7259" s="38">
        <f>IF($B7259="","",MIN(1,DAY($A7259)/IF($N7259="Superstore",Settings!$B$5,Settings!$B$4)))</f>
        <v/>
      </c>
      <c r="T7259" s="38">
        <f>IF(OR($B7259="",$G7259="",$S7259=0),"",$G7259/$S7259)</f>
        <v/>
      </c>
      <c r="U7259" s="36">
        <f>IF($T7259="","",IF($T7259&lt;Settings!$B$8,"Critical",IF($T7259&lt;Settings!$B$9,"Semi Critical","Non Critical")))</f>
        <v/>
      </c>
      <c r="V7259" s="28" t="n"/>
      <c r="Z7259">
        <f>IF($B7259="","",IFERROR(VLOOKUP($B7259,'Plan HC for CCA'!$A:$B,2,0),""))</f>
        <v/>
      </c>
      <c r="AA7259">
        <f>IF(OR($B7259="",$Z7259=""),"",IF(N($M7259)&lt;$Z7259,"Delta","No Delta"))</f>
        <v/>
      </c>
      <c r="AB7259">
        <f>IF(OR($B7259="",$Z7259=""),"",MAX(0,$Z7259-N($M7259)))</f>
        <v/>
      </c>
      <c r="AC7259" s="46">
        <f>IF($B7259="","",IFERROR(INDEX('CCA Util %'!$H:$H,MATCH($B7259,'CCA Util %'!$E:$E,0)),""))</f>
        <v/>
      </c>
      <c r="AD7259">
        <f>IF($B7259="","",IFERROR(INDEX('CCA Util %'!$G:$G,MATCH($B7259,'CCA Util %'!$E:$E,0)),""))</f>
        <v/>
      </c>
      <c r="AE7259">
        <f>IF(OR($B7259="",$U7259=""),"",$U7259&amp;" &amp; "&amp;IF(OR($AD7259="",$AD7259=0),"Util NA",$AD7259&amp;" Util"))</f>
        <v/>
      </c>
    </row>
    <row r="7260" ht="15.75" customHeight="1" s="42">
      <c r="A7260" s="41" t="n"/>
      <c r="G7260" s="38" t="n"/>
      <c r="H7260" s="38" t="n"/>
      <c r="I7260" s="38" t="n"/>
      <c r="J7260" s="38" t="n"/>
      <c r="K7260" s="38" t="n"/>
      <c r="L7260" s="38" t="n"/>
      <c r="N7260" s="36">
        <f>IF($B7260="","",IF($C7260="SUPERSTORE","Superstore","DH"))</f>
        <v/>
      </c>
      <c r="O7260" s="36">
        <f>IF($B7260="","",IFERROR(VLOOKUP($B7260,Mapping!$A:$C,2,0),"Not Mapped"))</f>
        <v/>
      </c>
      <c r="P7260" s="36">
        <f>IF($B7260="","",IFERROR(VLOOKUP($B7260,Mapping!$A:$C,3,0),"Not Mapped"))</f>
        <v/>
      </c>
      <c r="Q7260" s="36">
        <f>IF($B7260="","",IFERROR(VLOOKUP($O7260,Leaders!$A:$B,2,0),"Not Mapped"))</f>
        <v/>
      </c>
      <c r="R7260" s="36">
        <f>IF($B7260="","",IF(COUNTIF(Exclusions!$A:$A,$B7260)&gt;0,"Yes","No"))</f>
        <v/>
      </c>
      <c r="S7260" s="38">
        <f>IF($B7260="","",MIN(1,DAY($A7260)/IF($N7260="Superstore",Settings!$B$5,Settings!$B$4)))</f>
        <v/>
      </c>
      <c r="T7260" s="38">
        <f>IF(OR($B7260="",$G7260="",$S7260=0),"",$G7260/$S7260)</f>
        <v/>
      </c>
      <c r="U7260" s="36">
        <f>IF($T7260="","",IF($T7260&lt;Settings!$B$8,"Critical",IF($T7260&lt;Settings!$B$9,"Semi Critical","Non Critical")))</f>
        <v/>
      </c>
      <c r="V7260" s="28" t="n"/>
      <c r="Z7260">
        <f>IF($B7260="","",IFERROR(VLOOKUP($B7260,'Plan HC for CCA'!$A:$B,2,0),""))</f>
        <v/>
      </c>
      <c r="AA7260">
        <f>IF(OR($B7260="",$Z7260=""),"",IF(N($M7260)&lt;$Z7260,"Delta","No Delta"))</f>
        <v/>
      </c>
      <c r="AB7260">
        <f>IF(OR($B7260="",$Z7260=""),"",MAX(0,$Z7260-N($M7260)))</f>
        <v/>
      </c>
      <c r="AC7260" s="46">
        <f>IF($B7260="","",IFERROR(INDEX('CCA Util %'!$H:$H,MATCH($B7260,'CCA Util %'!$E:$E,0)),""))</f>
        <v/>
      </c>
      <c r="AD7260">
        <f>IF($B7260="","",IFERROR(INDEX('CCA Util %'!$G:$G,MATCH($B7260,'CCA Util %'!$E:$E,0)),""))</f>
        <v/>
      </c>
      <c r="AE7260">
        <f>IF(OR($B7260="",$U7260=""),"",$U7260&amp;" &amp; "&amp;IF(OR($AD7260="",$AD7260=0),"Util NA",$AD7260&amp;" Util"))</f>
        <v/>
      </c>
    </row>
    <row r="7261" ht="15.75" customHeight="1" s="42">
      <c r="A7261" s="41" t="n"/>
      <c r="G7261" s="38" t="n"/>
      <c r="H7261" s="38" t="n"/>
      <c r="I7261" s="38" t="n"/>
      <c r="J7261" s="38" t="n"/>
      <c r="K7261" s="38" t="n"/>
      <c r="L7261" s="38" t="n"/>
      <c r="N7261" s="36">
        <f>IF($B7261="","",IF($C7261="SUPERSTORE","Superstore","DH"))</f>
        <v/>
      </c>
      <c r="O7261" s="36">
        <f>IF($B7261="","",IFERROR(VLOOKUP($B7261,Mapping!$A:$C,2,0),"Not Mapped"))</f>
        <v/>
      </c>
      <c r="P7261" s="36">
        <f>IF($B7261="","",IFERROR(VLOOKUP($B7261,Mapping!$A:$C,3,0),"Not Mapped"))</f>
        <v/>
      </c>
      <c r="Q7261" s="36">
        <f>IF($B7261="","",IFERROR(VLOOKUP($O7261,Leaders!$A:$B,2,0),"Not Mapped"))</f>
        <v/>
      </c>
      <c r="R7261" s="36">
        <f>IF($B7261="","",IF(COUNTIF(Exclusions!$A:$A,$B7261)&gt;0,"Yes","No"))</f>
        <v/>
      </c>
      <c r="S7261" s="38">
        <f>IF($B7261="","",MIN(1,DAY($A7261)/IF($N7261="Superstore",Settings!$B$5,Settings!$B$4)))</f>
        <v/>
      </c>
      <c r="T7261" s="38">
        <f>IF(OR($B7261="",$G7261="",$S7261=0),"",$G7261/$S7261)</f>
        <v/>
      </c>
      <c r="U7261" s="36">
        <f>IF($T7261="","",IF($T7261&lt;Settings!$B$8,"Critical",IF($T7261&lt;Settings!$B$9,"Semi Critical","Non Critical")))</f>
        <v/>
      </c>
      <c r="V7261" s="28" t="n"/>
      <c r="Z7261">
        <f>IF($B7261="","",IFERROR(VLOOKUP($B7261,'Plan HC for CCA'!$A:$B,2,0),""))</f>
        <v/>
      </c>
      <c r="AA7261">
        <f>IF(OR($B7261="",$Z7261=""),"",IF(N($M7261)&lt;$Z7261,"Delta","No Delta"))</f>
        <v/>
      </c>
      <c r="AB7261">
        <f>IF(OR($B7261="",$Z7261=""),"",MAX(0,$Z7261-N($M7261)))</f>
        <v/>
      </c>
      <c r="AC7261" s="46">
        <f>IF($B7261="","",IFERROR(INDEX('CCA Util %'!$H:$H,MATCH($B7261,'CCA Util %'!$E:$E,0)),""))</f>
        <v/>
      </c>
      <c r="AD7261">
        <f>IF($B7261="","",IFERROR(INDEX('CCA Util %'!$G:$G,MATCH($B7261,'CCA Util %'!$E:$E,0)),""))</f>
        <v/>
      </c>
      <c r="AE7261">
        <f>IF(OR($B7261="",$U7261=""),"",$U7261&amp;" &amp; "&amp;IF(OR($AD7261="",$AD7261=0),"Util NA",$AD7261&amp;" Util"))</f>
        <v/>
      </c>
    </row>
    <row r="7262" ht="15.75" customHeight="1" s="42">
      <c r="A7262" s="41" t="n"/>
      <c r="G7262" s="38" t="n"/>
      <c r="H7262" s="38" t="n"/>
      <c r="I7262" s="38" t="n"/>
      <c r="J7262" s="38" t="n"/>
      <c r="K7262" s="38" t="n"/>
      <c r="L7262" s="38" t="n"/>
      <c r="N7262" s="36">
        <f>IF($B7262="","",IF($C7262="SUPERSTORE","Superstore","DH"))</f>
        <v/>
      </c>
      <c r="O7262" s="36">
        <f>IF($B7262="","",IFERROR(VLOOKUP($B7262,Mapping!$A:$C,2,0),"Not Mapped"))</f>
        <v/>
      </c>
      <c r="P7262" s="36">
        <f>IF($B7262="","",IFERROR(VLOOKUP($B7262,Mapping!$A:$C,3,0),"Not Mapped"))</f>
        <v/>
      </c>
      <c r="Q7262" s="36">
        <f>IF($B7262="","",IFERROR(VLOOKUP($O7262,Leaders!$A:$B,2,0),"Not Mapped"))</f>
        <v/>
      </c>
      <c r="R7262" s="36">
        <f>IF($B7262="","",IF(COUNTIF(Exclusions!$A:$A,$B7262)&gt;0,"Yes","No"))</f>
        <v/>
      </c>
      <c r="S7262" s="38">
        <f>IF($B7262="","",MIN(1,DAY($A7262)/IF($N7262="Superstore",Settings!$B$5,Settings!$B$4)))</f>
        <v/>
      </c>
      <c r="T7262" s="38">
        <f>IF(OR($B7262="",$G7262="",$S7262=0),"",$G7262/$S7262)</f>
        <v/>
      </c>
      <c r="U7262" s="36">
        <f>IF($T7262="","",IF($T7262&lt;Settings!$B$8,"Critical",IF($T7262&lt;Settings!$B$9,"Semi Critical","Non Critical")))</f>
        <v/>
      </c>
      <c r="V7262" s="28" t="n"/>
      <c r="Z7262">
        <f>IF($B7262="","",IFERROR(VLOOKUP($B7262,'Plan HC for CCA'!$A:$B,2,0),""))</f>
        <v/>
      </c>
      <c r="AA7262">
        <f>IF(OR($B7262="",$Z7262=""),"",IF(N($M7262)&lt;$Z7262,"Delta","No Delta"))</f>
        <v/>
      </c>
      <c r="AB7262">
        <f>IF(OR($B7262="",$Z7262=""),"",MAX(0,$Z7262-N($M7262)))</f>
        <v/>
      </c>
      <c r="AC7262" s="46">
        <f>IF($B7262="","",IFERROR(INDEX('CCA Util %'!$H:$H,MATCH($B7262,'CCA Util %'!$E:$E,0)),""))</f>
        <v/>
      </c>
      <c r="AD7262">
        <f>IF($B7262="","",IFERROR(INDEX('CCA Util %'!$G:$G,MATCH($B7262,'CCA Util %'!$E:$E,0)),""))</f>
        <v/>
      </c>
      <c r="AE7262">
        <f>IF(OR($B7262="",$U7262=""),"",$U7262&amp;" &amp; "&amp;IF(OR($AD7262="",$AD7262=0),"Util NA",$AD7262&amp;" Util"))</f>
        <v/>
      </c>
    </row>
    <row r="7263" ht="15.75" customHeight="1" s="42">
      <c r="A7263" s="41" t="n"/>
      <c r="G7263" s="38" t="n"/>
      <c r="H7263" s="38" t="n"/>
      <c r="I7263" s="38" t="n"/>
      <c r="J7263" s="38" t="n"/>
      <c r="K7263" s="38" t="n"/>
      <c r="L7263" s="38" t="n"/>
      <c r="N7263" s="36">
        <f>IF($B7263="","",IF($C7263="SUPERSTORE","Superstore","DH"))</f>
        <v/>
      </c>
      <c r="O7263" s="36">
        <f>IF($B7263="","",IFERROR(VLOOKUP($B7263,Mapping!$A:$C,2,0),"Not Mapped"))</f>
        <v/>
      </c>
      <c r="P7263" s="36">
        <f>IF($B7263="","",IFERROR(VLOOKUP($B7263,Mapping!$A:$C,3,0),"Not Mapped"))</f>
        <v/>
      </c>
      <c r="Q7263" s="36">
        <f>IF($B7263="","",IFERROR(VLOOKUP($O7263,Leaders!$A:$B,2,0),"Not Mapped"))</f>
        <v/>
      </c>
      <c r="R7263" s="36">
        <f>IF($B7263="","",IF(COUNTIF(Exclusions!$A:$A,$B7263)&gt;0,"Yes","No"))</f>
        <v/>
      </c>
      <c r="S7263" s="38">
        <f>IF($B7263="","",MIN(1,DAY($A7263)/IF($N7263="Superstore",Settings!$B$5,Settings!$B$4)))</f>
        <v/>
      </c>
      <c r="T7263" s="38">
        <f>IF(OR($B7263="",$G7263="",$S7263=0),"",$G7263/$S7263)</f>
        <v/>
      </c>
      <c r="U7263" s="36">
        <f>IF($T7263="","",IF($T7263&lt;Settings!$B$8,"Critical",IF($T7263&lt;Settings!$B$9,"Semi Critical","Non Critical")))</f>
        <v/>
      </c>
      <c r="V7263" s="28" t="n"/>
      <c r="Z7263">
        <f>IF($B7263="","",IFERROR(VLOOKUP($B7263,'Plan HC for CCA'!$A:$B,2,0),""))</f>
        <v/>
      </c>
      <c r="AA7263">
        <f>IF(OR($B7263="",$Z7263=""),"",IF(N($M7263)&lt;$Z7263,"Delta","No Delta"))</f>
        <v/>
      </c>
      <c r="AB7263">
        <f>IF(OR($B7263="",$Z7263=""),"",MAX(0,$Z7263-N($M7263)))</f>
        <v/>
      </c>
      <c r="AC7263" s="46">
        <f>IF($B7263="","",IFERROR(INDEX('CCA Util %'!$H:$H,MATCH($B7263,'CCA Util %'!$E:$E,0)),""))</f>
        <v/>
      </c>
      <c r="AD7263">
        <f>IF($B7263="","",IFERROR(INDEX('CCA Util %'!$G:$G,MATCH($B7263,'CCA Util %'!$E:$E,0)),""))</f>
        <v/>
      </c>
      <c r="AE7263">
        <f>IF(OR($B7263="",$U7263=""),"",$U7263&amp;" &amp; "&amp;IF(OR($AD7263="",$AD7263=0),"Util NA",$AD7263&amp;" Util"))</f>
        <v/>
      </c>
    </row>
    <row r="7264" ht="15.75" customHeight="1" s="42">
      <c r="A7264" s="41" t="n"/>
      <c r="G7264" s="38" t="n"/>
      <c r="H7264" s="38" t="n"/>
      <c r="I7264" s="38" t="n"/>
      <c r="J7264" s="38" t="n"/>
      <c r="K7264" s="38" t="n"/>
      <c r="L7264" s="38" t="n"/>
      <c r="N7264" s="36">
        <f>IF($B7264="","",IF($C7264="SUPERSTORE","Superstore","DH"))</f>
        <v/>
      </c>
      <c r="O7264" s="36">
        <f>IF($B7264="","",IFERROR(VLOOKUP($B7264,Mapping!$A:$C,2,0),"Not Mapped"))</f>
        <v/>
      </c>
      <c r="P7264" s="36">
        <f>IF($B7264="","",IFERROR(VLOOKUP($B7264,Mapping!$A:$C,3,0),"Not Mapped"))</f>
        <v/>
      </c>
      <c r="Q7264" s="36">
        <f>IF($B7264="","",IFERROR(VLOOKUP($O7264,Leaders!$A:$B,2,0),"Not Mapped"))</f>
        <v/>
      </c>
      <c r="R7264" s="36">
        <f>IF($B7264="","",IF(COUNTIF(Exclusions!$A:$A,$B7264)&gt;0,"Yes","No"))</f>
        <v/>
      </c>
      <c r="S7264" s="38">
        <f>IF($B7264="","",MIN(1,DAY($A7264)/IF($N7264="Superstore",Settings!$B$5,Settings!$B$4)))</f>
        <v/>
      </c>
      <c r="T7264" s="38">
        <f>IF(OR($B7264="",$G7264="",$S7264=0),"",$G7264/$S7264)</f>
        <v/>
      </c>
      <c r="U7264" s="36">
        <f>IF($T7264="","",IF($T7264&lt;Settings!$B$8,"Critical",IF($T7264&lt;Settings!$B$9,"Semi Critical","Non Critical")))</f>
        <v/>
      </c>
      <c r="V7264" s="28" t="n"/>
      <c r="Z7264">
        <f>IF($B7264="","",IFERROR(VLOOKUP($B7264,'Plan HC for CCA'!$A:$B,2,0),""))</f>
        <v/>
      </c>
      <c r="AA7264">
        <f>IF(OR($B7264="",$Z7264=""),"",IF(N($M7264)&lt;$Z7264,"Delta","No Delta"))</f>
        <v/>
      </c>
      <c r="AB7264">
        <f>IF(OR($B7264="",$Z7264=""),"",MAX(0,$Z7264-N($M7264)))</f>
        <v/>
      </c>
      <c r="AC7264" s="46">
        <f>IF($B7264="","",IFERROR(INDEX('CCA Util %'!$H:$H,MATCH($B7264,'CCA Util %'!$E:$E,0)),""))</f>
        <v/>
      </c>
      <c r="AD7264">
        <f>IF($B7264="","",IFERROR(INDEX('CCA Util %'!$G:$G,MATCH($B7264,'CCA Util %'!$E:$E,0)),""))</f>
        <v/>
      </c>
      <c r="AE7264">
        <f>IF(OR($B7264="",$U7264=""),"",$U7264&amp;" &amp; "&amp;IF(OR($AD7264="",$AD7264=0),"Util NA",$AD7264&amp;" Util"))</f>
        <v/>
      </c>
    </row>
    <row r="7265" ht="15.75" customHeight="1" s="42">
      <c r="A7265" s="41" t="n"/>
      <c r="G7265" s="38" t="n"/>
      <c r="H7265" s="38" t="n"/>
      <c r="I7265" s="38" t="n"/>
      <c r="J7265" s="38" t="n"/>
      <c r="K7265" s="38" t="n"/>
      <c r="L7265" s="38" t="n"/>
      <c r="N7265" s="36">
        <f>IF($B7265="","",IF($C7265="SUPERSTORE","Superstore","DH"))</f>
        <v/>
      </c>
      <c r="O7265" s="36">
        <f>IF($B7265="","",IFERROR(VLOOKUP($B7265,Mapping!$A:$C,2,0),"Not Mapped"))</f>
        <v/>
      </c>
      <c r="P7265" s="36">
        <f>IF($B7265="","",IFERROR(VLOOKUP($B7265,Mapping!$A:$C,3,0),"Not Mapped"))</f>
        <v/>
      </c>
      <c r="Q7265" s="36">
        <f>IF($B7265="","",IFERROR(VLOOKUP($O7265,Leaders!$A:$B,2,0),"Not Mapped"))</f>
        <v/>
      </c>
      <c r="R7265" s="36">
        <f>IF($B7265="","",IF(COUNTIF(Exclusions!$A:$A,$B7265)&gt;0,"Yes","No"))</f>
        <v/>
      </c>
      <c r="S7265" s="38">
        <f>IF($B7265="","",MIN(1,DAY($A7265)/IF($N7265="Superstore",Settings!$B$5,Settings!$B$4)))</f>
        <v/>
      </c>
      <c r="T7265" s="38">
        <f>IF(OR($B7265="",$G7265="",$S7265=0),"",$G7265/$S7265)</f>
        <v/>
      </c>
      <c r="U7265" s="36">
        <f>IF($T7265="","",IF($T7265&lt;Settings!$B$8,"Critical",IF($T7265&lt;Settings!$B$9,"Semi Critical","Non Critical")))</f>
        <v/>
      </c>
      <c r="V7265" s="28" t="n"/>
      <c r="Z7265">
        <f>IF($B7265="","",IFERROR(VLOOKUP($B7265,'Plan HC for CCA'!$A:$B,2,0),""))</f>
        <v/>
      </c>
      <c r="AA7265">
        <f>IF(OR($B7265="",$Z7265=""),"",IF(N($M7265)&lt;$Z7265,"Delta","No Delta"))</f>
        <v/>
      </c>
      <c r="AB7265">
        <f>IF(OR($B7265="",$Z7265=""),"",MAX(0,$Z7265-N($M7265)))</f>
        <v/>
      </c>
      <c r="AC7265" s="46">
        <f>IF($B7265="","",IFERROR(INDEX('CCA Util %'!$H:$H,MATCH($B7265,'CCA Util %'!$E:$E,0)),""))</f>
        <v/>
      </c>
      <c r="AD7265">
        <f>IF($B7265="","",IFERROR(INDEX('CCA Util %'!$G:$G,MATCH($B7265,'CCA Util %'!$E:$E,0)),""))</f>
        <v/>
      </c>
      <c r="AE7265">
        <f>IF(OR($B7265="",$U7265=""),"",$U7265&amp;" &amp; "&amp;IF(OR($AD7265="",$AD7265=0),"Util NA",$AD7265&amp;" Util"))</f>
        <v/>
      </c>
    </row>
    <row r="7266" ht="15.75" customHeight="1" s="42">
      <c r="A7266" s="41" t="n"/>
      <c r="G7266" s="38" t="n"/>
      <c r="H7266" s="38" t="n"/>
      <c r="I7266" s="38" t="n"/>
      <c r="J7266" s="38" t="n"/>
      <c r="K7266" s="38" t="n"/>
      <c r="L7266" s="38" t="n"/>
      <c r="N7266" s="36">
        <f>IF($B7266="","",IF($C7266="SUPERSTORE","Superstore","DH"))</f>
        <v/>
      </c>
      <c r="O7266" s="36">
        <f>IF($B7266="","",IFERROR(VLOOKUP($B7266,Mapping!$A:$C,2,0),"Not Mapped"))</f>
        <v/>
      </c>
      <c r="P7266" s="36">
        <f>IF($B7266="","",IFERROR(VLOOKUP($B7266,Mapping!$A:$C,3,0),"Not Mapped"))</f>
        <v/>
      </c>
      <c r="Q7266" s="36">
        <f>IF($B7266="","",IFERROR(VLOOKUP($O7266,Leaders!$A:$B,2,0),"Not Mapped"))</f>
        <v/>
      </c>
      <c r="R7266" s="36">
        <f>IF($B7266="","",IF(COUNTIF(Exclusions!$A:$A,$B7266)&gt;0,"Yes","No"))</f>
        <v/>
      </c>
      <c r="S7266" s="38">
        <f>IF($B7266="","",MIN(1,DAY($A7266)/IF($N7266="Superstore",Settings!$B$5,Settings!$B$4)))</f>
        <v/>
      </c>
      <c r="T7266" s="38">
        <f>IF(OR($B7266="",$G7266="",$S7266=0),"",$G7266/$S7266)</f>
        <v/>
      </c>
      <c r="U7266" s="36">
        <f>IF($T7266="","",IF($T7266&lt;Settings!$B$8,"Critical",IF($T7266&lt;Settings!$B$9,"Semi Critical","Non Critical")))</f>
        <v/>
      </c>
      <c r="V7266" s="28" t="n"/>
      <c r="Z7266">
        <f>IF($B7266="","",IFERROR(VLOOKUP($B7266,'Plan HC for CCA'!$A:$B,2,0),""))</f>
        <v/>
      </c>
      <c r="AA7266">
        <f>IF(OR($B7266="",$Z7266=""),"",IF(N($M7266)&lt;$Z7266,"Delta","No Delta"))</f>
        <v/>
      </c>
      <c r="AB7266">
        <f>IF(OR($B7266="",$Z7266=""),"",MAX(0,$Z7266-N($M7266)))</f>
        <v/>
      </c>
      <c r="AC7266" s="46">
        <f>IF($B7266="","",IFERROR(INDEX('CCA Util %'!$H:$H,MATCH($B7266,'CCA Util %'!$E:$E,0)),""))</f>
        <v/>
      </c>
      <c r="AD7266">
        <f>IF($B7266="","",IFERROR(INDEX('CCA Util %'!$G:$G,MATCH($B7266,'CCA Util %'!$E:$E,0)),""))</f>
        <v/>
      </c>
      <c r="AE7266">
        <f>IF(OR($B7266="",$U7266=""),"",$U7266&amp;" &amp; "&amp;IF(OR($AD7266="",$AD7266=0),"Util NA",$AD7266&amp;" Util"))</f>
        <v/>
      </c>
    </row>
    <row r="7267" ht="15.75" customHeight="1" s="42">
      <c r="A7267" s="41" t="n"/>
      <c r="G7267" s="38" t="n"/>
      <c r="H7267" s="38" t="n"/>
      <c r="I7267" s="38" t="n"/>
      <c r="J7267" s="38" t="n"/>
      <c r="K7267" s="38" t="n"/>
      <c r="L7267" s="38" t="n"/>
      <c r="N7267" s="36">
        <f>IF($B7267="","",IF($C7267="SUPERSTORE","Superstore","DH"))</f>
        <v/>
      </c>
      <c r="O7267" s="36">
        <f>IF($B7267="","",IFERROR(VLOOKUP($B7267,Mapping!$A:$C,2,0),"Not Mapped"))</f>
        <v/>
      </c>
      <c r="P7267" s="36">
        <f>IF($B7267="","",IFERROR(VLOOKUP($B7267,Mapping!$A:$C,3,0),"Not Mapped"))</f>
        <v/>
      </c>
      <c r="Q7267" s="36">
        <f>IF($B7267="","",IFERROR(VLOOKUP($O7267,Leaders!$A:$B,2,0),"Not Mapped"))</f>
        <v/>
      </c>
      <c r="R7267" s="36">
        <f>IF($B7267="","",IF(COUNTIF(Exclusions!$A:$A,$B7267)&gt;0,"Yes","No"))</f>
        <v/>
      </c>
      <c r="S7267" s="38">
        <f>IF($B7267="","",MIN(1,DAY($A7267)/IF($N7267="Superstore",Settings!$B$5,Settings!$B$4)))</f>
        <v/>
      </c>
      <c r="T7267" s="38">
        <f>IF(OR($B7267="",$G7267="",$S7267=0),"",$G7267/$S7267)</f>
        <v/>
      </c>
      <c r="U7267" s="36">
        <f>IF($T7267="","",IF($T7267&lt;Settings!$B$8,"Critical",IF($T7267&lt;Settings!$B$9,"Semi Critical","Non Critical")))</f>
        <v/>
      </c>
      <c r="V7267" s="28" t="n"/>
      <c r="Z7267">
        <f>IF($B7267="","",IFERROR(VLOOKUP($B7267,'Plan HC for CCA'!$A:$B,2,0),""))</f>
        <v/>
      </c>
      <c r="AA7267">
        <f>IF(OR($B7267="",$Z7267=""),"",IF(N($M7267)&lt;$Z7267,"Delta","No Delta"))</f>
        <v/>
      </c>
      <c r="AB7267">
        <f>IF(OR($B7267="",$Z7267=""),"",MAX(0,$Z7267-N($M7267)))</f>
        <v/>
      </c>
      <c r="AC7267" s="46">
        <f>IF($B7267="","",IFERROR(INDEX('CCA Util %'!$H:$H,MATCH($B7267,'CCA Util %'!$E:$E,0)),""))</f>
        <v/>
      </c>
      <c r="AD7267">
        <f>IF($B7267="","",IFERROR(INDEX('CCA Util %'!$G:$G,MATCH($B7267,'CCA Util %'!$E:$E,0)),""))</f>
        <v/>
      </c>
      <c r="AE7267">
        <f>IF(OR($B7267="",$U7267=""),"",$U7267&amp;" &amp; "&amp;IF(OR($AD7267="",$AD7267=0),"Util NA",$AD7267&amp;" Util"))</f>
        <v/>
      </c>
    </row>
    <row r="7268" ht="15.75" customHeight="1" s="42">
      <c r="A7268" s="41" t="n"/>
      <c r="G7268" s="38" t="n"/>
      <c r="H7268" s="38" t="n"/>
      <c r="I7268" s="38" t="n"/>
      <c r="J7268" s="38" t="n"/>
      <c r="K7268" s="38" t="n"/>
      <c r="L7268" s="38" t="n"/>
      <c r="N7268" s="36">
        <f>IF($B7268="","",IF($C7268="SUPERSTORE","Superstore","DH"))</f>
        <v/>
      </c>
      <c r="O7268" s="36">
        <f>IF($B7268="","",IFERROR(VLOOKUP($B7268,Mapping!$A:$C,2,0),"Not Mapped"))</f>
        <v/>
      </c>
      <c r="P7268" s="36">
        <f>IF($B7268="","",IFERROR(VLOOKUP($B7268,Mapping!$A:$C,3,0),"Not Mapped"))</f>
        <v/>
      </c>
      <c r="Q7268" s="36">
        <f>IF($B7268="","",IFERROR(VLOOKUP($O7268,Leaders!$A:$B,2,0),"Not Mapped"))</f>
        <v/>
      </c>
      <c r="R7268" s="36">
        <f>IF($B7268="","",IF(COUNTIF(Exclusions!$A:$A,$B7268)&gt;0,"Yes","No"))</f>
        <v/>
      </c>
      <c r="S7268" s="38">
        <f>IF($B7268="","",MIN(1,DAY($A7268)/IF($N7268="Superstore",Settings!$B$5,Settings!$B$4)))</f>
        <v/>
      </c>
      <c r="T7268" s="38">
        <f>IF(OR($B7268="",$G7268="",$S7268=0),"",$G7268/$S7268)</f>
        <v/>
      </c>
      <c r="U7268" s="36">
        <f>IF($T7268="","",IF($T7268&lt;Settings!$B$8,"Critical",IF($T7268&lt;Settings!$B$9,"Semi Critical","Non Critical")))</f>
        <v/>
      </c>
      <c r="V7268" s="28" t="n"/>
      <c r="Z7268">
        <f>IF($B7268="","",IFERROR(VLOOKUP($B7268,'Plan HC for CCA'!$A:$B,2,0),""))</f>
        <v/>
      </c>
      <c r="AA7268">
        <f>IF(OR($B7268="",$Z7268=""),"",IF(N($M7268)&lt;$Z7268,"Delta","No Delta"))</f>
        <v/>
      </c>
      <c r="AB7268">
        <f>IF(OR($B7268="",$Z7268=""),"",MAX(0,$Z7268-N($M7268)))</f>
        <v/>
      </c>
      <c r="AC7268" s="46">
        <f>IF($B7268="","",IFERROR(INDEX('CCA Util %'!$H:$H,MATCH($B7268,'CCA Util %'!$E:$E,0)),""))</f>
        <v/>
      </c>
      <c r="AD7268">
        <f>IF($B7268="","",IFERROR(INDEX('CCA Util %'!$G:$G,MATCH($B7268,'CCA Util %'!$E:$E,0)),""))</f>
        <v/>
      </c>
      <c r="AE7268">
        <f>IF(OR($B7268="",$U7268=""),"",$U7268&amp;" &amp; "&amp;IF(OR($AD7268="",$AD7268=0),"Util NA",$AD7268&amp;" Util"))</f>
        <v/>
      </c>
    </row>
    <row r="7269" ht="15.75" customHeight="1" s="42">
      <c r="A7269" s="41" t="n"/>
      <c r="G7269" s="38" t="n"/>
      <c r="H7269" s="38" t="n"/>
      <c r="I7269" s="38" t="n"/>
      <c r="J7269" s="38" t="n"/>
      <c r="K7269" s="38" t="n"/>
      <c r="L7269" s="38" t="n"/>
      <c r="N7269" s="36">
        <f>IF($B7269="","",IF($C7269="SUPERSTORE","Superstore","DH"))</f>
        <v/>
      </c>
      <c r="O7269" s="36">
        <f>IF($B7269="","",IFERROR(VLOOKUP($B7269,Mapping!$A:$C,2,0),"Not Mapped"))</f>
        <v/>
      </c>
      <c r="P7269" s="36">
        <f>IF($B7269="","",IFERROR(VLOOKUP($B7269,Mapping!$A:$C,3,0),"Not Mapped"))</f>
        <v/>
      </c>
      <c r="Q7269" s="36">
        <f>IF($B7269="","",IFERROR(VLOOKUP($O7269,Leaders!$A:$B,2,0),"Not Mapped"))</f>
        <v/>
      </c>
      <c r="R7269" s="36">
        <f>IF($B7269="","",IF(COUNTIF(Exclusions!$A:$A,$B7269)&gt;0,"Yes","No"))</f>
        <v/>
      </c>
      <c r="S7269" s="38">
        <f>IF($B7269="","",MIN(1,DAY($A7269)/IF($N7269="Superstore",Settings!$B$5,Settings!$B$4)))</f>
        <v/>
      </c>
      <c r="T7269" s="38">
        <f>IF(OR($B7269="",$G7269="",$S7269=0),"",$G7269/$S7269)</f>
        <v/>
      </c>
      <c r="U7269" s="36">
        <f>IF($T7269="","",IF($T7269&lt;Settings!$B$8,"Critical",IF($T7269&lt;Settings!$B$9,"Semi Critical","Non Critical")))</f>
        <v/>
      </c>
      <c r="V7269" s="28" t="n"/>
      <c r="Z7269">
        <f>IF($B7269="","",IFERROR(VLOOKUP($B7269,'Plan HC for CCA'!$A:$B,2,0),""))</f>
        <v/>
      </c>
      <c r="AA7269">
        <f>IF(OR($B7269="",$Z7269=""),"",IF(N($M7269)&lt;$Z7269,"Delta","No Delta"))</f>
        <v/>
      </c>
      <c r="AB7269">
        <f>IF(OR($B7269="",$Z7269=""),"",MAX(0,$Z7269-N($M7269)))</f>
        <v/>
      </c>
      <c r="AC7269" s="46">
        <f>IF($B7269="","",IFERROR(INDEX('CCA Util %'!$H:$H,MATCH($B7269,'CCA Util %'!$E:$E,0)),""))</f>
        <v/>
      </c>
      <c r="AD7269">
        <f>IF($B7269="","",IFERROR(INDEX('CCA Util %'!$G:$G,MATCH($B7269,'CCA Util %'!$E:$E,0)),""))</f>
        <v/>
      </c>
      <c r="AE7269">
        <f>IF(OR($B7269="",$U7269=""),"",$U7269&amp;" &amp; "&amp;IF(OR($AD7269="",$AD7269=0),"Util NA",$AD7269&amp;" Util"))</f>
        <v/>
      </c>
    </row>
    <row r="7270" ht="15.75" customHeight="1" s="42">
      <c r="A7270" s="41" t="n"/>
      <c r="G7270" s="38" t="n"/>
      <c r="H7270" s="38" t="n"/>
      <c r="I7270" s="38" t="n"/>
      <c r="J7270" s="38" t="n"/>
      <c r="K7270" s="38" t="n"/>
      <c r="L7270" s="38" t="n"/>
      <c r="N7270" s="36">
        <f>IF($B7270="","",IF($C7270="SUPERSTORE","Superstore","DH"))</f>
        <v/>
      </c>
      <c r="O7270" s="36">
        <f>IF($B7270="","",IFERROR(VLOOKUP($B7270,Mapping!$A:$C,2,0),"Not Mapped"))</f>
        <v/>
      </c>
      <c r="P7270" s="36">
        <f>IF($B7270="","",IFERROR(VLOOKUP($B7270,Mapping!$A:$C,3,0),"Not Mapped"))</f>
        <v/>
      </c>
      <c r="Q7270" s="36">
        <f>IF($B7270="","",IFERROR(VLOOKUP($O7270,Leaders!$A:$B,2,0),"Not Mapped"))</f>
        <v/>
      </c>
      <c r="R7270" s="36">
        <f>IF($B7270="","",IF(COUNTIF(Exclusions!$A:$A,$B7270)&gt;0,"Yes","No"))</f>
        <v/>
      </c>
      <c r="S7270" s="38">
        <f>IF($B7270="","",MIN(1,DAY($A7270)/IF($N7270="Superstore",Settings!$B$5,Settings!$B$4)))</f>
        <v/>
      </c>
      <c r="T7270" s="38">
        <f>IF(OR($B7270="",$G7270="",$S7270=0),"",$G7270/$S7270)</f>
        <v/>
      </c>
      <c r="U7270" s="36">
        <f>IF($T7270="","",IF($T7270&lt;Settings!$B$8,"Critical",IF($T7270&lt;Settings!$B$9,"Semi Critical","Non Critical")))</f>
        <v/>
      </c>
      <c r="V7270" s="28" t="n"/>
      <c r="Z7270">
        <f>IF($B7270="","",IFERROR(VLOOKUP($B7270,'Plan HC for CCA'!$A:$B,2,0),""))</f>
        <v/>
      </c>
      <c r="AA7270">
        <f>IF(OR($B7270="",$Z7270=""),"",IF(N($M7270)&lt;$Z7270,"Delta","No Delta"))</f>
        <v/>
      </c>
      <c r="AB7270">
        <f>IF(OR($B7270="",$Z7270=""),"",MAX(0,$Z7270-N($M7270)))</f>
        <v/>
      </c>
      <c r="AC7270" s="46">
        <f>IF($B7270="","",IFERROR(INDEX('CCA Util %'!$H:$H,MATCH($B7270,'CCA Util %'!$E:$E,0)),""))</f>
        <v/>
      </c>
      <c r="AD7270">
        <f>IF($B7270="","",IFERROR(INDEX('CCA Util %'!$G:$G,MATCH($B7270,'CCA Util %'!$E:$E,0)),""))</f>
        <v/>
      </c>
      <c r="AE7270">
        <f>IF(OR($B7270="",$U7270=""),"",$U7270&amp;" &amp; "&amp;IF(OR($AD7270="",$AD7270=0),"Util NA",$AD7270&amp;" Util"))</f>
        <v/>
      </c>
    </row>
    <row r="7271" ht="15.75" customHeight="1" s="42">
      <c r="A7271" s="41" t="n"/>
      <c r="G7271" s="38" t="n"/>
      <c r="H7271" s="38" t="n"/>
      <c r="I7271" s="38" t="n"/>
      <c r="J7271" s="38" t="n"/>
      <c r="K7271" s="38" t="n"/>
      <c r="L7271" s="38" t="n"/>
      <c r="N7271" s="36">
        <f>IF($B7271="","",IF($C7271="SUPERSTORE","Superstore","DH"))</f>
        <v/>
      </c>
      <c r="O7271" s="36">
        <f>IF($B7271="","",IFERROR(VLOOKUP($B7271,Mapping!$A:$C,2,0),"Not Mapped"))</f>
        <v/>
      </c>
      <c r="P7271" s="36">
        <f>IF($B7271="","",IFERROR(VLOOKUP($B7271,Mapping!$A:$C,3,0),"Not Mapped"))</f>
        <v/>
      </c>
      <c r="Q7271" s="36">
        <f>IF($B7271="","",IFERROR(VLOOKUP($O7271,Leaders!$A:$B,2,0),"Not Mapped"))</f>
        <v/>
      </c>
      <c r="R7271" s="36">
        <f>IF($B7271="","",IF(COUNTIF(Exclusions!$A:$A,$B7271)&gt;0,"Yes","No"))</f>
        <v/>
      </c>
      <c r="S7271" s="38">
        <f>IF($B7271="","",MIN(1,DAY($A7271)/IF($N7271="Superstore",Settings!$B$5,Settings!$B$4)))</f>
        <v/>
      </c>
      <c r="T7271" s="38">
        <f>IF(OR($B7271="",$G7271="",$S7271=0),"",$G7271/$S7271)</f>
        <v/>
      </c>
      <c r="U7271" s="36">
        <f>IF($T7271="","",IF($T7271&lt;Settings!$B$8,"Critical",IF($T7271&lt;Settings!$B$9,"Semi Critical","Non Critical")))</f>
        <v/>
      </c>
      <c r="V7271" s="28" t="n"/>
      <c r="Z7271">
        <f>IF($B7271="","",IFERROR(VLOOKUP($B7271,'Plan HC for CCA'!$A:$B,2,0),""))</f>
        <v/>
      </c>
      <c r="AA7271">
        <f>IF(OR($B7271="",$Z7271=""),"",IF(N($M7271)&lt;$Z7271,"Delta","No Delta"))</f>
        <v/>
      </c>
      <c r="AB7271">
        <f>IF(OR($B7271="",$Z7271=""),"",MAX(0,$Z7271-N($M7271)))</f>
        <v/>
      </c>
      <c r="AC7271" s="46">
        <f>IF($B7271="","",IFERROR(INDEX('CCA Util %'!$H:$H,MATCH($B7271,'CCA Util %'!$E:$E,0)),""))</f>
        <v/>
      </c>
      <c r="AD7271">
        <f>IF($B7271="","",IFERROR(INDEX('CCA Util %'!$G:$G,MATCH($B7271,'CCA Util %'!$E:$E,0)),""))</f>
        <v/>
      </c>
      <c r="AE7271">
        <f>IF(OR($B7271="",$U7271=""),"",$U7271&amp;" &amp; "&amp;IF(OR($AD7271="",$AD7271=0),"Util NA",$AD7271&amp;" Util"))</f>
        <v/>
      </c>
    </row>
    <row r="7272" ht="15.75" customHeight="1" s="42">
      <c r="A7272" s="41" t="n"/>
      <c r="G7272" s="38" t="n"/>
      <c r="H7272" s="38" t="n"/>
      <c r="I7272" s="38" t="n"/>
      <c r="J7272" s="38" t="n"/>
      <c r="K7272" s="38" t="n"/>
      <c r="L7272" s="38" t="n"/>
      <c r="N7272" s="36">
        <f>IF($B7272="","",IF($C7272="SUPERSTORE","Superstore","DH"))</f>
        <v/>
      </c>
      <c r="O7272" s="36">
        <f>IF($B7272="","",IFERROR(VLOOKUP($B7272,Mapping!$A:$C,2,0),"Not Mapped"))</f>
        <v/>
      </c>
      <c r="P7272" s="36">
        <f>IF($B7272="","",IFERROR(VLOOKUP($B7272,Mapping!$A:$C,3,0),"Not Mapped"))</f>
        <v/>
      </c>
      <c r="Q7272" s="36">
        <f>IF($B7272="","",IFERROR(VLOOKUP($O7272,Leaders!$A:$B,2,0),"Not Mapped"))</f>
        <v/>
      </c>
      <c r="R7272" s="36">
        <f>IF($B7272="","",IF(COUNTIF(Exclusions!$A:$A,$B7272)&gt;0,"Yes","No"))</f>
        <v/>
      </c>
      <c r="S7272" s="38">
        <f>IF($B7272="","",MIN(1,DAY($A7272)/IF($N7272="Superstore",Settings!$B$5,Settings!$B$4)))</f>
        <v/>
      </c>
      <c r="T7272" s="38">
        <f>IF(OR($B7272="",$G7272="",$S7272=0),"",$G7272/$S7272)</f>
        <v/>
      </c>
      <c r="U7272" s="36">
        <f>IF($T7272="","",IF($T7272&lt;Settings!$B$8,"Critical",IF($T7272&lt;Settings!$B$9,"Semi Critical","Non Critical")))</f>
        <v/>
      </c>
      <c r="V7272" s="28" t="n"/>
      <c r="Z7272">
        <f>IF($B7272="","",IFERROR(VLOOKUP($B7272,'Plan HC for CCA'!$A:$B,2,0),""))</f>
        <v/>
      </c>
      <c r="AA7272">
        <f>IF(OR($B7272="",$Z7272=""),"",IF(N($M7272)&lt;$Z7272,"Delta","No Delta"))</f>
        <v/>
      </c>
      <c r="AB7272">
        <f>IF(OR($B7272="",$Z7272=""),"",MAX(0,$Z7272-N($M7272)))</f>
        <v/>
      </c>
      <c r="AC7272" s="46">
        <f>IF($B7272="","",IFERROR(INDEX('CCA Util %'!$H:$H,MATCH($B7272,'CCA Util %'!$E:$E,0)),""))</f>
        <v/>
      </c>
      <c r="AD7272">
        <f>IF($B7272="","",IFERROR(INDEX('CCA Util %'!$G:$G,MATCH($B7272,'CCA Util %'!$E:$E,0)),""))</f>
        <v/>
      </c>
      <c r="AE7272">
        <f>IF(OR($B7272="",$U7272=""),"",$U7272&amp;" &amp; "&amp;IF(OR($AD7272="",$AD7272=0),"Util NA",$AD7272&amp;" Util"))</f>
        <v/>
      </c>
    </row>
    <row r="7273" ht="15.75" customHeight="1" s="42">
      <c r="A7273" s="41" t="n"/>
      <c r="G7273" s="38" t="n"/>
      <c r="H7273" s="38" t="n"/>
      <c r="I7273" s="38" t="n"/>
      <c r="J7273" s="38" t="n"/>
      <c r="K7273" s="38" t="n"/>
      <c r="L7273" s="38" t="n"/>
      <c r="N7273" s="36">
        <f>IF($B7273="","",IF($C7273="SUPERSTORE","Superstore","DH"))</f>
        <v/>
      </c>
      <c r="O7273" s="36">
        <f>IF($B7273="","",IFERROR(VLOOKUP($B7273,Mapping!$A:$C,2,0),"Not Mapped"))</f>
        <v/>
      </c>
      <c r="P7273" s="36">
        <f>IF($B7273="","",IFERROR(VLOOKUP($B7273,Mapping!$A:$C,3,0),"Not Mapped"))</f>
        <v/>
      </c>
      <c r="Q7273" s="36">
        <f>IF($B7273="","",IFERROR(VLOOKUP($O7273,Leaders!$A:$B,2,0),"Not Mapped"))</f>
        <v/>
      </c>
      <c r="R7273" s="36">
        <f>IF($B7273="","",IF(COUNTIF(Exclusions!$A:$A,$B7273)&gt;0,"Yes","No"))</f>
        <v/>
      </c>
      <c r="S7273" s="38">
        <f>IF($B7273="","",MIN(1,DAY($A7273)/IF($N7273="Superstore",Settings!$B$5,Settings!$B$4)))</f>
        <v/>
      </c>
      <c r="T7273" s="38">
        <f>IF(OR($B7273="",$G7273="",$S7273=0),"",$G7273/$S7273)</f>
        <v/>
      </c>
      <c r="U7273" s="36">
        <f>IF($T7273="","",IF($T7273&lt;Settings!$B$8,"Critical",IF($T7273&lt;Settings!$B$9,"Semi Critical","Non Critical")))</f>
        <v/>
      </c>
      <c r="V7273" s="28" t="n"/>
      <c r="Z7273">
        <f>IF($B7273="","",IFERROR(VLOOKUP($B7273,'Plan HC for CCA'!$A:$B,2,0),""))</f>
        <v/>
      </c>
      <c r="AA7273">
        <f>IF(OR($B7273="",$Z7273=""),"",IF(N($M7273)&lt;$Z7273,"Delta","No Delta"))</f>
        <v/>
      </c>
      <c r="AB7273">
        <f>IF(OR($B7273="",$Z7273=""),"",MAX(0,$Z7273-N($M7273)))</f>
        <v/>
      </c>
      <c r="AC7273" s="46">
        <f>IF($B7273="","",IFERROR(INDEX('CCA Util %'!$H:$H,MATCH($B7273,'CCA Util %'!$E:$E,0)),""))</f>
        <v/>
      </c>
      <c r="AD7273">
        <f>IF($B7273="","",IFERROR(INDEX('CCA Util %'!$G:$G,MATCH($B7273,'CCA Util %'!$E:$E,0)),""))</f>
        <v/>
      </c>
      <c r="AE7273">
        <f>IF(OR($B7273="",$U7273=""),"",$U7273&amp;" &amp; "&amp;IF(OR($AD7273="",$AD7273=0),"Util NA",$AD7273&amp;" Util"))</f>
        <v/>
      </c>
    </row>
    <row r="7274" ht="15.75" customHeight="1" s="42">
      <c r="A7274" s="41" t="n"/>
      <c r="G7274" s="38" t="n"/>
      <c r="H7274" s="38" t="n"/>
      <c r="I7274" s="38" t="n"/>
      <c r="J7274" s="38" t="n"/>
      <c r="K7274" s="38" t="n"/>
      <c r="L7274" s="38" t="n"/>
      <c r="N7274" s="36">
        <f>IF($B7274="","",IF($C7274="SUPERSTORE","Superstore","DH"))</f>
        <v/>
      </c>
      <c r="O7274" s="36">
        <f>IF($B7274="","",IFERROR(VLOOKUP($B7274,Mapping!$A:$C,2,0),"Not Mapped"))</f>
        <v/>
      </c>
      <c r="P7274" s="36">
        <f>IF($B7274="","",IFERROR(VLOOKUP($B7274,Mapping!$A:$C,3,0),"Not Mapped"))</f>
        <v/>
      </c>
      <c r="Q7274" s="36">
        <f>IF($B7274="","",IFERROR(VLOOKUP($O7274,Leaders!$A:$B,2,0),"Not Mapped"))</f>
        <v/>
      </c>
      <c r="R7274" s="36">
        <f>IF($B7274="","",IF(COUNTIF(Exclusions!$A:$A,$B7274)&gt;0,"Yes","No"))</f>
        <v/>
      </c>
      <c r="S7274" s="38">
        <f>IF($B7274="","",MIN(1,DAY($A7274)/IF($N7274="Superstore",Settings!$B$5,Settings!$B$4)))</f>
        <v/>
      </c>
      <c r="T7274" s="38">
        <f>IF(OR($B7274="",$G7274="",$S7274=0),"",$G7274/$S7274)</f>
        <v/>
      </c>
      <c r="U7274" s="36">
        <f>IF($T7274="","",IF($T7274&lt;Settings!$B$8,"Critical",IF($T7274&lt;Settings!$B$9,"Semi Critical","Non Critical")))</f>
        <v/>
      </c>
      <c r="V7274" s="28" t="n"/>
      <c r="Z7274">
        <f>IF($B7274="","",IFERROR(VLOOKUP($B7274,'Plan HC for CCA'!$A:$B,2,0),""))</f>
        <v/>
      </c>
      <c r="AA7274">
        <f>IF(OR($B7274="",$Z7274=""),"",IF(N($M7274)&lt;$Z7274,"Delta","No Delta"))</f>
        <v/>
      </c>
      <c r="AB7274">
        <f>IF(OR($B7274="",$Z7274=""),"",MAX(0,$Z7274-N($M7274)))</f>
        <v/>
      </c>
      <c r="AC7274" s="46">
        <f>IF($B7274="","",IFERROR(INDEX('CCA Util %'!$H:$H,MATCH($B7274,'CCA Util %'!$E:$E,0)),""))</f>
        <v/>
      </c>
      <c r="AD7274">
        <f>IF($B7274="","",IFERROR(INDEX('CCA Util %'!$G:$G,MATCH($B7274,'CCA Util %'!$E:$E,0)),""))</f>
        <v/>
      </c>
      <c r="AE7274">
        <f>IF(OR($B7274="",$U7274=""),"",$U7274&amp;" &amp; "&amp;IF(OR($AD7274="",$AD7274=0),"Util NA",$AD7274&amp;" Util"))</f>
        <v/>
      </c>
    </row>
    <row r="7275" ht="15.75" customHeight="1" s="42">
      <c r="A7275" s="41" t="n"/>
      <c r="G7275" s="38" t="n"/>
      <c r="H7275" s="38" t="n"/>
      <c r="I7275" s="38" t="n"/>
      <c r="J7275" s="38" t="n"/>
      <c r="K7275" s="38" t="n"/>
      <c r="L7275" s="38" t="n"/>
      <c r="N7275" s="36">
        <f>IF($B7275="","",IF($C7275="SUPERSTORE","Superstore","DH"))</f>
        <v/>
      </c>
      <c r="O7275" s="36">
        <f>IF($B7275="","",IFERROR(VLOOKUP($B7275,Mapping!$A:$C,2,0),"Not Mapped"))</f>
        <v/>
      </c>
      <c r="P7275" s="36">
        <f>IF($B7275="","",IFERROR(VLOOKUP($B7275,Mapping!$A:$C,3,0),"Not Mapped"))</f>
        <v/>
      </c>
      <c r="Q7275" s="36">
        <f>IF($B7275="","",IFERROR(VLOOKUP($O7275,Leaders!$A:$B,2,0),"Not Mapped"))</f>
        <v/>
      </c>
      <c r="R7275" s="36">
        <f>IF($B7275="","",IF(COUNTIF(Exclusions!$A:$A,$B7275)&gt;0,"Yes","No"))</f>
        <v/>
      </c>
      <c r="S7275" s="38">
        <f>IF($B7275="","",MIN(1,DAY($A7275)/IF($N7275="Superstore",Settings!$B$5,Settings!$B$4)))</f>
        <v/>
      </c>
      <c r="T7275" s="38">
        <f>IF(OR($B7275="",$G7275="",$S7275=0),"",$G7275/$S7275)</f>
        <v/>
      </c>
      <c r="U7275" s="36">
        <f>IF($T7275="","",IF($T7275&lt;Settings!$B$8,"Critical",IF($T7275&lt;Settings!$B$9,"Semi Critical","Non Critical")))</f>
        <v/>
      </c>
      <c r="V7275" s="28" t="n"/>
      <c r="Z7275">
        <f>IF($B7275="","",IFERROR(VLOOKUP($B7275,'Plan HC for CCA'!$A:$B,2,0),""))</f>
        <v/>
      </c>
      <c r="AA7275">
        <f>IF(OR($B7275="",$Z7275=""),"",IF(N($M7275)&lt;$Z7275,"Delta","No Delta"))</f>
        <v/>
      </c>
      <c r="AB7275">
        <f>IF(OR($B7275="",$Z7275=""),"",MAX(0,$Z7275-N($M7275)))</f>
        <v/>
      </c>
      <c r="AC7275" s="46">
        <f>IF($B7275="","",IFERROR(INDEX('CCA Util %'!$H:$H,MATCH($B7275,'CCA Util %'!$E:$E,0)),""))</f>
        <v/>
      </c>
      <c r="AD7275">
        <f>IF($B7275="","",IFERROR(INDEX('CCA Util %'!$G:$G,MATCH($B7275,'CCA Util %'!$E:$E,0)),""))</f>
        <v/>
      </c>
      <c r="AE7275">
        <f>IF(OR($B7275="",$U7275=""),"",$U7275&amp;" &amp; "&amp;IF(OR($AD7275="",$AD7275=0),"Util NA",$AD7275&amp;" Util"))</f>
        <v/>
      </c>
    </row>
    <row r="7276" ht="15.75" customHeight="1" s="42">
      <c r="A7276" s="41" t="n"/>
      <c r="G7276" s="38" t="n"/>
      <c r="H7276" s="38" t="n"/>
      <c r="I7276" s="38" t="n"/>
      <c r="J7276" s="38" t="n"/>
      <c r="K7276" s="38" t="n"/>
      <c r="L7276" s="38" t="n"/>
      <c r="N7276" s="36">
        <f>IF($B7276="","",IF($C7276="SUPERSTORE","Superstore","DH"))</f>
        <v/>
      </c>
      <c r="O7276" s="36">
        <f>IF($B7276="","",IFERROR(VLOOKUP($B7276,Mapping!$A:$C,2,0),"Not Mapped"))</f>
        <v/>
      </c>
      <c r="P7276" s="36">
        <f>IF($B7276="","",IFERROR(VLOOKUP($B7276,Mapping!$A:$C,3,0),"Not Mapped"))</f>
        <v/>
      </c>
      <c r="Q7276" s="36">
        <f>IF($B7276="","",IFERROR(VLOOKUP($O7276,Leaders!$A:$B,2,0),"Not Mapped"))</f>
        <v/>
      </c>
      <c r="R7276" s="36">
        <f>IF($B7276="","",IF(COUNTIF(Exclusions!$A:$A,$B7276)&gt;0,"Yes","No"))</f>
        <v/>
      </c>
      <c r="S7276" s="38">
        <f>IF($B7276="","",MIN(1,DAY($A7276)/IF($N7276="Superstore",Settings!$B$5,Settings!$B$4)))</f>
        <v/>
      </c>
      <c r="T7276" s="38">
        <f>IF(OR($B7276="",$G7276="",$S7276=0),"",$G7276/$S7276)</f>
        <v/>
      </c>
      <c r="U7276" s="36">
        <f>IF($T7276="","",IF($T7276&lt;Settings!$B$8,"Critical",IF($T7276&lt;Settings!$B$9,"Semi Critical","Non Critical")))</f>
        <v/>
      </c>
      <c r="V7276" s="28" t="n"/>
      <c r="Z7276">
        <f>IF($B7276="","",IFERROR(VLOOKUP($B7276,'Plan HC for CCA'!$A:$B,2,0),""))</f>
        <v/>
      </c>
      <c r="AA7276">
        <f>IF(OR($B7276="",$Z7276=""),"",IF(N($M7276)&lt;$Z7276,"Delta","No Delta"))</f>
        <v/>
      </c>
      <c r="AB7276">
        <f>IF(OR($B7276="",$Z7276=""),"",MAX(0,$Z7276-N($M7276)))</f>
        <v/>
      </c>
      <c r="AC7276" s="46">
        <f>IF($B7276="","",IFERROR(INDEX('CCA Util %'!$H:$H,MATCH($B7276,'CCA Util %'!$E:$E,0)),""))</f>
        <v/>
      </c>
      <c r="AD7276">
        <f>IF($B7276="","",IFERROR(INDEX('CCA Util %'!$G:$G,MATCH($B7276,'CCA Util %'!$E:$E,0)),""))</f>
        <v/>
      </c>
      <c r="AE7276">
        <f>IF(OR($B7276="",$U7276=""),"",$U7276&amp;" &amp; "&amp;IF(OR($AD7276="",$AD7276=0),"Util NA",$AD7276&amp;" Util"))</f>
        <v/>
      </c>
    </row>
    <row r="7277" ht="15.75" customHeight="1" s="42">
      <c r="A7277" s="41" t="n"/>
      <c r="G7277" s="38" t="n"/>
      <c r="H7277" s="38" t="n"/>
      <c r="I7277" s="38" t="n"/>
      <c r="J7277" s="38" t="n"/>
      <c r="K7277" s="38" t="n"/>
      <c r="L7277" s="38" t="n"/>
      <c r="N7277" s="36">
        <f>IF($B7277="","",IF($C7277="SUPERSTORE","Superstore","DH"))</f>
        <v/>
      </c>
      <c r="O7277" s="36">
        <f>IF($B7277="","",IFERROR(VLOOKUP($B7277,Mapping!$A:$C,2,0),"Not Mapped"))</f>
        <v/>
      </c>
      <c r="P7277" s="36">
        <f>IF($B7277="","",IFERROR(VLOOKUP($B7277,Mapping!$A:$C,3,0),"Not Mapped"))</f>
        <v/>
      </c>
      <c r="Q7277" s="36">
        <f>IF($B7277="","",IFERROR(VLOOKUP($O7277,Leaders!$A:$B,2,0),"Not Mapped"))</f>
        <v/>
      </c>
      <c r="R7277" s="36">
        <f>IF($B7277="","",IF(COUNTIF(Exclusions!$A:$A,$B7277)&gt;0,"Yes","No"))</f>
        <v/>
      </c>
      <c r="S7277" s="38">
        <f>IF($B7277="","",MIN(1,DAY($A7277)/IF($N7277="Superstore",Settings!$B$5,Settings!$B$4)))</f>
        <v/>
      </c>
      <c r="T7277" s="38">
        <f>IF(OR($B7277="",$G7277="",$S7277=0),"",$G7277/$S7277)</f>
        <v/>
      </c>
      <c r="U7277" s="36">
        <f>IF($T7277="","",IF($T7277&lt;Settings!$B$8,"Critical",IF($T7277&lt;Settings!$B$9,"Semi Critical","Non Critical")))</f>
        <v/>
      </c>
      <c r="V7277" s="28" t="n"/>
      <c r="Z7277">
        <f>IF($B7277="","",IFERROR(VLOOKUP($B7277,'Plan HC for CCA'!$A:$B,2,0),""))</f>
        <v/>
      </c>
      <c r="AA7277">
        <f>IF(OR($B7277="",$Z7277=""),"",IF(N($M7277)&lt;$Z7277,"Delta","No Delta"))</f>
        <v/>
      </c>
      <c r="AB7277">
        <f>IF(OR($B7277="",$Z7277=""),"",MAX(0,$Z7277-N($M7277)))</f>
        <v/>
      </c>
      <c r="AC7277" s="46">
        <f>IF($B7277="","",IFERROR(INDEX('CCA Util %'!$H:$H,MATCH($B7277,'CCA Util %'!$E:$E,0)),""))</f>
        <v/>
      </c>
      <c r="AD7277">
        <f>IF($B7277="","",IFERROR(INDEX('CCA Util %'!$G:$G,MATCH($B7277,'CCA Util %'!$E:$E,0)),""))</f>
        <v/>
      </c>
      <c r="AE7277">
        <f>IF(OR($B7277="",$U7277=""),"",$U7277&amp;" &amp; "&amp;IF(OR($AD7277="",$AD7277=0),"Util NA",$AD7277&amp;" Util"))</f>
        <v/>
      </c>
    </row>
    <row r="7278" ht="15.75" customHeight="1" s="42">
      <c r="A7278" s="41" t="n"/>
      <c r="G7278" s="38" t="n"/>
      <c r="H7278" s="38" t="n"/>
      <c r="I7278" s="38" t="n"/>
      <c r="J7278" s="38" t="n"/>
      <c r="K7278" s="38" t="n"/>
      <c r="L7278" s="38" t="n"/>
      <c r="N7278" s="36">
        <f>IF($B7278="","",IF($C7278="SUPERSTORE","Superstore","DH"))</f>
        <v/>
      </c>
      <c r="O7278" s="36">
        <f>IF($B7278="","",IFERROR(VLOOKUP($B7278,Mapping!$A:$C,2,0),"Not Mapped"))</f>
        <v/>
      </c>
      <c r="P7278" s="36">
        <f>IF($B7278="","",IFERROR(VLOOKUP($B7278,Mapping!$A:$C,3,0),"Not Mapped"))</f>
        <v/>
      </c>
      <c r="Q7278" s="36">
        <f>IF($B7278="","",IFERROR(VLOOKUP($O7278,Leaders!$A:$B,2,0),"Not Mapped"))</f>
        <v/>
      </c>
      <c r="R7278" s="36">
        <f>IF($B7278="","",IF(COUNTIF(Exclusions!$A:$A,$B7278)&gt;0,"Yes","No"))</f>
        <v/>
      </c>
      <c r="S7278" s="38">
        <f>IF($B7278="","",MIN(1,DAY($A7278)/IF($N7278="Superstore",Settings!$B$5,Settings!$B$4)))</f>
        <v/>
      </c>
      <c r="T7278" s="38">
        <f>IF(OR($B7278="",$G7278="",$S7278=0),"",$G7278/$S7278)</f>
        <v/>
      </c>
      <c r="U7278" s="36">
        <f>IF($T7278="","",IF($T7278&lt;Settings!$B$8,"Critical",IF($T7278&lt;Settings!$B$9,"Semi Critical","Non Critical")))</f>
        <v/>
      </c>
      <c r="V7278" s="28" t="n"/>
      <c r="Z7278">
        <f>IF($B7278="","",IFERROR(VLOOKUP($B7278,'Plan HC for CCA'!$A:$B,2,0),""))</f>
        <v/>
      </c>
      <c r="AA7278">
        <f>IF(OR($B7278="",$Z7278=""),"",IF(N($M7278)&lt;$Z7278,"Delta","No Delta"))</f>
        <v/>
      </c>
      <c r="AB7278">
        <f>IF(OR($B7278="",$Z7278=""),"",MAX(0,$Z7278-N($M7278)))</f>
        <v/>
      </c>
      <c r="AC7278" s="46">
        <f>IF($B7278="","",IFERROR(INDEX('CCA Util %'!$H:$H,MATCH($B7278,'CCA Util %'!$E:$E,0)),""))</f>
        <v/>
      </c>
      <c r="AD7278">
        <f>IF($B7278="","",IFERROR(INDEX('CCA Util %'!$G:$G,MATCH($B7278,'CCA Util %'!$E:$E,0)),""))</f>
        <v/>
      </c>
      <c r="AE7278">
        <f>IF(OR($B7278="",$U7278=""),"",$U7278&amp;" &amp; "&amp;IF(OR($AD7278="",$AD7278=0),"Util NA",$AD7278&amp;" Util"))</f>
        <v/>
      </c>
    </row>
    <row r="7279" ht="15.75" customHeight="1" s="42">
      <c r="A7279" s="41" t="n"/>
      <c r="G7279" s="38" t="n"/>
      <c r="H7279" s="38" t="n"/>
      <c r="I7279" s="38" t="n"/>
      <c r="J7279" s="38" t="n"/>
      <c r="K7279" s="38" t="n"/>
      <c r="L7279" s="38" t="n"/>
      <c r="N7279" s="36">
        <f>IF($B7279="","",IF($C7279="SUPERSTORE","Superstore","DH"))</f>
        <v/>
      </c>
      <c r="O7279" s="36">
        <f>IF($B7279="","",IFERROR(VLOOKUP($B7279,Mapping!$A:$C,2,0),"Not Mapped"))</f>
        <v/>
      </c>
      <c r="P7279" s="36">
        <f>IF($B7279="","",IFERROR(VLOOKUP($B7279,Mapping!$A:$C,3,0),"Not Mapped"))</f>
        <v/>
      </c>
      <c r="Q7279" s="36">
        <f>IF($B7279="","",IFERROR(VLOOKUP($O7279,Leaders!$A:$B,2,0),"Not Mapped"))</f>
        <v/>
      </c>
      <c r="R7279" s="36">
        <f>IF($B7279="","",IF(COUNTIF(Exclusions!$A:$A,$B7279)&gt;0,"Yes","No"))</f>
        <v/>
      </c>
      <c r="S7279" s="38">
        <f>IF($B7279="","",MIN(1,DAY($A7279)/IF($N7279="Superstore",Settings!$B$5,Settings!$B$4)))</f>
        <v/>
      </c>
      <c r="T7279" s="38">
        <f>IF(OR($B7279="",$G7279="",$S7279=0),"",$G7279/$S7279)</f>
        <v/>
      </c>
      <c r="U7279" s="36">
        <f>IF($T7279="","",IF($T7279&lt;Settings!$B$8,"Critical",IF($T7279&lt;Settings!$B$9,"Semi Critical","Non Critical")))</f>
        <v/>
      </c>
      <c r="V7279" s="28" t="n"/>
      <c r="Z7279">
        <f>IF($B7279="","",IFERROR(VLOOKUP($B7279,'Plan HC for CCA'!$A:$B,2,0),""))</f>
        <v/>
      </c>
      <c r="AA7279">
        <f>IF(OR($B7279="",$Z7279=""),"",IF(N($M7279)&lt;$Z7279,"Delta","No Delta"))</f>
        <v/>
      </c>
      <c r="AB7279">
        <f>IF(OR($B7279="",$Z7279=""),"",MAX(0,$Z7279-N($M7279)))</f>
        <v/>
      </c>
      <c r="AC7279" s="46">
        <f>IF($B7279="","",IFERROR(INDEX('CCA Util %'!$H:$H,MATCH($B7279,'CCA Util %'!$E:$E,0)),""))</f>
        <v/>
      </c>
      <c r="AD7279">
        <f>IF($B7279="","",IFERROR(INDEX('CCA Util %'!$G:$G,MATCH($B7279,'CCA Util %'!$E:$E,0)),""))</f>
        <v/>
      </c>
      <c r="AE7279">
        <f>IF(OR($B7279="",$U7279=""),"",$U7279&amp;" &amp; "&amp;IF(OR($AD7279="",$AD7279=0),"Util NA",$AD7279&amp;" Util"))</f>
        <v/>
      </c>
    </row>
    <row r="7280" ht="15.75" customHeight="1" s="42">
      <c r="A7280" s="41" t="n"/>
      <c r="G7280" s="38" t="n"/>
      <c r="H7280" s="38" t="n"/>
      <c r="I7280" s="38" t="n"/>
      <c r="J7280" s="38" t="n"/>
      <c r="K7280" s="38" t="n"/>
      <c r="L7280" s="38" t="n"/>
      <c r="N7280" s="36">
        <f>IF($B7280="","",IF($C7280="SUPERSTORE","Superstore","DH"))</f>
        <v/>
      </c>
      <c r="O7280" s="36">
        <f>IF($B7280="","",IFERROR(VLOOKUP($B7280,Mapping!$A:$C,2,0),"Not Mapped"))</f>
        <v/>
      </c>
      <c r="P7280" s="36">
        <f>IF($B7280="","",IFERROR(VLOOKUP($B7280,Mapping!$A:$C,3,0),"Not Mapped"))</f>
        <v/>
      </c>
      <c r="Q7280" s="36">
        <f>IF($B7280="","",IFERROR(VLOOKUP($O7280,Leaders!$A:$B,2,0),"Not Mapped"))</f>
        <v/>
      </c>
      <c r="R7280" s="36">
        <f>IF($B7280="","",IF(COUNTIF(Exclusions!$A:$A,$B7280)&gt;0,"Yes","No"))</f>
        <v/>
      </c>
      <c r="S7280" s="38">
        <f>IF($B7280="","",MIN(1,DAY($A7280)/IF($N7280="Superstore",Settings!$B$5,Settings!$B$4)))</f>
        <v/>
      </c>
      <c r="T7280" s="38">
        <f>IF(OR($B7280="",$G7280="",$S7280=0),"",$G7280/$S7280)</f>
        <v/>
      </c>
      <c r="U7280" s="36">
        <f>IF($T7280="","",IF($T7280&lt;Settings!$B$8,"Critical",IF($T7280&lt;Settings!$B$9,"Semi Critical","Non Critical")))</f>
        <v/>
      </c>
      <c r="V7280" s="28" t="n"/>
      <c r="Z7280">
        <f>IF($B7280="","",IFERROR(VLOOKUP($B7280,'Plan HC for CCA'!$A:$B,2,0),""))</f>
        <v/>
      </c>
      <c r="AA7280">
        <f>IF(OR($B7280="",$Z7280=""),"",IF(N($M7280)&lt;$Z7280,"Delta","No Delta"))</f>
        <v/>
      </c>
      <c r="AB7280">
        <f>IF(OR($B7280="",$Z7280=""),"",MAX(0,$Z7280-N($M7280)))</f>
        <v/>
      </c>
      <c r="AC7280" s="46">
        <f>IF($B7280="","",IFERROR(INDEX('CCA Util %'!$H:$H,MATCH($B7280,'CCA Util %'!$E:$E,0)),""))</f>
        <v/>
      </c>
      <c r="AD7280">
        <f>IF($B7280="","",IFERROR(INDEX('CCA Util %'!$G:$G,MATCH($B7280,'CCA Util %'!$E:$E,0)),""))</f>
        <v/>
      </c>
      <c r="AE7280">
        <f>IF(OR($B7280="",$U7280=""),"",$U7280&amp;" &amp; "&amp;IF(OR($AD7280="",$AD7280=0),"Util NA",$AD7280&amp;" Util"))</f>
        <v/>
      </c>
    </row>
    <row r="7281" ht="15.75" customHeight="1" s="42">
      <c r="A7281" s="41" t="n"/>
      <c r="G7281" s="38" t="n"/>
      <c r="H7281" s="38" t="n"/>
      <c r="I7281" s="38" t="n"/>
      <c r="J7281" s="38" t="n"/>
      <c r="K7281" s="38" t="n"/>
      <c r="L7281" s="38" t="n"/>
      <c r="N7281" s="36">
        <f>IF($B7281="","",IF($C7281="SUPERSTORE","Superstore","DH"))</f>
        <v/>
      </c>
      <c r="O7281" s="36">
        <f>IF($B7281="","",IFERROR(VLOOKUP($B7281,Mapping!$A:$C,2,0),"Not Mapped"))</f>
        <v/>
      </c>
      <c r="P7281" s="36">
        <f>IF($B7281="","",IFERROR(VLOOKUP($B7281,Mapping!$A:$C,3,0),"Not Mapped"))</f>
        <v/>
      </c>
      <c r="Q7281" s="36">
        <f>IF($B7281="","",IFERROR(VLOOKUP($O7281,Leaders!$A:$B,2,0),"Not Mapped"))</f>
        <v/>
      </c>
      <c r="R7281" s="36">
        <f>IF($B7281="","",IF(COUNTIF(Exclusions!$A:$A,$B7281)&gt;0,"Yes","No"))</f>
        <v/>
      </c>
      <c r="S7281" s="38">
        <f>IF($B7281="","",MIN(1,DAY($A7281)/IF($N7281="Superstore",Settings!$B$5,Settings!$B$4)))</f>
        <v/>
      </c>
      <c r="T7281" s="38">
        <f>IF(OR($B7281="",$G7281="",$S7281=0),"",$G7281/$S7281)</f>
        <v/>
      </c>
      <c r="U7281" s="36">
        <f>IF($T7281="","",IF($T7281&lt;Settings!$B$8,"Critical",IF($T7281&lt;Settings!$B$9,"Semi Critical","Non Critical")))</f>
        <v/>
      </c>
      <c r="V7281" s="28" t="n"/>
      <c r="Z7281">
        <f>IF($B7281="","",IFERROR(VLOOKUP($B7281,'Plan HC for CCA'!$A:$B,2,0),""))</f>
        <v/>
      </c>
      <c r="AA7281">
        <f>IF(OR($B7281="",$Z7281=""),"",IF(N($M7281)&lt;$Z7281,"Delta","No Delta"))</f>
        <v/>
      </c>
      <c r="AB7281">
        <f>IF(OR($B7281="",$Z7281=""),"",MAX(0,$Z7281-N($M7281)))</f>
        <v/>
      </c>
      <c r="AC7281" s="46">
        <f>IF($B7281="","",IFERROR(INDEX('CCA Util %'!$H:$H,MATCH($B7281,'CCA Util %'!$E:$E,0)),""))</f>
        <v/>
      </c>
      <c r="AD7281">
        <f>IF($B7281="","",IFERROR(INDEX('CCA Util %'!$G:$G,MATCH($B7281,'CCA Util %'!$E:$E,0)),""))</f>
        <v/>
      </c>
      <c r="AE7281">
        <f>IF(OR($B7281="",$U7281=""),"",$U7281&amp;" &amp; "&amp;IF(OR($AD7281="",$AD7281=0),"Util NA",$AD7281&amp;" Util"))</f>
        <v/>
      </c>
    </row>
    <row r="7282" ht="15.75" customHeight="1" s="42">
      <c r="A7282" s="41" t="n"/>
      <c r="G7282" s="38" t="n"/>
      <c r="H7282" s="38" t="n"/>
      <c r="I7282" s="38" t="n"/>
      <c r="J7282" s="38" t="n"/>
      <c r="K7282" s="38" t="n"/>
      <c r="L7282" s="38" t="n"/>
      <c r="N7282" s="36">
        <f>IF($B7282="","",IF($C7282="SUPERSTORE","Superstore","DH"))</f>
        <v/>
      </c>
      <c r="O7282" s="36">
        <f>IF($B7282="","",IFERROR(VLOOKUP($B7282,Mapping!$A:$C,2,0),"Not Mapped"))</f>
        <v/>
      </c>
      <c r="P7282" s="36">
        <f>IF($B7282="","",IFERROR(VLOOKUP($B7282,Mapping!$A:$C,3,0),"Not Mapped"))</f>
        <v/>
      </c>
      <c r="Q7282" s="36">
        <f>IF($B7282="","",IFERROR(VLOOKUP($O7282,Leaders!$A:$B,2,0),"Not Mapped"))</f>
        <v/>
      </c>
      <c r="R7282" s="36">
        <f>IF($B7282="","",IF(COUNTIF(Exclusions!$A:$A,$B7282)&gt;0,"Yes","No"))</f>
        <v/>
      </c>
      <c r="S7282" s="38">
        <f>IF($B7282="","",MIN(1,DAY($A7282)/IF($N7282="Superstore",Settings!$B$5,Settings!$B$4)))</f>
        <v/>
      </c>
      <c r="T7282" s="38">
        <f>IF(OR($B7282="",$G7282="",$S7282=0),"",$G7282/$S7282)</f>
        <v/>
      </c>
      <c r="U7282" s="36">
        <f>IF($T7282="","",IF($T7282&lt;Settings!$B$8,"Critical",IF($T7282&lt;Settings!$B$9,"Semi Critical","Non Critical")))</f>
        <v/>
      </c>
      <c r="V7282" s="28" t="n"/>
      <c r="Z7282">
        <f>IF($B7282="","",IFERROR(VLOOKUP($B7282,'Plan HC for CCA'!$A:$B,2,0),""))</f>
        <v/>
      </c>
      <c r="AA7282">
        <f>IF(OR($B7282="",$Z7282=""),"",IF(N($M7282)&lt;$Z7282,"Delta","No Delta"))</f>
        <v/>
      </c>
      <c r="AB7282">
        <f>IF(OR($B7282="",$Z7282=""),"",MAX(0,$Z7282-N($M7282)))</f>
        <v/>
      </c>
      <c r="AC7282" s="46">
        <f>IF($B7282="","",IFERROR(INDEX('CCA Util %'!$H:$H,MATCH($B7282,'CCA Util %'!$E:$E,0)),""))</f>
        <v/>
      </c>
      <c r="AD7282">
        <f>IF($B7282="","",IFERROR(INDEX('CCA Util %'!$G:$G,MATCH($B7282,'CCA Util %'!$E:$E,0)),""))</f>
        <v/>
      </c>
      <c r="AE7282">
        <f>IF(OR($B7282="",$U7282=""),"",$U7282&amp;" &amp; "&amp;IF(OR($AD7282="",$AD7282=0),"Util NA",$AD7282&amp;" Util"))</f>
        <v/>
      </c>
    </row>
    <row r="7283" ht="15.75" customHeight="1" s="42">
      <c r="A7283" s="41" t="n"/>
      <c r="G7283" s="38" t="n"/>
      <c r="H7283" s="38" t="n"/>
      <c r="I7283" s="38" t="n"/>
      <c r="J7283" s="38" t="n"/>
      <c r="K7283" s="38" t="n"/>
      <c r="L7283" s="38" t="n"/>
      <c r="N7283" s="36">
        <f>IF($B7283="","",IF($C7283="SUPERSTORE","Superstore","DH"))</f>
        <v/>
      </c>
      <c r="O7283" s="36">
        <f>IF($B7283="","",IFERROR(VLOOKUP($B7283,Mapping!$A:$C,2,0),"Not Mapped"))</f>
        <v/>
      </c>
      <c r="P7283" s="36">
        <f>IF($B7283="","",IFERROR(VLOOKUP($B7283,Mapping!$A:$C,3,0),"Not Mapped"))</f>
        <v/>
      </c>
      <c r="Q7283" s="36">
        <f>IF($B7283="","",IFERROR(VLOOKUP($O7283,Leaders!$A:$B,2,0),"Not Mapped"))</f>
        <v/>
      </c>
      <c r="R7283" s="36">
        <f>IF($B7283="","",IF(COUNTIF(Exclusions!$A:$A,$B7283)&gt;0,"Yes","No"))</f>
        <v/>
      </c>
      <c r="S7283" s="38">
        <f>IF($B7283="","",MIN(1,DAY($A7283)/IF($N7283="Superstore",Settings!$B$5,Settings!$B$4)))</f>
        <v/>
      </c>
      <c r="T7283" s="38">
        <f>IF(OR($B7283="",$G7283="",$S7283=0),"",$G7283/$S7283)</f>
        <v/>
      </c>
      <c r="U7283" s="36">
        <f>IF($T7283="","",IF($T7283&lt;Settings!$B$8,"Critical",IF($T7283&lt;Settings!$B$9,"Semi Critical","Non Critical")))</f>
        <v/>
      </c>
      <c r="V7283" s="28" t="n"/>
      <c r="Z7283">
        <f>IF($B7283="","",IFERROR(VLOOKUP($B7283,'Plan HC for CCA'!$A:$B,2,0),""))</f>
        <v/>
      </c>
      <c r="AA7283">
        <f>IF(OR($B7283="",$Z7283=""),"",IF(N($M7283)&lt;$Z7283,"Delta","No Delta"))</f>
        <v/>
      </c>
      <c r="AB7283">
        <f>IF(OR($B7283="",$Z7283=""),"",MAX(0,$Z7283-N($M7283)))</f>
        <v/>
      </c>
      <c r="AC7283" s="46">
        <f>IF($B7283="","",IFERROR(INDEX('CCA Util %'!$H:$H,MATCH($B7283,'CCA Util %'!$E:$E,0)),""))</f>
        <v/>
      </c>
      <c r="AD7283">
        <f>IF($B7283="","",IFERROR(INDEX('CCA Util %'!$G:$G,MATCH($B7283,'CCA Util %'!$E:$E,0)),""))</f>
        <v/>
      </c>
      <c r="AE7283">
        <f>IF(OR($B7283="",$U7283=""),"",$U7283&amp;" &amp; "&amp;IF(OR($AD7283="",$AD7283=0),"Util NA",$AD7283&amp;" Util"))</f>
        <v/>
      </c>
    </row>
    <row r="7284" ht="15.75" customHeight="1" s="42">
      <c r="A7284" s="41" t="n"/>
      <c r="G7284" s="38" t="n"/>
      <c r="H7284" s="38" t="n"/>
      <c r="I7284" s="38" t="n"/>
      <c r="J7284" s="38" t="n"/>
      <c r="K7284" s="38" t="n"/>
      <c r="L7284" s="38" t="n"/>
      <c r="N7284" s="36">
        <f>IF($B7284="","",IF($C7284="SUPERSTORE","Superstore","DH"))</f>
        <v/>
      </c>
      <c r="O7284" s="36">
        <f>IF($B7284="","",IFERROR(VLOOKUP($B7284,Mapping!$A:$C,2,0),"Not Mapped"))</f>
        <v/>
      </c>
      <c r="P7284" s="36">
        <f>IF($B7284="","",IFERROR(VLOOKUP($B7284,Mapping!$A:$C,3,0),"Not Mapped"))</f>
        <v/>
      </c>
      <c r="Q7284" s="36">
        <f>IF($B7284="","",IFERROR(VLOOKUP($O7284,Leaders!$A:$B,2,0),"Not Mapped"))</f>
        <v/>
      </c>
      <c r="R7284" s="36">
        <f>IF($B7284="","",IF(COUNTIF(Exclusions!$A:$A,$B7284)&gt;0,"Yes","No"))</f>
        <v/>
      </c>
      <c r="S7284" s="38">
        <f>IF($B7284="","",MIN(1,DAY($A7284)/IF($N7284="Superstore",Settings!$B$5,Settings!$B$4)))</f>
        <v/>
      </c>
      <c r="T7284" s="38">
        <f>IF(OR($B7284="",$G7284="",$S7284=0),"",$G7284/$S7284)</f>
        <v/>
      </c>
      <c r="U7284" s="36">
        <f>IF($T7284="","",IF($T7284&lt;Settings!$B$8,"Critical",IF($T7284&lt;Settings!$B$9,"Semi Critical","Non Critical")))</f>
        <v/>
      </c>
      <c r="V7284" s="28" t="n"/>
      <c r="Z7284">
        <f>IF($B7284="","",IFERROR(VLOOKUP($B7284,'Plan HC for CCA'!$A:$B,2,0),""))</f>
        <v/>
      </c>
      <c r="AA7284">
        <f>IF(OR($B7284="",$Z7284=""),"",IF(N($M7284)&lt;$Z7284,"Delta","No Delta"))</f>
        <v/>
      </c>
      <c r="AB7284">
        <f>IF(OR($B7284="",$Z7284=""),"",MAX(0,$Z7284-N($M7284)))</f>
        <v/>
      </c>
      <c r="AC7284" s="46">
        <f>IF($B7284="","",IFERROR(INDEX('CCA Util %'!$H:$H,MATCH($B7284,'CCA Util %'!$E:$E,0)),""))</f>
        <v/>
      </c>
      <c r="AD7284">
        <f>IF($B7284="","",IFERROR(INDEX('CCA Util %'!$G:$G,MATCH($B7284,'CCA Util %'!$E:$E,0)),""))</f>
        <v/>
      </c>
      <c r="AE7284">
        <f>IF(OR($B7284="",$U7284=""),"",$U7284&amp;" &amp; "&amp;IF(OR($AD7284="",$AD7284=0),"Util NA",$AD7284&amp;" Util"))</f>
        <v/>
      </c>
    </row>
    <row r="7285" ht="15.75" customHeight="1" s="42">
      <c r="A7285" s="41" t="n"/>
      <c r="G7285" s="38" t="n"/>
      <c r="H7285" s="38" t="n"/>
      <c r="I7285" s="38" t="n"/>
      <c r="J7285" s="38" t="n"/>
      <c r="K7285" s="38" t="n"/>
      <c r="L7285" s="38" t="n"/>
      <c r="N7285" s="36">
        <f>IF($B7285="","",IF($C7285="SUPERSTORE","Superstore","DH"))</f>
        <v/>
      </c>
      <c r="O7285" s="36">
        <f>IF($B7285="","",IFERROR(VLOOKUP($B7285,Mapping!$A:$C,2,0),"Not Mapped"))</f>
        <v/>
      </c>
      <c r="P7285" s="36">
        <f>IF($B7285="","",IFERROR(VLOOKUP($B7285,Mapping!$A:$C,3,0),"Not Mapped"))</f>
        <v/>
      </c>
      <c r="Q7285" s="36">
        <f>IF($B7285="","",IFERROR(VLOOKUP($O7285,Leaders!$A:$B,2,0),"Not Mapped"))</f>
        <v/>
      </c>
      <c r="R7285" s="36">
        <f>IF($B7285="","",IF(COUNTIF(Exclusions!$A:$A,$B7285)&gt;0,"Yes","No"))</f>
        <v/>
      </c>
      <c r="S7285" s="38">
        <f>IF($B7285="","",MIN(1,DAY($A7285)/IF($N7285="Superstore",Settings!$B$5,Settings!$B$4)))</f>
        <v/>
      </c>
      <c r="T7285" s="38">
        <f>IF(OR($B7285="",$G7285="",$S7285=0),"",$G7285/$S7285)</f>
        <v/>
      </c>
      <c r="U7285" s="36">
        <f>IF($T7285="","",IF($T7285&lt;Settings!$B$8,"Critical",IF($T7285&lt;Settings!$B$9,"Semi Critical","Non Critical")))</f>
        <v/>
      </c>
      <c r="V7285" s="28" t="n"/>
      <c r="Z7285">
        <f>IF($B7285="","",IFERROR(VLOOKUP($B7285,'Plan HC for CCA'!$A:$B,2,0),""))</f>
        <v/>
      </c>
      <c r="AA7285">
        <f>IF(OR($B7285="",$Z7285=""),"",IF(N($M7285)&lt;$Z7285,"Delta","No Delta"))</f>
        <v/>
      </c>
      <c r="AB7285">
        <f>IF(OR($B7285="",$Z7285=""),"",MAX(0,$Z7285-N($M7285)))</f>
        <v/>
      </c>
      <c r="AC7285" s="46">
        <f>IF($B7285="","",IFERROR(INDEX('CCA Util %'!$H:$H,MATCH($B7285,'CCA Util %'!$E:$E,0)),""))</f>
        <v/>
      </c>
      <c r="AD7285">
        <f>IF($B7285="","",IFERROR(INDEX('CCA Util %'!$G:$G,MATCH($B7285,'CCA Util %'!$E:$E,0)),""))</f>
        <v/>
      </c>
      <c r="AE7285">
        <f>IF(OR($B7285="",$U7285=""),"",$U7285&amp;" &amp; "&amp;IF(OR($AD7285="",$AD7285=0),"Util NA",$AD7285&amp;" Util"))</f>
        <v/>
      </c>
    </row>
    <row r="7286" ht="15.75" customHeight="1" s="42">
      <c r="A7286" s="41" t="n"/>
      <c r="G7286" s="38" t="n"/>
      <c r="H7286" s="38" t="n"/>
      <c r="I7286" s="38" t="n"/>
      <c r="J7286" s="38" t="n"/>
      <c r="K7286" s="38" t="n"/>
      <c r="L7286" s="38" t="n"/>
      <c r="N7286" s="36">
        <f>IF($B7286="","",IF($C7286="SUPERSTORE","Superstore","DH"))</f>
        <v/>
      </c>
      <c r="O7286" s="36">
        <f>IF($B7286="","",IFERROR(VLOOKUP($B7286,Mapping!$A:$C,2,0),"Not Mapped"))</f>
        <v/>
      </c>
      <c r="P7286" s="36">
        <f>IF($B7286="","",IFERROR(VLOOKUP($B7286,Mapping!$A:$C,3,0),"Not Mapped"))</f>
        <v/>
      </c>
      <c r="Q7286" s="36">
        <f>IF($B7286="","",IFERROR(VLOOKUP($O7286,Leaders!$A:$B,2,0),"Not Mapped"))</f>
        <v/>
      </c>
      <c r="R7286" s="36">
        <f>IF($B7286="","",IF(COUNTIF(Exclusions!$A:$A,$B7286)&gt;0,"Yes","No"))</f>
        <v/>
      </c>
      <c r="S7286" s="38">
        <f>IF($B7286="","",MIN(1,DAY($A7286)/IF($N7286="Superstore",Settings!$B$5,Settings!$B$4)))</f>
        <v/>
      </c>
      <c r="T7286" s="38">
        <f>IF(OR($B7286="",$G7286="",$S7286=0),"",$G7286/$S7286)</f>
        <v/>
      </c>
      <c r="U7286" s="36">
        <f>IF($T7286="","",IF($T7286&lt;Settings!$B$8,"Critical",IF($T7286&lt;Settings!$B$9,"Semi Critical","Non Critical")))</f>
        <v/>
      </c>
      <c r="V7286" s="28" t="n"/>
      <c r="Z7286">
        <f>IF($B7286="","",IFERROR(VLOOKUP($B7286,'Plan HC for CCA'!$A:$B,2,0),""))</f>
        <v/>
      </c>
      <c r="AA7286">
        <f>IF(OR($B7286="",$Z7286=""),"",IF(N($M7286)&lt;$Z7286,"Delta","No Delta"))</f>
        <v/>
      </c>
      <c r="AB7286">
        <f>IF(OR($B7286="",$Z7286=""),"",MAX(0,$Z7286-N($M7286)))</f>
        <v/>
      </c>
      <c r="AC7286" s="46">
        <f>IF($B7286="","",IFERROR(INDEX('CCA Util %'!$H:$H,MATCH($B7286,'CCA Util %'!$E:$E,0)),""))</f>
        <v/>
      </c>
      <c r="AD7286">
        <f>IF($B7286="","",IFERROR(INDEX('CCA Util %'!$G:$G,MATCH($B7286,'CCA Util %'!$E:$E,0)),""))</f>
        <v/>
      </c>
      <c r="AE7286">
        <f>IF(OR($B7286="",$U7286=""),"",$U7286&amp;" &amp; "&amp;IF(OR($AD7286="",$AD7286=0),"Util NA",$AD7286&amp;" Util"))</f>
        <v/>
      </c>
    </row>
    <row r="7287" ht="15.75" customHeight="1" s="42">
      <c r="A7287" s="41" t="n"/>
      <c r="G7287" s="38" t="n"/>
      <c r="H7287" s="38" t="n"/>
      <c r="I7287" s="38" t="n"/>
      <c r="J7287" s="38" t="n"/>
      <c r="K7287" s="38" t="n"/>
      <c r="L7287" s="38" t="n"/>
      <c r="N7287" s="36">
        <f>IF($B7287="","",IF($C7287="SUPERSTORE","Superstore","DH"))</f>
        <v/>
      </c>
      <c r="O7287" s="36">
        <f>IF($B7287="","",IFERROR(VLOOKUP($B7287,Mapping!$A:$C,2,0),"Not Mapped"))</f>
        <v/>
      </c>
      <c r="P7287" s="36">
        <f>IF($B7287="","",IFERROR(VLOOKUP($B7287,Mapping!$A:$C,3,0),"Not Mapped"))</f>
        <v/>
      </c>
      <c r="Q7287" s="36">
        <f>IF($B7287="","",IFERROR(VLOOKUP($O7287,Leaders!$A:$B,2,0),"Not Mapped"))</f>
        <v/>
      </c>
      <c r="R7287" s="36">
        <f>IF($B7287="","",IF(COUNTIF(Exclusions!$A:$A,$B7287)&gt;0,"Yes","No"))</f>
        <v/>
      </c>
      <c r="S7287" s="38">
        <f>IF($B7287="","",MIN(1,DAY($A7287)/IF($N7287="Superstore",Settings!$B$5,Settings!$B$4)))</f>
        <v/>
      </c>
      <c r="T7287" s="38">
        <f>IF(OR($B7287="",$G7287="",$S7287=0),"",$G7287/$S7287)</f>
        <v/>
      </c>
      <c r="U7287" s="36">
        <f>IF($T7287="","",IF($T7287&lt;Settings!$B$8,"Critical",IF($T7287&lt;Settings!$B$9,"Semi Critical","Non Critical")))</f>
        <v/>
      </c>
      <c r="V7287" s="28" t="n"/>
      <c r="Z7287">
        <f>IF($B7287="","",IFERROR(VLOOKUP($B7287,'Plan HC for CCA'!$A:$B,2,0),""))</f>
        <v/>
      </c>
      <c r="AA7287">
        <f>IF(OR($B7287="",$Z7287=""),"",IF(N($M7287)&lt;$Z7287,"Delta","No Delta"))</f>
        <v/>
      </c>
      <c r="AB7287">
        <f>IF(OR($B7287="",$Z7287=""),"",MAX(0,$Z7287-N($M7287)))</f>
        <v/>
      </c>
      <c r="AC7287" s="46">
        <f>IF($B7287="","",IFERROR(INDEX('CCA Util %'!$H:$H,MATCH($B7287,'CCA Util %'!$E:$E,0)),""))</f>
        <v/>
      </c>
      <c r="AD7287">
        <f>IF($B7287="","",IFERROR(INDEX('CCA Util %'!$G:$G,MATCH($B7287,'CCA Util %'!$E:$E,0)),""))</f>
        <v/>
      </c>
      <c r="AE7287">
        <f>IF(OR($B7287="",$U7287=""),"",$U7287&amp;" &amp; "&amp;IF(OR($AD7287="",$AD7287=0),"Util NA",$AD7287&amp;" Util"))</f>
        <v/>
      </c>
    </row>
    <row r="7288" ht="15.75" customHeight="1" s="42">
      <c r="A7288" s="41" t="n"/>
      <c r="G7288" s="38" t="n"/>
      <c r="H7288" s="38" t="n"/>
      <c r="I7288" s="38" t="n"/>
      <c r="J7288" s="38" t="n"/>
      <c r="K7288" s="38" t="n"/>
      <c r="L7288" s="38" t="n"/>
      <c r="N7288" s="36">
        <f>IF($B7288="","",IF($C7288="SUPERSTORE","Superstore","DH"))</f>
        <v/>
      </c>
      <c r="O7288" s="36">
        <f>IF($B7288="","",IFERROR(VLOOKUP($B7288,Mapping!$A:$C,2,0),"Not Mapped"))</f>
        <v/>
      </c>
      <c r="P7288" s="36">
        <f>IF($B7288="","",IFERROR(VLOOKUP($B7288,Mapping!$A:$C,3,0),"Not Mapped"))</f>
        <v/>
      </c>
      <c r="Q7288" s="36">
        <f>IF($B7288="","",IFERROR(VLOOKUP($O7288,Leaders!$A:$B,2,0),"Not Mapped"))</f>
        <v/>
      </c>
      <c r="R7288" s="36">
        <f>IF($B7288="","",IF(COUNTIF(Exclusions!$A:$A,$B7288)&gt;0,"Yes","No"))</f>
        <v/>
      </c>
      <c r="S7288" s="38">
        <f>IF($B7288="","",MIN(1,DAY($A7288)/IF($N7288="Superstore",Settings!$B$5,Settings!$B$4)))</f>
        <v/>
      </c>
      <c r="T7288" s="38">
        <f>IF(OR($B7288="",$G7288="",$S7288=0),"",$G7288/$S7288)</f>
        <v/>
      </c>
      <c r="U7288" s="36">
        <f>IF($T7288="","",IF($T7288&lt;Settings!$B$8,"Critical",IF($T7288&lt;Settings!$B$9,"Semi Critical","Non Critical")))</f>
        <v/>
      </c>
      <c r="V7288" s="28" t="n"/>
      <c r="Z7288">
        <f>IF($B7288="","",IFERROR(VLOOKUP($B7288,'Plan HC for CCA'!$A:$B,2,0),""))</f>
        <v/>
      </c>
      <c r="AA7288">
        <f>IF(OR($B7288="",$Z7288=""),"",IF(N($M7288)&lt;$Z7288,"Delta","No Delta"))</f>
        <v/>
      </c>
      <c r="AB7288">
        <f>IF(OR($B7288="",$Z7288=""),"",MAX(0,$Z7288-N($M7288)))</f>
        <v/>
      </c>
      <c r="AC7288" s="46">
        <f>IF($B7288="","",IFERROR(INDEX('CCA Util %'!$H:$H,MATCH($B7288,'CCA Util %'!$E:$E,0)),""))</f>
        <v/>
      </c>
      <c r="AD7288">
        <f>IF($B7288="","",IFERROR(INDEX('CCA Util %'!$G:$G,MATCH($B7288,'CCA Util %'!$E:$E,0)),""))</f>
        <v/>
      </c>
      <c r="AE7288">
        <f>IF(OR($B7288="",$U7288=""),"",$U7288&amp;" &amp; "&amp;IF(OR($AD7288="",$AD7288=0),"Util NA",$AD7288&amp;" Util"))</f>
        <v/>
      </c>
    </row>
    <row r="7289" ht="15.75" customHeight="1" s="42">
      <c r="A7289" s="41" t="n"/>
      <c r="G7289" s="38" t="n"/>
      <c r="H7289" s="38" t="n"/>
      <c r="I7289" s="38" t="n"/>
      <c r="J7289" s="38" t="n"/>
      <c r="K7289" s="38" t="n"/>
      <c r="L7289" s="38" t="n"/>
      <c r="N7289" s="36">
        <f>IF($B7289="","",IF($C7289="SUPERSTORE","Superstore","DH"))</f>
        <v/>
      </c>
      <c r="O7289" s="36">
        <f>IF($B7289="","",IFERROR(VLOOKUP($B7289,Mapping!$A:$C,2,0),"Not Mapped"))</f>
        <v/>
      </c>
      <c r="P7289" s="36">
        <f>IF($B7289="","",IFERROR(VLOOKUP($B7289,Mapping!$A:$C,3,0),"Not Mapped"))</f>
        <v/>
      </c>
      <c r="Q7289" s="36">
        <f>IF($B7289="","",IFERROR(VLOOKUP($O7289,Leaders!$A:$B,2,0),"Not Mapped"))</f>
        <v/>
      </c>
      <c r="R7289" s="36">
        <f>IF($B7289="","",IF(COUNTIF(Exclusions!$A:$A,$B7289)&gt;0,"Yes","No"))</f>
        <v/>
      </c>
      <c r="S7289" s="38">
        <f>IF($B7289="","",MIN(1,DAY($A7289)/IF($N7289="Superstore",Settings!$B$5,Settings!$B$4)))</f>
        <v/>
      </c>
      <c r="T7289" s="38">
        <f>IF(OR($B7289="",$G7289="",$S7289=0),"",$G7289/$S7289)</f>
        <v/>
      </c>
      <c r="U7289" s="36">
        <f>IF($T7289="","",IF($T7289&lt;Settings!$B$8,"Critical",IF($T7289&lt;Settings!$B$9,"Semi Critical","Non Critical")))</f>
        <v/>
      </c>
      <c r="V7289" s="28" t="n"/>
      <c r="Z7289">
        <f>IF($B7289="","",IFERROR(VLOOKUP($B7289,'Plan HC for CCA'!$A:$B,2,0),""))</f>
        <v/>
      </c>
      <c r="AA7289">
        <f>IF(OR($B7289="",$Z7289=""),"",IF(N($M7289)&lt;$Z7289,"Delta","No Delta"))</f>
        <v/>
      </c>
      <c r="AB7289">
        <f>IF(OR($B7289="",$Z7289=""),"",MAX(0,$Z7289-N($M7289)))</f>
        <v/>
      </c>
      <c r="AC7289" s="46">
        <f>IF($B7289="","",IFERROR(INDEX('CCA Util %'!$H:$H,MATCH($B7289,'CCA Util %'!$E:$E,0)),""))</f>
        <v/>
      </c>
      <c r="AD7289">
        <f>IF($B7289="","",IFERROR(INDEX('CCA Util %'!$G:$G,MATCH($B7289,'CCA Util %'!$E:$E,0)),""))</f>
        <v/>
      </c>
      <c r="AE7289">
        <f>IF(OR($B7289="",$U7289=""),"",$U7289&amp;" &amp; "&amp;IF(OR($AD7289="",$AD7289=0),"Util NA",$AD7289&amp;" Util"))</f>
        <v/>
      </c>
    </row>
    <row r="7290" ht="15.75" customHeight="1" s="42">
      <c r="A7290" s="41" t="n"/>
      <c r="G7290" s="38" t="n"/>
      <c r="H7290" s="38" t="n"/>
      <c r="I7290" s="38" t="n"/>
      <c r="J7290" s="38" t="n"/>
      <c r="K7290" s="38" t="n"/>
      <c r="L7290" s="38" t="n"/>
      <c r="N7290" s="36">
        <f>IF($B7290="","",IF($C7290="SUPERSTORE","Superstore","DH"))</f>
        <v/>
      </c>
      <c r="O7290" s="36">
        <f>IF($B7290="","",IFERROR(VLOOKUP($B7290,Mapping!$A:$C,2,0),"Not Mapped"))</f>
        <v/>
      </c>
      <c r="P7290" s="36">
        <f>IF($B7290="","",IFERROR(VLOOKUP($B7290,Mapping!$A:$C,3,0),"Not Mapped"))</f>
        <v/>
      </c>
      <c r="Q7290" s="36">
        <f>IF($B7290="","",IFERROR(VLOOKUP($O7290,Leaders!$A:$B,2,0),"Not Mapped"))</f>
        <v/>
      </c>
      <c r="R7290" s="36">
        <f>IF($B7290="","",IF(COUNTIF(Exclusions!$A:$A,$B7290)&gt;0,"Yes","No"))</f>
        <v/>
      </c>
      <c r="S7290" s="38">
        <f>IF($B7290="","",MIN(1,DAY($A7290)/IF($N7290="Superstore",Settings!$B$5,Settings!$B$4)))</f>
        <v/>
      </c>
      <c r="T7290" s="38">
        <f>IF(OR($B7290="",$G7290="",$S7290=0),"",$G7290/$S7290)</f>
        <v/>
      </c>
      <c r="U7290" s="36">
        <f>IF($T7290="","",IF($T7290&lt;Settings!$B$8,"Critical",IF($T7290&lt;Settings!$B$9,"Semi Critical","Non Critical")))</f>
        <v/>
      </c>
      <c r="V7290" s="28" t="n"/>
      <c r="Z7290">
        <f>IF($B7290="","",IFERROR(VLOOKUP($B7290,'Plan HC for CCA'!$A:$B,2,0),""))</f>
        <v/>
      </c>
      <c r="AA7290">
        <f>IF(OR($B7290="",$Z7290=""),"",IF(N($M7290)&lt;$Z7290,"Delta","No Delta"))</f>
        <v/>
      </c>
      <c r="AB7290">
        <f>IF(OR($B7290="",$Z7290=""),"",MAX(0,$Z7290-N($M7290)))</f>
        <v/>
      </c>
      <c r="AC7290" s="46">
        <f>IF($B7290="","",IFERROR(INDEX('CCA Util %'!$H:$H,MATCH($B7290,'CCA Util %'!$E:$E,0)),""))</f>
        <v/>
      </c>
      <c r="AD7290">
        <f>IF($B7290="","",IFERROR(INDEX('CCA Util %'!$G:$G,MATCH($B7290,'CCA Util %'!$E:$E,0)),""))</f>
        <v/>
      </c>
      <c r="AE7290">
        <f>IF(OR($B7290="",$U7290=""),"",$U7290&amp;" &amp; "&amp;IF(OR($AD7290="",$AD7290=0),"Util NA",$AD7290&amp;" Util"))</f>
        <v/>
      </c>
    </row>
    <row r="7291" ht="15.75" customHeight="1" s="42">
      <c r="A7291" s="41" t="n"/>
      <c r="G7291" s="38" t="n"/>
      <c r="H7291" s="38" t="n"/>
      <c r="I7291" s="38" t="n"/>
      <c r="J7291" s="38" t="n"/>
      <c r="K7291" s="38" t="n"/>
      <c r="L7291" s="38" t="n"/>
      <c r="N7291" s="36">
        <f>IF($B7291="","",IF($C7291="SUPERSTORE","Superstore","DH"))</f>
        <v/>
      </c>
      <c r="O7291" s="36">
        <f>IF($B7291="","",IFERROR(VLOOKUP($B7291,Mapping!$A:$C,2,0),"Not Mapped"))</f>
        <v/>
      </c>
      <c r="P7291" s="36">
        <f>IF($B7291="","",IFERROR(VLOOKUP($B7291,Mapping!$A:$C,3,0),"Not Mapped"))</f>
        <v/>
      </c>
      <c r="Q7291" s="36">
        <f>IF($B7291="","",IFERROR(VLOOKUP($O7291,Leaders!$A:$B,2,0),"Not Mapped"))</f>
        <v/>
      </c>
      <c r="R7291" s="36">
        <f>IF($B7291="","",IF(COUNTIF(Exclusions!$A:$A,$B7291)&gt;0,"Yes","No"))</f>
        <v/>
      </c>
      <c r="S7291" s="38">
        <f>IF($B7291="","",MIN(1,DAY($A7291)/IF($N7291="Superstore",Settings!$B$5,Settings!$B$4)))</f>
        <v/>
      </c>
      <c r="T7291" s="38">
        <f>IF(OR($B7291="",$G7291="",$S7291=0),"",$G7291/$S7291)</f>
        <v/>
      </c>
      <c r="U7291" s="36">
        <f>IF($T7291="","",IF($T7291&lt;Settings!$B$8,"Critical",IF($T7291&lt;Settings!$B$9,"Semi Critical","Non Critical")))</f>
        <v/>
      </c>
      <c r="V7291" s="28" t="n"/>
      <c r="Z7291">
        <f>IF($B7291="","",IFERROR(VLOOKUP($B7291,'Plan HC for CCA'!$A:$B,2,0),""))</f>
        <v/>
      </c>
      <c r="AA7291">
        <f>IF(OR($B7291="",$Z7291=""),"",IF(N($M7291)&lt;$Z7291,"Delta","No Delta"))</f>
        <v/>
      </c>
      <c r="AB7291">
        <f>IF(OR($B7291="",$Z7291=""),"",MAX(0,$Z7291-N($M7291)))</f>
        <v/>
      </c>
      <c r="AC7291" s="46">
        <f>IF($B7291="","",IFERROR(INDEX('CCA Util %'!$H:$H,MATCH($B7291,'CCA Util %'!$E:$E,0)),""))</f>
        <v/>
      </c>
      <c r="AD7291">
        <f>IF($B7291="","",IFERROR(INDEX('CCA Util %'!$G:$G,MATCH($B7291,'CCA Util %'!$E:$E,0)),""))</f>
        <v/>
      </c>
      <c r="AE7291">
        <f>IF(OR($B7291="",$U7291=""),"",$U7291&amp;" &amp; "&amp;IF(OR($AD7291="",$AD7291=0),"Util NA",$AD7291&amp;" Util"))</f>
        <v/>
      </c>
    </row>
    <row r="7292" ht="15.75" customHeight="1" s="42">
      <c r="A7292" s="41" t="n"/>
      <c r="G7292" s="38" t="n"/>
      <c r="H7292" s="38" t="n"/>
      <c r="I7292" s="38" t="n"/>
      <c r="J7292" s="38" t="n"/>
      <c r="K7292" s="38" t="n"/>
      <c r="L7292" s="38" t="n"/>
      <c r="N7292" s="36">
        <f>IF($B7292="","",IF($C7292="SUPERSTORE","Superstore","DH"))</f>
        <v/>
      </c>
      <c r="O7292" s="36">
        <f>IF($B7292="","",IFERROR(VLOOKUP($B7292,Mapping!$A:$C,2,0),"Not Mapped"))</f>
        <v/>
      </c>
      <c r="P7292" s="36">
        <f>IF($B7292="","",IFERROR(VLOOKUP($B7292,Mapping!$A:$C,3,0),"Not Mapped"))</f>
        <v/>
      </c>
      <c r="Q7292" s="36">
        <f>IF($B7292="","",IFERROR(VLOOKUP($O7292,Leaders!$A:$B,2,0),"Not Mapped"))</f>
        <v/>
      </c>
      <c r="R7292" s="36">
        <f>IF($B7292="","",IF(COUNTIF(Exclusions!$A:$A,$B7292)&gt;0,"Yes","No"))</f>
        <v/>
      </c>
      <c r="S7292" s="38">
        <f>IF($B7292="","",MIN(1,DAY($A7292)/IF($N7292="Superstore",Settings!$B$5,Settings!$B$4)))</f>
        <v/>
      </c>
      <c r="T7292" s="38">
        <f>IF(OR($B7292="",$G7292="",$S7292=0),"",$G7292/$S7292)</f>
        <v/>
      </c>
      <c r="U7292" s="36">
        <f>IF($T7292="","",IF($T7292&lt;Settings!$B$8,"Critical",IF($T7292&lt;Settings!$B$9,"Semi Critical","Non Critical")))</f>
        <v/>
      </c>
      <c r="V7292" s="28" t="n"/>
      <c r="Z7292">
        <f>IF($B7292="","",IFERROR(VLOOKUP($B7292,'Plan HC for CCA'!$A:$B,2,0),""))</f>
        <v/>
      </c>
      <c r="AA7292">
        <f>IF(OR($B7292="",$Z7292=""),"",IF(N($M7292)&lt;$Z7292,"Delta","No Delta"))</f>
        <v/>
      </c>
      <c r="AB7292">
        <f>IF(OR($B7292="",$Z7292=""),"",MAX(0,$Z7292-N($M7292)))</f>
        <v/>
      </c>
      <c r="AC7292" s="46">
        <f>IF($B7292="","",IFERROR(INDEX('CCA Util %'!$H:$H,MATCH($B7292,'CCA Util %'!$E:$E,0)),""))</f>
        <v/>
      </c>
      <c r="AD7292">
        <f>IF($B7292="","",IFERROR(INDEX('CCA Util %'!$G:$G,MATCH($B7292,'CCA Util %'!$E:$E,0)),""))</f>
        <v/>
      </c>
      <c r="AE7292">
        <f>IF(OR($B7292="",$U7292=""),"",$U7292&amp;" &amp; "&amp;IF(OR($AD7292="",$AD7292=0),"Util NA",$AD7292&amp;" Util"))</f>
        <v/>
      </c>
    </row>
    <row r="7293" ht="15.75" customHeight="1" s="42">
      <c r="A7293" s="41" t="n"/>
      <c r="G7293" s="38" t="n"/>
      <c r="H7293" s="38" t="n"/>
      <c r="I7293" s="38" t="n"/>
      <c r="J7293" s="38" t="n"/>
      <c r="K7293" s="38" t="n"/>
      <c r="L7293" s="38" t="n"/>
      <c r="N7293" s="36">
        <f>IF($B7293="","",IF($C7293="SUPERSTORE","Superstore","DH"))</f>
        <v/>
      </c>
      <c r="O7293" s="36">
        <f>IF($B7293="","",IFERROR(VLOOKUP($B7293,Mapping!$A:$C,2,0),"Not Mapped"))</f>
        <v/>
      </c>
      <c r="P7293" s="36">
        <f>IF($B7293="","",IFERROR(VLOOKUP($B7293,Mapping!$A:$C,3,0),"Not Mapped"))</f>
        <v/>
      </c>
      <c r="Q7293" s="36">
        <f>IF($B7293="","",IFERROR(VLOOKUP($O7293,Leaders!$A:$B,2,0),"Not Mapped"))</f>
        <v/>
      </c>
      <c r="R7293" s="36">
        <f>IF($B7293="","",IF(COUNTIF(Exclusions!$A:$A,$B7293)&gt;0,"Yes","No"))</f>
        <v/>
      </c>
      <c r="S7293" s="38">
        <f>IF($B7293="","",MIN(1,DAY($A7293)/IF($N7293="Superstore",Settings!$B$5,Settings!$B$4)))</f>
        <v/>
      </c>
      <c r="T7293" s="38">
        <f>IF(OR($B7293="",$G7293="",$S7293=0),"",$G7293/$S7293)</f>
        <v/>
      </c>
      <c r="U7293" s="36">
        <f>IF($T7293="","",IF($T7293&lt;Settings!$B$8,"Critical",IF($T7293&lt;Settings!$B$9,"Semi Critical","Non Critical")))</f>
        <v/>
      </c>
      <c r="V7293" s="28" t="n"/>
      <c r="Z7293">
        <f>IF($B7293="","",IFERROR(VLOOKUP($B7293,'Plan HC for CCA'!$A:$B,2,0),""))</f>
        <v/>
      </c>
      <c r="AA7293">
        <f>IF(OR($B7293="",$Z7293=""),"",IF(N($M7293)&lt;$Z7293,"Delta","No Delta"))</f>
        <v/>
      </c>
      <c r="AB7293">
        <f>IF(OR($B7293="",$Z7293=""),"",MAX(0,$Z7293-N($M7293)))</f>
        <v/>
      </c>
      <c r="AC7293" s="46">
        <f>IF($B7293="","",IFERROR(INDEX('CCA Util %'!$H:$H,MATCH($B7293,'CCA Util %'!$E:$E,0)),""))</f>
        <v/>
      </c>
      <c r="AD7293">
        <f>IF($B7293="","",IFERROR(INDEX('CCA Util %'!$G:$G,MATCH($B7293,'CCA Util %'!$E:$E,0)),""))</f>
        <v/>
      </c>
      <c r="AE7293">
        <f>IF(OR($B7293="",$U7293=""),"",$U7293&amp;" &amp; "&amp;IF(OR($AD7293="",$AD7293=0),"Util NA",$AD7293&amp;" Util"))</f>
        <v/>
      </c>
    </row>
    <row r="7294" ht="15.75" customHeight="1" s="42">
      <c r="A7294" s="41" t="n"/>
      <c r="G7294" s="38" t="n"/>
      <c r="H7294" s="38" t="n"/>
      <c r="I7294" s="38" t="n"/>
      <c r="J7294" s="38" t="n"/>
      <c r="K7294" s="38" t="n"/>
      <c r="L7294" s="38" t="n"/>
      <c r="N7294" s="36">
        <f>IF($B7294="","",IF($C7294="SUPERSTORE","Superstore","DH"))</f>
        <v/>
      </c>
      <c r="O7294" s="36">
        <f>IF($B7294="","",IFERROR(VLOOKUP($B7294,Mapping!$A:$C,2,0),"Not Mapped"))</f>
        <v/>
      </c>
      <c r="P7294" s="36">
        <f>IF($B7294="","",IFERROR(VLOOKUP($B7294,Mapping!$A:$C,3,0),"Not Mapped"))</f>
        <v/>
      </c>
      <c r="Q7294" s="36">
        <f>IF($B7294="","",IFERROR(VLOOKUP($O7294,Leaders!$A:$B,2,0),"Not Mapped"))</f>
        <v/>
      </c>
      <c r="R7294" s="36">
        <f>IF($B7294="","",IF(COUNTIF(Exclusions!$A:$A,$B7294)&gt;0,"Yes","No"))</f>
        <v/>
      </c>
      <c r="S7294" s="38">
        <f>IF($B7294="","",MIN(1,DAY($A7294)/IF($N7294="Superstore",Settings!$B$5,Settings!$B$4)))</f>
        <v/>
      </c>
      <c r="T7294" s="38">
        <f>IF(OR($B7294="",$G7294="",$S7294=0),"",$G7294/$S7294)</f>
        <v/>
      </c>
      <c r="U7294" s="36">
        <f>IF($T7294="","",IF($T7294&lt;Settings!$B$8,"Critical",IF($T7294&lt;Settings!$B$9,"Semi Critical","Non Critical")))</f>
        <v/>
      </c>
      <c r="V7294" s="28" t="n"/>
      <c r="Z7294">
        <f>IF($B7294="","",IFERROR(VLOOKUP($B7294,'Plan HC for CCA'!$A:$B,2,0),""))</f>
        <v/>
      </c>
      <c r="AA7294">
        <f>IF(OR($B7294="",$Z7294=""),"",IF(N($M7294)&lt;$Z7294,"Delta","No Delta"))</f>
        <v/>
      </c>
      <c r="AB7294">
        <f>IF(OR($B7294="",$Z7294=""),"",MAX(0,$Z7294-N($M7294)))</f>
        <v/>
      </c>
      <c r="AC7294" s="46">
        <f>IF($B7294="","",IFERROR(INDEX('CCA Util %'!$H:$H,MATCH($B7294,'CCA Util %'!$E:$E,0)),""))</f>
        <v/>
      </c>
      <c r="AD7294">
        <f>IF($B7294="","",IFERROR(INDEX('CCA Util %'!$G:$G,MATCH($B7294,'CCA Util %'!$E:$E,0)),""))</f>
        <v/>
      </c>
      <c r="AE7294">
        <f>IF(OR($B7294="",$U7294=""),"",$U7294&amp;" &amp; "&amp;IF(OR($AD7294="",$AD7294=0),"Util NA",$AD7294&amp;" Util"))</f>
        <v/>
      </c>
    </row>
    <row r="7295" ht="15.75" customHeight="1" s="42">
      <c r="A7295" s="41" t="n"/>
      <c r="G7295" s="38" t="n"/>
      <c r="H7295" s="38" t="n"/>
      <c r="I7295" s="38" t="n"/>
      <c r="J7295" s="38" t="n"/>
      <c r="K7295" s="38" t="n"/>
      <c r="L7295" s="38" t="n"/>
      <c r="N7295" s="36">
        <f>IF($B7295="","",IF($C7295="SUPERSTORE","Superstore","DH"))</f>
        <v/>
      </c>
      <c r="O7295" s="36">
        <f>IF($B7295="","",IFERROR(VLOOKUP($B7295,Mapping!$A:$C,2,0),"Not Mapped"))</f>
        <v/>
      </c>
      <c r="P7295" s="36">
        <f>IF($B7295="","",IFERROR(VLOOKUP($B7295,Mapping!$A:$C,3,0),"Not Mapped"))</f>
        <v/>
      </c>
      <c r="Q7295" s="36">
        <f>IF($B7295="","",IFERROR(VLOOKUP($O7295,Leaders!$A:$B,2,0),"Not Mapped"))</f>
        <v/>
      </c>
      <c r="R7295" s="36">
        <f>IF($B7295="","",IF(COUNTIF(Exclusions!$A:$A,$B7295)&gt;0,"Yes","No"))</f>
        <v/>
      </c>
      <c r="S7295" s="38">
        <f>IF($B7295="","",MIN(1,DAY($A7295)/IF($N7295="Superstore",Settings!$B$5,Settings!$B$4)))</f>
        <v/>
      </c>
      <c r="T7295" s="38">
        <f>IF(OR($B7295="",$G7295="",$S7295=0),"",$G7295/$S7295)</f>
        <v/>
      </c>
      <c r="U7295" s="36">
        <f>IF($T7295="","",IF($T7295&lt;Settings!$B$8,"Critical",IF($T7295&lt;Settings!$B$9,"Semi Critical","Non Critical")))</f>
        <v/>
      </c>
      <c r="V7295" s="28" t="n"/>
      <c r="Z7295">
        <f>IF($B7295="","",IFERROR(VLOOKUP($B7295,'Plan HC for CCA'!$A:$B,2,0),""))</f>
        <v/>
      </c>
      <c r="AA7295">
        <f>IF(OR($B7295="",$Z7295=""),"",IF(N($M7295)&lt;$Z7295,"Delta","No Delta"))</f>
        <v/>
      </c>
      <c r="AB7295">
        <f>IF(OR($B7295="",$Z7295=""),"",MAX(0,$Z7295-N($M7295)))</f>
        <v/>
      </c>
      <c r="AC7295" s="46">
        <f>IF($B7295="","",IFERROR(INDEX('CCA Util %'!$H:$H,MATCH($B7295,'CCA Util %'!$E:$E,0)),""))</f>
        <v/>
      </c>
      <c r="AD7295">
        <f>IF($B7295="","",IFERROR(INDEX('CCA Util %'!$G:$G,MATCH($B7295,'CCA Util %'!$E:$E,0)),""))</f>
        <v/>
      </c>
      <c r="AE7295">
        <f>IF(OR($B7295="",$U7295=""),"",$U7295&amp;" &amp; "&amp;IF(OR($AD7295="",$AD7295=0),"Util NA",$AD7295&amp;" Util"))</f>
        <v/>
      </c>
    </row>
    <row r="7296" ht="15.75" customHeight="1" s="42">
      <c r="A7296" s="41" t="n"/>
      <c r="G7296" s="38" t="n"/>
      <c r="H7296" s="38" t="n"/>
      <c r="I7296" s="38" t="n"/>
      <c r="J7296" s="38" t="n"/>
      <c r="K7296" s="38" t="n"/>
      <c r="L7296" s="38" t="n"/>
      <c r="N7296" s="36">
        <f>IF($B7296="","",IF($C7296="SUPERSTORE","Superstore","DH"))</f>
        <v/>
      </c>
      <c r="O7296" s="36">
        <f>IF($B7296="","",IFERROR(VLOOKUP($B7296,Mapping!$A:$C,2,0),"Not Mapped"))</f>
        <v/>
      </c>
      <c r="P7296" s="36">
        <f>IF($B7296="","",IFERROR(VLOOKUP($B7296,Mapping!$A:$C,3,0),"Not Mapped"))</f>
        <v/>
      </c>
      <c r="Q7296" s="36">
        <f>IF($B7296="","",IFERROR(VLOOKUP($O7296,Leaders!$A:$B,2,0),"Not Mapped"))</f>
        <v/>
      </c>
      <c r="R7296" s="36">
        <f>IF($B7296="","",IF(COUNTIF(Exclusions!$A:$A,$B7296)&gt;0,"Yes","No"))</f>
        <v/>
      </c>
      <c r="S7296" s="38">
        <f>IF($B7296="","",MIN(1,DAY($A7296)/IF($N7296="Superstore",Settings!$B$5,Settings!$B$4)))</f>
        <v/>
      </c>
      <c r="T7296" s="38">
        <f>IF(OR($B7296="",$G7296="",$S7296=0),"",$G7296/$S7296)</f>
        <v/>
      </c>
      <c r="U7296" s="36">
        <f>IF($T7296="","",IF($T7296&lt;Settings!$B$8,"Critical",IF($T7296&lt;Settings!$B$9,"Semi Critical","Non Critical")))</f>
        <v/>
      </c>
      <c r="V7296" s="28" t="n"/>
      <c r="Z7296">
        <f>IF($B7296="","",IFERROR(VLOOKUP($B7296,'Plan HC for CCA'!$A:$B,2,0),""))</f>
        <v/>
      </c>
      <c r="AA7296">
        <f>IF(OR($B7296="",$Z7296=""),"",IF(N($M7296)&lt;$Z7296,"Delta","No Delta"))</f>
        <v/>
      </c>
      <c r="AB7296">
        <f>IF(OR($B7296="",$Z7296=""),"",MAX(0,$Z7296-N($M7296)))</f>
        <v/>
      </c>
      <c r="AC7296" s="46">
        <f>IF($B7296="","",IFERROR(INDEX('CCA Util %'!$H:$H,MATCH($B7296,'CCA Util %'!$E:$E,0)),""))</f>
        <v/>
      </c>
      <c r="AD7296">
        <f>IF($B7296="","",IFERROR(INDEX('CCA Util %'!$G:$G,MATCH($B7296,'CCA Util %'!$E:$E,0)),""))</f>
        <v/>
      </c>
      <c r="AE7296">
        <f>IF(OR($B7296="",$U7296=""),"",$U7296&amp;" &amp; "&amp;IF(OR($AD7296="",$AD7296=0),"Util NA",$AD7296&amp;" Util"))</f>
        <v/>
      </c>
    </row>
    <row r="7297" ht="15.75" customHeight="1" s="42">
      <c r="A7297" s="41" t="n"/>
      <c r="G7297" s="38" t="n"/>
      <c r="H7297" s="38" t="n"/>
      <c r="I7297" s="38" t="n"/>
      <c r="J7297" s="38" t="n"/>
      <c r="K7297" s="38" t="n"/>
      <c r="L7297" s="38" t="n"/>
      <c r="N7297" s="36">
        <f>IF($B7297="","",IF($C7297="SUPERSTORE","Superstore","DH"))</f>
        <v/>
      </c>
      <c r="O7297" s="36">
        <f>IF($B7297="","",IFERROR(VLOOKUP($B7297,Mapping!$A:$C,2,0),"Not Mapped"))</f>
        <v/>
      </c>
      <c r="P7297" s="36">
        <f>IF($B7297="","",IFERROR(VLOOKUP($B7297,Mapping!$A:$C,3,0),"Not Mapped"))</f>
        <v/>
      </c>
      <c r="Q7297" s="36">
        <f>IF($B7297="","",IFERROR(VLOOKUP($O7297,Leaders!$A:$B,2,0),"Not Mapped"))</f>
        <v/>
      </c>
      <c r="R7297" s="36">
        <f>IF($B7297="","",IF(COUNTIF(Exclusions!$A:$A,$B7297)&gt;0,"Yes","No"))</f>
        <v/>
      </c>
      <c r="S7297" s="38">
        <f>IF($B7297="","",MIN(1,DAY($A7297)/IF($N7297="Superstore",Settings!$B$5,Settings!$B$4)))</f>
        <v/>
      </c>
      <c r="T7297" s="38">
        <f>IF(OR($B7297="",$G7297="",$S7297=0),"",$G7297/$S7297)</f>
        <v/>
      </c>
      <c r="U7297" s="36">
        <f>IF($T7297="","",IF($T7297&lt;Settings!$B$8,"Critical",IF($T7297&lt;Settings!$B$9,"Semi Critical","Non Critical")))</f>
        <v/>
      </c>
      <c r="V7297" s="28" t="n"/>
      <c r="Z7297">
        <f>IF($B7297="","",IFERROR(VLOOKUP($B7297,'Plan HC for CCA'!$A:$B,2,0),""))</f>
        <v/>
      </c>
      <c r="AA7297">
        <f>IF(OR($B7297="",$Z7297=""),"",IF(N($M7297)&lt;$Z7297,"Delta","No Delta"))</f>
        <v/>
      </c>
      <c r="AB7297">
        <f>IF(OR($B7297="",$Z7297=""),"",MAX(0,$Z7297-N($M7297)))</f>
        <v/>
      </c>
      <c r="AC7297" s="46">
        <f>IF($B7297="","",IFERROR(INDEX('CCA Util %'!$H:$H,MATCH($B7297,'CCA Util %'!$E:$E,0)),""))</f>
        <v/>
      </c>
      <c r="AD7297">
        <f>IF($B7297="","",IFERROR(INDEX('CCA Util %'!$G:$G,MATCH($B7297,'CCA Util %'!$E:$E,0)),""))</f>
        <v/>
      </c>
      <c r="AE7297">
        <f>IF(OR($B7297="",$U7297=""),"",$U7297&amp;" &amp; "&amp;IF(OR($AD7297="",$AD7297=0),"Util NA",$AD7297&amp;" Util"))</f>
        <v/>
      </c>
    </row>
    <row r="7298" ht="15.75" customHeight="1" s="42">
      <c r="A7298" s="41" t="n"/>
      <c r="G7298" s="38" t="n"/>
      <c r="H7298" s="38" t="n"/>
      <c r="I7298" s="38" t="n"/>
      <c r="J7298" s="38" t="n"/>
      <c r="K7298" s="38" t="n"/>
      <c r="L7298" s="38" t="n"/>
      <c r="N7298" s="36">
        <f>IF($B7298="","",IF($C7298="SUPERSTORE","Superstore","DH"))</f>
        <v/>
      </c>
      <c r="O7298" s="36">
        <f>IF($B7298="","",IFERROR(VLOOKUP($B7298,Mapping!$A:$C,2,0),"Not Mapped"))</f>
        <v/>
      </c>
      <c r="P7298" s="36">
        <f>IF($B7298="","",IFERROR(VLOOKUP($B7298,Mapping!$A:$C,3,0),"Not Mapped"))</f>
        <v/>
      </c>
      <c r="Q7298" s="36">
        <f>IF($B7298="","",IFERROR(VLOOKUP($O7298,Leaders!$A:$B,2,0),"Not Mapped"))</f>
        <v/>
      </c>
      <c r="R7298" s="36">
        <f>IF($B7298="","",IF(COUNTIF(Exclusions!$A:$A,$B7298)&gt;0,"Yes","No"))</f>
        <v/>
      </c>
      <c r="S7298" s="38">
        <f>IF($B7298="","",MIN(1,DAY($A7298)/IF($N7298="Superstore",Settings!$B$5,Settings!$B$4)))</f>
        <v/>
      </c>
      <c r="T7298" s="38">
        <f>IF(OR($B7298="",$G7298="",$S7298=0),"",$G7298/$S7298)</f>
        <v/>
      </c>
      <c r="U7298" s="36">
        <f>IF($T7298="","",IF($T7298&lt;Settings!$B$8,"Critical",IF($T7298&lt;Settings!$B$9,"Semi Critical","Non Critical")))</f>
        <v/>
      </c>
      <c r="V7298" s="28" t="n"/>
      <c r="Z7298">
        <f>IF($B7298="","",IFERROR(VLOOKUP($B7298,'Plan HC for CCA'!$A:$B,2,0),""))</f>
        <v/>
      </c>
      <c r="AA7298">
        <f>IF(OR($B7298="",$Z7298=""),"",IF(N($M7298)&lt;$Z7298,"Delta","No Delta"))</f>
        <v/>
      </c>
      <c r="AB7298">
        <f>IF(OR($B7298="",$Z7298=""),"",MAX(0,$Z7298-N($M7298)))</f>
        <v/>
      </c>
      <c r="AC7298" s="46">
        <f>IF($B7298="","",IFERROR(INDEX('CCA Util %'!$H:$H,MATCH($B7298,'CCA Util %'!$E:$E,0)),""))</f>
        <v/>
      </c>
      <c r="AD7298">
        <f>IF($B7298="","",IFERROR(INDEX('CCA Util %'!$G:$G,MATCH($B7298,'CCA Util %'!$E:$E,0)),""))</f>
        <v/>
      </c>
      <c r="AE7298">
        <f>IF(OR($B7298="",$U7298=""),"",$U7298&amp;" &amp; "&amp;IF(OR($AD7298="",$AD7298=0),"Util NA",$AD7298&amp;" Util"))</f>
        <v/>
      </c>
    </row>
    <row r="7299" ht="15.75" customHeight="1" s="42">
      <c r="A7299" s="41" t="n"/>
      <c r="G7299" s="38" t="n"/>
      <c r="H7299" s="38" t="n"/>
      <c r="I7299" s="38" t="n"/>
      <c r="J7299" s="38" t="n"/>
      <c r="K7299" s="38" t="n"/>
      <c r="L7299" s="38" t="n"/>
      <c r="N7299" s="36">
        <f>IF($B7299="","",IF($C7299="SUPERSTORE","Superstore","DH"))</f>
        <v/>
      </c>
      <c r="O7299" s="36">
        <f>IF($B7299="","",IFERROR(VLOOKUP($B7299,Mapping!$A:$C,2,0),"Not Mapped"))</f>
        <v/>
      </c>
      <c r="P7299" s="36">
        <f>IF($B7299="","",IFERROR(VLOOKUP($B7299,Mapping!$A:$C,3,0),"Not Mapped"))</f>
        <v/>
      </c>
      <c r="Q7299" s="36">
        <f>IF($B7299="","",IFERROR(VLOOKUP($O7299,Leaders!$A:$B,2,0),"Not Mapped"))</f>
        <v/>
      </c>
      <c r="R7299" s="36">
        <f>IF($B7299="","",IF(COUNTIF(Exclusions!$A:$A,$B7299)&gt;0,"Yes","No"))</f>
        <v/>
      </c>
      <c r="S7299" s="38">
        <f>IF($B7299="","",MIN(1,DAY($A7299)/IF($N7299="Superstore",Settings!$B$5,Settings!$B$4)))</f>
        <v/>
      </c>
      <c r="T7299" s="38">
        <f>IF(OR($B7299="",$G7299="",$S7299=0),"",$G7299/$S7299)</f>
        <v/>
      </c>
      <c r="U7299" s="36">
        <f>IF($T7299="","",IF($T7299&lt;Settings!$B$8,"Critical",IF($T7299&lt;Settings!$B$9,"Semi Critical","Non Critical")))</f>
        <v/>
      </c>
      <c r="V7299" s="28" t="n"/>
      <c r="Z7299">
        <f>IF($B7299="","",IFERROR(VLOOKUP($B7299,'Plan HC for CCA'!$A:$B,2,0),""))</f>
        <v/>
      </c>
      <c r="AA7299">
        <f>IF(OR($B7299="",$Z7299=""),"",IF(N($M7299)&lt;$Z7299,"Delta","No Delta"))</f>
        <v/>
      </c>
      <c r="AB7299">
        <f>IF(OR($B7299="",$Z7299=""),"",MAX(0,$Z7299-N($M7299)))</f>
        <v/>
      </c>
      <c r="AC7299" s="46">
        <f>IF($B7299="","",IFERROR(INDEX('CCA Util %'!$H:$H,MATCH($B7299,'CCA Util %'!$E:$E,0)),""))</f>
        <v/>
      </c>
      <c r="AD7299">
        <f>IF($B7299="","",IFERROR(INDEX('CCA Util %'!$G:$G,MATCH($B7299,'CCA Util %'!$E:$E,0)),""))</f>
        <v/>
      </c>
      <c r="AE7299">
        <f>IF(OR($B7299="",$U7299=""),"",$U7299&amp;" &amp; "&amp;IF(OR($AD7299="",$AD7299=0),"Util NA",$AD7299&amp;" Util"))</f>
        <v/>
      </c>
    </row>
    <row r="7300" ht="15.75" customHeight="1" s="42">
      <c r="A7300" s="41" t="n"/>
      <c r="G7300" s="38" t="n"/>
      <c r="H7300" s="38" t="n"/>
      <c r="I7300" s="38" t="n"/>
      <c r="J7300" s="38" t="n"/>
      <c r="K7300" s="38" t="n"/>
      <c r="L7300" s="38" t="n"/>
      <c r="N7300" s="36">
        <f>IF($B7300="","",IF($C7300="SUPERSTORE","Superstore","DH"))</f>
        <v/>
      </c>
      <c r="O7300" s="36">
        <f>IF($B7300="","",IFERROR(VLOOKUP($B7300,Mapping!$A:$C,2,0),"Not Mapped"))</f>
        <v/>
      </c>
      <c r="P7300" s="36">
        <f>IF($B7300="","",IFERROR(VLOOKUP($B7300,Mapping!$A:$C,3,0),"Not Mapped"))</f>
        <v/>
      </c>
      <c r="Q7300" s="36">
        <f>IF($B7300="","",IFERROR(VLOOKUP($O7300,Leaders!$A:$B,2,0),"Not Mapped"))</f>
        <v/>
      </c>
      <c r="R7300" s="36">
        <f>IF($B7300="","",IF(COUNTIF(Exclusions!$A:$A,$B7300)&gt;0,"Yes","No"))</f>
        <v/>
      </c>
      <c r="S7300" s="38">
        <f>IF($B7300="","",MIN(1,DAY($A7300)/IF($N7300="Superstore",Settings!$B$5,Settings!$B$4)))</f>
        <v/>
      </c>
      <c r="T7300" s="38">
        <f>IF(OR($B7300="",$G7300="",$S7300=0),"",$G7300/$S7300)</f>
        <v/>
      </c>
      <c r="U7300" s="36">
        <f>IF($T7300="","",IF($T7300&lt;Settings!$B$8,"Critical",IF($T7300&lt;Settings!$B$9,"Semi Critical","Non Critical")))</f>
        <v/>
      </c>
      <c r="V7300" s="28" t="n"/>
      <c r="Z7300">
        <f>IF($B7300="","",IFERROR(VLOOKUP($B7300,'Plan HC for CCA'!$A:$B,2,0),""))</f>
        <v/>
      </c>
      <c r="AA7300">
        <f>IF(OR($B7300="",$Z7300=""),"",IF(N($M7300)&lt;$Z7300,"Delta","No Delta"))</f>
        <v/>
      </c>
      <c r="AB7300">
        <f>IF(OR($B7300="",$Z7300=""),"",MAX(0,$Z7300-N($M7300)))</f>
        <v/>
      </c>
      <c r="AC7300" s="46">
        <f>IF($B7300="","",IFERROR(INDEX('CCA Util %'!$H:$H,MATCH($B7300,'CCA Util %'!$E:$E,0)),""))</f>
        <v/>
      </c>
      <c r="AD7300">
        <f>IF($B7300="","",IFERROR(INDEX('CCA Util %'!$G:$G,MATCH($B7300,'CCA Util %'!$E:$E,0)),""))</f>
        <v/>
      </c>
      <c r="AE7300">
        <f>IF(OR($B7300="",$U7300=""),"",$U7300&amp;" &amp; "&amp;IF(OR($AD7300="",$AD7300=0),"Util NA",$AD7300&amp;" Util"))</f>
        <v/>
      </c>
    </row>
    <row r="7301" ht="15.75" customHeight="1" s="42">
      <c r="A7301" s="41" t="n"/>
      <c r="G7301" s="38" t="n"/>
      <c r="H7301" s="38" t="n"/>
      <c r="I7301" s="38" t="n"/>
      <c r="J7301" s="38" t="n"/>
      <c r="K7301" s="38" t="n"/>
      <c r="L7301" s="38" t="n"/>
      <c r="N7301" s="36">
        <f>IF($B7301="","",IF($C7301="SUPERSTORE","Superstore","DH"))</f>
        <v/>
      </c>
      <c r="O7301" s="36">
        <f>IF($B7301="","",IFERROR(VLOOKUP($B7301,Mapping!$A:$C,2,0),"Not Mapped"))</f>
        <v/>
      </c>
      <c r="P7301" s="36">
        <f>IF($B7301="","",IFERROR(VLOOKUP($B7301,Mapping!$A:$C,3,0),"Not Mapped"))</f>
        <v/>
      </c>
      <c r="Q7301" s="36">
        <f>IF($B7301="","",IFERROR(VLOOKUP($O7301,Leaders!$A:$B,2,0),"Not Mapped"))</f>
        <v/>
      </c>
      <c r="R7301" s="36">
        <f>IF($B7301="","",IF(COUNTIF(Exclusions!$A:$A,$B7301)&gt;0,"Yes","No"))</f>
        <v/>
      </c>
      <c r="S7301" s="38">
        <f>IF($B7301="","",MIN(1,DAY($A7301)/IF($N7301="Superstore",Settings!$B$5,Settings!$B$4)))</f>
        <v/>
      </c>
      <c r="T7301" s="38">
        <f>IF(OR($B7301="",$G7301="",$S7301=0),"",$G7301/$S7301)</f>
        <v/>
      </c>
      <c r="U7301" s="36">
        <f>IF($T7301="","",IF($T7301&lt;Settings!$B$8,"Critical",IF($T7301&lt;Settings!$B$9,"Semi Critical","Non Critical")))</f>
        <v/>
      </c>
      <c r="V7301" s="28" t="n"/>
      <c r="Z7301">
        <f>IF($B7301="","",IFERROR(VLOOKUP($B7301,'Plan HC for CCA'!$A:$B,2,0),""))</f>
        <v/>
      </c>
      <c r="AA7301">
        <f>IF(OR($B7301="",$Z7301=""),"",IF(N($M7301)&lt;$Z7301,"Delta","No Delta"))</f>
        <v/>
      </c>
      <c r="AB7301">
        <f>IF(OR($B7301="",$Z7301=""),"",MAX(0,$Z7301-N($M7301)))</f>
        <v/>
      </c>
      <c r="AC7301" s="46">
        <f>IF($B7301="","",IFERROR(INDEX('CCA Util %'!$H:$H,MATCH($B7301,'CCA Util %'!$E:$E,0)),""))</f>
        <v/>
      </c>
      <c r="AD7301">
        <f>IF($B7301="","",IFERROR(INDEX('CCA Util %'!$G:$G,MATCH($B7301,'CCA Util %'!$E:$E,0)),""))</f>
        <v/>
      </c>
      <c r="AE7301">
        <f>IF(OR($B7301="",$U7301=""),"",$U7301&amp;" &amp; "&amp;IF(OR($AD7301="",$AD7301=0),"Util NA",$AD7301&amp;" Util"))</f>
        <v/>
      </c>
    </row>
    <row r="7302" ht="15.75" customHeight="1" s="42">
      <c r="A7302" s="41" t="n"/>
      <c r="G7302" s="38" t="n"/>
      <c r="H7302" s="38" t="n"/>
      <c r="I7302" s="38" t="n"/>
      <c r="J7302" s="38" t="n"/>
      <c r="K7302" s="38" t="n"/>
      <c r="L7302" s="38" t="n"/>
      <c r="N7302" s="36">
        <f>IF($B7302="","",IF($C7302="SUPERSTORE","Superstore","DH"))</f>
        <v/>
      </c>
      <c r="O7302" s="36">
        <f>IF($B7302="","",IFERROR(VLOOKUP($B7302,Mapping!$A:$C,2,0),"Not Mapped"))</f>
        <v/>
      </c>
      <c r="P7302" s="36">
        <f>IF($B7302="","",IFERROR(VLOOKUP($B7302,Mapping!$A:$C,3,0),"Not Mapped"))</f>
        <v/>
      </c>
      <c r="Q7302" s="36">
        <f>IF($B7302="","",IFERROR(VLOOKUP($O7302,Leaders!$A:$B,2,0),"Not Mapped"))</f>
        <v/>
      </c>
      <c r="R7302" s="36">
        <f>IF($B7302="","",IF(COUNTIF(Exclusions!$A:$A,$B7302)&gt;0,"Yes","No"))</f>
        <v/>
      </c>
      <c r="S7302" s="38">
        <f>IF($B7302="","",MIN(1,DAY($A7302)/IF($N7302="Superstore",Settings!$B$5,Settings!$B$4)))</f>
        <v/>
      </c>
      <c r="T7302" s="38">
        <f>IF(OR($B7302="",$G7302="",$S7302=0),"",$G7302/$S7302)</f>
        <v/>
      </c>
      <c r="U7302" s="36">
        <f>IF($T7302="","",IF($T7302&lt;Settings!$B$8,"Critical",IF($T7302&lt;Settings!$B$9,"Semi Critical","Non Critical")))</f>
        <v/>
      </c>
      <c r="V7302" s="28" t="n"/>
      <c r="Z7302">
        <f>IF($B7302="","",IFERROR(VLOOKUP($B7302,'Plan HC for CCA'!$A:$B,2,0),""))</f>
        <v/>
      </c>
      <c r="AA7302">
        <f>IF(OR($B7302="",$Z7302=""),"",IF(N($M7302)&lt;$Z7302,"Delta","No Delta"))</f>
        <v/>
      </c>
      <c r="AB7302">
        <f>IF(OR($B7302="",$Z7302=""),"",MAX(0,$Z7302-N($M7302)))</f>
        <v/>
      </c>
      <c r="AC7302" s="46">
        <f>IF($B7302="","",IFERROR(INDEX('CCA Util %'!$H:$H,MATCH($B7302,'CCA Util %'!$E:$E,0)),""))</f>
        <v/>
      </c>
      <c r="AD7302">
        <f>IF($B7302="","",IFERROR(INDEX('CCA Util %'!$G:$G,MATCH($B7302,'CCA Util %'!$E:$E,0)),""))</f>
        <v/>
      </c>
      <c r="AE7302">
        <f>IF(OR($B7302="",$U7302=""),"",$U7302&amp;" &amp; "&amp;IF(OR($AD7302="",$AD7302=0),"Util NA",$AD7302&amp;" Util"))</f>
        <v/>
      </c>
    </row>
    <row r="7303" ht="15.75" customHeight="1" s="42">
      <c r="A7303" s="41" t="n"/>
      <c r="G7303" s="38" t="n"/>
      <c r="H7303" s="38" t="n"/>
      <c r="I7303" s="38" t="n"/>
      <c r="J7303" s="38" t="n"/>
      <c r="K7303" s="38" t="n"/>
      <c r="L7303" s="38" t="n"/>
      <c r="N7303" s="36">
        <f>IF($B7303="","",IF($C7303="SUPERSTORE","Superstore","DH"))</f>
        <v/>
      </c>
      <c r="O7303" s="36">
        <f>IF($B7303="","",IFERROR(VLOOKUP($B7303,Mapping!$A:$C,2,0),"Not Mapped"))</f>
        <v/>
      </c>
      <c r="P7303" s="36">
        <f>IF($B7303="","",IFERROR(VLOOKUP($B7303,Mapping!$A:$C,3,0),"Not Mapped"))</f>
        <v/>
      </c>
      <c r="Q7303" s="36">
        <f>IF($B7303="","",IFERROR(VLOOKUP($O7303,Leaders!$A:$B,2,0),"Not Mapped"))</f>
        <v/>
      </c>
      <c r="R7303" s="36">
        <f>IF($B7303="","",IF(COUNTIF(Exclusions!$A:$A,$B7303)&gt;0,"Yes","No"))</f>
        <v/>
      </c>
      <c r="S7303" s="38">
        <f>IF($B7303="","",MIN(1,DAY($A7303)/IF($N7303="Superstore",Settings!$B$5,Settings!$B$4)))</f>
        <v/>
      </c>
      <c r="T7303" s="38">
        <f>IF(OR($B7303="",$G7303="",$S7303=0),"",$G7303/$S7303)</f>
        <v/>
      </c>
      <c r="U7303" s="36">
        <f>IF($T7303="","",IF($T7303&lt;Settings!$B$8,"Critical",IF($T7303&lt;Settings!$B$9,"Semi Critical","Non Critical")))</f>
        <v/>
      </c>
      <c r="V7303" s="28" t="n"/>
      <c r="Z7303">
        <f>IF($B7303="","",IFERROR(VLOOKUP($B7303,'Plan HC for CCA'!$A:$B,2,0),""))</f>
        <v/>
      </c>
      <c r="AA7303">
        <f>IF(OR($B7303="",$Z7303=""),"",IF(N($M7303)&lt;$Z7303,"Delta","No Delta"))</f>
        <v/>
      </c>
      <c r="AB7303">
        <f>IF(OR($B7303="",$Z7303=""),"",MAX(0,$Z7303-N($M7303)))</f>
        <v/>
      </c>
      <c r="AC7303" s="46">
        <f>IF($B7303="","",IFERROR(INDEX('CCA Util %'!$H:$H,MATCH($B7303,'CCA Util %'!$E:$E,0)),""))</f>
        <v/>
      </c>
      <c r="AD7303">
        <f>IF($B7303="","",IFERROR(INDEX('CCA Util %'!$G:$G,MATCH($B7303,'CCA Util %'!$E:$E,0)),""))</f>
        <v/>
      </c>
      <c r="AE7303">
        <f>IF(OR($B7303="",$U7303=""),"",$U7303&amp;" &amp; "&amp;IF(OR($AD7303="",$AD7303=0),"Util NA",$AD7303&amp;" Util"))</f>
        <v/>
      </c>
    </row>
    <row r="7304" ht="15.75" customHeight="1" s="42">
      <c r="A7304" s="41" t="n"/>
      <c r="G7304" s="38" t="n"/>
      <c r="H7304" s="38" t="n"/>
      <c r="I7304" s="38" t="n"/>
      <c r="J7304" s="38" t="n"/>
      <c r="K7304" s="38" t="n"/>
      <c r="L7304" s="38" t="n"/>
      <c r="N7304" s="36">
        <f>IF($B7304="","",IF($C7304="SUPERSTORE","Superstore","DH"))</f>
        <v/>
      </c>
      <c r="O7304" s="36">
        <f>IF($B7304="","",IFERROR(VLOOKUP($B7304,Mapping!$A:$C,2,0),"Not Mapped"))</f>
        <v/>
      </c>
      <c r="P7304" s="36">
        <f>IF($B7304="","",IFERROR(VLOOKUP($B7304,Mapping!$A:$C,3,0),"Not Mapped"))</f>
        <v/>
      </c>
      <c r="Q7304" s="36">
        <f>IF($B7304="","",IFERROR(VLOOKUP($O7304,Leaders!$A:$B,2,0),"Not Mapped"))</f>
        <v/>
      </c>
      <c r="R7304" s="36">
        <f>IF($B7304="","",IF(COUNTIF(Exclusions!$A:$A,$B7304)&gt;0,"Yes","No"))</f>
        <v/>
      </c>
      <c r="S7304" s="38">
        <f>IF($B7304="","",MIN(1,DAY($A7304)/IF($N7304="Superstore",Settings!$B$5,Settings!$B$4)))</f>
        <v/>
      </c>
      <c r="T7304" s="38">
        <f>IF(OR($B7304="",$G7304="",$S7304=0),"",$G7304/$S7304)</f>
        <v/>
      </c>
      <c r="U7304" s="36">
        <f>IF($T7304="","",IF($T7304&lt;Settings!$B$8,"Critical",IF($T7304&lt;Settings!$B$9,"Semi Critical","Non Critical")))</f>
        <v/>
      </c>
      <c r="V7304" s="28" t="n"/>
      <c r="Z7304">
        <f>IF($B7304="","",IFERROR(VLOOKUP($B7304,'Plan HC for CCA'!$A:$B,2,0),""))</f>
        <v/>
      </c>
      <c r="AA7304">
        <f>IF(OR($B7304="",$Z7304=""),"",IF(N($M7304)&lt;$Z7304,"Delta","No Delta"))</f>
        <v/>
      </c>
      <c r="AB7304">
        <f>IF(OR($B7304="",$Z7304=""),"",MAX(0,$Z7304-N($M7304)))</f>
        <v/>
      </c>
      <c r="AC7304" s="46">
        <f>IF($B7304="","",IFERROR(INDEX('CCA Util %'!$H:$H,MATCH($B7304,'CCA Util %'!$E:$E,0)),""))</f>
        <v/>
      </c>
      <c r="AD7304">
        <f>IF($B7304="","",IFERROR(INDEX('CCA Util %'!$G:$G,MATCH($B7304,'CCA Util %'!$E:$E,0)),""))</f>
        <v/>
      </c>
      <c r="AE7304">
        <f>IF(OR($B7304="",$U7304=""),"",$U7304&amp;" &amp; "&amp;IF(OR($AD7304="",$AD7304=0),"Util NA",$AD7304&amp;" Util"))</f>
        <v/>
      </c>
    </row>
    <row r="7305" ht="15.75" customHeight="1" s="42">
      <c r="A7305" s="41" t="n"/>
      <c r="G7305" s="38" t="n"/>
      <c r="H7305" s="38" t="n"/>
      <c r="I7305" s="38" t="n"/>
      <c r="J7305" s="38" t="n"/>
      <c r="K7305" s="38" t="n"/>
      <c r="L7305" s="38" t="n"/>
      <c r="N7305" s="36">
        <f>IF($B7305="","",IF($C7305="SUPERSTORE","Superstore","DH"))</f>
        <v/>
      </c>
      <c r="O7305" s="36">
        <f>IF($B7305="","",IFERROR(VLOOKUP($B7305,Mapping!$A:$C,2,0),"Not Mapped"))</f>
        <v/>
      </c>
      <c r="P7305" s="36">
        <f>IF($B7305="","",IFERROR(VLOOKUP($B7305,Mapping!$A:$C,3,0),"Not Mapped"))</f>
        <v/>
      </c>
      <c r="Q7305" s="36">
        <f>IF($B7305="","",IFERROR(VLOOKUP($O7305,Leaders!$A:$B,2,0),"Not Mapped"))</f>
        <v/>
      </c>
      <c r="R7305" s="36">
        <f>IF($B7305="","",IF(COUNTIF(Exclusions!$A:$A,$B7305)&gt;0,"Yes","No"))</f>
        <v/>
      </c>
      <c r="S7305" s="38">
        <f>IF($B7305="","",MIN(1,DAY($A7305)/IF($N7305="Superstore",Settings!$B$5,Settings!$B$4)))</f>
        <v/>
      </c>
      <c r="T7305" s="38">
        <f>IF(OR($B7305="",$G7305="",$S7305=0),"",$G7305/$S7305)</f>
        <v/>
      </c>
      <c r="U7305" s="36">
        <f>IF($T7305="","",IF($T7305&lt;Settings!$B$8,"Critical",IF($T7305&lt;Settings!$B$9,"Semi Critical","Non Critical")))</f>
        <v/>
      </c>
      <c r="V7305" s="28" t="n"/>
      <c r="Z7305">
        <f>IF($B7305="","",IFERROR(VLOOKUP($B7305,'Plan HC for CCA'!$A:$B,2,0),""))</f>
        <v/>
      </c>
      <c r="AA7305">
        <f>IF(OR($B7305="",$Z7305=""),"",IF(N($M7305)&lt;$Z7305,"Delta","No Delta"))</f>
        <v/>
      </c>
      <c r="AB7305">
        <f>IF(OR($B7305="",$Z7305=""),"",MAX(0,$Z7305-N($M7305)))</f>
        <v/>
      </c>
      <c r="AC7305" s="46">
        <f>IF($B7305="","",IFERROR(INDEX('CCA Util %'!$H:$H,MATCH($B7305,'CCA Util %'!$E:$E,0)),""))</f>
        <v/>
      </c>
      <c r="AD7305">
        <f>IF($B7305="","",IFERROR(INDEX('CCA Util %'!$G:$G,MATCH($B7305,'CCA Util %'!$E:$E,0)),""))</f>
        <v/>
      </c>
      <c r="AE7305">
        <f>IF(OR($B7305="",$U7305=""),"",$U7305&amp;" &amp; "&amp;IF(OR($AD7305="",$AD7305=0),"Util NA",$AD7305&amp;" Util"))</f>
        <v/>
      </c>
    </row>
    <row r="7306" ht="15.75" customHeight="1" s="42">
      <c r="A7306" s="41" t="n"/>
      <c r="G7306" s="38" t="n"/>
      <c r="H7306" s="38" t="n"/>
      <c r="I7306" s="38" t="n"/>
      <c r="J7306" s="38" t="n"/>
      <c r="K7306" s="38" t="n"/>
      <c r="L7306" s="38" t="n"/>
      <c r="N7306" s="36">
        <f>IF($B7306="","",IF($C7306="SUPERSTORE","Superstore","DH"))</f>
        <v/>
      </c>
      <c r="O7306" s="36">
        <f>IF($B7306="","",IFERROR(VLOOKUP($B7306,Mapping!$A:$C,2,0),"Not Mapped"))</f>
        <v/>
      </c>
      <c r="P7306" s="36">
        <f>IF($B7306="","",IFERROR(VLOOKUP($B7306,Mapping!$A:$C,3,0),"Not Mapped"))</f>
        <v/>
      </c>
      <c r="Q7306" s="36">
        <f>IF($B7306="","",IFERROR(VLOOKUP($O7306,Leaders!$A:$B,2,0),"Not Mapped"))</f>
        <v/>
      </c>
      <c r="R7306" s="36">
        <f>IF($B7306="","",IF(COUNTIF(Exclusions!$A:$A,$B7306)&gt;0,"Yes","No"))</f>
        <v/>
      </c>
      <c r="S7306" s="38">
        <f>IF($B7306="","",MIN(1,DAY($A7306)/IF($N7306="Superstore",Settings!$B$5,Settings!$B$4)))</f>
        <v/>
      </c>
      <c r="T7306" s="38">
        <f>IF(OR($B7306="",$G7306="",$S7306=0),"",$G7306/$S7306)</f>
        <v/>
      </c>
      <c r="U7306" s="36">
        <f>IF($T7306="","",IF($T7306&lt;Settings!$B$8,"Critical",IF($T7306&lt;Settings!$B$9,"Semi Critical","Non Critical")))</f>
        <v/>
      </c>
      <c r="V7306" s="28" t="n"/>
      <c r="Z7306">
        <f>IF($B7306="","",IFERROR(VLOOKUP($B7306,'Plan HC for CCA'!$A:$B,2,0),""))</f>
        <v/>
      </c>
      <c r="AA7306">
        <f>IF(OR($B7306="",$Z7306=""),"",IF(N($M7306)&lt;$Z7306,"Delta","No Delta"))</f>
        <v/>
      </c>
      <c r="AB7306">
        <f>IF(OR($B7306="",$Z7306=""),"",MAX(0,$Z7306-N($M7306)))</f>
        <v/>
      </c>
      <c r="AC7306" s="46">
        <f>IF($B7306="","",IFERROR(INDEX('CCA Util %'!$H:$H,MATCH($B7306,'CCA Util %'!$E:$E,0)),""))</f>
        <v/>
      </c>
      <c r="AD7306">
        <f>IF($B7306="","",IFERROR(INDEX('CCA Util %'!$G:$G,MATCH($B7306,'CCA Util %'!$E:$E,0)),""))</f>
        <v/>
      </c>
      <c r="AE7306">
        <f>IF(OR($B7306="",$U7306=""),"",$U7306&amp;" &amp; "&amp;IF(OR($AD7306="",$AD7306=0),"Util NA",$AD7306&amp;" Util"))</f>
        <v/>
      </c>
    </row>
    <row r="7307" ht="15.75" customHeight="1" s="42">
      <c r="A7307" s="41" t="n"/>
      <c r="G7307" s="38" t="n"/>
      <c r="H7307" s="38" t="n"/>
      <c r="I7307" s="38" t="n"/>
      <c r="J7307" s="38" t="n"/>
      <c r="K7307" s="38" t="n"/>
      <c r="L7307" s="38" t="n"/>
      <c r="N7307" s="36">
        <f>IF($B7307="","",IF($C7307="SUPERSTORE","Superstore","DH"))</f>
        <v/>
      </c>
      <c r="O7307" s="36">
        <f>IF($B7307="","",IFERROR(VLOOKUP($B7307,Mapping!$A:$C,2,0),"Not Mapped"))</f>
        <v/>
      </c>
      <c r="P7307" s="36">
        <f>IF($B7307="","",IFERROR(VLOOKUP($B7307,Mapping!$A:$C,3,0),"Not Mapped"))</f>
        <v/>
      </c>
      <c r="Q7307" s="36">
        <f>IF($B7307="","",IFERROR(VLOOKUP($O7307,Leaders!$A:$B,2,0),"Not Mapped"))</f>
        <v/>
      </c>
      <c r="R7307" s="36">
        <f>IF($B7307="","",IF(COUNTIF(Exclusions!$A:$A,$B7307)&gt;0,"Yes","No"))</f>
        <v/>
      </c>
      <c r="S7307" s="38">
        <f>IF($B7307="","",MIN(1,DAY($A7307)/IF($N7307="Superstore",Settings!$B$5,Settings!$B$4)))</f>
        <v/>
      </c>
      <c r="T7307" s="38">
        <f>IF(OR($B7307="",$G7307="",$S7307=0),"",$G7307/$S7307)</f>
        <v/>
      </c>
      <c r="U7307" s="36">
        <f>IF($T7307="","",IF($T7307&lt;Settings!$B$8,"Critical",IF($T7307&lt;Settings!$B$9,"Semi Critical","Non Critical")))</f>
        <v/>
      </c>
      <c r="V7307" s="28" t="n"/>
      <c r="Z7307">
        <f>IF($B7307="","",IFERROR(VLOOKUP($B7307,'Plan HC for CCA'!$A:$B,2,0),""))</f>
        <v/>
      </c>
      <c r="AA7307">
        <f>IF(OR($B7307="",$Z7307=""),"",IF(N($M7307)&lt;$Z7307,"Delta","No Delta"))</f>
        <v/>
      </c>
      <c r="AB7307">
        <f>IF(OR($B7307="",$Z7307=""),"",MAX(0,$Z7307-N($M7307)))</f>
        <v/>
      </c>
      <c r="AC7307" s="46">
        <f>IF($B7307="","",IFERROR(INDEX('CCA Util %'!$H:$H,MATCH($B7307,'CCA Util %'!$E:$E,0)),""))</f>
        <v/>
      </c>
      <c r="AD7307">
        <f>IF($B7307="","",IFERROR(INDEX('CCA Util %'!$G:$G,MATCH($B7307,'CCA Util %'!$E:$E,0)),""))</f>
        <v/>
      </c>
      <c r="AE7307">
        <f>IF(OR($B7307="",$U7307=""),"",$U7307&amp;" &amp; "&amp;IF(OR($AD7307="",$AD7307=0),"Util NA",$AD7307&amp;" Util"))</f>
        <v/>
      </c>
    </row>
    <row r="7308" ht="15.75" customHeight="1" s="42">
      <c r="A7308" s="41" t="n"/>
      <c r="G7308" s="38" t="n"/>
      <c r="H7308" s="38" t="n"/>
      <c r="I7308" s="38" t="n"/>
      <c r="J7308" s="38" t="n"/>
      <c r="K7308" s="38" t="n"/>
      <c r="L7308" s="38" t="n"/>
      <c r="N7308" s="36">
        <f>IF($B7308="","",IF($C7308="SUPERSTORE","Superstore","DH"))</f>
        <v/>
      </c>
      <c r="O7308" s="36">
        <f>IF($B7308="","",IFERROR(VLOOKUP($B7308,Mapping!$A:$C,2,0),"Not Mapped"))</f>
        <v/>
      </c>
      <c r="P7308" s="36">
        <f>IF($B7308="","",IFERROR(VLOOKUP($B7308,Mapping!$A:$C,3,0),"Not Mapped"))</f>
        <v/>
      </c>
      <c r="Q7308" s="36">
        <f>IF($B7308="","",IFERROR(VLOOKUP($O7308,Leaders!$A:$B,2,0),"Not Mapped"))</f>
        <v/>
      </c>
      <c r="R7308" s="36">
        <f>IF($B7308="","",IF(COUNTIF(Exclusions!$A:$A,$B7308)&gt;0,"Yes","No"))</f>
        <v/>
      </c>
      <c r="S7308" s="38">
        <f>IF($B7308="","",MIN(1,DAY($A7308)/IF($N7308="Superstore",Settings!$B$5,Settings!$B$4)))</f>
        <v/>
      </c>
      <c r="T7308" s="38">
        <f>IF(OR($B7308="",$G7308="",$S7308=0),"",$G7308/$S7308)</f>
        <v/>
      </c>
      <c r="U7308" s="36">
        <f>IF($T7308="","",IF($T7308&lt;Settings!$B$8,"Critical",IF($T7308&lt;Settings!$B$9,"Semi Critical","Non Critical")))</f>
        <v/>
      </c>
      <c r="V7308" s="28" t="n"/>
      <c r="Z7308">
        <f>IF($B7308="","",IFERROR(VLOOKUP($B7308,'Plan HC for CCA'!$A:$B,2,0),""))</f>
        <v/>
      </c>
      <c r="AA7308">
        <f>IF(OR($B7308="",$Z7308=""),"",IF(N($M7308)&lt;$Z7308,"Delta","No Delta"))</f>
        <v/>
      </c>
      <c r="AB7308">
        <f>IF(OR($B7308="",$Z7308=""),"",MAX(0,$Z7308-N($M7308)))</f>
        <v/>
      </c>
      <c r="AC7308" s="46">
        <f>IF($B7308="","",IFERROR(INDEX('CCA Util %'!$H:$H,MATCH($B7308,'CCA Util %'!$E:$E,0)),""))</f>
        <v/>
      </c>
      <c r="AD7308">
        <f>IF($B7308="","",IFERROR(INDEX('CCA Util %'!$G:$G,MATCH($B7308,'CCA Util %'!$E:$E,0)),""))</f>
        <v/>
      </c>
      <c r="AE7308">
        <f>IF(OR($B7308="",$U7308=""),"",$U7308&amp;" &amp; "&amp;IF(OR($AD7308="",$AD7308=0),"Util NA",$AD7308&amp;" Util"))</f>
        <v/>
      </c>
    </row>
    <row r="7309" ht="15.75" customHeight="1" s="42">
      <c r="A7309" s="41" t="n"/>
      <c r="G7309" s="38" t="n"/>
      <c r="H7309" s="38" t="n"/>
      <c r="I7309" s="38" t="n"/>
      <c r="J7309" s="38" t="n"/>
      <c r="K7309" s="38" t="n"/>
      <c r="L7309" s="38" t="n"/>
      <c r="N7309" s="36">
        <f>IF($B7309="","",IF($C7309="SUPERSTORE","Superstore","DH"))</f>
        <v/>
      </c>
      <c r="O7309" s="36">
        <f>IF($B7309="","",IFERROR(VLOOKUP($B7309,Mapping!$A:$C,2,0),"Not Mapped"))</f>
        <v/>
      </c>
      <c r="P7309" s="36">
        <f>IF($B7309="","",IFERROR(VLOOKUP($B7309,Mapping!$A:$C,3,0),"Not Mapped"))</f>
        <v/>
      </c>
      <c r="Q7309" s="36">
        <f>IF($B7309="","",IFERROR(VLOOKUP($O7309,Leaders!$A:$B,2,0),"Not Mapped"))</f>
        <v/>
      </c>
      <c r="R7309" s="36">
        <f>IF($B7309="","",IF(COUNTIF(Exclusions!$A:$A,$B7309)&gt;0,"Yes","No"))</f>
        <v/>
      </c>
      <c r="S7309" s="38">
        <f>IF($B7309="","",MIN(1,DAY($A7309)/IF($N7309="Superstore",Settings!$B$5,Settings!$B$4)))</f>
        <v/>
      </c>
      <c r="T7309" s="38">
        <f>IF(OR($B7309="",$G7309="",$S7309=0),"",$G7309/$S7309)</f>
        <v/>
      </c>
      <c r="U7309" s="36">
        <f>IF($T7309="","",IF($T7309&lt;Settings!$B$8,"Critical",IF($T7309&lt;Settings!$B$9,"Semi Critical","Non Critical")))</f>
        <v/>
      </c>
      <c r="V7309" s="28" t="n"/>
      <c r="Z7309">
        <f>IF($B7309="","",IFERROR(VLOOKUP($B7309,'Plan HC for CCA'!$A:$B,2,0),""))</f>
        <v/>
      </c>
      <c r="AA7309">
        <f>IF(OR($B7309="",$Z7309=""),"",IF(N($M7309)&lt;$Z7309,"Delta","No Delta"))</f>
        <v/>
      </c>
      <c r="AB7309">
        <f>IF(OR($B7309="",$Z7309=""),"",MAX(0,$Z7309-N($M7309)))</f>
        <v/>
      </c>
      <c r="AC7309" s="46">
        <f>IF($B7309="","",IFERROR(INDEX('CCA Util %'!$H:$H,MATCH($B7309,'CCA Util %'!$E:$E,0)),""))</f>
        <v/>
      </c>
      <c r="AD7309">
        <f>IF($B7309="","",IFERROR(INDEX('CCA Util %'!$G:$G,MATCH($B7309,'CCA Util %'!$E:$E,0)),""))</f>
        <v/>
      </c>
      <c r="AE7309">
        <f>IF(OR($B7309="",$U7309=""),"",$U7309&amp;" &amp; "&amp;IF(OR($AD7309="",$AD7309=0),"Util NA",$AD7309&amp;" Util"))</f>
        <v/>
      </c>
    </row>
    <row r="7310" ht="15.75" customHeight="1" s="42">
      <c r="A7310" s="41" t="n"/>
      <c r="G7310" s="38" t="n"/>
      <c r="H7310" s="38" t="n"/>
      <c r="I7310" s="38" t="n"/>
      <c r="J7310" s="38" t="n"/>
      <c r="K7310" s="38" t="n"/>
      <c r="L7310" s="38" t="n"/>
      <c r="N7310" s="36">
        <f>IF($B7310="","",IF($C7310="SUPERSTORE","Superstore","DH"))</f>
        <v/>
      </c>
      <c r="O7310" s="36">
        <f>IF($B7310="","",IFERROR(VLOOKUP($B7310,Mapping!$A:$C,2,0),"Not Mapped"))</f>
        <v/>
      </c>
      <c r="P7310" s="36">
        <f>IF($B7310="","",IFERROR(VLOOKUP($B7310,Mapping!$A:$C,3,0),"Not Mapped"))</f>
        <v/>
      </c>
      <c r="Q7310" s="36">
        <f>IF($B7310="","",IFERROR(VLOOKUP($O7310,Leaders!$A:$B,2,0),"Not Mapped"))</f>
        <v/>
      </c>
      <c r="R7310" s="36">
        <f>IF($B7310="","",IF(COUNTIF(Exclusions!$A:$A,$B7310)&gt;0,"Yes","No"))</f>
        <v/>
      </c>
      <c r="S7310" s="38">
        <f>IF($B7310="","",MIN(1,DAY($A7310)/IF($N7310="Superstore",Settings!$B$5,Settings!$B$4)))</f>
        <v/>
      </c>
      <c r="T7310" s="38">
        <f>IF(OR($B7310="",$G7310="",$S7310=0),"",$G7310/$S7310)</f>
        <v/>
      </c>
      <c r="U7310" s="36">
        <f>IF($T7310="","",IF($T7310&lt;Settings!$B$8,"Critical",IF($T7310&lt;Settings!$B$9,"Semi Critical","Non Critical")))</f>
        <v/>
      </c>
      <c r="V7310" s="28" t="n"/>
      <c r="Z7310">
        <f>IF($B7310="","",IFERROR(VLOOKUP($B7310,'Plan HC for CCA'!$A:$B,2,0),""))</f>
        <v/>
      </c>
      <c r="AA7310">
        <f>IF(OR($B7310="",$Z7310=""),"",IF(N($M7310)&lt;$Z7310,"Delta","No Delta"))</f>
        <v/>
      </c>
      <c r="AB7310">
        <f>IF(OR($B7310="",$Z7310=""),"",MAX(0,$Z7310-N($M7310)))</f>
        <v/>
      </c>
      <c r="AC7310" s="46">
        <f>IF($B7310="","",IFERROR(INDEX('CCA Util %'!$H:$H,MATCH($B7310,'CCA Util %'!$E:$E,0)),""))</f>
        <v/>
      </c>
      <c r="AD7310">
        <f>IF($B7310="","",IFERROR(INDEX('CCA Util %'!$G:$G,MATCH($B7310,'CCA Util %'!$E:$E,0)),""))</f>
        <v/>
      </c>
      <c r="AE7310">
        <f>IF(OR($B7310="",$U7310=""),"",$U7310&amp;" &amp; "&amp;IF(OR($AD7310="",$AD7310=0),"Util NA",$AD7310&amp;" Util"))</f>
        <v/>
      </c>
    </row>
    <row r="7311" ht="15.75" customHeight="1" s="42">
      <c r="A7311" s="41" t="n"/>
      <c r="G7311" s="38" t="n"/>
      <c r="H7311" s="38" t="n"/>
      <c r="I7311" s="38" t="n"/>
      <c r="J7311" s="38" t="n"/>
      <c r="K7311" s="38" t="n"/>
      <c r="L7311" s="38" t="n"/>
      <c r="N7311" s="36">
        <f>IF($B7311="","",IF($C7311="SUPERSTORE","Superstore","DH"))</f>
        <v/>
      </c>
      <c r="O7311" s="36">
        <f>IF($B7311="","",IFERROR(VLOOKUP($B7311,Mapping!$A:$C,2,0),"Not Mapped"))</f>
        <v/>
      </c>
      <c r="P7311" s="36">
        <f>IF($B7311="","",IFERROR(VLOOKUP($B7311,Mapping!$A:$C,3,0),"Not Mapped"))</f>
        <v/>
      </c>
      <c r="Q7311" s="36">
        <f>IF($B7311="","",IFERROR(VLOOKUP($O7311,Leaders!$A:$B,2,0),"Not Mapped"))</f>
        <v/>
      </c>
      <c r="R7311" s="36">
        <f>IF($B7311="","",IF(COUNTIF(Exclusions!$A:$A,$B7311)&gt;0,"Yes","No"))</f>
        <v/>
      </c>
      <c r="S7311" s="38">
        <f>IF($B7311="","",MIN(1,DAY($A7311)/IF($N7311="Superstore",Settings!$B$5,Settings!$B$4)))</f>
        <v/>
      </c>
      <c r="T7311" s="38">
        <f>IF(OR($B7311="",$G7311="",$S7311=0),"",$G7311/$S7311)</f>
        <v/>
      </c>
      <c r="U7311" s="36">
        <f>IF($T7311="","",IF($T7311&lt;Settings!$B$8,"Critical",IF($T7311&lt;Settings!$B$9,"Semi Critical","Non Critical")))</f>
        <v/>
      </c>
      <c r="V7311" s="28" t="n"/>
      <c r="Z7311">
        <f>IF($B7311="","",IFERROR(VLOOKUP($B7311,'Plan HC for CCA'!$A:$B,2,0),""))</f>
        <v/>
      </c>
      <c r="AA7311">
        <f>IF(OR($B7311="",$Z7311=""),"",IF(N($M7311)&lt;$Z7311,"Delta","No Delta"))</f>
        <v/>
      </c>
      <c r="AB7311">
        <f>IF(OR($B7311="",$Z7311=""),"",MAX(0,$Z7311-N($M7311)))</f>
        <v/>
      </c>
      <c r="AC7311" s="46">
        <f>IF($B7311="","",IFERROR(INDEX('CCA Util %'!$H:$H,MATCH($B7311,'CCA Util %'!$E:$E,0)),""))</f>
        <v/>
      </c>
      <c r="AD7311">
        <f>IF($B7311="","",IFERROR(INDEX('CCA Util %'!$G:$G,MATCH($B7311,'CCA Util %'!$E:$E,0)),""))</f>
        <v/>
      </c>
      <c r="AE7311">
        <f>IF(OR($B7311="",$U7311=""),"",$U7311&amp;" &amp; "&amp;IF(OR($AD7311="",$AD7311=0),"Util NA",$AD7311&amp;" Util"))</f>
        <v/>
      </c>
    </row>
    <row r="7312" ht="15.75" customHeight="1" s="42">
      <c r="A7312" s="41" t="n"/>
      <c r="G7312" s="38" t="n"/>
      <c r="H7312" s="38" t="n"/>
      <c r="I7312" s="38" t="n"/>
      <c r="J7312" s="38" t="n"/>
      <c r="K7312" s="38" t="n"/>
      <c r="L7312" s="38" t="n"/>
      <c r="N7312" s="36">
        <f>IF($B7312="","",IF($C7312="SUPERSTORE","Superstore","DH"))</f>
        <v/>
      </c>
      <c r="O7312" s="36">
        <f>IF($B7312="","",IFERROR(VLOOKUP($B7312,Mapping!$A:$C,2,0),"Not Mapped"))</f>
        <v/>
      </c>
      <c r="P7312" s="36">
        <f>IF($B7312="","",IFERROR(VLOOKUP($B7312,Mapping!$A:$C,3,0),"Not Mapped"))</f>
        <v/>
      </c>
      <c r="Q7312" s="36">
        <f>IF($B7312="","",IFERROR(VLOOKUP($O7312,Leaders!$A:$B,2,0),"Not Mapped"))</f>
        <v/>
      </c>
      <c r="R7312" s="36">
        <f>IF($B7312="","",IF(COUNTIF(Exclusions!$A:$A,$B7312)&gt;0,"Yes","No"))</f>
        <v/>
      </c>
      <c r="S7312" s="38">
        <f>IF($B7312="","",MIN(1,DAY($A7312)/IF($N7312="Superstore",Settings!$B$5,Settings!$B$4)))</f>
        <v/>
      </c>
      <c r="T7312" s="38">
        <f>IF(OR($B7312="",$G7312="",$S7312=0),"",$G7312/$S7312)</f>
        <v/>
      </c>
      <c r="U7312" s="36">
        <f>IF($T7312="","",IF($T7312&lt;Settings!$B$8,"Critical",IF($T7312&lt;Settings!$B$9,"Semi Critical","Non Critical")))</f>
        <v/>
      </c>
      <c r="V7312" s="28" t="n"/>
      <c r="Z7312">
        <f>IF($B7312="","",IFERROR(VLOOKUP($B7312,'Plan HC for CCA'!$A:$B,2,0),""))</f>
        <v/>
      </c>
      <c r="AA7312">
        <f>IF(OR($B7312="",$Z7312=""),"",IF(N($M7312)&lt;$Z7312,"Delta","No Delta"))</f>
        <v/>
      </c>
      <c r="AB7312">
        <f>IF(OR($B7312="",$Z7312=""),"",MAX(0,$Z7312-N($M7312)))</f>
        <v/>
      </c>
      <c r="AC7312" s="46">
        <f>IF($B7312="","",IFERROR(INDEX('CCA Util %'!$H:$H,MATCH($B7312,'CCA Util %'!$E:$E,0)),""))</f>
        <v/>
      </c>
      <c r="AD7312">
        <f>IF($B7312="","",IFERROR(INDEX('CCA Util %'!$G:$G,MATCH($B7312,'CCA Util %'!$E:$E,0)),""))</f>
        <v/>
      </c>
      <c r="AE7312">
        <f>IF(OR($B7312="",$U7312=""),"",$U7312&amp;" &amp; "&amp;IF(OR($AD7312="",$AD7312=0),"Util NA",$AD7312&amp;" Util"))</f>
        <v/>
      </c>
    </row>
    <row r="7313" ht="15.75" customHeight="1" s="42">
      <c r="A7313" s="41" t="n"/>
      <c r="G7313" s="38" t="n"/>
      <c r="H7313" s="38" t="n"/>
      <c r="I7313" s="38" t="n"/>
      <c r="J7313" s="38" t="n"/>
      <c r="K7313" s="38" t="n"/>
      <c r="L7313" s="38" t="n"/>
      <c r="N7313" s="36">
        <f>IF($B7313="","",IF($C7313="SUPERSTORE","Superstore","DH"))</f>
        <v/>
      </c>
      <c r="O7313" s="36">
        <f>IF($B7313="","",IFERROR(VLOOKUP($B7313,Mapping!$A:$C,2,0),"Not Mapped"))</f>
        <v/>
      </c>
      <c r="P7313" s="36">
        <f>IF($B7313="","",IFERROR(VLOOKUP($B7313,Mapping!$A:$C,3,0),"Not Mapped"))</f>
        <v/>
      </c>
      <c r="Q7313" s="36">
        <f>IF($B7313="","",IFERROR(VLOOKUP($O7313,Leaders!$A:$B,2,0),"Not Mapped"))</f>
        <v/>
      </c>
      <c r="R7313" s="36">
        <f>IF($B7313="","",IF(COUNTIF(Exclusions!$A:$A,$B7313)&gt;0,"Yes","No"))</f>
        <v/>
      </c>
      <c r="S7313" s="38">
        <f>IF($B7313="","",MIN(1,DAY($A7313)/IF($N7313="Superstore",Settings!$B$5,Settings!$B$4)))</f>
        <v/>
      </c>
      <c r="T7313" s="38">
        <f>IF(OR($B7313="",$G7313="",$S7313=0),"",$G7313/$S7313)</f>
        <v/>
      </c>
      <c r="U7313" s="36">
        <f>IF($T7313="","",IF($T7313&lt;Settings!$B$8,"Critical",IF($T7313&lt;Settings!$B$9,"Semi Critical","Non Critical")))</f>
        <v/>
      </c>
      <c r="V7313" s="28" t="n"/>
      <c r="Z7313">
        <f>IF($B7313="","",IFERROR(VLOOKUP($B7313,'Plan HC for CCA'!$A:$B,2,0),""))</f>
        <v/>
      </c>
      <c r="AA7313">
        <f>IF(OR($B7313="",$Z7313=""),"",IF(N($M7313)&lt;$Z7313,"Delta","No Delta"))</f>
        <v/>
      </c>
      <c r="AB7313">
        <f>IF(OR($B7313="",$Z7313=""),"",MAX(0,$Z7313-N($M7313)))</f>
        <v/>
      </c>
      <c r="AC7313" s="46">
        <f>IF($B7313="","",IFERROR(INDEX('CCA Util %'!$H:$H,MATCH($B7313,'CCA Util %'!$E:$E,0)),""))</f>
        <v/>
      </c>
      <c r="AD7313">
        <f>IF($B7313="","",IFERROR(INDEX('CCA Util %'!$G:$G,MATCH($B7313,'CCA Util %'!$E:$E,0)),""))</f>
        <v/>
      </c>
      <c r="AE7313">
        <f>IF(OR($B7313="",$U7313=""),"",$U7313&amp;" &amp; "&amp;IF(OR($AD7313="",$AD7313=0),"Util NA",$AD7313&amp;" Util"))</f>
        <v/>
      </c>
    </row>
    <row r="7314" ht="15.75" customHeight="1" s="42">
      <c r="A7314" s="41" t="n"/>
      <c r="G7314" s="38" t="n"/>
      <c r="H7314" s="38" t="n"/>
      <c r="I7314" s="38" t="n"/>
      <c r="J7314" s="38" t="n"/>
      <c r="K7314" s="38" t="n"/>
      <c r="L7314" s="38" t="n"/>
      <c r="N7314" s="36">
        <f>IF($B7314="","",IF($C7314="SUPERSTORE","Superstore","DH"))</f>
        <v/>
      </c>
      <c r="O7314" s="36">
        <f>IF($B7314="","",IFERROR(VLOOKUP($B7314,Mapping!$A:$C,2,0),"Not Mapped"))</f>
        <v/>
      </c>
      <c r="P7314" s="36">
        <f>IF($B7314="","",IFERROR(VLOOKUP($B7314,Mapping!$A:$C,3,0),"Not Mapped"))</f>
        <v/>
      </c>
      <c r="Q7314" s="36">
        <f>IF($B7314="","",IFERROR(VLOOKUP($O7314,Leaders!$A:$B,2,0),"Not Mapped"))</f>
        <v/>
      </c>
      <c r="R7314" s="36">
        <f>IF($B7314="","",IF(COUNTIF(Exclusions!$A:$A,$B7314)&gt;0,"Yes","No"))</f>
        <v/>
      </c>
      <c r="S7314" s="38">
        <f>IF($B7314="","",MIN(1,DAY($A7314)/IF($N7314="Superstore",Settings!$B$5,Settings!$B$4)))</f>
        <v/>
      </c>
      <c r="T7314" s="38">
        <f>IF(OR($B7314="",$G7314="",$S7314=0),"",$G7314/$S7314)</f>
        <v/>
      </c>
      <c r="U7314" s="36">
        <f>IF($T7314="","",IF($T7314&lt;Settings!$B$8,"Critical",IF($T7314&lt;Settings!$B$9,"Semi Critical","Non Critical")))</f>
        <v/>
      </c>
      <c r="V7314" s="28" t="n"/>
      <c r="Z7314">
        <f>IF($B7314="","",IFERROR(VLOOKUP($B7314,'Plan HC for CCA'!$A:$B,2,0),""))</f>
        <v/>
      </c>
      <c r="AA7314">
        <f>IF(OR($B7314="",$Z7314=""),"",IF(N($M7314)&lt;$Z7314,"Delta","No Delta"))</f>
        <v/>
      </c>
      <c r="AB7314">
        <f>IF(OR($B7314="",$Z7314=""),"",MAX(0,$Z7314-N($M7314)))</f>
        <v/>
      </c>
      <c r="AC7314" s="46">
        <f>IF($B7314="","",IFERROR(INDEX('CCA Util %'!$H:$H,MATCH($B7314,'CCA Util %'!$E:$E,0)),""))</f>
        <v/>
      </c>
      <c r="AD7314">
        <f>IF($B7314="","",IFERROR(INDEX('CCA Util %'!$G:$G,MATCH($B7314,'CCA Util %'!$E:$E,0)),""))</f>
        <v/>
      </c>
      <c r="AE7314">
        <f>IF(OR($B7314="",$U7314=""),"",$U7314&amp;" &amp; "&amp;IF(OR($AD7314="",$AD7314=0),"Util NA",$AD7314&amp;" Util"))</f>
        <v/>
      </c>
    </row>
    <row r="7315" ht="15.75" customHeight="1" s="42">
      <c r="A7315" s="41" t="n"/>
      <c r="G7315" s="38" t="n"/>
      <c r="H7315" s="38" t="n"/>
      <c r="I7315" s="38" t="n"/>
      <c r="J7315" s="38" t="n"/>
      <c r="K7315" s="38" t="n"/>
      <c r="L7315" s="38" t="n"/>
      <c r="N7315" s="36">
        <f>IF($B7315="","",IF($C7315="SUPERSTORE","Superstore","DH"))</f>
        <v/>
      </c>
      <c r="O7315" s="36">
        <f>IF($B7315="","",IFERROR(VLOOKUP($B7315,Mapping!$A:$C,2,0),"Not Mapped"))</f>
        <v/>
      </c>
      <c r="P7315" s="36">
        <f>IF($B7315="","",IFERROR(VLOOKUP($B7315,Mapping!$A:$C,3,0),"Not Mapped"))</f>
        <v/>
      </c>
      <c r="Q7315" s="36">
        <f>IF($B7315="","",IFERROR(VLOOKUP($O7315,Leaders!$A:$B,2,0),"Not Mapped"))</f>
        <v/>
      </c>
      <c r="R7315" s="36">
        <f>IF($B7315="","",IF(COUNTIF(Exclusions!$A:$A,$B7315)&gt;0,"Yes","No"))</f>
        <v/>
      </c>
      <c r="S7315" s="38">
        <f>IF($B7315="","",MIN(1,DAY($A7315)/IF($N7315="Superstore",Settings!$B$5,Settings!$B$4)))</f>
        <v/>
      </c>
      <c r="T7315" s="38">
        <f>IF(OR($B7315="",$G7315="",$S7315=0),"",$G7315/$S7315)</f>
        <v/>
      </c>
      <c r="U7315" s="36">
        <f>IF($T7315="","",IF($T7315&lt;Settings!$B$8,"Critical",IF($T7315&lt;Settings!$B$9,"Semi Critical","Non Critical")))</f>
        <v/>
      </c>
      <c r="V7315" s="28" t="n"/>
      <c r="Z7315">
        <f>IF($B7315="","",IFERROR(VLOOKUP($B7315,'Plan HC for CCA'!$A:$B,2,0),""))</f>
        <v/>
      </c>
      <c r="AA7315">
        <f>IF(OR($B7315="",$Z7315=""),"",IF(N($M7315)&lt;$Z7315,"Delta","No Delta"))</f>
        <v/>
      </c>
      <c r="AB7315">
        <f>IF(OR($B7315="",$Z7315=""),"",MAX(0,$Z7315-N($M7315)))</f>
        <v/>
      </c>
      <c r="AC7315" s="46">
        <f>IF($B7315="","",IFERROR(INDEX('CCA Util %'!$H:$H,MATCH($B7315,'CCA Util %'!$E:$E,0)),""))</f>
        <v/>
      </c>
      <c r="AD7315">
        <f>IF($B7315="","",IFERROR(INDEX('CCA Util %'!$G:$G,MATCH($B7315,'CCA Util %'!$E:$E,0)),""))</f>
        <v/>
      </c>
      <c r="AE7315">
        <f>IF(OR($B7315="",$U7315=""),"",$U7315&amp;" &amp; "&amp;IF(OR($AD7315="",$AD7315=0),"Util NA",$AD7315&amp;" Util"))</f>
        <v/>
      </c>
    </row>
    <row r="7316" ht="15.75" customHeight="1" s="42">
      <c r="A7316" s="41" t="n"/>
      <c r="G7316" s="38" t="n"/>
      <c r="H7316" s="38" t="n"/>
      <c r="I7316" s="38" t="n"/>
      <c r="J7316" s="38" t="n"/>
      <c r="K7316" s="38" t="n"/>
      <c r="L7316" s="38" t="n"/>
      <c r="N7316" s="36">
        <f>IF($B7316="","",IF($C7316="SUPERSTORE","Superstore","DH"))</f>
        <v/>
      </c>
      <c r="O7316" s="36">
        <f>IF($B7316="","",IFERROR(VLOOKUP($B7316,Mapping!$A:$C,2,0),"Not Mapped"))</f>
        <v/>
      </c>
      <c r="P7316" s="36">
        <f>IF($B7316="","",IFERROR(VLOOKUP($B7316,Mapping!$A:$C,3,0),"Not Mapped"))</f>
        <v/>
      </c>
      <c r="Q7316" s="36">
        <f>IF($B7316="","",IFERROR(VLOOKUP($O7316,Leaders!$A:$B,2,0),"Not Mapped"))</f>
        <v/>
      </c>
      <c r="R7316" s="36">
        <f>IF($B7316="","",IF(COUNTIF(Exclusions!$A:$A,$B7316)&gt;0,"Yes","No"))</f>
        <v/>
      </c>
      <c r="S7316" s="38">
        <f>IF($B7316="","",MIN(1,DAY($A7316)/IF($N7316="Superstore",Settings!$B$5,Settings!$B$4)))</f>
        <v/>
      </c>
      <c r="T7316" s="38">
        <f>IF(OR($B7316="",$G7316="",$S7316=0),"",$G7316/$S7316)</f>
        <v/>
      </c>
      <c r="U7316" s="36">
        <f>IF($T7316="","",IF($T7316&lt;Settings!$B$8,"Critical",IF($T7316&lt;Settings!$B$9,"Semi Critical","Non Critical")))</f>
        <v/>
      </c>
      <c r="V7316" s="28" t="n"/>
      <c r="Z7316">
        <f>IF($B7316="","",IFERROR(VLOOKUP($B7316,'Plan HC for CCA'!$A:$B,2,0),""))</f>
        <v/>
      </c>
      <c r="AA7316">
        <f>IF(OR($B7316="",$Z7316=""),"",IF(N($M7316)&lt;$Z7316,"Delta","No Delta"))</f>
        <v/>
      </c>
      <c r="AB7316">
        <f>IF(OR($B7316="",$Z7316=""),"",MAX(0,$Z7316-N($M7316)))</f>
        <v/>
      </c>
      <c r="AC7316" s="46">
        <f>IF($B7316="","",IFERROR(INDEX('CCA Util %'!$H:$H,MATCH($B7316,'CCA Util %'!$E:$E,0)),""))</f>
        <v/>
      </c>
      <c r="AD7316">
        <f>IF($B7316="","",IFERROR(INDEX('CCA Util %'!$G:$G,MATCH($B7316,'CCA Util %'!$E:$E,0)),""))</f>
        <v/>
      </c>
      <c r="AE7316">
        <f>IF(OR($B7316="",$U7316=""),"",$U7316&amp;" &amp; "&amp;IF(OR($AD7316="",$AD7316=0),"Util NA",$AD7316&amp;" Util"))</f>
        <v/>
      </c>
    </row>
    <row r="7317" ht="15.75" customHeight="1" s="42">
      <c r="A7317" s="41" t="n"/>
      <c r="G7317" s="38" t="n"/>
      <c r="H7317" s="38" t="n"/>
      <c r="I7317" s="38" t="n"/>
      <c r="J7317" s="38" t="n"/>
      <c r="K7317" s="38" t="n"/>
      <c r="L7317" s="38" t="n"/>
      <c r="N7317" s="36">
        <f>IF($B7317="","",IF($C7317="SUPERSTORE","Superstore","DH"))</f>
        <v/>
      </c>
      <c r="O7317" s="36">
        <f>IF($B7317="","",IFERROR(VLOOKUP($B7317,Mapping!$A:$C,2,0),"Not Mapped"))</f>
        <v/>
      </c>
      <c r="P7317" s="36">
        <f>IF($B7317="","",IFERROR(VLOOKUP($B7317,Mapping!$A:$C,3,0),"Not Mapped"))</f>
        <v/>
      </c>
      <c r="Q7317" s="36">
        <f>IF($B7317="","",IFERROR(VLOOKUP($O7317,Leaders!$A:$B,2,0),"Not Mapped"))</f>
        <v/>
      </c>
      <c r="R7317" s="36">
        <f>IF($B7317="","",IF(COUNTIF(Exclusions!$A:$A,$B7317)&gt;0,"Yes","No"))</f>
        <v/>
      </c>
      <c r="S7317" s="38">
        <f>IF($B7317="","",MIN(1,DAY($A7317)/IF($N7317="Superstore",Settings!$B$5,Settings!$B$4)))</f>
        <v/>
      </c>
      <c r="T7317" s="38">
        <f>IF(OR($B7317="",$G7317="",$S7317=0),"",$G7317/$S7317)</f>
        <v/>
      </c>
      <c r="U7317" s="36">
        <f>IF($T7317="","",IF($T7317&lt;Settings!$B$8,"Critical",IF($T7317&lt;Settings!$B$9,"Semi Critical","Non Critical")))</f>
        <v/>
      </c>
      <c r="V7317" s="28" t="n"/>
      <c r="Z7317">
        <f>IF($B7317="","",IFERROR(VLOOKUP($B7317,'Plan HC for CCA'!$A:$B,2,0),""))</f>
        <v/>
      </c>
      <c r="AA7317">
        <f>IF(OR($B7317="",$Z7317=""),"",IF(N($M7317)&lt;$Z7317,"Delta","No Delta"))</f>
        <v/>
      </c>
      <c r="AB7317">
        <f>IF(OR($B7317="",$Z7317=""),"",MAX(0,$Z7317-N($M7317)))</f>
        <v/>
      </c>
      <c r="AC7317" s="46">
        <f>IF($B7317="","",IFERROR(INDEX('CCA Util %'!$H:$H,MATCH($B7317,'CCA Util %'!$E:$E,0)),""))</f>
        <v/>
      </c>
      <c r="AD7317">
        <f>IF($B7317="","",IFERROR(INDEX('CCA Util %'!$G:$G,MATCH($B7317,'CCA Util %'!$E:$E,0)),""))</f>
        <v/>
      </c>
      <c r="AE7317">
        <f>IF(OR($B7317="",$U7317=""),"",$U7317&amp;" &amp; "&amp;IF(OR($AD7317="",$AD7317=0),"Util NA",$AD7317&amp;" Util"))</f>
        <v/>
      </c>
    </row>
    <row r="7318" ht="15.75" customHeight="1" s="42">
      <c r="A7318" s="41" t="n"/>
      <c r="G7318" s="38" t="n"/>
      <c r="H7318" s="38" t="n"/>
      <c r="I7318" s="38" t="n"/>
      <c r="J7318" s="38" t="n"/>
      <c r="K7318" s="38" t="n"/>
      <c r="L7318" s="38" t="n"/>
      <c r="N7318" s="36">
        <f>IF($B7318="","",IF($C7318="SUPERSTORE","Superstore","DH"))</f>
        <v/>
      </c>
      <c r="O7318" s="36">
        <f>IF($B7318="","",IFERROR(VLOOKUP($B7318,Mapping!$A:$C,2,0),"Not Mapped"))</f>
        <v/>
      </c>
      <c r="P7318" s="36">
        <f>IF($B7318="","",IFERROR(VLOOKUP($B7318,Mapping!$A:$C,3,0),"Not Mapped"))</f>
        <v/>
      </c>
      <c r="Q7318" s="36">
        <f>IF($B7318="","",IFERROR(VLOOKUP($O7318,Leaders!$A:$B,2,0),"Not Mapped"))</f>
        <v/>
      </c>
      <c r="R7318" s="36">
        <f>IF($B7318="","",IF(COUNTIF(Exclusions!$A:$A,$B7318)&gt;0,"Yes","No"))</f>
        <v/>
      </c>
      <c r="S7318" s="38">
        <f>IF($B7318="","",MIN(1,DAY($A7318)/IF($N7318="Superstore",Settings!$B$5,Settings!$B$4)))</f>
        <v/>
      </c>
      <c r="T7318" s="38">
        <f>IF(OR($B7318="",$G7318="",$S7318=0),"",$G7318/$S7318)</f>
        <v/>
      </c>
      <c r="U7318" s="36">
        <f>IF($T7318="","",IF($T7318&lt;Settings!$B$8,"Critical",IF($T7318&lt;Settings!$B$9,"Semi Critical","Non Critical")))</f>
        <v/>
      </c>
      <c r="V7318" s="28" t="n"/>
      <c r="Z7318">
        <f>IF($B7318="","",IFERROR(VLOOKUP($B7318,'Plan HC for CCA'!$A:$B,2,0),""))</f>
        <v/>
      </c>
      <c r="AA7318">
        <f>IF(OR($B7318="",$Z7318=""),"",IF(N($M7318)&lt;$Z7318,"Delta","No Delta"))</f>
        <v/>
      </c>
      <c r="AB7318">
        <f>IF(OR($B7318="",$Z7318=""),"",MAX(0,$Z7318-N($M7318)))</f>
        <v/>
      </c>
      <c r="AC7318" s="46">
        <f>IF($B7318="","",IFERROR(INDEX('CCA Util %'!$H:$H,MATCH($B7318,'CCA Util %'!$E:$E,0)),""))</f>
        <v/>
      </c>
      <c r="AD7318">
        <f>IF($B7318="","",IFERROR(INDEX('CCA Util %'!$G:$G,MATCH($B7318,'CCA Util %'!$E:$E,0)),""))</f>
        <v/>
      </c>
      <c r="AE7318">
        <f>IF(OR($B7318="",$U7318=""),"",$U7318&amp;" &amp; "&amp;IF(OR($AD7318="",$AD7318=0),"Util NA",$AD7318&amp;" Util"))</f>
        <v/>
      </c>
    </row>
    <row r="7319" ht="15.75" customHeight="1" s="42">
      <c r="A7319" s="41" t="n"/>
      <c r="G7319" s="38" t="n"/>
      <c r="H7319" s="38" t="n"/>
      <c r="I7319" s="38" t="n"/>
      <c r="J7319" s="38" t="n"/>
      <c r="K7319" s="38" t="n"/>
      <c r="L7319" s="38" t="n"/>
      <c r="N7319" s="36">
        <f>IF($B7319="","",IF($C7319="SUPERSTORE","Superstore","DH"))</f>
        <v/>
      </c>
      <c r="O7319" s="36">
        <f>IF($B7319="","",IFERROR(VLOOKUP($B7319,Mapping!$A:$C,2,0),"Not Mapped"))</f>
        <v/>
      </c>
      <c r="P7319" s="36">
        <f>IF($B7319="","",IFERROR(VLOOKUP($B7319,Mapping!$A:$C,3,0),"Not Mapped"))</f>
        <v/>
      </c>
      <c r="Q7319" s="36">
        <f>IF($B7319="","",IFERROR(VLOOKUP($O7319,Leaders!$A:$B,2,0),"Not Mapped"))</f>
        <v/>
      </c>
      <c r="R7319" s="36">
        <f>IF($B7319="","",IF(COUNTIF(Exclusions!$A:$A,$B7319)&gt;0,"Yes","No"))</f>
        <v/>
      </c>
      <c r="S7319" s="38">
        <f>IF($B7319="","",MIN(1,DAY($A7319)/IF($N7319="Superstore",Settings!$B$5,Settings!$B$4)))</f>
        <v/>
      </c>
      <c r="T7319" s="38">
        <f>IF(OR($B7319="",$G7319="",$S7319=0),"",$G7319/$S7319)</f>
        <v/>
      </c>
      <c r="U7319" s="36">
        <f>IF($T7319="","",IF($T7319&lt;Settings!$B$8,"Critical",IF($T7319&lt;Settings!$B$9,"Semi Critical","Non Critical")))</f>
        <v/>
      </c>
      <c r="V7319" s="28" t="n"/>
      <c r="Z7319">
        <f>IF($B7319="","",IFERROR(VLOOKUP($B7319,'Plan HC for CCA'!$A:$B,2,0),""))</f>
        <v/>
      </c>
      <c r="AA7319">
        <f>IF(OR($B7319="",$Z7319=""),"",IF(N($M7319)&lt;$Z7319,"Delta","No Delta"))</f>
        <v/>
      </c>
      <c r="AB7319">
        <f>IF(OR($B7319="",$Z7319=""),"",MAX(0,$Z7319-N($M7319)))</f>
        <v/>
      </c>
      <c r="AC7319" s="46">
        <f>IF($B7319="","",IFERROR(INDEX('CCA Util %'!$H:$H,MATCH($B7319,'CCA Util %'!$E:$E,0)),""))</f>
        <v/>
      </c>
      <c r="AD7319">
        <f>IF($B7319="","",IFERROR(INDEX('CCA Util %'!$G:$G,MATCH($B7319,'CCA Util %'!$E:$E,0)),""))</f>
        <v/>
      </c>
      <c r="AE7319">
        <f>IF(OR($B7319="",$U7319=""),"",$U7319&amp;" &amp; "&amp;IF(OR($AD7319="",$AD7319=0),"Util NA",$AD7319&amp;" Util"))</f>
        <v/>
      </c>
    </row>
    <row r="7320" ht="15.75" customHeight="1" s="42">
      <c r="A7320" s="41" t="n"/>
      <c r="G7320" s="38" t="n"/>
      <c r="H7320" s="38" t="n"/>
      <c r="I7320" s="38" t="n"/>
      <c r="J7320" s="38" t="n"/>
      <c r="K7320" s="38" t="n"/>
      <c r="L7320" s="38" t="n"/>
      <c r="N7320" s="36">
        <f>IF($B7320="","",IF($C7320="SUPERSTORE","Superstore","DH"))</f>
        <v/>
      </c>
      <c r="O7320" s="36">
        <f>IF($B7320="","",IFERROR(VLOOKUP($B7320,Mapping!$A:$C,2,0),"Not Mapped"))</f>
        <v/>
      </c>
      <c r="P7320" s="36">
        <f>IF($B7320="","",IFERROR(VLOOKUP($B7320,Mapping!$A:$C,3,0),"Not Mapped"))</f>
        <v/>
      </c>
      <c r="Q7320" s="36">
        <f>IF($B7320="","",IFERROR(VLOOKUP($O7320,Leaders!$A:$B,2,0),"Not Mapped"))</f>
        <v/>
      </c>
      <c r="R7320" s="36">
        <f>IF($B7320="","",IF(COUNTIF(Exclusions!$A:$A,$B7320)&gt;0,"Yes","No"))</f>
        <v/>
      </c>
      <c r="S7320" s="38">
        <f>IF($B7320="","",MIN(1,DAY($A7320)/IF($N7320="Superstore",Settings!$B$5,Settings!$B$4)))</f>
        <v/>
      </c>
      <c r="T7320" s="38">
        <f>IF(OR($B7320="",$G7320="",$S7320=0),"",$G7320/$S7320)</f>
        <v/>
      </c>
      <c r="U7320" s="36">
        <f>IF($T7320="","",IF($T7320&lt;Settings!$B$8,"Critical",IF($T7320&lt;Settings!$B$9,"Semi Critical","Non Critical")))</f>
        <v/>
      </c>
      <c r="V7320" s="28" t="n"/>
      <c r="Z7320">
        <f>IF($B7320="","",IFERROR(VLOOKUP($B7320,'Plan HC for CCA'!$A:$B,2,0),""))</f>
        <v/>
      </c>
      <c r="AA7320">
        <f>IF(OR($B7320="",$Z7320=""),"",IF(N($M7320)&lt;$Z7320,"Delta","No Delta"))</f>
        <v/>
      </c>
      <c r="AB7320">
        <f>IF(OR($B7320="",$Z7320=""),"",MAX(0,$Z7320-N($M7320)))</f>
        <v/>
      </c>
      <c r="AC7320" s="46">
        <f>IF($B7320="","",IFERROR(INDEX('CCA Util %'!$H:$H,MATCH($B7320,'CCA Util %'!$E:$E,0)),""))</f>
        <v/>
      </c>
      <c r="AD7320">
        <f>IF($B7320="","",IFERROR(INDEX('CCA Util %'!$G:$G,MATCH($B7320,'CCA Util %'!$E:$E,0)),""))</f>
        <v/>
      </c>
      <c r="AE7320">
        <f>IF(OR($B7320="",$U7320=""),"",$U7320&amp;" &amp; "&amp;IF(OR($AD7320="",$AD7320=0),"Util NA",$AD7320&amp;" Util"))</f>
        <v/>
      </c>
    </row>
    <row r="7321" ht="15.75" customHeight="1" s="42">
      <c r="A7321" s="41" t="n"/>
      <c r="G7321" s="38" t="n"/>
      <c r="H7321" s="38" t="n"/>
      <c r="I7321" s="38" t="n"/>
      <c r="J7321" s="38" t="n"/>
      <c r="K7321" s="38" t="n"/>
      <c r="L7321" s="38" t="n"/>
      <c r="N7321" s="36">
        <f>IF($B7321="","",IF($C7321="SUPERSTORE","Superstore","DH"))</f>
        <v/>
      </c>
      <c r="O7321" s="36">
        <f>IF($B7321="","",IFERROR(VLOOKUP($B7321,Mapping!$A:$C,2,0),"Not Mapped"))</f>
        <v/>
      </c>
      <c r="P7321" s="36">
        <f>IF($B7321="","",IFERROR(VLOOKUP($B7321,Mapping!$A:$C,3,0),"Not Mapped"))</f>
        <v/>
      </c>
      <c r="Q7321" s="36">
        <f>IF($B7321="","",IFERROR(VLOOKUP($O7321,Leaders!$A:$B,2,0),"Not Mapped"))</f>
        <v/>
      </c>
      <c r="R7321" s="36">
        <f>IF($B7321="","",IF(COUNTIF(Exclusions!$A:$A,$B7321)&gt;0,"Yes","No"))</f>
        <v/>
      </c>
      <c r="S7321" s="38">
        <f>IF($B7321="","",MIN(1,DAY($A7321)/IF($N7321="Superstore",Settings!$B$5,Settings!$B$4)))</f>
        <v/>
      </c>
      <c r="T7321" s="38">
        <f>IF(OR($B7321="",$G7321="",$S7321=0),"",$G7321/$S7321)</f>
        <v/>
      </c>
      <c r="U7321" s="36">
        <f>IF($T7321="","",IF($T7321&lt;Settings!$B$8,"Critical",IF($T7321&lt;Settings!$B$9,"Semi Critical","Non Critical")))</f>
        <v/>
      </c>
      <c r="V7321" s="28" t="n"/>
      <c r="Z7321">
        <f>IF($B7321="","",IFERROR(VLOOKUP($B7321,'Plan HC for CCA'!$A:$B,2,0),""))</f>
        <v/>
      </c>
      <c r="AA7321">
        <f>IF(OR($B7321="",$Z7321=""),"",IF(N($M7321)&lt;$Z7321,"Delta","No Delta"))</f>
        <v/>
      </c>
      <c r="AB7321">
        <f>IF(OR($B7321="",$Z7321=""),"",MAX(0,$Z7321-N($M7321)))</f>
        <v/>
      </c>
      <c r="AC7321" s="46">
        <f>IF($B7321="","",IFERROR(INDEX('CCA Util %'!$H:$H,MATCH($B7321,'CCA Util %'!$E:$E,0)),""))</f>
        <v/>
      </c>
      <c r="AD7321">
        <f>IF($B7321="","",IFERROR(INDEX('CCA Util %'!$G:$G,MATCH($B7321,'CCA Util %'!$E:$E,0)),""))</f>
        <v/>
      </c>
      <c r="AE7321">
        <f>IF(OR($B7321="",$U7321=""),"",$U7321&amp;" &amp; "&amp;IF(OR($AD7321="",$AD7321=0),"Util NA",$AD7321&amp;" Util"))</f>
        <v/>
      </c>
    </row>
    <row r="7322" ht="15.75" customHeight="1" s="42">
      <c r="A7322" s="41" t="n"/>
      <c r="G7322" s="38" t="n"/>
      <c r="H7322" s="38" t="n"/>
      <c r="I7322" s="38" t="n"/>
      <c r="J7322" s="38" t="n"/>
      <c r="K7322" s="38" t="n"/>
      <c r="L7322" s="38" t="n"/>
      <c r="N7322" s="36">
        <f>IF($B7322="","",IF($C7322="SUPERSTORE","Superstore","DH"))</f>
        <v/>
      </c>
      <c r="O7322" s="36">
        <f>IF($B7322="","",IFERROR(VLOOKUP($B7322,Mapping!$A:$C,2,0),"Not Mapped"))</f>
        <v/>
      </c>
      <c r="P7322" s="36">
        <f>IF($B7322="","",IFERROR(VLOOKUP($B7322,Mapping!$A:$C,3,0),"Not Mapped"))</f>
        <v/>
      </c>
      <c r="Q7322" s="36">
        <f>IF($B7322="","",IFERROR(VLOOKUP($O7322,Leaders!$A:$B,2,0),"Not Mapped"))</f>
        <v/>
      </c>
      <c r="R7322" s="36">
        <f>IF($B7322="","",IF(COUNTIF(Exclusions!$A:$A,$B7322)&gt;0,"Yes","No"))</f>
        <v/>
      </c>
      <c r="S7322" s="38">
        <f>IF($B7322="","",MIN(1,DAY($A7322)/IF($N7322="Superstore",Settings!$B$5,Settings!$B$4)))</f>
        <v/>
      </c>
      <c r="T7322" s="38">
        <f>IF(OR($B7322="",$G7322="",$S7322=0),"",$G7322/$S7322)</f>
        <v/>
      </c>
      <c r="U7322" s="36">
        <f>IF($T7322="","",IF($T7322&lt;Settings!$B$8,"Critical",IF($T7322&lt;Settings!$B$9,"Semi Critical","Non Critical")))</f>
        <v/>
      </c>
      <c r="V7322" s="28" t="n"/>
      <c r="Z7322">
        <f>IF($B7322="","",IFERROR(VLOOKUP($B7322,'Plan HC for CCA'!$A:$B,2,0),""))</f>
        <v/>
      </c>
      <c r="AA7322">
        <f>IF(OR($B7322="",$Z7322=""),"",IF(N($M7322)&lt;$Z7322,"Delta","No Delta"))</f>
        <v/>
      </c>
      <c r="AB7322">
        <f>IF(OR($B7322="",$Z7322=""),"",MAX(0,$Z7322-N($M7322)))</f>
        <v/>
      </c>
      <c r="AC7322" s="46">
        <f>IF($B7322="","",IFERROR(INDEX('CCA Util %'!$H:$H,MATCH($B7322,'CCA Util %'!$E:$E,0)),""))</f>
        <v/>
      </c>
      <c r="AD7322">
        <f>IF($B7322="","",IFERROR(INDEX('CCA Util %'!$G:$G,MATCH($B7322,'CCA Util %'!$E:$E,0)),""))</f>
        <v/>
      </c>
      <c r="AE7322">
        <f>IF(OR($B7322="",$U7322=""),"",$U7322&amp;" &amp; "&amp;IF(OR($AD7322="",$AD7322=0),"Util NA",$AD7322&amp;" Util"))</f>
        <v/>
      </c>
    </row>
    <row r="7323" ht="15.75" customHeight="1" s="42">
      <c r="A7323" s="41" t="n"/>
      <c r="G7323" s="38" t="n"/>
      <c r="H7323" s="38" t="n"/>
      <c r="I7323" s="38" t="n"/>
      <c r="J7323" s="38" t="n"/>
      <c r="K7323" s="38" t="n"/>
      <c r="L7323" s="38" t="n"/>
      <c r="N7323" s="36">
        <f>IF($B7323="","",IF($C7323="SUPERSTORE","Superstore","DH"))</f>
        <v/>
      </c>
      <c r="O7323" s="36">
        <f>IF($B7323="","",IFERROR(VLOOKUP($B7323,Mapping!$A:$C,2,0),"Not Mapped"))</f>
        <v/>
      </c>
      <c r="P7323" s="36">
        <f>IF($B7323="","",IFERROR(VLOOKUP($B7323,Mapping!$A:$C,3,0),"Not Mapped"))</f>
        <v/>
      </c>
      <c r="Q7323" s="36">
        <f>IF($B7323="","",IFERROR(VLOOKUP($O7323,Leaders!$A:$B,2,0),"Not Mapped"))</f>
        <v/>
      </c>
      <c r="R7323" s="36">
        <f>IF($B7323="","",IF(COUNTIF(Exclusions!$A:$A,$B7323)&gt;0,"Yes","No"))</f>
        <v/>
      </c>
      <c r="S7323" s="38">
        <f>IF($B7323="","",MIN(1,DAY($A7323)/IF($N7323="Superstore",Settings!$B$5,Settings!$B$4)))</f>
        <v/>
      </c>
      <c r="T7323" s="38">
        <f>IF(OR($B7323="",$G7323="",$S7323=0),"",$G7323/$S7323)</f>
        <v/>
      </c>
      <c r="U7323" s="36">
        <f>IF($T7323="","",IF($T7323&lt;Settings!$B$8,"Critical",IF($T7323&lt;Settings!$B$9,"Semi Critical","Non Critical")))</f>
        <v/>
      </c>
      <c r="V7323" s="28" t="n"/>
      <c r="Z7323">
        <f>IF($B7323="","",IFERROR(VLOOKUP($B7323,'Plan HC for CCA'!$A:$B,2,0),""))</f>
        <v/>
      </c>
      <c r="AA7323">
        <f>IF(OR($B7323="",$Z7323=""),"",IF(N($M7323)&lt;$Z7323,"Delta","No Delta"))</f>
        <v/>
      </c>
      <c r="AB7323">
        <f>IF(OR($B7323="",$Z7323=""),"",MAX(0,$Z7323-N($M7323)))</f>
        <v/>
      </c>
      <c r="AC7323" s="46">
        <f>IF($B7323="","",IFERROR(INDEX('CCA Util %'!$H:$H,MATCH($B7323,'CCA Util %'!$E:$E,0)),""))</f>
        <v/>
      </c>
      <c r="AD7323">
        <f>IF($B7323="","",IFERROR(INDEX('CCA Util %'!$G:$G,MATCH($B7323,'CCA Util %'!$E:$E,0)),""))</f>
        <v/>
      </c>
      <c r="AE7323">
        <f>IF(OR($B7323="",$U7323=""),"",$U7323&amp;" &amp; "&amp;IF(OR($AD7323="",$AD7323=0),"Util NA",$AD7323&amp;" Util"))</f>
        <v/>
      </c>
    </row>
    <row r="7324" ht="15.75" customHeight="1" s="42">
      <c r="A7324" s="41" t="n"/>
      <c r="G7324" s="38" t="n"/>
      <c r="H7324" s="38" t="n"/>
      <c r="I7324" s="38" t="n"/>
      <c r="J7324" s="38" t="n"/>
      <c r="K7324" s="38" t="n"/>
      <c r="L7324" s="38" t="n"/>
      <c r="N7324" s="36">
        <f>IF($B7324="","",IF($C7324="SUPERSTORE","Superstore","DH"))</f>
        <v/>
      </c>
      <c r="O7324" s="36">
        <f>IF($B7324="","",IFERROR(VLOOKUP($B7324,Mapping!$A:$C,2,0),"Not Mapped"))</f>
        <v/>
      </c>
      <c r="P7324" s="36">
        <f>IF($B7324="","",IFERROR(VLOOKUP($B7324,Mapping!$A:$C,3,0),"Not Mapped"))</f>
        <v/>
      </c>
      <c r="Q7324" s="36">
        <f>IF($B7324="","",IFERROR(VLOOKUP($O7324,Leaders!$A:$B,2,0),"Not Mapped"))</f>
        <v/>
      </c>
      <c r="R7324" s="36">
        <f>IF($B7324="","",IF(COUNTIF(Exclusions!$A:$A,$B7324)&gt;0,"Yes","No"))</f>
        <v/>
      </c>
      <c r="S7324" s="38">
        <f>IF($B7324="","",MIN(1,DAY($A7324)/IF($N7324="Superstore",Settings!$B$5,Settings!$B$4)))</f>
        <v/>
      </c>
      <c r="T7324" s="38">
        <f>IF(OR($B7324="",$G7324="",$S7324=0),"",$G7324/$S7324)</f>
        <v/>
      </c>
      <c r="U7324" s="36">
        <f>IF($T7324="","",IF($T7324&lt;Settings!$B$8,"Critical",IF($T7324&lt;Settings!$B$9,"Semi Critical","Non Critical")))</f>
        <v/>
      </c>
      <c r="V7324" s="28" t="n"/>
      <c r="Z7324">
        <f>IF($B7324="","",IFERROR(VLOOKUP($B7324,'Plan HC for CCA'!$A:$B,2,0),""))</f>
        <v/>
      </c>
      <c r="AA7324">
        <f>IF(OR($B7324="",$Z7324=""),"",IF(N($M7324)&lt;$Z7324,"Delta","No Delta"))</f>
        <v/>
      </c>
      <c r="AB7324">
        <f>IF(OR($B7324="",$Z7324=""),"",MAX(0,$Z7324-N($M7324)))</f>
        <v/>
      </c>
      <c r="AC7324" s="46">
        <f>IF($B7324="","",IFERROR(INDEX('CCA Util %'!$H:$H,MATCH($B7324,'CCA Util %'!$E:$E,0)),""))</f>
        <v/>
      </c>
      <c r="AD7324">
        <f>IF($B7324="","",IFERROR(INDEX('CCA Util %'!$G:$G,MATCH($B7324,'CCA Util %'!$E:$E,0)),""))</f>
        <v/>
      </c>
      <c r="AE7324">
        <f>IF(OR($B7324="",$U7324=""),"",$U7324&amp;" &amp; "&amp;IF(OR($AD7324="",$AD7324=0),"Util NA",$AD7324&amp;" Util"))</f>
        <v/>
      </c>
    </row>
    <row r="7325" ht="15.75" customHeight="1" s="42">
      <c r="A7325" s="41" t="n"/>
      <c r="G7325" s="38" t="n"/>
      <c r="H7325" s="38" t="n"/>
      <c r="I7325" s="38" t="n"/>
      <c r="J7325" s="38" t="n"/>
      <c r="K7325" s="38" t="n"/>
      <c r="L7325" s="38" t="n"/>
      <c r="N7325" s="36">
        <f>IF($B7325="","",IF($C7325="SUPERSTORE","Superstore","DH"))</f>
        <v/>
      </c>
      <c r="O7325" s="36">
        <f>IF($B7325="","",IFERROR(VLOOKUP($B7325,Mapping!$A:$C,2,0),"Not Mapped"))</f>
        <v/>
      </c>
      <c r="P7325" s="36">
        <f>IF($B7325="","",IFERROR(VLOOKUP($B7325,Mapping!$A:$C,3,0),"Not Mapped"))</f>
        <v/>
      </c>
      <c r="Q7325" s="36">
        <f>IF($B7325="","",IFERROR(VLOOKUP($O7325,Leaders!$A:$B,2,0),"Not Mapped"))</f>
        <v/>
      </c>
      <c r="R7325" s="36">
        <f>IF($B7325="","",IF(COUNTIF(Exclusions!$A:$A,$B7325)&gt;0,"Yes","No"))</f>
        <v/>
      </c>
      <c r="S7325" s="38">
        <f>IF($B7325="","",MIN(1,DAY($A7325)/IF($N7325="Superstore",Settings!$B$5,Settings!$B$4)))</f>
        <v/>
      </c>
      <c r="T7325" s="38">
        <f>IF(OR($B7325="",$G7325="",$S7325=0),"",$G7325/$S7325)</f>
        <v/>
      </c>
      <c r="U7325" s="36">
        <f>IF($T7325="","",IF($T7325&lt;Settings!$B$8,"Critical",IF($T7325&lt;Settings!$B$9,"Semi Critical","Non Critical")))</f>
        <v/>
      </c>
      <c r="V7325" s="28" t="n"/>
      <c r="Z7325">
        <f>IF($B7325="","",IFERROR(VLOOKUP($B7325,'Plan HC for CCA'!$A:$B,2,0),""))</f>
        <v/>
      </c>
      <c r="AA7325">
        <f>IF(OR($B7325="",$Z7325=""),"",IF(N($M7325)&lt;$Z7325,"Delta","No Delta"))</f>
        <v/>
      </c>
      <c r="AB7325">
        <f>IF(OR($B7325="",$Z7325=""),"",MAX(0,$Z7325-N($M7325)))</f>
        <v/>
      </c>
      <c r="AC7325" s="46">
        <f>IF($B7325="","",IFERROR(INDEX('CCA Util %'!$H:$H,MATCH($B7325,'CCA Util %'!$E:$E,0)),""))</f>
        <v/>
      </c>
      <c r="AD7325">
        <f>IF($B7325="","",IFERROR(INDEX('CCA Util %'!$G:$G,MATCH($B7325,'CCA Util %'!$E:$E,0)),""))</f>
        <v/>
      </c>
      <c r="AE7325">
        <f>IF(OR($B7325="",$U7325=""),"",$U7325&amp;" &amp; "&amp;IF(OR($AD7325="",$AD7325=0),"Util NA",$AD7325&amp;" Util"))</f>
        <v/>
      </c>
    </row>
    <row r="7326" ht="15.75" customHeight="1" s="42">
      <c r="A7326" s="41" t="n"/>
      <c r="G7326" s="38" t="n"/>
      <c r="H7326" s="38" t="n"/>
      <c r="I7326" s="38" t="n"/>
      <c r="J7326" s="38" t="n"/>
      <c r="K7326" s="38" t="n"/>
      <c r="L7326" s="38" t="n"/>
      <c r="N7326" s="36">
        <f>IF($B7326="","",IF($C7326="SUPERSTORE","Superstore","DH"))</f>
        <v/>
      </c>
      <c r="O7326" s="36">
        <f>IF($B7326="","",IFERROR(VLOOKUP($B7326,Mapping!$A:$C,2,0),"Not Mapped"))</f>
        <v/>
      </c>
      <c r="P7326" s="36">
        <f>IF($B7326="","",IFERROR(VLOOKUP($B7326,Mapping!$A:$C,3,0),"Not Mapped"))</f>
        <v/>
      </c>
      <c r="Q7326" s="36">
        <f>IF($B7326="","",IFERROR(VLOOKUP($O7326,Leaders!$A:$B,2,0),"Not Mapped"))</f>
        <v/>
      </c>
      <c r="R7326" s="36">
        <f>IF($B7326="","",IF(COUNTIF(Exclusions!$A:$A,$B7326)&gt;0,"Yes","No"))</f>
        <v/>
      </c>
      <c r="S7326" s="38">
        <f>IF($B7326="","",MIN(1,DAY($A7326)/IF($N7326="Superstore",Settings!$B$5,Settings!$B$4)))</f>
        <v/>
      </c>
      <c r="T7326" s="38">
        <f>IF(OR($B7326="",$G7326="",$S7326=0),"",$G7326/$S7326)</f>
        <v/>
      </c>
      <c r="U7326" s="36">
        <f>IF($T7326="","",IF($T7326&lt;Settings!$B$8,"Critical",IF($T7326&lt;Settings!$B$9,"Semi Critical","Non Critical")))</f>
        <v/>
      </c>
      <c r="V7326" s="28" t="n"/>
      <c r="Z7326">
        <f>IF($B7326="","",IFERROR(VLOOKUP($B7326,'Plan HC for CCA'!$A:$B,2,0),""))</f>
        <v/>
      </c>
      <c r="AA7326">
        <f>IF(OR($B7326="",$Z7326=""),"",IF(N($M7326)&lt;$Z7326,"Delta","No Delta"))</f>
        <v/>
      </c>
      <c r="AB7326">
        <f>IF(OR($B7326="",$Z7326=""),"",MAX(0,$Z7326-N($M7326)))</f>
        <v/>
      </c>
      <c r="AC7326" s="46">
        <f>IF($B7326="","",IFERROR(INDEX('CCA Util %'!$H:$H,MATCH($B7326,'CCA Util %'!$E:$E,0)),""))</f>
        <v/>
      </c>
      <c r="AD7326">
        <f>IF($B7326="","",IFERROR(INDEX('CCA Util %'!$G:$G,MATCH($B7326,'CCA Util %'!$E:$E,0)),""))</f>
        <v/>
      </c>
      <c r="AE7326">
        <f>IF(OR($B7326="",$U7326=""),"",$U7326&amp;" &amp; "&amp;IF(OR($AD7326="",$AD7326=0),"Util NA",$AD7326&amp;" Util"))</f>
        <v/>
      </c>
    </row>
    <row r="7327" ht="15.75" customHeight="1" s="42">
      <c r="A7327" s="41" t="n"/>
      <c r="G7327" s="38" t="n"/>
      <c r="H7327" s="38" t="n"/>
      <c r="I7327" s="38" t="n"/>
      <c r="J7327" s="38" t="n"/>
      <c r="K7327" s="38" t="n"/>
      <c r="L7327" s="38" t="n"/>
      <c r="N7327" s="36">
        <f>IF($B7327="","",IF($C7327="SUPERSTORE","Superstore","DH"))</f>
        <v/>
      </c>
      <c r="O7327" s="36">
        <f>IF($B7327="","",IFERROR(VLOOKUP($B7327,Mapping!$A:$C,2,0),"Not Mapped"))</f>
        <v/>
      </c>
      <c r="P7327" s="36">
        <f>IF($B7327="","",IFERROR(VLOOKUP($B7327,Mapping!$A:$C,3,0),"Not Mapped"))</f>
        <v/>
      </c>
      <c r="Q7327" s="36">
        <f>IF($B7327="","",IFERROR(VLOOKUP($O7327,Leaders!$A:$B,2,0),"Not Mapped"))</f>
        <v/>
      </c>
      <c r="R7327" s="36">
        <f>IF($B7327="","",IF(COUNTIF(Exclusions!$A:$A,$B7327)&gt;0,"Yes","No"))</f>
        <v/>
      </c>
      <c r="S7327" s="38">
        <f>IF($B7327="","",MIN(1,DAY($A7327)/IF($N7327="Superstore",Settings!$B$5,Settings!$B$4)))</f>
        <v/>
      </c>
      <c r="T7327" s="38">
        <f>IF(OR($B7327="",$G7327="",$S7327=0),"",$G7327/$S7327)</f>
        <v/>
      </c>
      <c r="U7327" s="36">
        <f>IF($T7327="","",IF($T7327&lt;Settings!$B$8,"Critical",IF($T7327&lt;Settings!$B$9,"Semi Critical","Non Critical")))</f>
        <v/>
      </c>
      <c r="V7327" s="28" t="n"/>
      <c r="Z7327">
        <f>IF($B7327="","",IFERROR(VLOOKUP($B7327,'Plan HC for CCA'!$A:$B,2,0),""))</f>
        <v/>
      </c>
      <c r="AA7327">
        <f>IF(OR($B7327="",$Z7327=""),"",IF(N($M7327)&lt;$Z7327,"Delta","No Delta"))</f>
        <v/>
      </c>
      <c r="AB7327">
        <f>IF(OR($B7327="",$Z7327=""),"",MAX(0,$Z7327-N($M7327)))</f>
        <v/>
      </c>
      <c r="AC7327" s="46">
        <f>IF($B7327="","",IFERROR(INDEX('CCA Util %'!$H:$H,MATCH($B7327,'CCA Util %'!$E:$E,0)),""))</f>
        <v/>
      </c>
      <c r="AD7327">
        <f>IF($B7327="","",IFERROR(INDEX('CCA Util %'!$G:$G,MATCH($B7327,'CCA Util %'!$E:$E,0)),""))</f>
        <v/>
      </c>
      <c r="AE7327">
        <f>IF(OR($B7327="",$U7327=""),"",$U7327&amp;" &amp; "&amp;IF(OR($AD7327="",$AD7327=0),"Util NA",$AD7327&amp;" Util"))</f>
        <v/>
      </c>
    </row>
    <row r="7328" ht="15.75" customHeight="1" s="42">
      <c r="A7328" s="41" t="n"/>
      <c r="G7328" s="38" t="n"/>
      <c r="H7328" s="38" t="n"/>
      <c r="I7328" s="38" t="n"/>
      <c r="J7328" s="38" t="n"/>
      <c r="K7328" s="38" t="n"/>
      <c r="L7328" s="38" t="n"/>
      <c r="N7328" s="36">
        <f>IF($B7328="","",IF($C7328="SUPERSTORE","Superstore","DH"))</f>
        <v/>
      </c>
      <c r="O7328" s="36">
        <f>IF($B7328="","",IFERROR(VLOOKUP($B7328,Mapping!$A:$C,2,0),"Not Mapped"))</f>
        <v/>
      </c>
      <c r="P7328" s="36">
        <f>IF($B7328="","",IFERROR(VLOOKUP($B7328,Mapping!$A:$C,3,0),"Not Mapped"))</f>
        <v/>
      </c>
      <c r="Q7328" s="36">
        <f>IF($B7328="","",IFERROR(VLOOKUP($O7328,Leaders!$A:$B,2,0),"Not Mapped"))</f>
        <v/>
      </c>
      <c r="R7328" s="36">
        <f>IF($B7328="","",IF(COUNTIF(Exclusions!$A:$A,$B7328)&gt;0,"Yes","No"))</f>
        <v/>
      </c>
      <c r="S7328" s="38">
        <f>IF($B7328="","",MIN(1,DAY($A7328)/IF($N7328="Superstore",Settings!$B$5,Settings!$B$4)))</f>
        <v/>
      </c>
      <c r="T7328" s="38">
        <f>IF(OR($B7328="",$G7328="",$S7328=0),"",$G7328/$S7328)</f>
        <v/>
      </c>
      <c r="U7328" s="36">
        <f>IF($T7328="","",IF($T7328&lt;Settings!$B$8,"Critical",IF($T7328&lt;Settings!$B$9,"Semi Critical","Non Critical")))</f>
        <v/>
      </c>
      <c r="V7328" s="28" t="n"/>
      <c r="Z7328">
        <f>IF($B7328="","",IFERROR(VLOOKUP($B7328,'Plan HC for CCA'!$A:$B,2,0),""))</f>
        <v/>
      </c>
      <c r="AA7328">
        <f>IF(OR($B7328="",$Z7328=""),"",IF(N($M7328)&lt;$Z7328,"Delta","No Delta"))</f>
        <v/>
      </c>
      <c r="AB7328">
        <f>IF(OR($B7328="",$Z7328=""),"",MAX(0,$Z7328-N($M7328)))</f>
        <v/>
      </c>
      <c r="AC7328" s="46">
        <f>IF($B7328="","",IFERROR(INDEX('CCA Util %'!$H:$H,MATCH($B7328,'CCA Util %'!$E:$E,0)),""))</f>
        <v/>
      </c>
      <c r="AD7328">
        <f>IF($B7328="","",IFERROR(INDEX('CCA Util %'!$G:$G,MATCH($B7328,'CCA Util %'!$E:$E,0)),""))</f>
        <v/>
      </c>
      <c r="AE7328">
        <f>IF(OR($B7328="",$U7328=""),"",$U7328&amp;" &amp; "&amp;IF(OR($AD7328="",$AD7328=0),"Util NA",$AD7328&amp;" Util"))</f>
        <v/>
      </c>
    </row>
    <row r="7329" ht="15.75" customHeight="1" s="42">
      <c r="A7329" s="41" t="n"/>
      <c r="G7329" s="38" t="n"/>
      <c r="H7329" s="38" t="n"/>
      <c r="I7329" s="38" t="n"/>
      <c r="J7329" s="38" t="n"/>
      <c r="K7329" s="38" t="n"/>
      <c r="L7329" s="38" t="n"/>
      <c r="N7329" s="36">
        <f>IF($B7329="","",IF($C7329="SUPERSTORE","Superstore","DH"))</f>
        <v/>
      </c>
      <c r="O7329" s="36">
        <f>IF($B7329="","",IFERROR(VLOOKUP($B7329,Mapping!$A:$C,2,0),"Not Mapped"))</f>
        <v/>
      </c>
      <c r="P7329" s="36">
        <f>IF($B7329="","",IFERROR(VLOOKUP($B7329,Mapping!$A:$C,3,0),"Not Mapped"))</f>
        <v/>
      </c>
      <c r="Q7329" s="36">
        <f>IF($B7329="","",IFERROR(VLOOKUP($O7329,Leaders!$A:$B,2,0),"Not Mapped"))</f>
        <v/>
      </c>
      <c r="R7329" s="36">
        <f>IF($B7329="","",IF(COUNTIF(Exclusions!$A:$A,$B7329)&gt;0,"Yes","No"))</f>
        <v/>
      </c>
      <c r="S7329" s="38">
        <f>IF($B7329="","",MIN(1,DAY($A7329)/IF($N7329="Superstore",Settings!$B$5,Settings!$B$4)))</f>
        <v/>
      </c>
      <c r="T7329" s="38">
        <f>IF(OR($B7329="",$G7329="",$S7329=0),"",$G7329/$S7329)</f>
        <v/>
      </c>
      <c r="U7329" s="36">
        <f>IF($T7329="","",IF($T7329&lt;Settings!$B$8,"Critical",IF($T7329&lt;Settings!$B$9,"Semi Critical","Non Critical")))</f>
        <v/>
      </c>
      <c r="V7329" s="28" t="n"/>
      <c r="Z7329">
        <f>IF($B7329="","",IFERROR(VLOOKUP($B7329,'Plan HC for CCA'!$A:$B,2,0),""))</f>
        <v/>
      </c>
      <c r="AA7329">
        <f>IF(OR($B7329="",$Z7329=""),"",IF(N($M7329)&lt;$Z7329,"Delta","No Delta"))</f>
        <v/>
      </c>
      <c r="AB7329">
        <f>IF(OR($B7329="",$Z7329=""),"",MAX(0,$Z7329-N($M7329)))</f>
        <v/>
      </c>
      <c r="AC7329" s="46">
        <f>IF($B7329="","",IFERROR(INDEX('CCA Util %'!$H:$H,MATCH($B7329,'CCA Util %'!$E:$E,0)),""))</f>
        <v/>
      </c>
      <c r="AD7329">
        <f>IF($B7329="","",IFERROR(INDEX('CCA Util %'!$G:$G,MATCH($B7329,'CCA Util %'!$E:$E,0)),""))</f>
        <v/>
      </c>
      <c r="AE7329">
        <f>IF(OR($B7329="",$U7329=""),"",$U7329&amp;" &amp; "&amp;IF(OR($AD7329="",$AD7329=0),"Util NA",$AD7329&amp;" Util"))</f>
        <v/>
      </c>
    </row>
    <row r="7330" ht="15.75" customHeight="1" s="42">
      <c r="A7330" s="41" t="n"/>
      <c r="G7330" s="38" t="n"/>
      <c r="H7330" s="38" t="n"/>
      <c r="I7330" s="38" t="n"/>
      <c r="J7330" s="38" t="n"/>
      <c r="K7330" s="38" t="n"/>
      <c r="L7330" s="38" t="n"/>
      <c r="N7330" s="36">
        <f>IF($B7330="","",IF($C7330="SUPERSTORE","Superstore","DH"))</f>
        <v/>
      </c>
      <c r="O7330" s="36">
        <f>IF($B7330="","",IFERROR(VLOOKUP($B7330,Mapping!$A:$C,2,0),"Not Mapped"))</f>
        <v/>
      </c>
      <c r="P7330" s="36">
        <f>IF($B7330="","",IFERROR(VLOOKUP($B7330,Mapping!$A:$C,3,0),"Not Mapped"))</f>
        <v/>
      </c>
      <c r="Q7330" s="36">
        <f>IF($B7330="","",IFERROR(VLOOKUP($O7330,Leaders!$A:$B,2,0),"Not Mapped"))</f>
        <v/>
      </c>
      <c r="R7330" s="36">
        <f>IF($B7330="","",IF(COUNTIF(Exclusions!$A:$A,$B7330)&gt;0,"Yes","No"))</f>
        <v/>
      </c>
      <c r="S7330" s="38">
        <f>IF($B7330="","",MIN(1,DAY($A7330)/IF($N7330="Superstore",Settings!$B$5,Settings!$B$4)))</f>
        <v/>
      </c>
      <c r="T7330" s="38">
        <f>IF(OR($B7330="",$G7330="",$S7330=0),"",$G7330/$S7330)</f>
        <v/>
      </c>
      <c r="U7330" s="36">
        <f>IF($T7330="","",IF($T7330&lt;Settings!$B$8,"Critical",IF($T7330&lt;Settings!$B$9,"Semi Critical","Non Critical")))</f>
        <v/>
      </c>
      <c r="V7330" s="28" t="n"/>
      <c r="Z7330">
        <f>IF($B7330="","",IFERROR(VLOOKUP($B7330,'Plan HC for CCA'!$A:$B,2,0),""))</f>
        <v/>
      </c>
      <c r="AA7330">
        <f>IF(OR($B7330="",$Z7330=""),"",IF(N($M7330)&lt;$Z7330,"Delta","No Delta"))</f>
        <v/>
      </c>
      <c r="AB7330">
        <f>IF(OR($B7330="",$Z7330=""),"",MAX(0,$Z7330-N($M7330)))</f>
        <v/>
      </c>
      <c r="AC7330" s="46">
        <f>IF($B7330="","",IFERROR(INDEX('CCA Util %'!$H:$H,MATCH($B7330,'CCA Util %'!$E:$E,0)),""))</f>
        <v/>
      </c>
      <c r="AD7330">
        <f>IF($B7330="","",IFERROR(INDEX('CCA Util %'!$G:$G,MATCH($B7330,'CCA Util %'!$E:$E,0)),""))</f>
        <v/>
      </c>
      <c r="AE7330">
        <f>IF(OR($B7330="",$U7330=""),"",$U7330&amp;" &amp; "&amp;IF(OR($AD7330="",$AD7330=0),"Util NA",$AD7330&amp;" Util"))</f>
        <v/>
      </c>
    </row>
    <row r="7331" ht="15.75" customHeight="1" s="42">
      <c r="A7331" s="41" t="n"/>
      <c r="G7331" s="38" t="n"/>
      <c r="H7331" s="38" t="n"/>
      <c r="I7331" s="38" t="n"/>
      <c r="J7331" s="38" t="n"/>
      <c r="K7331" s="38" t="n"/>
      <c r="L7331" s="38" t="n"/>
      <c r="N7331" s="36">
        <f>IF($B7331="","",IF($C7331="SUPERSTORE","Superstore","DH"))</f>
        <v/>
      </c>
      <c r="O7331" s="36">
        <f>IF($B7331="","",IFERROR(VLOOKUP($B7331,Mapping!$A:$C,2,0),"Not Mapped"))</f>
        <v/>
      </c>
      <c r="P7331" s="36">
        <f>IF($B7331="","",IFERROR(VLOOKUP($B7331,Mapping!$A:$C,3,0),"Not Mapped"))</f>
        <v/>
      </c>
      <c r="Q7331" s="36">
        <f>IF($B7331="","",IFERROR(VLOOKUP($O7331,Leaders!$A:$B,2,0),"Not Mapped"))</f>
        <v/>
      </c>
      <c r="R7331" s="36">
        <f>IF($B7331="","",IF(COUNTIF(Exclusions!$A:$A,$B7331)&gt;0,"Yes","No"))</f>
        <v/>
      </c>
      <c r="S7331" s="38">
        <f>IF($B7331="","",MIN(1,DAY($A7331)/IF($N7331="Superstore",Settings!$B$5,Settings!$B$4)))</f>
        <v/>
      </c>
      <c r="T7331" s="38">
        <f>IF(OR($B7331="",$G7331="",$S7331=0),"",$G7331/$S7331)</f>
        <v/>
      </c>
      <c r="U7331" s="36">
        <f>IF($T7331="","",IF($T7331&lt;Settings!$B$8,"Critical",IF($T7331&lt;Settings!$B$9,"Semi Critical","Non Critical")))</f>
        <v/>
      </c>
      <c r="V7331" s="28" t="n"/>
      <c r="Z7331">
        <f>IF($B7331="","",IFERROR(VLOOKUP($B7331,'Plan HC for CCA'!$A:$B,2,0),""))</f>
        <v/>
      </c>
      <c r="AA7331">
        <f>IF(OR($B7331="",$Z7331=""),"",IF(N($M7331)&lt;$Z7331,"Delta","No Delta"))</f>
        <v/>
      </c>
      <c r="AB7331">
        <f>IF(OR($B7331="",$Z7331=""),"",MAX(0,$Z7331-N($M7331)))</f>
        <v/>
      </c>
      <c r="AC7331" s="46">
        <f>IF($B7331="","",IFERROR(INDEX('CCA Util %'!$H:$H,MATCH($B7331,'CCA Util %'!$E:$E,0)),""))</f>
        <v/>
      </c>
      <c r="AD7331">
        <f>IF($B7331="","",IFERROR(INDEX('CCA Util %'!$G:$G,MATCH($B7331,'CCA Util %'!$E:$E,0)),""))</f>
        <v/>
      </c>
      <c r="AE7331">
        <f>IF(OR($B7331="",$U7331=""),"",$U7331&amp;" &amp; "&amp;IF(OR($AD7331="",$AD7331=0),"Util NA",$AD7331&amp;" Util"))</f>
        <v/>
      </c>
    </row>
    <row r="7332" ht="15.75" customHeight="1" s="42">
      <c r="A7332" s="41" t="n"/>
      <c r="G7332" s="38" t="n"/>
      <c r="H7332" s="38" t="n"/>
      <c r="I7332" s="38" t="n"/>
      <c r="J7332" s="38" t="n"/>
      <c r="K7332" s="38" t="n"/>
      <c r="L7332" s="38" t="n"/>
      <c r="N7332" s="36">
        <f>IF($B7332="","",IF($C7332="SUPERSTORE","Superstore","DH"))</f>
        <v/>
      </c>
      <c r="O7332" s="36">
        <f>IF($B7332="","",IFERROR(VLOOKUP($B7332,Mapping!$A:$C,2,0),"Not Mapped"))</f>
        <v/>
      </c>
      <c r="P7332" s="36">
        <f>IF($B7332="","",IFERROR(VLOOKUP($B7332,Mapping!$A:$C,3,0),"Not Mapped"))</f>
        <v/>
      </c>
      <c r="Q7332" s="36">
        <f>IF($B7332="","",IFERROR(VLOOKUP($O7332,Leaders!$A:$B,2,0),"Not Mapped"))</f>
        <v/>
      </c>
      <c r="R7332" s="36">
        <f>IF($B7332="","",IF(COUNTIF(Exclusions!$A:$A,$B7332)&gt;0,"Yes","No"))</f>
        <v/>
      </c>
      <c r="S7332" s="38">
        <f>IF($B7332="","",MIN(1,DAY($A7332)/IF($N7332="Superstore",Settings!$B$5,Settings!$B$4)))</f>
        <v/>
      </c>
      <c r="T7332" s="38">
        <f>IF(OR($B7332="",$G7332="",$S7332=0),"",$G7332/$S7332)</f>
        <v/>
      </c>
      <c r="U7332" s="36">
        <f>IF($T7332="","",IF($T7332&lt;Settings!$B$8,"Critical",IF($T7332&lt;Settings!$B$9,"Semi Critical","Non Critical")))</f>
        <v/>
      </c>
      <c r="V7332" s="28" t="n"/>
      <c r="Z7332">
        <f>IF($B7332="","",IFERROR(VLOOKUP($B7332,'Plan HC for CCA'!$A:$B,2,0),""))</f>
        <v/>
      </c>
      <c r="AA7332">
        <f>IF(OR($B7332="",$Z7332=""),"",IF(N($M7332)&lt;$Z7332,"Delta","No Delta"))</f>
        <v/>
      </c>
      <c r="AB7332">
        <f>IF(OR($B7332="",$Z7332=""),"",MAX(0,$Z7332-N($M7332)))</f>
        <v/>
      </c>
      <c r="AC7332" s="46">
        <f>IF($B7332="","",IFERROR(INDEX('CCA Util %'!$H:$H,MATCH($B7332,'CCA Util %'!$E:$E,0)),""))</f>
        <v/>
      </c>
      <c r="AD7332">
        <f>IF($B7332="","",IFERROR(INDEX('CCA Util %'!$G:$G,MATCH($B7332,'CCA Util %'!$E:$E,0)),""))</f>
        <v/>
      </c>
      <c r="AE7332">
        <f>IF(OR($B7332="",$U7332=""),"",$U7332&amp;" &amp; "&amp;IF(OR($AD7332="",$AD7332=0),"Util NA",$AD7332&amp;" Util"))</f>
        <v/>
      </c>
    </row>
    <row r="7333" ht="15.75" customHeight="1" s="42">
      <c r="A7333" s="41" t="n"/>
      <c r="G7333" s="38" t="n"/>
      <c r="H7333" s="38" t="n"/>
      <c r="I7333" s="38" t="n"/>
      <c r="J7333" s="38" t="n"/>
      <c r="K7333" s="38" t="n"/>
      <c r="L7333" s="38" t="n"/>
      <c r="N7333" s="36">
        <f>IF($B7333="","",IF($C7333="SUPERSTORE","Superstore","DH"))</f>
        <v/>
      </c>
      <c r="O7333" s="36">
        <f>IF($B7333="","",IFERROR(VLOOKUP($B7333,Mapping!$A:$C,2,0),"Not Mapped"))</f>
        <v/>
      </c>
      <c r="P7333" s="36">
        <f>IF($B7333="","",IFERROR(VLOOKUP($B7333,Mapping!$A:$C,3,0),"Not Mapped"))</f>
        <v/>
      </c>
      <c r="Q7333" s="36">
        <f>IF($B7333="","",IFERROR(VLOOKUP($O7333,Leaders!$A:$B,2,0),"Not Mapped"))</f>
        <v/>
      </c>
      <c r="R7333" s="36">
        <f>IF($B7333="","",IF(COUNTIF(Exclusions!$A:$A,$B7333)&gt;0,"Yes","No"))</f>
        <v/>
      </c>
      <c r="S7333" s="38">
        <f>IF($B7333="","",MIN(1,DAY($A7333)/IF($N7333="Superstore",Settings!$B$5,Settings!$B$4)))</f>
        <v/>
      </c>
      <c r="T7333" s="38">
        <f>IF(OR($B7333="",$G7333="",$S7333=0),"",$G7333/$S7333)</f>
        <v/>
      </c>
      <c r="U7333" s="36">
        <f>IF($T7333="","",IF($T7333&lt;Settings!$B$8,"Critical",IF($T7333&lt;Settings!$B$9,"Semi Critical","Non Critical")))</f>
        <v/>
      </c>
      <c r="V7333" s="28" t="n"/>
      <c r="Z7333">
        <f>IF($B7333="","",IFERROR(VLOOKUP($B7333,'Plan HC for CCA'!$A:$B,2,0),""))</f>
        <v/>
      </c>
      <c r="AA7333">
        <f>IF(OR($B7333="",$Z7333=""),"",IF(N($M7333)&lt;$Z7333,"Delta","No Delta"))</f>
        <v/>
      </c>
      <c r="AB7333">
        <f>IF(OR($B7333="",$Z7333=""),"",MAX(0,$Z7333-N($M7333)))</f>
        <v/>
      </c>
      <c r="AC7333" s="46">
        <f>IF($B7333="","",IFERROR(INDEX('CCA Util %'!$H:$H,MATCH($B7333,'CCA Util %'!$E:$E,0)),""))</f>
        <v/>
      </c>
      <c r="AD7333">
        <f>IF($B7333="","",IFERROR(INDEX('CCA Util %'!$G:$G,MATCH($B7333,'CCA Util %'!$E:$E,0)),""))</f>
        <v/>
      </c>
      <c r="AE7333">
        <f>IF(OR($B7333="",$U7333=""),"",$U7333&amp;" &amp; "&amp;IF(OR($AD7333="",$AD7333=0),"Util NA",$AD7333&amp;" Util"))</f>
        <v/>
      </c>
    </row>
    <row r="7334" ht="15.75" customHeight="1" s="42">
      <c r="A7334" s="41" t="n"/>
      <c r="G7334" s="38" t="n"/>
      <c r="H7334" s="38" t="n"/>
      <c r="I7334" s="38" t="n"/>
      <c r="J7334" s="38" t="n"/>
      <c r="K7334" s="38" t="n"/>
      <c r="L7334" s="38" t="n"/>
      <c r="N7334" s="36">
        <f>IF($B7334="","",IF($C7334="SUPERSTORE","Superstore","DH"))</f>
        <v/>
      </c>
      <c r="O7334" s="36">
        <f>IF($B7334="","",IFERROR(VLOOKUP($B7334,Mapping!$A:$C,2,0),"Not Mapped"))</f>
        <v/>
      </c>
      <c r="P7334" s="36">
        <f>IF($B7334="","",IFERROR(VLOOKUP($B7334,Mapping!$A:$C,3,0),"Not Mapped"))</f>
        <v/>
      </c>
      <c r="Q7334" s="36">
        <f>IF($B7334="","",IFERROR(VLOOKUP($O7334,Leaders!$A:$B,2,0),"Not Mapped"))</f>
        <v/>
      </c>
      <c r="R7334" s="36">
        <f>IF($B7334="","",IF(COUNTIF(Exclusions!$A:$A,$B7334)&gt;0,"Yes","No"))</f>
        <v/>
      </c>
      <c r="S7334" s="38">
        <f>IF($B7334="","",MIN(1,DAY($A7334)/IF($N7334="Superstore",Settings!$B$5,Settings!$B$4)))</f>
        <v/>
      </c>
      <c r="T7334" s="38">
        <f>IF(OR($B7334="",$G7334="",$S7334=0),"",$G7334/$S7334)</f>
        <v/>
      </c>
      <c r="U7334" s="36">
        <f>IF($T7334="","",IF($T7334&lt;Settings!$B$8,"Critical",IF($T7334&lt;Settings!$B$9,"Semi Critical","Non Critical")))</f>
        <v/>
      </c>
      <c r="V7334" s="28" t="n"/>
      <c r="Z7334">
        <f>IF($B7334="","",IFERROR(VLOOKUP($B7334,'Plan HC for CCA'!$A:$B,2,0),""))</f>
        <v/>
      </c>
      <c r="AA7334">
        <f>IF(OR($B7334="",$Z7334=""),"",IF(N($M7334)&lt;$Z7334,"Delta","No Delta"))</f>
        <v/>
      </c>
      <c r="AB7334">
        <f>IF(OR($B7334="",$Z7334=""),"",MAX(0,$Z7334-N($M7334)))</f>
        <v/>
      </c>
      <c r="AC7334" s="46">
        <f>IF($B7334="","",IFERROR(INDEX('CCA Util %'!$H:$H,MATCH($B7334,'CCA Util %'!$E:$E,0)),""))</f>
        <v/>
      </c>
      <c r="AD7334">
        <f>IF($B7334="","",IFERROR(INDEX('CCA Util %'!$G:$G,MATCH($B7334,'CCA Util %'!$E:$E,0)),""))</f>
        <v/>
      </c>
      <c r="AE7334">
        <f>IF(OR($B7334="",$U7334=""),"",$U7334&amp;" &amp; "&amp;IF(OR($AD7334="",$AD7334=0),"Util NA",$AD7334&amp;" Util"))</f>
        <v/>
      </c>
    </row>
    <row r="7335" ht="15.75" customHeight="1" s="42">
      <c r="A7335" s="41" t="n"/>
      <c r="G7335" s="38" t="n"/>
      <c r="H7335" s="38" t="n"/>
      <c r="I7335" s="38" t="n"/>
      <c r="J7335" s="38" t="n"/>
      <c r="K7335" s="38" t="n"/>
      <c r="L7335" s="38" t="n"/>
      <c r="N7335" s="36">
        <f>IF($B7335="","",IF($C7335="SUPERSTORE","Superstore","DH"))</f>
        <v/>
      </c>
      <c r="O7335" s="36">
        <f>IF($B7335="","",IFERROR(VLOOKUP($B7335,Mapping!$A:$C,2,0),"Not Mapped"))</f>
        <v/>
      </c>
      <c r="P7335" s="36">
        <f>IF($B7335="","",IFERROR(VLOOKUP($B7335,Mapping!$A:$C,3,0),"Not Mapped"))</f>
        <v/>
      </c>
      <c r="Q7335" s="36">
        <f>IF($B7335="","",IFERROR(VLOOKUP($O7335,Leaders!$A:$B,2,0),"Not Mapped"))</f>
        <v/>
      </c>
      <c r="R7335" s="36">
        <f>IF($B7335="","",IF(COUNTIF(Exclusions!$A:$A,$B7335)&gt;0,"Yes","No"))</f>
        <v/>
      </c>
      <c r="S7335" s="38">
        <f>IF($B7335="","",MIN(1,DAY($A7335)/IF($N7335="Superstore",Settings!$B$5,Settings!$B$4)))</f>
        <v/>
      </c>
      <c r="T7335" s="38">
        <f>IF(OR($B7335="",$G7335="",$S7335=0),"",$G7335/$S7335)</f>
        <v/>
      </c>
      <c r="U7335" s="36">
        <f>IF($T7335="","",IF($T7335&lt;Settings!$B$8,"Critical",IF($T7335&lt;Settings!$B$9,"Semi Critical","Non Critical")))</f>
        <v/>
      </c>
      <c r="V7335" s="28" t="n"/>
      <c r="Z7335">
        <f>IF($B7335="","",IFERROR(VLOOKUP($B7335,'Plan HC for CCA'!$A:$B,2,0),""))</f>
        <v/>
      </c>
      <c r="AA7335">
        <f>IF(OR($B7335="",$Z7335=""),"",IF(N($M7335)&lt;$Z7335,"Delta","No Delta"))</f>
        <v/>
      </c>
      <c r="AB7335">
        <f>IF(OR($B7335="",$Z7335=""),"",MAX(0,$Z7335-N($M7335)))</f>
        <v/>
      </c>
      <c r="AC7335" s="46">
        <f>IF($B7335="","",IFERROR(INDEX('CCA Util %'!$H:$H,MATCH($B7335,'CCA Util %'!$E:$E,0)),""))</f>
        <v/>
      </c>
      <c r="AD7335">
        <f>IF($B7335="","",IFERROR(INDEX('CCA Util %'!$G:$G,MATCH($B7335,'CCA Util %'!$E:$E,0)),""))</f>
        <v/>
      </c>
      <c r="AE7335">
        <f>IF(OR($B7335="",$U7335=""),"",$U7335&amp;" &amp; "&amp;IF(OR($AD7335="",$AD7335=0),"Util NA",$AD7335&amp;" Util"))</f>
        <v/>
      </c>
    </row>
    <row r="7336" ht="15.75" customHeight="1" s="42">
      <c r="A7336" s="41" t="n"/>
      <c r="G7336" s="38" t="n"/>
      <c r="H7336" s="38" t="n"/>
      <c r="I7336" s="38" t="n"/>
      <c r="J7336" s="38" t="n"/>
      <c r="K7336" s="38" t="n"/>
      <c r="L7336" s="38" t="n"/>
      <c r="N7336" s="36">
        <f>IF($B7336="","",IF($C7336="SUPERSTORE","Superstore","DH"))</f>
        <v/>
      </c>
      <c r="O7336" s="36">
        <f>IF($B7336="","",IFERROR(VLOOKUP($B7336,Mapping!$A:$C,2,0),"Not Mapped"))</f>
        <v/>
      </c>
      <c r="P7336" s="36">
        <f>IF($B7336="","",IFERROR(VLOOKUP($B7336,Mapping!$A:$C,3,0),"Not Mapped"))</f>
        <v/>
      </c>
      <c r="Q7336" s="36">
        <f>IF($B7336="","",IFERROR(VLOOKUP($O7336,Leaders!$A:$B,2,0),"Not Mapped"))</f>
        <v/>
      </c>
      <c r="R7336" s="36">
        <f>IF($B7336="","",IF(COUNTIF(Exclusions!$A:$A,$B7336)&gt;0,"Yes","No"))</f>
        <v/>
      </c>
      <c r="S7336" s="38">
        <f>IF($B7336="","",MIN(1,DAY($A7336)/IF($N7336="Superstore",Settings!$B$5,Settings!$B$4)))</f>
        <v/>
      </c>
      <c r="T7336" s="38">
        <f>IF(OR($B7336="",$G7336="",$S7336=0),"",$G7336/$S7336)</f>
        <v/>
      </c>
      <c r="U7336" s="36">
        <f>IF($T7336="","",IF($T7336&lt;Settings!$B$8,"Critical",IF($T7336&lt;Settings!$B$9,"Semi Critical","Non Critical")))</f>
        <v/>
      </c>
      <c r="V7336" s="28" t="n"/>
      <c r="Z7336">
        <f>IF($B7336="","",IFERROR(VLOOKUP($B7336,'Plan HC for CCA'!$A:$B,2,0),""))</f>
        <v/>
      </c>
      <c r="AA7336">
        <f>IF(OR($B7336="",$Z7336=""),"",IF(N($M7336)&lt;$Z7336,"Delta","No Delta"))</f>
        <v/>
      </c>
      <c r="AB7336">
        <f>IF(OR($B7336="",$Z7336=""),"",MAX(0,$Z7336-N($M7336)))</f>
        <v/>
      </c>
      <c r="AC7336" s="46">
        <f>IF($B7336="","",IFERROR(INDEX('CCA Util %'!$H:$H,MATCH($B7336,'CCA Util %'!$E:$E,0)),""))</f>
        <v/>
      </c>
      <c r="AD7336">
        <f>IF($B7336="","",IFERROR(INDEX('CCA Util %'!$G:$G,MATCH($B7336,'CCA Util %'!$E:$E,0)),""))</f>
        <v/>
      </c>
      <c r="AE7336">
        <f>IF(OR($B7336="",$U7336=""),"",$U7336&amp;" &amp; "&amp;IF(OR($AD7336="",$AD7336=0),"Util NA",$AD7336&amp;" Util"))</f>
        <v/>
      </c>
    </row>
    <row r="7337" ht="15.75" customHeight="1" s="42">
      <c r="A7337" s="41" t="n"/>
      <c r="G7337" s="38" t="n"/>
      <c r="H7337" s="38" t="n"/>
      <c r="I7337" s="38" t="n"/>
      <c r="J7337" s="38" t="n"/>
      <c r="K7337" s="38" t="n"/>
      <c r="L7337" s="38" t="n"/>
      <c r="N7337" s="36">
        <f>IF($B7337="","",IF($C7337="SUPERSTORE","Superstore","DH"))</f>
        <v/>
      </c>
      <c r="O7337" s="36">
        <f>IF($B7337="","",IFERROR(VLOOKUP($B7337,Mapping!$A:$C,2,0),"Not Mapped"))</f>
        <v/>
      </c>
      <c r="P7337" s="36">
        <f>IF($B7337="","",IFERROR(VLOOKUP($B7337,Mapping!$A:$C,3,0),"Not Mapped"))</f>
        <v/>
      </c>
      <c r="Q7337" s="36">
        <f>IF($B7337="","",IFERROR(VLOOKUP($O7337,Leaders!$A:$B,2,0),"Not Mapped"))</f>
        <v/>
      </c>
      <c r="R7337" s="36">
        <f>IF($B7337="","",IF(COUNTIF(Exclusions!$A:$A,$B7337)&gt;0,"Yes","No"))</f>
        <v/>
      </c>
      <c r="S7337" s="38">
        <f>IF($B7337="","",MIN(1,DAY($A7337)/IF($N7337="Superstore",Settings!$B$5,Settings!$B$4)))</f>
        <v/>
      </c>
      <c r="T7337" s="38">
        <f>IF(OR($B7337="",$G7337="",$S7337=0),"",$G7337/$S7337)</f>
        <v/>
      </c>
      <c r="U7337" s="36">
        <f>IF($T7337="","",IF($T7337&lt;Settings!$B$8,"Critical",IF($T7337&lt;Settings!$B$9,"Semi Critical","Non Critical")))</f>
        <v/>
      </c>
      <c r="V7337" s="28" t="n"/>
      <c r="Z7337">
        <f>IF($B7337="","",IFERROR(VLOOKUP($B7337,'Plan HC for CCA'!$A:$B,2,0),""))</f>
        <v/>
      </c>
      <c r="AA7337">
        <f>IF(OR($B7337="",$Z7337=""),"",IF(N($M7337)&lt;$Z7337,"Delta","No Delta"))</f>
        <v/>
      </c>
      <c r="AB7337">
        <f>IF(OR($B7337="",$Z7337=""),"",MAX(0,$Z7337-N($M7337)))</f>
        <v/>
      </c>
      <c r="AC7337" s="46">
        <f>IF($B7337="","",IFERROR(INDEX('CCA Util %'!$H:$H,MATCH($B7337,'CCA Util %'!$E:$E,0)),""))</f>
        <v/>
      </c>
      <c r="AD7337">
        <f>IF($B7337="","",IFERROR(INDEX('CCA Util %'!$G:$G,MATCH($B7337,'CCA Util %'!$E:$E,0)),""))</f>
        <v/>
      </c>
      <c r="AE7337">
        <f>IF(OR($B7337="",$U7337=""),"",$U7337&amp;" &amp; "&amp;IF(OR($AD7337="",$AD7337=0),"Util NA",$AD7337&amp;" Util"))</f>
        <v/>
      </c>
    </row>
    <row r="7338" ht="15.75" customHeight="1" s="42">
      <c r="A7338" s="41" t="n"/>
      <c r="G7338" s="38" t="n"/>
      <c r="H7338" s="38" t="n"/>
      <c r="I7338" s="38" t="n"/>
      <c r="J7338" s="38" t="n"/>
      <c r="K7338" s="38" t="n"/>
      <c r="L7338" s="38" t="n"/>
      <c r="N7338" s="36">
        <f>IF($B7338="","",IF($C7338="SUPERSTORE","Superstore","DH"))</f>
        <v/>
      </c>
      <c r="O7338" s="36">
        <f>IF($B7338="","",IFERROR(VLOOKUP($B7338,Mapping!$A:$C,2,0),"Not Mapped"))</f>
        <v/>
      </c>
      <c r="P7338" s="36">
        <f>IF($B7338="","",IFERROR(VLOOKUP($B7338,Mapping!$A:$C,3,0),"Not Mapped"))</f>
        <v/>
      </c>
      <c r="Q7338" s="36">
        <f>IF($B7338="","",IFERROR(VLOOKUP($O7338,Leaders!$A:$B,2,0),"Not Mapped"))</f>
        <v/>
      </c>
      <c r="R7338" s="36">
        <f>IF($B7338="","",IF(COUNTIF(Exclusions!$A:$A,$B7338)&gt;0,"Yes","No"))</f>
        <v/>
      </c>
      <c r="S7338" s="38">
        <f>IF($B7338="","",MIN(1,DAY($A7338)/IF($N7338="Superstore",Settings!$B$5,Settings!$B$4)))</f>
        <v/>
      </c>
      <c r="T7338" s="38">
        <f>IF(OR($B7338="",$G7338="",$S7338=0),"",$G7338/$S7338)</f>
        <v/>
      </c>
      <c r="U7338" s="36">
        <f>IF($T7338="","",IF($T7338&lt;Settings!$B$8,"Critical",IF($T7338&lt;Settings!$B$9,"Semi Critical","Non Critical")))</f>
        <v/>
      </c>
      <c r="V7338" s="28" t="n"/>
      <c r="Z7338">
        <f>IF($B7338="","",IFERROR(VLOOKUP($B7338,'Plan HC for CCA'!$A:$B,2,0),""))</f>
        <v/>
      </c>
      <c r="AA7338">
        <f>IF(OR($B7338="",$Z7338=""),"",IF(N($M7338)&lt;$Z7338,"Delta","No Delta"))</f>
        <v/>
      </c>
      <c r="AB7338">
        <f>IF(OR($B7338="",$Z7338=""),"",MAX(0,$Z7338-N($M7338)))</f>
        <v/>
      </c>
      <c r="AC7338" s="46">
        <f>IF($B7338="","",IFERROR(INDEX('CCA Util %'!$H:$H,MATCH($B7338,'CCA Util %'!$E:$E,0)),""))</f>
        <v/>
      </c>
      <c r="AD7338">
        <f>IF($B7338="","",IFERROR(INDEX('CCA Util %'!$G:$G,MATCH($B7338,'CCA Util %'!$E:$E,0)),""))</f>
        <v/>
      </c>
      <c r="AE7338">
        <f>IF(OR($B7338="",$U7338=""),"",$U7338&amp;" &amp; "&amp;IF(OR($AD7338="",$AD7338=0),"Util NA",$AD7338&amp;" Util"))</f>
        <v/>
      </c>
    </row>
    <row r="7339" ht="15.75" customHeight="1" s="42">
      <c r="A7339" s="41" t="n"/>
      <c r="G7339" s="38" t="n"/>
      <c r="H7339" s="38" t="n"/>
      <c r="I7339" s="38" t="n"/>
      <c r="J7339" s="38" t="n"/>
      <c r="K7339" s="38" t="n"/>
      <c r="L7339" s="38" t="n"/>
      <c r="N7339" s="36">
        <f>IF($B7339="","",IF($C7339="SUPERSTORE","Superstore","DH"))</f>
        <v/>
      </c>
      <c r="O7339" s="36">
        <f>IF($B7339="","",IFERROR(VLOOKUP($B7339,Mapping!$A:$C,2,0),"Not Mapped"))</f>
        <v/>
      </c>
      <c r="P7339" s="36">
        <f>IF($B7339="","",IFERROR(VLOOKUP($B7339,Mapping!$A:$C,3,0),"Not Mapped"))</f>
        <v/>
      </c>
      <c r="Q7339" s="36">
        <f>IF($B7339="","",IFERROR(VLOOKUP($O7339,Leaders!$A:$B,2,0),"Not Mapped"))</f>
        <v/>
      </c>
      <c r="R7339" s="36">
        <f>IF($B7339="","",IF(COUNTIF(Exclusions!$A:$A,$B7339)&gt;0,"Yes","No"))</f>
        <v/>
      </c>
      <c r="S7339" s="38">
        <f>IF($B7339="","",MIN(1,DAY($A7339)/IF($N7339="Superstore",Settings!$B$5,Settings!$B$4)))</f>
        <v/>
      </c>
      <c r="T7339" s="38">
        <f>IF(OR($B7339="",$G7339="",$S7339=0),"",$G7339/$S7339)</f>
        <v/>
      </c>
      <c r="U7339" s="36">
        <f>IF($T7339="","",IF($T7339&lt;Settings!$B$8,"Critical",IF($T7339&lt;Settings!$B$9,"Semi Critical","Non Critical")))</f>
        <v/>
      </c>
      <c r="V7339" s="28" t="n"/>
      <c r="Z7339">
        <f>IF($B7339="","",IFERROR(VLOOKUP($B7339,'Plan HC for CCA'!$A:$B,2,0),""))</f>
        <v/>
      </c>
      <c r="AA7339">
        <f>IF(OR($B7339="",$Z7339=""),"",IF(N($M7339)&lt;$Z7339,"Delta","No Delta"))</f>
        <v/>
      </c>
      <c r="AB7339">
        <f>IF(OR($B7339="",$Z7339=""),"",MAX(0,$Z7339-N($M7339)))</f>
        <v/>
      </c>
      <c r="AC7339" s="46">
        <f>IF($B7339="","",IFERROR(INDEX('CCA Util %'!$H:$H,MATCH($B7339,'CCA Util %'!$E:$E,0)),""))</f>
        <v/>
      </c>
      <c r="AD7339">
        <f>IF($B7339="","",IFERROR(INDEX('CCA Util %'!$G:$G,MATCH($B7339,'CCA Util %'!$E:$E,0)),""))</f>
        <v/>
      </c>
      <c r="AE7339">
        <f>IF(OR($B7339="",$U7339=""),"",$U7339&amp;" &amp; "&amp;IF(OR($AD7339="",$AD7339=0),"Util NA",$AD7339&amp;" Util"))</f>
        <v/>
      </c>
    </row>
    <row r="7340" ht="15.75" customHeight="1" s="42">
      <c r="A7340" s="41" t="n"/>
      <c r="G7340" s="38" t="n"/>
      <c r="H7340" s="38" t="n"/>
      <c r="I7340" s="38" t="n"/>
      <c r="J7340" s="38" t="n"/>
      <c r="K7340" s="38" t="n"/>
      <c r="L7340" s="38" t="n"/>
      <c r="N7340" s="36">
        <f>IF($B7340="","",IF($C7340="SUPERSTORE","Superstore","DH"))</f>
        <v/>
      </c>
      <c r="O7340" s="36">
        <f>IF($B7340="","",IFERROR(VLOOKUP($B7340,Mapping!$A:$C,2,0),"Not Mapped"))</f>
        <v/>
      </c>
      <c r="P7340" s="36">
        <f>IF($B7340="","",IFERROR(VLOOKUP($B7340,Mapping!$A:$C,3,0),"Not Mapped"))</f>
        <v/>
      </c>
      <c r="Q7340" s="36">
        <f>IF($B7340="","",IFERROR(VLOOKUP($O7340,Leaders!$A:$B,2,0),"Not Mapped"))</f>
        <v/>
      </c>
      <c r="R7340" s="36">
        <f>IF($B7340="","",IF(COUNTIF(Exclusions!$A:$A,$B7340)&gt;0,"Yes","No"))</f>
        <v/>
      </c>
      <c r="S7340" s="38">
        <f>IF($B7340="","",MIN(1,DAY($A7340)/IF($N7340="Superstore",Settings!$B$5,Settings!$B$4)))</f>
        <v/>
      </c>
      <c r="T7340" s="38">
        <f>IF(OR($B7340="",$G7340="",$S7340=0),"",$G7340/$S7340)</f>
        <v/>
      </c>
      <c r="U7340" s="36">
        <f>IF($T7340="","",IF($T7340&lt;Settings!$B$8,"Critical",IF($T7340&lt;Settings!$B$9,"Semi Critical","Non Critical")))</f>
        <v/>
      </c>
      <c r="V7340" s="28" t="n"/>
      <c r="Z7340">
        <f>IF($B7340="","",IFERROR(VLOOKUP($B7340,'Plan HC for CCA'!$A:$B,2,0),""))</f>
        <v/>
      </c>
      <c r="AA7340">
        <f>IF(OR($B7340="",$Z7340=""),"",IF(N($M7340)&lt;$Z7340,"Delta","No Delta"))</f>
        <v/>
      </c>
      <c r="AB7340">
        <f>IF(OR($B7340="",$Z7340=""),"",MAX(0,$Z7340-N($M7340)))</f>
        <v/>
      </c>
      <c r="AC7340" s="46">
        <f>IF($B7340="","",IFERROR(INDEX('CCA Util %'!$H:$H,MATCH($B7340,'CCA Util %'!$E:$E,0)),""))</f>
        <v/>
      </c>
      <c r="AD7340">
        <f>IF($B7340="","",IFERROR(INDEX('CCA Util %'!$G:$G,MATCH($B7340,'CCA Util %'!$E:$E,0)),""))</f>
        <v/>
      </c>
      <c r="AE7340">
        <f>IF(OR($B7340="",$U7340=""),"",$U7340&amp;" &amp; "&amp;IF(OR($AD7340="",$AD7340=0),"Util NA",$AD7340&amp;" Util"))</f>
        <v/>
      </c>
    </row>
    <row r="7341" ht="15.75" customHeight="1" s="42">
      <c r="A7341" s="41" t="n"/>
      <c r="G7341" s="38" t="n"/>
      <c r="H7341" s="38" t="n"/>
      <c r="I7341" s="38" t="n"/>
      <c r="J7341" s="38" t="n"/>
      <c r="K7341" s="38" t="n"/>
      <c r="L7341" s="38" t="n"/>
      <c r="N7341" s="36">
        <f>IF($B7341="","",IF($C7341="SUPERSTORE","Superstore","DH"))</f>
        <v/>
      </c>
      <c r="O7341" s="36">
        <f>IF($B7341="","",IFERROR(VLOOKUP($B7341,Mapping!$A:$C,2,0),"Not Mapped"))</f>
        <v/>
      </c>
      <c r="P7341" s="36">
        <f>IF($B7341="","",IFERROR(VLOOKUP($B7341,Mapping!$A:$C,3,0),"Not Mapped"))</f>
        <v/>
      </c>
      <c r="Q7341" s="36">
        <f>IF($B7341="","",IFERROR(VLOOKUP($O7341,Leaders!$A:$B,2,0),"Not Mapped"))</f>
        <v/>
      </c>
      <c r="R7341" s="36">
        <f>IF($B7341="","",IF(COUNTIF(Exclusions!$A:$A,$B7341)&gt;0,"Yes","No"))</f>
        <v/>
      </c>
      <c r="S7341" s="38">
        <f>IF($B7341="","",MIN(1,DAY($A7341)/IF($N7341="Superstore",Settings!$B$5,Settings!$B$4)))</f>
        <v/>
      </c>
      <c r="T7341" s="38">
        <f>IF(OR($B7341="",$G7341="",$S7341=0),"",$G7341/$S7341)</f>
        <v/>
      </c>
      <c r="U7341" s="36">
        <f>IF($T7341="","",IF($T7341&lt;Settings!$B$8,"Critical",IF($T7341&lt;Settings!$B$9,"Semi Critical","Non Critical")))</f>
        <v/>
      </c>
      <c r="V7341" s="28" t="n"/>
      <c r="Z7341">
        <f>IF($B7341="","",IFERROR(VLOOKUP($B7341,'Plan HC for CCA'!$A:$B,2,0),""))</f>
        <v/>
      </c>
      <c r="AA7341">
        <f>IF(OR($B7341="",$Z7341=""),"",IF(N($M7341)&lt;$Z7341,"Delta","No Delta"))</f>
        <v/>
      </c>
      <c r="AB7341">
        <f>IF(OR($B7341="",$Z7341=""),"",MAX(0,$Z7341-N($M7341)))</f>
        <v/>
      </c>
      <c r="AC7341" s="46">
        <f>IF($B7341="","",IFERROR(INDEX('CCA Util %'!$H:$H,MATCH($B7341,'CCA Util %'!$E:$E,0)),""))</f>
        <v/>
      </c>
      <c r="AD7341">
        <f>IF($B7341="","",IFERROR(INDEX('CCA Util %'!$G:$G,MATCH($B7341,'CCA Util %'!$E:$E,0)),""))</f>
        <v/>
      </c>
      <c r="AE7341">
        <f>IF(OR($B7341="",$U7341=""),"",$U7341&amp;" &amp; "&amp;IF(OR($AD7341="",$AD7341=0),"Util NA",$AD7341&amp;" Util"))</f>
        <v/>
      </c>
    </row>
    <row r="7342" ht="15.75" customHeight="1" s="42">
      <c r="A7342" s="41" t="n"/>
      <c r="G7342" s="38" t="n"/>
      <c r="H7342" s="38" t="n"/>
      <c r="I7342" s="38" t="n"/>
      <c r="J7342" s="38" t="n"/>
      <c r="K7342" s="38" t="n"/>
      <c r="L7342" s="38" t="n"/>
      <c r="N7342" s="36">
        <f>IF($B7342="","",IF($C7342="SUPERSTORE","Superstore","DH"))</f>
        <v/>
      </c>
      <c r="O7342" s="36">
        <f>IF($B7342="","",IFERROR(VLOOKUP($B7342,Mapping!$A:$C,2,0),"Not Mapped"))</f>
        <v/>
      </c>
      <c r="P7342" s="36">
        <f>IF($B7342="","",IFERROR(VLOOKUP($B7342,Mapping!$A:$C,3,0),"Not Mapped"))</f>
        <v/>
      </c>
      <c r="Q7342" s="36">
        <f>IF($B7342="","",IFERROR(VLOOKUP($O7342,Leaders!$A:$B,2,0),"Not Mapped"))</f>
        <v/>
      </c>
      <c r="R7342" s="36">
        <f>IF($B7342="","",IF(COUNTIF(Exclusions!$A:$A,$B7342)&gt;0,"Yes","No"))</f>
        <v/>
      </c>
      <c r="S7342" s="38">
        <f>IF($B7342="","",MIN(1,DAY($A7342)/IF($N7342="Superstore",Settings!$B$5,Settings!$B$4)))</f>
        <v/>
      </c>
      <c r="T7342" s="38">
        <f>IF(OR($B7342="",$G7342="",$S7342=0),"",$G7342/$S7342)</f>
        <v/>
      </c>
      <c r="U7342" s="36">
        <f>IF($T7342="","",IF($T7342&lt;Settings!$B$8,"Critical",IF($T7342&lt;Settings!$B$9,"Semi Critical","Non Critical")))</f>
        <v/>
      </c>
      <c r="V7342" s="28" t="n"/>
      <c r="Z7342">
        <f>IF($B7342="","",IFERROR(VLOOKUP($B7342,'Plan HC for CCA'!$A:$B,2,0),""))</f>
        <v/>
      </c>
      <c r="AA7342">
        <f>IF(OR($B7342="",$Z7342=""),"",IF(N($M7342)&lt;$Z7342,"Delta","No Delta"))</f>
        <v/>
      </c>
      <c r="AB7342">
        <f>IF(OR($B7342="",$Z7342=""),"",MAX(0,$Z7342-N($M7342)))</f>
        <v/>
      </c>
      <c r="AC7342" s="46">
        <f>IF($B7342="","",IFERROR(INDEX('CCA Util %'!$H:$H,MATCH($B7342,'CCA Util %'!$E:$E,0)),""))</f>
        <v/>
      </c>
      <c r="AD7342">
        <f>IF($B7342="","",IFERROR(INDEX('CCA Util %'!$G:$G,MATCH($B7342,'CCA Util %'!$E:$E,0)),""))</f>
        <v/>
      </c>
      <c r="AE7342">
        <f>IF(OR($B7342="",$U7342=""),"",$U7342&amp;" &amp; "&amp;IF(OR($AD7342="",$AD7342=0),"Util NA",$AD7342&amp;" Util"))</f>
        <v/>
      </c>
    </row>
    <row r="7343" ht="15.75" customHeight="1" s="42">
      <c r="A7343" s="41" t="n"/>
      <c r="G7343" s="38" t="n"/>
      <c r="H7343" s="38" t="n"/>
      <c r="I7343" s="38" t="n"/>
      <c r="J7343" s="38" t="n"/>
      <c r="K7343" s="38" t="n"/>
      <c r="L7343" s="38" t="n"/>
      <c r="N7343" s="36">
        <f>IF($B7343="","",IF($C7343="SUPERSTORE","Superstore","DH"))</f>
        <v/>
      </c>
      <c r="O7343" s="36">
        <f>IF($B7343="","",IFERROR(VLOOKUP($B7343,Mapping!$A:$C,2,0),"Not Mapped"))</f>
        <v/>
      </c>
      <c r="P7343" s="36">
        <f>IF($B7343="","",IFERROR(VLOOKUP($B7343,Mapping!$A:$C,3,0),"Not Mapped"))</f>
        <v/>
      </c>
      <c r="Q7343" s="36">
        <f>IF($B7343="","",IFERROR(VLOOKUP($O7343,Leaders!$A:$B,2,0),"Not Mapped"))</f>
        <v/>
      </c>
      <c r="R7343" s="36">
        <f>IF($B7343="","",IF(COUNTIF(Exclusions!$A:$A,$B7343)&gt;0,"Yes","No"))</f>
        <v/>
      </c>
      <c r="S7343" s="38">
        <f>IF($B7343="","",MIN(1,DAY($A7343)/IF($N7343="Superstore",Settings!$B$5,Settings!$B$4)))</f>
        <v/>
      </c>
      <c r="T7343" s="38">
        <f>IF(OR($B7343="",$G7343="",$S7343=0),"",$G7343/$S7343)</f>
        <v/>
      </c>
      <c r="U7343" s="36">
        <f>IF($T7343="","",IF($T7343&lt;Settings!$B$8,"Critical",IF($T7343&lt;Settings!$B$9,"Semi Critical","Non Critical")))</f>
        <v/>
      </c>
      <c r="V7343" s="28" t="n"/>
      <c r="Z7343">
        <f>IF($B7343="","",IFERROR(VLOOKUP($B7343,'Plan HC for CCA'!$A:$B,2,0),""))</f>
        <v/>
      </c>
      <c r="AA7343">
        <f>IF(OR($B7343="",$Z7343=""),"",IF(N($M7343)&lt;$Z7343,"Delta","No Delta"))</f>
        <v/>
      </c>
      <c r="AB7343">
        <f>IF(OR($B7343="",$Z7343=""),"",MAX(0,$Z7343-N($M7343)))</f>
        <v/>
      </c>
      <c r="AC7343" s="46">
        <f>IF($B7343="","",IFERROR(INDEX('CCA Util %'!$H:$H,MATCH($B7343,'CCA Util %'!$E:$E,0)),""))</f>
        <v/>
      </c>
      <c r="AD7343">
        <f>IF($B7343="","",IFERROR(INDEX('CCA Util %'!$G:$G,MATCH($B7343,'CCA Util %'!$E:$E,0)),""))</f>
        <v/>
      </c>
      <c r="AE7343">
        <f>IF(OR($B7343="",$U7343=""),"",$U7343&amp;" &amp; "&amp;IF(OR($AD7343="",$AD7343=0),"Util NA",$AD7343&amp;" Util"))</f>
        <v/>
      </c>
    </row>
    <row r="7344" ht="15.75" customHeight="1" s="42">
      <c r="A7344" s="41" t="n"/>
      <c r="G7344" s="38" t="n"/>
      <c r="H7344" s="38" t="n"/>
      <c r="I7344" s="38" t="n"/>
      <c r="J7344" s="38" t="n"/>
      <c r="K7344" s="38" t="n"/>
      <c r="L7344" s="38" t="n"/>
      <c r="N7344" s="36">
        <f>IF($B7344="","",IF($C7344="SUPERSTORE","Superstore","DH"))</f>
        <v/>
      </c>
      <c r="O7344" s="36">
        <f>IF($B7344="","",IFERROR(VLOOKUP($B7344,Mapping!$A:$C,2,0),"Not Mapped"))</f>
        <v/>
      </c>
      <c r="P7344" s="36">
        <f>IF($B7344="","",IFERROR(VLOOKUP($B7344,Mapping!$A:$C,3,0),"Not Mapped"))</f>
        <v/>
      </c>
      <c r="Q7344" s="36">
        <f>IF($B7344="","",IFERROR(VLOOKUP($O7344,Leaders!$A:$B,2,0),"Not Mapped"))</f>
        <v/>
      </c>
      <c r="R7344" s="36">
        <f>IF($B7344="","",IF(COUNTIF(Exclusions!$A:$A,$B7344)&gt;0,"Yes","No"))</f>
        <v/>
      </c>
      <c r="S7344" s="38">
        <f>IF($B7344="","",MIN(1,DAY($A7344)/IF($N7344="Superstore",Settings!$B$5,Settings!$B$4)))</f>
        <v/>
      </c>
      <c r="T7344" s="38">
        <f>IF(OR($B7344="",$G7344="",$S7344=0),"",$G7344/$S7344)</f>
        <v/>
      </c>
      <c r="U7344" s="36">
        <f>IF($T7344="","",IF($T7344&lt;Settings!$B$8,"Critical",IF($T7344&lt;Settings!$B$9,"Semi Critical","Non Critical")))</f>
        <v/>
      </c>
      <c r="V7344" s="28" t="n"/>
      <c r="Z7344">
        <f>IF($B7344="","",IFERROR(VLOOKUP($B7344,'Plan HC for CCA'!$A:$B,2,0),""))</f>
        <v/>
      </c>
      <c r="AA7344">
        <f>IF(OR($B7344="",$Z7344=""),"",IF(N($M7344)&lt;$Z7344,"Delta","No Delta"))</f>
        <v/>
      </c>
      <c r="AB7344">
        <f>IF(OR($B7344="",$Z7344=""),"",MAX(0,$Z7344-N($M7344)))</f>
        <v/>
      </c>
      <c r="AC7344" s="46">
        <f>IF($B7344="","",IFERROR(INDEX('CCA Util %'!$H:$H,MATCH($B7344,'CCA Util %'!$E:$E,0)),""))</f>
        <v/>
      </c>
      <c r="AD7344">
        <f>IF($B7344="","",IFERROR(INDEX('CCA Util %'!$G:$G,MATCH($B7344,'CCA Util %'!$E:$E,0)),""))</f>
        <v/>
      </c>
      <c r="AE7344">
        <f>IF(OR($B7344="",$U7344=""),"",$U7344&amp;" &amp; "&amp;IF(OR($AD7344="",$AD7344=0),"Util NA",$AD7344&amp;" Util"))</f>
        <v/>
      </c>
    </row>
    <row r="7345" ht="15.75" customHeight="1" s="42">
      <c r="A7345" s="41" t="n"/>
      <c r="G7345" s="38" t="n"/>
      <c r="H7345" s="38" t="n"/>
      <c r="I7345" s="38" t="n"/>
      <c r="J7345" s="38" t="n"/>
      <c r="K7345" s="38" t="n"/>
      <c r="L7345" s="38" t="n"/>
      <c r="N7345" s="36">
        <f>IF($B7345="","",IF($C7345="SUPERSTORE","Superstore","DH"))</f>
        <v/>
      </c>
      <c r="O7345" s="36">
        <f>IF($B7345="","",IFERROR(VLOOKUP($B7345,Mapping!$A:$C,2,0),"Not Mapped"))</f>
        <v/>
      </c>
      <c r="P7345" s="36">
        <f>IF($B7345="","",IFERROR(VLOOKUP($B7345,Mapping!$A:$C,3,0),"Not Mapped"))</f>
        <v/>
      </c>
      <c r="Q7345" s="36">
        <f>IF($B7345="","",IFERROR(VLOOKUP($O7345,Leaders!$A:$B,2,0),"Not Mapped"))</f>
        <v/>
      </c>
      <c r="R7345" s="36">
        <f>IF($B7345="","",IF(COUNTIF(Exclusions!$A:$A,$B7345)&gt;0,"Yes","No"))</f>
        <v/>
      </c>
      <c r="S7345" s="38">
        <f>IF($B7345="","",MIN(1,DAY($A7345)/IF($N7345="Superstore",Settings!$B$5,Settings!$B$4)))</f>
        <v/>
      </c>
      <c r="T7345" s="38">
        <f>IF(OR($B7345="",$G7345="",$S7345=0),"",$G7345/$S7345)</f>
        <v/>
      </c>
      <c r="U7345" s="36">
        <f>IF($T7345="","",IF($T7345&lt;Settings!$B$8,"Critical",IF($T7345&lt;Settings!$B$9,"Semi Critical","Non Critical")))</f>
        <v/>
      </c>
      <c r="V7345" s="28" t="n"/>
      <c r="Z7345">
        <f>IF($B7345="","",IFERROR(VLOOKUP($B7345,'Plan HC for CCA'!$A:$B,2,0),""))</f>
        <v/>
      </c>
      <c r="AA7345">
        <f>IF(OR($B7345="",$Z7345=""),"",IF(N($M7345)&lt;$Z7345,"Delta","No Delta"))</f>
        <v/>
      </c>
      <c r="AB7345">
        <f>IF(OR($B7345="",$Z7345=""),"",MAX(0,$Z7345-N($M7345)))</f>
        <v/>
      </c>
      <c r="AC7345" s="46">
        <f>IF($B7345="","",IFERROR(INDEX('CCA Util %'!$H:$H,MATCH($B7345,'CCA Util %'!$E:$E,0)),""))</f>
        <v/>
      </c>
      <c r="AD7345">
        <f>IF($B7345="","",IFERROR(INDEX('CCA Util %'!$G:$G,MATCH($B7345,'CCA Util %'!$E:$E,0)),""))</f>
        <v/>
      </c>
      <c r="AE7345">
        <f>IF(OR($B7345="",$U7345=""),"",$U7345&amp;" &amp; "&amp;IF(OR($AD7345="",$AD7345=0),"Util NA",$AD7345&amp;" Util"))</f>
        <v/>
      </c>
    </row>
    <row r="7346" ht="15.75" customHeight="1" s="42">
      <c r="A7346" s="41" t="n"/>
      <c r="G7346" s="38" t="n"/>
      <c r="H7346" s="38" t="n"/>
      <c r="I7346" s="38" t="n"/>
      <c r="J7346" s="38" t="n"/>
      <c r="K7346" s="38" t="n"/>
      <c r="L7346" s="38" t="n"/>
      <c r="N7346" s="36">
        <f>IF($B7346="","",IF($C7346="SUPERSTORE","Superstore","DH"))</f>
        <v/>
      </c>
      <c r="O7346" s="36">
        <f>IF($B7346="","",IFERROR(VLOOKUP($B7346,Mapping!$A:$C,2,0),"Not Mapped"))</f>
        <v/>
      </c>
      <c r="P7346" s="36">
        <f>IF($B7346="","",IFERROR(VLOOKUP($B7346,Mapping!$A:$C,3,0),"Not Mapped"))</f>
        <v/>
      </c>
      <c r="Q7346" s="36">
        <f>IF($B7346="","",IFERROR(VLOOKUP($O7346,Leaders!$A:$B,2,0),"Not Mapped"))</f>
        <v/>
      </c>
      <c r="R7346" s="36">
        <f>IF($B7346="","",IF(COUNTIF(Exclusions!$A:$A,$B7346)&gt;0,"Yes","No"))</f>
        <v/>
      </c>
      <c r="S7346" s="38">
        <f>IF($B7346="","",MIN(1,DAY($A7346)/IF($N7346="Superstore",Settings!$B$5,Settings!$B$4)))</f>
        <v/>
      </c>
      <c r="T7346" s="38">
        <f>IF(OR($B7346="",$G7346="",$S7346=0),"",$G7346/$S7346)</f>
        <v/>
      </c>
      <c r="U7346" s="36">
        <f>IF($T7346="","",IF($T7346&lt;Settings!$B$8,"Critical",IF($T7346&lt;Settings!$B$9,"Semi Critical","Non Critical")))</f>
        <v/>
      </c>
      <c r="V7346" s="28" t="n"/>
      <c r="Z7346">
        <f>IF($B7346="","",IFERROR(VLOOKUP($B7346,'Plan HC for CCA'!$A:$B,2,0),""))</f>
        <v/>
      </c>
      <c r="AA7346">
        <f>IF(OR($B7346="",$Z7346=""),"",IF(N($M7346)&lt;$Z7346,"Delta","No Delta"))</f>
        <v/>
      </c>
      <c r="AB7346">
        <f>IF(OR($B7346="",$Z7346=""),"",MAX(0,$Z7346-N($M7346)))</f>
        <v/>
      </c>
      <c r="AC7346" s="46">
        <f>IF($B7346="","",IFERROR(INDEX('CCA Util %'!$H:$H,MATCH($B7346,'CCA Util %'!$E:$E,0)),""))</f>
        <v/>
      </c>
      <c r="AD7346">
        <f>IF($B7346="","",IFERROR(INDEX('CCA Util %'!$G:$G,MATCH($B7346,'CCA Util %'!$E:$E,0)),""))</f>
        <v/>
      </c>
      <c r="AE7346">
        <f>IF(OR($B7346="",$U7346=""),"",$U7346&amp;" &amp; "&amp;IF(OR($AD7346="",$AD7346=0),"Util NA",$AD7346&amp;" Util"))</f>
        <v/>
      </c>
    </row>
    <row r="7347" ht="15.75" customHeight="1" s="42">
      <c r="A7347" s="41" t="n"/>
      <c r="G7347" s="38" t="n"/>
      <c r="H7347" s="38" t="n"/>
      <c r="I7347" s="38" t="n"/>
      <c r="J7347" s="38" t="n"/>
      <c r="K7347" s="38" t="n"/>
      <c r="L7347" s="38" t="n"/>
      <c r="N7347" s="36">
        <f>IF($B7347="","",IF($C7347="SUPERSTORE","Superstore","DH"))</f>
        <v/>
      </c>
      <c r="O7347" s="36">
        <f>IF($B7347="","",IFERROR(VLOOKUP($B7347,Mapping!$A:$C,2,0),"Not Mapped"))</f>
        <v/>
      </c>
      <c r="P7347" s="36">
        <f>IF($B7347="","",IFERROR(VLOOKUP($B7347,Mapping!$A:$C,3,0),"Not Mapped"))</f>
        <v/>
      </c>
      <c r="Q7347" s="36">
        <f>IF($B7347="","",IFERROR(VLOOKUP($O7347,Leaders!$A:$B,2,0),"Not Mapped"))</f>
        <v/>
      </c>
      <c r="R7347" s="36">
        <f>IF($B7347="","",IF(COUNTIF(Exclusions!$A:$A,$B7347)&gt;0,"Yes","No"))</f>
        <v/>
      </c>
      <c r="S7347" s="38">
        <f>IF($B7347="","",MIN(1,DAY($A7347)/IF($N7347="Superstore",Settings!$B$5,Settings!$B$4)))</f>
        <v/>
      </c>
      <c r="T7347" s="38">
        <f>IF(OR($B7347="",$G7347="",$S7347=0),"",$G7347/$S7347)</f>
        <v/>
      </c>
      <c r="U7347" s="36">
        <f>IF($T7347="","",IF($T7347&lt;Settings!$B$8,"Critical",IF($T7347&lt;Settings!$B$9,"Semi Critical","Non Critical")))</f>
        <v/>
      </c>
      <c r="V7347" s="28" t="n"/>
      <c r="Z7347">
        <f>IF($B7347="","",IFERROR(VLOOKUP($B7347,'Plan HC for CCA'!$A:$B,2,0),""))</f>
        <v/>
      </c>
      <c r="AA7347">
        <f>IF(OR($B7347="",$Z7347=""),"",IF(N($M7347)&lt;$Z7347,"Delta","No Delta"))</f>
        <v/>
      </c>
      <c r="AB7347">
        <f>IF(OR($B7347="",$Z7347=""),"",MAX(0,$Z7347-N($M7347)))</f>
        <v/>
      </c>
      <c r="AC7347" s="46">
        <f>IF($B7347="","",IFERROR(INDEX('CCA Util %'!$H:$H,MATCH($B7347,'CCA Util %'!$E:$E,0)),""))</f>
        <v/>
      </c>
      <c r="AD7347">
        <f>IF($B7347="","",IFERROR(INDEX('CCA Util %'!$G:$G,MATCH($B7347,'CCA Util %'!$E:$E,0)),""))</f>
        <v/>
      </c>
      <c r="AE7347">
        <f>IF(OR($B7347="",$U7347=""),"",$U7347&amp;" &amp; "&amp;IF(OR($AD7347="",$AD7347=0),"Util NA",$AD7347&amp;" Util"))</f>
        <v/>
      </c>
    </row>
    <row r="7348" ht="15.75" customHeight="1" s="42">
      <c r="A7348" s="41" t="n"/>
      <c r="G7348" s="38" t="n"/>
      <c r="H7348" s="38" t="n"/>
      <c r="I7348" s="38" t="n"/>
      <c r="J7348" s="38" t="n"/>
      <c r="K7348" s="38" t="n"/>
      <c r="L7348" s="38" t="n"/>
      <c r="N7348" s="36">
        <f>IF($B7348="","",IF($C7348="SUPERSTORE","Superstore","DH"))</f>
        <v/>
      </c>
      <c r="O7348" s="36">
        <f>IF($B7348="","",IFERROR(VLOOKUP($B7348,Mapping!$A:$C,2,0),"Not Mapped"))</f>
        <v/>
      </c>
      <c r="P7348" s="36">
        <f>IF($B7348="","",IFERROR(VLOOKUP($B7348,Mapping!$A:$C,3,0),"Not Mapped"))</f>
        <v/>
      </c>
      <c r="Q7348" s="36">
        <f>IF($B7348="","",IFERROR(VLOOKUP($O7348,Leaders!$A:$B,2,0),"Not Mapped"))</f>
        <v/>
      </c>
      <c r="R7348" s="36">
        <f>IF($B7348="","",IF(COUNTIF(Exclusions!$A:$A,$B7348)&gt;0,"Yes","No"))</f>
        <v/>
      </c>
      <c r="S7348" s="38">
        <f>IF($B7348="","",MIN(1,DAY($A7348)/IF($N7348="Superstore",Settings!$B$5,Settings!$B$4)))</f>
        <v/>
      </c>
      <c r="T7348" s="38">
        <f>IF(OR($B7348="",$G7348="",$S7348=0),"",$G7348/$S7348)</f>
        <v/>
      </c>
      <c r="U7348" s="36">
        <f>IF($T7348="","",IF($T7348&lt;Settings!$B$8,"Critical",IF($T7348&lt;Settings!$B$9,"Semi Critical","Non Critical")))</f>
        <v/>
      </c>
      <c r="V7348" s="28" t="n"/>
      <c r="Z7348">
        <f>IF($B7348="","",IFERROR(VLOOKUP($B7348,'Plan HC for CCA'!$A:$B,2,0),""))</f>
        <v/>
      </c>
      <c r="AA7348">
        <f>IF(OR($B7348="",$Z7348=""),"",IF(N($M7348)&lt;$Z7348,"Delta","No Delta"))</f>
        <v/>
      </c>
      <c r="AB7348">
        <f>IF(OR($B7348="",$Z7348=""),"",MAX(0,$Z7348-N($M7348)))</f>
        <v/>
      </c>
      <c r="AC7348" s="46">
        <f>IF($B7348="","",IFERROR(INDEX('CCA Util %'!$H:$H,MATCH($B7348,'CCA Util %'!$E:$E,0)),""))</f>
        <v/>
      </c>
      <c r="AD7348">
        <f>IF($B7348="","",IFERROR(INDEX('CCA Util %'!$G:$G,MATCH($B7348,'CCA Util %'!$E:$E,0)),""))</f>
        <v/>
      </c>
      <c r="AE7348">
        <f>IF(OR($B7348="",$U7348=""),"",$U7348&amp;" &amp; "&amp;IF(OR($AD7348="",$AD7348=0),"Util NA",$AD7348&amp;" Util"))</f>
        <v/>
      </c>
    </row>
    <row r="7349" ht="15.75" customHeight="1" s="42">
      <c r="A7349" s="41" t="n"/>
      <c r="G7349" s="38" t="n"/>
      <c r="H7349" s="38" t="n"/>
      <c r="I7349" s="38" t="n"/>
      <c r="J7349" s="38" t="n"/>
      <c r="K7349" s="38" t="n"/>
      <c r="L7349" s="38" t="n"/>
      <c r="N7349" s="36">
        <f>IF($B7349="","",IF($C7349="SUPERSTORE","Superstore","DH"))</f>
        <v/>
      </c>
      <c r="O7349" s="36">
        <f>IF($B7349="","",IFERROR(VLOOKUP($B7349,Mapping!$A:$C,2,0),"Not Mapped"))</f>
        <v/>
      </c>
      <c r="P7349" s="36">
        <f>IF($B7349="","",IFERROR(VLOOKUP($B7349,Mapping!$A:$C,3,0),"Not Mapped"))</f>
        <v/>
      </c>
      <c r="Q7349" s="36">
        <f>IF($B7349="","",IFERROR(VLOOKUP($O7349,Leaders!$A:$B,2,0),"Not Mapped"))</f>
        <v/>
      </c>
      <c r="R7349" s="36">
        <f>IF($B7349="","",IF(COUNTIF(Exclusions!$A:$A,$B7349)&gt;0,"Yes","No"))</f>
        <v/>
      </c>
      <c r="S7349" s="38">
        <f>IF($B7349="","",MIN(1,DAY($A7349)/IF($N7349="Superstore",Settings!$B$5,Settings!$B$4)))</f>
        <v/>
      </c>
      <c r="T7349" s="38">
        <f>IF(OR($B7349="",$G7349="",$S7349=0),"",$G7349/$S7349)</f>
        <v/>
      </c>
      <c r="U7349" s="36">
        <f>IF($T7349="","",IF($T7349&lt;Settings!$B$8,"Critical",IF($T7349&lt;Settings!$B$9,"Semi Critical","Non Critical")))</f>
        <v/>
      </c>
      <c r="V7349" s="28" t="n"/>
      <c r="Z7349">
        <f>IF($B7349="","",IFERROR(VLOOKUP($B7349,'Plan HC for CCA'!$A:$B,2,0),""))</f>
        <v/>
      </c>
      <c r="AA7349">
        <f>IF(OR($B7349="",$Z7349=""),"",IF(N($M7349)&lt;$Z7349,"Delta","No Delta"))</f>
        <v/>
      </c>
      <c r="AB7349">
        <f>IF(OR($B7349="",$Z7349=""),"",MAX(0,$Z7349-N($M7349)))</f>
        <v/>
      </c>
      <c r="AC7349" s="46">
        <f>IF($B7349="","",IFERROR(INDEX('CCA Util %'!$H:$H,MATCH($B7349,'CCA Util %'!$E:$E,0)),""))</f>
        <v/>
      </c>
      <c r="AD7349">
        <f>IF($B7349="","",IFERROR(INDEX('CCA Util %'!$G:$G,MATCH($B7349,'CCA Util %'!$E:$E,0)),""))</f>
        <v/>
      </c>
      <c r="AE7349">
        <f>IF(OR($B7349="",$U7349=""),"",$U7349&amp;" &amp; "&amp;IF(OR($AD7349="",$AD7349=0),"Util NA",$AD7349&amp;" Util"))</f>
        <v/>
      </c>
    </row>
    <row r="7350" ht="15.75" customHeight="1" s="42">
      <c r="A7350" s="41" t="n"/>
      <c r="G7350" s="38" t="n"/>
      <c r="H7350" s="38" t="n"/>
      <c r="I7350" s="38" t="n"/>
      <c r="J7350" s="38" t="n"/>
      <c r="K7350" s="38" t="n"/>
      <c r="L7350" s="38" t="n"/>
      <c r="N7350" s="36">
        <f>IF($B7350="","",IF($C7350="SUPERSTORE","Superstore","DH"))</f>
        <v/>
      </c>
      <c r="O7350" s="36">
        <f>IF($B7350="","",IFERROR(VLOOKUP($B7350,Mapping!$A:$C,2,0),"Not Mapped"))</f>
        <v/>
      </c>
      <c r="P7350" s="36">
        <f>IF($B7350="","",IFERROR(VLOOKUP($B7350,Mapping!$A:$C,3,0),"Not Mapped"))</f>
        <v/>
      </c>
      <c r="Q7350" s="36">
        <f>IF($B7350="","",IFERROR(VLOOKUP($O7350,Leaders!$A:$B,2,0),"Not Mapped"))</f>
        <v/>
      </c>
      <c r="R7350" s="36">
        <f>IF($B7350="","",IF(COUNTIF(Exclusions!$A:$A,$B7350)&gt;0,"Yes","No"))</f>
        <v/>
      </c>
      <c r="S7350" s="38">
        <f>IF($B7350="","",MIN(1,DAY($A7350)/IF($N7350="Superstore",Settings!$B$5,Settings!$B$4)))</f>
        <v/>
      </c>
      <c r="T7350" s="38">
        <f>IF(OR($B7350="",$G7350="",$S7350=0),"",$G7350/$S7350)</f>
        <v/>
      </c>
      <c r="U7350" s="36">
        <f>IF($T7350="","",IF($T7350&lt;Settings!$B$8,"Critical",IF($T7350&lt;Settings!$B$9,"Semi Critical","Non Critical")))</f>
        <v/>
      </c>
      <c r="V7350" s="28" t="n"/>
      <c r="Z7350">
        <f>IF($B7350="","",IFERROR(VLOOKUP($B7350,'Plan HC for CCA'!$A:$B,2,0),""))</f>
        <v/>
      </c>
      <c r="AA7350">
        <f>IF(OR($B7350="",$Z7350=""),"",IF(N($M7350)&lt;$Z7350,"Delta","No Delta"))</f>
        <v/>
      </c>
      <c r="AB7350">
        <f>IF(OR($B7350="",$Z7350=""),"",MAX(0,$Z7350-N($M7350)))</f>
        <v/>
      </c>
      <c r="AC7350" s="46">
        <f>IF($B7350="","",IFERROR(INDEX('CCA Util %'!$H:$H,MATCH($B7350,'CCA Util %'!$E:$E,0)),""))</f>
        <v/>
      </c>
      <c r="AD7350">
        <f>IF($B7350="","",IFERROR(INDEX('CCA Util %'!$G:$G,MATCH($B7350,'CCA Util %'!$E:$E,0)),""))</f>
        <v/>
      </c>
      <c r="AE7350">
        <f>IF(OR($B7350="",$U7350=""),"",$U7350&amp;" &amp; "&amp;IF(OR($AD7350="",$AD7350=0),"Util NA",$AD7350&amp;" Util"))</f>
        <v/>
      </c>
    </row>
    <row r="7351" ht="15.75" customHeight="1" s="42">
      <c r="A7351" s="41" t="n"/>
      <c r="G7351" s="38" t="n"/>
      <c r="H7351" s="38" t="n"/>
      <c r="I7351" s="38" t="n"/>
      <c r="J7351" s="38" t="n"/>
      <c r="K7351" s="38" t="n"/>
      <c r="L7351" s="38" t="n"/>
      <c r="N7351" s="36">
        <f>IF($B7351="","",IF($C7351="SUPERSTORE","Superstore","DH"))</f>
        <v/>
      </c>
      <c r="O7351" s="36">
        <f>IF($B7351="","",IFERROR(VLOOKUP($B7351,Mapping!$A:$C,2,0),"Not Mapped"))</f>
        <v/>
      </c>
      <c r="P7351" s="36">
        <f>IF($B7351="","",IFERROR(VLOOKUP($B7351,Mapping!$A:$C,3,0),"Not Mapped"))</f>
        <v/>
      </c>
      <c r="Q7351" s="36">
        <f>IF($B7351="","",IFERROR(VLOOKUP($O7351,Leaders!$A:$B,2,0),"Not Mapped"))</f>
        <v/>
      </c>
      <c r="R7351" s="36">
        <f>IF($B7351="","",IF(COUNTIF(Exclusions!$A:$A,$B7351)&gt;0,"Yes","No"))</f>
        <v/>
      </c>
      <c r="S7351" s="38">
        <f>IF($B7351="","",MIN(1,DAY($A7351)/IF($N7351="Superstore",Settings!$B$5,Settings!$B$4)))</f>
        <v/>
      </c>
      <c r="T7351" s="38">
        <f>IF(OR($B7351="",$G7351="",$S7351=0),"",$G7351/$S7351)</f>
        <v/>
      </c>
      <c r="U7351" s="36">
        <f>IF($T7351="","",IF($T7351&lt;Settings!$B$8,"Critical",IF($T7351&lt;Settings!$B$9,"Semi Critical","Non Critical")))</f>
        <v/>
      </c>
      <c r="V7351" s="28" t="n"/>
      <c r="Z7351">
        <f>IF($B7351="","",IFERROR(VLOOKUP($B7351,'Plan HC for CCA'!$A:$B,2,0),""))</f>
        <v/>
      </c>
      <c r="AA7351">
        <f>IF(OR($B7351="",$Z7351=""),"",IF(N($M7351)&lt;$Z7351,"Delta","No Delta"))</f>
        <v/>
      </c>
      <c r="AB7351">
        <f>IF(OR($B7351="",$Z7351=""),"",MAX(0,$Z7351-N($M7351)))</f>
        <v/>
      </c>
      <c r="AC7351" s="46">
        <f>IF($B7351="","",IFERROR(INDEX('CCA Util %'!$H:$H,MATCH($B7351,'CCA Util %'!$E:$E,0)),""))</f>
        <v/>
      </c>
      <c r="AD7351">
        <f>IF($B7351="","",IFERROR(INDEX('CCA Util %'!$G:$G,MATCH($B7351,'CCA Util %'!$E:$E,0)),""))</f>
        <v/>
      </c>
      <c r="AE7351">
        <f>IF(OR($B7351="",$U7351=""),"",$U7351&amp;" &amp; "&amp;IF(OR($AD7351="",$AD7351=0),"Util NA",$AD7351&amp;" Util"))</f>
        <v/>
      </c>
    </row>
    <row r="7352" ht="15.75" customHeight="1" s="42">
      <c r="A7352" s="41" t="n"/>
      <c r="G7352" s="38" t="n"/>
      <c r="H7352" s="38" t="n"/>
      <c r="I7352" s="38" t="n"/>
      <c r="J7352" s="38" t="n"/>
      <c r="K7352" s="38" t="n"/>
      <c r="L7352" s="38" t="n"/>
      <c r="N7352" s="36">
        <f>IF($B7352="","",IF($C7352="SUPERSTORE","Superstore","DH"))</f>
        <v/>
      </c>
      <c r="O7352" s="36">
        <f>IF($B7352="","",IFERROR(VLOOKUP($B7352,Mapping!$A:$C,2,0),"Not Mapped"))</f>
        <v/>
      </c>
      <c r="P7352" s="36">
        <f>IF($B7352="","",IFERROR(VLOOKUP($B7352,Mapping!$A:$C,3,0),"Not Mapped"))</f>
        <v/>
      </c>
      <c r="Q7352" s="36">
        <f>IF($B7352="","",IFERROR(VLOOKUP($O7352,Leaders!$A:$B,2,0),"Not Mapped"))</f>
        <v/>
      </c>
      <c r="R7352" s="36">
        <f>IF($B7352="","",IF(COUNTIF(Exclusions!$A:$A,$B7352)&gt;0,"Yes","No"))</f>
        <v/>
      </c>
      <c r="S7352" s="38">
        <f>IF($B7352="","",MIN(1,DAY($A7352)/IF($N7352="Superstore",Settings!$B$5,Settings!$B$4)))</f>
        <v/>
      </c>
      <c r="T7352" s="38">
        <f>IF(OR($B7352="",$G7352="",$S7352=0),"",$G7352/$S7352)</f>
        <v/>
      </c>
      <c r="U7352" s="36">
        <f>IF($T7352="","",IF($T7352&lt;Settings!$B$8,"Critical",IF($T7352&lt;Settings!$B$9,"Semi Critical","Non Critical")))</f>
        <v/>
      </c>
      <c r="V7352" s="28" t="n"/>
      <c r="Z7352">
        <f>IF($B7352="","",IFERROR(VLOOKUP($B7352,'Plan HC for CCA'!$A:$B,2,0),""))</f>
        <v/>
      </c>
      <c r="AA7352">
        <f>IF(OR($B7352="",$Z7352=""),"",IF(N($M7352)&lt;$Z7352,"Delta","No Delta"))</f>
        <v/>
      </c>
      <c r="AB7352">
        <f>IF(OR($B7352="",$Z7352=""),"",MAX(0,$Z7352-N($M7352)))</f>
        <v/>
      </c>
      <c r="AC7352" s="46">
        <f>IF($B7352="","",IFERROR(INDEX('CCA Util %'!$H:$H,MATCH($B7352,'CCA Util %'!$E:$E,0)),""))</f>
        <v/>
      </c>
      <c r="AD7352">
        <f>IF($B7352="","",IFERROR(INDEX('CCA Util %'!$G:$G,MATCH($B7352,'CCA Util %'!$E:$E,0)),""))</f>
        <v/>
      </c>
      <c r="AE7352">
        <f>IF(OR($B7352="",$U7352=""),"",$U7352&amp;" &amp; "&amp;IF(OR($AD7352="",$AD7352=0),"Util NA",$AD7352&amp;" Util"))</f>
        <v/>
      </c>
    </row>
    <row r="7353" ht="15.75" customHeight="1" s="42">
      <c r="A7353" s="41" t="n"/>
      <c r="G7353" s="38" t="n"/>
      <c r="H7353" s="38" t="n"/>
      <c r="I7353" s="38" t="n"/>
      <c r="J7353" s="38" t="n"/>
      <c r="K7353" s="38" t="n"/>
      <c r="L7353" s="38" t="n"/>
      <c r="N7353" s="36">
        <f>IF($B7353="","",IF($C7353="SUPERSTORE","Superstore","DH"))</f>
        <v/>
      </c>
      <c r="O7353" s="36">
        <f>IF($B7353="","",IFERROR(VLOOKUP($B7353,Mapping!$A:$C,2,0),"Not Mapped"))</f>
        <v/>
      </c>
      <c r="P7353" s="36">
        <f>IF($B7353="","",IFERROR(VLOOKUP($B7353,Mapping!$A:$C,3,0),"Not Mapped"))</f>
        <v/>
      </c>
      <c r="Q7353" s="36">
        <f>IF($B7353="","",IFERROR(VLOOKUP($O7353,Leaders!$A:$B,2,0),"Not Mapped"))</f>
        <v/>
      </c>
      <c r="R7353" s="36">
        <f>IF($B7353="","",IF(COUNTIF(Exclusions!$A:$A,$B7353)&gt;0,"Yes","No"))</f>
        <v/>
      </c>
      <c r="S7353" s="38">
        <f>IF($B7353="","",MIN(1,DAY($A7353)/IF($N7353="Superstore",Settings!$B$5,Settings!$B$4)))</f>
        <v/>
      </c>
      <c r="T7353" s="38">
        <f>IF(OR($B7353="",$G7353="",$S7353=0),"",$G7353/$S7353)</f>
        <v/>
      </c>
      <c r="U7353" s="36">
        <f>IF($T7353="","",IF($T7353&lt;Settings!$B$8,"Critical",IF($T7353&lt;Settings!$B$9,"Semi Critical","Non Critical")))</f>
        <v/>
      </c>
      <c r="V7353" s="28" t="n"/>
      <c r="Z7353">
        <f>IF($B7353="","",IFERROR(VLOOKUP($B7353,'Plan HC for CCA'!$A:$B,2,0),""))</f>
        <v/>
      </c>
      <c r="AA7353">
        <f>IF(OR($B7353="",$Z7353=""),"",IF(N($M7353)&lt;$Z7353,"Delta","No Delta"))</f>
        <v/>
      </c>
      <c r="AB7353">
        <f>IF(OR($B7353="",$Z7353=""),"",MAX(0,$Z7353-N($M7353)))</f>
        <v/>
      </c>
      <c r="AC7353" s="46">
        <f>IF($B7353="","",IFERROR(INDEX('CCA Util %'!$H:$H,MATCH($B7353,'CCA Util %'!$E:$E,0)),""))</f>
        <v/>
      </c>
      <c r="AD7353">
        <f>IF($B7353="","",IFERROR(INDEX('CCA Util %'!$G:$G,MATCH($B7353,'CCA Util %'!$E:$E,0)),""))</f>
        <v/>
      </c>
      <c r="AE7353">
        <f>IF(OR($B7353="",$U7353=""),"",$U7353&amp;" &amp; "&amp;IF(OR($AD7353="",$AD7353=0),"Util NA",$AD7353&amp;" Util"))</f>
        <v/>
      </c>
    </row>
    <row r="7354" ht="15.75" customHeight="1" s="42">
      <c r="A7354" s="41" t="n"/>
      <c r="G7354" s="38" t="n"/>
      <c r="H7354" s="38" t="n"/>
      <c r="I7354" s="38" t="n"/>
      <c r="J7354" s="38" t="n"/>
      <c r="K7354" s="38" t="n"/>
      <c r="L7354" s="38" t="n"/>
      <c r="N7354" s="36">
        <f>IF($B7354="","",IF($C7354="SUPERSTORE","Superstore","DH"))</f>
        <v/>
      </c>
      <c r="O7354" s="36">
        <f>IF($B7354="","",IFERROR(VLOOKUP($B7354,Mapping!$A:$C,2,0),"Not Mapped"))</f>
        <v/>
      </c>
      <c r="P7354" s="36">
        <f>IF($B7354="","",IFERROR(VLOOKUP($B7354,Mapping!$A:$C,3,0),"Not Mapped"))</f>
        <v/>
      </c>
      <c r="Q7354" s="36">
        <f>IF($B7354="","",IFERROR(VLOOKUP($O7354,Leaders!$A:$B,2,0),"Not Mapped"))</f>
        <v/>
      </c>
      <c r="R7354" s="36">
        <f>IF($B7354="","",IF(COUNTIF(Exclusions!$A:$A,$B7354)&gt;0,"Yes","No"))</f>
        <v/>
      </c>
      <c r="S7354" s="38">
        <f>IF($B7354="","",MIN(1,DAY($A7354)/IF($N7354="Superstore",Settings!$B$5,Settings!$B$4)))</f>
        <v/>
      </c>
      <c r="T7354" s="38">
        <f>IF(OR($B7354="",$G7354="",$S7354=0),"",$G7354/$S7354)</f>
        <v/>
      </c>
      <c r="U7354" s="36">
        <f>IF($T7354="","",IF($T7354&lt;Settings!$B$8,"Critical",IF($T7354&lt;Settings!$B$9,"Semi Critical","Non Critical")))</f>
        <v/>
      </c>
      <c r="V7354" s="28" t="n"/>
      <c r="Z7354">
        <f>IF($B7354="","",IFERROR(VLOOKUP($B7354,'Plan HC for CCA'!$A:$B,2,0),""))</f>
        <v/>
      </c>
      <c r="AA7354">
        <f>IF(OR($B7354="",$Z7354=""),"",IF(N($M7354)&lt;$Z7354,"Delta","No Delta"))</f>
        <v/>
      </c>
      <c r="AB7354">
        <f>IF(OR($B7354="",$Z7354=""),"",MAX(0,$Z7354-N($M7354)))</f>
        <v/>
      </c>
      <c r="AC7354" s="46">
        <f>IF($B7354="","",IFERROR(INDEX('CCA Util %'!$H:$H,MATCH($B7354,'CCA Util %'!$E:$E,0)),""))</f>
        <v/>
      </c>
      <c r="AD7354">
        <f>IF($B7354="","",IFERROR(INDEX('CCA Util %'!$G:$G,MATCH($B7354,'CCA Util %'!$E:$E,0)),""))</f>
        <v/>
      </c>
      <c r="AE7354">
        <f>IF(OR($B7354="",$U7354=""),"",$U7354&amp;" &amp; "&amp;IF(OR($AD7354="",$AD7354=0),"Util NA",$AD7354&amp;" Util"))</f>
        <v/>
      </c>
    </row>
    <row r="7355" ht="15.75" customHeight="1" s="42">
      <c r="A7355" s="41" t="n"/>
      <c r="G7355" s="38" t="n"/>
      <c r="H7355" s="38" t="n"/>
      <c r="I7355" s="38" t="n"/>
      <c r="J7355" s="38" t="n"/>
      <c r="K7355" s="38" t="n"/>
      <c r="L7355" s="38" t="n"/>
      <c r="N7355" s="36">
        <f>IF($B7355="","",IF($C7355="SUPERSTORE","Superstore","DH"))</f>
        <v/>
      </c>
      <c r="O7355" s="36">
        <f>IF($B7355="","",IFERROR(VLOOKUP($B7355,Mapping!$A:$C,2,0),"Not Mapped"))</f>
        <v/>
      </c>
      <c r="P7355" s="36">
        <f>IF($B7355="","",IFERROR(VLOOKUP($B7355,Mapping!$A:$C,3,0),"Not Mapped"))</f>
        <v/>
      </c>
      <c r="Q7355" s="36">
        <f>IF($B7355="","",IFERROR(VLOOKUP($O7355,Leaders!$A:$B,2,0),"Not Mapped"))</f>
        <v/>
      </c>
      <c r="R7355" s="36">
        <f>IF($B7355="","",IF(COUNTIF(Exclusions!$A:$A,$B7355)&gt;0,"Yes","No"))</f>
        <v/>
      </c>
      <c r="S7355" s="38">
        <f>IF($B7355="","",MIN(1,DAY($A7355)/IF($N7355="Superstore",Settings!$B$5,Settings!$B$4)))</f>
        <v/>
      </c>
      <c r="T7355" s="38">
        <f>IF(OR($B7355="",$G7355="",$S7355=0),"",$G7355/$S7355)</f>
        <v/>
      </c>
      <c r="U7355" s="36">
        <f>IF($T7355="","",IF($T7355&lt;Settings!$B$8,"Critical",IF($T7355&lt;Settings!$B$9,"Semi Critical","Non Critical")))</f>
        <v/>
      </c>
      <c r="V7355" s="28" t="n"/>
      <c r="Z7355">
        <f>IF($B7355="","",IFERROR(VLOOKUP($B7355,'Plan HC for CCA'!$A:$B,2,0),""))</f>
        <v/>
      </c>
      <c r="AA7355">
        <f>IF(OR($B7355="",$Z7355=""),"",IF(N($M7355)&lt;$Z7355,"Delta","No Delta"))</f>
        <v/>
      </c>
      <c r="AB7355">
        <f>IF(OR($B7355="",$Z7355=""),"",MAX(0,$Z7355-N($M7355)))</f>
        <v/>
      </c>
      <c r="AC7355" s="46">
        <f>IF($B7355="","",IFERROR(INDEX('CCA Util %'!$H:$H,MATCH($B7355,'CCA Util %'!$E:$E,0)),""))</f>
        <v/>
      </c>
      <c r="AD7355">
        <f>IF($B7355="","",IFERROR(INDEX('CCA Util %'!$G:$G,MATCH($B7355,'CCA Util %'!$E:$E,0)),""))</f>
        <v/>
      </c>
      <c r="AE7355">
        <f>IF(OR($B7355="",$U7355=""),"",$U7355&amp;" &amp; "&amp;IF(OR($AD7355="",$AD7355=0),"Util NA",$AD7355&amp;" Util"))</f>
        <v/>
      </c>
    </row>
    <row r="7356" ht="15.75" customHeight="1" s="42">
      <c r="A7356" s="41" t="n"/>
      <c r="G7356" s="38" t="n"/>
      <c r="H7356" s="38" t="n"/>
      <c r="I7356" s="38" t="n"/>
      <c r="J7356" s="38" t="n"/>
      <c r="K7356" s="38" t="n"/>
      <c r="L7356" s="38" t="n"/>
      <c r="N7356" s="36">
        <f>IF($B7356="","",IF($C7356="SUPERSTORE","Superstore","DH"))</f>
        <v/>
      </c>
      <c r="O7356" s="36">
        <f>IF($B7356="","",IFERROR(VLOOKUP($B7356,Mapping!$A:$C,2,0),"Not Mapped"))</f>
        <v/>
      </c>
      <c r="P7356" s="36">
        <f>IF($B7356="","",IFERROR(VLOOKUP($B7356,Mapping!$A:$C,3,0),"Not Mapped"))</f>
        <v/>
      </c>
      <c r="Q7356" s="36">
        <f>IF($B7356="","",IFERROR(VLOOKUP($O7356,Leaders!$A:$B,2,0),"Not Mapped"))</f>
        <v/>
      </c>
      <c r="R7356" s="36">
        <f>IF($B7356="","",IF(COUNTIF(Exclusions!$A:$A,$B7356)&gt;0,"Yes","No"))</f>
        <v/>
      </c>
      <c r="S7356" s="38">
        <f>IF($B7356="","",MIN(1,DAY($A7356)/IF($N7356="Superstore",Settings!$B$5,Settings!$B$4)))</f>
        <v/>
      </c>
      <c r="T7356" s="38">
        <f>IF(OR($B7356="",$G7356="",$S7356=0),"",$G7356/$S7356)</f>
        <v/>
      </c>
      <c r="U7356" s="36">
        <f>IF($T7356="","",IF($T7356&lt;Settings!$B$8,"Critical",IF($T7356&lt;Settings!$B$9,"Semi Critical","Non Critical")))</f>
        <v/>
      </c>
      <c r="V7356" s="28" t="n"/>
      <c r="Z7356">
        <f>IF($B7356="","",IFERROR(VLOOKUP($B7356,'Plan HC for CCA'!$A:$B,2,0),""))</f>
        <v/>
      </c>
      <c r="AA7356">
        <f>IF(OR($B7356="",$Z7356=""),"",IF(N($M7356)&lt;$Z7356,"Delta","No Delta"))</f>
        <v/>
      </c>
      <c r="AB7356">
        <f>IF(OR($B7356="",$Z7356=""),"",MAX(0,$Z7356-N($M7356)))</f>
        <v/>
      </c>
      <c r="AC7356" s="46">
        <f>IF($B7356="","",IFERROR(INDEX('CCA Util %'!$H:$H,MATCH($B7356,'CCA Util %'!$E:$E,0)),""))</f>
        <v/>
      </c>
      <c r="AD7356">
        <f>IF($B7356="","",IFERROR(INDEX('CCA Util %'!$G:$G,MATCH($B7356,'CCA Util %'!$E:$E,0)),""))</f>
        <v/>
      </c>
      <c r="AE7356">
        <f>IF(OR($B7356="",$U7356=""),"",$U7356&amp;" &amp; "&amp;IF(OR($AD7356="",$AD7356=0),"Util NA",$AD7356&amp;" Util"))</f>
        <v/>
      </c>
    </row>
    <row r="7357" ht="15.75" customHeight="1" s="42">
      <c r="A7357" s="41" t="n"/>
      <c r="G7357" s="38" t="n"/>
      <c r="H7357" s="38" t="n"/>
      <c r="I7357" s="38" t="n"/>
      <c r="J7357" s="38" t="n"/>
      <c r="K7357" s="38" t="n"/>
      <c r="L7357" s="38" t="n"/>
      <c r="N7357" s="36">
        <f>IF($B7357="","",IF($C7357="SUPERSTORE","Superstore","DH"))</f>
        <v/>
      </c>
      <c r="O7357" s="36">
        <f>IF($B7357="","",IFERROR(VLOOKUP($B7357,Mapping!$A:$C,2,0),"Not Mapped"))</f>
        <v/>
      </c>
      <c r="P7357" s="36">
        <f>IF($B7357="","",IFERROR(VLOOKUP($B7357,Mapping!$A:$C,3,0),"Not Mapped"))</f>
        <v/>
      </c>
      <c r="Q7357" s="36">
        <f>IF($B7357="","",IFERROR(VLOOKUP($O7357,Leaders!$A:$B,2,0),"Not Mapped"))</f>
        <v/>
      </c>
      <c r="R7357" s="36">
        <f>IF($B7357="","",IF(COUNTIF(Exclusions!$A:$A,$B7357)&gt;0,"Yes","No"))</f>
        <v/>
      </c>
      <c r="S7357" s="38">
        <f>IF($B7357="","",MIN(1,DAY($A7357)/IF($N7357="Superstore",Settings!$B$5,Settings!$B$4)))</f>
        <v/>
      </c>
      <c r="T7357" s="38">
        <f>IF(OR($B7357="",$G7357="",$S7357=0),"",$G7357/$S7357)</f>
        <v/>
      </c>
      <c r="U7357" s="36">
        <f>IF($T7357="","",IF($T7357&lt;Settings!$B$8,"Critical",IF($T7357&lt;Settings!$B$9,"Semi Critical","Non Critical")))</f>
        <v/>
      </c>
      <c r="V7357" s="28" t="n"/>
      <c r="Z7357">
        <f>IF($B7357="","",IFERROR(VLOOKUP($B7357,'Plan HC for CCA'!$A:$B,2,0),""))</f>
        <v/>
      </c>
      <c r="AA7357">
        <f>IF(OR($B7357="",$Z7357=""),"",IF(N($M7357)&lt;$Z7357,"Delta","No Delta"))</f>
        <v/>
      </c>
      <c r="AB7357">
        <f>IF(OR($B7357="",$Z7357=""),"",MAX(0,$Z7357-N($M7357)))</f>
        <v/>
      </c>
      <c r="AC7357" s="46">
        <f>IF($B7357="","",IFERROR(INDEX('CCA Util %'!$H:$H,MATCH($B7357,'CCA Util %'!$E:$E,0)),""))</f>
        <v/>
      </c>
      <c r="AD7357">
        <f>IF($B7357="","",IFERROR(INDEX('CCA Util %'!$G:$G,MATCH($B7357,'CCA Util %'!$E:$E,0)),""))</f>
        <v/>
      </c>
      <c r="AE7357">
        <f>IF(OR($B7357="",$U7357=""),"",$U7357&amp;" &amp; "&amp;IF(OR($AD7357="",$AD7357=0),"Util NA",$AD7357&amp;" Util"))</f>
        <v/>
      </c>
    </row>
    <row r="7358" ht="15.75" customHeight="1" s="42">
      <c r="A7358" s="41" t="n"/>
      <c r="G7358" s="38" t="n"/>
      <c r="H7358" s="38" t="n"/>
      <c r="I7358" s="38" t="n"/>
      <c r="J7358" s="38" t="n"/>
      <c r="K7358" s="38" t="n"/>
      <c r="L7358" s="38" t="n"/>
      <c r="N7358" s="36">
        <f>IF($B7358="","",IF($C7358="SUPERSTORE","Superstore","DH"))</f>
        <v/>
      </c>
      <c r="O7358" s="36">
        <f>IF($B7358="","",IFERROR(VLOOKUP($B7358,Mapping!$A:$C,2,0),"Not Mapped"))</f>
        <v/>
      </c>
      <c r="P7358" s="36">
        <f>IF($B7358="","",IFERROR(VLOOKUP($B7358,Mapping!$A:$C,3,0),"Not Mapped"))</f>
        <v/>
      </c>
      <c r="Q7358" s="36">
        <f>IF($B7358="","",IFERROR(VLOOKUP($O7358,Leaders!$A:$B,2,0),"Not Mapped"))</f>
        <v/>
      </c>
      <c r="R7358" s="36">
        <f>IF($B7358="","",IF(COUNTIF(Exclusions!$A:$A,$B7358)&gt;0,"Yes","No"))</f>
        <v/>
      </c>
      <c r="S7358" s="38">
        <f>IF($B7358="","",MIN(1,DAY($A7358)/IF($N7358="Superstore",Settings!$B$5,Settings!$B$4)))</f>
        <v/>
      </c>
      <c r="T7358" s="38">
        <f>IF(OR($B7358="",$G7358="",$S7358=0),"",$G7358/$S7358)</f>
        <v/>
      </c>
      <c r="U7358" s="36">
        <f>IF($T7358="","",IF($T7358&lt;Settings!$B$8,"Critical",IF($T7358&lt;Settings!$B$9,"Semi Critical","Non Critical")))</f>
        <v/>
      </c>
      <c r="V7358" s="28" t="n"/>
      <c r="Z7358">
        <f>IF($B7358="","",IFERROR(VLOOKUP($B7358,'Plan HC for CCA'!$A:$B,2,0),""))</f>
        <v/>
      </c>
      <c r="AA7358">
        <f>IF(OR($B7358="",$Z7358=""),"",IF(N($M7358)&lt;$Z7358,"Delta","No Delta"))</f>
        <v/>
      </c>
      <c r="AB7358">
        <f>IF(OR($B7358="",$Z7358=""),"",MAX(0,$Z7358-N($M7358)))</f>
        <v/>
      </c>
      <c r="AC7358" s="46">
        <f>IF($B7358="","",IFERROR(INDEX('CCA Util %'!$H:$H,MATCH($B7358,'CCA Util %'!$E:$E,0)),""))</f>
        <v/>
      </c>
      <c r="AD7358">
        <f>IF($B7358="","",IFERROR(INDEX('CCA Util %'!$G:$G,MATCH($B7358,'CCA Util %'!$E:$E,0)),""))</f>
        <v/>
      </c>
      <c r="AE7358">
        <f>IF(OR($B7358="",$U7358=""),"",$U7358&amp;" &amp; "&amp;IF(OR($AD7358="",$AD7358=0),"Util NA",$AD7358&amp;" Util"))</f>
        <v/>
      </c>
    </row>
    <row r="7359" ht="15.75" customHeight="1" s="42">
      <c r="A7359" s="41" t="n"/>
      <c r="G7359" s="38" t="n"/>
      <c r="H7359" s="38" t="n"/>
      <c r="I7359" s="38" t="n"/>
      <c r="J7359" s="38" t="n"/>
      <c r="K7359" s="38" t="n"/>
      <c r="L7359" s="38" t="n"/>
      <c r="N7359" s="36">
        <f>IF($B7359="","",IF($C7359="SUPERSTORE","Superstore","DH"))</f>
        <v/>
      </c>
      <c r="O7359" s="36">
        <f>IF($B7359="","",IFERROR(VLOOKUP($B7359,Mapping!$A:$C,2,0),"Not Mapped"))</f>
        <v/>
      </c>
      <c r="P7359" s="36">
        <f>IF($B7359="","",IFERROR(VLOOKUP($B7359,Mapping!$A:$C,3,0),"Not Mapped"))</f>
        <v/>
      </c>
      <c r="Q7359" s="36">
        <f>IF($B7359="","",IFERROR(VLOOKUP($O7359,Leaders!$A:$B,2,0),"Not Mapped"))</f>
        <v/>
      </c>
      <c r="R7359" s="36">
        <f>IF($B7359="","",IF(COUNTIF(Exclusions!$A:$A,$B7359)&gt;0,"Yes","No"))</f>
        <v/>
      </c>
      <c r="S7359" s="38">
        <f>IF($B7359="","",MIN(1,DAY($A7359)/IF($N7359="Superstore",Settings!$B$5,Settings!$B$4)))</f>
        <v/>
      </c>
      <c r="T7359" s="38">
        <f>IF(OR($B7359="",$G7359="",$S7359=0),"",$G7359/$S7359)</f>
        <v/>
      </c>
      <c r="U7359" s="36">
        <f>IF($T7359="","",IF($T7359&lt;Settings!$B$8,"Critical",IF($T7359&lt;Settings!$B$9,"Semi Critical","Non Critical")))</f>
        <v/>
      </c>
      <c r="V7359" s="28" t="n"/>
      <c r="Z7359">
        <f>IF($B7359="","",IFERROR(VLOOKUP($B7359,'Plan HC for CCA'!$A:$B,2,0),""))</f>
        <v/>
      </c>
      <c r="AA7359">
        <f>IF(OR($B7359="",$Z7359=""),"",IF(N($M7359)&lt;$Z7359,"Delta","No Delta"))</f>
        <v/>
      </c>
      <c r="AB7359">
        <f>IF(OR($B7359="",$Z7359=""),"",MAX(0,$Z7359-N($M7359)))</f>
        <v/>
      </c>
      <c r="AC7359" s="46">
        <f>IF($B7359="","",IFERROR(INDEX('CCA Util %'!$H:$H,MATCH($B7359,'CCA Util %'!$E:$E,0)),""))</f>
        <v/>
      </c>
      <c r="AD7359">
        <f>IF($B7359="","",IFERROR(INDEX('CCA Util %'!$G:$G,MATCH($B7359,'CCA Util %'!$E:$E,0)),""))</f>
        <v/>
      </c>
      <c r="AE7359">
        <f>IF(OR($B7359="",$U7359=""),"",$U7359&amp;" &amp; "&amp;IF(OR($AD7359="",$AD7359=0),"Util NA",$AD7359&amp;" Util"))</f>
        <v/>
      </c>
    </row>
    <row r="7360" ht="15.75" customHeight="1" s="42">
      <c r="A7360" s="41" t="n"/>
      <c r="G7360" s="38" t="n"/>
      <c r="H7360" s="38" t="n"/>
      <c r="I7360" s="38" t="n"/>
      <c r="J7360" s="38" t="n"/>
      <c r="K7360" s="38" t="n"/>
      <c r="L7360" s="38" t="n"/>
      <c r="N7360" s="36">
        <f>IF($B7360="","",IF($C7360="SUPERSTORE","Superstore","DH"))</f>
        <v/>
      </c>
      <c r="O7360" s="36">
        <f>IF($B7360="","",IFERROR(VLOOKUP($B7360,Mapping!$A:$C,2,0),"Not Mapped"))</f>
        <v/>
      </c>
      <c r="P7360" s="36">
        <f>IF($B7360="","",IFERROR(VLOOKUP($B7360,Mapping!$A:$C,3,0),"Not Mapped"))</f>
        <v/>
      </c>
      <c r="Q7360" s="36">
        <f>IF($B7360="","",IFERROR(VLOOKUP($O7360,Leaders!$A:$B,2,0),"Not Mapped"))</f>
        <v/>
      </c>
      <c r="R7360" s="36">
        <f>IF($B7360="","",IF(COUNTIF(Exclusions!$A:$A,$B7360)&gt;0,"Yes","No"))</f>
        <v/>
      </c>
      <c r="S7360" s="38">
        <f>IF($B7360="","",MIN(1,DAY($A7360)/IF($N7360="Superstore",Settings!$B$5,Settings!$B$4)))</f>
        <v/>
      </c>
      <c r="T7360" s="38">
        <f>IF(OR($B7360="",$G7360="",$S7360=0),"",$G7360/$S7360)</f>
        <v/>
      </c>
      <c r="U7360" s="36">
        <f>IF($T7360="","",IF($T7360&lt;Settings!$B$8,"Critical",IF($T7360&lt;Settings!$B$9,"Semi Critical","Non Critical")))</f>
        <v/>
      </c>
      <c r="V7360" s="28" t="n"/>
      <c r="Z7360">
        <f>IF($B7360="","",IFERROR(VLOOKUP($B7360,'Plan HC for CCA'!$A:$B,2,0),""))</f>
        <v/>
      </c>
      <c r="AA7360">
        <f>IF(OR($B7360="",$Z7360=""),"",IF(N($M7360)&lt;$Z7360,"Delta","No Delta"))</f>
        <v/>
      </c>
      <c r="AB7360">
        <f>IF(OR($B7360="",$Z7360=""),"",MAX(0,$Z7360-N($M7360)))</f>
        <v/>
      </c>
      <c r="AC7360" s="46">
        <f>IF($B7360="","",IFERROR(INDEX('CCA Util %'!$H:$H,MATCH($B7360,'CCA Util %'!$E:$E,0)),""))</f>
        <v/>
      </c>
      <c r="AD7360">
        <f>IF($B7360="","",IFERROR(INDEX('CCA Util %'!$G:$G,MATCH($B7360,'CCA Util %'!$E:$E,0)),""))</f>
        <v/>
      </c>
      <c r="AE7360">
        <f>IF(OR($B7360="",$U7360=""),"",$U7360&amp;" &amp; "&amp;IF(OR($AD7360="",$AD7360=0),"Util NA",$AD7360&amp;" Util"))</f>
        <v/>
      </c>
    </row>
    <row r="7361" ht="15.75" customHeight="1" s="42">
      <c r="A7361" s="41" t="n"/>
      <c r="G7361" s="38" t="n"/>
      <c r="H7361" s="38" t="n"/>
      <c r="I7361" s="38" t="n"/>
      <c r="J7361" s="38" t="n"/>
      <c r="K7361" s="38" t="n"/>
      <c r="L7361" s="38" t="n"/>
      <c r="N7361" s="36">
        <f>IF($B7361="","",IF($C7361="SUPERSTORE","Superstore","DH"))</f>
        <v/>
      </c>
      <c r="O7361" s="36">
        <f>IF($B7361="","",IFERROR(VLOOKUP($B7361,Mapping!$A:$C,2,0),"Not Mapped"))</f>
        <v/>
      </c>
      <c r="P7361" s="36">
        <f>IF($B7361="","",IFERROR(VLOOKUP($B7361,Mapping!$A:$C,3,0),"Not Mapped"))</f>
        <v/>
      </c>
      <c r="Q7361" s="36">
        <f>IF($B7361="","",IFERROR(VLOOKUP($O7361,Leaders!$A:$B,2,0),"Not Mapped"))</f>
        <v/>
      </c>
      <c r="R7361" s="36">
        <f>IF($B7361="","",IF(COUNTIF(Exclusions!$A:$A,$B7361)&gt;0,"Yes","No"))</f>
        <v/>
      </c>
      <c r="S7361" s="38">
        <f>IF($B7361="","",MIN(1,DAY($A7361)/IF($N7361="Superstore",Settings!$B$5,Settings!$B$4)))</f>
        <v/>
      </c>
      <c r="T7361" s="38">
        <f>IF(OR($B7361="",$G7361="",$S7361=0),"",$G7361/$S7361)</f>
        <v/>
      </c>
      <c r="U7361" s="36">
        <f>IF($T7361="","",IF($T7361&lt;Settings!$B$8,"Critical",IF($T7361&lt;Settings!$B$9,"Semi Critical","Non Critical")))</f>
        <v/>
      </c>
      <c r="V7361" s="28" t="n"/>
      <c r="Z7361">
        <f>IF($B7361="","",IFERROR(VLOOKUP($B7361,'Plan HC for CCA'!$A:$B,2,0),""))</f>
        <v/>
      </c>
      <c r="AA7361">
        <f>IF(OR($B7361="",$Z7361=""),"",IF(N($M7361)&lt;$Z7361,"Delta","No Delta"))</f>
        <v/>
      </c>
      <c r="AB7361">
        <f>IF(OR($B7361="",$Z7361=""),"",MAX(0,$Z7361-N($M7361)))</f>
        <v/>
      </c>
      <c r="AC7361" s="46">
        <f>IF($B7361="","",IFERROR(INDEX('CCA Util %'!$H:$H,MATCH($B7361,'CCA Util %'!$E:$E,0)),""))</f>
        <v/>
      </c>
      <c r="AD7361">
        <f>IF($B7361="","",IFERROR(INDEX('CCA Util %'!$G:$G,MATCH($B7361,'CCA Util %'!$E:$E,0)),""))</f>
        <v/>
      </c>
      <c r="AE7361">
        <f>IF(OR($B7361="",$U7361=""),"",$U7361&amp;" &amp; "&amp;IF(OR($AD7361="",$AD7361=0),"Util NA",$AD7361&amp;" Util"))</f>
        <v/>
      </c>
    </row>
    <row r="7362" ht="15.75" customHeight="1" s="42">
      <c r="A7362" s="41" t="n"/>
      <c r="G7362" s="38" t="n"/>
      <c r="H7362" s="38" t="n"/>
      <c r="I7362" s="38" t="n"/>
      <c r="J7362" s="38" t="n"/>
      <c r="K7362" s="38" t="n"/>
      <c r="L7362" s="38" t="n"/>
      <c r="N7362" s="36">
        <f>IF($B7362="","",IF($C7362="SUPERSTORE","Superstore","DH"))</f>
        <v/>
      </c>
      <c r="O7362" s="36">
        <f>IF($B7362="","",IFERROR(VLOOKUP($B7362,Mapping!$A:$C,2,0),"Not Mapped"))</f>
        <v/>
      </c>
      <c r="P7362" s="36">
        <f>IF($B7362="","",IFERROR(VLOOKUP($B7362,Mapping!$A:$C,3,0),"Not Mapped"))</f>
        <v/>
      </c>
      <c r="Q7362" s="36">
        <f>IF($B7362="","",IFERROR(VLOOKUP($O7362,Leaders!$A:$B,2,0),"Not Mapped"))</f>
        <v/>
      </c>
      <c r="R7362" s="36">
        <f>IF($B7362="","",IF(COUNTIF(Exclusions!$A:$A,$B7362)&gt;0,"Yes","No"))</f>
        <v/>
      </c>
      <c r="S7362" s="38">
        <f>IF($B7362="","",MIN(1,DAY($A7362)/IF($N7362="Superstore",Settings!$B$5,Settings!$B$4)))</f>
        <v/>
      </c>
      <c r="T7362" s="38">
        <f>IF(OR($B7362="",$G7362="",$S7362=0),"",$G7362/$S7362)</f>
        <v/>
      </c>
      <c r="U7362" s="36">
        <f>IF($T7362="","",IF($T7362&lt;Settings!$B$8,"Critical",IF($T7362&lt;Settings!$B$9,"Semi Critical","Non Critical")))</f>
        <v/>
      </c>
      <c r="V7362" s="28" t="n"/>
      <c r="Z7362">
        <f>IF($B7362="","",IFERROR(VLOOKUP($B7362,'Plan HC for CCA'!$A:$B,2,0),""))</f>
        <v/>
      </c>
      <c r="AA7362">
        <f>IF(OR($B7362="",$Z7362=""),"",IF(N($M7362)&lt;$Z7362,"Delta","No Delta"))</f>
        <v/>
      </c>
      <c r="AB7362">
        <f>IF(OR($B7362="",$Z7362=""),"",MAX(0,$Z7362-N($M7362)))</f>
        <v/>
      </c>
      <c r="AC7362" s="46">
        <f>IF($B7362="","",IFERROR(INDEX('CCA Util %'!$H:$H,MATCH($B7362,'CCA Util %'!$E:$E,0)),""))</f>
        <v/>
      </c>
      <c r="AD7362">
        <f>IF($B7362="","",IFERROR(INDEX('CCA Util %'!$G:$G,MATCH($B7362,'CCA Util %'!$E:$E,0)),""))</f>
        <v/>
      </c>
      <c r="AE7362">
        <f>IF(OR($B7362="",$U7362=""),"",$U7362&amp;" &amp; "&amp;IF(OR($AD7362="",$AD7362=0),"Util NA",$AD7362&amp;" Util"))</f>
        <v/>
      </c>
    </row>
    <row r="7363" ht="15.75" customHeight="1" s="42">
      <c r="A7363" s="41" t="n"/>
      <c r="G7363" s="38" t="n"/>
      <c r="H7363" s="38" t="n"/>
      <c r="I7363" s="38" t="n"/>
      <c r="J7363" s="38" t="n"/>
      <c r="K7363" s="38" t="n"/>
      <c r="L7363" s="38" t="n"/>
      <c r="N7363" s="36">
        <f>IF($B7363="","",IF($C7363="SUPERSTORE","Superstore","DH"))</f>
        <v/>
      </c>
      <c r="O7363" s="36">
        <f>IF($B7363="","",IFERROR(VLOOKUP($B7363,Mapping!$A:$C,2,0),"Not Mapped"))</f>
        <v/>
      </c>
      <c r="P7363" s="36">
        <f>IF($B7363="","",IFERROR(VLOOKUP($B7363,Mapping!$A:$C,3,0),"Not Mapped"))</f>
        <v/>
      </c>
      <c r="Q7363" s="36">
        <f>IF($B7363="","",IFERROR(VLOOKUP($O7363,Leaders!$A:$B,2,0),"Not Mapped"))</f>
        <v/>
      </c>
      <c r="R7363" s="36">
        <f>IF($B7363="","",IF(COUNTIF(Exclusions!$A:$A,$B7363)&gt;0,"Yes","No"))</f>
        <v/>
      </c>
      <c r="S7363" s="38">
        <f>IF($B7363="","",MIN(1,DAY($A7363)/IF($N7363="Superstore",Settings!$B$5,Settings!$B$4)))</f>
        <v/>
      </c>
      <c r="T7363" s="38">
        <f>IF(OR($B7363="",$G7363="",$S7363=0),"",$G7363/$S7363)</f>
        <v/>
      </c>
      <c r="U7363" s="36">
        <f>IF($T7363="","",IF($T7363&lt;Settings!$B$8,"Critical",IF($T7363&lt;Settings!$B$9,"Semi Critical","Non Critical")))</f>
        <v/>
      </c>
      <c r="V7363" s="28" t="n"/>
      <c r="Z7363">
        <f>IF($B7363="","",IFERROR(VLOOKUP($B7363,'Plan HC for CCA'!$A:$B,2,0),""))</f>
        <v/>
      </c>
      <c r="AA7363">
        <f>IF(OR($B7363="",$Z7363=""),"",IF(N($M7363)&lt;$Z7363,"Delta","No Delta"))</f>
        <v/>
      </c>
      <c r="AB7363">
        <f>IF(OR($B7363="",$Z7363=""),"",MAX(0,$Z7363-N($M7363)))</f>
        <v/>
      </c>
      <c r="AC7363" s="46">
        <f>IF($B7363="","",IFERROR(INDEX('CCA Util %'!$H:$H,MATCH($B7363,'CCA Util %'!$E:$E,0)),""))</f>
        <v/>
      </c>
      <c r="AD7363">
        <f>IF($B7363="","",IFERROR(INDEX('CCA Util %'!$G:$G,MATCH($B7363,'CCA Util %'!$E:$E,0)),""))</f>
        <v/>
      </c>
      <c r="AE7363">
        <f>IF(OR($B7363="",$U7363=""),"",$U7363&amp;" &amp; "&amp;IF(OR($AD7363="",$AD7363=0),"Util NA",$AD7363&amp;" Util"))</f>
        <v/>
      </c>
    </row>
    <row r="7364" ht="15.75" customHeight="1" s="42">
      <c r="A7364" s="41" t="n"/>
      <c r="G7364" s="38" t="n"/>
      <c r="H7364" s="38" t="n"/>
      <c r="I7364" s="38" t="n"/>
      <c r="J7364" s="38" t="n"/>
      <c r="K7364" s="38" t="n"/>
      <c r="L7364" s="38" t="n"/>
      <c r="N7364" s="36">
        <f>IF($B7364="","",IF($C7364="SUPERSTORE","Superstore","DH"))</f>
        <v/>
      </c>
      <c r="O7364" s="36">
        <f>IF($B7364="","",IFERROR(VLOOKUP($B7364,Mapping!$A:$C,2,0),"Not Mapped"))</f>
        <v/>
      </c>
      <c r="P7364" s="36">
        <f>IF($B7364="","",IFERROR(VLOOKUP($B7364,Mapping!$A:$C,3,0),"Not Mapped"))</f>
        <v/>
      </c>
      <c r="Q7364" s="36">
        <f>IF($B7364="","",IFERROR(VLOOKUP($O7364,Leaders!$A:$B,2,0),"Not Mapped"))</f>
        <v/>
      </c>
      <c r="R7364" s="36">
        <f>IF($B7364="","",IF(COUNTIF(Exclusions!$A:$A,$B7364)&gt;0,"Yes","No"))</f>
        <v/>
      </c>
      <c r="S7364" s="38">
        <f>IF($B7364="","",MIN(1,DAY($A7364)/IF($N7364="Superstore",Settings!$B$5,Settings!$B$4)))</f>
        <v/>
      </c>
      <c r="T7364" s="38">
        <f>IF(OR($B7364="",$G7364="",$S7364=0),"",$G7364/$S7364)</f>
        <v/>
      </c>
      <c r="U7364" s="36">
        <f>IF($T7364="","",IF($T7364&lt;Settings!$B$8,"Critical",IF($T7364&lt;Settings!$B$9,"Semi Critical","Non Critical")))</f>
        <v/>
      </c>
      <c r="V7364" s="28" t="n"/>
      <c r="Z7364">
        <f>IF($B7364="","",IFERROR(VLOOKUP($B7364,'Plan HC for CCA'!$A:$B,2,0),""))</f>
        <v/>
      </c>
      <c r="AA7364">
        <f>IF(OR($B7364="",$Z7364=""),"",IF(N($M7364)&lt;$Z7364,"Delta","No Delta"))</f>
        <v/>
      </c>
      <c r="AB7364">
        <f>IF(OR($B7364="",$Z7364=""),"",MAX(0,$Z7364-N($M7364)))</f>
        <v/>
      </c>
      <c r="AC7364" s="46">
        <f>IF($B7364="","",IFERROR(INDEX('CCA Util %'!$H:$H,MATCH($B7364,'CCA Util %'!$E:$E,0)),""))</f>
        <v/>
      </c>
      <c r="AD7364">
        <f>IF($B7364="","",IFERROR(INDEX('CCA Util %'!$G:$G,MATCH($B7364,'CCA Util %'!$E:$E,0)),""))</f>
        <v/>
      </c>
      <c r="AE7364">
        <f>IF(OR($B7364="",$U7364=""),"",$U7364&amp;" &amp; "&amp;IF(OR($AD7364="",$AD7364=0),"Util NA",$AD7364&amp;" Util"))</f>
        <v/>
      </c>
    </row>
    <row r="7365" ht="15.75" customHeight="1" s="42">
      <c r="A7365" s="41" t="n"/>
      <c r="G7365" s="38" t="n"/>
      <c r="H7365" s="38" t="n"/>
      <c r="I7365" s="38" t="n"/>
      <c r="J7365" s="38" t="n"/>
      <c r="K7365" s="38" t="n"/>
      <c r="L7365" s="38" t="n"/>
      <c r="N7365" s="36">
        <f>IF($B7365="","",IF($C7365="SUPERSTORE","Superstore","DH"))</f>
        <v/>
      </c>
      <c r="O7365" s="36">
        <f>IF($B7365="","",IFERROR(VLOOKUP($B7365,Mapping!$A:$C,2,0),"Not Mapped"))</f>
        <v/>
      </c>
      <c r="P7365" s="36">
        <f>IF($B7365="","",IFERROR(VLOOKUP($B7365,Mapping!$A:$C,3,0),"Not Mapped"))</f>
        <v/>
      </c>
      <c r="Q7365" s="36">
        <f>IF($B7365="","",IFERROR(VLOOKUP($O7365,Leaders!$A:$B,2,0),"Not Mapped"))</f>
        <v/>
      </c>
      <c r="R7365" s="36">
        <f>IF($B7365="","",IF(COUNTIF(Exclusions!$A:$A,$B7365)&gt;0,"Yes","No"))</f>
        <v/>
      </c>
      <c r="S7365" s="38">
        <f>IF($B7365="","",MIN(1,DAY($A7365)/IF($N7365="Superstore",Settings!$B$5,Settings!$B$4)))</f>
        <v/>
      </c>
      <c r="T7365" s="38">
        <f>IF(OR($B7365="",$G7365="",$S7365=0),"",$G7365/$S7365)</f>
        <v/>
      </c>
      <c r="U7365" s="36">
        <f>IF($T7365="","",IF($T7365&lt;Settings!$B$8,"Critical",IF($T7365&lt;Settings!$B$9,"Semi Critical","Non Critical")))</f>
        <v/>
      </c>
      <c r="V7365" s="28" t="n"/>
      <c r="Z7365">
        <f>IF($B7365="","",IFERROR(VLOOKUP($B7365,'Plan HC for CCA'!$A:$B,2,0),""))</f>
        <v/>
      </c>
      <c r="AA7365">
        <f>IF(OR($B7365="",$Z7365=""),"",IF(N($M7365)&lt;$Z7365,"Delta","No Delta"))</f>
        <v/>
      </c>
      <c r="AB7365">
        <f>IF(OR($B7365="",$Z7365=""),"",MAX(0,$Z7365-N($M7365)))</f>
        <v/>
      </c>
      <c r="AC7365" s="46">
        <f>IF($B7365="","",IFERROR(INDEX('CCA Util %'!$H:$H,MATCH($B7365,'CCA Util %'!$E:$E,0)),""))</f>
        <v/>
      </c>
      <c r="AD7365">
        <f>IF($B7365="","",IFERROR(INDEX('CCA Util %'!$G:$G,MATCH($B7365,'CCA Util %'!$E:$E,0)),""))</f>
        <v/>
      </c>
      <c r="AE7365">
        <f>IF(OR($B7365="",$U7365=""),"",$U7365&amp;" &amp; "&amp;IF(OR($AD7365="",$AD7365=0),"Util NA",$AD7365&amp;" Util"))</f>
        <v/>
      </c>
    </row>
    <row r="7366" ht="15.75" customHeight="1" s="42">
      <c r="A7366" s="41" t="n"/>
      <c r="G7366" s="38" t="n"/>
      <c r="H7366" s="38" t="n"/>
      <c r="I7366" s="38" t="n"/>
      <c r="J7366" s="38" t="n"/>
      <c r="K7366" s="38" t="n"/>
      <c r="L7366" s="38" t="n"/>
      <c r="N7366" s="36">
        <f>IF($B7366="","",IF($C7366="SUPERSTORE","Superstore","DH"))</f>
        <v/>
      </c>
      <c r="O7366" s="36">
        <f>IF($B7366="","",IFERROR(VLOOKUP($B7366,Mapping!$A:$C,2,0),"Not Mapped"))</f>
        <v/>
      </c>
      <c r="P7366" s="36">
        <f>IF($B7366="","",IFERROR(VLOOKUP($B7366,Mapping!$A:$C,3,0),"Not Mapped"))</f>
        <v/>
      </c>
      <c r="Q7366" s="36">
        <f>IF($B7366="","",IFERROR(VLOOKUP($O7366,Leaders!$A:$B,2,0),"Not Mapped"))</f>
        <v/>
      </c>
      <c r="R7366" s="36">
        <f>IF($B7366="","",IF(COUNTIF(Exclusions!$A:$A,$B7366)&gt;0,"Yes","No"))</f>
        <v/>
      </c>
      <c r="S7366" s="38">
        <f>IF($B7366="","",MIN(1,DAY($A7366)/IF($N7366="Superstore",Settings!$B$5,Settings!$B$4)))</f>
        <v/>
      </c>
      <c r="T7366" s="38">
        <f>IF(OR($B7366="",$G7366="",$S7366=0),"",$G7366/$S7366)</f>
        <v/>
      </c>
      <c r="U7366" s="36">
        <f>IF($T7366="","",IF($T7366&lt;Settings!$B$8,"Critical",IF($T7366&lt;Settings!$B$9,"Semi Critical","Non Critical")))</f>
        <v/>
      </c>
      <c r="V7366" s="28" t="n"/>
      <c r="Z7366">
        <f>IF($B7366="","",IFERROR(VLOOKUP($B7366,'Plan HC for CCA'!$A:$B,2,0),""))</f>
        <v/>
      </c>
      <c r="AA7366">
        <f>IF(OR($B7366="",$Z7366=""),"",IF(N($M7366)&lt;$Z7366,"Delta","No Delta"))</f>
        <v/>
      </c>
      <c r="AB7366">
        <f>IF(OR($B7366="",$Z7366=""),"",MAX(0,$Z7366-N($M7366)))</f>
        <v/>
      </c>
      <c r="AC7366" s="46">
        <f>IF($B7366="","",IFERROR(INDEX('CCA Util %'!$H:$H,MATCH($B7366,'CCA Util %'!$E:$E,0)),""))</f>
        <v/>
      </c>
      <c r="AD7366">
        <f>IF($B7366="","",IFERROR(INDEX('CCA Util %'!$G:$G,MATCH($B7366,'CCA Util %'!$E:$E,0)),""))</f>
        <v/>
      </c>
      <c r="AE7366">
        <f>IF(OR($B7366="",$U7366=""),"",$U7366&amp;" &amp; "&amp;IF(OR($AD7366="",$AD7366=0),"Util NA",$AD7366&amp;" Util"))</f>
        <v/>
      </c>
    </row>
    <row r="7367" ht="15.75" customHeight="1" s="42">
      <c r="A7367" s="41" t="n"/>
      <c r="G7367" s="38" t="n"/>
      <c r="H7367" s="38" t="n"/>
      <c r="I7367" s="38" t="n"/>
      <c r="J7367" s="38" t="n"/>
      <c r="K7367" s="38" t="n"/>
      <c r="L7367" s="38" t="n"/>
      <c r="N7367" s="36">
        <f>IF($B7367="","",IF($C7367="SUPERSTORE","Superstore","DH"))</f>
        <v/>
      </c>
      <c r="O7367" s="36">
        <f>IF($B7367="","",IFERROR(VLOOKUP($B7367,Mapping!$A:$C,2,0),"Not Mapped"))</f>
        <v/>
      </c>
      <c r="P7367" s="36">
        <f>IF($B7367="","",IFERROR(VLOOKUP($B7367,Mapping!$A:$C,3,0),"Not Mapped"))</f>
        <v/>
      </c>
      <c r="Q7367" s="36">
        <f>IF($B7367="","",IFERROR(VLOOKUP($O7367,Leaders!$A:$B,2,0),"Not Mapped"))</f>
        <v/>
      </c>
      <c r="R7367" s="36">
        <f>IF($B7367="","",IF(COUNTIF(Exclusions!$A:$A,$B7367)&gt;0,"Yes","No"))</f>
        <v/>
      </c>
      <c r="S7367" s="38">
        <f>IF($B7367="","",MIN(1,DAY($A7367)/IF($N7367="Superstore",Settings!$B$5,Settings!$B$4)))</f>
        <v/>
      </c>
      <c r="T7367" s="38">
        <f>IF(OR($B7367="",$G7367="",$S7367=0),"",$G7367/$S7367)</f>
        <v/>
      </c>
      <c r="U7367" s="36">
        <f>IF($T7367="","",IF($T7367&lt;Settings!$B$8,"Critical",IF($T7367&lt;Settings!$B$9,"Semi Critical","Non Critical")))</f>
        <v/>
      </c>
      <c r="V7367" s="28" t="n"/>
      <c r="Z7367">
        <f>IF($B7367="","",IFERROR(VLOOKUP($B7367,'Plan HC for CCA'!$A:$B,2,0),""))</f>
        <v/>
      </c>
      <c r="AA7367">
        <f>IF(OR($B7367="",$Z7367=""),"",IF(N($M7367)&lt;$Z7367,"Delta","No Delta"))</f>
        <v/>
      </c>
      <c r="AB7367">
        <f>IF(OR($B7367="",$Z7367=""),"",MAX(0,$Z7367-N($M7367)))</f>
        <v/>
      </c>
      <c r="AC7367" s="46">
        <f>IF($B7367="","",IFERROR(INDEX('CCA Util %'!$H:$H,MATCH($B7367,'CCA Util %'!$E:$E,0)),""))</f>
        <v/>
      </c>
      <c r="AD7367">
        <f>IF($B7367="","",IFERROR(INDEX('CCA Util %'!$G:$G,MATCH($B7367,'CCA Util %'!$E:$E,0)),""))</f>
        <v/>
      </c>
      <c r="AE7367">
        <f>IF(OR($B7367="",$U7367=""),"",$U7367&amp;" &amp; "&amp;IF(OR($AD7367="",$AD7367=0),"Util NA",$AD7367&amp;" Util"))</f>
        <v/>
      </c>
    </row>
    <row r="7368" ht="15.75" customHeight="1" s="42">
      <c r="A7368" s="41" t="n"/>
      <c r="G7368" s="38" t="n"/>
      <c r="H7368" s="38" t="n"/>
      <c r="I7368" s="38" t="n"/>
      <c r="J7368" s="38" t="n"/>
      <c r="K7368" s="38" t="n"/>
      <c r="L7368" s="38" t="n"/>
      <c r="N7368" s="36">
        <f>IF($B7368="","",IF($C7368="SUPERSTORE","Superstore","DH"))</f>
        <v/>
      </c>
      <c r="O7368" s="36">
        <f>IF($B7368="","",IFERROR(VLOOKUP($B7368,Mapping!$A:$C,2,0),"Not Mapped"))</f>
        <v/>
      </c>
      <c r="P7368" s="36">
        <f>IF($B7368="","",IFERROR(VLOOKUP($B7368,Mapping!$A:$C,3,0),"Not Mapped"))</f>
        <v/>
      </c>
      <c r="Q7368" s="36">
        <f>IF($B7368="","",IFERROR(VLOOKUP($O7368,Leaders!$A:$B,2,0),"Not Mapped"))</f>
        <v/>
      </c>
      <c r="R7368" s="36">
        <f>IF($B7368="","",IF(COUNTIF(Exclusions!$A:$A,$B7368)&gt;0,"Yes","No"))</f>
        <v/>
      </c>
      <c r="S7368" s="38">
        <f>IF($B7368="","",MIN(1,DAY($A7368)/IF($N7368="Superstore",Settings!$B$5,Settings!$B$4)))</f>
        <v/>
      </c>
      <c r="T7368" s="38">
        <f>IF(OR($B7368="",$G7368="",$S7368=0),"",$G7368/$S7368)</f>
        <v/>
      </c>
      <c r="U7368" s="36">
        <f>IF($T7368="","",IF($T7368&lt;Settings!$B$8,"Critical",IF($T7368&lt;Settings!$B$9,"Semi Critical","Non Critical")))</f>
        <v/>
      </c>
      <c r="V7368" s="28" t="n"/>
      <c r="Z7368">
        <f>IF($B7368="","",IFERROR(VLOOKUP($B7368,'Plan HC for CCA'!$A:$B,2,0),""))</f>
        <v/>
      </c>
      <c r="AA7368">
        <f>IF(OR($B7368="",$Z7368=""),"",IF(N($M7368)&lt;$Z7368,"Delta","No Delta"))</f>
        <v/>
      </c>
      <c r="AB7368">
        <f>IF(OR($B7368="",$Z7368=""),"",MAX(0,$Z7368-N($M7368)))</f>
        <v/>
      </c>
      <c r="AC7368" s="46">
        <f>IF($B7368="","",IFERROR(INDEX('CCA Util %'!$H:$H,MATCH($B7368,'CCA Util %'!$E:$E,0)),""))</f>
        <v/>
      </c>
      <c r="AD7368">
        <f>IF($B7368="","",IFERROR(INDEX('CCA Util %'!$G:$G,MATCH($B7368,'CCA Util %'!$E:$E,0)),""))</f>
        <v/>
      </c>
      <c r="AE7368">
        <f>IF(OR($B7368="",$U7368=""),"",$U7368&amp;" &amp; "&amp;IF(OR($AD7368="",$AD7368=0),"Util NA",$AD7368&amp;" Util"))</f>
        <v/>
      </c>
    </row>
    <row r="7369" ht="15.75" customHeight="1" s="42">
      <c r="A7369" s="41" t="n"/>
      <c r="G7369" s="38" t="n"/>
      <c r="H7369" s="38" t="n"/>
      <c r="I7369" s="38" t="n"/>
      <c r="J7369" s="38" t="n"/>
      <c r="K7369" s="38" t="n"/>
      <c r="L7369" s="38" t="n"/>
      <c r="N7369" s="36">
        <f>IF($B7369="","",IF($C7369="SUPERSTORE","Superstore","DH"))</f>
        <v/>
      </c>
      <c r="O7369" s="36">
        <f>IF($B7369="","",IFERROR(VLOOKUP($B7369,Mapping!$A:$C,2,0),"Not Mapped"))</f>
        <v/>
      </c>
      <c r="P7369" s="36">
        <f>IF($B7369="","",IFERROR(VLOOKUP($B7369,Mapping!$A:$C,3,0),"Not Mapped"))</f>
        <v/>
      </c>
      <c r="Q7369" s="36">
        <f>IF($B7369="","",IFERROR(VLOOKUP($O7369,Leaders!$A:$B,2,0),"Not Mapped"))</f>
        <v/>
      </c>
      <c r="R7369" s="36">
        <f>IF($B7369="","",IF(COUNTIF(Exclusions!$A:$A,$B7369)&gt;0,"Yes","No"))</f>
        <v/>
      </c>
      <c r="S7369" s="38">
        <f>IF($B7369="","",MIN(1,DAY($A7369)/IF($N7369="Superstore",Settings!$B$5,Settings!$B$4)))</f>
        <v/>
      </c>
      <c r="T7369" s="38">
        <f>IF(OR($B7369="",$G7369="",$S7369=0),"",$G7369/$S7369)</f>
        <v/>
      </c>
      <c r="U7369" s="36">
        <f>IF($T7369="","",IF($T7369&lt;Settings!$B$8,"Critical",IF($T7369&lt;Settings!$B$9,"Semi Critical","Non Critical")))</f>
        <v/>
      </c>
      <c r="V7369" s="28" t="n"/>
      <c r="Z7369">
        <f>IF($B7369="","",IFERROR(VLOOKUP($B7369,'Plan HC for CCA'!$A:$B,2,0),""))</f>
        <v/>
      </c>
      <c r="AA7369">
        <f>IF(OR($B7369="",$Z7369=""),"",IF(N($M7369)&lt;$Z7369,"Delta","No Delta"))</f>
        <v/>
      </c>
      <c r="AB7369">
        <f>IF(OR($B7369="",$Z7369=""),"",MAX(0,$Z7369-N($M7369)))</f>
        <v/>
      </c>
      <c r="AC7369" s="46">
        <f>IF($B7369="","",IFERROR(INDEX('CCA Util %'!$H:$H,MATCH($B7369,'CCA Util %'!$E:$E,0)),""))</f>
        <v/>
      </c>
      <c r="AD7369">
        <f>IF($B7369="","",IFERROR(INDEX('CCA Util %'!$G:$G,MATCH($B7369,'CCA Util %'!$E:$E,0)),""))</f>
        <v/>
      </c>
      <c r="AE7369">
        <f>IF(OR($B7369="",$U7369=""),"",$U7369&amp;" &amp; "&amp;IF(OR($AD7369="",$AD7369=0),"Util NA",$AD7369&amp;" Util"))</f>
        <v/>
      </c>
    </row>
    <row r="7370" ht="15.75" customHeight="1" s="42">
      <c r="A7370" s="41" t="n"/>
      <c r="G7370" s="38" t="n"/>
      <c r="H7370" s="38" t="n"/>
      <c r="I7370" s="38" t="n"/>
      <c r="J7370" s="38" t="n"/>
      <c r="K7370" s="38" t="n"/>
      <c r="L7370" s="38" t="n"/>
      <c r="N7370" s="36">
        <f>IF($B7370="","",IF($C7370="SUPERSTORE","Superstore","DH"))</f>
        <v/>
      </c>
      <c r="O7370" s="36">
        <f>IF($B7370="","",IFERROR(VLOOKUP($B7370,Mapping!$A:$C,2,0),"Not Mapped"))</f>
        <v/>
      </c>
      <c r="P7370" s="36">
        <f>IF($B7370="","",IFERROR(VLOOKUP($B7370,Mapping!$A:$C,3,0),"Not Mapped"))</f>
        <v/>
      </c>
      <c r="Q7370" s="36">
        <f>IF($B7370="","",IFERROR(VLOOKUP($O7370,Leaders!$A:$B,2,0),"Not Mapped"))</f>
        <v/>
      </c>
      <c r="R7370" s="36">
        <f>IF($B7370="","",IF(COUNTIF(Exclusions!$A:$A,$B7370)&gt;0,"Yes","No"))</f>
        <v/>
      </c>
      <c r="S7370" s="38">
        <f>IF($B7370="","",MIN(1,DAY($A7370)/IF($N7370="Superstore",Settings!$B$5,Settings!$B$4)))</f>
        <v/>
      </c>
      <c r="T7370" s="38">
        <f>IF(OR($B7370="",$G7370="",$S7370=0),"",$G7370/$S7370)</f>
        <v/>
      </c>
      <c r="U7370" s="36">
        <f>IF($T7370="","",IF($T7370&lt;Settings!$B$8,"Critical",IF($T7370&lt;Settings!$B$9,"Semi Critical","Non Critical")))</f>
        <v/>
      </c>
      <c r="V7370" s="28" t="n"/>
      <c r="Z7370">
        <f>IF($B7370="","",IFERROR(VLOOKUP($B7370,'Plan HC for CCA'!$A:$B,2,0),""))</f>
        <v/>
      </c>
      <c r="AA7370">
        <f>IF(OR($B7370="",$Z7370=""),"",IF(N($M7370)&lt;$Z7370,"Delta","No Delta"))</f>
        <v/>
      </c>
      <c r="AB7370">
        <f>IF(OR($B7370="",$Z7370=""),"",MAX(0,$Z7370-N($M7370)))</f>
        <v/>
      </c>
      <c r="AC7370" s="46">
        <f>IF($B7370="","",IFERROR(INDEX('CCA Util %'!$H:$H,MATCH($B7370,'CCA Util %'!$E:$E,0)),""))</f>
        <v/>
      </c>
      <c r="AD7370">
        <f>IF($B7370="","",IFERROR(INDEX('CCA Util %'!$G:$G,MATCH($B7370,'CCA Util %'!$E:$E,0)),""))</f>
        <v/>
      </c>
      <c r="AE7370">
        <f>IF(OR($B7370="",$U7370=""),"",$U7370&amp;" &amp; "&amp;IF(OR($AD7370="",$AD7370=0),"Util NA",$AD7370&amp;" Util"))</f>
        <v/>
      </c>
    </row>
    <row r="7371" ht="15.75" customHeight="1" s="42">
      <c r="A7371" s="41" t="n"/>
      <c r="G7371" s="38" t="n"/>
      <c r="H7371" s="38" t="n"/>
      <c r="I7371" s="38" t="n"/>
      <c r="J7371" s="38" t="n"/>
      <c r="K7371" s="38" t="n"/>
      <c r="L7371" s="38" t="n"/>
      <c r="N7371" s="36">
        <f>IF($B7371="","",IF($C7371="SUPERSTORE","Superstore","DH"))</f>
        <v/>
      </c>
      <c r="O7371" s="36">
        <f>IF($B7371="","",IFERROR(VLOOKUP($B7371,Mapping!$A:$C,2,0),"Not Mapped"))</f>
        <v/>
      </c>
      <c r="P7371" s="36">
        <f>IF($B7371="","",IFERROR(VLOOKUP($B7371,Mapping!$A:$C,3,0),"Not Mapped"))</f>
        <v/>
      </c>
      <c r="Q7371" s="36">
        <f>IF($B7371="","",IFERROR(VLOOKUP($O7371,Leaders!$A:$B,2,0),"Not Mapped"))</f>
        <v/>
      </c>
      <c r="R7371" s="36">
        <f>IF($B7371="","",IF(COUNTIF(Exclusions!$A:$A,$B7371)&gt;0,"Yes","No"))</f>
        <v/>
      </c>
      <c r="S7371" s="38">
        <f>IF($B7371="","",MIN(1,DAY($A7371)/IF($N7371="Superstore",Settings!$B$5,Settings!$B$4)))</f>
        <v/>
      </c>
      <c r="T7371" s="38">
        <f>IF(OR($B7371="",$G7371="",$S7371=0),"",$G7371/$S7371)</f>
        <v/>
      </c>
      <c r="U7371" s="36">
        <f>IF($T7371="","",IF($T7371&lt;Settings!$B$8,"Critical",IF($T7371&lt;Settings!$B$9,"Semi Critical","Non Critical")))</f>
        <v/>
      </c>
      <c r="V7371" s="28" t="n"/>
      <c r="Z7371">
        <f>IF($B7371="","",IFERROR(VLOOKUP($B7371,'Plan HC for CCA'!$A:$B,2,0),""))</f>
        <v/>
      </c>
      <c r="AA7371">
        <f>IF(OR($B7371="",$Z7371=""),"",IF(N($M7371)&lt;$Z7371,"Delta","No Delta"))</f>
        <v/>
      </c>
      <c r="AB7371">
        <f>IF(OR($B7371="",$Z7371=""),"",MAX(0,$Z7371-N($M7371)))</f>
        <v/>
      </c>
      <c r="AC7371" s="46">
        <f>IF($B7371="","",IFERROR(INDEX('CCA Util %'!$H:$H,MATCH($B7371,'CCA Util %'!$E:$E,0)),""))</f>
        <v/>
      </c>
      <c r="AD7371">
        <f>IF($B7371="","",IFERROR(INDEX('CCA Util %'!$G:$G,MATCH($B7371,'CCA Util %'!$E:$E,0)),""))</f>
        <v/>
      </c>
      <c r="AE7371">
        <f>IF(OR($B7371="",$U7371=""),"",$U7371&amp;" &amp; "&amp;IF(OR($AD7371="",$AD7371=0),"Util NA",$AD7371&amp;" Util"))</f>
        <v/>
      </c>
    </row>
    <row r="7372" ht="15.75" customHeight="1" s="42">
      <c r="A7372" s="41" t="n"/>
      <c r="G7372" s="38" t="n"/>
      <c r="H7372" s="38" t="n"/>
      <c r="I7372" s="38" t="n"/>
      <c r="J7372" s="38" t="n"/>
      <c r="K7372" s="38" t="n"/>
      <c r="L7372" s="38" t="n"/>
      <c r="N7372" s="36">
        <f>IF($B7372="","",IF($C7372="SUPERSTORE","Superstore","DH"))</f>
        <v/>
      </c>
      <c r="O7372" s="36">
        <f>IF($B7372="","",IFERROR(VLOOKUP($B7372,Mapping!$A:$C,2,0),"Not Mapped"))</f>
        <v/>
      </c>
      <c r="P7372" s="36">
        <f>IF($B7372="","",IFERROR(VLOOKUP($B7372,Mapping!$A:$C,3,0),"Not Mapped"))</f>
        <v/>
      </c>
      <c r="Q7372" s="36">
        <f>IF($B7372="","",IFERROR(VLOOKUP($O7372,Leaders!$A:$B,2,0),"Not Mapped"))</f>
        <v/>
      </c>
      <c r="R7372" s="36">
        <f>IF($B7372="","",IF(COUNTIF(Exclusions!$A:$A,$B7372)&gt;0,"Yes","No"))</f>
        <v/>
      </c>
      <c r="S7372" s="38">
        <f>IF($B7372="","",MIN(1,DAY($A7372)/IF($N7372="Superstore",Settings!$B$5,Settings!$B$4)))</f>
        <v/>
      </c>
      <c r="T7372" s="38">
        <f>IF(OR($B7372="",$G7372="",$S7372=0),"",$G7372/$S7372)</f>
        <v/>
      </c>
      <c r="U7372" s="36">
        <f>IF($T7372="","",IF($T7372&lt;Settings!$B$8,"Critical",IF($T7372&lt;Settings!$B$9,"Semi Critical","Non Critical")))</f>
        <v/>
      </c>
      <c r="V7372" s="28" t="n"/>
      <c r="Z7372">
        <f>IF($B7372="","",IFERROR(VLOOKUP($B7372,'Plan HC for CCA'!$A:$B,2,0),""))</f>
        <v/>
      </c>
      <c r="AA7372">
        <f>IF(OR($B7372="",$Z7372=""),"",IF(N($M7372)&lt;$Z7372,"Delta","No Delta"))</f>
        <v/>
      </c>
      <c r="AB7372">
        <f>IF(OR($B7372="",$Z7372=""),"",MAX(0,$Z7372-N($M7372)))</f>
        <v/>
      </c>
      <c r="AC7372" s="46">
        <f>IF($B7372="","",IFERROR(INDEX('CCA Util %'!$H:$H,MATCH($B7372,'CCA Util %'!$E:$E,0)),""))</f>
        <v/>
      </c>
      <c r="AD7372">
        <f>IF($B7372="","",IFERROR(INDEX('CCA Util %'!$G:$G,MATCH($B7372,'CCA Util %'!$E:$E,0)),""))</f>
        <v/>
      </c>
      <c r="AE7372">
        <f>IF(OR($B7372="",$U7372=""),"",$U7372&amp;" &amp; "&amp;IF(OR($AD7372="",$AD7372=0),"Util NA",$AD7372&amp;" Util"))</f>
        <v/>
      </c>
    </row>
    <row r="7373" ht="15.75" customHeight="1" s="42">
      <c r="A7373" s="41" t="n"/>
      <c r="G7373" s="38" t="n"/>
      <c r="H7373" s="38" t="n"/>
      <c r="I7373" s="38" t="n"/>
      <c r="J7373" s="38" t="n"/>
      <c r="K7373" s="38" t="n"/>
      <c r="L7373" s="38" t="n"/>
      <c r="N7373" s="36">
        <f>IF($B7373="","",IF($C7373="SUPERSTORE","Superstore","DH"))</f>
        <v/>
      </c>
      <c r="O7373" s="36">
        <f>IF($B7373="","",IFERROR(VLOOKUP($B7373,Mapping!$A:$C,2,0),"Not Mapped"))</f>
        <v/>
      </c>
      <c r="P7373" s="36">
        <f>IF($B7373="","",IFERROR(VLOOKUP($B7373,Mapping!$A:$C,3,0),"Not Mapped"))</f>
        <v/>
      </c>
      <c r="Q7373" s="36">
        <f>IF($B7373="","",IFERROR(VLOOKUP($O7373,Leaders!$A:$B,2,0),"Not Mapped"))</f>
        <v/>
      </c>
      <c r="R7373" s="36">
        <f>IF($B7373="","",IF(COUNTIF(Exclusions!$A:$A,$B7373)&gt;0,"Yes","No"))</f>
        <v/>
      </c>
      <c r="S7373" s="38">
        <f>IF($B7373="","",MIN(1,DAY($A7373)/IF($N7373="Superstore",Settings!$B$5,Settings!$B$4)))</f>
        <v/>
      </c>
      <c r="T7373" s="38">
        <f>IF(OR($B7373="",$G7373="",$S7373=0),"",$G7373/$S7373)</f>
        <v/>
      </c>
      <c r="U7373" s="36">
        <f>IF($T7373="","",IF($T7373&lt;Settings!$B$8,"Critical",IF($T7373&lt;Settings!$B$9,"Semi Critical","Non Critical")))</f>
        <v/>
      </c>
      <c r="V7373" s="28" t="n"/>
      <c r="Z7373">
        <f>IF($B7373="","",IFERROR(VLOOKUP($B7373,'Plan HC for CCA'!$A:$B,2,0),""))</f>
        <v/>
      </c>
      <c r="AA7373">
        <f>IF(OR($B7373="",$Z7373=""),"",IF(N($M7373)&lt;$Z7373,"Delta","No Delta"))</f>
        <v/>
      </c>
      <c r="AB7373">
        <f>IF(OR($B7373="",$Z7373=""),"",MAX(0,$Z7373-N($M7373)))</f>
        <v/>
      </c>
      <c r="AC7373" s="46">
        <f>IF($B7373="","",IFERROR(INDEX('CCA Util %'!$H:$H,MATCH($B7373,'CCA Util %'!$E:$E,0)),""))</f>
        <v/>
      </c>
      <c r="AD7373">
        <f>IF($B7373="","",IFERROR(INDEX('CCA Util %'!$G:$G,MATCH($B7373,'CCA Util %'!$E:$E,0)),""))</f>
        <v/>
      </c>
      <c r="AE7373">
        <f>IF(OR($B7373="",$U7373=""),"",$U7373&amp;" &amp; "&amp;IF(OR($AD7373="",$AD7373=0),"Util NA",$AD7373&amp;" Util"))</f>
        <v/>
      </c>
    </row>
    <row r="7374" ht="15.75" customHeight="1" s="42">
      <c r="A7374" s="41" t="n"/>
      <c r="G7374" s="38" t="n"/>
      <c r="H7374" s="38" t="n"/>
      <c r="I7374" s="38" t="n"/>
      <c r="J7374" s="38" t="n"/>
      <c r="K7374" s="38" t="n"/>
      <c r="L7374" s="38" t="n"/>
      <c r="N7374" s="36">
        <f>IF($B7374="","",IF($C7374="SUPERSTORE","Superstore","DH"))</f>
        <v/>
      </c>
      <c r="O7374" s="36">
        <f>IF($B7374="","",IFERROR(VLOOKUP($B7374,Mapping!$A:$C,2,0),"Not Mapped"))</f>
        <v/>
      </c>
      <c r="P7374" s="36">
        <f>IF($B7374="","",IFERROR(VLOOKUP($B7374,Mapping!$A:$C,3,0),"Not Mapped"))</f>
        <v/>
      </c>
      <c r="Q7374" s="36">
        <f>IF($B7374="","",IFERROR(VLOOKUP($O7374,Leaders!$A:$B,2,0),"Not Mapped"))</f>
        <v/>
      </c>
      <c r="R7374" s="36">
        <f>IF($B7374="","",IF(COUNTIF(Exclusions!$A:$A,$B7374)&gt;0,"Yes","No"))</f>
        <v/>
      </c>
      <c r="S7374" s="38">
        <f>IF($B7374="","",MIN(1,DAY($A7374)/IF($N7374="Superstore",Settings!$B$5,Settings!$B$4)))</f>
        <v/>
      </c>
      <c r="T7374" s="38">
        <f>IF(OR($B7374="",$G7374="",$S7374=0),"",$G7374/$S7374)</f>
        <v/>
      </c>
      <c r="U7374" s="36">
        <f>IF($T7374="","",IF($T7374&lt;Settings!$B$8,"Critical",IF($T7374&lt;Settings!$B$9,"Semi Critical","Non Critical")))</f>
        <v/>
      </c>
      <c r="V7374" s="28" t="n"/>
      <c r="Z7374">
        <f>IF($B7374="","",IFERROR(VLOOKUP($B7374,'Plan HC for CCA'!$A:$B,2,0),""))</f>
        <v/>
      </c>
      <c r="AA7374">
        <f>IF(OR($B7374="",$Z7374=""),"",IF(N($M7374)&lt;$Z7374,"Delta","No Delta"))</f>
        <v/>
      </c>
      <c r="AB7374">
        <f>IF(OR($B7374="",$Z7374=""),"",MAX(0,$Z7374-N($M7374)))</f>
        <v/>
      </c>
      <c r="AC7374" s="46">
        <f>IF($B7374="","",IFERROR(INDEX('CCA Util %'!$H:$H,MATCH($B7374,'CCA Util %'!$E:$E,0)),""))</f>
        <v/>
      </c>
      <c r="AD7374">
        <f>IF($B7374="","",IFERROR(INDEX('CCA Util %'!$G:$G,MATCH($B7374,'CCA Util %'!$E:$E,0)),""))</f>
        <v/>
      </c>
      <c r="AE7374">
        <f>IF(OR($B7374="",$U7374=""),"",$U7374&amp;" &amp; "&amp;IF(OR($AD7374="",$AD7374=0),"Util NA",$AD7374&amp;" Util"))</f>
        <v/>
      </c>
    </row>
    <row r="7375" ht="15.75" customHeight="1" s="42">
      <c r="A7375" s="41" t="n"/>
      <c r="G7375" s="38" t="n"/>
      <c r="H7375" s="38" t="n"/>
      <c r="I7375" s="38" t="n"/>
      <c r="J7375" s="38" t="n"/>
      <c r="K7375" s="38" t="n"/>
      <c r="L7375" s="38" t="n"/>
      <c r="N7375" s="36">
        <f>IF($B7375="","",IF($C7375="SUPERSTORE","Superstore","DH"))</f>
        <v/>
      </c>
      <c r="O7375" s="36">
        <f>IF($B7375="","",IFERROR(VLOOKUP($B7375,Mapping!$A:$C,2,0),"Not Mapped"))</f>
        <v/>
      </c>
      <c r="P7375" s="36">
        <f>IF($B7375="","",IFERROR(VLOOKUP($B7375,Mapping!$A:$C,3,0),"Not Mapped"))</f>
        <v/>
      </c>
      <c r="Q7375" s="36">
        <f>IF($B7375="","",IFERROR(VLOOKUP($O7375,Leaders!$A:$B,2,0),"Not Mapped"))</f>
        <v/>
      </c>
      <c r="R7375" s="36">
        <f>IF($B7375="","",IF(COUNTIF(Exclusions!$A:$A,$B7375)&gt;0,"Yes","No"))</f>
        <v/>
      </c>
      <c r="S7375" s="38">
        <f>IF($B7375="","",MIN(1,DAY($A7375)/IF($N7375="Superstore",Settings!$B$5,Settings!$B$4)))</f>
        <v/>
      </c>
      <c r="T7375" s="38">
        <f>IF(OR($B7375="",$G7375="",$S7375=0),"",$G7375/$S7375)</f>
        <v/>
      </c>
      <c r="U7375" s="36">
        <f>IF($T7375="","",IF($T7375&lt;Settings!$B$8,"Critical",IF($T7375&lt;Settings!$B$9,"Semi Critical","Non Critical")))</f>
        <v/>
      </c>
      <c r="V7375" s="28" t="n"/>
      <c r="Z7375">
        <f>IF($B7375="","",IFERROR(VLOOKUP($B7375,'Plan HC for CCA'!$A:$B,2,0),""))</f>
        <v/>
      </c>
      <c r="AA7375">
        <f>IF(OR($B7375="",$Z7375=""),"",IF(N($M7375)&lt;$Z7375,"Delta","No Delta"))</f>
        <v/>
      </c>
      <c r="AB7375">
        <f>IF(OR($B7375="",$Z7375=""),"",MAX(0,$Z7375-N($M7375)))</f>
        <v/>
      </c>
      <c r="AC7375" s="46">
        <f>IF($B7375="","",IFERROR(INDEX('CCA Util %'!$H:$H,MATCH($B7375,'CCA Util %'!$E:$E,0)),""))</f>
        <v/>
      </c>
      <c r="AD7375">
        <f>IF($B7375="","",IFERROR(INDEX('CCA Util %'!$G:$G,MATCH($B7375,'CCA Util %'!$E:$E,0)),""))</f>
        <v/>
      </c>
      <c r="AE7375">
        <f>IF(OR($B7375="",$U7375=""),"",$U7375&amp;" &amp; "&amp;IF(OR($AD7375="",$AD7375=0),"Util NA",$AD7375&amp;" Util"))</f>
        <v/>
      </c>
    </row>
    <row r="7376" ht="15.75" customHeight="1" s="42">
      <c r="A7376" s="41" t="n"/>
      <c r="G7376" s="38" t="n"/>
      <c r="H7376" s="38" t="n"/>
      <c r="I7376" s="38" t="n"/>
      <c r="J7376" s="38" t="n"/>
      <c r="K7376" s="38" t="n"/>
      <c r="L7376" s="38" t="n"/>
      <c r="N7376" s="36">
        <f>IF($B7376="","",IF($C7376="SUPERSTORE","Superstore","DH"))</f>
        <v/>
      </c>
      <c r="O7376" s="36">
        <f>IF($B7376="","",IFERROR(VLOOKUP($B7376,Mapping!$A:$C,2,0),"Not Mapped"))</f>
        <v/>
      </c>
      <c r="P7376" s="36">
        <f>IF($B7376="","",IFERROR(VLOOKUP($B7376,Mapping!$A:$C,3,0),"Not Mapped"))</f>
        <v/>
      </c>
      <c r="Q7376" s="36">
        <f>IF($B7376="","",IFERROR(VLOOKUP($O7376,Leaders!$A:$B,2,0),"Not Mapped"))</f>
        <v/>
      </c>
      <c r="R7376" s="36">
        <f>IF($B7376="","",IF(COUNTIF(Exclusions!$A:$A,$B7376)&gt;0,"Yes","No"))</f>
        <v/>
      </c>
      <c r="S7376" s="38">
        <f>IF($B7376="","",MIN(1,DAY($A7376)/IF($N7376="Superstore",Settings!$B$5,Settings!$B$4)))</f>
        <v/>
      </c>
      <c r="T7376" s="38">
        <f>IF(OR($B7376="",$G7376="",$S7376=0),"",$G7376/$S7376)</f>
        <v/>
      </c>
      <c r="U7376" s="36">
        <f>IF($T7376="","",IF($T7376&lt;Settings!$B$8,"Critical",IF($T7376&lt;Settings!$B$9,"Semi Critical","Non Critical")))</f>
        <v/>
      </c>
      <c r="V7376" s="28" t="n"/>
      <c r="Z7376">
        <f>IF($B7376="","",IFERROR(VLOOKUP($B7376,'Plan HC for CCA'!$A:$B,2,0),""))</f>
        <v/>
      </c>
      <c r="AA7376">
        <f>IF(OR($B7376="",$Z7376=""),"",IF(N($M7376)&lt;$Z7376,"Delta","No Delta"))</f>
        <v/>
      </c>
      <c r="AB7376">
        <f>IF(OR($B7376="",$Z7376=""),"",MAX(0,$Z7376-N($M7376)))</f>
        <v/>
      </c>
      <c r="AC7376" s="46">
        <f>IF($B7376="","",IFERROR(INDEX('CCA Util %'!$H:$H,MATCH($B7376,'CCA Util %'!$E:$E,0)),""))</f>
        <v/>
      </c>
      <c r="AD7376">
        <f>IF($B7376="","",IFERROR(INDEX('CCA Util %'!$G:$G,MATCH($B7376,'CCA Util %'!$E:$E,0)),""))</f>
        <v/>
      </c>
      <c r="AE7376">
        <f>IF(OR($B7376="",$U7376=""),"",$U7376&amp;" &amp; "&amp;IF(OR($AD7376="",$AD7376=0),"Util NA",$AD7376&amp;" Util"))</f>
        <v/>
      </c>
    </row>
    <row r="7377" ht="15.75" customHeight="1" s="42">
      <c r="A7377" s="41" t="n"/>
      <c r="G7377" s="38" t="n"/>
      <c r="H7377" s="38" t="n"/>
      <c r="I7377" s="38" t="n"/>
      <c r="J7377" s="38" t="n"/>
      <c r="K7377" s="38" t="n"/>
      <c r="L7377" s="38" t="n"/>
      <c r="N7377" s="36">
        <f>IF($B7377="","",IF($C7377="SUPERSTORE","Superstore","DH"))</f>
        <v/>
      </c>
      <c r="O7377" s="36">
        <f>IF($B7377="","",IFERROR(VLOOKUP($B7377,Mapping!$A:$C,2,0),"Not Mapped"))</f>
        <v/>
      </c>
      <c r="P7377" s="36">
        <f>IF($B7377="","",IFERROR(VLOOKUP($B7377,Mapping!$A:$C,3,0),"Not Mapped"))</f>
        <v/>
      </c>
      <c r="Q7377" s="36">
        <f>IF($B7377="","",IFERROR(VLOOKUP($O7377,Leaders!$A:$B,2,0),"Not Mapped"))</f>
        <v/>
      </c>
      <c r="R7377" s="36">
        <f>IF($B7377="","",IF(COUNTIF(Exclusions!$A:$A,$B7377)&gt;0,"Yes","No"))</f>
        <v/>
      </c>
      <c r="S7377" s="38">
        <f>IF($B7377="","",MIN(1,DAY($A7377)/IF($N7377="Superstore",Settings!$B$5,Settings!$B$4)))</f>
        <v/>
      </c>
      <c r="T7377" s="38">
        <f>IF(OR($B7377="",$G7377="",$S7377=0),"",$G7377/$S7377)</f>
        <v/>
      </c>
      <c r="U7377" s="36">
        <f>IF($T7377="","",IF($T7377&lt;Settings!$B$8,"Critical",IF($T7377&lt;Settings!$B$9,"Semi Critical","Non Critical")))</f>
        <v/>
      </c>
      <c r="V7377" s="28" t="n"/>
      <c r="Z7377">
        <f>IF($B7377="","",IFERROR(VLOOKUP($B7377,'Plan HC for CCA'!$A:$B,2,0),""))</f>
        <v/>
      </c>
      <c r="AA7377">
        <f>IF(OR($B7377="",$Z7377=""),"",IF(N($M7377)&lt;$Z7377,"Delta","No Delta"))</f>
        <v/>
      </c>
      <c r="AB7377">
        <f>IF(OR($B7377="",$Z7377=""),"",MAX(0,$Z7377-N($M7377)))</f>
        <v/>
      </c>
      <c r="AC7377" s="46">
        <f>IF($B7377="","",IFERROR(INDEX('CCA Util %'!$H:$H,MATCH($B7377,'CCA Util %'!$E:$E,0)),""))</f>
        <v/>
      </c>
      <c r="AD7377">
        <f>IF($B7377="","",IFERROR(INDEX('CCA Util %'!$G:$G,MATCH($B7377,'CCA Util %'!$E:$E,0)),""))</f>
        <v/>
      </c>
      <c r="AE7377">
        <f>IF(OR($B7377="",$U7377=""),"",$U7377&amp;" &amp; "&amp;IF(OR($AD7377="",$AD7377=0),"Util NA",$AD7377&amp;" Util"))</f>
        <v/>
      </c>
    </row>
    <row r="7378" ht="15.75" customHeight="1" s="42">
      <c r="A7378" s="41" t="n"/>
      <c r="G7378" s="38" t="n"/>
      <c r="H7378" s="38" t="n"/>
      <c r="I7378" s="38" t="n"/>
      <c r="J7378" s="38" t="n"/>
      <c r="K7378" s="38" t="n"/>
      <c r="L7378" s="38" t="n"/>
      <c r="N7378" s="36">
        <f>IF($B7378="","",IF($C7378="SUPERSTORE","Superstore","DH"))</f>
        <v/>
      </c>
      <c r="O7378" s="36">
        <f>IF($B7378="","",IFERROR(VLOOKUP($B7378,Mapping!$A:$C,2,0),"Not Mapped"))</f>
        <v/>
      </c>
      <c r="P7378" s="36">
        <f>IF($B7378="","",IFERROR(VLOOKUP($B7378,Mapping!$A:$C,3,0),"Not Mapped"))</f>
        <v/>
      </c>
      <c r="Q7378" s="36">
        <f>IF($B7378="","",IFERROR(VLOOKUP($O7378,Leaders!$A:$B,2,0),"Not Mapped"))</f>
        <v/>
      </c>
      <c r="R7378" s="36">
        <f>IF($B7378="","",IF(COUNTIF(Exclusions!$A:$A,$B7378)&gt;0,"Yes","No"))</f>
        <v/>
      </c>
      <c r="S7378" s="38">
        <f>IF($B7378="","",MIN(1,DAY($A7378)/IF($N7378="Superstore",Settings!$B$5,Settings!$B$4)))</f>
        <v/>
      </c>
      <c r="T7378" s="38">
        <f>IF(OR($B7378="",$G7378="",$S7378=0),"",$G7378/$S7378)</f>
        <v/>
      </c>
      <c r="U7378" s="36">
        <f>IF($T7378="","",IF($T7378&lt;Settings!$B$8,"Critical",IF($T7378&lt;Settings!$B$9,"Semi Critical","Non Critical")))</f>
        <v/>
      </c>
      <c r="V7378" s="28" t="n"/>
      <c r="Z7378">
        <f>IF($B7378="","",IFERROR(VLOOKUP($B7378,'Plan HC for CCA'!$A:$B,2,0),""))</f>
        <v/>
      </c>
      <c r="AA7378">
        <f>IF(OR($B7378="",$Z7378=""),"",IF(N($M7378)&lt;$Z7378,"Delta","No Delta"))</f>
        <v/>
      </c>
      <c r="AB7378">
        <f>IF(OR($B7378="",$Z7378=""),"",MAX(0,$Z7378-N($M7378)))</f>
        <v/>
      </c>
      <c r="AC7378" s="46">
        <f>IF($B7378="","",IFERROR(INDEX('CCA Util %'!$H:$H,MATCH($B7378,'CCA Util %'!$E:$E,0)),""))</f>
        <v/>
      </c>
      <c r="AD7378">
        <f>IF($B7378="","",IFERROR(INDEX('CCA Util %'!$G:$G,MATCH($B7378,'CCA Util %'!$E:$E,0)),""))</f>
        <v/>
      </c>
      <c r="AE7378">
        <f>IF(OR($B7378="",$U7378=""),"",$U7378&amp;" &amp; "&amp;IF(OR($AD7378="",$AD7378=0),"Util NA",$AD7378&amp;" Util"))</f>
        <v/>
      </c>
    </row>
    <row r="7379" ht="15.75" customHeight="1" s="42">
      <c r="A7379" s="41" t="n"/>
      <c r="G7379" s="38" t="n"/>
      <c r="H7379" s="38" t="n"/>
      <c r="I7379" s="38" t="n"/>
      <c r="J7379" s="38" t="n"/>
      <c r="K7379" s="38" t="n"/>
      <c r="L7379" s="38" t="n"/>
      <c r="N7379" s="36">
        <f>IF($B7379="","",IF($C7379="SUPERSTORE","Superstore","DH"))</f>
        <v/>
      </c>
      <c r="O7379" s="36">
        <f>IF($B7379="","",IFERROR(VLOOKUP($B7379,Mapping!$A:$C,2,0),"Not Mapped"))</f>
        <v/>
      </c>
      <c r="P7379" s="36">
        <f>IF($B7379="","",IFERROR(VLOOKUP($B7379,Mapping!$A:$C,3,0),"Not Mapped"))</f>
        <v/>
      </c>
      <c r="Q7379" s="36">
        <f>IF($B7379="","",IFERROR(VLOOKUP($O7379,Leaders!$A:$B,2,0),"Not Mapped"))</f>
        <v/>
      </c>
      <c r="R7379" s="36">
        <f>IF($B7379="","",IF(COUNTIF(Exclusions!$A:$A,$B7379)&gt;0,"Yes","No"))</f>
        <v/>
      </c>
      <c r="S7379" s="38">
        <f>IF($B7379="","",MIN(1,DAY($A7379)/IF($N7379="Superstore",Settings!$B$5,Settings!$B$4)))</f>
        <v/>
      </c>
      <c r="T7379" s="38">
        <f>IF(OR($B7379="",$G7379="",$S7379=0),"",$G7379/$S7379)</f>
        <v/>
      </c>
      <c r="U7379" s="36">
        <f>IF($T7379="","",IF($T7379&lt;Settings!$B$8,"Critical",IF($T7379&lt;Settings!$B$9,"Semi Critical","Non Critical")))</f>
        <v/>
      </c>
      <c r="V7379" s="28" t="n"/>
      <c r="Z7379">
        <f>IF($B7379="","",IFERROR(VLOOKUP($B7379,'Plan HC for CCA'!$A:$B,2,0),""))</f>
        <v/>
      </c>
      <c r="AA7379">
        <f>IF(OR($B7379="",$Z7379=""),"",IF(N($M7379)&lt;$Z7379,"Delta","No Delta"))</f>
        <v/>
      </c>
      <c r="AB7379">
        <f>IF(OR($B7379="",$Z7379=""),"",MAX(0,$Z7379-N($M7379)))</f>
        <v/>
      </c>
      <c r="AC7379" s="46">
        <f>IF($B7379="","",IFERROR(INDEX('CCA Util %'!$H:$H,MATCH($B7379,'CCA Util %'!$E:$E,0)),""))</f>
        <v/>
      </c>
      <c r="AD7379">
        <f>IF($B7379="","",IFERROR(INDEX('CCA Util %'!$G:$G,MATCH($B7379,'CCA Util %'!$E:$E,0)),""))</f>
        <v/>
      </c>
      <c r="AE7379">
        <f>IF(OR($B7379="",$U7379=""),"",$U7379&amp;" &amp; "&amp;IF(OR($AD7379="",$AD7379=0),"Util NA",$AD7379&amp;" Util"))</f>
        <v/>
      </c>
    </row>
    <row r="7380" ht="15.75" customHeight="1" s="42">
      <c r="A7380" s="41" t="n"/>
      <c r="G7380" s="38" t="n"/>
      <c r="H7380" s="38" t="n"/>
      <c r="I7380" s="38" t="n"/>
      <c r="J7380" s="38" t="n"/>
      <c r="K7380" s="38" t="n"/>
      <c r="L7380" s="38" t="n"/>
      <c r="N7380" s="36">
        <f>IF($B7380="","",IF($C7380="SUPERSTORE","Superstore","DH"))</f>
        <v/>
      </c>
      <c r="O7380" s="36">
        <f>IF($B7380="","",IFERROR(VLOOKUP($B7380,Mapping!$A:$C,2,0),"Not Mapped"))</f>
        <v/>
      </c>
      <c r="P7380" s="36">
        <f>IF($B7380="","",IFERROR(VLOOKUP($B7380,Mapping!$A:$C,3,0),"Not Mapped"))</f>
        <v/>
      </c>
      <c r="Q7380" s="36">
        <f>IF($B7380="","",IFERROR(VLOOKUP($O7380,Leaders!$A:$B,2,0),"Not Mapped"))</f>
        <v/>
      </c>
      <c r="R7380" s="36">
        <f>IF($B7380="","",IF(COUNTIF(Exclusions!$A:$A,$B7380)&gt;0,"Yes","No"))</f>
        <v/>
      </c>
      <c r="S7380" s="38">
        <f>IF($B7380="","",MIN(1,DAY($A7380)/IF($N7380="Superstore",Settings!$B$5,Settings!$B$4)))</f>
        <v/>
      </c>
      <c r="T7380" s="38">
        <f>IF(OR($B7380="",$G7380="",$S7380=0),"",$G7380/$S7380)</f>
        <v/>
      </c>
      <c r="U7380" s="36">
        <f>IF($T7380="","",IF($T7380&lt;Settings!$B$8,"Critical",IF($T7380&lt;Settings!$B$9,"Semi Critical","Non Critical")))</f>
        <v/>
      </c>
      <c r="V7380" s="28" t="n"/>
      <c r="Z7380">
        <f>IF($B7380="","",IFERROR(VLOOKUP($B7380,'Plan HC for CCA'!$A:$B,2,0),""))</f>
        <v/>
      </c>
      <c r="AA7380">
        <f>IF(OR($B7380="",$Z7380=""),"",IF(N($M7380)&lt;$Z7380,"Delta","No Delta"))</f>
        <v/>
      </c>
      <c r="AB7380">
        <f>IF(OR($B7380="",$Z7380=""),"",MAX(0,$Z7380-N($M7380)))</f>
        <v/>
      </c>
      <c r="AC7380" s="46">
        <f>IF($B7380="","",IFERROR(INDEX('CCA Util %'!$H:$H,MATCH($B7380,'CCA Util %'!$E:$E,0)),""))</f>
        <v/>
      </c>
      <c r="AD7380">
        <f>IF($B7380="","",IFERROR(INDEX('CCA Util %'!$G:$G,MATCH($B7380,'CCA Util %'!$E:$E,0)),""))</f>
        <v/>
      </c>
      <c r="AE7380">
        <f>IF(OR($B7380="",$U7380=""),"",$U7380&amp;" &amp; "&amp;IF(OR($AD7380="",$AD7380=0),"Util NA",$AD7380&amp;" Util"))</f>
        <v/>
      </c>
    </row>
    <row r="7381" ht="15.75" customHeight="1" s="42">
      <c r="A7381" s="41" t="n"/>
      <c r="G7381" s="38" t="n"/>
      <c r="H7381" s="38" t="n"/>
      <c r="I7381" s="38" t="n"/>
      <c r="J7381" s="38" t="n"/>
      <c r="K7381" s="38" t="n"/>
      <c r="L7381" s="38" t="n"/>
      <c r="N7381" s="36">
        <f>IF($B7381="","",IF($C7381="SUPERSTORE","Superstore","DH"))</f>
        <v/>
      </c>
      <c r="O7381" s="36">
        <f>IF($B7381="","",IFERROR(VLOOKUP($B7381,Mapping!$A:$C,2,0),"Not Mapped"))</f>
        <v/>
      </c>
      <c r="P7381" s="36">
        <f>IF($B7381="","",IFERROR(VLOOKUP($B7381,Mapping!$A:$C,3,0),"Not Mapped"))</f>
        <v/>
      </c>
      <c r="Q7381" s="36">
        <f>IF($B7381="","",IFERROR(VLOOKUP($O7381,Leaders!$A:$B,2,0),"Not Mapped"))</f>
        <v/>
      </c>
      <c r="R7381" s="36">
        <f>IF($B7381="","",IF(COUNTIF(Exclusions!$A:$A,$B7381)&gt;0,"Yes","No"))</f>
        <v/>
      </c>
      <c r="S7381" s="38">
        <f>IF($B7381="","",MIN(1,DAY($A7381)/IF($N7381="Superstore",Settings!$B$5,Settings!$B$4)))</f>
        <v/>
      </c>
      <c r="T7381" s="38">
        <f>IF(OR($B7381="",$G7381="",$S7381=0),"",$G7381/$S7381)</f>
        <v/>
      </c>
      <c r="U7381" s="36">
        <f>IF($T7381="","",IF($T7381&lt;Settings!$B$8,"Critical",IF($T7381&lt;Settings!$B$9,"Semi Critical","Non Critical")))</f>
        <v/>
      </c>
      <c r="V7381" s="28" t="n"/>
      <c r="Z7381">
        <f>IF($B7381="","",IFERROR(VLOOKUP($B7381,'Plan HC for CCA'!$A:$B,2,0),""))</f>
        <v/>
      </c>
      <c r="AA7381">
        <f>IF(OR($B7381="",$Z7381=""),"",IF(N($M7381)&lt;$Z7381,"Delta","No Delta"))</f>
        <v/>
      </c>
      <c r="AB7381">
        <f>IF(OR($B7381="",$Z7381=""),"",MAX(0,$Z7381-N($M7381)))</f>
        <v/>
      </c>
      <c r="AC7381" s="46">
        <f>IF($B7381="","",IFERROR(INDEX('CCA Util %'!$H:$H,MATCH($B7381,'CCA Util %'!$E:$E,0)),""))</f>
        <v/>
      </c>
      <c r="AD7381">
        <f>IF($B7381="","",IFERROR(INDEX('CCA Util %'!$G:$G,MATCH($B7381,'CCA Util %'!$E:$E,0)),""))</f>
        <v/>
      </c>
      <c r="AE7381">
        <f>IF(OR($B7381="",$U7381=""),"",$U7381&amp;" &amp; "&amp;IF(OR($AD7381="",$AD7381=0),"Util NA",$AD7381&amp;" Util"))</f>
        <v/>
      </c>
    </row>
    <row r="7382" ht="15.75" customHeight="1" s="42">
      <c r="A7382" s="41" t="n"/>
      <c r="G7382" s="38" t="n"/>
      <c r="H7382" s="38" t="n"/>
      <c r="I7382" s="38" t="n"/>
      <c r="J7382" s="38" t="n"/>
      <c r="K7382" s="38" t="n"/>
      <c r="L7382" s="38" t="n"/>
      <c r="N7382" s="36">
        <f>IF($B7382="","",IF($C7382="SUPERSTORE","Superstore","DH"))</f>
        <v/>
      </c>
      <c r="O7382" s="36">
        <f>IF($B7382="","",IFERROR(VLOOKUP($B7382,Mapping!$A:$C,2,0),"Not Mapped"))</f>
        <v/>
      </c>
      <c r="P7382" s="36">
        <f>IF($B7382="","",IFERROR(VLOOKUP($B7382,Mapping!$A:$C,3,0),"Not Mapped"))</f>
        <v/>
      </c>
      <c r="Q7382" s="36">
        <f>IF($B7382="","",IFERROR(VLOOKUP($O7382,Leaders!$A:$B,2,0),"Not Mapped"))</f>
        <v/>
      </c>
      <c r="R7382" s="36">
        <f>IF($B7382="","",IF(COUNTIF(Exclusions!$A:$A,$B7382)&gt;0,"Yes","No"))</f>
        <v/>
      </c>
      <c r="S7382" s="38">
        <f>IF($B7382="","",MIN(1,DAY($A7382)/IF($N7382="Superstore",Settings!$B$5,Settings!$B$4)))</f>
        <v/>
      </c>
      <c r="T7382" s="38">
        <f>IF(OR($B7382="",$G7382="",$S7382=0),"",$G7382/$S7382)</f>
        <v/>
      </c>
      <c r="U7382" s="36">
        <f>IF($T7382="","",IF($T7382&lt;Settings!$B$8,"Critical",IF($T7382&lt;Settings!$B$9,"Semi Critical","Non Critical")))</f>
        <v/>
      </c>
      <c r="V7382" s="28" t="n"/>
      <c r="Z7382">
        <f>IF($B7382="","",IFERROR(VLOOKUP($B7382,'Plan HC for CCA'!$A:$B,2,0),""))</f>
        <v/>
      </c>
      <c r="AA7382">
        <f>IF(OR($B7382="",$Z7382=""),"",IF(N($M7382)&lt;$Z7382,"Delta","No Delta"))</f>
        <v/>
      </c>
      <c r="AB7382">
        <f>IF(OR($B7382="",$Z7382=""),"",MAX(0,$Z7382-N($M7382)))</f>
        <v/>
      </c>
      <c r="AC7382" s="46">
        <f>IF($B7382="","",IFERROR(INDEX('CCA Util %'!$H:$H,MATCH($B7382,'CCA Util %'!$E:$E,0)),""))</f>
        <v/>
      </c>
      <c r="AD7382">
        <f>IF($B7382="","",IFERROR(INDEX('CCA Util %'!$G:$G,MATCH($B7382,'CCA Util %'!$E:$E,0)),""))</f>
        <v/>
      </c>
      <c r="AE7382">
        <f>IF(OR($B7382="",$U7382=""),"",$U7382&amp;" &amp; "&amp;IF(OR($AD7382="",$AD7382=0),"Util NA",$AD7382&amp;" Util"))</f>
        <v/>
      </c>
    </row>
    <row r="7383" ht="15.75" customHeight="1" s="42">
      <c r="A7383" s="41" t="n"/>
      <c r="G7383" s="38" t="n"/>
      <c r="H7383" s="38" t="n"/>
      <c r="I7383" s="38" t="n"/>
      <c r="J7383" s="38" t="n"/>
      <c r="K7383" s="38" t="n"/>
      <c r="L7383" s="38" t="n"/>
      <c r="N7383" s="36">
        <f>IF($B7383="","",IF($C7383="SUPERSTORE","Superstore","DH"))</f>
        <v/>
      </c>
      <c r="O7383" s="36">
        <f>IF($B7383="","",IFERROR(VLOOKUP($B7383,Mapping!$A:$C,2,0),"Not Mapped"))</f>
        <v/>
      </c>
      <c r="P7383" s="36">
        <f>IF($B7383="","",IFERROR(VLOOKUP($B7383,Mapping!$A:$C,3,0),"Not Mapped"))</f>
        <v/>
      </c>
      <c r="Q7383" s="36">
        <f>IF($B7383="","",IFERROR(VLOOKUP($O7383,Leaders!$A:$B,2,0),"Not Mapped"))</f>
        <v/>
      </c>
      <c r="R7383" s="36">
        <f>IF($B7383="","",IF(COUNTIF(Exclusions!$A:$A,$B7383)&gt;0,"Yes","No"))</f>
        <v/>
      </c>
      <c r="S7383" s="38">
        <f>IF($B7383="","",MIN(1,DAY($A7383)/IF($N7383="Superstore",Settings!$B$5,Settings!$B$4)))</f>
        <v/>
      </c>
      <c r="T7383" s="38">
        <f>IF(OR($B7383="",$G7383="",$S7383=0),"",$G7383/$S7383)</f>
        <v/>
      </c>
      <c r="U7383" s="36">
        <f>IF($T7383="","",IF($T7383&lt;Settings!$B$8,"Critical",IF($T7383&lt;Settings!$B$9,"Semi Critical","Non Critical")))</f>
        <v/>
      </c>
      <c r="V7383" s="28" t="n"/>
      <c r="Z7383">
        <f>IF($B7383="","",IFERROR(VLOOKUP($B7383,'Plan HC for CCA'!$A:$B,2,0),""))</f>
        <v/>
      </c>
      <c r="AA7383">
        <f>IF(OR($B7383="",$Z7383=""),"",IF(N($M7383)&lt;$Z7383,"Delta","No Delta"))</f>
        <v/>
      </c>
      <c r="AB7383">
        <f>IF(OR($B7383="",$Z7383=""),"",MAX(0,$Z7383-N($M7383)))</f>
        <v/>
      </c>
      <c r="AC7383" s="46">
        <f>IF($B7383="","",IFERROR(INDEX('CCA Util %'!$H:$H,MATCH($B7383,'CCA Util %'!$E:$E,0)),""))</f>
        <v/>
      </c>
      <c r="AD7383">
        <f>IF($B7383="","",IFERROR(INDEX('CCA Util %'!$G:$G,MATCH($B7383,'CCA Util %'!$E:$E,0)),""))</f>
        <v/>
      </c>
      <c r="AE7383">
        <f>IF(OR($B7383="",$U7383=""),"",$U7383&amp;" &amp; "&amp;IF(OR($AD7383="",$AD7383=0),"Util NA",$AD7383&amp;" Util"))</f>
        <v/>
      </c>
    </row>
    <row r="7384" ht="15.75" customHeight="1" s="42">
      <c r="A7384" s="41" t="n"/>
      <c r="G7384" s="38" t="n"/>
      <c r="H7384" s="38" t="n"/>
      <c r="I7384" s="38" t="n"/>
      <c r="J7384" s="38" t="n"/>
      <c r="K7384" s="38" t="n"/>
      <c r="L7384" s="38" t="n"/>
      <c r="N7384" s="36">
        <f>IF($B7384="","",IF($C7384="SUPERSTORE","Superstore","DH"))</f>
        <v/>
      </c>
      <c r="O7384" s="36">
        <f>IF($B7384="","",IFERROR(VLOOKUP($B7384,Mapping!$A:$C,2,0),"Not Mapped"))</f>
        <v/>
      </c>
      <c r="P7384" s="36">
        <f>IF($B7384="","",IFERROR(VLOOKUP($B7384,Mapping!$A:$C,3,0),"Not Mapped"))</f>
        <v/>
      </c>
      <c r="Q7384" s="36">
        <f>IF($B7384="","",IFERROR(VLOOKUP($O7384,Leaders!$A:$B,2,0),"Not Mapped"))</f>
        <v/>
      </c>
      <c r="R7384" s="36">
        <f>IF($B7384="","",IF(COUNTIF(Exclusions!$A:$A,$B7384)&gt;0,"Yes","No"))</f>
        <v/>
      </c>
      <c r="S7384" s="38">
        <f>IF($B7384="","",MIN(1,DAY($A7384)/IF($N7384="Superstore",Settings!$B$5,Settings!$B$4)))</f>
        <v/>
      </c>
      <c r="T7384" s="38">
        <f>IF(OR($B7384="",$G7384="",$S7384=0),"",$G7384/$S7384)</f>
        <v/>
      </c>
      <c r="U7384" s="36">
        <f>IF($T7384="","",IF($T7384&lt;Settings!$B$8,"Critical",IF($T7384&lt;Settings!$B$9,"Semi Critical","Non Critical")))</f>
        <v/>
      </c>
      <c r="V7384" s="28" t="n"/>
      <c r="Z7384">
        <f>IF($B7384="","",IFERROR(VLOOKUP($B7384,'Plan HC for CCA'!$A:$B,2,0),""))</f>
        <v/>
      </c>
      <c r="AA7384">
        <f>IF(OR($B7384="",$Z7384=""),"",IF(N($M7384)&lt;$Z7384,"Delta","No Delta"))</f>
        <v/>
      </c>
      <c r="AB7384">
        <f>IF(OR($B7384="",$Z7384=""),"",MAX(0,$Z7384-N($M7384)))</f>
        <v/>
      </c>
      <c r="AC7384" s="46">
        <f>IF($B7384="","",IFERROR(INDEX('CCA Util %'!$H:$H,MATCH($B7384,'CCA Util %'!$E:$E,0)),""))</f>
        <v/>
      </c>
      <c r="AD7384">
        <f>IF($B7384="","",IFERROR(INDEX('CCA Util %'!$G:$G,MATCH($B7384,'CCA Util %'!$E:$E,0)),""))</f>
        <v/>
      </c>
      <c r="AE7384">
        <f>IF(OR($B7384="",$U7384=""),"",$U7384&amp;" &amp; "&amp;IF(OR($AD7384="",$AD7384=0),"Util NA",$AD7384&amp;" Util"))</f>
        <v/>
      </c>
    </row>
    <row r="7385" ht="15.75" customHeight="1" s="42">
      <c r="A7385" s="41" t="n"/>
      <c r="G7385" s="38" t="n"/>
      <c r="H7385" s="38" t="n"/>
      <c r="I7385" s="38" t="n"/>
      <c r="J7385" s="38" t="n"/>
      <c r="K7385" s="38" t="n"/>
      <c r="L7385" s="38" t="n"/>
      <c r="N7385" s="36">
        <f>IF($B7385="","",IF($C7385="SUPERSTORE","Superstore","DH"))</f>
        <v/>
      </c>
      <c r="O7385" s="36">
        <f>IF($B7385="","",IFERROR(VLOOKUP($B7385,Mapping!$A:$C,2,0),"Not Mapped"))</f>
        <v/>
      </c>
      <c r="P7385" s="36">
        <f>IF($B7385="","",IFERROR(VLOOKUP($B7385,Mapping!$A:$C,3,0),"Not Mapped"))</f>
        <v/>
      </c>
      <c r="Q7385" s="36">
        <f>IF($B7385="","",IFERROR(VLOOKUP($O7385,Leaders!$A:$B,2,0),"Not Mapped"))</f>
        <v/>
      </c>
      <c r="R7385" s="36">
        <f>IF($B7385="","",IF(COUNTIF(Exclusions!$A:$A,$B7385)&gt;0,"Yes","No"))</f>
        <v/>
      </c>
      <c r="S7385" s="38">
        <f>IF($B7385="","",MIN(1,DAY($A7385)/IF($N7385="Superstore",Settings!$B$5,Settings!$B$4)))</f>
        <v/>
      </c>
      <c r="T7385" s="38">
        <f>IF(OR($B7385="",$G7385="",$S7385=0),"",$G7385/$S7385)</f>
        <v/>
      </c>
      <c r="U7385" s="36">
        <f>IF($T7385="","",IF($T7385&lt;Settings!$B$8,"Critical",IF($T7385&lt;Settings!$B$9,"Semi Critical","Non Critical")))</f>
        <v/>
      </c>
      <c r="V7385" s="28" t="n"/>
      <c r="Z7385">
        <f>IF($B7385="","",IFERROR(VLOOKUP($B7385,'Plan HC for CCA'!$A:$B,2,0),""))</f>
        <v/>
      </c>
      <c r="AA7385">
        <f>IF(OR($B7385="",$Z7385=""),"",IF(N($M7385)&lt;$Z7385,"Delta","No Delta"))</f>
        <v/>
      </c>
      <c r="AB7385">
        <f>IF(OR($B7385="",$Z7385=""),"",MAX(0,$Z7385-N($M7385)))</f>
        <v/>
      </c>
      <c r="AC7385" s="46">
        <f>IF($B7385="","",IFERROR(INDEX('CCA Util %'!$H:$H,MATCH($B7385,'CCA Util %'!$E:$E,0)),""))</f>
        <v/>
      </c>
      <c r="AD7385">
        <f>IF($B7385="","",IFERROR(INDEX('CCA Util %'!$G:$G,MATCH($B7385,'CCA Util %'!$E:$E,0)),""))</f>
        <v/>
      </c>
      <c r="AE7385">
        <f>IF(OR($B7385="",$U7385=""),"",$U7385&amp;" &amp; "&amp;IF(OR($AD7385="",$AD7385=0),"Util NA",$AD7385&amp;" Util"))</f>
        <v/>
      </c>
    </row>
    <row r="7386" ht="15.75" customHeight="1" s="42">
      <c r="A7386" s="41" t="n"/>
      <c r="G7386" s="38" t="n"/>
      <c r="H7386" s="38" t="n"/>
      <c r="I7386" s="38" t="n"/>
      <c r="J7386" s="38" t="n"/>
      <c r="K7386" s="38" t="n"/>
      <c r="L7386" s="38" t="n"/>
      <c r="N7386" s="36">
        <f>IF($B7386="","",IF($C7386="SUPERSTORE","Superstore","DH"))</f>
        <v/>
      </c>
      <c r="O7386" s="36">
        <f>IF($B7386="","",IFERROR(VLOOKUP($B7386,Mapping!$A:$C,2,0),"Not Mapped"))</f>
        <v/>
      </c>
      <c r="P7386" s="36">
        <f>IF($B7386="","",IFERROR(VLOOKUP($B7386,Mapping!$A:$C,3,0),"Not Mapped"))</f>
        <v/>
      </c>
      <c r="Q7386" s="36">
        <f>IF($B7386="","",IFERROR(VLOOKUP($O7386,Leaders!$A:$B,2,0),"Not Mapped"))</f>
        <v/>
      </c>
      <c r="R7386" s="36">
        <f>IF($B7386="","",IF(COUNTIF(Exclusions!$A:$A,$B7386)&gt;0,"Yes","No"))</f>
        <v/>
      </c>
      <c r="S7386" s="38">
        <f>IF($B7386="","",MIN(1,DAY($A7386)/IF($N7386="Superstore",Settings!$B$5,Settings!$B$4)))</f>
        <v/>
      </c>
      <c r="T7386" s="38">
        <f>IF(OR($B7386="",$G7386="",$S7386=0),"",$G7386/$S7386)</f>
        <v/>
      </c>
      <c r="U7386" s="36">
        <f>IF($T7386="","",IF($T7386&lt;Settings!$B$8,"Critical",IF($T7386&lt;Settings!$B$9,"Semi Critical","Non Critical")))</f>
        <v/>
      </c>
      <c r="V7386" s="28" t="n"/>
      <c r="Z7386">
        <f>IF($B7386="","",IFERROR(VLOOKUP($B7386,'Plan HC for CCA'!$A:$B,2,0),""))</f>
        <v/>
      </c>
      <c r="AA7386">
        <f>IF(OR($B7386="",$Z7386=""),"",IF(N($M7386)&lt;$Z7386,"Delta","No Delta"))</f>
        <v/>
      </c>
      <c r="AB7386">
        <f>IF(OR($B7386="",$Z7386=""),"",MAX(0,$Z7386-N($M7386)))</f>
        <v/>
      </c>
      <c r="AC7386" s="46">
        <f>IF($B7386="","",IFERROR(INDEX('CCA Util %'!$H:$H,MATCH($B7386,'CCA Util %'!$E:$E,0)),""))</f>
        <v/>
      </c>
      <c r="AD7386">
        <f>IF($B7386="","",IFERROR(INDEX('CCA Util %'!$G:$G,MATCH($B7386,'CCA Util %'!$E:$E,0)),""))</f>
        <v/>
      </c>
      <c r="AE7386">
        <f>IF(OR($B7386="",$U7386=""),"",$U7386&amp;" &amp; "&amp;IF(OR($AD7386="",$AD7386=0),"Util NA",$AD7386&amp;" Util"))</f>
        <v/>
      </c>
    </row>
    <row r="7387" ht="15.75" customHeight="1" s="42">
      <c r="A7387" s="41" t="n"/>
      <c r="G7387" s="38" t="n"/>
      <c r="H7387" s="38" t="n"/>
      <c r="I7387" s="38" t="n"/>
      <c r="J7387" s="38" t="n"/>
      <c r="K7387" s="38" t="n"/>
      <c r="L7387" s="38" t="n"/>
      <c r="N7387" s="36">
        <f>IF($B7387="","",IF($C7387="SUPERSTORE","Superstore","DH"))</f>
        <v/>
      </c>
      <c r="O7387" s="36">
        <f>IF($B7387="","",IFERROR(VLOOKUP($B7387,Mapping!$A:$C,2,0),"Not Mapped"))</f>
        <v/>
      </c>
      <c r="P7387" s="36">
        <f>IF($B7387="","",IFERROR(VLOOKUP($B7387,Mapping!$A:$C,3,0),"Not Mapped"))</f>
        <v/>
      </c>
      <c r="Q7387" s="36">
        <f>IF($B7387="","",IFERROR(VLOOKUP($O7387,Leaders!$A:$B,2,0),"Not Mapped"))</f>
        <v/>
      </c>
      <c r="R7387" s="36">
        <f>IF($B7387="","",IF(COUNTIF(Exclusions!$A:$A,$B7387)&gt;0,"Yes","No"))</f>
        <v/>
      </c>
      <c r="S7387" s="38">
        <f>IF($B7387="","",MIN(1,DAY($A7387)/IF($N7387="Superstore",Settings!$B$5,Settings!$B$4)))</f>
        <v/>
      </c>
      <c r="T7387" s="38">
        <f>IF(OR($B7387="",$G7387="",$S7387=0),"",$G7387/$S7387)</f>
        <v/>
      </c>
      <c r="U7387" s="36">
        <f>IF($T7387="","",IF($T7387&lt;Settings!$B$8,"Critical",IF($T7387&lt;Settings!$B$9,"Semi Critical","Non Critical")))</f>
        <v/>
      </c>
      <c r="V7387" s="28" t="n"/>
      <c r="Z7387">
        <f>IF($B7387="","",IFERROR(VLOOKUP($B7387,'Plan HC for CCA'!$A:$B,2,0),""))</f>
        <v/>
      </c>
      <c r="AA7387">
        <f>IF(OR($B7387="",$Z7387=""),"",IF(N($M7387)&lt;$Z7387,"Delta","No Delta"))</f>
        <v/>
      </c>
      <c r="AB7387">
        <f>IF(OR($B7387="",$Z7387=""),"",MAX(0,$Z7387-N($M7387)))</f>
        <v/>
      </c>
      <c r="AC7387" s="46">
        <f>IF($B7387="","",IFERROR(INDEX('CCA Util %'!$H:$H,MATCH($B7387,'CCA Util %'!$E:$E,0)),""))</f>
        <v/>
      </c>
      <c r="AD7387">
        <f>IF($B7387="","",IFERROR(INDEX('CCA Util %'!$G:$G,MATCH($B7387,'CCA Util %'!$E:$E,0)),""))</f>
        <v/>
      </c>
      <c r="AE7387">
        <f>IF(OR($B7387="",$U7387=""),"",$U7387&amp;" &amp; "&amp;IF(OR($AD7387="",$AD7387=0),"Util NA",$AD7387&amp;" Util"))</f>
        <v/>
      </c>
    </row>
    <row r="7388" ht="15.75" customHeight="1" s="42">
      <c r="A7388" s="41" t="n"/>
      <c r="G7388" s="38" t="n"/>
      <c r="H7388" s="38" t="n"/>
      <c r="I7388" s="38" t="n"/>
      <c r="J7388" s="38" t="n"/>
      <c r="K7388" s="38" t="n"/>
      <c r="L7388" s="38" t="n"/>
      <c r="N7388" s="36">
        <f>IF($B7388="","",IF($C7388="SUPERSTORE","Superstore","DH"))</f>
        <v/>
      </c>
      <c r="O7388" s="36">
        <f>IF($B7388="","",IFERROR(VLOOKUP($B7388,Mapping!$A:$C,2,0),"Not Mapped"))</f>
        <v/>
      </c>
      <c r="P7388" s="36">
        <f>IF($B7388="","",IFERROR(VLOOKUP($B7388,Mapping!$A:$C,3,0),"Not Mapped"))</f>
        <v/>
      </c>
      <c r="Q7388" s="36">
        <f>IF($B7388="","",IFERROR(VLOOKUP($O7388,Leaders!$A:$B,2,0),"Not Mapped"))</f>
        <v/>
      </c>
      <c r="R7388" s="36">
        <f>IF($B7388="","",IF(COUNTIF(Exclusions!$A:$A,$B7388)&gt;0,"Yes","No"))</f>
        <v/>
      </c>
      <c r="S7388" s="38">
        <f>IF($B7388="","",MIN(1,DAY($A7388)/IF($N7388="Superstore",Settings!$B$5,Settings!$B$4)))</f>
        <v/>
      </c>
      <c r="T7388" s="38">
        <f>IF(OR($B7388="",$G7388="",$S7388=0),"",$G7388/$S7388)</f>
        <v/>
      </c>
      <c r="U7388" s="36">
        <f>IF($T7388="","",IF($T7388&lt;Settings!$B$8,"Critical",IF($T7388&lt;Settings!$B$9,"Semi Critical","Non Critical")))</f>
        <v/>
      </c>
      <c r="V7388" s="28" t="n"/>
      <c r="Z7388">
        <f>IF($B7388="","",IFERROR(VLOOKUP($B7388,'Plan HC for CCA'!$A:$B,2,0),""))</f>
        <v/>
      </c>
      <c r="AA7388">
        <f>IF(OR($B7388="",$Z7388=""),"",IF(N($M7388)&lt;$Z7388,"Delta","No Delta"))</f>
        <v/>
      </c>
      <c r="AB7388">
        <f>IF(OR($B7388="",$Z7388=""),"",MAX(0,$Z7388-N($M7388)))</f>
        <v/>
      </c>
      <c r="AC7388" s="46">
        <f>IF($B7388="","",IFERROR(INDEX('CCA Util %'!$H:$H,MATCH($B7388,'CCA Util %'!$E:$E,0)),""))</f>
        <v/>
      </c>
      <c r="AD7388">
        <f>IF($B7388="","",IFERROR(INDEX('CCA Util %'!$G:$G,MATCH($B7388,'CCA Util %'!$E:$E,0)),""))</f>
        <v/>
      </c>
      <c r="AE7388">
        <f>IF(OR($B7388="",$U7388=""),"",$U7388&amp;" &amp; "&amp;IF(OR($AD7388="",$AD7388=0),"Util NA",$AD7388&amp;" Util"))</f>
        <v/>
      </c>
    </row>
    <row r="7389" ht="15.75" customHeight="1" s="42">
      <c r="A7389" s="41" t="n"/>
      <c r="G7389" s="38" t="n"/>
      <c r="H7389" s="38" t="n"/>
      <c r="I7389" s="38" t="n"/>
      <c r="J7389" s="38" t="n"/>
      <c r="K7389" s="38" t="n"/>
      <c r="L7389" s="38" t="n"/>
      <c r="N7389" s="36">
        <f>IF($B7389="","",IF($C7389="SUPERSTORE","Superstore","DH"))</f>
        <v/>
      </c>
      <c r="O7389" s="36">
        <f>IF($B7389="","",IFERROR(VLOOKUP($B7389,Mapping!$A:$C,2,0),"Not Mapped"))</f>
        <v/>
      </c>
      <c r="P7389" s="36">
        <f>IF($B7389="","",IFERROR(VLOOKUP($B7389,Mapping!$A:$C,3,0),"Not Mapped"))</f>
        <v/>
      </c>
      <c r="Q7389" s="36">
        <f>IF($B7389="","",IFERROR(VLOOKUP($O7389,Leaders!$A:$B,2,0),"Not Mapped"))</f>
        <v/>
      </c>
      <c r="R7389" s="36">
        <f>IF($B7389="","",IF(COUNTIF(Exclusions!$A:$A,$B7389)&gt;0,"Yes","No"))</f>
        <v/>
      </c>
      <c r="S7389" s="38">
        <f>IF($B7389="","",MIN(1,DAY($A7389)/IF($N7389="Superstore",Settings!$B$5,Settings!$B$4)))</f>
        <v/>
      </c>
      <c r="T7389" s="38">
        <f>IF(OR($B7389="",$G7389="",$S7389=0),"",$G7389/$S7389)</f>
        <v/>
      </c>
      <c r="U7389" s="36">
        <f>IF($T7389="","",IF($T7389&lt;Settings!$B$8,"Critical",IF($T7389&lt;Settings!$B$9,"Semi Critical","Non Critical")))</f>
        <v/>
      </c>
      <c r="V7389" s="28" t="n"/>
      <c r="Z7389">
        <f>IF($B7389="","",IFERROR(VLOOKUP($B7389,'Plan HC for CCA'!$A:$B,2,0),""))</f>
        <v/>
      </c>
      <c r="AA7389">
        <f>IF(OR($B7389="",$Z7389=""),"",IF(N($M7389)&lt;$Z7389,"Delta","No Delta"))</f>
        <v/>
      </c>
      <c r="AB7389">
        <f>IF(OR($B7389="",$Z7389=""),"",MAX(0,$Z7389-N($M7389)))</f>
        <v/>
      </c>
      <c r="AC7389" s="46">
        <f>IF($B7389="","",IFERROR(INDEX('CCA Util %'!$H:$H,MATCH($B7389,'CCA Util %'!$E:$E,0)),""))</f>
        <v/>
      </c>
      <c r="AD7389">
        <f>IF($B7389="","",IFERROR(INDEX('CCA Util %'!$G:$G,MATCH($B7389,'CCA Util %'!$E:$E,0)),""))</f>
        <v/>
      </c>
      <c r="AE7389">
        <f>IF(OR($B7389="",$U7389=""),"",$U7389&amp;" &amp; "&amp;IF(OR($AD7389="",$AD7389=0),"Util NA",$AD7389&amp;" Util"))</f>
        <v/>
      </c>
    </row>
    <row r="7390" ht="15.75" customHeight="1" s="42">
      <c r="A7390" s="41" t="n"/>
      <c r="G7390" s="38" t="n"/>
      <c r="H7390" s="38" t="n"/>
      <c r="I7390" s="38" t="n"/>
      <c r="J7390" s="38" t="n"/>
      <c r="K7390" s="38" t="n"/>
      <c r="L7390" s="38" t="n"/>
      <c r="N7390" s="36">
        <f>IF($B7390="","",IF($C7390="SUPERSTORE","Superstore","DH"))</f>
        <v/>
      </c>
      <c r="O7390" s="36">
        <f>IF($B7390="","",IFERROR(VLOOKUP($B7390,Mapping!$A:$C,2,0),"Not Mapped"))</f>
        <v/>
      </c>
      <c r="P7390" s="36">
        <f>IF($B7390="","",IFERROR(VLOOKUP($B7390,Mapping!$A:$C,3,0),"Not Mapped"))</f>
        <v/>
      </c>
      <c r="Q7390" s="36">
        <f>IF($B7390="","",IFERROR(VLOOKUP($O7390,Leaders!$A:$B,2,0),"Not Mapped"))</f>
        <v/>
      </c>
      <c r="R7390" s="36">
        <f>IF($B7390="","",IF(COUNTIF(Exclusions!$A:$A,$B7390)&gt;0,"Yes","No"))</f>
        <v/>
      </c>
      <c r="S7390" s="38">
        <f>IF($B7390="","",MIN(1,DAY($A7390)/IF($N7390="Superstore",Settings!$B$5,Settings!$B$4)))</f>
        <v/>
      </c>
      <c r="T7390" s="38">
        <f>IF(OR($B7390="",$G7390="",$S7390=0),"",$G7390/$S7390)</f>
        <v/>
      </c>
      <c r="U7390" s="36">
        <f>IF($T7390="","",IF($T7390&lt;Settings!$B$8,"Critical",IF($T7390&lt;Settings!$B$9,"Semi Critical","Non Critical")))</f>
        <v/>
      </c>
      <c r="V7390" s="28" t="n"/>
      <c r="Z7390">
        <f>IF($B7390="","",IFERROR(VLOOKUP($B7390,'Plan HC for CCA'!$A:$B,2,0),""))</f>
        <v/>
      </c>
      <c r="AA7390">
        <f>IF(OR($B7390="",$Z7390=""),"",IF(N($M7390)&lt;$Z7390,"Delta","No Delta"))</f>
        <v/>
      </c>
      <c r="AB7390">
        <f>IF(OR($B7390="",$Z7390=""),"",MAX(0,$Z7390-N($M7390)))</f>
        <v/>
      </c>
      <c r="AC7390" s="46">
        <f>IF($B7390="","",IFERROR(INDEX('CCA Util %'!$H:$H,MATCH($B7390,'CCA Util %'!$E:$E,0)),""))</f>
        <v/>
      </c>
      <c r="AD7390">
        <f>IF($B7390="","",IFERROR(INDEX('CCA Util %'!$G:$G,MATCH($B7390,'CCA Util %'!$E:$E,0)),""))</f>
        <v/>
      </c>
      <c r="AE7390">
        <f>IF(OR($B7390="",$U7390=""),"",$U7390&amp;" &amp; "&amp;IF(OR($AD7390="",$AD7390=0),"Util NA",$AD7390&amp;" Util"))</f>
        <v/>
      </c>
    </row>
    <row r="7391" ht="15.75" customHeight="1" s="42">
      <c r="A7391" s="41" t="n"/>
      <c r="G7391" s="38" t="n"/>
      <c r="H7391" s="38" t="n"/>
      <c r="I7391" s="38" t="n"/>
      <c r="J7391" s="38" t="n"/>
      <c r="K7391" s="38" t="n"/>
      <c r="L7391" s="38" t="n"/>
      <c r="N7391" s="36">
        <f>IF($B7391="","",IF($C7391="SUPERSTORE","Superstore","DH"))</f>
        <v/>
      </c>
      <c r="O7391" s="36">
        <f>IF($B7391="","",IFERROR(VLOOKUP($B7391,Mapping!$A:$C,2,0),"Not Mapped"))</f>
        <v/>
      </c>
      <c r="P7391" s="36">
        <f>IF($B7391="","",IFERROR(VLOOKUP($B7391,Mapping!$A:$C,3,0),"Not Mapped"))</f>
        <v/>
      </c>
      <c r="Q7391" s="36">
        <f>IF($B7391="","",IFERROR(VLOOKUP($O7391,Leaders!$A:$B,2,0),"Not Mapped"))</f>
        <v/>
      </c>
      <c r="R7391" s="36">
        <f>IF($B7391="","",IF(COUNTIF(Exclusions!$A:$A,$B7391)&gt;0,"Yes","No"))</f>
        <v/>
      </c>
      <c r="S7391" s="38">
        <f>IF($B7391="","",MIN(1,DAY($A7391)/IF($N7391="Superstore",Settings!$B$5,Settings!$B$4)))</f>
        <v/>
      </c>
      <c r="T7391" s="38">
        <f>IF(OR($B7391="",$G7391="",$S7391=0),"",$G7391/$S7391)</f>
        <v/>
      </c>
      <c r="U7391" s="36">
        <f>IF($T7391="","",IF($T7391&lt;Settings!$B$8,"Critical",IF($T7391&lt;Settings!$B$9,"Semi Critical","Non Critical")))</f>
        <v/>
      </c>
      <c r="V7391" s="28" t="n"/>
      <c r="Z7391">
        <f>IF($B7391="","",IFERROR(VLOOKUP($B7391,'Plan HC for CCA'!$A:$B,2,0),""))</f>
        <v/>
      </c>
      <c r="AA7391">
        <f>IF(OR($B7391="",$Z7391=""),"",IF(N($M7391)&lt;$Z7391,"Delta","No Delta"))</f>
        <v/>
      </c>
      <c r="AB7391">
        <f>IF(OR($B7391="",$Z7391=""),"",MAX(0,$Z7391-N($M7391)))</f>
        <v/>
      </c>
      <c r="AC7391" s="46">
        <f>IF($B7391="","",IFERROR(INDEX('CCA Util %'!$H:$H,MATCH($B7391,'CCA Util %'!$E:$E,0)),""))</f>
        <v/>
      </c>
      <c r="AD7391">
        <f>IF($B7391="","",IFERROR(INDEX('CCA Util %'!$G:$G,MATCH($B7391,'CCA Util %'!$E:$E,0)),""))</f>
        <v/>
      </c>
      <c r="AE7391">
        <f>IF(OR($B7391="",$U7391=""),"",$U7391&amp;" &amp; "&amp;IF(OR($AD7391="",$AD7391=0),"Util NA",$AD7391&amp;" Util"))</f>
        <v/>
      </c>
    </row>
    <row r="7392" ht="15.75" customHeight="1" s="42">
      <c r="A7392" s="41" t="n"/>
      <c r="G7392" s="38" t="n"/>
      <c r="H7392" s="38" t="n"/>
      <c r="I7392" s="38" t="n"/>
      <c r="J7392" s="38" t="n"/>
      <c r="K7392" s="38" t="n"/>
      <c r="L7392" s="38" t="n"/>
      <c r="N7392" s="36">
        <f>IF($B7392="","",IF($C7392="SUPERSTORE","Superstore","DH"))</f>
        <v/>
      </c>
      <c r="O7392" s="36">
        <f>IF($B7392="","",IFERROR(VLOOKUP($B7392,Mapping!$A:$C,2,0),"Not Mapped"))</f>
        <v/>
      </c>
      <c r="P7392" s="36">
        <f>IF($B7392="","",IFERROR(VLOOKUP($B7392,Mapping!$A:$C,3,0),"Not Mapped"))</f>
        <v/>
      </c>
      <c r="Q7392" s="36">
        <f>IF($B7392="","",IFERROR(VLOOKUP($O7392,Leaders!$A:$B,2,0),"Not Mapped"))</f>
        <v/>
      </c>
      <c r="R7392" s="36">
        <f>IF($B7392="","",IF(COUNTIF(Exclusions!$A:$A,$B7392)&gt;0,"Yes","No"))</f>
        <v/>
      </c>
      <c r="S7392" s="38">
        <f>IF($B7392="","",MIN(1,DAY($A7392)/IF($N7392="Superstore",Settings!$B$5,Settings!$B$4)))</f>
        <v/>
      </c>
      <c r="T7392" s="38">
        <f>IF(OR($B7392="",$G7392="",$S7392=0),"",$G7392/$S7392)</f>
        <v/>
      </c>
      <c r="U7392" s="36">
        <f>IF($T7392="","",IF($T7392&lt;Settings!$B$8,"Critical",IF($T7392&lt;Settings!$B$9,"Semi Critical","Non Critical")))</f>
        <v/>
      </c>
      <c r="V7392" s="28" t="n"/>
      <c r="Z7392">
        <f>IF($B7392="","",IFERROR(VLOOKUP($B7392,'Plan HC for CCA'!$A:$B,2,0),""))</f>
        <v/>
      </c>
      <c r="AA7392">
        <f>IF(OR($B7392="",$Z7392=""),"",IF(N($M7392)&lt;$Z7392,"Delta","No Delta"))</f>
        <v/>
      </c>
      <c r="AB7392">
        <f>IF(OR($B7392="",$Z7392=""),"",MAX(0,$Z7392-N($M7392)))</f>
        <v/>
      </c>
      <c r="AC7392" s="46">
        <f>IF($B7392="","",IFERROR(INDEX('CCA Util %'!$H:$H,MATCH($B7392,'CCA Util %'!$E:$E,0)),""))</f>
        <v/>
      </c>
      <c r="AD7392">
        <f>IF($B7392="","",IFERROR(INDEX('CCA Util %'!$G:$G,MATCH($B7392,'CCA Util %'!$E:$E,0)),""))</f>
        <v/>
      </c>
      <c r="AE7392">
        <f>IF(OR($B7392="",$U7392=""),"",$U7392&amp;" &amp; "&amp;IF(OR($AD7392="",$AD7392=0),"Util NA",$AD7392&amp;" Util"))</f>
        <v/>
      </c>
    </row>
    <row r="7393" ht="15.75" customHeight="1" s="42">
      <c r="A7393" s="41" t="n"/>
      <c r="G7393" s="38" t="n"/>
      <c r="H7393" s="38" t="n"/>
      <c r="I7393" s="38" t="n"/>
      <c r="J7393" s="38" t="n"/>
      <c r="K7393" s="38" t="n"/>
      <c r="L7393" s="38" t="n"/>
      <c r="N7393" s="36">
        <f>IF($B7393="","",IF($C7393="SUPERSTORE","Superstore","DH"))</f>
        <v/>
      </c>
      <c r="O7393" s="36">
        <f>IF($B7393="","",IFERROR(VLOOKUP($B7393,Mapping!$A:$C,2,0),"Not Mapped"))</f>
        <v/>
      </c>
      <c r="P7393" s="36">
        <f>IF($B7393="","",IFERROR(VLOOKUP($B7393,Mapping!$A:$C,3,0),"Not Mapped"))</f>
        <v/>
      </c>
      <c r="Q7393" s="36">
        <f>IF($B7393="","",IFERROR(VLOOKUP($O7393,Leaders!$A:$B,2,0),"Not Mapped"))</f>
        <v/>
      </c>
      <c r="R7393" s="36">
        <f>IF($B7393="","",IF(COUNTIF(Exclusions!$A:$A,$B7393)&gt;0,"Yes","No"))</f>
        <v/>
      </c>
      <c r="S7393" s="38">
        <f>IF($B7393="","",MIN(1,DAY($A7393)/IF($N7393="Superstore",Settings!$B$5,Settings!$B$4)))</f>
        <v/>
      </c>
      <c r="T7393" s="38">
        <f>IF(OR($B7393="",$G7393="",$S7393=0),"",$G7393/$S7393)</f>
        <v/>
      </c>
      <c r="U7393" s="36">
        <f>IF($T7393="","",IF($T7393&lt;Settings!$B$8,"Critical",IF($T7393&lt;Settings!$B$9,"Semi Critical","Non Critical")))</f>
        <v/>
      </c>
      <c r="V7393" s="28" t="n"/>
      <c r="Z7393">
        <f>IF($B7393="","",IFERROR(VLOOKUP($B7393,'Plan HC for CCA'!$A:$B,2,0),""))</f>
        <v/>
      </c>
      <c r="AA7393">
        <f>IF(OR($B7393="",$Z7393=""),"",IF(N($M7393)&lt;$Z7393,"Delta","No Delta"))</f>
        <v/>
      </c>
      <c r="AB7393">
        <f>IF(OR($B7393="",$Z7393=""),"",MAX(0,$Z7393-N($M7393)))</f>
        <v/>
      </c>
      <c r="AC7393" s="46">
        <f>IF($B7393="","",IFERROR(INDEX('CCA Util %'!$H:$H,MATCH($B7393,'CCA Util %'!$E:$E,0)),""))</f>
        <v/>
      </c>
      <c r="AD7393">
        <f>IF($B7393="","",IFERROR(INDEX('CCA Util %'!$G:$G,MATCH($B7393,'CCA Util %'!$E:$E,0)),""))</f>
        <v/>
      </c>
      <c r="AE7393">
        <f>IF(OR($B7393="",$U7393=""),"",$U7393&amp;" &amp; "&amp;IF(OR($AD7393="",$AD7393=0),"Util NA",$AD7393&amp;" Util"))</f>
        <v/>
      </c>
    </row>
    <row r="7394" ht="15.75" customHeight="1" s="42">
      <c r="A7394" s="41" t="n"/>
      <c r="G7394" s="38" t="n"/>
      <c r="H7394" s="38" t="n"/>
      <c r="I7394" s="38" t="n"/>
      <c r="J7394" s="38" t="n"/>
      <c r="K7394" s="38" t="n"/>
      <c r="L7394" s="38" t="n"/>
      <c r="N7394" s="36">
        <f>IF($B7394="","",IF($C7394="SUPERSTORE","Superstore","DH"))</f>
        <v/>
      </c>
      <c r="O7394" s="36">
        <f>IF($B7394="","",IFERROR(VLOOKUP($B7394,Mapping!$A:$C,2,0),"Not Mapped"))</f>
        <v/>
      </c>
      <c r="P7394" s="36">
        <f>IF($B7394="","",IFERROR(VLOOKUP($B7394,Mapping!$A:$C,3,0),"Not Mapped"))</f>
        <v/>
      </c>
      <c r="Q7394" s="36">
        <f>IF($B7394="","",IFERROR(VLOOKUP($O7394,Leaders!$A:$B,2,0),"Not Mapped"))</f>
        <v/>
      </c>
      <c r="R7394" s="36">
        <f>IF($B7394="","",IF(COUNTIF(Exclusions!$A:$A,$B7394)&gt;0,"Yes","No"))</f>
        <v/>
      </c>
      <c r="S7394" s="38">
        <f>IF($B7394="","",MIN(1,DAY($A7394)/IF($N7394="Superstore",Settings!$B$5,Settings!$B$4)))</f>
        <v/>
      </c>
      <c r="T7394" s="38">
        <f>IF(OR($B7394="",$G7394="",$S7394=0),"",$G7394/$S7394)</f>
        <v/>
      </c>
      <c r="U7394" s="36">
        <f>IF($T7394="","",IF($T7394&lt;Settings!$B$8,"Critical",IF($T7394&lt;Settings!$B$9,"Semi Critical","Non Critical")))</f>
        <v/>
      </c>
      <c r="V7394" s="28" t="n"/>
      <c r="Z7394">
        <f>IF($B7394="","",IFERROR(VLOOKUP($B7394,'Plan HC for CCA'!$A:$B,2,0),""))</f>
        <v/>
      </c>
      <c r="AA7394">
        <f>IF(OR($B7394="",$Z7394=""),"",IF(N($M7394)&lt;$Z7394,"Delta","No Delta"))</f>
        <v/>
      </c>
      <c r="AB7394">
        <f>IF(OR($B7394="",$Z7394=""),"",MAX(0,$Z7394-N($M7394)))</f>
        <v/>
      </c>
      <c r="AC7394" s="46">
        <f>IF($B7394="","",IFERROR(INDEX('CCA Util %'!$H:$H,MATCH($B7394,'CCA Util %'!$E:$E,0)),""))</f>
        <v/>
      </c>
      <c r="AD7394">
        <f>IF($B7394="","",IFERROR(INDEX('CCA Util %'!$G:$G,MATCH($B7394,'CCA Util %'!$E:$E,0)),""))</f>
        <v/>
      </c>
      <c r="AE7394">
        <f>IF(OR($B7394="",$U7394=""),"",$U7394&amp;" &amp; "&amp;IF(OR($AD7394="",$AD7394=0),"Util NA",$AD7394&amp;" Util"))</f>
        <v/>
      </c>
    </row>
    <row r="7395" ht="15.75" customHeight="1" s="42">
      <c r="A7395" s="41" t="n"/>
      <c r="G7395" s="38" t="n"/>
      <c r="H7395" s="38" t="n"/>
      <c r="I7395" s="38" t="n"/>
      <c r="J7395" s="38" t="n"/>
      <c r="K7395" s="38" t="n"/>
      <c r="L7395" s="38" t="n"/>
      <c r="N7395" s="36">
        <f>IF($B7395="","",IF($C7395="SUPERSTORE","Superstore","DH"))</f>
        <v/>
      </c>
      <c r="O7395" s="36">
        <f>IF($B7395="","",IFERROR(VLOOKUP($B7395,Mapping!$A:$C,2,0),"Not Mapped"))</f>
        <v/>
      </c>
      <c r="P7395" s="36">
        <f>IF($B7395="","",IFERROR(VLOOKUP($B7395,Mapping!$A:$C,3,0),"Not Mapped"))</f>
        <v/>
      </c>
      <c r="Q7395" s="36">
        <f>IF($B7395="","",IFERROR(VLOOKUP($O7395,Leaders!$A:$B,2,0),"Not Mapped"))</f>
        <v/>
      </c>
      <c r="R7395" s="36">
        <f>IF($B7395="","",IF(COUNTIF(Exclusions!$A:$A,$B7395)&gt;0,"Yes","No"))</f>
        <v/>
      </c>
      <c r="S7395" s="38">
        <f>IF($B7395="","",MIN(1,DAY($A7395)/IF($N7395="Superstore",Settings!$B$5,Settings!$B$4)))</f>
        <v/>
      </c>
      <c r="T7395" s="38">
        <f>IF(OR($B7395="",$G7395="",$S7395=0),"",$G7395/$S7395)</f>
        <v/>
      </c>
      <c r="U7395" s="36">
        <f>IF($T7395="","",IF($T7395&lt;Settings!$B$8,"Critical",IF($T7395&lt;Settings!$B$9,"Semi Critical","Non Critical")))</f>
        <v/>
      </c>
      <c r="V7395" s="28" t="n"/>
      <c r="Z7395">
        <f>IF($B7395="","",IFERROR(VLOOKUP($B7395,'Plan HC for CCA'!$A:$B,2,0),""))</f>
        <v/>
      </c>
      <c r="AA7395">
        <f>IF(OR($B7395="",$Z7395=""),"",IF(N($M7395)&lt;$Z7395,"Delta","No Delta"))</f>
        <v/>
      </c>
      <c r="AB7395">
        <f>IF(OR($B7395="",$Z7395=""),"",MAX(0,$Z7395-N($M7395)))</f>
        <v/>
      </c>
      <c r="AC7395" s="46">
        <f>IF($B7395="","",IFERROR(INDEX('CCA Util %'!$H:$H,MATCH($B7395,'CCA Util %'!$E:$E,0)),""))</f>
        <v/>
      </c>
      <c r="AD7395">
        <f>IF($B7395="","",IFERROR(INDEX('CCA Util %'!$G:$G,MATCH($B7395,'CCA Util %'!$E:$E,0)),""))</f>
        <v/>
      </c>
      <c r="AE7395">
        <f>IF(OR($B7395="",$U7395=""),"",$U7395&amp;" &amp; "&amp;IF(OR($AD7395="",$AD7395=0),"Util NA",$AD7395&amp;" Util"))</f>
        <v/>
      </c>
    </row>
    <row r="7396" ht="15.75" customHeight="1" s="42">
      <c r="A7396" s="41" t="n"/>
      <c r="G7396" s="38" t="n"/>
      <c r="H7396" s="38" t="n"/>
      <c r="I7396" s="38" t="n"/>
      <c r="J7396" s="38" t="n"/>
      <c r="K7396" s="38" t="n"/>
      <c r="L7396" s="38" t="n"/>
      <c r="N7396" s="36">
        <f>IF($B7396="","",IF($C7396="SUPERSTORE","Superstore","DH"))</f>
        <v/>
      </c>
      <c r="O7396" s="36">
        <f>IF($B7396="","",IFERROR(VLOOKUP($B7396,Mapping!$A:$C,2,0),"Not Mapped"))</f>
        <v/>
      </c>
      <c r="P7396" s="36">
        <f>IF($B7396="","",IFERROR(VLOOKUP($B7396,Mapping!$A:$C,3,0),"Not Mapped"))</f>
        <v/>
      </c>
      <c r="Q7396" s="36">
        <f>IF($B7396="","",IFERROR(VLOOKUP($O7396,Leaders!$A:$B,2,0),"Not Mapped"))</f>
        <v/>
      </c>
      <c r="R7396" s="36">
        <f>IF($B7396="","",IF(COUNTIF(Exclusions!$A:$A,$B7396)&gt;0,"Yes","No"))</f>
        <v/>
      </c>
      <c r="S7396" s="38">
        <f>IF($B7396="","",MIN(1,DAY($A7396)/IF($N7396="Superstore",Settings!$B$5,Settings!$B$4)))</f>
        <v/>
      </c>
      <c r="T7396" s="38">
        <f>IF(OR($B7396="",$G7396="",$S7396=0),"",$G7396/$S7396)</f>
        <v/>
      </c>
      <c r="U7396" s="36">
        <f>IF($T7396="","",IF($T7396&lt;Settings!$B$8,"Critical",IF($T7396&lt;Settings!$B$9,"Semi Critical","Non Critical")))</f>
        <v/>
      </c>
      <c r="V7396" s="28" t="n"/>
      <c r="Z7396">
        <f>IF($B7396="","",IFERROR(VLOOKUP($B7396,'Plan HC for CCA'!$A:$B,2,0),""))</f>
        <v/>
      </c>
      <c r="AA7396">
        <f>IF(OR($B7396="",$Z7396=""),"",IF(N($M7396)&lt;$Z7396,"Delta","No Delta"))</f>
        <v/>
      </c>
      <c r="AB7396">
        <f>IF(OR($B7396="",$Z7396=""),"",MAX(0,$Z7396-N($M7396)))</f>
        <v/>
      </c>
      <c r="AC7396" s="46">
        <f>IF($B7396="","",IFERROR(INDEX('CCA Util %'!$H:$H,MATCH($B7396,'CCA Util %'!$E:$E,0)),""))</f>
        <v/>
      </c>
      <c r="AD7396">
        <f>IF($B7396="","",IFERROR(INDEX('CCA Util %'!$G:$G,MATCH($B7396,'CCA Util %'!$E:$E,0)),""))</f>
        <v/>
      </c>
      <c r="AE7396">
        <f>IF(OR($B7396="",$U7396=""),"",$U7396&amp;" &amp; "&amp;IF(OR($AD7396="",$AD7396=0),"Util NA",$AD7396&amp;" Util"))</f>
        <v/>
      </c>
    </row>
    <row r="7397" ht="15.75" customHeight="1" s="42">
      <c r="A7397" s="41" t="n"/>
      <c r="G7397" s="38" t="n"/>
      <c r="H7397" s="38" t="n"/>
      <c r="I7397" s="38" t="n"/>
      <c r="J7397" s="38" t="n"/>
      <c r="K7397" s="38" t="n"/>
      <c r="L7397" s="38" t="n"/>
      <c r="N7397" s="36">
        <f>IF($B7397="","",IF($C7397="SUPERSTORE","Superstore","DH"))</f>
        <v/>
      </c>
      <c r="O7397" s="36">
        <f>IF($B7397="","",IFERROR(VLOOKUP($B7397,Mapping!$A:$C,2,0),"Not Mapped"))</f>
        <v/>
      </c>
      <c r="P7397" s="36">
        <f>IF($B7397="","",IFERROR(VLOOKUP($B7397,Mapping!$A:$C,3,0),"Not Mapped"))</f>
        <v/>
      </c>
      <c r="Q7397" s="36">
        <f>IF($B7397="","",IFERROR(VLOOKUP($O7397,Leaders!$A:$B,2,0),"Not Mapped"))</f>
        <v/>
      </c>
      <c r="R7397" s="36">
        <f>IF($B7397="","",IF(COUNTIF(Exclusions!$A:$A,$B7397)&gt;0,"Yes","No"))</f>
        <v/>
      </c>
      <c r="S7397" s="38">
        <f>IF($B7397="","",MIN(1,DAY($A7397)/IF($N7397="Superstore",Settings!$B$5,Settings!$B$4)))</f>
        <v/>
      </c>
      <c r="T7397" s="38">
        <f>IF(OR($B7397="",$G7397="",$S7397=0),"",$G7397/$S7397)</f>
        <v/>
      </c>
      <c r="U7397" s="36">
        <f>IF($T7397="","",IF($T7397&lt;Settings!$B$8,"Critical",IF($T7397&lt;Settings!$B$9,"Semi Critical","Non Critical")))</f>
        <v/>
      </c>
      <c r="V7397" s="28" t="n"/>
      <c r="Z7397">
        <f>IF($B7397="","",IFERROR(VLOOKUP($B7397,'Plan HC for CCA'!$A:$B,2,0),""))</f>
        <v/>
      </c>
      <c r="AA7397">
        <f>IF(OR($B7397="",$Z7397=""),"",IF(N($M7397)&lt;$Z7397,"Delta","No Delta"))</f>
        <v/>
      </c>
      <c r="AB7397">
        <f>IF(OR($B7397="",$Z7397=""),"",MAX(0,$Z7397-N($M7397)))</f>
        <v/>
      </c>
      <c r="AC7397" s="46">
        <f>IF($B7397="","",IFERROR(INDEX('CCA Util %'!$H:$H,MATCH($B7397,'CCA Util %'!$E:$E,0)),""))</f>
        <v/>
      </c>
      <c r="AD7397">
        <f>IF($B7397="","",IFERROR(INDEX('CCA Util %'!$G:$G,MATCH($B7397,'CCA Util %'!$E:$E,0)),""))</f>
        <v/>
      </c>
      <c r="AE7397">
        <f>IF(OR($B7397="",$U7397=""),"",$U7397&amp;" &amp; "&amp;IF(OR($AD7397="",$AD7397=0),"Util NA",$AD7397&amp;" Util"))</f>
        <v/>
      </c>
    </row>
    <row r="7398" ht="15.75" customHeight="1" s="42">
      <c r="A7398" s="41" t="n"/>
      <c r="G7398" s="38" t="n"/>
      <c r="H7398" s="38" t="n"/>
      <c r="I7398" s="38" t="n"/>
      <c r="J7398" s="38" t="n"/>
      <c r="K7398" s="38" t="n"/>
      <c r="L7398" s="38" t="n"/>
      <c r="N7398" s="36">
        <f>IF($B7398="","",IF($C7398="SUPERSTORE","Superstore","DH"))</f>
        <v/>
      </c>
      <c r="O7398" s="36">
        <f>IF($B7398="","",IFERROR(VLOOKUP($B7398,Mapping!$A:$C,2,0),"Not Mapped"))</f>
        <v/>
      </c>
      <c r="P7398" s="36">
        <f>IF($B7398="","",IFERROR(VLOOKUP($B7398,Mapping!$A:$C,3,0),"Not Mapped"))</f>
        <v/>
      </c>
      <c r="Q7398" s="36">
        <f>IF($B7398="","",IFERROR(VLOOKUP($O7398,Leaders!$A:$B,2,0),"Not Mapped"))</f>
        <v/>
      </c>
      <c r="R7398" s="36">
        <f>IF($B7398="","",IF(COUNTIF(Exclusions!$A:$A,$B7398)&gt;0,"Yes","No"))</f>
        <v/>
      </c>
      <c r="S7398" s="38">
        <f>IF($B7398="","",MIN(1,DAY($A7398)/IF($N7398="Superstore",Settings!$B$5,Settings!$B$4)))</f>
        <v/>
      </c>
      <c r="T7398" s="38">
        <f>IF(OR($B7398="",$G7398="",$S7398=0),"",$G7398/$S7398)</f>
        <v/>
      </c>
      <c r="U7398" s="36">
        <f>IF($T7398="","",IF($T7398&lt;Settings!$B$8,"Critical",IF($T7398&lt;Settings!$B$9,"Semi Critical","Non Critical")))</f>
        <v/>
      </c>
      <c r="V7398" s="28" t="n"/>
      <c r="Z7398">
        <f>IF($B7398="","",IFERROR(VLOOKUP($B7398,'Plan HC for CCA'!$A:$B,2,0),""))</f>
        <v/>
      </c>
      <c r="AA7398">
        <f>IF(OR($B7398="",$Z7398=""),"",IF(N($M7398)&lt;$Z7398,"Delta","No Delta"))</f>
        <v/>
      </c>
      <c r="AB7398">
        <f>IF(OR($B7398="",$Z7398=""),"",MAX(0,$Z7398-N($M7398)))</f>
        <v/>
      </c>
      <c r="AC7398" s="46">
        <f>IF($B7398="","",IFERROR(INDEX('CCA Util %'!$H:$H,MATCH($B7398,'CCA Util %'!$E:$E,0)),""))</f>
        <v/>
      </c>
      <c r="AD7398">
        <f>IF($B7398="","",IFERROR(INDEX('CCA Util %'!$G:$G,MATCH($B7398,'CCA Util %'!$E:$E,0)),""))</f>
        <v/>
      </c>
      <c r="AE7398">
        <f>IF(OR($B7398="",$U7398=""),"",$U7398&amp;" &amp; "&amp;IF(OR($AD7398="",$AD7398=0),"Util NA",$AD7398&amp;" Util"))</f>
        <v/>
      </c>
    </row>
    <row r="7399" ht="15.75" customHeight="1" s="42">
      <c r="A7399" s="41" t="n"/>
      <c r="G7399" s="38" t="n"/>
      <c r="H7399" s="38" t="n"/>
      <c r="I7399" s="38" t="n"/>
      <c r="J7399" s="38" t="n"/>
      <c r="K7399" s="38" t="n"/>
      <c r="L7399" s="38" t="n"/>
      <c r="N7399" s="36">
        <f>IF($B7399="","",IF($C7399="SUPERSTORE","Superstore","DH"))</f>
        <v/>
      </c>
      <c r="O7399" s="36">
        <f>IF($B7399="","",IFERROR(VLOOKUP($B7399,Mapping!$A:$C,2,0),"Not Mapped"))</f>
        <v/>
      </c>
      <c r="P7399" s="36">
        <f>IF($B7399="","",IFERROR(VLOOKUP($B7399,Mapping!$A:$C,3,0),"Not Mapped"))</f>
        <v/>
      </c>
      <c r="Q7399" s="36">
        <f>IF($B7399="","",IFERROR(VLOOKUP($O7399,Leaders!$A:$B,2,0),"Not Mapped"))</f>
        <v/>
      </c>
      <c r="R7399" s="36">
        <f>IF($B7399="","",IF(COUNTIF(Exclusions!$A:$A,$B7399)&gt;0,"Yes","No"))</f>
        <v/>
      </c>
      <c r="S7399" s="38">
        <f>IF($B7399="","",MIN(1,DAY($A7399)/IF($N7399="Superstore",Settings!$B$5,Settings!$B$4)))</f>
        <v/>
      </c>
      <c r="T7399" s="38">
        <f>IF(OR($B7399="",$G7399="",$S7399=0),"",$G7399/$S7399)</f>
        <v/>
      </c>
      <c r="U7399" s="36">
        <f>IF($T7399="","",IF($T7399&lt;Settings!$B$8,"Critical",IF($T7399&lt;Settings!$B$9,"Semi Critical","Non Critical")))</f>
        <v/>
      </c>
      <c r="V7399" s="28" t="n"/>
      <c r="Z7399">
        <f>IF($B7399="","",IFERROR(VLOOKUP($B7399,'Plan HC for CCA'!$A:$B,2,0),""))</f>
        <v/>
      </c>
      <c r="AA7399">
        <f>IF(OR($B7399="",$Z7399=""),"",IF(N($M7399)&lt;$Z7399,"Delta","No Delta"))</f>
        <v/>
      </c>
      <c r="AB7399">
        <f>IF(OR($B7399="",$Z7399=""),"",MAX(0,$Z7399-N($M7399)))</f>
        <v/>
      </c>
      <c r="AC7399" s="46">
        <f>IF($B7399="","",IFERROR(INDEX('CCA Util %'!$H:$H,MATCH($B7399,'CCA Util %'!$E:$E,0)),""))</f>
        <v/>
      </c>
      <c r="AD7399">
        <f>IF($B7399="","",IFERROR(INDEX('CCA Util %'!$G:$G,MATCH($B7399,'CCA Util %'!$E:$E,0)),""))</f>
        <v/>
      </c>
      <c r="AE7399">
        <f>IF(OR($B7399="",$U7399=""),"",$U7399&amp;" &amp; "&amp;IF(OR($AD7399="",$AD7399=0),"Util NA",$AD7399&amp;" Util"))</f>
        <v/>
      </c>
    </row>
    <row r="7400" ht="15.75" customHeight="1" s="42">
      <c r="A7400" s="41" t="n"/>
      <c r="G7400" s="38" t="n"/>
      <c r="H7400" s="38" t="n"/>
      <c r="I7400" s="38" t="n"/>
      <c r="J7400" s="38" t="n"/>
      <c r="K7400" s="38" t="n"/>
      <c r="L7400" s="38" t="n"/>
      <c r="N7400" s="36">
        <f>IF($B7400="","",IF($C7400="SUPERSTORE","Superstore","DH"))</f>
        <v/>
      </c>
      <c r="O7400" s="36">
        <f>IF($B7400="","",IFERROR(VLOOKUP($B7400,Mapping!$A:$C,2,0),"Not Mapped"))</f>
        <v/>
      </c>
      <c r="P7400" s="36">
        <f>IF($B7400="","",IFERROR(VLOOKUP($B7400,Mapping!$A:$C,3,0),"Not Mapped"))</f>
        <v/>
      </c>
      <c r="Q7400" s="36">
        <f>IF($B7400="","",IFERROR(VLOOKUP($O7400,Leaders!$A:$B,2,0),"Not Mapped"))</f>
        <v/>
      </c>
      <c r="R7400" s="36">
        <f>IF($B7400="","",IF(COUNTIF(Exclusions!$A:$A,$B7400)&gt;0,"Yes","No"))</f>
        <v/>
      </c>
      <c r="S7400" s="38">
        <f>IF($B7400="","",MIN(1,DAY($A7400)/IF($N7400="Superstore",Settings!$B$5,Settings!$B$4)))</f>
        <v/>
      </c>
      <c r="T7400" s="38">
        <f>IF(OR($B7400="",$G7400="",$S7400=0),"",$G7400/$S7400)</f>
        <v/>
      </c>
      <c r="U7400" s="36">
        <f>IF($T7400="","",IF($T7400&lt;Settings!$B$8,"Critical",IF($T7400&lt;Settings!$B$9,"Semi Critical","Non Critical")))</f>
        <v/>
      </c>
      <c r="V7400" s="28" t="n"/>
      <c r="Z7400">
        <f>IF($B7400="","",IFERROR(VLOOKUP($B7400,'Plan HC for CCA'!$A:$B,2,0),""))</f>
        <v/>
      </c>
      <c r="AA7400">
        <f>IF(OR($B7400="",$Z7400=""),"",IF(N($M7400)&lt;$Z7400,"Delta","No Delta"))</f>
        <v/>
      </c>
      <c r="AB7400">
        <f>IF(OR($B7400="",$Z7400=""),"",MAX(0,$Z7400-N($M7400)))</f>
        <v/>
      </c>
      <c r="AC7400" s="46">
        <f>IF($B7400="","",IFERROR(INDEX('CCA Util %'!$H:$H,MATCH($B7400,'CCA Util %'!$E:$E,0)),""))</f>
        <v/>
      </c>
      <c r="AD7400">
        <f>IF($B7400="","",IFERROR(INDEX('CCA Util %'!$G:$G,MATCH($B7400,'CCA Util %'!$E:$E,0)),""))</f>
        <v/>
      </c>
      <c r="AE7400">
        <f>IF(OR($B7400="",$U7400=""),"",$U7400&amp;" &amp; "&amp;IF(OR($AD7400="",$AD7400=0),"Util NA",$AD7400&amp;" Util"))</f>
        <v/>
      </c>
    </row>
    <row r="7401" ht="15.75" customHeight="1" s="42">
      <c r="A7401" s="41" t="n"/>
      <c r="G7401" s="38" t="n"/>
      <c r="H7401" s="38" t="n"/>
      <c r="I7401" s="38" t="n"/>
      <c r="J7401" s="38" t="n"/>
      <c r="K7401" s="38" t="n"/>
      <c r="L7401" s="38" t="n"/>
      <c r="N7401" s="36">
        <f>IF($B7401="","",IF($C7401="SUPERSTORE","Superstore","DH"))</f>
        <v/>
      </c>
      <c r="O7401" s="36">
        <f>IF($B7401="","",IFERROR(VLOOKUP($B7401,Mapping!$A:$C,2,0),"Not Mapped"))</f>
        <v/>
      </c>
      <c r="P7401" s="36">
        <f>IF($B7401="","",IFERROR(VLOOKUP($B7401,Mapping!$A:$C,3,0),"Not Mapped"))</f>
        <v/>
      </c>
      <c r="Q7401" s="36">
        <f>IF($B7401="","",IFERROR(VLOOKUP($O7401,Leaders!$A:$B,2,0),"Not Mapped"))</f>
        <v/>
      </c>
      <c r="R7401" s="36">
        <f>IF($B7401="","",IF(COUNTIF(Exclusions!$A:$A,$B7401)&gt;0,"Yes","No"))</f>
        <v/>
      </c>
      <c r="S7401" s="38">
        <f>IF($B7401="","",MIN(1,DAY($A7401)/IF($N7401="Superstore",Settings!$B$5,Settings!$B$4)))</f>
        <v/>
      </c>
      <c r="T7401" s="38">
        <f>IF(OR($B7401="",$G7401="",$S7401=0),"",$G7401/$S7401)</f>
        <v/>
      </c>
      <c r="U7401" s="36">
        <f>IF($T7401="","",IF($T7401&lt;Settings!$B$8,"Critical",IF($T7401&lt;Settings!$B$9,"Semi Critical","Non Critical")))</f>
        <v/>
      </c>
      <c r="V7401" s="28" t="n"/>
      <c r="Z7401">
        <f>IF($B7401="","",IFERROR(VLOOKUP($B7401,'Plan HC for CCA'!$A:$B,2,0),""))</f>
        <v/>
      </c>
      <c r="AA7401">
        <f>IF(OR($B7401="",$Z7401=""),"",IF(N($M7401)&lt;$Z7401,"Delta","No Delta"))</f>
        <v/>
      </c>
      <c r="AB7401">
        <f>IF(OR($B7401="",$Z7401=""),"",MAX(0,$Z7401-N($M7401)))</f>
        <v/>
      </c>
      <c r="AC7401" s="46">
        <f>IF($B7401="","",IFERROR(INDEX('CCA Util %'!$H:$H,MATCH($B7401,'CCA Util %'!$E:$E,0)),""))</f>
        <v/>
      </c>
      <c r="AD7401">
        <f>IF($B7401="","",IFERROR(INDEX('CCA Util %'!$G:$G,MATCH($B7401,'CCA Util %'!$E:$E,0)),""))</f>
        <v/>
      </c>
      <c r="AE7401">
        <f>IF(OR($B7401="",$U7401=""),"",$U7401&amp;" &amp; "&amp;IF(OR($AD7401="",$AD7401=0),"Util NA",$AD7401&amp;" Util"))</f>
        <v/>
      </c>
    </row>
    <row r="7402" ht="15.75" customHeight="1" s="42">
      <c r="A7402" s="41" t="n"/>
      <c r="G7402" s="38" t="n"/>
      <c r="H7402" s="38" t="n"/>
      <c r="I7402" s="38" t="n"/>
      <c r="J7402" s="38" t="n"/>
      <c r="K7402" s="38" t="n"/>
      <c r="L7402" s="38" t="n"/>
      <c r="N7402" s="36">
        <f>IF($B7402="","",IF($C7402="SUPERSTORE","Superstore","DH"))</f>
        <v/>
      </c>
      <c r="O7402" s="36">
        <f>IF($B7402="","",IFERROR(VLOOKUP($B7402,Mapping!$A:$C,2,0),"Not Mapped"))</f>
        <v/>
      </c>
      <c r="P7402" s="36">
        <f>IF($B7402="","",IFERROR(VLOOKUP($B7402,Mapping!$A:$C,3,0),"Not Mapped"))</f>
        <v/>
      </c>
      <c r="Q7402" s="36">
        <f>IF($B7402="","",IFERROR(VLOOKUP($O7402,Leaders!$A:$B,2,0),"Not Mapped"))</f>
        <v/>
      </c>
      <c r="R7402" s="36">
        <f>IF($B7402="","",IF(COUNTIF(Exclusions!$A:$A,$B7402)&gt;0,"Yes","No"))</f>
        <v/>
      </c>
      <c r="S7402" s="38">
        <f>IF($B7402="","",MIN(1,DAY($A7402)/IF($N7402="Superstore",Settings!$B$5,Settings!$B$4)))</f>
        <v/>
      </c>
      <c r="T7402" s="38">
        <f>IF(OR($B7402="",$G7402="",$S7402=0),"",$G7402/$S7402)</f>
        <v/>
      </c>
      <c r="U7402" s="36">
        <f>IF($T7402="","",IF($T7402&lt;Settings!$B$8,"Critical",IF($T7402&lt;Settings!$B$9,"Semi Critical","Non Critical")))</f>
        <v/>
      </c>
      <c r="V7402" s="28" t="n"/>
      <c r="Z7402">
        <f>IF($B7402="","",IFERROR(VLOOKUP($B7402,'Plan HC for CCA'!$A:$B,2,0),""))</f>
        <v/>
      </c>
      <c r="AA7402">
        <f>IF(OR($B7402="",$Z7402=""),"",IF(N($M7402)&lt;$Z7402,"Delta","No Delta"))</f>
        <v/>
      </c>
      <c r="AB7402">
        <f>IF(OR($B7402="",$Z7402=""),"",MAX(0,$Z7402-N($M7402)))</f>
        <v/>
      </c>
      <c r="AC7402" s="46">
        <f>IF($B7402="","",IFERROR(INDEX('CCA Util %'!$H:$H,MATCH($B7402,'CCA Util %'!$E:$E,0)),""))</f>
        <v/>
      </c>
      <c r="AD7402">
        <f>IF($B7402="","",IFERROR(INDEX('CCA Util %'!$G:$G,MATCH($B7402,'CCA Util %'!$E:$E,0)),""))</f>
        <v/>
      </c>
      <c r="AE7402">
        <f>IF(OR($B7402="",$U7402=""),"",$U7402&amp;" &amp; "&amp;IF(OR($AD7402="",$AD7402=0),"Util NA",$AD7402&amp;" Util"))</f>
        <v/>
      </c>
    </row>
    <row r="7403" ht="15.75" customHeight="1" s="42">
      <c r="A7403" s="41" t="n"/>
      <c r="G7403" s="38" t="n"/>
      <c r="H7403" s="38" t="n"/>
      <c r="I7403" s="38" t="n"/>
      <c r="J7403" s="38" t="n"/>
      <c r="K7403" s="38" t="n"/>
      <c r="L7403" s="38" t="n"/>
      <c r="N7403" s="36">
        <f>IF($B7403="","",IF($C7403="SUPERSTORE","Superstore","DH"))</f>
        <v/>
      </c>
      <c r="O7403" s="36">
        <f>IF($B7403="","",IFERROR(VLOOKUP($B7403,Mapping!$A:$C,2,0),"Not Mapped"))</f>
        <v/>
      </c>
      <c r="P7403" s="36">
        <f>IF($B7403="","",IFERROR(VLOOKUP($B7403,Mapping!$A:$C,3,0),"Not Mapped"))</f>
        <v/>
      </c>
      <c r="Q7403" s="36">
        <f>IF($B7403="","",IFERROR(VLOOKUP($O7403,Leaders!$A:$B,2,0),"Not Mapped"))</f>
        <v/>
      </c>
      <c r="R7403" s="36">
        <f>IF($B7403="","",IF(COUNTIF(Exclusions!$A:$A,$B7403)&gt;0,"Yes","No"))</f>
        <v/>
      </c>
      <c r="S7403" s="38">
        <f>IF($B7403="","",MIN(1,DAY($A7403)/IF($N7403="Superstore",Settings!$B$5,Settings!$B$4)))</f>
        <v/>
      </c>
      <c r="T7403" s="38">
        <f>IF(OR($B7403="",$G7403="",$S7403=0),"",$G7403/$S7403)</f>
        <v/>
      </c>
      <c r="U7403" s="36">
        <f>IF($T7403="","",IF($T7403&lt;Settings!$B$8,"Critical",IF($T7403&lt;Settings!$B$9,"Semi Critical","Non Critical")))</f>
        <v/>
      </c>
      <c r="V7403" s="28" t="n"/>
      <c r="Z7403">
        <f>IF($B7403="","",IFERROR(VLOOKUP($B7403,'Plan HC for CCA'!$A:$B,2,0),""))</f>
        <v/>
      </c>
      <c r="AA7403">
        <f>IF(OR($B7403="",$Z7403=""),"",IF(N($M7403)&lt;$Z7403,"Delta","No Delta"))</f>
        <v/>
      </c>
      <c r="AB7403">
        <f>IF(OR($B7403="",$Z7403=""),"",MAX(0,$Z7403-N($M7403)))</f>
        <v/>
      </c>
      <c r="AC7403" s="46">
        <f>IF($B7403="","",IFERROR(INDEX('CCA Util %'!$H:$H,MATCH($B7403,'CCA Util %'!$E:$E,0)),""))</f>
        <v/>
      </c>
      <c r="AD7403">
        <f>IF($B7403="","",IFERROR(INDEX('CCA Util %'!$G:$G,MATCH($B7403,'CCA Util %'!$E:$E,0)),""))</f>
        <v/>
      </c>
      <c r="AE7403">
        <f>IF(OR($B7403="",$U7403=""),"",$U7403&amp;" &amp; "&amp;IF(OR($AD7403="",$AD7403=0),"Util NA",$AD7403&amp;" Util"))</f>
        <v/>
      </c>
    </row>
    <row r="7404" ht="15.75" customHeight="1" s="42">
      <c r="A7404" s="41" t="n"/>
      <c r="G7404" s="38" t="n"/>
      <c r="H7404" s="38" t="n"/>
      <c r="I7404" s="38" t="n"/>
      <c r="J7404" s="38" t="n"/>
      <c r="K7404" s="38" t="n"/>
      <c r="L7404" s="38" t="n"/>
      <c r="N7404" s="36">
        <f>IF($B7404="","",IF($C7404="SUPERSTORE","Superstore","DH"))</f>
        <v/>
      </c>
      <c r="O7404" s="36">
        <f>IF($B7404="","",IFERROR(VLOOKUP($B7404,Mapping!$A:$C,2,0),"Not Mapped"))</f>
        <v/>
      </c>
      <c r="P7404" s="36">
        <f>IF($B7404="","",IFERROR(VLOOKUP($B7404,Mapping!$A:$C,3,0),"Not Mapped"))</f>
        <v/>
      </c>
      <c r="Q7404" s="36">
        <f>IF($B7404="","",IFERROR(VLOOKUP($O7404,Leaders!$A:$B,2,0),"Not Mapped"))</f>
        <v/>
      </c>
      <c r="R7404" s="36">
        <f>IF($B7404="","",IF(COUNTIF(Exclusions!$A:$A,$B7404)&gt;0,"Yes","No"))</f>
        <v/>
      </c>
      <c r="S7404" s="38">
        <f>IF($B7404="","",MIN(1,DAY($A7404)/IF($N7404="Superstore",Settings!$B$5,Settings!$B$4)))</f>
        <v/>
      </c>
      <c r="T7404" s="38">
        <f>IF(OR($B7404="",$G7404="",$S7404=0),"",$G7404/$S7404)</f>
        <v/>
      </c>
      <c r="U7404" s="36">
        <f>IF($T7404="","",IF($T7404&lt;Settings!$B$8,"Critical",IF($T7404&lt;Settings!$B$9,"Semi Critical","Non Critical")))</f>
        <v/>
      </c>
      <c r="V7404" s="28" t="n"/>
      <c r="Z7404">
        <f>IF($B7404="","",IFERROR(VLOOKUP($B7404,'Plan HC for CCA'!$A:$B,2,0),""))</f>
        <v/>
      </c>
      <c r="AA7404">
        <f>IF(OR($B7404="",$Z7404=""),"",IF(N($M7404)&lt;$Z7404,"Delta","No Delta"))</f>
        <v/>
      </c>
      <c r="AB7404">
        <f>IF(OR($B7404="",$Z7404=""),"",MAX(0,$Z7404-N($M7404)))</f>
        <v/>
      </c>
      <c r="AC7404" s="46">
        <f>IF($B7404="","",IFERROR(INDEX('CCA Util %'!$H:$H,MATCH($B7404,'CCA Util %'!$E:$E,0)),""))</f>
        <v/>
      </c>
      <c r="AD7404">
        <f>IF($B7404="","",IFERROR(INDEX('CCA Util %'!$G:$G,MATCH($B7404,'CCA Util %'!$E:$E,0)),""))</f>
        <v/>
      </c>
      <c r="AE7404">
        <f>IF(OR($B7404="",$U7404=""),"",$U7404&amp;" &amp; "&amp;IF(OR($AD7404="",$AD7404=0),"Util NA",$AD7404&amp;" Util"))</f>
        <v/>
      </c>
    </row>
    <row r="7405" ht="15.75" customHeight="1" s="42">
      <c r="A7405" s="41" t="n"/>
      <c r="G7405" s="38" t="n"/>
      <c r="H7405" s="38" t="n"/>
      <c r="I7405" s="38" t="n"/>
      <c r="J7405" s="38" t="n"/>
      <c r="K7405" s="38" t="n"/>
      <c r="L7405" s="38" t="n"/>
      <c r="N7405" s="36">
        <f>IF($B7405="","",IF($C7405="SUPERSTORE","Superstore","DH"))</f>
        <v/>
      </c>
      <c r="O7405" s="36">
        <f>IF($B7405="","",IFERROR(VLOOKUP($B7405,Mapping!$A:$C,2,0),"Not Mapped"))</f>
        <v/>
      </c>
      <c r="P7405" s="36">
        <f>IF($B7405="","",IFERROR(VLOOKUP($B7405,Mapping!$A:$C,3,0),"Not Mapped"))</f>
        <v/>
      </c>
      <c r="Q7405" s="36">
        <f>IF($B7405="","",IFERROR(VLOOKUP($O7405,Leaders!$A:$B,2,0),"Not Mapped"))</f>
        <v/>
      </c>
      <c r="R7405" s="36">
        <f>IF($B7405="","",IF(COUNTIF(Exclusions!$A:$A,$B7405)&gt;0,"Yes","No"))</f>
        <v/>
      </c>
      <c r="S7405" s="38">
        <f>IF($B7405="","",MIN(1,DAY($A7405)/IF($N7405="Superstore",Settings!$B$5,Settings!$B$4)))</f>
        <v/>
      </c>
      <c r="T7405" s="38">
        <f>IF(OR($B7405="",$G7405="",$S7405=0),"",$G7405/$S7405)</f>
        <v/>
      </c>
      <c r="U7405" s="36">
        <f>IF($T7405="","",IF($T7405&lt;Settings!$B$8,"Critical",IF($T7405&lt;Settings!$B$9,"Semi Critical","Non Critical")))</f>
        <v/>
      </c>
      <c r="V7405" s="28" t="n"/>
      <c r="Z7405">
        <f>IF($B7405="","",IFERROR(VLOOKUP($B7405,'Plan HC for CCA'!$A:$B,2,0),""))</f>
        <v/>
      </c>
      <c r="AA7405">
        <f>IF(OR($B7405="",$Z7405=""),"",IF(N($M7405)&lt;$Z7405,"Delta","No Delta"))</f>
        <v/>
      </c>
      <c r="AB7405">
        <f>IF(OR($B7405="",$Z7405=""),"",MAX(0,$Z7405-N($M7405)))</f>
        <v/>
      </c>
      <c r="AC7405" s="46">
        <f>IF($B7405="","",IFERROR(INDEX('CCA Util %'!$H:$H,MATCH($B7405,'CCA Util %'!$E:$E,0)),""))</f>
        <v/>
      </c>
      <c r="AD7405">
        <f>IF($B7405="","",IFERROR(INDEX('CCA Util %'!$G:$G,MATCH($B7405,'CCA Util %'!$E:$E,0)),""))</f>
        <v/>
      </c>
      <c r="AE7405">
        <f>IF(OR($B7405="",$U7405=""),"",$U7405&amp;" &amp; "&amp;IF(OR($AD7405="",$AD7405=0),"Util NA",$AD7405&amp;" Util"))</f>
        <v/>
      </c>
    </row>
    <row r="7406" ht="15.75" customHeight="1" s="42">
      <c r="A7406" s="41" t="n"/>
      <c r="G7406" s="38" t="n"/>
      <c r="H7406" s="38" t="n"/>
      <c r="I7406" s="38" t="n"/>
      <c r="J7406" s="38" t="n"/>
      <c r="K7406" s="38" t="n"/>
      <c r="L7406" s="38" t="n"/>
      <c r="N7406" s="36">
        <f>IF($B7406="","",IF($C7406="SUPERSTORE","Superstore","DH"))</f>
        <v/>
      </c>
      <c r="O7406" s="36">
        <f>IF($B7406="","",IFERROR(VLOOKUP($B7406,Mapping!$A:$C,2,0),"Not Mapped"))</f>
        <v/>
      </c>
      <c r="P7406" s="36">
        <f>IF($B7406="","",IFERROR(VLOOKUP($B7406,Mapping!$A:$C,3,0),"Not Mapped"))</f>
        <v/>
      </c>
      <c r="Q7406" s="36">
        <f>IF($B7406="","",IFERROR(VLOOKUP($O7406,Leaders!$A:$B,2,0),"Not Mapped"))</f>
        <v/>
      </c>
      <c r="R7406" s="36">
        <f>IF($B7406="","",IF(COUNTIF(Exclusions!$A:$A,$B7406)&gt;0,"Yes","No"))</f>
        <v/>
      </c>
      <c r="S7406" s="38">
        <f>IF($B7406="","",MIN(1,DAY($A7406)/IF($N7406="Superstore",Settings!$B$5,Settings!$B$4)))</f>
        <v/>
      </c>
      <c r="T7406" s="38">
        <f>IF(OR($B7406="",$G7406="",$S7406=0),"",$G7406/$S7406)</f>
        <v/>
      </c>
      <c r="U7406" s="36">
        <f>IF($T7406="","",IF($T7406&lt;Settings!$B$8,"Critical",IF($T7406&lt;Settings!$B$9,"Semi Critical","Non Critical")))</f>
        <v/>
      </c>
      <c r="V7406" s="28" t="n"/>
      <c r="Z7406">
        <f>IF($B7406="","",IFERROR(VLOOKUP($B7406,'Plan HC for CCA'!$A:$B,2,0),""))</f>
        <v/>
      </c>
      <c r="AA7406">
        <f>IF(OR($B7406="",$Z7406=""),"",IF(N($M7406)&lt;$Z7406,"Delta","No Delta"))</f>
        <v/>
      </c>
      <c r="AB7406">
        <f>IF(OR($B7406="",$Z7406=""),"",MAX(0,$Z7406-N($M7406)))</f>
        <v/>
      </c>
      <c r="AC7406" s="46">
        <f>IF($B7406="","",IFERROR(INDEX('CCA Util %'!$H:$H,MATCH($B7406,'CCA Util %'!$E:$E,0)),""))</f>
        <v/>
      </c>
      <c r="AD7406">
        <f>IF($B7406="","",IFERROR(INDEX('CCA Util %'!$G:$G,MATCH($B7406,'CCA Util %'!$E:$E,0)),""))</f>
        <v/>
      </c>
      <c r="AE7406">
        <f>IF(OR($B7406="",$U7406=""),"",$U7406&amp;" &amp; "&amp;IF(OR($AD7406="",$AD7406=0),"Util NA",$AD7406&amp;" Util"))</f>
        <v/>
      </c>
    </row>
    <row r="7407" ht="15.75" customHeight="1" s="42">
      <c r="A7407" s="41" t="n"/>
      <c r="G7407" s="38" t="n"/>
      <c r="H7407" s="38" t="n"/>
      <c r="I7407" s="38" t="n"/>
      <c r="J7407" s="38" t="n"/>
      <c r="K7407" s="38" t="n"/>
      <c r="L7407" s="38" t="n"/>
      <c r="N7407" s="36">
        <f>IF($B7407="","",IF($C7407="SUPERSTORE","Superstore","DH"))</f>
        <v/>
      </c>
      <c r="O7407" s="36">
        <f>IF($B7407="","",IFERROR(VLOOKUP($B7407,Mapping!$A:$C,2,0),"Not Mapped"))</f>
        <v/>
      </c>
      <c r="P7407" s="36">
        <f>IF($B7407="","",IFERROR(VLOOKUP($B7407,Mapping!$A:$C,3,0),"Not Mapped"))</f>
        <v/>
      </c>
      <c r="Q7407" s="36">
        <f>IF($B7407="","",IFERROR(VLOOKUP($O7407,Leaders!$A:$B,2,0),"Not Mapped"))</f>
        <v/>
      </c>
      <c r="R7407" s="36">
        <f>IF($B7407="","",IF(COUNTIF(Exclusions!$A:$A,$B7407)&gt;0,"Yes","No"))</f>
        <v/>
      </c>
      <c r="S7407" s="38">
        <f>IF($B7407="","",MIN(1,DAY($A7407)/IF($N7407="Superstore",Settings!$B$5,Settings!$B$4)))</f>
        <v/>
      </c>
      <c r="T7407" s="38">
        <f>IF(OR($B7407="",$G7407="",$S7407=0),"",$G7407/$S7407)</f>
        <v/>
      </c>
      <c r="U7407" s="36">
        <f>IF($T7407="","",IF($T7407&lt;Settings!$B$8,"Critical",IF($T7407&lt;Settings!$B$9,"Semi Critical","Non Critical")))</f>
        <v/>
      </c>
      <c r="V7407" s="28" t="n"/>
      <c r="Z7407">
        <f>IF($B7407="","",IFERROR(VLOOKUP($B7407,'Plan HC for CCA'!$A:$B,2,0),""))</f>
        <v/>
      </c>
      <c r="AA7407">
        <f>IF(OR($B7407="",$Z7407=""),"",IF(N($M7407)&lt;$Z7407,"Delta","No Delta"))</f>
        <v/>
      </c>
      <c r="AB7407">
        <f>IF(OR($B7407="",$Z7407=""),"",MAX(0,$Z7407-N($M7407)))</f>
        <v/>
      </c>
      <c r="AC7407" s="46">
        <f>IF($B7407="","",IFERROR(INDEX('CCA Util %'!$H:$H,MATCH($B7407,'CCA Util %'!$E:$E,0)),""))</f>
        <v/>
      </c>
      <c r="AD7407">
        <f>IF($B7407="","",IFERROR(INDEX('CCA Util %'!$G:$G,MATCH($B7407,'CCA Util %'!$E:$E,0)),""))</f>
        <v/>
      </c>
      <c r="AE7407">
        <f>IF(OR($B7407="",$U7407=""),"",$U7407&amp;" &amp; "&amp;IF(OR($AD7407="",$AD7407=0),"Util NA",$AD7407&amp;" Util"))</f>
        <v/>
      </c>
    </row>
    <row r="7408" ht="15.75" customHeight="1" s="42">
      <c r="A7408" s="41" t="n"/>
      <c r="G7408" s="38" t="n"/>
      <c r="H7408" s="38" t="n"/>
      <c r="I7408" s="38" t="n"/>
      <c r="J7408" s="38" t="n"/>
      <c r="K7408" s="38" t="n"/>
      <c r="L7408" s="38" t="n"/>
      <c r="N7408" s="36">
        <f>IF($B7408="","",IF($C7408="SUPERSTORE","Superstore","DH"))</f>
        <v/>
      </c>
      <c r="O7408" s="36">
        <f>IF($B7408="","",IFERROR(VLOOKUP($B7408,Mapping!$A:$C,2,0),"Not Mapped"))</f>
        <v/>
      </c>
      <c r="P7408" s="36">
        <f>IF($B7408="","",IFERROR(VLOOKUP($B7408,Mapping!$A:$C,3,0),"Not Mapped"))</f>
        <v/>
      </c>
      <c r="Q7408" s="36">
        <f>IF($B7408="","",IFERROR(VLOOKUP($O7408,Leaders!$A:$B,2,0),"Not Mapped"))</f>
        <v/>
      </c>
      <c r="R7408" s="36">
        <f>IF($B7408="","",IF(COUNTIF(Exclusions!$A:$A,$B7408)&gt;0,"Yes","No"))</f>
        <v/>
      </c>
      <c r="S7408" s="38">
        <f>IF($B7408="","",MIN(1,DAY($A7408)/IF($N7408="Superstore",Settings!$B$5,Settings!$B$4)))</f>
        <v/>
      </c>
      <c r="T7408" s="38">
        <f>IF(OR($B7408="",$G7408="",$S7408=0),"",$G7408/$S7408)</f>
        <v/>
      </c>
      <c r="U7408" s="36">
        <f>IF($T7408="","",IF($T7408&lt;Settings!$B$8,"Critical",IF($T7408&lt;Settings!$B$9,"Semi Critical","Non Critical")))</f>
        <v/>
      </c>
      <c r="V7408" s="28" t="n"/>
      <c r="Z7408">
        <f>IF($B7408="","",IFERROR(VLOOKUP($B7408,'Plan HC for CCA'!$A:$B,2,0),""))</f>
        <v/>
      </c>
      <c r="AA7408">
        <f>IF(OR($B7408="",$Z7408=""),"",IF(N($M7408)&lt;$Z7408,"Delta","No Delta"))</f>
        <v/>
      </c>
      <c r="AB7408">
        <f>IF(OR($B7408="",$Z7408=""),"",MAX(0,$Z7408-N($M7408)))</f>
        <v/>
      </c>
      <c r="AC7408" s="46">
        <f>IF($B7408="","",IFERROR(INDEX('CCA Util %'!$H:$H,MATCH($B7408,'CCA Util %'!$E:$E,0)),""))</f>
        <v/>
      </c>
      <c r="AD7408">
        <f>IF($B7408="","",IFERROR(INDEX('CCA Util %'!$G:$G,MATCH($B7408,'CCA Util %'!$E:$E,0)),""))</f>
        <v/>
      </c>
      <c r="AE7408">
        <f>IF(OR($B7408="",$U7408=""),"",$U7408&amp;" &amp; "&amp;IF(OR($AD7408="",$AD7408=0),"Util NA",$AD7408&amp;" Util"))</f>
        <v/>
      </c>
    </row>
    <row r="7409" ht="15.75" customHeight="1" s="42">
      <c r="A7409" s="41" t="n"/>
      <c r="G7409" s="38" t="n"/>
      <c r="H7409" s="38" t="n"/>
      <c r="I7409" s="38" t="n"/>
      <c r="J7409" s="38" t="n"/>
      <c r="K7409" s="38" t="n"/>
      <c r="L7409" s="38" t="n"/>
      <c r="N7409" s="36">
        <f>IF($B7409="","",IF($C7409="SUPERSTORE","Superstore","DH"))</f>
        <v/>
      </c>
      <c r="O7409" s="36">
        <f>IF($B7409="","",IFERROR(VLOOKUP($B7409,Mapping!$A:$C,2,0),"Not Mapped"))</f>
        <v/>
      </c>
      <c r="P7409" s="36">
        <f>IF($B7409="","",IFERROR(VLOOKUP($B7409,Mapping!$A:$C,3,0),"Not Mapped"))</f>
        <v/>
      </c>
      <c r="Q7409" s="36">
        <f>IF($B7409="","",IFERROR(VLOOKUP($O7409,Leaders!$A:$B,2,0),"Not Mapped"))</f>
        <v/>
      </c>
      <c r="R7409" s="36">
        <f>IF($B7409="","",IF(COUNTIF(Exclusions!$A:$A,$B7409)&gt;0,"Yes","No"))</f>
        <v/>
      </c>
      <c r="S7409" s="38">
        <f>IF($B7409="","",MIN(1,DAY($A7409)/IF($N7409="Superstore",Settings!$B$5,Settings!$B$4)))</f>
        <v/>
      </c>
      <c r="T7409" s="38">
        <f>IF(OR($B7409="",$G7409="",$S7409=0),"",$G7409/$S7409)</f>
        <v/>
      </c>
      <c r="U7409" s="36">
        <f>IF($T7409="","",IF($T7409&lt;Settings!$B$8,"Critical",IF($T7409&lt;Settings!$B$9,"Semi Critical","Non Critical")))</f>
        <v/>
      </c>
      <c r="V7409" s="28" t="n"/>
      <c r="Z7409">
        <f>IF($B7409="","",IFERROR(VLOOKUP($B7409,'Plan HC for CCA'!$A:$B,2,0),""))</f>
        <v/>
      </c>
      <c r="AA7409">
        <f>IF(OR($B7409="",$Z7409=""),"",IF(N($M7409)&lt;$Z7409,"Delta","No Delta"))</f>
        <v/>
      </c>
      <c r="AB7409">
        <f>IF(OR($B7409="",$Z7409=""),"",MAX(0,$Z7409-N($M7409)))</f>
        <v/>
      </c>
      <c r="AC7409" s="46">
        <f>IF($B7409="","",IFERROR(INDEX('CCA Util %'!$H:$H,MATCH($B7409,'CCA Util %'!$E:$E,0)),""))</f>
        <v/>
      </c>
      <c r="AD7409">
        <f>IF($B7409="","",IFERROR(INDEX('CCA Util %'!$G:$G,MATCH($B7409,'CCA Util %'!$E:$E,0)),""))</f>
        <v/>
      </c>
      <c r="AE7409">
        <f>IF(OR($B7409="",$U7409=""),"",$U7409&amp;" &amp; "&amp;IF(OR($AD7409="",$AD7409=0),"Util NA",$AD7409&amp;" Util"))</f>
        <v/>
      </c>
    </row>
    <row r="7410" ht="15.75" customHeight="1" s="42">
      <c r="A7410" s="41" t="n"/>
      <c r="G7410" s="38" t="n"/>
      <c r="H7410" s="38" t="n"/>
      <c r="I7410" s="38" t="n"/>
      <c r="J7410" s="38" t="n"/>
      <c r="K7410" s="38" t="n"/>
      <c r="L7410" s="38" t="n"/>
      <c r="N7410" s="36">
        <f>IF($B7410="","",IF($C7410="SUPERSTORE","Superstore","DH"))</f>
        <v/>
      </c>
      <c r="O7410" s="36">
        <f>IF($B7410="","",IFERROR(VLOOKUP($B7410,Mapping!$A:$C,2,0),"Not Mapped"))</f>
        <v/>
      </c>
      <c r="P7410" s="36">
        <f>IF($B7410="","",IFERROR(VLOOKUP($B7410,Mapping!$A:$C,3,0),"Not Mapped"))</f>
        <v/>
      </c>
      <c r="Q7410" s="36">
        <f>IF($B7410="","",IFERROR(VLOOKUP($O7410,Leaders!$A:$B,2,0),"Not Mapped"))</f>
        <v/>
      </c>
      <c r="R7410" s="36">
        <f>IF($B7410="","",IF(COUNTIF(Exclusions!$A:$A,$B7410)&gt;0,"Yes","No"))</f>
        <v/>
      </c>
      <c r="S7410" s="38">
        <f>IF($B7410="","",MIN(1,DAY($A7410)/IF($N7410="Superstore",Settings!$B$5,Settings!$B$4)))</f>
        <v/>
      </c>
      <c r="T7410" s="38">
        <f>IF(OR($B7410="",$G7410="",$S7410=0),"",$G7410/$S7410)</f>
        <v/>
      </c>
      <c r="U7410" s="36">
        <f>IF($T7410="","",IF($T7410&lt;Settings!$B$8,"Critical",IF($T7410&lt;Settings!$B$9,"Semi Critical","Non Critical")))</f>
        <v/>
      </c>
      <c r="V7410" s="28" t="n"/>
      <c r="Z7410">
        <f>IF($B7410="","",IFERROR(VLOOKUP($B7410,'Plan HC for CCA'!$A:$B,2,0),""))</f>
        <v/>
      </c>
      <c r="AA7410">
        <f>IF(OR($B7410="",$Z7410=""),"",IF(N($M7410)&lt;$Z7410,"Delta","No Delta"))</f>
        <v/>
      </c>
      <c r="AB7410">
        <f>IF(OR($B7410="",$Z7410=""),"",MAX(0,$Z7410-N($M7410)))</f>
        <v/>
      </c>
      <c r="AC7410" s="46">
        <f>IF($B7410="","",IFERROR(INDEX('CCA Util %'!$H:$H,MATCH($B7410,'CCA Util %'!$E:$E,0)),""))</f>
        <v/>
      </c>
      <c r="AD7410">
        <f>IF($B7410="","",IFERROR(INDEX('CCA Util %'!$G:$G,MATCH($B7410,'CCA Util %'!$E:$E,0)),""))</f>
        <v/>
      </c>
      <c r="AE7410">
        <f>IF(OR($B7410="",$U7410=""),"",$U7410&amp;" &amp; "&amp;IF(OR($AD7410="",$AD7410=0),"Util NA",$AD7410&amp;" Util"))</f>
        <v/>
      </c>
    </row>
    <row r="7411" ht="15.75" customHeight="1" s="42">
      <c r="A7411" s="41" t="n"/>
      <c r="G7411" s="38" t="n"/>
      <c r="H7411" s="38" t="n"/>
      <c r="I7411" s="38" t="n"/>
      <c r="J7411" s="38" t="n"/>
      <c r="K7411" s="38" t="n"/>
      <c r="L7411" s="38" t="n"/>
      <c r="N7411" s="36">
        <f>IF($B7411="","",IF($C7411="SUPERSTORE","Superstore","DH"))</f>
        <v/>
      </c>
      <c r="O7411" s="36">
        <f>IF($B7411="","",IFERROR(VLOOKUP($B7411,Mapping!$A:$C,2,0),"Not Mapped"))</f>
        <v/>
      </c>
      <c r="P7411" s="36">
        <f>IF($B7411="","",IFERROR(VLOOKUP($B7411,Mapping!$A:$C,3,0),"Not Mapped"))</f>
        <v/>
      </c>
      <c r="Q7411" s="36">
        <f>IF($B7411="","",IFERROR(VLOOKUP($O7411,Leaders!$A:$B,2,0),"Not Mapped"))</f>
        <v/>
      </c>
      <c r="R7411" s="36">
        <f>IF($B7411="","",IF(COUNTIF(Exclusions!$A:$A,$B7411)&gt;0,"Yes","No"))</f>
        <v/>
      </c>
      <c r="S7411" s="38">
        <f>IF($B7411="","",MIN(1,DAY($A7411)/IF($N7411="Superstore",Settings!$B$5,Settings!$B$4)))</f>
        <v/>
      </c>
      <c r="T7411" s="38">
        <f>IF(OR($B7411="",$G7411="",$S7411=0),"",$G7411/$S7411)</f>
        <v/>
      </c>
      <c r="U7411" s="36">
        <f>IF($T7411="","",IF($T7411&lt;Settings!$B$8,"Critical",IF($T7411&lt;Settings!$B$9,"Semi Critical","Non Critical")))</f>
        <v/>
      </c>
      <c r="V7411" s="28" t="n"/>
      <c r="Z7411">
        <f>IF($B7411="","",IFERROR(VLOOKUP($B7411,'Plan HC for CCA'!$A:$B,2,0),""))</f>
        <v/>
      </c>
      <c r="AA7411">
        <f>IF(OR($B7411="",$Z7411=""),"",IF(N($M7411)&lt;$Z7411,"Delta","No Delta"))</f>
        <v/>
      </c>
      <c r="AB7411">
        <f>IF(OR($B7411="",$Z7411=""),"",MAX(0,$Z7411-N($M7411)))</f>
        <v/>
      </c>
      <c r="AC7411" s="46">
        <f>IF($B7411="","",IFERROR(INDEX('CCA Util %'!$H:$H,MATCH($B7411,'CCA Util %'!$E:$E,0)),""))</f>
        <v/>
      </c>
      <c r="AD7411">
        <f>IF($B7411="","",IFERROR(INDEX('CCA Util %'!$G:$G,MATCH($B7411,'CCA Util %'!$E:$E,0)),""))</f>
        <v/>
      </c>
      <c r="AE7411">
        <f>IF(OR($B7411="",$U7411=""),"",$U7411&amp;" &amp; "&amp;IF(OR($AD7411="",$AD7411=0),"Util NA",$AD7411&amp;" Util"))</f>
        <v/>
      </c>
    </row>
    <row r="7412" ht="15.75" customHeight="1" s="42">
      <c r="A7412" s="41" t="n"/>
      <c r="G7412" s="38" t="n"/>
      <c r="H7412" s="38" t="n"/>
      <c r="I7412" s="38" t="n"/>
      <c r="J7412" s="38" t="n"/>
      <c r="K7412" s="38" t="n"/>
      <c r="L7412" s="38" t="n"/>
      <c r="N7412" s="36">
        <f>IF($B7412="","",IF($C7412="SUPERSTORE","Superstore","DH"))</f>
        <v/>
      </c>
      <c r="O7412" s="36">
        <f>IF($B7412="","",IFERROR(VLOOKUP($B7412,Mapping!$A:$C,2,0),"Not Mapped"))</f>
        <v/>
      </c>
      <c r="P7412" s="36">
        <f>IF($B7412="","",IFERROR(VLOOKUP($B7412,Mapping!$A:$C,3,0),"Not Mapped"))</f>
        <v/>
      </c>
      <c r="Q7412" s="36">
        <f>IF($B7412="","",IFERROR(VLOOKUP($O7412,Leaders!$A:$B,2,0),"Not Mapped"))</f>
        <v/>
      </c>
      <c r="R7412" s="36">
        <f>IF($B7412="","",IF(COUNTIF(Exclusions!$A:$A,$B7412)&gt;0,"Yes","No"))</f>
        <v/>
      </c>
      <c r="S7412" s="38">
        <f>IF($B7412="","",MIN(1,DAY($A7412)/IF($N7412="Superstore",Settings!$B$5,Settings!$B$4)))</f>
        <v/>
      </c>
      <c r="T7412" s="38">
        <f>IF(OR($B7412="",$G7412="",$S7412=0),"",$G7412/$S7412)</f>
        <v/>
      </c>
      <c r="U7412" s="36">
        <f>IF($T7412="","",IF($T7412&lt;Settings!$B$8,"Critical",IF($T7412&lt;Settings!$B$9,"Semi Critical","Non Critical")))</f>
        <v/>
      </c>
      <c r="V7412" s="28" t="n"/>
      <c r="Z7412">
        <f>IF($B7412="","",IFERROR(VLOOKUP($B7412,'Plan HC for CCA'!$A:$B,2,0),""))</f>
        <v/>
      </c>
      <c r="AA7412">
        <f>IF(OR($B7412="",$Z7412=""),"",IF(N($M7412)&lt;$Z7412,"Delta","No Delta"))</f>
        <v/>
      </c>
      <c r="AB7412">
        <f>IF(OR($B7412="",$Z7412=""),"",MAX(0,$Z7412-N($M7412)))</f>
        <v/>
      </c>
      <c r="AC7412" s="46">
        <f>IF($B7412="","",IFERROR(INDEX('CCA Util %'!$H:$H,MATCH($B7412,'CCA Util %'!$E:$E,0)),""))</f>
        <v/>
      </c>
      <c r="AD7412">
        <f>IF($B7412="","",IFERROR(INDEX('CCA Util %'!$G:$G,MATCH($B7412,'CCA Util %'!$E:$E,0)),""))</f>
        <v/>
      </c>
      <c r="AE7412">
        <f>IF(OR($B7412="",$U7412=""),"",$U7412&amp;" &amp; "&amp;IF(OR($AD7412="",$AD7412=0),"Util NA",$AD7412&amp;" Util"))</f>
        <v/>
      </c>
    </row>
    <row r="7413" ht="15.75" customHeight="1" s="42">
      <c r="A7413" s="41" t="n"/>
      <c r="G7413" s="38" t="n"/>
      <c r="H7413" s="38" t="n"/>
      <c r="I7413" s="38" t="n"/>
      <c r="J7413" s="38" t="n"/>
      <c r="K7413" s="38" t="n"/>
      <c r="L7413" s="38" t="n"/>
      <c r="N7413" s="36">
        <f>IF($B7413="","",IF($C7413="SUPERSTORE","Superstore","DH"))</f>
        <v/>
      </c>
      <c r="O7413" s="36">
        <f>IF($B7413="","",IFERROR(VLOOKUP($B7413,Mapping!$A:$C,2,0),"Not Mapped"))</f>
        <v/>
      </c>
      <c r="P7413" s="36">
        <f>IF($B7413="","",IFERROR(VLOOKUP($B7413,Mapping!$A:$C,3,0),"Not Mapped"))</f>
        <v/>
      </c>
      <c r="Q7413" s="36">
        <f>IF($B7413="","",IFERROR(VLOOKUP($O7413,Leaders!$A:$B,2,0),"Not Mapped"))</f>
        <v/>
      </c>
      <c r="R7413" s="36">
        <f>IF($B7413="","",IF(COUNTIF(Exclusions!$A:$A,$B7413)&gt;0,"Yes","No"))</f>
        <v/>
      </c>
      <c r="S7413" s="38">
        <f>IF($B7413="","",MIN(1,DAY($A7413)/IF($N7413="Superstore",Settings!$B$5,Settings!$B$4)))</f>
        <v/>
      </c>
      <c r="T7413" s="38">
        <f>IF(OR($B7413="",$G7413="",$S7413=0),"",$G7413/$S7413)</f>
        <v/>
      </c>
      <c r="U7413" s="36">
        <f>IF($T7413="","",IF($T7413&lt;Settings!$B$8,"Critical",IF($T7413&lt;Settings!$B$9,"Semi Critical","Non Critical")))</f>
        <v/>
      </c>
      <c r="V7413" s="28" t="n"/>
      <c r="Z7413">
        <f>IF($B7413="","",IFERROR(VLOOKUP($B7413,'Plan HC for CCA'!$A:$B,2,0),""))</f>
        <v/>
      </c>
      <c r="AA7413">
        <f>IF(OR($B7413="",$Z7413=""),"",IF(N($M7413)&lt;$Z7413,"Delta","No Delta"))</f>
        <v/>
      </c>
      <c r="AB7413">
        <f>IF(OR($B7413="",$Z7413=""),"",MAX(0,$Z7413-N($M7413)))</f>
        <v/>
      </c>
      <c r="AC7413" s="46">
        <f>IF($B7413="","",IFERROR(INDEX('CCA Util %'!$H:$H,MATCH($B7413,'CCA Util %'!$E:$E,0)),""))</f>
        <v/>
      </c>
      <c r="AD7413">
        <f>IF($B7413="","",IFERROR(INDEX('CCA Util %'!$G:$G,MATCH($B7413,'CCA Util %'!$E:$E,0)),""))</f>
        <v/>
      </c>
      <c r="AE7413">
        <f>IF(OR($B7413="",$U7413=""),"",$U7413&amp;" &amp; "&amp;IF(OR($AD7413="",$AD7413=0),"Util NA",$AD7413&amp;" Util"))</f>
        <v/>
      </c>
    </row>
    <row r="7414" ht="15.75" customHeight="1" s="42">
      <c r="A7414" s="41" t="n"/>
      <c r="G7414" s="38" t="n"/>
      <c r="H7414" s="38" t="n"/>
      <c r="I7414" s="38" t="n"/>
      <c r="J7414" s="38" t="n"/>
      <c r="K7414" s="38" t="n"/>
      <c r="L7414" s="38" t="n"/>
      <c r="N7414" s="36">
        <f>IF($B7414="","",IF($C7414="SUPERSTORE","Superstore","DH"))</f>
        <v/>
      </c>
      <c r="O7414" s="36">
        <f>IF($B7414="","",IFERROR(VLOOKUP($B7414,Mapping!$A:$C,2,0),"Not Mapped"))</f>
        <v/>
      </c>
      <c r="P7414" s="36">
        <f>IF($B7414="","",IFERROR(VLOOKUP($B7414,Mapping!$A:$C,3,0),"Not Mapped"))</f>
        <v/>
      </c>
      <c r="Q7414" s="36">
        <f>IF($B7414="","",IFERROR(VLOOKUP($O7414,Leaders!$A:$B,2,0),"Not Mapped"))</f>
        <v/>
      </c>
      <c r="R7414" s="36">
        <f>IF($B7414="","",IF(COUNTIF(Exclusions!$A:$A,$B7414)&gt;0,"Yes","No"))</f>
        <v/>
      </c>
      <c r="S7414" s="38">
        <f>IF($B7414="","",MIN(1,DAY($A7414)/IF($N7414="Superstore",Settings!$B$5,Settings!$B$4)))</f>
        <v/>
      </c>
      <c r="T7414" s="38">
        <f>IF(OR($B7414="",$G7414="",$S7414=0),"",$G7414/$S7414)</f>
        <v/>
      </c>
      <c r="U7414" s="36">
        <f>IF($T7414="","",IF($T7414&lt;Settings!$B$8,"Critical",IF($T7414&lt;Settings!$B$9,"Semi Critical","Non Critical")))</f>
        <v/>
      </c>
      <c r="V7414" s="28" t="n"/>
      <c r="Z7414">
        <f>IF($B7414="","",IFERROR(VLOOKUP($B7414,'Plan HC for CCA'!$A:$B,2,0),""))</f>
        <v/>
      </c>
      <c r="AA7414">
        <f>IF(OR($B7414="",$Z7414=""),"",IF(N($M7414)&lt;$Z7414,"Delta","No Delta"))</f>
        <v/>
      </c>
      <c r="AB7414">
        <f>IF(OR($B7414="",$Z7414=""),"",MAX(0,$Z7414-N($M7414)))</f>
        <v/>
      </c>
      <c r="AC7414" s="46">
        <f>IF($B7414="","",IFERROR(INDEX('CCA Util %'!$H:$H,MATCH($B7414,'CCA Util %'!$E:$E,0)),""))</f>
        <v/>
      </c>
      <c r="AD7414">
        <f>IF($B7414="","",IFERROR(INDEX('CCA Util %'!$G:$G,MATCH($B7414,'CCA Util %'!$E:$E,0)),""))</f>
        <v/>
      </c>
      <c r="AE7414">
        <f>IF(OR($B7414="",$U7414=""),"",$U7414&amp;" &amp; "&amp;IF(OR($AD7414="",$AD7414=0),"Util NA",$AD7414&amp;" Util"))</f>
        <v/>
      </c>
    </row>
    <row r="7415" ht="15.75" customHeight="1" s="42">
      <c r="A7415" s="41" t="n"/>
      <c r="G7415" s="38" t="n"/>
      <c r="H7415" s="38" t="n"/>
      <c r="I7415" s="38" t="n"/>
      <c r="J7415" s="38" t="n"/>
      <c r="K7415" s="38" t="n"/>
      <c r="L7415" s="38" t="n"/>
      <c r="N7415" s="36">
        <f>IF($B7415="","",IF($C7415="SUPERSTORE","Superstore","DH"))</f>
        <v/>
      </c>
      <c r="O7415" s="36">
        <f>IF($B7415="","",IFERROR(VLOOKUP($B7415,Mapping!$A:$C,2,0),"Not Mapped"))</f>
        <v/>
      </c>
      <c r="P7415" s="36">
        <f>IF($B7415="","",IFERROR(VLOOKUP($B7415,Mapping!$A:$C,3,0),"Not Mapped"))</f>
        <v/>
      </c>
      <c r="Q7415" s="36">
        <f>IF($B7415="","",IFERROR(VLOOKUP($O7415,Leaders!$A:$B,2,0),"Not Mapped"))</f>
        <v/>
      </c>
      <c r="R7415" s="36">
        <f>IF($B7415="","",IF(COUNTIF(Exclusions!$A:$A,$B7415)&gt;0,"Yes","No"))</f>
        <v/>
      </c>
      <c r="S7415" s="38">
        <f>IF($B7415="","",MIN(1,DAY($A7415)/IF($N7415="Superstore",Settings!$B$5,Settings!$B$4)))</f>
        <v/>
      </c>
      <c r="T7415" s="38">
        <f>IF(OR($B7415="",$G7415="",$S7415=0),"",$G7415/$S7415)</f>
        <v/>
      </c>
      <c r="U7415" s="36">
        <f>IF($T7415="","",IF($T7415&lt;Settings!$B$8,"Critical",IF($T7415&lt;Settings!$B$9,"Semi Critical","Non Critical")))</f>
        <v/>
      </c>
      <c r="V7415" s="28" t="n"/>
      <c r="Z7415">
        <f>IF($B7415="","",IFERROR(VLOOKUP($B7415,'Plan HC for CCA'!$A:$B,2,0),""))</f>
        <v/>
      </c>
      <c r="AA7415">
        <f>IF(OR($B7415="",$Z7415=""),"",IF(N($M7415)&lt;$Z7415,"Delta","No Delta"))</f>
        <v/>
      </c>
      <c r="AB7415">
        <f>IF(OR($B7415="",$Z7415=""),"",MAX(0,$Z7415-N($M7415)))</f>
        <v/>
      </c>
      <c r="AC7415" s="46">
        <f>IF($B7415="","",IFERROR(INDEX('CCA Util %'!$H:$H,MATCH($B7415,'CCA Util %'!$E:$E,0)),""))</f>
        <v/>
      </c>
      <c r="AD7415">
        <f>IF($B7415="","",IFERROR(INDEX('CCA Util %'!$G:$G,MATCH($B7415,'CCA Util %'!$E:$E,0)),""))</f>
        <v/>
      </c>
      <c r="AE7415">
        <f>IF(OR($B7415="",$U7415=""),"",$U7415&amp;" &amp; "&amp;IF(OR($AD7415="",$AD7415=0),"Util NA",$AD7415&amp;" Util"))</f>
        <v/>
      </c>
    </row>
    <row r="7416" ht="15.75" customHeight="1" s="42">
      <c r="A7416" s="41" t="n"/>
      <c r="G7416" s="38" t="n"/>
      <c r="H7416" s="38" t="n"/>
      <c r="I7416" s="38" t="n"/>
      <c r="J7416" s="38" t="n"/>
      <c r="K7416" s="38" t="n"/>
      <c r="L7416" s="38" t="n"/>
      <c r="N7416" s="36">
        <f>IF($B7416="","",IF($C7416="SUPERSTORE","Superstore","DH"))</f>
        <v/>
      </c>
      <c r="O7416" s="36">
        <f>IF($B7416="","",IFERROR(VLOOKUP($B7416,Mapping!$A:$C,2,0),"Not Mapped"))</f>
        <v/>
      </c>
      <c r="P7416" s="36">
        <f>IF($B7416="","",IFERROR(VLOOKUP($B7416,Mapping!$A:$C,3,0),"Not Mapped"))</f>
        <v/>
      </c>
      <c r="Q7416" s="36">
        <f>IF($B7416="","",IFERROR(VLOOKUP($O7416,Leaders!$A:$B,2,0),"Not Mapped"))</f>
        <v/>
      </c>
      <c r="R7416" s="36">
        <f>IF($B7416="","",IF(COUNTIF(Exclusions!$A:$A,$B7416)&gt;0,"Yes","No"))</f>
        <v/>
      </c>
      <c r="S7416" s="38">
        <f>IF($B7416="","",MIN(1,DAY($A7416)/IF($N7416="Superstore",Settings!$B$5,Settings!$B$4)))</f>
        <v/>
      </c>
      <c r="T7416" s="38">
        <f>IF(OR($B7416="",$G7416="",$S7416=0),"",$G7416/$S7416)</f>
        <v/>
      </c>
      <c r="U7416" s="36">
        <f>IF($T7416="","",IF($T7416&lt;Settings!$B$8,"Critical",IF($T7416&lt;Settings!$B$9,"Semi Critical","Non Critical")))</f>
        <v/>
      </c>
      <c r="V7416" s="28" t="n"/>
      <c r="Z7416">
        <f>IF($B7416="","",IFERROR(VLOOKUP($B7416,'Plan HC for CCA'!$A:$B,2,0),""))</f>
        <v/>
      </c>
      <c r="AA7416">
        <f>IF(OR($B7416="",$Z7416=""),"",IF(N($M7416)&lt;$Z7416,"Delta","No Delta"))</f>
        <v/>
      </c>
      <c r="AB7416">
        <f>IF(OR($B7416="",$Z7416=""),"",MAX(0,$Z7416-N($M7416)))</f>
        <v/>
      </c>
      <c r="AC7416" s="46">
        <f>IF($B7416="","",IFERROR(INDEX('CCA Util %'!$H:$H,MATCH($B7416,'CCA Util %'!$E:$E,0)),""))</f>
        <v/>
      </c>
      <c r="AD7416">
        <f>IF($B7416="","",IFERROR(INDEX('CCA Util %'!$G:$G,MATCH($B7416,'CCA Util %'!$E:$E,0)),""))</f>
        <v/>
      </c>
      <c r="AE7416">
        <f>IF(OR($B7416="",$U7416=""),"",$U7416&amp;" &amp; "&amp;IF(OR($AD7416="",$AD7416=0),"Util NA",$AD7416&amp;" Util"))</f>
        <v/>
      </c>
    </row>
    <row r="7417" ht="15.75" customHeight="1" s="42">
      <c r="A7417" s="41" t="n"/>
      <c r="G7417" s="38" t="n"/>
      <c r="H7417" s="38" t="n"/>
      <c r="I7417" s="38" t="n"/>
      <c r="J7417" s="38" t="n"/>
      <c r="K7417" s="38" t="n"/>
      <c r="L7417" s="38" t="n"/>
      <c r="N7417" s="36">
        <f>IF($B7417="","",IF($C7417="SUPERSTORE","Superstore","DH"))</f>
        <v/>
      </c>
      <c r="O7417" s="36">
        <f>IF($B7417="","",IFERROR(VLOOKUP($B7417,Mapping!$A:$C,2,0),"Not Mapped"))</f>
        <v/>
      </c>
      <c r="P7417" s="36">
        <f>IF($B7417="","",IFERROR(VLOOKUP($B7417,Mapping!$A:$C,3,0),"Not Mapped"))</f>
        <v/>
      </c>
      <c r="Q7417" s="36">
        <f>IF($B7417="","",IFERROR(VLOOKUP($O7417,Leaders!$A:$B,2,0),"Not Mapped"))</f>
        <v/>
      </c>
      <c r="R7417" s="36">
        <f>IF($B7417="","",IF(COUNTIF(Exclusions!$A:$A,$B7417)&gt;0,"Yes","No"))</f>
        <v/>
      </c>
      <c r="S7417" s="38">
        <f>IF($B7417="","",MIN(1,DAY($A7417)/IF($N7417="Superstore",Settings!$B$5,Settings!$B$4)))</f>
        <v/>
      </c>
      <c r="T7417" s="38">
        <f>IF(OR($B7417="",$G7417="",$S7417=0),"",$G7417/$S7417)</f>
        <v/>
      </c>
      <c r="U7417" s="36">
        <f>IF($T7417="","",IF($T7417&lt;Settings!$B$8,"Critical",IF($T7417&lt;Settings!$B$9,"Semi Critical","Non Critical")))</f>
        <v/>
      </c>
      <c r="V7417" s="28" t="n"/>
      <c r="Z7417">
        <f>IF($B7417="","",IFERROR(VLOOKUP($B7417,'Plan HC for CCA'!$A:$B,2,0),""))</f>
        <v/>
      </c>
      <c r="AA7417">
        <f>IF(OR($B7417="",$Z7417=""),"",IF(N($M7417)&lt;$Z7417,"Delta","No Delta"))</f>
        <v/>
      </c>
      <c r="AB7417">
        <f>IF(OR($B7417="",$Z7417=""),"",MAX(0,$Z7417-N($M7417)))</f>
        <v/>
      </c>
      <c r="AC7417" s="46">
        <f>IF($B7417="","",IFERROR(INDEX('CCA Util %'!$H:$H,MATCH($B7417,'CCA Util %'!$E:$E,0)),""))</f>
        <v/>
      </c>
      <c r="AD7417">
        <f>IF($B7417="","",IFERROR(INDEX('CCA Util %'!$G:$G,MATCH($B7417,'CCA Util %'!$E:$E,0)),""))</f>
        <v/>
      </c>
      <c r="AE7417">
        <f>IF(OR($B7417="",$U7417=""),"",$U7417&amp;" &amp; "&amp;IF(OR($AD7417="",$AD7417=0),"Util NA",$AD7417&amp;" Util"))</f>
        <v/>
      </c>
    </row>
    <row r="7418" ht="15.75" customHeight="1" s="42">
      <c r="A7418" s="41" t="n"/>
      <c r="G7418" s="38" t="n"/>
      <c r="H7418" s="38" t="n"/>
      <c r="I7418" s="38" t="n"/>
      <c r="J7418" s="38" t="n"/>
      <c r="K7418" s="38" t="n"/>
      <c r="L7418" s="38" t="n"/>
      <c r="N7418" s="36">
        <f>IF($B7418="","",IF($C7418="SUPERSTORE","Superstore","DH"))</f>
        <v/>
      </c>
      <c r="O7418" s="36">
        <f>IF($B7418="","",IFERROR(VLOOKUP($B7418,Mapping!$A:$C,2,0),"Not Mapped"))</f>
        <v/>
      </c>
      <c r="P7418" s="36">
        <f>IF($B7418="","",IFERROR(VLOOKUP($B7418,Mapping!$A:$C,3,0),"Not Mapped"))</f>
        <v/>
      </c>
      <c r="Q7418" s="36">
        <f>IF($B7418="","",IFERROR(VLOOKUP($O7418,Leaders!$A:$B,2,0),"Not Mapped"))</f>
        <v/>
      </c>
      <c r="R7418" s="36">
        <f>IF($B7418="","",IF(COUNTIF(Exclusions!$A:$A,$B7418)&gt;0,"Yes","No"))</f>
        <v/>
      </c>
      <c r="S7418" s="38">
        <f>IF($B7418="","",MIN(1,DAY($A7418)/IF($N7418="Superstore",Settings!$B$5,Settings!$B$4)))</f>
        <v/>
      </c>
      <c r="T7418" s="38">
        <f>IF(OR($B7418="",$G7418="",$S7418=0),"",$G7418/$S7418)</f>
        <v/>
      </c>
      <c r="U7418" s="36">
        <f>IF($T7418="","",IF($T7418&lt;Settings!$B$8,"Critical",IF($T7418&lt;Settings!$B$9,"Semi Critical","Non Critical")))</f>
        <v/>
      </c>
      <c r="V7418" s="28" t="n"/>
      <c r="Z7418">
        <f>IF($B7418="","",IFERROR(VLOOKUP($B7418,'Plan HC for CCA'!$A:$B,2,0),""))</f>
        <v/>
      </c>
      <c r="AA7418">
        <f>IF(OR($B7418="",$Z7418=""),"",IF(N($M7418)&lt;$Z7418,"Delta","No Delta"))</f>
        <v/>
      </c>
      <c r="AB7418">
        <f>IF(OR($B7418="",$Z7418=""),"",MAX(0,$Z7418-N($M7418)))</f>
        <v/>
      </c>
      <c r="AC7418" s="46">
        <f>IF($B7418="","",IFERROR(INDEX('CCA Util %'!$H:$H,MATCH($B7418,'CCA Util %'!$E:$E,0)),""))</f>
        <v/>
      </c>
      <c r="AD7418">
        <f>IF($B7418="","",IFERROR(INDEX('CCA Util %'!$G:$G,MATCH($B7418,'CCA Util %'!$E:$E,0)),""))</f>
        <v/>
      </c>
      <c r="AE7418">
        <f>IF(OR($B7418="",$U7418=""),"",$U7418&amp;" &amp; "&amp;IF(OR($AD7418="",$AD7418=0),"Util NA",$AD7418&amp;" Util"))</f>
        <v/>
      </c>
    </row>
    <row r="7419" ht="15.75" customHeight="1" s="42">
      <c r="A7419" s="41" t="n"/>
      <c r="G7419" s="38" t="n"/>
      <c r="H7419" s="38" t="n"/>
      <c r="I7419" s="38" t="n"/>
      <c r="J7419" s="38" t="n"/>
      <c r="K7419" s="38" t="n"/>
      <c r="L7419" s="38" t="n"/>
      <c r="N7419" s="36">
        <f>IF($B7419="","",IF($C7419="SUPERSTORE","Superstore","DH"))</f>
        <v/>
      </c>
      <c r="O7419" s="36">
        <f>IF($B7419="","",IFERROR(VLOOKUP($B7419,Mapping!$A:$C,2,0),"Not Mapped"))</f>
        <v/>
      </c>
      <c r="P7419" s="36">
        <f>IF($B7419="","",IFERROR(VLOOKUP($B7419,Mapping!$A:$C,3,0),"Not Mapped"))</f>
        <v/>
      </c>
      <c r="Q7419" s="36">
        <f>IF($B7419="","",IFERROR(VLOOKUP($O7419,Leaders!$A:$B,2,0),"Not Mapped"))</f>
        <v/>
      </c>
      <c r="R7419" s="36">
        <f>IF($B7419="","",IF(COUNTIF(Exclusions!$A:$A,$B7419)&gt;0,"Yes","No"))</f>
        <v/>
      </c>
      <c r="S7419" s="38">
        <f>IF($B7419="","",MIN(1,DAY($A7419)/IF($N7419="Superstore",Settings!$B$5,Settings!$B$4)))</f>
        <v/>
      </c>
      <c r="T7419" s="38">
        <f>IF(OR($B7419="",$G7419="",$S7419=0),"",$G7419/$S7419)</f>
        <v/>
      </c>
      <c r="U7419" s="36">
        <f>IF($T7419="","",IF($T7419&lt;Settings!$B$8,"Critical",IF($T7419&lt;Settings!$B$9,"Semi Critical","Non Critical")))</f>
        <v/>
      </c>
      <c r="V7419" s="28" t="n"/>
      <c r="Z7419">
        <f>IF($B7419="","",IFERROR(VLOOKUP($B7419,'Plan HC for CCA'!$A:$B,2,0),""))</f>
        <v/>
      </c>
      <c r="AA7419">
        <f>IF(OR($B7419="",$Z7419=""),"",IF(N($M7419)&lt;$Z7419,"Delta","No Delta"))</f>
        <v/>
      </c>
      <c r="AB7419">
        <f>IF(OR($B7419="",$Z7419=""),"",MAX(0,$Z7419-N($M7419)))</f>
        <v/>
      </c>
      <c r="AC7419" s="46">
        <f>IF($B7419="","",IFERROR(INDEX('CCA Util %'!$H:$H,MATCH($B7419,'CCA Util %'!$E:$E,0)),""))</f>
        <v/>
      </c>
      <c r="AD7419">
        <f>IF($B7419="","",IFERROR(INDEX('CCA Util %'!$G:$G,MATCH($B7419,'CCA Util %'!$E:$E,0)),""))</f>
        <v/>
      </c>
      <c r="AE7419">
        <f>IF(OR($B7419="",$U7419=""),"",$U7419&amp;" &amp; "&amp;IF(OR($AD7419="",$AD7419=0),"Util NA",$AD7419&amp;" Util"))</f>
        <v/>
      </c>
    </row>
    <row r="7420" ht="15.75" customHeight="1" s="42">
      <c r="A7420" s="41" t="n"/>
      <c r="G7420" s="38" t="n"/>
      <c r="H7420" s="38" t="n"/>
      <c r="I7420" s="38" t="n"/>
      <c r="J7420" s="38" t="n"/>
      <c r="K7420" s="38" t="n"/>
      <c r="L7420" s="38" t="n"/>
      <c r="N7420" s="36">
        <f>IF($B7420="","",IF($C7420="SUPERSTORE","Superstore","DH"))</f>
        <v/>
      </c>
      <c r="O7420" s="36">
        <f>IF($B7420="","",IFERROR(VLOOKUP($B7420,Mapping!$A:$C,2,0),"Not Mapped"))</f>
        <v/>
      </c>
      <c r="P7420" s="36">
        <f>IF($B7420="","",IFERROR(VLOOKUP($B7420,Mapping!$A:$C,3,0),"Not Mapped"))</f>
        <v/>
      </c>
      <c r="Q7420" s="36">
        <f>IF($B7420="","",IFERROR(VLOOKUP($O7420,Leaders!$A:$B,2,0),"Not Mapped"))</f>
        <v/>
      </c>
      <c r="R7420" s="36">
        <f>IF($B7420="","",IF(COUNTIF(Exclusions!$A:$A,$B7420)&gt;0,"Yes","No"))</f>
        <v/>
      </c>
      <c r="S7420" s="38">
        <f>IF($B7420="","",MIN(1,DAY($A7420)/IF($N7420="Superstore",Settings!$B$5,Settings!$B$4)))</f>
        <v/>
      </c>
      <c r="T7420" s="38">
        <f>IF(OR($B7420="",$G7420="",$S7420=0),"",$G7420/$S7420)</f>
        <v/>
      </c>
      <c r="U7420" s="36">
        <f>IF($T7420="","",IF($T7420&lt;Settings!$B$8,"Critical",IF($T7420&lt;Settings!$B$9,"Semi Critical","Non Critical")))</f>
        <v/>
      </c>
      <c r="V7420" s="28" t="n"/>
      <c r="Z7420">
        <f>IF($B7420="","",IFERROR(VLOOKUP($B7420,'Plan HC for CCA'!$A:$B,2,0),""))</f>
        <v/>
      </c>
      <c r="AA7420">
        <f>IF(OR($B7420="",$Z7420=""),"",IF(N($M7420)&lt;$Z7420,"Delta","No Delta"))</f>
        <v/>
      </c>
      <c r="AB7420">
        <f>IF(OR($B7420="",$Z7420=""),"",MAX(0,$Z7420-N($M7420)))</f>
        <v/>
      </c>
      <c r="AC7420" s="46">
        <f>IF($B7420="","",IFERROR(INDEX('CCA Util %'!$H:$H,MATCH($B7420,'CCA Util %'!$E:$E,0)),""))</f>
        <v/>
      </c>
      <c r="AD7420">
        <f>IF($B7420="","",IFERROR(INDEX('CCA Util %'!$G:$G,MATCH($B7420,'CCA Util %'!$E:$E,0)),""))</f>
        <v/>
      </c>
      <c r="AE7420">
        <f>IF(OR($B7420="",$U7420=""),"",$U7420&amp;" &amp; "&amp;IF(OR($AD7420="",$AD7420=0),"Util NA",$AD7420&amp;" Util"))</f>
        <v/>
      </c>
    </row>
    <row r="7421" ht="15.75" customHeight="1" s="42">
      <c r="A7421" s="41" t="n"/>
      <c r="G7421" s="38" t="n"/>
      <c r="H7421" s="38" t="n"/>
      <c r="I7421" s="38" t="n"/>
      <c r="J7421" s="38" t="n"/>
      <c r="K7421" s="38" t="n"/>
      <c r="L7421" s="38" t="n"/>
      <c r="N7421" s="36">
        <f>IF($B7421="","",IF($C7421="SUPERSTORE","Superstore","DH"))</f>
        <v/>
      </c>
      <c r="O7421" s="36">
        <f>IF($B7421="","",IFERROR(VLOOKUP($B7421,Mapping!$A:$C,2,0),"Not Mapped"))</f>
        <v/>
      </c>
      <c r="P7421" s="36">
        <f>IF($B7421="","",IFERROR(VLOOKUP($B7421,Mapping!$A:$C,3,0),"Not Mapped"))</f>
        <v/>
      </c>
      <c r="Q7421" s="36">
        <f>IF($B7421="","",IFERROR(VLOOKUP($O7421,Leaders!$A:$B,2,0),"Not Mapped"))</f>
        <v/>
      </c>
      <c r="R7421" s="36">
        <f>IF($B7421="","",IF(COUNTIF(Exclusions!$A:$A,$B7421)&gt;0,"Yes","No"))</f>
        <v/>
      </c>
      <c r="S7421" s="38">
        <f>IF($B7421="","",MIN(1,DAY($A7421)/IF($N7421="Superstore",Settings!$B$5,Settings!$B$4)))</f>
        <v/>
      </c>
      <c r="T7421" s="38">
        <f>IF(OR($B7421="",$G7421="",$S7421=0),"",$G7421/$S7421)</f>
        <v/>
      </c>
      <c r="U7421" s="36">
        <f>IF($T7421="","",IF($T7421&lt;Settings!$B$8,"Critical",IF($T7421&lt;Settings!$B$9,"Semi Critical","Non Critical")))</f>
        <v/>
      </c>
      <c r="V7421" s="28" t="n"/>
      <c r="Z7421">
        <f>IF($B7421="","",IFERROR(VLOOKUP($B7421,'Plan HC for CCA'!$A:$B,2,0),""))</f>
        <v/>
      </c>
      <c r="AA7421">
        <f>IF(OR($B7421="",$Z7421=""),"",IF(N($M7421)&lt;$Z7421,"Delta","No Delta"))</f>
        <v/>
      </c>
      <c r="AB7421">
        <f>IF(OR($B7421="",$Z7421=""),"",MAX(0,$Z7421-N($M7421)))</f>
        <v/>
      </c>
      <c r="AC7421" s="46">
        <f>IF($B7421="","",IFERROR(INDEX('CCA Util %'!$H:$H,MATCH($B7421,'CCA Util %'!$E:$E,0)),""))</f>
        <v/>
      </c>
      <c r="AD7421">
        <f>IF($B7421="","",IFERROR(INDEX('CCA Util %'!$G:$G,MATCH($B7421,'CCA Util %'!$E:$E,0)),""))</f>
        <v/>
      </c>
      <c r="AE7421">
        <f>IF(OR($B7421="",$U7421=""),"",$U7421&amp;" &amp; "&amp;IF(OR($AD7421="",$AD7421=0),"Util NA",$AD7421&amp;" Util"))</f>
        <v/>
      </c>
    </row>
    <row r="7422" ht="15.75" customHeight="1" s="42">
      <c r="A7422" s="41" t="n"/>
      <c r="G7422" s="38" t="n"/>
      <c r="H7422" s="38" t="n"/>
      <c r="I7422" s="38" t="n"/>
      <c r="J7422" s="38" t="n"/>
      <c r="K7422" s="38" t="n"/>
      <c r="L7422" s="38" t="n"/>
      <c r="N7422" s="36">
        <f>IF($B7422="","",IF($C7422="SUPERSTORE","Superstore","DH"))</f>
        <v/>
      </c>
      <c r="O7422" s="36">
        <f>IF($B7422="","",IFERROR(VLOOKUP($B7422,Mapping!$A:$C,2,0),"Not Mapped"))</f>
        <v/>
      </c>
      <c r="P7422" s="36">
        <f>IF($B7422="","",IFERROR(VLOOKUP($B7422,Mapping!$A:$C,3,0),"Not Mapped"))</f>
        <v/>
      </c>
      <c r="Q7422" s="36">
        <f>IF($B7422="","",IFERROR(VLOOKUP($O7422,Leaders!$A:$B,2,0),"Not Mapped"))</f>
        <v/>
      </c>
      <c r="R7422" s="36">
        <f>IF($B7422="","",IF(COUNTIF(Exclusions!$A:$A,$B7422)&gt;0,"Yes","No"))</f>
        <v/>
      </c>
      <c r="S7422" s="38">
        <f>IF($B7422="","",MIN(1,DAY($A7422)/IF($N7422="Superstore",Settings!$B$5,Settings!$B$4)))</f>
        <v/>
      </c>
      <c r="T7422" s="38">
        <f>IF(OR($B7422="",$G7422="",$S7422=0),"",$G7422/$S7422)</f>
        <v/>
      </c>
      <c r="U7422" s="36">
        <f>IF($T7422="","",IF($T7422&lt;Settings!$B$8,"Critical",IF($T7422&lt;Settings!$B$9,"Semi Critical","Non Critical")))</f>
        <v/>
      </c>
      <c r="V7422" s="28" t="n"/>
      <c r="Z7422">
        <f>IF($B7422="","",IFERROR(VLOOKUP($B7422,'Plan HC for CCA'!$A:$B,2,0),""))</f>
        <v/>
      </c>
      <c r="AA7422">
        <f>IF(OR($B7422="",$Z7422=""),"",IF(N($M7422)&lt;$Z7422,"Delta","No Delta"))</f>
        <v/>
      </c>
      <c r="AB7422">
        <f>IF(OR($B7422="",$Z7422=""),"",MAX(0,$Z7422-N($M7422)))</f>
        <v/>
      </c>
      <c r="AC7422" s="46">
        <f>IF($B7422="","",IFERROR(INDEX('CCA Util %'!$H:$H,MATCH($B7422,'CCA Util %'!$E:$E,0)),""))</f>
        <v/>
      </c>
      <c r="AD7422">
        <f>IF($B7422="","",IFERROR(INDEX('CCA Util %'!$G:$G,MATCH($B7422,'CCA Util %'!$E:$E,0)),""))</f>
        <v/>
      </c>
      <c r="AE7422">
        <f>IF(OR($B7422="",$U7422=""),"",$U7422&amp;" &amp; "&amp;IF(OR($AD7422="",$AD7422=0),"Util NA",$AD7422&amp;" Util"))</f>
        <v/>
      </c>
    </row>
    <row r="7423" ht="15.75" customHeight="1" s="42">
      <c r="A7423" s="41" t="n"/>
      <c r="G7423" s="38" t="n"/>
      <c r="H7423" s="38" t="n"/>
      <c r="I7423" s="38" t="n"/>
      <c r="J7423" s="38" t="n"/>
      <c r="K7423" s="38" t="n"/>
      <c r="L7423" s="38" t="n"/>
      <c r="N7423" s="36">
        <f>IF($B7423="","",IF($C7423="SUPERSTORE","Superstore","DH"))</f>
        <v/>
      </c>
      <c r="O7423" s="36">
        <f>IF($B7423="","",IFERROR(VLOOKUP($B7423,Mapping!$A:$C,2,0),"Not Mapped"))</f>
        <v/>
      </c>
      <c r="P7423" s="36">
        <f>IF($B7423="","",IFERROR(VLOOKUP($B7423,Mapping!$A:$C,3,0),"Not Mapped"))</f>
        <v/>
      </c>
      <c r="Q7423" s="36">
        <f>IF($B7423="","",IFERROR(VLOOKUP($O7423,Leaders!$A:$B,2,0),"Not Mapped"))</f>
        <v/>
      </c>
      <c r="R7423" s="36">
        <f>IF($B7423="","",IF(COUNTIF(Exclusions!$A:$A,$B7423)&gt;0,"Yes","No"))</f>
        <v/>
      </c>
      <c r="S7423" s="38">
        <f>IF($B7423="","",MIN(1,DAY($A7423)/IF($N7423="Superstore",Settings!$B$5,Settings!$B$4)))</f>
        <v/>
      </c>
      <c r="T7423" s="38">
        <f>IF(OR($B7423="",$G7423="",$S7423=0),"",$G7423/$S7423)</f>
        <v/>
      </c>
      <c r="U7423" s="36">
        <f>IF($T7423="","",IF($T7423&lt;Settings!$B$8,"Critical",IF($T7423&lt;Settings!$B$9,"Semi Critical","Non Critical")))</f>
        <v/>
      </c>
      <c r="V7423" s="28" t="n"/>
      <c r="Z7423">
        <f>IF($B7423="","",IFERROR(VLOOKUP($B7423,'Plan HC for CCA'!$A:$B,2,0),""))</f>
        <v/>
      </c>
      <c r="AA7423">
        <f>IF(OR($B7423="",$Z7423=""),"",IF(N($M7423)&lt;$Z7423,"Delta","No Delta"))</f>
        <v/>
      </c>
      <c r="AB7423">
        <f>IF(OR($B7423="",$Z7423=""),"",MAX(0,$Z7423-N($M7423)))</f>
        <v/>
      </c>
      <c r="AC7423" s="46">
        <f>IF($B7423="","",IFERROR(INDEX('CCA Util %'!$H:$H,MATCH($B7423,'CCA Util %'!$E:$E,0)),""))</f>
        <v/>
      </c>
      <c r="AD7423">
        <f>IF($B7423="","",IFERROR(INDEX('CCA Util %'!$G:$G,MATCH($B7423,'CCA Util %'!$E:$E,0)),""))</f>
        <v/>
      </c>
      <c r="AE7423">
        <f>IF(OR($B7423="",$U7423=""),"",$U7423&amp;" &amp; "&amp;IF(OR($AD7423="",$AD7423=0),"Util NA",$AD7423&amp;" Util"))</f>
        <v/>
      </c>
    </row>
    <row r="7424" ht="15.75" customHeight="1" s="42">
      <c r="A7424" s="41" t="n"/>
      <c r="G7424" s="38" t="n"/>
      <c r="H7424" s="38" t="n"/>
      <c r="I7424" s="38" t="n"/>
      <c r="J7424" s="38" t="n"/>
      <c r="K7424" s="38" t="n"/>
      <c r="L7424" s="38" t="n"/>
      <c r="N7424" s="36">
        <f>IF($B7424="","",IF($C7424="SUPERSTORE","Superstore","DH"))</f>
        <v/>
      </c>
      <c r="O7424" s="36">
        <f>IF($B7424="","",IFERROR(VLOOKUP($B7424,Mapping!$A:$C,2,0),"Not Mapped"))</f>
        <v/>
      </c>
      <c r="P7424" s="36">
        <f>IF($B7424="","",IFERROR(VLOOKUP($B7424,Mapping!$A:$C,3,0),"Not Mapped"))</f>
        <v/>
      </c>
      <c r="Q7424" s="36">
        <f>IF($B7424="","",IFERROR(VLOOKUP($O7424,Leaders!$A:$B,2,0),"Not Mapped"))</f>
        <v/>
      </c>
      <c r="R7424" s="36">
        <f>IF($B7424="","",IF(COUNTIF(Exclusions!$A:$A,$B7424)&gt;0,"Yes","No"))</f>
        <v/>
      </c>
      <c r="S7424" s="38">
        <f>IF($B7424="","",MIN(1,DAY($A7424)/IF($N7424="Superstore",Settings!$B$5,Settings!$B$4)))</f>
        <v/>
      </c>
      <c r="T7424" s="38">
        <f>IF(OR($B7424="",$G7424="",$S7424=0),"",$G7424/$S7424)</f>
        <v/>
      </c>
      <c r="U7424" s="36">
        <f>IF($T7424="","",IF($T7424&lt;Settings!$B$8,"Critical",IF($T7424&lt;Settings!$B$9,"Semi Critical","Non Critical")))</f>
        <v/>
      </c>
      <c r="V7424" s="28" t="n"/>
      <c r="Z7424">
        <f>IF($B7424="","",IFERROR(VLOOKUP($B7424,'Plan HC for CCA'!$A:$B,2,0),""))</f>
        <v/>
      </c>
      <c r="AA7424">
        <f>IF(OR($B7424="",$Z7424=""),"",IF(N($M7424)&lt;$Z7424,"Delta","No Delta"))</f>
        <v/>
      </c>
      <c r="AB7424">
        <f>IF(OR($B7424="",$Z7424=""),"",MAX(0,$Z7424-N($M7424)))</f>
        <v/>
      </c>
      <c r="AC7424" s="46">
        <f>IF($B7424="","",IFERROR(INDEX('CCA Util %'!$H:$H,MATCH($B7424,'CCA Util %'!$E:$E,0)),""))</f>
        <v/>
      </c>
      <c r="AD7424">
        <f>IF($B7424="","",IFERROR(INDEX('CCA Util %'!$G:$G,MATCH($B7424,'CCA Util %'!$E:$E,0)),""))</f>
        <v/>
      </c>
      <c r="AE7424">
        <f>IF(OR($B7424="",$U7424=""),"",$U7424&amp;" &amp; "&amp;IF(OR($AD7424="",$AD7424=0),"Util NA",$AD7424&amp;" Util"))</f>
        <v/>
      </c>
    </row>
    <row r="7425" ht="15.75" customHeight="1" s="42">
      <c r="A7425" s="41" t="n"/>
      <c r="G7425" s="38" t="n"/>
      <c r="H7425" s="38" t="n"/>
      <c r="I7425" s="38" t="n"/>
      <c r="J7425" s="38" t="n"/>
      <c r="K7425" s="38" t="n"/>
      <c r="L7425" s="38" t="n"/>
      <c r="N7425" s="36">
        <f>IF($B7425="","",IF($C7425="SUPERSTORE","Superstore","DH"))</f>
        <v/>
      </c>
      <c r="O7425" s="36">
        <f>IF($B7425="","",IFERROR(VLOOKUP($B7425,Mapping!$A:$C,2,0),"Not Mapped"))</f>
        <v/>
      </c>
      <c r="P7425" s="36">
        <f>IF($B7425="","",IFERROR(VLOOKUP($B7425,Mapping!$A:$C,3,0),"Not Mapped"))</f>
        <v/>
      </c>
      <c r="Q7425" s="36">
        <f>IF($B7425="","",IFERROR(VLOOKUP($O7425,Leaders!$A:$B,2,0),"Not Mapped"))</f>
        <v/>
      </c>
      <c r="R7425" s="36">
        <f>IF($B7425="","",IF(COUNTIF(Exclusions!$A:$A,$B7425)&gt;0,"Yes","No"))</f>
        <v/>
      </c>
      <c r="S7425" s="38">
        <f>IF($B7425="","",MIN(1,DAY($A7425)/IF($N7425="Superstore",Settings!$B$5,Settings!$B$4)))</f>
        <v/>
      </c>
      <c r="T7425" s="38">
        <f>IF(OR($B7425="",$G7425="",$S7425=0),"",$G7425/$S7425)</f>
        <v/>
      </c>
      <c r="U7425" s="36">
        <f>IF($T7425="","",IF($T7425&lt;Settings!$B$8,"Critical",IF($T7425&lt;Settings!$B$9,"Semi Critical","Non Critical")))</f>
        <v/>
      </c>
      <c r="V7425" s="28" t="n"/>
      <c r="Z7425">
        <f>IF($B7425="","",IFERROR(VLOOKUP($B7425,'Plan HC for CCA'!$A:$B,2,0),""))</f>
        <v/>
      </c>
      <c r="AA7425">
        <f>IF(OR($B7425="",$Z7425=""),"",IF(N($M7425)&lt;$Z7425,"Delta","No Delta"))</f>
        <v/>
      </c>
      <c r="AB7425">
        <f>IF(OR($B7425="",$Z7425=""),"",MAX(0,$Z7425-N($M7425)))</f>
        <v/>
      </c>
      <c r="AC7425" s="46">
        <f>IF($B7425="","",IFERROR(INDEX('CCA Util %'!$H:$H,MATCH($B7425,'CCA Util %'!$E:$E,0)),""))</f>
        <v/>
      </c>
      <c r="AD7425">
        <f>IF($B7425="","",IFERROR(INDEX('CCA Util %'!$G:$G,MATCH($B7425,'CCA Util %'!$E:$E,0)),""))</f>
        <v/>
      </c>
      <c r="AE7425">
        <f>IF(OR($B7425="",$U7425=""),"",$U7425&amp;" &amp; "&amp;IF(OR($AD7425="",$AD7425=0),"Util NA",$AD7425&amp;" Util"))</f>
        <v/>
      </c>
    </row>
    <row r="7426" ht="15.75" customHeight="1" s="42">
      <c r="A7426" s="41" t="n"/>
      <c r="G7426" s="38" t="n"/>
      <c r="H7426" s="38" t="n"/>
      <c r="I7426" s="38" t="n"/>
      <c r="J7426" s="38" t="n"/>
      <c r="K7426" s="38" t="n"/>
      <c r="L7426" s="38" t="n"/>
      <c r="N7426" s="36">
        <f>IF($B7426="","",IF($C7426="SUPERSTORE","Superstore","DH"))</f>
        <v/>
      </c>
      <c r="O7426" s="36">
        <f>IF($B7426="","",IFERROR(VLOOKUP($B7426,Mapping!$A:$C,2,0),"Not Mapped"))</f>
        <v/>
      </c>
      <c r="P7426" s="36">
        <f>IF($B7426="","",IFERROR(VLOOKUP($B7426,Mapping!$A:$C,3,0),"Not Mapped"))</f>
        <v/>
      </c>
      <c r="Q7426" s="36">
        <f>IF($B7426="","",IFERROR(VLOOKUP($O7426,Leaders!$A:$B,2,0),"Not Mapped"))</f>
        <v/>
      </c>
      <c r="R7426" s="36">
        <f>IF($B7426="","",IF(COUNTIF(Exclusions!$A:$A,$B7426)&gt;0,"Yes","No"))</f>
        <v/>
      </c>
      <c r="S7426" s="38">
        <f>IF($B7426="","",MIN(1,DAY($A7426)/IF($N7426="Superstore",Settings!$B$5,Settings!$B$4)))</f>
        <v/>
      </c>
      <c r="T7426" s="38">
        <f>IF(OR($B7426="",$G7426="",$S7426=0),"",$G7426/$S7426)</f>
        <v/>
      </c>
      <c r="U7426" s="36">
        <f>IF($T7426="","",IF($T7426&lt;Settings!$B$8,"Critical",IF($T7426&lt;Settings!$B$9,"Semi Critical","Non Critical")))</f>
        <v/>
      </c>
      <c r="V7426" s="28" t="n"/>
      <c r="Z7426">
        <f>IF($B7426="","",IFERROR(VLOOKUP($B7426,'Plan HC for CCA'!$A:$B,2,0),""))</f>
        <v/>
      </c>
      <c r="AA7426">
        <f>IF(OR($B7426="",$Z7426=""),"",IF(N($M7426)&lt;$Z7426,"Delta","No Delta"))</f>
        <v/>
      </c>
      <c r="AB7426">
        <f>IF(OR($B7426="",$Z7426=""),"",MAX(0,$Z7426-N($M7426)))</f>
        <v/>
      </c>
      <c r="AC7426" s="46">
        <f>IF($B7426="","",IFERROR(INDEX('CCA Util %'!$H:$H,MATCH($B7426,'CCA Util %'!$E:$E,0)),""))</f>
        <v/>
      </c>
      <c r="AD7426">
        <f>IF($B7426="","",IFERROR(INDEX('CCA Util %'!$G:$G,MATCH($B7426,'CCA Util %'!$E:$E,0)),""))</f>
        <v/>
      </c>
      <c r="AE7426">
        <f>IF(OR($B7426="",$U7426=""),"",$U7426&amp;" &amp; "&amp;IF(OR($AD7426="",$AD7426=0),"Util NA",$AD7426&amp;" Util"))</f>
        <v/>
      </c>
    </row>
    <row r="7427" ht="15.75" customHeight="1" s="42">
      <c r="A7427" s="41" t="n"/>
      <c r="G7427" s="38" t="n"/>
      <c r="H7427" s="38" t="n"/>
      <c r="I7427" s="38" t="n"/>
      <c r="J7427" s="38" t="n"/>
      <c r="K7427" s="38" t="n"/>
      <c r="L7427" s="38" t="n"/>
      <c r="N7427" s="36">
        <f>IF($B7427="","",IF($C7427="SUPERSTORE","Superstore","DH"))</f>
        <v/>
      </c>
      <c r="O7427" s="36">
        <f>IF($B7427="","",IFERROR(VLOOKUP($B7427,Mapping!$A:$C,2,0),"Not Mapped"))</f>
        <v/>
      </c>
      <c r="P7427" s="36">
        <f>IF($B7427="","",IFERROR(VLOOKUP($B7427,Mapping!$A:$C,3,0),"Not Mapped"))</f>
        <v/>
      </c>
      <c r="Q7427" s="36">
        <f>IF($B7427="","",IFERROR(VLOOKUP($O7427,Leaders!$A:$B,2,0),"Not Mapped"))</f>
        <v/>
      </c>
      <c r="R7427" s="36">
        <f>IF($B7427="","",IF(COUNTIF(Exclusions!$A:$A,$B7427)&gt;0,"Yes","No"))</f>
        <v/>
      </c>
      <c r="S7427" s="38">
        <f>IF($B7427="","",MIN(1,DAY($A7427)/IF($N7427="Superstore",Settings!$B$5,Settings!$B$4)))</f>
        <v/>
      </c>
      <c r="T7427" s="38">
        <f>IF(OR($B7427="",$G7427="",$S7427=0),"",$G7427/$S7427)</f>
        <v/>
      </c>
      <c r="U7427" s="36">
        <f>IF($T7427="","",IF($T7427&lt;Settings!$B$8,"Critical",IF($T7427&lt;Settings!$B$9,"Semi Critical","Non Critical")))</f>
        <v/>
      </c>
      <c r="V7427" s="28" t="n"/>
      <c r="Z7427">
        <f>IF($B7427="","",IFERROR(VLOOKUP($B7427,'Plan HC for CCA'!$A:$B,2,0),""))</f>
        <v/>
      </c>
      <c r="AA7427">
        <f>IF(OR($B7427="",$Z7427=""),"",IF(N($M7427)&lt;$Z7427,"Delta","No Delta"))</f>
        <v/>
      </c>
      <c r="AB7427">
        <f>IF(OR($B7427="",$Z7427=""),"",MAX(0,$Z7427-N($M7427)))</f>
        <v/>
      </c>
      <c r="AC7427" s="46">
        <f>IF($B7427="","",IFERROR(INDEX('CCA Util %'!$H:$H,MATCH($B7427,'CCA Util %'!$E:$E,0)),""))</f>
        <v/>
      </c>
      <c r="AD7427">
        <f>IF($B7427="","",IFERROR(INDEX('CCA Util %'!$G:$G,MATCH($B7427,'CCA Util %'!$E:$E,0)),""))</f>
        <v/>
      </c>
      <c r="AE7427">
        <f>IF(OR($B7427="",$U7427=""),"",$U7427&amp;" &amp; "&amp;IF(OR($AD7427="",$AD7427=0),"Util NA",$AD7427&amp;" Util"))</f>
        <v/>
      </c>
    </row>
    <row r="7428" ht="15.75" customHeight="1" s="42">
      <c r="A7428" s="41" t="n"/>
      <c r="G7428" s="38" t="n"/>
      <c r="H7428" s="38" t="n"/>
      <c r="I7428" s="38" t="n"/>
      <c r="J7428" s="38" t="n"/>
      <c r="K7428" s="38" t="n"/>
      <c r="L7428" s="38" t="n"/>
      <c r="N7428" s="36">
        <f>IF($B7428="","",IF($C7428="SUPERSTORE","Superstore","DH"))</f>
        <v/>
      </c>
      <c r="O7428" s="36">
        <f>IF($B7428="","",IFERROR(VLOOKUP($B7428,Mapping!$A:$C,2,0),"Not Mapped"))</f>
        <v/>
      </c>
      <c r="P7428" s="36">
        <f>IF($B7428="","",IFERROR(VLOOKUP($B7428,Mapping!$A:$C,3,0),"Not Mapped"))</f>
        <v/>
      </c>
      <c r="Q7428" s="36">
        <f>IF($B7428="","",IFERROR(VLOOKUP($O7428,Leaders!$A:$B,2,0),"Not Mapped"))</f>
        <v/>
      </c>
      <c r="R7428" s="36">
        <f>IF($B7428="","",IF(COUNTIF(Exclusions!$A:$A,$B7428)&gt;0,"Yes","No"))</f>
        <v/>
      </c>
      <c r="S7428" s="38">
        <f>IF($B7428="","",MIN(1,DAY($A7428)/IF($N7428="Superstore",Settings!$B$5,Settings!$B$4)))</f>
        <v/>
      </c>
      <c r="T7428" s="38">
        <f>IF(OR($B7428="",$G7428="",$S7428=0),"",$G7428/$S7428)</f>
        <v/>
      </c>
      <c r="U7428" s="36">
        <f>IF($T7428="","",IF($T7428&lt;Settings!$B$8,"Critical",IF($T7428&lt;Settings!$B$9,"Semi Critical","Non Critical")))</f>
        <v/>
      </c>
      <c r="V7428" s="28" t="n"/>
      <c r="Z7428">
        <f>IF($B7428="","",IFERROR(VLOOKUP($B7428,'Plan HC for CCA'!$A:$B,2,0),""))</f>
        <v/>
      </c>
      <c r="AA7428">
        <f>IF(OR($B7428="",$Z7428=""),"",IF(N($M7428)&lt;$Z7428,"Delta","No Delta"))</f>
        <v/>
      </c>
      <c r="AB7428">
        <f>IF(OR($B7428="",$Z7428=""),"",MAX(0,$Z7428-N($M7428)))</f>
        <v/>
      </c>
      <c r="AC7428" s="46">
        <f>IF($B7428="","",IFERROR(INDEX('CCA Util %'!$H:$H,MATCH($B7428,'CCA Util %'!$E:$E,0)),""))</f>
        <v/>
      </c>
      <c r="AD7428">
        <f>IF($B7428="","",IFERROR(INDEX('CCA Util %'!$G:$G,MATCH($B7428,'CCA Util %'!$E:$E,0)),""))</f>
        <v/>
      </c>
      <c r="AE7428">
        <f>IF(OR($B7428="",$U7428=""),"",$U7428&amp;" &amp; "&amp;IF(OR($AD7428="",$AD7428=0),"Util NA",$AD7428&amp;" Util"))</f>
        <v/>
      </c>
    </row>
    <row r="7429" ht="15.75" customHeight="1" s="42">
      <c r="A7429" s="41" t="n"/>
      <c r="G7429" s="38" t="n"/>
      <c r="H7429" s="38" t="n"/>
      <c r="I7429" s="38" t="n"/>
      <c r="J7429" s="38" t="n"/>
      <c r="K7429" s="38" t="n"/>
      <c r="L7429" s="38" t="n"/>
      <c r="N7429" s="36">
        <f>IF($B7429="","",IF($C7429="SUPERSTORE","Superstore","DH"))</f>
        <v/>
      </c>
      <c r="O7429" s="36">
        <f>IF($B7429="","",IFERROR(VLOOKUP($B7429,Mapping!$A:$C,2,0),"Not Mapped"))</f>
        <v/>
      </c>
      <c r="P7429" s="36">
        <f>IF($B7429="","",IFERROR(VLOOKUP($B7429,Mapping!$A:$C,3,0),"Not Mapped"))</f>
        <v/>
      </c>
      <c r="Q7429" s="36">
        <f>IF($B7429="","",IFERROR(VLOOKUP($O7429,Leaders!$A:$B,2,0),"Not Mapped"))</f>
        <v/>
      </c>
      <c r="R7429" s="36">
        <f>IF($B7429="","",IF(COUNTIF(Exclusions!$A:$A,$B7429)&gt;0,"Yes","No"))</f>
        <v/>
      </c>
      <c r="S7429" s="38">
        <f>IF($B7429="","",MIN(1,DAY($A7429)/IF($N7429="Superstore",Settings!$B$5,Settings!$B$4)))</f>
        <v/>
      </c>
      <c r="T7429" s="38">
        <f>IF(OR($B7429="",$G7429="",$S7429=0),"",$G7429/$S7429)</f>
        <v/>
      </c>
      <c r="U7429" s="36">
        <f>IF($T7429="","",IF($T7429&lt;Settings!$B$8,"Critical",IF($T7429&lt;Settings!$B$9,"Semi Critical","Non Critical")))</f>
        <v/>
      </c>
      <c r="V7429" s="28" t="n"/>
      <c r="Z7429">
        <f>IF($B7429="","",IFERROR(VLOOKUP($B7429,'Plan HC for CCA'!$A:$B,2,0),""))</f>
        <v/>
      </c>
      <c r="AA7429">
        <f>IF(OR($B7429="",$Z7429=""),"",IF(N($M7429)&lt;$Z7429,"Delta","No Delta"))</f>
        <v/>
      </c>
      <c r="AB7429">
        <f>IF(OR($B7429="",$Z7429=""),"",MAX(0,$Z7429-N($M7429)))</f>
        <v/>
      </c>
      <c r="AC7429" s="46">
        <f>IF($B7429="","",IFERROR(INDEX('CCA Util %'!$H:$H,MATCH($B7429,'CCA Util %'!$E:$E,0)),""))</f>
        <v/>
      </c>
      <c r="AD7429">
        <f>IF($B7429="","",IFERROR(INDEX('CCA Util %'!$G:$G,MATCH($B7429,'CCA Util %'!$E:$E,0)),""))</f>
        <v/>
      </c>
      <c r="AE7429">
        <f>IF(OR($B7429="",$U7429=""),"",$U7429&amp;" &amp; "&amp;IF(OR($AD7429="",$AD7429=0),"Util NA",$AD7429&amp;" Util"))</f>
        <v/>
      </c>
    </row>
    <row r="7430" ht="15.75" customHeight="1" s="42">
      <c r="A7430" s="41" t="n"/>
      <c r="G7430" s="38" t="n"/>
      <c r="H7430" s="38" t="n"/>
      <c r="I7430" s="38" t="n"/>
      <c r="J7430" s="38" t="n"/>
      <c r="K7430" s="38" t="n"/>
      <c r="L7430" s="38" t="n"/>
      <c r="N7430" s="36">
        <f>IF($B7430="","",IF($C7430="SUPERSTORE","Superstore","DH"))</f>
        <v/>
      </c>
      <c r="O7430" s="36">
        <f>IF($B7430="","",IFERROR(VLOOKUP($B7430,Mapping!$A:$C,2,0),"Not Mapped"))</f>
        <v/>
      </c>
      <c r="P7430" s="36">
        <f>IF($B7430="","",IFERROR(VLOOKUP($B7430,Mapping!$A:$C,3,0),"Not Mapped"))</f>
        <v/>
      </c>
      <c r="Q7430" s="36">
        <f>IF($B7430="","",IFERROR(VLOOKUP($O7430,Leaders!$A:$B,2,0),"Not Mapped"))</f>
        <v/>
      </c>
      <c r="R7430" s="36">
        <f>IF($B7430="","",IF(COUNTIF(Exclusions!$A:$A,$B7430)&gt;0,"Yes","No"))</f>
        <v/>
      </c>
      <c r="S7430" s="38">
        <f>IF($B7430="","",MIN(1,DAY($A7430)/IF($N7430="Superstore",Settings!$B$5,Settings!$B$4)))</f>
        <v/>
      </c>
      <c r="T7430" s="38">
        <f>IF(OR($B7430="",$G7430="",$S7430=0),"",$G7430/$S7430)</f>
        <v/>
      </c>
      <c r="U7430" s="36">
        <f>IF($T7430="","",IF($T7430&lt;Settings!$B$8,"Critical",IF($T7430&lt;Settings!$B$9,"Semi Critical","Non Critical")))</f>
        <v/>
      </c>
      <c r="V7430" s="28" t="n"/>
      <c r="Z7430">
        <f>IF($B7430="","",IFERROR(VLOOKUP($B7430,'Plan HC for CCA'!$A:$B,2,0),""))</f>
        <v/>
      </c>
      <c r="AA7430">
        <f>IF(OR($B7430="",$Z7430=""),"",IF(N($M7430)&lt;$Z7430,"Delta","No Delta"))</f>
        <v/>
      </c>
      <c r="AB7430">
        <f>IF(OR($B7430="",$Z7430=""),"",MAX(0,$Z7430-N($M7430)))</f>
        <v/>
      </c>
      <c r="AC7430" s="46">
        <f>IF($B7430="","",IFERROR(INDEX('CCA Util %'!$H:$H,MATCH($B7430,'CCA Util %'!$E:$E,0)),""))</f>
        <v/>
      </c>
      <c r="AD7430">
        <f>IF($B7430="","",IFERROR(INDEX('CCA Util %'!$G:$G,MATCH($B7430,'CCA Util %'!$E:$E,0)),""))</f>
        <v/>
      </c>
      <c r="AE7430">
        <f>IF(OR($B7430="",$U7430=""),"",$U7430&amp;" &amp; "&amp;IF(OR($AD7430="",$AD7430=0),"Util NA",$AD7430&amp;" Util"))</f>
        <v/>
      </c>
    </row>
    <row r="7431" ht="15.75" customHeight="1" s="42">
      <c r="A7431" s="41" t="n"/>
      <c r="G7431" s="38" t="n"/>
      <c r="H7431" s="38" t="n"/>
      <c r="I7431" s="38" t="n"/>
      <c r="J7431" s="38" t="n"/>
      <c r="K7431" s="38" t="n"/>
      <c r="L7431" s="38" t="n"/>
      <c r="N7431" s="36">
        <f>IF($B7431="","",IF($C7431="SUPERSTORE","Superstore","DH"))</f>
        <v/>
      </c>
      <c r="O7431" s="36">
        <f>IF($B7431="","",IFERROR(VLOOKUP($B7431,Mapping!$A:$C,2,0),"Not Mapped"))</f>
        <v/>
      </c>
      <c r="P7431" s="36">
        <f>IF($B7431="","",IFERROR(VLOOKUP($B7431,Mapping!$A:$C,3,0),"Not Mapped"))</f>
        <v/>
      </c>
      <c r="Q7431" s="36">
        <f>IF($B7431="","",IFERROR(VLOOKUP($O7431,Leaders!$A:$B,2,0),"Not Mapped"))</f>
        <v/>
      </c>
      <c r="R7431" s="36">
        <f>IF($B7431="","",IF(COUNTIF(Exclusions!$A:$A,$B7431)&gt;0,"Yes","No"))</f>
        <v/>
      </c>
      <c r="S7431" s="38">
        <f>IF($B7431="","",MIN(1,DAY($A7431)/IF($N7431="Superstore",Settings!$B$5,Settings!$B$4)))</f>
        <v/>
      </c>
      <c r="T7431" s="38">
        <f>IF(OR($B7431="",$G7431="",$S7431=0),"",$G7431/$S7431)</f>
        <v/>
      </c>
      <c r="U7431" s="36">
        <f>IF($T7431="","",IF($T7431&lt;Settings!$B$8,"Critical",IF($T7431&lt;Settings!$B$9,"Semi Critical","Non Critical")))</f>
        <v/>
      </c>
      <c r="V7431" s="28" t="n"/>
      <c r="Z7431">
        <f>IF($B7431="","",IFERROR(VLOOKUP($B7431,'Plan HC for CCA'!$A:$B,2,0),""))</f>
        <v/>
      </c>
      <c r="AA7431">
        <f>IF(OR($B7431="",$Z7431=""),"",IF(N($M7431)&lt;$Z7431,"Delta","No Delta"))</f>
        <v/>
      </c>
      <c r="AB7431">
        <f>IF(OR($B7431="",$Z7431=""),"",MAX(0,$Z7431-N($M7431)))</f>
        <v/>
      </c>
      <c r="AC7431" s="46">
        <f>IF($B7431="","",IFERROR(INDEX('CCA Util %'!$H:$H,MATCH($B7431,'CCA Util %'!$E:$E,0)),""))</f>
        <v/>
      </c>
      <c r="AD7431">
        <f>IF($B7431="","",IFERROR(INDEX('CCA Util %'!$G:$G,MATCH($B7431,'CCA Util %'!$E:$E,0)),""))</f>
        <v/>
      </c>
      <c r="AE7431">
        <f>IF(OR($B7431="",$U7431=""),"",$U7431&amp;" &amp; "&amp;IF(OR($AD7431="",$AD7431=0),"Util NA",$AD7431&amp;" Util"))</f>
        <v/>
      </c>
    </row>
    <row r="7432" ht="15.75" customHeight="1" s="42">
      <c r="A7432" s="41" t="n"/>
      <c r="G7432" s="38" t="n"/>
      <c r="H7432" s="38" t="n"/>
      <c r="I7432" s="38" t="n"/>
      <c r="J7432" s="38" t="n"/>
      <c r="K7432" s="38" t="n"/>
      <c r="L7432" s="38" t="n"/>
      <c r="N7432" s="36">
        <f>IF($B7432="","",IF($C7432="SUPERSTORE","Superstore","DH"))</f>
        <v/>
      </c>
      <c r="O7432" s="36">
        <f>IF($B7432="","",IFERROR(VLOOKUP($B7432,Mapping!$A:$C,2,0),"Not Mapped"))</f>
        <v/>
      </c>
      <c r="P7432" s="36">
        <f>IF($B7432="","",IFERROR(VLOOKUP($B7432,Mapping!$A:$C,3,0),"Not Mapped"))</f>
        <v/>
      </c>
      <c r="Q7432" s="36">
        <f>IF($B7432="","",IFERROR(VLOOKUP($O7432,Leaders!$A:$B,2,0),"Not Mapped"))</f>
        <v/>
      </c>
      <c r="R7432" s="36">
        <f>IF($B7432="","",IF(COUNTIF(Exclusions!$A:$A,$B7432)&gt;0,"Yes","No"))</f>
        <v/>
      </c>
      <c r="S7432" s="38">
        <f>IF($B7432="","",MIN(1,DAY($A7432)/IF($N7432="Superstore",Settings!$B$5,Settings!$B$4)))</f>
        <v/>
      </c>
      <c r="T7432" s="38">
        <f>IF(OR($B7432="",$G7432="",$S7432=0),"",$G7432/$S7432)</f>
        <v/>
      </c>
      <c r="U7432" s="36">
        <f>IF($T7432="","",IF($T7432&lt;Settings!$B$8,"Critical",IF($T7432&lt;Settings!$B$9,"Semi Critical","Non Critical")))</f>
        <v/>
      </c>
      <c r="V7432" s="28" t="n"/>
      <c r="Z7432">
        <f>IF($B7432="","",IFERROR(VLOOKUP($B7432,'Plan HC for CCA'!$A:$B,2,0),""))</f>
        <v/>
      </c>
      <c r="AA7432">
        <f>IF(OR($B7432="",$Z7432=""),"",IF(N($M7432)&lt;$Z7432,"Delta","No Delta"))</f>
        <v/>
      </c>
      <c r="AB7432">
        <f>IF(OR($B7432="",$Z7432=""),"",MAX(0,$Z7432-N($M7432)))</f>
        <v/>
      </c>
      <c r="AC7432" s="46">
        <f>IF($B7432="","",IFERROR(INDEX('CCA Util %'!$H:$H,MATCH($B7432,'CCA Util %'!$E:$E,0)),""))</f>
        <v/>
      </c>
      <c r="AD7432">
        <f>IF($B7432="","",IFERROR(INDEX('CCA Util %'!$G:$G,MATCH($B7432,'CCA Util %'!$E:$E,0)),""))</f>
        <v/>
      </c>
      <c r="AE7432">
        <f>IF(OR($B7432="",$U7432=""),"",$U7432&amp;" &amp; "&amp;IF(OR($AD7432="",$AD7432=0),"Util NA",$AD7432&amp;" Util"))</f>
        <v/>
      </c>
    </row>
    <row r="7433" ht="15.75" customHeight="1" s="42">
      <c r="A7433" s="41" t="n"/>
      <c r="G7433" s="38" t="n"/>
      <c r="H7433" s="38" t="n"/>
      <c r="I7433" s="38" t="n"/>
      <c r="J7433" s="38" t="n"/>
      <c r="K7433" s="38" t="n"/>
      <c r="L7433" s="38" t="n"/>
      <c r="N7433" s="36">
        <f>IF($B7433="","",IF($C7433="SUPERSTORE","Superstore","DH"))</f>
        <v/>
      </c>
      <c r="O7433" s="36">
        <f>IF($B7433="","",IFERROR(VLOOKUP($B7433,Mapping!$A:$C,2,0),"Not Mapped"))</f>
        <v/>
      </c>
      <c r="P7433" s="36">
        <f>IF($B7433="","",IFERROR(VLOOKUP($B7433,Mapping!$A:$C,3,0),"Not Mapped"))</f>
        <v/>
      </c>
      <c r="Q7433" s="36">
        <f>IF($B7433="","",IFERROR(VLOOKUP($O7433,Leaders!$A:$B,2,0),"Not Mapped"))</f>
        <v/>
      </c>
      <c r="R7433" s="36">
        <f>IF($B7433="","",IF(COUNTIF(Exclusions!$A:$A,$B7433)&gt;0,"Yes","No"))</f>
        <v/>
      </c>
      <c r="S7433" s="38">
        <f>IF($B7433="","",MIN(1,DAY($A7433)/IF($N7433="Superstore",Settings!$B$5,Settings!$B$4)))</f>
        <v/>
      </c>
      <c r="T7433" s="38">
        <f>IF(OR($B7433="",$G7433="",$S7433=0),"",$G7433/$S7433)</f>
        <v/>
      </c>
      <c r="U7433" s="36">
        <f>IF($T7433="","",IF($T7433&lt;Settings!$B$8,"Critical",IF($T7433&lt;Settings!$B$9,"Semi Critical","Non Critical")))</f>
        <v/>
      </c>
      <c r="V7433" s="28" t="n"/>
      <c r="Z7433">
        <f>IF($B7433="","",IFERROR(VLOOKUP($B7433,'Plan HC for CCA'!$A:$B,2,0),""))</f>
        <v/>
      </c>
      <c r="AA7433">
        <f>IF(OR($B7433="",$Z7433=""),"",IF(N($M7433)&lt;$Z7433,"Delta","No Delta"))</f>
        <v/>
      </c>
      <c r="AB7433">
        <f>IF(OR($B7433="",$Z7433=""),"",MAX(0,$Z7433-N($M7433)))</f>
        <v/>
      </c>
      <c r="AC7433" s="46">
        <f>IF($B7433="","",IFERROR(INDEX('CCA Util %'!$H:$H,MATCH($B7433,'CCA Util %'!$E:$E,0)),""))</f>
        <v/>
      </c>
      <c r="AD7433">
        <f>IF($B7433="","",IFERROR(INDEX('CCA Util %'!$G:$G,MATCH($B7433,'CCA Util %'!$E:$E,0)),""))</f>
        <v/>
      </c>
      <c r="AE7433">
        <f>IF(OR($B7433="",$U7433=""),"",$U7433&amp;" &amp; "&amp;IF(OR($AD7433="",$AD7433=0),"Util NA",$AD7433&amp;" Util"))</f>
        <v/>
      </c>
    </row>
    <row r="7434" ht="15.75" customHeight="1" s="42">
      <c r="A7434" s="41" t="n"/>
      <c r="G7434" s="38" t="n"/>
      <c r="H7434" s="38" t="n"/>
      <c r="I7434" s="38" t="n"/>
      <c r="J7434" s="38" t="n"/>
      <c r="K7434" s="38" t="n"/>
      <c r="L7434" s="38" t="n"/>
      <c r="N7434" s="36">
        <f>IF($B7434="","",IF($C7434="SUPERSTORE","Superstore","DH"))</f>
        <v/>
      </c>
      <c r="O7434" s="36">
        <f>IF($B7434="","",IFERROR(VLOOKUP($B7434,Mapping!$A:$C,2,0),"Not Mapped"))</f>
        <v/>
      </c>
      <c r="P7434" s="36">
        <f>IF($B7434="","",IFERROR(VLOOKUP($B7434,Mapping!$A:$C,3,0),"Not Mapped"))</f>
        <v/>
      </c>
      <c r="Q7434" s="36">
        <f>IF($B7434="","",IFERROR(VLOOKUP($O7434,Leaders!$A:$B,2,0),"Not Mapped"))</f>
        <v/>
      </c>
      <c r="R7434" s="36">
        <f>IF($B7434="","",IF(COUNTIF(Exclusions!$A:$A,$B7434)&gt;0,"Yes","No"))</f>
        <v/>
      </c>
      <c r="S7434" s="38">
        <f>IF($B7434="","",MIN(1,DAY($A7434)/IF($N7434="Superstore",Settings!$B$5,Settings!$B$4)))</f>
        <v/>
      </c>
      <c r="T7434" s="38">
        <f>IF(OR($B7434="",$G7434="",$S7434=0),"",$G7434/$S7434)</f>
        <v/>
      </c>
      <c r="U7434" s="36">
        <f>IF($T7434="","",IF($T7434&lt;Settings!$B$8,"Critical",IF($T7434&lt;Settings!$B$9,"Semi Critical","Non Critical")))</f>
        <v/>
      </c>
      <c r="V7434" s="28" t="n"/>
      <c r="Z7434">
        <f>IF($B7434="","",IFERROR(VLOOKUP($B7434,'Plan HC for CCA'!$A:$B,2,0),""))</f>
        <v/>
      </c>
      <c r="AA7434">
        <f>IF(OR($B7434="",$Z7434=""),"",IF(N($M7434)&lt;$Z7434,"Delta","No Delta"))</f>
        <v/>
      </c>
      <c r="AB7434">
        <f>IF(OR($B7434="",$Z7434=""),"",MAX(0,$Z7434-N($M7434)))</f>
        <v/>
      </c>
      <c r="AC7434" s="46">
        <f>IF($B7434="","",IFERROR(INDEX('CCA Util %'!$H:$H,MATCH($B7434,'CCA Util %'!$E:$E,0)),""))</f>
        <v/>
      </c>
      <c r="AD7434">
        <f>IF($B7434="","",IFERROR(INDEX('CCA Util %'!$G:$G,MATCH($B7434,'CCA Util %'!$E:$E,0)),""))</f>
        <v/>
      </c>
      <c r="AE7434">
        <f>IF(OR($B7434="",$U7434=""),"",$U7434&amp;" &amp; "&amp;IF(OR($AD7434="",$AD7434=0),"Util NA",$AD7434&amp;" Util"))</f>
        <v/>
      </c>
    </row>
    <row r="7435" ht="15.75" customHeight="1" s="42">
      <c r="A7435" s="41" t="n"/>
      <c r="G7435" s="38" t="n"/>
      <c r="H7435" s="38" t="n"/>
      <c r="I7435" s="38" t="n"/>
      <c r="J7435" s="38" t="n"/>
      <c r="K7435" s="38" t="n"/>
      <c r="L7435" s="38" t="n"/>
      <c r="N7435" s="36">
        <f>IF($B7435="","",IF($C7435="SUPERSTORE","Superstore","DH"))</f>
        <v/>
      </c>
      <c r="O7435" s="36">
        <f>IF($B7435="","",IFERROR(VLOOKUP($B7435,Mapping!$A:$C,2,0),"Not Mapped"))</f>
        <v/>
      </c>
      <c r="P7435" s="36">
        <f>IF($B7435="","",IFERROR(VLOOKUP($B7435,Mapping!$A:$C,3,0),"Not Mapped"))</f>
        <v/>
      </c>
      <c r="Q7435" s="36">
        <f>IF($B7435="","",IFERROR(VLOOKUP($O7435,Leaders!$A:$B,2,0),"Not Mapped"))</f>
        <v/>
      </c>
      <c r="R7435" s="36">
        <f>IF($B7435="","",IF(COUNTIF(Exclusions!$A:$A,$B7435)&gt;0,"Yes","No"))</f>
        <v/>
      </c>
      <c r="S7435" s="38">
        <f>IF($B7435="","",MIN(1,DAY($A7435)/IF($N7435="Superstore",Settings!$B$5,Settings!$B$4)))</f>
        <v/>
      </c>
      <c r="T7435" s="38">
        <f>IF(OR($B7435="",$G7435="",$S7435=0),"",$G7435/$S7435)</f>
        <v/>
      </c>
      <c r="U7435" s="36">
        <f>IF($T7435="","",IF($T7435&lt;Settings!$B$8,"Critical",IF($T7435&lt;Settings!$B$9,"Semi Critical","Non Critical")))</f>
        <v/>
      </c>
      <c r="V7435" s="28" t="n"/>
      <c r="Z7435">
        <f>IF($B7435="","",IFERROR(VLOOKUP($B7435,'Plan HC for CCA'!$A:$B,2,0),""))</f>
        <v/>
      </c>
      <c r="AA7435">
        <f>IF(OR($B7435="",$Z7435=""),"",IF(N($M7435)&lt;$Z7435,"Delta","No Delta"))</f>
        <v/>
      </c>
      <c r="AB7435">
        <f>IF(OR($B7435="",$Z7435=""),"",MAX(0,$Z7435-N($M7435)))</f>
        <v/>
      </c>
      <c r="AC7435" s="46">
        <f>IF($B7435="","",IFERROR(INDEX('CCA Util %'!$H:$H,MATCH($B7435,'CCA Util %'!$E:$E,0)),""))</f>
        <v/>
      </c>
      <c r="AD7435">
        <f>IF($B7435="","",IFERROR(INDEX('CCA Util %'!$G:$G,MATCH($B7435,'CCA Util %'!$E:$E,0)),""))</f>
        <v/>
      </c>
      <c r="AE7435">
        <f>IF(OR($B7435="",$U7435=""),"",$U7435&amp;" &amp; "&amp;IF(OR($AD7435="",$AD7435=0),"Util NA",$AD7435&amp;" Util"))</f>
        <v/>
      </c>
    </row>
    <row r="7436" ht="15.75" customHeight="1" s="42">
      <c r="A7436" s="41" t="n"/>
      <c r="G7436" s="38" t="n"/>
      <c r="H7436" s="38" t="n"/>
      <c r="I7436" s="38" t="n"/>
      <c r="J7436" s="38" t="n"/>
      <c r="K7436" s="38" t="n"/>
      <c r="L7436" s="38" t="n"/>
      <c r="N7436" s="36">
        <f>IF($B7436="","",IF($C7436="SUPERSTORE","Superstore","DH"))</f>
        <v/>
      </c>
      <c r="O7436" s="36">
        <f>IF($B7436="","",IFERROR(VLOOKUP($B7436,Mapping!$A:$C,2,0),"Not Mapped"))</f>
        <v/>
      </c>
      <c r="P7436" s="36">
        <f>IF($B7436="","",IFERROR(VLOOKUP($B7436,Mapping!$A:$C,3,0),"Not Mapped"))</f>
        <v/>
      </c>
      <c r="Q7436" s="36">
        <f>IF($B7436="","",IFERROR(VLOOKUP($O7436,Leaders!$A:$B,2,0),"Not Mapped"))</f>
        <v/>
      </c>
      <c r="R7436" s="36">
        <f>IF($B7436="","",IF(COUNTIF(Exclusions!$A:$A,$B7436)&gt;0,"Yes","No"))</f>
        <v/>
      </c>
      <c r="S7436" s="38">
        <f>IF($B7436="","",MIN(1,DAY($A7436)/IF($N7436="Superstore",Settings!$B$5,Settings!$B$4)))</f>
        <v/>
      </c>
      <c r="T7436" s="38">
        <f>IF(OR($B7436="",$G7436="",$S7436=0),"",$G7436/$S7436)</f>
        <v/>
      </c>
      <c r="U7436" s="36">
        <f>IF($T7436="","",IF($T7436&lt;Settings!$B$8,"Critical",IF($T7436&lt;Settings!$B$9,"Semi Critical","Non Critical")))</f>
        <v/>
      </c>
      <c r="V7436" s="28" t="n"/>
      <c r="Z7436">
        <f>IF($B7436="","",IFERROR(VLOOKUP($B7436,'Plan HC for CCA'!$A:$B,2,0),""))</f>
        <v/>
      </c>
      <c r="AA7436">
        <f>IF(OR($B7436="",$Z7436=""),"",IF(N($M7436)&lt;$Z7436,"Delta","No Delta"))</f>
        <v/>
      </c>
      <c r="AB7436">
        <f>IF(OR($B7436="",$Z7436=""),"",MAX(0,$Z7436-N($M7436)))</f>
        <v/>
      </c>
      <c r="AC7436" s="46">
        <f>IF($B7436="","",IFERROR(INDEX('CCA Util %'!$H:$H,MATCH($B7436,'CCA Util %'!$E:$E,0)),""))</f>
        <v/>
      </c>
      <c r="AD7436">
        <f>IF($B7436="","",IFERROR(INDEX('CCA Util %'!$G:$G,MATCH($B7436,'CCA Util %'!$E:$E,0)),""))</f>
        <v/>
      </c>
      <c r="AE7436">
        <f>IF(OR($B7436="",$U7436=""),"",$U7436&amp;" &amp; "&amp;IF(OR($AD7436="",$AD7436=0),"Util NA",$AD7436&amp;" Util"))</f>
        <v/>
      </c>
    </row>
    <row r="7437" ht="15.75" customHeight="1" s="42">
      <c r="A7437" s="41" t="n"/>
      <c r="G7437" s="38" t="n"/>
      <c r="H7437" s="38" t="n"/>
      <c r="I7437" s="38" t="n"/>
      <c r="J7437" s="38" t="n"/>
      <c r="K7437" s="38" t="n"/>
      <c r="L7437" s="38" t="n"/>
      <c r="N7437" s="36">
        <f>IF($B7437="","",IF($C7437="SUPERSTORE","Superstore","DH"))</f>
        <v/>
      </c>
      <c r="O7437" s="36">
        <f>IF($B7437="","",IFERROR(VLOOKUP($B7437,Mapping!$A:$C,2,0),"Not Mapped"))</f>
        <v/>
      </c>
      <c r="P7437" s="36">
        <f>IF($B7437="","",IFERROR(VLOOKUP($B7437,Mapping!$A:$C,3,0),"Not Mapped"))</f>
        <v/>
      </c>
      <c r="Q7437" s="36">
        <f>IF($B7437="","",IFERROR(VLOOKUP($O7437,Leaders!$A:$B,2,0),"Not Mapped"))</f>
        <v/>
      </c>
      <c r="R7437" s="36">
        <f>IF($B7437="","",IF(COUNTIF(Exclusions!$A:$A,$B7437)&gt;0,"Yes","No"))</f>
        <v/>
      </c>
      <c r="S7437" s="38">
        <f>IF($B7437="","",MIN(1,DAY($A7437)/IF($N7437="Superstore",Settings!$B$5,Settings!$B$4)))</f>
        <v/>
      </c>
      <c r="T7437" s="38">
        <f>IF(OR($B7437="",$G7437="",$S7437=0),"",$G7437/$S7437)</f>
        <v/>
      </c>
      <c r="U7437" s="36">
        <f>IF($T7437="","",IF($T7437&lt;Settings!$B$8,"Critical",IF($T7437&lt;Settings!$B$9,"Semi Critical","Non Critical")))</f>
        <v/>
      </c>
      <c r="V7437" s="28" t="n"/>
      <c r="Z7437">
        <f>IF($B7437="","",IFERROR(VLOOKUP($B7437,'Plan HC for CCA'!$A:$B,2,0),""))</f>
        <v/>
      </c>
      <c r="AA7437">
        <f>IF(OR($B7437="",$Z7437=""),"",IF(N($M7437)&lt;$Z7437,"Delta","No Delta"))</f>
        <v/>
      </c>
      <c r="AB7437">
        <f>IF(OR($B7437="",$Z7437=""),"",MAX(0,$Z7437-N($M7437)))</f>
        <v/>
      </c>
      <c r="AC7437" s="46">
        <f>IF($B7437="","",IFERROR(INDEX('CCA Util %'!$H:$H,MATCH($B7437,'CCA Util %'!$E:$E,0)),""))</f>
        <v/>
      </c>
      <c r="AD7437">
        <f>IF($B7437="","",IFERROR(INDEX('CCA Util %'!$G:$G,MATCH($B7437,'CCA Util %'!$E:$E,0)),""))</f>
        <v/>
      </c>
      <c r="AE7437">
        <f>IF(OR($B7437="",$U7437=""),"",$U7437&amp;" &amp; "&amp;IF(OR($AD7437="",$AD7437=0),"Util NA",$AD7437&amp;" Util"))</f>
        <v/>
      </c>
    </row>
    <row r="7438" ht="15.75" customHeight="1" s="42">
      <c r="A7438" s="41" t="n"/>
      <c r="G7438" s="38" t="n"/>
      <c r="H7438" s="38" t="n"/>
      <c r="I7438" s="38" t="n"/>
      <c r="J7438" s="38" t="n"/>
      <c r="K7438" s="38" t="n"/>
      <c r="L7438" s="38" t="n"/>
      <c r="N7438" s="36">
        <f>IF($B7438="","",IF($C7438="SUPERSTORE","Superstore","DH"))</f>
        <v/>
      </c>
      <c r="O7438" s="36">
        <f>IF($B7438="","",IFERROR(VLOOKUP($B7438,Mapping!$A:$C,2,0),"Not Mapped"))</f>
        <v/>
      </c>
      <c r="P7438" s="36">
        <f>IF($B7438="","",IFERROR(VLOOKUP($B7438,Mapping!$A:$C,3,0),"Not Mapped"))</f>
        <v/>
      </c>
      <c r="Q7438" s="36">
        <f>IF($B7438="","",IFERROR(VLOOKUP($O7438,Leaders!$A:$B,2,0),"Not Mapped"))</f>
        <v/>
      </c>
      <c r="R7438" s="36">
        <f>IF($B7438="","",IF(COUNTIF(Exclusions!$A:$A,$B7438)&gt;0,"Yes","No"))</f>
        <v/>
      </c>
      <c r="S7438" s="38">
        <f>IF($B7438="","",MIN(1,DAY($A7438)/IF($N7438="Superstore",Settings!$B$5,Settings!$B$4)))</f>
        <v/>
      </c>
      <c r="T7438" s="38">
        <f>IF(OR($B7438="",$G7438="",$S7438=0),"",$G7438/$S7438)</f>
        <v/>
      </c>
      <c r="U7438" s="36">
        <f>IF($T7438="","",IF($T7438&lt;Settings!$B$8,"Critical",IF($T7438&lt;Settings!$B$9,"Semi Critical","Non Critical")))</f>
        <v/>
      </c>
      <c r="V7438" s="28" t="n"/>
      <c r="Z7438">
        <f>IF($B7438="","",IFERROR(VLOOKUP($B7438,'Plan HC for CCA'!$A:$B,2,0),""))</f>
        <v/>
      </c>
      <c r="AA7438">
        <f>IF(OR($B7438="",$Z7438=""),"",IF(N($M7438)&lt;$Z7438,"Delta","No Delta"))</f>
        <v/>
      </c>
      <c r="AB7438">
        <f>IF(OR($B7438="",$Z7438=""),"",MAX(0,$Z7438-N($M7438)))</f>
        <v/>
      </c>
      <c r="AC7438" s="46">
        <f>IF($B7438="","",IFERROR(INDEX('CCA Util %'!$H:$H,MATCH($B7438,'CCA Util %'!$E:$E,0)),""))</f>
        <v/>
      </c>
      <c r="AD7438">
        <f>IF($B7438="","",IFERROR(INDEX('CCA Util %'!$G:$G,MATCH($B7438,'CCA Util %'!$E:$E,0)),""))</f>
        <v/>
      </c>
      <c r="AE7438">
        <f>IF(OR($B7438="",$U7438=""),"",$U7438&amp;" &amp; "&amp;IF(OR($AD7438="",$AD7438=0),"Util NA",$AD7438&amp;" Util"))</f>
        <v/>
      </c>
    </row>
    <row r="7439" ht="15.75" customHeight="1" s="42">
      <c r="A7439" s="41" t="n"/>
      <c r="G7439" s="38" t="n"/>
      <c r="H7439" s="38" t="n"/>
      <c r="I7439" s="38" t="n"/>
      <c r="J7439" s="38" t="n"/>
      <c r="K7439" s="38" t="n"/>
      <c r="L7439" s="38" t="n"/>
      <c r="N7439" s="36">
        <f>IF($B7439="","",IF($C7439="SUPERSTORE","Superstore","DH"))</f>
        <v/>
      </c>
      <c r="O7439" s="36">
        <f>IF($B7439="","",IFERROR(VLOOKUP($B7439,Mapping!$A:$C,2,0),"Not Mapped"))</f>
        <v/>
      </c>
      <c r="P7439" s="36">
        <f>IF($B7439="","",IFERROR(VLOOKUP($B7439,Mapping!$A:$C,3,0),"Not Mapped"))</f>
        <v/>
      </c>
      <c r="Q7439" s="36">
        <f>IF($B7439="","",IFERROR(VLOOKUP($O7439,Leaders!$A:$B,2,0),"Not Mapped"))</f>
        <v/>
      </c>
      <c r="R7439" s="36">
        <f>IF($B7439="","",IF(COUNTIF(Exclusions!$A:$A,$B7439)&gt;0,"Yes","No"))</f>
        <v/>
      </c>
      <c r="S7439" s="38">
        <f>IF($B7439="","",MIN(1,DAY($A7439)/IF($N7439="Superstore",Settings!$B$5,Settings!$B$4)))</f>
        <v/>
      </c>
      <c r="T7439" s="38">
        <f>IF(OR($B7439="",$G7439="",$S7439=0),"",$G7439/$S7439)</f>
        <v/>
      </c>
      <c r="U7439" s="36">
        <f>IF($T7439="","",IF($T7439&lt;Settings!$B$8,"Critical",IF($T7439&lt;Settings!$B$9,"Semi Critical","Non Critical")))</f>
        <v/>
      </c>
      <c r="V7439" s="28" t="n"/>
      <c r="Z7439">
        <f>IF($B7439="","",IFERROR(VLOOKUP($B7439,'Plan HC for CCA'!$A:$B,2,0),""))</f>
        <v/>
      </c>
      <c r="AA7439">
        <f>IF(OR($B7439="",$Z7439=""),"",IF(N($M7439)&lt;$Z7439,"Delta","No Delta"))</f>
        <v/>
      </c>
      <c r="AB7439">
        <f>IF(OR($B7439="",$Z7439=""),"",MAX(0,$Z7439-N($M7439)))</f>
        <v/>
      </c>
      <c r="AC7439" s="46">
        <f>IF($B7439="","",IFERROR(INDEX('CCA Util %'!$H:$H,MATCH($B7439,'CCA Util %'!$E:$E,0)),""))</f>
        <v/>
      </c>
      <c r="AD7439">
        <f>IF($B7439="","",IFERROR(INDEX('CCA Util %'!$G:$G,MATCH($B7439,'CCA Util %'!$E:$E,0)),""))</f>
        <v/>
      </c>
      <c r="AE7439">
        <f>IF(OR($B7439="",$U7439=""),"",$U7439&amp;" &amp; "&amp;IF(OR($AD7439="",$AD7439=0),"Util NA",$AD7439&amp;" Util"))</f>
        <v/>
      </c>
    </row>
    <row r="7440" ht="15.75" customHeight="1" s="42">
      <c r="A7440" s="41" t="n"/>
      <c r="G7440" s="38" t="n"/>
      <c r="H7440" s="38" t="n"/>
      <c r="I7440" s="38" t="n"/>
      <c r="J7440" s="38" t="n"/>
      <c r="K7440" s="38" t="n"/>
      <c r="L7440" s="38" t="n"/>
      <c r="N7440" s="36">
        <f>IF($B7440="","",IF($C7440="SUPERSTORE","Superstore","DH"))</f>
        <v/>
      </c>
      <c r="O7440" s="36">
        <f>IF($B7440="","",IFERROR(VLOOKUP($B7440,Mapping!$A:$C,2,0),"Not Mapped"))</f>
        <v/>
      </c>
      <c r="P7440" s="36">
        <f>IF($B7440="","",IFERROR(VLOOKUP($B7440,Mapping!$A:$C,3,0),"Not Mapped"))</f>
        <v/>
      </c>
      <c r="Q7440" s="36">
        <f>IF($B7440="","",IFERROR(VLOOKUP($O7440,Leaders!$A:$B,2,0),"Not Mapped"))</f>
        <v/>
      </c>
      <c r="R7440" s="36">
        <f>IF($B7440="","",IF(COUNTIF(Exclusions!$A:$A,$B7440)&gt;0,"Yes","No"))</f>
        <v/>
      </c>
      <c r="S7440" s="38">
        <f>IF($B7440="","",MIN(1,DAY($A7440)/IF($N7440="Superstore",Settings!$B$5,Settings!$B$4)))</f>
        <v/>
      </c>
      <c r="T7440" s="38">
        <f>IF(OR($B7440="",$G7440="",$S7440=0),"",$G7440/$S7440)</f>
        <v/>
      </c>
      <c r="U7440" s="36">
        <f>IF($T7440="","",IF($T7440&lt;Settings!$B$8,"Critical",IF($T7440&lt;Settings!$B$9,"Semi Critical","Non Critical")))</f>
        <v/>
      </c>
      <c r="V7440" s="28" t="n"/>
      <c r="Z7440">
        <f>IF($B7440="","",IFERROR(VLOOKUP($B7440,'Plan HC for CCA'!$A:$B,2,0),""))</f>
        <v/>
      </c>
      <c r="AA7440">
        <f>IF(OR($B7440="",$Z7440=""),"",IF(N($M7440)&lt;$Z7440,"Delta","No Delta"))</f>
        <v/>
      </c>
      <c r="AB7440">
        <f>IF(OR($B7440="",$Z7440=""),"",MAX(0,$Z7440-N($M7440)))</f>
        <v/>
      </c>
      <c r="AC7440" s="46">
        <f>IF($B7440="","",IFERROR(INDEX('CCA Util %'!$H:$H,MATCH($B7440,'CCA Util %'!$E:$E,0)),""))</f>
        <v/>
      </c>
      <c r="AD7440">
        <f>IF($B7440="","",IFERROR(INDEX('CCA Util %'!$G:$G,MATCH($B7440,'CCA Util %'!$E:$E,0)),""))</f>
        <v/>
      </c>
      <c r="AE7440">
        <f>IF(OR($B7440="",$U7440=""),"",$U7440&amp;" &amp; "&amp;IF(OR($AD7440="",$AD7440=0),"Util NA",$AD7440&amp;" Util"))</f>
        <v/>
      </c>
    </row>
    <row r="7441" ht="15.75" customHeight="1" s="42">
      <c r="A7441" s="41" t="n"/>
      <c r="G7441" s="38" t="n"/>
      <c r="H7441" s="38" t="n"/>
      <c r="I7441" s="38" t="n"/>
      <c r="J7441" s="38" t="n"/>
      <c r="K7441" s="38" t="n"/>
      <c r="L7441" s="38" t="n"/>
      <c r="N7441" s="36">
        <f>IF($B7441="","",IF($C7441="SUPERSTORE","Superstore","DH"))</f>
        <v/>
      </c>
      <c r="O7441" s="36">
        <f>IF($B7441="","",IFERROR(VLOOKUP($B7441,Mapping!$A:$C,2,0),"Not Mapped"))</f>
        <v/>
      </c>
      <c r="P7441" s="36">
        <f>IF($B7441="","",IFERROR(VLOOKUP($B7441,Mapping!$A:$C,3,0),"Not Mapped"))</f>
        <v/>
      </c>
      <c r="Q7441" s="36">
        <f>IF($B7441="","",IFERROR(VLOOKUP($O7441,Leaders!$A:$B,2,0),"Not Mapped"))</f>
        <v/>
      </c>
      <c r="R7441" s="36">
        <f>IF($B7441="","",IF(COUNTIF(Exclusions!$A:$A,$B7441)&gt;0,"Yes","No"))</f>
        <v/>
      </c>
      <c r="S7441" s="38">
        <f>IF($B7441="","",MIN(1,DAY($A7441)/IF($N7441="Superstore",Settings!$B$5,Settings!$B$4)))</f>
        <v/>
      </c>
      <c r="T7441" s="38">
        <f>IF(OR($B7441="",$G7441="",$S7441=0),"",$G7441/$S7441)</f>
        <v/>
      </c>
      <c r="U7441" s="36">
        <f>IF($T7441="","",IF($T7441&lt;Settings!$B$8,"Critical",IF($T7441&lt;Settings!$B$9,"Semi Critical","Non Critical")))</f>
        <v/>
      </c>
      <c r="V7441" s="28" t="n"/>
      <c r="Z7441">
        <f>IF($B7441="","",IFERROR(VLOOKUP($B7441,'Plan HC for CCA'!$A:$B,2,0),""))</f>
        <v/>
      </c>
      <c r="AA7441">
        <f>IF(OR($B7441="",$Z7441=""),"",IF(N($M7441)&lt;$Z7441,"Delta","No Delta"))</f>
        <v/>
      </c>
      <c r="AB7441">
        <f>IF(OR($B7441="",$Z7441=""),"",MAX(0,$Z7441-N($M7441)))</f>
        <v/>
      </c>
      <c r="AC7441" s="46">
        <f>IF($B7441="","",IFERROR(INDEX('CCA Util %'!$H:$H,MATCH($B7441,'CCA Util %'!$E:$E,0)),""))</f>
        <v/>
      </c>
      <c r="AD7441">
        <f>IF($B7441="","",IFERROR(INDEX('CCA Util %'!$G:$G,MATCH($B7441,'CCA Util %'!$E:$E,0)),""))</f>
        <v/>
      </c>
      <c r="AE7441">
        <f>IF(OR($B7441="",$U7441=""),"",$U7441&amp;" &amp; "&amp;IF(OR($AD7441="",$AD7441=0),"Util NA",$AD7441&amp;" Util"))</f>
        <v/>
      </c>
    </row>
    <row r="7442" ht="15.75" customHeight="1" s="42">
      <c r="A7442" s="41" t="n"/>
      <c r="G7442" s="38" t="n"/>
      <c r="H7442" s="38" t="n"/>
      <c r="I7442" s="38" t="n"/>
      <c r="J7442" s="38" t="n"/>
      <c r="K7442" s="38" t="n"/>
      <c r="L7442" s="38" t="n"/>
      <c r="N7442" s="36">
        <f>IF($B7442="","",IF($C7442="SUPERSTORE","Superstore","DH"))</f>
        <v/>
      </c>
      <c r="O7442" s="36">
        <f>IF($B7442="","",IFERROR(VLOOKUP($B7442,Mapping!$A:$C,2,0),"Not Mapped"))</f>
        <v/>
      </c>
      <c r="P7442" s="36">
        <f>IF($B7442="","",IFERROR(VLOOKUP($B7442,Mapping!$A:$C,3,0),"Not Mapped"))</f>
        <v/>
      </c>
      <c r="Q7442" s="36">
        <f>IF($B7442="","",IFERROR(VLOOKUP($O7442,Leaders!$A:$B,2,0),"Not Mapped"))</f>
        <v/>
      </c>
      <c r="R7442" s="36">
        <f>IF($B7442="","",IF(COUNTIF(Exclusions!$A:$A,$B7442)&gt;0,"Yes","No"))</f>
        <v/>
      </c>
      <c r="S7442" s="38">
        <f>IF($B7442="","",MIN(1,DAY($A7442)/IF($N7442="Superstore",Settings!$B$5,Settings!$B$4)))</f>
        <v/>
      </c>
      <c r="T7442" s="38">
        <f>IF(OR($B7442="",$G7442="",$S7442=0),"",$G7442/$S7442)</f>
        <v/>
      </c>
      <c r="U7442" s="36">
        <f>IF($T7442="","",IF($T7442&lt;Settings!$B$8,"Critical",IF($T7442&lt;Settings!$B$9,"Semi Critical","Non Critical")))</f>
        <v/>
      </c>
      <c r="V7442" s="28" t="n"/>
      <c r="Z7442">
        <f>IF($B7442="","",IFERROR(VLOOKUP($B7442,'Plan HC for CCA'!$A:$B,2,0),""))</f>
        <v/>
      </c>
      <c r="AA7442">
        <f>IF(OR($B7442="",$Z7442=""),"",IF(N($M7442)&lt;$Z7442,"Delta","No Delta"))</f>
        <v/>
      </c>
      <c r="AB7442">
        <f>IF(OR($B7442="",$Z7442=""),"",MAX(0,$Z7442-N($M7442)))</f>
        <v/>
      </c>
      <c r="AC7442" s="46">
        <f>IF($B7442="","",IFERROR(INDEX('CCA Util %'!$H:$H,MATCH($B7442,'CCA Util %'!$E:$E,0)),""))</f>
        <v/>
      </c>
      <c r="AD7442">
        <f>IF($B7442="","",IFERROR(INDEX('CCA Util %'!$G:$G,MATCH($B7442,'CCA Util %'!$E:$E,0)),""))</f>
        <v/>
      </c>
      <c r="AE7442">
        <f>IF(OR($B7442="",$U7442=""),"",$U7442&amp;" &amp; "&amp;IF(OR($AD7442="",$AD7442=0),"Util NA",$AD7442&amp;" Util"))</f>
        <v/>
      </c>
    </row>
    <row r="7443" ht="15.75" customHeight="1" s="42">
      <c r="A7443" s="41" t="n"/>
      <c r="G7443" s="38" t="n"/>
      <c r="H7443" s="38" t="n"/>
      <c r="I7443" s="38" t="n"/>
      <c r="J7443" s="38" t="n"/>
      <c r="K7443" s="38" t="n"/>
      <c r="L7443" s="38" t="n"/>
      <c r="N7443" s="36">
        <f>IF($B7443="","",IF($C7443="SUPERSTORE","Superstore","DH"))</f>
        <v/>
      </c>
      <c r="O7443" s="36">
        <f>IF($B7443="","",IFERROR(VLOOKUP($B7443,Mapping!$A:$C,2,0),"Not Mapped"))</f>
        <v/>
      </c>
      <c r="P7443" s="36">
        <f>IF($B7443="","",IFERROR(VLOOKUP($B7443,Mapping!$A:$C,3,0),"Not Mapped"))</f>
        <v/>
      </c>
      <c r="Q7443" s="36">
        <f>IF($B7443="","",IFERROR(VLOOKUP($O7443,Leaders!$A:$B,2,0),"Not Mapped"))</f>
        <v/>
      </c>
      <c r="R7443" s="36">
        <f>IF($B7443="","",IF(COUNTIF(Exclusions!$A:$A,$B7443)&gt;0,"Yes","No"))</f>
        <v/>
      </c>
      <c r="S7443" s="38">
        <f>IF($B7443="","",MIN(1,DAY($A7443)/IF($N7443="Superstore",Settings!$B$5,Settings!$B$4)))</f>
        <v/>
      </c>
      <c r="T7443" s="38">
        <f>IF(OR($B7443="",$G7443="",$S7443=0),"",$G7443/$S7443)</f>
        <v/>
      </c>
      <c r="U7443" s="36">
        <f>IF($T7443="","",IF($T7443&lt;Settings!$B$8,"Critical",IF($T7443&lt;Settings!$B$9,"Semi Critical","Non Critical")))</f>
        <v/>
      </c>
      <c r="V7443" s="28" t="n"/>
      <c r="Z7443">
        <f>IF($B7443="","",IFERROR(VLOOKUP($B7443,'Plan HC for CCA'!$A:$B,2,0),""))</f>
        <v/>
      </c>
      <c r="AA7443">
        <f>IF(OR($B7443="",$Z7443=""),"",IF(N($M7443)&lt;$Z7443,"Delta","No Delta"))</f>
        <v/>
      </c>
      <c r="AB7443">
        <f>IF(OR($B7443="",$Z7443=""),"",MAX(0,$Z7443-N($M7443)))</f>
        <v/>
      </c>
      <c r="AC7443" s="46">
        <f>IF($B7443="","",IFERROR(INDEX('CCA Util %'!$H:$H,MATCH($B7443,'CCA Util %'!$E:$E,0)),""))</f>
        <v/>
      </c>
      <c r="AD7443">
        <f>IF($B7443="","",IFERROR(INDEX('CCA Util %'!$G:$G,MATCH($B7443,'CCA Util %'!$E:$E,0)),""))</f>
        <v/>
      </c>
      <c r="AE7443">
        <f>IF(OR($B7443="",$U7443=""),"",$U7443&amp;" &amp; "&amp;IF(OR($AD7443="",$AD7443=0),"Util NA",$AD7443&amp;" Util"))</f>
        <v/>
      </c>
    </row>
    <row r="7444" ht="15.75" customHeight="1" s="42">
      <c r="A7444" s="41" t="n"/>
      <c r="G7444" s="38" t="n"/>
      <c r="H7444" s="38" t="n"/>
      <c r="I7444" s="38" t="n"/>
      <c r="J7444" s="38" t="n"/>
      <c r="K7444" s="38" t="n"/>
      <c r="L7444" s="38" t="n"/>
      <c r="N7444" s="36">
        <f>IF($B7444="","",IF($C7444="SUPERSTORE","Superstore","DH"))</f>
        <v/>
      </c>
      <c r="O7444" s="36">
        <f>IF($B7444="","",IFERROR(VLOOKUP($B7444,Mapping!$A:$C,2,0),"Not Mapped"))</f>
        <v/>
      </c>
      <c r="P7444" s="36">
        <f>IF($B7444="","",IFERROR(VLOOKUP($B7444,Mapping!$A:$C,3,0),"Not Mapped"))</f>
        <v/>
      </c>
      <c r="Q7444" s="36">
        <f>IF($B7444="","",IFERROR(VLOOKUP($O7444,Leaders!$A:$B,2,0),"Not Mapped"))</f>
        <v/>
      </c>
      <c r="R7444" s="36">
        <f>IF($B7444="","",IF(COUNTIF(Exclusions!$A:$A,$B7444)&gt;0,"Yes","No"))</f>
        <v/>
      </c>
      <c r="S7444" s="38">
        <f>IF($B7444="","",MIN(1,DAY($A7444)/IF($N7444="Superstore",Settings!$B$5,Settings!$B$4)))</f>
        <v/>
      </c>
      <c r="T7444" s="38">
        <f>IF(OR($B7444="",$G7444="",$S7444=0),"",$G7444/$S7444)</f>
        <v/>
      </c>
      <c r="U7444" s="36">
        <f>IF($T7444="","",IF($T7444&lt;Settings!$B$8,"Critical",IF($T7444&lt;Settings!$B$9,"Semi Critical","Non Critical")))</f>
        <v/>
      </c>
      <c r="V7444" s="28" t="n"/>
      <c r="Z7444">
        <f>IF($B7444="","",IFERROR(VLOOKUP($B7444,'Plan HC for CCA'!$A:$B,2,0),""))</f>
        <v/>
      </c>
      <c r="AA7444">
        <f>IF(OR($B7444="",$Z7444=""),"",IF(N($M7444)&lt;$Z7444,"Delta","No Delta"))</f>
        <v/>
      </c>
      <c r="AB7444">
        <f>IF(OR($B7444="",$Z7444=""),"",MAX(0,$Z7444-N($M7444)))</f>
        <v/>
      </c>
      <c r="AC7444" s="46">
        <f>IF($B7444="","",IFERROR(INDEX('CCA Util %'!$H:$H,MATCH($B7444,'CCA Util %'!$E:$E,0)),""))</f>
        <v/>
      </c>
      <c r="AD7444">
        <f>IF($B7444="","",IFERROR(INDEX('CCA Util %'!$G:$G,MATCH($B7444,'CCA Util %'!$E:$E,0)),""))</f>
        <v/>
      </c>
      <c r="AE7444">
        <f>IF(OR($B7444="",$U7444=""),"",$U7444&amp;" &amp; "&amp;IF(OR($AD7444="",$AD7444=0),"Util NA",$AD7444&amp;" Util"))</f>
        <v/>
      </c>
    </row>
    <row r="7445" ht="15.75" customHeight="1" s="42">
      <c r="A7445" s="41" t="n"/>
      <c r="G7445" s="38" t="n"/>
      <c r="H7445" s="38" t="n"/>
      <c r="I7445" s="38" t="n"/>
      <c r="J7445" s="38" t="n"/>
      <c r="K7445" s="38" t="n"/>
      <c r="L7445" s="38" t="n"/>
      <c r="N7445" s="36">
        <f>IF($B7445="","",IF($C7445="SUPERSTORE","Superstore","DH"))</f>
        <v/>
      </c>
      <c r="O7445" s="36">
        <f>IF($B7445="","",IFERROR(VLOOKUP($B7445,Mapping!$A:$C,2,0),"Not Mapped"))</f>
        <v/>
      </c>
      <c r="P7445" s="36">
        <f>IF($B7445="","",IFERROR(VLOOKUP($B7445,Mapping!$A:$C,3,0),"Not Mapped"))</f>
        <v/>
      </c>
      <c r="Q7445" s="36">
        <f>IF($B7445="","",IFERROR(VLOOKUP($O7445,Leaders!$A:$B,2,0),"Not Mapped"))</f>
        <v/>
      </c>
      <c r="R7445" s="36">
        <f>IF($B7445="","",IF(COUNTIF(Exclusions!$A:$A,$B7445)&gt;0,"Yes","No"))</f>
        <v/>
      </c>
      <c r="S7445" s="38">
        <f>IF($B7445="","",MIN(1,DAY($A7445)/IF($N7445="Superstore",Settings!$B$5,Settings!$B$4)))</f>
        <v/>
      </c>
      <c r="T7445" s="38">
        <f>IF(OR($B7445="",$G7445="",$S7445=0),"",$G7445/$S7445)</f>
        <v/>
      </c>
      <c r="U7445" s="36">
        <f>IF($T7445="","",IF($T7445&lt;Settings!$B$8,"Critical",IF($T7445&lt;Settings!$B$9,"Semi Critical","Non Critical")))</f>
        <v/>
      </c>
      <c r="V7445" s="28" t="n"/>
      <c r="Z7445">
        <f>IF($B7445="","",IFERROR(VLOOKUP($B7445,'Plan HC for CCA'!$A:$B,2,0),""))</f>
        <v/>
      </c>
      <c r="AA7445">
        <f>IF(OR($B7445="",$Z7445=""),"",IF(N($M7445)&lt;$Z7445,"Delta","No Delta"))</f>
        <v/>
      </c>
      <c r="AB7445">
        <f>IF(OR($B7445="",$Z7445=""),"",MAX(0,$Z7445-N($M7445)))</f>
        <v/>
      </c>
      <c r="AC7445" s="46">
        <f>IF($B7445="","",IFERROR(INDEX('CCA Util %'!$H:$H,MATCH($B7445,'CCA Util %'!$E:$E,0)),""))</f>
        <v/>
      </c>
      <c r="AD7445">
        <f>IF($B7445="","",IFERROR(INDEX('CCA Util %'!$G:$G,MATCH($B7445,'CCA Util %'!$E:$E,0)),""))</f>
        <v/>
      </c>
      <c r="AE7445">
        <f>IF(OR($B7445="",$U7445=""),"",$U7445&amp;" &amp; "&amp;IF(OR($AD7445="",$AD7445=0),"Util NA",$AD7445&amp;" Util"))</f>
        <v/>
      </c>
    </row>
    <row r="7446" ht="15.75" customHeight="1" s="42">
      <c r="A7446" s="41" t="n"/>
      <c r="G7446" s="38" t="n"/>
      <c r="H7446" s="38" t="n"/>
      <c r="I7446" s="38" t="n"/>
      <c r="J7446" s="38" t="n"/>
      <c r="K7446" s="38" t="n"/>
      <c r="L7446" s="38" t="n"/>
      <c r="N7446" s="36">
        <f>IF($B7446="","",IF($C7446="SUPERSTORE","Superstore","DH"))</f>
        <v/>
      </c>
      <c r="O7446" s="36">
        <f>IF($B7446="","",IFERROR(VLOOKUP($B7446,Mapping!$A:$C,2,0),"Not Mapped"))</f>
        <v/>
      </c>
      <c r="P7446" s="36">
        <f>IF($B7446="","",IFERROR(VLOOKUP($B7446,Mapping!$A:$C,3,0),"Not Mapped"))</f>
        <v/>
      </c>
      <c r="Q7446" s="36">
        <f>IF($B7446="","",IFERROR(VLOOKUP($O7446,Leaders!$A:$B,2,0),"Not Mapped"))</f>
        <v/>
      </c>
      <c r="R7446" s="36">
        <f>IF($B7446="","",IF(COUNTIF(Exclusions!$A:$A,$B7446)&gt;0,"Yes","No"))</f>
        <v/>
      </c>
      <c r="S7446" s="38">
        <f>IF($B7446="","",MIN(1,DAY($A7446)/IF($N7446="Superstore",Settings!$B$5,Settings!$B$4)))</f>
        <v/>
      </c>
      <c r="T7446" s="38">
        <f>IF(OR($B7446="",$G7446="",$S7446=0),"",$G7446/$S7446)</f>
        <v/>
      </c>
      <c r="U7446" s="36">
        <f>IF($T7446="","",IF($T7446&lt;Settings!$B$8,"Critical",IF($T7446&lt;Settings!$B$9,"Semi Critical","Non Critical")))</f>
        <v/>
      </c>
      <c r="V7446" s="28" t="n"/>
      <c r="Z7446">
        <f>IF($B7446="","",IFERROR(VLOOKUP($B7446,'Plan HC for CCA'!$A:$B,2,0),""))</f>
        <v/>
      </c>
      <c r="AA7446">
        <f>IF(OR($B7446="",$Z7446=""),"",IF(N($M7446)&lt;$Z7446,"Delta","No Delta"))</f>
        <v/>
      </c>
      <c r="AB7446">
        <f>IF(OR($B7446="",$Z7446=""),"",MAX(0,$Z7446-N($M7446)))</f>
        <v/>
      </c>
      <c r="AC7446" s="46">
        <f>IF($B7446="","",IFERROR(INDEX('CCA Util %'!$H:$H,MATCH($B7446,'CCA Util %'!$E:$E,0)),""))</f>
        <v/>
      </c>
      <c r="AD7446">
        <f>IF($B7446="","",IFERROR(INDEX('CCA Util %'!$G:$G,MATCH($B7446,'CCA Util %'!$E:$E,0)),""))</f>
        <v/>
      </c>
      <c r="AE7446">
        <f>IF(OR($B7446="",$U7446=""),"",$U7446&amp;" &amp; "&amp;IF(OR($AD7446="",$AD7446=0),"Util NA",$AD7446&amp;" Util"))</f>
        <v/>
      </c>
    </row>
    <row r="7447" ht="15.75" customHeight="1" s="42">
      <c r="A7447" s="41" t="n"/>
      <c r="G7447" s="38" t="n"/>
      <c r="H7447" s="38" t="n"/>
      <c r="I7447" s="38" t="n"/>
      <c r="J7447" s="38" t="n"/>
      <c r="K7447" s="38" t="n"/>
      <c r="L7447" s="38" t="n"/>
      <c r="N7447" s="36">
        <f>IF($B7447="","",IF($C7447="SUPERSTORE","Superstore","DH"))</f>
        <v/>
      </c>
      <c r="O7447" s="36">
        <f>IF($B7447="","",IFERROR(VLOOKUP($B7447,Mapping!$A:$C,2,0),"Not Mapped"))</f>
        <v/>
      </c>
      <c r="P7447" s="36">
        <f>IF($B7447="","",IFERROR(VLOOKUP($B7447,Mapping!$A:$C,3,0),"Not Mapped"))</f>
        <v/>
      </c>
      <c r="Q7447" s="36">
        <f>IF($B7447="","",IFERROR(VLOOKUP($O7447,Leaders!$A:$B,2,0),"Not Mapped"))</f>
        <v/>
      </c>
      <c r="R7447" s="36">
        <f>IF($B7447="","",IF(COUNTIF(Exclusions!$A:$A,$B7447)&gt;0,"Yes","No"))</f>
        <v/>
      </c>
      <c r="S7447" s="38">
        <f>IF($B7447="","",MIN(1,DAY($A7447)/IF($N7447="Superstore",Settings!$B$5,Settings!$B$4)))</f>
        <v/>
      </c>
      <c r="T7447" s="38">
        <f>IF(OR($B7447="",$G7447="",$S7447=0),"",$G7447/$S7447)</f>
        <v/>
      </c>
      <c r="U7447" s="36">
        <f>IF($T7447="","",IF($T7447&lt;Settings!$B$8,"Critical",IF($T7447&lt;Settings!$B$9,"Semi Critical","Non Critical")))</f>
        <v/>
      </c>
      <c r="V7447" s="28" t="n"/>
      <c r="Z7447">
        <f>IF($B7447="","",IFERROR(VLOOKUP($B7447,'Plan HC for CCA'!$A:$B,2,0),""))</f>
        <v/>
      </c>
      <c r="AA7447">
        <f>IF(OR($B7447="",$Z7447=""),"",IF(N($M7447)&lt;$Z7447,"Delta","No Delta"))</f>
        <v/>
      </c>
      <c r="AB7447">
        <f>IF(OR($B7447="",$Z7447=""),"",MAX(0,$Z7447-N($M7447)))</f>
        <v/>
      </c>
      <c r="AC7447" s="46">
        <f>IF($B7447="","",IFERROR(INDEX('CCA Util %'!$H:$H,MATCH($B7447,'CCA Util %'!$E:$E,0)),""))</f>
        <v/>
      </c>
      <c r="AD7447">
        <f>IF($B7447="","",IFERROR(INDEX('CCA Util %'!$G:$G,MATCH($B7447,'CCA Util %'!$E:$E,0)),""))</f>
        <v/>
      </c>
      <c r="AE7447">
        <f>IF(OR($B7447="",$U7447=""),"",$U7447&amp;" &amp; "&amp;IF(OR($AD7447="",$AD7447=0),"Util NA",$AD7447&amp;" Util"))</f>
        <v/>
      </c>
    </row>
    <row r="7448" ht="15.75" customHeight="1" s="42">
      <c r="A7448" s="41" t="n"/>
      <c r="G7448" s="38" t="n"/>
      <c r="H7448" s="38" t="n"/>
      <c r="I7448" s="38" t="n"/>
      <c r="J7448" s="38" t="n"/>
      <c r="K7448" s="38" t="n"/>
      <c r="L7448" s="38" t="n"/>
      <c r="N7448" s="36">
        <f>IF($B7448="","",IF($C7448="SUPERSTORE","Superstore","DH"))</f>
        <v/>
      </c>
      <c r="O7448" s="36">
        <f>IF($B7448="","",IFERROR(VLOOKUP($B7448,Mapping!$A:$C,2,0),"Not Mapped"))</f>
        <v/>
      </c>
      <c r="P7448" s="36">
        <f>IF($B7448="","",IFERROR(VLOOKUP($B7448,Mapping!$A:$C,3,0),"Not Mapped"))</f>
        <v/>
      </c>
      <c r="Q7448" s="36">
        <f>IF($B7448="","",IFERROR(VLOOKUP($O7448,Leaders!$A:$B,2,0),"Not Mapped"))</f>
        <v/>
      </c>
      <c r="R7448" s="36">
        <f>IF($B7448="","",IF(COUNTIF(Exclusions!$A:$A,$B7448)&gt;0,"Yes","No"))</f>
        <v/>
      </c>
      <c r="S7448" s="38">
        <f>IF($B7448="","",MIN(1,DAY($A7448)/IF($N7448="Superstore",Settings!$B$5,Settings!$B$4)))</f>
        <v/>
      </c>
      <c r="T7448" s="38">
        <f>IF(OR($B7448="",$G7448="",$S7448=0),"",$G7448/$S7448)</f>
        <v/>
      </c>
      <c r="U7448" s="36">
        <f>IF($T7448="","",IF($T7448&lt;Settings!$B$8,"Critical",IF($T7448&lt;Settings!$B$9,"Semi Critical","Non Critical")))</f>
        <v/>
      </c>
      <c r="V7448" s="28" t="n"/>
      <c r="Z7448">
        <f>IF($B7448="","",IFERROR(VLOOKUP($B7448,'Plan HC for CCA'!$A:$B,2,0),""))</f>
        <v/>
      </c>
      <c r="AA7448">
        <f>IF(OR($B7448="",$Z7448=""),"",IF(N($M7448)&lt;$Z7448,"Delta","No Delta"))</f>
        <v/>
      </c>
      <c r="AB7448">
        <f>IF(OR($B7448="",$Z7448=""),"",MAX(0,$Z7448-N($M7448)))</f>
        <v/>
      </c>
      <c r="AC7448" s="46">
        <f>IF($B7448="","",IFERROR(INDEX('CCA Util %'!$H:$H,MATCH($B7448,'CCA Util %'!$E:$E,0)),""))</f>
        <v/>
      </c>
      <c r="AD7448">
        <f>IF($B7448="","",IFERROR(INDEX('CCA Util %'!$G:$G,MATCH($B7448,'CCA Util %'!$E:$E,0)),""))</f>
        <v/>
      </c>
      <c r="AE7448">
        <f>IF(OR($B7448="",$U7448=""),"",$U7448&amp;" &amp; "&amp;IF(OR($AD7448="",$AD7448=0),"Util NA",$AD7448&amp;" Util"))</f>
        <v/>
      </c>
    </row>
    <row r="7449" ht="15.75" customHeight="1" s="42">
      <c r="A7449" s="41" t="n"/>
      <c r="G7449" s="38" t="n"/>
      <c r="H7449" s="38" t="n"/>
      <c r="I7449" s="38" t="n"/>
      <c r="J7449" s="38" t="n"/>
      <c r="K7449" s="38" t="n"/>
      <c r="L7449" s="38" t="n"/>
      <c r="N7449" s="36">
        <f>IF($B7449="","",IF($C7449="SUPERSTORE","Superstore","DH"))</f>
        <v/>
      </c>
      <c r="O7449" s="36">
        <f>IF($B7449="","",IFERROR(VLOOKUP($B7449,Mapping!$A:$C,2,0),"Not Mapped"))</f>
        <v/>
      </c>
      <c r="P7449" s="36">
        <f>IF($B7449="","",IFERROR(VLOOKUP($B7449,Mapping!$A:$C,3,0),"Not Mapped"))</f>
        <v/>
      </c>
      <c r="Q7449" s="36">
        <f>IF($B7449="","",IFERROR(VLOOKUP($O7449,Leaders!$A:$B,2,0),"Not Mapped"))</f>
        <v/>
      </c>
      <c r="R7449" s="36">
        <f>IF($B7449="","",IF(COUNTIF(Exclusions!$A:$A,$B7449)&gt;0,"Yes","No"))</f>
        <v/>
      </c>
      <c r="S7449" s="38">
        <f>IF($B7449="","",MIN(1,DAY($A7449)/IF($N7449="Superstore",Settings!$B$5,Settings!$B$4)))</f>
        <v/>
      </c>
      <c r="T7449" s="38">
        <f>IF(OR($B7449="",$G7449="",$S7449=0),"",$G7449/$S7449)</f>
        <v/>
      </c>
      <c r="U7449" s="36">
        <f>IF($T7449="","",IF($T7449&lt;Settings!$B$8,"Critical",IF($T7449&lt;Settings!$B$9,"Semi Critical","Non Critical")))</f>
        <v/>
      </c>
      <c r="V7449" s="28" t="n"/>
      <c r="Z7449">
        <f>IF($B7449="","",IFERROR(VLOOKUP($B7449,'Plan HC for CCA'!$A:$B,2,0),""))</f>
        <v/>
      </c>
      <c r="AA7449">
        <f>IF(OR($B7449="",$Z7449=""),"",IF(N($M7449)&lt;$Z7449,"Delta","No Delta"))</f>
        <v/>
      </c>
      <c r="AB7449">
        <f>IF(OR($B7449="",$Z7449=""),"",MAX(0,$Z7449-N($M7449)))</f>
        <v/>
      </c>
      <c r="AC7449" s="46">
        <f>IF($B7449="","",IFERROR(INDEX('CCA Util %'!$H:$H,MATCH($B7449,'CCA Util %'!$E:$E,0)),""))</f>
        <v/>
      </c>
      <c r="AD7449">
        <f>IF($B7449="","",IFERROR(INDEX('CCA Util %'!$G:$G,MATCH($B7449,'CCA Util %'!$E:$E,0)),""))</f>
        <v/>
      </c>
      <c r="AE7449">
        <f>IF(OR($B7449="",$U7449=""),"",$U7449&amp;" &amp; "&amp;IF(OR($AD7449="",$AD7449=0),"Util NA",$AD7449&amp;" Util"))</f>
        <v/>
      </c>
    </row>
    <row r="7450" ht="15.75" customHeight="1" s="42">
      <c r="A7450" s="41" t="n"/>
      <c r="G7450" s="38" t="n"/>
      <c r="H7450" s="38" t="n"/>
      <c r="I7450" s="38" t="n"/>
      <c r="J7450" s="38" t="n"/>
      <c r="K7450" s="38" t="n"/>
      <c r="L7450" s="38" t="n"/>
      <c r="N7450" s="36">
        <f>IF($B7450="","",IF($C7450="SUPERSTORE","Superstore","DH"))</f>
        <v/>
      </c>
      <c r="O7450" s="36">
        <f>IF($B7450="","",IFERROR(VLOOKUP($B7450,Mapping!$A:$C,2,0),"Not Mapped"))</f>
        <v/>
      </c>
      <c r="P7450" s="36">
        <f>IF($B7450="","",IFERROR(VLOOKUP($B7450,Mapping!$A:$C,3,0),"Not Mapped"))</f>
        <v/>
      </c>
      <c r="Q7450" s="36">
        <f>IF($B7450="","",IFERROR(VLOOKUP($O7450,Leaders!$A:$B,2,0),"Not Mapped"))</f>
        <v/>
      </c>
      <c r="R7450" s="36">
        <f>IF($B7450="","",IF(COUNTIF(Exclusions!$A:$A,$B7450)&gt;0,"Yes","No"))</f>
        <v/>
      </c>
      <c r="S7450" s="38">
        <f>IF($B7450="","",MIN(1,DAY($A7450)/IF($N7450="Superstore",Settings!$B$5,Settings!$B$4)))</f>
        <v/>
      </c>
      <c r="T7450" s="38">
        <f>IF(OR($B7450="",$G7450="",$S7450=0),"",$G7450/$S7450)</f>
        <v/>
      </c>
      <c r="U7450" s="36">
        <f>IF($T7450="","",IF($T7450&lt;Settings!$B$8,"Critical",IF($T7450&lt;Settings!$B$9,"Semi Critical","Non Critical")))</f>
        <v/>
      </c>
      <c r="V7450" s="28" t="n"/>
      <c r="Z7450">
        <f>IF($B7450="","",IFERROR(VLOOKUP($B7450,'Plan HC for CCA'!$A:$B,2,0),""))</f>
        <v/>
      </c>
      <c r="AA7450">
        <f>IF(OR($B7450="",$Z7450=""),"",IF(N($M7450)&lt;$Z7450,"Delta","No Delta"))</f>
        <v/>
      </c>
      <c r="AB7450">
        <f>IF(OR($B7450="",$Z7450=""),"",MAX(0,$Z7450-N($M7450)))</f>
        <v/>
      </c>
      <c r="AC7450" s="46">
        <f>IF($B7450="","",IFERROR(INDEX('CCA Util %'!$H:$H,MATCH($B7450,'CCA Util %'!$E:$E,0)),""))</f>
        <v/>
      </c>
      <c r="AD7450">
        <f>IF($B7450="","",IFERROR(INDEX('CCA Util %'!$G:$G,MATCH($B7450,'CCA Util %'!$E:$E,0)),""))</f>
        <v/>
      </c>
      <c r="AE7450">
        <f>IF(OR($B7450="",$U7450=""),"",$U7450&amp;" &amp; "&amp;IF(OR($AD7450="",$AD7450=0),"Util NA",$AD7450&amp;" Util"))</f>
        <v/>
      </c>
    </row>
    <row r="7451" ht="15.75" customHeight="1" s="42">
      <c r="A7451" s="41" t="n"/>
      <c r="G7451" s="38" t="n"/>
      <c r="H7451" s="38" t="n"/>
      <c r="I7451" s="38" t="n"/>
      <c r="J7451" s="38" t="n"/>
      <c r="K7451" s="38" t="n"/>
      <c r="L7451" s="38" t="n"/>
      <c r="N7451" s="36">
        <f>IF($B7451="","",IF($C7451="SUPERSTORE","Superstore","DH"))</f>
        <v/>
      </c>
      <c r="O7451" s="36">
        <f>IF($B7451="","",IFERROR(VLOOKUP($B7451,Mapping!$A:$C,2,0),"Not Mapped"))</f>
        <v/>
      </c>
      <c r="P7451" s="36">
        <f>IF($B7451="","",IFERROR(VLOOKUP($B7451,Mapping!$A:$C,3,0),"Not Mapped"))</f>
        <v/>
      </c>
      <c r="Q7451" s="36">
        <f>IF($B7451="","",IFERROR(VLOOKUP($O7451,Leaders!$A:$B,2,0),"Not Mapped"))</f>
        <v/>
      </c>
      <c r="R7451" s="36">
        <f>IF($B7451="","",IF(COUNTIF(Exclusions!$A:$A,$B7451)&gt;0,"Yes","No"))</f>
        <v/>
      </c>
      <c r="S7451" s="38">
        <f>IF($B7451="","",MIN(1,DAY($A7451)/IF($N7451="Superstore",Settings!$B$5,Settings!$B$4)))</f>
        <v/>
      </c>
      <c r="T7451" s="38">
        <f>IF(OR($B7451="",$G7451="",$S7451=0),"",$G7451/$S7451)</f>
        <v/>
      </c>
      <c r="U7451" s="36">
        <f>IF($T7451="","",IF($T7451&lt;Settings!$B$8,"Critical",IF($T7451&lt;Settings!$B$9,"Semi Critical","Non Critical")))</f>
        <v/>
      </c>
      <c r="V7451" s="28" t="n"/>
      <c r="Z7451">
        <f>IF($B7451="","",IFERROR(VLOOKUP($B7451,'Plan HC for CCA'!$A:$B,2,0),""))</f>
        <v/>
      </c>
      <c r="AA7451">
        <f>IF(OR($B7451="",$Z7451=""),"",IF(N($M7451)&lt;$Z7451,"Delta","No Delta"))</f>
        <v/>
      </c>
      <c r="AB7451">
        <f>IF(OR($B7451="",$Z7451=""),"",MAX(0,$Z7451-N($M7451)))</f>
        <v/>
      </c>
      <c r="AC7451" s="46">
        <f>IF($B7451="","",IFERROR(INDEX('CCA Util %'!$H:$H,MATCH($B7451,'CCA Util %'!$E:$E,0)),""))</f>
        <v/>
      </c>
      <c r="AD7451">
        <f>IF($B7451="","",IFERROR(INDEX('CCA Util %'!$G:$G,MATCH($B7451,'CCA Util %'!$E:$E,0)),""))</f>
        <v/>
      </c>
      <c r="AE7451">
        <f>IF(OR($B7451="",$U7451=""),"",$U7451&amp;" &amp; "&amp;IF(OR($AD7451="",$AD7451=0),"Util NA",$AD7451&amp;" Util"))</f>
        <v/>
      </c>
    </row>
    <row r="7452" ht="15.75" customHeight="1" s="42">
      <c r="A7452" s="41" t="n"/>
      <c r="G7452" s="38" t="n"/>
      <c r="H7452" s="38" t="n"/>
      <c r="I7452" s="38" t="n"/>
      <c r="J7452" s="38" t="n"/>
      <c r="K7452" s="38" t="n"/>
      <c r="L7452" s="38" t="n"/>
      <c r="N7452" s="36">
        <f>IF($B7452="","",IF($C7452="SUPERSTORE","Superstore","DH"))</f>
        <v/>
      </c>
      <c r="O7452" s="36">
        <f>IF($B7452="","",IFERROR(VLOOKUP($B7452,Mapping!$A:$C,2,0),"Not Mapped"))</f>
        <v/>
      </c>
      <c r="P7452" s="36">
        <f>IF($B7452="","",IFERROR(VLOOKUP($B7452,Mapping!$A:$C,3,0),"Not Mapped"))</f>
        <v/>
      </c>
      <c r="Q7452" s="36">
        <f>IF($B7452="","",IFERROR(VLOOKUP($O7452,Leaders!$A:$B,2,0),"Not Mapped"))</f>
        <v/>
      </c>
      <c r="R7452" s="36">
        <f>IF($B7452="","",IF(COUNTIF(Exclusions!$A:$A,$B7452)&gt;0,"Yes","No"))</f>
        <v/>
      </c>
      <c r="S7452" s="38">
        <f>IF($B7452="","",MIN(1,DAY($A7452)/IF($N7452="Superstore",Settings!$B$5,Settings!$B$4)))</f>
        <v/>
      </c>
      <c r="T7452" s="38">
        <f>IF(OR($B7452="",$G7452="",$S7452=0),"",$G7452/$S7452)</f>
        <v/>
      </c>
      <c r="U7452" s="36">
        <f>IF($T7452="","",IF($T7452&lt;Settings!$B$8,"Critical",IF($T7452&lt;Settings!$B$9,"Semi Critical","Non Critical")))</f>
        <v/>
      </c>
      <c r="V7452" s="28" t="n"/>
      <c r="Z7452">
        <f>IF($B7452="","",IFERROR(VLOOKUP($B7452,'Plan HC for CCA'!$A:$B,2,0),""))</f>
        <v/>
      </c>
      <c r="AA7452">
        <f>IF(OR($B7452="",$Z7452=""),"",IF(N($M7452)&lt;$Z7452,"Delta","No Delta"))</f>
        <v/>
      </c>
      <c r="AB7452">
        <f>IF(OR($B7452="",$Z7452=""),"",MAX(0,$Z7452-N($M7452)))</f>
        <v/>
      </c>
      <c r="AC7452" s="46">
        <f>IF($B7452="","",IFERROR(INDEX('CCA Util %'!$H:$H,MATCH($B7452,'CCA Util %'!$E:$E,0)),""))</f>
        <v/>
      </c>
      <c r="AD7452">
        <f>IF($B7452="","",IFERROR(INDEX('CCA Util %'!$G:$G,MATCH($B7452,'CCA Util %'!$E:$E,0)),""))</f>
        <v/>
      </c>
      <c r="AE7452">
        <f>IF(OR($B7452="",$U7452=""),"",$U7452&amp;" &amp; "&amp;IF(OR($AD7452="",$AD7452=0),"Util NA",$AD7452&amp;" Util"))</f>
        <v/>
      </c>
    </row>
    <row r="7453" ht="15.75" customHeight="1" s="42">
      <c r="A7453" s="41" t="n"/>
      <c r="G7453" s="38" t="n"/>
      <c r="H7453" s="38" t="n"/>
      <c r="I7453" s="38" t="n"/>
      <c r="J7453" s="38" t="n"/>
      <c r="K7453" s="38" t="n"/>
      <c r="L7453" s="38" t="n"/>
      <c r="N7453" s="36">
        <f>IF($B7453="","",IF($C7453="SUPERSTORE","Superstore","DH"))</f>
        <v/>
      </c>
      <c r="O7453" s="36">
        <f>IF($B7453="","",IFERROR(VLOOKUP($B7453,Mapping!$A:$C,2,0),"Not Mapped"))</f>
        <v/>
      </c>
      <c r="P7453" s="36">
        <f>IF($B7453="","",IFERROR(VLOOKUP($B7453,Mapping!$A:$C,3,0),"Not Mapped"))</f>
        <v/>
      </c>
      <c r="Q7453" s="36">
        <f>IF($B7453="","",IFERROR(VLOOKUP($O7453,Leaders!$A:$B,2,0),"Not Mapped"))</f>
        <v/>
      </c>
      <c r="R7453" s="36">
        <f>IF($B7453="","",IF(COUNTIF(Exclusions!$A:$A,$B7453)&gt;0,"Yes","No"))</f>
        <v/>
      </c>
      <c r="S7453" s="38">
        <f>IF($B7453="","",MIN(1,DAY($A7453)/IF($N7453="Superstore",Settings!$B$5,Settings!$B$4)))</f>
        <v/>
      </c>
      <c r="T7453" s="38">
        <f>IF(OR($B7453="",$G7453="",$S7453=0),"",$G7453/$S7453)</f>
        <v/>
      </c>
      <c r="U7453" s="36">
        <f>IF($T7453="","",IF($T7453&lt;Settings!$B$8,"Critical",IF($T7453&lt;Settings!$B$9,"Semi Critical","Non Critical")))</f>
        <v/>
      </c>
      <c r="V7453" s="28" t="n"/>
      <c r="Z7453">
        <f>IF($B7453="","",IFERROR(VLOOKUP($B7453,'Plan HC for CCA'!$A:$B,2,0),""))</f>
        <v/>
      </c>
      <c r="AA7453">
        <f>IF(OR($B7453="",$Z7453=""),"",IF(N($M7453)&lt;$Z7453,"Delta","No Delta"))</f>
        <v/>
      </c>
      <c r="AB7453">
        <f>IF(OR($B7453="",$Z7453=""),"",MAX(0,$Z7453-N($M7453)))</f>
        <v/>
      </c>
      <c r="AC7453" s="46">
        <f>IF($B7453="","",IFERROR(INDEX('CCA Util %'!$H:$H,MATCH($B7453,'CCA Util %'!$E:$E,0)),""))</f>
        <v/>
      </c>
      <c r="AD7453">
        <f>IF($B7453="","",IFERROR(INDEX('CCA Util %'!$G:$G,MATCH($B7453,'CCA Util %'!$E:$E,0)),""))</f>
        <v/>
      </c>
      <c r="AE7453">
        <f>IF(OR($B7453="",$U7453=""),"",$U7453&amp;" &amp; "&amp;IF(OR($AD7453="",$AD7453=0),"Util NA",$AD7453&amp;" Util"))</f>
        <v/>
      </c>
    </row>
    <row r="7454" ht="15.75" customHeight="1" s="42">
      <c r="A7454" s="41" t="n"/>
      <c r="G7454" s="38" t="n"/>
      <c r="H7454" s="38" t="n"/>
      <c r="I7454" s="38" t="n"/>
      <c r="J7454" s="38" t="n"/>
      <c r="K7454" s="38" t="n"/>
      <c r="L7454" s="38" t="n"/>
      <c r="N7454" s="36">
        <f>IF($B7454="","",IF($C7454="SUPERSTORE","Superstore","DH"))</f>
        <v/>
      </c>
      <c r="O7454" s="36">
        <f>IF($B7454="","",IFERROR(VLOOKUP($B7454,Mapping!$A:$C,2,0),"Not Mapped"))</f>
        <v/>
      </c>
      <c r="P7454" s="36">
        <f>IF($B7454="","",IFERROR(VLOOKUP($B7454,Mapping!$A:$C,3,0),"Not Mapped"))</f>
        <v/>
      </c>
      <c r="Q7454" s="36">
        <f>IF($B7454="","",IFERROR(VLOOKUP($O7454,Leaders!$A:$B,2,0),"Not Mapped"))</f>
        <v/>
      </c>
      <c r="R7454" s="36">
        <f>IF($B7454="","",IF(COUNTIF(Exclusions!$A:$A,$B7454)&gt;0,"Yes","No"))</f>
        <v/>
      </c>
      <c r="S7454" s="38">
        <f>IF($B7454="","",MIN(1,DAY($A7454)/IF($N7454="Superstore",Settings!$B$5,Settings!$B$4)))</f>
        <v/>
      </c>
      <c r="T7454" s="38">
        <f>IF(OR($B7454="",$G7454="",$S7454=0),"",$G7454/$S7454)</f>
        <v/>
      </c>
      <c r="U7454" s="36">
        <f>IF($T7454="","",IF($T7454&lt;Settings!$B$8,"Critical",IF($T7454&lt;Settings!$B$9,"Semi Critical","Non Critical")))</f>
        <v/>
      </c>
      <c r="V7454" s="28" t="n"/>
      <c r="Z7454">
        <f>IF($B7454="","",IFERROR(VLOOKUP($B7454,'Plan HC for CCA'!$A:$B,2,0),""))</f>
        <v/>
      </c>
      <c r="AA7454">
        <f>IF(OR($B7454="",$Z7454=""),"",IF(N($M7454)&lt;$Z7454,"Delta","No Delta"))</f>
        <v/>
      </c>
      <c r="AB7454">
        <f>IF(OR($B7454="",$Z7454=""),"",MAX(0,$Z7454-N($M7454)))</f>
        <v/>
      </c>
      <c r="AC7454" s="46">
        <f>IF($B7454="","",IFERROR(INDEX('CCA Util %'!$H:$H,MATCH($B7454,'CCA Util %'!$E:$E,0)),""))</f>
        <v/>
      </c>
      <c r="AD7454">
        <f>IF($B7454="","",IFERROR(INDEX('CCA Util %'!$G:$G,MATCH($B7454,'CCA Util %'!$E:$E,0)),""))</f>
        <v/>
      </c>
      <c r="AE7454">
        <f>IF(OR($B7454="",$U7454=""),"",$U7454&amp;" &amp; "&amp;IF(OR($AD7454="",$AD7454=0),"Util NA",$AD7454&amp;" Util"))</f>
        <v/>
      </c>
    </row>
    <row r="7455" ht="15.75" customHeight="1" s="42">
      <c r="A7455" s="41" t="n"/>
      <c r="G7455" s="38" t="n"/>
      <c r="H7455" s="38" t="n"/>
      <c r="I7455" s="38" t="n"/>
      <c r="J7455" s="38" t="n"/>
      <c r="K7455" s="38" t="n"/>
      <c r="L7455" s="38" t="n"/>
      <c r="N7455" s="36">
        <f>IF($B7455="","",IF($C7455="SUPERSTORE","Superstore","DH"))</f>
        <v/>
      </c>
      <c r="O7455" s="36">
        <f>IF($B7455="","",IFERROR(VLOOKUP($B7455,Mapping!$A:$C,2,0),"Not Mapped"))</f>
        <v/>
      </c>
      <c r="P7455" s="36">
        <f>IF($B7455="","",IFERROR(VLOOKUP($B7455,Mapping!$A:$C,3,0),"Not Mapped"))</f>
        <v/>
      </c>
      <c r="Q7455" s="36">
        <f>IF($B7455="","",IFERROR(VLOOKUP($O7455,Leaders!$A:$B,2,0),"Not Mapped"))</f>
        <v/>
      </c>
      <c r="R7455" s="36">
        <f>IF($B7455="","",IF(COUNTIF(Exclusions!$A:$A,$B7455)&gt;0,"Yes","No"))</f>
        <v/>
      </c>
      <c r="S7455" s="38">
        <f>IF($B7455="","",MIN(1,DAY($A7455)/IF($N7455="Superstore",Settings!$B$5,Settings!$B$4)))</f>
        <v/>
      </c>
      <c r="T7455" s="38">
        <f>IF(OR($B7455="",$G7455="",$S7455=0),"",$G7455/$S7455)</f>
        <v/>
      </c>
      <c r="U7455" s="36">
        <f>IF($T7455="","",IF($T7455&lt;Settings!$B$8,"Critical",IF($T7455&lt;Settings!$B$9,"Semi Critical","Non Critical")))</f>
        <v/>
      </c>
      <c r="V7455" s="28" t="n"/>
      <c r="Z7455">
        <f>IF($B7455="","",IFERROR(VLOOKUP($B7455,'Plan HC for CCA'!$A:$B,2,0),""))</f>
        <v/>
      </c>
      <c r="AA7455">
        <f>IF(OR($B7455="",$Z7455=""),"",IF(N($M7455)&lt;$Z7455,"Delta","No Delta"))</f>
        <v/>
      </c>
      <c r="AB7455">
        <f>IF(OR($B7455="",$Z7455=""),"",MAX(0,$Z7455-N($M7455)))</f>
        <v/>
      </c>
      <c r="AC7455" s="46">
        <f>IF($B7455="","",IFERROR(INDEX('CCA Util %'!$H:$H,MATCH($B7455,'CCA Util %'!$E:$E,0)),""))</f>
        <v/>
      </c>
      <c r="AD7455">
        <f>IF($B7455="","",IFERROR(INDEX('CCA Util %'!$G:$G,MATCH($B7455,'CCA Util %'!$E:$E,0)),""))</f>
        <v/>
      </c>
      <c r="AE7455">
        <f>IF(OR($B7455="",$U7455=""),"",$U7455&amp;" &amp; "&amp;IF(OR($AD7455="",$AD7455=0),"Util NA",$AD7455&amp;" Util"))</f>
        <v/>
      </c>
    </row>
    <row r="7456" ht="15.75" customHeight="1" s="42">
      <c r="A7456" s="41" t="n"/>
      <c r="G7456" s="38" t="n"/>
      <c r="H7456" s="38" t="n"/>
      <c r="I7456" s="38" t="n"/>
      <c r="J7456" s="38" t="n"/>
      <c r="K7456" s="38" t="n"/>
      <c r="L7456" s="38" t="n"/>
      <c r="N7456" s="36">
        <f>IF($B7456="","",IF($C7456="SUPERSTORE","Superstore","DH"))</f>
        <v/>
      </c>
      <c r="O7456" s="36">
        <f>IF($B7456="","",IFERROR(VLOOKUP($B7456,Mapping!$A:$C,2,0),"Not Mapped"))</f>
        <v/>
      </c>
      <c r="P7456" s="36">
        <f>IF($B7456="","",IFERROR(VLOOKUP($B7456,Mapping!$A:$C,3,0),"Not Mapped"))</f>
        <v/>
      </c>
      <c r="Q7456" s="36">
        <f>IF($B7456="","",IFERROR(VLOOKUP($O7456,Leaders!$A:$B,2,0),"Not Mapped"))</f>
        <v/>
      </c>
      <c r="R7456" s="36">
        <f>IF($B7456="","",IF(COUNTIF(Exclusions!$A:$A,$B7456)&gt;0,"Yes","No"))</f>
        <v/>
      </c>
      <c r="S7456" s="38">
        <f>IF($B7456="","",MIN(1,DAY($A7456)/IF($N7456="Superstore",Settings!$B$5,Settings!$B$4)))</f>
        <v/>
      </c>
      <c r="T7456" s="38">
        <f>IF(OR($B7456="",$G7456="",$S7456=0),"",$G7456/$S7456)</f>
        <v/>
      </c>
      <c r="U7456" s="36">
        <f>IF($T7456="","",IF($T7456&lt;Settings!$B$8,"Critical",IF($T7456&lt;Settings!$B$9,"Semi Critical","Non Critical")))</f>
        <v/>
      </c>
      <c r="V7456" s="28" t="n"/>
      <c r="Z7456">
        <f>IF($B7456="","",IFERROR(VLOOKUP($B7456,'Plan HC for CCA'!$A:$B,2,0),""))</f>
        <v/>
      </c>
      <c r="AA7456">
        <f>IF(OR($B7456="",$Z7456=""),"",IF(N($M7456)&lt;$Z7456,"Delta","No Delta"))</f>
        <v/>
      </c>
      <c r="AB7456">
        <f>IF(OR($B7456="",$Z7456=""),"",MAX(0,$Z7456-N($M7456)))</f>
        <v/>
      </c>
      <c r="AC7456" s="46">
        <f>IF($B7456="","",IFERROR(INDEX('CCA Util %'!$H:$H,MATCH($B7456,'CCA Util %'!$E:$E,0)),""))</f>
        <v/>
      </c>
      <c r="AD7456">
        <f>IF($B7456="","",IFERROR(INDEX('CCA Util %'!$G:$G,MATCH($B7456,'CCA Util %'!$E:$E,0)),""))</f>
        <v/>
      </c>
      <c r="AE7456">
        <f>IF(OR($B7456="",$U7456=""),"",$U7456&amp;" &amp; "&amp;IF(OR($AD7456="",$AD7456=0),"Util NA",$AD7456&amp;" Util"))</f>
        <v/>
      </c>
    </row>
    <row r="7457" ht="15.75" customHeight="1" s="42">
      <c r="A7457" s="41" t="n"/>
      <c r="G7457" s="38" t="n"/>
      <c r="H7457" s="38" t="n"/>
      <c r="I7457" s="38" t="n"/>
      <c r="J7457" s="38" t="n"/>
      <c r="K7457" s="38" t="n"/>
      <c r="L7457" s="38" t="n"/>
      <c r="N7457" s="36">
        <f>IF($B7457="","",IF($C7457="SUPERSTORE","Superstore","DH"))</f>
        <v/>
      </c>
      <c r="O7457" s="36">
        <f>IF($B7457="","",IFERROR(VLOOKUP($B7457,Mapping!$A:$C,2,0),"Not Mapped"))</f>
        <v/>
      </c>
      <c r="P7457" s="36">
        <f>IF($B7457="","",IFERROR(VLOOKUP($B7457,Mapping!$A:$C,3,0),"Not Mapped"))</f>
        <v/>
      </c>
      <c r="Q7457" s="36">
        <f>IF($B7457="","",IFERROR(VLOOKUP($O7457,Leaders!$A:$B,2,0),"Not Mapped"))</f>
        <v/>
      </c>
      <c r="R7457" s="36">
        <f>IF($B7457="","",IF(COUNTIF(Exclusions!$A:$A,$B7457)&gt;0,"Yes","No"))</f>
        <v/>
      </c>
      <c r="S7457" s="38">
        <f>IF($B7457="","",MIN(1,DAY($A7457)/IF($N7457="Superstore",Settings!$B$5,Settings!$B$4)))</f>
        <v/>
      </c>
      <c r="T7457" s="38">
        <f>IF(OR($B7457="",$G7457="",$S7457=0),"",$G7457/$S7457)</f>
        <v/>
      </c>
      <c r="U7457" s="36">
        <f>IF($T7457="","",IF($T7457&lt;Settings!$B$8,"Critical",IF($T7457&lt;Settings!$B$9,"Semi Critical","Non Critical")))</f>
        <v/>
      </c>
      <c r="V7457" s="28" t="n"/>
      <c r="Z7457">
        <f>IF($B7457="","",IFERROR(VLOOKUP($B7457,'Plan HC for CCA'!$A:$B,2,0),""))</f>
        <v/>
      </c>
      <c r="AA7457">
        <f>IF(OR($B7457="",$Z7457=""),"",IF(N($M7457)&lt;$Z7457,"Delta","No Delta"))</f>
        <v/>
      </c>
      <c r="AB7457">
        <f>IF(OR($B7457="",$Z7457=""),"",MAX(0,$Z7457-N($M7457)))</f>
        <v/>
      </c>
      <c r="AC7457" s="46">
        <f>IF($B7457="","",IFERROR(INDEX('CCA Util %'!$H:$H,MATCH($B7457,'CCA Util %'!$E:$E,0)),""))</f>
        <v/>
      </c>
      <c r="AD7457">
        <f>IF($B7457="","",IFERROR(INDEX('CCA Util %'!$G:$G,MATCH($B7457,'CCA Util %'!$E:$E,0)),""))</f>
        <v/>
      </c>
      <c r="AE7457">
        <f>IF(OR($B7457="",$U7457=""),"",$U7457&amp;" &amp; "&amp;IF(OR($AD7457="",$AD7457=0),"Util NA",$AD7457&amp;" Util"))</f>
        <v/>
      </c>
    </row>
    <row r="7458" ht="15.75" customHeight="1" s="42">
      <c r="A7458" s="41" t="n"/>
      <c r="G7458" s="38" t="n"/>
      <c r="H7458" s="38" t="n"/>
      <c r="I7458" s="38" t="n"/>
      <c r="J7458" s="38" t="n"/>
      <c r="K7458" s="38" t="n"/>
      <c r="L7458" s="38" t="n"/>
      <c r="N7458" s="36">
        <f>IF($B7458="","",IF($C7458="SUPERSTORE","Superstore","DH"))</f>
        <v/>
      </c>
      <c r="O7458" s="36">
        <f>IF($B7458="","",IFERROR(VLOOKUP($B7458,Mapping!$A:$C,2,0),"Not Mapped"))</f>
        <v/>
      </c>
      <c r="P7458" s="36">
        <f>IF($B7458="","",IFERROR(VLOOKUP($B7458,Mapping!$A:$C,3,0),"Not Mapped"))</f>
        <v/>
      </c>
      <c r="Q7458" s="36">
        <f>IF($B7458="","",IFERROR(VLOOKUP($O7458,Leaders!$A:$B,2,0),"Not Mapped"))</f>
        <v/>
      </c>
      <c r="R7458" s="36">
        <f>IF($B7458="","",IF(COUNTIF(Exclusions!$A:$A,$B7458)&gt;0,"Yes","No"))</f>
        <v/>
      </c>
      <c r="S7458" s="38">
        <f>IF($B7458="","",MIN(1,DAY($A7458)/IF($N7458="Superstore",Settings!$B$5,Settings!$B$4)))</f>
        <v/>
      </c>
      <c r="T7458" s="38">
        <f>IF(OR($B7458="",$G7458="",$S7458=0),"",$G7458/$S7458)</f>
        <v/>
      </c>
      <c r="U7458" s="36">
        <f>IF($T7458="","",IF($T7458&lt;Settings!$B$8,"Critical",IF($T7458&lt;Settings!$B$9,"Semi Critical","Non Critical")))</f>
        <v/>
      </c>
      <c r="V7458" s="28" t="n"/>
      <c r="Z7458">
        <f>IF($B7458="","",IFERROR(VLOOKUP($B7458,'Plan HC for CCA'!$A:$B,2,0),""))</f>
        <v/>
      </c>
      <c r="AA7458">
        <f>IF(OR($B7458="",$Z7458=""),"",IF(N($M7458)&lt;$Z7458,"Delta","No Delta"))</f>
        <v/>
      </c>
      <c r="AB7458">
        <f>IF(OR($B7458="",$Z7458=""),"",MAX(0,$Z7458-N($M7458)))</f>
        <v/>
      </c>
      <c r="AC7458" s="46">
        <f>IF($B7458="","",IFERROR(INDEX('CCA Util %'!$H:$H,MATCH($B7458,'CCA Util %'!$E:$E,0)),""))</f>
        <v/>
      </c>
      <c r="AD7458">
        <f>IF($B7458="","",IFERROR(INDEX('CCA Util %'!$G:$G,MATCH($B7458,'CCA Util %'!$E:$E,0)),""))</f>
        <v/>
      </c>
      <c r="AE7458">
        <f>IF(OR($B7458="",$U7458=""),"",$U7458&amp;" &amp; "&amp;IF(OR($AD7458="",$AD7458=0),"Util NA",$AD7458&amp;" Util"))</f>
        <v/>
      </c>
    </row>
    <row r="7459" ht="15.75" customHeight="1" s="42">
      <c r="A7459" s="41" t="n"/>
      <c r="G7459" s="38" t="n"/>
      <c r="H7459" s="38" t="n"/>
      <c r="I7459" s="38" t="n"/>
      <c r="J7459" s="38" t="n"/>
      <c r="K7459" s="38" t="n"/>
      <c r="L7459" s="38" t="n"/>
      <c r="N7459" s="36">
        <f>IF($B7459="","",IF($C7459="SUPERSTORE","Superstore","DH"))</f>
        <v/>
      </c>
      <c r="O7459" s="36">
        <f>IF($B7459="","",IFERROR(VLOOKUP($B7459,Mapping!$A:$C,2,0),"Not Mapped"))</f>
        <v/>
      </c>
      <c r="P7459" s="36">
        <f>IF($B7459="","",IFERROR(VLOOKUP($B7459,Mapping!$A:$C,3,0),"Not Mapped"))</f>
        <v/>
      </c>
      <c r="Q7459" s="36">
        <f>IF($B7459="","",IFERROR(VLOOKUP($O7459,Leaders!$A:$B,2,0),"Not Mapped"))</f>
        <v/>
      </c>
      <c r="R7459" s="36">
        <f>IF($B7459="","",IF(COUNTIF(Exclusions!$A:$A,$B7459)&gt;0,"Yes","No"))</f>
        <v/>
      </c>
      <c r="S7459" s="38">
        <f>IF($B7459="","",MIN(1,DAY($A7459)/IF($N7459="Superstore",Settings!$B$5,Settings!$B$4)))</f>
        <v/>
      </c>
      <c r="T7459" s="38">
        <f>IF(OR($B7459="",$G7459="",$S7459=0),"",$G7459/$S7459)</f>
        <v/>
      </c>
      <c r="U7459" s="36">
        <f>IF($T7459="","",IF($T7459&lt;Settings!$B$8,"Critical",IF($T7459&lt;Settings!$B$9,"Semi Critical","Non Critical")))</f>
        <v/>
      </c>
      <c r="V7459" s="28" t="n"/>
      <c r="Z7459">
        <f>IF($B7459="","",IFERROR(VLOOKUP($B7459,'Plan HC for CCA'!$A:$B,2,0),""))</f>
        <v/>
      </c>
      <c r="AA7459">
        <f>IF(OR($B7459="",$Z7459=""),"",IF(N($M7459)&lt;$Z7459,"Delta","No Delta"))</f>
        <v/>
      </c>
      <c r="AB7459">
        <f>IF(OR($B7459="",$Z7459=""),"",MAX(0,$Z7459-N($M7459)))</f>
        <v/>
      </c>
      <c r="AC7459" s="46">
        <f>IF($B7459="","",IFERROR(INDEX('CCA Util %'!$H:$H,MATCH($B7459,'CCA Util %'!$E:$E,0)),""))</f>
        <v/>
      </c>
      <c r="AD7459">
        <f>IF($B7459="","",IFERROR(INDEX('CCA Util %'!$G:$G,MATCH($B7459,'CCA Util %'!$E:$E,0)),""))</f>
        <v/>
      </c>
      <c r="AE7459">
        <f>IF(OR($B7459="",$U7459=""),"",$U7459&amp;" &amp; "&amp;IF(OR($AD7459="",$AD7459=0),"Util NA",$AD7459&amp;" Util"))</f>
        <v/>
      </c>
    </row>
    <row r="7460" ht="15.75" customHeight="1" s="42">
      <c r="A7460" s="41" t="n"/>
      <c r="G7460" s="38" t="n"/>
      <c r="H7460" s="38" t="n"/>
      <c r="I7460" s="38" t="n"/>
      <c r="J7460" s="38" t="n"/>
      <c r="K7460" s="38" t="n"/>
      <c r="L7460" s="38" t="n"/>
      <c r="N7460" s="36">
        <f>IF($B7460="","",IF($C7460="SUPERSTORE","Superstore","DH"))</f>
        <v/>
      </c>
      <c r="O7460" s="36">
        <f>IF($B7460="","",IFERROR(VLOOKUP($B7460,Mapping!$A:$C,2,0),"Not Mapped"))</f>
        <v/>
      </c>
      <c r="P7460" s="36">
        <f>IF($B7460="","",IFERROR(VLOOKUP($B7460,Mapping!$A:$C,3,0),"Not Mapped"))</f>
        <v/>
      </c>
      <c r="Q7460" s="36">
        <f>IF($B7460="","",IFERROR(VLOOKUP($O7460,Leaders!$A:$B,2,0),"Not Mapped"))</f>
        <v/>
      </c>
      <c r="R7460" s="36">
        <f>IF($B7460="","",IF(COUNTIF(Exclusions!$A:$A,$B7460)&gt;0,"Yes","No"))</f>
        <v/>
      </c>
      <c r="S7460" s="38">
        <f>IF($B7460="","",MIN(1,DAY($A7460)/IF($N7460="Superstore",Settings!$B$5,Settings!$B$4)))</f>
        <v/>
      </c>
      <c r="T7460" s="38">
        <f>IF(OR($B7460="",$G7460="",$S7460=0),"",$G7460/$S7460)</f>
        <v/>
      </c>
      <c r="U7460" s="36">
        <f>IF($T7460="","",IF($T7460&lt;Settings!$B$8,"Critical",IF($T7460&lt;Settings!$B$9,"Semi Critical","Non Critical")))</f>
        <v/>
      </c>
      <c r="V7460" s="28" t="n"/>
      <c r="Z7460">
        <f>IF($B7460="","",IFERROR(VLOOKUP($B7460,'Plan HC for CCA'!$A:$B,2,0),""))</f>
        <v/>
      </c>
      <c r="AA7460">
        <f>IF(OR($B7460="",$Z7460=""),"",IF(N($M7460)&lt;$Z7460,"Delta","No Delta"))</f>
        <v/>
      </c>
      <c r="AB7460">
        <f>IF(OR($B7460="",$Z7460=""),"",MAX(0,$Z7460-N($M7460)))</f>
        <v/>
      </c>
      <c r="AC7460" s="46">
        <f>IF($B7460="","",IFERROR(INDEX('CCA Util %'!$H:$H,MATCH($B7460,'CCA Util %'!$E:$E,0)),""))</f>
        <v/>
      </c>
      <c r="AD7460">
        <f>IF($B7460="","",IFERROR(INDEX('CCA Util %'!$G:$G,MATCH($B7460,'CCA Util %'!$E:$E,0)),""))</f>
        <v/>
      </c>
      <c r="AE7460">
        <f>IF(OR($B7460="",$U7460=""),"",$U7460&amp;" &amp; "&amp;IF(OR($AD7460="",$AD7460=0),"Util NA",$AD7460&amp;" Util"))</f>
        <v/>
      </c>
    </row>
    <row r="7461" ht="15.75" customHeight="1" s="42">
      <c r="A7461" s="41" t="n"/>
      <c r="G7461" s="38" t="n"/>
      <c r="H7461" s="38" t="n"/>
      <c r="I7461" s="38" t="n"/>
      <c r="J7461" s="38" t="n"/>
      <c r="K7461" s="38" t="n"/>
      <c r="L7461" s="38" t="n"/>
      <c r="N7461" s="36">
        <f>IF($B7461="","",IF($C7461="SUPERSTORE","Superstore","DH"))</f>
        <v/>
      </c>
      <c r="O7461" s="36">
        <f>IF($B7461="","",IFERROR(VLOOKUP($B7461,Mapping!$A:$C,2,0),"Not Mapped"))</f>
        <v/>
      </c>
      <c r="P7461" s="36">
        <f>IF($B7461="","",IFERROR(VLOOKUP($B7461,Mapping!$A:$C,3,0),"Not Mapped"))</f>
        <v/>
      </c>
      <c r="Q7461" s="36">
        <f>IF($B7461="","",IFERROR(VLOOKUP($O7461,Leaders!$A:$B,2,0),"Not Mapped"))</f>
        <v/>
      </c>
      <c r="R7461" s="36">
        <f>IF($B7461="","",IF(COUNTIF(Exclusions!$A:$A,$B7461)&gt;0,"Yes","No"))</f>
        <v/>
      </c>
      <c r="S7461" s="38">
        <f>IF($B7461="","",MIN(1,DAY($A7461)/IF($N7461="Superstore",Settings!$B$5,Settings!$B$4)))</f>
        <v/>
      </c>
      <c r="T7461" s="38">
        <f>IF(OR($B7461="",$G7461="",$S7461=0),"",$G7461/$S7461)</f>
        <v/>
      </c>
      <c r="U7461" s="36">
        <f>IF($T7461="","",IF($T7461&lt;Settings!$B$8,"Critical",IF($T7461&lt;Settings!$B$9,"Semi Critical","Non Critical")))</f>
        <v/>
      </c>
      <c r="V7461" s="28" t="n"/>
      <c r="Z7461">
        <f>IF($B7461="","",IFERROR(VLOOKUP($B7461,'Plan HC for CCA'!$A:$B,2,0),""))</f>
        <v/>
      </c>
      <c r="AA7461">
        <f>IF(OR($B7461="",$Z7461=""),"",IF(N($M7461)&lt;$Z7461,"Delta","No Delta"))</f>
        <v/>
      </c>
      <c r="AB7461">
        <f>IF(OR($B7461="",$Z7461=""),"",MAX(0,$Z7461-N($M7461)))</f>
        <v/>
      </c>
      <c r="AC7461" s="46">
        <f>IF($B7461="","",IFERROR(INDEX('CCA Util %'!$H:$H,MATCH($B7461,'CCA Util %'!$E:$E,0)),""))</f>
        <v/>
      </c>
      <c r="AD7461">
        <f>IF($B7461="","",IFERROR(INDEX('CCA Util %'!$G:$G,MATCH($B7461,'CCA Util %'!$E:$E,0)),""))</f>
        <v/>
      </c>
      <c r="AE7461">
        <f>IF(OR($B7461="",$U7461=""),"",$U7461&amp;" &amp; "&amp;IF(OR($AD7461="",$AD7461=0),"Util NA",$AD7461&amp;" Util"))</f>
        <v/>
      </c>
    </row>
    <row r="7462" ht="15.75" customHeight="1" s="42">
      <c r="A7462" s="41" t="n"/>
      <c r="G7462" s="38" t="n"/>
      <c r="H7462" s="38" t="n"/>
      <c r="I7462" s="38" t="n"/>
      <c r="J7462" s="38" t="n"/>
      <c r="K7462" s="38" t="n"/>
      <c r="L7462" s="38" t="n"/>
      <c r="N7462" s="36">
        <f>IF($B7462="","",IF($C7462="SUPERSTORE","Superstore","DH"))</f>
        <v/>
      </c>
      <c r="O7462" s="36">
        <f>IF($B7462="","",IFERROR(VLOOKUP($B7462,Mapping!$A:$C,2,0),"Not Mapped"))</f>
        <v/>
      </c>
      <c r="P7462" s="36">
        <f>IF($B7462="","",IFERROR(VLOOKUP($B7462,Mapping!$A:$C,3,0),"Not Mapped"))</f>
        <v/>
      </c>
      <c r="Q7462" s="36">
        <f>IF($B7462="","",IFERROR(VLOOKUP($O7462,Leaders!$A:$B,2,0),"Not Mapped"))</f>
        <v/>
      </c>
      <c r="R7462" s="36">
        <f>IF($B7462="","",IF(COUNTIF(Exclusions!$A:$A,$B7462)&gt;0,"Yes","No"))</f>
        <v/>
      </c>
      <c r="S7462" s="38">
        <f>IF($B7462="","",MIN(1,DAY($A7462)/IF($N7462="Superstore",Settings!$B$5,Settings!$B$4)))</f>
        <v/>
      </c>
      <c r="T7462" s="38">
        <f>IF(OR($B7462="",$G7462="",$S7462=0),"",$G7462/$S7462)</f>
        <v/>
      </c>
      <c r="U7462" s="36">
        <f>IF($T7462="","",IF($T7462&lt;Settings!$B$8,"Critical",IF($T7462&lt;Settings!$B$9,"Semi Critical","Non Critical")))</f>
        <v/>
      </c>
      <c r="V7462" s="28" t="n"/>
      <c r="Z7462">
        <f>IF($B7462="","",IFERROR(VLOOKUP($B7462,'Plan HC for CCA'!$A:$B,2,0),""))</f>
        <v/>
      </c>
      <c r="AA7462">
        <f>IF(OR($B7462="",$Z7462=""),"",IF(N($M7462)&lt;$Z7462,"Delta","No Delta"))</f>
        <v/>
      </c>
      <c r="AB7462">
        <f>IF(OR($B7462="",$Z7462=""),"",MAX(0,$Z7462-N($M7462)))</f>
        <v/>
      </c>
      <c r="AC7462" s="46">
        <f>IF($B7462="","",IFERROR(INDEX('CCA Util %'!$H:$H,MATCH($B7462,'CCA Util %'!$E:$E,0)),""))</f>
        <v/>
      </c>
      <c r="AD7462">
        <f>IF($B7462="","",IFERROR(INDEX('CCA Util %'!$G:$G,MATCH($B7462,'CCA Util %'!$E:$E,0)),""))</f>
        <v/>
      </c>
      <c r="AE7462">
        <f>IF(OR($B7462="",$U7462=""),"",$U7462&amp;" &amp; "&amp;IF(OR($AD7462="",$AD7462=0),"Util NA",$AD7462&amp;" Util"))</f>
        <v/>
      </c>
    </row>
    <row r="7463" ht="15.75" customHeight="1" s="42">
      <c r="A7463" s="41" t="n"/>
      <c r="G7463" s="38" t="n"/>
      <c r="H7463" s="38" t="n"/>
      <c r="I7463" s="38" t="n"/>
      <c r="J7463" s="38" t="n"/>
      <c r="K7463" s="38" t="n"/>
      <c r="L7463" s="38" t="n"/>
      <c r="N7463" s="36">
        <f>IF($B7463="","",IF($C7463="SUPERSTORE","Superstore","DH"))</f>
        <v/>
      </c>
      <c r="O7463" s="36">
        <f>IF($B7463="","",IFERROR(VLOOKUP($B7463,Mapping!$A:$C,2,0),"Not Mapped"))</f>
        <v/>
      </c>
      <c r="P7463" s="36">
        <f>IF($B7463="","",IFERROR(VLOOKUP($B7463,Mapping!$A:$C,3,0),"Not Mapped"))</f>
        <v/>
      </c>
      <c r="Q7463" s="36">
        <f>IF($B7463="","",IFERROR(VLOOKUP($O7463,Leaders!$A:$B,2,0),"Not Mapped"))</f>
        <v/>
      </c>
      <c r="R7463" s="36">
        <f>IF($B7463="","",IF(COUNTIF(Exclusions!$A:$A,$B7463)&gt;0,"Yes","No"))</f>
        <v/>
      </c>
      <c r="S7463" s="38">
        <f>IF($B7463="","",MIN(1,DAY($A7463)/IF($N7463="Superstore",Settings!$B$5,Settings!$B$4)))</f>
        <v/>
      </c>
      <c r="T7463" s="38">
        <f>IF(OR($B7463="",$G7463="",$S7463=0),"",$G7463/$S7463)</f>
        <v/>
      </c>
      <c r="U7463" s="36">
        <f>IF($T7463="","",IF($T7463&lt;Settings!$B$8,"Critical",IF($T7463&lt;Settings!$B$9,"Semi Critical","Non Critical")))</f>
        <v/>
      </c>
      <c r="V7463" s="28" t="n"/>
      <c r="Z7463">
        <f>IF($B7463="","",IFERROR(VLOOKUP($B7463,'Plan HC for CCA'!$A:$B,2,0),""))</f>
        <v/>
      </c>
      <c r="AA7463">
        <f>IF(OR($B7463="",$Z7463=""),"",IF(N($M7463)&lt;$Z7463,"Delta","No Delta"))</f>
        <v/>
      </c>
      <c r="AB7463">
        <f>IF(OR($B7463="",$Z7463=""),"",MAX(0,$Z7463-N($M7463)))</f>
        <v/>
      </c>
      <c r="AC7463" s="46">
        <f>IF($B7463="","",IFERROR(INDEX('CCA Util %'!$H:$H,MATCH($B7463,'CCA Util %'!$E:$E,0)),""))</f>
        <v/>
      </c>
      <c r="AD7463">
        <f>IF($B7463="","",IFERROR(INDEX('CCA Util %'!$G:$G,MATCH($B7463,'CCA Util %'!$E:$E,0)),""))</f>
        <v/>
      </c>
      <c r="AE7463">
        <f>IF(OR($B7463="",$U7463=""),"",$U7463&amp;" &amp; "&amp;IF(OR($AD7463="",$AD7463=0),"Util NA",$AD7463&amp;" Util"))</f>
        <v/>
      </c>
    </row>
    <row r="7464" ht="15.75" customHeight="1" s="42">
      <c r="A7464" s="41" t="n"/>
      <c r="G7464" s="38" t="n"/>
      <c r="H7464" s="38" t="n"/>
      <c r="I7464" s="38" t="n"/>
      <c r="J7464" s="38" t="n"/>
      <c r="K7464" s="38" t="n"/>
      <c r="L7464" s="38" t="n"/>
      <c r="N7464" s="36">
        <f>IF($B7464="","",IF($C7464="SUPERSTORE","Superstore","DH"))</f>
        <v/>
      </c>
      <c r="O7464" s="36">
        <f>IF($B7464="","",IFERROR(VLOOKUP($B7464,Mapping!$A:$C,2,0),"Not Mapped"))</f>
        <v/>
      </c>
      <c r="P7464" s="36">
        <f>IF($B7464="","",IFERROR(VLOOKUP($B7464,Mapping!$A:$C,3,0),"Not Mapped"))</f>
        <v/>
      </c>
      <c r="Q7464" s="36">
        <f>IF($B7464="","",IFERROR(VLOOKUP($O7464,Leaders!$A:$B,2,0),"Not Mapped"))</f>
        <v/>
      </c>
      <c r="R7464" s="36">
        <f>IF($B7464="","",IF(COUNTIF(Exclusions!$A:$A,$B7464)&gt;0,"Yes","No"))</f>
        <v/>
      </c>
      <c r="S7464" s="38">
        <f>IF($B7464="","",MIN(1,DAY($A7464)/IF($N7464="Superstore",Settings!$B$5,Settings!$B$4)))</f>
        <v/>
      </c>
      <c r="T7464" s="38">
        <f>IF(OR($B7464="",$G7464="",$S7464=0),"",$G7464/$S7464)</f>
        <v/>
      </c>
      <c r="U7464" s="36">
        <f>IF($T7464="","",IF($T7464&lt;Settings!$B$8,"Critical",IF($T7464&lt;Settings!$B$9,"Semi Critical","Non Critical")))</f>
        <v/>
      </c>
      <c r="V7464" s="28" t="n"/>
      <c r="Z7464">
        <f>IF($B7464="","",IFERROR(VLOOKUP($B7464,'Plan HC for CCA'!$A:$B,2,0),""))</f>
        <v/>
      </c>
      <c r="AA7464">
        <f>IF(OR($B7464="",$Z7464=""),"",IF(N($M7464)&lt;$Z7464,"Delta","No Delta"))</f>
        <v/>
      </c>
      <c r="AB7464">
        <f>IF(OR($B7464="",$Z7464=""),"",MAX(0,$Z7464-N($M7464)))</f>
        <v/>
      </c>
      <c r="AC7464" s="46">
        <f>IF($B7464="","",IFERROR(INDEX('CCA Util %'!$H:$H,MATCH($B7464,'CCA Util %'!$E:$E,0)),""))</f>
        <v/>
      </c>
      <c r="AD7464">
        <f>IF($B7464="","",IFERROR(INDEX('CCA Util %'!$G:$G,MATCH($B7464,'CCA Util %'!$E:$E,0)),""))</f>
        <v/>
      </c>
      <c r="AE7464">
        <f>IF(OR($B7464="",$U7464=""),"",$U7464&amp;" &amp; "&amp;IF(OR($AD7464="",$AD7464=0),"Util NA",$AD7464&amp;" Util"))</f>
        <v/>
      </c>
    </row>
    <row r="7465" ht="15.75" customHeight="1" s="42">
      <c r="A7465" s="41" t="n"/>
      <c r="G7465" s="38" t="n"/>
      <c r="H7465" s="38" t="n"/>
      <c r="I7465" s="38" t="n"/>
      <c r="J7465" s="38" t="n"/>
      <c r="K7465" s="38" t="n"/>
      <c r="L7465" s="38" t="n"/>
      <c r="N7465" s="36">
        <f>IF($B7465="","",IF($C7465="SUPERSTORE","Superstore","DH"))</f>
        <v/>
      </c>
      <c r="O7465" s="36">
        <f>IF($B7465="","",IFERROR(VLOOKUP($B7465,Mapping!$A:$C,2,0),"Not Mapped"))</f>
        <v/>
      </c>
      <c r="P7465" s="36">
        <f>IF($B7465="","",IFERROR(VLOOKUP($B7465,Mapping!$A:$C,3,0),"Not Mapped"))</f>
        <v/>
      </c>
      <c r="Q7465" s="36">
        <f>IF($B7465="","",IFERROR(VLOOKUP($O7465,Leaders!$A:$B,2,0),"Not Mapped"))</f>
        <v/>
      </c>
      <c r="R7465" s="36">
        <f>IF($B7465="","",IF(COUNTIF(Exclusions!$A:$A,$B7465)&gt;0,"Yes","No"))</f>
        <v/>
      </c>
      <c r="S7465" s="38">
        <f>IF($B7465="","",MIN(1,DAY($A7465)/IF($N7465="Superstore",Settings!$B$5,Settings!$B$4)))</f>
        <v/>
      </c>
      <c r="T7465" s="38">
        <f>IF(OR($B7465="",$G7465="",$S7465=0),"",$G7465/$S7465)</f>
        <v/>
      </c>
      <c r="U7465" s="36">
        <f>IF($T7465="","",IF($T7465&lt;Settings!$B$8,"Critical",IF($T7465&lt;Settings!$B$9,"Semi Critical","Non Critical")))</f>
        <v/>
      </c>
      <c r="V7465" s="28" t="n"/>
      <c r="Z7465">
        <f>IF($B7465="","",IFERROR(VLOOKUP($B7465,'Plan HC for CCA'!$A:$B,2,0),""))</f>
        <v/>
      </c>
      <c r="AA7465">
        <f>IF(OR($B7465="",$Z7465=""),"",IF(N($M7465)&lt;$Z7465,"Delta","No Delta"))</f>
        <v/>
      </c>
      <c r="AB7465">
        <f>IF(OR($B7465="",$Z7465=""),"",MAX(0,$Z7465-N($M7465)))</f>
        <v/>
      </c>
      <c r="AC7465" s="46">
        <f>IF($B7465="","",IFERROR(INDEX('CCA Util %'!$H:$H,MATCH($B7465,'CCA Util %'!$E:$E,0)),""))</f>
        <v/>
      </c>
      <c r="AD7465">
        <f>IF($B7465="","",IFERROR(INDEX('CCA Util %'!$G:$G,MATCH($B7465,'CCA Util %'!$E:$E,0)),""))</f>
        <v/>
      </c>
      <c r="AE7465">
        <f>IF(OR($B7465="",$U7465=""),"",$U7465&amp;" &amp; "&amp;IF(OR($AD7465="",$AD7465=0),"Util NA",$AD7465&amp;" Util"))</f>
        <v/>
      </c>
    </row>
    <row r="7466" ht="15.75" customHeight="1" s="42">
      <c r="A7466" s="41" t="n"/>
      <c r="G7466" s="38" t="n"/>
      <c r="H7466" s="38" t="n"/>
      <c r="I7466" s="38" t="n"/>
      <c r="J7466" s="38" t="n"/>
      <c r="K7466" s="38" t="n"/>
      <c r="L7466" s="38" t="n"/>
      <c r="N7466" s="36">
        <f>IF($B7466="","",IF($C7466="SUPERSTORE","Superstore","DH"))</f>
        <v/>
      </c>
      <c r="O7466" s="36">
        <f>IF($B7466="","",IFERROR(VLOOKUP($B7466,Mapping!$A:$C,2,0),"Not Mapped"))</f>
        <v/>
      </c>
      <c r="P7466" s="36">
        <f>IF($B7466="","",IFERROR(VLOOKUP($B7466,Mapping!$A:$C,3,0),"Not Mapped"))</f>
        <v/>
      </c>
      <c r="Q7466" s="36">
        <f>IF($B7466="","",IFERROR(VLOOKUP($O7466,Leaders!$A:$B,2,0),"Not Mapped"))</f>
        <v/>
      </c>
      <c r="R7466" s="36">
        <f>IF($B7466="","",IF(COUNTIF(Exclusions!$A:$A,$B7466)&gt;0,"Yes","No"))</f>
        <v/>
      </c>
      <c r="S7466" s="38">
        <f>IF($B7466="","",MIN(1,DAY($A7466)/IF($N7466="Superstore",Settings!$B$5,Settings!$B$4)))</f>
        <v/>
      </c>
      <c r="T7466" s="38">
        <f>IF(OR($B7466="",$G7466="",$S7466=0),"",$G7466/$S7466)</f>
        <v/>
      </c>
      <c r="U7466" s="36">
        <f>IF($T7466="","",IF($T7466&lt;Settings!$B$8,"Critical",IF($T7466&lt;Settings!$B$9,"Semi Critical","Non Critical")))</f>
        <v/>
      </c>
      <c r="V7466" s="28" t="n"/>
      <c r="Z7466">
        <f>IF($B7466="","",IFERROR(VLOOKUP($B7466,'Plan HC for CCA'!$A:$B,2,0),""))</f>
        <v/>
      </c>
      <c r="AA7466">
        <f>IF(OR($B7466="",$Z7466=""),"",IF(N($M7466)&lt;$Z7466,"Delta","No Delta"))</f>
        <v/>
      </c>
      <c r="AB7466">
        <f>IF(OR($B7466="",$Z7466=""),"",MAX(0,$Z7466-N($M7466)))</f>
        <v/>
      </c>
      <c r="AC7466" s="46">
        <f>IF($B7466="","",IFERROR(INDEX('CCA Util %'!$H:$H,MATCH($B7466,'CCA Util %'!$E:$E,0)),""))</f>
        <v/>
      </c>
      <c r="AD7466">
        <f>IF($B7466="","",IFERROR(INDEX('CCA Util %'!$G:$G,MATCH($B7466,'CCA Util %'!$E:$E,0)),""))</f>
        <v/>
      </c>
      <c r="AE7466">
        <f>IF(OR($B7466="",$U7466=""),"",$U7466&amp;" &amp; "&amp;IF(OR($AD7466="",$AD7466=0),"Util NA",$AD7466&amp;" Util"))</f>
        <v/>
      </c>
    </row>
    <row r="7467" ht="15.75" customHeight="1" s="42">
      <c r="A7467" s="41" t="n"/>
      <c r="G7467" s="38" t="n"/>
      <c r="H7467" s="38" t="n"/>
      <c r="I7467" s="38" t="n"/>
      <c r="J7467" s="38" t="n"/>
      <c r="K7467" s="38" t="n"/>
      <c r="L7467" s="38" t="n"/>
      <c r="N7467" s="36">
        <f>IF($B7467="","",IF($C7467="SUPERSTORE","Superstore","DH"))</f>
        <v/>
      </c>
      <c r="O7467" s="36">
        <f>IF($B7467="","",IFERROR(VLOOKUP($B7467,Mapping!$A:$C,2,0),"Not Mapped"))</f>
        <v/>
      </c>
      <c r="P7467" s="36">
        <f>IF($B7467="","",IFERROR(VLOOKUP($B7467,Mapping!$A:$C,3,0),"Not Mapped"))</f>
        <v/>
      </c>
      <c r="Q7467" s="36">
        <f>IF($B7467="","",IFERROR(VLOOKUP($O7467,Leaders!$A:$B,2,0),"Not Mapped"))</f>
        <v/>
      </c>
      <c r="R7467" s="36">
        <f>IF($B7467="","",IF(COUNTIF(Exclusions!$A:$A,$B7467)&gt;0,"Yes","No"))</f>
        <v/>
      </c>
      <c r="S7467" s="38">
        <f>IF($B7467="","",MIN(1,DAY($A7467)/IF($N7467="Superstore",Settings!$B$5,Settings!$B$4)))</f>
        <v/>
      </c>
      <c r="T7467" s="38">
        <f>IF(OR($B7467="",$G7467="",$S7467=0),"",$G7467/$S7467)</f>
        <v/>
      </c>
      <c r="U7467" s="36">
        <f>IF($T7467="","",IF($T7467&lt;Settings!$B$8,"Critical",IF($T7467&lt;Settings!$B$9,"Semi Critical","Non Critical")))</f>
        <v/>
      </c>
      <c r="V7467" s="28" t="n"/>
      <c r="Z7467">
        <f>IF($B7467="","",IFERROR(VLOOKUP($B7467,'Plan HC for CCA'!$A:$B,2,0),""))</f>
        <v/>
      </c>
      <c r="AA7467">
        <f>IF(OR($B7467="",$Z7467=""),"",IF(N($M7467)&lt;$Z7467,"Delta","No Delta"))</f>
        <v/>
      </c>
      <c r="AB7467">
        <f>IF(OR($B7467="",$Z7467=""),"",MAX(0,$Z7467-N($M7467)))</f>
        <v/>
      </c>
      <c r="AC7467" s="46">
        <f>IF($B7467="","",IFERROR(INDEX('CCA Util %'!$H:$H,MATCH($B7467,'CCA Util %'!$E:$E,0)),""))</f>
        <v/>
      </c>
      <c r="AD7467">
        <f>IF($B7467="","",IFERROR(INDEX('CCA Util %'!$G:$G,MATCH($B7467,'CCA Util %'!$E:$E,0)),""))</f>
        <v/>
      </c>
      <c r="AE7467">
        <f>IF(OR($B7467="",$U7467=""),"",$U7467&amp;" &amp; "&amp;IF(OR($AD7467="",$AD7467=0),"Util NA",$AD7467&amp;" Util"))</f>
        <v/>
      </c>
    </row>
    <row r="7468" ht="15.75" customHeight="1" s="42">
      <c r="A7468" s="41" t="n"/>
      <c r="G7468" s="38" t="n"/>
      <c r="H7468" s="38" t="n"/>
      <c r="I7468" s="38" t="n"/>
      <c r="J7468" s="38" t="n"/>
      <c r="K7468" s="38" t="n"/>
      <c r="L7468" s="38" t="n"/>
      <c r="N7468" s="36">
        <f>IF($B7468="","",IF($C7468="SUPERSTORE","Superstore","DH"))</f>
        <v/>
      </c>
      <c r="O7468" s="36">
        <f>IF($B7468="","",IFERROR(VLOOKUP($B7468,Mapping!$A:$C,2,0),"Not Mapped"))</f>
        <v/>
      </c>
      <c r="P7468" s="36">
        <f>IF($B7468="","",IFERROR(VLOOKUP($B7468,Mapping!$A:$C,3,0),"Not Mapped"))</f>
        <v/>
      </c>
      <c r="Q7468" s="36">
        <f>IF($B7468="","",IFERROR(VLOOKUP($O7468,Leaders!$A:$B,2,0),"Not Mapped"))</f>
        <v/>
      </c>
      <c r="R7468" s="36">
        <f>IF($B7468="","",IF(COUNTIF(Exclusions!$A:$A,$B7468)&gt;0,"Yes","No"))</f>
        <v/>
      </c>
      <c r="S7468" s="38">
        <f>IF($B7468="","",MIN(1,DAY($A7468)/IF($N7468="Superstore",Settings!$B$5,Settings!$B$4)))</f>
        <v/>
      </c>
      <c r="T7468" s="38">
        <f>IF(OR($B7468="",$G7468="",$S7468=0),"",$G7468/$S7468)</f>
        <v/>
      </c>
      <c r="U7468" s="36">
        <f>IF($T7468="","",IF($T7468&lt;Settings!$B$8,"Critical",IF($T7468&lt;Settings!$B$9,"Semi Critical","Non Critical")))</f>
        <v/>
      </c>
      <c r="V7468" s="28" t="n"/>
      <c r="Z7468">
        <f>IF($B7468="","",IFERROR(VLOOKUP($B7468,'Plan HC for CCA'!$A:$B,2,0),""))</f>
        <v/>
      </c>
      <c r="AA7468">
        <f>IF(OR($B7468="",$Z7468=""),"",IF(N($M7468)&lt;$Z7468,"Delta","No Delta"))</f>
        <v/>
      </c>
      <c r="AB7468">
        <f>IF(OR($B7468="",$Z7468=""),"",MAX(0,$Z7468-N($M7468)))</f>
        <v/>
      </c>
      <c r="AC7468" s="46">
        <f>IF($B7468="","",IFERROR(INDEX('CCA Util %'!$H:$H,MATCH($B7468,'CCA Util %'!$E:$E,0)),""))</f>
        <v/>
      </c>
      <c r="AD7468">
        <f>IF($B7468="","",IFERROR(INDEX('CCA Util %'!$G:$G,MATCH($B7468,'CCA Util %'!$E:$E,0)),""))</f>
        <v/>
      </c>
      <c r="AE7468">
        <f>IF(OR($B7468="",$U7468=""),"",$U7468&amp;" &amp; "&amp;IF(OR($AD7468="",$AD7468=0),"Util NA",$AD7468&amp;" Util"))</f>
        <v/>
      </c>
    </row>
    <row r="7469" ht="15.75" customHeight="1" s="42">
      <c r="A7469" s="41" t="n"/>
      <c r="G7469" s="38" t="n"/>
      <c r="H7469" s="38" t="n"/>
      <c r="I7469" s="38" t="n"/>
      <c r="J7469" s="38" t="n"/>
      <c r="K7469" s="38" t="n"/>
      <c r="L7469" s="38" t="n"/>
      <c r="N7469" s="36">
        <f>IF($B7469="","",IF($C7469="SUPERSTORE","Superstore","DH"))</f>
        <v/>
      </c>
      <c r="O7469" s="36">
        <f>IF($B7469="","",IFERROR(VLOOKUP($B7469,Mapping!$A:$C,2,0),"Not Mapped"))</f>
        <v/>
      </c>
      <c r="P7469" s="36">
        <f>IF($B7469="","",IFERROR(VLOOKUP($B7469,Mapping!$A:$C,3,0),"Not Mapped"))</f>
        <v/>
      </c>
      <c r="Q7469" s="36">
        <f>IF($B7469="","",IFERROR(VLOOKUP($O7469,Leaders!$A:$B,2,0),"Not Mapped"))</f>
        <v/>
      </c>
      <c r="R7469" s="36">
        <f>IF($B7469="","",IF(COUNTIF(Exclusions!$A:$A,$B7469)&gt;0,"Yes","No"))</f>
        <v/>
      </c>
      <c r="S7469" s="38">
        <f>IF($B7469="","",MIN(1,DAY($A7469)/IF($N7469="Superstore",Settings!$B$5,Settings!$B$4)))</f>
        <v/>
      </c>
      <c r="T7469" s="38">
        <f>IF(OR($B7469="",$G7469="",$S7469=0),"",$G7469/$S7469)</f>
        <v/>
      </c>
      <c r="U7469" s="36">
        <f>IF($T7469="","",IF($T7469&lt;Settings!$B$8,"Critical",IF($T7469&lt;Settings!$B$9,"Semi Critical","Non Critical")))</f>
        <v/>
      </c>
      <c r="V7469" s="28" t="n"/>
      <c r="Z7469">
        <f>IF($B7469="","",IFERROR(VLOOKUP($B7469,'Plan HC for CCA'!$A:$B,2,0),""))</f>
        <v/>
      </c>
      <c r="AA7469">
        <f>IF(OR($B7469="",$Z7469=""),"",IF(N($M7469)&lt;$Z7469,"Delta","No Delta"))</f>
        <v/>
      </c>
      <c r="AB7469">
        <f>IF(OR($B7469="",$Z7469=""),"",MAX(0,$Z7469-N($M7469)))</f>
        <v/>
      </c>
      <c r="AC7469" s="46">
        <f>IF($B7469="","",IFERROR(INDEX('CCA Util %'!$H:$H,MATCH($B7469,'CCA Util %'!$E:$E,0)),""))</f>
        <v/>
      </c>
      <c r="AD7469">
        <f>IF($B7469="","",IFERROR(INDEX('CCA Util %'!$G:$G,MATCH($B7469,'CCA Util %'!$E:$E,0)),""))</f>
        <v/>
      </c>
      <c r="AE7469">
        <f>IF(OR($B7469="",$U7469=""),"",$U7469&amp;" &amp; "&amp;IF(OR($AD7469="",$AD7469=0),"Util NA",$AD7469&amp;" Util"))</f>
        <v/>
      </c>
    </row>
    <row r="7470" ht="15.75" customHeight="1" s="42">
      <c r="A7470" s="41" t="n"/>
      <c r="G7470" s="38" t="n"/>
      <c r="H7470" s="38" t="n"/>
      <c r="I7470" s="38" t="n"/>
      <c r="J7470" s="38" t="n"/>
      <c r="K7470" s="38" t="n"/>
      <c r="L7470" s="38" t="n"/>
      <c r="N7470" s="36">
        <f>IF($B7470="","",IF($C7470="SUPERSTORE","Superstore","DH"))</f>
        <v/>
      </c>
      <c r="O7470" s="36">
        <f>IF($B7470="","",IFERROR(VLOOKUP($B7470,Mapping!$A:$C,2,0),"Not Mapped"))</f>
        <v/>
      </c>
      <c r="P7470" s="36">
        <f>IF($B7470="","",IFERROR(VLOOKUP($B7470,Mapping!$A:$C,3,0),"Not Mapped"))</f>
        <v/>
      </c>
      <c r="Q7470" s="36">
        <f>IF($B7470="","",IFERROR(VLOOKUP($O7470,Leaders!$A:$B,2,0),"Not Mapped"))</f>
        <v/>
      </c>
      <c r="R7470" s="36">
        <f>IF($B7470="","",IF(COUNTIF(Exclusions!$A:$A,$B7470)&gt;0,"Yes","No"))</f>
        <v/>
      </c>
      <c r="S7470" s="38">
        <f>IF($B7470="","",MIN(1,DAY($A7470)/IF($N7470="Superstore",Settings!$B$5,Settings!$B$4)))</f>
        <v/>
      </c>
      <c r="T7470" s="38">
        <f>IF(OR($B7470="",$G7470="",$S7470=0),"",$G7470/$S7470)</f>
        <v/>
      </c>
      <c r="U7470" s="36">
        <f>IF($T7470="","",IF($T7470&lt;Settings!$B$8,"Critical",IF($T7470&lt;Settings!$B$9,"Semi Critical","Non Critical")))</f>
        <v/>
      </c>
      <c r="V7470" s="28" t="n"/>
      <c r="Z7470">
        <f>IF($B7470="","",IFERROR(VLOOKUP($B7470,'Plan HC for CCA'!$A:$B,2,0),""))</f>
        <v/>
      </c>
      <c r="AA7470">
        <f>IF(OR($B7470="",$Z7470=""),"",IF(N($M7470)&lt;$Z7470,"Delta","No Delta"))</f>
        <v/>
      </c>
      <c r="AB7470">
        <f>IF(OR($B7470="",$Z7470=""),"",MAX(0,$Z7470-N($M7470)))</f>
        <v/>
      </c>
      <c r="AC7470" s="46">
        <f>IF($B7470="","",IFERROR(INDEX('CCA Util %'!$H:$H,MATCH($B7470,'CCA Util %'!$E:$E,0)),""))</f>
        <v/>
      </c>
      <c r="AD7470">
        <f>IF($B7470="","",IFERROR(INDEX('CCA Util %'!$G:$G,MATCH($B7470,'CCA Util %'!$E:$E,0)),""))</f>
        <v/>
      </c>
      <c r="AE7470">
        <f>IF(OR($B7470="",$U7470=""),"",$U7470&amp;" &amp; "&amp;IF(OR($AD7470="",$AD7470=0),"Util NA",$AD7470&amp;" Util"))</f>
        <v/>
      </c>
    </row>
    <row r="7471" ht="15.75" customHeight="1" s="42">
      <c r="A7471" s="41" t="n"/>
      <c r="G7471" s="38" t="n"/>
      <c r="H7471" s="38" t="n"/>
      <c r="I7471" s="38" t="n"/>
      <c r="J7471" s="38" t="n"/>
      <c r="K7471" s="38" t="n"/>
      <c r="L7471" s="38" t="n"/>
      <c r="N7471" s="36">
        <f>IF($B7471="","",IF($C7471="SUPERSTORE","Superstore","DH"))</f>
        <v/>
      </c>
      <c r="O7471" s="36">
        <f>IF($B7471="","",IFERROR(VLOOKUP($B7471,Mapping!$A:$C,2,0),"Not Mapped"))</f>
        <v/>
      </c>
      <c r="P7471" s="36">
        <f>IF($B7471="","",IFERROR(VLOOKUP($B7471,Mapping!$A:$C,3,0),"Not Mapped"))</f>
        <v/>
      </c>
      <c r="Q7471" s="36">
        <f>IF($B7471="","",IFERROR(VLOOKUP($O7471,Leaders!$A:$B,2,0),"Not Mapped"))</f>
        <v/>
      </c>
      <c r="R7471" s="36">
        <f>IF($B7471="","",IF(COUNTIF(Exclusions!$A:$A,$B7471)&gt;0,"Yes","No"))</f>
        <v/>
      </c>
      <c r="S7471" s="38">
        <f>IF($B7471="","",MIN(1,DAY($A7471)/IF($N7471="Superstore",Settings!$B$5,Settings!$B$4)))</f>
        <v/>
      </c>
      <c r="T7471" s="38">
        <f>IF(OR($B7471="",$G7471="",$S7471=0),"",$G7471/$S7471)</f>
        <v/>
      </c>
      <c r="U7471" s="36">
        <f>IF($T7471="","",IF($T7471&lt;Settings!$B$8,"Critical",IF($T7471&lt;Settings!$B$9,"Semi Critical","Non Critical")))</f>
        <v/>
      </c>
      <c r="V7471" s="28" t="n"/>
      <c r="Z7471">
        <f>IF($B7471="","",IFERROR(VLOOKUP($B7471,'Plan HC for CCA'!$A:$B,2,0),""))</f>
        <v/>
      </c>
      <c r="AA7471">
        <f>IF(OR($B7471="",$Z7471=""),"",IF(N($M7471)&lt;$Z7471,"Delta","No Delta"))</f>
        <v/>
      </c>
      <c r="AB7471">
        <f>IF(OR($B7471="",$Z7471=""),"",MAX(0,$Z7471-N($M7471)))</f>
        <v/>
      </c>
      <c r="AC7471" s="46">
        <f>IF($B7471="","",IFERROR(INDEX('CCA Util %'!$H:$H,MATCH($B7471,'CCA Util %'!$E:$E,0)),""))</f>
        <v/>
      </c>
      <c r="AD7471">
        <f>IF($B7471="","",IFERROR(INDEX('CCA Util %'!$G:$G,MATCH($B7471,'CCA Util %'!$E:$E,0)),""))</f>
        <v/>
      </c>
      <c r="AE7471">
        <f>IF(OR($B7471="",$U7471=""),"",$U7471&amp;" &amp; "&amp;IF(OR($AD7471="",$AD7471=0),"Util NA",$AD7471&amp;" Util"))</f>
        <v/>
      </c>
    </row>
    <row r="7472" ht="15.75" customHeight="1" s="42">
      <c r="A7472" s="41" t="n"/>
      <c r="G7472" s="38" t="n"/>
      <c r="H7472" s="38" t="n"/>
      <c r="I7472" s="38" t="n"/>
      <c r="J7472" s="38" t="n"/>
      <c r="K7472" s="38" t="n"/>
      <c r="L7472" s="38" t="n"/>
      <c r="N7472" s="36">
        <f>IF($B7472="","",IF($C7472="SUPERSTORE","Superstore","DH"))</f>
        <v/>
      </c>
      <c r="O7472" s="36">
        <f>IF($B7472="","",IFERROR(VLOOKUP($B7472,Mapping!$A:$C,2,0),"Not Mapped"))</f>
        <v/>
      </c>
      <c r="P7472" s="36">
        <f>IF($B7472="","",IFERROR(VLOOKUP($B7472,Mapping!$A:$C,3,0),"Not Mapped"))</f>
        <v/>
      </c>
      <c r="Q7472" s="36">
        <f>IF($B7472="","",IFERROR(VLOOKUP($O7472,Leaders!$A:$B,2,0),"Not Mapped"))</f>
        <v/>
      </c>
      <c r="R7472" s="36">
        <f>IF($B7472="","",IF(COUNTIF(Exclusions!$A:$A,$B7472)&gt;0,"Yes","No"))</f>
        <v/>
      </c>
      <c r="S7472" s="38">
        <f>IF($B7472="","",MIN(1,DAY($A7472)/IF($N7472="Superstore",Settings!$B$5,Settings!$B$4)))</f>
        <v/>
      </c>
      <c r="T7472" s="38">
        <f>IF(OR($B7472="",$G7472="",$S7472=0),"",$G7472/$S7472)</f>
        <v/>
      </c>
      <c r="U7472" s="36">
        <f>IF($T7472="","",IF($T7472&lt;Settings!$B$8,"Critical",IF($T7472&lt;Settings!$B$9,"Semi Critical","Non Critical")))</f>
        <v/>
      </c>
      <c r="V7472" s="28" t="n"/>
      <c r="Z7472">
        <f>IF($B7472="","",IFERROR(VLOOKUP($B7472,'Plan HC for CCA'!$A:$B,2,0),""))</f>
        <v/>
      </c>
      <c r="AA7472">
        <f>IF(OR($B7472="",$Z7472=""),"",IF(N($M7472)&lt;$Z7472,"Delta","No Delta"))</f>
        <v/>
      </c>
      <c r="AB7472">
        <f>IF(OR($B7472="",$Z7472=""),"",MAX(0,$Z7472-N($M7472)))</f>
        <v/>
      </c>
      <c r="AC7472" s="46">
        <f>IF($B7472="","",IFERROR(INDEX('CCA Util %'!$H:$H,MATCH($B7472,'CCA Util %'!$E:$E,0)),""))</f>
        <v/>
      </c>
      <c r="AD7472">
        <f>IF($B7472="","",IFERROR(INDEX('CCA Util %'!$G:$G,MATCH($B7472,'CCA Util %'!$E:$E,0)),""))</f>
        <v/>
      </c>
      <c r="AE7472">
        <f>IF(OR($B7472="",$U7472=""),"",$U7472&amp;" &amp; "&amp;IF(OR($AD7472="",$AD7472=0),"Util NA",$AD7472&amp;" Util"))</f>
        <v/>
      </c>
    </row>
    <row r="7473" ht="15.75" customHeight="1" s="42">
      <c r="A7473" s="41" t="n"/>
      <c r="G7473" s="38" t="n"/>
      <c r="H7473" s="38" t="n"/>
      <c r="I7473" s="38" t="n"/>
      <c r="J7473" s="38" t="n"/>
      <c r="K7473" s="38" t="n"/>
      <c r="L7473" s="38" t="n"/>
      <c r="N7473" s="36">
        <f>IF($B7473="","",IF($C7473="SUPERSTORE","Superstore","DH"))</f>
        <v/>
      </c>
      <c r="O7473" s="36">
        <f>IF($B7473="","",IFERROR(VLOOKUP($B7473,Mapping!$A:$C,2,0),"Not Mapped"))</f>
        <v/>
      </c>
      <c r="P7473" s="36">
        <f>IF($B7473="","",IFERROR(VLOOKUP($B7473,Mapping!$A:$C,3,0),"Not Mapped"))</f>
        <v/>
      </c>
      <c r="Q7473" s="36">
        <f>IF($B7473="","",IFERROR(VLOOKUP($O7473,Leaders!$A:$B,2,0),"Not Mapped"))</f>
        <v/>
      </c>
      <c r="R7473" s="36">
        <f>IF($B7473="","",IF(COUNTIF(Exclusions!$A:$A,$B7473)&gt;0,"Yes","No"))</f>
        <v/>
      </c>
      <c r="S7473" s="38">
        <f>IF($B7473="","",MIN(1,DAY($A7473)/IF($N7473="Superstore",Settings!$B$5,Settings!$B$4)))</f>
        <v/>
      </c>
      <c r="T7473" s="38">
        <f>IF(OR($B7473="",$G7473="",$S7473=0),"",$G7473/$S7473)</f>
        <v/>
      </c>
      <c r="U7473" s="36">
        <f>IF($T7473="","",IF($T7473&lt;Settings!$B$8,"Critical",IF($T7473&lt;Settings!$B$9,"Semi Critical","Non Critical")))</f>
        <v/>
      </c>
      <c r="V7473" s="28" t="n"/>
      <c r="Z7473">
        <f>IF($B7473="","",IFERROR(VLOOKUP($B7473,'Plan HC for CCA'!$A:$B,2,0),""))</f>
        <v/>
      </c>
      <c r="AA7473">
        <f>IF(OR($B7473="",$Z7473=""),"",IF(N($M7473)&lt;$Z7473,"Delta","No Delta"))</f>
        <v/>
      </c>
      <c r="AB7473">
        <f>IF(OR($B7473="",$Z7473=""),"",MAX(0,$Z7473-N($M7473)))</f>
        <v/>
      </c>
      <c r="AC7473" s="46">
        <f>IF($B7473="","",IFERROR(INDEX('CCA Util %'!$H:$H,MATCH($B7473,'CCA Util %'!$E:$E,0)),""))</f>
        <v/>
      </c>
      <c r="AD7473">
        <f>IF($B7473="","",IFERROR(INDEX('CCA Util %'!$G:$G,MATCH($B7473,'CCA Util %'!$E:$E,0)),""))</f>
        <v/>
      </c>
      <c r="AE7473">
        <f>IF(OR($B7473="",$U7473=""),"",$U7473&amp;" &amp; "&amp;IF(OR($AD7473="",$AD7473=0),"Util NA",$AD7473&amp;" Util"))</f>
        <v/>
      </c>
    </row>
    <row r="7474" ht="15.75" customHeight="1" s="42">
      <c r="A7474" s="41" t="n"/>
      <c r="G7474" s="38" t="n"/>
      <c r="H7474" s="38" t="n"/>
      <c r="I7474" s="38" t="n"/>
      <c r="J7474" s="38" t="n"/>
      <c r="K7474" s="38" t="n"/>
      <c r="L7474" s="38" t="n"/>
      <c r="N7474" s="36">
        <f>IF($B7474="","",IF($C7474="SUPERSTORE","Superstore","DH"))</f>
        <v/>
      </c>
      <c r="O7474" s="36">
        <f>IF($B7474="","",IFERROR(VLOOKUP($B7474,Mapping!$A:$C,2,0),"Not Mapped"))</f>
        <v/>
      </c>
      <c r="P7474" s="36">
        <f>IF($B7474="","",IFERROR(VLOOKUP($B7474,Mapping!$A:$C,3,0),"Not Mapped"))</f>
        <v/>
      </c>
      <c r="Q7474" s="36">
        <f>IF($B7474="","",IFERROR(VLOOKUP($O7474,Leaders!$A:$B,2,0),"Not Mapped"))</f>
        <v/>
      </c>
      <c r="R7474" s="36">
        <f>IF($B7474="","",IF(COUNTIF(Exclusions!$A:$A,$B7474)&gt;0,"Yes","No"))</f>
        <v/>
      </c>
      <c r="S7474" s="38">
        <f>IF($B7474="","",MIN(1,DAY($A7474)/IF($N7474="Superstore",Settings!$B$5,Settings!$B$4)))</f>
        <v/>
      </c>
      <c r="T7474" s="38">
        <f>IF(OR($B7474="",$G7474="",$S7474=0),"",$G7474/$S7474)</f>
        <v/>
      </c>
      <c r="U7474" s="36">
        <f>IF($T7474="","",IF($T7474&lt;Settings!$B$8,"Critical",IF($T7474&lt;Settings!$B$9,"Semi Critical","Non Critical")))</f>
        <v/>
      </c>
      <c r="V7474" s="28" t="n"/>
      <c r="Z7474">
        <f>IF($B7474="","",IFERROR(VLOOKUP($B7474,'Plan HC for CCA'!$A:$B,2,0),""))</f>
        <v/>
      </c>
      <c r="AA7474">
        <f>IF(OR($B7474="",$Z7474=""),"",IF(N($M7474)&lt;$Z7474,"Delta","No Delta"))</f>
        <v/>
      </c>
      <c r="AB7474">
        <f>IF(OR($B7474="",$Z7474=""),"",MAX(0,$Z7474-N($M7474)))</f>
        <v/>
      </c>
      <c r="AC7474" s="46">
        <f>IF($B7474="","",IFERROR(INDEX('CCA Util %'!$H:$H,MATCH($B7474,'CCA Util %'!$E:$E,0)),""))</f>
        <v/>
      </c>
      <c r="AD7474">
        <f>IF($B7474="","",IFERROR(INDEX('CCA Util %'!$G:$G,MATCH($B7474,'CCA Util %'!$E:$E,0)),""))</f>
        <v/>
      </c>
      <c r="AE7474">
        <f>IF(OR($B7474="",$U7474=""),"",$U7474&amp;" &amp; "&amp;IF(OR($AD7474="",$AD7474=0),"Util NA",$AD7474&amp;" Util"))</f>
        <v/>
      </c>
    </row>
    <row r="7475" ht="15.75" customHeight="1" s="42">
      <c r="A7475" s="41" t="n"/>
      <c r="G7475" s="38" t="n"/>
      <c r="H7475" s="38" t="n"/>
      <c r="I7475" s="38" t="n"/>
      <c r="J7475" s="38" t="n"/>
      <c r="K7475" s="38" t="n"/>
      <c r="L7475" s="38" t="n"/>
      <c r="N7475" s="36">
        <f>IF($B7475="","",IF($C7475="SUPERSTORE","Superstore","DH"))</f>
        <v/>
      </c>
      <c r="O7475" s="36">
        <f>IF($B7475="","",IFERROR(VLOOKUP($B7475,Mapping!$A:$C,2,0),"Not Mapped"))</f>
        <v/>
      </c>
      <c r="P7475" s="36">
        <f>IF($B7475="","",IFERROR(VLOOKUP($B7475,Mapping!$A:$C,3,0),"Not Mapped"))</f>
        <v/>
      </c>
      <c r="Q7475" s="36">
        <f>IF($B7475="","",IFERROR(VLOOKUP($O7475,Leaders!$A:$B,2,0),"Not Mapped"))</f>
        <v/>
      </c>
      <c r="R7475" s="36">
        <f>IF($B7475="","",IF(COUNTIF(Exclusions!$A:$A,$B7475)&gt;0,"Yes","No"))</f>
        <v/>
      </c>
      <c r="S7475" s="38">
        <f>IF($B7475="","",MIN(1,DAY($A7475)/IF($N7475="Superstore",Settings!$B$5,Settings!$B$4)))</f>
        <v/>
      </c>
      <c r="T7475" s="38">
        <f>IF(OR($B7475="",$G7475="",$S7475=0),"",$G7475/$S7475)</f>
        <v/>
      </c>
      <c r="U7475" s="36">
        <f>IF($T7475="","",IF($T7475&lt;Settings!$B$8,"Critical",IF($T7475&lt;Settings!$B$9,"Semi Critical","Non Critical")))</f>
        <v/>
      </c>
      <c r="V7475" s="28" t="n"/>
      <c r="Z7475">
        <f>IF($B7475="","",IFERROR(VLOOKUP($B7475,'Plan HC for CCA'!$A:$B,2,0),""))</f>
        <v/>
      </c>
      <c r="AA7475">
        <f>IF(OR($B7475="",$Z7475=""),"",IF(N($M7475)&lt;$Z7475,"Delta","No Delta"))</f>
        <v/>
      </c>
      <c r="AB7475">
        <f>IF(OR($B7475="",$Z7475=""),"",MAX(0,$Z7475-N($M7475)))</f>
        <v/>
      </c>
      <c r="AC7475" s="46">
        <f>IF($B7475="","",IFERROR(INDEX('CCA Util %'!$H:$H,MATCH($B7475,'CCA Util %'!$E:$E,0)),""))</f>
        <v/>
      </c>
      <c r="AD7475">
        <f>IF($B7475="","",IFERROR(INDEX('CCA Util %'!$G:$G,MATCH($B7475,'CCA Util %'!$E:$E,0)),""))</f>
        <v/>
      </c>
      <c r="AE7475">
        <f>IF(OR($B7475="",$U7475=""),"",$U7475&amp;" &amp; "&amp;IF(OR($AD7475="",$AD7475=0),"Util NA",$AD7475&amp;" Util"))</f>
        <v/>
      </c>
    </row>
    <row r="7476" ht="15.75" customHeight="1" s="42">
      <c r="A7476" s="41" t="n"/>
      <c r="G7476" s="38" t="n"/>
      <c r="H7476" s="38" t="n"/>
      <c r="I7476" s="38" t="n"/>
      <c r="J7476" s="38" t="n"/>
      <c r="K7476" s="38" t="n"/>
      <c r="L7476" s="38" t="n"/>
      <c r="N7476" s="36">
        <f>IF($B7476="","",IF($C7476="SUPERSTORE","Superstore","DH"))</f>
        <v/>
      </c>
      <c r="O7476" s="36">
        <f>IF($B7476="","",IFERROR(VLOOKUP($B7476,Mapping!$A:$C,2,0),"Not Mapped"))</f>
        <v/>
      </c>
      <c r="P7476" s="36">
        <f>IF($B7476="","",IFERROR(VLOOKUP($B7476,Mapping!$A:$C,3,0),"Not Mapped"))</f>
        <v/>
      </c>
      <c r="Q7476" s="36">
        <f>IF($B7476="","",IFERROR(VLOOKUP($O7476,Leaders!$A:$B,2,0),"Not Mapped"))</f>
        <v/>
      </c>
      <c r="R7476" s="36">
        <f>IF($B7476="","",IF(COUNTIF(Exclusions!$A:$A,$B7476)&gt;0,"Yes","No"))</f>
        <v/>
      </c>
      <c r="S7476" s="38">
        <f>IF($B7476="","",MIN(1,DAY($A7476)/IF($N7476="Superstore",Settings!$B$5,Settings!$B$4)))</f>
        <v/>
      </c>
      <c r="T7476" s="38">
        <f>IF(OR($B7476="",$G7476="",$S7476=0),"",$G7476/$S7476)</f>
        <v/>
      </c>
      <c r="U7476" s="36">
        <f>IF($T7476="","",IF($T7476&lt;Settings!$B$8,"Critical",IF($T7476&lt;Settings!$B$9,"Semi Critical","Non Critical")))</f>
        <v/>
      </c>
      <c r="V7476" s="28" t="n"/>
      <c r="Z7476">
        <f>IF($B7476="","",IFERROR(VLOOKUP($B7476,'Plan HC for CCA'!$A:$B,2,0),""))</f>
        <v/>
      </c>
      <c r="AA7476">
        <f>IF(OR($B7476="",$Z7476=""),"",IF(N($M7476)&lt;$Z7476,"Delta","No Delta"))</f>
        <v/>
      </c>
      <c r="AB7476">
        <f>IF(OR($B7476="",$Z7476=""),"",MAX(0,$Z7476-N($M7476)))</f>
        <v/>
      </c>
      <c r="AC7476" s="46">
        <f>IF($B7476="","",IFERROR(INDEX('CCA Util %'!$H:$H,MATCH($B7476,'CCA Util %'!$E:$E,0)),""))</f>
        <v/>
      </c>
      <c r="AD7476">
        <f>IF($B7476="","",IFERROR(INDEX('CCA Util %'!$G:$G,MATCH($B7476,'CCA Util %'!$E:$E,0)),""))</f>
        <v/>
      </c>
      <c r="AE7476">
        <f>IF(OR($B7476="",$U7476=""),"",$U7476&amp;" &amp; "&amp;IF(OR($AD7476="",$AD7476=0),"Util NA",$AD7476&amp;" Util"))</f>
        <v/>
      </c>
    </row>
    <row r="7477" ht="15.75" customHeight="1" s="42">
      <c r="A7477" s="41" t="n"/>
      <c r="G7477" s="38" t="n"/>
      <c r="H7477" s="38" t="n"/>
      <c r="I7477" s="38" t="n"/>
      <c r="J7477" s="38" t="n"/>
      <c r="K7477" s="38" t="n"/>
      <c r="L7477" s="38" t="n"/>
      <c r="N7477" s="36">
        <f>IF($B7477="","",IF($C7477="SUPERSTORE","Superstore","DH"))</f>
        <v/>
      </c>
      <c r="O7477" s="36">
        <f>IF($B7477="","",IFERROR(VLOOKUP($B7477,Mapping!$A:$C,2,0),"Not Mapped"))</f>
        <v/>
      </c>
      <c r="P7477" s="36">
        <f>IF($B7477="","",IFERROR(VLOOKUP($B7477,Mapping!$A:$C,3,0),"Not Mapped"))</f>
        <v/>
      </c>
      <c r="Q7477" s="36">
        <f>IF($B7477="","",IFERROR(VLOOKUP($O7477,Leaders!$A:$B,2,0),"Not Mapped"))</f>
        <v/>
      </c>
      <c r="R7477" s="36">
        <f>IF($B7477="","",IF(COUNTIF(Exclusions!$A:$A,$B7477)&gt;0,"Yes","No"))</f>
        <v/>
      </c>
      <c r="S7477" s="38">
        <f>IF($B7477="","",MIN(1,DAY($A7477)/IF($N7477="Superstore",Settings!$B$5,Settings!$B$4)))</f>
        <v/>
      </c>
      <c r="T7477" s="38">
        <f>IF(OR($B7477="",$G7477="",$S7477=0),"",$G7477/$S7477)</f>
        <v/>
      </c>
      <c r="U7477" s="36">
        <f>IF($T7477="","",IF($T7477&lt;Settings!$B$8,"Critical",IF($T7477&lt;Settings!$B$9,"Semi Critical","Non Critical")))</f>
        <v/>
      </c>
      <c r="V7477" s="28" t="n"/>
      <c r="Z7477">
        <f>IF($B7477="","",IFERROR(VLOOKUP($B7477,'Plan HC for CCA'!$A:$B,2,0),""))</f>
        <v/>
      </c>
      <c r="AA7477">
        <f>IF(OR($B7477="",$Z7477=""),"",IF(N($M7477)&lt;$Z7477,"Delta","No Delta"))</f>
        <v/>
      </c>
      <c r="AB7477">
        <f>IF(OR($B7477="",$Z7477=""),"",MAX(0,$Z7477-N($M7477)))</f>
        <v/>
      </c>
      <c r="AC7477" s="46">
        <f>IF($B7477="","",IFERROR(INDEX('CCA Util %'!$H:$H,MATCH($B7477,'CCA Util %'!$E:$E,0)),""))</f>
        <v/>
      </c>
      <c r="AD7477">
        <f>IF($B7477="","",IFERROR(INDEX('CCA Util %'!$G:$G,MATCH($B7477,'CCA Util %'!$E:$E,0)),""))</f>
        <v/>
      </c>
      <c r="AE7477">
        <f>IF(OR($B7477="",$U7477=""),"",$U7477&amp;" &amp; "&amp;IF(OR($AD7477="",$AD7477=0),"Util NA",$AD7477&amp;" Util"))</f>
        <v/>
      </c>
    </row>
    <row r="7478" ht="15.75" customHeight="1" s="42">
      <c r="A7478" s="41" t="n"/>
      <c r="G7478" s="38" t="n"/>
      <c r="H7478" s="38" t="n"/>
      <c r="I7478" s="38" t="n"/>
      <c r="J7478" s="38" t="n"/>
      <c r="K7478" s="38" t="n"/>
      <c r="L7478" s="38" t="n"/>
      <c r="N7478" s="36">
        <f>IF($B7478="","",IF($C7478="SUPERSTORE","Superstore","DH"))</f>
        <v/>
      </c>
      <c r="O7478" s="36">
        <f>IF($B7478="","",IFERROR(VLOOKUP($B7478,Mapping!$A:$C,2,0),"Not Mapped"))</f>
        <v/>
      </c>
      <c r="P7478" s="36">
        <f>IF($B7478="","",IFERROR(VLOOKUP($B7478,Mapping!$A:$C,3,0),"Not Mapped"))</f>
        <v/>
      </c>
      <c r="Q7478" s="36">
        <f>IF($B7478="","",IFERROR(VLOOKUP($O7478,Leaders!$A:$B,2,0),"Not Mapped"))</f>
        <v/>
      </c>
      <c r="R7478" s="36">
        <f>IF($B7478="","",IF(COUNTIF(Exclusions!$A:$A,$B7478)&gt;0,"Yes","No"))</f>
        <v/>
      </c>
      <c r="S7478" s="38">
        <f>IF($B7478="","",MIN(1,DAY($A7478)/IF($N7478="Superstore",Settings!$B$5,Settings!$B$4)))</f>
        <v/>
      </c>
      <c r="T7478" s="38">
        <f>IF(OR($B7478="",$G7478="",$S7478=0),"",$G7478/$S7478)</f>
        <v/>
      </c>
      <c r="U7478" s="36">
        <f>IF($T7478="","",IF($T7478&lt;Settings!$B$8,"Critical",IF($T7478&lt;Settings!$B$9,"Semi Critical","Non Critical")))</f>
        <v/>
      </c>
      <c r="V7478" s="28" t="n"/>
      <c r="Z7478">
        <f>IF($B7478="","",IFERROR(VLOOKUP($B7478,'Plan HC for CCA'!$A:$B,2,0),""))</f>
        <v/>
      </c>
      <c r="AA7478">
        <f>IF(OR($B7478="",$Z7478=""),"",IF(N($M7478)&lt;$Z7478,"Delta","No Delta"))</f>
        <v/>
      </c>
      <c r="AB7478">
        <f>IF(OR($B7478="",$Z7478=""),"",MAX(0,$Z7478-N($M7478)))</f>
        <v/>
      </c>
      <c r="AC7478" s="46">
        <f>IF($B7478="","",IFERROR(INDEX('CCA Util %'!$H:$H,MATCH($B7478,'CCA Util %'!$E:$E,0)),""))</f>
        <v/>
      </c>
      <c r="AD7478">
        <f>IF($B7478="","",IFERROR(INDEX('CCA Util %'!$G:$G,MATCH($B7478,'CCA Util %'!$E:$E,0)),""))</f>
        <v/>
      </c>
      <c r="AE7478">
        <f>IF(OR($B7478="",$U7478=""),"",$U7478&amp;" &amp; "&amp;IF(OR($AD7478="",$AD7478=0),"Util NA",$AD7478&amp;" Util"))</f>
        <v/>
      </c>
    </row>
    <row r="7479" ht="15.75" customHeight="1" s="42">
      <c r="A7479" s="41" t="n"/>
      <c r="G7479" s="38" t="n"/>
      <c r="H7479" s="38" t="n"/>
      <c r="I7479" s="38" t="n"/>
      <c r="J7479" s="38" t="n"/>
      <c r="K7479" s="38" t="n"/>
      <c r="L7479" s="38" t="n"/>
      <c r="N7479" s="36">
        <f>IF($B7479="","",IF($C7479="SUPERSTORE","Superstore","DH"))</f>
        <v/>
      </c>
      <c r="O7479" s="36">
        <f>IF($B7479="","",IFERROR(VLOOKUP($B7479,Mapping!$A:$C,2,0),"Not Mapped"))</f>
        <v/>
      </c>
      <c r="P7479" s="36">
        <f>IF($B7479="","",IFERROR(VLOOKUP($B7479,Mapping!$A:$C,3,0),"Not Mapped"))</f>
        <v/>
      </c>
      <c r="Q7479" s="36">
        <f>IF($B7479="","",IFERROR(VLOOKUP($O7479,Leaders!$A:$B,2,0),"Not Mapped"))</f>
        <v/>
      </c>
      <c r="R7479" s="36">
        <f>IF($B7479="","",IF(COUNTIF(Exclusions!$A:$A,$B7479)&gt;0,"Yes","No"))</f>
        <v/>
      </c>
      <c r="S7479" s="38">
        <f>IF($B7479="","",MIN(1,DAY($A7479)/IF($N7479="Superstore",Settings!$B$5,Settings!$B$4)))</f>
        <v/>
      </c>
      <c r="T7479" s="38">
        <f>IF(OR($B7479="",$G7479="",$S7479=0),"",$G7479/$S7479)</f>
        <v/>
      </c>
      <c r="U7479" s="36">
        <f>IF($T7479="","",IF($T7479&lt;Settings!$B$8,"Critical",IF($T7479&lt;Settings!$B$9,"Semi Critical","Non Critical")))</f>
        <v/>
      </c>
      <c r="V7479" s="28" t="n"/>
      <c r="Z7479">
        <f>IF($B7479="","",IFERROR(VLOOKUP($B7479,'Plan HC for CCA'!$A:$B,2,0),""))</f>
        <v/>
      </c>
      <c r="AA7479">
        <f>IF(OR($B7479="",$Z7479=""),"",IF(N($M7479)&lt;$Z7479,"Delta","No Delta"))</f>
        <v/>
      </c>
      <c r="AB7479">
        <f>IF(OR($B7479="",$Z7479=""),"",MAX(0,$Z7479-N($M7479)))</f>
        <v/>
      </c>
      <c r="AC7479" s="46">
        <f>IF($B7479="","",IFERROR(INDEX('CCA Util %'!$H:$H,MATCH($B7479,'CCA Util %'!$E:$E,0)),""))</f>
        <v/>
      </c>
      <c r="AD7479">
        <f>IF($B7479="","",IFERROR(INDEX('CCA Util %'!$G:$G,MATCH($B7479,'CCA Util %'!$E:$E,0)),""))</f>
        <v/>
      </c>
      <c r="AE7479">
        <f>IF(OR($B7479="",$U7479=""),"",$U7479&amp;" &amp; "&amp;IF(OR($AD7479="",$AD7479=0),"Util NA",$AD7479&amp;" Util"))</f>
        <v/>
      </c>
    </row>
    <row r="7480" ht="15.75" customHeight="1" s="42">
      <c r="A7480" s="41" t="n"/>
      <c r="G7480" s="38" t="n"/>
      <c r="H7480" s="38" t="n"/>
      <c r="I7480" s="38" t="n"/>
      <c r="J7480" s="38" t="n"/>
      <c r="K7480" s="38" t="n"/>
      <c r="L7480" s="38" t="n"/>
      <c r="N7480" s="36">
        <f>IF($B7480="","",IF($C7480="SUPERSTORE","Superstore","DH"))</f>
        <v/>
      </c>
      <c r="O7480" s="36">
        <f>IF($B7480="","",IFERROR(VLOOKUP($B7480,Mapping!$A:$C,2,0),"Not Mapped"))</f>
        <v/>
      </c>
      <c r="P7480" s="36">
        <f>IF($B7480="","",IFERROR(VLOOKUP($B7480,Mapping!$A:$C,3,0),"Not Mapped"))</f>
        <v/>
      </c>
      <c r="Q7480" s="36">
        <f>IF($B7480="","",IFERROR(VLOOKUP($O7480,Leaders!$A:$B,2,0),"Not Mapped"))</f>
        <v/>
      </c>
      <c r="R7480" s="36">
        <f>IF($B7480="","",IF(COUNTIF(Exclusions!$A:$A,$B7480)&gt;0,"Yes","No"))</f>
        <v/>
      </c>
      <c r="S7480" s="38">
        <f>IF($B7480="","",MIN(1,DAY($A7480)/IF($N7480="Superstore",Settings!$B$5,Settings!$B$4)))</f>
        <v/>
      </c>
      <c r="T7480" s="38">
        <f>IF(OR($B7480="",$G7480="",$S7480=0),"",$G7480/$S7480)</f>
        <v/>
      </c>
      <c r="U7480" s="36">
        <f>IF($T7480="","",IF($T7480&lt;Settings!$B$8,"Critical",IF($T7480&lt;Settings!$B$9,"Semi Critical","Non Critical")))</f>
        <v/>
      </c>
      <c r="V7480" s="28" t="n"/>
      <c r="Z7480">
        <f>IF($B7480="","",IFERROR(VLOOKUP($B7480,'Plan HC for CCA'!$A:$B,2,0),""))</f>
        <v/>
      </c>
      <c r="AA7480">
        <f>IF(OR($B7480="",$Z7480=""),"",IF(N($M7480)&lt;$Z7480,"Delta","No Delta"))</f>
        <v/>
      </c>
      <c r="AB7480">
        <f>IF(OR($B7480="",$Z7480=""),"",MAX(0,$Z7480-N($M7480)))</f>
        <v/>
      </c>
      <c r="AC7480" s="46">
        <f>IF($B7480="","",IFERROR(INDEX('CCA Util %'!$H:$H,MATCH($B7480,'CCA Util %'!$E:$E,0)),""))</f>
        <v/>
      </c>
      <c r="AD7480">
        <f>IF($B7480="","",IFERROR(INDEX('CCA Util %'!$G:$G,MATCH($B7480,'CCA Util %'!$E:$E,0)),""))</f>
        <v/>
      </c>
      <c r="AE7480">
        <f>IF(OR($B7480="",$U7480=""),"",$U7480&amp;" &amp; "&amp;IF(OR($AD7480="",$AD7480=0),"Util NA",$AD7480&amp;" Util"))</f>
        <v/>
      </c>
    </row>
    <row r="7481" ht="15.75" customHeight="1" s="42">
      <c r="A7481" s="41" t="n"/>
      <c r="G7481" s="38" t="n"/>
      <c r="H7481" s="38" t="n"/>
      <c r="I7481" s="38" t="n"/>
      <c r="J7481" s="38" t="n"/>
      <c r="K7481" s="38" t="n"/>
      <c r="L7481" s="38" t="n"/>
      <c r="N7481" s="36">
        <f>IF($B7481="","",IF($C7481="SUPERSTORE","Superstore","DH"))</f>
        <v/>
      </c>
      <c r="O7481" s="36">
        <f>IF($B7481="","",IFERROR(VLOOKUP($B7481,Mapping!$A:$C,2,0),"Not Mapped"))</f>
        <v/>
      </c>
      <c r="P7481" s="36">
        <f>IF($B7481="","",IFERROR(VLOOKUP($B7481,Mapping!$A:$C,3,0),"Not Mapped"))</f>
        <v/>
      </c>
      <c r="Q7481" s="36">
        <f>IF($B7481="","",IFERROR(VLOOKUP($O7481,Leaders!$A:$B,2,0),"Not Mapped"))</f>
        <v/>
      </c>
      <c r="R7481" s="36">
        <f>IF($B7481="","",IF(COUNTIF(Exclusions!$A:$A,$B7481)&gt;0,"Yes","No"))</f>
        <v/>
      </c>
      <c r="S7481" s="38">
        <f>IF($B7481="","",MIN(1,DAY($A7481)/IF($N7481="Superstore",Settings!$B$5,Settings!$B$4)))</f>
        <v/>
      </c>
      <c r="T7481" s="38">
        <f>IF(OR($B7481="",$G7481="",$S7481=0),"",$G7481/$S7481)</f>
        <v/>
      </c>
      <c r="U7481" s="36">
        <f>IF($T7481="","",IF($T7481&lt;Settings!$B$8,"Critical",IF($T7481&lt;Settings!$B$9,"Semi Critical","Non Critical")))</f>
        <v/>
      </c>
      <c r="V7481" s="28" t="n"/>
      <c r="Z7481">
        <f>IF($B7481="","",IFERROR(VLOOKUP($B7481,'Plan HC for CCA'!$A:$B,2,0),""))</f>
        <v/>
      </c>
      <c r="AA7481">
        <f>IF(OR($B7481="",$Z7481=""),"",IF(N($M7481)&lt;$Z7481,"Delta","No Delta"))</f>
        <v/>
      </c>
      <c r="AB7481">
        <f>IF(OR($B7481="",$Z7481=""),"",MAX(0,$Z7481-N($M7481)))</f>
        <v/>
      </c>
      <c r="AC7481" s="46">
        <f>IF($B7481="","",IFERROR(INDEX('CCA Util %'!$H:$H,MATCH($B7481,'CCA Util %'!$E:$E,0)),""))</f>
        <v/>
      </c>
      <c r="AD7481">
        <f>IF($B7481="","",IFERROR(INDEX('CCA Util %'!$G:$G,MATCH($B7481,'CCA Util %'!$E:$E,0)),""))</f>
        <v/>
      </c>
      <c r="AE7481">
        <f>IF(OR($B7481="",$U7481=""),"",$U7481&amp;" &amp; "&amp;IF(OR($AD7481="",$AD7481=0),"Util NA",$AD7481&amp;" Util"))</f>
        <v/>
      </c>
    </row>
    <row r="7482" ht="15.75" customHeight="1" s="42">
      <c r="A7482" s="41" t="n"/>
      <c r="G7482" s="38" t="n"/>
      <c r="H7482" s="38" t="n"/>
      <c r="I7482" s="38" t="n"/>
      <c r="J7482" s="38" t="n"/>
      <c r="K7482" s="38" t="n"/>
      <c r="L7482" s="38" t="n"/>
      <c r="N7482" s="36">
        <f>IF($B7482="","",IF($C7482="SUPERSTORE","Superstore","DH"))</f>
        <v/>
      </c>
      <c r="O7482" s="36">
        <f>IF($B7482="","",IFERROR(VLOOKUP($B7482,Mapping!$A:$C,2,0),"Not Mapped"))</f>
        <v/>
      </c>
      <c r="P7482" s="36">
        <f>IF($B7482="","",IFERROR(VLOOKUP($B7482,Mapping!$A:$C,3,0),"Not Mapped"))</f>
        <v/>
      </c>
      <c r="Q7482" s="36">
        <f>IF($B7482="","",IFERROR(VLOOKUP($O7482,Leaders!$A:$B,2,0),"Not Mapped"))</f>
        <v/>
      </c>
      <c r="R7482" s="36">
        <f>IF($B7482="","",IF(COUNTIF(Exclusions!$A:$A,$B7482)&gt;0,"Yes","No"))</f>
        <v/>
      </c>
      <c r="S7482" s="38">
        <f>IF($B7482="","",MIN(1,DAY($A7482)/IF($N7482="Superstore",Settings!$B$5,Settings!$B$4)))</f>
        <v/>
      </c>
      <c r="T7482" s="38">
        <f>IF(OR($B7482="",$G7482="",$S7482=0),"",$G7482/$S7482)</f>
        <v/>
      </c>
      <c r="U7482" s="36">
        <f>IF($T7482="","",IF($T7482&lt;Settings!$B$8,"Critical",IF($T7482&lt;Settings!$B$9,"Semi Critical","Non Critical")))</f>
        <v/>
      </c>
      <c r="V7482" s="28" t="n"/>
      <c r="Z7482">
        <f>IF($B7482="","",IFERROR(VLOOKUP($B7482,'Plan HC for CCA'!$A:$B,2,0),""))</f>
        <v/>
      </c>
      <c r="AA7482">
        <f>IF(OR($B7482="",$Z7482=""),"",IF(N($M7482)&lt;$Z7482,"Delta","No Delta"))</f>
        <v/>
      </c>
      <c r="AB7482">
        <f>IF(OR($B7482="",$Z7482=""),"",MAX(0,$Z7482-N($M7482)))</f>
        <v/>
      </c>
      <c r="AC7482" s="46">
        <f>IF($B7482="","",IFERROR(INDEX('CCA Util %'!$H:$H,MATCH($B7482,'CCA Util %'!$E:$E,0)),""))</f>
        <v/>
      </c>
      <c r="AD7482">
        <f>IF($B7482="","",IFERROR(INDEX('CCA Util %'!$G:$G,MATCH($B7482,'CCA Util %'!$E:$E,0)),""))</f>
        <v/>
      </c>
      <c r="AE7482">
        <f>IF(OR($B7482="",$U7482=""),"",$U7482&amp;" &amp; "&amp;IF(OR($AD7482="",$AD7482=0),"Util NA",$AD7482&amp;" Util"))</f>
        <v/>
      </c>
    </row>
    <row r="7483" ht="15.75" customHeight="1" s="42">
      <c r="A7483" s="41" t="n"/>
      <c r="G7483" s="38" t="n"/>
      <c r="H7483" s="38" t="n"/>
      <c r="I7483" s="38" t="n"/>
      <c r="J7483" s="38" t="n"/>
      <c r="K7483" s="38" t="n"/>
      <c r="L7483" s="38" t="n"/>
      <c r="N7483" s="36">
        <f>IF($B7483="","",IF($C7483="SUPERSTORE","Superstore","DH"))</f>
        <v/>
      </c>
      <c r="O7483" s="36">
        <f>IF($B7483="","",IFERROR(VLOOKUP($B7483,Mapping!$A:$C,2,0),"Not Mapped"))</f>
        <v/>
      </c>
      <c r="P7483" s="36">
        <f>IF($B7483="","",IFERROR(VLOOKUP($B7483,Mapping!$A:$C,3,0),"Not Mapped"))</f>
        <v/>
      </c>
      <c r="Q7483" s="36">
        <f>IF($B7483="","",IFERROR(VLOOKUP($O7483,Leaders!$A:$B,2,0),"Not Mapped"))</f>
        <v/>
      </c>
      <c r="R7483" s="36">
        <f>IF($B7483="","",IF(COUNTIF(Exclusions!$A:$A,$B7483)&gt;0,"Yes","No"))</f>
        <v/>
      </c>
      <c r="S7483" s="38">
        <f>IF($B7483="","",MIN(1,DAY($A7483)/IF($N7483="Superstore",Settings!$B$5,Settings!$B$4)))</f>
        <v/>
      </c>
      <c r="T7483" s="38">
        <f>IF(OR($B7483="",$G7483="",$S7483=0),"",$G7483/$S7483)</f>
        <v/>
      </c>
      <c r="U7483" s="36">
        <f>IF($T7483="","",IF($T7483&lt;Settings!$B$8,"Critical",IF($T7483&lt;Settings!$B$9,"Semi Critical","Non Critical")))</f>
        <v/>
      </c>
      <c r="V7483" s="28" t="n"/>
      <c r="Z7483">
        <f>IF($B7483="","",IFERROR(VLOOKUP($B7483,'Plan HC for CCA'!$A:$B,2,0),""))</f>
        <v/>
      </c>
      <c r="AA7483">
        <f>IF(OR($B7483="",$Z7483=""),"",IF(N($M7483)&lt;$Z7483,"Delta","No Delta"))</f>
        <v/>
      </c>
      <c r="AB7483">
        <f>IF(OR($B7483="",$Z7483=""),"",MAX(0,$Z7483-N($M7483)))</f>
        <v/>
      </c>
      <c r="AC7483" s="46">
        <f>IF($B7483="","",IFERROR(INDEX('CCA Util %'!$H:$H,MATCH($B7483,'CCA Util %'!$E:$E,0)),""))</f>
        <v/>
      </c>
      <c r="AD7483">
        <f>IF($B7483="","",IFERROR(INDEX('CCA Util %'!$G:$G,MATCH($B7483,'CCA Util %'!$E:$E,0)),""))</f>
        <v/>
      </c>
      <c r="AE7483">
        <f>IF(OR($B7483="",$U7483=""),"",$U7483&amp;" &amp; "&amp;IF(OR($AD7483="",$AD7483=0),"Util NA",$AD7483&amp;" Util"))</f>
        <v/>
      </c>
    </row>
    <row r="7484" ht="15.75" customHeight="1" s="42">
      <c r="A7484" s="41" t="n"/>
      <c r="G7484" s="38" t="n"/>
      <c r="H7484" s="38" t="n"/>
      <c r="I7484" s="38" t="n"/>
      <c r="J7484" s="38" t="n"/>
      <c r="K7484" s="38" t="n"/>
      <c r="L7484" s="38" t="n"/>
      <c r="N7484" s="36">
        <f>IF($B7484="","",IF($C7484="SUPERSTORE","Superstore","DH"))</f>
        <v/>
      </c>
      <c r="O7484" s="36">
        <f>IF($B7484="","",IFERROR(VLOOKUP($B7484,Mapping!$A:$C,2,0),"Not Mapped"))</f>
        <v/>
      </c>
      <c r="P7484" s="36">
        <f>IF($B7484="","",IFERROR(VLOOKUP($B7484,Mapping!$A:$C,3,0),"Not Mapped"))</f>
        <v/>
      </c>
      <c r="Q7484" s="36">
        <f>IF($B7484="","",IFERROR(VLOOKUP($O7484,Leaders!$A:$B,2,0),"Not Mapped"))</f>
        <v/>
      </c>
      <c r="R7484" s="36">
        <f>IF($B7484="","",IF(COUNTIF(Exclusions!$A:$A,$B7484)&gt;0,"Yes","No"))</f>
        <v/>
      </c>
      <c r="S7484" s="38">
        <f>IF($B7484="","",MIN(1,DAY($A7484)/IF($N7484="Superstore",Settings!$B$5,Settings!$B$4)))</f>
        <v/>
      </c>
      <c r="T7484" s="38">
        <f>IF(OR($B7484="",$G7484="",$S7484=0),"",$G7484/$S7484)</f>
        <v/>
      </c>
      <c r="U7484" s="36">
        <f>IF($T7484="","",IF($T7484&lt;Settings!$B$8,"Critical",IF($T7484&lt;Settings!$B$9,"Semi Critical","Non Critical")))</f>
        <v/>
      </c>
      <c r="V7484" s="28" t="n"/>
      <c r="Z7484">
        <f>IF($B7484="","",IFERROR(VLOOKUP($B7484,'Plan HC for CCA'!$A:$B,2,0),""))</f>
        <v/>
      </c>
      <c r="AA7484">
        <f>IF(OR($B7484="",$Z7484=""),"",IF(N($M7484)&lt;$Z7484,"Delta","No Delta"))</f>
        <v/>
      </c>
      <c r="AB7484">
        <f>IF(OR($B7484="",$Z7484=""),"",MAX(0,$Z7484-N($M7484)))</f>
        <v/>
      </c>
      <c r="AC7484" s="46">
        <f>IF($B7484="","",IFERROR(INDEX('CCA Util %'!$H:$H,MATCH($B7484,'CCA Util %'!$E:$E,0)),""))</f>
        <v/>
      </c>
      <c r="AD7484">
        <f>IF($B7484="","",IFERROR(INDEX('CCA Util %'!$G:$G,MATCH($B7484,'CCA Util %'!$E:$E,0)),""))</f>
        <v/>
      </c>
      <c r="AE7484">
        <f>IF(OR($B7484="",$U7484=""),"",$U7484&amp;" &amp; "&amp;IF(OR($AD7484="",$AD7484=0),"Util NA",$AD7484&amp;" Util"))</f>
        <v/>
      </c>
    </row>
    <row r="7485" ht="15.75" customHeight="1" s="42">
      <c r="A7485" s="41" t="n"/>
      <c r="G7485" s="38" t="n"/>
      <c r="H7485" s="38" t="n"/>
      <c r="I7485" s="38" t="n"/>
      <c r="J7485" s="38" t="n"/>
      <c r="K7485" s="38" t="n"/>
      <c r="L7485" s="38" t="n"/>
      <c r="N7485" s="36">
        <f>IF($B7485="","",IF($C7485="SUPERSTORE","Superstore","DH"))</f>
        <v/>
      </c>
      <c r="O7485" s="36">
        <f>IF($B7485="","",IFERROR(VLOOKUP($B7485,Mapping!$A:$C,2,0),"Not Mapped"))</f>
        <v/>
      </c>
      <c r="P7485" s="36">
        <f>IF($B7485="","",IFERROR(VLOOKUP($B7485,Mapping!$A:$C,3,0),"Not Mapped"))</f>
        <v/>
      </c>
      <c r="Q7485" s="36">
        <f>IF($B7485="","",IFERROR(VLOOKUP($O7485,Leaders!$A:$B,2,0),"Not Mapped"))</f>
        <v/>
      </c>
      <c r="R7485" s="36">
        <f>IF($B7485="","",IF(COUNTIF(Exclusions!$A:$A,$B7485)&gt;0,"Yes","No"))</f>
        <v/>
      </c>
      <c r="S7485" s="38">
        <f>IF($B7485="","",MIN(1,DAY($A7485)/IF($N7485="Superstore",Settings!$B$5,Settings!$B$4)))</f>
        <v/>
      </c>
      <c r="T7485" s="38">
        <f>IF(OR($B7485="",$G7485="",$S7485=0),"",$G7485/$S7485)</f>
        <v/>
      </c>
      <c r="U7485" s="36">
        <f>IF($T7485="","",IF($T7485&lt;Settings!$B$8,"Critical",IF($T7485&lt;Settings!$B$9,"Semi Critical","Non Critical")))</f>
        <v/>
      </c>
      <c r="V7485" s="28" t="n"/>
      <c r="Z7485">
        <f>IF($B7485="","",IFERROR(VLOOKUP($B7485,'Plan HC for CCA'!$A:$B,2,0),""))</f>
        <v/>
      </c>
      <c r="AA7485">
        <f>IF(OR($B7485="",$Z7485=""),"",IF(N($M7485)&lt;$Z7485,"Delta","No Delta"))</f>
        <v/>
      </c>
      <c r="AB7485">
        <f>IF(OR($B7485="",$Z7485=""),"",MAX(0,$Z7485-N($M7485)))</f>
        <v/>
      </c>
      <c r="AC7485" s="46">
        <f>IF($B7485="","",IFERROR(INDEX('CCA Util %'!$H:$H,MATCH($B7485,'CCA Util %'!$E:$E,0)),""))</f>
        <v/>
      </c>
      <c r="AD7485">
        <f>IF($B7485="","",IFERROR(INDEX('CCA Util %'!$G:$G,MATCH($B7485,'CCA Util %'!$E:$E,0)),""))</f>
        <v/>
      </c>
      <c r="AE7485">
        <f>IF(OR($B7485="",$U7485=""),"",$U7485&amp;" &amp; "&amp;IF(OR($AD7485="",$AD7485=0),"Util NA",$AD7485&amp;" Util"))</f>
        <v/>
      </c>
    </row>
    <row r="7486" ht="15.75" customHeight="1" s="42">
      <c r="A7486" s="41" t="n"/>
      <c r="G7486" s="38" t="n"/>
      <c r="H7486" s="38" t="n"/>
      <c r="I7486" s="38" t="n"/>
      <c r="J7486" s="38" t="n"/>
      <c r="K7486" s="38" t="n"/>
      <c r="L7486" s="38" t="n"/>
      <c r="N7486" s="36">
        <f>IF($B7486="","",IF($C7486="SUPERSTORE","Superstore","DH"))</f>
        <v/>
      </c>
      <c r="O7486" s="36">
        <f>IF($B7486="","",IFERROR(VLOOKUP($B7486,Mapping!$A:$C,2,0),"Not Mapped"))</f>
        <v/>
      </c>
      <c r="P7486" s="36">
        <f>IF($B7486="","",IFERROR(VLOOKUP($B7486,Mapping!$A:$C,3,0),"Not Mapped"))</f>
        <v/>
      </c>
      <c r="Q7486" s="36">
        <f>IF($B7486="","",IFERROR(VLOOKUP($O7486,Leaders!$A:$B,2,0),"Not Mapped"))</f>
        <v/>
      </c>
      <c r="R7486" s="36">
        <f>IF($B7486="","",IF(COUNTIF(Exclusions!$A:$A,$B7486)&gt;0,"Yes","No"))</f>
        <v/>
      </c>
      <c r="S7486" s="38">
        <f>IF($B7486="","",MIN(1,DAY($A7486)/IF($N7486="Superstore",Settings!$B$5,Settings!$B$4)))</f>
        <v/>
      </c>
      <c r="T7486" s="38">
        <f>IF(OR($B7486="",$G7486="",$S7486=0),"",$G7486/$S7486)</f>
        <v/>
      </c>
      <c r="U7486" s="36">
        <f>IF($T7486="","",IF($T7486&lt;Settings!$B$8,"Critical",IF($T7486&lt;Settings!$B$9,"Semi Critical","Non Critical")))</f>
        <v/>
      </c>
      <c r="V7486" s="28" t="n"/>
      <c r="Z7486">
        <f>IF($B7486="","",IFERROR(VLOOKUP($B7486,'Plan HC for CCA'!$A:$B,2,0),""))</f>
        <v/>
      </c>
      <c r="AA7486">
        <f>IF(OR($B7486="",$Z7486=""),"",IF(N($M7486)&lt;$Z7486,"Delta","No Delta"))</f>
        <v/>
      </c>
      <c r="AB7486">
        <f>IF(OR($B7486="",$Z7486=""),"",MAX(0,$Z7486-N($M7486)))</f>
        <v/>
      </c>
      <c r="AC7486" s="46">
        <f>IF($B7486="","",IFERROR(INDEX('CCA Util %'!$H:$H,MATCH($B7486,'CCA Util %'!$E:$E,0)),""))</f>
        <v/>
      </c>
      <c r="AD7486">
        <f>IF($B7486="","",IFERROR(INDEX('CCA Util %'!$G:$G,MATCH($B7486,'CCA Util %'!$E:$E,0)),""))</f>
        <v/>
      </c>
      <c r="AE7486">
        <f>IF(OR($B7486="",$U7486=""),"",$U7486&amp;" &amp; "&amp;IF(OR($AD7486="",$AD7486=0),"Util NA",$AD7486&amp;" Util"))</f>
        <v/>
      </c>
    </row>
    <row r="7487" ht="15.75" customHeight="1" s="42">
      <c r="A7487" s="41" t="n"/>
      <c r="G7487" s="38" t="n"/>
      <c r="H7487" s="38" t="n"/>
      <c r="I7487" s="38" t="n"/>
      <c r="J7487" s="38" t="n"/>
      <c r="K7487" s="38" t="n"/>
      <c r="L7487" s="38" t="n"/>
      <c r="N7487" s="36">
        <f>IF($B7487="","",IF($C7487="SUPERSTORE","Superstore","DH"))</f>
        <v/>
      </c>
      <c r="O7487" s="36">
        <f>IF($B7487="","",IFERROR(VLOOKUP($B7487,Mapping!$A:$C,2,0),"Not Mapped"))</f>
        <v/>
      </c>
      <c r="P7487" s="36">
        <f>IF($B7487="","",IFERROR(VLOOKUP($B7487,Mapping!$A:$C,3,0),"Not Mapped"))</f>
        <v/>
      </c>
      <c r="Q7487" s="36">
        <f>IF($B7487="","",IFERROR(VLOOKUP($O7487,Leaders!$A:$B,2,0),"Not Mapped"))</f>
        <v/>
      </c>
      <c r="R7487" s="36">
        <f>IF($B7487="","",IF(COUNTIF(Exclusions!$A:$A,$B7487)&gt;0,"Yes","No"))</f>
        <v/>
      </c>
      <c r="S7487" s="38">
        <f>IF($B7487="","",MIN(1,DAY($A7487)/IF($N7487="Superstore",Settings!$B$5,Settings!$B$4)))</f>
        <v/>
      </c>
      <c r="T7487" s="38">
        <f>IF(OR($B7487="",$G7487="",$S7487=0),"",$G7487/$S7487)</f>
        <v/>
      </c>
      <c r="U7487" s="36">
        <f>IF($T7487="","",IF($T7487&lt;Settings!$B$8,"Critical",IF($T7487&lt;Settings!$B$9,"Semi Critical","Non Critical")))</f>
        <v/>
      </c>
      <c r="V7487" s="28" t="n"/>
      <c r="Z7487">
        <f>IF($B7487="","",IFERROR(VLOOKUP($B7487,'Plan HC for CCA'!$A:$B,2,0),""))</f>
        <v/>
      </c>
      <c r="AA7487">
        <f>IF(OR($B7487="",$Z7487=""),"",IF(N($M7487)&lt;$Z7487,"Delta","No Delta"))</f>
        <v/>
      </c>
      <c r="AB7487">
        <f>IF(OR($B7487="",$Z7487=""),"",MAX(0,$Z7487-N($M7487)))</f>
        <v/>
      </c>
      <c r="AC7487" s="46">
        <f>IF($B7487="","",IFERROR(INDEX('CCA Util %'!$H:$H,MATCH($B7487,'CCA Util %'!$E:$E,0)),""))</f>
        <v/>
      </c>
      <c r="AD7487">
        <f>IF($B7487="","",IFERROR(INDEX('CCA Util %'!$G:$G,MATCH($B7487,'CCA Util %'!$E:$E,0)),""))</f>
        <v/>
      </c>
      <c r="AE7487">
        <f>IF(OR($B7487="",$U7487=""),"",$U7487&amp;" &amp; "&amp;IF(OR($AD7487="",$AD7487=0),"Util NA",$AD7487&amp;" Util"))</f>
        <v/>
      </c>
    </row>
    <row r="7488" ht="15.75" customHeight="1" s="42">
      <c r="A7488" s="41" t="n"/>
      <c r="G7488" s="38" t="n"/>
      <c r="H7488" s="38" t="n"/>
      <c r="I7488" s="38" t="n"/>
      <c r="J7488" s="38" t="n"/>
      <c r="K7488" s="38" t="n"/>
      <c r="L7488" s="38" t="n"/>
      <c r="N7488" s="36">
        <f>IF($B7488="","",IF($C7488="SUPERSTORE","Superstore","DH"))</f>
        <v/>
      </c>
      <c r="O7488" s="36">
        <f>IF($B7488="","",IFERROR(VLOOKUP($B7488,Mapping!$A:$C,2,0),"Not Mapped"))</f>
        <v/>
      </c>
      <c r="P7488" s="36">
        <f>IF($B7488="","",IFERROR(VLOOKUP($B7488,Mapping!$A:$C,3,0),"Not Mapped"))</f>
        <v/>
      </c>
      <c r="Q7488" s="36">
        <f>IF($B7488="","",IFERROR(VLOOKUP($O7488,Leaders!$A:$B,2,0),"Not Mapped"))</f>
        <v/>
      </c>
      <c r="R7488" s="36">
        <f>IF($B7488="","",IF(COUNTIF(Exclusions!$A:$A,$B7488)&gt;0,"Yes","No"))</f>
        <v/>
      </c>
      <c r="S7488" s="38">
        <f>IF($B7488="","",MIN(1,DAY($A7488)/IF($N7488="Superstore",Settings!$B$5,Settings!$B$4)))</f>
        <v/>
      </c>
      <c r="T7488" s="38">
        <f>IF(OR($B7488="",$G7488="",$S7488=0),"",$G7488/$S7488)</f>
        <v/>
      </c>
      <c r="U7488" s="36">
        <f>IF($T7488="","",IF($T7488&lt;Settings!$B$8,"Critical",IF($T7488&lt;Settings!$B$9,"Semi Critical","Non Critical")))</f>
        <v/>
      </c>
      <c r="V7488" s="28" t="n"/>
      <c r="Z7488">
        <f>IF($B7488="","",IFERROR(VLOOKUP($B7488,'Plan HC for CCA'!$A:$B,2,0),""))</f>
        <v/>
      </c>
      <c r="AA7488">
        <f>IF(OR($B7488="",$Z7488=""),"",IF(N($M7488)&lt;$Z7488,"Delta","No Delta"))</f>
        <v/>
      </c>
      <c r="AB7488">
        <f>IF(OR($B7488="",$Z7488=""),"",MAX(0,$Z7488-N($M7488)))</f>
        <v/>
      </c>
      <c r="AC7488" s="46">
        <f>IF($B7488="","",IFERROR(INDEX('CCA Util %'!$H:$H,MATCH($B7488,'CCA Util %'!$E:$E,0)),""))</f>
        <v/>
      </c>
      <c r="AD7488">
        <f>IF($B7488="","",IFERROR(INDEX('CCA Util %'!$G:$G,MATCH($B7488,'CCA Util %'!$E:$E,0)),""))</f>
        <v/>
      </c>
      <c r="AE7488">
        <f>IF(OR($B7488="",$U7488=""),"",$U7488&amp;" &amp; "&amp;IF(OR($AD7488="",$AD7488=0),"Util NA",$AD7488&amp;" Util"))</f>
        <v/>
      </c>
    </row>
    <row r="7489" ht="15.75" customHeight="1" s="42">
      <c r="A7489" s="41" t="n"/>
      <c r="G7489" s="38" t="n"/>
      <c r="H7489" s="38" t="n"/>
      <c r="I7489" s="38" t="n"/>
      <c r="J7489" s="38" t="n"/>
      <c r="K7489" s="38" t="n"/>
      <c r="L7489" s="38" t="n"/>
      <c r="N7489" s="36">
        <f>IF($B7489="","",IF($C7489="SUPERSTORE","Superstore","DH"))</f>
        <v/>
      </c>
      <c r="O7489" s="36">
        <f>IF($B7489="","",IFERROR(VLOOKUP($B7489,Mapping!$A:$C,2,0),"Not Mapped"))</f>
        <v/>
      </c>
      <c r="P7489" s="36">
        <f>IF($B7489="","",IFERROR(VLOOKUP($B7489,Mapping!$A:$C,3,0),"Not Mapped"))</f>
        <v/>
      </c>
      <c r="Q7489" s="36">
        <f>IF($B7489="","",IFERROR(VLOOKUP($O7489,Leaders!$A:$B,2,0),"Not Mapped"))</f>
        <v/>
      </c>
      <c r="R7489" s="36">
        <f>IF($B7489="","",IF(COUNTIF(Exclusions!$A:$A,$B7489)&gt;0,"Yes","No"))</f>
        <v/>
      </c>
      <c r="S7489" s="38">
        <f>IF($B7489="","",MIN(1,DAY($A7489)/IF($N7489="Superstore",Settings!$B$5,Settings!$B$4)))</f>
        <v/>
      </c>
      <c r="T7489" s="38">
        <f>IF(OR($B7489="",$G7489="",$S7489=0),"",$G7489/$S7489)</f>
        <v/>
      </c>
      <c r="U7489" s="36">
        <f>IF($T7489="","",IF($T7489&lt;Settings!$B$8,"Critical",IF($T7489&lt;Settings!$B$9,"Semi Critical","Non Critical")))</f>
        <v/>
      </c>
      <c r="V7489" s="28" t="n"/>
      <c r="Z7489">
        <f>IF($B7489="","",IFERROR(VLOOKUP($B7489,'Plan HC for CCA'!$A:$B,2,0),""))</f>
        <v/>
      </c>
      <c r="AA7489">
        <f>IF(OR($B7489="",$Z7489=""),"",IF(N($M7489)&lt;$Z7489,"Delta","No Delta"))</f>
        <v/>
      </c>
      <c r="AB7489">
        <f>IF(OR($B7489="",$Z7489=""),"",MAX(0,$Z7489-N($M7489)))</f>
        <v/>
      </c>
      <c r="AC7489" s="46">
        <f>IF($B7489="","",IFERROR(INDEX('CCA Util %'!$H:$H,MATCH($B7489,'CCA Util %'!$E:$E,0)),""))</f>
        <v/>
      </c>
      <c r="AD7489">
        <f>IF($B7489="","",IFERROR(INDEX('CCA Util %'!$G:$G,MATCH($B7489,'CCA Util %'!$E:$E,0)),""))</f>
        <v/>
      </c>
      <c r="AE7489">
        <f>IF(OR($B7489="",$U7489=""),"",$U7489&amp;" &amp; "&amp;IF(OR($AD7489="",$AD7489=0),"Util NA",$AD7489&amp;" Util"))</f>
        <v/>
      </c>
    </row>
    <row r="7490" ht="15.75" customHeight="1" s="42">
      <c r="A7490" s="41" t="n"/>
      <c r="G7490" s="38" t="n"/>
      <c r="H7490" s="38" t="n"/>
      <c r="I7490" s="38" t="n"/>
      <c r="J7490" s="38" t="n"/>
      <c r="K7490" s="38" t="n"/>
      <c r="L7490" s="38" t="n"/>
      <c r="N7490" s="36">
        <f>IF($B7490="","",IF($C7490="SUPERSTORE","Superstore","DH"))</f>
        <v/>
      </c>
      <c r="O7490" s="36">
        <f>IF($B7490="","",IFERROR(VLOOKUP($B7490,Mapping!$A:$C,2,0),"Not Mapped"))</f>
        <v/>
      </c>
      <c r="P7490" s="36">
        <f>IF($B7490="","",IFERROR(VLOOKUP($B7490,Mapping!$A:$C,3,0),"Not Mapped"))</f>
        <v/>
      </c>
      <c r="Q7490" s="36">
        <f>IF($B7490="","",IFERROR(VLOOKUP($O7490,Leaders!$A:$B,2,0),"Not Mapped"))</f>
        <v/>
      </c>
      <c r="R7490" s="36">
        <f>IF($B7490="","",IF(COUNTIF(Exclusions!$A:$A,$B7490)&gt;0,"Yes","No"))</f>
        <v/>
      </c>
      <c r="S7490" s="38">
        <f>IF($B7490="","",MIN(1,DAY($A7490)/IF($N7490="Superstore",Settings!$B$5,Settings!$B$4)))</f>
        <v/>
      </c>
      <c r="T7490" s="38">
        <f>IF(OR($B7490="",$G7490="",$S7490=0),"",$G7490/$S7490)</f>
        <v/>
      </c>
      <c r="U7490" s="36">
        <f>IF($T7490="","",IF($T7490&lt;Settings!$B$8,"Critical",IF($T7490&lt;Settings!$B$9,"Semi Critical","Non Critical")))</f>
        <v/>
      </c>
      <c r="V7490" s="28" t="n"/>
      <c r="Z7490">
        <f>IF($B7490="","",IFERROR(VLOOKUP($B7490,'Plan HC for CCA'!$A:$B,2,0),""))</f>
        <v/>
      </c>
      <c r="AA7490">
        <f>IF(OR($B7490="",$Z7490=""),"",IF(N($M7490)&lt;$Z7490,"Delta","No Delta"))</f>
        <v/>
      </c>
      <c r="AB7490">
        <f>IF(OR($B7490="",$Z7490=""),"",MAX(0,$Z7490-N($M7490)))</f>
        <v/>
      </c>
      <c r="AC7490" s="46">
        <f>IF($B7490="","",IFERROR(INDEX('CCA Util %'!$H:$H,MATCH($B7490,'CCA Util %'!$E:$E,0)),""))</f>
        <v/>
      </c>
      <c r="AD7490">
        <f>IF($B7490="","",IFERROR(INDEX('CCA Util %'!$G:$G,MATCH($B7490,'CCA Util %'!$E:$E,0)),""))</f>
        <v/>
      </c>
      <c r="AE7490">
        <f>IF(OR($B7490="",$U7490=""),"",$U7490&amp;" &amp; "&amp;IF(OR($AD7490="",$AD7490=0),"Util NA",$AD7490&amp;" Util"))</f>
        <v/>
      </c>
    </row>
    <row r="7491" ht="15.75" customHeight="1" s="42">
      <c r="A7491" s="41" t="n"/>
      <c r="G7491" s="38" t="n"/>
      <c r="H7491" s="38" t="n"/>
      <c r="I7491" s="38" t="n"/>
      <c r="J7491" s="38" t="n"/>
      <c r="K7491" s="38" t="n"/>
      <c r="L7491" s="38" t="n"/>
      <c r="N7491" s="36">
        <f>IF($B7491="","",IF($C7491="SUPERSTORE","Superstore","DH"))</f>
        <v/>
      </c>
      <c r="O7491" s="36">
        <f>IF($B7491="","",IFERROR(VLOOKUP($B7491,Mapping!$A:$C,2,0),"Not Mapped"))</f>
        <v/>
      </c>
      <c r="P7491" s="36">
        <f>IF($B7491="","",IFERROR(VLOOKUP($B7491,Mapping!$A:$C,3,0),"Not Mapped"))</f>
        <v/>
      </c>
      <c r="Q7491" s="36">
        <f>IF($B7491="","",IFERROR(VLOOKUP($O7491,Leaders!$A:$B,2,0),"Not Mapped"))</f>
        <v/>
      </c>
      <c r="R7491" s="36">
        <f>IF($B7491="","",IF(COUNTIF(Exclusions!$A:$A,$B7491)&gt;0,"Yes","No"))</f>
        <v/>
      </c>
      <c r="S7491" s="38">
        <f>IF($B7491="","",MIN(1,DAY($A7491)/IF($N7491="Superstore",Settings!$B$5,Settings!$B$4)))</f>
        <v/>
      </c>
      <c r="T7491" s="38">
        <f>IF(OR($B7491="",$G7491="",$S7491=0),"",$G7491/$S7491)</f>
        <v/>
      </c>
      <c r="U7491" s="36">
        <f>IF($T7491="","",IF($T7491&lt;Settings!$B$8,"Critical",IF($T7491&lt;Settings!$B$9,"Semi Critical","Non Critical")))</f>
        <v/>
      </c>
      <c r="V7491" s="28" t="n"/>
      <c r="Z7491">
        <f>IF($B7491="","",IFERROR(VLOOKUP($B7491,'Plan HC for CCA'!$A:$B,2,0),""))</f>
        <v/>
      </c>
      <c r="AA7491">
        <f>IF(OR($B7491="",$Z7491=""),"",IF(N($M7491)&lt;$Z7491,"Delta","No Delta"))</f>
        <v/>
      </c>
      <c r="AB7491">
        <f>IF(OR($B7491="",$Z7491=""),"",MAX(0,$Z7491-N($M7491)))</f>
        <v/>
      </c>
      <c r="AC7491" s="46">
        <f>IF($B7491="","",IFERROR(INDEX('CCA Util %'!$H:$H,MATCH($B7491,'CCA Util %'!$E:$E,0)),""))</f>
        <v/>
      </c>
      <c r="AD7491">
        <f>IF($B7491="","",IFERROR(INDEX('CCA Util %'!$G:$G,MATCH($B7491,'CCA Util %'!$E:$E,0)),""))</f>
        <v/>
      </c>
      <c r="AE7491">
        <f>IF(OR($B7491="",$U7491=""),"",$U7491&amp;" &amp; "&amp;IF(OR($AD7491="",$AD7491=0),"Util NA",$AD7491&amp;" Util"))</f>
        <v/>
      </c>
    </row>
    <row r="7492" ht="15.75" customHeight="1" s="42">
      <c r="A7492" s="41" t="n"/>
      <c r="G7492" s="38" t="n"/>
      <c r="H7492" s="38" t="n"/>
      <c r="I7492" s="38" t="n"/>
      <c r="J7492" s="38" t="n"/>
      <c r="K7492" s="38" t="n"/>
      <c r="L7492" s="38" t="n"/>
      <c r="N7492" s="36">
        <f>IF($B7492="","",IF($C7492="SUPERSTORE","Superstore","DH"))</f>
        <v/>
      </c>
      <c r="O7492" s="36">
        <f>IF($B7492="","",IFERROR(VLOOKUP($B7492,Mapping!$A:$C,2,0),"Not Mapped"))</f>
        <v/>
      </c>
      <c r="P7492" s="36">
        <f>IF($B7492="","",IFERROR(VLOOKUP($B7492,Mapping!$A:$C,3,0),"Not Mapped"))</f>
        <v/>
      </c>
      <c r="Q7492" s="36">
        <f>IF($B7492="","",IFERROR(VLOOKUP($O7492,Leaders!$A:$B,2,0),"Not Mapped"))</f>
        <v/>
      </c>
      <c r="R7492" s="36">
        <f>IF($B7492="","",IF(COUNTIF(Exclusions!$A:$A,$B7492)&gt;0,"Yes","No"))</f>
        <v/>
      </c>
      <c r="S7492" s="38">
        <f>IF($B7492="","",MIN(1,DAY($A7492)/IF($N7492="Superstore",Settings!$B$5,Settings!$B$4)))</f>
        <v/>
      </c>
      <c r="T7492" s="38">
        <f>IF(OR($B7492="",$G7492="",$S7492=0),"",$G7492/$S7492)</f>
        <v/>
      </c>
      <c r="U7492" s="36">
        <f>IF($T7492="","",IF($T7492&lt;Settings!$B$8,"Critical",IF($T7492&lt;Settings!$B$9,"Semi Critical","Non Critical")))</f>
        <v/>
      </c>
      <c r="V7492" s="28" t="n"/>
      <c r="Z7492">
        <f>IF($B7492="","",IFERROR(VLOOKUP($B7492,'Plan HC for CCA'!$A:$B,2,0),""))</f>
        <v/>
      </c>
      <c r="AA7492">
        <f>IF(OR($B7492="",$Z7492=""),"",IF(N($M7492)&lt;$Z7492,"Delta","No Delta"))</f>
        <v/>
      </c>
      <c r="AB7492">
        <f>IF(OR($B7492="",$Z7492=""),"",MAX(0,$Z7492-N($M7492)))</f>
        <v/>
      </c>
      <c r="AC7492" s="46">
        <f>IF($B7492="","",IFERROR(INDEX('CCA Util %'!$H:$H,MATCH($B7492,'CCA Util %'!$E:$E,0)),""))</f>
        <v/>
      </c>
      <c r="AD7492">
        <f>IF($B7492="","",IFERROR(INDEX('CCA Util %'!$G:$G,MATCH($B7492,'CCA Util %'!$E:$E,0)),""))</f>
        <v/>
      </c>
      <c r="AE7492">
        <f>IF(OR($B7492="",$U7492=""),"",$U7492&amp;" &amp; "&amp;IF(OR($AD7492="",$AD7492=0),"Util NA",$AD7492&amp;" Util"))</f>
        <v/>
      </c>
    </row>
    <row r="7493" ht="15.75" customHeight="1" s="42">
      <c r="A7493" s="41" t="n"/>
      <c r="G7493" s="38" t="n"/>
      <c r="H7493" s="38" t="n"/>
      <c r="I7493" s="38" t="n"/>
      <c r="J7493" s="38" t="n"/>
      <c r="K7493" s="38" t="n"/>
      <c r="L7493" s="38" t="n"/>
      <c r="N7493" s="36">
        <f>IF($B7493="","",IF($C7493="SUPERSTORE","Superstore","DH"))</f>
        <v/>
      </c>
      <c r="O7493" s="36">
        <f>IF($B7493="","",IFERROR(VLOOKUP($B7493,Mapping!$A:$C,2,0),"Not Mapped"))</f>
        <v/>
      </c>
      <c r="P7493" s="36">
        <f>IF($B7493="","",IFERROR(VLOOKUP($B7493,Mapping!$A:$C,3,0),"Not Mapped"))</f>
        <v/>
      </c>
      <c r="Q7493" s="36">
        <f>IF($B7493="","",IFERROR(VLOOKUP($O7493,Leaders!$A:$B,2,0),"Not Mapped"))</f>
        <v/>
      </c>
      <c r="R7493" s="36">
        <f>IF($B7493="","",IF(COUNTIF(Exclusions!$A:$A,$B7493)&gt;0,"Yes","No"))</f>
        <v/>
      </c>
      <c r="S7493" s="38">
        <f>IF($B7493="","",MIN(1,DAY($A7493)/IF($N7493="Superstore",Settings!$B$5,Settings!$B$4)))</f>
        <v/>
      </c>
      <c r="T7493" s="38">
        <f>IF(OR($B7493="",$G7493="",$S7493=0),"",$G7493/$S7493)</f>
        <v/>
      </c>
      <c r="U7493" s="36">
        <f>IF($T7493="","",IF($T7493&lt;Settings!$B$8,"Critical",IF($T7493&lt;Settings!$B$9,"Semi Critical","Non Critical")))</f>
        <v/>
      </c>
      <c r="V7493" s="28" t="n"/>
      <c r="Z7493">
        <f>IF($B7493="","",IFERROR(VLOOKUP($B7493,'Plan HC for CCA'!$A:$B,2,0),""))</f>
        <v/>
      </c>
      <c r="AA7493">
        <f>IF(OR($B7493="",$Z7493=""),"",IF(N($M7493)&lt;$Z7493,"Delta","No Delta"))</f>
        <v/>
      </c>
      <c r="AB7493">
        <f>IF(OR($B7493="",$Z7493=""),"",MAX(0,$Z7493-N($M7493)))</f>
        <v/>
      </c>
      <c r="AC7493" s="46">
        <f>IF($B7493="","",IFERROR(INDEX('CCA Util %'!$H:$H,MATCH($B7493,'CCA Util %'!$E:$E,0)),""))</f>
        <v/>
      </c>
      <c r="AD7493">
        <f>IF($B7493="","",IFERROR(INDEX('CCA Util %'!$G:$G,MATCH($B7493,'CCA Util %'!$E:$E,0)),""))</f>
        <v/>
      </c>
      <c r="AE7493">
        <f>IF(OR($B7493="",$U7493=""),"",$U7493&amp;" &amp; "&amp;IF(OR($AD7493="",$AD7493=0),"Util NA",$AD7493&amp;" Util"))</f>
        <v/>
      </c>
    </row>
    <row r="7494" ht="15.75" customHeight="1" s="42">
      <c r="A7494" s="41" t="n"/>
      <c r="G7494" s="38" t="n"/>
      <c r="H7494" s="38" t="n"/>
      <c r="I7494" s="38" t="n"/>
      <c r="J7494" s="38" t="n"/>
      <c r="K7494" s="38" t="n"/>
      <c r="L7494" s="38" t="n"/>
      <c r="N7494" s="36">
        <f>IF($B7494="","",IF($C7494="SUPERSTORE","Superstore","DH"))</f>
        <v/>
      </c>
      <c r="O7494" s="36">
        <f>IF($B7494="","",IFERROR(VLOOKUP($B7494,Mapping!$A:$C,2,0),"Not Mapped"))</f>
        <v/>
      </c>
      <c r="P7494" s="36">
        <f>IF($B7494="","",IFERROR(VLOOKUP($B7494,Mapping!$A:$C,3,0),"Not Mapped"))</f>
        <v/>
      </c>
      <c r="Q7494" s="36">
        <f>IF($B7494="","",IFERROR(VLOOKUP($O7494,Leaders!$A:$B,2,0),"Not Mapped"))</f>
        <v/>
      </c>
      <c r="R7494" s="36">
        <f>IF($B7494="","",IF(COUNTIF(Exclusions!$A:$A,$B7494)&gt;0,"Yes","No"))</f>
        <v/>
      </c>
      <c r="S7494" s="38">
        <f>IF($B7494="","",MIN(1,DAY($A7494)/IF($N7494="Superstore",Settings!$B$5,Settings!$B$4)))</f>
        <v/>
      </c>
      <c r="T7494" s="38">
        <f>IF(OR($B7494="",$G7494="",$S7494=0),"",$G7494/$S7494)</f>
        <v/>
      </c>
      <c r="U7494" s="36">
        <f>IF($T7494="","",IF($T7494&lt;Settings!$B$8,"Critical",IF($T7494&lt;Settings!$B$9,"Semi Critical","Non Critical")))</f>
        <v/>
      </c>
      <c r="V7494" s="28" t="n"/>
      <c r="Z7494">
        <f>IF($B7494="","",IFERROR(VLOOKUP($B7494,'Plan HC for CCA'!$A:$B,2,0),""))</f>
        <v/>
      </c>
      <c r="AA7494">
        <f>IF(OR($B7494="",$Z7494=""),"",IF(N($M7494)&lt;$Z7494,"Delta","No Delta"))</f>
        <v/>
      </c>
      <c r="AB7494">
        <f>IF(OR($B7494="",$Z7494=""),"",MAX(0,$Z7494-N($M7494)))</f>
        <v/>
      </c>
      <c r="AC7494" s="46">
        <f>IF($B7494="","",IFERROR(INDEX('CCA Util %'!$H:$H,MATCH($B7494,'CCA Util %'!$E:$E,0)),""))</f>
        <v/>
      </c>
      <c r="AD7494">
        <f>IF($B7494="","",IFERROR(INDEX('CCA Util %'!$G:$G,MATCH($B7494,'CCA Util %'!$E:$E,0)),""))</f>
        <v/>
      </c>
      <c r="AE7494">
        <f>IF(OR($B7494="",$U7494=""),"",$U7494&amp;" &amp; "&amp;IF(OR($AD7494="",$AD7494=0),"Util NA",$AD7494&amp;" Util"))</f>
        <v/>
      </c>
    </row>
    <row r="7495" ht="15.75" customHeight="1" s="42">
      <c r="A7495" s="41" t="n"/>
      <c r="G7495" s="38" t="n"/>
      <c r="H7495" s="38" t="n"/>
      <c r="I7495" s="38" t="n"/>
      <c r="J7495" s="38" t="n"/>
      <c r="K7495" s="38" t="n"/>
      <c r="L7495" s="38" t="n"/>
      <c r="N7495" s="36">
        <f>IF($B7495="","",IF($C7495="SUPERSTORE","Superstore","DH"))</f>
        <v/>
      </c>
      <c r="O7495" s="36">
        <f>IF($B7495="","",IFERROR(VLOOKUP($B7495,Mapping!$A:$C,2,0),"Not Mapped"))</f>
        <v/>
      </c>
      <c r="P7495" s="36">
        <f>IF($B7495="","",IFERROR(VLOOKUP($B7495,Mapping!$A:$C,3,0),"Not Mapped"))</f>
        <v/>
      </c>
      <c r="Q7495" s="36">
        <f>IF($B7495="","",IFERROR(VLOOKUP($O7495,Leaders!$A:$B,2,0),"Not Mapped"))</f>
        <v/>
      </c>
      <c r="R7495" s="36">
        <f>IF($B7495="","",IF(COUNTIF(Exclusions!$A:$A,$B7495)&gt;0,"Yes","No"))</f>
        <v/>
      </c>
      <c r="S7495" s="38">
        <f>IF($B7495="","",MIN(1,DAY($A7495)/IF($N7495="Superstore",Settings!$B$5,Settings!$B$4)))</f>
        <v/>
      </c>
      <c r="T7495" s="38">
        <f>IF(OR($B7495="",$G7495="",$S7495=0),"",$G7495/$S7495)</f>
        <v/>
      </c>
      <c r="U7495" s="36">
        <f>IF($T7495="","",IF($T7495&lt;Settings!$B$8,"Critical",IF($T7495&lt;Settings!$B$9,"Semi Critical","Non Critical")))</f>
        <v/>
      </c>
      <c r="V7495" s="28" t="n"/>
      <c r="Z7495">
        <f>IF($B7495="","",IFERROR(VLOOKUP($B7495,'Plan HC for CCA'!$A:$B,2,0),""))</f>
        <v/>
      </c>
      <c r="AA7495">
        <f>IF(OR($B7495="",$Z7495=""),"",IF(N($M7495)&lt;$Z7495,"Delta","No Delta"))</f>
        <v/>
      </c>
      <c r="AB7495">
        <f>IF(OR($B7495="",$Z7495=""),"",MAX(0,$Z7495-N($M7495)))</f>
        <v/>
      </c>
      <c r="AC7495" s="46">
        <f>IF($B7495="","",IFERROR(INDEX('CCA Util %'!$H:$H,MATCH($B7495,'CCA Util %'!$E:$E,0)),""))</f>
        <v/>
      </c>
      <c r="AD7495">
        <f>IF($B7495="","",IFERROR(INDEX('CCA Util %'!$G:$G,MATCH($B7495,'CCA Util %'!$E:$E,0)),""))</f>
        <v/>
      </c>
      <c r="AE7495">
        <f>IF(OR($B7495="",$U7495=""),"",$U7495&amp;" &amp; "&amp;IF(OR($AD7495="",$AD7495=0),"Util NA",$AD7495&amp;" Util"))</f>
        <v/>
      </c>
    </row>
    <row r="7496" ht="15.75" customHeight="1" s="42">
      <c r="A7496" s="41" t="n"/>
      <c r="G7496" s="38" t="n"/>
      <c r="H7496" s="38" t="n"/>
      <c r="I7496" s="38" t="n"/>
      <c r="J7496" s="38" t="n"/>
      <c r="K7496" s="38" t="n"/>
      <c r="L7496" s="38" t="n"/>
      <c r="N7496" s="36">
        <f>IF($B7496="","",IF($C7496="SUPERSTORE","Superstore","DH"))</f>
        <v/>
      </c>
      <c r="O7496" s="36">
        <f>IF($B7496="","",IFERROR(VLOOKUP($B7496,Mapping!$A:$C,2,0),"Not Mapped"))</f>
        <v/>
      </c>
      <c r="P7496" s="36">
        <f>IF($B7496="","",IFERROR(VLOOKUP($B7496,Mapping!$A:$C,3,0),"Not Mapped"))</f>
        <v/>
      </c>
      <c r="Q7496" s="36">
        <f>IF($B7496="","",IFERROR(VLOOKUP($O7496,Leaders!$A:$B,2,0),"Not Mapped"))</f>
        <v/>
      </c>
      <c r="R7496" s="36">
        <f>IF($B7496="","",IF(COUNTIF(Exclusions!$A:$A,$B7496)&gt;0,"Yes","No"))</f>
        <v/>
      </c>
      <c r="S7496" s="38">
        <f>IF($B7496="","",MIN(1,DAY($A7496)/IF($N7496="Superstore",Settings!$B$5,Settings!$B$4)))</f>
        <v/>
      </c>
      <c r="T7496" s="38">
        <f>IF(OR($B7496="",$G7496="",$S7496=0),"",$G7496/$S7496)</f>
        <v/>
      </c>
      <c r="U7496" s="36">
        <f>IF($T7496="","",IF($T7496&lt;Settings!$B$8,"Critical",IF($T7496&lt;Settings!$B$9,"Semi Critical","Non Critical")))</f>
        <v/>
      </c>
      <c r="V7496" s="28" t="n"/>
      <c r="Z7496">
        <f>IF($B7496="","",IFERROR(VLOOKUP($B7496,'Plan HC for CCA'!$A:$B,2,0),""))</f>
        <v/>
      </c>
      <c r="AA7496">
        <f>IF(OR($B7496="",$Z7496=""),"",IF(N($M7496)&lt;$Z7496,"Delta","No Delta"))</f>
        <v/>
      </c>
      <c r="AB7496">
        <f>IF(OR($B7496="",$Z7496=""),"",MAX(0,$Z7496-N($M7496)))</f>
        <v/>
      </c>
      <c r="AC7496" s="46">
        <f>IF($B7496="","",IFERROR(INDEX('CCA Util %'!$H:$H,MATCH($B7496,'CCA Util %'!$E:$E,0)),""))</f>
        <v/>
      </c>
      <c r="AD7496">
        <f>IF($B7496="","",IFERROR(INDEX('CCA Util %'!$G:$G,MATCH($B7496,'CCA Util %'!$E:$E,0)),""))</f>
        <v/>
      </c>
      <c r="AE7496">
        <f>IF(OR($B7496="",$U7496=""),"",$U7496&amp;" &amp; "&amp;IF(OR($AD7496="",$AD7496=0),"Util NA",$AD7496&amp;" Util"))</f>
        <v/>
      </c>
    </row>
    <row r="7497" ht="15.75" customHeight="1" s="42">
      <c r="A7497" s="41" t="n"/>
      <c r="G7497" s="38" t="n"/>
      <c r="H7497" s="38" t="n"/>
      <c r="I7497" s="38" t="n"/>
      <c r="J7497" s="38" t="n"/>
      <c r="K7497" s="38" t="n"/>
      <c r="L7497" s="38" t="n"/>
      <c r="N7497" s="36">
        <f>IF($B7497="","",IF($C7497="SUPERSTORE","Superstore","DH"))</f>
        <v/>
      </c>
      <c r="O7497" s="36">
        <f>IF($B7497="","",IFERROR(VLOOKUP($B7497,Mapping!$A:$C,2,0),"Not Mapped"))</f>
        <v/>
      </c>
      <c r="P7497" s="36">
        <f>IF($B7497="","",IFERROR(VLOOKUP($B7497,Mapping!$A:$C,3,0),"Not Mapped"))</f>
        <v/>
      </c>
      <c r="Q7497" s="36">
        <f>IF($B7497="","",IFERROR(VLOOKUP($O7497,Leaders!$A:$B,2,0),"Not Mapped"))</f>
        <v/>
      </c>
      <c r="R7497" s="36">
        <f>IF($B7497="","",IF(COUNTIF(Exclusions!$A:$A,$B7497)&gt;0,"Yes","No"))</f>
        <v/>
      </c>
      <c r="S7497" s="38">
        <f>IF($B7497="","",MIN(1,DAY($A7497)/IF($N7497="Superstore",Settings!$B$5,Settings!$B$4)))</f>
        <v/>
      </c>
      <c r="T7497" s="38">
        <f>IF(OR($B7497="",$G7497="",$S7497=0),"",$G7497/$S7497)</f>
        <v/>
      </c>
      <c r="U7497" s="36">
        <f>IF($T7497="","",IF($T7497&lt;Settings!$B$8,"Critical",IF($T7497&lt;Settings!$B$9,"Semi Critical","Non Critical")))</f>
        <v/>
      </c>
      <c r="V7497" s="28" t="n"/>
      <c r="Z7497">
        <f>IF($B7497="","",IFERROR(VLOOKUP($B7497,'Plan HC for CCA'!$A:$B,2,0),""))</f>
        <v/>
      </c>
      <c r="AA7497">
        <f>IF(OR($B7497="",$Z7497=""),"",IF(N($M7497)&lt;$Z7497,"Delta","No Delta"))</f>
        <v/>
      </c>
      <c r="AB7497">
        <f>IF(OR($B7497="",$Z7497=""),"",MAX(0,$Z7497-N($M7497)))</f>
        <v/>
      </c>
      <c r="AC7497" s="46">
        <f>IF($B7497="","",IFERROR(INDEX('CCA Util %'!$H:$H,MATCH($B7497,'CCA Util %'!$E:$E,0)),""))</f>
        <v/>
      </c>
      <c r="AD7497">
        <f>IF($B7497="","",IFERROR(INDEX('CCA Util %'!$G:$G,MATCH($B7497,'CCA Util %'!$E:$E,0)),""))</f>
        <v/>
      </c>
      <c r="AE7497">
        <f>IF(OR($B7497="",$U7497=""),"",$U7497&amp;" &amp; "&amp;IF(OR($AD7497="",$AD7497=0),"Util NA",$AD7497&amp;" Util"))</f>
        <v/>
      </c>
    </row>
    <row r="7498" ht="15.75" customHeight="1" s="42">
      <c r="A7498" s="41" t="n"/>
      <c r="G7498" s="38" t="n"/>
      <c r="H7498" s="38" t="n"/>
      <c r="I7498" s="38" t="n"/>
      <c r="J7498" s="38" t="n"/>
      <c r="K7498" s="38" t="n"/>
      <c r="L7498" s="38" t="n"/>
      <c r="N7498" s="36">
        <f>IF($B7498="","",IF($C7498="SUPERSTORE","Superstore","DH"))</f>
        <v/>
      </c>
      <c r="O7498" s="36">
        <f>IF($B7498="","",IFERROR(VLOOKUP($B7498,Mapping!$A:$C,2,0),"Not Mapped"))</f>
        <v/>
      </c>
      <c r="P7498" s="36">
        <f>IF($B7498="","",IFERROR(VLOOKUP($B7498,Mapping!$A:$C,3,0),"Not Mapped"))</f>
        <v/>
      </c>
      <c r="Q7498" s="36">
        <f>IF($B7498="","",IFERROR(VLOOKUP($O7498,Leaders!$A:$B,2,0),"Not Mapped"))</f>
        <v/>
      </c>
      <c r="R7498" s="36">
        <f>IF($B7498="","",IF(COUNTIF(Exclusions!$A:$A,$B7498)&gt;0,"Yes","No"))</f>
        <v/>
      </c>
      <c r="S7498" s="38">
        <f>IF($B7498="","",MIN(1,DAY($A7498)/IF($N7498="Superstore",Settings!$B$5,Settings!$B$4)))</f>
        <v/>
      </c>
      <c r="T7498" s="38">
        <f>IF(OR($B7498="",$G7498="",$S7498=0),"",$G7498/$S7498)</f>
        <v/>
      </c>
      <c r="U7498" s="36">
        <f>IF($T7498="","",IF($T7498&lt;Settings!$B$8,"Critical",IF($T7498&lt;Settings!$B$9,"Semi Critical","Non Critical")))</f>
        <v/>
      </c>
      <c r="V7498" s="28" t="n"/>
      <c r="Z7498">
        <f>IF($B7498="","",IFERROR(VLOOKUP($B7498,'Plan HC for CCA'!$A:$B,2,0),""))</f>
        <v/>
      </c>
      <c r="AA7498">
        <f>IF(OR($B7498="",$Z7498=""),"",IF(N($M7498)&lt;$Z7498,"Delta","No Delta"))</f>
        <v/>
      </c>
      <c r="AB7498">
        <f>IF(OR($B7498="",$Z7498=""),"",MAX(0,$Z7498-N($M7498)))</f>
        <v/>
      </c>
      <c r="AC7498" s="46">
        <f>IF($B7498="","",IFERROR(INDEX('CCA Util %'!$H:$H,MATCH($B7498,'CCA Util %'!$E:$E,0)),""))</f>
        <v/>
      </c>
      <c r="AD7498">
        <f>IF($B7498="","",IFERROR(INDEX('CCA Util %'!$G:$G,MATCH($B7498,'CCA Util %'!$E:$E,0)),""))</f>
        <v/>
      </c>
      <c r="AE7498">
        <f>IF(OR($B7498="",$U7498=""),"",$U7498&amp;" &amp; "&amp;IF(OR($AD7498="",$AD7498=0),"Util NA",$AD7498&amp;" Util"))</f>
        <v/>
      </c>
    </row>
    <row r="7499" ht="15.75" customHeight="1" s="42">
      <c r="A7499" s="41" t="n"/>
      <c r="G7499" s="38" t="n"/>
      <c r="H7499" s="38" t="n"/>
      <c r="I7499" s="38" t="n"/>
      <c r="J7499" s="38" t="n"/>
      <c r="K7499" s="38" t="n"/>
      <c r="L7499" s="38" t="n"/>
      <c r="N7499" s="36">
        <f>IF($B7499="","",IF($C7499="SUPERSTORE","Superstore","DH"))</f>
        <v/>
      </c>
      <c r="O7499" s="36">
        <f>IF($B7499="","",IFERROR(VLOOKUP($B7499,Mapping!$A:$C,2,0),"Not Mapped"))</f>
        <v/>
      </c>
      <c r="P7499" s="36">
        <f>IF($B7499="","",IFERROR(VLOOKUP($B7499,Mapping!$A:$C,3,0),"Not Mapped"))</f>
        <v/>
      </c>
      <c r="Q7499" s="36">
        <f>IF($B7499="","",IFERROR(VLOOKUP($O7499,Leaders!$A:$B,2,0),"Not Mapped"))</f>
        <v/>
      </c>
      <c r="R7499" s="36">
        <f>IF($B7499="","",IF(COUNTIF(Exclusions!$A:$A,$B7499)&gt;0,"Yes","No"))</f>
        <v/>
      </c>
      <c r="S7499" s="38">
        <f>IF($B7499="","",MIN(1,DAY($A7499)/IF($N7499="Superstore",Settings!$B$5,Settings!$B$4)))</f>
        <v/>
      </c>
      <c r="T7499" s="38">
        <f>IF(OR($B7499="",$G7499="",$S7499=0),"",$G7499/$S7499)</f>
        <v/>
      </c>
      <c r="U7499" s="36">
        <f>IF($T7499="","",IF($T7499&lt;Settings!$B$8,"Critical",IF($T7499&lt;Settings!$B$9,"Semi Critical","Non Critical")))</f>
        <v/>
      </c>
      <c r="V7499" s="28" t="n"/>
      <c r="Z7499">
        <f>IF($B7499="","",IFERROR(VLOOKUP($B7499,'Plan HC for CCA'!$A:$B,2,0),""))</f>
        <v/>
      </c>
      <c r="AA7499">
        <f>IF(OR($B7499="",$Z7499=""),"",IF(N($M7499)&lt;$Z7499,"Delta","No Delta"))</f>
        <v/>
      </c>
      <c r="AB7499">
        <f>IF(OR($B7499="",$Z7499=""),"",MAX(0,$Z7499-N($M7499)))</f>
        <v/>
      </c>
      <c r="AC7499" s="46">
        <f>IF($B7499="","",IFERROR(INDEX('CCA Util %'!$H:$H,MATCH($B7499,'CCA Util %'!$E:$E,0)),""))</f>
        <v/>
      </c>
      <c r="AD7499">
        <f>IF($B7499="","",IFERROR(INDEX('CCA Util %'!$G:$G,MATCH($B7499,'CCA Util %'!$E:$E,0)),""))</f>
        <v/>
      </c>
      <c r="AE7499">
        <f>IF(OR($B7499="",$U7499=""),"",$U7499&amp;" &amp; "&amp;IF(OR($AD7499="",$AD7499=0),"Util NA",$AD7499&amp;" Util"))</f>
        <v/>
      </c>
    </row>
    <row r="7500" ht="15.75" customHeight="1" s="42">
      <c r="A7500" s="41" t="n"/>
      <c r="G7500" s="38" t="n"/>
      <c r="H7500" s="38" t="n"/>
      <c r="I7500" s="38" t="n"/>
      <c r="J7500" s="38" t="n"/>
      <c r="K7500" s="38" t="n"/>
      <c r="L7500" s="38" t="n"/>
      <c r="N7500" s="36">
        <f>IF($B7500="","",IF($C7500="SUPERSTORE","Superstore","DH"))</f>
        <v/>
      </c>
      <c r="O7500" s="36">
        <f>IF($B7500="","",IFERROR(VLOOKUP($B7500,Mapping!$A:$C,2,0),"Not Mapped"))</f>
        <v/>
      </c>
      <c r="P7500" s="36">
        <f>IF($B7500="","",IFERROR(VLOOKUP($B7500,Mapping!$A:$C,3,0),"Not Mapped"))</f>
        <v/>
      </c>
      <c r="Q7500" s="36">
        <f>IF($B7500="","",IFERROR(VLOOKUP($O7500,Leaders!$A:$B,2,0),"Not Mapped"))</f>
        <v/>
      </c>
      <c r="R7500" s="36">
        <f>IF($B7500="","",IF(COUNTIF(Exclusions!$A:$A,$B7500)&gt;0,"Yes","No"))</f>
        <v/>
      </c>
      <c r="S7500" s="38">
        <f>IF($B7500="","",MIN(1,DAY($A7500)/IF($N7500="Superstore",Settings!$B$5,Settings!$B$4)))</f>
        <v/>
      </c>
      <c r="T7500" s="38">
        <f>IF(OR($B7500="",$G7500="",$S7500=0),"",$G7500/$S7500)</f>
        <v/>
      </c>
      <c r="U7500" s="36">
        <f>IF($T7500="","",IF($T7500&lt;Settings!$B$8,"Critical",IF($T7500&lt;Settings!$B$9,"Semi Critical","Non Critical")))</f>
        <v/>
      </c>
      <c r="V7500" s="28" t="n"/>
      <c r="Z7500">
        <f>IF($B7500="","",IFERROR(VLOOKUP($B7500,'Plan HC for CCA'!$A:$B,2,0),""))</f>
        <v/>
      </c>
      <c r="AA7500">
        <f>IF(OR($B7500="",$Z7500=""),"",IF(N($M7500)&lt;$Z7500,"Delta","No Delta"))</f>
        <v/>
      </c>
      <c r="AB7500">
        <f>IF(OR($B7500="",$Z7500=""),"",MAX(0,$Z7500-N($M7500)))</f>
        <v/>
      </c>
      <c r="AC7500" s="46">
        <f>IF($B7500="","",IFERROR(INDEX('CCA Util %'!$H:$H,MATCH($B7500,'CCA Util %'!$E:$E,0)),""))</f>
        <v/>
      </c>
      <c r="AD7500">
        <f>IF($B7500="","",IFERROR(INDEX('CCA Util %'!$G:$G,MATCH($B7500,'CCA Util %'!$E:$E,0)),""))</f>
        <v/>
      </c>
      <c r="AE7500">
        <f>IF(OR($B7500="",$U7500=""),"",$U7500&amp;" &amp; "&amp;IF(OR($AD7500="",$AD7500=0),"Util NA",$AD7500&amp;" Util"))</f>
        <v/>
      </c>
    </row>
    <row r="7501" ht="15.75" customHeight="1" s="42">
      <c r="A7501" s="41" t="n"/>
      <c r="G7501" s="38" t="n"/>
      <c r="H7501" s="38" t="n"/>
      <c r="I7501" s="38" t="n"/>
      <c r="J7501" s="38" t="n"/>
      <c r="K7501" s="38" t="n"/>
      <c r="L7501" s="38" t="n"/>
      <c r="N7501" s="36">
        <f>IF($B7501="","",IF($C7501="SUPERSTORE","Superstore","DH"))</f>
        <v/>
      </c>
      <c r="O7501" s="36">
        <f>IF($B7501="","",IFERROR(VLOOKUP($B7501,Mapping!$A:$C,2,0),"Not Mapped"))</f>
        <v/>
      </c>
      <c r="P7501" s="36">
        <f>IF($B7501="","",IFERROR(VLOOKUP($B7501,Mapping!$A:$C,3,0),"Not Mapped"))</f>
        <v/>
      </c>
      <c r="Q7501" s="36">
        <f>IF($B7501="","",IFERROR(VLOOKUP($O7501,Leaders!$A:$B,2,0),"Not Mapped"))</f>
        <v/>
      </c>
      <c r="R7501" s="36">
        <f>IF($B7501="","",IF(COUNTIF(Exclusions!$A:$A,$B7501)&gt;0,"Yes","No"))</f>
        <v/>
      </c>
      <c r="S7501" s="38">
        <f>IF($B7501="","",MIN(1,DAY($A7501)/IF($N7501="Superstore",Settings!$B$5,Settings!$B$4)))</f>
        <v/>
      </c>
      <c r="T7501" s="38">
        <f>IF(OR($B7501="",$G7501="",$S7501=0),"",$G7501/$S7501)</f>
        <v/>
      </c>
      <c r="U7501" s="36">
        <f>IF($T7501="","",IF($T7501&lt;Settings!$B$8,"Critical",IF($T7501&lt;Settings!$B$9,"Semi Critical","Non Critical")))</f>
        <v/>
      </c>
      <c r="V7501" s="28" t="n"/>
      <c r="Z7501">
        <f>IF($B7501="","",IFERROR(VLOOKUP($B7501,'Plan HC for CCA'!$A:$B,2,0),""))</f>
        <v/>
      </c>
      <c r="AA7501">
        <f>IF(OR($B7501="",$Z7501=""),"",IF(N($M7501)&lt;$Z7501,"Delta","No Delta"))</f>
        <v/>
      </c>
      <c r="AB7501">
        <f>IF(OR($B7501="",$Z7501=""),"",MAX(0,$Z7501-N($M7501)))</f>
        <v/>
      </c>
      <c r="AC7501" s="46">
        <f>IF($B7501="","",IFERROR(INDEX('CCA Util %'!$H:$H,MATCH($B7501,'CCA Util %'!$E:$E,0)),""))</f>
        <v/>
      </c>
      <c r="AD7501">
        <f>IF($B7501="","",IFERROR(INDEX('CCA Util %'!$G:$G,MATCH($B7501,'CCA Util %'!$E:$E,0)),""))</f>
        <v/>
      </c>
      <c r="AE7501">
        <f>IF(OR($B7501="",$U7501=""),"",$U7501&amp;" &amp; "&amp;IF(OR($AD7501="",$AD7501=0),"Util NA",$AD7501&amp;" Util"))</f>
        <v/>
      </c>
    </row>
    <row r="7502" ht="15.75" customHeight="1" s="42">
      <c r="A7502" s="41" t="n"/>
      <c r="G7502" s="38" t="n"/>
      <c r="H7502" s="38" t="n"/>
      <c r="I7502" s="38" t="n"/>
      <c r="J7502" s="38" t="n"/>
      <c r="K7502" s="38" t="n"/>
      <c r="L7502" s="38" t="n"/>
      <c r="N7502" s="36">
        <f>IF($B7502="","",IF($C7502="SUPERSTORE","Superstore","DH"))</f>
        <v/>
      </c>
      <c r="O7502" s="36">
        <f>IF($B7502="","",IFERROR(VLOOKUP($B7502,Mapping!$A:$C,2,0),"Not Mapped"))</f>
        <v/>
      </c>
      <c r="P7502" s="36">
        <f>IF($B7502="","",IFERROR(VLOOKUP($B7502,Mapping!$A:$C,3,0),"Not Mapped"))</f>
        <v/>
      </c>
      <c r="Q7502" s="36">
        <f>IF($B7502="","",IFERROR(VLOOKUP($O7502,Leaders!$A:$B,2,0),"Not Mapped"))</f>
        <v/>
      </c>
      <c r="R7502" s="36">
        <f>IF($B7502="","",IF(COUNTIF(Exclusions!$A:$A,$B7502)&gt;0,"Yes","No"))</f>
        <v/>
      </c>
      <c r="S7502" s="38">
        <f>IF($B7502="","",MIN(1,DAY($A7502)/IF($N7502="Superstore",Settings!$B$5,Settings!$B$4)))</f>
        <v/>
      </c>
      <c r="T7502" s="38">
        <f>IF(OR($B7502="",$G7502="",$S7502=0),"",$G7502/$S7502)</f>
        <v/>
      </c>
      <c r="U7502" s="36">
        <f>IF($T7502="","",IF($T7502&lt;Settings!$B$8,"Critical",IF($T7502&lt;Settings!$B$9,"Semi Critical","Non Critical")))</f>
        <v/>
      </c>
      <c r="V7502" s="28" t="n"/>
      <c r="Z7502">
        <f>IF($B7502="","",IFERROR(VLOOKUP($B7502,'Plan HC for CCA'!$A:$B,2,0),""))</f>
        <v/>
      </c>
      <c r="AA7502">
        <f>IF(OR($B7502="",$Z7502=""),"",IF(N($M7502)&lt;$Z7502,"Delta","No Delta"))</f>
        <v/>
      </c>
      <c r="AB7502">
        <f>IF(OR($B7502="",$Z7502=""),"",MAX(0,$Z7502-N($M7502)))</f>
        <v/>
      </c>
      <c r="AC7502" s="46">
        <f>IF($B7502="","",IFERROR(INDEX('CCA Util %'!$H:$H,MATCH($B7502,'CCA Util %'!$E:$E,0)),""))</f>
        <v/>
      </c>
      <c r="AD7502">
        <f>IF($B7502="","",IFERROR(INDEX('CCA Util %'!$G:$G,MATCH($B7502,'CCA Util %'!$E:$E,0)),""))</f>
        <v/>
      </c>
      <c r="AE7502">
        <f>IF(OR($B7502="",$U7502=""),"",$U7502&amp;" &amp; "&amp;IF(OR($AD7502="",$AD7502=0),"Util NA",$AD7502&amp;" Util"))</f>
        <v/>
      </c>
    </row>
    <row r="7503" ht="15.75" customHeight="1" s="42">
      <c r="A7503" s="41" t="n"/>
      <c r="G7503" s="38" t="n"/>
      <c r="H7503" s="38" t="n"/>
      <c r="I7503" s="38" t="n"/>
      <c r="J7503" s="38" t="n"/>
      <c r="K7503" s="38" t="n"/>
      <c r="L7503" s="38" t="n"/>
      <c r="N7503" s="36">
        <f>IF($B7503="","",IF($C7503="SUPERSTORE","Superstore","DH"))</f>
        <v/>
      </c>
      <c r="O7503" s="36">
        <f>IF($B7503="","",IFERROR(VLOOKUP($B7503,Mapping!$A:$C,2,0),"Not Mapped"))</f>
        <v/>
      </c>
      <c r="P7503" s="36">
        <f>IF($B7503="","",IFERROR(VLOOKUP($B7503,Mapping!$A:$C,3,0),"Not Mapped"))</f>
        <v/>
      </c>
      <c r="Q7503" s="36">
        <f>IF($B7503="","",IFERROR(VLOOKUP($O7503,Leaders!$A:$B,2,0),"Not Mapped"))</f>
        <v/>
      </c>
      <c r="R7503" s="36">
        <f>IF($B7503="","",IF(COUNTIF(Exclusions!$A:$A,$B7503)&gt;0,"Yes","No"))</f>
        <v/>
      </c>
      <c r="S7503" s="38">
        <f>IF($B7503="","",MIN(1,DAY($A7503)/IF($N7503="Superstore",Settings!$B$5,Settings!$B$4)))</f>
        <v/>
      </c>
      <c r="T7503" s="38">
        <f>IF(OR($B7503="",$G7503="",$S7503=0),"",$G7503/$S7503)</f>
        <v/>
      </c>
      <c r="U7503" s="36">
        <f>IF($T7503="","",IF($T7503&lt;Settings!$B$8,"Critical",IF($T7503&lt;Settings!$B$9,"Semi Critical","Non Critical")))</f>
        <v/>
      </c>
      <c r="V7503" s="28" t="n"/>
      <c r="Z7503">
        <f>IF($B7503="","",IFERROR(VLOOKUP($B7503,'Plan HC for CCA'!$A:$B,2,0),""))</f>
        <v/>
      </c>
      <c r="AA7503">
        <f>IF(OR($B7503="",$Z7503=""),"",IF(N($M7503)&lt;$Z7503,"Delta","No Delta"))</f>
        <v/>
      </c>
      <c r="AB7503">
        <f>IF(OR($B7503="",$Z7503=""),"",MAX(0,$Z7503-N($M7503)))</f>
        <v/>
      </c>
      <c r="AC7503" s="46">
        <f>IF($B7503="","",IFERROR(INDEX('CCA Util %'!$H:$H,MATCH($B7503,'CCA Util %'!$E:$E,0)),""))</f>
        <v/>
      </c>
      <c r="AD7503">
        <f>IF($B7503="","",IFERROR(INDEX('CCA Util %'!$G:$G,MATCH($B7503,'CCA Util %'!$E:$E,0)),""))</f>
        <v/>
      </c>
      <c r="AE7503">
        <f>IF(OR($B7503="",$U7503=""),"",$U7503&amp;" &amp; "&amp;IF(OR($AD7503="",$AD7503=0),"Util NA",$AD7503&amp;" Util"))</f>
        <v/>
      </c>
    </row>
    <row r="7504" ht="15.75" customHeight="1" s="42">
      <c r="A7504" s="41" t="n"/>
      <c r="G7504" s="38" t="n"/>
      <c r="H7504" s="38" t="n"/>
      <c r="I7504" s="38" t="n"/>
      <c r="J7504" s="38" t="n"/>
      <c r="K7504" s="38" t="n"/>
      <c r="L7504" s="38" t="n"/>
      <c r="N7504" s="36">
        <f>IF($B7504="","",IF($C7504="SUPERSTORE","Superstore","DH"))</f>
        <v/>
      </c>
      <c r="O7504" s="36">
        <f>IF($B7504="","",IFERROR(VLOOKUP($B7504,Mapping!$A:$C,2,0),"Not Mapped"))</f>
        <v/>
      </c>
      <c r="P7504" s="36">
        <f>IF($B7504="","",IFERROR(VLOOKUP($B7504,Mapping!$A:$C,3,0),"Not Mapped"))</f>
        <v/>
      </c>
      <c r="Q7504" s="36">
        <f>IF($B7504="","",IFERROR(VLOOKUP($O7504,Leaders!$A:$B,2,0),"Not Mapped"))</f>
        <v/>
      </c>
      <c r="R7504" s="36">
        <f>IF($B7504="","",IF(COUNTIF(Exclusions!$A:$A,$B7504)&gt;0,"Yes","No"))</f>
        <v/>
      </c>
      <c r="S7504" s="38">
        <f>IF($B7504="","",MIN(1,DAY($A7504)/IF($N7504="Superstore",Settings!$B$5,Settings!$B$4)))</f>
        <v/>
      </c>
      <c r="T7504" s="38">
        <f>IF(OR($B7504="",$G7504="",$S7504=0),"",$G7504/$S7504)</f>
        <v/>
      </c>
      <c r="U7504" s="36">
        <f>IF($T7504="","",IF($T7504&lt;Settings!$B$8,"Critical",IF($T7504&lt;Settings!$B$9,"Semi Critical","Non Critical")))</f>
        <v/>
      </c>
      <c r="V7504" s="28" t="n"/>
      <c r="Z7504">
        <f>IF($B7504="","",IFERROR(VLOOKUP($B7504,'Plan HC for CCA'!$A:$B,2,0),""))</f>
        <v/>
      </c>
      <c r="AA7504">
        <f>IF(OR($B7504="",$Z7504=""),"",IF(N($M7504)&lt;$Z7504,"Delta","No Delta"))</f>
        <v/>
      </c>
      <c r="AB7504">
        <f>IF(OR($B7504="",$Z7504=""),"",MAX(0,$Z7504-N($M7504)))</f>
        <v/>
      </c>
      <c r="AC7504" s="46">
        <f>IF($B7504="","",IFERROR(INDEX('CCA Util %'!$H:$H,MATCH($B7504,'CCA Util %'!$E:$E,0)),""))</f>
        <v/>
      </c>
      <c r="AD7504">
        <f>IF($B7504="","",IFERROR(INDEX('CCA Util %'!$G:$G,MATCH($B7504,'CCA Util %'!$E:$E,0)),""))</f>
        <v/>
      </c>
      <c r="AE7504">
        <f>IF(OR($B7504="",$U7504=""),"",$U7504&amp;" &amp; "&amp;IF(OR($AD7504="",$AD7504=0),"Util NA",$AD7504&amp;" Util"))</f>
        <v/>
      </c>
    </row>
    <row r="7505" ht="15.75" customHeight="1" s="42">
      <c r="A7505" s="41" t="n"/>
      <c r="G7505" s="38" t="n"/>
      <c r="H7505" s="38" t="n"/>
      <c r="I7505" s="38" t="n"/>
      <c r="J7505" s="38" t="n"/>
      <c r="K7505" s="38" t="n"/>
      <c r="L7505" s="38" t="n"/>
      <c r="N7505" s="36">
        <f>IF($B7505="","",IF($C7505="SUPERSTORE","Superstore","DH"))</f>
        <v/>
      </c>
      <c r="O7505" s="36">
        <f>IF($B7505="","",IFERROR(VLOOKUP($B7505,Mapping!$A:$C,2,0),"Not Mapped"))</f>
        <v/>
      </c>
      <c r="P7505" s="36">
        <f>IF($B7505="","",IFERROR(VLOOKUP($B7505,Mapping!$A:$C,3,0),"Not Mapped"))</f>
        <v/>
      </c>
      <c r="Q7505" s="36">
        <f>IF($B7505="","",IFERROR(VLOOKUP($O7505,Leaders!$A:$B,2,0),"Not Mapped"))</f>
        <v/>
      </c>
      <c r="R7505" s="36">
        <f>IF($B7505="","",IF(COUNTIF(Exclusions!$A:$A,$B7505)&gt;0,"Yes","No"))</f>
        <v/>
      </c>
      <c r="S7505" s="38">
        <f>IF($B7505="","",MIN(1,DAY($A7505)/IF($N7505="Superstore",Settings!$B$5,Settings!$B$4)))</f>
        <v/>
      </c>
      <c r="T7505" s="38">
        <f>IF(OR($B7505="",$G7505="",$S7505=0),"",$G7505/$S7505)</f>
        <v/>
      </c>
      <c r="U7505" s="36">
        <f>IF($T7505="","",IF($T7505&lt;Settings!$B$8,"Critical",IF($T7505&lt;Settings!$B$9,"Semi Critical","Non Critical")))</f>
        <v/>
      </c>
      <c r="V7505" s="28" t="n"/>
      <c r="Z7505">
        <f>IF($B7505="","",IFERROR(VLOOKUP($B7505,'Plan HC for CCA'!$A:$B,2,0),""))</f>
        <v/>
      </c>
      <c r="AA7505">
        <f>IF(OR($B7505="",$Z7505=""),"",IF(N($M7505)&lt;$Z7505,"Delta","No Delta"))</f>
        <v/>
      </c>
      <c r="AB7505">
        <f>IF(OR($B7505="",$Z7505=""),"",MAX(0,$Z7505-N($M7505)))</f>
        <v/>
      </c>
      <c r="AC7505" s="46">
        <f>IF($B7505="","",IFERROR(INDEX('CCA Util %'!$H:$H,MATCH($B7505,'CCA Util %'!$E:$E,0)),""))</f>
        <v/>
      </c>
      <c r="AD7505">
        <f>IF($B7505="","",IFERROR(INDEX('CCA Util %'!$G:$G,MATCH($B7505,'CCA Util %'!$E:$E,0)),""))</f>
        <v/>
      </c>
      <c r="AE7505">
        <f>IF(OR($B7505="",$U7505=""),"",$U7505&amp;" &amp; "&amp;IF(OR($AD7505="",$AD7505=0),"Util NA",$AD7505&amp;" Util"))</f>
        <v/>
      </c>
    </row>
    <row r="7506" ht="15.75" customHeight="1" s="42">
      <c r="A7506" s="41" t="n"/>
      <c r="G7506" s="38" t="n"/>
      <c r="H7506" s="38" t="n"/>
      <c r="I7506" s="38" t="n"/>
      <c r="J7506" s="38" t="n"/>
      <c r="K7506" s="38" t="n"/>
      <c r="L7506" s="38" t="n"/>
      <c r="N7506" s="36">
        <f>IF($B7506="","",IF($C7506="SUPERSTORE","Superstore","DH"))</f>
        <v/>
      </c>
      <c r="O7506" s="36">
        <f>IF($B7506="","",IFERROR(VLOOKUP($B7506,Mapping!$A:$C,2,0),"Not Mapped"))</f>
        <v/>
      </c>
      <c r="P7506" s="36">
        <f>IF($B7506="","",IFERROR(VLOOKUP($B7506,Mapping!$A:$C,3,0),"Not Mapped"))</f>
        <v/>
      </c>
      <c r="Q7506" s="36">
        <f>IF($B7506="","",IFERROR(VLOOKUP($O7506,Leaders!$A:$B,2,0),"Not Mapped"))</f>
        <v/>
      </c>
      <c r="R7506" s="36">
        <f>IF($B7506="","",IF(COUNTIF(Exclusions!$A:$A,$B7506)&gt;0,"Yes","No"))</f>
        <v/>
      </c>
      <c r="S7506" s="38">
        <f>IF($B7506="","",MIN(1,DAY($A7506)/IF($N7506="Superstore",Settings!$B$5,Settings!$B$4)))</f>
        <v/>
      </c>
      <c r="T7506" s="38">
        <f>IF(OR($B7506="",$G7506="",$S7506=0),"",$G7506/$S7506)</f>
        <v/>
      </c>
      <c r="U7506" s="36">
        <f>IF($T7506="","",IF($T7506&lt;Settings!$B$8,"Critical",IF($T7506&lt;Settings!$B$9,"Semi Critical","Non Critical")))</f>
        <v/>
      </c>
      <c r="V7506" s="28" t="n"/>
      <c r="Z7506">
        <f>IF($B7506="","",IFERROR(VLOOKUP($B7506,'Plan HC for CCA'!$A:$B,2,0),""))</f>
        <v/>
      </c>
      <c r="AA7506">
        <f>IF(OR($B7506="",$Z7506=""),"",IF(N($M7506)&lt;$Z7506,"Delta","No Delta"))</f>
        <v/>
      </c>
      <c r="AB7506">
        <f>IF(OR($B7506="",$Z7506=""),"",MAX(0,$Z7506-N($M7506)))</f>
        <v/>
      </c>
      <c r="AC7506" s="46">
        <f>IF($B7506="","",IFERROR(INDEX('CCA Util %'!$H:$H,MATCH($B7506,'CCA Util %'!$E:$E,0)),""))</f>
        <v/>
      </c>
      <c r="AD7506">
        <f>IF($B7506="","",IFERROR(INDEX('CCA Util %'!$G:$G,MATCH($B7506,'CCA Util %'!$E:$E,0)),""))</f>
        <v/>
      </c>
      <c r="AE7506">
        <f>IF(OR($B7506="",$U7506=""),"",$U7506&amp;" &amp; "&amp;IF(OR($AD7506="",$AD7506=0),"Util NA",$AD7506&amp;" Util"))</f>
        <v/>
      </c>
    </row>
    <row r="7507" ht="15.75" customHeight="1" s="42">
      <c r="A7507" s="41" t="n"/>
      <c r="G7507" s="38" t="n"/>
      <c r="H7507" s="38" t="n"/>
      <c r="I7507" s="38" t="n"/>
      <c r="J7507" s="38" t="n"/>
      <c r="K7507" s="38" t="n"/>
      <c r="L7507" s="38" t="n"/>
      <c r="N7507" s="36">
        <f>IF($B7507="","",IF($C7507="SUPERSTORE","Superstore","DH"))</f>
        <v/>
      </c>
      <c r="O7507" s="36">
        <f>IF($B7507="","",IFERROR(VLOOKUP($B7507,Mapping!$A:$C,2,0),"Not Mapped"))</f>
        <v/>
      </c>
      <c r="P7507" s="36">
        <f>IF($B7507="","",IFERROR(VLOOKUP($B7507,Mapping!$A:$C,3,0),"Not Mapped"))</f>
        <v/>
      </c>
      <c r="Q7507" s="36">
        <f>IF($B7507="","",IFERROR(VLOOKUP($O7507,Leaders!$A:$B,2,0),"Not Mapped"))</f>
        <v/>
      </c>
      <c r="R7507" s="36">
        <f>IF($B7507="","",IF(COUNTIF(Exclusions!$A:$A,$B7507)&gt;0,"Yes","No"))</f>
        <v/>
      </c>
      <c r="S7507" s="38">
        <f>IF($B7507="","",MIN(1,DAY($A7507)/IF($N7507="Superstore",Settings!$B$5,Settings!$B$4)))</f>
        <v/>
      </c>
      <c r="T7507" s="38">
        <f>IF(OR($B7507="",$G7507="",$S7507=0),"",$G7507/$S7507)</f>
        <v/>
      </c>
      <c r="U7507" s="36">
        <f>IF($T7507="","",IF($T7507&lt;Settings!$B$8,"Critical",IF($T7507&lt;Settings!$B$9,"Semi Critical","Non Critical")))</f>
        <v/>
      </c>
      <c r="V7507" s="28" t="n"/>
      <c r="Z7507">
        <f>IF($B7507="","",IFERROR(VLOOKUP($B7507,'Plan HC for CCA'!$A:$B,2,0),""))</f>
        <v/>
      </c>
      <c r="AA7507">
        <f>IF(OR($B7507="",$Z7507=""),"",IF(N($M7507)&lt;$Z7507,"Delta","No Delta"))</f>
        <v/>
      </c>
      <c r="AB7507">
        <f>IF(OR($B7507="",$Z7507=""),"",MAX(0,$Z7507-N($M7507)))</f>
        <v/>
      </c>
      <c r="AC7507" s="46">
        <f>IF($B7507="","",IFERROR(INDEX('CCA Util %'!$H:$H,MATCH($B7507,'CCA Util %'!$E:$E,0)),""))</f>
        <v/>
      </c>
      <c r="AD7507">
        <f>IF($B7507="","",IFERROR(INDEX('CCA Util %'!$G:$G,MATCH($B7507,'CCA Util %'!$E:$E,0)),""))</f>
        <v/>
      </c>
      <c r="AE7507">
        <f>IF(OR($B7507="",$U7507=""),"",$U7507&amp;" &amp; "&amp;IF(OR($AD7507="",$AD7507=0),"Util NA",$AD7507&amp;" Util"))</f>
        <v/>
      </c>
    </row>
    <row r="7508" ht="15.75" customHeight="1" s="42">
      <c r="A7508" s="41" t="n"/>
      <c r="G7508" s="38" t="n"/>
      <c r="H7508" s="38" t="n"/>
      <c r="I7508" s="38" t="n"/>
      <c r="J7508" s="38" t="n"/>
      <c r="K7508" s="38" t="n"/>
      <c r="L7508" s="38" t="n"/>
      <c r="N7508" s="36">
        <f>IF($B7508="","",IF($C7508="SUPERSTORE","Superstore","DH"))</f>
        <v/>
      </c>
      <c r="O7508" s="36">
        <f>IF($B7508="","",IFERROR(VLOOKUP($B7508,Mapping!$A:$C,2,0),"Not Mapped"))</f>
        <v/>
      </c>
      <c r="P7508" s="36">
        <f>IF($B7508="","",IFERROR(VLOOKUP($B7508,Mapping!$A:$C,3,0),"Not Mapped"))</f>
        <v/>
      </c>
      <c r="Q7508" s="36">
        <f>IF($B7508="","",IFERROR(VLOOKUP($O7508,Leaders!$A:$B,2,0),"Not Mapped"))</f>
        <v/>
      </c>
      <c r="R7508" s="36">
        <f>IF($B7508="","",IF(COUNTIF(Exclusions!$A:$A,$B7508)&gt;0,"Yes","No"))</f>
        <v/>
      </c>
      <c r="S7508" s="38">
        <f>IF($B7508="","",MIN(1,DAY($A7508)/IF($N7508="Superstore",Settings!$B$5,Settings!$B$4)))</f>
        <v/>
      </c>
      <c r="T7508" s="38">
        <f>IF(OR($B7508="",$G7508="",$S7508=0),"",$G7508/$S7508)</f>
        <v/>
      </c>
      <c r="U7508" s="36">
        <f>IF($T7508="","",IF($T7508&lt;Settings!$B$8,"Critical",IF($T7508&lt;Settings!$B$9,"Semi Critical","Non Critical")))</f>
        <v/>
      </c>
      <c r="V7508" s="28" t="n"/>
      <c r="Z7508">
        <f>IF($B7508="","",IFERROR(VLOOKUP($B7508,'Plan HC for CCA'!$A:$B,2,0),""))</f>
        <v/>
      </c>
      <c r="AA7508">
        <f>IF(OR($B7508="",$Z7508=""),"",IF(N($M7508)&lt;$Z7508,"Delta","No Delta"))</f>
        <v/>
      </c>
      <c r="AB7508">
        <f>IF(OR($B7508="",$Z7508=""),"",MAX(0,$Z7508-N($M7508)))</f>
        <v/>
      </c>
      <c r="AC7508" s="46">
        <f>IF($B7508="","",IFERROR(INDEX('CCA Util %'!$H:$H,MATCH($B7508,'CCA Util %'!$E:$E,0)),""))</f>
        <v/>
      </c>
      <c r="AD7508">
        <f>IF($B7508="","",IFERROR(INDEX('CCA Util %'!$G:$G,MATCH($B7508,'CCA Util %'!$E:$E,0)),""))</f>
        <v/>
      </c>
      <c r="AE7508">
        <f>IF(OR($B7508="",$U7508=""),"",$U7508&amp;" &amp; "&amp;IF(OR($AD7508="",$AD7508=0),"Util NA",$AD7508&amp;" Util"))</f>
        <v/>
      </c>
    </row>
    <row r="7509" ht="15.75" customHeight="1" s="42">
      <c r="A7509" s="41" t="n"/>
      <c r="G7509" s="38" t="n"/>
      <c r="H7509" s="38" t="n"/>
      <c r="I7509" s="38" t="n"/>
      <c r="J7509" s="38" t="n"/>
      <c r="K7509" s="38" t="n"/>
      <c r="L7509" s="38" t="n"/>
      <c r="N7509" s="36">
        <f>IF($B7509="","",IF($C7509="SUPERSTORE","Superstore","DH"))</f>
        <v/>
      </c>
      <c r="O7509" s="36">
        <f>IF($B7509="","",IFERROR(VLOOKUP($B7509,Mapping!$A:$C,2,0),"Not Mapped"))</f>
        <v/>
      </c>
      <c r="P7509" s="36">
        <f>IF($B7509="","",IFERROR(VLOOKUP($B7509,Mapping!$A:$C,3,0),"Not Mapped"))</f>
        <v/>
      </c>
      <c r="Q7509" s="36">
        <f>IF($B7509="","",IFERROR(VLOOKUP($O7509,Leaders!$A:$B,2,0),"Not Mapped"))</f>
        <v/>
      </c>
      <c r="R7509" s="36">
        <f>IF($B7509="","",IF(COUNTIF(Exclusions!$A:$A,$B7509)&gt;0,"Yes","No"))</f>
        <v/>
      </c>
      <c r="S7509" s="38">
        <f>IF($B7509="","",MIN(1,DAY($A7509)/IF($N7509="Superstore",Settings!$B$5,Settings!$B$4)))</f>
        <v/>
      </c>
      <c r="T7509" s="38">
        <f>IF(OR($B7509="",$G7509="",$S7509=0),"",$G7509/$S7509)</f>
        <v/>
      </c>
      <c r="U7509" s="36">
        <f>IF($T7509="","",IF($T7509&lt;Settings!$B$8,"Critical",IF($T7509&lt;Settings!$B$9,"Semi Critical","Non Critical")))</f>
        <v/>
      </c>
      <c r="V7509" s="28" t="n"/>
      <c r="Z7509">
        <f>IF($B7509="","",IFERROR(VLOOKUP($B7509,'Plan HC for CCA'!$A:$B,2,0),""))</f>
        <v/>
      </c>
      <c r="AA7509">
        <f>IF(OR($B7509="",$Z7509=""),"",IF(N($M7509)&lt;$Z7509,"Delta","No Delta"))</f>
        <v/>
      </c>
      <c r="AB7509">
        <f>IF(OR($B7509="",$Z7509=""),"",MAX(0,$Z7509-N($M7509)))</f>
        <v/>
      </c>
      <c r="AC7509" s="46">
        <f>IF($B7509="","",IFERROR(INDEX('CCA Util %'!$H:$H,MATCH($B7509,'CCA Util %'!$E:$E,0)),""))</f>
        <v/>
      </c>
      <c r="AD7509">
        <f>IF($B7509="","",IFERROR(INDEX('CCA Util %'!$G:$G,MATCH($B7509,'CCA Util %'!$E:$E,0)),""))</f>
        <v/>
      </c>
      <c r="AE7509">
        <f>IF(OR($B7509="",$U7509=""),"",$U7509&amp;" &amp; "&amp;IF(OR($AD7509="",$AD7509=0),"Util NA",$AD7509&amp;" Util"))</f>
        <v/>
      </c>
    </row>
    <row r="7510" ht="15.75" customHeight="1" s="42">
      <c r="A7510" s="41" t="n"/>
      <c r="G7510" s="38" t="n"/>
      <c r="H7510" s="38" t="n"/>
      <c r="I7510" s="38" t="n"/>
      <c r="J7510" s="38" t="n"/>
      <c r="K7510" s="38" t="n"/>
      <c r="L7510" s="38" t="n"/>
      <c r="N7510" s="36">
        <f>IF($B7510="","",IF($C7510="SUPERSTORE","Superstore","DH"))</f>
        <v/>
      </c>
      <c r="O7510" s="36">
        <f>IF($B7510="","",IFERROR(VLOOKUP($B7510,Mapping!$A:$C,2,0),"Not Mapped"))</f>
        <v/>
      </c>
      <c r="P7510" s="36">
        <f>IF($B7510="","",IFERROR(VLOOKUP($B7510,Mapping!$A:$C,3,0),"Not Mapped"))</f>
        <v/>
      </c>
      <c r="Q7510" s="36">
        <f>IF($B7510="","",IFERROR(VLOOKUP($O7510,Leaders!$A:$B,2,0),"Not Mapped"))</f>
        <v/>
      </c>
      <c r="R7510" s="36">
        <f>IF($B7510="","",IF(COUNTIF(Exclusions!$A:$A,$B7510)&gt;0,"Yes","No"))</f>
        <v/>
      </c>
      <c r="S7510" s="38">
        <f>IF($B7510="","",MIN(1,DAY($A7510)/IF($N7510="Superstore",Settings!$B$5,Settings!$B$4)))</f>
        <v/>
      </c>
      <c r="T7510" s="38">
        <f>IF(OR($B7510="",$G7510="",$S7510=0),"",$G7510/$S7510)</f>
        <v/>
      </c>
      <c r="U7510" s="36">
        <f>IF($T7510="","",IF($T7510&lt;Settings!$B$8,"Critical",IF($T7510&lt;Settings!$B$9,"Semi Critical","Non Critical")))</f>
        <v/>
      </c>
      <c r="V7510" s="28" t="n"/>
      <c r="Z7510">
        <f>IF($B7510="","",IFERROR(VLOOKUP($B7510,'Plan HC for CCA'!$A:$B,2,0),""))</f>
        <v/>
      </c>
      <c r="AA7510">
        <f>IF(OR($B7510="",$Z7510=""),"",IF(N($M7510)&lt;$Z7510,"Delta","No Delta"))</f>
        <v/>
      </c>
      <c r="AB7510">
        <f>IF(OR($B7510="",$Z7510=""),"",MAX(0,$Z7510-N($M7510)))</f>
        <v/>
      </c>
      <c r="AC7510" s="46">
        <f>IF($B7510="","",IFERROR(INDEX('CCA Util %'!$H:$H,MATCH($B7510,'CCA Util %'!$E:$E,0)),""))</f>
        <v/>
      </c>
      <c r="AD7510">
        <f>IF($B7510="","",IFERROR(INDEX('CCA Util %'!$G:$G,MATCH($B7510,'CCA Util %'!$E:$E,0)),""))</f>
        <v/>
      </c>
      <c r="AE7510">
        <f>IF(OR($B7510="",$U7510=""),"",$U7510&amp;" &amp; "&amp;IF(OR($AD7510="",$AD7510=0),"Util NA",$AD7510&amp;" Util"))</f>
        <v/>
      </c>
    </row>
    <row r="7511" ht="15.75" customHeight="1" s="42">
      <c r="A7511" s="41" t="n"/>
      <c r="G7511" s="38" t="n"/>
      <c r="H7511" s="38" t="n"/>
      <c r="I7511" s="38" t="n"/>
      <c r="J7511" s="38" t="n"/>
      <c r="K7511" s="38" t="n"/>
      <c r="L7511" s="38" t="n"/>
      <c r="N7511" s="36">
        <f>IF($B7511="","",IF($C7511="SUPERSTORE","Superstore","DH"))</f>
        <v/>
      </c>
      <c r="O7511" s="36">
        <f>IF($B7511="","",IFERROR(VLOOKUP($B7511,Mapping!$A:$C,2,0),"Not Mapped"))</f>
        <v/>
      </c>
      <c r="P7511" s="36">
        <f>IF($B7511="","",IFERROR(VLOOKUP($B7511,Mapping!$A:$C,3,0),"Not Mapped"))</f>
        <v/>
      </c>
      <c r="Q7511" s="36">
        <f>IF($B7511="","",IFERROR(VLOOKUP($O7511,Leaders!$A:$B,2,0),"Not Mapped"))</f>
        <v/>
      </c>
      <c r="R7511" s="36">
        <f>IF($B7511="","",IF(COUNTIF(Exclusions!$A:$A,$B7511)&gt;0,"Yes","No"))</f>
        <v/>
      </c>
      <c r="S7511" s="38">
        <f>IF($B7511="","",MIN(1,DAY($A7511)/IF($N7511="Superstore",Settings!$B$5,Settings!$B$4)))</f>
        <v/>
      </c>
      <c r="T7511" s="38">
        <f>IF(OR($B7511="",$G7511="",$S7511=0),"",$G7511/$S7511)</f>
        <v/>
      </c>
      <c r="U7511" s="36">
        <f>IF($T7511="","",IF($T7511&lt;Settings!$B$8,"Critical",IF($T7511&lt;Settings!$B$9,"Semi Critical","Non Critical")))</f>
        <v/>
      </c>
      <c r="V7511" s="28" t="n"/>
      <c r="Z7511">
        <f>IF($B7511="","",IFERROR(VLOOKUP($B7511,'Plan HC for CCA'!$A:$B,2,0),""))</f>
        <v/>
      </c>
      <c r="AA7511">
        <f>IF(OR($B7511="",$Z7511=""),"",IF(N($M7511)&lt;$Z7511,"Delta","No Delta"))</f>
        <v/>
      </c>
      <c r="AB7511">
        <f>IF(OR($B7511="",$Z7511=""),"",MAX(0,$Z7511-N($M7511)))</f>
        <v/>
      </c>
      <c r="AC7511" s="46">
        <f>IF($B7511="","",IFERROR(INDEX('CCA Util %'!$H:$H,MATCH($B7511,'CCA Util %'!$E:$E,0)),""))</f>
        <v/>
      </c>
      <c r="AD7511">
        <f>IF($B7511="","",IFERROR(INDEX('CCA Util %'!$G:$G,MATCH($B7511,'CCA Util %'!$E:$E,0)),""))</f>
        <v/>
      </c>
      <c r="AE7511">
        <f>IF(OR($B7511="",$U7511=""),"",$U7511&amp;" &amp; "&amp;IF(OR($AD7511="",$AD7511=0),"Util NA",$AD7511&amp;" Util"))</f>
        <v/>
      </c>
    </row>
    <row r="7512" ht="15.75" customHeight="1" s="42">
      <c r="A7512" s="41" t="n"/>
      <c r="G7512" s="38" t="n"/>
      <c r="H7512" s="38" t="n"/>
      <c r="I7512" s="38" t="n"/>
      <c r="J7512" s="38" t="n"/>
      <c r="K7512" s="38" t="n"/>
      <c r="L7512" s="38" t="n"/>
      <c r="N7512" s="36">
        <f>IF($B7512="","",IF($C7512="SUPERSTORE","Superstore","DH"))</f>
        <v/>
      </c>
      <c r="O7512" s="36">
        <f>IF($B7512="","",IFERROR(VLOOKUP($B7512,Mapping!$A:$C,2,0),"Not Mapped"))</f>
        <v/>
      </c>
      <c r="P7512" s="36">
        <f>IF($B7512="","",IFERROR(VLOOKUP($B7512,Mapping!$A:$C,3,0),"Not Mapped"))</f>
        <v/>
      </c>
      <c r="Q7512" s="36">
        <f>IF($B7512="","",IFERROR(VLOOKUP($O7512,Leaders!$A:$B,2,0),"Not Mapped"))</f>
        <v/>
      </c>
      <c r="R7512" s="36">
        <f>IF($B7512="","",IF(COUNTIF(Exclusions!$A:$A,$B7512)&gt;0,"Yes","No"))</f>
        <v/>
      </c>
      <c r="S7512" s="38">
        <f>IF($B7512="","",MIN(1,DAY($A7512)/IF($N7512="Superstore",Settings!$B$5,Settings!$B$4)))</f>
        <v/>
      </c>
      <c r="T7512" s="38">
        <f>IF(OR($B7512="",$G7512="",$S7512=0),"",$G7512/$S7512)</f>
        <v/>
      </c>
      <c r="U7512" s="36">
        <f>IF($T7512="","",IF($T7512&lt;Settings!$B$8,"Critical",IF($T7512&lt;Settings!$B$9,"Semi Critical","Non Critical")))</f>
        <v/>
      </c>
      <c r="V7512" s="28" t="n"/>
      <c r="Z7512">
        <f>IF($B7512="","",IFERROR(VLOOKUP($B7512,'Plan HC for CCA'!$A:$B,2,0),""))</f>
        <v/>
      </c>
      <c r="AA7512">
        <f>IF(OR($B7512="",$Z7512=""),"",IF(N($M7512)&lt;$Z7512,"Delta","No Delta"))</f>
        <v/>
      </c>
      <c r="AB7512">
        <f>IF(OR($B7512="",$Z7512=""),"",MAX(0,$Z7512-N($M7512)))</f>
        <v/>
      </c>
      <c r="AC7512" s="46">
        <f>IF($B7512="","",IFERROR(INDEX('CCA Util %'!$H:$H,MATCH($B7512,'CCA Util %'!$E:$E,0)),""))</f>
        <v/>
      </c>
      <c r="AD7512">
        <f>IF($B7512="","",IFERROR(INDEX('CCA Util %'!$G:$G,MATCH($B7512,'CCA Util %'!$E:$E,0)),""))</f>
        <v/>
      </c>
      <c r="AE7512">
        <f>IF(OR($B7512="",$U7512=""),"",$U7512&amp;" &amp; "&amp;IF(OR($AD7512="",$AD7512=0),"Util NA",$AD7512&amp;" Util"))</f>
        <v/>
      </c>
    </row>
    <row r="7513" ht="15.75" customHeight="1" s="42">
      <c r="A7513" s="41" t="n"/>
      <c r="G7513" s="38" t="n"/>
      <c r="H7513" s="38" t="n"/>
      <c r="I7513" s="38" t="n"/>
      <c r="J7513" s="38" t="n"/>
      <c r="K7513" s="38" t="n"/>
      <c r="L7513" s="38" t="n"/>
      <c r="N7513" s="36">
        <f>IF($B7513="","",IF($C7513="SUPERSTORE","Superstore","DH"))</f>
        <v/>
      </c>
      <c r="O7513" s="36">
        <f>IF($B7513="","",IFERROR(VLOOKUP($B7513,Mapping!$A:$C,2,0),"Not Mapped"))</f>
        <v/>
      </c>
      <c r="P7513" s="36">
        <f>IF($B7513="","",IFERROR(VLOOKUP($B7513,Mapping!$A:$C,3,0),"Not Mapped"))</f>
        <v/>
      </c>
      <c r="Q7513" s="36">
        <f>IF($B7513="","",IFERROR(VLOOKUP($O7513,Leaders!$A:$B,2,0),"Not Mapped"))</f>
        <v/>
      </c>
      <c r="R7513" s="36">
        <f>IF($B7513="","",IF(COUNTIF(Exclusions!$A:$A,$B7513)&gt;0,"Yes","No"))</f>
        <v/>
      </c>
      <c r="S7513" s="38">
        <f>IF($B7513="","",MIN(1,DAY($A7513)/IF($N7513="Superstore",Settings!$B$5,Settings!$B$4)))</f>
        <v/>
      </c>
      <c r="T7513" s="38">
        <f>IF(OR($B7513="",$G7513="",$S7513=0),"",$G7513/$S7513)</f>
        <v/>
      </c>
      <c r="U7513" s="36">
        <f>IF($T7513="","",IF($T7513&lt;Settings!$B$8,"Critical",IF($T7513&lt;Settings!$B$9,"Semi Critical","Non Critical")))</f>
        <v/>
      </c>
      <c r="V7513" s="28" t="n"/>
      <c r="Z7513">
        <f>IF($B7513="","",IFERROR(VLOOKUP($B7513,'Plan HC for CCA'!$A:$B,2,0),""))</f>
        <v/>
      </c>
      <c r="AA7513">
        <f>IF(OR($B7513="",$Z7513=""),"",IF(N($M7513)&lt;$Z7513,"Delta","No Delta"))</f>
        <v/>
      </c>
      <c r="AB7513">
        <f>IF(OR($B7513="",$Z7513=""),"",MAX(0,$Z7513-N($M7513)))</f>
        <v/>
      </c>
      <c r="AC7513" s="46">
        <f>IF($B7513="","",IFERROR(INDEX('CCA Util %'!$H:$H,MATCH($B7513,'CCA Util %'!$E:$E,0)),""))</f>
        <v/>
      </c>
      <c r="AD7513">
        <f>IF($B7513="","",IFERROR(INDEX('CCA Util %'!$G:$G,MATCH($B7513,'CCA Util %'!$E:$E,0)),""))</f>
        <v/>
      </c>
      <c r="AE7513">
        <f>IF(OR($B7513="",$U7513=""),"",$U7513&amp;" &amp; "&amp;IF(OR($AD7513="",$AD7513=0),"Util NA",$AD7513&amp;" Util"))</f>
        <v/>
      </c>
    </row>
    <row r="7514" ht="15.75" customHeight="1" s="42">
      <c r="A7514" s="41" t="n"/>
      <c r="G7514" s="38" t="n"/>
      <c r="H7514" s="38" t="n"/>
      <c r="I7514" s="38" t="n"/>
      <c r="J7514" s="38" t="n"/>
      <c r="K7514" s="38" t="n"/>
      <c r="L7514" s="38" t="n"/>
      <c r="N7514" s="36">
        <f>IF($B7514="","",IF($C7514="SUPERSTORE","Superstore","DH"))</f>
        <v/>
      </c>
      <c r="O7514" s="36">
        <f>IF($B7514="","",IFERROR(VLOOKUP($B7514,Mapping!$A:$C,2,0),"Not Mapped"))</f>
        <v/>
      </c>
      <c r="P7514" s="36">
        <f>IF($B7514="","",IFERROR(VLOOKUP($B7514,Mapping!$A:$C,3,0),"Not Mapped"))</f>
        <v/>
      </c>
      <c r="Q7514" s="36">
        <f>IF($B7514="","",IFERROR(VLOOKUP($O7514,Leaders!$A:$B,2,0),"Not Mapped"))</f>
        <v/>
      </c>
      <c r="R7514" s="36">
        <f>IF($B7514="","",IF(COUNTIF(Exclusions!$A:$A,$B7514)&gt;0,"Yes","No"))</f>
        <v/>
      </c>
      <c r="S7514" s="38">
        <f>IF($B7514="","",MIN(1,DAY($A7514)/IF($N7514="Superstore",Settings!$B$5,Settings!$B$4)))</f>
        <v/>
      </c>
      <c r="T7514" s="38">
        <f>IF(OR($B7514="",$G7514="",$S7514=0),"",$G7514/$S7514)</f>
        <v/>
      </c>
      <c r="U7514" s="36">
        <f>IF($T7514="","",IF($T7514&lt;Settings!$B$8,"Critical",IF($T7514&lt;Settings!$B$9,"Semi Critical","Non Critical")))</f>
        <v/>
      </c>
      <c r="V7514" s="28" t="n"/>
      <c r="Z7514">
        <f>IF($B7514="","",IFERROR(VLOOKUP($B7514,'Plan HC for CCA'!$A:$B,2,0),""))</f>
        <v/>
      </c>
      <c r="AA7514">
        <f>IF(OR($B7514="",$Z7514=""),"",IF(N($M7514)&lt;$Z7514,"Delta","No Delta"))</f>
        <v/>
      </c>
      <c r="AB7514">
        <f>IF(OR($B7514="",$Z7514=""),"",MAX(0,$Z7514-N($M7514)))</f>
        <v/>
      </c>
      <c r="AC7514" s="46">
        <f>IF($B7514="","",IFERROR(INDEX('CCA Util %'!$H:$H,MATCH($B7514,'CCA Util %'!$E:$E,0)),""))</f>
        <v/>
      </c>
      <c r="AD7514">
        <f>IF($B7514="","",IFERROR(INDEX('CCA Util %'!$G:$G,MATCH($B7514,'CCA Util %'!$E:$E,0)),""))</f>
        <v/>
      </c>
      <c r="AE7514">
        <f>IF(OR($B7514="",$U7514=""),"",$U7514&amp;" &amp; "&amp;IF(OR($AD7514="",$AD7514=0),"Util NA",$AD7514&amp;" Util"))</f>
        <v/>
      </c>
    </row>
    <row r="7515" ht="15.75" customHeight="1" s="42">
      <c r="A7515" s="41" t="n"/>
      <c r="G7515" s="38" t="n"/>
      <c r="H7515" s="38" t="n"/>
      <c r="I7515" s="38" t="n"/>
      <c r="J7515" s="38" t="n"/>
      <c r="K7515" s="38" t="n"/>
      <c r="L7515" s="38" t="n"/>
      <c r="N7515" s="36">
        <f>IF($B7515="","",IF($C7515="SUPERSTORE","Superstore","DH"))</f>
        <v/>
      </c>
      <c r="O7515" s="36">
        <f>IF($B7515="","",IFERROR(VLOOKUP($B7515,Mapping!$A:$C,2,0),"Not Mapped"))</f>
        <v/>
      </c>
      <c r="P7515" s="36">
        <f>IF($B7515="","",IFERROR(VLOOKUP($B7515,Mapping!$A:$C,3,0),"Not Mapped"))</f>
        <v/>
      </c>
      <c r="Q7515" s="36">
        <f>IF($B7515="","",IFERROR(VLOOKUP($O7515,Leaders!$A:$B,2,0),"Not Mapped"))</f>
        <v/>
      </c>
      <c r="R7515" s="36">
        <f>IF($B7515="","",IF(COUNTIF(Exclusions!$A:$A,$B7515)&gt;0,"Yes","No"))</f>
        <v/>
      </c>
      <c r="S7515" s="38">
        <f>IF($B7515="","",MIN(1,DAY($A7515)/IF($N7515="Superstore",Settings!$B$5,Settings!$B$4)))</f>
        <v/>
      </c>
      <c r="T7515" s="38">
        <f>IF(OR($B7515="",$G7515="",$S7515=0),"",$G7515/$S7515)</f>
        <v/>
      </c>
      <c r="U7515" s="36">
        <f>IF($T7515="","",IF($T7515&lt;Settings!$B$8,"Critical",IF($T7515&lt;Settings!$B$9,"Semi Critical","Non Critical")))</f>
        <v/>
      </c>
      <c r="V7515" s="28" t="n"/>
      <c r="Z7515">
        <f>IF($B7515="","",IFERROR(VLOOKUP($B7515,'Plan HC for CCA'!$A:$B,2,0),""))</f>
        <v/>
      </c>
      <c r="AA7515">
        <f>IF(OR($B7515="",$Z7515=""),"",IF(N($M7515)&lt;$Z7515,"Delta","No Delta"))</f>
        <v/>
      </c>
      <c r="AB7515">
        <f>IF(OR($B7515="",$Z7515=""),"",MAX(0,$Z7515-N($M7515)))</f>
        <v/>
      </c>
      <c r="AC7515" s="46">
        <f>IF($B7515="","",IFERROR(INDEX('CCA Util %'!$H:$H,MATCH($B7515,'CCA Util %'!$E:$E,0)),""))</f>
        <v/>
      </c>
      <c r="AD7515">
        <f>IF($B7515="","",IFERROR(INDEX('CCA Util %'!$G:$G,MATCH($B7515,'CCA Util %'!$E:$E,0)),""))</f>
        <v/>
      </c>
      <c r="AE7515">
        <f>IF(OR($B7515="",$U7515=""),"",$U7515&amp;" &amp; "&amp;IF(OR($AD7515="",$AD7515=0),"Util NA",$AD7515&amp;" Util"))</f>
        <v/>
      </c>
    </row>
    <row r="7516" ht="15.75" customHeight="1" s="42">
      <c r="A7516" s="41" t="n"/>
      <c r="G7516" s="38" t="n"/>
      <c r="H7516" s="38" t="n"/>
      <c r="I7516" s="38" t="n"/>
      <c r="J7516" s="38" t="n"/>
      <c r="K7516" s="38" t="n"/>
      <c r="L7516" s="38" t="n"/>
      <c r="N7516" s="36">
        <f>IF($B7516="","",IF($C7516="SUPERSTORE","Superstore","DH"))</f>
        <v/>
      </c>
      <c r="O7516" s="36">
        <f>IF($B7516="","",IFERROR(VLOOKUP($B7516,Mapping!$A:$C,2,0),"Not Mapped"))</f>
        <v/>
      </c>
      <c r="P7516" s="36">
        <f>IF($B7516="","",IFERROR(VLOOKUP($B7516,Mapping!$A:$C,3,0),"Not Mapped"))</f>
        <v/>
      </c>
      <c r="Q7516" s="36">
        <f>IF($B7516="","",IFERROR(VLOOKUP($O7516,Leaders!$A:$B,2,0),"Not Mapped"))</f>
        <v/>
      </c>
      <c r="R7516" s="36">
        <f>IF($B7516="","",IF(COUNTIF(Exclusions!$A:$A,$B7516)&gt;0,"Yes","No"))</f>
        <v/>
      </c>
      <c r="S7516" s="38">
        <f>IF($B7516="","",MIN(1,DAY($A7516)/IF($N7516="Superstore",Settings!$B$5,Settings!$B$4)))</f>
        <v/>
      </c>
      <c r="T7516" s="38">
        <f>IF(OR($B7516="",$G7516="",$S7516=0),"",$G7516/$S7516)</f>
        <v/>
      </c>
      <c r="U7516" s="36">
        <f>IF($T7516="","",IF($T7516&lt;Settings!$B$8,"Critical",IF($T7516&lt;Settings!$B$9,"Semi Critical","Non Critical")))</f>
        <v/>
      </c>
      <c r="V7516" s="28" t="n"/>
      <c r="Z7516">
        <f>IF($B7516="","",IFERROR(VLOOKUP($B7516,'Plan HC for CCA'!$A:$B,2,0),""))</f>
        <v/>
      </c>
      <c r="AA7516">
        <f>IF(OR($B7516="",$Z7516=""),"",IF(N($M7516)&lt;$Z7516,"Delta","No Delta"))</f>
        <v/>
      </c>
      <c r="AB7516">
        <f>IF(OR($B7516="",$Z7516=""),"",MAX(0,$Z7516-N($M7516)))</f>
        <v/>
      </c>
      <c r="AC7516" s="46">
        <f>IF($B7516="","",IFERROR(INDEX('CCA Util %'!$H:$H,MATCH($B7516,'CCA Util %'!$E:$E,0)),""))</f>
        <v/>
      </c>
      <c r="AD7516">
        <f>IF($B7516="","",IFERROR(INDEX('CCA Util %'!$G:$G,MATCH($B7516,'CCA Util %'!$E:$E,0)),""))</f>
        <v/>
      </c>
      <c r="AE7516">
        <f>IF(OR($B7516="",$U7516=""),"",$U7516&amp;" &amp; "&amp;IF(OR($AD7516="",$AD7516=0),"Util NA",$AD7516&amp;" Util"))</f>
        <v/>
      </c>
    </row>
    <row r="7517" ht="15.75" customHeight="1" s="42">
      <c r="A7517" s="41" t="n"/>
      <c r="G7517" s="38" t="n"/>
      <c r="H7517" s="38" t="n"/>
      <c r="I7517" s="38" t="n"/>
      <c r="J7517" s="38" t="n"/>
      <c r="K7517" s="38" t="n"/>
      <c r="L7517" s="38" t="n"/>
      <c r="N7517" s="36">
        <f>IF($B7517="","",IF($C7517="SUPERSTORE","Superstore","DH"))</f>
        <v/>
      </c>
      <c r="O7517" s="36">
        <f>IF($B7517="","",IFERROR(VLOOKUP($B7517,Mapping!$A:$C,2,0),"Not Mapped"))</f>
        <v/>
      </c>
      <c r="P7517" s="36">
        <f>IF($B7517="","",IFERROR(VLOOKUP($B7517,Mapping!$A:$C,3,0),"Not Mapped"))</f>
        <v/>
      </c>
      <c r="Q7517" s="36">
        <f>IF($B7517="","",IFERROR(VLOOKUP($O7517,Leaders!$A:$B,2,0),"Not Mapped"))</f>
        <v/>
      </c>
      <c r="R7517" s="36">
        <f>IF($B7517="","",IF(COUNTIF(Exclusions!$A:$A,$B7517)&gt;0,"Yes","No"))</f>
        <v/>
      </c>
      <c r="S7517" s="38">
        <f>IF($B7517="","",MIN(1,DAY($A7517)/IF($N7517="Superstore",Settings!$B$5,Settings!$B$4)))</f>
        <v/>
      </c>
      <c r="T7517" s="38">
        <f>IF(OR($B7517="",$G7517="",$S7517=0),"",$G7517/$S7517)</f>
        <v/>
      </c>
      <c r="U7517" s="36">
        <f>IF($T7517="","",IF($T7517&lt;Settings!$B$8,"Critical",IF($T7517&lt;Settings!$B$9,"Semi Critical","Non Critical")))</f>
        <v/>
      </c>
      <c r="V7517" s="28" t="n"/>
      <c r="Z7517">
        <f>IF($B7517="","",IFERROR(VLOOKUP($B7517,'Plan HC for CCA'!$A:$B,2,0),""))</f>
        <v/>
      </c>
      <c r="AA7517">
        <f>IF(OR($B7517="",$Z7517=""),"",IF(N($M7517)&lt;$Z7517,"Delta","No Delta"))</f>
        <v/>
      </c>
      <c r="AB7517">
        <f>IF(OR($B7517="",$Z7517=""),"",MAX(0,$Z7517-N($M7517)))</f>
        <v/>
      </c>
      <c r="AC7517" s="46">
        <f>IF($B7517="","",IFERROR(INDEX('CCA Util %'!$H:$H,MATCH($B7517,'CCA Util %'!$E:$E,0)),""))</f>
        <v/>
      </c>
      <c r="AD7517">
        <f>IF($B7517="","",IFERROR(INDEX('CCA Util %'!$G:$G,MATCH($B7517,'CCA Util %'!$E:$E,0)),""))</f>
        <v/>
      </c>
      <c r="AE7517">
        <f>IF(OR($B7517="",$U7517=""),"",$U7517&amp;" &amp; "&amp;IF(OR($AD7517="",$AD7517=0),"Util NA",$AD7517&amp;" Util"))</f>
        <v/>
      </c>
    </row>
    <row r="7518" ht="15.75" customHeight="1" s="42">
      <c r="A7518" s="41" t="n"/>
      <c r="G7518" s="38" t="n"/>
      <c r="H7518" s="38" t="n"/>
      <c r="I7518" s="38" t="n"/>
      <c r="J7518" s="38" t="n"/>
      <c r="K7518" s="38" t="n"/>
      <c r="L7518" s="38" t="n"/>
      <c r="N7518" s="36">
        <f>IF($B7518="","",IF($C7518="SUPERSTORE","Superstore","DH"))</f>
        <v/>
      </c>
      <c r="O7518" s="36">
        <f>IF($B7518="","",IFERROR(VLOOKUP($B7518,Mapping!$A:$C,2,0),"Not Mapped"))</f>
        <v/>
      </c>
      <c r="P7518" s="36">
        <f>IF($B7518="","",IFERROR(VLOOKUP($B7518,Mapping!$A:$C,3,0),"Not Mapped"))</f>
        <v/>
      </c>
      <c r="Q7518" s="36">
        <f>IF($B7518="","",IFERROR(VLOOKUP($O7518,Leaders!$A:$B,2,0),"Not Mapped"))</f>
        <v/>
      </c>
      <c r="R7518" s="36">
        <f>IF($B7518="","",IF(COUNTIF(Exclusions!$A:$A,$B7518)&gt;0,"Yes","No"))</f>
        <v/>
      </c>
      <c r="S7518" s="38">
        <f>IF($B7518="","",MIN(1,DAY($A7518)/IF($N7518="Superstore",Settings!$B$5,Settings!$B$4)))</f>
        <v/>
      </c>
      <c r="T7518" s="38">
        <f>IF(OR($B7518="",$G7518="",$S7518=0),"",$G7518/$S7518)</f>
        <v/>
      </c>
      <c r="U7518" s="36">
        <f>IF($T7518="","",IF($T7518&lt;Settings!$B$8,"Critical",IF($T7518&lt;Settings!$B$9,"Semi Critical","Non Critical")))</f>
        <v/>
      </c>
      <c r="V7518" s="28" t="n"/>
      <c r="Z7518">
        <f>IF($B7518="","",IFERROR(VLOOKUP($B7518,'Plan HC for CCA'!$A:$B,2,0),""))</f>
        <v/>
      </c>
      <c r="AA7518">
        <f>IF(OR($B7518="",$Z7518=""),"",IF(N($M7518)&lt;$Z7518,"Delta","No Delta"))</f>
        <v/>
      </c>
      <c r="AB7518">
        <f>IF(OR($B7518="",$Z7518=""),"",MAX(0,$Z7518-N($M7518)))</f>
        <v/>
      </c>
      <c r="AC7518" s="46">
        <f>IF($B7518="","",IFERROR(INDEX('CCA Util %'!$H:$H,MATCH($B7518,'CCA Util %'!$E:$E,0)),""))</f>
        <v/>
      </c>
      <c r="AD7518">
        <f>IF($B7518="","",IFERROR(INDEX('CCA Util %'!$G:$G,MATCH($B7518,'CCA Util %'!$E:$E,0)),""))</f>
        <v/>
      </c>
      <c r="AE7518">
        <f>IF(OR($B7518="",$U7518=""),"",$U7518&amp;" &amp; "&amp;IF(OR($AD7518="",$AD7518=0),"Util NA",$AD7518&amp;" Util"))</f>
        <v/>
      </c>
    </row>
    <row r="7519" ht="15.75" customHeight="1" s="42">
      <c r="A7519" s="41" t="n"/>
      <c r="G7519" s="38" t="n"/>
      <c r="H7519" s="38" t="n"/>
      <c r="I7519" s="38" t="n"/>
      <c r="J7519" s="38" t="n"/>
      <c r="K7519" s="38" t="n"/>
      <c r="L7519" s="38" t="n"/>
      <c r="N7519" s="36">
        <f>IF($B7519="","",IF($C7519="SUPERSTORE","Superstore","DH"))</f>
        <v/>
      </c>
      <c r="O7519" s="36">
        <f>IF($B7519="","",IFERROR(VLOOKUP($B7519,Mapping!$A:$C,2,0),"Not Mapped"))</f>
        <v/>
      </c>
      <c r="P7519" s="36">
        <f>IF($B7519="","",IFERROR(VLOOKUP($B7519,Mapping!$A:$C,3,0),"Not Mapped"))</f>
        <v/>
      </c>
      <c r="Q7519" s="36">
        <f>IF($B7519="","",IFERROR(VLOOKUP($O7519,Leaders!$A:$B,2,0),"Not Mapped"))</f>
        <v/>
      </c>
      <c r="R7519" s="36">
        <f>IF($B7519="","",IF(COUNTIF(Exclusions!$A:$A,$B7519)&gt;0,"Yes","No"))</f>
        <v/>
      </c>
      <c r="S7519" s="38">
        <f>IF($B7519="","",MIN(1,DAY($A7519)/IF($N7519="Superstore",Settings!$B$5,Settings!$B$4)))</f>
        <v/>
      </c>
      <c r="T7519" s="38">
        <f>IF(OR($B7519="",$G7519="",$S7519=0),"",$G7519/$S7519)</f>
        <v/>
      </c>
      <c r="U7519" s="36">
        <f>IF($T7519="","",IF($T7519&lt;Settings!$B$8,"Critical",IF($T7519&lt;Settings!$B$9,"Semi Critical","Non Critical")))</f>
        <v/>
      </c>
      <c r="V7519" s="28" t="n"/>
      <c r="Z7519">
        <f>IF($B7519="","",IFERROR(VLOOKUP($B7519,'Plan HC for CCA'!$A:$B,2,0),""))</f>
        <v/>
      </c>
      <c r="AA7519">
        <f>IF(OR($B7519="",$Z7519=""),"",IF(N($M7519)&lt;$Z7519,"Delta","No Delta"))</f>
        <v/>
      </c>
      <c r="AB7519">
        <f>IF(OR($B7519="",$Z7519=""),"",MAX(0,$Z7519-N($M7519)))</f>
        <v/>
      </c>
      <c r="AC7519" s="46">
        <f>IF($B7519="","",IFERROR(INDEX('CCA Util %'!$H:$H,MATCH($B7519,'CCA Util %'!$E:$E,0)),""))</f>
        <v/>
      </c>
      <c r="AD7519">
        <f>IF($B7519="","",IFERROR(INDEX('CCA Util %'!$G:$G,MATCH($B7519,'CCA Util %'!$E:$E,0)),""))</f>
        <v/>
      </c>
      <c r="AE7519">
        <f>IF(OR($B7519="",$U7519=""),"",$U7519&amp;" &amp; "&amp;IF(OR($AD7519="",$AD7519=0),"Util NA",$AD7519&amp;" Util"))</f>
        <v/>
      </c>
    </row>
    <row r="7520" ht="15.75" customHeight="1" s="42">
      <c r="A7520" s="41" t="n"/>
      <c r="G7520" s="38" t="n"/>
      <c r="H7520" s="38" t="n"/>
      <c r="I7520" s="38" t="n"/>
      <c r="J7520" s="38" t="n"/>
      <c r="K7520" s="38" t="n"/>
      <c r="L7520" s="38" t="n"/>
      <c r="N7520" s="36">
        <f>IF($B7520="","",IF($C7520="SUPERSTORE","Superstore","DH"))</f>
        <v/>
      </c>
      <c r="O7520" s="36">
        <f>IF($B7520="","",IFERROR(VLOOKUP($B7520,Mapping!$A:$C,2,0),"Not Mapped"))</f>
        <v/>
      </c>
      <c r="P7520" s="36">
        <f>IF($B7520="","",IFERROR(VLOOKUP($B7520,Mapping!$A:$C,3,0),"Not Mapped"))</f>
        <v/>
      </c>
      <c r="Q7520" s="36">
        <f>IF($B7520="","",IFERROR(VLOOKUP($O7520,Leaders!$A:$B,2,0),"Not Mapped"))</f>
        <v/>
      </c>
      <c r="R7520" s="36">
        <f>IF($B7520="","",IF(COUNTIF(Exclusions!$A:$A,$B7520)&gt;0,"Yes","No"))</f>
        <v/>
      </c>
      <c r="S7520" s="38">
        <f>IF($B7520="","",MIN(1,DAY($A7520)/IF($N7520="Superstore",Settings!$B$5,Settings!$B$4)))</f>
        <v/>
      </c>
      <c r="T7520" s="38">
        <f>IF(OR($B7520="",$G7520="",$S7520=0),"",$G7520/$S7520)</f>
        <v/>
      </c>
      <c r="U7520" s="36">
        <f>IF($T7520="","",IF($T7520&lt;Settings!$B$8,"Critical",IF($T7520&lt;Settings!$B$9,"Semi Critical","Non Critical")))</f>
        <v/>
      </c>
      <c r="V7520" s="28" t="n"/>
      <c r="Z7520">
        <f>IF($B7520="","",IFERROR(VLOOKUP($B7520,'Plan HC for CCA'!$A:$B,2,0),""))</f>
        <v/>
      </c>
      <c r="AA7520">
        <f>IF(OR($B7520="",$Z7520=""),"",IF(N($M7520)&lt;$Z7520,"Delta","No Delta"))</f>
        <v/>
      </c>
      <c r="AB7520">
        <f>IF(OR($B7520="",$Z7520=""),"",MAX(0,$Z7520-N($M7520)))</f>
        <v/>
      </c>
      <c r="AC7520" s="46">
        <f>IF($B7520="","",IFERROR(INDEX('CCA Util %'!$H:$H,MATCH($B7520,'CCA Util %'!$E:$E,0)),""))</f>
        <v/>
      </c>
      <c r="AD7520">
        <f>IF($B7520="","",IFERROR(INDEX('CCA Util %'!$G:$G,MATCH($B7520,'CCA Util %'!$E:$E,0)),""))</f>
        <v/>
      </c>
      <c r="AE7520">
        <f>IF(OR($B7520="",$U7520=""),"",$U7520&amp;" &amp; "&amp;IF(OR($AD7520="",$AD7520=0),"Util NA",$AD7520&amp;" Util"))</f>
        <v/>
      </c>
    </row>
    <row r="7521" ht="15.75" customHeight="1" s="42">
      <c r="A7521" s="41" t="n"/>
      <c r="G7521" s="38" t="n"/>
      <c r="H7521" s="38" t="n"/>
      <c r="I7521" s="38" t="n"/>
      <c r="J7521" s="38" t="n"/>
      <c r="K7521" s="38" t="n"/>
      <c r="L7521" s="38" t="n"/>
      <c r="N7521" s="36">
        <f>IF($B7521="","",IF($C7521="SUPERSTORE","Superstore","DH"))</f>
        <v/>
      </c>
      <c r="O7521" s="36">
        <f>IF($B7521="","",IFERROR(VLOOKUP($B7521,Mapping!$A:$C,2,0),"Not Mapped"))</f>
        <v/>
      </c>
      <c r="P7521" s="36">
        <f>IF($B7521="","",IFERROR(VLOOKUP($B7521,Mapping!$A:$C,3,0),"Not Mapped"))</f>
        <v/>
      </c>
      <c r="Q7521" s="36">
        <f>IF($B7521="","",IFERROR(VLOOKUP($O7521,Leaders!$A:$B,2,0),"Not Mapped"))</f>
        <v/>
      </c>
      <c r="R7521" s="36">
        <f>IF($B7521="","",IF(COUNTIF(Exclusions!$A:$A,$B7521)&gt;0,"Yes","No"))</f>
        <v/>
      </c>
      <c r="S7521" s="38">
        <f>IF($B7521="","",MIN(1,DAY($A7521)/IF($N7521="Superstore",Settings!$B$5,Settings!$B$4)))</f>
        <v/>
      </c>
      <c r="T7521" s="38">
        <f>IF(OR($B7521="",$G7521="",$S7521=0),"",$G7521/$S7521)</f>
        <v/>
      </c>
      <c r="U7521" s="36">
        <f>IF($T7521="","",IF($T7521&lt;Settings!$B$8,"Critical",IF($T7521&lt;Settings!$B$9,"Semi Critical","Non Critical")))</f>
        <v/>
      </c>
      <c r="V7521" s="28" t="n"/>
      <c r="Z7521">
        <f>IF($B7521="","",IFERROR(VLOOKUP($B7521,'Plan HC for CCA'!$A:$B,2,0),""))</f>
        <v/>
      </c>
      <c r="AA7521">
        <f>IF(OR($B7521="",$Z7521=""),"",IF(N($M7521)&lt;$Z7521,"Delta","No Delta"))</f>
        <v/>
      </c>
      <c r="AB7521">
        <f>IF(OR($B7521="",$Z7521=""),"",MAX(0,$Z7521-N($M7521)))</f>
        <v/>
      </c>
      <c r="AC7521" s="46">
        <f>IF($B7521="","",IFERROR(INDEX('CCA Util %'!$H:$H,MATCH($B7521,'CCA Util %'!$E:$E,0)),""))</f>
        <v/>
      </c>
      <c r="AD7521">
        <f>IF($B7521="","",IFERROR(INDEX('CCA Util %'!$G:$G,MATCH($B7521,'CCA Util %'!$E:$E,0)),""))</f>
        <v/>
      </c>
      <c r="AE7521">
        <f>IF(OR($B7521="",$U7521=""),"",$U7521&amp;" &amp; "&amp;IF(OR($AD7521="",$AD7521=0),"Util NA",$AD7521&amp;" Util"))</f>
        <v/>
      </c>
    </row>
    <row r="7522" ht="15.75" customHeight="1" s="42">
      <c r="A7522" s="41" t="n"/>
      <c r="G7522" s="38" t="n"/>
      <c r="H7522" s="38" t="n"/>
      <c r="I7522" s="38" t="n"/>
      <c r="J7522" s="38" t="n"/>
      <c r="K7522" s="38" t="n"/>
      <c r="L7522" s="38" t="n"/>
      <c r="N7522" s="36">
        <f>IF($B7522="","",IF($C7522="SUPERSTORE","Superstore","DH"))</f>
        <v/>
      </c>
      <c r="O7522" s="36">
        <f>IF($B7522="","",IFERROR(VLOOKUP($B7522,Mapping!$A:$C,2,0),"Not Mapped"))</f>
        <v/>
      </c>
      <c r="P7522" s="36">
        <f>IF($B7522="","",IFERROR(VLOOKUP($B7522,Mapping!$A:$C,3,0),"Not Mapped"))</f>
        <v/>
      </c>
      <c r="Q7522" s="36">
        <f>IF($B7522="","",IFERROR(VLOOKUP($O7522,Leaders!$A:$B,2,0),"Not Mapped"))</f>
        <v/>
      </c>
      <c r="R7522" s="36">
        <f>IF($B7522="","",IF(COUNTIF(Exclusions!$A:$A,$B7522)&gt;0,"Yes","No"))</f>
        <v/>
      </c>
      <c r="S7522" s="38">
        <f>IF($B7522="","",MIN(1,DAY($A7522)/IF($N7522="Superstore",Settings!$B$5,Settings!$B$4)))</f>
        <v/>
      </c>
      <c r="T7522" s="38">
        <f>IF(OR($B7522="",$G7522="",$S7522=0),"",$G7522/$S7522)</f>
        <v/>
      </c>
      <c r="U7522" s="36">
        <f>IF($T7522="","",IF($T7522&lt;Settings!$B$8,"Critical",IF($T7522&lt;Settings!$B$9,"Semi Critical","Non Critical")))</f>
        <v/>
      </c>
      <c r="V7522" s="28" t="n"/>
      <c r="Z7522">
        <f>IF($B7522="","",IFERROR(VLOOKUP($B7522,'Plan HC for CCA'!$A:$B,2,0),""))</f>
        <v/>
      </c>
      <c r="AA7522">
        <f>IF(OR($B7522="",$Z7522=""),"",IF(N($M7522)&lt;$Z7522,"Delta","No Delta"))</f>
        <v/>
      </c>
      <c r="AB7522">
        <f>IF(OR($B7522="",$Z7522=""),"",MAX(0,$Z7522-N($M7522)))</f>
        <v/>
      </c>
      <c r="AC7522" s="46">
        <f>IF($B7522="","",IFERROR(INDEX('CCA Util %'!$H:$H,MATCH($B7522,'CCA Util %'!$E:$E,0)),""))</f>
        <v/>
      </c>
      <c r="AD7522">
        <f>IF($B7522="","",IFERROR(INDEX('CCA Util %'!$G:$G,MATCH($B7522,'CCA Util %'!$E:$E,0)),""))</f>
        <v/>
      </c>
      <c r="AE7522">
        <f>IF(OR($B7522="",$U7522=""),"",$U7522&amp;" &amp; "&amp;IF(OR($AD7522="",$AD7522=0),"Util NA",$AD7522&amp;" Util"))</f>
        <v/>
      </c>
    </row>
    <row r="7523" ht="15.75" customHeight="1" s="42">
      <c r="A7523" s="41" t="n"/>
      <c r="G7523" s="38" t="n"/>
      <c r="H7523" s="38" t="n"/>
      <c r="I7523" s="38" t="n"/>
      <c r="J7523" s="38" t="n"/>
      <c r="K7523" s="38" t="n"/>
      <c r="L7523" s="38" t="n"/>
      <c r="N7523" s="36">
        <f>IF($B7523="","",IF($C7523="SUPERSTORE","Superstore","DH"))</f>
        <v/>
      </c>
      <c r="O7523" s="36">
        <f>IF($B7523="","",IFERROR(VLOOKUP($B7523,Mapping!$A:$C,2,0),"Not Mapped"))</f>
        <v/>
      </c>
      <c r="P7523" s="36">
        <f>IF($B7523="","",IFERROR(VLOOKUP($B7523,Mapping!$A:$C,3,0),"Not Mapped"))</f>
        <v/>
      </c>
      <c r="Q7523" s="36">
        <f>IF($B7523="","",IFERROR(VLOOKUP($O7523,Leaders!$A:$B,2,0),"Not Mapped"))</f>
        <v/>
      </c>
      <c r="R7523" s="36">
        <f>IF($B7523="","",IF(COUNTIF(Exclusions!$A:$A,$B7523)&gt;0,"Yes","No"))</f>
        <v/>
      </c>
      <c r="S7523" s="38">
        <f>IF($B7523="","",MIN(1,DAY($A7523)/IF($N7523="Superstore",Settings!$B$5,Settings!$B$4)))</f>
        <v/>
      </c>
      <c r="T7523" s="38">
        <f>IF(OR($B7523="",$G7523="",$S7523=0),"",$G7523/$S7523)</f>
        <v/>
      </c>
      <c r="U7523" s="36">
        <f>IF($T7523="","",IF($T7523&lt;Settings!$B$8,"Critical",IF($T7523&lt;Settings!$B$9,"Semi Critical","Non Critical")))</f>
        <v/>
      </c>
      <c r="V7523" s="28" t="n"/>
      <c r="Z7523">
        <f>IF($B7523="","",IFERROR(VLOOKUP($B7523,'Plan HC for CCA'!$A:$B,2,0),""))</f>
        <v/>
      </c>
      <c r="AA7523">
        <f>IF(OR($B7523="",$Z7523=""),"",IF(N($M7523)&lt;$Z7523,"Delta","No Delta"))</f>
        <v/>
      </c>
      <c r="AB7523">
        <f>IF(OR($B7523="",$Z7523=""),"",MAX(0,$Z7523-N($M7523)))</f>
        <v/>
      </c>
      <c r="AC7523" s="46">
        <f>IF($B7523="","",IFERROR(INDEX('CCA Util %'!$H:$H,MATCH($B7523,'CCA Util %'!$E:$E,0)),""))</f>
        <v/>
      </c>
      <c r="AD7523">
        <f>IF($B7523="","",IFERROR(INDEX('CCA Util %'!$G:$G,MATCH($B7523,'CCA Util %'!$E:$E,0)),""))</f>
        <v/>
      </c>
      <c r="AE7523">
        <f>IF(OR($B7523="",$U7523=""),"",$U7523&amp;" &amp; "&amp;IF(OR($AD7523="",$AD7523=0),"Util NA",$AD7523&amp;" Util"))</f>
        <v/>
      </c>
    </row>
    <row r="7524" ht="15.75" customHeight="1" s="42">
      <c r="A7524" s="41" t="n"/>
      <c r="G7524" s="38" t="n"/>
      <c r="H7524" s="38" t="n"/>
      <c r="I7524" s="38" t="n"/>
      <c r="J7524" s="38" t="n"/>
      <c r="K7524" s="38" t="n"/>
      <c r="L7524" s="38" t="n"/>
      <c r="N7524" s="36">
        <f>IF($B7524="","",IF($C7524="SUPERSTORE","Superstore","DH"))</f>
        <v/>
      </c>
      <c r="O7524" s="36">
        <f>IF($B7524="","",IFERROR(VLOOKUP($B7524,Mapping!$A:$C,2,0),"Not Mapped"))</f>
        <v/>
      </c>
      <c r="P7524" s="36">
        <f>IF($B7524="","",IFERROR(VLOOKUP($B7524,Mapping!$A:$C,3,0),"Not Mapped"))</f>
        <v/>
      </c>
      <c r="Q7524" s="36">
        <f>IF($B7524="","",IFERROR(VLOOKUP($O7524,Leaders!$A:$B,2,0),"Not Mapped"))</f>
        <v/>
      </c>
      <c r="R7524" s="36">
        <f>IF($B7524="","",IF(COUNTIF(Exclusions!$A:$A,$B7524)&gt;0,"Yes","No"))</f>
        <v/>
      </c>
      <c r="S7524" s="38">
        <f>IF($B7524="","",MIN(1,DAY($A7524)/IF($N7524="Superstore",Settings!$B$5,Settings!$B$4)))</f>
        <v/>
      </c>
      <c r="T7524" s="38">
        <f>IF(OR($B7524="",$G7524="",$S7524=0),"",$G7524/$S7524)</f>
        <v/>
      </c>
      <c r="U7524" s="36">
        <f>IF($T7524="","",IF($T7524&lt;Settings!$B$8,"Critical",IF($T7524&lt;Settings!$B$9,"Semi Critical","Non Critical")))</f>
        <v/>
      </c>
      <c r="V7524" s="28" t="n"/>
      <c r="Z7524">
        <f>IF($B7524="","",IFERROR(VLOOKUP($B7524,'Plan HC for CCA'!$A:$B,2,0),""))</f>
        <v/>
      </c>
      <c r="AA7524">
        <f>IF(OR($B7524="",$Z7524=""),"",IF(N($M7524)&lt;$Z7524,"Delta","No Delta"))</f>
        <v/>
      </c>
      <c r="AB7524">
        <f>IF(OR($B7524="",$Z7524=""),"",MAX(0,$Z7524-N($M7524)))</f>
        <v/>
      </c>
      <c r="AC7524" s="46">
        <f>IF($B7524="","",IFERROR(INDEX('CCA Util %'!$H:$H,MATCH($B7524,'CCA Util %'!$E:$E,0)),""))</f>
        <v/>
      </c>
      <c r="AD7524">
        <f>IF($B7524="","",IFERROR(INDEX('CCA Util %'!$G:$G,MATCH($B7524,'CCA Util %'!$E:$E,0)),""))</f>
        <v/>
      </c>
      <c r="AE7524">
        <f>IF(OR($B7524="",$U7524=""),"",$U7524&amp;" &amp; "&amp;IF(OR($AD7524="",$AD7524=0),"Util NA",$AD7524&amp;" Util"))</f>
        <v/>
      </c>
    </row>
    <row r="7525" ht="15.75" customHeight="1" s="42">
      <c r="A7525" s="41" t="n"/>
      <c r="G7525" s="38" t="n"/>
      <c r="H7525" s="38" t="n"/>
      <c r="I7525" s="38" t="n"/>
      <c r="J7525" s="38" t="n"/>
      <c r="K7525" s="38" t="n"/>
      <c r="L7525" s="38" t="n"/>
      <c r="N7525" s="36">
        <f>IF($B7525="","",IF($C7525="SUPERSTORE","Superstore","DH"))</f>
        <v/>
      </c>
      <c r="O7525" s="36">
        <f>IF($B7525="","",IFERROR(VLOOKUP($B7525,Mapping!$A:$C,2,0),"Not Mapped"))</f>
        <v/>
      </c>
      <c r="P7525" s="36">
        <f>IF($B7525="","",IFERROR(VLOOKUP($B7525,Mapping!$A:$C,3,0),"Not Mapped"))</f>
        <v/>
      </c>
      <c r="Q7525" s="36">
        <f>IF($B7525="","",IFERROR(VLOOKUP($O7525,Leaders!$A:$B,2,0),"Not Mapped"))</f>
        <v/>
      </c>
      <c r="R7525" s="36">
        <f>IF($B7525="","",IF(COUNTIF(Exclusions!$A:$A,$B7525)&gt;0,"Yes","No"))</f>
        <v/>
      </c>
      <c r="S7525" s="38">
        <f>IF($B7525="","",MIN(1,DAY($A7525)/IF($N7525="Superstore",Settings!$B$5,Settings!$B$4)))</f>
        <v/>
      </c>
      <c r="T7525" s="38">
        <f>IF(OR($B7525="",$G7525="",$S7525=0),"",$G7525/$S7525)</f>
        <v/>
      </c>
      <c r="U7525" s="36">
        <f>IF($T7525="","",IF($T7525&lt;Settings!$B$8,"Critical",IF($T7525&lt;Settings!$B$9,"Semi Critical","Non Critical")))</f>
        <v/>
      </c>
      <c r="V7525" s="28" t="n"/>
      <c r="Z7525">
        <f>IF($B7525="","",IFERROR(VLOOKUP($B7525,'Plan HC for CCA'!$A:$B,2,0),""))</f>
        <v/>
      </c>
      <c r="AA7525">
        <f>IF(OR($B7525="",$Z7525=""),"",IF(N($M7525)&lt;$Z7525,"Delta","No Delta"))</f>
        <v/>
      </c>
      <c r="AB7525">
        <f>IF(OR($B7525="",$Z7525=""),"",MAX(0,$Z7525-N($M7525)))</f>
        <v/>
      </c>
      <c r="AC7525" s="46">
        <f>IF($B7525="","",IFERROR(INDEX('CCA Util %'!$H:$H,MATCH($B7525,'CCA Util %'!$E:$E,0)),""))</f>
        <v/>
      </c>
      <c r="AD7525">
        <f>IF($B7525="","",IFERROR(INDEX('CCA Util %'!$G:$G,MATCH($B7525,'CCA Util %'!$E:$E,0)),""))</f>
        <v/>
      </c>
      <c r="AE7525">
        <f>IF(OR($B7525="",$U7525=""),"",$U7525&amp;" &amp; "&amp;IF(OR($AD7525="",$AD7525=0),"Util NA",$AD7525&amp;" Util"))</f>
        <v/>
      </c>
    </row>
    <row r="7526" ht="15.75" customHeight="1" s="42">
      <c r="A7526" s="41" t="n"/>
      <c r="G7526" s="38" t="n"/>
      <c r="H7526" s="38" t="n"/>
      <c r="I7526" s="38" t="n"/>
      <c r="J7526" s="38" t="n"/>
      <c r="K7526" s="38" t="n"/>
      <c r="L7526" s="38" t="n"/>
      <c r="N7526" s="36">
        <f>IF($B7526="","",IF($C7526="SUPERSTORE","Superstore","DH"))</f>
        <v/>
      </c>
      <c r="O7526" s="36">
        <f>IF($B7526="","",IFERROR(VLOOKUP($B7526,Mapping!$A:$C,2,0),"Not Mapped"))</f>
        <v/>
      </c>
      <c r="P7526" s="36">
        <f>IF($B7526="","",IFERROR(VLOOKUP($B7526,Mapping!$A:$C,3,0),"Not Mapped"))</f>
        <v/>
      </c>
      <c r="Q7526" s="36">
        <f>IF($B7526="","",IFERROR(VLOOKUP($O7526,Leaders!$A:$B,2,0),"Not Mapped"))</f>
        <v/>
      </c>
      <c r="R7526" s="36">
        <f>IF($B7526="","",IF(COUNTIF(Exclusions!$A:$A,$B7526)&gt;0,"Yes","No"))</f>
        <v/>
      </c>
      <c r="S7526" s="38">
        <f>IF($B7526="","",MIN(1,DAY($A7526)/IF($N7526="Superstore",Settings!$B$5,Settings!$B$4)))</f>
        <v/>
      </c>
      <c r="T7526" s="38">
        <f>IF(OR($B7526="",$G7526="",$S7526=0),"",$G7526/$S7526)</f>
        <v/>
      </c>
      <c r="U7526" s="36">
        <f>IF($T7526="","",IF($T7526&lt;Settings!$B$8,"Critical",IF($T7526&lt;Settings!$B$9,"Semi Critical","Non Critical")))</f>
        <v/>
      </c>
      <c r="V7526" s="28" t="n"/>
      <c r="Z7526">
        <f>IF($B7526="","",IFERROR(VLOOKUP($B7526,'Plan HC for CCA'!$A:$B,2,0),""))</f>
        <v/>
      </c>
      <c r="AA7526">
        <f>IF(OR($B7526="",$Z7526=""),"",IF(N($M7526)&lt;$Z7526,"Delta","No Delta"))</f>
        <v/>
      </c>
      <c r="AB7526">
        <f>IF(OR($B7526="",$Z7526=""),"",MAX(0,$Z7526-N($M7526)))</f>
        <v/>
      </c>
      <c r="AC7526" s="46">
        <f>IF($B7526="","",IFERROR(INDEX('CCA Util %'!$H:$H,MATCH($B7526,'CCA Util %'!$E:$E,0)),""))</f>
        <v/>
      </c>
      <c r="AD7526">
        <f>IF($B7526="","",IFERROR(INDEX('CCA Util %'!$G:$G,MATCH($B7526,'CCA Util %'!$E:$E,0)),""))</f>
        <v/>
      </c>
      <c r="AE7526">
        <f>IF(OR($B7526="",$U7526=""),"",$U7526&amp;" &amp; "&amp;IF(OR($AD7526="",$AD7526=0),"Util NA",$AD7526&amp;" Util"))</f>
        <v/>
      </c>
    </row>
    <row r="7527" ht="15.75" customHeight="1" s="42">
      <c r="A7527" s="41" t="n"/>
      <c r="G7527" s="38" t="n"/>
      <c r="H7527" s="38" t="n"/>
      <c r="I7527" s="38" t="n"/>
      <c r="J7527" s="38" t="n"/>
      <c r="K7527" s="38" t="n"/>
      <c r="L7527" s="38" t="n"/>
      <c r="N7527" s="36">
        <f>IF($B7527="","",IF($C7527="SUPERSTORE","Superstore","DH"))</f>
        <v/>
      </c>
      <c r="O7527" s="36">
        <f>IF($B7527="","",IFERROR(VLOOKUP($B7527,Mapping!$A:$C,2,0),"Not Mapped"))</f>
        <v/>
      </c>
      <c r="P7527" s="36">
        <f>IF($B7527="","",IFERROR(VLOOKUP($B7527,Mapping!$A:$C,3,0),"Not Mapped"))</f>
        <v/>
      </c>
      <c r="Q7527" s="36">
        <f>IF($B7527="","",IFERROR(VLOOKUP($O7527,Leaders!$A:$B,2,0),"Not Mapped"))</f>
        <v/>
      </c>
      <c r="R7527" s="36">
        <f>IF($B7527="","",IF(COUNTIF(Exclusions!$A:$A,$B7527)&gt;0,"Yes","No"))</f>
        <v/>
      </c>
      <c r="S7527" s="38">
        <f>IF($B7527="","",MIN(1,DAY($A7527)/IF($N7527="Superstore",Settings!$B$5,Settings!$B$4)))</f>
        <v/>
      </c>
      <c r="T7527" s="38">
        <f>IF(OR($B7527="",$G7527="",$S7527=0),"",$G7527/$S7527)</f>
        <v/>
      </c>
      <c r="U7527" s="36">
        <f>IF($T7527="","",IF($T7527&lt;Settings!$B$8,"Critical",IF($T7527&lt;Settings!$B$9,"Semi Critical","Non Critical")))</f>
        <v/>
      </c>
      <c r="V7527" s="28" t="n"/>
      <c r="Z7527">
        <f>IF($B7527="","",IFERROR(VLOOKUP($B7527,'Plan HC for CCA'!$A:$B,2,0),""))</f>
        <v/>
      </c>
      <c r="AA7527">
        <f>IF(OR($B7527="",$Z7527=""),"",IF(N($M7527)&lt;$Z7527,"Delta","No Delta"))</f>
        <v/>
      </c>
      <c r="AB7527">
        <f>IF(OR($B7527="",$Z7527=""),"",MAX(0,$Z7527-N($M7527)))</f>
        <v/>
      </c>
      <c r="AC7527" s="46">
        <f>IF($B7527="","",IFERROR(INDEX('CCA Util %'!$H:$H,MATCH($B7527,'CCA Util %'!$E:$E,0)),""))</f>
        <v/>
      </c>
      <c r="AD7527">
        <f>IF($B7527="","",IFERROR(INDEX('CCA Util %'!$G:$G,MATCH($B7527,'CCA Util %'!$E:$E,0)),""))</f>
        <v/>
      </c>
      <c r="AE7527">
        <f>IF(OR($B7527="",$U7527=""),"",$U7527&amp;" &amp; "&amp;IF(OR($AD7527="",$AD7527=0),"Util NA",$AD7527&amp;" Util"))</f>
        <v/>
      </c>
    </row>
    <row r="7528" ht="15.75" customHeight="1" s="42">
      <c r="A7528" s="41" t="n"/>
      <c r="G7528" s="38" t="n"/>
      <c r="H7528" s="38" t="n"/>
      <c r="I7528" s="38" t="n"/>
      <c r="J7528" s="38" t="n"/>
      <c r="K7528" s="38" t="n"/>
      <c r="L7528" s="38" t="n"/>
      <c r="N7528" s="36">
        <f>IF($B7528="","",IF($C7528="SUPERSTORE","Superstore","DH"))</f>
        <v/>
      </c>
      <c r="O7528" s="36">
        <f>IF($B7528="","",IFERROR(VLOOKUP($B7528,Mapping!$A:$C,2,0),"Not Mapped"))</f>
        <v/>
      </c>
      <c r="P7528" s="36">
        <f>IF($B7528="","",IFERROR(VLOOKUP($B7528,Mapping!$A:$C,3,0),"Not Mapped"))</f>
        <v/>
      </c>
      <c r="Q7528" s="36">
        <f>IF($B7528="","",IFERROR(VLOOKUP($O7528,Leaders!$A:$B,2,0),"Not Mapped"))</f>
        <v/>
      </c>
      <c r="R7528" s="36">
        <f>IF($B7528="","",IF(COUNTIF(Exclusions!$A:$A,$B7528)&gt;0,"Yes","No"))</f>
        <v/>
      </c>
      <c r="S7528" s="38">
        <f>IF($B7528="","",MIN(1,DAY($A7528)/IF($N7528="Superstore",Settings!$B$5,Settings!$B$4)))</f>
        <v/>
      </c>
      <c r="T7528" s="38">
        <f>IF(OR($B7528="",$G7528="",$S7528=0),"",$G7528/$S7528)</f>
        <v/>
      </c>
      <c r="U7528" s="36">
        <f>IF($T7528="","",IF($T7528&lt;Settings!$B$8,"Critical",IF($T7528&lt;Settings!$B$9,"Semi Critical","Non Critical")))</f>
        <v/>
      </c>
      <c r="V7528" s="28" t="n"/>
      <c r="Z7528">
        <f>IF($B7528="","",IFERROR(VLOOKUP($B7528,'Plan HC for CCA'!$A:$B,2,0),""))</f>
        <v/>
      </c>
      <c r="AA7528">
        <f>IF(OR($B7528="",$Z7528=""),"",IF(N($M7528)&lt;$Z7528,"Delta","No Delta"))</f>
        <v/>
      </c>
      <c r="AB7528">
        <f>IF(OR($B7528="",$Z7528=""),"",MAX(0,$Z7528-N($M7528)))</f>
        <v/>
      </c>
      <c r="AC7528" s="46">
        <f>IF($B7528="","",IFERROR(INDEX('CCA Util %'!$H:$H,MATCH($B7528,'CCA Util %'!$E:$E,0)),""))</f>
        <v/>
      </c>
      <c r="AD7528">
        <f>IF($B7528="","",IFERROR(INDEX('CCA Util %'!$G:$G,MATCH($B7528,'CCA Util %'!$E:$E,0)),""))</f>
        <v/>
      </c>
      <c r="AE7528">
        <f>IF(OR($B7528="",$U7528=""),"",$U7528&amp;" &amp; "&amp;IF(OR($AD7528="",$AD7528=0),"Util NA",$AD7528&amp;" Util"))</f>
        <v/>
      </c>
    </row>
    <row r="7529" ht="15.75" customHeight="1" s="42">
      <c r="A7529" s="41" t="n"/>
      <c r="G7529" s="38" t="n"/>
      <c r="H7529" s="38" t="n"/>
      <c r="I7529" s="38" t="n"/>
      <c r="J7529" s="38" t="n"/>
      <c r="K7529" s="38" t="n"/>
      <c r="L7529" s="38" t="n"/>
      <c r="N7529" s="36">
        <f>IF($B7529="","",IF($C7529="SUPERSTORE","Superstore","DH"))</f>
        <v/>
      </c>
      <c r="O7529" s="36">
        <f>IF($B7529="","",IFERROR(VLOOKUP($B7529,Mapping!$A:$C,2,0),"Not Mapped"))</f>
        <v/>
      </c>
      <c r="P7529" s="36">
        <f>IF($B7529="","",IFERROR(VLOOKUP($B7529,Mapping!$A:$C,3,0),"Not Mapped"))</f>
        <v/>
      </c>
      <c r="Q7529" s="36">
        <f>IF($B7529="","",IFERROR(VLOOKUP($O7529,Leaders!$A:$B,2,0),"Not Mapped"))</f>
        <v/>
      </c>
      <c r="R7529" s="36">
        <f>IF($B7529="","",IF(COUNTIF(Exclusions!$A:$A,$B7529)&gt;0,"Yes","No"))</f>
        <v/>
      </c>
      <c r="S7529" s="38">
        <f>IF($B7529="","",MIN(1,DAY($A7529)/IF($N7529="Superstore",Settings!$B$5,Settings!$B$4)))</f>
        <v/>
      </c>
      <c r="T7529" s="38">
        <f>IF(OR($B7529="",$G7529="",$S7529=0),"",$G7529/$S7529)</f>
        <v/>
      </c>
      <c r="U7529" s="36">
        <f>IF($T7529="","",IF($T7529&lt;Settings!$B$8,"Critical",IF($T7529&lt;Settings!$B$9,"Semi Critical","Non Critical")))</f>
        <v/>
      </c>
      <c r="V7529" s="28" t="n"/>
      <c r="Z7529">
        <f>IF($B7529="","",IFERROR(VLOOKUP($B7529,'Plan HC for CCA'!$A:$B,2,0),""))</f>
        <v/>
      </c>
      <c r="AA7529">
        <f>IF(OR($B7529="",$Z7529=""),"",IF(N($M7529)&lt;$Z7529,"Delta","No Delta"))</f>
        <v/>
      </c>
      <c r="AB7529">
        <f>IF(OR($B7529="",$Z7529=""),"",MAX(0,$Z7529-N($M7529)))</f>
        <v/>
      </c>
      <c r="AC7529" s="46">
        <f>IF($B7529="","",IFERROR(INDEX('CCA Util %'!$H:$H,MATCH($B7529,'CCA Util %'!$E:$E,0)),""))</f>
        <v/>
      </c>
      <c r="AD7529">
        <f>IF($B7529="","",IFERROR(INDEX('CCA Util %'!$G:$G,MATCH($B7529,'CCA Util %'!$E:$E,0)),""))</f>
        <v/>
      </c>
      <c r="AE7529">
        <f>IF(OR($B7529="",$U7529=""),"",$U7529&amp;" &amp; "&amp;IF(OR($AD7529="",$AD7529=0),"Util NA",$AD7529&amp;" Util"))</f>
        <v/>
      </c>
    </row>
    <row r="7530" ht="15.75" customHeight="1" s="42">
      <c r="A7530" s="41" t="n"/>
      <c r="G7530" s="38" t="n"/>
      <c r="H7530" s="38" t="n"/>
      <c r="I7530" s="38" t="n"/>
      <c r="J7530" s="38" t="n"/>
      <c r="K7530" s="38" t="n"/>
      <c r="L7530" s="38" t="n"/>
      <c r="N7530" s="36">
        <f>IF($B7530="","",IF($C7530="SUPERSTORE","Superstore","DH"))</f>
        <v/>
      </c>
      <c r="O7530" s="36">
        <f>IF($B7530="","",IFERROR(VLOOKUP($B7530,Mapping!$A:$C,2,0),"Not Mapped"))</f>
        <v/>
      </c>
      <c r="P7530" s="36">
        <f>IF($B7530="","",IFERROR(VLOOKUP($B7530,Mapping!$A:$C,3,0),"Not Mapped"))</f>
        <v/>
      </c>
      <c r="Q7530" s="36">
        <f>IF($B7530="","",IFERROR(VLOOKUP($O7530,Leaders!$A:$B,2,0),"Not Mapped"))</f>
        <v/>
      </c>
      <c r="R7530" s="36">
        <f>IF($B7530="","",IF(COUNTIF(Exclusions!$A:$A,$B7530)&gt;0,"Yes","No"))</f>
        <v/>
      </c>
      <c r="S7530" s="38">
        <f>IF($B7530="","",MIN(1,DAY($A7530)/IF($N7530="Superstore",Settings!$B$5,Settings!$B$4)))</f>
        <v/>
      </c>
      <c r="T7530" s="38">
        <f>IF(OR($B7530="",$G7530="",$S7530=0),"",$G7530/$S7530)</f>
        <v/>
      </c>
      <c r="U7530" s="36">
        <f>IF($T7530="","",IF($T7530&lt;Settings!$B$8,"Critical",IF($T7530&lt;Settings!$B$9,"Semi Critical","Non Critical")))</f>
        <v/>
      </c>
      <c r="V7530" s="28" t="n"/>
      <c r="Z7530">
        <f>IF($B7530="","",IFERROR(VLOOKUP($B7530,'Plan HC for CCA'!$A:$B,2,0),""))</f>
        <v/>
      </c>
      <c r="AA7530">
        <f>IF(OR($B7530="",$Z7530=""),"",IF(N($M7530)&lt;$Z7530,"Delta","No Delta"))</f>
        <v/>
      </c>
      <c r="AB7530">
        <f>IF(OR($B7530="",$Z7530=""),"",MAX(0,$Z7530-N($M7530)))</f>
        <v/>
      </c>
      <c r="AC7530" s="46">
        <f>IF($B7530="","",IFERROR(INDEX('CCA Util %'!$H:$H,MATCH($B7530,'CCA Util %'!$E:$E,0)),""))</f>
        <v/>
      </c>
      <c r="AD7530">
        <f>IF($B7530="","",IFERROR(INDEX('CCA Util %'!$G:$G,MATCH($B7530,'CCA Util %'!$E:$E,0)),""))</f>
        <v/>
      </c>
      <c r="AE7530">
        <f>IF(OR($B7530="",$U7530=""),"",$U7530&amp;" &amp; "&amp;IF(OR($AD7530="",$AD7530=0),"Util NA",$AD7530&amp;" Util"))</f>
        <v/>
      </c>
    </row>
    <row r="7531" ht="15.75" customHeight="1" s="42">
      <c r="A7531" s="41" t="n"/>
      <c r="G7531" s="38" t="n"/>
      <c r="H7531" s="38" t="n"/>
      <c r="I7531" s="38" t="n"/>
      <c r="J7531" s="38" t="n"/>
      <c r="K7531" s="38" t="n"/>
      <c r="L7531" s="38" t="n"/>
      <c r="N7531" s="36">
        <f>IF($B7531="","",IF($C7531="SUPERSTORE","Superstore","DH"))</f>
        <v/>
      </c>
      <c r="O7531" s="36">
        <f>IF($B7531="","",IFERROR(VLOOKUP($B7531,Mapping!$A:$C,2,0),"Not Mapped"))</f>
        <v/>
      </c>
      <c r="P7531" s="36">
        <f>IF($B7531="","",IFERROR(VLOOKUP($B7531,Mapping!$A:$C,3,0),"Not Mapped"))</f>
        <v/>
      </c>
      <c r="Q7531" s="36">
        <f>IF($B7531="","",IFERROR(VLOOKUP($O7531,Leaders!$A:$B,2,0),"Not Mapped"))</f>
        <v/>
      </c>
      <c r="R7531" s="36">
        <f>IF($B7531="","",IF(COUNTIF(Exclusions!$A:$A,$B7531)&gt;0,"Yes","No"))</f>
        <v/>
      </c>
      <c r="S7531" s="38">
        <f>IF($B7531="","",MIN(1,DAY($A7531)/IF($N7531="Superstore",Settings!$B$5,Settings!$B$4)))</f>
        <v/>
      </c>
      <c r="T7531" s="38">
        <f>IF(OR($B7531="",$G7531="",$S7531=0),"",$G7531/$S7531)</f>
        <v/>
      </c>
      <c r="U7531" s="36">
        <f>IF($T7531="","",IF($T7531&lt;Settings!$B$8,"Critical",IF($T7531&lt;Settings!$B$9,"Semi Critical","Non Critical")))</f>
        <v/>
      </c>
      <c r="V7531" s="28" t="n"/>
      <c r="Z7531">
        <f>IF($B7531="","",IFERROR(VLOOKUP($B7531,'Plan HC for CCA'!$A:$B,2,0),""))</f>
        <v/>
      </c>
      <c r="AA7531">
        <f>IF(OR($B7531="",$Z7531=""),"",IF(N($M7531)&lt;$Z7531,"Delta","No Delta"))</f>
        <v/>
      </c>
      <c r="AB7531">
        <f>IF(OR($B7531="",$Z7531=""),"",MAX(0,$Z7531-N($M7531)))</f>
        <v/>
      </c>
      <c r="AC7531" s="46">
        <f>IF($B7531="","",IFERROR(INDEX('CCA Util %'!$H:$H,MATCH($B7531,'CCA Util %'!$E:$E,0)),""))</f>
        <v/>
      </c>
      <c r="AD7531">
        <f>IF($B7531="","",IFERROR(INDEX('CCA Util %'!$G:$G,MATCH($B7531,'CCA Util %'!$E:$E,0)),""))</f>
        <v/>
      </c>
      <c r="AE7531">
        <f>IF(OR($B7531="",$U7531=""),"",$U7531&amp;" &amp; "&amp;IF(OR($AD7531="",$AD7531=0),"Util NA",$AD7531&amp;" Util"))</f>
        <v/>
      </c>
    </row>
    <row r="7532" ht="15.75" customHeight="1" s="42">
      <c r="A7532" s="41" t="n"/>
      <c r="G7532" s="38" t="n"/>
      <c r="H7532" s="38" t="n"/>
      <c r="I7532" s="38" t="n"/>
      <c r="J7532" s="38" t="n"/>
      <c r="K7532" s="38" t="n"/>
      <c r="L7532" s="38" t="n"/>
      <c r="N7532" s="36">
        <f>IF($B7532="","",IF($C7532="SUPERSTORE","Superstore","DH"))</f>
        <v/>
      </c>
      <c r="O7532" s="36">
        <f>IF($B7532="","",IFERROR(VLOOKUP($B7532,Mapping!$A:$C,2,0),"Not Mapped"))</f>
        <v/>
      </c>
      <c r="P7532" s="36">
        <f>IF($B7532="","",IFERROR(VLOOKUP($B7532,Mapping!$A:$C,3,0),"Not Mapped"))</f>
        <v/>
      </c>
      <c r="Q7532" s="36">
        <f>IF($B7532="","",IFERROR(VLOOKUP($O7532,Leaders!$A:$B,2,0),"Not Mapped"))</f>
        <v/>
      </c>
      <c r="R7532" s="36">
        <f>IF($B7532="","",IF(COUNTIF(Exclusions!$A:$A,$B7532)&gt;0,"Yes","No"))</f>
        <v/>
      </c>
      <c r="S7532" s="38">
        <f>IF($B7532="","",MIN(1,DAY($A7532)/IF($N7532="Superstore",Settings!$B$5,Settings!$B$4)))</f>
        <v/>
      </c>
      <c r="T7532" s="38">
        <f>IF(OR($B7532="",$G7532="",$S7532=0),"",$G7532/$S7532)</f>
        <v/>
      </c>
      <c r="U7532" s="36">
        <f>IF($T7532="","",IF($T7532&lt;Settings!$B$8,"Critical",IF($T7532&lt;Settings!$B$9,"Semi Critical","Non Critical")))</f>
        <v/>
      </c>
      <c r="V7532" s="28" t="n"/>
      <c r="Z7532">
        <f>IF($B7532="","",IFERROR(VLOOKUP($B7532,'Plan HC for CCA'!$A:$B,2,0),""))</f>
        <v/>
      </c>
      <c r="AA7532">
        <f>IF(OR($B7532="",$Z7532=""),"",IF(N($M7532)&lt;$Z7532,"Delta","No Delta"))</f>
        <v/>
      </c>
      <c r="AB7532">
        <f>IF(OR($B7532="",$Z7532=""),"",MAX(0,$Z7532-N($M7532)))</f>
        <v/>
      </c>
      <c r="AC7532" s="46">
        <f>IF($B7532="","",IFERROR(INDEX('CCA Util %'!$H:$H,MATCH($B7532,'CCA Util %'!$E:$E,0)),""))</f>
        <v/>
      </c>
      <c r="AD7532">
        <f>IF($B7532="","",IFERROR(INDEX('CCA Util %'!$G:$G,MATCH($B7532,'CCA Util %'!$E:$E,0)),""))</f>
        <v/>
      </c>
      <c r="AE7532">
        <f>IF(OR($B7532="",$U7532=""),"",$U7532&amp;" &amp; "&amp;IF(OR($AD7532="",$AD7532=0),"Util NA",$AD7532&amp;" Util"))</f>
        <v/>
      </c>
    </row>
    <row r="7533" ht="15.75" customHeight="1" s="42">
      <c r="A7533" s="41" t="n"/>
      <c r="G7533" s="38" t="n"/>
      <c r="H7533" s="38" t="n"/>
      <c r="I7533" s="38" t="n"/>
      <c r="J7533" s="38" t="n"/>
      <c r="K7533" s="38" t="n"/>
      <c r="L7533" s="38" t="n"/>
      <c r="N7533" s="36">
        <f>IF($B7533="","",IF($C7533="SUPERSTORE","Superstore","DH"))</f>
        <v/>
      </c>
      <c r="O7533" s="36">
        <f>IF($B7533="","",IFERROR(VLOOKUP($B7533,Mapping!$A:$C,2,0),"Not Mapped"))</f>
        <v/>
      </c>
      <c r="P7533" s="36">
        <f>IF($B7533="","",IFERROR(VLOOKUP($B7533,Mapping!$A:$C,3,0),"Not Mapped"))</f>
        <v/>
      </c>
      <c r="Q7533" s="36">
        <f>IF($B7533="","",IFERROR(VLOOKUP($O7533,Leaders!$A:$B,2,0),"Not Mapped"))</f>
        <v/>
      </c>
      <c r="R7533" s="36">
        <f>IF($B7533="","",IF(COUNTIF(Exclusions!$A:$A,$B7533)&gt;0,"Yes","No"))</f>
        <v/>
      </c>
      <c r="S7533" s="38">
        <f>IF($B7533="","",MIN(1,DAY($A7533)/IF($N7533="Superstore",Settings!$B$5,Settings!$B$4)))</f>
        <v/>
      </c>
      <c r="T7533" s="38">
        <f>IF(OR($B7533="",$G7533="",$S7533=0),"",$G7533/$S7533)</f>
        <v/>
      </c>
      <c r="U7533" s="36">
        <f>IF($T7533="","",IF($T7533&lt;Settings!$B$8,"Critical",IF($T7533&lt;Settings!$B$9,"Semi Critical","Non Critical")))</f>
        <v/>
      </c>
      <c r="V7533" s="28" t="n"/>
      <c r="Z7533">
        <f>IF($B7533="","",IFERROR(VLOOKUP($B7533,'Plan HC for CCA'!$A:$B,2,0),""))</f>
        <v/>
      </c>
      <c r="AA7533">
        <f>IF(OR($B7533="",$Z7533=""),"",IF(N($M7533)&lt;$Z7533,"Delta","No Delta"))</f>
        <v/>
      </c>
      <c r="AB7533">
        <f>IF(OR($B7533="",$Z7533=""),"",MAX(0,$Z7533-N($M7533)))</f>
        <v/>
      </c>
      <c r="AC7533" s="46">
        <f>IF($B7533="","",IFERROR(INDEX('CCA Util %'!$H:$H,MATCH($B7533,'CCA Util %'!$E:$E,0)),""))</f>
        <v/>
      </c>
      <c r="AD7533">
        <f>IF($B7533="","",IFERROR(INDEX('CCA Util %'!$G:$G,MATCH($B7533,'CCA Util %'!$E:$E,0)),""))</f>
        <v/>
      </c>
      <c r="AE7533">
        <f>IF(OR($B7533="",$U7533=""),"",$U7533&amp;" &amp; "&amp;IF(OR($AD7533="",$AD7533=0),"Util NA",$AD7533&amp;" Util"))</f>
        <v/>
      </c>
    </row>
    <row r="7534" ht="15.75" customHeight="1" s="42">
      <c r="A7534" s="41" t="n"/>
      <c r="G7534" s="38" t="n"/>
      <c r="H7534" s="38" t="n"/>
      <c r="I7534" s="38" t="n"/>
      <c r="J7534" s="38" t="n"/>
      <c r="K7534" s="38" t="n"/>
      <c r="L7534" s="38" t="n"/>
      <c r="N7534" s="36">
        <f>IF($B7534="","",IF($C7534="SUPERSTORE","Superstore","DH"))</f>
        <v/>
      </c>
      <c r="O7534" s="36">
        <f>IF($B7534="","",IFERROR(VLOOKUP($B7534,Mapping!$A:$C,2,0),"Not Mapped"))</f>
        <v/>
      </c>
      <c r="P7534" s="36">
        <f>IF($B7534="","",IFERROR(VLOOKUP($B7534,Mapping!$A:$C,3,0),"Not Mapped"))</f>
        <v/>
      </c>
      <c r="Q7534" s="36">
        <f>IF($B7534="","",IFERROR(VLOOKUP($O7534,Leaders!$A:$B,2,0),"Not Mapped"))</f>
        <v/>
      </c>
      <c r="R7534" s="36">
        <f>IF($B7534="","",IF(COUNTIF(Exclusions!$A:$A,$B7534)&gt;0,"Yes","No"))</f>
        <v/>
      </c>
      <c r="S7534" s="38">
        <f>IF($B7534="","",MIN(1,DAY($A7534)/IF($N7534="Superstore",Settings!$B$5,Settings!$B$4)))</f>
        <v/>
      </c>
      <c r="T7534" s="38">
        <f>IF(OR($B7534="",$G7534="",$S7534=0),"",$G7534/$S7534)</f>
        <v/>
      </c>
      <c r="U7534" s="36">
        <f>IF($T7534="","",IF($T7534&lt;Settings!$B$8,"Critical",IF($T7534&lt;Settings!$B$9,"Semi Critical","Non Critical")))</f>
        <v/>
      </c>
      <c r="V7534" s="28" t="n"/>
      <c r="Z7534">
        <f>IF($B7534="","",IFERROR(VLOOKUP($B7534,'Plan HC for CCA'!$A:$B,2,0),""))</f>
        <v/>
      </c>
      <c r="AA7534">
        <f>IF(OR($B7534="",$Z7534=""),"",IF(N($M7534)&lt;$Z7534,"Delta","No Delta"))</f>
        <v/>
      </c>
      <c r="AB7534">
        <f>IF(OR($B7534="",$Z7534=""),"",MAX(0,$Z7534-N($M7534)))</f>
        <v/>
      </c>
      <c r="AC7534" s="46">
        <f>IF($B7534="","",IFERROR(INDEX('CCA Util %'!$H:$H,MATCH($B7534,'CCA Util %'!$E:$E,0)),""))</f>
        <v/>
      </c>
      <c r="AD7534">
        <f>IF($B7534="","",IFERROR(INDEX('CCA Util %'!$G:$G,MATCH($B7534,'CCA Util %'!$E:$E,0)),""))</f>
        <v/>
      </c>
      <c r="AE7534">
        <f>IF(OR($B7534="",$U7534=""),"",$U7534&amp;" &amp; "&amp;IF(OR($AD7534="",$AD7534=0),"Util NA",$AD7534&amp;" Util"))</f>
        <v/>
      </c>
    </row>
    <row r="7535" ht="15.75" customHeight="1" s="42">
      <c r="A7535" s="41" t="n"/>
      <c r="G7535" s="38" t="n"/>
      <c r="H7535" s="38" t="n"/>
      <c r="I7535" s="38" t="n"/>
      <c r="J7535" s="38" t="n"/>
      <c r="K7535" s="38" t="n"/>
      <c r="L7535" s="38" t="n"/>
      <c r="N7535" s="36">
        <f>IF($B7535="","",IF($C7535="SUPERSTORE","Superstore","DH"))</f>
        <v/>
      </c>
      <c r="O7535" s="36">
        <f>IF($B7535="","",IFERROR(VLOOKUP($B7535,Mapping!$A:$C,2,0),"Not Mapped"))</f>
        <v/>
      </c>
      <c r="P7535" s="36">
        <f>IF($B7535="","",IFERROR(VLOOKUP($B7535,Mapping!$A:$C,3,0),"Not Mapped"))</f>
        <v/>
      </c>
      <c r="Q7535" s="36">
        <f>IF($B7535="","",IFERROR(VLOOKUP($O7535,Leaders!$A:$B,2,0),"Not Mapped"))</f>
        <v/>
      </c>
      <c r="R7535" s="36">
        <f>IF($B7535="","",IF(COUNTIF(Exclusions!$A:$A,$B7535)&gt;0,"Yes","No"))</f>
        <v/>
      </c>
      <c r="S7535" s="38">
        <f>IF($B7535="","",MIN(1,DAY($A7535)/IF($N7535="Superstore",Settings!$B$5,Settings!$B$4)))</f>
        <v/>
      </c>
      <c r="T7535" s="38">
        <f>IF(OR($B7535="",$G7535="",$S7535=0),"",$G7535/$S7535)</f>
        <v/>
      </c>
      <c r="U7535" s="36">
        <f>IF($T7535="","",IF($T7535&lt;Settings!$B$8,"Critical",IF($T7535&lt;Settings!$B$9,"Semi Critical","Non Critical")))</f>
        <v/>
      </c>
      <c r="V7535" s="28" t="n"/>
      <c r="Z7535">
        <f>IF($B7535="","",IFERROR(VLOOKUP($B7535,'Plan HC for CCA'!$A:$B,2,0),""))</f>
        <v/>
      </c>
      <c r="AA7535">
        <f>IF(OR($B7535="",$Z7535=""),"",IF(N($M7535)&lt;$Z7535,"Delta","No Delta"))</f>
        <v/>
      </c>
      <c r="AB7535">
        <f>IF(OR($B7535="",$Z7535=""),"",MAX(0,$Z7535-N($M7535)))</f>
        <v/>
      </c>
      <c r="AC7535" s="46">
        <f>IF($B7535="","",IFERROR(INDEX('CCA Util %'!$H:$H,MATCH($B7535,'CCA Util %'!$E:$E,0)),""))</f>
        <v/>
      </c>
      <c r="AD7535">
        <f>IF($B7535="","",IFERROR(INDEX('CCA Util %'!$G:$G,MATCH($B7535,'CCA Util %'!$E:$E,0)),""))</f>
        <v/>
      </c>
      <c r="AE7535">
        <f>IF(OR($B7535="",$U7535=""),"",$U7535&amp;" &amp; "&amp;IF(OR($AD7535="",$AD7535=0),"Util NA",$AD7535&amp;" Util"))</f>
        <v/>
      </c>
    </row>
    <row r="7536" ht="15.75" customHeight="1" s="42">
      <c r="A7536" s="41" t="n"/>
      <c r="G7536" s="38" t="n"/>
      <c r="H7536" s="38" t="n"/>
      <c r="I7536" s="38" t="n"/>
      <c r="J7536" s="38" t="n"/>
      <c r="K7536" s="38" t="n"/>
      <c r="L7536" s="38" t="n"/>
      <c r="N7536" s="36">
        <f>IF($B7536="","",IF($C7536="SUPERSTORE","Superstore","DH"))</f>
        <v/>
      </c>
      <c r="O7536" s="36">
        <f>IF($B7536="","",IFERROR(VLOOKUP($B7536,Mapping!$A:$C,2,0),"Not Mapped"))</f>
        <v/>
      </c>
      <c r="P7536" s="36">
        <f>IF($B7536="","",IFERROR(VLOOKUP($B7536,Mapping!$A:$C,3,0),"Not Mapped"))</f>
        <v/>
      </c>
      <c r="Q7536" s="36">
        <f>IF($B7536="","",IFERROR(VLOOKUP($O7536,Leaders!$A:$B,2,0),"Not Mapped"))</f>
        <v/>
      </c>
      <c r="R7536" s="36">
        <f>IF($B7536="","",IF(COUNTIF(Exclusions!$A:$A,$B7536)&gt;0,"Yes","No"))</f>
        <v/>
      </c>
      <c r="S7536" s="38">
        <f>IF($B7536="","",MIN(1,DAY($A7536)/IF($N7536="Superstore",Settings!$B$5,Settings!$B$4)))</f>
        <v/>
      </c>
      <c r="T7536" s="38">
        <f>IF(OR($B7536="",$G7536="",$S7536=0),"",$G7536/$S7536)</f>
        <v/>
      </c>
      <c r="U7536" s="36">
        <f>IF($T7536="","",IF($T7536&lt;Settings!$B$8,"Critical",IF($T7536&lt;Settings!$B$9,"Semi Critical","Non Critical")))</f>
        <v/>
      </c>
      <c r="V7536" s="28" t="n"/>
      <c r="Z7536">
        <f>IF($B7536="","",IFERROR(VLOOKUP($B7536,'Plan HC for CCA'!$A:$B,2,0),""))</f>
        <v/>
      </c>
      <c r="AA7536">
        <f>IF(OR($B7536="",$Z7536=""),"",IF(N($M7536)&lt;$Z7536,"Delta","No Delta"))</f>
        <v/>
      </c>
      <c r="AB7536">
        <f>IF(OR($B7536="",$Z7536=""),"",MAX(0,$Z7536-N($M7536)))</f>
        <v/>
      </c>
      <c r="AC7536" s="46">
        <f>IF($B7536="","",IFERROR(INDEX('CCA Util %'!$H:$H,MATCH($B7536,'CCA Util %'!$E:$E,0)),""))</f>
        <v/>
      </c>
      <c r="AD7536">
        <f>IF($B7536="","",IFERROR(INDEX('CCA Util %'!$G:$G,MATCH($B7536,'CCA Util %'!$E:$E,0)),""))</f>
        <v/>
      </c>
      <c r="AE7536">
        <f>IF(OR($B7536="",$U7536=""),"",$U7536&amp;" &amp; "&amp;IF(OR($AD7536="",$AD7536=0),"Util NA",$AD7536&amp;" Util"))</f>
        <v/>
      </c>
    </row>
    <row r="7537" ht="15.75" customHeight="1" s="42">
      <c r="A7537" s="41" t="n"/>
      <c r="G7537" s="38" t="n"/>
      <c r="H7537" s="38" t="n"/>
      <c r="I7537" s="38" t="n"/>
      <c r="J7537" s="38" t="n"/>
      <c r="K7537" s="38" t="n"/>
      <c r="L7537" s="38" t="n"/>
      <c r="N7537" s="36">
        <f>IF($B7537="","",IF($C7537="SUPERSTORE","Superstore","DH"))</f>
        <v/>
      </c>
      <c r="O7537" s="36">
        <f>IF($B7537="","",IFERROR(VLOOKUP($B7537,Mapping!$A:$C,2,0),"Not Mapped"))</f>
        <v/>
      </c>
      <c r="P7537" s="36">
        <f>IF($B7537="","",IFERROR(VLOOKUP($B7537,Mapping!$A:$C,3,0),"Not Mapped"))</f>
        <v/>
      </c>
      <c r="Q7537" s="36">
        <f>IF($B7537="","",IFERROR(VLOOKUP($O7537,Leaders!$A:$B,2,0),"Not Mapped"))</f>
        <v/>
      </c>
      <c r="R7537" s="36">
        <f>IF($B7537="","",IF(COUNTIF(Exclusions!$A:$A,$B7537)&gt;0,"Yes","No"))</f>
        <v/>
      </c>
      <c r="S7537" s="38">
        <f>IF($B7537="","",MIN(1,DAY($A7537)/IF($N7537="Superstore",Settings!$B$5,Settings!$B$4)))</f>
        <v/>
      </c>
      <c r="T7537" s="38">
        <f>IF(OR($B7537="",$G7537="",$S7537=0),"",$G7537/$S7537)</f>
        <v/>
      </c>
      <c r="U7537" s="36">
        <f>IF($T7537="","",IF($T7537&lt;Settings!$B$8,"Critical",IF($T7537&lt;Settings!$B$9,"Semi Critical","Non Critical")))</f>
        <v/>
      </c>
      <c r="V7537" s="28" t="n"/>
      <c r="Z7537">
        <f>IF($B7537="","",IFERROR(VLOOKUP($B7537,'Plan HC for CCA'!$A:$B,2,0),""))</f>
        <v/>
      </c>
      <c r="AA7537">
        <f>IF(OR($B7537="",$Z7537=""),"",IF(N($M7537)&lt;$Z7537,"Delta","No Delta"))</f>
        <v/>
      </c>
      <c r="AB7537">
        <f>IF(OR($B7537="",$Z7537=""),"",MAX(0,$Z7537-N($M7537)))</f>
        <v/>
      </c>
      <c r="AC7537" s="46">
        <f>IF($B7537="","",IFERROR(INDEX('CCA Util %'!$H:$H,MATCH($B7537,'CCA Util %'!$E:$E,0)),""))</f>
        <v/>
      </c>
      <c r="AD7537">
        <f>IF($B7537="","",IFERROR(INDEX('CCA Util %'!$G:$G,MATCH($B7537,'CCA Util %'!$E:$E,0)),""))</f>
        <v/>
      </c>
      <c r="AE7537">
        <f>IF(OR($B7537="",$U7537=""),"",$U7537&amp;" &amp; "&amp;IF(OR($AD7537="",$AD7537=0),"Util NA",$AD7537&amp;" Util"))</f>
        <v/>
      </c>
    </row>
    <row r="7538" ht="15.75" customHeight="1" s="42">
      <c r="A7538" s="41" t="n"/>
      <c r="G7538" s="38" t="n"/>
      <c r="H7538" s="38" t="n"/>
      <c r="I7538" s="38" t="n"/>
      <c r="J7538" s="38" t="n"/>
      <c r="K7538" s="38" t="n"/>
      <c r="L7538" s="38" t="n"/>
      <c r="N7538" s="36">
        <f>IF($B7538="","",IF($C7538="SUPERSTORE","Superstore","DH"))</f>
        <v/>
      </c>
      <c r="O7538" s="36">
        <f>IF($B7538="","",IFERROR(VLOOKUP($B7538,Mapping!$A:$C,2,0),"Not Mapped"))</f>
        <v/>
      </c>
      <c r="P7538" s="36">
        <f>IF($B7538="","",IFERROR(VLOOKUP($B7538,Mapping!$A:$C,3,0),"Not Mapped"))</f>
        <v/>
      </c>
      <c r="Q7538" s="36">
        <f>IF($B7538="","",IFERROR(VLOOKUP($O7538,Leaders!$A:$B,2,0),"Not Mapped"))</f>
        <v/>
      </c>
      <c r="R7538" s="36">
        <f>IF($B7538="","",IF(COUNTIF(Exclusions!$A:$A,$B7538)&gt;0,"Yes","No"))</f>
        <v/>
      </c>
      <c r="S7538" s="38">
        <f>IF($B7538="","",MIN(1,DAY($A7538)/IF($N7538="Superstore",Settings!$B$5,Settings!$B$4)))</f>
        <v/>
      </c>
      <c r="T7538" s="38">
        <f>IF(OR($B7538="",$G7538="",$S7538=0),"",$G7538/$S7538)</f>
        <v/>
      </c>
      <c r="U7538" s="36">
        <f>IF($T7538="","",IF($T7538&lt;Settings!$B$8,"Critical",IF($T7538&lt;Settings!$B$9,"Semi Critical","Non Critical")))</f>
        <v/>
      </c>
      <c r="V7538" s="28" t="n"/>
      <c r="Z7538">
        <f>IF($B7538="","",IFERROR(VLOOKUP($B7538,'Plan HC for CCA'!$A:$B,2,0),""))</f>
        <v/>
      </c>
      <c r="AA7538">
        <f>IF(OR($B7538="",$Z7538=""),"",IF(N($M7538)&lt;$Z7538,"Delta","No Delta"))</f>
        <v/>
      </c>
      <c r="AB7538">
        <f>IF(OR($B7538="",$Z7538=""),"",MAX(0,$Z7538-N($M7538)))</f>
        <v/>
      </c>
      <c r="AC7538" s="46">
        <f>IF($B7538="","",IFERROR(INDEX('CCA Util %'!$H:$H,MATCH($B7538,'CCA Util %'!$E:$E,0)),""))</f>
        <v/>
      </c>
      <c r="AD7538">
        <f>IF($B7538="","",IFERROR(INDEX('CCA Util %'!$G:$G,MATCH($B7538,'CCA Util %'!$E:$E,0)),""))</f>
        <v/>
      </c>
      <c r="AE7538">
        <f>IF(OR($B7538="",$U7538=""),"",$U7538&amp;" &amp; "&amp;IF(OR($AD7538="",$AD7538=0),"Util NA",$AD7538&amp;" Util"))</f>
        <v/>
      </c>
    </row>
    <row r="7539" ht="15.75" customHeight="1" s="42">
      <c r="A7539" s="41" t="n"/>
      <c r="G7539" s="38" t="n"/>
      <c r="H7539" s="38" t="n"/>
      <c r="I7539" s="38" t="n"/>
      <c r="J7539" s="38" t="n"/>
      <c r="K7539" s="38" t="n"/>
      <c r="L7539" s="38" t="n"/>
      <c r="N7539" s="36">
        <f>IF($B7539="","",IF($C7539="SUPERSTORE","Superstore","DH"))</f>
        <v/>
      </c>
      <c r="O7539" s="36">
        <f>IF($B7539="","",IFERROR(VLOOKUP($B7539,Mapping!$A:$C,2,0),"Not Mapped"))</f>
        <v/>
      </c>
      <c r="P7539" s="36">
        <f>IF($B7539="","",IFERROR(VLOOKUP($B7539,Mapping!$A:$C,3,0),"Not Mapped"))</f>
        <v/>
      </c>
      <c r="Q7539" s="36">
        <f>IF($B7539="","",IFERROR(VLOOKUP($O7539,Leaders!$A:$B,2,0),"Not Mapped"))</f>
        <v/>
      </c>
      <c r="R7539" s="36">
        <f>IF($B7539="","",IF(COUNTIF(Exclusions!$A:$A,$B7539)&gt;0,"Yes","No"))</f>
        <v/>
      </c>
      <c r="S7539" s="38">
        <f>IF($B7539="","",MIN(1,DAY($A7539)/IF($N7539="Superstore",Settings!$B$5,Settings!$B$4)))</f>
        <v/>
      </c>
      <c r="T7539" s="38">
        <f>IF(OR($B7539="",$G7539="",$S7539=0),"",$G7539/$S7539)</f>
        <v/>
      </c>
      <c r="U7539" s="36">
        <f>IF($T7539="","",IF($T7539&lt;Settings!$B$8,"Critical",IF($T7539&lt;Settings!$B$9,"Semi Critical","Non Critical")))</f>
        <v/>
      </c>
      <c r="V7539" s="28" t="n"/>
      <c r="Z7539">
        <f>IF($B7539="","",IFERROR(VLOOKUP($B7539,'Plan HC for CCA'!$A:$B,2,0),""))</f>
        <v/>
      </c>
      <c r="AA7539">
        <f>IF(OR($B7539="",$Z7539=""),"",IF(N($M7539)&lt;$Z7539,"Delta","No Delta"))</f>
        <v/>
      </c>
      <c r="AB7539">
        <f>IF(OR($B7539="",$Z7539=""),"",MAX(0,$Z7539-N($M7539)))</f>
        <v/>
      </c>
      <c r="AC7539" s="46">
        <f>IF($B7539="","",IFERROR(INDEX('CCA Util %'!$H:$H,MATCH($B7539,'CCA Util %'!$E:$E,0)),""))</f>
        <v/>
      </c>
      <c r="AD7539">
        <f>IF($B7539="","",IFERROR(INDEX('CCA Util %'!$G:$G,MATCH($B7539,'CCA Util %'!$E:$E,0)),""))</f>
        <v/>
      </c>
      <c r="AE7539">
        <f>IF(OR($B7539="",$U7539=""),"",$U7539&amp;" &amp; "&amp;IF(OR($AD7539="",$AD7539=0),"Util NA",$AD7539&amp;" Util"))</f>
        <v/>
      </c>
    </row>
    <row r="7540" ht="15.75" customHeight="1" s="42">
      <c r="A7540" s="41" t="n"/>
      <c r="G7540" s="38" t="n"/>
      <c r="H7540" s="38" t="n"/>
      <c r="I7540" s="38" t="n"/>
      <c r="J7540" s="38" t="n"/>
      <c r="K7540" s="38" t="n"/>
      <c r="L7540" s="38" t="n"/>
      <c r="N7540" s="36">
        <f>IF($B7540="","",IF($C7540="SUPERSTORE","Superstore","DH"))</f>
        <v/>
      </c>
      <c r="O7540" s="36">
        <f>IF($B7540="","",IFERROR(VLOOKUP($B7540,Mapping!$A:$C,2,0),"Not Mapped"))</f>
        <v/>
      </c>
      <c r="P7540" s="36">
        <f>IF($B7540="","",IFERROR(VLOOKUP($B7540,Mapping!$A:$C,3,0),"Not Mapped"))</f>
        <v/>
      </c>
      <c r="Q7540" s="36">
        <f>IF($B7540="","",IFERROR(VLOOKUP($O7540,Leaders!$A:$B,2,0),"Not Mapped"))</f>
        <v/>
      </c>
      <c r="R7540" s="36">
        <f>IF($B7540="","",IF(COUNTIF(Exclusions!$A:$A,$B7540)&gt;0,"Yes","No"))</f>
        <v/>
      </c>
      <c r="S7540" s="38">
        <f>IF($B7540="","",MIN(1,DAY($A7540)/IF($N7540="Superstore",Settings!$B$5,Settings!$B$4)))</f>
        <v/>
      </c>
      <c r="T7540" s="38">
        <f>IF(OR($B7540="",$G7540="",$S7540=0),"",$G7540/$S7540)</f>
        <v/>
      </c>
      <c r="U7540" s="36">
        <f>IF($T7540="","",IF($T7540&lt;Settings!$B$8,"Critical",IF($T7540&lt;Settings!$B$9,"Semi Critical","Non Critical")))</f>
        <v/>
      </c>
      <c r="V7540" s="28" t="n"/>
      <c r="Z7540">
        <f>IF($B7540="","",IFERROR(VLOOKUP($B7540,'Plan HC for CCA'!$A:$B,2,0),""))</f>
        <v/>
      </c>
      <c r="AA7540">
        <f>IF(OR($B7540="",$Z7540=""),"",IF(N($M7540)&lt;$Z7540,"Delta","No Delta"))</f>
        <v/>
      </c>
      <c r="AB7540">
        <f>IF(OR($B7540="",$Z7540=""),"",MAX(0,$Z7540-N($M7540)))</f>
        <v/>
      </c>
      <c r="AC7540" s="46">
        <f>IF($B7540="","",IFERROR(INDEX('CCA Util %'!$H:$H,MATCH($B7540,'CCA Util %'!$E:$E,0)),""))</f>
        <v/>
      </c>
      <c r="AD7540">
        <f>IF($B7540="","",IFERROR(INDEX('CCA Util %'!$G:$G,MATCH($B7540,'CCA Util %'!$E:$E,0)),""))</f>
        <v/>
      </c>
      <c r="AE7540">
        <f>IF(OR($B7540="",$U7540=""),"",$U7540&amp;" &amp; "&amp;IF(OR($AD7540="",$AD7540=0),"Util NA",$AD7540&amp;" Util"))</f>
        <v/>
      </c>
    </row>
    <row r="7541" ht="15.75" customHeight="1" s="42">
      <c r="A7541" s="41" t="n"/>
      <c r="G7541" s="38" t="n"/>
      <c r="H7541" s="38" t="n"/>
      <c r="I7541" s="38" t="n"/>
      <c r="J7541" s="38" t="n"/>
      <c r="K7541" s="38" t="n"/>
      <c r="L7541" s="38" t="n"/>
      <c r="N7541" s="36">
        <f>IF($B7541="","",IF($C7541="SUPERSTORE","Superstore","DH"))</f>
        <v/>
      </c>
      <c r="O7541" s="36">
        <f>IF($B7541="","",IFERROR(VLOOKUP($B7541,Mapping!$A:$C,2,0),"Not Mapped"))</f>
        <v/>
      </c>
      <c r="P7541" s="36">
        <f>IF($B7541="","",IFERROR(VLOOKUP($B7541,Mapping!$A:$C,3,0),"Not Mapped"))</f>
        <v/>
      </c>
      <c r="Q7541" s="36">
        <f>IF($B7541="","",IFERROR(VLOOKUP($O7541,Leaders!$A:$B,2,0),"Not Mapped"))</f>
        <v/>
      </c>
      <c r="R7541" s="36">
        <f>IF($B7541="","",IF(COUNTIF(Exclusions!$A:$A,$B7541)&gt;0,"Yes","No"))</f>
        <v/>
      </c>
      <c r="S7541" s="38">
        <f>IF($B7541="","",MIN(1,DAY($A7541)/IF($N7541="Superstore",Settings!$B$5,Settings!$B$4)))</f>
        <v/>
      </c>
      <c r="T7541" s="38">
        <f>IF(OR($B7541="",$G7541="",$S7541=0),"",$G7541/$S7541)</f>
        <v/>
      </c>
      <c r="U7541" s="36">
        <f>IF($T7541="","",IF($T7541&lt;Settings!$B$8,"Critical",IF($T7541&lt;Settings!$B$9,"Semi Critical","Non Critical")))</f>
        <v/>
      </c>
      <c r="V7541" s="28" t="n"/>
      <c r="Z7541">
        <f>IF($B7541="","",IFERROR(VLOOKUP($B7541,'Plan HC for CCA'!$A:$B,2,0),""))</f>
        <v/>
      </c>
      <c r="AA7541">
        <f>IF(OR($B7541="",$Z7541=""),"",IF(N($M7541)&lt;$Z7541,"Delta","No Delta"))</f>
        <v/>
      </c>
      <c r="AB7541">
        <f>IF(OR($B7541="",$Z7541=""),"",MAX(0,$Z7541-N($M7541)))</f>
        <v/>
      </c>
      <c r="AC7541" s="46">
        <f>IF($B7541="","",IFERROR(INDEX('CCA Util %'!$H:$H,MATCH($B7541,'CCA Util %'!$E:$E,0)),""))</f>
        <v/>
      </c>
      <c r="AD7541">
        <f>IF($B7541="","",IFERROR(INDEX('CCA Util %'!$G:$G,MATCH($B7541,'CCA Util %'!$E:$E,0)),""))</f>
        <v/>
      </c>
      <c r="AE7541">
        <f>IF(OR($B7541="",$U7541=""),"",$U7541&amp;" &amp; "&amp;IF(OR($AD7541="",$AD7541=0),"Util NA",$AD7541&amp;" Util"))</f>
        <v/>
      </c>
    </row>
    <row r="7542" ht="15.75" customHeight="1" s="42">
      <c r="A7542" s="41" t="n"/>
      <c r="G7542" s="38" t="n"/>
      <c r="H7542" s="38" t="n"/>
      <c r="I7542" s="38" t="n"/>
      <c r="J7542" s="38" t="n"/>
      <c r="K7542" s="38" t="n"/>
      <c r="L7542" s="38" t="n"/>
      <c r="N7542" s="36">
        <f>IF($B7542="","",IF($C7542="SUPERSTORE","Superstore","DH"))</f>
        <v/>
      </c>
      <c r="O7542" s="36">
        <f>IF($B7542="","",IFERROR(VLOOKUP($B7542,Mapping!$A:$C,2,0),"Not Mapped"))</f>
        <v/>
      </c>
      <c r="P7542" s="36">
        <f>IF($B7542="","",IFERROR(VLOOKUP($B7542,Mapping!$A:$C,3,0),"Not Mapped"))</f>
        <v/>
      </c>
      <c r="Q7542" s="36">
        <f>IF($B7542="","",IFERROR(VLOOKUP($O7542,Leaders!$A:$B,2,0),"Not Mapped"))</f>
        <v/>
      </c>
      <c r="R7542" s="36">
        <f>IF($B7542="","",IF(COUNTIF(Exclusions!$A:$A,$B7542)&gt;0,"Yes","No"))</f>
        <v/>
      </c>
      <c r="S7542" s="38">
        <f>IF($B7542="","",MIN(1,DAY($A7542)/IF($N7542="Superstore",Settings!$B$5,Settings!$B$4)))</f>
        <v/>
      </c>
      <c r="T7542" s="38">
        <f>IF(OR($B7542="",$G7542="",$S7542=0),"",$G7542/$S7542)</f>
        <v/>
      </c>
      <c r="U7542" s="36">
        <f>IF($T7542="","",IF($T7542&lt;Settings!$B$8,"Critical",IF($T7542&lt;Settings!$B$9,"Semi Critical","Non Critical")))</f>
        <v/>
      </c>
      <c r="V7542" s="28" t="n"/>
      <c r="Z7542">
        <f>IF($B7542="","",IFERROR(VLOOKUP($B7542,'Plan HC for CCA'!$A:$B,2,0),""))</f>
        <v/>
      </c>
      <c r="AA7542">
        <f>IF(OR($B7542="",$Z7542=""),"",IF(N($M7542)&lt;$Z7542,"Delta","No Delta"))</f>
        <v/>
      </c>
      <c r="AB7542">
        <f>IF(OR($B7542="",$Z7542=""),"",MAX(0,$Z7542-N($M7542)))</f>
        <v/>
      </c>
      <c r="AC7542" s="46">
        <f>IF($B7542="","",IFERROR(INDEX('CCA Util %'!$H:$H,MATCH($B7542,'CCA Util %'!$E:$E,0)),""))</f>
        <v/>
      </c>
      <c r="AD7542">
        <f>IF($B7542="","",IFERROR(INDEX('CCA Util %'!$G:$G,MATCH($B7542,'CCA Util %'!$E:$E,0)),""))</f>
        <v/>
      </c>
      <c r="AE7542">
        <f>IF(OR($B7542="",$U7542=""),"",$U7542&amp;" &amp; "&amp;IF(OR($AD7542="",$AD7542=0),"Util NA",$AD7542&amp;" Util"))</f>
        <v/>
      </c>
    </row>
    <row r="7543" ht="15.75" customHeight="1" s="42">
      <c r="A7543" s="41" t="n"/>
      <c r="G7543" s="38" t="n"/>
      <c r="H7543" s="38" t="n"/>
      <c r="I7543" s="38" t="n"/>
      <c r="J7543" s="38" t="n"/>
      <c r="K7543" s="38" t="n"/>
      <c r="L7543" s="38" t="n"/>
      <c r="N7543" s="36">
        <f>IF($B7543="","",IF($C7543="SUPERSTORE","Superstore","DH"))</f>
        <v/>
      </c>
      <c r="O7543" s="36">
        <f>IF($B7543="","",IFERROR(VLOOKUP($B7543,Mapping!$A:$C,2,0),"Not Mapped"))</f>
        <v/>
      </c>
      <c r="P7543" s="36">
        <f>IF($B7543="","",IFERROR(VLOOKUP($B7543,Mapping!$A:$C,3,0),"Not Mapped"))</f>
        <v/>
      </c>
      <c r="Q7543" s="36">
        <f>IF($B7543="","",IFERROR(VLOOKUP($O7543,Leaders!$A:$B,2,0),"Not Mapped"))</f>
        <v/>
      </c>
      <c r="R7543" s="36">
        <f>IF($B7543="","",IF(COUNTIF(Exclusions!$A:$A,$B7543)&gt;0,"Yes","No"))</f>
        <v/>
      </c>
      <c r="S7543" s="38">
        <f>IF($B7543="","",MIN(1,DAY($A7543)/IF($N7543="Superstore",Settings!$B$5,Settings!$B$4)))</f>
        <v/>
      </c>
      <c r="T7543" s="38">
        <f>IF(OR($B7543="",$G7543="",$S7543=0),"",$G7543/$S7543)</f>
        <v/>
      </c>
      <c r="U7543" s="36">
        <f>IF($T7543="","",IF($T7543&lt;Settings!$B$8,"Critical",IF($T7543&lt;Settings!$B$9,"Semi Critical","Non Critical")))</f>
        <v/>
      </c>
      <c r="V7543" s="28" t="n"/>
      <c r="Z7543">
        <f>IF($B7543="","",IFERROR(VLOOKUP($B7543,'Plan HC for CCA'!$A:$B,2,0),""))</f>
        <v/>
      </c>
      <c r="AA7543">
        <f>IF(OR($B7543="",$Z7543=""),"",IF(N($M7543)&lt;$Z7543,"Delta","No Delta"))</f>
        <v/>
      </c>
      <c r="AB7543">
        <f>IF(OR($B7543="",$Z7543=""),"",MAX(0,$Z7543-N($M7543)))</f>
        <v/>
      </c>
      <c r="AC7543" s="46">
        <f>IF($B7543="","",IFERROR(INDEX('CCA Util %'!$H:$H,MATCH($B7543,'CCA Util %'!$E:$E,0)),""))</f>
        <v/>
      </c>
      <c r="AD7543">
        <f>IF($B7543="","",IFERROR(INDEX('CCA Util %'!$G:$G,MATCH($B7543,'CCA Util %'!$E:$E,0)),""))</f>
        <v/>
      </c>
      <c r="AE7543">
        <f>IF(OR($B7543="",$U7543=""),"",$U7543&amp;" &amp; "&amp;IF(OR($AD7543="",$AD7543=0),"Util NA",$AD7543&amp;" Util"))</f>
        <v/>
      </c>
    </row>
    <row r="7544" ht="15.75" customHeight="1" s="42">
      <c r="A7544" s="41" t="n"/>
      <c r="G7544" s="38" t="n"/>
      <c r="H7544" s="38" t="n"/>
      <c r="I7544" s="38" t="n"/>
      <c r="J7544" s="38" t="n"/>
      <c r="K7544" s="38" t="n"/>
      <c r="L7544" s="38" t="n"/>
      <c r="N7544" s="36">
        <f>IF($B7544="","",IF($C7544="SUPERSTORE","Superstore","DH"))</f>
        <v/>
      </c>
      <c r="O7544" s="36">
        <f>IF($B7544="","",IFERROR(VLOOKUP($B7544,Mapping!$A:$C,2,0),"Not Mapped"))</f>
        <v/>
      </c>
      <c r="P7544" s="36">
        <f>IF($B7544="","",IFERROR(VLOOKUP($B7544,Mapping!$A:$C,3,0),"Not Mapped"))</f>
        <v/>
      </c>
      <c r="Q7544" s="36">
        <f>IF($B7544="","",IFERROR(VLOOKUP($O7544,Leaders!$A:$B,2,0),"Not Mapped"))</f>
        <v/>
      </c>
      <c r="R7544" s="36">
        <f>IF($B7544="","",IF(COUNTIF(Exclusions!$A:$A,$B7544)&gt;0,"Yes","No"))</f>
        <v/>
      </c>
      <c r="S7544" s="38">
        <f>IF($B7544="","",MIN(1,DAY($A7544)/IF($N7544="Superstore",Settings!$B$5,Settings!$B$4)))</f>
        <v/>
      </c>
      <c r="T7544" s="38">
        <f>IF(OR($B7544="",$G7544="",$S7544=0),"",$G7544/$S7544)</f>
        <v/>
      </c>
      <c r="U7544" s="36">
        <f>IF($T7544="","",IF($T7544&lt;Settings!$B$8,"Critical",IF($T7544&lt;Settings!$B$9,"Semi Critical","Non Critical")))</f>
        <v/>
      </c>
      <c r="V7544" s="28" t="n"/>
      <c r="Z7544">
        <f>IF($B7544="","",IFERROR(VLOOKUP($B7544,'Plan HC for CCA'!$A:$B,2,0),""))</f>
        <v/>
      </c>
      <c r="AA7544">
        <f>IF(OR($B7544="",$Z7544=""),"",IF(N($M7544)&lt;$Z7544,"Delta","No Delta"))</f>
        <v/>
      </c>
      <c r="AB7544">
        <f>IF(OR($B7544="",$Z7544=""),"",MAX(0,$Z7544-N($M7544)))</f>
        <v/>
      </c>
      <c r="AC7544" s="46">
        <f>IF($B7544="","",IFERROR(INDEX('CCA Util %'!$H:$H,MATCH($B7544,'CCA Util %'!$E:$E,0)),""))</f>
        <v/>
      </c>
      <c r="AD7544">
        <f>IF($B7544="","",IFERROR(INDEX('CCA Util %'!$G:$G,MATCH($B7544,'CCA Util %'!$E:$E,0)),""))</f>
        <v/>
      </c>
      <c r="AE7544">
        <f>IF(OR($B7544="",$U7544=""),"",$U7544&amp;" &amp; "&amp;IF(OR($AD7544="",$AD7544=0),"Util NA",$AD7544&amp;" Util"))</f>
        <v/>
      </c>
    </row>
    <row r="7545" ht="15.75" customHeight="1" s="42">
      <c r="A7545" s="41" t="n"/>
      <c r="G7545" s="38" t="n"/>
      <c r="H7545" s="38" t="n"/>
      <c r="I7545" s="38" t="n"/>
      <c r="J7545" s="38" t="n"/>
      <c r="K7545" s="38" t="n"/>
      <c r="L7545" s="38" t="n"/>
      <c r="N7545" s="36">
        <f>IF($B7545="","",IF($C7545="SUPERSTORE","Superstore","DH"))</f>
        <v/>
      </c>
      <c r="O7545" s="36">
        <f>IF($B7545="","",IFERROR(VLOOKUP($B7545,Mapping!$A:$C,2,0),"Not Mapped"))</f>
        <v/>
      </c>
      <c r="P7545" s="36">
        <f>IF($B7545="","",IFERROR(VLOOKUP($B7545,Mapping!$A:$C,3,0),"Not Mapped"))</f>
        <v/>
      </c>
      <c r="Q7545" s="36">
        <f>IF($B7545="","",IFERROR(VLOOKUP($O7545,Leaders!$A:$B,2,0),"Not Mapped"))</f>
        <v/>
      </c>
      <c r="R7545" s="36">
        <f>IF($B7545="","",IF(COUNTIF(Exclusions!$A:$A,$B7545)&gt;0,"Yes","No"))</f>
        <v/>
      </c>
      <c r="S7545" s="38">
        <f>IF($B7545="","",MIN(1,DAY($A7545)/IF($N7545="Superstore",Settings!$B$5,Settings!$B$4)))</f>
        <v/>
      </c>
      <c r="T7545" s="38">
        <f>IF(OR($B7545="",$G7545="",$S7545=0),"",$G7545/$S7545)</f>
        <v/>
      </c>
      <c r="U7545" s="36">
        <f>IF($T7545="","",IF($T7545&lt;Settings!$B$8,"Critical",IF($T7545&lt;Settings!$B$9,"Semi Critical","Non Critical")))</f>
        <v/>
      </c>
      <c r="V7545" s="28" t="n"/>
      <c r="Z7545">
        <f>IF($B7545="","",IFERROR(VLOOKUP($B7545,'Plan HC for CCA'!$A:$B,2,0),""))</f>
        <v/>
      </c>
      <c r="AA7545">
        <f>IF(OR($B7545="",$Z7545=""),"",IF(N($M7545)&lt;$Z7545,"Delta","No Delta"))</f>
        <v/>
      </c>
      <c r="AB7545">
        <f>IF(OR($B7545="",$Z7545=""),"",MAX(0,$Z7545-N($M7545)))</f>
        <v/>
      </c>
      <c r="AC7545" s="46">
        <f>IF($B7545="","",IFERROR(INDEX('CCA Util %'!$H:$H,MATCH($B7545,'CCA Util %'!$E:$E,0)),""))</f>
        <v/>
      </c>
      <c r="AD7545">
        <f>IF($B7545="","",IFERROR(INDEX('CCA Util %'!$G:$G,MATCH($B7545,'CCA Util %'!$E:$E,0)),""))</f>
        <v/>
      </c>
      <c r="AE7545">
        <f>IF(OR($B7545="",$U7545=""),"",$U7545&amp;" &amp; "&amp;IF(OR($AD7545="",$AD7545=0),"Util NA",$AD7545&amp;" Util"))</f>
        <v/>
      </c>
    </row>
    <row r="7546" ht="15.75" customHeight="1" s="42">
      <c r="A7546" s="41" t="n"/>
      <c r="G7546" s="38" t="n"/>
      <c r="H7546" s="38" t="n"/>
      <c r="I7546" s="38" t="n"/>
      <c r="J7546" s="38" t="n"/>
      <c r="K7546" s="38" t="n"/>
      <c r="L7546" s="38" t="n"/>
      <c r="N7546" s="36">
        <f>IF($B7546="","",IF($C7546="SUPERSTORE","Superstore","DH"))</f>
        <v/>
      </c>
      <c r="O7546" s="36">
        <f>IF($B7546="","",IFERROR(VLOOKUP($B7546,Mapping!$A:$C,2,0),"Not Mapped"))</f>
        <v/>
      </c>
      <c r="P7546" s="36">
        <f>IF($B7546="","",IFERROR(VLOOKUP($B7546,Mapping!$A:$C,3,0),"Not Mapped"))</f>
        <v/>
      </c>
      <c r="Q7546" s="36">
        <f>IF($B7546="","",IFERROR(VLOOKUP($O7546,Leaders!$A:$B,2,0),"Not Mapped"))</f>
        <v/>
      </c>
      <c r="R7546" s="36">
        <f>IF($B7546="","",IF(COUNTIF(Exclusions!$A:$A,$B7546)&gt;0,"Yes","No"))</f>
        <v/>
      </c>
      <c r="S7546" s="38">
        <f>IF($B7546="","",MIN(1,DAY($A7546)/IF($N7546="Superstore",Settings!$B$5,Settings!$B$4)))</f>
        <v/>
      </c>
      <c r="T7546" s="38">
        <f>IF(OR($B7546="",$G7546="",$S7546=0),"",$G7546/$S7546)</f>
        <v/>
      </c>
      <c r="U7546" s="36">
        <f>IF($T7546="","",IF($T7546&lt;Settings!$B$8,"Critical",IF($T7546&lt;Settings!$B$9,"Semi Critical","Non Critical")))</f>
        <v/>
      </c>
      <c r="V7546" s="28" t="n"/>
      <c r="Z7546">
        <f>IF($B7546="","",IFERROR(VLOOKUP($B7546,'Plan HC for CCA'!$A:$B,2,0),""))</f>
        <v/>
      </c>
      <c r="AA7546">
        <f>IF(OR($B7546="",$Z7546=""),"",IF(N($M7546)&lt;$Z7546,"Delta","No Delta"))</f>
        <v/>
      </c>
      <c r="AB7546">
        <f>IF(OR($B7546="",$Z7546=""),"",MAX(0,$Z7546-N($M7546)))</f>
        <v/>
      </c>
      <c r="AC7546" s="46">
        <f>IF($B7546="","",IFERROR(INDEX('CCA Util %'!$H:$H,MATCH($B7546,'CCA Util %'!$E:$E,0)),""))</f>
        <v/>
      </c>
      <c r="AD7546">
        <f>IF($B7546="","",IFERROR(INDEX('CCA Util %'!$G:$G,MATCH($B7546,'CCA Util %'!$E:$E,0)),""))</f>
        <v/>
      </c>
      <c r="AE7546">
        <f>IF(OR($B7546="",$U7546=""),"",$U7546&amp;" &amp; "&amp;IF(OR($AD7546="",$AD7546=0),"Util NA",$AD7546&amp;" Util"))</f>
        <v/>
      </c>
    </row>
    <row r="7547" ht="15.75" customHeight="1" s="42">
      <c r="A7547" s="41" t="n"/>
      <c r="G7547" s="38" t="n"/>
      <c r="H7547" s="38" t="n"/>
      <c r="I7547" s="38" t="n"/>
      <c r="J7547" s="38" t="n"/>
      <c r="K7547" s="38" t="n"/>
      <c r="L7547" s="38" t="n"/>
      <c r="N7547" s="36">
        <f>IF($B7547="","",IF($C7547="SUPERSTORE","Superstore","DH"))</f>
        <v/>
      </c>
      <c r="O7547" s="36">
        <f>IF($B7547="","",IFERROR(VLOOKUP($B7547,Mapping!$A:$C,2,0),"Not Mapped"))</f>
        <v/>
      </c>
      <c r="P7547" s="36">
        <f>IF($B7547="","",IFERROR(VLOOKUP($B7547,Mapping!$A:$C,3,0),"Not Mapped"))</f>
        <v/>
      </c>
      <c r="Q7547" s="36">
        <f>IF($B7547="","",IFERROR(VLOOKUP($O7547,Leaders!$A:$B,2,0),"Not Mapped"))</f>
        <v/>
      </c>
      <c r="R7547" s="36">
        <f>IF($B7547="","",IF(COUNTIF(Exclusions!$A:$A,$B7547)&gt;0,"Yes","No"))</f>
        <v/>
      </c>
      <c r="S7547" s="38">
        <f>IF($B7547="","",MIN(1,DAY($A7547)/IF($N7547="Superstore",Settings!$B$5,Settings!$B$4)))</f>
        <v/>
      </c>
      <c r="T7547" s="38">
        <f>IF(OR($B7547="",$G7547="",$S7547=0),"",$G7547/$S7547)</f>
        <v/>
      </c>
      <c r="U7547" s="36">
        <f>IF($T7547="","",IF($T7547&lt;Settings!$B$8,"Critical",IF($T7547&lt;Settings!$B$9,"Semi Critical","Non Critical")))</f>
        <v/>
      </c>
      <c r="V7547" s="28" t="n"/>
      <c r="Z7547">
        <f>IF($B7547="","",IFERROR(VLOOKUP($B7547,'Plan HC for CCA'!$A:$B,2,0),""))</f>
        <v/>
      </c>
      <c r="AA7547">
        <f>IF(OR($B7547="",$Z7547=""),"",IF(N($M7547)&lt;$Z7547,"Delta","No Delta"))</f>
        <v/>
      </c>
      <c r="AB7547">
        <f>IF(OR($B7547="",$Z7547=""),"",MAX(0,$Z7547-N($M7547)))</f>
        <v/>
      </c>
      <c r="AC7547" s="46">
        <f>IF($B7547="","",IFERROR(INDEX('CCA Util %'!$H:$H,MATCH($B7547,'CCA Util %'!$E:$E,0)),""))</f>
        <v/>
      </c>
      <c r="AD7547">
        <f>IF($B7547="","",IFERROR(INDEX('CCA Util %'!$G:$G,MATCH($B7547,'CCA Util %'!$E:$E,0)),""))</f>
        <v/>
      </c>
      <c r="AE7547">
        <f>IF(OR($B7547="",$U7547=""),"",$U7547&amp;" &amp; "&amp;IF(OR($AD7547="",$AD7547=0),"Util NA",$AD7547&amp;" Util"))</f>
        <v/>
      </c>
    </row>
    <row r="7548" ht="15.75" customHeight="1" s="42">
      <c r="A7548" s="41" t="n"/>
      <c r="G7548" s="38" t="n"/>
      <c r="H7548" s="38" t="n"/>
      <c r="I7548" s="38" t="n"/>
      <c r="J7548" s="38" t="n"/>
      <c r="K7548" s="38" t="n"/>
      <c r="L7548" s="38" t="n"/>
      <c r="N7548" s="36">
        <f>IF($B7548="","",IF($C7548="SUPERSTORE","Superstore","DH"))</f>
        <v/>
      </c>
      <c r="O7548" s="36">
        <f>IF($B7548="","",IFERROR(VLOOKUP($B7548,Mapping!$A:$C,2,0),"Not Mapped"))</f>
        <v/>
      </c>
      <c r="P7548" s="36">
        <f>IF($B7548="","",IFERROR(VLOOKUP($B7548,Mapping!$A:$C,3,0),"Not Mapped"))</f>
        <v/>
      </c>
      <c r="Q7548" s="36">
        <f>IF($B7548="","",IFERROR(VLOOKUP($O7548,Leaders!$A:$B,2,0),"Not Mapped"))</f>
        <v/>
      </c>
      <c r="R7548" s="36">
        <f>IF($B7548="","",IF(COUNTIF(Exclusions!$A:$A,$B7548)&gt;0,"Yes","No"))</f>
        <v/>
      </c>
      <c r="S7548" s="38">
        <f>IF($B7548="","",MIN(1,DAY($A7548)/IF($N7548="Superstore",Settings!$B$5,Settings!$B$4)))</f>
        <v/>
      </c>
      <c r="T7548" s="38">
        <f>IF(OR($B7548="",$G7548="",$S7548=0),"",$G7548/$S7548)</f>
        <v/>
      </c>
      <c r="U7548" s="36">
        <f>IF($T7548="","",IF($T7548&lt;Settings!$B$8,"Critical",IF($T7548&lt;Settings!$B$9,"Semi Critical","Non Critical")))</f>
        <v/>
      </c>
      <c r="V7548" s="28" t="n"/>
      <c r="Z7548">
        <f>IF($B7548="","",IFERROR(VLOOKUP($B7548,'Plan HC for CCA'!$A:$B,2,0),""))</f>
        <v/>
      </c>
      <c r="AA7548">
        <f>IF(OR($B7548="",$Z7548=""),"",IF(N($M7548)&lt;$Z7548,"Delta","No Delta"))</f>
        <v/>
      </c>
      <c r="AB7548">
        <f>IF(OR($B7548="",$Z7548=""),"",MAX(0,$Z7548-N($M7548)))</f>
        <v/>
      </c>
      <c r="AC7548" s="46">
        <f>IF($B7548="","",IFERROR(INDEX('CCA Util %'!$H:$H,MATCH($B7548,'CCA Util %'!$E:$E,0)),""))</f>
        <v/>
      </c>
      <c r="AD7548">
        <f>IF($B7548="","",IFERROR(INDEX('CCA Util %'!$G:$G,MATCH($B7548,'CCA Util %'!$E:$E,0)),""))</f>
        <v/>
      </c>
      <c r="AE7548">
        <f>IF(OR($B7548="",$U7548=""),"",$U7548&amp;" &amp; "&amp;IF(OR($AD7548="",$AD7548=0),"Util NA",$AD7548&amp;" Util"))</f>
        <v/>
      </c>
    </row>
    <row r="7549" ht="15.75" customHeight="1" s="42">
      <c r="A7549" s="41" t="n"/>
      <c r="G7549" s="38" t="n"/>
      <c r="H7549" s="38" t="n"/>
      <c r="I7549" s="38" t="n"/>
      <c r="J7549" s="38" t="n"/>
      <c r="K7549" s="38" t="n"/>
      <c r="L7549" s="38" t="n"/>
      <c r="N7549" s="36">
        <f>IF($B7549="","",IF($C7549="SUPERSTORE","Superstore","DH"))</f>
        <v/>
      </c>
      <c r="O7549" s="36">
        <f>IF($B7549="","",IFERROR(VLOOKUP($B7549,Mapping!$A:$C,2,0),"Not Mapped"))</f>
        <v/>
      </c>
      <c r="P7549" s="36">
        <f>IF($B7549="","",IFERROR(VLOOKUP($B7549,Mapping!$A:$C,3,0),"Not Mapped"))</f>
        <v/>
      </c>
      <c r="Q7549" s="36">
        <f>IF($B7549="","",IFERROR(VLOOKUP($O7549,Leaders!$A:$B,2,0),"Not Mapped"))</f>
        <v/>
      </c>
      <c r="R7549" s="36">
        <f>IF($B7549="","",IF(COUNTIF(Exclusions!$A:$A,$B7549)&gt;0,"Yes","No"))</f>
        <v/>
      </c>
      <c r="S7549" s="38">
        <f>IF($B7549="","",MIN(1,DAY($A7549)/IF($N7549="Superstore",Settings!$B$5,Settings!$B$4)))</f>
        <v/>
      </c>
      <c r="T7549" s="38">
        <f>IF(OR($B7549="",$G7549="",$S7549=0),"",$G7549/$S7549)</f>
        <v/>
      </c>
      <c r="U7549" s="36">
        <f>IF($T7549="","",IF($T7549&lt;Settings!$B$8,"Critical",IF($T7549&lt;Settings!$B$9,"Semi Critical","Non Critical")))</f>
        <v/>
      </c>
      <c r="V7549" s="28" t="n"/>
      <c r="Z7549">
        <f>IF($B7549="","",IFERROR(VLOOKUP($B7549,'Plan HC for CCA'!$A:$B,2,0),""))</f>
        <v/>
      </c>
      <c r="AA7549">
        <f>IF(OR($B7549="",$Z7549=""),"",IF(N($M7549)&lt;$Z7549,"Delta","No Delta"))</f>
        <v/>
      </c>
      <c r="AB7549">
        <f>IF(OR($B7549="",$Z7549=""),"",MAX(0,$Z7549-N($M7549)))</f>
        <v/>
      </c>
      <c r="AC7549" s="46">
        <f>IF($B7549="","",IFERROR(INDEX('CCA Util %'!$H:$H,MATCH($B7549,'CCA Util %'!$E:$E,0)),""))</f>
        <v/>
      </c>
      <c r="AD7549">
        <f>IF($B7549="","",IFERROR(INDEX('CCA Util %'!$G:$G,MATCH($B7549,'CCA Util %'!$E:$E,0)),""))</f>
        <v/>
      </c>
      <c r="AE7549">
        <f>IF(OR($B7549="",$U7549=""),"",$U7549&amp;" &amp; "&amp;IF(OR($AD7549="",$AD7549=0),"Util NA",$AD7549&amp;" Util"))</f>
        <v/>
      </c>
    </row>
    <row r="7550" ht="15.75" customHeight="1" s="42">
      <c r="A7550" s="41" t="n"/>
      <c r="G7550" s="38" t="n"/>
      <c r="H7550" s="38" t="n"/>
      <c r="I7550" s="38" t="n"/>
      <c r="J7550" s="38" t="n"/>
      <c r="K7550" s="38" t="n"/>
      <c r="L7550" s="38" t="n"/>
      <c r="N7550" s="36">
        <f>IF($B7550="","",IF($C7550="SUPERSTORE","Superstore","DH"))</f>
        <v/>
      </c>
      <c r="O7550" s="36">
        <f>IF($B7550="","",IFERROR(VLOOKUP($B7550,Mapping!$A:$C,2,0),"Not Mapped"))</f>
        <v/>
      </c>
      <c r="P7550" s="36">
        <f>IF($B7550="","",IFERROR(VLOOKUP($B7550,Mapping!$A:$C,3,0),"Not Mapped"))</f>
        <v/>
      </c>
      <c r="Q7550" s="36">
        <f>IF($B7550="","",IFERROR(VLOOKUP($O7550,Leaders!$A:$B,2,0),"Not Mapped"))</f>
        <v/>
      </c>
      <c r="R7550" s="36">
        <f>IF($B7550="","",IF(COUNTIF(Exclusions!$A:$A,$B7550)&gt;0,"Yes","No"))</f>
        <v/>
      </c>
      <c r="S7550" s="38">
        <f>IF($B7550="","",MIN(1,DAY($A7550)/IF($N7550="Superstore",Settings!$B$5,Settings!$B$4)))</f>
        <v/>
      </c>
      <c r="T7550" s="38">
        <f>IF(OR($B7550="",$G7550="",$S7550=0),"",$G7550/$S7550)</f>
        <v/>
      </c>
      <c r="U7550" s="36">
        <f>IF($T7550="","",IF($T7550&lt;Settings!$B$8,"Critical",IF($T7550&lt;Settings!$B$9,"Semi Critical","Non Critical")))</f>
        <v/>
      </c>
      <c r="V7550" s="28" t="n"/>
      <c r="Z7550">
        <f>IF($B7550="","",IFERROR(VLOOKUP($B7550,'Plan HC for CCA'!$A:$B,2,0),""))</f>
        <v/>
      </c>
      <c r="AA7550">
        <f>IF(OR($B7550="",$Z7550=""),"",IF(N($M7550)&lt;$Z7550,"Delta","No Delta"))</f>
        <v/>
      </c>
      <c r="AB7550">
        <f>IF(OR($B7550="",$Z7550=""),"",MAX(0,$Z7550-N($M7550)))</f>
        <v/>
      </c>
      <c r="AC7550" s="46">
        <f>IF($B7550="","",IFERROR(INDEX('CCA Util %'!$H:$H,MATCH($B7550,'CCA Util %'!$E:$E,0)),""))</f>
        <v/>
      </c>
      <c r="AD7550">
        <f>IF($B7550="","",IFERROR(INDEX('CCA Util %'!$G:$G,MATCH($B7550,'CCA Util %'!$E:$E,0)),""))</f>
        <v/>
      </c>
      <c r="AE7550">
        <f>IF(OR($B7550="",$U7550=""),"",$U7550&amp;" &amp; "&amp;IF(OR($AD7550="",$AD7550=0),"Util NA",$AD7550&amp;" Util"))</f>
        <v/>
      </c>
    </row>
    <row r="7551" ht="15.75" customHeight="1" s="42">
      <c r="A7551" s="41" t="n"/>
      <c r="G7551" s="38" t="n"/>
      <c r="H7551" s="38" t="n"/>
      <c r="I7551" s="38" t="n"/>
      <c r="J7551" s="38" t="n"/>
      <c r="K7551" s="38" t="n"/>
      <c r="L7551" s="38" t="n"/>
      <c r="N7551" s="36">
        <f>IF($B7551="","",IF($C7551="SUPERSTORE","Superstore","DH"))</f>
        <v/>
      </c>
      <c r="O7551" s="36">
        <f>IF($B7551="","",IFERROR(VLOOKUP($B7551,Mapping!$A:$C,2,0),"Not Mapped"))</f>
        <v/>
      </c>
      <c r="P7551" s="36">
        <f>IF($B7551="","",IFERROR(VLOOKUP($B7551,Mapping!$A:$C,3,0),"Not Mapped"))</f>
        <v/>
      </c>
      <c r="Q7551" s="36">
        <f>IF($B7551="","",IFERROR(VLOOKUP($O7551,Leaders!$A:$B,2,0),"Not Mapped"))</f>
        <v/>
      </c>
      <c r="R7551" s="36">
        <f>IF($B7551="","",IF(COUNTIF(Exclusions!$A:$A,$B7551)&gt;0,"Yes","No"))</f>
        <v/>
      </c>
      <c r="S7551" s="38">
        <f>IF($B7551="","",MIN(1,DAY($A7551)/IF($N7551="Superstore",Settings!$B$5,Settings!$B$4)))</f>
        <v/>
      </c>
      <c r="T7551" s="38">
        <f>IF(OR($B7551="",$G7551="",$S7551=0),"",$G7551/$S7551)</f>
        <v/>
      </c>
      <c r="U7551" s="36">
        <f>IF($T7551="","",IF($T7551&lt;Settings!$B$8,"Critical",IF($T7551&lt;Settings!$B$9,"Semi Critical","Non Critical")))</f>
        <v/>
      </c>
      <c r="V7551" s="28" t="n"/>
      <c r="Z7551">
        <f>IF($B7551="","",IFERROR(VLOOKUP($B7551,'Plan HC for CCA'!$A:$B,2,0),""))</f>
        <v/>
      </c>
      <c r="AA7551">
        <f>IF(OR($B7551="",$Z7551=""),"",IF(N($M7551)&lt;$Z7551,"Delta","No Delta"))</f>
        <v/>
      </c>
      <c r="AB7551">
        <f>IF(OR($B7551="",$Z7551=""),"",MAX(0,$Z7551-N($M7551)))</f>
        <v/>
      </c>
      <c r="AC7551" s="46">
        <f>IF($B7551="","",IFERROR(INDEX('CCA Util %'!$H:$H,MATCH($B7551,'CCA Util %'!$E:$E,0)),""))</f>
        <v/>
      </c>
      <c r="AD7551">
        <f>IF($B7551="","",IFERROR(INDEX('CCA Util %'!$G:$G,MATCH($B7551,'CCA Util %'!$E:$E,0)),""))</f>
        <v/>
      </c>
      <c r="AE7551">
        <f>IF(OR($B7551="",$U7551=""),"",$U7551&amp;" &amp; "&amp;IF(OR($AD7551="",$AD7551=0),"Util NA",$AD7551&amp;" Util"))</f>
        <v/>
      </c>
    </row>
    <row r="7552" ht="15.75" customHeight="1" s="42">
      <c r="A7552" s="41" t="n"/>
      <c r="G7552" s="38" t="n"/>
      <c r="H7552" s="38" t="n"/>
      <c r="I7552" s="38" t="n"/>
      <c r="J7552" s="38" t="n"/>
      <c r="K7552" s="38" t="n"/>
      <c r="L7552" s="38" t="n"/>
      <c r="N7552" s="36">
        <f>IF($B7552="","",IF($C7552="SUPERSTORE","Superstore","DH"))</f>
        <v/>
      </c>
      <c r="O7552" s="36">
        <f>IF($B7552="","",IFERROR(VLOOKUP($B7552,Mapping!$A:$C,2,0),"Not Mapped"))</f>
        <v/>
      </c>
      <c r="P7552" s="36">
        <f>IF($B7552="","",IFERROR(VLOOKUP($B7552,Mapping!$A:$C,3,0),"Not Mapped"))</f>
        <v/>
      </c>
      <c r="Q7552" s="36">
        <f>IF($B7552="","",IFERROR(VLOOKUP($O7552,Leaders!$A:$B,2,0),"Not Mapped"))</f>
        <v/>
      </c>
      <c r="R7552" s="36">
        <f>IF($B7552="","",IF(COUNTIF(Exclusions!$A:$A,$B7552)&gt;0,"Yes","No"))</f>
        <v/>
      </c>
      <c r="S7552" s="38">
        <f>IF($B7552="","",MIN(1,DAY($A7552)/IF($N7552="Superstore",Settings!$B$5,Settings!$B$4)))</f>
        <v/>
      </c>
      <c r="T7552" s="38">
        <f>IF(OR($B7552="",$G7552="",$S7552=0),"",$G7552/$S7552)</f>
        <v/>
      </c>
      <c r="U7552" s="36">
        <f>IF($T7552="","",IF($T7552&lt;Settings!$B$8,"Critical",IF($T7552&lt;Settings!$B$9,"Semi Critical","Non Critical")))</f>
        <v/>
      </c>
      <c r="V7552" s="28" t="n"/>
      <c r="Z7552">
        <f>IF($B7552="","",IFERROR(VLOOKUP($B7552,'Plan HC for CCA'!$A:$B,2,0),""))</f>
        <v/>
      </c>
      <c r="AA7552">
        <f>IF(OR($B7552="",$Z7552=""),"",IF(N($M7552)&lt;$Z7552,"Delta","No Delta"))</f>
        <v/>
      </c>
      <c r="AB7552">
        <f>IF(OR($B7552="",$Z7552=""),"",MAX(0,$Z7552-N($M7552)))</f>
        <v/>
      </c>
      <c r="AC7552" s="46">
        <f>IF($B7552="","",IFERROR(INDEX('CCA Util %'!$H:$H,MATCH($B7552,'CCA Util %'!$E:$E,0)),""))</f>
        <v/>
      </c>
      <c r="AD7552">
        <f>IF($B7552="","",IFERROR(INDEX('CCA Util %'!$G:$G,MATCH($B7552,'CCA Util %'!$E:$E,0)),""))</f>
        <v/>
      </c>
      <c r="AE7552">
        <f>IF(OR($B7552="",$U7552=""),"",$U7552&amp;" &amp; "&amp;IF(OR($AD7552="",$AD7552=0),"Util NA",$AD7552&amp;" Util"))</f>
        <v/>
      </c>
    </row>
    <row r="7553" ht="15.75" customHeight="1" s="42">
      <c r="A7553" s="41" t="n"/>
      <c r="G7553" s="38" t="n"/>
      <c r="H7553" s="38" t="n"/>
      <c r="I7553" s="38" t="n"/>
      <c r="J7553" s="38" t="n"/>
      <c r="K7553" s="38" t="n"/>
      <c r="L7553" s="38" t="n"/>
      <c r="N7553" s="36">
        <f>IF($B7553="","",IF($C7553="SUPERSTORE","Superstore","DH"))</f>
        <v/>
      </c>
      <c r="O7553" s="36">
        <f>IF($B7553="","",IFERROR(VLOOKUP($B7553,Mapping!$A:$C,2,0),"Not Mapped"))</f>
        <v/>
      </c>
      <c r="P7553" s="36">
        <f>IF($B7553="","",IFERROR(VLOOKUP($B7553,Mapping!$A:$C,3,0),"Not Mapped"))</f>
        <v/>
      </c>
      <c r="Q7553" s="36">
        <f>IF($B7553="","",IFERROR(VLOOKUP($O7553,Leaders!$A:$B,2,0),"Not Mapped"))</f>
        <v/>
      </c>
      <c r="R7553" s="36">
        <f>IF($B7553="","",IF(COUNTIF(Exclusions!$A:$A,$B7553)&gt;0,"Yes","No"))</f>
        <v/>
      </c>
      <c r="S7553" s="38">
        <f>IF($B7553="","",MIN(1,DAY($A7553)/IF($N7553="Superstore",Settings!$B$5,Settings!$B$4)))</f>
        <v/>
      </c>
      <c r="T7553" s="38">
        <f>IF(OR($B7553="",$G7553="",$S7553=0),"",$G7553/$S7553)</f>
        <v/>
      </c>
      <c r="U7553" s="36">
        <f>IF($T7553="","",IF($T7553&lt;Settings!$B$8,"Critical",IF($T7553&lt;Settings!$B$9,"Semi Critical","Non Critical")))</f>
        <v/>
      </c>
      <c r="V7553" s="28" t="n"/>
      <c r="Z7553">
        <f>IF($B7553="","",IFERROR(VLOOKUP($B7553,'Plan HC for CCA'!$A:$B,2,0),""))</f>
        <v/>
      </c>
      <c r="AA7553">
        <f>IF(OR($B7553="",$Z7553=""),"",IF(N($M7553)&lt;$Z7553,"Delta","No Delta"))</f>
        <v/>
      </c>
      <c r="AB7553">
        <f>IF(OR($B7553="",$Z7553=""),"",MAX(0,$Z7553-N($M7553)))</f>
        <v/>
      </c>
      <c r="AC7553" s="46">
        <f>IF($B7553="","",IFERROR(INDEX('CCA Util %'!$H:$H,MATCH($B7553,'CCA Util %'!$E:$E,0)),""))</f>
        <v/>
      </c>
      <c r="AD7553">
        <f>IF($B7553="","",IFERROR(INDEX('CCA Util %'!$G:$G,MATCH($B7553,'CCA Util %'!$E:$E,0)),""))</f>
        <v/>
      </c>
      <c r="AE7553">
        <f>IF(OR($B7553="",$U7553=""),"",$U7553&amp;" &amp; "&amp;IF(OR($AD7553="",$AD7553=0),"Util NA",$AD7553&amp;" Util"))</f>
        <v/>
      </c>
    </row>
    <row r="7554" ht="15.75" customHeight="1" s="42">
      <c r="A7554" s="41" t="n"/>
      <c r="G7554" s="38" t="n"/>
      <c r="H7554" s="38" t="n"/>
      <c r="I7554" s="38" t="n"/>
      <c r="J7554" s="38" t="n"/>
      <c r="K7554" s="38" t="n"/>
      <c r="L7554" s="38" t="n"/>
      <c r="N7554" s="36">
        <f>IF($B7554="","",IF($C7554="SUPERSTORE","Superstore","DH"))</f>
        <v/>
      </c>
      <c r="O7554" s="36">
        <f>IF($B7554="","",IFERROR(VLOOKUP($B7554,Mapping!$A:$C,2,0),"Not Mapped"))</f>
        <v/>
      </c>
      <c r="P7554" s="36">
        <f>IF($B7554="","",IFERROR(VLOOKUP($B7554,Mapping!$A:$C,3,0),"Not Mapped"))</f>
        <v/>
      </c>
      <c r="Q7554" s="36">
        <f>IF($B7554="","",IFERROR(VLOOKUP($O7554,Leaders!$A:$B,2,0),"Not Mapped"))</f>
        <v/>
      </c>
      <c r="R7554" s="36">
        <f>IF($B7554="","",IF(COUNTIF(Exclusions!$A:$A,$B7554)&gt;0,"Yes","No"))</f>
        <v/>
      </c>
      <c r="S7554" s="38">
        <f>IF($B7554="","",MIN(1,DAY($A7554)/IF($N7554="Superstore",Settings!$B$5,Settings!$B$4)))</f>
        <v/>
      </c>
      <c r="T7554" s="38">
        <f>IF(OR($B7554="",$G7554="",$S7554=0),"",$G7554/$S7554)</f>
        <v/>
      </c>
      <c r="U7554" s="36">
        <f>IF($T7554="","",IF($T7554&lt;Settings!$B$8,"Critical",IF($T7554&lt;Settings!$B$9,"Semi Critical","Non Critical")))</f>
        <v/>
      </c>
      <c r="V7554" s="28" t="n"/>
      <c r="Z7554">
        <f>IF($B7554="","",IFERROR(VLOOKUP($B7554,'Plan HC for CCA'!$A:$B,2,0),""))</f>
        <v/>
      </c>
      <c r="AA7554">
        <f>IF(OR($B7554="",$Z7554=""),"",IF(N($M7554)&lt;$Z7554,"Delta","No Delta"))</f>
        <v/>
      </c>
      <c r="AB7554">
        <f>IF(OR($B7554="",$Z7554=""),"",MAX(0,$Z7554-N($M7554)))</f>
        <v/>
      </c>
      <c r="AC7554" s="46">
        <f>IF($B7554="","",IFERROR(INDEX('CCA Util %'!$H:$H,MATCH($B7554,'CCA Util %'!$E:$E,0)),""))</f>
        <v/>
      </c>
      <c r="AD7554">
        <f>IF($B7554="","",IFERROR(INDEX('CCA Util %'!$G:$G,MATCH($B7554,'CCA Util %'!$E:$E,0)),""))</f>
        <v/>
      </c>
      <c r="AE7554">
        <f>IF(OR($B7554="",$U7554=""),"",$U7554&amp;" &amp; "&amp;IF(OR($AD7554="",$AD7554=0),"Util NA",$AD7554&amp;" Util"))</f>
        <v/>
      </c>
    </row>
    <row r="7555" ht="15.75" customHeight="1" s="42">
      <c r="A7555" s="41" t="n"/>
      <c r="G7555" s="38" t="n"/>
      <c r="H7555" s="38" t="n"/>
      <c r="I7555" s="38" t="n"/>
      <c r="J7555" s="38" t="n"/>
      <c r="K7555" s="38" t="n"/>
      <c r="L7555" s="38" t="n"/>
      <c r="N7555" s="36">
        <f>IF($B7555="","",IF($C7555="SUPERSTORE","Superstore","DH"))</f>
        <v/>
      </c>
      <c r="O7555" s="36">
        <f>IF($B7555="","",IFERROR(VLOOKUP($B7555,Mapping!$A:$C,2,0),"Not Mapped"))</f>
        <v/>
      </c>
      <c r="P7555" s="36">
        <f>IF($B7555="","",IFERROR(VLOOKUP($B7555,Mapping!$A:$C,3,0),"Not Mapped"))</f>
        <v/>
      </c>
      <c r="Q7555" s="36">
        <f>IF($B7555="","",IFERROR(VLOOKUP($O7555,Leaders!$A:$B,2,0),"Not Mapped"))</f>
        <v/>
      </c>
      <c r="R7555" s="36">
        <f>IF($B7555="","",IF(COUNTIF(Exclusions!$A:$A,$B7555)&gt;0,"Yes","No"))</f>
        <v/>
      </c>
      <c r="S7555" s="38">
        <f>IF($B7555="","",MIN(1,DAY($A7555)/IF($N7555="Superstore",Settings!$B$5,Settings!$B$4)))</f>
        <v/>
      </c>
      <c r="T7555" s="38">
        <f>IF(OR($B7555="",$G7555="",$S7555=0),"",$G7555/$S7555)</f>
        <v/>
      </c>
      <c r="U7555" s="36">
        <f>IF($T7555="","",IF($T7555&lt;Settings!$B$8,"Critical",IF($T7555&lt;Settings!$B$9,"Semi Critical","Non Critical")))</f>
        <v/>
      </c>
      <c r="V7555" s="28" t="n"/>
      <c r="Z7555">
        <f>IF($B7555="","",IFERROR(VLOOKUP($B7555,'Plan HC for CCA'!$A:$B,2,0),""))</f>
        <v/>
      </c>
      <c r="AA7555">
        <f>IF(OR($B7555="",$Z7555=""),"",IF(N($M7555)&lt;$Z7555,"Delta","No Delta"))</f>
        <v/>
      </c>
      <c r="AB7555">
        <f>IF(OR($B7555="",$Z7555=""),"",MAX(0,$Z7555-N($M7555)))</f>
        <v/>
      </c>
      <c r="AC7555" s="46">
        <f>IF($B7555="","",IFERROR(INDEX('CCA Util %'!$H:$H,MATCH($B7555,'CCA Util %'!$E:$E,0)),""))</f>
        <v/>
      </c>
      <c r="AD7555">
        <f>IF($B7555="","",IFERROR(INDEX('CCA Util %'!$G:$G,MATCH($B7555,'CCA Util %'!$E:$E,0)),""))</f>
        <v/>
      </c>
      <c r="AE7555">
        <f>IF(OR($B7555="",$U7555=""),"",$U7555&amp;" &amp; "&amp;IF(OR($AD7555="",$AD7555=0),"Util NA",$AD7555&amp;" Util"))</f>
        <v/>
      </c>
    </row>
    <row r="7556" ht="15.75" customHeight="1" s="42">
      <c r="A7556" s="41" t="n"/>
      <c r="G7556" s="38" t="n"/>
      <c r="H7556" s="38" t="n"/>
      <c r="I7556" s="38" t="n"/>
      <c r="J7556" s="38" t="n"/>
      <c r="K7556" s="38" t="n"/>
      <c r="L7556" s="38" t="n"/>
      <c r="N7556" s="36">
        <f>IF($B7556="","",IF($C7556="SUPERSTORE","Superstore","DH"))</f>
        <v/>
      </c>
      <c r="O7556" s="36">
        <f>IF($B7556="","",IFERROR(VLOOKUP($B7556,Mapping!$A:$C,2,0),"Not Mapped"))</f>
        <v/>
      </c>
      <c r="P7556" s="36">
        <f>IF($B7556="","",IFERROR(VLOOKUP($B7556,Mapping!$A:$C,3,0),"Not Mapped"))</f>
        <v/>
      </c>
      <c r="Q7556" s="36">
        <f>IF($B7556="","",IFERROR(VLOOKUP($O7556,Leaders!$A:$B,2,0),"Not Mapped"))</f>
        <v/>
      </c>
      <c r="R7556" s="36">
        <f>IF($B7556="","",IF(COUNTIF(Exclusions!$A:$A,$B7556)&gt;0,"Yes","No"))</f>
        <v/>
      </c>
      <c r="S7556" s="38">
        <f>IF($B7556="","",MIN(1,DAY($A7556)/IF($N7556="Superstore",Settings!$B$5,Settings!$B$4)))</f>
        <v/>
      </c>
      <c r="T7556" s="38">
        <f>IF(OR($B7556="",$G7556="",$S7556=0),"",$G7556/$S7556)</f>
        <v/>
      </c>
      <c r="U7556" s="36">
        <f>IF($T7556="","",IF($T7556&lt;Settings!$B$8,"Critical",IF($T7556&lt;Settings!$B$9,"Semi Critical","Non Critical")))</f>
        <v/>
      </c>
      <c r="V7556" s="28" t="n"/>
      <c r="Z7556">
        <f>IF($B7556="","",IFERROR(VLOOKUP($B7556,'Plan HC for CCA'!$A:$B,2,0),""))</f>
        <v/>
      </c>
      <c r="AA7556">
        <f>IF(OR($B7556="",$Z7556=""),"",IF(N($M7556)&lt;$Z7556,"Delta","No Delta"))</f>
        <v/>
      </c>
      <c r="AB7556">
        <f>IF(OR($B7556="",$Z7556=""),"",MAX(0,$Z7556-N($M7556)))</f>
        <v/>
      </c>
      <c r="AC7556" s="46">
        <f>IF($B7556="","",IFERROR(INDEX('CCA Util %'!$H:$H,MATCH($B7556,'CCA Util %'!$E:$E,0)),""))</f>
        <v/>
      </c>
      <c r="AD7556">
        <f>IF($B7556="","",IFERROR(INDEX('CCA Util %'!$G:$G,MATCH($B7556,'CCA Util %'!$E:$E,0)),""))</f>
        <v/>
      </c>
      <c r="AE7556">
        <f>IF(OR($B7556="",$U7556=""),"",$U7556&amp;" &amp; "&amp;IF(OR($AD7556="",$AD7556=0),"Util NA",$AD7556&amp;" Util"))</f>
        <v/>
      </c>
    </row>
    <row r="7557" ht="15.75" customHeight="1" s="42">
      <c r="A7557" s="41" t="n"/>
      <c r="G7557" s="38" t="n"/>
      <c r="H7557" s="38" t="n"/>
      <c r="I7557" s="38" t="n"/>
      <c r="J7557" s="38" t="n"/>
      <c r="K7557" s="38" t="n"/>
      <c r="L7557" s="38" t="n"/>
      <c r="N7557" s="36">
        <f>IF($B7557="","",IF($C7557="SUPERSTORE","Superstore","DH"))</f>
        <v/>
      </c>
      <c r="O7557" s="36">
        <f>IF($B7557="","",IFERROR(VLOOKUP($B7557,Mapping!$A:$C,2,0),"Not Mapped"))</f>
        <v/>
      </c>
      <c r="P7557" s="36">
        <f>IF($B7557="","",IFERROR(VLOOKUP($B7557,Mapping!$A:$C,3,0),"Not Mapped"))</f>
        <v/>
      </c>
      <c r="Q7557" s="36">
        <f>IF($B7557="","",IFERROR(VLOOKUP($O7557,Leaders!$A:$B,2,0),"Not Mapped"))</f>
        <v/>
      </c>
      <c r="R7557" s="36">
        <f>IF($B7557="","",IF(COUNTIF(Exclusions!$A:$A,$B7557)&gt;0,"Yes","No"))</f>
        <v/>
      </c>
      <c r="S7557" s="38">
        <f>IF($B7557="","",MIN(1,DAY($A7557)/IF($N7557="Superstore",Settings!$B$5,Settings!$B$4)))</f>
        <v/>
      </c>
      <c r="T7557" s="38">
        <f>IF(OR($B7557="",$G7557="",$S7557=0),"",$G7557/$S7557)</f>
        <v/>
      </c>
      <c r="U7557" s="36">
        <f>IF($T7557="","",IF($T7557&lt;Settings!$B$8,"Critical",IF($T7557&lt;Settings!$B$9,"Semi Critical","Non Critical")))</f>
        <v/>
      </c>
      <c r="V7557" s="28" t="n"/>
      <c r="Z7557">
        <f>IF($B7557="","",IFERROR(VLOOKUP($B7557,'Plan HC for CCA'!$A:$B,2,0),""))</f>
        <v/>
      </c>
      <c r="AA7557">
        <f>IF(OR($B7557="",$Z7557=""),"",IF(N($M7557)&lt;$Z7557,"Delta","No Delta"))</f>
        <v/>
      </c>
      <c r="AB7557">
        <f>IF(OR($B7557="",$Z7557=""),"",MAX(0,$Z7557-N($M7557)))</f>
        <v/>
      </c>
      <c r="AC7557" s="46">
        <f>IF($B7557="","",IFERROR(INDEX('CCA Util %'!$H:$H,MATCH($B7557,'CCA Util %'!$E:$E,0)),""))</f>
        <v/>
      </c>
      <c r="AD7557">
        <f>IF($B7557="","",IFERROR(INDEX('CCA Util %'!$G:$G,MATCH($B7557,'CCA Util %'!$E:$E,0)),""))</f>
        <v/>
      </c>
      <c r="AE7557">
        <f>IF(OR($B7557="",$U7557=""),"",$U7557&amp;" &amp; "&amp;IF(OR($AD7557="",$AD7557=0),"Util NA",$AD7557&amp;" Util"))</f>
        <v/>
      </c>
    </row>
    <row r="7558" ht="15.75" customHeight="1" s="42">
      <c r="A7558" s="41" t="n"/>
      <c r="G7558" s="38" t="n"/>
      <c r="H7558" s="38" t="n"/>
      <c r="I7558" s="38" t="n"/>
      <c r="J7558" s="38" t="n"/>
      <c r="K7558" s="38" t="n"/>
      <c r="L7558" s="38" t="n"/>
      <c r="N7558" s="36">
        <f>IF($B7558="","",IF($C7558="SUPERSTORE","Superstore","DH"))</f>
        <v/>
      </c>
      <c r="O7558" s="36">
        <f>IF($B7558="","",IFERROR(VLOOKUP($B7558,Mapping!$A:$C,2,0),"Not Mapped"))</f>
        <v/>
      </c>
      <c r="P7558" s="36">
        <f>IF($B7558="","",IFERROR(VLOOKUP($B7558,Mapping!$A:$C,3,0),"Not Mapped"))</f>
        <v/>
      </c>
      <c r="Q7558" s="36">
        <f>IF($B7558="","",IFERROR(VLOOKUP($O7558,Leaders!$A:$B,2,0),"Not Mapped"))</f>
        <v/>
      </c>
      <c r="R7558" s="36">
        <f>IF($B7558="","",IF(COUNTIF(Exclusions!$A:$A,$B7558)&gt;0,"Yes","No"))</f>
        <v/>
      </c>
      <c r="S7558" s="38">
        <f>IF($B7558="","",MIN(1,DAY($A7558)/IF($N7558="Superstore",Settings!$B$5,Settings!$B$4)))</f>
        <v/>
      </c>
      <c r="T7558" s="38">
        <f>IF(OR($B7558="",$G7558="",$S7558=0),"",$G7558/$S7558)</f>
        <v/>
      </c>
      <c r="U7558" s="36">
        <f>IF($T7558="","",IF($T7558&lt;Settings!$B$8,"Critical",IF($T7558&lt;Settings!$B$9,"Semi Critical","Non Critical")))</f>
        <v/>
      </c>
      <c r="V7558" s="28" t="n"/>
      <c r="Z7558">
        <f>IF($B7558="","",IFERROR(VLOOKUP($B7558,'Plan HC for CCA'!$A:$B,2,0),""))</f>
        <v/>
      </c>
      <c r="AA7558">
        <f>IF(OR($B7558="",$Z7558=""),"",IF(N($M7558)&lt;$Z7558,"Delta","No Delta"))</f>
        <v/>
      </c>
      <c r="AB7558">
        <f>IF(OR($B7558="",$Z7558=""),"",MAX(0,$Z7558-N($M7558)))</f>
        <v/>
      </c>
      <c r="AC7558" s="46">
        <f>IF($B7558="","",IFERROR(INDEX('CCA Util %'!$H:$H,MATCH($B7558,'CCA Util %'!$E:$E,0)),""))</f>
        <v/>
      </c>
      <c r="AD7558">
        <f>IF($B7558="","",IFERROR(INDEX('CCA Util %'!$G:$G,MATCH($B7558,'CCA Util %'!$E:$E,0)),""))</f>
        <v/>
      </c>
      <c r="AE7558">
        <f>IF(OR($B7558="",$U7558=""),"",$U7558&amp;" &amp; "&amp;IF(OR($AD7558="",$AD7558=0),"Util NA",$AD7558&amp;" Util"))</f>
        <v/>
      </c>
    </row>
    <row r="7559" ht="15.75" customHeight="1" s="42">
      <c r="A7559" s="41" t="n"/>
      <c r="G7559" s="38" t="n"/>
      <c r="H7559" s="38" t="n"/>
      <c r="I7559" s="38" t="n"/>
      <c r="J7559" s="38" t="n"/>
      <c r="K7559" s="38" t="n"/>
      <c r="L7559" s="38" t="n"/>
      <c r="N7559" s="36">
        <f>IF($B7559="","",IF($C7559="SUPERSTORE","Superstore","DH"))</f>
        <v/>
      </c>
      <c r="O7559" s="36">
        <f>IF($B7559="","",IFERROR(VLOOKUP($B7559,Mapping!$A:$C,2,0),"Not Mapped"))</f>
        <v/>
      </c>
      <c r="P7559" s="36">
        <f>IF($B7559="","",IFERROR(VLOOKUP($B7559,Mapping!$A:$C,3,0),"Not Mapped"))</f>
        <v/>
      </c>
      <c r="Q7559" s="36">
        <f>IF($B7559="","",IFERROR(VLOOKUP($O7559,Leaders!$A:$B,2,0),"Not Mapped"))</f>
        <v/>
      </c>
      <c r="R7559" s="36">
        <f>IF($B7559="","",IF(COUNTIF(Exclusions!$A:$A,$B7559)&gt;0,"Yes","No"))</f>
        <v/>
      </c>
      <c r="S7559" s="38">
        <f>IF($B7559="","",MIN(1,DAY($A7559)/IF($N7559="Superstore",Settings!$B$5,Settings!$B$4)))</f>
        <v/>
      </c>
      <c r="T7559" s="38">
        <f>IF(OR($B7559="",$G7559="",$S7559=0),"",$G7559/$S7559)</f>
        <v/>
      </c>
      <c r="U7559" s="36">
        <f>IF($T7559="","",IF($T7559&lt;Settings!$B$8,"Critical",IF($T7559&lt;Settings!$B$9,"Semi Critical","Non Critical")))</f>
        <v/>
      </c>
      <c r="V7559" s="28" t="n"/>
      <c r="Z7559">
        <f>IF($B7559="","",IFERROR(VLOOKUP($B7559,'Plan HC for CCA'!$A:$B,2,0),""))</f>
        <v/>
      </c>
      <c r="AA7559">
        <f>IF(OR($B7559="",$Z7559=""),"",IF(N($M7559)&lt;$Z7559,"Delta","No Delta"))</f>
        <v/>
      </c>
      <c r="AB7559">
        <f>IF(OR($B7559="",$Z7559=""),"",MAX(0,$Z7559-N($M7559)))</f>
        <v/>
      </c>
      <c r="AC7559" s="46">
        <f>IF($B7559="","",IFERROR(INDEX('CCA Util %'!$H:$H,MATCH($B7559,'CCA Util %'!$E:$E,0)),""))</f>
        <v/>
      </c>
      <c r="AD7559">
        <f>IF($B7559="","",IFERROR(INDEX('CCA Util %'!$G:$G,MATCH($B7559,'CCA Util %'!$E:$E,0)),""))</f>
        <v/>
      </c>
      <c r="AE7559">
        <f>IF(OR($B7559="",$U7559=""),"",$U7559&amp;" &amp; "&amp;IF(OR($AD7559="",$AD7559=0),"Util NA",$AD7559&amp;" Util"))</f>
        <v/>
      </c>
    </row>
    <row r="7560" ht="15.75" customHeight="1" s="42">
      <c r="A7560" s="41" t="n"/>
      <c r="G7560" s="38" t="n"/>
      <c r="H7560" s="38" t="n"/>
      <c r="I7560" s="38" t="n"/>
      <c r="J7560" s="38" t="n"/>
      <c r="K7560" s="38" t="n"/>
      <c r="L7560" s="38" t="n"/>
      <c r="N7560" s="36">
        <f>IF($B7560="","",IF($C7560="SUPERSTORE","Superstore","DH"))</f>
        <v/>
      </c>
      <c r="O7560" s="36">
        <f>IF($B7560="","",IFERROR(VLOOKUP($B7560,Mapping!$A:$C,2,0),"Not Mapped"))</f>
        <v/>
      </c>
      <c r="P7560" s="36">
        <f>IF($B7560="","",IFERROR(VLOOKUP($B7560,Mapping!$A:$C,3,0),"Not Mapped"))</f>
        <v/>
      </c>
      <c r="Q7560" s="36">
        <f>IF($B7560="","",IFERROR(VLOOKUP($O7560,Leaders!$A:$B,2,0),"Not Mapped"))</f>
        <v/>
      </c>
      <c r="R7560" s="36">
        <f>IF($B7560="","",IF(COUNTIF(Exclusions!$A:$A,$B7560)&gt;0,"Yes","No"))</f>
        <v/>
      </c>
      <c r="S7560" s="38">
        <f>IF($B7560="","",MIN(1,DAY($A7560)/IF($N7560="Superstore",Settings!$B$5,Settings!$B$4)))</f>
        <v/>
      </c>
      <c r="T7560" s="38">
        <f>IF(OR($B7560="",$G7560="",$S7560=0),"",$G7560/$S7560)</f>
        <v/>
      </c>
      <c r="U7560" s="36">
        <f>IF($T7560="","",IF($T7560&lt;Settings!$B$8,"Critical",IF($T7560&lt;Settings!$B$9,"Semi Critical","Non Critical")))</f>
        <v/>
      </c>
      <c r="V7560" s="28" t="n"/>
      <c r="Z7560">
        <f>IF($B7560="","",IFERROR(VLOOKUP($B7560,'Plan HC for CCA'!$A:$B,2,0),""))</f>
        <v/>
      </c>
      <c r="AA7560">
        <f>IF(OR($B7560="",$Z7560=""),"",IF(N($M7560)&lt;$Z7560,"Delta","No Delta"))</f>
        <v/>
      </c>
      <c r="AB7560">
        <f>IF(OR($B7560="",$Z7560=""),"",MAX(0,$Z7560-N($M7560)))</f>
        <v/>
      </c>
      <c r="AC7560" s="46">
        <f>IF($B7560="","",IFERROR(INDEX('CCA Util %'!$H:$H,MATCH($B7560,'CCA Util %'!$E:$E,0)),""))</f>
        <v/>
      </c>
      <c r="AD7560">
        <f>IF($B7560="","",IFERROR(INDEX('CCA Util %'!$G:$G,MATCH($B7560,'CCA Util %'!$E:$E,0)),""))</f>
        <v/>
      </c>
      <c r="AE7560">
        <f>IF(OR($B7560="",$U7560=""),"",$U7560&amp;" &amp; "&amp;IF(OR($AD7560="",$AD7560=0),"Util NA",$AD7560&amp;" Util"))</f>
        <v/>
      </c>
    </row>
    <row r="7561" ht="15.75" customHeight="1" s="42">
      <c r="A7561" s="41" t="n"/>
      <c r="G7561" s="38" t="n"/>
      <c r="H7561" s="38" t="n"/>
      <c r="I7561" s="38" t="n"/>
      <c r="J7561" s="38" t="n"/>
      <c r="K7561" s="38" t="n"/>
      <c r="L7561" s="38" t="n"/>
      <c r="N7561" s="36">
        <f>IF($B7561="","",IF($C7561="SUPERSTORE","Superstore","DH"))</f>
        <v/>
      </c>
      <c r="O7561" s="36">
        <f>IF($B7561="","",IFERROR(VLOOKUP($B7561,Mapping!$A:$C,2,0),"Not Mapped"))</f>
        <v/>
      </c>
      <c r="P7561" s="36">
        <f>IF($B7561="","",IFERROR(VLOOKUP($B7561,Mapping!$A:$C,3,0),"Not Mapped"))</f>
        <v/>
      </c>
      <c r="Q7561" s="36">
        <f>IF($B7561="","",IFERROR(VLOOKUP($O7561,Leaders!$A:$B,2,0),"Not Mapped"))</f>
        <v/>
      </c>
      <c r="R7561" s="36">
        <f>IF($B7561="","",IF(COUNTIF(Exclusions!$A:$A,$B7561)&gt;0,"Yes","No"))</f>
        <v/>
      </c>
      <c r="S7561" s="38">
        <f>IF($B7561="","",MIN(1,DAY($A7561)/IF($N7561="Superstore",Settings!$B$5,Settings!$B$4)))</f>
        <v/>
      </c>
      <c r="T7561" s="38">
        <f>IF(OR($B7561="",$G7561="",$S7561=0),"",$G7561/$S7561)</f>
        <v/>
      </c>
      <c r="U7561" s="36">
        <f>IF($T7561="","",IF($T7561&lt;Settings!$B$8,"Critical",IF($T7561&lt;Settings!$B$9,"Semi Critical","Non Critical")))</f>
        <v/>
      </c>
      <c r="V7561" s="28" t="n"/>
      <c r="Z7561">
        <f>IF($B7561="","",IFERROR(VLOOKUP($B7561,'Plan HC for CCA'!$A:$B,2,0),""))</f>
        <v/>
      </c>
      <c r="AA7561">
        <f>IF(OR($B7561="",$Z7561=""),"",IF(N($M7561)&lt;$Z7561,"Delta","No Delta"))</f>
        <v/>
      </c>
      <c r="AB7561">
        <f>IF(OR($B7561="",$Z7561=""),"",MAX(0,$Z7561-N($M7561)))</f>
        <v/>
      </c>
      <c r="AC7561" s="46">
        <f>IF($B7561="","",IFERROR(INDEX('CCA Util %'!$H:$H,MATCH($B7561,'CCA Util %'!$E:$E,0)),""))</f>
        <v/>
      </c>
      <c r="AD7561">
        <f>IF($B7561="","",IFERROR(INDEX('CCA Util %'!$G:$G,MATCH($B7561,'CCA Util %'!$E:$E,0)),""))</f>
        <v/>
      </c>
      <c r="AE7561">
        <f>IF(OR($B7561="",$U7561=""),"",$U7561&amp;" &amp; "&amp;IF(OR($AD7561="",$AD7561=0),"Util NA",$AD7561&amp;" Util"))</f>
        <v/>
      </c>
    </row>
    <row r="7562" ht="15.75" customHeight="1" s="42">
      <c r="A7562" s="41" t="n"/>
      <c r="G7562" s="38" t="n"/>
      <c r="H7562" s="38" t="n"/>
      <c r="I7562" s="38" t="n"/>
      <c r="J7562" s="38" t="n"/>
      <c r="K7562" s="38" t="n"/>
      <c r="L7562" s="38" t="n"/>
      <c r="N7562" s="36">
        <f>IF($B7562="","",IF($C7562="SUPERSTORE","Superstore","DH"))</f>
        <v/>
      </c>
      <c r="O7562" s="36">
        <f>IF($B7562="","",IFERROR(VLOOKUP($B7562,Mapping!$A:$C,2,0),"Not Mapped"))</f>
        <v/>
      </c>
      <c r="P7562" s="36">
        <f>IF($B7562="","",IFERROR(VLOOKUP($B7562,Mapping!$A:$C,3,0),"Not Mapped"))</f>
        <v/>
      </c>
      <c r="Q7562" s="36">
        <f>IF($B7562="","",IFERROR(VLOOKUP($O7562,Leaders!$A:$B,2,0),"Not Mapped"))</f>
        <v/>
      </c>
      <c r="R7562" s="36">
        <f>IF($B7562="","",IF(COUNTIF(Exclusions!$A:$A,$B7562)&gt;0,"Yes","No"))</f>
        <v/>
      </c>
      <c r="S7562" s="38">
        <f>IF($B7562="","",MIN(1,DAY($A7562)/IF($N7562="Superstore",Settings!$B$5,Settings!$B$4)))</f>
        <v/>
      </c>
      <c r="T7562" s="38">
        <f>IF(OR($B7562="",$G7562="",$S7562=0),"",$G7562/$S7562)</f>
        <v/>
      </c>
      <c r="U7562" s="36">
        <f>IF($T7562="","",IF($T7562&lt;Settings!$B$8,"Critical",IF($T7562&lt;Settings!$B$9,"Semi Critical","Non Critical")))</f>
        <v/>
      </c>
      <c r="V7562" s="28" t="n"/>
      <c r="Z7562">
        <f>IF($B7562="","",IFERROR(VLOOKUP($B7562,'Plan HC for CCA'!$A:$B,2,0),""))</f>
        <v/>
      </c>
      <c r="AA7562">
        <f>IF(OR($B7562="",$Z7562=""),"",IF(N($M7562)&lt;$Z7562,"Delta","No Delta"))</f>
        <v/>
      </c>
      <c r="AB7562">
        <f>IF(OR($B7562="",$Z7562=""),"",MAX(0,$Z7562-N($M7562)))</f>
        <v/>
      </c>
      <c r="AC7562" s="46">
        <f>IF($B7562="","",IFERROR(INDEX('CCA Util %'!$H:$H,MATCH($B7562,'CCA Util %'!$E:$E,0)),""))</f>
        <v/>
      </c>
      <c r="AD7562">
        <f>IF($B7562="","",IFERROR(INDEX('CCA Util %'!$G:$G,MATCH($B7562,'CCA Util %'!$E:$E,0)),""))</f>
        <v/>
      </c>
      <c r="AE7562">
        <f>IF(OR($B7562="",$U7562=""),"",$U7562&amp;" &amp; "&amp;IF(OR($AD7562="",$AD7562=0),"Util NA",$AD7562&amp;" Util"))</f>
        <v/>
      </c>
    </row>
    <row r="7563" ht="15.75" customHeight="1" s="42">
      <c r="A7563" s="41" t="n"/>
      <c r="G7563" s="38" t="n"/>
      <c r="H7563" s="38" t="n"/>
      <c r="I7563" s="38" t="n"/>
      <c r="J7563" s="38" t="n"/>
      <c r="K7563" s="38" t="n"/>
      <c r="L7563" s="38" t="n"/>
      <c r="N7563" s="36">
        <f>IF($B7563="","",IF($C7563="SUPERSTORE","Superstore","DH"))</f>
        <v/>
      </c>
      <c r="O7563" s="36">
        <f>IF($B7563="","",IFERROR(VLOOKUP($B7563,Mapping!$A:$C,2,0),"Not Mapped"))</f>
        <v/>
      </c>
      <c r="P7563" s="36">
        <f>IF($B7563="","",IFERROR(VLOOKUP($B7563,Mapping!$A:$C,3,0),"Not Mapped"))</f>
        <v/>
      </c>
      <c r="Q7563" s="36">
        <f>IF($B7563="","",IFERROR(VLOOKUP($O7563,Leaders!$A:$B,2,0),"Not Mapped"))</f>
        <v/>
      </c>
      <c r="R7563" s="36">
        <f>IF($B7563="","",IF(COUNTIF(Exclusions!$A:$A,$B7563)&gt;0,"Yes","No"))</f>
        <v/>
      </c>
      <c r="S7563" s="38">
        <f>IF($B7563="","",MIN(1,DAY($A7563)/IF($N7563="Superstore",Settings!$B$5,Settings!$B$4)))</f>
        <v/>
      </c>
      <c r="T7563" s="38">
        <f>IF(OR($B7563="",$G7563="",$S7563=0),"",$G7563/$S7563)</f>
        <v/>
      </c>
      <c r="U7563" s="36">
        <f>IF($T7563="","",IF($T7563&lt;Settings!$B$8,"Critical",IF($T7563&lt;Settings!$B$9,"Semi Critical","Non Critical")))</f>
        <v/>
      </c>
      <c r="V7563" s="28" t="n"/>
      <c r="Z7563">
        <f>IF($B7563="","",IFERROR(VLOOKUP($B7563,'Plan HC for CCA'!$A:$B,2,0),""))</f>
        <v/>
      </c>
      <c r="AA7563">
        <f>IF(OR($B7563="",$Z7563=""),"",IF(N($M7563)&lt;$Z7563,"Delta","No Delta"))</f>
        <v/>
      </c>
      <c r="AB7563">
        <f>IF(OR($B7563="",$Z7563=""),"",MAX(0,$Z7563-N($M7563)))</f>
        <v/>
      </c>
      <c r="AC7563" s="46">
        <f>IF($B7563="","",IFERROR(INDEX('CCA Util %'!$H:$H,MATCH($B7563,'CCA Util %'!$E:$E,0)),""))</f>
        <v/>
      </c>
      <c r="AD7563">
        <f>IF($B7563="","",IFERROR(INDEX('CCA Util %'!$G:$G,MATCH($B7563,'CCA Util %'!$E:$E,0)),""))</f>
        <v/>
      </c>
      <c r="AE7563">
        <f>IF(OR($B7563="",$U7563=""),"",$U7563&amp;" &amp; "&amp;IF(OR($AD7563="",$AD7563=0),"Util NA",$AD7563&amp;" Util"))</f>
        <v/>
      </c>
    </row>
    <row r="7564" ht="15.75" customHeight="1" s="42">
      <c r="A7564" s="41" t="n"/>
      <c r="G7564" s="38" t="n"/>
      <c r="H7564" s="38" t="n"/>
      <c r="I7564" s="38" t="n"/>
      <c r="J7564" s="38" t="n"/>
      <c r="K7564" s="38" t="n"/>
      <c r="L7564" s="38" t="n"/>
      <c r="N7564" s="36">
        <f>IF($B7564="","",IF($C7564="SUPERSTORE","Superstore","DH"))</f>
        <v/>
      </c>
      <c r="O7564" s="36">
        <f>IF($B7564="","",IFERROR(VLOOKUP($B7564,Mapping!$A:$C,2,0),"Not Mapped"))</f>
        <v/>
      </c>
      <c r="P7564" s="36">
        <f>IF($B7564="","",IFERROR(VLOOKUP($B7564,Mapping!$A:$C,3,0),"Not Mapped"))</f>
        <v/>
      </c>
      <c r="Q7564" s="36">
        <f>IF($B7564="","",IFERROR(VLOOKUP($O7564,Leaders!$A:$B,2,0),"Not Mapped"))</f>
        <v/>
      </c>
      <c r="R7564" s="36">
        <f>IF($B7564="","",IF(COUNTIF(Exclusions!$A:$A,$B7564)&gt;0,"Yes","No"))</f>
        <v/>
      </c>
      <c r="S7564" s="38">
        <f>IF($B7564="","",MIN(1,DAY($A7564)/IF($N7564="Superstore",Settings!$B$5,Settings!$B$4)))</f>
        <v/>
      </c>
      <c r="T7564" s="38">
        <f>IF(OR($B7564="",$G7564="",$S7564=0),"",$G7564/$S7564)</f>
        <v/>
      </c>
      <c r="U7564" s="36">
        <f>IF($T7564="","",IF($T7564&lt;Settings!$B$8,"Critical",IF($T7564&lt;Settings!$B$9,"Semi Critical","Non Critical")))</f>
        <v/>
      </c>
      <c r="V7564" s="28" t="n"/>
      <c r="Z7564">
        <f>IF($B7564="","",IFERROR(VLOOKUP($B7564,'Plan HC for CCA'!$A:$B,2,0),""))</f>
        <v/>
      </c>
      <c r="AA7564">
        <f>IF(OR($B7564="",$Z7564=""),"",IF(N($M7564)&lt;$Z7564,"Delta","No Delta"))</f>
        <v/>
      </c>
      <c r="AB7564">
        <f>IF(OR($B7564="",$Z7564=""),"",MAX(0,$Z7564-N($M7564)))</f>
        <v/>
      </c>
      <c r="AC7564" s="46">
        <f>IF($B7564="","",IFERROR(INDEX('CCA Util %'!$H:$H,MATCH($B7564,'CCA Util %'!$E:$E,0)),""))</f>
        <v/>
      </c>
      <c r="AD7564">
        <f>IF($B7564="","",IFERROR(INDEX('CCA Util %'!$G:$G,MATCH($B7564,'CCA Util %'!$E:$E,0)),""))</f>
        <v/>
      </c>
      <c r="AE7564">
        <f>IF(OR($B7564="",$U7564=""),"",$U7564&amp;" &amp; "&amp;IF(OR($AD7564="",$AD7564=0),"Util NA",$AD7564&amp;" Util"))</f>
        <v/>
      </c>
    </row>
    <row r="7565" ht="15.75" customHeight="1" s="42">
      <c r="A7565" s="41" t="n"/>
      <c r="G7565" s="38" t="n"/>
      <c r="H7565" s="38" t="n"/>
      <c r="I7565" s="38" t="n"/>
      <c r="J7565" s="38" t="n"/>
      <c r="K7565" s="38" t="n"/>
      <c r="L7565" s="38" t="n"/>
      <c r="N7565" s="36">
        <f>IF($B7565="","",IF($C7565="SUPERSTORE","Superstore","DH"))</f>
        <v/>
      </c>
      <c r="O7565" s="36">
        <f>IF($B7565="","",IFERROR(VLOOKUP($B7565,Mapping!$A:$C,2,0),"Not Mapped"))</f>
        <v/>
      </c>
      <c r="P7565" s="36">
        <f>IF($B7565="","",IFERROR(VLOOKUP($B7565,Mapping!$A:$C,3,0),"Not Mapped"))</f>
        <v/>
      </c>
      <c r="Q7565" s="36">
        <f>IF($B7565="","",IFERROR(VLOOKUP($O7565,Leaders!$A:$B,2,0),"Not Mapped"))</f>
        <v/>
      </c>
      <c r="R7565" s="36">
        <f>IF($B7565="","",IF(COUNTIF(Exclusions!$A:$A,$B7565)&gt;0,"Yes","No"))</f>
        <v/>
      </c>
      <c r="S7565" s="38">
        <f>IF($B7565="","",MIN(1,DAY($A7565)/IF($N7565="Superstore",Settings!$B$5,Settings!$B$4)))</f>
        <v/>
      </c>
      <c r="T7565" s="38">
        <f>IF(OR($B7565="",$G7565="",$S7565=0),"",$G7565/$S7565)</f>
        <v/>
      </c>
      <c r="U7565" s="36">
        <f>IF($T7565="","",IF($T7565&lt;Settings!$B$8,"Critical",IF($T7565&lt;Settings!$B$9,"Semi Critical","Non Critical")))</f>
        <v/>
      </c>
      <c r="V7565" s="28" t="n"/>
      <c r="Z7565">
        <f>IF($B7565="","",IFERROR(VLOOKUP($B7565,'Plan HC for CCA'!$A:$B,2,0),""))</f>
        <v/>
      </c>
      <c r="AA7565">
        <f>IF(OR($B7565="",$Z7565=""),"",IF(N($M7565)&lt;$Z7565,"Delta","No Delta"))</f>
        <v/>
      </c>
      <c r="AB7565">
        <f>IF(OR($B7565="",$Z7565=""),"",MAX(0,$Z7565-N($M7565)))</f>
        <v/>
      </c>
      <c r="AC7565" s="46">
        <f>IF($B7565="","",IFERROR(INDEX('CCA Util %'!$H:$H,MATCH($B7565,'CCA Util %'!$E:$E,0)),""))</f>
        <v/>
      </c>
      <c r="AD7565">
        <f>IF($B7565="","",IFERROR(INDEX('CCA Util %'!$G:$G,MATCH($B7565,'CCA Util %'!$E:$E,0)),""))</f>
        <v/>
      </c>
      <c r="AE7565">
        <f>IF(OR($B7565="",$U7565=""),"",$U7565&amp;" &amp; "&amp;IF(OR($AD7565="",$AD7565=0),"Util NA",$AD7565&amp;" Util"))</f>
        <v/>
      </c>
    </row>
    <row r="7566" ht="15.75" customHeight="1" s="42">
      <c r="A7566" s="41" t="n"/>
      <c r="G7566" s="38" t="n"/>
      <c r="H7566" s="38" t="n"/>
      <c r="I7566" s="38" t="n"/>
      <c r="J7566" s="38" t="n"/>
      <c r="K7566" s="38" t="n"/>
      <c r="L7566" s="38" t="n"/>
      <c r="N7566" s="36">
        <f>IF($B7566="","",IF($C7566="SUPERSTORE","Superstore","DH"))</f>
        <v/>
      </c>
      <c r="O7566" s="36">
        <f>IF($B7566="","",IFERROR(VLOOKUP($B7566,Mapping!$A:$C,2,0),"Not Mapped"))</f>
        <v/>
      </c>
      <c r="P7566" s="36">
        <f>IF($B7566="","",IFERROR(VLOOKUP($B7566,Mapping!$A:$C,3,0),"Not Mapped"))</f>
        <v/>
      </c>
      <c r="Q7566" s="36">
        <f>IF($B7566="","",IFERROR(VLOOKUP($O7566,Leaders!$A:$B,2,0),"Not Mapped"))</f>
        <v/>
      </c>
      <c r="R7566" s="36">
        <f>IF($B7566="","",IF(COUNTIF(Exclusions!$A:$A,$B7566)&gt;0,"Yes","No"))</f>
        <v/>
      </c>
      <c r="S7566" s="38">
        <f>IF($B7566="","",MIN(1,DAY($A7566)/IF($N7566="Superstore",Settings!$B$5,Settings!$B$4)))</f>
        <v/>
      </c>
      <c r="T7566" s="38">
        <f>IF(OR($B7566="",$G7566="",$S7566=0),"",$G7566/$S7566)</f>
        <v/>
      </c>
      <c r="U7566" s="36">
        <f>IF($T7566="","",IF($T7566&lt;Settings!$B$8,"Critical",IF($T7566&lt;Settings!$B$9,"Semi Critical","Non Critical")))</f>
        <v/>
      </c>
      <c r="V7566" s="28" t="n"/>
      <c r="Z7566">
        <f>IF($B7566="","",IFERROR(VLOOKUP($B7566,'Plan HC for CCA'!$A:$B,2,0),""))</f>
        <v/>
      </c>
      <c r="AA7566">
        <f>IF(OR($B7566="",$Z7566=""),"",IF(N($M7566)&lt;$Z7566,"Delta","No Delta"))</f>
        <v/>
      </c>
      <c r="AB7566">
        <f>IF(OR($B7566="",$Z7566=""),"",MAX(0,$Z7566-N($M7566)))</f>
        <v/>
      </c>
      <c r="AC7566" s="46">
        <f>IF($B7566="","",IFERROR(INDEX('CCA Util %'!$H:$H,MATCH($B7566,'CCA Util %'!$E:$E,0)),""))</f>
        <v/>
      </c>
      <c r="AD7566">
        <f>IF($B7566="","",IFERROR(INDEX('CCA Util %'!$G:$G,MATCH($B7566,'CCA Util %'!$E:$E,0)),""))</f>
        <v/>
      </c>
      <c r="AE7566">
        <f>IF(OR($B7566="",$U7566=""),"",$U7566&amp;" &amp; "&amp;IF(OR($AD7566="",$AD7566=0),"Util NA",$AD7566&amp;" Util"))</f>
        <v/>
      </c>
    </row>
    <row r="7567" ht="15.75" customHeight="1" s="42">
      <c r="A7567" s="41" t="n"/>
      <c r="G7567" s="38" t="n"/>
      <c r="H7567" s="38" t="n"/>
      <c r="I7567" s="38" t="n"/>
      <c r="J7567" s="38" t="n"/>
      <c r="K7567" s="38" t="n"/>
      <c r="L7567" s="38" t="n"/>
      <c r="N7567" s="36">
        <f>IF($B7567="","",IF($C7567="SUPERSTORE","Superstore","DH"))</f>
        <v/>
      </c>
      <c r="O7567" s="36">
        <f>IF($B7567="","",IFERROR(VLOOKUP($B7567,Mapping!$A:$C,2,0),"Not Mapped"))</f>
        <v/>
      </c>
      <c r="P7567" s="36">
        <f>IF($B7567="","",IFERROR(VLOOKUP($B7567,Mapping!$A:$C,3,0),"Not Mapped"))</f>
        <v/>
      </c>
      <c r="Q7567" s="36">
        <f>IF($B7567="","",IFERROR(VLOOKUP($O7567,Leaders!$A:$B,2,0),"Not Mapped"))</f>
        <v/>
      </c>
      <c r="R7567" s="36">
        <f>IF($B7567="","",IF(COUNTIF(Exclusions!$A:$A,$B7567)&gt;0,"Yes","No"))</f>
        <v/>
      </c>
      <c r="S7567" s="38">
        <f>IF($B7567="","",MIN(1,DAY($A7567)/IF($N7567="Superstore",Settings!$B$5,Settings!$B$4)))</f>
        <v/>
      </c>
      <c r="T7567" s="38">
        <f>IF(OR($B7567="",$G7567="",$S7567=0),"",$G7567/$S7567)</f>
        <v/>
      </c>
      <c r="U7567" s="36">
        <f>IF($T7567="","",IF($T7567&lt;Settings!$B$8,"Critical",IF($T7567&lt;Settings!$B$9,"Semi Critical","Non Critical")))</f>
        <v/>
      </c>
      <c r="V7567" s="28" t="n"/>
      <c r="Z7567">
        <f>IF($B7567="","",IFERROR(VLOOKUP($B7567,'Plan HC for CCA'!$A:$B,2,0),""))</f>
        <v/>
      </c>
      <c r="AA7567">
        <f>IF(OR($B7567="",$Z7567=""),"",IF(N($M7567)&lt;$Z7567,"Delta","No Delta"))</f>
        <v/>
      </c>
      <c r="AB7567">
        <f>IF(OR($B7567="",$Z7567=""),"",MAX(0,$Z7567-N($M7567)))</f>
        <v/>
      </c>
      <c r="AC7567" s="46">
        <f>IF($B7567="","",IFERROR(INDEX('CCA Util %'!$H:$H,MATCH($B7567,'CCA Util %'!$E:$E,0)),""))</f>
        <v/>
      </c>
      <c r="AD7567">
        <f>IF($B7567="","",IFERROR(INDEX('CCA Util %'!$G:$G,MATCH($B7567,'CCA Util %'!$E:$E,0)),""))</f>
        <v/>
      </c>
      <c r="AE7567">
        <f>IF(OR($B7567="",$U7567=""),"",$U7567&amp;" &amp; "&amp;IF(OR($AD7567="",$AD7567=0),"Util NA",$AD7567&amp;" Util"))</f>
        <v/>
      </c>
    </row>
    <row r="7568" ht="15.75" customHeight="1" s="42">
      <c r="A7568" s="41" t="n"/>
      <c r="G7568" s="38" t="n"/>
      <c r="H7568" s="38" t="n"/>
      <c r="I7568" s="38" t="n"/>
      <c r="J7568" s="38" t="n"/>
      <c r="K7568" s="38" t="n"/>
      <c r="L7568" s="38" t="n"/>
      <c r="N7568" s="36">
        <f>IF($B7568="","",IF($C7568="SUPERSTORE","Superstore","DH"))</f>
        <v/>
      </c>
      <c r="O7568" s="36">
        <f>IF($B7568="","",IFERROR(VLOOKUP($B7568,Mapping!$A:$C,2,0),"Not Mapped"))</f>
        <v/>
      </c>
      <c r="P7568" s="36">
        <f>IF($B7568="","",IFERROR(VLOOKUP($B7568,Mapping!$A:$C,3,0),"Not Mapped"))</f>
        <v/>
      </c>
      <c r="Q7568" s="36">
        <f>IF($B7568="","",IFERROR(VLOOKUP($O7568,Leaders!$A:$B,2,0),"Not Mapped"))</f>
        <v/>
      </c>
      <c r="R7568" s="36">
        <f>IF($B7568="","",IF(COUNTIF(Exclusions!$A:$A,$B7568)&gt;0,"Yes","No"))</f>
        <v/>
      </c>
      <c r="S7568" s="38">
        <f>IF($B7568="","",MIN(1,DAY($A7568)/IF($N7568="Superstore",Settings!$B$5,Settings!$B$4)))</f>
        <v/>
      </c>
      <c r="T7568" s="38">
        <f>IF(OR($B7568="",$G7568="",$S7568=0),"",$G7568/$S7568)</f>
        <v/>
      </c>
      <c r="U7568" s="36">
        <f>IF($T7568="","",IF($T7568&lt;Settings!$B$8,"Critical",IF($T7568&lt;Settings!$B$9,"Semi Critical","Non Critical")))</f>
        <v/>
      </c>
      <c r="V7568" s="28" t="n"/>
      <c r="Z7568">
        <f>IF($B7568="","",IFERROR(VLOOKUP($B7568,'Plan HC for CCA'!$A:$B,2,0),""))</f>
        <v/>
      </c>
      <c r="AA7568">
        <f>IF(OR($B7568="",$Z7568=""),"",IF(N($M7568)&lt;$Z7568,"Delta","No Delta"))</f>
        <v/>
      </c>
      <c r="AB7568">
        <f>IF(OR($B7568="",$Z7568=""),"",MAX(0,$Z7568-N($M7568)))</f>
        <v/>
      </c>
      <c r="AC7568" s="46">
        <f>IF($B7568="","",IFERROR(INDEX('CCA Util %'!$H:$H,MATCH($B7568,'CCA Util %'!$E:$E,0)),""))</f>
        <v/>
      </c>
      <c r="AD7568">
        <f>IF($B7568="","",IFERROR(INDEX('CCA Util %'!$G:$G,MATCH($B7568,'CCA Util %'!$E:$E,0)),""))</f>
        <v/>
      </c>
      <c r="AE7568">
        <f>IF(OR($B7568="",$U7568=""),"",$U7568&amp;" &amp; "&amp;IF(OR($AD7568="",$AD7568=0),"Util NA",$AD7568&amp;" Util"))</f>
        <v/>
      </c>
    </row>
    <row r="7569" ht="15.75" customHeight="1" s="42">
      <c r="A7569" s="41" t="n"/>
      <c r="G7569" s="38" t="n"/>
      <c r="H7569" s="38" t="n"/>
      <c r="I7569" s="38" t="n"/>
      <c r="J7569" s="38" t="n"/>
      <c r="K7569" s="38" t="n"/>
      <c r="L7569" s="38" t="n"/>
      <c r="N7569" s="36">
        <f>IF($B7569="","",IF($C7569="SUPERSTORE","Superstore","DH"))</f>
        <v/>
      </c>
      <c r="O7569" s="36">
        <f>IF($B7569="","",IFERROR(VLOOKUP($B7569,Mapping!$A:$C,2,0),"Not Mapped"))</f>
        <v/>
      </c>
      <c r="P7569" s="36">
        <f>IF($B7569="","",IFERROR(VLOOKUP($B7569,Mapping!$A:$C,3,0),"Not Mapped"))</f>
        <v/>
      </c>
      <c r="Q7569" s="36">
        <f>IF($B7569="","",IFERROR(VLOOKUP($O7569,Leaders!$A:$B,2,0),"Not Mapped"))</f>
        <v/>
      </c>
      <c r="R7569" s="36">
        <f>IF($B7569="","",IF(COUNTIF(Exclusions!$A:$A,$B7569)&gt;0,"Yes","No"))</f>
        <v/>
      </c>
      <c r="S7569" s="38">
        <f>IF($B7569="","",MIN(1,DAY($A7569)/IF($N7569="Superstore",Settings!$B$5,Settings!$B$4)))</f>
        <v/>
      </c>
      <c r="T7569" s="38">
        <f>IF(OR($B7569="",$G7569="",$S7569=0),"",$G7569/$S7569)</f>
        <v/>
      </c>
      <c r="U7569" s="36">
        <f>IF($T7569="","",IF($T7569&lt;Settings!$B$8,"Critical",IF($T7569&lt;Settings!$B$9,"Semi Critical","Non Critical")))</f>
        <v/>
      </c>
      <c r="V7569" s="28" t="n"/>
      <c r="Z7569">
        <f>IF($B7569="","",IFERROR(VLOOKUP($B7569,'Plan HC for CCA'!$A:$B,2,0),""))</f>
        <v/>
      </c>
      <c r="AA7569">
        <f>IF(OR($B7569="",$Z7569=""),"",IF(N($M7569)&lt;$Z7569,"Delta","No Delta"))</f>
        <v/>
      </c>
      <c r="AB7569">
        <f>IF(OR($B7569="",$Z7569=""),"",MAX(0,$Z7569-N($M7569)))</f>
        <v/>
      </c>
      <c r="AC7569" s="46">
        <f>IF($B7569="","",IFERROR(INDEX('CCA Util %'!$H:$H,MATCH($B7569,'CCA Util %'!$E:$E,0)),""))</f>
        <v/>
      </c>
      <c r="AD7569">
        <f>IF($B7569="","",IFERROR(INDEX('CCA Util %'!$G:$G,MATCH($B7569,'CCA Util %'!$E:$E,0)),""))</f>
        <v/>
      </c>
      <c r="AE7569">
        <f>IF(OR($B7569="",$U7569=""),"",$U7569&amp;" &amp; "&amp;IF(OR($AD7569="",$AD7569=0),"Util NA",$AD7569&amp;" Util"))</f>
        <v/>
      </c>
    </row>
    <row r="7570" ht="15.75" customHeight="1" s="42">
      <c r="A7570" s="41" t="n"/>
      <c r="G7570" s="38" t="n"/>
      <c r="H7570" s="38" t="n"/>
      <c r="I7570" s="38" t="n"/>
      <c r="J7570" s="38" t="n"/>
      <c r="K7570" s="38" t="n"/>
      <c r="L7570" s="38" t="n"/>
      <c r="N7570" s="36">
        <f>IF($B7570="","",IF($C7570="SUPERSTORE","Superstore","DH"))</f>
        <v/>
      </c>
      <c r="O7570" s="36">
        <f>IF($B7570="","",IFERROR(VLOOKUP($B7570,Mapping!$A:$C,2,0),"Not Mapped"))</f>
        <v/>
      </c>
      <c r="P7570" s="36">
        <f>IF($B7570="","",IFERROR(VLOOKUP($B7570,Mapping!$A:$C,3,0),"Not Mapped"))</f>
        <v/>
      </c>
      <c r="Q7570" s="36">
        <f>IF($B7570="","",IFERROR(VLOOKUP($O7570,Leaders!$A:$B,2,0),"Not Mapped"))</f>
        <v/>
      </c>
      <c r="R7570" s="36">
        <f>IF($B7570="","",IF(COUNTIF(Exclusions!$A:$A,$B7570)&gt;0,"Yes","No"))</f>
        <v/>
      </c>
      <c r="S7570" s="38">
        <f>IF($B7570="","",MIN(1,DAY($A7570)/IF($N7570="Superstore",Settings!$B$5,Settings!$B$4)))</f>
        <v/>
      </c>
      <c r="T7570" s="38">
        <f>IF(OR($B7570="",$G7570="",$S7570=0),"",$G7570/$S7570)</f>
        <v/>
      </c>
      <c r="U7570" s="36">
        <f>IF($T7570="","",IF($T7570&lt;Settings!$B$8,"Critical",IF($T7570&lt;Settings!$B$9,"Semi Critical","Non Critical")))</f>
        <v/>
      </c>
      <c r="V7570" s="28" t="n"/>
      <c r="Z7570">
        <f>IF($B7570="","",IFERROR(VLOOKUP($B7570,'Plan HC for CCA'!$A:$B,2,0),""))</f>
        <v/>
      </c>
      <c r="AA7570">
        <f>IF(OR($B7570="",$Z7570=""),"",IF(N($M7570)&lt;$Z7570,"Delta","No Delta"))</f>
        <v/>
      </c>
      <c r="AB7570">
        <f>IF(OR($B7570="",$Z7570=""),"",MAX(0,$Z7570-N($M7570)))</f>
        <v/>
      </c>
      <c r="AC7570" s="46">
        <f>IF($B7570="","",IFERROR(INDEX('CCA Util %'!$H:$H,MATCH($B7570,'CCA Util %'!$E:$E,0)),""))</f>
        <v/>
      </c>
      <c r="AD7570">
        <f>IF($B7570="","",IFERROR(INDEX('CCA Util %'!$G:$G,MATCH($B7570,'CCA Util %'!$E:$E,0)),""))</f>
        <v/>
      </c>
      <c r="AE7570">
        <f>IF(OR($B7570="",$U7570=""),"",$U7570&amp;" &amp; "&amp;IF(OR($AD7570="",$AD7570=0),"Util NA",$AD7570&amp;" Util"))</f>
        <v/>
      </c>
    </row>
    <row r="7571" ht="15.75" customHeight="1" s="42">
      <c r="A7571" s="41" t="n"/>
      <c r="G7571" s="38" t="n"/>
      <c r="H7571" s="38" t="n"/>
      <c r="I7571" s="38" t="n"/>
      <c r="J7571" s="38" t="n"/>
      <c r="K7571" s="38" t="n"/>
      <c r="L7571" s="38" t="n"/>
      <c r="N7571" s="36">
        <f>IF($B7571="","",IF($C7571="SUPERSTORE","Superstore","DH"))</f>
        <v/>
      </c>
      <c r="O7571" s="36">
        <f>IF($B7571="","",IFERROR(VLOOKUP($B7571,Mapping!$A:$C,2,0),"Not Mapped"))</f>
        <v/>
      </c>
      <c r="P7571" s="36">
        <f>IF($B7571="","",IFERROR(VLOOKUP($B7571,Mapping!$A:$C,3,0),"Not Mapped"))</f>
        <v/>
      </c>
      <c r="Q7571" s="36">
        <f>IF($B7571="","",IFERROR(VLOOKUP($O7571,Leaders!$A:$B,2,0),"Not Mapped"))</f>
        <v/>
      </c>
      <c r="R7571" s="36">
        <f>IF($B7571="","",IF(COUNTIF(Exclusions!$A:$A,$B7571)&gt;0,"Yes","No"))</f>
        <v/>
      </c>
      <c r="S7571" s="38">
        <f>IF($B7571="","",MIN(1,DAY($A7571)/IF($N7571="Superstore",Settings!$B$5,Settings!$B$4)))</f>
        <v/>
      </c>
      <c r="T7571" s="38">
        <f>IF(OR($B7571="",$G7571="",$S7571=0),"",$G7571/$S7571)</f>
        <v/>
      </c>
      <c r="U7571" s="36">
        <f>IF($T7571="","",IF($T7571&lt;Settings!$B$8,"Critical",IF($T7571&lt;Settings!$B$9,"Semi Critical","Non Critical")))</f>
        <v/>
      </c>
      <c r="V7571" s="28" t="n"/>
      <c r="Z7571">
        <f>IF($B7571="","",IFERROR(VLOOKUP($B7571,'Plan HC for CCA'!$A:$B,2,0),""))</f>
        <v/>
      </c>
      <c r="AA7571">
        <f>IF(OR($B7571="",$Z7571=""),"",IF(N($M7571)&lt;$Z7571,"Delta","No Delta"))</f>
        <v/>
      </c>
      <c r="AB7571">
        <f>IF(OR($B7571="",$Z7571=""),"",MAX(0,$Z7571-N($M7571)))</f>
        <v/>
      </c>
      <c r="AC7571" s="46">
        <f>IF($B7571="","",IFERROR(INDEX('CCA Util %'!$H:$H,MATCH($B7571,'CCA Util %'!$E:$E,0)),""))</f>
        <v/>
      </c>
      <c r="AD7571">
        <f>IF($B7571="","",IFERROR(INDEX('CCA Util %'!$G:$G,MATCH($B7571,'CCA Util %'!$E:$E,0)),""))</f>
        <v/>
      </c>
      <c r="AE7571">
        <f>IF(OR($B7571="",$U7571=""),"",$U7571&amp;" &amp; "&amp;IF(OR($AD7571="",$AD7571=0),"Util NA",$AD7571&amp;" Util"))</f>
        <v/>
      </c>
    </row>
    <row r="7572" ht="15.75" customHeight="1" s="42">
      <c r="A7572" s="41" t="n"/>
      <c r="G7572" s="38" t="n"/>
      <c r="H7572" s="38" t="n"/>
      <c r="I7572" s="38" t="n"/>
      <c r="J7572" s="38" t="n"/>
      <c r="K7572" s="38" t="n"/>
      <c r="L7572" s="38" t="n"/>
      <c r="N7572" s="36">
        <f>IF($B7572="","",IF($C7572="SUPERSTORE","Superstore","DH"))</f>
        <v/>
      </c>
      <c r="O7572" s="36">
        <f>IF($B7572="","",IFERROR(VLOOKUP($B7572,Mapping!$A:$C,2,0),"Not Mapped"))</f>
        <v/>
      </c>
      <c r="P7572" s="36">
        <f>IF($B7572="","",IFERROR(VLOOKUP($B7572,Mapping!$A:$C,3,0),"Not Mapped"))</f>
        <v/>
      </c>
      <c r="Q7572" s="36">
        <f>IF($B7572="","",IFERROR(VLOOKUP($O7572,Leaders!$A:$B,2,0),"Not Mapped"))</f>
        <v/>
      </c>
      <c r="R7572" s="36">
        <f>IF($B7572="","",IF(COUNTIF(Exclusions!$A:$A,$B7572)&gt;0,"Yes","No"))</f>
        <v/>
      </c>
      <c r="S7572" s="38">
        <f>IF($B7572="","",MIN(1,DAY($A7572)/IF($N7572="Superstore",Settings!$B$5,Settings!$B$4)))</f>
        <v/>
      </c>
      <c r="T7572" s="38">
        <f>IF(OR($B7572="",$G7572="",$S7572=0),"",$G7572/$S7572)</f>
        <v/>
      </c>
      <c r="U7572" s="36">
        <f>IF($T7572="","",IF($T7572&lt;Settings!$B$8,"Critical",IF($T7572&lt;Settings!$B$9,"Semi Critical","Non Critical")))</f>
        <v/>
      </c>
      <c r="V7572" s="28" t="n"/>
      <c r="Z7572">
        <f>IF($B7572="","",IFERROR(VLOOKUP($B7572,'Plan HC for CCA'!$A:$B,2,0),""))</f>
        <v/>
      </c>
      <c r="AA7572">
        <f>IF(OR($B7572="",$Z7572=""),"",IF(N($M7572)&lt;$Z7572,"Delta","No Delta"))</f>
        <v/>
      </c>
      <c r="AB7572">
        <f>IF(OR($B7572="",$Z7572=""),"",MAX(0,$Z7572-N($M7572)))</f>
        <v/>
      </c>
      <c r="AC7572" s="46">
        <f>IF($B7572="","",IFERROR(INDEX('CCA Util %'!$H:$H,MATCH($B7572,'CCA Util %'!$E:$E,0)),""))</f>
        <v/>
      </c>
      <c r="AD7572">
        <f>IF($B7572="","",IFERROR(INDEX('CCA Util %'!$G:$G,MATCH($B7572,'CCA Util %'!$E:$E,0)),""))</f>
        <v/>
      </c>
      <c r="AE7572">
        <f>IF(OR($B7572="",$U7572=""),"",$U7572&amp;" &amp; "&amp;IF(OR($AD7572="",$AD7572=0),"Util NA",$AD7572&amp;" Util"))</f>
        <v/>
      </c>
    </row>
    <row r="7573" ht="15.75" customHeight="1" s="42">
      <c r="A7573" s="41" t="n"/>
      <c r="G7573" s="38" t="n"/>
      <c r="H7573" s="38" t="n"/>
      <c r="I7573" s="38" t="n"/>
      <c r="J7573" s="38" t="n"/>
      <c r="K7573" s="38" t="n"/>
      <c r="L7573" s="38" t="n"/>
      <c r="N7573" s="36">
        <f>IF($B7573="","",IF($C7573="SUPERSTORE","Superstore","DH"))</f>
        <v/>
      </c>
      <c r="O7573" s="36">
        <f>IF($B7573="","",IFERROR(VLOOKUP($B7573,Mapping!$A:$C,2,0),"Not Mapped"))</f>
        <v/>
      </c>
      <c r="P7573" s="36">
        <f>IF($B7573="","",IFERROR(VLOOKUP($B7573,Mapping!$A:$C,3,0),"Not Mapped"))</f>
        <v/>
      </c>
      <c r="Q7573" s="36">
        <f>IF($B7573="","",IFERROR(VLOOKUP($O7573,Leaders!$A:$B,2,0),"Not Mapped"))</f>
        <v/>
      </c>
      <c r="R7573" s="36">
        <f>IF($B7573="","",IF(COUNTIF(Exclusions!$A:$A,$B7573)&gt;0,"Yes","No"))</f>
        <v/>
      </c>
      <c r="S7573" s="38">
        <f>IF($B7573="","",MIN(1,DAY($A7573)/IF($N7573="Superstore",Settings!$B$5,Settings!$B$4)))</f>
        <v/>
      </c>
      <c r="T7573" s="38">
        <f>IF(OR($B7573="",$G7573="",$S7573=0),"",$G7573/$S7573)</f>
        <v/>
      </c>
      <c r="U7573" s="36">
        <f>IF($T7573="","",IF($T7573&lt;Settings!$B$8,"Critical",IF($T7573&lt;Settings!$B$9,"Semi Critical","Non Critical")))</f>
        <v/>
      </c>
      <c r="V7573" s="28" t="n"/>
      <c r="Z7573">
        <f>IF($B7573="","",IFERROR(VLOOKUP($B7573,'Plan HC for CCA'!$A:$B,2,0),""))</f>
        <v/>
      </c>
      <c r="AA7573">
        <f>IF(OR($B7573="",$Z7573=""),"",IF(N($M7573)&lt;$Z7573,"Delta","No Delta"))</f>
        <v/>
      </c>
      <c r="AB7573">
        <f>IF(OR($B7573="",$Z7573=""),"",MAX(0,$Z7573-N($M7573)))</f>
        <v/>
      </c>
      <c r="AC7573" s="46">
        <f>IF($B7573="","",IFERROR(INDEX('CCA Util %'!$H:$H,MATCH($B7573,'CCA Util %'!$E:$E,0)),""))</f>
        <v/>
      </c>
      <c r="AD7573">
        <f>IF($B7573="","",IFERROR(INDEX('CCA Util %'!$G:$G,MATCH($B7573,'CCA Util %'!$E:$E,0)),""))</f>
        <v/>
      </c>
      <c r="AE7573">
        <f>IF(OR($B7573="",$U7573=""),"",$U7573&amp;" &amp; "&amp;IF(OR($AD7573="",$AD7573=0),"Util NA",$AD7573&amp;" Util"))</f>
        <v/>
      </c>
    </row>
    <row r="7574" ht="15.75" customHeight="1" s="42">
      <c r="A7574" s="41" t="n"/>
      <c r="G7574" s="38" t="n"/>
      <c r="H7574" s="38" t="n"/>
      <c r="I7574" s="38" t="n"/>
      <c r="J7574" s="38" t="n"/>
      <c r="K7574" s="38" t="n"/>
      <c r="L7574" s="38" t="n"/>
      <c r="N7574" s="36">
        <f>IF($B7574="","",IF($C7574="SUPERSTORE","Superstore","DH"))</f>
        <v/>
      </c>
      <c r="O7574" s="36">
        <f>IF($B7574="","",IFERROR(VLOOKUP($B7574,Mapping!$A:$C,2,0),"Not Mapped"))</f>
        <v/>
      </c>
      <c r="P7574" s="36">
        <f>IF($B7574="","",IFERROR(VLOOKUP($B7574,Mapping!$A:$C,3,0),"Not Mapped"))</f>
        <v/>
      </c>
      <c r="Q7574" s="36">
        <f>IF($B7574="","",IFERROR(VLOOKUP($O7574,Leaders!$A:$B,2,0),"Not Mapped"))</f>
        <v/>
      </c>
      <c r="R7574" s="36">
        <f>IF($B7574="","",IF(COUNTIF(Exclusions!$A:$A,$B7574)&gt;0,"Yes","No"))</f>
        <v/>
      </c>
      <c r="S7574" s="38">
        <f>IF($B7574="","",MIN(1,DAY($A7574)/IF($N7574="Superstore",Settings!$B$5,Settings!$B$4)))</f>
        <v/>
      </c>
      <c r="T7574" s="38">
        <f>IF(OR($B7574="",$G7574="",$S7574=0),"",$G7574/$S7574)</f>
        <v/>
      </c>
      <c r="U7574" s="36">
        <f>IF($T7574="","",IF($T7574&lt;Settings!$B$8,"Critical",IF($T7574&lt;Settings!$B$9,"Semi Critical","Non Critical")))</f>
        <v/>
      </c>
      <c r="V7574" s="28" t="n"/>
      <c r="Z7574">
        <f>IF($B7574="","",IFERROR(VLOOKUP($B7574,'Plan HC for CCA'!$A:$B,2,0),""))</f>
        <v/>
      </c>
      <c r="AA7574">
        <f>IF(OR($B7574="",$Z7574=""),"",IF(N($M7574)&lt;$Z7574,"Delta","No Delta"))</f>
        <v/>
      </c>
      <c r="AB7574">
        <f>IF(OR($B7574="",$Z7574=""),"",MAX(0,$Z7574-N($M7574)))</f>
        <v/>
      </c>
      <c r="AC7574" s="46">
        <f>IF($B7574="","",IFERROR(INDEX('CCA Util %'!$H:$H,MATCH($B7574,'CCA Util %'!$E:$E,0)),""))</f>
        <v/>
      </c>
      <c r="AD7574">
        <f>IF($B7574="","",IFERROR(INDEX('CCA Util %'!$G:$G,MATCH($B7574,'CCA Util %'!$E:$E,0)),""))</f>
        <v/>
      </c>
      <c r="AE7574">
        <f>IF(OR($B7574="",$U7574=""),"",$U7574&amp;" &amp; "&amp;IF(OR($AD7574="",$AD7574=0),"Util NA",$AD7574&amp;" Util"))</f>
        <v/>
      </c>
    </row>
    <row r="7575" ht="15.75" customHeight="1" s="42">
      <c r="A7575" s="41" t="n"/>
      <c r="G7575" s="38" t="n"/>
      <c r="H7575" s="38" t="n"/>
      <c r="I7575" s="38" t="n"/>
      <c r="J7575" s="38" t="n"/>
      <c r="K7575" s="38" t="n"/>
      <c r="L7575" s="38" t="n"/>
      <c r="N7575" s="36">
        <f>IF($B7575="","",IF($C7575="SUPERSTORE","Superstore","DH"))</f>
        <v/>
      </c>
      <c r="O7575" s="36">
        <f>IF($B7575="","",IFERROR(VLOOKUP($B7575,Mapping!$A:$C,2,0),"Not Mapped"))</f>
        <v/>
      </c>
      <c r="P7575" s="36">
        <f>IF($B7575="","",IFERROR(VLOOKUP($B7575,Mapping!$A:$C,3,0),"Not Mapped"))</f>
        <v/>
      </c>
      <c r="Q7575" s="36">
        <f>IF($B7575="","",IFERROR(VLOOKUP($O7575,Leaders!$A:$B,2,0),"Not Mapped"))</f>
        <v/>
      </c>
      <c r="R7575" s="36">
        <f>IF($B7575="","",IF(COUNTIF(Exclusions!$A:$A,$B7575)&gt;0,"Yes","No"))</f>
        <v/>
      </c>
      <c r="S7575" s="38">
        <f>IF($B7575="","",MIN(1,DAY($A7575)/IF($N7575="Superstore",Settings!$B$5,Settings!$B$4)))</f>
        <v/>
      </c>
      <c r="T7575" s="38">
        <f>IF(OR($B7575="",$G7575="",$S7575=0),"",$G7575/$S7575)</f>
        <v/>
      </c>
      <c r="U7575" s="36">
        <f>IF($T7575="","",IF($T7575&lt;Settings!$B$8,"Critical",IF($T7575&lt;Settings!$B$9,"Semi Critical","Non Critical")))</f>
        <v/>
      </c>
      <c r="V7575" s="28" t="n"/>
      <c r="Z7575">
        <f>IF($B7575="","",IFERROR(VLOOKUP($B7575,'Plan HC for CCA'!$A:$B,2,0),""))</f>
        <v/>
      </c>
      <c r="AA7575">
        <f>IF(OR($B7575="",$Z7575=""),"",IF(N($M7575)&lt;$Z7575,"Delta","No Delta"))</f>
        <v/>
      </c>
      <c r="AB7575">
        <f>IF(OR($B7575="",$Z7575=""),"",MAX(0,$Z7575-N($M7575)))</f>
        <v/>
      </c>
      <c r="AC7575" s="46">
        <f>IF($B7575="","",IFERROR(INDEX('CCA Util %'!$H:$H,MATCH($B7575,'CCA Util %'!$E:$E,0)),""))</f>
        <v/>
      </c>
      <c r="AD7575">
        <f>IF($B7575="","",IFERROR(INDEX('CCA Util %'!$G:$G,MATCH($B7575,'CCA Util %'!$E:$E,0)),""))</f>
        <v/>
      </c>
      <c r="AE7575">
        <f>IF(OR($B7575="",$U7575=""),"",$U7575&amp;" &amp; "&amp;IF(OR($AD7575="",$AD7575=0),"Util NA",$AD7575&amp;" Util"))</f>
        <v/>
      </c>
    </row>
    <row r="7576" ht="15.75" customHeight="1" s="42">
      <c r="A7576" s="41" t="n"/>
      <c r="G7576" s="38" t="n"/>
      <c r="H7576" s="38" t="n"/>
      <c r="I7576" s="38" t="n"/>
      <c r="J7576" s="38" t="n"/>
      <c r="K7576" s="38" t="n"/>
      <c r="L7576" s="38" t="n"/>
      <c r="N7576" s="36">
        <f>IF($B7576="","",IF($C7576="SUPERSTORE","Superstore","DH"))</f>
        <v/>
      </c>
      <c r="O7576" s="36">
        <f>IF($B7576="","",IFERROR(VLOOKUP($B7576,Mapping!$A:$C,2,0),"Not Mapped"))</f>
        <v/>
      </c>
      <c r="P7576" s="36">
        <f>IF($B7576="","",IFERROR(VLOOKUP($B7576,Mapping!$A:$C,3,0),"Not Mapped"))</f>
        <v/>
      </c>
      <c r="Q7576" s="36">
        <f>IF($B7576="","",IFERROR(VLOOKUP($O7576,Leaders!$A:$B,2,0),"Not Mapped"))</f>
        <v/>
      </c>
      <c r="R7576" s="36">
        <f>IF($B7576="","",IF(COUNTIF(Exclusions!$A:$A,$B7576)&gt;0,"Yes","No"))</f>
        <v/>
      </c>
      <c r="S7576" s="38">
        <f>IF($B7576="","",MIN(1,DAY($A7576)/IF($N7576="Superstore",Settings!$B$5,Settings!$B$4)))</f>
        <v/>
      </c>
      <c r="T7576" s="38">
        <f>IF(OR($B7576="",$G7576="",$S7576=0),"",$G7576/$S7576)</f>
        <v/>
      </c>
      <c r="U7576" s="36">
        <f>IF($T7576="","",IF($T7576&lt;Settings!$B$8,"Critical",IF($T7576&lt;Settings!$B$9,"Semi Critical","Non Critical")))</f>
        <v/>
      </c>
      <c r="V7576" s="28" t="n"/>
      <c r="Z7576">
        <f>IF($B7576="","",IFERROR(VLOOKUP($B7576,'Plan HC for CCA'!$A:$B,2,0),""))</f>
        <v/>
      </c>
      <c r="AA7576">
        <f>IF(OR($B7576="",$Z7576=""),"",IF(N($M7576)&lt;$Z7576,"Delta","No Delta"))</f>
        <v/>
      </c>
      <c r="AB7576">
        <f>IF(OR($B7576="",$Z7576=""),"",MAX(0,$Z7576-N($M7576)))</f>
        <v/>
      </c>
      <c r="AC7576" s="46">
        <f>IF($B7576="","",IFERROR(INDEX('CCA Util %'!$H:$H,MATCH($B7576,'CCA Util %'!$E:$E,0)),""))</f>
        <v/>
      </c>
      <c r="AD7576">
        <f>IF($B7576="","",IFERROR(INDEX('CCA Util %'!$G:$G,MATCH($B7576,'CCA Util %'!$E:$E,0)),""))</f>
        <v/>
      </c>
      <c r="AE7576">
        <f>IF(OR($B7576="",$U7576=""),"",$U7576&amp;" &amp; "&amp;IF(OR($AD7576="",$AD7576=0),"Util NA",$AD7576&amp;" Util"))</f>
        <v/>
      </c>
    </row>
    <row r="7577" ht="15.75" customHeight="1" s="42">
      <c r="A7577" s="41" t="n"/>
      <c r="G7577" s="38" t="n"/>
      <c r="H7577" s="38" t="n"/>
      <c r="I7577" s="38" t="n"/>
      <c r="J7577" s="38" t="n"/>
      <c r="K7577" s="38" t="n"/>
      <c r="L7577" s="38" t="n"/>
      <c r="N7577" s="36">
        <f>IF($B7577="","",IF($C7577="SUPERSTORE","Superstore","DH"))</f>
        <v/>
      </c>
      <c r="O7577" s="36">
        <f>IF($B7577="","",IFERROR(VLOOKUP($B7577,Mapping!$A:$C,2,0),"Not Mapped"))</f>
        <v/>
      </c>
      <c r="P7577" s="36">
        <f>IF($B7577="","",IFERROR(VLOOKUP($B7577,Mapping!$A:$C,3,0),"Not Mapped"))</f>
        <v/>
      </c>
      <c r="Q7577" s="36">
        <f>IF($B7577="","",IFERROR(VLOOKUP($O7577,Leaders!$A:$B,2,0),"Not Mapped"))</f>
        <v/>
      </c>
      <c r="R7577" s="36">
        <f>IF($B7577="","",IF(COUNTIF(Exclusions!$A:$A,$B7577)&gt;0,"Yes","No"))</f>
        <v/>
      </c>
      <c r="S7577" s="38">
        <f>IF($B7577="","",MIN(1,DAY($A7577)/IF($N7577="Superstore",Settings!$B$5,Settings!$B$4)))</f>
        <v/>
      </c>
      <c r="T7577" s="38">
        <f>IF(OR($B7577="",$G7577="",$S7577=0),"",$G7577/$S7577)</f>
        <v/>
      </c>
      <c r="U7577" s="36">
        <f>IF($T7577="","",IF($T7577&lt;Settings!$B$8,"Critical",IF($T7577&lt;Settings!$B$9,"Semi Critical","Non Critical")))</f>
        <v/>
      </c>
      <c r="V7577" s="28" t="n"/>
      <c r="Z7577">
        <f>IF($B7577="","",IFERROR(VLOOKUP($B7577,'Plan HC for CCA'!$A:$B,2,0),""))</f>
        <v/>
      </c>
      <c r="AA7577">
        <f>IF(OR($B7577="",$Z7577=""),"",IF(N($M7577)&lt;$Z7577,"Delta","No Delta"))</f>
        <v/>
      </c>
      <c r="AB7577">
        <f>IF(OR($B7577="",$Z7577=""),"",MAX(0,$Z7577-N($M7577)))</f>
        <v/>
      </c>
      <c r="AC7577" s="46">
        <f>IF($B7577="","",IFERROR(INDEX('CCA Util %'!$H:$H,MATCH($B7577,'CCA Util %'!$E:$E,0)),""))</f>
        <v/>
      </c>
      <c r="AD7577">
        <f>IF($B7577="","",IFERROR(INDEX('CCA Util %'!$G:$G,MATCH($B7577,'CCA Util %'!$E:$E,0)),""))</f>
        <v/>
      </c>
      <c r="AE7577">
        <f>IF(OR($B7577="",$U7577=""),"",$U7577&amp;" &amp; "&amp;IF(OR($AD7577="",$AD7577=0),"Util NA",$AD7577&amp;" Util"))</f>
        <v/>
      </c>
    </row>
    <row r="7578" ht="15.75" customHeight="1" s="42">
      <c r="A7578" s="41" t="n"/>
      <c r="G7578" s="38" t="n"/>
      <c r="H7578" s="38" t="n"/>
      <c r="I7578" s="38" t="n"/>
      <c r="J7578" s="38" t="n"/>
      <c r="K7578" s="38" t="n"/>
      <c r="L7578" s="38" t="n"/>
      <c r="N7578" s="36">
        <f>IF($B7578="","",IF($C7578="SUPERSTORE","Superstore","DH"))</f>
        <v/>
      </c>
      <c r="O7578" s="36">
        <f>IF($B7578="","",IFERROR(VLOOKUP($B7578,Mapping!$A:$C,2,0),"Not Mapped"))</f>
        <v/>
      </c>
      <c r="P7578" s="36">
        <f>IF($B7578="","",IFERROR(VLOOKUP($B7578,Mapping!$A:$C,3,0),"Not Mapped"))</f>
        <v/>
      </c>
      <c r="Q7578" s="36">
        <f>IF($B7578="","",IFERROR(VLOOKUP($O7578,Leaders!$A:$B,2,0),"Not Mapped"))</f>
        <v/>
      </c>
      <c r="R7578" s="36">
        <f>IF($B7578="","",IF(COUNTIF(Exclusions!$A:$A,$B7578)&gt;0,"Yes","No"))</f>
        <v/>
      </c>
      <c r="S7578" s="38">
        <f>IF($B7578="","",MIN(1,DAY($A7578)/IF($N7578="Superstore",Settings!$B$5,Settings!$B$4)))</f>
        <v/>
      </c>
      <c r="T7578" s="38">
        <f>IF(OR($B7578="",$G7578="",$S7578=0),"",$G7578/$S7578)</f>
        <v/>
      </c>
      <c r="U7578" s="36">
        <f>IF($T7578="","",IF($T7578&lt;Settings!$B$8,"Critical",IF($T7578&lt;Settings!$B$9,"Semi Critical","Non Critical")))</f>
        <v/>
      </c>
      <c r="V7578" s="28" t="n"/>
      <c r="Z7578">
        <f>IF($B7578="","",IFERROR(VLOOKUP($B7578,'Plan HC for CCA'!$A:$B,2,0),""))</f>
        <v/>
      </c>
      <c r="AA7578">
        <f>IF(OR($B7578="",$Z7578=""),"",IF(N($M7578)&lt;$Z7578,"Delta","No Delta"))</f>
        <v/>
      </c>
      <c r="AB7578">
        <f>IF(OR($B7578="",$Z7578=""),"",MAX(0,$Z7578-N($M7578)))</f>
        <v/>
      </c>
      <c r="AC7578" s="46">
        <f>IF($B7578="","",IFERROR(INDEX('CCA Util %'!$H:$H,MATCH($B7578,'CCA Util %'!$E:$E,0)),""))</f>
        <v/>
      </c>
      <c r="AD7578">
        <f>IF($B7578="","",IFERROR(INDEX('CCA Util %'!$G:$G,MATCH($B7578,'CCA Util %'!$E:$E,0)),""))</f>
        <v/>
      </c>
      <c r="AE7578">
        <f>IF(OR($B7578="",$U7578=""),"",$U7578&amp;" &amp; "&amp;IF(OR($AD7578="",$AD7578=0),"Util NA",$AD7578&amp;" Util"))</f>
        <v/>
      </c>
    </row>
    <row r="7579" ht="15.75" customHeight="1" s="42">
      <c r="A7579" s="41" t="n"/>
      <c r="G7579" s="38" t="n"/>
      <c r="H7579" s="38" t="n"/>
      <c r="I7579" s="38" t="n"/>
      <c r="J7579" s="38" t="n"/>
      <c r="K7579" s="38" t="n"/>
      <c r="L7579" s="38" t="n"/>
      <c r="N7579" s="36">
        <f>IF($B7579="","",IF($C7579="SUPERSTORE","Superstore","DH"))</f>
        <v/>
      </c>
      <c r="O7579" s="36">
        <f>IF($B7579="","",IFERROR(VLOOKUP($B7579,Mapping!$A:$C,2,0),"Not Mapped"))</f>
        <v/>
      </c>
      <c r="P7579" s="36">
        <f>IF($B7579="","",IFERROR(VLOOKUP($B7579,Mapping!$A:$C,3,0),"Not Mapped"))</f>
        <v/>
      </c>
      <c r="Q7579" s="36">
        <f>IF($B7579="","",IFERROR(VLOOKUP($O7579,Leaders!$A:$B,2,0),"Not Mapped"))</f>
        <v/>
      </c>
      <c r="R7579" s="36">
        <f>IF($B7579="","",IF(COUNTIF(Exclusions!$A:$A,$B7579)&gt;0,"Yes","No"))</f>
        <v/>
      </c>
      <c r="S7579" s="38">
        <f>IF($B7579="","",MIN(1,DAY($A7579)/IF($N7579="Superstore",Settings!$B$5,Settings!$B$4)))</f>
        <v/>
      </c>
      <c r="T7579" s="38">
        <f>IF(OR($B7579="",$G7579="",$S7579=0),"",$G7579/$S7579)</f>
        <v/>
      </c>
      <c r="U7579" s="36">
        <f>IF($T7579="","",IF($T7579&lt;Settings!$B$8,"Critical",IF($T7579&lt;Settings!$B$9,"Semi Critical","Non Critical")))</f>
        <v/>
      </c>
      <c r="V7579" s="28" t="n"/>
      <c r="Z7579">
        <f>IF($B7579="","",IFERROR(VLOOKUP($B7579,'Plan HC for CCA'!$A:$B,2,0),""))</f>
        <v/>
      </c>
      <c r="AA7579">
        <f>IF(OR($B7579="",$Z7579=""),"",IF(N($M7579)&lt;$Z7579,"Delta","No Delta"))</f>
        <v/>
      </c>
      <c r="AB7579">
        <f>IF(OR($B7579="",$Z7579=""),"",MAX(0,$Z7579-N($M7579)))</f>
        <v/>
      </c>
      <c r="AC7579" s="46">
        <f>IF($B7579="","",IFERROR(INDEX('CCA Util %'!$H:$H,MATCH($B7579,'CCA Util %'!$E:$E,0)),""))</f>
        <v/>
      </c>
      <c r="AD7579">
        <f>IF($B7579="","",IFERROR(INDEX('CCA Util %'!$G:$G,MATCH($B7579,'CCA Util %'!$E:$E,0)),""))</f>
        <v/>
      </c>
      <c r="AE7579">
        <f>IF(OR($B7579="",$U7579=""),"",$U7579&amp;" &amp; "&amp;IF(OR($AD7579="",$AD7579=0),"Util NA",$AD7579&amp;" Util"))</f>
        <v/>
      </c>
    </row>
    <row r="7580" ht="15.75" customHeight="1" s="42">
      <c r="A7580" s="41" t="n"/>
      <c r="G7580" s="38" t="n"/>
      <c r="H7580" s="38" t="n"/>
      <c r="I7580" s="38" t="n"/>
      <c r="J7580" s="38" t="n"/>
      <c r="K7580" s="38" t="n"/>
      <c r="L7580" s="38" t="n"/>
      <c r="N7580" s="36">
        <f>IF($B7580="","",IF($C7580="SUPERSTORE","Superstore","DH"))</f>
        <v/>
      </c>
      <c r="O7580" s="36">
        <f>IF($B7580="","",IFERROR(VLOOKUP($B7580,Mapping!$A:$C,2,0),"Not Mapped"))</f>
        <v/>
      </c>
      <c r="P7580" s="36">
        <f>IF($B7580="","",IFERROR(VLOOKUP($B7580,Mapping!$A:$C,3,0),"Not Mapped"))</f>
        <v/>
      </c>
      <c r="Q7580" s="36">
        <f>IF($B7580="","",IFERROR(VLOOKUP($O7580,Leaders!$A:$B,2,0),"Not Mapped"))</f>
        <v/>
      </c>
      <c r="R7580" s="36">
        <f>IF($B7580="","",IF(COUNTIF(Exclusions!$A:$A,$B7580)&gt;0,"Yes","No"))</f>
        <v/>
      </c>
      <c r="S7580" s="38">
        <f>IF($B7580="","",MIN(1,DAY($A7580)/IF($N7580="Superstore",Settings!$B$5,Settings!$B$4)))</f>
        <v/>
      </c>
      <c r="T7580" s="38">
        <f>IF(OR($B7580="",$G7580="",$S7580=0),"",$G7580/$S7580)</f>
        <v/>
      </c>
      <c r="U7580" s="36">
        <f>IF($T7580="","",IF($T7580&lt;Settings!$B$8,"Critical",IF($T7580&lt;Settings!$B$9,"Semi Critical","Non Critical")))</f>
        <v/>
      </c>
      <c r="V7580" s="28" t="n"/>
      <c r="Z7580">
        <f>IF($B7580="","",IFERROR(VLOOKUP($B7580,'Plan HC for CCA'!$A:$B,2,0),""))</f>
        <v/>
      </c>
      <c r="AA7580">
        <f>IF(OR($B7580="",$Z7580=""),"",IF(N($M7580)&lt;$Z7580,"Delta","No Delta"))</f>
        <v/>
      </c>
      <c r="AB7580">
        <f>IF(OR($B7580="",$Z7580=""),"",MAX(0,$Z7580-N($M7580)))</f>
        <v/>
      </c>
      <c r="AC7580" s="46">
        <f>IF($B7580="","",IFERROR(INDEX('CCA Util %'!$H:$H,MATCH($B7580,'CCA Util %'!$E:$E,0)),""))</f>
        <v/>
      </c>
      <c r="AD7580">
        <f>IF($B7580="","",IFERROR(INDEX('CCA Util %'!$G:$G,MATCH($B7580,'CCA Util %'!$E:$E,0)),""))</f>
        <v/>
      </c>
      <c r="AE7580">
        <f>IF(OR($B7580="",$U7580=""),"",$U7580&amp;" &amp; "&amp;IF(OR($AD7580="",$AD7580=0),"Util NA",$AD7580&amp;" Util"))</f>
        <v/>
      </c>
    </row>
    <row r="7581" ht="15.75" customHeight="1" s="42">
      <c r="A7581" s="41" t="n"/>
      <c r="G7581" s="38" t="n"/>
      <c r="H7581" s="38" t="n"/>
      <c r="I7581" s="38" t="n"/>
      <c r="J7581" s="38" t="n"/>
      <c r="K7581" s="38" t="n"/>
      <c r="L7581" s="38" t="n"/>
      <c r="N7581" s="36">
        <f>IF($B7581="","",IF($C7581="SUPERSTORE","Superstore","DH"))</f>
        <v/>
      </c>
      <c r="O7581" s="36">
        <f>IF($B7581="","",IFERROR(VLOOKUP($B7581,Mapping!$A:$C,2,0),"Not Mapped"))</f>
        <v/>
      </c>
      <c r="P7581" s="36">
        <f>IF($B7581="","",IFERROR(VLOOKUP($B7581,Mapping!$A:$C,3,0),"Not Mapped"))</f>
        <v/>
      </c>
      <c r="Q7581" s="36">
        <f>IF($B7581="","",IFERROR(VLOOKUP($O7581,Leaders!$A:$B,2,0),"Not Mapped"))</f>
        <v/>
      </c>
      <c r="R7581" s="36">
        <f>IF($B7581="","",IF(COUNTIF(Exclusions!$A:$A,$B7581)&gt;0,"Yes","No"))</f>
        <v/>
      </c>
      <c r="S7581" s="38">
        <f>IF($B7581="","",MIN(1,DAY($A7581)/IF($N7581="Superstore",Settings!$B$5,Settings!$B$4)))</f>
        <v/>
      </c>
      <c r="T7581" s="38">
        <f>IF(OR($B7581="",$G7581="",$S7581=0),"",$G7581/$S7581)</f>
        <v/>
      </c>
      <c r="U7581" s="36">
        <f>IF($T7581="","",IF($T7581&lt;Settings!$B$8,"Critical",IF($T7581&lt;Settings!$B$9,"Semi Critical","Non Critical")))</f>
        <v/>
      </c>
      <c r="V7581" s="28" t="n"/>
      <c r="Z7581">
        <f>IF($B7581="","",IFERROR(VLOOKUP($B7581,'Plan HC for CCA'!$A:$B,2,0),""))</f>
        <v/>
      </c>
      <c r="AA7581">
        <f>IF(OR($B7581="",$Z7581=""),"",IF(N($M7581)&lt;$Z7581,"Delta","No Delta"))</f>
        <v/>
      </c>
      <c r="AB7581">
        <f>IF(OR($B7581="",$Z7581=""),"",MAX(0,$Z7581-N($M7581)))</f>
        <v/>
      </c>
      <c r="AC7581" s="46">
        <f>IF($B7581="","",IFERROR(INDEX('CCA Util %'!$H:$H,MATCH($B7581,'CCA Util %'!$E:$E,0)),""))</f>
        <v/>
      </c>
      <c r="AD7581">
        <f>IF($B7581="","",IFERROR(INDEX('CCA Util %'!$G:$G,MATCH($B7581,'CCA Util %'!$E:$E,0)),""))</f>
        <v/>
      </c>
      <c r="AE7581">
        <f>IF(OR($B7581="",$U7581=""),"",$U7581&amp;" &amp; "&amp;IF(OR($AD7581="",$AD7581=0),"Util NA",$AD7581&amp;" Util"))</f>
        <v/>
      </c>
    </row>
    <row r="7582" ht="15.75" customHeight="1" s="42">
      <c r="A7582" s="41" t="n"/>
      <c r="G7582" s="38" t="n"/>
      <c r="H7582" s="38" t="n"/>
      <c r="I7582" s="38" t="n"/>
      <c r="J7582" s="38" t="n"/>
      <c r="K7582" s="38" t="n"/>
      <c r="L7582" s="38" t="n"/>
      <c r="N7582" s="36">
        <f>IF($B7582="","",IF($C7582="SUPERSTORE","Superstore","DH"))</f>
        <v/>
      </c>
      <c r="O7582" s="36">
        <f>IF($B7582="","",IFERROR(VLOOKUP($B7582,Mapping!$A:$C,2,0),"Not Mapped"))</f>
        <v/>
      </c>
      <c r="P7582" s="36">
        <f>IF($B7582="","",IFERROR(VLOOKUP($B7582,Mapping!$A:$C,3,0),"Not Mapped"))</f>
        <v/>
      </c>
      <c r="Q7582" s="36">
        <f>IF($B7582="","",IFERROR(VLOOKUP($O7582,Leaders!$A:$B,2,0),"Not Mapped"))</f>
        <v/>
      </c>
      <c r="R7582" s="36">
        <f>IF($B7582="","",IF(COUNTIF(Exclusions!$A:$A,$B7582)&gt;0,"Yes","No"))</f>
        <v/>
      </c>
      <c r="S7582" s="38">
        <f>IF($B7582="","",MIN(1,DAY($A7582)/IF($N7582="Superstore",Settings!$B$5,Settings!$B$4)))</f>
        <v/>
      </c>
      <c r="T7582" s="38">
        <f>IF(OR($B7582="",$G7582="",$S7582=0),"",$G7582/$S7582)</f>
        <v/>
      </c>
      <c r="U7582" s="36">
        <f>IF($T7582="","",IF($T7582&lt;Settings!$B$8,"Critical",IF($T7582&lt;Settings!$B$9,"Semi Critical","Non Critical")))</f>
        <v/>
      </c>
      <c r="V7582" s="28" t="n"/>
      <c r="Z7582">
        <f>IF($B7582="","",IFERROR(VLOOKUP($B7582,'Plan HC for CCA'!$A:$B,2,0),""))</f>
        <v/>
      </c>
      <c r="AA7582">
        <f>IF(OR($B7582="",$Z7582=""),"",IF(N($M7582)&lt;$Z7582,"Delta","No Delta"))</f>
        <v/>
      </c>
      <c r="AB7582">
        <f>IF(OR($B7582="",$Z7582=""),"",MAX(0,$Z7582-N($M7582)))</f>
        <v/>
      </c>
      <c r="AC7582" s="46">
        <f>IF($B7582="","",IFERROR(INDEX('CCA Util %'!$H:$H,MATCH($B7582,'CCA Util %'!$E:$E,0)),""))</f>
        <v/>
      </c>
      <c r="AD7582">
        <f>IF($B7582="","",IFERROR(INDEX('CCA Util %'!$G:$G,MATCH($B7582,'CCA Util %'!$E:$E,0)),""))</f>
        <v/>
      </c>
      <c r="AE7582">
        <f>IF(OR($B7582="",$U7582=""),"",$U7582&amp;" &amp; "&amp;IF(OR($AD7582="",$AD7582=0),"Util NA",$AD7582&amp;" Util"))</f>
        <v/>
      </c>
    </row>
    <row r="7583" ht="15.75" customHeight="1" s="42">
      <c r="A7583" s="41" t="n"/>
      <c r="G7583" s="38" t="n"/>
      <c r="H7583" s="38" t="n"/>
      <c r="I7583" s="38" t="n"/>
      <c r="J7583" s="38" t="n"/>
      <c r="K7583" s="38" t="n"/>
      <c r="L7583" s="38" t="n"/>
      <c r="N7583" s="36">
        <f>IF($B7583="","",IF($C7583="SUPERSTORE","Superstore","DH"))</f>
        <v/>
      </c>
      <c r="O7583" s="36">
        <f>IF($B7583="","",IFERROR(VLOOKUP($B7583,Mapping!$A:$C,2,0),"Not Mapped"))</f>
        <v/>
      </c>
      <c r="P7583" s="36">
        <f>IF($B7583="","",IFERROR(VLOOKUP($B7583,Mapping!$A:$C,3,0),"Not Mapped"))</f>
        <v/>
      </c>
      <c r="Q7583" s="36">
        <f>IF($B7583="","",IFERROR(VLOOKUP($O7583,Leaders!$A:$B,2,0),"Not Mapped"))</f>
        <v/>
      </c>
      <c r="R7583" s="36">
        <f>IF($B7583="","",IF(COUNTIF(Exclusions!$A:$A,$B7583)&gt;0,"Yes","No"))</f>
        <v/>
      </c>
      <c r="S7583" s="38">
        <f>IF($B7583="","",MIN(1,DAY($A7583)/IF($N7583="Superstore",Settings!$B$5,Settings!$B$4)))</f>
        <v/>
      </c>
      <c r="T7583" s="38">
        <f>IF(OR($B7583="",$G7583="",$S7583=0),"",$G7583/$S7583)</f>
        <v/>
      </c>
      <c r="U7583" s="36">
        <f>IF($T7583="","",IF($T7583&lt;Settings!$B$8,"Critical",IF($T7583&lt;Settings!$B$9,"Semi Critical","Non Critical")))</f>
        <v/>
      </c>
      <c r="V7583" s="28" t="n"/>
      <c r="Z7583">
        <f>IF($B7583="","",IFERROR(VLOOKUP($B7583,'Plan HC for CCA'!$A:$B,2,0),""))</f>
        <v/>
      </c>
      <c r="AA7583">
        <f>IF(OR($B7583="",$Z7583=""),"",IF(N($M7583)&lt;$Z7583,"Delta","No Delta"))</f>
        <v/>
      </c>
      <c r="AB7583">
        <f>IF(OR($B7583="",$Z7583=""),"",MAX(0,$Z7583-N($M7583)))</f>
        <v/>
      </c>
      <c r="AC7583" s="46">
        <f>IF($B7583="","",IFERROR(INDEX('CCA Util %'!$H:$H,MATCH($B7583,'CCA Util %'!$E:$E,0)),""))</f>
        <v/>
      </c>
      <c r="AD7583">
        <f>IF($B7583="","",IFERROR(INDEX('CCA Util %'!$G:$G,MATCH($B7583,'CCA Util %'!$E:$E,0)),""))</f>
        <v/>
      </c>
      <c r="AE7583">
        <f>IF(OR($B7583="",$U7583=""),"",$U7583&amp;" &amp; "&amp;IF(OR($AD7583="",$AD7583=0),"Util NA",$AD7583&amp;" Util"))</f>
        <v/>
      </c>
    </row>
    <row r="7584" ht="15.75" customHeight="1" s="42">
      <c r="A7584" s="41" t="n"/>
      <c r="G7584" s="38" t="n"/>
      <c r="H7584" s="38" t="n"/>
      <c r="I7584" s="38" t="n"/>
      <c r="J7584" s="38" t="n"/>
      <c r="K7584" s="38" t="n"/>
      <c r="L7584" s="38" t="n"/>
      <c r="N7584" s="36">
        <f>IF($B7584="","",IF($C7584="SUPERSTORE","Superstore","DH"))</f>
        <v/>
      </c>
      <c r="O7584" s="36">
        <f>IF($B7584="","",IFERROR(VLOOKUP($B7584,Mapping!$A:$C,2,0),"Not Mapped"))</f>
        <v/>
      </c>
      <c r="P7584" s="36">
        <f>IF($B7584="","",IFERROR(VLOOKUP($B7584,Mapping!$A:$C,3,0),"Not Mapped"))</f>
        <v/>
      </c>
      <c r="Q7584" s="36">
        <f>IF($B7584="","",IFERROR(VLOOKUP($O7584,Leaders!$A:$B,2,0),"Not Mapped"))</f>
        <v/>
      </c>
      <c r="R7584" s="36">
        <f>IF($B7584="","",IF(COUNTIF(Exclusions!$A:$A,$B7584)&gt;0,"Yes","No"))</f>
        <v/>
      </c>
      <c r="S7584" s="38">
        <f>IF($B7584="","",MIN(1,DAY($A7584)/IF($N7584="Superstore",Settings!$B$5,Settings!$B$4)))</f>
        <v/>
      </c>
      <c r="T7584" s="38">
        <f>IF(OR($B7584="",$G7584="",$S7584=0),"",$G7584/$S7584)</f>
        <v/>
      </c>
      <c r="U7584" s="36">
        <f>IF($T7584="","",IF($T7584&lt;Settings!$B$8,"Critical",IF($T7584&lt;Settings!$B$9,"Semi Critical","Non Critical")))</f>
        <v/>
      </c>
      <c r="V7584" s="28" t="n"/>
      <c r="Z7584">
        <f>IF($B7584="","",IFERROR(VLOOKUP($B7584,'Plan HC for CCA'!$A:$B,2,0),""))</f>
        <v/>
      </c>
      <c r="AA7584">
        <f>IF(OR($B7584="",$Z7584=""),"",IF(N($M7584)&lt;$Z7584,"Delta","No Delta"))</f>
        <v/>
      </c>
      <c r="AB7584">
        <f>IF(OR($B7584="",$Z7584=""),"",MAX(0,$Z7584-N($M7584)))</f>
        <v/>
      </c>
      <c r="AC7584" s="46">
        <f>IF($B7584="","",IFERROR(INDEX('CCA Util %'!$H:$H,MATCH($B7584,'CCA Util %'!$E:$E,0)),""))</f>
        <v/>
      </c>
      <c r="AD7584">
        <f>IF($B7584="","",IFERROR(INDEX('CCA Util %'!$G:$G,MATCH($B7584,'CCA Util %'!$E:$E,0)),""))</f>
        <v/>
      </c>
      <c r="AE7584">
        <f>IF(OR($B7584="",$U7584=""),"",$U7584&amp;" &amp; "&amp;IF(OR($AD7584="",$AD7584=0),"Util NA",$AD7584&amp;" Util"))</f>
        <v/>
      </c>
    </row>
    <row r="7585" ht="15.75" customHeight="1" s="42">
      <c r="A7585" s="41" t="n"/>
      <c r="G7585" s="38" t="n"/>
      <c r="H7585" s="38" t="n"/>
      <c r="I7585" s="38" t="n"/>
      <c r="J7585" s="38" t="n"/>
      <c r="K7585" s="38" t="n"/>
      <c r="L7585" s="38" t="n"/>
      <c r="N7585" s="36">
        <f>IF($B7585="","",IF($C7585="SUPERSTORE","Superstore","DH"))</f>
        <v/>
      </c>
      <c r="O7585" s="36">
        <f>IF($B7585="","",IFERROR(VLOOKUP($B7585,Mapping!$A:$C,2,0),"Not Mapped"))</f>
        <v/>
      </c>
      <c r="P7585" s="36">
        <f>IF($B7585="","",IFERROR(VLOOKUP($B7585,Mapping!$A:$C,3,0),"Not Mapped"))</f>
        <v/>
      </c>
      <c r="Q7585" s="36">
        <f>IF($B7585="","",IFERROR(VLOOKUP($O7585,Leaders!$A:$B,2,0),"Not Mapped"))</f>
        <v/>
      </c>
      <c r="R7585" s="36">
        <f>IF($B7585="","",IF(COUNTIF(Exclusions!$A:$A,$B7585)&gt;0,"Yes","No"))</f>
        <v/>
      </c>
      <c r="S7585" s="38">
        <f>IF($B7585="","",MIN(1,DAY($A7585)/IF($N7585="Superstore",Settings!$B$5,Settings!$B$4)))</f>
        <v/>
      </c>
      <c r="T7585" s="38">
        <f>IF(OR($B7585="",$G7585="",$S7585=0),"",$G7585/$S7585)</f>
        <v/>
      </c>
      <c r="U7585" s="36">
        <f>IF($T7585="","",IF($T7585&lt;Settings!$B$8,"Critical",IF($T7585&lt;Settings!$B$9,"Semi Critical","Non Critical")))</f>
        <v/>
      </c>
      <c r="V7585" s="28" t="n"/>
      <c r="Z7585">
        <f>IF($B7585="","",IFERROR(VLOOKUP($B7585,'Plan HC for CCA'!$A:$B,2,0),""))</f>
        <v/>
      </c>
      <c r="AA7585">
        <f>IF(OR($B7585="",$Z7585=""),"",IF(N($M7585)&lt;$Z7585,"Delta","No Delta"))</f>
        <v/>
      </c>
      <c r="AB7585">
        <f>IF(OR($B7585="",$Z7585=""),"",MAX(0,$Z7585-N($M7585)))</f>
        <v/>
      </c>
      <c r="AC7585" s="46">
        <f>IF($B7585="","",IFERROR(INDEX('CCA Util %'!$H:$H,MATCH($B7585,'CCA Util %'!$E:$E,0)),""))</f>
        <v/>
      </c>
      <c r="AD7585">
        <f>IF($B7585="","",IFERROR(INDEX('CCA Util %'!$G:$G,MATCH($B7585,'CCA Util %'!$E:$E,0)),""))</f>
        <v/>
      </c>
      <c r="AE7585">
        <f>IF(OR($B7585="",$U7585=""),"",$U7585&amp;" &amp; "&amp;IF(OR($AD7585="",$AD7585=0),"Util NA",$AD7585&amp;" Util"))</f>
        <v/>
      </c>
    </row>
    <row r="7586" ht="15.75" customHeight="1" s="42">
      <c r="A7586" s="41" t="n"/>
      <c r="G7586" s="38" t="n"/>
      <c r="H7586" s="38" t="n"/>
      <c r="I7586" s="38" t="n"/>
      <c r="J7586" s="38" t="n"/>
      <c r="K7586" s="38" t="n"/>
      <c r="L7586" s="38" t="n"/>
      <c r="N7586" s="36">
        <f>IF($B7586="","",IF($C7586="SUPERSTORE","Superstore","DH"))</f>
        <v/>
      </c>
      <c r="O7586" s="36">
        <f>IF($B7586="","",IFERROR(VLOOKUP($B7586,Mapping!$A:$C,2,0),"Not Mapped"))</f>
        <v/>
      </c>
      <c r="P7586" s="36">
        <f>IF($B7586="","",IFERROR(VLOOKUP($B7586,Mapping!$A:$C,3,0),"Not Mapped"))</f>
        <v/>
      </c>
      <c r="Q7586" s="36">
        <f>IF($B7586="","",IFERROR(VLOOKUP($O7586,Leaders!$A:$B,2,0),"Not Mapped"))</f>
        <v/>
      </c>
      <c r="R7586" s="36">
        <f>IF($B7586="","",IF(COUNTIF(Exclusions!$A:$A,$B7586)&gt;0,"Yes","No"))</f>
        <v/>
      </c>
      <c r="S7586" s="38">
        <f>IF($B7586="","",MIN(1,DAY($A7586)/IF($N7586="Superstore",Settings!$B$5,Settings!$B$4)))</f>
        <v/>
      </c>
      <c r="T7586" s="38">
        <f>IF(OR($B7586="",$G7586="",$S7586=0),"",$G7586/$S7586)</f>
        <v/>
      </c>
      <c r="U7586" s="36">
        <f>IF($T7586="","",IF($T7586&lt;Settings!$B$8,"Critical",IF($T7586&lt;Settings!$B$9,"Semi Critical","Non Critical")))</f>
        <v/>
      </c>
      <c r="V7586" s="28" t="n"/>
      <c r="Z7586">
        <f>IF($B7586="","",IFERROR(VLOOKUP($B7586,'Plan HC for CCA'!$A:$B,2,0),""))</f>
        <v/>
      </c>
      <c r="AA7586">
        <f>IF(OR($B7586="",$Z7586=""),"",IF(N($M7586)&lt;$Z7586,"Delta","No Delta"))</f>
        <v/>
      </c>
      <c r="AB7586">
        <f>IF(OR($B7586="",$Z7586=""),"",MAX(0,$Z7586-N($M7586)))</f>
        <v/>
      </c>
      <c r="AC7586" s="46">
        <f>IF($B7586="","",IFERROR(INDEX('CCA Util %'!$H:$H,MATCH($B7586,'CCA Util %'!$E:$E,0)),""))</f>
        <v/>
      </c>
      <c r="AD7586">
        <f>IF($B7586="","",IFERROR(INDEX('CCA Util %'!$G:$G,MATCH($B7586,'CCA Util %'!$E:$E,0)),""))</f>
        <v/>
      </c>
      <c r="AE7586">
        <f>IF(OR($B7586="",$U7586=""),"",$U7586&amp;" &amp; "&amp;IF(OR($AD7586="",$AD7586=0),"Util NA",$AD7586&amp;" Util"))</f>
        <v/>
      </c>
    </row>
    <row r="7587" ht="15.75" customHeight="1" s="42">
      <c r="A7587" s="41" t="n"/>
      <c r="G7587" s="38" t="n"/>
      <c r="H7587" s="38" t="n"/>
      <c r="I7587" s="38" t="n"/>
      <c r="J7587" s="38" t="n"/>
      <c r="K7587" s="38" t="n"/>
      <c r="L7587" s="38" t="n"/>
      <c r="N7587" s="36">
        <f>IF($B7587="","",IF($C7587="SUPERSTORE","Superstore","DH"))</f>
        <v/>
      </c>
      <c r="O7587" s="36">
        <f>IF($B7587="","",IFERROR(VLOOKUP($B7587,Mapping!$A:$C,2,0),"Not Mapped"))</f>
        <v/>
      </c>
      <c r="P7587" s="36">
        <f>IF($B7587="","",IFERROR(VLOOKUP($B7587,Mapping!$A:$C,3,0),"Not Mapped"))</f>
        <v/>
      </c>
      <c r="Q7587" s="36">
        <f>IF($B7587="","",IFERROR(VLOOKUP($O7587,Leaders!$A:$B,2,0),"Not Mapped"))</f>
        <v/>
      </c>
      <c r="R7587" s="36">
        <f>IF($B7587="","",IF(COUNTIF(Exclusions!$A:$A,$B7587)&gt;0,"Yes","No"))</f>
        <v/>
      </c>
      <c r="S7587" s="38">
        <f>IF($B7587="","",MIN(1,DAY($A7587)/IF($N7587="Superstore",Settings!$B$5,Settings!$B$4)))</f>
        <v/>
      </c>
      <c r="T7587" s="38">
        <f>IF(OR($B7587="",$G7587="",$S7587=0),"",$G7587/$S7587)</f>
        <v/>
      </c>
      <c r="U7587" s="36">
        <f>IF($T7587="","",IF($T7587&lt;Settings!$B$8,"Critical",IF($T7587&lt;Settings!$B$9,"Semi Critical","Non Critical")))</f>
        <v/>
      </c>
      <c r="V7587" s="28" t="n"/>
      <c r="Z7587">
        <f>IF($B7587="","",IFERROR(VLOOKUP($B7587,'Plan HC for CCA'!$A:$B,2,0),""))</f>
        <v/>
      </c>
      <c r="AA7587">
        <f>IF(OR($B7587="",$Z7587=""),"",IF(N($M7587)&lt;$Z7587,"Delta","No Delta"))</f>
        <v/>
      </c>
      <c r="AB7587">
        <f>IF(OR($B7587="",$Z7587=""),"",MAX(0,$Z7587-N($M7587)))</f>
        <v/>
      </c>
      <c r="AC7587" s="46">
        <f>IF($B7587="","",IFERROR(INDEX('CCA Util %'!$H:$H,MATCH($B7587,'CCA Util %'!$E:$E,0)),""))</f>
        <v/>
      </c>
      <c r="AD7587">
        <f>IF($B7587="","",IFERROR(INDEX('CCA Util %'!$G:$G,MATCH($B7587,'CCA Util %'!$E:$E,0)),""))</f>
        <v/>
      </c>
      <c r="AE7587">
        <f>IF(OR($B7587="",$U7587=""),"",$U7587&amp;" &amp; "&amp;IF(OR($AD7587="",$AD7587=0),"Util NA",$AD7587&amp;" Util"))</f>
        <v/>
      </c>
    </row>
    <row r="7588" ht="15.75" customHeight="1" s="42">
      <c r="A7588" s="41" t="n"/>
      <c r="G7588" s="38" t="n"/>
      <c r="H7588" s="38" t="n"/>
      <c r="I7588" s="38" t="n"/>
      <c r="J7588" s="38" t="n"/>
      <c r="K7588" s="38" t="n"/>
      <c r="L7588" s="38" t="n"/>
      <c r="N7588" s="36">
        <f>IF($B7588="","",IF($C7588="SUPERSTORE","Superstore","DH"))</f>
        <v/>
      </c>
      <c r="O7588" s="36">
        <f>IF($B7588="","",IFERROR(VLOOKUP($B7588,Mapping!$A:$C,2,0),"Not Mapped"))</f>
        <v/>
      </c>
      <c r="P7588" s="36">
        <f>IF($B7588="","",IFERROR(VLOOKUP($B7588,Mapping!$A:$C,3,0),"Not Mapped"))</f>
        <v/>
      </c>
      <c r="Q7588" s="36">
        <f>IF($B7588="","",IFERROR(VLOOKUP($O7588,Leaders!$A:$B,2,0),"Not Mapped"))</f>
        <v/>
      </c>
      <c r="R7588" s="36">
        <f>IF($B7588="","",IF(COUNTIF(Exclusions!$A:$A,$B7588)&gt;0,"Yes","No"))</f>
        <v/>
      </c>
      <c r="S7588" s="38">
        <f>IF($B7588="","",MIN(1,DAY($A7588)/IF($N7588="Superstore",Settings!$B$5,Settings!$B$4)))</f>
        <v/>
      </c>
      <c r="T7588" s="38">
        <f>IF(OR($B7588="",$G7588="",$S7588=0),"",$G7588/$S7588)</f>
        <v/>
      </c>
      <c r="U7588" s="36">
        <f>IF($T7588="","",IF($T7588&lt;Settings!$B$8,"Critical",IF($T7588&lt;Settings!$B$9,"Semi Critical","Non Critical")))</f>
        <v/>
      </c>
      <c r="V7588" s="28" t="n"/>
      <c r="Z7588">
        <f>IF($B7588="","",IFERROR(VLOOKUP($B7588,'Plan HC for CCA'!$A:$B,2,0),""))</f>
        <v/>
      </c>
      <c r="AA7588">
        <f>IF(OR($B7588="",$Z7588=""),"",IF(N($M7588)&lt;$Z7588,"Delta","No Delta"))</f>
        <v/>
      </c>
      <c r="AB7588">
        <f>IF(OR($B7588="",$Z7588=""),"",MAX(0,$Z7588-N($M7588)))</f>
        <v/>
      </c>
      <c r="AC7588" s="46">
        <f>IF($B7588="","",IFERROR(INDEX('CCA Util %'!$H:$H,MATCH($B7588,'CCA Util %'!$E:$E,0)),""))</f>
        <v/>
      </c>
      <c r="AD7588">
        <f>IF($B7588="","",IFERROR(INDEX('CCA Util %'!$G:$G,MATCH($B7588,'CCA Util %'!$E:$E,0)),""))</f>
        <v/>
      </c>
      <c r="AE7588">
        <f>IF(OR($B7588="",$U7588=""),"",$U7588&amp;" &amp; "&amp;IF(OR($AD7588="",$AD7588=0),"Util NA",$AD7588&amp;" Util"))</f>
        <v/>
      </c>
    </row>
    <row r="7589" ht="15.75" customHeight="1" s="42">
      <c r="A7589" s="41" t="n"/>
      <c r="G7589" s="38" t="n"/>
      <c r="H7589" s="38" t="n"/>
      <c r="I7589" s="38" t="n"/>
      <c r="J7589" s="38" t="n"/>
      <c r="K7589" s="38" t="n"/>
      <c r="L7589" s="38" t="n"/>
      <c r="N7589" s="36">
        <f>IF($B7589="","",IF($C7589="SUPERSTORE","Superstore","DH"))</f>
        <v/>
      </c>
      <c r="O7589" s="36">
        <f>IF($B7589="","",IFERROR(VLOOKUP($B7589,Mapping!$A:$C,2,0),"Not Mapped"))</f>
        <v/>
      </c>
      <c r="P7589" s="36">
        <f>IF($B7589="","",IFERROR(VLOOKUP($B7589,Mapping!$A:$C,3,0),"Not Mapped"))</f>
        <v/>
      </c>
      <c r="Q7589" s="36">
        <f>IF($B7589="","",IFERROR(VLOOKUP($O7589,Leaders!$A:$B,2,0),"Not Mapped"))</f>
        <v/>
      </c>
      <c r="R7589" s="36">
        <f>IF($B7589="","",IF(COUNTIF(Exclusions!$A:$A,$B7589)&gt;0,"Yes","No"))</f>
        <v/>
      </c>
      <c r="S7589" s="38">
        <f>IF($B7589="","",MIN(1,DAY($A7589)/IF($N7589="Superstore",Settings!$B$5,Settings!$B$4)))</f>
        <v/>
      </c>
      <c r="T7589" s="38">
        <f>IF(OR($B7589="",$G7589="",$S7589=0),"",$G7589/$S7589)</f>
        <v/>
      </c>
      <c r="U7589" s="36">
        <f>IF($T7589="","",IF($T7589&lt;Settings!$B$8,"Critical",IF($T7589&lt;Settings!$B$9,"Semi Critical","Non Critical")))</f>
        <v/>
      </c>
      <c r="V7589" s="28" t="n"/>
      <c r="Z7589">
        <f>IF($B7589="","",IFERROR(VLOOKUP($B7589,'Plan HC for CCA'!$A:$B,2,0),""))</f>
        <v/>
      </c>
      <c r="AA7589">
        <f>IF(OR($B7589="",$Z7589=""),"",IF(N($M7589)&lt;$Z7589,"Delta","No Delta"))</f>
        <v/>
      </c>
      <c r="AB7589">
        <f>IF(OR($B7589="",$Z7589=""),"",MAX(0,$Z7589-N($M7589)))</f>
        <v/>
      </c>
      <c r="AC7589" s="46">
        <f>IF($B7589="","",IFERROR(INDEX('CCA Util %'!$H:$H,MATCH($B7589,'CCA Util %'!$E:$E,0)),""))</f>
        <v/>
      </c>
      <c r="AD7589">
        <f>IF($B7589="","",IFERROR(INDEX('CCA Util %'!$G:$G,MATCH($B7589,'CCA Util %'!$E:$E,0)),""))</f>
        <v/>
      </c>
      <c r="AE7589">
        <f>IF(OR($B7589="",$U7589=""),"",$U7589&amp;" &amp; "&amp;IF(OR($AD7589="",$AD7589=0),"Util NA",$AD7589&amp;" Util"))</f>
        <v/>
      </c>
    </row>
    <row r="7590" ht="15.75" customHeight="1" s="42">
      <c r="A7590" s="41" t="n"/>
      <c r="G7590" s="38" t="n"/>
      <c r="H7590" s="38" t="n"/>
      <c r="I7590" s="38" t="n"/>
      <c r="J7590" s="38" t="n"/>
      <c r="K7590" s="38" t="n"/>
      <c r="L7590" s="38" t="n"/>
      <c r="N7590" s="36">
        <f>IF($B7590="","",IF($C7590="SUPERSTORE","Superstore","DH"))</f>
        <v/>
      </c>
      <c r="O7590" s="36">
        <f>IF($B7590="","",IFERROR(VLOOKUP($B7590,Mapping!$A:$C,2,0),"Not Mapped"))</f>
        <v/>
      </c>
      <c r="P7590" s="36">
        <f>IF($B7590="","",IFERROR(VLOOKUP($B7590,Mapping!$A:$C,3,0),"Not Mapped"))</f>
        <v/>
      </c>
      <c r="Q7590" s="36">
        <f>IF($B7590="","",IFERROR(VLOOKUP($O7590,Leaders!$A:$B,2,0),"Not Mapped"))</f>
        <v/>
      </c>
      <c r="R7590" s="36">
        <f>IF($B7590="","",IF(COUNTIF(Exclusions!$A:$A,$B7590)&gt;0,"Yes","No"))</f>
        <v/>
      </c>
      <c r="S7590" s="38">
        <f>IF($B7590="","",MIN(1,DAY($A7590)/IF($N7590="Superstore",Settings!$B$5,Settings!$B$4)))</f>
        <v/>
      </c>
      <c r="T7590" s="38">
        <f>IF(OR($B7590="",$G7590="",$S7590=0),"",$G7590/$S7590)</f>
        <v/>
      </c>
      <c r="U7590" s="36">
        <f>IF($T7590="","",IF($T7590&lt;Settings!$B$8,"Critical",IF($T7590&lt;Settings!$B$9,"Semi Critical","Non Critical")))</f>
        <v/>
      </c>
      <c r="V7590" s="28" t="n"/>
      <c r="Z7590">
        <f>IF($B7590="","",IFERROR(VLOOKUP($B7590,'Plan HC for CCA'!$A:$B,2,0),""))</f>
        <v/>
      </c>
      <c r="AA7590">
        <f>IF(OR($B7590="",$Z7590=""),"",IF(N($M7590)&lt;$Z7590,"Delta","No Delta"))</f>
        <v/>
      </c>
      <c r="AB7590">
        <f>IF(OR($B7590="",$Z7590=""),"",MAX(0,$Z7590-N($M7590)))</f>
        <v/>
      </c>
      <c r="AC7590" s="46">
        <f>IF($B7590="","",IFERROR(INDEX('CCA Util %'!$H:$H,MATCH($B7590,'CCA Util %'!$E:$E,0)),""))</f>
        <v/>
      </c>
      <c r="AD7590">
        <f>IF($B7590="","",IFERROR(INDEX('CCA Util %'!$G:$G,MATCH($B7590,'CCA Util %'!$E:$E,0)),""))</f>
        <v/>
      </c>
      <c r="AE7590">
        <f>IF(OR($B7590="",$U7590=""),"",$U7590&amp;" &amp; "&amp;IF(OR($AD7590="",$AD7590=0),"Util NA",$AD7590&amp;" Util"))</f>
        <v/>
      </c>
    </row>
    <row r="7591" ht="15.75" customHeight="1" s="42">
      <c r="A7591" s="41" t="n"/>
      <c r="G7591" s="38" t="n"/>
      <c r="H7591" s="38" t="n"/>
      <c r="I7591" s="38" t="n"/>
      <c r="J7591" s="38" t="n"/>
      <c r="K7591" s="38" t="n"/>
      <c r="L7591" s="38" t="n"/>
      <c r="N7591" s="36">
        <f>IF($B7591="","",IF($C7591="SUPERSTORE","Superstore","DH"))</f>
        <v/>
      </c>
      <c r="O7591" s="36">
        <f>IF($B7591="","",IFERROR(VLOOKUP($B7591,Mapping!$A:$C,2,0),"Not Mapped"))</f>
        <v/>
      </c>
      <c r="P7591" s="36">
        <f>IF($B7591="","",IFERROR(VLOOKUP($B7591,Mapping!$A:$C,3,0),"Not Mapped"))</f>
        <v/>
      </c>
      <c r="Q7591" s="36">
        <f>IF($B7591="","",IFERROR(VLOOKUP($O7591,Leaders!$A:$B,2,0),"Not Mapped"))</f>
        <v/>
      </c>
      <c r="R7591" s="36">
        <f>IF($B7591="","",IF(COUNTIF(Exclusions!$A:$A,$B7591)&gt;0,"Yes","No"))</f>
        <v/>
      </c>
      <c r="S7591" s="38">
        <f>IF($B7591="","",MIN(1,DAY($A7591)/IF($N7591="Superstore",Settings!$B$5,Settings!$B$4)))</f>
        <v/>
      </c>
      <c r="T7591" s="38">
        <f>IF(OR($B7591="",$G7591="",$S7591=0),"",$G7591/$S7591)</f>
        <v/>
      </c>
      <c r="U7591" s="36">
        <f>IF($T7591="","",IF($T7591&lt;Settings!$B$8,"Critical",IF($T7591&lt;Settings!$B$9,"Semi Critical","Non Critical")))</f>
        <v/>
      </c>
      <c r="V7591" s="28" t="n"/>
      <c r="Z7591">
        <f>IF($B7591="","",IFERROR(VLOOKUP($B7591,'Plan HC for CCA'!$A:$B,2,0),""))</f>
        <v/>
      </c>
      <c r="AA7591">
        <f>IF(OR($B7591="",$Z7591=""),"",IF(N($M7591)&lt;$Z7591,"Delta","No Delta"))</f>
        <v/>
      </c>
      <c r="AB7591">
        <f>IF(OR($B7591="",$Z7591=""),"",MAX(0,$Z7591-N($M7591)))</f>
        <v/>
      </c>
      <c r="AC7591" s="46">
        <f>IF($B7591="","",IFERROR(INDEX('CCA Util %'!$H:$H,MATCH($B7591,'CCA Util %'!$E:$E,0)),""))</f>
        <v/>
      </c>
      <c r="AD7591">
        <f>IF($B7591="","",IFERROR(INDEX('CCA Util %'!$G:$G,MATCH($B7591,'CCA Util %'!$E:$E,0)),""))</f>
        <v/>
      </c>
      <c r="AE7591">
        <f>IF(OR($B7591="",$U7591=""),"",$U7591&amp;" &amp; "&amp;IF(OR($AD7591="",$AD7591=0),"Util NA",$AD7591&amp;" Util"))</f>
        <v/>
      </c>
    </row>
    <row r="7592" ht="15.75" customHeight="1" s="42">
      <c r="A7592" s="41" t="n"/>
      <c r="G7592" s="38" t="n"/>
      <c r="H7592" s="38" t="n"/>
      <c r="I7592" s="38" t="n"/>
      <c r="J7592" s="38" t="n"/>
      <c r="K7592" s="38" t="n"/>
      <c r="L7592" s="38" t="n"/>
      <c r="N7592" s="36">
        <f>IF($B7592="","",IF($C7592="SUPERSTORE","Superstore","DH"))</f>
        <v/>
      </c>
      <c r="O7592" s="36">
        <f>IF($B7592="","",IFERROR(VLOOKUP($B7592,Mapping!$A:$C,2,0),"Not Mapped"))</f>
        <v/>
      </c>
      <c r="P7592" s="36">
        <f>IF($B7592="","",IFERROR(VLOOKUP($B7592,Mapping!$A:$C,3,0),"Not Mapped"))</f>
        <v/>
      </c>
      <c r="Q7592" s="36">
        <f>IF($B7592="","",IFERROR(VLOOKUP($O7592,Leaders!$A:$B,2,0),"Not Mapped"))</f>
        <v/>
      </c>
      <c r="R7592" s="36">
        <f>IF($B7592="","",IF(COUNTIF(Exclusions!$A:$A,$B7592)&gt;0,"Yes","No"))</f>
        <v/>
      </c>
      <c r="S7592" s="38">
        <f>IF($B7592="","",MIN(1,DAY($A7592)/IF($N7592="Superstore",Settings!$B$5,Settings!$B$4)))</f>
        <v/>
      </c>
      <c r="T7592" s="38">
        <f>IF(OR($B7592="",$G7592="",$S7592=0),"",$G7592/$S7592)</f>
        <v/>
      </c>
      <c r="U7592" s="36">
        <f>IF($T7592="","",IF($T7592&lt;Settings!$B$8,"Critical",IF($T7592&lt;Settings!$B$9,"Semi Critical","Non Critical")))</f>
        <v/>
      </c>
      <c r="V7592" s="28" t="n"/>
      <c r="Z7592">
        <f>IF($B7592="","",IFERROR(VLOOKUP($B7592,'Plan HC for CCA'!$A:$B,2,0),""))</f>
        <v/>
      </c>
      <c r="AA7592">
        <f>IF(OR($B7592="",$Z7592=""),"",IF(N($M7592)&lt;$Z7592,"Delta","No Delta"))</f>
        <v/>
      </c>
      <c r="AB7592">
        <f>IF(OR($B7592="",$Z7592=""),"",MAX(0,$Z7592-N($M7592)))</f>
        <v/>
      </c>
      <c r="AC7592" s="46">
        <f>IF($B7592="","",IFERROR(INDEX('CCA Util %'!$H:$H,MATCH($B7592,'CCA Util %'!$E:$E,0)),""))</f>
        <v/>
      </c>
      <c r="AD7592">
        <f>IF($B7592="","",IFERROR(INDEX('CCA Util %'!$G:$G,MATCH($B7592,'CCA Util %'!$E:$E,0)),""))</f>
        <v/>
      </c>
      <c r="AE7592">
        <f>IF(OR($B7592="",$U7592=""),"",$U7592&amp;" &amp; "&amp;IF(OR($AD7592="",$AD7592=0),"Util NA",$AD7592&amp;" Util"))</f>
        <v/>
      </c>
    </row>
    <row r="7593" ht="15.75" customHeight="1" s="42">
      <c r="A7593" s="41" t="n"/>
      <c r="G7593" s="38" t="n"/>
      <c r="H7593" s="38" t="n"/>
      <c r="I7593" s="38" t="n"/>
      <c r="J7593" s="38" t="n"/>
      <c r="K7593" s="38" t="n"/>
      <c r="L7593" s="38" t="n"/>
      <c r="N7593" s="36">
        <f>IF($B7593="","",IF($C7593="SUPERSTORE","Superstore","DH"))</f>
        <v/>
      </c>
      <c r="O7593" s="36">
        <f>IF($B7593="","",IFERROR(VLOOKUP($B7593,Mapping!$A:$C,2,0),"Not Mapped"))</f>
        <v/>
      </c>
      <c r="P7593" s="36">
        <f>IF($B7593="","",IFERROR(VLOOKUP($B7593,Mapping!$A:$C,3,0),"Not Mapped"))</f>
        <v/>
      </c>
      <c r="Q7593" s="36">
        <f>IF($B7593="","",IFERROR(VLOOKUP($O7593,Leaders!$A:$B,2,0),"Not Mapped"))</f>
        <v/>
      </c>
      <c r="R7593" s="36">
        <f>IF($B7593="","",IF(COUNTIF(Exclusions!$A:$A,$B7593)&gt;0,"Yes","No"))</f>
        <v/>
      </c>
      <c r="S7593" s="38">
        <f>IF($B7593="","",MIN(1,DAY($A7593)/IF($N7593="Superstore",Settings!$B$5,Settings!$B$4)))</f>
        <v/>
      </c>
      <c r="T7593" s="38">
        <f>IF(OR($B7593="",$G7593="",$S7593=0),"",$G7593/$S7593)</f>
        <v/>
      </c>
      <c r="U7593" s="36">
        <f>IF($T7593="","",IF($T7593&lt;Settings!$B$8,"Critical",IF($T7593&lt;Settings!$B$9,"Semi Critical","Non Critical")))</f>
        <v/>
      </c>
      <c r="V7593" s="28" t="n"/>
      <c r="Z7593">
        <f>IF($B7593="","",IFERROR(VLOOKUP($B7593,'Plan HC for CCA'!$A:$B,2,0),""))</f>
        <v/>
      </c>
      <c r="AA7593">
        <f>IF(OR($B7593="",$Z7593=""),"",IF(N($M7593)&lt;$Z7593,"Delta","No Delta"))</f>
        <v/>
      </c>
      <c r="AB7593">
        <f>IF(OR($B7593="",$Z7593=""),"",MAX(0,$Z7593-N($M7593)))</f>
        <v/>
      </c>
      <c r="AC7593" s="46">
        <f>IF($B7593="","",IFERROR(INDEX('CCA Util %'!$H:$H,MATCH($B7593,'CCA Util %'!$E:$E,0)),""))</f>
        <v/>
      </c>
      <c r="AD7593">
        <f>IF($B7593="","",IFERROR(INDEX('CCA Util %'!$G:$G,MATCH($B7593,'CCA Util %'!$E:$E,0)),""))</f>
        <v/>
      </c>
      <c r="AE7593">
        <f>IF(OR($B7593="",$U7593=""),"",$U7593&amp;" &amp; "&amp;IF(OR($AD7593="",$AD7593=0),"Util NA",$AD7593&amp;" Util"))</f>
        <v/>
      </c>
    </row>
    <row r="7594" ht="15.75" customHeight="1" s="42">
      <c r="A7594" s="41" t="n"/>
      <c r="G7594" s="38" t="n"/>
      <c r="H7594" s="38" t="n"/>
      <c r="I7594" s="38" t="n"/>
      <c r="J7594" s="38" t="n"/>
      <c r="K7594" s="38" t="n"/>
      <c r="L7594" s="38" t="n"/>
      <c r="N7594" s="36">
        <f>IF($B7594="","",IF($C7594="SUPERSTORE","Superstore","DH"))</f>
        <v/>
      </c>
      <c r="O7594" s="36">
        <f>IF($B7594="","",IFERROR(VLOOKUP($B7594,Mapping!$A:$C,2,0),"Not Mapped"))</f>
        <v/>
      </c>
      <c r="P7594" s="36">
        <f>IF($B7594="","",IFERROR(VLOOKUP($B7594,Mapping!$A:$C,3,0),"Not Mapped"))</f>
        <v/>
      </c>
      <c r="Q7594" s="36">
        <f>IF($B7594="","",IFERROR(VLOOKUP($O7594,Leaders!$A:$B,2,0),"Not Mapped"))</f>
        <v/>
      </c>
      <c r="R7594" s="36">
        <f>IF($B7594="","",IF(COUNTIF(Exclusions!$A:$A,$B7594)&gt;0,"Yes","No"))</f>
        <v/>
      </c>
      <c r="S7594" s="38">
        <f>IF($B7594="","",MIN(1,DAY($A7594)/IF($N7594="Superstore",Settings!$B$5,Settings!$B$4)))</f>
        <v/>
      </c>
      <c r="T7594" s="38">
        <f>IF(OR($B7594="",$G7594="",$S7594=0),"",$G7594/$S7594)</f>
        <v/>
      </c>
      <c r="U7594" s="36">
        <f>IF($T7594="","",IF($T7594&lt;Settings!$B$8,"Critical",IF($T7594&lt;Settings!$B$9,"Semi Critical","Non Critical")))</f>
        <v/>
      </c>
      <c r="V7594" s="28" t="n"/>
      <c r="Z7594">
        <f>IF($B7594="","",IFERROR(VLOOKUP($B7594,'Plan HC for CCA'!$A:$B,2,0),""))</f>
        <v/>
      </c>
      <c r="AA7594">
        <f>IF(OR($B7594="",$Z7594=""),"",IF(N($M7594)&lt;$Z7594,"Delta","No Delta"))</f>
        <v/>
      </c>
      <c r="AB7594">
        <f>IF(OR($B7594="",$Z7594=""),"",MAX(0,$Z7594-N($M7594)))</f>
        <v/>
      </c>
      <c r="AC7594" s="46">
        <f>IF($B7594="","",IFERROR(INDEX('CCA Util %'!$H:$H,MATCH($B7594,'CCA Util %'!$E:$E,0)),""))</f>
        <v/>
      </c>
      <c r="AD7594">
        <f>IF($B7594="","",IFERROR(INDEX('CCA Util %'!$G:$G,MATCH($B7594,'CCA Util %'!$E:$E,0)),""))</f>
        <v/>
      </c>
      <c r="AE7594">
        <f>IF(OR($B7594="",$U7594=""),"",$U7594&amp;" &amp; "&amp;IF(OR($AD7594="",$AD7594=0),"Util NA",$AD7594&amp;" Util"))</f>
        <v/>
      </c>
    </row>
    <row r="7595" ht="15.75" customHeight="1" s="42">
      <c r="A7595" s="41" t="n"/>
      <c r="G7595" s="38" t="n"/>
      <c r="H7595" s="38" t="n"/>
      <c r="I7595" s="38" t="n"/>
      <c r="J7595" s="38" t="n"/>
      <c r="K7595" s="38" t="n"/>
      <c r="L7595" s="38" t="n"/>
      <c r="N7595" s="36">
        <f>IF($B7595="","",IF($C7595="SUPERSTORE","Superstore","DH"))</f>
        <v/>
      </c>
      <c r="O7595" s="36">
        <f>IF($B7595="","",IFERROR(VLOOKUP($B7595,Mapping!$A:$C,2,0),"Not Mapped"))</f>
        <v/>
      </c>
      <c r="P7595" s="36">
        <f>IF($B7595="","",IFERROR(VLOOKUP($B7595,Mapping!$A:$C,3,0),"Not Mapped"))</f>
        <v/>
      </c>
      <c r="Q7595" s="36">
        <f>IF($B7595="","",IFERROR(VLOOKUP($O7595,Leaders!$A:$B,2,0),"Not Mapped"))</f>
        <v/>
      </c>
      <c r="R7595" s="36">
        <f>IF($B7595="","",IF(COUNTIF(Exclusions!$A:$A,$B7595)&gt;0,"Yes","No"))</f>
        <v/>
      </c>
      <c r="S7595" s="38">
        <f>IF($B7595="","",MIN(1,DAY($A7595)/IF($N7595="Superstore",Settings!$B$5,Settings!$B$4)))</f>
        <v/>
      </c>
      <c r="T7595" s="38">
        <f>IF(OR($B7595="",$G7595="",$S7595=0),"",$G7595/$S7595)</f>
        <v/>
      </c>
      <c r="U7595" s="36">
        <f>IF($T7595="","",IF($T7595&lt;Settings!$B$8,"Critical",IF($T7595&lt;Settings!$B$9,"Semi Critical","Non Critical")))</f>
        <v/>
      </c>
      <c r="V7595" s="28" t="n"/>
      <c r="Z7595">
        <f>IF($B7595="","",IFERROR(VLOOKUP($B7595,'Plan HC for CCA'!$A:$B,2,0),""))</f>
        <v/>
      </c>
      <c r="AA7595">
        <f>IF(OR($B7595="",$Z7595=""),"",IF(N($M7595)&lt;$Z7595,"Delta","No Delta"))</f>
        <v/>
      </c>
      <c r="AB7595">
        <f>IF(OR($B7595="",$Z7595=""),"",MAX(0,$Z7595-N($M7595)))</f>
        <v/>
      </c>
      <c r="AC7595" s="46">
        <f>IF($B7595="","",IFERROR(INDEX('CCA Util %'!$H:$H,MATCH($B7595,'CCA Util %'!$E:$E,0)),""))</f>
        <v/>
      </c>
      <c r="AD7595">
        <f>IF($B7595="","",IFERROR(INDEX('CCA Util %'!$G:$G,MATCH($B7595,'CCA Util %'!$E:$E,0)),""))</f>
        <v/>
      </c>
      <c r="AE7595">
        <f>IF(OR($B7595="",$U7595=""),"",$U7595&amp;" &amp; "&amp;IF(OR($AD7595="",$AD7595=0),"Util NA",$AD7595&amp;" Util"))</f>
        <v/>
      </c>
    </row>
    <row r="7596" ht="15.75" customHeight="1" s="42">
      <c r="A7596" s="41" t="n"/>
      <c r="G7596" s="38" t="n"/>
      <c r="H7596" s="38" t="n"/>
      <c r="I7596" s="38" t="n"/>
      <c r="J7596" s="38" t="n"/>
      <c r="K7596" s="38" t="n"/>
      <c r="L7596" s="38" t="n"/>
      <c r="N7596" s="36">
        <f>IF($B7596="","",IF($C7596="SUPERSTORE","Superstore","DH"))</f>
        <v/>
      </c>
      <c r="O7596" s="36">
        <f>IF($B7596="","",IFERROR(VLOOKUP($B7596,Mapping!$A:$C,2,0),"Not Mapped"))</f>
        <v/>
      </c>
      <c r="P7596" s="36">
        <f>IF($B7596="","",IFERROR(VLOOKUP($B7596,Mapping!$A:$C,3,0),"Not Mapped"))</f>
        <v/>
      </c>
      <c r="Q7596" s="36">
        <f>IF($B7596="","",IFERROR(VLOOKUP($O7596,Leaders!$A:$B,2,0),"Not Mapped"))</f>
        <v/>
      </c>
      <c r="R7596" s="36">
        <f>IF($B7596="","",IF(COUNTIF(Exclusions!$A:$A,$B7596)&gt;0,"Yes","No"))</f>
        <v/>
      </c>
      <c r="S7596" s="38">
        <f>IF($B7596="","",MIN(1,DAY($A7596)/IF($N7596="Superstore",Settings!$B$5,Settings!$B$4)))</f>
        <v/>
      </c>
      <c r="T7596" s="38">
        <f>IF(OR($B7596="",$G7596="",$S7596=0),"",$G7596/$S7596)</f>
        <v/>
      </c>
      <c r="U7596" s="36">
        <f>IF($T7596="","",IF($T7596&lt;Settings!$B$8,"Critical",IF($T7596&lt;Settings!$B$9,"Semi Critical","Non Critical")))</f>
        <v/>
      </c>
      <c r="V7596" s="28" t="n"/>
      <c r="Z7596">
        <f>IF($B7596="","",IFERROR(VLOOKUP($B7596,'Plan HC for CCA'!$A:$B,2,0),""))</f>
        <v/>
      </c>
      <c r="AA7596">
        <f>IF(OR($B7596="",$Z7596=""),"",IF(N($M7596)&lt;$Z7596,"Delta","No Delta"))</f>
        <v/>
      </c>
      <c r="AB7596">
        <f>IF(OR($B7596="",$Z7596=""),"",MAX(0,$Z7596-N($M7596)))</f>
        <v/>
      </c>
      <c r="AC7596" s="46">
        <f>IF($B7596="","",IFERROR(INDEX('CCA Util %'!$H:$H,MATCH($B7596,'CCA Util %'!$E:$E,0)),""))</f>
        <v/>
      </c>
      <c r="AD7596">
        <f>IF($B7596="","",IFERROR(INDEX('CCA Util %'!$G:$G,MATCH($B7596,'CCA Util %'!$E:$E,0)),""))</f>
        <v/>
      </c>
      <c r="AE7596">
        <f>IF(OR($B7596="",$U7596=""),"",$U7596&amp;" &amp; "&amp;IF(OR($AD7596="",$AD7596=0),"Util NA",$AD7596&amp;" Util"))</f>
        <v/>
      </c>
    </row>
    <row r="7597" ht="15.75" customHeight="1" s="42">
      <c r="A7597" s="41" t="n"/>
      <c r="G7597" s="38" t="n"/>
      <c r="H7597" s="38" t="n"/>
      <c r="I7597" s="38" t="n"/>
      <c r="J7597" s="38" t="n"/>
      <c r="K7597" s="38" t="n"/>
      <c r="L7597" s="38" t="n"/>
      <c r="N7597" s="36">
        <f>IF($B7597="","",IF($C7597="SUPERSTORE","Superstore","DH"))</f>
        <v/>
      </c>
      <c r="O7597" s="36">
        <f>IF($B7597="","",IFERROR(VLOOKUP($B7597,Mapping!$A:$C,2,0),"Not Mapped"))</f>
        <v/>
      </c>
      <c r="P7597" s="36">
        <f>IF($B7597="","",IFERROR(VLOOKUP($B7597,Mapping!$A:$C,3,0),"Not Mapped"))</f>
        <v/>
      </c>
      <c r="Q7597" s="36">
        <f>IF($B7597="","",IFERROR(VLOOKUP($O7597,Leaders!$A:$B,2,0),"Not Mapped"))</f>
        <v/>
      </c>
      <c r="R7597" s="36">
        <f>IF($B7597="","",IF(COUNTIF(Exclusions!$A:$A,$B7597)&gt;0,"Yes","No"))</f>
        <v/>
      </c>
      <c r="S7597" s="38">
        <f>IF($B7597="","",MIN(1,DAY($A7597)/IF($N7597="Superstore",Settings!$B$5,Settings!$B$4)))</f>
        <v/>
      </c>
      <c r="T7597" s="38">
        <f>IF(OR($B7597="",$G7597="",$S7597=0),"",$G7597/$S7597)</f>
        <v/>
      </c>
      <c r="U7597" s="36">
        <f>IF($T7597="","",IF($T7597&lt;Settings!$B$8,"Critical",IF($T7597&lt;Settings!$B$9,"Semi Critical","Non Critical")))</f>
        <v/>
      </c>
      <c r="V7597" s="28" t="n"/>
      <c r="Z7597">
        <f>IF($B7597="","",IFERROR(VLOOKUP($B7597,'Plan HC for CCA'!$A:$B,2,0),""))</f>
        <v/>
      </c>
      <c r="AA7597">
        <f>IF(OR($B7597="",$Z7597=""),"",IF(N($M7597)&lt;$Z7597,"Delta","No Delta"))</f>
        <v/>
      </c>
      <c r="AB7597">
        <f>IF(OR($B7597="",$Z7597=""),"",MAX(0,$Z7597-N($M7597)))</f>
        <v/>
      </c>
      <c r="AC7597" s="46">
        <f>IF($B7597="","",IFERROR(INDEX('CCA Util %'!$H:$H,MATCH($B7597,'CCA Util %'!$E:$E,0)),""))</f>
        <v/>
      </c>
      <c r="AD7597">
        <f>IF($B7597="","",IFERROR(INDEX('CCA Util %'!$G:$G,MATCH($B7597,'CCA Util %'!$E:$E,0)),""))</f>
        <v/>
      </c>
      <c r="AE7597">
        <f>IF(OR($B7597="",$U7597=""),"",$U7597&amp;" &amp; "&amp;IF(OR($AD7597="",$AD7597=0),"Util NA",$AD7597&amp;" Util"))</f>
        <v/>
      </c>
    </row>
    <row r="7598" ht="15.75" customHeight="1" s="42">
      <c r="A7598" s="41" t="n"/>
      <c r="G7598" s="38" t="n"/>
      <c r="H7598" s="38" t="n"/>
      <c r="I7598" s="38" t="n"/>
      <c r="J7598" s="38" t="n"/>
      <c r="K7598" s="38" t="n"/>
      <c r="L7598" s="38" t="n"/>
      <c r="N7598" s="36">
        <f>IF($B7598="","",IF($C7598="SUPERSTORE","Superstore","DH"))</f>
        <v/>
      </c>
      <c r="O7598" s="36">
        <f>IF($B7598="","",IFERROR(VLOOKUP($B7598,Mapping!$A:$C,2,0),"Not Mapped"))</f>
        <v/>
      </c>
      <c r="P7598" s="36">
        <f>IF($B7598="","",IFERROR(VLOOKUP($B7598,Mapping!$A:$C,3,0),"Not Mapped"))</f>
        <v/>
      </c>
      <c r="Q7598" s="36">
        <f>IF($B7598="","",IFERROR(VLOOKUP($O7598,Leaders!$A:$B,2,0),"Not Mapped"))</f>
        <v/>
      </c>
      <c r="R7598" s="36">
        <f>IF($B7598="","",IF(COUNTIF(Exclusions!$A:$A,$B7598)&gt;0,"Yes","No"))</f>
        <v/>
      </c>
      <c r="S7598" s="38">
        <f>IF($B7598="","",MIN(1,DAY($A7598)/IF($N7598="Superstore",Settings!$B$5,Settings!$B$4)))</f>
        <v/>
      </c>
      <c r="T7598" s="38">
        <f>IF(OR($B7598="",$G7598="",$S7598=0),"",$G7598/$S7598)</f>
        <v/>
      </c>
      <c r="U7598" s="36">
        <f>IF($T7598="","",IF($T7598&lt;Settings!$B$8,"Critical",IF($T7598&lt;Settings!$B$9,"Semi Critical","Non Critical")))</f>
        <v/>
      </c>
      <c r="V7598" s="28" t="n"/>
      <c r="Z7598">
        <f>IF($B7598="","",IFERROR(VLOOKUP($B7598,'Plan HC for CCA'!$A:$B,2,0),""))</f>
        <v/>
      </c>
      <c r="AA7598">
        <f>IF(OR($B7598="",$Z7598=""),"",IF(N($M7598)&lt;$Z7598,"Delta","No Delta"))</f>
        <v/>
      </c>
      <c r="AB7598">
        <f>IF(OR($B7598="",$Z7598=""),"",MAX(0,$Z7598-N($M7598)))</f>
        <v/>
      </c>
      <c r="AC7598" s="46">
        <f>IF($B7598="","",IFERROR(INDEX('CCA Util %'!$H:$H,MATCH($B7598,'CCA Util %'!$E:$E,0)),""))</f>
        <v/>
      </c>
      <c r="AD7598">
        <f>IF($B7598="","",IFERROR(INDEX('CCA Util %'!$G:$G,MATCH($B7598,'CCA Util %'!$E:$E,0)),""))</f>
        <v/>
      </c>
      <c r="AE7598">
        <f>IF(OR($B7598="",$U7598=""),"",$U7598&amp;" &amp; "&amp;IF(OR($AD7598="",$AD7598=0),"Util NA",$AD7598&amp;" Util"))</f>
        <v/>
      </c>
    </row>
    <row r="7599" ht="15.75" customHeight="1" s="42">
      <c r="A7599" s="41" t="n"/>
      <c r="G7599" s="38" t="n"/>
      <c r="H7599" s="38" t="n"/>
      <c r="I7599" s="38" t="n"/>
      <c r="J7599" s="38" t="n"/>
      <c r="K7599" s="38" t="n"/>
      <c r="L7599" s="38" t="n"/>
      <c r="N7599" s="36">
        <f>IF($B7599="","",IF($C7599="SUPERSTORE","Superstore","DH"))</f>
        <v/>
      </c>
      <c r="O7599" s="36">
        <f>IF($B7599="","",IFERROR(VLOOKUP($B7599,Mapping!$A:$C,2,0),"Not Mapped"))</f>
        <v/>
      </c>
      <c r="P7599" s="36">
        <f>IF($B7599="","",IFERROR(VLOOKUP($B7599,Mapping!$A:$C,3,0),"Not Mapped"))</f>
        <v/>
      </c>
      <c r="Q7599" s="36">
        <f>IF($B7599="","",IFERROR(VLOOKUP($O7599,Leaders!$A:$B,2,0),"Not Mapped"))</f>
        <v/>
      </c>
      <c r="R7599" s="36">
        <f>IF($B7599="","",IF(COUNTIF(Exclusions!$A:$A,$B7599)&gt;0,"Yes","No"))</f>
        <v/>
      </c>
      <c r="S7599" s="38">
        <f>IF($B7599="","",MIN(1,DAY($A7599)/IF($N7599="Superstore",Settings!$B$5,Settings!$B$4)))</f>
        <v/>
      </c>
      <c r="T7599" s="38">
        <f>IF(OR($B7599="",$G7599="",$S7599=0),"",$G7599/$S7599)</f>
        <v/>
      </c>
      <c r="U7599" s="36">
        <f>IF($T7599="","",IF($T7599&lt;Settings!$B$8,"Critical",IF($T7599&lt;Settings!$B$9,"Semi Critical","Non Critical")))</f>
        <v/>
      </c>
      <c r="V7599" s="28" t="n"/>
      <c r="Z7599">
        <f>IF($B7599="","",IFERROR(VLOOKUP($B7599,'Plan HC for CCA'!$A:$B,2,0),""))</f>
        <v/>
      </c>
      <c r="AA7599">
        <f>IF(OR($B7599="",$Z7599=""),"",IF(N($M7599)&lt;$Z7599,"Delta","No Delta"))</f>
        <v/>
      </c>
      <c r="AB7599">
        <f>IF(OR($B7599="",$Z7599=""),"",MAX(0,$Z7599-N($M7599)))</f>
        <v/>
      </c>
      <c r="AC7599" s="46">
        <f>IF($B7599="","",IFERROR(INDEX('CCA Util %'!$H:$H,MATCH($B7599,'CCA Util %'!$E:$E,0)),""))</f>
        <v/>
      </c>
      <c r="AD7599">
        <f>IF($B7599="","",IFERROR(INDEX('CCA Util %'!$G:$G,MATCH($B7599,'CCA Util %'!$E:$E,0)),""))</f>
        <v/>
      </c>
      <c r="AE7599">
        <f>IF(OR($B7599="",$U7599=""),"",$U7599&amp;" &amp; "&amp;IF(OR($AD7599="",$AD7599=0),"Util NA",$AD7599&amp;" Util"))</f>
        <v/>
      </c>
    </row>
    <row r="7600" ht="15.75" customHeight="1" s="42">
      <c r="A7600" s="41" t="n"/>
      <c r="G7600" s="38" t="n"/>
      <c r="H7600" s="38" t="n"/>
      <c r="I7600" s="38" t="n"/>
      <c r="J7600" s="38" t="n"/>
      <c r="K7600" s="38" t="n"/>
      <c r="L7600" s="38" t="n"/>
      <c r="N7600" s="36">
        <f>IF($B7600="","",IF($C7600="SUPERSTORE","Superstore","DH"))</f>
        <v/>
      </c>
      <c r="O7600" s="36">
        <f>IF($B7600="","",IFERROR(VLOOKUP($B7600,Mapping!$A:$C,2,0),"Not Mapped"))</f>
        <v/>
      </c>
      <c r="P7600" s="36">
        <f>IF($B7600="","",IFERROR(VLOOKUP($B7600,Mapping!$A:$C,3,0),"Not Mapped"))</f>
        <v/>
      </c>
      <c r="Q7600" s="36">
        <f>IF($B7600="","",IFERROR(VLOOKUP($O7600,Leaders!$A:$B,2,0),"Not Mapped"))</f>
        <v/>
      </c>
      <c r="R7600" s="36">
        <f>IF($B7600="","",IF(COUNTIF(Exclusions!$A:$A,$B7600)&gt;0,"Yes","No"))</f>
        <v/>
      </c>
      <c r="S7600" s="38">
        <f>IF($B7600="","",MIN(1,DAY($A7600)/IF($N7600="Superstore",Settings!$B$5,Settings!$B$4)))</f>
        <v/>
      </c>
      <c r="T7600" s="38">
        <f>IF(OR($B7600="",$G7600="",$S7600=0),"",$G7600/$S7600)</f>
        <v/>
      </c>
      <c r="U7600" s="36">
        <f>IF($T7600="","",IF($T7600&lt;Settings!$B$8,"Critical",IF($T7600&lt;Settings!$B$9,"Semi Critical","Non Critical")))</f>
        <v/>
      </c>
      <c r="V7600" s="28" t="n"/>
      <c r="Z7600">
        <f>IF($B7600="","",IFERROR(VLOOKUP($B7600,'Plan HC for CCA'!$A:$B,2,0),""))</f>
        <v/>
      </c>
      <c r="AA7600">
        <f>IF(OR($B7600="",$Z7600=""),"",IF(N($M7600)&lt;$Z7600,"Delta","No Delta"))</f>
        <v/>
      </c>
      <c r="AB7600">
        <f>IF(OR($B7600="",$Z7600=""),"",MAX(0,$Z7600-N($M7600)))</f>
        <v/>
      </c>
      <c r="AC7600" s="46">
        <f>IF($B7600="","",IFERROR(INDEX('CCA Util %'!$H:$H,MATCH($B7600,'CCA Util %'!$E:$E,0)),""))</f>
        <v/>
      </c>
      <c r="AD7600">
        <f>IF($B7600="","",IFERROR(INDEX('CCA Util %'!$G:$G,MATCH($B7600,'CCA Util %'!$E:$E,0)),""))</f>
        <v/>
      </c>
      <c r="AE7600">
        <f>IF(OR($B7600="",$U7600=""),"",$U7600&amp;" &amp; "&amp;IF(OR($AD7600="",$AD7600=0),"Util NA",$AD7600&amp;" Util"))</f>
        <v/>
      </c>
    </row>
    <row r="7601" ht="15.75" customHeight="1" s="42">
      <c r="A7601" s="41" t="n"/>
      <c r="G7601" s="38" t="n"/>
      <c r="H7601" s="38" t="n"/>
      <c r="I7601" s="38" t="n"/>
      <c r="J7601" s="38" t="n"/>
      <c r="K7601" s="38" t="n"/>
      <c r="L7601" s="38" t="n"/>
      <c r="N7601" s="36">
        <f>IF($B7601="","",IF($C7601="SUPERSTORE","Superstore","DH"))</f>
        <v/>
      </c>
      <c r="O7601" s="36">
        <f>IF($B7601="","",IFERROR(VLOOKUP($B7601,Mapping!$A:$C,2,0),"Not Mapped"))</f>
        <v/>
      </c>
      <c r="P7601" s="36">
        <f>IF($B7601="","",IFERROR(VLOOKUP($B7601,Mapping!$A:$C,3,0),"Not Mapped"))</f>
        <v/>
      </c>
      <c r="Q7601" s="36">
        <f>IF($B7601="","",IFERROR(VLOOKUP($O7601,Leaders!$A:$B,2,0),"Not Mapped"))</f>
        <v/>
      </c>
      <c r="R7601" s="36">
        <f>IF($B7601="","",IF(COUNTIF(Exclusions!$A:$A,$B7601)&gt;0,"Yes","No"))</f>
        <v/>
      </c>
      <c r="S7601" s="38">
        <f>IF($B7601="","",MIN(1,DAY($A7601)/IF($N7601="Superstore",Settings!$B$5,Settings!$B$4)))</f>
        <v/>
      </c>
      <c r="T7601" s="38">
        <f>IF(OR($B7601="",$G7601="",$S7601=0),"",$G7601/$S7601)</f>
        <v/>
      </c>
      <c r="U7601" s="36">
        <f>IF($T7601="","",IF($T7601&lt;Settings!$B$8,"Critical",IF($T7601&lt;Settings!$B$9,"Semi Critical","Non Critical")))</f>
        <v/>
      </c>
      <c r="V7601" s="28" t="n"/>
      <c r="Z7601">
        <f>IF($B7601="","",IFERROR(VLOOKUP($B7601,'Plan HC for CCA'!$A:$B,2,0),""))</f>
        <v/>
      </c>
      <c r="AA7601">
        <f>IF(OR($B7601="",$Z7601=""),"",IF(N($M7601)&lt;$Z7601,"Delta","No Delta"))</f>
        <v/>
      </c>
      <c r="AB7601">
        <f>IF(OR($B7601="",$Z7601=""),"",MAX(0,$Z7601-N($M7601)))</f>
        <v/>
      </c>
      <c r="AC7601" s="46">
        <f>IF($B7601="","",IFERROR(INDEX('CCA Util %'!$H:$H,MATCH($B7601,'CCA Util %'!$E:$E,0)),""))</f>
        <v/>
      </c>
      <c r="AD7601">
        <f>IF($B7601="","",IFERROR(INDEX('CCA Util %'!$G:$G,MATCH($B7601,'CCA Util %'!$E:$E,0)),""))</f>
        <v/>
      </c>
      <c r="AE7601">
        <f>IF(OR($B7601="",$U7601=""),"",$U7601&amp;" &amp; "&amp;IF(OR($AD7601="",$AD7601=0),"Util NA",$AD7601&amp;" Util"))</f>
        <v/>
      </c>
    </row>
    <row r="7602" ht="15.75" customHeight="1" s="42">
      <c r="A7602" s="41" t="n"/>
      <c r="G7602" s="38" t="n"/>
      <c r="H7602" s="38" t="n"/>
      <c r="I7602" s="38" t="n"/>
      <c r="J7602" s="38" t="n"/>
      <c r="K7602" s="38" t="n"/>
      <c r="L7602" s="38" t="n"/>
      <c r="N7602" s="36">
        <f>IF($B7602="","",IF($C7602="SUPERSTORE","Superstore","DH"))</f>
        <v/>
      </c>
      <c r="O7602" s="36">
        <f>IF($B7602="","",IFERROR(VLOOKUP($B7602,Mapping!$A:$C,2,0),"Not Mapped"))</f>
        <v/>
      </c>
      <c r="P7602" s="36">
        <f>IF($B7602="","",IFERROR(VLOOKUP($B7602,Mapping!$A:$C,3,0),"Not Mapped"))</f>
        <v/>
      </c>
      <c r="Q7602" s="36">
        <f>IF($B7602="","",IFERROR(VLOOKUP($O7602,Leaders!$A:$B,2,0),"Not Mapped"))</f>
        <v/>
      </c>
      <c r="R7602" s="36">
        <f>IF($B7602="","",IF(COUNTIF(Exclusions!$A:$A,$B7602)&gt;0,"Yes","No"))</f>
        <v/>
      </c>
      <c r="S7602" s="38">
        <f>IF($B7602="","",MIN(1,DAY($A7602)/IF($N7602="Superstore",Settings!$B$5,Settings!$B$4)))</f>
        <v/>
      </c>
      <c r="T7602" s="38">
        <f>IF(OR($B7602="",$G7602="",$S7602=0),"",$G7602/$S7602)</f>
        <v/>
      </c>
      <c r="U7602" s="36">
        <f>IF($T7602="","",IF($T7602&lt;Settings!$B$8,"Critical",IF($T7602&lt;Settings!$B$9,"Semi Critical","Non Critical")))</f>
        <v/>
      </c>
      <c r="V7602" s="28" t="n"/>
      <c r="Z7602">
        <f>IF($B7602="","",IFERROR(VLOOKUP($B7602,'Plan HC for CCA'!$A:$B,2,0),""))</f>
        <v/>
      </c>
      <c r="AA7602">
        <f>IF(OR($B7602="",$Z7602=""),"",IF(N($M7602)&lt;$Z7602,"Delta","No Delta"))</f>
        <v/>
      </c>
      <c r="AB7602">
        <f>IF(OR($B7602="",$Z7602=""),"",MAX(0,$Z7602-N($M7602)))</f>
        <v/>
      </c>
      <c r="AC7602" s="46">
        <f>IF($B7602="","",IFERROR(INDEX('CCA Util %'!$H:$H,MATCH($B7602,'CCA Util %'!$E:$E,0)),""))</f>
        <v/>
      </c>
      <c r="AD7602">
        <f>IF($B7602="","",IFERROR(INDEX('CCA Util %'!$G:$G,MATCH($B7602,'CCA Util %'!$E:$E,0)),""))</f>
        <v/>
      </c>
      <c r="AE7602">
        <f>IF(OR($B7602="",$U7602=""),"",$U7602&amp;" &amp; "&amp;IF(OR($AD7602="",$AD7602=0),"Util NA",$AD7602&amp;" Util"))</f>
        <v/>
      </c>
    </row>
    <row r="7603" ht="15.75" customHeight="1" s="42">
      <c r="A7603" s="41" t="n"/>
      <c r="G7603" s="38" t="n"/>
      <c r="H7603" s="38" t="n"/>
      <c r="I7603" s="38" t="n"/>
      <c r="J7603" s="38" t="n"/>
      <c r="K7603" s="38" t="n"/>
      <c r="L7603" s="38" t="n"/>
      <c r="N7603" s="36">
        <f>IF($B7603="","",IF($C7603="SUPERSTORE","Superstore","DH"))</f>
        <v/>
      </c>
      <c r="O7603" s="36">
        <f>IF($B7603="","",IFERROR(VLOOKUP($B7603,Mapping!$A:$C,2,0),"Not Mapped"))</f>
        <v/>
      </c>
      <c r="P7603" s="36">
        <f>IF($B7603="","",IFERROR(VLOOKUP($B7603,Mapping!$A:$C,3,0),"Not Mapped"))</f>
        <v/>
      </c>
      <c r="Q7603" s="36">
        <f>IF($B7603="","",IFERROR(VLOOKUP($O7603,Leaders!$A:$B,2,0),"Not Mapped"))</f>
        <v/>
      </c>
      <c r="R7603" s="36">
        <f>IF($B7603="","",IF(COUNTIF(Exclusions!$A:$A,$B7603)&gt;0,"Yes","No"))</f>
        <v/>
      </c>
      <c r="S7603" s="38">
        <f>IF($B7603="","",MIN(1,DAY($A7603)/IF($N7603="Superstore",Settings!$B$5,Settings!$B$4)))</f>
        <v/>
      </c>
      <c r="T7603" s="38">
        <f>IF(OR($B7603="",$G7603="",$S7603=0),"",$G7603/$S7603)</f>
        <v/>
      </c>
      <c r="U7603" s="36">
        <f>IF($T7603="","",IF($T7603&lt;Settings!$B$8,"Critical",IF($T7603&lt;Settings!$B$9,"Semi Critical","Non Critical")))</f>
        <v/>
      </c>
      <c r="V7603" s="28" t="n"/>
      <c r="Z7603">
        <f>IF($B7603="","",IFERROR(VLOOKUP($B7603,'Plan HC for CCA'!$A:$B,2,0),""))</f>
        <v/>
      </c>
      <c r="AA7603">
        <f>IF(OR($B7603="",$Z7603=""),"",IF(N($M7603)&lt;$Z7603,"Delta","No Delta"))</f>
        <v/>
      </c>
      <c r="AB7603">
        <f>IF(OR($B7603="",$Z7603=""),"",MAX(0,$Z7603-N($M7603)))</f>
        <v/>
      </c>
      <c r="AC7603" s="46">
        <f>IF($B7603="","",IFERROR(INDEX('CCA Util %'!$H:$H,MATCH($B7603,'CCA Util %'!$E:$E,0)),""))</f>
        <v/>
      </c>
      <c r="AD7603">
        <f>IF($B7603="","",IFERROR(INDEX('CCA Util %'!$G:$G,MATCH($B7603,'CCA Util %'!$E:$E,0)),""))</f>
        <v/>
      </c>
      <c r="AE7603">
        <f>IF(OR($B7603="",$U7603=""),"",$U7603&amp;" &amp; "&amp;IF(OR($AD7603="",$AD7603=0),"Util NA",$AD7603&amp;" Util"))</f>
        <v/>
      </c>
    </row>
    <row r="7604" ht="15.75" customHeight="1" s="42">
      <c r="A7604" s="41" t="n"/>
      <c r="G7604" s="38" t="n"/>
      <c r="H7604" s="38" t="n"/>
      <c r="I7604" s="38" t="n"/>
      <c r="J7604" s="38" t="n"/>
      <c r="K7604" s="38" t="n"/>
      <c r="L7604" s="38" t="n"/>
      <c r="N7604" s="36">
        <f>IF($B7604="","",IF($C7604="SUPERSTORE","Superstore","DH"))</f>
        <v/>
      </c>
      <c r="O7604" s="36">
        <f>IF($B7604="","",IFERROR(VLOOKUP($B7604,Mapping!$A:$C,2,0),"Not Mapped"))</f>
        <v/>
      </c>
      <c r="P7604" s="36">
        <f>IF($B7604="","",IFERROR(VLOOKUP($B7604,Mapping!$A:$C,3,0),"Not Mapped"))</f>
        <v/>
      </c>
      <c r="Q7604" s="36">
        <f>IF($B7604="","",IFERROR(VLOOKUP($O7604,Leaders!$A:$B,2,0),"Not Mapped"))</f>
        <v/>
      </c>
      <c r="R7604" s="36">
        <f>IF($B7604="","",IF(COUNTIF(Exclusions!$A:$A,$B7604)&gt;0,"Yes","No"))</f>
        <v/>
      </c>
      <c r="S7604" s="38">
        <f>IF($B7604="","",MIN(1,DAY($A7604)/IF($N7604="Superstore",Settings!$B$5,Settings!$B$4)))</f>
        <v/>
      </c>
      <c r="T7604" s="38">
        <f>IF(OR($B7604="",$G7604="",$S7604=0),"",$G7604/$S7604)</f>
        <v/>
      </c>
      <c r="U7604" s="36">
        <f>IF($T7604="","",IF($T7604&lt;Settings!$B$8,"Critical",IF($T7604&lt;Settings!$B$9,"Semi Critical","Non Critical")))</f>
        <v/>
      </c>
      <c r="V7604" s="28" t="n"/>
      <c r="Z7604">
        <f>IF($B7604="","",IFERROR(VLOOKUP($B7604,'Plan HC for CCA'!$A:$B,2,0),""))</f>
        <v/>
      </c>
      <c r="AA7604">
        <f>IF(OR($B7604="",$Z7604=""),"",IF(N($M7604)&lt;$Z7604,"Delta","No Delta"))</f>
        <v/>
      </c>
      <c r="AB7604">
        <f>IF(OR($B7604="",$Z7604=""),"",MAX(0,$Z7604-N($M7604)))</f>
        <v/>
      </c>
      <c r="AC7604" s="46">
        <f>IF($B7604="","",IFERROR(INDEX('CCA Util %'!$H:$H,MATCH($B7604,'CCA Util %'!$E:$E,0)),""))</f>
        <v/>
      </c>
      <c r="AD7604">
        <f>IF($B7604="","",IFERROR(INDEX('CCA Util %'!$G:$G,MATCH($B7604,'CCA Util %'!$E:$E,0)),""))</f>
        <v/>
      </c>
      <c r="AE7604">
        <f>IF(OR($B7604="",$U7604=""),"",$U7604&amp;" &amp; "&amp;IF(OR($AD7604="",$AD7604=0),"Util NA",$AD7604&amp;" Util"))</f>
        <v/>
      </c>
    </row>
    <row r="7605" ht="15.75" customHeight="1" s="42">
      <c r="A7605" s="41" t="n"/>
      <c r="G7605" s="38" t="n"/>
      <c r="H7605" s="38" t="n"/>
      <c r="I7605" s="38" t="n"/>
      <c r="J7605" s="38" t="n"/>
      <c r="K7605" s="38" t="n"/>
      <c r="L7605" s="38" t="n"/>
      <c r="N7605" s="36">
        <f>IF($B7605="","",IF($C7605="SUPERSTORE","Superstore","DH"))</f>
        <v/>
      </c>
      <c r="O7605" s="36">
        <f>IF($B7605="","",IFERROR(VLOOKUP($B7605,Mapping!$A:$C,2,0),"Not Mapped"))</f>
        <v/>
      </c>
      <c r="P7605" s="36">
        <f>IF($B7605="","",IFERROR(VLOOKUP($B7605,Mapping!$A:$C,3,0),"Not Mapped"))</f>
        <v/>
      </c>
      <c r="Q7605" s="36">
        <f>IF($B7605="","",IFERROR(VLOOKUP($O7605,Leaders!$A:$B,2,0),"Not Mapped"))</f>
        <v/>
      </c>
      <c r="R7605" s="36">
        <f>IF($B7605="","",IF(COUNTIF(Exclusions!$A:$A,$B7605)&gt;0,"Yes","No"))</f>
        <v/>
      </c>
      <c r="S7605" s="38">
        <f>IF($B7605="","",MIN(1,DAY($A7605)/IF($N7605="Superstore",Settings!$B$5,Settings!$B$4)))</f>
        <v/>
      </c>
      <c r="T7605" s="38">
        <f>IF(OR($B7605="",$G7605="",$S7605=0),"",$G7605/$S7605)</f>
        <v/>
      </c>
      <c r="U7605" s="36">
        <f>IF($T7605="","",IF($T7605&lt;Settings!$B$8,"Critical",IF($T7605&lt;Settings!$B$9,"Semi Critical","Non Critical")))</f>
        <v/>
      </c>
      <c r="V7605" s="28" t="n"/>
      <c r="Z7605">
        <f>IF($B7605="","",IFERROR(VLOOKUP($B7605,'Plan HC for CCA'!$A:$B,2,0),""))</f>
        <v/>
      </c>
      <c r="AA7605">
        <f>IF(OR($B7605="",$Z7605=""),"",IF(N($M7605)&lt;$Z7605,"Delta","No Delta"))</f>
        <v/>
      </c>
      <c r="AB7605">
        <f>IF(OR($B7605="",$Z7605=""),"",MAX(0,$Z7605-N($M7605)))</f>
        <v/>
      </c>
      <c r="AC7605" s="46">
        <f>IF($B7605="","",IFERROR(INDEX('CCA Util %'!$H:$H,MATCH($B7605,'CCA Util %'!$E:$E,0)),""))</f>
        <v/>
      </c>
      <c r="AD7605">
        <f>IF($B7605="","",IFERROR(INDEX('CCA Util %'!$G:$G,MATCH($B7605,'CCA Util %'!$E:$E,0)),""))</f>
        <v/>
      </c>
      <c r="AE7605">
        <f>IF(OR($B7605="",$U7605=""),"",$U7605&amp;" &amp; "&amp;IF(OR($AD7605="",$AD7605=0),"Util NA",$AD7605&amp;" Util"))</f>
        <v/>
      </c>
    </row>
    <row r="7606" ht="15.75" customHeight="1" s="42">
      <c r="A7606" s="41" t="n"/>
      <c r="G7606" s="38" t="n"/>
      <c r="H7606" s="38" t="n"/>
      <c r="I7606" s="38" t="n"/>
      <c r="J7606" s="38" t="n"/>
      <c r="K7606" s="38" t="n"/>
      <c r="L7606" s="38" t="n"/>
      <c r="N7606" s="36">
        <f>IF($B7606="","",IF($C7606="SUPERSTORE","Superstore","DH"))</f>
        <v/>
      </c>
      <c r="O7606" s="36">
        <f>IF($B7606="","",IFERROR(VLOOKUP($B7606,Mapping!$A:$C,2,0),"Not Mapped"))</f>
        <v/>
      </c>
      <c r="P7606" s="36">
        <f>IF($B7606="","",IFERROR(VLOOKUP($B7606,Mapping!$A:$C,3,0),"Not Mapped"))</f>
        <v/>
      </c>
      <c r="Q7606" s="36">
        <f>IF($B7606="","",IFERROR(VLOOKUP($O7606,Leaders!$A:$B,2,0),"Not Mapped"))</f>
        <v/>
      </c>
      <c r="R7606" s="36">
        <f>IF($B7606="","",IF(COUNTIF(Exclusions!$A:$A,$B7606)&gt;0,"Yes","No"))</f>
        <v/>
      </c>
      <c r="S7606" s="38">
        <f>IF($B7606="","",MIN(1,DAY($A7606)/IF($N7606="Superstore",Settings!$B$5,Settings!$B$4)))</f>
        <v/>
      </c>
      <c r="T7606" s="38">
        <f>IF(OR($B7606="",$G7606="",$S7606=0),"",$G7606/$S7606)</f>
        <v/>
      </c>
      <c r="U7606" s="36">
        <f>IF($T7606="","",IF($T7606&lt;Settings!$B$8,"Critical",IF($T7606&lt;Settings!$B$9,"Semi Critical","Non Critical")))</f>
        <v/>
      </c>
      <c r="V7606" s="28" t="n"/>
      <c r="Z7606">
        <f>IF($B7606="","",IFERROR(VLOOKUP($B7606,'Plan HC for CCA'!$A:$B,2,0),""))</f>
        <v/>
      </c>
      <c r="AA7606">
        <f>IF(OR($B7606="",$Z7606=""),"",IF(N($M7606)&lt;$Z7606,"Delta","No Delta"))</f>
        <v/>
      </c>
      <c r="AB7606">
        <f>IF(OR($B7606="",$Z7606=""),"",MAX(0,$Z7606-N($M7606)))</f>
        <v/>
      </c>
      <c r="AC7606" s="46">
        <f>IF($B7606="","",IFERROR(INDEX('CCA Util %'!$H:$H,MATCH($B7606,'CCA Util %'!$E:$E,0)),""))</f>
        <v/>
      </c>
      <c r="AD7606">
        <f>IF($B7606="","",IFERROR(INDEX('CCA Util %'!$G:$G,MATCH($B7606,'CCA Util %'!$E:$E,0)),""))</f>
        <v/>
      </c>
      <c r="AE7606">
        <f>IF(OR($B7606="",$U7606=""),"",$U7606&amp;" &amp; "&amp;IF(OR($AD7606="",$AD7606=0),"Util NA",$AD7606&amp;" Util"))</f>
        <v/>
      </c>
    </row>
    <row r="7607" ht="15.75" customHeight="1" s="42">
      <c r="A7607" s="41" t="n"/>
      <c r="G7607" s="38" t="n"/>
      <c r="H7607" s="38" t="n"/>
      <c r="I7607" s="38" t="n"/>
      <c r="J7607" s="38" t="n"/>
      <c r="K7607" s="38" t="n"/>
      <c r="L7607" s="38" t="n"/>
      <c r="N7607" s="36">
        <f>IF($B7607="","",IF($C7607="SUPERSTORE","Superstore","DH"))</f>
        <v/>
      </c>
      <c r="O7607" s="36">
        <f>IF($B7607="","",IFERROR(VLOOKUP($B7607,Mapping!$A:$C,2,0),"Not Mapped"))</f>
        <v/>
      </c>
      <c r="P7607" s="36">
        <f>IF($B7607="","",IFERROR(VLOOKUP($B7607,Mapping!$A:$C,3,0),"Not Mapped"))</f>
        <v/>
      </c>
      <c r="Q7607" s="36">
        <f>IF($B7607="","",IFERROR(VLOOKUP($O7607,Leaders!$A:$B,2,0),"Not Mapped"))</f>
        <v/>
      </c>
      <c r="R7607" s="36">
        <f>IF($B7607="","",IF(COUNTIF(Exclusions!$A:$A,$B7607)&gt;0,"Yes","No"))</f>
        <v/>
      </c>
      <c r="S7607" s="38">
        <f>IF($B7607="","",MIN(1,DAY($A7607)/IF($N7607="Superstore",Settings!$B$5,Settings!$B$4)))</f>
        <v/>
      </c>
      <c r="T7607" s="38">
        <f>IF(OR($B7607="",$G7607="",$S7607=0),"",$G7607/$S7607)</f>
        <v/>
      </c>
      <c r="U7607" s="36">
        <f>IF($T7607="","",IF($T7607&lt;Settings!$B$8,"Critical",IF($T7607&lt;Settings!$B$9,"Semi Critical","Non Critical")))</f>
        <v/>
      </c>
      <c r="V7607" s="28" t="n"/>
      <c r="Z7607">
        <f>IF($B7607="","",IFERROR(VLOOKUP($B7607,'Plan HC for CCA'!$A:$B,2,0),""))</f>
        <v/>
      </c>
      <c r="AA7607">
        <f>IF(OR($B7607="",$Z7607=""),"",IF(N($M7607)&lt;$Z7607,"Delta","No Delta"))</f>
        <v/>
      </c>
      <c r="AB7607">
        <f>IF(OR($B7607="",$Z7607=""),"",MAX(0,$Z7607-N($M7607)))</f>
        <v/>
      </c>
      <c r="AC7607" s="46">
        <f>IF($B7607="","",IFERROR(INDEX('CCA Util %'!$H:$H,MATCH($B7607,'CCA Util %'!$E:$E,0)),""))</f>
        <v/>
      </c>
      <c r="AD7607">
        <f>IF($B7607="","",IFERROR(INDEX('CCA Util %'!$G:$G,MATCH($B7607,'CCA Util %'!$E:$E,0)),""))</f>
        <v/>
      </c>
      <c r="AE7607">
        <f>IF(OR($B7607="",$U7607=""),"",$U7607&amp;" &amp; "&amp;IF(OR($AD7607="",$AD7607=0),"Util NA",$AD7607&amp;" Util"))</f>
        <v/>
      </c>
    </row>
    <row r="7608" ht="15.75" customHeight="1" s="42">
      <c r="A7608" s="41" t="n"/>
      <c r="G7608" s="38" t="n"/>
      <c r="H7608" s="38" t="n"/>
      <c r="I7608" s="38" t="n"/>
      <c r="J7608" s="38" t="n"/>
      <c r="K7608" s="38" t="n"/>
      <c r="L7608" s="38" t="n"/>
      <c r="N7608" s="36">
        <f>IF($B7608="","",IF($C7608="SUPERSTORE","Superstore","DH"))</f>
        <v/>
      </c>
      <c r="O7608" s="36">
        <f>IF($B7608="","",IFERROR(VLOOKUP($B7608,Mapping!$A:$C,2,0),"Not Mapped"))</f>
        <v/>
      </c>
      <c r="P7608" s="36">
        <f>IF($B7608="","",IFERROR(VLOOKUP($B7608,Mapping!$A:$C,3,0),"Not Mapped"))</f>
        <v/>
      </c>
      <c r="Q7608" s="36">
        <f>IF($B7608="","",IFERROR(VLOOKUP($O7608,Leaders!$A:$B,2,0),"Not Mapped"))</f>
        <v/>
      </c>
      <c r="R7608" s="36">
        <f>IF($B7608="","",IF(COUNTIF(Exclusions!$A:$A,$B7608)&gt;0,"Yes","No"))</f>
        <v/>
      </c>
      <c r="S7608" s="38">
        <f>IF($B7608="","",MIN(1,DAY($A7608)/IF($N7608="Superstore",Settings!$B$5,Settings!$B$4)))</f>
        <v/>
      </c>
      <c r="T7608" s="38">
        <f>IF(OR($B7608="",$G7608="",$S7608=0),"",$G7608/$S7608)</f>
        <v/>
      </c>
      <c r="U7608" s="36">
        <f>IF($T7608="","",IF($T7608&lt;Settings!$B$8,"Critical",IF($T7608&lt;Settings!$B$9,"Semi Critical","Non Critical")))</f>
        <v/>
      </c>
      <c r="V7608" s="28" t="n"/>
      <c r="Z7608">
        <f>IF($B7608="","",IFERROR(VLOOKUP($B7608,'Plan HC for CCA'!$A:$B,2,0),""))</f>
        <v/>
      </c>
      <c r="AA7608">
        <f>IF(OR($B7608="",$Z7608=""),"",IF(N($M7608)&lt;$Z7608,"Delta","No Delta"))</f>
        <v/>
      </c>
      <c r="AB7608">
        <f>IF(OR($B7608="",$Z7608=""),"",MAX(0,$Z7608-N($M7608)))</f>
        <v/>
      </c>
      <c r="AC7608" s="46">
        <f>IF($B7608="","",IFERROR(INDEX('CCA Util %'!$H:$H,MATCH($B7608,'CCA Util %'!$E:$E,0)),""))</f>
        <v/>
      </c>
      <c r="AD7608">
        <f>IF($B7608="","",IFERROR(INDEX('CCA Util %'!$G:$G,MATCH($B7608,'CCA Util %'!$E:$E,0)),""))</f>
        <v/>
      </c>
      <c r="AE7608">
        <f>IF(OR($B7608="",$U7608=""),"",$U7608&amp;" &amp; "&amp;IF(OR($AD7608="",$AD7608=0),"Util NA",$AD7608&amp;" Util"))</f>
        <v/>
      </c>
    </row>
    <row r="7609" ht="15.75" customHeight="1" s="42">
      <c r="A7609" s="41" t="n"/>
      <c r="G7609" s="38" t="n"/>
      <c r="H7609" s="38" t="n"/>
      <c r="I7609" s="38" t="n"/>
      <c r="J7609" s="38" t="n"/>
      <c r="K7609" s="38" t="n"/>
      <c r="L7609" s="38" t="n"/>
      <c r="N7609" s="36">
        <f>IF($B7609="","",IF($C7609="SUPERSTORE","Superstore","DH"))</f>
        <v/>
      </c>
      <c r="O7609" s="36">
        <f>IF($B7609="","",IFERROR(VLOOKUP($B7609,Mapping!$A:$C,2,0),"Not Mapped"))</f>
        <v/>
      </c>
      <c r="P7609" s="36">
        <f>IF($B7609="","",IFERROR(VLOOKUP($B7609,Mapping!$A:$C,3,0),"Not Mapped"))</f>
        <v/>
      </c>
      <c r="Q7609" s="36">
        <f>IF($B7609="","",IFERROR(VLOOKUP($O7609,Leaders!$A:$B,2,0),"Not Mapped"))</f>
        <v/>
      </c>
      <c r="R7609" s="36">
        <f>IF($B7609="","",IF(COUNTIF(Exclusions!$A:$A,$B7609)&gt;0,"Yes","No"))</f>
        <v/>
      </c>
      <c r="S7609" s="38">
        <f>IF($B7609="","",MIN(1,DAY($A7609)/IF($N7609="Superstore",Settings!$B$5,Settings!$B$4)))</f>
        <v/>
      </c>
      <c r="T7609" s="38">
        <f>IF(OR($B7609="",$G7609="",$S7609=0),"",$G7609/$S7609)</f>
        <v/>
      </c>
      <c r="U7609" s="36">
        <f>IF($T7609="","",IF($T7609&lt;Settings!$B$8,"Critical",IF($T7609&lt;Settings!$B$9,"Semi Critical","Non Critical")))</f>
        <v/>
      </c>
      <c r="V7609" s="28" t="n"/>
      <c r="Z7609">
        <f>IF($B7609="","",IFERROR(VLOOKUP($B7609,'Plan HC for CCA'!$A:$B,2,0),""))</f>
        <v/>
      </c>
      <c r="AA7609">
        <f>IF(OR($B7609="",$Z7609=""),"",IF(N($M7609)&lt;$Z7609,"Delta","No Delta"))</f>
        <v/>
      </c>
      <c r="AB7609">
        <f>IF(OR($B7609="",$Z7609=""),"",MAX(0,$Z7609-N($M7609)))</f>
        <v/>
      </c>
      <c r="AC7609" s="46">
        <f>IF($B7609="","",IFERROR(INDEX('CCA Util %'!$H:$H,MATCH($B7609,'CCA Util %'!$E:$E,0)),""))</f>
        <v/>
      </c>
      <c r="AD7609">
        <f>IF($B7609="","",IFERROR(INDEX('CCA Util %'!$G:$G,MATCH($B7609,'CCA Util %'!$E:$E,0)),""))</f>
        <v/>
      </c>
      <c r="AE7609">
        <f>IF(OR($B7609="",$U7609=""),"",$U7609&amp;" &amp; "&amp;IF(OR($AD7609="",$AD7609=0),"Util NA",$AD7609&amp;" Util"))</f>
        <v/>
      </c>
    </row>
    <row r="7610" ht="15.75" customHeight="1" s="42">
      <c r="A7610" s="41" t="n"/>
      <c r="G7610" s="38" t="n"/>
      <c r="H7610" s="38" t="n"/>
      <c r="I7610" s="38" t="n"/>
      <c r="J7610" s="38" t="n"/>
      <c r="K7610" s="38" t="n"/>
      <c r="L7610" s="38" t="n"/>
      <c r="N7610" s="36">
        <f>IF($B7610="","",IF($C7610="SUPERSTORE","Superstore","DH"))</f>
        <v/>
      </c>
      <c r="O7610" s="36">
        <f>IF($B7610="","",IFERROR(VLOOKUP($B7610,Mapping!$A:$C,2,0),"Not Mapped"))</f>
        <v/>
      </c>
      <c r="P7610" s="36">
        <f>IF($B7610="","",IFERROR(VLOOKUP($B7610,Mapping!$A:$C,3,0),"Not Mapped"))</f>
        <v/>
      </c>
      <c r="Q7610" s="36">
        <f>IF($B7610="","",IFERROR(VLOOKUP($O7610,Leaders!$A:$B,2,0),"Not Mapped"))</f>
        <v/>
      </c>
      <c r="R7610" s="36">
        <f>IF($B7610="","",IF(COUNTIF(Exclusions!$A:$A,$B7610)&gt;0,"Yes","No"))</f>
        <v/>
      </c>
      <c r="S7610" s="38">
        <f>IF($B7610="","",MIN(1,DAY($A7610)/IF($N7610="Superstore",Settings!$B$5,Settings!$B$4)))</f>
        <v/>
      </c>
      <c r="T7610" s="38">
        <f>IF(OR($B7610="",$G7610="",$S7610=0),"",$G7610/$S7610)</f>
        <v/>
      </c>
      <c r="U7610" s="36">
        <f>IF($T7610="","",IF($T7610&lt;Settings!$B$8,"Critical",IF($T7610&lt;Settings!$B$9,"Semi Critical","Non Critical")))</f>
        <v/>
      </c>
      <c r="V7610" s="28" t="n"/>
      <c r="Z7610">
        <f>IF($B7610="","",IFERROR(VLOOKUP($B7610,'Plan HC for CCA'!$A:$B,2,0),""))</f>
        <v/>
      </c>
      <c r="AA7610">
        <f>IF(OR($B7610="",$Z7610=""),"",IF(N($M7610)&lt;$Z7610,"Delta","No Delta"))</f>
        <v/>
      </c>
      <c r="AB7610">
        <f>IF(OR($B7610="",$Z7610=""),"",MAX(0,$Z7610-N($M7610)))</f>
        <v/>
      </c>
      <c r="AC7610" s="46">
        <f>IF($B7610="","",IFERROR(INDEX('CCA Util %'!$H:$H,MATCH($B7610,'CCA Util %'!$E:$E,0)),""))</f>
        <v/>
      </c>
      <c r="AD7610">
        <f>IF($B7610="","",IFERROR(INDEX('CCA Util %'!$G:$G,MATCH($B7610,'CCA Util %'!$E:$E,0)),""))</f>
        <v/>
      </c>
      <c r="AE7610">
        <f>IF(OR($B7610="",$U7610=""),"",$U7610&amp;" &amp; "&amp;IF(OR($AD7610="",$AD7610=0),"Util NA",$AD7610&amp;" Util"))</f>
        <v/>
      </c>
    </row>
    <row r="7611" ht="15.75" customHeight="1" s="42">
      <c r="A7611" s="41" t="n"/>
      <c r="G7611" s="38" t="n"/>
      <c r="H7611" s="38" t="n"/>
      <c r="I7611" s="38" t="n"/>
      <c r="J7611" s="38" t="n"/>
      <c r="K7611" s="38" t="n"/>
      <c r="L7611" s="38" t="n"/>
      <c r="N7611" s="36">
        <f>IF($B7611="","",IF($C7611="SUPERSTORE","Superstore","DH"))</f>
        <v/>
      </c>
      <c r="O7611" s="36">
        <f>IF($B7611="","",IFERROR(VLOOKUP($B7611,Mapping!$A:$C,2,0),"Not Mapped"))</f>
        <v/>
      </c>
      <c r="P7611" s="36">
        <f>IF($B7611="","",IFERROR(VLOOKUP($B7611,Mapping!$A:$C,3,0),"Not Mapped"))</f>
        <v/>
      </c>
      <c r="Q7611" s="36">
        <f>IF($B7611="","",IFERROR(VLOOKUP($O7611,Leaders!$A:$B,2,0),"Not Mapped"))</f>
        <v/>
      </c>
      <c r="R7611" s="36">
        <f>IF($B7611="","",IF(COUNTIF(Exclusions!$A:$A,$B7611)&gt;0,"Yes","No"))</f>
        <v/>
      </c>
      <c r="S7611" s="38">
        <f>IF($B7611="","",MIN(1,DAY($A7611)/IF($N7611="Superstore",Settings!$B$5,Settings!$B$4)))</f>
        <v/>
      </c>
      <c r="T7611" s="38">
        <f>IF(OR($B7611="",$G7611="",$S7611=0),"",$G7611/$S7611)</f>
        <v/>
      </c>
      <c r="U7611" s="36">
        <f>IF($T7611="","",IF($T7611&lt;Settings!$B$8,"Critical",IF($T7611&lt;Settings!$B$9,"Semi Critical","Non Critical")))</f>
        <v/>
      </c>
      <c r="V7611" s="28" t="n"/>
      <c r="Z7611">
        <f>IF($B7611="","",IFERROR(VLOOKUP($B7611,'Plan HC for CCA'!$A:$B,2,0),""))</f>
        <v/>
      </c>
      <c r="AA7611">
        <f>IF(OR($B7611="",$Z7611=""),"",IF(N($M7611)&lt;$Z7611,"Delta","No Delta"))</f>
        <v/>
      </c>
      <c r="AB7611">
        <f>IF(OR($B7611="",$Z7611=""),"",MAX(0,$Z7611-N($M7611)))</f>
        <v/>
      </c>
      <c r="AC7611" s="46">
        <f>IF($B7611="","",IFERROR(INDEX('CCA Util %'!$H:$H,MATCH($B7611,'CCA Util %'!$E:$E,0)),""))</f>
        <v/>
      </c>
      <c r="AD7611">
        <f>IF($B7611="","",IFERROR(INDEX('CCA Util %'!$G:$G,MATCH($B7611,'CCA Util %'!$E:$E,0)),""))</f>
        <v/>
      </c>
      <c r="AE7611">
        <f>IF(OR($B7611="",$U7611=""),"",$U7611&amp;" &amp; "&amp;IF(OR($AD7611="",$AD7611=0),"Util NA",$AD7611&amp;" Util"))</f>
        <v/>
      </c>
    </row>
    <row r="7612" ht="15.75" customHeight="1" s="42">
      <c r="A7612" s="41" t="n"/>
      <c r="G7612" s="38" t="n"/>
      <c r="H7612" s="38" t="n"/>
      <c r="I7612" s="38" t="n"/>
      <c r="J7612" s="38" t="n"/>
      <c r="K7612" s="38" t="n"/>
      <c r="L7612" s="38" t="n"/>
      <c r="N7612" s="36">
        <f>IF($B7612="","",IF($C7612="SUPERSTORE","Superstore","DH"))</f>
        <v/>
      </c>
      <c r="O7612" s="36">
        <f>IF($B7612="","",IFERROR(VLOOKUP($B7612,Mapping!$A:$C,2,0),"Not Mapped"))</f>
        <v/>
      </c>
      <c r="P7612" s="36">
        <f>IF($B7612="","",IFERROR(VLOOKUP($B7612,Mapping!$A:$C,3,0),"Not Mapped"))</f>
        <v/>
      </c>
      <c r="Q7612" s="36">
        <f>IF($B7612="","",IFERROR(VLOOKUP($O7612,Leaders!$A:$B,2,0),"Not Mapped"))</f>
        <v/>
      </c>
      <c r="R7612" s="36">
        <f>IF($B7612="","",IF(COUNTIF(Exclusions!$A:$A,$B7612)&gt;0,"Yes","No"))</f>
        <v/>
      </c>
      <c r="S7612" s="38">
        <f>IF($B7612="","",MIN(1,DAY($A7612)/IF($N7612="Superstore",Settings!$B$5,Settings!$B$4)))</f>
        <v/>
      </c>
      <c r="T7612" s="38">
        <f>IF(OR($B7612="",$G7612="",$S7612=0),"",$G7612/$S7612)</f>
        <v/>
      </c>
      <c r="U7612" s="36">
        <f>IF($T7612="","",IF($T7612&lt;Settings!$B$8,"Critical",IF($T7612&lt;Settings!$B$9,"Semi Critical","Non Critical")))</f>
        <v/>
      </c>
      <c r="V7612" s="28" t="n"/>
      <c r="Z7612">
        <f>IF($B7612="","",IFERROR(VLOOKUP($B7612,'Plan HC for CCA'!$A:$B,2,0),""))</f>
        <v/>
      </c>
      <c r="AA7612">
        <f>IF(OR($B7612="",$Z7612=""),"",IF(N($M7612)&lt;$Z7612,"Delta","No Delta"))</f>
        <v/>
      </c>
      <c r="AB7612">
        <f>IF(OR($B7612="",$Z7612=""),"",MAX(0,$Z7612-N($M7612)))</f>
        <v/>
      </c>
      <c r="AC7612" s="46">
        <f>IF($B7612="","",IFERROR(INDEX('CCA Util %'!$H:$H,MATCH($B7612,'CCA Util %'!$E:$E,0)),""))</f>
        <v/>
      </c>
      <c r="AD7612">
        <f>IF($B7612="","",IFERROR(INDEX('CCA Util %'!$G:$G,MATCH($B7612,'CCA Util %'!$E:$E,0)),""))</f>
        <v/>
      </c>
      <c r="AE7612">
        <f>IF(OR($B7612="",$U7612=""),"",$U7612&amp;" &amp; "&amp;IF(OR($AD7612="",$AD7612=0),"Util NA",$AD7612&amp;" Util"))</f>
        <v/>
      </c>
    </row>
    <row r="7613" ht="15.75" customHeight="1" s="42">
      <c r="A7613" s="41" t="n"/>
      <c r="G7613" s="38" t="n"/>
      <c r="H7613" s="38" t="n"/>
      <c r="I7613" s="38" t="n"/>
      <c r="J7613" s="38" t="n"/>
      <c r="K7613" s="38" t="n"/>
      <c r="L7613" s="38" t="n"/>
      <c r="N7613" s="36">
        <f>IF($B7613="","",IF($C7613="SUPERSTORE","Superstore","DH"))</f>
        <v/>
      </c>
      <c r="O7613" s="36">
        <f>IF($B7613="","",IFERROR(VLOOKUP($B7613,Mapping!$A:$C,2,0),"Not Mapped"))</f>
        <v/>
      </c>
      <c r="P7613" s="36">
        <f>IF($B7613="","",IFERROR(VLOOKUP($B7613,Mapping!$A:$C,3,0),"Not Mapped"))</f>
        <v/>
      </c>
      <c r="Q7613" s="36">
        <f>IF($B7613="","",IFERROR(VLOOKUP($O7613,Leaders!$A:$B,2,0),"Not Mapped"))</f>
        <v/>
      </c>
      <c r="R7613" s="36">
        <f>IF($B7613="","",IF(COUNTIF(Exclusions!$A:$A,$B7613)&gt;0,"Yes","No"))</f>
        <v/>
      </c>
      <c r="S7613" s="38">
        <f>IF($B7613="","",MIN(1,DAY($A7613)/IF($N7613="Superstore",Settings!$B$5,Settings!$B$4)))</f>
        <v/>
      </c>
      <c r="T7613" s="38">
        <f>IF(OR($B7613="",$G7613="",$S7613=0),"",$G7613/$S7613)</f>
        <v/>
      </c>
      <c r="U7613" s="36">
        <f>IF($T7613="","",IF($T7613&lt;Settings!$B$8,"Critical",IF($T7613&lt;Settings!$B$9,"Semi Critical","Non Critical")))</f>
        <v/>
      </c>
      <c r="V7613" s="28" t="n"/>
      <c r="Z7613">
        <f>IF($B7613="","",IFERROR(VLOOKUP($B7613,'Plan HC for CCA'!$A:$B,2,0),""))</f>
        <v/>
      </c>
      <c r="AA7613">
        <f>IF(OR($B7613="",$Z7613=""),"",IF(N($M7613)&lt;$Z7613,"Delta","No Delta"))</f>
        <v/>
      </c>
      <c r="AB7613">
        <f>IF(OR($B7613="",$Z7613=""),"",MAX(0,$Z7613-N($M7613)))</f>
        <v/>
      </c>
      <c r="AC7613" s="46">
        <f>IF($B7613="","",IFERROR(INDEX('CCA Util %'!$H:$H,MATCH($B7613,'CCA Util %'!$E:$E,0)),""))</f>
        <v/>
      </c>
      <c r="AD7613">
        <f>IF($B7613="","",IFERROR(INDEX('CCA Util %'!$G:$G,MATCH($B7613,'CCA Util %'!$E:$E,0)),""))</f>
        <v/>
      </c>
      <c r="AE7613">
        <f>IF(OR($B7613="",$U7613=""),"",$U7613&amp;" &amp; "&amp;IF(OR($AD7613="",$AD7613=0),"Util NA",$AD7613&amp;" Util"))</f>
        <v/>
      </c>
    </row>
    <row r="7614" ht="15.75" customHeight="1" s="42">
      <c r="A7614" s="41" t="n"/>
      <c r="G7614" s="38" t="n"/>
      <c r="H7614" s="38" t="n"/>
      <c r="I7614" s="38" t="n"/>
      <c r="J7614" s="38" t="n"/>
      <c r="K7614" s="38" t="n"/>
      <c r="L7614" s="38" t="n"/>
      <c r="N7614" s="36">
        <f>IF($B7614="","",IF($C7614="SUPERSTORE","Superstore","DH"))</f>
        <v/>
      </c>
      <c r="O7614" s="36">
        <f>IF($B7614="","",IFERROR(VLOOKUP($B7614,Mapping!$A:$C,2,0),"Not Mapped"))</f>
        <v/>
      </c>
      <c r="P7614" s="36">
        <f>IF($B7614="","",IFERROR(VLOOKUP($B7614,Mapping!$A:$C,3,0),"Not Mapped"))</f>
        <v/>
      </c>
      <c r="Q7614" s="36">
        <f>IF($B7614="","",IFERROR(VLOOKUP($O7614,Leaders!$A:$B,2,0),"Not Mapped"))</f>
        <v/>
      </c>
      <c r="R7614" s="36">
        <f>IF($B7614="","",IF(COUNTIF(Exclusions!$A:$A,$B7614)&gt;0,"Yes","No"))</f>
        <v/>
      </c>
      <c r="S7614" s="38">
        <f>IF($B7614="","",MIN(1,DAY($A7614)/IF($N7614="Superstore",Settings!$B$5,Settings!$B$4)))</f>
        <v/>
      </c>
      <c r="T7614" s="38">
        <f>IF(OR($B7614="",$G7614="",$S7614=0),"",$G7614/$S7614)</f>
        <v/>
      </c>
      <c r="U7614" s="36">
        <f>IF($T7614="","",IF($T7614&lt;Settings!$B$8,"Critical",IF($T7614&lt;Settings!$B$9,"Semi Critical","Non Critical")))</f>
        <v/>
      </c>
      <c r="V7614" s="28" t="n"/>
      <c r="Z7614">
        <f>IF($B7614="","",IFERROR(VLOOKUP($B7614,'Plan HC for CCA'!$A:$B,2,0),""))</f>
        <v/>
      </c>
      <c r="AA7614">
        <f>IF(OR($B7614="",$Z7614=""),"",IF(N($M7614)&lt;$Z7614,"Delta","No Delta"))</f>
        <v/>
      </c>
      <c r="AB7614">
        <f>IF(OR($B7614="",$Z7614=""),"",MAX(0,$Z7614-N($M7614)))</f>
        <v/>
      </c>
      <c r="AC7614" s="46">
        <f>IF($B7614="","",IFERROR(INDEX('CCA Util %'!$H:$H,MATCH($B7614,'CCA Util %'!$E:$E,0)),""))</f>
        <v/>
      </c>
      <c r="AD7614">
        <f>IF($B7614="","",IFERROR(INDEX('CCA Util %'!$G:$G,MATCH($B7614,'CCA Util %'!$E:$E,0)),""))</f>
        <v/>
      </c>
      <c r="AE7614">
        <f>IF(OR($B7614="",$U7614=""),"",$U7614&amp;" &amp; "&amp;IF(OR($AD7614="",$AD7614=0),"Util NA",$AD7614&amp;" Util"))</f>
        <v/>
      </c>
    </row>
    <row r="7615" ht="15.75" customHeight="1" s="42">
      <c r="A7615" s="41" t="n"/>
      <c r="G7615" s="38" t="n"/>
      <c r="H7615" s="38" t="n"/>
      <c r="I7615" s="38" t="n"/>
      <c r="J7615" s="38" t="n"/>
      <c r="K7615" s="38" t="n"/>
      <c r="L7615" s="38" t="n"/>
      <c r="N7615" s="36">
        <f>IF($B7615="","",IF($C7615="SUPERSTORE","Superstore","DH"))</f>
        <v/>
      </c>
      <c r="O7615" s="36">
        <f>IF($B7615="","",IFERROR(VLOOKUP($B7615,Mapping!$A:$C,2,0),"Not Mapped"))</f>
        <v/>
      </c>
      <c r="P7615" s="36">
        <f>IF($B7615="","",IFERROR(VLOOKUP($B7615,Mapping!$A:$C,3,0),"Not Mapped"))</f>
        <v/>
      </c>
      <c r="Q7615" s="36">
        <f>IF($B7615="","",IFERROR(VLOOKUP($O7615,Leaders!$A:$B,2,0),"Not Mapped"))</f>
        <v/>
      </c>
      <c r="R7615" s="36">
        <f>IF($B7615="","",IF(COUNTIF(Exclusions!$A:$A,$B7615)&gt;0,"Yes","No"))</f>
        <v/>
      </c>
      <c r="S7615" s="38">
        <f>IF($B7615="","",MIN(1,DAY($A7615)/IF($N7615="Superstore",Settings!$B$5,Settings!$B$4)))</f>
        <v/>
      </c>
      <c r="T7615" s="38">
        <f>IF(OR($B7615="",$G7615="",$S7615=0),"",$G7615/$S7615)</f>
        <v/>
      </c>
      <c r="U7615" s="36">
        <f>IF($T7615="","",IF($T7615&lt;Settings!$B$8,"Critical",IF($T7615&lt;Settings!$B$9,"Semi Critical","Non Critical")))</f>
        <v/>
      </c>
      <c r="V7615" s="28" t="n"/>
      <c r="Z7615">
        <f>IF($B7615="","",IFERROR(VLOOKUP($B7615,'Plan HC for CCA'!$A:$B,2,0),""))</f>
        <v/>
      </c>
      <c r="AA7615">
        <f>IF(OR($B7615="",$Z7615=""),"",IF(N($M7615)&lt;$Z7615,"Delta","No Delta"))</f>
        <v/>
      </c>
      <c r="AB7615">
        <f>IF(OR($B7615="",$Z7615=""),"",MAX(0,$Z7615-N($M7615)))</f>
        <v/>
      </c>
      <c r="AC7615" s="46">
        <f>IF($B7615="","",IFERROR(INDEX('CCA Util %'!$H:$H,MATCH($B7615,'CCA Util %'!$E:$E,0)),""))</f>
        <v/>
      </c>
      <c r="AD7615">
        <f>IF($B7615="","",IFERROR(INDEX('CCA Util %'!$G:$G,MATCH($B7615,'CCA Util %'!$E:$E,0)),""))</f>
        <v/>
      </c>
      <c r="AE7615">
        <f>IF(OR($B7615="",$U7615=""),"",$U7615&amp;" &amp; "&amp;IF(OR($AD7615="",$AD7615=0),"Util NA",$AD7615&amp;" Util"))</f>
        <v/>
      </c>
    </row>
    <row r="7616" ht="15.75" customHeight="1" s="42">
      <c r="A7616" s="41" t="n"/>
      <c r="G7616" s="38" t="n"/>
      <c r="H7616" s="38" t="n"/>
      <c r="I7616" s="38" t="n"/>
      <c r="J7616" s="38" t="n"/>
      <c r="K7616" s="38" t="n"/>
      <c r="L7616" s="38" t="n"/>
      <c r="N7616" s="36">
        <f>IF($B7616="","",IF($C7616="SUPERSTORE","Superstore","DH"))</f>
        <v/>
      </c>
      <c r="O7616" s="36">
        <f>IF($B7616="","",IFERROR(VLOOKUP($B7616,Mapping!$A:$C,2,0),"Not Mapped"))</f>
        <v/>
      </c>
      <c r="P7616" s="36">
        <f>IF($B7616="","",IFERROR(VLOOKUP($B7616,Mapping!$A:$C,3,0),"Not Mapped"))</f>
        <v/>
      </c>
      <c r="Q7616" s="36">
        <f>IF($B7616="","",IFERROR(VLOOKUP($O7616,Leaders!$A:$B,2,0),"Not Mapped"))</f>
        <v/>
      </c>
      <c r="R7616" s="36">
        <f>IF($B7616="","",IF(COUNTIF(Exclusions!$A:$A,$B7616)&gt;0,"Yes","No"))</f>
        <v/>
      </c>
      <c r="S7616" s="38">
        <f>IF($B7616="","",MIN(1,DAY($A7616)/IF($N7616="Superstore",Settings!$B$5,Settings!$B$4)))</f>
        <v/>
      </c>
      <c r="T7616" s="38">
        <f>IF(OR($B7616="",$G7616="",$S7616=0),"",$G7616/$S7616)</f>
        <v/>
      </c>
      <c r="U7616" s="36">
        <f>IF($T7616="","",IF($T7616&lt;Settings!$B$8,"Critical",IF($T7616&lt;Settings!$B$9,"Semi Critical","Non Critical")))</f>
        <v/>
      </c>
      <c r="V7616" s="28" t="n"/>
      <c r="Z7616">
        <f>IF($B7616="","",IFERROR(VLOOKUP($B7616,'Plan HC for CCA'!$A:$B,2,0),""))</f>
        <v/>
      </c>
      <c r="AA7616">
        <f>IF(OR($B7616="",$Z7616=""),"",IF(N($M7616)&lt;$Z7616,"Delta","No Delta"))</f>
        <v/>
      </c>
      <c r="AB7616">
        <f>IF(OR($B7616="",$Z7616=""),"",MAX(0,$Z7616-N($M7616)))</f>
        <v/>
      </c>
      <c r="AC7616" s="46">
        <f>IF($B7616="","",IFERROR(INDEX('CCA Util %'!$H:$H,MATCH($B7616,'CCA Util %'!$E:$E,0)),""))</f>
        <v/>
      </c>
      <c r="AD7616">
        <f>IF($B7616="","",IFERROR(INDEX('CCA Util %'!$G:$G,MATCH($B7616,'CCA Util %'!$E:$E,0)),""))</f>
        <v/>
      </c>
      <c r="AE7616">
        <f>IF(OR($B7616="",$U7616=""),"",$U7616&amp;" &amp; "&amp;IF(OR($AD7616="",$AD7616=0),"Util NA",$AD7616&amp;" Util"))</f>
        <v/>
      </c>
    </row>
    <row r="7617" ht="15.75" customHeight="1" s="42">
      <c r="A7617" s="41" t="n"/>
      <c r="G7617" s="38" t="n"/>
      <c r="H7617" s="38" t="n"/>
      <c r="I7617" s="38" t="n"/>
      <c r="J7617" s="38" t="n"/>
      <c r="K7617" s="38" t="n"/>
      <c r="L7617" s="38" t="n"/>
      <c r="N7617" s="36">
        <f>IF($B7617="","",IF($C7617="SUPERSTORE","Superstore","DH"))</f>
        <v/>
      </c>
      <c r="O7617" s="36">
        <f>IF($B7617="","",IFERROR(VLOOKUP($B7617,Mapping!$A:$C,2,0),"Not Mapped"))</f>
        <v/>
      </c>
      <c r="P7617" s="36">
        <f>IF($B7617="","",IFERROR(VLOOKUP($B7617,Mapping!$A:$C,3,0),"Not Mapped"))</f>
        <v/>
      </c>
      <c r="Q7617" s="36">
        <f>IF($B7617="","",IFERROR(VLOOKUP($O7617,Leaders!$A:$B,2,0),"Not Mapped"))</f>
        <v/>
      </c>
      <c r="R7617" s="36">
        <f>IF($B7617="","",IF(COUNTIF(Exclusions!$A:$A,$B7617)&gt;0,"Yes","No"))</f>
        <v/>
      </c>
      <c r="S7617" s="38">
        <f>IF($B7617="","",MIN(1,DAY($A7617)/IF($N7617="Superstore",Settings!$B$5,Settings!$B$4)))</f>
        <v/>
      </c>
      <c r="T7617" s="38">
        <f>IF(OR($B7617="",$G7617="",$S7617=0),"",$G7617/$S7617)</f>
        <v/>
      </c>
      <c r="U7617" s="36">
        <f>IF($T7617="","",IF($T7617&lt;Settings!$B$8,"Critical",IF($T7617&lt;Settings!$B$9,"Semi Critical","Non Critical")))</f>
        <v/>
      </c>
      <c r="V7617" s="28" t="n"/>
      <c r="Z7617">
        <f>IF($B7617="","",IFERROR(VLOOKUP($B7617,'Plan HC for CCA'!$A:$B,2,0),""))</f>
        <v/>
      </c>
      <c r="AA7617">
        <f>IF(OR($B7617="",$Z7617=""),"",IF(N($M7617)&lt;$Z7617,"Delta","No Delta"))</f>
        <v/>
      </c>
      <c r="AB7617">
        <f>IF(OR($B7617="",$Z7617=""),"",MAX(0,$Z7617-N($M7617)))</f>
        <v/>
      </c>
      <c r="AC7617" s="46">
        <f>IF($B7617="","",IFERROR(INDEX('CCA Util %'!$H:$H,MATCH($B7617,'CCA Util %'!$E:$E,0)),""))</f>
        <v/>
      </c>
      <c r="AD7617">
        <f>IF($B7617="","",IFERROR(INDEX('CCA Util %'!$G:$G,MATCH($B7617,'CCA Util %'!$E:$E,0)),""))</f>
        <v/>
      </c>
      <c r="AE7617">
        <f>IF(OR($B7617="",$U7617=""),"",$U7617&amp;" &amp; "&amp;IF(OR($AD7617="",$AD7617=0),"Util NA",$AD7617&amp;" Util"))</f>
        <v/>
      </c>
    </row>
    <row r="7618" ht="15.75" customHeight="1" s="42">
      <c r="A7618" s="41" t="n"/>
      <c r="G7618" s="38" t="n"/>
      <c r="H7618" s="38" t="n"/>
      <c r="I7618" s="38" t="n"/>
      <c r="J7618" s="38" t="n"/>
      <c r="K7618" s="38" t="n"/>
      <c r="L7618" s="38" t="n"/>
      <c r="N7618" s="36">
        <f>IF($B7618="","",IF($C7618="SUPERSTORE","Superstore","DH"))</f>
        <v/>
      </c>
      <c r="O7618" s="36">
        <f>IF($B7618="","",IFERROR(VLOOKUP($B7618,Mapping!$A:$C,2,0),"Not Mapped"))</f>
        <v/>
      </c>
      <c r="P7618" s="36">
        <f>IF($B7618="","",IFERROR(VLOOKUP($B7618,Mapping!$A:$C,3,0),"Not Mapped"))</f>
        <v/>
      </c>
      <c r="Q7618" s="36">
        <f>IF($B7618="","",IFERROR(VLOOKUP($O7618,Leaders!$A:$B,2,0),"Not Mapped"))</f>
        <v/>
      </c>
      <c r="R7618" s="36">
        <f>IF($B7618="","",IF(COUNTIF(Exclusions!$A:$A,$B7618)&gt;0,"Yes","No"))</f>
        <v/>
      </c>
      <c r="S7618" s="38">
        <f>IF($B7618="","",MIN(1,DAY($A7618)/IF($N7618="Superstore",Settings!$B$5,Settings!$B$4)))</f>
        <v/>
      </c>
      <c r="T7618" s="38">
        <f>IF(OR($B7618="",$G7618="",$S7618=0),"",$G7618/$S7618)</f>
        <v/>
      </c>
      <c r="U7618" s="36">
        <f>IF($T7618="","",IF($T7618&lt;Settings!$B$8,"Critical",IF($T7618&lt;Settings!$B$9,"Semi Critical","Non Critical")))</f>
        <v/>
      </c>
      <c r="V7618" s="28" t="n"/>
      <c r="Z7618">
        <f>IF($B7618="","",IFERROR(VLOOKUP($B7618,'Plan HC for CCA'!$A:$B,2,0),""))</f>
        <v/>
      </c>
      <c r="AA7618">
        <f>IF(OR($B7618="",$Z7618=""),"",IF(N($M7618)&lt;$Z7618,"Delta","No Delta"))</f>
        <v/>
      </c>
      <c r="AB7618">
        <f>IF(OR($B7618="",$Z7618=""),"",MAX(0,$Z7618-N($M7618)))</f>
        <v/>
      </c>
      <c r="AC7618" s="46">
        <f>IF($B7618="","",IFERROR(INDEX('CCA Util %'!$H:$H,MATCH($B7618,'CCA Util %'!$E:$E,0)),""))</f>
        <v/>
      </c>
      <c r="AD7618">
        <f>IF($B7618="","",IFERROR(INDEX('CCA Util %'!$G:$G,MATCH($B7618,'CCA Util %'!$E:$E,0)),""))</f>
        <v/>
      </c>
      <c r="AE7618">
        <f>IF(OR($B7618="",$U7618=""),"",$U7618&amp;" &amp; "&amp;IF(OR($AD7618="",$AD7618=0),"Util NA",$AD7618&amp;" Util"))</f>
        <v/>
      </c>
    </row>
    <row r="7619" ht="15.75" customHeight="1" s="42">
      <c r="A7619" s="41" t="n"/>
      <c r="G7619" s="38" t="n"/>
      <c r="H7619" s="38" t="n"/>
      <c r="I7619" s="38" t="n"/>
      <c r="J7619" s="38" t="n"/>
      <c r="K7619" s="38" t="n"/>
      <c r="L7619" s="38" t="n"/>
      <c r="N7619" s="36">
        <f>IF($B7619="","",IF($C7619="SUPERSTORE","Superstore","DH"))</f>
        <v/>
      </c>
      <c r="O7619" s="36">
        <f>IF($B7619="","",IFERROR(VLOOKUP($B7619,Mapping!$A:$C,2,0),"Not Mapped"))</f>
        <v/>
      </c>
      <c r="P7619" s="36">
        <f>IF($B7619="","",IFERROR(VLOOKUP($B7619,Mapping!$A:$C,3,0),"Not Mapped"))</f>
        <v/>
      </c>
      <c r="Q7619" s="36">
        <f>IF($B7619="","",IFERROR(VLOOKUP($O7619,Leaders!$A:$B,2,0),"Not Mapped"))</f>
        <v/>
      </c>
      <c r="R7619" s="36">
        <f>IF($B7619="","",IF(COUNTIF(Exclusions!$A:$A,$B7619)&gt;0,"Yes","No"))</f>
        <v/>
      </c>
      <c r="S7619" s="38">
        <f>IF($B7619="","",MIN(1,DAY($A7619)/IF($N7619="Superstore",Settings!$B$5,Settings!$B$4)))</f>
        <v/>
      </c>
      <c r="T7619" s="38">
        <f>IF(OR($B7619="",$G7619="",$S7619=0),"",$G7619/$S7619)</f>
        <v/>
      </c>
      <c r="U7619" s="36">
        <f>IF($T7619="","",IF($T7619&lt;Settings!$B$8,"Critical",IF($T7619&lt;Settings!$B$9,"Semi Critical","Non Critical")))</f>
        <v/>
      </c>
      <c r="V7619" s="28" t="n"/>
      <c r="Z7619">
        <f>IF($B7619="","",IFERROR(VLOOKUP($B7619,'Plan HC for CCA'!$A:$B,2,0),""))</f>
        <v/>
      </c>
      <c r="AA7619">
        <f>IF(OR($B7619="",$Z7619=""),"",IF(N($M7619)&lt;$Z7619,"Delta","No Delta"))</f>
        <v/>
      </c>
      <c r="AB7619">
        <f>IF(OR($B7619="",$Z7619=""),"",MAX(0,$Z7619-N($M7619)))</f>
        <v/>
      </c>
      <c r="AC7619" s="46">
        <f>IF($B7619="","",IFERROR(INDEX('CCA Util %'!$H:$H,MATCH($B7619,'CCA Util %'!$E:$E,0)),""))</f>
        <v/>
      </c>
      <c r="AD7619">
        <f>IF($B7619="","",IFERROR(INDEX('CCA Util %'!$G:$G,MATCH($B7619,'CCA Util %'!$E:$E,0)),""))</f>
        <v/>
      </c>
      <c r="AE7619">
        <f>IF(OR($B7619="",$U7619=""),"",$U7619&amp;" &amp; "&amp;IF(OR($AD7619="",$AD7619=0),"Util NA",$AD7619&amp;" Util"))</f>
        <v/>
      </c>
    </row>
    <row r="7620" ht="15.75" customHeight="1" s="42">
      <c r="A7620" s="41" t="n"/>
      <c r="G7620" s="38" t="n"/>
      <c r="H7620" s="38" t="n"/>
      <c r="I7620" s="38" t="n"/>
      <c r="J7620" s="38" t="n"/>
      <c r="K7620" s="38" t="n"/>
      <c r="L7620" s="38" t="n"/>
      <c r="N7620" s="36">
        <f>IF($B7620="","",IF($C7620="SUPERSTORE","Superstore","DH"))</f>
        <v/>
      </c>
      <c r="O7620" s="36">
        <f>IF($B7620="","",IFERROR(VLOOKUP($B7620,Mapping!$A:$C,2,0),"Not Mapped"))</f>
        <v/>
      </c>
      <c r="P7620" s="36">
        <f>IF($B7620="","",IFERROR(VLOOKUP($B7620,Mapping!$A:$C,3,0),"Not Mapped"))</f>
        <v/>
      </c>
      <c r="Q7620" s="36">
        <f>IF($B7620="","",IFERROR(VLOOKUP($O7620,Leaders!$A:$B,2,0),"Not Mapped"))</f>
        <v/>
      </c>
      <c r="R7620" s="36">
        <f>IF($B7620="","",IF(COUNTIF(Exclusions!$A:$A,$B7620)&gt;0,"Yes","No"))</f>
        <v/>
      </c>
      <c r="S7620" s="38">
        <f>IF($B7620="","",MIN(1,DAY($A7620)/IF($N7620="Superstore",Settings!$B$5,Settings!$B$4)))</f>
        <v/>
      </c>
      <c r="T7620" s="38">
        <f>IF(OR($B7620="",$G7620="",$S7620=0),"",$G7620/$S7620)</f>
        <v/>
      </c>
      <c r="U7620" s="36">
        <f>IF($T7620="","",IF($T7620&lt;Settings!$B$8,"Critical",IF($T7620&lt;Settings!$B$9,"Semi Critical","Non Critical")))</f>
        <v/>
      </c>
      <c r="V7620" s="28" t="n"/>
      <c r="Z7620">
        <f>IF($B7620="","",IFERROR(VLOOKUP($B7620,'Plan HC for CCA'!$A:$B,2,0),""))</f>
        <v/>
      </c>
      <c r="AA7620">
        <f>IF(OR($B7620="",$Z7620=""),"",IF(N($M7620)&lt;$Z7620,"Delta","No Delta"))</f>
        <v/>
      </c>
      <c r="AB7620">
        <f>IF(OR($B7620="",$Z7620=""),"",MAX(0,$Z7620-N($M7620)))</f>
        <v/>
      </c>
      <c r="AC7620" s="46">
        <f>IF($B7620="","",IFERROR(INDEX('CCA Util %'!$H:$H,MATCH($B7620,'CCA Util %'!$E:$E,0)),""))</f>
        <v/>
      </c>
      <c r="AD7620">
        <f>IF($B7620="","",IFERROR(INDEX('CCA Util %'!$G:$G,MATCH($B7620,'CCA Util %'!$E:$E,0)),""))</f>
        <v/>
      </c>
      <c r="AE7620">
        <f>IF(OR($B7620="",$U7620=""),"",$U7620&amp;" &amp; "&amp;IF(OR($AD7620="",$AD7620=0),"Util NA",$AD7620&amp;" Util"))</f>
        <v/>
      </c>
    </row>
    <row r="7621" ht="15.75" customHeight="1" s="42">
      <c r="A7621" s="41" t="n"/>
      <c r="G7621" s="38" t="n"/>
      <c r="H7621" s="38" t="n"/>
      <c r="I7621" s="38" t="n"/>
      <c r="J7621" s="38" t="n"/>
      <c r="K7621" s="38" t="n"/>
      <c r="L7621" s="38" t="n"/>
      <c r="N7621" s="36">
        <f>IF($B7621="","",IF($C7621="SUPERSTORE","Superstore","DH"))</f>
        <v/>
      </c>
      <c r="O7621" s="36">
        <f>IF($B7621="","",IFERROR(VLOOKUP($B7621,Mapping!$A:$C,2,0),"Not Mapped"))</f>
        <v/>
      </c>
      <c r="P7621" s="36">
        <f>IF($B7621="","",IFERROR(VLOOKUP($B7621,Mapping!$A:$C,3,0),"Not Mapped"))</f>
        <v/>
      </c>
      <c r="Q7621" s="36">
        <f>IF($B7621="","",IFERROR(VLOOKUP($O7621,Leaders!$A:$B,2,0),"Not Mapped"))</f>
        <v/>
      </c>
      <c r="R7621" s="36">
        <f>IF($B7621="","",IF(COUNTIF(Exclusions!$A:$A,$B7621)&gt;0,"Yes","No"))</f>
        <v/>
      </c>
      <c r="S7621" s="38">
        <f>IF($B7621="","",MIN(1,DAY($A7621)/IF($N7621="Superstore",Settings!$B$5,Settings!$B$4)))</f>
        <v/>
      </c>
      <c r="T7621" s="38">
        <f>IF(OR($B7621="",$G7621="",$S7621=0),"",$G7621/$S7621)</f>
        <v/>
      </c>
      <c r="U7621" s="36">
        <f>IF($T7621="","",IF($T7621&lt;Settings!$B$8,"Critical",IF($T7621&lt;Settings!$B$9,"Semi Critical","Non Critical")))</f>
        <v/>
      </c>
      <c r="V7621" s="28" t="n"/>
      <c r="Z7621">
        <f>IF($B7621="","",IFERROR(VLOOKUP($B7621,'Plan HC for CCA'!$A:$B,2,0),""))</f>
        <v/>
      </c>
      <c r="AA7621">
        <f>IF(OR($B7621="",$Z7621=""),"",IF(N($M7621)&lt;$Z7621,"Delta","No Delta"))</f>
        <v/>
      </c>
      <c r="AB7621">
        <f>IF(OR($B7621="",$Z7621=""),"",MAX(0,$Z7621-N($M7621)))</f>
        <v/>
      </c>
      <c r="AC7621" s="46">
        <f>IF($B7621="","",IFERROR(INDEX('CCA Util %'!$H:$H,MATCH($B7621,'CCA Util %'!$E:$E,0)),""))</f>
        <v/>
      </c>
      <c r="AD7621">
        <f>IF($B7621="","",IFERROR(INDEX('CCA Util %'!$G:$G,MATCH($B7621,'CCA Util %'!$E:$E,0)),""))</f>
        <v/>
      </c>
      <c r="AE7621">
        <f>IF(OR($B7621="",$U7621=""),"",$U7621&amp;" &amp; "&amp;IF(OR($AD7621="",$AD7621=0),"Util NA",$AD7621&amp;" Util"))</f>
        <v/>
      </c>
    </row>
    <row r="7622" ht="15.75" customHeight="1" s="42">
      <c r="A7622" s="41" t="n"/>
      <c r="G7622" s="38" t="n"/>
      <c r="H7622" s="38" t="n"/>
      <c r="I7622" s="38" t="n"/>
      <c r="J7622" s="38" t="n"/>
      <c r="K7622" s="38" t="n"/>
      <c r="L7622" s="38" t="n"/>
      <c r="N7622" s="36">
        <f>IF($B7622="","",IF($C7622="SUPERSTORE","Superstore","DH"))</f>
        <v/>
      </c>
      <c r="O7622" s="36">
        <f>IF($B7622="","",IFERROR(VLOOKUP($B7622,Mapping!$A:$C,2,0),"Not Mapped"))</f>
        <v/>
      </c>
      <c r="P7622" s="36">
        <f>IF($B7622="","",IFERROR(VLOOKUP($B7622,Mapping!$A:$C,3,0),"Not Mapped"))</f>
        <v/>
      </c>
      <c r="Q7622" s="36">
        <f>IF($B7622="","",IFERROR(VLOOKUP($O7622,Leaders!$A:$B,2,0),"Not Mapped"))</f>
        <v/>
      </c>
      <c r="R7622" s="36">
        <f>IF($B7622="","",IF(COUNTIF(Exclusions!$A:$A,$B7622)&gt;0,"Yes","No"))</f>
        <v/>
      </c>
      <c r="S7622" s="38">
        <f>IF($B7622="","",MIN(1,DAY($A7622)/IF($N7622="Superstore",Settings!$B$5,Settings!$B$4)))</f>
        <v/>
      </c>
      <c r="T7622" s="38">
        <f>IF(OR($B7622="",$G7622="",$S7622=0),"",$G7622/$S7622)</f>
        <v/>
      </c>
      <c r="U7622" s="36">
        <f>IF($T7622="","",IF($T7622&lt;Settings!$B$8,"Critical",IF($T7622&lt;Settings!$B$9,"Semi Critical","Non Critical")))</f>
        <v/>
      </c>
      <c r="V7622" s="28" t="n"/>
      <c r="Z7622">
        <f>IF($B7622="","",IFERROR(VLOOKUP($B7622,'Plan HC for CCA'!$A:$B,2,0),""))</f>
        <v/>
      </c>
      <c r="AA7622">
        <f>IF(OR($B7622="",$Z7622=""),"",IF(N($M7622)&lt;$Z7622,"Delta","No Delta"))</f>
        <v/>
      </c>
      <c r="AB7622">
        <f>IF(OR($B7622="",$Z7622=""),"",MAX(0,$Z7622-N($M7622)))</f>
        <v/>
      </c>
      <c r="AC7622" s="46">
        <f>IF($B7622="","",IFERROR(INDEX('CCA Util %'!$H:$H,MATCH($B7622,'CCA Util %'!$E:$E,0)),""))</f>
        <v/>
      </c>
      <c r="AD7622">
        <f>IF($B7622="","",IFERROR(INDEX('CCA Util %'!$G:$G,MATCH($B7622,'CCA Util %'!$E:$E,0)),""))</f>
        <v/>
      </c>
      <c r="AE7622">
        <f>IF(OR($B7622="",$U7622=""),"",$U7622&amp;" &amp; "&amp;IF(OR($AD7622="",$AD7622=0),"Util NA",$AD7622&amp;" Util"))</f>
        <v/>
      </c>
    </row>
    <row r="7623" ht="15.75" customHeight="1" s="42">
      <c r="A7623" s="41" t="n"/>
      <c r="G7623" s="38" t="n"/>
      <c r="H7623" s="38" t="n"/>
      <c r="I7623" s="38" t="n"/>
      <c r="J7623" s="38" t="n"/>
      <c r="K7623" s="38" t="n"/>
      <c r="L7623" s="38" t="n"/>
      <c r="N7623" s="36">
        <f>IF($B7623="","",IF($C7623="SUPERSTORE","Superstore","DH"))</f>
        <v/>
      </c>
      <c r="O7623" s="36">
        <f>IF($B7623="","",IFERROR(VLOOKUP($B7623,Mapping!$A:$C,2,0),"Not Mapped"))</f>
        <v/>
      </c>
      <c r="P7623" s="36">
        <f>IF($B7623="","",IFERROR(VLOOKUP($B7623,Mapping!$A:$C,3,0),"Not Mapped"))</f>
        <v/>
      </c>
      <c r="Q7623" s="36">
        <f>IF($B7623="","",IFERROR(VLOOKUP($O7623,Leaders!$A:$B,2,0),"Not Mapped"))</f>
        <v/>
      </c>
      <c r="R7623" s="36">
        <f>IF($B7623="","",IF(COUNTIF(Exclusions!$A:$A,$B7623)&gt;0,"Yes","No"))</f>
        <v/>
      </c>
      <c r="S7623" s="38">
        <f>IF($B7623="","",MIN(1,DAY($A7623)/IF($N7623="Superstore",Settings!$B$5,Settings!$B$4)))</f>
        <v/>
      </c>
      <c r="T7623" s="38">
        <f>IF(OR($B7623="",$G7623="",$S7623=0),"",$G7623/$S7623)</f>
        <v/>
      </c>
      <c r="U7623" s="36">
        <f>IF($T7623="","",IF($T7623&lt;Settings!$B$8,"Critical",IF($T7623&lt;Settings!$B$9,"Semi Critical","Non Critical")))</f>
        <v/>
      </c>
      <c r="V7623" s="28" t="n"/>
      <c r="Z7623">
        <f>IF($B7623="","",IFERROR(VLOOKUP($B7623,'Plan HC for CCA'!$A:$B,2,0),""))</f>
        <v/>
      </c>
      <c r="AA7623">
        <f>IF(OR($B7623="",$Z7623=""),"",IF(N($M7623)&lt;$Z7623,"Delta","No Delta"))</f>
        <v/>
      </c>
      <c r="AB7623">
        <f>IF(OR($B7623="",$Z7623=""),"",MAX(0,$Z7623-N($M7623)))</f>
        <v/>
      </c>
      <c r="AC7623" s="46">
        <f>IF($B7623="","",IFERROR(INDEX('CCA Util %'!$H:$H,MATCH($B7623,'CCA Util %'!$E:$E,0)),""))</f>
        <v/>
      </c>
      <c r="AD7623">
        <f>IF($B7623="","",IFERROR(INDEX('CCA Util %'!$G:$G,MATCH($B7623,'CCA Util %'!$E:$E,0)),""))</f>
        <v/>
      </c>
      <c r="AE7623">
        <f>IF(OR($B7623="",$U7623=""),"",$U7623&amp;" &amp; "&amp;IF(OR($AD7623="",$AD7623=0),"Util NA",$AD7623&amp;" Util"))</f>
        <v/>
      </c>
    </row>
    <row r="7624" ht="15.75" customHeight="1" s="42">
      <c r="A7624" s="41" t="n"/>
      <c r="G7624" s="38" t="n"/>
      <c r="H7624" s="38" t="n"/>
      <c r="I7624" s="38" t="n"/>
      <c r="J7624" s="38" t="n"/>
      <c r="K7624" s="38" t="n"/>
      <c r="L7624" s="38" t="n"/>
      <c r="N7624" s="36">
        <f>IF($B7624="","",IF($C7624="SUPERSTORE","Superstore","DH"))</f>
        <v/>
      </c>
      <c r="O7624" s="36">
        <f>IF($B7624="","",IFERROR(VLOOKUP($B7624,Mapping!$A:$C,2,0),"Not Mapped"))</f>
        <v/>
      </c>
      <c r="P7624" s="36">
        <f>IF($B7624="","",IFERROR(VLOOKUP($B7624,Mapping!$A:$C,3,0),"Not Mapped"))</f>
        <v/>
      </c>
      <c r="Q7624" s="36">
        <f>IF($B7624="","",IFERROR(VLOOKUP($O7624,Leaders!$A:$B,2,0),"Not Mapped"))</f>
        <v/>
      </c>
      <c r="R7624" s="36">
        <f>IF($B7624="","",IF(COUNTIF(Exclusions!$A:$A,$B7624)&gt;0,"Yes","No"))</f>
        <v/>
      </c>
      <c r="S7624" s="38">
        <f>IF($B7624="","",MIN(1,DAY($A7624)/IF($N7624="Superstore",Settings!$B$5,Settings!$B$4)))</f>
        <v/>
      </c>
      <c r="T7624" s="38">
        <f>IF(OR($B7624="",$G7624="",$S7624=0),"",$G7624/$S7624)</f>
        <v/>
      </c>
      <c r="U7624" s="36">
        <f>IF($T7624="","",IF($T7624&lt;Settings!$B$8,"Critical",IF($T7624&lt;Settings!$B$9,"Semi Critical","Non Critical")))</f>
        <v/>
      </c>
      <c r="V7624" s="28" t="n"/>
      <c r="Z7624">
        <f>IF($B7624="","",IFERROR(VLOOKUP($B7624,'Plan HC for CCA'!$A:$B,2,0),""))</f>
        <v/>
      </c>
      <c r="AA7624">
        <f>IF(OR($B7624="",$Z7624=""),"",IF(N($M7624)&lt;$Z7624,"Delta","No Delta"))</f>
        <v/>
      </c>
      <c r="AB7624">
        <f>IF(OR($B7624="",$Z7624=""),"",MAX(0,$Z7624-N($M7624)))</f>
        <v/>
      </c>
      <c r="AC7624" s="46">
        <f>IF($B7624="","",IFERROR(INDEX('CCA Util %'!$H:$H,MATCH($B7624,'CCA Util %'!$E:$E,0)),""))</f>
        <v/>
      </c>
      <c r="AD7624">
        <f>IF($B7624="","",IFERROR(INDEX('CCA Util %'!$G:$G,MATCH($B7624,'CCA Util %'!$E:$E,0)),""))</f>
        <v/>
      </c>
      <c r="AE7624">
        <f>IF(OR($B7624="",$U7624=""),"",$U7624&amp;" &amp; "&amp;IF(OR($AD7624="",$AD7624=0),"Util NA",$AD7624&amp;" Util"))</f>
        <v/>
      </c>
    </row>
    <row r="7625" ht="15.75" customHeight="1" s="42">
      <c r="A7625" s="41" t="n"/>
      <c r="G7625" s="38" t="n"/>
      <c r="H7625" s="38" t="n"/>
      <c r="I7625" s="38" t="n"/>
      <c r="J7625" s="38" t="n"/>
      <c r="K7625" s="38" t="n"/>
      <c r="L7625" s="38" t="n"/>
      <c r="N7625" s="36">
        <f>IF($B7625="","",IF($C7625="SUPERSTORE","Superstore","DH"))</f>
        <v/>
      </c>
      <c r="O7625" s="36">
        <f>IF($B7625="","",IFERROR(VLOOKUP($B7625,Mapping!$A:$C,2,0),"Not Mapped"))</f>
        <v/>
      </c>
      <c r="P7625" s="36">
        <f>IF($B7625="","",IFERROR(VLOOKUP($B7625,Mapping!$A:$C,3,0),"Not Mapped"))</f>
        <v/>
      </c>
      <c r="Q7625" s="36">
        <f>IF($B7625="","",IFERROR(VLOOKUP($O7625,Leaders!$A:$B,2,0),"Not Mapped"))</f>
        <v/>
      </c>
      <c r="R7625" s="36">
        <f>IF($B7625="","",IF(COUNTIF(Exclusions!$A:$A,$B7625)&gt;0,"Yes","No"))</f>
        <v/>
      </c>
      <c r="S7625" s="38">
        <f>IF($B7625="","",MIN(1,DAY($A7625)/IF($N7625="Superstore",Settings!$B$5,Settings!$B$4)))</f>
        <v/>
      </c>
      <c r="T7625" s="38">
        <f>IF(OR($B7625="",$G7625="",$S7625=0),"",$G7625/$S7625)</f>
        <v/>
      </c>
      <c r="U7625" s="36">
        <f>IF($T7625="","",IF($T7625&lt;Settings!$B$8,"Critical",IF($T7625&lt;Settings!$B$9,"Semi Critical","Non Critical")))</f>
        <v/>
      </c>
      <c r="V7625" s="28" t="n"/>
      <c r="Z7625">
        <f>IF($B7625="","",IFERROR(VLOOKUP($B7625,'Plan HC for CCA'!$A:$B,2,0),""))</f>
        <v/>
      </c>
      <c r="AA7625">
        <f>IF(OR($B7625="",$Z7625=""),"",IF(N($M7625)&lt;$Z7625,"Delta","No Delta"))</f>
        <v/>
      </c>
      <c r="AB7625">
        <f>IF(OR($B7625="",$Z7625=""),"",MAX(0,$Z7625-N($M7625)))</f>
        <v/>
      </c>
      <c r="AC7625" s="46">
        <f>IF($B7625="","",IFERROR(INDEX('CCA Util %'!$H:$H,MATCH($B7625,'CCA Util %'!$E:$E,0)),""))</f>
        <v/>
      </c>
      <c r="AD7625">
        <f>IF($B7625="","",IFERROR(INDEX('CCA Util %'!$G:$G,MATCH($B7625,'CCA Util %'!$E:$E,0)),""))</f>
        <v/>
      </c>
      <c r="AE7625">
        <f>IF(OR($B7625="",$U7625=""),"",$U7625&amp;" &amp; "&amp;IF(OR($AD7625="",$AD7625=0),"Util NA",$AD7625&amp;" Util"))</f>
        <v/>
      </c>
    </row>
    <row r="7626" ht="15.75" customHeight="1" s="42">
      <c r="A7626" s="41" t="n"/>
      <c r="G7626" s="38" t="n"/>
      <c r="H7626" s="38" t="n"/>
      <c r="I7626" s="38" t="n"/>
      <c r="J7626" s="38" t="n"/>
      <c r="K7626" s="38" t="n"/>
      <c r="L7626" s="38" t="n"/>
      <c r="N7626" s="36">
        <f>IF($B7626="","",IF($C7626="SUPERSTORE","Superstore","DH"))</f>
        <v/>
      </c>
      <c r="O7626" s="36">
        <f>IF($B7626="","",IFERROR(VLOOKUP($B7626,Mapping!$A:$C,2,0),"Not Mapped"))</f>
        <v/>
      </c>
      <c r="P7626" s="36">
        <f>IF($B7626="","",IFERROR(VLOOKUP($B7626,Mapping!$A:$C,3,0),"Not Mapped"))</f>
        <v/>
      </c>
      <c r="Q7626" s="36">
        <f>IF($B7626="","",IFERROR(VLOOKUP($O7626,Leaders!$A:$B,2,0),"Not Mapped"))</f>
        <v/>
      </c>
      <c r="R7626" s="36">
        <f>IF($B7626="","",IF(COUNTIF(Exclusions!$A:$A,$B7626)&gt;0,"Yes","No"))</f>
        <v/>
      </c>
      <c r="S7626" s="38">
        <f>IF($B7626="","",MIN(1,DAY($A7626)/IF($N7626="Superstore",Settings!$B$5,Settings!$B$4)))</f>
        <v/>
      </c>
      <c r="T7626" s="38">
        <f>IF(OR($B7626="",$G7626="",$S7626=0),"",$G7626/$S7626)</f>
        <v/>
      </c>
      <c r="U7626" s="36">
        <f>IF($T7626="","",IF($T7626&lt;Settings!$B$8,"Critical",IF($T7626&lt;Settings!$B$9,"Semi Critical","Non Critical")))</f>
        <v/>
      </c>
      <c r="V7626" s="28" t="n"/>
      <c r="Z7626">
        <f>IF($B7626="","",IFERROR(VLOOKUP($B7626,'Plan HC for CCA'!$A:$B,2,0),""))</f>
        <v/>
      </c>
      <c r="AA7626">
        <f>IF(OR($B7626="",$Z7626=""),"",IF(N($M7626)&lt;$Z7626,"Delta","No Delta"))</f>
        <v/>
      </c>
      <c r="AB7626">
        <f>IF(OR($B7626="",$Z7626=""),"",MAX(0,$Z7626-N($M7626)))</f>
        <v/>
      </c>
      <c r="AC7626" s="46">
        <f>IF($B7626="","",IFERROR(INDEX('CCA Util %'!$H:$H,MATCH($B7626,'CCA Util %'!$E:$E,0)),""))</f>
        <v/>
      </c>
      <c r="AD7626">
        <f>IF($B7626="","",IFERROR(INDEX('CCA Util %'!$G:$G,MATCH($B7626,'CCA Util %'!$E:$E,0)),""))</f>
        <v/>
      </c>
      <c r="AE7626">
        <f>IF(OR($B7626="",$U7626=""),"",$U7626&amp;" &amp; "&amp;IF(OR($AD7626="",$AD7626=0),"Util NA",$AD7626&amp;" Util"))</f>
        <v/>
      </c>
    </row>
    <row r="7627" ht="15.75" customHeight="1" s="42">
      <c r="A7627" s="41" t="n"/>
      <c r="G7627" s="38" t="n"/>
      <c r="H7627" s="38" t="n"/>
      <c r="I7627" s="38" t="n"/>
      <c r="J7627" s="38" t="n"/>
      <c r="K7627" s="38" t="n"/>
      <c r="L7627" s="38" t="n"/>
      <c r="N7627" s="36">
        <f>IF($B7627="","",IF($C7627="SUPERSTORE","Superstore","DH"))</f>
        <v/>
      </c>
      <c r="O7627" s="36">
        <f>IF($B7627="","",IFERROR(VLOOKUP($B7627,Mapping!$A:$C,2,0),"Not Mapped"))</f>
        <v/>
      </c>
      <c r="P7627" s="36">
        <f>IF($B7627="","",IFERROR(VLOOKUP($B7627,Mapping!$A:$C,3,0),"Not Mapped"))</f>
        <v/>
      </c>
      <c r="Q7627" s="36">
        <f>IF($B7627="","",IFERROR(VLOOKUP($O7627,Leaders!$A:$B,2,0),"Not Mapped"))</f>
        <v/>
      </c>
      <c r="R7627" s="36">
        <f>IF($B7627="","",IF(COUNTIF(Exclusions!$A:$A,$B7627)&gt;0,"Yes","No"))</f>
        <v/>
      </c>
      <c r="S7627" s="38">
        <f>IF($B7627="","",MIN(1,DAY($A7627)/IF($N7627="Superstore",Settings!$B$5,Settings!$B$4)))</f>
        <v/>
      </c>
      <c r="T7627" s="38">
        <f>IF(OR($B7627="",$G7627="",$S7627=0),"",$G7627/$S7627)</f>
        <v/>
      </c>
      <c r="U7627" s="36">
        <f>IF($T7627="","",IF($T7627&lt;Settings!$B$8,"Critical",IF($T7627&lt;Settings!$B$9,"Semi Critical","Non Critical")))</f>
        <v/>
      </c>
      <c r="V7627" s="28" t="n"/>
      <c r="Z7627">
        <f>IF($B7627="","",IFERROR(VLOOKUP($B7627,'Plan HC for CCA'!$A:$B,2,0),""))</f>
        <v/>
      </c>
      <c r="AA7627">
        <f>IF(OR($B7627="",$Z7627=""),"",IF(N($M7627)&lt;$Z7627,"Delta","No Delta"))</f>
        <v/>
      </c>
      <c r="AB7627">
        <f>IF(OR($B7627="",$Z7627=""),"",MAX(0,$Z7627-N($M7627)))</f>
        <v/>
      </c>
      <c r="AC7627" s="46">
        <f>IF($B7627="","",IFERROR(INDEX('CCA Util %'!$H:$H,MATCH($B7627,'CCA Util %'!$E:$E,0)),""))</f>
        <v/>
      </c>
      <c r="AD7627">
        <f>IF($B7627="","",IFERROR(INDEX('CCA Util %'!$G:$G,MATCH($B7627,'CCA Util %'!$E:$E,0)),""))</f>
        <v/>
      </c>
      <c r="AE7627">
        <f>IF(OR($B7627="",$U7627=""),"",$U7627&amp;" &amp; "&amp;IF(OR($AD7627="",$AD7627=0),"Util NA",$AD7627&amp;" Util"))</f>
        <v/>
      </c>
    </row>
    <row r="7628" ht="15.75" customHeight="1" s="42">
      <c r="A7628" s="41" t="n"/>
      <c r="G7628" s="38" t="n"/>
      <c r="H7628" s="38" t="n"/>
      <c r="I7628" s="38" t="n"/>
      <c r="J7628" s="38" t="n"/>
      <c r="K7628" s="38" t="n"/>
      <c r="L7628" s="38" t="n"/>
      <c r="N7628" s="36">
        <f>IF($B7628="","",IF($C7628="SUPERSTORE","Superstore","DH"))</f>
        <v/>
      </c>
      <c r="O7628" s="36">
        <f>IF($B7628="","",IFERROR(VLOOKUP($B7628,Mapping!$A:$C,2,0),"Not Mapped"))</f>
        <v/>
      </c>
      <c r="P7628" s="36">
        <f>IF($B7628="","",IFERROR(VLOOKUP($B7628,Mapping!$A:$C,3,0),"Not Mapped"))</f>
        <v/>
      </c>
      <c r="Q7628" s="36">
        <f>IF($B7628="","",IFERROR(VLOOKUP($O7628,Leaders!$A:$B,2,0),"Not Mapped"))</f>
        <v/>
      </c>
      <c r="R7628" s="36">
        <f>IF($B7628="","",IF(COUNTIF(Exclusions!$A:$A,$B7628)&gt;0,"Yes","No"))</f>
        <v/>
      </c>
      <c r="S7628" s="38">
        <f>IF($B7628="","",MIN(1,DAY($A7628)/IF($N7628="Superstore",Settings!$B$5,Settings!$B$4)))</f>
        <v/>
      </c>
      <c r="T7628" s="38">
        <f>IF(OR($B7628="",$G7628="",$S7628=0),"",$G7628/$S7628)</f>
        <v/>
      </c>
      <c r="U7628" s="36">
        <f>IF($T7628="","",IF($T7628&lt;Settings!$B$8,"Critical",IF($T7628&lt;Settings!$B$9,"Semi Critical","Non Critical")))</f>
        <v/>
      </c>
      <c r="V7628" s="28" t="n"/>
      <c r="Z7628">
        <f>IF($B7628="","",IFERROR(VLOOKUP($B7628,'Plan HC for CCA'!$A:$B,2,0),""))</f>
        <v/>
      </c>
      <c r="AA7628">
        <f>IF(OR($B7628="",$Z7628=""),"",IF(N($M7628)&lt;$Z7628,"Delta","No Delta"))</f>
        <v/>
      </c>
      <c r="AB7628">
        <f>IF(OR($B7628="",$Z7628=""),"",MAX(0,$Z7628-N($M7628)))</f>
        <v/>
      </c>
      <c r="AC7628" s="46">
        <f>IF($B7628="","",IFERROR(INDEX('CCA Util %'!$H:$H,MATCH($B7628,'CCA Util %'!$E:$E,0)),""))</f>
        <v/>
      </c>
      <c r="AD7628">
        <f>IF($B7628="","",IFERROR(INDEX('CCA Util %'!$G:$G,MATCH($B7628,'CCA Util %'!$E:$E,0)),""))</f>
        <v/>
      </c>
      <c r="AE7628">
        <f>IF(OR($B7628="",$U7628=""),"",$U7628&amp;" &amp; "&amp;IF(OR($AD7628="",$AD7628=0),"Util NA",$AD7628&amp;" Util"))</f>
        <v/>
      </c>
    </row>
    <row r="7629" ht="15.75" customHeight="1" s="42">
      <c r="A7629" s="41" t="n"/>
      <c r="G7629" s="38" t="n"/>
      <c r="H7629" s="38" t="n"/>
      <c r="I7629" s="38" t="n"/>
      <c r="J7629" s="38" t="n"/>
      <c r="K7629" s="38" t="n"/>
      <c r="L7629" s="38" t="n"/>
      <c r="N7629" s="36">
        <f>IF($B7629="","",IF($C7629="SUPERSTORE","Superstore","DH"))</f>
        <v/>
      </c>
      <c r="O7629" s="36">
        <f>IF($B7629="","",IFERROR(VLOOKUP($B7629,Mapping!$A:$C,2,0),"Not Mapped"))</f>
        <v/>
      </c>
      <c r="P7629" s="36">
        <f>IF($B7629="","",IFERROR(VLOOKUP($B7629,Mapping!$A:$C,3,0),"Not Mapped"))</f>
        <v/>
      </c>
      <c r="Q7629" s="36">
        <f>IF($B7629="","",IFERROR(VLOOKUP($O7629,Leaders!$A:$B,2,0),"Not Mapped"))</f>
        <v/>
      </c>
      <c r="R7629" s="36">
        <f>IF($B7629="","",IF(COUNTIF(Exclusions!$A:$A,$B7629)&gt;0,"Yes","No"))</f>
        <v/>
      </c>
      <c r="S7629" s="38">
        <f>IF($B7629="","",MIN(1,DAY($A7629)/IF($N7629="Superstore",Settings!$B$5,Settings!$B$4)))</f>
        <v/>
      </c>
      <c r="T7629" s="38">
        <f>IF(OR($B7629="",$G7629="",$S7629=0),"",$G7629/$S7629)</f>
        <v/>
      </c>
      <c r="U7629" s="36">
        <f>IF($T7629="","",IF($T7629&lt;Settings!$B$8,"Critical",IF($T7629&lt;Settings!$B$9,"Semi Critical","Non Critical")))</f>
        <v/>
      </c>
      <c r="V7629" s="28" t="n"/>
      <c r="Z7629">
        <f>IF($B7629="","",IFERROR(VLOOKUP($B7629,'Plan HC for CCA'!$A:$B,2,0),""))</f>
        <v/>
      </c>
      <c r="AA7629">
        <f>IF(OR($B7629="",$Z7629=""),"",IF(N($M7629)&lt;$Z7629,"Delta","No Delta"))</f>
        <v/>
      </c>
      <c r="AB7629">
        <f>IF(OR($B7629="",$Z7629=""),"",MAX(0,$Z7629-N($M7629)))</f>
        <v/>
      </c>
      <c r="AC7629" s="46">
        <f>IF($B7629="","",IFERROR(INDEX('CCA Util %'!$H:$H,MATCH($B7629,'CCA Util %'!$E:$E,0)),""))</f>
        <v/>
      </c>
      <c r="AD7629">
        <f>IF($B7629="","",IFERROR(INDEX('CCA Util %'!$G:$G,MATCH($B7629,'CCA Util %'!$E:$E,0)),""))</f>
        <v/>
      </c>
      <c r="AE7629">
        <f>IF(OR($B7629="",$U7629=""),"",$U7629&amp;" &amp; "&amp;IF(OR($AD7629="",$AD7629=0),"Util NA",$AD7629&amp;" Util"))</f>
        <v/>
      </c>
    </row>
    <row r="7630" ht="15.75" customHeight="1" s="42">
      <c r="A7630" s="41" t="n"/>
      <c r="G7630" s="38" t="n"/>
      <c r="H7630" s="38" t="n"/>
      <c r="I7630" s="38" t="n"/>
      <c r="J7630" s="38" t="n"/>
      <c r="K7630" s="38" t="n"/>
      <c r="L7630" s="38" t="n"/>
      <c r="N7630" s="36">
        <f>IF($B7630="","",IF($C7630="SUPERSTORE","Superstore","DH"))</f>
        <v/>
      </c>
      <c r="O7630" s="36">
        <f>IF($B7630="","",IFERROR(VLOOKUP($B7630,Mapping!$A:$C,2,0),"Not Mapped"))</f>
        <v/>
      </c>
      <c r="P7630" s="36">
        <f>IF($B7630="","",IFERROR(VLOOKUP($B7630,Mapping!$A:$C,3,0),"Not Mapped"))</f>
        <v/>
      </c>
      <c r="Q7630" s="36">
        <f>IF($B7630="","",IFERROR(VLOOKUP($O7630,Leaders!$A:$B,2,0),"Not Mapped"))</f>
        <v/>
      </c>
      <c r="R7630" s="36">
        <f>IF($B7630="","",IF(COUNTIF(Exclusions!$A:$A,$B7630)&gt;0,"Yes","No"))</f>
        <v/>
      </c>
      <c r="S7630" s="38">
        <f>IF($B7630="","",MIN(1,DAY($A7630)/IF($N7630="Superstore",Settings!$B$5,Settings!$B$4)))</f>
        <v/>
      </c>
      <c r="T7630" s="38">
        <f>IF(OR($B7630="",$G7630="",$S7630=0),"",$G7630/$S7630)</f>
        <v/>
      </c>
      <c r="U7630" s="36">
        <f>IF($T7630="","",IF($T7630&lt;Settings!$B$8,"Critical",IF($T7630&lt;Settings!$B$9,"Semi Critical","Non Critical")))</f>
        <v/>
      </c>
      <c r="V7630" s="28" t="n"/>
      <c r="Z7630">
        <f>IF($B7630="","",IFERROR(VLOOKUP($B7630,'Plan HC for CCA'!$A:$B,2,0),""))</f>
        <v/>
      </c>
      <c r="AA7630">
        <f>IF(OR($B7630="",$Z7630=""),"",IF(N($M7630)&lt;$Z7630,"Delta","No Delta"))</f>
        <v/>
      </c>
      <c r="AB7630">
        <f>IF(OR($B7630="",$Z7630=""),"",MAX(0,$Z7630-N($M7630)))</f>
        <v/>
      </c>
      <c r="AC7630" s="46">
        <f>IF($B7630="","",IFERROR(INDEX('CCA Util %'!$H:$H,MATCH($B7630,'CCA Util %'!$E:$E,0)),""))</f>
        <v/>
      </c>
      <c r="AD7630">
        <f>IF($B7630="","",IFERROR(INDEX('CCA Util %'!$G:$G,MATCH($B7630,'CCA Util %'!$E:$E,0)),""))</f>
        <v/>
      </c>
      <c r="AE7630">
        <f>IF(OR($B7630="",$U7630=""),"",$U7630&amp;" &amp; "&amp;IF(OR($AD7630="",$AD7630=0),"Util NA",$AD7630&amp;" Util"))</f>
        <v/>
      </c>
    </row>
    <row r="7631" ht="15.75" customHeight="1" s="42">
      <c r="A7631" s="41" t="n"/>
      <c r="G7631" s="38" t="n"/>
      <c r="H7631" s="38" t="n"/>
      <c r="I7631" s="38" t="n"/>
      <c r="J7631" s="38" t="n"/>
      <c r="K7631" s="38" t="n"/>
      <c r="L7631" s="38" t="n"/>
      <c r="N7631" s="36">
        <f>IF($B7631="","",IF($C7631="SUPERSTORE","Superstore","DH"))</f>
        <v/>
      </c>
      <c r="O7631" s="36">
        <f>IF($B7631="","",IFERROR(VLOOKUP($B7631,Mapping!$A:$C,2,0),"Not Mapped"))</f>
        <v/>
      </c>
      <c r="P7631" s="36">
        <f>IF($B7631="","",IFERROR(VLOOKUP($B7631,Mapping!$A:$C,3,0),"Not Mapped"))</f>
        <v/>
      </c>
      <c r="Q7631" s="36">
        <f>IF($B7631="","",IFERROR(VLOOKUP($O7631,Leaders!$A:$B,2,0),"Not Mapped"))</f>
        <v/>
      </c>
      <c r="R7631" s="36">
        <f>IF($B7631="","",IF(COUNTIF(Exclusions!$A:$A,$B7631)&gt;0,"Yes","No"))</f>
        <v/>
      </c>
      <c r="S7631" s="38">
        <f>IF($B7631="","",MIN(1,DAY($A7631)/IF($N7631="Superstore",Settings!$B$5,Settings!$B$4)))</f>
        <v/>
      </c>
      <c r="T7631" s="38">
        <f>IF(OR($B7631="",$G7631="",$S7631=0),"",$G7631/$S7631)</f>
        <v/>
      </c>
      <c r="U7631" s="36">
        <f>IF($T7631="","",IF($T7631&lt;Settings!$B$8,"Critical",IF($T7631&lt;Settings!$B$9,"Semi Critical","Non Critical")))</f>
        <v/>
      </c>
      <c r="V7631" s="28" t="n"/>
      <c r="Z7631">
        <f>IF($B7631="","",IFERROR(VLOOKUP($B7631,'Plan HC for CCA'!$A:$B,2,0),""))</f>
        <v/>
      </c>
      <c r="AA7631">
        <f>IF(OR($B7631="",$Z7631=""),"",IF(N($M7631)&lt;$Z7631,"Delta","No Delta"))</f>
        <v/>
      </c>
      <c r="AB7631">
        <f>IF(OR($B7631="",$Z7631=""),"",MAX(0,$Z7631-N($M7631)))</f>
        <v/>
      </c>
      <c r="AC7631" s="46">
        <f>IF($B7631="","",IFERROR(INDEX('CCA Util %'!$H:$H,MATCH($B7631,'CCA Util %'!$E:$E,0)),""))</f>
        <v/>
      </c>
      <c r="AD7631">
        <f>IF($B7631="","",IFERROR(INDEX('CCA Util %'!$G:$G,MATCH($B7631,'CCA Util %'!$E:$E,0)),""))</f>
        <v/>
      </c>
      <c r="AE7631">
        <f>IF(OR($B7631="",$U7631=""),"",$U7631&amp;" &amp; "&amp;IF(OR($AD7631="",$AD7631=0),"Util NA",$AD7631&amp;" Util"))</f>
        <v/>
      </c>
    </row>
    <row r="7632" ht="15.75" customHeight="1" s="42">
      <c r="A7632" s="41" t="n"/>
      <c r="G7632" s="38" t="n"/>
      <c r="H7632" s="38" t="n"/>
      <c r="I7632" s="38" t="n"/>
      <c r="J7632" s="38" t="n"/>
      <c r="K7632" s="38" t="n"/>
      <c r="L7632" s="38" t="n"/>
      <c r="N7632" s="36">
        <f>IF($B7632="","",IF($C7632="SUPERSTORE","Superstore","DH"))</f>
        <v/>
      </c>
      <c r="O7632" s="36">
        <f>IF($B7632="","",IFERROR(VLOOKUP($B7632,Mapping!$A:$C,2,0),"Not Mapped"))</f>
        <v/>
      </c>
      <c r="P7632" s="36">
        <f>IF($B7632="","",IFERROR(VLOOKUP($B7632,Mapping!$A:$C,3,0),"Not Mapped"))</f>
        <v/>
      </c>
      <c r="Q7632" s="36">
        <f>IF($B7632="","",IFERROR(VLOOKUP($O7632,Leaders!$A:$B,2,0),"Not Mapped"))</f>
        <v/>
      </c>
      <c r="R7632" s="36">
        <f>IF($B7632="","",IF(COUNTIF(Exclusions!$A:$A,$B7632)&gt;0,"Yes","No"))</f>
        <v/>
      </c>
      <c r="S7632" s="38">
        <f>IF($B7632="","",MIN(1,DAY($A7632)/IF($N7632="Superstore",Settings!$B$5,Settings!$B$4)))</f>
        <v/>
      </c>
      <c r="T7632" s="38">
        <f>IF(OR($B7632="",$G7632="",$S7632=0),"",$G7632/$S7632)</f>
        <v/>
      </c>
      <c r="U7632" s="36">
        <f>IF($T7632="","",IF($T7632&lt;Settings!$B$8,"Critical",IF($T7632&lt;Settings!$B$9,"Semi Critical","Non Critical")))</f>
        <v/>
      </c>
      <c r="V7632" s="28" t="n"/>
      <c r="Z7632">
        <f>IF($B7632="","",IFERROR(VLOOKUP($B7632,'Plan HC for CCA'!$A:$B,2,0),""))</f>
        <v/>
      </c>
      <c r="AA7632">
        <f>IF(OR($B7632="",$Z7632=""),"",IF(N($M7632)&lt;$Z7632,"Delta","No Delta"))</f>
        <v/>
      </c>
      <c r="AB7632">
        <f>IF(OR($B7632="",$Z7632=""),"",MAX(0,$Z7632-N($M7632)))</f>
        <v/>
      </c>
      <c r="AC7632" s="46">
        <f>IF($B7632="","",IFERROR(INDEX('CCA Util %'!$H:$H,MATCH($B7632,'CCA Util %'!$E:$E,0)),""))</f>
        <v/>
      </c>
      <c r="AD7632">
        <f>IF($B7632="","",IFERROR(INDEX('CCA Util %'!$G:$G,MATCH($B7632,'CCA Util %'!$E:$E,0)),""))</f>
        <v/>
      </c>
      <c r="AE7632">
        <f>IF(OR($B7632="",$U7632=""),"",$U7632&amp;" &amp; "&amp;IF(OR($AD7632="",$AD7632=0),"Util NA",$AD7632&amp;" Util"))</f>
        <v/>
      </c>
    </row>
    <row r="7633" ht="15.75" customHeight="1" s="42">
      <c r="A7633" s="41" t="n"/>
      <c r="G7633" s="38" t="n"/>
      <c r="H7633" s="38" t="n"/>
      <c r="I7633" s="38" t="n"/>
      <c r="J7633" s="38" t="n"/>
      <c r="K7633" s="38" t="n"/>
      <c r="L7633" s="38" t="n"/>
      <c r="N7633" s="36">
        <f>IF($B7633="","",IF($C7633="SUPERSTORE","Superstore","DH"))</f>
        <v/>
      </c>
      <c r="O7633" s="36">
        <f>IF($B7633="","",IFERROR(VLOOKUP($B7633,Mapping!$A:$C,2,0),"Not Mapped"))</f>
        <v/>
      </c>
      <c r="P7633" s="36">
        <f>IF($B7633="","",IFERROR(VLOOKUP($B7633,Mapping!$A:$C,3,0),"Not Mapped"))</f>
        <v/>
      </c>
      <c r="Q7633" s="36">
        <f>IF($B7633="","",IFERROR(VLOOKUP($O7633,Leaders!$A:$B,2,0),"Not Mapped"))</f>
        <v/>
      </c>
      <c r="R7633" s="36">
        <f>IF($B7633="","",IF(COUNTIF(Exclusions!$A:$A,$B7633)&gt;0,"Yes","No"))</f>
        <v/>
      </c>
      <c r="S7633" s="38">
        <f>IF($B7633="","",MIN(1,DAY($A7633)/IF($N7633="Superstore",Settings!$B$5,Settings!$B$4)))</f>
        <v/>
      </c>
      <c r="T7633" s="38">
        <f>IF(OR($B7633="",$G7633="",$S7633=0),"",$G7633/$S7633)</f>
        <v/>
      </c>
      <c r="U7633" s="36">
        <f>IF($T7633="","",IF($T7633&lt;Settings!$B$8,"Critical",IF($T7633&lt;Settings!$B$9,"Semi Critical","Non Critical")))</f>
        <v/>
      </c>
      <c r="V7633" s="28" t="n"/>
      <c r="Z7633">
        <f>IF($B7633="","",IFERROR(VLOOKUP($B7633,'Plan HC for CCA'!$A:$B,2,0),""))</f>
        <v/>
      </c>
      <c r="AA7633">
        <f>IF(OR($B7633="",$Z7633=""),"",IF(N($M7633)&lt;$Z7633,"Delta","No Delta"))</f>
        <v/>
      </c>
      <c r="AB7633">
        <f>IF(OR($B7633="",$Z7633=""),"",MAX(0,$Z7633-N($M7633)))</f>
        <v/>
      </c>
      <c r="AC7633" s="46">
        <f>IF($B7633="","",IFERROR(INDEX('CCA Util %'!$H:$H,MATCH($B7633,'CCA Util %'!$E:$E,0)),""))</f>
        <v/>
      </c>
      <c r="AD7633">
        <f>IF($B7633="","",IFERROR(INDEX('CCA Util %'!$G:$G,MATCH($B7633,'CCA Util %'!$E:$E,0)),""))</f>
        <v/>
      </c>
      <c r="AE7633">
        <f>IF(OR($B7633="",$U7633=""),"",$U7633&amp;" &amp; "&amp;IF(OR($AD7633="",$AD7633=0),"Util NA",$AD7633&amp;" Util"))</f>
        <v/>
      </c>
    </row>
    <row r="7634" ht="15.75" customHeight="1" s="42">
      <c r="A7634" s="41" t="n"/>
      <c r="G7634" s="38" t="n"/>
      <c r="H7634" s="38" t="n"/>
      <c r="I7634" s="38" t="n"/>
      <c r="J7634" s="38" t="n"/>
      <c r="K7634" s="38" t="n"/>
      <c r="L7634" s="38" t="n"/>
      <c r="N7634" s="36">
        <f>IF($B7634="","",IF($C7634="SUPERSTORE","Superstore","DH"))</f>
        <v/>
      </c>
      <c r="O7634" s="36">
        <f>IF($B7634="","",IFERROR(VLOOKUP($B7634,Mapping!$A:$C,2,0),"Not Mapped"))</f>
        <v/>
      </c>
      <c r="P7634" s="36">
        <f>IF($B7634="","",IFERROR(VLOOKUP($B7634,Mapping!$A:$C,3,0),"Not Mapped"))</f>
        <v/>
      </c>
      <c r="Q7634" s="36">
        <f>IF($B7634="","",IFERROR(VLOOKUP($O7634,Leaders!$A:$B,2,0),"Not Mapped"))</f>
        <v/>
      </c>
      <c r="R7634" s="36">
        <f>IF($B7634="","",IF(COUNTIF(Exclusions!$A:$A,$B7634)&gt;0,"Yes","No"))</f>
        <v/>
      </c>
      <c r="S7634" s="38">
        <f>IF($B7634="","",MIN(1,DAY($A7634)/IF($N7634="Superstore",Settings!$B$5,Settings!$B$4)))</f>
        <v/>
      </c>
      <c r="T7634" s="38">
        <f>IF(OR($B7634="",$G7634="",$S7634=0),"",$G7634/$S7634)</f>
        <v/>
      </c>
      <c r="U7634" s="36">
        <f>IF($T7634="","",IF($T7634&lt;Settings!$B$8,"Critical",IF($T7634&lt;Settings!$B$9,"Semi Critical","Non Critical")))</f>
        <v/>
      </c>
      <c r="V7634" s="28" t="n"/>
      <c r="Z7634">
        <f>IF($B7634="","",IFERROR(VLOOKUP($B7634,'Plan HC for CCA'!$A:$B,2,0),""))</f>
        <v/>
      </c>
      <c r="AA7634">
        <f>IF(OR($B7634="",$Z7634=""),"",IF(N($M7634)&lt;$Z7634,"Delta","No Delta"))</f>
        <v/>
      </c>
      <c r="AB7634">
        <f>IF(OR($B7634="",$Z7634=""),"",MAX(0,$Z7634-N($M7634)))</f>
        <v/>
      </c>
      <c r="AC7634" s="46">
        <f>IF($B7634="","",IFERROR(INDEX('CCA Util %'!$H:$H,MATCH($B7634,'CCA Util %'!$E:$E,0)),""))</f>
        <v/>
      </c>
      <c r="AD7634">
        <f>IF($B7634="","",IFERROR(INDEX('CCA Util %'!$G:$G,MATCH($B7634,'CCA Util %'!$E:$E,0)),""))</f>
        <v/>
      </c>
      <c r="AE7634">
        <f>IF(OR($B7634="",$U7634=""),"",$U7634&amp;" &amp; "&amp;IF(OR($AD7634="",$AD7634=0),"Util NA",$AD7634&amp;" Util"))</f>
        <v/>
      </c>
    </row>
    <row r="7635" ht="15.75" customHeight="1" s="42">
      <c r="A7635" s="41" t="n"/>
      <c r="G7635" s="38" t="n"/>
      <c r="H7635" s="38" t="n"/>
      <c r="I7635" s="38" t="n"/>
      <c r="J7635" s="38" t="n"/>
      <c r="K7635" s="38" t="n"/>
      <c r="L7635" s="38" t="n"/>
      <c r="N7635" s="36">
        <f>IF($B7635="","",IF($C7635="SUPERSTORE","Superstore","DH"))</f>
        <v/>
      </c>
      <c r="O7635" s="36">
        <f>IF($B7635="","",IFERROR(VLOOKUP($B7635,Mapping!$A:$C,2,0),"Not Mapped"))</f>
        <v/>
      </c>
      <c r="P7635" s="36">
        <f>IF($B7635="","",IFERROR(VLOOKUP($B7635,Mapping!$A:$C,3,0),"Not Mapped"))</f>
        <v/>
      </c>
      <c r="Q7635" s="36">
        <f>IF($B7635="","",IFERROR(VLOOKUP($O7635,Leaders!$A:$B,2,0),"Not Mapped"))</f>
        <v/>
      </c>
      <c r="R7635" s="36">
        <f>IF($B7635="","",IF(COUNTIF(Exclusions!$A:$A,$B7635)&gt;0,"Yes","No"))</f>
        <v/>
      </c>
      <c r="S7635" s="38">
        <f>IF($B7635="","",MIN(1,DAY($A7635)/IF($N7635="Superstore",Settings!$B$5,Settings!$B$4)))</f>
        <v/>
      </c>
      <c r="T7635" s="38">
        <f>IF(OR($B7635="",$G7635="",$S7635=0),"",$G7635/$S7635)</f>
        <v/>
      </c>
      <c r="U7635" s="36">
        <f>IF($T7635="","",IF($T7635&lt;Settings!$B$8,"Critical",IF($T7635&lt;Settings!$B$9,"Semi Critical","Non Critical")))</f>
        <v/>
      </c>
      <c r="V7635" s="28" t="n"/>
      <c r="Z7635">
        <f>IF($B7635="","",IFERROR(VLOOKUP($B7635,'Plan HC for CCA'!$A:$B,2,0),""))</f>
        <v/>
      </c>
      <c r="AA7635">
        <f>IF(OR($B7635="",$Z7635=""),"",IF(N($M7635)&lt;$Z7635,"Delta","No Delta"))</f>
        <v/>
      </c>
      <c r="AB7635">
        <f>IF(OR($B7635="",$Z7635=""),"",MAX(0,$Z7635-N($M7635)))</f>
        <v/>
      </c>
      <c r="AC7635" s="46">
        <f>IF($B7635="","",IFERROR(INDEX('CCA Util %'!$H:$H,MATCH($B7635,'CCA Util %'!$E:$E,0)),""))</f>
        <v/>
      </c>
      <c r="AD7635">
        <f>IF($B7635="","",IFERROR(INDEX('CCA Util %'!$G:$G,MATCH($B7635,'CCA Util %'!$E:$E,0)),""))</f>
        <v/>
      </c>
      <c r="AE7635">
        <f>IF(OR($B7635="",$U7635=""),"",$U7635&amp;" &amp; "&amp;IF(OR($AD7635="",$AD7635=0),"Util NA",$AD7635&amp;" Util"))</f>
        <v/>
      </c>
    </row>
    <row r="7636" ht="15.75" customHeight="1" s="42">
      <c r="A7636" s="41" t="n"/>
      <c r="G7636" s="38" t="n"/>
      <c r="H7636" s="38" t="n"/>
      <c r="I7636" s="38" t="n"/>
      <c r="J7636" s="38" t="n"/>
      <c r="K7636" s="38" t="n"/>
      <c r="L7636" s="38" t="n"/>
      <c r="N7636" s="36">
        <f>IF($B7636="","",IF($C7636="SUPERSTORE","Superstore","DH"))</f>
        <v/>
      </c>
      <c r="O7636" s="36">
        <f>IF($B7636="","",IFERROR(VLOOKUP($B7636,Mapping!$A:$C,2,0),"Not Mapped"))</f>
        <v/>
      </c>
      <c r="P7636" s="36">
        <f>IF($B7636="","",IFERROR(VLOOKUP($B7636,Mapping!$A:$C,3,0),"Not Mapped"))</f>
        <v/>
      </c>
      <c r="Q7636" s="36">
        <f>IF($B7636="","",IFERROR(VLOOKUP($O7636,Leaders!$A:$B,2,0),"Not Mapped"))</f>
        <v/>
      </c>
      <c r="R7636" s="36">
        <f>IF($B7636="","",IF(COUNTIF(Exclusions!$A:$A,$B7636)&gt;0,"Yes","No"))</f>
        <v/>
      </c>
      <c r="S7636" s="38">
        <f>IF($B7636="","",MIN(1,DAY($A7636)/IF($N7636="Superstore",Settings!$B$5,Settings!$B$4)))</f>
        <v/>
      </c>
      <c r="T7636" s="38">
        <f>IF(OR($B7636="",$G7636="",$S7636=0),"",$G7636/$S7636)</f>
        <v/>
      </c>
      <c r="U7636" s="36">
        <f>IF($T7636="","",IF($T7636&lt;Settings!$B$8,"Critical",IF($T7636&lt;Settings!$B$9,"Semi Critical","Non Critical")))</f>
        <v/>
      </c>
      <c r="V7636" s="28" t="n"/>
      <c r="Z7636">
        <f>IF($B7636="","",IFERROR(VLOOKUP($B7636,'Plan HC for CCA'!$A:$B,2,0),""))</f>
        <v/>
      </c>
      <c r="AA7636">
        <f>IF(OR($B7636="",$Z7636=""),"",IF(N($M7636)&lt;$Z7636,"Delta","No Delta"))</f>
        <v/>
      </c>
      <c r="AB7636">
        <f>IF(OR($B7636="",$Z7636=""),"",MAX(0,$Z7636-N($M7636)))</f>
        <v/>
      </c>
      <c r="AC7636" s="46">
        <f>IF($B7636="","",IFERROR(INDEX('CCA Util %'!$H:$H,MATCH($B7636,'CCA Util %'!$E:$E,0)),""))</f>
        <v/>
      </c>
      <c r="AD7636">
        <f>IF($B7636="","",IFERROR(INDEX('CCA Util %'!$G:$G,MATCH($B7636,'CCA Util %'!$E:$E,0)),""))</f>
        <v/>
      </c>
      <c r="AE7636">
        <f>IF(OR($B7636="",$U7636=""),"",$U7636&amp;" &amp; "&amp;IF(OR($AD7636="",$AD7636=0),"Util NA",$AD7636&amp;" Util"))</f>
        <v/>
      </c>
    </row>
    <row r="7637" ht="15.75" customHeight="1" s="42">
      <c r="A7637" s="41" t="n"/>
      <c r="G7637" s="38" t="n"/>
      <c r="H7637" s="38" t="n"/>
      <c r="I7637" s="38" t="n"/>
      <c r="J7637" s="38" t="n"/>
      <c r="K7637" s="38" t="n"/>
      <c r="L7637" s="38" t="n"/>
      <c r="N7637" s="36">
        <f>IF($B7637="","",IF($C7637="SUPERSTORE","Superstore","DH"))</f>
        <v/>
      </c>
      <c r="O7637" s="36">
        <f>IF($B7637="","",IFERROR(VLOOKUP($B7637,Mapping!$A:$C,2,0),"Not Mapped"))</f>
        <v/>
      </c>
      <c r="P7637" s="36">
        <f>IF($B7637="","",IFERROR(VLOOKUP($B7637,Mapping!$A:$C,3,0),"Not Mapped"))</f>
        <v/>
      </c>
      <c r="Q7637" s="36">
        <f>IF($B7637="","",IFERROR(VLOOKUP($O7637,Leaders!$A:$B,2,0),"Not Mapped"))</f>
        <v/>
      </c>
      <c r="R7637" s="36">
        <f>IF($B7637="","",IF(COUNTIF(Exclusions!$A:$A,$B7637)&gt;0,"Yes","No"))</f>
        <v/>
      </c>
      <c r="S7637" s="38">
        <f>IF($B7637="","",MIN(1,DAY($A7637)/IF($N7637="Superstore",Settings!$B$5,Settings!$B$4)))</f>
        <v/>
      </c>
      <c r="T7637" s="38">
        <f>IF(OR($B7637="",$G7637="",$S7637=0),"",$G7637/$S7637)</f>
        <v/>
      </c>
      <c r="U7637" s="36">
        <f>IF($T7637="","",IF($T7637&lt;Settings!$B$8,"Critical",IF($T7637&lt;Settings!$B$9,"Semi Critical","Non Critical")))</f>
        <v/>
      </c>
      <c r="V7637" s="28" t="n"/>
      <c r="Z7637">
        <f>IF($B7637="","",IFERROR(VLOOKUP($B7637,'Plan HC for CCA'!$A:$B,2,0),""))</f>
        <v/>
      </c>
      <c r="AA7637">
        <f>IF(OR($B7637="",$Z7637=""),"",IF(N($M7637)&lt;$Z7637,"Delta","No Delta"))</f>
        <v/>
      </c>
      <c r="AB7637">
        <f>IF(OR($B7637="",$Z7637=""),"",MAX(0,$Z7637-N($M7637)))</f>
        <v/>
      </c>
      <c r="AC7637" s="46">
        <f>IF($B7637="","",IFERROR(INDEX('CCA Util %'!$H:$H,MATCH($B7637,'CCA Util %'!$E:$E,0)),""))</f>
        <v/>
      </c>
      <c r="AD7637">
        <f>IF($B7637="","",IFERROR(INDEX('CCA Util %'!$G:$G,MATCH($B7637,'CCA Util %'!$E:$E,0)),""))</f>
        <v/>
      </c>
      <c r="AE7637">
        <f>IF(OR($B7637="",$U7637=""),"",$U7637&amp;" &amp; "&amp;IF(OR($AD7637="",$AD7637=0),"Util NA",$AD7637&amp;" Util"))</f>
        <v/>
      </c>
    </row>
    <row r="7638" ht="15.75" customHeight="1" s="42">
      <c r="A7638" s="41" t="n"/>
      <c r="G7638" s="38" t="n"/>
      <c r="H7638" s="38" t="n"/>
      <c r="I7638" s="38" t="n"/>
      <c r="J7638" s="38" t="n"/>
      <c r="K7638" s="38" t="n"/>
      <c r="L7638" s="38" t="n"/>
      <c r="N7638" s="36">
        <f>IF($B7638="","",IF($C7638="SUPERSTORE","Superstore","DH"))</f>
        <v/>
      </c>
      <c r="O7638" s="36">
        <f>IF($B7638="","",IFERROR(VLOOKUP($B7638,Mapping!$A:$C,2,0),"Not Mapped"))</f>
        <v/>
      </c>
      <c r="P7638" s="36">
        <f>IF($B7638="","",IFERROR(VLOOKUP($B7638,Mapping!$A:$C,3,0),"Not Mapped"))</f>
        <v/>
      </c>
      <c r="Q7638" s="36">
        <f>IF($B7638="","",IFERROR(VLOOKUP($O7638,Leaders!$A:$B,2,0),"Not Mapped"))</f>
        <v/>
      </c>
      <c r="R7638" s="36">
        <f>IF($B7638="","",IF(COUNTIF(Exclusions!$A:$A,$B7638)&gt;0,"Yes","No"))</f>
        <v/>
      </c>
      <c r="S7638" s="38">
        <f>IF($B7638="","",MIN(1,DAY($A7638)/IF($N7638="Superstore",Settings!$B$5,Settings!$B$4)))</f>
        <v/>
      </c>
      <c r="T7638" s="38">
        <f>IF(OR($B7638="",$G7638="",$S7638=0),"",$G7638/$S7638)</f>
        <v/>
      </c>
      <c r="U7638" s="36">
        <f>IF($T7638="","",IF($T7638&lt;Settings!$B$8,"Critical",IF($T7638&lt;Settings!$B$9,"Semi Critical","Non Critical")))</f>
        <v/>
      </c>
      <c r="V7638" s="28" t="n"/>
      <c r="Z7638">
        <f>IF($B7638="","",IFERROR(VLOOKUP($B7638,'Plan HC for CCA'!$A:$B,2,0),""))</f>
        <v/>
      </c>
      <c r="AA7638">
        <f>IF(OR($B7638="",$Z7638=""),"",IF(N($M7638)&lt;$Z7638,"Delta","No Delta"))</f>
        <v/>
      </c>
      <c r="AB7638">
        <f>IF(OR($B7638="",$Z7638=""),"",MAX(0,$Z7638-N($M7638)))</f>
        <v/>
      </c>
      <c r="AC7638" s="46">
        <f>IF($B7638="","",IFERROR(INDEX('CCA Util %'!$H:$H,MATCH($B7638,'CCA Util %'!$E:$E,0)),""))</f>
        <v/>
      </c>
      <c r="AD7638">
        <f>IF($B7638="","",IFERROR(INDEX('CCA Util %'!$G:$G,MATCH($B7638,'CCA Util %'!$E:$E,0)),""))</f>
        <v/>
      </c>
      <c r="AE7638">
        <f>IF(OR($B7638="",$U7638=""),"",$U7638&amp;" &amp; "&amp;IF(OR($AD7638="",$AD7638=0),"Util NA",$AD7638&amp;" Util"))</f>
        <v/>
      </c>
    </row>
    <row r="7639" ht="15.75" customHeight="1" s="42">
      <c r="A7639" s="41" t="n"/>
      <c r="G7639" s="38" t="n"/>
      <c r="H7639" s="38" t="n"/>
      <c r="I7639" s="38" t="n"/>
      <c r="J7639" s="38" t="n"/>
      <c r="K7639" s="38" t="n"/>
      <c r="L7639" s="38" t="n"/>
      <c r="N7639" s="36">
        <f>IF($B7639="","",IF($C7639="SUPERSTORE","Superstore","DH"))</f>
        <v/>
      </c>
      <c r="O7639" s="36">
        <f>IF($B7639="","",IFERROR(VLOOKUP($B7639,Mapping!$A:$C,2,0),"Not Mapped"))</f>
        <v/>
      </c>
      <c r="P7639" s="36">
        <f>IF($B7639="","",IFERROR(VLOOKUP($B7639,Mapping!$A:$C,3,0),"Not Mapped"))</f>
        <v/>
      </c>
      <c r="Q7639" s="36">
        <f>IF($B7639="","",IFERROR(VLOOKUP($O7639,Leaders!$A:$B,2,0),"Not Mapped"))</f>
        <v/>
      </c>
      <c r="R7639" s="36">
        <f>IF($B7639="","",IF(COUNTIF(Exclusions!$A:$A,$B7639)&gt;0,"Yes","No"))</f>
        <v/>
      </c>
      <c r="S7639" s="38">
        <f>IF($B7639="","",MIN(1,DAY($A7639)/IF($N7639="Superstore",Settings!$B$5,Settings!$B$4)))</f>
        <v/>
      </c>
      <c r="T7639" s="38">
        <f>IF(OR($B7639="",$G7639="",$S7639=0),"",$G7639/$S7639)</f>
        <v/>
      </c>
      <c r="U7639" s="36">
        <f>IF($T7639="","",IF($T7639&lt;Settings!$B$8,"Critical",IF($T7639&lt;Settings!$B$9,"Semi Critical","Non Critical")))</f>
        <v/>
      </c>
      <c r="V7639" s="28" t="n"/>
      <c r="Z7639">
        <f>IF($B7639="","",IFERROR(VLOOKUP($B7639,'Plan HC for CCA'!$A:$B,2,0),""))</f>
        <v/>
      </c>
      <c r="AA7639">
        <f>IF(OR($B7639="",$Z7639=""),"",IF(N($M7639)&lt;$Z7639,"Delta","No Delta"))</f>
        <v/>
      </c>
      <c r="AB7639">
        <f>IF(OR($B7639="",$Z7639=""),"",MAX(0,$Z7639-N($M7639)))</f>
        <v/>
      </c>
      <c r="AC7639" s="46">
        <f>IF($B7639="","",IFERROR(INDEX('CCA Util %'!$H:$H,MATCH($B7639,'CCA Util %'!$E:$E,0)),""))</f>
        <v/>
      </c>
      <c r="AD7639">
        <f>IF($B7639="","",IFERROR(INDEX('CCA Util %'!$G:$G,MATCH($B7639,'CCA Util %'!$E:$E,0)),""))</f>
        <v/>
      </c>
      <c r="AE7639">
        <f>IF(OR($B7639="",$U7639=""),"",$U7639&amp;" &amp; "&amp;IF(OR($AD7639="",$AD7639=0),"Util NA",$AD7639&amp;" Util"))</f>
        <v/>
      </c>
    </row>
    <row r="7640" ht="15.75" customHeight="1" s="42">
      <c r="A7640" s="41" t="n"/>
      <c r="G7640" s="38" t="n"/>
      <c r="H7640" s="38" t="n"/>
      <c r="I7640" s="38" t="n"/>
      <c r="J7640" s="38" t="n"/>
      <c r="K7640" s="38" t="n"/>
      <c r="L7640" s="38" t="n"/>
      <c r="N7640" s="36">
        <f>IF($B7640="","",IF($C7640="SUPERSTORE","Superstore","DH"))</f>
        <v/>
      </c>
      <c r="O7640" s="36">
        <f>IF($B7640="","",IFERROR(VLOOKUP($B7640,Mapping!$A:$C,2,0),"Not Mapped"))</f>
        <v/>
      </c>
      <c r="P7640" s="36">
        <f>IF($B7640="","",IFERROR(VLOOKUP($B7640,Mapping!$A:$C,3,0),"Not Mapped"))</f>
        <v/>
      </c>
      <c r="Q7640" s="36">
        <f>IF($B7640="","",IFERROR(VLOOKUP($O7640,Leaders!$A:$B,2,0),"Not Mapped"))</f>
        <v/>
      </c>
      <c r="R7640" s="36">
        <f>IF($B7640="","",IF(COUNTIF(Exclusions!$A:$A,$B7640)&gt;0,"Yes","No"))</f>
        <v/>
      </c>
      <c r="S7640" s="38">
        <f>IF($B7640="","",MIN(1,DAY($A7640)/IF($N7640="Superstore",Settings!$B$5,Settings!$B$4)))</f>
        <v/>
      </c>
      <c r="T7640" s="38">
        <f>IF(OR($B7640="",$G7640="",$S7640=0),"",$G7640/$S7640)</f>
        <v/>
      </c>
      <c r="U7640" s="36">
        <f>IF($T7640="","",IF($T7640&lt;Settings!$B$8,"Critical",IF($T7640&lt;Settings!$B$9,"Semi Critical","Non Critical")))</f>
        <v/>
      </c>
      <c r="V7640" s="28" t="n"/>
      <c r="Z7640">
        <f>IF($B7640="","",IFERROR(VLOOKUP($B7640,'Plan HC for CCA'!$A:$B,2,0),""))</f>
        <v/>
      </c>
      <c r="AA7640">
        <f>IF(OR($B7640="",$Z7640=""),"",IF(N($M7640)&lt;$Z7640,"Delta","No Delta"))</f>
        <v/>
      </c>
      <c r="AB7640">
        <f>IF(OR($B7640="",$Z7640=""),"",MAX(0,$Z7640-N($M7640)))</f>
        <v/>
      </c>
      <c r="AC7640" s="46">
        <f>IF($B7640="","",IFERROR(INDEX('CCA Util %'!$H:$H,MATCH($B7640,'CCA Util %'!$E:$E,0)),""))</f>
        <v/>
      </c>
      <c r="AD7640">
        <f>IF($B7640="","",IFERROR(INDEX('CCA Util %'!$G:$G,MATCH($B7640,'CCA Util %'!$E:$E,0)),""))</f>
        <v/>
      </c>
      <c r="AE7640">
        <f>IF(OR($B7640="",$U7640=""),"",$U7640&amp;" &amp; "&amp;IF(OR($AD7640="",$AD7640=0),"Util NA",$AD7640&amp;" Util"))</f>
        <v/>
      </c>
    </row>
    <row r="7641" ht="15.75" customHeight="1" s="42">
      <c r="A7641" s="41" t="n"/>
      <c r="G7641" s="38" t="n"/>
      <c r="H7641" s="38" t="n"/>
      <c r="I7641" s="38" t="n"/>
      <c r="J7641" s="38" t="n"/>
      <c r="K7641" s="38" t="n"/>
      <c r="L7641" s="38" t="n"/>
      <c r="N7641" s="36">
        <f>IF($B7641="","",IF($C7641="SUPERSTORE","Superstore","DH"))</f>
        <v/>
      </c>
      <c r="O7641" s="36">
        <f>IF($B7641="","",IFERROR(VLOOKUP($B7641,Mapping!$A:$C,2,0),"Not Mapped"))</f>
        <v/>
      </c>
      <c r="P7641" s="36">
        <f>IF($B7641="","",IFERROR(VLOOKUP($B7641,Mapping!$A:$C,3,0),"Not Mapped"))</f>
        <v/>
      </c>
      <c r="Q7641" s="36">
        <f>IF($B7641="","",IFERROR(VLOOKUP($O7641,Leaders!$A:$B,2,0),"Not Mapped"))</f>
        <v/>
      </c>
      <c r="R7641" s="36">
        <f>IF($B7641="","",IF(COUNTIF(Exclusions!$A:$A,$B7641)&gt;0,"Yes","No"))</f>
        <v/>
      </c>
      <c r="S7641" s="38">
        <f>IF($B7641="","",MIN(1,DAY($A7641)/IF($N7641="Superstore",Settings!$B$5,Settings!$B$4)))</f>
        <v/>
      </c>
      <c r="T7641" s="38">
        <f>IF(OR($B7641="",$G7641="",$S7641=0),"",$G7641/$S7641)</f>
        <v/>
      </c>
      <c r="U7641" s="36">
        <f>IF($T7641="","",IF($T7641&lt;Settings!$B$8,"Critical",IF($T7641&lt;Settings!$B$9,"Semi Critical","Non Critical")))</f>
        <v/>
      </c>
      <c r="V7641" s="28" t="n"/>
      <c r="Z7641">
        <f>IF($B7641="","",IFERROR(VLOOKUP($B7641,'Plan HC for CCA'!$A:$B,2,0),""))</f>
        <v/>
      </c>
      <c r="AA7641">
        <f>IF(OR($B7641="",$Z7641=""),"",IF(N($M7641)&lt;$Z7641,"Delta","No Delta"))</f>
        <v/>
      </c>
      <c r="AB7641">
        <f>IF(OR($B7641="",$Z7641=""),"",MAX(0,$Z7641-N($M7641)))</f>
        <v/>
      </c>
      <c r="AC7641" s="46">
        <f>IF($B7641="","",IFERROR(INDEX('CCA Util %'!$H:$H,MATCH($B7641,'CCA Util %'!$E:$E,0)),""))</f>
        <v/>
      </c>
      <c r="AD7641">
        <f>IF($B7641="","",IFERROR(INDEX('CCA Util %'!$G:$G,MATCH($B7641,'CCA Util %'!$E:$E,0)),""))</f>
        <v/>
      </c>
      <c r="AE7641">
        <f>IF(OR($B7641="",$U7641=""),"",$U7641&amp;" &amp; "&amp;IF(OR($AD7641="",$AD7641=0),"Util NA",$AD7641&amp;" Util"))</f>
        <v/>
      </c>
    </row>
    <row r="7642" ht="15.75" customHeight="1" s="42">
      <c r="A7642" s="41" t="n"/>
      <c r="G7642" s="38" t="n"/>
      <c r="H7642" s="38" t="n"/>
      <c r="I7642" s="38" t="n"/>
      <c r="J7642" s="38" t="n"/>
      <c r="K7642" s="38" t="n"/>
      <c r="L7642" s="38" t="n"/>
      <c r="N7642" s="36">
        <f>IF($B7642="","",IF($C7642="SUPERSTORE","Superstore","DH"))</f>
        <v/>
      </c>
      <c r="O7642" s="36">
        <f>IF($B7642="","",IFERROR(VLOOKUP($B7642,Mapping!$A:$C,2,0),"Not Mapped"))</f>
        <v/>
      </c>
      <c r="P7642" s="36">
        <f>IF($B7642="","",IFERROR(VLOOKUP($B7642,Mapping!$A:$C,3,0),"Not Mapped"))</f>
        <v/>
      </c>
      <c r="Q7642" s="36">
        <f>IF($B7642="","",IFERROR(VLOOKUP($O7642,Leaders!$A:$B,2,0),"Not Mapped"))</f>
        <v/>
      </c>
      <c r="R7642" s="36">
        <f>IF($B7642="","",IF(COUNTIF(Exclusions!$A:$A,$B7642)&gt;0,"Yes","No"))</f>
        <v/>
      </c>
      <c r="S7642" s="38">
        <f>IF($B7642="","",MIN(1,DAY($A7642)/IF($N7642="Superstore",Settings!$B$5,Settings!$B$4)))</f>
        <v/>
      </c>
      <c r="T7642" s="38">
        <f>IF(OR($B7642="",$G7642="",$S7642=0),"",$G7642/$S7642)</f>
        <v/>
      </c>
      <c r="U7642" s="36">
        <f>IF($T7642="","",IF($T7642&lt;Settings!$B$8,"Critical",IF($T7642&lt;Settings!$B$9,"Semi Critical","Non Critical")))</f>
        <v/>
      </c>
      <c r="V7642" s="28" t="n"/>
      <c r="Z7642">
        <f>IF($B7642="","",IFERROR(VLOOKUP($B7642,'Plan HC for CCA'!$A:$B,2,0),""))</f>
        <v/>
      </c>
      <c r="AA7642">
        <f>IF(OR($B7642="",$Z7642=""),"",IF(N($M7642)&lt;$Z7642,"Delta","No Delta"))</f>
        <v/>
      </c>
      <c r="AB7642">
        <f>IF(OR($B7642="",$Z7642=""),"",MAX(0,$Z7642-N($M7642)))</f>
        <v/>
      </c>
      <c r="AC7642" s="46">
        <f>IF($B7642="","",IFERROR(INDEX('CCA Util %'!$H:$H,MATCH($B7642,'CCA Util %'!$E:$E,0)),""))</f>
        <v/>
      </c>
      <c r="AD7642">
        <f>IF($B7642="","",IFERROR(INDEX('CCA Util %'!$G:$G,MATCH($B7642,'CCA Util %'!$E:$E,0)),""))</f>
        <v/>
      </c>
      <c r="AE7642">
        <f>IF(OR($B7642="",$U7642=""),"",$U7642&amp;" &amp; "&amp;IF(OR($AD7642="",$AD7642=0),"Util NA",$AD7642&amp;" Util"))</f>
        <v/>
      </c>
    </row>
    <row r="7643" ht="15.75" customHeight="1" s="42">
      <c r="A7643" s="41" t="n"/>
      <c r="G7643" s="38" t="n"/>
      <c r="H7643" s="38" t="n"/>
      <c r="I7643" s="38" t="n"/>
      <c r="J7643" s="38" t="n"/>
      <c r="K7643" s="38" t="n"/>
      <c r="L7643" s="38" t="n"/>
      <c r="N7643" s="36">
        <f>IF($B7643="","",IF($C7643="SUPERSTORE","Superstore","DH"))</f>
        <v/>
      </c>
      <c r="O7643" s="36">
        <f>IF($B7643="","",IFERROR(VLOOKUP($B7643,Mapping!$A:$C,2,0),"Not Mapped"))</f>
        <v/>
      </c>
      <c r="P7643" s="36">
        <f>IF($B7643="","",IFERROR(VLOOKUP($B7643,Mapping!$A:$C,3,0),"Not Mapped"))</f>
        <v/>
      </c>
      <c r="Q7643" s="36">
        <f>IF($B7643="","",IFERROR(VLOOKUP($O7643,Leaders!$A:$B,2,0),"Not Mapped"))</f>
        <v/>
      </c>
      <c r="R7643" s="36">
        <f>IF($B7643="","",IF(COUNTIF(Exclusions!$A:$A,$B7643)&gt;0,"Yes","No"))</f>
        <v/>
      </c>
      <c r="S7643" s="38">
        <f>IF($B7643="","",MIN(1,DAY($A7643)/IF($N7643="Superstore",Settings!$B$5,Settings!$B$4)))</f>
        <v/>
      </c>
      <c r="T7643" s="38">
        <f>IF(OR($B7643="",$G7643="",$S7643=0),"",$G7643/$S7643)</f>
        <v/>
      </c>
      <c r="U7643" s="36">
        <f>IF($T7643="","",IF($T7643&lt;Settings!$B$8,"Critical",IF($T7643&lt;Settings!$B$9,"Semi Critical","Non Critical")))</f>
        <v/>
      </c>
      <c r="V7643" s="28" t="n"/>
      <c r="Z7643">
        <f>IF($B7643="","",IFERROR(VLOOKUP($B7643,'Plan HC for CCA'!$A:$B,2,0),""))</f>
        <v/>
      </c>
      <c r="AA7643">
        <f>IF(OR($B7643="",$Z7643=""),"",IF(N($M7643)&lt;$Z7643,"Delta","No Delta"))</f>
        <v/>
      </c>
      <c r="AB7643">
        <f>IF(OR($B7643="",$Z7643=""),"",MAX(0,$Z7643-N($M7643)))</f>
        <v/>
      </c>
      <c r="AC7643" s="46">
        <f>IF($B7643="","",IFERROR(INDEX('CCA Util %'!$H:$H,MATCH($B7643,'CCA Util %'!$E:$E,0)),""))</f>
        <v/>
      </c>
      <c r="AD7643">
        <f>IF($B7643="","",IFERROR(INDEX('CCA Util %'!$G:$G,MATCH($B7643,'CCA Util %'!$E:$E,0)),""))</f>
        <v/>
      </c>
      <c r="AE7643">
        <f>IF(OR($B7643="",$U7643=""),"",$U7643&amp;" &amp; "&amp;IF(OR($AD7643="",$AD7643=0),"Util NA",$AD7643&amp;" Util"))</f>
        <v/>
      </c>
    </row>
    <row r="7644" ht="15.75" customHeight="1" s="42">
      <c r="A7644" s="41" t="n"/>
      <c r="G7644" s="38" t="n"/>
      <c r="H7644" s="38" t="n"/>
      <c r="I7644" s="38" t="n"/>
      <c r="J7644" s="38" t="n"/>
      <c r="K7644" s="38" t="n"/>
      <c r="L7644" s="38" t="n"/>
      <c r="N7644" s="36">
        <f>IF($B7644="","",IF($C7644="SUPERSTORE","Superstore","DH"))</f>
        <v/>
      </c>
      <c r="O7644" s="36">
        <f>IF($B7644="","",IFERROR(VLOOKUP($B7644,Mapping!$A:$C,2,0),"Not Mapped"))</f>
        <v/>
      </c>
      <c r="P7644" s="36">
        <f>IF($B7644="","",IFERROR(VLOOKUP($B7644,Mapping!$A:$C,3,0),"Not Mapped"))</f>
        <v/>
      </c>
      <c r="Q7644" s="36">
        <f>IF($B7644="","",IFERROR(VLOOKUP($O7644,Leaders!$A:$B,2,0),"Not Mapped"))</f>
        <v/>
      </c>
      <c r="R7644" s="36">
        <f>IF($B7644="","",IF(COUNTIF(Exclusions!$A:$A,$B7644)&gt;0,"Yes","No"))</f>
        <v/>
      </c>
      <c r="S7644" s="38">
        <f>IF($B7644="","",MIN(1,DAY($A7644)/IF($N7644="Superstore",Settings!$B$5,Settings!$B$4)))</f>
        <v/>
      </c>
      <c r="T7644" s="38">
        <f>IF(OR($B7644="",$G7644="",$S7644=0),"",$G7644/$S7644)</f>
        <v/>
      </c>
      <c r="U7644" s="36">
        <f>IF($T7644="","",IF($T7644&lt;Settings!$B$8,"Critical",IF($T7644&lt;Settings!$B$9,"Semi Critical","Non Critical")))</f>
        <v/>
      </c>
      <c r="V7644" s="28" t="n"/>
      <c r="Z7644">
        <f>IF($B7644="","",IFERROR(VLOOKUP($B7644,'Plan HC for CCA'!$A:$B,2,0),""))</f>
        <v/>
      </c>
      <c r="AA7644">
        <f>IF(OR($B7644="",$Z7644=""),"",IF(N($M7644)&lt;$Z7644,"Delta","No Delta"))</f>
        <v/>
      </c>
      <c r="AB7644">
        <f>IF(OR($B7644="",$Z7644=""),"",MAX(0,$Z7644-N($M7644)))</f>
        <v/>
      </c>
      <c r="AC7644" s="46">
        <f>IF($B7644="","",IFERROR(INDEX('CCA Util %'!$H:$H,MATCH($B7644,'CCA Util %'!$E:$E,0)),""))</f>
        <v/>
      </c>
      <c r="AD7644">
        <f>IF($B7644="","",IFERROR(INDEX('CCA Util %'!$G:$G,MATCH($B7644,'CCA Util %'!$E:$E,0)),""))</f>
        <v/>
      </c>
      <c r="AE7644">
        <f>IF(OR($B7644="",$U7644=""),"",$U7644&amp;" &amp; "&amp;IF(OR($AD7644="",$AD7644=0),"Util NA",$AD7644&amp;" Util"))</f>
        <v/>
      </c>
    </row>
    <row r="7645" ht="15.75" customHeight="1" s="42">
      <c r="A7645" s="41" t="n"/>
      <c r="G7645" s="38" t="n"/>
      <c r="H7645" s="38" t="n"/>
      <c r="I7645" s="38" t="n"/>
      <c r="J7645" s="38" t="n"/>
      <c r="K7645" s="38" t="n"/>
      <c r="L7645" s="38" t="n"/>
      <c r="N7645" s="36">
        <f>IF($B7645="","",IF($C7645="SUPERSTORE","Superstore","DH"))</f>
        <v/>
      </c>
      <c r="O7645" s="36">
        <f>IF($B7645="","",IFERROR(VLOOKUP($B7645,Mapping!$A:$C,2,0),"Not Mapped"))</f>
        <v/>
      </c>
      <c r="P7645" s="36">
        <f>IF($B7645="","",IFERROR(VLOOKUP($B7645,Mapping!$A:$C,3,0),"Not Mapped"))</f>
        <v/>
      </c>
      <c r="Q7645" s="36">
        <f>IF($B7645="","",IFERROR(VLOOKUP($O7645,Leaders!$A:$B,2,0),"Not Mapped"))</f>
        <v/>
      </c>
      <c r="R7645" s="36">
        <f>IF($B7645="","",IF(COUNTIF(Exclusions!$A:$A,$B7645)&gt;0,"Yes","No"))</f>
        <v/>
      </c>
      <c r="S7645" s="38">
        <f>IF($B7645="","",MIN(1,DAY($A7645)/IF($N7645="Superstore",Settings!$B$5,Settings!$B$4)))</f>
        <v/>
      </c>
      <c r="T7645" s="38">
        <f>IF(OR($B7645="",$G7645="",$S7645=0),"",$G7645/$S7645)</f>
        <v/>
      </c>
      <c r="U7645" s="36">
        <f>IF($T7645="","",IF($T7645&lt;Settings!$B$8,"Critical",IF($T7645&lt;Settings!$B$9,"Semi Critical","Non Critical")))</f>
        <v/>
      </c>
      <c r="V7645" s="28" t="n"/>
      <c r="Z7645">
        <f>IF($B7645="","",IFERROR(VLOOKUP($B7645,'Plan HC for CCA'!$A:$B,2,0),""))</f>
        <v/>
      </c>
      <c r="AA7645">
        <f>IF(OR($B7645="",$Z7645=""),"",IF(N($M7645)&lt;$Z7645,"Delta","No Delta"))</f>
        <v/>
      </c>
      <c r="AB7645">
        <f>IF(OR($B7645="",$Z7645=""),"",MAX(0,$Z7645-N($M7645)))</f>
        <v/>
      </c>
      <c r="AC7645" s="46">
        <f>IF($B7645="","",IFERROR(INDEX('CCA Util %'!$H:$H,MATCH($B7645,'CCA Util %'!$E:$E,0)),""))</f>
        <v/>
      </c>
      <c r="AD7645">
        <f>IF($B7645="","",IFERROR(INDEX('CCA Util %'!$G:$G,MATCH($B7645,'CCA Util %'!$E:$E,0)),""))</f>
        <v/>
      </c>
      <c r="AE7645">
        <f>IF(OR($B7645="",$U7645=""),"",$U7645&amp;" &amp; "&amp;IF(OR($AD7645="",$AD7645=0),"Util NA",$AD7645&amp;" Util"))</f>
        <v/>
      </c>
    </row>
    <row r="7646" ht="15.75" customHeight="1" s="42">
      <c r="A7646" s="41" t="n"/>
      <c r="G7646" s="38" t="n"/>
      <c r="H7646" s="38" t="n"/>
      <c r="I7646" s="38" t="n"/>
      <c r="J7646" s="38" t="n"/>
      <c r="K7646" s="38" t="n"/>
      <c r="L7646" s="38" t="n"/>
      <c r="N7646" s="36">
        <f>IF($B7646="","",IF($C7646="SUPERSTORE","Superstore","DH"))</f>
        <v/>
      </c>
      <c r="O7646" s="36">
        <f>IF($B7646="","",IFERROR(VLOOKUP($B7646,Mapping!$A:$C,2,0),"Not Mapped"))</f>
        <v/>
      </c>
      <c r="P7646" s="36">
        <f>IF($B7646="","",IFERROR(VLOOKUP($B7646,Mapping!$A:$C,3,0),"Not Mapped"))</f>
        <v/>
      </c>
      <c r="Q7646" s="36">
        <f>IF($B7646="","",IFERROR(VLOOKUP($O7646,Leaders!$A:$B,2,0),"Not Mapped"))</f>
        <v/>
      </c>
      <c r="R7646" s="36">
        <f>IF($B7646="","",IF(COUNTIF(Exclusions!$A:$A,$B7646)&gt;0,"Yes","No"))</f>
        <v/>
      </c>
      <c r="S7646" s="38">
        <f>IF($B7646="","",MIN(1,DAY($A7646)/IF($N7646="Superstore",Settings!$B$5,Settings!$B$4)))</f>
        <v/>
      </c>
      <c r="T7646" s="38">
        <f>IF(OR($B7646="",$G7646="",$S7646=0),"",$G7646/$S7646)</f>
        <v/>
      </c>
      <c r="U7646" s="36">
        <f>IF($T7646="","",IF($T7646&lt;Settings!$B$8,"Critical",IF($T7646&lt;Settings!$B$9,"Semi Critical","Non Critical")))</f>
        <v/>
      </c>
      <c r="V7646" s="28" t="n"/>
      <c r="Z7646">
        <f>IF($B7646="","",IFERROR(VLOOKUP($B7646,'Plan HC for CCA'!$A:$B,2,0),""))</f>
        <v/>
      </c>
      <c r="AA7646">
        <f>IF(OR($B7646="",$Z7646=""),"",IF(N($M7646)&lt;$Z7646,"Delta","No Delta"))</f>
        <v/>
      </c>
      <c r="AB7646">
        <f>IF(OR($B7646="",$Z7646=""),"",MAX(0,$Z7646-N($M7646)))</f>
        <v/>
      </c>
      <c r="AC7646" s="46">
        <f>IF($B7646="","",IFERROR(INDEX('CCA Util %'!$H:$H,MATCH($B7646,'CCA Util %'!$E:$E,0)),""))</f>
        <v/>
      </c>
      <c r="AD7646">
        <f>IF($B7646="","",IFERROR(INDEX('CCA Util %'!$G:$G,MATCH($B7646,'CCA Util %'!$E:$E,0)),""))</f>
        <v/>
      </c>
      <c r="AE7646">
        <f>IF(OR($B7646="",$U7646=""),"",$U7646&amp;" &amp; "&amp;IF(OR($AD7646="",$AD7646=0),"Util NA",$AD7646&amp;" Util"))</f>
        <v/>
      </c>
    </row>
    <row r="7647" ht="15.75" customHeight="1" s="42">
      <c r="A7647" s="41" t="n"/>
      <c r="G7647" s="38" t="n"/>
      <c r="H7647" s="38" t="n"/>
      <c r="I7647" s="38" t="n"/>
      <c r="J7647" s="38" t="n"/>
      <c r="K7647" s="38" t="n"/>
      <c r="L7647" s="38" t="n"/>
      <c r="N7647" s="36">
        <f>IF($B7647="","",IF($C7647="SUPERSTORE","Superstore","DH"))</f>
        <v/>
      </c>
      <c r="O7647" s="36">
        <f>IF($B7647="","",IFERROR(VLOOKUP($B7647,Mapping!$A:$C,2,0),"Not Mapped"))</f>
        <v/>
      </c>
      <c r="P7647" s="36">
        <f>IF($B7647="","",IFERROR(VLOOKUP($B7647,Mapping!$A:$C,3,0),"Not Mapped"))</f>
        <v/>
      </c>
      <c r="Q7647" s="36">
        <f>IF($B7647="","",IFERROR(VLOOKUP($O7647,Leaders!$A:$B,2,0),"Not Mapped"))</f>
        <v/>
      </c>
      <c r="R7647" s="36">
        <f>IF($B7647="","",IF(COUNTIF(Exclusions!$A:$A,$B7647)&gt;0,"Yes","No"))</f>
        <v/>
      </c>
      <c r="S7647" s="38">
        <f>IF($B7647="","",MIN(1,DAY($A7647)/IF($N7647="Superstore",Settings!$B$5,Settings!$B$4)))</f>
        <v/>
      </c>
      <c r="T7647" s="38">
        <f>IF(OR($B7647="",$G7647="",$S7647=0),"",$G7647/$S7647)</f>
        <v/>
      </c>
      <c r="U7647" s="36">
        <f>IF($T7647="","",IF($T7647&lt;Settings!$B$8,"Critical",IF($T7647&lt;Settings!$B$9,"Semi Critical","Non Critical")))</f>
        <v/>
      </c>
      <c r="V7647" s="28" t="n"/>
      <c r="Z7647">
        <f>IF($B7647="","",IFERROR(VLOOKUP($B7647,'Plan HC for CCA'!$A:$B,2,0),""))</f>
        <v/>
      </c>
      <c r="AA7647">
        <f>IF(OR($B7647="",$Z7647=""),"",IF(N($M7647)&lt;$Z7647,"Delta","No Delta"))</f>
        <v/>
      </c>
      <c r="AB7647">
        <f>IF(OR($B7647="",$Z7647=""),"",MAX(0,$Z7647-N($M7647)))</f>
        <v/>
      </c>
      <c r="AC7647" s="46">
        <f>IF($B7647="","",IFERROR(INDEX('CCA Util %'!$H:$H,MATCH($B7647,'CCA Util %'!$E:$E,0)),""))</f>
        <v/>
      </c>
      <c r="AD7647">
        <f>IF($B7647="","",IFERROR(INDEX('CCA Util %'!$G:$G,MATCH($B7647,'CCA Util %'!$E:$E,0)),""))</f>
        <v/>
      </c>
      <c r="AE7647">
        <f>IF(OR($B7647="",$U7647=""),"",$U7647&amp;" &amp; "&amp;IF(OR($AD7647="",$AD7647=0),"Util NA",$AD7647&amp;" Util"))</f>
        <v/>
      </c>
    </row>
    <row r="7648" ht="15.75" customHeight="1" s="42">
      <c r="A7648" s="41" t="n"/>
      <c r="G7648" s="38" t="n"/>
      <c r="H7648" s="38" t="n"/>
      <c r="I7648" s="38" t="n"/>
      <c r="J7648" s="38" t="n"/>
      <c r="K7648" s="38" t="n"/>
      <c r="L7648" s="38" t="n"/>
      <c r="N7648" s="36">
        <f>IF($B7648="","",IF($C7648="SUPERSTORE","Superstore","DH"))</f>
        <v/>
      </c>
      <c r="O7648" s="36">
        <f>IF($B7648="","",IFERROR(VLOOKUP($B7648,Mapping!$A:$C,2,0),"Not Mapped"))</f>
        <v/>
      </c>
      <c r="P7648" s="36">
        <f>IF($B7648="","",IFERROR(VLOOKUP($B7648,Mapping!$A:$C,3,0),"Not Mapped"))</f>
        <v/>
      </c>
      <c r="Q7648" s="36">
        <f>IF($B7648="","",IFERROR(VLOOKUP($O7648,Leaders!$A:$B,2,0),"Not Mapped"))</f>
        <v/>
      </c>
      <c r="R7648" s="36">
        <f>IF($B7648="","",IF(COUNTIF(Exclusions!$A:$A,$B7648)&gt;0,"Yes","No"))</f>
        <v/>
      </c>
      <c r="S7648" s="38">
        <f>IF($B7648="","",MIN(1,DAY($A7648)/IF($N7648="Superstore",Settings!$B$5,Settings!$B$4)))</f>
        <v/>
      </c>
      <c r="T7648" s="38">
        <f>IF(OR($B7648="",$G7648="",$S7648=0),"",$G7648/$S7648)</f>
        <v/>
      </c>
      <c r="U7648" s="36">
        <f>IF($T7648="","",IF($T7648&lt;Settings!$B$8,"Critical",IF($T7648&lt;Settings!$B$9,"Semi Critical","Non Critical")))</f>
        <v/>
      </c>
      <c r="V7648" s="28" t="n"/>
      <c r="Z7648">
        <f>IF($B7648="","",IFERROR(VLOOKUP($B7648,'Plan HC for CCA'!$A:$B,2,0),""))</f>
        <v/>
      </c>
      <c r="AA7648">
        <f>IF(OR($B7648="",$Z7648=""),"",IF(N($M7648)&lt;$Z7648,"Delta","No Delta"))</f>
        <v/>
      </c>
      <c r="AB7648">
        <f>IF(OR($B7648="",$Z7648=""),"",MAX(0,$Z7648-N($M7648)))</f>
        <v/>
      </c>
      <c r="AC7648" s="46">
        <f>IF($B7648="","",IFERROR(INDEX('CCA Util %'!$H:$H,MATCH($B7648,'CCA Util %'!$E:$E,0)),""))</f>
        <v/>
      </c>
      <c r="AD7648">
        <f>IF($B7648="","",IFERROR(INDEX('CCA Util %'!$G:$G,MATCH($B7648,'CCA Util %'!$E:$E,0)),""))</f>
        <v/>
      </c>
      <c r="AE7648">
        <f>IF(OR($B7648="",$U7648=""),"",$U7648&amp;" &amp; "&amp;IF(OR($AD7648="",$AD7648=0),"Util NA",$AD7648&amp;" Util"))</f>
        <v/>
      </c>
    </row>
    <row r="7649" ht="15.75" customHeight="1" s="42">
      <c r="A7649" s="41" t="n"/>
      <c r="G7649" s="38" t="n"/>
      <c r="H7649" s="38" t="n"/>
      <c r="I7649" s="38" t="n"/>
      <c r="J7649" s="38" t="n"/>
      <c r="K7649" s="38" t="n"/>
      <c r="L7649" s="38" t="n"/>
      <c r="N7649" s="36">
        <f>IF($B7649="","",IF($C7649="SUPERSTORE","Superstore","DH"))</f>
        <v/>
      </c>
      <c r="O7649" s="36">
        <f>IF($B7649="","",IFERROR(VLOOKUP($B7649,Mapping!$A:$C,2,0),"Not Mapped"))</f>
        <v/>
      </c>
      <c r="P7649" s="36">
        <f>IF($B7649="","",IFERROR(VLOOKUP($B7649,Mapping!$A:$C,3,0),"Not Mapped"))</f>
        <v/>
      </c>
      <c r="Q7649" s="36">
        <f>IF($B7649="","",IFERROR(VLOOKUP($O7649,Leaders!$A:$B,2,0),"Not Mapped"))</f>
        <v/>
      </c>
      <c r="R7649" s="36">
        <f>IF($B7649="","",IF(COUNTIF(Exclusions!$A:$A,$B7649)&gt;0,"Yes","No"))</f>
        <v/>
      </c>
      <c r="S7649" s="38">
        <f>IF($B7649="","",MIN(1,DAY($A7649)/IF($N7649="Superstore",Settings!$B$5,Settings!$B$4)))</f>
        <v/>
      </c>
      <c r="T7649" s="38">
        <f>IF(OR($B7649="",$G7649="",$S7649=0),"",$G7649/$S7649)</f>
        <v/>
      </c>
      <c r="U7649" s="36">
        <f>IF($T7649="","",IF($T7649&lt;Settings!$B$8,"Critical",IF($T7649&lt;Settings!$B$9,"Semi Critical","Non Critical")))</f>
        <v/>
      </c>
      <c r="V7649" s="28" t="n"/>
      <c r="Z7649">
        <f>IF($B7649="","",IFERROR(VLOOKUP($B7649,'Plan HC for CCA'!$A:$B,2,0),""))</f>
        <v/>
      </c>
      <c r="AA7649">
        <f>IF(OR($B7649="",$Z7649=""),"",IF(N($M7649)&lt;$Z7649,"Delta","No Delta"))</f>
        <v/>
      </c>
      <c r="AB7649">
        <f>IF(OR($B7649="",$Z7649=""),"",MAX(0,$Z7649-N($M7649)))</f>
        <v/>
      </c>
      <c r="AC7649" s="46">
        <f>IF($B7649="","",IFERROR(INDEX('CCA Util %'!$H:$H,MATCH($B7649,'CCA Util %'!$E:$E,0)),""))</f>
        <v/>
      </c>
      <c r="AD7649">
        <f>IF($B7649="","",IFERROR(INDEX('CCA Util %'!$G:$G,MATCH($B7649,'CCA Util %'!$E:$E,0)),""))</f>
        <v/>
      </c>
      <c r="AE7649">
        <f>IF(OR($B7649="",$U7649=""),"",$U7649&amp;" &amp; "&amp;IF(OR($AD7649="",$AD7649=0),"Util NA",$AD7649&amp;" Util"))</f>
        <v/>
      </c>
    </row>
    <row r="7650" ht="15.75" customHeight="1" s="42">
      <c r="A7650" s="41" t="n"/>
      <c r="G7650" s="38" t="n"/>
      <c r="H7650" s="38" t="n"/>
      <c r="I7650" s="38" t="n"/>
      <c r="J7650" s="38" t="n"/>
      <c r="K7650" s="38" t="n"/>
      <c r="L7650" s="38" t="n"/>
      <c r="N7650" s="36">
        <f>IF($B7650="","",IF($C7650="SUPERSTORE","Superstore","DH"))</f>
        <v/>
      </c>
      <c r="O7650" s="36">
        <f>IF($B7650="","",IFERROR(VLOOKUP($B7650,Mapping!$A:$C,2,0),"Not Mapped"))</f>
        <v/>
      </c>
      <c r="P7650" s="36">
        <f>IF($B7650="","",IFERROR(VLOOKUP($B7650,Mapping!$A:$C,3,0),"Not Mapped"))</f>
        <v/>
      </c>
      <c r="Q7650" s="36">
        <f>IF($B7650="","",IFERROR(VLOOKUP($O7650,Leaders!$A:$B,2,0),"Not Mapped"))</f>
        <v/>
      </c>
      <c r="R7650" s="36">
        <f>IF($B7650="","",IF(COUNTIF(Exclusions!$A:$A,$B7650)&gt;0,"Yes","No"))</f>
        <v/>
      </c>
      <c r="S7650" s="38">
        <f>IF($B7650="","",MIN(1,DAY($A7650)/IF($N7650="Superstore",Settings!$B$5,Settings!$B$4)))</f>
        <v/>
      </c>
      <c r="T7650" s="38">
        <f>IF(OR($B7650="",$G7650="",$S7650=0),"",$G7650/$S7650)</f>
        <v/>
      </c>
      <c r="U7650" s="36">
        <f>IF($T7650="","",IF($T7650&lt;Settings!$B$8,"Critical",IF($T7650&lt;Settings!$B$9,"Semi Critical","Non Critical")))</f>
        <v/>
      </c>
      <c r="V7650" s="28" t="n"/>
      <c r="Z7650">
        <f>IF($B7650="","",IFERROR(VLOOKUP($B7650,'Plan HC for CCA'!$A:$B,2,0),""))</f>
        <v/>
      </c>
      <c r="AA7650">
        <f>IF(OR($B7650="",$Z7650=""),"",IF(N($M7650)&lt;$Z7650,"Delta","No Delta"))</f>
        <v/>
      </c>
      <c r="AB7650">
        <f>IF(OR($B7650="",$Z7650=""),"",MAX(0,$Z7650-N($M7650)))</f>
        <v/>
      </c>
      <c r="AC7650" s="46">
        <f>IF($B7650="","",IFERROR(INDEX('CCA Util %'!$H:$H,MATCH($B7650,'CCA Util %'!$E:$E,0)),""))</f>
        <v/>
      </c>
      <c r="AD7650">
        <f>IF($B7650="","",IFERROR(INDEX('CCA Util %'!$G:$G,MATCH($B7650,'CCA Util %'!$E:$E,0)),""))</f>
        <v/>
      </c>
      <c r="AE7650">
        <f>IF(OR($B7650="",$U7650=""),"",$U7650&amp;" &amp; "&amp;IF(OR($AD7650="",$AD7650=0),"Util NA",$AD7650&amp;" Util"))</f>
        <v/>
      </c>
    </row>
    <row r="7651" ht="15.75" customHeight="1" s="42">
      <c r="A7651" s="41" t="n"/>
      <c r="G7651" s="38" t="n"/>
      <c r="H7651" s="38" t="n"/>
      <c r="I7651" s="38" t="n"/>
      <c r="J7651" s="38" t="n"/>
      <c r="K7651" s="38" t="n"/>
      <c r="L7651" s="38" t="n"/>
      <c r="N7651" s="36">
        <f>IF($B7651="","",IF($C7651="SUPERSTORE","Superstore","DH"))</f>
        <v/>
      </c>
      <c r="O7651" s="36">
        <f>IF($B7651="","",IFERROR(VLOOKUP($B7651,Mapping!$A:$C,2,0),"Not Mapped"))</f>
        <v/>
      </c>
      <c r="P7651" s="36">
        <f>IF($B7651="","",IFERROR(VLOOKUP($B7651,Mapping!$A:$C,3,0),"Not Mapped"))</f>
        <v/>
      </c>
      <c r="Q7651" s="36">
        <f>IF($B7651="","",IFERROR(VLOOKUP($O7651,Leaders!$A:$B,2,0),"Not Mapped"))</f>
        <v/>
      </c>
      <c r="R7651" s="36">
        <f>IF($B7651="","",IF(COUNTIF(Exclusions!$A:$A,$B7651)&gt;0,"Yes","No"))</f>
        <v/>
      </c>
      <c r="S7651" s="38">
        <f>IF($B7651="","",MIN(1,DAY($A7651)/IF($N7651="Superstore",Settings!$B$5,Settings!$B$4)))</f>
        <v/>
      </c>
      <c r="T7651" s="38">
        <f>IF(OR($B7651="",$G7651="",$S7651=0),"",$G7651/$S7651)</f>
        <v/>
      </c>
      <c r="U7651" s="36">
        <f>IF($T7651="","",IF($T7651&lt;Settings!$B$8,"Critical",IF($T7651&lt;Settings!$B$9,"Semi Critical","Non Critical")))</f>
        <v/>
      </c>
      <c r="V7651" s="28" t="n"/>
      <c r="Z7651">
        <f>IF($B7651="","",IFERROR(VLOOKUP($B7651,'Plan HC for CCA'!$A:$B,2,0),""))</f>
        <v/>
      </c>
      <c r="AA7651">
        <f>IF(OR($B7651="",$Z7651=""),"",IF(N($M7651)&lt;$Z7651,"Delta","No Delta"))</f>
        <v/>
      </c>
      <c r="AB7651">
        <f>IF(OR($B7651="",$Z7651=""),"",MAX(0,$Z7651-N($M7651)))</f>
        <v/>
      </c>
      <c r="AC7651" s="46">
        <f>IF($B7651="","",IFERROR(INDEX('CCA Util %'!$H:$H,MATCH($B7651,'CCA Util %'!$E:$E,0)),""))</f>
        <v/>
      </c>
      <c r="AD7651">
        <f>IF($B7651="","",IFERROR(INDEX('CCA Util %'!$G:$G,MATCH($B7651,'CCA Util %'!$E:$E,0)),""))</f>
        <v/>
      </c>
      <c r="AE7651">
        <f>IF(OR($B7651="",$U7651=""),"",$U7651&amp;" &amp; "&amp;IF(OR($AD7651="",$AD7651=0),"Util NA",$AD7651&amp;" Util"))</f>
        <v/>
      </c>
    </row>
    <row r="7652" ht="15.75" customHeight="1" s="42">
      <c r="A7652" s="41" t="n"/>
      <c r="G7652" s="38" t="n"/>
      <c r="H7652" s="38" t="n"/>
      <c r="I7652" s="38" t="n"/>
      <c r="J7652" s="38" t="n"/>
      <c r="K7652" s="38" t="n"/>
      <c r="L7652" s="38" t="n"/>
      <c r="N7652" s="36">
        <f>IF($B7652="","",IF($C7652="SUPERSTORE","Superstore","DH"))</f>
        <v/>
      </c>
      <c r="O7652" s="36">
        <f>IF($B7652="","",IFERROR(VLOOKUP($B7652,Mapping!$A:$C,2,0),"Not Mapped"))</f>
        <v/>
      </c>
      <c r="P7652" s="36">
        <f>IF($B7652="","",IFERROR(VLOOKUP($B7652,Mapping!$A:$C,3,0),"Not Mapped"))</f>
        <v/>
      </c>
      <c r="Q7652" s="36">
        <f>IF($B7652="","",IFERROR(VLOOKUP($O7652,Leaders!$A:$B,2,0),"Not Mapped"))</f>
        <v/>
      </c>
      <c r="R7652" s="36">
        <f>IF($B7652="","",IF(COUNTIF(Exclusions!$A:$A,$B7652)&gt;0,"Yes","No"))</f>
        <v/>
      </c>
      <c r="S7652" s="38">
        <f>IF($B7652="","",MIN(1,DAY($A7652)/IF($N7652="Superstore",Settings!$B$5,Settings!$B$4)))</f>
        <v/>
      </c>
      <c r="T7652" s="38">
        <f>IF(OR($B7652="",$G7652="",$S7652=0),"",$G7652/$S7652)</f>
        <v/>
      </c>
      <c r="U7652" s="36">
        <f>IF($T7652="","",IF($T7652&lt;Settings!$B$8,"Critical",IF($T7652&lt;Settings!$B$9,"Semi Critical","Non Critical")))</f>
        <v/>
      </c>
      <c r="V7652" s="28" t="n"/>
      <c r="Z7652">
        <f>IF($B7652="","",IFERROR(VLOOKUP($B7652,'Plan HC for CCA'!$A:$B,2,0),""))</f>
        <v/>
      </c>
      <c r="AA7652">
        <f>IF(OR($B7652="",$Z7652=""),"",IF(N($M7652)&lt;$Z7652,"Delta","No Delta"))</f>
        <v/>
      </c>
      <c r="AB7652">
        <f>IF(OR($B7652="",$Z7652=""),"",MAX(0,$Z7652-N($M7652)))</f>
        <v/>
      </c>
      <c r="AC7652" s="46">
        <f>IF($B7652="","",IFERROR(INDEX('CCA Util %'!$H:$H,MATCH($B7652,'CCA Util %'!$E:$E,0)),""))</f>
        <v/>
      </c>
      <c r="AD7652">
        <f>IF($B7652="","",IFERROR(INDEX('CCA Util %'!$G:$G,MATCH($B7652,'CCA Util %'!$E:$E,0)),""))</f>
        <v/>
      </c>
      <c r="AE7652">
        <f>IF(OR($B7652="",$U7652=""),"",$U7652&amp;" &amp; "&amp;IF(OR($AD7652="",$AD7652=0),"Util NA",$AD7652&amp;" Util"))</f>
        <v/>
      </c>
    </row>
    <row r="7653" ht="15.75" customHeight="1" s="42">
      <c r="A7653" s="41" t="n"/>
      <c r="G7653" s="38" t="n"/>
      <c r="H7653" s="38" t="n"/>
      <c r="I7653" s="38" t="n"/>
      <c r="J7653" s="38" t="n"/>
      <c r="K7653" s="38" t="n"/>
      <c r="L7653" s="38" t="n"/>
      <c r="N7653" s="36">
        <f>IF($B7653="","",IF($C7653="SUPERSTORE","Superstore","DH"))</f>
        <v/>
      </c>
      <c r="O7653" s="36">
        <f>IF($B7653="","",IFERROR(VLOOKUP($B7653,Mapping!$A:$C,2,0),"Not Mapped"))</f>
        <v/>
      </c>
      <c r="P7653" s="36">
        <f>IF($B7653="","",IFERROR(VLOOKUP($B7653,Mapping!$A:$C,3,0),"Not Mapped"))</f>
        <v/>
      </c>
      <c r="Q7653" s="36">
        <f>IF($B7653="","",IFERROR(VLOOKUP($O7653,Leaders!$A:$B,2,0),"Not Mapped"))</f>
        <v/>
      </c>
      <c r="R7653" s="36">
        <f>IF($B7653="","",IF(COUNTIF(Exclusions!$A:$A,$B7653)&gt;0,"Yes","No"))</f>
        <v/>
      </c>
      <c r="S7653" s="38">
        <f>IF($B7653="","",MIN(1,DAY($A7653)/IF($N7653="Superstore",Settings!$B$5,Settings!$B$4)))</f>
        <v/>
      </c>
      <c r="T7653" s="38">
        <f>IF(OR($B7653="",$G7653="",$S7653=0),"",$G7653/$S7653)</f>
        <v/>
      </c>
      <c r="U7653" s="36">
        <f>IF($T7653="","",IF($T7653&lt;Settings!$B$8,"Critical",IF($T7653&lt;Settings!$B$9,"Semi Critical","Non Critical")))</f>
        <v/>
      </c>
      <c r="V7653" s="28" t="n"/>
      <c r="Z7653">
        <f>IF($B7653="","",IFERROR(VLOOKUP($B7653,'Plan HC for CCA'!$A:$B,2,0),""))</f>
        <v/>
      </c>
      <c r="AA7653">
        <f>IF(OR($B7653="",$Z7653=""),"",IF(N($M7653)&lt;$Z7653,"Delta","No Delta"))</f>
        <v/>
      </c>
      <c r="AB7653">
        <f>IF(OR($B7653="",$Z7653=""),"",MAX(0,$Z7653-N($M7653)))</f>
        <v/>
      </c>
      <c r="AC7653" s="46">
        <f>IF($B7653="","",IFERROR(INDEX('CCA Util %'!$H:$H,MATCH($B7653,'CCA Util %'!$E:$E,0)),""))</f>
        <v/>
      </c>
      <c r="AD7653">
        <f>IF($B7653="","",IFERROR(INDEX('CCA Util %'!$G:$G,MATCH($B7653,'CCA Util %'!$E:$E,0)),""))</f>
        <v/>
      </c>
      <c r="AE7653">
        <f>IF(OR($B7653="",$U7653=""),"",$U7653&amp;" &amp; "&amp;IF(OR($AD7653="",$AD7653=0),"Util NA",$AD7653&amp;" Util"))</f>
        <v/>
      </c>
    </row>
    <row r="7654" ht="15.75" customHeight="1" s="42">
      <c r="A7654" s="41" t="n"/>
      <c r="G7654" s="38" t="n"/>
      <c r="H7654" s="38" t="n"/>
      <c r="I7654" s="38" t="n"/>
      <c r="J7654" s="38" t="n"/>
      <c r="K7654" s="38" t="n"/>
      <c r="L7654" s="38" t="n"/>
      <c r="N7654" s="36">
        <f>IF($B7654="","",IF($C7654="SUPERSTORE","Superstore","DH"))</f>
        <v/>
      </c>
      <c r="O7654" s="36">
        <f>IF($B7654="","",IFERROR(VLOOKUP($B7654,Mapping!$A:$C,2,0),"Not Mapped"))</f>
        <v/>
      </c>
      <c r="P7654" s="36">
        <f>IF($B7654="","",IFERROR(VLOOKUP($B7654,Mapping!$A:$C,3,0),"Not Mapped"))</f>
        <v/>
      </c>
      <c r="Q7654" s="36">
        <f>IF($B7654="","",IFERROR(VLOOKUP($O7654,Leaders!$A:$B,2,0),"Not Mapped"))</f>
        <v/>
      </c>
      <c r="R7654" s="36">
        <f>IF($B7654="","",IF(COUNTIF(Exclusions!$A:$A,$B7654)&gt;0,"Yes","No"))</f>
        <v/>
      </c>
      <c r="S7654" s="38">
        <f>IF($B7654="","",MIN(1,DAY($A7654)/IF($N7654="Superstore",Settings!$B$5,Settings!$B$4)))</f>
        <v/>
      </c>
      <c r="T7654" s="38">
        <f>IF(OR($B7654="",$G7654="",$S7654=0),"",$G7654/$S7654)</f>
        <v/>
      </c>
      <c r="U7654" s="36">
        <f>IF($T7654="","",IF($T7654&lt;Settings!$B$8,"Critical",IF($T7654&lt;Settings!$B$9,"Semi Critical","Non Critical")))</f>
        <v/>
      </c>
      <c r="V7654" s="28" t="n"/>
      <c r="Z7654">
        <f>IF($B7654="","",IFERROR(VLOOKUP($B7654,'Plan HC for CCA'!$A:$B,2,0),""))</f>
        <v/>
      </c>
      <c r="AA7654">
        <f>IF(OR($B7654="",$Z7654=""),"",IF(N($M7654)&lt;$Z7654,"Delta","No Delta"))</f>
        <v/>
      </c>
      <c r="AB7654">
        <f>IF(OR($B7654="",$Z7654=""),"",MAX(0,$Z7654-N($M7654)))</f>
        <v/>
      </c>
      <c r="AC7654" s="46">
        <f>IF($B7654="","",IFERROR(INDEX('CCA Util %'!$H:$H,MATCH($B7654,'CCA Util %'!$E:$E,0)),""))</f>
        <v/>
      </c>
      <c r="AD7654">
        <f>IF($B7654="","",IFERROR(INDEX('CCA Util %'!$G:$G,MATCH($B7654,'CCA Util %'!$E:$E,0)),""))</f>
        <v/>
      </c>
      <c r="AE7654">
        <f>IF(OR($B7654="",$U7654=""),"",$U7654&amp;" &amp; "&amp;IF(OR($AD7654="",$AD7654=0),"Util NA",$AD7654&amp;" Util"))</f>
        <v/>
      </c>
    </row>
    <row r="7655" ht="15.75" customHeight="1" s="42">
      <c r="A7655" s="41" t="n"/>
      <c r="G7655" s="38" t="n"/>
      <c r="H7655" s="38" t="n"/>
      <c r="I7655" s="38" t="n"/>
      <c r="J7655" s="38" t="n"/>
      <c r="K7655" s="38" t="n"/>
      <c r="L7655" s="38" t="n"/>
      <c r="N7655" s="36">
        <f>IF($B7655="","",IF($C7655="SUPERSTORE","Superstore","DH"))</f>
        <v/>
      </c>
      <c r="O7655" s="36">
        <f>IF($B7655="","",IFERROR(VLOOKUP($B7655,Mapping!$A:$C,2,0),"Not Mapped"))</f>
        <v/>
      </c>
      <c r="P7655" s="36">
        <f>IF($B7655="","",IFERROR(VLOOKUP($B7655,Mapping!$A:$C,3,0),"Not Mapped"))</f>
        <v/>
      </c>
      <c r="Q7655" s="36">
        <f>IF($B7655="","",IFERROR(VLOOKUP($O7655,Leaders!$A:$B,2,0),"Not Mapped"))</f>
        <v/>
      </c>
      <c r="R7655" s="36">
        <f>IF($B7655="","",IF(COUNTIF(Exclusions!$A:$A,$B7655)&gt;0,"Yes","No"))</f>
        <v/>
      </c>
      <c r="S7655" s="38">
        <f>IF($B7655="","",MIN(1,DAY($A7655)/IF($N7655="Superstore",Settings!$B$5,Settings!$B$4)))</f>
        <v/>
      </c>
      <c r="T7655" s="38">
        <f>IF(OR($B7655="",$G7655="",$S7655=0),"",$G7655/$S7655)</f>
        <v/>
      </c>
      <c r="U7655" s="36">
        <f>IF($T7655="","",IF($T7655&lt;Settings!$B$8,"Critical",IF($T7655&lt;Settings!$B$9,"Semi Critical","Non Critical")))</f>
        <v/>
      </c>
      <c r="V7655" s="28" t="n"/>
      <c r="Z7655">
        <f>IF($B7655="","",IFERROR(VLOOKUP($B7655,'Plan HC for CCA'!$A:$B,2,0),""))</f>
        <v/>
      </c>
      <c r="AA7655">
        <f>IF(OR($B7655="",$Z7655=""),"",IF(N($M7655)&lt;$Z7655,"Delta","No Delta"))</f>
        <v/>
      </c>
      <c r="AB7655">
        <f>IF(OR($B7655="",$Z7655=""),"",MAX(0,$Z7655-N($M7655)))</f>
        <v/>
      </c>
      <c r="AC7655" s="46">
        <f>IF($B7655="","",IFERROR(INDEX('CCA Util %'!$H:$H,MATCH($B7655,'CCA Util %'!$E:$E,0)),""))</f>
        <v/>
      </c>
      <c r="AD7655">
        <f>IF($B7655="","",IFERROR(INDEX('CCA Util %'!$G:$G,MATCH($B7655,'CCA Util %'!$E:$E,0)),""))</f>
        <v/>
      </c>
      <c r="AE7655">
        <f>IF(OR($B7655="",$U7655=""),"",$U7655&amp;" &amp; "&amp;IF(OR($AD7655="",$AD7655=0),"Util NA",$AD7655&amp;" Util"))</f>
        <v/>
      </c>
    </row>
    <row r="7656" ht="15.75" customHeight="1" s="42">
      <c r="A7656" s="41" t="n"/>
      <c r="G7656" s="38" t="n"/>
      <c r="H7656" s="38" t="n"/>
      <c r="I7656" s="38" t="n"/>
      <c r="J7656" s="38" t="n"/>
      <c r="K7656" s="38" t="n"/>
      <c r="L7656" s="38" t="n"/>
      <c r="N7656" s="36">
        <f>IF($B7656="","",IF($C7656="SUPERSTORE","Superstore","DH"))</f>
        <v/>
      </c>
      <c r="O7656" s="36">
        <f>IF($B7656="","",IFERROR(VLOOKUP($B7656,Mapping!$A:$C,2,0),"Not Mapped"))</f>
        <v/>
      </c>
      <c r="P7656" s="36">
        <f>IF($B7656="","",IFERROR(VLOOKUP($B7656,Mapping!$A:$C,3,0),"Not Mapped"))</f>
        <v/>
      </c>
      <c r="Q7656" s="36">
        <f>IF($B7656="","",IFERROR(VLOOKUP($O7656,Leaders!$A:$B,2,0),"Not Mapped"))</f>
        <v/>
      </c>
      <c r="R7656" s="36">
        <f>IF($B7656="","",IF(COUNTIF(Exclusions!$A:$A,$B7656)&gt;0,"Yes","No"))</f>
        <v/>
      </c>
      <c r="S7656" s="38">
        <f>IF($B7656="","",MIN(1,DAY($A7656)/IF($N7656="Superstore",Settings!$B$5,Settings!$B$4)))</f>
        <v/>
      </c>
      <c r="T7656" s="38">
        <f>IF(OR($B7656="",$G7656="",$S7656=0),"",$G7656/$S7656)</f>
        <v/>
      </c>
      <c r="U7656" s="36">
        <f>IF($T7656="","",IF($T7656&lt;Settings!$B$8,"Critical",IF($T7656&lt;Settings!$B$9,"Semi Critical","Non Critical")))</f>
        <v/>
      </c>
      <c r="V7656" s="28" t="n"/>
      <c r="Z7656">
        <f>IF($B7656="","",IFERROR(VLOOKUP($B7656,'Plan HC for CCA'!$A:$B,2,0),""))</f>
        <v/>
      </c>
      <c r="AA7656">
        <f>IF(OR($B7656="",$Z7656=""),"",IF(N($M7656)&lt;$Z7656,"Delta","No Delta"))</f>
        <v/>
      </c>
      <c r="AB7656">
        <f>IF(OR($B7656="",$Z7656=""),"",MAX(0,$Z7656-N($M7656)))</f>
        <v/>
      </c>
      <c r="AC7656" s="46">
        <f>IF($B7656="","",IFERROR(INDEX('CCA Util %'!$H:$H,MATCH($B7656,'CCA Util %'!$E:$E,0)),""))</f>
        <v/>
      </c>
      <c r="AD7656">
        <f>IF($B7656="","",IFERROR(INDEX('CCA Util %'!$G:$G,MATCH($B7656,'CCA Util %'!$E:$E,0)),""))</f>
        <v/>
      </c>
      <c r="AE7656">
        <f>IF(OR($B7656="",$U7656=""),"",$U7656&amp;" &amp; "&amp;IF(OR($AD7656="",$AD7656=0),"Util NA",$AD7656&amp;" Util"))</f>
        <v/>
      </c>
    </row>
    <row r="7657" ht="15.75" customHeight="1" s="42">
      <c r="A7657" s="41" t="n"/>
      <c r="G7657" s="38" t="n"/>
      <c r="H7657" s="38" t="n"/>
      <c r="I7657" s="38" t="n"/>
      <c r="J7657" s="38" t="n"/>
      <c r="K7657" s="38" t="n"/>
      <c r="L7657" s="38" t="n"/>
      <c r="N7657" s="36">
        <f>IF($B7657="","",IF($C7657="SUPERSTORE","Superstore","DH"))</f>
        <v/>
      </c>
      <c r="O7657" s="36">
        <f>IF($B7657="","",IFERROR(VLOOKUP($B7657,Mapping!$A:$C,2,0),"Not Mapped"))</f>
        <v/>
      </c>
      <c r="P7657" s="36">
        <f>IF($B7657="","",IFERROR(VLOOKUP($B7657,Mapping!$A:$C,3,0),"Not Mapped"))</f>
        <v/>
      </c>
      <c r="Q7657" s="36">
        <f>IF($B7657="","",IFERROR(VLOOKUP($O7657,Leaders!$A:$B,2,0),"Not Mapped"))</f>
        <v/>
      </c>
      <c r="R7657" s="36">
        <f>IF($B7657="","",IF(COUNTIF(Exclusions!$A:$A,$B7657)&gt;0,"Yes","No"))</f>
        <v/>
      </c>
      <c r="S7657" s="38">
        <f>IF($B7657="","",MIN(1,DAY($A7657)/IF($N7657="Superstore",Settings!$B$5,Settings!$B$4)))</f>
        <v/>
      </c>
      <c r="T7657" s="38">
        <f>IF(OR($B7657="",$G7657="",$S7657=0),"",$G7657/$S7657)</f>
        <v/>
      </c>
      <c r="U7657" s="36">
        <f>IF($T7657="","",IF($T7657&lt;Settings!$B$8,"Critical",IF($T7657&lt;Settings!$B$9,"Semi Critical","Non Critical")))</f>
        <v/>
      </c>
      <c r="V7657" s="28" t="n"/>
      <c r="Z7657">
        <f>IF($B7657="","",IFERROR(VLOOKUP($B7657,'Plan HC for CCA'!$A:$B,2,0),""))</f>
        <v/>
      </c>
      <c r="AA7657">
        <f>IF(OR($B7657="",$Z7657=""),"",IF(N($M7657)&lt;$Z7657,"Delta","No Delta"))</f>
        <v/>
      </c>
      <c r="AB7657">
        <f>IF(OR($B7657="",$Z7657=""),"",MAX(0,$Z7657-N($M7657)))</f>
        <v/>
      </c>
      <c r="AC7657" s="46">
        <f>IF($B7657="","",IFERROR(INDEX('CCA Util %'!$H:$H,MATCH($B7657,'CCA Util %'!$E:$E,0)),""))</f>
        <v/>
      </c>
      <c r="AD7657">
        <f>IF($B7657="","",IFERROR(INDEX('CCA Util %'!$G:$G,MATCH($B7657,'CCA Util %'!$E:$E,0)),""))</f>
        <v/>
      </c>
      <c r="AE7657">
        <f>IF(OR($B7657="",$U7657=""),"",$U7657&amp;" &amp; "&amp;IF(OR($AD7657="",$AD7657=0),"Util NA",$AD7657&amp;" Util"))</f>
        <v/>
      </c>
    </row>
    <row r="7658" ht="15.75" customHeight="1" s="42">
      <c r="A7658" s="41" t="n"/>
      <c r="G7658" s="38" t="n"/>
      <c r="H7658" s="38" t="n"/>
      <c r="I7658" s="38" t="n"/>
      <c r="J7658" s="38" t="n"/>
      <c r="K7658" s="38" t="n"/>
      <c r="L7658" s="38" t="n"/>
      <c r="N7658" s="36">
        <f>IF($B7658="","",IF($C7658="SUPERSTORE","Superstore","DH"))</f>
        <v/>
      </c>
      <c r="O7658" s="36">
        <f>IF($B7658="","",IFERROR(VLOOKUP($B7658,Mapping!$A:$C,2,0),"Not Mapped"))</f>
        <v/>
      </c>
      <c r="P7658" s="36">
        <f>IF($B7658="","",IFERROR(VLOOKUP($B7658,Mapping!$A:$C,3,0),"Not Mapped"))</f>
        <v/>
      </c>
      <c r="Q7658" s="36">
        <f>IF($B7658="","",IFERROR(VLOOKUP($O7658,Leaders!$A:$B,2,0),"Not Mapped"))</f>
        <v/>
      </c>
      <c r="R7658" s="36">
        <f>IF($B7658="","",IF(COUNTIF(Exclusions!$A:$A,$B7658)&gt;0,"Yes","No"))</f>
        <v/>
      </c>
      <c r="S7658" s="38">
        <f>IF($B7658="","",MIN(1,DAY($A7658)/IF($N7658="Superstore",Settings!$B$5,Settings!$B$4)))</f>
        <v/>
      </c>
      <c r="T7658" s="38">
        <f>IF(OR($B7658="",$G7658="",$S7658=0),"",$G7658/$S7658)</f>
        <v/>
      </c>
      <c r="U7658" s="36">
        <f>IF($T7658="","",IF($T7658&lt;Settings!$B$8,"Critical",IF($T7658&lt;Settings!$B$9,"Semi Critical","Non Critical")))</f>
        <v/>
      </c>
      <c r="V7658" s="28" t="n"/>
      <c r="Z7658">
        <f>IF($B7658="","",IFERROR(VLOOKUP($B7658,'Plan HC for CCA'!$A:$B,2,0),""))</f>
        <v/>
      </c>
      <c r="AA7658">
        <f>IF(OR($B7658="",$Z7658=""),"",IF(N($M7658)&lt;$Z7658,"Delta","No Delta"))</f>
        <v/>
      </c>
      <c r="AB7658">
        <f>IF(OR($B7658="",$Z7658=""),"",MAX(0,$Z7658-N($M7658)))</f>
        <v/>
      </c>
      <c r="AC7658" s="46">
        <f>IF($B7658="","",IFERROR(INDEX('CCA Util %'!$H:$H,MATCH($B7658,'CCA Util %'!$E:$E,0)),""))</f>
        <v/>
      </c>
      <c r="AD7658">
        <f>IF($B7658="","",IFERROR(INDEX('CCA Util %'!$G:$G,MATCH($B7658,'CCA Util %'!$E:$E,0)),""))</f>
        <v/>
      </c>
      <c r="AE7658">
        <f>IF(OR($B7658="",$U7658=""),"",$U7658&amp;" &amp; "&amp;IF(OR($AD7658="",$AD7658=0),"Util NA",$AD7658&amp;" Util"))</f>
        <v/>
      </c>
    </row>
    <row r="7659" ht="15.75" customHeight="1" s="42">
      <c r="A7659" s="41" t="n"/>
      <c r="G7659" s="38" t="n"/>
      <c r="H7659" s="38" t="n"/>
      <c r="I7659" s="38" t="n"/>
      <c r="J7659" s="38" t="n"/>
      <c r="K7659" s="38" t="n"/>
      <c r="L7659" s="38" t="n"/>
      <c r="N7659" s="36">
        <f>IF($B7659="","",IF($C7659="SUPERSTORE","Superstore","DH"))</f>
        <v/>
      </c>
      <c r="O7659" s="36">
        <f>IF($B7659="","",IFERROR(VLOOKUP($B7659,Mapping!$A:$C,2,0),"Not Mapped"))</f>
        <v/>
      </c>
      <c r="P7659" s="36">
        <f>IF($B7659="","",IFERROR(VLOOKUP($B7659,Mapping!$A:$C,3,0),"Not Mapped"))</f>
        <v/>
      </c>
      <c r="Q7659" s="36">
        <f>IF($B7659="","",IFERROR(VLOOKUP($O7659,Leaders!$A:$B,2,0),"Not Mapped"))</f>
        <v/>
      </c>
      <c r="R7659" s="36">
        <f>IF($B7659="","",IF(COUNTIF(Exclusions!$A:$A,$B7659)&gt;0,"Yes","No"))</f>
        <v/>
      </c>
      <c r="S7659" s="38">
        <f>IF($B7659="","",MIN(1,DAY($A7659)/IF($N7659="Superstore",Settings!$B$5,Settings!$B$4)))</f>
        <v/>
      </c>
      <c r="T7659" s="38">
        <f>IF(OR($B7659="",$G7659="",$S7659=0),"",$G7659/$S7659)</f>
        <v/>
      </c>
      <c r="U7659" s="36">
        <f>IF($T7659="","",IF($T7659&lt;Settings!$B$8,"Critical",IF($T7659&lt;Settings!$B$9,"Semi Critical","Non Critical")))</f>
        <v/>
      </c>
      <c r="V7659" s="28" t="n"/>
      <c r="Z7659">
        <f>IF($B7659="","",IFERROR(VLOOKUP($B7659,'Plan HC for CCA'!$A:$B,2,0),""))</f>
        <v/>
      </c>
      <c r="AA7659">
        <f>IF(OR($B7659="",$Z7659=""),"",IF(N($M7659)&lt;$Z7659,"Delta","No Delta"))</f>
        <v/>
      </c>
      <c r="AB7659">
        <f>IF(OR($B7659="",$Z7659=""),"",MAX(0,$Z7659-N($M7659)))</f>
        <v/>
      </c>
      <c r="AC7659" s="46">
        <f>IF($B7659="","",IFERROR(INDEX('CCA Util %'!$H:$H,MATCH($B7659,'CCA Util %'!$E:$E,0)),""))</f>
        <v/>
      </c>
      <c r="AD7659">
        <f>IF($B7659="","",IFERROR(INDEX('CCA Util %'!$G:$G,MATCH($B7659,'CCA Util %'!$E:$E,0)),""))</f>
        <v/>
      </c>
      <c r="AE7659">
        <f>IF(OR($B7659="",$U7659=""),"",$U7659&amp;" &amp; "&amp;IF(OR($AD7659="",$AD7659=0),"Util NA",$AD7659&amp;" Util"))</f>
        <v/>
      </c>
    </row>
    <row r="7660" ht="15.75" customHeight="1" s="42">
      <c r="A7660" s="41" t="n"/>
      <c r="G7660" s="38" t="n"/>
      <c r="H7660" s="38" t="n"/>
      <c r="I7660" s="38" t="n"/>
      <c r="J7660" s="38" t="n"/>
      <c r="K7660" s="38" t="n"/>
      <c r="L7660" s="38" t="n"/>
      <c r="N7660" s="36">
        <f>IF($B7660="","",IF($C7660="SUPERSTORE","Superstore","DH"))</f>
        <v/>
      </c>
      <c r="O7660" s="36">
        <f>IF($B7660="","",IFERROR(VLOOKUP($B7660,Mapping!$A:$C,2,0),"Not Mapped"))</f>
        <v/>
      </c>
      <c r="P7660" s="36">
        <f>IF($B7660="","",IFERROR(VLOOKUP($B7660,Mapping!$A:$C,3,0),"Not Mapped"))</f>
        <v/>
      </c>
      <c r="Q7660" s="36">
        <f>IF($B7660="","",IFERROR(VLOOKUP($O7660,Leaders!$A:$B,2,0),"Not Mapped"))</f>
        <v/>
      </c>
      <c r="R7660" s="36">
        <f>IF($B7660="","",IF(COUNTIF(Exclusions!$A:$A,$B7660)&gt;0,"Yes","No"))</f>
        <v/>
      </c>
      <c r="S7660" s="38">
        <f>IF($B7660="","",MIN(1,DAY($A7660)/IF($N7660="Superstore",Settings!$B$5,Settings!$B$4)))</f>
        <v/>
      </c>
      <c r="T7660" s="38">
        <f>IF(OR($B7660="",$G7660="",$S7660=0),"",$G7660/$S7660)</f>
        <v/>
      </c>
      <c r="U7660" s="36">
        <f>IF($T7660="","",IF($T7660&lt;Settings!$B$8,"Critical",IF($T7660&lt;Settings!$B$9,"Semi Critical","Non Critical")))</f>
        <v/>
      </c>
      <c r="V7660" s="28" t="n"/>
      <c r="Z7660">
        <f>IF($B7660="","",IFERROR(VLOOKUP($B7660,'Plan HC for CCA'!$A:$B,2,0),""))</f>
        <v/>
      </c>
      <c r="AA7660">
        <f>IF(OR($B7660="",$Z7660=""),"",IF(N($M7660)&lt;$Z7660,"Delta","No Delta"))</f>
        <v/>
      </c>
      <c r="AB7660">
        <f>IF(OR($B7660="",$Z7660=""),"",MAX(0,$Z7660-N($M7660)))</f>
        <v/>
      </c>
      <c r="AC7660" s="46">
        <f>IF($B7660="","",IFERROR(INDEX('CCA Util %'!$H:$H,MATCH($B7660,'CCA Util %'!$E:$E,0)),""))</f>
        <v/>
      </c>
      <c r="AD7660">
        <f>IF($B7660="","",IFERROR(INDEX('CCA Util %'!$G:$G,MATCH($B7660,'CCA Util %'!$E:$E,0)),""))</f>
        <v/>
      </c>
      <c r="AE7660">
        <f>IF(OR($B7660="",$U7660=""),"",$U7660&amp;" &amp; "&amp;IF(OR($AD7660="",$AD7660=0),"Util NA",$AD7660&amp;" Util"))</f>
        <v/>
      </c>
    </row>
    <row r="7661" ht="15.75" customHeight="1" s="42">
      <c r="A7661" s="41" t="n"/>
      <c r="G7661" s="38" t="n"/>
      <c r="H7661" s="38" t="n"/>
      <c r="I7661" s="38" t="n"/>
      <c r="J7661" s="38" t="n"/>
      <c r="K7661" s="38" t="n"/>
      <c r="L7661" s="38" t="n"/>
      <c r="N7661" s="36">
        <f>IF($B7661="","",IF($C7661="SUPERSTORE","Superstore","DH"))</f>
        <v/>
      </c>
      <c r="O7661" s="36">
        <f>IF($B7661="","",IFERROR(VLOOKUP($B7661,Mapping!$A:$C,2,0),"Not Mapped"))</f>
        <v/>
      </c>
      <c r="P7661" s="36">
        <f>IF($B7661="","",IFERROR(VLOOKUP($B7661,Mapping!$A:$C,3,0),"Not Mapped"))</f>
        <v/>
      </c>
      <c r="Q7661" s="36">
        <f>IF($B7661="","",IFERROR(VLOOKUP($O7661,Leaders!$A:$B,2,0),"Not Mapped"))</f>
        <v/>
      </c>
      <c r="R7661" s="36">
        <f>IF($B7661="","",IF(COUNTIF(Exclusions!$A:$A,$B7661)&gt;0,"Yes","No"))</f>
        <v/>
      </c>
      <c r="S7661" s="38">
        <f>IF($B7661="","",MIN(1,DAY($A7661)/IF($N7661="Superstore",Settings!$B$5,Settings!$B$4)))</f>
        <v/>
      </c>
      <c r="T7661" s="38">
        <f>IF(OR($B7661="",$G7661="",$S7661=0),"",$G7661/$S7661)</f>
        <v/>
      </c>
      <c r="U7661" s="36">
        <f>IF($T7661="","",IF($T7661&lt;Settings!$B$8,"Critical",IF($T7661&lt;Settings!$B$9,"Semi Critical","Non Critical")))</f>
        <v/>
      </c>
      <c r="V7661" s="28" t="n"/>
      <c r="Z7661">
        <f>IF($B7661="","",IFERROR(VLOOKUP($B7661,'Plan HC for CCA'!$A:$B,2,0),""))</f>
        <v/>
      </c>
      <c r="AA7661">
        <f>IF(OR($B7661="",$Z7661=""),"",IF(N($M7661)&lt;$Z7661,"Delta","No Delta"))</f>
        <v/>
      </c>
      <c r="AB7661">
        <f>IF(OR($B7661="",$Z7661=""),"",MAX(0,$Z7661-N($M7661)))</f>
        <v/>
      </c>
      <c r="AC7661" s="46">
        <f>IF($B7661="","",IFERROR(INDEX('CCA Util %'!$H:$H,MATCH($B7661,'CCA Util %'!$E:$E,0)),""))</f>
        <v/>
      </c>
      <c r="AD7661">
        <f>IF($B7661="","",IFERROR(INDEX('CCA Util %'!$G:$G,MATCH($B7661,'CCA Util %'!$E:$E,0)),""))</f>
        <v/>
      </c>
      <c r="AE7661">
        <f>IF(OR($B7661="",$U7661=""),"",$U7661&amp;" &amp; "&amp;IF(OR($AD7661="",$AD7661=0),"Util NA",$AD7661&amp;" Util"))</f>
        <v/>
      </c>
    </row>
    <row r="7662" ht="15.75" customHeight="1" s="42">
      <c r="A7662" s="41" t="n"/>
      <c r="G7662" s="38" t="n"/>
      <c r="H7662" s="38" t="n"/>
      <c r="I7662" s="38" t="n"/>
      <c r="J7662" s="38" t="n"/>
      <c r="K7662" s="38" t="n"/>
      <c r="L7662" s="38" t="n"/>
      <c r="N7662" s="36">
        <f>IF($B7662="","",IF($C7662="SUPERSTORE","Superstore","DH"))</f>
        <v/>
      </c>
      <c r="O7662" s="36">
        <f>IF($B7662="","",IFERROR(VLOOKUP($B7662,Mapping!$A:$C,2,0),"Not Mapped"))</f>
        <v/>
      </c>
      <c r="P7662" s="36">
        <f>IF($B7662="","",IFERROR(VLOOKUP($B7662,Mapping!$A:$C,3,0),"Not Mapped"))</f>
        <v/>
      </c>
      <c r="Q7662" s="36">
        <f>IF($B7662="","",IFERROR(VLOOKUP($O7662,Leaders!$A:$B,2,0),"Not Mapped"))</f>
        <v/>
      </c>
      <c r="R7662" s="36">
        <f>IF($B7662="","",IF(COUNTIF(Exclusions!$A:$A,$B7662)&gt;0,"Yes","No"))</f>
        <v/>
      </c>
      <c r="S7662" s="38">
        <f>IF($B7662="","",MIN(1,DAY($A7662)/IF($N7662="Superstore",Settings!$B$5,Settings!$B$4)))</f>
        <v/>
      </c>
      <c r="T7662" s="38">
        <f>IF(OR($B7662="",$G7662="",$S7662=0),"",$G7662/$S7662)</f>
        <v/>
      </c>
      <c r="U7662" s="36">
        <f>IF($T7662="","",IF($T7662&lt;Settings!$B$8,"Critical",IF($T7662&lt;Settings!$B$9,"Semi Critical","Non Critical")))</f>
        <v/>
      </c>
      <c r="V7662" s="28" t="n"/>
      <c r="Z7662">
        <f>IF($B7662="","",IFERROR(VLOOKUP($B7662,'Plan HC for CCA'!$A:$B,2,0),""))</f>
        <v/>
      </c>
      <c r="AA7662">
        <f>IF(OR($B7662="",$Z7662=""),"",IF(N($M7662)&lt;$Z7662,"Delta","No Delta"))</f>
        <v/>
      </c>
      <c r="AB7662">
        <f>IF(OR($B7662="",$Z7662=""),"",MAX(0,$Z7662-N($M7662)))</f>
        <v/>
      </c>
      <c r="AC7662" s="46">
        <f>IF($B7662="","",IFERROR(INDEX('CCA Util %'!$H:$H,MATCH($B7662,'CCA Util %'!$E:$E,0)),""))</f>
        <v/>
      </c>
      <c r="AD7662">
        <f>IF($B7662="","",IFERROR(INDEX('CCA Util %'!$G:$G,MATCH($B7662,'CCA Util %'!$E:$E,0)),""))</f>
        <v/>
      </c>
      <c r="AE7662">
        <f>IF(OR($B7662="",$U7662=""),"",$U7662&amp;" &amp; "&amp;IF(OR($AD7662="",$AD7662=0),"Util NA",$AD7662&amp;" Util"))</f>
        <v/>
      </c>
    </row>
    <row r="7663" ht="15.75" customHeight="1" s="42">
      <c r="A7663" s="41" t="n"/>
      <c r="G7663" s="38" t="n"/>
      <c r="H7663" s="38" t="n"/>
      <c r="I7663" s="38" t="n"/>
      <c r="J7663" s="38" t="n"/>
      <c r="K7663" s="38" t="n"/>
      <c r="L7663" s="38" t="n"/>
      <c r="N7663" s="36">
        <f>IF($B7663="","",IF($C7663="SUPERSTORE","Superstore","DH"))</f>
        <v/>
      </c>
      <c r="O7663" s="36">
        <f>IF($B7663="","",IFERROR(VLOOKUP($B7663,Mapping!$A:$C,2,0),"Not Mapped"))</f>
        <v/>
      </c>
      <c r="P7663" s="36">
        <f>IF($B7663="","",IFERROR(VLOOKUP($B7663,Mapping!$A:$C,3,0),"Not Mapped"))</f>
        <v/>
      </c>
      <c r="Q7663" s="36">
        <f>IF($B7663="","",IFERROR(VLOOKUP($O7663,Leaders!$A:$B,2,0),"Not Mapped"))</f>
        <v/>
      </c>
      <c r="R7663" s="36">
        <f>IF($B7663="","",IF(COUNTIF(Exclusions!$A:$A,$B7663)&gt;0,"Yes","No"))</f>
        <v/>
      </c>
      <c r="S7663" s="38">
        <f>IF($B7663="","",MIN(1,DAY($A7663)/IF($N7663="Superstore",Settings!$B$5,Settings!$B$4)))</f>
        <v/>
      </c>
      <c r="T7663" s="38">
        <f>IF(OR($B7663="",$G7663="",$S7663=0),"",$G7663/$S7663)</f>
        <v/>
      </c>
      <c r="U7663" s="36">
        <f>IF($T7663="","",IF($T7663&lt;Settings!$B$8,"Critical",IF($T7663&lt;Settings!$B$9,"Semi Critical","Non Critical")))</f>
        <v/>
      </c>
      <c r="V7663" s="28" t="n"/>
      <c r="Z7663">
        <f>IF($B7663="","",IFERROR(VLOOKUP($B7663,'Plan HC for CCA'!$A:$B,2,0),""))</f>
        <v/>
      </c>
      <c r="AA7663">
        <f>IF(OR($B7663="",$Z7663=""),"",IF(N($M7663)&lt;$Z7663,"Delta","No Delta"))</f>
        <v/>
      </c>
      <c r="AB7663">
        <f>IF(OR($B7663="",$Z7663=""),"",MAX(0,$Z7663-N($M7663)))</f>
        <v/>
      </c>
      <c r="AC7663" s="46">
        <f>IF($B7663="","",IFERROR(INDEX('CCA Util %'!$H:$H,MATCH($B7663,'CCA Util %'!$E:$E,0)),""))</f>
        <v/>
      </c>
      <c r="AD7663">
        <f>IF($B7663="","",IFERROR(INDEX('CCA Util %'!$G:$G,MATCH($B7663,'CCA Util %'!$E:$E,0)),""))</f>
        <v/>
      </c>
      <c r="AE7663">
        <f>IF(OR($B7663="",$U7663=""),"",$U7663&amp;" &amp; "&amp;IF(OR($AD7663="",$AD7663=0),"Util NA",$AD7663&amp;" Util"))</f>
        <v/>
      </c>
    </row>
    <row r="7664" ht="15.75" customHeight="1" s="42">
      <c r="A7664" s="41" t="n"/>
      <c r="G7664" s="38" t="n"/>
      <c r="H7664" s="38" t="n"/>
      <c r="I7664" s="38" t="n"/>
      <c r="J7664" s="38" t="n"/>
      <c r="K7664" s="38" t="n"/>
      <c r="L7664" s="38" t="n"/>
      <c r="N7664" s="36">
        <f>IF($B7664="","",IF($C7664="SUPERSTORE","Superstore","DH"))</f>
        <v/>
      </c>
      <c r="O7664" s="36">
        <f>IF($B7664="","",IFERROR(VLOOKUP($B7664,Mapping!$A:$C,2,0),"Not Mapped"))</f>
        <v/>
      </c>
      <c r="P7664" s="36">
        <f>IF($B7664="","",IFERROR(VLOOKUP($B7664,Mapping!$A:$C,3,0),"Not Mapped"))</f>
        <v/>
      </c>
      <c r="Q7664" s="36">
        <f>IF($B7664="","",IFERROR(VLOOKUP($O7664,Leaders!$A:$B,2,0),"Not Mapped"))</f>
        <v/>
      </c>
      <c r="R7664" s="36">
        <f>IF($B7664="","",IF(COUNTIF(Exclusions!$A:$A,$B7664)&gt;0,"Yes","No"))</f>
        <v/>
      </c>
      <c r="S7664" s="38">
        <f>IF($B7664="","",MIN(1,DAY($A7664)/IF($N7664="Superstore",Settings!$B$5,Settings!$B$4)))</f>
        <v/>
      </c>
      <c r="T7664" s="38">
        <f>IF(OR($B7664="",$G7664="",$S7664=0),"",$G7664/$S7664)</f>
        <v/>
      </c>
      <c r="U7664" s="36">
        <f>IF($T7664="","",IF($T7664&lt;Settings!$B$8,"Critical",IF($T7664&lt;Settings!$B$9,"Semi Critical","Non Critical")))</f>
        <v/>
      </c>
      <c r="V7664" s="28" t="n"/>
      <c r="Z7664">
        <f>IF($B7664="","",IFERROR(VLOOKUP($B7664,'Plan HC for CCA'!$A:$B,2,0),""))</f>
        <v/>
      </c>
      <c r="AA7664">
        <f>IF(OR($B7664="",$Z7664=""),"",IF(N($M7664)&lt;$Z7664,"Delta","No Delta"))</f>
        <v/>
      </c>
      <c r="AB7664">
        <f>IF(OR($B7664="",$Z7664=""),"",MAX(0,$Z7664-N($M7664)))</f>
        <v/>
      </c>
      <c r="AC7664" s="46">
        <f>IF($B7664="","",IFERROR(INDEX('CCA Util %'!$H:$H,MATCH($B7664,'CCA Util %'!$E:$E,0)),""))</f>
        <v/>
      </c>
      <c r="AD7664">
        <f>IF($B7664="","",IFERROR(INDEX('CCA Util %'!$G:$G,MATCH($B7664,'CCA Util %'!$E:$E,0)),""))</f>
        <v/>
      </c>
      <c r="AE7664">
        <f>IF(OR($B7664="",$U7664=""),"",$U7664&amp;" &amp; "&amp;IF(OR($AD7664="",$AD7664=0),"Util NA",$AD7664&amp;" Util"))</f>
        <v/>
      </c>
    </row>
    <row r="7665" ht="15.75" customHeight="1" s="42">
      <c r="A7665" s="41" t="n"/>
      <c r="G7665" s="38" t="n"/>
      <c r="H7665" s="38" t="n"/>
      <c r="I7665" s="38" t="n"/>
      <c r="J7665" s="38" t="n"/>
      <c r="K7665" s="38" t="n"/>
      <c r="L7665" s="38" t="n"/>
      <c r="N7665" s="36">
        <f>IF($B7665="","",IF($C7665="SUPERSTORE","Superstore","DH"))</f>
        <v/>
      </c>
      <c r="O7665" s="36">
        <f>IF($B7665="","",IFERROR(VLOOKUP($B7665,Mapping!$A:$C,2,0),"Not Mapped"))</f>
        <v/>
      </c>
      <c r="P7665" s="36">
        <f>IF($B7665="","",IFERROR(VLOOKUP($B7665,Mapping!$A:$C,3,0),"Not Mapped"))</f>
        <v/>
      </c>
      <c r="Q7665" s="36">
        <f>IF($B7665="","",IFERROR(VLOOKUP($O7665,Leaders!$A:$B,2,0),"Not Mapped"))</f>
        <v/>
      </c>
      <c r="R7665" s="36">
        <f>IF($B7665="","",IF(COUNTIF(Exclusions!$A:$A,$B7665)&gt;0,"Yes","No"))</f>
        <v/>
      </c>
      <c r="S7665" s="38">
        <f>IF($B7665="","",MIN(1,DAY($A7665)/IF($N7665="Superstore",Settings!$B$5,Settings!$B$4)))</f>
        <v/>
      </c>
      <c r="T7665" s="38">
        <f>IF(OR($B7665="",$G7665="",$S7665=0),"",$G7665/$S7665)</f>
        <v/>
      </c>
      <c r="U7665" s="36">
        <f>IF($T7665="","",IF($T7665&lt;Settings!$B$8,"Critical",IF($T7665&lt;Settings!$B$9,"Semi Critical","Non Critical")))</f>
        <v/>
      </c>
      <c r="V7665" s="28" t="n"/>
      <c r="Z7665">
        <f>IF($B7665="","",IFERROR(VLOOKUP($B7665,'Plan HC for CCA'!$A:$B,2,0),""))</f>
        <v/>
      </c>
      <c r="AA7665">
        <f>IF(OR($B7665="",$Z7665=""),"",IF(N($M7665)&lt;$Z7665,"Delta","No Delta"))</f>
        <v/>
      </c>
      <c r="AB7665">
        <f>IF(OR($B7665="",$Z7665=""),"",MAX(0,$Z7665-N($M7665)))</f>
        <v/>
      </c>
      <c r="AC7665" s="46">
        <f>IF($B7665="","",IFERROR(INDEX('CCA Util %'!$H:$H,MATCH($B7665,'CCA Util %'!$E:$E,0)),""))</f>
        <v/>
      </c>
      <c r="AD7665">
        <f>IF($B7665="","",IFERROR(INDEX('CCA Util %'!$G:$G,MATCH($B7665,'CCA Util %'!$E:$E,0)),""))</f>
        <v/>
      </c>
      <c r="AE7665">
        <f>IF(OR($B7665="",$U7665=""),"",$U7665&amp;" &amp; "&amp;IF(OR($AD7665="",$AD7665=0),"Util NA",$AD7665&amp;" Util"))</f>
        <v/>
      </c>
    </row>
    <row r="7666" ht="15.75" customHeight="1" s="42">
      <c r="A7666" s="41" t="n"/>
      <c r="G7666" s="38" t="n"/>
      <c r="H7666" s="38" t="n"/>
      <c r="I7666" s="38" t="n"/>
      <c r="J7666" s="38" t="n"/>
      <c r="K7666" s="38" t="n"/>
      <c r="L7666" s="38" t="n"/>
      <c r="N7666" s="36">
        <f>IF($B7666="","",IF($C7666="SUPERSTORE","Superstore","DH"))</f>
        <v/>
      </c>
      <c r="O7666" s="36">
        <f>IF($B7666="","",IFERROR(VLOOKUP($B7666,Mapping!$A:$C,2,0),"Not Mapped"))</f>
        <v/>
      </c>
      <c r="P7666" s="36">
        <f>IF($B7666="","",IFERROR(VLOOKUP($B7666,Mapping!$A:$C,3,0),"Not Mapped"))</f>
        <v/>
      </c>
      <c r="Q7666" s="36">
        <f>IF($B7666="","",IFERROR(VLOOKUP($O7666,Leaders!$A:$B,2,0),"Not Mapped"))</f>
        <v/>
      </c>
      <c r="R7666" s="36">
        <f>IF($B7666="","",IF(COUNTIF(Exclusions!$A:$A,$B7666)&gt;0,"Yes","No"))</f>
        <v/>
      </c>
      <c r="S7666" s="38">
        <f>IF($B7666="","",MIN(1,DAY($A7666)/IF($N7666="Superstore",Settings!$B$5,Settings!$B$4)))</f>
        <v/>
      </c>
      <c r="T7666" s="38">
        <f>IF(OR($B7666="",$G7666="",$S7666=0),"",$G7666/$S7666)</f>
        <v/>
      </c>
      <c r="U7666" s="36">
        <f>IF($T7666="","",IF($T7666&lt;Settings!$B$8,"Critical",IF($T7666&lt;Settings!$B$9,"Semi Critical","Non Critical")))</f>
        <v/>
      </c>
      <c r="V7666" s="28" t="n"/>
      <c r="Z7666">
        <f>IF($B7666="","",IFERROR(VLOOKUP($B7666,'Plan HC for CCA'!$A:$B,2,0),""))</f>
        <v/>
      </c>
      <c r="AA7666">
        <f>IF(OR($B7666="",$Z7666=""),"",IF(N($M7666)&lt;$Z7666,"Delta","No Delta"))</f>
        <v/>
      </c>
      <c r="AB7666">
        <f>IF(OR($B7666="",$Z7666=""),"",MAX(0,$Z7666-N($M7666)))</f>
        <v/>
      </c>
      <c r="AC7666" s="46">
        <f>IF($B7666="","",IFERROR(INDEX('CCA Util %'!$H:$H,MATCH($B7666,'CCA Util %'!$E:$E,0)),""))</f>
        <v/>
      </c>
      <c r="AD7666">
        <f>IF($B7666="","",IFERROR(INDEX('CCA Util %'!$G:$G,MATCH($B7666,'CCA Util %'!$E:$E,0)),""))</f>
        <v/>
      </c>
      <c r="AE7666">
        <f>IF(OR($B7666="",$U7666=""),"",$U7666&amp;" &amp; "&amp;IF(OR($AD7666="",$AD7666=0),"Util NA",$AD7666&amp;" Util"))</f>
        <v/>
      </c>
    </row>
    <row r="7667" ht="15.75" customHeight="1" s="42">
      <c r="A7667" s="41" t="n"/>
      <c r="G7667" s="38" t="n"/>
      <c r="H7667" s="38" t="n"/>
      <c r="I7667" s="38" t="n"/>
      <c r="J7667" s="38" t="n"/>
      <c r="K7667" s="38" t="n"/>
      <c r="L7667" s="38" t="n"/>
      <c r="N7667" s="36">
        <f>IF($B7667="","",IF($C7667="SUPERSTORE","Superstore","DH"))</f>
        <v/>
      </c>
      <c r="O7667" s="36">
        <f>IF($B7667="","",IFERROR(VLOOKUP($B7667,Mapping!$A:$C,2,0),"Not Mapped"))</f>
        <v/>
      </c>
      <c r="P7667" s="36">
        <f>IF($B7667="","",IFERROR(VLOOKUP($B7667,Mapping!$A:$C,3,0),"Not Mapped"))</f>
        <v/>
      </c>
      <c r="Q7667" s="36">
        <f>IF($B7667="","",IFERROR(VLOOKUP($O7667,Leaders!$A:$B,2,0),"Not Mapped"))</f>
        <v/>
      </c>
      <c r="R7667" s="36">
        <f>IF($B7667="","",IF(COUNTIF(Exclusions!$A:$A,$B7667)&gt;0,"Yes","No"))</f>
        <v/>
      </c>
      <c r="S7667" s="38">
        <f>IF($B7667="","",MIN(1,DAY($A7667)/IF($N7667="Superstore",Settings!$B$5,Settings!$B$4)))</f>
        <v/>
      </c>
      <c r="T7667" s="38">
        <f>IF(OR($B7667="",$G7667="",$S7667=0),"",$G7667/$S7667)</f>
        <v/>
      </c>
      <c r="U7667" s="36">
        <f>IF($T7667="","",IF($T7667&lt;Settings!$B$8,"Critical",IF($T7667&lt;Settings!$B$9,"Semi Critical","Non Critical")))</f>
        <v/>
      </c>
      <c r="V7667" s="28" t="n"/>
      <c r="Z7667">
        <f>IF($B7667="","",IFERROR(VLOOKUP($B7667,'Plan HC for CCA'!$A:$B,2,0),""))</f>
        <v/>
      </c>
      <c r="AA7667">
        <f>IF(OR($B7667="",$Z7667=""),"",IF(N($M7667)&lt;$Z7667,"Delta","No Delta"))</f>
        <v/>
      </c>
      <c r="AB7667">
        <f>IF(OR($B7667="",$Z7667=""),"",MAX(0,$Z7667-N($M7667)))</f>
        <v/>
      </c>
      <c r="AC7667" s="46">
        <f>IF($B7667="","",IFERROR(INDEX('CCA Util %'!$H:$H,MATCH($B7667,'CCA Util %'!$E:$E,0)),""))</f>
        <v/>
      </c>
      <c r="AD7667">
        <f>IF($B7667="","",IFERROR(INDEX('CCA Util %'!$G:$G,MATCH($B7667,'CCA Util %'!$E:$E,0)),""))</f>
        <v/>
      </c>
      <c r="AE7667">
        <f>IF(OR($B7667="",$U7667=""),"",$U7667&amp;" &amp; "&amp;IF(OR($AD7667="",$AD7667=0),"Util NA",$AD7667&amp;" Util"))</f>
        <v/>
      </c>
    </row>
    <row r="7668" ht="15.75" customHeight="1" s="42">
      <c r="A7668" s="41" t="n"/>
      <c r="G7668" s="38" t="n"/>
      <c r="H7668" s="38" t="n"/>
      <c r="I7668" s="38" t="n"/>
      <c r="J7668" s="38" t="n"/>
      <c r="K7668" s="38" t="n"/>
      <c r="L7668" s="38" t="n"/>
      <c r="N7668" s="36">
        <f>IF($B7668="","",IF($C7668="SUPERSTORE","Superstore","DH"))</f>
        <v/>
      </c>
      <c r="O7668" s="36">
        <f>IF($B7668="","",IFERROR(VLOOKUP($B7668,Mapping!$A:$C,2,0),"Not Mapped"))</f>
        <v/>
      </c>
      <c r="P7668" s="36">
        <f>IF($B7668="","",IFERROR(VLOOKUP($B7668,Mapping!$A:$C,3,0),"Not Mapped"))</f>
        <v/>
      </c>
      <c r="Q7668" s="36">
        <f>IF($B7668="","",IFERROR(VLOOKUP($O7668,Leaders!$A:$B,2,0),"Not Mapped"))</f>
        <v/>
      </c>
      <c r="R7668" s="36">
        <f>IF($B7668="","",IF(COUNTIF(Exclusions!$A:$A,$B7668)&gt;0,"Yes","No"))</f>
        <v/>
      </c>
      <c r="S7668" s="38">
        <f>IF($B7668="","",MIN(1,DAY($A7668)/IF($N7668="Superstore",Settings!$B$5,Settings!$B$4)))</f>
        <v/>
      </c>
      <c r="T7668" s="38">
        <f>IF(OR($B7668="",$G7668="",$S7668=0),"",$G7668/$S7668)</f>
        <v/>
      </c>
      <c r="U7668" s="36">
        <f>IF($T7668="","",IF($T7668&lt;Settings!$B$8,"Critical",IF($T7668&lt;Settings!$B$9,"Semi Critical","Non Critical")))</f>
        <v/>
      </c>
      <c r="V7668" s="28" t="n"/>
      <c r="Z7668">
        <f>IF($B7668="","",IFERROR(VLOOKUP($B7668,'Plan HC for CCA'!$A:$B,2,0),""))</f>
        <v/>
      </c>
      <c r="AA7668">
        <f>IF(OR($B7668="",$Z7668=""),"",IF(N($M7668)&lt;$Z7668,"Delta","No Delta"))</f>
        <v/>
      </c>
      <c r="AB7668">
        <f>IF(OR($B7668="",$Z7668=""),"",MAX(0,$Z7668-N($M7668)))</f>
        <v/>
      </c>
      <c r="AC7668" s="46">
        <f>IF($B7668="","",IFERROR(INDEX('CCA Util %'!$H:$H,MATCH($B7668,'CCA Util %'!$E:$E,0)),""))</f>
        <v/>
      </c>
      <c r="AD7668">
        <f>IF($B7668="","",IFERROR(INDEX('CCA Util %'!$G:$G,MATCH($B7668,'CCA Util %'!$E:$E,0)),""))</f>
        <v/>
      </c>
      <c r="AE7668">
        <f>IF(OR($B7668="",$U7668=""),"",$U7668&amp;" &amp; "&amp;IF(OR($AD7668="",$AD7668=0),"Util NA",$AD7668&amp;" Util"))</f>
        <v/>
      </c>
    </row>
    <row r="7669" ht="15.75" customHeight="1" s="42">
      <c r="A7669" s="41" t="n"/>
      <c r="G7669" s="38" t="n"/>
      <c r="H7669" s="38" t="n"/>
      <c r="I7669" s="38" t="n"/>
      <c r="J7669" s="38" t="n"/>
      <c r="K7669" s="38" t="n"/>
      <c r="L7669" s="38" t="n"/>
      <c r="N7669" s="36">
        <f>IF($B7669="","",IF($C7669="SUPERSTORE","Superstore","DH"))</f>
        <v/>
      </c>
      <c r="O7669" s="36">
        <f>IF($B7669="","",IFERROR(VLOOKUP($B7669,Mapping!$A:$C,2,0),"Not Mapped"))</f>
        <v/>
      </c>
      <c r="P7669" s="36">
        <f>IF($B7669="","",IFERROR(VLOOKUP($B7669,Mapping!$A:$C,3,0),"Not Mapped"))</f>
        <v/>
      </c>
      <c r="Q7669" s="36">
        <f>IF($B7669="","",IFERROR(VLOOKUP($O7669,Leaders!$A:$B,2,0),"Not Mapped"))</f>
        <v/>
      </c>
      <c r="R7669" s="36">
        <f>IF($B7669="","",IF(COUNTIF(Exclusions!$A:$A,$B7669)&gt;0,"Yes","No"))</f>
        <v/>
      </c>
      <c r="S7669" s="38">
        <f>IF($B7669="","",MIN(1,DAY($A7669)/IF($N7669="Superstore",Settings!$B$5,Settings!$B$4)))</f>
        <v/>
      </c>
      <c r="T7669" s="38">
        <f>IF(OR($B7669="",$G7669="",$S7669=0),"",$G7669/$S7669)</f>
        <v/>
      </c>
      <c r="U7669" s="36">
        <f>IF($T7669="","",IF($T7669&lt;Settings!$B$8,"Critical",IF($T7669&lt;Settings!$B$9,"Semi Critical","Non Critical")))</f>
        <v/>
      </c>
      <c r="V7669" s="28" t="n"/>
      <c r="Z7669">
        <f>IF($B7669="","",IFERROR(VLOOKUP($B7669,'Plan HC for CCA'!$A:$B,2,0),""))</f>
        <v/>
      </c>
      <c r="AA7669">
        <f>IF(OR($B7669="",$Z7669=""),"",IF(N($M7669)&lt;$Z7669,"Delta","No Delta"))</f>
        <v/>
      </c>
      <c r="AB7669">
        <f>IF(OR($B7669="",$Z7669=""),"",MAX(0,$Z7669-N($M7669)))</f>
        <v/>
      </c>
      <c r="AC7669" s="46">
        <f>IF($B7669="","",IFERROR(INDEX('CCA Util %'!$H:$H,MATCH($B7669,'CCA Util %'!$E:$E,0)),""))</f>
        <v/>
      </c>
      <c r="AD7669">
        <f>IF($B7669="","",IFERROR(INDEX('CCA Util %'!$G:$G,MATCH($B7669,'CCA Util %'!$E:$E,0)),""))</f>
        <v/>
      </c>
      <c r="AE7669">
        <f>IF(OR($B7669="",$U7669=""),"",$U7669&amp;" &amp; "&amp;IF(OR($AD7669="",$AD7669=0),"Util NA",$AD7669&amp;" Util"))</f>
        <v/>
      </c>
    </row>
    <row r="7670" ht="15.75" customHeight="1" s="42">
      <c r="A7670" s="41" t="n"/>
      <c r="G7670" s="38" t="n"/>
      <c r="H7670" s="38" t="n"/>
      <c r="I7670" s="38" t="n"/>
      <c r="J7670" s="38" t="n"/>
      <c r="K7670" s="38" t="n"/>
      <c r="L7670" s="38" t="n"/>
      <c r="N7670" s="36">
        <f>IF($B7670="","",IF($C7670="SUPERSTORE","Superstore","DH"))</f>
        <v/>
      </c>
      <c r="O7670" s="36">
        <f>IF($B7670="","",IFERROR(VLOOKUP($B7670,Mapping!$A:$C,2,0),"Not Mapped"))</f>
        <v/>
      </c>
      <c r="P7670" s="36">
        <f>IF($B7670="","",IFERROR(VLOOKUP($B7670,Mapping!$A:$C,3,0),"Not Mapped"))</f>
        <v/>
      </c>
      <c r="Q7670" s="36">
        <f>IF($B7670="","",IFERROR(VLOOKUP($O7670,Leaders!$A:$B,2,0),"Not Mapped"))</f>
        <v/>
      </c>
      <c r="R7670" s="36">
        <f>IF($B7670="","",IF(COUNTIF(Exclusions!$A:$A,$B7670)&gt;0,"Yes","No"))</f>
        <v/>
      </c>
      <c r="S7670" s="38">
        <f>IF($B7670="","",MIN(1,DAY($A7670)/IF($N7670="Superstore",Settings!$B$5,Settings!$B$4)))</f>
        <v/>
      </c>
      <c r="T7670" s="38">
        <f>IF(OR($B7670="",$G7670="",$S7670=0),"",$G7670/$S7670)</f>
        <v/>
      </c>
      <c r="U7670" s="36">
        <f>IF($T7670="","",IF($T7670&lt;Settings!$B$8,"Critical",IF($T7670&lt;Settings!$B$9,"Semi Critical","Non Critical")))</f>
        <v/>
      </c>
      <c r="V7670" s="28" t="n"/>
      <c r="Z7670">
        <f>IF($B7670="","",IFERROR(VLOOKUP($B7670,'Plan HC for CCA'!$A:$B,2,0),""))</f>
        <v/>
      </c>
      <c r="AA7670">
        <f>IF(OR($B7670="",$Z7670=""),"",IF(N($M7670)&lt;$Z7670,"Delta","No Delta"))</f>
        <v/>
      </c>
      <c r="AB7670">
        <f>IF(OR($B7670="",$Z7670=""),"",MAX(0,$Z7670-N($M7670)))</f>
        <v/>
      </c>
      <c r="AC7670" s="46">
        <f>IF($B7670="","",IFERROR(INDEX('CCA Util %'!$H:$H,MATCH($B7670,'CCA Util %'!$E:$E,0)),""))</f>
        <v/>
      </c>
      <c r="AD7670">
        <f>IF($B7670="","",IFERROR(INDEX('CCA Util %'!$G:$G,MATCH($B7670,'CCA Util %'!$E:$E,0)),""))</f>
        <v/>
      </c>
      <c r="AE7670">
        <f>IF(OR($B7670="",$U7670=""),"",$U7670&amp;" &amp; "&amp;IF(OR($AD7670="",$AD7670=0),"Util NA",$AD7670&amp;" Util"))</f>
        <v/>
      </c>
    </row>
    <row r="7671" ht="15.75" customHeight="1" s="42">
      <c r="A7671" s="41" t="n"/>
      <c r="G7671" s="38" t="n"/>
      <c r="H7671" s="38" t="n"/>
      <c r="I7671" s="38" t="n"/>
      <c r="J7671" s="38" t="n"/>
      <c r="K7671" s="38" t="n"/>
      <c r="L7671" s="38" t="n"/>
      <c r="N7671" s="36">
        <f>IF($B7671="","",IF($C7671="SUPERSTORE","Superstore","DH"))</f>
        <v/>
      </c>
      <c r="O7671" s="36">
        <f>IF($B7671="","",IFERROR(VLOOKUP($B7671,Mapping!$A:$C,2,0),"Not Mapped"))</f>
        <v/>
      </c>
      <c r="P7671" s="36">
        <f>IF($B7671="","",IFERROR(VLOOKUP($B7671,Mapping!$A:$C,3,0),"Not Mapped"))</f>
        <v/>
      </c>
      <c r="Q7671" s="36">
        <f>IF($B7671="","",IFERROR(VLOOKUP($O7671,Leaders!$A:$B,2,0),"Not Mapped"))</f>
        <v/>
      </c>
      <c r="R7671" s="36">
        <f>IF($B7671="","",IF(COUNTIF(Exclusions!$A:$A,$B7671)&gt;0,"Yes","No"))</f>
        <v/>
      </c>
      <c r="S7671" s="38">
        <f>IF($B7671="","",MIN(1,DAY($A7671)/IF($N7671="Superstore",Settings!$B$5,Settings!$B$4)))</f>
        <v/>
      </c>
      <c r="T7671" s="38">
        <f>IF(OR($B7671="",$G7671="",$S7671=0),"",$G7671/$S7671)</f>
        <v/>
      </c>
      <c r="U7671" s="36">
        <f>IF($T7671="","",IF($T7671&lt;Settings!$B$8,"Critical",IF($T7671&lt;Settings!$B$9,"Semi Critical","Non Critical")))</f>
        <v/>
      </c>
      <c r="V7671" s="28" t="n"/>
      <c r="Z7671">
        <f>IF($B7671="","",IFERROR(VLOOKUP($B7671,'Plan HC for CCA'!$A:$B,2,0),""))</f>
        <v/>
      </c>
      <c r="AA7671">
        <f>IF(OR($B7671="",$Z7671=""),"",IF(N($M7671)&lt;$Z7671,"Delta","No Delta"))</f>
        <v/>
      </c>
      <c r="AB7671">
        <f>IF(OR($B7671="",$Z7671=""),"",MAX(0,$Z7671-N($M7671)))</f>
        <v/>
      </c>
      <c r="AC7671" s="46">
        <f>IF($B7671="","",IFERROR(INDEX('CCA Util %'!$H:$H,MATCH($B7671,'CCA Util %'!$E:$E,0)),""))</f>
        <v/>
      </c>
      <c r="AD7671">
        <f>IF($B7671="","",IFERROR(INDEX('CCA Util %'!$G:$G,MATCH($B7671,'CCA Util %'!$E:$E,0)),""))</f>
        <v/>
      </c>
      <c r="AE7671">
        <f>IF(OR($B7671="",$U7671=""),"",$U7671&amp;" &amp; "&amp;IF(OR($AD7671="",$AD7671=0),"Util NA",$AD7671&amp;" Util"))</f>
        <v/>
      </c>
    </row>
    <row r="7672" ht="15.75" customHeight="1" s="42">
      <c r="A7672" s="41" t="n"/>
      <c r="G7672" s="38" t="n"/>
      <c r="H7672" s="38" t="n"/>
      <c r="I7672" s="38" t="n"/>
      <c r="J7672" s="38" t="n"/>
      <c r="K7672" s="38" t="n"/>
      <c r="L7672" s="38" t="n"/>
      <c r="N7672" s="36">
        <f>IF($B7672="","",IF($C7672="SUPERSTORE","Superstore","DH"))</f>
        <v/>
      </c>
      <c r="O7672" s="36">
        <f>IF($B7672="","",IFERROR(VLOOKUP($B7672,Mapping!$A:$C,2,0),"Not Mapped"))</f>
        <v/>
      </c>
      <c r="P7672" s="36">
        <f>IF($B7672="","",IFERROR(VLOOKUP($B7672,Mapping!$A:$C,3,0),"Not Mapped"))</f>
        <v/>
      </c>
      <c r="Q7672" s="36">
        <f>IF($B7672="","",IFERROR(VLOOKUP($O7672,Leaders!$A:$B,2,0),"Not Mapped"))</f>
        <v/>
      </c>
      <c r="R7672" s="36">
        <f>IF($B7672="","",IF(COUNTIF(Exclusions!$A:$A,$B7672)&gt;0,"Yes","No"))</f>
        <v/>
      </c>
      <c r="S7672" s="38">
        <f>IF($B7672="","",MIN(1,DAY($A7672)/IF($N7672="Superstore",Settings!$B$5,Settings!$B$4)))</f>
        <v/>
      </c>
      <c r="T7672" s="38">
        <f>IF(OR($B7672="",$G7672="",$S7672=0),"",$G7672/$S7672)</f>
        <v/>
      </c>
      <c r="U7672" s="36">
        <f>IF($T7672="","",IF($T7672&lt;Settings!$B$8,"Critical",IF($T7672&lt;Settings!$B$9,"Semi Critical","Non Critical")))</f>
        <v/>
      </c>
      <c r="V7672" s="28" t="n"/>
      <c r="Z7672">
        <f>IF($B7672="","",IFERROR(VLOOKUP($B7672,'Plan HC for CCA'!$A:$B,2,0),""))</f>
        <v/>
      </c>
      <c r="AA7672">
        <f>IF(OR($B7672="",$Z7672=""),"",IF(N($M7672)&lt;$Z7672,"Delta","No Delta"))</f>
        <v/>
      </c>
      <c r="AB7672">
        <f>IF(OR($B7672="",$Z7672=""),"",MAX(0,$Z7672-N($M7672)))</f>
        <v/>
      </c>
      <c r="AC7672" s="46">
        <f>IF($B7672="","",IFERROR(INDEX('CCA Util %'!$H:$H,MATCH($B7672,'CCA Util %'!$E:$E,0)),""))</f>
        <v/>
      </c>
      <c r="AD7672">
        <f>IF($B7672="","",IFERROR(INDEX('CCA Util %'!$G:$G,MATCH($B7672,'CCA Util %'!$E:$E,0)),""))</f>
        <v/>
      </c>
      <c r="AE7672">
        <f>IF(OR($B7672="",$U7672=""),"",$U7672&amp;" &amp; "&amp;IF(OR($AD7672="",$AD7672=0),"Util NA",$AD7672&amp;" Util"))</f>
        <v/>
      </c>
    </row>
    <row r="7673" ht="15.75" customHeight="1" s="42">
      <c r="A7673" s="41" t="n"/>
      <c r="G7673" s="38" t="n"/>
      <c r="H7673" s="38" t="n"/>
      <c r="I7673" s="38" t="n"/>
      <c r="J7673" s="38" t="n"/>
      <c r="K7673" s="38" t="n"/>
      <c r="L7673" s="38" t="n"/>
      <c r="N7673" s="36">
        <f>IF($B7673="","",IF($C7673="SUPERSTORE","Superstore","DH"))</f>
        <v/>
      </c>
      <c r="O7673" s="36">
        <f>IF($B7673="","",IFERROR(VLOOKUP($B7673,Mapping!$A:$C,2,0),"Not Mapped"))</f>
        <v/>
      </c>
      <c r="P7673" s="36">
        <f>IF($B7673="","",IFERROR(VLOOKUP($B7673,Mapping!$A:$C,3,0),"Not Mapped"))</f>
        <v/>
      </c>
      <c r="Q7673" s="36">
        <f>IF($B7673="","",IFERROR(VLOOKUP($O7673,Leaders!$A:$B,2,0),"Not Mapped"))</f>
        <v/>
      </c>
      <c r="R7673" s="36">
        <f>IF($B7673="","",IF(COUNTIF(Exclusions!$A:$A,$B7673)&gt;0,"Yes","No"))</f>
        <v/>
      </c>
      <c r="S7673" s="38">
        <f>IF($B7673="","",MIN(1,DAY($A7673)/IF($N7673="Superstore",Settings!$B$5,Settings!$B$4)))</f>
        <v/>
      </c>
      <c r="T7673" s="38">
        <f>IF(OR($B7673="",$G7673="",$S7673=0),"",$G7673/$S7673)</f>
        <v/>
      </c>
      <c r="U7673" s="36">
        <f>IF($T7673="","",IF($T7673&lt;Settings!$B$8,"Critical",IF($T7673&lt;Settings!$B$9,"Semi Critical","Non Critical")))</f>
        <v/>
      </c>
      <c r="V7673" s="28" t="n"/>
      <c r="Z7673">
        <f>IF($B7673="","",IFERROR(VLOOKUP($B7673,'Plan HC for CCA'!$A:$B,2,0),""))</f>
        <v/>
      </c>
      <c r="AA7673">
        <f>IF(OR($B7673="",$Z7673=""),"",IF(N($M7673)&lt;$Z7673,"Delta","No Delta"))</f>
        <v/>
      </c>
      <c r="AB7673">
        <f>IF(OR($B7673="",$Z7673=""),"",MAX(0,$Z7673-N($M7673)))</f>
        <v/>
      </c>
      <c r="AC7673" s="46">
        <f>IF($B7673="","",IFERROR(INDEX('CCA Util %'!$H:$H,MATCH($B7673,'CCA Util %'!$E:$E,0)),""))</f>
        <v/>
      </c>
      <c r="AD7673">
        <f>IF($B7673="","",IFERROR(INDEX('CCA Util %'!$G:$G,MATCH($B7673,'CCA Util %'!$E:$E,0)),""))</f>
        <v/>
      </c>
      <c r="AE7673">
        <f>IF(OR($B7673="",$U7673=""),"",$U7673&amp;" &amp; "&amp;IF(OR($AD7673="",$AD7673=0),"Util NA",$AD7673&amp;" Util"))</f>
        <v/>
      </c>
    </row>
    <row r="7674" ht="15.75" customHeight="1" s="42">
      <c r="A7674" s="41" t="n"/>
      <c r="G7674" s="38" t="n"/>
      <c r="H7674" s="38" t="n"/>
      <c r="I7674" s="38" t="n"/>
      <c r="J7674" s="38" t="n"/>
      <c r="K7674" s="38" t="n"/>
      <c r="L7674" s="38" t="n"/>
      <c r="N7674" s="36">
        <f>IF($B7674="","",IF($C7674="SUPERSTORE","Superstore","DH"))</f>
        <v/>
      </c>
      <c r="O7674" s="36">
        <f>IF($B7674="","",IFERROR(VLOOKUP($B7674,Mapping!$A:$C,2,0),"Not Mapped"))</f>
        <v/>
      </c>
      <c r="P7674" s="36">
        <f>IF($B7674="","",IFERROR(VLOOKUP($B7674,Mapping!$A:$C,3,0),"Not Mapped"))</f>
        <v/>
      </c>
      <c r="Q7674" s="36">
        <f>IF($B7674="","",IFERROR(VLOOKUP($O7674,Leaders!$A:$B,2,0),"Not Mapped"))</f>
        <v/>
      </c>
      <c r="R7674" s="36">
        <f>IF($B7674="","",IF(COUNTIF(Exclusions!$A:$A,$B7674)&gt;0,"Yes","No"))</f>
        <v/>
      </c>
      <c r="S7674" s="38">
        <f>IF($B7674="","",MIN(1,DAY($A7674)/IF($N7674="Superstore",Settings!$B$5,Settings!$B$4)))</f>
        <v/>
      </c>
      <c r="T7674" s="38">
        <f>IF(OR($B7674="",$G7674="",$S7674=0),"",$G7674/$S7674)</f>
        <v/>
      </c>
      <c r="U7674" s="36">
        <f>IF($T7674="","",IF($T7674&lt;Settings!$B$8,"Critical",IF($T7674&lt;Settings!$B$9,"Semi Critical","Non Critical")))</f>
        <v/>
      </c>
      <c r="V7674" s="28" t="n"/>
      <c r="Z7674">
        <f>IF($B7674="","",IFERROR(VLOOKUP($B7674,'Plan HC for CCA'!$A:$B,2,0),""))</f>
        <v/>
      </c>
      <c r="AA7674">
        <f>IF(OR($B7674="",$Z7674=""),"",IF(N($M7674)&lt;$Z7674,"Delta","No Delta"))</f>
        <v/>
      </c>
      <c r="AB7674">
        <f>IF(OR($B7674="",$Z7674=""),"",MAX(0,$Z7674-N($M7674)))</f>
        <v/>
      </c>
      <c r="AC7674" s="46">
        <f>IF($B7674="","",IFERROR(INDEX('CCA Util %'!$H:$H,MATCH($B7674,'CCA Util %'!$E:$E,0)),""))</f>
        <v/>
      </c>
      <c r="AD7674">
        <f>IF($B7674="","",IFERROR(INDEX('CCA Util %'!$G:$G,MATCH($B7674,'CCA Util %'!$E:$E,0)),""))</f>
        <v/>
      </c>
      <c r="AE7674">
        <f>IF(OR($B7674="",$U7674=""),"",$U7674&amp;" &amp; "&amp;IF(OR($AD7674="",$AD7674=0),"Util NA",$AD7674&amp;" Util"))</f>
        <v/>
      </c>
    </row>
    <row r="7675" ht="15.75" customHeight="1" s="42">
      <c r="A7675" s="41" t="n"/>
      <c r="G7675" s="38" t="n"/>
      <c r="H7675" s="38" t="n"/>
      <c r="I7675" s="38" t="n"/>
      <c r="J7675" s="38" t="n"/>
      <c r="K7675" s="38" t="n"/>
      <c r="L7675" s="38" t="n"/>
      <c r="N7675" s="36">
        <f>IF($B7675="","",IF($C7675="SUPERSTORE","Superstore","DH"))</f>
        <v/>
      </c>
      <c r="O7675" s="36">
        <f>IF($B7675="","",IFERROR(VLOOKUP($B7675,Mapping!$A:$C,2,0),"Not Mapped"))</f>
        <v/>
      </c>
      <c r="P7675" s="36">
        <f>IF($B7675="","",IFERROR(VLOOKUP($B7675,Mapping!$A:$C,3,0),"Not Mapped"))</f>
        <v/>
      </c>
      <c r="Q7675" s="36">
        <f>IF($B7675="","",IFERROR(VLOOKUP($O7675,Leaders!$A:$B,2,0),"Not Mapped"))</f>
        <v/>
      </c>
      <c r="R7675" s="36">
        <f>IF($B7675="","",IF(COUNTIF(Exclusions!$A:$A,$B7675)&gt;0,"Yes","No"))</f>
        <v/>
      </c>
      <c r="S7675" s="38">
        <f>IF($B7675="","",MIN(1,DAY($A7675)/IF($N7675="Superstore",Settings!$B$5,Settings!$B$4)))</f>
        <v/>
      </c>
      <c r="T7675" s="38">
        <f>IF(OR($B7675="",$G7675="",$S7675=0),"",$G7675/$S7675)</f>
        <v/>
      </c>
      <c r="U7675" s="36">
        <f>IF($T7675="","",IF($T7675&lt;Settings!$B$8,"Critical",IF($T7675&lt;Settings!$B$9,"Semi Critical","Non Critical")))</f>
        <v/>
      </c>
      <c r="V7675" s="28" t="n"/>
      <c r="Z7675">
        <f>IF($B7675="","",IFERROR(VLOOKUP($B7675,'Plan HC for CCA'!$A:$B,2,0),""))</f>
        <v/>
      </c>
      <c r="AA7675">
        <f>IF(OR($B7675="",$Z7675=""),"",IF(N($M7675)&lt;$Z7675,"Delta","No Delta"))</f>
        <v/>
      </c>
      <c r="AB7675">
        <f>IF(OR($B7675="",$Z7675=""),"",MAX(0,$Z7675-N($M7675)))</f>
        <v/>
      </c>
      <c r="AC7675" s="46">
        <f>IF($B7675="","",IFERROR(INDEX('CCA Util %'!$H:$H,MATCH($B7675,'CCA Util %'!$E:$E,0)),""))</f>
        <v/>
      </c>
      <c r="AD7675">
        <f>IF($B7675="","",IFERROR(INDEX('CCA Util %'!$G:$G,MATCH($B7675,'CCA Util %'!$E:$E,0)),""))</f>
        <v/>
      </c>
      <c r="AE7675">
        <f>IF(OR($B7675="",$U7675=""),"",$U7675&amp;" &amp; "&amp;IF(OR($AD7675="",$AD7675=0),"Util NA",$AD7675&amp;" Util"))</f>
        <v/>
      </c>
    </row>
    <row r="7676" ht="15.75" customHeight="1" s="42">
      <c r="A7676" s="41" t="n"/>
      <c r="G7676" s="38" t="n"/>
      <c r="H7676" s="38" t="n"/>
      <c r="I7676" s="38" t="n"/>
      <c r="J7676" s="38" t="n"/>
      <c r="K7676" s="38" t="n"/>
      <c r="L7676" s="38" t="n"/>
      <c r="N7676" s="36">
        <f>IF($B7676="","",IF($C7676="SUPERSTORE","Superstore","DH"))</f>
        <v/>
      </c>
      <c r="O7676" s="36">
        <f>IF($B7676="","",IFERROR(VLOOKUP($B7676,Mapping!$A:$C,2,0),"Not Mapped"))</f>
        <v/>
      </c>
      <c r="P7676" s="36">
        <f>IF($B7676="","",IFERROR(VLOOKUP($B7676,Mapping!$A:$C,3,0),"Not Mapped"))</f>
        <v/>
      </c>
      <c r="Q7676" s="36">
        <f>IF($B7676="","",IFERROR(VLOOKUP($O7676,Leaders!$A:$B,2,0),"Not Mapped"))</f>
        <v/>
      </c>
      <c r="R7676" s="36">
        <f>IF($B7676="","",IF(COUNTIF(Exclusions!$A:$A,$B7676)&gt;0,"Yes","No"))</f>
        <v/>
      </c>
      <c r="S7676" s="38">
        <f>IF($B7676="","",MIN(1,DAY($A7676)/IF($N7676="Superstore",Settings!$B$5,Settings!$B$4)))</f>
        <v/>
      </c>
      <c r="T7676" s="38">
        <f>IF(OR($B7676="",$G7676="",$S7676=0),"",$G7676/$S7676)</f>
        <v/>
      </c>
      <c r="U7676" s="36">
        <f>IF($T7676="","",IF($T7676&lt;Settings!$B$8,"Critical",IF($T7676&lt;Settings!$B$9,"Semi Critical","Non Critical")))</f>
        <v/>
      </c>
      <c r="V7676" s="28" t="n"/>
      <c r="Z7676">
        <f>IF($B7676="","",IFERROR(VLOOKUP($B7676,'Plan HC for CCA'!$A:$B,2,0),""))</f>
        <v/>
      </c>
      <c r="AA7676">
        <f>IF(OR($B7676="",$Z7676=""),"",IF(N($M7676)&lt;$Z7676,"Delta","No Delta"))</f>
        <v/>
      </c>
      <c r="AB7676">
        <f>IF(OR($B7676="",$Z7676=""),"",MAX(0,$Z7676-N($M7676)))</f>
        <v/>
      </c>
      <c r="AC7676" s="46">
        <f>IF($B7676="","",IFERROR(INDEX('CCA Util %'!$H:$H,MATCH($B7676,'CCA Util %'!$E:$E,0)),""))</f>
        <v/>
      </c>
      <c r="AD7676">
        <f>IF($B7676="","",IFERROR(INDEX('CCA Util %'!$G:$G,MATCH($B7676,'CCA Util %'!$E:$E,0)),""))</f>
        <v/>
      </c>
      <c r="AE7676">
        <f>IF(OR($B7676="",$U7676=""),"",$U7676&amp;" &amp; "&amp;IF(OR($AD7676="",$AD7676=0),"Util NA",$AD7676&amp;" Util"))</f>
        <v/>
      </c>
    </row>
    <row r="7677" ht="15.75" customHeight="1" s="42">
      <c r="A7677" s="41" t="n"/>
      <c r="G7677" s="38" t="n"/>
      <c r="H7677" s="38" t="n"/>
      <c r="I7677" s="38" t="n"/>
      <c r="J7677" s="38" t="n"/>
      <c r="K7677" s="38" t="n"/>
      <c r="L7677" s="38" t="n"/>
      <c r="N7677" s="36">
        <f>IF($B7677="","",IF($C7677="SUPERSTORE","Superstore","DH"))</f>
        <v/>
      </c>
      <c r="O7677" s="36">
        <f>IF($B7677="","",IFERROR(VLOOKUP($B7677,Mapping!$A:$C,2,0),"Not Mapped"))</f>
        <v/>
      </c>
      <c r="P7677" s="36">
        <f>IF($B7677="","",IFERROR(VLOOKUP($B7677,Mapping!$A:$C,3,0),"Not Mapped"))</f>
        <v/>
      </c>
      <c r="Q7677" s="36">
        <f>IF($B7677="","",IFERROR(VLOOKUP($O7677,Leaders!$A:$B,2,0),"Not Mapped"))</f>
        <v/>
      </c>
      <c r="R7677" s="36">
        <f>IF($B7677="","",IF(COUNTIF(Exclusions!$A:$A,$B7677)&gt;0,"Yes","No"))</f>
        <v/>
      </c>
      <c r="S7677" s="38">
        <f>IF($B7677="","",MIN(1,DAY($A7677)/IF($N7677="Superstore",Settings!$B$5,Settings!$B$4)))</f>
        <v/>
      </c>
      <c r="T7677" s="38">
        <f>IF(OR($B7677="",$G7677="",$S7677=0),"",$G7677/$S7677)</f>
        <v/>
      </c>
      <c r="U7677" s="36">
        <f>IF($T7677="","",IF($T7677&lt;Settings!$B$8,"Critical",IF($T7677&lt;Settings!$B$9,"Semi Critical","Non Critical")))</f>
        <v/>
      </c>
      <c r="V7677" s="28" t="n"/>
      <c r="Z7677">
        <f>IF($B7677="","",IFERROR(VLOOKUP($B7677,'Plan HC for CCA'!$A:$B,2,0),""))</f>
        <v/>
      </c>
      <c r="AA7677">
        <f>IF(OR($B7677="",$Z7677=""),"",IF(N($M7677)&lt;$Z7677,"Delta","No Delta"))</f>
        <v/>
      </c>
      <c r="AB7677">
        <f>IF(OR($B7677="",$Z7677=""),"",MAX(0,$Z7677-N($M7677)))</f>
        <v/>
      </c>
      <c r="AC7677" s="46">
        <f>IF($B7677="","",IFERROR(INDEX('CCA Util %'!$H:$H,MATCH($B7677,'CCA Util %'!$E:$E,0)),""))</f>
        <v/>
      </c>
      <c r="AD7677">
        <f>IF($B7677="","",IFERROR(INDEX('CCA Util %'!$G:$G,MATCH($B7677,'CCA Util %'!$E:$E,0)),""))</f>
        <v/>
      </c>
      <c r="AE7677">
        <f>IF(OR($B7677="",$U7677=""),"",$U7677&amp;" &amp; "&amp;IF(OR($AD7677="",$AD7677=0),"Util NA",$AD7677&amp;" Util"))</f>
        <v/>
      </c>
    </row>
    <row r="7678" ht="15.75" customHeight="1" s="42">
      <c r="A7678" s="41" t="n"/>
      <c r="G7678" s="38" t="n"/>
      <c r="H7678" s="38" t="n"/>
      <c r="I7678" s="38" t="n"/>
      <c r="J7678" s="38" t="n"/>
      <c r="K7678" s="38" t="n"/>
      <c r="L7678" s="38" t="n"/>
      <c r="N7678" s="36">
        <f>IF($B7678="","",IF($C7678="SUPERSTORE","Superstore","DH"))</f>
        <v/>
      </c>
      <c r="O7678" s="36">
        <f>IF($B7678="","",IFERROR(VLOOKUP($B7678,Mapping!$A:$C,2,0),"Not Mapped"))</f>
        <v/>
      </c>
      <c r="P7678" s="36">
        <f>IF($B7678="","",IFERROR(VLOOKUP($B7678,Mapping!$A:$C,3,0),"Not Mapped"))</f>
        <v/>
      </c>
      <c r="Q7678" s="36">
        <f>IF($B7678="","",IFERROR(VLOOKUP($O7678,Leaders!$A:$B,2,0),"Not Mapped"))</f>
        <v/>
      </c>
      <c r="R7678" s="36">
        <f>IF($B7678="","",IF(COUNTIF(Exclusions!$A:$A,$B7678)&gt;0,"Yes","No"))</f>
        <v/>
      </c>
      <c r="S7678" s="38">
        <f>IF($B7678="","",MIN(1,DAY($A7678)/IF($N7678="Superstore",Settings!$B$5,Settings!$B$4)))</f>
        <v/>
      </c>
      <c r="T7678" s="38">
        <f>IF(OR($B7678="",$G7678="",$S7678=0),"",$G7678/$S7678)</f>
        <v/>
      </c>
      <c r="U7678" s="36">
        <f>IF($T7678="","",IF($T7678&lt;Settings!$B$8,"Critical",IF($T7678&lt;Settings!$B$9,"Semi Critical","Non Critical")))</f>
        <v/>
      </c>
      <c r="V7678" s="28" t="n"/>
      <c r="Z7678">
        <f>IF($B7678="","",IFERROR(VLOOKUP($B7678,'Plan HC for CCA'!$A:$B,2,0),""))</f>
        <v/>
      </c>
      <c r="AA7678">
        <f>IF(OR($B7678="",$Z7678=""),"",IF(N($M7678)&lt;$Z7678,"Delta","No Delta"))</f>
        <v/>
      </c>
      <c r="AB7678">
        <f>IF(OR($B7678="",$Z7678=""),"",MAX(0,$Z7678-N($M7678)))</f>
        <v/>
      </c>
      <c r="AC7678" s="46">
        <f>IF($B7678="","",IFERROR(INDEX('CCA Util %'!$H:$H,MATCH($B7678,'CCA Util %'!$E:$E,0)),""))</f>
        <v/>
      </c>
      <c r="AD7678">
        <f>IF($B7678="","",IFERROR(INDEX('CCA Util %'!$G:$G,MATCH($B7678,'CCA Util %'!$E:$E,0)),""))</f>
        <v/>
      </c>
      <c r="AE7678">
        <f>IF(OR($B7678="",$U7678=""),"",$U7678&amp;" &amp; "&amp;IF(OR($AD7678="",$AD7678=0),"Util NA",$AD7678&amp;" Util"))</f>
        <v/>
      </c>
    </row>
    <row r="7679" ht="15.75" customHeight="1" s="42">
      <c r="A7679" s="41" t="n"/>
      <c r="G7679" s="38" t="n"/>
      <c r="H7679" s="38" t="n"/>
      <c r="I7679" s="38" t="n"/>
      <c r="J7679" s="38" t="n"/>
      <c r="K7679" s="38" t="n"/>
      <c r="L7679" s="38" t="n"/>
      <c r="N7679" s="36">
        <f>IF($B7679="","",IF($C7679="SUPERSTORE","Superstore","DH"))</f>
        <v/>
      </c>
      <c r="O7679" s="36">
        <f>IF($B7679="","",IFERROR(VLOOKUP($B7679,Mapping!$A:$C,2,0),"Not Mapped"))</f>
        <v/>
      </c>
      <c r="P7679" s="36">
        <f>IF($B7679="","",IFERROR(VLOOKUP($B7679,Mapping!$A:$C,3,0),"Not Mapped"))</f>
        <v/>
      </c>
      <c r="Q7679" s="36">
        <f>IF($B7679="","",IFERROR(VLOOKUP($O7679,Leaders!$A:$B,2,0),"Not Mapped"))</f>
        <v/>
      </c>
      <c r="R7679" s="36">
        <f>IF($B7679="","",IF(COUNTIF(Exclusions!$A:$A,$B7679)&gt;0,"Yes","No"))</f>
        <v/>
      </c>
      <c r="S7679" s="38">
        <f>IF($B7679="","",MIN(1,DAY($A7679)/IF($N7679="Superstore",Settings!$B$5,Settings!$B$4)))</f>
        <v/>
      </c>
      <c r="T7679" s="38">
        <f>IF(OR($B7679="",$G7679="",$S7679=0),"",$G7679/$S7679)</f>
        <v/>
      </c>
      <c r="U7679" s="36">
        <f>IF($T7679="","",IF($T7679&lt;Settings!$B$8,"Critical",IF($T7679&lt;Settings!$B$9,"Semi Critical","Non Critical")))</f>
        <v/>
      </c>
      <c r="V7679" s="28" t="n"/>
      <c r="Z7679">
        <f>IF($B7679="","",IFERROR(VLOOKUP($B7679,'Plan HC for CCA'!$A:$B,2,0),""))</f>
        <v/>
      </c>
      <c r="AA7679">
        <f>IF(OR($B7679="",$Z7679=""),"",IF(N($M7679)&lt;$Z7679,"Delta","No Delta"))</f>
        <v/>
      </c>
      <c r="AB7679">
        <f>IF(OR($B7679="",$Z7679=""),"",MAX(0,$Z7679-N($M7679)))</f>
        <v/>
      </c>
      <c r="AC7679" s="46">
        <f>IF($B7679="","",IFERROR(INDEX('CCA Util %'!$H:$H,MATCH($B7679,'CCA Util %'!$E:$E,0)),""))</f>
        <v/>
      </c>
      <c r="AD7679">
        <f>IF($B7679="","",IFERROR(INDEX('CCA Util %'!$G:$G,MATCH($B7679,'CCA Util %'!$E:$E,0)),""))</f>
        <v/>
      </c>
      <c r="AE7679">
        <f>IF(OR($B7679="",$U7679=""),"",$U7679&amp;" &amp; "&amp;IF(OR($AD7679="",$AD7679=0),"Util NA",$AD7679&amp;" Util"))</f>
        <v/>
      </c>
    </row>
    <row r="7680" ht="15.75" customHeight="1" s="42">
      <c r="A7680" s="41" t="n"/>
      <c r="G7680" s="38" t="n"/>
      <c r="H7680" s="38" t="n"/>
      <c r="I7680" s="38" t="n"/>
      <c r="J7680" s="38" t="n"/>
      <c r="K7680" s="38" t="n"/>
      <c r="L7680" s="38" t="n"/>
      <c r="N7680" s="36">
        <f>IF($B7680="","",IF($C7680="SUPERSTORE","Superstore","DH"))</f>
        <v/>
      </c>
      <c r="O7680" s="36">
        <f>IF($B7680="","",IFERROR(VLOOKUP($B7680,Mapping!$A:$C,2,0),"Not Mapped"))</f>
        <v/>
      </c>
      <c r="P7680" s="36">
        <f>IF($B7680="","",IFERROR(VLOOKUP($B7680,Mapping!$A:$C,3,0),"Not Mapped"))</f>
        <v/>
      </c>
      <c r="Q7680" s="36">
        <f>IF($B7680="","",IFERROR(VLOOKUP($O7680,Leaders!$A:$B,2,0),"Not Mapped"))</f>
        <v/>
      </c>
      <c r="R7680" s="36">
        <f>IF($B7680="","",IF(COUNTIF(Exclusions!$A:$A,$B7680)&gt;0,"Yes","No"))</f>
        <v/>
      </c>
      <c r="S7680" s="38">
        <f>IF($B7680="","",MIN(1,DAY($A7680)/IF($N7680="Superstore",Settings!$B$5,Settings!$B$4)))</f>
        <v/>
      </c>
      <c r="T7680" s="38">
        <f>IF(OR($B7680="",$G7680="",$S7680=0),"",$G7680/$S7680)</f>
        <v/>
      </c>
      <c r="U7680" s="36">
        <f>IF($T7680="","",IF($T7680&lt;Settings!$B$8,"Critical",IF($T7680&lt;Settings!$B$9,"Semi Critical","Non Critical")))</f>
        <v/>
      </c>
      <c r="V7680" s="28" t="n"/>
      <c r="Z7680">
        <f>IF($B7680="","",IFERROR(VLOOKUP($B7680,'Plan HC for CCA'!$A:$B,2,0),""))</f>
        <v/>
      </c>
      <c r="AA7680">
        <f>IF(OR($B7680="",$Z7680=""),"",IF(N($M7680)&lt;$Z7680,"Delta","No Delta"))</f>
        <v/>
      </c>
      <c r="AB7680">
        <f>IF(OR($B7680="",$Z7680=""),"",MAX(0,$Z7680-N($M7680)))</f>
        <v/>
      </c>
      <c r="AC7680" s="46">
        <f>IF($B7680="","",IFERROR(INDEX('CCA Util %'!$H:$H,MATCH($B7680,'CCA Util %'!$E:$E,0)),""))</f>
        <v/>
      </c>
      <c r="AD7680">
        <f>IF($B7680="","",IFERROR(INDEX('CCA Util %'!$G:$G,MATCH($B7680,'CCA Util %'!$E:$E,0)),""))</f>
        <v/>
      </c>
      <c r="AE7680">
        <f>IF(OR($B7680="",$U7680=""),"",$U7680&amp;" &amp; "&amp;IF(OR($AD7680="",$AD7680=0),"Util NA",$AD7680&amp;" Util"))</f>
        <v/>
      </c>
    </row>
    <row r="7681" ht="15.75" customHeight="1" s="42">
      <c r="A7681" s="41" t="n"/>
      <c r="G7681" s="38" t="n"/>
      <c r="H7681" s="38" t="n"/>
      <c r="I7681" s="38" t="n"/>
      <c r="J7681" s="38" t="n"/>
      <c r="K7681" s="38" t="n"/>
      <c r="L7681" s="38" t="n"/>
      <c r="N7681" s="36">
        <f>IF($B7681="","",IF($C7681="SUPERSTORE","Superstore","DH"))</f>
        <v/>
      </c>
      <c r="O7681" s="36">
        <f>IF($B7681="","",IFERROR(VLOOKUP($B7681,Mapping!$A:$C,2,0),"Not Mapped"))</f>
        <v/>
      </c>
      <c r="P7681" s="36">
        <f>IF($B7681="","",IFERROR(VLOOKUP($B7681,Mapping!$A:$C,3,0),"Not Mapped"))</f>
        <v/>
      </c>
      <c r="Q7681" s="36">
        <f>IF($B7681="","",IFERROR(VLOOKUP($O7681,Leaders!$A:$B,2,0),"Not Mapped"))</f>
        <v/>
      </c>
      <c r="R7681" s="36">
        <f>IF($B7681="","",IF(COUNTIF(Exclusions!$A:$A,$B7681)&gt;0,"Yes","No"))</f>
        <v/>
      </c>
      <c r="S7681" s="38">
        <f>IF($B7681="","",MIN(1,DAY($A7681)/IF($N7681="Superstore",Settings!$B$5,Settings!$B$4)))</f>
        <v/>
      </c>
      <c r="T7681" s="38">
        <f>IF(OR($B7681="",$G7681="",$S7681=0),"",$G7681/$S7681)</f>
        <v/>
      </c>
      <c r="U7681" s="36">
        <f>IF($T7681="","",IF($T7681&lt;Settings!$B$8,"Critical",IF($T7681&lt;Settings!$B$9,"Semi Critical","Non Critical")))</f>
        <v/>
      </c>
      <c r="V7681" s="28" t="n"/>
      <c r="Z7681">
        <f>IF($B7681="","",IFERROR(VLOOKUP($B7681,'Plan HC for CCA'!$A:$B,2,0),""))</f>
        <v/>
      </c>
      <c r="AA7681">
        <f>IF(OR($B7681="",$Z7681=""),"",IF(N($M7681)&lt;$Z7681,"Delta","No Delta"))</f>
        <v/>
      </c>
      <c r="AB7681">
        <f>IF(OR($B7681="",$Z7681=""),"",MAX(0,$Z7681-N($M7681)))</f>
        <v/>
      </c>
      <c r="AC7681" s="46">
        <f>IF($B7681="","",IFERROR(INDEX('CCA Util %'!$H:$H,MATCH($B7681,'CCA Util %'!$E:$E,0)),""))</f>
        <v/>
      </c>
      <c r="AD7681">
        <f>IF($B7681="","",IFERROR(INDEX('CCA Util %'!$G:$G,MATCH($B7681,'CCA Util %'!$E:$E,0)),""))</f>
        <v/>
      </c>
      <c r="AE7681">
        <f>IF(OR($B7681="",$U7681=""),"",$U7681&amp;" &amp; "&amp;IF(OR($AD7681="",$AD7681=0),"Util NA",$AD7681&amp;" Util"))</f>
        <v/>
      </c>
    </row>
    <row r="7682" ht="15.75" customHeight="1" s="42">
      <c r="A7682" s="41" t="n"/>
      <c r="G7682" s="38" t="n"/>
      <c r="H7682" s="38" t="n"/>
      <c r="I7682" s="38" t="n"/>
      <c r="J7682" s="38" t="n"/>
      <c r="K7682" s="38" t="n"/>
      <c r="L7682" s="38" t="n"/>
      <c r="N7682" s="36">
        <f>IF($B7682="","",IF($C7682="SUPERSTORE","Superstore","DH"))</f>
        <v/>
      </c>
      <c r="O7682" s="36">
        <f>IF($B7682="","",IFERROR(VLOOKUP($B7682,Mapping!$A:$C,2,0),"Not Mapped"))</f>
        <v/>
      </c>
      <c r="P7682" s="36">
        <f>IF($B7682="","",IFERROR(VLOOKUP($B7682,Mapping!$A:$C,3,0),"Not Mapped"))</f>
        <v/>
      </c>
      <c r="Q7682" s="36">
        <f>IF($B7682="","",IFERROR(VLOOKUP($O7682,Leaders!$A:$B,2,0),"Not Mapped"))</f>
        <v/>
      </c>
      <c r="R7682" s="36">
        <f>IF($B7682="","",IF(COUNTIF(Exclusions!$A:$A,$B7682)&gt;0,"Yes","No"))</f>
        <v/>
      </c>
      <c r="S7682" s="38">
        <f>IF($B7682="","",MIN(1,DAY($A7682)/IF($N7682="Superstore",Settings!$B$5,Settings!$B$4)))</f>
        <v/>
      </c>
      <c r="T7682" s="38">
        <f>IF(OR($B7682="",$G7682="",$S7682=0),"",$G7682/$S7682)</f>
        <v/>
      </c>
      <c r="U7682" s="36">
        <f>IF($T7682="","",IF($T7682&lt;Settings!$B$8,"Critical",IF($T7682&lt;Settings!$B$9,"Semi Critical","Non Critical")))</f>
        <v/>
      </c>
      <c r="V7682" s="28" t="n"/>
      <c r="Z7682">
        <f>IF($B7682="","",IFERROR(VLOOKUP($B7682,'Plan HC for CCA'!$A:$B,2,0),""))</f>
        <v/>
      </c>
      <c r="AA7682">
        <f>IF(OR($B7682="",$Z7682=""),"",IF(N($M7682)&lt;$Z7682,"Delta","No Delta"))</f>
        <v/>
      </c>
      <c r="AB7682">
        <f>IF(OR($B7682="",$Z7682=""),"",MAX(0,$Z7682-N($M7682)))</f>
        <v/>
      </c>
      <c r="AC7682" s="46">
        <f>IF($B7682="","",IFERROR(INDEX('CCA Util %'!$H:$H,MATCH($B7682,'CCA Util %'!$E:$E,0)),""))</f>
        <v/>
      </c>
      <c r="AD7682">
        <f>IF($B7682="","",IFERROR(INDEX('CCA Util %'!$G:$G,MATCH($B7682,'CCA Util %'!$E:$E,0)),""))</f>
        <v/>
      </c>
      <c r="AE7682">
        <f>IF(OR($B7682="",$U7682=""),"",$U7682&amp;" &amp; "&amp;IF(OR($AD7682="",$AD7682=0),"Util NA",$AD7682&amp;" Util"))</f>
        <v/>
      </c>
    </row>
    <row r="7683" ht="15.75" customHeight="1" s="42">
      <c r="A7683" s="41" t="n"/>
      <c r="G7683" s="38" t="n"/>
      <c r="H7683" s="38" t="n"/>
      <c r="I7683" s="38" t="n"/>
      <c r="J7683" s="38" t="n"/>
      <c r="K7683" s="38" t="n"/>
      <c r="L7683" s="38" t="n"/>
      <c r="N7683" s="36">
        <f>IF($B7683="","",IF($C7683="SUPERSTORE","Superstore","DH"))</f>
        <v/>
      </c>
      <c r="O7683" s="36">
        <f>IF($B7683="","",IFERROR(VLOOKUP($B7683,Mapping!$A:$C,2,0),"Not Mapped"))</f>
        <v/>
      </c>
      <c r="P7683" s="36">
        <f>IF($B7683="","",IFERROR(VLOOKUP($B7683,Mapping!$A:$C,3,0),"Not Mapped"))</f>
        <v/>
      </c>
      <c r="Q7683" s="36">
        <f>IF($B7683="","",IFERROR(VLOOKUP($O7683,Leaders!$A:$B,2,0),"Not Mapped"))</f>
        <v/>
      </c>
      <c r="R7683" s="36">
        <f>IF($B7683="","",IF(COUNTIF(Exclusions!$A:$A,$B7683)&gt;0,"Yes","No"))</f>
        <v/>
      </c>
      <c r="S7683" s="38">
        <f>IF($B7683="","",MIN(1,DAY($A7683)/IF($N7683="Superstore",Settings!$B$5,Settings!$B$4)))</f>
        <v/>
      </c>
      <c r="T7683" s="38">
        <f>IF(OR($B7683="",$G7683="",$S7683=0),"",$G7683/$S7683)</f>
        <v/>
      </c>
      <c r="U7683" s="36">
        <f>IF($T7683="","",IF($T7683&lt;Settings!$B$8,"Critical",IF($T7683&lt;Settings!$B$9,"Semi Critical","Non Critical")))</f>
        <v/>
      </c>
      <c r="V7683" s="28" t="n"/>
      <c r="Z7683">
        <f>IF($B7683="","",IFERROR(VLOOKUP($B7683,'Plan HC for CCA'!$A:$B,2,0),""))</f>
        <v/>
      </c>
      <c r="AA7683">
        <f>IF(OR($B7683="",$Z7683=""),"",IF(N($M7683)&lt;$Z7683,"Delta","No Delta"))</f>
        <v/>
      </c>
      <c r="AB7683">
        <f>IF(OR($B7683="",$Z7683=""),"",MAX(0,$Z7683-N($M7683)))</f>
        <v/>
      </c>
      <c r="AC7683" s="46">
        <f>IF($B7683="","",IFERROR(INDEX('CCA Util %'!$H:$H,MATCH($B7683,'CCA Util %'!$E:$E,0)),""))</f>
        <v/>
      </c>
      <c r="AD7683">
        <f>IF($B7683="","",IFERROR(INDEX('CCA Util %'!$G:$G,MATCH($B7683,'CCA Util %'!$E:$E,0)),""))</f>
        <v/>
      </c>
      <c r="AE7683">
        <f>IF(OR($B7683="",$U7683=""),"",$U7683&amp;" &amp; "&amp;IF(OR($AD7683="",$AD7683=0),"Util NA",$AD7683&amp;" Util"))</f>
        <v/>
      </c>
    </row>
    <row r="7684" ht="15.75" customHeight="1" s="42">
      <c r="A7684" s="41" t="n"/>
      <c r="G7684" s="38" t="n"/>
      <c r="H7684" s="38" t="n"/>
      <c r="I7684" s="38" t="n"/>
      <c r="J7684" s="38" t="n"/>
      <c r="K7684" s="38" t="n"/>
      <c r="L7684" s="38" t="n"/>
      <c r="N7684" s="36">
        <f>IF($B7684="","",IF($C7684="SUPERSTORE","Superstore","DH"))</f>
        <v/>
      </c>
      <c r="O7684" s="36">
        <f>IF($B7684="","",IFERROR(VLOOKUP($B7684,Mapping!$A:$C,2,0),"Not Mapped"))</f>
        <v/>
      </c>
      <c r="P7684" s="36">
        <f>IF($B7684="","",IFERROR(VLOOKUP($B7684,Mapping!$A:$C,3,0),"Not Mapped"))</f>
        <v/>
      </c>
      <c r="Q7684" s="36">
        <f>IF($B7684="","",IFERROR(VLOOKUP($O7684,Leaders!$A:$B,2,0),"Not Mapped"))</f>
        <v/>
      </c>
      <c r="R7684" s="36">
        <f>IF($B7684="","",IF(COUNTIF(Exclusions!$A:$A,$B7684)&gt;0,"Yes","No"))</f>
        <v/>
      </c>
      <c r="S7684" s="38">
        <f>IF($B7684="","",MIN(1,DAY($A7684)/IF($N7684="Superstore",Settings!$B$5,Settings!$B$4)))</f>
        <v/>
      </c>
      <c r="T7684" s="38">
        <f>IF(OR($B7684="",$G7684="",$S7684=0),"",$G7684/$S7684)</f>
        <v/>
      </c>
      <c r="U7684" s="36">
        <f>IF($T7684="","",IF($T7684&lt;Settings!$B$8,"Critical",IF($T7684&lt;Settings!$B$9,"Semi Critical","Non Critical")))</f>
        <v/>
      </c>
      <c r="V7684" s="28" t="n"/>
      <c r="Z7684">
        <f>IF($B7684="","",IFERROR(VLOOKUP($B7684,'Plan HC for CCA'!$A:$B,2,0),""))</f>
        <v/>
      </c>
      <c r="AA7684">
        <f>IF(OR($B7684="",$Z7684=""),"",IF(N($M7684)&lt;$Z7684,"Delta","No Delta"))</f>
        <v/>
      </c>
      <c r="AB7684">
        <f>IF(OR($B7684="",$Z7684=""),"",MAX(0,$Z7684-N($M7684)))</f>
        <v/>
      </c>
      <c r="AC7684" s="46">
        <f>IF($B7684="","",IFERROR(INDEX('CCA Util %'!$H:$H,MATCH($B7684,'CCA Util %'!$E:$E,0)),""))</f>
        <v/>
      </c>
      <c r="AD7684">
        <f>IF($B7684="","",IFERROR(INDEX('CCA Util %'!$G:$G,MATCH($B7684,'CCA Util %'!$E:$E,0)),""))</f>
        <v/>
      </c>
      <c r="AE7684">
        <f>IF(OR($B7684="",$U7684=""),"",$U7684&amp;" &amp; "&amp;IF(OR($AD7684="",$AD7684=0),"Util NA",$AD7684&amp;" Util"))</f>
        <v/>
      </c>
    </row>
    <row r="7685" ht="15.75" customHeight="1" s="42">
      <c r="A7685" s="41" t="n"/>
      <c r="G7685" s="38" t="n"/>
      <c r="H7685" s="38" t="n"/>
      <c r="I7685" s="38" t="n"/>
      <c r="J7685" s="38" t="n"/>
      <c r="K7685" s="38" t="n"/>
      <c r="L7685" s="38" t="n"/>
      <c r="N7685" s="36">
        <f>IF($B7685="","",IF($C7685="SUPERSTORE","Superstore","DH"))</f>
        <v/>
      </c>
      <c r="O7685" s="36">
        <f>IF($B7685="","",IFERROR(VLOOKUP($B7685,Mapping!$A:$C,2,0),"Not Mapped"))</f>
        <v/>
      </c>
      <c r="P7685" s="36">
        <f>IF($B7685="","",IFERROR(VLOOKUP($B7685,Mapping!$A:$C,3,0),"Not Mapped"))</f>
        <v/>
      </c>
      <c r="Q7685" s="36">
        <f>IF($B7685="","",IFERROR(VLOOKUP($O7685,Leaders!$A:$B,2,0),"Not Mapped"))</f>
        <v/>
      </c>
      <c r="R7685" s="36">
        <f>IF($B7685="","",IF(COUNTIF(Exclusions!$A:$A,$B7685)&gt;0,"Yes","No"))</f>
        <v/>
      </c>
      <c r="S7685" s="38">
        <f>IF($B7685="","",MIN(1,DAY($A7685)/IF($N7685="Superstore",Settings!$B$5,Settings!$B$4)))</f>
        <v/>
      </c>
      <c r="T7685" s="38">
        <f>IF(OR($B7685="",$G7685="",$S7685=0),"",$G7685/$S7685)</f>
        <v/>
      </c>
      <c r="U7685" s="36">
        <f>IF($T7685="","",IF($T7685&lt;Settings!$B$8,"Critical",IF($T7685&lt;Settings!$B$9,"Semi Critical","Non Critical")))</f>
        <v/>
      </c>
      <c r="V7685" s="28" t="n"/>
      <c r="Z7685">
        <f>IF($B7685="","",IFERROR(VLOOKUP($B7685,'Plan HC for CCA'!$A:$B,2,0),""))</f>
        <v/>
      </c>
      <c r="AA7685">
        <f>IF(OR($B7685="",$Z7685=""),"",IF(N($M7685)&lt;$Z7685,"Delta","No Delta"))</f>
        <v/>
      </c>
      <c r="AB7685">
        <f>IF(OR($B7685="",$Z7685=""),"",MAX(0,$Z7685-N($M7685)))</f>
        <v/>
      </c>
      <c r="AC7685" s="46">
        <f>IF($B7685="","",IFERROR(INDEX('CCA Util %'!$H:$H,MATCH($B7685,'CCA Util %'!$E:$E,0)),""))</f>
        <v/>
      </c>
      <c r="AD7685">
        <f>IF($B7685="","",IFERROR(INDEX('CCA Util %'!$G:$G,MATCH($B7685,'CCA Util %'!$E:$E,0)),""))</f>
        <v/>
      </c>
      <c r="AE7685">
        <f>IF(OR($B7685="",$U7685=""),"",$U7685&amp;" &amp; "&amp;IF(OR($AD7685="",$AD7685=0),"Util NA",$AD7685&amp;" Util"))</f>
        <v/>
      </c>
    </row>
    <row r="7686" ht="15.75" customHeight="1" s="42">
      <c r="A7686" s="41" t="n"/>
      <c r="G7686" s="38" t="n"/>
      <c r="H7686" s="38" t="n"/>
      <c r="I7686" s="38" t="n"/>
      <c r="J7686" s="38" t="n"/>
      <c r="K7686" s="38" t="n"/>
      <c r="L7686" s="38" t="n"/>
      <c r="N7686" s="36">
        <f>IF($B7686="","",IF($C7686="SUPERSTORE","Superstore","DH"))</f>
        <v/>
      </c>
      <c r="O7686" s="36">
        <f>IF($B7686="","",IFERROR(VLOOKUP($B7686,Mapping!$A:$C,2,0),"Not Mapped"))</f>
        <v/>
      </c>
      <c r="P7686" s="36">
        <f>IF($B7686="","",IFERROR(VLOOKUP($B7686,Mapping!$A:$C,3,0),"Not Mapped"))</f>
        <v/>
      </c>
      <c r="Q7686" s="36">
        <f>IF($B7686="","",IFERROR(VLOOKUP($O7686,Leaders!$A:$B,2,0),"Not Mapped"))</f>
        <v/>
      </c>
      <c r="R7686" s="36">
        <f>IF($B7686="","",IF(COUNTIF(Exclusions!$A:$A,$B7686)&gt;0,"Yes","No"))</f>
        <v/>
      </c>
      <c r="S7686" s="38">
        <f>IF($B7686="","",MIN(1,DAY($A7686)/IF($N7686="Superstore",Settings!$B$5,Settings!$B$4)))</f>
        <v/>
      </c>
      <c r="T7686" s="38">
        <f>IF(OR($B7686="",$G7686="",$S7686=0),"",$G7686/$S7686)</f>
        <v/>
      </c>
      <c r="U7686" s="36">
        <f>IF($T7686="","",IF($T7686&lt;Settings!$B$8,"Critical",IF($T7686&lt;Settings!$B$9,"Semi Critical","Non Critical")))</f>
        <v/>
      </c>
      <c r="V7686" s="28" t="n"/>
      <c r="Z7686">
        <f>IF($B7686="","",IFERROR(VLOOKUP($B7686,'Plan HC for CCA'!$A:$B,2,0),""))</f>
        <v/>
      </c>
      <c r="AA7686">
        <f>IF(OR($B7686="",$Z7686=""),"",IF(N($M7686)&lt;$Z7686,"Delta","No Delta"))</f>
        <v/>
      </c>
      <c r="AB7686">
        <f>IF(OR($B7686="",$Z7686=""),"",MAX(0,$Z7686-N($M7686)))</f>
        <v/>
      </c>
      <c r="AC7686" s="46">
        <f>IF($B7686="","",IFERROR(INDEX('CCA Util %'!$H:$H,MATCH($B7686,'CCA Util %'!$E:$E,0)),""))</f>
        <v/>
      </c>
      <c r="AD7686">
        <f>IF($B7686="","",IFERROR(INDEX('CCA Util %'!$G:$G,MATCH($B7686,'CCA Util %'!$E:$E,0)),""))</f>
        <v/>
      </c>
      <c r="AE7686">
        <f>IF(OR($B7686="",$U7686=""),"",$U7686&amp;" &amp; "&amp;IF(OR($AD7686="",$AD7686=0),"Util NA",$AD7686&amp;" Util"))</f>
        <v/>
      </c>
    </row>
    <row r="7687" ht="15.75" customHeight="1" s="42">
      <c r="A7687" s="41" t="n"/>
      <c r="G7687" s="38" t="n"/>
      <c r="H7687" s="38" t="n"/>
      <c r="I7687" s="38" t="n"/>
      <c r="J7687" s="38" t="n"/>
      <c r="K7687" s="38" t="n"/>
      <c r="L7687" s="38" t="n"/>
      <c r="N7687" s="36">
        <f>IF($B7687="","",IF($C7687="SUPERSTORE","Superstore","DH"))</f>
        <v/>
      </c>
      <c r="O7687" s="36">
        <f>IF($B7687="","",IFERROR(VLOOKUP($B7687,Mapping!$A:$C,2,0),"Not Mapped"))</f>
        <v/>
      </c>
      <c r="P7687" s="36">
        <f>IF($B7687="","",IFERROR(VLOOKUP($B7687,Mapping!$A:$C,3,0),"Not Mapped"))</f>
        <v/>
      </c>
      <c r="Q7687" s="36">
        <f>IF($B7687="","",IFERROR(VLOOKUP($O7687,Leaders!$A:$B,2,0),"Not Mapped"))</f>
        <v/>
      </c>
      <c r="R7687" s="36">
        <f>IF($B7687="","",IF(COUNTIF(Exclusions!$A:$A,$B7687)&gt;0,"Yes","No"))</f>
        <v/>
      </c>
      <c r="S7687" s="38">
        <f>IF($B7687="","",MIN(1,DAY($A7687)/IF($N7687="Superstore",Settings!$B$5,Settings!$B$4)))</f>
        <v/>
      </c>
      <c r="T7687" s="38">
        <f>IF(OR($B7687="",$G7687="",$S7687=0),"",$G7687/$S7687)</f>
        <v/>
      </c>
      <c r="U7687" s="36">
        <f>IF($T7687="","",IF($T7687&lt;Settings!$B$8,"Critical",IF($T7687&lt;Settings!$B$9,"Semi Critical","Non Critical")))</f>
        <v/>
      </c>
      <c r="V7687" s="28" t="n"/>
      <c r="Z7687">
        <f>IF($B7687="","",IFERROR(VLOOKUP($B7687,'Plan HC for CCA'!$A:$B,2,0),""))</f>
        <v/>
      </c>
      <c r="AA7687">
        <f>IF(OR($B7687="",$Z7687=""),"",IF(N($M7687)&lt;$Z7687,"Delta","No Delta"))</f>
        <v/>
      </c>
      <c r="AB7687">
        <f>IF(OR($B7687="",$Z7687=""),"",MAX(0,$Z7687-N($M7687)))</f>
        <v/>
      </c>
      <c r="AC7687" s="46">
        <f>IF($B7687="","",IFERROR(INDEX('CCA Util %'!$H:$H,MATCH($B7687,'CCA Util %'!$E:$E,0)),""))</f>
        <v/>
      </c>
      <c r="AD7687">
        <f>IF($B7687="","",IFERROR(INDEX('CCA Util %'!$G:$G,MATCH($B7687,'CCA Util %'!$E:$E,0)),""))</f>
        <v/>
      </c>
      <c r="AE7687">
        <f>IF(OR($B7687="",$U7687=""),"",$U7687&amp;" &amp; "&amp;IF(OR($AD7687="",$AD7687=0),"Util NA",$AD7687&amp;" Util"))</f>
        <v/>
      </c>
    </row>
    <row r="7688" ht="15.75" customHeight="1" s="42">
      <c r="A7688" s="41" t="n"/>
      <c r="G7688" s="38" t="n"/>
      <c r="H7688" s="38" t="n"/>
      <c r="I7688" s="38" t="n"/>
      <c r="J7688" s="38" t="n"/>
      <c r="K7688" s="38" t="n"/>
      <c r="L7688" s="38" t="n"/>
      <c r="N7688" s="36">
        <f>IF($B7688="","",IF($C7688="SUPERSTORE","Superstore","DH"))</f>
        <v/>
      </c>
      <c r="O7688" s="36">
        <f>IF($B7688="","",IFERROR(VLOOKUP($B7688,Mapping!$A:$C,2,0),"Not Mapped"))</f>
        <v/>
      </c>
      <c r="P7688" s="36">
        <f>IF($B7688="","",IFERROR(VLOOKUP($B7688,Mapping!$A:$C,3,0),"Not Mapped"))</f>
        <v/>
      </c>
      <c r="Q7688" s="36">
        <f>IF($B7688="","",IFERROR(VLOOKUP($O7688,Leaders!$A:$B,2,0),"Not Mapped"))</f>
        <v/>
      </c>
      <c r="R7688" s="36">
        <f>IF($B7688="","",IF(COUNTIF(Exclusions!$A:$A,$B7688)&gt;0,"Yes","No"))</f>
        <v/>
      </c>
      <c r="S7688" s="38">
        <f>IF($B7688="","",MIN(1,DAY($A7688)/IF($N7688="Superstore",Settings!$B$5,Settings!$B$4)))</f>
        <v/>
      </c>
      <c r="T7688" s="38">
        <f>IF(OR($B7688="",$G7688="",$S7688=0),"",$G7688/$S7688)</f>
        <v/>
      </c>
      <c r="U7688" s="36">
        <f>IF($T7688="","",IF($T7688&lt;Settings!$B$8,"Critical",IF($T7688&lt;Settings!$B$9,"Semi Critical","Non Critical")))</f>
        <v/>
      </c>
      <c r="V7688" s="28" t="n"/>
      <c r="Z7688">
        <f>IF($B7688="","",IFERROR(VLOOKUP($B7688,'Plan HC for CCA'!$A:$B,2,0),""))</f>
        <v/>
      </c>
      <c r="AA7688">
        <f>IF(OR($B7688="",$Z7688=""),"",IF(N($M7688)&lt;$Z7688,"Delta","No Delta"))</f>
        <v/>
      </c>
      <c r="AB7688">
        <f>IF(OR($B7688="",$Z7688=""),"",MAX(0,$Z7688-N($M7688)))</f>
        <v/>
      </c>
      <c r="AC7688" s="46">
        <f>IF($B7688="","",IFERROR(INDEX('CCA Util %'!$H:$H,MATCH($B7688,'CCA Util %'!$E:$E,0)),""))</f>
        <v/>
      </c>
      <c r="AD7688">
        <f>IF($B7688="","",IFERROR(INDEX('CCA Util %'!$G:$G,MATCH($B7688,'CCA Util %'!$E:$E,0)),""))</f>
        <v/>
      </c>
      <c r="AE7688">
        <f>IF(OR($B7688="",$U7688=""),"",$U7688&amp;" &amp; "&amp;IF(OR($AD7688="",$AD7688=0),"Util NA",$AD7688&amp;" Util"))</f>
        <v/>
      </c>
    </row>
    <row r="7689" ht="15.75" customHeight="1" s="42">
      <c r="A7689" s="41" t="n"/>
      <c r="G7689" s="38" t="n"/>
      <c r="H7689" s="38" t="n"/>
      <c r="I7689" s="38" t="n"/>
      <c r="J7689" s="38" t="n"/>
      <c r="K7689" s="38" t="n"/>
      <c r="L7689" s="38" t="n"/>
      <c r="N7689" s="36">
        <f>IF($B7689="","",IF($C7689="SUPERSTORE","Superstore","DH"))</f>
        <v/>
      </c>
      <c r="O7689" s="36">
        <f>IF($B7689="","",IFERROR(VLOOKUP($B7689,Mapping!$A:$C,2,0),"Not Mapped"))</f>
        <v/>
      </c>
      <c r="P7689" s="36">
        <f>IF($B7689="","",IFERROR(VLOOKUP($B7689,Mapping!$A:$C,3,0),"Not Mapped"))</f>
        <v/>
      </c>
      <c r="Q7689" s="36">
        <f>IF($B7689="","",IFERROR(VLOOKUP($O7689,Leaders!$A:$B,2,0),"Not Mapped"))</f>
        <v/>
      </c>
      <c r="R7689" s="36">
        <f>IF($B7689="","",IF(COUNTIF(Exclusions!$A:$A,$B7689)&gt;0,"Yes","No"))</f>
        <v/>
      </c>
      <c r="S7689" s="38">
        <f>IF($B7689="","",MIN(1,DAY($A7689)/IF($N7689="Superstore",Settings!$B$5,Settings!$B$4)))</f>
        <v/>
      </c>
      <c r="T7689" s="38">
        <f>IF(OR($B7689="",$G7689="",$S7689=0),"",$G7689/$S7689)</f>
        <v/>
      </c>
      <c r="U7689" s="36">
        <f>IF($T7689="","",IF($T7689&lt;Settings!$B$8,"Critical",IF($T7689&lt;Settings!$B$9,"Semi Critical","Non Critical")))</f>
        <v/>
      </c>
      <c r="V7689" s="28" t="n"/>
      <c r="Z7689">
        <f>IF($B7689="","",IFERROR(VLOOKUP($B7689,'Plan HC for CCA'!$A:$B,2,0),""))</f>
        <v/>
      </c>
      <c r="AA7689">
        <f>IF(OR($B7689="",$Z7689=""),"",IF(N($M7689)&lt;$Z7689,"Delta","No Delta"))</f>
        <v/>
      </c>
      <c r="AB7689">
        <f>IF(OR($B7689="",$Z7689=""),"",MAX(0,$Z7689-N($M7689)))</f>
        <v/>
      </c>
      <c r="AC7689" s="46">
        <f>IF($B7689="","",IFERROR(INDEX('CCA Util %'!$H:$H,MATCH($B7689,'CCA Util %'!$E:$E,0)),""))</f>
        <v/>
      </c>
      <c r="AD7689">
        <f>IF($B7689="","",IFERROR(INDEX('CCA Util %'!$G:$G,MATCH($B7689,'CCA Util %'!$E:$E,0)),""))</f>
        <v/>
      </c>
      <c r="AE7689">
        <f>IF(OR($B7689="",$U7689=""),"",$U7689&amp;" &amp; "&amp;IF(OR($AD7689="",$AD7689=0),"Util NA",$AD7689&amp;" Util"))</f>
        <v/>
      </c>
    </row>
    <row r="7690" ht="15.75" customHeight="1" s="42">
      <c r="A7690" s="41" t="n"/>
      <c r="G7690" s="38" t="n"/>
      <c r="H7690" s="38" t="n"/>
      <c r="I7690" s="38" t="n"/>
      <c r="J7690" s="38" t="n"/>
      <c r="K7690" s="38" t="n"/>
      <c r="L7690" s="38" t="n"/>
      <c r="N7690" s="36">
        <f>IF($B7690="","",IF($C7690="SUPERSTORE","Superstore","DH"))</f>
        <v/>
      </c>
      <c r="O7690" s="36">
        <f>IF($B7690="","",IFERROR(VLOOKUP($B7690,Mapping!$A:$C,2,0),"Not Mapped"))</f>
        <v/>
      </c>
      <c r="P7690" s="36">
        <f>IF($B7690="","",IFERROR(VLOOKUP($B7690,Mapping!$A:$C,3,0),"Not Mapped"))</f>
        <v/>
      </c>
      <c r="Q7690" s="36">
        <f>IF($B7690="","",IFERROR(VLOOKUP($O7690,Leaders!$A:$B,2,0),"Not Mapped"))</f>
        <v/>
      </c>
      <c r="R7690" s="36">
        <f>IF($B7690="","",IF(COUNTIF(Exclusions!$A:$A,$B7690)&gt;0,"Yes","No"))</f>
        <v/>
      </c>
      <c r="S7690" s="38">
        <f>IF($B7690="","",MIN(1,DAY($A7690)/IF($N7690="Superstore",Settings!$B$5,Settings!$B$4)))</f>
        <v/>
      </c>
      <c r="T7690" s="38">
        <f>IF(OR($B7690="",$G7690="",$S7690=0),"",$G7690/$S7690)</f>
        <v/>
      </c>
      <c r="U7690" s="36">
        <f>IF($T7690="","",IF($T7690&lt;Settings!$B$8,"Critical",IF($T7690&lt;Settings!$B$9,"Semi Critical","Non Critical")))</f>
        <v/>
      </c>
      <c r="V7690" s="28" t="n"/>
      <c r="Z7690">
        <f>IF($B7690="","",IFERROR(VLOOKUP($B7690,'Plan HC for CCA'!$A:$B,2,0),""))</f>
        <v/>
      </c>
      <c r="AA7690">
        <f>IF(OR($B7690="",$Z7690=""),"",IF(N($M7690)&lt;$Z7690,"Delta","No Delta"))</f>
        <v/>
      </c>
      <c r="AB7690">
        <f>IF(OR($B7690="",$Z7690=""),"",MAX(0,$Z7690-N($M7690)))</f>
        <v/>
      </c>
      <c r="AC7690" s="46">
        <f>IF($B7690="","",IFERROR(INDEX('CCA Util %'!$H:$H,MATCH($B7690,'CCA Util %'!$E:$E,0)),""))</f>
        <v/>
      </c>
      <c r="AD7690">
        <f>IF($B7690="","",IFERROR(INDEX('CCA Util %'!$G:$G,MATCH($B7690,'CCA Util %'!$E:$E,0)),""))</f>
        <v/>
      </c>
      <c r="AE7690">
        <f>IF(OR($B7690="",$U7690=""),"",$U7690&amp;" &amp; "&amp;IF(OR($AD7690="",$AD7690=0),"Util NA",$AD7690&amp;" Util"))</f>
        <v/>
      </c>
    </row>
    <row r="7691" ht="15.75" customHeight="1" s="42">
      <c r="A7691" s="41" t="n"/>
      <c r="G7691" s="38" t="n"/>
      <c r="H7691" s="38" t="n"/>
      <c r="I7691" s="38" t="n"/>
      <c r="J7691" s="38" t="n"/>
      <c r="K7691" s="38" t="n"/>
      <c r="L7691" s="38" t="n"/>
      <c r="N7691" s="36">
        <f>IF($B7691="","",IF($C7691="SUPERSTORE","Superstore","DH"))</f>
        <v/>
      </c>
      <c r="O7691" s="36">
        <f>IF($B7691="","",IFERROR(VLOOKUP($B7691,Mapping!$A:$C,2,0),"Not Mapped"))</f>
        <v/>
      </c>
      <c r="P7691" s="36">
        <f>IF($B7691="","",IFERROR(VLOOKUP($B7691,Mapping!$A:$C,3,0),"Not Mapped"))</f>
        <v/>
      </c>
      <c r="Q7691" s="36">
        <f>IF($B7691="","",IFERROR(VLOOKUP($O7691,Leaders!$A:$B,2,0),"Not Mapped"))</f>
        <v/>
      </c>
      <c r="R7691" s="36">
        <f>IF($B7691="","",IF(COUNTIF(Exclusions!$A:$A,$B7691)&gt;0,"Yes","No"))</f>
        <v/>
      </c>
      <c r="S7691" s="38">
        <f>IF($B7691="","",MIN(1,DAY($A7691)/IF($N7691="Superstore",Settings!$B$5,Settings!$B$4)))</f>
        <v/>
      </c>
      <c r="T7691" s="38">
        <f>IF(OR($B7691="",$G7691="",$S7691=0),"",$G7691/$S7691)</f>
        <v/>
      </c>
      <c r="U7691" s="36">
        <f>IF($T7691="","",IF($T7691&lt;Settings!$B$8,"Critical",IF($T7691&lt;Settings!$B$9,"Semi Critical","Non Critical")))</f>
        <v/>
      </c>
      <c r="V7691" s="28" t="n"/>
      <c r="Z7691">
        <f>IF($B7691="","",IFERROR(VLOOKUP($B7691,'Plan HC for CCA'!$A:$B,2,0),""))</f>
        <v/>
      </c>
      <c r="AA7691">
        <f>IF(OR($B7691="",$Z7691=""),"",IF(N($M7691)&lt;$Z7691,"Delta","No Delta"))</f>
        <v/>
      </c>
      <c r="AB7691">
        <f>IF(OR($B7691="",$Z7691=""),"",MAX(0,$Z7691-N($M7691)))</f>
        <v/>
      </c>
      <c r="AC7691" s="46">
        <f>IF($B7691="","",IFERROR(INDEX('CCA Util %'!$H:$H,MATCH($B7691,'CCA Util %'!$E:$E,0)),""))</f>
        <v/>
      </c>
      <c r="AD7691">
        <f>IF($B7691="","",IFERROR(INDEX('CCA Util %'!$G:$G,MATCH($B7691,'CCA Util %'!$E:$E,0)),""))</f>
        <v/>
      </c>
      <c r="AE7691">
        <f>IF(OR($B7691="",$U7691=""),"",$U7691&amp;" &amp; "&amp;IF(OR($AD7691="",$AD7691=0),"Util NA",$AD7691&amp;" Util"))</f>
        <v/>
      </c>
    </row>
    <row r="7692" ht="15.75" customHeight="1" s="42">
      <c r="A7692" s="41" t="n"/>
      <c r="G7692" s="38" t="n"/>
      <c r="H7692" s="38" t="n"/>
      <c r="I7692" s="38" t="n"/>
      <c r="J7692" s="38" t="n"/>
      <c r="K7692" s="38" t="n"/>
      <c r="L7692" s="38" t="n"/>
      <c r="N7692" s="36">
        <f>IF($B7692="","",IF($C7692="SUPERSTORE","Superstore","DH"))</f>
        <v/>
      </c>
      <c r="O7692" s="36">
        <f>IF($B7692="","",IFERROR(VLOOKUP($B7692,Mapping!$A:$C,2,0),"Not Mapped"))</f>
        <v/>
      </c>
      <c r="P7692" s="36">
        <f>IF($B7692="","",IFERROR(VLOOKUP($B7692,Mapping!$A:$C,3,0),"Not Mapped"))</f>
        <v/>
      </c>
      <c r="Q7692" s="36">
        <f>IF($B7692="","",IFERROR(VLOOKUP($O7692,Leaders!$A:$B,2,0),"Not Mapped"))</f>
        <v/>
      </c>
      <c r="R7692" s="36">
        <f>IF($B7692="","",IF(COUNTIF(Exclusions!$A:$A,$B7692)&gt;0,"Yes","No"))</f>
        <v/>
      </c>
      <c r="S7692" s="38">
        <f>IF($B7692="","",MIN(1,DAY($A7692)/IF($N7692="Superstore",Settings!$B$5,Settings!$B$4)))</f>
        <v/>
      </c>
      <c r="T7692" s="38">
        <f>IF(OR($B7692="",$G7692="",$S7692=0),"",$G7692/$S7692)</f>
        <v/>
      </c>
      <c r="U7692" s="36">
        <f>IF($T7692="","",IF($T7692&lt;Settings!$B$8,"Critical",IF($T7692&lt;Settings!$B$9,"Semi Critical","Non Critical")))</f>
        <v/>
      </c>
      <c r="V7692" s="28" t="n"/>
      <c r="Z7692">
        <f>IF($B7692="","",IFERROR(VLOOKUP($B7692,'Plan HC for CCA'!$A:$B,2,0),""))</f>
        <v/>
      </c>
      <c r="AA7692">
        <f>IF(OR($B7692="",$Z7692=""),"",IF(N($M7692)&lt;$Z7692,"Delta","No Delta"))</f>
        <v/>
      </c>
      <c r="AB7692">
        <f>IF(OR($B7692="",$Z7692=""),"",MAX(0,$Z7692-N($M7692)))</f>
        <v/>
      </c>
      <c r="AC7692" s="46">
        <f>IF($B7692="","",IFERROR(INDEX('CCA Util %'!$H:$H,MATCH($B7692,'CCA Util %'!$E:$E,0)),""))</f>
        <v/>
      </c>
      <c r="AD7692">
        <f>IF($B7692="","",IFERROR(INDEX('CCA Util %'!$G:$G,MATCH($B7692,'CCA Util %'!$E:$E,0)),""))</f>
        <v/>
      </c>
      <c r="AE7692">
        <f>IF(OR($B7692="",$U7692=""),"",$U7692&amp;" &amp; "&amp;IF(OR($AD7692="",$AD7692=0),"Util NA",$AD7692&amp;" Util"))</f>
        <v/>
      </c>
    </row>
    <row r="7693" ht="15.75" customHeight="1" s="42">
      <c r="A7693" s="41" t="n"/>
      <c r="G7693" s="38" t="n"/>
      <c r="H7693" s="38" t="n"/>
      <c r="I7693" s="38" t="n"/>
      <c r="J7693" s="38" t="n"/>
      <c r="K7693" s="38" t="n"/>
      <c r="L7693" s="38" t="n"/>
      <c r="N7693" s="36">
        <f>IF($B7693="","",IF($C7693="SUPERSTORE","Superstore","DH"))</f>
        <v/>
      </c>
      <c r="O7693" s="36">
        <f>IF($B7693="","",IFERROR(VLOOKUP($B7693,Mapping!$A:$C,2,0),"Not Mapped"))</f>
        <v/>
      </c>
      <c r="P7693" s="36">
        <f>IF($B7693="","",IFERROR(VLOOKUP($B7693,Mapping!$A:$C,3,0),"Not Mapped"))</f>
        <v/>
      </c>
      <c r="Q7693" s="36">
        <f>IF($B7693="","",IFERROR(VLOOKUP($O7693,Leaders!$A:$B,2,0),"Not Mapped"))</f>
        <v/>
      </c>
      <c r="R7693" s="36">
        <f>IF($B7693="","",IF(COUNTIF(Exclusions!$A:$A,$B7693)&gt;0,"Yes","No"))</f>
        <v/>
      </c>
      <c r="S7693" s="38">
        <f>IF($B7693="","",MIN(1,DAY($A7693)/IF($N7693="Superstore",Settings!$B$5,Settings!$B$4)))</f>
        <v/>
      </c>
      <c r="T7693" s="38">
        <f>IF(OR($B7693="",$G7693="",$S7693=0),"",$G7693/$S7693)</f>
        <v/>
      </c>
      <c r="U7693" s="36">
        <f>IF($T7693="","",IF($T7693&lt;Settings!$B$8,"Critical",IF($T7693&lt;Settings!$B$9,"Semi Critical","Non Critical")))</f>
        <v/>
      </c>
      <c r="V7693" s="28" t="n"/>
      <c r="Z7693">
        <f>IF($B7693="","",IFERROR(VLOOKUP($B7693,'Plan HC for CCA'!$A:$B,2,0),""))</f>
        <v/>
      </c>
      <c r="AA7693">
        <f>IF(OR($B7693="",$Z7693=""),"",IF(N($M7693)&lt;$Z7693,"Delta","No Delta"))</f>
        <v/>
      </c>
      <c r="AB7693">
        <f>IF(OR($B7693="",$Z7693=""),"",MAX(0,$Z7693-N($M7693)))</f>
        <v/>
      </c>
      <c r="AC7693" s="46">
        <f>IF($B7693="","",IFERROR(INDEX('CCA Util %'!$H:$H,MATCH($B7693,'CCA Util %'!$E:$E,0)),""))</f>
        <v/>
      </c>
      <c r="AD7693">
        <f>IF($B7693="","",IFERROR(INDEX('CCA Util %'!$G:$G,MATCH($B7693,'CCA Util %'!$E:$E,0)),""))</f>
        <v/>
      </c>
      <c r="AE7693">
        <f>IF(OR($B7693="",$U7693=""),"",$U7693&amp;" &amp; "&amp;IF(OR($AD7693="",$AD7693=0),"Util NA",$AD7693&amp;" Util"))</f>
        <v/>
      </c>
    </row>
    <row r="7694" ht="15.75" customHeight="1" s="42">
      <c r="A7694" s="41" t="n"/>
      <c r="G7694" s="38" t="n"/>
      <c r="H7694" s="38" t="n"/>
      <c r="I7694" s="38" t="n"/>
      <c r="J7694" s="38" t="n"/>
      <c r="K7694" s="38" t="n"/>
      <c r="L7694" s="38" t="n"/>
      <c r="N7694" s="36">
        <f>IF($B7694="","",IF($C7694="SUPERSTORE","Superstore","DH"))</f>
        <v/>
      </c>
      <c r="O7694" s="36">
        <f>IF($B7694="","",IFERROR(VLOOKUP($B7694,Mapping!$A:$C,2,0),"Not Mapped"))</f>
        <v/>
      </c>
      <c r="P7694" s="36">
        <f>IF($B7694="","",IFERROR(VLOOKUP($B7694,Mapping!$A:$C,3,0),"Not Mapped"))</f>
        <v/>
      </c>
      <c r="Q7694" s="36">
        <f>IF($B7694="","",IFERROR(VLOOKUP($O7694,Leaders!$A:$B,2,0),"Not Mapped"))</f>
        <v/>
      </c>
      <c r="R7694" s="36">
        <f>IF($B7694="","",IF(COUNTIF(Exclusions!$A:$A,$B7694)&gt;0,"Yes","No"))</f>
        <v/>
      </c>
      <c r="S7694" s="38">
        <f>IF($B7694="","",MIN(1,DAY($A7694)/IF($N7694="Superstore",Settings!$B$5,Settings!$B$4)))</f>
        <v/>
      </c>
      <c r="T7694" s="38">
        <f>IF(OR($B7694="",$G7694="",$S7694=0),"",$G7694/$S7694)</f>
        <v/>
      </c>
      <c r="U7694" s="36">
        <f>IF($T7694="","",IF($T7694&lt;Settings!$B$8,"Critical",IF($T7694&lt;Settings!$B$9,"Semi Critical","Non Critical")))</f>
        <v/>
      </c>
      <c r="V7694" s="28" t="n"/>
      <c r="Z7694">
        <f>IF($B7694="","",IFERROR(VLOOKUP($B7694,'Plan HC for CCA'!$A:$B,2,0),""))</f>
        <v/>
      </c>
      <c r="AA7694">
        <f>IF(OR($B7694="",$Z7694=""),"",IF(N($M7694)&lt;$Z7694,"Delta","No Delta"))</f>
        <v/>
      </c>
      <c r="AB7694">
        <f>IF(OR($B7694="",$Z7694=""),"",MAX(0,$Z7694-N($M7694)))</f>
        <v/>
      </c>
      <c r="AC7694" s="46">
        <f>IF($B7694="","",IFERROR(INDEX('CCA Util %'!$H:$H,MATCH($B7694,'CCA Util %'!$E:$E,0)),""))</f>
        <v/>
      </c>
      <c r="AD7694">
        <f>IF($B7694="","",IFERROR(INDEX('CCA Util %'!$G:$G,MATCH($B7694,'CCA Util %'!$E:$E,0)),""))</f>
        <v/>
      </c>
      <c r="AE7694">
        <f>IF(OR($B7694="",$U7694=""),"",$U7694&amp;" &amp; "&amp;IF(OR($AD7694="",$AD7694=0),"Util NA",$AD7694&amp;" Util"))</f>
        <v/>
      </c>
    </row>
    <row r="7695" ht="15.75" customHeight="1" s="42">
      <c r="A7695" s="41" t="n"/>
      <c r="G7695" s="38" t="n"/>
      <c r="H7695" s="38" t="n"/>
      <c r="I7695" s="38" t="n"/>
      <c r="J7695" s="38" t="n"/>
      <c r="K7695" s="38" t="n"/>
      <c r="L7695" s="38" t="n"/>
      <c r="N7695" s="36">
        <f>IF($B7695="","",IF($C7695="SUPERSTORE","Superstore","DH"))</f>
        <v/>
      </c>
      <c r="O7695" s="36">
        <f>IF($B7695="","",IFERROR(VLOOKUP($B7695,Mapping!$A:$C,2,0),"Not Mapped"))</f>
        <v/>
      </c>
      <c r="P7695" s="36">
        <f>IF($B7695="","",IFERROR(VLOOKUP($B7695,Mapping!$A:$C,3,0),"Not Mapped"))</f>
        <v/>
      </c>
      <c r="Q7695" s="36">
        <f>IF($B7695="","",IFERROR(VLOOKUP($O7695,Leaders!$A:$B,2,0),"Not Mapped"))</f>
        <v/>
      </c>
      <c r="R7695" s="36">
        <f>IF($B7695="","",IF(COUNTIF(Exclusions!$A:$A,$B7695)&gt;0,"Yes","No"))</f>
        <v/>
      </c>
      <c r="S7695" s="38">
        <f>IF($B7695="","",MIN(1,DAY($A7695)/IF($N7695="Superstore",Settings!$B$5,Settings!$B$4)))</f>
        <v/>
      </c>
      <c r="T7695" s="38">
        <f>IF(OR($B7695="",$G7695="",$S7695=0),"",$G7695/$S7695)</f>
        <v/>
      </c>
      <c r="U7695" s="36">
        <f>IF($T7695="","",IF($T7695&lt;Settings!$B$8,"Critical",IF($T7695&lt;Settings!$B$9,"Semi Critical","Non Critical")))</f>
        <v/>
      </c>
      <c r="V7695" s="28" t="n"/>
      <c r="Z7695">
        <f>IF($B7695="","",IFERROR(VLOOKUP($B7695,'Plan HC for CCA'!$A:$B,2,0),""))</f>
        <v/>
      </c>
      <c r="AA7695">
        <f>IF(OR($B7695="",$Z7695=""),"",IF(N($M7695)&lt;$Z7695,"Delta","No Delta"))</f>
        <v/>
      </c>
      <c r="AB7695">
        <f>IF(OR($B7695="",$Z7695=""),"",MAX(0,$Z7695-N($M7695)))</f>
        <v/>
      </c>
      <c r="AC7695" s="46">
        <f>IF($B7695="","",IFERROR(INDEX('CCA Util %'!$H:$H,MATCH($B7695,'CCA Util %'!$E:$E,0)),""))</f>
        <v/>
      </c>
      <c r="AD7695">
        <f>IF($B7695="","",IFERROR(INDEX('CCA Util %'!$G:$G,MATCH($B7695,'CCA Util %'!$E:$E,0)),""))</f>
        <v/>
      </c>
      <c r="AE7695">
        <f>IF(OR($B7695="",$U7695=""),"",$U7695&amp;" &amp; "&amp;IF(OR($AD7695="",$AD7695=0),"Util NA",$AD7695&amp;" Util"))</f>
        <v/>
      </c>
    </row>
    <row r="7696" ht="15.75" customHeight="1" s="42">
      <c r="A7696" s="41" t="n"/>
      <c r="G7696" s="38" t="n"/>
      <c r="H7696" s="38" t="n"/>
      <c r="I7696" s="38" t="n"/>
      <c r="J7696" s="38" t="n"/>
      <c r="K7696" s="38" t="n"/>
      <c r="L7696" s="38" t="n"/>
      <c r="N7696" s="36">
        <f>IF($B7696="","",IF($C7696="SUPERSTORE","Superstore","DH"))</f>
        <v/>
      </c>
      <c r="O7696" s="36">
        <f>IF($B7696="","",IFERROR(VLOOKUP($B7696,Mapping!$A:$C,2,0),"Not Mapped"))</f>
        <v/>
      </c>
      <c r="P7696" s="36">
        <f>IF($B7696="","",IFERROR(VLOOKUP($B7696,Mapping!$A:$C,3,0),"Not Mapped"))</f>
        <v/>
      </c>
      <c r="Q7696" s="36">
        <f>IF($B7696="","",IFERROR(VLOOKUP($O7696,Leaders!$A:$B,2,0),"Not Mapped"))</f>
        <v/>
      </c>
      <c r="R7696" s="36">
        <f>IF($B7696="","",IF(COUNTIF(Exclusions!$A:$A,$B7696)&gt;0,"Yes","No"))</f>
        <v/>
      </c>
      <c r="S7696" s="38">
        <f>IF($B7696="","",MIN(1,DAY($A7696)/IF($N7696="Superstore",Settings!$B$5,Settings!$B$4)))</f>
        <v/>
      </c>
      <c r="T7696" s="38">
        <f>IF(OR($B7696="",$G7696="",$S7696=0),"",$G7696/$S7696)</f>
        <v/>
      </c>
      <c r="U7696" s="36">
        <f>IF($T7696="","",IF($T7696&lt;Settings!$B$8,"Critical",IF($T7696&lt;Settings!$B$9,"Semi Critical","Non Critical")))</f>
        <v/>
      </c>
      <c r="V7696" s="28" t="n"/>
      <c r="Z7696">
        <f>IF($B7696="","",IFERROR(VLOOKUP($B7696,'Plan HC for CCA'!$A:$B,2,0),""))</f>
        <v/>
      </c>
      <c r="AA7696">
        <f>IF(OR($B7696="",$Z7696=""),"",IF(N($M7696)&lt;$Z7696,"Delta","No Delta"))</f>
        <v/>
      </c>
      <c r="AB7696">
        <f>IF(OR($B7696="",$Z7696=""),"",MAX(0,$Z7696-N($M7696)))</f>
        <v/>
      </c>
      <c r="AC7696" s="46">
        <f>IF($B7696="","",IFERROR(INDEX('CCA Util %'!$H:$H,MATCH($B7696,'CCA Util %'!$E:$E,0)),""))</f>
        <v/>
      </c>
      <c r="AD7696">
        <f>IF($B7696="","",IFERROR(INDEX('CCA Util %'!$G:$G,MATCH($B7696,'CCA Util %'!$E:$E,0)),""))</f>
        <v/>
      </c>
      <c r="AE7696">
        <f>IF(OR($B7696="",$U7696=""),"",$U7696&amp;" &amp; "&amp;IF(OR($AD7696="",$AD7696=0),"Util NA",$AD7696&amp;" Util"))</f>
        <v/>
      </c>
    </row>
    <row r="7697" ht="15.75" customHeight="1" s="42">
      <c r="A7697" s="41" t="n"/>
      <c r="G7697" s="38" t="n"/>
      <c r="H7697" s="38" t="n"/>
      <c r="I7697" s="38" t="n"/>
      <c r="J7697" s="38" t="n"/>
      <c r="K7697" s="38" t="n"/>
      <c r="L7697" s="38" t="n"/>
      <c r="N7697" s="36">
        <f>IF($B7697="","",IF($C7697="SUPERSTORE","Superstore","DH"))</f>
        <v/>
      </c>
      <c r="O7697" s="36">
        <f>IF($B7697="","",IFERROR(VLOOKUP($B7697,Mapping!$A:$C,2,0),"Not Mapped"))</f>
        <v/>
      </c>
      <c r="P7697" s="36">
        <f>IF($B7697="","",IFERROR(VLOOKUP($B7697,Mapping!$A:$C,3,0),"Not Mapped"))</f>
        <v/>
      </c>
      <c r="Q7697" s="36">
        <f>IF($B7697="","",IFERROR(VLOOKUP($O7697,Leaders!$A:$B,2,0),"Not Mapped"))</f>
        <v/>
      </c>
      <c r="R7697" s="36">
        <f>IF($B7697="","",IF(COUNTIF(Exclusions!$A:$A,$B7697)&gt;0,"Yes","No"))</f>
        <v/>
      </c>
      <c r="S7697" s="38">
        <f>IF($B7697="","",MIN(1,DAY($A7697)/IF($N7697="Superstore",Settings!$B$5,Settings!$B$4)))</f>
        <v/>
      </c>
      <c r="T7697" s="38">
        <f>IF(OR($B7697="",$G7697="",$S7697=0),"",$G7697/$S7697)</f>
        <v/>
      </c>
      <c r="U7697" s="36">
        <f>IF($T7697="","",IF($T7697&lt;Settings!$B$8,"Critical",IF($T7697&lt;Settings!$B$9,"Semi Critical","Non Critical")))</f>
        <v/>
      </c>
      <c r="V7697" s="28" t="n"/>
      <c r="Z7697">
        <f>IF($B7697="","",IFERROR(VLOOKUP($B7697,'Plan HC for CCA'!$A:$B,2,0),""))</f>
        <v/>
      </c>
      <c r="AA7697">
        <f>IF(OR($B7697="",$Z7697=""),"",IF(N($M7697)&lt;$Z7697,"Delta","No Delta"))</f>
        <v/>
      </c>
      <c r="AB7697">
        <f>IF(OR($B7697="",$Z7697=""),"",MAX(0,$Z7697-N($M7697)))</f>
        <v/>
      </c>
      <c r="AC7697" s="46">
        <f>IF($B7697="","",IFERROR(INDEX('CCA Util %'!$H:$H,MATCH($B7697,'CCA Util %'!$E:$E,0)),""))</f>
        <v/>
      </c>
      <c r="AD7697">
        <f>IF($B7697="","",IFERROR(INDEX('CCA Util %'!$G:$G,MATCH($B7697,'CCA Util %'!$E:$E,0)),""))</f>
        <v/>
      </c>
      <c r="AE7697">
        <f>IF(OR($B7697="",$U7697=""),"",$U7697&amp;" &amp; "&amp;IF(OR($AD7697="",$AD7697=0),"Util NA",$AD7697&amp;" Util"))</f>
        <v/>
      </c>
    </row>
    <row r="7698" ht="15.75" customHeight="1" s="42">
      <c r="A7698" s="41" t="n"/>
      <c r="G7698" s="38" t="n"/>
      <c r="H7698" s="38" t="n"/>
      <c r="I7698" s="38" t="n"/>
      <c r="J7698" s="38" t="n"/>
      <c r="K7698" s="38" t="n"/>
      <c r="L7698" s="38" t="n"/>
      <c r="N7698" s="36">
        <f>IF($B7698="","",IF($C7698="SUPERSTORE","Superstore","DH"))</f>
        <v/>
      </c>
      <c r="O7698" s="36">
        <f>IF($B7698="","",IFERROR(VLOOKUP($B7698,Mapping!$A:$C,2,0),"Not Mapped"))</f>
        <v/>
      </c>
      <c r="P7698" s="36">
        <f>IF($B7698="","",IFERROR(VLOOKUP($B7698,Mapping!$A:$C,3,0),"Not Mapped"))</f>
        <v/>
      </c>
      <c r="Q7698" s="36">
        <f>IF($B7698="","",IFERROR(VLOOKUP($O7698,Leaders!$A:$B,2,0),"Not Mapped"))</f>
        <v/>
      </c>
      <c r="R7698" s="36">
        <f>IF($B7698="","",IF(COUNTIF(Exclusions!$A:$A,$B7698)&gt;0,"Yes","No"))</f>
        <v/>
      </c>
      <c r="S7698" s="38">
        <f>IF($B7698="","",MIN(1,DAY($A7698)/IF($N7698="Superstore",Settings!$B$5,Settings!$B$4)))</f>
        <v/>
      </c>
      <c r="T7698" s="38">
        <f>IF(OR($B7698="",$G7698="",$S7698=0),"",$G7698/$S7698)</f>
        <v/>
      </c>
      <c r="U7698" s="36">
        <f>IF($T7698="","",IF($T7698&lt;Settings!$B$8,"Critical",IF($T7698&lt;Settings!$B$9,"Semi Critical","Non Critical")))</f>
        <v/>
      </c>
      <c r="V7698" s="28" t="n"/>
      <c r="Z7698">
        <f>IF($B7698="","",IFERROR(VLOOKUP($B7698,'Plan HC for CCA'!$A:$B,2,0),""))</f>
        <v/>
      </c>
      <c r="AA7698">
        <f>IF(OR($B7698="",$Z7698=""),"",IF(N($M7698)&lt;$Z7698,"Delta","No Delta"))</f>
        <v/>
      </c>
      <c r="AB7698">
        <f>IF(OR($B7698="",$Z7698=""),"",MAX(0,$Z7698-N($M7698)))</f>
        <v/>
      </c>
      <c r="AC7698" s="46">
        <f>IF($B7698="","",IFERROR(INDEX('CCA Util %'!$H:$H,MATCH($B7698,'CCA Util %'!$E:$E,0)),""))</f>
        <v/>
      </c>
      <c r="AD7698">
        <f>IF($B7698="","",IFERROR(INDEX('CCA Util %'!$G:$G,MATCH($B7698,'CCA Util %'!$E:$E,0)),""))</f>
        <v/>
      </c>
      <c r="AE7698">
        <f>IF(OR($B7698="",$U7698=""),"",$U7698&amp;" &amp; "&amp;IF(OR($AD7698="",$AD7698=0),"Util NA",$AD7698&amp;" Util"))</f>
        <v/>
      </c>
    </row>
    <row r="7699" ht="15.75" customHeight="1" s="42">
      <c r="A7699" s="41" t="n"/>
      <c r="G7699" s="38" t="n"/>
      <c r="H7699" s="38" t="n"/>
      <c r="I7699" s="38" t="n"/>
      <c r="J7699" s="38" t="n"/>
      <c r="K7699" s="38" t="n"/>
      <c r="L7699" s="38" t="n"/>
      <c r="N7699" s="36">
        <f>IF($B7699="","",IF($C7699="SUPERSTORE","Superstore","DH"))</f>
        <v/>
      </c>
      <c r="O7699" s="36">
        <f>IF($B7699="","",IFERROR(VLOOKUP($B7699,Mapping!$A:$C,2,0),"Not Mapped"))</f>
        <v/>
      </c>
      <c r="P7699" s="36">
        <f>IF($B7699="","",IFERROR(VLOOKUP($B7699,Mapping!$A:$C,3,0),"Not Mapped"))</f>
        <v/>
      </c>
      <c r="Q7699" s="36">
        <f>IF($B7699="","",IFERROR(VLOOKUP($O7699,Leaders!$A:$B,2,0),"Not Mapped"))</f>
        <v/>
      </c>
      <c r="R7699" s="36">
        <f>IF($B7699="","",IF(COUNTIF(Exclusions!$A:$A,$B7699)&gt;0,"Yes","No"))</f>
        <v/>
      </c>
      <c r="S7699" s="38">
        <f>IF($B7699="","",MIN(1,DAY($A7699)/IF($N7699="Superstore",Settings!$B$5,Settings!$B$4)))</f>
        <v/>
      </c>
      <c r="T7699" s="38">
        <f>IF(OR($B7699="",$G7699="",$S7699=0),"",$G7699/$S7699)</f>
        <v/>
      </c>
      <c r="U7699" s="36">
        <f>IF($T7699="","",IF($T7699&lt;Settings!$B$8,"Critical",IF($T7699&lt;Settings!$B$9,"Semi Critical","Non Critical")))</f>
        <v/>
      </c>
      <c r="V7699" s="28" t="n"/>
      <c r="Z7699">
        <f>IF($B7699="","",IFERROR(VLOOKUP($B7699,'Plan HC for CCA'!$A:$B,2,0),""))</f>
        <v/>
      </c>
      <c r="AA7699">
        <f>IF(OR($B7699="",$Z7699=""),"",IF(N($M7699)&lt;$Z7699,"Delta","No Delta"))</f>
        <v/>
      </c>
      <c r="AB7699">
        <f>IF(OR($B7699="",$Z7699=""),"",MAX(0,$Z7699-N($M7699)))</f>
        <v/>
      </c>
      <c r="AC7699" s="46">
        <f>IF($B7699="","",IFERROR(INDEX('CCA Util %'!$H:$H,MATCH($B7699,'CCA Util %'!$E:$E,0)),""))</f>
        <v/>
      </c>
      <c r="AD7699">
        <f>IF($B7699="","",IFERROR(INDEX('CCA Util %'!$G:$G,MATCH($B7699,'CCA Util %'!$E:$E,0)),""))</f>
        <v/>
      </c>
      <c r="AE7699">
        <f>IF(OR($B7699="",$U7699=""),"",$U7699&amp;" &amp; "&amp;IF(OR($AD7699="",$AD7699=0),"Util NA",$AD7699&amp;" Util"))</f>
        <v/>
      </c>
    </row>
    <row r="7700" ht="15.75" customHeight="1" s="42">
      <c r="A7700" s="41" t="n"/>
      <c r="G7700" s="38" t="n"/>
      <c r="H7700" s="38" t="n"/>
      <c r="I7700" s="38" t="n"/>
      <c r="J7700" s="38" t="n"/>
      <c r="K7700" s="38" t="n"/>
      <c r="L7700" s="38" t="n"/>
      <c r="N7700" s="36">
        <f>IF($B7700="","",IF($C7700="SUPERSTORE","Superstore","DH"))</f>
        <v/>
      </c>
      <c r="O7700" s="36">
        <f>IF($B7700="","",IFERROR(VLOOKUP($B7700,Mapping!$A:$C,2,0),"Not Mapped"))</f>
        <v/>
      </c>
      <c r="P7700" s="36">
        <f>IF($B7700="","",IFERROR(VLOOKUP($B7700,Mapping!$A:$C,3,0),"Not Mapped"))</f>
        <v/>
      </c>
      <c r="Q7700" s="36">
        <f>IF($B7700="","",IFERROR(VLOOKUP($O7700,Leaders!$A:$B,2,0),"Not Mapped"))</f>
        <v/>
      </c>
      <c r="R7700" s="36">
        <f>IF($B7700="","",IF(COUNTIF(Exclusions!$A:$A,$B7700)&gt;0,"Yes","No"))</f>
        <v/>
      </c>
      <c r="S7700" s="38">
        <f>IF($B7700="","",MIN(1,DAY($A7700)/IF($N7700="Superstore",Settings!$B$5,Settings!$B$4)))</f>
        <v/>
      </c>
      <c r="T7700" s="38">
        <f>IF(OR($B7700="",$G7700="",$S7700=0),"",$G7700/$S7700)</f>
        <v/>
      </c>
      <c r="U7700" s="36">
        <f>IF($T7700="","",IF($T7700&lt;Settings!$B$8,"Critical",IF($T7700&lt;Settings!$B$9,"Semi Critical","Non Critical")))</f>
        <v/>
      </c>
      <c r="V7700" s="28" t="n"/>
      <c r="Z7700">
        <f>IF($B7700="","",IFERROR(VLOOKUP($B7700,'Plan HC for CCA'!$A:$B,2,0),""))</f>
        <v/>
      </c>
      <c r="AA7700">
        <f>IF(OR($B7700="",$Z7700=""),"",IF(N($M7700)&lt;$Z7700,"Delta","No Delta"))</f>
        <v/>
      </c>
      <c r="AB7700">
        <f>IF(OR($B7700="",$Z7700=""),"",MAX(0,$Z7700-N($M7700)))</f>
        <v/>
      </c>
      <c r="AC7700" s="46">
        <f>IF($B7700="","",IFERROR(INDEX('CCA Util %'!$H:$H,MATCH($B7700,'CCA Util %'!$E:$E,0)),""))</f>
        <v/>
      </c>
      <c r="AD7700">
        <f>IF($B7700="","",IFERROR(INDEX('CCA Util %'!$G:$G,MATCH($B7700,'CCA Util %'!$E:$E,0)),""))</f>
        <v/>
      </c>
      <c r="AE7700">
        <f>IF(OR($B7700="",$U7700=""),"",$U7700&amp;" &amp; "&amp;IF(OR($AD7700="",$AD7700=0),"Util NA",$AD7700&amp;" Util"))</f>
        <v/>
      </c>
    </row>
    <row r="7701" ht="15.75" customHeight="1" s="42">
      <c r="A7701" s="41" t="n"/>
      <c r="G7701" s="38" t="n"/>
      <c r="H7701" s="38" t="n"/>
      <c r="I7701" s="38" t="n"/>
      <c r="J7701" s="38" t="n"/>
      <c r="K7701" s="38" t="n"/>
      <c r="L7701" s="38" t="n"/>
      <c r="N7701" s="36">
        <f>IF($B7701="","",IF($C7701="SUPERSTORE","Superstore","DH"))</f>
        <v/>
      </c>
      <c r="O7701" s="36">
        <f>IF($B7701="","",IFERROR(VLOOKUP($B7701,Mapping!$A:$C,2,0),"Not Mapped"))</f>
        <v/>
      </c>
      <c r="P7701" s="36">
        <f>IF($B7701="","",IFERROR(VLOOKUP($B7701,Mapping!$A:$C,3,0),"Not Mapped"))</f>
        <v/>
      </c>
      <c r="Q7701" s="36">
        <f>IF($B7701="","",IFERROR(VLOOKUP($O7701,Leaders!$A:$B,2,0),"Not Mapped"))</f>
        <v/>
      </c>
      <c r="R7701" s="36">
        <f>IF($B7701="","",IF(COUNTIF(Exclusions!$A:$A,$B7701)&gt;0,"Yes","No"))</f>
        <v/>
      </c>
      <c r="S7701" s="38">
        <f>IF($B7701="","",MIN(1,DAY($A7701)/IF($N7701="Superstore",Settings!$B$5,Settings!$B$4)))</f>
        <v/>
      </c>
      <c r="T7701" s="38">
        <f>IF(OR($B7701="",$G7701="",$S7701=0),"",$G7701/$S7701)</f>
        <v/>
      </c>
      <c r="U7701" s="36">
        <f>IF($T7701="","",IF($T7701&lt;Settings!$B$8,"Critical",IF($T7701&lt;Settings!$B$9,"Semi Critical","Non Critical")))</f>
        <v/>
      </c>
      <c r="V7701" s="28" t="n"/>
      <c r="Z7701">
        <f>IF($B7701="","",IFERROR(VLOOKUP($B7701,'Plan HC for CCA'!$A:$B,2,0),""))</f>
        <v/>
      </c>
      <c r="AA7701">
        <f>IF(OR($B7701="",$Z7701=""),"",IF(N($M7701)&lt;$Z7701,"Delta","No Delta"))</f>
        <v/>
      </c>
      <c r="AB7701">
        <f>IF(OR($B7701="",$Z7701=""),"",MAX(0,$Z7701-N($M7701)))</f>
        <v/>
      </c>
      <c r="AC7701" s="46">
        <f>IF($B7701="","",IFERROR(INDEX('CCA Util %'!$H:$H,MATCH($B7701,'CCA Util %'!$E:$E,0)),""))</f>
        <v/>
      </c>
      <c r="AD7701">
        <f>IF($B7701="","",IFERROR(INDEX('CCA Util %'!$G:$G,MATCH($B7701,'CCA Util %'!$E:$E,0)),""))</f>
        <v/>
      </c>
      <c r="AE7701">
        <f>IF(OR($B7701="",$U7701=""),"",$U7701&amp;" &amp; "&amp;IF(OR($AD7701="",$AD7701=0),"Util NA",$AD7701&amp;" Util"))</f>
        <v/>
      </c>
    </row>
    <row r="7702" ht="15.75" customHeight="1" s="42">
      <c r="A7702" s="41" t="n"/>
      <c r="G7702" s="38" t="n"/>
      <c r="H7702" s="38" t="n"/>
      <c r="I7702" s="38" t="n"/>
      <c r="J7702" s="38" t="n"/>
      <c r="K7702" s="38" t="n"/>
      <c r="L7702" s="38" t="n"/>
      <c r="N7702" s="36">
        <f>IF($B7702="","",IF($C7702="SUPERSTORE","Superstore","DH"))</f>
        <v/>
      </c>
      <c r="O7702" s="36">
        <f>IF($B7702="","",IFERROR(VLOOKUP($B7702,Mapping!$A:$C,2,0),"Not Mapped"))</f>
        <v/>
      </c>
      <c r="P7702" s="36">
        <f>IF($B7702="","",IFERROR(VLOOKUP($B7702,Mapping!$A:$C,3,0),"Not Mapped"))</f>
        <v/>
      </c>
      <c r="Q7702" s="36">
        <f>IF($B7702="","",IFERROR(VLOOKUP($O7702,Leaders!$A:$B,2,0),"Not Mapped"))</f>
        <v/>
      </c>
      <c r="R7702" s="36">
        <f>IF($B7702="","",IF(COUNTIF(Exclusions!$A:$A,$B7702)&gt;0,"Yes","No"))</f>
        <v/>
      </c>
      <c r="S7702" s="38">
        <f>IF($B7702="","",MIN(1,DAY($A7702)/IF($N7702="Superstore",Settings!$B$5,Settings!$B$4)))</f>
        <v/>
      </c>
      <c r="T7702" s="38">
        <f>IF(OR($B7702="",$G7702="",$S7702=0),"",$G7702/$S7702)</f>
        <v/>
      </c>
      <c r="U7702" s="36">
        <f>IF($T7702="","",IF($T7702&lt;Settings!$B$8,"Critical",IF($T7702&lt;Settings!$B$9,"Semi Critical","Non Critical")))</f>
        <v/>
      </c>
      <c r="V7702" s="28" t="n"/>
      <c r="Z7702">
        <f>IF($B7702="","",IFERROR(VLOOKUP($B7702,'Plan HC for CCA'!$A:$B,2,0),""))</f>
        <v/>
      </c>
      <c r="AA7702">
        <f>IF(OR($B7702="",$Z7702=""),"",IF(N($M7702)&lt;$Z7702,"Delta","No Delta"))</f>
        <v/>
      </c>
      <c r="AB7702">
        <f>IF(OR($B7702="",$Z7702=""),"",MAX(0,$Z7702-N($M7702)))</f>
        <v/>
      </c>
      <c r="AC7702" s="46">
        <f>IF($B7702="","",IFERROR(INDEX('CCA Util %'!$H:$H,MATCH($B7702,'CCA Util %'!$E:$E,0)),""))</f>
        <v/>
      </c>
      <c r="AD7702">
        <f>IF($B7702="","",IFERROR(INDEX('CCA Util %'!$G:$G,MATCH($B7702,'CCA Util %'!$E:$E,0)),""))</f>
        <v/>
      </c>
      <c r="AE7702">
        <f>IF(OR($B7702="",$U7702=""),"",$U7702&amp;" &amp; "&amp;IF(OR($AD7702="",$AD7702=0),"Util NA",$AD7702&amp;" Util"))</f>
        <v/>
      </c>
    </row>
    <row r="7703" ht="15.75" customHeight="1" s="42">
      <c r="A7703" s="41" t="n"/>
      <c r="G7703" s="38" t="n"/>
      <c r="H7703" s="38" t="n"/>
      <c r="I7703" s="38" t="n"/>
      <c r="J7703" s="38" t="n"/>
      <c r="K7703" s="38" t="n"/>
      <c r="L7703" s="38" t="n"/>
      <c r="N7703" s="36">
        <f>IF($B7703="","",IF($C7703="SUPERSTORE","Superstore","DH"))</f>
        <v/>
      </c>
      <c r="O7703" s="36">
        <f>IF($B7703="","",IFERROR(VLOOKUP($B7703,Mapping!$A:$C,2,0),"Not Mapped"))</f>
        <v/>
      </c>
      <c r="P7703" s="36">
        <f>IF($B7703="","",IFERROR(VLOOKUP($B7703,Mapping!$A:$C,3,0),"Not Mapped"))</f>
        <v/>
      </c>
      <c r="Q7703" s="36">
        <f>IF($B7703="","",IFERROR(VLOOKUP($O7703,Leaders!$A:$B,2,0),"Not Mapped"))</f>
        <v/>
      </c>
      <c r="R7703" s="36">
        <f>IF($B7703="","",IF(COUNTIF(Exclusions!$A:$A,$B7703)&gt;0,"Yes","No"))</f>
        <v/>
      </c>
      <c r="S7703" s="38">
        <f>IF($B7703="","",MIN(1,DAY($A7703)/IF($N7703="Superstore",Settings!$B$5,Settings!$B$4)))</f>
        <v/>
      </c>
      <c r="T7703" s="38">
        <f>IF(OR($B7703="",$G7703="",$S7703=0),"",$G7703/$S7703)</f>
        <v/>
      </c>
      <c r="U7703" s="36">
        <f>IF($T7703="","",IF($T7703&lt;Settings!$B$8,"Critical",IF($T7703&lt;Settings!$B$9,"Semi Critical","Non Critical")))</f>
        <v/>
      </c>
      <c r="V7703" s="28" t="n"/>
      <c r="Z7703">
        <f>IF($B7703="","",IFERROR(VLOOKUP($B7703,'Plan HC for CCA'!$A:$B,2,0),""))</f>
        <v/>
      </c>
      <c r="AA7703">
        <f>IF(OR($B7703="",$Z7703=""),"",IF(N($M7703)&lt;$Z7703,"Delta","No Delta"))</f>
        <v/>
      </c>
      <c r="AB7703">
        <f>IF(OR($B7703="",$Z7703=""),"",MAX(0,$Z7703-N($M7703)))</f>
        <v/>
      </c>
      <c r="AC7703" s="46">
        <f>IF($B7703="","",IFERROR(INDEX('CCA Util %'!$H:$H,MATCH($B7703,'CCA Util %'!$E:$E,0)),""))</f>
        <v/>
      </c>
      <c r="AD7703">
        <f>IF($B7703="","",IFERROR(INDEX('CCA Util %'!$G:$G,MATCH($B7703,'CCA Util %'!$E:$E,0)),""))</f>
        <v/>
      </c>
      <c r="AE7703">
        <f>IF(OR($B7703="",$U7703=""),"",$U7703&amp;" &amp; "&amp;IF(OR($AD7703="",$AD7703=0),"Util NA",$AD7703&amp;" Util"))</f>
        <v/>
      </c>
    </row>
    <row r="7704" ht="15.75" customHeight="1" s="42">
      <c r="A7704" s="41" t="n"/>
      <c r="G7704" s="38" t="n"/>
      <c r="H7704" s="38" t="n"/>
      <c r="I7704" s="38" t="n"/>
      <c r="J7704" s="38" t="n"/>
      <c r="K7704" s="38" t="n"/>
      <c r="L7704" s="38" t="n"/>
      <c r="N7704" s="36">
        <f>IF($B7704="","",IF($C7704="SUPERSTORE","Superstore","DH"))</f>
        <v/>
      </c>
      <c r="O7704" s="36">
        <f>IF($B7704="","",IFERROR(VLOOKUP($B7704,Mapping!$A:$C,2,0),"Not Mapped"))</f>
        <v/>
      </c>
      <c r="P7704" s="36">
        <f>IF($B7704="","",IFERROR(VLOOKUP($B7704,Mapping!$A:$C,3,0),"Not Mapped"))</f>
        <v/>
      </c>
      <c r="Q7704" s="36">
        <f>IF($B7704="","",IFERROR(VLOOKUP($O7704,Leaders!$A:$B,2,0),"Not Mapped"))</f>
        <v/>
      </c>
      <c r="R7704" s="36">
        <f>IF($B7704="","",IF(COUNTIF(Exclusions!$A:$A,$B7704)&gt;0,"Yes","No"))</f>
        <v/>
      </c>
      <c r="S7704" s="38">
        <f>IF($B7704="","",MIN(1,DAY($A7704)/IF($N7704="Superstore",Settings!$B$5,Settings!$B$4)))</f>
        <v/>
      </c>
      <c r="T7704" s="38">
        <f>IF(OR($B7704="",$G7704="",$S7704=0),"",$G7704/$S7704)</f>
        <v/>
      </c>
      <c r="U7704" s="36">
        <f>IF($T7704="","",IF($T7704&lt;Settings!$B$8,"Critical",IF($T7704&lt;Settings!$B$9,"Semi Critical","Non Critical")))</f>
        <v/>
      </c>
      <c r="V7704" s="28" t="n"/>
      <c r="Z7704">
        <f>IF($B7704="","",IFERROR(VLOOKUP($B7704,'Plan HC for CCA'!$A:$B,2,0),""))</f>
        <v/>
      </c>
      <c r="AA7704">
        <f>IF(OR($B7704="",$Z7704=""),"",IF(N($M7704)&lt;$Z7704,"Delta","No Delta"))</f>
        <v/>
      </c>
      <c r="AB7704">
        <f>IF(OR($B7704="",$Z7704=""),"",MAX(0,$Z7704-N($M7704)))</f>
        <v/>
      </c>
      <c r="AC7704" s="46">
        <f>IF($B7704="","",IFERROR(INDEX('CCA Util %'!$H:$H,MATCH($B7704,'CCA Util %'!$E:$E,0)),""))</f>
        <v/>
      </c>
      <c r="AD7704">
        <f>IF($B7704="","",IFERROR(INDEX('CCA Util %'!$G:$G,MATCH($B7704,'CCA Util %'!$E:$E,0)),""))</f>
        <v/>
      </c>
      <c r="AE7704">
        <f>IF(OR($B7704="",$U7704=""),"",$U7704&amp;" &amp; "&amp;IF(OR($AD7704="",$AD7704=0),"Util NA",$AD7704&amp;" Util"))</f>
        <v/>
      </c>
    </row>
    <row r="7705" ht="15.75" customHeight="1" s="42">
      <c r="A7705" s="41" t="n"/>
      <c r="G7705" s="38" t="n"/>
      <c r="H7705" s="38" t="n"/>
      <c r="I7705" s="38" t="n"/>
      <c r="J7705" s="38" t="n"/>
      <c r="K7705" s="38" t="n"/>
      <c r="L7705" s="38" t="n"/>
      <c r="N7705" s="36">
        <f>IF($B7705="","",IF($C7705="SUPERSTORE","Superstore","DH"))</f>
        <v/>
      </c>
      <c r="O7705" s="36">
        <f>IF($B7705="","",IFERROR(VLOOKUP($B7705,Mapping!$A:$C,2,0),"Not Mapped"))</f>
        <v/>
      </c>
      <c r="P7705" s="36">
        <f>IF($B7705="","",IFERROR(VLOOKUP($B7705,Mapping!$A:$C,3,0),"Not Mapped"))</f>
        <v/>
      </c>
      <c r="Q7705" s="36">
        <f>IF($B7705="","",IFERROR(VLOOKUP($O7705,Leaders!$A:$B,2,0),"Not Mapped"))</f>
        <v/>
      </c>
      <c r="R7705" s="36">
        <f>IF($B7705="","",IF(COUNTIF(Exclusions!$A:$A,$B7705)&gt;0,"Yes","No"))</f>
        <v/>
      </c>
      <c r="S7705" s="38">
        <f>IF($B7705="","",MIN(1,DAY($A7705)/IF($N7705="Superstore",Settings!$B$5,Settings!$B$4)))</f>
        <v/>
      </c>
      <c r="T7705" s="38">
        <f>IF(OR($B7705="",$G7705="",$S7705=0),"",$G7705/$S7705)</f>
        <v/>
      </c>
      <c r="U7705" s="36">
        <f>IF($T7705="","",IF($T7705&lt;Settings!$B$8,"Critical",IF($T7705&lt;Settings!$B$9,"Semi Critical","Non Critical")))</f>
        <v/>
      </c>
      <c r="V7705" s="28" t="n"/>
      <c r="Z7705">
        <f>IF($B7705="","",IFERROR(VLOOKUP($B7705,'Plan HC for CCA'!$A:$B,2,0),""))</f>
        <v/>
      </c>
      <c r="AA7705">
        <f>IF(OR($B7705="",$Z7705=""),"",IF(N($M7705)&lt;$Z7705,"Delta","No Delta"))</f>
        <v/>
      </c>
      <c r="AB7705">
        <f>IF(OR($B7705="",$Z7705=""),"",MAX(0,$Z7705-N($M7705)))</f>
        <v/>
      </c>
      <c r="AC7705" s="46">
        <f>IF($B7705="","",IFERROR(INDEX('CCA Util %'!$H:$H,MATCH($B7705,'CCA Util %'!$E:$E,0)),""))</f>
        <v/>
      </c>
      <c r="AD7705">
        <f>IF($B7705="","",IFERROR(INDEX('CCA Util %'!$G:$G,MATCH($B7705,'CCA Util %'!$E:$E,0)),""))</f>
        <v/>
      </c>
      <c r="AE7705">
        <f>IF(OR($B7705="",$U7705=""),"",$U7705&amp;" &amp; "&amp;IF(OR($AD7705="",$AD7705=0),"Util NA",$AD7705&amp;" Util"))</f>
        <v/>
      </c>
    </row>
    <row r="7706" ht="15.75" customHeight="1" s="42">
      <c r="A7706" s="41" t="n"/>
      <c r="G7706" s="38" t="n"/>
      <c r="H7706" s="38" t="n"/>
      <c r="I7706" s="38" t="n"/>
      <c r="J7706" s="38" t="n"/>
      <c r="K7706" s="38" t="n"/>
      <c r="L7706" s="38" t="n"/>
      <c r="N7706" s="36">
        <f>IF($B7706="","",IF($C7706="SUPERSTORE","Superstore","DH"))</f>
        <v/>
      </c>
      <c r="O7706" s="36">
        <f>IF($B7706="","",IFERROR(VLOOKUP($B7706,Mapping!$A:$C,2,0),"Not Mapped"))</f>
        <v/>
      </c>
      <c r="P7706" s="36">
        <f>IF($B7706="","",IFERROR(VLOOKUP($B7706,Mapping!$A:$C,3,0),"Not Mapped"))</f>
        <v/>
      </c>
      <c r="Q7706" s="36">
        <f>IF($B7706="","",IFERROR(VLOOKUP($O7706,Leaders!$A:$B,2,0),"Not Mapped"))</f>
        <v/>
      </c>
      <c r="R7706" s="36">
        <f>IF($B7706="","",IF(COUNTIF(Exclusions!$A:$A,$B7706)&gt;0,"Yes","No"))</f>
        <v/>
      </c>
      <c r="S7706" s="38">
        <f>IF($B7706="","",MIN(1,DAY($A7706)/IF($N7706="Superstore",Settings!$B$5,Settings!$B$4)))</f>
        <v/>
      </c>
      <c r="T7706" s="38">
        <f>IF(OR($B7706="",$G7706="",$S7706=0),"",$G7706/$S7706)</f>
        <v/>
      </c>
      <c r="U7706" s="36">
        <f>IF($T7706="","",IF($T7706&lt;Settings!$B$8,"Critical",IF($T7706&lt;Settings!$B$9,"Semi Critical","Non Critical")))</f>
        <v/>
      </c>
      <c r="V7706" s="28" t="n"/>
      <c r="Z7706">
        <f>IF($B7706="","",IFERROR(VLOOKUP($B7706,'Plan HC for CCA'!$A:$B,2,0),""))</f>
        <v/>
      </c>
      <c r="AA7706">
        <f>IF(OR($B7706="",$Z7706=""),"",IF(N($M7706)&lt;$Z7706,"Delta","No Delta"))</f>
        <v/>
      </c>
      <c r="AB7706">
        <f>IF(OR($B7706="",$Z7706=""),"",MAX(0,$Z7706-N($M7706)))</f>
        <v/>
      </c>
      <c r="AC7706" s="46">
        <f>IF($B7706="","",IFERROR(INDEX('CCA Util %'!$H:$H,MATCH($B7706,'CCA Util %'!$E:$E,0)),""))</f>
        <v/>
      </c>
      <c r="AD7706">
        <f>IF($B7706="","",IFERROR(INDEX('CCA Util %'!$G:$G,MATCH($B7706,'CCA Util %'!$E:$E,0)),""))</f>
        <v/>
      </c>
      <c r="AE7706">
        <f>IF(OR($B7706="",$U7706=""),"",$U7706&amp;" &amp; "&amp;IF(OR($AD7706="",$AD7706=0),"Util NA",$AD7706&amp;" Util"))</f>
        <v/>
      </c>
    </row>
    <row r="7707" ht="15.75" customHeight="1" s="42">
      <c r="A7707" s="41" t="n"/>
      <c r="G7707" s="38" t="n"/>
      <c r="H7707" s="38" t="n"/>
      <c r="I7707" s="38" t="n"/>
      <c r="J7707" s="38" t="n"/>
      <c r="K7707" s="38" t="n"/>
      <c r="L7707" s="38" t="n"/>
      <c r="N7707" s="36">
        <f>IF($B7707="","",IF($C7707="SUPERSTORE","Superstore","DH"))</f>
        <v/>
      </c>
      <c r="O7707" s="36">
        <f>IF($B7707="","",IFERROR(VLOOKUP($B7707,Mapping!$A:$C,2,0),"Not Mapped"))</f>
        <v/>
      </c>
      <c r="P7707" s="36">
        <f>IF($B7707="","",IFERROR(VLOOKUP($B7707,Mapping!$A:$C,3,0),"Not Mapped"))</f>
        <v/>
      </c>
      <c r="Q7707" s="36">
        <f>IF($B7707="","",IFERROR(VLOOKUP($O7707,Leaders!$A:$B,2,0),"Not Mapped"))</f>
        <v/>
      </c>
      <c r="R7707" s="36">
        <f>IF($B7707="","",IF(COUNTIF(Exclusions!$A:$A,$B7707)&gt;0,"Yes","No"))</f>
        <v/>
      </c>
      <c r="S7707" s="38">
        <f>IF($B7707="","",MIN(1,DAY($A7707)/IF($N7707="Superstore",Settings!$B$5,Settings!$B$4)))</f>
        <v/>
      </c>
      <c r="T7707" s="38">
        <f>IF(OR($B7707="",$G7707="",$S7707=0),"",$G7707/$S7707)</f>
        <v/>
      </c>
      <c r="U7707" s="36">
        <f>IF($T7707="","",IF($T7707&lt;Settings!$B$8,"Critical",IF($T7707&lt;Settings!$B$9,"Semi Critical","Non Critical")))</f>
        <v/>
      </c>
      <c r="V7707" s="28" t="n"/>
      <c r="Z7707">
        <f>IF($B7707="","",IFERROR(VLOOKUP($B7707,'Plan HC for CCA'!$A:$B,2,0),""))</f>
        <v/>
      </c>
      <c r="AA7707">
        <f>IF(OR($B7707="",$Z7707=""),"",IF(N($M7707)&lt;$Z7707,"Delta","No Delta"))</f>
        <v/>
      </c>
      <c r="AB7707">
        <f>IF(OR($B7707="",$Z7707=""),"",MAX(0,$Z7707-N($M7707)))</f>
        <v/>
      </c>
      <c r="AC7707" s="46">
        <f>IF($B7707="","",IFERROR(INDEX('CCA Util %'!$H:$H,MATCH($B7707,'CCA Util %'!$E:$E,0)),""))</f>
        <v/>
      </c>
      <c r="AD7707">
        <f>IF($B7707="","",IFERROR(INDEX('CCA Util %'!$G:$G,MATCH($B7707,'CCA Util %'!$E:$E,0)),""))</f>
        <v/>
      </c>
      <c r="AE7707">
        <f>IF(OR($B7707="",$U7707=""),"",$U7707&amp;" &amp; "&amp;IF(OR($AD7707="",$AD7707=0),"Util NA",$AD7707&amp;" Util"))</f>
        <v/>
      </c>
    </row>
    <row r="7708" ht="15.75" customHeight="1" s="42">
      <c r="A7708" s="41" t="n"/>
      <c r="G7708" s="38" t="n"/>
      <c r="H7708" s="38" t="n"/>
      <c r="I7708" s="38" t="n"/>
      <c r="J7708" s="38" t="n"/>
      <c r="K7708" s="38" t="n"/>
      <c r="L7708" s="38" t="n"/>
      <c r="N7708" s="36">
        <f>IF($B7708="","",IF($C7708="SUPERSTORE","Superstore","DH"))</f>
        <v/>
      </c>
      <c r="O7708" s="36">
        <f>IF($B7708="","",IFERROR(VLOOKUP($B7708,Mapping!$A:$C,2,0),"Not Mapped"))</f>
        <v/>
      </c>
      <c r="P7708" s="36">
        <f>IF($B7708="","",IFERROR(VLOOKUP($B7708,Mapping!$A:$C,3,0),"Not Mapped"))</f>
        <v/>
      </c>
      <c r="Q7708" s="36">
        <f>IF($B7708="","",IFERROR(VLOOKUP($O7708,Leaders!$A:$B,2,0),"Not Mapped"))</f>
        <v/>
      </c>
      <c r="R7708" s="36">
        <f>IF($B7708="","",IF(COUNTIF(Exclusions!$A:$A,$B7708)&gt;0,"Yes","No"))</f>
        <v/>
      </c>
      <c r="S7708" s="38">
        <f>IF($B7708="","",MIN(1,DAY($A7708)/IF($N7708="Superstore",Settings!$B$5,Settings!$B$4)))</f>
        <v/>
      </c>
      <c r="T7708" s="38">
        <f>IF(OR($B7708="",$G7708="",$S7708=0),"",$G7708/$S7708)</f>
        <v/>
      </c>
      <c r="U7708" s="36">
        <f>IF($T7708="","",IF($T7708&lt;Settings!$B$8,"Critical",IF($T7708&lt;Settings!$B$9,"Semi Critical","Non Critical")))</f>
        <v/>
      </c>
      <c r="V7708" s="28" t="n"/>
      <c r="Z7708">
        <f>IF($B7708="","",IFERROR(VLOOKUP($B7708,'Plan HC for CCA'!$A:$B,2,0),""))</f>
        <v/>
      </c>
      <c r="AA7708">
        <f>IF(OR($B7708="",$Z7708=""),"",IF(N($M7708)&lt;$Z7708,"Delta","No Delta"))</f>
        <v/>
      </c>
      <c r="AB7708">
        <f>IF(OR($B7708="",$Z7708=""),"",MAX(0,$Z7708-N($M7708)))</f>
        <v/>
      </c>
      <c r="AC7708" s="46">
        <f>IF($B7708="","",IFERROR(INDEX('CCA Util %'!$H:$H,MATCH($B7708,'CCA Util %'!$E:$E,0)),""))</f>
        <v/>
      </c>
      <c r="AD7708">
        <f>IF($B7708="","",IFERROR(INDEX('CCA Util %'!$G:$G,MATCH($B7708,'CCA Util %'!$E:$E,0)),""))</f>
        <v/>
      </c>
      <c r="AE7708">
        <f>IF(OR($B7708="",$U7708=""),"",$U7708&amp;" &amp; "&amp;IF(OR($AD7708="",$AD7708=0),"Util NA",$AD7708&amp;" Util"))</f>
        <v/>
      </c>
    </row>
    <row r="7709" ht="15.75" customHeight="1" s="42">
      <c r="A7709" s="41" t="n"/>
      <c r="G7709" s="38" t="n"/>
      <c r="H7709" s="38" t="n"/>
      <c r="I7709" s="38" t="n"/>
      <c r="J7709" s="38" t="n"/>
      <c r="K7709" s="38" t="n"/>
      <c r="L7709" s="38" t="n"/>
      <c r="N7709" s="36">
        <f>IF($B7709="","",IF($C7709="SUPERSTORE","Superstore","DH"))</f>
        <v/>
      </c>
      <c r="O7709" s="36">
        <f>IF($B7709="","",IFERROR(VLOOKUP($B7709,Mapping!$A:$C,2,0),"Not Mapped"))</f>
        <v/>
      </c>
      <c r="P7709" s="36">
        <f>IF($B7709="","",IFERROR(VLOOKUP($B7709,Mapping!$A:$C,3,0),"Not Mapped"))</f>
        <v/>
      </c>
      <c r="Q7709" s="36">
        <f>IF($B7709="","",IFERROR(VLOOKUP($O7709,Leaders!$A:$B,2,0),"Not Mapped"))</f>
        <v/>
      </c>
      <c r="R7709" s="36">
        <f>IF($B7709="","",IF(COUNTIF(Exclusions!$A:$A,$B7709)&gt;0,"Yes","No"))</f>
        <v/>
      </c>
      <c r="S7709" s="38">
        <f>IF($B7709="","",MIN(1,DAY($A7709)/IF($N7709="Superstore",Settings!$B$5,Settings!$B$4)))</f>
        <v/>
      </c>
      <c r="T7709" s="38">
        <f>IF(OR($B7709="",$G7709="",$S7709=0),"",$G7709/$S7709)</f>
        <v/>
      </c>
      <c r="U7709" s="36">
        <f>IF($T7709="","",IF($T7709&lt;Settings!$B$8,"Critical",IF($T7709&lt;Settings!$B$9,"Semi Critical","Non Critical")))</f>
        <v/>
      </c>
      <c r="V7709" s="28" t="n"/>
      <c r="Z7709">
        <f>IF($B7709="","",IFERROR(VLOOKUP($B7709,'Plan HC for CCA'!$A:$B,2,0),""))</f>
        <v/>
      </c>
      <c r="AA7709">
        <f>IF(OR($B7709="",$Z7709=""),"",IF(N($M7709)&lt;$Z7709,"Delta","No Delta"))</f>
        <v/>
      </c>
      <c r="AB7709">
        <f>IF(OR($B7709="",$Z7709=""),"",MAX(0,$Z7709-N($M7709)))</f>
        <v/>
      </c>
      <c r="AC7709" s="46">
        <f>IF($B7709="","",IFERROR(INDEX('CCA Util %'!$H:$H,MATCH($B7709,'CCA Util %'!$E:$E,0)),""))</f>
        <v/>
      </c>
      <c r="AD7709">
        <f>IF($B7709="","",IFERROR(INDEX('CCA Util %'!$G:$G,MATCH($B7709,'CCA Util %'!$E:$E,0)),""))</f>
        <v/>
      </c>
      <c r="AE7709">
        <f>IF(OR($B7709="",$U7709=""),"",$U7709&amp;" &amp; "&amp;IF(OR($AD7709="",$AD7709=0),"Util NA",$AD7709&amp;" Util"))</f>
        <v/>
      </c>
    </row>
    <row r="7710" ht="15.75" customHeight="1" s="42">
      <c r="A7710" s="41" t="n"/>
      <c r="G7710" s="38" t="n"/>
      <c r="H7710" s="38" t="n"/>
      <c r="I7710" s="38" t="n"/>
      <c r="J7710" s="38" t="n"/>
      <c r="K7710" s="38" t="n"/>
      <c r="L7710" s="38" t="n"/>
      <c r="N7710" s="36">
        <f>IF($B7710="","",IF($C7710="SUPERSTORE","Superstore","DH"))</f>
        <v/>
      </c>
      <c r="O7710" s="36">
        <f>IF($B7710="","",IFERROR(VLOOKUP($B7710,Mapping!$A:$C,2,0),"Not Mapped"))</f>
        <v/>
      </c>
      <c r="P7710" s="36">
        <f>IF($B7710="","",IFERROR(VLOOKUP($B7710,Mapping!$A:$C,3,0),"Not Mapped"))</f>
        <v/>
      </c>
      <c r="Q7710" s="36">
        <f>IF($B7710="","",IFERROR(VLOOKUP($O7710,Leaders!$A:$B,2,0),"Not Mapped"))</f>
        <v/>
      </c>
      <c r="R7710" s="36">
        <f>IF($B7710="","",IF(COUNTIF(Exclusions!$A:$A,$B7710)&gt;0,"Yes","No"))</f>
        <v/>
      </c>
      <c r="S7710" s="38">
        <f>IF($B7710="","",MIN(1,DAY($A7710)/IF($N7710="Superstore",Settings!$B$5,Settings!$B$4)))</f>
        <v/>
      </c>
      <c r="T7710" s="38">
        <f>IF(OR($B7710="",$G7710="",$S7710=0),"",$G7710/$S7710)</f>
        <v/>
      </c>
      <c r="U7710" s="36">
        <f>IF($T7710="","",IF($T7710&lt;Settings!$B$8,"Critical",IF($T7710&lt;Settings!$B$9,"Semi Critical","Non Critical")))</f>
        <v/>
      </c>
      <c r="V7710" s="28" t="n"/>
      <c r="Z7710">
        <f>IF($B7710="","",IFERROR(VLOOKUP($B7710,'Plan HC for CCA'!$A:$B,2,0),""))</f>
        <v/>
      </c>
      <c r="AA7710">
        <f>IF(OR($B7710="",$Z7710=""),"",IF(N($M7710)&lt;$Z7710,"Delta","No Delta"))</f>
        <v/>
      </c>
      <c r="AB7710">
        <f>IF(OR($B7710="",$Z7710=""),"",MAX(0,$Z7710-N($M7710)))</f>
        <v/>
      </c>
      <c r="AC7710" s="46">
        <f>IF($B7710="","",IFERROR(INDEX('CCA Util %'!$H:$H,MATCH($B7710,'CCA Util %'!$E:$E,0)),""))</f>
        <v/>
      </c>
      <c r="AD7710">
        <f>IF($B7710="","",IFERROR(INDEX('CCA Util %'!$G:$G,MATCH($B7710,'CCA Util %'!$E:$E,0)),""))</f>
        <v/>
      </c>
      <c r="AE7710">
        <f>IF(OR($B7710="",$U7710=""),"",$U7710&amp;" &amp; "&amp;IF(OR($AD7710="",$AD7710=0),"Util NA",$AD7710&amp;" Util"))</f>
        <v/>
      </c>
    </row>
    <row r="7711" ht="15.75" customHeight="1" s="42">
      <c r="A7711" s="41" t="n"/>
      <c r="G7711" s="38" t="n"/>
      <c r="H7711" s="38" t="n"/>
      <c r="I7711" s="38" t="n"/>
      <c r="J7711" s="38" t="n"/>
      <c r="K7711" s="38" t="n"/>
      <c r="L7711" s="38" t="n"/>
      <c r="N7711" s="36">
        <f>IF($B7711="","",IF($C7711="SUPERSTORE","Superstore","DH"))</f>
        <v/>
      </c>
      <c r="O7711" s="36">
        <f>IF($B7711="","",IFERROR(VLOOKUP($B7711,Mapping!$A:$C,2,0),"Not Mapped"))</f>
        <v/>
      </c>
      <c r="P7711" s="36">
        <f>IF($B7711="","",IFERROR(VLOOKUP($B7711,Mapping!$A:$C,3,0),"Not Mapped"))</f>
        <v/>
      </c>
      <c r="Q7711" s="36">
        <f>IF($B7711="","",IFERROR(VLOOKUP($O7711,Leaders!$A:$B,2,0),"Not Mapped"))</f>
        <v/>
      </c>
      <c r="R7711" s="36">
        <f>IF($B7711="","",IF(COUNTIF(Exclusions!$A:$A,$B7711)&gt;0,"Yes","No"))</f>
        <v/>
      </c>
      <c r="S7711" s="38">
        <f>IF($B7711="","",MIN(1,DAY($A7711)/IF($N7711="Superstore",Settings!$B$5,Settings!$B$4)))</f>
        <v/>
      </c>
      <c r="T7711" s="38">
        <f>IF(OR($B7711="",$G7711="",$S7711=0),"",$G7711/$S7711)</f>
        <v/>
      </c>
      <c r="U7711" s="36">
        <f>IF($T7711="","",IF($T7711&lt;Settings!$B$8,"Critical",IF($T7711&lt;Settings!$B$9,"Semi Critical","Non Critical")))</f>
        <v/>
      </c>
      <c r="V7711" s="28" t="n"/>
      <c r="Z7711">
        <f>IF($B7711="","",IFERROR(VLOOKUP($B7711,'Plan HC for CCA'!$A:$B,2,0),""))</f>
        <v/>
      </c>
      <c r="AA7711">
        <f>IF(OR($B7711="",$Z7711=""),"",IF(N($M7711)&lt;$Z7711,"Delta","No Delta"))</f>
        <v/>
      </c>
      <c r="AB7711">
        <f>IF(OR($B7711="",$Z7711=""),"",MAX(0,$Z7711-N($M7711)))</f>
        <v/>
      </c>
      <c r="AC7711" s="46">
        <f>IF($B7711="","",IFERROR(INDEX('CCA Util %'!$H:$H,MATCH($B7711,'CCA Util %'!$E:$E,0)),""))</f>
        <v/>
      </c>
      <c r="AD7711">
        <f>IF($B7711="","",IFERROR(INDEX('CCA Util %'!$G:$G,MATCH($B7711,'CCA Util %'!$E:$E,0)),""))</f>
        <v/>
      </c>
      <c r="AE7711">
        <f>IF(OR($B7711="",$U7711=""),"",$U7711&amp;" &amp; "&amp;IF(OR($AD7711="",$AD7711=0),"Util NA",$AD7711&amp;" Util"))</f>
        <v/>
      </c>
    </row>
    <row r="7712" ht="15.75" customHeight="1" s="42">
      <c r="A7712" s="41" t="n"/>
      <c r="G7712" s="38" t="n"/>
      <c r="H7712" s="38" t="n"/>
      <c r="I7712" s="38" t="n"/>
      <c r="J7712" s="38" t="n"/>
      <c r="K7712" s="38" t="n"/>
      <c r="L7712" s="38" t="n"/>
      <c r="N7712" s="36">
        <f>IF($B7712="","",IF($C7712="SUPERSTORE","Superstore","DH"))</f>
        <v/>
      </c>
      <c r="O7712" s="36">
        <f>IF($B7712="","",IFERROR(VLOOKUP($B7712,Mapping!$A:$C,2,0),"Not Mapped"))</f>
        <v/>
      </c>
      <c r="P7712" s="36">
        <f>IF($B7712="","",IFERROR(VLOOKUP($B7712,Mapping!$A:$C,3,0),"Not Mapped"))</f>
        <v/>
      </c>
      <c r="Q7712" s="36">
        <f>IF($B7712="","",IFERROR(VLOOKUP($O7712,Leaders!$A:$B,2,0),"Not Mapped"))</f>
        <v/>
      </c>
      <c r="R7712" s="36">
        <f>IF($B7712="","",IF(COUNTIF(Exclusions!$A:$A,$B7712)&gt;0,"Yes","No"))</f>
        <v/>
      </c>
      <c r="S7712" s="38">
        <f>IF($B7712="","",MIN(1,DAY($A7712)/IF($N7712="Superstore",Settings!$B$5,Settings!$B$4)))</f>
        <v/>
      </c>
      <c r="T7712" s="38">
        <f>IF(OR($B7712="",$G7712="",$S7712=0),"",$G7712/$S7712)</f>
        <v/>
      </c>
      <c r="U7712" s="36">
        <f>IF($T7712="","",IF($T7712&lt;Settings!$B$8,"Critical",IF($T7712&lt;Settings!$B$9,"Semi Critical","Non Critical")))</f>
        <v/>
      </c>
      <c r="V7712" s="28" t="n"/>
      <c r="Z7712">
        <f>IF($B7712="","",IFERROR(VLOOKUP($B7712,'Plan HC for CCA'!$A:$B,2,0),""))</f>
        <v/>
      </c>
      <c r="AA7712">
        <f>IF(OR($B7712="",$Z7712=""),"",IF(N($M7712)&lt;$Z7712,"Delta","No Delta"))</f>
        <v/>
      </c>
      <c r="AB7712">
        <f>IF(OR($B7712="",$Z7712=""),"",MAX(0,$Z7712-N($M7712)))</f>
        <v/>
      </c>
      <c r="AC7712" s="46">
        <f>IF($B7712="","",IFERROR(INDEX('CCA Util %'!$H:$H,MATCH($B7712,'CCA Util %'!$E:$E,0)),""))</f>
        <v/>
      </c>
      <c r="AD7712">
        <f>IF($B7712="","",IFERROR(INDEX('CCA Util %'!$G:$G,MATCH($B7712,'CCA Util %'!$E:$E,0)),""))</f>
        <v/>
      </c>
      <c r="AE7712">
        <f>IF(OR($B7712="",$U7712=""),"",$U7712&amp;" &amp; "&amp;IF(OR($AD7712="",$AD7712=0),"Util NA",$AD7712&amp;" Util"))</f>
        <v/>
      </c>
    </row>
    <row r="7713" ht="15.75" customHeight="1" s="42">
      <c r="A7713" s="41" t="n"/>
      <c r="G7713" s="38" t="n"/>
      <c r="H7713" s="38" t="n"/>
      <c r="I7713" s="38" t="n"/>
      <c r="J7713" s="38" t="n"/>
      <c r="K7713" s="38" t="n"/>
      <c r="L7713" s="38" t="n"/>
      <c r="N7713" s="36">
        <f>IF($B7713="","",IF($C7713="SUPERSTORE","Superstore","DH"))</f>
        <v/>
      </c>
      <c r="O7713" s="36">
        <f>IF($B7713="","",IFERROR(VLOOKUP($B7713,Mapping!$A:$C,2,0),"Not Mapped"))</f>
        <v/>
      </c>
      <c r="P7713" s="36">
        <f>IF($B7713="","",IFERROR(VLOOKUP($B7713,Mapping!$A:$C,3,0),"Not Mapped"))</f>
        <v/>
      </c>
      <c r="Q7713" s="36">
        <f>IF($B7713="","",IFERROR(VLOOKUP($O7713,Leaders!$A:$B,2,0),"Not Mapped"))</f>
        <v/>
      </c>
      <c r="R7713" s="36">
        <f>IF($B7713="","",IF(COUNTIF(Exclusions!$A:$A,$B7713)&gt;0,"Yes","No"))</f>
        <v/>
      </c>
      <c r="S7713" s="38">
        <f>IF($B7713="","",MIN(1,DAY($A7713)/IF($N7713="Superstore",Settings!$B$5,Settings!$B$4)))</f>
        <v/>
      </c>
      <c r="T7713" s="38">
        <f>IF(OR($B7713="",$G7713="",$S7713=0),"",$G7713/$S7713)</f>
        <v/>
      </c>
      <c r="U7713" s="36">
        <f>IF($T7713="","",IF($T7713&lt;Settings!$B$8,"Critical",IF($T7713&lt;Settings!$B$9,"Semi Critical","Non Critical")))</f>
        <v/>
      </c>
      <c r="V7713" s="28" t="n"/>
      <c r="Z7713">
        <f>IF($B7713="","",IFERROR(VLOOKUP($B7713,'Plan HC for CCA'!$A:$B,2,0),""))</f>
        <v/>
      </c>
      <c r="AA7713">
        <f>IF(OR($B7713="",$Z7713=""),"",IF(N($M7713)&lt;$Z7713,"Delta","No Delta"))</f>
        <v/>
      </c>
      <c r="AB7713">
        <f>IF(OR($B7713="",$Z7713=""),"",MAX(0,$Z7713-N($M7713)))</f>
        <v/>
      </c>
      <c r="AC7713" s="46">
        <f>IF($B7713="","",IFERROR(INDEX('CCA Util %'!$H:$H,MATCH($B7713,'CCA Util %'!$E:$E,0)),""))</f>
        <v/>
      </c>
      <c r="AD7713">
        <f>IF($B7713="","",IFERROR(INDEX('CCA Util %'!$G:$G,MATCH($B7713,'CCA Util %'!$E:$E,0)),""))</f>
        <v/>
      </c>
      <c r="AE7713">
        <f>IF(OR($B7713="",$U7713=""),"",$U7713&amp;" &amp; "&amp;IF(OR($AD7713="",$AD7713=0),"Util NA",$AD7713&amp;" Util"))</f>
        <v/>
      </c>
    </row>
    <row r="7714" ht="15.75" customHeight="1" s="42">
      <c r="A7714" s="41" t="n"/>
      <c r="G7714" s="38" t="n"/>
      <c r="H7714" s="38" t="n"/>
      <c r="I7714" s="38" t="n"/>
      <c r="J7714" s="38" t="n"/>
      <c r="K7714" s="38" t="n"/>
      <c r="L7714" s="38" t="n"/>
      <c r="N7714" s="36">
        <f>IF($B7714="","",IF($C7714="SUPERSTORE","Superstore","DH"))</f>
        <v/>
      </c>
      <c r="O7714" s="36">
        <f>IF($B7714="","",IFERROR(VLOOKUP($B7714,Mapping!$A:$C,2,0),"Not Mapped"))</f>
        <v/>
      </c>
      <c r="P7714" s="36">
        <f>IF($B7714="","",IFERROR(VLOOKUP($B7714,Mapping!$A:$C,3,0),"Not Mapped"))</f>
        <v/>
      </c>
      <c r="Q7714" s="36">
        <f>IF($B7714="","",IFERROR(VLOOKUP($O7714,Leaders!$A:$B,2,0),"Not Mapped"))</f>
        <v/>
      </c>
      <c r="R7714" s="36">
        <f>IF($B7714="","",IF(COUNTIF(Exclusions!$A:$A,$B7714)&gt;0,"Yes","No"))</f>
        <v/>
      </c>
      <c r="S7714" s="38">
        <f>IF($B7714="","",MIN(1,DAY($A7714)/IF($N7714="Superstore",Settings!$B$5,Settings!$B$4)))</f>
        <v/>
      </c>
      <c r="T7714" s="38">
        <f>IF(OR($B7714="",$G7714="",$S7714=0),"",$G7714/$S7714)</f>
        <v/>
      </c>
      <c r="U7714" s="36">
        <f>IF($T7714="","",IF($T7714&lt;Settings!$B$8,"Critical",IF($T7714&lt;Settings!$B$9,"Semi Critical","Non Critical")))</f>
        <v/>
      </c>
      <c r="V7714" s="28" t="n"/>
      <c r="Z7714">
        <f>IF($B7714="","",IFERROR(VLOOKUP($B7714,'Plan HC for CCA'!$A:$B,2,0),""))</f>
        <v/>
      </c>
      <c r="AA7714">
        <f>IF(OR($B7714="",$Z7714=""),"",IF(N($M7714)&lt;$Z7714,"Delta","No Delta"))</f>
        <v/>
      </c>
      <c r="AB7714">
        <f>IF(OR($B7714="",$Z7714=""),"",MAX(0,$Z7714-N($M7714)))</f>
        <v/>
      </c>
      <c r="AC7714" s="46">
        <f>IF($B7714="","",IFERROR(INDEX('CCA Util %'!$H:$H,MATCH($B7714,'CCA Util %'!$E:$E,0)),""))</f>
        <v/>
      </c>
      <c r="AD7714">
        <f>IF($B7714="","",IFERROR(INDEX('CCA Util %'!$G:$G,MATCH($B7714,'CCA Util %'!$E:$E,0)),""))</f>
        <v/>
      </c>
      <c r="AE7714">
        <f>IF(OR($B7714="",$U7714=""),"",$U7714&amp;" &amp; "&amp;IF(OR($AD7714="",$AD7714=0),"Util NA",$AD7714&amp;" Util"))</f>
        <v/>
      </c>
    </row>
    <row r="7715" ht="15.75" customHeight="1" s="42">
      <c r="A7715" s="41" t="n"/>
      <c r="G7715" s="38" t="n"/>
      <c r="H7715" s="38" t="n"/>
      <c r="I7715" s="38" t="n"/>
      <c r="J7715" s="38" t="n"/>
      <c r="K7715" s="38" t="n"/>
      <c r="L7715" s="38" t="n"/>
      <c r="N7715" s="36">
        <f>IF($B7715="","",IF($C7715="SUPERSTORE","Superstore","DH"))</f>
        <v/>
      </c>
      <c r="O7715" s="36">
        <f>IF($B7715="","",IFERROR(VLOOKUP($B7715,Mapping!$A:$C,2,0),"Not Mapped"))</f>
        <v/>
      </c>
      <c r="P7715" s="36">
        <f>IF($B7715="","",IFERROR(VLOOKUP($B7715,Mapping!$A:$C,3,0),"Not Mapped"))</f>
        <v/>
      </c>
      <c r="Q7715" s="36">
        <f>IF($B7715="","",IFERROR(VLOOKUP($O7715,Leaders!$A:$B,2,0),"Not Mapped"))</f>
        <v/>
      </c>
      <c r="R7715" s="36">
        <f>IF($B7715="","",IF(COUNTIF(Exclusions!$A:$A,$B7715)&gt;0,"Yes","No"))</f>
        <v/>
      </c>
      <c r="S7715" s="38">
        <f>IF($B7715="","",MIN(1,DAY($A7715)/IF($N7715="Superstore",Settings!$B$5,Settings!$B$4)))</f>
        <v/>
      </c>
      <c r="T7715" s="38">
        <f>IF(OR($B7715="",$G7715="",$S7715=0),"",$G7715/$S7715)</f>
        <v/>
      </c>
      <c r="U7715" s="36">
        <f>IF($T7715="","",IF($T7715&lt;Settings!$B$8,"Critical",IF($T7715&lt;Settings!$B$9,"Semi Critical","Non Critical")))</f>
        <v/>
      </c>
      <c r="V7715" s="28" t="n"/>
      <c r="Z7715">
        <f>IF($B7715="","",IFERROR(VLOOKUP($B7715,'Plan HC for CCA'!$A:$B,2,0),""))</f>
        <v/>
      </c>
      <c r="AA7715">
        <f>IF(OR($B7715="",$Z7715=""),"",IF(N($M7715)&lt;$Z7715,"Delta","No Delta"))</f>
        <v/>
      </c>
      <c r="AB7715">
        <f>IF(OR($B7715="",$Z7715=""),"",MAX(0,$Z7715-N($M7715)))</f>
        <v/>
      </c>
      <c r="AC7715" s="46">
        <f>IF($B7715="","",IFERROR(INDEX('CCA Util %'!$H:$H,MATCH($B7715,'CCA Util %'!$E:$E,0)),""))</f>
        <v/>
      </c>
      <c r="AD7715">
        <f>IF($B7715="","",IFERROR(INDEX('CCA Util %'!$G:$G,MATCH($B7715,'CCA Util %'!$E:$E,0)),""))</f>
        <v/>
      </c>
      <c r="AE7715">
        <f>IF(OR($B7715="",$U7715=""),"",$U7715&amp;" &amp; "&amp;IF(OR($AD7715="",$AD7715=0),"Util NA",$AD7715&amp;" Util"))</f>
        <v/>
      </c>
    </row>
    <row r="7716" ht="15.75" customHeight="1" s="42">
      <c r="A7716" s="41" t="n"/>
      <c r="G7716" s="38" t="n"/>
      <c r="H7716" s="38" t="n"/>
      <c r="I7716" s="38" t="n"/>
      <c r="J7716" s="38" t="n"/>
      <c r="K7716" s="38" t="n"/>
      <c r="L7716" s="38" t="n"/>
      <c r="N7716" s="36">
        <f>IF($B7716="","",IF($C7716="SUPERSTORE","Superstore","DH"))</f>
        <v/>
      </c>
      <c r="O7716" s="36">
        <f>IF($B7716="","",IFERROR(VLOOKUP($B7716,Mapping!$A:$C,2,0),"Not Mapped"))</f>
        <v/>
      </c>
      <c r="P7716" s="36">
        <f>IF($B7716="","",IFERROR(VLOOKUP($B7716,Mapping!$A:$C,3,0),"Not Mapped"))</f>
        <v/>
      </c>
      <c r="Q7716" s="36">
        <f>IF($B7716="","",IFERROR(VLOOKUP($O7716,Leaders!$A:$B,2,0),"Not Mapped"))</f>
        <v/>
      </c>
      <c r="R7716" s="36">
        <f>IF($B7716="","",IF(COUNTIF(Exclusions!$A:$A,$B7716)&gt;0,"Yes","No"))</f>
        <v/>
      </c>
      <c r="S7716" s="38">
        <f>IF($B7716="","",MIN(1,DAY($A7716)/IF($N7716="Superstore",Settings!$B$5,Settings!$B$4)))</f>
        <v/>
      </c>
      <c r="T7716" s="38">
        <f>IF(OR($B7716="",$G7716="",$S7716=0),"",$G7716/$S7716)</f>
        <v/>
      </c>
      <c r="U7716" s="36">
        <f>IF($T7716="","",IF($T7716&lt;Settings!$B$8,"Critical",IF($T7716&lt;Settings!$B$9,"Semi Critical","Non Critical")))</f>
        <v/>
      </c>
      <c r="V7716" s="28" t="n"/>
      <c r="Z7716">
        <f>IF($B7716="","",IFERROR(VLOOKUP($B7716,'Plan HC for CCA'!$A:$B,2,0),""))</f>
        <v/>
      </c>
      <c r="AA7716">
        <f>IF(OR($B7716="",$Z7716=""),"",IF(N($M7716)&lt;$Z7716,"Delta","No Delta"))</f>
        <v/>
      </c>
      <c r="AB7716">
        <f>IF(OR($B7716="",$Z7716=""),"",MAX(0,$Z7716-N($M7716)))</f>
        <v/>
      </c>
      <c r="AC7716" s="46">
        <f>IF($B7716="","",IFERROR(INDEX('CCA Util %'!$H:$H,MATCH($B7716,'CCA Util %'!$E:$E,0)),""))</f>
        <v/>
      </c>
      <c r="AD7716">
        <f>IF($B7716="","",IFERROR(INDEX('CCA Util %'!$G:$G,MATCH($B7716,'CCA Util %'!$E:$E,0)),""))</f>
        <v/>
      </c>
      <c r="AE7716">
        <f>IF(OR($B7716="",$U7716=""),"",$U7716&amp;" &amp; "&amp;IF(OR($AD7716="",$AD7716=0),"Util NA",$AD7716&amp;" Util"))</f>
        <v/>
      </c>
    </row>
    <row r="7717" ht="15.75" customHeight="1" s="42">
      <c r="A7717" s="41" t="n"/>
      <c r="G7717" s="38" t="n"/>
      <c r="H7717" s="38" t="n"/>
      <c r="I7717" s="38" t="n"/>
      <c r="J7717" s="38" t="n"/>
      <c r="K7717" s="38" t="n"/>
      <c r="L7717" s="38" t="n"/>
      <c r="N7717" s="36">
        <f>IF($B7717="","",IF($C7717="SUPERSTORE","Superstore","DH"))</f>
        <v/>
      </c>
      <c r="O7717" s="36">
        <f>IF($B7717="","",IFERROR(VLOOKUP($B7717,Mapping!$A:$C,2,0),"Not Mapped"))</f>
        <v/>
      </c>
      <c r="P7717" s="36">
        <f>IF($B7717="","",IFERROR(VLOOKUP($B7717,Mapping!$A:$C,3,0),"Not Mapped"))</f>
        <v/>
      </c>
      <c r="Q7717" s="36">
        <f>IF($B7717="","",IFERROR(VLOOKUP($O7717,Leaders!$A:$B,2,0),"Not Mapped"))</f>
        <v/>
      </c>
      <c r="R7717" s="36">
        <f>IF($B7717="","",IF(COUNTIF(Exclusions!$A:$A,$B7717)&gt;0,"Yes","No"))</f>
        <v/>
      </c>
      <c r="S7717" s="38">
        <f>IF($B7717="","",MIN(1,DAY($A7717)/IF($N7717="Superstore",Settings!$B$5,Settings!$B$4)))</f>
        <v/>
      </c>
      <c r="T7717" s="38">
        <f>IF(OR($B7717="",$G7717="",$S7717=0),"",$G7717/$S7717)</f>
        <v/>
      </c>
      <c r="U7717" s="36">
        <f>IF($T7717="","",IF($T7717&lt;Settings!$B$8,"Critical",IF($T7717&lt;Settings!$B$9,"Semi Critical","Non Critical")))</f>
        <v/>
      </c>
      <c r="V7717" s="28" t="n"/>
      <c r="Z7717">
        <f>IF($B7717="","",IFERROR(VLOOKUP($B7717,'Plan HC for CCA'!$A:$B,2,0),""))</f>
        <v/>
      </c>
      <c r="AA7717">
        <f>IF(OR($B7717="",$Z7717=""),"",IF(N($M7717)&lt;$Z7717,"Delta","No Delta"))</f>
        <v/>
      </c>
      <c r="AB7717">
        <f>IF(OR($B7717="",$Z7717=""),"",MAX(0,$Z7717-N($M7717)))</f>
        <v/>
      </c>
      <c r="AC7717" s="46">
        <f>IF($B7717="","",IFERROR(INDEX('CCA Util %'!$H:$H,MATCH($B7717,'CCA Util %'!$E:$E,0)),""))</f>
        <v/>
      </c>
      <c r="AD7717">
        <f>IF($B7717="","",IFERROR(INDEX('CCA Util %'!$G:$G,MATCH($B7717,'CCA Util %'!$E:$E,0)),""))</f>
        <v/>
      </c>
      <c r="AE7717">
        <f>IF(OR($B7717="",$U7717=""),"",$U7717&amp;" &amp; "&amp;IF(OR($AD7717="",$AD7717=0),"Util NA",$AD7717&amp;" Util"))</f>
        <v/>
      </c>
    </row>
    <row r="7718" ht="15.75" customHeight="1" s="42">
      <c r="A7718" s="41" t="n"/>
      <c r="G7718" s="38" t="n"/>
      <c r="H7718" s="38" t="n"/>
      <c r="I7718" s="38" t="n"/>
      <c r="J7718" s="38" t="n"/>
      <c r="K7718" s="38" t="n"/>
      <c r="L7718" s="38" t="n"/>
      <c r="N7718" s="36">
        <f>IF($B7718="","",IF($C7718="SUPERSTORE","Superstore","DH"))</f>
        <v/>
      </c>
      <c r="O7718" s="36">
        <f>IF($B7718="","",IFERROR(VLOOKUP($B7718,Mapping!$A:$C,2,0),"Not Mapped"))</f>
        <v/>
      </c>
      <c r="P7718" s="36">
        <f>IF($B7718="","",IFERROR(VLOOKUP($B7718,Mapping!$A:$C,3,0),"Not Mapped"))</f>
        <v/>
      </c>
      <c r="Q7718" s="36">
        <f>IF($B7718="","",IFERROR(VLOOKUP($O7718,Leaders!$A:$B,2,0),"Not Mapped"))</f>
        <v/>
      </c>
      <c r="R7718" s="36">
        <f>IF($B7718="","",IF(COUNTIF(Exclusions!$A:$A,$B7718)&gt;0,"Yes","No"))</f>
        <v/>
      </c>
      <c r="S7718" s="38">
        <f>IF($B7718="","",MIN(1,DAY($A7718)/IF($N7718="Superstore",Settings!$B$5,Settings!$B$4)))</f>
        <v/>
      </c>
      <c r="T7718" s="38">
        <f>IF(OR($B7718="",$G7718="",$S7718=0),"",$G7718/$S7718)</f>
        <v/>
      </c>
      <c r="U7718" s="36">
        <f>IF($T7718="","",IF($T7718&lt;Settings!$B$8,"Critical",IF($T7718&lt;Settings!$B$9,"Semi Critical","Non Critical")))</f>
        <v/>
      </c>
      <c r="V7718" s="28" t="n"/>
      <c r="Z7718">
        <f>IF($B7718="","",IFERROR(VLOOKUP($B7718,'Plan HC for CCA'!$A:$B,2,0),""))</f>
        <v/>
      </c>
      <c r="AA7718">
        <f>IF(OR($B7718="",$Z7718=""),"",IF(N($M7718)&lt;$Z7718,"Delta","No Delta"))</f>
        <v/>
      </c>
      <c r="AB7718">
        <f>IF(OR($B7718="",$Z7718=""),"",MAX(0,$Z7718-N($M7718)))</f>
        <v/>
      </c>
      <c r="AC7718" s="46">
        <f>IF($B7718="","",IFERROR(INDEX('CCA Util %'!$H:$H,MATCH($B7718,'CCA Util %'!$E:$E,0)),""))</f>
        <v/>
      </c>
      <c r="AD7718">
        <f>IF($B7718="","",IFERROR(INDEX('CCA Util %'!$G:$G,MATCH($B7718,'CCA Util %'!$E:$E,0)),""))</f>
        <v/>
      </c>
      <c r="AE7718">
        <f>IF(OR($B7718="",$U7718=""),"",$U7718&amp;" &amp; "&amp;IF(OR($AD7718="",$AD7718=0),"Util NA",$AD7718&amp;" Util"))</f>
        <v/>
      </c>
    </row>
    <row r="7719" ht="15.75" customHeight="1" s="42">
      <c r="A7719" s="41" t="n"/>
      <c r="G7719" s="38" t="n"/>
      <c r="H7719" s="38" t="n"/>
      <c r="I7719" s="38" t="n"/>
      <c r="J7719" s="38" t="n"/>
      <c r="K7719" s="38" t="n"/>
      <c r="L7719" s="38" t="n"/>
      <c r="N7719" s="36">
        <f>IF($B7719="","",IF($C7719="SUPERSTORE","Superstore","DH"))</f>
        <v/>
      </c>
      <c r="O7719" s="36">
        <f>IF($B7719="","",IFERROR(VLOOKUP($B7719,Mapping!$A:$C,2,0),"Not Mapped"))</f>
        <v/>
      </c>
      <c r="P7719" s="36">
        <f>IF($B7719="","",IFERROR(VLOOKUP($B7719,Mapping!$A:$C,3,0),"Not Mapped"))</f>
        <v/>
      </c>
      <c r="Q7719" s="36">
        <f>IF($B7719="","",IFERROR(VLOOKUP($O7719,Leaders!$A:$B,2,0),"Not Mapped"))</f>
        <v/>
      </c>
      <c r="R7719" s="36">
        <f>IF($B7719="","",IF(COUNTIF(Exclusions!$A:$A,$B7719)&gt;0,"Yes","No"))</f>
        <v/>
      </c>
      <c r="S7719" s="38">
        <f>IF($B7719="","",MIN(1,DAY($A7719)/IF($N7719="Superstore",Settings!$B$5,Settings!$B$4)))</f>
        <v/>
      </c>
      <c r="T7719" s="38">
        <f>IF(OR($B7719="",$G7719="",$S7719=0),"",$G7719/$S7719)</f>
        <v/>
      </c>
      <c r="U7719" s="36">
        <f>IF($T7719="","",IF($T7719&lt;Settings!$B$8,"Critical",IF($T7719&lt;Settings!$B$9,"Semi Critical","Non Critical")))</f>
        <v/>
      </c>
      <c r="V7719" s="28" t="n"/>
      <c r="Z7719">
        <f>IF($B7719="","",IFERROR(VLOOKUP($B7719,'Plan HC for CCA'!$A:$B,2,0),""))</f>
        <v/>
      </c>
      <c r="AA7719">
        <f>IF(OR($B7719="",$Z7719=""),"",IF(N($M7719)&lt;$Z7719,"Delta","No Delta"))</f>
        <v/>
      </c>
      <c r="AB7719">
        <f>IF(OR($B7719="",$Z7719=""),"",MAX(0,$Z7719-N($M7719)))</f>
        <v/>
      </c>
      <c r="AC7719" s="46">
        <f>IF($B7719="","",IFERROR(INDEX('CCA Util %'!$H:$H,MATCH($B7719,'CCA Util %'!$E:$E,0)),""))</f>
        <v/>
      </c>
      <c r="AD7719">
        <f>IF($B7719="","",IFERROR(INDEX('CCA Util %'!$G:$G,MATCH($B7719,'CCA Util %'!$E:$E,0)),""))</f>
        <v/>
      </c>
      <c r="AE7719">
        <f>IF(OR($B7719="",$U7719=""),"",$U7719&amp;" &amp; "&amp;IF(OR($AD7719="",$AD7719=0),"Util NA",$AD7719&amp;" Util"))</f>
        <v/>
      </c>
    </row>
    <row r="7720" ht="15.75" customHeight="1" s="42">
      <c r="A7720" s="41" t="n"/>
      <c r="G7720" s="38" t="n"/>
      <c r="H7720" s="38" t="n"/>
      <c r="I7720" s="38" t="n"/>
      <c r="J7720" s="38" t="n"/>
      <c r="K7720" s="38" t="n"/>
      <c r="L7720" s="38" t="n"/>
      <c r="N7720" s="36">
        <f>IF($B7720="","",IF($C7720="SUPERSTORE","Superstore","DH"))</f>
        <v/>
      </c>
      <c r="O7720" s="36">
        <f>IF($B7720="","",IFERROR(VLOOKUP($B7720,Mapping!$A:$C,2,0),"Not Mapped"))</f>
        <v/>
      </c>
      <c r="P7720" s="36">
        <f>IF($B7720="","",IFERROR(VLOOKUP($B7720,Mapping!$A:$C,3,0),"Not Mapped"))</f>
        <v/>
      </c>
      <c r="Q7720" s="36">
        <f>IF($B7720="","",IFERROR(VLOOKUP($O7720,Leaders!$A:$B,2,0),"Not Mapped"))</f>
        <v/>
      </c>
      <c r="R7720" s="36">
        <f>IF($B7720="","",IF(COUNTIF(Exclusions!$A:$A,$B7720)&gt;0,"Yes","No"))</f>
        <v/>
      </c>
      <c r="S7720" s="38">
        <f>IF($B7720="","",MIN(1,DAY($A7720)/IF($N7720="Superstore",Settings!$B$5,Settings!$B$4)))</f>
        <v/>
      </c>
      <c r="T7720" s="38">
        <f>IF(OR($B7720="",$G7720="",$S7720=0),"",$G7720/$S7720)</f>
        <v/>
      </c>
      <c r="U7720" s="36">
        <f>IF($T7720="","",IF($T7720&lt;Settings!$B$8,"Critical",IF($T7720&lt;Settings!$B$9,"Semi Critical","Non Critical")))</f>
        <v/>
      </c>
      <c r="V7720" s="28" t="n"/>
      <c r="Z7720">
        <f>IF($B7720="","",IFERROR(VLOOKUP($B7720,'Plan HC for CCA'!$A:$B,2,0),""))</f>
        <v/>
      </c>
      <c r="AA7720">
        <f>IF(OR($B7720="",$Z7720=""),"",IF(N($M7720)&lt;$Z7720,"Delta","No Delta"))</f>
        <v/>
      </c>
      <c r="AB7720">
        <f>IF(OR($B7720="",$Z7720=""),"",MAX(0,$Z7720-N($M7720)))</f>
        <v/>
      </c>
      <c r="AC7720" s="46">
        <f>IF($B7720="","",IFERROR(INDEX('CCA Util %'!$H:$H,MATCH($B7720,'CCA Util %'!$E:$E,0)),""))</f>
        <v/>
      </c>
      <c r="AD7720">
        <f>IF($B7720="","",IFERROR(INDEX('CCA Util %'!$G:$G,MATCH($B7720,'CCA Util %'!$E:$E,0)),""))</f>
        <v/>
      </c>
      <c r="AE7720">
        <f>IF(OR($B7720="",$U7720=""),"",$U7720&amp;" &amp; "&amp;IF(OR($AD7720="",$AD7720=0),"Util NA",$AD7720&amp;" Util"))</f>
        <v/>
      </c>
    </row>
    <row r="7721" ht="15.75" customHeight="1" s="42">
      <c r="A7721" s="41" t="n"/>
      <c r="G7721" s="38" t="n"/>
      <c r="H7721" s="38" t="n"/>
      <c r="I7721" s="38" t="n"/>
      <c r="J7721" s="38" t="n"/>
      <c r="K7721" s="38" t="n"/>
      <c r="L7721" s="38" t="n"/>
      <c r="N7721" s="36">
        <f>IF($B7721="","",IF($C7721="SUPERSTORE","Superstore","DH"))</f>
        <v/>
      </c>
      <c r="O7721" s="36">
        <f>IF($B7721="","",IFERROR(VLOOKUP($B7721,Mapping!$A:$C,2,0),"Not Mapped"))</f>
        <v/>
      </c>
      <c r="P7721" s="36">
        <f>IF($B7721="","",IFERROR(VLOOKUP($B7721,Mapping!$A:$C,3,0),"Not Mapped"))</f>
        <v/>
      </c>
      <c r="Q7721" s="36">
        <f>IF($B7721="","",IFERROR(VLOOKUP($O7721,Leaders!$A:$B,2,0),"Not Mapped"))</f>
        <v/>
      </c>
      <c r="R7721" s="36">
        <f>IF($B7721="","",IF(COUNTIF(Exclusions!$A:$A,$B7721)&gt;0,"Yes","No"))</f>
        <v/>
      </c>
      <c r="S7721" s="38">
        <f>IF($B7721="","",MIN(1,DAY($A7721)/IF($N7721="Superstore",Settings!$B$5,Settings!$B$4)))</f>
        <v/>
      </c>
      <c r="T7721" s="38">
        <f>IF(OR($B7721="",$G7721="",$S7721=0),"",$G7721/$S7721)</f>
        <v/>
      </c>
      <c r="U7721" s="36">
        <f>IF($T7721="","",IF($T7721&lt;Settings!$B$8,"Critical",IF($T7721&lt;Settings!$B$9,"Semi Critical","Non Critical")))</f>
        <v/>
      </c>
      <c r="V7721" s="28" t="n"/>
      <c r="Z7721">
        <f>IF($B7721="","",IFERROR(VLOOKUP($B7721,'Plan HC for CCA'!$A:$B,2,0),""))</f>
        <v/>
      </c>
      <c r="AA7721">
        <f>IF(OR($B7721="",$Z7721=""),"",IF(N($M7721)&lt;$Z7721,"Delta","No Delta"))</f>
        <v/>
      </c>
      <c r="AB7721">
        <f>IF(OR($B7721="",$Z7721=""),"",MAX(0,$Z7721-N($M7721)))</f>
        <v/>
      </c>
      <c r="AC7721" s="46">
        <f>IF($B7721="","",IFERROR(INDEX('CCA Util %'!$H:$H,MATCH($B7721,'CCA Util %'!$E:$E,0)),""))</f>
        <v/>
      </c>
      <c r="AD7721">
        <f>IF($B7721="","",IFERROR(INDEX('CCA Util %'!$G:$G,MATCH($B7721,'CCA Util %'!$E:$E,0)),""))</f>
        <v/>
      </c>
      <c r="AE7721">
        <f>IF(OR($B7721="",$U7721=""),"",$U7721&amp;" &amp; "&amp;IF(OR($AD7721="",$AD7721=0),"Util NA",$AD7721&amp;" Util"))</f>
        <v/>
      </c>
    </row>
    <row r="7722" ht="15.75" customHeight="1" s="42">
      <c r="A7722" s="41" t="n"/>
      <c r="G7722" s="38" t="n"/>
      <c r="H7722" s="38" t="n"/>
      <c r="I7722" s="38" t="n"/>
      <c r="J7722" s="38" t="n"/>
      <c r="K7722" s="38" t="n"/>
      <c r="L7722" s="38" t="n"/>
      <c r="N7722" s="36">
        <f>IF($B7722="","",IF($C7722="SUPERSTORE","Superstore","DH"))</f>
        <v/>
      </c>
      <c r="O7722" s="36">
        <f>IF($B7722="","",IFERROR(VLOOKUP($B7722,Mapping!$A:$C,2,0),"Not Mapped"))</f>
        <v/>
      </c>
      <c r="P7722" s="36">
        <f>IF($B7722="","",IFERROR(VLOOKUP($B7722,Mapping!$A:$C,3,0),"Not Mapped"))</f>
        <v/>
      </c>
      <c r="Q7722" s="36">
        <f>IF($B7722="","",IFERROR(VLOOKUP($O7722,Leaders!$A:$B,2,0),"Not Mapped"))</f>
        <v/>
      </c>
      <c r="R7722" s="36">
        <f>IF($B7722="","",IF(COUNTIF(Exclusions!$A:$A,$B7722)&gt;0,"Yes","No"))</f>
        <v/>
      </c>
      <c r="S7722" s="38">
        <f>IF($B7722="","",MIN(1,DAY($A7722)/IF($N7722="Superstore",Settings!$B$5,Settings!$B$4)))</f>
        <v/>
      </c>
      <c r="T7722" s="38">
        <f>IF(OR($B7722="",$G7722="",$S7722=0),"",$G7722/$S7722)</f>
        <v/>
      </c>
      <c r="U7722" s="36">
        <f>IF($T7722="","",IF($T7722&lt;Settings!$B$8,"Critical",IF($T7722&lt;Settings!$B$9,"Semi Critical","Non Critical")))</f>
        <v/>
      </c>
      <c r="V7722" s="28" t="n"/>
      <c r="Z7722">
        <f>IF($B7722="","",IFERROR(VLOOKUP($B7722,'Plan HC for CCA'!$A:$B,2,0),""))</f>
        <v/>
      </c>
      <c r="AA7722">
        <f>IF(OR($B7722="",$Z7722=""),"",IF(N($M7722)&lt;$Z7722,"Delta","No Delta"))</f>
        <v/>
      </c>
      <c r="AB7722">
        <f>IF(OR($B7722="",$Z7722=""),"",MAX(0,$Z7722-N($M7722)))</f>
        <v/>
      </c>
      <c r="AC7722" s="46">
        <f>IF($B7722="","",IFERROR(INDEX('CCA Util %'!$H:$H,MATCH($B7722,'CCA Util %'!$E:$E,0)),""))</f>
        <v/>
      </c>
      <c r="AD7722">
        <f>IF($B7722="","",IFERROR(INDEX('CCA Util %'!$G:$G,MATCH($B7722,'CCA Util %'!$E:$E,0)),""))</f>
        <v/>
      </c>
      <c r="AE7722">
        <f>IF(OR($B7722="",$U7722=""),"",$U7722&amp;" &amp; "&amp;IF(OR($AD7722="",$AD7722=0),"Util NA",$AD7722&amp;" Util"))</f>
        <v/>
      </c>
    </row>
    <row r="7723" ht="15.75" customHeight="1" s="42">
      <c r="A7723" s="41" t="n"/>
      <c r="G7723" s="38" t="n"/>
      <c r="H7723" s="38" t="n"/>
      <c r="I7723" s="38" t="n"/>
      <c r="J7723" s="38" t="n"/>
      <c r="K7723" s="38" t="n"/>
      <c r="L7723" s="38" t="n"/>
      <c r="N7723" s="36">
        <f>IF($B7723="","",IF($C7723="SUPERSTORE","Superstore","DH"))</f>
        <v/>
      </c>
      <c r="O7723" s="36">
        <f>IF($B7723="","",IFERROR(VLOOKUP($B7723,Mapping!$A:$C,2,0),"Not Mapped"))</f>
        <v/>
      </c>
      <c r="P7723" s="36">
        <f>IF($B7723="","",IFERROR(VLOOKUP($B7723,Mapping!$A:$C,3,0),"Not Mapped"))</f>
        <v/>
      </c>
      <c r="Q7723" s="36">
        <f>IF($B7723="","",IFERROR(VLOOKUP($O7723,Leaders!$A:$B,2,0),"Not Mapped"))</f>
        <v/>
      </c>
      <c r="R7723" s="36">
        <f>IF($B7723="","",IF(COUNTIF(Exclusions!$A:$A,$B7723)&gt;0,"Yes","No"))</f>
        <v/>
      </c>
      <c r="S7723" s="38">
        <f>IF($B7723="","",MIN(1,DAY($A7723)/IF($N7723="Superstore",Settings!$B$5,Settings!$B$4)))</f>
        <v/>
      </c>
      <c r="T7723" s="38">
        <f>IF(OR($B7723="",$G7723="",$S7723=0),"",$G7723/$S7723)</f>
        <v/>
      </c>
      <c r="U7723" s="36">
        <f>IF($T7723="","",IF($T7723&lt;Settings!$B$8,"Critical",IF($T7723&lt;Settings!$B$9,"Semi Critical","Non Critical")))</f>
        <v/>
      </c>
      <c r="V7723" s="28" t="n"/>
      <c r="Z7723">
        <f>IF($B7723="","",IFERROR(VLOOKUP($B7723,'Plan HC for CCA'!$A:$B,2,0),""))</f>
        <v/>
      </c>
      <c r="AA7723">
        <f>IF(OR($B7723="",$Z7723=""),"",IF(N($M7723)&lt;$Z7723,"Delta","No Delta"))</f>
        <v/>
      </c>
      <c r="AB7723">
        <f>IF(OR($B7723="",$Z7723=""),"",MAX(0,$Z7723-N($M7723)))</f>
        <v/>
      </c>
      <c r="AC7723" s="46">
        <f>IF($B7723="","",IFERROR(INDEX('CCA Util %'!$H:$H,MATCH($B7723,'CCA Util %'!$E:$E,0)),""))</f>
        <v/>
      </c>
      <c r="AD7723">
        <f>IF($B7723="","",IFERROR(INDEX('CCA Util %'!$G:$G,MATCH($B7723,'CCA Util %'!$E:$E,0)),""))</f>
        <v/>
      </c>
      <c r="AE7723">
        <f>IF(OR($B7723="",$U7723=""),"",$U7723&amp;" &amp; "&amp;IF(OR($AD7723="",$AD7723=0),"Util NA",$AD7723&amp;" Util"))</f>
        <v/>
      </c>
    </row>
    <row r="7724" ht="15.75" customHeight="1" s="42">
      <c r="A7724" s="41" t="n"/>
      <c r="G7724" s="38" t="n"/>
      <c r="H7724" s="38" t="n"/>
      <c r="I7724" s="38" t="n"/>
      <c r="J7724" s="38" t="n"/>
      <c r="K7724" s="38" t="n"/>
      <c r="L7724" s="38" t="n"/>
      <c r="N7724" s="36">
        <f>IF($B7724="","",IF($C7724="SUPERSTORE","Superstore","DH"))</f>
        <v/>
      </c>
      <c r="O7724" s="36">
        <f>IF($B7724="","",IFERROR(VLOOKUP($B7724,Mapping!$A:$C,2,0),"Not Mapped"))</f>
        <v/>
      </c>
      <c r="P7724" s="36">
        <f>IF($B7724="","",IFERROR(VLOOKUP($B7724,Mapping!$A:$C,3,0),"Not Mapped"))</f>
        <v/>
      </c>
      <c r="Q7724" s="36">
        <f>IF($B7724="","",IFERROR(VLOOKUP($O7724,Leaders!$A:$B,2,0),"Not Mapped"))</f>
        <v/>
      </c>
      <c r="R7724" s="36">
        <f>IF($B7724="","",IF(COUNTIF(Exclusions!$A:$A,$B7724)&gt;0,"Yes","No"))</f>
        <v/>
      </c>
      <c r="S7724" s="38">
        <f>IF($B7724="","",MIN(1,DAY($A7724)/IF($N7724="Superstore",Settings!$B$5,Settings!$B$4)))</f>
        <v/>
      </c>
      <c r="T7724" s="38">
        <f>IF(OR($B7724="",$G7724="",$S7724=0),"",$G7724/$S7724)</f>
        <v/>
      </c>
      <c r="U7724" s="36">
        <f>IF($T7724="","",IF($T7724&lt;Settings!$B$8,"Critical",IF($T7724&lt;Settings!$B$9,"Semi Critical","Non Critical")))</f>
        <v/>
      </c>
      <c r="V7724" s="28" t="n"/>
      <c r="Z7724">
        <f>IF($B7724="","",IFERROR(VLOOKUP($B7724,'Plan HC for CCA'!$A:$B,2,0),""))</f>
        <v/>
      </c>
      <c r="AA7724">
        <f>IF(OR($B7724="",$Z7724=""),"",IF(N($M7724)&lt;$Z7724,"Delta","No Delta"))</f>
        <v/>
      </c>
      <c r="AB7724">
        <f>IF(OR($B7724="",$Z7724=""),"",MAX(0,$Z7724-N($M7724)))</f>
        <v/>
      </c>
      <c r="AC7724" s="46">
        <f>IF($B7724="","",IFERROR(INDEX('CCA Util %'!$H:$H,MATCH($B7724,'CCA Util %'!$E:$E,0)),""))</f>
        <v/>
      </c>
      <c r="AD7724">
        <f>IF($B7724="","",IFERROR(INDEX('CCA Util %'!$G:$G,MATCH($B7724,'CCA Util %'!$E:$E,0)),""))</f>
        <v/>
      </c>
      <c r="AE7724">
        <f>IF(OR($B7724="",$U7724=""),"",$U7724&amp;" &amp; "&amp;IF(OR($AD7724="",$AD7724=0),"Util NA",$AD7724&amp;" Util"))</f>
        <v/>
      </c>
    </row>
    <row r="7725" ht="15.75" customHeight="1" s="42">
      <c r="A7725" s="41" t="n"/>
      <c r="G7725" s="38" t="n"/>
      <c r="H7725" s="38" t="n"/>
      <c r="I7725" s="38" t="n"/>
      <c r="J7725" s="38" t="n"/>
      <c r="K7725" s="38" t="n"/>
      <c r="L7725" s="38" t="n"/>
      <c r="N7725" s="36">
        <f>IF($B7725="","",IF($C7725="SUPERSTORE","Superstore","DH"))</f>
        <v/>
      </c>
      <c r="O7725" s="36">
        <f>IF($B7725="","",IFERROR(VLOOKUP($B7725,Mapping!$A:$C,2,0),"Not Mapped"))</f>
        <v/>
      </c>
      <c r="P7725" s="36">
        <f>IF($B7725="","",IFERROR(VLOOKUP($B7725,Mapping!$A:$C,3,0),"Not Mapped"))</f>
        <v/>
      </c>
      <c r="Q7725" s="36">
        <f>IF($B7725="","",IFERROR(VLOOKUP($O7725,Leaders!$A:$B,2,0),"Not Mapped"))</f>
        <v/>
      </c>
      <c r="R7725" s="36">
        <f>IF($B7725="","",IF(COUNTIF(Exclusions!$A:$A,$B7725)&gt;0,"Yes","No"))</f>
        <v/>
      </c>
      <c r="S7725" s="38">
        <f>IF($B7725="","",MIN(1,DAY($A7725)/IF($N7725="Superstore",Settings!$B$5,Settings!$B$4)))</f>
        <v/>
      </c>
      <c r="T7725" s="38">
        <f>IF(OR($B7725="",$G7725="",$S7725=0),"",$G7725/$S7725)</f>
        <v/>
      </c>
      <c r="U7725" s="36">
        <f>IF($T7725="","",IF($T7725&lt;Settings!$B$8,"Critical",IF($T7725&lt;Settings!$B$9,"Semi Critical","Non Critical")))</f>
        <v/>
      </c>
      <c r="V7725" s="28" t="n"/>
      <c r="Z7725">
        <f>IF($B7725="","",IFERROR(VLOOKUP($B7725,'Plan HC for CCA'!$A:$B,2,0),""))</f>
        <v/>
      </c>
      <c r="AA7725">
        <f>IF(OR($B7725="",$Z7725=""),"",IF(N($M7725)&lt;$Z7725,"Delta","No Delta"))</f>
        <v/>
      </c>
      <c r="AB7725">
        <f>IF(OR($B7725="",$Z7725=""),"",MAX(0,$Z7725-N($M7725)))</f>
        <v/>
      </c>
      <c r="AC7725" s="46">
        <f>IF($B7725="","",IFERROR(INDEX('CCA Util %'!$H:$H,MATCH($B7725,'CCA Util %'!$E:$E,0)),""))</f>
        <v/>
      </c>
      <c r="AD7725">
        <f>IF($B7725="","",IFERROR(INDEX('CCA Util %'!$G:$G,MATCH($B7725,'CCA Util %'!$E:$E,0)),""))</f>
        <v/>
      </c>
      <c r="AE7725">
        <f>IF(OR($B7725="",$U7725=""),"",$U7725&amp;" &amp; "&amp;IF(OR($AD7725="",$AD7725=0),"Util NA",$AD7725&amp;" Util"))</f>
        <v/>
      </c>
    </row>
    <row r="7726" ht="15.75" customHeight="1" s="42">
      <c r="A7726" s="41" t="n"/>
      <c r="G7726" s="38" t="n"/>
      <c r="H7726" s="38" t="n"/>
      <c r="I7726" s="38" t="n"/>
      <c r="J7726" s="38" t="n"/>
      <c r="K7726" s="38" t="n"/>
      <c r="L7726" s="38" t="n"/>
      <c r="N7726" s="36">
        <f>IF($B7726="","",IF($C7726="SUPERSTORE","Superstore","DH"))</f>
        <v/>
      </c>
      <c r="O7726" s="36">
        <f>IF($B7726="","",IFERROR(VLOOKUP($B7726,Mapping!$A:$C,2,0),"Not Mapped"))</f>
        <v/>
      </c>
      <c r="P7726" s="36">
        <f>IF($B7726="","",IFERROR(VLOOKUP($B7726,Mapping!$A:$C,3,0),"Not Mapped"))</f>
        <v/>
      </c>
      <c r="Q7726" s="36">
        <f>IF($B7726="","",IFERROR(VLOOKUP($O7726,Leaders!$A:$B,2,0),"Not Mapped"))</f>
        <v/>
      </c>
      <c r="R7726" s="36">
        <f>IF($B7726="","",IF(COUNTIF(Exclusions!$A:$A,$B7726)&gt;0,"Yes","No"))</f>
        <v/>
      </c>
      <c r="S7726" s="38">
        <f>IF($B7726="","",MIN(1,DAY($A7726)/IF($N7726="Superstore",Settings!$B$5,Settings!$B$4)))</f>
        <v/>
      </c>
      <c r="T7726" s="38">
        <f>IF(OR($B7726="",$G7726="",$S7726=0),"",$G7726/$S7726)</f>
        <v/>
      </c>
      <c r="U7726" s="36">
        <f>IF($T7726="","",IF($T7726&lt;Settings!$B$8,"Critical",IF($T7726&lt;Settings!$B$9,"Semi Critical","Non Critical")))</f>
        <v/>
      </c>
      <c r="V7726" s="28" t="n"/>
      <c r="Z7726">
        <f>IF($B7726="","",IFERROR(VLOOKUP($B7726,'Plan HC for CCA'!$A:$B,2,0),""))</f>
        <v/>
      </c>
      <c r="AA7726">
        <f>IF(OR($B7726="",$Z7726=""),"",IF(N($M7726)&lt;$Z7726,"Delta","No Delta"))</f>
        <v/>
      </c>
      <c r="AB7726">
        <f>IF(OR($B7726="",$Z7726=""),"",MAX(0,$Z7726-N($M7726)))</f>
        <v/>
      </c>
      <c r="AC7726" s="46">
        <f>IF($B7726="","",IFERROR(INDEX('CCA Util %'!$H:$H,MATCH($B7726,'CCA Util %'!$E:$E,0)),""))</f>
        <v/>
      </c>
      <c r="AD7726">
        <f>IF($B7726="","",IFERROR(INDEX('CCA Util %'!$G:$G,MATCH($B7726,'CCA Util %'!$E:$E,0)),""))</f>
        <v/>
      </c>
      <c r="AE7726">
        <f>IF(OR($B7726="",$U7726=""),"",$U7726&amp;" &amp; "&amp;IF(OR($AD7726="",$AD7726=0),"Util NA",$AD7726&amp;" Util"))</f>
        <v/>
      </c>
    </row>
    <row r="7727" ht="15.75" customHeight="1" s="42">
      <c r="A7727" s="41" t="n"/>
      <c r="G7727" s="38" t="n"/>
      <c r="H7727" s="38" t="n"/>
      <c r="I7727" s="38" t="n"/>
      <c r="J7727" s="38" t="n"/>
      <c r="K7727" s="38" t="n"/>
      <c r="L7727" s="38" t="n"/>
      <c r="N7727" s="36">
        <f>IF($B7727="","",IF($C7727="SUPERSTORE","Superstore","DH"))</f>
        <v/>
      </c>
      <c r="O7727" s="36">
        <f>IF($B7727="","",IFERROR(VLOOKUP($B7727,Mapping!$A:$C,2,0),"Not Mapped"))</f>
        <v/>
      </c>
      <c r="P7727" s="36">
        <f>IF($B7727="","",IFERROR(VLOOKUP($B7727,Mapping!$A:$C,3,0),"Not Mapped"))</f>
        <v/>
      </c>
      <c r="Q7727" s="36">
        <f>IF($B7727="","",IFERROR(VLOOKUP($O7727,Leaders!$A:$B,2,0),"Not Mapped"))</f>
        <v/>
      </c>
      <c r="R7727" s="36">
        <f>IF($B7727="","",IF(COUNTIF(Exclusions!$A:$A,$B7727)&gt;0,"Yes","No"))</f>
        <v/>
      </c>
      <c r="S7727" s="38">
        <f>IF($B7727="","",MIN(1,DAY($A7727)/IF($N7727="Superstore",Settings!$B$5,Settings!$B$4)))</f>
        <v/>
      </c>
      <c r="T7727" s="38">
        <f>IF(OR($B7727="",$G7727="",$S7727=0),"",$G7727/$S7727)</f>
        <v/>
      </c>
      <c r="U7727" s="36">
        <f>IF($T7727="","",IF($T7727&lt;Settings!$B$8,"Critical",IF($T7727&lt;Settings!$B$9,"Semi Critical","Non Critical")))</f>
        <v/>
      </c>
      <c r="V7727" s="28" t="n"/>
      <c r="Z7727">
        <f>IF($B7727="","",IFERROR(VLOOKUP($B7727,'Plan HC for CCA'!$A:$B,2,0),""))</f>
        <v/>
      </c>
      <c r="AA7727">
        <f>IF(OR($B7727="",$Z7727=""),"",IF(N($M7727)&lt;$Z7727,"Delta","No Delta"))</f>
        <v/>
      </c>
      <c r="AB7727">
        <f>IF(OR($B7727="",$Z7727=""),"",MAX(0,$Z7727-N($M7727)))</f>
        <v/>
      </c>
      <c r="AC7727" s="46">
        <f>IF($B7727="","",IFERROR(INDEX('CCA Util %'!$H:$H,MATCH($B7727,'CCA Util %'!$E:$E,0)),""))</f>
        <v/>
      </c>
      <c r="AD7727">
        <f>IF($B7727="","",IFERROR(INDEX('CCA Util %'!$G:$G,MATCH($B7727,'CCA Util %'!$E:$E,0)),""))</f>
        <v/>
      </c>
      <c r="AE7727">
        <f>IF(OR($B7727="",$U7727=""),"",$U7727&amp;" &amp; "&amp;IF(OR($AD7727="",$AD7727=0),"Util NA",$AD7727&amp;" Util"))</f>
        <v/>
      </c>
    </row>
    <row r="7728" ht="15.75" customHeight="1" s="42">
      <c r="A7728" s="41" t="n"/>
      <c r="G7728" s="38" t="n"/>
      <c r="H7728" s="38" t="n"/>
      <c r="I7728" s="38" t="n"/>
      <c r="J7728" s="38" t="n"/>
      <c r="K7728" s="38" t="n"/>
      <c r="L7728" s="38" t="n"/>
      <c r="N7728" s="36">
        <f>IF($B7728="","",IF($C7728="SUPERSTORE","Superstore","DH"))</f>
        <v/>
      </c>
      <c r="O7728" s="36">
        <f>IF($B7728="","",IFERROR(VLOOKUP($B7728,Mapping!$A:$C,2,0),"Not Mapped"))</f>
        <v/>
      </c>
      <c r="P7728" s="36">
        <f>IF($B7728="","",IFERROR(VLOOKUP($B7728,Mapping!$A:$C,3,0),"Not Mapped"))</f>
        <v/>
      </c>
      <c r="Q7728" s="36">
        <f>IF($B7728="","",IFERROR(VLOOKUP($O7728,Leaders!$A:$B,2,0),"Not Mapped"))</f>
        <v/>
      </c>
      <c r="R7728" s="36">
        <f>IF($B7728="","",IF(COUNTIF(Exclusions!$A:$A,$B7728)&gt;0,"Yes","No"))</f>
        <v/>
      </c>
      <c r="S7728" s="38">
        <f>IF($B7728="","",MIN(1,DAY($A7728)/IF($N7728="Superstore",Settings!$B$5,Settings!$B$4)))</f>
        <v/>
      </c>
      <c r="T7728" s="38">
        <f>IF(OR($B7728="",$G7728="",$S7728=0),"",$G7728/$S7728)</f>
        <v/>
      </c>
      <c r="U7728" s="36">
        <f>IF($T7728="","",IF($T7728&lt;Settings!$B$8,"Critical",IF($T7728&lt;Settings!$B$9,"Semi Critical","Non Critical")))</f>
        <v/>
      </c>
      <c r="V7728" s="28" t="n"/>
      <c r="Z7728">
        <f>IF($B7728="","",IFERROR(VLOOKUP($B7728,'Plan HC for CCA'!$A:$B,2,0),""))</f>
        <v/>
      </c>
      <c r="AA7728">
        <f>IF(OR($B7728="",$Z7728=""),"",IF(N($M7728)&lt;$Z7728,"Delta","No Delta"))</f>
        <v/>
      </c>
      <c r="AB7728">
        <f>IF(OR($B7728="",$Z7728=""),"",MAX(0,$Z7728-N($M7728)))</f>
        <v/>
      </c>
      <c r="AC7728" s="46">
        <f>IF($B7728="","",IFERROR(INDEX('CCA Util %'!$H:$H,MATCH($B7728,'CCA Util %'!$E:$E,0)),""))</f>
        <v/>
      </c>
      <c r="AD7728">
        <f>IF($B7728="","",IFERROR(INDEX('CCA Util %'!$G:$G,MATCH($B7728,'CCA Util %'!$E:$E,0)),""))</f>
        <v/>
      </c>
      <c r="AE7728">
        <f>IF(OR($B7728="",$U7728=""),"",$U7728&amp;" &amp; "&amp;IF(OR($AD7728="",$AD7728=0),"Util NA",$AD7728&amp;" Util"))</f>
        <v/>
      </c>
    </row>
    <row r="7729" ht="15.75" customHeight="1" s="42">
      <c r="A7729" s="41" t="n"/>
      <c r="G7729" s="38" t="n"/>
      <c r="H7729" s="38" t="n"/>
      <c r="I7729" s="38" t="n"/>
      <c r="J7729" s="38" t="n"/>
      <c r="K7729" s="38" t="n"/>
      <c r="L7729" s="38" t="n"/>
      <c r="N7729" s="36">
        <f>IF($B7729="","",IF($C7729="SUPERSTORE","Superstore","DH"))</f>
        <v/>
      </c>
      <c r="O7729" s="36">
        <f>IF($B7729="","",IFERROR(VLOOKUP($B7729,Mapping!$A:$C,2,0),"Not Mapped"))</f>
        <v/>
      </c>
      <c r="P7729" s="36">
        <f>IF($B7729="","",IFERROR(VLOOKUP($B7729,Mapping!$A:$C,3,0),"Not Mapped"))</f>
        <v/>
      </c>
      <c r="Q7729" s="36">
        <f>IF($B7729="","",IFERROR(VLOOKUP($O7729,Leaders!$A:$B,2,0),"Not Mapped"))</f>
        <v/>
      </c>
      <c r="R7729" s="36">
        <f>IF($B7729="","",IF(COUNTIF(Exclusions!$A:$A,$B7729)&gt;0,"Yes","No"))</f>
        <v/>
      </c>
      <c r="S7729" s="38">
        <f>IF($B7729="","",MIN(1,DAY($A7729)/IF($N7729="Superstore",Settings!$B$5,Settings!$B$4)))</f>
        <v/>
      </c>
      <c r="T7729" s="38">
        <f>IF(OR($B7729="",$G7729="",$S7729=0),"",$G7729/$S7729)</f>
        <v/>
      </c>
      <c r="U7729" s="36">
        <f>IF($T7729="","",IF($T7729&lt;Settings!$B$8,"Critical",IF($T7729&lt;Settings!$B$9,"Semi Critical","Non Critical")))</f>
        <v/>
      </c>
      <c r="V7729" s="28" t="n"/>
      <c r="Z7729">
        <f>IF($B7729="","",IFERROR(VLOOKUP($B7729,'Plan HC for CCA'!$A:$B,2,0),""))</f>
        <v/>
      </c>
      <c r="AA7729">
        <f>IF(OR($B7729="",$Z7729=""),"",IF(N($M7729)&lt;$Z7729,"Delta","No Delta"))</f>
        <v/>
      </c>
      <c r="AB7729">
        <f>IF(OR($B7729="",$Z7729=""),"",MAX(0,$Z7729-N($M7729)))</f>
        <v/>
      </c>
      <c r="AC7729" s="46">
        <f>IF($B7729="","",IFERROR(INDEX('CCA Util %'!$H:$H,MATCH($B7729,'CCA Util %'!$E:$E,0)),""))</f>
        <v/>
      </c>
      <c r="AD7729">
        <f>IF($B7729="","",IFERROR(INDEX('CCA Util %'!$G:$G,MATCH($B7729,'CCA Util %'!$E:$E,0)),""))</f>
        <v/>
      </c>
      <c r="AE7729">
        <f>IF(OR($B7729="",$U7729=""),"",$U7729&amp;" &amp; "&amp;IF(OR($AD7729="",$AD7729=0),"Util NA",$AD7729&amp;" Util"))</f>
        <v/>
      </c>
    </row>
    <row r="7730" ht="15.75" customHeight="1" s="42">
      <c r="A7730" s="41" t="n"/>
      <c r="G7730" s="38" t="n"/>
      <c r="H7730" s="38" t="n"/>
      <c r="I7730" s="38" t="n"/>
      <c r="J7730" s="38" t="n"/>
      <c r="K7730" s="38" t="n"/>
      <c r="L7730" s="38" t="n"/>
      <c r="N7730" s="36">
        <f>IF($B7730="","",IF($C7730="SUPERSTORE","Superstore","DH"))</f>
        <v/>
      </c>
      <c r="O7730" s="36">
        <f>IF($B7730="","",IFERROR(VLOOKUP($B7730,Mapping!$A:$C,2,0),"Not Mapped"))</f>
        <v/>
      </c>
      <c r="P7730" s="36">
        <f>IF($B7730="","",IFERROR(VLOOKUP($B7730,Mapping!$A:$C,3,0),"Not Mapped"))</f>
        <v/>
      </c>
      <c r="Q7730" s="36">
        <f>IF($B7730="","",IFERROR(VLOOKUP($O7730,Leaders!$A:$B,2,0),"Not Mapped"))</f>
        <v/>
      </c>
      <c r="R7730" s="36">
        <f>IF($B7730="","",IF(COUNTIF(Exclusions!$A:$A,$B7730)&gt;0,"Yes","No"))</f>
        <v/>
      </c>
      <c r="S7730" s="38">
        <f>IF($B7730="","",MIN(1,DAY($A7730)/IF($N7730="Superstore",Settings!$B$5,Settings!$B$4)))</f>
        <v/>
      </c>
      <c r="T7730" s="38">
        <f>IF(OR($B7730="",$G7730="",$S7730=0),"",$G7730/$S7730)</f>
        <v/>
      </c>
      <c r="U7730" s="36">
        <f>IF($T7730="","",IF($T7730&lt;Settings!$B$8,"Critical",IF($T7730&lt;Settings!$B$9,"Semi Critical","Non Critical")))</f>
        <v/>
      </c>
      <c r="V7730" s="28" t="n"/>
      <c r="Z7730">
        <f>IF($B7730="","",IFERROR(VLOOKUP($B7730,'Plan HC for CCA'!$A:$B,2,0),""))</f>
        <v/>
      </c>
      <c r="AA7730">
        <f>IF(OR($B7730="",$Z7730=""),"",IF(N($M7730)&lt;$Z7730,"Delta","No Delta"))</f>
        <v/>
      </c>
      <c r="AB7730">
        <f>IF(OR($B7730="",$Z7730=""),"",MAX(0,$Z7730-N($M7730)))</f>
        <v/>
      </c>
      <c r="AC7730" s="46">
        <f>IF($B7730="","",IFERROR(INDEX('CCA Util %'!$H:$H,MATCH($B7730,'CCA Util %'!$E:$E,0)),""))</f>
        <v/>
      </c>
      <c r="AD7730">
        <f>IF($B7730="","",IFERROR(INDEX('CCA Util %'!$G:$G,MATCH($B7730,'CCA Util %'!$E:$E,0)),""))</f>
        <v/>
      </c>
      <c r="AE7730">
        <f>IF(OR($B7730="",$U7730=""),"",$U7730&amp;" &amp; "&amp;IF(OR($AD7730="",$AD7730=0),"Util NA",$AD7730&amp;" Util"))</f>
        <v/>
      </c>
    </row>
    <row r="7731" ht="15.75" customHeight="1" s="42">
      <c r="A7731" s="41" t="n"/>
      <c r="G7731" s="38" t="n"/>
      <c r="H7731" s="38" t="n"/>
      <c r="I7731" s="38" t="n"/>
      <c r="J7731" s="38" t="n"/>
      <c r="K7731" s="38" t="n"/>
      <c r="L7731" s="38" t="n"/>
      <c r="N7731" s="36">
        <f>IF($B7731="","",IF($C7731="SUPERSTORE","Superstore","DH"))</f>
        <v/>
      </c>
      <c r="O7731" s="36">
        <f>IF($B7731="","",IFERROR(VLOOKUP($B7731,Mapping!$A:$C,2,0),"Not Mapped"))</f>
        <v/>
      </c>
      <c r="P7731" s="36">
        <f>IF($B7731="","",IFERROR(VLOOKUP($B7731,Mapping!$A:$C,3,0),"Not Mapped"))</f>
        <v/>
      </c>
      <c r="Q7731" s="36">
        <f>IF($B7731="","",IFERROR(VLOOKUP($O7731,Leaders!$A:$B,2,0),"Not Mapped"))</f>
        <v/>
      </c>
      <c r="R7731" s="36">
        <f>IF($B7731="","",IF(COUNTIF(Exclusions!$A:$A,$B7731)&gt;0,"Yes","No"))</f>
        <v/>
      </c>
      <c r="S7731" s="38">
        <f>IF($B7731="","",MIN(1,DAY($A7731)/IF($N7731="Superstore",Settings!$B$5,Settings!$B$4)))</f>
        <v/>
      </c>
      <c r="T7731" s="38">
        <f>IF(OR($B7731="",$G7731="",$S7731=0),"",$G7731/$S7731)</f>
        <v/>
      </c>
      <c r="U7731" s="36">
        <f>IF($T7731="","",IF($T7731&lt;Settings!$B$8,"Critical",IF($T7731&lt;Settings!$B$9,"Semi Critical","Non Critical")))</f>
        <v/>
      </c>
      <c r="V7731" s="28" t="n"/>
      <c r="Z7731">
        <f>IF($B7731="","",IFERROR(VLOOKUP($B7731,'Plan HC for CCA'!$A:$B,2,0),""))</f>
        <v/>
      </c>
      <c r="AA7731">
        <f>IF(OR($B7731="",$Z7731=""),"",IF(N($M7731)&lt;$Z7731,"Delta","No Delta"))</f>
        <v/>
      </c>
      <c r="AB7731">
        <f>IF(OR($B7731="",$Z7731=""),"",MAX(0,$Z7731-N($M7731)))</f>
        <v/>
      </c>
      <c r="AC7731" s="46">
        <f>IF($B7731="","",IFERROR(INDEX('CCA Util %'!$H:$H,MATCH($B7731,'CCA Util %'!$E:$E,0)),""))</f>
        <v/>
      </c>
      <c r="AD7731">
        <f>IF($B7731="","",IFERROR(INDEX('CCA Util %'!$G:$G,MATCH($B7731,'CCA Util %'!$E:$E,0)),""))</f>
        <v/>
      </c>
      <c r="AE7731">
        <f>IF(OR($B7731="",$U7731=""),"",$U7731&amp;" &amp; "&amp;IF(OR($AD7731="",$AD7731=0),"Util NA",$AD7731&amp;" Util"))</f>
        <v/>
      </c>
    </row>
    <row r="7732" ht="15.75" customHeight="1" s="42">
      <c r="A7732" s="41" t="n"/>
      <c r="G7732" s="38" t="n"/>
      <c r="H7732" s="38" t="n"/>
      <c r="I7732" s="38" t="n"/>
      <c r="J7732" s="38" t="n"/>
      <c r="K7732" s="38" t="n"/>
      <c r="L7732" s="38" t="n"/>
      <c r="N7732" s="36">
        <f>IF($B7732="","",IF($C7732="SUPERSTORE","Superstore","DH"))</f>
        <v/>
      </c>
      <c r="O7732" s="36">
        <f>IF($B7732="","",IFERROR(VLOOKUP($B7732,Mapping!$A:$C,2,0),"Not Mapped"))</f>
        <v/>
      </c>
      <c r="P7732" s="36">
        <f>IF($B7732="","",IFERROR(VLOOKUP($B7732,Mapping!$A:$C,3,0),"Not Mapped"))</f>
        <v/>
      </c>
      <c r="Q7732" s="36">
        <f>IF($B7732="","",IFERROR(VLOOKUP($O7732,Leaders!$A:$B,2,0),"Not Mapped"))</f>
        <v/>
      </c>
      <c r="R7732" s="36">
        <f>IF($B7732="","",IF(COUNTIF(Exclusions!$A:$A,$B7732)&gt;0,"Yes","No"))</f>
        <v/>
      </c>
      <c r="S7732" s="38">
        <f>IF($B7732="","",MIN(1,DAY($A7732)/IF($N7732="Superstore",Settings!$B$5,Settings!$B$4)))</f>
        <v/>
      </c>
      <c r="T7732" s="38">
        <f>IF(OR($B7732="",$G7732="",$S7732=0),"",$G7732/$S7732)</f>
        <v/>
      </c>
      <c r="U7732" s="36">
        <f>IF($T7732="","",IF($T7732&lt;Settings!$B$8,"Critical",IF($T7732&lt;Settings!$B$9,"Semi Critical","Non Critical")))</f>
        <v/>
      </c>
      <c r="V7732" s="28" t="n"/>
      <c r="Z7732">
        <f>IF($B7732="","",IFERROR(VLOOKUP($B7732,'Plan HC for CCA'!$A:$B,2,0),""))</f>
        <v/>
      </c>
      <c r="AA7732">
        <f>IF(OR($B7732="",$Z7732=""),"",IF(N($M7732)&lt;$Z7732,"Delta","No Delta"))</f>
        <v/>
      </c>
      <c r="AB7732">
        <f>IF(OR($B7732="",$Z7732=""),"",MAX(0,$Z7732-N($M7732)))</f>
        <v/>
      </c>
      <c r="AC7732" s="46">
        <f>IF($B7732="","",IFERROR(INDEX('CCA Util %'!$H:$H,MATCH($B7732,'CCA Util %'!$E:$E,0)),""))</f>
        <v/>
      </c>
      <c r="AD7732">
        <f>IF($B7732="","",IFERROR(INDEX('CCA Util %'!$G:$G,MATCH($B7732,'CCA Util %'!$E:$E,0)),""))</f>
        <v/>
      </c>
      <c r="AE7732">
        <f>IF(OR($B7732="",$U7732=""),"",$U7732&amp;" &amp; "&amp;IF(OR($AD7732="",$AD7732=0),"Util NA",$AD7732&amp;" Util"))</f>
        <v/>
      </c>
    </row>
    <row r="7733" ht="15.75" customHeight="1" s="42">
      <c r="A7733" s="41" t="n"/>
      <c r="G7733" s="38" t="n"/>
      <c r="H7733" s="38" t="n"/>
      <c r="I7733" s="38" t="n"/>
      <c r="J7733" s="38" t="n"/>
      <c r="K7733" s="38" t="n"/>
      <c r="L7733" s="38" t="n"/>
      <c r="N7733" s="36">
        <f>IF($B7733="","",IF($C7733="SUPERSTORE","Superstore","DH"))</f>
        <v/>
      </c>
      <c r="O7733" s="36">
        <f>IF($B7733="","",IFERROR(VLOOKUP($B7733,Mapping!$A:$C,2,0),"Not Mapped"))</f>
        <v/>
      </c>
      <c r="P7733" s="36">
        <f>IF($B7733="","",IFERROR(VLOOKUP($B7733,Mapping!$A:$C,3,0),"Not Mapped"))</f>
        <v/>
      </c>
      <c r="Q7733" s="36">
        <f>IF($B7733="","",IFERROR(VLOOKUP($O7733,Leaders!$A:$B,2,0),"Not Mapped"))</f>
        <v/>
      </c>
      <c r="R7733" s="36">
        <f>IF($B7733="","",IF(COUNTIF(Exclusions!$A:$A,$B7733)&gt;0,"Yes","No"))</f>
        <v/>
      </c>
      <c r="S7733" s="38">
        <f>IF($B7733="","",MIN(1,DAY($A7733)/IF($N7733="Superstore",Settings!$B$5,Settings!$B$4)))</f>
        <v/>
      </c>
      <c r="T7733" s="38">
        <f>IF(OR($B7733="",$G7733="",$S7733=0),"",$G7733/$S7733)</f>
        <v/>
      </c>
      <c r="U7733" s="36">
        <f>IF($T7733="","",IF($T7733&lt;Settings!$B$8,"Critical",IF($T7733&lt;Settings!$B$9,"Semi Critical","Non Critical")))</f>
        <v/>
      </c>
      <c r="V7733" s="28" t="n"/>
      <c r="Z7733">
        <f>IF($B7733="","",IFERROR(VLOOKUP($B7733,'Plan HC for CCA'!$A:$B,2,0),""))</f>
        <v/>
      </c>
      <c r="AA7733">
        <f>IF(OR($B7733="",$Z7733=""),"",IF(N($M7733)&lt;$Z7733,"Delta","No Delta"))</f>
        <v/>
      </c>
      <c r="AB7733">
        <f>IF(OR($B7733="",$Z7733=""),"",MAX(0,$Z7733-N($M7733)))</f>
        <v/>
      </c>
      <c r="AC7733" s="46">
        <f>IF($B7733="","",IFERROR(INDEX('CCA Util %'!$H:$H,MATCH($B7733,'CCA Util %'!$E:$E,0)),""))</f>
        <v/>
      </c>
      <c r="AD7733">
        <f>IF($B7733="","",IFERROR(INDEX('CCA Util %'!$G:$G,MATCH($B7733,'CCA Util %'!$E:$E,0)),""))</f>
        <v/>
      </c>
      <c r="AE7733">
        <f>IF(OR($B7733="",$U7733=""),"",$U7733&amp;" &amp; "&amp;IF(OR($AD7733="",$AD7733=0),"Util NA",$AD7733&amp;" Util"))</f>
        <v/>
      </c>
    </row>
    <row r="7734" ht="15.75" customHeight="1" s="42">
      <c r="A7734" s="41" t="n"/>
      <c r="G7734" s="38" t="n"/>
      <c r="H7734" s="38" t="n"/>
      <c r="I7734" s="38" t="n"/>
      <c r="J7734" s="38" t="n"/>
      <c r="K7734" s="38" t="n"/>
      <c r="L7734" s="38" t="n"/>
      <c r="N7734" s="36">
        <f>IF($B7734="","",IF($C7734="SUPERSTORE","Superstore","DH"))</f>
        <v/>
      </c>
      <c r="O7734" s="36">
        <f>IF($B7734="","",IFERROR(VLOOKUP($B7734,Mapping!$A:$C,2,0),"Not Mapped"))</f>
        <v/>
      </c>
      <c r="P7734" s="36">
        <f>IF($B7734="","",IFERROR(VLOOKUP($B7734,Mapping!$A:$C,3,0),"Not Mapped"))</f>
        <v/>
      </c>
      <c r="Q7734" s="36">
        <f>IF($B7734="","",IFERROR(VLOOKUP($O7734,Leaders!$A:$B,2,0),"Not Mapped"))</f>
        <v/>
      </c>
      <c r="R7734" s="36">
        <f>IF($B7734="","",IF(COUNTIF(Exclusions!$A:$A,$B7734)&gt;0,"Yes","No"))</f>
        <v/>
      </c>
      <c r="S7734" s="38">
        <f>IF($B7734="","",MIN(1,DAY($A7734)/IF($N7734="Superstore",Settings!$B$5,Settings!$B$4)))</f>
        <v/>
      </c>
      <c r="T7734" s="38">
        <f>IF(OR($B7734="",$G7734="",$S7734=0),"",$G7734/$S7734)</f>
        <v/>
      </c>
      <c r="U7734" s="36">
        <f>IF($T7734="","",IF($T7734&lt;Settings!$B$8,"Critical",IF($T7734&lt;Settings!$B$9,"Semi Critical","Non Critical")))</f>
        <v/>
      </c>
      <c r="V7734" s="28" t="n"/>
      <c r="Z7734">
        <f>IF($B7734="","",IFERROR(VLOOKUP($B7734,'Plan HC for CCA'!$A:$B,2,0),""))</f>
        <v/>
      </c>
      <c r="AA7734">
        <f>IF(OR($B7734="",$Z7734=""),"",IF(N($M7734)&lt;$Z7734,"Delta","No Delta"))</f>
        <v/>
      </c>
      <c r="AB7734">
        <f>IF(OR($B7734="",$Z7734=""),"",MAX(0,$Z7734-N($M7734)))</f>
        <v/>
      </c>
      <c r="AC7734" s="46">
        <f>IF($B7734="","",IFERROR(INDEX('CCA Util %'!$H:$H,MATCH($B7734,'CCA Util %'!$E:$E,0)),""))</f>
        <v/>
      </c>
      <c r="AD7734">
        <f>IF($B7734="","",IFERROR(INDEX('CCA Util %'!$G:$G,MATCH($B7734,'CCA Util %'!$E:$E,0)),""))</f>
        <v/>
      </c>
      <c r="AE7734">
        <f>IF(OR($B7734="",$U7734=""),"",$U7734&amp;" &amp; "&amp;IF(OR($AD7734="",$AD7734=0),"Util NA",$AD7734&amp;" Util"))</f>
        <v/>
      </c>
    </row>
    <row r="7735" ht="15.75" customHeight="1" s="42">
      <c r="A7735" s="41" t="n"/>
      <c r="G7735" s="38" t="n"/>
      <c r="H7735" s="38" t="n"/>
      <c r="I7735" s="38" t="n"/>
      <c r="J7735" s="38" t="n"/>
      <c r="K7735" s="38" t="n"/>
      <c r="L7735" s="38" t="n"/>
      <c r="N7735" s="36">
        <f>IF($B7735="","",IF($C7735="SUPERSTORE","Superstore","DH"))</f>
        <v/>
      </c>
      <c r="O7735" s="36">
        <f>IF($B7735="","",IFERROR(VLOOKUP($B7735,Mapping!$A:$C,2,0),"Not Mapped"))</f>
        <v/>
      </c>
      <c r="P7735" s="36">
        <f>IF($B7735="","",IFERROR(VLOOKUP($B7735,Mapping!$A:$C,3,0),"Not Mapped"))</f>
        <v/>
      </c>
      <c r="Q7735" s="36">
        <f>IF($B7735="","",IFERROR(VLOOKUP($O7735,Leaders!$A:$B,2,0),"Not Mapped"))</f>
        <v/>
      </c>
      <c r="R7735" s="36">
        <f>IF($B7735="","",IF(COUNTIF(Exclusions!$A:$A,$B7735)&gt;0,"Yes","No"))</f>
        <v/>
      </c>
      <c r="S7735" s="38">
        <f>IF($B7735="","",MIN(1,DAY($A7735)/IF($N7735="Superstore",Settings!$B$5,Settings!$B$4)))</f>
        <v/>
      </c>
      <c r="T7735" s="38">
        <f>IF(OR($B7735="",$G7735="",$S7735=0),"",$G7735/$S7735)</f>
        <v/>
      </c>
      <c r="U7735" s="36">
        <f>IF($T7735="","",IF($T7735&lt;Settings!$B$8,"Critical",IF($T7735&lt;Settings!$B$9,"Semi Critical","Non Critical")))</f>
        <v/>
      </c>
      <c r="V7735" s="28" t="n"/>
      <c r="Z7735">
        <f>IF($B7735="","",IFERROR(VLOOKUP($B7735,'Plan HC for CCA'!$A:$B,2,0),""))</f>
        <v/>
      </c>
      <c r="AA7735">
        <f>IF(OR($B7735="",$Z7735=""),"",IF(N($M7735)&lt;$Z7735,"Delta","No Delta"))</f>
        <v/>
      </c>
      <c r="AB7735">
        <f>IF(OR($B7735="",$Z7735=""),"",MAX(0,$Z7735-N($M7735)))</f>
        <v/>
      </c>
      <c r="AC7735" s="46">
        <f>IF($B7735="","",IFERROR(INDEX('CCA Util %'!$H:$H,MATCH($B7735,'CCA Util %'!$E:$E,0)),""))</f>
        <v/>
      </c>
      <c r="AD7735">
        <f>IF($B7735="","",IFERROR(INDEX('CCA Util %'!$G:$G,MATCH($B7735,'CCA Util %'!$E:$E,0)),""))</f>
        <v/>
      </c>
      <c r="AE7735">
        <f>IF(OR($B7735="",$U7735=""),"",$U7735&amp;" &amp; "&amp;IF(OR($AD7735="",$AD7735=0),"Util NA",$AD7735&amp;" Util"))</f>
        <v/>
      </c>
    </row>
    <row r="7736" ht="15.75" customHeight="1" s="42">
      <c r="A7736" s="41" t="n"/>
      <c r="G7736" s="38" t="n"/>
      <c r="H7736" s="38" t="n"/>
      <c r="I7736" s="38" t="n"/>
      <c r="J7736" s="38" t="n"/>
      <c r="K7736" s="38" t="n"/>
      <c r="L7736" s="38" t="n"/>
      <c r="N7736" s="36">
        <f>IF($B7736="","",IF($C7736="SUPERSTORE","Superstore","DH"))</f>
        <v/>
      </c>
      <c r="O7736" s="36">
        <f>IF($B7736="","",IFERROR(VLOOKUP($B7736,Mapping!$A:$C,2,0),"Not Mapped"))</f>
        <v/>
      </c>
      <c r="P7736" s="36">
        <f>IF($B7736="","",IFERROR(VLOOKUP($B7736,Mapping!$A:$C,3,0),"Not Mapped"))</f>
        <v/>
      </c>
      <c r="Q7736" s="36">
        <f>IF($B7736="","",IFERROR(VLOOKUP($O7736,Leaders!$A:$B,2,0),"Not Mapped"))</f>
        <v/>
      </c>
      <c r="R7736" s="36">
        <f>IF($B7736="","",IF(COUNTIF(Exclusions!$A:$A,$B7736)&gt;0,"Yes","No"))</f>
        <v/>
      </c>
      <c r="S7736" s="38">
        <f>IF($B7736="","",MIN(1,DAY($A7736)/IF($N7736="Superstore",Settings!$B$5,Settings!$B$4)))</f>
        <v/>
      </c>
      <c r="T7736" s="38">
        <f>IF(OR($B7736="",$G7736="",$S7736=0),"",$G7736/$S7736)</f>
        <v/>
      </c>
      <c r="U7736" s="36">
        <f>IF($T7736="","",IF($T7736&lt;Settings!$B$8,"Critical",IF($T7736&lt;Settings!$B$9,"Semi Critical","Non Critical")))</f>
        <v/>
      </c>
      <c r="V7736" s="28" t="n"/>
      <c r="Z7736">
        <f>IF($B7736="","",IFERROR(VLOOKUP($B7736,'Plan HC for CCA'!$A:$B,2,0),""))</f>
        <v/>
      </c>
      <c r="AA7736">
        <f>IF(OR($B7736="",$Z7736=""),"",IF(N($M7736)&lt;$Z7736,"Delta","No Delta"))</f>
        <v/>
      </c>
      <c r="AB7736">
        <f>IF(OR($B7736="",$Z7736=""),"",MAX(0,$Z7736-N($M7736)))</f>
        <v/>
      </c>
      <c r="AC7736" s="46">
        <f>IF($B7736="","",IFERROR(INDEX('CCA Util %'!$H:$H,MATCH($B7736,'CCA Util %'!$E:$E,0)),""))</f>
        <v/>
      </c>
      <c r="AD7736">
        <f>IF($B7736="","",IFERROR(INDEX('CCA Util %'!$G:$G,MATCH($B7736,'CCA Util %'!$E:$E,0)),""))</f>
        <v/>
      </c>
      <c r="AE7736">
        <f>IF(OR($B7736="",$U7736=""),"",$U7736&amp;" &amp; "&amp;IF(OR($AD7736="",$AD7736=0),"Util NA",$AD7736&amp;" Util"))</f>
        <v/>
      </c>
    </row>
    <row r="7737" ht="15.75" customHeight="1" s="42">
      <c r="A7737" s="41" t="n"/>
      <c r="G7737" s="38" t="n"/>
      <c r="H7737" s="38" t="n"/>
      <c r="I7737" s="38" t="n"/>
      <c r="J7737" s="38" t="n"/>
      <c r="K7737" s="38" t="n"/>
      <c r="L7737" s="38" t="n"/>
      <c r="N7737" s="36">
        <f>IF($B7737="","",IF($C7737="SUPERSTORE","Superstore","DH"))</f>
        <v/>
      </c>
      <c r="O7737" s="36">
        <f>IF($B7737="","",IFERROR(VLOOKUP($B7737,Mapping!$A:$C,2,0),"Not Mapped"))</f>
        <v/>
      </c>
      <c r="P7737" s="36">
        <f>IF($B7737="","",IFERROR(VLOOKUP($B7737,Mapping!$A:$C,3,0),"Not Mapped"))</f>
        <v/>
      </c>
      <c r="Q7737" s="36">
        <f>IF($B7737="","",IFERROR(VLOOKUP($O7737,Leaders!$A:$B,2,0),"Not Mapped"))</f>
        <v/>
      </c>
      <c r="R7737" s="36">
        <f>IF($B7737="","",IF(COUNTIF(Exclusions!$A:$A,$B7737)&gt;0,"Yes","No"))</f>
        <v/>
      </c>
      <c r="S7737" s="38">
        <f>IF($B7737="","",MIN(1,DAY($A7737)/IF($N7737="Superstore",Settings!$B$5,Settings!$B$4)))</f>
        <v/>
      </c>
      <c r="T7737" s="38">
        <f>IF(OR($B7737="",$G7737="",$S7737=0),"",$G7737/$S7737)</f>
        <v/>
      </c>
      <c r="U7737" s="36">
        <f>IF($T7737="","",IF($T7737&lt;Settings!$B$8,"Critical",IF($T7737&lt;Settings!$B$9,"Semi Critical","Non Critical")))</f>
        <v/>
      </c>
      <c r="V7737" s="28" t="n"/>
      <c r="Z7737">
        <f>IF($B7737="","",IFERROR(VLOOKUP($B7737,'Plan HC for CCA'!$A:$B,2,0),""))</f>
        <v/>
      </c>
      <c r="AA7737">
        <f>IF(OR($B7737="",$Z7737=""),"",IF(N($M7737)&lt;$Z7737,"Delta","No Delta"))</f>
        <v/>
      </c>
      <c r="AB7737">
        <f>IF(OR($B7737="",$Z7737=""),"",MAX(0,$Z7737-N($M7737)))</f>
        <v/>
      </c>
      <c r="AC7737" s="46">
        <f>IF($B7737="","",IFERROR(INDEX('CCA Util %'!$H:$H,MATCH($B7737,'CCA Util %'!$E:$E,0)),""))</f>
        <v/>
      </c>
      <c r="AD7737">
        <f>IF($B7737="","",IFERROR(INDEX('CCA Util %'!$G:$G,MATCH($B7737,'CCA Util %'!$E:$E,0)),""))</f>
        <v/>
      </c>
      <c r="AE7737">
        <f>IF(OR($B7737="",$U7737=""),"",$U7737&amp;" &amp; "&amp;IF(OR($AD7737="",$AD7737=0),"Util NA",$AD7737&amp;" Util"))</f>
        <v/>
      </c>
    </row>
    <row r="7738" ht="15.75" customHeight="1" s="42">
      <c r="A7738" s="41" t="n"/>
      <c r="G7738" s="38" t="n"/>
      <c r="H7738" s="38" t="n"/>
      <c r="I7738" s="38" t="n"/>
      <c r="J7738" s="38" t="n"/>
      <c r="K7738" s="38" t="n"/>
      <c r="L7738" s="38" t="n"/>
      <c r="N7738" s="36">
        <f>IF($B7738="","",IF($C7738="SUPERSTORE","Superstore","DH"))</f>
        <v/>
      </c>
      <c r="O7738" s="36">
        <f>IF($B7738="","",IFERROR(VLOOKUP($B7738,Mapping!$A:$C,2,0),"Not Mapped"))</f>
        <v/>
      </c>
      <c r="P7738" s="36">
        <f>IF($B7738="","",IFERROR(VLOOKUP($B7738,Mapping!$A:$C,3,0),"Not Mapped"))</f>
        <v/>
      </c>
      <c r="Q7738" s="36">
        <f>IF($B7738="","",IFERROR(VLOOKUP($O7738,Leaders!$A:$B,2,0),"Not Mapped"))</f>
        <v/>
      </c>
      <c r="R7738" s="36">
        <f>IF($B7738="","",IF(COUNTIF(Exclusions!$A:$A,$B7738)&gt;0,"Yes","No"))</f>
        <v/>
      </c>
      <c r="S7738" s="38">
        <f>IF($B7738="","",MIN(1,DAY($A7738)/IF($N7738="Superstore",Settings!$B$5,Settings!$B$4)))</f>
        <v/>
      </c>
      <c r="T7738" s="38">
        <f>IF(OR($B7738="",$G7738="",$S7738=0),"",$G7738/$S7738)</f>
        <v/>
      </c>
      <c r="U7738" s="36">
        <f>IF($T7738="","",IF($T7738&lt;Settings!$B$8,"Critical",IF($T7738&lt;Settings!$B$9,"Semi Critical","Non Critical")))</f>
        <v/>
      </c>
      <c r="V7738" s="28" t="n"/>
      <c r="Z7738">
        <f>IF($B7738="","",IFERROR(VLOOKUP($B7738,'Plan HC for CCA'!$A:$B,2,0),""))</f>
        <v/>
      </c>
      <c r="AA7738">
        <f>IF(OR($B7738="",$Z7738=""),"",IF(N($M7738)&lt;$Z7738,"Delta","No Delta"))</f>
        <v/>
      </c>
      <c r="AB7738">
        <f>IF(OR($B7738="",$Z7738=""),"",MAX(0,$Z7738-N($M7738)))</f>
        <v/>
      </c>
      <c r="AC7738" s="46">
        <f>IF($B7738="","",IFERROR(INDEX('CCA Util %'!$H:$H,MATCH($B7738,'CCA Util %'!$E:$E,0)),""))</f>
        <v/>
      </c>
      <c r="AD7738">
        <f>IF($B7738="","",IFERROR(INDEX('CCA Util %'!$G:$G,MATCH($B7738,'CCA Util %'!$E:$E,0)),""))</f>
        <v/>
      </c>
      <c r="AE7738">
        <f>IF(OR($B7738="",$U7738=""),"",$U7738&amp;" &amp; "&amp;IF(OR($AD7738="",$AD7738=0),"Util NA",$AD7738&amp;" Util"))</f>
        <v/>
      </c>
    </row>
    <row r="7739" ht="15.75" customHeight="1" s="42">
      <c r="A7739" s="41" t="n"/>
      <c r="G7739" s="38" t="n"/>
      <c r="H7739" s="38" t="n"/>
      <c r="I7739" s="38" t="n"/>
      <c r="J7739" s="38" t="n"/>
      <c r="K7739" s="38" t="n"/>
      <c r="L7739" s="38" t="n"/>
      <c r="N7739" s="36">
        <f>IF($B7739="","",IF($C7739="SUPERSTORE","Superstore","DH"))</f>
        <v/>
      </c>
      <c r="O7739" s="36">
        <f>IF($B7739="","",IFERROR(VLOOKUP($B7739,Mapping!$A:$C,2,0),"Not Mapped"))</f>
        <v/>
      </c>
      <c r="P7739" s="36">
        <f>IF($B7739="","",IFERROR(VLOOKUP($B7739,Mapping!$A:$C,3,0),"Not Mapped"))</f>
        <v/>
      </c>
      <c r="Q7739" s="36">
        <f>IF($B7739="","",IFERROR(VLOOKUP($O7739,Leaders!$A:$B,2,0),"Not Mapped"))</f>
        <v/>
      </c>
      <c r="R7739" s="36">
        <f>IF($B7739="","",IF(COUNTIF(Exclusions!$A:$A,$B7739)&gt;0,"Yes","No"))</f>
        <v/>
      </c>
      <c r="S7739" s="38">
        <f>IF($B7739="","",MIN(1,DAY($A7739)/IF($N7739="Superstore",Settings!$B$5,Settings!$B$4)))</f>
        <v/>
      </c>
      <c r="T7739" s="38">
        <f>IF(OR($B7739="",$G7739="",$S7739=0),"",$G7739/$S7739)</f>
        <v/>
      </c>
      <c r="U7739" s="36">
        <f>IF($T7739="","",IF($T7739&lt;Settings!$B$8,"Critical",IF($T7739&lt;Settings!$B$9,"Semi Critical","Non Critical")))</f>
        <v/>
      </c>
      <c r="V7739" s="28" t="n"/>
      <c r="Z7739">
        <f>IF($B7739="","",IFERROR(VLOOKUP($B7739,'Plan HC for CCA'!$A:$B,2,0),""))</f>
        <v/>
      </c>
      <c r="AA7739">
        <f>IF(OR($B7739="",$Z7739=""),"",IF(N($M7739)&lt;$Z7739,"Delta","No Delta"))</f>
        <v/>
      </c>
      <c r="AB7739">
        <f>IF(OR($B7739="",$Z7739=""),"",MAX(0,$Z7739-N($M7739)))</f>
        <v/>
      </c>
      <c r="AC7739" s="46">
        <f>IF($B7739="","",IFERROR(INDEX('CCA Util %'!$H:$H,MATCH($B7739,'CCA Util %'!$E:$E,0)),""))</f>
        <v/>
      </c>
      <c r="AD7739">
        <f>IF($B7739="","",IFERROR(INDEX('CCA Util %'!$G:$G,MATCH($B7739,'CCA Util %'!$E:$E,0)),""))</f>
        <v/>
      </c>
      <c r="AE7739">
        <f>IF(OR($B7739="",$U7739=""),"",$U7739&amp;" &amp; "&amp;IF(OR($AD7739="",$AD7739=0),"Util NA",$AD7739&amp;" Util"))</f>
        <v/>
      </c>
    </row>
    <row r="7740" ht="15.75" customHeight="1" s="42">
      <c r="A7740" s="41" t="n"/>
      <c r="G7740" s="38" t="n"/>
      <c r="H7740" s="38" t="n"/>
      <c r="I7740" s="38" t="n"/>
      <c r="J7740" s="38" t="n"/>
      <c r="K7740" s="38" t="n"/>
      <c r="L7740" s="38" t="n"/>
      <c r="N7740" s="36">
        <f>IF($B7740="","",IF($C7740="SUPERSTORE","Superstore","DH"))</f>
        <v/>
      </c>
      <c r="O7740" s="36">
        <f>IF($B7740="","",IFERROR(VLOOKUP($B7740,Mapping!$A:$C,2,0),"Not Mapped"))</f>
        <v/>
      </c>
      <c r="P7740" s="36">
        <f>IF($B7740="","",IFERROR(VLOOKUP($B7740,Mapping!$A:$C,3,0),"Not Mapped"))</f>
        <v/>
      </c>
      <c r="Q7740" s="36">
        <f>IF($B7740="","",IFERROR(VLOOKUP($O7740,Leaders!$A:$B,2,0),"Not Mapped"))</f>
        <v/>
      </c>
      <c r="R7740" s="36">
        <f>IF($B7740="","",IF(COUNTIF(Exclusions!$A:$A,$B7740)&gt;0,"Yes","No"))</f>
        <v/>
      </c>
      <c r="S7740" s="38">
        <f>IF($B7740="","",MIN(1,DAY($A7740)/IF($N7740="Superstore",Settings!$B$5,Settings!$B$4)))</f>
        <v/>
      </c>
      <c r="T7740" s="38">
        <f>IF(OR($B7740="",$G7740="",$S7740=0),"",$G7740/$S7740)</f>
        <v/>
      </c>
      <c r="U7740" s="36">
        <f>IF($T7740="","",IF($T7740&lt;Settings!$B$8,"Critical",IF($T7740&lt;Settings!$B$9,"Semi Critical","Non Critical")))</f>
        <v/>
      </c>
      <c r="V7740" s="28" t="n"/>
      <c r="Z7740">
        <f>IF($B7740="","",IFERROR(VLOOKUP($B7740,'Plan HC for CCA'!$A:$B,2,0),""))</f>
        <v/>
      </c>
      <c r="AA7740">
        <f>IF(OR($B7740="",$Z7740=""),"",IF(N($M7740)&lt;$Z7740,"Delta","No Delta"))</f>
        <v/>
      </c>
      <c r="AB7740">
        <f>IF(OR($B7740="",$Z7740=""),"",MAX(0,$Z7740-N($M7740)))</f>
        <v/>
      </c>
      <c r="AC7740" s="46">
        <f>IF($B7740="","",IFERROR(INDEX('CCA Util %'!$H:$H,MATCH($B7740,'CCA Util %'!$E:$E,0)),""))</f>
        <v/>
      </c>
      <c r="AD7740">
        <f>IF($B7740="","",IFERROR(INDEX('CCA Util %'!$G:$G,MATCH($B7740,'CCA Util %'!$E:$E,0)),""))</f>
        <v/>
      </c>
      <c r="AE7740">
        <f>IF(OR($B7740="",$U7740=""),"",$U7740&amp;" &amp; "&amp;IF(OR($AD7740="",$AD7740=0),"Util NA",$AD7740&amp;" Util"))</f>
        <v/>
      </c>
    </row>
    <row r="7741" ht="15.75" customHeight="1" s="42">
      <c r="A7741" s="41" t="n"/>
      <c r="G7741" s="38" t="n"/>
      <c r="H7741" s="38" t="n"/>
      <c r="I7741" s="38" t="n"/>
      <c r="J7741" s="38" t="n"/>
      <c r="K7741" s="38" t="n"/>
      <c r="L7741" s="38" t="n"/>
      <c r="N7741" s="36">
        <f>IF($B7741="","",IF($C7741="SUPERSTORE","Superstore","DH"))</f>
        <v/>
      </c>
      <c r="O7741" s="36">
        <f>IF($B7741="","",IFERROR(VLOOKUP($B7741,Mapping!$A:$C,2,0),"Not Mapped"))</f>
        <v/>
      </c>
      <c r="P7741" s="36">
        <f>IF($B7741="","",IFERROR(VLOOKUP($B7741,Mapping!$A:$C,3,0),"Not Mapped"))</f>
        <v/>
      </c>
      <c r="Q7741" s="36">
        <f>IF($B7741="","",IFERROR(VLOOKUP($O7741,Leaders!$A:$B,2,0),"Not Mapped"))</f>
        <v/>
      </c>
      <c r="R7741" s="36">
        <f>IF($B7741="","",IF(COUNTIF(Exclusions!$A:$A,$B7741)&gt;0,"Yes","No"))</f>
        <v/>
      </c>
      <c r="S7741" s="38">
        <f>IF($B7741="","",MIN(1,DAY($A7741)/IF($N7741="Superstore",Settings!$B$5,Settings!$B$4)))</f>
        <v/>
      </c>
      <c r="T7741" s="38">
        <f>IF(OR($B7741="",$G7741="",$S7741=0),"",$G7741/$S7741)</f>
        <v/>
      </c>
      <c r="U7741" s="36">
        <f>IF($T7741="","",IF($T7741&lt;Settings!$B$8,"Critical",IF($T7741&lt;Settings!$B$9,"Semi Critical","Non Critical")))</f>
        <v/>
      </c>
      <c r="V7741" s="28" t="n"/>
      <c r="Z7741">
        <f>IF($B7741="","",IFERROR(VLOOKUP($B7741,'Plan HC for CCA'!$A:$B,2,0),""))</f>
        <v/>
      </c>
      <c r="AA7741">
        <f>IF(OR($B7741="",$Z7741=""),"",IF(N($M7741)&lt;$Z7741,"Delta","No Delta"))</f>
        <v/>
      </c>
      <c r="AB7741">
        <f>IF(OR($B7741="",$Z7741=""),"",MAX(0,$Z7741-N($M7741)))</f>
        <v/>
      </c>
      <c r="AC7741" s="46">
        <f>IF($B7741="","",IFERROR(INDEX('CCA Util %'!$H:$H,MATCH($B7741,'CCA Util %'!$E:$E,0)),""))</f>
        <v/>
      </c>
      <c r="AD7741">
        <f>IF($B7741="","",IFERROR(INDEX('CCA Util %'!$G:$G,MATCH($B7741,'CCA Util %'!$E:$E,0)),""))</f>
        <v/>
      </c>
      <c r="AE7741">
        <f>IF(OR($B7741="",$U7741=""),"",$U7741&amp;" &amp; "&amp;IF(OR($AD7741="",$AD7741=0),"Util NA",$AD7741&amp;" Util"))</f>
        <v/>
      </c>
    </row>
    <row r="7742" ht="15.75" customHeight="1" s="42">
      <c r="A7742" s="41" t="n"/>
      <c r="G7742" s="38" t="n"/>
      <c r="H7742" s="38" t="n"/>
      <c r="I7742" s="38" t="n"/>
      <c r="J7742" s="38" t="n"/>
      <c r="K7742" s="38" t="n"/>
      <c r="L7742" s="38" t="n"/>
      <c r="N7742" s="36">
        <f>IF($B7742="","",IF($C7742="SUPERSTORE","Superstore","DH"))</f>
        <v/>
      </c>
      <c r="O7742" s="36">
        <f>IF($B7742="","",IFERROR(VLOOKUP($B7742,Mapping!$A:$C,2,0),"Not Mapped"))</f>
        <v/>
      </c>
      <c r="P7742" s="36">
        <f>IF($B7742="","",IFERROR(VLOOKUP($B7742,Mapping!$A:$C,3,0),"Not Mapped"))</f>
        <v/>
      </c>
      <c r="Q7742" s="36">
        <f>IF($B7742="","",IFERROR(VLOOKUP($O7742,Leaders!$A:$B,2,0),"Not Mapped"))</f>
        <v/>
      </c>
      <c r="R7742" s="36">
        <f>IF($B7742="","",IF(COUNTIF(Exclusions!$A:$A,$B7742)&gt;0,"Yes","No"))</f>
        <v/>
      </c>
      <c r="S7742" s="38">
        <f>IF($B7742="","",MIN(1,DAY($A7742)/IF($N7742="Superstore",Settings!$B$5,Settings!$B$4)))</f>
        <v/>
      </c>
      <c r="T7742" s="38">
        <f>IF(OR($B7742="",$G7742="",$S7742=0),"",$G7742/$S7742)</f>
        <v/>
      </c>
      <c r="U7742" s="36">
        <f>IF($T7742="","",IF($T7742&lt;Settings!$B$8,"Critical",IF($T7742&lt;Settings!$B$9,"Semi Critical","Non Critical")))</f>
        <v/>
      </c>
      <c r="V7742" s="28" t="n"/>
      <c r="Z7742">
        <f>IF($B7742="","",IFERROR(VLOOKUP($B7742,'Plan HC for CCA'!$A:$B,2,0),""))</f>
        <v/>
      </c>
      <c r="AA7742">
        <f>IF(OR($B7742="",$Z7742=""),"",IF(N($M7742)&lt;$Z7742,"Delta","No Delta"))</f>
        <v/>
      </c>
      <c r="AB7742">
        <f>IF(OR($B7742="",$Z7742=""),"",MAX(0,$Z7742-N($M7742)))</f>
        <v/>
      </c>
      <c r="AC7742" s="46">
        <f>IF($B7742="","",IFERROR(INDEX('CCA Util %'!$H:$H,MATCH($B7742,'CCA Util %'!$E:$E,0)),""))</f>
        <v/>
      </c>
      <c r="AD7742">
        <f>IF($B7742="","",IFERROR(INDEX('CCA Util %'!$G:$G,MATCH($B7742,'CCA Util %'!$E:$E,0)),""))</f>
        <v/>
      </c>
      <c r="AE7742">
        <f>IF(OR($B7742="",$U7742=""),"",$U7742&amp;" &amp; "&amp;IF(OR($AD7742="",$AD7742=0),"Util NA",$AD7742&amp;" Util"))</f>
        <v/>
      </c>
    </row>
    <row r="7743" ht="15.75" customHeight="1" s="42">
      <c r="A7743" s="41" t="n"/>
      <c r="G7743" s="38" t="n"/>
      <c r="H7743" s="38" t="n"/>
      <c r="I7743" s="38" t="n"/>
      <c r="J7743" s="38" t="n"/>
      <c r="K7743" s="38" t="n"/>
      <c r="L7743" s="38" t="n"/>
      <c r="N7743" s="36">
        <f>IF($B7743="","",IF($C7743="SUPERSTORE","Superstore","DH"))</f>
        <v/>
      </c>
      <c r="O7743" s="36">
        <f>IF($B7743="","",IFERROR(VLOOKUP($B7743,Mapping!$A:$C,2,0),"Not Mapped"))</f>
        <v/>
      </c>
      <c r="P7743" s="36">
        <f>IF($B7743="","",IFERROR(VLOOKUP($B7743,Mapping!$A:$C,3,0),"Not Mapped"))</f>
        <v/>
      </c>
      <c r="Q7743" s="36">
        <f>IF($B7743="","",IFERROR(VLOOKUP($O7743,Leaders!$A:$B,2,0),"Not Mapped"))</f>
        <v/>
      </c>
      <c r="R7743" s="36">
        <f>IF($B7743="","",IF(COUNTIF(Exclusions!$A:$A,$B7743)&gt;0,"Yes","No"))</f>
        <v/>
      </c>
      <c r="S7743" s="38">
        <f>IF($B7743="","",MIN(1,DAY($A7743)/IF($N7743="Superstore",Settings!$B$5,Settings!$B$4)))</f>
        <v/>
      </c>
      <c r="T7743" s="38">
        <f>IF(OR($B7743="",$G7743="",$S7743=0),"",$G7743/$S7743)</f>
        <v/>
      </c>
      <c r="U7743" s="36">
        <f>IF($T7743="","",IF($T7743&lt;Settings!$B$8,"Critical",IF($T7743&lt;Settings!$B$9,"Semi Critical","Non Critical")))</f>
        <v/>
      </c>
      <c r="V7743" s="28" t="n"/>
      <c r="Z7743">
        <f>IF($B7743="","",IFERROR(VLOOKUP($B7743,'Plan HC for CCA'!$A:$B,2,0),""))</f>
        <v/>
      </c>
      <c r="AA7743">
        <f>IF(OR($B7743="",$Z7743=""),"",IF(N($M7743)&lt;$Z7743,"Delta","No Delta"))</f>
        <v/>
      </c>
      <c r="AB7743">
        <f>IF(OR($B7743="",$Z7743=""),"",MAX(0,$Z7743-N($M7743)))</f>
        <v/>
      </c>
      <c r="AC7743" s="46">
        <f>IF($B7743="","",IFERROR(INDEX('CCA Util %'!$H:$H,MATCH($B7743,'CCA Util %'!$E:$E,0)),""))</f>
        <v/>
      </c>
      <c r="AD7743">
        <f>IF($B7743="","",IFERROR(INDEX('CCA Util %'!$G:$G,MATCH($B7743,'CCA Util %'!$E:$E,0)),""))</f>
        <v/>
      </c>
      <c r="AE7743">
        <f>IF(OR($B7743="",$U7743=""),"",$U7743&amp;" &amp; "&amp;IF(OR($AD7743="",$AD7743=0),"Util NA",$AD7743&amp;" Util"))</f>
        <v/>
      </c>
    </row>
    <row r="7744" ht="15.75" customHeight="1" s="42">
      <c r="A7744" s="41" t="n"/>
      <c r="G7744" s="38" t="n"/>
      <c r="H7744" s="38" t="n"/>
      <c r="I7744" s="38" t="n"/>
      <c r="J7744" s="38" t="n"/>
      <c r="K7744" s="38" t="n"/>
      <c r="L7744" s="38" t="n"/>
      <c r="N7744" s="36">
        <f>IF($B7744="","",IF($C7744="SUPERSTORE","Superstore","DH"))</f>
        <v/>
      </c>
      <c r="O7744" s="36">
        <f>IF($B7744="","",IFERROR(VLOOKUP($B7744,Mapping!$A:$C,2,0),"Not Mapped"))</f>
        <v/>
      </c>
      <c r="P7744" s="36">
        <f>IF($B7744="","",IFERROR(VLOOKUP($B7744,Mapping!$A:$C,3,0),"Not Mapped"))</f>
        <v/>
      </c>
      <c r="Q7744" s="36">
        <f>IF($B7744="","",IFERROR(VLOOKUP($O7744,Leaders!$A:$B,2,0),"Not Mapped"))</f>
        <v/>
      </c>
      <c r="R7744" s="36">
        <f>IF($B7744="","",IF(COUNTIF(Exclusions!$A:$A,$B7744)&gt;0,"Yes","No"))</f>
        <v/>
      </c>
      <c r="S7744" s="38">
        <f>IF($B7744="","",MIN(1,DAY($A7744)/IF($N7744="Superstore",Settings!$B$5,Settings!$B$4)))</f>
        <v/>
      </c>
      <c r="T7744" s="38">
        <f>IF(OR($B7744="",$G7744="",$S7744=0),"",$G7744/$S7744)</f>
        <v/>
      </c>
      <c r="U7744" s="36">
        <f>IF($T7744="","",IF($T7744&lt;Settings!$B$8,"Critical",IF($T7744&lt;Settings!$B$9,"Semi Critical","Non Critical")))</f>
        <v/>
      </c>
      <c r="V7744" s="28" t="n"/>
      <c r="Z7744">
        <f>IF($B7744="","",IFERROR(VLOOKUP($B7744,'Plan HC for CCA'!$A:$B,2,0),""))</f>
        <v/>
      </c>
      <c r="AA7744">
        <f>IF(OR($B7744="",$Z7744=""),"",IF(N($M7744)&lt;$Z7744,"Delta","No Delta"))</f>
        <v/>
      </c>
      <c r="AB7744">
        <f>IF(OR($B7744="",$Z7744=""),"",MAX(0,$Z7744-N($M7744)))</f>
        <v/>
      </c>
      <c r="AC7744" s="46">
        <f>IF($B7744="","",IFERROR(INDEX('CCA Util %'!$H:$H,MATCH($B7744,'CCA Util %'!$E:$E,0)),""))</f>
        <v/>
      </c>
      <c r="AD7744">
        <f>IF($B7744="","",IFERROR(INDEX('CCA Util %'!$G:$G,MATCH($B7744,'CCA Util %'!$E:$E,0)),""))</f>
        <v/>
      </c>
      <c r="AE7744">
        <f>IF(OR($B7744="",$U7744=""),"",$U7744&amp;" &amp; "&amp;IF(OR($AD7744="",$AD7744=0),"Util NA",$AD7744&amp;" Util"))</f>
        <v/>
      </c>
    </row>
    <row r="7745" ht="15.75" customHeight="1" s="42">
      <c r="A7745" s="41" t="n"/>
      <c r="G7745" s="38" t="n"/>
      <c r="H7745" s="38" t="n"/>
      <c r="I7745" s="38" t="n"/>
      <c r="J7745" s="38" t="n"/>
      <c r="K7745" s="38" t="n"/>
      <c r="L7745" s="38" t="n"/>
      <c r="N7745" s="36">
        <f>IF($B7745="","",IF($C7745="SUPERSTORE","Superstore","DH"))</f>
        <v/>
      </c>
      <c r="O7745" s="36">
        <f>IF($B7745="","",IFERROR(VLOOKUP($B7745,Mapping!$A:$C,2,0),"Not Mapped"))</f>
        <v/>
      </c>
      <c r="P7745" s="36">
        <f>IF($B7745="","",IFERROR(VLOOKUP($B7745,Mapping!$A:$C,3,0),"Not Mapped"))</f>
        <v/>
      </c>
      <c r="Q7745" s="36">
        <f>IF($B7745="","",IFERROR(VLOOKUP($O7745,Leaders!$A:$B,2,0),"Not Mapped"))</f>
        <v/>
      </c>
      <c r="R7745" s="36">
        <f>IF($B7745="","",IF(COUNTIF(Exclusions!$A:$A,$B7745)&gt;0,"Yes","No"))</f>
        <v/>
      </c>
      <c r="S7745" s="38">
        <f>IF($B7745="","",MIN(1,DAY($A7745)/IF($N7745="Superstore",Settings!$B$5,Settings!$B$4)))</f>
        <v/>
      </c>
      <c r="T7745" s="38">
        <f>IF(OR($B7745="",$G7745="",$S7745=0),"",$G7745/$S7745)</f>
        <v/>
      </c>
      <c r="U7745" s="36">
        <f>IF($T7745="","",IF($T7745&lt;Settings!$B$8,"Critical",IF($T7745&lt;Settings!$B$9,"Semi Critical","Non Critical")))</f>
        <v/>
      </c>
      <c r="V7745" s="28" t="n"/>
      <c r="Z7745">
        <f>IF($B7745="","",IFERROR(VLOOKUP($B7745,'Plan HC for CCA'!$A:$B,2,0),""))</f>
        <v/>
      </c>
      <c r="AA7745">
        <f>IF(OR($B7745="",$Z7745=""),"",IF(N($M7745)&lt;$Z7745,"Delta","No Delta"))</f>
        <v/>
      </c>
      <c r="AB7745">
        <f>IF(OR($B7745="",$Z7745=""),"",MAX(0,$Z7745-N($M7745)))</f>
        <v/>
      </c>
      <c r="AC7745" s="46">
        <f>IF($B7745="","",IFERROR(INDEX('CCA Util %'!$H:$H,MATCH($B7745,'CCA Util %'!$E:$E,0)),""))</f>
        <v/>
      </c>
      <c r="AD7745">
        <f>IF($B7745="","",IFERROR(INDEX('CCA Util %'!$G:$G,MATCH($B7745,'CCA Util %'!$E:$E,0)),""))</f>
        <v/>
      </c>
      <c r="AE7745">
        <f>IF(OR($B7745="",$U7745=""),"",$U7745&amp;" &amp; "&amp;IF(OR($AD7745="",$AD7745=0),"Util NA",$AD7745&amp;" Util"))</f>
        <v/>
      </c>
    </row>
    <row r="7746" ht="15.75" customHeight="1" s="42">
      <c r="A7746" s="41" t="n"/>
      <c r="G7746" s="38" t="n"/>
      <c r="H7746" s="38" t="n"/>
      <c r="I7746" s="38" t="n"/>
      <c r="J7746" s="38" t="n"/>
      <c r="K7746" s="38" t="n"/>
      <c r="L7746" s="38" t="n"/>
      <c r="N7746" s="36">
        <f>IF($B7746="","",IF($C7746="SUPERSTORE","Superstore","DH"))</f>
        <v/>
      </c>
      <c r="O7746" s="36">
        <f>IF($B7746="","",IFERROR(VLOOKUP($B7746,Mapping!$A:$C,2,0),"Not Mapped"))</f>
        <v/>
      </c>
      <c r="P7746" s="36">
        <f>IF($B7746="","",IFERROR(VLOOKUP($B7746,Mapping!$A:$C,3,0),"Not Mapped"))</f>
        <v/>
      </c>
      <c r="Q7746" s="36">
        <f>IF($B7746="","",IFERROR(VLOOKUP($O7746,Leaders!$A:$B,2,0),"Not Mapped"))</f>
        <v/>
      </c>
      <c r="R7746" s="36">
        <f>IF($B7746="","",IF(COUNTIF(Exclusions!$A:$A,$B7746)&gt;0,"Yes","No"))</f>
        <v/>
      </c>
      <c r="S7746" s="38">
        <f>IF($B7746="","",MIN(1,DAY($A7746)/IF($N7746="Superstore",Settings!$B$5,Settings!$B$4)))</f>
        <v/>
      </c>
      <c r="T7746" s="38">
        <f>IF(OR($B7746="",$G7746="",$S7746=0),"",$G7746/$S7746)</f>
        <v/>
      </c>
      <c r="U7746" s="36">
        <f>IF($T7746="","",IF($T7746&lt;Settings!$B$8,"Critical",IF($T7746&lt;Settings!$B$9,"Semi Critical","Non Critical")))</f>
        <v/>
      </c>
      <c r="V7746" s="28" t="n"/>
      <c r="Z7746">
        <f>IF($B7746="","",IFERROR(VLOOKUP($B7746,'Plan HC for CCA'!$A:$B,2,0),""))</f>
        <v/>
      </c>
      <c r="AA7746">
        <f>IF(OR($B7746="",$Z7746=""),"",IF(N($M7746)&lt;$Z7746,"Delta","No Delta"))</f>
        <v/>
      </c>
      <c r="AB7746">
        <f>IF(OR($B7746="",$Z7746=""),"",MAX(0,$Z7746-N($M7746)))</f>
        <v/>
      </c>
      <c r="AC7746" s="46">
        <f>IF($B7746="","",IFERROR(INDEX('CCA Util %'!$H:$H,MATCH($B7746,'CCA Util %'!$E:$E,0)),""))</f>
        <v/>
      </c>
      <c r="AD7746">
        <f>IF($B7746="","",IFERROR(INDEX('CCA Util %'!$G:$G,MATCH($B7746,'CCA Util %'!$E:$E,0)),""))</f>
        <v/>
      </c>
      <c r="AE7746">
        <f>IF(OR($B7746="",$U7746=""),"",$U7746&amp;" &amp; "&amp;IF(OR($AD7746="",$AD7746=0),"Util NA",$AD7746&amp;" Util"))</f>
        <v/>
      </c>
    </row>
    <row r="7747" ht="15.75" customHeight="1" s="42">
      <c r="A7747" s="41" t="n"/>
      <c r="G7747" s="38" t="n"/>
      <c r="H7747" s="38" t="n"/>
      <c r="I7747" s="38" t="n"/>
      <c r="J7747" s="38" t="n"/>
      <c r="K7747" s="38" t="n"/>
      <c r="L7747" s="38" t="n"/>
      <c r="N7747" s="36">
        <f>IF($B7747="","",IF($C7747="SUPERSTORE","Superstore","DH"))</f>
        <v/>
      </c>
      <c r="O7747" s="36">
        <f>IF($B7747="","",IFERROR(VLOOKUP($B7747,Mapping!$A:$C,2,0),"Not Mapped"))</f>
        <v/>
      </c>
      <c r="P7747" s="36">
        <f>IF($B7747="","",IFERROR(VLOOKUP($B7747,Mapping!$A:$C,3,0),"Not Mapped"))</f>
        <v/>
      </c>
      <c r="Q7747" s="36">
        <f>IF($B7747="","",IFERROR(VLOOKUP($O7747,Leaders!$A:$B,2,0),"Not Mapped"))</f>
        <v/>
      </c>
      <c r="R7747" s="36">
        <f>IF($B7747="","",IF(COUNTIF(Exclusions!$A:$A,$B7747)&gt;0,"Yes","No"))</f>
        <v/>
      </c>
      <c r="S7747" s="38">
        <f>IF($B7747="","",MIN(1,DAY($A7747)/IF($N7747="Superstore",Settings!$B$5,Settings!$B$4)))</f>
        <v/>
      </c>
      <c r="T7747" s="38">
        <f>IF(OR($B7747="",$G7747="",$S7747=0),"",$G7747/$S7747)</f>
        <v/>
      </c>
      <c r="U7747" s="36">
        <f>IF($T7747="","",IF($T7747&lt;Settings!$B$8,"Critical",IF($T7747&lt;Settings!$B$9,"Semi Critical","Non Critical")))</f>
        <v/>
      </c>
      <c r="V7747" s="28" t="n"/>
      <c r="Z7747">
        <f>IF($B7747="","",IFERROR(VLOOKUP($B7747,'Plan HC for CCA'!$A:$B,2,0),""))</f>
        <v/>
      </c>
      <c r="AA7747">
        <f>IF(OR($B7747="",$Z7747=""),"",IF(N($M7747)&lt;$Z7747,"Delta","No Delta"))</f>
        <v/>
      </c>
      <c r="AB7747">
        <f>IF(OR($B7747="",$Z7747=""),"",MAX(0,$Z7747-N($M7747)))</f>
        <v/>
      </c>
      <c r="AC7747" s="46">
        <f>IF($B7747="","",IFERROR(INDEX('CCA Util %'!$H:$H,MATCH($B7747,'CCA Util %'!$E:$E,0)),""))</f>
        <v/>
      </c>
      <c r="AD7747">
        <f>IF($B7747="","",IFERROR(INDEX('CCA Util %'!$G:$G,MATCH($B7747,'CCA Util %'!$E:$E,0)),""))</f>
        <v/>
      </c>
      <c r="AE7747">
        <f>IF(OR($B7747="",$U7747=""),"",$U7747&amp;" &amp; "&amp;IF(OR($AD7747="",$AD7747=0),"Util NA",$AD7747&amp;" Util"))</f>
        <v/>
      </c>
    </row>
    <row r="7748" ht="15.75" customHeight="1" s="42">
      <c r="A7748" s="41" t="n"/>
      <c r="G7748" s="38" t="n"/>
      <c r="H7748" s="38" t="n"/>
      <c r="I7748" s="38" t="n"/>
      <c r="J7748" s="38" t="n"/>
      <c r="K7748" s="38" t="n"/>
      <c r="L7748" s="38" t="n"/>
      <c r="N7748" s="36">
        <f>IF($B7748="","",IF($C7748="SUPERSTORE","Superstore","DH"))</f>
        <v/>
      </c>
      <c r="O7748" s="36">
        <f>IF($B7748="","",IFERROR(VLOOKUP($B7748,Mapping!$A:$C,2,0),"Not Mapped"))</f>
        <v/>
      </c>
      <c r="P7748" s="36">
        <f>IF($B7748="","",IFERROR(VLOOKUP($B7748,Mapping!$A:$C,3,0),"Not Mapped"))</f>
        <v/>
      </c>
      <c r="Q7748" s="36">
        <f>IF($B7748="","",IFERROR(VLOOKUP($O7748,Leaders!$A:$B,2,0),"Not Mapped"))</f>
        <v/>
      </c>
      <c r="R7748" s="36">
        <f>IF($B7748="","",IF(COUNTIF(Exclusions!$A:$A,$B7748)&gt;0,"Yes","No"))</f>
        <v/>
      </c>
      <c r="S7748" s="38">
        <f>IF($B7748="","",MIN(1,DAY($A7748)/IF($N7748="Superstore",Settings!$B$5,Settings!$B$4)))</f>
        <v/>
      </c>
      <c r="T7748" s="38">
        <f>IF(OR($B7748="",$G7748="",$S7748=0),"",$G7748/$S7748)</f>
        <v/>
      </c>
      <c r="U7748" s="36">
        <f>IF($T7748="","",IF($T7748&lt;Settings!$B$8,"Critical",IF($T7748&lt;Settings!$B$9,"Semi Critical","Non Critical")))</f>
        <v/>
      </c>
      <c r="V7748" s="28" t="n"/>
      <c r="Z7748">
        <f>IF($B7748="","",IFERROR(VLOOKUP($B7748,'Plan HC for CCA'!$A:$B,2,0),""))</f>
        <v/>
      </c>
      <c r="AA7748">
        <f>IF(OR($B7748="",$Z7748=""),"",IF(N($M7748)&lt;$Z7748,"Delta","No Delta"))</f>
        <v/>
      </c>
      <c r="AB7748">
        <f>IF(OR($B7748="",$Z7748=""),"",MAX(0,$Z7748-N($M7748)))</f>
        <v/>
      </c>
      <c r="AC7748" s="46">
        <f>IF($B7748="","",IFERROR(INDEX('CCA Util %'!$H:$H,MATCH($B7748,'CCA Util %'!$E:$E,0)),""))</f>
        <v/>
      </c>
      <c r="AD7748">
        <f>IF($B7748="","",IFERROR(INDEX('CCA Util %'!$G:$G,MATCH($B7748,'CCA Util %'!$E:$E,0)),""))</f>
        <v/>
      </c>
      <c r="AE7748">
        <f>IF(OR($B7748="",$U7748=""),"",$U7748&amp;" &amp; "&amp;IF(OR($AD7748="",$AD7748=0),"Util NA",$AD7748&amp;" Util"))</f>
        <v/>
      </c>
    </row>
    <row r="7749" ht="15.75" customHeight="1" s="42">
      <c r="A7749" s="41" t="n"/>
      <c r="G7749" s="38" t="n"/>
      <c r="H7749" s="38" t="n"/>
      <c r="I7749" s="38" t="n"/>
      <c r="J7749" s="38" t="n"/>
      <c r="K7749" s="38" t="n"/>
      <c r="L7749" s="38" t="n"/>
      <c r="N7749" s="36">
        <f>IF($B7749="","",IF($C7749="SUPERSTORE","Superstore","DH"))</f>
        <v/>
      </c>
      <c r="O7749" s="36">
        <f>IF($B7749="","",IFERROR(VLOOKUP($B7749,Mapping!$A:$C,2,0),"Not Mapped"))</f>
        <v/>
      </c>
      <c r="P7749" s="36">
        <f>IF($B7749="","",IFERROR(VLOOKUP($B7749,Mapping!$A:$C,3,0),"Not Mapped"))</f>
        <v/>
      </c>
      <c r="Q7749" s="36">
        <f>IF($B7749="","",IFERROR(VLOOKUP($O7749,Leaders!$A:$B,2,0),"Not Mapped"))</f>
        <v/>
      </c>
      <c r="R7749" s="36">
        <f>IF($B7749="","",IF(COUNTIF(Exclusions!$A:$A,$B7749)&gt;0,"Yes","No"))</f>
        <v/>
      </c>
      <c r="S7749" s="38">
        <f>IF($B7749="","",MIN(1,DAY($A7749)/IF($N7749="Superstore",Settings!$B$5,Settings!$B$4)))</f>
        <v/>
      </c>
      <c r="T7749" s="38">
        <f>IF(OR($B7749="",$G7749="",$S7749=0),"",$G7749/$S7749)</f>
        <v/>
      </c>
      <c r="U7749" s="36">
        <f>IF($T7749="","",IF($T7749&lt;Settings!$B$8,"Critical",IF($T7749&lt;Settings!$B$9,"Semi Critical","Non Critical")))</f>
        <v/>
      </c>
      <c r="V7749" s="28" t="n"/>
      <c r="Z7749">
        <f>IF($B7749="","",IFERROR(VLOOKUP($B7749,'Plan HC for CCA'!$A:$B,2,0),""))</f>
        <v/>
      </c>
      <c r="AA7749">
        <f>IF(OR($B7749="",$Z7749=""),"",IF(N($M7749)&lt;$Z7749,"Delta","No Delta"))</f>
        <v/>
      </c>
      <c r="AB7749">
        <f>IF(OR($B7749="",$Z7749=""),"",MAX(0,$Z7749-N($M7749)))</f>
        <v/>
      </c>
      <c r="AC7749" s="46">
        <f>IF($B7749="","",IFERROR(INDEX('CCA Util %'!$H:$H,MATCH($B7749,'CCA Util %'!$E:$E,0)),""))</f>
        <v/>
      </c>
      <c r="AD7749">
        <f>IF($B7749="","",IFERROR(INDEX('CCA Util %'!$G:$G,MATCH($B7749,'CCA Util %'!$E:$E,0)),""))</f>
        <v/>
      </c>
      <c r="AE7749">
        <f>IF(OR($B7749="",$U7749=""),"",$U7749&amp;" &amp; "&amp;IF(OR($AD7749="",$AD7749=0),"Util NA",$AD7749&amp;" Util"))</f>
        <v/>
      </c>
    </row>
    <row r="7750" ht="15.75" customHeight="1" s="42">
      <c r="A7750" s="41" t="n"/>
      <c r="G7750" s="38" t="n"/>
      <c r="H7750" s="38" t="n"/>
      <c r="I7750" s="38" t="n"/>
      <c r="J7750" s="38" t="n"/>
      <c r="K7750" s="38" t="n"/>
      <c r="L7750" s="38" t="n"/>
      <c r="N7750" s="36">
        <f>IF($B7750="","",IF($C7750="SUPERSTORE","Superstore","DH"))</f>
        <v/>
      </c>
      <c r="O7750" s="36">
        <f>IF($B7750="","",IFERROR(VLOOKUP($B7750,Mapping!$A:$C,2,0),"Not Mapped"))</f>
        <v/>
      </c>
      <c r="P7750" s="36">
        <f>IF($B7750="","",IFERROR(VLOOKUP($B7750,Mapping!$A:$C,3,0),"Not Mapped"))</f>
        <v/>
      </c>
      <c r="Q7750" s="36">
        <f>IF($B7750="","",IFERROR(VLOOKUP($O7750,Leaders!$A:$B,2,0),"Not Mapped"))</f>
        <v/>
      </c>
      <c r="R7750" s="36">
        <f>IF($B7750="","",IF(COUNTIF(Exclusions!$A:$A,$B7750)&gt;0,"Yes","No"))</f>
        <v/>
      </c>
      <c r="S7750" s="38">
        <f>IF($B7750="","",MIN(1,DAY($A7750)/IF($N7750="Superstore",Settings!$B$5,Settings!$B$4)))</f>
        <v/>
      </c>
      <c r="T7750" s="38">
        <f>IF(OR($B7750="",$G7750="",$S7750=0),"",$G7750/$S7750)</f>
        <v/>
      </c>
      <c r="U7750" s="36">
        <f>IF($T7750="","",IF($T7750&lt;Settings!$B$8,"Critical",IF($T7750&lt;Settings!$B$9,"Semi Critical","Non Critical")))</f>
        <v/>
      </c>
      <c r="V7750" s="28" t="n"/>
      <c r="Z7750">
        <f>IF($B7750="","",IFERROR(VLOOKUP($B7750,'Plan HC for CCA'!$A:$B,2,0),""))</f>
        <v/>
      </c>
      <c r="AA7750">
        <f>IF(OR($B7750="",$Z7750=""),"",IF(N($M7750)&lt;$Z7750,"Delta","No Delta"))</f>
        <v/>
      </c>
      <c r="AB7750">
        <f>IF(OR($B7750="",$Z7750=""),"",MAX(0,$Z7750-N($M7750)))</f>
        <v/>
      </c>
      <c r="AC7750" s="46">
        <f>IF($B7750="","",IFERROR(INDEX('CCA Util %'!$H:$H,MATCH($B7750,'CCA Util %'!$E:$E,0)),""))</f>
        <v/>
      </c>
      <c r="AD7750">
        <f>IF($B7750="","",IFERROR(INDEX('CCA Util %'!$G:$G,MATCH($B7750,'CCA Util %'!$E:$E,0)),""))</f>
        <v/>
      </c>
      <c r="AE7750">
        <f>IF(OR($B7750="",$U7750=""),"",$U7750&amp;" &amp; "&amp;IF(OR($AD7750="",$AD7750=0),"Util NA",$AD7750&amp;" Util"))</f>
        <v/>
      </c>
    </row>
    <row r="7751" ht="15.75" customHeight="1" s="42">
      <c r="A7751" s="41" t="n"/>
      <c r="G7751" s="38" t="n"/>
      <c r="H7751" s="38" t="n"/>
      <c r="I7751" s="38" t="n"/>
      <c r="J7751" s="38" t="n"/>
      <c r="K7751" s="38" t="n"/>
      <c r="L7751" s="38" t="n"/>
      <c r="N7751" s="36">
        <f>IF($B7751="","",IF($C7751="SUPERSTORE","Superstore","DH"))</f>
        <v/>
      </c>
      <c r="O7751" s="36">
        <f>IF($B7751="","",IFERROR(VLOOKUP($B7751,Mapping!$A:$C,2,0),"Not Mapped"))</f>
        <v/>
      </c>
      <c r="P7751" s="36">
        <f>IF($B7751="","",IFERROR(VLOOKUP($B7751,Mapping!$A:$C,3,0),"Not Mapped"))</f>
        <v/>
      </c>
      <c r="Q7751" s="36">
        <f>IF($B7751="","",IFERROR(VLOOKUP($O7751,Leaders!$A:$B,2,0),"Not Mapped"))</f>
        <v/>
      </c>
      <c r="R7751" s="36">
        <f>IF($B7751="","",IF(COUNTIF(Exclusions!$A:$A,$B7751)&gt;0,"Yes","No"))</f>
        <v/>
      </c>
      <c r="S7751" s="38">
        <f>IF($B7751="","",MIN(1,DAY($A7751)/IF($N7751="Superstore",Settings!$B$5,Settings!$B$4)))</f>
        <v/>
      </c>
      <c r="T7751" s="38">
        <f>IF(OR($B7751="",$G7751="",$S7751=0),"",$G7751/$S7751)</f>
        <v/>
      </c>
      <c r="U7751" s="36">
        <f>IF($T7751="","",IF($T7751&lt;Settings!$B$8,"Critical",IF($T7751&lt;Settings!$B$9,"Semi Critical","Non Critical")))</f>
        <v/>
      </c>
      <c r="V7751" s="28" t="n"/>
      <c r="Z7751">
        <f>IF($B7751="","",IFERROR(VLOOKUP($B7751,'Plan HC for CCA'!$A:$B,2,0),""))</f>
        <v/>
      </c>
      <c r="AA7751">
        <f>IF(OR($B7751="",$Z7751=""),"",IF(N($M7751)&lt;$Z7751,"Delta","No Delta"))</f>
        <v/>
      </c>
      <c r="AB7751">
        <f>IF(OR($B7751="",$Z7751=""),"",MAX(0,$Z7751-N($M7751)))</f>
        <v/>
      </c>
      <c r="AC7751" s="46">
        <f>IF($B7751="","",IFERROR(INDEX('CCA Util %'!$H:$H,MATCH($B7751,'CCA Util %'!$E:$E,0)),""))</f>
        <v/>
      </c>
      <c r="AD7751">
        <f>IF($B7751="","",IFERROR(INDEX('CCA Util %'!$G:$G,MATCH($B7751,'CCA Util %'!$E:$E,0)),""))</f>
        <v/>
      </c>
      <c r="AE7751">
        <f>IF(OR($B7751="",$U7751=""),"",$U7751&amp;" &amp; "&amp;IF(OR($AD7751="",$AD7751=0),"Util NA",$AD7751&amp;" Util"))</f>
        <v/>
      </c>
    </row>
    <row r="7752" ht="15.75" customHeight="1" s="42">
      <c r="A7752" s="41" t="n"/>
      <c r="G7752" s="38" t="n"/>
      <c r="H7752" s="38" t="n"/>
      <c r="I7752" s="38" t="n"/>
      <c r="J7752" s="38" t="n"/>
      <c r="K7752" s="38" t="n"/>
      <c r="L7752" s="38" t="n"/>
      <c r="N7752" s="36">
        <f>IF($B7752="","",IF($C7752="SUPERSTORE","Superstore","DH"))</f>
        <v/>
      </c>
      <c r="O7752" s="36">
        <f>IF($B7752="","",IFERROR(VLOOKUP($B7752,Mapping!$A:$C,2,0),"Not Mapped"))</f>
        <v/>
      </c>
      <c r="P7752" s="36">
        <f>IF($B7752="","",IFERROR(VLOOKUP($B7752,Mapping!$A:$C,3,0),"Not Mapped"))</f>
        <v/>
      </c>
      <c r="Q7752" s="36">
        <f>IF($B7752="","",IFERROR(VLOOKUP($O7752,Leaders!$A:$B,2,0),"Not Mapped"))</f>
        <v/>
      </c>
      <c r="R7752" s="36">
        <f>IF($B7752="","",IF(COUNTIF(Exclusions!$A:$A,$B7752)&gt;0,"Yes","No"))</f>
        <v/>
      </c>
      <c r="S7752" s="38">
        <f>IF($B7752="","",MIN(1,DAY($A7752)/IF($N7752="Superstore",Settings!$B$5,Settings!$B$4)))</f>
        <v/>
      </c>
      <c r="T7752" s="38">
        <f>IF(OR($B7752="",$G7752="",$S7752=0),"",$G7752/$S7752)</f>
        <v/>
      </c>
      <c r="U7752" s="36">
        <f>IF($T7752="","",IF($T7752&lt;Settings!$B$8,"Critical",IF($T7752&lt;Settings!$B$9,"Semi Critical","Non Critical")))</f>
        <v/>
      </c>
      <c r="V7752" s="28" t="n"/>
      <c r="Z7752">
        <f>IF($B7752="","",IFERROR(VLOOKUP($B7752,'Plan HC for CCA'!$A:$B,2,0),""))</f>
        <v/>
      </c>
      <c r="AA7752">
        <f>IF(OR($B7752="",$Z7752=""),"",IF(N($M7752)&lt;$Z7752,"Delta","No Delta"))</f>
        <v/>
      </c>
      <c r="AB7752">
        <f>IF(OR($B7752="",$Z7752=""),"",MAX(0,$Z7752-N($M7752)))</f>
        <v/>
      </c>
      <c r="AC7752" s="46">
        <f>IF($B7752="","",IFERROR(INDEX('CCA Util %'!$H:$H,MATCH($B7752,'CCA Util %'!$E:$E,0)),""))</f>
        <v/>
      </c>
      <c r="AD7752">
        <f>IF($B7752="","",IFERROR(INDEX('CCA Util %'!$G:$G,MATCH($B7752,'CCA Util %'!$E:$E,0)),""))</f>
        <v/>
      </c>
      <c r="AE7752">
        <f>IF(OR($B7752="",$U7752=""),"",$U7752&amp;" &amp; "&amp;IF(OR($AD7752="",$AD7752=0),"Util NA",$AD7752&amp;" Util"))</f>
        <v/>
      </c>
    </row>
    <row r="7753" ht="15.75" customHeight="1" s="42">
      <c r="A7753" s="41" t="n"/>
      <c r="G7753" s="38" t="n"/>
      <c r="H7753" s="38" t="n"/>
      <c r="I7753" s="38" t="n"/>
      <c r="J7753" s="38" t="n"/>
      <c r="K7753" s="38" t="n"/>
      <c r="L7753" s="38" t="n"/>
      <c r="N7753" s="36">
        <f>IF($B7753="","",IF($C7753="SUPERSTORE","Superstore","DH"))</f>
        <v/>
      </c>
      <c r="O7753" s="36">
        <f>IF($B7753="","",IFERROR(VLOOKUP($B7753,Mapping!$A:$C,2,0),"Not Mapped"))</f>
        <v/>
      </c>
      <c r="P7753" s="36">
        <f>IF($B7753="","",IFERROR(VLOOKUP($B7753,Mapping!$A:$C,3,0),"Not Mapped"))</f>
        <v/>
      </c>
      <c r="Q7753" s="36">
        <f>IF($B7753="","",IFERROR(VLOOKUP($O7753,Leaders!$A:$B,2,0),"Not Mapped"))</f>
        <v/>
      </c>
      <c r="R7753" s="36">
        <f>IF($B7753="","",IF(COUNTIF(Exclusions!$A:$A,$B7753)&gt;0,"Yes","No"))</f>
        <v/>
      </c>
      <c r="S7753" s="38">
        <f>IF($B7753="","",MIN(1,DAY($A7753)/IF($N7753="Superstore",Settings!$B$5,Settings!$B$4)))</f>
        <v/>
      </c>
      <c r="T7753" s="38">
        <f>IF(OR($B7753="",$G7753="",$S7753=0),"",$G7753/$S7753)</f>
        <v/>
      </c>
      <c r="U7753" s="36">
        <f>IF($T7753="","",IF($T7753&lt;Settings!$B$8,"Critical",IF($T7753&lt;Settings!$B$9,"Semi Critical","Non Critical")))</f>
        <v/>
      </c>
      <c r="V7753" s="28" t="n"/>
      <c r="Z7753">
        <f>IF($B7753="","",IFERROR(VLOOKUP($B7753,'Plan HC for CCA'!$A:$B,2,0),""))</f>
        <v/>
      </c>
      <c r="AA7753">
        <f>IF(OR($B7753="",$Z7753=""),"",IF(N($M7753)&lt;$Z7753,"Delta","No Delta"))</f>
        <v/>
      </c>
      <c r="AB7753">
        <f>IF(OR($B7753="",$Z7753=""),"",MAX(0,$Z7753-N($M7753)))</f>
        <v/>
      </c>
      <c r="AC7753" s="46">
        <f>IF($B7753="","",IFERROR(INDEX('CCA Util %'!$H:$H,MATCH($B7753,'CCA Util %'!$E:$E,0)),""))</f>
        <v/>
      </c>
      <c r="AD7753">
        <f>IF($B7753="","",IFERROR(INDEX('CCA Util %'!$G:$G,MATCH($B7753,'CCA Util %'!$E:$E,0)),""))</f>
        <v/>
      </c>
      <c r="AE7753">
        <f>IF(OR($B7753="",$U7753=""),"",$U7753&amp;" &amp; "&amp;IF(OR($AD7753="",$AD7753=0),"Util NA",$AD7753&amp;" Util"))</f>
        <v/>
      </c>
    </row>
    <row r="7754" ht="15.75" customHeight="1" s="42">
      <c r="A7754" s="41" t="n"/>
      <c r="G7754" s="38" t="n"/>
      <c r="H7754" s="38" t="n"/>
      <c r="I7754" s="38" t="n"/>
      <c r="J7754" s="38" t="n"/>
      <c r="K7754" s="38" t="n"/>
      <c r="L7754" s="38" t="n"/>
      <c r="N7754" s="36">
        <f>IF($B7754="","",IF($C7754="SUPERSTORE","Superstore","DH"))</f>
        <v/>
      </c>
      <c r="O7754" s="36">
        <f>IF($B7754="","",IFERROR(VLOOKUP($B7754,Mapping!$A:$C,2,0),"Not Mapped"))</f>
        <v/>
      </c>
      <c r="P7754" s="36">
        <f>IF($B7754="","",IFERROR(VLOOKUP($B7754,Mapping!$A:$C,3,0),"Not Mapped"))</f>
        <v/>
      </c>
      <c r="Q7754" s="36">
        <f>IF($B7754="","",IFERROR(VLOOKUP($O7754,Leaders!$A:$B,2,0),"Not Mapped"))</f>
        <v/>
      </c>
      <c r="R7754" s="36">
        <f>IF($B7754="","",IF(COUNTIF(Exclusions!$A:$A,$B7754)&gt;0,"Yes","No"))</f>
        <v/>
      </c>
      <c r="S7754" s="38">
        <f>IF($B7754="","",MIN(1,DAY($A7754)/IF($N7754="Superstore",Settings!$B$5,Settings!$B$4)))</f>
        <v/>
      </c>
      <c r="T7754" s="38">
        <f>IF(OR($B7754="",$G7754="",$S7754=0),"",$G7754/$S7754)</f>
        <v/>
      </c>
      <c r="U7754" s="36">
        <f>IF($T7754="","",IF($T7754&lt;Settings!$B$8,"Critical",IF($T7754&lt;Settings!$B$9,"Semi Critical","Non Critical")))</f>
        <v/>
      </c>
      <c r="V7754" s="28" t="n"/>
      <c r="Z7754">
        <f>IF($B7754="","",IFERROR(VLOOKUP($B7754,'Plan HC for CCA'!$A:$B,2,0),""))</f>
        <v/>
      </c>
      <c r="AA7754">
        <f>IF(OR($B7754="",$Z7754=""),"",IF(N($M7754)&lt;$Z7754,"Delta","No Delta"))</f>
        <v/>
      </c>
      <c r="AB7754">
        <f>IF(OR($B7754="",$Z7754=""),"",MAX(0,$Z7754-N($M7754)))</f>
        <v/>
      </c>
      <c r="AC7754" s="46">
        <f>IF($B7754="","",IFERROR(INDEX('CCA Util %'!$H:$H,MATCH($B7754,'CCA Util %'!$E:$E,0)),""))</f>
        <v/>
      </c>
      <c r="AD7754">
        <f>IF($B7754="","",IFERROR(INDEX('CCA Util %'!$G:$G,MATCH($B7754,'CCA Util %'!$E:$E,0)),""))</f>
        <v/>
      </c>
      <c r="AE7754">
        <f>IF(OR($B7754="",$U7754=""),"",$U7754&amp;" &amp; "&amp;IF(OR($AD7754="",$AD7754=0),"Util NA",$AD7754&amp;" Util"))</f>
        <v/>
      </c>
    </row>
    <row r="7755" ht="15.75" customHeight="1" s="42">
      <c r="A7755" s="41" t="n"/>
      <c r="G7755" s="38" t="n"/>
      <c r="H7755" s="38" t="n"/>
      <c r="I7755" s="38" t="n"/>
      <c r="J7755" s="38" t="n"/>
      <c r="K7755" s="38" t="n"/>
      <c r="L7755" s="38" t="n"/>
      <c r="N7755" s="36">
        <f>IF($B7755="","",IF($C7755="SUPERSTORE","Superstore","DH"))</f>
        <v/>
      </c>
      <c r="O7755" s="36">
        <f>IF($B7755="","",IFERROR(VLOOKUP($B7755,Mapping!$A:$C,2,0),"Not Mapped"))</f>
        <v/>
      </c>
      <c r="P7755" s="36">
        <f>IF($B7755="","",IFERROR(VLOOKUP($B7755,Mapping!$A:$C,3,0),"Not Mapped"))</f>
        <v/>
      </c>
      <c r="Q7755" s="36">
        <f>IF($B7755="","",IFERROR(VLOOKUP($O7755,Leaders!$A:$B,2,0),"Not Mapped"))</f>
        <v/>
      </c>
      <c r="R7755" s="36">
        <f>IF($B7755="","",IF(COUNTIF(Exclusions!$A:$A,$B7755)&gt;0,"Yes","No"))</f>
        <v/>
      </c>
      <c r="S7755" s="38">
        <f>IF($B7755="","",MIN(1,DAY($A7755)/IF($N7755="Superstore",Settings!$B$5,Settings!$B$4)))</f>
        <v/>
      </c>
      <c r="T7755" s="38">
        <f>IF(OR($B7755="",$G7755="",$S7755=0),"",$G7755/$S7755)</f>
        <v/>
      </c>
      <c r="U7755" s="36">
        <f>IF($T7755="","",IF($T7755&lt;Settings!$B$8,"Critical",IF($T7755&lt;Settings!$B$9,"Semi Critical","Non Critical")))</f>
        <v/>
      </c>
      <c r="V7755" s="28" t="n"/>
      <c r="Z7755">
        <f>IF($B7755="","",IFERROR(VLOOKUP($B7755,'Plan HC for CCA'!$A:$B,2,0),""))</f>
        <v/>
      </c>
      <c r="AA7755">
        <f>IF(OR($B7755="",$Z7755=""),"",IF(N($M7755)&lt;$Z7755,"Delta","No Delta"))</f>
        <v/>
      </c>
      <c r="AB7755">
        <f>IF(OR($B7755="",$Z7755=""),"",MAX(0,$Z7755-N($M7755)))</f>
        <v/>
      </c>
      <c r="AC7755" s="46">
        <f>IF($B7755="","",IFERROR(INDEX('CCA Util %'!$H:$H,MATCH($B7755,'CCA Util %'!$E:$E,0)),""))</f>
        <v/>
      </c>
      <c r="AD7755">
        <f>IF($B7755="","",IFERROR(INDEX('CCA Util %'!$G:$G,MATCH($B7755,'CCA Util %'!$E:$E,0)),""))</f>
        <v/>
      </c>
      <c r="AE7755">
        <f>IF(OR($B7755="",$U7755=""),"",$U7755&amp;" &amp; "&amp;IF(OR($AD7755="",$AD7755=0),"Util NA",$AD7755&amp;" Util"))</f>
        <v/>
      </c>
    </row>
    <row r="7756" ht="15.75" customHeight="1" s="42">
      <c r="A7756" s="41" t="n"/>
      <c r="G7756" s="38" t="n"/>
      <c r="H7756" s="38" t="n"/>
      <c r="I7756" s="38" t="n"/>
      <c r="J7756" s="38" t="n"/>
      <c r="K7756" s="38" t="n"/>
      <c r="L7756" s="38" t="n"/>
      <c r="N7756" s="36">
        <f>IF($B7756="","",IF($C7756="SUPERSTORE","Superstore","DH"))</f>
        <v/>
      </c>
      <c r="O7756" s="36">
        <f>IF($B7756="","",IFERROR(VLOOKUP($B7756,Mapping!$A:$C,2,0),"Not Mapped"))</f>
        <v/>
      </c>
      <c r="P7756" s="36">
        <f>IF($B7756="","",IFERROR(VLOOKUP($B7756,Mapping!$A:$C,3,0),"Not Mapped"))</f>
        <v/>
      </c>
      <c r="Q7756" s="36">
        <f>IF($B7756="","",IFERROR(VLOOKUP($O7756,Leaders!$A:$B,2,0),"Not Mapped"))</f>
        <v/>
      </c>
      <c r="R7756" s="36">
        <f>IF($B7756="","",IF(COUNTIF(Exclusions!$A:$A,$B7756)&gt;0,"Yes","No"))</f>
        <v/>
      </c>
      <c r="S7756" s="38">
        <f>IF($B7756="","",MIN(1,DAY($A7756)/IF($N7756="Superstore",Settings!$B$5,Settings!$B$4)))</f>
        <v/>
      </c>
      <c r="T7756" s="38">
        <f>IF(OR($B7756="",$G7756="",$S7756=0),"",$G7756/$S7756)</f>
        <v/>
      </c>
      <c r="U7756" s="36">
        <f>IF($T7756="","",IF($T7756&lt;Settings!$B$8,"Critical",IF($T7756&lt;Settings!$B$9,"Semi Critical","Non Critical")))</f>
        <v/>
      </c>
      <c r="V7756" s="28" t="n"/>
      <c r="Z7756">
        <f>IF($B7756="","",IFERROR(VLOOKUP($B7756,'Plan HC for CCA'!$A:$B,2,0),""))</f>
        <v/>
      </c>
      <c r="AA7756">
        <f>IF(OR($B7756="",$Z7756=""),"",IF(N($M7756)&lt;$Z7756,"Delta","No Delta"))</f>
        <v/>
      </c>
      <c r="AB7756">
        <f>IF(OR($B7756="",$Z7756=""),"",MAX(0,$Z7756-N($M7756)))</f>
        <v/>
      </c>
      <c r="AC7756" s="46">
        <f>IF($B7756="","",IFERROR(INDEX('CCA Util %'!$H:$H,MATCH($B7756,'CCA Util %'!$E:$E,0)),""))</f>
        <v/>
      </c>
      <c r="AD7756">
        <f>IF($B7756="","",IFERROR(INDEX('CCA Util %'!$G:$G,MATCH($B7756,'CCA Util %'!$E:$E,0)),""))</f>
        <v/>
      </c>
      <c r="AE7756">
        <f>IF(OR($B7756="",$U7756=""),"",$U7756&amp;" &amp; "&amp;IF(OR($AD7756="",$AD7756=0),"Util NA",$AD7756&amp;" Util"))</f>
        <v/>
      </c>
    </row>
    <row r="7757" ht="15.75" customHeight="1" s="42">
      <c r="A7757" s="41" t="n"/>
      <c r="G7757" s="38" t="n"/>
      <c r="H7757" s="38" t="n"/>
      <c r="I7757" s="38" t="n"/>
      <c r="J7757" s="38" t="n"/>
      <c r="K7757" s="38" t="n"/>
      <c r="L7757" s="38" t="n"/>
      <c r="N7757" s="36">
        <f>IF($B7757="","",IF($C7757="SUPERSTORE","Superstore","DH"))</f>
        <v/>
      </c>
      <c r="O7757" s="36">
        <f>IF($B7757="","",IFERROR(VLOOKUP($B7757,Mapping!$A:$C,2,0),"Not Mapped"))</f>
        <v/>
      </c>
      <c r="P7757" s="36">
        <f>IF($B7757="","",IFERROR(VLOOKUP($B7757,Mapping!$A:$C,3,0),"Not Mapped"))</f>
        <v/>
      </c>
      <c r="Q7757" s="36">
        <f>IF($B7757="","",IFERROR(VLOOKUP($O7757,Leaders!$A:$B,2,0),"Not Mapped"))</f>
        <v/>
      </c>
      <c r="R7757" s="36">
        <f>IF($B7757="","",IF(COUNTIF(Exclusions!$A:$A,$B7757)&gt;0,"Yes","No"))</f>
        <v/>
      </c>
      <c r="S7757" s="38">
        <f>IF($B7757="","",MIN(1,DAY($A7757)/IF($N7757="Superstore",Settings!$B$5,Settings!$B$4)))</f>
        <v/>
      </c>
      <c r="T7757" s="38">
        <f>IF(OR($B7757="",$G7757="",$S7757=0),"",$G7757/$S7757)</f>
        <v/>
      </c>
      <c r="U7757" s="36">
        <f>IF($T7757="","",IF($T7757&lt;Settings!$B$8,"Critical",IF($T7757&lt;Settings!$B$9,"Semi Critical","Non Critical")))</f>
        <v/>
      </c>
      <c r="V7757" s="28" t="n"/>
      <c r="Z7757">
        <f>IF($B7757="","",IFERROR(VLOOKUP($B7757,'Plan HC for CCA'!$A:$B,2,0),""))</f>
        <v/>
      </c>
      <c r="AA7757">
        <f>IF(OR($B7757="",$Z7757=""),"",IF(N($M7757)&lt;$Z7757,"Delta","No Delta"))</f>
        <v/>
      </c>
      <c r="AB7757">
        <f>IF(OR($B7757="",$Z7757=""),"",MAX(0,$Z7757-N($M7757)))</f>
        <v/>
      </c>
      <c r="AC7757" s="46">
        <f>IF($B7757="","",IFERROR(INDEX('CCA Util %'!$H:$H,MATCH($B7757,'CCA Util %'!$E:$E,0)),""))</f>
        <v/>
      </c>
      <c r="AD7757">
        <f>IF($B7757="","",IFERROR(INDEX('CCA Util %'!$G:$G,MATCH($B7757,'CCA Util %'!$E:$E,0)),""))</f>
        <v/>
      </c>
      <c r="AE7757">
        <f>IF(OR($B7757="",$U7757=""),"",$U7757&amp;" &amp; "&amp;IF(OR($AD7757="",$AD7757=0),"Util NA",$AD7757&amp;" Util"))</f>
        <v/>
      </c>
    </row>
    <row r="7758" ht="15.75" customHeight="1" s="42">
      <c r="A7758" s="41" t="n"/>
      <c r="G7758" s="38" t="n"/>
      <c r="H7758" s="38" t="n"/>
      <c r="I7758" s="38" t="n"/>
      <c r="J7758" s="38" t="n"/>
      <c r="K7758" s="38" t="n"/>
      <c r="L7758" s="38" t="n"/>
      <c r="N7758" s="36">
        <f>IF($B7758="","",IF($C7758="SUPERSTORE","Superstore","DH"))</f>
        <v/>
      </c>
      <c r="O7758" s="36">
        <f>IF($B7758="","",IFERROR(VLOOKUP($B7758,Mapping!$A:$C,2,0),"Not Mapped"))</f>
        <v/>
      </c>
      <c r="P7758" s="36">
        <f>IF($B7758="","",IFERROR(VLOOKUP($B7758,Mapping!$A:$C,3,0),"Not Mapped"))</f>
        <v/>
      </c>
      <c r="Q7758" s="36">
        <f>IF($B7758="","",IFERROR(VLOOKUP($O7758,Leaders!$A:$B,2,0),"Not Mapped"))</f>
        <v/>
      </c>
      <c r="R7758" s="36">
        <f>IF($B7758="","",IF(COUNTIF(Exclusions!$A:$A,$B7758)&gt;0,"Yes","No"))</f>
        <v/>
      </c>
      <c r="S7758" s="38">
        <f>IF($B7758="","",MIN(1,DAY($A7758)/IF($N7758="Superstore",Settings!$B$5,Settings!$B$4)))</f>
        <v/>
      </c>
      <c r="T7758" s="38">
        <f>IF(OR($B7758="",$G7758="",$S7758=0),"",$G7758/$S7758)</f>
        <v/>
      </c>
      <c r="U7758" s="36">
        <f>IF($T7758="","",IF($T7758&lt;Settings!$B$8,"Critical",IF($T7758&lt;Settings!$B$9,"Semi Critical","Non Critical")))</f>
        <v/>
      </c>
      <c r="V7758" s="28" t="n"/>
      <c r="Z7758">
        <f>IF($B7758="","",IFERROR(VLOOKUP($B7758,'Plan HC for CCA'!$A:$B,2,0),""))</f>
        <v/>
      </c>
      <c r="AA7758">
        <f>IF(OR($B7758="",$Z7758=""),"",IF(N($M7758)&lt;$Z7758,"Delta","No Delta"))</f>
        <v/>
      </c>
      <c r="AB7758">
        <f>IF(OR($B7758="",$Z7758=""),"",MAX(0,$Z7758-N($M7758)))</f>
        <v/>
      </c>
      <c r="AC7758" s="46">
        <f>IF($B7758="","",IFERROR(INDEX('CCA Util %'!$H:$H,MATCH($B7758,'CCA Util %'!$E:$E,0)),""))</f>
        <v/>
      </c>
      <c r="AD7758">
        <f>IF($B7758="","",IFERROR(INDEX('CCA Util %'!$G:$G,MATCH($B7758,'CCA Util %'!$E:$E,0)),""))</f>
        <v/>
      </c>
      <c r="AE7758">
        <f>IF(OR($B7758="",$U7758=""),"",$U7758&amp;" &amp; "&amp;IF(OR($AD7758="",$AD7758=0),"Util NA",$AD7758&amp;" Util"))</f>
        <v/>
      </c>
    </row>
    <row r="7759" ht="15.75" customHeight="1" s="42">
      <c r="A7759" s="41" t="n"/>
      <c r="G7759" s="38" t="n"/>
      <c r="H7759" s="38" t="n"/>
      <c r="I7759" s="38" t="n"/>
      <c r="J7759" s="38" t="n"/>
      <c r="K7759" s="38" t="n"/>
      <c r="L7759" s="38" t="n"/>
      <c r="N7759" s="36">
        <f>IF($B7759="","",IF($C7759="SUPERSTORE","Superstore","DH"))</f>
        <v/>
      </c>
      <c r="O7759" s="36">
        <f>IF($B7759="","",IFERROR(VLOOKUP($B7759,Mapping!$A:$C,2,0),"Not Mapped"))</f>
        <v/>
      </c>
      <c r="P7759" s="36">
        <f>IF($B7759="","",IFERROR(VLOOKUP($B7759,Mapping!$A:$C,3,0),"Not Mapped"))</f>
        <v/>
      </c>
      <c r="Q7759" s="36">
        <f>IF($B7759="","",IFERROR(VLOOKUP($O7759,Leaders!$A:$B,2,0),"Not Mapped"))</f>
        <v/>
      </c>
      <c r="R7759" s="36">
        <f>IF($B7759="","",IF(COUNTIF(Exclusions!$A:$A,$B7759)&gt;0,"Yes","No"))</f>
        <v/>
      </c>
      <c r="S7759" s="38">
        <f>IF($B7759="","",MIN(1,DAY($A7759)/IF($N7759="Superstore",Settings!$B$5,Settings!$B$4)))</f>
        <v/>
      </c>
      <c r="T7759" s="38">
        <f>IF(OR($B7759="",$G7759="",$S7759=0),"",$G7759/$S7759)</f>
        <v/>
      </c>
      <c r="U7759" s="36">
        <f>IF($T7759="","",IF($T7759&lt;Settings!$B$8,"Critical",IF($T7759&lt;Settings!$B$9,"Semi Critical","Non Critical")))</f>
        <v/>
      </c>
      <c r="V7759" s="28" t="n"/>
      <c r="Z7759">
        <f>IF($B7759="","",IFERROR(VLOOKUP($B7759,'Plan HC for CCA'!$A:$B,2,0),""))</f>
        <v/>
      </c>
      <c r="AA7759">
        <f>IF(OR($B7759="",$Z7759=""),"",IF(N($M7759)&lt;$Z7759,"Delta","No Delta"))</f>
        <v/>
      </c>
      <c r="AB7759">
        <f>IF(OR($B7759="",$Z7759=""),"",MAX(0,$Z7759-N($M7759)))</f>
        <v/>
      </c>
      <c r="AC7759" s="46">
        <f>IF($B7759="","",IFERROR(INDEX('CCA Util %'!$H:$H,MATCH($B7759,'CCA Util %'!$E:$E,0)),""))</f>
        <v/>
      </c>
      <c r="AD7759">
        <f>IF($B7759="","",IFERROR(INDEX('CCA Util %'!$G:$G,MATCH($B7759,'CCA Util %'!$E:$E,0)),""))</f>
        <v/>
      </c>
      <c r="AE7759">
        <f>IF(OR($B7759="",$U7759=""),"",$U7759&amp;" &amp; "&amp;IF(OR($AD7759="",$AD7759=0),"Util NA",$AD7759&amp;" Util"))</f>
        <v/>
      </c>
    </row>
    <row r="7760" ht="15.75" customHeight="1" s="42">
      <c r="A7760" s="41" t="n"/>
      <c r="G7760" s="38" t="n"/>
      <c r="H7760" s="38" t="n"/>
      <c r="I7760" s="38" t="n"/>
      <c r="J7760" s="38" t="n"/>
      <c r="K7760" s="38" t="n"/>
      <c r="L7760" s="38" t="n"/>
      <c r="N7760" s="36">
        <f>IF($B7760="","",IF($C7760="SUPERSTORE","Superstore","DH"))</f>
        <v/>
      </c>
      <c r="O7760" s="36">
        <f>IF($B7760="","",IFERROR(VLOOKUP($B7760,Mapping!$A:$C,2,0),"Not Mapped"))</f>
        <v/>
      </c>
      <c r="P7760" s="36">
        <f>IF($B7760="","",IFERROR(VLOOKUP($B7760,Mapping!$A:$C,3,0),"Not Mapped"))</f>
        <v/>
      </c>
      <c r="Q7760" s="36">
        <f>IF($B7760="","",IFERROR(VLOOKUP($O7760,Leaders!$A:$B,2,0),"Not Mapped"))</f>
        <v/>
      </c>
      <c r="R7760" s="36">
        <f>IF($B7760="","",IF(COUNTIF(Exclusions!$A:$A,$B7760)&gt;0,"Yes","No"))</f>
        <v/>
      </c>
      <c r="S7760" s="38">
        <f>IF($B7760="","",MIN(1,DAY($A7760)/IF($N7760="Superstore",Settings!$B$5,Settings!$B$4)))</f>
        <v/>
      </c>
      <c r="T7760" s="38">
        <f>IF(OR($B7760="",$G7760="",$S7760=0),"",$G7760/$S7760)</f>
        <v/>
      </c>
      <c r="U7760" s="36">
        <f>IF($T7760="","",IF($T7760&lt;Settings!$B$8,"Critical",IF($T7760&lt;Settings!$B$9,"Semi Critical","Non Critical")))</f>
        <v/>
      </c>
      <c r="V7760" s="28" t="n"/>
      <c r="Z7760">
        <f>IF($B7760="","",IFERROR(VLOOKUP($B7760,'Plan HC for CCA'!$A:$B,2,0),""))</f>
        <v/>
      </c>
      <c r="AA7760">
        <f>IF(OR($B7760="",$Z7760=""),"",IF(N($M7760)&lt;$Z7760,"Delta","No Delta"))</f>
        <v/>
      </c>
      <c r="AB7760">
        <f>IF(OR($B7760="",$Z7760=""),"",MAX(0,$Z7760-N($M7760)))</f>
        <v/>
      </c>
      <c r="AC7760" s="46">
        <f>IF($B7760="","",IFERROR(INDEX('CCA Util %'!$H:$H,MATCH($B7760,'CCA Util %'!$E:$E,0)),""))</f>
        <v/>
      </c>
      <c r="AD7760">
        <f>IF($B7760="","",IFERROR(INDEX('CCA Util %'!$G:$G,MATCH($B7760,'CCA Util %'!$E:$E,0)),""))</f>
        <v/>
      </c>
      <c r="AE7760">
        <f>IF(OR($B7760="",$U7760=""),"",$U7760&amp;" &amp; "&amp;IF(OR($AD7760="",$AD7760=0),"Util NA",$AD7760&amp;" Util"))</f>
        <v/>
      </c>
    </row>
    <row r="7761" ht="15.75" customHeight="1" s="42">
      <c r="A7761" s="41" t="n"/>
      <c r="G7761" s="38" t="n"/>
      <c r="H7761" s="38" t="n"/>
      <c r="I7761" s="38" t="n"/>
      <c r="J7761" s="38" t="n"/>
      <c r="K7761" s="38" t="n"/>
      <c r="L7761" s="38" t="n"/>
      <c r="N7761" s="36">
        <f>IF($B7761="","",IF($C7761="SUPERSTORE","Superstore","DH"))</f>
        <v/>
      </c>
      <c r="O7761" s="36">
        <f>IF($B7761="","",IFERROR(VLOOKUP($B7761,Mapping!$A:$C,2,0),"Not Mapped"))</f>
        <v/>
      </c>
      <c r="P7761" s="36">
        <f>IF($B7761="","",IFERROR(VLOOKUP($B7761,Mapping!$A:$C,3,0),"Not Mapped"))</f>
        <v/>
      </c>
      <c r="Q7761" s="36">
        <f>IF($B7761="","",IFERROR(VLOOKUP($O7761,Leaders!$A:$B,2,0),"Not Mapped"))</f>
        <v/>
      </c>
      <c r="R7761" s="36">
        <f>IF($B7761="","",IF(COUNTIF(Exclusions!$A:$A,$B7761)&gt;0,"Yes","No"))</f>
        <v/>
      </c>
      <c r="S7761" s="38">
        <f>IF($B7761="","",MIN(1,DAY($A7761)/IF($N7761="Superstore",Settings!$B$5,Settings!$B$4)))</f>
        <v/>
      </c>
      <c r="T7761" s="38">
        <f>IF(OR($B7761="",$G7761="",$S7761=0),"",$G7761/$S7761)</f>
        <v/>
      </c>
      <c r="U7761" s="36">
        <f>IF($T7761="","",IF($T7761&lt;Settings!$B$8,"Critical",IF($T7761&lt;Settings!$B$9,"Semi Critical","Non Critical")))</f>
        <v/>
      </c>
      <c r="V7761" s="28" t="n"/>
      <c r="Z7761">
        <f>IF($B7761="","",IFERROR(VLOOKUP($B7761,'Plan HC for CCA'!$A:$B,2,0),""))</f>
        <v/>
      </c>
      <c r="AA7761">
        <f>IF(OR($B7761="",$Z7761=""),"",IF(N($M7761)&lt;$Z7761,"Delta","No Delta"))</f>
        <v/>
      </c>
      <c r="AB7761">
        <f>IF(OR($B7761="",$Z7761=""),"",MAX(0,$Z7761-N($M7761)))</f>
        <v/>
      </c>
      <c r="AC7761" s="46">
        <f>IF($B7761="","",IFERROR(INDEX('CCA Util %'!$H:$H,MATCH($B7761,'CCA Util %'!$E:$E,0)),""))</f>
        <v/>
      </c>
      <c r="AD7761">
        <f>IF($B7761="","",IFERROR(INDEX('CCA Util %'!$G:$G,MATCH($B7761,'CCA Util %'!$E:$E,0)),""))</f>
        <v/>
      </c>
      <c r="AE7761">
        <f>IF(OR($B7761="",$U7761=""),"",$U7761&amp;" &amp; "&amp;IF(OR($AD7761="",$AD7761=0),"Util NA",$AD7761&amp;" Util"))</f>
        <v/>
      </c>
    </row>
    <row r="7762" ht="15.75" customHeight="1" s="42">
      <c r="A7762" s="41" t="n"/>
      <c r="G7762" s="38" t="n"/>
      <c r="H7762" s="38" t="n"/>
      <c r="I7762" s="38" t="n"/>
      <c r="J7762" s="38" t="n"/>
      <c r="K7762" s="38" t="n"/>
      <c r="L7762" s="38" t="n"/>
      <c r="N7762" s="36">
        <f>IF($B7762="","",IF($C7762="SUPERSTORE","Superstore","DH"))</f>
        <v/>
      </c>
      <c r="O7762" s="36">
        <f>IF($B7762="","",IFERROR(VLOOKUP($B7762,Mapping!$A:$C,2,0),"Not Mapped"))</f>
        <v/>
      </c>
      <c r="P7762" s="36">
        <f>IF($B7762="","",IFERROR(VLOOKUP($B7762,Mapping!$A:$C,3,0),"Not Mapped"))</f>
        <v/>
      </c>
      <c r="Q7762" s="36">
        <f>IF($B7762="","",IFERROR(VLOOKUP($O7762,Leaders!$A:$B,2,0),"Not Mapped"))</f>
        <v/>
      </c>
      <c r="R7762" s="36">
        <f>IF($B7762="","",IF(COUNTIF(Exclusions!$A:$A,$B7762)&gt;0,"Yes","No"))</f>
        <v/>
      </c>
      <c r="S7762" s="38">
        <f>IF($B7762="","",MIN(1,DAY($A7762)/IF($N7762="Superstore",Settings!$B$5,Settings!$B$4)))</f>
        <v/>
      </c>
      <c r="T7762" s="38">
        <f>IF(OR($B7762="",$G7762="",$S7762=0),"",$G7762/$S7762)</f>
        <v/>
      </c>
      <c r="U7762" s="36">
        <f>IF($T7762="","",IF($T7762&lt;Settings!$B$8,"Critical",IF($T7762&lt;Settings!$B$9,"Semi Critical","Non Critical")))</f>
        <v/>
      </c>
      <c r="V7762" s="28" t="n"/>
      <c r="Z7762">
        <f>IF($B7762="","",IFERROR(VLOOKUP($B7762,'Plan HC for CCA'!$A:$B,2,0),""))</f>
        <v/>
      </c>
      <c r="AA7762">
        <f>IF(OR($B7762="",$Z7762=""),"",IF(N($M7762)&lt;$Z7762,"Delta","No Delta"))</f>
        <v/>
      </c>
      <c r="AB7762">
        <f>IF(OR($B7762="",$Z7762=""),"",MAX(0,$Z7762-N($M7762)))</f>
        <v/>
      </c>
      <c r="AC7762" s="46">
        <f>IF($B7762="","",IFERROR(INDEX('CCA Util %'!$H:$H,MATCH($B7762,'CCA Util %'!$E:$E,0)),""))</f>
        <v/>
      </c>
      <c r="AD7762">
        <f>IF($B7762="","",IFERROR(INDEX('CCA Util %'!$G:$G,MATCH($B7762,'CCA Util %'!$E:$E,0)),""))</f>
        <v/>
      </c>
      <c r="AE7762">
        <f>IF(OR($B7762="",$U7762=""),"",$U7762&amp;" &amp; "&amp;IF(OR($AD7762="",$AD7762=0),"Util NA",$AD7762&amp;" Util"))</f>
        <v/>
      </c>
    </row>
    <row r="7763" ht="15.75" customHeight="1" s="42">
      <c r="A7763" s="41" t="n"/>
      <c r="G7763" s="38" t="n"/>
      <c r="H7763" s="38" t="n"/>
      <c r="I7763" s="38" t="n"/>
      <c r="J7763" s="38" t="n"/>
      <c r="K7763" s="38" t="n"/>
      <c r="L7763" s="38" t="n"/>
      <c r="N7763" s="36">
        <f>IF($B7763="","",IF($C7763="SUPERSTORE","Superstore","DH"))</f>
        <v/>
      </c>
      <c r="O7763" s="36">
        <f>IF($B7763="","",IFERROR(VLOOKUP($B7763,Mapping!$A:$C,2,0),"Not Mapped"))</f>
        <v/>
      </c>
      <c r="P7763" s="36">
        <f>IF($B7763="","",IFERROR(VLOOKUP($B7763,Mapping!$A:$C,3,0),"Not Mapped"))</f>
        <v/>
      </c>
      <c r="Q7763" s="36">
        <f>IF($B7763="","",IFERROR(VLOOKUP($O7763,Leaders!$A:$B,2,0),"Not Mapped"))</f>
        <v/>
      </c>
      <c r="R7763" s="36">
        <f>IF($B7763="","",IF(COUNTIF(Exclusions!$A:$A,$B7763)&gt;0,"Yes","No"))</f>
        <v/>
      </c>
      <c r="S7763" s="38">
        <f>IF($B7763="","",MIN(1,DAY($A7763)/IF($N7763="Superstore",Settings!$B$5,Settings!$B$4)))</f>
        <v/>
      </c>
      <c r="T7763" s="38">
        <f>IF(OR($B7763="",$G7763="",$S7763=0),"",$G7763/$S7763)</f>
        <v/>
      </c>
      <c r="U7763" s="36">
        <f>IF($T7763="","",IF($T7763&lt;Settings!$B$8,"Critical",IF($T7763&lt;Settings!$B$9,"Semi Critical","Non Critical")))</f>
        <v/>
      </c>
      <c r="V7763" s="28" t="n"/>
      <c r="Z7763">
        <f>IF($B7763="","",IFERROR(VLOOKUP($B7763,'Plan HC for CCA'!$A:$B,2,0),""))</f>
        <v/>
      </c>
      <c r="AA7763">
        <f>IF(OR($B7763="",$Z7763=""),"",IF(N($M7763)&lt;$Z7763,"Delta","No Delta"))</f>
        <v/>
      </c>
      <c r="AB7763">
        <f>IF(OR($B7763="",$Z7763=""),"",MAX(0,$Z7763-N($M7763)))</f>
        <v/>
      </c>
      <c r="AC7763" s="46">
        <f>IF($B7763="","",IFERROR(INDEX('CCA Util %'!$H:$H,MATCH($B7763,'CCA Util %'!$E:$E,0)),""))</f>
        <v/>
      </c>
      <c r="AD7763">
        <f>IF($B7763="","",IFERROR(INDEX('CCA Util %'!$G:$G,MATCH($B7763,'CCA Util %'!$E:$E,0)),""))</f>
        <v/>
      </c>
      <c r="AE7763">
        <f>IF(OR($B7763="",$U7763=""),"",$U7763&amp;" &amp; "&amp;IF(OR($AD7763="",$AD7763=0),"Util NA",$AD7763&amp;" Util"))</f>
        <v/>
      </c>
    </row>
    <row r="7764" ht="15.75" customHeight="1" s="42">
      <c r="A7764" s="41" t="n"/>
      <c r="G7764" s="38" t="n"/>
      <c r="H7764" s="38" t="n"/>
      <c r="I7764" s="38" t="n"/>
      <c r="J7764" s="38" t="n"/>
      <c r="K7764" s="38" t="n"/>
      <c r="L7764" s="38" t="n"/>
      <c r="N7764" s="36">
        <f>IF($B7764="","",IF($C7764="SUPERSTORE","Superstore","DH"))</f>
        <v/>
      </c>
      <c r="O7764" s="36">
        <f>IF($B7764="","",IFERROR(VLOOKUP($B7764,Mapping!$A:$C,2,0),"Not Mapped"))</f>
        <v/>
      </c>
      <c r="P7764" s="36">
        <f>IF($B7764="","",IFERROR(VLOOKUP($B7764,Mapping!$A:$C,3,0),"Not Mapped"))</f>
        <v/>
      </c>
      <c r="Q7764" s="36">
        <f>IF($B7764="","",IFERROR(VLOOKUP($O7764,Leaders!$A:$B,2,0),"Not Mapped"))</f>
        <v/>
      </c>
      <c r="R7764" s="36">
        <f>IF($B7764="","",IF(COUNTIF(Exclusions!$A:$A,$B7764)&gt;0,"Yes","No"))</f>
        <v/>
      </c>
      <c r="S7764" s="38">
        <f>IF($B7764="","",MIN(1,DAY($A7764)/IF($N7764="Superstore",Settings!$B$5,Settings!$B$4)))</f>
        <v/>
      </c>
      <c r="T7764" s="38">
        <f>IF(OR($B7764="",$G7764="",$S7764=0),"",$G7764/$S7764)</f>
        <v/>
      </c>
      <c r="U7764" s="36">
        <f>IF($T7764="","",IF($T7764&lt;Settings!$B$8,"Critical",IF($T7764&lt;Settings!$B$9,"Semi Critical","Non Critical")))</f>
        <v/>
      </c>
      <c r="V7764" s="28" t="n"/>
      <c r="Z7764">
        <f>IF($B7764="","",IFERROR(VLOOKUP($B7764,'Plan HC for CCA'!$A:$B,2,0),""))</f>
        <v/>
      </c>
      <c r="AA7764">
        <f>IF(OR($B7764="",$Z7764=""),"",IF(N($M7764)&lt;$Z7764,"Delta","No Delta"))</f>
        <v/>
      </c>
      <c r="AB7764">
        <f>IF(OR($B7764="",$Z7764=""),"",MAX(0,$Z7764-N($M7764)))</f>
        <v/>
      </c>
      <c r="AC7764" s="46">
        <f>IF($B7764="","",IFERROR(INDEX('CCA Util %'!$H:$H,MATCH($B7764,'CCA Util %'!$E:$E,0)),""))</f>
        <v/>
      </c>
      <c r="AD7764">
        <f>IF($B7764="","",IFERROR(INDEX('CCA Util %'!$G:$G,MATCH($B7764,'CCA Util %'!$E:$E,0)),""))</f>
        <v/>
      </c>
      <c r="AE7764">
        <f>IF(OR($B7764="",$U7764=""),"",$U7764&amp;" &amp; "&amp;IF(OR($AD7764="",$AD7764=0),"Util NA",$AD7764&amp;" Util"))</f>
        <v/>
      </c>
    </row>
    <row r="7765" ht="15.75" customHeight="1" s="42">
      <c r="A7765" s="41" t="n"/>
      <c r="G7765" s="38" t="n"/>
      <c r="H7765" s="38" t="n"/>
      <c r="I7765" s="38" t="n"/>
      <c r="J7765" s="38" t="n"/>
      <c r="K7765" s="38" t="n"/>
      <c r="L7765" s="38" t="n"/>
      <c r="N7765" s="36">
        <f>IF($B7765="","",IF($C7765="SUPERSTORE","Superstore","DH"))</f>
        <v/>
      </c>
      <c r="O7765" s="36">
        <f>IF($B7765="","",IFERROR(VLOOKUP($B7765,Mapping!$A:$C,2,0),"Not Mapped"))</f>
        <v/>
      </c>
      <c r="P7765" s="36">
        <f>IF($B7765="","",IFERROR(VLOOKUP($B7765,Mapping!$A:$C,3,0),"Not Mapped"))</f>
        <v/>
      </c>
      <c r="Q7765" s="36">
        <f>IF($B7765="","",IFERROR(VLOOKUP($O7765,Leaders!$A:$B,2,0),"Not Mapped"))</f>
        <v/>
      </c>
      <c r="R7765" s="36">
        <f>IF($B7765="","",IF(COUNTIF(Exclusions!$A:$A,$B7765)&gt;0,"Yes","No"))</f>
        <v/>
      </c>
      <c r="S7765" s="38">
        <f>IF($B7765="","",MIN(1,DAY($A7765)/IF($N7765="Superstore",Settings!$B$5,Settings!$B$4)))</f>
        <v/>
      </c>
      <c r="T7765" s="38">
        <f>IF(OR($B7765="",$G7765="",$S7765=0),"",$G7765/$S7765)</f>
        <v/>
      </c>
      <c r="U7765" s="36">
        <f>IF($T7765="","",IF($T7765&lt;Settings!$B$8,"Critical",IF($T7765&lt;Settings!$B$9,"Semi Critical","Non Critical")))</f>
        <v/>
      </c>
      <c r="V7765" s="28" t="n"/>
      <c r="Z7765">
        <f>IF($B7765="","",IFERROR(VLOOKUP($B7765,'Plan HC for CCA'!$A:$B,2,0),""))</f>
        <v/>
      </c>
      <c r="AA7765">
        <f>IF(OR($B7765="",$Z7765=""),"",IF(N($M7765)&lt;$Z7765,"Delta","No Delta"))</f>
        <v/>
      </c>
      <c r="AB7765">
        <f>IF(OR($B7765="",$Z7765=""),"",MAX(0,$Z7765-N($M7765)))</f>
        <v/>
      </c>
      <c r="AC7765" s="46">
        <f>IF($B7765="","",IFERROR(INDEX('CCA Util %'!$H:$H,MATCH($B7765,'CCA Util %'!$E:$E,0)),""))</f>
        <v/>
      </c>
      <c r="AD7765">
        <f>IF($B7765="","",IFERROR(INDEX('CCA Util %'!$G:$G,MATCH($B7765,'CCA Util %'!$E:$E,0)),""))</f>
        <v/>
      </c>
      <c r="AE7765">
        <f>IF(OR($B7765="",$U7765=""),"",$U7765&amp;" &amp; "&amp;IF(OR($AD7765="",$AD7765=0),"Util NA",$AD7765&amp;" Util"))</f>
        <v/>
      </c>
    </row>
    <row r="7766" ht="15.75" customHeight="1" s="42">
      <c r="A7766" s="41" t="n"/>
      <c r="G7766" s="38" t="n"/>
      <c r="H7766" s="38" t="n"/>
      <c r="I7766" s="38" t="n"/>
      <c r="J7766" s="38" t="n"/>
      <c r="K7766" s="38" t="n"/>
      <c r="L7766" s="38" t="n"/>
      <c r="N7766" s="36">
        <f>IF($B7766="","",IF($C7766="SUPERSTORE","Superstore","DH"))</f>
        <v/>
      </c>
      <c r="O7766" s="36">
        <f>IF($B7766="","",IFERROR(VLOOKUP($B7766,Mapping!$A:$C,2,0),"Not Mapped"))</f>
        <v/>
      </c>
      <c r="P7766" s="36">
        <f>IF($B7766="","",IFERROR(VLOOKUP($B7766,Mapping!$A:$C,3,0),"Not Mapped"))</f>
        <v/>
      </c>
      <c r="Q7766" s="36">
        <f>IF($B7766="","",IFERROR(VLOOKUP($O7766,Leaders!$A:$B,2,0),"Not Mapped"))</f>
        <v/>
      </c>
      <c r="R7766" s="36">
        <f>IF($B7766="","",IF(COUNTIF(Exclusions!$A:$A,$B7766)&gt;0,"Yes","No"))</f>
        <v/>
      </c>
      <c r="S7766" s="38">
        <f>IF($B7766="","",MIN(1,DAY($A7766)/IF($N7766="Superstore",Settings!$B$5,Settings!$B$4)))</f>
        <v/>
      </c>
      <c r="T7766" s="38">
        <f>IF(OR($B7766="",$G7766="",$S7766=0),"",$G7766/$S7766)</f>
        <v/>
      </c>
      <c r="U7766" s="36">
        <f>IF($T7766="","",IF($T7766&lt;Settings!$B$8,"Critical",IF($T7766&lt;Settings!$B$9,"Semi Critical","Non Critical")))</f>
        <v/>
      </c>
      <c r="V7766" s="28" t="n"/>
      <c r="Z7766">
        <f>IF($B7766="","",IFERROR(VLOOKUP($B7766,'Plan HC for CCA'!$A:$B,2,0),""))</f>
        <v/>
      </c>
      <c r="AA7766">
        <f>IF(OR($B7766="",$Z7766=""),"",IF(N($M7766)&lt;$Z7766,"Delta","No Delta"))</f>
        <v/>
      </c>
      <c r="AB7766">
        <f>IF(OR($B7766="",$Z7766=""),"",MAX(0,$Z7766-N($M7766)))</f>
        <v/>
      </c>
      <c r="AC7766" s="46">
        <f>IF($B7766="","",IFERROR(INDEX('CCA Util %'!$H:$H,MATCH($B7766,'CCA Util %'!$E:$E,0)),""))</f>
        <v/>
      </c>
      <c r="AD7766">
        <f>IF($B7766="","",IFERROR(INDEX('CCA Util %'!$G:$G,MATCH($B7766,'CCA Util %'!$E:$E,0)),""))</f>
        <v/>
      </c>
      <c r="AE7766">
        <f>IF(OR($B7766="",$U7766=""),"",$U7766&amp;" &amp; "&amp;IF(OR($AD7766="",$AD7766=0),"Util NA",$AD7766&amp;" Util"))</f>
        <v/>
      </c>
    </row>
    <row r="7767" ht="15.75" customHeight="1" s="42">
      <c r="A7767" s="41" t="n"/>
      <c r="G7767" s="38" t="n"/>
      <c r="H7767" s="38" t="n"/>
      <c r="I7767" s="38" t="n"/>
      <c r="J7767" s="38" t="n"/>
      <c r="K7767" s="38" t="n"/>
      <c r="L7767" s="38" t="n"/>
      <c r="N7767" s="36">
        <f>IF($B7767="","",IF($C7767="SUPERSTORE","Superstore","DH"))</f>
        <v/>
      </c>
      <c r="O7767" s="36">
        <f>IF($B7767="","",IFERROR(VLOOKUP($B7767,Mapping!$A:$C,2,0),"Not Mapped"))</f>
        <v/>
      </c>
      <c r="P7767" s="36">
        <f>IF($B7767="","",IFERROR(VLOOKUP($B7767,Mapping!$A:$C,3,0),"Not Mapped"))</f>
        <v/>
      </c>
      <c r="Q7767" s="36">
        <f>IF($B7767="","",IFERROR(VLOOKUP($O7767,Leaders!$A:$B,2,0),"Not Mapped"))</f>
        <v/>
      </c>
      <c r="R7767" s="36">
        <f>IF($B7767="","",IF(COUNTIF(Exclusions!$A:$A,$B7767)&gt;0,"Yes","No"))</f>
        <v/>
      </c>
      <c r="S7767" s="38">
        <f>IF($B7767="","",MIN(1,DAY($A7767)/IF($N7767="Superstore",Settings!$B$5,Settings!$B$4)))</f>
        <v/>
      </c>
      <c r="T7767" s="38">
        <f>IF(OR($B7767="",$G7767="",$S7767=0),"",$G7767/$S7767)</f>
        <v/>
      </c>
      <c r="U7767" s="36">
        <f>IF($T7767="","",IF($T7767&lt;Settings!$B$8,"Critical",IF($T7767&lt;Settings!$B$9,"Semi Critical","Non Critical")))</f>
        <v/>
      </c>
      <c r="V7767" s="28" t="n"/>
      <c r="Z7767">
        <f>IF($B7767="","",IFERROR(VLOOKUP($B7767,'Plan HC for CCA'!$A:$B,2,0),""))</f>
        <v/>
      </c>
      <c r="AA7767">
        <f>IF(OR($B7767="",$Z7767=""),"",IF(N($M7767)&lt;$Z7767,"Delta","No Delta"))</f>
        <v/>
      </c>
      <c r="AB7767">
        <f>IF(OR($B7767="",$Z7767=""),"",MAX(0,$Z7767-N($M7767)))</f>
        <v/>
      </c>
      <c r="AC7767" s="46">
        <f>IF($B7767="","",IFERROR(INDEX('CCA Util %'!$H:$H,MATCH($B7767,'CCA Util %'!$E:$E,0)),""))</f>
        <v/>
      </c>
      <c r="AD7767">
        <f>IF($B7767="","",IFERROR(INDEX('CCA Util %'!$G:$G,MATCH($B7767,'CCA Util %'!$E:$E,0)),""))</f>
        <v/>
      </c>
      <c r="AE7767">
        <f>IF(OR($B7767="",$U7767=""),"",$U7767&amp;" &amp; "&amp;IF(OR($AD7767="",$AD7767=0),"Util NA",$AD7767&amp;" Util"))</f>
        <v/>
      </c>
    </row>
    <row r="7768" ht="15.75" customHeight="1" s="42">
      <c r="A7768" s="41" t="n"/>
      <c r="G7768" s="38" t="n"/>
      <c r="H7768" s="38" t="n"/>
      <c r="I7768" s="38" t="n"/>
      <c r="J7768" s="38" t="n"/>
      <c r="K7768" s="38" t="n"/>
      <c r="L7768" s="38" t="n"/>
      <c r="N7768" s="36">
        <f>IF($B7768="","",IF($C7768="SUPERSTORE","Superstore","DH"))</f>
        <v/>
      </c>
      <c r="O7768" s="36">
        <f>IF($B7768="","",IFERROR(VLOOKUP($B7768,Mapping!$A:$C,2,0),"Not Mapped"))</f>
        <v/>
      </c>
      <c r="P7768" s="36">
        <f>IF($B7768="","",IFERROR(VLOOKUP($B7768,Mapping!$A:$C,3,0),"Not Mapped"))</f>
        <v/>
      </c>
      <c r="Q7768" s="36">
        <f>IF($B7768="","",IFERROR(VLOOKUP($O7768,Leaders!$A:$B,2,0),"Not Mapped"))</f>
        <v/>
      </c>
      <c r="R7768" s="36">
        <f>IF($B7768="","",IF(COUNTIF(Exclusions!$A:$A,$B7768)&gt;0,"Yes","No"))</f>
        <v/>
      </c>
      <c r="S7768" s="38">
        <f>IF($B7768="","",MIN(1,DAY($A7768)/IF($N7768="Superstore",Settings!$B$5,Settings!$B$4)))</f>
        <v/>
      </c>
      <c r="T7768" s="38">
        <f>IF(OR($B7768="",$G7768="",$S7768=0),"",$G7768/$S7768)</f>
        <v/>
      </c>
      <c r="U7768" s="36">
        <f>IF($T7768="","",IF($T7768&lt;Settings!$B$8,"Critical",IF($T7768&lt;Settings!$B$9,"Semi Critical","Non Critical")))</f>
        <v/>
      </c>
      <c r="V7768" s="28" t="n"/>
      <c r="Z7768">
        <f>IF($B7768="","",IFERROR(VLOOKUP($B7768,'Plan HC for CCA'!$A:$B,2,0),""))</f>
        <v/>
      </c>
      <c r="AA7768">
        <f>IF(OR($B7768="",$Z7768=""),"",IF(N($M7768)&lt;$Z7768,"Delta","No Delta"))</f>
        <v/>
      </c>
      <c r="AB7768">
        <f>IF(OR($B7768="",$Z7768=""),"",MAX(0,$Z7768-N($M7768)))</f>
        <v/>
      </c>
      <c r="AC7768" s="46">
        <f>IF($B7768="","",IFERROR(INDEX('CCA Util %'!$H:$H,MATCH($B7768,'CCA Util %'!$E:$E,0)),""))</f>
        <v/>
      </c>
      <c r="AD7768">
        <f>IF($B7768="","",IFERROR(INDEX('CCA Util %'!$G:$G,MATCH($B7768,'CCA Util %'!$E:$E,0)),""))</f>
        <v/>
      </c>
      <c r="AE7768">
        <f>IF(OR($B7768="",$U7768=""),"",$U7768&amp;" &amp; "&amp;IF(OR($AD7768="",$AD7768=0),"Util NA",$AD7768&amp;" Util"))</f>
        <v/>
      </c>
    </row>
    <row r="7769" ht="15.75" customHeight="1" s="42">
      <c r="A7769" s="41" t="n"/>
      <c r="G7769" s="38" t="n"/>
      <c r="H7769" s="38" t="n"/>
      <c r="I7769" s="38" t="n"/>
      <c r="J7769" s="38" t="n"/>
      <c r="K7769" s="38" t="n"/>
      <c r="L7769" s="38" t="n"/>
      <c r="N7769" s="36">
        <f>IF($B7769="","",IF($C7769="SUPERSTORE","Superstore","DH"))</f>
        <v/>
      </c>
      <c r="O7769" s="36">
        <f>IF($B7769="","",IFERROR(VLOOKUP($B7769,Mapping!$A:$C,2,0),"Not Mapped"))</f>
        <v/>
      </c>
      <c r="P7769" s="36">
        <f>IF($B7769="","",IFERROR(VLOOKUP($B7769,Mapping!$A:$C,3,0),"Not Mapped"))</f>
        <v/>
      </c>
      <c r="Q7769" s="36">
        <f>IF($B7769="","",IFERROR(VLOOKUP($O7769,Leaders!$A:$B,2,0),"Not Mapped"))</f>
        <v/>
      </c>
      <c r="R7769" s="36">
        <f>IF($B7769="","",IF(COUNTIF(Exclusions!$A:$A,$B7769)&gt;0,"Yes","No"))</f>
        <v/>
      </c>
      <c r="S7769" s="38">
        <f>IF($B7769="","",MIN(1,DAY($A7769)/IF($N7769="Superstore",Settings!$B$5,Settings!$B$4)))</f>
        <v/>
      </c>
      <c r="T7769" s="38">
        <f>IF(OR($B7769="",$G7769="",$S7769=0),"",$G7769/$S7769)</f>
        <v/>
      </c>
      <c r="U7769" s="36">
        <f>IF($T7769="","",IF($T7769&lt;Settings!$B$8,"Critical",IF($T7769&lt;Settings!$B$9,"Semi Critical","Non Critical")))</f>
        <v/>
      </c>
      <c r="V7769" s="28" t="n"/>
      <c r="Z7769">
        <f>IF($B7769="","",IFERROR(VLOOKUP($B7769,'Plan HC for CCA'!$A:$B,2,0),""))</f>
        <v/>
      </c>
      <c r="AA7769">
        <f>IF(OR($B7769="",$Z7769=""),"",IF(N($M7769)&lt;$Z7769,"Delta","No Delta"))</f>
        <v/>
      </c>
      <c r="AB7769">
        <f>IF(OR($B7769="",$Z7769=""),"",MAX(0,$Z7769-N($M7769)))</f>
        <v/>
      </c>
      <c r="AC7769" s="46">
        <f>IF($B7769="","",IFERROR(INDEX('CCA Util %'!$H:$H,MATCH($B7769,'CCA Util %'!$E:$E,0)),""))</f>
        <v/>
      </c>
      <c r="AD7769">
        <f>IF($B7769="","",IFERROR(INDEX('CCA Util %'!$G:$G,MATCH($B7769,'CCA Util %'!$E:$E,0)),""))</f>
        <v/>
      </c>
      <c r="AE7769">
        <f>IF(OR($B7769="",$U7769=""),"",$U7769&amp;" &amp; "&amp;IF(OR($AD7769="",$AD7769=0),"Util NA",$AD7769&amp;" Util"))</f>
        <v/>
      </c>
    </row>
    <row r="7770" ht="15.75" customHeight="1" s="42">
      <c r="A7770" s="41" t="n"/>
      <c r="G7770" s="38" t="n"/>
      <c r="H7770" s="38" t="n"/>
      <c r="I7770" s="38" t="n"/>
      <c r="J7770" s="38" t="n"/>
      <c r="K7770" s="38" t="n"/>
      <c r="L7770" s="38" t="n"/>
      <c r="N7770" s="36">
        <f>IF($B7770="","",IF($C7770="SUPERSTORE","Superstore","DH"))</f>
        <v/>
      </c>
      <c r="O7770" s="36">
        <f>IF($B7770="","",IFERROR(VLOOKUP($B7770,Mapping!$A:$C,2,0),"Not Mapped"))</f>
        <v/>
      </c>
      <c r="P7770" s="36">
        <f>IF($B7770="","",IFERROR(VLOOKUP($B7770,Mapping!$A:$C,3,0),"Not Mapped"))</f>
        <v/>
      </c>
      <c r="Q7770" s="36">
        <f>IF($B7770="","",IFERROR(VLOOKUP($O7770,Leaders!$A:$B,2,0),"Not Mapped"))</f>
        <v/>
      </c>
      <c r="R7770" s="36">
        <f>IF($B7770="","",IF(COUNTIF(Exclusions!$A:$A,$B7770)&gt;0,"Yes","No"))</f>
        <v/>
      </c>
      <c r="S7770" s="38">
        <f>IF($B7770="","",MIN(1,DAY($A7770)/IF($N7770="Superstore",Settings!$B$5,Settings!$B$4)))</f>
        <v/>
      </c>
      <c r="T7770" s="38">
        <f>IF(OR($B7770="",$G7770="",$S7770=0),"",$G7770/$S7770)</f>
        <v/>
      </c>
      <c r="U7770" s="36">
        <f>IF($T7770="","",IF($T7770&lt;Settings!$B$8,"Critical",IF($T7770&lt;Settings!$B$9,"Semi Critical","Non Critical")))</f>
        <v/>
      </c>
      <c r="V7770" s="28" t="n"/>
      <c r="Z7770">
        <f>IF($B7770="","",IFERROR(VLOOKUP($B7770,'Plan HC for CCA'!$A:$B,2,0),""))</f>
        <v/>
      </c>
      <c r="AA7770">
        <f>IF(OR($B7770="",$Z7770=""),"",IF(N($M7770)&lt;$Z7770,"Delta","No Delta"))</f>
        <v/>
      </c>
      <c r="AB7770">
        <f>IF(OR($B7770="",$Z7770=""),"",MAX(0,$Z7770-N($M7770)))</f>
        <v/>
      </c>
      <c r="AC7770" s="46">
        <f>IF($B7770="","",IFERROR(INDEX('CCA Util %'!$H:$H,MATCH($B7770,'CCA Util %'!$E:$E,0)),""))</f>
        <v/>
      </c>
      <c r="AD7770">
        <f>IF($B7770="","",IFERROR(INDEX('CCA Util %'!$G:$G,MATCH($B7770,'CCA Util %'!$E:$E,0)),""))</f>
        <v/>
      </c>
      <c r="AE7770">
        <f>IF(OR($B7770="",$U7770=""),"",$U7770&amp;" &amp; "&amp;IF(OR($AD7770="",$AD7770=0),"Util NA",$AD7770&amp;" Util"))</f>
        <v/>
      </c>
    </row>
    <row r="7771" ht="15.75" customHeight="1" s="42">
      <c r="A7771" s="41" t="n"/>
      <c r="G7771" s="38" t="n"/>
      <c r="H7771" s="38" t="n"/>
      <c r="I7771" s="38" t="n"/>
      <c r="J7771" s="38" t="n"/>
      <c r="K7771" s="38" t="n"/>
      <c r="L7771" s="38" t="n"/>
      <c r="N7771" s="36">
        <f>IF($B7771="","",IF($C7771="SUPERSTORE","Superstore","DH"))</f>
        <v/>
      </c>
      <c r="O7771" s="36">
        <f>IF($B7771="","",IFERROR(VLOOKUP($B7771,Mapping!$A:$C,2,0),"Not Mapped"))</f>
        <v/>
      </c>
      <c r="P7771" s="36">
        <f>IF($B7771="","",IFERROR(VLOOKUP($B7771,Mapping!$A:$C,3,0),"Not Mapped"))</f>
        <v/>
      </c>
      <c r="Q7771" s="36">
        <f>IF($B7771="","",IFERROR(VLOOKUP($O7771,Leaders!$A:$B,2,0),"Not Mapped"))</f>
        <v/>
      </c>
      <c r="R7771" s="36">
        <f>IF($B7771="","",IF(COUNTIF(Exclusions!$A:$A,$B7771)&gt;0,"Yes","No"))</f>
        <v/>
      </c>
      <c r="S7771" s="38">
        <f>IF($B7771="","",MIN(1,DAY($A7771)/IF($N7771="Superstore",Settings!$B$5,Settings!$B$4)))</f>
        <v/>
      </c>
      <c r="T7771" s="38">
        <f>IF(OR($B7771="",$G7771="",$S7771=0),"",$G7771/$S7771)</f>
        <v/>
      </c>
      <c r="U7771" s="36">
        <f>IF($T7771="","",IF($T7771&lt;Settings!$B$8,"Critical",IF($T7771&lt;Settings!$B$9,"Semi Critical","Non Critical")))</f>
        <v/>
      </c>
      <c r="V7771" s="28" t="n"/>
      <c r="Z7771">
        <f>IF($B7771="","",IFERROR(VLOOKUP($B7771,'Plan HC for CCA'!$A:$B,2,0),""))</f>
        <v/>
      </c>
      <c r="AA7771">
        <f>IF(OR($B7771="",$Z7771=""),"",IF(N($M7771)&lt;$Z7771,"Delta","No Delta"))</f>
        <v/>
      </c>
      <c r="AB7771">
        <f>IF(OR($B7771="",$Z7771=""),"",MAX(0,$Z7771-N($M7771)))</f>
        <v/>
      </c>
      <c r="AC7771" s="46">
        <f>IF($B7771="","",IFERROR(INDEX('CCA Util %'!$H:$H,MATCH($B7771,'CCA Util %'!$E:$E,0)),""))</f>
        <v/>
      </c>
      <c r="AD7771">
        <f>IF($B7771="","",IFERROR(INDEX('CCA Util %'!$G:$G,MATCH($B7771,'CCA Util %'!$E:$E,0)),""))</f>
        <v/>
      </c>
      <c r="AE7771">
        <f>IF(OR($B7771="",$U7771=""),"",$U7771&amp;" &amp; "&amp;IF(OR($AD7771="",$AD7771=0),"Util NA",$AD7771&amp;" Util"))</f>
        <v/>
      </c>
    </row>
    <row r="7772" ht="15.75" customHeight="1" s="42">
      <c r="A7772" s="41" t="n"/>
      <c r="G7772" s="38" t="n"/>
      <c r="H7772" s="38" t="n"/>
      <c r="I7772" s="38" t="n"/>
      <c r="J7772" s="38" t="n"/>
      <c r="K7772" s="38" t="n"/>
      <c r="L7772" s="38" t="n"/>
      <c r="N7772" s="36">
        <f>IF($B7772="","",IF($C7772="SUPERSTORE","Superstore","DH"))</f>
        <v/>
      </c>
      <c r="O7772" s="36">
        <f>IF($B7772="","",IFERROR(VLOOKUP($B7772,Mapping!$A:$C,2,0),"Not Mapped"))</f>
        <v/>
      </c>
      <c r="P7772" s="36">
        <f>IF($B7772="","",IFERROR(VLOOKUP($B7772,Mapping!$A:$C,3,0),"Not Mapped"))</f>
        <v/>
      </c>
      <c r="Q7772" s="36">
        <f>IF($B7772="","",IFERROR(VLOOKUP($O7772,Leaders!$A:$B,2,0),"Not Mapped"))</f>
        <v/>
      </c>
      <c r="R7772" s="36">
        <f>IF($B7772="","",IF(COUNTIF(Exclusions!$A:$A,$B7772)&gt;0,"Yes","No"))</f>
        <v/>
      </c>
      <c r="S7772" s="38">
        <f>IF($B7772="","",MIN(1,DAY($A7772)/IF($N7772="Superstore",Settings!$B$5,Settings!$B$4)))</f>
        <v/>
      </c>
      <c r="T7772" s="38">
        <f>IF(OR($B7772="",$G7772="",$S7772=0),"",$G7772/$S7772)</f>
        <v/>
      </c>
      <c r="U7772" s="36">
        <f>IF($T7772="","",IF($T7772&lt;Settings!$B$8,"Critical",IF($T7772&lt;Settings!$B$9,"Semi Critical","Non Critical")))</f>
        <v/>
      </c>
      <c r="V7772" s="28" t="n"/>
      <c r="Z7772">
        <f>IF($B7772="","",IFERROR(VLOOKUP($B7772,'Plan HC for CCA'!$A:$B,2,0),""))</f>
        <v/>
      </c>
      <c r="AA7772">
        <f>IF(OR($B7772="",$Z7772=""),"",IF(N($M7772)&lt;$Z7772,"Delta","No Delta"))</f>
        <v/>
      </c>
      <c r="AB7772">
        <f>IF(OR($B7772="",$Z7772=""),"",MAX(0,$Z7772-N($M7772)))</f>
        <v/>
      </c>
      <c r="AC7772" s="46">
        <f>IF($B7772="","",IFERROR(INDEX('CCA Util %'!$H:$H,MATCH($B7772,'CCA Util %'!$E:$E,0)),""))</f>
        <v/>
      </c>
      <c r="AD7772">
        <f>IF($B7772="","",IFERROR(INDEX('CCA Util %'!$G:$G,MATCH($B7772,'CCA Util %'!$E:$E,0)),""))</f>
        <v/>
      </c>
      <c r="AE7772">
        <f>IF(OR($B7772="",$U7772=""),"",$U7772&amp;" &amp; "&amp;IF(OR($AD7772="",$AD7772=0),"Util NA",$AD7772&amp;" Util"))</f>
        <v/>
      </c>
    </row>
    <row r="7773" ht="15.75" customHeight="1" s="42">
      <c r="A7773" s="41" t="n"/>
      <c r="G7773" s="38" t="n"/>
      <c r="H7773" s="38" t="n"/>
      <c r="I7773" s="38" t="n"/>
      <c r="J7773" s="38" t="n"/>
      <c r="K7773" s="38" t="n"/>
      <c r="L7773" s="38" t="n"/>
      <c r="N7773" s="36">
        <f>IF($B7773="","",IF($C7773="SUPERSTORE","Superstore","DH"))</f>
        <v/>
      </c>
      <c r="O7773" s="36">
        <f>IF($B7773="","",IFERROR(VLOOKUP($B7773,Mapping!$A:$C,2,0),"Not Mapped"))</f>
        <v/>
      </c>
      <c r="P7773" s="36">
        <f>IF($B7773="","",IFERROR(VLOOKUP($B7773,Mapping!$A:$C,3,0),"Not Mapped"))</f>
        <v/>
      </c>
      <c r="Q7773" s="36">
        <f>IF($B7773="","",IFERROR(VLOOKUP($O7773,Leaders!$A:$B,2,0),"Not Mapped"))</f>
        <v/>
      </c>
      <c r="R7773" s="36">
        <f>IF($B7773="","",IF(COUNTIF(Exclusions!$A:$A,$B7773)&gt;0,"Yes","No"))</f>
        <v/>
      </c>
      <c r="S7773" s="38">
        <f>IF($B7773="","",MIN(1,DAY($A7773)/IF($N7773="Superstore",Settings!$B$5,Settings!$B$4)))</f>
        <v/>
      </c>
      <c r="T7773" s="38">
        <f>IF(OR($B7773="",$G7773="",$S7773=0),"",$G7773/$S7773)</f>
        <v/>
      </c>
      <c r="U7773" s="36">
        <f>IF($T7773="","",IF($T7773&lt;Settings!$B$8,"Critical",IF($T7773&lt;Settings!$B$9,"Semi Critical","Non Critical")))</f>
        <v/>
      </c>
      <c r="V7773" s="28" t="n"/>
      <c r="Z7773">
        <f>IF($B7773="","",IFERROR(VLOOKUP($B7773,'Plan HC for CCA'!$A:$B,2,0),""))</f>
        <v/>
      </c>
      <c r="AA7773">
        <f>IF(OR($B7773="",$Z7773=""),"",IF(N($M7773)&lt;$Z7773,"Delta","No Delta"))</f>
        <v/>
      </c>
      <c r="AB7773">
        <f>IF(OR($B7773="",$Z7773=""),"",MAX(0,$Z7773-N($M7773)))</f>
        <v/>
      </c>
      <c r="AC7773" s="46">
        <f>IF($B7773="","",IFERROR(INDEX('CCA Util %'!$H:$H,MATCH($B7773,'CCA Util %'!$E:$E,0)),""))</f>
        <v/>
      </c>
      <c r="AD7773">
        <f>IF($B7773="","",IFERROR(INDEX('CCA Util %'!$G:$G,MATCH($B7773,'CCA Util %'!$E:$E,0)),""))</f>
        <v/>
      </c>
      <c r="AE7773">
        <f>IF(OR($B7773="",$U7773=""),"",$U7773&amp;" &amp; "&amp;IF(OR($AD7773="",$AD7773=0),"Util NA",$AD7773&amp;" Util"))</f>
        <v/>
      </c>
    </row>
    <row r="7774" ht="15.75" customHeight="1" s="42">
      <c r="A7774" s="41" t="n"/>
      <c r="G7774" s="38" t="n"/>
      <c r="H7774" s="38" t="n"/>
      <c r="I7774" s="38" t="n"/>
      <c r="J7774" s="38" t="n"/>
      <c r="K7774" s="38" t="n"/>
      <c r="L7774" s="38" t="n"/>
      <c r="N7774" s="36">
        <f>IF($B7774="","",IF($C7774="SUPERSTORE","Superstore","DH"))</f>
        <v/>
      </c>
      <c r="O7774" s="36">
        <f>IF($B7774="","",IFERROR(VLOOKUP($B7774,Mapping!$A:$C,2,0),"Not Mapped"))</f>
        <v/>
      </c>
      <c r="P7774" s="36">
        <f>IF($B7774="","",IFERROR(VLOOKUP($B7774,Mapping!$A:$C,3,0),"Not Mapped"))</f>
        <v/>
      </c>
      <c r="Q7774" s="36">
        <f>IF($B7774="","",IFERROR(VLOOKUP($O7774,Leaders!$A:$B,2,0),"Not Mapped"))</f>
        <v/>
      </c>
      <c r="R7774" s="36">
        <f>IF($B7774="","",IF(COUNTIF(Exclusions!$A:$A,$B7774)&gt;0,"Yes","No"))</f>
        <v/>
      </c>
      <c r="S7774" s="38">
        <f>IF($B7774="","",MIN(1,DAY($A7774)/IF($N7774="Superstore",Settings!$B$5,Settings!$B$4)))</f>
        <v/>
      </c>
      <c r="T7774" s="38">
        <f>IF(OR($B7774="",$G7774="",$S7774=0),"",$G7774/$S7774)</f>
        <v/>
      </c>
      <c r="U7774" s="36">
        <f>IF($T7774="","",IF($T7774&lt;Settings!$B$8,"Critical",IF($T7774&lt;Settings!$B$9,"Semi Critical","Non Critical")))</f>
        <v/>
      </c>
      <c r="V7774" s="28" t="n"/>
      <c r="Z7774">
        <f>IF($B7774="","",IFERROR(VLOOKUP($B7774,'Plan HC for CCA'!$A:$B,2,0),""))</f>
        <v/>
      </c>
      <c r="AA7774">
        <f>IF(OR($B7774="",$Z7774=""),"",IF(N($M7774)&lt;$Z7774,"Delta","No Delta"))</f>
        <v/>
      </c>
      <c r="AB7774">
        <f>IF(OR($B7774="",$Z7774=""),"",MAX(0,$Z7774-N($M7774)))</f>
        <v/>
      </c>
      <c r="AC7774" s="46">
        <f>IF($B7774="","",IFERROR(INDEX('CCA Util %'!$H:$H,MATCH($B7774,'CCA Util %'!$E:$E,0)),""))</f>
        <v/>
      </c>
      <c r="AD7774">
        <f>IF($B7774="","",IFERROR(INDEX('CCA Util %'!$G:$G,MATCH($B7774,'CCA Util %'!$E:$E,0)),""))</f>
        <v/>
      </c>
      <c r="AE7774">
        <f>IF(OR($B7774="",$U7774=""),"",$U7774&amp;" &amp; "&amp;IF(OR($AD7774="",$AD7774=0),"Util NA",$AD7774&amp;" Util"))</f>
        <v/>
      </c>
    </row>
    <row r="7775" ht="15.75" customHeight="1" s="42">
      <c r="A7775" s="41" t="n"/>
      <c r="G7775" s="38" t="n"/>
      <c r="H7775" s="38" t="n"/>
      <c r="I7775" s="38" t="n"/>
      <c r="J7775" s="38" t="n"/>
      <c r="K7775" s="38" t="n"/>
      <c r="L7775" s="38" t="n"/>
      <c r="N7775" s="36">
        <f>IF($B7775="","",IF($C7775="SUPERSTORE","Superstore","DH"))</f>
        <v/>
      </c>
      <c r="O7775" s="36">
        <f>IF($B7775="","",IFERROR(VLOOKUP($B7775,Mapping!$A:$C,2,0),"Not Mapped"))</f>
        <v/>
      </c>
      <c r="P7775" s="36">
        <f>IF($B7775="","",IFERROR(VLOOKUP($B7775,Mapping!$A:$C,3,0),"Not Mapped"))</f>
        <v/>
      </c>
      <c r="Q7775" s="36">
        <f>IF($B7775="","",IFERROR(VLOOKUP($O7775,Leaders!$A:$B,2,0),"Not Mapped"))</f>
        <v/>
      </c>
      <c r="R7775" s="36">
        <f>IF($B7775="","",IF(COUNTIF(Exclusions!$A:$A,$B7775)&gt;0,"Yes","No"))</f>
        <v/>
      </c>
      <c r="S7775" s="38">
        <f>IF($B7775="","",MIN(1,DAY($A7775)/IF($N7775="Superstore",Settings!$B$5,Settings!$B$4)))</f>
        <v/>
      </c>
      <c r="T7775" s="38">
        <f>IF(OR($B7775="",$G7775="",$S7775=0),"",$G7775/$S7775)</f>
        <v/>
      </c>
      <c r="U7775" s="36">
        <f>IF($T7775="","",IF($T7775&lt;Settings!$B$8,"Critical",IF($T7775&lt;Settings!$B$9,"Semi Critical","Non Critical")))</f>
        <v/>
      </c>
      <c r="V7775" s="28" t="n"/>
      <c r="Z7775">
        <f>IF($B7775="","",IFERROR(VLOOKUP($B7775,'Plan HC for CCA'!$A:$B,2,0),""))</f>
        <v/>
      </c>
      <c r="AA7775">
        <f>IF(OR($B7775="",$Z7775=""),"",IF(N($M7775)&lt;$Z7775,"Delta","No Delta"))</f>
        <v/>
      </c>
      <c r="AB7775">
        <f>IF(OR($B7775="",$Z7775=""),"",MAX(0,$Z7775-N($M7775)))</f>
        <v/>
      </c>
      <c r="AC7775" s="46">
        <f>IF($B7775="","",IFERROR(INDEX('CCA Util %'!$H:$H,MATCH($B7775,'CCA Util %'!$E:$E,0)),""))</f>
        <v/>
      </c>
      <c r="AD7775">
        <f>IF($B7775="","",IFERROR(INDEX('CCA Util %'!$G:$G,MATCH($B7775,'CCA Util %'!$E:$E,0)),""))</f>
        <v/>
      </c>
      <c r="AE7775">
        <f>IF(OR($B7775="",$U7775=""),"",$U7775&amp;" &amp; "&amp;IF(OR($AD7775="",$AD7775=0),"Util NA",$AD7775&amp;" Util"))</f>
        <v/>
      </c>
    </row>
    <row r="7776" ht="15.75" customHeight="1" s="42">
      <c r="A7776" s="41" t="n"/>
      <c r="G7776" s="38" t="n"/>
      <c r="H7776" s="38" t="n"/>
      <c r="I7776" s="38" t="n"/>
      <c r="J7776" s="38" t="n"/>
      <c r="K7776" s="38" t="n"/>
      <c r="L7776" s="38" t="n"/>
      <c r="N7776" s="36">
        <f>IF($B7776="","",IF($C7776="SUPERSTORE","Superstore","DH"))</f>
        <v/>
      </c>
      <c r="O7776" s="36">
        <f>IF($B7776="","",IFERROR(VLOOKUP($B7776,Mapping!$A:$C,2,0),"Not Mapped"))</f>
        <v/>
      </c>
      <c r="P7776" s="36">
        <f>IF($B7776="","",IFERROR(VLOOKUP($B7776,Mapping!$A:$C,3,0),"Not Mapped"))</f>
        <v/>
      </c>
      <c r="Q7776" s="36">
        <f>IF($B7776="","",IFERROR(VLOOKUP($O7776,Leaders!$A:$B,2,0),"Not Mapped"))</f>
        <v/>
      </c>
      <c r="R7776" s="36">
        <f>IF($B7776="","",IF(COUNTIF(Exclusions!$A:$A,$B7776)&gt;0,"Yes","No"))</f>
        <v/>
      </c>
      <c r="S7776" s="38">
        <f>IF($B7776="","",MIN(1,DAY($A7776)/IF($N7776="Superstore",Settings!$B$5,Settings!$B$4)))</f>
        <v/>
      </c>
      <c r="T7776" s="38">
        <f>IF(OR($B7776="",$G7776="",$S7776=0),"",$G7776/$S7776)</f>
        <v/>
      </c>
      <c r="U7776" s="36">
        <f>IF($T7776="","",IF($T7776&lt;Settings!$B$8,"Critical",IF($T7776&lt;Settings!$B$9,"Semi Critical","Non Critical")))</f>
        <v/>
      </c>
      <c r="V7776" s="28" t="n"/>
      <c r="Z7776">
        <f>IF($B7776="","",IFERROR(VLOOKUP($B7776,'Plan HC for CCA'!$A:$B,2,0),""))</f>
        <v/>
      </c>
      <c r="AA7776">
        <f>IF(OR($B7776="",$Z7776=""),"",IF(N($M7776)&lt;$Z7776,"Delta","No Delta"))</f>
        <v/>
      </c>
      <c r="AB7776">
        <f>IF(OR($B7776="",$Z7776=""),"",MAX(0,$Z7776-N($M7776)))</f>
        <v/>
      </c>
      <c r="AC7776" s="46">
        <f>IF($B7776="","",IFERROR(INDEX('CCA Util %'!$H:$H,MATCH($B7776,'CCA Util %'!$E:$E,0)),""))</f>
        <v/>
      </c>
      <c r="AD7776">
        <f>IF($B7776="","",IFERROR(INDEX('CCA Util %'!$G:$G,MATCH($B7776,'CCA Util %'!$E:$E,0)),""))</f>
        <v/>
      </c>
      <c r="AE7776">
        <f>IF(OR($B7776="",$U7776=""),"",$U7776&amp;" &amp; "&amp;IF(OR($AD7776="",$AD7776=0),"Util NA",$AD7776&amp;" Util"))</f>
        <v/>
      </c>
    </row>
    <row r="7777" ht="15.75" customHeight="1" s="42">
      <c r="A7777" s="41" t="n"/>
      <c r="G7777" s="38" t="n"/>
      <c r="H7777" s="38" t="n"/>
      <c r="I7777" s="38" t="n"/>
      <c r="J7777" s="38" t="n"/>
      <c r="K7777" s="38" t="n"/>
      <c r="L7777" s="38" t="n"/>
      <c r="N7777" s="36">
        <f>IF($B7777="","",IF($C7777="SUPERSTORE","Superstore","DH"))</f>
        <v/>
      </c>
      <c r="O7777" s="36">
        <f>IF($B7777="","",IFERROR(VLOOKUP($B7777,Mapping!$A:$C,2,0),"Not Mapped"))</f>
        <v/>
      </c>
      <c r="P7777" s="36">
        <f>IF($B7777="","",IFERROR(VLOOKUP($B7777,Mapping!$A:$C,3,0),"Not Mapped"))</f>
        <v/>
      </c>
      <c r="Q7777" s="36">
        <f>IF($B7777="","",IFERROR(VLOOKUP($O7777,Leaders!$A:$B,2,0),"Not Mapped"))</f>
        <v/>
      </c>
      <c r="R7777" s="36">
        <f>IF($B7777="","",IF(COUNTIF(Exclusions!$A:$A,$B7777)&gt;0,"Yes","No"))</f>
        <v/>
      </c>
      <c r="S7777" s="38">
        <f>IF($B7777="","",MIN(1,DAY($A7777)/IF($N7777="Superstore",Settings!$B$5,Settings!$B$4)))</f>
        <v/>
      </c>
      <c r="T7777" s="38">
        <f>IF(OR($B7777="",$G7777="",$S7777=0),"",$G7777/$S7777)</f>
        <v/>
      </c>
      <c r="U7777" s="36">
        <f>IF($T7777="","",IF($T7777&lt;Settings!$B$8,"Critical",IF($T7777&lt;Settings!$B$9,"Semi Critical","Non Critical")))</f>
        <v/>
      </c>
      <c r="V7777" s="28" t="n"/>
      <c r="Z7777">
        <f>IF($B7777="","",IFERROR(VLOOKUP($B7777,'Plan HC for CCA'!$A:$B,2,0),""))</f>
        <v/>
      </c>
      <c r="AA7777">
        <f>IF(OR($B7777="",$Z7777=""),"",IF(N($M7777)&lt;$Z7777,"Delta","No Delta"))</f>
        <v/>
      </c>
      <c r="AB7777">
        <f>IF(OR($B7777="",$Z7777=""),"",MAX(0,$Z7777-N($M7777)))</f>
        <v/>
      </c>
      <c r="AC7777" s="46">
        <f>IF($B7777="","",IFERROR(INDEX('CCA Util %'!$H:$H,MATCH($B7777,'CCA Util %'!$E:$E,0)),""))</f>
        <v/>
      </c>
      <c r="AD7777">
        <f>IF($B7777="","",IFERROR(INDEX('CCA Util %'!$G:$G,MATCH($B7777,'CCA Util %'!$E:$E,0)),""))</f>
        <v/>
      </c>
      <c r="AE7777">
        <f>IF(OR($B7777="",$U7777=""),"",$U7777&amp;" &amp; "&amp;IF(OR($AD7777="",$AD7777=0),"Util NA",$AD7777&amp;" Util"))</f>
        <v/>
      </c>
    </row>
    <row r="7778" ht="15.75" customHeight="1" s="42">
      <c r="A7778" s="41" t="n"/>
      <c r="G7778" s="38" t="n"/>
      <c r="H7778" s="38" t="n"/>
      <c r="I7778" s="38" t="n"/>
      <c r="J7778" s="38" t="n"/>
      <c r="K7778" s="38" t="n"/>
      <c r="L7778" s="38" t="n"/>
      <c r="N7778" s="36">
        <f>IF($B7778="","",IF($C7778="SUPERSTORE","Superstore","DH"))</f>
        <v/>
      </c>
      <c r="O7778" s="36">
        <f>IF($B7778="","",IFERROR(VLOOKUP($B7778,Mapping!$A:$C,2,0),"Not Mapped"))</f>
        <v/>
      </c>
      <c r="P7778" s="36">
        <f>IF($B7778="","",IFERROR(VLOOKUP($B7778,Mapping!$A:$C,3,0),"Not Mapped"))</f>
        <v/>
      </c>
      <c r="Q7778" s="36">
        <f>IF($B7778="","",IFERROR(VLOOKUP($O7778,Leaders!$A:$B,2,0),"Not Mapped"))</f>
        <v/>
      </c>
      <c r="R7778" s="36">
        <f>IF($B7778="","",IF(COUNTIF(Exclusions!$A:$A,$B7778)&gt;0,"Yes","No"))</f>
        <v/>
      </c>
      <c r="S7778" s="38">
        <f>IF($B7778="","",MIN(1,DAY($A7778)/IF($N7778="Superstore",Settings!$B$5,Settings!$B$4)))</f>
        <v/>
      </c>
      <c r="T7778" s="38">
        <f>IF(OR($B7778="",$G7778="",$S7778=0),"",$G7778/$S7778)</f>
        <v/>
      </c>
      <c r="U7778" s="36">
        <f>IF($T7778="","",IF($T7778&lt;Settings!$B$8,"Critical",IF($T7778&lt;Settings!$B$9,"Semi Critical","Non Critical")))</f>
        <v/>
      </c>
      <c r="V7778" s="28" t="n"/>
      <c r="Z7778">
        <f>IF($B7778="","",IFERROR(VLOOKUP($B7778,'Plan HC for CCA'!$A:$B,2,0),""))</f>
        <v/>
      </c>
      <c r="AA7778">
        <f>IF(OR($B7778="",$Z7778=""),"",IF(N($M7778)&lt;$Z7778,"Delta","No Delta"))</f>
        <v/>
      </c>
      <c r="AB7778">
        <f>IF(OR($B7778="",$Z7778=""),"",MAX(0,$Z7778-N($M7778)))</f>
        <v/>
      </c>
      <c r="AC7778" s="46">
        <f>IF($B7778="","",IFERROR(INDEX('CCA Util %'!$H:$H,MATCH($B7778,'CCA Util %'!$E:$E,0)),""))</f>
        <v/>
      </c>
      <c r="AD7778">
        <f>IF($B7778="","",IFERROR(INDEX('CCA Util %'!$G:$G,MATCH($B7778,'CCA Util %'!$E:$E,0)),""))</f>
        <v/>
      </c>
      <c r="AE7778">
        <f>IF(OR($B7778="",$U7778=""),"",$U7778&amp;" &amp; "&amp;IF(OR($AD7778="",$AD7778=0),"Util NA",$AD7778&amp;" Util"))</f>
        <v/>
      </c>
    </row>
    <row r="7779" ht="15.75" customHeight="1" s="42">
      <c r="A7779" s="41" t="n"/>
      <c r="G7779" s="38" t="n"/>
      <c r="H7779" s="38" t="n"/>
      <c r="I7779" s="38" t="n"/>
      <c r="J7779" s="38" t="n"/>
      <c r="K7779" s="38" t="n"/>
      <c r="L7779" s="38" t="n"/>
      <c r="N7779" s="36">
        <f>IF($B7779="","",IF($C7779="SUPERSTORE","Superstore","DH"))</f>
        <v/>
      </c>
      <c r="O7779" s="36">
        <f>IF($B7779="","",IFERROR(VLOOKUP($B7779,Mapping!$A:$C,2,0),"Not Mapped"))</f>
        <v/>
      </c>
      <c r="P7779" s="36">
        <f>IF($B7779="","",IFERROR(VLOOKUP($B7779,Mapping!$A:$C,3,0),"Not Mapped"))</f>
        <v/>
      </c>
      <c r="Q7779" s="36">
        <f>IF($B7779="","",IFERROR(VLOOKUP($O7779,Leaders!$A:$B,2,0),"Not Mapped"))</f>
        <v/>
      </c>
      <c r="R7779" s="36">
        <f>IF($B7779="","",IF(COUNTIF(Exclusions!$A:$A,$B7779)&gt;0,"Yes","No"))</f>
        <v/>
      </c>
      <c r="S7779" s="38">
        <f>IF($B7779="","",MIN(1,DAY($A7779)/IF($N7779="Superstore",Settings!$B$5,Settings!$B$4)))</f>
        <v/>
      </c>
      <c r="T7779" s="38">
        <f>IF(OR($B7779="",$G7779="",$S7779=0),"",$G7779/$S7779)</f>
        <v/>
      </c>
      <c r="U7779" s="36">
        <f>IF($T7779="","",IF($T7779&lt;Settings!$B$8,"Critical",IF($T7779&lt;Settings!$B$9,"Semi Critical","Non Critical")))</f>
        <v/>
      </c>
      <c r="V7779" s="28" t="n"/>
      <c r="Z7779">
        <f>IF($B7779="","",IFERROR(VLOOKUP($B7779,'Plan HC for CCA'!$A:$B,2,0),""))</f>
        <v/>
      </c>
      <c r="AA7779">
        <f>IF(OR($B7779="",$Z7779=""),"",IF(N($M7779)&lt;$Z7779,"Delta","No Delta"))</f>
        <v/>
      </c>
      <c r="AB7779">
        <f>IF(OR($B7779="",$Z7779=""),"",MAX(0,$Z7779-N($M7779)))</f>
        <v/>
      </c>
      <c r="AC7779" s="46">
        <f>IF($B7779="","",IFERROR(INDEX('CCA Util %'!$H:$H,MATCH($B7779,'CCA Util %'!$E:$E,0)),""))</f>
        <v/>
      </c>
      <c r="AD7779">
        <f>IF($B7779="","",IFERROR(INDEX('CCA Util %'!$G:$G,MATCH($B7779,'CCA Util %'!$E:$E,0)),""))</f>
        <v/>
      </c>
      <c r="AE7779">
        <f>IF(OR($B7779="",$U7779=""),"",$U7779&amp;" &amp; "&amp;IF(OR($AD7779="",$AD7779=0),"Util NA",$AD7779&amp;" Util"))</f>
        <v/>
      </c>
    </row>
    <row r="7780" ht="15.75" customHeight="1" s="42">
      <c r="A7780" s="41" t="n"/>
      <c r="G7780" s="38" t="n"/>
      <c r="H7780" s="38" t="n"/>
      <c r="I7780" s="38" t="n"/>
      <c r="J7780" s="38" t="n"/>
      <c r="K7780" s="38" t="n"/>
      <c r="L7780" s="38" t="n"/>
      <c r="N7780" s="36">
        <f>IF($B7780="","",IF($C7780="SUPERSTORE","Superstore","DH"))</f>
        <v/>
      </c>
      <c r="O7780" s="36">
        <f>IF($B7780="","",IFERROR(VLOOKUP($B7780,Mapping!$A:$C,2,0),"Not Mapped"))</f>
        <v/>
      </c>
      <c r="P7780" s="36">
        <f>IF($B7780="","",IFERROR(VLOOKUP($B7780,Mapping!$A:$C,3,0),"Not Mapped"))</f>
        <v/>
      </c>
      <c r="Q7780" s="36">
        <f>IF($B7780="","",IFERROR(VLOOKUP($O7780,Leaders!$A:$B,2,0),"Not Mapped"))</f>
        <v/>
      </c>
      <c r="R7780" s="36">
        <f>IF($B7780="","",IF(COUNTIF(Exclusions!$A:$A,$B7780)&gt;0,"Yes","No"))</f>
        <v/>
      </c>
      <c r="S7780" s="38">
        <f>IF($B7780="","",MIN(1,DAY($A7780)/IF($N7780="Superstore",Settings!$B$5,Settings!$B$4)))</f>
        <v/>
      </c>
      <c r="T7780" s="38">
        <f>IF(OR($B7780="",$G7780="",$S7780=0),"",$G7780/$S7780)</f>
        <v/>
      </c>
      <c r="U7780" s="36">
        <f>IF($T7780="","",IF($T7780&lt;Settings!$B$8,"Critical",IF($T7780&lt;Settings!$B$9,"Semi Critical","Non Critical")))</f>
        <v/>
      </c>
      <c r="V7780" s="28" t="n"/>
      <c r="Z7780">
        <f>IF($B7780="","",IFERROR(VLOOKUP($B7780,'Plan HC for CCA'!$A:$B,2,0),""))</f>
        <v/>
      </c>
      <c r="AA7780">
        <f>IF(OR($B7780="",$Z7780=""),"",IF(N($M7780)&lt;$Z7780,"Delta","No Delta"))</f>
        <v/>
      </c>
      <c r="AB7780">
        <f>IF(OR($B7780="",$Z7780=""),"",MAX(0,$Z7780-N($M7780)))</f>
        <v/>
      </c>
      <c r="AC7780" s="46">
        <f>IF($B7780="","",IFERROR(INDEX('CCA Util %'!$H:$H,MATCH($B7780,'CCA Util %'!$E:$E,0)),""))</f>
        <v/>
      </c>
      <c r="AD7780">
        <f>IF($B7780="","",IFERROR(INDEX('CCA Util %'!$G:$G,MATCH($B7780,'CCA Util %'!$E:$E,0)),""))</f>
        <v/>
      </c>
      <c r="AE7780">
        <f>IF(OR($B7780="",$U7780=""),"",$U7780&amp;" &amp; "&amp;IF(OR($AD7780="",$AD7780=0),"Util NA",$AD7780&amp;" Util"))</f>
        <v/>
      </c>
    </row>
    <row r="7781" ht="15.75" customHeight="1" s="42">
      <c r="A7781" s="41" t="n"/>
      <c r="G7781" s="38" t="n"/>
      <c r="H7781" s="38" t="n"/>
      <c r="I7781" s="38" t="n"/>
      <c r="J7781" s="38" t="n"/>
      <c r="K7781" s="38" t="n"/>
      <c r="L7781" s="38" t="n"/>
      <c r="N7781" s="36">
        <f>IF($B7781="","",IF($C7781="SUPERSTORE","Superstore","DH"))</f>
        <v/>
      </c>
      <c r="O7781" s="36">
        <f>IF($B7781="","",IFERROR(VLOOKUP($B7781,Mapping!$A:$C,2,0),"Not Mapped"))</f>
        <v/>
      </c>
      <c r="P7781" s="36">
        <f>IF($B7781="","",IFERROR(VLOOKUP($B7781,Mapping!$A:$C,3,0),"Not Mapped"))</f>
        <v/>
      </c>
      <c r="Q7781" s="36">
        <f>IF($B7781="","",IFERROR(VLOOKUP($O7781,Leaders!$A:$B,2,0),"Not Mapped"))</f>
        <v/>
      </c>
      <c r="R7781" s="36">
        <f>IF($B7781="","",IF(COUNTIF(Exclusions!$A:$A,$B7781)&gt;0,"Yes","No"))</f>
        <v/>
      </c>
      <c r="S7781" s="38">
        <f>IF($B7781="","",MIN(1,DAY($A7781)/IF($N7781="Superstore",Settings!$B$5,Settings!$B$4)))</f>
        <v/>
      </c>
      <c r="T7781" s="38">
        <f>IF(OR($B7781="",$G7781="",$S7781=0),"",$G7781/$S7781)</f>
        <v/>
      </c>
      <c r="U7781" s="36">
        <f>IF($T7781="","",IF($T7781&lt;Settings!$B$8,"Critical",IF($T7781&lt;Settings!$B$9,"Semi Critical","Non Critical")))</f>
        <v/>
      </c>
      <c r="V7781" s="28" t="n"/>
      <c r="Z7781">
        <f>IF($B7781="","",IFERROR(VLOOKUP($B7781,'Plan HC for CCA'!$A:$B,2,0),""))</f>
        <v/>
      </c>
      <c r="AA7781">
        <f>IF(OR($B7781="",$Z7781=""),"",IF(N($M7781)&lt;$Z7781,"Delta","No Delta"))</f>
        <v/>
      </c>
      <c r="AB7781">
        <f>IF(OR($B7781="",$Z7781=""),"",MAX(0,$Z7781-N($M7781)))</f>
        <v/>
      </c>
      <c r="AC7781" s="46">
        <f>IF($B7781="","",IFERROR(INDEX('CCA Util %'!$H:$H,MATCH($B7781,'CCA Util %'!$E:$E,0)),""))</f>
        <v/>
      </c>
      <c r="AD7781">
        <f>IF($B7781="","",IFERROR(INDEX('CCA Util %'!$G:$G,MATCH($B7781,'CCA Util %'!$E:$E,0)),""))</f>
        <v/>
      </c>
      <c r="AE7781">
        <f>IF(OR($B7781="",$U7781=""),"",$U7781&amp;" &amp; "&amp;IF(OR($AD7781="",$AD7781=0),"Util NA",$AD7781&amp;" Util"))</f>
        <v/>
      </c>
    </row>
    <row r="7782" ht="15.75" customHeight="1" s="42">
      <c r="A7782" s="41" t="n"/>
      <c r="G7782" s="38" t="n"/>
      <c r="H7782" s="38" t="n"/>
      <c r="I7782" s="38" t="n"/>
      <c r="J7782" s="38" t="n"/>
      <c r="K7782" s="38" t="n"/>
      <c r="L7782" s="38" t="n"/>
      <c r="N7782" s="36">
        <f>IF($B7782="","",IF($C7782="SUPERSTORE","Superstore","DH"))</f>
        <v/>
      </c>
      <c r="O7782" s="36">
        <f>IF($B7782="","",IFERROR(VLOOKUP($B7782,Mapping!$A:$C,2,0),"Not Mapped"))</f>
        <v/>
      </c>
      <c r="P7782" s="36">
        <f>IF($B7782="","",IFERROR(VLOOKUP($B7782,Mapping!$A:$C,3,0),"Not Mapped"))</f>
        <v/>
      </c>
      <c r="Q7782" s="36">
        <f>IF($B7782="","",IFERROR(VLOOKUP($O7782,Leaders!$A:$B,2,0),"Not Mapped"))</f>
        <v/>
      </c>
      <c r="R7782" s="36">
        <f>IF($B7782="","",IF(COUNTIF(Exclusions!$A:$A,$B7782)&gt;0,"Yes","No"))</f>
        <v/>
      </c>
      <c r="S7782" s="38">
        <f>IF($B7782="","",MIN(1,DAY($A7782)/IF($N7782="Superstore",Settings!$B$5,Settings!$B$4)))</f>
        <v/>
      </c>
      <c r="T7782" s="38">
        <f>IF(OR($B7782="",$G7782="",$S7782=0),"",$G7782/$S7782)</f>
        <v/>
      </c>
      <c r="U7782" s="36">
        <f>IF($T7782="","",IF($T7782&lt;Settings!$B$8,"Critical",IF($T7782&lt;Settings!$B$9,"Semi Critical","Non Critical")))</f>
        <v/>
      </c>
      <c r="V7782" s="28" t="n"/>
      <c r="Z7782">
        <f>IF($B7782="","",IFERROR(VLOOKUP($B7782,'Plan HC for CCA'!$A:$B,2,0),""))</f>
        <v/>
      </c>
      <c r="AA7782">
        <f>IF(OR($B7782="",$Z7782=""),"",IF(N($M7782)&lt;$Z7782,"Delta","No Delta"))</f>
        <v/>
      </c>
      <c r="AB7782">
        <f>IF(OR($B7782="",$Z7782=""),"",MAX(0,$Z7782-N($M7782)))</f>
        <v/>
      </c>
      <c r="AC7782" s="46">
        <f>IF($B7782="","",IFERROR(INDEX('CCA Util %'!$H:$H,MATCH($B7782,'CCA Util %'!$E:$E,0)),""))</f>
        <v/>
      </c>
      <c r="AD7782">
        <f>IF($B7782="","",IFERROR(INDEX('CCA Util %'!$G:$G,MATCH($B7782,'CCA Util %'!$E:$E,0)),""))</f>
        <v/>
      </c>
      <c r="AE7782">
        <f>IF(OR($B7782="",$U7782=""),"",$U7782&amp;" &amp; "&amp;IF(OR($AD7782="",$AD7782=0),"Util NA",$AD7782&amp;" Util"))</f>
        <v/>
      </c>
    </row>
    <row r="7783" ht="15.75" customHeight="1" s="42">
      <c r="A7783" s="41" t="n"/>
      <c r="G7783" s="38" t="n"/>
      <c r="H7783" s="38" t="n"/>
      <c r="I7783" s="38" t="n"/>
      <c r="J7783" s="38" t="n"/>
      <c r="K7783" s="38" t="n"/>
      <c r="L7783" s="38" t="n"/>
      <c r="N7783" s="36">
        <f>IF($B7783="","",IF($C7783="SUPERSTORE","Superstore","DH"))</f>
        <v/>
      </c>
      <c r="O7783" s="36">
        <f>IF($B7783="","",IFERROR(VLOOKUP($B7783,Mapping!$A:$C,2,0),"Not Mapped"))</f>
        <v/>
      </c>
      <c r="P7783" s="36">
        <f>IF($B7783="","",IFERROR(VLOOKUP($B7783,Mapping!$A:$C,3,0),"Not Mapped"))</f>
        <v/>
      </c>
      <c r="Q7783" s="36">
        <f>IF($B7783="","",IFERROR(VLOOKUP($O7783,Leaders!$A:$B,2,0),"Not Mapped"))</f>
        <v/>
      </c>
      <c r="R7783" s="36">
        <f>IF($B7783="","",IF(COUNTIF(Exclusions!$A:$A,$B7783)&gt;0,"Yes","No"))</f>
        <v/>
      </c>
      <c r="S7783" s="38">
        <f>IF($B7783="","",MIN(1,DAY($A7783)/IF($N7783="Superstore",Settings!$B$5,Settings!$B$4)))</f>
        <v/>
      </c>
      <c r="T7783" s="38">
        <f>IF(OR($B7783="",$G7783="",$S7783=0),"",$G7783/$S7783)</f>
        <v/>
      </c>
      <c r="U7783" s="36">
        <f>IF($T7783="","",IF($T7783&lt;Settings!$B$8,"Critical",IF($T7783&lt;Settings!$B$9,"Semi Critical","Non Critical")))</f>
        <v/>
      </c>
      <c r="V7783" s="28" t="n"/>
      <c r="Z7783">
        <f>IF($B7783="","",IFERROR(VLOOKUP($B7783,'Plan HC for CCA'!$A:$B,2,0),""))</f>
        <v/>
      </c>
      <c r="AA7783">
        <f>IF(OR($B7783="",$Z7783=""),"",IF(N($M7783)&lt;$Z7783,"Delta","No Delta"))</f>
        <v/>
      </c>
      <c r="AB7783">
        <f>IF(OR($B7783="",$Z7783=""),"",MAX(0,$Z7783-N($M7783)))</f>
        <v/>
      </c>
      <c r="AC7783" s="46">
        <f>IF($B7783="","",IFERROR(INDEX('CCA Util %'!$H:$H,MATCH($B7783,'CCA Util %'!$E:$E,0)),""))</f>
        <v/>
      </c>
      <c r="AD7783">
        <f>IF($B7783="","",IFERROR(INDEX('CCA Util %'!$G:$G,MATCH($B7783,'CCA Util %'!$E:$E,0)),""))</f>
        <v/>
      </c>
      <c r="AE7783">
        <f>IF(OR($B7783="",$U7783=""),"",$U7783&amp;" &amp; "&amp;IF(OR($AD7783="",$AD7783=0),"Util NA",$AD7783&amp;" Util"))</f>
        <v/>
      </c>
    </row>
    <row r="7784" ht="15.75" customHeight="1" s="42">
      <c r="A7784" s="41" t="n"/>
      <c r="G7784" s="38" t="n"/>
      <c r="H7784" s="38" t="n"/>
      <c r="I7784" s="38" t="n"/>
      <c r="J7784" s="38" t="n"/>
      <c r="K7784" s="38" t="n"/>
      <c r="L7784" s="38" t="n"/>
      <c r="N7784" s="36">
        <f>IF($B7784="","",IF($C7784="SUPERSTORE","Superstore","DH"))</f>
        <v/>
      </c>
      <c r="O7784" s="36">
        <f>IF($B7784="","",IFERROR(VLOOKUP($B7784,Mapping!$A:$C,2,0),"Not Mapped"))</f>
        <v/>
      </c>
      <c r="P7784" s="36">
        <f>IF($B7784="","",IFERROR(VLOOKUP($B7784,Mapping!$A:$C,3,0),"Not Mapped"))</f>
        <v/>
      </c>
      <c r="Q7784" s="36">
        <f>IF($B7784="","",IFERROR(VLOOKUP($O7784,Leaders!$A:$B,2,0),"Not Mapped"))</f>
        <v/>
      </c>
      <c r="R7784" s="36">
        <f>IF($B7784="","",IF(COUNTIF(Exclusions!$A:$A,$B7784)&gt;0,"Yes","No"))</f>
        <v/>
      </c>
      <c r="S7784" s="38">
        <f>IF($B7784="","",MIN(1,DAY($A7784)/IF($N7784="Superstore",Settings!$B$5,Settings!$B$4)))</f>
        <v/>
      </c>
      <c r="T7784" s="38">
        <f>IF(OR($B7784="",$G7784="",$S7784=0),"",$G7784/$S7784)</f>
        <v/>
      </c>
      <c r="U7784" s="36">
        <f>IF($T7784="","",IF($T7784&lt;Settings!$B$8,"Critical",IF($T7784&lt;Settings!$B$9,"Semi Critical","Non Critical")))</f>
        <v/>
      </c>
      <c r="V7784" s="28" t="n"/>
      <c r="Z7784">
        <f>IF($B7784="","",IFERROR(VLOOKUP($B7784,'Plan HC for CCA'!$A:$B,2,0),""))</f>
        <v/>
      </c>
      <c r="AA7784">
        <f>IF(OR($B7784="",$Z7784=""),"",IF(N($M7784)&lt;$Z7784,"Delta","No Delta"))</f>
        <v/>
      </c>
      <c r="AB7784">
        <f>IF(OR($B7784="",$Z7784=""),"",MAX(0,$Z7784-N($M7784)))</f>
        <v/>
      </c>
      <c r="AC7784" s="46">
        <f>IF($B7784="","",IFERROR(INDEX('CCA Util %'!$H:$H,MATCH($B7784,'CCA Util %'!$E:$E,0)),""))</f>
        <v/>
      </c>
      <c r="AD7784">
        <f>IF($B7784="","",IFERROR(INDEX('CCA Util %'!$G:$G,MATCH($B7784,'CCA Util %'!$E:$E,0)),""))</f>
        <v/>
      </c>
      <c r="AE7784">
        <f>IF(OR($B7784="",$U7784=""),"",$U7784&amp;" &amp; "&amp;IF(OR($AD7784="",$AD7784=0),"Util NA",$AD7784&amp;" Util"))</f>
        <v/>
      </c>
    </row>
    <row r="7785" ht="15.75" customHeight="1" s="42">
      <c r="A7785" s="41" t="n"/>
      <c r="G7785" s="38" t="n"/>
      <c r="H7785" s="38" t="n"/>
      <c r="I7785" s="38" t="n"/>
      <c r="J7785" s="38" t="n"/>
      <c r="K7785" s="38" t="n"/>
      <c r="L7785" s="38" t="n"/>
      <c r="N7785" s="36">
        <f>IF($B7785="","",IF($C7785="SUPERSTORE","Superstore","DH"))</f>
        <v/>
      </c>
      <c r="O7785" s="36">
        <f>IF($B7785="","",IFERROR(VLOOKUP($B7785,Mapping!$A:$C,2,0),"Not Mapped"))</f>
        <v/>
      </c>
      <c r="P7785" s="36">
        <f>IF($B7785="","",IFERROR(VLOOKUP($B7785,Mapping!$A:$C,3,0),"Not Mapped"))</f>
        <v/>
      </c>
      <c r="Q7785" s="36">
        <f>IF($B7785="","",IFERROR(VLOOKUP($O7785,Leaders!$A:$B,2,0),"Not Mapped"))</f>
        <v/>
      </c>
      <c r="R7785" s="36">
        <f>IF($B7785="","",IF(COUNTIF(Exclusions!$A:$A,$B7785)&gt;0,"Yes","No"))</f>
        <v/>
      </c>
      <c r="S7785" s="38">
        <f>IF($B7785="","",MIN(1,DAY($A7785)/IF($N7785="Superstore",Settings!$B$5,Settings!$B$4)))</f>
        <v/>
      </c>
      <c r="T7785" s="38">
        <f>IF(OR($B7785="",$G7785="",$S7785=0),"",$G7785/$S7785)</f>
        <v/>
      </c>
      <c r="U7785" s="36">
        <f>IF($T7785="","",IF($T7785&lt;Settings!$B$8,"Critical",IF($T7785&lt;Settings!$B$9,"Semi Critical","Non Critical")))</f>
        <v/>
      </c>
      <c r="V7785" s="28" t="n"/>
      <c r="Z7785">
        <f>IF($B7785="","",IFERROR(VLOOKUP($B7785,'Plan HC for CCA'!$A:$B,2,0),""))</f>
        <v/>
      </c>
      <c r="AA7785">
        <f>IF(OR($B7785="",$Z7785=""),"",IF(N($M7785)&lt;$Z7785,"Delta","No Delta"))</f>
        <v/>
      </c>
      <c r="AB7785">
        <f>IF(OR($B7785="",$Z7785=""),"",MAX(0,$Z7785-N($M7785)))</f>
        <v/>
      </c>
      <c r="AC7785" s="46">
        <f>IF($B7785="","",IFERROR(INDEX('CCA Util %'!$H:$H,MATCH($B7785,'CCA Util %'!$E:$E,0)),""))</f>
        <v/>
      </c>
      <c r="AD7785">
        <f>IF($B7785="","",IFERROR(INDEX('CCA Util %'!$G:$G,MATCH($B7785,'CCA Util %'!$E:$E,0)),""))</f>
        <v/>
      </c>
      <c r="AE7785">
        <f>IF(OR($B7785="",$U7785=""),"",$U7785&amp;" &amp; "&amp;IF(OR($AD7785="",$AD7785=0),"Util NA",$AD7785&amp;" Util"))</f>
        <v/>
      </c>
    </row>
    <row r="7786" ht="15.75" customHeight="1" s="42">
      <c r="A7786" s="41" t="n"/>
      <c r="G7786" s="38" t="n"/>
      <c r="H7786" s="38" t="n"/>
      <c r="I7786" s="38" t="n"/>
      <c r="J7786" s="38" t="n"/>
      <c r="K7786" s="38" t="n"/>
      <c r="L7786" s="38" t="n"/>
      <c r="N7786" s="36">
        <f>IF($B7786="","",IF($C7786="SUPERSTORE","Superstore","DH"))</f>
        <v/>
      </c>
      <c r="O7786" s="36">
        <f>IF($B7786="","",IFERROR(VLOOKUP($B7786,Mapping!$A:$C,2,0),"Not Mapped"))</f>
        <v/>
      </c>
      <c r="P7786" s="36">
        <f>IF($B7786="","",IFERROR(VLOOKUP($B7786,Mapping!$A:$C,3,0),"Not Mapped"))</f>
        <v/>
      </c>
      <c r="Q7786" s="36">
        <f>IF($B7786="","",IFERROR(VLOOKUP($O7786,Leaders!$A:$B,2,0),"Not Mapped"))</f>
        <v/>
      </c>
      <c r="R7786" s="36">
        <f>IF($B7786="","",IF(COUNTIF(Exclusions!$A:$A,$B7786)&gt;0,"Yes","No"))</f>
        <v/>
      </c>
      <c r="S7786" s="38">
        <f>IF($B7786="","",MIN(1,DAY($A7786)/IF($N7786="Superstore",Settings!$B$5,Settings!$B$4)))</f>
        <v/>
      </c>
      <c r="T7786" s="38">
        <f>IF(OR($B7786="",$G7786="",$S7786=0),"",$G7786/$S7786)</f>
        <v/>
      </c>
      <c r="U7786" s="36">
        <f>IF($T7786="","",IF($T7786&lt;Settings!$B$8,"Critical",IF($T7786&lt;Settings!$B$9,"Semi Critical","Non Critical")))</f>
        <v/>
      </c>
      <c r="V7786" s="28" t="n"/>
      <c r="Z7786">
        <f>IF($B7786="","",IFERROR(VLOOKUP($B7786,'Plan HC for CCA'!$A:$B,2,0),""))</f>
        <v/>
      </c>
      <c r="AA7786">
        <f>IF(OR($B7786="",$Z7786=""),"",IF(N($M7786)&lt;$Z7786,"Delta","No Delta"))</f>
        <v/>
      </c>
      <c r="AB7786">
        <f>IF(OR($B7786="",$Z7786=""),"",MAX(0,$Z7786-N($M7786)))</f>
        <v/>
      </c>
      <c r="AC7786" s="46">
        <f>IF($B7786="","",IFERROR(INDEX('CCA Util %'!$H:$H,MATCH($B7786,'CCA Util %'!$E:$E,0)),""))</f>
        <v/>
      </c>
      <c r="AD7786">
        <f>IF($B7786="","",IFERROR(INDEX('CCA Util %'!$G:$G,MATCH($B7786,'CCA Util %'!$E:$E,0)),""))</f>
        <v/>
      </c>
      <c r="AE7786">
        <f>IF(OR($B7786="",$U7786=""),"",$U7786&amp;" &amp; "&amp;IF(OR($AD7786="",$AD7786=0),"Util NA",$AD7786&amp;" Util"))</f>
        <v/>
      </c>
    </row>
    <row r="7787" ht="15.75" customHeight="1" s="42">
      <c r="A7787" s="41" t="n"/>
      <c r="G7787" s="38" t="n"/>
      <c r="H7787" s="38" t="n"/>
      <c r="I7787" s="38" t="n"/>
      <c r="J7787" s="38" t="n"/>
      <c r="K7787" s="38" t="n"/>
      <c r="L7787" s="38" t="n"/>
      <c r="N7787" s="36">
        <f>IF($B7787="","",IF($C7787="SUPERSTORE","Superstore","DH"))</f>
        <v/>
      </c>
      <c r="O7787" s="36">
        <f>IF($B7787="","",IFERROR(VLOOKUP($B7787,Mapping!$A:$C,2,0),"Not Mapped"))</f>
        <v/>
      </c>
      <c r="P7787" s="36">
        <f>IF($B7787="","",IFERROR(VLOOKUP($B7787,Mapping!$A:$C,3,0),"Not Mapped"))</f>
        <v/>
      </c>
      <c r="Q7787" s="36">
        <f>IF($B7787="","",IFERROR(VLOOKUP($O7787,Leaders!$A:$B,2,0),"Not Mapped"))</f>
        <v/>
      </c>
      <c r="R7787" s="36">
        <f>IF($B7787="","",IF(COUNTIF(Exclusions!$A:$A,$B7787)&gt;0,"Yes","No"))</f>
        <v/>
      </c>
      <c r="S7787" s="38">
        <f>IF($B7787="","",MIN(1,DAY($A7787)/IF($N7787="Superstore",Settings!$B$5,Settings!$B$4)))</f>
        <v/>
      </c>
      <c r="T7787" s="38">
        <f>IF(OR($B7787="",$G7787="",$S7787=0),"",$G7787/$S7787)</f>
        <v/>
      </c>
      <c r="U7787" s="36">
        <f>IF($T7787="","",IF($T7787&lt;Settings!$B$8,"Critical",IF($T7787&lt;Settings!$B$9,"Semi Critical","Non Critical")))</f>
        <v/>
      </c>
      <c r="V7787" s="28" t="n"/>
      <c r="Z7787">
        <f>IF($B7787="","",IFERROR(VLOOKUP($B7787,'Plan HC for CCA'!$A:$B,2,0),""))</f>
        <v/>
      </c>
      <c r="AA7787">
        <f>IF(OR($B7787="",$Z7787=""),"",IF(N($M7787)&lt;$Z7787,"Delta","No Delta"))</f>
        <v/>
      </c>
      <c r="AB7787">
        <f>IF(OR($B7787="",$Z7787=""),"",MAX(0,$Z7787-N($M7787)))</f>
        <v/>
      </c>
      <c r="AC7787" s="46">
        <f>IF($B7787="","",IFERROR(INDEX('CCA Util %'!$H:$H,MATCH($B7787,'CCA Util %'!$E:$E,0)),""))</f>
        <v/>
      </c>
      <c r="AD7787">
        <f>IF($B7787="","",IFERROR(INDEX('CCA Util %'!$G:$G,MATCH($B7787,'CCA Util %'!$E:$E,0)),""))</f>
        <v/>
      </c>
      <c r="AE7787">
        <f>IF(OR($B7787="",$U7787=""),"",$U7787&amp;" &amp; "&amp;IF(OR($AD7787="",$AD7787=0),"Util NA",$AD7787&amp;" Util"))</f>
        <v/>
      </c>
    </row>
    <row r="7788" ht="15.75" customHeight="1" s="42">
      <c r="A7788" s="41" t="n"/>
      <c r="G7788" s="38" t="n"/>
      <c r="H7788" s="38" t="n"/>
      <c r="I7788" s="38" t="n"/>
      <c r="J7788" s="38" t="n"/>
      <c r="K7788" s="38" t="n"/>
      <c r="L7788" s="38" t="n"/>
      <c r="N7788" s="36">
        <f>IF($B7788="","",IF($C7788="SUPERSTORE","Superstore","DH"))</f>
        <v/>
      </c>
      <c r="O7788" s="36">
        <f>IF($B7788="","",IFERROR(VLOOKUP($B7788,Mapping!$A:$C,2,0),"Not Mapped"))</f>
        <v/>
      </c>
      <c r="P7788" s="36">
        <f>IF($B7788="","",IFERROR(VLOOKUP($B7788,Mapping!$A:$C,3,0),"Not Mapped"))</f>
        <v/>
      </c>
      <c r="Q7788" s="36">
        <f>IF($B7788="","",IFERROR(VLOOKUP($O7788,Leaders!$A:$B,2,0),"Not Mapped"))</f>
        <v/>
      </c>
      <c r="R7788" s="36">
        <f>IF($B7788="","",IF(COUNTIF(Exclusions!$A:$A,$B7788)&gt;0,"Yes","No"))</f>
        <v/>
      </c>
      <c r="S7788" s="38">
        <f>IF($B7788="","",MIN(1,DAY($A7788)/IF($N7788="Superstore",Settings!$B$5,Settings!$B$4)))</f>
        <v/>
      </c>
      <c r="T7788" s="38">
        <f>IF(OR($B7788="",$G7788="",$S7788=0),"",$G7788/$S7788)</f>
        <v/>
      </c>
      <c r="U7788" s="36">
        <f>IF($T7788="","",IF($T7788&lt;Settings!$B$8,"Critical",IF($T7788&lt;Settings!$B$9,"Semi Critical","Non Critical")))</f>
        <v/>
      </c>
      <c r="V7788" s="28" t="n"/>
      <c r="Z7788">
        <f>IF($B7788="","",IFERROR(VLOOKUP($B7788,'Plan HC for CCA'!$A:$B,2,0),""))</f>
        <v/>
      </c>
      <c r="AA7788">
        <f>IF(OR($B7788="",$Z7788=""),"",IF(N($M7788)&lt;$Z7788,"Delta","No Delta"))</f>
        <v/>
      </c>
      <c r="AB7788">
        <f>IF(OR($B7788="",$Z7788=""),"",MAX(0,$Z7788-N($M7788)))</f>
        <v/>
      </c>
      <c r="AC7788" s="46">
        <f>IF($B7788="","",IFERROR(INDEX('CCA Util %'!$H:$H,MATCH($B7788,'CCA Util %'!$E:$E,0)),""))</f>
        <v/>
      </c>
      <c r="AD7788">
        <f>IF($B7788="","",IFERROR(INDEX('CCA Util %'!$G:$G,MATCH($B7788,'CCA Util %'!$E:$E,0)),""))</f>
        <v/>
      </c>
      <c r="AE7788">
        <f>IF(OR($B7788="",$U7788=""),"",$U7788&amp;" &amp; "&amp;IF(OR($AD7788="",$AD7788=0),"Util NA",$AD7788&amp;" Util"))</f>
        <v/>
      </c>
    </row>
    <row r="7789" ht="15.75" customHeight="1" s="42">
      <c r="A7789" s="41" t="n"/>
      <c r="G7789" s="38" t="n"/>
      <c r="H7789" s="38" t="n"/>
      <c r="I7789" s="38" t="n"/>
      <c r="J7789" s="38" t="n"/>
      <c r="K7789" s="38" t="n"/>
      <c r="L7789" s="38" t="n"/>
      <c r="N7789" s="36">
        <f>IF($B7789="","",IF($C7789="SUPERSTORE","Superstore","DH"))</f>
        <v/>
      </c>
      <c r="O7789" s="36">
        <f>IF($B7789="","",IFERROR(VLOOKUP($B7789,Mapping!$A:$C,2,0),"Not Mapped"))</f>
        <v/>
      </c>
      <c r="P7789" s="36">
        <f>IF($B7789="","",IFERROR(VLOOKUP($B7789,Mapping!$A:$C,3,0),"Not Mapped"))</f>
        <v/>
      </c>
      <c r="Q7789" s="36">
        <f>IF($B7789="","",IFERROR(VLOOKUP($O7789,Leaders!$A:$B,2,0),"Not Mapped"))</f>
        <v/>
      </c>
      <c r="R7789" s="36">
        <f>IF($B7789="","",IF(COUNTIF(Exclusions!$A:$A,$B7789)&gt;0,"Yes","No"))</f>
        <v/>
      </c>
      <c r="S7789" s="38">
        <f>IF($B7789="","",MIN(1,DAY($A7789)/IF($N7789="Superstore",Settings!$B$5,Settings!$B$4)))</f>
        <v/>
      </c>
      <c r="T7789" s="38">
        <f>IF(OR($B7789="",$G7789="",$S7789=0),"",$G7789/$S7789)</f>
        <v/>
      </c>
      <c r="U7789" s="36">
        <f>IF($T7789="","",IF($T7789&lt;Settings!$B$8,"Critical",IF($T7789&lt;Settings!$B$9,"Semi Critical","Non Critical")))</f>
        <v/>
      </c>
      <c r="V7789" s="28" t="n"/>
      <c r="Z7789">
        <f>IF($B7789="","",IFERROR(VLOOKUP($B7789,'Plan HC for CCA'!$A:$B,2,0),""))</f>
        <v/>
      </c>
      <c r="AA7789">
        <f>IF(OR($B7789="",$Z7789=""),"",IF(N($M7789)&lt;$Z7789,"Delta","No Delta"))</f>
        <v/>
      </c>
      <c r="AB7789">
        <f>IF(OR($B7789="",$Z7789=""),"",MAX(0,$Z7789-N($M7789)))</f>
        <v/>
      </c>
      <c r="AC7789" s="46">
        <f>IF($B7789="","",IFERROR(INDEX('CCA Util %'!$H:$H,MATCH($B7789,'CCA Util %'!$E:$E,0)),""))</f>
        <v/>
      </c>
      <c r="AD7789">
        <f>IF($B7789="","",IFERROR(INDEX('CCA Util %'!$G:$G,MATCH($B7789,'CCA Util %'!$E:$E,0)),""))</f>
        <v/>
      </c>
      <c r="AE7789">
        <f>IF(OR($B7789="",$U7789=""),"",$U7789&amp;" &amp; "&amp;IF(OR($AD7789="",$AD7789=0),"Util NA",$AD7789&amp;" Util"))</f>
        <v/>
      </c>
    </row>
    <row r="7790" ht="15.75" customHeight="1" s="42">
      <c r="A7790" s="41" t="n"/>
      <c r="G7790" s="38" t="n"/>
      <c r="H7790" s="38" t="n"/>
      <c r="I7790" s="38" t="n"/>
      <c r="J7790" s="38" t="n"/>
      <c r="K7790" s="38" t="n"/>
      <c r="L7790" s="38" t="n"/>
      <c r="N7790" s="36">
        <f>IF($B7790="","",IF($C7790="SUPERSTORE","Superstore","DH"))</f>
        <v/>
      </c>
      <c r="O7790" s="36">
        <f>IF($B7790="","",IFERROR(VLOOKUP($B7790,Mapping!$A:$C,2,0),"Not Mapped"))</f>
        <v/>
      </c>
      <c r="P7790" s="36">
        <f>IF($B7790="","",IFERROR(VLOOKUP($B7790,Mapping!$A:$C,3,0),"Not Mapped"))</f>
        <v/>
      </c>
      <c r="Q7790" s="36">
        <f>IF($B7790="","",IFERROR(VLOOKUP($O7790,Leaders!$A:$B,2,0),"Not Mapped"))</f>
        <v/>
      </c>
      <c r="R7790" s="36">
        <f>IF($B7790="","",IF(COUNTIF(Exclusions!$A:$A,$B7790)&gt;0,"Yes","No"))</f>
        <v/>
      </c>
      <c r="S7790" s="38">
        <f>IF($B7790="","",MIN(1,DAY($A7790)/IF($N7790="Superstore",Settings!$B$5,Settings!$B$4)))</f>
        <v/>
      </c>
      <c r="T7790" s="38">
        <f>IF(OR($B7790="",$G7790="",$S7790=0),"",$G7790/$S7790)</f>
        <v/>
      </c>
      <c r="U7790" s="36">
        <f>IF($T7790="","",IF($T7790&lt;Settings!$B$8,"Critical",IF($T7790&lt;Settings!$B$9,"Semi Critical","Non Critical")))</f>
        <v/>
      </c>
      <c r="V7790" s="28" t="n"/>
      <c r="Z7790">
        <f>IF($B7790="","",IFERROR(VLOOKUP($B7790,'Plan HC for CCA'!$A:$B,2,0),""))</f>
        <v/>
      </c>
      <c r="AA7790">
        <f>IF(OR($B7790="",$Z7790=""),"",IF(N($M7790)&lt;$Z7790,"Delta","No Delta"))</f>
        <v/>
      </c>
      <c r="AB7790">
        <f>IF(OR($B7790="",$Z7790=""),"",MAX(0,$Z7790-N($M7790)))</f>
        <v/>
      </c>
      <c r="AC7790" s="46">
        <f>IF($B7790="","",IFERROR(INDEX('CCA Util %'!$H:$H,MATCH($B7790,'CCA Util %'!$E:$E,0)),""))</f>
        <v/>
      </c>
      <c r="AD7790">
        <f>IF($B7790="","",IFERROR(INDEX('CCA Util %'!$G:$G,MATCH($B7790,'CCA Util %'!$E:$E,0)),""))</f>
        <v/>
      </c>
      <c r="AE7790">
        <f>IF(OR($B7790="",$U7790=""),"",$U7790&amp;" &amp; "&amp;IF(OR($AD7790="",$AD7790=0),"Util NA",$AD7790&amp;" Util"))</f>
        <v/>
      </c>
    </row>
    <row r="7791" ht="15.75" customHeight="1" s="42">
      <c r="A7791" s="41" t="n"/>
      <c r="G7791" s="38" t="n"/>
      <c r="H7791" s="38" t="n"/>
      <c r="I7791" s="38" t="n"/>
      <c r="J7791" s="38" t="n"/>
      <c r="K7791" s="38" t="n"/>
      <c r="L7791" s="38" t="n"/>
      <c r="N7791" s="36">
        <f>IF($B7791="","",IF($C7791="SUPERSTORE","Superstore","DH"))</f>
        <v/>
      </c>
      <c r="O7791" s="36">
        <f>IF($B7791="","",IFERROR(VLOOKUP($B7791,Mapping!$A:$C,2,0),"Not Mapped"))</f>
        <v/>
      </c>
      <c r="P7791" s="36">
        <f>IF($B7791="","",IFERROR(VLOOKUP($B7791,Mapping!$A:$C,3,0),"Not Mapped"))</f>
        <v/>
      </c>
      <c r="Q7791" s="36">
        <f>IF($B7791="","",IFERROR(VLOOKUP($O7791,Leaders!$A:$B,2,0),"Not Mapped"))</f>
        <v/>
      </c>
      <c r="R7791" s="36">
        <f>IF($B7791="","",IF(COUNTIF(Exclusions!$A:$A,$B7791)&gt;0,"Yes","No"))</f>
        <v/>
      </c>
      <c r="S7791" s="38">
        <f>IF($B7791="","",MIN(1,DAY($A7791)/IF($N7791="Superstore",Settings!$B$5,Settings!$B$4)))</f>
        <v/>
      </c>
      <c r="T7791" s="38">
        <f>IF(OR($B7791="",$G7791="",$S7791=0),"",$G7791/$S7791)</f>
        <v/>
      </c>
      <c r="U7791" s="36">
        <f>IF($T7791="","",IF($T7791&lt;Settings!$B$8,"Critical",IF($T7791&lt;Settings!$B$9,"Semi Critical","Non Critical")))</f>
        <v/>
      </c>
      <c r="V7791" s="28" t="n"/>
      <c r="Z7791">
        <f>IF($B7791="","",IFERROR(VLOOKUP($B7791,'Plan HC for CCA'!$A:$B,2,0),""))</f>
        <v/>
      </c>
      <c r="AA7791">
        <f>IF(OR($B7791="",$Z7791=""),"",IF(N($M7791)&lt;$Z7791,"Delta","No Delta"))</f>
        <v/>
      </c>
      <c r="AB7791">
        <f>IF(OR($B7791="",$Z7791=""),"",MAX(0,$Z7791-N($M7791)))</f>
        <v/>
      </c>
      <c r="AC7791" s="46">
        <f>IF($B7791="","",IFERROR(INDEX('CCA Util %'!$H:$H,MATCH($B7791,'CCA Util %'!$E:$E,0)),""))</f>
        <v/>
      </c>
      <c r="AD7791">
        <f>IF($B7791="","",IFERROR(INDEX('CCA Util %'!$G:$G,MATCH($B7791,'CCA Util %'!$E:$E,0)),""))</f>
        <v/>
      </c>
      <c r="AE7791">
        <f>IF(OR($B7791="",$U7791=""),"",$U7791&amp;" &amp; "&amp;IF(OR($AD7791="",$AD7791=0),"Util NA",$AD7791&amp;" Util"))</f>
        <v/>
      </c>
    </row>
    <row r="7792" ht="15.75" customHeight="1" s="42">
      <c r="A7792" s="41" t="n"/>
      <c r="G7792" s="38" t="n"/>
      <c r="H7792" s="38" t="n"/>
      <c r="I7792" s="38" t="n"/>
      <c r="J7792" s="38" t="n"/>
      <c r="K7792" s="38" t="n"/>
      <c r="L7792" s="38" t="n"/>
      <c r="N7792" s="36">
        <f>IF($B7792="","",IF($C7792="SUPERSTORE","Superstore","DH"))</f>
        <v/>
      </c>
      <c r="O7792" s="36">
        <f>IF($B7792="","",IFERROR(VLOOKUP($B7792,Mapping!$A:$C,2,0),"Not Mapped"))</f>
        <v/>
      </c>
      <c r="P7792" s="36">
        <f>IF($B7792="","",IFERROR(VLOOKUP($B7792,Mapping!$A:$C,3,0),"Not Mapped"))</f>
        <v/>
      </c>
      <c r="Q7792" s="36">
        <f>IF($B7792="","",IFERROR(VLOOKUP($O7792,Leaders!$A:$B,2,0),"Not Mapped"))</f>
        <v/>
      </c>
      <c r="R7792" s="36">
        <f>IF($B7792="","",IF(COUNTIF(Exclusions!$A:$A,$B7792)&gt;0,"Yes","No"))</f>
        <v/>
      </c>
      <c r="S7792" s="38">
        <f>IF($B7792="","",MIN(1,DAY($A7792)/IF($N7792="Superstore",Settings!$B$5,Settings!$B$4)))</f>
        <v/>
      </c>
      <c r="T7792" s="38">
        <f>IF(OR($B7792="",$G7792="",$S7792=0),"",$G7792/$S7792)</f>
        <v/>
      </c>
      <c r="U7792" s="36">
        <f>IF($T7792="","",IF($T7792&lt;Settings!$B$8,"Critical",IF($T7792&lt;Settings!$B$9,"Semi Critical","Non Critical")))</f>
        <v/>
      </c>
      <c r="V7792" s="28" t="n"/>
      <c r="Z7792">
        <f>IF($B7792="","",IFERROR(VLOOKUP($B7792,'Plan HC for CCA'!$A:$B,2,0),""))</f>
        <v/>
      </c>
      <c r="AA7792">
        <f>IF(OR($B7792="",$Z7792=""),"",IF(N($M7792)&lt;$Z7792,"Delta","No Delta"))</f>
        <v/>
      </c>
      <c r="AB7792">
        <f>IF(OR($B7792="",$Z7792=""),"",MAX(0,$Z7792-N($M7792)))</f>
        <v/>
      </c>
      <c r="AC7792" s="46">
        <f>IF($B7792="","",IFERROR(INDEX('CCA Util %'!$H:$H,MATCH($B7792,'CCA Util %'!$E:$E,0)),""))</f>
        <v/>
      </c>
      <c r="AD7792">
        <f>IF($B7792="","",IFERROR(INDEX('CCA Util %'!$G:$G,MATCH($B7792,'CCA Util %'!$E:$E,0)),""))</f>
        <v/>
      </c>
      <c r="AE7792">
        <f>IF(OR($B7792="",$U7792=""),"",$U7792&amp;" &amp; "&amp;IF(OR($AD7792="",$AD7792=0),"Util NA",$AD7792&amp;" Util"))</f>
        <v/>
      </c>
    </row>
    <row r="7793" ht="15.75" customHeight="1" s="42">
      <c r="A7793" s="41" t="n"/>
      <c r="G7793" s="38" t="n"/>
      <c r="H7793" s="38" t="n"/>
      <c r="I7793" s="38" t="n"/>
      <c r="J7793" s="38" t="n"/>
      <c r="K7793" s="38" t="n"/>
      <c r="L7793" s="38" t="n"/>
      <c r="N7793" s="36">
        <f>IF($B7793="","",IF($C7793="SUPERSTORE","Superstore","DH"))</f>
        <v/>
      </c>
      <c r="O7793" s="36">
        <f>IF($B7793="","",IFERROR(VLOOKUP($B7793,Mapping!$A:$C,2,0),"Not Mapped"))</f>
        <v/>
      </c>
      <c r="P7793" s="36">
        <f>IF($B7793="","",IFERROR(VLOOKUP($B7793,Mapping!$A:$C,3,0),"Not Mapped"))</f>
        <v/>
      </c>
      <c r="Q7793" s="36">
        <f>IF($B7793="","",IFERROR(VLOOKUP($O7793,Leaders!$A:$B,2,0),"Not Mapped"))</f>
        <v/>
      </c>
      <c r="R7793" s="36">
        <f>IF($B7793="","",IF(COUNTIF(Exclusions!$A:$A,$B7793)&gt;0,"Yes","No"))</f>
        <v/>
      </c>
      <c r="S7793" s="38">
        <f>IF($B7793="","",MIN(1,DAY($A7793)/IF($N7793="Superstore",Settings!$B$5,Settings!$B$4)))</f>
        <v/>
      </c>
      <c r="T7793" s="38">
        <f>IF(OR($B7793="",$G7793="",$S7793=0),"",$G7793/$S7793)</f>
        <v/>
      </c>
      <c r="U7793" s="36">
        <f>IF($T7793="","",IF($T7793&lt;Settings!$B$8,"Critical",IF($T7793&lt;Settings!$B$9,"Semi Critical","Non Critical")))</f>
        <v/>
      </c>
      <c r="V7793" s="28" t="n"/>
      <c r="Z7793">
        <f>IF($B7793="","",IFERROR(VLOOKUP($B7793,'Plan HC for CCA'!$A:$B,2,0),""))</f>
        <v/>
      </c>
      <c r="AA7793">
        <f>IF(OR($B7793="",$Z7793=""),"",IF(N($M7793)&lt;$Z7793,"Delta","No Delta"))</f>
        <v/>
      </c>
      <c r="AB7793">
        <f>IF(OR($B7793="",$Z7793=""),"",MAX(0,$Z7793-N($M7793)))</f>
        <v/>
      </c>
      <c r="AC7793" s="46">
        <f>IF($B7793="","",IFERROR(INDEX('CCA Util %'!$H:$H,MATCH($B7793,'CCA Util %'!$E:$E,0)),""))</f>
        <v/>
      </c>
      <c r="AD7793">
        <f>IF($B7793="","",IFERROR(INDEX('CCA Util %'!$G:$G,MATCH($B7793,'CCA Util %'!$E:$E,0)),""))</f>
        <v/>
      </c>
      <c r="AE7793">
        <f>IF(OR($B7793="",$U7793=""),"",$U7793&amp;" &amp; "&amp;IF(OR($AD7793="",$AD7793=0),"Util NA",$AD7793&amp;" Util"))</f>
        <v/>
      </c>
    </row>
    <row r="7794" ht="15.75" customHeight="1" s="42">
      <c r="A7794" s="41" t="n"/>
      <c r="G7794" s="38" t="n"/>
      <c r="H7794" s="38" t="n"/>
      <c r="I7794" s="38" t="n"/>
      <c r="J7794" s="38" t="n"/>
      <c r="K7794" s="38" t="n"/>
      <c r="L7794" s="38" t="n"/>
      <c r="N7794" s="36">
        <f>IF($B7794="","",IF($C7794="SUPERSTORE","Superstore","DH"))</f>
        <v/>
      </c>
      <c r="O7794" s="36">
        <f>IF($B7794="","",IFERROR(VLOOKUP($B7794,Mapping!$A:$C,2,0),"Not Mapped"))</f>
        <v/>
      </c>
      <c r="P7794" s="36">
        <f>IF($B7794="","",IFERROR(VLOOKUP($B7794,Mapping!$A:$C,3,0),"Not Mapped"))</f>
        <v/>
      </c>
      <c r="Q7794" s="36">
        <f>IF($B7794="","",IFERROR(VLOOKUP($O7794,Leaders!$A:$B,2,0),"Not Mapped"))</f>
        <v/>
      </c>
      <c r="R7794" s="36">
        <f>IF($B7794="","",IF(COUNTIF(Exclusions!$A:$A,$B7794)&gt;0,"Yes","No"))</f>
        <v/>
      </c>
      <c r="S7794" s="38">
        <f>IF($B7794="","",MIN(1,DAY($A7794)/IF($N7794="Superstore",Settings!$B$5,Settings!$B$4)))</f>
        <v/>
      </c>
      <c r="T7794" s="38">
        <f>IF(OR($B7794="",$G7794="",$S7794=0),"",$G7794/$S7794)</f>
        <v/>
      </c>
      <c r="U7794" s="36">
        <f>IF($T7794="","",IF($T7794&lt;Settings!$B$8,"Critical",IF($T7794&lt;Settings!$B$9,"Semi Critical","Non Critical")))</f>
        <v/>
      </c>
      <c r="V7794" s="28" t="n"/>
      <c r="Z7794">
        <f>IF($B7794="","",IFERROR(VLOOKUP($B7794,'Plan HC for CCA'!$A:$B,2,0),""))</f>
        <v/>
      </c>
      <c r="AA7794">
        <f>IF(OR($B7794="",$Z7794=""),"",IF(N($M7794)&lt;$Z7794,"Delta","No Delta"))</f>
        <v/>
      </c>
      <c r="AB7794">
        <f>IF(OR($B7794="",$Z7794=""),"",MAX(0,$Z7794-N($M7794)))</f>
        <v/>
      </c>
      <c r="AC7794" s="46">
        <f>IF($B7794="","",IFERROR(INDEX('CCA Util %'!$H:$H,MATCH($B7794,'CCA Util %'!$E:$E,0)),""))</f>
        <v/>
      </c>
      <c r="AD7794">
        <f>IF($B7794="","",IFERROR(INDEX('CCA Util %'!$G:$G,MATCH($B7794,'CCA Util %'!$E:$E,0)),""))</f>
        <v/>
      </c>
      <c r="AE7794">
        <f>IF(OR($B7794="",$U7794=""),"",$U7794&amp;" &amp; "&amp;IF(OR($AD7794="",$AD7794=0),"Util NA",$AD7794&amp;" Util"))</f>
        <v/>
      </c>
    </row>
    <row r="7795" ht="15.75" customHeight="1" s="42">
      <c r="A7795" s="41" t="n"/>
      <c r="G7795" s="38" t="n"/>
      <c r="H7795" s="38" t="n"/>
      <c r="I7795" s="38" t="n"/>
      <c r="J7795" s="38" t="n"/>
      <c r="K7795" s="38" t="n"/>
      <c r="L7795" s="38" t="n"/>
      <c r="N7795" s="36">
        <f>IF($B7795="","",IF($C7795="SUPERSTORE","Superstore","DH"))</f>
        <v/>
      </c>
      <c r="O7795" s="36">
        <f>IF($B7795="","",IFERROR(VLOOKUP($B7795,Mapping!$A:$C,2,0),"Not Mapped"))</f>
        <v/>
      </c>
      <c r="P7795" s="36">
        <f>IF($B7795="","",IFERROR(VLOOKUP($B7795,Mapping!$A:$C,3,0),"Not Mapped"))</f>
        <v/>
      </c>
      <c r="Q7795" s="36">
        <f>IF($B7795="","",IFERROR(VLOOKUP($O7795,Leaders!$A:$B,2,0),"Not Mapped"))</f>
        <v/>
      </c>
      <c r="R7795" s="36">
        <f>IF($B7795="","",IF(COUNTIF(Exclusions!$A:$A,$B7795)&gt;0,"Yes","No"))</f>
        <v/>
      </c>
      <c r="S7795" s="38">
        <f>IF($B7795="","",MIN(1,DAY($A7795)/IF($N7795="Superstore",Settings!$B$5,Settings!$B$4)))</f>
        <v/>
      </c>
      <c r="T7795" s="38">
        <f>IF(OR($B7795="",$G7795="",$S7795=0),"",$G7795/$S7795)</f>
        <v/>
      </c>
      <c r="U7795" s="36">
        <f>IF($T7795="","",IF($T7795&lt;Settings!$B$8,"Critical",IF($T7795&lt;Settings!$B$9,"Semi Critical","Non Critical")))</f>
        <v/>
      </c>
      <c r="V7795" s="28" t="n"/>
      <c r="Z7795">
        <f>IF($B7795="","",IFERROR(VLOOKUP($B7795,'Plan HC for CCA'!$A:$B,2,0),""))</f>
        <v/>
      </c>
      <c r="AA7795">
        <f>IF(OR($B7795="",$Z7795=""),"",IF(N($M7795)&lt;$Z7795,"Delta","No Delta"))</f>
        <v/>
      </c>
      <c r="AB7795">
        <f>IF(OR($B7795="",$Z7795=""),"",MAX(0,$Z7795-N($M7795)))</f>
        <v/>
      </c>
      <c r="AC7795" s="46">
        <f>IF($B7795="","",IFERROR(INDEX('CCA Util %'!$H:$H,MATCH($B7795,'CCA Util %'!$E:$E,0)),""))</f>
        <v/>
      </c>
      <c r="AD7795">
        <f>IF($B7795="","",IFERROR(INDEX('CCA Util %'!$G:$G,MATCH($B7795,'CCA Util %'!$E:$E,0)),""))</f>
        <v/>
      </c>
      <c r="AE7795">
        <f>IF(OR($B7795="",$U7795=""),"",$U7795&amp;" &amp; "&amp;IF(OR($AD7795="",$AD7795=0),"Util NA",$AD7795&amp;" Util"))</f>
        <v/>
      </c>
    </row>
    <row r="7796" ht="15.75" customHeight="1" s="42">
      <c r="A7796" s="41" t="n"/>
      <c r="G7796" s="38" t="n"/>
      <c r="H7796" s="38" t="n"/>
      <c r="I7796" s="38" t="n"/>
      <c r="J7796" s="38" t="n"/>
      <c r="K7796" s="38" t="n"/>
      <c r="L7796" s="38" t="n"/>
      <c r="N7796" s="36">
        <f>IF($B7796="","",IF($C7796="SUPERSTORE","Superstore","DH"))</f>
        <v/>
      </c>
      <c r="O7796" s="36">
        <f>IF($B7796="","",IFERROR(VLOOKUP($B7796,Mapping!$A:$C,2,0),"Not Mapped"))</f>
        <v/>
      </c>
      <c r="P7796" s="36">
        <f>IF($B7796="","",IFERROR(VLOOKUP($B7796,Mapping!$A:$C,3,0),"Not Mapped"))</f>
        <v/>
      </c>
      <c r="Q7796" s="36">
        <f>IF($B7796="","",IFERROR(VLOOKUP($O7796,Leaders!$A:$B,2,0),"Not Mapped"))</f>
        <v/>
      </c>
      <c r="R7796" s="36">
        <f>IF($B7796="","",IF(COUNTIF(Exclusions!$A:$A,$B7796)&gt;0,"Yes","No"))</f>
        <v/>
      </c>
      <c r="S7796" s="38">
        <f>IF($B7796="","",MIN(1,DAY($A7796)/IF($N7796="Superstore",Settings!$B$5,Settings!$B$4)))</f>
        <v/>
      </c>
      <c r="T7796" s="38">
        <f>IF(OR($B7796="",$G7796="",$S7796=0),"",$G7796/$S7796)</f>
        <v/>
      </c>
      <c r="U7796" s="36">
        <f>IF($T7796="","",IF($T7796&lt;Settings!$B$8,"Critical",IF($T7796&lt;Settings!$B$9,"Semi Critical","Non Critical")))</f>
        <v/>
      </c>
      <c r="V7796" s="28" t="n"/>
      <c r="Z7796">
        <f>IF($B7796="","",IFERROR(VLOOKUP($B7796,'Plan HC for CCA'!$A:$B,2,0),""))</f>
        <v/>
      </c>
      <c r="AA7796">
        <f>IF(OR($B7796="",$Z7796=""),"",IF(N($M7796)&lt;$Z7796,"Delta","No Delta"))</f>
        <v/>
      </c>
      <c r="AB7796">
        <f>IF(OR($B7796="",$Z7796=""),"",MAX(0,$Z7796-N($M7796)))</f>
        <v/>
      </c>
      <c r="AC7796" s="46">
        <f>IF($B7796="","",IFERROR(INDEX('CCA Util %'!$H:$H,MATCH($B7796,'CCA Util %'!$E:$E,0)),""))</f>
        <v/>
      </c>
      <c r="AD7796">
        <f>IF($B7796="","",IFERROR(INDEX('CCA Util %'!$G:$G,MATCH($B7796,'CCA Util %'!$E:$E,0)),""))</f>
        <v/>
      </c>
      <c r="AE7796">
        <f>IF(OR($B7796="",$U7796=""),"",$U7796&amp;" &amp; "&amp;IF(OR($AD7796="",$AD7796=0),"Util NA",$AD7796&amp;" Util"))</f>
        <v/>
      </c>
    </row>
    <row r="7797" ht="15.75" customHeight="1" s="42">
      <c r="A7797" s="41" t="n"/>
      <c r="G7797" s="38" t="n"/>
      <c r="H7797" s="38" t="n"/>
      <c r="I7797" s="38" t="n"/>
      <c r="J7797" s="38" t="n"/>
      <c r="K7797" s="38" t="n"/>
      <c r="L7797" s="38" t="n"/>
      <c r="N7797" s="36">
        <f>IF($B7797="","",IF($C7797="SUPERSTORE","Superstore","DH"))</f>
        <v/>
      </c>
      <c r="O7797" s="36">
        <f>IF($B7797="","",IFERROR(VLOOKUP($B7797,Mapping!$A:$C,2,0),"Not Mapped"))</f>
        <v/>
      </c>
      <c r="P7797" s="36">
        <f>IF($B7797="","",IFERROR(VLOOKUP($B7797,Mapping!$A:$C,3,0),"Not Mapped"))</f>
        <v/>
      </c>
      <c r="Q7797" s="36">
        <f>IF($B7797="","",IFERROR(VLOOKUP($O7797,Leaders!$A:$B,2,0),"Not Mapped"))</f>
        <v/>
      </c>
      <c r="R7797" s="36">
        <f>IF($B7797="","",IF(COUNTIF(Exclusions!$A:$A,$B7797)&gt;0,"Yes","No"))</f>
        <v/>
      </c>
      <c r="S7797" s="38">
        <f>IF($B7797="","",MIN(1,DAY($A7797)/IF($N7797="Superstore",Settings!$B$5,Settings!$B$4)))</f>
        <v/>
      </c>
      <c r="T7797" s="38">
        <f>IF(OR($B7797="",$G7797="",$S7797=0),"",$G7797/$S7797)</f>
        <v/>
      </c>
      <c r="U7797" s="36">
        <f>IF($T7797="","",IF($T7797&lt;Settings!$B$8,"Critical",IF($T7797&lt;Settings!$B$9,"Semi Critical","Non Critical")))</f>
        <v/>
      </c>
      <c r="V7797" s="28" t="n"/>
      <c r="Z7797">
        <f>IF($B7797="","",IFERROR(VLOOKUP($B7797,'Plan HC for CCA'!$A:$B,2,0),""))</f>
        <v/>
      </c>
      <c r="AA7797">
        <f>IF(OR($B7797="",$Z7797=""),"",IF(N($M7797)&lt;$Z7797,"Delta","No Delta"))</f>
        <v/>
      </c>
      <c r="AB7797">
        <f>IF(OR($B7797="",$Z7797=""),"",MAX(0,$Z7797-N($M7797)))</f>
        <v/>
      </c>
      <c r="AC7797" s="46">
        <f>IF($B7797="","",IFERROR(INDEX('CCA Util %'!$H:$H,MATCH($B7797,'CCA Util %'!$E:$E,0)),""))</f>
        <v/>
      </c>
      <c r="AD7797">
        <f>IF($B7797="","",IFERROR(INDEX('CCA Util %'!$G:$G,MATCH($B7797,'CCA Util %'!$E:$E,0)),""))</f>
        <v/>
      </c>
      <c r="AE7797">
        <f>IF(OR($B7797="",$U7797=""),"",$U7797&amp;" &amp; "&amp;IF(OR($AD7797="",$AD7797=0),"Util NA",$AD7797&amp;" Util"))</f>
        <v/>
      </c>
    </row>
    <row r="7798" ht="15.75" customHeight="1" s="42">
      <c r="A7798" s="41" t="n"/>
      <c r="G7798" s="38" t="n"/>
      <c r="H7798" s="38" t="n"/>
      <c r="I7798" s="38" t="n"/>
      <c r="J7798" s="38" t="n"/>
      <c r="K7798" s="38" t="n"/>
      <c r="L7798" s="38" t="n"/>
      <c r="N7798" s="36">
        <f>IF($B7798="","",IF($C7798="SUPERSTORE","Superstore","DH"))</f>
        <v/>
      </c>
      <c r="O7798" s="36">
        <f>IF($B7798="","",IFERROR(VLOOKUP($B7798,Mapping!$A:$C,2,0),"Not Mapped"))</f>
        <v/>
      </c>
      <c r="P7798" s="36">
        <f>IF($B7798="","",IFERROR(VLOOKUP($B7798,Mapping!$A:$C,3,0),"Not Mapped"))</f>
        <v/>
      </c>
      <c r="Q7798" s="36">
        <f>IF($B7798="","",IFERROR(VLOOKUP($O7798,Leaders!$A:$B,2,0),"Not Mapped"))</f>
        <v/>
      </c>
      <c r="R7798" s="36">
        <f>IF($B7798="","",IF(COUNTIF(Exclusions!$A:$A,$B7798)&gt;0,"Yes","No"))</f>
        <v/>
      </c>
      <c r="S7798" s="38">
        <f>IF($B7798="","",MIN(1,DAY($A7798)/IF($N7798="Superstore",Settings!$B$5,Settings!$B$4)))</f>
        <v/>
      </c>
      <c r="T7798" s="38">
        <f>IF(OR($B7798="",$G7798="",$S7798=0),"",$G7798/$S7798)</f>
        <v/>
      </c>
      <c r="U7798" s="36">
        <f>IF($T7798="","",IF($T7798&lt;Settings!$B$8,"Critical",IF($T7798&lt;Settings!$B$9,"Semi Critical","Non Critical")))</f>
        <v/>
      </c>
      <c r="V7798" s="28" t="n"/>
      <c r="Z7798">
        <f>IF($B7798="","",IFERROR(VLOOKUP($B7798,'Plan HC for CCA'!$A:$B,2,0),""))</f>
        <v/>
      </c>
      <c r="AA7798">
        <f>IF(OR($B7798="",$Z7798=""),"",IF(N($M7798)&lt;$Z7798,"Delta","No Delta"))</f>
        <v/>
      </c>
      <c r="AB7798">
        <f>IF(OR($B7798="",$Z7798=""),"",MAX(0,$Z7798-N($M7798)))</f>
        <v/>
      </c>
      <c r="AC7798" s="46">
        <f>IF($B7798="","",IFERROR(INDEX('CCA Util %'!$H:$H,MATCH($B7798,'CCA Util %'!$E:$E,0)),""))</f>
        <v/>
      </c>
      <c r="AD7798">
        <f>IF($B7798="","",IFERROR(INDEX('CCA Util %'!$G:$G,MATCH($B7798,'CCA Util %'!$E:$E,0)),""))</f>
        <v/>
      </c>
      <c r="AE7798">
        <f>IF(OR($B7798="",$U7798=""),"",$U7798&amp;" &amp; "&amp;IF(OR($AD7798="",$AD7798=0),"Util NA",$AD7798&amp;" Util"))</f>
        <v/>
      </c>
    </row>
    <row r="7799" ht="15.75" customHeight="1" s="42">
      <c r="A7799" s="41" t="n"/>
      <c r="G7799" s="38" t="n"/>
      <c r="H7799" s="38" t="n"/>
      <c r="I7799" s="38" t="n"/>
      <c r="J7799" s="38" t="n"/>
      <c r="K7799" s="38" t="n"/>
      <c r="L7799" s="38" t="n"/>
      <c r="N7799" s="36">
        <f>IF($B7799="","",IF($C7799="SUPERSTORE","Superstore","DH"))</f>
        <v/>
      </c>
      <c r="O7799" s="36">
        <f>IF($B7799="","",IFERROR(VLOOKUP($B7799,Mapping!$A:$C,2,0),"Not Mapped"))</f>
        <v/>
      </c>
      <c r="P7799" s="36">
        <f>IF($B7799="","",IFERROR(VLOOKUP($B7799,Mapping!$A:$C,3,0),"Not Mapped"))</f>
        <v/>
      </c>
      <c r="Q7799" s="36">
        <f>IF($B7799="","",IFERROR(VLOOKUP($O7799,Leaders!$A:$B,2,0),"Not Mapped"))</f>
        <v/>
      </c>
      <c r="R7799" s="36">
        <f>IF($B7799="","",IF(COUNTIF(Exclusions!$A:$A,$B7799)&gt;0,"Yes","No"))</f>
        <v/>
      </c>
      <c r="S7799" s="38">
        <f>IF($B7799="","",MIN(1,DAY($A7799)/IF($N7799="Superstore",Settings!$B$5,Settings!$B$4)))</f>
        <v/>
      </c>
      <c r="T7799" s="38">
        <f>IF(OR($B7799="",$G7799="",$S7799=0),"",$G7799/$S7799)</f>
        <v/>
      </c>
      <c r="U7799" s="36">
        <f>IF($T7799="","",IF($T7799&lt;Settings!$B$8,"Critical",IF($T7799&lt;Settings!$B$9,"Semi Critical","Non Critical")))</f>
        <v/>
      </c>
      <c r="V7799" s="28" t="n"/>
      <c r="Z7799">
        <f>IF($B7799="","",IFERROR(VLOOKUP($B7799,'Plan HC for CCA'!$A:$B,2,0),""))</f>
        <v/>
      </c>
      <c r="AA7799">
        <f>IF(OR($B7799="",$Z7799=""),"",IF(N($M7799)&lt;$Z7799,"Delta","No Delta"))</f>
        <v/>
      </c>
      <c r="AB7799">
        <f>IF(OR($B7799="",$Z7799=""),"",MAX(0,$Z7799-N($M7799)))</f>
        <v/>
      </c>
      <c r="AC7799" s="46">
        <f>IF($B7799="","",IFERROR(INDEX('CCA Util %'!$H:$H,MATCH($B7799,'CCA Util %'!$E:$E,0)),""))</f>
        <v/>
      </c>
      <c r="AD7799">
        <f>IF($B7799="","",IFERROR(INDEX('CCA Util %'!$G:$G,MATCH($B7799,'CCA Util %'!$E:$E,0)),""))</f>
        <v/>
      </c>
      <c r="AE7799">
        <f>IF(OR($B7799="",$U7799=""),"",$U7799&amp;" &amp; "&amp;IF(OR($AD7799="",$AD7799=0),"Util NA",$AD7799&amp;" Util"))</f>
        <v/>
      </c>
    </row>
    <row r="7800" ht="15.75" customHeight="1" s="42">
      <c r="A7800" s="41" t="n"/>
      <c r="G7800" s="38" t="n"/>
      <c r="H7800" s="38" t="n"/>
      <c r="I7800" s="38" t="n"/>
      <c r="J7800" s="38" t="n"/>
      <c r="K7800" s="38" t="n"/>
      <c r="L7800" s="38" t="n"/>
      <c r="N7800" s="36">
        <f>IF($B7800="","",IF($C7800="SUPERSTORE","Superstore","DH"))</f>
        <v/>
      </c>
      <c r="O7800" s="36">
        <f>IF($B7800="","",IFERROR(VLOOKUP($B7800,Mapping!$A:$C,2,0),"Not Mapped"))</f>
        <v/>
      </c>
      <c r="P7800" s="36">
        <f>IF($B7800="","",IFERROR(VLOOKUP($B7800,Mapping!$A:$C,3,0),"Not Mapped"))</f>
        <v/>
      </c>
      <c r="Q7800" s="36">
        <f>IF($B7800="","",IFERROR(VLOOKUP($O7800,Leaders!$A:$B,2,0),"Not Mapped"))</f>
        <v/>
      </c>
      <c r="R7800" s="36">
        <f>IF($B7800="","",IF(COUNTIF(Exclusions!$A:$A,$B7800)&gt;0,"Yes","No"))</f>
        <v/>
      </c>
      <c r="S7800" s="38">
        <f>IF($B7800="","",MIN(1,DAY($A7800)/IF($N7800="Superstore",Settings!$B$5,Settings!$B$4)))</f>
        <v/>
      </c>
      <c r="T7800" s="38">
        <f>IF(OR($B7800="",$G7800="",$S7800=0),"",$G7800/$S7800)</f>
        <v/>
      </c>
      <c r="U7800" s="36">
        <f>IF($T7800="","",IF($T7800&lt;Settings!$B$8,"Critical",IF($T7800&lt;Settings!$B$9,"Semi Critical","Non Critical")))</f>
        <v/>
      </c>
      <c r="V7800" s="28" t="n"/>
      <c r="Z7800">
        <f>IF($B7800="","",IFERROR(VLOOKUP($B7800,'Plan HC for CCA'!$A:$B,2,0),""))</f>
        <v/>
      </c>
      <c r="AA7800">
        <f>IF(OR($B7800="",$Z7800=""),"",IF(N($M7800)&lt;$Z7800,"Delta","No Delta"))</f>
        <v/>
      </c>
      <c r="AB7800">
        <f>IF(OR($B7800="",$Z7800=""),"",MAX(0,$Z7800-N($M7800)))</f>
        <v/>
      </c>
      <c r="AC7800" s="46">
        <f>IF($B7800="","",IFERROR(INDEX('CCA Util %'!$H:$H,MATCH($B7800,'CCA Util %'!$E:$E,0)),""))</f>
        <v/>
      </c>
      <c r="AD7800">
        <f>IF($B7800="","",IFERROR(INDEX('CCA Util %'!$G:$G,MATCH($B7800,'CCA Util %'!$E:$E,0)),""))</f>
        <v/>
      </c>
      <c r="AE7800">
        <f>IF(OR($B7800="",$U7800=""),"",$U7800&amp;" &amp; "&amp;IF(OR($AD7800="",$AD7800=0),"Util NA",$AD7800&amp;" Util"))</f>
        <v/>
      </c>
    </row>
    <row r="7801" ht="15.75" customHeight="1" s="42">
      <c r="A7801" s="41" t="n"/>
      <c r="G7801" s="38" t="n"/>
      <c r="H7801" s="38" t="n"/>
      <c r="I7801" s="38" t="n"/>
      <c r="J7801" s="38" t="n"/>
      <c r="K7801" s="38" t="n"/>
      <c r="L7801" s="38" t="n"/>
      <c r="N7801" s="36">
        <f>IF($B7801="","",IF($C7801="SUPERSTORE","Superstore","DH"))</f>
        <v/>
      </c>
      <c r="O7801" s="36">
        <f>IF($B7801="","",IFERROR(VLOOKUP($B7801,Mapping!$A:$C,2,0),"Not Mapped"))</f>
        <v/>
      </c>
      <c r="P7801" s="36">
        <f>IF($B7801="","",IFERROR(VLOOKUP($B7801,Mapping!$A:$C,3,0),"Not Mapped"))</f>
        <v/>
      </c>
      <c r="Q7801" s="36">
        <f>IF($B7801="","",IFERROR(VLOOKUP($O7801,Leaders!$A:$B,2,0),"Not Mapped"))</f>
        <v/>
      </c>
      <c r="R7801" s="36">
        <f>IF($B7801="","",IF(COUNTIF(Exclusions!$A:$A,$B7801)&gt;0,"Yes","No"))</f>
        <v/>
      </c>
      <c r="S7801" s="38">
        <f>IF($B7801="","",MIN(1,DAY($A7801)/IF($N7801="Superstore",Settings!$B$5,Settings!$B$4)))</f>
        <v/>
      </c>
      <c r="T7801" s="38">
        <f>IF(OR($B7801="",$G7801="",$S7801=0),"",$G7801/$S7801)</f>
        <v/>
      </c>
      <c r="U7801" s="36">
        <f>IF($T7801="","",IF($T7801&lt;Settings!$B$8,"Critical",IF($T7801&lt;Settings!$B$9,"Semi Critical","Non Critical")))</f>
        <v/>
      </c>
      <c r="V7801" s="28" t="n"/>
      <c r="Z7801">
        <f>IF($B7801="","",IFERROR(VLOOKUP($B7801,'Plan HC for CCA'!$A:$B,2,0),""))</f>
        <v/>
      </c>
      <c r="AA7801">
        <f>IF(OR($B7801="",$Z7801=""),"",IF(N($M7801)&lt;$Z7801,"Delta","No Delta"))</f>
        <v/>
      </c>
      <c r="AB7801">
        <f>IF(OR($B7801="",$Z7801=""),"",MAX(0,$Z7801-N($M7801)))</f>
        <v/>
      </c>
      <c r="AC7801" s="46">
        <f>IF($B7801="","",IFERROR(INDEX('CCA Util %'!$H:$H,MATCH($B7801,'CCA Util %'!$E:$E,0)),""))</f>
        <v/>
      </c>
      <c r="AD7801">
        <f>IF($B7801="","",IFERROR(INDEX('CCA Util %'!$G:$G,MATCH($B7801,'CCA Util %'!$E:$E,0)),""))</f>
        <v/>
      </c>
      <c r="AE7801">
        <f>IF(OR($B7801="",$U7801=""),"",$U7801&amp;" &amp; "&amp;IF(OR($AD7801="",$AD7801=0),"Util NA",$AD7801&amp;" Util"))</f>
        <v/>
      </c>
    </row>
    <row r="7802" ht="15.75" customHeight="1" s="42">
      <c r="A7802" s="41" t="n"/>
      <c r="G7802" s="38" t="n"/>
      <c r="H7802" s="38" t="n"/>
      <c r="I7802" s="38" t="n"/>
      <c r="J7802" s="38" t="n"/>
      <c r="K7802" s="38" t="n"/>
      <c r="L7802" s="38" t="n"/>
      <c r="N7802" s="36">
        <f>IF($B7802="","",IF($C7802="SUPERSTORE","Superstore","DH"))</f>
        <v/>
      </c>
      <c r="O7802" s="36">
        <f>IF($B7802="","",IFERROR(VLOOKUP($B7802,Mapping!$A:$C,2,0),"Not Mapped"))</f>
        <v/>
      </c>
      <c r="P7802" s="36">
        <f>IF($B7802="","",IFERROR(VLOOKUP($B7802,Mapping!$A:$C,3,0),"Not Mapped"))</f>
        <v/>
      </c>
      <c r="Q7802" s="36">
        <f>IF($B7802="","",IFERROR(VLOOKUP($O7802,Leaders!$A:$B,2,0),"Not Mapped"))</f>
        <v/>
      </c>
      <c r="R7802" s="36">
        <f>IF($B7802="","",IF(COUNTIF(Exclusions!$A:$A,$B7802)&gt;0,"Yes","No"))</f>
        <v/>
      </c>
      <c r="S7802" s="38">
        <f>IF($B7802="","",MIN(1,DAY($A7802)/IF($N7802="Superstore",Settings!$B$5,Settings!$B$4)))</f>
        <v/>
      </c>
      <c r="T7802" s="38">
        <f>IF(OR($B7802="",$G7802="",$S7802=0),"",$G7802/$S7802)</f>
        <v/>
      </c>
      <c r="U7802" s="36">
        <f>IF($T7802="","",IF($T7802&lt;Settings!$B$8,"Critical",IF($T7802&lt;Settings!$B$9,"Semi Critical","Non Critical")))</f>
        <v/>
      </c>
      <c r="V7802" s="28" t="n"/>
      <c r="Z7802">
        <f>IF($B7802="","",IFERROR(VLOOKUP($B7802,'Plan HC for CCA'!$A:$B,2,0),""))</f>
        <v/>
      </c>
      <c r="AA7802">
        <f>IF(OR($B7802="",$Z7802=""),"",IF(N($M7802)&lt;$Z7802,"Delta","No Delta"))</f>
        <v/>
      </c>
      <c r="AB7802">
        <f>IF(OR($B7802="",$Z7802=""),"",MAX(0,$Z7802-N($M7802)))</f>
        <v/>
      </c>
      <c r="AC7802" s="46">
        <f>IF($B7802="","",IFERROR(INDEX('CCA Util %'!$H:$H,MATCH($B7802,'CCA Util %'!$E:$E,0)),""))</f>
        <v/>
      </c>
      <c r="AD7802">
        <f>IF($B7802="","",IFERROR(INDEX('CCA Util %'!$G:$G,MATCH($B7802,'CCA Util %'!$E:$E,0)),""))</f>
        <v/>
      </c>
      <c r="AE7802">
        <f>IF(OR($B7802="",$U7802=""),"",$U7802&amp;" &amp; "&amp;IF(OR($AD7802="",$AD7802=0),"Util NA",$AD7802&amp;" Util"))</f>
        <v/>
      </c>
    </row>
    <row r="7803" ht="15.75" customHeight="1" s="42">
      <c r="A7803" s="41" t="n"/>
      <c r="G7803" s="38" t="n"/>
      <c r="H7803" s="38" t="n"/>
      <c r="I7803" s="38" t="n"/>
      <c r="J7803" s="38" t="n"/>
      <c r="K7803" s="38" t="n"/>
      <c r="L7803" s="38" t="n"/>
      <c r="N7803" s="36">
        <f>IF($B7803="","",IF($C7803="SUPERSTORE","Superstore","DH"))</f>
        <v/>
      </c>
      <c r="O7803" s="36">
        <f>IF($B7803="","",IFERROR(VLOOKUP($B7803,Mapping!$A:$C,2,0),"Not Mapped"))</f>
        <v/>
      </c>
      <c r="P7803" s="36">
        <f>IF($B7803="","",IFERROR(VLOOKUP($B7803,Mapping!$A:$C,3,0),"Not Mapped"))</f>
        <v/>
      </c>
      <c r="Q7803" s="36">
        <f>IF($B7803="","",IFERROR(VLOOKUP($O7803,Leaders!$A:$B,2,0),"Not Mapped"))</f>
        <v/>
      </c>
      <c r="R7803" s="36">
        <f>IF($B7803="","",IF(COUNTIF(Exclusions!$A:$A,$B7803)&gt;0,"Yes","No"))</f>
        <v/>
      </c>
      <c r="S7803" s="38">
        <f>IF($B7803="","",MIN(1,DAY($A7803)/IF($N7803="Superstore",Settings!$B$5,Settings!$B$4)))</f>
        <v/>
      </c>
      <c r="T7803" s="38">
        <f>IF(OR($B7803="",$G7803="",$S7803=0),"",$G7803/$S7803)</f>
        <v/>
      </c>
      <c r="U7803" s="36">
        <f>IF($T7803="","",IF($T7803&lt;Settings!$B$8,"Critical",IF($T7803&lt;Settings!$B$9,"Semi Critical","Non Critical")))</f>
        <v/>
      </c>
      <c r="V7803" s="28" t="n"/>
      <c r="Z7803">
        <f>IF($B7803="","",IFERROR(VLOOKUP($B7803,'Plan HC for CCA'!$A:$B,2,0),""))</f>
        <v/>
      </c>
      <c r="AA7803">
        <f>IF(OR($B7803="",$Z7803=""),"",IF(N($M7803)&lt;$Z7803,"Delta","No Delta"))</f>
        <v/>
      </c>
      <c r="AB7803">
        <f>IF(OR($B7803="",$Z7803=""),"",MAX(0,$Z7803-N($M7803)))</f>
        <v/>
      </c>
      <c r="AC7803" s="46">
        <f>IF($B7803="","",IFERROR(INDEX('CCA Util %'!$H:$H,MATCH($B7803,'CCA Util %'!$E:$E,0)),""))</f>
        <v/>
      </c>
      <c r="AD7803">
        <f>IF($B7803="","",IFERROR(INDEX('CCA Util %'!$G:$G,MATCH($B7803,'CCA Util %'!$E:$E,0)),""))</f>
        <v/>
      </c>
      <c r="AE7803">
        <f>IF(OR($B7803="",$U7803=""),"",$U7803&amp;" &amp; "&amp;IF(OR($AD7803="",$AD7803=0),"Util NA",$AD7803&amp;" Util"))</f>
        <v/>
      </c>
    </row>
    <row r="7804" ht="15.75" customHeight="1" s="42">
      <c r="A7804" s="41" t="n"/>
      <c r="G7804" s="38" t="n"/>
      <c r="H7804" s="38" t="n"/>
      <c r="I7804" s="38" t="n"/>
      <c r="J7804" s="38" t="n"/>
      <c r="K7804" s="38" t="n"/>
      <c r="L7804" s="38" t="n"/>
      <c r="N7804" s="36">
        <f>IF($B7804="","",IF($C7804="SUPERSTORE","Superstore","DH"))</f>
        <v/>
      </c>
      <c r="O7804" s="36">
        <f>IF($B7804="","",IFERROR(VLOOKUP($B7804,Mapping!$A:$C,2,0),"Not Mapped"))</f>
        <v/>
      </c>
      <c r="P7804" s="36">
        <f>IF($B7804="","",IFERROR(VLOOKUP($B7804,Mapping!$A:$C,3,0),"Not Mapped"))</f>
        <v/>
      </c>
      <c r="Q7804" s="36">
        <f>IF($B7804="","",IFERROR(VLOOKUP($O7804,Leaders!$A:$B,2,0),"Not Mapped"))</f>
        <v/>
      </c>
      <c r="R7804" s="36">
        <f>IF($B7804="","",IF(COUNTIF(Exclusions!$A:$A,$B7804)&gt;0,"Yes","No"))</f>
        <v/>
      </c>
      <c r="S7804" s="38">
        <f>IF($B7804="","",MIN(1,DAY($A7804)/IF($N7804="Superstore",Settings!$B$5,Settings!$B$4)))</f>
        <v/>
      </c>
      <c r="T7804" s="38">
        <f>IF(OR($B7804="",$G7804="",$S7804=0),"",$G7804/$S7804)</f>
        <v/>
      </c>
      <c r="U7804" s="36">
        <f>IF($T7804="","",IF($T7804&lt;Settings!$B$8,"Critical",IF($T7804&lt;Settings!$B$9,"Semi Critical","Non Critical")))</f>
        <v/>
      </c>
      <c r="V7804" s="28" t="n"/>
      <c r="Z7804">
        <f>IF($B7804="","",IFERROR(VLOOKUP($B7804,'Plan HC for CCA'!$A:$B,2,0),""))</f>
        <v/>
      </c>
      <c r="AA7804">
        <f>IF(OR($B7804="",$Z7804=""),"",IF(N($M7804)&lt;$Z7804,"Delta","No Delta"))</f>
        <v/>
      </c>
      <c r="AB7804">
        <f>IF(OR($B7804="",$Z7804=""),"",MAX(0,$Z7804-N($M7804)))</f>
        <v/>
      </c>
      <c r="AC7804" s="46">
        <f>IF($B7804="","",IFERROR(INDEX('CCA Util %'!$H:$H,MATCH($B7804,'CCA Util %'!$E:$E,0)),""))</f>
        <v/>
      </c>
      <c r="AD7804">
        <f>IF($B7804="","",IFERROR(INDEX('CCA Util %'!$G:$G,MATCH($B7804,'CCA Util %'!$E:$E,0)),""))</f>
        <v/>
      </c>
      <c r="AE7804">
        <f>IF(OR($B7804="",$U7804=""),"",$U7804&amp;" &amp; "&amp;IF(OR($AD7804="",$AD7804=0),"Util NA",$AD7804&amp;" Util"))</f>
        <v/>
      </c>
    </row>
    <row r="7805" ht="15.75" customHeight="1" s="42">
      <c r="A7805" s="41" t="n"/>
      <c r="G7805" s="38" t="n"/>
      <c r="H7805" s="38" t="n"/>
      <c r="I7805" s="38" t="n"/>
      <c r="J7805" s="38" t="n"/>
      <c r="K7805" s="38" t="n"/>
      <c r="L7805" s="38" t="n"/>
      <c r="N7805" s="36">
        <f>IF($B7805="","",IF($C7805="SUPERSTORE","Superstore","DH"))</f>
        <v/>
      </c>
      <c r="O7805" s="36">
        <f>IF($B7805="","",IFERROR(VLOOKUP($B7805,Mapping!$A:$C,2,0),"Not Mapped"))</f>
        <v/>
      </c>
      <c r="P7805" s="36">
        <f>IF($B7805="","",IFERROR(VLOOKUP($B7805,Mapping!$A:$C,3,0),"Not Mapped"))</f>
        <v/>
      </c>
      <c r="Q7805" s="36">
        <f>IF($B7805="","",IFERROR(VLOOKUP($O7805,Leaders!$A:$B,2,0),"Not Mapped"))</f>
        <v/>
      </c>
      <c r="R7805" s="36">
        <f>IF($B7805="","",IF(COUNTIF(Exclusions!$A:$A,$B7805)&gt;0,"Yes","No"))</f>
        <v/>
      </c>
      <c r="S7805" s="38">
        <f>IF($B7805="","",MIN(1,DAY($A7805)/IF($N7805="Superstore",Settings!$B$5,Settings!$B$4)))</f>
        <v/>
      </c>
      <c r="T7805" s="38">
        <f>IF(OR($B7805="",$G7805="",$S7805=0),"",$G7805/$S7805)</f>
        <v/>
      </c>
      <c r="U7805" s="36">
        <f>IF($T7805="","",IF($T7805&lt;Settings!$B$8,"Critical",IF($T7805&lt;Settings!$B$9,"Semi Critical","Non Critical")))</f>
        <v/>
      </c>
      <c r="V7805" s="28" t="n"/>
      <c r="Z7805">
        <f>IF($B7805="","",IFERROR(VLOOKUP($B7805,'Plan HC for CCA'!$A:$B,2,0),""))</f>
        <v/>
      </c>
      <c r="AA7805">
        <f>IF(OR($B7805="",$Z7805=""),"",IF(N($M7805)&lt;$Z7805,"Delta","No Delta"))</f>
        <v/>
      </c>
      <c r="AB7805">
        <f>IF(OR($B7805="",$Z7805=""),"",MAX(0,$Z7805-N($M7805)))</f>
        <v/>
      </c>
      <c r="AC7805" s="46">
        <f>IF($B7805="","",IFERROR(INDEX('CCA Util %'!$H:$H,MATCH($B7805,'CCA Util %'!$E:$E,0)),""))</f>
        <v/>
      </c>
      <c r="AD7805">
        <f>IF($B7805="","",IFERROR(INDEX('CCA Util %'!$G:$G,MATCH($B7805,'CCA Util %'!$E:$E,0)),""))</f>
        <v/>
      </c>
      <c r="AE7805">
        <f>IF(OR($B7805="",$U7805=""),"",$U7805&amp;" &amp; "&amp;IF(OR($AD7805="",$AD7805=0),"Util NA",$AD7805&amp;" Util"))</f>
        <v/>
      </c>
    </row>
    <row r="7806" ht="15.75" customHeight="1" s="42">
      <c r="A7806" s="41" t="n"/>
      <c r="G7806" s="38" t="n"/>
      <c r="H7806" s="38" t="n"/>
      <c r="I7806" s="38" t="n"/>
      <c r="J7806" s="38" t="n"/>
      <c r="K7806" s="38" t="n"/>
      <c r="L7806" s="38" t="n"/>
      <c r="N7806" s="36">
        <f>IF($B7806="","",IF($C7806="SUPERSTORE","Superstore","DH"))</f>
        <v/>
      </c>
      <c r="O7806" s="36">
        <f>IF($B7806="","",IFERROR(VLOOKUP($B7806,Mapping!$A:$C,2,0),"Not Mapped"))</f>
        <v/>
      </c>
      <c r="P7806" s="36">
        <f>IF($B7806="","",IFERROR(VLOOKUP($B7806,Mapping!$A:$C,3,0),"Not Mapped"))</f>
        <v/>
      </c>
      <c r="Q7806" s="36">
        <f>IF($B7806="","",IFERROR(VLOOKUP($O7806,Leaders!$A:$B,2,0),"Not Mapped"))</f>
        <v/>
      </c>
      <c r="R7806" s="36">
        <f>IF($B7806="","",IF(COUNTIF(Exclusions!$A:$A,$B7806)&gt;0,"Yes","No"))</f>
        <v/>
      </c>
      <c r="S7806" s="38">
        <f>IF($B7806="","",MIN(1,DAY($A7806)/IF($N7806="Superstore",Settings!$B$5,Settings!$B$4)))</f>
        <v/>
      </c>
      <c r="T7806" s="38">
        <f>IF(OR($B7806="",$G7806="",$S7806=0),"",$G7806/$S7806)</f>
        <v/>
      </c>
      <c r="U7806" s="36">
        <f>IF($T7806="","",IF($T7806&lt;Settings!$B$8,"Critical",IF($T7806&lt;Settings!$B$9,"Semi Critical","Non Critical")))</f>
        <v/>
      </c>
      <c r="V7806" s="28" t="n"/>
      <c r="Z7806">
        <f>IF($B7806="","",IFERROR(VLOOKUP($B7806,'Plan HC for CCA'!$A:$B,2,0),""))</f>
        <v/>
      </c>
      <c r="AA7806">
        <f>IF(OR($B7806="",$Z7806=""),"",IF(N($M7806)&lt;$Z7806,"Delta","No Delta"))</f>
        <v/>
      </c>
      <c r="AB7806">
        <f>IF(OR($B7806="",$Z7806=""),"",MAX(0,$Z7806-N($M7806)))</f>
        <v/>
      </c>
      <c r="AC7806" s="46">
        <f>IF($B7806="","",IFERROR(INDEX('CCA Util %'!$H:$H,MATCH($B7806,'CCA Util %'!$E:$E,0)),""))</f>
        <v/>
      </c>
      <c r="AD7806">
        <f>IF($B7806="","",IFERROR(INDEX('CCA Util %'!$G:$G,MATCH($B7806,'CCA Util %'!$E:$E,0)),""))</f>
        <v/>
      </c>
      <c r="AE7806">
        <f>IF(OR($B7806="",$U7806=""),"",$U7806&amp;" &amp; "&amp;IF(OR($AD7806="",$AD7806=0),"Util NA",$AD7806&amp;" Util"))</f>
        <v/>
      </c>
    </row>
    <row r="7807" ht="15.75" customHeight="1" s="42">
      <c r="A7807" s="41" t="n"/>
      <c r="G7807" s="38" t="n"/>
      <c r="H7807" s="38" t="n"/>
      <c r="I7807" s="38" t="n"/>
      <c r="J7807" s="38" t="n"/>
      <c r="K7807" s="38" t="n"/>
      <c r="L7807" s="38" t="n"/>
      <c r="N7807" s="36">
        <f>IF($B7807="","",IF($C7807="SUPERSTORE","Superstore","DH"))</f>
        <v/>
      </c>
      <c r="O7807" s="36">
        <f>IF($B7807="","",IFERROR(VLOOKUP($B7807,Mapping!$A:$C,2,0),"Not Mapped"))</f>
        <v/>
      </c>
      <c r="P7807" s="36">
        <f>IF($B7807="","",IFERROR(VLOOKUP($B7807,Mapping!$A:$C,3,0),"Not Mapped"))</f>
        <v/>
      </c>
      <c r="Q7807" s="36">
        <f>IF($B7807="","",IFERROR(VLOOKUP($O7807,Leaders!$A:$B,2,0),"Not Mapped"))</f>
        <v/>
      </c>
      <c r="R7807" s="36">
        <f>IF($B7807="","",IF(COUNTIF(Exclusions!$A:$A,$B7807)&gt;0,"Yes","No"))</f>
        <v/>
      </c>
      <c r="S7807" s="38">
        <f>IF($B7807="","",MIN(1,DAY($A7807)/IF($N7807="Superstore",Settings!$B$5,Settings!$B$4)))</f>
        <v/>
      </c>
      <c r="T7807" s="38">
        <f>IF(OR($B7807="",$G7807="",$S7807=0),"",$G7807/$S7807)</f>
        <v/>
      </c>
      <c r="U7807" s="36">
        <f>IF($T7807="","",IF($T7807&lt;Settings!$B$8,"Critical",IF($T7807&lt;Settings!$B$9,"Semi Critical","Non Critical")))</f>
        <v/>
      </c>
      <c r="V7807" s="28" t="n"/>
      <c r="Z7807">
        <f>IF($B7807="","",IFERROR(VLOOKUP($B7807,'Plan HC for CCA'!$A:$B,2,0),""))</f>
        <v/>
      </c>
      <c r="AA7807">
        <f>IF(OR($B7807="",$Z7807=""),"",IF(N($M7807)&lt;$Z7807,"Delta","No Delta"))</f>
        <v/>
      </c>
      <c r="AB7807">
        <f>IF(OR($B7807="",$Z7807=""),"",MAX(0,$Z7807-N($M7807)))</f>
        <v/>
      </c>
      <c r="AC7807" s="46">
        <f>IF($B7807="","",IFERROR(INDEX('CCA Util %'!$H:$H,MATCH($B7807,'CCA Util %'!$E:$E,0)),""))</f>
        <v/>
      </c>
      <c r="AD7807">
        <f>IF($B7807="","",IFERROR(INDEX('CCA Util %'!$G:$G,MATCH($B7807,'CCA Util %'!$E:$E,0)),""))</f>
        <v/>
      </c>
      <c r="AE7807">
        <f>IF(OR($B7807="",$U7807=""),"",$U7807&amp;" &amp; "&amp;IF(OR($AD7807="",$AD7807=0),"Util NA",$AD7807&amp;" Util"))</f>
        <v/>
      </c>
    </row>
    <row r="7808" ht="15.75" customHeight="1" s="42">
      <c r="A7808" s="41" t="n"/>
      <c r="G7808" s="38" t="n"/>
      <c r="H7808" s="38" t="n"/>
      <c r="I7808" s="38" t="n"/>
      <c r="J7808" s="38" t="n"/>
      <c r="K7808" s="38" t="n"/>
      <c r="L7808" s="38" t="n"/>
      <c r="N7808" s="36">
        <f>IF($B7808="","",IF($C7808="SUPERSTORE","Superstore","DH"))</f>
        <v/>
      </c>
      <c r="O7808" s="36">
        <f>IF($B7808="","",IFERROR(VLOOKUP($B7808,Mapping!$A:$C,2,0),"Not Mapped"))</f>
        <v/>
      </c>
      <c r="P7808" s="36">
        <f>IF($B7808="","",IFERROR(VLOOKUP($B7808,Mapping!$A:$C,3,0),"Not Mapped"))</f>
        <v/>
      </c>
      <c r="Q7808" s="36">
        <f>IF($B7808="","",IFERROR(VLOOKUP($O7808,Leaders!$A:$B,2,0),"Not Mapped"))</f>
        <v/>
      </c>
      <c r="R7808" s="36">
        <f>IF($B7808="","",IF(COUNTIF(Exclusions!$A:$A,$B7808)&gt;0,"Yes","No"))</f>
        <v/>
      </c>
      <c r="S7808" s="38">
        <f>IF($B7808="","",MIN(1,DAY($A7808)/IF($N7808="Superstore",Settings!$B$5,Settings!$B$4)))</f>
        <v/>
      </c>
      <c r="T7808" s="38">
        <f>IF(OR($B7808="",$G7808="",$S7808=0),"",$G7808/$S7808)</f>
        <v/>
      </c>
      <c r="U7808" s="36">
        <f>IF($T7808="","",IF($T7808&lt;Settings!$B$8,"Critical",IF($T7808&lt;Settings!$B$9,"Semi Critical","Non Critical")))</f>
        <v/>
      </c>
      <c r="V7808" s="28" t="n"/>
      <c r="Z7808">
        <f>IF($B7808="","",IFERROR(VLOOKUP($B7808,'Plan HC for CCA'!$A:$B,2,0),""))</f>
        <v/>
      </c>
      <c r="AA7808">
        <f>IF(OR($B7808="",$Z7808=""),"",IF(N($M7808)&lt;$Z7808,"Delta","No Delta"))</f>
        <v/>
      </c>
      <c r="AB7808">
        <f>IF(OR($B7808="",$Z7808=""),"",MAX(0,$Z7808-N($M7808)))</f>
        <v/>
      </c>
      <c r="AC7808" s="46">
        <f>IF($B7808="","",IFERROR(INDEX('CCA Util %'!$H:$H,MATCH($B7808,'CCA Util %'!$E:$E,0)),""))</f>
        <v/>
      </c>
      <c r="AD7808">
        <f>IF($B7808="","",IFERROR(INDEX('CCA Util %'!$G:$G,MATCH($B7808,'CCA Util %'!$E:$E,0)),""))</f>
        <v/>
      </c>
      <c r="AE7808">
        <f>IF(OR($B7808="",$U7808=""),"",$U7808&amp;" &amp; "&amp;IF(OR($AD7808="",$AD7808=0),"Util NA",$AD7808&amp;" Util"))</f>
        <v/>
      </c>
    </row>
    <row r="7809" ht="15.75" customHeight="1" s="42">
      <c r="A7809" s="41" t="n"/>
      <c r="G7809" s="38" t="n"/>
      <c r="H7809" s="38" t="n"/>
      <c r="I7809" s="38" t="n"/>
      <c r="J7809" s="38" t="n"/>
      <c r="K7809" s="38" t="n"/>
      <c r="L7809" s="38" t="n"/>
      <c r="N7809" s="36">
        <f>IF($B7809="","",IF($C7809="SUPERSTORE","Superstore","DH"))</f>
        <v/>
      </c>
      <c r="O7809" s="36">
        <f>IF($B7809="","",IFERROR(VLOOKUP($B7809,Mapping!$A:$C,2,0),"Not Mapped"))</f>
        <v/>
      </c>
      <c r="P7809" s="36">
        <f>IF($B7809="","",IFERROR(VLOOKUP($B7809,Mapping!$A:$C,3,0),"Not Mapped"))</f>
        <v/>
      </c>
      <c r="Q7809" s="36">
        <f>IF($B7809="","",IFERROR(VLOOKUP($O7809,Leaders!$A:$B,2,0),"Not Mapped"))</f>
        <v/>
      </c>
      <c r="R7809" s="36">
        <f>IF($B7809="","",IF(COUNTIF(Exclusions!$A:$A,$B7809)&gt;0,"Yes","No"))</f>
        <v/>
      </c>
      <c r="S7809" s="38">
        <f>IF($B7809="","",MIN(1,DAY($A7809)/IF($N7809="Superstore",Settings!$B$5,Settings!$B$4)))</f>
        <v/>
      </c>
      <c r="T7809" s="38">
        <f>IF(OR($B7809="",$G7809="",$S7809=0),"",$G7809/$S7809)</f>
        <v/>
      </c>
      <c r="U7809" s="36">
        <f>IF($T7809="","",IF($T7809&lt;Settings!$B$8,"Critical",IF($T7809&lt;Settings!$B$9,"Semi Critical","Non Critical")))</f>
        <v/>
      </c>
      <c r="V7809" s="28" t="n"/>
      <c r="Z7809">
        <f>IF($B7809="","",IFERROR(VLOOKUP($B7809,'Plan HC for CCA'!$A:$B,2,0),""))</f>
        <v/>
      </c>
      <c r="AA7809">
        <f>IF(OR($B7809="",$Z7809=""),"",IF(N($M7809)&lt;$Z7809,"Delta","No Delta"))</f>
        <v/>
      </c>
      <c r="AB7809">
        <f>IF(OR($B7809="",$Z7809=""),"",MAX(0,$Z7809-N($M7809)))</f>
        <v/>
      </c>
      <c r="AC7809" s="46">
        <f>IF($B7809="","",IFERROR(INDEX('CCA Util %'!$H:$H,MATCH($B7809,'CCA Util %'!$E:$E,0)),""))</f>
        <v/>
      </c>
      <c r="AD7809">
        <f>IF($B7809="","",IFERROR(INDEX('CCA Util %'!$G:$G,MATCH($B7809,'CCA Util %'!$E:$E,0)),""))</f>
        <v/>
      </c>
      <c r="AE7809">
        <f>IF(OR($B7809="",$U7809=""),"",$U7809&amp;" &amp; "&amp;IF(OR($AD7809="",$AD7809=0),"Util NA",$AD7809&amp;" Util"))</f>
        <v/>
      </c>
    </row>
    <row r="7810" ht="15.75" customHeight="1" s="42">
      <c r="A7810" s="41" t="n"/>
      <c r="G7810" s="38" t="n"/>
      <c r="H7810" s="38" t="n"/>
      <c r="I7810" s="38" t="n"/>
      <c r="J7810" s="38" t="n"/>
      <c r="K7810" s="38" t="n"/>
      <c r="L7810" s="38" t="n"/>
      <c r="N7810" s="36">
        <f>IF($B7810="","",IF($C7810="SUPERSTORE","Superstore","DH"))</f>
        <v/>
      </c>
      <c r="O7810" s="36">
        <f>IF($B7810="","",IFERROR(VLOOKUP($B7810,Mapping!$A:$C,2,0),"Not Mapped"))</f>
        <v/>
      </c>
      <c r="P7810" s="36">
        <f>IF($B7810="","",IFERROR(VLOOKUP($B7810,Mapping!$A:$C,3,0),"Not Mapped"))</f>
        <v/>
      </c>
      <c r="Q7810" s="36">
        <f>IF($B7810="","",IFERROR(VLOOKUP($O7810,Leaders!$A:$B,2,0),"Not Mapped"))</f>
        <v/>
      </c>
      <c r="R7810" s="36">
        <f>IF($B7810="","",IF(COUNTIF(Exclusions!$A:$A,$B7810)&gt;0,"Yes","No"))</f>
        <v/>
      </c>
      <c r="S7810" s="38">
        <f>IF($B7810="","",MIN(1,DAY($A7810)/IF($N7810="Superstore",Settings!$B$5,Settings!$B$4)))</f>
        <v/>
      </c>
      <c r="T7810" s="38">
        <f>IF(OR($B7810="",$G7810="",$S7810=0),"",$G7810/$S7810)</f>
        <v/>
      </c>
      <c r="U7810" s="36">
        <f>IF($T7810="","",IF($T7810&lt;Settings!$B$8,"Critical",IF($T7810&lt;Settings!$B$9,"Semi Critical","Non Critical")))</f>
        <v/>
      </c>
      <c r="V7810" s="28" t="n"/>
      <c r="Z7810">
        <f>IF($B7810="","",IFERROR(VLOOKUP($B7810,'Plan HC for CCA'!$A:$B,2,0),""))</f>
        <v/>
      </c>
      <c r="AA7810">
        <f>IF(OR($B7810="",$Z7810=""),"",IF(N($M7810)&lt;$Z7810,"Delta","No Delta"))</f>
        <v/>
      </c>
      <c r="AB7810">
        <f>IF(OR($B7810="",$Z7810=""),"",MAX(0,$Z7810-N($M7810)))</f>
        <v/>
      </c>
      <c r="AC7810" s="46">
        <f>IF($B7810="","",IFERROR(INDEX('CCA Util %'!$H:$H,MATCH($B7810,'CCA Util %'!$E:$E,0)),""))</f>
        <v/>
      </c>
      <c r="AD7810">
        <f>IF($B7810="","",IFERROR(INDEX('CCA Util %'!$G:$G,MATCH($B7810,'CCA Util %'!$E:$E,0)),""))</f>
        <v/>
      </c>
      <c r="AE7810">
        <f>IF(OR($B7810="",$U7810=""),"",$U7810&amp;" &amp; "&amp;IF(OR($AD7810="",$AD7810=0),"Util NA",$AD7810&amp;" Util"))</f>
        <v/>
      </c>
    </row>
    <row r="7811" ht="15.75" customHeight="1" s="42">
      <c r="A7811" s="41" t="n"/>
      <c r="G7811" s="38" t="n"/>
      <c r="H7811" s="38" t="n"/>
      <c r="I7811" s="38" t="n"/>
      <c r="J7811" s="38" t="n"/>
      <c r="K7811" s="38" t="n"/>
      <c r="L7811" s="38" t="n"/>
      <c r="N7811" s="36">
        <f>IF($B7811="","",IF($C7811="SUPERSTORE","Superstore","DH"))</f>
        <v/>
      </c>
      <c r="O7811" s="36">
        <f>IF($B7811="","",IFERROR(VLOOKUP($B7811,Mapping!$A:$C,2,0),"Not Mapped"))</f>
        <v/>
      </c>
      <c r="P7811" s="36">
        <f>IF($B7811="","",IFERROR(VLOOKUP($B7811,Mapping!$A:$C,3,0),"Not Mapped"))</f>
        <v/>
      </c>
      <c r="Q7811" s="36">
        <f>IF($B7811="","",IFERROR(VLOOKUP($O7811,Leaders!$A:$B,2,0),"Not Mapped"))</f>
        <v/>
      </c>
      <c r="R7811" s="36">
        <f>IF($B7811="","",IF(COUNTIF(Exclusions!$A:$A,$B7811)&gt;0,"Yes","No"))</f>
        <v/>
      </c>
      <c r="S7811" s="38">
        <f>IF($B7811="","",MIN(1,DAY($A7811)/IF($N7811="Superstore",Settings!$B$5,Settings!$B$4)))</f>
        <v/>
      </c>
      <c r="T7811" s="38">
        <f>IF(OR($B7811="",$G7811="",$S7811=0),"",$G7811/$S7811)</f>
        <v/>
      </c>
      <c r="U7811" s="36">
        <f>IF($T7811="","",IF($T7811&lt;Settings!$B$8,"Critical",IF($T7811&lt;Settings!$B$9,"Semi Critical","Non Critical")))</f>
        <v/>
      </c>
      <c r="V7811" s="28" t="n"/>
      <c r="Z7811">
        <f>IF($B7811="","",IFERROR(VLOOKUP($B7811,'Plan HC for CCA'!$A:$B,2,0),""))</f>
        <v/>
      </c>
      <c r="AA7811">
        <f>IF(OR($B7811="",$Z7811=""),"",IF(N($M7811)&lt;$Z7811,"Delta","No Delta"))</f>
        <v/>
      </c>
      <c r="AB7811">
        <f>IF(OR($B7811="",$Z7811=""),"",MAX(0,$Z7811-N($M7811)))</f>
        <v/>
      </c>
      <c r="AC7811" s="46">
        <f>IF($B7811="","",IFERROR(INDEX('CCA Util %'!$H:$H,MATCH($B7811,'CCA Util %'!$E:$E,0)),""))</f>
        <v/>
      </c>
      <c r="AD7811">
        <f>IF($B7811="","",IFERROR(INDEX('CCA Util %'!$G:$G,MATCH($B7811,'CCA Util %'!$E:$E,0)),""))</f>
        <v/>
      </c>
      <c r="AE7811">
        <f>IF(OR($B7811="",$U7811=""),"",$U7811&amp;" &amp; "&amp;IF(OR($AD7811="",$AD7811=0),"Util NA",$AD7811&amp;" Util"))</f>
        <v/>
      </c>
    </row>
    <row r="7812" ht="15.75" customHeight="1" s="42">
      <c r="A7812" s="41" t="n"/>
      <c r="G7812" s="38" t="n"/>
      <c r="H7812" s="38" t="n"/>
      <c r="I7812" s="38" t="n"/>
      <c r="J7812" s="38" t="n"/>
      <c r="K7812" s="38" t="n"/>
      <c r="L7812" s="38" t="n"/>
      <c r="N7812" s="36">
        <f>IF($B7812="","",IF($C7812="SUPERSTORE","Superstore","DH"))</f>
        <v/>
      </c>
      <c r="O7812" s="36">
        <f>IF($B7812="","",IFERROR(VLOOKUP($B7812,Mapping!$A:$C,2,0),"Not Mapped"))</f>
        <v/>
      </c>
      <c r="P7812" s="36">
        <f>IF($B7812="","",IFERROR(VLOOKUP($B7812,Mapping!$A:$C,3,0),"Not Mapped"))</f>
        <v/>
      </c>
      <c r="Q7812" s="36">
        <f>IF($B7812="","",IFERROR(VLOOKUP($O7812,Leaders!$A:$B,2,0),"Not Mapped"))</f>
        <v/>
      </c>
      <c r="R7812" s="36">
        <f>IF($B7812="","",IF(COUNTIF(Exclusions!$A:$A,$B7812)&gt;0,"Yes","No"))</f>
        <v/>
      </c>
      <c r="S7812" s="38">
        <f>IF($B7812="","",MIN(1,DAY($A7812)/IF($N7812="Superstore",Settings!$B$5,Settings!$B$4)))</f>
        <v/>
      </c>
      <c r="T7812" s="38">
        <f>IF(OR($B7812="",$G7812="",$S7812=0),"",$G7812/$S7812)</f>
        <v/>
      </c>
      <c r="U7812" s="36">
        <f>IF($T7812="","",IF($T7812&lt;Settings!$B$8,"Critical",IF($T7812&lt;Settings!$B$9,"Semi Critical","Non Critical")))</f>
        <v/>
      </c>
      <c r="V7812" s="28" t="n"/>
      <c r="Z7812">
        <f>IF($B7812="","",IFERROR(VLOOKUP($B7812,'Plan HC for CCA'!$A:$B,2,0),""))</f>
        <v/>
      </c>
      <c r="AA7812">
        <f>IF(OR($B7812="",$Z7812=""),"",IF(N($M7812)&lt;$Z7812,"Delta","No Delta"))</f>
        <v/>
      </c>
      <c r="AB7812">
        <f>IF(OR($B7812="",$Z7812=""),"",MAX(0,$Z7812-N($M7812)))</f>
        <v/>
      </c>
      <c r="AC7812" s="46">
        <f>IF($B7812="","",IFERROR(INDEX('CCA Util %'!$H:$H,MATCH($B7812,'CCA Util %'!$E:$E,0)),""))</f>
        <v/>
      </c>
      <c r="AD7812">
        <f>IF($B7812="","",IFERROR(INDEX('CCA Util %'!$G:$G,MATCH($B7812,'CCA Util %'!$E:$E,0)),""))</f>
        <v/>
      </c>
      <c r="AE7812">
        <f>IF(OR($B7812="",$U7812=""),"",$U7812&amp;" &amp; "&amp;IF(OR($AD7812="",$AD7812=0),"Util NA",$AD7812&amp;" Util"))</f>
        <v/>
      </c>
    </row>
    <row r="7813" ht="15.75" customHeight="1" s="42">
      <c r="A7813" s="41" t="n"/>
      <c r="G7813" s="38" t="n"/>
      <c r="H7813" s="38" t="n"/>
      <c r="I7813" s="38" t="n"/>
      <c r="J7813" s="38" t="n"/>
      <c r="K7813" s="38" t="n"/>
      <c r="L7813" s="38" t="n"/>
      <c r="N7813" s="36">
        <f>IF($B7813="","",IF($C7813="SUPERSTORE","Superstore","DH"))</f>
        <v/>
      </c>
      <c r="O7813" s="36">
        <f>IF($B7813="","",IFERROR(VLOOKUP($B7813,Mapping!$A:$C,2,0),"Not Mapped"))</f>
        <v/>
      </c>
      <c r="P7813" s="36">
        <f>IF($B7813="","",IFERROR(VLOOKUP($B7813,Mapping!$A:$C,3,0),"Not Mapped"))</f>
        <v/>
      </c>
      <c r="Q7813" s="36">
        <f>IF($B7813="","",IFERROR(VLOOKUP($O7813,Leaders!$A:$B,2,0),"Not Mapped"))</f>
        <v/>
      </c>
      <c r="R7813" s="36">
        <f>IF($B7813="","",IF(COUNTIF(Exclusions!$A:$A,$B7813)&gt;0,"Yes","No"))</f>
        <v/>
      </c>
      <c r="S7813" s="38">
        <f>IF($B7813="","",MIN(1,DAY($A7813)/IF($N7813="Superstore",Settings!$B$5,Settings!$B$4)))</f>
        <v/>
      </c>
      <c r="T7813" s="38">
        <f>IF(OR($B7813="",$G7813="",$S7813=0),"",$G7813/$S7813)</f>
        <v/>
      </c>
      <c r="U7813" s="36">
        <f>IF($T7813="","",IF($T7813&lt;Settings!$B$8,"Critical",IF($T7813&lt;Settings!$B$9,"Semi Critical","Non Critical")))</f>
        <v/>
      </c>
      <c r="V7813" s="28" t="n"/>
      <c r="Z7813">
        <f>IF($B7813="","",IFERROR(VLOOKUP($B7813,'Plan HC for CCA'!$A:$B,2,0),""))</f>
        <v/>
      </c>
      <c r="AA7813">
        <f>IF(OR($B7813="",$Z7813=""),"",IF(N($M7813)&lt;$Z7813,"Delta","No Delta"))</f>
        <v/>
      </c>
      <c r="AB7813">
        <f>IF(OR($B7813="",$Z7813=""),"",MAX(0,$Z7813-N($M7813)))</f>
        <v/>
      </c>
      <c r="AC7813" s="46">
        <f>IF($B7813="","",IFERROR(INDEX('CCA Util %'!$H:$H,MATCH($B7813,'CCA Util %'!$E:$E,0)),""))</f>
        <v/>
      </c>
      <c r="AD7813">
        <f>IF($B7813="","",IFERROR(INDEX('CCA Util %'!$G:$G,MATCH($B7813,'CCA Util %'!$E:$E,0)),""))</f>
        <v/>
      </c>
      <c r="AE7813">
        <f>IF(OR($B7813="",$U7813=""),"",$U7813&amp;" &amp; "&amp;IF(OR($AD7813="",$AD7813=0),"Util NA",$AD7813&amp;" Util"))</f>
        <v/>
      </c>
    </row>
    <row r="7814" ht="15.75" customHeight="1" s="42">
      <c r="A7814" s="41" t="n"/>
      <c r="G7814" s="38" t="n"/>
      <c r="H7814" s="38" t="n"/>
      <c r="I7814" s="38" t="n"/>
      <c r="J7814" s="38" t="n"/>
      <c r="K7814" s="38" t="n"/>
      <c r="L7814" s="38" t="n"/>
      <c r="N7814" s="36">
        <f>IF($B7814="","",IF($C7814="SUPERSTORE","Superstore","DH"))</f>
        <v/>
      </c>
      <c r="O7814" s="36">
        <f>IF($B7814="","",IFERROR(VLOOKUP($B7814,Mapping!$A:$C,2,0),"Not Mapped"))</f>
        <v/>
      </c>
      <c r="P7814" s="36">
        <f>IF($B7814="","",IFERROR(VLOOKUP($B7814,Mapping!$A:$C,3,0),"Not Mapped"))</f>
        <v/>
      </c>
      <c r="Q7814" s="36">
        <f>IF($B7814="","",IFERROR(VLOOKUP($O7814,Leaders!$A:$B,2,0),"Not Mapped"))</f>
        <v/>
      </c>
      <c r="R7814" s="36">
        <f>IF($B7814="","",IF(COUNTIF(Exclusions!$A:$A,$B7814)&gt;0,"Yes","No"))</f>
        <v/>
      </c>
      <c r="S7814" s="38">
        <f>IF($B7814="","",MIN(1,DAY($A7814)/IF($N7814="Superstore",Settings!$B$5,Settings!$B$4)))</f>
        <v/>
      </c>
      <c r="T7814" s="38">
        <f>IF(OR($B7814="",$G7814="",$S7814=0),"",$G7814/$S7814)</f>
        <v/>
      </c>
      <c r="U7814" s="36">
        <f>IF($T7814="","",IF($T7814&lt;Settings!$B$8,"Critical",IF($T7814&lt;Settings!$B$9,"Semi Critical","Non Critical")))</f>
        <v/>
      </c>
      <c r="V7814" s="28" t="n"/>
      <c r="Z7814">
        <f>IF($B7814="","",IFERROR(VLOOKUP($B7814,'Plan HC for CCA'!$A:$B,2,0),""))</f>
        <v/>
      </c>
      <c r="AA7814">
        <f>IF(OR($B7814="",$Z7814=""),"",IF(N($M7814)&lt;$Z7814,"Delta","No Delta"))</f>
        <v/>
      </c>
      <c r="AB7814">
        <f>IF(OR($B7814="",$Z7814=""),"",MAX(0,$Z7814-N($M7814)))</f>
        <v/>
      </c>
      <c r="AC7814" s="46">
        <f>IF($B7814="","",IFERROR(INDEX('CCA Util %'!$H:$H,MATCH($B7814,'CCA Util %'!$E:$E,0)),""))</f>
        <v/>
      </c>
      <c r="AD7814">
        <f>IF($B7814="","",IFERROR(INDEX('CCA Util %'!$G:$G,MATCH($B7814,'CCA Util %'!$E:$E,0)),""))</f>
        <v/>
      </c>
      <c r="AE7814">
        <f>IF(OR($B7814="",$U7814=""),"",$U7814&amp;" &amp; "&amp;IF(OR($AD7814="",$AD7814=0),"Util NA",$AD7814&amp;" Util"))</f>
        <v/>
      </c>
    </row>
    <row r="7815" ht="15.75" customHeight="1" s="42">
      <c r="A7815" s="41" t="n"/>
      <c r="G7815" s="38" t="n"/>
      <c r="H7815" s="38" t="n"/>
      <c r="I7815" s="38" t="n"/>
      <c r="J7815" s="38" t="n"/>
      <c r="K7815" s="38" t="n"/>
      <c r="L7815" s="38" t="n"/>
      <c r="N7815" s="36">
        <f>IF($B7815="","",IF($C7815="SUPERSTORE","Superstore","DH"))</f>
        <v/>
      </c>
      <c r="O7815" s="36">
        <f>IF($B7815="","",IFERROR(VLOOKUP($B7815,Mapping!$A:$C,2,0),"Not Mapped"))</f>
        <v/>
      </c>
      <c r="P7815" s="36">
        <f>IF($B7815="","",IFERROR(VLOOKUP($B7815,Mapping!$A:$C,3,0),"Not Mapped"))</f>
        <v/>
      </c>
      <c r="Q7815" s="36">
        <f>IF($B7815="","",IFERROR(VLOOKUP($O7815,Leaders!$A:$B,2,0),"Not Mapped"))</f>
        <v/>
      </c>
      <c r="R7815" s="36">
        <f>IF($B7815="","",IF(COUNTIF(Exclusions!$A:$A,$B7815)&gt;0,"Yes","No"))</f>
        <v/>
      </c>
      <c r="S7815" s="38">
        <f>IF($B7815="","",MIN(1,DAY($A7815)/IF($N7815="Superstore",Settings!$B$5,Settings!$B$4)))</f>
        <v/>
      </c>
      <c r="T7815" s="38">
        <f>IF(OR($B7815="",$G7815="",$S7815=0),"",$G7815/$S7815)</f>
        <v/>
      </c>
      <c r="U7815" s="36">
        <f>IF($T7815="","",IF($T7815&lt;Settings!$B$8,"Critical",IF($T7815&lt;Settings!$B$9,"Semi Critical","Non Critical")))</f>
        <v/>
      </c>
      <c r="V7815" s="28" t="n"/>
      <c r="Z7815">
        <f>IF($B7815="","",IFERROR(VLOOKUP($B7815,'Plan HC for CCA'!$A:$B,2,0),""))</f>
        <v/>
      </c>
      <c r="AA7815">
        <f>IF(OR($B7815="",$Z7815=""),"",IF(N($M7815)&lt;$Z7815,"Delta","No Delta"))</f>
        <v/>
      </c>
      <c r="AB7815">
        <f>IF(OR($B7815="",$Z7815=""),"",MAX(0,$Z7815-N($M7815)))</f>
        <v/>
      </c>
      <c r="AC7815" s="46">
        <f>IF($B7815="","",IFERROR(INDEX('CCA Util %'!$H:$H,MATCH($B7815,'CCA Util %'!$E:$E,0)),""))</f>
        <v/>
      </c>
      <c r="AD7815">
        <f>IF($B7815="","",IFERROR(INDEX('CCA Util %'!$G:$G,MATCH($B7815,'CCA Util %'!$E:$E,0)),""))</f>
        <v/>
      </c>
      <c r="AE7815">
        <f>IF(OR($B7815="",$U7815=""),"",$U7815&amp;" &amp; "&amp;IF(OR($AD7815="",$AD7815=0),"Util NA",$AD7815&amp;" Util"))</f>
        <v/>
      </c>
    </row>
    <row r="7816" ht="15.75" customHeight="1" s="42">
      <c r="A7816" s="41" t="n"/>
      <c r="G7816" s="38" t="n"/>
      <c r="H7816" s="38" t="n"/>
      <c r="I7816" s="38" t="n"/>
      <c r="J7816" s="38" t="n"/>
      <c r="K7816" s="38" t="n"/>
      <c r="L7816" s="38" t="n"/>
      <c r="N7816" s="36">
        <f>IF($B7816="","",IF($C7816="SUPERSTORE","Superstore","DH"))</f>
        <v/>
      </c>
      <c r="O7816" s="36">
        <f>IF($B7816="","",IFERROR(VLOOKUP($B7816,Mapping!$A:$C,2,0),"Not Mapped"))</f>
        <v/>
      </c>
      <c r="P7816" s="36">
        <f>IF($B7816="","",IFERROR(VLOOKUP($B7816,Mapping!$A:$C,3,0),"Not Mapped"))</f>
        <v/>
      </c>
      <c r="Q7816" s="36">
        <f>IF($B7816="","",IFERROR(VLOOKUP($O7816,Leaders!$A:$B,2,0),"Not Mapped"))</f>
        <v/>
      </c>
      <c r="R7816" s="36">
        <f>IF($B7816="","",IF(COUNTIF(Exclusions!$A:$A,$B7816)&gt;0,"Yes","No"))</f>
        <v/>
      </c>
      <c r="S7816" s="38">
        <f>IF($B7816="","",MIN(1,DAY($A7816)/IF($N7816="Superstore",Settings!$B$5,Settings!$B$4)))</f>
        <v/>
      </c>
      <c r="T7816" s="38">
        <f>IF(OR($B7816="",$G7816="",$S7816=0),"",$G7816/$S7816)</f>
        <v/>
      </c>
      <c r="U7816" s="36">
        <f>IF($T7816="","",IF($T7816&lt;Settings!$B$8,"Critical",IF($T7816&lt;Settings!$B$9,"Semi Critical","Non Critical")))</f>
        <v/>
      </c>
      <c r="V7816" s="28" t="n"/>
      <c r="Z7816">
        <f>IF($B7816="","",IFERROR(VLOOKUP($B7816,'Plan HC for CCA'!$A:$B,2,0),""))</f>
        <v/>
      </c>
      <c r="AA7816">
        <f>IF(OR($B7816="",$Z7816=""),"",IF(N($M7816)&lt;$Z7816,"Delta","No Delta"))</f>
        <v/>
      </c>
      <c r="AB7816">
        <f>IF(OR($B7816="",$Z7816=""),"",MAX(0,$Z7816-N($M7816)))</f>
        <v/>
      </c>
      <c r="AC7816" s="46">
        <f>IF($B7816="","",IFERROR(INDEX('CCA Util %'!$H:$H,MATCH($B7816,'CCA Util %'!$E:$E,0)),""))</f>
        <v/>
      </c>
      <c r="AD7816">
        <f>IF($B7816="","",IFERROR(INDEX('CCA Util %'!$G:$G,MATCH($B7816,'CCA Util %'!$E:$E,0)),""))</f>
        <v/>
      </c>
      <c r="AE7816">
        <f>IF(OR($B7816="",$U7816=""),"",$U7816&amp;" &amp; "&amp;IF(OR($AD7816="",$AD7816=0),"Util NA",$AD7816&amp;" Util"))</f>
        <v/>
      </c>
    </row>
    <row r="7817" ht="15.75" customHeight="1" s="42">
      <c r="A7817" s="41" t="n"/>
      <c r="G7817" s="38" t="n"/>
      <c r="H7817" s="38" t="n"/>
      <c r="I7817" s="38" t="n"/>
      <c r="J7817" s="38" t="n"/>
      <c r="K7817" s="38" t="n"/>
      <c r="L7817" s="38" t="n"/>
      <c r="N7817" s="36">
        <f>IF($B7817="","",IF($C7817="SUPERSTORE","Superstore","DH"))</f>
        <v/>
      </c>
      <c r="O7817" s="36">
        <f>IF($B7817="","",IFERROR(VLOOKUP($B7817,Mapping!$A:$C,2,0),"Not Mapped"))</f>
        <v/>
      </c>
      <c r="P7817" s="36">
        <f>IF($B7817="","",IFERROR(VLOOKUP($B7817,Mapping!$A:$C,3,0),"Not Mapped"))</f>
        <v/>
      </c>
      <c r="Q7817" s="36">
        <f>IF($B7817="","",IFERROR(VLOOKUP($O7817,Leaders!$A:$B,2,0),"Not Mapped"))</f>
        <v/>
      </c>
      <c r="R7817" s="36">
        <f>IF($B7817="","",IF(COUNTIF(Exclusions!$A:$A,$B7817)&gt;0,"Yes","No"))</f>
        <v/>
      </c>
      <c r="S7817" s="38">
        <f>IF($B7817="","",MIN(1,DAY($A7817)/IF($N7817="Superstore",Settings!$B$5,Settings!$B$4)))</f>
        <v/>
      </c>
      <c r="T7817" s="38">
        <f>IF(OR($B7817="",$G7817="",$S7817=0),"",$G7817/$S7817)</f>
        <v/>
      </c>
      <c r="U7817" s="36">
        <f>IF($T7817="","",IF($T7817&lt;Settings!$B$8,"Critical",IF($T7817&lt;Settings!$B$9,"Semi Critical","Non Critical")))</f>
        <v/>
      </c>
      <c r="V7817" s="28" t="n"/>
      <c r="Z7817">
        <f>IF($B7817="","",IFERROR(VLOOKUP($B7817,'Plan HC for CCA'!$A:$B,2,0),""))</f>
        <v/>
      </c>
      <c r="AA7817">
        <f>IF(OR($B7817="",$Z7817=""),"",IF(N($M7817)&lt;$Z7817,"Delta","No Delta"))</f>
        <v/>
      </c>
      <c r="AB7817">
        <f>IF(OR($B7817="",$Z7817=""),"",MAX(0,$Z7817-N($M7817)))</f>
        <v/>
      </c>
      <c r="AC7817" s="46">
        <f>IF($B7817="","",IFERROR(INDEX('CCA Util %'!$H:$H,MATCH($B7817,'CCA Util %'!$E:$E,0)),""))</f>
        <v/>
      </c>
      <c r="AD7817">
        <f>IF($B7817="","",IFERROR(INDEX('CCA Util %'!$G:$G,MATCH($B7817,'CCA Util %'!$E:$E,0)),""))</f>
        <v/>
      </c>
      <c r="AE7817">
        <f>IF(OR($B7817="",$U7817=""),"",$U7817&amp;" &amp; "&amp;IF(OR($AD7817="",$AD7817=0),"Util NA",$AD7817&amp;" Util"))</f>
        <v/>
      </c>
    </row>
    <row r="7818" ht="15.75" customHeight="1" s="42">
      <c r="A7818" s="41" t="n"/>
      <c r="G7818" s="38" t="n"/>
      <c r="H7818" s="38" t="n"/>
      <c r="I7818" s="38" t="n"/>
      <c r="J7818" s="38" t="n"/>
      <c r="K7818" s="38" t="n"/>
      <c r="L7818" s="38" t="n"/>
      <c r="N7818" s="36">
        <f>IF($B7818="","",IF($C7818="SUPERSTORE","Superstore","DH"))</f>
        <v/>
      </c>
      <c r="O7818" s="36">
        <f>IF($B7818="","",IFERROR(VLOOKUP($B7818,Mapping!$A:$C,2,0),"Not Mapped"))</f>
        <v/>
      </c>
      <c r="P7818" s="36">
        <f>IF($B7818="","",IFERROR(VLOOKUP($B7818,Mapping!$A:$C,3,0),"Not Mapped"))</f>
        <v/>
      </c>
      <c r="Q7818" s="36">
        <f>IF($B7818="","",IFERROR(VLOOKUP($O7818,Leaders!$A:$B,2,0),"Not Mapped"))</f>
        <v/>
      </c>
      <c r="R7818" s="36">
        <f>IF($B7818="","",IF(COUNTIF(Exclusions!$A:$A,$B7818)&gt;0,"Yes","No"))</f>
        <v/>
      </c>
      <c r="S7818" s="38">
        <f>IF($B7818="","",MIN(1,DAY($A7818)/IF($N7818="Superstore",Settings!$B$5,Settings!$B$4)))</f>
        <v/>
      </c>
      <c r="T7818" s="38">
        <f>IF(OR($B7818="",$G7818="",$S7818=0),"",$G7818/$S7818)</f>
        <v/>
      </c>
      <c r="U7818" s="36">
        <f>IF($T7818="","",IF($T7818&lt;Settings!$B$8,"Critical",IF($T7818&lt;Settings!$B$9,"Semi Critical","Non Critical")))</f>
        <v/>
      </c>
      <c r="V7818" s="28" t="n"/>
      <c r="Z7818">
        <f>IF($B7818="","",IFERROR(VLOOKUP($B7818,'Plan HC for CCA'!$A:$B,2,0),""))</f>
        <v/>
      </c>
      <c r="AA7818">
        <f>IF(OR($B7818="",$Z7818=""),"",IF(N($M7818)&lt;$Z7818,"Delta","No Delta"))</f>
        <v/>
      </c>
      <c r="AB7818">
        <f>IF(OR($B7818="",$Z7818=""),"",MAX(0,$Z7818-N($M7818)))</f>
        <v/>
      </c>
      <c r="AC7818" s="46">
        <f>IF($B7818="","",IFERROR(INDEX('CCA Util %'!$H:$H,MATCH($B7818,'CCA Util %'!$E:$E,0)),""))</f>
        <v/>
      </c>
      <c r="AD7818">
        <f>IF($B7818="","",IFERROR(INDEX('CCA Util %'!$G:$G,MATCH($B7818,'CCA Util %'!$E:$E,0)),""))</f>
        <v/>
      </c>
      <c r="AE7818">
        <f>IF(OR($B7818="",$U7818=""),"",$U7818&amp;" &amp; "&amp;IF(OR($AD7818="",$AD7818=0),"Util NA",$AD7818&amp;" Util"))</f>
        <v/>
      </c>
    </row>
    <row r="7819" ht="15.75" customHeight="1" s="42">
      <c r="A7819" s="41" t="n"/>
      <c r="G7819" s="38" t="n"/>
      <c r="H7819" s="38" t="n"/>
      <c r="I7819" s="38" t="n"/>
      <c r="J7819" s="38" t="n"/>
      <c r="K7819" s="38" t="n"/>
      <c r="L7819" s="38" t="n"/>
      <c r="N7819" s="36">
        <f>IF($B7819="","",IF($C7819="SUPERSTORE","Superstore","DH"))</f>
        <v/>
      </c>
      <c r="O7819" s="36">
        <f>IF($B7819="","",IFERROR(VLOOKUP($B7819,Mapping!$A:$C,2,0),"Not Mapped"))</f>
        <v/>
      </c>
      <c r="P7819" s="36">
        <f>IF($B7819="","",IFERROR(VLOOKUP($B7819,Mapping!$A:$C,3,0),"Not Mapped"))</f>
        <v/>
      </c>
      <c r="Q7819" s="36">
        <f>IF($B7819="","",IFERROR(VLOOKUP($O7819,Leaders!$A:$B,2,0),"Not Mapped"))</f>
        <v/>
      </c>
      <c r="R7819" s="36">
        <f>IF($B7819="","",IF(COUNTIF(Exclusions!$A:$A,$B7819)&gt;0,"Yes","No"))</f>
        <v/>
      </c>
      <c r="S7819" s="38">
        <f>IF($B7819="","",MIN(1,DAY($A7819)/IF($N7819="Superstore",Settings!$B$5,Settings!$B$4)))</f>
        <v/>
      </c>
      <c r="T7819" s="38">
        <f>IF(OR($B7819="",$G7819="",$S7819=0),"",$G7819/$S7819)</f>
        <v/>
      </c>
      <c r="U7819" s="36">
        <f>IF($T7819="","",IF($T7819&lt;Settings!$B$8,"Critical",IF($T7819&lt;Settings!$B$9,"Semi Critical","Non Critical")))</f>
        <v/>
      </c>
      <c r="V7819" s="28" t="n"/>
      <c r="Z7819">
        <f>IF($B7819="","",IFERROR(VLOOKUP($B7819,'Plan HC for CCA'!$A:$B,2,0),""))</f>
        <v/>
      </c>
      <c r="AA7819">
        <f>IF(OR($B7819="",$Z7819=""),"",IF(N($M7819)&lt;$Z7819,"Delta","No Delta"))</f>
        <v/>
      </c>
      <c r="AB7819">
        <f>IF(OR($B7819="",$Z7819=""),"",MAX(0,$Z7819-N($M7819)))</f>
        <v/>
      </c>
      <c r="AC7819" s="46">
        <f>IF($B7819="","",IFERROR(INDEX('CCA Util %'!$H:$H,MATCH($B7819,'CCA Util %'!$E:$E,0)),""))</f>
        <v/>
      </c>
      <c r="AD7819">
        <f>IF($B7819="","",IFERROR(INDEX('CCA Util %'!$G:$G,MATCH($B7819,'CCA Util %'!$E:$E,0)),""))</f>
        <v/>
      </c>
      <c r="AE7819">
        <f>IF(OR($B7819="",$U7819=""),"",$U7819&amp;" &amp; "&amp;IF(OR($AD7819="",$AD7819=0),"Util NA",$AD7819&amp;" Util"))</f>
        <v/>
      </c>
    </row>
    <row r="7820" ht="15.75" customHeight="1" s="42">
      <c r="A7820" s="41" t="n"/>
      <c r="G7820" s="38" t="n"/>
      <c r="H7820" s="38" t="n"/>
      <c r="I7820" s="38" t="n"/>
      <c r="J7820" s="38" t="n"/>
      <c r="K7820" s="38" t="n"/>
      <c r="L7820" s="38" t="n"/>
      <c r="N7820" s="36">
        <f>IF($B7820="","",IF($C7820="SUPERSTORE","Superstore","DH"))</f>
        <v/>
      </c>
      <c r="O7820" s="36">
        <f>IF($B7820="","",IFERROR(VLOOKUP($B7820,Mapping!$A:$C,2,0),"Not Mapped"))</f>
        <v/>
      </c>
      <c r="P7820" s="36">
        <f>IF($B7820="","",IFERROR(VLOOKUP($B7820,Mapping!$A:$C,3,0),"Not Mapped"))</f>
        <v/>
      </c>
      <c r="Q7820" s="36">
        <f>IF($B7820="","",IFERROR(VLOOKUP($O7820,Leaders!$A:$B,2,0),"Not Mapped"))</f>
        <v/>
      </c>
      <c r="R7820" s="36">
        <f>IF($B7820="","",IF(COUNTIF(Exclusions!$A:$A,$B7820)&gt;0,"Yes","No"))</f>
        <v/>
      </c>
      <c r="S7820" s="38">
        <f>IF($B7820="","",MIN(1,DAY($A7820)/IF($N7820="Superstore",Settings!$B$5,Settings!$B$4)))</f>
        <v/>
      </c>
      <c r="T7820" s="38">
        <f>IF(OR($B7820="",$G7820="",$S7820=0),"",$G7820/$S7820)</f>
        <v/>
      </c>
      <c r="U7820" s="36">
        <f>IF($T7820="","",IF($T7820&lt;Settings!$B$8,"Critical",IF($T7820&lt;Settings!$B$9,"Semi Critical","Non Critical")))</f>
        <v/>
      </c>
      <c r="V7820" s="28" t="n"/>
      <c r="Z7820">
        <f>IF($B7820="","",IFERROR(VLOOKUP($B7820,'Plan HC for CCA'!$A:$B,2,0),""))</f>
        <v/>
      </c>
      <c r="AA7820">
        <f>IF(OR($B7820="",$Z7820=""),"",IF(N($M7820)&lt;$Z7820,"Delta","No Delta"))</f>
        <v/>
      </c>
      <c r="AB7820">
        <f>IF(OR($B7820="",$Z7820=""),"",MAX(0,$Z7820-N($M7820)))</f>
        <v/>
      </c>
      <c r="AC7820" s="46">
        <f>IF($B7820="","",IFERROR(INDEX('CCA Util %'!$H:$H,MATCH($B7820,'CCA Util %'!$E:$E,0)),""))</f>
        <v/>
      </c>
      <c r="AD7820">
        <f>IF($B7820="","",IFERROR(INDEX('CCA Util %'!$G:$G,MATCH($B7820,'CCA Util %'!$E:$E,0)),""))</f>
        <v/>
      </c>
      <c r="AE7820">
        <f>IF(OR($B7820="",$U7820=""),"",$U7820&amp;" &amp; "&amp;IF(OR($AD7820="",$AD7820=0),"Util NA",$AD7820&amp;" Util"))</f>
        <v/>
      </c>
    </row>
    <row r="7821" ht="15.75" customHeight="1" s="42">
      <c r="A7821" s="41" t="n"/>
      <c r="G7821" s="38" t="n"/>
      <c r="H7821" s="38" t="n"/>
      <c r="I7821" s="38" t="n"/>
      <c r="J7821" s="38" t="n"/>
      <c r="K7821" s="38" t="n"/>
      <c r="L7821" s="38" t="n"/>
      <c r="N7821" s="36">
        <f>IF($B7821="","",IF($C7821="SUPERSTORE","Superstore","DH"))</f>
        <v/>
      </c>
      <c r="O7821" s="36">
        <f>IF($B7821="","",IFERROR(VLOOKUP($B7821,Mapping!$A:$C,2,0),"Not Mapped"))</f>
        <v/>
      </c>
      <c r="P7821" s="36">
        <f>IF($B7821="","",IFERROR(VLOOKUP($B7821,Mapping!$A:$C,3,0),"Not Mapped"))</f>
        <v/>
      </c>
      <c r="Q7821" s="36">
        <f>IF($B7821="","",IFERROR(VLOOKUP($O7821,Leaders!$A:$B,2,0),"Not Mapped"))</f>
        <v/>
      </c>
      <c r="R7821" s="36">
        <f>IF($B7821="","",IF(COUNTIF(Exclusions!$A:$A,$B7821)&gt;0,"Yes","No"))</f>
        <v/>
      </c>
      <c r="S7821" s="38">
        <f>IF($B7821="","",MIN(1,DAY($A7821)/IF($N7821="Superstore",Settings!$B$5,Settings!$B$4)))</f>
        <v/>
      </c>
      <c r="T7821" s="38">
        <f>IF(OR($B7821="",$G7821="",$S7821=0),"",$G7821/$S7821)</f>
        <v/>
      </c>
      <c r="U7821" s="36">
        <f>IF($T7821="","",IF($T7821&lt;Settings!$B$8,"Critical",IF($T7821&lt;Settings!$B$9,"Semi Critical","Non Critical")))</f>
        <v/>
      </c>
      <c r="V7821" s="28" t="n"/>
      <c r="Z7821">
        <f>IF($B7821="","",IFERROR(VLOOKUP($B7821,'Plan HC for CCA'!$A:$B,2,0),""))</f>
        <v/>
      </c>
      <c r="AA7821">
        <f>IF(OR($B7821="",$Z7821=""),"",IF(N($M7821)&lt;$Z7821,"Delta","No Delta"))</f>
        <v/>
      </c>
      <c r="AB7821">
        <f>IF(OR($B7821="",$Z7821=""),"",MAX(0,$Z7821-N($M7821)))</f>
        <v/>
      </c>
      <c r="AC7821" s="46">
        <f>IF($B7821="","",IFERROR(INDEX('CCA Util %'!$H:$H,MATCH($B7821,'CCA Util %'!$E:$E,0)),""))</f>
        <v/>
      </c>
      <c r="AD7821">
        <f>IF($B7821="","",IFERROR(INDEX('CCA Util %'!$G:$G,MATCH($B7821,'CCA Util %'!$E:$E,0)),""))</f>
        <v/>
      </c>
      <c r="AE7821">
        <f>IF(OR($B7821="",$U7821=""),"",$U7821&amp;" &amp; "&amp;IF(OR($AD7821="",$AD7821=0),"Util NA",$AD7821&amp;" Util"))</f>
        <v/>
      </c>
    </row>
    <row r="7822" ht="15.75" customHeight="1" s="42">
      <c r="A7822" s="41" t="n"/>
      <c r="G7822" s="38" t="n"/>
      <c r="H7822" s="38" t="n"/>
      <c r="I7822" s="38" t="n"/>
      <c r="J7822" s="38" t="n"/>
      <c r="K7822" s="38" t="n"/>
      <c r="L7822" s="38" t="n"/>
      <c r="N7822" s="36">
        <f>IF($B7822="","",IF($C7822="SUPERSTORE","Superstore","DH"))</f>
        <v/>
      </c>
      <c r="O7822" s="36">
        <f>IF($B7822="","",IFERROR(VLOOKUP($B7822,Mapping!$A:$C,2,0),"Not Mapped"))</f>
        <v/>
      </c>
      <c r="P7822" s="36">
        <f>IF($B7822="","",IFERROR(VLOOKUP($B7822,Mapping!$A:$C,3,0),"Not Mapped"))</f>
        <v/>
      </c>
      <c r="Q7822" s="36">
        <f>IF($B7822="","",IFERROR(VLOOKUP($O7822,Leaders!$A:$B,2,0),"Not Mapped"))</f>
        <v/>
      </c>
      <c r="R7822" s="36">
        <f>IF($B7822="","",IF(COUNTIF(Exclusions!$A:$A,$B7822)&gt;0,"Yes","No"))</f>
        <v/>
      </c>
      <c r="S7822" s="38">
        <f>IF($B7822="","",MIN(1,DAY($A7822)/IF($N7822="Superstore",Settings!$B$5,Settings!$B$4)))</f>
        <v/>
      </c>
      <c r="T7822" s="38">
        <f>IF(OR($B7822="",$G7822="",$S7822=0),"",$G7822/$S7822)</f>
        <v/>
      </c>
      <c r="U7822" s="36">
        <f>IF($T7822="","",IF($T7822&lt;Settings!$B$8,"Critical",IF($T7822&lt;Settings!$B$9,"Semi Critical","Non Critical")))</f>
        <v/>
      </c>
      <c r="V7822" s="28" t="n"/>
      <c r="Z7822">
        <f>IF($B7822="","",IFERROR(VLOOKUP($B7822,'Plan HC for CCA'!$A:$B,2,0),""))</f>
        <v/>
      </c>
      <c r="AA7822">
        <f>IF(OR($B7822="",$Z7822=""),"",IF(N($M7822)&lt;$Z7822,"Delta","No Delta"))</f>
        <v/>
      </c>
      <c r="AB7822">
        <f>IF(OR($B7822="",$Z7822=""),"",MAX(0,$Z7822-N($M7822)))</f>
        <v/>
      </c>
      <c r="AC7822" s="46">
        <f>IF($B7822="","",IFERROR(INDEX('CCA Util %'!$H:$H,MATCH($B7822,'CCA Util %'!$E:$E,0)),""))</f>
        <v/>
      </c>
      <c r="AD7822">
        <f>IF($B7822="","",IFERROR(INDEX('CCA Util %'!$G:$G,MATCH($B7822,'CCA Util %'!$E:$E,0)),""))</f>
        <v/>
      </c>
      <c r="AE7822">
        <f>IF(OR($B7822="",$U7822=""),"",$U7822&amp;" &amp; "&amp;IF(OR($AD7822="",$AD7822=0),"Util NA",$AD7822&amp;" Util"))</f>
        <v/>
      </c>
    </row>
    <row r="7823" ht="15.75" customHeight="1" s="42">
      <c r="A7823" s="41" t="n"/>
      <c r="G7823" s="38" t="n"/>
      <c r="H7823" s="38" t="n"/>
      <c r="I7823" s="38" t="n"/>
      <c r="J7823" s="38" t="n"/>
      <c r="K7823" s="38" t="n"/>
      <c r="L7823" s="38" t="n"/>
      <c r="N7823" s="36">
        <f>IF($B7823="","",IF($C7823="SUPERSTORE","Superstore","DH"))</f>
        <v/>
      </c>
      <c r="O7823" s="36">
        <f>IF($B7823="","",IFERROR(VLOOKUP($B7823,Mapping!$A:$C,2,0),"Not Mapped"))</f>
        <v/>
      </c>
      <c r="P7823" s="36">
        <f>IF($B7823="","",IFERROR(VLOOKUP($B7823,Mapping!$A:$C,3,0),"Not Mapped"))</f>
        <v/>
      </c>
      <c r="Q7823" s="36">
        <f>IF($B7823="","",IFERROR(VLOOKUP($O7823,Leaders!$A:$B,2,0),"Not Mapped"))</f>
        <v/>
      </c>
      <c r="R7823" s="36">
        <f>IF($B7823="","",IF(COUNTIF(Exclusions!$A:$A,$B7823)&gt;0,"Yes","No"))</f>
        <v/>
      </c>
      <c r="S7823" s="38">
        <f>IF($B7823="","",MIN(1,DAY($A7823)/IF($N7823="Superstore",Settings!$B$5,Settings!$B$4)))</f>
        <v/>
      </c>
      <c r="T7823" s="38">
        <f>IF(OR($B7823="",$G7823="",$S7823=0),"",$G7823/$S7823)</f>
        <v/>
      </c>
      <c r="U7823" s="36">
        <f>IF($T7823="","",IF($T7823&lt;Settings!$B$8,"Critical",IF($T7823&lt;Settings!$B$9,"Semi Critical","Non Critical")))</f>
        <v/>
      </c>
      <c r="V7823" s="28" t="n"/>
      <c r="Z7823">
        <f>IF($B7823="","",IFERROR(VLOOKUP($B7823,'Plan HC for CCA'!$A:$B,2,0),""))</f>
        <v/>
      </c>
      <c r="AA7823">
        <f>IF(OR($B7823="",$Z7823=""),"",IF(N($M7823)&lt;$Z7823,"Delta","No Delta"))</f>
        <v/>
      </c>
      <c r="AB7823">
        <f>IF(OR($B7823="",$Z7823=""),"",MAX(0,$Z7823-N($M7823)))</f>
        <v/>
      </c>
      <c r="AC7823" s="46">
        <f>IF($B7823="","",IFERROR(INDEX('CCA Util %'!$H:$H,MATCH($B7823,'CCA Util %'!$E:$E,0)),""))</f>
        <v/>
      </c>
      <c r="AD7823">
        <f>IF($B7823="","",IFERROR(INDEX('CCA Util %'!$G:$G,MATCH($B7823,'CCA Util %'!$E:$E,0)),""))</f>
        <v/>
      </c>
      <c r="AE7823">
        <f>IF(OR($B7823="",$U7823=""),"",$U7823&amp;" &amp; "&amp;IF(OR($AD7823="",$AD7823=0),"Util NA",$AD7823&amp;" Util"))</f>
        <v/>
      </c>
    </row>
    <row r="7824" ht="15.75" customHeight="1" s="42">
      <c r="A7824" s="41" t="n"/>
      <c r="G7824" s="38" t="n"/>
      <c r="H7824" s="38" t="n"/>
      <c r="I7824" s="38" t="n"/>
      <c r="J7824" s="38" t="n"/>
      <c r="K7824" s="38" t="n"/>
      <c r="L7824" s="38" t="n"/>
      <c r="N7824" s="36">
        <f>IF($B7824="","",IF($C7824="SUPERSTORE","Superstore","DH"))</f>
        <v/>
      </c>
      <c r="O7824" s="36">
        <f>IF($B7824="","",IFERROR(VLOOKUP($B7824,Mapping!$A:$C,2,0),"Not Mapped"))</f>
        <v/>
      </c>
      <c r="P7824" s="36">
        <f>IF($B7824="","",IFERROR(VLOOKUP($B7824,Mapping!$A:$C,3,0),"Not Mapped"))</f>
        <v/>
      </c>
      <c r="Q7824" s="36">
        <f>IF($B7824="","",IFERROR(VLOOKUP($O7824,Leaders!$A:$B,2,0),"Not Mapped"))</f>
        <v/>
      </c>
      <c r="R7824" s="36">
        <f>IF($B7824="","",IF(COUNTIF(Exclusions!$A:$A,$B7824)&gt;0,"Yes","No"))</f>
        <v/>
      </c>
      <c r="S7824" s="38">
        <f>IF($B7824="","",MIN(1,DAY($A7824)/IF($N7824="Superstore",Settings!$B$5,Settings!$B$4)))</f>
        <v/>
      </c>
      <c r="T7824" s="38">
        <f>IF(OR($B7824="",$G7824="",$S7824=0),"",$G7824/$S7824)</f>
        <v/>
      </c>
      <c r="U7824" s="36">
        <f>IF($T7824="","",IF($T7824&lt;Settings!$B$8,"Critical",IF($T7824&lt;Settings!$B$9,"Semi Critical","Non Critical")))</f>
        <v/>
      </c>
      <c r="V7824" s="28" t="n"/>
      <c r="Z7824">
        <f>IF($B7824="","",IFERROR(VLOOKUP($B7824,'Plan HC for CCA'!$A:$B,2,0),""))</f>
        <v/>
      </c>
      <c r="AA7824">
        <f>IF(OR($B7824="",$Z7824=""),"",IF(N($M7824)&lt;$Z7824,"Delta","No Delta"))</f>
        <v/>
      </c>
      <c r="AB7824">
        <f>IF(OR($B7824="",$Z7824=""),"",MAX(0,$Z7824-N($M7824)))</f>
        <v/>
      </c>
      <c r="AC7824" s="46">
        <f>IF($B7824="","",IFERROR(INDEX('CCA Util %'!$H:$H,MATCH($B7824,'CCA Util %'!$E:$E,0)),""))</f>
        <v/>
      </c>
      <c r="AD7824">
        <f>IF($B7824="","",IFERROR(INDEX('CCA Util %'!$G:$G,MATCH($B7824,'CCA Util %'!$E:$E,0)),""))</f>
        <v/>
      </c>
      <c r="AE7824">
        <f>IF(OR($B7824="",$U7824=""),"",$U7824&amp;" &amp; "&amp;IF(OR($AD7824="",$AD7824=0),"Util NA",$AD7824&amp;" Util"))</f>
        <v/>
      </c>
    </row>
    <row r="7825" ht="15.75" customHeight="1" s="42">
      <c r="A7825" s="41" t="n"/>
      <c r="G7825" s="38" t="n"/>
      <c r="H7825" s="38" t="n"/>
      <c r="I7825" s="38" t="n"/>
      <c r="J7825" s="38" t="n"/>
      <c r="K7825" s="38" t="n"/>
      <c r="L7825" s="38" t="n"/>
      <c r="N7825" s="36">
        <f>IF($B7825="","",IF($C7825="SUPERSTORE","Superstore","DH"))</f>
        <v/>
      </c>
      <c r="O7825" s="36">
        <f>IF($B7825="","",IFERROR(VLOOKUP($B7825,Mapping!$A:$C,2,0),"Not Mapped"))</f>
        <v/>
      </c>
      <c r="P7825" s="36">
        <f>IF($B7825="","",IFERROR(VLOOKUP($B7825,Mapping!$A:$C,3,0),"Not Mapped"))</f>
        <v/>
      </c>
      <c r="Q7825" s="36">
        <f>IF($B7825="","",IFERROR(VLOOKUP($O7825,Leaders!$A:$B,2,0),"Not Mapped"))</f>
        <v/>
      </c>
      <c r="R7825" s="36">
        <f>IF($B7825="","",IF(COUNTIF(Exclusions!$A:$A,$B7825)&gt;0,"Yes","No"))</f>
        <v/>
      </c>
      <c r="S7825" s="38">
        <f>IF($B7825="","",MIN(1,DAY($A7825)/IF($N7825="Superstore",Settings!$B$5,Settings!$B$4)))</f>
        <v/>
      </c>
      <c r="T7825" s="38">
        <f>IF(OR($B7825="",$G7825="",$S7825=0),"",$G7825/$S7825)</f>
        <v/>
      </c>
      <c r="U7825" s="36">
        <f>IF($T7825="","",IF($T7825&lt;Settings!$B$8,"Critical",IF($T7825&lt;Settings!$B$9,"Semi Critical","Non Critical")))</f>
        <v/>
      </c>
      <c r="V7825" s="28" t="n"/>
      <c r="Z7825">
        <f>IF($B7825="","",IFERROR(VLOOKUP($B7825,'Plan HC for CCA'!$A:$B,2,0),""))</f>
        <v/>
      </c>
      <c r="AA7825">
        <f>IF(OR($B7825="",$Z7825=""),"",IF(N($M7825)&lt;$Z7825,"Delta","No Delta"))</f>
        <v/>
      </c>
      <c r="AB7825">
        <f>IF(OR($B7825="",$Z7825=""),"",MAX(0,$Z7825-N($M7825)))</f>
        <v/>
      </c>
      <c r="AC7825" s="46">
        <f>IF($B7825="","",IFERROR(INDEX('CCA Util %'!$H:$H,MATCH($B7825,'CCA Util %'!$E:$E,0)),""))</f>
        <v/>
      </c>
      <c r="AD7825">
        <f>IF($B7825="","",IFERROR(INDEX('CCA Util %'!$G:$G,MATCH($B7825,'CCA Util %'!$E:$E,0)),""))</f>
        <v/>
      </c>
      <c r="AE7825">
        <f>IF(OR($B7825="",$U7825=""),"",$U7825&amp;" &amp; "&amp;IF(OR($AD7825="",$AD7825=0),"Util NA",$AD7825&amp;" Util"))</f>
        <v/>
      </c>
    </row>
    <row r="7826" ht="15.75" customHeight="1" s="42">
      <c r="A7826" s="41" t="n"/>
      <c r="G7826" s="38" t="n"/>
      <c r="H7826" s="38" t="n"/>
      <c r="I7826" s="38" t="n"/>
      <c r="J7826" s="38" t="n"/>
      <c r="K7826" s="38" t="n"/>
      <c r="L7826" s="38" t="n"/>
      <c r="N7826" s="36">
        <f>IF($B7826="","",IF($C7826="SUPERSTORE","Superstore","DH"))</f>
        <v/>
      </c>
      <c r="O7826" s="36">
        <f>IF($B7826="","",IFERROR(VLOOKUP($B7826,Mapping!$A:$C,2,0),"Not Mapped"))</f>
        <v/>
      </c>
      <c r="P7826" s="36">
        <f>IF($B7826="","",IFERROR(VLOOKUP($B7826,Mapping!$A:$C,3,0),"Not Mapped"))</f>
        <v/>
      </c>
      <c r="Q7826" s="36">
        <f>IF($B7826="","",IFERROR(VLOOKUP($O7826,Leaders!$A:$B,2,0),"Not Mapped"))</f>
        <v/>
      </c>
      <c r="R7826" s="36">
        <f>IF($B7826="","",IF(COUNTIF(Exclusions!$A:$A,$B7826)&gt;0,"Yes","No"))</f>
        <v/>
      </c>
      <c r="S7826" s="38">
        <f>IF($B7826="","",MIN(1,DAY($A7826)/IF($N7826="Superstore",Settings!$B$5,Settings!$B$4)))</f>
        <v/>
      </c>
      <c r="T7826" s="38">
        <f>IF(OR($B7826="",$G7826="",$S7826=0),"",$G7826/$S7826)</f>
        <v/>
      </c>
      <c r="U7826" s="36">
        <f>IF($T7826="","",IF($T7826&lt;Settings!$B$8,"Critical",IF($T7826&lt;Settings!$B$9,"Semi Critical","Non Critical")))</f>
        <v/>
      </c>
      <c r="V7826" s="28" t="n"/>
      <c r="Z7826">
        <f>IF($B7826="","",IFERROR(VLOOKUP($B7826,'Plan HC for CCA'!$A:$B,2,0),""))</f>
        <v/>
      </c>
      <c r="AA7826">
        <f>IF(OR($B7826="",$Z7826=""),"",IF(N($M7826)&lt;$Z7826,"Delta","No Delta"))</f>
        <v/>
      </c>
      <c r="AB7826">
        <f>IF(OR($B7826="",$Z7826=""),"",MAX(0,$Z7826-N($M7826)))</f>
        <v/>
      </c>
      <c r="AC7826" s="46">
        <f>IF($B7826="","",IFERROR(INDEX('CCA Util %'!$H:$H,MATCH($B7826,'CCA Util %'!$E:$E,0)),""))</f>
        <v/>
      </c>
      <c r="AD7826">
        <f>IF($B7826="","",IFERROR(INDEX('CCA Util %'!$G:$G,MATCH($B7826,'CCA Util %'!$E:$E,0)),""))</f>
        <v/>
      </c>
      <c r="AE7826">
        <f>IF(OR($B7826="",$U7826=""),"",$U7826&amp;" &amp; "&amp;IF(OR($AD7826="",$AD7826=0),"Util NA",$AD7826&amp;" Util"))</f>
        <v/>
      </c>
    </row>
    <row r="7827" ht="15.75" customHeight="1" s="42">
      <c r="A7827" s="41" t="n"/>
      <c r="G7827" s="38" t="n"/>
      <c r="H7827" s="38" t="n"/>
      <c r="I7827" s="38" t="n"/>
      <c r="J7827" s="38" t="n"/>
      <c r="K7827" s="38" t="n"/>
      <c r="L7827" s="38" t="n"/>
      <c r="N7827" s="36">
        <f>IF($B7827="","",IF($C7827="SUPERSTORE","Superstore","DH"))</f>
        <v/>
      </c>
      <c r="O7827" s="36">
        <f>IF($B7827="","",IFERROR(VLOOKUP($B7827,Mapping!$A:$C,2,0),"Not Mapped"))</f>
        <v/>
      </c>
      <c r="P7827" s="36">
        <f>IF($B7827="","",IFERROR(VLOOKUP($B7827,Mapping!$A:$C,3,0),"Not Mapped"))</f>
        <v/>
      </c>
      <c r="Q7827" s="36">
        <f>IF($B7827="","",IFERROR(VLOOKUP($O7827,Leaders!$A:$B,2,0),"Not Mapped"))</f>
        <v/>
      </c>
      <c r="R7827" s="36">
        <f>IF($B7827="","",IF(COUNTIF(Exclusions!$A:$A,$B7827)&gt;0,"Yes","No"))</f>
        <v/>
      </c>
      <c r="S7827" s="38">
        <f>IF($B7827="","",MIN(1,DAY($A7827)/IF($N7827="Superstore",Settings!$B$5,Settings!$B$4)))</f>
        <v/>
      </c>
      <c r="T7827" s="38">
        <f>IF(OR($B7827="",$G7827="",$S7827=0),"",$G7827/$S7827)</f>
        <v/>
      </c>
      <c r="U7827" s="36">
        <f>IF($T7827="","",IF($T7827&lt;Settings!$B$8,"Critical",IF($T7827&lt;Settings!$B$9,"Semi Critical","Non Critical")))</f>
        <v/>
      </c>
      <c r="V7827" s="28" t="n"/>
      <c r="Z7827">
        <f>IF($B7827="","",IFERROR(VLOOKUP($B7827,'Plan HC for CCA'!$A:$B,2,0),""))</f>
        <v/>
      </c>
      <c r="AA7827">
        <f>IF(OR($B7827="",$Z7827=""),"",IF(N($M7827)&lt;$Z7827,"Delta","No Delta"))</f>
        <v/>
      </c>
      <c r="AB7827">
        <f>IF(OR($B7827="",$Z7827=""),"",MAX(0,$Z7827-N($M7827)))</f>
        <v/>
      </c>
      <c r="AC7827" s="46">
        <f>IF($B7827="","",IFERROR(INDEX('CCA Util %'!$H:$H,MATCH($B7827,'CCA Util %'!$E:$E,0)),""))</f>
        <v/>
      </c>
      <c r="AD7827">
        <f>IF($B7827="","",IFERROR(INDEX('CCA Util %'!$G:$G,MATCH($B7827,'CCA Util %'!$E:$E,0)),""))</f>
        <v/>
      </c>
      <c r="AE7827">
        <f>IF(OR($B7827="",$U7827=""),"",$U7827&amp;" &amp; "&amp;IF(OR($AD7827="",$AD7827=0),"Util NA",$AD7827&amp;" Util"))</f>
        <v/>
      </c>
    </row>
    <row r="7828" ht="15.75" customHeight="1" s="42">
      <c r="A7828" s="41" t="n"/>
      <c r="G7828" s="38" t="n"/>
      <c r="H7828" s="38" t="n"/>
      <c r="I7828" s="38" t="n"/>
      <c r="J7828" s="38" t="n"/>
      <c r="K7828" s="38" t="n"/>
      <c r="L7828" s="38" t="n"/>
      <c r="N7828" s="36">
        <f>IF($B7828="","",IF($C7828="SUPERSTORE","Superstore","DH"))</f>
        <v/>
      </c>
      <c r="O7828" s="36">
        <f>IF($B7828="","",IFERROR(VLOOKUP($B7828,Mapping!$A:$C,2,0),"Not Mapped"))</f>
        <v/>
      </c>
      <c r="P7828" s="36">
        <f>IF($B7828="","",IFERROR(VLOOKUP($B7828,Mapping!$A:$C,3,0),"Not Mapped"))</f>
        <v/>
      </c>
      <c r="Q7828" s="36">
        <f>IF($B7828="","",IFERROR(VLOOKUP($O7828,Leaders!$A:$B,2,0),"Not Mapped"))</f>
        <v/>
      </c>
      <c r="R7828" s="36">
        <f>IF($B7828="","",IF(COUNTIF(Exclusions!$A:$A,$B7828)&gt;0,"Yes","No"))</f>
        <v/>
      </c>
      <c r="S7828" s="38">
        <f>IF($B7828="","",MIN(1,DAY($A7828)/IF($N7828="Superstore",Settings!$B$5,Settings!$B$4)))</f>
        <v/>
      </c>
      <c r="T7828" s="38">
        <f>IF(OR($B7828="",$G7828="",$S7828=0),"",$G7828/$S7828)</f>
        <v/>
      </c>
      <c r="U7828" s="36">
        <f>IF($T7828="","",IF($T7828&lt;Settings!$B$8,"Critical",IF($T7828&lt;Settings!$B$9,"Semi Critical","Non Critical")))</f>
        <v/>
      </c>
      <c r="V7828" s="28" t="n"/>
      <c r="Z7828">
        <f>IF($B7828="","",IFERROR(VLOOKUP($B7828,'Plan HC for CCA'!$A:$B,2,0),""))</f>
        <v/>
      </c>
      <c r="AA7828">
        <f>IF(OR($B7828="",$Z7828=""),"",IF(N($M7828)&lt;$Z7828,"Delta","No Delta"))</f>
        <v/>
      </c>
      <c r="AB7828">
        <f>IF(OR($B7828="",$Z7828=""),"",MAX(0,$Z7828-N($M7828)))</f>
        <v/>
      </c>
      <c r="AC7828" s="46">
        <f>IF($B7828="","",IFERROR(INDEX('CCA Util %'!$H:$H,MATCH($B7828,'CCA Util %'!$E:$E,0)),""))</f>
        <v/>
      </c>
      <c r="AD7828">
        <f>IF($B7828="","",IFERROR(INDEX('CCA Util %'!$G:$G,MATCH($B7828,'CCA Util %'!$E:$E,0)),""))</f>
        <v/>
      </c>
      <c r="AE7828">
        <f>IF(OR($B7828="",$U7828=""),"",$U7828&amp;" &amp; "&amp;IF(OR($AD7828="",$AD7828=0),"Util NA",$AD7828&amp;" Util"))</f>
        <v/>
      </c>
    </row>
    <row r="7829" ht="15.75" customHeight="1" s="42">
      <c r="A7829" s="41" t="n"/>
      <c r="G7829" s="38" t="n"/>
      <c r="H7829" s="38" t="n"/>
      <c r="I7829" s="38" t="n"/>
      <c r="J7829" s="38" t="n"/>
      <c r="K7829" s="38" t="n"/>
      <c r="L7829" s="38" t="n"/>
      <c r="N7829" s="36">
        <f>IF($B7829="","",IF($C7829="SUPERSTORE","Superstore","DH"))</f>
        <v/>
      </c>
      <c r="O7829" s="36">
        <f>IF($B7829="","",IFERROR(VLOOKUP($B7829,Mapping!$A:$C,2,0),"Not Mapped"))</f>
        <v/>
      </c>
      <c r="P7829" s="36">
        <f>IF($B7829="","",IFERROR(VLOOKUP($B7829,Mapping!$A:$C,3,0),"Not Mapped"))</f>
        <v/>
      </c>
      <c r="Q7829" s="36">
        <f>IF($B7829="","",IFERROR(VLOOKUP($O7829,Leaders!$A:$B,2,0),"Not Mapped"))</f>
        <v/>
      </c>
      <c r="R7829" s="36">
        <f>IF($B7829="","",IF(COUNTIF(Exclusions!$A:$A,$B7829)&gt;0,"Yes","No"))</f>
        <v/>
      </c>
      <c r="S7829" s="38">
        <f>IF($B7829="","",MIN(1,DAY($A7829)/IF($N7829="Superstore",Settings!$B$5,Settings!$B$4)))</f>
        <v/>
      </c>
      <c r="T7829" s="38">
        <f>IF(OR($B7829="",$G7829="",$S7829=0),"",$G7829/$S7829)</f>
        <v/>
      </c>
      <c r="U7829" s="36">
        <f>IF($T7829="","",IF($T7829&lt;Settings!$B$8,"Critical",IF($T7829&lt;Settings!$B$9,"Semi Critical","Non Critical")))</f>
        <v/>
      </c>
      <c r="V7829" s="28" t="n"/>
      <c r="Z7829">
        <f>IF($B7829="","",IFERROR(VLOOKUP($B7829,'Plan HC for CCA'!$A:$B,2,0),""))</f>
        <v/>
      </c>
      <c r="AA7829">
        <f>IF(OR($B7829="",$Z7829=""),"",IF(N($M7829)&lt;$Z7829,"Delta","No Delta"))</f>
        <v/>
      </c>
      <c r="AB7829">
        <f>IF(OR($B7829="",$Z7829=""),"",MAX(0,$Z7829-N($M7829)))</f>
        <v/>
      </c>
      <c r="AC7829" s="46">
        <f>IF($B7829="","",IFERROR(INDEX('CCA Util %'!$H:$H,MATCH($B7829,'CCA Util %'!$E:$E,0)),""))</f>
        <v/>
      </c>
      <c r="AD7829">
        <f>IF($B7829="","",IFERROR(INDEX('CCA Util %'!$G:$G,MATCH($B7829,'CCA Util %'!$E:$E,0)),""))</f>
        <v/>
      </c>
      <c r="AE7829">
        <f>IF(OR($B7829="",$U7829=""),"",$U7829&amp;" &amp; "&amp;IF(OR($AD7829="",$AD7829=0),"Util NA",$AD7829&amp;" Util"))</f>
        <v/>
      </c>
    </row>
    <row r="7830" ht="15.75" customHeight="1" s="42">
      <c r="A7830" s="41" t="n"/>
      <c r="G7830" s="38" t="n"/>
      <c r="H7830" s="38" t="n"/>
      <c r="I7830" s="38" t="n"/>
      <c r="J7830" s="38" t="n"/>
      <c r="K7830" s="38" t="n"/>
      <c r="L7830" s="38" t="n"/>
      <c r="N7830" s="36">
        <f>IF($B7830="","",IF($C7830="SUPERSTORE","Superstore","DH"))</f>
        <v/>
      </c>
      <c r="O7830" s="36">
        <f>IF($B7830="","",IFERROR(VLOOKUP($B7830,Mapping!$A:$C,2,0),"Not Mapped"))</f>
        <v/>
      </c>
      <c r="P7830" s="36">
        <f>IF($B7830="","",IFERROR(VLOOKUP($B7830,Mapping!$A:$C,3,0),"Not Mapped"))</f>
        <v/>
      </c>
      <c r="Q7830" s="36">
        <f>IF($B7830="","",IFERROR(VLOOKUP($O7830,Leaders!$A:$B,2,0),"Not Mapped"))</f>
        <v/>
      </c>
      <c r="R7830" s="36">
        <f>IF($B7830="","",IF(COUNTIF(Exclusions!$A:$A,$B7830)&gt;0,"Yes","No"))</f>
        <v/>
      </c>
      <c r="S7830" s="38">
        <f>IF($B7830="","",MIN(1,DAY($A7830)/IF($N7830="Superstore",Settings!$B$5,Settings!$B$4)))</f>
        <v/>
      </c>
      <c r="T7830" s="38">
        <f>IF(OR($B7830="",$G7830="",$S7830=0),"",$G7830/$S7830)</f>
        <v/>
      </c>
      <c r="U7830" s="36">
        <f>IF($T7830="","",IF($T7830&lt;Settings!$B$8,"Critical",IF($T7830&lt;Settings!$B$9,"Semi Critical","Non Critical")))</f>
        <v/>
      </c>
      <c r="V7830" s="28" t="n"/>
      <c r="Z7830">
        <f>IF($B7830="","",IFERROR(VLOOKUP($B7830,'Plan HC for CCA'!$A:$B,2,0),""))</f>
        <v/>
      </c>
      <c r="AA7830">
        <f>IF(OR($B7830="",$Z7830=""),"",IF(N($M7830)&lt;$Z7830,"Delta","No Delta"))</f>
        <v/>
      </c>
      <c r="AB7830">
        <f>IF(OR($B7830="",$Z7830=""),"",MAX(0,$Z7830-N($M7830)))</f>
        <v/>
      </c>
      <c r="AC7830" s="46">
        <f>IF($B7830="","",IFERROR(INDEX('CCA Util %'!$H:$H,MATCH($B7830,'CCA Util %'!$E:$E,0)),""))</f>
        <v/>
      </c>
      <c r="AD7830">
        <f>IF($B7830="","",IFERROR(INDEX('CCA Util %'!$G:$G,MATCH($B7830,'CCA Util %'!$E:$E,0)),""))</f>
        <v/>
      </c>
      <c r="AE7830">
        <f>IF(OR($B7830="",$U7830=""),"",$U7830&amp;" &amp; "&amp;IF(OR($AD7830="",$AD7830=0),"Util NA",$AD7830&amp;" Util"))</f>
        <v/>
      </c>
    </row>
    <row r="7831" ht="15.75" customHeight="1" s="42">
      <c r="A7831" s="41" t="n"/>
      <c r="G7831" s="38" t="n"/>
      <c r="H7831" s="38" t="n"/>
      <c r="I7831" s="38" t="n"/>
      <c r="J7831" s="38" t="n"/>
      <c r="K7831" s="38" t="n"/>
      <c r="L7831" s="38" t="n"/>
      <c r="N7831" s="36">
        <f>IF($B7831="","",IF($C7831="SUPERSTORE","Superstore","DH"))</f>
        <v/>
      </c>
      <c r="O7831" s="36">
        <f>IF($B7831="","",IFERROR(VLOOKUP($B7831,Mapping!$A:$C,2,0),"Not Mapped"))</f>
        <v/>
      </c>
      <c r="P7831" s="36">
        <f>IF($B7831="","",IFERROR(VLOOKUP($B7831,Mapping!$A:$C,3,0),"Not Mapped"))</f>
        <v/>
      </c>
      <c r="Q7831" s="36">
        <f>IF($B7831="","",IFERROR(VLOOKUP($O7831,Leaders!$A:$B,2,0),"Not Mapped"))</f>
        <v/>
      </c>
      <c r="R7831" s="36">
        <f>IF($B7831="","",IF(COUNTIF(Exclusions!$A:$A,$B7831)&gt;0,"Yes","No"))</f>
        <v/>
      </c>
      <c r="S7831" s="38">
        <f>IF($B7831="","",MIN(1,DAY($A7831)/IF($N7831="Superstore",Settings!$B$5,Settings!$B$4)))</f>
        <v/>
      </c>
      <c r="T7831" s="38">
        <f>IF(OR($B7831="",$G7831="",$S7831=0),"",$G7831/$S7831)</f>
        <v/>
      </c>
      <c r="U7831" s="36">
        <f>IF($T7831="","",IF($T7831&lt;Settings!$B$8,"Critical",IF($T7831&lt;Settings!$B$9,"Semi Critical","Non Critical")))</f>
        <v/>
      </c>
      <c r="V7831" s="28" t="n"/>
      <c r="Z7831">
        <f>IF($B7831="","",IFERROR(VLOOKUP($B7831,'Plan HC for CCA'!$A:$B,2,0),""))</f>
        <v/>
      </c>
      <c r="AA7831">
        <f>IF(OR($B7831="",$Z7831=""),"",IF(N($M7831)&lt;$Z7831,"Delta","No Delta"))</f>
        <v/>
      </c>
      <c r="AB7831">
        <f>IF(OR($B7831="",$Z7831=""),"",MAX(0,$Z7831-N($M7831)))</f>
        <v/>
      </c>
      <c r="AC7831" s="46">
        <f>IF($B7831="","",IFERROR(INDEX('CCA Util %'!$H:$H,MATCH($B7831,'CCA Util %'!$E:$E,0)),""))</f>
        <v/>
      </c>
      <c r="AD7831">
        <f>IF($B7831="","",IFERROR(INDEX('CCA Util %'!$G:$G,MATCH($B7831,'CCA Util %'!$E:$E,0)),""))</f>
        <v/>
      </c>
      <c r="AE7831">
        <f>IF(OR($B7831="",$U7831=""),"",$U7831&amp;" &amp; "&amp;IF(OR($AD7831="",$AD7831=0),"Util NA",$AD7831&amp;" Util"))</f>
        <v/>
      </c>
    </row>
    <row r="7832" ht="15.75" customHeight="1" s="42">
      <c r="A7832" s="41" t="n"/>
      <c r="G7832" s="38" t="n"/>
      <c r="H7832" s="38" t="n"/>
      <c r="I7832" s="38" t="n"/>
      <c r="J7832" s="38" t="n"/>
      <c r="K7832" s="38" t="n"/>
      <c r="L7832" s="38" t="n"/>
      <c r="N7832" s="36">
        <f>IF($B7832="","",IF($C7832="SUPERSTORE","Superstore","DH"))</f>
        <v/>
      </c>
      <c r="O7832" s="36">
        <f>IF($B7832="","",IFERROR(VLOOKUP($B7832,Mapping!$A:$C,2,0),"Not Mapped"))</f>
        <v/>
      </c>
      <c r="P7832" s="36">
        <f>IF($B7832="","",IFERROR(VLOOKUP($B7832,Mapping!$A:$C,3,0),"Not Mapped"))</f>
        <v/>
      </c>
      <c r="Q7832" s="36">
        <f>IF($B7832="","",IFERROR(VLOOKUP($O7832,Leaders!$A:$B,2,0),"Not Mapped"))</f>
        <v/>
      </c>
      <c r="R7832" s="36">
        <f>IF($B7832="","",IF(COUNTIF(Exclusions!$A:$A,$B7832)&gt;0,"Yes","No"))</f>
        <v/>
      </c>
      <c r="S7832" s="38">
        <f>IF($B7832="","",MIN(1,DAY($A7832)/IF($N7832="Superstore",Settings!$B$5,Settings!$B$4)))</f>
        <v/>
      </c>
      <c r="T7832" s="38">
        <f>IF(OR($B7832="",$G7832="",$S7832=0),"",$G7832/$S7832)</f>
        <v/>
      </c>
      <c r="U7832" s="36">
        <f>IF($T7832="","",IF($T7832&lt;Settings!$B$8,"Critical",IF($T7832&lt;Settings!$B$9,"Semi Critical","Non Critical")))</f>
        <v/>
      </c>
      <c r="V7832" s="28" t="n"/>
      <c r="Z7832">
        <f>IF($B7832="","",IFERROR(VLOOKUP($B7832,'Plan HC for CCA'!$A:$B,2,0),""))</f>
        <v/>
      </c>
      <c r="AA7832">
        <f>IF(OR($B7832="",$Z7832=""),"",IF(N($M7832)&lt;$Z7832,"Delta","No Delta"))</f>
        <v/>
      </c>
      <c r="AB7832">
        <f>IF(OR($B7832="",$Z7832=""),"",MAX(0,$Z7832-N($M7832)))</f>
        <v/>
      </c>
      <c r="AC7832" s="46">
        <f>IF($B7832="","",IFERROR(INDEX('CCA Util %'!$H:$H,MATCH($B7832,'CCA Util %'!$E:$E,0)),""))</f>
        <v/>
      </c>
      <c r="AD7832">
        <f>IF($B7832="","",IFERROR(INDEX('CCA Util %'!$G:$G,MATCH($B7832,'CCA Util %'!$E:$E,0)),""))</f>
        <v/>
      </c>
      <c r="AE7832">
        <f>IF(OR($B7832="",$U7832=""),"",$U7832&amp;" &amp; "&amp;IF(OR($AD7832="",$AD7832=0),"Util NA",$AD7832&amp;" Util"))</f>
        <v/>
      </c>
    </row>
    <row r="7833" ht="15.75" customHeight="1" s="42">
      <c r="A7833" s="41" t="n"/>
      <c r="G7833" s="38" t="n"/>
      <c r="H7833" s="38" t="n"/>
      <c r="I7833" s="38" t="n"/>
      <c r="J7833" s="38" t="n"/>
      <c r="K7833" s="38" t="n"/>
      <c r="L7833" s="38" t="n"/>
      <c r="N7833" s="36">
        <f>IF($B7833="","",IF($C7833="SUPERSTORE","Superstore","DH"))</f>
        <v/>
      </c>
      <c r="O7833" s="36">
        <f>IF($B7833="","",IFERROR(VLOOKUP($B7833,Mapping!$A:$C,2,0),"Not Mapped"))</f>
        <v/>
      </c>
      <c r="P7833" s="36">
        <f>IF($B7833="","",IFERROR(VLOOKUP($B7833,Mapping!$A:$C,3,0),"Not Mapped"))</f>
        <v/>
      </c>
      <c r="Q7833" s="36">
        <f>IF($B7833="","",IFERROR(VLOOKUP($O7833,Leaders!$A:$B,2,0),"Not Mapped"))</f>
        <v/>
      </c>
      <c r="R7833" s="36">
        <f>IF($B7833="","",IF(COUNTIF(Exclusions!$A:$A,$B7833)&gt;0,"Yes","No"))</f>
        <v/>
      </c>
      <c r="S7833" s="38">
        <f>IF($B7833="","",MIN(1,DAY($A7833)/IF($N7833="Superstore",Settings!$B$5,Settings!$B$4)))</f>
        <v/>
      </c>
      <c r="T7833" s="38">
        <f>IF(OR($B7833="",$G7833="",$S7833=0),"",$G7833/$S7833)</f>
        <v/>
      </c>
      <c r="U7833" s="36">
        <f>IF($T7833="","",IF($T7833&lt;Settings!$B$8,"Critical",IF($T7833&lt;Settings!$B$9,"Semi Critical","Non Critical")))</f>
        <v/>
      </c>
      <c r="V7833" s="28" t="n"/>
      <c r="Z7833">
        <f>IF($B7833="","",IFERROR(VLOOKUP($B7833,'Plan HC for CCA'!$A:$B,2,0),""))</f>
        <v/>
      </c>
      <c r="AA7833">
        <f>IF(OR($B7833="",$Z7833=""),"",IF(N($M7833)&lt;$Z7833,"Delta","No Delta"))</f>
        <v/>
      </c>
      <c r="AB7833">
        <f>IF(OR($B7833="",$Z7833=""),"",MAX(0,$Z7833-N($M7833)))</f>
        <v/>
      </c>
      <c r="AC7833" s="46">
        <f>IF($B7833="","",IFERROR(INDEX('CCA Util %'!$H:$H,MATCH($B7833,'CCA Util %'!$E:$E,0)),""))</f>
        <v/>
      </c>
      <c r="AD7833">
        <f>IF($B7833="","",IFERROR(INDEX('CCA Util %'!$G:$G,MATCH($B7833,'CCA Util %'!$E:$E,0)),""))</f>
        <v/>
      </c>
      <c r="AE7833">
        <f>IF(OR($B7833="",$U7833=""),"",$U7833&amp;" &amp; "&amp;IF(OR($AD7833="",$AD7833=0),"Util NA",$AD7833&amp;" Util"))</f>
        <v/>
      </c>
    </row>
    <row r="7834" ht="15.75" customHeight="1" s="42">
      <c r="A7834" s="41" t="n"/>
      <c r="G7834" s="38" t="n"/>
      <c r="H7834" s="38" t="n"/>
      <c r="I7834" s="38" t="n"/>
      <c r="J7834" s="38" t="n"/>
      <c r="K7834" s="38" t="n"/>
      <c r="L7834" s="38" t="n"/>
      <c r="N7834" s="36">
        <f>IF($B7834="","",IF($C7834="SUPERSTORE","Superstore","DH"))</f>
        <v/>
      </c>
      <c r="O7834" s="36">
        <f>IF($B7834="","",IFERROR(VLOOKUP($B7834,Mapping!$A:$C,2,0),"Not Mapped"))</f>
        <v/>
      </c>
      <c r="P7834" s="36">
        <f>IF($B7834="","",IFERROR(VLOOKUP($B7834,Mapping!$A:$C,3,0),"Not Mapped"))</f>
        <v/>
      </c>
      <c r="Q7834" s="36">
        <f>IF($B7834="","",IFERROR(VLOOKUP($O7834,Leaders!$A:$B,2,0),"Not Mapped"))</f>
        <v/>
      </c>
      <c r="R7834" s="36">
        <f>IF($B7834="","",IF(COUNTIF(Exclusions!$A:$A,$B7834)&gt;0,"Yes","No"))</f>
        <v/>
      </c>
      <c r="S7834" s="38">
        <f>IF($B7834="","",MIN(1,DAY($A7834)/IF($N7834="Superstore",Settings!$B$5,Settings!$B$4)))</f>
        <v/>
      </c>
      <c r="T7834" s="38">
        <f>IF(OR($B7834="",$G7834="",$S7834=0),"",$G7834/$S7834)</f>
        <v/>
      </c>
      <c r="U7834" s="36">
        <f>IF($T7834="","",IF($T7834&lt;Settings!$B$8,"Critical",IF($T7834&lt;Settings!$B$9,"Semi Critical","Non Critical")))</f>
        <v/>
      </c>
      <c r="V7834" s="28" t="n"/>
      <c r="Z7834">
        <f>IF($B7834="","",IFERROR(VLOOKUP($B7834,'Plan HC for CCA'!$A:$B,2,0),""))</f>
        <v/>
      </c>
      <c r="AA7834">
        <f>IF(OR($B7834="",$Z7834=""),"",IF(N($M7834)&lt;$Z7834,"Delta","No Delta"))</f>
        <v/>
      </c>
      <c r="AB7834">
        <f>IF(OR($B7834="",$Z7834=""),"",MAX(0,$Z7834-N($M7834)))</f>
        <v/>
      </c>
      <c r="AC7834" s="46">
        <f>IF($B7834="","",IFERROR(INDEX('CCA Util %'!$H:$H,MATCH($B7834,'CCA Util %'!$E:$E,0)),""))</f>
        <v/>
      </c>
      <c r="AD7834">
        <f>IF($B7834="","",IFERROR(INDEX('CCA Util %'!$G:$G,MATCH($B7834,'CCA Util %'!$E:$E,0)),""))</f>
        <v/>
      </c>
      <c r="AE7834">
        <f>IF(OR($B7834="",$U7834=""),"",$U7834&amp;" &amp; "&amp;IF(OR($AD7834="",$AD7834=0),"Util NA",$AD7834&amp;" Util"))</f>
        <v/>
      </c>
    </row>
    <row r="7835" ht="15.75" customHeight="1" s="42">
      <c r="A7835" s="41" t="n"/>
      <c r="G7835" s="38" t="n"/>
      <c r="H7835" s="38" t="n"/>
      <c r="I7835" s="38" t="n"/>
      <c r="J7835" s="38" t="n"/>
      <c r="K7835" s="38" t="n"/>
      <c r="L7835" s="38" t="n"/>
      <c r="N7835" s="36">
        <f>IF($B7835="","",IF($C7835="SUPERSTORE","Superstore","DH"))</f>
        <v/>
      </c>
      <c r="O7835" s="36">
        <f>IF($B7835="","",IFERROR(VLOOKUP($B7835,Mapping!$A:$C,2,0),"Not Mapped"))</f>
        <v/>
      </c>
      <c r="P7835" s="36">
        <f>IF($B7835="","",IFERROR(VLOOKUP($B7835,Mapping!$A:$C,3,0),"Not Mapped"))</f>
        <v/>
      </c>
      <c r="Q7835" s="36">
        <f>IF($B7835="","",IFERROR(VLOOKUP($O7835,Leaders!$A:$B,2,0),"Not Mapped"))</f>
        <v/>
      </c>
      <c r="R7835" s="36">
        <f>IF($B7835="","",IF(COUNTIF(Exclusions!$A:$A,$B7835)&gt;0,"Yes","No"))</f>
        <v/>
      </c>
      <c r="S7835" s="38">
        <f>IF($B7835="","",MIN(1,DAY($A7835)/IF($N7835="Superstore",Settings!$B$5,Settings!$B$4)))</f>
        <v/>
      </c>
      <c r="T7835" s="38">
        <f>IF(OR($B7835="",$G7835="",$S7835=0),"",$G7835/$S7835)</f>
        <v/>
      </c>
      <c r="U7835" s="36">
        <f>IF($T7835="","",IF($T7835&lt;Settings!$B$8,"Critical",IF($T7835&lt;Settings!$B$9,"Semi Critical","Non Critical")))</f>
        <v/>
      </c>
      <c r="V7835" s="28" t="n"/>
      <c r="Z7835">
        <f>IF($B7835="","",IFERROR(VLOOKUP($B7835,'Plan HC for CCA'!$A:$B,2,0),""))</f>
        <v/>
      </c>
      <c r="AA7835">
        <f>IF(OR($B7835="",$Z7835=""),"",IF(N($M7835)&lt;$Z7835,"Delta","No Delta"))</f>
        <v/>
      </c>
      <c r="AB7835">
        <f>IF(OR($B7835="",$Z7835=""),"",MAX(0,$Z7835-N($M7835)))</f>
        <v/>
      </c>
      <c r="AC7835" s="46">
        <f>IF($B7835="","",IFERROR(INDEX('CCA Util %'!$H:$H,MATCH($B7835,'CCA Util %'!$E:$E,0)),""))</f>
        <v/>
      </c>
      <c r="AD7835">
        <f>IF($B7835="","",IFERROR(INDEX('CCA Util %'!$G:$G,MATCH($B7835,'CCA Util %'!$E:$E,0)),""))</f>
        <v/>
      </c>
      <c r="AE7835">
        <f>IF(OR($B7835="",$U7835=""),"",$U7835&amp;" &amp; "&amp;IF(OR($AD7835="",$AD7835=0),"Util NA",$AD7835&amp;" Util"))</f>
        <v/>
      </c>
    </row>
    <row r="7836" ht="15.75" customHeight="1" s="42">
      <c r="A7836" s="41" t="n"/>
      <c r="G7836" s="38" t="n"/>
      <c r="H7836" s="38" t="n"/>
      <c r="I7836" s="38" t="n"/>
      <c r="J7836" s="38" t="n"/>
      <c r="K7836" s="38" t="n"/>
      <c r="L7836" s="38" t="n"/>
      <c r="N7836" s="36">
        <f>IF($B7836="","",IF($C7836="SUPERSTORE","Superstore","DH"))</f>
        <v/>
      </c>
      <c r="O7836" s="36">
        <f>IF($B7836="","",IFERROR(VLOOKUP($B7836,Mapping!$A:$C,2,0),"Not Mapped"))</f>
        <v/>
      </c>
      <c r="P7836" s="36">
        <f>IF($B7836="","",IFERROR(VLOOKUP($B7836,Mapping!$A:$C,3,0),"Not Mapped"))</f>
        <v/>
      </c>
      <c r="Q7836" s="36">
        <f>IF($B7836="","",IFERROR(VLOOKUP($O7836,Leaders!$A:$B,2,0),"Not Mapped"))</f>
        <v/>
      </c>
      <c r="R7836" s="36">
        <f>IF($B7836="","",IF(COUNTIF(Exclusions!$A:$A,$B7836)&gt;0,"Yes","No"))</f>
        <v/>
      </c>
      <c r="S7836" s="38">
        <f>IF($B7836="","",MIN(1,DAY($A7836)/IF($N7836="Superstore",Settings!$B$5,Settings!$B$4)))</f>
        <v/>
      </c>
      <c r="T7836" s="38">
        <f>IF(OR($B7836="",$G7836="",$S7836=0),"",$G7836/$S7836)</f>
        <v/>
      </c>
      <c r="U7836" s="36">
        <f>IF($T7836="","",IF($T7836&lt;Settings!$B$8,"Critical",IF($T7836&lt;Settings!$B$9,"Semi Critical","Non Critical")))</f>
        <v/>
      </c>
      <c r="V7836" s="28" t="n"/>
      <c r="Z7836">
        <f>IF($B7836="","",IFERROR(VLOOKUP($B7836,'Plan HC for CCA'!$A:$B,2,0),""))</f>
        <v/>
      </c>
      <c r="AA7836">
        <f>IF(OR($B7836="",$Z7836=""),"",IF(N($M7836)&lt;$Z7836,"Delta","No Delta"))</f>
        <v/>
      </c>
      <c r="AB7836">
        <f>IF(OR($B7836="",$Z7836=""),"",MAX(0,$Z7836-N($M7836)))</f>
        <v/>
      </c>
      <c r="AC7836" s="46">
        <f>IF($B7836="","",IFERROR(INDEX('CCA Util %'!$H:$H,MATCH($B7836,'CCA Util %'!$E:$E,0)),""))</f>
        <v/>
      </c>
      <c r="AD7836">
        <f>IF($B7836="","",IFERROR(INDEX('CCA Util %'!$G:$G,MATCH($B7836,'CCA Util %'!$E:$E,0)),""))</f>
        <v/>
      </c>
      <c r="AE7836">
        <f>IF(OR($B7836="",$U7836=""),"",$U7836&amp;" &amp; "&amp;IF(OR($AD7836="",$AD7836=0),"Util NA",$AD7836&amp;" Util"))</f>
        <v/>
      </c>
    </row>
    <row r="7837" ht="15.75" customHeight="1" s="42">
      <c r="A7837" s="41" t="n"/>
      <c r="G7837" s="38" t="n"/>
      <c r="H7837" s="38" t="n"/>
      <c r="I7837" s="38" t="n"/>
      <c r="J7837" s="38" t="n"/>
      <c r="K7837" s="38" t="n"/>
      <c r="L7837" s="38" t="n"/>
      <c r="N7837" s="36">
        <f>IF($B7837="","",IF($C7837="SUPERSTORE","Superstore","DH"))</f>
        <v/>
      </c>
      <c r="O7837" s="36">
        <f>IF($B7837="","",IFERROR(VLOOKUP($B7837,Mapping!$A:$C,2,0),"Not Mapped"))</f>
        <v/>
      </c>
      <c r="P7837" s="36">
        <f>IF($B7837="","",IFERROR(VLOOKUP($B7837,Mapping!$A:$C,3,0),"Not Mapped"))</f>
        <v/>
      </c>
      <c r="Q7837" s="36">
        <f>IF($B7837="","",IFERROR(VLOOKUP($O7837,Leaders!$A:$B,2,0),"Not Mapped"))</f>
        <v/>
      </c>
      <c r="R7837" s="36">
        <f>IF($B7837="","",IF(COUNTIF(Exclusions!$A:$A,$B7837)&gt;0,"Yes","No"))</f>
        <v/>
      </c>
      <c r="S7837" s="38">
        <f>IF($B7837="","",MIN(1,DAY($A7837)/IF($N7837="Superstore",Settings!$B$5,Settings!$B$4)))</f>
        <v/>
      </c>
      <c r="T7837" s="38">
        <f>IF(OR($B7837="",$G7837="",$S7837=0),"",$G7837/$S7837)</f>
        <v/>
      </c>
      <c r="U7837" s="36">
        <f>IF($T7837="","",IF($T7837&lt;Settings!$B$8,"Critical",IF($T7837&lt;Settings!$B$9,"Semi Critical","Non Critical")))</f>
        <v/>
      </c>
      <c r="V7837" s="28" t="n"/>
      <c r="Z7837">
        <f>IF($B7837="","",IFERROR(VLOOKUP($B7837,'Plan HC for CCA'!$A:$B,2,0),""))</f>
        <v/>
      </c>
      <c r="AA7837">
        <f>IF(OR($B7837="",$Z7837=""),"",IF(N($M7837)&lt;$Z7837,"Delta","No Delta"))</f>
        <v/>
      </c>
      <c r="AB7837">
        <f>IF(OR($B7837="",$Z7837=""),"",MAX(0,$Z7837-N($M7837)))</f>
        <v/>
      </c>
      <c r="AC7837" s="46">
        <f>IF($B7837="","",IFERROR(INDEX('CCA Util %'!$H:$H,MATCH($B7837,'CCA Util %'!$E:$E,0)),""))</f>
        <v/>
      </c>
      <c r="AD7837">
        <f>IF($B7837="","",IFERROR(INDEX('CCA Util %'!$G:$G,MATCH($B7837,'CCA Util %'!$E:$E,0)),""))</f>
        <v/>
      </c>
      <c r="AE7837">
        <f>IF(OR($B7837="",$U7837=""),"",$U7837&amp;" &amp; "&amp;IF(OR($AD7837="",$AD7837=0),"Util NA",$AD7837&amp;" Util"))</f>
        <v/>
      </c>
    </row>
    <row r="7838" ht="15.75" customHeight="1" s="42">
      <c r="A7838" s="41" t="n"/>
      <c r="G7838" s="38" t="n"/>
      <c r="H7838" s="38" t="n"/>
      <c r="I7838" s="38" t="n"/>
      <c r="J7838" s="38" t="n"/>
      <c r="K7838" s="38" t="n"/>
      <c r="L7838" s="38" t="n"/>
      <c r="N7838" s="36">
        <f>IF($B7838="","",IF($C7838="SUPERSTORE","Superstore","DH"))</f>
        <v/>
      </c>
      <c r="O7838" s="36">
        <f>IF($B7838="","",IFERROR(VLOOKUP($B7838,Mapping!$A:$C,2,0),"Not Mapped"))</f>
        <v/>
      </c>
      <c r="P7838" s="36">
        <f>IF($B7838="","",IFERROR(VLOOKUP($B7838,Mapping!$A:$C,3,0),"Not Mapped"))</f>
        <v/>
      </c>
      <c r="Q7838" s="36">
        <f>IF($B7838="","",IFERROR(VLOOKUP($O7838,Leaders!$A:$B,2,0),"Not Mapped"))</f>
        <v/>
      </c>
      <c r="R7838" s="36">
        <f>IF($B7838="","",IF(COUNTIF(Exclusions!$A:$A,$B7838)&gt;0,"Yes","No"))</f>
        <v/>
      </c>
      <c r="S7838" s="38">
        <f>IF($B7838="","",MIN(1,DAY($A7838)/IF($N7838="Superstore",Settings!$B$5,Settings!$B$4)))</f>
        <v/>
      </c>
      <c r="T7838" s="38">
        <f>IF(OR($B7838="",$G7838="",$S7838=0),"",$G7838/$S7838)</f>
        <v/>
      </c>
      <c r="U7838" s="36">
        <f>IF($T7838="","",IF($T7838&lt;Settings!$B$8,"Critical",IF($T7838&lt;Settings!$B$9,"Semi Critical","Non Critical")))</f>
        <v/>
      </c>
      <c r="V7838" s="28" t="n"/>
      <c r="Z7838">
        <f>IF($B7838="","",IFERROR(VLOOKUP($B7838,'Plan HC for CCA'!$A:$B,2,0),""))</f>
        <v/>
      </c>
      <c r="AA7838">
        <f>IF(OR($B7838="",$Z7838=""),"",IF(N($M7838)&lt;$Z7838,"Delta","No Delta"))</f>
        <v/>
      </c>
      <c r="AB7838">
        <f>IF(OR($B7838="",$Z7838=""),"",MAX(0,$Z7838-N($M7838)))</f>
        <v/>
      </c>
      <c r="AC7838" s="46">
        <f>IF($B7838="","",IFERROR(INDEX('CCA Util %'!$H:$H,MATCH($B7838,'CCA Util %'!$E:$E,0)),""))</f>
        <v/>
      </c>
      <c r="AD7838">
        <f>IF($B7838="","",IFERROR(INDEX('CCA Util %'!$G:$G,MATCH($B7838,'CCA Util %'!$E:$E,0)),""))</f>
        <v/>
      </c>
      <c r="AE7838">
        <f>IF(OR($B7838="",$U7838=""),"",$U7838&amp;" &amp; "&amp;IF(OR($AD7838="",$AD7838=0),"Util NA",$AD7838&amp;" Util"))</f>
        <v/>
      </c>
    </row>
    <row r="7839" ht="15.75" customHeight="1" s="42">
      <c r="A7839" s="41" t="n"/>
      <c r="G7839" s="38" t="n"/>
      <c r="H7839" s="38" t="n"/>
      <c r="I7839" s="38" t="n"/>
      <c r="J7839" s="38" t="n"/>
      <c r="K7839" s="38" t="n"/>
      <c r="L7839" s="38" t="n"/>
      <c r="N7839" s="36">
        <f>IF($B7839="","",IF($C7839="SUPERSTORE","Superstore","DH"))</f>
        <v/>
      </c>
      <c r="O7839" s="36">
        <f>IF($B7839="","",IFERROR(VLOOKUP($B7839,Mapping!$A:$C,2,0),"Not Mapped"))</f>
        <v/>
      </c>
      <c r="P7839" s="36">
        <f>IF($B7839="","",IFERROR(VLOOKUP($B7839,Mapping!$A:$C,3,0),"Not Mapped"))</f>
        <v/>
      </c>
      <c r="Q7839" s="36">
        <f>IF($B7839="","",IFERROR(VLOOKUP($O7839,Leaders!$A:$B,2,0),"Not Mapped"))</f>
        <v/>
      </c>
      <c r="R7839" s="36">
        <f>IF($B7839="","",IF(COUNTIF(Exclusions!$A:$A,$B7839)&gt;0,"Yes","No"))</f>
        <v/>
      </c>
      <c r="S7839" s="38">
        <f>IF($B7839="","",MIN(1,DAY($A7839)/IF($N7839="Superstore",Settings!$B$5,Settings!$B$4)))</f>
        <v/>
      </c>
      <c r="T7839" s="38">
        <f>IF(OR($B7839="",$G7839="",$S7839=0),"",$G7839/$S7839)</f>
        <v/>
      </c>
      <c r="U7839" s="36">
        <f>IF($T7839="","",IF($T7839&lt;Settings!$B$8,"Critical",IF($T7839&lt;Settings!$B$9,"Semi Critical","Non Critical")))</f>
        <v/>
      </c>
      <c r="V7839" s="28" t="n"/>
      <c r="Z7839">
        <f>IF($B7839="","",IFERROR(VLOOKUP($B7839,'Plan HC for CCA'!$A:$B,2,0),""))</f>
        <v/>
      </c>
      <c r="AA7839">
        <f>IF(OR($B7839="",$Z7839=""),"",IF(N($M7839)&lt;$Z7839,"Delta","No Delta"))</f>
        <v/>
      </c>
      <c r="AB7839">
        <f>IF(OR($B7839="",$Z7839=""),"",MAX(0,$Z7839-N($M7839)))</f>
        <v/>
      </c>
      <c r="AC7839" s="46">
        <f>IF($B7839="","",IFERROR(INDEX('CCA Util %'!$H:$H,MATCH($B7839,'CCA Util %'!$E:$E,0)),""))</f>
        <v/>
      </c>
      <c r="AD7839">
        <f>IF($B7839="","",IFERROR(INDEX('CCA Util %'!$G:$G,MATCH($B7839,'CCA Util %'!$E:$E,0)),""))</f>
        <v/>
      </c>
      <c r="AE7839">
        <f>IF(OR($B7839="",$U7839=""),"",$U7839&amp;" &amp; "&amp;IF(OR($AD7839="",$AD7839=0),"Util NA",$AD7839&amp;" Util"))</f>
        <v/>
      </c>
    </row>
    <row r="7840" ht="15.75" customHeight="1" s="42">
      <c r="A7840" s="41" t="n"/>
      <c r="G7840" s="38" t="n"/>
      <c r="H7840" s="38" t="n"/>
      <c r="I7840" s="38" t="n"/>
      <c r="J7840" s="38" t="n"/>
      <c r="K7840" s="38" t="n"/>
      <c r="L7840" s="38" t="n"/>
      <c r="N7840" s="36">
        <f>IF($B7840="","",IF($C7840="SUPERSTORE","Superstore","DH"))</f>
        <v/>
      </c>
      <c r="O7840" s="36">
        <f>IF($B7840="","",IFERROR(VLOOKUP($B7840,Mapping!$A:$C,2,0),"Not Mapped"))</f>
        <v/>
      </c>
      <c r="P7840" s="36">
        <f>IF($B7840="","",IFERROR(VLOOKUP($B7840,Mapping!$A:$C,3,0),"Not Mapped"))</f>
        <v/>
      </c>
      <c r="Q7840" s="36">
        <f>IF($B7840="","",IFERROR(VLOOKUP($O7840,Leaders!$A:$B,2,0),"Not Mapped"))</f>
        <v/>
      </c>
      <c r="R7840" s="36">
        <f>IF($B7840="","",IF(COUNTIF(Exclusions!$A:$A,$B7840)&gt;0,"Yes","No"))</f>
        <v/>
      </c>
      <c r="S7840" s="38">
        <f>IF($B7840="","",MIN(1,DAY($A7840)/IF($N7840="Superstore",Settings!$B$5,Settings!$B$4)))</f>
        <v/>
      </c>
      <c r="T7840" s="38">
        <f>IF(OR($B7840="",$G7840="",$S7840=0),"",$G7840/$S7840)</f>
        <v/>
      </c>
      <c r="U7840" s="36">
        <f>IF($T7840="","",IF($T7840&lt;Settings!$B$8,"Critical",IF($T7840&lt;Settings!$B$9,"Semi Critical","Non Critical")))</f>
        <v/>
      </c>
      <c r="V7840" s="28" t="n"/>
      <c r="Z7840">
        <f>IF($B7840="","",IFERROR(VLOOKUP($B7840,'Plan HC for CCA'!$A:$B,2,0),""))</f>
        <v/>
      </c>
      <c r="AA7840">
        <f>IF(OR($B7840="",$Z7840=""),"",IF(N($M7840)&lt;$Z7840,"Delta","No Delta"))</f>
        <v/>
      </c>
      <c r="AB7840">
        <f>IF(OR($B7840="",$Z7840=""),"",MAX(0,$Z7840-N($M7840)))</f>
        <v/>
      </c>
      <c r="AC7840" s="46">
        <f>IF($B7840="","",IFERROR(INDEX('CCA Util %'!$H:$H,MATCH($B7840,'CCA Util %'!$E:$E,0)),""))</f>
        <v/>
      </c>
      <c r="AD7840">
        <f>IF($B7840="","",IFERROR(INDEX('CCA Util %'!$G:$G,MATCH($B7840,'CCA Util %'!$E:$E,0)),""))</f>
        <v/>
      </c>
      <c r="AE7840">
        <f>IF(OR($B7840="",$U7840=""),"",$U7840&amp;" &amp; "&amp;IF(OR($AD7840="",$AD7840=0),"Util NA",$AD7840&amp;" Util"))</f>
        <v/>
      </c>
    </row>
    <row r="7841" ht="15.75" customHeight="1" s="42">
      <c r="A7841" s="41" t="n"/>
      <c r="G7841" s="38" t="n"/>
      <c r="H7841" s="38" t="n"/>
      <c r="I7841" s="38" t="n"/>
      <c r="J7841" s="38" t="n"/>
      <c r="K7841" s="38" t="n"/>
      <c r="L7841" s="38" t="n"/>
      <c r="N7841" s="36">
        <f>IF($B7841="","",IF($C7841="SUPERSTORE","Superstore","DH"))</f>
        <v/>
      </c>
      <c r="O7841" s="36">
        <f>IF($B7841="","",IFERROR(VLOOKUP($B7841,Mapping!$A:$C,2,0),"Not Mapped"))</f>
        <v/>
      </c>
      <c r="P7841" s="36">
        <f>IF($B7841="","",IFERROR(VLOOKUP($B7841,Mapping!$A:$C,3,0),"Not Mapped"))</f>
        <v/>
      </c>
      <c r="Q7841" s="36">
        <f>IF($B7841="","",IFERROR(VLOOKUP($O7841,Leaders!$A:$B,2,0),"Not Mapped"))</f>
        <v/>
      </c>
      <c r="R7841" s="36">
        <f>IF($B7841="","",IF(COUNTIF(Exclusions!$A:$A,$B7841)&gt;0,"Yes","No"))</f>
        <v/>
      </c>
      <c r="S7841" s="38">
        <f>IF($B7841="","",MIN(1,DAY($A7841)/IF($N7841="Superstore",Settings!$B$5,Settings!$B$4)))</f>
        <v/>
      </c>
      <c r="T7841" s="38">
        <f>IF(OR($B7841="",$G7841="",$S7841=0),"",$G7841/$S7841)</f>
        <v/>
      </c>
      <c r="U7841" s="36">
        <f>IF($T7841="","",IF($T7841&lt;Settings!$B$8,"Critical",IF($T7841&lt;Settings!$B$9,"Semi Critical","Non Critical")))</f>
        <v/>
      </c>
      <c r="V7841" s="28" t="n"/>
      <c r="Z7841">
        <f>IF($B7841="","",IFERROR(VLOOKUP($B7841,'Plan HC for CCA'!$A:$B,2,0),""))</f>
        <v/>
      </c>
      <c r="AA7841">
        <f>IF(OR($B7841="",$Z7841=""),"",IF(N($M7841)&lt;$Z7841,"Delta","No Delta"))</f>
        <v/>
      </c>
      <c r="AB7841">
        <f>IF(OR($B7841="",$Z7841=""),"",MAX(0,$Z7841-N($M7841)))</f>
        <v/>
      </c>
      <c r="AC7841" s="46">
        <f>IF($B7841="","",IFERROR(INDEX('CCA Util %'!$H:$H,MATCH($B7841,'CCA Util %'!$E:$E,0)),""))</f>
        <v/>
      </c>
      <c r="AD7841">
        <f>IF($B7841="","",IFERROR(INDEX('CCA Util %'!$G:$G,MATCH($B7841,'CCA Util %'!$E:$E,0)),""))</f>
        <v/>
      </c>
      <c r="AE7841">
        <f>IF(OR($B7841="",$U7841=""),"",$U7841&amp;" &amp; "&amp;IF(OR($AD7841="",$AD7841=0),"Util NA",$AD7841&amp;" Util"))</f>
        <v/>
      </c>
    </row>
    <row r="7842" ht="15.75" customHeight="1" s="42">
      <c r="A7842" s="41" t="n"/>
      <c r="G7842" s="38" t="n"/>
      <c r="H7842" s="38" t="n"/>
      <c r="I7842" s="38" t="n"/>
      <c r="J7842" s="38" t="n"/>
      <c r="K7842" s="38" t="n"/>
      <c r="L7842" s="38" t="n"/>
      <c r="N7842" s="36">
        <f>IF($B7842="","",IF($C7842="SUPERSTORE","Superstore","DH"))</f>
        <v/>
      </c>
      <c r="O7842" s="36">
        <f>IF($B7842="","",IFERROR(VLOOKUP($B7842,Mapping!$A:$C,2,0),"Not Mapped"))</f>
        <v/>
      </c>
      <c r="P7842" s="36">
        <f>IF($B7842="","",IFERROR(VLOOKUP($B7842,Mapping!$A:$C,3,0),"Not Mapped"))</f>
        <v/>
      </c>
      <c r="Q7842" s="36">
        <f>IF($B7842="","",IFERROR(VLOOKUP($O7842,Leaders!$A:$B,2,0),"Not Mapped"))</f>
        <v/>
      </c>
      <c r="R7842" s="36">
        <f>IF($B7842="","",IF(COUNTIF(Exclusions!$A:$A,$B7842)&gt;0,"Yes","No"))</f>
        <v/>
      </c>
      <c r="S7842" s="38">
        <f>IF($B7842="","",MIN(1,DAY($A7842)/IF($N7842="Superstore",Settings!$B$5,Settings!$B$4)))</f>
        <v/>
      </c>
      <c r="T7842" s="38">
        <f>IF(OR($B7842="",$G7842="",$S7842=0),"",$G7842/$S7842)</f>
        <v/>
      </c>
      <c r="U7842" s="36">
        <f>IF($T7842="","",IF($T7842&lt;Settings!$B$8,"Critical",IF($T7842&lt;Settings!$B$9,"Semi Critical","Non Critical")))</f>
        <v/>
      </c>
      <c r="V7842" s="28" t="n"/>
      <c r="Z7842">
        <f>IF($B7842="","",IFERROR(VLOOKUP($B7842,'Plan HC for CCA'!$A:$B,2,0),""))</f>
        <v/>
      </c>
      <c r="AA7842">
        <f>IF(OR($B7842="",$Z7842=""),"",IF(N($M7842)&lt;$Z7842,"Delta","No Delta"))</f>
        <v/>
      </c>
      <c r="AB7842">
        <f>IF(OR($B7842="",$Z7842=""),"",MAX(0,$Z7842-N($M7842)))</f>
        <v/>
      </c>
      <c r="AC7842" s="46">
        <f>IF($B7842="","",IFERROR(INDEX('CCA Util %'!$H:$H,MATCH($B7842,'CCA Util %'!$E:$E,0)),""))</f>
        <v/>
      </c>
      <c r="AD7842">
        <f>IF($B7842="","",IFERROR(INDEX('CCA Util %'!$G:$G,MATCH($B7842,'CCA Util %'!$E:$E,0)),""))</f>
        <v/>
      </c>
      <c r="AE7842">
        <f>IF(OR($B7842="",$U7842=""),"",$U7842&amp;" &amp; "&amp;IF(OR($AD7842="",$AD7842=0),"Util NA",$AD7842&amp;" Util"))</f>
        <v/>
      </c>
    </row>
    <row r="7843" ht="15.75" customHeight="1" s="42">
      <c r="A7843" s="41" t="n"/>
      <c r="G7843" s="38" t="n"/>
      <c r="H7843" s="38" t="n"/>
      <c r="I7843" s="38" t="n"/>
      <c r="J7843" s="38" t="n"/>
      <c r="K7843" s="38" t="n"/>
      <c r="L7843" s="38" t="n"/>
      <c r="N7843" s="36">
        <f>IF($B7843="","",IF($C7843="SUPERSTORE","Superstore","DH"))</f>
        <v/>
      </c>
      <c r="O7843" s="36">
        <f>IF($B7843="","",IFERROR(VLOOKUP($B7843,Mapping!$A:$C,2,0),"Not Mapped"))</f>
        <v/>
      </c>
      <c r="P7843" s="36">
        <f>IF($B7843="","",IFERROR(VLOOKUP($B7843,Mapping!$A:$C,3,0),"Not Mapped"))</f>
        <v/>
      </c>
      <c r="Q7843" s="36">
        <f>IF($B7843="","",IFERROR(VLOOKUP($O7843,Leaders!$A:$B,2,0),"Not Mapped"))</f>
        <v/>
      </c>
      <c r="R7843" s="36">
        <f>IF($B7843="","",IF(COUNTIF(Exclusions!$A:$A,$B7843)&gt;0,"Yes","No"))</f>
        <v/>
      </c>
      <c r="S7843" s="38">
        <f>IF($B7843="","",MIN(1,DAY($A7843)/IF($N7843="Superstore",Settings!$B$5,Settings!$B$4)))</f>
        <v/>
      </c>
      <c r="T7843" s="38">
        <f>IF(OR($B7843="",$G7843="",$S7843=0),"",$G7843/$S7843)</f>
        <v/>
      </c>
      <c r="U7843" s="36">
        <f>IF($T7843="","",IF($T7843&lt;Settings!$B$8,"Critical",IF($T7843&lt;Settings!$B$9,"Semi Critical","Non Critical")))</f>
        <v/>
      </c>
      <c r="V7843" s="28" t="n"/>
      <c r="Z7843">
        <f>IF($B7843="","",IFERROR(VLOOKUP($B7843,'Plan HC for CCA'!$A:$B,2,0),""))</f>
        <v/>
      </c>
      <c r="AA7843">
        <f>IF(OR($B7843="",$Z7843=""),"",IF(N($M7843)&lt;$Z7843,"Delta","No Delta"))</f>
        <v/>
      </c>
      <c r="AB7843">
        <f>IF(OR($B7843="",$Z7843=""),"",MAX(0,$Z7843-N($M7843)))</f>
        <v/>
      </c>
      <c r="AC7843" s="46">
        <f>IF($B7843="","",IFERROR(INDEX('CCA Util %'!$H:$H,MATCH($B7843,'CCA Util %'!$E:$E,0)),""))</f>
        <v/>
      </c>
      <c r="AD7843">
        <f>IF($B7843="","",IFERROR(INDEX('CCA Util %'!$G:$G,MATCH($B7843,'CCA Util %'!$E:$E,0)),""))</f>
        <v/>
      </c>
      <c r="AE7843">
        <f>IF(OR($B7843="",$U7843=""),"",$U7843&amp;" &amp; "&amp;IF(OR($AD7843="",$AD7843=0),"Util NA",$AD7843&amp;" Util"))</f>
        <v/>
      </c>
    </row>
    <row r="7844" ht="15.75" customHeight="1" s="42">
      <c r="A7844" s="41" t="n"/>
      <c r="G7844" s="38" t="n"/>
      <c r="H7844" s="38" t="n"/>
      <c r="I7844" s="38" t="n"/>
      <c r="J7844" s="38" t="n"/>
      <c r="K7844" s="38" t="n"/>
      <c r="L7844" s="38" t="n"/>
      <c r="N7844" s="36">
        <f>IF($B7844="","",IF($C7844="SUPERSTORE","Superstore","DH"))</f>
        <v/>
      </c>
      <c r="O7844" s="36">
        <f>IF($B7844="","",IFERROR(VLOOKUP($B7844,Mapping!$A:$C,2,0),"Not Mapped"))</f>
        <v/>
      </c>
      <c r="P7844" s="36">
        <f>IF($B7844="","",IFERROR(VLOOKUP($B7844,Mapping!$A:$C,3,0),"Not Mapped"))</f>
        <v/>
      </c>
      <c r="Q7844" s="36">
        <f>IF($B7844="","",IFERROR(VLOOKUP($O7844,Leaders!$A:$B,2,0),"Not Mapped"))</f>
        <v/>
      </c>
      <c r="R7844" s="36">
        <f>IF($B7844="","",IF(COUNTIF(Exclusions!$A:$A,$B7844)&gt;0,"Yes","No"))</f>
        <v/>
      </c>
      <c r="S7844" s="38">
        <f>IF($B7844="","",MIN(1,DAY($A7844)/IF($N7844="Superstore",Settings!$B$5,Settings!$B$4)))</f>
        <v/>
      </c>
      <c r="T7844" s="38">
        <f>IF(OR($B7844="",$G7844="",$S7844=0),"",$G7844/$S7844)</f>
        <v/>
      </c>
      <c r="U7844" s="36">
        <f>IF($T7844="","",IF($T7844&lt;Settings!$B$8,"Critical",IF($T7844&lt;Settings!$B$9,"Semi Critical","Non Critical")))</f>
        <v/>
      </c>
      <c r="V7844" s="28" t="n"/>
      <c r="Z7844">
        <f>IF($B7844="","",IFERROR(VLOOKUP($B7844,'Plan HC for CCA'!$A:$B,2,0),""))</f>
        <v/>
      </c>
      <c r="AA7844">
        <f>IF(OR($B7844="",$Z7844=""),"",IF(N($M7844)&lt;$Z7844,"Delta","No Delta"))</f>
        <v/>
      </c>
      <c r="AB7844">
        <f>IF(OR($B7844="",$Z7844=""),"",MAX(0,$Z7844-N($M7844)))</f>
        <v/>
      </c>
      <c r="AC7844" s="46">
        <f>IF($B7844="","",IFERROR(INDEX('CCA Util %'!$H:$H,MATCH($B7844,'CCA Util %'!$E:$E,0)),""))</f>
        <v/>
      </c>
      <c r="AD7844">
        <f>IF($B7844="","",IFERROR(INDEX('CCA Util %'!$G:$G,MATCH($B7844,'CCA Util %'!$E:$E,0)),""))</f>
        <v/>
      </c>
      <c r="AE7844">
        <f>IF(OR($B7844="",$U7844=""),"",$U7844&amp;" &amp; "&amp;IF(OR($AD7844="",$AD7844=0),"Util NA",$AD7844&amp;" Util"))</f>
        <v/>
      </c>
    </row>
    <row r="7845" ht="15.75" customHeight="1" s="42">
      <c r="A7845" s="41" t="n"/>
      <c r="G7845" s="38" t="n"/>
      <c r="H7845" s="38" t="n"/>
      <c r="I7845" s="38" t="n"/>
      <c r="J7845" s="38" t="n"/>
      <c r="K7845" s="38" t="n"/>
      <c r="L7845" s="38" t="n"/>
      <c r="N7845" s="36">
        <f>IF($B7845="","",IF($C7845="SUPERSTORE","Superstore","DH"))</f>
        <v/>
      </c>
      <c r="O7845" s="36">
        <f>IF($B7845="","",IFERROR(VLOOKUP($B7845,Mapping!$A:$C,2,0),"Not Mapped"))</f>
        <v/>
      </c>
      <c r="P7845" s="36">
        <f>IF($B7845="","",IFERROR(VLOOKUP($B7845,Mapping!$A:$C,3,0),"Not Mapped"))</f>
        <v/>
      </c>
      <c r="Q7845" s="36">
        <f>IF($B7845="","",IFERROR(VLOOKUP($O7845,Leaders!$A:$B,2,0),"Not Mapped"))</f>
        <v/>
      </c>
      <c r="R7845" s="36">
        <f>IF($B7845="","",IF(COUNTIF(Exclusions!$A:$A,$B7845)&gt;0,"Yes","No"))</f>
        <v/>
      </c>
      <c r="S7845" s="38">
        <f>IF($B7845="","",MIN(1,DAY($A7845)/IF($N7845="Superstore",Settings!$B$5,Settings!$B$4)))</f>
        <v/>
      </c>
      <c r="T7845" s="38">
        <f>IF(OR($B7845="",$G7845="",$S7845=0),"",$G7845/$S7845)</f>
        <v/>
      </c>
      <c r="U7845" s="36">
        <f>IF($T7845="","",IF($T7845&lt;Settings!$B$8,"Critical",IF($T7845&lt;Settings!$B$9,"Semi Critical","Non Critical")))</f>
        <v/>
      </c>
      <c r="V7845" s="28" t="n"/>
      <c r="Z7845">
        <f>IF($B7845="","",IFERROR(VLOOKUP($B7845,'Plan HC for CCA'!$A:$B,2,0),""))</f>
        <v/>
      </c>
      <c r="AA7845">
        <f>IF(OR($B7845="",$Z7845=""),"",IF(N($M7845)&lt;$Z7845,"Delta","No Delta"))</f>
        <v/>
      </c>
      <c r="AB7845">
        <f>IF(OR($B7845="",$Z7845=""),"",MAX(0,$Z7845-N($M7845)))</f>
        <v/>
      </c>
      <c r="AC7845" s="46">
        <f>IF($B7845="","",IFERROR(INDEX('CCA Util %'!$H:$H,MATCH($B7845,'CCA Util %'!$E:$E,0)),""))</f>
        <v/>
      </c>
      <c r="AD7845">
        <f>IF($B7845="","",IFERROR(INDEX('CCA Util %'!$G:$G,MATCH($B7845,'CCA Util %'!$E:$E,0)),""))</f>
        <v/>
      </c>
      <c r="AE7845">
        <f>IF(OR($B7845="",$U7845=""),"",$U7845&amp;" &amp; "&amp;IF(OR($AD7845="",$AD7845=0),"Util NA",$AD7845&amp;" Util"))</f>
        <v/>
      </c>
    </row>
    <row r="7846" ht="15.75" customHeight="1" s="42">
      <c r="A7846" s="41" t="n"/>
      <c r="G7846" s="38" t="n"/>
      <c r="H7846" s="38" t="n"/>
      <c r="I7846" s="38" t="n"/>
      <c r="J7846" s="38" t="n"/>
      <c r="K7846" s="38" t="n"/>
      <c r="L7846" s="38" t="n"/>
      <c r="N7846" s="36">
        <f>IF($B7846="","",IF($C7846="SUPERSTORE","Superstore","DH"))</f>
        <v/>
      </c>
      <c r="O7846" s="36">
        <f>IF($B7846="","",IFERROR(VLOOKUP($B7846,Mapping!$A:$C,2,0),"Not Mapped"))</f>
        <v/>
      </c>
      <c r="P7846" s="36">
        <f>IF($B7846="","",IFERROR(VLOOKUP($B7846,Mapping!$A:$C,3,0),"Not Mapped"))</f>
        <v/>
      </c>
      <c r="Q7846" s="36">
        <f>IF($B7846="","",IFERROR(VLOOKUP($O7846,Leaders!$A:$B,2,0),"Not Mapped"))</f>
        <v/>
      </c>
      <c r="R7846" s="36">
        <f>IF($B7846="","",IF(COUNTIF(Exclusions!$A:$A,$B7846)&gt;0,"Yes","No"))</f>
        <v/>
      </c>
      <c r="S7846" s="38">
        <f>IF($B7846="","",MIN(1,DAY($A7846)/IF($N7846="Superstore",Settings!$B$5,Settings!$B$4)))</f>
        <v/>
      </c>
      <c r="T7846" s="38">
        <f>IF(OR($B7846="",$G7846="",$S7846=0),"",$G7846/$S7846)</f>
        <v/>
      </c>
      <c r="U7846" s="36">
        <f>IF($T7846="","",IF($T7846&lt;Settings!$B$8,"Critical",IF($T7846&lt;Settings!$B$9,"Semi Critical","Non Critical")))</f>
        <v/>
      </c>
      <c r="V7846" s="28" t="n"/>
      <c r="Z7846">
        <f>IF($B7846="","",IFERROR(VLOOKUP($B7846,'Plan HC for CCA'!$A:$B,2,0),""))</f>
        <v/>
      </c>
      <c r="AA7846">
        <f>IF(OR($B7846="",$Z7846=""),"",IF(N($M7846)&lt;$Z7846,"Delta","No Delta"))</f>
        <v/>
      </c>
      <c r="AB7846">
        <f>IF(OR($B7846="",$Z7846=""),"",MAX(0,$Z7846-N($M7846)))</f>
        <v/>
      </c>
      <c r="AC7846" s="46">
        <f>IF($B7846="","",IFERROR(INDEX('CCA Util %'!$H:$H,MATCH($B7846,'CCA Util %'!$E:$E,0)),""))</f>
        <v/>
      </c>
      <c r="AD7846">
        <f>IF($B7846="","",IFERROR(INDEX('CCA Util %'!$G:$G,MATCH($B7846,'CCA Util %'!$E:$E,0)),""))</f>
        <v/>
      </c>
      <c r="AE7846">
        <f>IF(OR($B7846="",$U7846=""),"",$U7846&amp;" &amp; "&amp;IF(OR($AD7846="",$AD7846=0),"Util NA",$AD7846&amp;" Util"))</f>
        <v/>
      </c>
    </row>
    <row r="7847" ht="15.75" customHeight="1" s="42">
      <c r="A7847" s="41" t="n"/>
      <c r="G7847" s="38" t="n"/>
      <c r="H7847" s="38" t="n"/>
      <c r="I7847" s="38" t="n"/>
      <c r="J7847" s="38" t="n"/>
      <c r="K7847" s="38" t="n"/>
      <c r="L7847" s="38" t="n"/>
      <c r="N7847" s="36">
        <f>IF($B7847="","",IF($C7847="SUPERSTORE","Superstore","DH"))</f>
        <v/>
      </c>
      <c r="O7847" s="36">
        <f>IF($B7847="","",IFERROR(VLOOKUP($B7847,Mapping!$A:$C,2,0),"Not Mapped"))</f>
        <v/>
      </c>
      <c r="P7847" s="36">
        <f>IF($B7847="","",IFERROR(VLOOKUP($B7847,Mapping!$A:$C,3,0),"Not Mapped"))</f>
        <v/>
      </c>
      <c r="Q7847" s="36">
        <f>IF($B7847="","",IFERROR(VLOOKUP($O7847,Leaders!$A:$B,2,0),"Not Mapped"))</f>
        <v/>
      </c>
      <c r="R7847" s="36">
        <f>IF($B7847="","",IF(COUNTIF(Exclusions!$A:$A,$B7847)&gt;0,"Yes","No"))</f>
        <v/>
      </c>
      <c r="S7847" s="38">
        <f>IF($B7847="","",MIN(1,DAY($A7847)/IF($N7847="Superstore",Settings!$B$5,Settings!$B$4)))</f>
        <v/>
      </c>
      <c r="T7847" s="38">
        <f>IF(OR($B7847="",$G7847="",$S7847=0),"",$G7847/$S7847)</f>
        <v/>
      </c>
      <c r="U7847" s="36">
        <f>IF($T7847="","",IF($T7847&lt;Settings!$B$8,"Critical",IF($T7847&lt;Settings!$B$9,"Semi Critical","Non Critical")))</f>
        <v/>
      </c>
      <c r="V7847" s="28" t="n"/>
      <c r="Z7847">
        <f>IF($B7847="","",IFERROR(VLOOKUP($B7847,'Plan HC for CCA'!$A:$B,2,0),""))</f>
        <v/>
      </c>
      <c r="AA7847">
        <f>IF(OR($B7847="",$Z7847=""),"",IF(N($M7847)&lt;$Z7847,"Delta","No Delta"))</f>
        <v/>
      </c>
      <c r="AB7847">
        <f>IF(OR($B7847="",$Z7847=""),"",MAX(0,$Z7847-N($M7847)))</f>
        <v/>
      </c>
      <c r="AC7847" s="46">
        <f>IF($B7847="","",IFERROR(INDEX('CCA Util %'!$H:$H,MATCH($B7847,'CCA Util %'!$E:$E,0)),""))</f>
        <v/>
      </c>
      <c r="AD7847">
        <f>IF($B7847="","",IFERROR(INDEX('CCA Util %'!$G:$G,MATCH($B7847,'CCA Util %'!$E:$E,0)),""))</f>
        <v/>
      </c>
      <c r="AE7847">
        <f>IF(OR($B7847="",$U7847=""),"",$U7847&amp;" &amp; "&amp;IF(OR($AD7847="",$AD7847=0),"Util NA",$AD7847&amp;" Util"))</f>
        <v/>
      </c>
    </row>
    <row r="7848" ht="15.75" customHeight="1" s="42">
      <c r="A7848" s="41" t="n"/>
      <c r="G7848" s="38" t="n"/>
      <c r="H7848" s="38" t="n"/>
      <c r="I7848" s="38" t="n"/>
      <c r="J7848" s="38" t="n"/>
      <c r="K7848" s="38" t="n"/>
      <c r="L7848" s="38" t="n"/>
      <c r="N7848" s="36">
        <f>IF($B7848="","",IF($C7848="SUPERSTORE","Superstore","DH"))</f>
        <v/>
      </c>
      <c r="O7848" s="36">
        <f>IF($B7848="","",IFERROR(VLOOKUP($B7848,Mapping!$A:$C,2,0),"Not Mapped"))</f>
        <v/>
      </c>
      <c r="P7848" s="36">
        <f>IF($B7848="","",IFERROR(VLOOKUP($B7848,Mapping!$A:$C,3,0),"Not Mapped"))</f>
        <v/>
      </c>
      <c r="Q7848" s="36">
        <f>IF($B7848="","",IFERROR(VLOOKUP($O7848,Leaders!$A:$B,2,0),"Not Mapped"))</f>
        <v/>
      </c>
      <c r="R7848" s="36">
        <f>IF($B7848="","",IF(COUNTIF(Exclusions!$A:$A,$B7848)&gt;0,"Yes","No"))</f>
        <v/>
      </c>
      <c r="S7848" s="38">
        <f>IF($B7848="","",MIN(1,DAY($A7848)/IF($N7848="Superstore",Settings!$B$5,Settings!$B$4)))</f>
        <v/>
      </c>
      <c r="T7848" s="38">
        <f>IF(OR($B7848="",$G7848="",$S7848=0),"",$G7848/$S7848)</f>
        <v/>
      </c>
      <c r="U7848" s="36">
        <f>IF($T7848="","",IF($T7848&lt;Settings!$B$8,"Critical",IF($T7848&lt;Settings!$B$9,"Semi Critical","Non Critical")))</f>
        <v/>
      </c>
      <c r="V7848" s="28" t="n"/>
      <c r="Z7848">
        <f>IF($B7848="","",IFERROR(VLOOKUP($B7848,'Plan HC for CCA'!$A:$B,2,0),""))</f>
        <v/>
      </c>
      <c r="AA7848">
        <f>IF(OR($B7848="",$Z7848=""),"",IF(N($M7848)&lt;$Z7848,"Delta","No Delta"))</f>
        <v/>
      </c>
      <c r="AB7848">
        <f>IF(OR($B7848="",$Z7848=""),"",MAX(0,$Z7848-N($M7848)))</f>
        <v/>
      </c>
      <c r="AC7848" s="46">
        <f>IF($B7848="","",IFERROR(INDEX('CCA Util %'!$H:$H,MATCH($B7848,'CCA Util %'!$E:$E,0)),""))</f>
        <v/>
      </c>
      <c r="AD7848">
        <f>IF($B7848="","",IFERROR(INDEX('CCA Util %'!$G:$G,MATCH($B7848,'CCA Util %'!$E:$E,0)),""))</f>
        <v/>
      </c>
      <c r="AE7848">
        <f>IF(OR($B7848="",$U7848=""),"",$U7848&amp;" &amp; "&amp;IF(OR($AD7848="",$AD7848=0),"Util NA",$AD7848&amp;" Util"))</f>
        <v/>
      </c>
    </row>
    <row r="7849" ht="15.75" customHeight="1" s="42">
      <c r="A7849" s="41" t="n"/>
      <c r="G7849" s="38" t="n"/>
      <c r="H7849" s="38" t="n"/>
      <c r="I7849" s="38" t="n"/>
      <c r="J7849" s="38" t="n"/>
      <c r="K7849" s="38" t="n"/>
      <c r="L7849" s="38" t="n"/>
      <c r="N7849" s="36">
        <f>IF($B7849="","",IF($C7849="SUPERSTORE","Superstore","DH"))</f>
        <v/>
      </c>
      <c r="O7849" s="36">
        <f>IF($B7849="","",IFERROR(VLOOKUP($B7849,Mapping!$A:$C,2,0),"Not Mapped"))</f>
        <v/>
      </c>
      <c r="P7849" s="36">
        <f>IF($B7849="","",IFERROR(VLOOKUP($B7849,Mapping!$A:$C,3,0),"Not Mapped"))</f>
        <v/>
      </c>
      <c r="Q7849" s="36">
        <f>IF($B7849="","",IFERROR(VLOOKUP($O7849,Leaders!$A:$B,2,0),"Not Mapped"))</f>
        <v/>
      </c>
      <c r="R7849" s="36">
        <f>IF($B7849="","",IF(COUNTIF(Exclusions!$A:$A,$B7849)&gt;0,"Yes","No"))</f>
        <v/>
      </c>
      <c r="S7849" s="38">
        <f>IF($B7849="","",MIN(1,DAY($A7849)/IF($N7849="Superstore",Settings!$B$5,Settings!$B$4)))</f>
        <v/>
      </c>
      <c r="T7849" s="38">
        <f>IF(OR($B7849="",$G7849="",$S7849=0),"",$G7849/$S7849)</f>
        <v/>
      </c>
      <c r="U7849" s="36">
        <f>IF($T7849="","",IF($T7849&lt;Settings!$B$8,"Critical",IF($T7849&lt;Settings!$B$9,"Semi Critical","Non Critical")))</f>
        <v/>
      </c>
      <c r="V7849" s="28" t="n"/>
      <c r="Z7849">
        <f>IF($B7849="","",IFERROR(VLOOKUP($B7849,'Plan HC for CCA'!$A:$B,2,0),""))</f>
        <v/>
      </c>
      <c r="AA7849">
        <f>IF(OR($B7849="",$Z7849=""),"",IF(N($M7849)&lt;$Z7849,"Delta","No Delta"))</f>
        <v/>
      </c>
      <c r="AB7849">
        <f>IF(OR($B7849="",$Z7849=""),"",MAX(0,$Z7849-N($M7849)))</f>
        <v/>
      </c>
      <c r="AC7849" s="46">
        <f>IF($B7849="","",IFERROR(INDEX('CCA Util %'!$H:$H,MATCH($B7849,'CCA Util %'!$E:$E,0)),""))</f>
        <v/>
      </c>
      <c r="AD7849">
        <f>IF($B7849="","",IFERROR(INDEX('CCA Util %'!$G:$G,MATCH($B7849,'CCA Util %'!$E:$E,0)),""))</f>
        <v/>
      </c>
      <c r="AE7849">
        <f>IF(OR($B7849="",$U7849=""),"",$U7849&amp;" &amp; "&amp;IF(OR($AD7849="",$AD7849=0),"Util NA",$AD7849&amp;" Util"))</f>
        <v/>
      </c>
    </row>
    <row r="7850" ht="15.75" customHeight="1" s="42">
      <c r="A7850" s="41" t="n"/>
      <c r="G7850" s="38" t="n"/>
      <c r="H7850" s="38" t="n"/>
      <c r="I7850" s="38" t="n"/>
      <c r="J7850" s="38" t="n"/>
      <c r="K7850" s="38" t="n"/>
      <c r="L7850" s="38" t="n"/>
      <c r="N7850" s="36">
        <f>IF($B7850="","",IF($C7850="SUPERSTORE","Superstore","DH"))</f>
        <v/>
      </c>
      <c r="O7850" s="36">
        <f>IF($B7850="","",IFERROR(VLOOKUP($B7850,Mapping!$A:$C,2,0),"Not Mapped"))</f>
        <v/>
      </c>
      <c r="P7850" s="36">
        <f>IF($B7850="","",IFERROR(VLOOKUP($B7850,Mapping!$A:$C,3,0),"Not Mapped"))</f>
        <v/>
      </c>
      <c r="Q7850" s="36">
        <f>IF($B7850="","",IFERROR(VLOOKUP($O7850,Leaders!$A:$B,2,0),"Not Mapped"))</f>
        <v/>
      </c>
      <c r="R7850" s="36">
        <f>IF($B7850="","",IF(COUNTIF(Exclusions!$A:$A,$B7850)&gt;0,"Yes","No"))</f>
        <v/>
      </c>
      <c r="S7850" s="38">
        <f>IF($B7850="","",MIN(1,DAY($A7850)/IF($N7850="Superstore",Settings!$B$5,Settings!$B$4)))</f>
        <v/>
      </c>
      <c r="T7850" s="38">
        <f>IF(OR($B7850="",$G7850="",$S7850=0),"",$G7850/$S7850)</f>
        <v/>
      </c>
      <c r="U7850" s="36">
        <f>IF($T7850="","",IF($T7850&lt;Settings!$B$8,"Critical",IF($T7850&lt;Settings!$B$9,"Semi Critical","Non Critical")))</f>
        <v/>
      </c>
      <c r="V7850" s="28" t="n"/>
      <c r="Z7850">
        <f>IF($B7850="","",IFERROR(VLOOKUP($B7850,'Plan HC for CCA'!$A:$B,2,0),""))</f>
        <v/>
      </c>
      <c r="AA7850">
        <f>IF(OR($B7850="",$Z7850=""),"",IF(N($M7850)&lt;$Z7850,"Delta","No Delta"))</f>
        <v/>
      </c>
      <c r="AB7850">
        <f>IF(OR($B7850="",$Z7850=""),"",MAX(0,$Z7850-N($M7850)))</f>
        <v/>
      </c>
      <c r="AC7850" s="46">
        <f>IF($B7850="","",IFERROR(INDEX('CCA Util %'!$H:$H,MATCH($B7850,'CCA Util %'!$E:$E,0)),""))</f>
        <v/>
      </c>
      <c r="AD7850">
        <f>IF($B7850="","",IFERROR(INDEX('CCA Util %'!$G:$G,MATCH($B7850,'CCA Util %'!$E:$E,0)),""))</f>
        <v/>
      </c>
      <c r="AE7850">
        <f>IF(OR($B7850="",$U7850=""),"",$U7850&amp;" &amp; "&amp;IF(OR($AD7850="",$AD7850=0),"Util NA",$AD7850&amp;" Util"))</f>
        <v/>
      </c>
    </row>
    <row r="7851" ht="15.75" customHeight="1" s="42">
      <c r="A7851" s="41" t="n"/>
      <c r="G7851" s="38" t="n"/>
      <c r="H7851" s="38" t="n"/>
      <c r="I7851" s="38" t="n"/>
      <c r="J7851" s="38" t="n"/>
      <c r="K7851" s="38" t="n"/>
      <c r="L7851" s="38" t="n"/>
      <c r="N7851" s="36">
        <f>IF($B7851="","",IF($C7851="SUPERSTORE","Superstore","DH"))</f>
        <v/>
      </c>
      <c r="O7851" s="36">
        <f>IF($B7851="","",IFERROR(VLOOKUP($B7851,Mapping!$A:$C,2,0),"Not Mapped"))</f>
        <v/>
      </c>
      <c r="P7851" s="36">
        <f>IF($B7851="","",IFERROR(VLOOKUP($B7851,Mapping!$A:$C,3,0),"Not Mapped"))</f>
        <v/>
      </c>
      <c r="Q7851" s="36">
        <f>IF($B7851="","",IFERROR(VLOOKUP($O7851,Leaders!$A:$B,2,0),"Not Mapped"))</f>
        <v/>
      </c>
      <c r="R7851" s="36">
        <f>IF($B7851="","",IF(COUNTIF(Exclusions!$A:$A,$B7851)&gt;0,"Yes","No"))</f>
        <v/>
      </c>
      <c r="S7851" s="38">
        <f>IF($B7851="","",MIN(1,DAY($A7851)/IF($N7851="Superstore",Settings!$B$5,Settings!$B$4)))</f>
        <v/>
      </c>
      <c r="T7851" s="38">
        <f>IF(OR($B7851="",$G7851="",$S7851=0),"",$G7851/$S7851)</f>
        <v/>
      </c>
      <c r="U7851" s="36">
        <f>IF($T7851="","",IF($T7851&lt;Settings!$B$8,"Critical",IF($T7851&lt;Settings!$B$9,"Semi Critical","Non Critical")))</f>
        <v/>
      </c>
      <c r="V7851" s="28" t="n"/>
      <c r="Z7851">
        <f>IF($B7851="","",IFERROR(VLOOKUP($B7851,'Plan HC for CCA'!$A:$B,2,0),""))</f>
        <v/>
      </c>
      <c r="AA7851">
        <f>IF(OR($B7851="",$Z7851=""),"",IF(N($M7851)&lt;$Z7851,"Delta","No Delta"))</f>
        <v/>
      </c>
      <c r="AB7851">
        <f>IF(OR($B7851="",$Z7851=""),"",MAX(0,$Z7851-N($M7851)))</f>
        <v/>
      </c>
      <c r="AC7851" s="46">
        <f>IF($B7851="","",IFERROR(INDEX('CCA Util %'!$H:$H,MATCH($B7851,'CCA Util %'!$E:$E,0)),""))</f>
        <v/>
      </c>
      <c r="AD7851">
        <f>IF($B7851="","",IFERROR(INDEX('CCA Util %'!$G:$G,MATCH($B7851,'CCA Util %'!$E:$E,0)),""))</f>
        <v/>
      </c>
      <c r="AE7851">
        <f>IF(OR($B7851="",$U7851=""),"",$U7851&amp;" &amp; "&amp;IF(OR($AD7851="",$AD7851=0),"Util NA",$AD7851&amp;" Util"))</f>
        <v/>
      </c>
    </row>
    <row r="7852" ht="15.75" customHeight="1" s="42">
      <c r="A7852" s="41" t="n"/>
      <c r="G7852" s="38" t="n"/>
      <c r="H7852" s="38" t="n"/>
      <c r="I7852" s="38" t="n"/>
      <c r="J7852" s="38" t="n"/>
      <c r="K7852" s="38" t="n"/>
      <c r="L7852" s="38" t="n"/>
      <c r="N7852" s="36">
        <f>IF($B7852="","",IF($C7852="SUPERSTORE","Superstore","DH"))</f>
        <v/>
      </c>
      <c r="O7852" s="36">
        <f>IF($B7852="","",IFERROR(VLOOKUP($B7852,Mapping!$A:$C,2,0),"Not Mapped"))</f>
        <v/>
      </c>
      <c r="P7852" s="36">
        <f>IF($B7852="","",IFERROR(VLOOKUP($B7852,Mapping!$A:$C,3,0),"Not Mapped"))</f>
        <v/>
      </c>
      <c r="Q7852" s="36">
        <f>IF($B7852="","",IFERROR(VLOOKUP($O7852,Leaders!$A:$B,2,0),"Not Mapped"))</f>
        <v/>
      </c>
      <c r="R7852" s="36">
        <f>IF($B7852="","",IF(COUNTIF(Exclusions!$A:$A,$B7852)&gt;0,"Yes","No"))</f>
        <v/>
      </c>
      <c r="S7852" s="38">
        <f>IF($B7852="","",MIN(1,DAY($A7852)/IF($N7852="Superstore",Settings!$B$5,Settings!$B$4)))</f>
        <v/>
      </c>
      <c r="T7852" s="38">
        <f>IF(OR($B7852="",$G7852="",$S7852=0),"",$G7852/$S7852)</f>
        <v/>
      </c>
      <c r="U7852" s="36">
        <f>IF($T7852="","",IF($T7852&lt;Settings!$B$8,"Critical",IF($T7852&lt;Settings!$B$9,"Semi Critical","Non Critical")))</f>
        <v/>
      </c>
      <c r="V7852" s="28" t="n"/>
      <c r="Z7852">
        <f>IF($B7852="","",IFERROR(VLOOKUP($B7852,'Plan HC for CCA'!$A:$B,2,0),""))</f>
        <v/>
      </c>
      <c r="AA7852">
        <f>IF(OR($B7852="",$Z7852=""),"",IF(N($M7852)&lt;$Z7852,"Delta","No Delta"))</f>
        <v/>
      </c>
      <c r="AB7852">
        <f>IF(OR($B7852="",$Z7852=""),"",MAX(0,$Z7852-N($M7852)))</f>
        <v/>
      </c>
      <c r="AC7852" s="46">
        <f>IF($B7852="","",IFERROR(INDEX('CCA Util %'!$H:$H,MATCH($B7852,'CCA Util %'!$E:$E,0)),""))</f>
        <v/>
      </c>
      <c r="AD7852">
        <f>IF($B7852="","",IFERROR(INDEX('CCA Util %'!$G:$G,MATCH($B7852,'CCA Util %'!$E:$E,0)),""))</f>
        <v/>
      </c>
      <c r="AE7852">
        <f>IF(OR($B7852="",$U7852=""),"",$U7852&amp;" &amp; "&amp;IF(OR($AD7852="",$AD7852=0),"Util NA",$AD7852&amp;" Util"))</f>
        <v/>
      </c>
    </row>
    <row r="7853" ht="15.75" customHeight="1" s="42">
      <c r="A7853" s="41" t="n"/>
      <c r="G7853" s="38" t="n"/>
      <c r="H7853" s="38" t="n"/>
      <c r="I7853" s="38" t="n"/>
      <c r="J7853" s="38" t="n"/>
      <c r="K7853" s="38" t="n"/>
      <c r="L7853" s="38" t="n"/>
      <c r="N7853" s="36">
        <f>IF($B7853="","",IF($C7853="SUPERSTORE","Superstore","DH"))</f>
        <v/>
      </c>
      <c r="O7853" s="36">
        <f>IF($B7853="","",IFERROR(VLOOKUP($B7853,Mapping!$A:$C,2,0),"Not Mapped"))</f>
        <v/>
      </c>
      <c r="P7853" s="36">
        <f>IF($B7853="","",IFERROR(VLOOKUP($B7853,Mapping!$A:$C,3,0),"Not Mapped"))</f>
        <v/>
      </c>
      <c r="Q7853" s="36">
        <f>IF($B7853="","",IFERROR(VLOOKUP($O7853,Leaders!$A:$B,2,0),"Not Mapped"))</f>
        <v/>
      </c>
      <c r="R7853" s="36">
        <f>IF($B7853="","",IF(COUNTIF(Exclusions!$A:$A,$B7853)&gt;0,"Yes","No"))</f>
        <v/>
      </c>
      <c r="S7853" s="38">
        <f>IF($B7853="","",MIN(1,DAY($A7853)/IF($N7853="Superstore",Settings!$B$5,Settings!$B$4)))</f>
        <v/>
      </c>
      <c r="T7853" s="38">
        <f>IF(OR($B7853="",$G7853="",$S7853=0),"",$G7853/$S7853)</f>
        <v/>
      </c>
      <c r="U7853" s="36">
        <f>IF($T7853="","",IF($T7853&lt;Settings!$B$8,"Critical",IF($T7853&lt;Settings!$B$9,"Semi Critical","Non Critical")))</f>
        <v/>
      </c>
      <c r="V7853" s="28" t="n"/>
      <c r="Z7853">
        <f>IF($B7853="","",IFERROR(VLOOKUP($B7853,'Plan HC for CCA'!$A:$B,2,0),""))</f>
        <v/>
      </c>
      <c r="AA7853">
        <f>IF(OR($B7853="",$Z7853=""),"",IF(N($M7853)&lt;$Z7853,"Delta","No Delta"))</f>
        <v/>
      </c>
      <c r="AB7853">
        <f>IF(OR($B7853="",$Z7853=""),"",MAX(0,$Z7853-N($M7853)))</f>
        <v/>
      </c>
      <c r="AC7853" s="46">
        <f>IF($B7853="","",IFERROR(INDEX('CCA Util %'!$H:$H,MATCH($B7853,'CCA Util %'!$E:$E,0)),""))</f>
        <v/>
      </c>
      <c r="AD7853">
        <f>IF($B7853="","",IFERROR(INDEX('CCA Util %'!$G:$G,MATCH($B7853,'CCA Util %'!$E:$E,0)),""))</f>
        <v/>
      </c>
      <c r="AE7853">
        <f>IF(OR($B7853="",$U7853=""),"",$U7853&amp;" &amp; "&amp;IF(OR($AD7853="",$AD7853=0),"Util NA",$AD7853&amp;" Util"))</f>
        <v/>
      </c>
    </row>
    <row r="7854" ht="15.75" customHeight="1" s="42">
      <c r="A7854" s="41" t="n"/>
      <c r="G7854" s="38" t="n"/>
      <c r="H7854" s="38" t="n"/>
      <c r="I7854" s="38" t="n"/>
      <c r="J7854" s="38" t="n"/>
      <c r="K7854" s="38" t="n"/>
      <c r="L7854" s="38" t="n"/>
      <c r="N7854" s="36">
        <f>IF($B7854="","",IF($C7854="SUPERSTORE","Superstore","DH"))</f>
        <v/>
      </c>
      <c r="O7854" s="36">
        <f>IF($B7854="","",IFERROR(VLOOKUP($B7854,Mapping!$A:$C,2,0),"Not Mapped"))</f>
        <v/>
      </c>
      <c r="P7854" s="36">
        <f>IF($B7854="","",IFERROR(VLOOKUP($B7854,Mapping!$A:$C,3,0),"Not Mapped"))</f>
        <v/>
      </c>
      <c r="Q7854" s="36">
        <f>IF($B7854="","",IFERROR(VLOOKUP($O7854,Leaders!$A:$B,2,0),"Not Mapped"))</f>
        <v/>
      </c>
      <c r="R7854" s="36">
        <f>IF($B7854="","",IF(COUNTIF(Exclusions!$A:$A,$B7854)&gt;0,"Yes","No"))</f>
        <v/>
      </c>
      <c r="S7854" s="38">
        <f>IF($B7854="","",MIN(1,DAY($A7854)/IF($N7854="Superstore",Settings!$B$5,Settings!$B$4)))</f>
        <v/>
      </c>
      <c r="T7854" s="38">
        <f>IF(OR($B7854="",$G7854="",$S7854=0),"",$G7854/$S7854)</f>
        <v/>
      </c>
      <c r="U7854" s="36">
        <f>IF($T7854="","",IF($T7854&lt;Settings!$B$8,"Critical",IF($T7854&lt;Settings!$B$9,"Semi Critical","Non Critical")))</f>
        <v/>
      </c>
      <c r="V7854" s="28" t="n"/>
      <c r="Z7854">
        <f>IF($B7854="","",IFERROR(VLOOKUP($B7854,'Plan HC for CCA'!$A:$B,2,0),""))</f>
        <v/>
      </c>
      <c r="AA7854">
        <f>IF(OR($B7854="",$Z7854=""),"",IF(N($M7854)&lt;$Z7854,"Delta","No Delta"))</f>
        <v/>
      </c>
      <c r="AB7854">
        <f>IF(OR($B7854="",$Z7854=""),"",MAX(0,$Z7854-N($M7854)))</f>
        <v/>
      </c>
      <c r="AC7854" s="46">
        <f>IF($B7854="","",IFERROR(INDEX('CCA Util %'!$H:$H,MATCH($B7854,'CCA Util %'!$E:$E,0)),""))</f>
        <v/>
      </c>
      <c r="AD7854">
        <f>IF($B7854="","",IFERROR(INDEX('CCA Util %'!$G:$G,MATCH($B7854,'CCA Util %'!$E:$E,0)),""))</f>
        <v/>
      </c>
      <c r="AE7854">
        <f>IF(OR($B7854="",$U7854=""),"",$U7854&amp;" &amp; "&amp;IF(OR($AD7854="",$AD7854=0),"Util NA",$AD7854&amp;" Util"))</f>
        <v/>
      </c>
    </row>
    <row r="7855" ht="15.75" customHeight="1" s="42">
      <c r="A7855" s="41" t="n"/>
      <c r="G7855" s="38" t="n"/>
      <c r="H7855" s="38" t="n"/>
      <c r="I7855" s="38" t="n"/>
      <c r="J7855" s="38" t="n"/>
      <c r="K7855" s="38" t="n"/>
      <c r="L7855" s="38" t="n"/>
      <c r="N7855" s="36">
        <f>IF($B7855="","",IF($C7855="SUPERSTORE","Superstore","DH"))</f>
        <v/>
      </c>
      <c r="O7855" s="36">
        <f>IF($B7855="","",IFERROR(VLOOKUP($B7855,Mapping!$A:$C,2,0),"Not Mapped"))</f>
        <v/>
      </c>
      <c r="P7855" s="36">
        <f>IF($B7855="","",IFERROR(VLOOKUP($B7855,Mapping!$A:$C,3,0),"Not Mapped"))</f>
        <v/>
      </c>
      <c r="Q7855" s="36">
        <f>IF($B7855="","",IFERROR(VLOOKUP($O7855,Leaders!$A:$B,2,0),"Not Mapped"))</f>
        <v/>
      </c>
      <c r="R7855" s="36">
        <f>IF($B7855="","",IF(COUNTIF(Exclusions!$A:$A,$B7855)&gt;0,"Yes","No"))</f>
        <v/>
      </c>
      <c r="S7855" s="38">
        <f>IF($B7855="","",MIN(1,DAY($A7855)/IF($N7855="Superstore",Settings!$B$5,Settings!$B$4)))</f>
        <v/>
      </c>
      <c r="T7855" s="38">
        <f>IF(OR($B7855="",$G7855="",$S7855=0),"",$G7855/$S7855)</f>
        <v/>
      </c>
      <c r="U7855" s="36">
        <f>IF($T7855="","",IF($T7855&lt;Settings!$B$8,"Critical",IF($T7855&lt;Settings!$B$9,"Semi Critical","Non Critical")))</f>
        <v/>
      </c>
      <c r="V7855" s="28" t="n"/>
      <c r="Z7855">
        <f>IF($B7855="","",IFERROR(VLOOKUP($B7855,'Plan HC for CCA'!$A:$B,2,0),""))</f>
        <v/>
      </c>
      <c r="AA7855">
        <f>IF(OR($B7855="",$Z7855=""),"",IF(N($M7855)&lt;$Z7855,"Delta","No Delta"))</f>
        <v/>
      </c>
      <c r="AB7855">
        <f>IF(OR($B7855="",$Z7855=""),"",MAX(0,$Z7855-N($M7855)))</f>
        <v/>
      </c>
      <c r="AC7855" s="46">
        <f>IF($B7855="","",IFERROR(INDEX('CCA Util %'!$H:$H,MATCH($B7855,'CCA Util %'!$E:$E,0)),""))</f>
        <v/>
      </c>
      <c r="AD7855">
        <f>IF($B7855="","",IFERROR(INDEX('CCA Util %'!$G:$G,MATCH($B7855,'CCA Util %'!$E:$E,0)),""))</f>
        <v/>
      </c>
      <c r="AE7855">
        <f>IF(OR($B7855="",$U7855=""),"",$U7855&amp;" &amp; "&amp;IF(OR($AD7855="",$AD7855=0),"Util NA",$AD7855&amp;" Util"))</f>
        <v/>
      </c>
    </row>
    <row r="7856" ht="15.75" customHeight="1" s="42">
      <c r="A7856" s="41" t="n"/>
      <c r="G7856" s="38" t="n"/>
      <c r="H7856" s="38" t="n"/>
      <c r="I7856" s="38" t="n"/>
      <c r="J7856" s="38" t="n"/>
      <c r="K7856" s="38" t="n"/>
      <c r="L7856" s="38" t="n"/>
      <c r="N7856" s="36">
        <f>IF($B7856="","",IF($C7856="SUPERSTORE","Superstore","DH"))</f>
        <v/>
      </c>
      <c r="O7856" s="36">
        <f>IF($B7856="","",IFERROR(VLOOKUP($B7856,Mapping!$A:$C,2,0),"Not Mapped"))</f>
        <v/>
      </c>
      <c r="P7856" s="36">
        <f>IF($B7856="","",IFERROR(VLOOKUP($B7856,Mapping!$A:$C,3,0),"Not Mapped"))</f>
        <v/>
      </c>
      <c r="Q7856" s="36">
        <f>IF($B7856="","",IFERROR(VLOOKUP($O7856,Leaders!$A:$B,2,0),"Not Mapped"))</f>
        <v/>
      </c>
      <c r="R7856" s="36">
        <f>IF($B7856="","",IF(COUNTIF(Exclusions!$A:$A,$B7856)&gt;0,"Yes","No"))</f>
        <v/>
      </c>
      <c r="S7856" s="38">
        <f>IF($B7856="","",MIN(1,DAY($A7856)/IF($N7856="Superstore",Settings!$B$5,Settings!$B$4)))</f>
        <v/>
      </c>
      <c r="T7856" s="38">
        <f>IF(OR($B7856="",$G7856="",$S7856=0),"",$G7856/$S7856)</f>
        <v/>
      </c>
      <c r="U7856" s="36">
        <f>IF($T7856="","",IF($T7856&lt;Settings!$B$8,"Critical",IF($T7856&lt;Settings!$B$9,"Semi Critical","Non Critical")))</f>
        <v/>
      </c>
      <c r="V7856" s="28" t="n"/>
      <c r="Z7856">
        <f>IF($B7856="","",IFERROR(VLOOKUP($B7856,'Plan HC for CCA'!$A:$B,2,0),""))</f>
        <v/>
      </c>
      <c r="AA7856">
        <f>IF(OR($B7856="",$Z7856=""),"",IF(N($M7856)&lt;$Z7856,"Delta","No Delta"))</f>
        <v/>
      </c>
      <c r="AB7856">
        <f>IF(OR($B7856="",$Z7856=""),"",MAX(0,$Z7856-N($M7856)))</f>
        <v/>
      </c>
      <c r="AC7856" s="46">
        <f>IF($B7856="","",IFERROR(INDEX('CCA Util %'!$H:$H,MATCH($B7856,'CCA Util %'!$E:$E,0)),""))</f>
        <v/>
      </c>
      <c r="AD7856">
        <f>IF($B7856="","",IFERROR(INDEX('CCA Util %'!$G:$G,MATCH($B7856,'CCA Util %'!$E:$E,0)),""))</f>
        <v/>
      </c>
      <c r="AE7856">
        <f>IF(OR($B7856="",$U7856=""),"",$U7856&amp;" &amp; "&amp;IF(OR($AD7856="",$AD7856=0),"Util NA",$AD7856&amp;" Util"))</f>
        <v/>
      </c>
    </row>
    <row r="7857" ht="15.75" customHeight="1" s="42">
      <c r="A7857" s="41" t="n"/>
      <c r="G7857" s="38" t="n"/>
      <c r="H7857" s="38" t="n"/>
      <c r="I7857" s="38" t="n"/>
      <c r="J7857" s="38" t="n"/>
      <c r="K7857" s="38" t="n"/>
      <c r="L7857" s="38" t="n"/>
      <c r="N7857" s="36">
        <f>IF($B7857="","",IF($C7857="SUPERSTORE","Superstore","DH"))</f>
        <v/>
      </c>
      <c r="O7857" s="36">
        <f>IF($B7857="","",IFERROR(VLOOKUP($B7857,Mapping!$A:$C,2,0),"Not Mapped"))</f>
        <v/>
      </c>
      <c r="P7857" s="36">
        <f>IF($B7857="","",IFERROR(VLOOKUP($B7857,Mapping!$A:$C,3,0),"Not Mapped"))</f>
        <v/>
      </c>
      <c r="Q7857" s="36">
        <f>IF($B7857="","",IFERROR(VLOOKUP($O7857,Leaders!$A:$B,2,0),"Not Mapped"))</f>
        <v/>
      </c>
      <c r="R7857" s="36">
        <f>IF($B7857="","",IF(COUNTIF(Exclusions!$A:$A,$B7857)&gt;0,"Yes","No"))</f>
        <v/>
      </c>
      <c r="S7857" s="38">
        <f>IF($B7857="","",MIN(1,DAY($A7857)/IF($N7857="Superstore",Settings!$B$5,Settings!$B$4)))</f>
        <v/>
      </c>
      <c r="T7857" s="38">
        <f>IF(OR($B7857="",$G7857="",$S7857=0),"",$G7857/$S7857)</f>
        <v/>
      </c>
      <c r="U7857" s="36">
        <f>IF($T7857="","",IF($T7857&lt;Settings!$B$8,"Critical",IF($T7857&lt;Settings!$B$9,"Semi Critical","Non Critical")))</f>
        <v/>
      </c>
      <c r="V7857" s="28" t="n"/>
      <c r="Z7857">
        <f>IF($B7857="","",IFERROR(VLOOKUP($B7857,'Plan HC for CCA'!$A:$B,2,0),""))</f>
        <v/>
      </c>
      <c r="AA7857">
        <f>IF(OR($B7857="",$Z7857=""),"",IF(N($M7857)&lt;$Z7857,"Delta","No Delta"))</f>
        <v/>
      </c>
      <c r="AB7857">
        <f>IF(OR($B7857="",$Z7857=""),"",MAX(0,$Z7857-N($M7857)))</f>
        <v/>
      </c>
      <c r="AC7857" s="46">
        <f>IF($B7857="","",IFERROR(INDEX('CCA Util %'!$H:$H,MATCH($B7857,'CCA Util %'!$E:$E,0)),""))</f>
        <v/>
      </c>
      <c r="AD7857">
        <f>IF($B7857="","",IFERROR(INDEX('CCA Util %'!$G:$G,MATCH($B7857,'CCA Util %'!$E:$E,0)),""))</f>
        <v/>
      </c>
      <c r="AE7857">
        <f>IF(OR($B7857="",$U7857=""),"",$U7857&amp;" &amp; "&amp;IF(OR($AD7857="",$AD7857=0),"Util NA",$AD7857&amp;" Util"))</f>
        <v/>
      </c>
    </row>
    <row r="7858" ht="15.75" customHeight="1" s="42">
      <c r="A7858" s="41" t="n"/>
      <c r="G7858" s="38" t="n"/>
      <c r="H7858" s="38" t="n"/>
      <c r="I7858" s="38" t="n"/>
      <c r="J7858" s="38" t="n"/>
      <c r="K7858" s="38" t="n"/>
      <c r="L7858" s="38" t="n"/>
      <c r="N7858" s="36">
        <f>IF($B7858="","",IF($C7858="SUPERSTORE","Superstore","DH"))</f>
        <v/>
      </c>
      <c r="O7858" s="36">
        <f>IF($B7858="","",IFERROR(VLOOKUP($B7858,Mapping!$A:$C,2,0),"Not Mapped"))</f>
        <v/>
      </c>
      <c r="P7858" s="36">
        <f>IF($B7858="","",IFERROR(VLOOKUP($B7858,Mapping!$A:$C,3,0),"Not Mapped"))</f>
        <v/>
      </c>
      <c r="Q7858" s="36">
        <f>IF($B7858="","",IFERROR(VLOOKUP($O7858,Leaders!$A:$B,2,0),"Not Mapped"))</f>
        <v/>
      </c>
      <c r="R7858" s="36">
        <f>IF($B7858="","",IF(COUNTIF(Exclusions!$A:$A,$B7858)&gt;0,"Yes","No"))</f>
        <v/>
      </c>
      <c r="S7858" s="38">
        <f>IF($B7858="","",MIN(1,DAY($A7858)/IF($N7858="Superstore",Settings!$B$5,Settings!$B$4)))</f>
        <v/>
      </c>
      <c r="T7858" s="38">
        <f>IF(OR($B7858="",$G7858="",$S7858=0),"",$G7858/$S7858)</f>
        <v/>
      </c>
      <c r="U7858" s="36">
        <f>IF($T7858="","",IF($T7858&lt;Settings!$B$8,"Critical",IF($T7858&lt;Settings!$B$9,"Semi Critical","Non Critical")))</f>
        <v/>
      </c>
      <c r="V7858" s="28" t="n"/>
      <c r="Z7858">
        <f>IF($B7858="","",IFERROR(VLOOKUP($B7858,'Plan HC for CCA'!$A:$B,2,0),""))</f>
        <v/>
      </c>
      <c r="AA7858">
        <f>IF(OR($B7858="",$Z7858=""),"",IF(N($M7858)&lt;$Z7858,"Delta","No Delta"))</f>
        <v/>
      </c>
      <c r="AB7858">
        <f>IF(OR($B7858="",$Z7858=""),"",MAX(0,$Z7858-N($M7858)))</f>
        <v/>
      </c>
      <c r="AC7858" s="46">
        <f>IF($B7858="","",IFERROR(INDEX('CCA Util %'!$H:$H,MATCH($B7858,'CCA Util %'!$E:$E,0)),""))</f>
        <v/>
      </c>
      <c r="AD7858">
        <f>IF($B7858="","",IFERROR(INDEX('CCA Util %'!$G:$G,MATCH($B7858,'CCA Util %'!$E:$E,0)),""))</f>
        <v/>
      </c>
      <c r="AE7858">
        <f>IF(OR($B7858="",$U7858=""),"",$U7858&amp;" &amp; "&amp;IF(OR($AD7858="",$AD7858=0),"Util NA",$AD7858&amp;" Util"))</f>
        <v/>
      </c>
    </row>
    <row r="7859" ht="15.75" customHeight="1" s="42">
      <c r="A7859" s="41" t="n"/>
      <c r="G7859" s="38" t="n"/>
      <c r="H7859" s="38" t="n"/>
      <c r="I7859" s="38" t="n"/>
      <c r="J7859" s="38" t="n"/>
      <c r="K7859" s="38" t="n"/>
      <c r="L7859" s="38" t="n"/>
      <c r="N7859" s="36">
        <f>IF($B7859="","",IF($C7859="SUPERSTORE","Superstore","DH"))</f>
        <v/>
      </c>
      <c r="O7859" s="36">
        <f>IF($B7859="","",IFERROR(VLOOKUP($B7859,Mapping!$A:$C,2,0),"Not Mapped"))</f>
        <v/>
      </c>
      <c r="P7859" s="36">
        <f>IF($B7859="","",IFERROR(VLOOKUP($B7859,Mapping!$A:$C,3,0),"Not Mapped"))</f>
        <v/>
      </c>
      <c r="Q7859" s="36">
        <f>IF($B7859="","",IFERROR(VLOOKUP($O7859,Leaders!$A:$B,2,0),"Not Mapped"))</f>
        <v/>
      </c>
      <c r="R7859" s="36">
        <f>IF($B7859="","",IF(COUNTIF(Exclusions!$A:$A,$B7859)&gt;0,"Yes","No"))</f>
        <v/>
      </c>
      <c r="S7859" s="38">
        <f>IF($B7859="","",MIN(1,DAY($A7859)/IF($N7859="Superstore",Settings!$B$5,Settings!$B$4)))</f>
        <v/>
      </c>
      <c r="T7859" s="38">
        <f>IF(OR($B7859="",$G7859="",$S7859=0),"",$G7859/$S7859)</f>
        <v/>
      </c>
      <c r="U7859" s="36">
        <f>IF($T7859="","",IF($T7859&lt;Settings!$B$8,"Critical",IF($T7859&lt;Settings!$B$9,"Semi Critical","Non Critical")))</f>
        <v/>
      </c>
      <c r="V7859" s="28" t="n"/>
      <c r="Z7859">
        <f>IF($B7859="","",IFERROR(VLOOKUP($B7859,'Plan HC for CCA'!$A:$B,2,0),""))</f>
        <v/>
      </c>
      <c r="AA7859">
        <f>IF(OR($B7859="",$Z7859=""),"",IF(N($M7859)&lt;$Z7859,"Delta","No Delta"))</f>
        <v/>
      </c>
      <c r="AB7859">
        <f>IF(OR($B7859="",$Z7859=""),"",MAX(0,$Z7859-N($M7859)))</f>
        <v/>
      </c>
      <c r="AC7859" s="46">
        <f>IF($B7859="","",IFERROR(INDEX('CCA Util %'!$H:$H,MATCH($B7859,'CCA Util %'!$E:$E,0)),""))</f>
        <v/>
      </c>
      <c r="AD7859">
        <f>IF($B7859="","",IFERROR(INDEX('CCA Util %'!$G:$G,MATCH($B7859,'CCA Util %'!$E:$E,0)),""))</f>
        <v/>
      </c>
      <c r="AE7859">
        <f>IF(OR($B7859="",$U7859=""),"",$U7859&amp;" &amp; "&amp;IF(OR($AD7859="",$AD7859=0),"Util NA",$AD7859&amp;" Util"))</f>
        <v/>
      </c>
    </row>
    <row r="7860" ht="15.75" customHeight="1" s="42">
      <c r="A7860" s="41" t="n"/>
      <c r="G7860" s="38" t="n"/>
      <c r="H7860" s="38" t="n"/>
      <c r="I7860" s="38" t="n"/>
      <c r="J7860" s="38" t="n"/>
      <c r="K7860" s="38" t="n"/>
      <c r="L7860" s="38" t="n"/>
      <c r="N7860" s="36">
        <f>IF($B7860="","",IF($C7860="SUPERSTORE","Superstore","DH"))</f>
        <v/>
      </c>
      <c r="O7860" s="36">
        <f>IF($B7860="","",IFERROR(VLOOKUP($B7860,Mapping!$A:$C,2,0),"Not Mapped"))</f>
        <v/>
      </c>
      <c r="P7860" s="36">
        <f>IF($B7860="","",IFERROR(VLOOKUP($B7860,Mapping!$A:$C,3,0),"Not Mapped"))</f>
        <v/>
      </c>
      <c r="Q7860" s="36">
        <f>IF($B7860="","",IFERROR(VLOOKUP($O7860,Leaders!$A:$B,2,0),"Not Mapped"))</f>
        <v/>
      </c>
      <c r="R7860" s="36">
        <f>IF($B7860="","",IF(COUNTIF(Exclusions!$A:$A,$B7860)&gt;0,"Yes","No"))</f>
        <v/>
      </c>
      <c r="S7860" s="38">
        <f>IF($B7860="","",MIN(1,DAY($A7860)/IF($N7860="Superstore",Settings!$B$5,Settings!$B$4)))</f>
        <v/>
      </c>
      <c r="T7860" s="38">
        <f>IF(OR($B7860="",$G7860="",$S7860=0),"",$G7860/$S7860)</f>
        <v/>
      </c>
      <c r="U7860" s="36">
        <f>IF($T7860="","",IF($T7860&lt;Settings!$B$8,"Critical",IF($T7860&lt;Settings!$B$9,"Semi Critical","Non Critical")))</f>
        <v/>
      </c>
      <c r="V7860" s="28" t="n"/>
      <c r="Z7860">
        <f>IF($B7860="","",IFERROR(VLOOKUP($B7860,'Plan HC for CCA'!$A:$B,2,0),""))</f>
        <v/>
      </c>
      <c r="AA7860">
        <f>IF(OR($B7860="",$Z7860=""),"",IF(N($M7860)&lt;$Z7860,"Delta","No Delta"))</f>
        <v/>
      </c>
      <c r="AB7860">
        <f>IF(OR($B7860="",$Z7860=""),"",MAX(0,$Z7860-N($M7860)))</f>
        <v/>
      </c>
      <c r="AC7860" s="46">
        <f>IF($B7860="","",IFERROR(INDEX('CCA Util %'!$H:$H,MATCH($B7860,'CCA Util %'!$E:$E,0)),""))</f>
        <v/>
      </c>
      <c r="AD7860">
        <f>IF($B7860="","",IFERROR(INDEX('CCA Util %'!$G:$G,MATCH($B7860,'CCA Util %'!$E:$E,0)),""))</f>
        <v/>
      </c>
      <c r="AE7860">
        <f>IF(OR($B7860="",$U7860=""),"",$U7860&amp;" &amp; "&amp;IF(OR($AD7860="",$AD7860=0),"Util NA",$AD7860&amp;" Util"))</f>
        <v/>
      </c>
    </row>
    <row r="7861" ht="15.75" customHeight="1" s="42">
      <c r="A7861" s="41" t="n"/>
      <c r="G7861" s="38" t="n"/>
      <c r="H7861" s="38" t="n"/>
      <c r="I7861" s="38" t="n"/>
      <c r="J7861" s="38" t="n"/>
      <c r="K7861" s="38" t="n"/>
      <c r="L7861" s="38" t="n"/>
      <c r="N7861" s="36">
        <f>IF($B7861="","",IF($C7861="SUPERSTORE","Superstore","DH"))</f>
        <v/>
      </c>
      <c r="O7861" s="36">
        <f>IF($B7861="","",IFERROR(VLOOKUP($B7861,Mapping!$A:$C,2,0),"Not Mapped"))</f>
        <v/>
      </c>
      <c r="P7861" s="36">
        <f>IF($B7861="","",IFERROR(VLOOKUP($B7861,Mapping!$A:$C,3,0),"Not Mapped"))</f>
        <v/>
      </c>
      <c r="Q7861" s="36">
        <f>IF($B7861="","",IFERROR(VLOOKUP($O7861,Leaders!$A:$B,2,0),"Not Mapped"))</f>
        <v/>
      </c>
      <c r="R7861" s="36">
        <f>IF($B7861="","",IF(COUNTIF(Exclusions!$A:$A,$B7861)&gt;0,"Yes","No"))</f>
        <v/>
      </c>
      <c r="S7861" s="38">
        <f>IF($B7861="","",MIN(1,DAY($A7861)/IF($N7861="Superstore",Settings!$B$5,Settings!$B$4)))</f>
        <v/>
      </c>
      <c r="T7861" s="38">
        <f>IF(OR($B7861="",$G7861="",$S7861=0),"",$G7861/$S7861)</f>
        <v/>
      </c>
      <c r="U7861" s="36">
        <f>IF($T7861="","",IF($T7861&lt;Settings!$B$8,"Critical",IF($T7861&lt;Settings!$B$9,"Semi Critical","Non Critical")))</f>
        <v/>
      </c>
      <c r="V7861" s="28" t="n"/>
      <c r="Z7861">
        <f>IF($B7861="","",IFERROR(VLOOKUP($B7861,'Plan HC for CCA'!$A:$B,2,0),""))</f>
        <v/>
      </c>
      <c r="AA7861">
        <f>IF(OR($B7861="",$Z7861=""),"",IF(N($M7861)&lt;$Z7861,"Delta","No Delta"))</f>
        <v/>
      </c>
      <c r="AB7861">
        <f>IF(OR($B7861="",$Z7861=""),"",MAX(0,$Z7861-N($M7861)))</f>
        <v/>
      </c>
      <c r="AC7861" s="46">
        <f>IF($B7861="","",IFERROR(INDEX('CCA Util %'!$H:$H,MATCH($B7861,'CCA Util %'!$E:$E,0)),""))</f>
        <v/>
      </c>
      <c r="AD7861">
        <f>IF($B7861="","",IFERROR(INDEX('CCA Util %'!$G:$G,MATCH($B7861,'CCA Util %'!$E:$E,0)),""))</f>
        <v/>
      </c>
      <c r="AE7861">
        <f>IF(OR($B7861="",$U7861=""),"",$U7861&amp;" &amp; "&amp;IF(OR($AD7861="",$AD7861=0),"Util NA",$AD7861&amp;" Util"))</f>
        <v/>
      </c>
    </row>
    <row r="7862" ht="15.75" customHeight="1" s="42">
      <c r="A7862" s="41" t="n"/>
      <c r="G7862" s="38" t="n"/>
      <c r="H7862" s="38" t="n"/>
      <c r="I7862" s="38" t="n"/>
      <c r="J7862" s="38" t="n"/>
      <c r="K7862" s="38" t="n"/>
      <c r="L7862" s="38" t="n"/>
      <c r="N7862" s="36">
        <f>IF($B7862="","",IF($C7862="SUPERSTORE","Superstore","DH"))</f>
        <v/>
      </c>
      <c r="O7862" s="36">
        <f>IF($B7862="","",IFERROR(VLOOKUP($B7862,Mapping!$A:$C,2,0),"Not Mapped"))</f>
        <v/>
      </c>
      <c r="P7862" s="36">
        <f>IF($B7862="","",IFERROR(VLOOKUP($B7862,Mapping!$A:$C,3,0),"Not Mapped"))</f>
        <v/>
      </c>
      <c r="Q7862" s="36">
        <f>IF($B7862="","",IFERROR(VLOOKUP($O7862,Leaders!$A:$B,2,0),"Not Mapped"))</f>
        <v/>
      </c>
      <c r="R7862" s="36">
        <f>IF($B7862="","",IF(COUNTIF(Exclusions!$A:$A,$B7862)&gt;0,"Yes","No"))</f>
        <v/>
      </c>
      <c r="S7862" s="38">
        <f>IF($B7862="","",MIN(1,DAY($A7862)/IF($N7862="Superstore",Settings!$B$5,Settings!$B$4)))</f>
        <v/>
      </c>
      <c r="T7862" s="38">
        <f>IF(OR($B7862="",$G7862="",$S7862=0),"",$G7862/$S7862)</f>
        <v/>
      </c>
      <c r="U7862" s="36">
        <f>IF($T7862="","",IF($T7862&lt;Settings!$B$8,"Critical",IF($T7862&lt;Settings!$B$9,"Semi Critical","Non Critical")))</f>
        <v/>
      </c>
      <c r="V7862" s="28" t="n"/>
      <c r="Z7862">
        <f>IF($B7862="","",IFERROR(VLOOKUP($B7862,'Plan HC for CCA'!$A:$B,2,0),""))</f>
        <v/>
      </c>
      <c r="AA7862">
        <f>IF(OR($B7862="",$Z7862=""),"",IF(N($M7862)&lt;$Z7862,"Delta","No Delta"))</f>
        <v/>
      </c>
      <c r="AB7862">
        <f>IF(OR($B7862="",$Z7862=""),"",MAX(0,$Z7862-N($M7862)))</f>
        <v/>
      </c>
      <c r="AC7862" s="46">
        <f>IF($B7862="","",IFERROR(INDEX('CCA Util %'!$H:$H,MATCH($B7862,'CCA Util %'!$E:$E,0)),""))</f>
        <v/>
      </c>
      <c r="AD7862">
        <f>IF($B7862="","",IFERROR(INDEX('CCA Util %'!$G:$G,MATCH($B7862,'CCA Util %'!$E:$E,0)),""))</f>
        <v/>
      </c>
      <c r="AE7862">
        <f>IF(OR($B7862="",$U7862=""),"",$U7862&amp;" &amp; "&amp;IF(OR($AD7862="",$AD7862=0),"Util NA",$AD7862&amp;" Util"))</f>
        <v/>
      </c>
    </row>
    <row r="7863" ht="15.75" customHeight="1" s="42">
      <c r="A7863" s="41" t="n"/>
      <c r="G7863" s="38" t="n"/>
      <c r="H7863" s="38" t="n"/>
      <c r="I7863" s="38" t="n"/>
      <c r="J7863" s="38" t="n"/>
      <c r="K7863" s="38" t="n"/>
      <c r="L7863" s="38" t="n"/>
      <c r="N7863" s="36">
        <f>IF($B7863="","",IF($C7863="SUPERSTORE","Superstore","DH"))</f>
        <v/>
      </c>
      <c r="O7863" s="36">
        <f>IF($B7863="","",IFERROR(VLOOKUP($B7863,Mapping!$A:$C,2,0),"Not Mapped"))</f>
        <v/>
      </c>
      <c r="P7863" s="36">
        <f>IF($B7863="","",IFERROR(VLOOKUP($B7863,Mapping!$A:$C,3,0),"Not Mapped"))</f>
        <v/>
      </c>
      <c r="Q7863" s="36">
        <f>IF($B7863="","",IFERROR(VLOOKUP($O7863,Leaders!$A:$B,2,0),"Not Mapped"))</f>
        <v/>
      </c>
      <c r="R7863" s="36">
        <f>IF($B7863="","",IF(COUNTIF(Exclusions!$A:$A,$B7863)&gt;0,"Yes","No"))</f>
        <v/>
      </c>
      <c r="S7863" s="38">
        <f>IF($B7863="","",MIN(1,DAY($A7863)/IF($N7863="Superstore",Settings!$B$5,Settings!$B$4)))</f>
        <v/>
      </c>
      <c r="T7863" s="38">
        <f>IF(OR($B7863="",$G7863="",$S7863=0),"",$G7863/$S7863)</f>
        <v/>
      </c>
      <c r="U7863" s="36">
        <f>IF($T7863="","",IF($T7863&lt;Settings!$B$8,"Critical",IF($T7863&lt;Settings!$B$9,"Semi Critical","Non Critical")))</f>
        <v/>
      </c>
      <c r="V7863" s="28" t="n"/>
      <c r="Z7863">
        <f>IF($B7863="","",IFERROR(VLOOKUP($B7863,'Plan HC for CCA'!$A:$B,2,0),""))</f>
        <v/>
      </c>
      <c r="AA7863">
        <f>IF(OR($B7863="",$Z7863=""),"",IF(N($M7863)&lt;$Z7863,"Delta","No Delta"))</f>
        <v/>
      </c>
      <c r="AB7863">
        <f>IF(OR($B7863="",$Z7863=""),"",MAX(0,$Z7863-N($M7863)))</f>
        <v/>
      </c>
      <c r="AC7863" s="46">
        <f>IF($B7863="","",IFERROR(INDEX('CCA Util %'!$H:$H,MATCH($B7863,'CCA Util %'!$E:$E,0)),""))</f>
        <v/>
      </c>
      <c r="AD7863">
        <f>IF($B7863="","",IFERROR(INDEX('CCA Util %'!$G:$G,MATCH($B7863,'CCA Util %'!$E:$E,0)),""))</f>
        <v/>
      </c>
      <c r="AE7863">
        <f>IF(OR($B7863="",$U7863=""),"",$U7863&amp;" &amp; "&amp;IF(OR($AD7863="",$AD7863=0),"Util NA",$AD7863&amp;" Util"))</f>
        <v/>
      </c>
    </row>
    <row r="7864" ht="15.75" customHeight="1" s="42">
      <c r="A7864" s="41" t="n"/>
      <c r="G7864" s="38" t="n"/>
      <c r="H7864" s="38" t="n"/>
      <c r="I7864" s="38" t="n"/>
      <c r="J7864" s="38" t="n"/>
      <c r="K7864" s="38" t="n"/>
      <c r="L7864" s="38" t="n"/>
      <c r="N7864" s="36">
        <f>IF($B7864="","",IF($C7864="SUPERSTORE","Superstore","DH"))</f>
        <v/>
      </c>
      <c r="O7864" s="36">
        <f>IF($B7864="","",IFERROR(VLOOKUP($B7864,Mapping!$A:$C,2,0),"Not Mapped"))</f>
        <v/>
      </c>
      <c r="P7864" s="36">
        <f>IF($B7864="","",IFERROR(VLOOKUP($B7864,Mapping!$A:$C,3,0),"Not Mapped"))</f>
        <v/>
      </c>
      <c r="Q7864" s="36">
        <f>IF($B7864="","",IFERROR(VLOOKUP($O7864,Leaders!$A:$B,2,0),"Not Mapped"))</f>
        <v/>
      </c>
      <c r="R7864" s="36">
        <f>IF($B7864="","",IF(COUNTIF(Exclusions!$A:$A,$B7864)&gt;0,"Yes","No"))</f>
        <v/>
      </c>
      <c r="S7864" s="38">
        <f>IF($B7864="","",MIN(1,DAY($A7864)/IF($N7864="Superstore",Settings!$B$5,Settings!$B$4)))</f>
        <v/>
      </c>
      <c r="T7864" s="38">
        <f>IF(OR($B7864="",$G7864="",$S7864=0),"",$G7864/$S7864)</f>
        <v/>
      </c>
      <c r="U7864" s="36">
        <f>IF($T7864="","",IF($T7864&lt;Settings!$B$8,"Critical",IF($T7864&lt;Settings!$B$9,"Semi Critical","Non Critical")))</f>
        <v/>
      </c>
      <c r="V7864" s="28" t="n"/>
      <c r="Z7864">
        <f>IF($B7864="","",IFERROR(VLOOKUP($B7864,'Plan HC for CCA'!$A:$B,2,0),""))</f>
        <v/>
      </c>
      <c r="AA7864">
        <f>IF(OR($B7864="",$Z7864=""),"",IF(N($M7864)&lt;$Z7864,"Delta","No Delta"))</f>
        <v/>
      </c>
      <c r="AB7864">
        <f>IF(OR($B7864="",$Z7864=""),"",MAX(0,$Z7864-N($M7864)))</f>
        <v/>
      </c>
      <c r="AC7864" s="46">
        <f>IF($B7864="","",IFERROR(INDEX('CCA Util %'!$H:$H,MATCH($B7864,'CCA Util %'!$E:$E,0)),""))</f>
        <v/>
      </c>
      <c r="AD7864">
        <f>IF($B7864="","",IFERROR(INDEX('CCA Util %'!$G:$G,MATCH($B7864,'CCA Util %'!$E:$E,0)),""))</f>
        <v/>
      </c>
      <c r="AE7864">
        <f>IF(OR($B7864="",$U7864=""),"",$U7864&amp;" &amp; "&amp;IF(OR($AD7864="",$AD7864=0),"Util NA",$AD7864&amp;" Util"))</f>
        <v/>
      </c>
    </row>
    <row r="7865" ht="15.75" customHeight="1" s="42">
      <c r="A7865" s="41" t="n"/>
      <c r="G7865" s="38" t="n"/>
      <c r="H7865" s="38" t="n"/>
      <c r="I7865" s="38" t="n"/>
      <c r="J7865" s="38" t="n"/>
      <c r="K7865" s="38" t="n"/>
      <c r="L7865" s="38" t="n"/>
      <c r="N7865" s="36">
        <f>IF($B7865="","",IF($C7865="SUPERSTORE","Superstore","DH"))</f>
        <v/>
      </c>
      <c r="O7865" s="36">
        <f>IF($B7865="","",IFERROR(VLOOKUP($B7865,Mapping!$A:$C,2,0),"Not Mapped"))</f>
        <v/>
      </c>
      <c r="P7865" s="36">
        <f>IF($B7865="","",IFERROR(VLOOKUP($B7865,Mapping!$A:$C,3,0),"Not Mapped"))</f>
        <v/>
      </c>
      <c r="Q7865" s="36">
        <f>IF($B7865="","",IFERROR(VLOOKUP($O7865,Leaders!$A:$B,2,0),"Not Mapped"))</f>
        <v/>
      </c>
      <c r="R7865" s="36">
        <f>IF($B7865="","",IF(COUNTIF(Exclusions!$A:$A,$B7865)&gt;0,"Yes","No"))</f>
        <v/>
      </c>
      <c r="S7865" s="38">
        <f>IF($B7865="","",MIN(1,DAY($A7865)/IF($N7865="Superstore",Settings!$B$5,Settings!$B$4)))</f>
        <v/>
      </c>
      <c r="T7865" s="38">
        <f>IF(OR($B7865="",$G7865="",$S7865=0),"",$G7865/$S7865)</f>
        <v/>
      </c>
      <c r="U7865" s="36">
        <f>IF($T7865="","",IF($T7865&lt;Settings!$B$8,"Critical",IF($T7865&lt;Settings!$B$9,"Semi Critical","Non Critical")))</f>
        <v/>
      </c>
      <c r="V7865" s="28" t="n"/>
      <c r="Z7865">
        <f>IF($B7865="","",IFERROR(VLOOKUP($B7865,'Plan HC for CCA'!$A:$B,2,0),""))</f>
        <v/>
      </c>
      <c r="AA7865">
        <f>IF(OR($B7865="",$Z7865=""),"",IF(N($M7865)&lt;$Z7865,"Delta","No Delta"))</f>
        <v/>
      </c>
      <c r="AB7865">
        <f>IF(OR($B7865="",$Z7865=""),"",MAX(0,$Z7865-N($M7865)))</f>
        <v/>
      </c>
      <c r="AC7865" s="46">
        <f>IF($B7865="","",IFERROR(INDEX('CCA Util %'!$H:$H,MATCH($B7865,'CCA Util %'!$E:$E,0)),""))</f>
        <v/>
      </c>
      <c r="AD7865">
        <f>IF($B7865="","",IFERROR(INDEX('CCA Util %'!$G:$G,MATCH($B7865,'CCA Util %'!$E:$E,0)),""))</f>
        <v/>
      </c>
      <c r="AE7865">
        <f>IF(OR($B7865="",$U7865=""),"",$U7865&amp;" &amp; "&amp;IF(OR($AD7865="",$AD7865=0),"Util NA",$AD7865&amp;" Util"))</f>
        <v/>
      </c>
    </row>
    <row r="7866" ht="15.75" customHeight="1" s="42">
      <c r="A7866" s="41" t="n"/>
      <c r="G7866" s="38" t="n"/>
      <c r="H7866" s="38" t="n"/>
      <c r="I7866" s="38" t="n"/>
      <c r="J7866" s="38" t="n"/>
      <c r="K7866" s="38" t="n"/>
      <c r="L7866" s="38" t="n"/>
      <c r="N7866" s="36">
        <f>IF($B7866="","",IF($C7866="SUPERSTORE","Superstore","DH"))</f>
        <v/>
      </c>
      <c r="O7866" s="36">
        <f>IF($B7866="","",IFERROR(VLOOKUP($B7866,Mapping!$A:$C,2,0),"Not Mapped"))</f>
        <v/>
      </c>
      <c r="P7866" s="36">
        <f>IF($B7866="","",IFERROR(VLOOKUP($B7866,Mapping!$A:$C,3,0),"Not Mapped"))</f>
        <v/>
      </c>
      <c r="Q7866" s="36">
        <f>IF($B7866="","",IFERROR(VLOOKUP($O7866,Leaders!$A:$B,2,0),"Not Mapped"))</f>
        <v/>
      </c>
      <c r="R7866" s="36">
        <f>IF($B7866="","",IF(COUNTIF(Exclusions!$A:$A,$B7866)&gt;0,"Yes","No"))</f>
        <v/>
      </c>
      <c r="S7866" s="38">
        <f>IF($B7866="","",MIN(1,DAY($A7866)/IF($N7866="Superstore",Settings!$B$5,Settings!$B$4)))</f>
        <v/>
      </c>
      <c r="T7866" s="38">
        <f>IF(OR($B7866="",$G7866="",$S7866=0),"",$G7866/$S7866)</f>
        <v/>
      </c>
      <c r="U7866" s="36">
        <f>IF($T7866="","",IF($T7866&lt;Settings!$B$8,"Critical",IF($T7866&lt;Settings!$B$9,"Semi Critical","Non Critical")))</f>
        <v/>
      </c>
      <c r="V7866" s="28" t="n"/>
      <c r="Z7866">
        <f>IF($B7866="","",IFERROR(VLOOKUP($B7866,'Plan HC for CCA'!$A:$B,2,0),""))</f>
        <v/>
      </c>
      <c r="AA7866">
        <f>IF(OR($B7866="",$Z7866=""),"",IF(N($M7866)&lt;$Z7866,"Delta","No Delta"))</f>
        <v/>
      </c>
      <c r="AB7866">
        <f>IF(OR($B7866="",$Z7866=""),"",MAX(0,$Z7866-N($M7866)))</f>
        <v/>
      </c>
      <c r="AC7866" s="46">
        <f>IF($B7866="","",IFERROR(INDEX('CCA Util %'!$H:$H,MATCH($B7866,'CCA Util %'!$E:$E,0)),""))</f>
        <v/>
      </c>
      <c r="AD7866">
        <f>IF($B7866="","",IFERROR(INDEX('CCA Util %'!$G:$G,MATCH($B7866,'CCA Util %'!$E:$E,0)),""))</f>
        <v/>
      </c>
      <c r="AE7866">
        <f>IF(OR($B7866="",$U7866=""),"",$U7866&amp;" &amp; "&amp;IF(OR($AD7866="",$AD7866=0),"Util NA",$AD7866&amp;" Util"))</f>
        <v/>
      </c>
    </row>
    <row r="7867" ht="15.75" customHeight="1" s="42">
      <c r="A7867" s="41" t="n"/>
      <c r="G7867" s="38" t="n"/>
      <c r="H7867" s="38" t="n"/>
      <c r="I7867" s="38" t="n"/>
      <c r="J7867" s="38" t="n"/>
      <c r="K7867" s="38" t="n"/>
      <c r="L7867" s="38" t="n"/>
      <c r="N7867" s="36">
        <f>IF($B7867="","",IF($C7867="SUPERSTORE","Superstore","DH"))</f>
        <v/>
      </c>
      <c r="O7867" s="36">
        <f>IF($B7867="","",IFERROR(VLOOKUP($B7867,Mapping!$A:$C,2,0),"Not Mapped"))</f>
        <v/>
      </c>
      <c r="P7867" s="36">
        <f>IF($B7867="","",IFERROR(VLOOKUP($B7867,Mapping!$A:$C,3,0),"Not Mapped"))</f>
        <v/>
      </c>
      <c r="Q7867" s="36">
        <f>IF($B7867="","",IFERROR(VLOOKUP($O7867,Leaders!$A:$B,2,0),"Not Mapped"))</f>
        <v/>
      </c>
      <c r="R7867" s="36">
        <f>IF($B7867="","",IF(COUNTIF(Exclusions!$A:$A,$B7867)&gt;0,"Yes","No"))</f>
        <v/>
      </c>
      <c r="S7867" s="38">
        <f>IF($B7867="","",MIN(1,DAY($A7867)/IF($N7867="Superstore",Settings!$B$5,Settings!$B$4)))</f>
        <v/>
      </c>
      <c r="T7867" s="38">
        <f>IF(OR($B7867="",$G7867="",$S7867=0),"",$G7867/$S7867)</f>
        <v/>
      </c>
      <c r="U7867" s="36">
        <f>IF($T7867="","",IF($T7867&lt;Settings!$B$8,"Critical",IF($T7867&lt;Settings!$B$9,"Semi Critical","Non Critical")))</f>
        <v/>
      </c>
      <c r="V7867" s="28" t="n"/>
      <c r="Z7867">
        <f>IF($B7867="","",IFERROR(VLOOKUP($B7867,'Plan HC for CCA'!$A:$B,2,0),""))</f>
        <v/>
      </c>
      <c r="AA7867">
        <f>IF(OR($B7867="",$Z7867=""),"",IF(N($M7867)&lt;$Z7867,"Delta","No Delta"))</f>
        <v/>
      </c>
      <c r="AB7867">
        <f>IF(OR($B7867="",$Z7867=""),"",MAX(0,$Z7867-N($M7867)))</f>
        <v/>
      </c>
      <c r="AC7867" s="46">
        <f>IF($B7867="","",IFERROR(INDEX('CCA Util %'!$H:$H,MATCH($B7867,'CCA Util %'!$E:$E,0)),""))</f>
        <v/>
      </c>
      <c r="AD7867">
        <f>IF($B7867="","",IFERROR(INDEX('CCA Util %'!$G:$G,MATCH($B7867,'CCA Util %'!$E:$E,0)),""))</f>
        <v/>
      </c>
      <c r="AE7867">
        <f>IF(OR($B7867="",$U7867=""),"",$U7867&amp;" &amp; "&amp;IF(OR($AD7867="",$AD7867=0),"Util NA",$AD7867&amp;" Util"))</f>
        <v/>
      </c>
    </row>
    <row r="7868" ht="15.75" customHeight="1" s="42">
      <c r="A7868" s="41" t="n"/>
      <c r="G7868" s="38" t="n"/>
      <c r="H7868" s="38" t="n"/>
      <c r="I7868" s="38" t="n"/>
      <c r="J7868" s="38" t="n"/>
      <c r="K7868" s="38" t="n"/>
      <c r="L7868" s="38" t="n"/>
      <c r="N7868" s="36">
        <f>IF($B7868="","",IF($C7868="SUPERSTORE","Superstore","DH"))</f>
        <v/>
      </c>
      <c r="O7868" s="36">
        <f>IF($B7868="","",IFERROR(VLOOKUP($B7868,Mapping!$A:$C,2,0),"Not Mapped"))</f>
        <v/>
      </c>
      <c r="P7868" s="36">
        <f>IF($B7868="","",IFERROR(VLOOKUP($B7868,Mapping!$A:$C,3,0),"Not Mapped"))</f>
        <v/>
      </c>
      <c r="Q7868" s="36">
        <f>IF($B7868="","",IFERROR(VLOOKUP($O7868,Leaders!$A:$B,2,0),"Not Mapped"))</f>
        <v/>
      </c>
      <c r="R7868" s="36">
        <f>IF($B7868="","",IF(COUNTIF(Exclusions!$A:$A,$B7868)&gt;0,"Yes","No"))</f>
        <v/>
      </c>
      <c r="S7868" s="38">
        <f>IF($B7868="","",MIN(1,DAY($A7868)/IF($N7868="Superstore",Settings!$B$5,Settings!$B$4)))</f>
        <v/>
      </c>
      <c r="T7868" s="38">
        <f>IF(OR($B7868="",$G7868="",$S7868=0),"",$G7868/$S7868)</f>
        <v/>
      </c>
      <c r="U7868" s="36">
        <f>IF($T7868="","",IF($T7868&lt;Settings!$B$8,"Critical",IF($T7868&lt;Settings!$B$9,"Semi Critical","Non Critical")))</f>
        <v/>
      </c>
      <c r="V7868" s="28" t="n"/>
      <c r="Z7868">
        <f>IF($B7868="","",IFERROR(VLOOKUP($B7868,'Plan HC for CCA'!$A:$B,2,0),""))</f>
        <v/>
      </c>
      <c r="AA7868">
        <f>IF(OR($B7868="",$Z7868=""),"",IF(N($M7868)&lt;$Z7868,"Delta","No Delta"))</f>
        <v/>
      </c>
      <c r="AB7868">
        <f>IF(OR($B7868="",$Z7868=""),"",MAX(0,$Z7868-N($M7868)))</f>
        <v/>
      </c>
      <c r="AC7868" s="46">
        <f>IF($B7868="","",IFERROR(INDEX('CCA Util %'!$H:$H,MATCH($B7868,'CCA Util %'!$E:$E,0)),""))</f>
        <v/>
      </c>
      <c r="AD7868">
        <f>IF($B7868="","",IFERROR(INDEX('CCA Util %'!$G:$G,MATCH($B7868,'CCA Util %'!$E:$E,0)),""))</f>
        <v/>
      </c>
      <c r="AE7868">
        <f>IF(OR($B7868="",$U7868=""),"",$U7868&amp;" &amp; "&amp;IF(OR($AD7868="",$AD7868=0),"Util NA",$AD7868&amp;" Util"))</f>
        <v/>
      </c>
    </row>
    <row r="7869" ht="15.75" customHeight="1" s="42">
      <c r="A7869" s="41" t="n"/>
      <c r="G7869" s="38" t="n"/>
      <c r="H7869" s="38" t="n"/>
      <c r="I7869" s="38" t="n"/>
      <c r="J7869" s="38" t="n"/>
      <c r="K7869" s="38" t="n"/>
      <c r="L7869" s="38" t="n"/>
      <c r="N7869" s="36">
        <f>IF($B7869="","",IF($C7869="SUPERSTORE","Superstore","DH"))</f>
        <v/>
      </c>
      <c r="O7869" s="36">
        <f>IF($B7869="","",IFERROR(VLOOKUP($B7869,Mapping!$A:$C,2,0),"Not Mapped"))</f>
        <v/>
      </c>
      <c r="P7869" s="36">
        <f>IF($B7869="","",IFERROR(VLOOKUP($B7869,Mapping!$A:$C,3,0),"Not Mapped"))</f>
        <v/>
      </c>
      <c r="Q7869" s="36">
        <f>IF($B7869="","",IFERROR(VLOOKUP($O7869,Leaders!$A:$B,2,0),"Not Mapped"))</f>
        <v/>
      </c>
      <c r="R7869" s="36">
        <f>IF($B7869="","",IF(COUNTIF(Exclusions!$A:$A,$B7869)&gt;0,"Yes","No"))</f>
        <v/>
      </c>
      <c r="S7869" s="38">
        <f>IF($B7869="","",MIN(1,DAY($A7869)/IF($N7869="Superstore",Settings!$B$5,Settings!$B$4)))</f>
        <v/>
      </c>
      <c r="T7869" s="38">
        <f>IF(OR($B7869="",$G7869="",$S7869=0),"",$G7869/$S7869)</f>
        <v/>
      </c>
      <c r="U7869" s="36">
        <f>IF($T7869="","",IF($T7869&lt;Settings!$B$8,"Critical",IF($T7869&lt;Settings!$B$9,"Semi Critical","Non Critical")))</f>
        <v/>
      </c>
      <c r="V7869" s="28" t="n"/>
      <c r="Z7869">
        <f>IF($B7869="","",IFERROR(VLOOKUP($B7869,'Plan HC for CCA'!$A:$B,2,0),""))</f>
        <v/>
      </c>
      <c r="AA7869">
        <f>IF(OR($B7869="",$Z7869=""),"",IF(N($M7869)&lt;$Z7869,"Delta","No Delta"))</f>
        <v/>
      </c>
      <c r="AB7869">
        <f>IF(OR($B7869="",$Z7869=""),"",MAX(0,$Z7869-N($M7869)))</f>
        <v/>
      </c>
      <c r="AC7869" s="46">
        <f>IF($B7869="","",IFERROR(INDEX('CCA Util %'!$H:$H,MATCH($B7869,'CCA Util %'!$E:$E,0)),""))</f>
        <v/>
      </c>
      <c r="AD7869">
        <f>IF($B7869="","",IFERROR(INDEX('CCA Util %'!$G:$G,MATCH($B7869,'CCA Util %'!$E:$E,0)),""))</f>
        <v/>
      </c>
      <c r="AE7869">
        <f>IF(OR($B7869="",$U7869=""),"",$U7869&amp;" &amp; "&amp;IF(OR($AD7869="",$AD7869=0),"Util NA",$AD7869&amp;" Util"))</f>
        <v/>
      </c>
    </row>
    <row r="7870" ht="15.75" customHeight="1" s="42">
      <c r="A7870" s="41" t="n"/>
      <c r="G7870" s="38" t="n"/>
      <c r="H7870" s="38" t="n"/>
      <c r="I7870" s="38" t="n"/>
      <c r="J7870" s="38" t="n"/>
      <c r="K7870" s="38" t="n"/>
      <c r="L7870" s="38" t="n"/>
      <c r="N7870" s="36">
        <f>IF($B7870="","",IF($C7870="SUPERSTORE","Superstore","DH"))</f>
        <v/>
      </c>
      <c r="O7870" s="36">
        <f>IF($B7870="","",IFERROR(VLOOKUP($B7870,Mapping!$A:$C,2,0),"Not Mapped"))</f>
        <v/>
      </c>
      <c r="P7870" s="36">
        <f>IF($B7870="","",IFERROR(VLOOKUP($B7870,Mapping!$A:$C,3,0),"Not Mapped"))</f>
        <v/>
      </c>
      <c r="Q7870" s="36">
        <f>IF($B7870="","",IFERROR(VLOOKUP($O7870,Leaders!$A:$B,2,0),"Not Mapped"))</f>
        <v/>
      </c>
      <c r="R7870" s="36">
        <f>IF($B7870="","",IF(COUNTIF(Exclusions!$A:$A,$B7870)&gt;0,"Yes","No"))</f>
        <v/>
      </c>
      <c r="S7870" s="38">
        <f>IF($B7870="","",MIN(1,DAY($A7870)/IF($N7870="Superstore",Settings!$B$5,Settings!$B$4)))</f>
        <v/>
      </c>
      <c r="T7870" s="38">
        <f>IF(OR($B7870="",$G7870="",$S7870=0),"",$G7870/$S7870)</f>
        <v/>
      </c>
      <c r="U7870" s="36">
        <f>IF($T7870="","",IF($T7870&lt;Settings!$B$8,"Critical",IF($T7870&lt;Settings!$B$9,"Semi Critical","Non Critical")))</f>
        <v/>
      </c>
      <c r="V7870" s="28" t="n"/>
      <c r="Z7870">
        <f>IF($B7870="","",IFERROR(VLOOKUP($B7870,'Plan HC for CCA'!$A:$B,2,0),""))</f>
        <v/>
      </c>
      <c r="AA7870">
        <f>IF(OR($B7870="",$Z7870=""),"",IF(N($M7870)&lt;$Z7870,"Delta","No Delta"))</f>
        <v/>
      </c>
      <c r="AB7870">
        <f>IF(OR($B7870="",$Z7870=""),"",MAX(0,$Z7870-N($M7870)))</f>
        <v/>
      </c>
      <c r="AC7870" s="46">
        <f>IF($B7870="","",IFERROR(INDEX('CCA Util %'!$H:$H,MATCH($B7870,'CCA Util %'!$E:$E,0)),""))</f>
        <v/>
      </c>
      <c r="AD7870">
        <f>IF($B7870="","",IFERROR(INDEX('CCA Util %'!$G:$G,MATCH($B7870,'CCA Util %'!$E:$E,0)),""))</f>
        <v/>
      </c>
      <c r="AE7870">
        <f>IF(OR($B7870="",$U7870=""),"",$U7870&amp;" &amp; "&amp;IF(OR($AD7870="",$AD7870=0),"Util NA",$AD7870&amp;" Util"))</f>
        <v/>
      </c>
    </row>
    <row r="7871" ht="15.75" customHeight="1" s="42">
      <c r="A7871" s="41" t="n"/>
      <c r="G7871" s="38" t="n"/>
      <c r="H7871" s="38" t="n"/>
      <c r="I7871" s="38" t="n"/>
      <c r="J7871" s="38" t="n"/>
      <c r="K7871" s="38" t="n"/>
      <c r="L7871" s="38" t="n"/>
      <c r="N7871" s="36">
        <f>IF($B7871="","",IF($C7871="SUPERSTORE","Superstore","DH"))</f>
        <v/>
      </c>
      <c r="O7871" s="36">
        <f>IF($B7871="","",IFERROR(VLOOKUP($B7871,Mapping!$A:$C,2,0),"Not Mapped"))</f>
        <v/>
      </c>
      <c r="P7871" s="36">
        <f>IF($B7871="","",IFERROR(VLOOKUP($B7871,Mapping!$A:$C,3,0),"Not Mapped"))</f>
        <v/>
      </c>
      <c r="Q7871" s="36">
        <f>IF($B7871="","",IFERROR(VLOOKUP($O7871,Leaders!$A:$B,2,0),"Not Mapped"))</f>
        <v/>
      </c>
      <c r="R7871" s="36">
        <f>IF($B7871="","",IF(COUNTIF(Exclusions!$A:$A,$B7871)&gt;0,"Yes","No"))</f>
        <v/>
      </c>
      <c r="S7871" s="38">
        <f>IF($B7871="","",MIN(1,DAY($A7871)/IF($N7871="Superstore",Settings!$B$5,Settings!$B$4)))</f>
        <v/>
      </c>
      <c r="T7871" s="38">
        <f>IF(OR($B7871="",$G7871="",$S7871=0),"",$G7871/$S7871)</f>
        <v/>
      </c>
      <c r="U7871" s="36">
        <f>IF($T7871="","",IF($T7871&lt;Settings!$B$8,"Critical",IF($T7871&lt;Settings!$B$9,"Semi Critical","Non Critical")))</f>
        <v/>
      </c>
      <c r="V7871" s="28" t="n"/>
      <c r="Z7871">
        <f>IF($B7871="","",IFERROR(VLOOKUP($B7871,'Plan HC for CCA'!$A:$B,2,0),""))</f>
        <v/>
      </c>
      <c r="AA7871">
        <f>IF(OR($B7871="",$Z7871=""),"",IF(N($M7871)&lt;$Z7871,"Delta","No Delta"))</f>
        <v/>
      </c>
      <c r="AB7871">
        <f>IF(OR($B7871="",$Z7871=""),"",MAX(0,$Z7871-N($M7871)))</f>
        <v/>
      </c>
      <c r="AC7871" s="46">
        <f>IF($B7871="","",IFERROR(INDEX('CCA Util %'!$H:$H,MATCH($B7871,'CCA Util %'!$E:$E,0)),""))</f>
        <v/>
      </c>
      <c r="AD7871">
        <f>IF($B7871="","",IFERROR(INDEX('CCA Util %'!$G:$G,MATCH($B7871,'CCA Util %'!$E:$E,0)),""))</f>
        <v/>
      </c>
      <c r="AE7871">
        <f>IF(OR($B7871="",$U7871=""),"",$U7871&amp;" &amp; "&amp;IF(OR($AD7871="",$AD7871=0),"Util NA",$AD7871&amp;" Util"))</f>
        <v/>
      </c>
    </row>
    <row r="7872" ht="15.75" customHeight="1" s="42">
      <c r="A7872" s="41" t="n"/>
      <c r="G7872" s="38" t="n"/>
      <c r="H7872" s="38" t="n"/>
      <c r="I7872" s="38" t="n"/>
      <c r="J7872" s="38" t="n"/>
      <c r="K7872" s="38" t="n"/>
      <c r="L7872" s="38" t="n"/>
      <c r="N7872" s="36">
        <f>IF($B7872="","",IF($C7872="SUPERSTORE","Superstore","DH"))</f>
        <v/>
      </c>
      <c r="O7872" s="36">
        <f>IF($B7872="","",IFERROR(VLOOKUP($B7872,Mapping!$A:$C,2,0),"Not Mapped"))</f>
        <v/>
      </c>
      <c r="P7872" s="36">
        <f>IF($B7872="","",IFERROR(VLOOKUP($B7872,Mapping!$A:$C,3,0),"Not Mapped"))</f>
        <v/>
      </c>
      <c r="Q7872" s="36">
        <f>IF($B7872="","",IFERROR(VLOOKUP($O7872,Leaders!$A:$B,2,0),"Not Mapped"))</f>
        <v/>
      </c>
      <c r="R7872" s="36">
        <f>IF($B7872="","",IF(COUNTIF(Exclusions!$A:$A,$B7872)&gt;0,"Yes","No"))</f>
        <v/>
      </c>
      <c r="S7872" s="38">
        <f>IF($B7872="","",MIN(1,DAY($A7872)/IF($N7872="Superstore",Settings!$B$5,Settings!$B$4)))</f>
        <v/>
      </c>
      <c r="T7872" s="38">
        <f>IF(OR($B7872="",$G7872="",$S7872=0),"",$G7872/$S7872)</f>
        <v/>
      </c>
      <c r="U7872" s="36">
        <f>IF($T7872="","",IF($T7872&lt;Settings!$B$8,"Critical",IF($T7872&lt;Settings!$B$9,"Semi Critical","Non Critical")))</f>
        <v/>
      </c>
      <c r="V7872" s="28" t="n"/>
      <c r="Z7872">
        <f>IF($B7872="","",IFERROR(VLOOKUP($B7872,'Plan HC for CCA'!$A:$B,2,0),""))</f>
        <v/>
      </c>
      <c r="AA7872">
        <f>IF(OR($B7872="",$Z7872=""),"",IF(N($M7872)&lt;$Z7872,"Delta","No Delta"))</f>
        <v/>
      </c>
      <c r="AB7872">
        <f>IF(OR($B7872="",$Z7872=""),"",MAX(0,$Z7872-N($M7872)))</f>
        <v/>
      </c>
      <c r="AC7872" s="46">
        <f>IF($B7872="","",IFERROR(INDEX('CCA Util %'!$H:$H,MATCH($B7872,'CCA Util %'!$E:$E,0)),""))</f>
        <v/>
      </c>
      <c r="AD7872">
        <f>IF($B7872="","",IFERROR(INDEX('CCA Util %'!$G:$G,MATCH($B7872,'CCA Util %'!$E:$E,0)),""))</f>
        <v/>
      </c>
      <c r="AE7872">
        <f>IF(OR($B7872="",$U7872=""),"",$U7872&amp;" &amp; "&amp;IF(OR($AD7872="",$AD7872=0),"Util NA",$AD7872&amp;" Util"))</f>
        <v/>
      </c>
    </row>
    <row r="7873" ht="15.75" customHeight="1" s="42">
      <c r="A7873" s="41" t="n"/>
      <c r="G7873" s="38" t="n"/>
      <c r="H7873" s="38" t="n"/>
      <c r="I7873" s="38" t="n"/>
      <c r="J7873" s="38" t="n"/>
      <c r="K7873" s="38" t="n"/>
      <c r="L7873" s="38" t="n"/>
      <c r="N7873" s="36">
        <f>IF($B7873="","",IF($C7873="SUPERSTORE","Superstore","DH"))</f>
        <v/>
      </c>
      <c r="O7873" s="36">
        <f>IF($B7873="","",IFERROR(VLOOKUP($B7873,Mapping!$A:$C,2,0),"Not Mapped"))</f>
        <v/>
      </c>
      <c r="P7873" s="36">
        <f>IF($B7873="","",IFERROR(VLOOKUP($B7873,Mapping!$A:$C,3,0),"Not Mapped"))</f>
        <v/>
      </c>
      <c r="Q7873" s="36">
        <f>IF($B7873="","",IFERROR(VLOOKUP($O7873,Leaders!$A:$B,2,0),"Not Mapped"))</f>
        <v/>
      </c>
      <c r="R7873" s="36">
        <f>IF($B7873="","",IF(COUNTIF(Exclusions!$A:$A,$B7873)&gt;0,"Yes","No"))</f>
        <v/>
      </c>
      <c r="S7873" s="38">
        <f>IF($B7873="","",MIN(1,DAY($A7873)/IF($N7873="Superstore",Settings!$B$5,Settings!$B$4)))</f>
        <v/>
      </c>
      <c r="T7873" s="38">
        <f>IF(OR($B7873="",$G7873="",$S7873=0),"",$G7873/$S7873)</f>
        <v/>
      </c>
      <c r="U7873" s="36">
        <f>IF($T7873="","",IF($T7873&lt;Settings!$B$8,"Critical",IF($T7873&lt;Settings!$B$9,"Semi Critical","Non Critical")))</f>
        <v/>
      </c>
      <c r="V7873" s="28" t="n"/>
      <c r="Z7873">
        <f>IF($B7873="","",IFERROR(VLOOKUP($B7873,'Plan HC for CCA'!$A:$B,2,0),""))</f>
        <v/>
      </c>
      <c r="AA7873">
        <f>IF(OR($B7873="",$Z7873=""),"",IF(N($M7873)&lt;$Z7873,"Delta","No Delta"))</f>
        <v/>
      </c>
      <c r="AB7873">
        <f>IF(OR($B7873="",$Z7873=""),"",MAX(0,$Z7873-N($M7873)))</f>
        <v/>
      </c>
      <c r="AC7873" s="46">
        <f>IF($B7873="","",IFERROR(INDEX('CCA Util %'!$H:$H,MATCH($B7873,'CCA Util %'!$E:$E,0)),""))</f>
        <v/>
      </c>
      <c r="AD7873">
        <f>IF($B7873="","",IFERROR(INDEX('CCA Util %'!$G:$G,MATCH($B7873,'CCA Util %'!$E:$E,0)),""))</f>
        <v/>
      </c>
      <c r="AE7873">
        <f>IF(OR($B7873="",$U7873=""),"",$U7873&amp;" &amp; "&amp;IF(OR($AD7873="",$AD7873=0),"Util NA",$AD7873&amp;" Util"))</f>
        <v/>
      </c>
    </row>
    <row r="7874" ht="15.75" customHeight="1" s="42">
      <c r="A7874" s="41" t="n"/>
      <c r="G7874" s="38" t="n"/>
      <c r="H7874" s="38" t="n"/>
      <c r="I7874" s="38" t="n"/>
      <c r="J7874" s="38" t="n"/>
      <c r="K7874" s="38" t="n"/>
      <c r="L7874" s="38" t="n"/>
      <c r="N7874" s="36">
        <f>IF($B7874="","",IF($C7874="SUPERSTORE","Superstore","DH"))</f>
        <v/>
      </c>
      <c r="O7874" s="36">
        <f>IF($B7874="","",IFERROR(VLOOKUP($B7874,Mapping!$A:$C,2,0),"Not Mapped"))</f>
        <v/>
      </c>
      <c r="P7874" s="36">
        <f>IF($B7874="","",IFERROR(VLOOKUP($B7874,Mapping!$A:$C,3,0),"Not Mapped"))</f>
        <v/>
      </c>
      <c r="Q7874" s="36">
        <f>IF($B7874="","",IFERROR(VLOOKUP($O7874,Leaders!$A:$B,2,0),"Not Mapped"))</f>
        <v/>
      </c>
      <c r="R7874" s="36">
        <f>IF($B7874="","",IF(COUNTIF(Exclusions!$A:$A,$B7874)&gt;0,"Yes","No"))</f>
        <v/>
      </c>
      <c r="S7874" s="38">
        <f>IF($B7874="","",MIN(1,DAY($A7874)/IF($N7874="Superstore",Settings!$B$5,Settings!$B$4)))</f>
        <v/>
      </c>
      <c r="T7874" s="38">
        <f>IF(OR($B7874="",$G7874="",$S7874=0),"",$G7874/$S7874)</f>
        <v/>
      </c>
      <c r="U7874" s="36">
        <f>IF($T7874="","",IF($T7874&lt;Settings!$B$8,"Critical",IF($T7874&lt;Settings!$B$9,"Semi Critical","Non Critical")))</f>
        <v/>
      </c>
      <c r="V7874" s="28" t="n"/>
      <c r="Z7874">
        <f>IF($B7874="","",IFERROR(VLOOKUP($B7874,'Plan HC for CCA'!$A:$B,2,0),""))</f>
        <v/>
      </c>
      <c r="AA7874">
        <f>IF(OR($B7874="",$Z7874=""),"",IF(N($M7874)&lt;$Z7874,"Delta","No Delta"))</f>
        <v/>
      </c>
      <c r="AB7874">
        <f>IF(OR($B7874="",$Z7874=""),"",MAX(0,$Z7874-N($M7874)))</f>
        <v/>
      </c>
      <c r="AC7874" s="46">
        <f>IF($B7874="","",IFERROR(INDEX('CCA Util %'!$H:$H,MATCH($B7874,'CCA Util %'!$E:$E,0)),""))</f>
        <v/>
      </c>
      <c r="AD7874">
        <f>IF($B7874="","",IFERROR(INDEX('CCA Util %'!$G:$G,MATCH($B7874,'CCA Util %'!$E:$E,0)),""))</f>
        <v/>
      </c>
      <c r="AE7874">
        <f>IF(OR($B7874="",$U7874=""),"",$U7874&amp;" &amp; "&amp;IF(OR($AD7874="",$AD7874=0),"Util NA",$AD7874&amp;" Util"))</f>
        <v/>
      </c>
    </row>
    <row r="7875" ht="15.75" customHeight="1" s="42">
      <c r="A7875" s="41" t="n"/>
      <c r="G7875" s="38" t="n"/>
      <c r="H7875" s="38" t="n"/>
      <c r="I7875" s="38" t="n"/>
      <c r="J7875" s="38" t="n"/>
      <c r="K7875" s="38" t="n"/>
      <c r="L7875" s="38" t="n"/>
      <c r="N7875" s="36">
        <f>IF($B7875="","",IF($C7875="SUPERSTORE","Superstore","DH"))</f>
        <v/>
      </c>
      <c r="O7875" s="36">
        <f>IF($B7875="","",IFERROR(VLOOKUP($B7875,Mapping!$A:$C,2,0),"Not Mapped"))</f>
        <v/>
      </c>
      <c r="P7875" s="36">
        <f>IF($B7875="","",IFERROR(VLOOKUP($B7875,Mapping!$A:$C,3,0),"Not Mapped"))</f>
        <v/>
      </c>
      <c r="Q7875" s="36">
        <f>IF($B7875="","",IFERROR(VLOOKUP($O7875,Leaders!$A:$B,2,0),"Not Mapped"))</f>
        <v/>
      </c>
      <c r="R7875" s="36">
        <f>IF($B7875="","",IF(COUNTIF(Exclusions!$A:$A,$B7875)&gt;0,"Yes","No"))</f>
        <v/>
      </c>
      <c r="S7875" s="38">
        <f>IF($B7875="","",MIN(1,DAY($A7875)/IF($N7875="Superstore",Settings!$B$5,Settings!$B$4)))</f>
        <v/>
      </c>
      <c r="T7875" s="38">
        <f>IF(OR($B7875="",$G7875="",$S7875=0),"",$G7875/$S7875)</f>
        <v/>
      </c>
      <c r="U7875" s="36">
        <f>IF($T7875="","",IF($T7875&lt;Settings!$B$8,"Critical",IF($T7875&lt;Settings!$B$9,"Semi Critical","Non Critical")))</f>
        <v/>
      </c>
      <c r="V7875" s="28" t="n"/>
      <c r="Z7875">
        <f>IF($B7875="","",IFERROR(VLOOKUP($B7875,'Plan HC for CCA'!$A:$B,2,0),""))</f>
        <v/>
      </c>
      <c r="AA7875">
        <f>IF(OR($B7875="",$Z7875=""),"",IF(N($M7875)&lt;$Z7875,"Delta","No Delta"))</f>
        <v/>
      </c>
      <c r="AB7875">
        <f>IF(OR($B7875="",$Z7875=""),"",MAX(0,$Z7875-N($M7875)))</f>
        <v/>
      </c>
      <c r="AC7875" s="46">
        <f>IF($B7875="","",IFERROR(INDEX('CCA Util %'!$H:$H,MATCH($B7875,'CCA Util %'!$E:$E,0)),""))</f>
        <v/>
      </c>
      <c r="AD7875">
        <f>IF($B7875="","",IFERROR(INDEX('CCA Util %'!$G:$G,MATCH($B7875,'CCA Util %'!$E:$E,0)),""))</f>
        <v/>
      </c>
      <c r="AE7875">
        <f>IF(OR($B7875="",$U7875=""),"",$U7875&amp;" &amp; "&amp;IF(OR($AD7875="",$AD7875=0),"Util NA",$AD7875&amp;" Util"))</f>
        <v/>
      </c>
    </row>
    <row r="7876" ht="15.75" customHeight="1" s="42">
      <c r="A7876" s="41" t="n"/>
      <c r="G7876" s="38" t="n"/>
      <c r="H7876" s="38" t="n"/>
      <c r="I7876" s="38" t="n"/>
      <c r="J7876" s="38" t="n"/>
      <c r="K7876" s="38" t="n"/>
      <c r="L7876" s="38" t="n"/>
      <c r="N7876" s="36">
        <f>IF($B7876="","",IF($C7876="SUPERSTORE","Superstore","DH"))</f>
        <v/>
      </c>
      <c r="O7876" s="36">
        <f>IF($B7876="","",IFERROR(VLOOKUP($B7876,Mapping!$A:$C,2,0),"Not Mapped"))</f>
        <v/>
      </c>
      <c r="P7876" s="36">
        <f>IF($B7876="","",IFERROR(VLOOKUP($B7876,Mapping!$A:$C,3,0),"Not Mapped"))</f>
        <v/>
      </c>
      <c r="Q7876" s="36">
        <f>IF($B7876="","",IFERROR(VLOOKUP($O7876,Leaders!$A:$B,2,0),"Not Mapped"))</f>
        <v/>
      </c>
      <c r="R7876" s="36">
        <f>IF($B7876="","",IF(COUNTIF(Exclusions!$A:$A,$B7876)&gt;0,"Yes","No"))</f>
        <v/>
      </c>
      <c r="S7876" s="38">
        <f>IF($B7876="","",MIN(1,DAY($A7876)/IF($N7876="Superstore",Settings!$B$5,Settings!$B$4)))</f>
        <v/>
      </c>
      <c r="T7876" s="38">
        <f>IF(OR($B7876="",$G7876="",$S7876=0),"",$G7876/$S7876)</f>
        <v/>
      </c>
      <c r="U7876" s="36">
        <f>IF($T7876="","",IF($T7876&lt;Settings!$B$8,"Critical",IF($T7876&lt;Settings!$B$9,"Semi Critical","Non Critical")))</f>
        <v/>
      </c>
      <c r="V7876" s="28" t="n"/>
      <c r="Z7876">
        <f>IF($B7876="","",IFERROR(VLOOKUP($B7876,'Plan HC for CCA'!$A:$B,2,0),""))</f>
        <v/>
      </c>
      <c r="AA7876">
        <f>IF(OR($B7876="",$Z7876=""),"",IF(N($M7876)&lt;$Z7876,"Delta","No Delta"))</f>
        <v/>
      </c>
      <c r="AB7876">
        <f>IF(OR($B7876="",$Z7876=""),"",MAX(0,$Z7876-N($M7876)))</f>
        <v/>
      </c>
      <c r="AC7876" s="46">
        <f>IF($B7876="","",IFERROR(INDEX('CCA Util %'!$H:$H,MATCH($B7876,'CCA Util %'!$E:$E,0)),""))</f>
        <v/>
      </c>
      <c r="AD7876">
        <f>IF($B7876="","",IFERROR(INDEX('CCA Util %'!$G:$G,MATCH($B7876,'CCA Util %'!$E:$E,0)),""))</f>
        <v/>
      </c>
      <c r="AE7876">
        <f>IF(OR($B7876="",$U7876=""),"",$U7876&amp;" &amp; "&amp;IF(OR($AD7876="",$AD7876=0),"Util NA",$AD7876&amp;" Util"))</f>
        <v/>
      </c>
    </row>
    <row r="7877" ht="15.75" customHeight="1" s="42">
      <c r="A7877" s="41" t="n"/>
      <c r="G7877" s="38" t="n"/>
      <c r="H7877" s="38" t="n"/>
      <c r="I7877" s="38" t="n"/>
      <c r="J7877" s="38" t="n"/>
      <c r="K7877" s="38" t="n"/>
      <c r="L7877" s="38" t="n"/>
      <c r="N7877" s="36">
        <f>IF($B7877="","",IF($C7877="SUPERSTORE","Superstore","DH"))</f>
        <v/>
      </c>
      <c r="O7877" s="36">
        <f>IF($B7877="","",IFERROR(VLOOKUP($B7877,Mapping!$A:$C,2,0),"Not Mapped"))</f>
        <v/>
      </c>
      <c r="P7877" s="36">
        <f>IF($B7877="","",IFERROR(VLOOKUP($B7877,Mapping!$A:$C,3,0),"Not Mapped"))</f>
        <v/>
      </c>
      <c r="Q7877" s="36">
        <f>IF($B7877="","",IFERROR(VLOOKUP($O7877,Leaders!$A:$B,2,0),"Not Mapped"))</f>
        <v/>
      </c>
      <c r="R7877" s="36">
        <f>IF($B7877="","",IF(COUNTIF(Exclusions!$A:$A,$B7877)&gt;0,"Yes","No"))</f>
        <v/>
      </c>
      <c r="S7877" s="38">
        <f>IF($B7877="","",MIN(1,DAY($A7877)/IF($N7877="Superstore",Settings!$B$5,Settings!$B$4)))</f>
        <v/>
      </c>
      <c r="T7877" s="38">
        <f>IF(OR($B7877="",$G7877="",$S7877=0),"",$G7877/$S7877)</f>
        <v/>
      </c>
      <c r="U7877" s="36">
        <f>IF($T7877="","",IF($T7877&lt;Settings!$B$8,"Critical",IF($T7877&lt;Settings!$B$9,"Semi Critical","Non Critical")))</f>
        <v/>
      </c>
      <c r="V7877" s="28" t="n"/>
      <c r="Z7877">
        <f>IF($B7877="","",IFERROR(VLOOKUP($B7877,'Plan HC for CCA'!$A:$B,2,0),""))</f>
        <v/>
      </c>
      <c r="AA7877">
        <f>IF(OR($B7877="",$Z7877=""),"",IF(N($M7877)&lt;$Z7877,"Delta","No Delta"))</f>
        <v/>
      </c>
      <c r="AB7877">
        <f>IF(OR($B7877="",$Z7877=""),"",MAX(0,$Z7877-N($M7877)))</f>
        <v/>
      </c>
      <c r="AC7877" s="46">
        <f>IF($B7877="","",IFERROR(INDEX('CCA Util %'!$H:$H,MATCH($B7877,'CCA Util %'!$E:$E,0)),""))</f>
        <v/>
      </c>
      <c r="AD7877">
        <f>IF($B7877="","",IFERROR(INDEX('CCA Util %'!$G:$G,MATCH($B7877,'CCA Util %'!$E:$E,0)),""))</f>
        <v/>
      </c>
      <c r="AE7877">
        <f>IF(OR($B7877="",$U7877=""),"",$U7877&amp;" &amp; "&amp;IF(OR($AD7877="",$AD7877=0),"Util NA",$AD7877&amp;" Util"))</f>
        <v/>
      </c>
    </row>
    <row r="7878" ht="15.75" customHeight="1" s="42">
      <c r="A7878" s="41" t="n"/>
      <c r="G7878" s="38" t="n"/>
      <c r="H7878" s="38" t="n"/>
      <c r="I7878" s="38" t="n"/>
      <c r="J7878" s="38" t="n"/>
      <c r="K7878" s="38" t="n"/>
      <c r="L7878" s="38" t="n"/>
      <c r="N7878" s="36">
        <f>IF($B7878="","",IF($C7878="SUPERSTORE","Superstore","DH"))</f>
        <v/>
      </c>
      <c r="O7878" s="36">
        <f>IF($B7878="","",IFERROR(VLOOKUP($B7878,Mapping!$A:$C,2,0),"Not Mapped"))</f>
        <v/>
      </c>
      <c r="P7878" s="36">
        <f>IF($B7878="","",IFERROR(VLOOKUP($B7878,Mapping!$A:$C,3,0),"Not Mapped"))</f>
        <v/>
      </c>
      <c r="Q7878" s="36">
        <f>IF($B7878="","",IFERROR(VLOOKUP($O7878,Leaders!$A:$B,2,0),"Not Mapped"))</f>
        <v/>
      </c>
      <c r="R7878" s="36">
        <f>IF($B7878="","",IF(COUNTIF(Exclusions!$A:$A,$B7878)&gt;0,"Yes","No"))</f>
        <v/>
      </c>
      <c r="S7878" s="38">
        <f>IF($B7878="","",MIN(1,DAY($A7878)/IF($N7878="Superstore",Settings!$B$5,Settings!$B$4)))</f>
        <v/>
      </c>
      <c r="T7878" s="38">
        <f>IF(OR($B7878="",$G7878="",$S7878=0),"",$G7878/$S7878)</f>
        <v/>
      </c>
      <c r="U7878" s="36">
        <f>IF($T7878="","",IF($T7878&lt;Settings!$B$8,"Critical",IF($T7878&lt;Settings!$B$9,"Semi Critical","Non Critical")))</f>
        <v/>
      </c>
      <c r="V7878" s="28" t="n"/>
      <c r="Z7878">
        <f>IF($B7878="","",IFERROR(VLOOKUP($B7878,'Plan HC for CCA'!$A:$B,2,0),""))</f>
        <v/>
      </c>
      <c r="AA7878">
        <f>IF(OR($B7878="",$Z7878=""),"",IF(N($M7878)&lt;$Z7878,"Delta","No Delta"))</f>
        <v/>
      </c>
      <c r="AB7878">
        <f>IF(OR($B7878="",$Z7878=""),"",MAX(0,$Z7878-N($M7878)))</f>
        <v/>
      </c>
      <c r="AC7878" s="46">
        <f>IF($B7878="","",IFERROR(INDEX('CCA Util %'!$H:$H,MATCH($B7878,'CCA Util %'!$E:$E,0)),""))</f>
        <v/>
      </c>
      <c r="AD7878">
        <f>IF($B7878="","",IFERROR(INDEX('CCA Util %'!$G:$G,MATCH($B7878,'CCA Util %'!$E:$E,0)),""))</f>
        <v/>
      </c>
      <c r="AE7878">
        <f>IF(OR($B7878="",$U7878=""),"",$U7878&amp;" &amp; "&amp;IF(OR($AD7878="",$AD7878=0),"Util NA",$AD7878&amp;" Util"))</f>
        <v/>
      </c>
    </row>
    <row r="7879" ht="15.75" customHeight="1" s="42">
      <c r="A7879" s="41" t="n"/>
      <c r="G7879" s="38" t="n"/>
      <c r="H7879" s="38" t="n"/>
      <c r="I7879" s="38" t="n"/>
      <c r="J7879" s="38" t="n"/>
      <c r="K7879" s="38" t="n"/>
      <c r="L7879" s="38" t="n"/>
      <c r="N7879" s="36">
        <f>IF($B7879="","",IF($C7879="SUPERSTORE","Superstore","DH"))</f>
        <v/>
      </c>
      <c r="O7879" s="36">
        <f>IF($B7879="","",IFERROR(VLOOKUP($B7879,Mapping!$A:$C,2,0),"Not Mapped"))</f>
        <v/>
      </c>
      <c r="P7879" s="36">
        <f>IF($B7879="","",IFERROR(VLOOKUP($B7879,Mapping!$A:$C,3,0),"Not Mapped"))</f>
        <v/>
      </c>
      <c r="Q7879" s="36">
        <f>IF($B7879="","",IFERROR(VLOOKUP($O7879,Leaders!$A:$B,2,0),"Not Mapped"))</f>
        <v/>
      </c>
      <c r="R7879" s="36">
        <f>IF($B7879="","",IF(COUNTIF(Exclusions!$A:$A,$B7879)&gt;0,"Yes","No"))</f>
        <v/>
      </c>
      <c r="S7879" s="38">
        <f>IF($B7879="","",MIN(1,DAY($A7879)/IF($N7879="Superstore",Settings!$B$5,Settings!$B$4)))</f>
        <v/>
      </c>
      <c r="T7879" s="38">
        <f>IF(OR($B7879="",$G7879="",$S7879=0),"",$G7879/$S7879)</f>
        <v/>
      </c>
      <c r="U7879" s="36">
        <f>IF($T7879="","",IF($T7879&lt;Settings!$B$8,"Critical",IF($T7879&lt;Settings!$B$9,"Semi Critical","Non Critical")))</f>
        <v/>
      </c>
      <c r="V7879" s="28" t="n"/>
      <c r="Z7879">
        <f>IF($B7879="","",IFERROR(VLOOKUP($B7879,'Plan HC for CCA'!$A:$B,2,0),""))</f>
        <v/>
      </c>
      <c r="AA7879">
        <f>IF(OR($B7879="",$Z7879=""),"",IF(N($M7879)&lt;$Z7879,"Delta","No Delta"))</f>
        <v/>
      </c>
      <c r="AB7879">
        <f>IF(OR($B7879="",$Z7879=""),"",MAX(0,$Z7879-N($M7879)))</f>
        <v/>
      </c>
      <c r="AC7879" s="46">
        <f>IF($B7879="","",IFERROR(INDEX('CCA Util %'!$H:$H,MATCH($B7879,'CCA Util %'!$E:$E,0)),""))</f>
        <v/>
      </c>
      <c r="AD7879">
        <f>IF($B7879="","",IFERROR(INDEX('CCA Util %'!$G:$G,MATCH($B7879,'CCA Util %'!$E:$E,0)),""))</f>
        <v/>
      </c>
      <c r="AE7879">
        <f>IF(OR($B7879="",$U7879=""),"",$U7879&amp;" &amp; "&amp;IF(OR($AD7879="",$AD7879=0),"Util NA",$AD7879&amp;" Util"))</f>
        <v/>
      </c>
    </row>
    <row r="7880" ht="15.75" customHeight="1" s="42">
      <c r="A7880" s="41" t="n"/>
      <c r="G7880" s="38" t="n"/>
      <c r="H7880" s="38" t="n"/>
      <c r="I7880" s="38" t="n"/>
      <c r="J7880" s="38" t="n"/>
      <c r="K7880" s="38" t="n"/>
      <c r="L7880" s="38" t="n"/>
      <c r="N7880" s="36">
        <f>IF($B7880="","",IF($C7880="SUPERSTORE","Superstore","DH"))</f>
        <v/>
      </c>
      <c r="O7880" s="36">
        <f>IF($B7880="","",IFERROR(VLOOKUP($B7880,Mapping!$A:$C,2,0),"Not Mapped"))</f>
        <v/>
      </c>
      <c r="P7880" s="36">
        <f>IF($B7880="","",IFERROR(VLOOKUP($B7880,Mapping!$A:$C,3,0),"Not Mapped"))</f>
        <v/>
      </c>
      <c r="Q7880" s="36">
        <f>IF($B7880="","",IFERROR(VLOOKUP($O7880,Leaders!$A:$B,2,0),"Not Mapped"))</f>
        <v/>
      </c>
      <c r="R7880" s="36">
        <f>IF($B7880="","",IF(COUNTIF(Exclusions!$A:$A,$B7880)&gt;0,"Yes","No"))</f>
        <v/>
      </c>
      <c r="S7880" s="38">
        <f>IF($B7880="","",MIN(1,DAY($A7880)/IF($N7880="Superstore",Settings!$B$5,Settings!$B$4)))</f>
        <v/>
      </c>
      <c r="T7880" s="38">
        <f>IF(OR($B7880="",$G7880="",$S7880=0),"",$G7880/$S7880)</f>
        <v/>
      </c>
      <c r="U7880" s="36">
        <f>IF($T7880="","",IF($T7880&lt;Settings!$B$8,"Critical",IF($T7880&lt;Settings!$B$9,"Semi Critical","Non Critical")))</f>
        <v/>
      </c>
      <c r="V7880" s="28" t="n"/>
      <c r="Z7880">
        <f>IF($B7880="","",IFERROR(VLOOKUP($B7880,'Plan HC for CCA'!$A:$B,2,0),""))</f>
        <v/>
      </c>
      <c r="AA7880">
        <f>IF(OR($B7880="",$Z7880=""),"",IF(N($M7880)&lt;$Z7880,"Delta","No Delta"))</f>
        <v/>
      </c>
      <c r="AB7880">
        <f>IF(OR($B7880="",$Z7880=""),"",MAX(0,$Z7880-N($M7880)))</f>
        <v/>
      </c>
      <c r="AC7880" s="46">
        <f>IF($B7880="","",IFERROR(INDEX('CCA Util %'!$H:$H,MATCH($B7880,'CCA Util %'!$E:$E,0)),""))</f>
        <v/>
      </c>
      <c r="AD7880">
        <f>IF($B7880="","",IFERROR(INDEX('CCA Util %'!$G:$G,MATCH($B7880,'CCA Util %'!$E:$E,0)),""))</f>
        <v/>
      </c>
      <c r="AE7880">
        <f>IF(OR($B7880="",$U7880=""),"",$U7880&amp;" &amp; "&amp;IF(OR($AD7880="",$AD7880=0),"Util NA",$AD7880&amp;" Util"))</f>
        <v/>
      </c>
    </row>
    <row r="7881" ht="15.75" customHeight="1" s="42">
      <c r="A7881" s="41" t="n"/>
      <c r="G7881" s="38" t="n"/>
      <c r="H7881" s="38" t="n"/>
      <c r="I7881" s="38" t="n"/>
      <c r="J7881" s="38" t="n"/>
      <c r="K7881" s="38" t="n"/>
      <c r="L7881" s="38" t="n"/>
      <c r="N7881" s="36">
        <f>IF($B7881="","",IF($C7881="SUPERSTORE","Superstore","DH"))</f>
        <v/>
      </c>
      <c r="O7881" s="36">
        <f>IF($B7881="","",IFERROR(VLOOKUP($B7881,Mapping!$A:$C,2,0),"Not Mapped"))</f>
        <v/>
      </c>
      <c r="P7881" s="36">
        <f>IF($B7881="","",IFERROR(VLOOKUP($B7881,Mapping!$A:$C,3,0),"Not Mapped"))</f>
        <v/>
      </c>
      <c r="Q7881" s="36">
        <f>IF($B7881="","",IFERROR(VLOOKUP($O7881,Leaders!$A:$B,2,0),"Not Mapped"))</f>
        <v/>
      </c>
      <c r="R7881" s="36">
        <f>IF($B7881="","",IF(COUNTIF(Exclusions!$A:$A,$B7881)&gt;0,"Yes","No"))</f>
        <v/>
      </c>
      <c r="S7881" s="38">
        <f>IF($B7881="","",MIN(1,DAY($A7881)/IF($N7881="Superstore",Settings!$B$5,Settings!$B$4)))</f>
        <v/>
      </c>
      <c r="T7881" s="38">
        <f>IF(OR($B7881="",$G7881="",$S7881=0),"",$G7881/$S7881)</f>
        <v/>
      </c>
      <c r="U7881" s="36">
        <f>IF($T7881="","",IF($T7881&lt;Settings!$B$8,"Critical",IF($T7881&lt;Settings!$B$9,"Semi Critical","Non Critical")))</f>
        <v/>
      </c>
      <c r="V7881" s="28" t="n"/>
      <c r="Z7881">
        <f>IF($B7881="","",IFERROR(VLOOKUP($B7881,'Plan HC for CCA'!$A:$B,2,0),""))</f>
        <v/>
      </c>
      <c r="AA7881">
        <f>IF(OR($B7881="",$Z7881=""),"",IF(N($M7881)&lt;$Z7881,"Delta","No Delta"))</f>
        <v/>
      </c>
      <c r="AB7881">
        <f>IF(OR($B7881="",$Z7881=""),"",MAX(0,$Z7881-N($M7881)))</f>
        <v/>
      </c>
      <c r="AC7881" s="46">
        <f>IF($B7881="","",IFERROR(INDEX('CCA Util %'!$H:$H,MATCH($B7881,'CCA Util %'!$E:$E,0)),""))</f>
        <v/>
      </c>
      <c r="AD7881">
        <f>IF($B7881="","",IFERROR(INDEX('CCA Util %'!$G:$G,MATCH($B7881,'CCA Util %'!$E:$E,0)),""))</f>
        <v/>
      </c>
      <c r="AE7881">
        <f>IF(OR($B7881="",$U7881=""),"",$U7881&amp;" &amp; "&amp;IF(OR($AD7881="",$AD7881=0),"Util NA",$AD7881&amp;" Util"))</f>
        <v/>
      </c>
    </row>
    <row r="7882" ht="15.75" customHeight="1" s="42">
      <c r="A7882" s="41" t="n"/>
      <c r="G7882" s="38" t="n"/>
      <c r="H7882" s="38" t="n"/>
      <c r="I7882" s="38" t="n"/>
      <c r="J7882" s="38" t="n"/>
      <c r="K7882" s="38" t="n"/>
      <c r="L7882" s="38" t="n"/>
      <c r="N7882" s="36">
        <f>IF($B7882="","",IF($C7882="SUPERSTORE","Superstore","DH"))</f>
        <v/>
      </c>
      <c r="O7882" s="36">
        <f>IF($B7882="","",IFERROR(VLOOKUP($B7882,Mapping!$A:$C,2,0),"Not Mapped"))</f>
        <v/>
      </c>
      <c r="P7882" s="36">
        <f>IF($B7882="","",IFERROR(VLOOKUP($B7882,Mapping!$A:$C,3,0),"Not Mapped"))</f>
        <v/>
      </c>
      <c r="Q7882" s="36">
        <f>IF($B7882="","",IFERROR(VLOOKUP($O7882,Leaders!$A:$B,2,0),"Not Mapped"))</f>
        <v/>
      </c>
      <c r="R7882" s="36">
        <f>IF($B7882="","",IF(COUNTIF(Exclusions!$A:$A,$B7882)&gt;0,"Yes","No"))</f>
        <v/>
      </c>
      <c r="S7882" s="38">
        <f>IF($B7882="","",MIN(1,DAY($A7882)/IF($N7882="Superstore",Settings!$B$5,Settings!$B$4)))</f>
        <v/>
      </c>
      <c r="T7882" s="38">
        <f>IF(OR($B7882="",$G7882="",$S7882=0),"",$G7882/$S7882)</f>
        <v/>
      </c>
      <c r="U7882" s="36">
        <f>IF($T7882="","",IF($T7882&lt;Settings!$B$8,"Critical",IF($T7882&lt;Settings!$B$9,"Semi Critical","Non Critical")))</f>
        <v/>
      </c>
      <c r="V7882" s="28" t="n"/>
      <c r="Z7882">
        <f>IF($B7882="","",IFERROR(VLOOKUP($B7882,'Plan HC for CCA'!$A:$B,2,0),""))</f>
        <v/>
      </c>
      <c r="AA7882">
        <f>IF(OR($B7882="",$Z7882=""),"",IF(N($M7882)&lt;$Z7882,"Delta","No Delta"))</f>
        <v/>
      </c>
      <c r="AB7882">
        <f>IF(OR($B7882="",$Z7882=""),"",MAX(0,$Z7882-N($M7882)))</f>
        <v/>
      </c>
      <c r="AC7882" s="46">
        <f>IF($B7882="","",IFERROR(INDEX('CCA Util %'!$H:$H,MATCH($B7882,'CCA Util %'!$E:$E,0)),""))</f>
        <v/>
      </c>
      <c r="AD7882">
        <f>IF($B7882="","",IFERROR(INDEX('CCA Util %'!$G:$G,MATCH($B7882,'CCA Util %'!$E:$E,0)),""))</f>
        <v/>
      </c>
      <c r="AE7882">
        <f>IF(OR($B7882="",$U7882=""),"",$U7882&amp;" &amp; "&amp;IF(OR($AD7882="",$AD7882=0),"Util NA",$AD7882&amp;" Util"))</f>
        <v/>
      </c>
    </row>
    <row r="7883" ht="15.75" customHeight="1" s="42">
      <c r="A7883" s="41" t="n"/>
      <c r="G7883" s="38" t="n"/>
      <c r="H7883" s="38" t="n"/>
      <c r="I7883" s="38" t="n"/>
      <c r="J7883" s="38" t="n"/>
      <c r="K7883" s="38" t="n"/>
      <c r="L7883" s="38" t="n"/>
      <c r="N7883" s="36">
        <f>IF($B7883="","",IF($C7883="SUPERSTORE","Superstore","DH"))</f>
        <v/>
      </c>
      <c r="O7883" s="36">
        <f>IF($B7883="","",IFERROR(VLOOKUP($B7883,Mapping!$A:$C,2,0),"Not Mapped"))</f>
        <v/>
      </c>
      <c r="P7883" s="36">
        <f>IF($B7883="","",IFERROR(VLOOKUP($B7883,Mapping!$A:$C,3,0),"Not Mapped"))</f>
        <v/>
      </c>
      <c r="Q7883" s="36">
        <f>IF($B7883="","",IFERROR(VLOOKUP($O7883,Leaders!$A:$B,2,0),"Not Mapped"))</f>
        <v/>
      </c>
      <c r="R7883" s="36">
        <f>IF($B7883="","",IF(COUNTIF(Exclusions!$A:$A,$B7883)&gt;0,"Yes","No"))</f>
        <v/>
      </c>
      <c r="S7883" s="38">
        <f>IF($B7883="","",MIN(1,DAY($A7883)/IF($N7883="Superstore",Settings!$B$5,Settings!$B$4)))</f>
        <v/>
      </c>
      <c r="T7883" s="38">
        <f>IF(OR($B7883="",$G7883="",$S7883=0),"",$G7883/$S7883)</f>
        <v/>
      </c>
      <c r="U7883" s="36">
        <f>IF($T7883="","",IF($T7883&lt;Settings!$B$8,"Critical",IF($T7883&lt;Settings!$B$9,"Semi Critical","Non Critical")))</f>
        <v/>
      </c>
      <c r="V7883" s="28" t="n"/>
      <c r="Z7883">
        <f>IF($B7883="","",IFERROR(VLOOKUP($B7883,'Plan HC for CCA'!$A:$B,2,0),""))</f>
        <v/>
      </c>
      <c r="AA7883">
        <f>IF(OR($B7883="",$Z7883=""),"",IF(N($M7883)&lt;$Z7883,"Delta","No Delta"))</f>
        <v/>
      </c>
      <c r="AB7883">
        <f>IF(OR($B7883="",$Z7883=""),"",MAX(0,$Z7883-N($M7883)))</f>
        <v/>
      </c>
      <c r="AC7883" s="46">
        <f>IF($B7883="","",IFERROR(INDEX('CCA Util %'!$H:$H,MATCH($B7883,'CCA Util %'!$E:$E,0)),""))</f>
        <v/>
      </c>
      <c r="AD7883">
        <f>IF($B7883="","",IFERROR(INDEX('CCA Util %'!$G:$G,MATCH($B7883,'CCA Util %'!$E:$E,0)),""))</f>
        <v/>
      </c>
      <c r="AE7883">
        <f>IF(OR($B7883="",$U7883=""),"",$U7883&amp;" &amp; "&amp;IF(OR($AD7883="",$AD7883=0),"Util NA",$AD7883&amp;" Util"))</f>
        <v/>
      </c>
    </row>
    <row r="7884" ht="15.75" customHeight="1" s="42">
      <c r="A7884" s="41" t="n"/>
      <c r="G7884" s="38" t="n"/>
      <c r="H7884" s="38" t="n"/>
      <c r="I7884" s="38" t="n"/>
      <c r="J7884" s="38" t="n"/>
      <c r="K7884" s="38" t="n"/>
      <c r="L7884" s="38" t="n"/>
      <c r="N7884" s="36">
        <f>IF($B7884="","",IF($C7884="SUPERSTORE","Superstore","DH"))</f>
        <v/>
      </c>
      <c r="O7884" s="36">
        <f>IF($B7884="","",IFERROR(VLOOKUP($B7884,Mapping!$A:$C,2,0),"Not Mapped"))</f>
        <v/>
      </c>
      <c r="P7884" s="36">
        <f>IF($B7884="","",IFERROR(VLOOKUP($B7884,Mapping!$A:$C,3,0),"Not Mapped"))</f>
        <v/>
      </c>
      <c r="Q7884" s="36">
        <f>IF($B7884="","",IFERROR(VLOOKUP($O7884,Leaders!$A:$B,2,0),"Not Mapped"))</f>
        <v/>
      </c>
      <c r="R7884" s="36">
        <f>IF($B7884="","",IF(COUNTIF(Exclusions!$A:$A,$B7884)&gt;0,"Yes","No"))</f>
        <v/>
      </c>
      <c r="S7884" s="38">
        <f>IF($B7884="","",MIN(1,DAY($A7884)/IF($N7884="Superstore",Settings!$B$5,Settings!$B$4)))</f>
        <v/>
      </c>
      <c r="T7884" s="38">
        <f>IF(OR($B7884="",$G7884="",$S7884=0),"",$G7884/$S7884)</f>
        <v/>
      </c>
      <c r="U7884" s="36">
        <f>IF($T7884="","",IF($T7884&lt;Settings!$B$8,"Critical",IF($T7884&lt;Settings!$B$9,"Semi Critical","Non Critical")))</f>
        <v/>
      </c>
      <c r="V7884" s="28" t="n"/>
      <c r="Z7884">
        <f>IF($B7884="","",IFERROR(VLOOKUP($B7884,'Plan HC for CCA'!$A:$B,2,0),""))</f>
        <v/>
      </c>
      <c r="AA7884">
        <f>IF(OR($B7884="",$Z7884=""),"",IF(N($M7884)&lt;$Z7884,"Delta","No Delta"))</f>
        <v/>
      </c>
      <c r="AB7884">
        <f>IF(OR($B7884="",$Z7884=""),"",MAX(0,$Z7884-N($M7884)))</f>
        <v/>
      </c>
      <c r="AC7884" s="46">
        <f>IF($B7884="","",IFERROR(INDEX('CCA Util %'!$H:$H,MATCH($B7884,'CCA Util %'!$E:$E,0)),""))</f>
        <v/>
      </c>
      <c r="AD7884">
        <f>IF($B7884="","",IFERROR(INDEX('CCA Util %'!$G:$G,MATCH($B7884,'CCA Util %'!$E:$E,0)),""))</f>
        <v/>
      </c>
      <c r="AE7884">
        <f>IF(OR($B7884="",$U7884=""),"",$U7884&amp;" &amp; "&amp;IF(OR($AD7884="",$AD7884=0),"Util NA",$AD7884&amp;" Util"))</f>
        <v/>
      </c>
    </row>
    <row r="7885" ht="15.75" customHeight="1" s="42">
      <c r="A7885" s="41" t="n"/>
      <c r="G7885" s="38" t="n"/>
      <c r="H7885" s="38" t="n"/>
      <c r="I7885" s="38" t="n"/>
      <c r="J7885" s="38" t="n"/>
      <c r="K7885" s="38" t="n"/>
      <c r="L7885" s="38" t="n"/>
      <c r="N7885" s="36">
        <f>IF($B7885="","",IF($C7885="SUPERSTORE","Superstore","DH"))</f>
        <v/>
      </c>
      <c r="O7885" s="36">
        <f>IF($B7885="","",IFERROR(VLOOKUP($B7885,Mapping!$A:$C,2,0),"Not Mapped"))</f>
        <v/>
      </c>
      <c r="P7885" s="36">
        <f>IF($B7885="","",IFERROR(VLOOKUP($B7885,Mapping!$A:$C,3,0),"Not Mapped"))</f>
        <v/>
      </c>
      <c r="Q7885" s="36">
        <f>IF($B7885="","",IFERROR(VLOOKUP($O7885,Leaders!$A:$B,2,0),"Not Mapped"))</f>
        <v/>
      </c>
      <c r="R7885" s="36">
        <f>IF($B7885="","",IF(COUNTIF(Exclusions!$A:$A,$B7885)&gt;0,"Yes","No"))</f>
        <v/>
      </c>
      <c r="S7885" s="38">
        <f>IF($B7885="","",MIN(1,DAY($A7885)/IF($N7885="Superstore",Settings!$B$5,Settings!$B$4)))</f>
        <v/>
      </c>
      <c r="T7885" s="38">
        <f>IF(OR($B7885="",$G7885="",$S7885=0),"",$G7885/$S7885)</f>
        <v/>
      </c>
      <c r="U7885" s="36">
        <f>IF($T7885="","",IF($T7885&lt;Settings!$B$8,"Critical",IF($T7885&lt;Settings!$B$9,"Semi Critical","Non Critical")))</f>
        <v/>
      </c>
      <c r="V7885" s="28" t="n"/>
      <c r="Z7885">
        <f>IF($B7885="","",IFERROR(VLOOKUP($B7885,'Plan HC for CCA'!$A:$B,2,0),""))</f>
        <v/>
      </c>
      <c r="AA7885">
        <f>IF(OR($B7885="",$Z7885=""),"",IF(N($M7885)&lt;$Z7885,"Delta","No Delta"))</f>
        <v/>
      </c>
      <c r="AB7885">
        <f>IF(OR($B7885="",$Z7885=""),"",MAX(0,$Z7885-N($M7885)))</f>
        <v/>
      </c>
      <c r="AC7885" s="46">
        <f>IF($B7885="","",IFERROR(INDEX('CCA Util %'!$H:$H,MATCH($B7885,'CCA Util %'!$E:$E,0)),""))</f>
        <v/>
      </c>
      <c r="AD7885">
        <f>IF($B7885="","",IFERROR(INDEX('CCA Util %'!$G:$G,MATCH($B7885,'CCA Util %'!$E:$E,0)),""))</f>
        <v/>
      </c>
      <c r="AE7885">
        <f>IF(OR($B7885="",$U7885=""),"",$U7885&amp;" &amp; "&amp;IF(OR($AD7885="",$AD7885=0),"Util NA",$AD7885&amp;" Util"))</f>
        <v/>
      </c>
    </row>
    <row r="7886" ht="15.75" customHeight="1" s="42">
      <c r="A7886" s="41" t="n"/>
      <c r="G7886" s="38" t="n"/>
      <c r="H7886" s="38" t="n"/>
      <c r="I7886" s="38" t="n"/>
      <c r="J7886" s="38" t="n"/>
      <c r="K7886" s="38" t="n"/>
      <c r="L7886" s="38" t="n"/>
      <c r="N7886" s="36">
        <f>IF($B7886="","",IF($C7886="SUPERSTORE","Superstore","DH"))</f>
        <v/>
      </c>
      <c r="O7886" s="36">
        <f>IF($B7886="","",IFERROR(VLOOKUP($B7886,Mapping!$A:$C,2,0),"Not Mapped"))</f>
        <v/>
      </c>
      <c r="P7886" s="36">
        <f>IF($B7886="","",IFERROR(VLOOKUP($B7886,Mapping!$A:$C,3,0),"Not Mapped"))</f>
        <v/>
      </c>
      <c r="Q7886" s="36">
        <f>IF($B7886="","",IFERROR(VLOOKUP($O7886,Leaders!$A:$B,2,0),"Not Mapped"))</f>
        <v/>
      </c>
      <c r="R7886" s="36">
        <f>IF($B7886="","",IF(COUNTIF(Exclusions!$A:$A,$B7886)&gt;0,"Yes","No"))</f>
        <v/>
      </c>
      <c r="S7886" s="38">
        <f>IF($B7886="","",MIN(1,DAY($A7886)/IF($N7886="Superstore",Settings!$B$5,Settings!$B$4)))</f>
        <v/>
      </c>
      <c r="T7886" s="38">
        <f>IF(OR($B7886="",$G7886="",$S7886=0),"",$G7886/$S7886)</f>
        <v/>
      </c>
      <c r="U7886" s="36">
        <f>IF($T7886="","",IF($T7886&lt;Settings!$B$8,"Critical",IF($T7886&lt;Settings!$B$9,"Semi Critical","Non Critical")))</f>
        <v/>
      </c>
      <c r="V7886" s="28" t="n"/>
      <c r="Z7886">
        <f>IF($B7886="","",IFERROR(VLOOKUP($B7886,'Plan HC for CCA'!$A:$B,2,0),""))</f>
        <v/>
      </c>
      <c r="AA7886">
        <f>IF(OR($B7886="",$Z7886=""),"",IF(N($M7886)&lt;$Z7886,"Delta","No Delta"))</f>
        <v/>
      </c>
      <c r="AB7886">
        <f>IF(OR($B7886="",$Z7886=""),"",MAX(0,$Z7886-N($M7886)))</f>
        <v/>
      </c>
      <c r="AC7886" s="46">
        <f>IF($B7886="","",IFERROR(INDEX('CCA Util %'!$H:$H,MATCH($B7886,'CCA Util %'!$E:$E,0)),""))</f>
        <v/>
      </c>
      <c r="AD7886">
        <f>IF($B7886="","",IFERROR(INDEX('CCA Util %'!$G:$G,MATCH($B7886,'CCA Util %'!$E:$E,0)),""))</f>
        <v/>
      </c>
      <c r="AE7886">
        <f>IF(OR($B7886="",$U7886=""),"",$U7886&amp;" &amp; "&amp;IF(OR($AD7886="",$AD7886=0),"Util NA",$AD7886&amp;" Util"))</f>
        <v/>
      </c>
    </row>
    <row r="7887" ht="15.75" customHeight="1" s="42">
      <c r="A7887" s="41" t="n"/>
      <c r="G7887" s="38" t="n"/>
      <c r="H7887" s="38" t="n"/>
      <c r="I7887" s="38" t="n"/>
      <c r="J7887" s="38" t="n"/>
      <c r="K7887" s="38" t="n"/>
      <c r="L7887" s="38" t="n"/>
      <c r="N7887" s="36">
        <f>IF($B7887="","",IF($C7887="SUPERSTORE","Superstore","DH"))</f>
        <v/>
      </c>
      <c r="O7887" s="36">
        <f>IF($B7887="","",IFERROR(VLOOKUP($B7887,Mapping!$A:$C,2,0),"Not Mapped"))</f>
        <v/>
      </c>
      <c r="P7887" s="36">
        <f>IF($B7887="","",IFERROR(VLOOKUP($B7887,Mapping!$A:$C,3,0),"Not Mapped"))</f>
        <v/>
      </c>
      <c r="Q7887" s="36">
        <f>IF($B7887="","",IFERROR(VLOOKUP($O7887,Leaders!$A:$B,2,0),"Not Mapped"))</f>
        <v/>
      </c>
      <c r="R7887" s="36">
        <f>IF($B7887="","",IF(COUNTIF(Exclusions!$A:$A,$B7887)&gt;0,"Yes","No"))</f>
        <v/>
      </c>
      <c r="S7887" s="38">
        <f>IF($B7887="","",MIN(1,DAY($A7887)/IF($N7887="Superstore",Settings!$B$5,Settings!$B$4)))</f>
        <v/>
      </c>
      <c r="T7887" s="38">
        <f>IF(OR($B7887="",$G7887="",$S7887=0),"",$G7887/$S7887)</f>
        <v/>
      </c>
      <c r="U7887" s="36">
        <f>IF($T7887="","",IF($T7887&lt;Settings!$B$8,"Critical",IF($T7887&lt;Settings!$B$9,"Semi Critical","Non Critical")))</f>
        <v/>
      </c>
      <c r="V7887" s="28" t="n"/>
      <c r="Z7887">
        <f>IF($B7887="","",IFERROR(VLOOKUP($B7887,'Plan HC for CCA'!$A:$B,2,0),""))</f>
        <v/>
      </c>
      <c r="AA7887">
        <f>IF(OR($B7887="",$Z7887=""),"",IF(N($M7887)&lt;$Z7887,"Delta","No Delta"))</f>
        <v/>
      </c>
      <c r="AB7887">
        <f>IF(OR($B7887="",$Z7887=""),"",MAX(0,$Z7887-N($M7887)))</f>
        <v/>
      </c>
      <c r="AC7887" s="46">
        <f>IF($B7887="","",IFERROR(INDEX('CCA Util %'!$H:$H,MATCH($B7887,'CCA Util %'!$E:$E,0)),""))</f>
        <v/>
      </c>
      <c r="AD7887">
        <f>IF($B7887="","",IFERROR(INDEX('CCA Util %'!$G:$G,MATCH($B7887,'CCA Util %'!$E:$E,0)),""))</f>
        <v/>
      </c>
      <c r="AE7887">
        <f>IF(OR($B7887="",$U7887=""),"",$U7887&amp;" &amp; "&amp;IF(OR($AD7887="",$AD7887=0),"Util NA",$AD7887&amp;" Util"))</f>
        <v/>
      </c>
    </row>
    <row r="7888" ht="15.75" customHeight="1" s="42">
      <c r="A7888" s="41" t="n"/>
      <c r="G7888" s="38" t="n"/>
      <c r="H7888" s="38" t="n"/>
      <c r="I7888" s="38" t="n"/>
      <c r="J7888" s="38" t="n"/>
      <c r="K7888" s="38" t="n"/>
      <c r="L7888" s="38" t="n"/>
      <c r="N7888" s="36">
        <f>IF($B7888="","",IF($C7888="SUPERSTORE","Superstore","DH"))</f>
        <v/>
      </c>
      <c r="O7888" s="36">
        <f>IF($B7888="","",IFERROR(VLOOKUP($B7888,Mapping!$A:$C,2,0),"Not Mapped"))</f>
        <v/>
      </c>
      <c r="P7888" s="36">
        <f>IF($B7888="","",IFERROR(VLOOKUP($B7888,Mapping!$A:$C,3,0),"Not Mapped"))</f>
        <v/>
      </c>
      <c r="Q7888" s="36">
        <f>IF($B7888="","",IFERROR(VLOOKUP($O7888,Leaders!$A:$B,2,0),"Not Mapped"))</f>
        <v/>
      </c>
      <c r="R7888" s="36">
        <f>IF($B7888="","",IF(COUNTIF(Exclusions!$A:$A,$B7888)&gt;0,"Yes","No"))</f>
        <v/>
      </c>
      <c r="S7888" s="38">
        <f>IF($B7888="","",MIN(1,DAY($A7888)/IF($N7888="Superstore",Settings!$B$5,Settings!$B$4)))</f>
        <v/>
      </c>
      <c r="T7888" s="38">
        <f>IF(OR($B7888="",$G7888="",$S7888=0),"",$G7888/$S7888)</f>
        <v/>
      </c>
      <c r="U7888" s="36">
        <f>IF($T7888="","",IF($T7888&lt;Settings!$B$8,"Critical",IF($T7888&lt;Settings!$B$9,"Semi Critical","Non Critical")))</f>
        <v/>
      </c>
      <c r="V7888" s="28" t="n"/>
      <c r="Z7888">
        <f>IF($B7888="","",IFERROR(VLOOKUP($B7888,'Plan HC for CCA'!$A:$B,2,0),""))</f>
        <v/>
      </c>
      <c r="AA7888">
        <f>IF(OR($B7888="",$Z7888=""),"",IF(N($M7888)&lt;$Z7888,"Delta","No Delta"))</f>
        <v/>
      </c>
      <c r="AB7888">
        <f>IF(OR($B7888="",$Z7888=""),"",MAX(0,$Z7888-N($M7888)))</f>
        <v/>
      </c>
      <c r="AC7888" s="46">
        <f>IF($B7888="","",IFERROR(INDEX('CCA Util %'!$H:$H,MATCH($B7888,'CCA Util %'!$E:$E,0)),""))</f>
        <v/>
      </c>
      <c r="AD7888">
        <f>IF($B7888="","",IFERROR(INDEX('CCA Util %'!$G:$G,MATCH($B7888,'CCA Util %'!$E:$E,0)),""))</f>
        <v/>
      </c>
      <c r="AE7888">
        <f>IF(OR($B7888="",$U7888=""),"",$U7888&amp;" &amp; "&amp;IF(OR($AD7888="",$AD7888=0),"Util NA",$AD7888&amp;" Util"))</f>
        <v/>
      </c>
    </row>
    <row r="7889" ht="15.75" customHeight="1" s="42">
      <c r="A7889" s="41" t="n"/>
      <c r="G7889" s="38" t="n"/>
      <c r="H7889" s="38" t="n"/>
      <c r="I7889" s="38" t="n"/>
      <c r="J7889" s="38" t="n"/>
      <c r="K7889" s="38" t="n"/>
      <c r="L7889" s="38" t="n"/>
      <c r="N7889" s="36">
        <f>IF($B7889="","",IF($C7889="SUPERSTORE","Superstore","DH"))</f>
        <v/>
      </c>
      <c r="O7889" s="36">
        <f>IF($B7889="","",IFERROR(VLOOKUP($B7889,Mapping!$A:$C,2,0),"Not Mapped"))</f>
        <v/>
      </c>
      <c r="P7889" s="36">
        <f>IF($B7889="","",IFERROR(VLOOKUP($B7889,Mapping!$A:$C,3,0),"Not Mapped"))</f>
        <v/>
      </c>
      <c r="Q7889" s="36">
        <f>IF($B7889="","",IFERROR(VLOOKUP($O7889,Leaders!$A:$B,2,0),"Not Mapped"))</f>
        <v/>
      </c>
      <c r="R7889" s="36">
        <f>IF($B7889="","",IF(COUNTIF(Exclusions!$A:$A,$B7889)&gt;0,"Yes","No"))</f>
        <v/>
      </c>
      <c r="S7889" s="38">
        <f>IF($B7889="","",MIN(1,DAY($A7889)/IF($N7889="Superstore",Settings!$B$5,Settings!$B$4)))</f>
        <v/>
      </c>
      <c r="T7889" s="38">
        <f>IF(OR($B7889="",$G7889="",$S7889=0),"",$G7889/$S7889)</f>
        <v/>
      </c>
      <c r="U7889" s="36">
        <f>IF($T7889="","",IF($T7889&lt;Settings!$B$8,"Critical",IF($T7889&lt;Settings!$B$9,"Semi Critical","Non Critical")))</f>
        <v/>
      </c>
      <c r="V7889" s="28" t="n"/>
      <c r="Z7889">
        <f>IF($B7889="","",IFERROR(VLOOKUP($B7889,'Plan HC for CCA'!$A:$B,2,0),""))</f>
        <v/>
      </c>
      <c r="AA7889">
        <f>IF(OR($B7889="",$Z7889=""),"",IF(N($M7889)&lt;$Z7889,"Delta","No Delta"))</f>
        <v/>
      </c>
      <c r="AB7889">
        <f>IF(OR($B7889="",$Z7889=""),"",MAX(0,$Z7889-N($M7889)))</f>
        <v/>
      </c>
      <c r="AC7889" s="46">
        <f>IF($B7889="","",IFERROR(INDEX('CCA Util %'!$H:$H,MATCH($B7889,'CCA Util %'!$E:$E,0)),""))</f>
        <v/>
      </c>
      <c r="AD7889">
        <f>IF($B7889="","",IFERROR(INDEX('CCA Util %'!$G:$G,MATCH($B7889,'CCA Util %'!$E:$E,0)),""))</f>
        <v/>
      </c>
      <c r="AE7889">
        <f>IF(OR($B7889="",$U7889=""),"",$U7889&amp;" &amp; "&amp;IF(OR($AD7889="",$AD7889=0),"Util NA",$AD7889&amp;" Util"))</f>
        <v/>
      </c>
    </row>
    <row r="7890" ht="15.75" customHeight="1" s="42">
      <c r="A7890" s="41" t="n"/>
      <c r="G7890" s="38" t="n"/>
      <c r="H7890" s="38" t="n"/>
      <c r="I7890" s="38" t="n"/>
      <c r="J7890" s="38" t="n"/>
      <c r="K7890" s="38" t="n"/>
      <c r="L7890" s="38" t="n"/>
      <c r="N7890" s="36">
        <f>IF($B7890="","",IF($C7890="SUPERSTORE","Superstore","DH"))</f>
        <v/>
      </c>
      <c r="O7890" s="36">
        <f>IF($B7890="","",IFERROR(VLOOKUP($B7890,Mapping!$A:$C,2,0),"Not Mapped"))</f>
        <v/>
      </c>
      <c r="P7890" s="36">
        <f>IF($B7890="","",IFERROR(VLOOKUP($B7890,Mapping!$A:$C,3,0),"Not Mapped"))</f>
        <v/>
      </c>
      <c r="Q7890" s="36">
        <f>IF($B7890="","",IFERROR(VLOOKUP($O7890,Leaders!$A:$B,2,0),"Not Mapped"))</f>
        <v/>
      </c>
      <c r="R7890" s="36">
        <f>IF($B7890="","",IF(COUNTIF(Exclusions!$A:$A,$B7890)&gt;0,"Yes","No"))</f>
        <v/>
      </c>
      <c r="S7890" s="38">
        <f>IF($B7890="","",MIN(1,DAY($A7890)/IF($N7890="Superstore",Settings!$B$5,Settings!$B$4)))</f>
        <v/>
      </c>
      <c r="T7890" s="38">
        <f>IF(OR($B7890="",$G7890="",$S7890=0),"",$G7890/$S7890)</f>
        <v/>
      </c>
      <c r="U7890" s="36">
        <f>IF($T7890="","",IF($T7890&lt;Settings!$B$8,"Critical",IF($T7890&lt;Settings!$B$9,"Semi Critical","Non Critical")))</f>
        <v/>
      </c>
      <c r="V7890" s="28" t="n"/>
      <c r="Z7890">
        <f>IF($B7890="","",IFERROR(VLOOKUP($B7890,'Plan HC for CCA'!$A:$B,2,0),""))</f>
        <v/>
      </c>
      <c r="AA7890">
        <f>IF(OR($B7890="",$Z7890=""),"",IF(N($M7890)&lt;$Z7890,"Delta","No Delta"))</f>
        <v/>
      </c>
      <c r="AB7890">
        <f>IF(OR($B7890="",$Z7890=""),"",MAX(0,$Z7890-N($M7890)))</f>
        <v/>
      </c>
      <c r="AC7890" s="46">
        <f>IF($B7890="","",IFERROR(INDEX('CCA Util %'!$H:$H,MATCH($B7890,'CCA Util %'!$E:$E,0)),""))</f>
        <v/>
      </c>
      <c r="AD7890">
        <f>IF($B7890="","",IFERROR(INDEX('CCA Util %'!$G:$G,MATCH($B7890,'CCA Util %'!$E:$E,0)),""))</f>
        <v/>
      </c>
      <c r="AE7890">
        <f>IF(OR($B7890="",$U7890=""),"",$U7890&amp;" &amp; "&amp;IF(OR($AD7890="",$AD7890=0),"Util NA",$AD7890&amp;" Util"))</f>
        <v/>
      </c>
    </row>
    <row r="7891" ht="15.75" customHeight="1" s="42">
      <c r="A7891" s="41" t="n"/>
      <c r="G7891" s="38" t="n"/>
      <c r="H7891" s="38" t="n"/>
      <c r="I7891" s="38" t="n"/>
      <c r="J7891" s="38" t="n"/>
      <c r="K7891" s="38" t="n"/>
      <c r="L7891" s="38" t="n"/>
      <c r="N7891" s="36">
        <f>IF($B7891="","",IF($C7891="SUPERSTORE","Superstore","DH"))</f>
        <v/>
      </c>
      <c r="O7891" s="36">
        <f>IF($B7891="","",IFERROR(VLOOKUP($B7891,Mapping!$A:$C,2,0),"Not Mapped"))</f>
        <v/>
      </c>
      <c r="P7891" s="36">
        <f>IF($B7891="","",IFERROR(VLOOKUP($B7891,Mapping!$A:$C,3,0),"Not Mapped"))</f>
        <v/>
      </c>
      <c r="Q7891" s="36">
        <f>IF($B7891="","",IFERROR(VLOOKUP($O7891,Leaders!$A:$B,2,0),"Not Mapped"))</f>
        <v/>
      </c>
      <c r="R7891" s="36">
        <f>IF($B7891="","",IF(COUNTIF(Exclusions!$A:$A,$B7891)&gt;0,"Yes","No"))</f>
        <v/>
      </c>
      <c r="S7891" s="38">
        <f>IF($B7891="","",MIN(1,DAY($A7891)/IF($N7891="Superstore",Settings!$B$5,Settings!$B$4)))</f>
        <v/>
      </c>
      <c r="T7891" s="38">
        <f>IF(OR($B7891="",$G7891="",$S7891=0),"",$G7891/$S7891)</f>
        <v/>
      </c>
      <c r="U7891" s="36">
        <f>IF($T7891="","",IF($T7891&lt;Settings!$B$8,"Critical",IF($T7891&lt;Settings!$B$9,"Semi Critical","Non Critical")))</f>
        <v/>
      </c>
      <c r="V7891" s="28" t="n"/>
      <c r="Z7891">
        <f>IF($B7891="","",IFERROR(VLOOKUP($B7891,'Plan HC for CCA'!$A:$B,2,0),""))</f>
        <v/>
      </c>
      <c r="AA7891">
        <f>IF(OR($B7891="",$Z7891=""),"",IF(N($M7891)&lt;$Z7891,"Delta","No Delta"))</f>
        <v/>
      </c>
      <c r="AB7891">
        <f>IF(OR($B7891="",$Z7891=""),"",MAX(0,$Z7891-N($M7891)))</f>
        <v/>
      </c>
      <c r="AC7891" s="46">
        <f>IF($B7891="","",IFERROR(INDEX('CCA Util %'!$H:$H,MATCH($B7891,'CCA Util %'!$E:$E,0)),""))</f>
        <v/>
      </c>
      <c r="AD7891">
        <f>IF($B7891="","",IFERROR(INDEX('CCA Util %'!$G:$G,MATCH($B7891,'CCA Util %'!$E:$E,0)),""))</f>
        <v/>
      </c>
      <c r="AE7891">
        <f>IF(OR($B7891="",$U7891=""),"",$U7891&amp;" &amp; "&amp;IF(OR($AD7891="",$AD7891=0),"Util NA",$AD7891&amp;" Util"))</f>
        <v/>
      </c>
    </row>
    <row r="7892" ht="15.75" customHeight="1" s="42">
      <c r="A7892" s="41" t="n"/>
      <c r="G7892" s="38" t="n"/>
      <c r="H7892" s="38" t="n"/>
      <c r="I7892" s="38" t="n"/>
      <c r="J7892" s="38" t="n"/>
      <c r="K7892" s="38" t="n"/>
      <c r="L7892" s="38" t="n"/>
      <c r="N7892" s="36">
        <f>IF($B7892="","",IF($C7892="SUPERSTORE","Superstore","DH"))</f>
        <v/>
      </c>
      <c r="O7892" s="36">
        <f>IF($B7892="","",IFERROR(VLOOKUP($B7892,Mapping!$A:$C,2,0),"Not Mapped"))</f>
        <v/>
      </c>
      <c r="P7892" s="36">
        <f>IF($B7892="","",IFERROR(VLOOKUP($B7892,Mapping!$A:$C,3,0),"Not Mapped"))</f>
        <v/>
      </c>
      <c r="Q7892" s="36">
        <f>IF($B7892="","",IFERROR(VLOOKUP($O7892,Leaders!$A:$B,2,0),"Not Mapped"))</f>
        <v/>
      </c>
      <c r="R7892" s="36">
        <f>IF($B7892="","",IF(COUNTIF(Exclusions!$A:$A,$B7892)&gt;0,"Yes","No"))</f>
        <v/>
      </c>
      <c r="S7892" s="38">
        <f>IF($B7892="","",MIN(1,DAY($A7892)/IF($N7892="Superstore",Settings!$B$5,Settings!$B$4)))</f>
        <v/>
      </c>
      <c r="T7892" s="38">
        <f>IF(OR($B7892="",$G7892="",$S7892=0),"",$G7892/$S7892)</f>
        <v/>
      </c>
      <c r="U7892" s="36">
        <f>IF($T7892="","",IF($T7892&lt;Settings!$B$8,"Critical",IF($T7892&lt;Settings!$B$9,"Semi Critical","Non Critical")))</f>
        <v/>
      </c>
      <c r="V7892" s="28" t="n"/>
      <c r="Z7892">
        <f>IF($B7892="","",IFERROR(VLOOKUP($B7892,'Plan HC for CCA'!$A:$B,2,0),""))</f>
        <v/>
      </c>
      <c r="AA7892">
        <f>IF(OR($B7892="",$Z7892=""),"",IF(N($M7892)&lt;$Z7892,"Delta","No Delta"))</f>
        <v/>
      </c>
      <c r="AB7892">
        <f>IF(OR($B7892="",$Z7892=""),"",MAX(0,$Z7892-N($M7892)))</f>
        <v/>
      </c>
      <c r="AC7892" s="46">
        <f>IF($B7892="","",IFERROR(INDEX('CCA Util %'!$H:$H,MATCH($B7892,'CCA Util %'!$E:$E,0)),""))</f>
        <v/>
      </c>
      <c r="AD7892">
        <f>IF($B7892="","",IFERROR(INDEX('CCA Util %'!$G:$G,MATCH($B7892,'CCA Util %'!$E:$E,0)),""))</f>
        <v/>
      </c>
      <c r="AE7892">
        <f>IF(OR($B7892="",$U7892=""),"",$U7892&amp;" &amp; "&amp;IF(OR($AD7892="",$AD7892=0),"Util NA",$AD7892&amp;" Util"))</f>
        <v/>
      </c>
    </row>
    <row r="7893" ht="15.75" customHeight="1" s="42">
      <c r="A7893" s="41" t="n"/>
      <c r="G7893" s="38" t="n"/>
      <c r="H7893" s="38" t="n"/>
      <c r="I7893" s="38" t="n"/>
      <c r="J7893" s="38" t="n"/>
      <c r="K7893" s="38" t="n"/>
      <c r="L7893" s="38" t="n"/>
      <c r="N7893" s="36">
        <f>IF($B7893="","",IF($C7893="SUPERSTORE","Superstore","DH"))</f>
        <v/>
      </c>
      <c r="O7893" s="36">
        <f>IF($B7893="","",IFERROR(VLOOKUP($B7893,Mapping!$A:$C,2,0),"Not Mapped"))</f>
        <v/>
      </c>
      <c r="P7893" s="36">
        <f>IF($B7893="","",IFERROR(VLOOKUP($B7893,Mapping!$A:$C,3,0),"Not Mapped"))</f>
        <v/>
      </c>
      <c r="Q7893" s="36">
        <f>IF($B7893="","",IFERROR(VLOOKUP($O7893,Leaders!$A:$B,2,0),"Not Mapped"))</f>
        <v/>
      </c>
      <c r="R7893" s="36">
        <f>IF($B7893="","",IF(COUNTIF(Exclusions!$A:$A,$B7893)&gt;0,"Yes","No"))</f>
        <v/>
      </c>
      <c r="S7893" s="38">
        <f>IF($B7893="","",MIN(1,DAY($A7893)/IF($N7893="Superstore",Settings!$B$5,Settings!$B$4)))</f>
        <v/>
      </c>
      <c r="T7893" s="38">
        <f>IF(OR($B7893="",$G7893="",$S7893=0),"",$G7893/$S7893)</f>
        <v/>
      </c>
      <c r="U7893" s="36">
        <f>IF($T7893="","",IF($T7893&lt;Settings!$B$8,"Critical",IF($T7893&lt;Settings!$B$9,"Semi Critical","Non Critical")))</f>
        <v/>
      </c>
      <c r="V7893" s="28" t="n"/>
      <c r="Z7893">
        <f>IF($B7893="","",IFERROR(VLOOKUP($B7893,'Plan HC for CCA'!$A:$B,2,0),""))</f>
        <v/>
      </c>
      <c r="AA7893">
        <f>IF(OR($B7893="",$Z7893=""),"",IF(N($M7893)&lt;$Z7893,"Delta","No Delta"))</f>
        <v/>
      </c>
      <c r="AB7893">
        <f>IF(OR($B7893="",$Z7893=""),"",MAX(0,$Z7893-N($M7893)))</f>
        <v/>
      </c>
      <c r="AC7893" s="46">
        <f>IF($B7893="","",IFERROR(INDEX('CCA Util %'!$H:$H,MATCH($B7893,'CCA Util %'!$E:$E,0)),""))</f>
        <v/>
      </c>
      <c r="AD7893">
        <f>IF($B7893="","",IFERROR(INDEX('CCA Util %'!$G:$G,MATCH($B7893,'CCA Util %'!$E:$E,0)),""))</f>
        <v/>
      </c>
      <c r="AE7893">
        <f>IF(OR($B7893="",$U7893=""),"",$U7893&amp;" &amp; "&amp;IF(OR($AD7893="",$AD7893=0),"Util NA",$AD7893&amp;" Util"))</f>
        <v/>
      </c>
    </row>
    <row r="7894" ht="15.75" customHeight="1" s="42">
      <c r="A7894" s="41" t="n"/>
      <c r="G7894" s="38" t="n"/>
      <c r="H7894" s="38" t="n"/>
      <c r="I7894" s="38" t="n"/>
      <c r="J7894" s="38" t="n"/>
      <c r="K7894" s="38" t="n"/>
      <c r="L7894" s="38" t="n"/>
      <c r="N7894" s="36">
        <f>IF($B7894="","",IF($C7894="SUPERSTORE","Superstore","DH"))</f>
        <v/>
      </c>
      <c r="O7894" s="36">
        <f>IF($B7894="","",IFERROR(VLOOKUP($B7894,Mapping!$A:$C,2,0),"Not Mapped"))</f>
        <v/>
      </c>
      <c r="P7894" s="36">
        <f>IF($B7894="","",IFERROR(VLOOKUP($B7894,Mapping!$A:$C,3,0),"Not Mapped"))</f>
        <v/>
      </c>
      <c r="Q7894" s="36">
        <f>IF($B7894="","",IFERROR(VLOOKUP($O7894,Leaders!$A:$B,2,0),"Not Mapped"))</f>
        <v/>
      </c>
      <c r="R7894" s="36">
        <f>IF($B7894="","",IF(COUNTIF(Exclusions!$A:$A,$B7894)&gt;0,"Yes","No"))</f>
        <v/>
      </c>
      <c r="S7894" s="38">
        <f>IF($B7894="","",MIN(1,DAY($A7894)/IF($N7894="Superstore",Settings!$B$5,Settings!$B$4)))</f>
        <v/>
      </c>
      <c r="T7894" s="38">
        <f>IF(OR($B7894="",$G7894="",$S7894=0),"",$G7894/$S7894)</f>
        <v/>
      </c>
      <c r="U7894" s="36">
        <f>IF($T7894="","",IF($T7894&lt;Settings!$B$8,"Critical",IF($T7894&lt;Settings!$B$9,"Semi Critical","Non Critical")))</f>
        <v/>
      </c>
      <c r="V7894" s="28" t="n"/>
      <c r="Z7894">
        <f>IF($B7894="","",IFERROR(VLOOKUP($B7894,'Plan HC for CCA'!$A:$B,2,0),""))</f>
        <v/>
      </c>
      <c r="AA7894">
        <f>IF(OR($B7894="",$Z7894=""),"",IF(N($M7894)&lt;$Z7894,"Delta","No Delta"))</f>
        <v/>
      </c>
      <c r="AB7894">
        <f>IF(OR($B7894="",$Z7894=""),"",MAX(0,$Z7894-N($M7894)))</f>
        <v/>
      </c>
      <c r="AC7894" s="46">
        <f>IF($B7894="","",IFERROR(INDEX('CCA Util %'!$H:$H,MATCH($B7894,'CCA Util %'!$E:$E,0)),""))</f>
        <v/>
      </c>
      <c r="AD7894">
        <f>IF($B7894="","",IFERROR(INDEX('CCA Util %'!$G:$G,MATCH($B7894,'CCA Util %'!$E:$E,0)),""))</f>
        <v/>
      </c>
      <c r="AE7894">
        <f>IF(OR($B7894="",$U7894=""),"",$U7894&amp;" &amp; "&amp;IF(OR($AD7894="",$AD7894=0),"Util NA",$AD7894&amp;" Util"))</f>
        <v/>
      </c>
    </row>
    <row r="7895" ht="15.75" customHeight="1" s="42">
      <c r="A7895" s="41" t="n"/>
      <c r="G7895" s="38" t="n"/>
      <c r="H7895" s="38" t="n"/>
      <c r="I7895" s="38" t="n"/>
      <c r="J7895" s="38" t="n"/>
      <c r="K7895" s="38" t="n"/>
      <c r="L7895" s="38" t="n"/>
      <c r="N7895" s="36">
        <f>IF($B7895="","",IF($C7895="SUPERSTORE","Superstore","DH"))</f>
        <v/>
      </c>
      <c r="O7895" s="36">
        <f>IF($B7895="","",IFERROR(VLOOKUP($B7895,Mapping!$A:$C,2,0),"Not Mapped"))</f>
        <v/>
      </c>
      <c r="P7895" s="36">
        <f>IF($B7895="","",IFERROR(VLOOKUP($B7895,Mapping!$A:$C,3,0),"Not Mapped"))</f>
        <v/>
      </c>
      <c r="Q7895" s="36">
        <f>IF($B7895="","",IFERROR(VLOOKUP($O7895,Leaders!$A:$B,2,0),"Not Mapped"))</f>
        <v/>
      </c>
      <c r="R7895" s="36">
        <f>IF($B7895="","",IF(COUNTIF(Exclusions!$A:$A,$B7895)&gt;0,"Yes","No"))</f>
        <v/>
      </c>
      <c r="S7895" s="38">
        <f>IF($B7895="","",MIN(1,DAY($A7895)/IF($N7895="Superstore",Settings!$B$5,Settings!$B$4)))</f>
        <v/>
      </c>
      <c r="T7895" s="38">
        <f>IF(OR($B7895="",$G7895="",$S7895=0),"",$G7895/$S7895)</f>
        <v/>
      </c>
      <c r="U7895" s="36">
        <f>IF($T7895="","",IF($T7895&lt;Settings!$B$8,"Critical",IF($T7895&lt;Settings!$B$9,"Semi Critical","Non Critical")))</f>
        <v/>
      </c>
      <c r="V7895" s="28" t="n"/>
      <c r="Z7895">
        <f>IF($B7895="","",IFERROR(VLOOKUP($B7895,'Plan HC for CCA'!$A:$B,2,0),""))</f>
        <v/>
      </c>
      <c r="AA7895">
        <f>IF(OR($B7895="",$Z7895=""),"",IF(N($M7895)&lt;$Z7895,"Delta","No Delta"))</f>
        <v/>
      </c>
      <c r="AB7895">
        <f>IF(OR($B7895="",$Z7895=""),"",MAX(0,$Z7895-N($M7895)))</f>
        <v/>
      </c>
      <c r="AC7895" s="46">
        <f>IF($B7895="","",IFERROR(INDEX('CCA Util %'!$H:$H,MATCH($B7895,'CCA Util %'!$E:$E,0)),""))</f>
        <v/>
      </c>
      <c r="AD7895">
        <f>IF($B7895="","",IFERROR(INDEX('CCA Util %'!$G:$G,MATCH($B7895,'CCA Util %'!$E:$E,0)),""))</f>
        <v/>
      </c>
      <c r="AE7895">
        <f>IF(OR($B7895="",$U7895=""),"",$U7895&amp;" &amp; "&amp;IF(OR($AD7895="",$AD7895=0),"Util NA",$AD7895&amp;" Util"))</f>
        <v/>
      </c>
    </row>
    <row r="7896" ht="15.75" customHeight="1" s="42">
      <c r="A7896" s="41" t="n"/>
      <c r="G7896" s="38" t="n"/>
      <c r="H7896" s="38" t="n"/>
      <c r="I7896" s="38" t="n"/>
      <c r="J7896" s="38" t="n"/>
      <c r="K7896" s="38" t="n"/>
      <c r="L7896" s="38" t="n"/>
      <c r="N7896" s="36">
        <f>IF($B7896="","",IF($C7896="SUPERSTORE","Superstore","DH"))</f>
        <v/>
      </c>
      <c r="O7896" s="36">
        <f>IF($B7896="","",IFERROR(VLOOKUP($B7896,Mapping!$A:$C,2,0),"Not Mapped"))</f>
        <v/>
      </c>
      <c r="P7896" s="36">
        <f>IF($B7896="","",IFERROR(VLOOKUP($B7896,Mapping!$A:$C,3,0),"Not Mapped"))</f>
        <v/>
      </c>
      <c r="Q7896" s="36">
        <f>IF($B7896="","",IFERROR(VLOOKUP($O7896,Leaders!$A:$B,2,0),"Not Mapped"))</f>
        <v/>
      </c>
      <c r="R7896" s="36">
        <f>IF($B7896="","",IF(COUNTIF(Exclusions!$A:$A,$B7896)&gt;0,"Yes","No"))</f>
        <v/>
      </c>
      <c r="S7896" s="38">
        <f>IF($B7896="","",MIN(1,DAY($A7896)/IF($N7896="Superstore",Settings!$B$5,Settings!$B$4)))</f>
        <v/>
      </c>
      <c r="T7896" s="38">
        <f>IF(OR($B7896="",$G7896="",$S7896=0),"",$G7896/$S7896)</f>
        <v/>
      </c>
      <c r="U7896" s="36">
        <f>IF($T7896="","",IF($T7896&lt;Settings!$B$8,"Critical",IF($T7896&lt;Settings!$B$9,"Semi Critical","Non Critical")))</f>
        <v/>
      </c>
      <c r="V7896" s="28" t="n"/>
      <c r="Z7896">
        <f>IF($B7896="","",IFERROR(VLOOKUP($B7896,'Plan HC for CCA'!$A:$B,2,0),""))</f>
        <v/>
      </c>
      <c r="AA7896">
        <f>IF(OR($B7896="",$Z7896=""),"",IF(N($M7896)&lt;$Z7896,"Delta","No Delta"))</f>
        <v/>
      </c>
      <c r="AB7896">
        <f>IF(OR($B7896="",$Z7896=""),"",MAX(0,$Z7896-N($M7896)))</f>
        <v/>
      </c>
      <c r="AC7896" s="46">
        <f>IF($B7896="","",IFERROR(INDEX('CCA Util %'!$H:$H,MATCH($B7896,'CCA Util %'!$E:$E,0)),""))</f>
        <v/>
      </c>
      <c r="AD7896">
        <f>IF($B7896="","",IFERROR(INDEX('CCA Util %'!$G:$G,MATCH($B7896,'CCA Util %'!$E:$E,0)),""))</f>
        <v/>
      </c>
      <c r="AE7896">
        <f>IF(OR($B7896="",$U7896=""),"",$U7896&amp;" &amp; "&amp;IF(OR($AD7896="",$AD7896=0),"Util NA",$AD7896&amp;" Util"))</f>
        <v/>
      </c>
    </row>
    <row r="7897" ht="15.75" customHeight="1" s="42">
      <c r="A7897" s="41" t="n"/>
      <c r="G7897" s="38" t="n"/>
      <c r="H7897" s="38" t="n"/>
      <c r="I7897" s="38" t="n"/>
      <c r="J7897" s="38" t="n"/>
      <c r="K7897" s="38" t="n"/>
      <c r="L7897" s="38" t="n"/>
      <c r="N7897" s="36">
        <f>IF($B7897="","",IF($C7897="SUPERSTORE","Superstore","DH"))</f>
        <v/>
      </c>
      <c r="O7897" s="36">
        <f>IF($B7897="","",IFERROR(VLOOKUP($B7897,Mapping!$A:$C,2,0),"Not Mapped"))</f>
        <v/>
      </c>
      <c r="P7897" s="36">
        <f>IF($B7897="","",IFERROR(VLOOKUP($B7897,Mapping!$A:$C,3,0),"Not Mapped"))</f>
        <v/>
      </c>
      <c r="Q7897" s="36">
        <f>IF($B7897="","",IFERROR(VLOOKUP($O7897,Leaders!$A:$B,2,0),"Not Mapped"))</f>
        <v/>
      </c>
      <c r="R7897" s="36">
        <f>IF($B7897="","",IF(COUNTIF(Exclusions!$A:$A,$B7897)&gt;0,"Yes","No"))</f>
        <v/>
      </c>
      <c r="S7897" s="38">
        <f>IF($B7897="","",MIN(1,DAY($A7897)/IF($N7897="Superstore",Settings!$B$5,Settings!$B$4)))</f>
        <v/>
      </c>
      <c r="T7897" s="38">
        <f>IF(OR($B7897="",$G7897="",$S7897=0),"",$G7897/$S7897)</f>
        <v/>
      </c>
      <c r="U7897" s="36">
        <f>IF($T7897="","",IF($T7897&lt;Settings!$B$8,"Critical",IF($T7897&lt;Settings!$B$9,"Semi Critical","Non Critical")))</f>
        <v/>
      </c>
      <c r="V7897" s="28" t="n"/>
      <c r="Z7897">
        <f>IF($B7897="","",IFERROR(VLOOKUP($B7897,'Plan HC for CCA'!$A:$B,2,0),""))</f>
        <v/>
      </c>
      <c r="AA7897">
        <f>IF(OR($B7897="",$Z7897=""),"",IF(N($M7897)&lt;$Z7897,"Delta","No Delta"))</f>
        <v/>
      </c>
      <c r="AB7897">
        <f>IF(OR($B7897="",$Z7897=""),"",MAX(0,$Z7897-N($M7897)))</f>
        <v/>
      </c>
      <c r="AC7897" s="46">
        <f>IF($B7897="","",IFERROR(INDEX('CCA Util %'!$H:$H,MATCH($B7897,'CCA Util %'!$E:$E,0)),""))</f>
        <v/>
      </c>
      <c r="AD7897">
        <f>IF($B7897="","",IFERROR(INDEX('CCA Util %'!$G:$G,MATCH($B7897,'CCA Util %'!$E:$E,0)),""))</f>
        <v/>
      </c>
      <c r="AE7897">
        <f>IF(OR($B7897="",$U7897=""),"",$U7897&amp;" &amp; "&amp;IF(OR($AD7897="",$AD7897=0),"Util NA",$AD7897&amp;" Util"))</f>
        <v/>
      </c>
    </row>
    <row r="7898" ht="15.75" customHeight="1" s="42">
      <c r="A7898" s="41" t="n"/>
      <c r="G7898" s="38" t="n"/>
      <c r="H7898" s="38" t="n"/>
      <c r="I7898" s="38" t="n"/>
      <c r="J7898" s="38" t="n"/>
      <c r="K7898" s="38" t="n"/>
      <c r="L7898" s="38" t="n"/>
      <c r="N7898" s="36">
        <f>IF($B7898="","",IF($C7898="SUPERSTORE","Superstore","DH"))</f>
        <v/>
      </c>
      <c r="O7898" s="36">
        <f>IF($B7898="","",IFERROR(VLOOKUP($B7898,Mapping!$A:$C,2,0),"Not Mapped"))</f>
        <v/>
      </c>
      <c r="P7898" s="36">
        <f>IF($B7898="","",IFERROR(VLOOKUP($B7898,Mapping!$A:$C,3,0),"Not Mapped"))</f>
        <v/>
      </c>
      <c r="Q7898" s="36">
        <f>IF($B7898="","",IFERROR(VLOOKUP($O7898,Leaders!$A:$B,2,0),"Not Mapped"))</f>
        <v/>
      </c>
      <c r="R7898" s="36">
        <f>IF($B7898="","",IF(COUNTIF(Exclusions!$A:$A,$B7898)&gt;0,"Yes","No"))</f>
        <v/>
      </c>
      <c r="S7898" s="38">
        <f>IF($B7898="","",MIN(1,DAY($A7898)/IF($N7898="Superstore",Settings!$B$5,Settings!$B$4)))</f>
        <v/>
      </c>
      <c r="T7898" s="38">
        <f>IF(OR($B7898="",$G7898="",$S7898=0),"",$G7898/$S7898)</f>
        <v/>
      </c>
      <c r="U7898" s="36">
        <f>IF($T7898="","",IF($T7898&lt;Settings!$B$8,"Critical",IF($T7898&lt;Settings!$B$9,"Semi Critical","Non Critical")))</f>
        <v/>
      </c>
      <c r="V7898" s="28" t="n"/>
      <c r="Z7898">
        <f>IF($B7898="","",IFERROR(VLOOKUP($B7898,'Plan HC for CCA'!$A:$B,2,0),""))</f>
        <v/>
      </c>
      <c r="AA7898">
        <f>IF(OR($B7898="",$Z7898=""),"",IF(N($M7898)&lt;$Z7898,"Delta","No Delta"))</f>
        <v/>
      </c>
      <c r="AB7898">
        <f>IF(OR($B7898="",$Z7898=""),"",MAX(0,$Z7898-N($M7898)))</f>
        <v/>
      </c>
      <c r="AC7898" s="46">
        <f>IF($B7898="","",IFERROR(INDEX('CCA Util %'!$H:$H,MATCH($B7898,'CCA Util %'!$E:$E,0)),""))</f>
        <v/>
      </c>
      <c r="AD7898">
        <f>IF($B7898="","",IFERROR(INDEX('CCA Util %'!$G:$G,MATCH($B7898,'CCA Util %'!$E:$E,0)),""))</f>
        <v/>
      </c>
      <c r="AE7898">
        <f>IF(OR($B7898="",$U7898=""),"",$U7898&amp;" &amp; "&amp;IF(OR($AD7898="",$AD7898=0),"Util NA",$AD7898&amp;" Util"))</f>
        <v/>
      </c>
    </row>
    <row r="7899" ht="15.75" customHeight="1" s="42">
      <c r="A7899" s="41" t="n"/>
      <c r="G7899" s="38" t="n"/>
      <c r="H7899" s="38" t="n"/>
      <c r="I7899" s="38" t="n"/>
      <c r="J7899" s="38" t="n"/>
      <c r="K7899" s="38" t="n"/>
      <c r="L7899" s="38" t="n"/>
      <c r="N7899" s="36">
        <f>IF($B7899="","",IF($C7899="SUPERSTORE","Superstore","DH"))</f>
        <v/>
      </c>
      <c r="O7899" s="36">
        <f>IF($B7899="","",IFERROR(VLOOKUP($B7899,Mapping!$A:$C,2,0),"Not Mapped"))</f>
        <v/>
      </c>
      <c r="P7899" s="36">
        <f>IF($B7899="","",IFERROR(VLOOKUP($B7899,Mapping!$A:$C,3,0),"Not Mapped"))</f>
        <v/>
      </c>
      <c r="Q7899" s="36">
        <f>IF($B7899="","",IFERROR(VLOOKUP($O7899,Leaders!$A:$B,2,0),"Not Mapped"))</f>
        <v/>
      </c>
      <c r="R7899" s="36">
        <f>IF($B7899="","",IF(COUNTIF(Exclusions!$A:$A,$B7899)&gt;0,"Yes","No"))</f>
        <v/>
      </c>
      <c r="S7899" s="38">
        <f>IF($B7899="","",MIN(1,DAY($A7899)/IF($N7899="Superstore",Settings!$B$5,Settings!$B$4)))</f>
        <v/>
      </c>
      <c r="T7899" s="38">
        <f>IF(OR($B7899="",$G7899="",$S7899=0),"",$G7899/$S7899)</f>
        <v/>
      </c>
      <c r="U7899" s="36">
        <f>IF($T7899="","",IF($T7899&lt;Settings!$B$8,"Critical",IF($T7899&lt;Settings!$B$9,"Semi Critical","Non Critical")))</f>
        <v/>
      </c>
      <c r="V7899" s="28" t="n"/>
      <c r="Z7899">
        <f>IF($B7899="","",IFERROR(VLOOKUP($B7899,'Plan HC for CCA'!$A:$B,2,0),""))</f>
        <v/>
      </c>
      <c r="AA7899">
        <f>IF(OR($B7899="",$Z7899=""),"",IF(N($M7899)&lt;$Z7899,"Delta","No Delta"))</f>
        <v/>
      </c>
      <c r="AB7899">
        <f>IF(OR($B7899="",$Z7899=""),"",MAX(0,$Z7899-N($M7899)))</f>
        <v/>
      </c>
      <c r="AC7899" s="46">
        <f>IF($B7899="","",IFERROR(INDEX('CCA Util %'!$H:$H,MATCH($B7899,'CCA Util %'!$E:$E,0)),""))</f>
        <v/>
      </c>
      <c r="AD7899">
        <f>IF($B7899="","",IFERROR(INDEX('CCA Util %'!$G:$G,MATCH($B7899,'CCA Util %'!$E:$E,0)),""))</f>
        <v/>
      </c>
      <c r="AE7899">
        <f>IF(OR($B7899="",$U7899=""),"",$U7899&amp;" &amp; "&amp;IF(OR($AD7899="",$AD7899=0),"Util NA",$AD7899&amp;" Util"))</f>
        <v/>
      </c>
    </row>
    <row r="7900" ht="15.75" customHeight="1" s="42">
      <c r="A7900" s="41" t="n"/>
      <c r="G7900" s="38" t="n"/>
      <c r="H7900" s="38" t="n"/>
      <c r="I7900" s="38" t="n"/>
      <c r="J7900" s="38" t="n"/>
      <c r="K7900" s="38" t="n"/>
      <c r="L7900" s="38" t="n"/>
      <c r="N7900" s="36">
        <f>IF($B7900="","",IF($C7900="SUPERSTORE","Superstore","DH"))</f>
        <v/>
      </c>
      <c r="O7900" s="36">
        <f>IF($B7900="","",IFERROR(VLOOKUP($B7900,Mapping!$A:$C,2,0),"Not Mapped"))</f>
        <v/>
      </c>
      <c r="P7900" s="36">
        <f>IF($B7900="","",IFERROR(VLOOKUP($B7900,Mapping!$A:$C,3,0),"Not Mapped"))</f>
        <v/>
      </c>
      <c r="Q7900" s="36">
        <f>IF($B7900="","",IFERROR(VLOOKUP($O7900,Leaders!$A:$B,2,0),"Not Mapped"))</f>
        <v/>
      </c>
      <c r="R7900" s="36">
        <f>IF($B7900="","",IF(COUNTIF(Exclusions!$A:$A,$B7900)&gt;0,"Yes","No"))</f>
        <v/>
      </c>
      <c r="S7900" s="38">
        <f>IF($B7900="","",MIN(1,DAY($A7900)/IF($N7900="Superstore",Settings!$B$5,Settings!$B$4)))</f>
        <v/>
      </c>
      <c r="T7900" s="38">
        <f>IF(OR($B7900="",$G7900="",$S7900=0),"",$G7900/$S7900)</f>
        <v/>
      </c>
      <c r="U7900" s="36">
        <f>IF($T7900="","",IF($T7900&lt;Settings!$B$8,"Critical",IF($T7900&lt;Settings!$B$9,"Semi Critical","Non Critical")))</f>
        <v/>
      </c>
      <c r="V7900" s="28" t="n"/>
      <c r="Z7900">
        <f>IF($B7900="","",IFERROR(VLOOKUP($B7900,'Plan HC for CCA'!$A:$B,2,0),""))</f>
        <v/>
      </c>
      <c r="AA7900">
        <f>IF(OR($B7900="",$Z7900=""),"",IF(N($M7900)&lt;$Z7900,"Delta","No Delta"))</f>
        <v/>
      </c>
      <c r="AB7900">
        <f>IF(OR($B7900="",$Z7900=""),"",MAX(0,$Z7900-N($M7900)))</f>
        <v/>
      </c>
      <c r="AC7900" s="46">
        <f>IF($B7900="","",IFERROR(INDEX('CCA Util %'!$H:$H,MATCH($B7900,'CCA Util %'!$E:$E,0)),""))</f>
        <v/>
      </c>
      <c r="AD7900">
        <f>IF($B7900="","",IFERROR(INDEX('CCA Util %'!$G:$G,MATCH($B7900,'CCA Util %'!$E:$E,0)),""))</f>
        <v/>
      </c>
      <c r="AE7900">
        <f>IF(OR($B7900="",$U7900=""),"",$U7900&amp;" &amp; "&amp;IF(OR($AD7900="",$AD7900=0),"Util NA",$AD7900&amp;" Util"))</f>
        <v/>
      </c>
    </row>
    <row r="7901" ht="15.75" customHeight="1" s="42">
      <c r="A7901" s="41" t="n"/>
      <c r="G7901" s="38" t="n"/>
      <c r="H7901" s="38" t="n"/>
      <c r="I7901" s="38" t="n"/>
      <c r="J7901" s="38" t="n"/>
      <c r="K7901" s="38" t="n"/>
      <c r="L7901" s="38" t="n"/>
      <c r="N7901" s="36">
        <f>IF($B7901="","",IF($C7901="SUPERSTORE","Superstore","DH"))</f>
        <v/>
      </c>
      <c r="O7901" s="36">
        <f>IF($B7901="","",IFERROR(VLOOKUP($B7901,Mapping!$A:$C,2,0),"Not Mapped"))</f>
        <v/>
      </c>
      <c r="P7901" s="36">
        <f>IF($B7901="","",IFERROR(VLOOKUP($B7901,Mapping!$A:$C,3,0),"Not Mapped"))</f>
        <v/>
      </c>
      <c r="Q7901" s="36">
        <f>IF($B7901="","",IFERROR(VLOOKUP($O7901,Leaders!$A:$B,2,0),"Not Mapped"))</f>
        <v/>
      </c>
      <c r="R7901" s="36">
        <f>IF($B7901="","",IF(COUNTIF(Exclusions!$A:$A,$B7901)&gt;0,"Yes","No"))</f>
        <v/>
      </c>
      <c r="S7901" s="38">
        <f>IF($B7901="","",MIN(1,DAY($A7901)/IF($N7901="Superstore",Settings!$B$5,Settings!$B$4)))</f>
        <v/>
      </c>
      <c r="T7901" s="38">
        <f>IF(OR($B7901="",$G7901="",$S7901=0),"",$G7901/$S7901)</f>
        <v/>
      </c>
      <c r="U7901" s="36">
        <f>IF($T7901="","",IF($T7901&lt;Settings!$B$8,"Critical",IF($T7901&lt;Settings!$B$9,"Semi Critical","Non Critical")))</f>
        <v/>
      </c>
      <c r="V7901" s="28" t="n"/>
      <c r="Z7901">
        <f>IF($B7901="","",IFERROR(VLOOKUP($B7901,'Plan HC for CCA'!$A:$B,2,0),""))</f>
        <v/>
      </c>
      <c r="AA7901">
        <f>IF(OR($B7901="",$Z7901=""),"",IF(N($M7901)&lt;$Z7901,"Delta","No Delta"))</f>
        <v/>
      </c>
      <c r="AB7901">
        <f>IF(OR($B7901="",$Z7901=""),"",MAX(0,$Z7901-N($M7901)))</f>
        <v/>
      </c>
      <c r="AC7901" s="46">
        <f>IF($B7901="","",IFERROR(INDEX('CCA Util %'!$H:$H,MATCH($B7901,'CCA Util %'!$E:$E,0)),""))</f>
        <v/>
      </c>
      <c r="AD7901">
        <f>IF($B7901="","",IFERROR(INDEX('CCA Util %'!$G:$G,MATCH($B7901,'CCA Util %'!$E:$E,0)),""))</f>
        <v/>
      </c>
      <c r="AE7901">
        <f>IF(OR($B7901="",$U7901=""),"",$U7901&amp;" &amp; "&amp;IF(OR($AD7901="",$AD7901=0),"Util NA",$AD7901&amp;" Util"))</f>
        <v/>
      </c>
    </row>
    <row r="7902" ht="15.75" customHeight="1" s="42">
      <c r="A7902" s="41" t="n"/>
      <c r="G7902" s="38" t="n"/>
      <c r="H7902" s="38" t="n"/>
      <c r="I7902" s="38" t="n"/>
      <c r="J7902" s="38" t="n"/>
      <c r="K7902" s="38" t="n"/>
      <c r="L7902" s="38" t="n"/>
      <c r="N7902" s="36">
        <f>IF($B7902="","",IF($C7902="SUPERSTORE","Superstore","DH"))</f>
        <v/>
      </c>
      <c r="O7902" s="36">
        <f>IF($B7902="","",IFERROR(VLOOKUP($B7902,Mapping!$A:$C,2,0),"Not Mapped"))</f>
        <v/>
      </c>
      <c r="P7902" s="36">
        <f>IF($B7902="","",IFERROR(VLOOKUP($B7902,Mapping!$A:$C,3,0),"Not Mapped"))</f>
        <v/>
      </c>
      <c r="Q7902" s="36">
        <f>IF($B7902="","",IFERROR(VLOOKUP($O7902,Leaders!$A:$B,2,0),"Not Mapped"))</f>
        <v/>
      </c>
      <c r="R7902" s="36">
        <f>IF($B7902="","",IF(COUNTIF(Exclusions!$A:$A,$B7902)&gt;0,"Yes","No"))</f>
        <v/>
      </c>
      <c r="S7902" s="38">
        <f>IF($B7902="","",MIN(1,DAY($A7902)/IF($N7902="Superstore",Settings!$B$5,Settings!$B$4)))</f>
        <v/>
      </c>
      <c r="T7902" s="38">
        <f>IF(OR($B7902="",$G7902="",$S7902=0),"",$G7902/$S7902)</f>
        <v/>
      </c>
      <c r="U7902" s="36">
        <f>IF($T7902="","",IF($T7902&lt;Settings!$B$8,"Critical",IF($T7902&lt;Settings!$B$9,"Semi Critical","Non Critical")))</f>
        <v/>
      </c>
      <c r="V7902" s="28" t="n"/>
      <c r="Z7902">
        <f>IF($B7902="","",IFERROR(VLOOKUP($B7902,'Plan HC for CCA'!$A:$B,2,0),""))</f>
        <v/>
      </c>
      <c r="AA7902">
        <f>IF(OR($B7902="",$Z7902=""),"",IF(N($M7902)&lt;$Z7902,"Delta","No Delta"))</f>
        <v/>
      </c>
      <c r="AB7902">
        <f>IF(OR($B7902="",$Z7902=""),"",MAX(0,$Z7902-N($M7902)))</f>
        <v/>
      </c>
      <c r="AC7902" s="46">
        <f>IF($B7902="","",IFERROR(INDEX('CCA Util %'!$H:$H,MATCH($B7902,'CCA Util %'!$E:$E,0)),""))</f>
        <v/>
      </c>
      <c r="AD7902">
        <f>IF($B7902="","",IFERROR(INDEX('CCA Util %'!$G:$G,MATCH($B7902,'CCA Util %'!$E:$E,0)),""))</f>
        <v/>
      </c>
      <c r="AE7902">
        <f>IF(OR($B7902="",$U7902=""),"",$U7902&amp;" &amp; "&amp;IF(OR($AD7902="",$AD7902=0),"Util NA",$AD7902&amp;" Util"))</f>
        <v/>
      </c>
    </row>
    <row r="7903" ht="15.75" customHeight="1" s="42">
      <c r="A7903" s="41" t="n"/>
      <c r="G7903" s="38" t="n"/>
      <c r="H7903" s="38" t="n"/>
      <c r="I7903" s="38" t="n"/>
      <c r="J7903" s="38" t="n"/>
      <c r="K7903" s="38" t="n"/>
      <c r="L7903" s="38" t="n"/>
      <c r="N7903" s="36">
        <f>IF($B7903="","",IF($C7903="SUPERSTORE","Superstore","DH"))</f>
        <v/>
      </c>
      <c r="O7903" s="36">
        <f>IF($B7903="","",IFERROR(VLOOKUP($B7903,Mapping!$A:$C,2,0),"Not Mapped"))</f>
        <v/>
      </c>
      <c r="P7903" s="36">
        <f>IF($B7903="","",IFERROR(VLOOKUP($B7903,Mapping!$A:$C,3,0),"Not Mapped"))</f>
        <v/>
      </c>
      <c r="Q7903" s="36">
        <f>IF($B7903="","",IFERROR(VLOOKUP($O7903,Leaders!$A:$B,2,0),"Not Mapped"))</f>
        <v/>
      </c>
      <c r="R7903" s="36">
        <f>IF($B7903="","",IF(COUNTIF(Exclusions!$A:$A,$B7903)&gt;0,"Yes","No"))</f>
        <v/>
      </c>
      <c r="S7903" s="38">
        <f>IF($B7903="","",MIN(1,DAY($A7903)/IF($N7903="Superstore",Settings!$B$5,Settings!$B$4)))</f>
        <v/>
      </c>
      <c r="T7903" s="38">
        <f>IF(OR($B7903="",$G7903="",$S7903=0),"",$G7903/$S7903)</f>
        <v/>
      </c>
      <c r="U7903" s="36">
        <f>IF($T7903="","",IF($T7903&lt;Settings!$B$8,"Critical",IF($T7903&lt;Settings!$B$9,"Semi Critical","Non Critical")))</f>
        <v/>
      </c>
      <c r="V7903" s="28" t="n"/>
      <c r="Z7903">
        <f>IF($B7903="","",IFERROR(VLOOKUP($B7903,'Plan HC for CCA'!$A:$B,2,0),""))</f>
        <v/>
      </c>
      <c r="AA7903">
        <f>IF(OR($B7903="",$Z7903=""),"",IF(N($M7903)&lt;$Z7903,"Delta","No Delta"))</f>
        <v/>
      </c>
      <c r="AB7903">
        <f>IF(OR($B7903="",$Z7903=""),"",MAX(0,$Z7903-N($M7903)))</f>
        <v/>
      </c>
      <c r="AC7903" s="46">
        <f>IF($B7903="","",IFERROR(INDEX('CCA Util %'!$H:$H,MATCH($B7903,'CCA Util %'!$E:$E,0)),""))</f>
        <v/>
      </c>
      <c r="AD7903">
        <f>IF($B7903="","",IFERROR(INDEX('CCA Util %'!$G:$G,MATCH($B7903,'CCA Util %'!$E:$E,0)),""))</f>
        <v/>
      </c>
      <c r="AE7903">
        <f>IF(OR($B7903="",$U7903=""),"",$U7903&amp;" &amp; "&amp;IF(OR($AD7903="",$AD7903=0),"Util NA",$AD7903&amp;" Util"))</f>
        <v/>
      </c>
    </row>
    <row r="7904" ht="15.75" customHeight="1" s="42">
      <c r="A7904" s="41" t="n"/>
      <c r="G7904" s="38" t="n"/>
      <c r="H7904" s="38" t="n"/>
      <c r="I7904" s="38" t="n"/>
      <c r="J7904" s="38" t="n"/>
      <c r="K7904" s="38" t="n"/>
      <c r="L7904" s="38" t="n"/>
      <c r="N7904" s="36">
        <f>IF($B7904="","",IF($C7904="SUPERSTORE","Superstore","DH"))</f>
        <v/>
      </c>
      <c r="O7904" s="36">
        <f>IF($B7904="","",IFERROR(VLOOKUP($B7904,Mapping!$A:$C,2,0),"Not Mapped"))</f>
        <v/>
      </c>
      <c r="P7904" s="36">
        <f>IF($B7904="","",IFERROR(VLOOKUP($B7904,Mapping!$A:$C,3,0),"Not Mapped"))</f>
        <v/>
      </c>
      <c r="Q7904" s="36">
        <f>IF($B7904="","",IFERROR(VLOOKUP($O7904,Leaders!$A:$B,2,0),"Not Mapped"))</f>
        <v/>
      </c>
      <c r="R7904" s="36">
        <f>IF($B7904="","",IF(COUNTIF(Exclusions!$A:$A,$B7904)&gt;0,"Yes","No"))</f>
        <v/>
      </c>
      <c r="S7904" s="38">
        <f>IF($B7904="","",MIN(1,DAY($A7904)/IF($N7904="Superstore",Settings!$B$5,Settings!$B$4)))</f>
        <v/>
      </c>
      <c r="T7904" s="38">
        <f>IF(OR($B7904="",$G7904="",$S7904=0),"",$G7904/$S7904)</f>
        <v/>
      </c>
      <c r="U7904" s="36">
        <f>IF($T7904="","",IF($T7904&lt;Settings!$B$8,"Critical",IF($T7904&lt;Settings!$B$9,"Semi Critical","Non Critical")))</f>
        <v/>
      </c>
      <c r="V7904" s="28" t="n"/>
      <c r="Z7904">
        <f>IF($B7904="","",IFERROR(VLOOKUP($B7904,'Plan HC for CCA'!$A:$B,2,0),""))</f>
        <v/>
      </c>
      <c r="AA7904">
        <f>IF(OR($B7904="",$Z7904=""),"",IF(N($M7904)&lt;$Z7904,"Delta","No Delta"))</f>
        <v/>
      </c>
      <c r="AB7904">
        <f>IF(OR($B7904="",$Z7904=""),"",MAX(0,$Z7904-N($M7904)))</f>
        <v/>
      </c>
      <c r="AC7904" s="46">
        <f>IF($B7904="","",IFERROR(INDEX('CCA Util %'!$H:$H,MATCH($B7904,'CCA Util %'!$E:$E,0)),""))</f>
        <v/>
      </c>
      <c r="AD7904">
        <f>IF($B7904="","",IFERROR(INDEX('CCA Util %'!$G:$G,MATCH($B7904,'CCA Util %'!$E:$E,0)),""))</f>
        <v/>
      </c>
      <c r="AE7904">
        <f>IF(OR($B7904="",$U7904=""),"",$U7904&amp;" &amp; "&amp;IF(OR($AD7904="",$AD7904=0),"Util NA",$AD7904&amp;" Util"))</f>
        <v/>
      </c>
    </row>
    <row r="7905" ht="15.75" customHeight="1" s="42">
      <c r="A7905" s="41" t="n"/>
      <c r="G7905" s="38" t="n"/>
      <c r="H7905" s="38" t="n"/>
      <c r="I7905" s="38" t="n"/>
      <c r="J7905" s="38" t="n"/>
      <c r="K7905" s="38" t="n"/>
      <c r="L7905" s="38" t="n"/>
      <c r="N7905" s="36">
        <f>IF($B7905="","",IF($C7905="SUPERSTORE","Superstore","DH"))</f>
        <v/>
      </c>
      <c r="O7905" s="36">
        <f>IF($B7905="","",IFERROR(VLOOKUP($B7905,Mapping!$A:$C,2,0),"Not Mapped"))</f>
        <v/>
      </c>
      <c r="P7905" s="36">
        <f>IF($B7905="","",IFERROR(VLOOKUP($B7905,Mapping!$A:$C,3,0),"Not Mapped"))</f>
        <v/>
      </c>
      <c r="Q7905" s="36">
        <f>IF($B7905="","",IFERROR(VLOOKUP($O7905,Leaders!$A:$B,2,0),"Not Mapped"))</f>
        <v/>
      </c>
      <c r="R7905" s="36">
        <f>IF($B7905="","",IF(COUNTIF(Exclusions!$A:$A,$B7905)&gt;0,"Yes","No"))</f>
        <v/>
      </c>
      <c r="S7905" s="38">
        <f>IF($B7905="","",MIN(1,DAY($A7905)/IF($N7905="Superstore",Settings!$B$5,Settings!$B$4)))</f>
        <v/>
      </c>
      <c r="T7905" s="38">
        <f>IF(OR($B7905="",$G7905="",$S7905=0),"",$G7905/$S7905)</f>
        <v/>
      </c>
      <c r="U7905" s="36">
        <f>IF($T7905="","",IF($T7905&lt;Settings!$B$8,"Critical",IF($T7905&lt;Settings!$B$9,"Semi Critical","Non Critical")))</f>
        <v/>
      </c>
      <c r="V7905" s="28" t="n"/>
      <c r="Z7905">
        <f>IF($B7905="","",IFERROR(VLOOKUP($B7905,'Plan HC for CCA'!$A:$B,2,0),""))</f>
        <v/>
      </c>
      <c r="AA7905">
        <f>IF(OR($B7905="",$Z7905=""),"",IF(N($M7905)&lt;$Z7905,"Delta","No Delta"))</f>
        <v/>
      </c>
      <c r="AB7905">
        <f>IF(OR($B7905="",$Z7905=""),"",MAX(0,$Z7905-N($M7905)))</f>
        <v/>
      </c>
      <c r="AC7905" s="46">
        <f>IF($B7905="","",IFERROR(INDEX('CCA Util %'!$H:$H,MATCH($B7905,'CCA Util %'!$E:$E,0)),""))</f>
        <v/>
      </c>
      <c r="AD7905">
        <f>IF($B7905="","",IFERROR(INDEX('CCA Util %'!$G:$G,MATCH($B7905,'CCA Util %'!$E:$E,0)),""))</f>
        <v/>
      </c>
      <c r="AE7905">
        <f>IF(OR($B7905="",$U7905=""),"",$U7905&amp;" &amp; "&amp;IF(OR($AD7905="",$AD7905=0),"Util NA",$AD7905&amp;" Util"))</f>
        <v/>
      </c>
    </row>
    <row r="7906" ht="15.75" customHeight="1" s="42">
      <c r="A7906" s="41" t="n"/>
      <c r="G7906" s="38" t="n"/>
      <c r="H7906" s="38" t="n"/>
      <c r="I7906" s="38" t="n"/>
      <c r="J7906" s="38" t="n"/>
      <c r="K7906" s="38" t="n"/>
      <c r="L7906" s="38" t="n"/>
      <c r="N7906" s="36">
        <f>IF($B7906="","",IF($C7906="SUPERSTORE","Superstore","DH"))</f>
        <v/>
      </c>
      <c r="O7906" s="36">
        <f>IF($B7906="","",IFERROR(VLOOKUP($B7906,Mapping!$A:$C,2,0),"Not Mapped"))</f>
        <v/>
      </c>
      <c r="P7906" s="36">
        <f>IF($B7906="","",IFERROR(VLOOKUP($B7906,Mapping!$A:$C,3,0),"Not Mapped"))</f>
        <v/>
      </c>
      <c r="Q7906" s="36">
        <f>IF($B7906="","",IFERROR(VLOOKUP($O7906,Leaders!$A:$B,2,0),"Not Mapped"))</f>
        <v/>
      </c>
      <c r="R7906" s="36">
        <f>IF($B7906="","",IF(COUNTIF(Exclusions!$A:$A,$B7906)&gt;0,"Yes","No"))</f>
        <v/>
      </c>
      <c r="S7906" s="38">
        <f>IF($B7906="","",MIN(1,DAY($A7906)/IF($N7906="Superstore",Settings!$B$5,Settings!$B$4)))</f>
        <v/>
      </c>
      <c r="T7906" s="38">
        <f>IF(OR($B7906="",$G7906="",$S7906=0),"",$G7906/$S7906)</f>
        <v/>
      </c>
      <c r="U7906" s="36">
        <f>IF($T7906="","",IF($T7906&lt;Settings!$B$8,"Critical",IF($T7906&lt;Settings!$B$9,"Semi Critical","Non Critical")))</f>
        <v/>
      </c>
      <c r="V7906" s="28" t="n"/>
      <c r="Z7906">
        <f>IF($B7906="","",IFERROR(VLOOKUP($B7906,'Plan HC for CCA'!$A:$B,2,0),""))</f>
        <v/>
      </c>
      <c r="AA7906">
        <f>IF(OR($B7906="",$Z7906=""),"",IF(N($M7906)&lt;$Z7906,"Delta","No Delta"))</f>
        <v/>
      </c>
      <c r="AB7906">
        <f>IF(OR($B7906="",$Z7906=""),"",MAX(0,$Z7906-N($M7906)))</f>
        <v/>
      </c>
      <c r="AC7906" s="46">
        <f>IF($B7906="","",IFERROR(INDEX('CCA Util %'!$H:$H,MATCH($B7906,'CCA Util %'!$E:$E,0)),""))</f>
        <v/>
      </c>
      <c r="AD7906">
        <f>IF($B7906="","",IFERROR(INDEX('CCA Util %'!$G:$G,MATCH($B7906,'CCA Util %'!$E:$E,0)),""))</f>
        <v/>
      </c>
      <c r="AE7906">
        <f>IF(OR($B7906="",$U7906=""),"",$U7906&amp;" &amp; "&amp;IF(OR($AD7906="",$AD7906=0),"Util NA",$AD7906&amp;" Util"))</f>
        <v/>
      </c>
    </row>
    <row r="7907" ht="15.75" customHeight="1" s="42">
      <c r="A7907" s="41" t="n"/>
      <c r="G7907" s="38" t="n"/>
      <c r="H7907" s="38" t="n"/>
      <c r="I7907" s="38" t="n"/>
      <c r="J7907" s="38" t="n"/>
      <c r="K7907" s="38" t="n"/>
      <c r="L7907" s="38" t="n"/>
      <c r="N7907" s="36">
        <f>IF($B7907="","",IF($C7907="SUPERSTORE","Superstore","DH"))</f>
        <v/>
      </c>
      <c r="O7907" s="36">
        <f>IF($B7907="","",IFERROR(VLOOKUP($B7907,Mapping!$A:$C,2,0),"Not Mapped"))</f>
        <v/>
      </c>
      <c r="P7907" s="36">
        <f>IF($B7907="","",IFERROR(VLOOKUP($B7907,Mapping!$A:$C,3,0),"Not Mapped"))</f>
        <v/>
      </c>
      <c r="Q7907" s="36">
        <f>IF($B7907="","",IFERROR(VLOOKUP($O7907,Leaders!$A:$B,2,0),"Not Mapped"))</f>
        <v/>
      </c>
      <c r="R7907" s="36">
        <f>IF($B7907="","",IF(COUNTIF(Exclusions!$A:$A,$B7907)&gt;0,"Yes","No"))</f>
        <v/>
      </c>
      <c r="S7907" s="38">
        <f>IF($B7907="","",MIN(1,DAY($A7907)/IF($N7907="Superstore",Settings!$B$5,Settings!$B$4)))</f>
        <v/>
      </c>
      <c r="T7907" s="38">
        <f>IF(OR($B7907="",$G7907="",$S7907=0),"",$G7907/$S7907)</f>
        <v/>
      </c>
      <c r="U7907" s="36">
        <f>IF($T7907="","",IF($T7907&lt;Settings!$B$8,"Critical",IF($T7907&lt;Settings!$B$9,"Semi Critical","Non Critical")))</f>
        <v/>
      </c>
      <c r="V7907" s="28" t="n"/>
      <c r="Z7907">
        <f>IF($B7907="","",IFERROR(VLOOKUP($B7907,'Plan HC for CCA'!$A:$B,2,0),""))</f>
        <v/>
      </c>
      <c r="AA7907">
        <f>IF(OR($B7907="",$Z7907=""),"",IF(N($M7907)&lt;$Z7907,"Delta","No Delta"))</f>
        <v/>
      </c>
      <c r="AB7907">
        <f>IF(OR($B7907="",$Z7907=""),"",MAX(0,$Z7907-N($M7907)))</f>
        <v/>
      </c>
      <c r="AC7907" s="46">
        <f>IF($B7907="","",IFERROR(INDEX('CCA Util %'!$H:$H,MATCH($B7907,'CCA Util %'!$E:$E,0)),""))</f>
        <v/>
      </c>
      <c r="AD7907">
        <f>IF($B7907="","",IFERROR(INDEX('CCA Util %'!$G:$G,MATCH($B7907,'CCA Util %'!$E:$E,0)),""))</f>
        <v/>
      </c>
      <c r="AE7907">
        <f>IF(OR($B7907="",$U7907=""),"",$U7907&amp;" &amp; "&amp;IF(OR($AD7907="",$AD7907=0),"Util NA",$AD7907&amp;" Util"))</f>
        <v/>
      </c>
    </row>
    <row r="7908" ht="15.75" customHeight="1" s="42">
      <c r="A7908" s="41" t="n"/>
      <c r="G7908" s="38" t="n"/>
      <c r="H7908" s="38" t="n"/>
      <c r="I7908" s="38" t="n"/>
      <c r="J7908" s="38" t="n"/>
      <c r="K7908" s="38" t="n"/>
      <c r="L7908" s="38" t="n"/>
      <c r="N7908" s="36">
        <f>IF($B7908="","",IF($C7908="SUPERSTORE","Superstore","DH"))</f>
        <v/>
      </c>
      <c r="O7908" s="36">
        <f>IF($B7908="","",IFERROR(VLOOKUP($B7908,Mapping!$A:$C,2,0),"Not Mapped"))</f>
        <v/>
      </c>
      <c r="P7908" s="36">
        <f>IF($B7908="","",IFERROR(VLOOKUP($B7908,Mapping!$A:$C,3,0),"Not Mapped"))</f>
        <v/>
      </c>
      <c r="Q7908" s="36">
        <f>IF($B7908="","",IFERROR(VLOOKUP($O7908,Leaders!$A:$B,2,0),"Not Mapped"))</f>
        <v/>
      </c>
      <c r="R7908" s="36">
        <f>IF($B7908="","",IF(COUNTIF(Exclusions!$A:$A,$B7908)&gt;0,"Yes","No"))</f>
        <v/>
      </c>
      <c r="S7908" s="38">
        <f>IF($B7908="","",MIN(1,DAY($A7908)/IF($N7908="Superstore",Settings!$B$5,Settings!$B$4)))</f>
        <v/>
      </c>
      <c r="T7908" s="38">
        <f>IF(OR($B7908="",$G7908="",$S7908=0),"",$G7908/$S7908)</f>
        <v/>
      </c>
      <c r="U7908" s="36">
        <f>IF($T7908="","",IF($T7908&lt;Settings!$B$8,"Critical",IF($T7908&lt;Settings!$B$9,"Semi Critical","Non Critical")))</f>
        <v/>
      </c>
      <c r="V7908" s="28" t="n"/>
      <c r="Z7908">
        <f>IF($B7908="","",IFERROR(VLOOKUP($B7908,'Plan HC for CCA'!$A:$B,2,0),""))</f>
        <v/>
      </c>
      <c r="AA7908">
        <f>IF(OR($B7908="",$Z7908=""),"",IF(N($M7908)&lt;$Z7908,"Delta","No Delta"))</f>
        <v/>
      </c>
      <c r="AB7908">
        <f>IF(OR($B7908="",$Z7908=""),"",MAX(0,$Z7908-N($M7908)))</f>
        <v/>
      </c>
      <c r="AC7908" s="46">
        <f>IF($B7908="","",IFERROR(INDEX('CCA Util %'!$H:$H,MATCH($B7908,'CCA Util %'!$E:$E,0)),""))</f>
        <v/>
      </c>
      <c r="AD7908">
        <f>IF($B7908="","",IFERROR(INDEX('CCA Util %'!$G:$G,MATCH($B7908,'CCA Util %'!$E:$E,0)),""))</f>
        <v/>
      </c>
      <c r="AE7908">
        <f>IF(OR($B7908="",$U7908=""),"",$U7908&amp;" &amp; "&amp;IF(OR($AD7908="",$AD7908=0),"Util NA",$AD7908&amp;" Util"))</f>
        <v/>
      </c>
    </row>
    <row r="7909" ht="15.75" customHeight="1" s="42">
      <c r="A7909" s="41" t="n"/>
      <c r="G7909" s="38" t="n"/>
      <c r="H7909" s="38" t="n"/>
      <c r="I7909" s="38" t="n"/>
      <c r="J7909" s="38" t="n"/>
      <c r="K7909" s="38" t="n"/>
      <c r="L7909" s="38" t="n"/>
      <c r="N7909" s="36">
        <f>IF($B7909="","",IF($C7909="SUPERSTORE","Superstore","DH"))</f>
        <v/>
      </c>
      <c r="O7909" s="36">
        <f>IF($B7909="","",IFERROR(VLOOKUP($B7909,Mapping!$A:$C,2,0),"Not Mapped"))</f>
        <v/>
      </c>
      <c r="P7909" s="36">
        <f>IF($B7909="","",IFERROR(VLOOKUP($B7909,Mapping!$A:$C,3,0),"Not Mapped"))</f>
        <v/>
      </c>
      <c r="Q7909" s="36">
        <f>IF($B7909="","",IFERROR(VLOOKUP($O7909,Leaders!$A:$B,2,0),"Not Mapped"))</f>
        <v/>
      </c>
      <c r="R7909" s="36">
        <f>IF($B7909="","",IF(COUNTIF(Exclusions!$A:$A,$B7909)&gt;0,"Yes","No"))</f>
        <v/>
      </c>
      <c r="S7909" s="38">
        <f>IF($B7909="","",MIN(1,DAY($A7909)/IF($N7909="Superstore",Settings!$B$5,Settings!$B$4)))</f>
        <v/>
      </c>
      <c r="T7909" s="38">
        <f>IF(OR($B7909="",$G7909="",$S7909=0),"",$G7909/$S7909)</f>
        <v/>
      </c>
      <c r="U7909" s="36">
        <f>IF($T7909="","",IF($T7909&lt;Settings!$B$8,"Critical",IF($T7909&lt;Settings!$B$9,"Semi Critical","Non Critical")))</f>
        <v/>
      </c>
      <c r="V7909" s="28" t="n"/>
      <c r="Z7909">
        <f>IF($B7909="","",IFERROR(VLOOKUP($B7909,'Plan HC for CCA'!$A:$B,2,0),""))</f>
        <v/>
      </c>
      <c r="AA7909">
        <f>IF(OR($B7909="",$Z7909=""),"",IF(N($M7909)&lt;$Z7909,"Delta","No Delta"))</f>
        <v/>
      </c>
      <c r="AB7909">
        <f>IF(OR($B7909="",$Z7909=""),"",MAX(0,$Z7909-N($M7909)))</f>
        <v/>
      </c>
      <c r="AC7909" s="46">
        <f>IF($B7909="","",IFERROR(INDEX('CCA Util %'!$H:$H,MATCH($B7909,'CCA Util %'!$E:$E,0)),""))</f>
        <v/>
      </c>
      <c r="AD7909">
        <f>IF($B7909="","",IFERROR(INDEX('CCA Util %'!$G:$G,MATCH($B7909,'CCA Util %'!$E:$E,0)),""))</f>
        <v/>
      </c>
      <c r="AE7909">
        <f>IF(OR($B7909="",$U7909=""),"",$U7909&amp;" &amp; "&amp;IF(OR($AD7909="",$AD7909=0),"Util NA",$AD7909&amp;" Util"))</f>
        <v/>
      </c>
    </row>
    <row r="7910" ht="15.75" customHeight="1" s="42">
      <c r="A7910" s="41" t="n"/>
      <c r="G7910" s="38" t="n"/>
      <c r="H7910" s="38" t="n"/>
      <c r="I7910" s="38" t="n"/>
      <c r="J7910" s="38" t="n"/>
      <c r="K7910" s="38" t="n"/>
      <c r="L7910" s="38" t="n"/>
      <c r="N7910" s="36">
        <f>IF($B7910="","",IF($C7910="SUPERSTORE","Superstore","DH"))</f>
        <v/>
      </c>
      <c r="O7910" s="36">
        <f>IF($B7910="","",IFERROR(VLOOKUP($B7910,Mapping!$A:$C,2,0),"Not Mapped"))</f>
        <v/>
      </c>
      <c r="P7910" s="36">
        <f>IF($B7910="","",IFERROR(VLOOKUP($B7910,Mapping!$A:$C,3,0),"Not Mapped"))</f>
        <v/>
      </c>
      <c r="Q7910" s="36">
        <f>IF($B7910="","",IFERROR(VLOOKUP($O7910,Leaders!$A:$B,2,0),"Not Mapped"))</f>
        <v/>
      </c>
      <c r="R7910" s="36">
        <f>IF($B7910="","",IF(COUNTIF(Exclusions!$A:$A,$B7910)&gt;0,"Yes","No"))</f>
        <v/>
      </c>
      <c r="S7910" s="38">
        <f>IF($B7910="","",MIN(1,DAY($A7910)/IF($N7910="Superstore",Settings!$B$5,Settings!$B$4)))</f>
        <v/>
      </c>
      <c r="T7910" s="38">
        <f>IF(OR($B7910="",$G7910="",$S7910=0),"",$G7910/$S7910)</f>
        <v/>
      </c>
      <c r="U7910" s="36">
        <f>IF($T7910="","",IF($T7910&lt;Settings!$B$8,"Critical",IF($T7910&lt;Settings!$B$9,"Semi Critical","Non Critical")))</f>
        <v/>
      </c>
      <c r="V7910" s="28" t="n"/>
      <c r="Z7910">
        <f>IF($B7910="","",IFERROR(VLOOKUP($B7910,'Plan HC for CCA'!$A:$B,2,0),""))</f>
        <v/>
      </c>
      <c r="AA7910">
        <f>IF(OR($B7910="",$Z7910=""),"",IF(N($M7910)&lt;$Z7910,"Delta","No Delta"))</f>
        <v/>
      </c>
      <c r="AB7910">
        <f>IF(OR($B7910="",$Z7910=""),"",MAX(0,$Z7910-N($M7910)))</f>
        <v/>
      </c>
      <c r="AC7910" s="46">
        <f>IF($B7910="","",IFERROR(INDEX('CCA Util %'!$H:$H,MATCH($B7910,'CCA Util %'!$E:$E,0)),""))</f>
        <v/>
      </c>
      <c r="AD7910">
        <f>IF($B7910="","",IFERROR(INDEX('CCA Util %'!$G:$G,MATCH($B7910,'CCA Util %'!$E:$E,0)),""))</f>
        <v/>
      </c>
      <c r="AE7910">
        <f>IF(OR($B7910="",$U7910=""),"",$U7910&amp;" &amp; "&amp;IF(OR($AD7910="",$AD7910=0),"Util NA",$AD7910&amp;" Util"))</f>
        <v/>
      </c>
    </row>
    <row r="7911" ht="15.75" customHeight="1" s="42">
      <c r="A7911" s="41" t="n"/>
      <c r="G7911" s="38" t="n"/>
      <c r="H7911" s="38" t="n"/>
      <c r="I7911" s="38" t="n"/>
      <c r="J7911" s="38" t="n"/>
      <c r="K7911" s="38" t="n"/>
      <c r="L7911" s="38" t="n"/>
      <c r="N7911" s="36">
        <f>IF($B7911="","",IF($C7911="SUPERSTORE","Superstore","DH"))</f>
        <v/>
      </c>
      <c r="O7911" s="36">
        <f>IF($B7911="","",IFERROR(VLOOKUP($B7911,Mapping!$A:$C,2,0),"Not Mapped"))</f>
        <v/>
      </c>
      <c r="P7911" s="36">
        <f>IF($B7911="","",IFERROR(VLOOKUP($B7911,Mapping!$A:$C,3,0),"Not Mapped"))</f>
        <v/>
      </c>
      <c r="Q7911" s="36">
        <f>IF($B7911="","",IFERROR(VLOOKUP($O7911,Leaders!$A:$B,2,0),"Not Mapped"))</f>
        <v/>
      </c>
      <c r="R7911" s="36">
        <f>IF($B7911="","",IF(COUNTIF(Exclusions!$A:$A,$B7911)&gt;0,"Yes","No"))</f>
        <v/>
      </c>
      <c r="S7911" s="38">
        <f>IF($B7911="","",MIN(1,DAY($A7911)/IF($N7911="Superstore",Settings!$B$5,Settings!$B$4)))</f>
        <v/>
      </c>
      <c r="T7911" s="38">
        <f>IF(OR($B7911="",$G7911="",$S7911=0),"",$G7911/$S7911)</f>
        <v/>
      </c>
      <c r="U7911" s="36">
        <f>IF($T7911="","",IF($T7911&lt;Settings!$B$8,"Critical",IF($T7911&lt;Settings!$B$9,"Semi Critical","Non Critical")))</f>
        <v/>
      </c>
      <c r="V7911" s="28" t="n"/>
      <c r="Z7911">
        <f>IF($B7911="","",IFERROR(VLOOKUP($B7911,'Plan HC for CCA'!$A:$B,2,0),""))</f>
        <v/>
      </c>
      <c r="AA7911">
        <f>IF(OR($B7911="",$Z7911=""),"",IF(N($M7911)&lt;$Z7911,"Delta","No Delta"))</f>
        <v/>
      </c>
      <c r="AB7911">
        <f>IF(OR($B7911="",$Z7911=""),"",MAX(0,$Z7911-N($M7911)))</f>
        <v/>
      </c>
      <c r="AC7911" s="46">
        <f>IF($B7911="","",IFERROR(INDEX('CCA Util %'!$H:$H,MATCH($B7911,'CCA Util %'!$E:$E,0)),""))</f>
        <v/>
      </c>
      <c r="AD7911">
        <f>IF($B7911="","",IFERROR(INDEX('CCA Util %'!$G:$G,MATCH($B7911,'CCA Util %'!$E:$E,0)),""))</f>
        <v/>
      </c>
      <c r="AE7911">
        <f>IF(OR($B7911="",$U7911=""),"",$U7911&amp;" &amp; "&amp;IF(OR($AD7911="",$AD7911=0),"Util NA",$AD7911&amp;" Util"))</f>
        <v/>
      </c>
    </row>
    <row r="7912" ht="15.75" customHeight="1" s="42">
      <c r="A7912" s="41" t="n"/>
      <c r="G7912" s="38" t="n"/>
      <c r="H7912" s="38" t="n"/>
      <c r="I7912" s="38" t="n"/>
      <c r="J7912" s="38" t="n"/>
      <c r="K7912" s="38" t="n"/>
      <c r="L7912" s="38" t="n"/>
      <c r="N7912" s="36">
        <f>IF($B7912="","",IF($C7912="SUPERSTORE","Superstore","DH"))</f>
        <v/>
      </c>
      <c r="O7912" s="36">
        <f>IF($B7912="","",IFERROR(VLOOKUP($B7912,Mapping!$A:$C,2,0),"Not Mapped"))</f>
        <v/>
      </c>
      <c r="P7912" s="36">
        <f>IF($B7912="","",IFERROR(VLOOKUP($B7912,Mapping!$A:$C,3,0),"Not Mapped"))</f>
        <v/>
      </c>
      <c r="Q7912" s="36">
        <f>IF($B7912="","",IFERROR(VLOOKUP($O7912,Leaders!$A:$B,2,0),"Not Mapped"))</f>
        <v/>
      </c>
      <c r="R7912" s="36">
        <f>IF($B7912="","",IF(COUNTIF(Exclusions!$A:$A,$B7912)&gt;0,"Yes","No"))</f>
        <v/>
      </c>
      <c r="S7912" s="38">
        <f>IF($B7912="","",MIN(1,DAY($A7912)/IF($N7912="Superstore",Settings!$B$5,Settings!$B$4)))</f>
        <v/>
      </c>
      <c r="T7912" s="38">
        <f>IF(OR($B7912="",$G7912="",$S7912=0),"",$G7912/$S7912)</f>
        <v/>
      </c>
      <c r="U7912" s="36">
        <f>IF($T7912="","",IF($T7912&lt;Settings!$B$8,"Critical",IF($T7912&lt;Settings!$B$9,"Semi Critical","Non Critical")))</f>
        <v/>
      </c>
      <c r="V7912" s="28" t="n"/>
      <c r="Z7912">
        <f>IF($B7912="","",IFERROR(VLOOKUP($B7912,'Plan HC for CCA'!$A:$B,2,0),""))</f>
        <v/>
      </c>
      <c r="AA7912">
        <f>IF(OR($B7912="",$Z7912=""),"",IF(N($M7912)&lt;$Z7912,"Delta","No Delta"))</f>
        <v/>
      </c>
      <c r="AB7912">
        <f>IF(OR($B7912="",$Z7912=""),"",MAX(0,$Z7912-N($M7912)))</f>
        <v/>
      </c>
      <c r="AC7912" s="46">
        <f>IF($B7912="","",IFERROR(INDEX('CCA Util %'!$H:$H,MATCH($B7912,'CCA Util %'!$E:$E,0)),""))</f>
        <v/>
      </c>
      <c r="AD7912">
        <f>IF($B7912="","",IFERROR(INDEX('CCA Util %'!$G:$G,MATCH($B7912,'CCA Util %'!$E:$E,0)),""))</f>
        <v/>
      </c>
      <c r="AE7912">
        <f>IF(OR($B7912="",$U7912=""),"",$U7912&amp;" &amp; "&amp;IF(OR($AD7912="",$AD7912=0),"Util NA",$AD7912&amp;" Util"))</f>
        <v/>
      </c>
    </row>
    <row r="7913" ht="15.75" customHeight="1" s="42">
      <c r="A7913" s="41" t="n"/>
      <c r="G7913" s="38" t="n"/>
      <c r="H7913" s="38" t="n"/>
      <c r="I7913" s="38" t="n"/>
      <c r="J7913" s="38" t="n"/>
      <c r="K7913" s="38" t="n"/>
      <c r="L7913" s="38" t="n"/>
      <c r="N7913" s="36">
        <f>IF($B7913="","",IF($C7913="SUPERSTORE","Superstore","DH"))</f>
        <v/>
      </c>
      <c r="O7913" s="36">
        <f>IF($B7913="","",IFERROR(VLOOKUP($B7913,Mapping!$A:$C,2,0),"Not Mapped"))</f>
        <v/>
      </c>
      <c r="P7913" s="36">
        <f>IF($B7913="","",IFERROR(VLOOKUP($B7913,Mapping!$A:$C,3,0),"Not Mapped"))</f>
        <v/>
      </c>
      <c r="Q7913" s="36">
        <f>IF($B7913="","",IFERROR(VLOOKUP($O7913,Leaders!$A:$B,2,0),"Not Mapped"))</f>
        <v/>
      </c>
      <c r="R7913" s="36">
        <f>IF($B7913="","",IF(COUNTIF(Exclusions!$A:$A,$B7913)&gt;0,"Yes","No"))</f>
        <v/>
      </c>
      <c r="S7913" s="38">
        <f>IF($B7913="","",MIN(1,DAY($A7913)/IF($N7913="Superstore",Settings!$B$5,Settings!$B$4)))</f>
        <v/>
      </c>
      <c r="T7913" s="38">
        <f>IF(OR($B7913="",$G7913="",$S7913=0),"",$G7913/$S7913)</f>
        <v/>
      </c>
      <c r="U7913" s="36">
        <f>IF($T7913="","",IF($T7913&lt;Settings!$B$8,"Critical",IF($T7913&lt;Settings!$B$9,"Semi Critical","Non Critical")))</f>
        <v/>
      </c>
      <c r="V7913" s="28" t="n"/>
      <c r="Z7913">
        <f>IF($B7913="","",IFERROR(VLOOKUP($B7913,'Plan HC for CCA'!$A:$B,2,0),""))</f>
        <v/>
      </c>
      <c r="AA7913">
        <f>IF(OR($B7913="",$Z7913=""),"",IF(N($M7913)&lt;$Z7913,"Delta","No Delta"))</f>
        <v/>
      </c>
      <c r="AB7913">
        <f>IF(OR($B7913="",$Z7913=""),"",MAX(0,$Z7913-N($M7913)))</f>
        <v/>
      </c>
      <c r="AC7913" s="46">
        <f>IF($B7913="","",IFERROR(INDEX('CCA Util %'!$H:$H,MATCH($B7913,'CCA Util %'!$E:$E,0)),""))</f>
        <v/>
      </c>
      <c r="AD7913">
        <f>IF($B7913="","",IFERROR(INDEX('CCA Util %'!$G:$G,MATCH($B7913,'CCA Util %'!$E:$E,0)),""))</f>
        <v/>
      </c>
      <c r="AE7913">
        <f>IF(OR($B7913="",$U7913=""),"",$U7913&amp;" &amp; "&amp;IF(OR($AD7913="",$AD7913=0),"Util NA",$AD7913&amp;" Util"))</f>
        <v/>
      </c>
    </row>
    <row r="7914" ht="15.75" customHeight="1" s="42">
      <c r="A7914" s="41" t="n"/>
      <c r="G7914" s="38" t="n"/>
      <c r="H7914" s="38" t="n"/>
      <c r="I7914" s="38" t="n"/>
      <c r="J7914" s="38" t="n"/>
      <c r="K7914" s="38" t="n"/>
      <c r="L7914" s="38" t="n"/>
      <c r="N7914" s="36">
        <f>IF($B7914="","",IF($C7914="SUPERSTORE","Superstore","DH"))</f>
        <v/>
      </c>
      <c r="O7914" s="36">
        <f>IF($B7914="","",IFERROR(VLOOKUP($B7914,Mapping!$A:$C,2,0),"Not Mapped"))</f>
        <v/>
      </c>
      <c r="P7914" s="36">
        <f>IF($B7914="","",IFERROR(VLOOKUP($B7914,Mapping!$A:$C,3,0),"Not Mapped"))</f>
        <v/>
      </c>
      <c r="Q7914" s="36">
        <f>IF($B7914="","",IFERROR(VLOOKUP($O7914,Leaders!$A:$B,2,0),"Not Mapped"))</f>
        <v/>
      </c>
      <c r="R7914" s="36">
        <f>IF($B7914="","",IF(COUNTIF(Exclusions!$A:$A,$B7914)&gt;0,"Yes","No"))</f>
        <v/>
      </c>
      <c r="S7914" s="38">
        <f>IF($B7914="","",MIN(1,DAY($A7914)/IF($N7914="Superstore",Settings!$B$5,Settings!$B$4)))</f>
        <v/>
      </c>
      <c r="T7914" s="38">
        <f>IF(OR($B7914="",$G7914="",$S7914=0),"",$G7914/$S7914)</f>
        <v/>
      </c>
      <c r="U7914" s="36">
        <f>IF($T7914="","",IF($T7914&lt;Settings!$B$8,"Critical",IF($T7914&lt;Settings!$B$9,"Semi Critical","Non Critical")))</f>
        <v/>
      </c>
      <c r="V7914" s="28" t="n"/>
      <c r="Z7914">
        <f>IF($B7914="","",IFERROR(VLOOKUP($B7914,'Plan HC for CCA'!$A:$B,2,0),""))</f>
        <v/>
      </c>
      <c r="AA7914">
        <f>IF(OR($B7914="",$Z7914=""),"",IF(N($M7914)&lt;$Z7914,"Delta","No Delta"))</f>
        <v/>
      </c>
      <c r="AB7914">
        <f>IF(OR($B7914="",$Z7914=""),"",MAX(0,$Z7914-N($M7914)))</f>
        <v/>
      </c>
      <c r="AC7914" s="46">
        <f>IF($B7914="","",IFERROR(INDEX('CCA Util %'!$H:$H,MATCH($B7914,'CCA Util %'!$E:$E,0)),""))</f>
        <v/>
      </c>
      <c r="AD7914">
        <f>IF($B7914="","",IFERROR(INDEX('CCA Util %'!$G:$G,MATCH($B7914,'CCA Util %'!$E:$E,0)),""))</f>
        <v/>
      </c>
      <c r="AE7914">
        <f>IF(OR($B7914="",$U7914=""),"",$U7914&amp;" &amp; "&amp;IF(OR($AD7914="",$AD7914=0),"Util NA",$AD7914&amp;" Util"))</f>
        <v/>
      </c>
    </row>
    <row r="7915" ht="15.75" customHeight="1" s="42">
      <c r="A7915" s="41" t="n"/>
      <c r="G7915" s="38" t="n"/>
      <c r="H7915" s="38" t="n"/>
      <c r="I7915" s="38" t="n"/>
      <c r="J7915" s="38" t="n"/>
      <c r="K7915" s="38" t="n"/>
      <c r="L7915" s="38" t="n"/>
      <c r="N7915" s="36">
        <f>IF($B7915="","",IF($C7915="SUPERSTORE","Superstore","DH"))</f>
        <v/>
      </c>
      <c r="O7915" s="36">
        <f>IF($B7915="","",IFERROR(VLOOKUP($B7915,Mapping!$A:$C,2,0),"Not Mapped"))</f>
        <v/>
      </c>
      <c r="P7915" s="36">
        <f>IF($B7915="","",IFERROR(VLOOKUP($B7915,Mapping!$A:$C,3,0),"Not Mapped"))</f>
        <v/>
      </c>
      <c r="Q7915" s="36">
        <f>IF($B7915="","",IFERROR(VLOOKUP($O7915,Leaders!$A:$B,2,0),"Not Mapped"))</f>
        <v/>
      </c>
      <c r="R7915" s="36">
        <f>IF($B7915="","",IF(COUNTIF(Exclusions!$A:$A,$B7915)&gt;0,"Yes","No"))</f>
        <v/>
      </c>
      <c r="S7915" s="38">
        <f>IF($B7915="","",MIN(1,DAY($A7915)/IF($N7915="Superstore",Settings!$B$5,Settings!$B$4)))</f>
        <v/>
      </c>
      <c r="T7915" s="38">
        <f>IF(OR($B7915="",$G7915="",$S7915=0),"",$G7915/$S7915)</f>
        <v/>
      </c>
      <c r="U7915" s="36">
        <f>IF($T7915="","",IF($T7915&lt;Settings!$B$8,"Critical",IF($T7915&lt;Settings!$B$9,"Semi Critical","Non Critical")))</f>
        <v/>
      </c>
      <c r="V7915" s="28" t="n"/>
      <c r="Z7915">
        <f>IF($B7915="","",IFERROR(VLOOKUP($B7915,'Plan HC for CCA'!$A:$B,2,0),""))</f>
        <v/>
      </c>
      <c r="AA7915">
        <f>IF(OR($B7915="",$Z7915=""),"",IF(N($M7915)&lt;$Z7915,"Delta","No Delta"))</f>
        <v/>
      </c>
      <c r="AB7915">
        <f>IF(OR($B7915="",$Z7915=""),"",MAX(0,$Z7915-N($M7915)))</f>
        <v/>
      </c>
      <c r="AC7915" s="46">
        <f>IF($B7915="","",IFERROR(INDEX('CCA Util %'!$H:$H,MATCH($B7915,'CCA Util %'!$E:$E,0)),""))</f>
        <v/>
      </c>
      <c r="AD7915">
        <f>IF($B7915="","",IFERROR(INDEX('CCA Util %'!$G:$G,MATCH($B7915,'CCA Util %'!$E:$E,0)),""))</f>
        <v/>
      </c>
      <c r="AE7915">
        <f>IF(OR($B7915="",$U7915=""),"",$U7915&amp;" &amp; "&amp;IF(OR($AD7915="",$AD7915=0),"Util NA",$AD7915&amp;" Util"))</f>
        <v/>
      </c>
    </row>
    <row r="7916" ht="15.75" customHeight="1" s="42">
      <c r="A7916" s="41" t="n"/>
      <c r="G7916" s="38" t="n"/>
      <c r="H7916" s="38" t="n"/>
      <c r="I7916" s="38" t="n"/>
      <c r="J7916" s="38" t="n"/>
      <c r="K7916" s="38" t="n"/>
      <c r="L7916" s="38" t="n"/>
      <c r="N7916" s="36">
        <f>IF($B7916="","",IF($C7916="SUPERSTORE","Superstore","DH"))</f>
        <v/>
      </c>
      <c r="O7916" s="36">
        <f>IF($B7916="","",IFERROR(VLOOKUP($B7916,Mapping!$A:$C,2,0),"Not Mapped"))</f>
        <v/>
      </c>
      <c r="P7916" s="36">
        <f>IF($B7916="","",IFERROR(VLOOKUP($B7916,Mapping!$A:$C,3,0),"Not Mapped"))</f>
        <v/>
      </c>
      <c r="Q7916" s="36">
        <f>IF($B7916="","",IFERROR(VLOOKUP($O7916,Leaders!$A:$B,2,0),"Not Mapped"))</f>
        <v/>
      </c>
      <c r="R7916" s="36">
        <f>IF($B7916="","",IF(COUNTIF(Exclusions!$A:$A,$B7916)&gt;0,"Yes","No"))</f>
        <v/>
      </c>
      <c r="S7916" s="38">
        <f>IF($B7916="","",MIN(1,DAY($A7916)/IF($N7916="Superstore",Settings!$B$5,Settings!$B$4)))</f>
        <v/>
      </c>
      <c r="T7916" s="38">
        <f>IF(OR($B7916="",$G7916="",$S7916=0),"",$G7916/$S7916)</f>
        <v/>
      </c>
      <c r="U7916" s="36">
        <f>IF($T7916="","",IF($T7916&lt;Settings!$B$8,"Critical",IF($T7916&lt;Settings!$B$9,"Semi Critical","Non Critical")))</f>
        <v/>
      </c>
      <c r="V7916" s="28" t="n"/>
      <c r="Z7916">
        <f>IF($B7916="","",IFERROR(VLOOKUP($B7916,'Plan HC for CCA'!$A:$B,2,0),""))</f>
        <v/>
      </c>
      <c r="AA7916">
        <f>IF(OR($B7916="",$Z7916=""),"",IF(N($M7916)&lt;$Z7916,"Delta","No Delta"))</f>
        <v/>
      </c>
      <c r="AB7916">
        <f>IF(OR($B7916="",$Z7916=""),"",MAX(0,$Z7916-N($M7916)))</f>
        <v/>
      </c>
      <c r="AC7916" s="46">
        <f>IF($B7916="","",IFERROR(INDEX('CCA Util %'!$H:$H,MATCH($B7916,'CCA Util %'!$E:$E,0)),""))</f>
        <v/>
      </c>
      <c r="AD7916">
        <f>IF($B7916="","",IFERROR(INDEX('CCA Util %'!$G:$G,MATCH($B7916,'CCA Util %'!$E:$E,0)),""))</f>
        <v/>
      </c>
      <c r="AE7916">
        <f>IF(OR($B7916="",$U7916=""),"",$U7916&amp;" &amp; "&amp;IF(OR($AD7916="",$AD7916=0),"Util NA",$AD7916&amp;" Util"))</f>
        <v/>
      </c>
    </row>
    <row r="7917" ht="15.75" customHeight="1" s="42">
      <c r="A7917" s="41" t="n"/>
      <c r="G7917" s="38" t="n"/>
      <c r="H7917" s="38" t="n"/>
      <c r="I7917" s="38" t="n"/>
      <c r="J7917" s="38" t="n"/>
      <c r="K7917" s="38" t="n"/>
      <c r="L7917" s="38" t="n"/>
      <c r="N7917" s="36">
        <f>IF($B7917="","",IF($C7917="SUPERSTORE","Superstore","DH"))</f>
        <v/>
      </c>
      <c r="O7917" s="36">
        <f>IF($B7917="","",IFERROR(VLOOKUP($B7917,Mapping!$A:$C,2,0),"Not Mapped"))</f>
        <v/>
      </c>
      <c r="P7917" s="36">
        <f>IF($B7917="","",IFERROR(VLOOKUP($B7917,Mapping!$A:$C,3,0),"Not Mapped"))</f>
        <v/>
      </c>
      <c r="Q7917" s="36">
        <f>IF($B7917="","",IFERROR(VLOOKUP($O7917,Leaders!$A:$B,2,0),"Not Mapped"))</f>
        <v/>
      </c>
      <c r="R7917" s="36">
        <f>IF($B7917="","",IF(COUNTIF(Exclusions!$A:$A,$B7917)&gt;0,"Yes","No"))</f>
        <v/>
      </c>
      <c r="S7917" s="38">
        <f>IF($B7917="","",MIN(1,DAY($A7917)/IF($N7917="Superstore",Settings!$B$5,Settings!$B$4)))</f>
        <v/>
      </c>
      <c r="T7917" s="38">
        <f>IF(OR($B7917="",$G7917="",$S7917=0),"",$G7917/$S7917)</f>
        <v/>
      </c>
      <c r="U7917" s="36">
        <f>IF($T7917="","",IF($T7917&lt;Settings!$B$8,"Critical",IF($T7917&lt;Settings!$B$9,"Semi Critical","Non Critical")))</f>
        <v/>
      </c>
      <c r="V7917" s="28" t="n"/>
      <c r="Z7917">
        <f>IF($B7917="","",IFERROR(VLOOKUP($B7917,'Plan HC for CCA'!$A:$B,2,0),""))</f>
        <v/>
      </c>
      <c r="AA7917">
        <f>IF(OR($B7917="",$Z7917=""),"",IF(N($M7917)&lt;$Z7917,"Delta","No Delta"))</f>
        <v/>
      </c>
      <c r="AB7917">
        <f>IF(OR($B7917="",$Z7917=""),"",MAX(0,$Z7917-N($M7917)))</f>
        <v/>
      </c>
      <c r="AC7917" s="46">
        <f>IF($B7917="","",IFERROR(INDEX('CCA Util %'!$H:$H,MATCH($B7917,'CCA Util %'!$E:$E,0)),""))</f>
        <v/>
      </c>
      <c r="AD7917">
        <f>IF($B7917="","",IFERROR(INDEX('CCA Util %'!$G:$G,MATCH($B7917,'CCA Util %'!$E:$E,0)),""))</f>
        <v/>
      </c>
      <c r="AE7917">
        <f>IF(OR($B7917="",$U7917=""),"",$U7917&amp;" &amp; "&amp;IF(OR($AD7917="",$AD7917=0),"Util NA",$AD7917&amp;" Util"))</f>
        <v/>
      </c>
    </row>
    <row r="7918" ht="15.75" customHeight="1" s="42">
      <c r="A7918" s="41" t="n"/>
      <c r="G7918" s="38" t="n"/>
      <c r="H7918" s="38" t="n"/>
      <c r="I7918" s="38" t="n"/>
      <c r="J7918" s="38" t="n"/>
      <c r="K7918" s="38" t="n"/>
      <c r="L7918" s="38" t="n"/>
      <c r="N7918" s="36">
        <f>IF($B7918="","",IF($C7918="SUPERSTORE","Superstore","DH"))</f>
        <v/>
      </c>
      <c r="O7918" s="36">
        <f>IF($B7918="","",IFERROR(VLOOKUP($B7918,Mapping!$A:$C,2,0),"Not Mapped"))</f>
        <v/>
      </c>
      <c r="P7918" s="36">
        <f>IF($B7918="","",IFERROR(VLOOKUP($B7918,Mapping!$A:$C,3,0),"Not Mapped"))</f>
        <v/>
      </c>
      <c r="Q7918" s="36">
        <f>IF($B7918="","",IFERROR(VLOOKUP($O7918,Leaders!$A:$B,2,0),"Not Mapped"))</f>
        <v/>
      </c>
      <c r="R7918" s="36">
        <f>IF($B7918="","",IF(COUNTIF(Exclusions!$A:$A,$B7918)&gt;0,"Yes","No"))</f>
        <v/>
      </c>
      <c r="S7918" s="38">
        <f>IF($B7918="","",MIN(1,DAY($A7918)/IF($N7918="Superstore",Settings!$B$5,Settings!$B$4)))</f>
        <v/>
      </c>
      <c r="T7918" s="38">
        <f>IF(OR($B7918="",$G7918="",$S7918=0),"",$G7918/$S7918)</f>
        <v/>
      </c>
      <c r="U7918" s="36">
        <f>IF($T7918="","",IF($T7918&lt;Settings!$B$8,"Critical",IF($T7918&lt;Settings!$B$9,"Semi Critical","Non Critical")))</f>
        <v/>
      </c>
      <c r="V7918" s="28" t="n"/>
      <c r="Z7918">
        <f>IF($B7918="","",IFERROR(VLOOKUP($B7918,'Plan HC for CCA'!$A:$B,2,0),""))</f>
        <v/>
      </c>
      <c r="AA7918">
        <f>IF(OR($B7918="",$Z7918=""),"",IF(N($M7918)&lt;$Z7918,"Delta","No Delta"))</f>
        <v/>
      </c>
      <c r="AB7918">
        <f>IF(OR($B7918="",$Z7918=""),"",MAX(0,$Z7918-N($M7918)))</f>
        <v/>
      </c>
      <c r="AC7918" s="46">
        <f>IF($B7918="","",IFERROR(INDEX('CCA Util %'!$H:$H,MATCH($B7918,'CCA Util %'!$E:$E,0)),""))</f>
        <v/>
      </c>
      <c r="AD7918">
        <f>IF($B7918="","",IFERROR(INDEX('CCA Util %'!$G:$G,MATCH($B7918,'CCA Util %'!$E:$E,0)),""))</f>
        <v/>
      </c>
      <c r="AE7918">
        <f>IF(OR($B7918="",$U7918=""),"",$U7918&amp;" &amp; "&amp;IF(OR($AD7918="",$AD7918=0),"Util NA",$AD7918&amp;" Util"))</f>
        <v/>
      </c>
    </row>
    <row r="7919" ht="15.75" customHeight="1" s="42">
      <c r="A7919" s="41" t="n"/>
      <c r="G7919" s="38" t="n"/>
      <c r="H7919" s="38" t="n"/>
      <c r="I7919" s="38" t="n"/>
      <c r="J7919" s="38" t="n"/>
      <c r="K7919" s="38" t="n"/>
      <c r="L7919" s="38" t="n"/>
      <c r="N7919" s="36">
        <f>IF($B7919="","",IF($C7919="SUPERSTORE","Superstore","DH"))</f>
        <v/>
      </c>
      <c r="O7919" s="36">
        <f>IF($B7919="","",IFERROR(VLOOKUP($B7919,Mapping!$A:$C,2,0),"Not Mapped"))</f>
        <v/>
      </c>
      <c r="P7919" s="36">
        <f>IF($B7919="","",IFERROR(VLOOKUP($B7919,Mapping!$A:$C,3,0),"Not Mapped"))</f>
        <v/>
      </c>
      <c r="Q7919" s="36">
        <f>IF($B7919="","",IFERROR(VLOOKUP($O7919,Leaders!$A:$B,2,0),"Not Mapped"))</f>
        <v/>
      </c>
      <c r="R7919" s="36">
        <f>IF($B7919="","",IF(COUNTIF(Exclusions!$A:$A,$B7919)&gt;0,"Yes","No"))</f>
        <v/>
      </c>
      <c r="S7919" s="38">
        <f>IF($B7919="","",MIN(1,DAY($A7919)/IF($N7919="Superstore",Settings!$B$5,Settings!$B$4)))</f>
        <v/>
      </c>
      <c r="T7919" s="38">
        <f>IF(OR($B7919="",$G7919="",$S7919=0),"",$G7919/$S7919)</f>
        <v/>
      </c>
      <c r="U7919" s="36">
        <f>IF($T7919="","",IF($T7919&lt;Settings!$B$8,"Critical",IF($T7919&lt;Settings!$B$9,"Semi Critical","Non Critical")))</f>
        <v/>
      </c>
      <c r="V7919" s="28" t="n"/>
      <c r="Z7919">
        <f>IF($B7919="","",IFERROR(VLOOKUP($B7919,'Plan HC for CCA'!$A:$B,2,0),""))</f>
        <v/>
      </c>
      <c r="AA7919">
        <f>IF(OR($B7919="",$Z7919=""),"",IF(N($M7919)&lt;$Z7919,"Delta","No Delta"))</f>
        <v/>
      </c>
      <c r="AB7919">
        <f>IF(OR($B7919="",$Z7919=""),"",MAX(0,$Z7919-N($M7919)))</f>
        <v/>
      </c>
      <c r="AC7919" s="46">
        <f>IF($B7919="","",IFERROR(INDEX('CCA Util %'!$H:$H,MATCH($B7919,'CCA Util %'!$E:$E,0)),""))</f>
        <v/>
      </c>
      <c r="AD7919">
        <f>IF($B7919="","",IFERROR(INDEX('CCA Util %'!$G:$G,MATCH($B7919,'CCA Util %'!$E:$E,0)),""))</f>
        <v/>
      </c>
      <c r="AE7919">
        <f>IF(OR($B7919="",$U7919=""),"",$U7919&amp;" &amp; "&amp;IF(OR($AD7919="",$AD7919=0),"Util NA",$AD7919&amp;" Util"))</f>
        <v/>
      </c>
    </row>
    <row r="7920" ht="15.75" customHeight="1" s="42">
      <c r="A7920" s="41" t="n"/>
      <c r="G7920" s="38" t="n"/>
      <c r="H7920" s="38" t="n"/>
      <c r="I7920" s="38" t="n"/>
      <c r="J7920" s="38" t="n"/>
      <c r="K7920" s="38" t="n"/>
      <c r="L7920" s="38" t="n"/>
      <c r="N7920" s="36">
        <f>IF($B7920="","",IF($C7920="SUPERSTORE","Superstore","DH"))</f>
        <v/>
      </c>
      <c r="O7920" s="36">
        <f>IF($B7920="","",IFERROR(VLOOKUP($B7920,Mapping!$A:$C,2,0),"Not Mapped"))</f>
        <v/>
      </c>
      <c r="P7920" s="36">
        <f>IF($B7920="","",IFERROR(VLOOKUP($B7920,Mapping!$A:$C,3,0),"Not Mapped"))</f>
        <v/>
      </c>
      <c r="Q7920" s="36">
        <f>IF($B7920="","",IFERROR(VLOOKUP($O7920,Leaders!$A:$B,2,0),"Not Mapped"))</f>
        <v/>
      </c>
      <c r="R7920" s="36">
        <f>IF($B7920="","",IF(COUNTIF(Exclusions!$A:$A,$B7920)&gt;0,"Yes","No"))</f>
        <v/>
      </c>
      <c r="S7920" s="38">
        <f>IF($B7920="","",MIN(1,DAY($A7920)/IF($N7920="Superstore",Settings!$B$5,Settings!$B$4)))</f>
        <v/>
      </c>
      <c r="T7920" s="38">
        <f>IF(OR($B7920="",$G7920="",$S7920=0),"",$G7920/$S7920)</f>
        <v/>
      </c>
      <c r="U7920" s="36">
        <f>IF($T7920="","",IF($T7920&lt;Settings!$B$8,"Critical",IF($T7920&lt;Settings!$B$9,"Semi Critical","Non Critical")))</f>
        <v/>
      </c>
      <c r="V7920" s="28" t="n"/>
      <c r="Z7920">
        <f>IF($B7920="","",IFERROR(VLOOKUP($B7920,'Plan HC for CCA'!$A:$B,2,0),""))</f>
        <v/>
      </c>
      <c r="AA7920">
        <f>IF(OR($B7920="",$Z7920=""),"",IF(N($M7920)&lt;$Z7920,"Delta","No Delta"))</f>
        <v/>
      </c>
      <c r="AB7920">
        <f>IF(OR($B7920="",$Z7920=""),"",MAX(0,$Z7920-N($M7920)))</f>
        <v/>
      </c>
      <c r="AC7920" s="46">
        <f>IF($B7920="","",IFERROR(INDEX('CCA Util %'!$H:$H,MATCH($B7920,'CCA Util %'!$E:$E,0)),""))</f>
        <v/>
      </c>
      <c r="AD7920">
        <f>IF($B7920="","",IFERROR(INDEX('CCA Util %'!$G:$G,MATCH($B7920,'CCA Util %'!$E:$E,0)),""))</f>
        <v/>
      </c>
      <c r="AE7920">
        <f>IF(OR($B7920="",$U7920=""),"",$U7920&amp;" &amp; "&amp;IF(OR($AD7920="",$AD7920=0),"Util NA",$AD7920&amp;" Util"))</f>
        <v/>
      </c>
    </row>
    <row r="7921" ht="15.75" customHeight="1" s="42">
      <c r="A7921" s="41" t="n"/>
      <c r="G7921" s="38" t="n"/>
      <c r="H7921" s="38" t="n"/>
      <c r="I7921" s="38" t="n"/>
      <c r="J7921" s="38" t="n"/>
      <c r="K7921" s="38" t="n"/>
      <c r="L7921" s="38" t="n"/>
      <c r="N7921" s="36">
        <f>IF($B7921="","",IF($C7921="SUPERSTORE","Superstore","DH"))</f>
        <v/>
      </c>
      <c r="O7921" s="36">
        <f>IF($B7921="","",IFERROR(VLOOKUP($B7921,Mapping!$A:$C,2,0),"Not Mapped"))</f>
        <v/>
      </c>
      <c r="P7921" s="36">
        <f>IF($B7921="","",IFERROR(VLOOKUP($B7921,Mapping!$A:$C,3,0),"Not Mapped"))</f>
        <v/>
      </c>
      <c r="Q7921" s="36">
        <f>IF($B7921="","",IFERROR(VLOOKUP($O7921,Leaders!$A:$B,2,0),"Not Mapped"))</f>
        <v/>
      </c>
      <c r="R7921" s="36">
        <f>IF($B7921="","",IF(COUNTIF(Exclusions!$A:$A,$B7921)&gt;0,"Yes","No"))</f>
        <v/>
      </c>
      <c r="S7921" s="38">
        <f>IF($B7921="","",MIN(1,DAY($A7921)/IF($N7921="Superstore",Settings!$B$5,Settings!$B$4)))</f>
        <v/>
      </c>
      <c r="T7921" s="38">
        <f>IF(OR($B7921="",$G7921="",$S7921=0),"",$G7921/$S7921)</f>
        <v/>
      </c>
      <c r="U7921" s="36">
        <f>IF($T7921="","",IF($T7921&lt;Settings!$B$8,"Critical",IF($T7921&lt;Settings!$B$9,"Semi Critical","Non Critical")))</f>
        <v/>
      </c>
      <c r="V7921" s="28" t="n"/>
      <c r="Z7921">
        <f>IF($B7921="","",IFERROR(VLOOKUP($B7921,'Plan HC for CCA'!$A:$B,2,0),""))</f>
        <v/>
      </c>
      <c r="AA7921">
        <f>IF(OR($B7921="",$Z7921=""),"",IF(N($M7921)&lt;$Z7921,"Delta","No Delta"))</f>
        <v/>
      </c>
      <c r="AB7921">
        <f>IF(OR($B7921="",$Z7921=""),"",MAX(0,$Z7921-N($M7921)))</f>
        <v/>
      </c>
      <c r="AC7921" s="46">
        <f>IF($B7921="","",IFERROR(INDEX('CCA Util %'!$H:$H,MATCH($B7921,'CCA Util %'!$E:$E,0)),""))</f>
        <v/>
      </c>
      <c r="AD7921">
        <f>IF($B7921="","",IFERROR(INDEX('CCA Util %'!$G:$G,MATCH($B7921,'CCA Util %'!$E:$E,0)),""))</f>
        <v/>
      </c>
      <c r="AE7921">
        <f>IF(OR($B7921="",$U7921=""),"",$U7921&amp;" &amp; "&amp;IF(OR($AD7921="",$AD7921=0),"Util NA",$AD7921&amp;" Util"))</f>
        <v/>
      </c>
    </row>
    <row r="7922" ht="15.75" customHeight="1" s="42">
      <c r="A7922" s="41" t="n"/>
      <c r="G7922" s="38" t="n"/>
      <c r="H7922" s="38" t="n"/>
      <c r="I7922" s="38" t="n"/>
      <c r="J7922" s="38" t="n"/>
      <c r="K7922" s="38" t="n"/>
      <c r="L7922" s="38" t="n"/>
      <c r="N7922" s="36">
        <f>IF($B7922="","",IF($C7922="SUPERSTORE","Superstore","DH"))</f>
        <v/>
      </c>
      <c r="O7922" s="36">
        <f>IF($B7922="","",IFERROR(VLOOKUP($B7922,Mapping!$A:$C,2,0),"Not Mapped"))</f>
        <v/>
      </c>
      <c r="P7922" s="36">
        <f>IF($B7922="","",IFERROR(VLOOKUP($B7922,Mapping!$A:$C,3,0),"Not Mapped"))</f>
        <v/>
      </c>
      <c r="Q7922" s="36">
        <f>IF($B7922="","",IFERROR(VLOOKUP($O7922,Leaders!$A:$B,2,0),"Not Mapped"))</f>
        <v/>
      </c>
      <c r="R7922" s="36">
        <f>IF($B7922="","",IF(COUNTIF(Exclusions!$A:$A,$B7922)&gt;0,"Yes","No"))</f>
        <v/>
      </c>
      <c r="S7922" s="38">
        <f>IF($B7922="","",MIN(1,DAY($A7922)/IF($N7922="Superstore",Settings!$B$5,Settings!$B$4)))</f>
        <v/>
      </c>
      <c r="T7922" s="38">
        <f>IF(OR($B7922="",$G7922="",$S7922=0),"",$G7922/$S7922)</f>
        <v/>
      </c>
      <c r="U7922" s="36">
        <f>IF($T7922="","",IF($T7922&lt;Settings!$B$8,"Critical",IF($T7922&lt;Settings!$B$9,"Semi Critical","Non Critical")))</f>
        <v/>
      </c>
      <c r="V7922" s="28" t="n"/>
      <c r="Z7922">
        <f>IF($B7922="","",IFERROR(VLOOKUP($B7922,'Plan HC for CCA'!$A:$B,2,0),""))</f>
        <v/>
      </c>
      <c r="AA7922">
        <f>IF(OR($B7922="",$Z7922=""),"",IF(N($M7922)&lt;$Z7922,"Delta","No Delta"))</f>
        <v/>
      </c>
      <c r="AB7922">
        <f>IF(OR($B7922="",$Z7922=""),"",MAX(0,$Z7922-N($M7922)))</f>
        <v/>
      </c>
      <c r="AC7922" s="46">
        <f>IF($B7922="","",IFERROR(INDEX('CCA Util %'!$H:$H,MATCH($B7922,'CCA Util %'!$E:$E,0)),""))</f>
        <v/>
      </c>
      <c r="AD7922">
        <f>IF($B7922="","",IFERROR(INDEX('CCA Util %'!$G:$G,MATCH($B7922,'CCA Util %'!$E:$E,0)),""))</f>
        <v/>
      </c>
      <c r="AE7922">
        <f>IF(OR($B7922="",$U7922=""),"",$U7922&amp;" &amp; "&amp;IF(OR($AD7922="",$AD7922=0),"Util NA",$AD7922&amp;" Util"))</f>
        <v/>
      </c>
    </row>
    <row r="7923" ht="15.75" customHeight="1" s="42">
      <c r="A7923" s="41" t="n"/>
      <c r="G7923" s="38" t="n"/>
      <c r="H7923" s="38" t="n"/>
      <c r="I7923" s="38" t="n"/>
      <c r="J7923" s="38" t="n"/>
      <c r="K7923" s="38" t="n"/>
      <c r="L7923" s="38" t="n"/>
      <c r="N7923" s="36">
        <f>IF($B7923="","",IF($C7923="SUPERSTORE","Superstore","DH"))</f>
        <v/>
      </c>
      <c r="O7923" s="36">
        <f>IF($B7923="","",IFERROR(VLOOKUP($B7923,Mapping!$A:$C,2,0),"Not Mapped"))</f>
        <v/>
      </c>
      <c r="P7923" s="36">
        <f>IF($B7923="","",IFERROR(VLOOKUP($B7923,Mapping!$A:$C,3,0),"Not Mapped"))</f>
        <v/>
      </c>
      <c r="Q7923" s="36">
        <f>IF($B7923="","",IFERROR(VLOOKUP($O7923,Leaders!$A:$B,2,0),"Not Mapped"))</f>
        <v/>
      </c>
      <c r="R7923" s="36">
        <f>IF($B7923="","",IF(COUNTIF(Exclusions!$A:$A,$B7923)&gt;0,"Yes","No"))</f>
        <v/>
      </c>
      <c r="S7923" s="38">
        <f>IF($B7923="","",MIN(1,DAY($A7923)/IF($N7923="Superstore",Settings!$B$5,Settings!$B$4)))</f>
        <v/>
      </c>
      <c r="T7923" s="38">
        <f>IF(OR($B7923="",$G7923="",$S7923=0),"",$G7923/$S7923)</f>
        <v/>
      </c>
      <c r="U7923" s="36">
        <f>IF($T7923="","",IF($T7923&lt;Settings!$B$8,"Critical",IF($T7923&lt;Settings!$B$9,"Semi Critical","Non Critical")))</f>
        <v/>
      </c>
      <c r="V7923" s="28" t="n"/>
      <c r="Z7923">
        <f>IF($B7923="","",IFERROR(VLOOKUP($B7923,'Plan HC for CCA'!$A:$B,2,0),""))</f>
        <v/>
      </c>
      <c r="AA7923">
        <f>IF(OR($B7923="",$Z7923=""),"",IF(N($M7923)&lt;$Z7923,"Delta","No Delta"))</f>
        <v/>
      </c>
      <c r="AB7923">
        <f>IF(OR($B7923="",$Z7923=""),"",MAX(0,$Z7923-N($M7923)))</f>
        <v/>
      </c>
      <c r="AC7923" s="46">
        <f>IF($B7923="","",IFERROR(INDEX('CCA Util %'!$H:$H,MATCH($B7923,'CCA Util %'!$E:$E,0)),""))</f>
        <v/>
      </c>
      <c r="AD7923">
        <f>IF($B7923="","",IFERROR(INDEX('CCA Util %'!$G:$G,MATCH($B7923,'CCA Util %'!$E:$E,0)),""))</f>
        <v/>
      </c>
      <c r="AE7923">
        <f>IF(OR($B7923="",$U7923=""),"",$U7923&amp;" &amp; "&amp;IF(OR($AD7923="",$AD7923=0),"Util NA",$AD7923&amp;" Util"))</f>
        <v/>
      </c>
    </row>
    <row r="7924" ht="15.75" customHeight="1" s="42">
      <c r="A7924" s="41" t="n"/>
      <c r="G7924" s="38" t="n"/>
      <c r="H7924" s="38" t="n"/>
      <c r="I7924" s="38" t="n"/>
      <c r="J7924" s="38" t="n"/>
      <c r="K7924" s="38" t="n"/>
      <c r="L7924" s="38" t="n"/>
      <c r="N7924" s="36">
        <f>IF($B7924="","",IF($C7924="SUPERSTORE","Superstore","DH"))</f>
        <v/>
      </c>
      <c r="O7924" s="36">
        <f>IF($B7924="","",IFERROR(VLOOKUP($B7924,Mapping!$A:$C,2,0),"Not Mapped"))</f>
        <v/>
      </c>
      <c r="P7924" s="36">
        <f>IF($B7924="","",IFERROR(VLOOKUP($B7924,Mapping!$A:$C,3,0),"Not Mapped"))</f>
        <v/>
      </c>
      <c r="Q7924" s="36">
        <f>IF($B7924="","",IFERROR(VLOOKUP($O7924,Leaders!$A:$B,2,0),"Not Mapped"))</f>
        <v/>
      </c>
      <c r="R7924" s="36">
        <f>IF($B7924="","",IF(COUNTIF(Exclusions!$A:$A,$B7924)&gt;0,"Yes","No"))</f>
        <v/>
      </c>
      <c r="S7924" s="38">
        <f>IF($B7924="","",MIN(1,DAY($A7924)/IF($N7924="Superstore",Settings!$B$5,Settings!$B$4)))</f>
        <v/>
      </c>
      <c r="T7924" s="38">
        <f>IF(OR($B7924="",$G7924="",$S7924=0),"",$G7924/$S7924)</f>
        <v/>
      </c>
      <c r="U7924" s="36">
        <f>IF($T7924="","",IF($T7924&lt;Settings!$B$8,"Critical",IF($T7924&lt;Settings!$B$9,"Semi Critical","Non Critical")))</f>
        <v/>
      </c>
      <c r="V7924" s="28" t="n"/>
      <c r="Z7924">
        <f>IF($B7924="","",IFERROR(VLOOKUP($B7924,'Plan HC for CCA'!$A:$B,2,0),""))</f>
        <v/>
      </c>
      <c r="AA7924">
        <f>IF(OR($B7924="",$Z7924=""),"",IF(N($M7924)&lt;$Z7924,"Delta","No Delta"))</f>
        <v/>
      </c>
      <c r="AB7924">
        <f>IF(OR($B7924="",$Z7924=""),"",MAX(0,$Z7924-N($M7924)))</f>
        <v/>
      </c>
      <c r="AC7924" s="46">
        <f>IF($B7924="","",IFERROR(INDEX('CCA Util %'!$H:$H,MATCH($B7924,'CCA Util %'!$E:$E,0)),""))</f>
        <v/>
      </c>
      <c r="AD7924">
        <f>IF($B7924="","",IFERROR(INDEX('CCA Util %'!$G:$G,MATCH($B7924,'CCA Util %'!$E:$E,0)),""))</f>
        <v/>
      </c>
      <c r="AE7924">
        <f>IF(OR($B7924="",$U7924=""),"",$U7924&amp;" &amp; "&amp;IF(OR($AD7924="",$AD7924=0),"Util NA",$AD7924&amp;" Util"))</f>
        <v/>
      </c>
    </row>
    <row r="7925" ht="15.75" customHeight="1" s="42">
      <c r="A7925" s="41" t="n"/>
      <c r="G7925" s="38" t="n"/>
      <c r="H7925" s="38" t="n"/>
      <c r="I7925" s="38" t="n"/>
      <c r="J7925" s="38" t="n"/>
      <c r="K7925" s="38" t="n"/>
      <c r="L7925" s="38" t="n"/>
      <c r="N7925" s="36">
        <f>IF($B7925="","",IF($C7925="SUPERSTORE","Superstore","DH"))</f>
        <v/>
      </c>
      <c r="O7925" s="36">
        <f>IF($B7925="","",IFERROR(VLOOKUP($B7925,Mapping!$A:$C,2,0),"Not Mapped"))</f>
        <v/>
      </c>
      <c r="P7925" s="36">
        <f>IF($B7925="","",IFERROR(VLOOKUP($B7925,Mapping!$A:$C,3,0),"Not Mapped"))</f>
        <v/>
      </c>
      <c r="Q7925" s="36">
        <f>IF($B7925="","",IFERROR(VLOOKUP($O7925,Leaders!$A:$B,2,0),"Not Mapped"))</f>
        <v/>
      </c>
      <c r="R7925" s="36">
        <f>IF($B7925="","",IF(COUNTIF(Exclusions!$A:$A,$B7925)&gt;0,"Yes","No"))</f>
        <v/>
      </c>
      <c r="S7925" s="38">
        <f>IF($B7925="","",MIN(1,DAY($A7925)/IF($N7925="Superstore",Settings!$B$5,Settings!$B$4)))</f>
        <v/>
      </c>
      <c r="T7925" s="38">
        <f>IF(OR($B7925="",$G7925="",$S7925=0),"",$G7925/$S7925)</f>
        <v/>
      </c>
      <c r="U7925" s="36">
        <f>IF($T7925="","",IF($T7925&lt;Settings!$B$8,"Critical",IF($T7925&lt;Settings!$B$9,"Semi Critical","Non Critical")))</f>
        <v/>
      </c>
      <c r="V7925" s="28" t="n"/>
      <c r="Z7925">
        <f>IF($B7925="","",IFERROR(VLOOKUP($B7925,'Plan HC for CCA'!$A:$B,2,0),""))</f>
        <v/>
      </c>
      <c r="AA7925">
        <f>IF(OR($B7925="",$Z7925=""),"",IF(N($M7925)&lt;$Z7925,"Delta","No Delta"))</f>
        <v/>
      </c>
      <c r="AB7925">
        <f>IF(OR($B7925="",$Z7925=""),"",MAX(0,$Z7925-N($M7925)))</f>
        <v/>
      </c>
      <c r="AC7925" s="46">
        <f>IF($B7925="","",IFERROR(INDEX('CCA Util %'!$H:$H,MATCH($B7925,'CCA Util %'!$E:$E,0)),""))</f>
        <v/>
      </c>
      <c r="AD7925">
        <f>IF($B7925="","",IFERROR(INDEX('CCA Util %'!$G:$G,MATCH($B7925,'CCA Util %'!$E:$E,0)),""))</f>
        <v/>
      </c>
      <c r="AE7925">
        <f>IF(OR($B7925="",$U7925=""),"",$U7925&amp;" &amp; "&amp;IF(OR($AD7925="",$AD7925=0),"Util NA",$AD7925&amp;" Util"))</f>
        <v/>
      </c>
    </row>
    <row r="7926" ht="15.75" customHeight="1" s="42">
      <c r="A7926" s="41" t="n"/>
      <c r="G7926" s="38" t="n"/>
      <c r="H7926" s="38" t="n"/>
      <c r="I7926" s="38" t="n"/>
      <c r="J7926" s="38" t="n"/>
      <c r="K7926" s="38" t="n"/>
      <c r="L7926" s="38" t="n"/>
      <c r="N7926" s="36">
        <f>IF($B7926="","",IF($C7926="SUPERSTORE","Superstore","DH"))</f>
        <v/>
      </c>
      <c r="O7926" s="36">
        <f>IF($B7926="","",IFERROR(VLOOKUP($B7926,Mapping!$A:$C,2,0),"Not Mapped"))</f>
        <v/>
      </c>
      <c r="P7926" s="36">
        <f>IF($B7926="","",IFERROR(VLOOKUP($B7926,Mapping!$A:$C,3,0),"Not Mapped"))</f>
        <v/>
      </c>
      <c r="Q7926" s="36">
        <f>IF($B7926="","",IFERROR(VLOOKUP($O7926,Leaders!$A:$B,2,0),"Not Mapped"))</f>
        <v/>
      </c>
      <c r="R7926" s="36">
        <f>IF($B7926="","",IF(COUNTIF(Exclusions!$A:$A,$B7926)&gt;0,"Yes","No"))</f>
        <v/>
      </c>
      <c r="S7926" s="38">
        <f>IF($B7926="","",MIN(1,DAY($A7926)/IF($N7926="Superstore",Settings!$B$5,Settings!$B$4)))</f>
        <v/>
      </c>
      <c r="T7926" s="38">
        <f>IF(OR($B7926="",$G7926="",$S7926=0),"",$G7926/$S7926)</f>
        <v/>
      </c>
      <c r="U7926" s="36">
        <f>IF($T7926="","",IF($T7926&lt;Settings!$B$8,"Critical",IF($T7926&lt;Settings!$B$9,"Semi Critical","Non Critical")))</f>
        <v/>
      </c>
      <c r="V7926" s="28" t="n"/>
      <c r="Z7926">
        <f>IF($B7926="","",IFERROR(VLOOKUP($B7926,'Plan HC for CCA'!$A:$B,2,0),""))</f>
        <v/>
      </c>
      <c r="AA7926">
        <f>IF(OR($B7926="",$Z7926=""),"",IF(N($M7926)&lt;$Z7926,"Delta","No Delta"))</f>
        <v/>
      </c>
      <c r="AB7926">
        <f>IF(OR($B7926="",$Z7926=""),"",MAX(0,$Z7926-N($M7926)))</f>
        <v/>
      </c>
      <c r="AC7926" s="46">
        <f>IF($B7926="","",IFERROR(INDEX('CCA Util %'!$H:$H,MATCH($B7926,'CCA Util %'!$E:$E,0)),""))</f>
        <v/>
      </c>
      <c r="AD7926">
        <f>IF($B7926="","",IFERROR(INDEX('CCA Util %'!$G:$G,MATCH($B7926,'CCA Util %'!$E:$E,0)),""))</f>
        <v/>
      </c>
      <c r="AE7926">
        <f>IF(OR($B7926="",$U7926=""),"",$U7926&amp;" &amp; "&amp;IF(OR($AD7926="",$AD7926=0),"Util NA",$AD7926&amp;" Util"))</f>
        <v/>
      </c>
    </row>
    <row r="7927" ht="15.75" customHeight="1" s="42">
      <c r="A7927" s="41" t="n"/>
      <c r="G7927" s="38" t="n"/>
      <c r="H7927" s="38" t="n"/>
      <c r="I7927" s="38" t="n"/>
      <c r="J7927" s="38" t="n"/>
      <c r="K7927" s="38" t="n"/>
      <c r="L7927" s="38" t="n"/>
      <c r="N7927" s="36">
        <f>IF($B7927="","",IF($C7927="SUPERSTORE","Superstore","DH"))</f>
        <v/>
      </c>
      <c r="O7927" s="36">
        <f>IF($B7927="","",IFERROR(VLOOKUP($B7927,Mapping!$A:$C,2,0),"Not Mapped"))</f>
        <v/>
      </c>
      <c r="P7927" s="36">
        <f>IF($B7927="","",IFERROR(VLOOKUP($B7927,Mapping!$A:$C,3,0),"Not Mapped"))</f>
        <v/>
      </c>
      <c r="Q7927" s="36">
        <f>IF($B7927="","",IFERROR(VLOOKUP($O7927,Leaders!$A:$B,2,0),"Not Mapped"))</f>
        <v/>
      </c>
      <c r="R7927" s="36">
        <f>IF($B7927="","",IF(COUNTIF(Exclusions!$A:$A,$B7927)&gt;0,"Yes","No"))</f>
        <v/>
      </c>
      <c r="S7927" s="38">
        <f>IF($B7927="","",MIN(1,DAY($A7927)/IF($N7927="Superstore",Settings!$B$5,Settings!$B$4)))</f>
        <v/>
      </c>
      <c r="T7927" s="38">
        <f>IF(OR($B7927="",$G7927="",$S7927=0),"",$G7927/$S7927)</f>
        <v/>
      </c>
      <c r="U7927" s="36">
        <f>IF($T7927="","",IF($T7927&lt;Settings!$B$8,"Critical",IF($T7927&lt;Settings!$B$9,"Semi Critical","Non Critical")))</f>
        <v/>
      </c>
      <c r="V7927" s="28" t="n"/>
      <c r="Z7927">
        <f>IF($B7927="","",IFERROR(VLOOKUP($B7927,'Plan HC for CCA'!$A:$B,2,0),""))</f>
        <v/>
      </c>
      <c r="AA7927">
        <f>IF(OR($B7927="",$Z7927=""),"",IF(N($M7927)&lt;$Z7927,"Delta","No Delta"))</f>
        <v/>
      </c>
      <c r="AB7927">
        <f>IF(OR($B7927="",$Z7927=""),"",MAX(0,$Z7927-N($M7927)))</f>
        <v/>
      </c>
      <c r="AC7927" s="46">
        <f>IF($B7927="","",IFERROR(INDEX('CCA Util %'!$H:$H,MATCH($B7927,'CCA Util %'!$E:$E,0)),""))</f>
        <v/>
      </c>
      <c r="AD7927">
        <f>IF($B7927="","",IFERROR(INDEX('CCA Util %'!$G:$G,MATCH($B7927,'CCA Util %'!$E:$E,0)),""))</f>
        <v/>
      </c>
      <c r="AE7927">
        <f>IF(OR($B7927="",$U7927=""),"",$U7927&amp;" &amp; "&amp;IF(OR($AD7927="",$AD7927=0),"Util NA",$AD7927&amp;" Util"))</f>
        <v/>
      </c>
    </row>
    <row r="7928" ht="15.75" customHeight="1" s="42">
      <c r="A7928" s="41" t="n"/>
      <c r="G7928" s="38" t="n"/>
      <c r="H7928" s="38" t="n"/>
      <c r="I7928" s="38" t="n"/>
      <c r="J7928" s="38" t="n"/>
      <c r="K7928" s="38" t="n"/>
      <c r="L7928" s="38" t="n"/>
      <c r="N7928" s="36">
        <f>IF($B7928="","",IF($C7928="SUPERSTORE","Superstore","DH"))</f>
        <v/>
      </c>
      <c r="O7928" s="36">
        <f>IF($B7928="","",IFERROR(VLOOKUP($B7928,Mapping!$A:$C,2,0),"Not Mapped"))</f>
        <v/>
      </c>
      <c r="P7928" s="36">
        <f>IF($B7928="","",IFERROR(VLOOKUP($B7928,Mapping!$A:$C,3,0),"Not Mapped"))</f>
        <v/>
      </c>
      <c r="Q7928" s="36">
        <f>IF($B7928="","",IFERROR(VLOOKUP($O7928,Leaders!$A:$B,2,0),"Not Mapped"))</f>
        <v/>
      </c>
      <c r="R7928" s="36">
        <f>IF($B7928="","",IF(COUNTIF(Exclusions!$A:$A,$B7928)&gt;0,"Yes","No"))</f>
        <v/>
      </c>
      <c r="S7928" s="38">
        <f>IF($B7928="","",MIN(1,DAY($A7928)/IF($N7928="Superstore",Settings!$B$5,Settings!$B$4)))</f>
        <v/>
      </c>
      <c r="T7928" s="38">
        <f>IF(OR($B7928="",$G7928="",$S7928=0),"",$G7928/$S7928)</f>
        <v/>
      </c>
      <c r="U7928" s="36">
        <f>IF($T7928="","",IF($T7928&lt;Settings!$B$8,"Critical",IF($T7928&lt;Settings!$B$9,"Semi Critical","Non Critical")))</f>
        <v/>
      </c>
      <c r="V7928" s="28" t="n"/>
      <c r="Z7928">
        <f>IF($B7928="","",IFERROR(VLOOKUP($B7928,'Plan HC for CCA'!$A:$B,2,0),""))</f>
        <v/>
      </c>
      <c r="AA7928">
        <f>IF(OR($B7928="",$Z7928=""),"",IF(N($M7928)&lt;$Z7928,"Delta","No Delta"))</f>
        <v/>
      </c>
      <c r="AB7928">
        <f>IF(OR($B7928="",$Z7928=""),"",MAX(0,$Z7928-N($M7928)))</f>
        <v/>
      </c>
      <c r="AC7928" s="46">
        <f>IF($B7928="","",IFERROR(INDEX('CCA Util %'!$H:$H,MATCH($B7928,'CCA Util %'!$E:$E,0)),""))</f>
        <v/>
      </c>
      <c r="AD7928">
        <f>IF($B7928="","",IFERROR(INDEX('CCA Util %'!$G:$G,MATCH($B7928,'CCA Util %'!$E:$E,0)),""))</f>
        <v/>
      </c>
      <c r="AE7928">
        <f>IF(OR($B7928="",$U7928=""),"",$U7928&amp;" &amp; "&amp;IF(OR($AD7928="",$AD7928=0),"Util NA",$AD7928&amp;" Util"))</f>
        <v/>
      </c>
    </row>
    <row r="7929" ht="15.75" customHeight="1" s="42">
      <c r="A7929" s="41" t="n"/>
      <c r="G7929" s="38" t="n"/>
      <c r="H7929" s="38" t="n"/>
      <c r="I7929" s="38" t="n"/>
      <c r="J7929" s="38" t="n"/>
      <c r="K7929" s="38" t="n"/>
      <c r="L7929" s="38" t="n"/>
      <c r="N7929" s="36">
        <f>IF($B7929="","",IF($C7929="SUPERSTORE","Superstore","DH"))</f>
        <v/>
      </c>
      <c r="O7929" s="36">
        <f>IF($B7929="","",IFERROR(VLOOKUP($B7929,Mapping!$A:$C,2,0),"Not Mapped"))</f>
        <v/>
      </c>
      <c r="P7929" s="36">
        <f>IF($B7929="","",IFERROR(VLOOKUP($B7929,Mapping!$A:$C,3,0),"Not Mapped"))</f>
        <v/>
      </c>
      <c r="Q7929" s="36">
        <f>IF($B7929="","",IFERROR(VLOOKUP($O7929,Leaders!$A:$B,2,0),"Not Mapped"))</f>
        <v/>
      </c>
      <c r="R7929" s="36">
        <f>IF($B7929="","",IF(COUNTIF(Exclusions!$A:$A,$B7929)&gt;0,"Yes","No"))</f>
        <v/>
      </c>
      <c r="S7929" s="38">
        <f>IF($B7929="","",MIN(1,DAY($A7929)/IF($N7929="Superstore",Settings!$B$5,Settings!$B$4)))</f>
        <v/>
      </c>
      <c r="T7929" s="38">
        <f>IF(OR($B7929="",$G7929="",$S7929=0),"",$G7929/$S7929)</f>
        <v/>
      </c>
      <c r="U7929" s="36">
        <f>IF($T7929="","",IF($T7929&lt;Settings!$B$8,"Critical",IF($T7929&lt;Settings!$B$9,"Semi Critical","Non Critical")))</f>
        <v/>
      </c>
      <c r="V7929" s="28" t="n"/>
      <c r="Z7929">
        <f>IF($B7929="","",IFERROR(VLOOKUP($B7929,'Plan HC for CCA'!$A:$B,2,0),""))</f>
        <v/>
      </c>
      <c r="AA7929">
        <f>IF(OR($B7929="",$Z7929=""),"",IF(N($M7929)&lt;$Z7929,"Delta","No Delta"))</f>
        <v/>
      </c>
      <c r="AB7929">
        <f>IF(OR($B7929="",$Z7929=""),"",MAX(0,$Z7929-N($M7929)))</f>
        <v/>
      </c>
      <c r="AC7929" s="46">
        <f>IF($B7929="","",IFERROR(INDEX('CCA Util %'!$H:$H,MATCH($B7929,'CCA Util %'!$E:$E,0)),""))</f>
        <v/>
      </c>
      <c r="AD7929">
        <f>IF($B7929="","",IFERROR(INDEX('CCA Util %'!$G:$G,MATCH($B7929,'CCA Util %'!$E:$E,0)),""))</f>
        <v/>
      </c>
      <c r="AE7929">
        <f>IF(OR($B7929="",$U7929=""),"",$U7929&amp;" &amp; "&amp;IF(OR($AD7929="",$AD7929=0),"Util NA",$AD7929&amp;" Util"))</f>
        <v/>
      </c>
    </row>
    <row r="7930" ht="15.75" customHeight="1" s="42">
      <c r="A7930" s="41" t="n"/>
      <c r="G7930" s="38" t="n"/>
      <c r="H7930" s="38" t="n"/>
      <c r="I7930" s="38" t="n"/>
      <c r="J7930" s="38" t="n"/>
      <c r="K7930" s="38" t="n"/>
      <c r="L7930" s="38" t="n"/>
      <c r="N7930" s="36">
        <f>IF($B7930="","",IF($C7930="SUPERSTORE","Superstore","DH"))</f>
        <v/>
      </c>
      <c r="O7930" s="36">
        <f>IF($B7930="","",IFERROR(VLOOKUP($B7930,Mapping!$A:$C,2,0),"Not Mapped"))</f>
        <v/>
      </c>
      <c r="P7930" s="36">
        <f>IF($B7930="","",IFERROR(VLOOKUP($B7930,Mapping!$A:$C,3,0),"Not Mapped"))</f>
        <v/>
      </c>
      <c r="Q7930" s="36">
        <f>IF($B7930="","",IFERROR(VLOOKUP($O7930,Leaders!$A:$B,2,0),"Not Mapped"))</f>
        <v/>
      </c>
      <c r="R7930" s="36">
        <f>IF($B7930="","",IF(COUNTIF(Exclusions!$A:$A,$B7930)&gt;0,"Yes","No"))</f>
        <v/>
      </c>
      <c r="S7930" s="38">
        <f>IF($B7930="","",MIN(1,DAY($A7930)/IF($N7930="Superstore",Settings!$B$5,Settings!$B$4)))</f>
        <v/>
      </c>
      <c r="T7930" s="38">
        <f>IF(OR($B7930="",$G7930="",$S7930=0),"",$G7930/$S7930)</f>
        <v/>
      </c>
      <c r="U7930" s="36">
        <f>IF($T7930="","",IF($T7930&lt;Settings!$B$8,"Critical",IF($T7930&lt;Settings!$B$9,"Semi Critical","Non Critical")))</f>
        <v/>
      </c>
      <c r="V7930" s="28" t="n"/>
      <c r="Z7930">
        <f>IF($B7930="","",IFERROR(VLOOKUP($B7930,'Plan HC for CCA'!$A:$B,2,0),""))</f>
        <v/>
      </c>
      <c r="AA7930">
        <f>IF(OR($B7930="",$Z7930=""),"",IF(N($M7930)&lt;$Z7930,"Delta","No Delta"))</f>
        <v/>
      </c>
      <c r="AB7930">
        <f>IF(OR($B7930="",$Z7930=""),"",MAX(0,$Z7930-N($M7930)))</f>
        <v/>
      </c>
      <c r="AC7930" s="46">
        <f>IF($B7930="","",IFERROR(INDEX('CCA Util %'!$H:$H,MATCH($B7930,'CCA Util %'!$E:$E,0)),""))</f>
        <v/>
      </c>
      <c r="AD7930">
        <f>IF($B7930="","",IFERROR(INDEX('CCA Util %'!$G:$G,MATCH($B7930,'CCA Util %'!$E:$E,0)),""))</f>
        <v/>
      </c>
      <c r="AE7930">
        <f>IF(OR($B7930="",$U7930=""),"",$U7930&amp;" &amp; "&amp;IF(OR($AD7930="",$AD7930=0),"Util NA",$AD7930&amp;" Util"))</f>
        <v/>
      </c>
    </row>
    <row r="7931" ht="15.75" customHeight="1" s="42">
      <c r="A7931" s="41" t="n"/>
      <c r="G7931" s="38" t="n"/>
      <c r="H7931" s="38" t="n"/>
      <c r="I7931" s="38" t="n"/>
      <c r="J7931" s="38" t="n"/>
      <c r="K7931" s="38" t="n"/>
      <c r="L7931" s="38" t="n"/>
      <c r="N7931" s="36">
        <f>IF($B7931="","",IF($C7931="SUPERSTORE","Superstore","DH"))</f>
        <v/>
      </c>
      <c r="O7931" s="36">
        <f>IF($B7931="","",IFERROR(VLOOKUP($B7931,Mapping!$A:$C,2,0),"Not Mapped"))</f>
        <v/>
      </c>
      <c r="P7931" s="36">
        <f>IF($B7931="","",IFERROR(VLOOKUP($B7931,Mapping!$A:$C,3,0),"Not Mapped"))</f>
        <v/>
      </c>
      <c r="Q7931" s="36">
        <f>IF($B7931="","",IFERROR(VLOOKUP($O7931,Leaders!$A:$B,2,0),"Not Mapped"))</f>
        <v/>
      </c>
      <c r="R7931" s="36">
        <f>IF($B7931="","",IF(COUNTIF(Exclusions!$A:$A,$B7931)&gt;0,"Yes","No"))</f>
        <v/>
      </c>
      <c r="S7931" s="38">
        <f>IF($B7931="","",MIN(1,DAY($A7931)/IF($N7931="Superstore",Settings!$B$5,Settings!$B$4)))</f>
        <v/>
      </c>
      <c r="T7931" s="38">
        <f>IF(OR($B7931="",$G7931="",$S7931=0),"",$G7931/$S7931)</f>
        <v/>
      </c>
      <c r="U7931" s="36">
        <f>IF($T7931="","",IF($T7931&lt;Settings!$B$8,"Critical",IF($T7931&lt;Settings!$B$9,"Semi Critical","Non Critical")))</f>
        <v/>
      </c>
      <c r="V7931" s="28" t="n"/>
      <c r="Z7931">
        <f>IF($B7931="","",IFERROR(VLOOKUP($B7931,'Plan HC for CCA'!$A:$B,2,0),""))</f>
        <v/>
      </c>
      <c r="AA7931">
        <f>IF(OR($B7931="",$Z7931=""),"",IF(N($M7931)&lt;$Z7931,"Delta","No Delta"))</f>
        <v/>
      </c>
      <c r="AB7931">
        <f>IF(OR($B7931="",$Z7931=""),"",MAX(0,$Z7931-N($M7931)))</f>
        <v/>
      </c>
      <c r="AC7931" s="46">
        <f>IF($B7931="","",IFERROR(INDEX('CCA Util %'!$H:$H,MATCH($B7931,'CCA Util %'!$E:$E,0)),""))</f>
        <v/>
      </c>
      <c r="AD7931">
        <f>IF($B7931="","",IFERROR(INDEX('CCA Util %'!$G:$G,MATCH($B7931,'CCA Util %'!$E:$E,0)),""))</f>
        <v/>
      </c>
      <c r="AE7931">
        <f>IF(OR($B7931="",$U7931=""),"",$U7931&amp;" &amp; "&amp;IF(OR($AD7931="",$AD7931=0),"Util NA",$AD7931&amp;" Util"))</f>
        <v/>
      </c>
    </row>
    <row r="7932" ht="15.75" customHeight="1" s="42">
      <c r="A7932" s="41" t="n"/>
      <c r="G7932" s="38" t="n"/>
      <c r="H7932" s="38" t="n"/>
      <c r="I7932" s="38" t="n"/>
      <c r="J7932" s="38" t="n"/>
      <c r="K7932" s="38" t="n"/>
      <c r="L7932" s="38" t="n"/>
      <c r="N7932" s="36">
        <f>IF($B7932="","",IF($C7932="SUPERSTORE","Superstore","DH"))</f>
        <v/>
      </c>
      <c r="O7932" s="36">
        <f>IF($B7932="","",IFERROR(VLOOKUP($B7932,Mapping!$A:$C,2,0),"Not Mapped"))</f>
        <v/>
      </c>
      <c r="P7932" s="36">
        <f>IF($B7932="","",IFERROR(VLOOKUP($B7932,Mapping!$A:$C,3,0),"Not Mapped"))</f>
        <v/>
      </c>
      <c r="Q7932" s="36">
        <f>IF($B7932="","",IFERROR(VLOOKUP($O7932,Leaders!$A:$B,2,0),"Not Mapped"))</f>
        <v/>
      </c>
      <c r="R7932" s="36">
        <f>IF($B7932="","",IF(COUNTIF(Exclusions!$A:$A,$B7932)&gt;0,"Yes","No"))</f>
        <v/>
      </c>
      <c r="S7932" s="38">
        <f>IF($B7932="","",MIN(1,DAY($A7932)/IF($N7932="Superstore",Settings!$B$5,Settings!$B$4)))</f>
        <v/>
      </c>
      <c r="T7932" s="38">
        <f>IF(OR($B7932="",$G7932="",$S7932=0),"",$G7932/$S7932)</f>
        <v/>
      </c>
      <c r="U7932" s="36">
        <f>IF($T7932="","",IF($T7932&lt;Settings!$B$8,"Critical",IF($T7932&lt;Settings!$B$9,"Semi Critical","Non Critical")))</f>
        <v/>
      </c>
      <c r="V7932" s="28" t="n"/>
      <c r="Z7932">
        <f>IF($B7932="","",IFERROR(VLOOKUP($B7932,'Plan HC for CCA'!$A:$B,2,0),""))</f>
        <v/>
      </c>
      <c r="AA7932">
        <f>IF(OR($B7932="",$Z7932=""),"",IF(N($M7932)&lt;$Z7932,"Delta","No Delta"))</f>
        <v/>
      </c>
      <c r="AB7932">
        <f>IF(OR($B7932="",$Z7932=""),"",MAX(0,$Z7932-N($M7932)))</f>
        <v/>
      </c>
      <c r="AC7932" s="46">
        <f>IF($B7932="","",IFERROR(INDEX('CCA Util %'!$H:$H,MATCH($B7932,'CCA Util %'!$E:$E,0)),""))</f>
        <v/>
      </c>
      <c r="AD7932">
        <f>IF($B7932="","",IFERROR(INDEX('CCA Util %'!$G:$G,MATCH($B7932,'CCA Util %'!$E:$E,0)),""))</f>
        <v/>
      </c>
      <c r="AE7932">
        <f>IF(OR($B7932="",$U7932=""),"",$U7932&amp;" &amp; "&amp;IF(OR($AD7932="",$AD7932=0),"Util NA",$AD7932&amp;" Util"))</f>
        <v/>
      </c>
    </row>
    <row r="7933" ht="15.75" customHeight="1" s="42">
      <c r="A7933" s="41" t="n"/>
      <c r="G7933" s="38" t="n"/>
      <c r="H7933" s="38" t="n"/>
      <c r="I7933" s="38" t="n"/>
      <c r="J7933" s="38" t="n"/>
      <c r="K7933" s="38" t="n"/>
      <c r="L7933" s="38" t="n"/>
      <c r="N7933" s="36">
        <f>IF($B7933="","",IF($C7933="SUPERSTORE","Superstore","DH"))</f>
        <v/>
      </c>
      <c r="O7933" s="36">
        <f>IF($B7933="","",IFERROR(VLOOKUP($B7933,Mapping!$A:$C,2,0),"Not Mapped"))</f>
        <v/>
      </c>
      <c r="P7933" s="36">
        <f>IF($B7933="","",IFERROR(VLOOKUP($B7933,Mapping!$A:$C,3,0),"Not Mapped"))</f>
        <v/>
      </c>
      <c r="Q7933" s="36">
        <f>IF($B7933="","",IFERROR(VLOOKUP($O7933,Leaders!$A:$B,2,0),"Not Mapped"))</f>
        <v/>
      </c>
      <c r="R7933" s="36">
        <f>IF($B7933="","",IF(COUNTIF(Exclusions!$A:$A,$B7933)&gt;0,"Yes","No"))</f>
        <v/>
      </c>
      <c r="S7933" s="38">
        <f>IF($B7933="","",MIN(1,DAY($A7933)/IF($N7933="Superstore",Settings!$B$5,Settings!$B$4)))</f>
        <v/>
      </c>
      <c r="T7933" s="38">
        <f>IF(OR($B7933="",$G7933="",$S7933=0),"",$G7933/$S7933)</f>
        <v/>
      </c>
      <c r="U7933" s="36">
        <f>IF($T7933="","",IF($T7933&lt;Settings!$B$8,"Critical",IF($T7933&lt;Settings!$B$9,"Semi Critical","Non Critical")))</f>
        <v/>
      </c>
      <c r="V7933" s="28" t="n"/>
      <c r="Z7933">
        <f>IF($B7933="","",IFERROR(VLOOKUP($B7933,'Plan HC for CCA'!$A:$B,2,0),""))</f>
        <v/>
      </c>
      <c r="AA7933">
        <f>IF(OR($B7933="",$Z7933=""),"",IF(N($M7933)&lt;$Z7933,"Delta","No Delta"))</f>
        <v/>
      </c>
      <c r="AB7933">
        <f>IF(OR($B7933="",$Z7933=""),"",MAX(0,$Z7933-N($M7933)))</f>
        <v/>
      </c>
      <c r="AC7933" s="46">
        <f>IF($B7933="","",IFERROR(INDEX('CCA Util %'!$H:$H,MATCH($B7933,'CCA Util %'!$E:$E,0)),""))</f>
        <v/>
      </c>
      <c r="AD7933">
        <f>IF($B7933="","",IFERROR(INDEX('CCA Util %'!$G:$G,MATCH($B7933,'CCA Util %'!$E:$E,0)),""))</f>
        <v/>
      </c>
      <c r="AE7933">
        <f>IF(OR($B7933="",$U7933=""),"",$U7933&amp;" &amp; "&amp;IF(OR($AD7933="",$AD7933=0),"Util NA",$AD7933&amp;" Util"))</f>
        <v/>
      </c>
    </row>
    <row r="7934" ht="15.75" customHeight="1" s="42">
      <c r="A7934" s="41" t="n"/>
      <c r="G7934" s="38" t="n"/>
      <c r="H7934" s="38" t="n"/>
      <c r="I7934" s="38" t="n"/>
      <c r="J7934" s="38" t="n"/>
      <c r="K7934" s="38" t="n"/>
      <c r="L7934" s="38" t="n"/>
      <c r="N7934" s="36">
        <f>IF($B7934="","",IF($C7934="SUPERSTORE","Superstore","DH"))</f>
        <v/>
      </c>
      <c r="O7934" s="36">
        <f>IF($B7934="","",IFERROR(VLOOKUP($B7934,Mapping!$A:$C,2,0),"Not Mapped"))</f>
        <v/>
      </c>
      <c r="P7934" s="36">
        <f>IF($B7934="","",IFERROR(VLOOKUP($B7934,Mapping!$A:$C,3,0),"Not Mapped"))</f>
        <v/>
      </c>
      <c r="Q7934" s="36">
        <f>IF($B7934="","",IFERROR(VLOOKUP($O7934,Leaders!$A:$B,2,0),"Not Mapped"))</f>
        <v/>
      </c>
      <c r="R7934" s="36">
        <f>IF($B7934="","",IF(COUNTIF(Exclusions!$A:$A,$B7934)&gt;0,"Yes","No"))</f>
        <v/>
      </c>
      <c r="S7934" s="38">
        <f>IF($B7934="","",MIN(1,DAY($A7934)/IF($N7934="Superstore",Settings!$B$5,Settings!$B$4)))</f>
        <v/>
      </c>
      <c r="T7934" s="38">
        <f>IF(OR($B7934="",$G7934="",$S7934=0),"",$G7934/$S7934)</f>
        <v/>
      </c>
      <c r="U7934" s="36">
        <f>IF($T7934="","",IF($T7934&lt;Settings!$B$8,"Critical",IF($T7934&lt;Settings!$B$9,"Semi Critical","Non Critical")))</f>
        <v/>
      </c>
      <c r="V7934" s="28" t="n"/>
      <c r="Z7934">
        <f>IF($B7934="","",IFERROR(VLOOKUP($B7934,'Plan HC for CCA'!$A:$B,2,0),""))</f>
        <v/>
      </c>
      <c r="AA7934">
        <f>IF(OR($B7934="",$Z7934=""),"",IF(N($M7934)&lt;$Z7934,"Delta","No Delta"))</f>
        <v/>
      </c>
      <c r="AB7934">
        <f>IF(OR($B7934="",$Z7934=""),"",MAX(0,$Z7934-N($M7934)))</f>
        <v/>
      </c>
      <c r="AC7934" s="46">
        <f>IF($B7934="","",IFERROR(INDEX('CCA Util %'!$H:$H,MATCH($B7934,'CCA Util %'!$E:$E,0)),""))</f>
        <v/>
      </c>
      <c r="AD7934">
        <f>IF($B7934="","",IFERROR(INDEX('CCA Util %'!$G:$G,MATCH($B7934,'CCA Util %'!$E:$E,0)),""))</f>
        <v/>
      </c>
      <c r="AE7934">
        <f>IF(OR($B7934="",$U7934=""),"",$U7934&amp;" &amp; "&amp;IF(OR($AD7934="",$AD7934=0),"Util NA",$AD7934&amp;" Util"))</f>
        <v/>
      </c>
    </row>
    <row r="7935" ht="15.75" customHeight="1" s="42">
      <c r="A7935" s="41" t="n"/>
      <c r="G7935" s="38" t="n"/>
      <c r="H7935" s="38" t="n"/>
      <c r="I7935" s="38" t="n"/>
      <c r="J7935" s="38" t="n"/>
      <c r="K7935" s="38" t="n"/>
      <c r="L7935" s="38" t="n"/>
      <c r="N7935" s="36">
        <f>IF($B7935="","",IF($C7935="SUPERSTORE","Superstore","DH"))</f>
        <v/>
      </c>
      <c r="O7935" s="36">
        <f>IF($B7935="","",IFERROR(VLOOKUP($B7935,Mapping!$A:$C,2,0),"Not Mapped"))</f>
        <v/>
      </c>
      <c r="P7935" s="36">
        <f>IF($B7935="","",IFERROR(VLOOKUP($B7935,Mapping!$A:$C,3,0),"Not Mapped"))</f>
        <v/>
      </c>
      <c r="Q7935" s="36">
        <f>IF($B7935="","",IFERROR(VLOOKUP($O7935,Leaders!$A:$B,2,0),"Not Mapped"))</f>
        <v/>
      </c>
      <c r="R7935" s="36">
        <f>IF($B7935="","",IF(COUNTIF(Exclusions!$A:$A,$B7935)&gt;0,"Yes","No"))</f>
        <v/>
      </c>
      <c r="S7935" s="38">
        <f>IF($B7935="","",MIN(1,DAY($A7935)/IF($N7935="Superstore",Settings!$B$5,Settings!$B$4)))</f>
        <v/>
      </c>
      <c r="T7935" s="38">
        <f>IF(OR($B7935="",$G7935="",$S7935=0),"",$G7935/$S7935)</f>
        <v/>
      </c>
      <c r="U7935" s="36">
        <f>IF($T7935="","",IF($T7935&lt;Settings!$B$8,"Critical",IF($T7935&lt;Settings!$B$9,"Semi Critical","Non Critical")))</f>
        <v/>
      </c>
      <c r="V7935" s="28" t="n"/>
      <c r="Z7935">
        <f>IF($B7935="","",IFERROR(VLOOKUP($B7935,'Plan HC for CCA'!$A:$B,2,0),""))</f>
        <v/>
      </c>
      <c r="AA7935">
        <f>IF(OR($B7935="",$Z7935=""),"",IF(N($M7935)&lt;$Z7935,"Delta","No Delta"))</f>
        <v/>
      </c>
      <c r="AB7935">
        <f>IF(OR($B7935="",$Z7935=""),"",MAX(0,$Z7935-N($M7935)))</f>
        <v/>
      </c>
      <c r="AC7935" s="46">
        <f>IF($B7935="","",IFERROR(INDEX('CCA Util %'!$H:$H,MATCH($B7935,'CCA Util %'!$E:$E,0)),""))</f>
        <v/>
      </c>
      <c r="AD7935">
        <f>IF($B7935="","",IFERROR(INDEX('CCA Util %'!$G:$G,MATCH($B7935,'CCA Util %'!$E:$E,0)),""))</f>
        <v/>
      </c>
      <c r="AE7935">
        <f>IF(OR($B7935="",$U7935=""),"",$U7935&amp;" &amp; "&amp;IF(OR($AD7935="",$AD7935=0),"Util NA",$AD7935&amp;" Util"))</f>
        <v/>
      </c>
    </row>
    <row r="7936" ht="15.75" customHeight="1" s="42">
      <c r="A7936" s="41" t="n"/>
      <c r="G7936" s="38" t="n"/>
      <c r="H7936" s="38" t="n"/>
      <c r="I7936" s="38" t="n"/>
      <c r="J7936" s="38" t="n"/>
      <c r="K7936" s="38" t="n"/>
      <c r="L7936" s="38" t="n"/>
      <c r="N7936" s="36">
        <f>IF($B7936="","",IF($C7936="SUPERSTORE","Superstore","DH"))</f>
        <v/>
      </c>
      <c r="O7936" s="36">
        <f>IF($B7936="","",IFERROR(VLOOKUP($B7936,Mapping!$A:$C,2,0),"Not Mapped"))</f>
        <v/>
      </c>
      <c r="P7936" s="36">
        <f>IF($B7936="","",IFERROR(VLOOKUP($B7936,Mapping!$A:$C,3,0),"Not Mapped"))</f>
        <v/>
      </c>
      <c r="Q7936" s="36">
        <f>IF($B7936="","",IFERROR(VLOOKUP($O7936,Leaders!$A:$B,2,0),"Not Mapped"))</f>
        <v/>
      </c>
      <c r="R7936" s="36">
        <f>IF($B7936="","",IF(COUNTIF(Exclusions!$A:$A,$B7936)&gt;0,"Yes","No"))</f>
        <v/>
      </c>
      <c r="S7936" s="38">
        <f>IF($B7936="","",MIN(1,DAY($A7936)/IF($N7936="Superstore",Settings!$B$5,Settings!$B$4)))</f>
        <v/>
      </c>
      <c r="T7936" s="38">
        <f>IF(OR($B7936="",$G7936="",$S7936=0),"",$G7936/$S7936)</f>
        <v/>
      </c>
      <c r="U7936" s="36">
        <f>IF($T7936="","",IF($T7936&lt;Settings!$B$8,"Critical",IF($T7936&lt;Settings!$B$9,"Semi Critical","Non Critical")))</f>
        <v/>
      </c>
      <c r="V7936" s="28" t="n"/>
      <c r="Z7936">
        <f>IF($B7936="","",IFERROR(VLOOKUP($B7936,'Plan HC for CCA'!$A:$B,2,0),""))</f>
        <v/>
      </c>
      <c r="AA7936">
        <f>IF(OR($B7936="",$Z7936=""),"",IF(N($M7936)&lt;$Z7936,"Delta","No Delta"))</f>
        <v/>
      </c>
      <c r="AB7936">
        <f>IF(OR($B7936="",$Z7936=""),"",MAX(0,$Z7936-N($M7936)))</f>
        <v/>
      </c>
      <c r="AC7936" s="46">
        <f>IF($B7936="","",IFERROR(INDEX('CCA Util %'!$H:$H,MATCH($B7936,'CCA Util %'!$E:$E,0)),""))</f>
        <v/>
      </c>
      <c r="AD7936">
        <f>IF($B7936="","",IFERROR(INDEX('CCA Util %'!$G:$G,MATCH($B7936,'CCA Util %'!$E:$E,0)),""))</f>
        <v/>
      </c>
      <c r="AE7936">
        <f>IF(OR($B7936="",$U7936=""),"",$U7936&amp;" &amp; "&amp;IF(OR($AD7936="",$AD7936=0),"Util NA",$AD7936&amp;" Util"))</f>
        <v/>
      </c>
    </row>
    <row r="7937" ht="15.75" customHeight="1" s="42">
      <c r="A7937" s="41" t="n"/>
      <c r="G7937" s="38" t="n"/>
      <c r="H7937" s="38" t="n"/>
      <c r="I7937" s="38" t="n"/>
      <c r="J7937" s="38" t="n"/>
      <c r="K7937" s="38" t="n"/>
      <c r="L7937" s="38" t="n"/>
      <c r="N7937" s="36">
        <f>IF($B7937="","",IF($C7937="SUPERSTORE","Superstore","DH"))</f>
        <v/>
      </c>
      <c r="O7937" s="36">
        <f>IF($B7937="","",IFERROR(VLOOKUP($B7937,Mapping!$A:$C,2,0),"Not Mapped"))</f>
        <v/>
      </c>
      <c r="P7937" s="36">
        <f>IF($B7937="","",IFERROR(VLOOKUP($B7937,Mapping!$A:$C,3,0),"Not Mapped"))</f>
        <v/>
      </c>
      <c r="Q7937" s="36">
        <f>IF($B7937="","",IFERROR(VLOOKUP($O7937,Leaders!$A:$B,2,0),"Not Mapped"))</f>
        <v/>
      </c>
      <c r="R7937" s="36">
        <f>IF($B7937="","",IF(COUNTIF(Exclusions!$A:$A,$B7937)&gt;0,"Yes","No"))</f>
        <v/>
      </c>
      <c r="S7937" s="38">
        <f>IF($B7937="","",MIN(1,DAY($A7937)/IF($N7937="Superstore",Settings!$B$5,Settings!$B$4)))</f>
        <v/>
      </c>
      <c r="T7937" s="38">
        <f>IF(OR($B7937="",$G7937="",$S7937=0),"",$G7937/$S7937)</f>
        <v/>
      </c>
      <c r="U7937" s="36">
        <f>IF($T7937="","",IF($T7937&lt;Settings!$B$8,"Critical",IF($T7937&lt;Settings!$B$9,"Semi Critical","Non Critical")))</f>
        <v/>
      </c>
      <c r="V7937" s="28" t="n"/>
      <c r="Z7937">
        <f>IF($B7937="","",IFERROR(VLOOKUP($B7937,'Plan HC for CCA'!$A:$B,2,0),""))</f>
        <v/>
      </c>
      <c r="AA7937">
        <f>IF(OR($B7937="",$Z7937=""),"",IF(N($M7937)&lt;$Z7937,"Delta","No Delta"))</f>
        <v/>
      </c>
      <c r="AB7937">
        <f>IF(OR($B7937="",$Z7937=""),"",MAX(0,$Z7937-N($M7937)))</f>
        <v/>
      </c>
      <c r="AC7937" s="46">
        <f>IF($B7937="","",IFERROR(INDEX('CCA Util %'!$H:$H,MATCH($B7937,'CCA Util %'!$E:$E,0)),""))</f>
        <v/>
      </c>
      <c r="AD7937">
        <f>IF($B7937="","",IFERROR(INDEX('CCA Util %'!$G:$G,MATCH($B7937,'CCA Util %'!$E:$E,0)),""))</f>
        <v/>
      </c>
      <c r="AE7937">
        <f>IF(OR($B7937="",$U7937=""),"",$U7937&amp;" &amp; "&amp;IF(OR($AD7937="",$AD7937=0),"Util NA",$AD7937&amp;" Util"))</f>
        <v/>
      </c>
    </row>
    <row r="7938" ht="15.75" customHeight="1" s="42">
      <c r="A7938" s="41" t="n"/>
      <c r="G7938" s="38" t="n"/>
      <c r="H7938" s="38" t="n"/>
      <c r="I7938" s="38" t="n"/>
      <c r="J7938" s="38" t="n"/>
      <c r="K7938" s="38" t="n"/>
      <c r="L7938" s="38" t="n"/>
      <c r="N7938" s="36">
        <f>IF($B7938="","",IF($C7938="SUPERSTORE","Superstore","DH"))</f>
        <v/>
      </c>
      <c r="O7938" s="36">
        <f>IF($B7938="","",IFERROR(VLOOKUP($B7938,Mapping!$A:$C,2,0),"Not Mapped"))</f>
        <v/>
      </c>
      <c r="P7938" s="36">
        <f>IF($B7938="","",IFERROR(VLOOKUP($B7938,Mapping!$A:$C,3,0),"Not Mapped"))</f>
        <v/>
      </c>
      <c r="Q7938" s="36">
        <f>IF($B7938="","",IFERROR(VLOOKUP($O7938,Leaders!$A:$B,2,0),"Not Mapped"))</f>
        <v/>
      </c>
      <c r="R7938" s="36">
        <f>IF($B7938="","",IF(COUNTIF(Exclusions!$A:$A,$B7938)&gt;0,"Yes","No"))</f>
        <v/>
      </c>
      <c r="S7938" s="38">
        <f>IF($B7938="","",MIN(1,DAY($A7938)/IF($N7938="Superstore",Settings!$B$5,Settings!$B$4)))</f>
        <v/>
      </c>
      <c r="T7938" s="38">
        <f>IF(OR($B7938="",$G7938="",$S7938=0),"",$G7938/$S7938)</f>
        <v/>
      </c>
      <c r="U7938" s="36">
        <f>IF($T7938="","",IF($T7938&lt;Settings!$B$8,"Critical",IF($T7938&lt;Settings!$B$9,"Semi Critical","Non Critical")))</f>
        <v/>
      </c>
      <c r="V7938" s="28" t="n"/>
      <c r="Z7938">
        <f>IF($B7938="","",IFERROR(VLOOKUP($B7938,'Plan HC for CCA'!$A:$B,2,0),""))</f>
        <v/>
      </c>
      <c r="AA7938">
        <f>IF(OR($B7938="",$Z7938=""),"",IF(N($M7938)&lt;$Z7938,"Delta","No Delta"))</f>
        <v/>
      </c>
      <c r="AB7938">
        <f>IF(OR($B7938="",$Z7938=""),"",MAX(0,$Z7938-N($M7938)))</f>
        <v/>
      </c>
      <c r="AC7938" s="46">
        <f>IF($B7938="","",IFERROR(INDEX('CCA Util %'!$H:$H,MATCH($B7938,'CCA Util %'!$E:$E,0)),""))</f>
        <v/>
      </c>
      <c r="AD7938">
        <f>IF($B7938="","",IFERROR(INDEX('CCA Util %'!$G:$G,MATCH($B7938,'CCA Util %'!$E:$E,0)),""))</f>
        <v/>
      </c>
      <c r="AE7938">
        <f>IF(OR($B7938="",$U7938=""),"",$U7938&amp;" &amp; "&amp;IF(OR($AD7938="",$AD7938=0),"Util NA",$AD7938&amp;" Util"))</f>
        <v/>
      </c>
    </row>
    <row r="7939" ht="15.75" customHeight="1" s="42">
      <c r="A7939" s="41" t="n"/>
      <c r="G7939" s="38" t="n"/>
      <c r="H7939" s="38" t="n"/>
      <c r="I7939" s="38" t="n"/>
      <c r="J7939" s="38" t="n"/>
      <c r="K7939" s="38" t="n"/>
      <c r="L7939" s="38" t="n"/>
      <c r="N7939" s="36">
        <f>IF($B7939="","",IF($C7939="SUPERSTORE","Superstore","DH"))</f>
        <v/>
      </c>
      <c r="O7939" s="36">
        <f>IF($B7939="","",IFERROR(VLOOKUP($B7939,Mapping!$A:$C,2,0),"Not Mapped"))</f>
        <v/>
      </c>
      <c r="P7939" s="36">
        <f>IF($B7939="","",IFERROR(VLOOKUP($B7939,Mapping!$A:$C,3,0),"Not Mapped"))</f>
        <v/>
      </c>
      <c r="Q7939" s="36">
        <f>IF($B7939="","",IFERROR(VLOOKUP($O7939,Leaders!$A:$B,2,0),"Not Mapped"))</f>
        <v/>
      </c>
      <c r="R7939" s="36">
        <f>IF($B7939="","",IF(COUNTIF(Exclusions!$A:$A,$B7939)&gt;0,"Yes","No"))</f>
        <v/>
      </c>
      <c r="S7939" s="38">
        <f>IF($B7939="","",MIN(1,DAY($A7939)/IF($N7939="Superstore",Settings!$B$5,Settings!$B$4)))</f>
        <v/>
      </c>
      <c r="T7939" s="38">
        <f>IF(OR($B7939="",$G7939="",$S7939=0),"",$G7939/$S7939)</f>
        <v/>
      </c>
      <c r="U7939" s="36">
        <f>IF($T7939="","",IF($T7939&lt;Settings!$B$8,"Critical",IF($T7939&lt;Settings!$B$9,"Semi Critical","Non Critical")))</f>
        <v/>
      </c>
      <c r="V7939" s="28" t="n"/>
      <c r="Z7939">
        <f>IF($B7939="","",IFERROR(VLOOKUP($B7939,'Plan HC for CCA'!$A:$B,2,0),""))</f>
        <v/>
      </c>
      <c r="AA7939">
        <f>IF(OR($B7939="",$Z7939=""),"",IF(N($M7939)&lt;$Z7939,"Delta","No Delta"))</f>
        <v/>
      </c>
      <c r="AB7939">
        <f>IF(OR($B7939="",$Z7939=""),"",MAX(0,$Z7939-N($M7939)))</f>
        <v/>
      </c>
      <c r="AC7939" s="46">
        <f>IF($B7939="","",IFERROR(INDEX('CCA Util %'!$H:$H,MATCH($B7939,'CCA Util %'!$E:$E,0)),""))</f>
        <v/>
      </c>
      <c r="AD7939">
        <f>IF($B7939="","",IFERROR(INDEX('CCA Util %'!$G:$G,MATCH($B7939,'CCA Util %'!$E:$E,0)),""))</f>
        <v/>
      </c>
      <c r="AE7939">
        <f>IF(OR($B7939="",$U7939=""),"",$U7939&amp;" &amp; "&amp;IF(OR($AD7939="",$AD7939=0),"Util NA",$AD7939&amp;" Util"))</f>
        <v/>
      </c>
    </row>
    <row r="7940" ht="15.75" customHeight="1" s="42">
      <c r="A7940" s="41" t="n"/>
      <c r="G7940" s="38" t="n"/>
      <c r="H7940" s="38" t="n"/>
      <c r="I7940" s="38" t="n"/>
      <c r="J7940" s="38" t="n"/>
      <c r="K7940" s="38" t="n"/>
      <c r="L7940" s="38" t="n"/>
      <c r="N7940" s="36">
        <f>IF($B7940="","",IF($C7940="SUPERSTORE","Superstore","DH"))</f>
        <v/>
      </c>
      <c r="O7940" s="36">
        <f>IF($B7940="","",IFERROR(VLOOKUP($B7940,Mapping!$A:$C,2,0),"Not Mapped"))</f>
        <v/>
      </c>
      <c r="P7940" s="36">
        <f>IF($B7940="","",IFERROR(VLOOKUP($B7940,Mapping!$A:$C,3,0),"Not Mapped"))</f>
        <v/>
      </c>
      <c r="Q7940" s="36">
        <f>IF($B7940="","",IFERROR(VLOOKUP($O7940,Leaders!$A:$B,2,0),"Not Mapped"))</f>
        <v/>
      </c>
      <c r="R7940" s="36">
        <f>IF($B7940="","",IF(COUNTIF(Exclusions!$A:$A,$B7940)&gt;0,"Yes","No"))</f>
        <v/>
      </c>
      <c r="S7940" s="38">
        <f>IF($B7940="","",MIN(1,DAY($A7940)/IF($N7940="Superstore",Settings!$B$5,Settings!$B$4)))</f>
        <v/>
      </c>
      <c r="T7940" s="38">
        <f>IF(OR($B7940="",$G7940="",$S7940=0),"",$G7940/$S7940)</f>
        <v/>
      </c>
      <c r="U7940" s="36">
        <f>IF($T7940="","",IF($T7940&lt;Settings!$B$8,"Critical",IF($T7940&lt;Settings!$B$9,"Semi Critical","Non Critical")))</f>
        <v/>
      </c>
      <c r="V7940" s="28" t="n"/>
      <c r="Z7940">
        <f>IF($B7940="","",IFERROR(VLOOKUP($B7940,'Plan HC for CCA'!$A:$B,2,0),""))</f>
        <v/>
      </c>
      <c r="AA7940">
        <f>IF(OR($B7940="",$Z7940=""),"",IF(N($M7940)&lt;$Z7940,"Delta","No Delta"))</f>
        <v/>
      </c>
      <c r="AB7940">
        <f>IF(OR($B7940="",$Z7940=""),"",MAX(0,$Z7940-N($M7940)))</f>
        <v/>
      </c>
      <c r="AC7940" s="46">
        <f>IF($B7940="","",IFERROR(INDEX('CCA Util %'!$H:$H,MATCH($B7940,'CCA Util %'!$E:$E,0)),""))</f>
        <v/>
      </c>
      <c r="AD7940">
        <f>IF($B7940="","",IFERROR(INDEX('CCA Util %'!$G:$G,MATCH($B7940,'CCA Util %'!$E:$E,0)),""))</f>
        <v/>
      </c>
      <c r="AE7940">
        <f>IF(OR($B7940="",$U7940=""),"",$U7940&amp;" &amp; "&amp;IF(OR($AD7940="",$AD7940=0),"Util NA",$AD7940&amp;" Util"))</f>
        <v/>
      </c>
    </row>
    <row r="7941" ht="15.75" customHeight="1" s="42">
      <c r="A7941" s="41" t="n"/>
      <c r="G7941" s="38" t="n"/>
      <c r="H7941" s="38" t="n"/>
      <c r="I7941" s="38" t="n"/>
      <c r="J7941" s="38" t="n"/>
      <c r="K7941" s="38" t="n"/>
      <c r="L7941" s="38" t="n"/>
      <c r="N7941" s="36">
        <f>IF($B7941="","",IF($C7941="SUPERSTORE","Superstore","DH"))</f>
        <v/>
      </c>
      <c r="O7941" s="36">
        <f>IF($B7941="","",IFERROR(VLOOKUP($B7941,Mapping!$A:$C,2,0),"Not Mapped"))</f>
        <v/>
      </c>
      <c r="P7941" s="36">
        <f>IF($B7941="","",IFERROR(VLOOKUP($B7941,Mapping!$A:$C,3,0),"Not Mapped"))</f>
        <v/>
      </c>
      <c r="Q7941" s="36">
        <f>IF($B7941="","",IFERROR(VLOOKUP($O7941,Leaders!$A:$B,2,0),"Not Mapped"))</f>
        <v/>
      </c>
      <c r="R7941" s="36">
        <f>IF($B7941="","",IF(COUNTIF(Exclusions!$A:$A,$B7941)&gt;0,"Yes","No"))</f>
        <v/>
      </c>
      <c r="S7941" s="38">
        <f>IF($B7941="","",MIN(1,DAY($A7941)/IF($N7941="Superstore",Settings!$B$5,Settings!$B$4)))</f>
        <v/>
      </c>
      <c r="T7941" s="38">
        <f>IF(OR($B7941="",$G7941="",$S7941=0),"",$G7941/$S7941)</f>
        <v/>
      </c>
      <c r="U7941" s="36">
        <f>IF($T7941="","",IF($T7941&lt;Settings!$B$8,"Critical",IF($T7941&lt;Settings!$B$9,"Semi Critical","Non Critical")))</f>
        <v/>
      </c>
      <c r="V7941" s="28" t="n"/>
      <c r="Z7941">
        <f>IF($B7941="","",IFERROR(VLOOKUP($B7941,'Plan HC for CCA'!$A:$B,2,0),""))</f>
        <v/>
      </c>
      <c r="AA7941">
        <f>IF(OR($B7941="",$Z7941=""),"",IF(N($M7941)&lt;$Z7941,"Delta","No Delta"))</f>
        <v/>
      </c>
      <c r="AB7941">
        <f>IF(OR($B7941="",$Z7941=""),"",MAX(0,$Z7941-N($M7941)))</f>
        <v/>
      </c>
      <c r="AC7941" s="46">
        <f>IF($B7941="","",IFERROR(INDEX('CCA Util %'!$H:$H,MATCH($B7941,'CCA Util %'!$E:$E,0)),""))</f>
        <v/>
      </c>
      <c r="AD7941">
        <f>IF($B7941="","",IFERROR(INDEX('CCA Util %'!$G:$G,MATCH($B7941,'CCA Util %'!$E:$E,0)),""))</f>
        <v/>
      </c>
      <c r="AE7941">
        <f>IF(OR($B7941="",$U7941=""),"",$U7941&amp;" &amp; "&amp;IF(OR($AD7941="",$AD7941=0),"Util NA",$AD7941&amp;" Util"))</f>
        <v/>
      </c>
    </row>
    <row r="7942" ht="15.75" customHeight="1" s="42">
      <c r="A7942" s="41" t="n"/>
      <c r="G7942" s="38" t="n"/>
      <c r="H7942" s="38" t="n"/>
      <c r="I7942" s="38" t="n"/>
      <c r="J7942" s="38" t="n"/>
      <c r="K7942" s="38" t="n"/>
      <c r="L7942" s="38" t="n"/>
      <c r="N7942" s="36">
        <f>IF($B7942="","",IF($C7942="SUPERSTORE","Superstore","DH"))</f>
        <v/>
      </c>
      <c r="O7942" s="36">
        <f>IF($B7942="","",IFERROR(VLOOKUP($B7942,Mapping!$A:$C,2,0),"Not Mapped"))</f>
        <v/>
      </c>
      <c r="P7942" s="36">
        <f>IF($B7942="","",IFERROR(VLOOKUP($B7942,Mapping!$A:$C,3,0),"Not Mapped"))</f>
        <v/>
      </c>
      <c r="Q7942" s="36">
        <f>IF($B7942="","",IFERROR(VLOOKUP($O7942,Leaders!$A:$B,2,0),"Not Mapped"))</f>
        <v/>
      </c>
      <c r="R7942" s="36">
        <f>IF($B7942="","",IF(COUNTIF(Exclusions!$A:$A,$B7942)&gt;0,"Yes","No"))</f>
        <v/>
      </c>
      <c r="S7942" s="38">
        <f>IF($B7942="","",MIN(1,DAY($A7942)/IF($N7942="Superstore",Settings!$B$5,Settings!$B$4)))</f>
        <v/>
      </c>
      <c r="T7942" s="38">
        <f>IF(OR($B7942="",$G7942="",$S7942=0),"",$G7942/$S7942)</f>
        <v/>
      </c>
      <c r="U7942" s="36">
        <f>IF($T7942="","",IF($T7942&lt;Settings!$B$8,"Critical",IF($T7942&lt;Settings!$B$9,"Semi Critical","Non Critical")))</f>
        <v/>
      </c>
      <c r="V7942" s="28" t="n"/>
      <c r="Z7942">
        <f>IF($B7942="","",IFERROR(VLOOKUP($B7942,'Plan HC for CCA'!$A:$B,2,0),""))</f>
        <v/>
      </c>
      <c r="AA7942">
        <f>IF(OR($B7942="",$Z7942=""),"",IF(N($M7942)&lt;$Z7942,"Delta","No Delta"))</f>
        <v/>
      </c>
      <c r="AB7942">
        <f>IF(OR($B7942="",$Z7942=""),"",MAX(0,$Z7942-N($M7942)))</f>
        <v/>
      </c>
      <c r="AC7942" s="46">
        <f>IF($B7942="","",IFERROR(INDEX('CCA Util %'!$H:$H,MATCH($B7942,'CCA Util %'!$E:$E,0)),""))</f>
        <v/>
      </c>
      <c r="AD7942">
        <f>IF($B7942="","",IFERROR(INDEX('CCA Util %'!$G:$G,MATCH($B7942,'CCA Util %'!$E:$E,0)),""))</f>
        <v/>
      </c>
      <c r="AE7942">
        <f>IF(OR($B7942="",$U7942=""),"",$U7942&amp;" &amp; "&amp;IF(OR($AD7942="",$AD7942=0),"Util NA",$AD7942&amp;" Util"))</f>
        <v/>
      </c>
    </row>
    <row r="7943" ht="15.75" customHeight="1" s="42">
      <c r="A7943" s="41" t="n"/>
      <c r="G7943" s="38" t="n"/>
      <c r="H7943" s="38" t="n"/>
      <c r="I7943" s="38" t="n"/>
      <c r="J7943" s="38" t="n"/>
      <c r="K7943" s="38" t="n"/>
      <c r="L7943" s="38" t="n"/>
      <c r="N7943" s="36">
        <f>IF($B7943="","",IF($C7943="SUPERSTORE","Superstore","DH"))</f>
        <v/>
      </c>
      <c r="O7943" s="36">
        <f>IF($B7943="","",IFERROR(VLOOKUP($B7943,Mapping!$A:$C,2,0),"Not Mapped"))</f>
        <v/>
      </c>
      <c r="P7943" s="36">
        <f>IF($B7943="","",IFERROR(VLOOKUP($B7943,Mapping!$A:$C,3,0),"Not Mapped"))</f>
        <v/>
      </c>
      <c r="Q7943" s="36">
        <f>IF($B7943="","",IFERROR(VLOOKUP($O7943,Leaders!$A:$B,2,0),"Not Mapped"))</f>
        <v/>
      </c>
      <c r="R7943" s="36">
        <f>IF($B7943="","",IF(COUNTIF(Exclusions!$A:$A,$B7943)&gt;0,"Yes","No"))</f>
        <v/>
      </c>
      <c r="S7943" s="38">
        <f>IF($B7943="","",MIN(1,DAY($A7943)/IF($N7943="Superstore",Settings!$B$5,Settings!$B$4)))</f>
        <v/>
      </c>
      <c r="T7943" s="38">
        <f>IF(OR($B7943="",$G7943="",$S7943=0),"",$G7943/$S7943)</f>
        <v/>
      </c>
      <c r="U7943" s="36">
        <f>IF($T7943="","",IF($T7943&lt;Settings!$B$8,"Critical",IF($T7943&lt;Settings!$B$9,"Semi Critical","Non Critical")))</f>
        <v/>
      </c>
      <c r="V7943" s="28" t="n"/>
      <c r="Z7943">
        <f>IF($B7943="","",IFERROR(VLOOKUP($B7943,'Plan HC for CCA'!$A:$B,2,0),""))</f>
        <v/>
      </c>
      <c r="AA7943">
        <f>IF(OR($B7943="",$Z7943=""),"",IF(N($M7943)&lt;$Z7943,"Delta","No Delta"))</f>
        <v/>
      </c>
      <c r="AB7943">
        <f>IF(OR($B7943="",$Z7943=""),"",MAX(0,$Z7943-N($M7943)))</f>
        <v/>
      </c>
      <c r="AC7943" s="46">
        <f>IF($B7943="","",IFERROR(INDEX('CCA Util %'!$H:$H,MATCH($B7943,'CCA Util %'!$E:$E,0)),""))</f>
        <v/>
      </c>
      <c r="AD7943">
        <f>IF($B7943="","",IFERROR(INDEX('CCA Util %'!$G:$G,MATCH($B7943,'CCA Util %'!$E:$E,0)),""))</f>
        <v/>
      </c>
      <c r="AE7943">
        <f>IF(OR($B7943="",$U7943=""),"",$U7943&amp;" &amp; "&amp;IF(OR($AD7943="",$AD7943=0),"Util NA",$AD7943&amp;" Util"))</f>
        <v/>
      </c>
    </row>
    <row r="7944" ht="15.75" customHeight="1" s="42">
      <c r="A7944" s="41" t="n"/>
      <c r="G7944" s="38" t="n"/>
      <c r="H7944" s="38" t="n"/>
      <c r="I7944" s="38" t="n"/>
      <c r="J7944" s="38" t="n"/>
      <c r="K7944" s="38" t="n"/>
      <c r="L7944" s="38" t="n"/>
      <c r="N7944" s="36">
        <f>IF($B7944="","",IF($C7944="SUPERSTORE","Superstore","DH"))</f>
        <v/>
      </c>
      <c r="O7944" s="36">
        <f>IF($B7944="","",IFERROR(VLOOKUP($B7944,Mapping!$A:$C,2,0),"Not Mapped"))</f>
        <v/>
      </c>
      <c r="P7944" s="36">
        <f>IF($B7944="","",IFERROR(VLOOKUP($B7944,Mapping!$A:$C,3,0),"Not Mapped"))</f>
        <v/>
      </c>
      <c r="Q7944" s="36">
        <f>IF($B7944="","",IFERROR(VLOOKUP($O7944,Leaders!$A:$B,2,0),"Not Mapped"))</f>
        <v/>
      </c>
      <c r="R7944" s="36">
        <f>IF($B7944="","",IF(COUNTIF(Exclusions!$A:$A,$B7944)&gt;0,"Yes","No"))</f>
        <v/>
      </c>
      <c r="S7944" s="38">
        <f>IF($B7944="","",MIN(1,DAY($A7944)/IF($N7944="Superstore",Settings!$B$5,Settings!$B$4)))</f>
        <v/>
      </c>
      <c r="T7944" s="38">
        <f>IF(OR($B7944="",$G7944="",$S7944=0),"",$G7944/$S7944)</f>
        <v/>
      </c>
      <c r="U7944" s="36">
        <f>IF($T7944="","",IF($T7944&lt;Settings!$B$8,"Critical",IF($T7944&lt;Settings!$B$9,"Semi Critical","Non Critical")))</f>
        <v/>
      </c>
      <c r="V7944" s="28" t="n"/>
      <c r="Z7944">
        <f>IF($B7944="","",IFERROR(VLOOKUP($B7944,'Plan HC for CCA'!$A:$B,2,0),""))</f>
        <v/>
      </c>
      <c r="AA7944">
        <f>IF(OR($B7944="",$Z7944=""),"",IF(N($M7944)&lt;$Z7944,"Delta","No Delta"))</f>
        <v/>
      </c>
      <c r="AB7944">
        <f>IF(OR($B7944="",$Z7944=""),"",MAX(0,$Z7944-N($M7944)))</f>
        <v/>
      </c>
      <c r="AC7944" s="46">
        <f>IF($B7944="","",IFERROR(INDEX('CCA Util %'!$H:$H,MATCH($B7944,'CCA Util %'!$E:$E,0)),""))</f>
        <v/>
      </c>
      <c r="AD7944">
        <f>IF($B7944="","",IFERROR(INDEX('CCA Util %'!$G:$G,MATCH($B7944,'CCA Util %'!$E:$E,0)),""))</f>
        <v/>
      </c>
      <c r="AE7944">
        <f>IF(OR($B7944="",$U7944=""),"",$U7944&amp;" &amp; "&amp;IF(OR($AD7944="",$AD7944=0),"Util NA",$AD7944&amp;" Util"))</f>
        <v/>
      </c>
    </row>
    <row r="7945" ht="15.75" customHeight="1" s="42">
      <c r="A7945" s="41" t="n"/>
      <c r="G7945" s="38" t="n"/>
      <c r="H7945" s="38" t="n"/>
      <c r="I7945" s="38" t="n"/>
      <c r="J7945" s="38" t="n"/>
      <c r="K7945" s="38" t="n"/>
      <c r="L7945" s="38" t="n"/>
      <c r="N7945" s="36">
        <f>IF($B7945="","",IF($C7945="SUPERSTORE","Superstore","DH"))</f>
        <v/>
      </c>
      <c r="O7945" s="36">
        <f>IF($B7945="","",IFERROR(VLOOKUP($B7945,Mapping!$A:$C,2,0),"Not Mapped"))</f>
        <v/>
      </c>
      <c r="P7945" s="36">
        <f>IF($B7945="","",IFERROR(VLOOKUP($B7945,Mapping!$A:$C,3,0),"Not Mapped"))</f>
        <v/>
      </c>
      <c r="Q7945" s="36">
        <f>IF($B7945="","",IFERROR(VLOOKUP($O7945,Leaders!$A:$B,2,0),"Not Mapped"))</f>
        <v/>
      </c>
      <c r="R7945" s="36">
        <f>IF($B7945="","",IF(COUNTIF(Exclusions!$A:$A,$B7945)&gt;0,"Yes","No"))</f>
        <v/>
      </c>
      <c r="S7945" s="38">
        <f>IF($B7945="","",MIN(1,DAY($A7945)/IF($N7945="Superstore",Settings!$B$5,Settings!$B$4)))</f>
        <v/>
      </c>
      <c r="T7945" s="38">
        <f>IF(OR($B7945="",$G7945="",$S7945=0),"",$G7945/$S7945)</f>
        <v/>
      </c>
      <c r="U7945" s="36">
        <f>IF($T7945="","",IF($T7945&lt;Settings!$B$8,"Critical",IF($T7945&lt;Settings!$B$9,"Semi Critical","Non Critical")))</f>
        <v/>
      </c>
      <c r="V7945" s="28" t="n"/>
      <c r="Z7945">
        <f>IF($B7945="","",IFERROR(VLOOKUP($B7945,'Plan HC for CCA'!$A:$B,2,0),""))</f>
        <v/>
      </c>
      <c r="AA7945">
        <f>IF(OR($B7945="",$Z7945=""),"",IF(N($M7945)&lt;$Z7945,"Delta","No Delta"))</f>
        <v/>
      </c>
      <c r="AB7945">
        <f>IF(OR($B7945="",$Z7945=""),"",MAX(0,$Z7945-N($M7945)))</f>
        <v/>
      </c>
      <c r="AC7945" s="46">
        <f>IF($B7945="","",IFERROR(INDEX('CCA Util %'!$H:$H,MATCH($B7945,'CCA Util %'!$E:$E,0)),""))</f>
        <v/>
      </c>
      <c r="AD7945">
        <f>IF($B7945="","",IFERROR(INDEX('CCA Util %'!$G:$G,MATCH($B7945,'CCA Util %'!$E:$E,0)),""))</f>
        <v/>
      </c>
      <c r="AE7945">
        <f>IF(OR($B7945="",$U7945=""),"",$U7945&amp;" &amp; "&amp;IF(OR($AD7945="",$AD7945=0),"Util NA",$AD7945&amp;" Util"))</f>
        <v/>
      </c>
    </row>
    <row r="7946" ht="15.75" customHeight="1" s="42">
      <c r="A7946" s="41" t="n"/>
      <c r="G7946" s="38" t="n"/>
      <c r="H7946" s="38" t="n"/>
      <c r="I7946" s="38" t="n"/>
      <c r="J7946" s="38" t="n"/>
      <c r="K7946" s="38" t="n"/>
      <c r="L7946" s="38" t="n"/>
      <c r="N7946" s="36">
        <f>IF($B7946="","",IF($C7946="SUPERSTORE","Superstore","DH"))</f>
        <v/>
      </c>
      <c r="O7946" s="36">
        <f>IF($B7946="","",IFERROR(VLOOKUP($B7946,Mapping!$A:$C,2,0),"Not Mapped"))</f>
        <v/>
      </c>
      <c r="P7946" s="36">
        <f>IF($B7946="","",IFERROR(VLOOKUP($B7946,Mapping!$A:$C,3,0),"Not Mapped"))</f>
        <v/>
      </c>
      <c r="Q7946" s="36">
        <f>IF($B7946="","",IFERROR(VLOOKUP($O7946,Leaders!$A:$B,2,0),"Not Mapped"))</f>
        <v/>
      </c>
      <c r="R7946" s="36">
        <f>IF($B7946="","",IF(COUNTIF(Exclusions!$A:$A,$B7946)&gt;0,"Yes","No"))</f>
        <v/>
      </c>
      <c r="S7946" s="38">
        <f>IF($B7946="","",MIN(1,DAY($A7946)/IF($N7946="Superstore",Settings!$B$5,Settings!$B$4)))</f>
        <v/>
      </c>
      <c r="T7946" s="38">
        <f>IF(OR($B7946="",$G7946="",$S7946=0),"",$G7946/$S7946)</f>
        <v/>
      </c>
      <c r="U7946" s="36">
        <f>IF($T7946="","",IF($T7946&lt;Settings!$B$8,"Critical",IF($T7946&lt;Settings!$B$9,"Semi Critical","Non Critical")))</f>
        <v/>
      </c>
      <c r="V7946" s="28" t="n"/>
      <c r="Z7946">
        <f>IF($B7946="","",IFERROR(VLOOKUP($B7946,'Plan HC for CCA'!$A:$B,2,0),""))</f>
        <v/>
      </c>
      <c r="AA7946">
        <f>IF(OR($B7946="",$Z7946=""),"",IF(N($M7946)&lt;$Z7946,"Delta","No Delta"))</f>
        <v/>
      </c>
      <c r="AB7946">
        <f>IF(OR($B7946="",$Z7946=""),"",MAX(0,$Z7946-N($M7946)))</f>
        <v/>
      </c>
      <c r="AC7946" s="46">
        <f>IF($B7946="","",IFERROR(INDEX('CCA Util %'!$H:$H,MATCH($B7946,'CCA Util %'!$E:$E,0)),""))</f>
        <v/>
      </c>
      <c r="AD7946">
        <f>IF($B7946="","",IFERROR(INDEX('CCA Util %'!$G:$G,MATCH($B7946,'CCA Util %'!$E:$E,0)),""))</f>
        <v/>
      </c>
      <c r="AE7946">
        <f>IF(OR($B7946="",$U7946=""),"",$U7946&amp;" &amp; "&amp;IF(OR($AD7946="",$AD7946=0),"Util NA",$AD7946&amp;" Util"))</f>
        <v/>
      </c>
    </row>
    <row r="7947" ht="15.75" customHeight="1" s="42">
      <c r="A7947" s="41" t="n"/>
      <c r="G7947" s="38" t="n"/>
      <c r="H7947" s="38" t="n"/>
      <c r="I7947" s="38" t="n"/>
      <c r="J7947" s="38" t="n"/>
      <c r="K7947" s="38" t="n"/>
      <c r="L7947" s="38" t="n"/>
      <c r="N7947" s="36">
        <f>IF($B7947="","",IF($C7947="SUPERSTORE","Superstore","DH"))</f>
        <v/>
      </c>
      <c r="O7947" s="36">
        <f>IF($B7947="","",IFERROR(VLOOKUP($B7947,Mapping!$A:$C,2,0),"Not Mapped"))</f>
        <v/>
      </c>
      <c r="P7947" s="36">
        <f>IF($B7947="","",IFERROR(VLOOKUP($B7947,Mapping!$A:$C,3,0),"Not Mapped"))</f>
        <v/>
      </c>
      <c r="Q7947" s="36">
        <f>IF($B7947="","",IFERROR(VLOOKUP($O7947,Leaders!$A:$B,2,0),"Not Mapped"))</f>
        <v/>
      </c>
      <c r="R7947" s="36">
        <f>IF($B7947="","",IF(COUNTIF(Exclusions!$A:$A,$B7947)&gt;0,"Yes","No"))</f>
        <v/>
      </c>
      <c r="S7947" s="38">
        <f>IF($B7947="","",MIN(1,DAY($A7947)/IF($N7947="Superstore",Settings!$B$5,Settings!$B$4)))</f>
        <v/>
      </c>
      <c r="T7947" s="38">
        <f>IF(OR($B7947="",$G7947="",$S7947=0),"",$G7947/$S7947)</f>
        <v/>
      </c>
      <c r="U7947" s="36">
        <f>IF($T7947="","",IF($T7947&lt;Settings!$B$8,"Critical",IF($T7947&lt;Settings!$B$9,"Semi Critical","Non Critical")))</f>
        <v/>
      </c>
      <c r="V7947" s="28" t="n"/>
      <c r="Z7947">
        <f>IF($B7947="","",IFERROR(VLOOKUP($B7947,'Plan HC for CCA'!$A:$B,2,0),""))</f>
        <v/>
      </c>
      <c r="AA7947">
        <f>IF(OR($B7947="",$Z7947=""),"",IF(N($M7947)&lt;$Z7947,"Delta","No Delta"))</f>
        <v/>
      </c>
      <c r="AB7947">
        <f>IF(OR($B7947="",$Z7947=""),"",MAX(0,$Z7947-N($M7947)))</f>
        <v/>
      </c>
      <c r="AC7947" s="46">
        <f>IF($B7947="","",IFERROR(INDEX('CCA Util %'!$H:$H,MATCH($B7947,'CCA Util %'!$E:$E,0)),""))</f>
        <v/>
      </c>
      <c r="AD7947">
        <f>IF($B7947="","",IFERROR(INDEX('CCA Util %'!$G:$G,MATCH($B7947,'CCA Util %'!$E:$E,0)),""))</f>
        <v/>
      </c>
      <c r="AE7947">
        <f>IF(OR($B7947="",$U7947=""),"",$U7947&amp;" &amp; "&amp;IF(OR($AD7947="",$AD7947=0),"Util NA",$AD7947&amp;" Util"))</f>
        <v/>
      </c>
    </row>
    <row r="7948" ht="15.75" customHeight="1" s="42">
      <c r="A7948" s="41" t="n"/>
      <c r="G7948" s="38" t="n"/>
      <c r="H7948" s="38" t="n"/>
      <c r="I7948" s="38" t="n"/>
      <c r="J7948" s="38" t="n"/>
      <c r="K7948" s="38" t="n"/>
      <c r="L7948" s="38" t="n"/>
      <c r="N7948" s="36">
        <f>IF($B7948="","",IF($C7948="SUPERSTORE","Superstore","DH"))</f>
        <v/>
      </c>
      <c r="O7948" s="36">
        <f>IF($B7948="","",IFERROR(VLOOKUP($B7948,Mapping!$A:$C,2,0),"Not Mapped"))</f>
        <v/>
      </c>
      <c r="P7948" s="36">
        <f>IF($B7948="","",IFERROR(VLOOKUP($B7948,Mapping!$A:$C,3,0),"Not Mapped"))</f>
        <v/>
      </c>
      <c r="Q7948" s="36">
        <f>IF($B7948="","",IFERROR(VLOOKUP($O7948,Leaders!$A:$B,2,0),"Not Mapped"))</f>
        <v/>
      </c>
      <c r="R7948" s="36">
        <f>IF($B7948="","",IF(COUNTIF(Exclusions!$A:$A,$B7948)&gt;0,"Yes","No"))</f>
        <v/>
      </c>
      <c r="S7948" s="38">
        <f>IF($B7948="","",MIN(1,DAY($A7948)/IF($N7948="Superstore",Settings!$B$5,Settings!$B$4)))</f>
        <v/>
      </c>
      <c r="T7948" s="38">
        <f>IF(OR($B7948="",$G7948="",$S7948=0),"",$G7948/$S7948)</f>
        <v/>
      </c>
      <c r="U7948" s="36">
        <f>IF($T7948="","",IF($T7948&lt;Settings!$B$8,"Critical",IF($T7948&lt;Settings!$B$9,"Semi Critical","Non Critical")))</f>
        <v/>
      </c>
      <c r="V7948" s="28" t="n"/>
      <c r="Z7948">
        <f>IF($B7948="","",IFERROR(VLOOKUP($B7948,'Plan HC for CCA'!$A:$B,2,0),""))</f>
        <v/>
      </c>
      <c r="AA7948">
        <f>IF(OR($B7948="",$Z7948=""),"",IF(N($M7948)&lt;$Z7948,"Delta","No Delta"))</f>
        <v/>
      </c>
      <c r="AB7948">
        <f>IF(OR($B7948="",$Z7948=""),"",MAX(0,$Z7948-N($M7948)))</f>
        <v/>
      </c>
      <c r="AC7948" s="46">
        <f>IF($B7948="","",IFERROR(INDEX('CCA Util %'!$H:$H,MATCH($B7948,'CCA Util %'!$E:$E,0)),""))</f>
        <v/>
      </c>
      <c r="AD7948">
        <f>IF($B7948="","",IFERROR(INDEX('CCA Util %'!$G:$G,MATCH($B7948,'CCA Util %'!$E:$E,0)),""))</f>
        <v/>
      </c>
      <c r="AE7948">
        <f>IF(OR($B7948="",$U7948=""),"",$U7948&amp;" &amp; "&amp;IF(OR($AD7948="",$AD7948=0),"Util NA",$AD7948&amp;" Util"))</f>
        <v/>
      </c>
    </row>
    <row r="7949" ht="15.75" customHeight="1" s="42">
      <c r="A7949" s="41" t="n"/>
      <c r="G7949" s="38" t="n"/>
      <c r="H7949" s="38" t="n"/>
      <c r="I7949" s="38" t="n"/>
      <c r="J7949" s="38" t="n"/>
      <c r="K7949" s="38" t="n"/>
      <c r="L7949" s="38" t="n"/>
      <c r="N7949" s="36">
        <f>IF($B7949="","",IF($C7949="SUPERSTORE","Superstore","DH"))</f>
        <v/>
      </c>
      <c r="O7949" s="36">
        <f>IF($B7949="","",IFERROR(VLOOKUP($B7949,Mapping!$A:$C,2,0),"Not Mapped"))</f>
        <v/>
      </c>
      <c r="P7949" s="36">
        <f>IF($B7949="","",IFERROR(VLOOKUP($B7949,Mapping!$A:$C,3,0),"Not Mapped"))</f>
        <v/>
      </c>
      <c r="Q7949" s="36">
        <f>IF($B7949="","",IFERROR(VLOOKUP($O7949,Leaders!$A:$B,2,0),"Not Mapped"))</f>
        <v/>
      </c>
      <c r="R7949" s="36">
        <f>IF($B7949="","",IF(COUNTIF(Exclusions!$A:$A,$B7949)&gt;0,"Yes","No"))</f>
        <v/>
      </c>
      <c r="S7949" s="38">
        <f>IF($B7949="","",MIN(1,DAY($A7949)/IF($N7949="Superstore",Settings!$B$5,Settings!$B$4)))</f>
        <v/>
      </c>
      <c r="T7949" s="38">
        <f>IF(OR($B7949="",$G7949="",$S7949=0),"",$G7949/$S7949)</f>
        <v/>
      </c>
      <c r="U7949" s="36">
        <f>IF($T7949="","",IF($T7949&lt;Settings!$B$8,"Critical",IF($T7949&lt;Settings!$B$9,"Semi Critical","Non Critical")))</f>
        <v/>
      </c>
      <c r="V7949" s="28" t="n"/>
      <c r="Z7949">
        <f>IF($B7949="","",IFERROR(VLOOKUP($B7949,'Plan HC for CCA'!$A:$B,2,0),""))</f>
        <v/>
      </c>
      <c r="AA7949">
        <f>IF(OR($B7949="",$Z7949=""),"",IF(N($M7949)&lt;$Z7949,"Delta","No Delta"))</f>
        <v/>
      </c>
      <c r="AB7949">
        <f>IF(OR($B7949="",$Z7949=""),"",MAX(0,$Z7949-N($M7949)))</f>
        <v/>
      </c>
      <c r="AC7949" s="46">
        <f>IF($B7949="","",IFERROR(INDEX('CCA Util %'!$H:$H,MATCH($B7949,'CCA Util %'!$E:$E,0)),""))</f>
        <v/>
      </c>
      <c r="AD7949">
        <f>IF($B7949="","",IFERROR(INDEX('CCA Util %'!$G:$G,MATCH($B7949,'CCA Util %'!$E:$E,0)),""))</f>
        <v/>
      </c>
      <c r="AE7949">
        <f>IF(OR($B7949="",$U7949=""),"",$U7949&amp;" &amp; "&amp;IF(OR($AD7949="",$AD7949=0),"Util NA",$AD7949&amp;" Util"))</f>
        <v/>
      </c>
    </row>
    <row r="7950" ht="15.75" customHeight="1" s="42">
      <c r="A7950" s="41" t="n"/>
      <c r="G7950" s="38" t="n"/>
      <c r="H7950" s="38" t="n"/>
      <c r="I7950" s="38" t="n"/>
      <c r="J7950" s="38" t="n"/>
      <c r="K7950" s="38" t="n"/>
      <c r="L7950" s="38" t="n"/>
      <c r="N7950" s="36">
        <f>IF($B7950="","",IF($C7950="SUPERSTORE","Superstore","DH"))</f>
        <v/>
      </c>
      <c r="O7950" s="36">
        <f>IF($B7950="","",IFERROR(VLOOKUP($B7950,Mapping!$A:$C,2,0),"Not Mapped"))</f>
        <v/>
      </c>
      <c r="P7950" s="36">
        <f>IF($B7950="","",IFERROR(VLOOKUP($B7950,Mapping!$A:$C,3,0),"Not Mapped"))</f>
        <v/>
      </c>
      <c r="Q7950" s="36">
        <f>IF($B7950="","",IFERROR(VLOOKUP($O7950,Leaders!$A:$B,2,0),"Not Mapped"))</f>
        <v/>
      </c>
      <c r="R7950" s="36">
        <f>IF($B7950="","",IF(COUNTIF(Exclusions!$A:$A,$B7950)&gt;0,"Yes","No"))</f>
        <v/>
      </c>
      <c r="S7950" s="38">
        <f>IF($B7950="","",MIN(1,DAY($A7950)/IF($N7950="Superstore",Settings!$B$5,Settings!$B$4)))</f>
        <v/>
      </c>
      <c r="T7950" s="38">
        <f>IF(OR($B7950="",$G7950="",$S7950=0),"",$G7950/$S7950)</f>
        <v/>
      </c>
      <c r="U7950" s="36">
        <f>IF($T7950="","",IF($T7950&lt;Settings!$B$8,"Critical",IF($T7950&lt;Settings!$B$9,"Semi Critical","Non Critical")))</f>
        <v/>
      </c>
      <c r="V7950" s="28" t="n"/>
      <c r="Z7950">
        <f>IF($B7950="","",IFERROR(VLOOKUP($B7950,'Plan HC for CCA'!$A:$B,2,0),""))</f>
        <v/>
      </c>
      <c r="AA7950">
        <f>IF(OR($B7950="",$Z7950=""),"",IF(N($M7950)&lt;$Z7950,"Delta","No Delta"))</f>
        <v/>
      </c>
      <c r="AB7950">
        <f>IF(OR($B7950="",$Z7950=""),"",MAX(0,$Z7950-N($M7950)))</f>
        <v/>
      </c>
      <c r="AC7950" s="46">
        <f>IF($B7950="","",IFERROR(INDEX('CCA Util %'!$H:$H,MATCH($B7950,'CCA Util %'!$E:$E,0)),""))</f>
        <v/>
      </c>
      <c r="AD7950">
        <f>IF($B7950="","",IFERROR(INDEX('CCA Util %'!$G:$G,MATCH($B7950,'CCA Util %'!$E:$E,0)),""))</f>
        <v/>
      </c>
      <c r="AE7950">
        <f>IF(OR($B7950="",$U7950=""),"",$U7950&amp;" &amp; "&amp;IF(OR($AD7950="",$AD7950=0),"Util NA",$AD7950&amp;" Util"))</f>
        <v/>
      </c>
    </row>
    <row r="7951" ht="15.75" customHeight="1" s="42">
      <c r="A7951" s="41" t="n"/>
      <c r="G7951" s="38" t="n"/>
      <c r="H7951" s="38" t="n"/>
      <c r="I7951" s="38" t="n"/>
      <c r="J7951" s="38" t="n"/>
      <c r="K7951" s="38" t="n"/>
      <c r="L7951" s="38" t="n"/>
      <c r="N7951" s="36">
        <f>IF($B7951="","",IF($C7951="SUPERSTORE","Superstore","DH"))</f>
        <v/>
      </c>
      <c r="O7951" s="36">
        <f>IF($B7951="","",IFERROR(VLOOKUP($B7951,Mapping!$A:$C,2,0),"Not Mapped"))</f>
        <v/>
      </c>
      <c r="P7951" s="36">
        <f>IF($B7951="","",IFERROR(VLOOKUP($B7951,Mapping!$A:$C,3,0),"Not Mapped"))</f>
        <v/>
      </c>
      <c r="Q7951" s="36">
        <f>IF($B7951="","",IFERROR(VLOOKUP($O7951,Leaders!$A:$B,2,0),"Not Mapped"))</f>
        <v/>
      </c>
      <c r="R7951" s="36">
        <f>IF($B7951="","",IF(COUNTIF(Exclusions!$A:$A,$B7951)&gt;0,"Yes","No"))</f>
        <v/>
      </c>
      <c r="S7951" s="38">
        <f>IF($B7951="","",MIN(1,DAY($A7951)/IF($N7951="Superstore",Settings!$B$5,Settings!$B$4)))</f>
        <v/>
      </c>
      <c r="T7951" s="38">
        <f>IF(OR($B7951="",$G7951="",$S7951=0),"",$G7951/$S7951)</f>
        <v/>
      </c>
      <c r="U7951" s="36">
        <f>IF($T7951="","",IF($T7951&lt;Settings!$B$8,"Critical",IF($T7951&lt;Settings!$B$9,"Semi Critical","Non Critical")))</f>
        <v/>
      </c>
      <c r="V7951" s="28" t="n"/>
      <c r="Z7951">
        <f>IF($B7951="","",IFERROR(VLOOKUP($B7951,'Plan HC for CCA'!$A:$B,2,0),""))</f>
        <v/>
      </c>
      <c r="AA7951">
        <f>IF(OR($B7951="",$Z7951=""),"",IF(N($M7951)&lt;$Z7951,"Delta","No Delta"))</f>
        <v/>
      </c>
      <c r="AB7951">
        <f>IF(OR($B7951="",$Z7951=""),"",MAX(0,$Z7951-N($M7951)))</f>
        <v/>
      </c>
      <c r="AC7951" s="46">
        <f>IF($B7951="","",IFERROR(INDEX('CCA Util %'!$H:$H,MATCH($B7951,'CCA Util %'!$E:$E,0)),""))</f>
        <v/>
      </c>
      <c r="AD7951">
        <f>IF($B7951="","",IFERROR(INDEX('CCA Util %'!$G:$G,MATCH($B7951,'CCA Util %'!$E:$E,0)),""))</f>
        <v/>
      </c>
      <c r="AE7951">
        <f>IF(OR($B7951="",$U7951=""),"",$U7951&amp;" &amp; "&amp;IF(OR($AD7951="",$AD7951=0),"Util NA",$AD7951&amp;" Util"))</f>
        <v/>
      </c>
    </row>
    <row r="7952" ht="15.75" customHeight="1" s="42">
      <c r="A7952" s="41" t="n"/>
      <c r="G7952" s="38" t="n"/>
      <c r="H7952" s="38" t="n"/>
      <c r="I7952" s="38" t="n"/>
      <c r="J7952" s="38" t="n"/>
      <c r="K7952" s="38" t="n"/>
      <c r="L7952" s="38" t="n"/>
      <c r="N7952" s="36">
        <f>IF($B7952="","",IF($C7952="SUPERSTORE","Superstore","DH"))</f>
        <v/>
      </c>
      <c r="O7952" s="36">
        <f>IF($B7952="","",IFERROR(VLOOKUP($B7952,Mapping!$A:$C,2,0),"Not Mapped"))</f>
        <v/>
      </c>
      <c r="P7952" s="36">
        <f>IF($B7952="","",IFERROR(VLOOKUP($B7952,Mapping!$A:$C,3,0),"Not Mapped"))</f>
        <v/>
      </c>
      <c r="Q7952" s="36">
        <f>IF($B7952="","",IFERROR(VLOOKUP($O7952,Leaders!$A:$B,2,0),"Not Mapped"))</f>
        <v/>
      </c>
      <c r="R7952" s="36">
        <f>IF($B7952="","",IF(COUNTIF(Exclusions!$A:$A,$B7952)&gt;0,"Yes","No"))</f>
        <v/>
      </c>
      <c r="S7952" s="38">
        <f>IF($B7952="","",MIN(1,DAY($A7952)/IF($N7952="Superstore",Settings!$B$5,Settings!$B$4)))</f>
        <v/>
      </c>
      <c r="T7952" s="38">
        <f>IF(OR($B7952="",$G7952="",$S7952=0),"",$G7952/$S7952)</f>
        <v/>
      </c>
      <c r="U7952" s="36">
        <f>IF($T7952="","",IF($T7952&lt;Settings!$B$8,"Critical",IF($T7952&lt;Settings!$B$9,"Semi Critical","Non Critical")))</f>
        <v/>
      </c>
      <c r="V7952" s="28" t="n"/>
      <c r="Z7952">
        <f>IF($B7952="","",IFERROR(VLOOKUP($B7952,'Plan HC for CCA'!$A:$B,2,0),""))</f>
        <v/>
      </c>
      <c r="AA7952">
        <f>IF(OR($B7952="",$Z7952=""),"",IF(N($M7952)&lt;$Z7952,"Delta","No Delta"))</f>
        <v/>
      </c>
      <c r="AB7952">
        <f>IF(OR($B7952="",$Z7952=""),"",MAX(0,$Z7952-N($M7952)))</f>
        <v/>
      </c>
      <c r="AC7952" s="46">
        <f>IF($B7952="","",IFERROR(INDEX('CCA Util %'!$H:$H,MATCH($B7952,'CCA Util %'!$E:$E,0)),""))</f>
        <v/>
      </c>
      <c r="AD7952">
        <f>IF($B7952="","",IFERROR(INDEX('CCA Util %'!$G:$G,MATCH($B7952,'CCA Util %'!$E:$E,0)),""))</f>
        <v/>
      </c>
      <c r="AE7952">
        <f>IF(OR($B7952="",$U7952=""),"",$U7952&amp;" &amp; "&amp;IF(OR($AD7952="",$AD7952=0),"Util NA",$AD7952&amp;" Util"))</f>
        <v/>
      </c>
    </row>
    <row r="7953" ht="15.75" customHeight="1" s="42">
      <c r="A7953" s="41" t="n"/>
      <c r="G7953" s="38" t="n"/>
      <c r="H7953" s="38" t="n"/>
      <c r="I7953" s="38" t="n"/>
      <c r="J7953" s="38" t="n"/>
      <c r="K7953" s="38" t="n"/>
      <c r="L7953" s="38" t="n"/>
      <c r="N7953" s="36">
        <f>IF($B7953="","",IF($C7953="SUPERSTORE","Superstore","DH"))</f>
        <v/>
      </c>
      <c r="O7953" s="36">
        <f>IF($B7953="","",IFERROR(VLOOKUP($B7953,Mapping!$A:$C,2,0),"Not Mapped"))</f>
        <v/>
      </c>
      <c r="P7953" s="36">
        <f>IF($B7953="","",IFERROR(VLOOKUP($B7953,Mapping!$A:$C,3,0),"Not Mapped"))</f>
        <v/>
      </c>
      <c r="Q7953" s="36">
        <f>IF($B7953="","",IFERROR(VLOOKUP($O7953,Leaders!$A:$B,2,0),"Not Mapped"))</f>
        <v/>
      </c>
      <c r="R7953" s="36">
        <f>IF($B7953="","",IF(COUNTIF(Exclusions!$A:$A,$B7953)&gt;0,"Yes","No"))</f>
        <v/>
      </c>
      <c r="S7953" s="38">
        <f>IF($B7953="","",MIN(1,DAY($A7953)/IF($N7953="Superstore",Settings!$B$5,Settings!$B$4)))</f>
        <v/>
      </c>
      <c r="T7953" s="38">
        <f>IF(OR($B7953="",$G7953="",$S7953=0),"",$G7953/$S7953)</f>
        <v/>
      </c>
      <c r="U7953" s="36">
        <f>IF($T7953="","",IF($T7953&lt;Settings!$B$8,"Critical",IF($T7953&lt;Settings!$B$9,"Semi Critical","Non Critical")))</f>
        <v/>
      </c>
      <c r="V7953" s="28" t="n"/>
      <c r="Z7953">
        <f>IF($B7953="","",IFERROR(VLOOKUP($B7953,'Plan HC for CCA'!$A:$B,2,0),""))</f>
        <v/>
      </c>
      <c r="AA7953">
        <f>IF(OR($B7953="",$Z7953=""),"",IF(N($M7953)&lt;$Z7953,"Delta","No Delta"))</f>
        <v/>
      </c>
      <c r="AB7953">
        <f>IF(OR($B7953="",$Z7953=""),"",MAX(0,$Z7953-N($M7953)))</f>
        <v/>
      </c>
      <c r="AC7953" s="46">
        <f>IF($B7953="","",IFERROR(INDEX('CCA Util %'!$H:$H,MATCH($B7953,'CCA Util %'!$E:$E,0)),""))</f>
        <v/>
      </c>
      <c r="AD7953">
        <f>IF($B7953="","",IFERROR(INDEX('CCA Util %'!$G:$G,MATCH($B7953,'CCA Util %'!$E:$E,0)),""))</f>
        <v/>
      </c>
      <c r="AE7953">
        <f>IF(OR($B7953="",$U7953=""),"",$U7953&amp;" &amp; "&amp;IF(OR($AD7953="",$AD7953=0),"Util NA",$AD7953&amp;" Util"))</f>
        <v/>
      </c>
    </row>
    <row r="7954" ht="15.75" customHeight="1" s="42">
      <c r="A7954" s="41" t="n"/>
      <c r="G7954" s="38" t="n"/>
      <c r="H7954" s="38" t="n"/>
      <c r="I7954" s="38" t="n"/>
      <c r="J7954" s="38" t="n"/>
      <c r="K7954" s="38" t="n"/>
      <c r="L7954" s="38" t="n"/>
      <c r="N7954" s="36">
        <f>IF($B7954="","",IF($C7954="SUPERSTORE","Superstore","DH"))</f>
        <v/>
      </c>
      <c r="O7954" s="36">
        <f>IF($B7954="","",IFERROR(VLOOKUP($B7954,Mapping!$A:$C,2,0),"Not Mapped"))</f>
        <v/>
      </c>
      <c r="P7954" s="36">
        <f>IF($B7954="","",IFERROR(VLOOKUP($B7954,Mapping!$A:$C,3,0),"Not Mapped"))</f>
        <v/>
      </c>
      <c r="Q7954" s="36">
        <f>IF($B7954="","",IFERROR(VLOOKUP($O7954,Leaders!$A:$B,2,0),"Not Mapped"))</f>
        <v/>
      </c>
      <c r="R7954" s="36">
        <f>IF($B7954="","",IF(COUNTIF(Exclusions!$A:$A,$B7954)&gt;0,"Yes","No"))</f>
        <v/>
      </c>
      <c r="S7954" s="38">
        <f>IF($B7954="","",MIN(1,DAY($A7954)/IF($N7954="Superstore",Settings!$B$5,Settings!$B$4)))</f>
        <v/>
      </c>
      <c r="T7954" s="38">
        <f>IF(OR($B7954="",$G7954="",$S7954=0),"",$G7954/$S7954)</f>
        <v/>
      </c>
      <c r="U7954" s="36">
        <f>IF($T7954="","",IF($T7954&lt;Settings!$B$8,"Critical",IF($T7954&lt;Settings!$B$9,"Semi Critical","Non Critical")))</f>
        <v/>
      </c>
      <c r="V7954" s="28" t="n"/>
      <c r="Z7954">
        <f>IF($B7954="","",IFERROR(VLOOKUP($B7954,'Plan HC for CCA'!$A:$B,2,0),""))</f>
        <v/>
      </c>
      <c r="AA7954">
        <f>IF(OR($B7954="",$Z7954=""),"",IF(N($M7954)&lt;$Z7954,"Delta","No Delta"))</f>
        <v/>
      </c>
      <c r="AB7954">
        <f>IF(OR($B7954="",$Z7954=""),"",MAX(0,$Z7954-N($M7954)))</f>
        <v/>
      </c>
      <c r="AC7954" s="46">
        <f>IF($B7954="","",IFERROR(INDEX('CCA Util %'!$H:$H,MATCH($B7954,'CCA Util %'!$E:$E,0)),""))</f>
        <v/>
      </c>
      <c r="AD7954">
        <f>IF($B7954="","",IFERROR(INDEX('CCA Util %'!$G:$G,MATCH($B7954,'CCA Util %'!$E:$E,0)),""))</f>
        <v/>
      </c>
      <c r="AE7954">
        <f>IF(OR($B7954="",$U7954=""),"",$U7954&amp;" &amp; "&amp;IF(OR($AD7954="",$AD7954=0),"Util NA",$AD7954&amp;" Util"))</f>
        <v/>
      </c>
    </row>
    <row r="7955" ht="15.75" customHeight="1" s="42">
      <c r="A7955" s="41" t="n"/>
      <c r="G7955" s="38" t="n"/>
      <c r="H7955" s="38" t="n"/>
      <c r="I7955" s="38" t="n"/>
      <c r="J7955" s="38" t="n"/>
      <c r="K7955" s="38" t="n"/>
      <c r="L7955" s="38" t="n"/>
      <c r="N7955" s="36">
        <f>IF($B7955="","",IF($C7955="SUPERSTORE","Superstore","DH"))</f>
        <v/>
      </c>
      <c r="O7955" s="36">
        <f>IF($B7955="","",IFERROR(VLOOKUP($B7955,Mapping!$A:$C,2,0),"Not Mapped"))</f>
        <v/>
      </c>
      <c r="P7955" s="36">
        <f>IF($B7955="","",IFERROR(VLOOKUP($B7955,Mapping!$A:$C,3,0),"Not Mapped"))</f>
        <v/>
      </c>
      <c r="Q7955" s="36">
        <f>IF($B7955="","",IFERROR(VLOOKUP($O7955,Leaders!$A:$B,2,0),"Not Mapped"))</f>
        <v/>
      </c>
      <c r="R7955" s="36">
        <f>IF($B7955="","",IF(COUNTIF(Exclusions!$A:$A,$B7955)&gt;0,"Yes","No"))</f>
        <v/>
      </c>
      <c r="S7955" s="38">
        <f>IF($B7955="","",MIN(1,DAY($A7955)/IF($N7955="Superstore",Settings!$B$5,Settings!$B$4)))</f>
        <v/>
      </c>
      <c r="T7955" s="38">
        <f>IF(OR($B7955="",$G7955="",$S7955=0),"",$G7955/$S7955)</f>
        <v/>
      </c>
      <c r="U7955" s="36">
        <f>IF($T7955="","",IF($T7955&lt;Settings!$B$8,"Critical",IF($T7955&lt;Settings!$B$9,"Semi Critical","Non Critical")))</f>
        <v/>
      </c>
      <c r="V7955" s="28" t="n"/>
      <c r="Z7955">
        <f>IF($B7955="","",IFERROR(VLOOKUP($B7955,'Plan HC for CCA'!$A:$B,2,0),""))</f>
        <v/>
      </c>
      <c r="AA7955">
        <f>IF(OR($B7955="",$Z7955=""),"",IF(N($M7955)&lt;$Z7955,"Delta","No Delta"))</f>
        <v/>
      </c>
      <c r="AB7955">
        <f>IF(OR($B7955="",$Z7955=""),"",MAX(0,$Z7955-N($M7955)))</f>
        <v/>
      </c>
      <c r="AC7955" s="46">
        <f>IF($B7955="","",IFERROR(INDEX('CCA Util %'!$H:$H,MATCH($B7955,'CCA Util %'!$E:$E,0)),""))</f>
        <v/>
      </c>
      <c r="AD7955">
        <f>IF($B7955="","",IFERROR(INDEX('CCA Util %'!$G:$G,MATCH($B7955,'CCA Util %'!$E:$E,0)),""))</f>
        <v/>
      </c>
      <c r="AE7955">
        <f>IF(OR($B7955="",$U7955=""),"",$U7955&amp;" &amp; "&amp;IF(OR($AD7955="",$AD7955=0),"Util NA",$AD7955&amp;" Util"))</f>
        <v/>
      </c>
    </row>
    <row r="7956" ht="15.75" customHeight="1" s="42">
      <c r="A7956" s="41" t="n"/>
      <c r="G7956" s="38" t="n"/>
      <c r="H7956" s="38" t="n"/>
      <c r="I7956" s="38" t="n"/>
      <c r="J7956" s="38" t="n"/>
      <c r="K7956" s="38" t="n"/>
      <c r="L7956" s="38" t="n"/>
      <c r="N7956" s="36">
        <f>IF($B7956="","",IF($C7956="SUPERSTORE","Superstore","DH"))</f>
        <v/>
      </c>
      <c r="O7956" s="36">
        <f>IF($B7956="","",IFERROR(VLOOKUP($B7956,Mapping!$A:$C,2,0),"Not Mapped"))</f>
        <v/>
      </c>
      <c r="P7956" s="36">
        <f>IF($B7956="","",IFERROR(VLOOKUP($B7956,Mapping!$A:$C,3,0),"Not Mapped"))</f>
        <v/>
      </c>
      <c r="Q7956" s="36">
        <f>IF($B7956="","",IFERROR(VLOOKUP($O7956,Leaders!$A:$B,2,0),"Not Mapped"))</f>
        <v/>
      </c>
      <c r="R7956" s="36">
        <f>IF($B7956="","",IF(COUNTIF(Exclusions!$A:$A,$B7956)&gt;0,"Yes","No"))</f>
        <v/>
      </c>
      <c r="S7956" s="38">
        <f>IF($B7956="","",MIN(1,DAY($A7956)/IF($N7956="Superstore",Settings!$B$5,Settings!$B$4)))</f>
        <v/>
      </c>
      <c r="T7956" s="38">
        <f>IF(OR($B7956="",$G7956="",$S7956=0),"",$G7956/$S7956)</f>
        <v/>
      </c>
      <c r="U7956" s="36">
        <f>IF($T7956="","",IF($T7956&lt;Settings!$B$8,"Critical",IF($T7956&lt;Settings!$B$9,"Semi Critical","Non Critical")))</f>
        <v/>
      </c>
      <c r="V7956" s="28" t="n"/>
      <c r="Z7956">
        <f>IF($B7956="","",IFERROR(VLOOKUP($B7956,'Plan HC for CCA'!$A:$B,2,0),""))</f>
        <v/>
      </c>
      <c r="AA7956">
        <f>IF(OR($B7956="",$Z7956=""),"",IF(N($M7956)&lt;$Z7956,"Delta","No Delta"))</f>
        <v/>
      </c>
      <c r="AB7956">
        <f>IF(OR($B7956="",$Z7956=""),"",MAX(0,$Z7956-N($M7956)))</f>
        <v/>
      </c>
      <c r="AC7956" s="46">
        <f>IF($B7956="","",IFERROR(INDEX('CCA Util %'!$H:$H,MATCH($B7956,'CCA Util %'!$E:$E,0)),""))</f>
        <v/>
      </c>
      <c r="AD7956">
        <f>IF($B7956="","",IFERROR(INDEX('CCA Util %'!$G:$G,MATCH($B7956,'CCA Util %'!$E:$E,0)),""))</f>
        <v/>
      </c>
      <c r="AE7956">
        <f>IF(OR($B7956="",$U7956=""),"",$U7956&amp;" &amp; "&amp;IF(OR($AD7956="",$AD7956=0),"Util NA",$AD7956&amp;" Util"))</f>
        <v/>
      </c>
    </row>
    <row r="7957" ht="15.75" customHeight="1" s="42">
      <c r="A7957" s="41" t="n"/>
      <c r="G7957" s="38" t="n"/>
      <c r="H7957" s="38" t="n"/>
      <c r="I7957" s="38" t="n"/>
      <c r="J7957" s="38" t="n"/>
      <c r="K7957" s="38" t="n"/>
      <c r="L7957" s="38" t="n"/>
      <c r="N7957" s="36">
        <f>IF($B7957="","",IF($C7957="SUPERSTORE","Superstore","DH"))</f>
        <v/>
      </c>
      <c r="O7957" s="36">
        <f>IF($B7957="","",IFERROR(VLOOKUP($B7957,Mapping!$A:$C,2,0),"Not Mapped"))</f>
        <v/>
      </c>
      <c r="P7957" s="36">
        <f>IF($B7957="","",IFERROR(VLOOKUP($B7957,Mapping!$A:$C,3,0),"Not Mapped"))</f>
        <v/>
      </c>
      <c r="Q7957" s="36">
        <f>IF($B7957="","",IFERROR(VLOOKUP($O7957,Leaders!$A:$B,2,0),"Not Mapped"))</f>
        <v/>
      </c>
      <c r="R7957" s="36">
        <f>IF($B7957="","",IF(COUNTIF(Exclusions!$A:$A,$B7957)&gt;0,"Yes","No"))</f>
        <v/>
      </c>
      <c r="S7957" s="38">
        <f>IF($B7957="","",MIN(1,DAY($A7957)/IF($N7957="Superstore",Settings!$B$5,Settings!$B$4)))</f>
        <v/>
      </c>
      <c r="T7957" s="38">
        <f>IF(OR($B7957="",$G7957="",$S7957=0),"",$G7957/$S7957)</f>
        <v/>
      </c>
      <c r="U7957" s="36">
        <f>IF($T7957="","",IF($T7957&lt;Settings!$B$8,"Critical",IF($T7957&lt;Settings!$B$9,"Semi Critical","Non Critical")))</f>
        <v/>
      </c>
      <c r="V7957" s="28" t="n"/>
      <c r="Z7957">
        <f>IF($B7957="","",IFERROR(VLOOKUP($B7957,'Plan HC for CCA'!$A:$B,2,0),""))</f>
        <v/>
      </c>
      <c r="AA7957">
        <f>IF(OR($B7957="",$Z7957=""),"",IF(N($M7957)&lt;$Z7957,"Delta","No Delta"))</f>
        <v/>
      </c>
      <c r="AB7957">
        <f>IF(OR($B7957="",$Z7957=""),"",MAX(0,$Z7957-N($M7957)))</f>
        <v/>
      </c>
      <c r="AC7957" s="46">
        <f>IF($B7957="","",IFERROR(INDEX('CCA Util %'!$H:$H,MATCH($B7957,'CCA Util %'!$E:$E,0)),""))</f>
        <v/>
      </c>
      <c r="AD7957">
        <f>IF($B7957="","",IFERROR(INDEX('CCA Util %'!$G:$G,MATCH($B7957,'CCA Util %'!$E:$E,0)),""))</f>
        <v/>
      </c>
      <c r="AE7957">
        <f>IF(OR($B7957="",$U7957=""),"",$U7957&amp;" &amp; "&amp;IF(OR($AD7957="",$AD7957=0),"Util NA",$AD7957&amp;" Util"))</f>
        <v/>
      </c>
    </row>
    <row r="7958" ht="15.75" customHeight="1" s="42">
      <c r="A7958" s="41" t="n"/>
      <c r="G7958" s="38" t="n"/>
      <c r="H7958" s="38" t="n"/>
      <c r="I7958" s="38" t="n"/>
      <c r="J7958" s="38" t="n"/>
      <c r="K7958" s="38" t="n"/>
      <c r="L7958" s="38" t="n"/>
      <c r="N7958" s="36">
        <f>IF($B7958="","",IF($C7958="SUPERSTORE","Superstore","DH"))</f>
        <v/>
      </c>
      <c r="O7958" s="36">
        <f>IF($B7958="","",IFERROR(VLOOKUP($B7958,Mapping!$A:$C,2,0),"Not Mapped"))</f>
        <v/>
      </c>
      <c r="P7958" s="36">
        <f>IF($B7958="","",IFERROR(VLOOKUP($B7958,Mapping!$A:$C,3,0),"Not Mapped"))</f>
        <v/>
      </c>
      <c r="Q7958" s="36">
        <f>IF($B7958="","",IFERROR(VLOOKUP($O7958,Leaders!$A:$B,2,0),"Not Mapped"))</f>
        <v/>
      </c>
      <c r="R7958" s="36">
        <f>IF($B7958="","",IF(COUNTIF(Exclusions!$A:$A,$B7958)&gt;0,"Yes","No"))</f>
        <v/>
      </c>
      <c r="S7958" s="38">
        <f>IF($B7958="","",MIN(1,DAY($A7958)/IF($N7958="Superstore",Settings!$B$5,Settings!$B$4)))</f>
        <v/>
      </c>
      <c r="T7958" s="38">
        <f>IF(OR($B7958="",$G7958="",$S7958=0),"",$G7958/$S7958)</f>
        <v/>
      </c>
      <c r="U7958" s="36">
        <f>IF($T7958="","",IF($T7958&lt;Settings!$B$8,"Critical",IF($T7958&lt;Settings!$B$9,"Semi Critical","Non Critical")))</f>
        <v/>
      </c>
      <c r="V7958" s="28" t="n"/>
      <c r="Z7958">
        <f>IF($B7958="","",IFERROR(VLOOKUP($B7958,'Plan HC for CCA'!$A:$B,2,0),""))</f>
        <v/>
      </c>
      <c r="AA7958">
        <f>IF(OR($B7958="",$Z7958=""),"",IF(N($M7958)&lt;$Z7958,"Delta","No Delta"))</f>
        <v/>
      </c>
      <c r="AB7958">
        <f>IF(OR($B7958="",$Z7958=""),"",MAX(0,$Z7958-N($M7958)))</f>
        <v/>
      </c>
      <c r="AC7958" s="46">
        <f>IF($B7958="","",IFERROR(INDEX('CCA Util %'!$H:$H,MATCH($B7958,'CCA Util %'!$E:$E,0)),""))</f>
        <v/>
      </c>
      <c r="AD7958">
        <f>IF($B7958="","",IFERROR(INDEX('CCA Util %'!$G:$G,MATCH($B7958,'CCA Util %'!$E:$E,0)),""))</f>
        <v/>
      </c>
      <c r="AE7958">
        <f>IF(OR($B7958="",$U7958=""),"",$U7958&amp;" &amp; "&amp;IF(OR($AD7958="",$AD7958=0),"Util NA",$AD7958&amp;" Util"))</f>
        <v/>
      </c>
    </row>
    <row r="7959" ht="15.75" customHeight="1" s="42">
      <c r="A7959" s="41" t="n"/>
      <c r="G7959" s="38" t="n"/>
      <c r="H7959" s="38" t="n"/>
      <c r="I7959" s="38" t="n"/>
      <c r="J7959" s="38" t="n"/>
      <c r="K7959" s="38" t="n"/>
      <c r="L7959" s="38" t="n"/>
      <c r="N7959" s="36">
        <f>IF($B7959="","",IF($C7959="SUPERSTORE","Superstore","DH"))</f>
        <v/>
      </c>
      <c r="O7959" s="36">
        <f>IF($B7959="","",IFERROR(VLOOKUP($B7959,Mapping!$A:$C,2,0),"Not Mapped"))</f>
        <v/>
      </c>
      <c r="P7959" s="36">
        <f>IF($B7959="","",IFERROR(VLOOKUP($B7959,Mapping!$A:$C,3,0),"Not Mapped"))</f>
        <v/>
      </c>
      <c r="Q7959" s="36">
        <f>IF($B7959="","",IFERROR(VLOOKUP($O7959,Leaders!$A:$B,2,0),"Not Mapped"))</f>
        <v/>
      </c>
      <c r="R7959" s="36">
        <f>IF($B7959="","",IF(COUNTIF(Exclusions!$A:$A,$B7959)&gt;0,"Yes","No"))</f>
        <v/>
      </c>
      <c r="S7959" s="38">
        <f>IF($B7959="","",MIN(1,DAY($A7959)/IF($N7959="Superstore",Settings!$B$5,Settings!$B$4)))</f>
        <v/>
      </c>
      <c r="T7959" s="38">
        <f>IF(OR($B7959="",$G7959="",$S7959=0),"",$G7959/$S7959)</f>
        <v/>
      </c>
      <c r="U7959" s="36">
        <f>IF($T7959="","",IF($T7959&lt;Settings!$B$8,"Critical",IF($T7959&lt;Settings!$B$9,"Semi Critical","Non Critical")))</f>
        <v/>
      </c>
      <c r="V7959" s="28" t="n"/>
      <c r="Z7959">
        <f>IF($B7959="","",IFERROR(VLOOKUP($B7959,'Plan HC for CCA'!$A:$B,2,0),""))</f>
        <v/>
      </c>
      <c r="AA7959">
        <f>IF(OR($B7959="",$Z7959=""),"",IF(N($M7959)&lt;$Z7959,"Delta","No Delta"))</f>
        <v/>
      </c>
      <c r="AB7959">
        <f>IF(OR($B7959="",$Z7959=""),"",MAX(0,$Z7959-N($M7959)))</f>
        <v/>
      </c>
      <c r="AC7959" s="46">
        <f>IF($B7959="","",IFERROR(INDEX('CCA Util %'!$H:$H,MATCH($B7959,'CCA Util %'!$E:$E,0)),""))</f>
        <v/>
      </c>
      <c r="AD7959">
        <f>IF($B7959="","",IFERROR(INDEX('CCA Util %'!$G:$G,MATCH($B7959,'CCA Util %'!$E:$E,0)),""))</f>
        <v/>
      </c>
      <c r="AE7959">
        <f>IF(OR($B7959="",$U7959=""),"",$U7959&amp;" &amp; "&amp;IF(OR($AD7959="",$AD7959=0),"Util NA",$AD7959&amp;" Util"))</f>
        <v/>
      </c>
    </row>
    <row r="7960" ht="15.75" customHeight="1" s="42">
      <c r="A7960" s="41" t="n"/>
      <c r="G7960" s="38" t="n"/>
      <c r="H7960" s="38" t="n"/>
      <c r="I7960" s="38" t="n"/>
      <c r="J7960" s="38" t="n"/>
      <c r="K7960" s="38" t="n"/>
      <c r="L7960" s="38" t="n"/>
      <c r="N7960" s="36">
        <f>IF($B7960="","",IF($C7960="SUPERSTORE","Superstore","DH"))</f>
        <v/>
      </c>
      <c r="O7960" s="36">
        <f>IF($B7960="","",IFERROR(VLOOKUP($B7960,Mapping!$A:$C,2,0),"Not Mapped"))</f>
        <v/>
      </c>
      <c r="P7960" s="36">
        <f>IF($B7960="","",IFERROR(VLOOKUP($B7960,Mapping!$A:$C,3,0),"Not Mapped"))</f>
        <v/>
      </c>
      <c r="Q7960" s="36">
        <f>IF($B7960="","",IFERROR(VLOOKUP($O7960,Leaders!$A:$B,2,0),"Not Mapped"))</f>
        <v/>
      </c>
      <c r="R7960" s="36">
        <f>IF($B7960="","",IF(COUNTIF(Exclusions!$A:$A,$B7960)&gt;0,"Yes","No"))</f>
        <v/>
      </c>
      <c r="S7960" s="38">
        <f>IF($B7960="","",MIN(1,DAY($A7960)/IF($N7960="Superstore",Settings!$B$5,Settings!$B$4)))</f>
        <v/>
      </c>
      <c r="T7960" s="38">
        <f>IF(OR($B7960="",$G7960="",$S7960=0),"",$G7960/$S7960)</f>
        <v/>
      </c>
      <c r="U7960" s="36">
        <f>IF($T7960="","",IF($T7960&lt;Settings!$B$8,"Critical",IF($T7960&lt;Settings!$B$9,"Semi Critical","Non Critical")))</f>
        <v/>
      </c>
      <c r="V7960" s="28" t="n"/>
      <c r="Z7960">
        <f>IF($B7960="","",IFERROR(VLOOKUP($B7960,'Plan HC for CCA'!$A:$B,2,0),""))</f>
        <v/>
      </c>
      <c r="AA7960">
        <f>IF(OR($B7960="",$Z7960=""),"",IF(N($M7960)&lt;$Z7960,"Delta","No Delta"))</f>
        <v/>
      </c>
      <c r="AB7960">
        <f>IF(OR($B7960="",$Z7960=""),"",MAX(0,$Z7960-N($M7960)))</f>
        <v/>
      </c>
      <c r="AC7960" s="46">
        <f>IF($B7960="","",IFERROR(INDEX('CCA Util %'!$H:$H,MATCH($B7960,'CCA Util %'!$E:$E,0)),""))</f>
        <v/>
      </c>
      <c r="AD7960">
        <f>IF($B7960="","",IFERROR(INDEX('CCA Util %'!$G:$G,MATCH($B7960,'CCA Util %'!$E:$E,0)),""))</f>
        <v/>
      </c>
      <c r="AE7960">
        <f>IF(OR($B7960="",$U7960=""),"",$U7960&amp;" &amp; "&amp;IF(OR($AD7960="",$AD7960=0),"Util NA",$AD7960&amp;" Util"))</f>
        <v/>
      </c>
    </row>
    <row r="7961" ht="15.75" customHeight="1" s="42">
      <c r="A7961" s="41" t="n"/>
      <c r="G7961" s="38" t="n"/>
      <c r="H7961" s="38" t="n"/>
      <c r="I7961" s="38" t="n"/>
      <c r="J7961" s="38" t="n"/>
      <c r="K7961" s="38" t="n"/>
      <c r="L7961" s="38" t="n"/>
      <c r="N7961" s="36">
        <f>IF($B7961="","",IF($C7961="SUPERSTORE","Superstore","DH"))</f>
        <v/>
      </c>
      <c r="O7961" s="36">
        <f>IF($B7961="","",IFERROR(VLOOKUP($B7961,Mapping!$A:$C,2,0),"Not Mapped"))</f>
        <v/>
      </c>
      <c r="P7961" s="36">
        <f>IF($B7961="","",IFERROR(VLOOKUP($B7961,Mapping!$A:$C,3,0),"Not Mapped"))</f>
        <v/>
      </c>
      <c r="Q7961" s="36">
        <f>IF($B7961="","",IFERROR(VLOOKUP($O7961,Leaders!$A:$B,2,0),"Not Mapped"))</f>
        <v/>
      </c>
      <c r="R7961" s="36">
        <f>IF($B7961="","",IF(COUNTIF(Exclusions!$A:$A,$B7961)&gt;0,"Yes","No"))</f>
        <v/>
      </c>
      <c r="S7961" s="38">
        <f>IF($B7961="","",MIN(1,DAY($A7961)/IF($N7961="Superstore",Settings!$B$5,Settings!$B$4)))</f>
        <v/>
      </c>
      <c r="T7961" s="38">
        <f>IF(OR($B7961="",$G7961="",$S7961=0),"",$G7961/$S7961)</f>
        <v/>
      </c>
      <c r="U7961" s="36">
        <f>IF($T7961="","",IF($T7961&lt;Settings!$B$8,"Critical",IF($T7961&lt;Settings!$B$9,"Semi Critical","Non Critical")))</f>
        <v/>
      </c>
      <c r="V7961" s="28" t="n"/>
      <c r="Z7961">
        <f>IF($B7961="","",IFERROR(VLOOKUP($B7961,'Plan HC for CCA'!$A:$B,2,0),""))</f>
        <v/>
      </c>
      <c r="AA7961">
        <f>IF(OR($B7961="",$Z7961=""),"",IF(N($M7961)&lt;$Z7961,"Delta","No Delta"))</f>
        <v/>
      </c>
      <c r="AB7961">
        <f>IF(OR($B7961="",$Z7961=""),"",MAX(0,$Z7961-N($M7961)))</f>
        <v/>
      </c>
      <c r="AC7961" s="46">
        <f>IF($B7961="","",IFERROR(INDEX('CCA Util %'!$H:$H,MATCH($B7961,'CCA Util %'!$E:$E,0)),""))</f>
        <v/>
      </c>
      <c r="AD7961">
        <f>IF($B7961="","",IFERROR(INDEX('CCA Util %'!$G:$G,MATCH($B7961,'CCA Util %'!$E:$E,0)),""))</f>
        <v/>
      </c>
      <c r="AE7961">
        <f>IF(OR($B7961="",$U7961=""),"",$U7961&amp;" &amp; "&amp;IF(OR($AD7961="",$AD7961=0),"Util NA",$AD7961&amp;" Util"))</f>
        <v/>
      </c>
    </row>
    <row r="7962" ht="15.75" customHeight="1" s="42">
      <c r="A7962" s="41" t="n"/>
      <c r="G7962" s="38" t="n"/>
      <c r="H7962" s="38" t="n"/>
      <c r="I7962" s="38" t="n"/>
      <c r="J7962" s="38" t="n"/>
      <c r="K7962" s="38" t="n"/>
      <c r="L7962" s="38" t="n"/>
      <c r="N7962" s="36">
        <f>IF($B7962="","",IF($C7962="SUPERSTORE","Superstore","DH"))</f>
        <v/>
      </c>
      <c r="O7962" s="36">
        <f>IF($B7962="","",IFERROR(VLOOKUP($B7962,Mapping!$A:$C,2,0),"Not Mapped"))</f>
        <v/>
      </c>
      <c r="P7962" s="36">
        <f>IF($B7962="","",IFERROR(VLOOKUP($B7962,Mapping!$A:$C,3,0),"Not Mapped"))</f>
        <v/>
      </c>
      <c r="Q7962" s="36">
        <f>IF($B7962="","",IFERROR(VLOOKUP($O7962,Leaders!$A:$B,2,0),"Not Mapped"))</f>
        <v/>
      </c>
      <c r="R7962" s="36">
        <f>IF($B7962="","",IF(COUNTIF(Exclusions!$A:$A,$B7962)&gt;0,"Yes","No"))</f>
        <v/>
      </c>
      <c r="S7962" s="38">
        <f>IF($B7962="","",MIN(1,DAY($A7962)/IF($N7962="Superstore",Settings!$B$5,Settings!$B$4)))</f>
        <v/>
      </c>
      <c r="T7962" s="38">
        <f>IF(OR($B7962="",$G7962="",$S7962=0),"",$G7962/$S7962)</f>
        <v/>
      </c>
      <c r="U7962" s="36">
        <f>IF($T7962="","",IF($T7962&lt;Settings!$B$8,"Critical",IF($T7962&lt;Settings!$B$9,"Semi Critical","Non Critical")))</f>
        <v/>
      </c>
      <c r="V7962" s="28" t="n"/>
      <c r="Z7962">
        <f>IF($B7962="","",IFERROR(VLOOKUP($B7962,'Plan HC for CCA'!$A:$B,2,0),""))</f>
        <v/>
      </c>
      <c r="AA7962">
        <f>IF(OR($B7962="",$Z7962=""),"",IF(N($M7962)&lt;$Z7962,"Delta","No Delta"))</f>
        <v/>
      </c>
      <c r="AB7962">
        <f>IF(OR($B7962="",$Z7962=""),"",MAX(0,$Z7962-N($M7962)))</f>
        <v/>
      </c>
      <c r="AC7962" s="46">
        <f>IF($B7962="","",IFERROR(INDEX('CCA Util %'!$H:$H,MATCH($B7962,'CCA Util %'!$E:$E,0)),""))</f>
        <v/>
      </c>
      <c r="AD7962">
        <f>IF($B7962="","",IFERROR(INDEX('CCA Util %'!$G:$G,MATCH($B7962,'CCA Util %'!$E:$E,0)),""))</f>
        <v/>
      </c>
      <c r="AE7962">
        <f>IF(OR($B7962="",$U7962=""),"",$U7962&amp;" &amp; "&amp;IF(OR($AD7962="",$AD7962=0),"Util NA",$AD7962&amp;" Util"))</f>
        <v/>
      </c>
    </row>
    <row r="7963" ht="15.75" customHeight="1" s="42">
      <c r="A7963" s="41" t="n"/>
      <c r="G7963" s="38" t="n"/>
      <c r="H7963" s="38" t="n"/>
      <c r="I7963" s="38" t="n"/>
      <c r="J7963" s="38" t="n"/>
      <c r="K7963" s="38" t="n"/>
      <c r="L7963" s="38" t="n"/>
      <c r="N7963" s="36">
        <f>IF($B7963="","",IF($C7963="SUPERSTORE","Superstore","DH"))</f>
        <v/>
      </c>
      <c r="O7963" s="36">
        <f>IF($B7963="","",IFERROR(VLOOKUP($B7963,Mapping!$A:$C,2,0),"Not Mapped"))</f>
        <v/>
      </c>
      <c r="P7963" s="36">
        <f>IF($B7963="","",IFERROR(VLOOKUP($B7963,Mapping!$A:$C,3,0),"Not Mapped"))</f>
        <v/>
      </c>
      <c r="Q7963" s="36">
        <f>IF($B7963="","",IFERROR(VLOOKUP($O7963,Leaders!$A:$B,2,0),"Not Mapped"))</f>
        <v/>
      </c>
      <c r="R7963" s="36">
        <f>IF($B7963="","",IF(COUNTIF(Exclusions!$A:$A,$B7963)&gt;0,"Yes","No"))</f>
        <v/>
      </c>
      <c r="S7963" s="38">
        <f>IF($B7963="","",MIN(1,DAY($A7963)/IF($N7963="Superstore",Settings!$B$5,Settings!$B$4)))</f>
        <v/>
      </c>
      <c r="T7963" s="38">
        <f>IF(OR($B7963="",$G7963="",$S7963=0),"",$G7963/$S7963)</f>
        <v/>
      </c>
      <c r="U7963" s="36">
        <f>IF($T7963="","",IF($T7963&lt;Settings!$B$8,"Critical",IF($T7963&lt;Settings!$B$9,"Semi Critical","Non Critical")))</f>
        <v/>
      </c>
      <c r="V7963" s="28" t="n"/>
      <c r="Z7963">
        <f>IF($B7963="","",IFERROR(VLOOKUP($B7963,'Plan HC for CCA'!$A:$B,2,0),""))</f>
        <v/>
      </c>
      <c r="AA7963">
        <f>IF(OR($B7963="",$Z7963=""),"",IF(N($M7963)&lt;$Z7963,"Delta","No Delta"))</f>
        <v/>
      </c>
      <c r="AB7963">
        <f>IF(OR($B7963="",$Z7963=""),"",MAX(0,$Z7963-N($M7963)))</f>
        <v/>
      </c>
      <c r="AC7963" s="46">
        <f>IF($B7963="","",IFERROR(INDEX('CCA Util %'!$H:$H,MATCH($B7963,'CCA Util %'!$E:$E,0)),""))</f>
        <v/>
      </c>
      <c r="AD7963">
        <f>IF($B7963="","",IFERROR(INDEX('CCA Util %'!$G:$G,MATCH($B7963,'CCA Util %'!$E:$E,0)),""))</f>
        <v/>
      </c>
      <c r="AE7963">
        <f>IF(OR($B7963="",$U7963=""),"",$U7963&amp;" &amp; "&amp;IF(OR($AD7963="",$AD7963=0),"Util NA",$AD7963&amp;" Util"))</f>
        <v/>
      </c>
    </row>
    <row r="7964" ht="15.75" customHeight="1" s="42">
      <c r="A7964" s="41" t="n"/>
      <c r="G7964" s="38" t="n"/>
      <c r="H7964" s="38" t="n"/>
      <c r="I7964" s="38" t="n"/>
      <c r="J7964" s="38" t="n"/>
      <c r="K7964" s="38" t="n"/>
      <c r="L7964" s="38" t="n"/>
      <c r="N7964" s="36">
        <f>IF($B7964="","",IF($C7964="SUPERSTORE","Superstore","DH"))</f>
        <v/>
      </c>
      <c r="O7964" s="36">
        <f>IF($B7964="","",IFERROR(VLOOKUP($B7964,Mapping!$A:$C,2,0),"Not Mapped"))</f>
        <v/>
      </c>
      <c r="P7964" s="36">
        <f>IF($B7964="","",IFERROR(VLOOKUP($B7964,Mapping!$A:$C,3,0),"Not Mapped"))</f>
        <v/>
      </c>
      <c r="Q7964" s="36">
        <f>IF($B7964="","",IFERROR(VLOOKUP($O7964,Leaders!$A:$B,2,0),"Not Mapped"))</f>
        <v/>
      </c>
      <c r="R7964" s="36">
        <f>IF($B7964="","",IF(COUNTIF(Exclusions!$A:$A,$B7964)&gt;0,"Yes","No"))</f>
        <v/>
      </c>
      <c r="S7964" s="38">
        <f>IF($B7964="","",MIN(1,DAY($A7964)/IF($N7964="Superstore",Settings!$B$5,Settings!$B$4)))</f>
        <v/>
      </c>
      <c r="T7964" s="38">
        <f>IF(OR($B7964="",$G7964="",$S7964=0),"",$G7964/$S7964)</f>
        <v/>
      </c>
      <c r="U7964" s="36">
        <f>IF($T7964="","",IF($T7964&lt;Settings!$B$8,"Critical",IF($T7964&lt;Settings!$B$9,"Semi Critical","Non Critical")))</f>
        <v/>
      </c>
      <c r="V7964" s="28" t="n"/>
      <c r="Z7964">
        <f>IF($B7964="","",IFERROR(VLOOKUP($B7964,'Plan HC for CCA'!$A:$B,2,0),""))</f>
        <v/>
      </c>
      <c r="AA7964">
        <f>IF(OR($B7964="",$Z7964=""),"",IF(N($M7964)&lt;$Z7964,"Delta","No Delta"))</f>
        <v/>
      </c>
      <c r="AB7964">
        <f>IF(OR($B7964="",$Z7964=""),"",MAX(0,$Z7964-N($M7964)))</f>
        <v/>
      </c>
      <c r="AC7964" s="46">
        <f>IF($B7964="","",IFERROR(INDEX('CCA Util %'!$H:$H,MATCH($B7964,'CCA Util %'!$E:$E,0)),""))</f>
        <v/>
      </c>
      <c r="AD7964">
        <f>IF($B7964="","",IFERROR(INDEX('CCA Util %'!$G:$G,MATCH($B7964,'CCA Util %'!$E:$E,0)),""))</f>
        <v/>
      </c>
      <c r="AE7964">
        <f>IF(OR($B7964="",$U7964=""),"",$U7964&amp;" &amp; "&amp;IF(OR($AD7964="",$AD7964=0),"Util NA",$AD7964&amp;" Util"))</f>
        <v/>
      </c>
    </row>
    <row r="7965" ht="15.75" customHeight="1" s="42">
      <c r="A7965" s="41" t="n"/>
      <c r="G7965" s="38" t="n"/>
      <c r="H7965" s="38" t="n"/>
      <c r="I7965" s="38" t="n"/>
      <c r="J7965" s="38" t="n"/>
      <c r="K7965" s="38" t="n"/>
      <c r="L7965" s="38" t="n"/>
      <c r="N7965" s="36">
        <f>IF($B7965="","",IF($C7965="SUPERSTORE","Superstore","DH"))</f>
        <v/>
      </c>
      <c r="O7965" s="36">
        <f>IF($B7965="","",IFERROR(VLOOKUP($B7965,Mapping!$A:$C,2,0),"Not Mapped"))</f>
        <v/>
      </c>
      <c r="P7965" s="36">
        <f>IF($B7965="","",IFERROR(VLOOKUP($B7965,Mapping!$A:$C,3,0),"Not Mapped"))</f>
        <v/>
      </c>
      <c r="Q7965" s="36">
        <f>IF($B7965="","",IFERROR(VLOOKUP($O7965,Leaders!$A:$B,2,0),"Not Mapped"))</f>
        <v/>
      </c>
      <c r="R7965" s="36">
        <f>IF($B7965="","",IF(COUNTIF(Exclusions!$A:$A,$B7965)&gt;0,"Yes","No"))</f>
        <v/>
      </c>
      <c r="S7965" s="38">
        <f>IF($B7965="","",MIN(1,DAY($A7965)/IF($N7965="Superstore",Settings!$B$5,Settings!$B$4)))</f>
        <v/>
      </c>
      <c r="T7965" s="38">
        <f>IF(OR($B7965="",$G7965="",$S7965=0),"",$G7965/$S7965)</f>
        <v/>
      </c>
      <c r="U7965" s="36">
        <f>IF($T7965="","",IF($T7965&lt;Settings!$B$8,"Critical",IF($T7965&lt;Settings!$B$9,"Semi Critical","Non Critical")))</f>
        <v/>
      </c>
      <c r="V7965" s="28" t="n"/>
      <c r="Z7965">
        <f>IF($B7965="","",IFERROR(VLOOKUP($B7965,'Plan HC for CCA'!$A:$B,2,0),""))</f>
        <v/>
      </c>
      <c r="AA7965">
        <f>IF(OR($B7965="",$Z7965=""),"",IF(N($M7965)&lt;$Z7965,"Delta","No Delta"))</f>
        <v/>
      </c>
      <c r="AB7965">
        <f>IF(OR($B7965="",$Z7965=""),"",MAX(0,$Z7965-N($M7965)))</f>
        <v/>
      </c>
      <c r="AC7965" s="46">
        <f>IF($B7965="","",IFERROR(INDEX('CCA Util %'!$H:$H,MATCH($B7965,'CCA Util %'!$E:$E,0)),""))</f>
        <v/>
      </c>
      <c r="AD7965">
        <f>IF($B7965="","",IFERROR(INDEX('CCA Util %'!$G:$G,MATCH($B7965,'CCA Util %'!$E:$E,0)),""))</f>
        <v/>
      </c>
      <c r="AE7965">
        <f>IF(OR($B7965="",$U7965=""),"",$U7965&amp;" &amp; "&amp;IF(OR($AD7965="",$AD7965=0),"Util NA",$AD7965&amp;" Util"))</f>
        <v/>
      </c>
    </row>
    <row r="7966" ht="15.75" customHeight="1" s="42">
      <c r="A7966" s="41" t="n"/>
      <c r="G7966" s="38" t="n"/>
      <c r="H7966" s="38" t="n"/>
      <c r="I7966" s="38" t="n"/>
      <c r="J7966" s="38" t="n"/>
      <c r="K7966" s="38" t="n"/>
      <c r="L7966" s="38" t="n"/>
      <c r="N7966" s="36">
        <f>IF($B7966="","",IF($C7966="SUPERSTORE","Superstore","DH"))</f>
        <v/>
      </c>
      <c r="O7966" s="36">
        <f>IF($B7966="","",IFERROR(VLOOKUP($B7966,Mapping!$A:$C,2,0),"Not Mapped"))</f>
        <v/>
      </c>
      <c r="P7966" s="36">
        <f>IF($B7966="","",IFERROR(VLOOKUP($B7966,Mapping!$A:$C,3,0),"Not Mapped"))</f>
        <v/>
      </c>
      <c r="Q7966" s="36">
        <f>IF($B7966="","",IFERROR(VLOOKUP($O7966,Leaders!$A:$B,2,0),"Not Mapped"))</f>
        <v/>
      </c>
      <c r="R7966" s="36">
        <f>IF($B7966="","",IF(COUNTIF(Exclusions!$A:$A,$B7966)&gt;0,"Yes","No"))</f>
        <v/>
      </c>
      <c r="S7966" s="38">
        <f>IF($B7966="","",MIN(1,DAY($A7966)/IF($N7966="Superstore",Settings!$B$5,Settings!$B$4)))</f>
        <v/>
      </c>
      <c r="T7966" s="38">
        <f>IF(OR($B7966="",$G7966="",$S7966=0),"",$G7966/$S7966)</f>
        <v/>
      </c>
      <c r="U7966" s="36">
        <f>IF($T7966="","",IF($T7966&lt;Settings!$B$8,"Critical",IF($T7966&lt;Settings!$B$9,"Semi Critical","Non Critical")))</f>
        <v/>
      </c>
      <c r="V7966" s="28" t="n"/>
      <c r="Z7966">
        <f>IF($B7966="","",IFERROR(VLOOKUP($B7966,'Plan HC for CCA'!$A:$B,2,0),""))</f>
        <v/>
      </c>
      <c r="AA7966">
        <f>IF(OR($B7966="",$Z7966=""),"",IF(N($M7966)&lt;$Z7966,"Delta","No Delta"))</f>
        <v/>
      </c>
      <c r="AB7966">
        <f>IF(OR($B7966="",$Z7966=""),"",MAX(0,$Z7966-N($M7966)))</f>
        <v/>
      </c>
      <c r="AC7966" s="46">
        <f>IF($B7966="","",IFERROR(INDEX('CCA Util %'!$H:$H,MATCH($B7966,'CCA Util %'!$E:$E,0)),""))</f>
        <v/>
      </c>
      <c r="AD7966">
        <f>IF($B7966="","",IFERROR(INDEX('CCA Util %'!$G:$G,MATCH($B7966,'CCA Util %'!$E:$E,0)),""))</f>
        <v/>
      </c>
      <c r="AE7966">
        <f>IF(OR($B7966="",$U7966=""),"",$U7966&amp;" &amp; "&amp;IF(OR($AD7966="",$AD7966=0),"Util NA",$AD7966&amp;" Util"))</f>
        <v/>
      </c>
    </row>
    <row r="7967" ht="15.75" customHeight="1" s="42">
      <c r="A7967" s="41" t="n"/>
      <c r="G7967" s="38" t="n"/>
      <c r="H7967" s="38" t="n"/>
      <c r="I7967" s="38" t="n"/>
      <c r="J7967" s="38" t="n"/>
      <c r="K7967" s="38" t="n"/>
      <c r="L7967" s="38" t="n"/>
      <c r="N7967" s="36">
        <f>IF($B7967="","",IF($C7967="SUPERSTORE","Superstore","DH"))</f>
        <v/>
      </c>
      <c r="O7967" s="36">
        <f>IF($B7967="","",IFERROR(VLOOKUP($B7967,Mapping!$A:$C,2,0),"Not Mapped"))</f>
        <v/>
      </c>
      <c r="P7967" s="36">
        <f>IF($B7967="","",IFERROR(VLOOKUP($B7967,Mapping!$A:$C,3,0),"Not Mapped"))</f>
        <v/>
      </c>
      <c r="Q7967" s="36">
        <f>IF($B7967="","",IFERROR(VLOOKUP($O7967,Leaders!$A:$B,2,0),"Not Mapped"))</f>
        <v/>
      </c>
      <c r="R7967" s="36">
        <f>IF($B7967="","",IF(COUNTIF(Exclusions!$A:$A,$B7967)&gt;0,"Yes","No"))</f>
        <v/>
      </c>
      <c r="S7967" s="38">
        <f>IF($B7967="","",MIN(1,DAY($A7967)/IF($N7967="Superstore",Settings!$B$5,Settings!$B$4)))</f>
        <v/>
      </c>
      <c r="T7967" s="38">
        <f>IF(OR($B7967="",$G7967="",$S7967=0),"",$G7967/$S7967)</f>
        <v/>
      </c>
      <c r="U7967" s="36">
        <f>IF($T7967="","",IF($T7967&lt;Settings!$B$8,"Critical",IF($T7967&lt;Settings!$B$9,"Semi Critical","Non Critical")))</f>
        <v/>
      </c>
      <c r="V7967" s="28" t="n"/>
      <c r="Z7967">
        <f>IF($B7967="","",IFERROR(VLOOKUP($B7967,'Plan HC for CCA'!$A:$B,2,0),""))</f>
        <v/>
      </c>
      <c r="AA7967">
        <f>IF(OR($B7967="",$Z7967=""),"",IF(N($M7967)&lt;$Z7967,"Delta","No Delta"))</f>
        <v/>
      </c>
      <c r="AB7967">
        <f>IF(OR($B7967="",$Z7967=""),"",MAX(0,$Z7967-N($M7967)))</f>
        <v/>
      </c>
      <c r="AC7967" s="46">
        <f>IF($B7967="","",IFERROR(INDEX('CCA Util %'!$H:$H,MATCH($B7967,'CCA Util %'!$E:$E,0)),""))</f>
        <v/>
      </c>
      <c r="AD7967">
        <f>IF($B7967="","",IFERROR(INDEX('CCA Util %'!$G:$G,MATCH($B7967,'CCA Util %'!$E:$E,0)),""))</f>
        <v/>
      </c>
      <c r="AE7967">
        <f>IF(OR($B7967="",$U7967=""),"",$U7967&amp;" &amp; "&amp;IF(OR($AD7967="",$AD7967=0),"Util NA",$AD7967&amp;" Util"))</f>
        <v/>
      </c>
    </row>
    <row r="7968" ht="15.75" customHeight="1" s="42">
      <c r="A7968" s="41" t="n"/>
      <c r="G7968" s="38" t="n"/>
      <c r="H7968" s="38" t="n"/>
      <c r="I7968" s="38" t="n"/>
      <c r="J7968" s="38" t="n"/>
      <c r="K7968" s="38" t="n"/>
      <c r="L7968" s="38" t="n"/>
      <c r="N7968" s="36">
        <f>IF($B7968="","",IF($C7968="SUPERSTORE","Superstore","DH"))</f>
        <v/>
      </c>
      <c r="O7968" s="36">
        <f>IF($B7968="","",IFERROR(VLOOKUP($B7968,Mapping!$A:$C,2,0),"Not Mapped"))</f>
        <v/>
      </c>
      <c r="P7968" s="36">
        <f>IF($B7968="","",IFERROR(VLOOKUP($B7968,Mapping!$A:$C,3,0),"Not Mapped"))</f>
        <v/>
      </c>
      <c r="Q7968" s="36">
        <f>IF($B7968="","",IFERROR(VLOOKUP($O7968,Leaders!$A:$B,2,0),"Not Mapped"))</f>
        <v/>
      </c>
      <c r="R7968" s="36">
        <f>IF($B7968="","",IF(COUNTIF(Exclusions!$A:$A,$B7968)&gt;0,"Yes","No"))</f>
        <v/>
      </c>
      <c r="S7968" s="38">
        <f>IF($B7968="","",MIN(1,DAY($A7968)/IF($N7968="Superstore",Settings!$B$5,Settings!$B$4)))</f>
        <v/>
      </c>
      <c r="T7968" s="38">
        <f>IF(OR($B7968="",$G7968="",$S7968=0),"",$G7968/$S7968)</f>
        <v/>
      </c>
      <c r="U7968" s="36">
        <f>IF($T7968="","",IF($T7968&lt;Settings!$B$8,"Critical",IF($T7968&lt;Settings!$B$9,"Semi Critical","Non Critical")))</f>
        <v/>
      </c>
      <c r="V7968" s="28" t="n"/>
      <c r="Z7968">
        <f>IF($B7968="","",IFERROR(VLOOKUP($B7968,'Plan HC for CCA'!$A:$B,2,0),""))</f>
        <v/>
      </c>
      <c r="AA7968">
        <f>IF(OR($B7968="",$Z7968=""),"",IF(N($M7968)&lt;$Z7968,"Delta","No Delta"))</f>
        <v/>
      </c>
      <c r="AB7968">
        <f>IF(OR($B7968="",$Z7968=""),"",MAX(0,$Z7968-N($M7968)))</f>
        <v/>
      </c>
      <c r="AC7968" s="46">
        <f>IF($B7968="","",IFERROR(INDEX('CCA Util %'!$H:$H,MATCH($B7968,'CCA Util %'!$E:$E,0)),""))</f>
        <v/>
      </c>
      <c r="AD7968">
        <f>IF($B7968="","",IFERROR(INDEX('CCA Util %'!$G:$G,MATCH($B7968,'CCA Util %'!$E:$E,0)),""))</f>
        <v/>
      </c>
      <c r="AE7968">
        <f>IF(OR($B7968="",$U7968=""),"",$U7968&amp;" &amp; "&amp;IF(OR($AD7968="",$AD7968=0),"Util NA",$AD7968&amp;" Util"))</f>
        <v/>
      </c>
    </row>
    <row r="7969" ht="15.75" customHeight="1" s="42">
      <c r="A7969" s="41" t="n"/>
      <c r="G7969" s="38" t="n"/>
      <c r="H7969" s="38" t="n"/>
      <c r="I7969" s="38" t="n"/>
      <c r="J7969" s="38" t="n"/>
      <c r="K7969" s="38" t="n"/>
      <c r="L7969" s="38" t="n"/>
      <c r="N7969" s="36">
        <f>IF($B7969="","",IF($C7969="SUPERSTORE","Superstore","DH"))</f>
        <v/>
      </c>
      <c r="O7969" s="36">
        <f>IF($B7969="","",IFERROR(VLOOKUP($B7969,Mapping!$A:$C,2,0),"Not Mapped"))</f>
        <v/>
      </c>
      <c r="P7969" s="36">
        <f>IF($B7969="","",IFERROR(VLOOKUP($B7969,Mapping!$A:$C,3,0),"Not Mapped"))</f>
        <v/>
      </c>
      <c r="Q7969" s="36">
        <f>IF($B7969="","",IFERROR(VLOOKUP($O7969,Leaders!$A:$B,2,0),"Not Mapped"))</f>
        <v/>
      </c>
      <c r="R7969" s="36">
        <f>IF($B7969="","",IF(COUNTIF(Exclusions!$A:$A,$B7969)&gt;0,"Yes","No"))</f>
        <v/>
      </c>
      <c r="S7969" s="38">
        <f>IF($B7969="","",MIN(1,DAY($A7969)/IF($N7969="Superstore",Settings!$B$5,Settings!$B$4)))</f>
        <v/>
      </c>
      <c r="T7969" s="38">
        <f>IF(OR($B7969="",$G7969="",$S7969=0),"",$G7969/$S7969)</f>
        <v/>
      </c>
      <c r="U7969" s="36">
        <f>IF($T7969="","",IF($T7969&lt;Settings!$B$8,"Critical",IF($T7969&lt;Settings!$B$9,"Semi Critical","Non Critical")))</f>
        <v/>
      </c>
      <c r="V7969" s="28" t="n"/>
      <c r="Z7969">
        <f>IF($B7969="","",IFERROR(VLOOKUP($B7969,'Plan HC for CCA'!$A:$B,2,0),""))</f>
        <v/>
      </c>
      <c r="AA7969">
        <f>IF(OR($B7969="",$Z7969=""),"",IF(N($M7969)&lt;$Z7969,"Delta","No Delta"))</f>
        <v/>
      </c>
      <c r="AB7969">
        <f>IF(OR($B7969="",$Z7969=""),"",MAX(0,$Z7969-N($M7969)))</f>
        <v/>
      </c>
      <c r="AC7969" s="46">
        <f>IF($B7969="","",IFERROR(INDEX('CCA Util %'!$H:$H,MATCH($B7969,'CCA Util %'!$E:$E,0)),""))</f>
        <v/>
      </c>
      <c r="AD7969">
        <f>IF($B7969="","",IFERROR(INDEX('CCA Util %'!$G:$G,MATCH($B7969,'CCA Util %'!$E:$E,0)),""))</f>
        <v/>
      </c>
      <c r="AE7969">
        <f>IF(OR($B7969="",$U7969=""),"",$U7969&amp;" &amp; "&amp;IF(OR($AD7969="",$AD7969=0),"Util NA",$AD7969&amp;" Util"))</f>
        <v/>
      </c>
    </row>
    <row r="7970" ht="15.75" customHeight="1" s="42">
      <c r="A7970" s="41" t="n"/>
      <c r="G7970" s="38" t="n"/>
      <c r="H7970" s="38" t="n"/>
      <c r="I7970" s="38" t="n"/>
      <c r="J7970" s="38" t="n"/>
      <c r="K7970" s="38" t="n"/>
      <c r="L7970" s="38" t="n"/>
      <c r="N7970" s="36">
        <f>IF($B7970="","",IF($C7970="SUPERSTORE","Superstore","DH"))</f>
        <v/>
      </c>
      <c r="O7970" s="36">
        <f>IF($B7970="","",IFERROR(VLOOKUP($B7970,Mapping!$A:$C,2,0),"Not Mapped"))</f>
        <v/>
      </c>
      <c r="P7970" s="36">
        <f>IF($B7970="","",IFERROR(VLOOKUP($B7970,Mapping!$A:$C,3,0),"Not Mapped"))</f>
        <v/>
      </c>
      <c r="Q7970" s="36">
        <f>IF($B7970="","",IFERROR(VLOOKUP($O7970,Leaders!$A:$B,2,0),"Not Mapped"))</f>
        <v/>
      </c>
      <c r="R7970" s="36">
        <f>IF($B7970="","",IF(COUNTIF(Exclusions!$A:$A,$B7970)&gt;0,"Yes","No"))</f>
        <v/>
      </c>
      <c r="S7970" s="38">
        <f>IF($B7970="","",MIN(1,DAY($A7970)/IF($N7970="Superstore",Settings!$B$5,Settings!$B$4)))</f>
        <v/>
      </c>
      <c r="T7970" s="38">
        <f>IF(OR($B7970="",$G7970="",$S7970=0),"",$G7970/$S7970)</f>
        <v/>
      </c>
      <c r="U7970" s="36">
        <f>IF($T7970="","",IF($T7970&lt;Settings!$B$8,"Critical",IF($T7970&lt;Settings!$B$9,"Semi Critical","Non Critical")))</f>
        <v/>
      </c>
      <c r="V7970" s="28" t="n"/>
      <c r="Z7970">
        <f>IF($B7970="","",IFERROR(VLOOKUP($B7970,'Plan HC for CCA'!$A:$B,2,0),""))</f>
        <v/>
      </c>
      <c r="AA7970">
        <f>IF(OR($B7970="",$Z7970=""),"",IF(N($M7970)&lt;$Z7970,"Delta","No Delta"))</f>
        <v/>
      </c>
      <c r="AB7970">
        <f>IF(OR($B7970="",$Z7970=""),"",MAX(0,$Z7970-N($M7970)))</f>
        <v/>
      </c>
      <c r="AC7970" s="46">
        <f>IF($B7970="","",IFERROR(INDEX('CCA Util %'!$H:$H,MATCH($B7970,'CCA Util %'!$E:$E,0)),""))</f>
        <v/>
      </c>
      <c r="AD7970">
        <f>IF($B7970="","",IFERROR(INDEX('CCA Util %'!$G:$G,MATCH($B7970,'CCA Util %'!$E:$E,0)),""))</f>
        <v/>
      </c>
      <c r="AE7970">
        <f>IF(OR($B7970="",$U7970=""),"",$U7970&amp;" &amp; "&amp;IF(OR($AD7970="",$AD7970=0),"Util NA",$AD7970&amp;" Util"))</f>
        <v/>
      </c>
    </row>
    <row r="7971" ht="15.75" customHeight="1" s="42">
      <c r="A7971" s="41" t="n"/>
      <c r="G7971" s="38" t="n"/>
      <c r="H7971" s="38" t="n"/>
      <c r="I7971" s="38" t="n"/>
      <c r="J7971" s="38" t="n"/>
      <c r="K7971" s="38" t="n"/>
      <c r="L7971" s="38" t="n"/>
      <c r="N7971" s="36">
        <f>IF($B7971="","",IF($C7971="SUPERSTORE","Superstore","DH"))</f>
        <v/>
      </c>
      <c r="O7971" s="36">
        <f>IF($B7971="","",IFERROR(VLOOKUP($B7971,Mapping!$A:$C,2,0),"Not Mapped"))</f>
        <v/>
      </c>
      <c r="P7971" s="36">
        <f>IF($B7971="","",IFERROR(VLOOKUP($B7971,Mapping!$A:$C,3,0),"Not Mapped"))</f>
        <v/>
      </c>
      <c r="Q7971" s="36">
        <f>IF($B7971="","",IFERROR(VLOOKUP($O7971,Leaders!$A:$B,2,0),"Not Mapped"))</f>
        <v/>
      </c>
      <c r="R7971" s="36">
        <f>IF($B7971="","",IF(COUNTIF(Exclusions!$A:$A,$B7971)&gt;0,"Yes","No"))</f>
        <v/>
      </c>
      <c r="S7971" s="38">
        <f>IF($B7971="","",MIN(1,DAY($A7971)/IF($N7971="Superstore",Settings!$B$5,Settings!$B$4)))</f>
        <v/>
      </c>
      <c r="T7971" s="38">
        <f>IF(OR($B7971="",$G7971="",$S7971=0),"",$G7971/$S7971)</f>
        <v/>
      </c>
      <c r="U7971" s="36">
        <f>IF($T7971="","",IF($T7971&lt;Settings!$B$8,"Critical",IF($T7971&lt;Settings!$B$9,"Semi Critical","Non Critical")))</f>
        <v/>
      </c>
      <c r="V7971" s="28" t="n"/>
      <c r="Z7971">
        <f>IF($B7971="","",IFERROR(VLOOKUP($B7971,'Plan HC for CCA'!$A:$B,2,0),""))</f>
        <v/>
      </c>
      <c r="AA7971">
        <f>IF(OR($B7971="",$Z7971=""),"",IF(N($M7971)&lt;$Z7971,"Delta","No Delta"))</f>
        <v/>
      </c>
      <c r="AB7971">
        <f>IF(OR($B7971="",$Z7971=""),"",MAX(0,$Z7971-N($M7971)))</f>
        <v/>
      </c>
      <c r="AC7971" s="46">
        <f>IF($B7971="","",IFERROR(INDEX('CCA Util %'!$H:$H,MATCH($B7971,'CCA Util %'!$E:$E,0)),""))</f>
        <v/>
      </c>
      <c r="AD7971">
        <f>IF($B7971="","",IFERROR(INDEX('CCA Util %'!$G:$G,MATCH($B7971,'CCA Util %'!$E:$E,0)),""))</f>
        <v/>
      </c>
      <c r="AE7971">
        <f>IF(OR($B7971="",$U7971=""),"",$U7971&amp;" &amp; "&amp;IF(OR($AD7971="",$AD7971=0),"Util NA",$AD7971&amp;" Util"))</f>
        <v/>
      </c>
    </row>
    <row r="7972" ht="15.75" customHeight="1" s="42">
      <c r="A7972" s="41" t="n"/>
      <c r="G7972" s="38" t="n"/>
      <c r="H7972" s="38" t="n"/>
      <c r="I7972" s="38" t="n"/>
      <c r="J7972" s="38" t="n"/>
      <c r="K7972" s="38" t="n"/>
      <c r="L7972" s="38" t="n"/>
      <c r="N7972" s="36">
        <f>IF($B7972="","",IF($C7972="SUPERSTORE","Superstore","DH"))</f>
        <v/>
      </c>
      <c r="O7972" s="36">
        <f>IF($B7972="","",IFERROR(VLOOKUP($B7972,Mapping!$A:$C,2,0),"Not Mapped"))</f>
        <v/>
      </c>
      <c r="P7972" s="36">
        <f>IF($B7972="","",IFERROR(VLOOKUP($B7972,Mapping!$A:$C,3,0),"Not Mapped"))</f>
        <v/>
      </c>
      <c r="Q7972" s="36">
        <f>IF($B7972="","",IFERROR(VLOOKUP($O7972,Leaders!$A:$B,2,0),"Not Mapped"))</f>
        <v/>
      </c>
      <c r="R7972" s="36">
        <f>IF($B7972="","",IF(COUNTIF(Exclusions!$A:$A,$B7972)&gt;0,"Yes","No"))</f>
        <v/>
      </c>
      <c r="S7972" s="38">
        <f>IF($B7972="","",MIN(1,DAY($A7972)/IF($N7972="Superstore",Settings!$B$5,Settings!$B$4)))</f>
        <v/>
      </c>
      <c r="T7972" s="38">
        <f>IF(OR($B7972="",$G7972="",$S7972=0),"",$G7972/$S7972)</f>
        <v/>
      </c>
      <c r="U7972" s="36">
        <f>IF($T7972="","",IF($T7972&lt;Settings!$B$8,"Critical",IF($T7972&lt;Settings!$B$9,"Semi Critical","Non Critical")))</f>
        <v/>
      </c>
      <c r="V7972" s="28" t="n"/>
      <c r="Z7972">
        <f>IF($B7972="","",IFERROR(VLOOKUP($B7972,'Plan HC for CCA'!$A:$B,2,0),""))</f>
        <v/>
      </c>
      <c r="AA7972">
        <f>IF(OR($B7972="",$Z7972=""),"",IF(N($M7972)&lt;$Z7972,"Delta","No Delta"))</f>
        <v/>
      </c>
      <c r="AB7972">
        <f>IF(OR($B7972="",$Z7972=""),"",MAX(0,$Z7972-N($M7972)))</f>
        <v/>
      </c>
      <c r="AC7972" s="46">
        <f>IF($B7972="","",IFERROR(INDEX('CCA Util %'!$H:$H,MATCH($B7972,'CCA Util %'!$E:$E,0)),""))</f>
        <v/>
      </c>
      <c r="AD7972">
        <f>IF($B7972="","",IFERROR(INDEX('CCA Util %'!$G:$G,MATCH($B7972,'CCA Util %'!$E:$E,0)),""))</f>
        <v/>
      </c>
      <c r="AE7972">
        <f>IF(OR($B7972="",$U7972=""),"",$U7972&amp;" &amp; "&amp;IF(OR($AD7972="",$AD7972=0),"Util NA",$AD7972&amp;" Util"))</f>
        <v/>
      </c>
    </row>
    <row r="7973" ht="15.75" customHeight="1" s="42">
      <c r="A7973" s="41" t="n"/>
      <c r="G7973" s="38" t="n"/>
      <c r="H7973" s="38" t="n"/>
      <c r="I7973" s="38" t="n"/>
      <c r="J7973" s="38" t="n"/>
      <c r="K7973" s="38" t="n"/>
      <c r="L7973" s="38" t="n"/>
      <c r="N7973" s="36">
        <f>IF($B7973="","",IF($C7973="SUPERSTORE","Superstore","DH"))</f>
        <v/>
      </c>
      <c r="O7973" s="36">
        <f>IF($B7973="","",IFERROR(VLOOKUP($B7973,Mapping!$A:$C,2,0),"Not Mapped"))</f>
        <v/>
      </c>
      <c r="P7973" s="36">
        <f>IF($B7973="","",IFERROR(VLOOKUP($B7973,Mapping!$A:$C,3,0),"Not Mapped"))</f>
        <v/>
      </c>
      <c r="Q7973" s="36">
        <f>IF($B7973="","",IFERROR(VLOOKUP($O7973,Leaders!$A:$B,2,0),"Not Mapped"))</f>
        <v/>
      </c>
      <c r="R7973" s="36">
        <f>IF($B7973="","",IF(COUNTIF(Exclusions!$A:$A,$B7973)&gt;0,"Yes","No"))</f>
        <v/>
      </c>
      <c r="S7973" s="38">
        <f>IF($B7973="","",MIN(1,DAY($A7973)/IF($N7973="Superstore",Settings!$B$5,Settings!$B$4)))</f>
        <v/>
      </c>
      <c r="T7973" s="38">
        <f>IF(OR($B7973="",$G7973="",$S7973=0),"",$G7973/$S7973)</f>
        <v/>
      </c>
      <c r="U7973" s="36">
        <f>IF($T7973="","",IF($T7973&lt;Settings!$B$8,"Critical",IF($T7973&lt;Settings!$B$9,"Semi Critical","Non Critical")))</f>
        <v/>
      </c>
      <c r="V7973" s="28" t="n"/>
      <c r="Z7973">
        <f>IF($B7973="","",IFERROR(VLOOKUP($B7973,'Plan HC for CCA'!$A:$B,2,0),""))</f>
        <v/>
      </c>
      <c r="AA7973">
        <f>IF(OR($B7973="",$Z7973=""),"",IF(N($M7973)&lt;$Z7973,"Delta","No Delta"))</f>
        <v/>
      </c>
      <c r="AB7973">
        <f>IF(OR($B7973="",$Z7973=""),"",MAX(0,$Z7973-N($M7973)))</f>
        <v/>
      </c>
      <c r="AC7973" s="46">
        <f>IF($B7973="","",IFERROR(INDEX('CCA Util %'!$H:$H,MATCH($B7973,'CCA Util %'!$E:$E,0)),""))</f>
        <v/>
      </c>
      <c r="AD7973">
        <f>IF($B7973="","",IFERROR(INDEX('CCA Util %'!$G:$G,MATCH($B7973,'CCA Util %'!$E:$E,0)),""))</f>
        <v/>
      </c>
      <c r="AE7973">
        <f>IF(OR($B7973="",$U7973=""),"",$U7973&amp;" &amp; "&amp;IF(OR($AD7973="",$AD7973=0),"Util NA",$AD7973&amp;" Util"))</f>
        <v/>
      </c>
    </row>
    <row r="7974" ht="15.75" customHeight="1" s="42">
      <c r="A7974" s="41" t="n"/>
      <c r="G7974" s="38" t="n"/>
      <c r="H7974" s="38" t="n"/>
      <c r="I7974" s="38" t="n"/>
      <c r="J7974" s="38" t="n"/>
      <c r="K7974" s="38" t="n"/>
      <c r="L7974" s="38" t="n"/>
      <c r="N7974" s="36">
        <f>IF($B7974="","",IF($C7974="SUPERSTORE","Superstore","DH"))</f>
        <v/>
      </c>
      <c r="O7974" s="36">
        <f>IF($B7974="","",IFERROR(VLOOKUP($B7974,Mapping!$A:$C,2,0),"Not Mapped"))</f>
        <v/>
      </c>
      <c r="P7974" s="36">
        <f>IF($B7974="","",IFERROR(VLOOKUP($B7974,Mapping!$A:$C,3,0),"Not Mapped"))</f>
        <v/>
      </c>
      <c r="Q7974" s="36">
        <f>IF($B7974="","",IFERROR(VLOOKUP($O7974,Leaders!$A:$B,2,0),"Not Mapped"))</f>
        <v/>
      </c>
      <c r="R7974" s="36">
        <f>IF($B7974="","",IF(COUNTIF(Exclusions!$A:$A,$B7974)&gt;0,"Yes","No"))</f>
        <v/>
      </c>
      <c r="S7974" s="38">
        <f>IF($B7974="","",MIN(1,DAY($A7974)/IF($N7974="Superstore",Settings!$B$5,Settings!$B$4)))</f>
        <v/>
      </c>
      <c r="T7974" s="38">
        <f>IF(OR($B7974="",$G7974="",$S7974=0),"",$G7974/$S7974)</f>
        <v/>
      </c>
      <c r="U7974" s="36">
        <f>IF($T7974="","",IF($T7974&lt;Settings!$B$8,"Critical",IF($T7974&lt;Settings!$B$9,"Semi Critical","Non Critical")))</f>
        <v/>
      </c>
      <c r="V7974" s="28" t="n"/>
      <c r="Z7974">
        <f>IF($B7974="","",IFERROR(VLOOKUP($B7974,'Plan HC for CCA'!$A:$B,2,0),""))</f>
        <v/>
      </c>
      <c r="AA7974">
        <f>IF(OR($B7974="",$Z7974=""),"",IF(N($M7974)&lt;$Z7974,"Delta","No Delta"))</f>
        <v/>
      </c>
      <c r="AB7974">
        <f>IF(OR($B7974="",$Z7974=""),"",MAX(0,$Z7974-N($M7974)))</f>
        <v/>
      </c>
      <c r="AC7974" s="46">
        <f>IF($B7974="","",IFERROR(INDEX('CCA Util %'!$H:$H,MATCH($B7974,'CCA Util %'!$E:$E,0)),""))</f>
        <v/>
      </c>
      <c r="AD7974">
        <f>IF($B7974="","",IFERROR(INDEX('CCA Util %'!$G:$G,MATCH($B7974,'CCA Util %'!$E:$E,0)),""))</f>
        <v/>
      </c>
      <c r="AE7974">
        <f>IF(OR($B7974="",$U7974=""),"",$U7974&amp;" &amp; "&amp;IF(OR($AD7974="",$AD7974=0),"Util NA",$AD7974&amp;" Util"))</f>
        <v/>
      </c>
    </row>
    <row r="7975" ht="15.75" customHeight="1" s="42">
      <c r="A7975" s="41" t="n"/>
      <c r="G7975" s="38" t="n"/>
      <c r="H7975" s="38" t="n"/>
      <c r="I7975" s="38" t="n"/>
      <c r="J7975" s="38" t="n"/>
      <c r="K7975" s="38" t="n"/>
      <c r="L7975" s="38" t="n"/>
      <c r="N7975" s="36">
        <f>IF($B7975="","",IF($C7975="SUPERSTORE","Superstore","DH"))</f>
        <v/>
      </c>
      <c r="O7975" s="36">
        <f>IF($B7975="","",IFERROR(VLOOKUP($B7975,Mapping!$A:$C,2,0),"Not Mapped"))</f>
        <v/>
      </c>
      <c r="P7975" s="36">
        <f>IF($B7975="","",IFERROR(VLOOKUP($B7975,Mapping!$A:$C,3,0),"Not Mapped"))</f>
        <v/>
      </c>
      <c r="Q7975" s="36">
        <f>IF($B7975="","",IFERROR(VLOOKUP($O7975,Leaders!$A:$B,2,0),"Not Mapped"))</f>
        <v/>
      </c>
      <c r="R7975" s="36">
        <f>IF($B7975="","",IF(COUNTIF(Exclusions!$A:$A,$B7975)&gt;0,"Yes","No"))</f>
        <v/>
      </c>
      <c r="S7975" s="38">
        <f>IF($B7975="","",MIN(1,DAY($A7975)/IF($N7975="Superstore",Settings!$B$5,Settings!$B$4)))</f>
        <v/>
      </c>
      <c r="T7975" s="38">
        <f>IF(OR($B7975="",$G7975="",$S7975=0),"",$G7975/$S7975)</f>
        <v/>
      </c>
      <c r="U7975" s="36">
        <f>IF($T7975="","",IF($T7975&lt;Settings!$B$8,"Critical",IF($T7975&lt;Settings!$B$9,"Semi Critical","Non Critical")))</f>
        <v/>
      </c>
      <c r="V7975" s="28" t="n"/>
      <c r="Z7975">
        <f>IF($B7975="","",IFERROR(VLOOKUP($B7975,'Plan HC for CCA'!$A:$B,2,0),""))</f>
        <v/>
      </c>
      <c r="AA7975">
        <f>IF(OR($B7975="",$Z7975=""),"",IF(N($M7975)&lt;$Z7975,"Delta","No Delta"))</f>
        <v/>
      </c>
      <c r="AB7975">
        <f>IF(OR($B7975="",$Z7975=""),"",MAX(0,$Z7975-N($M7975)))</f>
        <v/>
      </c>
      <c r="AC7975" s="46">
        <f>IF($B7975="","",IFERROR(INDEX('CCA Util %'!$H:$H,MATCH($B7975,'CCA Util %'!$E:$E,0)),""))</f>
        <v/>
      </c>
      <c r="AD7975">
        <f>IF($B7975="","",IFERROR(INDEX('CCA Util %'!$G:$G,MATCH($B7975,'CCA Util %'!$E:$E,0)),""))</f>
        <v/>
      </c>
      <c r="AE7975">
        <f>IF(OR($B7975="",$U7975=""),"",$U7975&amp;" &amp; "&amp;IF(OR($AD7975="",$AD7975=0),"Util NA",$AD7975&amp;" Util"))</f>
        <v/>
      </c>
    </row>
    <row r="7976" ht="15.75" customHeight="1" s="42">
      <c r="A7976" s="41" t="n"/>
      <c r="G7976" s="38" t="n"/>
      <c r="H7976" s="38" t="n"/>
      <c r="I7976" s="38" t="n"/>
      <c r="J7976" s="38" t="n"/>
      <c r="K7976" s="38" t="n"/>
      <c r="L7976" s="38" t="n"/>
      <c r="N7976" s="36">
        <f>IF($B7976="","",IF($C7976="SUPERSTORE","Superstore","DH"))</f>
        <v/>
      </c>
      <c r="O7976" s="36">
        <f>IF($B7976="","",IFERROR(VLOOKUP($B7976,Mapping!$A:$C,2,0),"Not Mapped"))</f>
        <v/>
      </c>
      <c r="P7976" s="36">
        <f>IF($B7976="","",IFERROR(VLOOKUP($B7976,Mapping!$A:$C,3,0),"Not Mapped"))</f>
        <v/>
      </c>
      <c r="Q7976" s="36">
        <f>IF($B7976="","",IFERROR(VLOOKUP($O7976,Leaders!$A:$B,2,0),"Not Mapped"))</f>
        <v/>
      </c>
      <c r="R7976" s="36">
        <f>IF($B7976="","",IF(COUNTIF(Exclusions!$A:$A,$B7976)&gt;0,"Yes","No"))</f>
        <v/>
      </c>
      <c r="S7976" s="38">
        <f>IF($B7976="","",MIN(1,DAY($A7976)/IF($N7976="Superstore",Settings!$B$5,Settings!$B$4)))</f>
        <v/>
      </c>
      <c r="T7976" s="38">
        <f>IF(OR($B7976="",$G7976="",$S7976=0),"",$G7976/$S7976)</f>
        <v/>
      </c>
      <c r="U7976" s="36">
        <f>IF($T7976="","",IF($T7976&lt;Settings!$B$8,"Critical",IF($T7976&lt;Settings!$B$9,"Semi Critical","Non Critical")))</f>
        <v/>
      </c>
      <c r="V7976" s="28" t="n"/>
      <c r="Z7976">
        <f>IF($B7976="","",IFERROR(VLOOKUP($B7976,'Plan HC for CCA'!$A:$B,2,0),""))</f>
        <v/>
      </c>
      <c r="AA7976">
        <f>IF(OR($B7976="",$Z7976=""),"",IF(N($M7976)&lt;$Z7976,"Delta","No Delta"))</f>
        <v/>
      </c>
      <c r="AB7976">
        <f>IF(OR($B7976="",$Z7976=""),"",MAX(0,$Z7976-N($M7976)))</f>
        <v/>
      </c>
      <c r="AC7976" s="46">
        <f>IF($B7976="","",IFERROR(INDEX('CCA Util %'!$H:$H,MATCH($B7976,'CCA Util %'!$E:$E,0)),""))</f>
        <v/>
      </c>
      <c r="AD7976">
        <f>IF($B7976="","",IFERROR(INDEX('CCA Util %'!$G:$G,MATCH($B7976,'CCA Util %'!$E:$E,0)),""))</f>
        <v/>
      </c>
      <c r="AE7976">
        <f>IF(OR($B7976="",$U7976=""),"",$U7976&amp;" &amp; "&amp;IF(OR($AD7976="",$AD7976=0),"Util NA",$AD7976&amp;" Util"))</f>
        <v/>
      </c>
    </row>
    <row r="7977" ht="15.75" customHeight="1" s="42">
      <c r="A7977" s="41" t="n"/>
      <c r="G7977" s="38" t="n"/>
      <c r="H7977" s="38" t="n"/>
      <c r="I7977" s="38" t="n"/>
      <c r="J7977" s="38" t="n"/>
      <c r="K7977" s="38" t="n"/>
      <c r="L7977" s="38" t="n"/>
      <c r="N7977" s="36">
        <f>IF($B7977="","",IF($C7977="SUPERSTORE","Superstore","DH"))</f>
        <v/>
      </c>
      <c r="O7977" s="36">
        <f>IF($B7977="","",IFERROR(VLOOKUP($B7977,Mapping!$A:$C,2,0),"Not Mapped"))</f>
        <v/>
      </c>
      <c r="P7977" s="36">
        <f>IF($B7977="","",IFERROR(VLOOKUP($B7977,Mapping!$A:$C,3,0),"Not Mapped"))</f>
        <v/>
      </c>
      <c r="Q7977" s="36">
        <f>IF($B7977="","",IFERROR(VLOOKUP($O7977,Leaders!$A:$B,2,0),"Not Mapped"))</f>
        <v/>
      </c>
      <c r="R7977" s="36">
        <f>IF($B7977="","",IF(COUNTIF(Exclusions!$A:$A,$B7977)&gt;0,"Yes","No"))</f>
        <v/>
      </c>
      <c r="S7977" s="38">
        <f>IF($B7977="","",MIN(1,DAY($A7977)/IF($N7977="Superstore",Settings!$B$5,Settings!$B$4)))</f>
        <v/>
      </c>
      <c r="T7977" s="38">
        <f>IF(OR($B7977="",$G7977="",$S7977=0),"",$G7977/$S7977)</f>
        <v/>
      </c>
      <c r="U7977" s="36">
        <f>IF($T7977="","",IF($T7977&lt;Settings!$B$8,"Critical",IF($T7977&lt;Settings!$B$9,"Semi Critical","Non Critical")))</f>
        <v/>
      </c>
      <c r="V7977" s="28" t="n"/>
      <c r="Z7977">
        <f>IF($B7977="","",IFERROR(VLOOKUP($B7977,'Plan HC for CCA'!$A:$B,2,0),""))</f>
        <v/>
      </c>
      <c r="AA7977">
        <f>IF(OR($B7977="",$Z7977=""),"",IF(N($M7977)&lt;$Z7977,"Delta","No Delta"))</f>
        <v/>
      </c>
      <c r="AB7977">
        <f>IF(OR($B7977="",$Z7977=""),"",MAX(0,$Z7977-N($M7977)))</f>
        <v/>
      </c>
      <c r="AC7977" s="46">
        <f>IF($B7977="","",IFERROR(INDEX('CCA Util %'!$H:$H,MATCH($B7977,'CCA Util %'!$E:$E,0)),""))</f>
        <v/>
      </c>
      <c r="AD7977">
        <f>IF($B7977="","",IFERROR(INDEX('CCA Util %'!$G:$G,MATCH($B7977,'CCA Util %'!$E:$E,0)),""))</f>
        <v/>
      </c>
      <c r="AE7977">
        <f>IF(OR($B7977="",$U7977=""),"",$U7977&amp;" &amp; "&amp;IF(OR($AD7977="",$AD7977=0),"Util NA",$AD7977&amp;" Util"))</f>
        <v/>
      </c>
    </row>
    <row r="7978" ht="15.75" customHeight="1" s="42">
      <c r="A7978" s="41" t="n"/>
      <c r="G7978" s="38" t="n"/>
      <c r="H7978" s="38" t="n"/>
      <c r="I7978" s="38" t="n"/>
      <c r="J7978" s="38" t="n"/>
      <c r="K7978" s="38" t="n"/>
      <c r="L7978" s="38" t="n"/>
      <c r="N7978" s="36">
        <f>IF($B7978="","",IF($C7978="SUPERSTORE","Superstore","DH"))</f>
        <v/>
      </c>
      <c r="O7978" s="36">
        <f>IF($B7978="","",IFERROR(VLOOKUP($B7978,Mapping!$A:$C,2,0),"Not Mapped"))</f>
        <v/>
      </c>
      <c r="P7978" s="36">
        <f>IF($B7978="","",IFERROR(VLOOKUP($B7978,Mapping!$A:$C,3,0),"Not Mapped"))</f>
        <v/>
      </c>
      <c r="Q7978" s="36">
        <f>IF($B7978="","",IFERROR(VLOOKUP($O7978,Leaders!$A:$B,2,0),"Not Mapped"))</f>
        <v/>
      </c>
      <c r="R7978" s="36">
        <f>IF($B7978="","",IF(COUNTIF(Exclusions!$A:$A,$B7978)&gt;0,"Yes","No"))</f>
        <v/>
      </c>
      <c r="S7978" s="38">
        <f>IF($B7978="","",MIN(1,DAY($A7978)/IF($N7978="Superstore",Settings!$B$5,Settings!$B$4)))</f>
        <v/>
      </c>
      <c r="T7978" s="38">
        <f>IF(OR($B7978="",$G7978="",$S7978=0),"",$G7978/$S7978)</f>
        <v/>
      </c>
      <c r="U7978" s="36">
        <f>IF($T7978="","",IF($T7978&lt;Settings!$B$8,"Critical",IF($T7978&lt;Settings!$B$9,"Semi Critical","Non Critical")))</f>
        <v/>
      </c>
      <c r="V7978" s="28" t="n"/>
      <c r="Z7978">
        <f>IF($B7978="","",IFERROR(VLOOKUP($B7978,'Plan HC for CCA'!$A:$B,2,0),""))</f>
        <v/>
      </c>
      <c r="AA7978">
        <f>IF(OR($B7978="",$Z7978=""),"",IF(N($M7978)&lt;$Z7978,"Delta","No Delta"))</f>
        <v/>
      </c>
      <c r="AB7978">
        <f>IF(OR($B7978="",$Z7978=""),"",MAX(0,$Z7978-N($M7978)))</f>
        <v/>
      </c>
      <c r="AC7978" s="46">
        <f>IF($B7978="","",IFERROR(INDEX('CCA Util %'!$H:$H,MATCH($B7978,'CCA Util %'!$E:$E,0)),""))</f>
        <v/>
      </c>
      <c r="AD7978">
        <f>IF($B7978="","",IFERROR(INDEX('CCA Util %'!$G:$G,MATCH($B7978,'CCA Util %'!$E:$E,0)),""))</f>
        <v/>
      </c>
      <c r="AE7978">
        <f>IF(OR($B7978="",$U7978=""),"",$U7978&amp;" &amp; "&amp;IF(OR($AD7978="",$AD7978=0),"Util NA",$AD7978&amp;" Util"))</f>
        <v/>
      </c>
    </row>
    <row r="7979" ht="15.75" customHeight="1" s="42">
      <c r="A7979" s="41" t="n"/>
      <c r="G7979" s="38" t="n"/>
      <c r="H7979" s="38" t="n"/>
      <c r="I7979" s="38" t="n"/>
      <c r="J7979" s="38" t="n"/>
      <c r="K7979" s="38" t="n"/>
      <c r="L7979" s="38" t="n"/>
      <c r="N7979" s="36">
        <f>IF($B7979="","",IF($C7979="SUPERSTORE","Superstore","DH"))</f>
        <v/>
      </c>
      <c r="O7979" s="36">
        <f>IF($B7979="","",IFERROR(VLOOKUP($B7979,Mapping!$A:$C,2,0),"Not Mapped"))</f>
        <v/>
      </c>
      <c r="P7979" s="36">
        <f>IF($B7979="","",IFERROR(VLOOKUP($B7979,Mapping!$A:$C,3,0),"Not Mapped"))</f>
        <v/>
      </c>
      <c r="Q7979" s="36">
        <f>IF($B7979="","",IFERROR(VLOOKUP($O7979,Leaders!$A:$B,2,0),"Not Mapped"))</f>
        <v/>
      </c>
      <c r="R7979" s="36">
        <f>IF($B7979="","",IF(COUNTIF(Exclusions!$A:$A,$B7979)&gt;0,"Yes","No"))</f>
        <v/>
      </c>
      <c r="S7979" s="38">
        <f>IF($B7979="","",MIN(1,DAY($A7979)/IF($N7979="Superstore",Settings!$B$5,Settings!$B$4)))</f>
        <v/>
      </c>
      <c r="T7979" s="38">
        <f>IF(OR($B7979="",$G7979="",$S7979=0),"",$G7979/$S7979)</f>
        <v/>
      </c>
      <c r="U7979" s="36">
        <f>IF($T7979="","",IF($T7979&lt;Settings!$B$8,"Critical",IF($T7979&lt;Settings!$B$9,"Semi Critical","Non Critical")))</f>
        <v/>
      </c>
      <c r="V7979" s="28" t="n"/>
      <c r="Z7979">
        <f>IF($B7979="","",IFERROR(VLOOKUP($B7979,'Plan HC for CCA'!$A:$B,2,0),""))</f>
        <v/>
      </c>
      <c r="AA7979">
        <f>IF(OR($B7979="",$Z7979=""),"",IF(N($M7979)&lt;$Z7979,"Delta","No Delta"))</f>
        <v/>
      </c>
      <c r="AB7979">
        <f>IF(OR($B7979="",$Z7979=""),"",MAX(0,$Z7979-N($M7979)))</f>
        <v/>
      </c>
      <c r="AC7979" s="46">
        <f>IF($B7979="","",IFERROR(INDEX('CCA Util %'!$H:$H,MATCH($B7979,'CCA Util %'!$E:$E,0)),""))</f>
        <v/>
      </c>
      <c r="AD7979">
        <f>IF($B7979="","",IFERROR(INDEX('CCA Util %'!$G:$G,MATCH($B7979,'CCA Util %'!$E:$E,0)),""))</f>
        <v/>
      </c>
      <c r="AE7979">
        <f>IF(OR($B7979="",$U7979=""),"",$U7979&amp;" &amp; "&amp;IF(OR($AD7979="",$AD7979=0),"Util NA",$AD7979&amp;" Util"))</f>
        <v/>
      </c>
    </row>
    <row r="7980" ht="15.75" customHeight="1" s="42">
      <c r="A7980" s="41" t="n"/>
      <c r="G7980" s="38" t="n"/>
      <c r="H7980" s="38" t="n"/>
      <c r="I7980" s="38" t="n"/>
      <c r="J7980" s="38" t="n"/>
      <c r="K7980" s="38" t="n"/>
      <c r="L7980" s="38" t="n"/>
      <c r="N7980" s="36">
        <f>IF($B7980="","",IF($C7980="SUPERSTORE","Superstore","DH"))</f>
        <v/>
      </c>
      <c r="O7980" s="36">
        <f>IF($B7980="","",IFERROR(VLOOKUP($B7980,Mapping!$A:$C,2,0),"Not Mapped"))</f>
        <v/>
      </c>
      <c r="P7980" s="36">
        <f>IF($B7980="","",IFERROR(VLOOKUP($B7980,Mapping!$A:$C,3,0),"Not Mapped"))</f>
        <v/>
      </c>
      <c r="Q7980" s="36">
        <f>IF($B7980="","",IFERROR(VLOOKUP($O7980,Leaders!$A:$B,2,0),"Not Mapped"))</f>
        <v/>
      </c>
      <c r="R7980" s="36">
        <f>IF($B7980="","",IF(COUNTIF(Exclusions!$A:$A,$B7980)&gt;0,"Yes","No"))</f>
        <v/>
      </c>
      <c r="S7980" s="38">
        <f>IF($B7980="","",MIN(1,DAY($A7980)/IF($N7980="Superstore",Settings!$B$5,Settings!$B$4)))</f>
        <v/>
      </c>
      <c r="T7980" s="38">
        <f>IF(OR($B7980="",$G7980="",$S7980=0),"",$G7980/$S7980)</f>
        <v/>
      </c>
      <c r="U7980" s="36">
        <f>IF($T7980="","",IF($T7980&lt;Settings!$B$8,"Critical",IF($T7980&lt;Settings!$B$9,"Semi Critical","Non Critical")))</f>
        <v/>
      </c>
      <c r="V7980" s="28" t="n"/>
      <c r="Z7980">
        <f>IF($B7980="","",IFERROR(VLOOKUP($B7980,'Plan HC for CCA'!$A:$B,2,0),""))</f>
        <v/>
      </c>
      <c r="AA7980">
        <f>IF(OR($B7980="",$Z7980=""),"",IF(N($M7980)&lt;$Z7980,"Delta","No Delta"))</f>
        <v/>
      </c>
      <c r="AB7980">
        <f>IF(OR($B7980="",$Z7980=""),"",MAX(0,$Z7980-N($M7980)))</f>
        <v/>
      </c>
      <c r="AC7980" s="46">
        <f>IF($B7980="","",IFERROR(INDEX('CCA Util %'!$H:$H,MATCH($B7980,'CCA Util %'!$E:$E,0)),""))</f>
        <v/>
      </c>
      <c r="AD7980">
        <f>IF($B7980="","",IFERROR(INDEX('CCA Util %'!$G:$G,MATCH($B7980,'CCA Util %'!$E:$E,0)),""))</f>
        <v/>
      </c>
      <c r="AE7980">
        <f>IF(OR($B7980="",$U7980=""),"",$U7980&amp;" &amp; "&amp;IF(OR($AD7980="",$AD7980=0),"Util NA",$AD7980&amp;" Util"))</f>
        <v/>
      </c>
    </row>
    <row r="7981" ht="15.75" customHeight="1" s="42">
      <c r="A7981" s="41" t="n"/>
      <c r="G7981" s="38" t="n"/>
      <c r="H7981" s="38" t="n"/>
      <c r="I7981" s="38" t="n"/>
      <c r="J7981" s="38" t="n"/>
      <c r="K7981" s="38" t="n"/>
      <c r="L7981" s="38" t="n"/>
      <c r="N7981" s="36">
        <f>IF($B7981="","",IF($C7981="SUPERSTORE","Superstore","DH"))</f>
        <v/>
      </c>
      <c r="O7981" s="36">
        <f>IF($B7981="","",IFERROR(VLOOKUP($B7981,Mapping!$A:$C,2,0),"Not Mapped"))</f>
        <v/>
      </c>
      <c r="P7981" s="36">
        <f>IF($B7981="","",IFERROR(VLOOKUP($B7981,Mapping!$A:$C,3,0),"Not Mapped"))</f>
        <v/>
      </c>
      <c r="Q7981" s="36">
        <f>IF($B7981="","",IFERROR(VLOOKUP($O7981,Leaders!$A:$B,2,0),"Not Mapped"))</f>
        <v/>
      </c>
      <c r="R7981" s="36">
        <f>IF($B7981="","",IF(COUNTIF(Exclusions!$A:$A,$B7981)&gt;0,"Yes","No"))</f>
        <v/>
      </c>
      <c r="S7981" s="38">
        <f>IF($B7981="","",MIN(1,DAY($A7981)/IF($N7981="Superstore",Settings!$B$5,Settings!$B$4)))</f>
        <v/>
      </c>
      <c r="T7981" s="38">
        <f>IF(OR($B7981="",$G7981="",$S7981=0),"",$G7981/$S7981)</f>
        <v/>
      </c>
      <c r="U7981" s="36">
        <f>IF($T7981="","",IF($T7981&lt;Settings!$B$8,"Critical",IF($T7981&lt;Settings!$B$9,"Semi Critical","Non Critical")))</f>
        <v/>
      </c>
      <c r="V7981" s="28" t="n"/>
      <c r="Z7981">
        <f>IF($B7981="","",IFERROR(VLOOKUP($B7981,'Plan HC for CCA'!$A:$B,2,0),""))</f>
        <v/>
      </c>
      <c r="AA7981">
        <f>IF(OR($B7981="",$Z7981=""),"",IF(N($M7981)&lt;$Z7981,"Delta","No Delta"))</f>
        <v/>
      </c>
      <c r="AB7981">
        <f>IF(OR($B7981="",$Z7981=""),"",MAX(0,$Z7981-N($M7981)))</f>
        <v/>
      </c>
      <c r="AC7981" s="46">
        <f>IF($B7981="","",IFERROR(INDEX('CCA Util %'!$H:$H,MATCH($B7981,'CCA Util %'!$E:$E,0)),""))</f>
        <v/>
      </c>
      <c r="AD7981">
        <f>IF($B7981="","",IFERROR(INDEX('CCA Util %'!$G:$G,MATCH($B7981,'CCA Util %'!$E:$E,0)),""))</f>
        <v/>
      </c>
      <c r="AE7981">
        <f>IF(OR($B7981="",$U7981=""),"",$U7981&amp;" &amp; "&amp;IF(OR($AD7981="",$AD7981=0),"Util NA",$AD7981&amp;" Util"))</f>
        <v/>
      </c>
    </row>
    <row r="7982" ht="15.75" customHeight="1" s="42">
      <c r="A7982" s="41" t="n"/>
      <c r="G7982" s="38" t="n"/>
      <c r="H7982" s="38" t="n"/>
      <c r="I7982" s="38" t="n"/>
      <c r="J7982" s="38" t="n"/>
      <c r="K7982" s="38" t="n"/>
      <c r="L7982" s="38" t="n"/>
      <c r="N7982" s="36">
        <f>IF($B7982="","",IF($C7982="SUPERSTORE","Superstore","DH"))</f>
        <v/>
      </c>
      <c r="O7982" s="36">
        <f>IF($B7982="","",IFERROR(VLOOKUP($B7982,Mapping!$A:$C,2,0),"Not Mapped"))</f>
        <v/>
      </c>
      <c r="P7982" s="36">
        <f>IF($B7982="","",IFERROR(VLOOKUP($B7982,Mapping!$A:$C,3,0),"Not Mapped"))</f>
        <v/>
      </c>
      <c r="Q7982" s="36">
        <f>IF($B7982="","",IFERROR(VLOOKUP($O7982,Leaders!$A:$B,2,0),"Not Mapped"))</f>
        <v/>
      </c>
      <c r="R7982" s="36">
        <f>IF($B7982="","",IF(COUNTIF(Exclusions!$A:$A,$B7982)&gt;0,"Yes","No"))</f>
        <v/>
      </c>
      <c r="S7982" s="38">
        <f>IF($B7982="","",MIN(1,DAY($A7982)/IF($N7982="Superstore",Settings!$B$5,Settings!$B$4)))</f>
        <v/>
      </c>
      <c r="T7982" s="38">
        <f>IF(OR($B7982="",$G7982="",$S7982=0),"",$G7982/$S7982)</f>
        <v/>
      </c>
      <c r="U7982" s="36">
        <f>IF($T7982="","",IF($T7982&lt;Settings!$B$8,"Critical",IF($T7982&lt;Settings!$B$9,"Semi Critical","Non Critical")))</f>
        <v/>
      </c>
      <c r="V7982" s="28" t="n"/>
      <c r="Z7982">
        <f>IF($B7982="","",IFERROR(VLOOKUP($B7982,'Plan HC for CCA'!$A:$B,2,0),""))</f>
        <v/>
      </c>
      <c r="AA7982">
        <f>IF(OR($B7982="",$Z7982=""),"",IF(N($M7982)&lt;$Z7982,"Delta","No Delta"))</f>
        <v/>
      </c>
      <c r="AB7982">
        <f>IF(OR($B7982="",$Z7982=""),"",MAX(0,$Z7982-N($M7982)))</f>
        <v/>
      </c>
      <c r="AC7982" s="46">
        <f>IF($B7982="","",IFERROR(INDEX('CCA Util %'!$H:$H,MATCH($B7982,'CCA Util %'!$E:$E,0)),""))</f>
        <v/>
      </c>
      <c r="AD7982">
        <f>IF($B7982="","",IFERROR(INDEX('CCA Util %'!$G:$G,MATCH($B7982,'CCA Util %'!$E:$E,0)),""))</f>
        <v/>
      </c>
      <c r="AE7982">
        <f>IF(OR($B7982="",$U7982=""),"",$U7982&amp;" &amp; "&amp;IF(OR($AD7982="",$AD7982=0),"Util NA",$AD7982&amp;" Util"))</f>
        <v/>
      </c>
    </row>
    <row r="7983" ht="15.75" customHeight="1" s="42">
      <c r="A7983" s="41" t="n"/>
      <c r="G7983" s="38" t="n"/>
      <c r="H7983" s="38" t="n"/>
      <c r="I7983" s="38" t="n"/>
      <c r="J7983" s="38" t="n"/>
      <c r="K7983" s="38" t="n"/>
      <c r="L7983" s="38" t="n"/>
      <c r="N7983" s="36">
        <f>IF($B7983="","",IF($C7983="SUPERSTORE","Superstore","DH"))</f>
        <v/>
      </c>
      <c r="O7983" s="36">
        <f>IF($B7983="","",IFERROR(VLOOKUP($B7983,Mapping!$A:$C,2,0),"Not Mapped"))</f>
        <v/>
      </c>
      <c r="P7983" s="36">
        <f>IF($B7983="","",IFERROR(VLOOKUP($B7983,Mapping!$A:$C,3,0),"Not Mapped"))</f>
        <v/>
      </c>
      <c r="Q7983" s="36">
        <f>IF($B7983="","",IFERROR(VLOOKUP($O7983,Leaders!$A:$B,2,0),"Not Mapped"))</f>
        <v/>
      </c>
      <c r="R7983" s="36">
        <f>IF($B7983="","",IF(COUNTIF(Exclusions!$A:$A,$B7983)&gt;0,"Yes","No"))</f>
        <v/>
      </c>
      <c r="S7983" s="38">
        <f>IF($B7983="","",MIN(1,DAY($A7983)/IF($N7983="Superstore",Settings!$B$5,Settings!$B$4)))</f>
        <v/>
      </c>
      <c r="T7983" s="38">
        <f>IF(OR($B7983="",$G7983="",$S7983=0),"",$G7983/$S7983)</f>
        <v/>
      </c>
      <c r="U7983" s="36">
        <f>IF($T7983="","",IF($T7983&lt;Settings!$B$8,"Critical",IF($T7983&lt;Settings!$B$9,"Semi Critical","Non Critical")))</f>
        <v/>
      </c>
      <c r="V7983" s="28" t="n"/>
      <c r="Z7983">
        <f>IF($B7983="","",IFERROR(VLOOKUP($B7983,'Plan HC for CCA'!$A:$B,2,0),""))</f>
        <v/>
      </c>
      <c r="AA7983">
        <f>IF(OR($B7983="",$Z7983=""),"",IF(N($M7983)&lt;$Z7983,"Delta","No Delta"))</f>
        <v/>
      </c>
      <c r="AB7983">
        <f>IF(OR($B7983="",$Z7983=""),"",MAX(0,$Z7983-N($M7983)))</f>
        <v/>
      </c>
      <c r="AC7983" s="46">
        <f>IF($B7983="","",IFERROR(INDEX('CCA Util %'!$H:$H,MATCH($B7983,'CCA Util %'!$E:$E,0)),""))</f>
        <v/>
      </c>
      <c r="AD7983">
        <f>IF($B7983="","",IFERROR(INDEX('CCA Util %'!$G:$G,MATCH($B7983,'CCA Util %'!$E:$E,0)),""))</f>
        <v/>
      </c>
      <c r="AE7983">
        <f>IF(OR($B7983="",$U7983=""),"",$U7983&amp;" &amp; "&amp;IF(OR($AD7983="",$AD7983=0),"Util NA",$AD7983&amp;" Util"))</f>
        <v/>
      </c>
    </row>
    <row r="7984" ht="15.75" customHeight="1" s="42">
      <c r="A7984" s="41" t="n"/>
      <c r="G7984" s="38" t="n"/>
      <c r="H7984" s="38" t="n"/>
      <c r="I7984" s="38" t="n"/>
      <c r="J7984" s="38" t="n"/>
      <c r="K7984" s="38" t="n"/>
      <c r="L7984" s="38" t="n"/>
      <c r="N7984" s="36">
        <f>IF($B7984="","",IF($C7984="SUPERSTORE","Superstore","DH"))</f>
        <v/>
      </c>
      <c r="O7984" s="36">
        <f>IF($B7984="","",IFERROR(VLOOKUP($B7984,Mapping!$A:$C,2,0),"Not Mapped"))</f>
        <v/>
      </c>
      <c r="P7984" s="36">
        <f>IF($B7984="","",IFERROR(VLOOKUP($B7984,Mapping!$A:$C,3,0),"Not Mapped"))</f>
        <v/>
      </c>
      <c r="Q7984" s="36">
        <f>IF($B7984="","",IFERROR(VLOOKUP($O7984,Leaders!$A:$B,2,0),"Not Mapped"))</f>
        <v/>
      </c>
      <c r="R7984" s="36">
        <f>IF($B7984="","",IF(COUNTIF(Exclusions!$A:$A,$B7984)&gt;0,"Yes","No"))</f>
        <v/>
      </c>
      <c r="S7984" s="38">
        <f>IF($B7984="","",MIN(1,DAY($A7984)/IF($N7984="Superstore",Settings!$B$5,Settings!$B$4)))</f>
        <v/>
      </c>
      <c r="T7984" s="38">
        <f>IF(OR($B7984="",$G7984="",$S7984=0),"",$G7984/$S7984)</f>
        <v/>
      </c>
      <c r="U7984" s="36">
        <f>IF($T7984="","",IF($T7984&lt;Settings!$B$8,"Critical",IF($T7984&lt;Settings!$B$9,"Semi Critical","Non Critical")))</f>
        <v/>
      </c>
      <c r="V7984" s="28" t="n"/>
      <c r="Z7984">
        <f>IF($B7984="","",IFERROR(VLOOKUP($B7984,'Plan HC for CCA'!$A:$B,2,0),""))</f>
        <v/>
      </c>
      <c r="AA7984">
        <f>IF(OR($B7984="",$Z7984=""),"",IF(N($M7984)&lt;$Z7984,"Delta","No Delta"))</f>
        <v/>
      </c>
      <c r="AB7984">
        <f>IF(OR($B7984="",$Z7984=""),"",MAX(0,$Z7984-N($M7984)))</f>
        <v/>
      </c>
      <c r="AC7984" s="46">
        <f>IF($B7984="","",IFERROR(INDEX('CCA Util %'!$H:$H,MATCH($B7984,'CCA Util %'!$E:$E,0)),""))</f>
        <v/>
      </c>
      <c r="AD7984">
        <f>IF($B7984="","",IFERROR(INDEX('CCA Util %'!$G:$G,MATCH($B7984,'CCA Util %'!$E:$E,0)),""))</f>
        <v/>
      </c>
      <c r="AE7984">
        <f>IF(OR($B7984="",$U7984=""),"",$U7984&amp;" &amp; "&amp;IF(OR($AD7984="",$AD7984=0),"Util NA",$AD7984&amp;" Util"))</f>
        <v/>
      </c>
    </row>
    <row r="7985" ht="15.75" customHeight="1" s="42">
      <c r="A7985" s="41" t="n"/>
      <c r="G7985" s="38" t="n"/>
      <c r="H7985" s="38" t="n"/>
      <c r="I7985" s="38" t="n"/>
      <c r="J7985" s="38" t="n"/>
      <c r="K7985" s="38" t="n"/>
      <c r="L7985" s="38" t="n"/>
      <c r="N7985" s="36">
        <f>IF($B7985="","",IF($C7985="SUPERSTORE","Superstore","DH"))</f>
        <v/>
      </c>
      <c r="O7985" s="36">
        <f>IF($B7985="","",IFERROR(VLOOKUP($B7985,Mapping!$A:$C,2,0),"Not Mapped"))</f>
        <v/>
      </c>
      <c r="P7985" s="36">
        <f>IF($B7985="","",IFERROR(VLOOKUP($B7985,Mapping!$A:$C,3,0),"Not Mapped"))</f>
        <v/>
      </c>
      <c r="Q7985" s="36">
        <f>IF($B7985="","",IFERROR(VLOOKUP($O7985,Leaders!$A:$B,2,0),"Not Mapped"))</f>
        <v/>
      </c>
      <c r="R7985" s="36">
        <f>IF($B7985="","",IF(COUNTIF(Exclusions!$A:$A,$B7985)&gt;0,"Yes","No"))</f>
        <v/>
      </c>
      <c r="S7985" s="38">
        <f>IF($B7985="","",MIN(1,DAY($A7985)/IF($N7985="Superstore",Settings!$B$5,Settings!$B$4)))</f>
        <v/>
      </c>
      <c r="T7985" s="38">
        <f>IF(OR($B7985="",$G7985="",$S7985=0),"",$G7985/$S7985)</f>
        <v/>
      </c>
      <c r="U7985" s="36">
        <f>IF($T7985="","",IF($T7985&lt;Settings!$B$8,"Critical",IF($T7985&lt;Settings!$B$9,"Semi Critical","Non Critical")))</f>
        <v/>
      </c>
      <c r="V7985" s="28" t="n"/>
      <c r="Z7985">
        <f>IF($B7985="","",IFERROR(VLOOKUP($B7985,'Plan HC for CCA'!$A:$B,2,0),""))</f>
        <v/>
      </c>
      <c r="AA7985">
        <f>IF(OR($B7985="",$Z7985=""),"",IF(N($M7985)&lt;$Z7985,"Delta","No Delta"))</f>
        <v/>
      </c>
      <c r="AB7985">
        <f>IF(OR($B7985="",$Z7985=""),"",MAX(0,$Z7985-N($M7985)))</f>
        <v/>
      </c>
      <c r="AC7985" s="46">
        <f>IF($B7985="","",IFERROR(INDEX('CCA Util %'!$H:$H,MATCH($B7985,'CCA Util %'!$E:$E,0)),""))</f>
        <v/>
      </c>
      <c r="AD7985">
        <f>IF($B7985="","",IFERROR(INDEX('CCA Util %'!$G:$G,MATCH($B7985,'CCA Util %'!$E:$E,0)),""))</f>
        <v/>
      </c>
      <c r="AE7985">
        <f>IF(OR($B7985="",$U7985=""),"",$U7985&amp;" &amp; "&amp;IF(OR($AD7985="",$AD7985=0),"Util NA",$AD7985&amp;" Util"))</f>
        <v/>
      </c>
    </row>
    <row r="7986" ht="15.75" customHeight="1" s="42">
      <c r="A7986" s="41" t="n"/>
      <c r="G7986" s="38" t="n"/>
      <c r="H7986" s="38" t="n"/>
      <c r="I7986" s="38" t="n"/>
      <c r="J7986" s="38" t="n"/>
      <c r="K7986" s="38" t="n"/>
      <c r="L7986" s="38" t="n"/>
      <c r="N7986" s="36">
        <f>IF($B7986="","",IF($C7986="SUPERSTORE","Superstore","DH"))</f>
        <v/>
      </c>
      <c r="O7986" s="36">
        <f>IF($B7986="","",IFERROR(VLOOKUP($B7986,Mapping!$A:$C,2,0),"Not Mapped"))</f>
        <v/>
      </c>
      <c r="P7986" s="36">
        <f>IF($B7986="","",IFERROR(VLOOKUP($B7986,Mapping!$A:$C,3,0),"Not Mapped"))</f>
        <v/>
      </c>
      <c r="Q7986" s="36">
        <f>IF($B7986="","",IFERROR(VLOOKUP($O7986,Leaders!$A:$B,2,0),"Not Mapped"))</f>
        <v/>
      </c>
      <c r="R7986" s="36">
        <f>IF($B7986="","",IF(COUNTIF(Exclusions!$A:$A,$B7986)&gt;0,"Yes","No"))</f>
        <v/>
      </c>
      <c r="S7986" s="38">
        <f>IF($B7986="","",MIN(1,DAY($A7986)/IF($N7986="Superstore",Settings!$B$5,Settings!$B$4)))</f>
        <v/>
      </c>
      <c r="T7986" s="38">
        <f>IF(OR($B7986="",$G7986="",$S7986=0),"",$G7986/$S7986)</f>
        <v/>
      </c>
      <c r="U7986" s="36">
        <f>IF($T7986="","",IF($T7986&lt;Settings!$B$8,"Critical",IF($T7986&lt;Settings!$B$9,"Semi Critical","Non Critical")))</f>
        <v/>
      </c>
      <c r="V7986" s="28" t="n"/>
      <c r="Z7986">
        <f>IF($B7986="","",IFERROR(VLOOKUP($B7986,'Plan HC for CCA'!$A:$B,2,0),""))</f>
        <v/>
      </c>
      <c r="AA7986">
        <f>IF(OR($B7986="",$Z7986=""),"",IF(N($M7986)&lt;$Z7986,"Delta","No Delta"))</f>
        <v/>
      </c>
      <c r="AB7986">
        <f>IF(OR($B7986="",$Z7986=""),"",MAX(0,$Z7986-N($M7986)))</f>
        <v/>
      </c>
      <c r="AC7986" s="46">
        <f>IF($B7986="","",IFERROR(INDEX('CCA Util %'!$H:$H,MATCH($B7986,'CCA Util %'!$E:$E,0)),""))</f>
        <v/>
      </c>
      <c r="AD7986">
        <f>IF($B7986="","",IFERROR(INDEX('CCA Util %'!$G:$G,MATCH($B7986,'CCA Util %'!$E:$E,0)),""))</f>
        <v/>
      </c>
      <c r="AE7986">
        <f>IF(OR($B7986="",$U7986=""),"",$U7986&amp;" &amp; "&amp;IF(OR($AD7986="",$AD7986=0),"Util NA",$AD7986&amp;" Util"))</f>
        <v/>
      </c>
    </row>
    <row r="7987" ht="15.75" customHeight="1" s="42">
      <c r="A7987" s="41" t="n"/>
      <c r="G7987" s="38" t="n"/>
      <c r="H7987" s="38" t="n"/>
      <c r="I7987" s="38" t="n"/>
      <c r="J7987" s="38" t="n"/>
      <c r="K7987" s="38" t="n"/>
      <c r="L7987" s="38" t="n"/>
      <c r="N7987" s="36">
        <f>IF($B7987="","",IF($C7987="SUPERSTORE","Superstore","DH"))</f>
        <v/>
      </c>
      <c r="O7987" s="36">
        <f>IF($B7987="","",IFERROR(VLOOKUP($B7987,Mapping!$A:$C,2,0),"Not Mapped"))</f>
        <v/>
      </c>
      <c r="P7987" s="36">
        <f>IF($B7987="","",IFERROR(VLOOKUP($B7987,Mapping!$A:$C,3,0),"Not Mapped"))</f>
        <v/>
      </c>
      <c r="Q7987" s="36">
        <f>IF($B7987="","",IFERROR(VLOOKUP($O7987,Leaders!$A:$B,2,0),"Not Mapped"))</f>
        <v/>
      </c>
      <c r="R7987" s="36">
        <f>IF($B7987="","",IF(COUNTIF(Exclusions!$A:$A,$B7987)&gt;0,"Yes","No"))</f>
        <v/>
      </c>
      <c r="S7987" s="38">
        <f>IF($B7987="","",MIN(1,DAY($A7987)/IF($N7987="Superstore",Settings!$B$5,Settings!$B$4)))</f>
        <v/>
      </c>
      <c r="T7987" s="38">
        <f>IF(OR($B7987="",$G7987="",$S7987=0),"",$G7987/$S7987)</f>
        <v/>
      </c>
      <c r="U7987" s="36">
        <f>IF($T7987="","",IF($T7987&lt;Settings!$B$8,"Critical",IF($T7987&lt;Settings!$B$9,"Semi Critical","Non Critical")))</f>
        <v/>
      </c>
      <c r="V7987" s="28" t="n"/>
      <c r="Z7987">
        <f>IF($B7987="","",IFERROR(VLOOKUP($B7987,'Plan HC for CCA'!$A:$B,2,0),""))</f>
        <v/>
      </c>
      <c r="AA7987">
        <f>IF(OR($B7987="",$Z7987=""),"",IF(N($M7987)&lt;$Z7987,"Delta","No Delta"))</f>
        <v/>
      </c>
      <c r="AB7987">
        <f>IF(OR($B7987="",$Z7987=""),"",MAX(0,$Z7987-N($M7987)))</f>
        <v/>
      </c>
      <c r="AC7987" s="46">
        <f>IF($B7987="","",IFERROR(INDEX('CCA Util %'!$H:$H,MATCH($B7987,'CCA Util %'!$E:$E,0)),""))</f>
        <v/>
      </c>
      <c r="AD7987">
        <f>IF($B7987="","",IFERROR(INDEX('CCA Util %'!$G:$G,MATCH($B7987,'CCA Util %'!$E:$E,0)),""))</f>
        <v/>
      </c>
      <c r="AE7987">
        <f>IF(OR($B7987="",$U7987=""),"",$U7987&amp;" &amp; "&amp;IF(OR($AD7987="",$AD7987=0),"Util NA",$AD7987&amp;" Util"))</f>
        <v/>
      </c>
    </row>
    <row r="7988" ht="15.75" customHeight="1" s="42">
      <c r="A7988" s="41" t="n"/>
      <c r="G7988" s="38" t="n"/>
      <c r="H7988" s="38" t="n"/>
      <c r="I7988" s="38" t="n"/>
      <c r="J7988" s="38" t="n"/>
      <c r="K7988" s="38" t="n"/>
      <c r="L7988" s="38" t="n"/>
      <c r="N7988" s="36">
        <f>IF($B7988="","",IF($C7988="SUPERSTORE","Superstore","DH"))</f>
        <v/>
      </c>
      <c r="O7988" s="36">
        <f>IF($B7988="","",IFERROR(VLOOKUP($B7988,Mapping!$A:$C,2,0),"Not Mapped"))</f>
        <v/>
      </c>
      <c r="P7988" s="36">
        <f>IF($B7988="","",IFERROR(VLOOKUP($B7988,Mapping!$A:$C,3,0),"Not Mapped"))</f>
        <v/>
      </c>
      <c r="Q7988" s="36">
        <f>IF($B7988="","",IFERROR(VLOOKUP($O7988,Leaders!$A:$B,2,0),"Not Mapped"))</f>
        <v/>
      </c>
      <c r="R7988" s="36">
        <f>IF($B7988="","",IF(COUNTIF(Exclusions!$A:$A,$B7988)&gt;0,"Yes","No"))</f>
        <v/>
      </c>
      <c r="S7988" s="38">
        <f>IF($B7988="","",MIN(1,DAY($A7988)/IF($N7988="Superstore",Settings!$B$5,Settings!$B$4)))</f>
        <v/>
      </c>
      <c r="T7988" s="38">
        <f>IF(OR($B7988="",$G7988="",$S7988=0),"",$G7988/$S7988)</f>
        <v/>
      </c>
      <c r="U7988" s="36">
        <f>IF($T7988="","",IF($T7988&lt;Settings!$B$8,"Critical",IF($T7988&lt;Settings!$B$9,"Semi Critical","Non Critical")))</f>
        <v/>
      </c>
      <c r="V7988" s="28" t="n"/>
      <c r="Z7988">
        <f>IF($B7988="","",IFERROR(VLOOKUP($B7988,'Plan HC for CCA'!$A:$B,2,0),""))</f>
        <v/>
      </c>
      <c r="AA7988">
        <f>IF(OR($B7988="",$Z7988=""),"",IF(N($M7988)&lt;$Z7988,"Delta","No Delta"))</f>
        <v/>
      </c>
      <c r="AB7988">
        <f>IF(OR($B7988="",$Z7988=""),"",MAX(0,$Z7988-N($M7988)))</f>
        <v/>
      </c>
      <c r="AC7988" s="46">
        <f>IF($B7988="","",IFERROR(INDEX('CCA Util %'!$H:$H,MATCH($B7988,'CCA Util %'!$E:$E,0)),""))</f>
        <v/>
      </c>
      <c r="AD7988">
        <f>IF($B7988="","",IFERROR(INDEX('CCA Util %'!$G:$G,MATCH($B7988,'CCA Util %'!$E:$E,0)),""))</f>
        <v/>
      </c>
      <c r="AE7988">
        <f>IF(OR($B7988="",$U7988=""),"",$U7988&amp;" &amp; "&amp;IF(OR($AD7988="",$AD7988=0),"Util NA",$AD7988&amp;" Util"))</f>
        <v/>
      </c>
    </row>
    <row r="7989" ht="15.75" customHeight="1" s="42">
      <c r="A7989" s="41" t="n"/>
      <c r="G7989" s="38" t="n"/>
      <c r="H7989" s="38" t="n"/>
      <c r="I7989" s="38" t="n"/>
      <c r="J7989" s="38" t="n"/>
      <c r="K7989" s="38" t="n"/>
      <c r="L7989" s="38" t="n"/>
      <c r="N7989" s="36">
        <f>IF($B7989="","",IF($C7989="SUPERSTORE","Superstore","DH"))</f>
        <v/>
      </c>
      <c r="O7989" s="36">
        <f>IF($B7989="","",IFERROR(VLOOKUP($B7989,Mapping!$A:$C,2,0),"Not Mapped"))</f>
        <v/>
      </c>
      <c r="P7989" s="36">
        <f>IF($B7989="","",IFERROR(VLOOKUP($B7989,Mapping!$A:$C,3,0),"Not Mapped"))</f>
        <v/>
      </c>
      <c r="Q7989" s="36">
        <f>IF($B7989="","",IFERROR(VLOOKUP($O7989,Leaders!$A:$B,2,0),"Not Mapped"))</f>
        <v/>
      </c>
      <c r="R7989" s="36">
        <f>IF($B7989="","",IF(COUNTIF(Exclusions!$A:$A,$B7989)&gt;0,"Yes","No"))</f>
        <v/>
      </c>
      <c r="S7989" s="38">
        <f>IF($B7989="","",MIN(1,DAY($A7989)/IF($N7989="Superstore",Settings!$B$5,Settings!$B$4)))</f>
        <v/>
      </c>
      <c r="T7989" s="38">
        <f>IF(OR($B7989="",$G7989="",$S7989=0),"",$G7989/$S7989)</f>
        <v/>
      </c>
      <c r="U7989" s="36">
        <f>IF($T7989="","",IF($T7989&lt;Settings!$B$8,"Critical",IF($T7989&lt;Settings!$B$9,"Semi Critical","Non Critical")))</f>
        <v/>
      </c>
      <c r="V7989" s="28" t="n"/>
      <c r="Z7989">
        <f>IF($B7989="","",IFERROR(VLOOKUP($B7989,'Plan HC for CCA'!$A:$B,2,0),""))</f>
        <v/>
      </c>
      <c r="AA7989">
        <f>IF(OR($B7989="",$Z7989=""),"",IF(N($M7989)&lt;$Z7989,"Delta","No Delta"))</f>
        <v/>
      </c>
      <c r="AB7989">
        <f>IF(OR($B7989="",$Z7989=""),"",MAX(0,$Z7989-N($M7989)))</f>
        <v/>
      </c>
      <c r="AC7989" s="46">
        <f>IF($B7989="","",IFERROR(INDEX('CCA Util %'!$H:$H,MATCH($B7989,'CCA Util %'!$E:$E,0)),""))</f>
        <v/>
      </c>
      <c r="AD7989">
        <f>IF($B7989="","",IFERROR(INDEX('CCA Util %'!$G:$G,MATCH($B7989,'CCA Util %'!$E:$E,0)),""))</f>
        <v/>
      </c>
      <c r="AE7989">
        <f>IF(OR($B7989="",$U7989=""),"",$U7989&amp;" &amp; "&amp;IF(OR($AD7989="",$AD7989=0),"Util NA",$AD7989&amp;" Util"))</f>
        <v/>
      </c>
    </row>
    <row r="7990" ht="15.75" customHeight="1" s="42">
      <c r="A7990" s="41" t="n"/>
      <c r="G7990" s="38" t="n"/>
      <c r="H7990" s="38" t="n"/>
      <c r="I7990" s="38" t="n"/>
      <c r="J7990" s="38" t="n"/>
      <c r="K7990" s="38" t="n"/>
      <c r="L7990" s="38" t="n"/>
      <c r="N7990" s="36">
        <f>IF($B7990="","",IF($C7990="SUPERSTORE","Superstore","DH"))</f>
        <v/>
      </c>
      <c r="O7990" s="36">
        <f>IF($B7990="","",IFERROR(VLOOKUP($B7990,Mapping!$A:$C,2,0),"Not Mapped"))</f>
        <v/>
      </c>
      <c r="P7990" s="36">
        <f>IF($B7990="","",IFERROR(VLOOKUP($B7990,Mapping!$A:$C,3,0),"Not Mapped"))</f>
        <v/>
      </c>
      <c r="Q7990" s="36">
        <f>IF($B7990="","",IFERROR(VLOOKUP($O7990,Leaders!$A:$B,2,0),"Not Mapped"))</f>
        <v/>
      </c>
      <c r="R7990" s="36">
        <f>IF($B7990="","",IF(COUNTIF(Exclusions!$A:$A,$B7990)&gt;0,"Yes","No"))</f>
        <v/>
      </c>
      <c r="S7990" s="38">
        <f>IF($B7990="","",MIN(1,DAY($A7990)/IF($N7990="Superstore",Settings!$B$5,Settings!$B$4)))</f>
        <v/>
      </c>
      <c r="T7990" s="38">
        <f>IF(OR($B7990="",$G7990="",$S7990=0),"",$G7990/$S7990)</f>
        <v/>
      </c>
      <c r="U7990" s="36">
        <f>IF($T7990="","",IF($T7990&lt;Settings!$B$8,"Critical",IF($T7990&lt;Settings!$B$9,"Semi Critical","Non Critical")))</f>
        <v/>
      </c>
      <c r="V7990" s="28" t="n"/>
      <c r="Z7990">
        <f>IF($B7990="","",IFERROR(VLOOKUP($B7990,'Plan HC for CCA'!$A:$B,2,0),""))</f>
        <v/>
      </c>
      <c r="AA7990">
        <f>IF(OR($B7990="",$Z7990=""),"",IF(N($M7990)&lt;$Z7990,"Delta","No Delta"))</f>
        <v/>
      </c>
      <c r="AB7990">
        <f>IF(OR($B7990="",$Z7990=""),"",MAX(0,$Z7990-N($M7990)))</f>
        <v/>
      </c>
      <c r="AC7990" s="46">
        <f>IF($B7990="","",IFERROR(INDEX('CCA Util %'!$H:$H,MATCH($B7990,'CCA Util %'!$E:$E,0)),""))</f>
        <v/>
      </c>
      <c r="AD7990">
        <f>IF($B7990="","",IFERROR(INDEX('CCA Util %'!$G:$G,MATCH($B7990,'CCA Util %'!$E:$E,0)),""))</f>
        <v/>
      </c>
      <c r="AE7990">
        <f>IF(OR($B7990="",$U7990=""),"",$U7990&amp;" &amp; "&amp;IF(OR($AD7990="",$AD7990=0),"Util NA",$AD7990&amp;" Util"))</f>
        <v/>
      </c>
    </row>
    <row r="7991" ht="15.75" customHeight="1" s="42">
      <c r="A7991" s="41" t="n"/>
      <c r="G7991" s="38" t="n"/>
      <c r="H7991" s="38" t="n"/>
      <c r="I7991" s="38" t="n"/>
      <c r="J7991" s="38" t="n"/>
      <c r="K7991" s="38" t="n"/>
      <c r="L7991" s="38" t="n"/>
      <c r="N7991" s="36">
        <f>IF($B7991="","",IF($C7991="SUPERSTORE","Superstore","DH"))</f>
        <v/>
      </c>
      <c r="O7991" s="36">
        <f>IF($B7991="","",IFERROR(VLOOKUP($B7991,Mapping!$A:$C,2,0),"Not Mapped"))</f>
        <v/>
      </c>
      <c r="P7991" s="36">
        <f>IF($B7991="","",IFERROR(VLOOKUP($B7991,Mapping!$A:$C,3,0),"Not Mapped"))</f>
        <v/>
      </c>
      <c r="Q7991" s="36">
        <f>IF($B7991="","",IFERROR(VLOOKUP($O7991,Leaders!$A:$B,2,0),"Not Mapped"))</f>
        <v/>
      </c>
      <c r="R7991" s="36">
        <f>IF($B7991="","",IF(COUNTIF(Exclusions!$A:$A,$B7991)&gt;0,"Yes","No"))</f>
        <v/>
      </c>
      <c r="S7991" s="38">
        <f>IF($B7991="","",MIN(1,DAY($A7991)/IF($N7991="Superstore",Settings!$B$5,Settings!$B$4)))</f>
        <v/>
      </c>
      <c r="T7991" s="38">
        <f>IF(OR($B7991="",$G7991="",$S7991=0),"",$G7991/$S7991)</f>
        <v/>
      </c>
      <c r="U7991" s="36">
        <f>IF($T7991="","",IF($T7991&lt;Settings!$B$8,"Critical",IF($T7991&lt;Settings!$B$9,"Semi Critical","Non Critical")))</f>
        <v/>
      </c>
      <c r="V7991" s="28" t="n"/>
      <c r="Z7991">
        <f>IF($B7991="","",IFERROR(VLOOKUP($B7991,'Plan HC for CCA'!$A:$B,2,0),""))</f>
        <v/>
      </c>
      <c r="AA7991">
        <f>IF(OR($B7991="",$Z7991=""),"",IF(N($M7991)&lt;$Z7991,"Delta","No Delta"))</f>
        <v/>
      </c>
      <c r="AB7991">
        <f>IF(OR($B7991="",$Z7991=""),"",MAX(0,$Z7991-N($M7991)))</f>
        <v/>
      </c>
      <c r="AC7991" s="46">
        <f>IF($B7991="","",IFERROR(INDEX('CCA Util %'!$H:$H,MATCH($B7991,'CCA Util %'!$E:$E,0)),""))</f>
        <v/>
      </c>
      <c r="AD7991">
        <f>IF($B7991="","",IFERROR(INDEX('CCA Util %'!$G:$G,MATCH($B7991,'CCA Util %'!$E:$E,0)),""))</f>
        <v/>
      </c>
      <c r="AE7991">
        <f>IF(OR($B7991="",$U7991=""),"",$U7991&amp;" &amp; "&amp;IF(OR($AD7991="",$AD7991=0),"Util NA",$AD7991&amp;" Util"))</f>
        <v/>
      </c>
    </row>
    <row r="7992" ht="15.75" customHeight="1" s="42">
      <c r="A7992" s="41" t="n"/>
      <c r="G7992" s="38" t="n"/>
      <c r="H7992" s="38" t="n"/>
      <c r="I7992" s="38" t="n"/>
      <c r="J7992" s="38" t="n"/>
      <c r="K7992" s="38" t="n"/>
      <c r="L7992" s="38" t="n"/>
      <c r="N7992" s="36">
        <f>IF($B7992="","",IF($C7992="SUPERSTORE","Superstore","DH"))</f>
        <v/>
      </c>
      <c r="O7992" s="36">
        <f>IF($B7992="","",IFERROR(VLOOKUP($B7992,Mapping!$A:$C,2,0),"Not Mapped"))</f>
        <v/>
      </c>
      <c r="P7992" s="36">
        <f>IF($B7992="","",IFERROR(VLOOKUP($B7992,Mapping!$A:$C,3,0),"Not Mapped"))</f>
        <v/>
      </c>
      <c r="Q7992" s="36">
        <f>IF($B7992="","",IFERROR(VLOOKUP($O7992,Leaders!$A:$B,2,0),"Not Mapped"))</f>
        <v/>
      </c>
      <c r="R7992" s="36">
        <f>IF($B7992="","",IF(COUNTIF(Exclusions!$A:$A,$B7992)&gt;0,"Yes","No"))</f>
        <v/>
      </c>
      <c r="S7992" s="38">
        <f>IF($B7992="","",MIN(1,DAY($A7992)/IF($N7992="Superstore",Settings!$B$5,Settings!$B$4)))</f>
        <v/>
      </c>
      <c r="T7992" s="38">
        <f>IF(OR($B7992="",$G7992="",$S7992=0),"",$G7992/$S7992)</f>
        <v/>
      </c>
      <c r="U7992" s="36">
        <f>IF($T7992="","",IF($T7992&lt;Settings!$B$8,"Critical",IF($T7992&lt;Settings!$B$9,"Semi Critical","Non Critical")))</f>
        <v/>
      </c>
      <c r="V7992" s="28" t="n"/>
      <c r="Z7992">
        <f>IF($B7992="","",IFERROR(VLOOKUP($B7992,'Plan HC for CCA'!$A:$B,2,0),""))</f>
        <v/>
      </c>
      <c r="AA7992">
        <f>IF(OR($B7992="",$Z7992=""),"",IF(N($M7992)&lt;$Z7992,"Delta","No Delta"))</f>
        <v/>
      </c>
      <c r="AB7992">
        <f>IF(OR($B7992="",$Z7992=""),"",MAX(0,$Z7992-N($M7992)))</f>
        <v/>
      </c>
      <c r="AC7992" s="46">
        <f>IF($B7992="","",IFERROR(INDEX('CCA Util %'!$H:$H,MATCH($B7992,'CCA Util %'!$E:$E,0)),""))</f>
        <v/>
      </c>
      <c r="AD7992">
        <f>IF($B7992="","",IFERROR(INDEX('CCA Util %'!$G:$G,MATCH($B7992,'CCA Util %'!$E:$E,0)),""))</f>
        <v/>
      </c>
      <c r="AE7992">
        <f>IF(OR($B7992="",$U7992=""),"",$U7992&amp;" &amp; "&amp;IF(OR($AD7992="",$AD7992=0),"Util NA",$AD7992&amp;" Util"))</f>
        <v/>
      </c>
    </row>
    <row r="7993" ht="15.75" customHeight="1" s="42">
      <c r="A7993" s="41" t="n"/>
      <c r="G7993" s="38" t="n"/>
      <c r="H7993" s="38" t="n"/>
      <c r="I7993" s="38" t="n"/>
      <c r="J7993" s="38" t="n"/>
      <c r="K7993" s="38" t="n"/>
      <c r="L7993" s="38" t="n"/>
      <c r="N7993" s="36">
        <f>IF($B7993="","",IF($C7993="SUPERSTORE","Superstore","DH"))</f>
        <v/>
      </c>
      <c r="O7993" s="36">
        <f>IF($B7993="","",IFERROR(VLOOKUP($B7993,Mapping!$A:$C,2,0),"Not Mapped"))</f>
        <v/>
      </c>
      <c r="P7993" s="36">
        <f>IF($B7993="","",IFERROR(VLOOKUP($B7993,Mapping!$A:$C,3,0),"Not Mapped"))</f>
        <v/>
      </c>
      <c r="Q7993" s="36">
        <f>IF($B7993="","",IFERROR(VLOOKUP($O7993,Leaders!$A:$B,2,0),"Not Mapped"))</f>
        <v/>
      </c>
      <c r="R7993" s="36">
        <f>IF($B7993="","",IF(COUNTIF(Exclusions!$A:$A,$B7993)&gt;0,"Yes","No"))</f>
        <v/>
      </c>
      <c r="S7993" s="38">
        <f>IF($B7993="","",MIN(1,DAY($A7993)/IF($N7993="Superstore",Settings!$B$5,Settings!$B$4)))</f>
        <v/>
      </c>
      <c r="T7993" s="38">
        <f>IF(OR($B7993="",$G7993="",$S7993=0),"",$G7993/$S7993)</f>
        <v/>
      </c>
      <c r="U7993" s="36">
        <f>IF($T7993="","",IF($T7993&lt;Settings!$B$8,"Critical",IF($T7993&lt;Settings!$B$9,"Semi Critical","Non Critical")))</f>
        <v/>
      </c>
      <c r="V7993" s="28" t="n"/>
      <c r="Z7993">
        <f>IF($B7993="","",IFERROR(VLOOKUP($B7993,'Plan HC for CCA'!$A:$B,2,0),""))</f>
        <v/>
      </c>
      <c r="AA7993">
        <f>IF(OR($B7993="",$Z7993=""),"",IF(N($M7993)&lt;$Z7993,"Delta","No Delta"))</f>
        <v/>
      </c>
      <c r="AB7993">
        <f>IF(OR($B7993="",$Z7993=""),"",MAX(0,$Z7993-N($M7993)))</f>
        <v/>
      </c>
      <c r="AC7993" s="46">
        <f>IF($B7993="","",IFERROR(INDEX('CCA Util %'!$H:$H,MATCH($B7993,'CCA Util %'!$E:$E,0)),""))</f>
        <v/>
      </c>
      <c r="AD7993">
        <f>IF($B7993="","",IFERROR(INDEX('CCA Util %'!$G:$G,MATCH($B7993,'CCA Util %'!$E:$E,0)),""))</f>
        <v/>
      </c>
      <c r="AE7993">
        <f>IF(OR($B7993="",$U7993=""),"",$U7993&amp;" &amp; "&amp;IF(OR($AD7993="",$AD7993=0),"Util NA",$AD7993&amp;" Util"))</f>
        <v/>
      </c>
    </row>
    <row r="7994" ht="15.75" customHeight="1" s="42">
      <c r="A7994" s="41" t="n"/>
      <c r="G7994" s="38" t="n"/>
      <c r="H7994" s="38" t="n"/>
      <c r="I7994" s="38" t="n"/>
      <c r="J7994" s="38" t="n"/>
      <c r="K7994" s="38" t="n"/>
      <c r="L7994" s="38" t="n"/>
      <c r="N7994" s="36">
        <f>IF($B7994="","",IF($C7994="SUPERSTORE","Superstore","DH"))</f>
        <v/>
      </c>
      <c r="O7994" s="36">
        <f>IF($B7994="","",IFERROR(VLOOKUP($B7994,Mapping!$A:$C,2,0),"Not Mapped"))</f>
        <v/>
      </c>
      <c r="P7994" s="36">
        <f>IF($B7994="","",IFERROR(VLOOKUP($B7994,Mapping!$A:$C,3,0),"Not Mapped"))</f>
        <v/>
      </c>
      <c r="Q7994" s="36">
        <f>IF($B7994="","",IFERROR(VLOOKUP($O7994,Leaders!$A:$B,2,0),"Not Mapped"))</f>
        <v/>
      </c>
      <c r="R7994" s="36">
        <f>IF($B7994="","",IF(COUNTIF(Exclusions!$A:$A,$B7994)&gt;0,"Yes","No"))</f>
        <v/>
      </c>
      <c r="S7994" s="38">
        <f>IF($B7994="","",MIN(1,DAY($A7994)/IF($N7994="Superstore",Settings!$B$5,Settings!$B$4)))</f>
        <v/>
      </c>
      <c r="T7994" s="38">
        <f>IF(OR($B7994="",$G7994="",$S7994=0),"",$G7994/$S7994)</f>
        <v/>
      </c>
      <c r="U7994" s="36">
        <f>IF($T7994="","",IF($T7994&lt;Settings!$B$8,"Critical",IF($T7994&lt;Settings!$B$9,"Semi Critical","Non Critical")))</f>
        <v/>
      </c>
      <c r="V7994" s="28" t="n"/>
      <c r="Z7994">
        <f>IF($B7994="","",IFERROR(VLOOKUP($B7994,'Plan HC for CCA'!$A:$B,2,0),""))</f>
        <v/>
      </c>
      <c r="AA7994">
        <f>IF(OR($B7994="",$Z7994=""),"",IF(N($M7994)&lt;$Z7994,"Delta","No Delta"))</f>
        <v/>
      </c>
      <c r="AB7994">
        <f>IF(OR($B7994="",$Z7994=""),"",MAX(0,$Z7994-N($M7994)))</f>
        <v/>
      </c>
      <c r="AC7994" s="46">
        <f>IF($B7994="","",IFERROR(INDEX('CCA Util %'!$H:$H,MATCH($B7994,'CCA Util %'!$E:$E,0)),""))</f>
        <v/>
      </c>
      <c r="AD7994">
        <f>IF($B7994="","",IFERROR(INDEX('CCA Util %'!$G:$G,MATCH($B7994,'CCA Util %'!$E:$E,0)),""))</f>
        <v/>
      </c>
      <c r="AE7994">
        <f>IF(OR($B7994="",$U7994=""),"",$U7994&amp;" &amp; "&amp;IF(OR($AD7994="",$AD7994=0),"Util NA",$AD7994&amp;" Util"))</f>
        <v/>
      </c>
    </row>
    <row r="7995" ht="15.75" customHeight="1" s="42">
      <c r="A7995" s="41" t="n"/>
      <c r="G7995" s="38" t="n"/>
      <c r="H7995" s="38" t="n"/>
      <c r="I7995" s="38" t="n"/>
      <c r="J7995" s="38" t="n"/>
      <c r="K7995" s="38" t="n"/>
      <c r="L7995" s="38" t="n"/>
      <c r="N7995" s="36">
        <f>IF($B7995="","",IF($C7995="SUPERSTORE","Superstore","DH"))</f>
        <v/>
      </c>
      <c r="O7995" s="36">
        <f>IF($B7995="","",IFERROR(VLOOKUP($B7995,Mapping!$A:$C,2,0),"Not Mapped"))</f>
        <v/>
      </c>
      <c r="P7995" s="36">
        <f>IF($B7995="","",IFERROR(VLOOKUP($B7995,Mapping!$A:$C,3,0),"Not Mapped"))</f>
        <v/>
      </c>
      <c r="Q7995" s="36">
        <f>IF($B7995="","",IFERROR(VLOOKUP($O7995,Leaders!$A:$B,2,0),"Not Mapped"))</f>
        <v/>
      </c>
      <c r="R7995" s="36">
        <f>IF($B7995="","",IF(COUNTIF(Exclusions!$A:$A,$B7995)&gt;0,"Yes","No"))</f>
        <v/>
      </c>
      <c r="S7995" s="38">
        <f>IF($B7995="","",MIN(1,DAY($A7995)/IF($N7995="Superstore",Settings!$B$5,Settings!$B$4)))</f>
        <v/>
      </c>
      <c r="T7995" s="38">
        <f>IF(OR($B7995="",$G7995="",$S7995=0),"",$G7995/$S7995)</f>
        <v/>
      </c>
      <c r="U7995" s="36">
        <f>IF($T7995="","",IF($T7995&lt;Settings!$B$8,"Critical",IF($T7995&lt;Settings!$B$9,"Semi Critical","Non Critical")))</f>
        <v/>
      </c>
      <c r="V7995" s="28" t="n"/>
      <c r="Z7995">
        <f>IF($B7995="","",IFERROR(VLOOKUP($B7995,'Plan HC for CCA'!$A:$B,2,0),""))</f>
        <v/>
      </c>
      <c r="AA7995">
        <f>IF(OR($B7995="",$Z7995=""),"",IF(N($M7995)&lt;$Z7995,"Delta","No Delta"))</f>
        <v/>
      </c>
      <c r="AB7995">
        <f>IF(OR($B7995="",$Z7995=""),"",MAX(0,$Z7995-N($M7995)))</f>
        <v/>
      </c>
      <c r="AC7995" s="46">
        <f>IF($B7995="","",IFERROR(INDEX('CCA Util %'!$H:$H,MATCH($B7995,'CCA Util %'!$E:$E,0)),""))</f>
        <v/>
      </c>
      <c r="AD7995">
        <f>IF($B7995="","",IFERROR(INDEX('CCA Util %'!$G:$G,MATCH($B7995,'CCA Util %'!$E:$E,0)),""))</f>
        <v/>
      </c>
      <c r="AE7995">
        <f>IF(OR($B7995="",$U7995=""),"",$U7995&amp;" &amp; "&amp;IF(OR($AD7995="",$AD7995=0),"Util NA",$AD7995&amp;" Util"))</f>
        <v/>
      </c>
    </row>
    <row r="7996" ht="15.75" customHeight="1" s="42">
      <c r="A7996" s="41" t="n"/>
      <c r="G7996" s="38" t="n"/>
      <c r="H7996" s="38" t="n"/>
      <c r="I7996" s="38" t="n"/>
      <c r="J7996" s="38" t="n"/>
      <c r="K7996" s="38" t="n"/>
      <c r="L7996" s="38" t="n"/>
      <c r="N7996" s="36">
        <f>IF($B7996="","",IF($C7996="SUPERSTORE","Superstore","DH"))</f>
        <v/>
      </c>
      <c r="O7996" s="36">
        <f>IF($B7996="","",IFERROR(VLOOKUP($B7996,Mapping!$A:$C,2,0),"Not Mapped"))</f>
        <v/>
      </c>
      <c r="P7996" s="36">
        <f>IF($B7996="","",IFERROR(VLOOKUP($B7996,Mapping!$A:$C,3,0),"Not Mapped"))</f>
        <v/>
      </c>
      <c r="Q7996" s="36">
        <f>IF($B7996="","",IFERROR(VLOOKUP($O7996,Leaders!$A:$B,2,0),"Not Mapped"))</f>
        <v/>
      </c>
      <c r="R7996" s="36">
        <f>IF($B7996="","",IF(COUNTIF(Exclusions!$A:$A,$B7996)&gt;0,"Yes","No"))</f>
        <v/>
      </c>
      <c r="S7996" s="38">
        <f>IF($B7996="","",MIN(1,DAY($A7996)/IF($N7996="Superstore",Settings!$B$5,Settings!$B$4)))</f>
        <v/>
      </c>
      <c r="T7996" s="38">
        <f>IF(OR($B7996="",$G7996="",$S7996=0),"",$G7996/$S7996)</f>
        <v/>
      </c>
      <c r="U7996" s="36">
        <f>IF($T7996="","",IF($T7996&lt;Settings!$B$8,"Critical",IF($T7996&lt;Settings!$B$9,"Semi Critical","Non Critical")))</f>
        <v/>
      </c>
      <c r="V7996" s="28" t="n"/>
      <c r="Z7996">
        <f>IF($B7996="","",IFERROR(VLOOKUP($B7996,'Plan HC for CCA'!$A:$B,2,0),""))</f>
        <v/>
      </c>
      <c r="AA7996">
        <f>IF(OR($B7996="",$Z7996=""),"",IF(N($M7996)&lt;$Z7996,"Delta","No Delta"))</f>
        <v/>
      </c>
      <c r="AB7996">
        <f>IF(OR($B7996="",$Z7996=""),"",MAX(0,$Z7996-N($M7996)))</f>
        <v/>
      </c>
      <c r="AC7996" s="46">
        <f>IF($B7996="","",IFERROR(INDEX('CCA Util %'!$H:$H,MATCH($B7996,'CCA Util %'!$E:$E,0)),""))</f>
        <v/>
      </c>
      <c r="AD7996">
        <f>IF($B7996="","",IFERROR(INDEX('CCA Util %'!$G:$G,MATCH($B7996,'CCA Util %'!$E:$E,0)),""))</f>
        <v/>
      </c>
      <c r="AE7996">
        <f>IF(OR($B7996="",$U7996=""),"",$U7996&amp;" &amp; "&amp;IF(OR($AD7996="",$AD7996=0),"Util NA",$AD7996&amp;" Util"))</f>
        <v/>
      </c>
    </row>
    <row r="7997" ht="15.75" customHeight="1" s="42">
      <c r="A7997" s="41" t="n"/>
      <c r="G7997" s="38" t="n"/>
      <c r="H7997" s="38" t="n"/>
      <c r="I7997" s="38" t="n"/>
      <c r="J7997" s="38" t="n"/>
      <c r="K7997" s="38" t="n"/>
      <c r="L7997" s="38" t="n"/>
      <c r="N7997" s="36">
        <f>IF($B7997="","",IF($C7997="SUPERSTORE","Superstore","DH"))</f>
        <v/>
      </c>
      <c r="O7997" s="36">
        <f>IF($B7997="","",IFERROR(VLOOKUP($B7997,Mapping!$A:$C,2,0),"Not Mapped"))</f>
        <v/>
      </c>
      <c r="P7997" s="36">
        <f>IF($B7997="","",IFERROR(VLOOKUP($B7997,Mapping!$A:$C,3,0),"Not Mapped"))</f>
        <v/>
      </c>
      <c r="Q7997" s="36">
        <f>IF($B7997="","",IFERROR(VLOOKUP($O7997,Leaders!$A:$B,2,0),"Not Mapped"))</f>
        <v/>
      </c>
      <c r="R7997" s="36">
        <f>IF($B7997="","",IF(COUNTIF(Exclusions!$A:$A,$B7997)&gt;0,"Yes","No"))</f>
        <v/>
      </c>
      <c r="S7997" s="38">
        <f>IF($B7997="","",MIN(1,DAY($A7997)/IF($N7997="Superstore",Settings!$B$5,Settings!$B$4)))</f>
        <v/>
      </c>
      <c r="T7997" s="38">
        <f>IF(OR($B7997="",$G7997="",$S7997=0),"",$G7997/$S7997)</f>
        <v/>
      </c>
      <c r="U7997" s="36">
        <f>IF($T7997="","",IF($T7997&lt;Settings!$B$8,"Critical",IF($T7997&lt;Settings!$B$9,"Semi Critical","Non Critical")))</f>
        <v/>
      </c>
      <c r="V7997" s="28" t="n"/>
      <c r="Z7997">
        <f>IF($B7997="","",IFERROR(VLOOKUP($B7997,'Plan HC for CCA'!$A:$B,2,0),""))</f>
        <v/>
      </c>
      <c r="AA7997">
        <f>IF(OR($B7997="",$Z7997=""),"",IF(N($M7997)&lt;$Z7997,"Delta","No Delta"))</f>
        <v/>
      </c>
      <c r="AB7997">
        <f>IF(OR($B7997="",$Z7997=""),"",MAX(0,$Z7997-N($M7997)))</f>
        <v/>
      </c>
      <c r="AC7997" s="46">
        <f>IF($B7997="","",IFERROR(INDEX('CCA Util %'!$H:$H,MATCH($B7997,'CCA Util %'!$E:$E,0)),""))</f>
        <v/>
      </c>
      <c r="AD7997">
        <f>IF($B7997="","",IFERROR(INDEX('CCA Util %'!$G:$G,MATCH($B7997,'CCA Util %'!$E:$E,0)),""))</f>
        <v/>
      </c>
      <c r="AE7997">
        <f>IF(OR($B7997="",$U7997=""),"",$U7997&amp;" &amp; "&amp;IF(OR($AD7997="",$AD7997=0),"Util NA",$AD7997&amp;" Util"))</f>
        <v/>
      </c>
    </row>
    <row r="7998" ht="15.75" customHeight="1" s="42">
      <c r="A7998" s="41" t="n"/>
      <c r="G7998" s="38" t="n"/>
      <c r="H7998" s="38" t="n"/>
      <c r="I7998" s="38" t="n"/>
      <c r="J7998" s="38" t="n"/>
      <c r="K7998" s="38" t="n"/>
      <c r="L7998" s="38" t="n"/>
      <c r="N7998" s="36">
        <f>IF($B7998="","",IF($C7998="SUPERSTORE","Superstore","DH"))</f>
        <v/>
      </c>
      <c r="O7998" s="36">
        <f>IF($B7998="","",IFERROR(VLOOKUP($B7998,Mapping!$A:$C,2,0),"Not Mapped"))</f>
        <v/>
      </c>
      <c r="P7998" s="36">
        <f>IF($B7998="","",IFERROR(VLOOKUP($B7998,Mapping!$A:$C,3,0),"Not Mapped"))</f>
        <v/>
      </c>
      <c r="Q7998" s="36">
        <f>IF($B7998="","",IFERROR(VLOOKUP($O7998,Leaders!$A:$B,2,0),"Not Mapped"))</f>
        <v/>
      </c>
      <c r="R7998" s="36">
        <f>IF($B7998="","",IF(COUNTIF(Exclusions!$A:$A,$B7998)&gt;0,"Yes","No"))</f>
        <v/>
      </c>
      <c r="S7998" s="38">
        <f>IF($B7998="","",MIN(1,DAY($A7998)/IF($N7998="Superstore",Settings!$B$5,Settings!$B$4)))</f>
        <v/>
      </c>
      <c r="T7998" s="38">
        <f>IF(OR($B7998="",$G7998="",$S7998=0),"",$G7998/$S7998)</f>
        <v/>
      </c>
      <c r="U7998" s="36">
        <f>IF($T7998="","",IF($T7998&lt;Settings!$B$8,"Critical",IF($T7998&lt;Settings!$B$9,"Semi Critical","Non Critical")))</f>
        <v/>
      </c>
      <c r="V7998" s="28" t="n"/>
      <c r="Z7998">
        <f>IF($B7998="","",IFERROR(VLOOKUP($B7998,'Plan HC for CCA'!$A:$B,2,0),""))</f>
        <v/>
      </c>
      <c r="AA7998">
        <f>IF(OR($B7998="",$Z7998=""),"",IF(N($M7998)&lt;$Z7998,"Delta","No Delta"))</f>
        <v/>
      </c>
      <c r="AB7998">
        <f>IF(OR($B7998="",$Z7998=""),"",MAX(0,$Z7998-N($M7998)))</f>
        <v/>
      </c>
      <c r="AC7998" s="46">
        <f>IF($B7998="","",IFERROR(INDEX('CCA Util %'!$H:$H,MATCH($B7998,'CCA Util %'!$E:$E,0)),""))</f>
        <v/>
      </c>
      <c r="AD7998">
        <f>IF($B7998="","",IFERROR(INDEX('CCA Util %'!$G:$G,MATCH($B7998,'CCA Util %'!$E:$E,0)),""))</f>
        <v/>
      </c>
      <c r="AE7998">
        <f>IF(OR($B7998="",$U7998=""),"",$U7998&amp;" &amp; "&amp;IF(OR($AD7998="",$AD7998=0),"Util NA",$AD7998&amp;" Util"))</f>
        <v/>
      </c>
    </row>
    <row r="7999" ht="15.75" customHeight="1" s="42">
      <c r="A7999" s="41" t="n"/>
      <c r="G7999" s="38" t="n"/>
      <c r="H7999" s="38" t="n"/>
      <c r="I7999" s="38" t="n"/>
      <c r="J7999" s="38" t="n"/>
      <c r="K7999" s="38" t="n"/>
      <c r="L7999" s="38" t="n"/>
      <c r="N7999" s="36">
        <f>IF($B7999="","",IF($C7999="SUPERSTORE","Superstore","DH"))</f>
        <v/>
      </c>
      <c r="O7999" s="36">
        <f>IF($B7999="","",IFERROR(VLOOKUP($B7999,Mapping!$A:$C,2,0),"Not Mapped"))</f>
        <v/>
      </c>
      <c r="P7999" s="36">
        <f>IF($B7999="","",IFERROR(VLOOKUP($B7999,Mapping!$A:$C,3,0),"Not Mapped"))</f>
        <v/>
      </c>
      <c r="Q7999" s="36">
        <f>IF($B7999="","",IFERROR(VLOOKUP($O7999,Leaders!$A:$B,2,0),"Not Mapped"))</f>
        <v/>
      </c>
      <c r="R7999" s="36">
        <f>IF($B7999="","",IF(COUNTIF(Exclusions!$A:$A,$B7999)&gt;0,"Yes","No"))</f>
        <v/>
      </c>
      <c r="S7999" s="38">
        <f>IF($B7999="","",MIN(1,DAY($A7999)/IF($N7999="Superstore",Settings!$B$5,Settings!$B$4)))</f>
        <v/>
      </c>
      <c r="T7999" s="38">
        <f>IF(OR($B7999="",$G7999="",$S7999=0),"",$G7999/$S7999)</f>
        <v/>
      </c>
      <c r="U7999" s="36">
        <f>IF($T7999="","",IF($T7999&lt;Settings!$B$8,"Critical",IF($T7999&lt;Settings!$B$9,"Semi Critical","Non Critical")))</f>
        <v/>
      </c>
      <c r="V7999" s="28" t="n"/>
      <c r="Z7999">
        <f>IF($B7999="","",IFERROR(VLOOKUP($B7999,'Plan HC for CCA'!$A:$B,2,0),""))</f>
        <v/>
      </c>
      <c r="AA7999">
        <f>IF(OR($B7999="",$Z7999=""),"",IF(N($M7999)&lt;$Z7999,"Delta","No Delta"))</f>
        <v/>
      </c>
      <c r="AB7999">
        <f>IF(OR($B7999="",$Z7999=""),"",MAX(0,$Z7999-N($M7999)))</f>
        <v/>
      </c>
      <c r="AC7999" s="46">
        <f>IF($B7999="","",IFERROR(INDEX('CCA Util %'!$H:$H,MATCH($B7999,'CCA Util %'!$E:$E,0)),""))</f>
        <v/>
      </c>
      <c r="AD7999">
        <f>IF($B7999="","",IFERROR(INDEX('CCA Util %'!$G:$G,MATCH($B7999,'CCA Util %'!$E:$E,0)),""))</f>
        <v/>
      </c>
      <c r="AE7999">
        <f>IF(OR($B7999="",$U7999=""),"",$U7999&amp;" &amp; "&amp;IF(OR($AD7999="",$AD7999=0),"Util NA",$AD7999&amp;" Util"))</f>
        <v/>
      </c>
    </row>
    <row r="8000" ht="15.75" customHeight="1" s="42">
      <c r="A8000" s="41" t="n"/>
      <c r="G8000" s="38" t="n"/>
      <c r="H8000" s="38" t="n"/>
      <c r="I8000" s="38" t="n"/>
      <c r="J8000" s="38" t="n"/>
      <c r="K8000" s="38" t="n"/>
      <c r="L8000" s="38" t="n"/>
      <c r="N8000" s="36">
        <f>IF($B8000="","",IF($C8000="SUPERSTORE","Superstore","DH"))</f>
        <v/>
      </c>
      <c r="O8000" s="36">
        <f>IF($B8000="","",IFERROR(VLOOKUP($B8000,Mapping!$A:$C,2,0),"Not Mapped"))</f>
        <v/>
      </c>
      <c r="P8000" s="36">
        <f>IF($B8000="","",IFERROR(VLOOKUP($B8000,Mapping!$A:$C,3,0),"Not Mapped"))</f>
        <v/>
      </c>
      <c r="Q8000" s="36">
        <f>IF($B8000="","",IFERROR(VLOOKUP($O8000,Leaders!$A:$B,2,0),"Not Mapped"))</f>
        <v/>
      </c>
      <c r="R8000" s="36">
        <f>IF($B8000="","",IF(COUNTIF(Exclusions!$A:$A,$B8000)&gt;0,"Yes","No"))</f>
        <v/>
      </c>
      <c r="S8000" s="38">
        <f>IF($B8000="","",MIN(1,DAY($A8000)/IF($N8000="Superstore",Settings!$B$5,Settings!$B$4)))</f>
        <v/>
      </c>
      <c r="T8000" s="38">
        <f>IF(OR($B8000="",$G8000="",$S8000=0),"",$G8000/$S8000)</f>
        <v/>
      </c>
      <c r="U8000" s="36">
        <f>IF($T8000="","",IF($T8000&lt;Settings!$B$8,"Critical",IF($T8000&lt;Settings!$B$9,"Semi Critical","Non Critical")))</f>
        <v/>
      </c>
      <c r="V8000" s="28" t="n"/>
      <c r="Z8000">
        <f>IF($B8000="","",IFERROR(VLOOKUP($B8000,'Plan HC for CCA'!$A:$B,2,0),""))</f>
        <v/>
      </c>
      <c r="AA8000">
        <f>IF(OR($B8000="",$Z8000=""),"",IF(N($M8000)&lt;$Z8000,"Delta","No Delta"))</f>
        <v/>
      </c>
      <c r="AB8000">
        <f>IF(OR($B8000="",$Z8000=""),"",MAX(0,$Z8000-N($M8000)))</f>
        <v/>
      </c>
      <c r="AC8000" s="46">
        <f>IF($B8000="","",IFERROR(INDEX('CCA Util %'!$H:$H,MATCH($B8000,'CCA Util %'!$E:$E,0)),""))</f>
        <v/>
      </c>
      <c r="AD8000">
        <f>IF($B8000="","",IFERROR(INDEX('CCA Util %'!$G:$G,MATCH($B8000,'CCA Util %'!$E:$E,0)),""))</f>
        <v/>
      </c>
      <c r="AE8000">
        <f>IF(OR($B8000="",$U8000=""),"",$U8000&amp;" &amp; "&amp;IF(OR($AD8000="",$AD8000=0),"Util NA",$AD8000&amp;" Util"))</f>
        <v/>
      </c>
    </row>
    <row r="8001" ht="15.75" customHeight="1" s="42">
      <c r="A8001" s="41" t="n"/>
      <c r="G8001" s="38" t="n"/>
      <c r="H8001" s="38" t="n"/>
      <c r="I8001" s="38" t="n"/>
      <c r="J8001" s="38" t="n"/>
      <c r="K8001" s="38" t="n"/>
      <c r="L8001" s="38" t="n"/>
      <c r="N8001" s="36">
        <f>IF($B8001="","",IF($C8001="SUPERSTORE","Superstore","DH"))</f>
        <v/>
      </c>
      <c r="O8001" s="36">
        <f>IF($B8001="","",IFERROR(VLOOKUP($B8001,Mapping!$A:$C,2,0),"Not Mapped"))</f>
        <v/>
      </c>
      <c r="P8001" s="36">
        <f>IF($B8001="","",IFERROR(VLOOKUP($B8001,Mapping!$A:$C,3,0),"Not Mapped"))</f>
        <v/>
      </c>
      <c r="Q8001" s="36">
        <f>IF($B8001="","",IFERROR(VLOOKUP($O8001,Leaders!$A:$B,2,0),"Not Mapped"))</f>
        <v/>
      </c>
      <c r="R8001" s="36">
        <f>IF($B8001="","",IF(COUNTIF(Exclusions!$A:$A,$B8001)&gt;0,"Yes","No"))</f>
        <v/>
      </c>
      <c r="S8001" s="38">
        <f>IF($B8001="","",MIN(1,DAY($A8001)/IF($N8001="Superstore",Settings!$B$5,Settings!$B$4)))</f>
        <v/>
      </c>
      <c r="T8001" s="38">
        <f>IF(OR($B8001="",$G8001="",$S8001=0),"",$G8001/$S8001)</f>
        <v/>
      </c>
      <c r="U8001" s="36">
        <f>IF($T8001="","",IF($T8001&lt;Settings!$B$8,"Critical",IF($T8001&lt;Settings!$B$9,"Semi Critical","Non Critical")))</f>
        <v/>
      </c>
      <c r="V8001" s="28" t="n"/>
      <c r="Z8001">
        <f>IF($B8001="","",IFERROR(VLOOKUP($B8001,'Plan HC for CCA'!$A:$B,2,0),""))</f>
        <v/>
      </c>
      <c r="AA8001">
        <f>IF(OR($B8001="",$Z8001=""),"",IF(N($M8001)&lt;$Z8001,"Delta","No Delta"))</f>
        <v/>
      </c>
      <c r="AB8001">
        <f>IF(OR($B8001="",$Z8001=""),"",MAX(0,$Z8001-N($M8001)))</f>
        <v/>
      </c>
      <c r="AC8001" s="46">
        <f>IF($B8001="","",IFERROR(INDEX('CCA Util %'!$H:$H,MATCH($B8001,'CCA Util %'!$E:$E,0)),""))</f>
        <v/>
      </c>
      <c r="AD8001">
        <f>IF($B8001="","",IFERROR(INDEX('CCA Util %'!$G:$G,MATCH($B8001,'CCA Util %'!$E:$E,0)),""))</f>
        <v/>
      </c>
      <c r="AE8001">
        <f>IF(OR($B8001="",$U8001=""),"",$U8001&amp;" &amp; "&amp;IF(OR($AD8001="",$AD8001=0),"Util NA",$AD8001&amp;" Util"))</f>
        <v/>
      </c>
    </row>
    <row r="8002" ht="15.75" customHeight="1" s="42">
      <c r="A8002" s="41" t="n"/>
      <c r="G8002" s="38" t="n"/>
      <c r="H8002" s="38" t="n"/>
      <c r="I8002" s="38" t="n"/>
      <c r="J8002" s="38" t="n"/>
      <c r="K8002" s="38" t="n"/>
      <c r="L8002" s="38" t="n"/>
      <c r="N8002" s="36">
        <f>IF($B8002="","",IF($C8002="SUPERSTORE","Superstore","DH"))</f>
        <v/>
      </c>
      <c r="O8002" s="36">
        <f>IF($B8002="","",IFERROR(VLOOKUP($B8002,Mapping!$A:$C,2,0),"Not Mapped"))</f>
        <v/>
      </c>
      <c r="P8002" s="36">
        <f>IF($B8002="","",IFERROR(VLOOKUP($B8002,Mapping!$A:$C,3,0),"Not Mapped"))</f>
        <v/>
      </c>
      <c r="Q8002" s="36">
        <f>IF($B8002="","",IFERROR(VLOOKUP($O8002,Leaders!$A:$B,2,0),"Not Mapped"))</f>
        <v/>
      </c>
      <c r="R8002" s="36">
        <f>IF($B8002="","",IF(COUNTIF(Exclusions!$A:$A,$B8002)&gt;0,"Yes","No"))</f>
        <v/>
      </c>
      <c r="S8002" s="38">
        <f>IF($B8002="","",MIN(1,DAY($A8002)/IF($N8002="Superstore",Settings!$B$5,Settings!$B$4)))</f>
        <v/>
      </c>
      <c r="T8002" s="38">
        <f>IF(OR($B8002="",$G8002="",$S8002=0),"",$G8002/$S8002)</f>
        <v/>
      </c>
      <c r="U8002" s="36">
        <f>IF($T8002="","",IF($T8002&lt;Settings!$B$8,"Critical",IF($T8002&lt;Settings!$B$9,"Semi Critical","Non Critical")))</f>
        <v/>
      </c>
      <c r="V8002" s="28" t="n"/>
      <c r="Z8002">
        <f>IF($B8002="","",IFERROR(VLOOKUP($B8002,'Plan HC for CCA'!$A:$B,2,0),""))</f>
        <v/>
      </c>
      <c r="AA8002">
        <f>IF(OR($B8002="",$Z8002=""),"",IF(N($M8002)&lt;$Z8002,"Delta","No Delta"))</f>
        <v/>
      </c>
      <c r="AB8002">
        <f>IF(OR($B8002="",$Z8002=""),"",MAX(0,$Z8002-N($M8002)))</f>
        <v/>
      </c>
      <c r="AC8002" s="46">
        <f>IF($B8002="","",IFERROR(INDEX('CCA Util %'!$H:$H,MATCH($B8002,'CCA Util %'!$E:$E,0)),""))</f>
        <v/>
      </c>
      <c r="AD8002">
        <f>IF($B8002="","",IFERROR(INDEX('CCA Util %'!$G:$G,MATCH($B8002,'CCA Util %'!$E:$E,0)),""))</f>
        <v/>
      </c>
      <c r="AE8002">
        <f>IF(OR($B8002="",$U8002=""),"",$U8002&amp;" &amp; "&amp;IF(OR($AD8002="",$AD8002=0),"Util NA",$AD8002&amp;" Util"))</f>
        <v/>
      </c>
    </row>
    <row r="8003" ht="15.75" customHeight="1" s="42">
      <c r="A8003" s="41" t="n"/>
      <c r="G8003" s="38" t="n"/>
      <c r="H8003" s="38" t="n"/>
      <c r="I8003" s="38" t="n"/>
      <c r="J8003" s="38" t="n"/>
      <c r="K8003" s="38" t="n"/>
      <c r="L8003" s="38" t="n"/>
      <c r="N8003" s="36">
        <f>IF($B8003="","",IF($C8003="SUPERSTORE","Superstore","DH"))</f>
        <v/>
      </c>
      <c r="O8003" s="36">
        <f>IF($B8003="","",IFERROR(VLOOKUP($B8003,Mapping!$A:$C,2,0),"Not Mapped"))</f>
        <v/>
      </c>
      <c r="P8003" s="36">
        <f>IF($B8003="","",IFERROR(VLOOKUP($B8003,Mapping!$A:$C,3,0),"Not Mapped"))</f>
        <v/>
      </c>
      <c r="Q8003" s="36">
        <f>IF($B8003="","",IFERROR(VLOOKUP($O8003,Leaders!$A:$B,2,0),"Not Mapped"))</f>
        <v/>
      </c>
      <c r="R8003" s="36">
        <f>IF($B8003="","",IF(COUNTIF(Exclusions!$A:$A,$B8003)&gt;0,"Yes","No"))</f>
        <v/>
      </c>
      <c r="S8003" s="38">
        <f>IF($B8003="","",MIN(1,DAY($A8003)/IF($N8003="Superstore",Settings!$B$5,Settings!$B$4)))</f>
        <v/>
      </c>
      <c r="T8003" s="38">
        <f>IF(OR($B8003="",$G8003="",$S8003=0),"",$G8003/$S8003)</f>
        <v/>
      </c>
      <c r="U8003" s="36">
        <f>IF($T8003="","",IF($T8003&lt;Settings!$B$8,"Critical",IF($T8003&lt;Settings!$B$9,"Semi Critical","Non Critical")))</f>
        <v/>
      </c>
      <c r="V8003" s="28" t="n"/>
      <c r="Z8003">
        <f>IF($B8003="","",IFERROR(VLOOKUP($B8003,'Plan HC for CCA'!$A:$B,2,0),""))</f>
        <v/>
      </c>
      <c r="AA8003">
        <f>IF(OR($B8003="",$Z8003=""),"",IF(N($M8003)&lt;$Z8003,"Delta","No Delta"))</f>
        <v/>
      </c>
      <c r="AB8003">
        <f>IF(OR($B8003="",$Z8003=""),"",MAX(0,$Z8003-N($M8003)))</f>
        <v/>
      </c>
      <c r="AC8003" s="46">
        <f>IF($B8003="","",IFERROR(INDEX('CCA Util %'!$H:$H,MATCH($B8003,'CCA Util %'!$E:$E,0)),""))</f>
        <v/>
      </c>
      <c r="AD8003">
        <f>IF($B8003="","",IFERROR(INDEX('CCA Util %'!$G:$G,MATCH($B8003,'CCA Util %'!$E:$E,0)),""))</f>
        <v/>
      </c>
      <c r="AE8003">
        <f>IF(OR($B8003="",$U8003=""),"",$U8003&amp;" &amp; "&amp;IF(OR($AD8003="",$AD8003=0),"Util NA",$AD8003&amp;" Util"))</f>
        <v/>
      </c>
    </row>
    <row r="8004" ht="15.75" customHeight="1" s="42">
      <c r="A8004" s="41" t="n"/>
      <c r="G8004" s="38" t="n"/>
      <c r="H8004" s="38" t="n"/>
      <c r="I8004" s="38" t="n"/>
      <c r="J8004" s="38" t="n"/>
      <c r="K8004" s="38" t="n"/>
      <c r="L8004" s="38" t="n"/>
      <c r="N8004" s="36">
        <f>IF($B8004="","",IF($C8004="SUPERSTORE","Superstore","DH"))</f>
        <v/>
      </c>
      <c r="O8004" s="36">
        <f>IF($B8004="","",IFERROR(VLOOKUP($B8004,Mapping!$A:$C,2,0),"Not Mapped"))</f>
        <v/>
      </c>
      <c r="P8004" s="36">
        <f>IF($B8004="","",IFERROR(VLOOKUP($B8004,Mapping!$A:$C,3,0),"Not Mapped"))</f>
        <v/>
      </c>
      <c r="Q8004" s="36">
        <f>IF($B8004="","",IFERROR(VLOOKUP($O8004,Leaders!$A:$B,2,0),"Not Mapped"))</f>
        <v/>
      </c>
      <c r="R8004" s="36">
        <f>IF($B8004="","",IF(COUNTIF(Exclusions!$A:$A,$B8004)&gt;0,"Yes","No"))</f>
        <v/>
      </c>
      <c r="S8004" s="38">
        <f>IF($B8004="","",MIN(1,DAY($A8004)/IF($N8004="Superstore",Settings!$B$5,Settings!$B$4)))</f>
        <v/>
      </c>
      <c r="T8004" s="38">
        <f>IF(OR($B8004="",$G8004="",$S8004=0),"",$G8004/$S8004)</f>
        <v/>
      </c>
      <c r="U8004" s="36">
        <f>IF($T8004="","",IF($T8004&lt;Settings!$B$8,"Critical",IF($T8004&lt;Settings!$B$9,"Semi Critical","Non Critical")))</f>
        <v/>
      </c>
      <c r="V8004" s="28" t="n"/>
      <c r="Z8004">
        <f>IF($B8004="","",IFERROR(VLOOKUP($B8004,'Plan HC for CCA'!$A:$B,2,0),""))</f>
        <v/>
      </c>
      <c r="AA8004">
        <f>IF(OR($B8004="",$Z8004=""),"",IF(N($M8004)&lt;$Z8004,"Delta","No Delta"))</f>
        <v/>
      </c>
      <c r="AB8004">
        <f>IF(OR($B8004="",$Z8004=""),"",MAX(0,$Z8004-N($M8004)))</f>
        <v/>
      </c>
      <c r="AC8004" s="46">
        <f>IF($B8004="","",IFERROR(INDEX('CCA Util %'!$H:$H,MATCH($B8004,'CCA Util %'!$E:$E,0)),""))</f>
        <v/>
      </c>
      <c r="AD8004">
        <f>IF($B8004="","",IFERROR(INDEX('CCA Util %'!$G:$G,MATCH($B8004,'CCA Util %'!$E:$E,0)),""))</f>
        <v/>
      </c>
      <c r="AE8004">
        <f>IF(OR($B8004="",$U8004=""),"",$U8004&amp;" &amp; "&amp;IF(OR($AD8004="",$AD8004=0),"Util NA",$AD8004&amp;" Util"))</f>
        <v/>
      </c>
    </row>
    <row r="8005" ht="15.75" customHeight="1" s="42">
      <c r="A8005" s="41" t="n"/>
      <c r="G8005" s="38" t="n"/>
      <c r="H8005" s="38" t="n"/>
      <c r="I8005" s="38" t="n"/>
      <c r="J8005" s="38" t="n"/>
      <c r="K8005" s="38" t="n"/>
      <c r="L8005" s="38" t="n"/>
      <c r="N8005" s="36">
        <f>IF($B8005="","",IF($C8005="SUPERSTORE","Superstore","DH"))</f>
        <v/>
      </c>
      <c r="O8005" s="36">
        <f>IF($B8005="","",IFERROR(VLOOKUP($B8005,Mapping!$A:$C,2,0),"Not Mapped"))</f>
        <v/>
      </c>
      <c r="P8005" s="36">
        <f>IF($B8005="","",IFERROR(VLOOKUP($B8005,Mapping!$A:$C,3,0),"Not Mapped"))</f>
        <v/>
      </c>
      <c r="Q8005" s="36">
        <f>IF($B8005="","",IFERROR(VLOOKUP($O8005,Leaders!$A:$B,2,0),"Not Mapped"))</f>
        <v/>
      </c>
      <c r="R8005" s="36">
        <f>IF($B8005="","",IF(COUNTIF(Exclusions!$A:$A,$B8005)&gt;0,"Yes","No"))</f>
        <v/>
      </c>
      <c r="S8005" s="38">
        <f>IF($B8005="","",MIN(1,DAY($A8005)/IF($N8005="Superstore",Settings!$B$5,Settings!$B$4)))</f>
        <v/>
      </c>
      <c r="T8005" s="38">
        <f>IF(OR($B8005="",$G8005="",$S8005=0),"",$G8005/$S8005)</f>
        <v/>
      </c>
      <c r="U8005" s="36">
        <f>IF($T8005="","",IF($T8005&lt;Settings!$B$8,"Critical",IF($T8005&lt;Settings!$B$9,"Semi Critical","Non Critical")))</f>
        <v/>
      </c>
      <c r="V8005" s="28" t="n"/>
      <c r="Z8005">
        <f>IF($B8005="","",IFERROR(VLOOKUP($B8005,'Plan HC for CCA'!$A:$B,2,0),""))</f>
        <v/>
      </c>
      <c r="AA8005">
        <f>IF(OR($B8005="",$Z8005=""),"",IF(N($M8005)&lt;$Z8005,"Delta","No Delta"))</f>
        <v/>
      </c>
      <c r="AB8005">
        <f>IF(OR($B8005="",$Z8005=""),"",MAX(0,$Z8005-N($M8005)))</f>
        <v/>
      </c>
      <c r="AC8005" s="46">
        <f>IF($B8005="","",IFERROR(INDEX('CCA Util %'!$H:$H,MATCH($B8005,'CCA Util %'!$E:$E,0)),""))</f>
        <v/>
      </c>
      <c r="AD8005">
        <f>IF($B8005="","",IFERROR(INDEX('CCA Util %'!$G:$G,MATCH($B8005,'CCA Util %'!$E:$E,0)),""))</f>
        <v/>
      </c>
      <c r="AE8005">
        <f>IF(OR($B8005="",$U8005=""),"",$U8005&amp;" &amp; "&amp;IF(OR($AD8005="",$AD8005=0),"Util NA",$AD8005&amp;" Util"))</f>
        <v/>
      </c>
    </row>
    <row r="8006" ht="15.75" customHeight="1" s="42">
      <c r="A8006" s="41" t="n"/>
      <c r="G8006" s="38" t="n"/>
      <c r="H8006" s="38" t="n"/>
      <c r="I8006" s="38" t="n"/>
      <c r="J8006" s="38" t="n"/>
      <c r="K8006" s="38" t="n"/>
      <c r="L8006" s="38" t="n"/>
      <c r="N8006" s="36">
        <f>IF($B8006="","",IF($C8006="SUPERSTORE","Superstore","DH"))</f>
        <v/>
      </c>
      <c r="O8006" s="36">
        <f>IF($B8006="","",IFERROR(VLOOKUP($B8006,Mapping!$A:$C,2,0),"Not Mapped"))</f>
        <v/>
      </c>
      <c r="P8006" s="36">
        <f>IF($B8006="","",IFERROR(VLOOKUP($B8006,Mapping!$A:$C,3,0),"Not Mapped"))</f>
        <v/>
      </c>
      <c r="Q8006" s="36">
        <f>IF($B8006="","",IFERROR(VLOOKUP($O8006,Leaders!$A:$B,2,0),"Not Mapped"))</f>
        <v/>
      </c>
      <c r="R8006" s="36">
        <f>IF($B8006="","",IF(COUNTIF(Exclusions!$A:$A,$B8006)&gt;0,"Yes","No"))</f>
        <v/>
      </c>
      <c r="S8006" s="38">
        <f>IF($B8006="","",MIN(1,DAY($A8006)/IF($N8006="Superstore",Settings!$B$5,Settings!$B$4)))</f>
        <v/>
      </c>
      <c r="T8006" s="38">
        <f>IF(OR($B8006="",$G8006="",$S8006=0),"",$G8006/$S8006)</f>
        <v/>
      </c>
      <c r="U8006" s="36">
        <f>IF($T8006="","",IF($T8006&lt;Settings!$B$8,"Critical",IF($T8006&lt;Settings!$B$9,"Semi Critical","Non Critical")))</f>
        <v/>
      </c>
      <c r="V8006" s="28" t="n"/>
      <c r="Z8006">
        <f>IF($B8006="","",IFERROR(VLOOKUP($B8006,'Plan HC for CCA'!$A:$B,2,0),""))</f>
        <v/>
      </c>
      <c r="AA8006">
        <f>IF(OR($B8006="",$Z8006=""),"",IF(N($M8006)&lt;$Z8006,"Delta","No Delta"))</f>
        <v/>
      </c>
      <c r="AB8006">
        <f>IF(OR($B8006="",$Z8006=""),"",MAX(0,$Z8006-N($M8006)))</f>
        <v/>
      </c>
      <c r="AC8006" s="46">
        <f>IF($B8006="","",IFERROR(INDEX('CCA Util %'!$H:$H,MATCH($B8006,'CCA Util %'!$E:$E,0)),""))</f>
        <v/>
      </c>
      <c r="AD8006">
        <f>IF($B8006="","",IFERROR(INDEX('CCA Util %'!$G:$G,MATCH($B8006,'CCA Util %'!$E:$E,0)),""))</f>
        <v/>
      </c>
      <c r="AE8006">
        <f>IF(OR($B8006="",$U8006=""),"",$U8006&amp;" &amp; "&amp;IF(OR($AD8006="",$AD8006=0),"Util NA",$AD8006&amp;" Util"))</f>
        <v/>
      </c>
    </row>
    <row r="8007" ht="15.75" customHeight="1" s="42">
      <c r="A8007" s="41" t="n"/>
      <c r="G8007" s="38" t="n"/>
      <c r="H8007" s="38" t="n"/>
      <c r="I8007" s="38" t="n"/>
      <c r="J8007" s="38" t="n"/>
      <c r="K8007" s="38" t="n"/>
      <c r="L8007" s="38" t="n"/>
      <c r="N8007" s="36">
        <f>IF($B8007="","",IF($C8007="SUPERSTORE","Superstore","DH"))</f>
        <v/>
      </c>
      <c r="O8007" s="36">
        <f>IF($B8007="","",IFERROR(VLOOKUP($B8007,Mapping!$A:$C,2,0),"Not Mapped"))</f>
        <v/>
      </c>
      <c r="P8007" s="36">
        <f>IF($B8007="","",IFERROR(VLOOKUP($B8007,Mapping!$A:$C,3,0),"Not Mapped"))</f>
        <v/>
      </c>
      <c r="Q8007" s="36">
        <f>IF($B8007="","",IFERROR(VLOOKUP($O8007,Leaders!$A:$B,2,0),"Not Mapped"))</f>
        <v/>
      </c>
      <c r="R8007" s="36">
        <f>IF($B8007="","",IF(COUNTIF(Exclusions!$A:$A,$B8007)&gt;0,"Yes","No"))</f>
        <v/>
      </c>
      <c r="S8007" s="38">
        <f>IF($B8007="","",MIN(1,DAY($A8007)/IF($N8007="Superstore",Settings!$B$5,Settings!$B$4)))</f>
        <v/>
      </c>
      <c r="T8007" s="38">
        <f>IF(OR($B8007="",$G8007="",$S8007=0),"",$G8007/$S8007)</f>
        <v/>
      </c>
      <c r="U8007" s="36">
        <f>IF($T8007="","",IF($T8007&lt;Settings!$B$8,"Critical",IF($T8007&lt;Settings!$B$9,"Semi Critical","Non Critical")))</f>
        <v/>
      </c>
      <c r="V8007" s="28" t="n"/>
      <c r="Z8007">
        <f>IF($B8007="","",IFERROR(VLOOKUP($B8007,'Plan HC for CCA'!$A:$B,2,0),""))</f>
        <v/>
      </c>
      <c r="AA8007">
        <f>IF(OR($B8007="",$Z8007=""),"",IF(N($M8007)&lt;$Z8007,"Delta","No Delta"))</f>
        <v/>
      </c>
      <c r="AB8007">
        <f>IF(OR($B8007="",$Z8007=""),"",MAX(0,$Z8007-N($M8007)))</f>
        <v/>
      </c>
      <c r="AC8007" s="46">
        <f>IF($B8007="","",IFERROR(INDEX('CCA Util %'!$H:$H,MATCH($B8007,'CCA Util %'!$E:$E,0)),""))</f>
        <v/>
      </c>
      <c r="AD8007">
        <f>IF($B8007="","",IFERROR(INDEX('CCA Util %'!$G:$G,MATCH($B8007,'CCA Util %'!$E:$E,0)),""))</f>
        <v/>
      </c>
      <c r="AE8007">
        <f>IF(OR($B8007="",$U8007=""),"",$U8007&amp;" &amp; "&amp;IF(OR($AD8007="",$AD8007=0),"Util NA",$AD8007&amp;" Util"))</f>
        <v/>
      </c>
    </row>
    <row r="8008" ht="15.75" customHeight="1" s="42">
      <c r="A8008" s="41" t="n"/>
      <c r="G8008" s="38" t="n"/>
      <c r="H8008" s="38" t="n"/>
      <c r="I8008" s="38" t="n"/>
      <c r="J8008" s="38" t="n"/>
      <c r="K8008" s="38" t="n"/>
      <c r="L8008" s="38" t="n"/>
      <c r="N8008" s="36">
        <f>IF($B8008="","",IF($C8008="SUPERSTORE","Superstore","DH"))</f>
        <v/>
      </c>
      <c r="O8008" s="36">
        <f>IF($B8008="","",IFERROR(VLOOKUP($B8008,Mapping!$A:$C,2,0),"Not Mapped"))</f>
        <v/>
      </c>
      <c r="P8008" s="36">
        <f>IF($B8008="","",IFERROR(VLOOKUP($B8008,Mapping!$A:$C,3,0),"Not Mapped"))</f>
        <v/>
      </c>
      <c r="Q8008" s="36">
        <f>IF($B8008="","",IFERROR(VLOOKUP($O8008,Leaders!$A:$B,2,0),"Not Mapped"))</f>
        <v/>
      </c>
      <c r="R8008" s="36">
        <f>IF($B8008="","",IF(COUNTIF(Exclusions!$A:$A,$B8008)&gt;0,"Yes","No"))</f>
        <v/>
      </c>
      <c r="S8008" s="38">
        <f>IF($B8008="","",MIN(1,DAY($A8008)/IF($N8008="Superstore",Settings!$B$5,Settings!$B$4)))</f>
        <v/>
      </c>
      <c r="T8008" s="38">
        <f>IF(OR($B8008="",$G8008="",$S8008=0),"",$G8008/$S8008)</f>
        <v/>
      </c>
      <c r="U8008" s="36">
        <f>IF($T8008="","",IF($T8008&lt;Settings!$B$8,"Critical",IF($T8008&lt;Settings!$B$9,"Semi Critical","Non Critical")))</f>
        <v/>
      </c>
      <c r="V8008" s="28" t="n"/>
      <c r="Z8008">
        <f>IF($B8008="","",IFERROR(VLOOKUP($B8008,'Plan HC for CCA'!$A:$B,2,0),""))</f>
        <v/>
      </c>
      <c r="AA8008">
        <f>IF(OR($B8008="",$Z8008=""),"",IF(N($M8008)&lt;$Z8008,"Delta","No Delta"))</f>
        <v/>
      </c>
      <c r="AB8008">
        <f>IF(OR($B8008="",$Z8008=""),"",MAX(0,$Z8008-N($M8008)))</f>
        <v/>
      </c>
      <c r="AC8008" s="46">
        <f>IF($B8008="","",IFERROR(INDEX('CCA Util %'!$H:$H,MATCH($B8008,'CCA Util %'!$E:$E,0)),""))</f>
        <v/>
      </c>
      <c r="AD8008">
        <f>IF($B8008="","",IFERROR(INDEX('CCA Util %'!$G:$G,MATCH($B8008,'CCA Util %'!$E:$E,0)),""))</f>
        <v/>
      </c>
      <c r="AE8008">
        <f>IF(OR($B8008="",$U8008=""),"",$U8008&amp;" &amp; "&amp;IF(OR($AD8008="",$AD8008=0),"Util NA",$AD8008&amp;" Util"))</f>
        <v/>
      </c>
    </row>
    <row r="8009" ht="15.75" customHeight="1" s="42">
      <c r="A8009" s="41" t="n"/>
      <c r="G8009" s="38" t="n"/>
      <c r="H8009" s="38" t="n"/>
      <c r="I8009" s="38" t="n"/>
      <c r="J8009" s="38" t="n"/>
      <c r="K8009" s="38" t="n"/>
      <c r="L8009" s="38" t="n"/>
      <c r="N8009" s="36">
        <f>IF($B8009="","",IF($C8009="SUPERSTORE","Superstore","DH"))</f>
        <v/>
      </c>
      <c r="O8009" s="36">
        <f>IF($B8009="","",IFERROR(VLOOKUP($B8009,Mapping!$A:$C,2,0),"Not Mapped"))</f>
        <v/>
      </c>
      <c r="P8009" s="36">
        <f>IF($B8009="","",IFERROR(VLOOKUP($B8009,Mapping!$A:$C,3,0),"Not Mapped"))</f>
        <v/>
      </c>
      <c r="Q8009" s="36">
        <f>IF($B8009="","",IFERROR(VLOOKUP($O8009,Leaders!$A:$B,2,0),"Not Mapped"))</f>
        <v/>
      </c>
      <c r="R8009" s="36">
        <f>IF($B8009="","",IF(COUNTIF(Exclusions!$A:$A,$B8009)&gt;0,"Yes","No"))</f>
        <v/>
      </c>
      <c r="S8009" s="38">
        <f>IF($B8009="","",MIN(1,DAY($A8009)/IF($N8009="Superstore",Settings!$B$5,Settings!$B$4)))</f>
        <v/>
      </c>
      <c r="T8009" s="38">
        <f>IF(OR($B8009="",$G8009="",$S8009=0),"",$G8009/$S8009)</f>
        <v/>
      </c>
      <c r="U8009" s="36">
        <f>IF($T8009="","",IF($T8009&lt;Settings!$B$8,"Critical",IF($T8009&lt;Settings!$B$9,"Semi Critical","Non Critical")))</f>
        <v/>
      </c>
      <c r="V8009" s="28" t="n"/>
      <c r="Z8009">
        <f>IF($B8009="","",IFERROR(VLOOKUP($B8009,'Plan HC for CCA'!$A:$B,2,0),""))</f>
        <v/>
      </c>
      <c r="AA8009">
        <f>IF(OR($B8009="",$Z8009=""),"",IF(N($M8009)&lt;$Z8009,"Delta","No Delta"))</f>
        <v/>
      </c>
      <c r="AB8009">
        <f>IF(OR($B8009="",$Z8009=""),"",MAX(0,$Z8009-N($M8009)))</f>
        <v/>
      </c>
      <c r="AC8009" s="46">
        <f>IF($B8009="","",IFERROR(INDEX('CCA Util %'!$H:$H,MATCH($B8009,'CCA Util %'!$E:$E,0)),""))</f>
        <v/>
      </c>
      <c r="AD8009">
        <f>IF($B8009="","",IFERROR(INDEX('CCA Util %'!$G:$G,MATCH($B8009,'CCA Util %'!$E:$E,0)),""))</f>
        <v/>
      </c>
      <c r="AE8009">
        <f>IF(OR($B8009="",$U8009=""),"",$U8009&amp;" &amp; "&amp;IF(OR($AD8009="",$AD8009=0),"Util NA",$AD8009&amp;" Util"))</f>
        <v/>
      </c>
    </row>
    <row r="8010" ht="15.75" customHeight="1" s="42">
      <c r="A8010" s="41" t="n"/>
      <c r="G8010" s="38" t="n"/>
      <c r="H8010" s="38" t="n"/>
      <c r="I8010" s="38" t="n"/>
      <c r="J8010" s="38" t="n"/>
      <c r="K8010" s="38" t="n"/>
      <c r="L8010" s="38" t="n"/>
      <c r="N8010" s="36">
        <f>IF($B8010="","",IF($C8010="SUPERSTORE","Superstore","DH"))</f>
        <v/>
      </c>
      <c r="O8010" s="36">
        <f>IF($B8010="","",IFERROR(VLOOKUP($B8010,Mapping!$A:$C,2,0),"Not Mapped"))</f>
        <v/>
      </c>
      <c r="P8010" s="36">
        <f>IF($B8010="","",IFERROR(VLOOKUP($B8010,Mapping!$A:$C,3,0),"Not Mapped"))</f>
        <v/>
      </c>
      <c r="Q8010" s="36">
        <f>IF($B8010="","",IFERROR(VLOOKUP($O8010,Leaders!$A:$B,2,0),"Not Mapped"))</f>
        <v/>
      </c>
      <c r="R8010" s="36">
        <f>IF($B8010="","",IF(COUNTIF(Exclusions!$A:$A,$B8010)&gt;0,"Yes","No"))</f>
        <v/>
      </c>
      <c r="S8010" s="38">
        <f>IF($B8010="","",MIN(1,DAY($A8010)/IF($N8010="Superstore",Settings!$B$5,Settings!$B$4)))</f>
        <v/>
      </c>
      <c r="T8010" s="38">
        <f>IF(OR($B8010="",$G8010="",$S8010=0),"",$G8010/$S8010)</f>
        <v/>
      </c>
      <c r="U8010" s="36">
        <f>IF($T8010="","",IF($T8010&lt;Settings!$B$8,"Critical",IF($T8010&lt;Settings!$B$9,"Semi Critical","Non Critical")))</f>
        <v/>
      </c>
      <c r="V8010" s="28" t="n"/>
      <c r="Z8010">
        <f>IF($B8010="","",IFERROR(VLOOKUP($B8010,'Plan HC for CCA'!$A:$B,2,0),""))</f>
        <v/>
      </c>
      <c r="AA8010">
        <f>IF(OR($B8010="",$Z8010=""),"",IF(N($M8010)&lt;$Z8010,"Delta","No Delta"))</f>
        <v/>
      </c>
      <c r="AB8010">
        <f>IF(OR($B8010="",$Z8010=""),"",MAX(0,$Z8010-N($M8010)))</f>
        <v/>
      </c>
      <c r="AC8010" s="46">
        <f>IF($B8010="","",IFERROR(INDEX('CCA Util %'!$H:$H,MATCH($B8010,'CCA Util %'!$E:$E,0)),""))</f>
        <v/>
      </c>
      <c r="AD8010">
        <f>IF($B8010="","",IFERROR(INDEX('CCA Util %'!$G:$G,MATCH($B8010,'CCA Util %'!$E:$E,0)),""))</f>
        <v/>
      </c>
      <c r="AE8010">
        <f>IF(OR($B8010="",$U8010=""),"",$U8010&amp;" &amp; "&amp;IF(OR($AD8010="",$AD8010=0),"Util NA",$AD8010&amp;" Util"))</f>
        <v/>
      </c>
    </row>
    <row r="8011" ht="15.75" customHeight="1" s="42">
      <c r="A8011" s="41" t="n"/>
      <c r="G8011" s="38" t="n"/>
      <c r="H8011" s="38" t="n"/>
      <c r="I8011" s="38" t="n"/>
      <c r="J8011" s="38" t="n"/>
      <c r="K8011" s="38" t="n"/>
      <c r="L8011" s="38" t="n"/>
      <c r="N8011" s="36">
        <f>IF($B8011="","",IF($C8011="SUPERSTORE","Superstore","DH"))</f>
        <v/>
      </c>
      <c r="O8011" s="36">
        <f>IF($B8011="","",IFERROR(VLOOKUP($B8011,Mapping!$A:$C,2,0),"Not Mapped"))</f>
        <v/>
      </c>
      <c r="P8011" s="36">
        <f>IF($B8011="","",IFERROR(VLOOKUP($B8011,Mapping!$A:$C,3,0),"Not Mapped"))</f>
        <v/>
      </c>
      <c r="Q8011" s="36">
        <f>IF($B8011="","",IFERROR(VLOOKUP($O8011,Leaders!$A:$B,2,0),"Not Mapped"))</f>
        <v/>
      </c>
      <c r="R8011" s="36">
        <f>IF($B8011="","",IF(COUNTIF(Exclusions!$A:$A,$B8011)&gt;0,"Yes","No"))</f>
        <v/>
      </c>
      <c r="S8011" s="38">
        <f>IF($B8011="","",MIN(1,DAY($A8011)/IF($N8011="Superstore",Settings!$B$5,Settings!$B$4)))</f>
        <v/>
      </c>
      <c r="T8011" s="38">
        <f>IF(OR($B8011="",$G8011="",$S8011=0),"",$G8011/$S8011)</f>
        <v/>
      </c>
      <c r="U8011" s="36">
        <f>IF($T8011="","",IF($T8011&lt;Settings!$B$8,"Critical",IF($T8011&lt;Settings!$B$9,"Semi Critical","Non Critical")))</f>
        <v/>
      </c>
      <c r="V8011" s="28" t="n"/>
      <c r="Z8011">
        <f>IF($B8011="","",IFERROR(VLOOKUP($B8011,'Plan HC for CCA'!$A:$B,2,0),""))</f>
        <v/>
      </c>
      <c r="AA8011">
        <f>IF(OR($B8011="",$Z8011=""),"",IF(N($M8011)&lt;$Z8011,"Delta","No Delta"))</f>
        <v/>
      </c>
      <c r="AB8011">
        <f>IF(OR($B8011="",$Z8011=""),"",MAX(0,$Z8011-N($M8011)))</f>
        <v/>
      </c>
      <c r="AC8011" s="46">
        <f>IF($B8011="","",IFERROR(INDEX('CCA Util %'!$H:$H,MATCH($B8011,'CCA Util %'!$E:$E,0)),""))</f>
        <v/>
      </c>
      <c r="AD8011">
        <f>IF($B8011="","",IFERROR(INDEX('CCA Util %'!$G:$G,MATCH($B8011,'CCA Util %'!$E:$E,0)),""))</f>
        <v/>
      </c>
      <c r="AE8011">
        <f>IF(OR($B8011="",$U8011=""),"",$U8011&amp;" &amp; "&amp;IF(OR($AD8011="",$AD8011=0),"Util NA",$AD8011&amp;" Util"))</f>
        <v/>
      </c>
    </row>
    <row r="8012" ht="15.75" customHeight="1" s="42">
      <c r="A8012" s="41" t="n"/>
      <c r="G8012" s="38" t="n"/>
      <c r="H8012" s="38" t="n"/>
      <c r="I8012" s="38" t="n"/>
      <c r="J8012" s="38" t="n"/>
      <c r="K8012" s="38" t="n"/>
      <c r="L8012" s="38" t="n"/>
      <c r="N8012" s="36">
        <f>IF($B8012="","",IF($C8012="SUPERSTORE","Superstore","DH"))</f>
        <v/>
      </c>
      <c r="O8012" s="36">
        <f>IF($B8012="","",IFERROR(VLOOKUP($B8012,Mapping!$A:$C,2,0),"Not Mapped"))</f>
        <v/>
      </c>
      <c r="P8012" s="36">
        <f>IF($B8012="","",IFERROR(VLOOKUP($B8012,Mapping!$A:$C,3,0),"Not Mapped"))</f>
        <v/>
      </c>
      <c r="Q8012" s="36">
        <f>IF($B8012="","",IFERROR(VLOOKUP($O8012,Leaders!$A:$B,2,0),"Not Mapped"))</f>
        <v/>
      </c>
      <c r="R8012" s="36">
        <f>IF($B8012="","",IF(COUNTIF(Exclusions!$A:$A,$B8012)&gt;0,"Yes","No"))</f>
        <v/>
      </c>
      <c r="S8012" s="38">
        <f>IF($B8012="","",MIN(1,DAY($A8012)/IF($N8012="Superstore",Settings!$B$5,Settings!$B$4)))</f>
        <v/>
      </c>
      <c r="T8012" s="38">
        <f>IF(OR($B8012="",$G8012="",$S8012=0),"",$G8012/$S8012)</f>
        <v/>
      </c>
      <c r="U8012" s="36">
        <f>IF($T8012="","",IF($T8012&lt;Settings!$B$8,"Critical",IF($T8012&lt;Settings!$B$9,"Semi Critical","Non Critical")))</f>
        <v/>
      </c>
      <c r="V8012" s="28" t="n"/>
      <c r="Z8012">
        <f>IF($B8012="","",IFERROR(VLOOKUP($B8012,'Plan HC for CCA'!$A:$B,2,0),""))</f>
        <v/>
      </c>
      <c r="AA8012">
        <f>IF(OR($B8012="",$Z8012=""),"",IF(N($M8012)&lt;$Z8012,"Delta","No Delta"))</f>
        <v/>
      </c>
      <c r="AB8012">
        <f>IF(OR($B8012="",$Z8012=""),"",MAX(0,$Z8012-N($M8012)))</f>
        <v/>
      </c>
      <c r="AC8012" s="46">
        <f>IF($B8012="","",IFERROR(INDEX('CCA Util %'!$H:$H,MATCH($B8012,'CCA Util %'!$E:$E,0)),""))</f>
        <v/>
      </c>
      <c r="AD8012">
        <f>IF($B8012="","",IFERROR(INDEX('CCA Util %'!$G:$G,MATCH($B8012,'CCA Util %'!$E:$E,0)),""))</f>
        <v/>
      </c>
      <c r="AE8012">
        <f>IF(OR($B8012="",$U8012=""),"",$U8012&amp;" &amp; "&amp;IF(OR($AD8012="",$AD8012=0),"Util NA",$AD8012&amp;" Util"))</f>
        <v/>
      </c>
    </row>
    <row r="8013" ht="15.75" customHeight="1" s="42">
      <c r="A8013" s="41" t="n"/>
      <c r="G8013" s="38" t="n"/>
      <c r="H8013" s="38" t="n"/>
      <c r="I8013" s="38" t="n"/>
      <c r="J8013" s="38" t="n"/>
      <c r="K8013" s="38" t="n"/>
      <c r="L8013" s="38" t="n"/>
      <c r="N8013" s="36">
        <f>IF($B8013="","",IF($C8013="SUPERSTORE","Superstore","DH"))</f>
        <v/>
      </c>
      <c r="O8013" s="36">
        <f>IF($B8013="","",IFERROR(VLOOKUP($B8013,Mapping!$A:$C,2,0),"Not Mapped"))</f>
        <v/>
      </c>
      <c r="P8013" s="36">
        <f>IF($B8013="","",IFERROR(VLOOKUP($B8013,Mapping!$A:$C,3,0),"Not Mapped"))</f>
        <v/>
      </c>
      <c r="Q8013" s="36">
        <f>IF($B8013="","",IFERROR(VLOOKUP($O8013,Leaders!$A:$B,2,0),"Not Mapped"))</f>
        <v/>
      </c>
      <c r="R8013" s="36">
        <f>IF($B8013="","",IF(COUNTIF(Exclusions!$A:$A,$B8013)&gt;0,"Yes","No"))</f>
        <v/>
      </c>
      <c r="S8013" s="38">
        <f>IF($B8013="","",MIN(1,DAY($A8013)/IF($N8013="Superstore",Settings!$B$5,Settings!$B$4)))</f>
        <v/>
      </c>
      <c r="T8013" s="38">
        <f>IF(OR($B8013="",$G8013="",$S8013=0),"",$G8013/$S8013)</f>
        <v/>
      </c>
      <c r="U8013" s="36">
        <f>IF($T8013="","",IF($T8013&lt;Settings!$B$8,"Critical",IF($T8013&lt;Settings!$B$9,"Semi Critical","Non Critical")))</f>
        <v/>
      </c>
      <c r="V8013" s="28" t="n"/>
      <c r="Z8013">
        <f>IF($B8013="","",IFERROR(VLOOKUP($B8013,'Plan HC for CCA'!$A:$B,2,0),""))</f>
        <v/>
      </c>
      <c r="AA8013">
        <f>IF(OR($B8013="",$Z8013=""),"",IF(N($M8013)&lt;$Z8013,"Delta","No Delta"))</f>
        <v/>
      </c>
      <c r="AB8013">
        <f>IF(OR($B8013="",$Z8013=""),"",MAX(0,$Z8013-N($M8013)))</f>
        <v/>
      </c>
      <c r="AC8013" s="46">
        <f>IF($B8013="","",IFERROR(INDEX('CCA Util %'!$H:$H,MATCH($B8013,'CCA Util %'!$E:$E,0)),""))</f>
        <v/>
      </c>
      <c r="AD8013">
        <f>IF($B8013="","",IFERROR(INDEX('CCA Util %'!$G:$G,MATCH($B8013,'CCA Util %'!$E:$E,0)),""))</f>
        <v/>
      </c>
      <c r="AE8013">
        <f>IF(OR($B8013="",$U8013=""),"",$U8013&amp;" &amp; "&amp;IF(OR($AD8013="",$AD8013=0),"Util NA",$AD8013&amp;" Util"))</f>
        <v/>
      </c>
    </row>
    <row r="8014" ht="15.75" customHeight="1" s="42">
      <c r="A8014" s="41" t="n"/>
      <c r="G8014" s="38" t="n"/>
      <c r="H8014" s="38" t="n"/>
      <c r="I8014" s="38" t="n"/>
      <c r="J8014" s="38" t="n"/>
      <c r="K8014" s="38" t="n"/>
      <c r="L8014" s="38" t="n"/>
      <c r="N8014" s="36">
        <f>IF($B8014="","",IF($C8014="SUPERSTORE","Superstore","DH"))</f>
        <v/>
      </c>
      <c r="O8014" s="36">
        <f>IF($B8014="","",IFERROR(VLOOKUP($B8014,Mapping!$A:$C,2,0),"Not Mapped"))</f>
        <v/>
      </c>
      <c r="P8014" s="36">
        <f>IF($B8014="","",IFERROR(VLOOKUP($B8014,Mapping!$A:$C,3,0),"Not Mapped"))</f>
        <v/>
      </c>
      <c r="Q8014" s="36">
        <f>IF($B8014="","",IFERROR(VLOOKUP($O8014,Leaders!$A:$B,2,0),"Not Mapped"))</f>
        <v/>
      </c>
      <c r="R8014" s="36">
        <f>IF($B8014="","",IF(COUNTIF(Exclusions!$A:$A,$B8014)&gt;0,"Yes","No"))</f>
        <v/>
      </c>
      <c r="S8014" s="38">
        <f>IF($B8014="","",MIN(1,DAY($A8014)/IF($N8014="Superstore",Settings!$B$5,Settings!$B$4)))</f>
        <v/>
      </c>
      <c r="T8014" s="38">
        <f>IF(OR($B8014="",$G8014="",$S8014=0),"",$G8014/$S8014)</f>
        <v/>
      </c>
      <c r="U8014" s="36">
        <f>IF($T8014="","",IF($T8014&lt;Settings!$B$8,"Critical",IF($T8014&lt;Settings!$B$9,"Semi Critical","Non Critical")))</f>
        <v/>
      </c>
      <c r="V8014" s="28" t="n"/>
      <c r="Z8014">
        <f>IF($B8014="","",IFERROR(VLOOKUP($B8014,'Plan HC for CCA'!$A:$B,2,0),""))</f>
        <v/>
      </c>
      <c r="AA8014">
        <f>IF(OR($B8014="",$Z8014=""),"",IF(N($M8014)&lt;$Z8014,"Delta","No Delta"))</f>
        <v/>
      </c>
      <c r="AB8014">
        <f>IF(OR($B8014="",$Z8014=""),"",MAX(0,$Z8014-N($M8014)))</f>
        <v/>
      </c>
      <c r="AC8014" s="46">
        <f>IF($B8014="","",IFERROR(INDEX('CCA Util %'!$H:$H,MATCH($B8014,'CCA Util %'!$E:$E,0)),""))</f>
        <v/>
      </c>
      <c r="AD8014">
        <f>IF($B8014="","",IFERROR(INDEX('CCA Util %'!$G:$G,MATCH($B8014,'CCA Util %'!$E:$E,0)),""))</f>
        <v/>
      </c>
      <c r="AE8014">
        <f>IF(OR($B8014="",$U8014=""),"",$U8014&amp;" &amp; "&amp;IF(OR($AD8014="",$AD8014=0),"Util NA",$AD8014&amp;" Util"))</f>
        <v/>
      </c>
    </row>
    <row r="8015" ht="15.75" customHeight="1" s="42">
      <c r="A8015" s="41" t="n"/>
      <c r="G8015" s="38" t="n"/>
      <c r="H8015" s="38" t="n"/>
      <c r="I8015" s="38" t="n"/>
      <c r="J8015" s="38" t="n"/>
      <c r="K8015" s="38" t="n"/>
      <c r="L8015" s="38" t="n"/>
      <c r="N8015" s="36">
        <f>IF($B8015="","",IF($C8015="SUPERSTORE","Superstore","DH"))</f>
        <v/>
      </c>
      <c r="O8015" s="36">
        <f>IF($B8015="","",IFERROR(VLOOKUP($B8015,Mapping!$A:$C,2,0),"Not Mapped"))</f>
        <v/>
      </c>
      <c r="P8015" s="36">
        <f>IF($B8015="","",IFERROR(VLOOKUP($B8015,Mapping!$A:$C,3,0),"Not Mapped"))</f>
        <v/>
      </c>
      <c r="Q8015" s="36">
        <f>IF($B8015="","",IFERROR(VLOOKUP($O8015,Leaders!$A:$B,2,0),"Not Mapped"))</f>
        <v/>
      </c>
      <c r="R8015" s="36">
        <f>IF($B8015="","",IF(COUNTIF(Exclusions!$A:$A,$B8015)&gt;0,"Yes","No"))</f>
        <v/>
      </c>
      <c r="S8015" s="38">
        <f>IF($B8015="","",MIN(1,DAY($A8015)/IF($N8015="Superstore",Settings!$B$5,Settings!$B$4)))</f>
        <v/>
      </c>
      <c r="T8015" s="38">
        <f>IF(OR($B8015="",$G8015="",$S8015=0),"",$G8015/$S8015)</f>
        <v/>
      </c>
      <c r="U8015" s="36">
        <f>IF($T8015="","",IF($T8015&lt;Settings!$B$8,"Critical",IF($T8015&lt;Settings!$B$9,"Semi Critical","Non Critical")))</f>
        <v/>
      </c>
      <c r="V8015" s="28" t="n"/>
      <c r="Z8015">
        <f>IF($B8015="","",IFERROR(VLOOKUP($B8015,'Plan HC for CCA'!$A:$B,2,0),""))</f>
        <v/>
      </c>
      <c r="AA8015">
        <f>IF(OR($B8015="",$Z8015=""),"",IF(N($M8015)&lt;$Z8015,"Delta","No Delta"))</f>
        <v/>
      </c>
      <c r="AB8015">
        <f>IF(OR($B8015="",$Z8015=""),"",MAX(0,$Z8015-N($M8015)))</f>
        <v/>
      </c>
      <c r="AC8015" s="46">
        <f>IF($B8015="","",IFERROR(INDEX('CCA Util %'!$H:$H,MATCH($B8015,'CCA Util %'!$E:$E,0)),""))</f>
        <v/>
      </c>
      <c r="AD8015">
        <f>IF($B8015="","",IFERROR(INDEX('CCA Util %'!$G:$G,MATCH($B8015,'CCA Util %'!$E:$E,0)),""))</f>
        <v/>
      </c>
      <c r="AE8015">
        <f>IF(OR($B8015="",$U8015=""),"",$U8015&amp;" &amp; "&amp;IF(OR($AD8015="",$AD8015=0),"Util NA",$AD8015&amp;" Util"))</f>
        <v/>
      </c>
    </row>
    <row r="8016" ht="15.75" customHeight="1" s="42">
      <c r="A8016" s="41" t="n"/>
      <c r="G8016" s="38" t="n"/>
      <c r="H8016" s="38" t="n"/>
      <c r="I8016" s="38" t="n"/>
      <c r="J8016" s="38" t="n"/>
      <c r="K8016" s="38" t="n"/>
      <c r="L8016" s="38" t="n"/>
      <c r="N8016" s="36">
        <f>IF($B8016="","",IF($C8016="SUPERSTORE","Superstore","DH"))</f>
        <v/>
      </c>
      <c r="O8016" s="36">
        <f>IF($B8016="","",IFERROR(VLOOKUP($B8016,Mapping!$A:$C,2,0),"Not Mapped"))</f>
        <v/>
      </c>
      <c r="P8016" s="36">
        <f>IF($B8016="","",IFERROR(VLOOKUP($B8016,Mapping!$A:$C,3,0),"Not Mapped"))</f>
        <v/>
      </c>
      <c r="Q8016" s="36">
        <f>IF($B8016="","",IFERROR(VLOOKUP($O8016,Leaders!$A:$B,2,0),"Not Mapped"))</f>
        <v/>
      </c>
      <c r="R8016" s="36">
        <f>IF($B8016="","",IF(COUNTIF(Exclusions!$A:$A,$B8016)&gt;0,"Yes","No"))</f>
        <v/>
      </c>
      <c r="S8016" s="38">
        <f>IF($B8016="","",MIN(1,DAY($A8016)/IF($N8016="Superstore",Settings!$B$5,Settings!$B$4)))</f>
        <v/>
      </c>
      <c r="T8016" s="38">
        <f>IF(OR($B8016="",$G8016="",$S8016=0),"",$G8016/$S8016)</f>
        <v/>
      </c>
      <c r="U8016" s="36">
        <f>IF($T8016="","",IF($T8016&lt;Settings!$B$8,"Critical",IF($T8016&lt;Settings!$B$9,"Semi Critical","Non Critical")))</f>
        <v/>
      </c>
      <c r="V8016" s="28" t="n"/>
      <c r="Z8016">
        <f>IF($B8016="","",IFERROR(VLOOKUP($B8016,'Plan HC for CCA'!$A:$B,2,0),""))</f>
        <v/>
      </c>
      <c r="AA8016">
        <f>IF(OR($B8016="",$Z8016=""),"",IF(N($M8016)&lt;$Z8016,"Delta","No Delta"))</f>
        <v/>
      </c>
      <c r="AB8016">
        <f>IF(OR($B8016="",$Z8016=""),"",MAX(0,$Z8016-N($M8016)))</f>
        <v/>
      </c>
      <c r="AC8016" s="46">
        <f>IF($B8016="","",IFERROR(INDEX('CCA Util %'!$H:$H,MATCH($B8016,'CCA Util %'!$E:$E,0)),""))</f>
        <v/>
      </c>
      <c r="AD8016">
        <f>IF($B8016="","",IFERROR(INDEX('CCA Util %'!$G:$G,MATCH($B8016,'CCA Util %'!$E:$E,0)),""))</f>
        <v/>
      </c>
      <c r="AE8016">
        <f>IF(OR($B8016="",$U8016=""),"",$U8016&amp;" &amp; "&amp;IF(OR($AD8016="",$AD8016=0),"Util NA",$AD8016&amp;" Util"))</f>
        <v/>
      </c>
    </row>
    <row r="8017" ht="15.75" customHeight="1" s="42">
      <c r="A8017" s="41" t="n"/>
      <c r="G8017" s="38" t="n"/>
      <c r="H8017" s="38" t="n"/>
      <c r="I8017" s="38" t="n"/>
      <c r="J8017" s="38" t="n"/>
      <c r="K8017" s="38" t="n"/>
      <c r="L8017" s="38" t="n"/>
      <c r="N8017" s="36">
        <f>IF($B8017="","",IF($C8017="SUPERSTORE","Superstore","DH"))</f>
        <v/>
      </c>
      <c r="O8017" s="36">
        <f>IF($B8017="","",IFERROR(VLOOKUP($B8017,Mapping!$A:$C,2,0),"Not Mapped"))</f>
        <v/>
      </c>
      <c r="P8017" s="36">
        <f>IF($B8017="","",IFERROR(VLOOKUP($B8017,Mapping!$A:$C,3,0),"Not Mapped"))</f>
        <v/>
      </c>
      <c r="Q8017" s="36">
        <f>IF($B8017="","",IFERROR(VLOOKUP($O8017,Leaders!$A:$B,2,0),"Not Mapped"))</f>
        <v/>
      </c>
      <c r="R8017" s="36">
        <f>IF($B8017="","",IF(COUNTIF(Exclusions!$A:$A,$B8017)&gt;0,"Yes","No"))</f>
        <v/>
      </c>
      <c r="S8017" s="38">
        <f>IF($B8017="","",MIN(1,DAY($A8017)/IF($N8017="Superstore",Settings!$B$5,Settings!$B$4)))</f>
        <v/>
      </c>
      <c r="T8017" s="38">
        <f>IF(OR($B8017="",$G8017="",$S8017=0),"",$G8017/$S8017)</f>
        <v/>
      </c>
      <c r="U8017" s="36">
        <f>IF($T8017="","",IF($T8017&lt;Settings!$B$8,"Critical",IF($T8017&lt;Settings!$B$9,"Semi Critical","Non Critical")))</f>
        <v/>
      </c>
      <c r="V8017" s="28" t="n"/>
      <c r="Z8017">
        <f>IF($B8017="","",IFERROR(VLOOKUP($B8017,'Plan HC for CCA'!$A:$B,2,0),""))</f>
        <v/>
      </c>
      <c r="AA8017">
        <f>IF(OR($B8017="",$Z8017=""),"",IF(N($M8017)&lt;$Z8017,"Delta","No Delta"))</f>
        <v/>
      </c>
      <c r="AB8017">
        <f>IF(OR($B8017="",$Z8017=""),"",MAX(0,$Z8017-N($M8017)))</f>
        <v/>
      </c>
      <c r="AC8017" s="46">
        <f>IF($B8017="","",IFERROR(INDEX('CCA Util %'!$H:$H,MATCH($B8017,'CCA Util %'!$E:$E,0)),""))</f>
        <v/>
      </c>
      <c r="AD8017">
        <f>IF($B8017="","",IFERROR(INDEX('CCA Util %'!$G:$G,MATCH($B8017,'CCA Util %'!$E:$E,0)),""))</f>
        <v/>
      </c>
      <c r="AE8017">
        <f>IF(OR($B8017="",$U8017=""),"",$U8017&amp;" &amp; "&amp;IF(OR($AD8017="",$AD8017=0),"Util NA",$AD8017&amp;" Util"))</f>
        <v/>
      </c>
    </row>
    <row r="8018" ht="15.75" customHeight="1" s="42">
      <c r="A8018" s="41" t="n"/>
      <c r="G8018" s="38" t="n"/>
      <c r="H8018" s="38" t="n"/>
      <c r="I8018" s="38" t="n"/>
      <c r="J8018" s="38" t="n"/>
      <c r="K8018" s="38" t="n"/>
      <c r="L8018" s="38" t="n"/>
      <c r="N8018" s="36">
        <f>IF($B8018="","",IF($C8018="SUPERSTORE","Superstore","DH"))</f>
        <v/>
      </c>
      <c r="O8018" s="36">
        <f>IF($B8018="","",IFERROR(VLOOKUP($B8018,Mapping!$A:$C,2,0),"Not Mapped"))</f>
        <v/>
      </c>
      <c r="P8018" s="36">
        <f>IF($B8018="","",IFERROR(VLOOKUP($B8018,Mapping!$A:$C,3,0),"Not Mapped"))</f>
        <v/>
      </c>
      <c r="Q8018" s="36">
        <f>IF($B8018="","",IFERROR(VLOOKUP($O8018,Leaders!$A:$B,2,0),"Not Mapped"))</f>
        <v/>
      </c>
      <c r="R8018" s="36">
        <f>IF($B8018="","",IF(COUNTIF(Exclusions!$A:$A,$B8018)&gt;0,"Yes","No"))</f>
        <v/>
      </c>
      <c r="S8018" s="38">
        <f>IF($B8018="","",MIN(1,DAY($A8018)/IF($N8018="Superstore",Settings!$B$5,Settings!$B$4)))</f>
        <v/>
      </c>
      <c r="T8018" s="38">
        <f>IF(OR($B8018="",$G8018="",$S8018=0),"",$G8018/$S8018)</f>
        <v/>
      </c>
      <c r="U8018" s="36">
        <f>IF($T8018="","",IF($T8018&lt;Settings!$B$8,"Critical",IF($T8018&lt;Settings!$B$9,"Semi Critical","Non Critical")))</f>
        <v/>
      </c>
      <c r="V8018" s="28" t="n"/>
      <c r="Z8018">
        <f>IF($B8018="","",IFERROR(VLOOKUP($B8018,'Plan HC for CCA'!$A:$B,2,0),""))</f>
        <v/>
      </c>
      <c r="AA8018">
        <f>IF(OR($B8018="",$Z8018=""),"",IF(N($M8018)&lt;$Z8018,"Delta","No Delta"))</f>
        <v/>
      </c>
      <c r="AB8018">
        <f>IF(OR($B8018="",$Z8018=""),"",MAX(0,$Z8018-N($M8018)))</f>
        <v/>
      </c>
      <c r="AC8018" s="46">
        <f>IF($B8018="","",IFERROR(INDEX('CCA Util %'!$H:$H,MATCH($B8018,'CCA Util %'!$E:$E,0)),""))</f>
        <v/>
      </c>
      <c r="AD8018">
        <f>IF($B8018="","",IFERROR(INDEX('CCA Util %'!$G:$G,MATCH($B8018,'CCA Util %'!$E:$E,0)),""))</f>
        <v/>
      </c>
      <c r="AE8018">
        <f>IF(OR($B8018="",$U8018=""),"",$U8018&amp;" &amp; "&amp;IF(OR($AD8018="",$AD8018=0),"Util NA",$AD8018&amp;" Util"))</f>
        <v/>
      </c>
    </row>
    <row r="8019" ht="15.75" customHeight="1" s="42">
      <c r="A8019" s="41" t="n"/>
      <c r="G8019" s="38" t="n"/>
      <c r="H8019" s="38" t="n"/>
      <c r="I8019" s="38" t="n"/>
      <c r="J8019" s="38" t="n"/>
      <c r="K8019" s="38" t="n"/>
      <c r="L8019" s="38" t="n"/>
      <c r="N8019" s="36">
        <f>IF($B8019="","",IF($C8019="SUPERSTORE","Superstore","DH"))</f>
        <v/>
      </c>
      <c r="O8019" s="36">
        <f>IF($B8019="","",IFERROR(VLOOKUP($B8019,Mapping!$A:$C,2,0),"Not Mapped"))</f>
        <v/>
      </c>
      <c r="P8019" s="36">
        <f>IF($B8019="","",IFERROR(VLOOKUP($B8019,Mapping!$A:$C,3,0),"Not Mapped"))</f>
        <v/>
      </c>
      <c r="Q8019" s="36">
        <f>IF($B8019="","",IFERROR(VLOOKUP($O8019,Leaders!$A:$B,2,0),"Not Mapped"))</f>
        <v/>
      </c>
      <c r="R8019" s="36">
        <f>IF($B8019="","",IF(COUNTIF(Exclusions!$A:$A,$B8019)&gt;0,"Yes","No"))</f>
        <v/>
      </c>
      <c r="S8019" s="38">
        <f>IF($B8019="","",MIN(1,DAY($A8019)/IF($N8019="Superstore",Settings!$B$5,Settings!$B$4)))</f>
        <v/>
      </c>
      <c r="T8019" s="38">
        <f>IF(OR($B8019="",$G8019="",$S8019=0),"",$G8019/$S8019)</f>
        <v/>
      </c>
      <c r="U8019" s="36">
        <f>IF($T8019="","",IF($T8019&lt;Settings!$B$8,"Critical",IF($T8019&lt;Settings!$B$9,"Semi Critical","Non Critical")))</f>
        <v/>
      </c>
      <c r="V8019" s="28" t="n"/>
      <c r="Z8019">
        <f>IF($B8019="","",IFERROR(VLOOKUP($B8019,'Plan HC for CCA'!$A:$B,2,0),""))</f>
        <v/>
      </c>
      <c r="AA8019">
        <f>IF(OR($B8019="",$Z8019=""),"",IF(N($M8019)&lt;$Z8019,"Delta","No Delta"))</f>
        <v/>
      </c>
      <c r="AB8019">
        <f>IF(OR($B8019="",$Z8019=""),"",MAX(0,$Z8019-N($M8019)))</f>
        <v/>
      </c>
      <c r="AC8019" s="46">
        <f>IF($B8019="","",IFERROR(INDEX('CCA Util %'!$H:$H,MATCH($B8019,'CCA Util %'!$E:$E,0)),""))</f>
        <v/>
      </c>
      <c r="AD8019">
        <f>IF($B8019="","",IFERROR(INDEX('CCA Util %'!$G:$G,MATCH($B8019,'CCA Util %'!$E:$E,0)),""))</f>
        <v/>
      </c>
      <c r="AE8019">
        <f>IF(OR($B8019="",$U8019=""),"",$U8019&amp;" &amp; "&amp;IF(OR($AD8019="",$AD8019=0),"Util NA",$AD8019&amp;" Util"))</f>
        <v/>
      </c>
    </row>
    <row r="8020" ht="15.75" customHeight="1" s="42">
      <c r="A8020" s="41" t="n"/>
      <c r="G8020" s="38" t="n"/>
      <c r="H8020" s="38" t="n"/>
      <c r="I8020" s="38" t="n"/>
      <c r="J8020" s="38" t="n"/>
      <c r="K8020" s="38" t="n"/>
      <c r="L8020" s="38" t="n"/>
      <c r="N8020" s="36">
        <f>IF($B8020="","",IF($C8020="SUPERSTORE","Superstore","DH"))</f>
        <v/>
      </c>
      <c r="O8020" s="36">
        <f>IF($B8020="","",IFERROR(VLOOKUP($B8020,Mapping!$A:$C,2,0),"Not Mapped"))</f>
        <v/>
      </c>
      <c r="P8020" s="36">
        <f>IF($B8020="","",IFERROR(VLOOKUP($B8020,Mapping!$A:$C,3,0),"Not Mapped"))</f>
        <v/>
      </c>
      <c r="Q8020" s="36">
        <f>IF($B8020="","",IFERROR(VLOOKUP($O8020,Leaders!$A:$B,2,0),"Not Mapped"))</f>
        <v/>
      </c>
      <c r="R8020" s="36">
        <f>IF($B8020="","",IF(COUNTIF(Exclusions!$A:$A,$B8020)&gt;0,"Yes","No"))</f>
        <v/>
      </c>
      <c r="S8020" s="38">
        <f>IF($B8020="","",MIN(1,DAY($A8020)/IF($N8020="Superstore",Settings!$B$5,Settings!$B$4)))</f>
        <v/>
      </c>
      <c r="T8020" s="38">
        <f>IF(OR($B8020="",$G8020="",$S8020=0),"",$G8020/$S8020)</f>
        <v/>
      </c>
      <c r="U8020" s="36">
        <f>IF($T8020="","",IF($T8020&lt;Settings!$B$8,"Critical",IF($T8020&lt;Settings!$B$9,"Semi Critical","Non Critical")))</f>
        <v/>
      </c>
      <c r="V8020" s="28" t="n"/>
      <c r="Z8020">
        <f>IF($B8020="","",IFERROR(VLOOKUP($B8020,'Plan HC for CCA'!$A:$B,2,0),""))</f>
        <v/>
      </c>
      <c r="AA8020">
        <f>IF(OR($B8020="",$Z8020=""),"",IF(N($M8020)&lt;$Z8020,"Delta","No Delta"))</f>
        <v/>
      </c>
      <c r="AB8020">
        <f>IF(OR($B8020="",$Z8020=""),"",MAX(0,$Z8020-N($M8020)))</f>
        <v/>
      </c>
      <c r="AC8020" s="46">
        <f>IF($B8020="","",IFERROR(INDEX('CCA Util %'!$H:$H,MATCH($B8020,'CCA Util %'!$E:$E,0)),""))</f>
        <v/>
      </c>
      <c r="AD8020">
        <f>IF($B8020="","",IFERROR(INDEX('CCA Util %'!$G:$G,MATCH($B8020,'CCA Util %'!$E:$E,0)),""))</f>
        <v/>
      </c>
      <c r="AE8020">
        <f>IF(OR($B8020="",$U8020=""),"",$U8020&amp;" &amp; "&amp;IF(OR($AD8020="",$AD8020=0),"Util NA",$AD8020&amp;" Util"))</f>
        <v/>
      </c>
    </row>
    <row r="8021" ht="15.75" customHeight="1" s="42">
      <c r="A8021" s="41" t="n"/>
      <c r="G8021" s="38" t="n"/>
      <c r="H8021" s="38" t="n"/>
      <c r="I8021" s="38" t="n"/>
      <c r="J8021" s="38" t="n"/>
      <c r="K8021" s="38" t="n"/>
      <c r="L8021" s="38" t="n"/>
      <c r="N8021" s="36">
        <f>IF($B8021="","",IF($C8021="SUPERSTORE","Superstore","DH"))</f>
        <v/>
      </c>
      <c r="O8021" s="36">
        <f>IF($B8021="","",IFERROR(VLOOKUP($B8021,Mapping!$A:$C,2,0),"Not Mapped"))</f>
        <v/>
      </c>
      <c r="P8021" s="36">
        <f>IF($B8021="","",IFERROR(VLOOKUP($B8021,Mapping!$A:$C,3,0),"Not Mapped"))</f>
        <v/>
      </c>
      <c r="Q8021" s="36">
        <f>IF($B8021="","",IFERROR(VLOOKUP($O8021,Leaders!$A:$B,2,0),"Not Mapped"))</f>
        <v/>
      </c>
      <c r="R8021" s="36">
        <f>IF($B8021="","",IF(COUNTIF(Exclusions!$A:$A,$B8021)&gt;0,"Yes","No"))</f>
        <v/>
      </c>
      <c r="S8021" s="38">
        <f>IF($B8021="","",MIN(1,DAY($A8021)/IF($N8021="Superstore",Settings!$B$5,Settings!$B$4)))</f>
        <v/>
      </c>
      <c r="T8021" s="38">
        <f>IF(OR($B8021="",$G8021="",$S8021=0),"",$G8021/$S8021)</f>
        <v/>
      </c>
      <c r="U8021" s="36">
        <f>IF($T8021="","",IF($T8021&lt;Settings!$B$8,"Critical",IF($T8021&lt;Settings!$B$9,"Semi Critical","Non Critical")))</f>
        <v/>
      </c>
      <c r="V8021" s="28" t="n"/>
      <c r="Z8021">
        <f>IF($B8021="","",IFERROR(VLOOKUP($B8021,'Plan HC for CCA'!$A:$B,2,0),""))</f>
        <v/>
      </c>
      <c r="AA8021">
        <f>IF(OR($B8021="",$Z8021=""),"",IF(N($M8021)&lt;$Z8021,"Delta","No Delta"))</f>
        <v/>
      </c>
      <c r="AB8021">
        <f>IF(OR($B8021="",$Z8021=""),"",MAX(0,$Z8021-N($M8021)))</f>
        <v/>
      </c>
      <c r="AC8021" s="46">
        <f>IF($B8021="","",IFERROR(INDEX('CCA Util %'!$H:$H,MATCH($B8021,'CCA Util %'!$E:$E,0)),""))</f>
        <v/>
      </c>
      <c r="AD8021">
        <f>IF($B8021="","",IFERROR(INDEX('CCA Util %'!$G:$G,MATCH($B8021,'CCA Util %'!$E:$E,0)),""))</f>
        <v/>
      </c>
      <c r="AE8021">
        <f>IF(OR($B8021="",$U8021=""),"",$U8021&amp;" &amp; "&amp;IF(OR($AD8021="",$AD8021=0),"Util NA",$AD8021&amp;" Util"))</f>
        <v/>
      </c>
    </row>
    <row r="8022" ht="15.75" customHeight="1" s="42">
      <c r="A8022" s="41" t="n"/>
      <c r="G8022" s="38" t="n"/>
      <c r="H8022" s="38" t="n"/>
      <c r="I8022" s="38" t="n"/>
      <c r="J8022" s="38" t="n"/>
      <c r="K8022" s="38" t="n"/>
      <c r="L8022" s="38" t="n"/>
      <c r="N8022" s="36">
        <f>IF($B8022="","",IF($C8022="SUPERSTORE","Superstore","DH"))</f>
        <v/>
      </c>
      <c r="O8022" s="36">
        <f>IF($B8022="","",IFERROR(VLOOKUP($B8022,Mapping!$A:$C,2,0),"Not Mapped"))</f>
        <v/>
      </c>
      <c r="P8022" s="36">
        <f>IF($B8022="","",IFERROR(VLOOKUP($B8022,Mapping!$A:$C,3,0),"Not Mapped"))</f>
        <v/>
      </c>
      <c r="Q8022" s="36">
        <f>IF($B8022="","",IFERROR(VLOOKUP($O8022,Leaders!$A:$B,2,0),"Not Mapped"))</f>
        <v/>
      </c>
      <c r="R8022" s="36">
        <f>IF($B8022="","",IF(COUNTIF(Exclusions!$A:$A,$B8022)&gt;0,"Yes","No"))</f>
        <v/>
      </c>
      <c r="S8022" s="38">
        <f>IF($B8022="","",MIN(1,DAY($A8022)/IF($N8022="Superstore",Settings!$B$5,Settings!$B$4)))</f>
        <v/>
      </c>
      <c r="T8022" s="38">
        <f>IF(OR($B8022="",$G8022="",$S8022=0),"",$G8022/$S8022)</f>
        <v/>
      </c>
      <c r="U8022" s="36">
        <f>IF($T8022="","",IF($T8022&lt;Settings!$B$8,"Critical",IF($T8022&lt;Settings!$B$9,"Semi Critical","Non Critical")))</f>
        <v/>
      </c>
      <c r="V8022" s="28" t="n"/>
      <c r="Z8022">
        <f>IF($B8022="","",IFERROR(VLOOKUP($B8022,'Plan HC for CCA'!$A:$B,2,0),""))</f>
        <v/>
      </c>
      <c r="AA8022">
        <f>IF(OR($B8022="",$Z8022=""),"",IF(N($M8022)&lt;$Z8022,"Delta","No Delta"))</f>
        <v/>
      </c>
      <c r="AB8022">
        <f>IF(OR($B8022="",$Z8022=""),"",MAX(0,$Z8022-N($M8022)))</f>
        <v/>
      </c>
      <c r="AC8022" s="46">
        <f>IF($B8022="","",IFERROR(INDEX('CCA Util %'!$H:$H,MATCH($B8022,'CCA Util %'!$E:$E,0)),""))</f>
        <v/>
      </c>
      <c r="AD8022">
        <f>IF($B8022="","",IFERROR(INDEX('CCA Util %'!$G:$G,MATCH($B8022,'CCA Util %'!$E:$E,0)),""))</f>
        <v/>
      </c>
      <c r="AE8022">
        <f>IF(OR($B8022="",$U8022=""),"",$U8022&amp;" &amp; "&amp;IF(OR($AD8022="",$AD8022=0),"Util NA",$AD8022&amp;" Util"))</f>
        <v/>
      </c>
    </row>
    <row r="8023" ht="15.75" customHeight="1" s="42">
      <c r="A8023" s="41" t="n"/>
      <c r="G8023" s="38" t="n"/>
      <c r="H8023" s="38" t="n"/>
      <c r="I8023" s="38" t="n"/>
      <c r="J8023" s="38" t="n"/>
      <c r="K8023" s="38" t="n"/>
      <c r="L8023" s="38" t="n"/>
      <c r="N8023" s="36">
        <f>IF($B8023="","",IF($C8023="SUPERSTORE","Superstore","DH"))</f>
        <v/>
      </c>
      <c r="O8023" s="36">
        <f>IF($B8023="","",IFERROR(VLOOKUP($B8023,Mapping!$A:$C,2,0),"Not Mapped"))</f>
        <v/>
      </c>
      <c r="P8023" s="36">
        <f>IF($B8023="","",IFERROR(VLOOKUP($B8023,Mapping!$A:$C,3,0),"Not Mapped"))</f>
        <v/>
      </c>
      <c r="Q8023" s="36">
        <f>IF($B8023="","",IFERROR(VLOOKUP($O8023,Leaders!$A:$B,2,0),"Not Mapped"))</f>
        <v/>
      </c>
      <c r="R8023" s="36">
        <f>IF($B8023="","",IF(COUNTIF(Exclusions!$A:$A,$B8023)&gt;0,"Yes","No"))</f>
        <v/>
      </c>
      <c r="S8023" s="38">
        <f>IF($B8023="","",MIN(1,DAY($A8023)/IF($N8023="Superstore",Settings!$B$5,Settings!$B$4)))</f>
        <v/>
      </c>
      <c r="T8023" s="38">
        <f>IF(OR($B8023="",$G8023="",$S8023=0),"",$G8023/$S8023)</f>
        <v/>
      </c>
      <c r="U8023" s="36">
        <f>IF($T8023="","",IF($T8023&lt;Settings!$B$8,"Critical",IF($T8023&lt;Settings!$B$9,"Semi Critical","Non Critical")))</f>
        <v/>
      </c>
      <c r="V8023" s="28" t="n"/>
      <c r="Z8023">
        <f>IF($B8023="","",IFERROR(VLOOKUP($B8023,'Plan HC for CCA'!$A:$B,2,0),""))</f>
        <v/>
      </c>
      <c r="AA8023">
        <f>IF(OR($B8023="",$Z8023=""),"",IF(N($M8023)&lt;$Z8023,"Delta","No Delta"))</f>
        <v/>
      </c>
      <c r="AB8023">
        <f>IF(OR($B8023="",$Z8023=""),"",MAX(0,$Z8023-N($M8023)))</f>
        <v/>
      </c>
      <c r="AC8023" s="46">
        <f>IF($B8023="","",IFERROR(INDEX('CCA Util %'!$H:$H,MATCH($B8023,'CCA Util %'!$E:$E,0)),""))</f>
        <v/>
      </c>
      <c r="AD8023">
        <f>IF($B8023="","",IFERROR(INDEX('CCA Util %'!$G:$G,MATCH($B8023,'CCA Util %'!$E:$E,0)),""))</f>
        <v/>
      </c>
      <c r="AE8023">
        <f>IF(OR($B8023="",$U8023=""),"",$U8023&amp;" &amp; "&amp;IF(OR($AD8023="",$AD8023=0),"Util NA",$AD8023&amp;" Util"))</f>
        <v/>
      </c>
    </row>
    <row r="8024" ht="15.75" customHeight="1" s="42">
      <c r="A8024" s="41" t="n"/>
      <c r="G8024" s="38" t="n"/>
      <c r="H8024" s="38" t="n"/>
      <c r="I8024" s="38" t="n"/>
      <c r="J8024" s="38" t="n"/>
      <c r="K8024" s="38" t="n"/>
      <c r="L8024" s="38" t="n"/>
      <c r="N8024" s="36">
        <f>IF($B8024="","",IF($C8024="SUPERSTORE","Superstore","DH"))</f>
        <v/>
      </c>
      <c r="O8024" s="36">
        <f>IF($B8024="","",IFERROR(VLOOKUP($B8024,Mapping!$A:$C,2,0),"Not Mapped"))</f>
        <v/>
      </c>
      <c r="P8024" s="36">
        <f>IF($B8024="","",IFERROR(VLOOKUP($B8024,Mapping!$A:$C,3,0),"Not Mapped"))</f>
        <v/>
      </c>
      <c r="Q8024" s="36">
        <f>IF($B8024="","",IFERROR(VLOOKUP($O8024,Leaders!$A:$B,2,0),"Not Mapped"))</f>
        <v/>
      </c>
      <c r="R8024" s="36">
        <f>IF($B8024="","",IF(COUNTIF(Exclusions!$A:$A,$B8024)&gt;0,"Yes","No"))</f>
        <v/>
      </c>
      <c r="S8024" s="38">
        <f>IF($B8024="","",MIN(1,DAY($A8024)/IF($N8024="Superstore",Settings!$B$5,Settings!$B$4)))</f>
        <v/>
      </c>
      <c r="T8024" s="38">
        <f>IF(OR($B8024="",$G8024="",$S8024=0),"",$G8024/$S8024)</f>
        <v/>
      </c>
      <c r="U8024" s="36">
        <f>IF($T8024="","",IF($T8024&lt;Settings!$B$8,"Critical",IF($T8024&lt;Settings!$B$9,"Semi Critical","Non Critical")))</f>
        <v/>
      </c>
      <c r="V8024" s="28" t="n"/>
      <c r="Z8024">
        <f>IF($B8024="","",IFERROR(VLOOKUP($B8024,'Plan HC for CCA'!$A:$B,2,0),""))</f>
        <v/>
      </c>
      <c r="AA8024">
        <f>IF(OR($B8024="",$Z8024=""),"",IF(N($M8024)&lt;$Z8024,"Delta","No Delta"))</f>
        <v/>
      </c>
      <c r="AB8024">
        <f>IF(OR($B8024="",$Z8024=""),"",MAX(0,$Z8024-N($M8024)))</f>
        <v/>
      </c>
      <c r="AC8024" s="46">
        <f>IF($B8024="","",IFERROR(INDEX('CCA Util %'!$H:$H,MATCH($B8024,'CCA Util %'!$E:$E,0)),""))</f>
        <v/>
      </c>
      <c r="AD8024">
        <f>IF($B8024="","",IFERROR(INDEX('CCA Util %'!$G:$G,MATCH($B8024,'CCA Util %'!$E:$E,0)),""))</f>
        <v/>
      </c>
      <c r="AE8024">
        <f>IF(OR($B8024="",$U8024=""),"",$U8024&amp;" &amp; "&amp;IF(OR($AD8024="",$AD8024=0),"Util NA",$AD8024&amp;" Util"))</f>
        <v/>
      </c>
    </row>
    <row r="8025" ht="15.75" customHeight="1" s="42">
      <c r="A8025" s="41" t="n"/>
      <c r="G8025" s="38" t="n"/>
      <c r="H8025" s="38" t="n"/>
      <c r="I8025" s="38" t="n"/>
      <c r="J8025" s="38" t="n"/>
      <c r="K8025" s="38" t="n"/>
      <c r="L8025" s="38" t="n"/>
      <c r="N8025" s="36">
        <f>IF($B8025="","",IF($C8025="SUPERSTORE","Superstore","DH"))</f>
        <v/>
      </c>
      <c r="O8025" s="36">
        <f>IF($B8025="","",IFERROR(VLOOKUP($B8025,Mapping!$A:$C,2,0),"Not Mapped"))</f>
        <v/>
      </c>
      <c r="P8025" s="36">
        <f>IF($B8025="","",IFERROR(VLOOKUP($B8025,Mapping!$A:$C,3,0),"Not Mapped"))</f>
        <v/>
      </c>
      <c r="Q8025" s="36">
        <f>IF($B8025="","",IFERROR(VLOOKUP($O8025,Leaders!$A:$B,2,0),"Not Mapped"))</f>
        <v/>
      </c>
      <c r="R8025" s="36">
        <f>IF($B8025="","",IF(COUNTIF(Exclusions!$A:$A,$B8025)&gt;0,"Yes","No"))</f>
        <v/>
      </c>
      <c r="S8025" s="38">
        <f>IF($B8025="","",MIN(1,DAY($A8025)/IF($N8025="Superstore",Settings!$B$5,Settings!$B$4)))</f>
        <v/>
      </c>
      <c r="T8025" s="38">
        <f>IF(OR($B8025="",$G8025="",$S8025=0),"",$G8025/$S8025)</f>
        <v/>
      </c>
      <c r="U8025" s="36">
        <f>IF($T8025="","",IF($T8025&lt;Settings!$B$8,"Critical",IF($T8025&lt;Settings!$B$9,"Semi Critical","Non Critical")))</f>
        <v/>
      </c>
      <c r="V8025" s="28" t="n"/>
      <c r="Z8025">
        <f>IF($B8025="","",IFERROR(VLOOKUP($B8025,'Plan HC for CCA'!$A:$B,2,0),""))</f>
        <v/>
      </c>
      <c r="AA8025">
        <f>IF(OR($B8025="",$Z8025=""),"",IF(N($M8025)&lt;$Z8025,"Delta","No Delta"))</f>
        <v/>
      </c>
      <c r="AB8025">
        <f>IF(OR($B8025="",$Z8025=""),"",MAX(0,$Z8025-N($M8025)))</f>
        <v/>
      </c>
      <c r="AC8025" s="46">
        <f>IF($B8025="","",IFERROR(INDEX('CCA Util %'!$H:$H,MATCH($B8025,'CCA Util %'!$E:$E,0)),""))</f>
        <v/>
      </c>
      <c r="AD8025">
        <f>IF($B8025="","",IFERROR(INDEX('CCA Util %'!$G:$G,MATCH($B8025,'CCA Util %'!$E:$E,0)),""))</f>
        <v/>
      </c>
      <c r="AE8025">
        <f>IF(OR($B8025="",$U8025=""),"",$U8025&amp;" &amp; "&amp;IF(OR($AD8025="",$AD8025=0),"Util NA",$AD8025&amp;" Util"))</f>
        <v/>
      </c>
    </row>
    <row r="8026" ht="15.75" customHeight="1" s="42">
      <c r="A8026" s="41" t="n"/>
      <c r="G8026" s="38" t="n"/>
      <c r="H8026" s="38" t="n"/>
      <c r="I8026" s="38" t="n"/>
      <c r="J8026" s="38" t="n"/>
      <c r="K8026" s="38" t="n"/>
      <c r="L8026" s="38" t="n"/>
      <c r="N8026" s="36">
        <f>IF($B8026="","",IF($C8026="SUPERSTORE","Superstore","DH"))</f>
        <v/>
      </c>
      <c r="O8026" s="36">
        <f>IF($B8026="","",IFERROR(VLOOKUP($B8026,Mapping!$A:$C,2,0),"Not Mapped"))</f>
        <v/>
      </c>
      <c r="P8026" s="36">
        <f>IF($B8026="","",IFERROR(VLOOKUP($B8026,Mapping!$A:$C,3,0),"Not Mapped"))</f>
        <v/>
      </c>
      <c r="Q8026" s="36">
        <f>IF($B8026="","",IFERROR(VLOOKUP($O8026,Leaders!$A:$B,2,0),"Not Mapped"))</f>
        <v/>
      </c>
      <c r="R8026" s="36">
        <f>IF($B8026="","",IF(COUNTIF(Exclusions!$A:$A,$B8026)&gt;0,"Yes","No"))</f>
        <v/>
      </c>
      <c r="S8026" s="38">
        <f>IF($B8026="","",MIN(1,DAY($A8026)/IF($N8026="Superstore",Settings!$B$5,Settings!$B$4)))</f>
        <v/>
      </c>
      <c r="T8026" s="38">
        <f>IF(OR($B8026="",$G8026="",$S8026=0),"",$G8026/$S8026)</f>
        <v/>
      </c>
      <c r="U8026" s="36">
        <f>IF($T8026="","",IF($T8026&lt;Settings!$B$8,"Critical",IF($T8026&lt;Settings!$B$9,"Semi Critical","Non Critical")))</f>
        <v/>
      </c>
      <c r="V8026" s="28" t="n"/>
      <c r="Z8026">
        <f>IF($B8026="","",IFERROR(VLOOKUP($B8026,'Plan HC for CCA'!$A:$B,2,0),""))</f>
        <v/>
      </c>
      <c r="AA8026">
        <f>IF(OR($B8026="",$Z8026=""),"",IF(N($M8026)&lt;$Z8026,"Delta","No Delta"))</f>
        <v/>
      </c>
      <c r="AB8026">
        <f>IF(OR($B8026="",$Z8026=""),"",MAX(0,$Z8026-N($M8026)))</f>
        <v/>
      </c>
      <c r="AC8026" s="46">
        <f>IF($B8026="","",IFERROR(INDEX('CCA Util %'!$H:$H,MATCH($B8026,'CCA Util %'!$E:$E,0)),""))</f>
        <v/>
      </c>
      <c r="AD8026">
        <f>IF($B8026="","",IFERROR(INDEX('CCA Util %'!$G:$G,MATCH($B8026,'CCA Util %'!$E:$E,0)),""))</f>
        <v/>
      </c>
      <c r="AE8026">
        <f>IF(OR($B8026="",$U8026=""),"",$U8026&amp;" &amp; "&amp;IF(OR($AD8026="",$AD8026=0),"Util NA",$AD8026&amp;" Util"))</f>
        <v/>
      </c>
    </row>
    <row r="8027" ht="15.75" customHeight="1" s="42">
      <c r="A8027" s="41" t="n"/>
      <c r="G8027" s="38" t="n"/>
      <c r="H8027" s="38" t="n"/>
      <c r="I8027" s="38" t="n"/>
      <c r="J8027" s="38" t="n"/>
      <c r="K8027" s="38" t="n"/>
      <c r="L8027" s="38" t="n"/>
      <c r="N8027" s="36">
        <f>IF($B8027="","",IF($C8027="SUPERSTORE","Superstore","DH"))</f>
        <v/>
      </c>
      <c r="O8027" s="36">
        <f>IF($B8027="","",IFERROR(VLOOKUP($B8027,Mapping!$A:$C,2,0),"Not Mapped"))</f>
        <v/>
      </c>
      <c r="P8027" s="36">
        <f>IF($B8027="","",IFERROR(VLOOKUP($B8027,Mapping!$A:$C,3,0),"Not Mapped"))</f>
        <v/>
      </c>
      <c r="Q8027" s="36">
        <f>IF($B8027="","",IFERROR(VLOOKUP($O8027,Leaders!$A:$B,2,0),"Not Mapped"))</f>
        <v/>
      </c>
      <c r="R8027" s="36">
        <f>IF($B8027="","",IF(COUNTIF(Exclusions!$A:$A,$B8027)&gt;0,"Yes","No"))</f>
        <v/>
      </c>
      <c r="S8027" s="38">
        <f>IF($B8027="","",MIN(1,DAY($A8027)/IF($N8027="Superstore",Settings!$B$5,Settings!$B$4)))</f>
        <v/>
      </c>
      <c r="T8027" s="38">
        <f>IF(OR($B8027="",$G8027="",$S8027=0),"",$G8027/$S8027)</f>
        <v/>
      </c>
      <c r="U8027" s="36">
        <f>IF($T8027="","",IF($T8027&lt;Settings!$B$8,"Critical",IF($T8027&lt;Settings!$B$9,"Semi Critical","Non Critical")))</f>
        <v/>
      </c>
      <c r="V8027" s="28" t="n"/>
      <c r="Z8027">
        <f>IF($B8027="","",IFERROR(VLOOKUP($B8027,'Plan HC for CCA'!$A:$B,2,0),""))</f>
        <v/>
      </c>
      <c r="AA8027">
        <f>IF(OR($B8027="",$Z8027=""),"",IF(N($M8027)&lt;$Z8027,"Delta","No Delta"))</f>
        <v/>
      </c>
      <c r="AB8027">
        <f>IF(OR($B8027="",$Z8027=""),"",MAX(0,$Z8027-N($M8027)))</f>
        <v/>
      </c>
      <c r="AC8027" s="46">
        <f>IF($B8027="","",IFERROR(INDEX('CCA Util %'!$H:$H,MATCH($B8027,'CCA Util %'!$E:$E,0)),""))</f>
        <v/>
      </c>
      <c r="AD8027">
        <f>IF($B8027="","",IFERROR(INDEX('CCA Util %'!$G:$G,MATCH($B8027,'CCA Util %'!$E:$E,0)),""))</f>
        <v/>
      </c>
      <c r="AE8027">
        <f>IF(OR($B8027="",$U8027=""),"",$U8027&amp;" &amp; "&amp;IF(OR($AD8027="",$AD8027=0),"Util NA",$AD8027&amp;" Util"))</f>
        <v/>
      </c>
    </row>
    <row r="8028" ht="15.75" customHeight="1" s="42">
      <c r="A8028" s="41" t="n"/>
      <c r="G8028" s="38" t="n"/>
      <c r="H8028" s="38" t="n"/>
      <c r="I8028" s="38" t="n"/>
      <c r="J8028" s="38" t="n"/>
      <c r="K8028" s="38" t="n"/>
      <c r="L8028" s="38" t="n"/>
      <c r="N8028" s="36">
        <f>IF($B8028="","",IF($C8028="SUPERSTORE","Superstore","DH"))</f>
        <v/>
      </c>
      <c r="O8028" s="36">
        <f>IF($B8028="","",IFERROR(VLOOKUP($B8028,Mapping!$A:$C,2,0),"Not Mapped"))</f>
        <v/>
      </c>
      <c r="P8028" s="36">
        <f>IF($B8028="","",IFERROR(VLOOKUP($B8028,Mapping!$A:$C,3,0),"Not Mapped"))</f>
        <v/>
      </c>
      <c r="Q8028" s="36">
        <f>IF($B8028="","",IFERROR(VLOOKUP($O8028,Leaders!$A:$B,2,0),"Not Mapped"))</f>
        <v/>
      </c>
      <c r="R8028" s="36">
        <f>IF($B8028="","",IF(COUNTIF(Exclusions!$A:$A,$B8028)&gt;0,"Yes","No"))</f>
        <v/>
      </c>
      <c r="S8028" s="38">
        <f>IF($B8028="","",MIN(1,DAY($A8028)/IF($N8028="Superstore",Settings!$B$5,Settings!$B$4)))</f>
        <v/>
      </c>
      <c r="T8028" s="38">
        <f>IF(OR($B8028="",$G8028="",$S8028=0),"",$G8028/$S8028)</f>
        <v/>
      </c>
      <c r="U8028" s="36">
        <f>IF($T8028="","",IF($T8028&lt;Settings!$B$8,"Critical",IF($T8028&lt;Settings!$B$9,"Semi Critical","Non Critical")))</f>
        <v/>
      </c>
      <c r="V8028" s="28" t="n"/>
      <c r="Z8028">
        <f>IF($B8028="","",IFERROR(VLOOKUP($B8028,'Plan HC for CCA'!$A:$B,2,0),""))</f>
        <v/>
      </c>
      <c r="AA8028">
        <f>IF(OR($B8028="",$Z8028=""),"",IF(N($M8028)&lt;$Z8028,"Delta","No Delta"))</f>
        <v/>
      </c>
      <c r="AB8028">
        <f>IF(OR($B8028="",$Z8028=""),"",MAX(0,$Z8028-N($M8028)))</f>
        <v/>
      </c>
      <c r="AC8028" s="46">
        <f>IF($B8028="","",IFERROR(INDEX('CCA Util %'!$H:$H,MATCH($B8028,'CCA Util %'!$E:$E,0)),""))</f>
        <v/>
      </c>
      <c r="AD8028">
        <f>IF($B8028="","",IFERROR(INDEX('CCA Util %'!$G:$G,MATCH($B8028,'CCA Util %'!$E:$E,0)),""))</f>
        <v/>
      </c>
      <c r="AE8028">
        <f>IF(OR($B8028="",$U8028=""),"",$U8028&amp;" &amp; "&amp;IF(OR($AD8028="",$AD8028=0),"Util NA",$AD8028&amp;" Util"))</f>
        <v/>
      </c>
    </row>
    <row r="8029" ht="15.75" customHeight="1" s="42">
      <c r="A8029" s="41" t="n"/>
      <c r="G8029" s="38" t="n"/>
      <c r="H8029" s="38" t="n"/>
      <c r="I8029" s="38" t="n"/>
      <c r="J8029" s="38" t="n"/>
      <c r="K8029" s="38" t="n"/>
      <c r="L8029" s="38" t="n"/>
      <c r="N8029" s="36">
        <f>IF($B8029="","",IF($C8029="SUPERSTORE","Superstore","DH"))</f>
        <v/>
      </c>
      <c r="O8029" s="36">
        <f>IF($B8029="","",IFERROR(VLOOKUP($B8029,Mapping!$A:$C,2,0),"Not Mapped"))</f>
        <v/>
      </c>
      <c r="P8029" s="36">
        <f>IF($B8029="","",IFERROR(VLOOKUP($B8029,Mapping!$A:$C,3,0),"Not Mapped"))</f>
        <v/>
      </c>
      <c r="Q8029" s="36">
        <f>IF($B8029="","",IFERROR(VLOOKUP($O8029,Leaders!$A:$B,2,0),"Not Mapped"))</f>
        <v/>
      </c>
      <c r="R8029" s="36">
        <f>IF($B8029="","",IF(COUNTIF(Exclusions!$A:$A,$B8029)&gt;0,"Yes","No"))</f>
        <v/>
      </c>
      <c r="S8029" s="38">
        <f>IF($B8029="","",MIN(1,DAY($A8029)/IF($N8029="Superstore",Settings!$B$5,Settings!$B$4)))</f>
        <v/>
      </c>
      <c r="T8029" s="38">
        <f>IF(OR($B8029="",$G8029="",$S8029=0),"",$G8029/$S8029)</f>
        <v/>
      </c>
      <c r="U8029" s="36">
        <f>IF($T8029="","",IF($T8029&lt;Settings!$B$8,"Critical",IF($T8029&lt;Settings!$B$9,"Semi Critical","Non Critical")))</f>
        <v/>
      </c>
      <c r="V8029" s="28" t="n"/>
      <c r="Z8029">
        <f>IF($B8029="","",IFERROR(VLOOKUP($B8029,'Plan HC for CCA'!$A:$B,2,0),""))</f>
        <v/>
      </c>
      <c r="AA8029">
        <f>IF(OR($B8029="",$Z8029=""),"",IF(N($M8029)&lt;$Z8029,"Delta","No Delta"))</f>
        <v/>
      </c>
      <c r="AB8029">
        <f>IF(OR($B8029="",$Z8029=""),"",MAX(0,$Z8029-N($M8029)))</f>
        <v/>
      </c>
      <c r="AC8029" s="46">
        <f>IF($B8029="","",IFERROR(INDEX('CCA Util %'!$H:$H,MATCH($B8029,'CCA Util %'!$E:$E,0)),""))</f>
        <v/>
      </c>
      <c r="AD8029">
        <f>IF($B8029="","",IFERROR(INDEX('CCA Util %'!$G:$G,MATCH($B8029,'CCA Util %'!$E:$E,0)),""))</f>
        <v/>
      </c>
      <c r="AE8029">
        <f>IF(OR($B8029="",$U8029=""),"",$U8029&amp;" &amp; "&amp;IF(OR($AD8029="",$AD8029=0),"Util NA",$AD8029&amp;" Util"))</f>
        <v/>
      </c>
    </row>
    <row r="8030" ht="15.75" customHeight="1" s="42">
      <c r="A8030" s="41" t="n"/>
      <c r="G8030" s="38" t="n"/>
      <c r="H8030" s="38" t="n"/>
      <c r="I8030" s="38" t="n"/>
      <c r="J8030" s="38" t="n"/>
      <c r="K8030" s="38" t="n"/>
      <c r="L8030" s="38" t="n"/>
      <c r="N8030" s="36">
        <f>IF($B8030="","",IF($C8030="SUPERSTORE","Superstore","DH"))</f>
        <v/>
      </c>
      <c r="O8030" s="36">
        <f>IF($B8030="","",IFERROR(VLOOKUP($B8030,Mapping!$A:$C,2,0),"Not Mapped"))</f>
        <v/>
      </c>
      <c r="P8030" s="36">
        <f>IF($B8030="","",IFERROR(VLOOKUP($B8030,Mapping!$A:$C,3,0),"Not Mapped"))</f>
        <v/>
      </c>
      <c r="Q8030" s="36">
        <f>IF($B8030="","",IFERROR(VLOOKUP($O8030,Leaders!$A:$B,2,0),"Not Mapped"))</f>
        <v/>
      </c>
      <c r="R8030" s="36">
        <f>IF($B8030="","",IF(COUNTIF(Exclusions!$A:$A,$B8030)&gt;0,"Yes","No"))</f>
        <v/>
      </c>
      <c r="S8030" s="38">
        <f>IF($B8030="","",MIN(1,DAY($A8030)/IF($N8030="Superstore",Settings!$B$5,Settings!$B$4)))</f>
        <v/>
      </c>
      <c r="T8030" s="38">
        <f>IF(OR($B8030="",$G8030="",$S8030=0),"",$G8030/$S8030)</f>
        <v/>
      </c>
      <c r="U8030" s="36">
        <f>IF($T8030="","",IF($T8030&lt;Settings!$B$8,"Critical",IF($T8030&lt;Settings!$B$9,"Semi Critical","Non Critical")))</f>
        <v/>
      </c>
      <c r="V8030" s="28" t="n"/>
      <c r="Z8030">
        <f>IF($B8030="","",IFERROR(VLOOKUP($B8030,'Plan HC for CCA'!$A:$B,2,0),""))</f>
        <v/>
      </c>
      <c r="AA8030">
        <f>IF(OR($B8030="",$Z8030=""),"",IF(N($M8030)&lt;$Z8030,"Delta","No Delta"))</f>
        <v/>
      </c>
      <c r="AB8030">
        <f>IF(OR($B8030="",$Z8030=""),"",MAX(0,$Z8030-N($M8030)))</f>
        <v/>
      </c>
      <c r="AC8030" s="46">
        <f>IF($B8030="","",IFERROR(INDEX('CCA Util %'!$H:$H,MATCH($B8030,'CCA Util %'!$E:$E,0)),""))</f>
        <v/>
      </c>
      <c r="AD8030">
        <f>IF($B8030="","",IFERROR(INDEX('CCA Util %'!$G:$G,MATCH($B8030,'CCA Util %'!$E:$E,0)),""))</f>
        <v/>
      </c>
      <c r="AE8030">
        <f>IF(OR($B8030="",$U8030=""),"",$U8030&amp;" &amp; "&amp;IF(OR($AD8030="",$AD8030=0),"Util NA",$AD8030&amp;" Util"))</f>
        <v/>
      </c>
    </row>
    <row r="8031" ht="15.75" customHeight="1" s="42">
      <c r="A8031" s="41" t="n"/>
      <c r="G8031" s="38" t="n"/>
      <c r="H8031" s="38" t="n"/>
      <c r="I8031" s="38" t="n"/>
      <c r="J8031" s="38" t="n"/>
      <c r="K8031" s="38" t="n"/>
      <c r="L8031" s="38" t="n"/>
      <c r="N8031" s="36">
        <f>IF($B8031="","",IF($C8031="SUPERSTORE","Superstore","DH"))</f>
        <v/>
      </c>
      <c r="O8031" s="36">
        <f>IF($B8031="","",IFERROR(VLOOKUP($B8031,Mapping!$A:$C,2,0),"Not Mapped"))</f>
        <v/>
      </c>
      <c r="P8031" s="36">
        <f>IF($B8031="","",IFERROR(VLOOKUP($B8031,Mapping!$A:$C,3,0),"Not Mapped"))</f>
        <v/>
      </c>
      <c r="Q8031" s="36">
        <f>IF($B8031="","",IFERROR(VLOOKUP($O8031,Leaders!$A:$B,2,0),"Not Mapped"))</f>
        <v/>
      </c>
      <c r="R8031" s="36">
        <f>IF($B8031="","",IF(COUNTIF(Exclusions!$A:$A,$B8031)&gt;0,"Yes","No"))</f>
        <v/>
      </c>
      <c r="S8031" s="38">
        <f>IF($B8031="","",MIN(1,DAY($A8031)/IF($N8031="Superstore",Settings!$B$5,Settings!$B$4)))</f>
        <v/>
      </c>
      <c r="T8031" s="38">
        <f>IF(OR($B8031="",$G8031="",$S8031=0),"",$G8031/$S8031)</f>
        <v/>
      </c>
      <c r="U8031" s="36">
        <f>IF($T8031="","",IF($T8031&lt;Settings!$B$8,"Critical",IF($T8031&lt;Settings!$B$9,"Semi Critical","Non Critical")))</f>
        <v/>
      </c>
      <c r="V8031" s="28" t="n"/>
      <c r="Z8031">
        <f>IF($B8031="","",IFERROR(VLOOKUP($B8031,'Plan HC for CCA'!$A:$B,2,0),""))</f>
        <v/>
      </c>
      <c r="AA8031">
        <f>IF(OR($B8031="",$Z8031=""),"",IF(N($M8031)&lt;$Z8031,"Delta","No Delta"))</f>
        <v/>
      </c>
      <c r="AB8031">
        <f>IF(OR($B8031="",$Z8031=""),"",MAX(0,$Z8031-N($M8031)))</f>
        <v/>
      </c>
      <c r="AC8031" s="46">
        <f>IF($B8031="","",IFERROR(INDEX('CCA Util %'!$H:$H,MATCH($B8031,'CCA Util %'!$E:$E,0)),""))</f>
        <v/>
      </c>
      <c r="AD8031">
        <f>IF($B8031="","",IFERROR(INDEX('CCA Util %'!$G:$G,MATCH($B8031,'CCA Util %'!$E:$E,0)),""))</f>
        <v/>
      </c>
      <c r="AE8031">
        <f>IF(OR($B8031="",$U8031=""),"",$U8031&amp;" &amp; "&amp;IF(OR($AD8031="",$AD8031=0),"Util NA",$AD8031&amp;" Util"))</f>
        <v/>
      </c>
    </row>
    <row r="8032" ht="15.75" customHeight="1" s="42">
      <c r="A8032" s="41" t="n"/>
      <c r="G8032" s="38" t="n"/>
      <c r="H8032" s="38" t="n"/>
      <c r="I8032" s="38" t="n"/>
      <c r="J8032" s="38" t="n"/>
      <c r="K8032" s="38" t="n"/>
      <c r="L8032" s="38" t="n"/>
      <c r="N8032" s="36">
        <f>IF($B8032="","",IF($C8032="SUPERSTORE","Superstore","DH"))</f>
        <v/>
      </c>
      <c r="O8032" s="36">
        <f>IF($B8032="","",IFERROR(VLOOKUP($B8032,Mapping!$A:$C,2,0),"Not Mapped"))</f>
        <v/>
      </c>
      <c r="P8032" s="36">
        <f>IF($B8032="","",IFERROR(VLOOKUP($B8032,Mapping!$A:$C,3,0),"Not Mapped"))</f>
        <v/>
      </c>
      <c r="Q8032" s="36">
        <f>IF($B8032="","",IFERROR(VLOOKUP($O8032,Leaders!$A:$B,2,0),"Not Mapped"))</f>
        <v/>
      </c>
      <c r="R8032" s="36">
        <f>IF($B8032="","",IF(COUNTIF(Exclusions!$A:$A,$B8032)&gt;0,"Yes","No"))</f>
        <v/>
      </c>
      <c r="S8032" s="38">
        <f>IF($B8032="","",MIN(1,DAY($A8032)/IF($N8032="Superstore",Settings!$B$5,Settings!$B$4)))</f>
        <v/>
      </c>
      <c r="T8032" s="38">
        <f>IF(OR($B8032="",$G8032="",$S8032=0),"",$G8032/$S8032)</f>
        <v/>
      </c>
      <c r="U8032" s="36">
        <f>IF($T8032="","",IF($T8032&lt;Settings!$B$8,"Critical",IF($T8032&lt;Settings!$B$9,"Semi Critical","Non Critical")))</f>
        <v/>
      </c>
      <c r="V8032" s="28" t="n"/>
      <c r="Z8032">
        <f>IF($B8032="","",IFERROR(VLOOKUP($B8032,'Plan HC for CCA'!$A:$B,2,0),""))</f>
        <v/>
      </c>
      <c r="AA8032">
        <f>IF(OR($B8032="",$Z8032=""),"",IF(N($M8032)&lt;$Z8032,"Delta","No Delta"))</f>
        <v/>
      </c>
      <c r="AB8032">
        <f>IF(OR($B8032="",$Z8032=""),"",MAX(0,$Z8032-N($M8032)))</f>
        <v/>
      </c>
      <c r="AC8032" s="46">
        <f>IF($B8032="","",IFERROR(INDEX('CCA Util %'!$H:$H,MATCH($B8032,'CCA Util %'!$E:$E,0)),""))</f>
        <v/>
      </c>
      <c r="AD8032">
        <f>IF($B8032="","",IFERROR(INDEX('CCA Util %'!$G:$G,MATCH($B8032,'CCA Util %'!$E:$E,0)),""))</f>
        <v/>
      </c>
      <c r="AE8032">
        <f>IF(OR($B8032="",$U8032=""),"",$U8032&amp;" &amp; "&amp;IF(OR($AD8032="",$AD8032=0),"Util NA",$AD8032&amp;" Util"))</f>
        <v/>
      </c>
    </row>
    <row r="8033" ht="15.75" customHeight="1" s="42">
      <c r="A8033" s="41" t="n"/>
      <c r="G8033" s="38" t="n"/>
      <c r="H8033" s="38" t="n"/>
      <c r="I8033" s="38" t="n"/>
      <c r="J8033" s="38" t="n"/>
      <c r="K8033" s="38" t="n"/>
      <c r="L8033" s="38" t="n"/>
      <c r="N8033" s="36">
        <f>IF($B8033="","",IF($C8033="SUPERSTORE","Superstore","DH"))</f>
        <v/>
      </c>
      <c r="O8033" s="36">
        <f>IF($B8033="","",IFERROR(VLOOKUP($B8033,Mapping!$A:$C,2,0),"Not Mapped"))</f>
        <v/>
      </c>
      <c r="P8033" s="36">
        <f>IF($B8033="","",IFERROR(VLOOKUP($B8033,Mapping!$A:$C,3,0),"Not Mapped"))</f>
        <v/>
      </c>
      <c r="Q8033" s="36">
        <f>IF($B8033="","",IFERROR(VLOOKUP($O8033,Leaders!$A:$B,2,0),"Not Mapped"))</f>
        <v/>
      </c>
      <c r="R8033" s="36">
        <f>IF($B8033="","",IF(COUNTIF(Exclusions!$A:$A,$B8033)&gt;0,"Yes","No"))</f>
        <v/>
      </c>
      <c r="S8033" s="38">
        <f>IF($B8033="","",MIN(1,DAY($A8033)/IF($N8033="Superstore",Settings!$B$5,Settings!$B$4)))</f>
        <v/>
      </c>
      <c r="T8033" s="38">
        <f>IF(OR($B8033="",$G8033="",$S8033=0),"",$G8033/$S8033)</f>
        <v/>
      </c>
      <c r="U8033" s="36">
        <f>IF($T8033="","",IF($T8033&lt;Settings!$B$8,"Critical",IF($T8033&lt;Settings!$B$9,"Semi Critical","Non Critical")))</f>
        <v/>
      </c>
      <c r="V8033" s="28" t="n"/>
      <c r="Z8033">
        <f>IF($B8033="","",IFERROR(VLOOKUP($B8033,'Plan HC for CCA'!$A:$B,2,0),""))</f>
        <v/>
      </c>
      <c r="AA8033">
        <f>IF(OR($B8033="",$Z8033=""),"",IF(N($M8033)&lt;$Z8033,"Delta","No Delta"))</f>
        <v/>
      </c>
      <c r="AB8033">
        <f>IF(OR($B8033="",$Z8033=""),"",MAX(0,$Z8033-N($M8033)))</f>
        <v/>
      </c>
      <c r="AC8033" s="46">
        <f>IF($B8033="","",IFERROR(INDEX('CCA Util %'!$H:$H,MATCH($B8033,'CCA Util %'!$E:$E,0)),""))</f>
        <v/>
      </c>
      <c r="AD8033">
        <f>IF($B8033="","",IFERROR(INDEX('CCA Util %'!$G:$G,MATCH($B8033,'CCA Util %'!$E:$E,0)),""))</f>
        <v/>
      </c>
      <c r="AE8033">
        <f>IF(OR($B8033="",$U8033=""),"",$U8033&amp;" &amp; "&amp;IF(OR($AD8033="",$AD8033=0),"Util NA",$AD8033&amp;" Util"))</f>
        <v/>
      </c>
    </row>
    <row r="8034" ht="15.75" customHeight="1" s="42">
      <c r="A8034" s="41" t="n"/>
      <c r="G8034" s="38" t="n"/>
      <c r="H8034" s="38" t="n"/>
      <c r="I8034" s="38" t="n"/>
      <c r="J8034" s="38" t="n"/>
      <c r="K8034" s="38" t="n"/>
      <c r="L8034" s="38" t="n"/>
      <c r="N8034" s="36">
        <f>IF($B8034="","",IF($C8034="SUPERSTORE","Superstore","DH"))</f>
        <v/>
      </c>
      <c r="O8034" s="36">
        <f>IF($B8034="","",IFERROR(VLOOKUP($B8034,Mapping!$A:$C,2,0),"Not Mapped"))</f>
        <v/>
      </c>
      <c r="P8034" s="36">
        <f>IF($B8034="","",IFERROR(VLOOKUP($B8034,Mapping!$A:$C,3,0),"Not Mapped"))</f>
        <v/>
      </c>
      <c r="Q8034" s="36">
        <f>IF($B8034="","",IFERROR(VLOOKUP($O8034,Leaders!$A:$B,2,0),"Not Mapped"))</f>
        <v/>
      </c>
      <c r="R8034" s="36">
        <f>IF($B8034="","",IF(COUNTIF(Exclusions!$A:$A,$B8034)&gt;0,"Yes","No"))</f>
        <v/>
      </c>
      <c r="S8034" s="38">
        <f>IF($B8034="","",MIN(1,DAY($A8034)/IF($N8034="Superstore",Settings!$B$5,Settings!$B$4)))</f>
        <v/>
      </c>
      <c r="T8034" s="38">
        <f>IF(OR($B8034="",$G8034="",$S8034=0),"",$G8034/$S8034)</f>
        <v/>
      </c>
      <c r="U8034" s="36">
        <f>IF($T8034="","",IF($T8034&lt;Settings!$B$8,"Critical",IF($T8034&lt;Settings!$B$9,"Semi Critical","Non Critical")))</f>
        <v/>
      </c>
      <c r="V8034" s="28" t="n"/>
      <c r="Z8034">
        <f>IF($B8034="","",IFERROR(VLOOKUP($B8034,'Plan HC for CCA'!$A:$B,2,0),""))</f>
        <v/>
      </c>
      <c r="AA8034">
        <f>IF(OR($B8034="",$Z8034=""),"",IF(N($M8034)&lt;$Z8034,"Delta","No Delta"))</f>
        <v/>
      </c>
      <c r="AB8034">
        <f>IF(OR($B8034="",$Z8034=""),"",MAX(0,$Z8034-N($M8034)))</f>
        <v/>
      </c>
      <c r="AC8034" s="46">
        <f>IF($B8034="","",IFERROR(INDEX('CCA Util %'!$H:$H,MATCH($B8034,'CCA Util %'!$E:$E,0)),""))</f>
        <v/>
      </c>
      <c r="AD8034">
        <f>IF($B8034="","",IFERROR(INDEX('CCA Util %'!$G:$G,MATCH($B8034,'CCA Util %'!$E:$E,0)),""))</f>
        <v/>
      </c>
      <c r="AE8034">
        <f>IF(OR($B8034="",$U8034=""),"",$U8034&amp;" &amp; "&amp;IF(OR($AD8034="",$AD8034=0),"Util NA",$AD8034&amp;" Util"))</f>
        <v/>
      </c>
    </row>
    <row r="8035" ht="15.75" customHeight="1" s="42">
      <c r="A8035" s="41" t="n"/>
      <c r="G8035" s="38" t="n"/>
      <c r="H8035" s="38" t="n"/>
      <c r="I8035" s="38" t="n"/>
      <c r="J8035" s="38" t="n"/>
      <c r="K8035" s="38" t="n"/>
      <c r="L8035" s="38" t="n"/>
      <c r="N8035" s="36">
        <f>IF($B8035="","",IF($C8035="SUPERSTORE","Superstore","DH"))</f>
        <v/>
      </c>
      <c r="O8035" s="36">
        <f>IF($B8035="","",IFERROR(VLOOKUP($B8035,Mapping!$A:$C,2,0),"Not Mapped"))</f>
        <v/>
      </c>
      <c r="P8035" s="36">
        <f>IF($B8035="","",IFERROR(VLOOKUP($B8035,Mapping!$A:$C,3,0),"Not Mapped"))</f>
        <v/>
      </c>
      <c r="Q8035" s="36">
        <f>IF($B8035="","",IFERROR(VLOOKUP($O8035,Leaders!$A:$B,2,0),"Not Mapped"))</f>
        <v/>
      </c>
      <c r="R8035" s="36">
        <f>IF($B8035="","",IF(COUNTIF(Exclusions!$A:$A,$B8035)&gt;0,"Yes","No"))</f>
        <v/>
      </c>
      <c r="S8035" s="38">
        <f>IF($B8035="","",MIN(1,DAY($A8035)/IF($N8035="Superstore",Settings!$B$5,Settings!$B$4)))</f>
        <v/>
      </c>
      <c r="T8035" s="38">
        <f>IF(OR($B8035="",$G8035="",$S8035=0),"",$G8035/$S8035)</f>
        <v/>
      </c>
      <c r="U8035" s="36">
        <f>IF($T8035="","",IF($T8035&lt;Settings!$B$8,"Critical",IF($T8035&lt;Settings!$B$9,"Semi Critical","Non Critical")))</f>
        <v/>
      </c>
      <c r="V8035" s="28" t="n"/>
      <c r="Z8035">
        <f>IF($B8035="","",IFERROR(VLOOKUP($B8035,'Plan HC for CCA'!$A:$B,2,0),""))</f>
        <v/>
      </c>
      <c r="AA8035">
        <f>IF(OR($B8035="",$Z8035=""),"",IF(N($M8035)&lt;$Z8035,"Delta","No Delta"))</f>
        <v/>
      </c>
      <c r="AB8035">
        <f>IF(OR($B8035="",$Z8035=""),"",MAX(0,$Z8035-N($M8035)))</f>
        <v/>
      </c>
      <c r="AC8035" s="46">
        <f>IF($B8035="","",IFERROR(INDEX('CCA Util %'!$H:$H,MATCH($B8035,'CCA Util %'!$E:$E,0)),""))</f>
        <v/>
      </c>
      <c r="AD8035">
        <f>IF($B8035="","",IFERROR(INDEX('CCA Util %'!$G:$G,MATCH($B8035,'CCA Util %'!$E:$E,0)),""))</f>
        <v/>
      </c>
      <c r="AE8035">
        <f>IF(OR($B8035="",$U8035=""),"",$U8035&amp;" &amp; "&amp;IF(OR($AD8035="",$AD8035=0),"Util NA",$AD8035&amp;" Util"))</f>
        <v/>
      </c>
    </row>
    <row r="8036" ht="15.75" customHeight="1" s="42">
      <c r="A8036" s="41" t="n"/>
      <c r="G8036" s="38" t="n"/>
      <c r="H8036" s="38" t="n"/>
      <c r="I8036" s="38" t="n"/>
      <c r="J8036" s="38" t="n"/>
      <c r="K8036" s="38" t="n"/>
      <c r="L8036" s="38" t="n"/>
      <c r="N8036" s="36">
        <f>IF($B8036="","",IF($C8036="SUPERSTORE","Superstore","DH"))</f>
        <v/>
      </c>
      <c r="O8036" s="36">
        <f>IF($B8036="","",IFERROR(VLOOKUP($B8036,Mapping!$A:$C,2,0),"Not Mapped"))</f>
        <v/>
      </c>
      <c r="P8036" s="36">
        <f>IF($B8036="","",IFERROR(VLOOKUP($B8036,Mapping!$A:$C,3,0),"Not Mapped"))</f>
        <v/>
      </c>
      <c r="Q8036" s="36">
        <f>IF($B8036="","",IFERROR(VLOOKUP($O8036,Leaders!$A:$B,2,0),"Not Mapped"))</f>
        <v/>
      </c>
      <c r="R8036" s="36">
        <f>IF($B8036="","",IF(COUNTIF(Exclusions!$A:$A,$B8036)&gt;0,"Yes","No"))</f>
        <v/>
      </c>
      <c r="S8036" s="38">
        <f>IF($B8036="","",MIN(1,DAY($A8036)/IF($N8036="Superstore",Settings!$B$5,Settings!$B$4)))</f>
        <v/>
      </c>
      <c r="T8036" s="38">
        <f>IF(OR($B8036="",$G8036="",$S8036=0),"",$G8036/$S8036)</f>
        <v/>
      </c>
      <c r="U8036" s="36">
        <f>IF($T8036="","",IF($T8036&lt;Settings!$B$8,"Critical",IF($T8036&lt;Settings!$B$9,"Semi Critical","Non Critical")))</f>
        <v/>
      </c>
      <c r="V8036" s="28" t="n"/>
      <c r="Z8036">
        <f>IF($B8036="","",IFERROR(VLOOKUP($B8036,'Plan HC for CCA'!$A:$B,2,0),""))</f>
        <v/>
      </c>
      <c r="AA8036">
        <f>IF(OR($B8036="",$Z8036=""),"",IF(N($M8036)&lt;$Z8036,"Delta","No Delta"))</f>
        <v/>
      </c>
      <c r="AB8036">
        <f>IF(OR($B8036="",$Z8036=""),"",MAX(0,$Z8036-N($M8036)))</f>
        <v/>
      </c>
      <c r="AC8036" s="46">
        <f>IF($B8036="","",IFERROR(INDEX('CCA Util %'!$H:$H,MATCH($B8036,'CCA Util %'!$E:$E,0)),""))</f>
        <v/>
      </c>
      <c r="AD8036">
        <f>IF($B8036="","",IFERROR(INDEX('CCA Util %'!$G:$G,MATCH($B8036,'CCA Util %'!$E:$E,0)),""))</f>
        <v/>
      </c>
      <c r="AE8036">
        <f>IF(OR($B8036="",$U8036=""),"",$U8036&amp;" &amp; "&amp;IF(OR($AD8036="",$AD8036=0),"Util NA",$AD8036&amp;" Util"))</f>
        <v/>
      </c>
    </row>
    <row r="8037" ht="15.75" customHeight="1" s="42">
      <c r="A8037" s="41" t="n"/>
      <c r="G8037" s="38" t="n"/>
      <c r="H8037" s="38" t="n"/>
      <c r="I8037" s="38" t="n"/>
      <c r="J8037" s="38" t="n"/>
      <c r="K8037" s="38" t="n"/>
      <c r="L8037" s="38" t="n"/>
      <c r="N8037" s="36">
        <f>IF($B8037="","",IF($C8037="SUPERSTORE","Superstore","DH"))</f>
        <v/>
      </c>
      <c r="O8037" s="36">
        <f>IF($B8037="","",IFERROR(VLOOKUP($B8037,Mapping!$A:$C,2,0),"Not Mapped"))</f>
        <v/>
      </c>
      <c r="P8037" s="36">
        <f>IF($B8037="","",IFERROR(VLOOKUP($B8037,Mapping!$A:$C,3,0),"Not Mapped"))</f>
        <v/>
      </c>
      <c r="Q8037" s="36">
        <f>IF($B8037="","",IFERROR(VLOOKUP($O8037,Leaders!$A:$B,2,0),"Not Mapped"))</f>
        <v/>
      </c>
      <c r="R8037" s="36">
        <f>IF($B8037="","",IF(COUNTIF(Exclusions!$A:$A,$B8037)&gt;0,"Yes","No"))</f>
        <v/>
      </c>
      <c r="S8037" s="38">
        <f>IF($B8037="","",MIN(1,DAY($A8037)/IF($N8037="Superstore",Settings!$B$5,Settings!$B$4)))</f>
        <v/>
      </c>
      <c r="T8037" s="38">
        <f>IF(OR($B8037="",$G8037="",$S8037=0),"",$G8037/$S8037)</f>
        <v/>
      </c>
      <c r="U8037" s="36">
        <f>IF($T8037="","",IF($T8037&lt;Settings!$B$8,"Critical",IF($T8037&lt;Settings!$B$9,"Semi Critical","Non Critical")))</f>
        <v/>
      </c>
      <c r="V8037" s="28" t="n"/>
      <c r="Z8037">
        <f>IF($B8037="","",IFERROR(VLOOKUP($B8037,'Plan HC for CCA'!$A:$B,2,0),""))</f>
        <v/>
      </c>
      <c r="AA8037">
        <f>IF(OR($B8037="",$Z8037=""),"",IF(N($M8037)&lt;$Z8037,"Delta","No Delta"))</f>
        <v/>
      </c>
      <c r="AB8037">
        <f>IF(OR($B8037="",$Z8037=""),"",MAX(0,$Z8037-N($M8037)))</f>
        <v/>
      </c>
      <c r="AC8037" s="46">
        <f>IF($B8037="","",IFERROR(INDEX('CCA Util %'!$H:$H,MATCH($B8037,'CCA Util %'!$E:$E,0)),""))</f>
        <v/>
      </c>
      <c r="AD8037">
        <f>IF($B8037="","",IFERROR(INDEX('CCA Util %'!$G:$G,MATCH($B8037,'CCA Util %'!$E:$E,0)),""))</f>
        <v/>
      </c>
      <c r="AE8037">
        <f>IF(OR($B8037="",$U8037=""),"",$U8037&amp;" &amp; "&amp;IF(OR($AD8037="",$AD8037=0),"Util NA",$AD8037&amp;" Util"))</f>
        <v/>
      </c>
    </row>
    <row r="8038" ht="15.75" customHeight="1" s="42">
      <c r="A8038" s="41" t="n"/>
      <c r="G8038" s="38" t="n"/>
      <c r="H8038" s="38" t="n"/>
      <c r="I8038" s="38" t="n"/>
      <c r="J8038" s="38" t="n"/>
      <c r="K8038" s="38" t="n"/>
      <c r="L8038" s="38" t="n"/>
      <c r="N8038" s="36">
        <f>IF($B8038="","",IF($C8038="SUPERSTORE","Superstore","DH"))</f>
        <v/>
      </c>
      <c r="O8038" s="36">
        <f>IF($B8038="","",IFERROR(VLOOKUP($B8038,Mapping!$A:$C,2,0),"Not Mapped"))</f>
        <v/>
      </c>
      <c r="P8038" s="36">
        <f>IF($B8038="","",IFERROR(VLOOKUP($B8038,Mapping!$A:$C,3,0),"Not Mapped"))</f>
        <v/>
      </c>
      <c r="Q8038" s="36">
        <f>IF($B8038="","",IFERROR(VLOOKUP($O8038,Leaders!$A:$B,2,0),"Not Mapped"))</f>
        <v/>
      </c>
      <c r="R8038" s="36">
        <f>IF($B8038="","",IF(COUNTIF(Exclusions!$A:$A,$B8038)&gt;0,"Yes","No"))</f>
        <v/>
      </c>
      <c r="S8038" s="38">
        <f>IF($B8038="","",MIN(1,DAY($A8038)/IF($N8038="Superstore",Settings!$B$5,Settings!$B$4)))</f>
        <v/>
      </c>
      <c r="T8038" s="38">
        <f>IF(OR($B8038="",$G8038="",$S8038=0),"",$G8038/$S8038)</f>
        <v/>
      </c>
      <c r="U8038" s="36">
        <f>IF($T8038="","",IF($T8038&lt;Settings!$B$8,"Critical",IF($T8038&lt;Settings!$B$9,"Semi Critical","Non Critical")))</f>
        <v/>
      </c>
      <c r="V8038" s="28" t="n"/>
      <c r="Z8038">
        <f>IF($B8038="","",IFERROR(VLOOKUP($B8038,'Plan HC for CCA'!$A:$B,2,0),""))</f>
        <v/>
      </c>
      <c r="AA8038">
        <f>IF(OR($B8038="",$Z8038=""),"",IF(N($M8038)&lt;$Z8038,"Delta","No Delta"))</f>
        <v/>
      </c>
      <c r="AB8038">
        <f>IF(OR($B8038="",$Z8038=""),"",MAX(0,$Z8038-N($M8038)))</f>
        <v/>
      </c>
      <c r="AC8038" s="46">
        <f>IF($B8038="","",IFERROR(INDEX('CCA Util %'!$H:$H,MATCH($B8038,'CCA Util %'!$E:$E,0)),""))</f>
        <v/>
      </c>
      <c r="AD8038">
        <f>IF($B8038="","",IFERROR(INDEX('CCA Util %'!$G:$G,MATCH($B8038,'CCA Util %'!$E:$E,0)),""))</f>
        <v/>
      </c>
      <c r="AE8038">
        <f>IF(OR($B8038="",$U8038=""),"",$U8038&amp;" &amp; "&amp;IF(OR($AD8038="",$AD8038=0),"Util NA",$AD8038&amp;" Util"))</f>
        <v/>
      </c>
    </row>
    <row r="8039" ht="15.75" customHeight="1" s="42">
      <c r="A8039" s="41" t="n"/>
      <c r="G8039" s="38" t="n"/>
      <c r="H8039" s="38" t="n"/>
      <c r="I8039" s="38" t="n"/>
      <c r="J8039" s="38" t="n"/>
      <c r="K8039" s="38" t="n"/>
      <c r="L8039" s="38" t="n"/>
      <c r="N8039" s="36">
        <f>IF($B8039="","",IF($C8039="SUPERSTORE","Superstore","DH"))</f>
        <v/>
      </c>
      <c r="O8039" s="36">
        <f>IF($B8039="","",IFERROR(VLOOKUP($B8039,Mapping!$A:$C,2,0),"Not Mapped"))</f>
        <v/>
      </c>
      <c r="P8039" s="36">
        <f>IF($B8039="","",IFERROR(VLOOKUP($B8039,Mapping!$A:$C,3,0),"Not Mapped"))</f>
        <v/>
      </c>
      <c r="Q8039" s="36">
        <f>IF($B8039="","",IFERROR(VLOOKUP($O8039,Leaders!$A:$B,2,0),"Not Mapped"))</f>
        <v/>
      </c>
      <c r="R8039" s="36">
        <f>IF($B8039="","",IF(COUNTIF(Exclusions!$A:$A,$B8039)&gt;0,"Yes","No"))</f>
        <v/>
      </c>
      <c r="S8039" s="38">
        <f>IF($B8039="","",MIN(1,DAY($A8039)/IF($N8039="Superstore",Settings!$B$5,Settings!$B$4)))</f>
        <v/>
      </c>
      <c r="T8039" s="38">
        <f>IF(OR($B8039="",$G8039="",$S8039=0),"",$G8039/$S8039)</f>
        <v/>
      </c>
      <c r="U8039" s="36">
        <f>IF($T8039="","",IF($T8039&lt;Settings!$B$8,"Critical",IF($T8039&lt;Settings!$B$9,"Semi Critical","Non Critical")))</f>
        <v/>
      </c>
      <c r="V8039" s="28" t="n"/>
      <c r="Z8039">
        <f>IF($B8039="","",IFERROR(VLOOKUP($B8039,'Plan HC for CCA'!$A:$B,2,0),""))</f>
        <v/>
      </c>
      <c r="AA8039">
        <f>IF(OR($B8039="",$Z8039=""),"",IF(N($M8039)&lt;$Z8039,"Delta","No Delta"))</f>
        <v/>
      </c>
      <c r="AB8039">
        <f>IF(OR($B8039="",$Z8039=""),"",MAX(0,$Z8039-N($M8039)))</f>
        <v/>
      </c>
      <c r="AC8039" s="46">
        <f>IF($B8039="","",IFERROR(INDEX('CCA Util %'!$H:$H,MATCH($B8039,'CCA Util %'!$E:$E,0)),""))</f>
        <v/>
      </c>
      <c r="AD8039">
        <f>IF($B8039="","",IFERROR(INDEX('CCA Util %'!$G:$G,MATCH($B8039,'CCA Util %'!$E:$E,0)),""))</f>
        <v/>
      </c>
      <c r="AE8039">
        <f>IF(OR($B8039="",$U8039=""),"",$U8039&amp;" &amp; "&amp;IF(OR($AD8039="",$AD8039=0),"Util NA",$AD8039&amp;" Util"))</f>
        <v/>
      </c>
    </row>
    <row r="8040" ht="15.75" customHeight="1" s="42">
      <c r="A8040" s="41" t="n"/>
      <c r="G8040" s="38" t="n"/>
      <c r="H8040" s="38" t="n"/>
      <c r="I8040" s="38" t="n"/>
      <c r="J8040" s="38" t="n"/>
      <c r="K8040" s="38" t="n"/>
      <c r="L8040" s="38" t="n"/>
      <c r="N8040" s="36">
        <f>IF($B8040="","",IF($C8040="SUPERSTORE","Superstore","DH"))</f>
        <v/>
      </c>
      <c r="O8040" s="36">
        <f>IF($B8040="","",IFERROR(VLOOKUP($B8040,Mapping!$A:$C,2,0),"Not Mapped"))</f>
        <v/>
      </c>
      <c r="P8040" s="36">
        <f>IF($B8040="","",IFERROR(VLOOKUP($B8040,Mapping!$A:$C,3,0),"Not Mapped"))</f>
        <v/>
      </c>
      <c r="Q8040" s="36">
        <f>IF($B8040="","",IFERROR(VLOOKUP($O8040,Leaders!$A:$B,2,0),"Not Mapped"))</f>
        <v/>
      </c>
      <c r="R8040" s="36">
        <f>IF($B8040="","",IF(COUNTIF(Exclusions!$A:$A,$B8040)&gt;0,"Yes","No"))</f>
        <v/>
      </c>
      <c r="S8040" s="38">
        <f>IF($B8040="","",MIN(1,DAY($A8040)/IF($N8040="Superstore",Settings!$B$5,Settings!$B$4)))</f>
        <v/>
      </c>
      <c r="T8040" s="38">
        <f>IF(OR($B8040="",$G8040="",$S8040=0),"",$G8040/$S8040)</f>
        <v/>
      </c>
      <c r="U8040" s="36">
        <f>IF($T8040="","",IF($T8040&lt;Settings!$B$8,"Critical",IF($T8040&lt;Settings!$B$9,"Semi Critical","Non Critical")))</f>
        <v/>
      </c>
      <c r="V8040" s="28" t="n"/>
      <c r="Z8040">
        <f>IF($B8040="","",IFERROR(VLOOKUP($B8040,'Plan HC for CCA'!$A:$B,2,0),""))</f>
        <v/>
      </c>
      <c r="AA8040">
        <f>IF(OR($B8040="",$Z8040=""),"",IF(N($M8040)&lt;$Z8040,"Delta","No Delta"))</f>
        <v/>
      </c>
      <c r="AB8040">
        <f>IF(OR($B8040="",$Z8040=""),"",MAX(0,$Z8040-N($M8040)))</f>
        <v/>
      </c>
      <c r="AC8040" s="46">
        <f>IF($B8040="","",IFERROR(INDEX('CCA Util %'!$H:$H,MATCH($B8040,'CCA Util %'!$E:$E,0)),""))</f>
        <v/>
      </c>
      <c r="AD8040">
        <f>IF($B8040="","",IFERROR(INDEX('CCA Util %'!$G:$G,MATCH($B8040,'CCA Util %'!$E:$E,0)),""))</f>
        <v/>
      </c>
      <c r="AE8040">
        <f>IF(OR($B8040="",$U8040=""),"",$U8040&amp;" &amp; "&amp;IF(OR($AD8040="",$AD8040=0),"Util NA",$AD8040&amp;" Util"))</f>
        <v/>
      </c>
    </row>
    <row r="8041" ht="15.75" customHeight="1" s="42">
      <c r="A8041" s="41" t="n"/>
      <c r="G8041" s="38" t="n"/>
      <c r="H8041" s="38" t="n"/>
      <c r="I8041" s="38" t="n"/>
      <c r="J8041" s="38" t="n"/>
      <c r="K8041" s="38" t="n"/>
      <c r="L8041" s="38" t="n"/>
      <c r="N8041" s="36">
        <f>IF($B8041="","",IF($C8041="SUPERSTORE","Superstore","DH"))</f>
        <v/>
      </c>
      <c r="O8041" s="36">
        <f>IF($B8041="","",IFERROR(VLOOKUP($B8041,Mapping!$A:$C,2,0),"Not Mapped"))</f>
        <v/>
      </c>
      <c r="P8041" s="36">
        <f>IF($B8041="","",IFERROR(VLOOKUP($B8041,Mapping!$A:$C,3,0),"Not Mapped"))</f>
        <v/>
      </c>
      <c r="Q8041" s="36">
        <f>IF($B8041="","",IFERROR(VLOOKUP($O8041,Leaders!$A:$B,2,0),"Not Mapped"))</f>
        <v/>
      </c>
      <c r="R8041" s="36">
        <f>IF($B8041="","",IF(COUNTIF(Exclusions!$A:$A,$B8041)&gt;0,"Yes","No"))</f>
        <v/>
      </c>
      <c r="S8041" s="38">
        <f>IF($B8041="","",MIN(1,DAY($A8041)/IF($N8041="Superstore",Settings!$B$5,Settings!$B$4)))</f>
        <v/>
      </c>
      <c r="T8041" s="38">
        <f>IF(OR($B8041="",$G8041="",$S8041=0),"",$G8041/$S8041)</f>
        <v/>
      </c>
      <c r="U8041" s="36">
        <f>IF($T8041="","",IF($T8041&lt;Settings!$B$8,"Critical",IF($T8041&lt;Settings!$B$9,"Semi Critical","Non Critical")))</f>
        <v/>
      </c>
      <c r="V8041" s="28" t="n"/>
      <c r="Z8041">
        <f>IF($B8041="","",IFERROR(VLOOKUP($B8041,'Plan HC for CCA'!$A:$B,2,0),""))</f>
        <v/>
      </c>
      <c r="AA8041">
        <f>IF(OR($B8041="",$Z8041=""),"",IF(N($M8041)&lt;$Z8041,"Delta","No Delta"))</f>
        <v/>
      </c>
      <c r="AB8041">
        <f>IF(OR($B8041="",$Z8041=""),"",MAX(0,$Z8041-N($M8041)))</f>
        <v/>
      </c>
      <c r="AC8041" s="46">
        <f>IF($B8041="","",IFERROR(INDEX('CCA Util %'!$H:$H,MATCH($B8041,'CCA Util %'!$E:$E,0)),""))</f>
        <v/>
      </c>
      <c r="AD8041">
        <f>IF($B8041="","",IFERROR(INDEX('CCA Util %'!$G:$G,MATCH($B8041,'CCA Util %'!$E:$E,0)),""))</f>
        <v/>
      </c>
      <c r="AE8041">
        <f>IF(OR($B8041="",$U8041=""),"",$U8041&amp;" &amp; "&amp;IF(OR($AD8041="",$AD8041=0),"Util NA",$AD8041&amp;" Util"))</f>
        <v/>
      </c>
    </row>
    <row r="8042" ht="15.75" customHeight="1" s="42">
      <c r="A8042" s="41" t="n"/>
      <c r="G8042" s="38" t="n"/>
      <c r="H8042" s="38" t="n"/>
      <c r="I8042" s="38" t="n"/>
      <c r="J8042" s="38" t="n"/>
      <c r="K8042" s="38" t="n"/>
      <c r="L8042" s="38" t="n"/>
      <c r="N8042" s="36">
        <f>IF($B8042="","",IF($C8042="SUPERSTORE","Superstore","DH"))</f>
        <v/>
      </c>
      <c r="O8042" s="36">
        <f>IF($B8042="","",IFERROR(VLOOKUP($B8042,Mapping!$A:$C,2,0),"Not Mapped"))</f>
        <v/>
      </c>
      <c r="P8042" s="36">
        <f>IF($B8042="","",IFERROR(VLOOKUP($B8042,Mapping!$A:$C,3,0),"Not Mapped"))</f>
        <v/>
      </c>
      <c r="Q8042" s="36">
        <f>IF($B8042="","",IFERROR(VLOOKUP($O8042,Leaders!$A:$B,2,0),"Not Mapped"))</f>
        <v/>
      </c>
      <c r="R8042" s="36">
        <f>IF($B8042="","",IF(COUNTIF(Exclusions!$A:$A,$B8042)&gt;0,"Yes","No"))</f>
        <v/>
      </c>
      <c r="S8042" s="38">
        <f>IF($B8042="","",MIN(1,DAY($A8042)/IF($N8042="Superstore",Settings!$B$5,Settings!$B$4)))</f>
        <v/>
      </c>
      <c r="T8042" s="38">
        <f>IF(OR($B8042="",$G8042="",$S8042=0),"",$G8042/$S8042)</f>
        <v/>
      </c>
      <c r="U8042" s="36">
        <f>IF($T8042="","",IF($T8042&lt;Settings!$B$8,"Critical",IF($T8042&lt;Settings!$B$9,"Semi Critical","Non Critical")))</f>
        <v/>
      </c>
      <c r="V8042" s="28" t="n"/>
      <c r="Z8042">
        <f>IF($B8042="","",IFERROR(VLOOKUP($B8042,'Plan HC for CCA'!$A:$B,2,0),""))</f>
        <v/>
      </c>
      <c r="AA8042">
        <f>IF(OR($B8042="",$Z8042=""),"",IF(N($M8042)&lt;$Z8042,"Delta","No Delta"))</f>
        <v/>
      </c>
      <c r="AB8042">
        <f>IF(OR($B8042="",$Z8042=""),"",MAX(0,$Z8042-N($M8042)))</f>
        <v/>
      </c>
      <c r="AC8042" s="46">
        <f>IF($B8042="","",IFERROR(INDEX('CCA Util %'!$H:$H,MATCH($B8042,'CCA Util %'!$E:$E,0)),""))</f>
        <v/>
      </c>
      <c r="AD8042">
        <f>IF($B8042="","",IFERROR(INDEX('CCA Util %'!$G:$G,MATCH($B8042,'CCA Util %'!$E:$E,0)),""))</f>
        <v/>
      </c>
      <c r="AE8042">
        <f>IF(OR($B8042="",$U8042=""),"",$U8042&amp;" &amp; "&amp;IF(OR($AD8042="",$AD8042=0),"Util NA",$AD8042&amp;" Util"))</f>
        <v/>
      </c>
    </row>
    <row r="8043" ht="15.75" customHeight="1" s="42">
      <c r="A8043" s="41" t="n"/>
      <c r="G8043" s="38" t="n"/>
      <c r="H8043" s="38" t="n"/>
      <c r="I8043" s="38" t="n"/>
      <c r="J8043" s="38" t="n"/>
      <c r="K8043" s="38" t="n"/>
      <c r="L8043" s="38" t="n"/>
      <c r="N8043" s="36">
        <f>IF($B8043="","",IF($C8043="SUPERSTORE","Superstore","DH"))</f>
        <v/>
      </c>
      <c r="O8043" s="36">
        <f>IF($B8043="","",IFERROR(VLOOKUP($B8043,Mapping!$A:$C,2,0),"Not Mapped"))</f>
        <v/>
      </c>
      <c r="P8043" s="36">
        <f>IF($B8043="","",IFERROR(VLOOKUP($B8043,Mapping!$A:$C,3,0),"Not Mapped"))</f>
        <v/>
      </c>
      <c r="Q8043" s="36">
        <f>IF($B8043="","",IFERROR(VLOOKUP($O8043,Leaders!$A:$B,2,0),"Not Mapped"))</f>
        <v/>
      </c>
      <c r="R8043" s="36">
        <f>IF($B8043="","",IF(COUNTIF(Exclusions!$A:$A,$B8043)&gt;0,"Yes","No"))</f>
        <v/>
      </c>
      <c r="S8043" s="38">
        <f>IF($B8043="","",MIN(1,DAY($A8043)/IF($N8043="Superstore",Settings!$B$5,Settings!$B$4)))</f>
        <v/>
      </c>
      <c r="T8043" s="38">
        <f>IF(OR($B8043="",$G8043="",$S8043=0),"",$G8043/$S8043)</f>
        <v/>
      </c>
      <c r="U8043" s="36">
        <f>IF($T8043="","",IF($T8043&lt;Settings!$B$8,"Critical",IF($T8043&lt;Settings!$B$9,"Semi Critical","Non Critical")))</f>
        <v/>
      </c>
      <c r="V8043" s="28" t="n"/>
      <c r="Z8043">
        <f>IF($B8043="","",IFERROR(VLOOKUP($B8043,'Plan HC for CCA'!$A:$B,2,0),""))</f>
        <v/>
      </c>
      <c r="AA8043">
        <f>IF(OR($B8043="",$Z8043=""),"",IF(N($M8043)&lt;$Z8043,"Delta","No Delta"))</f>
        <v/>
      </c>
      <c r="AB8043">
        <f>IF(OR($B8043="",$Z8043=""),"",MAX(0,$Z8043-N($M8043)))</f>
        <v/>
      </c>
      <c r="AC8043" s="46">
        <f>IF($B8043="","",IFERROR(INDEX('CCA Util %'!$H:$H,MATCH($B8043,'CCA Util %'!$E:$E,0)),""))</f>
        <v/>
      </c>
      <c r="AD8043">
        <f>IF($B8043="","",IFERROR(INDEX('CCA Util %'!$G:$G,MATCH($B8043,'CCA Util %'!$E:$E,0)),""))</f>
        <v/>
      </c>
      <c r="AE8043">
        <f>IF(OR($B8043="",$U8043=""),"",$U8043&amp;" &amp; "&amp;IF(OR($AD8043="",$AD8043=0),"Util NA",$AD8043&amp;" Util"))</f>
        <v/>
      </c>
    </row>
    <row r="8044" ht="15.75" customHeight="1" s="42">
      <c r="A8044" s="41" t="n"/>
      <c r="G8044" s="38" t="n"/>
      <c r="H8044" s="38" t="n"/>
      <c r="I8044" s="38" t="n"/>
      <c r="J8044" s="38" t="n"/>
      <c r="K8044" s="38" t="n"/>
      <c r="L8044" s="38" t="n"/>
      <c r="N8044" s="36">
        <f>IF($B8044="","",IF($C8044="SUPERSTORE","Superstore","DH"))</f>
        <v/>
      </c>
      <c r="O8044" s="36">
        <f>IF($B8044="","",IFERROR(VLOOKUP($B8044,Mapping!$A:$C,2,0),"Not Mapped"))</f>
        <v/>
      </c>
      <c r="P8044" s="36">
        <f>IF($B8044="","",IFERROR(VLOOKUP($B8044,Mapping!$A:$C,3,0),"Not Mapped"))</f>
        <v/>
      </c>
      <c r="Q8044" s="36">
        <f>IF($B8044="","",IFERROR(VLOOKUP($O8044,Leaders!$A:$B,2,0),"Not Mapped"))</f>
        <v/>
      </c>
      <c r="R8044" s="36">
        <f>IF($B8044="","",IF(COUNTIF(Exclusions!$A:$A,$B8044)&gt;0,"Yes","No"))</f>
        <v/>
      </c>
      <c r="S8044" s="38">
        <f>IF($B8044="","",MIN(1,DAY($A8044)/IF($N8044="Superstore",Settings!$B$5,Settings!$B$4)))</f>
        <v/>
      </c>
      <c r="T8044" s="38">
        <f>IF(OR($B8044="",$G8044="",$S8044=0),"",$G8044/$S8044)</f>
        <v/>
      </c>
      <c r="U8044" s="36">
        <f>IF($T8044="","",IF($T8044&lt;Settings!$B$8,"Critical",IF($T8044&lt;Settings!$B$9,"Semi Critical","Non Critical")))</f>
        <v/>
      </c>
      <c r="V8044" s="28" t="n"/>
      <c r="Z8044">
        <f>IF($B8044="","",IFERROR(VLOOKUP($B8044,'Plan HC for CCA'!$A:$B,2,0),""))</f>
        <v/>
      </c>
      <c r="AA8044">
        <f>IF(OR($B8044="",$Z8044=""),"",IF(N($M8044)&lt;$Z8044,"Delta","No Delta"))</f>
        <v/>
      </c>
      <c r="AB8044">
        <f>IF(OR($B8044="",$Z8044=""),"",MAX(0,$Z8044-N($M8044)))</f>
        <v/>
      </c>
      <c r="AC8044" s="46">
        <f>IF($B8044="","",IFERROR(INDEX('CCA Util %'!$H:$H,MATCH($B8044,'CCA Util %'!$E:$E,0)),""))</f>
        <v/>
      </c>
      <c r="AD8044">
        <f>IF($B8044="","",IFERROR(INDEX('CCA Util %'!$G:$G,MATCH($B8044,'CCA Util %'!$E:$E,0)),""))</f>
        <v/>
      </c>
      <c r="AE8044">
        <f>IF(OR($B8044="",$U8044=""),"",$U8044&amp;" &amp; "&amp;IF(OR($AD8044="",$AD8044=0),"Util NA",$AD8044&amp;" Util"))</f>
        <v/>
      </c>
    </row>
    <row r="8045" ht="15.75" customHeight="1" s="42">
      <c r="A8045" s="41" t="n"/>
      <c r="G8045" s="38" t="n"/>
      <c r="H8045" s="38" t="n"/>
      <c r="I8045" s="38" t="n"/>
      <c r="J8045" s="38" t="n"/>
      <c r="K8045" s="38" t="n"/>
      <c r="L8045" s="38" t="n"/>
      <c r="N8045" s="36">
        <f>IF($B8045="","",IF($C8045="SUPERSTORE","Superstore","DH"))</f>
        <v/>
      </c>
      <c r="O8045" s="36">
        <f>IF($B8045="","",IFERROR(VLOOKUP($B8045,Mapping!$A:$C,2,0),"Not Mapped"))</f>
        <v/>
      </c>
      <c r="P8045" s="36">
        <f>IF($B8045="","",IFERROR(VLOOKUP($B8045,Mapping!$A:$C,3,0),"Not Mapped"))</f>
        <v/>
      </c>
      <c r="Q8045" s="36">
        <f>IF($B8045="","",IFERROR(VLOOKUP($O8045,Leaders!$A:$B,2,0),"Not Mapped"))</f>
        <v/>
      </c>
      <c r="R8045" s="36">
        <f>IF($B8045="","",IF(COUNTIF(Exclusions!$A:$A,$B8045)&gt;0,"Yes","No"))</f>
        <v/>
      </c>
      <c r="S8045" s="38">
        <f>IF($B8045="","",MIN(1,DAY($A8045)/IF($N8045="Superstore",Settings!$B$5,Settings!$B$4)))</f>
        <v/>
      </c>
      <c r="T8045" s="38">
        <f>IF(OR($B8045="",$G8045="",$S8045=0),"",$G8045/$S8045)</f>
        <v/>
      </c>
      <c r="U8045" s="36">
        <f>IF($T8045="","",IF($T8045&lt;Settings!$B$8,"Critical",IF($T8045&lt;Settings!$B$9,"Semi Critical","Non Critical")))</f>
        <v/>
      </c>
      <c r="V8045" s="28" t="n"/>
      <c r="Z8045">
        <f>IF($B8045="","",IFERROR(VLOOKUP($B8045,'Plan HC for CCA'!$A:$B,2,0),""))</f>
        <v/>
      </c>
      <c r="AA8045">
        <f>IF(OR($B8045="",$Z8045=""),"",IF(N($M8045)&lt;$Z8045,"Delta","No Delta"))</f>
        <v/>
      </c>
      <c r="AB8045">
        <f>IF(OR($B8045="",$Z8045=""),"",MAX(0,$Z8045-N($M8045)))</f>
        <v/>
      </c>
      <c r="AC8045" s="46">
        <f>IF($B8045="","",IFERROR(INDEX('CCA Util %'!$H:$H,MATCH($B8045,'CCA Util %'!$E:$E,0)),""))</f>
        <v/>
      </c>
      <c r="AD8045">
        <f>IF($B8045="","",IFERROR(INDEX('CCA Util %'!$G:$G,MATCH($B8045,'CCA Util %'!$E:$E,0)),""))</f>
        <v/>
      </c>
      <c r="AE8045">
        <f>IF(OR($B8045="",$U8045=""),"",$U8045&amp;" &amp; "&amp;IF(OR($AD8045="",$AD8045=0),"Util NA",$AD8045&amp;" Util"))</f>
        <v/>
      </c>
    </row>
    <row r="8046" ht="15.75" customHeight="1" s="42">
      <c r="A8046" s="41" t="n"/>
      <c r="G8046" s="38" t="n"/>
      <c r="H8046" s="38" t="n"/>
      <c r="I8046" s="38" t="n"/>
      <c r="J8046" s="38" t="n"/>
      <c r="K8046" s="38" t="n"/>
      <c r="L8046" s="38" t="n"/>
      <c r="N8046" s="36">
        <f>IF($B8046="","",IF($C8046="SUPERSTORE","Superstore","DH"))</f>
        <v/>
      </c>
      <c r="O8046" s="36">
        <f>IF($B8046="","",IFERROR(VLOOKUP($B8046,Mapping!$A:$C,2,0),"Not Mapped"))</f>
        <v/>
      </c>
      <c r="P8046" s="36">
        <f>IF($B8046="","",IFERROR(VLOOKUP($B8046,Mapping!$A:$C,3,0),"Not Mapped"))</f>
        <v/>
      </c>
      <c r="Q8046" s="36">
        <f>IF($B8046="","",IFERROR(VLOOKUP($O8046,Leaders!$A:$B,2,0),"Not Mapped"))</f>
        <v/>
      </c>
      <c r="R8046" s="36">
        <f>IF($B8046="","",IF(COUNTIF(Exclusions!$A:$A,$B8046)&gt;0,"Yes","No"))</f>
        <v/>
      </c>
      <c r="S8046" s="38">
        <f>IF($B8046="","",MIN(1,DAY($A8046)/IF($N8046="Superstore",Settings!$B$5,Settings!$B$4)))</f>
        <v/>
      </c>
      <c r="T8046" s="38">
        <f>IF(OR($B8046="",$G8046="",$S8046=0),"",$G8046/$S8046)</f>
        <v/>
      </c>
      <c r="U8046" s="36">
        <f>IF($T8046="","",IF($T8046&lt;Settings!$B$8,"Critical",IF($T8046&lt;Settings!$B$9,"Semi Critical","Non Critical")))</f>
        <v/>
      </c>
      <c r="V8046" s="28" t="n"/>
      <c r="Z8046">
        <f>IF($B8046="","",IFERROR(VLOOKUP($B8046,'Plan HC for CCA'!$A:$B,2,0),""))</f>
        <v/>
      </c>
      <c r="AA8046">
        <f>IF(OR($B8046="",$Z8046=""),"",IF(N($M8046)&lt;$Z8046,"Delta","No Delta"))</f>
        <v/>
      </c>
      <c r="AB8046">
        <f>IF(OR($B8046="",$Z8046=""),"",MAX(0,$Z8046-N($M8046)))</f>
        <v/>
      </c>
      <c r="AC8046" s="46">
        <f>IF($B8046="","",IFERROR(INDEX('CCA Util %'!$H:$H,MATCH($B8046,'CCA Util %'!$E:$E,0)),""))</f>
        <v/>
      </c>
      <c r="AD8046">
        <f>IF($B8046="","",IFERROR(INDEX('CCA Util %'!$G:$G,MATCH($B8046,'CCA Util %'!$E:$E,0)),""))</f>
        <v/>
      </c>
      <c r="AE8046">
        <f>IF(OR($B8046="",$U8046=""),"",$U8046&amp;" &amp; "&amp;IF(OR($AD8046="",$AD8046=0),"Util NA",$AD8046&amp;" Util"))</f>
        <v/>
      </c>
    </row>
    <row r="8047" ht="15.75" customHeight="1" s="42">
      <c r="A8047" s="41" t="n"/>
      <c r="G8047" s="38" t="n"/>
      <c r="H8047" s="38" t="n"/>
      <c r="I8047" s="38" t="n"/>
      <c r="J8047" s="38" t="n"/>
      <c r="K8047" s="38" t="n"/>
      <c r="L8047" s="38" t="n"/>
      <c r="N8047" s="36">
        <f>IF($B8047="","",IF($C8047="SUPERSTORE","Superstore","DH"))</f>
        <v/>
      </c>
      <c r="O8047" s="36">
        <f>IF($B8047="","",IFERROR(VLOOKUP($B8047,Mapping!$A:$C,2,0),"Not Mapped"))</f>
        <v/>
      </c>
      <c r="P8047" s="36">
        <f>IF($B8047="","",IFERROR(VLOOKUP($B8047,Mapping!$A:$C,3,0),"Not Mapped"))</f>
        <v/>
      </c>
      <c r="Q8047" s="36">
        <f>IF($B8047="","",IFERROR(VLOOKUP($O8047,Leaders!$A:$B,2,0),"Not Mapped"))</f>
        <v/>
      </c>
      <c r="R8047" s="36">
        <f>IF($B8047="","",IF(COUNTIF(Exclusions!$A:$A,$B8047)&gt;0,"Yes","No"))</f>
        <v/>
      </c>
      <c r="S8047" s="38">
        <f>IF($B8047="","",MIN(1,DAY($A8047)/IF($N8047="Superstore",Settings!$B$5,Settings!$B$4)))</f>
        <v/>
      </c>
      <c r="T8047" s="38">
        <f>IF(OR($B8047="",$G8047="",$S8047=0),"",$G8047/$S8047)</f>
        <v/>
      </c>
      <c r="U8047" s="36">
        <f>IF($T8047="","",IF($T8047&lt;Settings!$B$8,"Critical",IF($T8047&lt;Settings!$B$9,"Semi Critical","Non Critical")))</f>
        <v/>
      </c>
      <c r="V8047" s="28" t="n"/>
      <c r="Z8047">
        <f>IF($B8047="","",IFERROR(VLOOKUP($B8047,'Plan HC for CCA'!$A:$B,2,0),""))</f>
        <v/>
      </c>
      <c r="AA8047">
        <f>IF(OR($B8047="",$Z8047=""),"",IF(N($M8047)&lt;$Z8047,"Delta","No Delta"))</f>
        <v/>
      </c>
      <c r="AB8047">
        <f>IF(OR($B8047="",$Z8047=""),"",MAX(0,$Z8047-N($M8047)))</f>
        <v/>
      </c>
      <c r="AC8047" s="46">
        <f>IF($B8047="","",IFERROR(INDEX('CCA Util %'!$H:$H,MATCH($B8047,'CCA Util %'!$E:$E,0)),""))</f>
        <v/>
      </c>
      <c r="AD8047">
        <f>IF($B8047="","",IFERROR(INDEX('CCA Util %'!$G:$G,MATCH($B8047,'CCA Util %'!$E:$E,0)),""))</f>
        <v/>
      </c>
      <c r="AE8047">
        <f>IF(OR($B8047="",$U8047=""),"",$U8047&amp;" &amp; "&amp;IF(OR($AD8047="",$AD8047=0),"Util NA",$AD8047&amp;" Util"))</f>
        <v/>
      </c>
    </row>
    <row r="8048" ht="15.75" customHeight="1" s="42">
      <c r="A8048" s="41" t="n"/>
      <c r="G8048" s="38" t="n"/>
      <c r="H8048" s="38" t="n"/>
      <c r="I8048" s="38" t="n"/>
      <c r="J8048" s="38" t="n"/>
      <c r="K8048" s="38" t="n"/>
      <c r="L8048" s="38" t="n"/>
      <c r="N8048" s="36">
        <f>IF($B8048="","",IF($C8048="SUPERSTORE","Superstore","DH"))</f>
        <v/>
      </c>
      <c r="O8048" s="36">
        <f>IF($B8048="","",IFERROR(VLOOKUP($B8048,Mapping!$A:$C,2,0),"Not Mapped"))</f>
        <v/>
      </c>
      <c r="P8048" s="36">
        <f>IF($B8048="","",IFERROR(VLOOKUP($B8048,Mapping!$A:$C,3,0),"Not Mapped"))</f>
        <v/>
      </c>
      <c r="Q8048" s="36">
        <f>IF($B8048="","",IFERROR(VLOOKUP($O8048,Leaders!$A:$B,2,0),"Not Mapped"))</f>
        <v/>
      </c>
      <c r="R8048" s="36">
        <f>IF($B8048="","",IF(COUNTIF(Exclusions!$A:$A,$B8048)&gt;0,"Yes","No"))</f>
        <v/>
      </c>
      <c r="S8048" s="38">
        <f>IF($B8048="","",MIN(1,DAY($A8048)/IF($N8048="Superstore",Settings!$B$5,Settings!$B$4)))</f>
        <v/>
      </c>
      <c r="T8048" s="38">
        <f>IF(OR($B8048="",$G8048="",$S8048=0),"",$G8048/$S8048)</f>
        <v/>
      </c>
      <c r="U8048" s="36">
        <f>IF($T8048="","",IF($T8048&lt;Settings!$B$8,"Critical",IF($T8048&lt;Settings!$B$9,"Semi Critical","Non Critical")))</f>
        <v/>
      </c>
      <c r="V8048" s="28" t="n"/>
      <c r="Z8048">
        <f>IF($B8048="","",IFERROR(VLOOKUP($B8048,'Plan HC for CCA'!$A:$B,2,0),""))</f>
        <v/>
      </c>
      <c r="AA8048">
        <f>IF(OR($B8048="",$Z8048=""),"",IF(N($M8048)&lt;$Z8048,"Delta","No Delta"))</f>
        <v/>
      </c>
      <c r="AB8048">
        <f>IF(OR($B8048="",$Z8048=""),"",MAX(0,$Z8048-N($M8048)))</f>
        <v/>
      </c>
      <c r="AC8048" s="46">
        <f>IF($B8048="","",IFERROR(INDEX('CCA Util %'!$H:$H,MATCH($B8048,'CCA Util %'!$E:$E,0)),""))</f>
        <v/>
      </c>
      <c r="AD8048">
        <f>IF($B8048="","",IFERROR(INDEX('CCA Util %'!$G:$G,MATCH($B8048,'CCA Util %'!$E:$E,0)),""))</f>
        <v/>
      </c>
      <c r="AE8048">
        <f>IF(OR($B8048="",$U8048=""),"",$U8048&amp;" &amp; "&amp;IF(OR($AD8048="",$AD8048=0),"Util NA",$AD8048&amp;" Util"))</f>
        <v/>
      </c>
    </row>
    <row r="8049" ht="15.75" customHeight="1" s="42">
      <c r="A8049" s="41" t="n"/>
      <c r="G8049" s="38" t="n"/>
      <c r="H8049" s="38" t="n"/>
      <c r="I8049" s="38" t="n"/>
      <c r="J8049" s="38" t="n"/>
      <c r="K8049" s="38" t="n"/>
      <c r="L8049" s="38" t="n"/>
      <c r="N8049" s="36">
        <f>IF($B8049="","",IF($C8049="SUPERSTORE","Superstore","DH"))</f>
        <v/>
      </c>
      <c r="O8049" s="36">
        <f>IF($B8049="","",IFERROR(VLOOKUP($B8049,Mapping!$A:$C,2,0),"Not Mapped"))</f>
        <v/>
      </c>
      <c r="P8049" s="36">
        <f>IF($B8049="","",IFERROR(VLOOKUP($B8049,Mapping!$A:$C,3,0),"Not Mapped"))</f>
        <v/>
      </c>
      <c r="Q8049" s="36">
        <f>IF($B8049="","",IFERROR(VLOOKUP($O8049,Leaders!$A:$B,2,0),"Not Mapped"))</f>
        <v/>
      </c>
      <c r="R8049" s="36">
        <f>IF($B8049="","",IF(COUNTIF(Exclusions!$A:$A,$B8049)&gt;0,"Yes","No"))</f>
        <v/>
      </c>
      <c r="S8049" s="38">
        <f>IF($B8049="","",MIN(1,DAY($A8049)/IF($N8049="Superstore",Settings!$B$5,Settings!$B$4)))</f>
        <v/>
      </c>
      <c r="T8049" s="38">
        <f>IF(OR($B8049="",$G8049="",$S8049=0),"",$G8049/$S8049)</f>
        <v/>
      </c>
      <c r="U8049" s="36">
        <f>IF($T8049="","",IF($T8049&lt;Settings!$B$8,"Critical",IF($T8049&lt;Settings!$B$9,"Semi Critical","Non Critical")))</f>
        <v/>
      </c>
      <c r="V8049" s="28" t="n"/>
      <c r="Z8049">
        <f>IF($B8049="","",IFERROR(VLOOKUP($B8049,'Plan HC for CCA'!$A:$B,2,0),""))</f>
        <v/>
      </c>
      <c r="AA8049">
        <f>IF(OR($B8049="",$Z8049=""),"",IF(N($M8049)&lt;$Z8049,"Delta","No Delta"))</f>
        <v/>
      </c>
      <c r="AB8049">
        <f>IF(OR($B8049="",$Z8049=""),"",MAX(0,$Z8049-N($M8049)))</f>
        <v/>
      </c>
      <c r="AC8049" s="46">
        <f>IF($B8049="","",IFERROR(INDEX('CCA Util %'!$H:$H,MATCH($B8049,'CCA Util %'!$E:$E,0)),""))</f>
        <v/>
      </c>
      <c r="AD8049">
        <f>IF($B8049="","",IFERROR(INDEX('CCA Util %'!$G:$G,MATCH($B8049,'CCA Util %'!$E:$E,0)),""))</f>
        <v/>
      </c>
      <c r="AE8049">
        <f>IF(OR($B8049="",$U8049=""),"",$U8049&amp;" &amp; "&amp;IF(OR($AD8049="",$AD8049=0),"Util NA",$AD8049&amp;" Util"))</f>
        <v/>
      </c>
    </row>
    <row r="8050" ht="15.75" customHeight="1" s="42">
      <c r="A8050" s="41" t="n"/>
      <c r="G8050" s="38" t="n"/>
      <c r="H8050" s="38" t="n"/>
      <c r="I8050" s="38" t="n"/>
      <c r="J8050" s="38" t="n"/>
      <c r="K8050" s="38" t="n"/>
      <c r="L8050" s="38" t="n"/>
      <c r="N8050" s="36">
        <f>IF($B8050="","",IF($C8050="SUPERSTORE","Superstore","DH"))</f>
        <v/>
      </c>
      <c r="O8050" s="36">
        <f>IF($B8050="","",IFERROR(VLOOKUP($B8050,Mapping!$A:$C,2,0),"Not Mapped"))</f>
        <v/>
      </c>
      <c r="P8050" s="36">
        <f>IF($B8050="","",IFERROR(VLOOKUP($B8050,Mapping!$A:$C,3,0),"Not Mapped"))</f>
        <v/>
      </c>
      <c r="Q8050" s="36">
        <f>IF($B8050="","",IFERROR(VLOOKUP($O8050,Leaders!$A:$B,2,0),"Not Mapped"))</f>
        <v/>
      </c>
      <c r="R8050" s="36">
        <f>IF($B8050="","",IF(COUNTIF(Exclusions!$A:$A,$B8050)&gt;0,"Yes","No"))</f>
        <v/>
      </c>
      <c r="S8050" s="38">
        <f>IF($B8050="","",MIN(1,DAY($A8050)/IF($N8050="Superstore",Settings!$B$5,Settings!$B$4)))</f>
        <v/>
      </c>
      <c r="T8050" s="38">
        <f>IF(OR($B8050="",$G8050="",$S8050=0),"",$G8050/$S8050)</f>
        <v/>
      </c>
      <c r="U8050" s="36">
        <f>IF($T8050="","",IF($T8050&lt;Settings!$B$8,"Critical",IF($T8050&lt;Settings!$B$9,"Semi Critical","Non Critical")))</f>
        <v/>
      </c>
      <c r="V8050" s="28" t="n"/>
      <c r="Z8050">
        <f>IF($B8050="","",IFERROR(VLOOKUP($B8050,'Plan HC for CCA'!$A:$B,2,0),""))</f>
        <v/>
      </c>
      <c r="AA8050">
        <f>IF(OR($B8050="",$Z8050=""),"",IF(N($M8050)&lt;$Z8050,"Delta","No Delta"))</f>
        <v/>
      </c>
      <c r="AB8050">
        <f>IF(OR($B8050="",$Z8050=""),"",MAX(0,$Z8050-N($M8050)))</f>
        <v/>
      </c>
      <c r="AC8050" s="46">
        <f>IF($B8050="","",IFERROR(INDEX('CCA Util %'!$H:$H,MATCH($B8050,'CCA Util %'!$E:$E,0)),""))</f>
        <v/>
      </c>
      <c r="AD8050">
        <f>IF($B8050="","",IFERROR(INDEX('CCA Util %'!$G:$G,MATCH($B8050,'CCA Util %'!$E:$E,0)),""))</f>
        <v/>
      </c>
      <c r="AE8050">
        <f>IF(OR($B8050="",$U8050=""),"",$U8050&amp;" &amp; "&amp;IF(OR($AD8050="",$AD8050=0),"Util NA",$AD8050&amp;" Util"))</f>
        <v/>
      </c>
    </row>
    <row r="8051" ht="15.75" customHeight="1" s="42">
      <c r="A8051" s="41" t="n"/>
      <c r="G8051" s="38" t="n"/>
      <c r="H8051" s="38" t="n"/>
      <c r="I8051" s="38" t="n"/>
      <c r="J8051" s="38" t="n"/>
      <c r="K8051" s="38" t="n"/>
      <c r="L8051" s="38" t="n"/>
      <c r="N8051" s="36">
        <f>IF($B8051="","",IF($C8051="SUPERSTORE","Superstore","DH"))</f>
        <v/>
      </c>
      <c r="O8051" s="36">
        <f>IF($B8051="","",IFERROR(VLOOKUP($B8051,Mapping!$A:$C,2,0),"Not Mapped"))</f>
        <v/>
      </c>
      <c r="P8051" s="36">
        <f>IF($B8051="","",IFERROR(VLOOKUP($B8051,Mapping!$A:$C,3,0),"Not Mapped"))</f>
        <v/>
      </c>
      <c r="Q8051" s="36">
        <f>IF($B8051="","",IFERROR(VLOOKUP($O8051,Leaders!$A:$B,2,0),"Not Mapped"))</f>
        <v/>
      </c>
      <c r="R8051" s="36">
        <f>IF($B8051="","",IF(COUNTIF(Exclusions!$A:$A,$B8051)&gt;0,"Yes","No"))</f>
        <v/>
      </c>
      <c r="S8051" s="38">
        <f>IF($B8051="","",MIN(1,DAY($A8051)/IF($N8051="Superstore",Settings!$B$5,Settings!$B$4)))</f>
        <v/>
      </c>
      <c r="T8051" s="38">
        <f>IF(OR($B8051="",$G8051="",$S8051=0),"",$G8051/$S8051)</f>
        <v/>
      </c>
      <c r="U8051" s="36">
        <f>IF($T8051="","",IF($T8051&lt;Settings!$B$8,"Critical",IF($T8051&lt;Settings!$B$9,"Semi Critical","Non Critical")))</f>
        <v/>
      </c>
      <c r="V8051" s="28" t="n"/>
      <c r="Z8051">
        <f>IF($B8051="","",IFERROR(VLOOKUP($B8051,'Plan HC for CCA'!$A:$B,2,0),""))</f>
        <v/>
      </c>
      <c r="AA8051">
        <f>IF(OR($B8051="",$Z8051=""),"",IF(N($M8051)&lt;$Z8051,"Delta","No Delta"))</f>
        <v/>
      </c>
      <c r="AB8051">
        <f>IF(OR($B8051="",$Z8051=""),"",MAX(0,$Z8051-N($M8051)))</f>
        <v/>
      </c>
      <c r="AC8051" s="46">
        <f>IF($B8051="","",IFERROR(INDEX('CCA Util %'!$H:$H,MATCH($B8051,'CCA Util %'!$E:$E,0)),""))</f>
        <v/>
      </c>
      <c r="AD8051">
        <f>IF($B8051="","",IFERROR(INDEX('CCA Util %'!$G:$G,MATCH($B8051,'CCA Util %'!$E:$E,0)),""))</f>
        <v/>
      </c>
      <c r="AE8051">
        <f>IF(OR($B8051="",$U8051=""),"",$U8051&amp;" &amp; "&amp;IF(OR($AD8051="",$AD8051=0),"Util NA",$AD8051&amp;" Util"))</f>
        <v/>
      </c>
    </row>
    <row r="8052" ht="15.75" customHeight="1" s="42">
      <c r="A8052" s="41" t="n"/>
      <c r="G8052" s="38" t="n"/>
      <c r="H8052" s="38" t="n"/>
      <c r="I8052" s="38" t="n"/>
      <c r="J8052" s="38" t="n"/>
      <c r="K8052" s="38" t="n"/>
      <c r="L8052" s="38" t="n"/>
      <c r="N8052" s="36">
        <f>IF($B8052="","",IF($C8052="SUPERSTORE","Superstore","DH"))</f>
        <v/>
      </c>
      <c r="O8052" s="36">
        <f>IF($B8052="","",IFERROR(VLOOKUP($B8052,Mapping!$A:$C,2,0),"Not Mapped"))</f>
        <v/>
      </c>
      <c r="P8052" s="36">
        <f>IF($B8052="","",IFERROR(VLOOKUP($B8052,Mapping!$A:$C,3,0),"Not Mapped"))</f>
        <v/>
      </c>
      <c r="Q8052" s="36">
        <f>IF($B8052="","",IFERROR(VLOOKUP($O8052,Leaders!$A:$B,2,0),"Not Mapped"))</f>
        <v/>
      </c>
      <c r="R8052" s="36">
        <f>IF($B8052="","",IF(COUNTIF(Exclusions!$A:$A,$B8052)&gt;0,"Yes","No"))</f>
        <v/>
      </c>
      <c r="S8052" s="38">
        <f>IF($B8052="","",MIN(1,DAY($A8052)/IF($N8052="Superstore",Settings!$B$5,Settings!$B$4)))</f>
        <v/>
      </c>
      <c r="T8052" s="38">
        <f>IF(OR($B8052="",$G8052="",$S8052=0),"",$G8052/$S8052)</f>
        <v/>
      </c>
      <c r="U8052" s="36">
        <f>IF($T8052="","",IF($T8052&lt;Settings!$B$8,"Critical",IF($T8052&lt;Settings!$B$9,"Semi Critical","Non Critical")))</f>
        <v/>
      </c>
      <c r="V8052" s="28" t="n"/>
      <c r="Z8052">
        <f>IF($B8052="","",IFERROR(VLOOKUP($B8052,'Plan HC for CCA'!$A:$B,2,0),""))</f>
        <v/>
      </c>
      <c r="AA8052">
        <f>IF(OR($B8052="",$Z8052=""),"",IF(N($M8052)&lt;$Z8052,"Delta","No Delta"))</f>
        <v/>
      </c>
      <c r="AB8052">
        <f>IF(OR($B8052="",$Z8052=""),"",MAX(0,$Z8052-N($M8052)))</f>
        <v/>
      </c>
      <c r="AC8052" s="46">
        <f>IF($B8052="","",IFERROR(INDEX('CCA Util %'!$H:$H,MATCH($B8052,'CCA Util %'!$E:$E,0)),""))</f>
        <v/>
      </c>
      <c r="AD8052">
        <f>IF($B8052="","",IFERROR(INDEX('CCA Util %'!$G:$G,MATCH($B8052,'CCA Util %'!$E:$E,0)),""))</f>
        <v/>
      </c>
      <c r="AE8052">
        <f>IF(OR($B8052="",$U8052=""),"",$U8052&amp;" &amp; "&amp;IF(OR($AD8052="",$AD8052=0),"Util NA",$AD8052&amp;" Util"))</f>
        <v/>
      </c>
    </row>
    <row r="8053" ht="15.75" customHeight="1" s="42">
      <c r="A8053" s="41" t="n"/>
      <c r="G8053" s="38" t="n"/>
      <c r="H8053" s="38" t="n"/>
      <c r="I8053" s="38" t="n"/>
      <c r="J8053" s="38" t="n"/>
      <c r="K8053" s="38" t="n"/>
      <c r="L8053" s="38" t="n"/>
      <c r="N8053" s="36">
        <f>IF($B8053="","",IF($C8053="SUPERSTORE","Superstore","DH"))</f>
        <v/>
      </c>
      <c r="O8053" s="36">
        <f>IF($B8053="","",IFERROR(VLOOKUP($B8053,Mapping!$A:$C,2,0),"Not Mapped"))</f>
        <v/>
      </c>
      <c r="P8053" s="36">
        <f>IF($B8053="","",IFERROR(VLOOKUP($B8053,Mapping!$A:$C,3,0),"Not Mapped"))</f>
        <v/>
      </c>
      <c r="Q8053" s="36">
        <f>IF($B8053="","",IFERROR(VLOOKUP($O8053,Leaders!$A:$B,2,0),"Not Mapped"))</f>
        <v/>
      </c>
      <c r="R8053" s="36">
        <f>IF($B8053="","",IF(COUNTIF(Exclusions!$A:$A,$B8053)&gt;0,"Yes","No"))</f>
        <v/>
      </c>
      <c r="S8053" s="38">
        <f>IF($B8053="","",MIN(1,DAY($A8053)/IF($N8053="Superstore",Settings!$B$5,Settings!$B$4)))</f>
        <v/>
      </c>
      <c r="T8053" s="38">
        <f>IF(OR($B8053="",$G8053="",$S8053=0),"",$G8053/$S8053)</f>
        <v/>
      </c>
      <c r="U8053" s="36">
        <f>IF($T8053="","",IF($T8053&lt;Settings!$B$8,"Critical",IF($T8053&lt;Settings!$B$9,"Semi Critical","Non Critical")))</f>
        <v/>
      </c>
      <c r="V8053" s="28" t="n"/>
      <c r="Z8053">
        <f>IF($B8053="","",IFERROR(VLOOKUP($B8053,'Plan HC for CCA'!$A:$B,2,0),""))</f>
        <v/>
      </c>
      <c r="AA8053">
        <f>IF(OR($B8053="",$Z8053=""),"",IF(N($M8053)&lt;$Z8053,"Delta","No Delta"))</f>
        <v/>
      </c>
      <c r="AB8053">
        <f>IF(OR($B8053="",$Z8053=""),"",MAX(0,$Z8053-N($M8053)))</f>
        <v/>
      </c>
      <c r="AC8053" s="46">
        <f>IF($B8053="","",IFERROR(INDEX('CCA Util %'!$H:$H,MATCH($B8053,'CCA Util %'!$E:$E,0)),""))</f>
        <v/>
      </c>
      <c r="AD8053">
        <f>IF($B8053="","",IFERROR(INDEX('CCA Util %'!$G:$G,MATCH($B8053,'CCA Util %'!$E:$E,0)),""))</f>
        <v/>
      </c>
      <c r="AE8053">
        <f>IF(OR($B8053="",$U8053=""),"",$U8053&amp;" &amp; "&amp;IF(OR($AD8053="",$AD8053=0),"Util NA",$AD8053&amp;" Util"))</f>
        <v/>
      </c>
    </row>
    <row r="8054" ht="15.75" customHeight="1" s="42">
      <c r="A8054" s="41" t="n"/>
      <c r="G8054" s="38" t="n"/>
      <c r="H8054" s="38" t="n"/>
      <c r="I8054" s="38" t="n"/>
      <c r="J8054" s="38" t="n"/>
      <c r="K8054" s="38" t="n"/>
      <c r="L8054" s="38" t="n"/>
      <c r="N8054" s="36">
        <f>IF($B8054="","",IF($C8054="SUPERSTORE","Superstore","DH"))</f>
        <v/>
      </c>
      <c r="O8054" s="36">
        <f>IF($B8054="","",IFERROR(VLOOKUP($B8054,Mapping!$A:$C,2,0),"Not Mapped"))</f>
        <v/>
      </c>
      <c r="P8054" s="36">
        <f>IF($B8054="","",IFERROR(VLOOKUP($B8054,Mapping!$A:$C,3,0),"Not Mapped"))</f>
        <v/>
      </c>
      <c r="Q8054" s="36">
        <f>IF($B8054="","",IFERROR(VLOOKUP($O8054,Leaders!$A:$B,2,0),"Not Mapped"))</f>
        <v/>
      </c>
      <c r="R8054" s="36">
        <f>IF($B8054="","",IF(COUNTIF(Exclusions!$A:$A,$B8054)&gt;0,"Yes","No"))</f>
        <v/>
      </c>
      <c r="S8054" s="38">
        <f>IF($B8054="","",MIN(1,DAY($A8054)/IF($N8054="Superstore",Settings!$B$5,Settings!$B$4)))</f>
        <v/>
      </c>
      <c r="T8054" s="38">
        <f>IF(OR($B8054="",$G8054="",$S8054=0),"",$G8054/$S8054)</f>
        <v/>
      </c>
      <c r="U8054" s="36">
        <f>IF($T8054="","",IF($T8054&lt;Settings!$B$8,"Critical",IF($T8054&lt;Settings!$B$9,"Semi Critical","Non Critical")))</f>
        <v/>
      </c>
      <c r="V8054" s="28" t="n"/>
      <c r="Z8054">
        <f>IF($B8054="","",IFERROR(VLOOKUP($B8054,'Plan HC for CCA'!$A:$B,2,0),""))</f>
        <v/>
      </c>
      <c r="AA8054">
        <f>IF(OR($B8054="",$Z8054=""),"",IF(N($M8054)&lt;$Z8054,"Delta","No Delta"))</f>
        <v/>
      </c>
      <c r="AB8054">
        <f>IF(OR($B8054="",$Z8054=""),"",MAX(0,$Z8054-N($M8054)))</f>
        <v/>
      </c>
      <c r="AC8054" s="46">
        <f>IF($B8054="","",IFERROR(INDEX('CCA Util %'!$H:$H,MATCH($B8054,'CCA Util %'!$E:$E,0)),""))</f>
        <v/>
      </c>
      <c r="AD8054">
        <f>IF($B8054="","",IFERROR(INDEX('CCA Util %'!$G:$G,MATCH($B8054,'CCA Util %'!$E:$E,0)),""))</f>
        <v/>
      </c>
      <c r="AE8054">
        <f>IF(OR($B8054="",$U8054=""),"",$U8054&amp;" &amp; "&amp;IF(OR($AD8054="",$AD8054=0),"Util NA",$AD8054&amp;" Util"))</f>
        <v/>
      </c>
    </row>
    <row r="8055" ht="15.75" customHeight="1" s="42">
      <c r="A8055" s="41" t="n"/>
      <c r="G8055" s="38" t="n"/>
      <c r="H8055" s="38" t="n"/>
      <c r="I8055" s="38" t="n"/>
      <c r="J8055" s="38" t="n"/>
      <c r="K8055" s="38" t="n"/>
      <c r="L8055" s="38" t="n"/>
      <c r="N8055" s="36">
        <f>IF($B8055="","",IF($C8055="SUPERSTORE","Superstore","DH"))</f>
        <v/>
      </c>
      <c r="O8055" s="36">
        <f>IF($B8055="","",IFERROR(VLOOKUP($B8055,Mapping!$A:$C,2,0),"Not Mapped"))</f>
        <v/>
      </c>
      <c r="P8055" s="36">
        <f>IF($B8055="","",IFERROR(VLOOKUP($B8055,Mapping!$A:$C,3,0),"Not Mapped"))</f>
        <v/>
      </c>
      <c r="Q8055" s="36">
        <f>IF($B8055="","",IFERROR(VLOOKUP($O8055,Leaders!$A:$B,2,0),"Not Mapped"))</f>
        <v/>
      </c>
      <c r="R8055" s="36">
        <f>IF($B8055="","",IF(COUNTIF(Exclusions!$A:$A,$B8055)&gt;0,"Yes","No"))</f>
        <v/>
      </c>
      <c r="S8055" s="38">
        <f>IF($B8055="","",MIN(1,DAY($A8055)/IF($N8055="Superstore",Settings!$B$5,Settings!$B$4)))</f>
        <v/>
      </c>
      <c r="T8055" s="38">
        <f>IF(OR($B8055="",$G8055="",$S8055=0),"",$G8055/$S8055)</f>
        <v/>
      </c>
      <c r="U8055" s="36">
        <f>IF($T8055="","",IF($T8055&lt;Settings!$B$8,"Critical",IF($T8055&lt;Settings!$B$9,"Semi Critical","Non Critical")))</f>
        <v/>
      </c>
      <c r="V8055" s="28" t="n"/>
      <c r="Z8055">
        <f>IF($B8055="","",IFERROR(VLOOKUP($B8055,'Plan HC for CCA'!$A:$B,2,0),""))</f>
        <v/>
      </c>
      <c r="AA8055">
        <f>IF(OR($B8055="",$Z8055=""),"",IF(N($M8055)&lt;$Z8055,"Delta","No Delta"))</f>
        <v/>
      </c>
      <c r="AB8055">
        <f>IF(OR($B8055="",$Z8055=""),"",MAX(0,$Z8055-N($M8055)))</f>
        <v/>
      </c>
      <c r="AC8055" s="46">
        <f>IF($B8055="","",IFERROR(INDEX('CCA Util %'!$H:$H,MATCH($B8055,'CCA Util %'!$E:$E,0)),""))</f>
        <v/>
      </c>
      <c r="AD8055">
        <f>IF($B8055="","",IFERROR(INDEX('CCA Util %'!$G:$G,MATCH($B8055,'CCA Util %'!$E:$E,0)),""))</f>
        <v/>
      </c>
      <c r="AE8055">
        <f>IF(OR($B8055="",$U8055=""),"",$U8055&amp;" &amp; "&amp;IF(OR($AD8055="",$AD8055=0),"Util NA",$AD8055&amp;" Util"))</f>
        <v/>
      </c>
    </row>
    <row r="8056" ht="15.75" customHeight="1" s="42">
      <c r="A8056" s="41" t="n"/>
      <c r="G8056" s="38" t="n"/>
      <c r="H8056" s="38" t="n"/>
      <c r="I8056" s="38" t="n"/>
      <c r="J8056" s="38" t="n"/>
      <c r="K8056" s="38" t="n"/>
      <c r="L8056" s="38" t="n"/>
      <c r="N8056" s="36">
        <f>IF($B8056="","",IF($C8056="SUPERSTORE","Superstore","DH"))</f>
        <v/>
      </c>
      <c r="O8056" s="36">
        <f>IF($B8056="","",IFERROR(VLOOKUP($B8056,Mapping!$A:$C,2,0),"Not Mapped"))</f>
        <v/>
      </c>
      <c r="P8056" s="36">
        <f>IF($B8056="","",IFERROR(VLOOKUP($B8056,Mapping!$A:$C,3,0),"Not Mapped"))</f>
        <v/>
      </c>
      <c r="Q8056" s="36">
        <f>IF($B8056="","",IFERROR(VLOOKUP($O8056,Leaders!$A:$B,2,0),"Not Mapped"))</f>
        <v/>
      </c>
      <c r="R8056" s="36">
        <f>IF($B8056="","",IF(COUNTIF(Exclusions!$A:$A,$B8056)&gt;0,"Yes","No"))</f>
        <v/>
      </c>
      <c r="S8056" s="38">
        <f>IF($B8056="","",MIN(1,DAY($A8056)/IF($N8056="Superstore",Settings!$B$5,Settings!$B$4)))</f>
        <v/>
      </c>
      <c r="T8056" s="38">
        <f>IF(OR($B8056="",$G8056="",$S8056=0),"",$G8056/$S8056)</f>
        <v/>
      </c>
      <c r="U8056" s="36">
        <f>IF($T8056="","",IF($T8056&lt;Settings!$B$8,"Critical",IF($T8056&lt;Settings!$B$9,"Semi Critical","Non Critical")))</f>
        <v/>
      </c>
      <c r="V8056" s="28" t="n"/>
      <c r="Z8056">
        <f>IF($B8056="","",IFERROR(VLOOKUP($B8056,'Plan HC for CCA'!$A:$B,2,0),""))</f>
        <v/>
      </c>
      <c r="AA8056">
        <f>IF(OR($B8056="",$Z8056=""),"",IF(N($M8056)&lt;$Z8056,"Delta","No Delta"))</f>
        <v/>
      </c>
      <c r="AB8056">
        <f>IF(OR($B8056="",$Z8056=""),"",MAX(0,$Z8056-N($M8056)))</f>
        <v/>
      </c>
      <c r="AC8056" s="46">
        <f>IF($B8056="","",IFERROR(INDEX('CCA Util %'!$H:$H,MATCH($B8056,'CCA Util %'!$E:$E,0)),""))</f>
        <v/>
      </c>
      <c r="AD8056">
        <f>IF($B8056="","",IFERROR(INDEX('CCA Util %'!$G:$G,MATCH($B8056,'CCA Util %'!$E:$E,0)),""))</f>
        <v/>
      </c>
      <c r="AE8056">
        <f>IF(OR($B8056="",$U8056=""),"",$U8056&amp;" &amp; "&amp;IF(OR($AD8056="",$AD8056=0),"Util NA",$AD8056&amp;" Util"))</f>
        <v/>
      </c>
    </row>
    <row r="8057" ht="15.75" customHeight="1" s="42">
      <c r="A8057" s="41" t="n"/>
      <c r="G8057" s="38" t="n"/>
      <c r="H8057" s="38" t="n"/>
      <c r="I8057" s="38" t="n"/>
      <c r="J8057" s="38" t="n"/>
      <c r="K8057" s="38" t="n"/>
      <c r="L8057" s="38" t="n"/>
      <c r="N8057" s="36">
        <f>IF($B8057="","",IF($C8057="SUPERSTORE","Superstore","DH"))</f>
        <v/>
      </c>
      <c r="O8057" s="36">
        <f>IF($B8057="","",IFERROR(VLOOKUP($B8057,Mapping!$A:$C,2,0),"Not Mapped"))</f>
        <v/>
      </c>
      <c r="P8057" s="36">
        <f>IF($B8057="","",IFERROR(VLOOKUP($B8057,Mapping!$A:$C,3,0),"Not Mapped"))</f>
        <v/>
      </c>
      <c r="Q8057" s="36">
        <f>IF($B8057="","",IFERROR(VLOOKUP($O8057,Leaders!$A:$B,2,0),"Not Mapped"))</f>
        <v/>
      </c>
      <c r="R8057" s="36">
        <f>IF($B8057="","",IF(COUNTIF(Exclusions!$A:$A,$B8057)&gt;0,"Yes","No"))</f>
        <v/>
      </c>
      <c r="S8057" s="38">
        <f>IF($B8057="","",MIN(1,DAY($A8057)/IF($N8057="Superstore",Settings!$B$5,Settings!$B$4)))</f>
        <v/>
      </c>
      <c r="T8057" s="38">
        <f>IF(OR($B8057="",$G8057="",$S8057=0),"",$G8057/$S8057)</f>
        <v/>
      </c>
      <c r="U8057" s="36">
        <f>IF($T8057="","",IF($T8057&lt;Settings!$B$8,"Critical",IF($T8057&lt;Settings!$B$9,"Semi Critical","Non Critical")))</f>
        <v/>
      </c>
      <c r="V8057" s="28" t="n"/>
      <c r="Z8057">
        <f>IF($B8057="","",IFERROR(VLOOKUP($B8057,'Plan HC for CCA'!$A:$B,2,0),""))</f>
        <v/>
      </c>
      <c r="AA8057">
        <f>IF(OR($B8057="",$Z8057=""),"",IF(N($M8057)&lt;$Z8057,"Delta","No Delta"))</f>
        <v/>
      </c>
      <c r="AB8057">
        <f>IF(OR($B8057="",$Z8057=""),"",MAX(0,$Z8057-N($M8057)))</f>
        <v/>
      </c>
      <c r="AC8057" s="46">
        <f>IF($B8057="","",IFERROR(INDEX('CCA Util %'!$H:$H,MATCH($B8057,'CCA Util %'!$E:$E,0)),""))</f>
        <v/>
      </c>
      <c r="AD8057">
        <f>IF($B8057="","",IFERROR(INDEX('CCA Util %'!$G:$G,MATCH($B8057,'CCA Util %'!$E:$E,0)),""))</f>
        <v/>
      </c>
      <c r="AE8057">
        <f>IF(OR($B8057="",$U8057=""),"",$U8057&amp;" &amp; "&amp;IF(OR($AD8057="",$AD8057=0),"Util NA",$AD8057&amp;" Util"))</f>
        <v/>
      </c>
    </row>
    <row r="8058" ht="15.75" customHeight="1" s="42">
      <c r="A8058" s="41" t="n"/>
      <c r="G8058" s="38" t="n"/>
      <c r="H8058" s="38" t="n"/>
      <c r="I8058" s="38" t="n"/>
      <c r="J8058" s="38" t="n"/>
      <c r="K8058" s="38" t="n"/>
      <c r="L8058" s="38" t="n"/>
      <c r="N8058" s="36">
        <f>IF($B8058="","",IF($C8058="SUPERSTORE","Superstore","DH"))</f>
        <v/>
      </c>
      <c r="O8058" s="36">
        <f>IF($B8058="","",IFERROR(VLOOKUP($B8058,Mapping!$A:$C,2,0),"Not Mapped"))</f>
        <v/>
      </c>
      <c r="P8058" s="36">
        <f>IF($B8058="","",IFERROR(VLOOKUP($B8058,Mapping!$A:$C,3,0),"Not Mapped"))</f>
        <v/>
      </c>
      <c r="Q8058" s="36">
        <f>IF($B8058="","",IFERROR(VLOOKUP($O8058,Leaders!$A:$B,2,0),"Not Mapped"))</f>
        <v/>
      </c>
      <c r="R8058" s="36">
        <f>IF($B8058="","",IF(COUNTIF(Exclusions!$A:$A,$B8058)&gt;0,"Yes","No"))</f>
        <v/>
      </c>
      <c r="S8058" s="38">
        <f>IF($B8058="","",MIN(1,DAY($A8058)/IF($N8058="Superstore",Settings!$B$5,Settings!$B$4)))</f>
        <v/>
      </c>
      <c r="T8058" s="38">
        <f>IF(OR($B8058="",$G8058="",$S8058=0),"",$G8058/$S8058)</f>
        <v/>
      </c>
      <c r="U8058" s="36">
        <f>IF($T8058="","",IF($T8058&lt;Settings!$B$8,"Critical",IF($T8058&lt;Settings!$B$9,"Semi Critical","Non Critical")))</f>
        <v/>
      </c>
      <c r="V8058" s="28" t="n"/>
      <c r="Z8058">
        <f>IF($B8058="","",IFERROR(VLOOKUP($B8058,'Plan HC for CCA'!$A:$B,2,0),""))</f>
        <v/>
      </c>
      <c r="AA8058">
        <f>IF(OR($B8058="",$Z8058=""),"",IF(N($M8058)&lt;$Z8058,"Delta","No Delta"))</f>
        <v/>
      </c>
      <c r="AB8058">
        <f>IF(OR($B8058="",$Z8058=""),"",MAX(0,$Z8058-N($M8058)))</f>
        <v/>
      </c>
      <c r="AC8058" s="46">
        <f>IF($B8058="","",IFERROR(INDEX('CCA Util %'!$H:$H,MATCH($B8058,'CCA Util %'!$E:$E,0)),""))</f>
        <v/>
      </c>
      <c r="AD8058">
        <f>IF($B8058="","",IFERROR(INDEX('CCA Util %'!$G:$G,MATCH($B8058,'CCA Util %'!$E:$E,0)),""))</f>
        <v/>
      </c>
      <c r="AE8058">
        <f>IF(OR($B8058="",$U8058=""),"",$U8058&amp;" &amp; "&amp;IF(OR($AD8058="",$AD8058=0),"Util NA",$AD8058&amp;" Util"))</f>
        <v/>
      </c>
    </row>
    <row r="8059" ht="15.75" customHeight="1" s="42">
      <c r="A8059" s="41" t="n"/>
      <c r="G8059" s="38" t="n"/>
      <c r="H8059" s="38" t="n"/>
      <c r="I8059" s="38" t="n"/>
      <c r="J8059" s="38" t="n"/>
      <c r="K8059" s="38" t="n"/>
      <c r="L8059" s="38" t="n"/>
      <c r="N8059" s="36">
        <f>IF($B8059="","",IF($C8059="SUPERSTORE","Superstore","DH"))</f>
        <v/>
      </c>
      <c r="O8059" s="36">
        <f>IF($B8059="","",IFERROR(VLOOKUP($B8059,Mapping!$A:$C,2,0),"Not Mapped"))</f>
        <v/>
      </c>
      <c r="P8059" s="36">
        <f>IF($B8059="","",IFERROR(VLOOKUP($B8059,Mapping!$A:$C,3,0),"Not Mapped"))</f>
        <v/>
      </c>
      <c r="Q8059" s="36">
        <f>IF($B8059="","",IFERROR(VLOOKUP($O8059,Leaders!$A:$B,2,0),"Not Mapped"))</f>
        <v/>
      </c>
      <c r="R8059" s="36">
        <f>IF($B8059="","",IF(COUNTIF(Exclusions!$A:$A,$B8059)&gt;0,"Yes","No"))</f>
        <v/>
      </c>
      <c r="S8059" s="38">
        <f>IF($B8059="","",MIN(1,DAY($A8059)/IF($N8059="Superstore",Settings!$B$5,Settings!$B$4)))</f>
        <v/>
      </c>
      <c r="T8059" s="38">
        <f>IF(OR($B8059="",$G8059="",$S8059=0),"",$G8059/$S8059)</f>
        <v/>
      </c>
      <c r="U8059" s="36">
        <f>IF($T8059="","",IF($T8059&lt;Settings!$B$8,"Critical",IF($T8059&lt;Settings!$B$9,"Semi Critical","Non Critical")))</f>
        <v/>
      </c>
      <c r="V8059" s="28" t="n"/>
      <c r="Z8059">
        <f>IF($B8059="","",IFERROR(VLOOKUP($B8059,'Plan HC for CCA'!$A:$B,2,0),""))</f>
        <v/>
      </c>
      <c r="AA8059">
        <f>IF(OR($B8059="",$Z8059=""),"",IF(N($M8059)&lt;$Z8059,"Delta","No Delta"))</f>
        <v/>
      </c>
      <c r="AB8059">
        <f>IF(OR($B8059="",$Z8059=""),"",MAX(0,$Z8059-N($M8059)))</f>
        <v/>
      </c>
      <c r="AC8059" s="46">
        <f>IF($B8059="","",IFERROR(INDEX('CCA Util %'!$H:$H,MATCH($B8059,'CCA Util %'!$E:$E,0)),""))</f>
        <v/>
      </c>
      <c r="AD8059">
        <f>IF($B8059="","",IFERROR(INDEX('CCA Util %'!$G:$G,MATCH($B8059,'CCA Util %'!$E:$E,0)),""))</f>
        <v/>
      </c>
      <c r="AE8059">
        <f>IF(OR($B8059="",$U8059=""),"",$U8059&amp;" &amp; "&amp;IF(OR($AD8059="",$AD8059=0),"Util NA",$AD8059&amp;" Util"))</f>
        <v/>
      </c>
    </row>
    <row r="8060" ht="15.75" customHeight="1" s="42">
      <c r="A8060" s="41" t="n"/>
      <c r="G8060" s="38" t="n"/>
      <c r="H8060" s="38" t="n"/>
      <c r="I8060" s="38" t="n"/>
      <c r="J8060" s="38" t="n"/>
      <c r="K8060" s="38" t="n"/>
      <c r="L8060" s="38" t="n"/>
      <c r="N8060" s="36">
        <f>IF($B8060="","",IF($C8060="SUPERSTORE","Superstore","DH"))</f>
        <v/>
      </c>
      <c r="O8060" s="36">
        <f>IF($B8060="","",IFERROR(VLOOKUP($B8060,Mapping!$A:$C,2,0),"Not Mapped"))</f>
        <v/>
      </c>
      <c r="P8060" s="36">
        <f>IF($B8060="","",IFERROR(VLOOKUP($B8060,Mapping!$A:$C,3,0),"Not Mapped"))</f>
        <v/>
      </c>
      <c r="Q8060" s="36">
        <f>IF($B8060="","",IFERROR(VLOOKUP($O8060,Leaders!$A:$B,2,0),"Not Mapped"))</f>
        <v/>
      </c>
      <c r="R8060" s="36">
        <f>IF($B8060="","",IF(COUNTIF(Exclusions!$A:$A,$B8060)&gt;0,"Yes","No"))</f>
        <v/>
      </c>
      <c r="S8060" s="38">
        <f>IF($B8060="","",MIN(1,DAY($A8060)/IF($N8060="Superstore",Settings!$B$5,Settings!$B$4)))</f>
        <v/>
      </c>
      <c r="T8060" s="38">
        <f>IF(OR($B8060="",$G8060="",$S8060=0),"",$G8060/$S8060)</f>
        <v/>
      </c>
      <c r="U8060" s="36">
        <f>IF($T8060="","",IF($T8060&lt;Settings!$B$8,"Critical",IF($T8060&lt;Settings!$B$9,"Semi Critical","Non Critical")))</f>
        <v/>
      </c>
      <c r="V8060" s="28" t="n"/>
      <c r="Z8060">
        <f>IF($B8060="","",IFERROR(VLOOKUP($B8060,'Plan HC for CCA'!$A:$B,2,0),""))</f>
        <v/>
      </c>
      <c r="AA8060">
        <f>IF(OR($B8060="",$Z8060=""),"",IF(N($M8060)&lt;$Z8060,"Delta","No Delta"))</f>
        <v/>
      </c>
      <c r="AB8060">
        <f>IF(OR($B8060="",$Z8060=""),"",MAX(0,$Z8060-N($M8060)))</f>
        <v/>
      </c>
      <c r="AC8060" s="46">
        <f>IF($B8060="","",IFERROR(INDEX('CCA Util %'!$H:$H,MATCH($B8060,'CCA Util %'!$E:$E,0)),""))</f>
        <v/>
      </c>
      <c r="AD8060">
        <f>IF($B8060="","",IFERROR(INDEX('CCA Util %'!$G:$G,MATCH($B8060,'CCA Util %'!$E:$E,0)),""))</f>
        <v/>
      </c>
      <c r="AE8060">
        <f>IF(OR($B8060="",$U8060=""),"",$U8060&amp;" &amp; "&amp;IF(OR($AD8060="",$AD8060=0),"Util NA",$AD8060&amp;" Util"))</f>
        <v/>
      </c>
    </row>
    <row r="8061" ht="15.75" customHeight="1" s="42">
      <c r="A8061" s="41" t="n"/>
      <c r="G8061" s="38" t="n"/>
      <c r="H8061" s="38" t="n"/>
      <c r="I8061" s="38" t="n"/>
      <c r="J8061" s="38" t="n"/>
      <c r="K8061" s="38" t="n"/>
      <c r="L8061" s="38" t="n"/>
      <c r="N8061" s="36">
        <f>IF($B8061="","",IF($C8061="SUPERSTORE","Superstore","DH"))</f>
        <v/>
      </c>
      <c r="O8061" s="36">
        <f>IF($B8061="","",IFERROR(VLOOKUP($B8061,Mapping!$A:$C,2,0),"Not Mapped"))</f>
        <v/>
      </c>
      <c r="P8061" s="36">
        <f>IF($B8061="","",IFERROR(VLOOKUP($B8061,Mapping!$A:$C,3,0),"Not Mapped"))</f>
        <v/>
      </c>
      <c r="Q8061" s="36">
        <f>IF($B8061="","",IFERROR(VLOOKUP($O8061,Leaders!$A:$B,2,0),"Not Mapped"))</f>
        <v/>
      </c>
      <c r="R8061" s="36">
        <f>IF($B8061="","",IF(COUNTIF(Exclusions!$A:$A,$B8061)&gt;0,"Yes","No"))</f>
        <v/>
      </c>
      <c r="S8061" s="38">
        <f>IF($B8061="","",MIN(1,DAY($A8061)/IF($N8061="Superstore",Settings!$B$5,Settings!$B$4)))</f>
        <v/>
      </c>
      <c r="T8061" s="38">
        <f>IF(OR($B8061="",$G8061="",$S8061=0),"",$G8061/$S8061)</f>
        <v/>
      </c>
      <c r="U8061" s="36">
        <f>IF($T8061="","",IF($T8061&lt;Settings!$B$8,"Critical",IF($T8061&lt;Settings!$B$9,"Semi Critical","Non Critical")))</f>
        <v/>
      </c>
      <c r="V8061" s="28" t="n"/>
      <c r="Z8061">
        <f>IF($B8061="","",IFERROR(VLOOKUP($B8061,'Plan HC for CCA'!$A:$B,2,0),""))</f>
        <v/>
      </c>
      <c r="AA8061">
        <f>IF(OR($B8061="",$Z8061=""),"",IF(N($M8061)&lt;$Z8061,"Delta","No Delta"))</f>
        <v/>
      </c>
      <c r="AB8061">
        <f>IF(OR($B8061="",$Z8061=""),"",MAX(0,$Z8061-N($M8061)))</f>
        <v/>
      </c>
      <c r="AC8061" s="46">
        <f>IF($B8061="","",IFERROR(INDEX('CCA Util %'!$H:$H,MATCH($B8061,'CCA Util %'!$E:$E,0)),""))</f>
        <v/>
      </c>
      <c r="AD8061">
        <f>IF($B8061="","",IFERROR(INDEX('CCA Util %'!$G:$G,MATCH($B8061,'CCA Util %'!$E:$E,0)),""))</f>
        <v/>
      </c>
      <c r="AE8061">
        <f>IF(OR($B8061="",$U8061=""),"",$U8061&amp;" &amp; "&amp;IF(OR($AD8061="",$AD8061=0),"Util NA",$AD8061&amp;" Util"))</f>
        <v/>
      </c>
    </row>
    <row r="8062" ht="15.75" customHeight="1" s="42">
      <c r="A8062" s="41" t="n"/>
      <c r="G8062" s="38" t="n"/>
      <c r="H8062" s="38" t="n"/>
      <c r="I8062" s="38" t="n"/>
      <c r="J8062" s="38" t="n"/>
      <c r="K8062" s="38" t="n"/>
      <c r="L8062" s="38" t="n"/>
      <c r="N8062" s="36">
        <f>IF($B8062="","",IF($C8062="SUPERSTORE","Superstore","DH"))</f>
        <v/>
      </c>
      <c r="O8062" s="36">
        <f>IF($B8062="","",IFERROR(VLOOKUP($B8062,Mapping!$A:$C,2,0),"Not Mapped"))</f>
        <v/>
      </c>
      <c r="P8062" s="36">
        <f>IF($B8062="","",IFERROR(VLOOKUP($B8062,Mapping!$A:$C,3,0),"Not Mapped"))</f>
        <v/>
      </c>
      <c r="Q8062" s="36">
        <f>IF($B8062="","",IFERROR(VLOOKUP($O8062,Leaders!$A:$B,2,0),"Not Mapped"))</f>
        <v/>
      </c>
      <c r="R8062" s="36">
        <f>IF($B8062="","",IF(COUNTIF(Exclusions!$A:$A,$B8062)&gt;0,"Yes","No"))</f>
        <v/>
      </c>
      <c r="S8062" s="38">
        <f>IF($B8062="","",MIN(1,DAY($A8062)/IF($N8062="Superstore",Settings!$B$5,Settings!$B$4)))</f>
        <v/>
      </c>
      <c r="T8062" s="38">
        <f>IF(OR($B8062="",$G8062="",$S8062=0),"",$G8062/$S8062)</f>
        <v/>
      </c>
      <c r="U8062" s="36">
        <f>IF($T8062="","",IF($T8062&lt;Settings!$B$8,"Critical",IF($T8062&lt;Settings!$B$9,"Semi Critical","Non Critical")))</f>
        <v/>
      </c>
      <c r="V8062" s="28" t="n"/>
      <c r="Z8062">
        <f>IF($B8062="","",IFERROR(VLOOKUP($B8062,'Plan HC for CCA'!$A:$B,2,0),""))</f>
        <v/>
      </c>
      <c r="AA8062">
        <f>IF(OR($B8062="",$Z8062=""),"",IF(N($M8062)&lt;$Z8062,"Delta","No Delta"))</f>
        <v/>
      </c>
      <c r="AB8062">
        <f>IF(OR($B8062="",$Z8062=""),"",MAX(0,$Z8062-N($M8062)))</f>
        <v/>
      </c>
      <c r="AC8062" s="46">
        <f>IF($B8062="","",IFERROR(INDEX('CCA Util %'!$H:$H,MATCH($B8062,'CCA Util %'!$E:$E,0)),""))</f>
        <v/>
      </c>
      <c r="AD8062">
        <f>IF($B8062="","",IFERROR(INDEX('CCA Util %'!$G:$G,MATCH($B8062,'CCA Util %'!$E:$E,0)),""))</f>
        <v/>
      </c>
      <c r="AE8062">
        <f>IF(OR($B8062="",$U8062=""),"",$U8062&amp;" &amp; "&amp;IF(OR($AD8062="",$AD8062=0),"Util NA",$AD8062&amp;" Util"))</f>
        <v/>
      </c>
    </row>
    <row r="8063" ht="15.75" customHeight="1" s="42">
      <c r="A8063" s="41" t="n"/>
      <c r="G8063" s="38" t="n"/>
      <c r="H8063" s="38" t="n"/>
      <c r="I8063" s="38" t="n"/>
      <c r="J8063" s="38" t="n"/>
      <c r="K8063" s="38" t="n"/>
      <c r="L8063" s="38" t="n"/>
      <c r="N8063" s="36">
        <f>IF($B8063="","",IF($C8063="SUPERSTORE","Superstore","DH"))</f>
        <v/>
      </c>
      <c r="O8063" s="36">
        <f>IF($B8063="","",IFERROR(VLOOKUP($B8063,Mapping!$A:$C,2,0),"Not Mapped"))</f>
        <v/>
      </c>
      <c r="P8063" s="36">
        <f>IF($B8063="","",IFERROR(VLOOKUP($B8063,Mapping!$A:$C,3,0),"Not Mapped"))</f>
        <v/>
      </c>
      <c r="Q8063" s="36">
        <f>IF($B8063="","",IFERROR(VLOOKUP($O8063,Leaders!$A:$B,2,0),"Not Mapped"))</f>
        <v/>
      </c>
      <c r="R8063" s="36">
        <f>IF($B8063="","",IF(COUNTIF(Exclusions!$A:$A,$B8063)&gt;0,"Yes","No"))</f>
        <v/>
      </c>
      <c r="S8063" s="38">
        <f>IF($B8063="","",MIN(1,DAY($A8063)/IF($N8063="Superstore",Settings!$B$5,Settings!$B$4)))</f>
        <v/>
      </c>
      <c r="T8063" s="38">
        <f>IF(OR($B8063="",$G8063="",$S8063=0),"",$G8063/$S8063)</f>
        <v/>
      </c>
      <c r="U8063" s="36">
        <f>IF($T8063="","",IF($T8063&lt;Settings!$B$8,"Critical",IF($T8063&lt;Settings!$B$9,"Semi Critical","Non Critical")))</f>
        <v/>
      </c>
      <c r="V8063" s="28" t="n"/>
      <c r="Z8063">
        <f>IF($B8063="","",IFERROR(VLOOKUP($B8063,'Plan HC for CCA'!$A:$B,2,0),""))</f>
        <v/>
      </c>
      <c r="AA8063">
        <f>IF(OR($B8063="",$Z8063=""),"",IF(N($M8063)&lt;$Z8063,"Delta","No Delta"))</f>
        <v/>
      </c>
      <c r="AB8063">
        <f>IF(OR($B8063="",$Z8063=""),"",MAX(0,$Z8063-N($M8063)))</f>
        <v/>
      </c>
      <c r="AC8063" s="46">
        <f>IF($B8063="","",IFERROR(INDEX('CCA Util %'!$H:$H,MATCH($B8063,'CCA Util %'!$E:$E,0)),""))</f>
        <v/>
      </c>
      <c r="AD8063">
        <f>IF($B8063="","",IFERROR(INDEX('CCA Util %'!$G:$G,MATCH($B8063,'CCA Util %'!$E:$E,0)),""))</f>
        <v/>
      </c>
      <c r="AE8063">
        <f>IF(OR($B8063="",$U8063=""),"",$U8063&amp;" &amp; "&amp;IF(OR($AD8063="",$AD8063=0),"Util NA",$AD8063&amp;" Util"))</f>
        <v/>
      </c>
    </row>
    <row r="8064" ht="15.75" customHeight="1" s="42">
      <c r="A8064" s="41" t="n"/>
      <c r="G8064" s="38" t="n"/>
      <c r="H8064" s="38" t="n"/>
      <c r="I8064" s="38" t="n"/>
      <c r="J8064" s="38" t="n"/>
      <c r="K8064" s="38" t="n"/>
      <c r="L8064" s="38" t="n"/>
      <c r="N8064" s="36">
        <f>IF($B8064="","",IF($C8064="SUPERSTORE","Superstore","DH"))</f>
        <v/>
      </c>
      <c r="O8064" s="36">
        <f>IF($B8064="","",IFERROR(VLOOKUP($B8064,Mapping!$A:$C,2,0),"Not Mapped"))</f>
        <v/>
      </c>
      <c r="P8064" s="36">
        <f>IF($B8064="","",IFERROR(VLOOKUP($B8064,Mapping!$A:$C,3,0),"Not Mapped"))</f>
        <v/>
      </c>
      <c r="Q8064" s="36">
        <f>IF($B8064="","",IFERROR(VLOOKUP($O8064,Leaders!$A:$B,2,0),"Not Mapped"))</f>
        <v/>
      </c>
      <c r="R8064" s="36">
        <f>IF($B8064="","",IF(COUNTIF(Exclusions!$A:$A,$B8064)&gt;0,"Yes","No"))</f>
        <v/>
      </c>
      <c r="S8064" s="38">
        <f>IF($B8064="","",MIN(1,DAY($A8064)/IF($N8064="Superstore",Settings!$B$5,Settings!$B$4)))</f>
        <v/>
      </c>
      <c r="T8064" s="38">
        <f>IF(OR($B8064="",$G8064="",$S8064=0),"",$G8064/$S8064)</f>
        <v/>
      </c>
      <c r="U8064" s="36">
        <f>IF($T8064="","",IF($T8064&lt;Settings!$B$8,"Critical",IF($T8064&lt;Settings!$B$9,"Semi Critical","Non Critical")))</f>
        <v/>
      </c>
      <c r="V8064" s="28" t="n"/>
      <c r="Z8064">
        <f>IF($B8064="","",IFERROR(VLOOKUP($B8064,'Plan HC for CCA'!$A:$B,2,0),""))</f>
        <v/>
      </c>
      <c r="AA8064">
        <f>IF(OR($B8064="",$Z8064=""),"",IF(N($M8064)&lt;$Z8064,"Delta","No Delta"))</f>
        <v/>
      </c>
      <c r="AB8064">
        <f>IF(OR($B8064="",$Z8064=""),"",MAX(0,$Z8064-N($M8064)))</f>
        <v/>
      </c>
      <c r="AC8064" s="46">
        <f>IF($B8064="","",IFERROR(INDEX('CCA Util %'!$H:$H,MATCH($B8064,'CCA Util %'!$E:$E,0)),""))</f>
        <v/>
      </c>
      <c r="AD8064">
        <f>IF($B8064="","",IFERROR(INDEX('CCA Util %'!$G:$G,MATCH($B8064,'CCA Util %'!$E:$E,0)),""))</f>
        <v/>
      </c>
      <c r="AE8064">
        <f>IF(OR($B8064="",$U8064=""),"",$U8064&amp;" &amp; "&amp;IF(OR($AD8064="",$AD8064=0),"Util NA",$AD8064&amp;" Util"))</f>
        <v/>
      </c>
    </row>
    <row r="8065" ht="15.75" customHeight="1" s="42">
      <c r="A8065" s="41" t="n"/>
      <c r="G8065" s="38" t="n"/>
      <c r="H8065" s="38" t="n"/>
      <c r="I8065" s="38" t="n"/>
      <c r="J8065" s="38" t="n"/>
      <c r="K8065" s="38" t="n"/>
      <c r="L8065" s="38" t="n"/>
      <c r="N8065" s="36">
        <f>IF($B8065="","",IF($C8065="SUPERSTORE","Superstore","DH"))</f>
        <v/>
      </c>
      <c r="O8065" s="36">
        <f>IF($B8065="","",IFERROR(VLOOKUP($B8065,Mapping!$A:$C,2,0),"Not Mapped"))</f>
        <v/>
      </c>
      <c r="P8065" s="36">
        <f>IF($B8065="","",IFERROR(VLOOKUP($B8065,Mapping!$A:$C,3,0),"Not Mapped"))</f>
        <v/>
      </c>
      <c r="Q8065" s="36">
        <f>IF($B8065="","",IFERROR(VLOOKUP($O8065,Leaders!$A:$B,2,0),"Not Mapped"))</f>
        <v/>
      </c>
      <c r="R8065" s="36">
        <f>IF($B8065="","",IF(COUNTIF(Exclusions!$A:$A,$B8065)&gt;0,"Yes","No"))</f>
        <v/>
      </c>
      <c r="S8065" s="38">
        <f>IF($B8065="","",MIN(1,DAY($A8065)/IF($N8065="Superstore",Settings!$B$5,Settings!$B$4)))</f>
        <v/>
      </c>
      <c r="T8065" s="38">
        <f>IF(OR($B8065="",$G8065="",$S8065=0),"",$G8065/$S8065)</f>
        <v/>
      </c>
      <c r="U8065" s="36">
        <f>IF($T8065="","",IF($T8065&lt;Settings!$B$8,"Critical",IF($T8065&lt;Settings!$B$9,"Semi Critical","Non Critical")))</f>
        <v/>
      </c>
      <c r="V8065" s="28" t="n"/>
      <c r="Z8065">
        <f>IF($B8065="","",IFERROR(VLOOKUP($B8065,'Plan HC for CCA'!$A:$B,2,0),""))</f>
        <v/>
      </c>
      <c r="AA8065">
        <f>IF(OR($B8065="",$Z8065=""),"",IF(N($M8065)&lt;$Z8065,"Delta","No Delta"))</f>
        <v/>
      </c>
      <c r="AB8065">
        <f>IF(OR($B8065="",$Z8065=""),"",MAX(0,$Z8065-N($M8065)))</f>
        <v/>
      </c>
      <c r="AC8065" s="46">
        <f>IF($B8065="","",IFERROR(INDEX('CCA Util %'!$H:$H,MATCH($B8065,'CCA Util %'!$E:$E,0)),""))</f>
        <v/>
      </c>
      <c r="AD8065">
        <f>IF($B8065="","",IFERROR(INDEX('CCA Util %'!$G:$G,MATCH($B8065,'CCA Util %'!$E:$E,0)),""))</f>
        <v/>
      </c>
      <c r="AE8065">
        <f>IF(OR($B8065="",$U8065=""),"",$U8065&amp;" &amp; "&amp;IF(OR($AD8065="",$AD8065=0),"Util NA",$AD8065&amp;" Util"))</f>
        <v/>
      </c>
    </row>
    <row r="8066" ht="15.75" customHeight="1" s="42">
      <c r="A8066" s="41" t="n"/>
      <c r="G8066" s="38" t="n"/>
      <c r="H8066" s="38" t="n"/>
      <c r="I8066" s="38" t="n"/>
      <c r="J8066" s="38" t="n"/>
      <c r="K8066" s="38" t="n"/>
      <c r="L8066" s="38" t="n"/>
      <c r="N8066" s="36">
        <f>IF($B8066="","",IF($C8066="SUPERSTORE","Superstore","DH"))</f>
        <v/>
      </c>
      <c r="O8066" s="36">
        <f>IF($B8066="","",IFERROR(VLOOKUP($B8066,Mapping!$A:$C,2,0),"Not Mapped"))</f>
        <v/>
      </c>
      <c r="P8066" s="36">
        <f>IF($B8066="","",IFERROR(VLOOKUP($B8066,Mapping!$A:$C,3,0),"Not Mapped"))</f>
        <v/>
      </c>
      <c r="Q8066" s="36">
        <f>IF($B8066="","",IFERROR(VLOOKUP($O8066,Leaders!$A:$B,2,0),"Not Mapped"))</f>
        <v/>
      </c>
      <c r="R8066" s="36">
        <f>IF($B8066="","",IF(COUNTIF(Exclusions!$A:$A,$B8066)&gt;0,"Yes","No"))</f>
        <v/>
      </c>
      <c r="S8066" s="38">
        <f>IF($B8066="","",MIN(1,DAY($A8066)/IF($N8066="Superstore",Settings!$B$5,Settings!$B$4)))</f>
        <v/>
      </c>
      <c r="T8066" s="38">
        <f>IF(OR($B8066="",$G8066="",$S8066=0),"",$G8066/$S8066)</f>
        <v/>
      </c>
      <c r="U8066" s="36">
        <f>IF($T8066="","",IF($T8066&lt;Settings!$B$8,"Critical",IF($T8066&lt;Settings!$B$9,"Semi Critical","Non Critical")))</f>
        <v/>
      </c>
      <c r="V8066" s="28" t="n"/>
      <c r="Z8066">
        <f>IF($B8066="","",IFERROR(VLOOKUP($B8066,'Plan HC for CCA'!$A:$B,2,0),""))</f>
        <v/>
      </c>
      <c r="AA8066">
        <f>IF(OR($B8066="",$Z8066=""),"",IF(N($M8066)&lt;$Z8066,"Delta","No Delta"))</f>
        <v/>
      </c>
      <c r="AB8066">
        <f>IF(OR($B8066="",$Z8066=""),"",MAX(0,$Z8066-N($M8066)))</f>
        <v/>
      </c>
      <c r="AC8066" s="46">
        <f>IF($B8066="","",IFERROR(INDEX('CCA Util %'!$H:$H,MATCH($B8066,'CCA Util %'!$E:$E,0)),""))</f>
        <v/>
      </c>
      <c r="AD8066">
        <f>IF($B8066="","",IFERROR(INDEX('CCA Util %'!$G:$G,MATCH($B8066,'CCA Util %'!$E:$E,0)),""))</f>
        <v/>
      </c>
      <c r="AE8066">
        <f>IF(OR($B8066="",$U8066=""),"",$U8066&amp;" &amp; "&amp;IF(OR($AD8066="",$AD8066=0),"Util NA",$AD8066&amp;" Util"))</f>
        <v/>
      </c>
    </row>
    <row r="8067" ht="15.75" customHeight="1" s="42">
      <c r="A8067" s="41" t="n"/>
      <c r="G8067" s="38" t="n"/>
      <c r="H8067" s="38" t="n"/>
      <c r="I8067" s="38" t="n"/>
      <c r="J8067" s="38" t="n"/>
      <c r="K8067" s="38" t="n"/>
      <c r="L8067" s="38" t="n"/>
      <c r="N8067" s="36">
        <f>IF($B8067="","",IF($C8067="SUPERSTORE","Superstore","DH"))</f>
        <v/>
      </c>
      <c r="O8067" s="36">
        <f>IF($B8067="","",IFERROR(VLOOKUP($B8067,Mapping!$A:$C,2,0),"Not Mapped"))</f>
        <v/>
      </c>
      <c r="P8067" s="36">
        <f>IF($B8067="","",IFERROR(VLOOKUP($B8067,Mapping!$A:$C,3,0),"Not Mapped"))</f>
        <v/>
      </c>
      <c r="Q8067" s="36">
        <f>IF($B8067="","",IFERROR(VLOOKUP($O8067,Leaders!$A:$B,2,0),"Not Mapped"))</f>
        <v/>
      </c>
      <c r="R8067" s="36">
        <f>IF($B8067="","",IF(COUNTIF(Exclusions!$A:$A,$B8067)&gt;0,"Yes","No"))</f>
        <v/>
      </c>
      <c r="S8067" s="38">
        <f>IF($B8067="","",MIN(1,DAY($A8067)/IF($N8067="Superstore",Settings!$B$5,Settings!$B$4)))</f>
        <v/>
      </c>
      <c r="T8067" s="38">
        <f>IF(OR($B8067="",$G8067="",$S8067=0),"",$G8067/$S8067)</f>
        <v/>
      </c>
      <c r="U8067" s="36">
        <f>IF($T8067="","",IF($T8067&lt;Settings!$B$8,"Critical",IF($T8067&lt;Settings!$B$9,"Semi Critical","Non Critical")))</f>
        <v/>
      </c>
      <c r="V8067" s="28" t="n"/>
      <c r="Z8067">
        <f>IF($B8067="","",IFERROR(VLOOKUP($B8067,'Plan HC for CCA'!$A:$B,2,0),""))</f>
        <v/>
      </c>
      <c r="AA8067">
        <f>IF(OR($B8067="",$Z8067=""),"",IF(N($M8067)&lt;$Z8067,"Delta","No Delta"))</f>
        <v/>
      </c>
      <c r="AB8067">
        <f>IF(OR($B8067="",$Z8067=""),"",MAX(0,$Z8067-N($M8067)))</f>
        <v/>
      </c>
      <c r="AC8067" s="46">
        <f>IF($B8067="","",IFERROR(INDEX('CCA Util %'!$H:$H,MATCH($B8067,'CCA Util %'!$E:$E,0)),""))</f>
        <v/>
      </c>
      <c r="AD8067">
        <f>IF($B8067="","",IFERROR(INDEX('CCA Util %'!$G:$G,MATCH($B8067,'CCA Util %'!$E:$E,0)),""))</f>
        <v/>
      </c>
      <c r="AE8067">
        <f>IF(OR($B8067="",$U8067=""),"",$U8067&amp;" &amp; "&amp;IF(OR($AD8067="",$AD8067=0),"Util NA",$AD8067&amp;" Util"))</f>
        <v/>
      </c>
    </row>
    <row r="8068" ht="15.75" customHeight="1" s="42">
      <c r="A8068" s="41" t="n"/>
      <c r="G8068" s="38" t="n"/>
      <c r="H8068" s="38" t="n"/>
      <c r="I8068" s="38" t="n"/>
      <c r="J8068" s="38" t="n"/>
      <c r="K8068" s="38" t="n"/>
      <c r="L8068" s="38" t="n"/>
      <c r="N8068" s="36">
        <f>IF($B8068="","",IF($C8068="SUPERSTORE","Superstore","DH"))</f>
        <v/>
      </c>
      <c r="O8068" s="36">
        <f>IF($B8068="","",IFERROR(VLOOKUP($B8068,Mapping!$A:$C,2,0),"Not Mapped"))</f>
        <v/>
      </c>
      <c r="P8068" s="36">
        <f>IF($B8068="","",IFERROR(VLOOKUP($B8068,Mapping!$A:$C,3,0),"Not Mapped"))</f>
        <v/>
      </c>
      <c r="Q8068" s="36">
        <f>IF($B8068="","",IFERROR(VLOOKUP($O8068,Leaders!$A:$B,2,0),"Not Mapped"))</f>
        <v/>
      </c>
      <c r="R8068" s="36">
        <f>IF($B8068="","",IF(COUNTIF(Exclusions!$A:$A,$B8068)&gt;0,"Yes","No"))</f>
        <v/>
      </c>
      <c r="S8068" s="38">
        <f>IF($B8068="","",MIN(1,DAY($A8068)/IF($N8068="Superstore",Settings!$B$5,Settings!$B$4)))</f>
        <v/>
      </c>
      <c r="T8068" s="38">
        <f>IF(OR($B8068="",$G8068="",$S8068=0),"",$G8068/$S8068)</f>
        <v/>
      </c>
      <c r="U8068" s="36">
        <f>IF($T8068="","",IF($T8068&lt;Settings!$B$8,"Critical",IF($T8068&lt;Settings!$B$9,"Semi Critical","Non Critical")))</f>
        <v/>
      </c>
      <c r="V8068" s="28" t="n"/>
      <c r="Z8068">
        <f>IF($B8068="","",IFERROR(VLOOKUP($B8068,'Plan HC for CCA'!$A:$B,2,0),""))</f>
        <v/>
      </c>
      <c r="AA8068">
        <f>IF(OR($B8068="",$Z8068=""),"",IF(N($M8068)&lt;$Z8068,"Delta","No Delta"))</f>
        <v/>
      </c>
      <c r="AB8068">
        <f>IF(OR($B8068="",$Z8068=""),"",MAX(0,$Z8068-N($M8068)))</f>
        <v/>
      </c>
      <c r="AC8068" s="46">
        <f>IF($B8068="","",IFERROR(INDEX('CCA Util %'!$H:$H,MATCH($B8068,'CCA Util %'!$E:$E,0)),""))</f>
        <v/>
      </c>
      <c r="AD8068">
        <f>IF($B8068="","",IFERROR(INDEX('CCA Util %'!$G:$G,MATCH($B8068,'CCA Util %'!$E:$E,0)),""))</f>
        <v/>
      </c>
      <c r="AE8068">
        <f>IF(OR($B8068="",$U8068=""),"",$U8068&amp;" &amp; "&amp;IF(OR($AD8068="",$AD8068=0),"Util NA",$AD8068&amp;" Util"))</f>
        <v/>
      </c>
    </row>
    <row r="8069" ht="15.75" customHeight="1" s="42">
      <c r="A8069" s="41" t="n"/>
      <c r="G8069" s="38" t="n"/>
      <c r="H8069" s="38" t="n"/>
      <c r="I8069" s="38" t="n"/>
      <c r="J8069" s="38" t="n"/>
      <c r="K8069" s="38" t="n"/>
      <c r="L8069" s="38" t="n"/>
      <c r="N8069" s="36">
        <f>IF($B8069="","",IF($C8069="SUPERSTORE","Superstore","DH"))</f>
        <v/>
      </c>
      <c r="O8069" s="36">
        <f>IF($B8069="","",IFERROR(VLOOKUP($B8069,Mapping!$A:$C,2,0),"Not Mapped"))</f>
        <v/>
      </c>
      <c r="P8069" s="36">
        <f>IF($B8069="","",IFERROR(VLOOKUP($B8069,Mapping!$A:$C,3,0),"Not Mapped"))</f>
        <v/>
      </c>
      <c r="Q8069" s="36">
        <f>IF($B8069="","",IFERROR(VLOOKUP($O8069,Leaders!$A:$B,2,0),"Not Mapped"))</f>
        <v/>
      </c>
      <c r="R8069" s="36">
        <f>IF($B8069="","",IF(COUNTIF(Exclusions!$A:$A,$B8069)&gt;0,"Yes","No"))</f>
        <v/>
      </c>
      <c r="S8069" s="38">
        <f>IF($B8069="","",MIN(1,DAY($A8069)/IF($N8069="Superstore",Settings!$B$5,Settings!$B$4)))</f>
        <v/>
      </c>
      <c r="T8069" s="38">
        <f>IF(OR($B8069="",$G8069="",$S8069=0),"",$G8069/$S8069)</f>
        <v/>
      </c>
      <c r="U8069" s="36">
        <f>IF($T8069="","",IF($T8069&lt;Settings!$B$8,"Critical",IF($T8069&lt;Settings!$B$9,"Semi Critical","Non Critical")))</f>
        <v/>
      </c>
      <c r="V8069" s="28" t="n"/>
      <c r="Z8069">
        <f>IF($B8069="","",IFERROR(VLOOKUP($B8069,'Plan HC for CCA'!$A:$B,2,0),""))</f>
        <v/>
      </c>
      <c r="AA8069">
        <f>IF(OR($B8069="",$Z8069=""),"",IF(N($M8069)&lt;$Z8069,"Delta","No Delta"))</f>
        <v/>
      </c>
      <c r="AB8069">
        <f>IF(OR($B8069="",$Z8069=""),"",MAX(0,$Z8069-N($M8069)))</f>
        <v/>
      </c>
      <c r="AC8069" s="46">
        <f>IF($B8069="","",IFERROR(INDEX('CCA Util %'!$H:$H,MATCH($B8069,'CCA Util %'!$E:$E,0)),""))</f>
        <v/>
      </c>
      <c r="AD8069">
        <f>IF($B8069="","",IFERROR(INDEX('CCA Util %'!$G:$G,MATCH($B8069,'CCA Util %'!$E:$E,0)),""))</f>
        <v/>
      </c>
      <c r="AE8069">
        <f>IF(OR($B8069="",$U8069=""),"",$U8069&amp;" &amp; "&amp;IF(OR($AD8069="",$AD8069=0),"Util NA",$AD8069&amp;" Util"))</f>
        <v/>
      </c>
    </row>
    <row r="8070" ht="15.75" customHeight="1" s="42">
      <c r="A8070" s="41" t="n"/>
      <c r="G8070" s="38" t="n"/>
      <c r="H8070" s="38" t="n"/>
      <c r="I8070" s="38" t="n"/>
      <c r="J8070" s="38" t="n"/>
      <c r="K8070" s="38" t="n"/>
      <c r="L8070" s="38" t="n"/>
      <c r="N8070" s="36">
        <f>IF($B8070="","",IF($C8070="SUPERSTORE","Superstore","DH"))</f>
        <v/>
      </c>
      <c r="O8070" s="36">
        <f>IF($B8070="","",IFERROR(VLOOKUP($B8070,Mapping!$A:$C,2,0),"Not Mapped"))</f>
        <v/>
      </c>
      <c r="P8070" s="36">
        <f>IF($B8070="","",IFERROR(VLOOKUP($B8070,Mapping!$A:$C,3,0),"Not Mapped"))</f>
        <v/>
      </c>
      <c r="Q8070" s="36">
        <f>IF($B8070="","",IFERROR(VLOOKUP($O8070,Leaders!$A:$B,2,0),"Not Mapped"))</f>
        <v/>
      </c>
      <c r="R8070" s="36">
        <f>IF($B8070="","",IF(COUNTIF(Exclusions!$A:$A,$B8070)&gt;0,"Yes","No"))</f>
        <v/>
      </c>
      <c r="S8070" s="38">
        <f>IF($B8070="","",MIN(1,DAY($A8070)/IF($N8070="Superstore",Settings!$B$5,Settings!$B$4)))</f>
        <v/>
      </c>
      <c r="T8070" s="38">
        <f>IF(OR($B8070="",$G8070="",$S8070=0),"",$G8070/$S8070)</f>
        <v/>
      </c>
      <c r="U8070" s="36">
        <f>IF($T8070="","",IF($T8070&lt;Settings!$B$8,"Critical",IF($T8070&lt;Settings!$B$9,"Semi Critical","Non Critical")))</f>
        <v/>
      </c>
      <c r="V8070" s="28" t="n"/>
      <c r="Z8070">
        <f>IF($B8070="","",IFERROR(VLOOKUP($B8070,'Plan HC for CCA'!$A:$B,2,0),""))</f>
        <v/>
      </c>
      <c r="AA8070">
        <f>IF(OR($B8070="",$Z8070=""),"",IF(N($M8070)&lt;$Z8070,"Delta","No Delta"))</f>
        <v/>
      </c>
      <c r="AB8070">
        <f>IF(OR($B8070="",$Z8070=""),"",MAX(0,$Z8070-N($M8070)))</f>
        <v/>
      </c>
      <c r="AC8070" s="46">
        <f>IF($B8070="","",IFERROR(INDEX('CCA Util %'!$H:$H,MATCH($B8070,'CCA Util %'!$E:$E,0)),""))</f>
        <v/>
      </c>
      <c r="AD8070">
        <f>IF($B8070="","",IFERROR(INDEX('CCA Util %'!$G:$G,MATCH($B8070,'CCA Util %'!$E:$E,0)),""))</f>
        <v/>
      </c>
      <c r="AE8070">
        <f>IF(OR($B8070="",$U8070=""),"",$U8070&amp;" &amp; "&amp;IF(OR($AD8070="",$AD8070=0),"Util NA",$AD8070&amp;" Util"))</f>
        <v/>
      </c>
    </row>
    <row r="8071" ht="15.75" customHeight="1" s="42">
      <c r="A8071" s="41" t="n"/>
      <c r="G8071" s="38" t="n"/>
      <c r="H8071" s="38" t="n"/>
      <c r="I8071" s="38" t="n"/>
      <c r="J8071" s="38" t="n"/>
      <c r="K8071" s="38" t="n"/>
      <c r="L8071" s="38" t="n"/>
      <c r="N8071" s="36">
        <f>IF($B8071="","",IF($C8071="SUPERSTORE","Superstore","DH"))</f>
        <v/>
      </c>
      <c r="O8071" s="36">
        <f>IF($B8071="","",IFERROR(VLOOKUP($B8071,Mapping!$A:$C,2,0),"Not Mapped"))</f>
        <v/>
      </c>
      <c r="P8071" s="36">
        <f>IF($B8071="","",IFERROR(VLOOKUP($B8071,Mapping!$A:$C,3,0),"Not Mapped"))</f>
        <v/>
      </c>
      <c r="Q8071" s="36">
        <f>IF($B8071="","",IFERROR(VLOOKUP($O8071,Leaders!$A:$B,2,0),"Not Mapped"))</f>
        <v/>
      </c>
      <c r="R8071" s="36">
        <f>IF($B8071="","",IF(COUNTIF(Exclusions!$A:$A,$B8071)&gt;0,"Yes","No"))</f>
        <v/>
      </c>
      <c r="S8071" s="38">
        <f>IF($B8071="","",MIN(1,DAY($A8071)/IF($N8071="Superstore",Settings!$B$5,Settings!$B$4)))</f>
        <v/>
      </c>
      <c r="T8071" s="38">
        <f>IF(OR($B8071="",$G8071="",$S8071=0),"",$G8071/$S8071)</f>
        <v/>
      </c>
      <c r="U8071" s="36">
        <f>IF($T8071="","",IF($T8071&lt;Settings!$B$8,"Critical",IF($T8071&lt;Settings!$B$9,"Semi Critical","Non Critical")))</f>
        <v/>
      </c>
      <c r="V8071" s="28" t="n"/>
      <c r="Z8071">
        <f>IF($B8071="","",IFERROR(VLOOKUP($B8071,'Plan HC for CCA'!$A:$B,2,0),""))</f>
        <v/>
      </c>
      <c r="AA8071">
        <f>IF(OR($B8071="",$Z8071=""),"",IF(N($M8071)&lt;$Z8071,"Delta","No Delta"))</f>
        <v/>
      </c>
      <c r="AB8071">
        <f>IF(OR($B8071="",$Z8071=""),"",MAX(0,$Z8071-N($M8071)))</f>
        <v/>
      </c>
      <c r="AC8071" s="46">
        <f>IF($B8071="","",IFERROR(INDEX('CCA Util %'!$H:$H,MATCH($B8071,'CCA Util %'!$E:$E,0)),""))</f>
        <v/>
      </c>
      <c r="AD8071">
        <f>IF($B8071="","",IFERROR(INDEX('CCA Util %'!$G:$G,MATCH($B8071,'CCA Util %'!$E:$E,0)),""))</f>
        <v/>
      </c>
      <c r="AE8071">
        <f>IF(OR($B8071="",$U8071=""),"",$U8071&amp;" &amp; "&amp;IF(OR($AD8071="",$AD8071=0),"Util NA",$AD8071&amp;" Util"))</f>
        <v/>
      </c>
    </row>
    <row r="8072" ht="15.75" customHeight="1" s="42">
      <c r="A8072" s="41" t="n"/>
      <c r="G8072" s="38" t="n"/>
      <c r="H8072" s="38" t="n"/>
      <c r="I8072" s="38" t="n"/>
      <c r="J8072" s="38" t="n"/>
      <c r="K8072" s="38" t="n"/>
      <c r="L8072" s="38" t="n"/>
      <c r="N8072" s="36">
        <f>IF($B8072="","",IF($C8072="SUPERSTORE","Superstore","DH"))</f>
        <v/>
      </c>
      <c r="O8072" s="36">
        <f>IF($B8072="","",IFERROR(VLOOKUP($B8072,Mapping!$A:$C,2,0),"Not Mapped"))</f>
        <v/>
      </c>
      <c r="P8072" s="36">
        <f>IF($B8072="","",IFERROR(VLOOKUP($B8072,Mapping!$A:$C,3,0),"Not Mapped"))</f>
        <v/>
      </c>
      <c r="Q8072" s="36">
        <f>IF($B8072="","",IFERROR(VLOOKUP($O8072,Leaders!$A:$B,2,0),"Not Mapped"))</f>
        <v/>
      </c>
      <c r="R8072" s="36">
        <f>IF($B8072="","",IF(COUNTIF(Exclusions!$A:$A,$B8072)&gt;0,"Yes","No"))</f>
        <v/>
      </c>
      <c r="S8072" s="38">
        <f>IF($B8072="","",MIN(1,DAY($A8072)/IF($N8072="Superstore",Settings!$B$5,Settings!$B$4)))</f>
        <v/>
      </c>
      <c r="T8072" s="38">
        <f>IF(OR($B8072="",$G8072="",$S8072=0),"",$G8072/$S8072)</f>
        <v/>
      </c>
      <c r="U8072" s="36">
        <f>IF($T8072="","",IF($T8072&lt;Settings!$B$8,"Critical",IF($T8072&lt;Settings!$B$9,"Semi Critical","Non Critical")))</f>
        <v/>
      </c>
      <c r="V8072" s="28" t="n"/>
      <c r="Z8072">
        <f>IF($B8072="","",IFERROR(VLOOKUP($B8072,'Plan HC for CCA'!$A:$B,2,0),""))</f>
        <v/>
      </c>
      <c r="AA8072">
        <f>IF(OR($B8072="",$Z8072=""),"",IF(N($M8072)&lt;$Z8072,"Delta","No Delta"))</f>
        <v/>
      </c>
      <c r="AB8072">
        <f>IF(OR($B8072="",$Z8072=""),"",MAX(0,$Z8072-N($M8072)))</f>
        <v/>
      </c>
      <c r="AC8072" s="46">
        <f>IF($B8072="","",IFERROR(INDEX('CCA Util %'!$H:$H,MATCH($B8072,'CCA Util %'!$E:$E,0)),""))</f>
        <v/>
      </c>
      <c r="AD8072">
        <f>IF($B8072="","",IFERROR(INDEX('CCA Util %'!$G:$G,MATCH($B8072,'CCA Util %'!$E:$E,0)),""))</f>
        <v/>
      </c>
      <c r="AE8072">
        <f>IF(OR($B8072="",$U8072=""),"",$U8072&amp;" &amp; "&amp;IF(OR($AD8072="",$AD8072=0),"Util NA",$AD8072&amp;" Util"))</f>
        <v/>
      </c>
    </row>
    <row r="8073" ht="15.75" customHeight="1" s="42">
      <c r="A8073" s="41" t="n"/>
      <c r="G8073" s="38" t="n"/>
      <c r="H8073" s="38" t="n"/>
      <c r="I8073" s="38" t="n"/>
      <c r="J8073" s="38" t="n"/>
      <c r="K8073" s="38" t="n"/>
      <c r="L8073" s="38" t="n"/>
      <c r="N8073" s="36">
        <f>IF($B8073="","",IF($C8073="SUPERSTORE","Superstore","DH"))</f>
        <v/>
      </c>
      <c r="O8073" s="36">
        <f>IF($B8073="","",IFERROR(VLOOKUP($B8073,Mapping!$A:$C,2,0),"Not Mapped"))</f>
        <v/>
      </c>
      <c r="P8073" s="36">
        <f>IF($B8073="","",IFERROR(VLOOKUP($B8073,Mapping!$A:$C,3,0),"Not Mapped"))</f>
        <v/>
      </c>
      <c r="Q8073" s="36">
        <f>IF($B8073="","",IFERROR(VLOOKUP($O8073,Leaders!$A:$B,2,0),"Not Mapped"))</f>
        <v/>
      </c>
      <c r="R8073" s="36">
        <f>IF($B8073="","",IF(COUNTIF(Exclusions!$A:$A,$B8073)&gt;0,"Yes","No"))</f>
        <v/>
      </c>
      <c r="S8073" s="38">
        <f>IF($B8073="","",MIN(1,DAY($A8073)/IF($N8073="Superstore",Settings!$B$5,Settings!$B$4)))</f>
        <v/>
      </c>
      <c r="T8073" s="38">
        <f>IF(OR($B8073="",$G8073="",$S8073=0),"",$G8073/$S8073)</f>
        <v/>
      </c>
      <c r="U8073" s="36">
        <f>IF($T8073="","",IF($T8073&lt;Settings!$B$8,"Critical",IF($T8073&lt;Settings!$B$9,"Semi Critical","Non Critical")))</f>
        <v/>
      </c>
      <c r="V8073" s="28" t="n"/>
      <c r="Z8073">
        <f>IF($B8073="","",IFERROR(VLOOKUP($B8073,'Plan HC for CCA'!$A:$B,2,0),""))</f>
        <v/>
      </c>
      <c r="AA8073">
        <f>IF(OR($B8073="",$Z8073=""),"",IF(N($M8073)&lt;$Z8073,"Delta","No Delta"))</f>
        <v/>
      </c>
      <c r="AB8073">
        <f>IF(OR($B8073="",$Z8073=""),"",MAX(0,$Z8073-N($M8073)))</f>
        <v/>
      </c>
      <c r="AC8073" s="46">
        <f>IF($B8073="","",IFERROR(INDEX('CCA Util %'!$H:$H,MATCH($B8073,'CCA Util %'!$E:$E,0)),""))</f>
        <v/>
      </c>
      <c r="AD8073">
        <f>IF($B8073="","",IFERROR(INDEX('CCA Util %'!$G:$G,MATCH($B8073,'CCA Util %'!$E:$E,0)),""))</f>
        <v/>
      </c>
      <c r="AE8073">
        <f>IF(OR($B8073="",$U8073=""),"",$U8073&amp;" &amp; "&amp;IF(OR($AD8073="",$AD8073=0),"Util NA",$AD8073&amp;" Util"))</f>
        <v/>
      </c>
    </row>
    <row r="8074" ht="15.75" customHeight="1" s="42">
      <c r="A8074" s="41" t="n"/>
      <c r="G8074" s="38" t="n"/>
      <c r="H8074" s="38" t="n"/>
      <c r="I8074" s="38" t="n"/>
      <c r="J8074" s="38" t="n"/>
      <c r="K8074" s="38" t="n"/>
      <c r="L8074" s="38" t="n"/>
      <c r="N8074" s="36">
        <f>IF($B8074="","",IF($C8074="SUPERSTORE","Superstore","DH"))</f>
        <v/>
      </c>
      <c r="O8074" s="36">
        <f>IF($B8074="","",IFERROR(VLOOKUP($B8074,Mapping!$A:$C,2,0),"Not Mapped"))</f>
        <v/>
      </c>
      <c r="P8074" s="36">
        <f>IF($B8074="","",IFERROR(VLOOKUP($B8074,Mapping!$A:$C,3,0),"Not Mapped"))</f>
        <v/>
      </c>
      <c r="Q8074" s="36">
        <f>IF($B8074="","",IFERROR(VLOOKUP($O8074,Leaders!$A:$B,2,0),"Not Mapped"))</f>
        <v/>
      </c>
      <c r="R8074" s="36">
        <f>IF($B8074="","",IF(COUNTIF(Exclusions!$A:$A,$B8074)&gt;0,"Yes","No"))</f>
        <v/>
      </c>
      <c r="S8074" s="38">
        <f>IF($B8074="","",MIN(1,DAY($A8074)/IF($N8074="Superstore",Settings!$B$5,Settings!$B$4)))</f>
        <v/>
      </c>
      <c r="T8074" s="38">
        <f>IF(OR($B8074="",$G8074="",$S8074=0),"",$G8074/$S8074)</f>
        <v/>
      </c>
      <c r="U8074" s="36">
        <f>IF($T8074="","",IF($T8074&lt;Settings!$B$8,"Critical",IF($T8074&lt;Settings!$B$9,"Semi Critical","Non Critical")))</f>
        <v/>
      </c>
      <c r="V8074" s="28" t="n"/>
      <c r="Z8074">
        <f>IF($B8074="","",IFERROR(VLOOKUP($B8074,'Plan HC for CCA'!$A:$B,2,0),""))</f>
        <v/>
      </c>
      <c r="AA8074">
        <f>IF(OR($B8074="",$Z8074=""),"",IF(N($M8074)&lt;$Z8074,"Delta","No Delta"))</f>
        <v/>
      </c>
      <c r="AB8074">
        <f>IF(OR($B8074="",$Z8074=""),"",MAX(0,$Z8074-N($M8074)))</f>
        <v/>
      </c>
      <c r="AC8074" s="46">
        <f>IF($B8074="","",IFERROR(INDEX('CCA Util %'!$H:$H,MATCH($B8074,'CCA Util %'!$E:$E,0)),""))</f>
        <v/>
      </c>
      <c r="AD8074">
        <f>IF($B8074="","",IFERROR(INDEX('CCA Util %'!$G:$G,MATCH($B8074,'CCA Util %'!$E:$E,0)),""))</f>
        <v/>
      </c>
      <c r="AE8074">
        <f>IF(OR($B8074="",$U8074=""),"",$U8074&amp;" &amp; "&amp;IF(OR($AD8074="",$AD8074=0),"Util NA",$AD8074&amp;" Util"))</f>
        <v/>
      </c>
    </row>
    <row r="8075" ht="15.75" customHeight="1" s="42">
      <c r="A8075" s="41" t="n"/>
      <c r="G8075" s="38" t="n"/>
      <c r="H8075" s="38" t="n"/>
      <c r="I8075" s="38" t="n"/>
      <c r="J8075" s="38" t="n"/>
      <c r="K8075" s="38" t="n"/>
      <c r="L8075" s="38" t="n"/>
      <c r="N8075" s="36">
        <f>IF($B8075="","",IF($C8075="SUPERSTORE","Superstore","DH"))</f>
        <v/>
      </c>
      <c r="O8075" s="36">
        <f>IF($B8075="","",IFERROR(VLOOKUP($B8075,Mapping!$A:$C,2,0),"Not Mapped"))</f>
        <v/>
      </c>
      <c r="P8075" s="36">
        <f>IF($B8075="","",IFERROR(VLOOKUP($B8075,Mapping!$A:$C,3,0),"Not Mapped"))</f>
        <v/>
      </c>
      <c r="Q8075" s="36">
        <f>IF($B8075="","",IFERROR(VLOOKUP($O8075,Leaders!$A:$B,2,0),"Not Mapped"))</f>
        <v/>
      </c>
      <c r="R8075" s="36">
        <f>IF($B8075="","",IF(COUNTIF(Exclusions!$A:$A,$B8075)&gt;0,"Yes","No"))</f>
        <v/>
      </c>
      <c r="S8075" s="38">
        <f>IF($B8075="","",MIN(1,DAY($A8075)/IF($N8075="Superstore",Settings!$B$5,Settings!$B$4)))</f>
        <v/>
      </c>
      <c r="T8075" s="38">
        <f>IF(OR($B8075="",$G8075="",$S8075=0),"",$G8075/$S8075)</f>
        <v/>
      </c>
      <c r="U8075" s="36">
        <f>IF($T8075="","",IF($T8075&lt;Settings!$B$8,"Critical",IF($T8075&lt;Settings!$B$9,"Semi Critical","Non Critical")))</f>
        <v/>
      </c>
      <c r="V8075" s="28" t="n"/>
      <c r="Z8075">
        <f>IF($B8075="","",IFERROR(VLOOKUP($B8075,'Plan HC for CCA'!$A:$B,2,0),""))</f>
        <v/>
      </c>
      <c r="AA8075">
        <f>IF(OR($B8075="",$Z8075=""),"",IF(N($M8075)&lt;$Z8075,"Delta","No Delta"))</f>
        <v/>
      </c>
      <c r="AB8075">
        <f>IF(OR($B8075="",$Z8075=""),"",MAX(0,$Z8075-N($M8075)))</f>
        <v/>
      </c>
      <c r="AC8075" s="46">
        <f>IF($B8075="","",IFERROR(INDEX('CCA Util %'!$H:$H,MATCH($B8075,'CCA Util %'!$E:$E,0)),""))</f>
        <v/>
      </c>
      <c r="AD8075">
        <f>IF($B8075="","",IFERROR(INDEX('CCA Util %'!$G:$G,MATCH($B8075,'CCA Util %'!$E:$E,0)),""))</f>
        <v/>
      </c>
      <c r="AE8075">
        <f>IF(OR($B8075="",$U8075=""),"",$U8075&amp;" &amp; "&amp;IF(OR($AD8075="",$AD8075=0),"Util NA",$AD8075&amp;" Util"))</f>
        <v/>
      </c>
    </row>
    <row r="8076" ht="15.75" customHeight="1" s="42">
      <c r="A8076" s="41" t="n"/>
      <c r="G8076" s="38" t="n"/>
      <c r="H8076" s="38" t="n"/>
      <c r="I8076" s="38" t="n"/>
      <c r="J8076" s="38" t="n"/>
      <c r="K8076" s="38" t="n"/>
      <c r="L8076" s="38" t="n"/>
      <c r="N8076" s="36">
        <f>IF($B8076="","",IF($C8076="SUPERSTORE","Superstore","DH"))</f>
        <v/>
      </c>
      <c r="O8076" s="36">
        <f>IF($B8076="","",IFERROR(VLOOKUP($B8076,Mapping!$A:$C,2,0),"Not Mapped"))</f>
        <v/>
      </c>
      <c r="P8076" s="36">
        <f>IF($B8076="","",IFERROR(VLOOKUP($B8076,Mapping!$A:$C,3,0),"Not Mapped"))</f>
        <v/>
      </c>
      <c r="Q8076" s="36">
        <f>IF($B8076="","",IFERROR(VLOOKUP($O8076,Leaders!$A:$B,2,0),"Not Mapped"))</f>
        <v/>
      </c>
      <c r="R8076" s="36">
        <f>IF($B8076="","",IF(COUNTIF(Exclusions!$A:$A,$B8076)&gt;0,"Yes","No"))</f>
        <v/>
      </c>
      <c r="S8076" s="38">
        <f>IF($B8076="","",MIN(1,DAY($A8076)/IF($N8076="Superstore",Settings!$B$5,Settings!$B$4)))</f>
        <v/>
      </c>
      <c r="T8076" s="38">
        <f>IF(OR($B8076="",$G8076="",$S8076=0),"",$G8076/$S8076)</f>
        <v/>
      </c>
      <c r="U8076" s="36">
        <f>IF($T8076="","",IF($T8076&lt;Settings!$B$8,"Critical",IF($T8076&lt;Settings!$B$9,"Semi Critical","Non Critical")))</f>
        <v/>
      </c>
      <c r="V8076" s="28" t="n"/>
      <c r="Z8076">
        <f>IF($B8076="","",IFERROR(VLOOKUP($B8076,'Plan HC for CCA'!$A:$B,2,0),""))</f>
        <v/>
      </c>
      <c r="AA8076">
        <f>IF(OR($B8076="",$Z8076=""),"",IF(N($M8076)&lt;$Z8076,"Delta","No Delta"))</f>
        <v/>
      </c>
      <c r="AB8076">
        <f>IF(OR($B8076="",$Z8076=""),"",MAX(0,$Z8076-N($M8076)))</f>
        <v/>
      </c>
      <c r="AC8076" s="46">
        <f>IF($B8076="","",IFERROR(INDEX('CCA Util %'!$H:$H,MATCH($B8076,'CCA Util %'!$E:$E,0)),""))</f>
        <v/>
      </c>
      <c r="AD8076">
        <f>IF($B8076="","",IFERROR(INDEX('CCA Util %'!$G:$G,MATCH($B8076,'CCA Util %'!$E:$E,0)),""))</f>
        <v/>
      </c>
      <c r="AE8076">
        <f>IF(OR($B8076="",$U8076=""),"",$U8076&amp;" &amp; "&amp;IF(OR($AD8076="",$AD8076=0),"Util NA",$AD8076&amp;" Util"))</f>
        <v/>
      </c>
    </row>
    <row r="8077" ht="15.75" customHeight="1" s="42">
      <c r="A8077" s="41" t="n"/>
      <c r="G8077" s="38" t="n"/>
      <c r="H8077" s="38" t="n"/>
      <c r="I8077" s="38" t="n"/>
      <c r="J8077" s="38" t="n"/>
      <c r="K8077" s="38" t="n"/>
      <c r="L8077" s="38" t="n"/>
      <c r="N8077" s="36">
        <f>IF($B8077="","",IF($C8077="SUPERSTORE","Superstore","DH"))</f>
        <v/>
      </c>
      <c r="O8077" s="36">
        <f>IF($B8077="","",IFERROR(VLOOKUP($B8077,Mapping!$A:$C,2,0),"Not Mapped"))</f>
        <v/>
      </c>
      <c r="P8077" s="36">
        <f>IF($B8077="","",IFERROR(VLOOKUP($B8077,Mapping!$A:$C,3,0),"Not Mapped"))</f>
        <v/>
      </c>
      <c r="Q8077" s="36">
        <f>IF($B8077="","",IFERROR(VLOOKUP($O8077,Leaders!$A:$B,2,0),"Not Mapped"))</f>
        <v/>
      </c>
      <c r="R8077" s="36">
        <f>IF($B8077="","",IF(COUNTIF(Exclusions!$A:$A,$B8077)&gt;0,"Yes","No"))</f>
        <v/>
      </c>
      <c r="S8077" s="38">
        <f>IF($B8077="","",MIN(1,DAY($A8077)/IF($N8077="Superstore",Settings!$B$5,Settings!$B$4)))</f>
        <v/>
      </c>
      <c r="T8077" s="38">
        <f>IF(OR($B8077="",$G8077="",$S8077=0),"",$G8077/$S8077)</f>
        <v/>
      </c>
      <c r="U8077" s="36">
        <f>IF($T8077="","",IF($T8077&lt;Settings!$B$8,"Critical",IF($T8077&lt;Settings!$B$9,"Semi Critical","Non Critical")))</f>
        <v/>
      </c>
      <c r="V8077" s="28" t="n"/>
      <c r="Z8077">
        <f>IF($B8077="","",IFERROR(VLOOKUP($B8077,'Plan HC for CCA'!$A:$B,2,0),""))</f>
        <v/>
      </c>
      <c r="AA8077">
        <f>IF(OR($B8077="",$Z8077=""),"",IF(N($M8077)&lt;$Z8077,"Delta","No Delta"))</f>
        <v/>
      </c>
      <c r="AB8077">
        <f>IF(OR($B8077="",$Z8077=""),"",MAX(0,$Z8077-N($M8077)))</f>
        <v/>
      </c>
      <c r="AC8077" s="46">
        <f>IF($B8077="","",IFERROR(INDEX('CCA Util %'!$H:$H,MATCH($B8077,'CCA Util %'!$E:$E,0)),""))</f>
        <v/>
      </c>
      <c r="AD8077">
        <f>IF($B8077="","",IFERROR(INDEX('CCA Util %'!$G:$G,MATCH($B8077,'CCA Util %'!$E:$E,0)),""))</f>
        <v/>
      </c>
      <c r="AE8077">
        <f>IF(OR($B8077="",$U8077=""),"",$U8077&amp;" &amp; "&amp;IF(OR($AD8077="",$AD8077=0),"Util NA",$AD8077&amp;" Util"))</f>
        <v/>
      </c>
    </row>
    <row r="8078" ht="15.75" customHeight="1" s="42">
      <c r="A8078" s="41" t="n"/>
      <c r="G8078" s="38" t="n"/>
      <c r="H8078" s="38" t="n"/>
      <c r="I8078" s="38" t="n"/>
      <c r="J8078" s="38" t="n"/>
      <c r="K8078" s="38" t="n"/>
      <c r="L8078" s="38" t="n"/>
      <c r="N8078" s="36">
        <f>IF($B8078="","",IF($C8078="SUPERSTORE","Superstore","DH"))</f>
        <v/>
      </c>
      <c r="O8078" s="36">
        <f>IF($B8078="","",IFERROR(VLOOKUP($B8078,Mapping!$A:$C,2,0),"Not Mapped"))</f>
        <v/>
      </c>
      <c r="P8078" s="36">
        <f>IF($B8078="","",IFERROR(VLOOKUP($B8078,Mapping!$A:$C,3,0),"Not Mapped"))</f>
        <v/>
      </c>
      <c r="Q8078" s="36">
        <f>IF($B8078="","",IFERROR(VLOOKUP($O8078,Leaders!$A:$B,2,0),"Not Mapped"))</f>
        <v/>
      </c>
      <c r="R8078" s="36">
        <f>IF($B8078="","",IF(COUNTIF(Exclusions!$A:$A,$B8078)&gt;0,"Yes","No"))</f>
        <v/>
      </c>
      <c r="S8078" s="38">
        <f>IF($B8078="","",MIN(1,DAY($A8078)/IF($N8078="Superstore",Settings!$B$5,Settings!$B$4)))</f>
        <v/>
      </c>
      <c r="T8078" s="38">
        <f>IF(OR($B8078="",$G8078="",$S8078=0),"",$G8078/$S8078)</f>
        <v/>
      </c>
      <c r="U8078" s="36">
        <f>IF($T8078="","",IF($T8078&lt;Settings!$B$8,"Critical",IF($T8078&lt;Settings!$B$9,"Semi Critical","Non Critical")))</f>
        <v/>
      </c>
      <c r="V8078" s="28" t="n"/>
      <c r="Z8078">
        <f>IF($B8078="","",IFERROR(VLOOKUP($B8078,'Plan HC for CCA'!$A:$B,2,0),""))</f>
        <v/>
      </c>
      <c r="AA8078">
        <f>IF(OR($B8078="",$Z8078=""),"",IF(N($M8078)&lt;$Z8078,"Delta","No Delta"))</f>
        <v/>
      </c>
      <c r="AB8078">
        <f>IF(OR($B8078="",$Z8078=""),"",MAX(0,$Z8078-N($M8078)))</f>
        <v/>
      </c>
      <c r="AC8078" s="46">
        <f>IF($B8078="","",IFERROR(INDEX('CCA Util %'!$H:$H,MATCH($B8078,'CCA Util %'!$E:$E,0)),""))</f>
        <v/>
      </c>
      <c r="AD8078">
        <f>IF($B8078="","",IFERROR(INDEX('CCA Util %'!$G:$G,MATCH($B8078,'CCA Util %'!$E:$E,0)),""))</f>
        <v/>
      </c>
      <c r="AE8078">
        <f>IF(OR($B8078="",$U8078=""),"",$U8078&amp;" &amp; "&amp;IF(OR($AD8078="",$AD8078=0),"Util NA",$AD8078&amp;" Util"))</f>
        <v/>
      </c>
    </row>
    <row r="8079" ht="15.75" customHeight="1" s="42">
      <c r="A8079" s="41" t="n"/>
      <c r="G8079" s="38" t="n"/>
      <c r="H8079" s="38" t="n"/>
      <c r="I8079" s="38" t="n"/>
      <c r="J8079" s="38" t="n"/>
      <c r="K8079" s="38" t="n"/>
      <c r="L8079" s="38" t="n"/>
      <c r="N8079" s="36">
        <f>IF($B8079="","",IF($C8079="SUPERSTORE","Superstore","DH"))</f>
        <v/>
      </c>
      <c r="O8079" s="36">
        <f>IF($B8079="","",IFERROR(VLOOKUP($B8079,Mapping!$A:$C,2,0),"Not Mapped"))</f>
        <v/>
      </c>
      <c r="P8079" s="36">
        <f>IF($B8079="","",IFERROR(VLOOKUP($B8079,Mapping!$A:$C,3,0),"Not Mapped"))</f>
        <v/>
      </c>
      <c r="Q8079" s="36">
        <f>IF($B8079="","",IFERROR(VLOOKUP($O8079,Leaders!$A:$B,2,0),"Not Mapped"))</f>
        <v/>
      </c>
      <c r="R8079" s="36">
        <f>IF($B8079="","",IF(COUNTIF(Exclusions!$A:$A,$B8079)&gt;0,"Yes","No"))</f>
        <v/>
      </c>
      <c r="S8079" s="38">
        <f>IF($B8079="","",MIN(1,DAY($A8079)/IF($N8079="Superstore",Settings!$B$5,Settings!$B$4)))</f>
        <v/>
      </c>
      <c r="T8079" s="38">
        <f>IF(OR($B8079="",$G8079="",$S8079=0),"",$G8079/$S8079)</f>
        <v/>
      </c>
      <c r="U8079" s="36">
        <f>IF($T8079="","",IF($T8079&lt;Settings!$B$8,"Critical",IF($T8079&lt;Settings!$B$9,"Semi Critical","Non Critical")))</f>
        <v/>
      </c>
      <c r="V8079" s="28" t="n"/>
      <c r="Z8079">
        <f>IF($B8079="","",IFERROR(VLOOKUP($B8079,'Plan HC for CCA'!$A:$B,2,0),""))</f>
        <v/>
      </c>
      <c r="AA8079">
        <f>IF(OR($B8079="",$Z8079=""),"",IF(N($M8079)&lt;$Z8079,"Delta","No Delta"))</f>
        <v/>
      </c>
      <c r="AB8079">
        <f>IF(OR($B8079="",$Z8079=""),"",MAX(0,$Z8079-N($M8079)))</f>
        <v/>
      </c>
      <c r="AC8079" s="46">
        <f>IF($B8079="","",IFERROR(INDEX('CCA Util %'!$H:$H,MATCH($B8079,'CCA Util %'!$E:$E,0)),""))</f>
        <v/>
      </c>
      <c r="AD8079">
        <f>IF($B8079="","",IFERROR(INDEX('CCA Util %'!$G:$G,MATCH($B8079,'CCA Util %'!$E:$E,0)),""))</f>
        <v/>
      </c>
      <c r="AE8079">
        <f>IF(OR($B8079="",$U8079=""),"",$U8079&amp;" &amp; "&amp;IF(OR($AD8079="",$AD8079=0),"Util NA",$AD8079&amp;" Util"))</f>
        <v/>
      </c>
    </row>
    <row r="8080" ht="15.75" customHeight="1" s="42">
      <c r="A8080" s="41" t="n"/>
      <c r="G8080" s="38" t="n"/>
      <c r="H8080" s="38" t="n"/>
      <c r="I8080" s="38" t="n"/>
      <c r="J8080" s="38" t="n"/>
      <c r="K8080" s="38" t="n"/>
      <c r="L8080" s="38" t="n"/>
      <c r="N8080" s="36">
        <f>IF($B8080="","",IF($C8080="SUPERSTORE","Superstore","DH"))</f>
        <v/>
      </c>
      <c r="O8080" s="36">
        <f>IF($B8080="","",IFERROR(VLOOKUP($B8080,Mapping!$A:$C,2,0),"Not Mapped"))</f>
        <v/>
      </c>
      <c r="P8080" s="36">
        <f>IF($B8080="","",IFERROR(VLOOKUP($B8080,Mapping!$A:$C,3,0),"Not Mapped"))</f>
        <v/>
      </c>
      <c r="Q8080" s="36">
        <f>IF($B8080="","",IFERROR(VLOOKUP($O8080,Leaders!$A:$B,2,0),"Not Mapped"))</f>
        <v/>
      </c>
      <c r="R8080" s="36">
        <f>IF($B8080="","",IF(COUNTIF(Exclusions!$A:$A,$B8080)&gt;0,"Yes","No"))</f>
        <v/>
      </c>
      <c r="S8080" s="38">
        <f>IF($B8080="","",MIN(1,DAY($A8080)/IF($N8080="Superstore",Settings!$B$5,Settings!$B$4)))</f>
        <v/>
      </c>
      <c r="T8080" s="38">
        <f>IF(OR($B8080="",$G8080="",$S8080=0),"",$G8080/$S8080)</f>
        <v/>
      </c>
      <c r="U8080" s="36">
        <f>IF($T8080="","",IF($T8080&lt;Settings!$B$8,"Critical",IF($T8080&lt;Settings!$B$9,"Semi Critical","Non Critical")))</f>
        <v/>
      </c>
      <c r="V8080" s="28" t="n"/>
      <c r="Z8080">
        <f>IF($B8080="","",IFERROR(VLOOKUP($B8080,'Plan HC for CCA'!$A:$B,2,0),""))</f>
        <v/>
      </c>
      <c r="AA8080">
        <f>IF(OR($B8080="",$Z8080=""),"",IF(N($M8080)&lt;$Z8080,"Delta","No Delta"))</f>
        <v/>
      </c>
      <c r="AB8080">
        <f>IF(OR($B8080="",$Z8080=""),"",MAX(0,$Z8080-N($M8080)))</f>
        <v/>
      </c>
      <c r="AC8080" s="46">
        <f>IF($B8080="","",IFERROR(INDEX('CCA Util %'!$H:$H,MATCH($B8080,'CCA Util %'!$E:$E,0)),""))</f>
        <v/>
      </c>
      <c r="AD8080">
        <f>IF($B8080="","",IFERROR(INDEX('CCA Util %'!$G:$G,MATCH($B8080,'CCA Util %'!$E:$E,0)),""))</f>
        <v/>
      </c>
      <c r="AE8080">
        <f>IF(OR($B8080="",$U8080=""),"",$U8080&amp;" &amp; "&amp;IF(OR($AD8080="",$AD8080=0),"Util NA",$AD8080&amp;" Util"))</f>
        <v/>
      </c>
    </row>
    <row r="8081" ht="15.75" customHeight="1" s="42">
      <c r="A8081" s="41" t="n"/>
      <c r="G8081" s="38" t="n"/>
      <c r="H8081" s="38" t="n"/>
      <c r="I8081" s="38" t="n"/>
      <c r="J8081" s="38" t="n"/>
      <c r="K8081" s="38" t="n"/>
      <c r="L8081" s="38" t="n"/>
      <c r="N8081" s="36">
        <f>IF($B8081="","",IF($C8081="SUPERSTORE","Superstore","DH"))</f>
        <v/>
      </c>
      <c r="O8081" s="36">
        <f>IF($B8081="","",IFERROR(VLOOKUP($B8081,Mapping!$A:$C,2,0),"Not Mapped"))</f>
        <v/>
      </c>
      <c r="P8081" s="36">
        <f>IF($B8081="","",IFERROR(VLOOKUP($B8081,Mapping!$A:$C,3,0),"Not Mapped"))</f>
        <v/>
      </c>
      <c r="Q8081" s="36">
        <f>IF($B8081="","",IFERROR(VLOOKUP($O8081,Leaders!$A:$B,2,0),"Not Mapped"))</f>
        <v/>
      </c>
      <c r="R8081" s="36">
        <f>IF($B8081="","",IF(COUNTIF(Exclusions!$A:$A,$B8081)&gt;0,"Yes","No"))</f>
        <v/>
      </c>
      <c r="S8081" s="38">
        <f>IF($B8081="","",MIN(1,DAY($A8081)/IF($N8081="Superstore",Settings!$B$5,Settings!$B$4)))</f>
        <v/>
      </c>
      <c r="T8081" s="38">
        <f>IF(OR($B8081="",$G8081="",$S8081=0),"",$G8081/$S8081)</f>
        <v/>
      </c>
      <c r="U8081" s="36">
        <f>IF($T8081="","",IF($T8081&lt;Settings!$B$8,"Critical",IF($T8081&lt;Settings!$B$9,"Semi Critical","Non Critical")))</f>
        <v/>
      </c>
      <c r="V8081" s="28" t="n"/>
      <c r="Z8081">
        <f>IF($B8081="","",IFERROR(VLOOKUP($B8081,'Plan HC for CCA'!$A:$B,2,0),""))</f>
        <v/>
      </c>
      <c r="AA8081">
        <f>IF(OR($B8081="",$Z8081=""),"",IF(N($M8081)&lt;$Z8081,"Delta","No Delta"))</f>
        <v/>
      </c>
      <c r="AB8081">
        <f>IF(OR($B8081="",$Z8081=""),"",MAX(0,$Z8081-N($M8081)))</f>
        <v/>
      </c>
      <c r="AC8081" s="46">
        <f>IF($B8081="","",IFERROR(INDEX('CCA Util %'!$H:$H,MATCH($B8081,'CCA Util %'!$E:$E,0)),""))</f>
        <v/>
      </c>
      <c r="AD8081">
        <f>IF($B8081="","",IFERROR(INDEX('CCA Util %'!$G:$G,MATCH($B8081,'CCA Util %'!$E:$E,0)),""))</f>
        <v/>
      </c>
      <c r="AE8081">
        <f>IF(OR($B8081="",$U8081=""),"",$U8081&amp;" &amp; "&amp;IF(OR($AD8081="",$AD8081=0),"Util NA",$AD8081&amp;" Util"))</f>
        <v/>
      </c>
    </row>
    <row r="8082" ht="15.75" customHeight="1" s="42">
      <c r="A8082" s="41" t="n"/>
      <c r="G8082" s="38" t="n"/>
      <c r="H8082" s="38" t="n"/>
      <c r="I8082" s="38" t="n"/>
      <c r="J8082" s="38" t="n"/>
      <c r="K8082" s="38" t="n"/>
      <c r="L8082" s="38" t="n"/>
      <c r="N8082" s="36">
        <f>IF($B8082="","",IF($C8082="SUPERSTORE","Superstore","DH"))</f>
        <v/>
      </c>
      <c r="O8082" s="36">
        <f>IF($B8082="","",IFERROR(VLOOKUP($B8082,Mapping!$A:$C,2,0),"Not Mapped"))</f>
        <v/>
      </c>
      <c r="P8082" s="36">
        <f>IF($B8082="","",IFERROR(VLOOKUP($B8082,Mapping!$A:$C,3,0),"Not Mapped"))</f>
        <v/>
      </c>
      <c r="Q8082" s="36">
        <f>IF($B8082="","",IFERROR(VLOOKUP($O8082,Leaders!$A:$B,2,0),"Not Mapped"))</f>
        <v/>
      </c>
      <c r="R8082" s="36">
        <f>IF($B8082="","",IF(COUNTIF(Exclusions!$A:$A,$B8082)&gt;0,"Yes","No"))</f>
        <v/>
      </c>
      <c r="S8082" s="38">
        <f>IF($B8082="","",MIN(1,DAY($A8082)/IF($N8082="Superstore",Settings!$B$5,Settings!$B$4)))</f>
        <v/>
      </c>
      <c r="T8082" s="38">
        <f>IF(OR($B8082="",$G8082="",$S8082=0),"",$G8082/$S8082)</f>
        <v/>
      </c>
      <c r="U8082" s="36">
        <f>IF($T8082="","",IF($T8082&lt;Settings!$B$8,"Critical",IF($T8082&lt;Settings!$B$9,"Semi Critical","Non Critical")))</f>
        <v/>
      </c>
      <c r="V8082" s="28" t="n"/>
      <c r="Z8082">
        <f>IF($B8082="","",IFERROR(VLOOKUP($B8082,'Plan HC for CCA'!$A:$B,2,0),""))</f>
        <v/>
      </c>
      <c r="AA8082">
        <f>IF(OR($B8082="",$Z8082=""),"",IF(N($M8082)&lt;$Z8082,"Delta","No Delta"))</f>
        <v/>
      </c>
      <c r="AB8082">
        <f>IF(OR($B8082="",$Z8082=""),"",MAX(0,$Z8082-N($M8082)))</f>
        <v/>
      </c>
      <c r="AC8082" s="46">
        <f>IF($B8082="","",IFERROR(INDEX('CCA Util %'!$H:$H,MATCH($B8082,'CCA Util %'!$E:$E,0)),""))</f>
        <v/>
      </c>
      <c r="AD8082">
        <f>IF($B8082="","",IFERROR(INDEX('CCA Util %'!$G:$G,MATCH($B8082,'CCA Util %'!$E:$E,0)),""))</f>
        <v/>
      </c>
      <c r="AE8082">
        <f>IF(OR($B8082="",$U8082=""),"",$U8082&amp;" &amp; "&amp;IF(OR($AD8082="",$AD8082=0),"Util NA",$AD8082&amp;" Util"))</f>
        <v/>
      </c>
    </row>
    <row r="8083" ht="15.75" customHeight="1" s="42">
      <c r="A8083" s="41" t="n"/>
      <c r="G8083" s="38" t="n"/>
      <c r="H8083" s="38" t="n"/>
      <c r="I8083" s="38" t="n"/>
      <c r="J8083" s="38" t="n"/>
      <c r="K8083" s="38" t="n"/>
      <c r="L8083" s="38" t="n"/>
      <c r="N8083" s="36">
        <f>IF($B8083="","",IF($C8083="SUPERSTORE","Superstore","DH"))</f>
        <v/>
      </c>
      <c r="O8083" s="36">
        <f>IF($B8083="","",IFERROR(VLOOKUP($B8083,Mapping!$A:$C,2,0),"Not Mapped"))</f>
        <v/>
      </c>
      <c r="P8083" s="36">
        <f>IF($B8083="","",IFERROR(VLOOKUP($B8083,Mapping!$A:$C,3,0),"Not Mapped"))</f>
        <v/>
      </c>
      <c r="Q8083" s="36">
        <f>IF($B8083="","",IFERROR(VLOOKUP($O8083,Leaders!$A:$B,2,0),"Not Mapped"))</f>
        <v/>
      </c>
      <c r="R8083" s="36">
        <f>IF($B8083="","",IF(COUNTIF(Exclusions!$A:$A,$B8083)&gt;0,"Yes","No"))</f>
        <v/>
      </c>
      <c r="S8083" s="38">
        <f>IF($B8083="","",MIN(1,DAY($A8083)/IF($N8083="Superstore",Settings!$B$5,Settings!$B$4)))</f>
        <v/>
      </c>
      <c r="T8083" s="38">
        <f>IF(OR($B8083="",$G8083="",$S8083=0),"",$G8083/$S8083)</f>
        <v/>
      </c>
      <c r="U8083" s="36">
        <f>IF($T8083="","",IF($T8083&lt;Settings!$B$8,"Critical",IF($T8083&lt;Settings!$B$9,"Semi Critical","Non Critical")))</f>
        <v/>
      </c>
      <c r="V8083" s="28" t="n"/>
      <c r="Z8083">
        <f>IF($B8083="","",IFERROR(VLOOKUP($B8083,'Plan HC for CCA'!$A:$B,2,0),""))</f>
        <v/>
      </c>
      <c r="AA8083">
        <f>IF(OR($B8083="",$Z8083=""),"",IF(N($M8083)&lt;$Z8083,"Delta","No Delta"))</f>
        <v/>
      </c>
      <c r="AB8083">
        <f>IF(OR($B8083="",$Z8083=""),"",MAX(0,$Z8083-N($M8083)))</f>
        <v/>
      </c>
      <c r="AC8083" s="46">
        <f>IF($B8083="","",IFERROR(INDEX('CCA Util %'!$H:$H,MATCH($B8083,'CCA Util %'!$E:$E,0)),""))</f>
        <v/>
      </c>
      <c r="AD8083">
        <f>IF($B8083="","",IFERROR(INDEX('CCA Util %'!$G:$G,MATCH($B8083,'CCA Util %'!$E:$E,0)),""))</f>
        <v/>
      </c>
      <c r="AE8083">
        <f>IF(OR($B8083="",$U8083=""),"",$U8083&amp;" &amp; "&amp;IF(OR($AD8083="",$AD8083=0),"Util NA",$AD8083&amp;" Util"))</f>
        <v/>
      </c>
    </row>
    <row r="8084" ht="15.75" customHeight="1" s="42">
      <c r="A8084" s="41" t="n"/>
      <c r="G8084" s="38" t="n"/>
      <c r="H8084" s="38" t="n"/>
      <c r="I8084" s="38" t="n"/>
      <c r="J8084" s="38" t="n"/>
      <c r="K8084" s="38" t="n"/>
      <c r="L8084" s="38" t="n"/>
      <c r="N8084" s="36">
        <f>IF($B8084="","",IF($C8084="SUPERSTORE","Superstore","DH"))</f>
        <v/>
      </c>
      <c r="O8084" s="36">
        <f>IF($B8084="","",IFERROR(VLOOKUP($B8084,Mapping!$A:$C,2,0),"Not Mapped"))</f>
        <v/>
      </c>
      <c r="P8084" s="36">
        <f>IF($B8084="","",IFERROR(VLOOKUP($B8084,Mapping!$A:$C,3,0),"Not Mapped"))</f>
        <v/>
      </c>
      <c r="Q8084" s="36">
        <f>IF($B8084="","",IFERROR(VLOOKUP($O8084,Leaders!$A:$B,2,0),"Not Mapped"))</f>
        <v/>
      </c>
      <c r="R8084" s="36">
        <f>IF($B8084="","",IF(COUNTIF(Exclusions!$A:$A,$B8084)&gt;0,"Yes","No"))</f>
        <v/>
      </c>
      <c r="S8084" s="38">
        <f>IF($B8084="","",MIN(1,DAY($A8084)/IF($N8084="Superstore",Settings!$B$5,Settings!$B$4)))</f>
        <v/>
      </c>
      <c r="T8084" s="38">
        <f>IF(OR($B8084="",$G8084="",$S8084=0),"",$G8084/$S8084)</f>
        <v/>
      </c>
      <c r="U8084" s="36">
        <f>IF($T8084="","",IF($T8084&lt;Settings!$B$8,"Critical",IF($T8084&lt;Settings!$B$9,"Semi Critical","Non Critical")))</f>
        <v/>
      </c>
      <c r="V8084" s="28" t="n"/>
      <c r="Z8084">
        <f>IF($B8084="","",IFERROR(VLOOKUP($B8084,'Plan HC for CCA'!$A:$B,2,0),""))</f>
        <v/>
      </c>
      <c r="AA8084">
        <f>IF(OR($B8084="",$Z8084=""),"",IF(N($M8084)&lt;$Z8084,"Delta","No Delta"))</f>
        <v/>
      </c>
      <c r="AB8084">
        <f>IF(OR($B8084="",$Z8084=""),"",MAX(0,$Z8084-N($M8084)))</f>
        <v/>
      </c>
      <c r="AC8084" s="46">
        <f>IF($B8084="","",IFERROR(INDEX('CCA Util %'!$H:$H,MATCH($B8084,'CCA Util %'!$E:$E,0)),""))</f>
        <v/>
      </c>
      <c r="AD8084">
        <f>IF($B8084="","",IFERROR(INDEX('CCA Util %'!$G:$G,MATCH($B8084,'CCA Util %'!$E:$E,0)),""))</f>
        <v/>
      </c>
      <c r="AE8084">
        <f>IF(OR($B8084="",$U8084=""),"",$U8084&amp;" &amp; "&amp;IF(OR($AD8084="",$AD8084=0),"Util NA",$AD8084&amp;" Util"))</f>
        <v/>
      </c>
    </row>
    <row r="8085" ht="15.75" customHeight="1" s="42">
      <c r="A8085" s="41" t="n"/>
      <c r="G8085" s="38" t="n"/>
      <c r="H8085" s="38" t="n"/>
      <c r="I8085" s="38" t="n"/>
      <c r="J8085" s="38" t="n"/>
      <c r="K8085" s="38" t="n"/>
      <c r="L8085" s="38" t="n"/>
      <c r="N8085" s="36">
        <f>IF($B8085="","",IF($C8085="SUPERSTORE","Superstore","DH"))</f>
        <v/>
      </c>
      <c r="O8085" s="36">
        <f>IF($B8085="","",IFERROR(VLOOKUP($B8085,Mapping!$A:$C,2,0),"Not Mapped"))</f>
        <v/>
      </c>
      <c r="P8085" s="36">
        <f>IF($B8085="","",IFERROR(VLOOKUP($B8085,Mapping!$A:$C,3,0),"Not Mapped"))</f>
        <v/>
      </c>
      <c r="Q8085" s="36">
        <f>IF($B8085="","",IFERROR(VLOOKUP($O8085,Leaders!$A:$B,2,0),"Not Mapped"))</f>
        <v/>
      </c>
      <c r="R8085" s="36">
        <f>IF($B8085="","",IF(COUNTIF(Exclusions!$A:$A,$B8085)&gt;0,"Yes","No"))</f>
        <v/>
      </c>
      <c r="S8085" s="38">
        <f>IF($B8085="","",MIN(1,DAY($A8085)/IF($N8085="Superstore",Settings!$B$5,Settings!$B$4)))</f>
        <v/>
      </c>
      <c r="T8085" s="38">
        <f>IF(OR($B8085="",$G8085="",$S8085=0),"",$G8085/$S8085)</f>
        <v/>
      </c>
      <c r="U8085" s="36">
        <f>IF($T8085="","",IF($T8085&lt;Settings!$B$8,"Critical",IF($T8085&lt;Settings!$B$9,"Semi Critical","Non Critical")))</f>
        <v/>
      </c>
      <c r="V8085" s="28" t="n"/>
      <c r="Z8085">
        <f>IF($B8085="","",IFERROR(VLOOKUP($B8085,'Plan HC for CCA'!$A:$B,2,0),""))</f>
        <v/>
      </c>
      <c r="AA8085">
        <f>IF(OR($B8085="",$Z8085=""),"",IF(N($M8085)&lt;$Z8085,"Delta","No Delta"))</f>
        <v/>
      </c>
      <c r="AB8085">
        <f>IF(OR($B8085="",$Z8085=""),"",MAX(0,$Z8085-N($M8085)))</f>
        <v/>
      </c>
      <c r="AC8085" s="46">
        <f>IF($B8085="","",IFERROR(INDEX('CCA Util %'!$H:$H,MATCH($B8085,'CCA Util %'!$E:$E,0)),""))</f>
        <v/>
      </c>
      <c r="AD8085">
        <f>IF($B8085="","",IFERROR(INDEX('CCA Util %'!$G:$G,MATCH($B8085,'CCA Util %'!$E:$E,0)),""))</f>
        <v/>
      </c>
      <c r="AE8085">
        <f>IF(OR($B8085="",$U8085=""),"",$U8085&amp;" &amp; "&amp;IF(OR($AD8085="",$AD8085=0),"Util NA",$AD8085&amp;" Util"))</f>
        <v/>
      </c>
    </row>
    <row r="8086" ht="15.75" customHeight="1" s="42">
      <c r="A8086" s="41" t="n"/>
      <c r="G8086" s="38" t="n"/>
      <c r="H8086" s="38" t="n"/>
      <c r="I8086" s="38" t="n"/>
      <c r="J8086" s="38" t="n"/>
      <c r="K8086" s="38" t="n"/>
      <c r="L8086" s="38" t="n"/>
      <c r="N8086" s="36">
        <f>IF($B8086="","",IF($C8086="SUPERSTORE","Superstore","DH"))</f>
        <v/>
      </c>
      <c r="O8086" s="36">
        <f>IF($B8086="","",IFERROR(VLOOKUP($B8086,Mapping!$A:$C,2,0),"Not Mapped"))</f>
        <v/>
      </c>
      <c r="P8086" s="36">
        <f>IF($B8086="","",IFERROR(VLOOKUP($B8086,Mapping!$A:$C,3,0),"Not Mapped"))</f>
        <v/>
      </c>
      <c r="Q8086" s="36">
        <f>IF($B8086="","",IFERROR(VLOOKUP($O8086,Leaders!$A:$B,2,0),"Not Mapped"))</f>
        <v/>
      </c>
      <c r="R8086" s="36">
        <f>IF($B8086="","",IF(COUNTIF(Exclusions!$A:$A,$B8086)&gt;0,"Yes","No"))</f>
        <v/>
      </c>
      <c r="S8086" s="38">
        <f>IF($B8086="","",MIN(1,DAY($A8086)/IF($N8086="Superstore",Settings!$B$5,Settings!$B$4)))</f>
        <v/>
      </c>
      <c r="T8086" s="38">
        <f>IF(OR($B8086="",$G8086="",$S8086=0),"",$G8086/$S8086)</f>
        <v/>
      </c>
      <c r="U8086" s="36">
        <f>IF($T8086="","",IF($T8086&lt;Settings!$B$8,"Critical",IF($T8086&lt;Settings!$B$9,"Semi Critical","Non Critical")))</f>
        <v/>
      </c>
      <c r="V8086" s="28" t="n"/>
      <c r="Z8086">
        <f>IF($B8086="","",IFERROR(VLOOKUP($B8086,'Plan HC for CCA'!$A:$B,2,0),""))</f>
        <v/>
      </c>
      <c r="AA8086">
        <f>IF(OR($B8086="",$Z8086=""),"",IF(N($M8086)&lt;$Z8086,"Delta","No Delta"))</f>
        <v/>
      </c>
      <c r="AB8086">
        <f>IF(OR($B8086="",$Z8086=""),"",MAX(0,$Z8086-N($M8086)))</f>
        <v/>
      </c>
      <c r="AC8086" s="46">
        <f>IF($B8086="","",IFERROR(INDEX('CCA Util %'!$H:$H,MATCH($B8086,'CCA Util %'!$E:$E,0)),""))</f>
        <v/>
      </c>
      <c r="AD8086">
        <f>IF($B8086="","",IFERROR(INDEX('CCA Util %'!$G:$G,MATCH($B8086,'CCA Util %'!$E:$E,0)),""))</f>
        <v/>
      </c>
      <c r="AE8086">
        <f>IF(OR($B8086="",$U8086=""),"",$U8086&amp;" &amp; "&amp;IF(OR($AD8086="",$AD8086=0),"Util NA",$AD8086&amp;" Util"))</f>
        <v/>
      </c>
    </row>
    <row r="8087" ht="15.75" customHeight="1" s="42">
      <c r="A8087" s="41" t="n"/>
      <c r="G8087" s="38" t="n"/>
      <c r="H8087" s="38" t="n"/>
      <c r="I8087" s="38" t="n"/>
      <c r="J8087" s="38" t="n"/>
      <c r="K8087" s="38" t="n"/>
      <c r="L8087" s="38" t="n"/>
      <c r="N8087" s="36">
        <f>IF($B8087="","",IF($C8087="SUPERSTORE","Superstore","DH"))</f>
        <v/>
      </c>
      <c r="O8087" s="36">
        <f>IF($B8087="","",IFERROR(VLOOKUP($B8087,Mapping!$A:$C,2,0),"Not Mapped"))</f>
        <v/>
      </c>
      <c r="P8087" s="36">
        <f>IF($B8087="","",IFERROR(VLOOKUP($B8087,Mapping!$A:$C,3,0),"Not Mapped"))</f>
        <v/>
      </c>
      <c r="Q8087" s="36">
        <f>IF($B8087="","",IFERROR(VLOOKUP($O8087,Leaders!$A:$B,2,0),"Not Mapped"))</f>
        <v/>
      </c>
      <c r="R8087" s="36">
        <f>IF($B8087="","",IF(COUNTIF(Exclusions!$A:$A,$B8087)&gt;0,"Yes","No"))</f>
        <v/>
      </c>
      <c r="S8087" s="38">
        <f>IF($B8087="","",MIN(1,DAY($A8087)/IF($N8087="Superstore",Settings!$B$5,Settings!$B$4)))</f>
        <v/>
      </c>
      <c r="T8087" s="38">
        <f>IF(OR($B8087="",$G8087="",$S8087=0),"",$G8087/$S8087)</f>
        <v/>
      </c>
      <c r="U8087" s="36">
        <f>IF($T8087="","",IF($T8087&lt;Settings!$B$8,"Critical",IF($T8087&lt;Settings!$B$9,"Semi Critical","Non Critical")))</f>
        <v/>
      </c>
      <c r="V8087" s="28" t="n"/>
      <c r="Z8087">
        <f>IF($B8087="","",IFERROR(VLOOKUP($B8087,'Plan HC for CCA'!$A:$B,2,0),""))</f>
        <v/>
      </c>
      <c r="AA8087">
        <f>IF(OR($B8087="",$Z8087=""),"",IF(N($M8087)&lt;$Z8087,"Delta","No Delta"))</f>
        <v/>
      </c>
      <c r="AB8087">
        <f>IF(OR($B8087="",$Z8087=""),"",MAX(0,$Z8087-N($M8087)))</f>
        <v/>
      </c>
      <c r="AC8087" s="46">
        <f>IF($B8087="","",IFERROR(INDEX('CCA Util %'!$H:$H,MATCH($B8087,'CCA Util %'!$E:$E,0)),""))</f>
        <v/>
      </c>
      <c r="AD8087">
        <f>IF($B8087="","",IFERROR(INDEX('CCA Util %'!$G:$G,MATCH($B8087,'CCA Util %'!$E:$E,0)),""))</f>
        <v/>
      </c>
      <c r="AE8087">
        <f>IF(OR($B8087="",$U8087=""),"",$U8087&amp;" &amp; "&amp;IF(OR($AD8087="",$AD8087=0),"Util NA",$AD8087&amp;" Util"))</f>
        <v/>
      </c>
    </row>
    <row r="8088" ht="15.75" customHeight="1" s="42">
      <c r="A8088" s="41" t="n"/>
      <c r="G8088" s="38" t="n"/>
      <c r="H8088" s="38" t="n"/>
      <c r="I8088" s="38" t="n"/>
      <c r="J8088" s="38" t="n"/>
      <c r="K8088" s="38" t="n"/>
      <c r="L8088" s="38" t="n"/>
      <c r="N8088" s="36">
        <f>IF($B8088="","",IF($C8088="SUPERSTORE","Superstore","DH"))</f>
        <v/>
      </c>
      <c r="O8088" s="36">
        <f>IF($B8088="","",IFERROR(VLOOKUP($B8088,Mapping!$A:$C,2,0),"Not Mapped"))</f>
        <v/>
      </c>
      <c r="P8088" s="36">
        <f>IF($B8088="","",IFERROR(VLOOKUP($B8088,Mapping!$A:$C,3,0),"Not Mapped"))</f>
        <v/>
      </c>
      <c r="Q8088" s="36">
        <f>IF($B8088="","",IFERROR(VLOOKUP($O8088,Leaders!$A:$B,2,0),"Not Mapped"))</f>
        <v/>
      </c>
      <c r="R8088" s="36">
        <f>IF($B8088="","",IF(COUNTIF(Exclusions!$A:$A,$B8088)&gt;0,"Yes","No"))</f>
        <v/>
      </c>
      <c r="S8088" s="38">
        <f>IF($B8088="","",MIN(1,DAY($A8088)/IF($N8088="Superstore",Settings!$B$5,Settings!$B$4)))</f>
        <v/>
      </c>
      <c r="T8088" s="38">
        <f>IF(OR($B8088="",$G8088="",$S8088=0),"",$G8088/$S8088)</f>
        <v/>
      </c>
      <c r="U8088" s="36">
        <f>IF($T8088="","",IF($T8088&lt;Settings!$B$8,"Critical",IF($T8088&lt;Settings!$B$9,"Semi Critical","Non Critical")))</f>
        <v/>
      </c>
      <c r="V8088" s="28" t="n"/>
      <c r="Z8088">
        <f>IF($B8088="","",IFERROR(VLOOKUP($B8088,'Plan HC for CCA'!$A:$B,2,0),""))</f>
        <v/>
      </c>
      <c r="AA8088">
        <f>IF(OR($B8088="",$Z8088=""),"",IF(N($M8088)&lt;$Z8088,"Delta","No Delta"))</f>
        <v/>
      </c>
      <c r="AB8088">
        <f>IF(OR($B8088="",$Z8088=""),"",MAX(0,$Z8088-N($M8088)))</f>
        <v/>
      </c>
      <c r="AC8088" s="46">
        <f>IF($B8088="","",IFERROR(INDEX('CCA Util %'!$H:$H,MATCH($B8088,'CCA Util %'!$E:$E,0)),""))</f>
        <v/>
      </c>
      <c r="AD8088">
        <f>IF($B8088="","",IFERROR(INDEX('CCA Util %'!$G:$G,MATCH($B8088,'CCA Util %'!$E:$E,0)),""))</f>
        <v/>
      </c>
      <c r="AE8088">
        <f>IF(OR($B8088="",$U8088=""),"",$U8088&amp;" &amp; "&amp;IF(OR($AD8088="",$AD8088=0),"Util NA",$AD8088&amp;" Util"))</f>
        <v/>
      </c>
    </row>
    <row r="8089" ht="15.75" customHeight="1" s="42">
      <c r="A8089" s="41" t="n"/>
      <c r="G8089" s="38" t="n"/>
      <c r="H8089" s="38" t="n"/>
      <c r="I8089" s="38" t="n"/>
      <c r="J8089" s="38" t="n"/>
      <c r="K8089" s="38" t="n"/>
      <c r="L8089" s="38" t="n"/>
      <c r="N8089" s="36">
        <f>IF($B8089="","",IF($C8089="SUPERSTORE","Superstore","DH"))</f>
        <v/>
      </c>
      <c r="O8089" s="36">
        <f>IF($B8089="","",IFERROR(VLOOKUP($B8089,Mapping!$A:$C,2,0),"Not Mapped"))</f>
        <v/>
      </c>
      <c r="P8089" s="36">
        <f>IF($B8089="","",IFERROR(VLOOKUP($B8089,Mapping!$A:$C,3,0),"Not Mapped"))</f>
        <v/>
      </c>
      <c r="Q8089" s="36">
        <f>IF($B8089="","",IFERROR(VLOOKUP($O8089,Leaders!$A:$B,2,0),"Not Mapped"))</f>
        <v/>
      </c>
      <c r="R8089" s="36">
        <f>IF($B8089="","",IF(COUNTIF(Exclusions!$A:$A,$B8089)&gt;0,"Yes","No"))</f>
        <v/>
      </c>
      <c r="S8089" s="38">
        <f>IF($B8089="","",MIN(1,DAY($A8089)/IF($N8089="Superstore",Settings!$B$5,Settings!$B$4)))</f>
        <v/>
      </c>
      <c r="T8089" s="38">
        <f>IF(OR($B8089="",$G8089="",$S8089=0),"",$G8089/$S8089)</f>
        <v/>
      </c>
      <c r="U8089" s="36">
        <f>IF($T8089="","",IF($T8089&lt;Settings!$B$8,"Critical",IF($T8089&lt;Settings!$B$9,"Semi Critical","Non Critical")))</f>
        <v/>
      </c>
      <c r="V8089" s="28" t="n"/>
      <c r="Z8089">
        <f>IF($B8089="","",IFERROR(VLOOKUP($B8089,'Plan HC for CCA'!$A:$B,2,0),""))</f>
        <v/>
      </c>
      <c r="AA8089">
        <f>IF(OR($B8089="",$Z8089=""),"",IF(N($M8089)&lt;$Z8089,"Delta","No Delta"))</f>
        <v/>
      </c>
      <c r="AB8089">
        <f>IF(OR($B8089="",$Z8089=""),"",MAX(0,$Z8089-N($M8089)))</f>
        <v/>
      </c>
      <c r="AC8089" s="46">
        <f>IF($B8089="","",IFERROR(INDEX('CCA Util %'!$H:$H,MATCH($B8089,'CCA Util %'!$E:$E,0)),""))</f>
        <v/>
      </c>
      <c r="AD8089">
        <f>IF($B8089="","",IFERROR(INDEX('CCA Util %'!$G:$G,MATCH($B8089,'CCA Util %'!$E:$E,0)),""))</f>
        <v/>
      </c>
      <c r="AE8089">
        <f>IF(OR($B8089="",$U8089=""),"",$U8089&amp;" &amp; "&amp;IF(OR($AD8089="",$AD8089=0),"Util NA",$AD8089&amp;" Util"))</f>
        <v/>
      </c>
    </row>
    <row r="8090" ht="15.75" customHeight="1" s="42">
      <c r="A8090" s="41" t="n"/>
      <c r="G8090" s="38" t="n"/>
      <c r="H8090" s="38" t="n"/>
      <c r="I8090" s="38" t="n"/>
      <c r="J8090" s="38" t="n"/>
      <c r="K8090" s="38" t="n"/>
      <c r="L8090" s="38" t="n"/>
      <c r="N8090" s="36">
        <f>IF($B8090="","",IF($C8090="SUPERSTORE","Superstore","DH"))</f>
        <v/>
      </c>
      <c r="O8090" s="36">
        <f>IF($B8090="","",IFERROR(VLOOKUP($B8090,Mapping!$A:$C,2,0),"Not Mapped"))</f>
        <v/>
      </c>
      <c r="P8090" s="36">
        <f>IF($B8090="","",IFERROR(VLOOKUP($B8090,Mapping!$A:$C,3,0),"Not Mapped"))</f>
        <v/>
      </c>
      <c r="Q8090" s="36">
        <f>IF($B8090="","",IFERROR(VLOOKUP($O8090,Leaders!$A:$B,2,0),"Not Mapped"))</f>
        <v/>
      </c>
      <c r="R8090" s="36">
        <f>IF($B8090="","",IF(COUNTIF(Exclusions!$A:$A,$B8090)&gt;0,"Yes","No"))</f>
        <v/>
      </c>
      <c r="S8090" s="38">
        <f>IF($B8090="","",MIN(1,DAY($A8090)/IF($N8090="Superstore",Settings!$B$5,Settings!$B$4)))</f>
        <v/>
      </c>
      <c r="T8090" s="38">
        <f>IF(OR($B8090="",$G8090="",$S8090=0),"",$G8090/$S8090)</f>
        <v/>
      </c>
      <c r="U8090" s="36">
        <f>IF($T8090="","",IF($T8090&lt;Settings!$B$8,"Critical",IF($T8090&lt;Settings!$B$9,"Semi Critical","Non Critical")))</f>
        <v/>
      </c>
      <c r="V8090" s="28" t="n"/>
      <c r="Z8090">
        <f>IF($B8090="","",IFERROR(VLOOKUP($B8090,'Plan HC for CCA'!$A:$B,2,0),""))</f>
        <v/>
      </c>
      <c r="AA8090">
        <f>IF(OR($B8090="",$Z8090=""),"",IF(N($M8090)&lt;$Z8090,"Delta","No Delta"))</f>
        <v/>
      </c>
      <c r="AB8090">
        <f>IF(OR($B8090="",$Z8090=""),"",MAX(0,$Z8090-N($M8090)))</f>
        <v/>
      </c>
      <c r="AC8090" s="46">
        <f>IF($B8090="","",IFERROR(INDEX('CCA Util %'!$H:$H,MATCH($B8090,'CCA Util %'!$E:$E,0)),""))</f>
        <v/>
      </c>
      <c r="AD8090">
        <f>IF($B8090="","",IFERROR(INDEX('CCA Util %'!$G:$G,MATCH($B8090,'CCA Util %'!$E:$E,0)),""))</f>
        <v/>
      </c>
      <c r="AE8090">
        <f>IF(OR($B8090="",$U8090=""),"",$U8090&amp;" &amp; "&amp;IF(OR($AD8090="",$AD8090=0),"Util NA",$AD8090&amp;" Util"))</f>
        <v/>
      </c>
    </row>
    <row r="8091" ht="15.75" customHeight="1" s="42">
      <c r="A8091" s="41" t="n"/>
      <c r="G8091" s="38" t="n"/>
      <c r="H8091" s="38" t="n"/>
      <c r="I8091" s="38" t="n"/>
      <c r="J8091" s="38" t="n"/>
      <c r="K8091" s="38" t="n"/>
      <c r="L8091" s="38" t="n"/>
      <c r="N8091" s="36">
        <f>IF($B8091="","",IF($C8091="SUPERSTORE","Superstore","DH"))</f>
        <v/>
      </c>
      <c r="O8091" s="36">
        <f>IF($B8091="","",IFERROR(VLOOKUP($B8091,Mapping!$A:$C,2,0),"Not Mapped"))</f>
        <v/>
      </c>
      <c r="P8091" s="36">
        <f>IF($B8091="","",IFERROR(VLOOKUP($B8091,Mapping!$A:$C,3,0),"Not Mapped"))</f>
        <v/>
      </c>
      <c r="Q8091" s="36">
        <f>IF($B8091="","",IFERROR(VLOOKUP($O8091,Leaders!$A:$B,2,0),"Not Mapped"))</f>
        <v/>
      </c>
      <c r="R8091" s="36">
        <f>IF($B8091="","",IF(COUNTIF(Exclusions!$A:$A,$B8091)&gt;0,"Yes","No"))</f>
        <v/>
      </c>
      <c r="S8091" s="38">
        <f>IF($B8091="","",MIN(1,DAY($A8091)/IF($N8091="Superstore",Settings!$B$5,Settings!$B$4)))</f>
        <v/>
      </c>
      <c r="T8091" s="38">
        <f>IF(OR($B8091="",$G8091="",$S8091=0),"",$G8091/$S8091)</f>
        <v/>
      </c>
      <c r="U8091" s="36">
        <f>IF($T8091="","",IF($T8091&lt;Settings!$B$8,"Critical",IF($T8091&lt;Settings!$B$9,"Semi Critical","Non Critical")))</f>
        <v/>
      </c>
      <c r="V8091" s="28" t="n"/>
      <c r="Z8091">
        <f>IF($B8091="","",IFERROR(VLOOKUP($B8091,'Plan HC for CCA'!$A:$B,2,0),""))</f>
        <v/>
      </c>
      <c r="AA8091">
        <f>IF(OR($B8091="",$Z8091=""),"",IF(N($M8091)&lt;$Z8091,"Delta","No Delta"))</f>
        <v/>
      </c>
      <c r="AB8091">
        <f>IF(OR($B8091="",$Z8091=""),"",MAX(0,$Z8091-N($M8091)))</f>
        <v/>
      </c>
      <c r="AC8091" s="46">
        <f>IF($B8091="","",IFERROR(INDEX('CCA Util %'!$H:$H,MATCH($B8091,'CCA Util %'!$E:$E,0)),""))</f>
        <v/>
      </c>
      <c r="AD8091">
        <f>IF($B8091="","",IFERROR(INDEX('CCA Util %'!$G:$G,MATCH($B8091,'CCA Util %'!$E:$E,0)),""))</f>
        <v/>
      </c>
      <c r="AE8091">
        <f>IF(OR($B8091="",$U8091=""),"",$U8091&amp;" &amp; "&amp;IF(OR($AD8091="",$AD8091=0),"Util NA",$AD8091&amp;" Util"))</f>
        <v/>
      </c>
    </row>
    <row r="8092" ht="15.75" customHeight="1" s="42">
      <c r="A8092" s="41" t="n"/>
      <c r="G8092" s="38" t="n"/>
      <c r="H8092" s="38" t="n"/>
      <c r="I8092" s="38" t="n"/>
      <c r="J8092" s="38" t="n"/>
      <c r="K8092" s="38" t="n"/>
      <c r="L8092" s="38" t="n"/>
      <c r="N8092" s="36">
        <f>IF($B8092="","",IF($C8092="SUPERSTORE","Superstore","DH"))</f>
        <v/>
      </c>
      <c r="O8092" s="36">
        <f>IF($B8092="","",IFERROR(VLOOKUP($B8092,Mapping!$A:$C,2,0),"Not Mapped"))</f>
        <v/>
      </c>
      <c r="P8092" s="36">
        <f>IF($B8092="","",IFERROR(VLOOKUP($B8092,Mapping!$A:$C,3,0),"Not Mapped"))</f>
        <v/>
      </c>
      <c r="Q8092" s="36">
        <f>IF($B8092="","",IFERROR(VLOOKUP($O8092,Leaders!$A:$B,2,0),"Not Mapped"))</f>
        <v/>
      </c>
      <c r="R8092" s="36">
        <f>IF($B8092="","",IF(COUNTIF(Exclusions!$A:$A,$B8092)&gt;0,"Yes","No"))</f>
        <v/>
      </c>
      <c r="S8092" s="38">
        <f>IF($B8092="","",MIN(1,DAY($A8092)/IF($N8092="Superstore",Settings!$B$5,Settings!$B$4)))</f>
        <v/>
      </c>
      <c r="T8092" s="38">
        <f>IF(OR($B8092="",$G8092="",$S8092=0),"",$G8092/$S8092)</f>
        <v/>
      </c>
      <c r="U8092" s="36">
        <f>IF($T8092="","",IF($T8092&lt;Settings!$B$8,"Critical",IF($T8092&lt;Settings!$B$9,"Semi Critical","Non Critical")))</f>
        <v/>
      </c>
      <c r="V8092" s="28" t="n"/>
      <c r="Z8092">
        <f>IF($B8092="","",IFERROR(VLOOKUP($B8092,'Plan HC for CCA'!$A:$B,2,0),""))</f>
        <v/>
      </c>
      <c r="AA8092">
        <f>IF(OR($B8092="",$Z8092=""),"",IF(N($M8092)&lt;$Z8092,"Delta","No Delta"))</f>
        <v/>
      </c>
      <c r="AB8092">
        <f>IF(OR($B8092="",$Z8092=""),"",MAX(0,$Z8092-N($M8092)))</f>
        <v/>
      </c>
      <c r="AC8092" s="46">
        <f>IF($B8092="","",IFERROR(INDEX('CCA Util %'!$H:$H,MATCH($B8092,'CCA Util %'!$E:$E,0)),""))</f>
        <v/>
      </c>
      <c r="AD8092">
        <f>IF($B8092="","",IFERROR(INDEX('CCA Util %'!$G:$G,MATCH($B8092,'CCA Util %'!$E:$E,0)),""))</f>
        <v/>
      </c>
      <c r="AE8092">
        <f>IF(OR($B8092="",$U8092=""),"",$U8092&amp;" &amp; "&amp;IF(OR($AD8092="",$AD8092=0),"Util NA",$AD8092&amp;" Util"))</f>
        <v/>
      </c>
    </row>
    <row r="8093" ht="15.75" customHeight="1" s="42">
      <c r="A8093" s="41" t="n"/>
      <c r="G8093" s="38" t="n"/>
      <c r="H8093" s="38" t="n"/>
      <c r="I8093" s="38" t="n"/>
      <c r="J8093" s="38" t="n"/>
      <c r="K8093" s="38" t="n"/>
      <c r="L8093" s="38" t="n"/>
      <c r="N8093" s="36">
        <f>IF($B8093="","",IF($C8093="SUPERSTORE","Superstore","DH"))</f>
        <v/>
      </c>
      <c r="O8093" s="36">
        <f>IF($B8093="","",IFERROR(VLOOKUP($B8093,Mapping!$A:$C,2,0),"Not Mapped"))</f>
        <v/>
      </c>
      <c r="P8093" s="36">
        <f>IF($B8093="","",IFERROR(VLOOKUP($B8093,Mapping!$A:$C,3,0),"Not Mapped"))</f>
        <v/>
      </c>
      <c r="Q8093" s="36">
        <f>IF($B8093="","",IFERROR(VLOOKUP($O8093,Leaders!$A:$B,2,0),"Not Mapped"))</f>
        <v/>
      </c>
      <c r="R8093" s="36">
        <f>IF($B8093="","",IF(COUNTIF(Exclusions!$A:$A,$B8093)&gt;0,"Yes","No"))</f>
        <v/>
      </c>
      <c r="S8093" s="38">
        <f>IF($B8093="","",MIN(1,DAY($A8093)/IF($N8093="Superstore",Settings!$B$5,Settings!$B$4)))</f>
        <v/>
      </c>
      <c r="T8093" s="38">
        <f>IF(OR($B8093="",$G8093="",$S8093=0),"",$G8093/$S8093)</f>
        <v/>
      </c>
      <c r="U8093" s="36">
        <f>IF($T8093="","",IF($T8093&lt;Settings!$B$8,"Critical",IF($T8093&lt;Settings!$B$9,"Semi Critical","Non Critical")))</f>
        <v/>
      </c>
      <c r="V8093" s="28" t="n"/>
      <c r="Z8093">
        <f>IF($B8093="","",IFERROR(VLOOKUP($B8093,'Plan HC for CCA'!$A:$B,2,0),""))</f>
        <v/>
      </c>
      <c r="AA8093">
        <f>IF(OR($B8093="",$Z8093=""),"",IF(N($M8093)&lt;$Z8093,"Delta","No Delta"))</f>
        <v/>
      </c>
      <c r="AB8093">
        <f>IF(OR($B8093="",$Z8093=""),"",MAX(0,$Z8093-N($M8093)))</f>
        <v/>
      </c>
      <c r="AC8093" s="46">
        <f>IF($B8093="","",IFERROR(INDEX('CCA Util %'!$H:$H,MATCH($B8093,'CCA Util %'!$E:$E,0)),""))</f>
        <v/>
      </c>
      <c r="AD8093">
        <f>IF($B8093="","",IFERROR(INDEX('CCA Util %'!$G:$G,MATCH($B8093,'CCA Util %'!$E:$E,0)),""))</f>
        <v/>
      </c>
      <c r="AE8093">
        <f>IF(OR($B8093="",$U8093=""),"",$U8093&amp;" &amp; "&amp;IF(OR($AD8093="",$AD8093=0),"Util NA",$AD8093&amp;" Util"))</f>
        <v/>
      </c>
    </row>
    <row r="8094" ht="15.75" customHeight="1" s="42">
      <c r="A8094" s="41" t="n"/>
      <c r="G8094" s="38" t="n"/>
      <c r="H8094" s="38" t="n"/>
      <c r="I8094" s="38" t="n"/>
      <c r="J8094" s="38" t="n"/>
      <c r="K8094" s="38" t="n"/>
      <c r="L8094" s="38" t="n"/>
      <c r="N8094" s="36">
        <f>IF($B8094="","",IF($C8094="SUPERSTORE","Superstore","DH"))</f>
        <v/>
      </c>
      <c r="O8094" s="36">
        <f>IF($B8094="","",IFERROR(VLOOKUP($B8094,Mapping!$A:$C,2,0),"Not Mapped"))</f>
        <v/>
      </c>
      <c r="P8094" s="36">
        <f>IF($B8094="","",IFERROR(VLOOKUP($B8094,Mapping!$A:$C,3,0),"Not Mapped"))</f>
        <v/>
      </c>
      <c r="Q8094" s="36">
        <f>IF($B8094="","",IFERROR(VLOOKUP($O8094,Leaders!$A:$B,2,0),"Not Mapped"))</f>
        <v/>
      </c>
      <c r="R8094" s="36">
        <f>IF($B8094="","",IF(COUNTIF(Exclusions!$A:$A,$B8094)&gt;0,"Yes","No"))</f>
        <v/>
      </c>
      <c r="S8094" s="38">
        <f>IF($B8094="","",MIN(1,DAY($A8094)/IF($N8094="Superstore",Settings!$B$5,Settings!$B$4)))</f>
        <v/>
      </c>
      <c r="T8094" s="38">
        <f>IF(OR($B8094="",$G8094="",$S8094=0),"",$G8094/$S8094)</f>
        <v/>
      </c>
      <c r="U8094" s="36">
        <f>IF($T8094="","",IF($T8094&lt;Settings!$B$8,"Critical",IF($T8094&lt;Settings!$B$9,"Semi Critical","Non Critical")))</f>
        <v/>
      </c>
      <c r="V8094" s="28" t="n"/>
      <c r="Z8094">
        <f>IF($B8094="","",IFERROR(VLOOKUP($B8094,'Plan HC for CCA'!$A:$B,2,0),""))</f>
        <v/>
      </c>
      <c r="AA8094">
        <f>IF(OR($B8094="",$Z8094=""),"",IF(N($M8094)&lt;$Z8094,"Delta","No Delta"))</f>
        <v/>
      </c>
      <c r="AB8094">
        <f>IF(OR($B8094="",$Z8094=""),"",MAX(0,$Z8094-N($M8094)))</f>
        <v/>
      </c>
      <c r="AC8094" s="46">
        <f>IF($B8094="","",IFERROR(INDEX('CCA Util %'!$H:$H,MATCH($B8094,'CCA Util %'!$E:$E,0)),""))</f>
        <v/>
      </c>
      <c r="AD8094">
        <f>IF($B8094="","",IFERROR(INDEX('CCA Util %'!$G:$G,MATCH($B8094,'CCA Util %'!$E:$E,0)),""))</f>
        <v/>
      </c>
      <c r="AE8094">
        <f>IF(OR($B8094="",$U8094=""),"",$U8094&amp;" &amp; "&amp;IF(OR($AD8094="",$AD8094=0),"Util NA",$AD8094&amp;" Util"))</f>
        <v/>
      </c>
    </row>
    <row r="8095" ht="15.75" customHeight="1" s="42">
      <c r="A8095" s="41" t="n"/>
      <c r="G8095" s="38" t="n"/>
      <c r="H8095" s="38" t="n"/>
      <c r="I8095" s="38" t="n"/>
      <c r="J8095" s="38" t="n"/>
      <c r="K8095" s="38" t="n"/>
      <c r="L8095" s="38" t="n"/>
      <c r="N8095" s="36">
        <f>IF($B8095="","",IF($C8095="SUPERSTORE","Superstore","DH"))</f>
        <v/>
      </c>
      <c r="O8095" s="36">
        <f>IF($B8095="","",IFERROR(VLOOKUP($B8095,Mapping!$A:$C,2,0),"Not Mapped"))</f>
        <v/>
      </c>
      <c r="P8095" s="36">
        <f>IF($B8095="","",IFERROR(VLOOKUP($B8095,Mapping!$A:$C,3,0),"Not Mapped"))</f>
        <v/>
      </c>
      <c r="Q8095" s="36">
        <f>IF($B8095="","",IFERROR(VLOOKUP($O8095,Leaders!$A:$B,2,0),"Not Mapped"))</f>
        <v/>
      </c>
      <c r="R8095" s="36">
        <f>IF($B8095="","",IF(COUNTIF(Exclusions!$A:$A,$B8095)&gt;0,"Yes","No"))</f>
        <v/>
      </c>
      <c r="S8095" s="38">
        <f>IF($B8095="","",MIN(1,DAY($A8095)/IF($N8095="Superstore",Settings!$B$5,Settings!$B$4)))</f>
        <v/>
      </c>
      <c r="T8095" s="38">
        <f>IF(OR($B8095="",$G8095="",$S8095=0),"",$G8095/$S8095)</f>
        <v/>
      </c>
      <c r="U8095" s="36">
        <f>IF($T8095="","",IF($T8095&lt;Settings!$B$8,"Critical",IF($T8095&lt;Settings!$B$9,"Semi Critical","Non Critical")))</f>
        <v/>
      </c>
      <c r="V8095" s="28" t="n"/>
      <c r="Z8095">
        <f>IF($B8095="","",IFERROR(VLOOKUP($B8095,'Plan HC for CCA'!$A:$B,2,0),""))</f>
        <v/>
      </c>
      <c r="AA8095">
        <f>IF(OR($B8095="",$Z8095=""),"",IF(N($M8095)&lt;$Z8095,"Delta","No Delta"))</f>
        <v/>
      </c>
      <c r="AB8095">
        <f>IF(OR($B8095="",$Z8095=""),"",MAX(0,$Z8095-N($M8095)))</f>
        <v/>
      </c>
      <c r="AC8095" s="46">
        <f>IF($B8095="","",IFERROR(INDEX('CCA Util %'!$H:$H,MATCH($B8095,'CCA Util %'!$E:$E,0)),""))</f>
        <v/>
      </c>
      <c r="AD8095">
        <f>IF($B8095="","",IFERROR(INDEX('CCA Util %'!$G:$G,MATCH($B8095,'CCA Util %'!$E:$E,0)),""))</f>
        <v/>
      </c>
      <c r="AE8095">
        <f>IF(OR($B8095="",$U8095=""),"",$U8095&amp;" &amp; "&amp;IF(OR($AD8095="",$AD8095=0),"Util NA",$AD8095&amp;" Util"))</f>
        <v/>
      </c>
    </row>
    <row r="8096" ht="15.75" customHeight="1" s="42">
      <c r="A8096" s="41" t="n"/>
      <c r="G8096" s="38" t="n"/>
      <c r="H8096" s="38" t="n"/>
      <c r="I8096" s="38" t="n"/>
      <c r="J8096" s="38" t="n"/>
      <c r="K8096" s="38" t="n"/>
      <c r="L8096" s="38" t="n"/>
      <c r="N8096" s="36">
        <f>IF($B8096="","",IF($C8096="SUPERSTORE","Superstore","DH"))</f>
        <v/>
      </c>
      <c r="O8096" s="36">
        <f>IF($B8096="","",IFERROR(VLOOKUP($B8096,Mapping!$A:$C,2,0),"Not Mapped"))</f>
        <v/>
      </c>
      <c r="P8096" s="36">
        <f>IF($B8096="","",IFERROR(VLOOKUP($B8096,Mapping!$A:$C,3,0),"Not Mapped"))</f>
        <v/>
      </c>
      <c r="Q8096" s="36">
        <f>IF($B8096="","",IFERROR(VLOOKUP($O8096,Leaders!$A:$B,2,0),"Not Mapped"))</f>
        <v/>
      </c>
      <c r="R8096" s="36">
        <f>IF($B8096="","",IF(COUNTIF(Exclusions!$A:$A,$B8096)&gt;0,"Yes","No"))</f>
        <v/>
      </c>
      <c r="S8096" s="38">
        <f>IF($B8096="","",MIN(1,DAY($A8096)/IF($N8096="Superstore",Settings!$B$5,Settings!$B$4)))</f>
        <v/>
      </c>
      <c r="T8096" s="38">
        <f>IF(OR($B8096="",$G8096="",$S8096=0),"",$G8096/$S8096)</f>
        <v/>
      </c>
      <c r="U8096" s="36">
        <f>IF($T8096="","",IF($T8096&lt;Settings!$B$8,"Critical",IF($T8096&lt;Settings!$B$9,"Semi Critical","Non Critical")))</f>
        <v/>
      </c>
      <c r="V8096" s="28" t="n"/>
      <c r="Z8096">
        <f>IF($B8096="","",IFERROR(VLOOKUP($B8096,'Plan HC for CCA'!$A:$B,2,0),""))</f>
        <v/>
      </c>
      <c r="AA8096">
        <f>IF(OR($B8096="",$Z8096=""),"",IF(N($M8096)&lt;$Z8096,"Delta","No Delta"))</f>
        <v/>
      </c>
      <c r="AB8096">
        <f>IF(OR($B8096="",$Z8096=""),"",MAX(0,$Z8096-N($M8096)))</f>
        <v/>
      </c>
      <c r="AC8096" s="46">
        <f>IF($B8096="","",IFERROR(INDEX('CCA Util %'!$H:$H,MATCH($B8096,'CCA Util %'!$E:$E,0)),""))</f>
        <v/>
      </c>
      <c r="AD8096">
        <f>IF($B8096="","",IFERROR(INDEX('CCA Util %'!$G:$G,MATCH($B8096,'CCA Util %'!$E:$E,0)),""))</f>
        <v/>
      </c>
      <c r="AE8096">
        <f>IF(OR($B8096="",$U8096=""),"",$U8096&amp;" &amp; "&amp;IF(OR($AD8096="",$AD8096=0),"Util NA",$AD8096&amp;" Util"))</f>
        <v/>
      </c>
    </row>
    <row r="8097" ht="15.75" customHeight="1" s="42">
      <c r="A8097" s="41" t="n"/>
      <c r="G8097" s="38" t="n"/>
      <c r="H8097" s="38" t="n"/>
      <c r="I8097" s="38" t="n"/>
      <c r="J8097" s="38" t="n"/>
      <c r="K8097" s="38" t="n"/>
      <c r="L8097" s="38" t="n"/>
      <c r="N8097" s="36">
        <f>IF($B8097="","",IF($C8097="SUPERSTORE","Superstore","DH"))</f>
        <v/>
      </c>
      <c r="O8097" s="36">
        <f>IF($B8097="","",IFERROR(VLOOKUP($B8097,Mapping!$A:$C,2,0),"Not Mapped"))</f>
        <v/>
      </c>
      <c r="P8097" s="36">
        <f>IF($B8097="","",IFERROR(VLOOKUP($B8097,Mapping!$A:$C,3,0),"Not Mapped"))</f>
        <v/>
      </c>
      <c r="Q8097" s="36">
        <f>IF($B8097="","",IFERROR(VLOOKUP($O8097,Leaders!$A:$B,2,0),"Not Mapped"))</f>
        <v/>
      </c>
      <c r="R8097" s="36">
        <f>IF($B8097="","",IF(COUNTIF(Exclusions!$A:$A,$B8097)&gt;0,"Yes","No"))</f>
        <v/>
      </c>
      <c r="S8097" s="38">
        <f>IF($B8097="","",MIN(1,DAY($A8097)/IF($N8097="Superstore",Settings!$B$5,Settings!$B$4)))</f>
        <v/>
      </c>
      <c r="T8097" s="38">
        <f>IF(OR($B8097="",$G8097="",$S8097=0),"",$G8097/$S8097)</f>
        <v/>
      </c>
      <c r="U8097" s="36">
        <f>IF($T8097="","",IF($T8097&lt;Settings!$B$8,"Critical",IF($T8097&lt;Settings!$B$9,"Semi Critical","Non Critical")))</f>
        <v/>
      </c>
      <c r="V8097" s="28" t="n"/>
      <c r="Z8097">
        <f>IF($B8097="","",IFERROR(VLOOKUP($B8097,'Plan HC for CCA'!$A:$B,2,0),""))</f>
        <v/>
      </c>
      <c r="AA8097">
        <f>IF(OR($B8097="",$Z8097=""),"",IF(N($M8097)&lt;$Z8097,"Delta","No Delta"))</f>
        <v/>
      </c>
      <c r="AB8097">
        <f>IF(OR($B8097="",$Z8097=""),"",MAX(0,$Z8097-N($M8097)))</f>
        <v/>
      </c>
      <c r="AC8097" s="46">
        <f>IF($B8097="","",IFERROR(INDEX('CCA Util %'!$H:$H,MATCH($B8097,'CCA Util %'!$E:$E,0)),""))</f>
        <v/>
      </c>
      <c r="AD8097">
        <f>IF($B8097="","",IFERROR(INDEX('CCA Util %'!$G:$G,MATCH($B8097,'CCA Util %'!$E:$E,0)),""))</f>
        <v/>
      </c>
      <c r="AE8097">
        <f>IF(OR($B8097="",$U8097=""),"",$U8097&amp;" &amp; "&amp;IF(OR($AD8097="",$AD8097=0),"Util NA",$AD8097&amp;" Util"))</f>
        <v/>
      </c>
    </row>
    <row r="8098" ht="15.75" customHeight="1" s="42">
      <c r="A8098" s="41" t="n"/>
      <c r="G8098" s="38" t="n"/>
      <c r="H8098" s="38" t="n"/>
      <c r="I8098" s="38" t="n"/>
      <c r="J8098" s="38" t="n"/>
      <c r="K8098" s="38" t="n"/>
      <c r="L8098" s="38" t="n"/>
      <c r="N8098" s="36">
        <f>IF($B8098="","",IF($C8098="SUPERSTORE","Superstore","DH"))</f>
        <v/>
      </c>
      <c r="O8098" s="36">
        <f>IF($B8098="","",IFERROR(VLOOKUP($B8098,Mapping!$A:$C,2,0),"Not Mapped"))</f>
        <v/>
      </c>
      <c r="P8098" s="36">
        <f>IF($B8098="","",IFERROR(VLOOKUP($B8098,Mapping!$A:$C,3,0),"Not Mapped"))</f>
        <v/>
      </c>
      <c r="Q8098" s="36">
        <f>IF($B8098="","",IFERROR(VLOOKUP($O8098,Leaders!$A:$B,2,0),"Not Mapped"))</f>
        <v/>
      </c>
      <c r="R8098" s="36">
        <f>IF($B8098="","",IF(COUNTIF(Exclusions!$A:$A,$B8098)&gt;0,"Yes","No"))</f>
        <v/>
      </c>
      <c r="S8098" s="38">
        <f>IF($B8098="","",MIN(1,DAY($A8098)/IF($N8098="Superstore",Settings!$B$5,Settings!$B$4)))</f>
        <v/>
      </c>
      <c r="T8098" s="38">
        <f>IF(OR($B8098="",$G8098="",$S8098=0),"",$G8098/$S8098)</f>
        <v/>
      </c>
      <c r="U8098" s="36">
        <f>IF($T8098="","",IF($T8098&lt;Settings!$B$8,"Critical",IF($T8098&lt;Settings!$B$9,"Semi Critical","Non Critical")))</f>
        <v/>
      </c>
      <c r="V8098" s="28" t="n"/>
      <c r="Z8098">
        <f>IF($B8098="","",IFERROR(VLOOKUP($B8098,'Plan HC for CCA'!$A:$B,2,0),""))</f>
        <v/>
      </c>
      <c r="AA8098">
        <f>IF(OR($B8098="",$Z8098=""),"",IF(N($M8098)&lt;$Z8098,"Delta","No Delta"))</f>
        <v/>
      </c>
      <c r="AB8098">
        <f>IF(OR($B8098="",$Z8098=""),"",MAX(0,$Z8098-N($M8098)))</f>
        <v/>
      </c>
      <c r="AC8098" s="46">
        <f>IF($B8098="","",IFERROR(INDEX('CCA Util %'!$H:$H,MATCH($B8098,'CCA Util %'!$E:$E,0)),""))</f>
        <v/>
      </c>
      <c r="AD8098">
        <f>IF($B8098="","",IFERROR(INDEX('CCA Util %'!$G:$G,MATCH($B8098,'CCA Util %'!$E:$E,0)),""))</f>
        <v/>
      </c>
      <c r="AE8098">
        <f>IF(OR($B8098="",$U8098=""),"",$U8098&amp;" &amp; "&amp;IF(OR($AD8098="",$AD8098=0),"Util NA",$AD8098&amp;" Util"))</f>
        <v/>
      </c>
    </row>
    <row r="8099" ht="15.75" customHeight="1" s="42">
      <c r="A8099" s="41" t="n"/>
      <c r="G8099" s="38" t="n"/>
      <c r="H8099" s="38" t="n"/>
      <c r="I8099" s="38" t="n"/>
      <c r="J8099" s="38" t="n"/>
      <c r="K8099" s="38" t="n"/>
      <c r="L8099" s="38" t="n"/>
      <c r="N8099" s="36">
        <f>IF($B8099="","",IF($C8099="SUPERSTORE","Superstore","DH"))</f>
        <v/>
      </c>
      <c r="O8099" s="36">
        <f>IF($B8099="","",IFERROR(VLOOKUP($B8099,Mapping!$A:$C,2,0),"Not Mapped"))</f>
        <v/>
      </c>
      <c r="P8099" s="36">
        <f>IF($B8099="","",IFERROR(VLOOKUP($B8099,Mapping!$A:$C,3,0),"Not Mapped"))</f>
        <v/>
      </c>
      <c r="Q8099" s="36">
        <f>IF($B8099="","",IFERROR(VLOOKUP($O8099,Leaders!$A:$B,2,0),"Not Mapped"))</f>
        <v/>
      </c>
      <c r="R8099" s="36">
        <f>IF($B8099="","",IF(COUNTIF(Exclusions!$A:$A,$B8099)&gt;0,"Yes","No"))</f>
        <v/>
      </c>
      <c r="S8099" s="38">
        <f>IF($B8099="","",MIN(1,DAY($A8099)/IF($N8099="Superstore",Settings!$B$5,Settings!$B$4)))</f>
        <v/>
      </c>
      <c r="T8099" s="38">
        <f>IF(OR($B8099="",$G8099="",$S8099=0),"",$G8099/$S8099)</f>
        <v/>
      </c>
      <c r="U8099" s="36">
        <f>IF($T8099="","",IF($T8099&lt;Settings!$B$8,"Critical",IF($T8099&lt;Settings!$B$9,"Semi Critical","Non Critical")))</f>
        <v/>
      </c>
      <c r="V8099" s="28" t="n"/>
      <c r="Z8099">
        <f>IF($B8099="","",IFERROR(VLOOKUP($B8099,'Plan HC for CCA'!$A:$B,2,0),""))</f>
        <v/>
      </c>
      <c r="AA8099">
        <f>IF(OR($B8099="",$Z8099=""),"",IF(N($M8099)&lt;$Z8099,"Delta","No Delta"))</f>
        <v/>
      </c>
      <c r="AB8099">
        <f>IF(OR($B8099="",$Z8099=""),"",MAX(0,$Z8099-N($M8099)))</f>
        <v/>
      </c>
      <c r="AC8099" s="46">
        <f>IF($B8099="","",IFERROR(INDEX('CCA Util %'!$H:$H,MATCH($B8099,'CCA Util %'!$E:$E,0)),""))</f>
        <v/>
      </c>
      <c r="AD8099">
        <f>IF($B8099="","",IFERROR(INDEX('CCA Util %'!$G:$G,MATCH($B8099,'CCA Util %'!$E:$E,0)),""))</f>
        <v/>
      </c>
      <c r="AE8099">
        <f>IF(OR($B8099="",$U8099=""),"",$U8099&amp;" &amp; "&amp;IF(OR($AD8099="",$AD8099=0),"Util NA",$AD8099&amp;" Util"))</f>
        <v/>
      </c>
    </row>
    <row r="8100" ht="15.75" customHeight="1" s="42">
      <c r="A8100" s="41" t="n"/>
      <c r="G8100" s="38" t="n"/>
      <c r="H8100" s="38" t="n"/>
      <c r="I8100" s="38" t="n"/>
      <c r="J8100" s="38" t="n"/>
      <c r="K8100" s="38" t="n"/>
      <c r="L8100" s="38" t="n"/>
      <c r="N8100" s="36">
        <f>IF($B8100="","",IF($C8100="SUPERSTORE","Superstore","DH"))</f>
        <v/>
      </c>
      <c r="O8100" s="36">
        <f>IF($B8100="","",IFERROR(VLOOKUP($B8100,Mapping!$A:$C,2,0),"Not Mapped"))</f>
        <v/>
      </c>
      <c r="P8100" s="36">
        <f>IF($B8100="","",IFERROR(VLOOKUP($B8100,Mapping!$A:$C,3,0),"Not Mapped"))</f>
        <v/>
      </c>
      <c r="Q8100" s="36">
        <f>IF($B8100="","",IFERROR(VLOOKUP($O8100,Leaders!$A:$B,2,0),"Not Mapped"))</f>
        <v/>
      </c>
      <c r="R8100" s="36">
        <f>IF($B8100="","",IF(COUNTIF(Exclusions!$A:$A,$B8100)&gt;0,"Yes","No"))</f>
        <v/>
      </c>
      <c r="S8100" s="38">
        <f>IF($B8100="","",MIN(1,DAY($A8100)/IF($N8100="Superstore",Settings!$B$5,Settings!$B$4)))</f>
        <v/>
      </c>
      <c r="T8100" s="38">
        <f>IF(OR($B8100="",$G8100="",$S8100=0),"",$G8100/$S8100)</f>
        <v/>
      </c>
      <c r="U8100" s="36">
        <f>IF($T8100="","",IF($T8100&lt;Settings!$B$8,"Critical",IF($T8100&lt;Settings!$B$9,"Semi Critical","Non Critical")))</f>
        <v/>
      </c>
      <c r="V8100" s="28" t="n"/>
      <c r="Z8100">
        <f>IF($B8100="","",IFERROR(VLOOKUP($B8100,'Plan HC for CCA'!$A:$B,2,0),""))</f>
        <v/>
      </c>
      <c r="AA8100">
        <f>IF(OR($B8100="",$Z8100=""),"",IF(N($M8100)&lt;$Z8100,"Delta","No Delta"))</f>
        <v/>
      </c>
      <c r="AB8100">
        <f>IF(OR($B8100="",$Z8100=""),"",MAX(0,$Z8100-N($M8100)))</f>
        <v/>
      </c>
      <c r="AC8100" s="46">
        <f>IF($B8100="","",IFERROR(INDEX('CCA Util %'!$H:$H,MATCH($B8100,'CCA Util %'!$E:$E,0)),""))</f>
        <v/>
      </c>
      <c r="AD8100">
        <f>IF($B8100="","",IFERROR(INDEX('CCA Util %'!$G:$G,MATCH($B8100,'CCA Util %'!$E:$E,0)),""))</f>
        <v/>
      </c>
      <c r="AE8100">
        <f>IF(OR($B8100="",$U8100=""),"",$U8100&amp;" &amp; "&amp;IF(OR($AD8100="",$AD8100=0),"Util NA",$AD8100&amp;" Util"))</f>
        <v/>
      </c>
    </row>
    <row r="8101" ht="15.75" customHeight="1" s="42">
      <c r="A8101" s="41" t="n"/>
      <c r="G8101" s="38" t="n"/>
      <c r="H8101" s="38" t="n"/>
      <c r="I8101" s="38" t="n"/>
      <c r="J8101" s="38" t="n"/>
      <c r="K8101" s="38" t="n"/>
      <c r="L8101" s="38" t="n"/>
      <c r="N8101" s="36">
        <f>IF($B8101="","",IF($C8101="SUPERSTORE","Superstore","DH"))</f>
        <v/>
      </c>
      <c r="O8101" s="36">
        <f>IF($B8101="","",IFERROR(VLOOKUP($B8101,Mapping!$A:$C,2,0),"Not Mapped"))</f>
        <v/>
      </c>
      <c r="P8101" s="36">
        <f>IF($B8101="","",IFERROR(VLOOKUP($B8101,Mapping!$A:$C,3,0),"Not Mapped"))</f>
        <v/>
      </c>
      <c r="Q8101" s="36">
        <f>IF($B8101="","",IFERROR(VLOOKUP($O8101,Leaders!$A:$B,2,0),"Not Mapped"))</f>
        <v/>
      </c>
      <c r="R8101" s="36">
        <f>IF($B8101="","",IF(COUNTIF(Exclusions!$A:$A,$B8101)&gt;0,"Yes","No"))</f>
        <v/>
      </c>
      <c r="S8101" s="38">
        <f>IF($B8101="","",MIN(1,DAY($A8101)/IF($N8101="Superstore",Settings!$B$5,Settings!$B$4)))</f>
        <v/>
      </c>
      <c r="T8101" s="38">
        <f>IF(OR($B8101="",$G8101="",$S8101=0),"",$G8101/$S8101)</f>
        <v/>
      </c>
      <c r="U8101" s="36">
        <f>IF($T8101="","",IF($T8101&lt;Settings!$B$8,"Critical",IF($T8101&lt;Settings!$B$9,"Semi Critical","Non Critical")))</f>
        <v/>
      </c>
      <c r="V8101" s="28" t="n"/>
      <c r="Z8101">
        <f>IF($B8101="","",IFERROR(VLOOKUP($B8101,'Plan HC for CCA'!$A:$B,2,0),""))</f>
        <v/>
      </c>
      <c r="AA8101">
        <f>IF(OR($B8101="",$Z8101=""),"",IF(N($M8101)&lt;$Z8101,"Delta","No Delta"))</f>
        <v/>
      </c>
      <c r="AB8101">
        <f>IF(OR($B8101="",$Z8101=""),"",MAX(0,$Z8101-N($M8101)))</f>
        <v/>
      </c>
      <c r="AC8101" s="46">
        <f>IF($B8101="","",IFERROR(INDEX('CCA Util %'!$H:$H,MATCH($B8101,'CCA Util %'!$E:$E,0)),""))</f>
        <v/>
      </c>
      <c r="AD8101">
        <f>IF($B8101="","",IFERROR(INDEX('CCA Util %'!$G:$G,MATCH($B8101,'CCA Util %'!$E:$E,0)),""))</f>
        <v/>
      </c>
      <c r="AE8101">
        <f>IF(OR($B8101="",$U8101=""),"",$U8101&amp;" &amp; "&amp;IF(OR($AD8101="",$AD8101=0),"Util NA",$AD8101&amp;" Util"))</f>
        <v/>
      </c>
    </row>
    <row r="8102" ht="15.75" customHeight="1" s="42">
      <c r="A8102" s="41" t="n"/>
      <c r="G8102" s="38" t="n"/>
      <c r="H8102" s="38" t="n"/>
      <c r="I8102" s="38" t="n"/>
      <c r="J8102" s="38" t="n"/>
      <c r="K8102" s="38" t="n"/>
      <c r="L8102" s="38" t="n"/>
      <c r="N8102" s="36">
        <f>IF($B8102="","",IF($C8102="SUPERSTORE","Superstore","DH"))</f>
        <v/>
      </c>
      <c r="O8102" s="36">
        <f>IF($B8102="","",IFERROR(VLOOKUP($B8102,Mapping!$A:$C,2,0),"Not Mapped"))</f>
        <v/>
      </c>
      <c r="P8102" s="36">
        <f>IF($B8102="","",IFERROR(VLOOKUP($B8102,Mapping!$A:$C,3,0),"Not Mapped"))</f>
        <v/>
      </c>
      <c r="Q8102" s="36">
        <f>IF($B8102="","",IFERROR(VLOOKUP($O8102,Leaders!$A:$B,2,0),"Not Mapped"))</f>
        <v/>
      </c>
      <c r="R8102" s="36">
        <f>IF($B8102="","",IF(COUNTIF(Exclusions!$A:$A,$B8102)&gt;0,"Yes","No"))</f>
        <v/>
      </c>
      <c r="S8102" s="38">
        <f>IF($B8102="","",MIN(1,DAY($A8102)/IF($N8102="Superstore",Settings!$B$5,Settings!$B$4)))</f>
        <v/>
      </c>
      <c r="T8102" s="38">
        <f>IF(OR($B8102="",$G8102="",$S8102=0),"",$G8102/$S8102)</f>
        <v/>
      </c>
      <c r="U8102" s="36">
        <f>IF($T8102="","",IF($T8102&lt;Settings!$B$8,"Critical",IF($T8102&lt;Settings!$B$9,"Semi Critical","Non Critical")))</f>
        <v/>
      </c>
      <c r="V8102" s="28" t="n"/>
      <c r="Z8102">
        <f>IF($B8102="","",IFERROR(VLOOKUP($B8102,'Plan HC for CCA'!$A:$B,2,0),""))</f>
        <v/>
      </c>
      <c r="AA8102">
        <f>IF(OR($B8102="",$Z8102=""),"",IF(N($M8102)&lt;$Z8102,"Delta","No Delta"))</f>
        <v/>
      </c>
      <c r="AB8102">
        <f>IF(OR($B8102="",$Z8102=""),"",MAX(0,$Z8102-N($M8102)))</f>
        <v/>
      </c>
      <c r="AC8102" s="46">
        <f>IF($B8102="","",IFERROR(INDEX('CCA Util %'!$H:$H,MATCH($B8102,'CCA Util %'!$E:$E,0)),""))</f>
        <v/>
      </c>
      <c r="AD8102">
        <f>IF($B8102="","",IFERROR(INDEX('CCA Util %'!$G:$G,MATCH($B8102,'CCA Util %'!$E:$E,0)),""))</f>
        <v/>
      </c>
      <c r="AE8102">
        <f>IF(OR($B8102="",$U8102=""),"",$U8102&amp;" &amp; "&amp;IF(OR($AD8102="",$AD8102=0),"Util NA",$AD8102&amp;" Util"))</f>
        <v/>
      </c>
    </row>
    <row r="8103" ht="15.75" customHeight="1" s="42">
      <c r="A8103" s="41" t="n"/>
      <c r="G8103" s="38" t="n"/>
      <c r="H8103" s="38" t="n"/>
      <c r="I8103" s="38" t="n"/>
      <c r="J8103" s="38" t="n"/>
      <c r="K8103" s="38" t="n"/>
      <c r="L8103" s="38" t="n"/>
      <c r="N8103" s="36">
        <f>IF($B8103="","",IF($C8103="SUPERSTORE","Superstore","DH"))</f>
        <v/>
      </c>
      <c r="O8103" s="36">
        <f>IF($B8103="","",IFERROR(VLOOKUP($B8103,Mapping!$A:$C,2,0),"Not Mapped"))</f>
        <v/>
      </c>
      <c r="P8103" s="36">
        <f>IF($B8103="","",IFERROR(VLOOKUP($B8103,Mapping!$A:$C,3,0),"Not Mapped"))</f>
        <v/>
      </c>
      <c r="Q8103" s="36">
        <f>IF($B8103="","",IFERROR(VLOOKUP($O8103,Leaders!$A:$B,2,0),"Not Mapped"))</f>
        <v/>
      </c>
      <c r="R8103" s="36">
        <f>IF($B8103="","",IF(COUNTIF(Exclusions!$A:$A,$B8103)&gt;0,"Yes","No"))</f>
        <v/>
      </c>
      <c r="S8103" s="38">
        <f>IF($B8103="","",MIN(1,DAY($A8103)/IF($N8103="Superstore",Settings!$B$5,Settings!$B$4)))</f>
        <v/>
      </c>
      <c r="T8103" s="38">
        <f>IF(OR($B8103="",$G8103="",$S8103=0),"",$G8103/$S8103)</f>
        <v/>
      </c>
      <c r="U8103" s="36">
        <f>IF($T8103="","",IF($T8103&lt;Settings!$B$8,"Critical",IF($T8103&lt;Settings!$B$9,"Semi Critical","Non Critical")))</f>
        <v/>
      </c>
      <c r="V8103" s="28" t="n"/>
      <c r="Z8103">
        <f>IF($B8103="","",IFERROR(VLOOKUP($B8103,'Plan HC for CCA'!$A:$B,2,0),""))</f>
        <v/>
      </c>
      <c r="AA8103">
        <f>IF(OR($B8103="",$Z8103=""),"",IF(N($M8103)&lt;$Z8103,"Delta","No Delta"))</f>
        <v/>
      </c>
      <c r="AB8103">
        <f>IF(OR($B8103="",$Z8103=""),"",MAX(0,$Z8103-N($M8103)))</f>
        <v/>
      </c>
      <c r="AC8103" s="46">
        <f>IF($B8103="","",IFERROR(INDEX('CCA Util %'!$H:$H,MATCH($B8103,'CCA Util %'!$E:$E,0)),""))</f>
        <v/>
      </c>
      <c r="AD8103">
        <f>IF($B8103="","",IFERROR(INDEX('CCA Util %'!$G:$G,MATCH($B8103,'CCA Util %'!$E:$E,0)),""))</f>
        <v/>
      </c>
      <c r="AE8103">
        <f>IF(OR($B8103="",$U8103=""),"",$U8103&amp;" &amp; "&amp;IF(OR($AD8103="",$AD8103=0),"Util NA",$AD8103&amp;" Util"))</f>
        <v/>
      </c>
    </row>
    <row r="8104" ht="15.75" customHeight="1" s="42">
      <c r="A8104" s="41" t="n"/>
      <c r="G8104" s="38" t="n"/>
      <c r="H8104" s="38" t="n"/>
      <c r="I8104" s="38" t="n"/>
      <c r="J8104" s="38" t="n"/>
      <c r="K8104" s="38" t="n"/>
      <c r="L8104" s="38" t="n"/>
      <c r="N8104" s="36">
        <f>IF($B8104="","",IF($C8104="SUPERSTORE","Superstore","DH"))</f>
        <v/>
      </c>
      <c r="O8104" s="36">
        <f>IF($B8104="","",IFERROR(VLOOKUP($B8104,Mapping!$A:$C,2,0),"Not Mapped"))</f>
        <v/>
      </c>
      <c r="P8104" s="36">
        <f>IF($B8104="","",IFERROR(VLOOKUP($B8104,Mapping!$A:$C,3,0),"Not Mapped"))</f>
        <v/>
      </c>
      <c r="Q8104" s="36">
        <f>IF($B8104="","",IFERROR(VLOOKUP($O8104,Leaders!$A:$B,2,0),"Not Mapped"))</f>
        <v/>
      </c>
      <c r="R8104" s="36">
        <f>IF($B8104="","",IF(COUNTIF(Exclusions!$A:$A,$B8104)&gt;0,"Yes","No"))</f>
        <v/>
      </c>
      <c r="S8104" s="38">
        <f>IF($B8104="","",MIN(1,DAY($A8104)/IF($N8104="Superstore",Settings!$B$5,Settings!$B$4)))</f>
        <v/>
      </c>
      <c r="T8104" s="38">
        <f>IF(OR($B8104="",$G8104="",$S8104=0),"",$G8104/$S8104)</f>
        <v/>
      </c>
      <c r="U8104" s="36">
        <f>IF($T8104="","",IF($T8104&lt;Settings!$B$8,"Critical",IF($T8104&lt;Settings!$B$9,"Semi Critical","Non Critical")))</f>
        <v/>
      </c>
      <c r="V8104" s="28" t="n"/>
      <c r="Z8104">
        <f>IF($B8104="","",IFERROR(VLOOKUP($B8104,'Plan HC for CCA'!$A:$B,2,0),""))</f>
        <v/>
      </c>
      <c r="AA8104">
        <f>IF(OR($B8104="",$Z8104=""),"",IF(N($M8104)&lt;$Z8104,"Delta","No Delta"))</f>
        <v/>
      </c>
      <c r="AB8104">
        <f>IF(OR($B8104="",$Z8104=""),"",MAX(0,$Z8104-N($M8104)))</f>
        <v/>
      </c>
      <c r="AC8104" s="46">
        <f>IF($B8104="","",IFERROR(INDEX('CCA Util %'!$H:$H,MATCH($B8104,'CCA Util %'!$E:$E,0)),""))</f>
        <v/>
      </c>
      <c r="AD8104">
        <f>IF($B8104="","",IFERROR(INDEX('CCA Util %'!$G:$G,MATCH($B8104,'CCA Util %'!$E:$E,0)),""))</f>
        <v/>
      </c>
      <c r="AE8104">
        <f>IF(OR($B8104="",$U8104=""),"",$U8104&amp;" &amp; "&amp;IF(OR($AD8104="",$AD8104=0),"Util NA",$AD8104&amp;" Util"))</f>
        <v/>
      </c>
    </row>
    <row r="8105" ht="15.75" customHeight="1" s="42">
      <c r="A8105" s="41" t="n"/>
      <c r="G8105" s="38" t="n"/>
      <c r="H8105" s="38" t="n"/>
      <c r="I8105" s="38" t="n"/>
      <c r="J8105" s="38" t="n"/>
      <c r="K8105" s="38" t="n"/>
      <c r="L8105" s="38" t="n"/>
      <c r="N8105" s="36">
        <f>IF($B8105="","",IF($C8105="SUPERSTORE","Superstore","DH"))</f>
        <v/>
      </c>
      <c r="O8105" s="36">
        <f>IF($B8105="","",IFERROR(VLOOKUP($B8105,Mapping!$A:$C,2,0),"Not Mapped"))</f>
        <v/>
      </c>
      <c r="P8105" s="36">
        <f>IF($B8105="","",IFERROR(VLOOKUP($B8105,Mapping!$A:$C,3,0),"Not Mapped"))</f>
        <v/>
      </c>
      <c r="Q8105" s="36">
        <f>IF($B8105="","",IFERROR(VLOOKUP($O8105,Leaders!$A:$B,2,0),"Not Mapped"))</f>
        <v/>
      </c>
      <c r="R8105" s="36">
        <f>IF($B8105="","",IF(COUNTIF(Exclusions!$A:$A,$B8105)&gt;0,"Yes","No"))</f>
        <v/>
      </c>
      <c r="S8105" s="38">
        <f>IF($B8105="","",MIN(1,DAY($A8105)/IF($N8105="Superstore",Settings!$B$5,Settings!$B$4)))</f>
        <v/>
      </c>
      <c r="T8105" s="38">
        <f>IF(OR($B8105="",$G8105="",$S8105=0),"",$G8105/$S8105)</f>
        <v/>
      </c>
      <c r="U8105" s="36">
        <f>IF($T8105="","",IF($T8105&lt;Settings!$B$8,"Critical",IF($T8105&lt;Settings!$B$9,"Semi Critical","Non Critical")))</f>
        <v/>
      </c>
      <c r="V8105" s="28" t="n"/>
      <c r="Z8105">
        <f>IF($B8105="","",IFERROR(VLOOKUP($B8105,'Plan HC for CCA'!$A:$B,2,0),""))</f>
        <v/>
      </c>
      <c r="AA8105">
        <f>IF(OR($B8105="",$Z8105=""),"",IF(N($M8105)&lt;$Z8105,"Delta","No Delta"))</f>
        <v/>
      </c>
      <c r="AB8105">
        <f>IF(OR($B8105="",$Z8105=""),"",MAX(0,$Z8105-N($M8105)))</f>
        <v/>
      </c>
      <c r="AC8105" s="46">
        <f>IF($B8105="","",IFERROR(INDEX('CCA Util %'!$H:$H,MATCH($B8105,'CCA Util %'!$E:$E,0)),""))</f>
        <v/>
      </c>
      <c r="AD8105">
        <f>IF($B8105="","",IFERROR(INDEX('CCA Util %'!$G:$G,MATCH($B8105,'CCA Util %'!$E:$E,0)),""))</f>
        <v/>
      </c>
      <c r="AE8105">
        <f>IF(OR($B8105="",$U8105=""),"",$U8105&amp;" &amp; "&amp;IF(OR($AD8105="",$AD8105=0),"Util NA",$AD8105&amp;" Util"))</f>
        <v/>
      </c>
    </row>
    <row r="8106" ht="15.75" customHeight="1" s="42">
      <c r="A8106" s="41" t="n"/>
      <c r="G8106" s="38" t="n"/>
      <c r="H8106" s="38" t="n"/>
      <c r="I8106" s="38" t="n"/>
      <c r="J8106" s="38" t="n"/>
      <c r="K8106" s="38" t="n"/>
      <c r="L8106" s="38" t="n"/>
      <c r="N8106" s="36">
        <f>IF($B8106="","",IF($C8106="SUPERSTORE","Superstore","DH"))</f>
        <v/>
      </c>
      <c r="O8106" s="36">
        <f>IF($B8106="","",IFERROR(VLOOKUP($B8106,Mapping!$A:$C,2,0),"Not Mapped"))</f>
        <v/>
      </c>
      <c r="P8106" s="36">
        <f>IF($B8106="","",IFERROR(VLOOKUP($B8106,Mapping!$A:$C,3,0),"Not Mapped"))</f>
        <v/>
      </c>
      <c r="Q8106" s="36">
        <f>IF($B8106="","",IFERROR(VLOOKUP($O8106,Leaders!$A:$B,2,0),"Not Mapped"))</f>
        <v/>
      </c>
      <c r="R8106" s="36">
        <f>IF($B8106="","",IF(COUNTIF(Exclusions!$A:$A,$B8106)&gt;0,"Yes","No"))</f>
        <v/>
      </c>
      <c r="S8106" s="38">
        <f>IF($B8106="","",MIN(1,DAY($A8106)/IF($N8106="Superstore",Settings!$B$5,Settings!$B$4)))</f>
        <v/>
      </c>
      <c r="T8106" s="38">
        <f>IF(OR($B8106="",$G8106="",$S8106=0),"",$G8106/$S8106)</f>
        <v/>
      </c>
      <c r="U8106" s="36">
        <f>IF($T8106="","",IF($T8106&lt;Settings!$B$8,"Critical",IF($T8106&lt;Settings!$B$9,"Semi Critical","Non Critical")))</f>
        <v/>
      </c>
      <c r="V8106" s="28" t="n"/>
      <c r="Z8106">
        <f>IF($B8106="","",IFERROR(VLOOKUP($B8106,'Plan HC for CCA'!$A:$B,2,0),""))</f>
        <v/>
      </c>
      <c r="AA8106">
        <f>IF(OR($B8106="",$Z8106=""),"",IF(N($M8106)&lt;$Z8106,"Delta","No Delta"))</f>
        <v/>
      </c>
      <c r="AB8106">
        <f>IF(OR($B8106="",$Z8106=""),"",MAX(0,$Z8106-N($M8106)))</f>
        <v/>
      </c>
      <c r="AC8106" s="46">
        <f>IF($B8106="","",IFERROR(INDEX('CCA Util %'!$H:$H,MATCH($B8106,'CCA Util %'!$E:$E,0)),""))</f>
        <v/>
      </c>
      <c r="AD8106">
        <f>IF($B8106="","",IFERROR(INDEX('CCA Util %'!$G:$G,MATCH($B8106,'CCA Util %'!$E:$E,0)),""))</f>
        <v/>
      </c>
      <c r="AE8106">
        <f>IF(OR($B8106="",$U8106=""),"",$U8106&amp;" &amp; "&amp;IF(OR($AD8106="",$AD8106=0),"Util NA",$AD8106&amp;" Util"))</f>
        <v/>
      </c>
    </row>
    <row r="8107" ht="15.75" customHeight="1" s="42">
      <c r="A8107" s="41" t="n"/>
      <c r="G8107" s="38" t="n"/>
      <c r="H8107" s="38" t="n"/>
      <c r="I8107" s="38" t="n"/>
      <c r="J8107" s="38" t="n"/>
      <c r="K8107" s="38" t="n"/>
      <c r="L8107" s="38" t="n"/>
      <c r="N8107" s="36">
        <f>IF($B8107="","",IF($C8107="SUPERSTORE","Superstore","DH"))</f>
        <v/>
      </c>
      <c r="O8107" s="36">
        <f>IF($B8107="","",IFERROR(VLOOKUP($B8107,Mapping!$A:$C,2,0),"Not Mapped"))</f>
        <v/>
      </c>
      <c r="P8107" s="36">
        <f>IF($B8107="","",IFERROR(VLOOKUP($B8107,Mapping!$A:$C,3,0),"Not Mapped"))</f>
        <v/>
      </c>
      <c r="Q8107" s="36">
        <f>IF($B8107="","",IFERROR(VLOOKUP($O8107,Leaders!$A:$B,2,0),"Not Mapped"))</f>
        <v/>
      </c>
      <c r="R8107" s="36">
        <f>IF($B8107="","",IF(COUNTIF(Exclusions!$A:$A,$B8107)&gt;0,"Yes","No"))</f>
        <v/>
      </c>
      <c r="S8107" s="38">
        <f>IF($B8107="","",MIN(1,DAY($A8107)/IF($N8107="Superstore",Settings!$B$5,Settings!$B$4)))</f>
        <v/>
      </c>
      <c r="T8107" s="38">
        <f>IF(OR($B8107="",$G8107="",$S8107=0),"",$G8107/$S8107)</f>
        <v/>
      </c>
      <c r="U8107" s="36">
        <f>IF($T8107="","",IF($T8107&lt;Settings!$B$8,"Critical",IF($T8107&lt;Settings!$B$9,"Semi Critical","Non Critical")))</f>
        <v/>
      </c>
      <c r="V8107" s="28" t="n"/>
      <c r="Z8107">
        <f>IF($B8107="","",IFERROR(VLOOKUP($B8107,'Plan HC for CCA'!$A:$B,2,0),""))</f>
        <v/>
      </c>
      <c r="AA8107">
        <f>IF(OR($B8107="",$Z8107=""),"",IF(N($M8107)&lt;$Z8107,"Delta","No Delta"))</f>
        <v/>
      </c>
      <c r="AB8107">
        <f>IF(OR($B8107="",$Z8107=""),"",MAX(0,$Z8107-N($M8107)))</f>
        <v/>
      </c>
      <c r="AC8107" s="46">
        <f>IF($B8107="","",IFERROR(INDEX('CCA Util %'!$H:$H,MATCH($B8107,'CCA Util %'!$E:$E,0)),""))</f>
        <v/>
      </c>
      <c r="AD8107">
        <f>IF($B8107="","",IFERROR(INDEX('CCA Util %'!$G:$G,MATCH($B8107,'CCA Util %'!$E:$E,0)),""))</f>
        <v/>
      </c>
      <c r="AE8107">
        <f>IF(OR($B8107="",$U8107=""),"",$U8107&amp;" &amp; "&amp;IF(OR($AD8107="",$AD8107=0),"Util NA",$AD8107&amp;" Util"))</f>
        <v/>
      </c>
    </row>
    <row r="8108" ht="15.75" customHeight="1" s="42">
      <c r="A8108" s="41" t="n"/>
      <c r="G8108" s="38" t="n"/>
      <c r="H8108" s="38" t="n"/>
      <c r="I8108" s="38" t="n"/>
      <c r="J8108" s="38" t="n"/>
      <c r="K8108" s="38" t="n"/>
      <c r="L8108" s="38" t="n"/>
      <c r="N8108" s="36">
        <f>IF($B8108="","",IF($C8108="SUPERSTORE","Superstore","DH"))</f>
        <v/>
      </c>
      <c r="O8108" s="36">
        <f>IF($B8108="","",IFERROR(VLOOKUP($B8108,Mapping!$A:$C,2,0),"Not Mapped"))</f>
        <v/>
      </c>
      <c r="P8108" s="36">
        <f>IF($B8108="","",IFERROR(VLOOKUP($B8108,Mapping!$A:$C,3,0),"Not Mapped"))</f>
        <v/>
      </c>
      <c r="Q8108" s="36">
        <f>IF($B8108="","",IFERROR(VLOOKUP($O8108,Leaders!$A:$B,2,0),"Not Mapped"))</f>
        <v/>
      </c>
      <c r="R8108" s="36">
        <f>IF($B8108="","",IF(COUNTIF(Exclusions!$A:$A,$B8108)&gt;0,"Yes","No"))</f>
        <v/>
      </c>
      <c r="S8108" s="38">
        <f>IF($B8108="","",MIN(1,DAY($A8108)/IF($N8108="Superstore",Settings!$B$5,Settings!$B$4)))</f>
        <v/>
      </c>
      <c r="T8108" s="38">
        <f>IF(OR($B8108="",$G8108="",$S8108=0),"",$G8108/$S8108)</f>
        <v/>
      </c>
      <c r="U8108" s="36">
        <f>IF($T8108="","",IF($T8108&lt;Settings!$B$8,"Critical",IF($T8108&lt;Settings!$B$9,"Semi Critical","Non Critical")))</f>
        <v/>
      </c>
      <c r="V8108" s="28" t="n"/>
      <c r="Z8108">
        <f>IF($B8108="","",IFERROR(VLOOKUP($B8108,'Plan HC for CCA'!$A:$B,2,0),""))</f>
        <v/>
      </c>
      <c r="AA8108">
        <f>IF(OR($B8108="",$Z8108=""),"",IF(N($M8108)&lt;$Z8108,"Delta","No Delta"))</f>
        <v/>
      </c>
      <c r="AB8108">
        <f>IF(OR($B8108="",$Z8108=""),"",MAX(0,$Z8108-N($M8108)))</f>
        <v/>
      </c>
      <c r="AC8108" s="46">
        <f>IF($B8108="","",IFERROR(INDEX('CCA Util %'!$H:$H,MATCH($B8108,'CCA Util %'!$E:$E,0)),""))</f>
        <v/>
      </c>
      <c r="AD8108">
        <f>IF($B8108="","",IFERROR(INDEX('CCA Util %'!$G:$G,MATCH($B8108,'CCA Util %'!$E:$E,0)),""))</f>
        <v/>
      </c>
      <c r="AE8108">
        <f>IF(OR($B8108="",$U8108=""),"",$U8108&amp;" &amp; "&amp;IF(OR($AD8108="",$AD8108=0),"Util NA",$AD8108&amp;" Util"))</f>
        <v/>
      </c>
    </row>
    <row r="8109" ht="15.75" customHeight="1" s="42">
      <c r="A8109" s="41" t="n"/>
      <c r="G8109" s="38" t="n"/>
      <c r="H8109" s="38" t="n"/>
      <c r="I8109" s="38" t="n"/>
      <c r="J8109" s="38" t="n"/>
      <c r="K8109" s="38" t="n"/>
      <c r="L8109" s="38" t="n"/>
      <c r="N8109" s="36">
        <f>IF($B8109="","",IF($C8109="SUPERSTORE","Superstore","DH"))</f>
        <v/>
      </c>
      <c r="O8109" s="36">
        <f>IF($B8109="","",IFERROR(VLOOKUP($B8109,Mapping!$A:$C,2,0),"Not Mapped"))</f>
        <v/>
      </c>
      <c r="P8109" s="36">
        <f>IF($B8109="","",IFERROR(VLOOKUP($B8109,Mapping!$A:$C,3,0),"Not Mapped"))</f>
        <v/>
      </c>
      <c r="Q8109" s="36">
        <f>IF($B8109="","",IFERROR(VLOOKUP($O8109,Leaders!$A:$B,2,0),"Not Mapped"))</f>
        <v/>
      </c>
      <c r="R8109" s="36">
        <f>IF($B8109="","",IF(COUNTIF(Exclusions!$A:$A,$B8109)&gt;0,"Yes","No"))</f>
        <v/>
      </c>
      <c r="S8109" s="38">
        <f>IF($B8109="","",MIN(1,DAY($A8109)/IF($N8109="Superstore",Settings!$B$5,Settings!$B$4)))</f>
        <v/>
      </c>
      <c r="T8109" s="38">
        <f>IF(OR($B8109="",$G8109="",$S8109=0),"",$G8109/$S8109)</f>
        <v/>
      </c>
      <c r="U8109" s="36">
        <f>IF($T8109="","",IF($T8109&lt;Settings!$B$8,"Critical",IF($T8109&lt;Settings!$B$9,"Semi Critical","Non Critical")))</f>
        <v/>
      </c>
      <c r="V8109" s="28" t="n"/>
      <c r="Z8109">
        <f>IF($B8109="","",IFERROR(VLOOKUP($B8109,'Plan HC for CCA'!$A:$B,2,0),""))</f>
        <v/>
      </c>
      <c r="AA8109">
        <f>IF(OR($B8109="",$Z8109=""),"",IF(N($M8109)&lt;$Z8109,"Delta","No Delta"))</f>
        <v/>
      </c>
      <c r="AB8109">
        <f>IF(OR($B8109="",$Z8109=""),"",MAX(0,$Z8109-N($M8109)))</f>
        <v/>
      </c>
      <c r="AC8109" s="46">
        <f>IF($B8109="","",IFERROR(INDEX('CCA Util %'!$H:$H,MATCH($B8109,'CCA Util %'!$E:$E,0)),""))</f>
        <v/>
      </c>
      <c r="AD8109">
        <f>IF($B8109="","",IFERROR(INDEX('CCA Util %'!$G:$G,MATCH($B8109,'CCA Util %'!$E:$E,0)),""))</f>
        <v/>
      </c>
      <c r="AE8109">
        <f>IF(OR($B8109="",$U8109=""),"",$U8109&amp;" &amp; "&amp;IF(OR($AD8109="",$AD8109=0),"Util NA",$AD8109&amp;" Util"))</f>
        <v/>
      </c>
    </row>
    <row r="8110" ht="15.75" customHeight="1" s="42">
      <c r="A8110" s="41" t="n"/>
      <c r="G8110" s="38" t="n"/>
      <c r="H8110" s="38" t="n"/>
      <c r="I8110" s="38" t="n"/>
      <c r="J8110" s="38" t="n"/>
      <c r="K8110" s="38" t="n"/>
      <c r="L8110" s="38" t="n"/>
      <c r="N8110" s="36">
        <f>IF($B8110="","",IF($C8110="SUPERSTORE","Superstore","DH"))</f>
        <v/>
      </c>
      <c r="O8110" s="36">
        <f>IF($B8110="","",IFERROR(VLOOKUP($B8110,Mapping!$A:$C,2,0),"Not Mapped"))</f>
        <v/>
      </c>
      <c r="P8110" s="36">
        <f>IF($B8110="","",IFERROR(VLOOKUP($B8110,Mapping!$A:$C,3,0),"Not Mapped"))</f>
        <v/>
      </c>
      <c r="Q8110" s="36">
        <f>IF($B8110="","",IFERROR(VLOOKUP($O8110,Leaders!$A:$B,2,0),"Not Mapped"))</f>
        <v/>
      </c>
      <c r="R8110" s="36">
        <f>IF($B8110="","",IF(COUNTIF(Exclusions!$A:$A,$B8110)&gt;0,"Yes","No"))</f>
        <v/>
      </c>
      <c r="S8110" s="38">
        <f>IF($B8110="","",MIN(1,DAY($A8110)/IF($N8110="Superstore",Settings!$B$5,Settings!$B$4)))</f>
        <v/>
      </c>
      <c r="T8110" s="38">
        <f>IF(OR($B8110="",$G8110="",$S8110=0),"",$G8110/$S8110)</f>
        <v/>
      </c>
      <c r="U8110" s="36">
        <f>IF($T8110="","",IF($T8110&lt;Settings!$B$8,"Critical",IF($T8110&lt;Settings!$B$9,"Semi Critical","Non Critical")))</f>
        <v/>
      </c>
      <c r="V8110" s="28" t="n"/>
      <c r="Z8110">
        <f>IF($B8110="","",IFERROR(VLOOKUP($B8110,'Plan HC for CCA'!$A:$B,2,0),""))</f>
        <v/>
      </c>
      <c r="AA8110">
        <f>IF(OR($B8110="",$Z8110=""),"",IF(N($M8110)&lt;$Z8110,"Delta","No Delta"))</f>
        <v/>
      </c>
      <c r="AB8110">
        <f>IF(OR($B8110="",$Z8110=""),"",MAX(0,$Z8110-N($M8110)))</f>
        <v/>
      </c>
      <c r="AC8110" s="46">
        <f>IF($B8110="","",IFERROR(INDEX('CCA Util %'!$H:$H,MATCH($B8110,'CCA Util %'!$E:$E,0)),""))</f>
        <v/>
      </c>
      <c r="AD8110">
        <f>IF($B8110="","",IFERROR(INDEX('CCA Util %'!$G:$G,MATCH($B8110,'CCA Util %'!$E:$E,0)),""))</f>
        <v/>
      </c>
      <c r="AE8110">
        <f>IF(OR($B8110="",$U8110=""),"",$U8110&amp;" &amp; "&amp;IF(OR($AD8110="",$AD8110=0),"Util NA",$AD8110&amp;" Util"))</f>
        <v/>
      </c>
    </row>
    <row r="8111" ht="15.75" customHeight="1" s="42">
      <c r="A8111" s="41" t="n"/>
      <c r="G8111" s="38" t="n"/>
      <c r="H8111" s="38" t="n"/>
      <c r="I8111" s="38" t="n"/>
      <c r="J8111" s="38" t="n"/>
      <c r="K8111" s="38" t="n"/>
      <c r="L8111" s="38" t="n"/>
      <c r="N8111" s="36">
        <f>IF($B8111="","",IF($C8111="SUPERSTORE","Superstore","DH"))</f>
        <v/>
      </c>
      <c r="O8111" s="36">
        <f>IF($B8111="","",IFERROR(VLOOKUP($B8111,Mapping!$A:$C,2,0),"Not Mapped"))</f>
        <v/>
      </c>
      <c r="P8111" s="36">
        <f>IF($B8111="","",IFERROR(VLOOKUP($B8111,Mapping!$A:$C,3,0),"Not Mapped"))</f>
        <v/>
      </c>
      <c r="Q8111" s="36">
        <f>IF($B8111="","",IFERROR(VLOOKUP($O8111,Leaders!$A:$B,2,0),"Not Mapped"))</f>
        <v/>
      </c>
      <c r="R8111" s="36">
        <f>IF($B8111="","",IF(COUNTIF(Exclusions!$A:$A,$B8111)&gt;0,"Yes","No"))</f>
        <v/>
      </c>
      <c r="S8111" s="38">
        <f>IF($B8111="","",MIN(1,DAY($A8111)/IF($N8111="Superstore",Settings!$B$5,Settings!$B$4)))</f>
        <v/>
      </c>
      <c r="T8111" s="38">
        <f>IF(OR($B8111="",$G8111="",$S8111=0),"",$G8111/$S8111)</f>
        <v/>
      </c>
      <c r="U8111" s="36">
        <f>IF($T8111="","",IF($T8111&lt;Settings!$B$8,"Critical",IF($T8111&lt;Settings!$B$9,"Semi Critical","Non Critical")))</f>
        <v/>
      </c>
      <c r="V8111" s="28" t="n"/>
      <c r="Z8111">
        <f>IF($B8111="","",IFERROR(VLOOKUP($B8111,'Plan HC for CCA'!$A:$B,2,0),""))</f>
        <v/>
      </c>
      <c r="AA8111">
        <f>IF(OR($B8111="",$Z8111=""),"",IF(N($M8111)&lt;$Z8111,"Delta","No Delta"))</f>
        <v/>
      </c>
      <c r="AB8111">
        <f>IF(OR($B8111="",$Z8111=""),"",MAX(0,$Z8111-N($M8111)))</f>
        <v/>
      </c>
      <c r="AC8111" s="46">
        <f>IF($B8111="","",IFERROR(INDEX('CCA Util %'!$H:$H,MATCH($B8111,'CCA Util %'!$E:$E,0)),""))</f>
        <v/>
      </c>
      <c r="AD8111">
        <f>IF($B8111="","",IFERROR(INDEX('CCA Util %'!$G:$G,MATCH($B8111,'CCA Util %'!$E:$E,0)),""))</f>
        <v/>
      </c>
      <c r="AE8111">
        <f>IF(OR($B8111="",$U8111=""),"",$U8111&amp;" &amp; "&amp;IF(OR($AD8111="",$AD8111=0),"Util NA",$AD8111&amp;" Util"))</f>
        <v/>
      </c>
    </row>
    <row r="8112" ht="15.75" customHeight="1" s="42">
      <c r="A8112" s="41" t="n"/>
      <c r="G8112" s="38" t="n"/>
      <c r="H8112" s="38" t="n"/>
      <c r="I8112" s="38" t="n"/>
      <c r="J8112" s="38" t="n"/>
      <c r="K8112" s="38" t="n"/>
      <c r="L8112" s="38" t="n"/>
      <c r="N8112" s="36">
        <f>IF($B8112="","",IF($C8112="SUPERSTORE","Superstore","DH"))</f>
        <v/>
      </c>
      <c r="O8112" s="36">
        <f>IF($B8112="","",IFERROR(VLOOKUP($B8112,Mapping!$A:$C,2,0),"Not Mapped"))</f>
        <v/>
      </c>
      <c r="P8112" s="36">
        <f>IF($B8112="","",IFERROR(VLOOKUP($B8112,Mapping!$A:$C,3,0),"Not Mapped"))</f>
        <v/>
      </c>
      <c r="Q8112" s="36">
        <f>IF($B8112="","",IFERROR(VLOOKUP($O8112,Leaders!$A:$B,2,0),"Not Mapped"))</f>
        <v/>
      </c>
      <c r="R8112" s="36">
        <f>IF($B8112="","",IF(COUNTIF(Exclusions!$A:$A,$B8112)&gt;0,"Yes","No"))</f>
        <v/>
      </c>
      <c r="S8112" s="38">
        <f>IF($B8112="","",MIN(1,DAY($A8112)/IF($N8112="Superstore",Settings!$B$5,Settings!$B$4)))</f>
        <v/>
      </c>
      <c r="T8112" s="38">
        <f>IF(OR($B8112="",$G8112="",$S8112=0),"",$G8112/$S8112)</f>
        <v/>
      </c>
      <c r="U8112" s="36">
        <f>IF($T8112="","",IF($T8112&lt;Settings!$B$8,"Critical",IF($T8112&lt;Settings!$B$9,"Semi Critical","Non Critical")))</f>
        <v/>
      </c>
      <c r="V8112" s="28" t="n"/>
      <c r="Z8112">
        <f>IF($B8112="","",IFERROR(VLOOKUP($B8112,'Plan HC for CCA'!$A:$B,2,0),""))</f>
        <v/>
      </c>
      <c r="AA8112">
        <f>IF(OR($B8112="",$Z8112=""),"",IF(N($M8112)&lt;$Z8112,"Delta","No Delta"))</f>
        <v/>
      </c>
      <c r="AB8112">
        <f>IF(OR($B8112="",$Z8112=""),"",MAX(0,$Z8112-N($M8112)))</f>
        <v/>
      </c>
      <c r="AC8112" s="46">
        <f>IF($B8112="","",IFERROR(INDEX('CCA Util %'!$H:$H,MATCH($B8112,'CCA Util %'!$E:$E,0)),""))</f>
        <v/>
      </c>
      <c r="AD8112">
        <f>IF($B8112="","",IFERROR(INDEX('CCA Util %'!$G:$G,MATCH($B8112,'CCA Util %'!$E:$E,0)),""))</f>
        <v/>
      </c>
      <c r="AE8112">
        <f>IF(OR($B8112="",$U8112=""),"",$U8112&amp;" &amp; "&amp;IF(OR($AD8112="",$AD8112=0),"Util NA",$AD8112&amp;" Util"))</f>
        <v/>
      </c>
    </row>
    <row r="8113" ht="15.75" customHeight="1" s="42">
      <c r="A8113" s="41" t="n"/>
      <c r="G8113" s="38" t="n"/>
      <c r="H8113" s="38" t="n"/>
      <c r="I8113" s="38" t="n"/>
      <c r="J8113" s="38" t="n"/>
      <c r="K8113" s="38" t="n"/>
      <c r="L8113" s="38" t="n"/>
      <c r="N8113" s="36">
        <f>IF($B8113="","",IF($C8113="SUPERSTORE","Superstore","DH"))</f>
        <v/>
      </c>
      <c r="O8113" s="36">
        <f>IF($B8113="","",IFERROR(VLOOKUP($B8113,Mapping!$A:$C,2,0),"Not Mapped"))</f>
        <v/>
      </c>
      <c r="P8113" s="36">
        <f>IF($B8113="","",IFERROR(VLOOKUP($B8113,Mapping!$A:$C,3,0),"Not Mapped"))</f>
        <v/>
      </c>
      <c r="Q8113" s="36">
        <f>IF($B8113="","",IFERROR(VLOOKUP($O8113,Leaders!$A:$B,2,0),"Not Mapped"))</f>
        <v/>
      </c>
      <c r="R8113" s="36">
        <f>IF($B8113="","",IF(COUNTIF(Exclusions!$A:$A,$B8113)&gt;0,"Yes","No"))</f>
        <v/>
      </c>
      <c r="S8113" s="38">
        <f>IF($B8113="","",MIN(1,DAY($A8113)/IF($N8113="Superstore",Settings!$B$5,Settings!$B$4)))</f>
        <v/>
      </c>
      <c r="T8113" s="38">
        <f>IF(OR($B8113="",$G8113="",$S8113=0),"",$G8113/$S8113)</f>
        <v/>
      </c>
      <c r="U8113" s="36">
        <f>IF($T8113="","",IF($T8113&lt;Settings!$B$8,"Critical",IF($T8113&lt;Settings!$B$9,"Semi Critical","Non Critical")))</f>
        <v/>
      </c>
      <c r="V8113" s="28" t="n"/>
      <c r="Z8113">
        <f>IF($B8113="","",IFERROR(VLOOKUP($B8113,'Plan HC for CCA'!$A:$B,2,0),""))</f>
        <v/>
      </c>
      <c r="AA8113">
        <f>IF(OR($B8113="",$Z8113=""),"",IF(N($M8113)&lt;$Z8113,"Delta","No Delta"))</f>
        <v/>
      </c>
      <c r="AB8113">
        <f>IF(OR($B8113="",$Z8113=""),"",MAX(0,$Z8113-N($M8113)))</f>
        <v/>
      </c>
      <c r="AC8113" s="46">
        <f>IF($B8113="","",IFERROR(INDEX('CCA Util %'!$H:$H,MATCH($B8113,'CCA Util %'!$E:$E,0)),""))</f>
        <v/>
      </c>
      <c r="AD8113">
        <f>IF($B8113="","",IFERROR(INDEX('CCA Util %'!$G:$G,MATCH($B8113,'CCA Util %'!$E:$E,0)),""))</f>
        <v/>
      </c>
      <c r="AE8113">
        <f>IF(OR($B8113="",$U8113=""),"",$U8113&amp;" &amp; "&amp;IF(OR($AD8113="",$AD8113=0),"Util NA",$AD8113&amp;" Util"))</f>
        <v/>
      </c>
    </row>
    <row r="8114" ht="15.75" customHeight="1" s="42">
      <c r="A8114" s="41" t="n"/>
      <c r="G8114" s="38" t="n"/>
      <c r="H8114" s="38" t="n"/>
      <c r="I8114" s="38" t="n"/>
      <c r="J8114" s="38" t="n"/>
      <c r="K8114" s="38" t="n"/>
      <c r="L8114" s="38" t="n"/>
      <c r="N8114" s="36">
        <f>IF($B8114="","",IF($C8114="SUPERSTORE","Superstore","DH"))</f>
        <v/>
      </c>
      <c r="O8114" s="36">
        <f>IF($B8114="","",IFERROR(VLOOKUP($B8114,Mapping!$A:$C,2,0),"Not Mapped"))</f>
        <v/>
      </c>
      <c r="P8114" s="36">
        <f>IF($B8114="","",IFERROR(VLOOKUP($B8114,Mapping!$A:$C,3,0),"Not Mapped"))</f>
        <v/>
      </c>
      <c r="Q8114" s="36">
        <f>IF($B8114="","",IFERROR(VLOOKUP($O8114,Leaders!$A:$B,2,0),"Not Mapped"))</f>
        <v/>
      </c>
      <c r="R8114" s="36">
        <f>IF($B8114="","",IF(COUNTIF(Exclusions!$A:$A,$B8114)&gt;0,"Yes","No"))</f>
        <v/>
      </c>
      <c r="S8114" s="38">
        <f>IF($B8114="","",MIN(1,DAY($A8114)/IF($N8114="Superstore",Settings!$B$5,Settings!$B$4)))</f>
        <v/>
      </c>
      <c r="T8114" s="38">
        <f>IF(OR($B8114="",$G8114="",$S8114=0),"",$G8114/$S8114)</f>
        <v/>
      </c>
      <c r="U8114" s="36">
        <f>IF($T8114="","",IF($T8114&lt;Settings!$B$8,"Critical",IF($T8114&lt;Settings!$B$9,"Semi Critical","Non Critical")))</f>
        <v/>
      </c>
      <c r="V8114" s="28" t="n"/>
      <c r="Z8114">
        <f>IF($B8114="","",IFERROR(VLOOKUP($B8114,'Plan HC for CCA'!$A:$B,2,0),""))</f>
        <v/>
      </c>
      <c r="AA8114">
        <f>IF(OR($B8114="",$Z8114=""),"",IF(N($M8114)&lt;$Z8114,"Delta","No Delta"))</f>
        <v/>
      </c>
      <c r="AB8114">
        <f>IF(OR($B8114="",$Z8114=""),"",MAX(0,$Z8114-N($M8114)))</f>
        <v/>
      </c>
      <c r="AC8114" s="46">
        <f>IF($B8114="","",IFERROR(INDEX('CCA Util %'!$H:$H,MATCH($B8114,'CCA Util %'!$E:$E,0)),""))</f>
        <v/>
      </c>
      <c r="AD8114">
        <f>IF($B8114="","",IFERROR(INDEX('CCA Util %'!$G:$G,MATCH($B8114,'CCA Util %'!$E:$E,0)),""))</f>
        <v/>
      </c>
      <c r="AE8114">
        <f>IF(OR($B8114="",$U8114=""),"",$U8114&amp;" &amp; "&amp;IF(OR($AD8114="",$AD8114=0),"Util NA",$AD8114&amp;" Util"))</f>
        <v/>
      </c>
    </row>
    <row r="8115" ht="15.75" customHeight="1" s="42">
      <c r="A8115" s="41" t="n"/>
      <c r="G8115" s="38" t="n"/>
      <c r="H8115" s="38" t="n"/>
      <c r="I8115" s="38" t="n"/>
      <c r="J8115" s="38" t="n"/>
      <c r="K8115" s="38" t="n"/>
      <c r="L8115" s="38" t="n"/>
      <c r="N8115" s="36">
        <f>IF($B8115="","",IF($C8115="SUPERSTORE","Superstore","DH"))</f>
        <v/>
      </c>
      <c r="O8115" s="36">
        <f>IF($B8115="","",IFERROR(VLOOKUP($B8115,Mapping!$A:$C,2,0),"Not Mapped"))</f>
        <v/>
      </c>
      <c r="P8115" s="36">
        <f>IF($B8115="","",IFERROR(VLOOKUP($B8115,Mapping!$A:$C,3,0),"Not Mapped"))</f>
        <v/>
      </c>
      <c r="Q8115" s="36">
        <f>IF($B8115="","",IFERROR(VLOOKUP($O8115,Leaders!$A:$B,2,0),"Not Mapped"))</f>
        <v/>
      </c>
      <c r="R8115" s="36">
        <f>IF($B8115="","",IF(COUNTIF(Exclusions!$A:$A,$B8115)&gt;0,"Yes","No"))</f>
        <v/>
      </c>
      <c r="S8115" s="38">
        <f>IF($B8115="","",MIN(1,DAY($A8115)/IF($N8115="Superstore",Settings!$B$5,Settings!$B$4)))</f>
        <v/>
      </c>
      <c r="T8115" s="38">
        <f>IF(OR($B8115="",$G8115="",$S8115=0),"",$G8115/$S8115)</f>
        <v/>
      </c>
      <c r="U8115" s="36">
        <f>IF($T8115="","",IF($T8115&lt;Settings!$B$8,"Critical",IF($T8115&lt;Settings!$B$9,"Semi Critical","Non Critical")))</f>
        <v/>
      </c>
      <c r="V8115" s="28" t="n"/>
      <c r="Z8115">
        <f>IF($B8115="","",IFERROR(VLOOKUP($B8115,'Plan HC for CCA'!$A:$B,2,0),""))</f>
        <v/>
      </c>
      <c r="AA8115">
        <f>IF(OR($B8115="",$Z8115=""),"",IF(N($M8115)&lt;$Z8115,"Delta","No Delta"))</f>
        <v/>
      </c>
      <c r="AB8115">
        <f>IF(OR($B8115="",$Z8115=""),"",MAX(0,$Z8115-N($M8115)))</f>
        <v/>
      </c>
      <c r="AC8115" s="46">
        <f>IF($B8115="","",IFERROR(INDEX('CCA Util %'!$H:$H,MATCH($B8115,'CCA Util %'!$E:$E,0)),""))</f>
        <v/>
      </c>
      <c r="AD8115">
        <f>IF($B8115="","",IFERROR(INDEX('CCA Util %'!$G:$G,MATCH($B8115,'CCA Util %'!$E:$E,0)),""))</f>
        <v/>
      </c>
      <c r="AE8115">
        <f>IF(OR($B8115="",$U8115=""),"",$U8115&amp;" &amp; "&amp;IF(OR($AD8115="",$AD8115=0),"Util NA",$AD8115&amp;" Util"))</f>
        <v/>
      </c>
    </row>
    <row r="8116" ht="15.75" customHeight="1" s="42">
      <c r="A8116" s="41" t="n"/>
      <c r="G8116" s="38" t="n"/>
      <c r="H8116" s="38" t="n"/>
      <c r="I8116" s="38" t="n"/>
      <c r="J8116" s="38" t="n"/>
      <c r="K8116" s="38" t="n"/>
      <c r="L8116" s="38" t="n"/>
      <c r="N8116" s="36">
        <f>IF($B8116="","",IF($C8116="SUPERSTORE","Superstore","DH"))</f>
        <v/>
      </c>
      <c r="O8116" s="36">
        <f>IF($B8116="","",IFERROR(VLOOKUP($B8116,Mapping!$A:$C,2,0),"Not Mapped"))</f>
        <v/>
      </c>
      <c r="P8116" s="36">
        <f>IF($B8116="","",IFERROR(VLOOKUP($B8116,Mapping!$A:$C,3,0),"Not Mapped"))</f>
        <v/>
      </c>
      <c r="Q8116" s="36">
        <f>IF($B8116="","",IFERROR(VLOOKUP($O8116,Leaders!$A:$B,2,0),"Not Mapped"))</f>
        <v/>
      </c>
      <c r="R8116" s="36">
        <f>IF($B8116="","",IF(COUNTIF(Exclusions!$A:$A,$B8116)&gt;0,"Yes","No"))</f>
        <v/>
      </c>
      <c r="S8116" s="38">
        <f>IF($B8116="","",MIN(1,DAY($A8116)/IF($N8116="Superstore",Settings!$B$5,Settings!$B$4)))</f>
        <v/>
      </c>
      <c r="T8116" s="38">
        <f>IF(OR($B8116="",$G8116="",$S8116=0),"",$G8116/$S8116)</f>
        <v/>
      </c>
      <c r="U8116" s="36">
        <f>IF($T8116="","",IF($T8116&lt;Settings!$B$8,"Critical",IF($T8116&lt;Settings!$B$9,"Semi Critical","Non Critical")))</f>
        <v/>
      </c>
      <c r="V8116" s="28" t="n"/>
      <c r="Z8116">
        <f>IF($B8116="","",IFERROR(VLOOKUP($B8116,'Plan HC for CCA'!$A:$B,2,0),""))</f>
        <v/>
      </c>
      <c r="AA8116">
        <f>IF(OR($B8116="",$Z8116=""),"",IF(N($M8116)&lt;$Z8116,"Delta","No Delta"))</f>
        <v/>
      </c>
      <c r="AB8116">
        <f>IF(OR($B8116="",$Z8116=""),"",MAX(0,$Z8116-N($M8116)))</f>
        <v/>
      </c>
      <c r="AC8116" s="46">
        <f>IF($B8116="","",IFERROR(INDEX('CCA Util %'!$H:$H,MATCH($B8116,'CCA Util %'!$E:$E,0)),""))</f>
        <v/>
      </c>
      <c r="AD8116">
        <f>IF($B8116="","",IFERROR(INDEX('CCA Util %'!$G:$G,MATCH($B8116,'CCA Util %'!$E:$E,0)),""))</f>
        <v/>
      </c>
      <c r="AE8116">
        <f>IF(OR($B8116="",$U8116=""),"",$U8116&amp;" &amp; "&amp;IF(OR($AD8116="",$AD8116=0),"Util NA",$AD8116&amp;" Util"))</f>
        <v/>
      </c>
    </row>
    <row r="8117" ht="15.75" customHeight="1" s="42">
      <c r="A8117" s="41" t="n"/>
      <c r="G8117" s="38" t="n"/>
      <c r="H8117" s="38" t="n"/>
      <c r="I8117" s="38" t="n"/>
      <c r="J8117" s="38" t="n"/>
      <c r="K8117" s="38" t="n"/>
      <c r="L8117" s="38" t="n"/>
      <c r="N8117" s="36">
        <f>IF($B8117="","",IF($C8117="SUPERSTORE","Superstore","DH"))</f>
        <v/>
      </c>
      <c r="O8117" s="36">
        <f>IF($B8117="","",IFERROR(VLOOKUP($B8117,Mapping!$A:$C,2,0),"Not Mapped"))</f>
        <v/>
      </c>
      <c r="P8117" s="36">
        <f>IF($B8117="","",IFERROR(VLOOKUP($B8117,Mapping!$A:$C,3,0),"Not Mapped"))</f>
        <v/>
      </c>
      <c r="Q8117" s="36">
        <f>IF($B8117="","",IFERROR(VLOOKUP($O8117,Leaders!$A:$B,2,0),"Not Mapped"))</f>
        <v/>
      </c>
      <c r="R8117" s="36">
        <f>IF($B8117="","",IF(COUNTIF(Exclusions!$A:$A,$B8117)&gt;0,"Yes","No"))</f>
        <v/>
      </c>
      <c r="S8117" s="38">
        <f>IF($B8117="","",MIN(1,DAY($A8117)/IF($N8117="Superstore",Settings!$B$5,Settings!$B$4)))</f>
        <v/>
      </c>
      <c r="T8117" s="38">
        <f>IF(OR($B8117="",$G8117="",$S8117=0),"",$G8117/$S8117)</f>
        <v/>
      </c>
      <c r="U8117" s="36">
        <f>IF($T8117="","",IF($T8117&lt;Settings!$B$8,"Critical",IF($T8117&lt;Settings!$B$9,"Semi Critical","Non Critical")))</f>
        <v/>
      </c>
      <c r="V8117" s="28" t="n"/>
      <c r="Z8117">
        <f>IF($B8117="","",IFERROR(VLOOKUP($B8117,'Plan HC for CCA'!$A:$B,2,0),""))</f>
        <v/>
      </c>
      <c r="AA8117">
        <f>IF(OR($B8117="",$Z8117=""),"",IF(N($M8117)&lt;$Z8117,"Delta","No Delta"))</f>
        <v/>
      </c>
      <c r="AB8117">
        <f>IF(OR($B8117="",$Z8117=""),"",MAX(0,$Z8117-N($M8117)))</f>
        <v/>
      </c>
      <c r="AC8117" s="46">
        <f>IF($B8117="","",IFERROR(INDEX('CCA Util %'!$H:$H,MATCH($B8117,'CCA Util %'!$E:$E,0)),""))</f>
        <v/>
      </c>
      <c r="AD8117">
        <f>IF($B8117="","",IFERROR(INDEX('CCA Util %'!$G:$G,MATCH($B8117,'CCA Util %'!$E:$E,0)),""))</f>
        <v/>
      </c>
      <c r="AE8117">
        <f>IF(OR($B8117="",$U8117=""),"",$U8117&amp;" &amp; "&amp;IF(OR($AD8117="",$AD8117=0),"Util NA",$AD8117&amp;" Util"))</f>
        <v/>
      </c>
    </row>
    <row r="8118" ht="15.75" customHeight="1" s="42">
      <c r="A8118" s="41" t="n"/>
      <c r="G8118" s="38" t="n"/>
      <c r="H8118" s="38" t="n"/>
      <c r="I8118" s="38" t="n"/>
      <c r="J8118" s="38" t="n"/>
      <c r="K8118" s="38" t="n"/>
      <c r="L8118" s="38" t="n"/>
      <c r="N8118" s="36">
        <f>IF($B8118="","",IF($C8118="SUPERSTORE","Superstore","DH"))</f>
        <v/>
      </c>
      <c r="O8118" s="36">
        <f>IF($B8118="","",IFERROR(VLOOKUP($B8118,Mapping!$A:$C,2,0),"Not Mapped"))</f>
        <v/>
      </c>
      <c r="P8118" s="36">
        <f>IF($B8118="","",IFERROR(VLOOKUP($B8118,Mapping!$A:$C,3,0),"Not Mapped"))</f>
        <v/>
      </c>
      <c r="Q8118" s="36">
        <f>IF($B8118="","",IFERROR(VLOOKUP($O8118,Leaders!$A:$B,2,0),"Not Mapped"))</f>
        <v/>
      </c>
      <c r="R8118" s="36">
        <f>IF($B8118="","",IF(COUNTIF(Exclusions!$A:$A,$B8118)&gt;0,"Yes","No"))</f>
        <v/>
      </c>
      <c r="S8118" s="38">
        <f>IF($B8118="","",MIN(1,DAY($A8118)/IF($N8118="Superstore",Settings!$B$5,Settings!$B$4)))</f>
        <v/>
      </c>
      <c r="T8118" s="38">
        <f>IF(OR($B8118="",$G8118="",$S8118=0),"",$G8118/$S8118)</f>
        <v/>
      </c>
      <c r="U8118" s="36">
        <f>IF($T8118="","",IF($T8118&lt;Settings!$B$8,"Critical",IF($T8118&lt;Settings!$B$9,"Semi Critical","Non Critical")))</f>
        <v/>
      </c>
      <c r="V8118" s="28" t="n"/>
      <c r="Z8118">
        <f>IF($B8118="","",IFERROR(VLOOKUP($B8118,'Plan HC for CCA'!$A:$B,2,0),""))</f>
        <v/>
      </c>
      <c r="AA8118">
        <f>IF(OR($B8118="",$Z8118=""),"",IF(N($M8118)&lt;$Z8118,"Delta","No Delta"))</f>
        <v/>
      </c>
      <c r="AB8118">
        <f>IF(OR($B8118="",$Z8118=""),"",MAX(0,$Z8118-N($M8118)))</f>
        <v/>
      </c>
      <c r="AC8118" s="46">
        <f>IF($B8118="","",IFERROR(INDEX('CCA Util %'!$H:$H,MATCH($B8118,'CCA Util %'!$E:$E,0)),""))</f>
        <v/>
      </c>
      <c r="AD8118">
        <f>IF($B8118="","",IFERROR(INDEX('CCA Util %'!$G:$G,MATCH($B8118,'CCA Util %'!$E:$E,0)),""))</f>
        <v/>
      </c>
      <c r="AE8118">
        <f>IF(OR($B8118="",$U8118=""),"",$U8118&amp;" &amp; "&amp;IF(OR($AD8118="",$AD8118=0),"Util NA",$AD8118&amp;" Util"))</f>
        <v/>
      </c>
    </row>
    <row r="8119" ht="15.75" customHeight="1" s="42">
      <c r="A8119" s="41" t="n"/>
      <c r="G8119" s="38" t="n"/>
      <c r="H8119" s="38" t="n"/>
      <c r="I8119" s="38" t="n"/>
      <c r="J8119" s="38" t="n"/>
      <c r="K8119" s="38" t="n"/>
      <c r="L8119" s="38" t="n"/>
      <c r="N8119" s="36">
        <f>IF($B8119="","",IF($C8119="SUPERSTORE","Superstore","DH"))</f>
        <v/>
      </c>
      <c r="O8119" s="36">
        <f>IF($B8119="","",IFERROR(VLOOKUP($B8119,Mapping!$A:$C,2,0),"Not Mapped"))</f>
        <v/>
      </c>
      <c r="P8119" s="36">
        <f>IF($B8119="","",IFERROR(VLOOKUP($B8119,Mapping!$A:$C,3,0),"Not Mapped"))</f>
        <v/>
      </c>
      <c r="Q8119" s="36">
        <f>IF($B8119="","",IFERROR(VLOOKUP($O8119,Leaders!$A:$B,2,0),"Not Mapped"))</f>
        <v/>
      </c>
      <c r="R8119" s="36">
        <f>IF($B8119="","",IF(COUNTIF(Exclusions!$A:$A,$B8119)&gt;0,"Yes","No"))</f>
        <v/>
      </c>
      <c r="S8119" s="38">
        <f>IF($B8119="","",MIN(1,DAY($A8119)/IF($N8119="Superstore",Settings!$B$5,Settings!$B$4)))</f>
        <v/>
      </c>
      <c r="T8119" s="38">
        <f>IF(OR($B8119="",$G8119="",$S8119=0),"",$G8119/$S8119)</f>
        <v/>
      </c>
      <c r="U8119" s="36">
        <f>IF($T8119="","",IF($T8119&lt;Settings!$B$8,"Critical",IF($T8119&lt;Settings!$B$9,"Semi Critical","Non Critical")))</f>
        <v/>
      </c>
      <c r="V8119" s="28" t="n"/>
      <c r="Z8119">
        <f>IF($B8119="","",IFERROR(VLOOKUP($B8119,'Plan HC for CCA'!$A:$B,2,0),""))</f>
        <v/>
      </c>
      <c r="AA8119">
        <f>IF(OR($B8119="",$Z8119=""),"",IF(N($M8119)&lt;$Z8119,"Delta","No Delta"))</f>
        <v/>
      </c>
      <c r="AB8119">
        <f>IF(OR($B8119="",$Z8119=""),"",MAX(0,$Z8119-N($M8119)))</f>
        <v/>
      </c>
      <c r="AC8119" s="46">
        <f>IF($B8119="","",IFERROR(INDEX('CCA Util %'!$H:$H,MATCH($B8119,'CCA Util %'!$E:$E,0)),""))</f>
        <v/>
      </c>
      <c r="AD8119">
        <f>IF($B8119="","",IFERROR(INDEX('CCA Util %'!$G:$G,MATCH($B8119,'CCA Util %'!$E:$E,0)),""))</f>
        <v/>
      </c>
      <c r="AE8119">
        <f>IF(OR($B8119="",$U8119=""),"",$U8119&amp;" &amp; "&amp;IF(OR($AD8119="",$AD8119=0),"Util NA",$AD8119&amp;" Util"))</f>
        <v/>
      </c>
    </row>
    <row r="8120" ht="15.75" customHeight="1" s="42">
      <c r="A8120" s="41" t="n"/>
      <c r="G8120" s="38" t="n"/>
      <c r="H8120" s="38" t="n"/>
      <c r="I8120" s="38" t="n"/>
      <c r="J8120" s="38" t="n"/>
      <c r="K8120" s="38" t="n"/>
      <c r="L8120" s="38" t="n"/>
      <c r="N8120" s="36">
        <f>IF($B8120="","",IF($C8120="SUPERSTORE","Superstore","DH"))</f>
        <v/>
      </c>
      <c r="O8120" s="36">
        <f>IF($B8120="","",IFERROR(VLOOKUP($B8120,Mapping!$A:$C,2,0),"Not Mapped"))</f>
        <v/>
      </c>
      <c r="P8120" s="36">
        <f>IF($B8120="","",IFERROR(VLOOKUP($B8120,Mapping!$A:$C,3,0),"Not Mapped"))</f>
        <v/>
      </c>
      <c r="Q8120" s="36">
        <f>IF($B8120="","",IFERROR(VLOOKUP($O8120,Leaders!$A:$B,2,0),"Not Mapped"))</f>
        <v/>
      </c>
      <c r="R8120" s="36">
        <f>IF($B8120="","",IF(COUNTIF(Exclusions!$A:$A,$B8120)&gt;0,"Yes","No"))</f>
        <v/>
      </c>
      <c r="S8120" s="38">
        <f>IF($B8120="","",MIN(1,DAY($A8120)/IF($N8120="Superstore",Settings!$B$5,Settings!$B$4)))</f>
        <v/>
      </c>
      <c r="T8120" s="38">
        <f>IF(OR($B8120="",$G8120="",$S8120=0),"",$G8120/$S8120)</f>
        <v/>
      </c>
      <c r="U8120" s="36">
        <f>IF($T8120="","",IF($T8120&lt;Settings!$B$8,"Critical",IF($T8120&lt;Settings!$B$9,"Semi Critical","Non Critical")))</f>
        <v/>
      </c>
      <c r="V8120" s="28" t="n"/>
      <c r="Z8120">
        <f>IF($B8120="","",IFERROR(VLOOKUP($B8120,'Plan HC for CCA'!$A:$B,2,0),""))</f>
        <v/>
      </c>
      <c r="AA8120">
        <f>IF(OR($B8120="",$Z8120=""),"",IF(N($M8120)&lt;$Z8120,"Delta","No Delta"))</f>
        <v/>
      </c>
      <c r="AB8120">
        <f>IF(OR($B8120="",$Z8120=""),"",MAX(0,$Z8120-N($M8120)))</f>
        <v/>
      </c>
      <c r="AC8120" s="46">
        <f>IF($B8120="","",IFERROR(INDEX('CCA Util %'!$H:$H,MATCH($B8120,'CCA Util %'!$E:$E,0)),""))</f>
        <v/>
      </c>
      <c r="AD8120">
        <f>IF($B8120="","",IFERROR(INDEX('CCA Util %'!$G:$G,MATCH($B8120,'CCA Util %'!$E:$E,0)),""))</f>
        <v/>
      </c>
      <c r="AE8120">
        <f>IF(OR($B8120="",$U8120=""),"",$U8120&amp;" &amp; "&amp;IF(OR($AD8120="",$AD8120=0),"Util NA",$AD8120&amp;" Util"))</f>
        <v/>
      </c>
    </row>
    <row r="8121" ht="15.75" customHeight="1" s="42">
      <c r="A8121" s="41" t="n"/>
      <c r="G8121" s="38" t="n"/>
      <c r="H8121" s="38" t="n"/>
      <c r="I8121" s="38" t="n"/>
      <c r="J8121" s="38" t="n"/>
      <c r="K8121" s="38" t="n"/>
      <c r="L8121" s="38" t="n"/>
      <c r="N8121" s="36">
        <f>IF($B8121="","",IF($C8121="SUPERSTORE","Superstore","DH"))</f>
        <v/>
      </c>
      <c r="O8121" s="36">
        <f>IF($B8121="","",IFERROR(VLOOKUP($B8121,Mapping!$A:$C,2,0),"Not Mapped"))</f>
        <v/>
      </c>
      <c r="P8121" s="36">
        <f>IF($B8121="","",IFERROR(VLOOKUP($B8121,Mapping!$A:$C,3,0),"Not Mapped"))</f>
        <v/>
      </c>
      <c r="Q8121" s="36">
        <f>IF($B8121="","",IFERROR(VLOOKUP($O8121,Leaders!$A:$B,2,0),"Not Mapped"))</f>
        <v/>
      </c>
      <c r="R8121" s="36">
        <f>IF($B8121="","",IF(COUNTIF(Exclusions!$A:$A,$B8121)&gt;0,"Yes","No"))</f>
        <v/>
      </c>
      <c r="S8121" s="38">
        <f>IF($B8121="","",MIN(1,DAY($A8121)/IF($N8121="Superstore",Settings!$B$5,Settings!$B$4)))</f>
        <v/>
      </c>
      <c r="T8121" s="38">
        <f>IF(OR($B8121="",$G8121="",$S8121=0),"",$G8121/$S8121)</f>
        <v/>
      </c>
      <c r="U8121" s="36">
        <f>IF($T8121="","",IF($T8121&lt;Settings!$B$8,"Critical",IF($T8121&lt;Settings!$B$9,"Semi Critical","Non Critical")))</f>
        <v/>
      </c>
      <c r="V8121" s="28" t="n"/>
      <c r="Z8121">
        <f>IF($B8121="","",IFERROR(VLOOKUP($B8121,'Plan HC for CCA'!$A:$B,2,0),""))</f>
        <v/>
      </c>
      <c r="AA8121">
        <f>IF(OR($B8121="",$Z8121=""),"",IF(N($M8121)&lt;$Z8121,"Delta","No Delta"))</f>
        <v/>
      </c>
      <c r="AB8121">
        <f>IF(OR($B8121="",$Z8121=""),"",MAX(0,$Z8121-N($M8121)))</f>
        <v/>
      </c>
      <c r="AC8121" s="46">
        <f>IF($B8121="","",IFERROR(INDEX('CCA Util %'!$H:$H,MATCH($B8121,'CCA Util %'!$E:$E,0)),""))</f>
        <v/>
      </c>
      <c r="AD8121">
        <f>IF($B8121="","",IFERROR(INDEX('CCA Util %'!$G:$G,MATCH($B8121,'CCA Util %'!$E:$E,0)),""))</f>
        <v/>
      </c>
      <c r="AE8121">
        <f>IF(OR($B8121="",$U8121=""),"",$U8121&amp;" &amp; "&amp;IF(OR($AD8121="",$AD8121=0),"Util NA",$AD8121&amp;" Util"))</f>
        <v/>
      </c>
    </row>
    <row r="8122" ht="15.75" customHeight="1" s="42">
      <c r="A8122" s="41" t="n"/>
      <c r="G8122" s="38" t="n"/>
      <c r="H8122" s="38" t="n"/>
      <c r="I8122" s="38" t="n"/>
      <c r="J8122" s="38" t="n"/>
      <c r="K8122" s="38" t="n"/>
      <c r="L8122" s="38" t="n"/>
      <c r="N8122" s="36">
        <f>IF($B8122="","",IF($C8122="SUPERSTORE","Superstore","DH"))</f>
        <v/>
      </c>
      <c r="O8122" s="36">
        <f>IF($B8122="","",IFERROR(VLOOKUP($B8122,Mapping!$A:$C,2,0),"Not Mapped"))</f>
        <v/>
      </c>
      <c r="P8122" s="36">
        <f>IF($B8122="","",IFERROR(VLOOKUP($B8122,Mapping!$A:$C,3,0),"Not Mapped"))</f>
        <v/>
      </c>
      <c r="Q8122" s="36">
        <f>IF($B8122="","",IFERROR(VLOOKUP($O8122,Leaders!$A:$B,2,0),"Not Mapped"))</f>
        <v/>
      </c>
      <c r="R8122" s="36">
        <f>IF($B8122="","",IF(COUNTIF(Exclusions!$A:$A,$B8122)&gt;0,"Yes","No"))</f>
        <v/>
      </c>
      <c r="S8122" s="38">
        <f>IF($B8122="","",MIN(1,DAY($A8122)/IF($N8122="Superstore",Settings!$B$5,Settings!$B$4)))</f>
        <v/>
      </c>
      <c r="T8122" s="38">
        <f>IF(OR($B8122="",$G8122="",$S8122=0),"",$G8122/$S8122)</f>
        <v/>
      </c>
      <c r="U8122" s="36">
        <f>IF($T8122="","",IF($T8122&lt;Settings!$B$8,"Critical",IF($T8122&lt;Settings!$B$9,"Semi Critical","Non Critical")))</f>
        <v/>
      </c>
      <c r="V8122" s="28" t="n"/>
      <c r="Z8122">
        <f>IF($B8122="","",IFERROR(VLOOKUP($B8122,'Plan HC for CCA'!$A:$B,2,0),""))</f>
        <v/>
      </c>
      <c r="AA8122">
        <f>IF(OR($B8122="",$Z8122=""),"",IF(N($M8122)&lt;$Z8122,"Delta","No Delta"))</f>
        <v/>
      </c>
      <c r="AB8122">
        <f>IF(OR($B8122="",$Z8122=""),"",MAX(0,$Z8122-N($M8122)))</f>
        <v/>
      </c>
      <c r="AC8122" s="46">
        <f>IF($B8122="","",IFERROR(INDEX('CCA Util %'!$H:$H,MATCH($B8122,'CCA Util %'!$E:$E,0)),""))</f>
        <v/>
      </c>
      <c r="AD8122">
        <f>IF($B8122="","",IFERROR(INDEX('CCA Util %'!$G:$G,MATCH($B8122,'CCA Util %'!$E:$E,0)),""))</f>
        <v/>
      </c>
      <c r="AE8122">
        <f>IF(OR($B8122="",$U8122=""),"",$U8122&amp;" &amp; "&amp;IF(OR($AD8122="",$AD8122=0),"Util NA",$AD8122&amp;" Util"))</f>
        <v/>
      </c>
    </row>
    <row r="8123" ht="15.75" customHeight="1" s="42">
      <c r="A8123" s="41" t="n"/>
      <c r="G8123" s="38" t="n"/>
      <c r="H8123" s="38" t="n"/>
      <c r="I8123" s="38" t="n"/>
      <c r="J8123" s="38" t="n"/>
      <c r="K8123" s="38" t="n"/>
      <c r="L8123" s="38" t="n"/>
      <c r="N8123" s="36">
        <f>IF($B8123="","",IF($C8123="SUPERSTORE","Superstore","DH"))</f>
        <v/>
      </c>
      <c r="O8123" s="36">
        <f>IF($B8123="","",IFERROR(VLOOKUP($B8123,Mapping!$A:$C,2,0),"Not Mapped"))</f>
        <v/>
      </c>
      <c r="P8123" s="36">
        <f>IF($B8123="","",IFERROR(VLOOKUP($B8123,Mapping!$A:$C,3,0),"Not Mapped"))</f>
        <v/>
      </c>
      <c r="Q8123" s="36">
        <f>IF($B8123="","",IFERROR(VLOOKUP($O8123,Leaders!$A:$B,2,0),"Not Mapped"))</f>
        <v/>
      </c>
      <c r="R8123" s="36">
        <f>IF($B8123="","",IF(COUNTIF(Exclusions!$A:$A,$B8123)&gt;0,"Yes","No"))</f>
        <v/>
      </c>
      <c r="S8123" s="38">
        <f>IF($B8123="","",MIN(1,DAY($A8123)/IF($N8123="Superstore",Settings!$B$5,Settings!$B$4)))</f>
        <v/>
      </c>
      <c r="T8123" s="38">
        <f>IF(OR($B8123="",$G8123="",$S8123=0),"",$G8123/$S8123)</f>
        <v/>
      </c>
      <c r="U8123" s="36">
        <f>IF($T8123="","",IF($T8123&lt;Settings!$B$8,"Critical",IF($T8123&lt;Settings!$B$9,"Semi Critical","Non Critical")))</f>
        <v/>
      </c>
      <c r="V8123" s="28" t="n"/>
      <c r="Z8123">
        <f>IF($B8123="","",IFERROR(VLOOKUP($B8123,'Plan HC for CCA'!$A:$B,2,0),""))</f>
        <v/>
      </c>
      <c r="AA8123">
        <f>IF(OR($B8123="",$Z8123=""),"",IF(N($M8123)&lt;$Z8123,"Delta","No Delta"))</f>
        <v/>
      </c>
      <c r="AB8123">
        <f>IF(OR($B8123="",$Z8123=""),"",MAX(0,$Z8123-N($M8123)))</f>
        <v/>
      </c>
      <c r="AC8123" s="46">
        <f>IF($B8123="","",IFERROR(INDEX('CCA Util %'!$H:$H,MATCH($B8123,'CCA Util %'!$E:$E,0)),""))</f>
        <v/>
      </c>
      <c r="AD8123">
        <f>IF($B8123="","",IFERROR(INDEX('CCA Util %'!$G:$G,MATCH($B8123,'CCA Util %'!$E:$E,0)),""))</f>
        <v/>
      </c>
      <c r="AE8123">
        <f>IF(OR($B8123="",$U8123=""),"",$U8123&amp;" &amp; "&amp;IF(OR($AD8123="",$AD8123=0),"Util NA",$AD8123&amp;" Util"))</f>
        <v/>
      </c>
    </row>
    <row r="8124" ht="15.75" customHeight="1" s="42">
      <c r="A8124" s="41" t="n"/>
      <c r="G8124" s="38" t="n"/>
      <c r="H8124" s="38" t="n"/>
      <c r="I8124" s="38" t="n"/>
      <c r="J8124" s="38" t="n"/>
      <c r="K8124" s="38" t="n"/>
      <c r="L8124" s="38" t="n"/>
      <c r="N8124" s="36">
        <f>IF($B8124="","",IF($C8124="SUPERSTORE","Superstore","DH"))</f>
        <v/>
      </c>
      <c r="O8124" s="36">
        <f>IF($B8124="","",IFERROR(VLOOKUP($B8124,Mapping!$A:$C,2,0),"Not Mapped"))</f>
        <v/>
      </c>
      <c r="P8124" s="36">
        <f>IF($B8124="","",IFERROR(VLOOKUP($B8124,Mapping!$A:$C,3,0),"Not Mapped"))</f>
        <v/>
      </c>
      <c r="Q8124" s="36">
        <f>IF($B8124="","",IFERROR(VLOOKUP($O8124,Leaders!$A:$B,2,0),"Not Mapped"))</f>
        <v/>
      </c>
      <c r="R8124" s="36">
        <f>IF($B8124="","",IF(COUNTIF(Exclusions!$A:$A,$B8124)&gt;0,"Yes","No"))</f>
        <v/>
      </c>
      <c r="S8124" s="38">
        <f>IF($B8124="","",MIN(1,DAY($A8124)/IF($N8124="Superstore",Settings!$B$5,Settings!$B$4)))</f>
        <v/>
      </c>
      <c r="T8124" s="38">
        <f>IF(OR($B8124="",$G8124="",$S8124=0),"",$G8124/$S8124)</f>
        <v/>
      </c>
      <c r="U8124" s="36">
        <f>IF($T8124="","",IF($T8124&lt;Settings!$B$8,"Critical",IF($T8124&lt;Settings!$B$9,"Semi Critical","Non Critical")))</f>
        <v/>
      </c>
      <c r="V8124" s="28" t="n"/>
      <c r="Z8124">
        <f>IF($B8124="","",IFERROR(VLOOKUP($B8124,'Plan HC for CCA'!$A:$B,2,0),""))</f>
        <v/>
      </c>
      <c r="AA8124">
        <f>IF(OR($B8124="",$Z8124=""),"",IF(N($M8124)&lt;$Z8124,"Delta","No Delta"))</f>
        <v/>
      </c>
      <c r="AB8124">
        <f>IF(OR($B8124="",$Z8124=""),"",MAX(0,$Z8124-N($M8124)))</f>
        <v/>
      </c>
      <c r="AC8124" s="46">
        <f>IF($B8124="","",IFERROR(INDEX('CCA Util %'!$H:$H,MATCH($B8124,'CCA Util %'!$E:$E,0)),""))</f>
        <v/>
      </c>
      <c r="AD8124">
        <f>IF($B8124="","",IFERROR(INDEX('CCA Util %'!$G:$G,MATCH($B8124,'CCA Util %'!$E:$E,0)),""))</f>
        <v/>
      </c>
      <c r="AE8124">
        <f>IF(OR($B8124="",$U8124=""),"",$U8124&amp;" &amp; "&amp;IF(OR($AD8124="",$AD8124=0),"Util NA",$AD8124&amp;" Util"))</f>
        <v/>
      </c>
    </row>
    <row r="8125" ht="15.75" customHeight="1" s="42">
      <c r="A8125" s="41" t="n"/>
      <c r="G8125" s="38" t="n"/>
      <c r="H8125" s="38" t="n"/>
      <c r="I8125" s="38" t="n"/>
      <c r="J8125" s="38" t="n"/>
      <c r="K8125" s="38" t="n"/>
      <c r="L8125" s="38" t="n"/>
      <c r="N8125" s="36">
        <f>IF($B8125="","",IF($C8125="SUPERSTORE","Superstore","DH"))</f>
        <v/>
      </c>
      <c r="O8125" s="36">
        <f>IF($B8125="","",IFERROR(VLOOKUP($B8125,Mapping!$A:$C,2,0),"Not Mapped"))</f>
        <v/>
      </c>
      <c r="P8125" s="36">
        <f>IF($B8125="","",IFERROR(VLOOKUP($B8125,Mapping!$A:$C,3,0),"Not Mapped"))</f>
        <v/>
      </c>
      <c r="Q8125" s="36">
        <f>IF($B8125="","",IFERROR(VLOOKUP($O8125,Leaders!$A:$B,2,0),"Not Mapped"))</f>
        <v/>
      </c>
      <c r="R8125" s="36">
        <f>IF($B8125="","",IF(COUNTIF(Exclusions!$A:$A,$B8125)&gt;0,"Yes","No"))</f>
        <v/>
      </c>
      <c r="S8125" s="38">
        <f>IF($B8125="","",MIN(1,DAY($A8125)/IF($N8125="Superstore",Settings!$B$5,Settings!$B$4)))</f>
        <v/>
      </c>
      <c r="T8125" s="38">
        <f>IF(OR($B8125="",$G8125="",$S8125=0),"",$G8125/$S8125)</f>
        <v/>
      </c>
      <c r="U8125" s="36">
        <f>IF($T8125="","",IF($T8125&lt;Settings!$B$8,"Critical",IF($T8125&lt;Settings!$B$9,"Semi Critical","Non Critical")))</f>
        <v/>
      </c>
      <c r="V8125" s="28" t="n"/>
      <c r="Z8125">
        <f>IF($B8125="","",IFERROR(VLOOKUP($B8125,'Plan HC for CCA'!$A:$B,2,0),""))</f>
        <v/>
      </c>
      <c r="AA8125">
        <f>IF(OR($B8125="",$Z8125=""),"",IF(N($M8125)&lt;$Z8125,"Delta","No Delta"))</f>
        <v/>
      </c>
      <c r="AB8125">
        <f>IF(OR($B8125="",$Z8125=""),"",MAX(0,$Z8125-N($M8125)))</f>
        <v/>
      </c>
      <c r="AC8125" s="46">
        <f>IF($B8125="","",IFERROR(INDEX('CCA Util %'!$H:$H,MATCH($B8125,'CCA Util %'!$E:$E,0)),""))</f>
        <v/>
      </c>
      <c r="AD8125">
        <f>IF($B8125="","",IFERROR(INDEX('CCA Util %'!$G:$G,MATCH($B8125,'CCA Util %'!$E:$E,0)),""))</f>
        <v/>
      </c>
      <c r="AE8125">
        <f>IF(OR($B8125="",$U8125=""),"",$U8125&amp;" &amp; "&amp;IF(OR($AD8125="",$AD8125=0),"Util NA",$AD8125&amp;" Util"))</f>
        <v/>
      </c>
    </row>
    <row r="8126" ht="15.75" customHeight="1" s="42">
      <c r="A8126" s="41" t="n"/>
      <c r="G8126" s="38" t="n"/>
      <c r="H8126" s="38" t="n"/>
      <c r="I8126" s="38" t="n"/>
      <c r="J8126" s="38" t="n"/>
      <c r="K8126" s="38" t="n"/>
      <c r="L8126" s="38" t="n"/>
      <c r="N8126" s="36">
        <f>IF($B8126="","",IF($C8126="SUPERSTORE","Superstore","DH"))</f>
        <v/>
      </c>
      <c r="O8126" s="36">
        <f>IF($B8126="","",IFERROR(VLOOKUP($B8126,Mapping!$A:$C,2,0),"Not Mapped"))</f>
        <v/>
      </c>
      <c r="P8126" s="36">
        <f>IF($B8126="","",IFERROR(VLOOKUP($B8126,Mapping!$A:$C,3,0),"Not Mapped"))</f>
        <v/>
      </c>
      <c r="Q8126" s="36">
        <f>IF($B8126="","",IFERROR(VLOOKUP($O8126,Leaders!$A:$B,2,0),"Not Mapped"))</f>
        <v/>
      </c>
      <c r="R8126" s="36">
        <f>IF($B8126="","",IF(COUNTIF(Exclusions!$A:$A,$B8126)&gt;0,"Yes","No"))</f>
        <v/>
      </c>
      <c r="S8126" s="38">
        <f>IF($B8126="","",MIN(1,DAY($A8126)/IF($N8126="Superstore",Settings!$B$5,Settings!$B$4)))</f>
        <v/>
      </c>
      <c r="T8126" s="38">
        <f>IF(OR($B8126="",$G8126="",$S8126=0),"",$G8126/$S8126)</f>
        <v/>
      </c>
      <c r="U8126" s="36">
        <f>IF($T8126="","",IF($T8126&lt;Settings!$B$8,"Critical",IF($T8126&lt;Settings!$B$9,"Semi Critical","Non Critical")))</f>
        <v/>
      </c>
      <c r="V8126" s="28" t="n"/>
      <c r="Z8126">
        <f>IF($B8126="","",IFERROR(VLOOKUP($B8126,'Plan HC for CCA'!$A:$B,2,0),""))</f>
        <v/>
      </c>
      <c r="AA8126">
        <f>IF(OR($B8126="",$Z8126=""),"",IF(N($M8126)&lt;$Z8126,"Delta","No Delta"))</f>
        <v/>
      </c>
      <c r="AB8126">
        <f>IF(OR($B8126="",$Z8126=""),"",MAX(0,$Z8126-N($M8126)))</f>
        <v/>
      </c>
      <c r="AC8126" s="46">
        <f>IF($B8126="","",IFERROR(INDEX('CCA Util %'!$H:$H,MATCH($B8126,'CCA Util %'!$E:$E,0)),""))</f>
        <v/>
      </c>
      <c r="AD8126">
        <f>IF($B8126="","",IFERROR(INDEX('CCA Util %'!$G:$G,MATCH($B8126,'CCA Util %'!$E:$E,0)),""))</f>
        <v/>
      </c>
      <c r="AE8126">
        <f>IF(OR($B8126="",$U8126=""),"",$U8126&amp;" &amp; "&amp;IF(OR($AD8126="",$AD8126=0),"Util NA",$AD8126&amp;" Util"))</f>
        <v/>
      </c>
    </row>
    <row r="8127" ht="15.75" customHeight="1" s="42">
      <c r="A8127" s="41" t="n"/>
      <c r="G8127" s="38" t="n"/>
      <c r="H8127" s="38" t="n"/>
      <c r="I8127" s="38" t="n"/>
      <c r="J8127" s="38" t="n"/>
      <c r="K8127" s="38" t="n"/>
      <c r="L8127" s="38" t="n"/>
      <c r="N8127" s="36">
        <f>IF($B8127="","",IF($C8127="SUPERSTORE","Superstore","DH"))</f>
        <v/>
      </c>
      <c r="O8127" s="36">
        <f>IF($B8127="","",IFERROR(VLOOKUP($B8127,Mapping!$A:$C,2,0),"Not Mapped"))</f>
        <v/>
      </c>
      <c r="P8127" s="36">
        <f>IF($B8127="","",IFERROR(VLOOKUP($B8127,Mapping!$A:$C,3,0),"Not Mapped"))</f>
        <v/>
      </c>
      <c r="Q8127" s="36">
        <f>IF($B8127="","",IFERROR(VLOOKUP($O8127,Leaders!$A:$B,2,0),"Not Mapped"))</f>
        <v/>
      </c>
      <c r="R8127" s="36">
        <f>IF($B8127="","",IF(COUNTIF(Exclusions!$A:$A,$B8127)&gt;0,"Yes","No"))</f>
        <v/>
      </c>
      <c r="S8127" s="38">
        <f>IF($B8127="","",MIN(1,DAY($A8127)/IF($N8127="Superstore",Settings!$B$5,Settings!$B$4)))</f>
        <v/>
      </c>
      <c r="T8127" s="38">
        <f>IF(OR($B8127="",$G8127="",$S8127=0),"",$G8127/$S8127)</f>
        <v/>
      </c>
      <c r="U8127" s="36">
        <f>IF($T8127="","",IF($T8127&lt;Settings!$B$8,"Critical",IF($T8127&lt;Settings!$B$9,"Semi Critical","Non Critical")))</f>
        <v/>
      </c>
      <c r="V8127" s="28" t="n"/>
      <c r="Z8127">
        <f>IF($B8127="","",IFERROR(VLOOKUP($B8127,'Plan HC for CCA'!$A:$B,2,0),""))</f>
        <v/>
      </c>
      <c r="AA8127">
        <f>IF(OR($B8127="",$Z8127=""),"",IF(N($M8127)&lt;$Z8127,"Delta","No Delta"))</f>
        <v/>
      </c>
      <c r="AB8127">
        <f>IF(OR($B8127="",$Z8127=""),"",MAX(0,$Z8127-N($M8127)))</f>
        <v/>
      </c>
      <c r="AC8127" s="46">
        <f>IF($B8127="","",IFERROR(INDEX('CCA Util %'!$H:$H,MATCH($B8127,'CCA Util %'!$E:$E,0)),""))</f>
        <v/>
      </c>
      <c r="AD8127">
        <f>IF($B8127="","",IFERROR(INDEX('CCA Util %'!$G:$G,MATCH($B8127,'CCA Util %'!$E:$E,0)),""))</f>
        <v/>
      </c>
      <c r="AE8127">
        <f>IF(OR($B8127="",$U8127=""),"",$U8127&amp;" &amp; "&amp;IF(OR($AD8127="",$AD8127=0),"Util NA",$AD8127&amp;" Util"))</f>
        <v/>
      </c>
    </row>
    <row r="8128" ht="15.75" customHeight="1" s="42">
      <c r="A8128" s="41" t="n"/>
      <c r="G8128" s="38" t="n"/>
      <c r="H8128" s="38" t="n"/>
      <c r="I8128" s="38" t="n"/>
      <c r="J8128" s="38" t="n"/>
      <c r="K8128" s="38" t="n"/>
      <c r="L8128" s="38" t="n"/>
      <c r="N8128" s="36">
        <f>IF($B8128="","",IF($C8128="SUPERSTORE","Superstore","DH"))</f>
        <v/>
      </c>
      <c r="O8128" s="36">
        <f>IF($B8128="","",IFERROR(VLOOKUP($B8128,Mapping!$A:$C,2,0),"Not Mapped"))</f>
        <v/>
      </c>
      <c r="P8128" s="36">
        <f>IF($B8128="","",IFERROR(VLOOKUP($B8128,Mapping!$A:$C,3,0),"Not Mapped"))</f>
        <v/>
      </c>
      <c r="Q8128" s="36">
        <f>IF($B8128="","",IFERROR(VLOOKUP($O8128,Leaders!$A:$B,2,0),"Not Mapped"))</f>
        <v/>
      </c>
      <c r="R8128" s="36">
        <f>IF($B8128="","",IF(COUNTIF(Exclusions!$A:$A,$B8128)&gt;0,"Yes","No"))</f>
        <v/>
      </c>
      <c r="S8128" s="38">
        <f>IF($B8128="","",MIN(1,DAY($A8128)/IF($N8128="Superstore",Settings!$B$5,Settings!$B$4)))</f>
        <v/>
      </c>
      <c r="T8128" s="38">
        <f>IF(OR($B8128="",$G8128="",$S8128=0),"",$G8128/$S8128)</f>
        <v/>
      </c>
      <c r="U8128" s="36">
        <f>IF($T8128="","",IF($T8128&lt;Settings!$B$8,"Critical",IF($T8128&lt;Settings!$B$9,"Semi Critical","Non Critical")))</f>
        <v/>
      </c>
      <c r="V8128" s="28" t="n"/>
      <c r="Z8128">
        <f>IF($B8128="","",IFERROR(VLOOKUP($B8128,'Plan HC for CCA'!$A:$B,2,0),""))</f>
        <v/>
      </c>
      <c r="AA8128">
        <f>IF(OR($B8128="",$Z8128=""),"",IF(N($M8128)&lt;$Z8128,"Delta","No Delta"))</f>
        <v/>
      </c>
      <c r="AB8128">
        <f>IF(OR($B8128="",$Z8128=""),"",MAX(0,$Z8128-N($M8128)))</f>
        <v/>
      </c>
      <c r="AC8128" s="46">
        <f>IF($B8128="","",IFERROR(INDEX('CCA Util %'!$H:$H,MATCH($B8128,'CCA Util %'!$E:$E,0)),""))</f>
        <v/>
      </c>
      <c r="AD8128">
        <f>IF($B8128="","",IFERROR(INDEX('CCA Util %'!$G:$G,MATCH($B8128,'CCA Util %'!$E:$E,0)),""))</f>
        <v/>
      </c>
      <c r="AE8128">
        <f>IF(OR($B8128="",$U8128=""),"",$U8128&amp;" &amp; "&amp;IF(OR($AD8128="",$AD8128=0),"Util NA",$AD8128&amp;" Util"))</f>
        <v/>
      </c>
    </row>
    <row r="8129" ht="15.75" customHeight="1" s="42">
      <c r="A8129" s="41" t="n"/>
      <c r="G8129" s="38" t="n"/>
      <c r="H8129" s="38" t="n"/>
      <c r="I8129" s="38" t="n"/>
      <c r="J8129" s="38" t="n"/>
      <c r="K8129" s="38" t="n"/>
      <c r="L8129" s="38" t="n"/>
      <c r="N8129" s="36">
        <f>IF($B8129="","",IF($C8129="SUPERSTORE","Superstore","DH"))</f>
        <v/>
      </c>
      <c r="O8129" s="36">
        <f>IF($B8129="","",IFERROR(VLOOKUP($B8129,Mapping!$A:$C,2,0),"Not Mapped"))</f>
        <v/>
      </c>
      <c r="P8129" s="36">
        <f>IF($B8129="","",IFERROR(VLOOKUP($B8129,Mapping!$A:$C,3,0),"Not Mapped"))</f>
        <v/>
      </c>
      <c r="Q8129" s="36">
        <f>IF($B8129="","",IFERROR(VLOOKUP($O8129,Leaders!$A:$B,2,0),"Not Mapped"))</f>
        <v/>
      </c>
      <c r="R8129" s="36">
        <f>IF($B8129="","",IF(COUNTIF(Exclusions!$A:$A,$B8129)&gt;0,"Yes","No"))</f>
        <v/>
      </c>
      <c r="S8129" s="38">
        <f>IF($B8129="","",MIN(1,DAY($A8129)/IF($N8129="Superstore",Settings!$B$5,Settings!$B$4)))</f>
        <v/>
      </c>
      <c r="T8129" s="38">
        <f>IF(OR($B8129="",$G8129="",$S8129=0),"",$G8129/$S8129)</f>
        <v/>
      </c>
      <c r="U8129" s="36">
        <f>IF($T8129="","",IF($T8129&lt;Settings!$B$8,"Critical",IF($T8129&lt;Settings!$B$9,"Semi Critical","Non Critical")))</f>
        <v/>
      </c>
      <c r="V8129" s="28" t="n"/>
      <c r="Z8129">
        <f>IF($B8129="","",IFERROR(VLOOKUP($B8129,'Plan HC for CCA'!$A:$B,2,0),""))</f>
        <v/>
      </c>
      <c r="AA8129">
        <f>IF(OR($B8129="",$Z8129=""),"",IF(N($M8129)&lt;$Z8129,"Delta","No Delta"))</f>
        <v/>
      </c>
      <c r="AB8129">
        <f>IF(OR($B8129="",$Z8129=""),"",MAX(0,$Z8129-N($M8129)))</f>
        <v/>
      </c>
      <c r="AC8129" s="46">
        <f>IF($B8129="","",IFERROR(INDEX('CCA Util %'!$H:$H,MATCH($B8129,'CCA Util %'!$E:$E,0)),""))</f>
        <v/>
      </c>
      <c r="AD8129">
        <f>IF($B8129="","",IFERROR(INDEX('CCA Util %'!$G:$G,MATCH($B8129,'CCA Util %'!$E:$E,0)),""))</f>
        <v/>
      </c>
      <c r="AE8129">
        <f>IF(OR($B8129="",$U8129=""),"",$U8129&amp;" &amp; "&amp;IF(OR($AD8129="",$AD8129=0),"Util NA",$AD8129&amp;" Util"))</f>
        <v/>
      </c>
    </row>
    <row r="8130" ht="15.75" customHeight="1" s="42">
      <c r="A8130" s="41" t="n"/>
      <c r="G8130" s="38" t="n"/>
      <c r="H8130" s="38" t="n"/>
      <c r="I8130" s="38" t="n"/>
      <c r="J8130" s="38" t="n"/>
      <c r="K8130" s="38" t="n"/>
      <c r="L8130" s="38" t="n"/>
      <c r="N8130" s="36">
        <f>IF($B8130="","",IF($C8130="SUPERSTORE","Superstore","DH"))</f>
        <v/>
      </c>
      <c r="O8130" s="36">
        <f>IF($B8130="","",IFERROR(VLOOKUP($B8130,Mapping!$A:$C,2,0),"Not Mapped"))</f>
        <v/>
      </c>
      <c r="P8130" s="36">
        <f>IF($B8130="","",IFERROR(VLOOKUP($B8130,Mapping!$A:$C,3,0),"Not Mapped"))</f>
        <v/>
      </c>
      <c r="Q8130" s="36">
        <f>IF($B8130="","",IFERROR(VLOOKUP($O8130,Leaders!$A:$B,2,0),"Not Mapped"))</f>
        <v/>
      </c>
      <c r="R8130" s="36">
        <f>IF($B8130="","",IF(COUNTIF(Exclusions!$A:$A,$B8130)&gt;0,"Yes","No"))</f>
        <v/>
      </c>
      <c r="S8130" s="38">
        <f>IF($B8130="","",MIN(1,DAY($A8130)/IF($N8130="Superstore",Settings!$B$5,Settings!$B$4)))</f>
        <v/>
      </c>
      <c r="T8130" s="38">
        <f>IF(OR($B8130="",$G8130="",$S8130=0),"",$G8130/$S8130)</f>
        <v/>
      </c>
      <c r="U8130" s="36">
        <f>IF($T8130="","",IF($T8130&lt;Settings!$B$8,"Critical",IF($T8130&lt;Settings!$B$9,"Semi Critical","Non Critical")))</f>
        <v/>
      </c>
      <c r="V8130" s="28" t="n"/>
      <c r="Z8130">
        <f>IF($B8130="","",IFERROR(VLOOKUP($B8130,'Plan HC for CCA'!$A:$B,2,0),""))</f>
        <v/>
      </c>
      <c r="AA8130">
        <f>IF(OR($B8130="",$Z8130=""),"",IF(N($M8130)&lt;$Z8130,"Delta","No Delta"))</f>
        <v/>
      </c>
      <c r="AB8130">
        <f>IF(OR($B8130="",$Z8130=""),"",MAX(0,$Z8130-N($M8130)))</f>
        <v/>
      </c>
      <c r="AC8130" s="46">
        <f>IF($B8130="","",IFERROR(INDEX('CCA Util %'!$H:$H,MATCH($B8130,'CCA Util %'!$E:$E,0)),""))</f>
        <v/>
      </c>
      <c r="AD8130">
        <f>IF($B8130="","",IFERROR(INDEX('CCA Util %'!$G:$G,MATCH($B8130,'CCA Util %'!$E:$E,0)),""))</f>
        <v/>
      </c>
      <c r="AE8130">
        <f>IF(OR($B8130="",$U8130=""),"",$U8130&amp;" &amp; "&amp;IF(OR($AD8130="",$AD8130=0),"Util NA",$AD8130&amp;" Util"))</f>
        <v/>
      </c>
    </row>
    <row r="8131" ht="15.75" customHeight="1" s="42">
      <c r="A8131" s="41" t="n"/>
      <c r="G8131" s="38" t="n"/>
      <c r="H8131" s="38" t="n"/>
      <c r="I8131" s="38" t="n"/>
      <c r="J8131" s="38" t="n"/>
      <c r="K8131" s="38" t="n"/>
      <c r="L8131" s="38" t="n"/>
      <c r="N8131" s="36">
        <f>IF($B8131="","",IF($C8131="SUPERSTORE","Superstore","DH"))</f>
        <v/>
      </c>
      <c r="O8131" s="36">
        <f>IF($B8131="","",IFERROR(VLOOKUP($B8131,Mapping!$A:$C,2,0),"Not Mapped"))</f>
        <v/>
      </c>
      <c r="P8131" s="36">
        <f>IF($B8131="","",IFERROR(VLOOKUP($B8131,Mapping!$A:$C,3,0),"Not Mapped"))</f>
        <v/>
      </c>
      <c r="Q8131" s="36">
        <f>IF($B8131="","",IFERROR(VLOOKUP($O8131,Leaders!$A:$B,2,0),"Not Mapped"))</f>
        <v/>
      </c>
      <c r="R8131" s="36">
        <f>IF($B8131="","",IF(COUNTIF(Exclusions!$A:$A,$B8131)&gt;0,"Yes","No"))</f>
        <v/>
      </c>
      <c r="S8131" s="38">
        <f>IF($B8131="","",MIN(1,DAY($A8131)/IF($N8131="Superstore",Settings!$B$5,Settings!$B$4)))</f>
        <v/>
      </c>
      <c r="T8131" s="38">
        <f>IF(OR($B8131="",$G8131="",$S8131=0),"",$G8131/$S8131)</f>
        <v/>
      </c>
      <c r="U8131" s="36">
        <f>IF($T8131="","",IF($T8131&lt;Settings!$B$8,"Critical",IF($T8131&lt;Settings!$B$9,"Semi Critical","Non Critical")))</f>
        <v/>
      </c>
      <c r="V8131" s="28" t="n"/>
      <c r="Z8131">
        <f>IF($B8131="","",IFERROR(VLOOKUP($B8131,'Plan HC for CCA'!$A:$B,2,0),""))</f>
        <v/>
      </c>
      <c r="AA8131">
        <f>IF(OR($B8131="",$Z8131=""),"",IF(N($M8131)&lt;$Z8131,"Delta","No Delta"))</f>
        <v/>
      </c>
      <c r="AB8131">
        <f>IF(OR($B8131="",$Z8131=""),"",MAX(0,$Z8131-N($M8131)))</f>
        <v/>
      </c>
      <c r="AC8131" s="46">
        <f>IF($B8131="","",IFERROR(INDEX('CCA Util %'!$H:$H,MATCH($B8131,'CCA Util %'!$E:$E,0)),""))</f>
        <v/>
      </c>
      <c r="AD8131">
        <f>IF($B8131="","",IFERROR(INDEX('CCA Util %'!$G:$G,MATCH($B8131,'CCA Util %'!$E:$E,0)),""))</f>
        <v/>
      </c>
      <c r="AE8131">
        <f>IF(OR($B8131="",$U8131=""),"",$U8131&amp;" &amp; "&amp;IF(OR($AD8131="",$AD8131=0),"Util NA",$AD8131&amp;" Util"))</f>
        <v/>
      </c>
    </row>
    <row r="8132" ht="15.75" customHeight="1" s="42">
      <c r="A8132" s="41" t="n"/>
      <c r="G8132" s="38" t="n"/>
      <c r="H8132" s="38" t="n"/>
      <c r="I8132" s="38" t="n"/>
      <c r="J8132" s="38" t="n"/>
      <c r="K8132" s="38" t="n"/>
      <c r="L8132" s="38" t="n"/>
      <c r="N8132" s="36">
        <f>IF($B8132="","",IF($C8132="SUPERSTORE","Superstore","DH"))</f>
        <v/>
      </c>
      <c r="O8132" s="36">
        <f>IF($B8132="","",IFERROR(VLOOKUP($B8132,Mapping!$A:$C,2,0),"Not Mapped"))</f>
        <v/>
      </c>
      <c r="P8132" s="36">
        <f>IF($B8132="","",IFERROR(VLOOKUP($B8132,Mapping!$A:$C,3,0),"Not Mapped"))</f>
        <v/>
      </c>
      <c r="Q8132" s="36">
        <f>IF($B8132="","",IFERROR(VLOOKUP($O8132,Leaders!$A:$B,2,0),"Not Mapped"))</f>
        <v/>
      </c>
      <c r="R8132" s="36">
        <f>IF($B8132="","",IF(COUNTIF(Exclusions!$A:$A,$B8132)&gt;0,"Yes","No"))</f>
        <v/>
      </c>
      <c r="S8132" s="38">
        <f>IF($B8132="","",MIN(1,DAY($A8132)/IF($N8132="Superstore",Settings!$B$5,Settings!$B$4)))</f>
        <v/>
      </c>
      <c r="T8132" s="38">
        <f>IF(OR($B8132="",$G8132="",$S8132=0),"",$G8132/$S8132)</f>
        <v/>
      </c>
      <c r="U8132" s="36">
        <f>IF($T8132="","",IF($T8132&lt;Settings!$B$8,"Critical",IF($T8132&lt;Settings!$B$9,"Semi Critical","Non Critical")))</f>
        <v/>
      </c>
      <c r="V8132" s="28" t="n"/>
      <c r="Z8132">
        <f>IF($B8132="","",IFERROR(VLOOKUP($B8132,'Plan HC for CCA'!$A:$B,2,0),""))</f>
        <v/>
      </c>
      <c r="AA8132">
        <f>IF(OR($B8132="",$Z8132=""),"",IF(N($M8132)&lt;$Z8132,"Delta","No Delta"))</f>
        <v/>
      </c>
      <c r="AB8132">
        <f>IF(OR($B8132="",$Z8132=""),"",MAX(0,$Z8132-N($M8132)))</f>
        <v/>
      </c>
      <c r="AC8132" s="46">
        <f>IF($B8132="","",IFERROR(INDEX('CCA Util %'!$H:$H,MATCH($B8132,'CCA Util %'!$E:$E,0)),""))</f>
        <v/>
      </c>
      <c r="AD8132">
        <f>IF($B8132="","",IFERROR(INDEX('CCA Util %'!$G:$G,MATCH($B8132,'CCA Util %'!$E:$E,0)),""))</f>
        <v/>
      </c>
      <c r="AE8132">
        <f>IF(OR($B8132="",$U8132=""),"",$U8132&amp;" &amp; "&amp;IF(OR($AD8132="",$AD8132=0),"Util NA",$AD8132&amp;" Util"))</f>
        <v/>
      </c>
    </row>
    <row r="8133" ht="15.75" customHeight="1" s="42">
      <c r="A8133" s="41" t="n"/>
      <c r="G8133" s="38" t="n"/>
      <c r="H8133" s="38" t="n"/>
      <c r="I8133" s="38" t="n"/>
      <c r="J8133" s="38" t="n"/>
      <c r="K8133" s="38" t="n"/>
      <c r="L8133" s="38" t="n"/>
      <c r="N8133" s="36">
        <f>IF($B8133="","",IF($C8133="SUPERSTORE","Superstore","DH"))</f>
        <v/>
      </c>
      <c r="O8133" s="36">
        <f>IF($B8133="","",IFERROR(VLOOKUP($B8133,Mapping!$A:$C,2,0),"Not Mapped"))</f>
        <v/>
      </c>
      <c r="P8133" s="36">
        <f>IF($B8133="","",IFERROR(VLOOKUP($B8133,Mapping!$A:$C,3,0),"Not Mapped"))</f>
        <v/>
      </c>
      <c r="Q8133" s="36">
        <f>IF($B8133="","",IFERROR(VLOOKUP($O8133,Leaders!$A:$B,2,0),"Not Mapped"))</f>
        <v/>
      </c>
      <c r="R8133" s="36">
        <f>IF($B8133="","",IF(COUNTIF(Exclusions!$A:$A,$B8133)&gt;0,"Yes","No"))</f>
        <v/>
      </c>
      <c r="S8133" s="38">
        <f>IF($B8133="","",MIN(1,DAY($A8133)/IF($N8133="Superstore",Settings!$B$5,Settings!$B$4)))</f>
        <v/>
      </c>
      <c r="T8133" s="38">
        <f>IF(OR($B8133="",$G8133="",$S8133=0),"",$G8133/$S8133)</f>
        <v/>
      </c>
      <c r="U8133" s="36">
        <f>IF($T8133="","",IF($T8133&lt;Settings!$B$8,"Critical",IF($T8133&lt;Settings!$B$9,"Semi Critical","Non Critical")))</f>
        <v/>
      </c>
      <c r="V8133" s="28" t="n"/>
      <c r="Z8133">
        <f>IF($B8133="","",IFERROR(VLOOKUP($B8133,'Plan HC for CCA'!$A:$B,2,0),""))</f>
        <v/>
      </c>
      <c r="AA8133">
        <f>IF(OR($B8133="",$Z8133=""),"",IF(N($M8133)&lt;$Z8133,"Delta","No Delta"))</f>
        <v/>
      </c>
      <c r="AB8133">
        <f>IF(OR($B8133="",$Z8133=""),"",MAX(0,$Z8133-N($M8133)))</f>
        <v/>
      </c>
      <c r="AC8133" s="46">
        <f>IF($B8133="","",IFERROR(INDEX('CCA Util %'!$H:$H,MATCH($B8133,'CCA Util %'!$E:$E,0)),""))</f>
        <v/>
      </c>
      <c r="AD8133">
        <f>IF($B8133="","",IFERROR(INDEX('CCA Util %'!$G:$G,MATCH($B8133,'CCA Util %'!$E:$E,0)),""))</f>
        <v/>
      </c>
      <c r="AE8133">
        <f>IF(OR($B8133="",$U8133=""),"",$U8133&amp;" &amp; "&amp;IF(OR($AD8133="",$AD8133=0),"Util NA",$AD8133&amp;" Util"))</f>
        <v/>
      </c>
    </row>
    <row r="8134" ht="15.75" customHeight="1" s="42">
      <c r="A8134" s="41" t="n"/>
      <c r="G8134" s="38" t="n"/>
      <c r="H8134" s="38" t="n"/>
      <c r="I8134" s="38" t="n"/>
      <c r="J8134" s="38" t="n"/>
      <c r="K8134" s="38" t="n"/>
      <c r="L8134" s="38" t="n"/>
      <c r="N8134" s="36">
        <f>IF($B8134="","",IF($C8134="SUPERSTORE","Superstore","DH"))</f>
        <v/>
      </c>
      <c r="O8134" s="36">
        <f>IF($B8134="","",IFERROR(VLOOKUP($B8134,Mapping!$A:$C,2,0),"Not Mapped"))</f>
        <v/>
      </c>
      <c r="P8134" s="36">
        <f>IF($B8134="","",IFERROR(VLOOKUP($B8134,Mapping!$A:$C,3,0),"Not Mapped"))</f>
        <v/>
      </c>
      <c r="Q8134" s="36">
        <f>IF($B8134="","",IFERROR(VLOOKUP($O8134,Leaders!$A:$B,2,0),"Not Mapped"))</f>
        <v/>
      </c>
      <c r="R8134" s="36">
        <f>IF($B8134="","",IF(COUNTIF(Exclusions!$A:$A,$B8134)&gt;0,"Yes","No"))</f>
        <v/>
      </c>
      <c r="S8134" s="38">
        <f>IF($B8134="","",MIN(1,DAY($A8134)/IF($N8134="Superstore",Settings!$B$5,Settings!$B$4)))</f>
        <v/>
      </c>
      <c r="T8134" s="38">
        <f>IF(OR($B8134="",$G8134="",$S8134=0),"",$G8134/$S8134)</f>
        <v/>
      </c>
      <c r="U8134" s="36">
        <f>IF($T8134="","",IF($T8134&lt;Settings!$B$8,"Critical",IF($T8134&lt;Settings!$B$9,"Semi Critical","Non Critical")))</f>
        <v/>
      </c>
      <c r="V8134" s="28" t="n"/>
      <c r="Z8134">
        <f>IF($B8134="","",IFERROR(VLOOKUP($B8134,'Plan HC for CCA'!$A:$B,2,0),""))</f>
        <v/>
      </c>
      <c r="AA8134">
        <f>IF(OR($B8134="",$Z8134=""),"",IF(N($M8134)&lt;$Z8134,"Delta","No Delta"))</f>
        <v/>
      </c>
      <c r="AB8134">
        <f>IF(OR($B8134="",$Z8134=""),"",MAX(0,$Z8134-N($M8134)))</f>
        <v/>
      </c>
      <c r="AC8134" s="46">
        <f>IF($B8134="","",IFERROR(INDEX('CCA Util %'!$H:$H,MATCH($B8134,'CCA Util %'!$E:$E,0)),""))</f>
        <v/>
      </c>
      <c r="AD8134">
        <f>IF($B8134="","",IFERROR(INDEX('CCA Util %'!$G:$G,MATCH($B8134,'CCA Util %'!$E:$E,0)),""))</f>
        <v/>
      </c>
      <c r="AE8134">
        <f>IF(OR($B8134="",$U8134=""),"",$U8134&amp;" &amp; "&amp;IF(OR($AD8134="",$AD8134=0),"Util NA",$AD8134&amp;" Util"))</f>
        <v/>
      </c>
    </row>
    <row r="8135" ht="15.75" customHeight="1" s="42">
      <c r="A8135" s="41" t="n"/>
      <c r="G8135" s="38" t="n"/>
      <c r="H8135" s="38" t="n"/>
      <c r="I8135" s="38" t="n"/>
      <c r="J8135" s="38" t="n"/>
      <c r="K8135" s="38" t="n"/>
      <c r="L8135" s="38" t="n"/>
      <c r="N8135" s="36">
        <f>IF($B8135="","",IF($C8135="SUPERSTORE","Superstore","DH"))</f>
        <v/>
      </c>
      <c r="O8135" s="36">
        <f>IF($B8135="","",IFERROR(VLOOKUP($B8135,Mapping!$A:$C,2,0),"Not Mapped"))</f>
        <v/>
      </c>
      <c r="P8135" s="36">
        <f>IF($B8135="","",IFERROR(VLOOKUP($B8135,Mapping!$A:$C,3,0),"Not Mapped"))</f>
        <v/>
      </c>
      <c r="Q8135" s="36">
        <f>IF($B8135="","",IFERROR(VLOOKUP($O8135,Leaders!$A:$B,2,0),"Not Mapped"))</f>
        <v/>
      </c>
      <c r="R8135" s="36">
        <f>IF($B8135="","",IF(COUNTIF(Exclusions!$A:$A,$B8135)&gt;0,"Yes","No"))</f>
        <v/>
      </c>
      <c r="S8135" s="38">
        <f>IF($B8135="","",MIN(1,DAY($A8135)/IF($N8135="Superstore",Settings!$B$5,Settings!$B$4)))</f>
        <v/>
      </c>
      <c r="T8135" s="38">
        <f>IF(OR($B8135="",$G8135="",$S8135=0),"",$G8135/$S8135)</f>
        <v/>
      </c>
      <c r="U8135" s="36">
        <f>IF($T8135="","",IF($T8135&lt;Settings!$B$8,"Critical",IF($T8135&lt;Settings!$B$9,"Semi Critical","Non Critical")))</f>
        <v/>
      </c>
      <c r="V8135" s="28" t="n"/>
      <c r="Z8135">
        <f>IF($B8135="","",IFERROR(VLOOKUP($B8135,'Plan HC for CCA'!$A:$B,2,0),""))</f>
        <v/>
      </c>
      <c r="AA8135">
        <f>IF(OR($B8135="",$Z8135=""),"",IF(N($M8135)&lt;$Z8135,"Delta","No Delta"))</f>
        <v/>
      </c>
      <c r="AB8135">
        <f>IF(OR($B8135="",$Z8135=""),"",MAX(0,$Z8135-N($M8135)))</f>
        <v/>
      </c>
      <c r="AC8135" s="46">
        <f>IF($B8135="","",IFERROR(INDEX('CCA Util %'!$H:$H,MATCH($B8135,'CCA Util %'!$E:$E,0)),""))</f>
        <v/>
      </c>
      <c r="AD8135">
        <f>IF($B8135="","",IFERROR(INDEX('CCA Util %'!$G:$G,MATCH($B8135,'CCA Util %'!$E:$E,0)),""))</f>
        <v/>
      </c>
      <c r="AE8135">
        <f>IF(OR($B8135="",$U8135=""),"",$U8135&amp;" &amp; "&amp;IF(OR($AD8135="",$AD8135=0),"Util NA",$AD8135&amp;" Util"))</f>
        <v/>
      </c>
    </row>
    <row r="8136" ht="15.75" customHeight="1" s="42">
      <c r="A8136" s="41" t="n"/>
      <c r="G8136" s="38" t="n"/>
      <c r="H8136" s="38" t="n"/>
      <c r="I8136" s="38" t="n"/>
      <c r="J8136" s="38" t="n"/>
      <c r="K8136" s="38" t="n"/>
      <c r="L8136" s="38" t="n"/>
      <c r="N8136" s="36">
        <f>IF($B8136="","",IF($C8136="SUPERSTORE","Superstore","DH"))</f>
        <v/>
      </c>
      <c r="O8136" s="36">
        <f>IF($B8136="","",IFERROR(VLOOKUP($B8136,Mapping!$A:$C,2,0),"Not Mapped"))</f>
        <v/>
      </c>
      <c r="P8136" s="36">
        <f>IF($B8136="","",IFERROR(VLOOKUP($B8136,Mapping!$A:$C,3,0),"Not Mapped"))</f>
        <v/>
      </c>
      <c r="Q8136" s="36">
        <f>IF($B8136="","",IFERROR(VLOOKUP($O8136,Leaders!$A:$B,2,0),"Not Mapped"))</f>
        <v/>
      </c>
      <c r="R8136" s="36">
        <f>IF($B8136="","",IF(COUNTIF(Exclusions!$A:$A,$B8136)&gt;0,"Yes","No"))</f>
        <v/>
      </c>
      <c r="S8136" s="38">
        <f>IF($B8136="","",MIN(1,DAY($A8136)/IF($N8136="Superstore",Settings!$B$5,Settings!$B$4)))</f>
        <v/>
      </c>
      <c r="T8136" s="38">
        <f>IF(OR($B8136="",$G8136="",$S8136=0),"",$G8136/$S8136)</f>
        <v/>
      </c>
      <c r="U8136" s="36">
        <f>IF($T8136="","",IF($T8136&lt;Settings!$B$8,"Critical",IF($T8136&lt;Settings!$B$9,"Semi Critical","Non Critical")))</f>
        <v/>
      </c>
      <c r="V8136" s="28" t="n"/>
      <c r="Z8136">
        <f>IF($B8136="","",IFERROR(VLOOKUP($B8136,'Plan HC for CCA'!$A:$B,2,0),""))</f>
        <v/>
      </c>
      <c r="AA8136">
        <f>IF(OR($B8136="",$Z8136=""),"",IF(N($M8136)&lt;$Z8136,"Delta","No Delta"))</f>
        <v/>
      </c>
      <c r="AB8136">
        <f>IF(OR($B8136="",$Z8136=""),"",MAX(0,$Z8136-N($M8136)))</f>
        <v/>
      </c>
      <c r="AC8136" s="46">
        <f>IF($B8136="","",IFERROR(INDEX('CCA Util %'!$H:$H,MATCH($B8136,'CCA Util %'!$E:$E,0)),""))</f>
        <v/>
      </c>
      <c r="AD8136">
        <f>IF($B8136="","",IFERROR(INDEX('CCA Util %'!$G:$G,MATCH($B8136,'CCA Util %'!$E:$E,0)),""))</f>
        <v/>
      </c>
      <c r="AE8136">
        <f>IF(OR($B8136="",$U8136=""),"",$U8136&amp;" &amp; "&amp;IF(OR($AD8136="",$AD8136=0),"Util NA",$AD8136&amp;" Util"))</f>
        <v/>
      </c>
    </row>
    <row r="8137" ht="15.75" customHeight="1" s="42">
      <c r="A8137" s="41" t="n"/>
      <c r="G8137" s="38" t="n"/>
      <c r="H8137" s="38" t="n"/>
      <c r="I8137" s="38" t="n"/>
      <c r="J8137" s="38" t="n"/>
      <c r="K8137" s="38" t="n"/>
      <c r="L8137" s="38" t="n"/>
      <c r="N8137" s="36">
        <f>IF($B8137="","",IF($C8137="SUPERSTORE","Superstore","DH"))</f>
        <v/>
      </c>
      <c r="O8137" s="36">
        <f>IF($B8137="","",IFERROR(VLOOKUP($B8137,Mapping!$A:$C,2,0),"Not Mapped"))</f>
        <v/>
      </c>
      <c r="P8137" s="36">
        <f>IF($B8137="","",IFERROR(VLOOKUP($B8137,Mapping!$A:$C,3,0),"Not Mapped"))</f>
        <v/>
      </c>
      <c r="Q8137" s="36">
        <f>IF($B8137="","",IFERROR(VLOOKUP($O8137,Leaders!$A:$B,2,0),"Not Mapped"))</f>
        <v/>
      </c>
      <c r="R8137" s="36">
        <f>IF($B8137="","",IF(COUNTIF(Exclusions!$A:$A,$B8137)&gt;0,"Yes","No"))</f>
        <v/>
      </c>
      <c r="S8137" s="38">
        <f>IF($B8137="","",MIN(1,DAY($A8137)/IF($N8137="Superstore",Settings!$B$5,Settings!$B$4)))</f>
        <v/>
      </c>
      <c r="T8137" s="38">
        <f>IF(OR($B8137="",$G8137="",$S8137=0),"",$G8137/$S8137)</f>
        <v/>
      </c>
      <c r="U8137" s="36">
        <f>IF($T8137="","",IF($T8137&lt;Settings!$B$8,"Critical",IF($T8137&lt;Settings!$B$9,"Semi Critical","Non Critical")))</f>
        <v/>
      </c>
      <c r="V8137" s="28" t="n"/>
      <c r="Z8137">
        <f>IF($B8137="","",IFERROR(VLOOKUP($B8137,'Plan HC for CCA'!$A:$B,2,0),""))</f>
        <v/>
      </c>
      <c r="AA8137">
        <f>IF(OR($B8137="",$Z8137=""),"",IF(N($M8137)&lt;$Z8137,"Delta","No Delta"))</f>
        <v/>
      </c>
      <c r="AB8137">
        <f>IF(OR($B8137="",$Z8137=""),"",MAX(0,$Z8137-N($M8137)))</f>
        <v/>
      </c>
      <c r="AC8137" s="46">
        <f>IF($B8137="","",IFERROR(INDEX('CCA Util %'!$H:$H,MATCH($B8137,'CCA Util %'!$E:$E,0)),""))</f>
        <v/>
      </c>
      <c r="AD8137">
        <f>IF($B8137="","",IFERROR(INDEX('CCA Util %'!$G:$G,MATCH($B8137,'CCA Util %'!$E:$E,0)),""))</f>
        <v/>
      </c>
      <c r="AE8137">
        <f>IF(OR($B8137="",$U8137=""),"",$U8137&amp;" &amp; "&amp;IF(OR($AD8137="",$AD8137=0),"Util NA",$AD8137&amp;" Util"))</f>
        <v/>
      </c>
    </row>
    <row r="8138" ht="15.75" customHeight="1" s="42">
      <c r="A8138" s="41" t="n"/>
      <c r="G8138" s="38" t="n"/>
      <c r="H8138" s="38" t="n"/>
      <c r="I8138" s="38" t="n"/>
      <c r="J8138" s="38" t="n"/>
      <c r="K8138" s="38" t="n"/>
      <c r="L8138" s="38" t="n"/>
      <c r="N8138" s="36">
        <f>IF($B8138="","",IF($C8138="SUPERSTORE","Superstore","DH"))</f>
        <v/>
      </c>
      <c r="O8138" s="36">
        <f>IF($B8138="","",IFERROR(VLOOKUP($B8138,Mapping!$A:$C,2,0),"Not Mapped"))</f>
        <v/>
      </c>
      <c r="P8138" s="36">
        <f>IF($B8138="","",IFERROR(VLOOKUP($B8138,Mapping!$A:$C,3,0),"Not Mapped"))</f>
        <v/>
      </c>
      <c r="Q8138" s="36">
        <f>IF($B8138="","",IFERROR(VLOOKUP($O8138,Leaders!$A:$B,2,0),"Not Mapped"))</f>
        <v/>
      </c>
      <c r="R8138" s="36">
        <f>IF($B8138="","",IF(COUNTIF(Exclusions!$A:$A,$B8138)&gt;0,"Yes","No"))</f>
        <v/>
      </c>
      <c r="S8138" s="38">
        <f>IF($B8138="","",MIN(1,DAY($A8138)/IF($N8138="Superstore",Settings!$B$5,Settings!$B$4)))</f>
        <v/>
      </c>
      <c r="T8138" s="38">
        <f>IF(OR($B8138="",$G8138="",$S8138=0),"",$G8138/$S8138)</f>
        <v/>
      </c>
      <c r="U8138" s="36">
        <f>IF($T8138="","",IF($T8138&lt;Settings!$B$8,"Critical",IF($T8138&lt;Settings!$B$9,"Semi Critical","Non Critical")))</f>
        <v/>
      </c>
      <c r="V8138" s="28" t="n"/>
      <c r="Z8138">
        <f>IF($B8138="","",IFERROR(VLOOKUP($B8138,'Plan HC for CCA'!$A:$B,2,0),""))</f>
        <v/>
      </c>
      <c r="AA8138">
        <f>IF(OR($B8138="",$Z8138=""),"",IF(N($M8138)&lt;$Z8138,"Delta","No Delta"))</f>
        <v/>
      </c>
      <c r="AB8138">
        <f>IF(OR($B8138="",$Z8138=""),"",MAX(0,$Z8138-N($M8138)))</f>
        <v/>
      </c>
      <c r="AC8138" s="46">
        <f>IF($B8138="","",IFERROR(INDEX('CCA Util %'!$H:$H,MATCH($B8138,'CCA Util %'!$E:$E,0)),""))</f>
        <v/>
      </c>
      <c r="AD8138">
        <f>IF($B8138="","",IFERROR(INDEX('CCA Util %'!$G:$G,MATCH($B8138,'CCA Util %'!$E:$E,0)),""))</f>
        <v/>
      </c>
      <c r="AE8138">
        <f>IF(OR($B8138="",$U8138=""),"",$U8138&amp;" &amp; "&amp;IF(OR($AD8138="",$AD8138=0),"Util NA",$AD8138&amp;" Util"))</f>
        <v/>
      </c>
    </row>
    <row r="8139" ht="15.75" customHeight="1" s="42">
      <c r="A8139" s="41" t="n"/>
      <c r="G8139" s="38" t="n"/>
      <c r="H8139" s="38" t="n"/>
      <c r="I8139" s="38" t="n"/>
      <c r="J8139" s="38" t="n"/>
      <c r="K8139" s="38" t="n"/>
      <c r="L8139" s="38" t="n"/>
      <c r="N8139" s="36">
        <f>IF($B8139="","",IF($C8139="SUPERSTORE","Superstore","DH"))</f>
        <v/>
      </c>
      <c r="O8139" s="36">
        <f>IF($B8139="","",IFERROR(VLOOKUP($B8139,Mapping!$A:$C,2,0),"Not Mapped"))</f>
        <v/>
      </c>
      <c r="P8139" s="36">
        <f>IF($B8139="","",IFERROR(VLOOKUP($B8139,Mapping!$A:$C,3,0),"Not Mapped"))</f>
        <v/>
      </c>
      <c r="Q8139" s="36">
        <f>IF($B8139="","",IFERROR(VLOOKUP($O8139,Leaders!$A:$B,2,0),"Not Mapped"))</f>
        <v/>
      </c>
      <c r="R8139" s="36">
        <f>IF($B8139="","",IF(COUNTIF(Exclusions!$A:$A,$B8139)&gt;0,"Yes","No"))</f>
        <v/>
      </c>
      <c r="S8139" s="38">
        <f>IF($B8139="","",MIN(1,DAY($A8139)/IF($N8139="Superstore",Settings!$B$5,Settings!$B$4)))</f>
        <v/>
      </c>
      <c r="T8139" s="38">
        <f>IF(OR($B8139="",$G8139="",$S8139=0),"",$G8139/$S8139)</f>
        <v/>
      </c>
      <c r="U8139" s="36">
        <f>IF($T8139="","",IF($T8139&lt;Settings!$B$8,"Critical",IF($T8139&lt;Settings!$B$9,"Semi Critical","Non Critical")))</f>
        <v/>
      </c>
      <c r="V8139" s="28" t="n"/>
      <c r="Z8139">
        <f>IF($B8139="","",IFERROR(VLOOKUP($B8139,'Plan HC for CCA'!$A:$B,2,0),""))</f>
        <v/>
      </c>
      <c r="AA8139">
        <f>IF(OR($B8139="",$Z8139=""),"",IF(N($M8139)&lt;$Z8139,"Delta","No Delta"))</f>
        <v/>
      </c>
      <c r="AB8139">
        <f>IF(OR($B8139="",$Z8139=""),"",MAX(0,$Z8139-N($M8139)))</f>
        <v/>
      </c>
      <c r="AC8139" s="46">
        <f>IF($B8139="","",IFERROR(INDEX('CCA Util %'!$H:$H,MATCH($B8139,'CCA Util %'!$E:$E,0)),""))</f>
        <v/>
      </c>
      <c r="AD8139">
        <f>IF($B8139="","",IFERROR(INDEX('CCA Util %'!$G:$G,MATCH($B8139,'CCA Util %'!$E:$E,0)),""))</f>
        <v/>
      </c>
      <c r="AE8139">
        <f>IF(OR($B8139="",$U8139=""),"",$U8139&amp;" &amp; "&amp;IF(OR($AD8139="",$AD8139=0),"Util NA",$AD8139&amp;" Util"))</f>
        <v/>
      </c>
    </row>
    <row r="8140" ht="15.75" customHeight="1" s="42">
      <c r="A8140" s="41" t="n"/>
      <c r="G8140" s="38" t="n"/>
      <c r="H8140" s="38" t="n"/>
      <c r="I8140" s="38" t="n"/>
      <c r="J8140" s="38" t="n"/>
      <c r="K8140" s="38" t="n"/>
      <c r="L8140" s="38" t="n"/>
      <c r="N8140" s="36">
        <f>IF($B8140="","",IF($C8140="SUPERSTORE","Superstore","DH"))</f>
        <v/>
      </c>
      <c r="O8140" s="36">
        <f>IF($B8140="","",IFERROR(VLOOKUP($B8140,Mapping!$A:$C,2,0),"Not Mapped"))</f>
        <v/>
      </c>
      <c r="P8140" s="36">
        <f>IF($B8140="","",IFERROR(VLOOKUP($B8140,Mapping!$A:$C,3,0),"Not Mapped"))</f>
        <v/>
      </c>
      <c r="Q8140" s="36">
        <f>IF($B8140="","",IFERROR(VLOOKUP($O8140,Leaders!$A:$B,2,0),"Not Mapped"))</f>
        <v/>
      </c>
      <c r="R8140" s="36">
        <f>IF($B8140="","",IF(COUNTIF(Exclusions!$A:$A,$B8140)&gt;0,"Yes","No"))</f>
        <v/>
      </c>
      <c r="S8140" s="38">
        <f>IF($B8140="","",MIN(1,DAY($A8140)/IF($N8140="Superstore",Settings!$B$5,Settings!$B$4)))</f>
        <v/>
      </c>
      <c r="T8140" s="38">
        <f>IF(OR($B8140="",$G8140="",$S8140=0),"",$G8140/$S8140)</f>
        <v/>
      </c>
      <c r="U8140" s="36">
        <f>IF($T8140="","",IF($T8140&lt;Settings!$B$8,"Critical",IF($T8140&lt;Settings!$B$9,"Semi Critical","Non Critical")))</f>
        <v/>
      </c>
      <c r="V8140" s="28" t="n"/>
      <c r="Z8140">
        <f>IF($B8140="","",IFERROR(VLOOKUP($B8140,'Plan HC for CCA'!$A:$B,2,0),""))</f>
        <v/>
      </c>
      <c r="AA8140">
        <f>IF(OR($B8140="",$Z8140=""),"",IF(N($M8140)&lt;$Z8140,"Delta","No Delta"))</f>
        <v/>
      </c>
      <c r="AB8140">
        <f>IF(OR($B8140="",$Z8140=""),"",MAX(0,$Z8140-N($M8140)))</f>
        <v/>
      </c>
      <c r="AC8140" s="46">
        <f>IF($B8140="","",IFERROR(INDEX('CCA Util %'!$H:$H,MATCH($B8140,'CCA Util %'!$E:$E,0)),""))</f>
        <v/>
      </c>
      <c r="AD8140">
        <f>IF($B8140="","",IFERROR(INDEX('CCA Util %'!$G:$G,MATCH($B8140,'CCA Util %'!$E:$E,0)),""))</f>
        <v/>
      </c>
      <c r="AE8140">
        <f>IF(OR($B8140="",$U8140=""),"",$U8140&amp;" &amp; "&amp;IF(OR($AD8140="",$AD8140=0),"Util NA",$AD8140&amp;" Util"))</f>
        <v/>
      </c>
    </row>
    <row r="8141" ht="15.75" customHeight="1" s="42">
      <c r="A8141" s="41" t="n"/>
      <c r="G8141" s="38" t="n"/>
      <c r="H8141" s="38" t="n"/>
      <c r="I8141" s="38" t="n"/>
      <c r="J8141" s="38" t="n"/>
      <c r="K8141" s="38" t="n"/>
      <c r="L8141" s="38" t="n"/>
      <c r="N8141" s="36">
        <f>IF($B8141="","",IF($C8141="SUPERSTORE","Superstore","DH"))</f>
        <v/>
      </c>
      <c r="O8141" s="36">
        <f>IF($B8141="","",IFERROR(VLOOKUP($B8141,Mapping!$A:$C,2,0),"Not Mapped"))</f>
        <v/>
      </c>
      <c r="P8141" s="36">
        <f>IF($B8141="","",IFERROR(VLOOKUP($B8141,Mapping!$A:$C,3,0),"Not Mapped"))</f>
        <v/>
      </c>
      <c r="Q8141" s="36">
        <f>IF($B8141="","",IFERROR(VLOOKUP($O8141,Leaders!$A:$B,2,0),"Not Mapped"))</f>
        <v/>
      </c>
      <c r="R8141" s="36">
        <f>IF($B8141="","",IF(COUNTIF(Exclusions!$A:$A,$B8141)&gt;0,"Yes","No"))</f>
        <v/>
      </c>
      <c r="S8141" s="38">
        <f>IF($B8141="","",MIN(1,DAY($A8141)/IF($N8141="Superstore",Settings!$B$5,Settings!$B$4)))</f>
        <v/>
      </c>
      <c r="T8141" s="38">
        <f>IF(OR($B8141="",$G8141="",$S8141=0),"",$G8141/$S8141)</f>
        <v/>
      </c>
      <c r="U8141" s="36">
        <f>IF($T8141="","",IF($T8141&lt;Settings!$B$8,"Critical",IF($T8141&lt;Settings!$B$9,"Semi Critical","Non Critical")))</f>
        <v/>
      </c>
      <c r="V8141" s="28" t="n"/>
      <c r="Z8141">
        <f>IF($B8141="","",IFERROR(VLOOKUP($B8141,'Plan HC for CCA'!$A:$B,2,0),""))</f>
        <v/>
      </c>
      <c r="AA8141">
        <f>IF(OR($B8141="",$Z8141=""),"",IF(N($M8141)&lt;$Z8141,"Delta","No Delta"))</f>
        <v/>
      </c>
      <c r="AB8141">
        <f>IF(OR($B8141="",$Z8141=""),"",MAX(0,$Z8141-N($M8141)))</f>
        <v/>
      </c>
      <c r="AC8141" s="46">
        <f>IF($B8141="","",IFERROR(INDEX('CCA Util %'!$H:$H,MATCH($B8141,'CCA Util %'!$E:$E,0)),""))</f>
        <v/>
      </c>
      <c r="AD8141">
        <f>IF($B8141="","",IFERROR(INDEX('CCA Util %'!$G:$G,MATCH($B8141,'CCA Util %'!$E:$E,0)),""))</f>
        <v/>
      </c>
      <c r="AE8141">
        <f>IF(OR($B8141="",$U8141=""),"",$U8141&amp;" &amp; "&amp;IF(OR($AD8141="",$AD8141=0),"Util NA",$AD8141&amp;" Util"))</f>
        <v/>
      </c>
    </row>
    <row r="8142" ht="15.75" customHeight="1" s="42">
      <c r="A8142" s="41" t="n"/>
      <c r="G8142" s="38" t="n"/>
      <c r="H8142" s="38" t="n"/>
      <c r="I8142" s="38" t="n"/>
      <c r="J8142" s="38" t="n"/>
      <c r="K8142" s="38" t="n"/>
      <c r="L8142" s="38" t="n"/>
      <c r="N8142" s="36">
        <f>IF($B8142="","",IF($C8142="SUPERSTORE","Superstore","DH"))</f>
        <v/>
      </c>
      <c r="O8142" s="36">
        <f>IF($B8142="","",IFERROR(VLOOKUP($B8142,Mapping!$A:$C,2,0),"Not Mapped"))</f>
        <v/>
      </c>
      <c r="P8142" s="36">
        <f>IF($B8142="","",IFERROR(VLOOKUP($B8142,Mapping!$A:$C,3,0),"Not Mapped"))</f>
        <v/>
      </c>
      <c r="Q8142" s="36">
        <f>IF($B8142="","",IFERROR(VLOOKUP($O8142,Leaders!$A:$B,2,0),"Not Mapped"))</f>
        <v/>
      </c>
      <c r="R8142" s="36">
        <f>IF($B8142="","",IF(COUNTIF(Exclusions!$A:$A,$B8142)&gt;0,"Yes","No"))</f>
        <v/>
      </c>
      <c r="S8142" s="38">
        <f>IF($B8142="","",MIN(1,DAY($A8142)/IF($N8142="Superstore",Settings!$B$5,Settings!$B$4)))</f>
        <v/>
      </c>
      <c r="T8142" s="38">
        <f>IF(OR($B8142="",$G8142="",$S8142=0),"",$G8142/$S8142)</f>
        <v/>
      </c>
      <c r="U8142" s="36">
        <f>IF($T8142="","",IF($T8142&lt;Settings!$B$8,"Critical",IF($T8142&lt;Settings!$B$9,"Semi Critical","Non Critical")))</f>
        <v/>
      </c>
      <c r="V8142" s="28" t="n"/>
      <c r="Z8142">
        <f>IF($B8142="","",IFERROR(VLOOKUP($B8142,'Plan HC for CCA'!$A:$B,2,0),""))</f>
        <v/>
      </c>
      <c r="AA8142">
        <f>IF(OR($B8142="",$Z8142=""),"",IF(N($M8142)&lt;$Z8142,"Delta","No Delta"))</f>
        <v/>
      </c>
      <c r="AB8142">
        <f>IF(OR($B8142="",$Z8142=""),"",MAX(0,$Z8142-N($M8142)))</f>
        <v/>
      </c>
      <c r="AC8142" s="46">
        <f>IF($B8142="","",IFERROR(INDEX('CCA Util %'!$H:$H,MATCH($B8142,'CCA Util %'!$E:$E,0)),""))</f>
        <v/>
      </c>
      <c r="AD8142">
        <f>IF($B8142="","",IFERROR(INDEX('CCA Util %'!$G:$G,MATCH($B8142,'CCA Util %'!$E:$E,0)),""))</f>
        <v/>
      </c>
      <c r="AE8142">
        <f>IF(OR($B8142="",$U8142=""),"",$U8142&amp;" &amp; "&amp;IF(OR($AD8142="",$AD8142=0),"Util NA",$AD8142&amp;" Util"))</f>
        <v/>
      </c>
    </row>
    <row r="8143" ht="15.75" customHeight="1" s="42">
      <c r="A8143" s="41" t="n"/>
      <c r="G8143" s="38" t="n"/>
      <c r="H8143" s="38" t="n"/>
      <c r="I8143" s="38" t="n"/>
      <c r="J8143" s="38" t="n"/>
      <c r="K8143" s="38" t="n"/>
      <c r="L8143" s="38" t="n"/>
      <c r="N8143" s="36">
        <f>IF($B8143="","",IF($C8143="SUPERSTORE","Superstore","DH"))</f>
        <v/>
      </c>
      <c r="O8143" s="36">
        <f>IF($B8143="","",IFERROR(VLOOKUP($B8143,Mapping!$A:$C,2,0),"Not Mapped"))</f>
        <v/>
      </c>
      <c r="P8143" s="36">
        <f>IF($B8143="","",IFERROR(VLOOKUP($B8143,Mapping!$A:$C,3,0),"Not Mapped"))</f>
        <v/>
      </c>
      <c r="Q8143" s="36">
        <f>IF($B8143="","",IFERROR(VLOOKUP($O8143,Leaders!$A:$B,2,0),"Not Mapped"))</f>
        <v/>
      </c>
      <c r="R8143" s="36">
        <f>IF($B8143="","",IF(COUNTIF(Exclusions!$A:$A,$B8143)&gt;0,"Yes","No"))</f>
        <v/>
      </c>
      <c r="S8143" s="38">
        <f>IF($B8143="","",MIN(1,DAY($A8143)/IF($N8143="Superstore",Settings!$B$5,Settings!$B$4)))</f>
        <v/>
      </c>
      <c r="T8143" s="38">
        <f>IF(OR($B8143="",$G8143="",$S8143=0),"",$G8143/$S8143)</f>
        <v/>
      </c>
      <c r="U8143" s="36">
        <f>IF($T8143="","",IF($T8143&lt;Settings!$B$8,"Critical",IF($T8143&lt;Settings!$B$9,"Semi Critical","Non Critical")))</f>
        <v/>
      </c>
      <c r="V8143" s="28" t="n"/>
      <c r="Z8143">
        <f>IF($B8143="","",IFERROR(VLOOKUP($B8143,'Plan HC for CCA'!$A:$B,2,0),""))</f>
        <v/>
      </c>
      <c r="AA8143">
        <f>IF(OR($B8143="",$Z8143=""),"",IF(N($M8143)&lt;$Z8143,"Delta","No Delta"))</f>
        <v/>
      </c>
      <c r="AB8143">
        <f>IF(OR($B8143="",$Z8143=""),"",MAX(0,$Z8143-N($M8143)))</f>
        <v/>
      </c>
      <c r="AC8143" s="46">
        <f>IF($B8143="","",IFERROR(INDEX('CCA Util %'!$H:$H,MATCH($B8143,'CCA Util %'!$E:$E,0)),""))</f>
        <v/>
      </c>
      <c r="AD8143">
        <f>IF($B8143="","",IFERROR(INDEX('CCA Util %'!$G:$G,MATCH($B8143,'CCA Util %'!$E:$E,0)),""))</f>
        <v/>
      </c>
      <c r="AE8143">
        <f>IF(OR($B8143="",$U8143=""),"",$U8143&amp;" &amp; "&amp;IF(OR($AD8143="",$AD8143=0),"Util NA",$AD8143&amp;" Util"))</f>
        <v/>
      </c>
    </row>
    <row r="8144" ht="15.75" customHeight="1" s="42">
      <c r="A8144" s="41" t="n"/>
      <c r="G8144" s="38" t="n"/>
      <c r="H8144" s="38" t="n"/>
      <c r="I8144" s="38" t="n"/>
      <c r="J8144" s="38" t="n"/>
      <c r="K8144" s="38" t="n"/>
      <c r="L8144" s="38" t="n"/>
      <c r="N8144" s="36">
        <f>IF($B8144="","",IF($C8144="SUPERSTORE","Superstore","DH"))</f>
        <v/>
      </c>
      <c r="O8144" s="36">
        <f>IF($B8144="","",IFERROR(VLOOKUP($B8144,Mapping!$A:$C,2,0),"Not Mapped"))</f>
        <v/>
      </c>
      <c r="P8144" s="36">
        <f>IF($B8144="","",IFERROR(VLOOKUP($B8144,Mapping!$A:$C,3,0),"Not Mapped"))</f>
        <v/>
      </c>
      <c r="Q8144" s="36">
        <f>IF($B8144="","",IFERROR(VLOOKUP($O8144,Leaders!$A:$B,2,0),"Not Mapped"))</f>
        <v/>
      </c>
      <c r="R8144" s="36">
        <f>IF($B8144="","",IF(COUNTIF(Exclusions!$A:$A,$B8144)&gt;0,"Yes","No"))</f>
        <v/>
      </c>
      <c r="S8144" s="38">
        <f>IF($B8144="","",MIN(1,DAY($A8144)/IF($N8144="Superstore",Settings!$B$5,Settings!$B$4)))</f>
        <v/>
      </c>
      <c r="T8144" s="38">
        <f>IF(OR($B8144="",$G8144="",$S8144=0),"",$G8144/$S8144)</f>
        <v/>
      </c>
      <c r="U8144" s="36">
        <f>IF($T8144="","",IF($T8144&lt;Settings!$B$8,"Critical",IF($T8144&lt;Settings!$B$9,"Semi Critical","Non Critical")))</f>
        <v/>
      </c>
      <c r="V8144" s="28" t="n"/>
      <c r="Z8144">
        <f>IF($B8144="","",IFERROR(VLOOKUP($B8144,'Plan HC for CCA'!$A:$B,2,0),""))</f>
        <v/>
      </c>
      <c r="AA8144">
        <f>IF(OR($B8144="",$Z8144=""),"",IF(N($M8144)&lt;$Z8144,"Delta","No Delta"))</f>
        <v/>
      </c>
      <c r="AB8144">
        <f>IF(OR($B8144="",$Z8144=""),"",MAX(0,$Z8144-N($M8144)))</f>
        <v/>
      </c>
      <c r="AC8144" s="46">
        <f>IF($B8144="","",IFERROR(INDEX('CCA Util %'!$H:$H,MATCH($B8144,'CCA Util %'!$E:$E,0)),""))</f>
        <v/>
      </c>
      <c r="AD8144">
        <f>IF($B8144="","",IFERROR(INDEX('CCA Util %'!$G:$G,MATCH($B8144,'CCA Util %'!$E:$E,0)),""))</f>
        <v/>
      </c>
      <c r="AE8144">
        <f>IF(OR($B8144="",$U8144=""),"",$U8144&amp;" &amp; "&amp;IF(OR($AD8144="",$AD8144=0),"Util NA",$AD8144&amp;" Util"))</f>
        <v/>
      </c>
    </row>
    <row r="8145" ht="15.75" customHeight="1" s="42">
      <c r="A8145" s="41" t="n"/>
      <c r="G8145" s="38" t="n"/>
      <c r="H8145" s="38" t="n"/>
      <c r="I8145" s="38" t="n"/>
      <c r="J8145" s="38" t="n"/>
      <c r="K8145" s="38" t="n"/>
      <c r="L8145" s="38" t="n"/>
      <c r="N8145" s="36">
        <f>IF($B8145="","",IF($C8145="SUPERSTORE","Superstore","DH"))</f>
        <v/>
      </c>
      <c r="O8145" s="36">
        <f>IF($B8145="","",IFERROR(VLOOKUP($B8145,Mapping!$A:$C,2,0),"Not Mapped"))</f>
        <v/>
      </c>
      <c r="P8145" s="36">
        <f>IF($B8145="","",IFERROR(VLOOKUP($B8145,Mapping!$A:$C,3,0),"Not Mapped"))</f>
        <v/>
      </c>
      <c r="Q8145" s="36">
        <f>IF($B8145="","",IFERROR(VLOOKUP($O8145,Leaders!$A:$B,2,0),"Not Mapped"))</f>
        <v/>
      </c>
      <c r="R8145" s="36">
        <f>IF($B8145="","",IF(COUNTIF(Exclusions!$A:$A,$B8145)&gt;0,"Yes","No"))</f>
        <v/>
      </c>
      <c r="S8145" s="38">
        <f>IF($B8145="","",MIN(1,DAY($A8145)/IF($N8145="Superstore",Settings!$B$5,Settings!$B$4)))</f>
        <v/>
      </c>
      <c r="T8145" s="38">
        <f>IF(OR($B8145="",$G8145="",$S8145=0),"",$G8145/$S8145)</f>
        <v/>
      </c>
      <c r="U8145" s="36">
        <f>IF($T8145="","",IF($T8145&lt;Settings!$B$8,"Critical",IF($T8145&lt;Settings!$B$9,"Semi Critical","Non Critical")))</f>
        <v/>
      </c>
      <c r="V8145" s="28" t="n"/>
      <c r="Z8145">
        <f>IF($B8145="","",IFERROR(VLOOKUP($B8145,'Plan HC for CCA'!$A:$B,2,0),""))</f>
        <v/>
      </c>
      <c r="AA8145">
        <f>IF(OR($B8145="",$Z8145=""),"",IF(N($M8145)&lt;$Z8145,"Delta","No Delta"))</f>
        <v/>
      </c>
      <c r="AB8145">
        <f>IF(OR($B8145="",$Z8145=""),"",MAX(0,$Z8145-N($M8145)))</f>
        <v/>
      </c>
      <c r="AC8145" s="46">
        <f>IF($B8145="","",IFERROR(INDEX('CCA Util %'!$H:$H,MATCH($B8145,'CCA Util %'!$E:$E,0)),""))</f>
        <v/>
      </c>
      <c r="AD8145">
        <f>IF($B8145="","",IFERROR(INDEX('CCA Util %'!$G:$G,MATCH($B8145,'CCA Util %'!$E:$E,0)),""))</f>
        <v/>
      </c>
      <c r="AE8145">
        <f>IF(OR($B8145="",$U8145=""),"",$U8145&amp;" &amp; "&amp;IF(OR($AD8145="",$AD8145=0),"Util NA",$AD8145&amp;" Util"))</f>
        <v/>
      </c>
    </row>
    <row r="8146" ht="15.75" customHeight="1" s="42">
      <c r="A8146" s="41" t="n"/>
      <c r="G8146" s="38" t="n"/>
      <c r="H8146" s="38" t="n"/>
      <c r="I8146" s="38" t="n"/>
      <c r="J8146" s="38" t="n"/>
      <c r="K8146" s="38" t="n"/>
      <c r="L8146" s="38" t="n"/>
      <c r="N8146" s="36">
        <f>IF($B8146="","",IF($C8146="SUPERSTORE","Superstore","DH"))</f>
        <v/>
      </c>
      <c r="O8146" s="36">
        <f>IF($B8146="","",IFERROR(VLOOKUP($B8146,Mapping!$A:$C,2,0),"Not Mapped"))</f>
        <v/>
      </c>
      <c r="P8146" s="36">
        <f>IF($B8146="","",IFERROR(VLOOKUP($B8146,Mapping!$A:$C,3,0),"Not Mapped"))</f>
        <v/>
      </c>
      <c r="Q8146" s="36">
        <f>IF($B8146="","",IFERROR(VLOOKUP($O8146,Leaders!$A:$B,2,0),"Not Mapped"))</f>
        <v/>
      </c>
      <c r="R8146" s="36">
        <f>IF($B8146="","",IF(COUNTIF(Exclusions!$A:$A,$B8146)&gt;0,"Yes","No"))</f>
        <v/>
      </c>
      <c r="S8146" s="38">
        <f>IF($B8146="","",MIN(1,DAY($A8146)/IF($N8146="Superstore",Settings!$B$5,Settings!$B$4)))</f>
        <v/>
      </c>
      <c r="T8146" s="38">
        <f>IF(OR($B8146="",$G8146="",$S8146=0),"",$G8146/$S8146)</f>
        <v/>
      </c>
      <c r="U8146" s="36">
        <f>IF($T8146="","",IF($T8146&lt;Settings!$B$8,"Critical",IF($T8146&lt;Settings!$B$9,"Semi Critical","Non Critical")))</f>
        <v/>
      </c>
      <c r="V8146" s="28" t="n"/>
      <c r="Z8146">
        <f>IF($B8146="","",IFERROR(VLOOKUP($B8146,'Plan HC for CCA'!$A:$B,2,0),""))</f>
        <v/>
      </c>
      <c r="AA8146">
        <f>IF(OR($B8146="",$Z8146=""),"",IF(N($M8146)&lt;$Z8146,"Delta","No Delta"))</f>
        <v/>
      </c>
      <c r="AB8146">
        <f>IF(OR($B8146="",$Z8146=""),"",MAX(0,$Z8146-N($M8146)))</f>
        <v/>
      </c>
      <c r="AC8146" s="46">
        <f>IF($B8146="","",IFERROR(INDEX('CCA Util %'!$H:$H,MATCH($B8146,'CCA Util %'!$E:$E,0)),""))</f>
        <v/>
      </c>
      <c r="AD8146">
        <f>IF($B8146="","",IFERROR(INDEX('CCA Util %'!$G:$G,MATCH($B8146,'CCA Util %'!$E:$E,0)),""))</f>
        <v/>
      </c>
      <c r="AE8146">
        <f>IF(OR($B8146="",$U8146=""),"",$U8146&amp;" &amp; "&amp;IF(OR($AD8146="",$AD8146=0),"Util NA",$AD8146&amp;" Util"))</f>
        <v/>
      </c>
    </row>
    <row r="8147" ht="15.75" customHeight="1" s="42">
      <c r="A8147" s="41" t="n"/>
      <c r="G8147" s="38" t="n"/>
      <c r="H8147" s="38" t="n"/>
      <c r="I8147" s="38" t="n"/>
      <c r="J8147" s="38" t="n"/>
      <c r="K8147" s="38" t="n"/>
      <c r="L8147" s="38" t="n"/>
      <c r="N8147" s="36">
        <f>IF($B8147="","",IF($C8147="SUPERSTORE","Superstore","DH"))</f>
        <v/>
      </c>
      <c r="O8147" s="36">
        <f>IF($B8147="","",IFERROR(VLOOKUP($B8147,Mapping!$A:$C,2,0),"Not Mapped"))</f>
        <v/>
      </c>
      <c r="P8147" s="36">
        <f>IF($B8147="","",IFERROR(VLOOKUP($B8147,Mapping!$A:$C,3,0),"Not Mapped"))</f>
        <v/>
      </c>
      <c r="Q8147" s="36">
        <f>IF($B8147="","",IFERROR(VLOOKUP($O8147,Leaders!$A:$B,2,0),"Not Mapped"))</f>
        <v/>
      </c>
      <c r="R8147" s="36">
        <f>IF($B8147="","",IF(COUNTIF(Exclusions!$A:$A,$B8147)&gt;0,"Yes","No"))</f>
        <v/>
      </c>
      <c r="S8147" s="38">
        <f>IF($B8147="","",MIN(1,DAY($A8147)/IF($N8147="Superstore",Settings!$B$5,Settings!$B$4)))</f>
        <v/>
      </c>
      <c r="T8147" s="38">
        <f>IF(OR($B8147="",$G8147="",$S8147=0),"",$G8147/$S8147)</f>
        <v/>
      </c>
      <c r="U8147" s="36">
        <f>IF($T8147="","",IF($T8147&lt;Settings!$B$8,"Critical",IF($T8147&lt;Settings!$B$9,"Semi Critical","Non Critical")))</f>
        <v/>
      </c>
      <c r="V8147" s="28" t="n"/>
      <c r="Z8147">
        <f>IF($B8147="","",IFERROR(VLOOKUP($B8147,'Plan HC for CCA'!$A:$B,2,0),""))</f>
        <v/>
      </c>
      <c r="AA8147">
        <f>IF(OR($B8147="",$Z8147=""),"",IF(N($M8147)&lt;$Z8147,"Delta","No Delta"))</f>
        <v/>
      </c>
      <c r="AB8147">
        <f>IF(OR($B8147="",$Z8147=""),"",MAX(0,$Z8147-N($M8147)))</f>
        <v/>
      </c>
      <c r="AC8147" s="46">
        <f>IF($B8147="","",IFERROR(INDEX('CCA Util %'!$H:$H,MATCH($B8147,'CCA Util %'!$E:$E,0)),""))</f>
        <v/>
      </c>
      <c r="AD8147">
        <f>IF($B8147="","",IFERROR(INDEX('CCA Util %'!$G:$G,MATCH($B8147,'CCA Util %'!$E:$E,0)),""))</f>
        <v/>
      </c>
      <c r="AE8147">
        <f>IF(OR($B8147="",$U8147=""),"",$U8147&amp;" &amp; "&amp;IF(OR($AD8147="",$AD8147=0),"Util NA",$AD8147&amp;" Util"))</f>
        <v/>
      </c>
    </row>
    <row r="8148" ht="15.75" customHeight="1" s="42">
      <c r="A8148" s="41" t="n"/>
      <c r="G8148" s="38" t="n"/>
      <c r="H8148" s="38" t="n"/>
      <c r="I8148" s="38" t="n"/>
      <c r="J8148" s="38" t="n"/>
      <c r="K8148" s="38" t="n"/>
      <c r="L8148" s="38" t="n"/>
      <c r="N8148" s="36">
        <f>IF($B8148="","",IF($C8148="SUPERSTORE","Superstore","DH"))</f>
        <v/>
      </c>
      <c r="O8148" s="36">
        <f>IF($B8148="","",IFERROR(VLOOKUP($B8148,Mapping!$A:$C,2,0),"Not Mapped"))</f>
        <v/>
      </c>
      <c r="P8148" s="36">
        <f>IF($B8148="","",IFERROR(VLOOKUP($B8148,Mapping!$A:$C,3,0),"Not Mapped"))</f>
        <v/>
      </c>
      <c r="Q8148" s="36">
        <f>IF($B8148="","",IFERROR(VLOOKUP($O8148,Leaders!$A:$B,2,0),"Not Mapped"))</f>
        <v/>
      </c>
      <c r="R8148" s="36">
        <f>IF($B8148="","",IF(COUNTIF(Exclusions!$A:$A,$B8148)&gt;0,"Yes","No"))</f>
        <v/>
      </c>
      <c r="S8148" s="38">
        <f>IF($B8148="","",MIN(1,DAY($A8148)/IF($N8148="Superstore",Settings!$B$5,Settings!$B$4)))</f>
        <v/>
      </c>
      <c r="T8148" s="38">
        <f>IF(OR($B8148="",$G8148="",$S8148=0),"",$G8148/$S8148)</f>
        <v/>
      </c>
      <c r="U8148" s="36">
        <f>IF($T8148="","",IF($T8148&lt;Settings!$B$8,"Critical",IF($T8148&lt;Settings!$B$9,"Semi Critical","Non Critical")))</f>
        <v/>
      </c>
      <c r="V8148" s="28" t="n"/>
      <c r="Z8148">
        <f>IF($B8148="","",IFERROR(VLOOKUP($B8148,'Plan HC for CCA'!$A:$B,2,0),""))</f>
        <v/>
      </c>
      <c r="AA8148">
        <f>IF(OR($B8148="",$Z8148=""),"",IF(N($M8148)&lt;$Z8148,"Delta","No Delta"))</f>
        <v/>
      </c>
      <c r="AB8148">
        <f>IF(OR($B8148="",$Z8148=""),"",MAX(0,$Z8148-N($M8148)))</f>
        <v/>
      </c>
      <c r="AC8148" s="46">
        <f>IF($B8148="","",IFERROR(INDEX('CCA Util %'!$H:$H,MATCH($B8148,'CCA Util %'!$E:$E,0)),""))</f>
        <v/>
      </c>
      <c r="AD8148">
        <f>IF($B8148="","",IFERROR(INDEX('CCA Util %'!$G:$G,MATCH($B8148,'CCA Util %'!$E:$E,0)),""))</f>
        <v/>
      </c>
      <c r="AE8148">
        <f>IF(OR($B8148="",$U8148=""),"",$U8148&amp;" &amp; "&amp;IF(OR($AD8148="",$AD8148=0),"Util NA",$AD8148&amp;" Util"))</f>
        <v/>
      </c>
    </row>
    <row r="8149" ht="15.75" customHeight="1" s="42">
      <c r="A8149" s="41" t="n"/>
      <c r="G8149" s="38" t="n"/>
      <c r="H8149" s="38" t="n"/>
      <c r="I8149" s="38" t="n"/>
      <c r="J8149" s="38" t="n"/>
      <c r="K8149" s="38" t="n"/>
      <c r="L8149" s="38" t="n"/>
      <c r="N8149" s="36">
        <f>IF($B8149="","",IF($C8149="SUPERSTORE","Superstore","DH"))</f>
        <v/>
      </c>
      <c r="O8149" s="36">
        <f>IF($B8149="","",IFERROR(VLOOKUP($B8149,Mapping!$A:$C,2,0),"Not Mapped"))</f>
        <v/>
      </c>
      <c r="P8149" s="36">
        <f>IF($B8149="","",IFERROR(VLOOKUP($B8149,Mapping!$A:$C,3,0),"Not Mapped"))</f>
        <v/>
      </c>
      <c r="Q8149" s="36">
        <f>IF($B8149="","",IFERROR(VLOOKUP($O8149,Leaders!$A:$B,2,0),"Not Mapped"))</f>
        <v/>
      </c>
      <c r="R8149" s="36">
        <f>IF($B8149="","",IF(COUNTIF(Exclusions!$A:$A,$B8149)&gt;0,"Yes","No"))</f>
        <v/>
      </c>
      <c r="S8149" s="38">
        <f>IF($B8149="","",MIN(1,DAY($A8149)/IF($N8149="Superstore",Settings!$B$5,Settings!$B$4)))</f>
        <v/>
      </c>
      <c r="T8149" s="38">
        <f>IF(OR($B8149="",$G8149="",$S8149=0),"",$G8149/$S8149)</f>
        <v/>
      </c>
      <c r="U8149" s="36">
        <f>IF($T8149="","",IF($T8149&lt;Settings!$B$8,"Critical",IF($T8149&lt;Settings!$B$9,"Semi Critical","Non Critical")))</f>
        <v/>
      </c>
      <c r="V8149" s="28" t="n"/>
      <c r="Z8149">
        <f>IF($B8149="","",IFERROR(VLOOKUP($B8149,'Plan HC for CCA'!$A:$B,2,0),""))</f>
        <v/>
      </c>
      <c r="AA8149">
        <f>IF(OR($B8149="",$Z8149=""),"",IF(N($M8149)&lt;$Z8149,"Delta","No Delta"))</f>
        <v/>
      </c>
      <c r="AB8149">
        <f>IF(OR($B8149="",$Z8149=""),"",MAX(0,$Z8149-N($M8149)))</f>
        <v/>
      </c>
      <c r="AC8149" s="46">
        <f>IF($B8149="","",IFERROR(INDEX('CCA Util %'!$H:$H,MATCH($B8149,'CCA Util %'!$E:$E,0)),""))</f>
        <v/>
      </c>
      <c r="AD8149">
        <f>IF($B8149="","",IFERROR(INDEX('CCA Util %'!$G:$G,MATCH($B8149,'CCA Util %'!$E:$E,0)),""))</f>
        <v/>
      </c>
      <c r="AE8149">
        <f>IF(OR($B8149="",$U8149=""),"",$U8149&amp;" &amp; "&amp;IF(OR($AD8149="",$AD8149=0),"Util NA",$AD8149&amp;" Util"))</f>
        <v/>
      </c>
    </row>
    <row r="8150" ht="15.75" customHeight="1" s="42">
      <c r="A8150" s="41" t="n"/>
      <c r="G8150" s="38" t="n"/>
      <c r="H8150" s="38" t="n"/>
      <c r="I8150" s="38" t="n"/>
      <c r="J8150" s="38" t="n"/>
      <c r="K8150" s="38" t="n"/>
      <c r="L8150" s="38" t="n"/>
      <c r="N8150" s="36">
        <f>IF($B8150="","",IF($C8150="SUPERSTORE","Superstore","DH"))</f>
        <v/>
      </c>
      <c r="O8150" s="36">
        <f>IF($B8150="","",IFERROR(VLOOKUP($B8150,Mapping!$A:$C,2,0),"Not Mapped"))</f>
        <v/>
      </c>
      <c r="P8150" s="36">
        <f>IF($B8150="","",IFERROR(VLOOKUP($B8150,Mapping!$A:$C,3,0),"Not Mapped"))</f>
        <v/>
      </c>
      <c r="Q8150" s="36">
        <f>IF($B8150="","",IFERROR(VLOOKUP($O8150,Leaders!$A:$B,2,0),"Not Mapped"))</f>
        <v/>
      </c>
      <c r="R8150" s="36">
        <f>IF($B8150="","",IF(COUNTIF(Exclusions!$A:$A,$B8150)&gt;0,"Yes","No"))</f>
        <v/>
      </c>
      <c r="S8150" s="38">
        <f>IF($B8150="","",MIN(1,DAY($A8150)/IF($N8150="Superstore",Settings!$B$5,Settings!$B$4)))</f>
        <v/>
      </c>
      <c r="T8150" s="38">
        <f>IF(OR($B8150="",$G8150="",$S8150=0),"",$G8150/$S8150)</f>
        <v/>
      </c>
      <c r="U8150" s="36">
        <f>IF($T8150="","",IF($T8150&lt;Settings!$B$8,"Critical",IF($T8150&lt;Settings!$B$9,"Semi Critical","Non Critical")))</f>
        <v/>
      </c>
      <c r="V8150" s="28" t="n"/>
      <c r="Z8150">
        <f>IF($B8150="","",IFERROR(VLOOKUP($B8150,'Plan HC for CCA'!$A:$B,2,0),""))</f>
        <v/>
      </c>
      <c r="AA8150">
        <f>IF(OR($B8150="",$Z8150=""),"",IF(N($M8150)&lt;$Z8150,"Delta","No Delta"))</f>
        <v/>
      </c>
      <c r="AB8150">
        <f>IF(OR($B8150="",$Z8150=""),"",MAX(0,$Z8150-N($M8150)))</f>
        <v/>
      </c>
      <c r="AC8150" s="46">
        <f>IF($B8150="","",IFERROR(INDEX('CCA Util %'!$H:$H,MATCH($B8150,'CCA Util %'!$E:$E,0)),""))</f>
        <v/>
      </c>
      <c r="AD8150">
        <f>IF($B8150="","",IFERROR(INDEX('CCA Util %'!$G:$G,MATCH($B8150,'CCA Util %'!$E:$E,0)),""))</f>
        <v/>
      </c>
      <c r="AE8150">
        <f>IF(OR($B8150="",$U8150=""),"",$U8150&amp;" &amp; "&amp;IF(OR($AD8150="",$AD8150=0),"Util NA",$AD8150&amp;" Util"))</f>
        <v/>
      </c>
    </row>
    <row r="8151" ht="15.75" customHeight="1" s="42">
      <c r="A8151" s="41" t="n"/>
      <c r="G8151" s="38" t="n"/>
      <c r="H8151" s="38" t="n"/>
      <c r="I8151" s="38" t="n"/>
      <c r="J8151" s="38" t="n"/>
      <c r="K8151" s="38" t="n"/>
      <c r="L8151" s="38" t="n"/>
      <c r="N8151" s="36">
        <f>IF($B8151="","",IF($C8151="SUPERSTORE","Superstore","DH"))</f>
        <v/>
      </c>
      <c r="O8151" s="36">
        <f>IF($B8151="","",IFERROR(VLOOKUP($B8151,Mapping!$A:$C,2,0),"Not Mapped"))</f>
        <v/>
      </c>
      <c r="P8151" s="36">
        <f>IF($B8151="","",IFERROR(VLOOKUP($B8151,Mapping!$A:$C,3,0),"Not Mapped"))</f>
        <v/>
      </c>
      <c r="Q8151" s="36">
        <f>IF($B8151="","",IFERROR(VLOOKUP($O8151,Leaders!$A:$B,2,0),"Not Mapped"))</f>
        <v/>
      </c>
      <c r="R8151" s="36">
        <f>IF($B8151="","",IF(COUNTIF(Exclusions!$A:$A,$B8151)&gt;0,"Yes","No"))</f>
        <v/>
      </c>
      <c r="S8151" s="38">
        <f>IF($B8151="","",MIN(1,DAY($A8151)/IF($N8151="Superstore",Settings!$B$5,Settings!$B$4)))</f>
        <v/>
      </c>
      <c r="T8151" s="38">
        <f>IF(OR($B8151="",$G8151="",$S8151=0),"",$G8151/$S8151)</f>
        <v/>
      </c>
      <c r="U8151" s="36">
        <f>IF($T8151="","",IF($T8151&lt;Settings!$B$8,"Critical",IF($T8151&lt;Settings!$B$9,"Semi Critical","Non Critical")))</f>
        <v/>
      </c>
      <c r="V8151" s="28" t="n"/>
      <c r="Z8151">
        <f>IF($B8151="","",IFERROR(VLOOKUP($B8151,'Plan HC for CCA'!$A:$B,2,0),""))</f>
        <v/>
      </c>
      <c r="AA8151">
        <f>IF(OR($B8151="",$Z8151=""),"",IF(N($M8151)&lt;$Z8151,"Delta","No Delta"))</f>
        <v/>
      </c>
      <c r="AB8151">
        <f>IF(OR($B8151="",$Z8151=""),"",MAX(0,$Z8151-N($M8151)))</f>
        <v/>
      </c>
      <c r="AC8151" s="46">
        <f>IF($B8151="","",IFERROR(INDEX('CCA Util %'!$H:$H,MATCH($B8151,'CCA Util %'!$E:$E,0)),""))</f>
        <v/>
      </c>
      <c r="AD8151">
        <f>IF($B8151="","",IFERROR(INDEX('CCA Util %'!$G:$G,MATCH($B8151,'CCA Util %'!$E:$E,0)),""))</f>
        <v/>
      </c>
      <c r="AE8151">
        <f>IF(OR($B8151="",$U8151=""),"",$U8151&amp;" &amp; "&amp;IF(OR($AD8151="",$AD8151=0),"Util NA",$AD8151&amp;" Util"))</f>
        <v/>
      </c>
    </row>
    <row r="8152" ht="15.75" customHeight="1" s="42">
      <c r="A8152" s="41" t="n"/>
      <c r="G8152" s="38" t="n"/>
      <c r="H8152" s="38" t="n"/>
      <c r="I8152" s="38" t="n"/>
      <c r="J8152" s="38" t="n"/>
      <c r="K8152" s="38" t="n"/>
      <c r="L8152" s="38" t="n"/>
      <c r="N8152" s="36">
        <f>IF($B8152="","",IF($C8152="SUPERSTORE","Superstore","DH"))</f>
        <v/>
      </c>
      <c r="O8152" s="36">
        <f>IF($B8152="","",IFERROR(VLOOKUP($B8152,Mapping!$A:$C,2,0),"Not Mapped"))</f>
        <v/>
      </c>
      <c r="P8152" s="36">
        <f>IF($B8152="","",IFERROR(VLOOKUP($B8152,Mapping!$A:$C,3,0),"Not Mapped"))</f>
        <v/>
      </c>
      <c r="Q8152" s="36">
        <f>IF($B8152="","",IFERROR(VLOOKUP($O8152,Leaders!$A:$B,2,0),"Not Mapped"))</f>
        <v/>
      </c>
      <c r="R8152" s="36">
        <f>IF($B8152="","",IF(COUNTIF(Exclusions!$A:$A,$B8152)&gt;0,"Yes","No"))</f>
        <v/>
      </c>
      <c r="S8152" s="38">
        <f>IF($B8152="","",MIN(1,DAY($A8152)/IF($N8152="Superstore",Settings!$B$5,Settings!$B$4)))</f>
        <v/>
      </c>
      <c r="T8152" s="38">
        <f>IF(OR($B8152="",$G8152="",$S8152=0),"",$G8152/$S8152)</f>
        <v/>
      </c>
      <c r="U8152" s="36">
        <f>IF($T8152="","",IF($T8152&lt;Settings!$B$8,"Critical",IF($T8152&lt;Settings!$B$9,"Semi Critical","Non Critical")))</f>
        <v/>
      </c>
      <c r="V8152" s="28" t="n"/>
      <c r="Z8152">
        <f>IF($B8152="","",IFERROR(VLOOKUP($B8152,'Plan HC for CCA'!$A:$B,2,0),""))</f>
        <v/>
      </c>
      <c r="AA8152">
        <f>IF(OR($B8152="",$Z8152=""),"",IF(N($M8152)&lt;$Z8152,"Delta","No Delta"))</f>
        <v/>
      </c>
      <c r="AB8152">
        <f>IF(OR($B8152="",$Z8152=""),"",MAX(0,$Z8152-N($M8152)))</f>
        <v/>
      </c>
      <c r="AC8152" s="46">
        <f>IF($B8152="","",IFERROR(INDEX('CCA Util %'!$H:$H,MATCH($B8152,'CCA Util %'!$E:$E,0)),""))</f>
        <v/>
      </c>
      <c r="AD8152">
        <f>IF($B8152="","",IFERROR(INDEX('CCA Util %'!$G:$G,MATCH($B8152,'CCA Util %'!$E:$E,0)),""))</f>
        <v/>
      </c>
      <c r="AE8152">
        <f>IF(OR($B8152="",$U8152=""),"",$U8152&amp;" &amp; "&amp;IF(OR($AD8152="",$AD8152=0),"Util NA",$AD8152&amp;" Util"))</f>
        <v/>
      </c>
    </row>
    <row r="8153" ht="15.75" customHeight="1" s="42">
      <c r="A8153" s="41" t="n"/>
      <c r="G8153" s="38" t="n"/>
      <c r="H8153" s="38" t="n"/>
      <c r="I8153" s="38" t="n"/>
      <c r="J8153" s="38" t="n"/>
      <c r="K8153" s="38" t="n"/>
      <c r="L8153" s="38" t="n"/>
      <c r="N8153" s="36">
        <f>IF($B8153="","",IF($C8153="SUPERSTORE","Superstore","DH"))</f>
        <v/>
      </c>
      <c r="O8153" s="36">
        <f>IF($B8153="","",IFERROR(VLOOKUP($B8153,Mapping!$A:$C,2,0),"Not Mapped"))</f>
        <v/>
      </c>
      <c r="P8153" s="36">
        <f>IF($B8153="","",IFERROR(VLOOKUP($B8153,Mapping!$A:$C,3,0),"Not Mapped"))</f>
        <v/>
      </c>
      <c r="Q8153" s="36">
        <f>IF($B8153="","",IFERROR(VLOOKUP($O8153,Leaders!$A:$B,2,0),"Not Mapped"))</f>
        <v/>
      </c>
      <c r="R8153" s="36">
        <f>IF($B8153="","",IF(COUNTIF(Exclusions!$A:$A,$B8153)&gt;0,"Yes","No"))</f>
        <v/>
      </c>
      <c r="S8153" s="38">
        <f>IF($B8153="","",MIN(1,DAY($A8153)/IF($N8153="Superstore",Settings!$B$5,Settings!$B$4)))</f>
        <v/>
      </c>
      <c r="T8153" s="38">
        <f>IF(OR($B8153="",$G8153="",$S8153=0),"",$G8153/$S8153)</f>
        <v/>
      </c>
      <c r="U8153" s="36">
        <f>IF($T8153="","",IF($T8153&lt;Settings!$B$8,"Critical",IF($T8153&lt;Settings!$B$9,"Semi Critical","Non Critical")))</f>
        <v/>
      </c>
      <c r="V8153" s="28" t="n"/>
      <c r="Z8153">
        <f>IF($B8153="","",IFERROR(VLOOKUP($B8153,'Plan HC for CCA'!$A:$B,2,0),""))</f>
        <v/>
      </c>
      <c r="AA8153">
        <f>IF(OR($B8153="",$Z8153=""),"",IF(N($M8153)&lt;$Z8153,"Delta","No Delta"))</f>
        <v/>
      </c>
      <c r="AB8153">
        <f>IF(OR($B8153="",$Z8153=""),"",MAX(0,$Z8153-N($M8153)))</f>
        <v/>
      </c>
      <c r="AC8153" s="46">
        <f>IF($B8153="","",IFERROR(INDEX('CCA Util %'!$H:$H,MATCH($B8153,'CCA Util %'!$E:$E,0)),""))</f>
        <v/>
      </c>
      <c r="AD8153">
        <f>IF($B8153="","",IFERROR(INDEX('CCA Util %'!$G:$G,MATCH($B8153,'CCA Util %'!$E:$E,0)),""))</f>
        <v/>
      </c>
      <c r="AE8153">
        <f>IF(OR($B8153="",$U8153=""),"",$U8153&amp;" &amp; "&amp;IF(OR($AD8153="",$AD8153=0),"Util NA",$AD8153&amp;" Util"))</f>
        <v/>
      </c>
    </row>
    <row r="8154" ht="15.75" customHeight="1" s="42">
      <c r="A8154" s="41" t="n"/>
      <c r="G8154" s="38" t="n"/>
      <c r="H8154" s="38" t="n"/>
      <c r="I8154" s="38" t="n"/>
      <c r="J8154" s="38" t="n"/>
      <c r="K8154" s="38" t="n"/>
      <c r="L8154" s="38" t="n"/>
      <c r="N8154" s="36">
        <f>IF($B8154="","",IF($C8154="SUPERSTORE","Superstore","DH"))</f>
        <v/>
      </c>
      <c r="O8154" s="36">
        <f>IF($B8154="","",IFERROR(VLOOKUP($B8154,Mapping!$A:$C,2,0),"Not Mapped"))</f>
        <v/>
      </c>
      <c r="P8154" s="36">
        <f>IF($B8154="","",IFERROR(VLOOKUP($B8154,Mapping!$A:$C,3,0),"Not Mapped"))</f>
        <v/>
      </c>
      <c r="Q8154" s="36">
        <f>IF($B8154="","",IFERROR(VLOOKUP($O8154,Leaders!$A:$B,2,0),"Not Mapped"))</f>
        <v/>
      </c>
      <c r="R8154" s="36">
        <f>IF($B8154="","",IF(COUNTIF(Exclusions!$A:$A,$B8154)&gt;0,"Yes","No"))</f>
        <v/>
      </c>
      <c r="S8154" s="38">
        <f>IF($B8154="","",MIN(1,DAY($A8154)/IF($N8154="Superstore",Settings!$B$5,Settings!$B$4)))</f>
        <v/>
      </c>
      <c r="T8154" s="38">
        <f>IF(OR($B8154="",$G8154="",$S8154=0),"",$G8154/$S8154)</f>
        <v/>
      </c>
      <c r="U8154" s="36">
        <f>IF($T8154="","",IF($T8154&lt;Settings!$B$8,"Critical",IF($T8154&lt;Settings!$B$9,"Semi Critical","Non Critical")))</f>
        <v/>
      </c>
      <c r="V8154" s="28" t="n"/>
      <c r="Z8154">
        <f>IF($B8154="","",IFERROR(VLOOKUP($B8154,'Plan HC for CCA'!$A:$B,2,0),""))</f>
        <v/>
      </c>
      <c r="AA8154">
        <f>IF(OR($B8154="",$Z8154=""),"",IF(N($M8154)&lt;$Z8154,"Delta","No Delta"))</f>
        <v/>
      </c>
      <c r="AB8154">
        <f>IF(OR($B8154="",$Z8154=""),"",MAX(0,$Z8154-N($M8154)))</f>
        <v/>
      </c>
      <c r="AC8154" s="46">
        <f>IF($B8154="","",IFERROR(INDEX('CCA Util %'!$H:$H,MATCH($B8154,'CCA Util %'!$E:$E,0)),""))</f>
        <v/>
      </c>
      <c r="AD8154">
        <f>IF($B8154="","",IFERROR(INDEX('CCA Util %'!$G:$G,MATCH($B8154,'CCA Util %'!$E:$E,0)),""))</f>
        <v/>
      </c>
      <c r="AE8154">
        <f>IF(OR($B8154="",$U8154=""),"",$U8154&amp;" &amp; "&amp;IF(OR($AD8154="",$AD8154=0),"Util NA",$AD8154&amp;" Util"))</f>
        <v/>
      </c>
    </row>
    <row r="8155" ht="15.75" customHeight="1" s="42">
      <c r="A8155" s="41" t="n"/>
      <c r="G8155" s="38" t="n"/>
      <c r="H8155" s="38" t="n"/>
      <c r="I8155" s="38" t="n"/>
      <c r="J8155" s="38" t="n"/>
      <c r="K8155" s="38" t="n"/>
      <c r="L8155" s="38" t="n"/>
      <c r="N8155" s="36">
        <f>IF($B8155="","",IF($C8155="SUPERSTORE","Superstore","DH"))</f>
        <v/>
      </c>
      <c r="O8155" s="36">
        <f>IF($B8155="","",IFERROR(VLOOKUP($B8155,Mapping!$A:$C,2,0),"Not Mapped"))</f>
        <v/>
      </c>
      <c r="P8155" s="36">
        <f>IF($B8155="","",IFERROR(VLOOKUP($B8155,Mapping!$A:$C,3,0),"Not Mapped"))</f>
        <v/>
      </c>
      <c r="Q8155" s="36">
        <f>IF($B8155="","",IFERROR(VLOOKUP($O8155,Leaders!$A:$B,2,0),"Not Mapped"))</f>
        <v/>
      </c>
      <c r="R8155" s="36">
        <f>IF($B8155="","",IF(COUNTIF(Exclusions!$A:$A,$B8155)&gt;0,"Yes","No"))</f>
        <v/>
      </c>
      <c r="S8155" s="38">
        <f>IF($B8155="","",MIN(1,DAY($A8155)/IF($N8155="Superstore",Settings!$B$5,Settings!$B$4)))</f>
        <v/>
      </c>
      <c r="T8155" s="38">
        <f>IF(OR($B8155="",$G8155="",$S8155=0),"",$G8155/$S8155)</f>
        <v/>
      </c>
      <c r="U8155" s="36">
        <f>IF($T8155="","",IF($T8155&lt;Settings!$B$8,"Critical",IF($T8155&lt;Settings!$B$9,"Semi Critical","Non Critical")))</f>
        <v/>
      </c>
      <c r="V8155" s="28" t="n"/>
      <c r="Z8155">
        <f>IF($B8155="","",IFERROR(VLOOKUP($B8155,'Plan HC for CCA'!$A:$B,2,0),""))</f>
        <v/>
      </c>
      <c r="AA8155">
        <f>IF(OR($B8155="",$Z8155=""),"",IF(N($M8155)&lt;$Z8155,"Delta","No Delta"))</f>
        <v/>
      </c>
      <c r="AB8155">
        <f>IF(OR($B8155="",$Z8155=""),"",MAX(0,$Z8155-N($M8155)))</f>
        <v/>
      </c>
      <c r="AC8155" s="46">
        <f>IF($B8155="","",IFERROR(INDEX('CCA Util %'!$H:$H,MATCH($B8155,'CCA Util %'!$E:$E,0)),""))</f>
        <v/>
      </c>
      <c r="AD8155">
        <f>IF($B8155="","",IFERROR(INDEX('CCA Util %'!$G:$G,MATCH($B8155,'CCA Util %'!$E:$E,0)),""))</f>
        <v/>
      </c>
      <c r="AE8155">
        <f>IF(OR($B8155="",$U8155=""),"",$U8155&amp;" &amp; "&amp;IF(OR($AD8155="",$AD8155=0),"Util NA",$AD8155&amp;" Util"))</f>
        <v/>
      </c>
    </row>
    <row r="8156" ht="15.75" customHeight="1" s="42">
      <c r="A8156" s="41" t="n"/>
      <c r="G8156" s="38" t="n"/>
      <c r="H8156" s="38" t="n"/>
      <c r="I8156" s="38" t="n"/>
      <c r="J8156" s="38" t="n"/>
      <c r="K8156" s="38" t="n"/>
      <c r="L8156" s="38" t="n"/>
      <c r="N8156" s="36">
        <f>IF($B8156="","",IF($C8156="SUPERSTORE","Superstore","DH"))</f>
        <v/>
      </c>
      <c r="O8156" s="36">
        <f>IF($B8156="","",IFERROR(VLOOKUP($B8156,Mapping!$A:$C,2,0),"Not Mapped"))</f>
        <v/>
      </c>
      <c r="P8156" s="36">
        <f>IF($B8156="","",IFERROR(VLOOKUP($B8156,Mapping!$A:$C,3,0),"Not Mapped"))</f>
        <v/>
      </c>
      <c r="Q8156" s="36">
        <f>IF($B8156="","",IFERROR(VLOOKUP($O8156,Leaders!$A:$B,2,0),"Not Mapped"))</f>
        <v/>
      </c>
      <c r="R8156" s="36">
        <f>IF($B8156="","",IF(COUNTIF(Exclusions!$A:$A,$B8156)&gt;0,"Yes","No"))</f>
        <v/>
      </c>
      <c r="S8156" s="38">
        <f>IF($B8156="","",MIN(1,DAY($A8156)/IF($N8156="Superstore",Settings!$B$5,Settings!$B$4)))</f>
        <v/>
      </c>
      <c r="T8156" s="38">
        <f>IF(OR($B8156="",$G8156="",$S8156=0),"",$G8156/$S8156)</f>
        <v/>
      </c>
      <c r="U8156" s="36">
        <f>IF($T8156="","",IF($T8156&lt;Settings!$B$8,"Critical",IF($T8156&lt;Settings!$B$9,"Semi Critical","Non Critical")))</f>
        <v/>
      </c>
      <c r="V8156" s="28" t="n"/>
      <c r="Z8156">
        <f>IF($B8156="","",IFERROR(VLOOKUP($B8156,'Plan HC for CCA'!$A:$B,2,0),""))</f>
        <v/>
      </c>
      <c r="AA8156">
        <f>IF(OR($B8156="",$Z8156=""),"",IF(N($M8156)&lt;$Z8156,"Delta","No Delta"))</f>
        <v/>
      </c>
      <c r="AB8156">
        <f>IF(OR($B8156="",$Z8156=""),"",MAX(0,$Z8156-N($M8156)))</f>
        <v/>
      </c>
      <c r="AC8156" s="46">
        <f>IF($B8156="","",IFERROR(INDEX('CCA Util %'!$H:$H,MATCH($B8156,'CCA Util %'!$E:$E,0)),""))</f>
        <v/>
      </c>
      <c r="AD8156">
        <f>IF($B8156="","",IFERROR(INDEX('CCA Util %'!$G:$G,MATCH($B8156,'CCA Util %'!$E:$E,0)),""))</f>
        <v/>
      </c>
      <c r="AE8156">
        <f>IF(OR($B8156="",$U8156=""),"",$U8156&amp;" &amp; "&amp;IF(OR($AD8156="",$AD8156=0),"Util NA",$AD8156&amp;" Util"))</f>
        <v/>
      </c>
    </row>
    <row r="8157" ht="15.75" customHeight="1" s="42">
      <c r="A8157" s="41" t="n"/>
      <c r="G8157" s="38" t="n"/>
      <c r="H8157" s="38" t="n"/>
      <c r="I8157" s="38" t="n"/>
      <c r="J8157" s="38" t="n"/>
      <c r="K8157" s="38" t="n"/>
      <c r="L8157" s="38" t="n"/>
      <c r="N8157" s="36">
        <f>IF($B8157="","",IF($C8157="SUPERSTORE","Superstore","DH"))</f>
        <v/>
      </c>
      <c r="O8157" s="36">
        <f>IF($B8157="","",IFERROR(VLOOKUP($B8157,Mapping!$A:$C,2,0),"Not Mapped"))</f>
        <v/>
      </c>
      <c r="P8157" s="36">
        <f>IF($B8157="","",IFERROR(VLOOKUP($B8157,Mapping!$A:$C,3,0),"Not Mapped"))</f>
        <v/>
      </c>
      <c r="Q8157" s="36">
        <f>IF($B8157="","",IFERROR(VLOOKUP($O8157,Leaders!$A:$B,2,0),"Not Mapped"))</f>
        <v/>
      </c>
      <c r="R8157" s="36">
        <f>IF($B8157="","",IF(COUNTIF(Exclusions!$A:$A,$B8157)&gt;0,"Yes","No"))</f>
        <v/>
      </c>
      <c r="S8157" s="38">
        <f>IF($B8157="","",MIN(1,DAY($A8157)/IF($N8157="Superstore",Settings!$B$5,Settings!$B$4)))</f>
        <v/>
      </c>
      <c r="T8157" s="38">
        <f>IF(OR($B8157="",$G8157="",$S8157=0),"",$G8157/$S8157)</f>
        <v/>
      </c>
      <c r="U8157" s="36">
        <f>IF($T8157="","",IF($T8157&lt;Settings!$B$8,"Critical",IF($T8157&lt;Settings!$B$9,"Semi Critical","Non Critical")))</f>
        <v/>
      </c>
      <c r="V8157" s="28" t="n"/>
      <c r="Z8157">
        <f>IF($B8157="","",IFERROR(VLOOKUP($B8157,'Plan HC for CCA'!$A:$B,2,0),""))</f>
        <v/>
      </c>
      <c r="AA8157">
        <f>IF(OR($B8157="",$Z8157=""),"",IF(N($M8157)&lt;$Z8157,"Delta","No Delta"))</f>
        <v/>
      </c>
      <c r="AB8157">
        <f>IF(OR($B8157="",$Z8157=""),"",MAX(0,$Z8157-N($M8157)))</f>
        <v/>
      </c>
      <c r="AC8157" s="46">
        <f>IF($B8157="","",IFERROR(INDEX('CCA Util %'!$H:$H,MATCH($B8157,'CCA Util %'!$E:$E,0)),""))</f>
        <v/>
      </c>
      <c r="AD8157">
        <f>IF($B8157="","",IFERROR(INDEX('CCA Util %'!$G:$G,MATCH($B8157,'CCA Util %'!$E:$E,0)),""))</f>
        <v/>
      </c>
      <c r="AE8157">
        <f>IF(OR($B8157="",$U8157=""),"",$U8157&amp;" &amp; "&amp;IF(OR($AD8157="",$AD8157=0),"Util NA",$AD8157&amp;" Util"))</f>
        <v/>
      </c>
    </row>
    <row r="8158" ht="15.75" customHeight="1" s="42">
      <c r="A8158" s="41" t="n"/>
      <c r="G8158" s="38" t="n"/>
      <c r="H8158" s="38" t="n"/>
      <c r="I8158" s="38" t="n"/>
      <c r="J8158" s="38" t="n"/>
      <c r="K8158" s="38" t="n"/>
      <c r="L8158" s="38" t="n"/>
      <c r="N8158" s="36">
        <f>IF($B8158="","",IF($C8158="SUPERSTORE","Superstore","DH"))</f>
        <v/>
      </c>
      <c r="O8158" s="36">
        <f>IF($B8158="","",IFERROR(VLOOKUP($B8158,Mapping!$A:$C,2,0),"Not Mapped"))</f>
        <v/>
      </c>
      <c r="P8158" s="36">
        <f>IF($B8158="","",IFERROR(VLOOKUP($B8158,Mapping!$A:$C,3,0),"Not Mapped"))</f>
        <v/>
      </c>
      <c r="Q8158" s="36">
        <f>IF($B8158="","",IFERROR(VLOOKUP($O8158,Leaders!$A:$B,2,0),"Not Mapped"))</f>
        <v/>
      </c>
      <c r="R8158" s="36">
        <f>IF($B8158="","",IF(COUNTIF(Exclusions!$A:$A,$B8158)&gt;0,"Yes","No"))</f>
        <v/>
      </c>
      <c r="S8158" s="38">
        <f>IF($B8158="","",MIN(1,DAY($A8158)/IF($N8158="Superstore",Settings!$B$5,Settings!$B$4)))</f>
        <v/>
      </c>
      <c r="T8158" s="38">
        <f>IF(OR($B8158="",$G8158="",$S8158=0),"",$G8158/$S8158)</f>
        <v/>
      </c>
      <c r="U8158" s="36">
        <f>IF($T8158="","",IF($T8158&lt;Settings!$B$8,"Critical",IF($T8158&lt;Settings!$B$9,"Semi Critical","Non Critical")))</f>
        <v/>
      </c>
      <c r="V8158" s="28" t="n"/>
      <c r="Z8158">
        <f>IF($B8158="","",IFERROR(VLOOKUP($B8158,'Plan HC for CCA'!$A:$B,2,0),""))</f>
        <v/>
      </c>
      <c r="AA8158">
        <f>IF(OR($B8158="",$Z8158=""),"",IF(N($M8158)&lt;$Z8158,"Delta","No Delta"))</f>
        <v/>
      </c>
      <c r="AB8158">
        <f>IF(OR($B8158="",$Z8158=""),"",MAX(0,$Z8158-N($M8158)))</f>
        <v/>
      </c>
      <c r="AC8158" s="46">
        <f>IF($B8158="","",IFERROR(INDEX('CCA Util %'!$H:$H,MATCH($B8158,'CCA Util %'!$E:$E,0)),""))</f>
        <v/>
      </c>
      <c r="AD8158">
        <f>IF($B8158="","",IFERROR(INDEX('CCA Util %'!$G:$G,MATCH($B8158,'CCA Util %'!$E:$E,0)),""))</f>
        <v/>
      </c>
      <c r="AE8158">
        <f>IF(OR($B8158="",$U8158=""),"",$U8158&amp;" &amp; "&amp;IF(OR($AD8158="",$AD8158=0),"Util NA",$AD8158&amp;" Util"))</f>
        <v/>
      </c>
    </row>
    <row r="8159" ht="15.75" customHeight="1" s="42">
      <c r="A8159" s="41" t="n"/>
      <c r="G8159" s="38" t="n"/>
      <c r="H8159" s="38" t="n"/>
      <c r="I8159" s="38" t="n"/>
      <c r="J8159" s="38" t="n"/>
      <c r="K8159" s="38" t="n"/>
      <c r="L8159" s="38" t="n"/>
      <c r="N8159" s="36">
        <f>IF($B8159="","",IF($C8159="SUPERSTORE","Superstore","DH"))</f>
        <v/>
      </c>
      <c r="O8159" s="36">
        <f>IF($B8159="","",IFERROR(VLOOKUP($B8159,Mapping!$A:$C,2,0),"Not Mapped"))</f>
        <v/>
      </c>
      <c r="P8159" s="36">
        <f>IF($B8159="","",IFERROR(VLOOKUP($B8159,Mapping!$A:$C,3,0),"Not Mapped"))</f>
        <v/>
      </c>
      <c r="Q8159" s="36">
        <f>IF($B8159="","",IFERROR(VLOOKUP($O8159,Leaders!$A:$B,2,0),"Not Mapped"))</f>
        <v/>
      </c>
      <c r="R8159" s="36">
        <f>IF($B8159="","",IF(COUNTIF(Exclusions!$A:$A,$B8159)&gt;0,"Yes","No"))</f>
        <v/>
      </c>
      <c r="S8159" s="38">
        <f>IF($B8159="","",MIN(1,DAY($A8159)/IF($N8159="Superstore",Settings!$B$5,Settings!$B$4)))</f>
        <v/>
      </c>
      <c r="T8159" s="38">
        <f>IF(OR($B8159="",$G8159="",$S8159=0),"",$G8159/$S8159)</f>
        <v/>
      </c>
      <c r="U8159" s="36">
        <f>IF($T8159="","",IF($T8159&lt;Settings!$B$8,"Critical",IF($T8159&lt;Settings!$B$9,"Semi Critical","Non Critical")))</f>
        <v/>
      </c>
      <c r="V8159" s="28" t="n"/>
      <c r="Z8159">
        <f>IF($B8159="","",IFERROR(VLOOKUP($B8159,'Plan HC for CCA'!$A:$B,2,0),""))</f>
        <v/>
      </c>
      <c r="AA8159">
        <f>IF(OR($B8159="",$Z8159=""),"",IF(N($M8159)&lt;$Z8159,"Delta","No Delta"))</f>
        <v/>
      </c>
      <c r="AB8159">
        <f>IF(OR($B8159="",$Z8159=""),"",MAX(0,$Z8159-N($M8159)))</f>
        <v/>
      </c>
      <c r="AC8159" s="46">
        <f>IF($B8159="","",IFERROR(INDEX('CCA Util %'!$H:$H,MATCH($B8159,'CCA Util %'!$E:$E,0)),""))</f>
        <v/>
      </c>
      <c r="AD8159">
        <f>IF($B8159="","",IFERROR(INDEX('CCA Util %'!$G:$G,MATCH($B8159,'CCA Util %'!$E:$E,0)),""))</f>
        <v/>
      </c>
      <c r="AE8159">
        <f>IF(OR($B8159="",$U8159=""),"",$U8159&amp;" &amp; "&amp;IF(OR($AD8159="",$AD8159=0),"Util NA",$AD8159&amp;" Util"))</f>
        <v/>
      </c>
    </row>
    <row r="8160" ht="15.75" customHeight="1" s="42">
      <c r="A8160" s="41" t="n"/>
      <c r="G8160" s="38" t="n"/>
      <c r="H8160" s="38" t="n"/>
      <c r="I8160" s="38" t="n"/>
      <c r="J8160" s="38" t="n"/>
      <c r="K8160" s="38" t="n"/>
      <c r="L8160" s="38" t="n"/>
      <c r="N8160" s="36">
        <f>IF($B8160="","",IF($C8160="SUPERSTORE","Superstore","DH"))</f>
        <v/>
      </c>
      <c r="O8160" s="36">
        <f>IF($B8160="","",IFERROR(VLOOKUP($B8160,Mapping!$A:$C,2,0),"Not Mapped"))</f>
        <v/>
      </c>
      <c r="P8160" s="36">
        <f>IF($B8160="","",IFERROR(VLOOKUP($B8160,Mapping!$A:$C,3,0),"Not Mapped"))</f>
        <v/>
      </c>
      <c r="Q8160" s="36">
        <f>IF($B8160="","",IFERROR(VLOOKUP($O8160,Leaders!$A:$B,2,0),"Not Mapped"))</f>
        <v/>
      </c>
      <c r="R8160" s="36">
        <f>IF($B8160="","",IF(COUNTIF(Exclusions!$A:$A,$B8160)&gt;0,"Yes","No"))</f>
        <v/>
      </c>
      <c r="S8160" s="38">
        <f>IF($B8160="","",MIN(1,DAY($A8160)/IF($N8160="Superstore",Settings!$B$5,Settings!$B$4)))</f>
        <v/>
      </c>
      <c r="T8160" s="38">
        <f>IF(OR($B8160="",$G8160="",$S8160=0),"",$G8160/$S8160)</f>
        <v/>
      </c>
      <c r="U8160" s="36">
        <f>IF($T8160="","",IF($T8160&lt;Settings!$B$8,"Critical",IF($T8160&lt;Settings!$B$9,"Semi Critical","Non Critical")))</f>
        <v/>
      </c>
      <c r="V8160" s="28" t="n"/>
      <c r="Z8160">
        <f>IF($B8160="","",IFERROR(VLOOKUP($B8160,'Plan HC for CCA'!$A:$B,2,0),""))</f>
        <v/>
      </c>
      <c r="AA8160">
        <f>IF(OR($B8160="",$Z8160=""),"",IF(N($M8160)&lt;$Z8160,"Delta","No Delta"))</f>
        <v/>
      </c>
      <c r="AB8160">
        <f>IF(OR($B8160="",$Z8160=""),"",MAX(0,$Z8160-N($M8160)))</f>
        <v/>
      </c>
      <c r="AC8160" s="46">
        <f>IF($B8160="","",IFERROR(INDEX('CCA Util %'!$H:$H,MATCH($B8160,'CCA Util %'!$E:$E,0)),""))</f>
        <v/>
      </c>
      <c r="AD8160">
        <f>IF($B8160="","",IFERROR(INDEX('CCA Util %'!$G:$G,MATCH($B8160,'CCA Util %'!$E:$E,0)),""))</f>
        <v/>
      </c>
      <c r="AE8160">
        <f>IF(OR($B8160="",$U8160=""),"",$U8160&amp;" &amp; "&amp;IF(OR($AD8160="",$AD8160=0),"Util NA",$AD8160&amp;" Util"))</f>
        <v/>
      </c>
    </row>
    <row r="8161" ht="15.75" customHeight="1" s="42">
      <c r="A8161" s="41" t="n"/>
      <c r="G8161" s="38" t="n"/>
      <c r="H8161" s="38" t="n"/>
      <c r="I8161" s="38" t="n"/>
      <c r="J8161" s="38" t="n"/>
      <c r="K8161" s="38" t="n"/>
      <c r="L8161" s="38" t="n"/>
      <c r="N8161" s="36">
        <f>IF($B8161="","",IF($C8161="SUPERSTORE","Superstore","DH"))</f>
        <v/>
      </c>
      <c r="O8161" s="36">
        <f>IF($B8161="","",IFERROR(VLOOKUP($B8161,Mapping!$A:$C,2,0),"Not Mapped"))</f>
        <v/>
      </c>
      <c r="P8161" s="36">
        <f>IF($B8161="","",IFERROR(VLOOKUP($B8161,Mapping!$A:$C,3,0),"Not Mapped"))</f>
        <v/>
      </c>
      <c r="Q8161" s="36">
        <f>IF($B8161="","",IFERROR(VLOOKUP($O8161,Leaders!$A:$B,2,0),"Not Mapped"))</f>
        <v/>
      </c>
      <c r="R8161" s="36">
        <f>IF($B8161="","",IF(COUNTIF(Exclusions!$A:$A,$B8161)&gt;0,"Yes","No"))</f>
        <v/>
      </c>
      <c r="S8161" s="38">
        <f>IF($B8161="","",MIN(1,DAY($A8161)/IF($N8161="Superstore",Settings!$B$5,Settings!$B$4)))</f>
        <v/>
      </c>
      <c r="T8161" s="38">
        <f>IF(OR($B8161="",$G8161="",$S8161=0),"",$G8161/$S8161)</f>
        <v/>
      </c>
      <c r="U8161" s="36">
        <f>IF($T8161="","",IF($T8161&lt;Settings!$B$8,"Critical",IF($T8161&lt;Settings!$B$9,"Semi Critical","Non Critical")))</f>
        <v/>
      </c>
      <c r="V8161" s="28" t="n"/>
      <c r="Z8161">
        <f>IF($B8161="","",IFERROR(VLOOKUP($B8161,'Plan HC for CCA'!$A:$B,2,0),""))</f>
        <v/>
      </c>
      <c r="AA8161">
        <f>IF(OR($B8161="",$Z8161=""),"",IF(N($M8161)&lt;$Z8161,"Delta","No Delta"))</f>
        <v/>
      </c>
      <c r="AB8161">
        <f>IF(OR($B8161="",$Z8161=""),"",MAX(0,$Z8161-N($M8161)))</f>
        <v/>
      </c>
      <c r="AC8161" s="46">
        <f>IF($B8161="","",IFERROR(INDEX('CCA Util %'!$H:$H,MATCH($B8161,'CCA Util %'!$E:$E,0)),""))</f>
        <v/>
      </c>
      <c r="AD8161">
        <f>IF($B8161="","",IFERROR(INDEX('CCA Util %'!$G:$G,MATCH($B8161,'CCA Util %'!$E:$E,0)),""))</f>
        <v/>
      </c>
      <c r="AE8161">
        <f>IF(OR($B8161="",$U8161=""),"",$U8161&amp;" &amp; "&amp;IF(OR($AD8161="",$AD8161=0),"Util NA",$AD8161&amp;" Util"))</f>
        <v/>
      </c>
    </row>
    <row r="8162" ht="15.75" customHeight="1" s="42">
      <c r="A8162" s="41" t="n"/>
      <c r="G8162" s="38" t="n"/>
      <c r="H8162" s="38" t="n"/>
      <c r="I8162" s="38" t="n"/>
      <c r="J8162" s="38" t="n"/>
      <c r="K8162" s="38" t="n"/>
      <c r="L8162" s="38" t="n"/>
      <c r="N8162" s="36">
        <f>IF($B8162="","",IF($C8162="SUPERSTORE","Superstore","DH"))</f>
        <v/>
      </c>
      <c r="O8162" s="36">
        <f>IF($B8162="","",IFERROR(VLOOKUP($B8162,Mapping!$A:$C,2,0),"Not Mapped"))</f>
        <v/>
      </c>
      <c r="P8162" s="36">
        <f>IF($B8162="","",IFERROR(VLOOKUP($B8162,Mapping!$A:$C,3,0),"Not Mapped"))</f>
        <v/>
      </c>
      <c r="Q8162" s="36">
        <f>IF($B8162="","",IFERROR(VLOOKUP($O8162,Leaders!$A:$B,2,0),"Not Mapped"))</f>
        <v/>
      </c>
      <c r="R8162" s="36">
        <f>IF($B8162="","",IF(COUNTIF(Exclusions!$A:$A,$B8162)&gt;0,"Yes","No"))</f>
        <v/>
      </c>
      <c r="S8162" s="38">
        <f>IF($B8162="","",MIN(1,DAY($A8162)/IF($N8162="Superstore",Settings!$B$5,Settings!$B$4)))</f>
        <v/>
      </c>
      <c r="T8162" s="38">
        <f>IF(OR($B8162="",$G8162="",$S8162=0),"",$G8162/$S8162)</f>
        <v/>
      </c>
      <c r="U8162" s="36">
        <f>IF($T8162="","",IF($T8162&lt;Settings!$B$8,"Critical",IF($T8162&lt;Settings!$B$9,"Semi Critical","Non Critical")))</f>
        <v/>
      </c>
      <c r="V8162" s="28" t="n"/>
      <c r="Z8162">
        <f>IF($B8162="","",IFERROR(VLOOKUP($B8162,'Plan HC for CCA'!$A:$B,2,0),""))</f>
        <v/>
      </c>
      <c r="AA8162">
        <f>IF(OR($B8162="",$Z8162=""),"",IF(N($M8162)&lt;$Z8162,"Delta","No Delta"))</f>
        <v/>
      </c>
      <c r="AB8162">
        <f>IF(OR($B8162="",$Z8162=""),"",MAX(0,$Z8162-N($M8162)))</f>
        <v/>
      </c>
      <c r="AC8162" s="46">
        <f>IF($B8162="","",IFERROR(INDEX('CCA Util %'!$H:$H,MATCH($B8162,'CCA Util %'!$E:$E,0)),""))</f>
        <v/>
      </c>
      <c r="AD8162">
        <f>IF($B8162="","",IFERROR(INDEX('CCA Util %'!$G:$G,MATCH($B8162,'CCA Util %'!$E:$E,0)),""))</f>
        <v/>
      </c>
      <c r="AE8162">
        <f>IF(OR($B8162="",$U8162=""),"",$U8162&amp;" &amp; "&amp;IF(OR($AD8162="",$AD8162=0),"Util NA",$AD8162&amp;" Util"))</f>
        <v/>
      </c>
    </row>
    <row r="8163" ht="15.75" customHeight="1" s="42">
      <c r="A8163" s="41" t="n"/>
      <c r="G8163" s="38" t="n"/>
      <c r="H8163" s="38" t="n"/>
      <c r="I8163" s="38" t="n"/>
      <c r="J8163" s="38" t="n"/>
      <c r="K8163" s="38" t="n"/>
      <c r="L8163" s="38" t="n"/>
      <c r="N8163" s="36">
        <f>IF($B8163="","",IF($C8163="SUPERSTORE","Superstore","DH"))</f>
        <v/>
      </c>
      <c r="O8163" s="36">
        <f>IF($B8163="","",IFERROR(VLOOKUP($B8163,Mapping!$A:$C,2,0),"Not Mapped"))</f>
        <v/>
      </c>
      <c r="P8163" s="36">
        <f>IF($B8163="","",IFERROR(VLOOKUP($B8163,Mapping!$A:$C,3,0),"Not Mapped"))</f>
        <v/>
      </c>
      <c r="Q8163" s="36">
        <f>IF($B8163="","",IFERROR(VLOOKUP($O8163,Leaders!$A:$B,2,0),"Not Mapped"))</f>
        <v/>
      </c>
      <c r="R8163" s="36">
        <f>IF($B8163="","",IF(COUNTIF(Exclusions!$A:$A,$B8163)&gt;0,"Yes","No"))</f>
        <v/>
      </c>
      <c r="S8163" s="38">
        <f>IF($B8163="","",MIN(1,DAY($A8163)/IF($N8163="Superstore",Settings!$B$5,Settings!$B$4)))</f>
        <v/>
      </c>
      <c r="T8163" s="38">
        <f>IF(OR($B8163="",$G8163="",$S8163=0),"",$G8163/$S8163)</f>
        <v/>
      </c>
      <c r="U8163" s="36">
        <f>IF($T8163="","",IF($T8163&lt;Settings!$B$8,"Critical",IF($T8163&lt;Settings!$B$9,"Semi Critical","Non Critical")))</f>
        <v/>
      </c>
      <c r="V8163" s="28" t="n"/>
      <c r="Z8163">
        <f>IF($B8163="","",IFERROR(VLOOKUP($B8163,'Plan HC for CCA'!$A:$B,2,0),""))</f>
        <v/>
      </c>
      <c r="AA8163">
        <f>IF(OR($B8163="",$Z8163=""),"",IF(N($M8163)&lt;$Z8163,"Delta","No Delta"))</f>
        <v/>
      </c>
      <c r="AB8163">
        <f>IF(OR($B8163="",$Z8163=""),"",MAX(0,$Z8163-N($M8163)))</f>
        <v/>
      </c>
      <c r="AC8163" s="46">
        <f>IF($B8163="","",IFERROR(INDEX('CCA Util %'!$H:$H,MATCH($B8163,'CCA Util %'!$E:$E,0)),""))</f>
        <v/>
      </c>
      <c r="AD8163">
        <f>IF($B8163="","",IFERROR(INDEX('CCA Util %'!$G:$G,MATCH($B8163,'CCA Util %'!$E:$E,0)),""))</f>
        <v/>
      </c>
      <c r="AE8163">
        <f>IF(OR($B8163="",$U8163=""),"",$U8163&amp;" &amp; "&amp;IF(OR($AD8163="",$AD8163=0),"Util NA",$AD8163&amp;" Util"))</f>
        <v/>
      </c>
    </row>
    <row r="8164" ht="15.75" customHeight="1" s="42">
      <c r="A8164" s="41" t="n"/>
      <c r="G8164" s="38" t="n"/>
      <c r="H8164" s="38" t="n"/>
      <c r="I8164" s="38" t="n"/>
      <c r="J8164" s="38" t="n"/>
      <c r="K8164" s="38" t="n"/>
      <c r="L8164" s="38" t="n"/>
      <c r="N8164" s="36">
        <f>IF($B8164="","",IF($C8164="SUPERSTORE","Superstore","DH"))</f>
        <v/>
      </c>
      <c r="O8164" s="36">
        <f>IF($B8164="","",IFERROR(VLOOKUP($B8164,Mapping!$A:$C,2,0),"Not Mapped"))</f>
        <v/>
      </c>
      <c r="P8164" s="36">
        <f>IF($B8164="","",IFERROR(VLOOKUP($B8164,Mapping!$A:$C,3,0),"Not Mapped"))</f>
        <v/>
      </c>
      <c r="Q8164" s="36">
        <f>IF($B8164="","",IFERROR(VLOOKUP($O8164,Leaders!$A:$B,2,0),"Not Mapped"))</f>
        <v/>
      </c>
      <c r="R8164" s="36">
        <f>IF($B8164="","",IF(COUNTIF(Exclusions!$A:$A,$B8164)&gt;0,"Yes","No"))</f>
        <v/>
      </c>
      <c r="S8164" s="38">
        <f>IF($B8164="","",MIN(1,DAY($A8164)/IF($N8164="Superstore",Settings!$B$5,Settings!$B$4)))</f>
        <v/>
      </c>
      <c r="T8164" s="38">
        <f>IF(OR($B8164="",$G8164="",$S8164=0),"",$G8164/$S8164)</f>
        <v/>
      </c>
      <c r="U8164" s="36">
        <f>IF($T8164="","",IF($T8164&lt;Settings!$B$8,"Critical",IF($T8164&lt;Settings!$B$9,"Semi Critical","Non Critical")))</f>
        <v/>
      </c>
      <c r="V8164" s="28" t="n"/>
      <c r="Z8164">
        <f>IF($B8164="","",IFERROR(VLOOKUP($B8164,'Plan HC for CCA'!$A:$B,2,0),""))</f>
        <v/>
      </c>
      <c r="AA8164">
        <f>IF(OR($B8164="",$Z8164=""),"",IF(N($M8164)&lt;$Z8164,"Delta","No Delta"))</f>
        <v/>
      </c>
      <c r="AB8164">
        <f>IF(OR($B8164="",$Z8164=""),"",MAX(0,$Z8164-N($M8164)))</f>
        <v/>
      </c>
      <c r="AC8164" s="46">
        <f>IF($B8164="","",IFERROR(INDEX('CCA Util %'!$H:$H,MATCH($B8164,'CCA Util %'!$E:$E,0)),""))</f>
        <v/>
      </c>
      <c r="AD8164">
        <f>IF($B8164="","",IFERROR(INDEX('CCA Util %'!$G:$G,MATCH($B8164,'CCA Util %'!$E:$E,0)),""))</f>
        <v/>
      </c>
      <c r="AE8164">
        <f>IF(OR($B8164="",$U8164=""),"",$U8164&amp;" &amp; "&amp;IF(OR($AD8164="",$AD8164=0),"Util NA",$AD8164&amp;" Util"))</f>
        <v/>
      </c>
    </row>
    <row r="8165" ht="15.75" customHeight="1" s="42">
      <c r="A8165" s="41" t="n"/>
      <c r="G8165" s="38" t="n"/>
      <c r="H8165" s="38" t="n"/>
      <c r="I8165" s="38" t="n"/>
      <c r="J8165" s="38" t="n"/>
      <c r="K8165" s="38" t="n"/>
      <c r="L8165" s="38" t="n"/>
      <c r="N8165" s="36">
        <f>IF($B8165="","",IF($C8165="SUPERSTORE","Superstore","DH"))</f>
        <v/>
      </c>
      <c r="O8165" s="36">
        <f>IF($B8165="","",IFERROR(VLOOKUP($B8165,Mapping!$A:$C,2,0),"Not Mapped"))</f>
        <v/>
      </c>
      <c r="P8165" s="36">
        <f>IF($B8165="","",IFERROR(VLOOKUP($B8165,Mapping!$A:$C,3,0),"Not Mapped"))</f>
        <v/>
      </c>
      <c r="Q8165" s="36">
        <f>IF($B8165="","",IFERROR(VLOOKUP($O8165,Leaders!$A:$B,2,0),"Not Mapped"))</f>
        <v/>
      </c>
      <c r="R8165" s="36">
        <f>IF($B8165="","",IF(COUNTIF(Exclusions!$A:$A,$B8165)&gt;0,"Yes","No"))</f>
        <v/>
      </c>
      <c r="S8165" s="38">
        <f>IF($B8165="","",MIN(1,DAY($A8165)/IF($N8165="Superstore",Settings!$B$5,Settings!$B$4)))</f>
        <v/>
      </c>
      <c r="T8165" s="38">
        <f>IF(OR($B8165="",$G8165="",$S8165=0),"",$G8165/$S8165)</f>
        <v/>
      </c>
      <c r="U8165" s="36">
        <f>IF($T8165="","",IF($T8165&lt;Settings!$B$8,"Critical",IF($T8165&lt;Settings!$B$9,"Semi Critical","Non Critical")))</f>
        <v/>
      </c>
      <c r="V8165" s="28" t="n"/>
      <c r="Z8165">
        <f>IF($B8165="","",IFERROR(VLOOKUP($B8165,'Plan HC for CCA'!$A:$B,2,0),""))</f>
        <v/>
      </c>
      <c r="AA8165">
        <f>IF(OR($B8165="",$Z8165=""),"",IF(N($M8165)&lt;$Z8165,"Delta","No Delta"))</f>
        <v/>
      </c>
      <c r="AB8165">
        <f>IF(OR($B8165="",$Z8165=""),"",MAX(0,$Z8165-N($M8165)))</f>
        <v/>
      </c>
      <c r="AC8165" s="46">
        <f>IF($B8165="","",IFERROR(INDEX('CCA Util %'!$H:$H,MATCH($B8165,'CCA Util %'!$E:$E,0)),""))</f>
        <v/>
      </c>
      <c r="AD8165">
        <f>IF($B8165="","",IFERROR(INDEX('CCA Util %'!$G:$G,MATCH($B8165,'CCA Util %'!$E:$E,0)),""))</f>
        <v/>
      </c>
      <c r="AE8165">
        <f>IF(OR($B8165="",$U8165=""),"",$U8165&amp;" &amp; "&amp;IF(OR($AD8165="",$AD8165=0),"Util NA",$AD8165&amp;" Util"))</f>
        <v/>
      </c>
    </row>
    <row r="8166" ht="15.75" customHeight="1" s="42">
      <c r="A8166" s="41" t="n"/>
      <c r="G8166" s="38" t="n"/>
      <c r="H8166" s="38" t="n"/>
      <c r="I8166" s="38" t="n"/>
      <c r="J8166" s="38" t="n"/>
      <c r="K8166" s="38" t="n"/>
      <c r="L8166" s="38" t="n"/>
      <c r="N8166" s="36">
        <f>IF($B8166="","",IF($C8166="SUPERSTORE","Superstore","DH"))</f>
        <v/>
      </c>
      <c r="O8166" s="36">
        <f>IF($B8166="","",IFERROR(VLOOKUP($B8166,Mapping!$A:$C,2,0),"Not Mapped"))</f>
        <v/>
      </c>
      <c r="P8166" s="36">
        <f>IF($B8166="","",IFERROR(VLOOKUP($B8166,Mapping!$A:$C,3,0),"Not Mapped"))</f>
        <v/>
      </c>
      <c r="Q8166" s="36">
        <f>IF($B8166="","",IFERROR(VLOOKUP($O8166,Leaders!$A:$B,2,0),"Not Mapped"))</f>
        <v/>
      </c>
      <c r="R8166" s="36">
        <f>IF($B8166="","",IF(COUNTIF(Exclusions!$A:$A,$B8166)&gt;0,"Yes","No"))</f>
        <v/>
      </c>
      <c r="S8166" s="38">
        <f>IF($B8166="","",MIN(1,DAY($A8166)/IF($N8166="Superstore",Settings!$B$5,Settings!$B$4)))</f>
        <v/>
      </c>
      <c r="T8166" s="38">
        <f>IF(OR($B8166="",$G8166="",$S8166=0),"",$G8166/$S8166)</f>
        <v/>
      </c>
      <c r="U8166" s="36">
        <f>IF($T8166="","",IF($T8166&lt;Settings!$B$8,"Critical",IF($T8166&lt;Settings!$B$9,"Semi Critical","Non Critical")))</f>
        <v/>
      </c>
      <c r="V8166" s="28" t="n"/>
      <c r="Z8166">
        <f>IF($B8166="","",IFERROR(VLOOKUP($B8166,'Plan HC for CCA'!$A:$B,2,0),""))</f>
        <v/>
      </c>
      <c r="AA8166">
        <f>IF(OR($B8166="",$Z8166=""),"",IF(N($M8166)&lt;$Z8166,"Delta","No Delta"))</f>
        <v/>
      </c>
      <c r="AB8166">
        <f>IF(OR($B8166="",$Z8166=""),"",MAX(0,$Z8166-N($M8166)))</f>
        <v/>
      </c>
      <c r="AC8166" s="46">
        <f>IF($B8166="","",IFERROR(INDEX('CCA Util %'!$H:$H,MATCH($B8166,'CCA Util %'!$E:$E,0)),""))</f>
        <v/>
      </c>
      <c r="AD8166">
        <f>IF($B8166="","",IFERROR(INDEX('CCA Util %'!$G:$G,MATCH($B8166,'CCA Util %'!$E:$E,0)),""))</f>
        <v/>
      </c>
      <c r="AE8166">
        <f>IF(OR($B8166="",$U8166=""),"",$U8166&amp;" &amp; "&amp;IF(OR($AD8166="",$AD8166=0),"Util NA",$AD8166&amp;" Util"))</f>
        <v/>
      </c>
    </row>
    <row r="8167" ht="15.75" customHeight="1" s="42">
      <c r="A8167" s="41" t="n"/>
      <c r="G8167" s="38" t="n"/>
      <c r="H8167" s="38" t="n"/>
      <c r="I8167" s="38" t="n"/>
      <c r="J8167" s="38" t="n"/>
      <c r="K8167" s="38" t="n"/>
      <c r="L8167" s="38" t="n"/>
      <c r="N8167" s="36">
        <f>IF($B8167="","",IF($C8167="SUPERSTORE","Superstore","DH"))</f>
        <v/>
      </c>
      <c r="O8167" s="36">
        <f>IF($B8167="","",IFERROR(VLOOKUP($B8167,Mapping!$A:$C,2,0),"Not Mapped"))</f>
        <v/>
      </c>
      <c r="P8167" s="36">
        <f>IF($B8167="","",IFERROR(VLOOKUP($B8167,Mapping!$A:$C,3,0),"Not Mapped"))</f>
        <v/>
      </c>
      <c r="Q8167" s="36">
        <f>IF($B8167="","",IFERROR(VLOOKUP($O8167,Leaders!$A:$B,2,0),"Not Mapped"))</f>
        <v/>
      </c>
      <c r="R8167" s="36">
        <f>IF($B8167="","",IF(COUNTIF(Exclusions!$A:$A,$B8167)&gt;0,"Yes","No"))</f>
        <v/>
      </c>
      <c r="S8167" s="38">
        <f>IF($B8167="","",MIN(1,DAY($A8167)/IF($N8167="Superstore",Settings!$B$5,Settings!$B$4)))</f>
        <v/>
      </c>
      <c r="T8167" s="38">
        <f>IF(OR($B8167="",$G8167="",$S8167=0),"",$G8167/$S8167)</f>
        <v/>
      </c>
      <c r="U8167" s="36">
        <f>IF($T8167="","",IF($T8167&lt;Settings!$B$8,"Critical",IF($T8167&lt;Settings!$B$9,"Semi Critical","Non Critical")))</f>
        <v/>
      </c>
      <c r="V8167" s="28" t="n"/>
      <c r="Z8167">
        <f>IF($B8167="","",IFERROR(VLOOKUP($B8167,'Plan HC for CCA'!$A:$B,2,0),""))</f>
        <v/>
      </c>
      <c r="AA8167">
        <f>IF(OR($B8167="",$Z8167=""),"",IF(N($M8167)&lt;$Z8167,"Delta","No Delta"))</f>
        <v/>
      </c>
      <c r="AB8167">
        <f>IF(OR($B8167="",$Z8167=""),"",MAX(0,$Z8167-N($M8167)))</f>
        <v/>
      </c>
      <c r="AC8167" s="46">
        <f>IF($B8167="","",IFERROR(INDEX('CCA Util %'!$H:$H,MATCH($B8167,'CCA Util %'!$E:$E,0)),""))</f>
        <v/>
      </c>
      <c r="AD8167">
        <f>IF($B8167="","",IFERROR(INDEX('CCA Util %'!$G:$G,MATCH($B8167,'CCA Util %'!$E:$E,0)),""))</f>
        <v/>
      </c>
      <c r="AE8167">
        <f>IF(OR($B8167="",$U8167=""),"",$U8167&amp;" &amp; "&amp;IF(OR($AD8167="",$AD8167=0),"Util NA",$AD8167&amp;" Util"))</f>
        <v/>
      </c>
    </row>
    <row r="8168" ht="15.75" customHeight="1" s="42">
      <c r="A8168" s="41" t="n"/>
      <c r="G8168" s="38" t="n"/>
      <c r="H8168" s="38" t="n"/>
      <c r="I8168" s="38" t="n"/>
      <c r="J8168" s="38" t="n"/>
      <c r="K8168" s="38" t="n"/>
      <c r="L8168" s="38" t="n"/>
      <c r="N8168" s="36">
        <f>IF($B8168="","",IF($C8168="SUPERSTORE","Superstore","DH"))</f>
        <v/>
      </c>
      <c r="O8168" s="36">
        <f>IF($B8168="","",IFERROR(VLOOKUP($B8168,Mapping!$A:$C,2,0),"Not Mapped"))</f>
        <v/>
      </c>
      <c r="P8168" s="36">
        <f>IF($B8168="","",IFERROR(VLOOKUP($B8168,Mapping!$A:$C,3,0),"Not Mapped"))</f>
        <v/>
      </c>
      <c r="Q8168" s="36">
        <f>IF($B8168="","",IFERROR(VLOOKUP($O8168,Leaders!$A:$B,2,0),"Not Mapped"))</f>
        <v/>
      </c>
      <c r="R8168" s="36">
        <f>IF($B8168="","",IF(COUNTIF(Exclusions!$A:$A,$B8168)&gt;0,"Yes","No"))</f>
        <v/>
      </c>
      <c r="S8168" s="38">
        <f>IF($B8168="","",MIN(1,DAY($A8168)/IF($N8168="Superstore",Settings!$B$5,Settings!$B$4)))</f>
        <v/>
      </c>
      <c r="T8168" s="38">
        <f>IF(OR($B8168="",$G8168="",$S8168=0),"",$G8168/$S8168)</f>
        <v/>
      </c>
      <c r="U8168" s="36">
        <f>IF($T8168="","",IF($T8168&lt;Settings!$B$8,"Critical",IF($T8168&lt;Settings!$B$9,"Semi Critical","Non Critical")))</f>
        <v/>
      </c>
      <c r="V8168" s="28" t="n"/>
      <c r="Z8168">
        <f>IF($B8168="","",IFERROR(VLOOKUP($B8168,'Plan HC for CCA'!$A:$B,2,0),""))</f>
        <v/>
      </c>
      <c r="AA8168">
        <f>IF(OR($B8168="",$Z8168=""),"",IF(N($M8168)&lt;$Z8168,"Delta","No Delta"))</f>
        <v/>
      </c>
      <c r="AB8168">
        <f>IF(OR($B8168="",$Z8168=""),"",MAX(0,$Z8168-N($M8168)))</f>
        <v/>
      </c>
      <c r="AC8168" s="46">
        <f>IF($B8168="","",IFERROR(INDEX('CCA Util %'!$H:$H,MATCH($B8168,'CCA Util %'!$E:$E,0)),""))</f>
        <v/>
      </c>
      <c r="AD8168">
        <f>IF($B8168="","",IFERROR(INDEX('CCA Util %'!$G:$G,MATCH($B8168,'CCA Util %'!$E:$E,0)),""))</f>
        <v/>
      </c>
      <c r="AE8168">
        <f>IF(OR($B8168="",$U8168=""),"",$U8168&amp;" &amp; "&amp;IF(OR($AD8168="",$AD8168=0),"Util NA",$AD8168&amp;" Util"))</f>
        <v/>
      </c>
    </row>
    <row r="8169" ht="15.75" customHeight="1" s="42">
      <c r="A8169" s="41" t="n"/>
      <c r="G8169" s="38" t="n"/>
      <c r="H8169" s="38" t="n"/>
      <c r="I8169" s="38" t="n"/>
      <c r="J8169" s="38" t="n"/>
      <c r="K8169" s="38" t="n"/>
      <c r="L8169" s="38" t="n"/>
      <c r="N8169" s="36">
        <f>IF($B8169="","",IF($C8169="SUPERSTORE","Superstore","DH"))</f>
        <v/>
      </c>
      <c r="O8169" s="36">
        <f>IF($B8169="","",IFERROR(VLOOKUP($B8169,Mapping!$A:$C,2,0),"Not Mapped"))</f>
        <v/>
      </c>
      <c r="P8169" s="36">
        <f>IF($B8169="","",IFERROR(VLOOKUP($B8169,Mapping!$A:$C,3,0),"Not Mapped"))</f>
        <v/>
      </c>
      <c r="Q8169" s="36">
        <f>IF($B8169="","",IFERROR(VLOOKUP($O8169,Leaders!$A:$B,2,0),"Not Mapped"))</f>
        <v/>
      </c>
      <c r="R8169" s="36">
        <f>IF($B8169="","",IF(COUNTIF(Exclusions!$A:$A,$B8169)&gt;0,"Yes","No"))</f>
        <v/>
      </c>
      <c r="S8169" s="38">
        <f>IF($B8169="","",MIN(1,DAY($A8169)/IF($N8169="Superstore",Settings!$B$5,Settings!$B$4)))</f>
        <v/>
      </c>
      <c r="T8169" s="38">
        <f>IF(OR($B8169="",$G8169="",$S8169=0),"",$G8169/$S8169)</f>
        <v/>
      </c>
      <c r="U8169" s="36">
        <f>IF($T8169="","",IF($T8169&lt;Settings!$B$8,"Critical",IF($T8169&lt;Settings!$B$9,"Semi Critical","Non Critical")))</f>
        <v/>
      </c>
      <c r="V8169" s="28" t="n"/>
      <c r="Z8169">
        <f>IF($B8169="","",IFERROR(VLOOKUP($B8169,'Plan HC for CCA'!$A:$B,2,0),""))</f>
        <v/>
      </c>
      <c r="AA8169">
        <f>IF(OR($B8169="",$Z8169=""),"",IF(N($M8169)&lt;$Z8169,"Delta","No Delta"))</f>
        <v/>
      </c>
      <c r="AB8169">
        <f>IF(OR($B8169="",$Z8169=""),"",MAX(0,$Z8169-N($M8169)))</f>
        <v/>
      </c>
      <c r="AC8169" s="46">
        <f>IF($B8169="","",IFERROR(INDEX('CCA Util %'!$H:$H,MATCH($B8169,'CCA Util %'!$E:$E,0)),""))</f>
        <v/>
      </c>
      <c r="AD8169">
        <f>IF($B8169="","",IFERROR(INDEX('CCA Util %'!$G:$G,MATCH($B8169,'CCA Util %'!$E:$E,0)),""))</f>
        <v/>
      </c>
      <c r="AE8169">
        <f>IF(OR($B8169="",$U8169=""),"",$U8169&amp;" &amp; "&amp;IF(OR($AD8169="",$AD8169=0),"Util NA",$AD8169&amp;" Util"))</f>
        <v/>
      </c>
    </row>
    <row r="8170" ht="15.75" customHeight="1" s="42">
      <c r="A8170" s="41" t="n"/>
      <c r="G8170" s="38" t="n"/>
      <c r="H8170" s="38" t="n"/>
      <c r="I8170" s="38" t="n"/>
      <c r="J8170" s="38" t="n"/>
      <c r="K8170" s="38" t="n"/>
      <c r="L8170" s="38" t="n"/>
      <c r="N8170" s="36">
        <f>IF($B8170="","",IF($C8170="SUPERSTORE","Superstore","DH"))</f>
        <v/>
      </c>
      <c r="O8170" s="36">
        <f>IF($B8170="","",IFERROR(VLOOKUP($B8170,Mapping!$A:$C,2,0),"Not Mapped"))</f>
        <v/>
      </c>
      <c r="P8170" s="36">
        <f>IF($B8170="","",IFERROR(VLOOKUP($B8170,Mapping!$A:$C,3,0),"Not Mapped"))</f>
        <v/>
      </c>
      <c r="Q8170" s="36">
        <f>IF($B8170="","",IFERROR(VLOOKUP($O8170,Leaders!$A:$B,2,0),"Not Mapped"))</f>
        <v/>
      </c>
      <c r="R8170" s="36">
        <f>IF($B8170="","",IF(COUNTIF(Exclusions!$A:$A,$B8170)&gt;0,"Yes","No"))</f>
        <v/>
      </c>
      <c r="S8170" s="38">
        <f>IF($B8170="","",MIN(1,DAY($A8170)/IF($N8170="Superstore",Settings!$B$5,Settings!$B$4)))</f>
        <v/>
      </c>
      <c r="T8170" s="38">
        <f>IF(OR($B8170="",$G8170="",$S8170=0),"",$G8170/$S8170)</f>
        <v/>
      </c>
      <c r="U8170" s="36">
        <f>IF($T8170="","",IF($T8170&lt;Settings!$B$8,"Critical",IF($T8170&lt;Settings!$B$9,"Semi Critical","Non Critical")))</f>
        <v/>
      </c>
      <c r="V8170" s="28" t="n"/>
      <c r="Z8170">
        <f>IF($B8170="","",IFERROR(VLOOKUP($B8170,'Plan HC for CCA'!$A:$B,2,0),""))</f>
        <v/>
      </c>
      <c r="AA8170">
        <f>IF(OR($B8170="",$Z8170=""),"",IF(N($M8170)&lt;$Z8170,"Delta","No Delta"))</f>
        <v/>
      </c>
      <c r="AB8170">
        <f>IF(OR($B8170="",$Z8170=""),"",MAX(0,$Z8170-N($M8170)))</f>
        <v/>
      </c>
      <c r="AC8170" s="46">
        <f>IF($B8170="","",IFERROR(INDEX('CCA Util %'!$H:$H,MATCH($B8170,'CCA Util %'!$E:$E,0)),""))</f>
        <v/>
      </c>
      <c r="AD8170">
        <f>IF($B8170="","",IFERROR(INDEX('CCA Util %'!$G:$G,MATCH($B8170,'CCA Util %'!$E:$E,0)),""))</f>
        <v/>
      </c>
      <c r="AE8170">
        <f>IF(OR($B8170="",$U8170=""),"",$U8170&amp;" &amp; "&amp;IF(OR($AD8170="",$AD8170=0),"Util NA",$AD8170&amp;" Util"))</f>
        <v/>
      </c>
    </row>
    <row r="8171" ht="15.75" customHeight="1" s="42">
      <c r="A8171" s="41" t="n"/>
      <c r="G8171" s="38" t="n"/>
      <c r="H8171" s="38" t="n"/>
      <c r="I8171" s="38" t="n"/>
      <c r="J8171" s="38" t="n"/>
      <c r="K8171" s="38" t="n"/>
      <c r="L8171" s="38" t="n"/>
      <c r="N8171" s="36">
        <f>IF($B8171="","",IF($C8171="SUPERSTORE","Superstore","DH"))</f>
        <v/>
      </c>
      <c r="O8171" s="36">
        <f>IF($B8171="","",IFERROR(VLOOKUP($B8171,Mapping!$A:$C,2,0),"Not Mapped"))</f>
        <v/>
      </c>
      <c r="P8171" s="36">
        <f>IF($B8171="","",IFERROR(VLOOKUP($B8171,Mapping!$A:$C,3,0),"Not Mapped"))</f>
        <v/>
      </c>
      <c r="Q8171" s="36">
        <f>IF($B8171="","",IFERROR(VLOOKUP($O8171,Leaders!$A:$B,2,0),"Not Mapped"))</f>
        <v/>
      </c>
      <c r="R8171" s="36">
        <f>IF($B8171="","",IF(COUNTIF(Exclusions!$A:$A,$B8171)&gt;0,"Yes","No"))</f>
        <v/>
      </c>
      <c r="S8171" s="38">
        <f>IF($B8171="","",MIN(1,DAY($A8171)/IF($N8171="Superstore",Settings!$B$5,Settings!$B$4)))</f>
        <v/>
      </c>
      <c r="T8171" s="38">
        <f>IF(OR($B8171="",$G8171="",$S8171=0),"",$G8171/$S8171)</f>
        <v/>
      </c>
      <c r="U8171" s="36">
        <f>IF($T8171="","",IF($T8171&lt;Settings!$B$8,"Critical",IF($T8171&lt;Settings!$B$9,"Semi Critical","Non Critical")))</f>
        <v/>
      </c>
      <c r="V8171" s="28" t="n"/>
      <c r="Z8171">
        <f>IF($B8171="","",IFERROR(VLOOKUP($B8171,'Plan HC for CCA'!$A:$B,2,0),""))</f>
        <v/>
      </c>
      <c r="AA8171">
        <f>IF(OR($B8171="",$Z8171=""),"",IF(N($M8171)&lt;$Z8171,"Delta","No Delta"))</f>
        <v/>
      </c>
      <c r="AB8171">
        <f>IF(OR($B8171="",$Z8171=""),"",MAX(0,$Z8171-N($M8171)))</f>
        <v/>
      </c>
      <c r="AC8171" s="46">
        <f>IF($B8171="","",IFERROR(INDEX('CCA Util %'!$H:$H,MATCH($B8171,'CCA Util %'!$E:$E,0)),""))</f>
        <v/>
      </c>
      <c r="AD8171">
        <f>IF($B8171="","",IFERROR(INDEX('CCA Util %'!$G:$G,MATCH($B8171,'CCA Util %'!$E:$E,0)),""))</f>
        <v/>
      </c>
      <c r="AE8171">
        <f>IF(OR($B8171="",$U8171=""),"",$U8171&amp;" &amp; "&amp;IF(OR($AD8171="",$AD8171=0),"Util NA",$AD8171&amp;" Util"))</f>
        <v/>
      </c>
    </row>
    <row r="8172" ht="15.75" customHeight="1" s="42">
      <c r="A8172" s="41" t="n"/>
      <c r="G8172" s="38" t="n"/>
      <c r="H8172" s="38" t="n"/>
      <c r="I8172" s="38" t="n"/>
      <c r="J8172" s="38" t="n"/>
      <c r="K8172" s="38" t="n"/>
      <c r="L8172" s="38" t="n"/>
      <c r="N8172" s="36">
        <f>IF($B8172="","",IF($C8172="SUPERSTORE","Superstore","DH"))</f>
        <v/>
      </c>
      <c r="O8172" s="36">
        <f>IF($B8172="","",IFERROR(VLOOKUP($B8172,Mapping!$A:$C,2,0),"Not Mapped"))</f>
        <v/>
      </c>
      <c r="P8172" s="36">
        <f>IF($B8172="","",IFERROR(VLOOKUP($B8172,Mapping!$A:$C,3,0),"Not Mapped"))</f>
        <v/>
      </c>
      <c r="Q8172" s="36">
        <f>IF($B8172="","",IFERROR(VLOOKUP($O8172,Leaders!$A:$B,2,0),"Not Mapped"))</f>
        <v/>
      </c>
      <c r="R8172" s="36">
        <f>IF($B8172="","",IF(COUNTIF(Exclusions!$A:$A,$B8172)&gt;0,"Yes","No"))</f>
        <v/>
      </c>
      <c r="S8172" s="38">
        <f>IF($B8172="","",MIN(1,DAY($A8172)/IF($N8172="Superstore",Settings!$B$5,Settings!$B$4)))</f>
        <v/>
      </c>
      <c r="T8172" s="38">
        <f>IF(OR($B8172="",$G8172="",$S8172=0),"",$G8172/$S8172)</f>
        <v/>
      </c>
      <c r="U8172" s="36">
        <f>IF($T8172="","",IF($T8172&lt;Settings!$B$8,"Critical",IF($T8172&lt;Settings!$B$9,"Semi Critical","Non Critical")))</f>
        <v/>
      </c>
      <c r="V8172" s="28" t="n"/>
      <c r="Z8172">
        <f>IF($B8172="","",IFERROR(VLOOKUP($B8172,'Plan HC for CCA'!$A:$B,2,0),""))</f>
        <v/>
      </c>
      <c r="AA8172">
        <f>IF(OR($B8172="",$Z8172=""),"",IF(N($M8172)&lt;$Z8172,"Delta","No Delta"))</f>
        <v/>
      </c>
      <c r="AB8172">
        <f>IF(OR($B8172="",$Z8172=""),"",MAX(0,$Z8172-N($M8172)))</f>
        <v/>
      </c>
      <c r="AC8172" s="46">
        <f>IF($B8172="","",IFERROR(INDEX('CCA Util %'!$H:$H,MATCH($B8172,'CCA Util %'!$E:$E,0)),""))</f>
        <v/>
      </c>
      <c r="AD8172">
        <f>IF($B8172="","",IFERROR(INDEX('CCA Util %'!$G:$G,MATCH($B8172,'CCA Util %'!$E:$E,0)),""))</f>
        <v/>
      </c>
      <c r="AE8172">
        <f>IF(OR($B8172="",$U8172=""),"",$U8172&amp;" &amp; "&amp;IF(OR($AD8172="",$AD8172=0),"Util NA",$AD8172&amp;" Util"))</f>
        <v/>
      </c>
    </row>
    <row r="8173" ht="15.75" customHeight="1" s="42">
      <c r="A8173" s="41" t="n"/>
      <c r="G8173" s="38" t="n"/>
      <c r="H8173" s="38" t="n"/>
      <c r="I8173" s="38" t="n"/>
      <c r="J8173" s="38" t="n"/>
      <c r="K8173" s="38" t="n"/>
      <c r="L8173" s="38" t="n"/>
      <c r="N8173" s="36">
        <f>IF($B8173="","",IF($C8173="SUPERSTORE","Superstore","DH"))</f>
        <v/>
      </c>
      <c r="O8173" s="36">
        <f>IF($B8173="","",IFERROR(VLOOKUP($B8173,Mapping!$A:$C,2,0),"Not Mapped"))</f>
        <v/>
      </c>
      <c r="P8173" s="36">
        <f>IF($B8173="","",IFERROR(VLOOKUP($B8173,Mapping!$A:$C,3,0),"Not Mapped"))</f>
        <v/>
      </c>
      <c r="Q8173" s="36">
        <f>IF($B8173="","",IFERROR(VLOOKUP($O8173,Leaders!$A:$B,2,0),"Not Mapped"))</f>
        <v/>
      </c>
      <c r="R8173" s="36">
        <f>IF($B8173="","",IF(COUNTIF(Exclusions!$A:$A,$B8173)&gt;0,"Yes","No"))</f>
        <v/>
      </c>
      <c r="S8173" s="38">
        <f>IF($B8173="","",MIN(1,DAY($A8173)/IF($N8173="Superstore",Settings!$B$5,Settings!$B$4)))</f>
        <v/>
      </c>
      <c r="T8173" s="38">
        <f>IF(OR($B8173="",$G8173="",$S8173=0),"",$G8173/$S8173)</f>
        <v/>
      </c>
      <c r="U8173" s="36">
        <f>IF($T8173="","",IF($T8173&lt;Settings!$B$8,"Critical",IF($T8173&lt;Settings!$B$9,"Semi Critical","Non Critical")))</f>
        <v/>
      </c>
      <c r="V8173" s="28" t="n"/>
      <c r="Z8173">
        <f>IF($B8173="","",IFERROR(VLOOKUP($B8173,'Plan HC for CCA'!$A:$B,2,0),""))</f>
        <v/>
      </c>
      <c r="AA8173">
        <f>IF(OR($B8173="",$Z8173=""),"",IF(N($M8173)&lt;$Z8173,"Delta","No Delta"))</f>
        <v/>
      </c>
      <c r="AB8173">
        <f>IF(OR($B8173="",$Z8173=""),"",MAX(0,$Z8173-N($M8173)))</f>
        <v/>
      </c>
      <c r="AC8173" s="46">
        <f>IF($B8173="","",IFERROR(INDEX('CCA Util %'!$H:$H,MATCH($B8173,'CCA Util %'!$E:$E,0)),""))</f>
        <v/>
      </c>
      <c r="AD8173">
        <f>IF($B8173="","",IFERROR(INDEX('CCA Util %'!$G:$G,MATCH($B8173,'CCA Util %'!$E:$E,0)),""))</f>
        <v/>
      </c>
      <c r="AE8173">
        <f>IF(OR($B8173="",$U8173=""),"",$U8173&amp;" &amp; "&amp;IF(OR($AD8173="",$AD8173=0),"Util NA",$AD8173&amp;" Util"))</f>
        <v/>
      </c>
    </row>
    <row r="8174" ht="15.75" customHeight="1" s="42">
      <c r="A8174" s="41" t="n"/>
      <c r="G8174" s="38" t="n"/>
      <c r="H8174" s="38" t="n"/>
      <c r="I8174" s="38" t="n"/>
      <c r="J8174" s="38" t="n"/>
      <c r="K8174" s="38" t="n"/>
      <c r="L8174" s="38" t="n"/>
      <c r="N8174" s="36">
        <f>IF($B8174="","",IF($C8174="SUPERSTORE","Superstore","DH"))</f>
        <v/>
      </c>
      <c r="O8174" s="36">
        <f>IF($B8174="","",IFERROR(VLOOKUP($B8174,Mapping!$A:$C,2,0),"Not Mapped"))</f>
        <v/>
      </c>
      <c r="P8174" s="36">
        <f>IF($B8174="","",IFERROR(VLOOKUP($B8174,Mapping!$A:$C,3,0),"Not Mapped"))</f>
        <v/>
      </c>
      <c r="Q8174" s="36">
        <f>IF($B8174="","",IFERROR(VLOOKUP($O8174,Leaders!$A:$B,2,0),"Not Mapped"))</f>
        <v/>
      </c>
      <c r="R8174" s="36">
        <f>IF($B8174="","",IF(COUNTIF(Exclusions!$A:$A,$B8174)&gt;0,"Yes","No"))</f>
        <v/>
      </c>
      <c r="S8174" s="38">
        <f>IF($B8174="","",MIN(1,DAY($A8174)/IF($N8174="Superstore",Settings!$B$5,Settings!$B$4)))</f>
        <v/>
      </c>
      <c r="T8174" s="38">
        <f>IF(OR($B8174="",$G8174="",$S8174=0),"",$G8174/$S8174)</f>
        <v/>
      </c>
      <c r="U8174" s="36">
        <f>IF($T8174="","",IF($T8174&lt;Settings!$B$8,"Critical",IF($T8174&lt;Settings!$B$9,"Semi Critical","Non Critical")))</f>
        <v/>
      </c>
      <c r="V8174" s="28" t="n"/>
      <c r="Z8174">
        <f>IF($B8174="","",IFERROR(VLOOKUP($B8174,'Plan HC for CCA'!$A:$B,2,0),""))</f>
        <v/>
      </c>
      <c r="AA8174">
        <f>IF(OR($B8174="",$Z8174=""),"",IF(N($M8174)&lt;$Z8174,"Delta","No Delta"))</f>
        <v/>
      </c>
      <c r="AB8174">
        <f>IF(OR($B8174="",$Z8174=""),"",MAX(0,$Z8174-N($M8174)))</f>
        <v/>
      </c>
      <c r="AC8174" s="46">
        <f>IF($B8174="","",IFERROR(INDEX('CCA Util %'!$H:$H,MATCH($B8174,'CCA Util %'!$E:$E,0)),""))</f>
        <v/>
      </c>
      <c r="AD8174">
        <f>IF($B8174="","",IFERROR(INDEX('CCA Util %'!$G:$G,MATCH($B8174,'CCA Util %'!$E:$E,0)),""))</f>
        <v/>
      </c>
      <c r="AE8174">
        <f>IF(OR($B8174="",$U8174=""),"",$U8174&amp;" &amp; "&amp;IF(OR($AD8174="",$AD8174=0),"Util NA",$AD8174&amp;" Util"))</f>
        <v/>
      </c>
    </row>
    <row r="8175" ht="15.75" customHeight="1" s="42">
      <c r="A8175" s="41" t="n"/>
      <c r="G8175" s="38" t="n"/>
      <c r="H8175" s="38" t="n"/>
      <c r="I8175" s="38" t="n"/>
      <c r="J8175" s="38" t="n"/>
      <c r="K8175" s="38" t="n"/>
      <c r="L8175" s="38" t="n"/>
      <c r="N8175" s="36">
        <f>IF($B8175="","",IF($C8175="SUPERSTORE","Superstore","DH"))</f>
        <v/>
      </c>
      <c r="O8175" s="36">
        <f>IF($B8175="","",IFERROR(VLOOKUP($B8175,Mapping!$A:$C,2,0),"Not Mapped"))</f>
        <v/>
      </c>
      <c r="P8175" s="36">
        <f>IF($B8175="","",IFERROR(VLOOKUP($B8175,Mapping!$A:$C,3,0),"Not Mapped"))</f>
        <v/>
      </c>
      <c r="Q8175" s="36">
        <f>IF($B8175="","",IFERROR(VLOOKUP($O8175,Leaders!$A:$B,2,0),"Not Mapped"))</f>
        <v/>
      </c>
      <c r="R8175" s="36">
        <f>IF($B8175="","",IF(COUNTIF(Exclusions!$A:$A,$B8175)&gt;0,"Yes","No"))</f>
        <v/>
      </c>
      <c r="S8175" s="38">
        <f>IF($B8175="","",MIN(1,DAY($A8175)/IF($N8175="Superstore",Settings!$B$5,Settings!$B$4)))</f>
        <v/>
      </c>
      <c r="T8175" s="38">
        <f>IF(OR($B8175="",$G8175="",$S8175=0),"",$G8175/$S8175)</f>
        <v/>
      </c>
      <c r="U8175" s="36">
        <f>IF($T8175="","",IF($T8175&lt;Settings!$B$8,"Critical",IF($T8175&lt;Settings!$B$9,"Semi Critical","Non Critical")))</f>
        <v/>
      </c>
      <c r="V8175" s="28" t="n"/>
      <c r="Z8175">
        <f>IF($B8175="","",IFERROR(VLOOKUP($B8175,'Plan HC for CCA'!$A:$B,2,0),""))</f>
        <v/>
      </c>
      <c r="AA8175">
        <f>IF(OR($B8175="",$Z8175=""),"",IF(N($M8175)&lt;$Z8175,"Delta","No Delta"))</f>
        <v/>
      </c>
      <c r="AB8175">
        <f>IF(OR($B8175="",$Z8175=""),"",MAX(0,$Z8175-N($M8175)))</f>
        <v/>
      </c>
      <c r="AC8175" s="46">
        <f>IF($B8175="","",IFERROR(INDEX('CCA Util %'!$H:$H,MATCH($B8175,'CCA Util %'!$E:$E,0)),""))</f>
        <v/>
      </c>
      <c r="AD8175">
        <f>IF($B8175="","",IFERROR(INDEX('CCA Util %'!$G:$G,MATCH($B8175,'CCA Util %'!$E:$E,0)),""))</f>
        <v/>
      </c>
      <c r="AE8175">
        <f>IF(OR($B8175="",$U8175=""),"",$U8175&amp;" &amp; "&amp;IF(OR($AD8175="",$AD8175=0),"Util NA",$AD8175&amp;" Util"))</f>
        <v/>
      </c>
    </row>
    <row r="8176" ht="15.75" customHeight="1" s="42">
      <c r="A8176" s="41" t="n"/>
      <c r="G8176" s="38" t="n"/>
      <c r="H8176" s="38" t="n"/>
      <c r="I8176" s="38" t="n"/>
      <c r="J8176" s="38" t="n"/>
      <c r="K8176" s="38" t="n"/>
      <c r="L8176" s="38" t="n"/>
      <c r="N8176" s="36">
        <f>IF($B8176="","",IF($C8176="SUPERSTORE","Superstore","DH"))</f>
        <v/>
      </c>
      <c r="O8176" s="36">
        <f>IF($B8176="","",IFERROR(VLOOKUP($B8176,Mapping!$A:$C,2,0),"Not Mapped"))</f>
        <v/>
      </c>
      <c r="P8176" s="36">
        <f>IF($B8176="","",IFERROR(VLOOKUP($B8176,Mapping!$A:$C,3,0),"Not Mapped"))</f>
        <v/>
      </c>
      <c r="Q8176" s="36">
        <f>IF($B8176="","",IFERROR(VLOOKUP($O8176,Leaders!$A:$B,2,0),"Not Mapped"))</f>
        <v/>
      </c>
      <c r="R8176" s="36">
        <f>IF($B8176="","",IF(COUNTIF(Exclusions!$A:$A,$B8176)&gt;0,"Yes","No"))</f>
        <v/>
      </c>
      <c r="S8176" s="38">
        <f>IF($B8176="","",MIN(1,DAY($A8176)/IF($N8176="Superstore",Settings!$B$5,Settings!$B$4)))</f>
        <v/>
      </c>
      <c r="T8176" s="38">
        <f>IF(OR($B8176="",$G8176="",$S8176=0),"",$G8176/$S8176)</f>
        <v/>
      </c>
      <c r="U8176" s="36">
        <f>IF($T8176="","",IF($T8176&lt;Settings!$B$8,"Critical",IF($T8176&lt;Settings!$B$9,"Semi Critical","Non Critical")))</f>
        <v/>
      </c>
      <c r="V8176" s="28" t="n"/>
      <c r="Z8176">
        <f>IF($B8176="","",IFERROR(VLOOKUP($B8176,'Plan HC for CCA'!$A:$B,2,0),""))</f>
        <v/>
      </c>
      <c r="AA8176">
        <f>IF(OR($B8176="",$Z8176=""),"",IF(N($M8176)&lt;$Z8176,"Delta","No Delta"))</f>
        <v/>
      </c>
      <c r="AB8176">
        <f>IF(OR($B8176="",$Z8176=""),"",MAX(0,$Z8176-N($M8176)))</f>
        <v/>
      </c>
      <c r="AC8176" s="46">
        <f>IF($B8176="","",IFERROR(INDEX('CCA Util %'!$H:$H,MATCH($B8176,'CCA Util %'!$E:$E,0)),""))</f>
        <v/>
      </c>
      <c r="AD8176">
        <f>IF($B8176="","",IFERROR(INDEX('CCA Util %'!$G:$G,MATCH($B8176,'CCA Util %'!$E:$E,0)),""))</f>
        <v/>
      </c>
      <c r="AE8176">
        <f>IF(OR($B8176="",$U8176=""),"",$U8176&amp;" &amp; "&amp;IF(OR($AD8176="",$AD8176=0),"Util NA",$AD8176&amp;" Util"))</f>
        <v/>
      </c>
    </row>
    <row r="8177" ht="15.75" customHeight="1" s="42">
      <c r="A8177" s="41" t="n"/>
      <c r="G8177" s="38" t="n"/>
      <c r="H8177" s="38" t="n"/>
      <c r="I8177" s="38" t="n"/>
      <c r="J8177" s="38" t="n"/>
      <c r="K8177" s="38" t="n"/>
      <c r="L8177" s="38" t="n"/>
      <c r="N8177" s="36">
        <f>IF($B8177="","",IF($C8177="SUPERSTORE","Superstore","DH"))</f>
        <v/>
      </c>
      <c r="O8177" s="36">
        <f>IF($B8177="","",IFERROR(VLOOKUP($B8177,Mapping!$A:$C,2,0),"Not Mapped"))</f>
        <v/>
      </c>
      <c r="P8177" s="36">
        <f>IF($B8177="","",IFERROR(VLOOKUP($B8177,Mapping!$A:$C,3,0),"Not Mapped"))</f>
        <v/>
      </c>
      <c r="Q8177" s="36">
        <f>IF($B8177="","",IFERROR(VLOOKUP($O8177,Leaders!$A:$B,2,0),"Not Mapped"))</f>
        <v/>
      </c>
      <c r="R8177" s="36">
        <f>IF($B8177="","",IF(COUNTIF(Exclusions!$A:$A,$B8177)&gt;0,"Yes","No"))</f>
        <v/>
      </c>
      <c r="S8177" s="38">
        <f>IF($B8177="","",MIN(1,DAY($A8177)/IF($N8177="Superstore",Settings!$B$5,Settings!$B$4)))</f>
        <v/>
      </c>
      <c r="T8177" s="38">
        <f>IF(OR($B8177="",$G8177="",$S8177=0),"",$G8177/$S8177)</f>
        <v/>
      </c>
      <c r="U8177" s="36">
        <f>IF($T8177="","",IF($T8177&lt;Settings!$B$8,"Critical",IF($T8177&lt;Settings!$B$9,"Semi Critical","Non Critical")))</f>
        <v/>
      </c>
      <c r="V8177" s="28" t="n"/>
      <c r="Z8177">
        <f>IF($B8177="","",IFERROR(VLOOKUP($B8177,'Plan HC for CCA'!$A:$B,2,0),""))</f>
        <v/>
      </c>
      <c r="AA8177">
        <f>IF(OR($B8177="",$Z8177=""),"",IF(N($M8177)&lt;$Z8177,"Delta","No Delta"))</f>
        <v/>
      </c>
      <c r="AB8177">
        <f>IF(OR($B8177="",$Z8177=""),"",MAX(0,$Z8177-N($M8177)))</f>
        <v/>
      </c>
      <c r="AC8177" s="46">
        <f>IF($B8177="","",IFERROR(INDEX('CCA Util %'!$H:$H,MATCH($B8177,'CCA Util %'!$E:$E,0)),""))</f>
        <v/>
      </c>
      <c r="AD8177">
        <f>IF($B8177="","",IFERROR(INDEX('CCA Util %'!$G:$G,MATCH($B8177,'CCA Util %'!$E:$E,0)),""))</f>
        <v/>
      </c>
      <c r="AE8177">
        <f>IF(OR($B8177="",$U8177=""),"",$U8177&amp;" &amp; "&amp;IF(OR($AD8177="",$AD8177=0),"Util NA",$AD8177&amp;" Util"))</f>
        <v/>
      </c>
    </row>
    <row r="8178" ht="15.75" customHeight="1" s="42">
      <c r="A8178" s="41" t="n"/>
      <c r="G8178" s="38" t="n"/>
      <c r="H8178" s="38" t="n"/>
      <c r="I8178" s="38" t="n"/>
      <c r="J8178" s="38" t="n"/>
      <c r="K8178" s="38" t="n"/>
      <c r="L8178" s="38" t="n"/>
      <c r="N8178" s="36">
        <f>IF($B8178="","",IF($C8178="SUPERSTORE","Superstore","DH"))</f>
        <v/>
      </c>
      <c r="O8178" s="36">
        <f>IF($B8178="","",IFERROR(VLOOKUP($B8178,Mapping!$A:$C,2,0),"Not Mapped"))</f>
        <v/>
      </c>
      <c r="P8178" s="36">
        <f>IF($B8178="","",IFERROR(VLOOKUP($B8178,Mapping!$A:$C,3,0),"Not Mapped"))</f>
        <v/>
      </c>
      <c r="Q8178" s="36">
        <f>IF($B8178="","",IFERROR(VLOOKUP($O8178,Leaders!$A:$B,2,0),"Not Mapped"))</f>
        <v/>
      </c>
      <c r="R8178" s="36">
        <f>IF($B8178="","",IF(COUNTIF(Exclusions!$A:$A,$B8178)&gt;0,"Yes","No"))</f>
        <v/>
      </c>
      <c r="S8178" s="38">
        <f>IF($B8178="","",MIN(1,DAY($A8178)/IF($N8178="Superstore",Settings!$B$5,Settings!$B$4)))</f>
        <v/>
      </c>
      <c r="T8178" s="38">
        <f>IF(OR($B8178="",$G8178="",$S8178=0),"",$G8178/$S8178)</f>
        <v/>
      </c>
      <c r="U8178" s="36">
        <f>IF($T8178="","",IF($T8178&lt;Settings!$B$8,"Critical",IF($T8178&lt;Settings!$B$9,"Semi Critical","Non Critical")))</f>
        <v/>
      </c>
      <c r="V8178" s="28" t="n"/>
      <c r="Z8178">
        <f>IF($B8178="","",IFERROR(VLOOKUP($B8178,'Plan HC for CCA'!$A:$B,2,0),""))</f>
        <v/>
      </c>
      <c r="AA8178">
        <f>IF(OR($B8178="",$Z8178=""),"",IF(N($M8178)&lt;$Z8178,"Delta","No Delta"))</f>
        <v/>
      </c>
      <c r="AB8178">
        <f>IF(OR($B8178="",$Z8178=""),"",MAX(0,$Z8178-N($M8178)))</f>
        <v/>
      </c>
      <c r="AC8178" s="46">
        <f>IF($B8178="","",IFERROR(INDEX('CCA Util %'!$H:$H,MATCH($B8178,'CCA Util %'!$E:$E,0)),""))</f>
        <v/>
      </c>
      <c r="AD8178">
        <f>IF($B8178="","",IFERROR(INDEX('CCA Util %'!$G:$G,MATCH($B8178,'CCA Util %'!$E:$E,0)),""))</f>
        <v/>
      </c>
      <c r="AE8178">
        <f>IF(OR($B8178="",$U8178=""),"",$U8178&amp;" &amp; "&amp;IF(OR($AD8178="",$AD8178=0),"Util NA",$AD8178&amp;" Util"))</f>
        <v/>
      </c>
    </row>
    <row r="8179" ht="15.75" customHeight="1" s="42">
      <c r="A8179" s="41" t="n"/>
      <c r="G8179" s="38" t="n"/>
      <c r="H8179" s="38" t="n"/>
      <c r="I8179" s="38" t="n"/>
      <c r="J8179" s="38" t="n"/>
      <c r="K8179" s="38" t="n"/>
      <c r="L8179" s="38" t="n"/>
      <c r="N8179" s="36">
        <f>IF($B8179="","",IF($C8179="SUPERSTORE","Superstore","DH"))</f>
        <v/>
      </c>
      <c r="O8179" s="36">
        <f>IF($B8179="","",IFERROR(VLOOKUP($B8179,Mapping!$A:$C,2,0),"Not Mapped"))</f>
        <v/>
      </c>
      <c r="P8179" s="36">
        <f>IF($B8179="","",IFERROR(VLOOKUP($B8179,Mapping!$A:$C,3,0),"Not Mapped"))</f>
        <v/>
      </c>
      <c r="Q8179" s="36">
        <f>IF($B8179="","",IFERROR(VLOOKUP($O8179,Leaders!$A:$B,2,0),"Not Mapped"))</f>
        <v/>
      </c>
      <c r="R8179" s="36">
        <f>IF($B8179="","",IF(COUNTIF(Exclusions!$A:$A,$B8179)&gt;0,"Yes","No"))</f>
        <v/>
      </c>
      <c r="S8179" s="38">
        <f>IF($B8179="","",MIN(1,DAY($A8179)/IF($N8179="Superstore",Settings!$B$5,Settings!$B$4)))</f>
        <v/>
      </c>
      <c r="T8179" s="38">
        <f>IF(OR($B8179="",$G8179="",$S8179=0),"",$G8179/$S8179)</f>
        <v/>
      </c>
      <c r="U8179" s="36">
        <f>IF($T8179="","",IF($T8179&lt;Settings!$B$8,"Critical",IF($T8179&lt;Settings!$B$9,"Semi Critical","Non Critical")))</f>
        <v/>
      </c>
      <c r="V8179" s="28" t="n"/>
      <c r="Z8179">
        <f>IF($B8179="","",IFERROR(VLOOKUP($B8179,'Plan HC for CCA'!$A:$B,2,0),""))</f>
        <v/>
      </c>
      <c r="AA8179">
        <f>IF(OR($B8179="",$Z8179=""),"",IF(N($M8179)&lt;$Z8179,"Delta","No Delta"))</f>
        <v/>
      </c>
      <c r="AB8179">
        <f>IF(OR($B8179="",$Z8179=""),"",MAX(0,$Z8179-N($M8179)))</f>
        <v/>
      </c>
      <c r="AC8179" s="46">
        <f>IF($B8179="","",IFERROR(INDEX('CCA Util %'!$H:$H,MATCH($B8179,'CCA Util %'!$E:$E,0)),""))</f>
        <v/>
      </c>
      <c r="AD8179">
        <f>IF($B8179="","",IFERROR(INDEX('CCA Util %'!$G:$G,MATCH($B8179,'CCA Util %'!$E:$E,0)),""))</f>
        <v/>
      </c>
      <c r="AE8179">
        <f>IF(OR($B8179="",$U8179=""),"",$U8179&amp;" &amp; "&amp;IF(OR($AD8179="",$AD8179=0),"Util NA",$AD8179&amp;" Util"))</f>
        <v/>
      </c>
    </row>
    <row r="8180" ht="15.75" customHeight="1" s="42">
      <c r="A8180" s="41" t="n"/>
      <c r="G8180" s="38" t="n"/>
      <c r="H8180" s="38" t="n"/>
      <c r="I8180" s="38" t="n"/>
      <c r="J8180" s="38" t="n"/>
      <c r="K8180" s="38" t="n"/>
      <c r="L8180" s="38" t="n"/>
      <c r="N8180" s="36">
        <f>IF($B8180="","",IF($C8180="SUPERSTORE","Superstore","DH"))</f>
        <v/>
      </c>
      <c r="O8180" s="36">
        <f>IF($B8180="","",IFERROR(VLOOKUP($B8180,Mapping!$A:$C,2,0),"Not Mapped"))</f>
        <v/>
      </c>
      <c r="P8180" s="36">
        <f>IF($B8180="","",IFERROR(VLOOKUP($B8180,Mapping!$A:$C,3,0),"Not Mapped"))</f>
        <v/>
      </c>
      <c r="Q8180" s="36">
        <f>IF($B8180="","",IFERROR(VLOOKUP($O8180,Leaders!$A:$B,2,0),"Not Mapped"))</f>
        <v/>
      </c>
      <c r="R8180" s="36">
        <f>IF($B8180="","",IF(COUNTIF(Exclusions!$A:$A,$B8180)&gt;0,"Yes","No"))</f>
        <v/>
      </c>
      <c r="S8180" s="38">
        <f>IF($B8180="","",MIN(1,DAY($A8180)/IF($N8180="Superstore",Settings!$B$5,Settings!$B$4)))</f>
        <v/>
      </c>
      <c r="T8180" s="38">
        <f>IF(OR($B8180="",$G8180="",$S8180=0),"",$G8180/$S8180)</f>
        <v/>
      </c>
      <c r="U8180" s="36">
        <f>IF($T8180="","",IF($T8180&lt;Settings!$B$8,"Critical",IF($T8180&lt;Settings!$B$9,"Semi Critical","Non Critical")))</f>
        <v/>
      </c>
      <c r="V8180" s="28" t="n"/>
      <c r="Z8180">
        <f>IF($B8180="","",IFERROR(VLOOKUP($B8180,'Plan HC for CCA'!$A:$B,2,0),""))</f>
        <v/>
      </c>
      <c r="AA8180">
        <f>IF(OR($B8180="",$Z8180=""),"",IF(N($M8180)&lt;$Z8180,"Delta","No Delta"))</f>
        <v/>
      </c>
      <c r="AB8180">
        <f>IF(OR($B8180="",$Z8180=""),"",MAX(0,$Z8180-N($M8180)))</f>
        <v/>
      </c>
      <c r="AC8180" s="46">
        <f>IF($B8180="","",IFERROR(INDEX('CCA Util %'!$H:$H,MATCH($B8180,'CCA Util %'!$E:$E,0)),""))</f>
        <v/>
      </c>
      <c r="AD8180">
        <f>IF($B8180="","",IFERROR(INDEX('CCA Util %'!$G:$G,MATCH($B8180,'CCA Util %'!$E:$E,0)),""))</f>
        <v/>
      </c>
      <c r="AE8180">
        <f>IF(OR($B8180="",$U8180=""),"",$U8180&amp;" &amp; "&amp;IF(OR($AD8180="",$AD8180=0),"Util NA",$AD8180&amp;" Util"))</f>
        <v/>
      </c>
    </row>
    <row r="8181" ht="15.75" customHeight="1" s="42">
      <c r="A8181" s="41" t="n"/>
      <c r="G8181" s="38" t="n"/>
      <c r="H8181" s="38" t="n"/>
      <c r="I8181" s="38" t="n"/>
      <c r="J8181" s="38" t="n"/>
      <c r="K8181" s="38" t="n"/>
      <c r="L8181" s="38" t="n"/>
      <c r="N8181" s="36">
        <f>IF($B8181="","",IF($C8181="SUPERSTORE","Superstore","DH"))</f>
        <v/>
      </c>
      <c r="O8181" s="36">
        <f>IF($B8181="","",IFERROR(VLOOKUP($B8181,Mapping!$A:$C,2,0),"Not Mapped"))</f>
        <v/>
      </c>
      <c r="P8181" s="36">
        <f>IF($B8181="","",IFERROR(VLOOKUP($B8181,Mapping!$A:$C,3,0),"Not Mapped"))</f>
        <v/>
      </c>
      <c r="Q8181" s="36">
        <f>IF($B8181="","",IFERROR(VLOOKUP($O8181,Leaders!$A:$B,2,0),"Not Mapped"))</f>
        <v/>
      </c>
      <c r="R8181" s="36">
        <f>IF($B8181="","",IF(COUNTIF(Exclusions!$A:$A,$B8181)&gt;0,"Yes","No"))</f>
        <v/>
      </c>
      <c r="S8181" s="38">
        <f>IF($B8181="","",MIN(1,DAY($A8181)/IF($N8181="Superstore",Settings!$B$5,Settings!$B$4)))</f>
        <v/>
      </c>
      <c r="T8181" s="38">
        <f>IF(OR($B8181="",$G8181="",$S8181=0),"",$G8181/$S8181)</f>
        <v/>
      </c>
      <c r="U8181" s="36">
        <f>IF($T8181="","",IF($T8181&lt;Settings!$B$8,"Critical",IF($T8181&lt;Settings!$B$9,"Semi Critical","Non Critical")))</f>
        <v/>
      </c>
      <c r="V8181" s="28" t="n"/>
      <c r="Z8181">
        <f>IF($B8181="","",IFERROR(VLOOKUP($B8181,'Plan HC for CCA'!$A:$B,2,0),""))</f>
        <v/>
      </c>
      <c r="AA8181">
        <f>IF(OR($B8181="",$Z8181=""),"",IF(N($M8181)&lt;$Z8181,"Delta","No Delta"))</f>
        <v/>
      </c>
      <c r="AB8181">
        <f>IF(OR($B8181="",$Z8181=""),"",MAX(0,$Z8181-N($M8181)))</f>
        <v/>
      </c>
      <c r="AC8181" s="46">
        <f>IF($B8181="","",IFERROR(INDEX('CCA Util %'!$H:$H,MATCH($B8181,'CCA Util %'!$E:$E,0)),""))</f>
        <v/>
      </c>
      <c r="AD8181">
        <f>IF($B8181="","",IFERROR(INDEX('CCA Util %'!$G:$G,MATCH($B8181,'CCA Util %'!$E:$E,0)),""))</f>
        <v/>
      </c>
      <c r="AE8181">
        <f>IF(OR($B8181="",$U8181=""),"",$U8181&amp;" &amp; "&amp;IF(OR($AD8181="",$AD8181=0),"Util NA",$AD8181&amp;" Util"))</f>
        <v/>
      </c>
    </row>
    <row r="8182" ht="15.75" customHeight="1" s="42">
      <c r="A8182" s="41" t="n"/>
      <c r="G8182" s="38" t="n"/>
      <c r="H8182" s="38" t="n"/>
      <c r="I8182" s="38" t="n"/>
      <c r="J8182" s="38" t="n"/>
      <c r="K8182" s="38" t="n"/>
      <c r="L8182" s="38" t="n"/>
      <c r="N8182" s="36">
        <f>IF($B8182="","",IF($C8182="SUPERSTORE","Superstore","DH"))</f>
        <v/>
      </c>
      <c r="O8182" s="36">
        <f>IF($B8182="","",IFERROR(VLOOKUP($B8182,Mapping!$A:$C,2,0),"Not Mapped"))</f>
        <v/>
      </c>
      <c r="P8182" s="36">
        <f>IF($B8182="","",IFERROR(VLOOKUP($B8182,Mapping!$A:$C,3,0),"Not Mapped"))</f>
        <v/>
      </c>
      <c r="Q8182" s="36">
        <f>IF($B8182="","",IFERROR(VLOOKUP($O8182,Leaders!$A:$B,2,0),"Not Mapped"))</f>
        <v/>
      </c>
      <c r="R8182" s="36">
        <f>IF($B8182="","",IF(COUNTIF(Exclusions!$A:$A,$B8182)&gt;0,"Yes","No"))</f>
        <v/>
      </c>
      <c r="S8182" s="38">
        <f>IF($B8182="","",MIN(1,DAY($A8182)/IF($N8182="Superstore",Settings!$B$5,Settings!$B$4)))</f>
        <v/>
      </c>
      <c r="T8182" s="38">
        <f>IF(OR($B8182="",$G8182="",$S8182=0),"",$G8182/$S8182)</f>
        <v/>
      </c>
      <c r="U8182" s="36">
        <f>IF($T8182="","",IF($T8182&lt;Settings!$B$8,"Critical",IF($T8182&lt;Settings!$B$9,"Semi Critical","Non Critical")))</f>
        <v/>
      </c>
      <c r="V8182" s="28" t="n"/>
      <c r="Z8182">
        <f>IF($B8182="","",IFERROR(VLOOKUP($B8182,'Plan HC for CCA'!$A:$B,2,0),""))</f>
        <v/>
      </c>
      <c r="AA8182">
        <f>IF(OR($B8182="",$Z8182=""),"",IF(N($M8182)&lt;$Z8182,"Delta","No Delta"))</f>
        <v/>
      </c>
      <c r="AB8182">
        <f>IF(OR($B8182="",$Z8182=""),"",MAX(0,$Z8182-N($M8182)))</f>
        <v/>
      </c>
      <c r="AC8182" s="46">
        <f>IF($B8182="","",IFERROR(INDEX('CCA Util %'!$H:$H,MATCH($B8182,'CCA Util %'!$E:$E,0)),""))</f>
        <v/>
      </c>
      <c r="AD8182">
        <f>IF($B8182="","",IFERROR(INDEX('CCA Util %'!$G:$G,MATCH($B8182,'CCA Util %'!$E:$E,0)),""))</f>
        <v/>
      </c>
      <c r="AE8182">
        <f>IF(OR($B8182="",$U8182=""),"",$U8182&amp;" &amp; "&amp;IF(OR($AD8182="",$AD8182=0),"Util NA",$AD8182&amp;" Util"))</f>
        <v/>
      </c>
    </row>
    <row r="8183" ht="15.75" customHeight="1" s="42">
      <c r="A8183" s="41" t="n"/>
      <c r="G8183" s="38" t="n"/>
      <c r="H8183" s="38" t="n"/>
      <c r="I8183" s="38" t="n"/>
      <c r="J8183" s="38" t="n"/>
      <c r="K8183" s="38" t="n"/>
      <c r="L8183" s="38" t="n"/>
      <c r="N8183" s="36">
        <f>IF($B8183="","",IF($C8183="SUPERSTORE","Superstore","DH"))</f>
        <v/>
      </c>
      <c r="O8183" s="36">
        <f>IF($B8183="","",IFERROR(VLOOKUP($B8183,Mapping!$A:$C,2,0),"Not Mapped"))</f>
        <v/>
      </c>
      <c r="P8183" s="36">
        <f>IF($B8183="","",IFERROR(VLOOKUP($B8183,Mapping!$A:$C,3,0),"Not Mapped"))</f>
        <v/>
      </c>
      <c r="Q8183" s="36">
        <f>IF($B8183="","",IFERROR(VLOOKUP($O8183,Leaders!$A:$B,2,0),"Not Mapped"))</f>
        <v/>
      </c>
      <c r="R8183" s="36">
        <f>IF($B8183="","",IF(COUNTIF(Exclusions!$A:$A,$B8183)&gt;0,"Yes","No"))</f>
        <v/>
      </c>
      <c r="S8183" s="38">
        <f>IF($B8183="","",MIN(1,DAY($A8183)/IF($N8183="Superstore",Settings!$B$5,Settings!$B$4)))</f>
        <v/>
      </c>
      <c r="T8183" s="38">
        <f>IF(OR($B8183="",$G8183="",$S8183=0),"",$G8183/$S8183)</f>
        <v/>
      </c>
      <c r="U8183" s="36">
        <f>IF($T8183="","",IF($T8183&lt;Settings!$B$8,"Critical",IF($T8183&lt;Settings!$B$9,"Semi Critical","Non Critical")))</f>
        <v/>
      </c>
      <c r="V8183" s="28" t="n"/>
      <c r="Z8183">
        <f>IF($B8183="","",IFERROR(VLOOKUP($B8183,'Plan HC for CCA'!$A:$B,2,0),""))</f>
        <v/>
      </c>
      <c r="AA8183">
        <f>IF(OR($B8183="",$Z8183=""),"",IF(N($M8183)&lt;$Z8183,"Delta","No Delta"))</f>
        <v/>
      </c>
      <c r="AB8183">
        <f>IF(OR($B8183="",$Z8183=""),"",MAX(0,$Z8183-N($M8183)))</f>
        <v/>
      </c>
      <c r="AC8183" s="46">
        <f>IF($B8183="","",IFERROR(INDEX('CCA Util %'!$H:$H,MATCH($B8183,'CCA Util %'!$E:$E,0)),""))</f>
        <v/>
      </c>
      <c r="AD8183">
        <f>IF($B8183="","",IFERROR(INDEX('CCA Util %'!$G:$G,MATCH($B8183,'CCA Util %'!$E:$E,0)),""))</f>
        <v/>
      </c>
      <c r="AE8183">
        <f>IF(OR($B8183="",$U8183=""),"",$U8183&amp;" &amp; "&amp;IF(OR($AD8183="",$AD8183=0),"Util NA",$AD8183&amp;" Util"))</f>
        <v/>
      </c>
    </row>
    <row r="8184" ht="15.75" customHeight="1" s="42">
      <c r="A8184" s="41" t="n"/>
      <c r="G8184" s="38" t="n"/>
      <c r="H8184" s="38" t="n"/>
      <c r="I8184" s="38" t="n"/>
      <c r="J8184" s="38" t="n"/>
      <c r="K8184" s="38" t="n"/>
      <c r="L8184" s="38" t="n"/>
      <c r="N8184" s="36">
        <f>IF($B8184="","",IF($C8184="SUPERSTORE","Superstore","DH"))</f>
        <v/>
      </c>
      <c r="O8184" s="36">
        <f>IF($B8184="","",IFERROR(VLOOKUP($B8184,Mapping!$A:$C,2,0),"Not Mapped"))</f>
        <v/>
      </c>
      <c r="P8184" s="36">
        <f>IF($B8184="","",IFERROR(VLOOKUP($B8184,Mapping!$A:$C,3,0),"Not Mapped"))</f>
        <v/>
      </c>
      <c r="Q8184" s="36">
        <f>IF($B8184="","",IFERROR(VLOOKUP($O8184,Leaders!$A:$B,2,0),"Not Mapped"))</f>
        <v/>
      </c>
      <c r="R8184" s="36">
        <f>IF($B8184="","",IF(COUNTIF(Exclusions!$A:$A,$B8184)&gt;0,"Yes","No"))</f>
        <v/>
      </c>
      <c r="S8184" s="38">
        <f>IF($B8184="","",MIN(1,DAY($A8184)/IF($N8184="Superstore",Settings!$B$5,Settings!$B$4)))</f>
        <v/>
      </c>
      <c r="T8184" s="38">
        <f>IF(OR($B8184="",$G8184="",$S8184=0),"",$G8184/$S8184)</f>
        <v/>
      </c>
      <c r="U8184" s="36">
        <f>IF($T8184="","",IF($T8184&lt;Settings!$B$8,"Critical",IF($T8184&lt;Settings!$B$9,"Semi Critical","Non Critical")))</f>
        <v/>
      </c>
      <c r="V8184" s="28" t="n"/>
      <c r="Z8184">
        <f>IF($B8184="","",IFERROR(VLOOKUP($B8184,'Plan HC for CCA'!$A:$B,2,0),""))</f>
        <v/>
      </c>
      <c r="AA8184">
        <f>IF(OR($B8184="",$Z8184=""),"",IF(N($M8184)&lt;$Z8184,"Delta","No Delta"))</f>
        <v/>
      </c>
      <c r="AB8184">
        <f>IF(OR($B8184="",$Z8184=""),"",MAX(0,$Z8184-N($M8184)))</f>
        <v/>
      </c>
      <c r="AC8184" s="46">
        <f>IF($B8184="","",IFERROR(INDEX('CCA Util %'!$H:$H,MATCH($B8184,'CCA Util %'!$E:$E,0)),""))</f>
        <v/>
      </c>
      <c r="AD8184">
        <f>IF($B8184="","",IFERROR(INDEX('CCA Util %'!$G:$G,MATCH($B8184,'CCA Util %'!$E:$E,0)),""))</f>
        <v/>
      </c>
      <c r="AE8184">
        <f>IF(OR($B8184="",$U8184=""),"",$U8184&amp;" &amp; "&amp;IF(OR($AD8184="",$AD8184=0),"Util NA",$AD8184&amp;" Util"))</f>
        <v/>
      </c>
    </row>
    <row r="8185" ht="15.75" customHeight="1" s="42">
      <c r="A8185" s="41" t="n"/>
      <c r="G8185" s="38" t="n"/>
      <c r="H8185" s="38" t="n"/>
      <c r="I8185" s="38" t="n"/>
      <c r="J8185" s="38" t="n"/>
      <c r="K8185" s="38" t="n"/>
      <c r="L8185" s="38" t="n"/>
      <c r="N8185" s="36">
        <f>IF($B8185="","",IF($C8185="SUPERSTORE","Superstore","DH"))</f>
        <v/>
      </c>
      <c r="O8185" s="36">
        <f>IF($B8185="","",IFERROR(VLOOKUP($B8185,Mapping!$A:$C,2,0),"Not Mapped"))</f>
        <v/>
      </c>
      <c r="P8185" s="36">
        <f>IF($B8185="","",IFERROR(VLOOKUP($B8185,Mapping!$A:$C,3,0),"Not Mapped"))</f>
        <v/>
      </c>
      <c r="Q8185" s="36">
        <f>IF($B8185="","",IFERROR(VLOOKUP($O8185,Leaders!$A:$B,2,0),"Not Mapped"))</f>
        <v/>
      </c>
      <c r="R8185" s="36">
        <f>IF($B8185="","",IF(COUNTIF(Exclusions!$A:$A,$B8185)&gt;0,"Yes","No"))</f>
        <v/>
      </c>
      <c r="S8185" s="38">
        <f>IF($B8185="","",MIN(1,DAY($A8185)/IF($N8185="Superstore",Settings!$B$5,Settings!$B$4)))</f>
        <v/>
      </c>
      <c r="T8185" s="38">
        <f>IF(OR($B8185="",$G8185="",$S8185=0),"",$G8185/$S8185)</f>
        <v/>
      </c>
      <c r="U8185" s="36">
        <f>IF($T8185="","",IF($T8185&lt;Settings!$B$8,"Critical",IF($T8185&lt;Settings!$B$9,"Semi Critical","Non Critical")))</f>
        <v/>
      </c>
      <c r="V8185" s="28" t="n"/>
      <c r="Z8185">
        <f>IF($B8185="","",IFERROR(VLOOKUP($B8185,'Plan HC for CCA'!$A:$B,2,0),""))</f>
        <v/>
      </c>
      <c r="AA8185">
        <f>IF(OR($B8185="",$Z8185=""),"",IF(N($M8185)&lt;$Z8185,"Delta","No Delta"))</f>
        <v/>
      </c>
      <c r="AB8185">
        <f>IF(OR($B8185="",$Z8185=""),"",MAX(0,$Z8185-N($M8185)))</f>
        <v/>
      </c>
      <c r="AC8185" s="46">
        <f>IF($B8185="","",IFERROR(INDEX('CCA Util %'!$H:$H,MATCH($B8185,'CCA Util %'!$E:$E,0)),""))</f>
        <v/>
      </c>
      <c r="AD8185">
        <f>IF($B8185="","",IFERROR(INDEX('CCA Util %'!$G:$G,MATCH($B8185,'CCA Util %'!$E:$E,0)),""))</f>
        <v/>
      </c>
      <c r="AE8185">
        <f>IF(OR($B8185="",$U8185=""),"",$U8185&amp;" &amp; "&amp;IF(OR($AD8185="",$AD8185=0),"Util NA",$AD8185&amp;" Util"))</f>
        <v/>
      </c>
    </row>
    <row r="8186" ht="15.75" customHeight="1" s="42">
      <c r="A8186" s="41" t="n"/>
      <c r="G8186" s="38" t="n"/>
      <c r="H8186" s="38" t="n"/>
      <c r="I8186" s="38" t="n"/>
      <c r="J8186" s="38" t="n"/>
      <c r="K8186" s="38" t="n"/>
      <c r="L8186" s="38" t="n"/>
      <c r="N8186" s="36">
        <f>IF($B8186="","",IF($C8186="SUPERSTORE","Superstore","DH"))</f>
        <v/>
      </c>
      <c r="O8186" s="36">
        <f>IF($B8186="","",IFERROR(VLOOKUP($B8186,Mapping!$A:$C,2,0),"Not Mapped"))</f>
        <v/>
      </c>
      <c r="P8186" s="36">
        <f>IF($B8186="","",IFERROR(VLOOKUP($B8186,Mapping!$A:$C,3,0),"Not Mapped"))</f>
        <v/>
      </c>
      <c r="Q8186" s="36">
        <f>IF($B8186="","",IFERROR(VLOOKUP($O8186,Leaders!$A:$B,2,0),"Not Mapped"))</f>
        <v/>
      </c>
      <c r="R8186" s="36">
        <f>IF($B8186="","",IF(COUNTIF(Exclusions!$A:$A,$B8186)&gt;0,"Yes","No"))</f>
        <v/>
      </c>
      <c r="S8186" s="38">
        <f>IF($B8186="","",MIN(1,DAY($A8186)/IF($N8186="Superstore",Settings!$B$5,Settings!$B$4)))</f>
        <v/>
      </c>
      <c r="T8186" s="38">
        <f>IF(OR($B8186="",$G8186="",$S8186=0),"",$G8186/$S8186)</f>
        <v/>
      </c>
      <c r="U8186" s="36">
        <f>IF($T8186="","",IF($T8186&lt;Settings!$B$8,"Critical",IF($T8186&lt;Settings!$B$9,"Semi Critical","Non Critical")))</f>
        <v/>
      </c>
      <c r="V8186" s="28" t="n"/>
      <c r="Z8186">
        <f>IF($B8186="","",IFERROR(VLOOKUP($B8186,'Plan HC for CCA'!$A:$B,2,0),""))</f>
        <v/>
      </c>
      <c r="AA8186">
        <f>IF(OR($B8186="",$Z8186=""),"",IF(N($M8186)&lt;$Z8186,"Delta","No Delta"))</f>
        <v/>
      </c>
      <c r="AB8186">
        <f>IF(OR($B8186="",$Z8186=""),"",MAX(0,$Z8186-N($M8186)))</f>
        <v/>
      </c>
      <c r="AC8186" s="46">
        <f>IF($B8186="","",IFERROR(INDEX('CCA Util %'!$H:$H,MATCH($B8186,'CCA Util %'!$E:$E,0)),""))</f>
        <v/>
      </c>
      <c r="AD8186">
        <f>IF($B8186="","",IFERROR(INDEX('CCA Util %'!$G:$G,MATCH($B8186,'CCA Util %'!$E:$E,0)),""))</f>
        <v/>
      </c>
      <c r="AE8186">
        <f>IF(OR($B8186="",$U8186=""),"",$U8186&amp;" &amp; "&amp;IF(OR($AD8186="",$AD8186=0),"Util NA",$AD8186&amp;" Util"))</f>
        <v/>
      </c>
    </row>
    <row r="8187" ht="15.75" customHeight="1" s="42">
      <c r="A8187" s="41" t="n"/>
      <c r="G8187" s="38" t="n"/>
      <c r="H8187" s="38" t="n"/>
      <c r="I8187" s="38" t="n"/>
      <c r="J8187" s="38" t="n"/>
      <c r="K8187" s="38" t="n"/>
      <c r="L8187" s="38" t="n"/>
      <c r="N8187" s="36">
        <f>IF($B8187="","",IF($C8187="SUPERSTORE","Superstore","DH"))</f>
        <v/>
      </c>
      <c r="O8187" s="36">
        <f>IF($B8187="","",IFERROR(VLOOKUP($B8187,Mapping!$A:$C,2,0),"Not Mapped"))</f>
        <v/>
      </c>
      <c r="P8187" s="36">
        <f>IF($B8187="","",IFERROR(VLOOKUP($B8187,Mapping!$A:$C,3,0),"Not Mapped"))</f>
        <v/>
      </c>
      <c r="Q8187" s="36">
        <f>IF($B8187="","",IFERROR(VLOOKUP($O8187,Leaders!$A:$B,2,0),"Not Mapped"))</f>
        <v/>
      </c>
      <c r="R8187" s="36">
        <f>IF($B8187="","",IF(COUNTIF(Exclusions!$A:$A,$B8187)&gt;0,"Yes","No"))</f>
        <v/>
      </c>
      <c r="S8187" s="38">
        <f>IF($B8187="","",MIN(1,DAY($A8187)/IF($N8187="Superstore",Settings!$B$5,Settings!$B$4)))</f>
        <v/>
      </c>
      <c r="T8187" s="38">
        <f>IF(OR($B8187="",$G8187="",$S8187=0),"",$G8187/$S8187)</f>
        <v/>
      </c>
      <c r="U8187" s="36">
        <f>IF($T8187="","",IF($T8187&lt;Settings!$B$8,"Critical",IF($T8187&lt;Settings!$B$9,"Semi Critical","Non Critical")))</f>
        <v/>
      </c>
      <c r="V8187" s="28" t="n"/>
      <c r="Z8187">
        <f>IF($B8187="","",IFERROR(VLOOKUP($B8187,'Plan HC for CCA'!$A:$B,2,0),""))</f>
        <v/>
      </c>
      <c r="AA8187">
        <f>IF(OR($B8187="",$Z8187=""),"",IF(N($M8187)&lt;$Z8187,"Delta","No Delta"))</f>
        <v/>
      </c>
      <c r="AB8187">
        <f>IF(OR($B8187="",$Z8187=""),"",MAX(0,$Z8187-N($M8187)))</f>
        <v/>
      </c>
      <c r="AC8187" s="46">
        <f>IF($B8187="","",IFERROR(INDEX('CCA Util %'!$H:$H,MATCH($B8187,'CCA Util %'!$E:$E,0)),""))</f>
        <v/>
      </c>
      <c r="AD8187">
        <f>IF($B8187="","",IFERROR(INDEX('CCA Util %'!$G:$G,MATCH($B8187,'CCA Util %'!$E:$E,0)),""))</f>
        <v/>
      </c>
      <c r="AE8187">
        <f>IF(OR($B8187="",$U8187=""),"",$U8187&amp;" &amp; "&amp;IF(OR($AD8187="",$AD8187=0),"Util NA",$AD8187&amp;" Util"))</f>
        <v/>
      </c>
    </row>
    <row r="8188" ht="15.75" customHeight="1" s="42">
      <c r="A8188" s="41" t="n"/>
      <c r="G8188" s="38" t="n"/>
      <c r="H8188" s="38" t="n"/>
      <c r="I8188" s="38" t="n"/>
      <c r="J8188" s="38" t="n"/>
      <c r="K8188" s="38" t="n"/>
      <c r="L8188" s="38" t="n"/>
      <c r="N8188" s="36">
        <f>IF($B8188="","",IF($C8188="SUPERSTORE","Superstore","DH"))</f>
        <v/>
      </c>
      <c r="O8188" s="36">
        <f>IF($B8188="","",IFERROR(VLOOKUP($B8188,Mapping!$A:$C,2,0),"Not Mapped"))</f>
        <v/>
      </c>
      <c r="P8188" s="36">
        <f>IF($B8188="","",IFERROR(VLOOKUP($B8188,Mapping!$A:$C,3,0),"Not Mapped"))</f>
        <v/>
      </c>
      <c r="Q8188" s="36">
        <f>IF($B8188="","",IFERROR(VLOOKUP($O8188,Leaders!$A:$B,2,0),"Not Mapped"))</f>
        <v/>
      </c>
      <c r="R8188" s="36">
        <f>IF($B8188="","",IF(COUNTIF(Exclusions!$A:$A,$B8188)&gt;0,"Yes","No"))</f>
        <v/>
      </c>
      <c r="S8188" s="38">
        <f>IF($B8188="","",MIN(1,DAY($A8188)/IF($N8188="Superstore",Settings!$B$5,Settings!$B$4)))</f>
        <v/>
      </c>
      <c r="T8188" s="38">
        <f>IF(OR($B8188="",$G8188="",$S8188=0),"",$G8188/$S8188)</f>
        <v/>
      </c>
      <c r="U8188" s="36">
        <f>IF($T8188="","",IF($T8188&lt;Settings!$B$8,"Critical",IF($T8188&lt;Settings!$B$9,"Semi Critical","Non Critical")))</f>
        <v/>
      </c>
      <c r="V8188" s="28" t="n"/>
      <c r="Z8188">
        <f>IF($B8188="","",IFERROR(VLOOKUP($B8188,'Plan HC for CCA'!$A:$B,2,0),""))</f>
        <v/>
      </c>
      <c r="AA8188">
        <f>IF(OR($B8188="",$Z8188=""),"",IF(N($M8188)&lt;$Z8188,"Delta","No Delta"))</f>
        <v/>
      </c>
      <c r="AB8188">
        <f>IF(OR($B8188="",$Z8188=""),"",MAX(0,$Z8188-N($M8188)))</f>
        <v/>
      </c>
      <c r="AC8188" s="46">
        <f>IF($B8188="","",IFERROR(INDEX('CCA Util %'!$H:$H,MATCH($B8188,'CCA Util %'!$E:$E,0)),""))</f>
        <v/>
      </c>
      <c r="AD8188">
        <f>IF($B8188="","",IFERROR(INDEX('CCA Util %'!$G:$G,MATCH($B8188,'CCA Util %'!$E:$E,0)),""))</f>
        <v/>
      </c>
      <c r="AE8188">
        <f>IF(OR($B8188="",$U8188=""),"",$U8188&amp;" &amp; "&amp;IF(OR($AD8188="",$AD8188=0),"Util NA",$AD8188&amp;" Util"))</f>
        <v/>
      </c>
    </row>
    <row r="8189" ht="15.75" customHeight="1" s="42">
      <c r="A8189" s="41" t="n"/>
      <c r="G8189" s="38" t="n"/>
      <c r="H8189" s="38" t="n"/>
      <c r="I8189" s="38" t="n"/>
      <c r="J8189" s="38" t="n"/>
      <c r="K8189" s="38" t="n"/>
      <c r="L8189" s="38" t="n"/>
      <c r="N8189" s="36">
        <f>IF($B8189="","",IF($C8189="SUPERSTORE","Superstore","DH"))</f>
        <v/>
      </c>
      <c r="O8189" s="36">
        <f>IF($B8189="","",IFERROR(VLOOKUP($B8189,Mapping!$A:$C,2,0),"Not Mapped"))</f>
        <v/>
      </c>
      <c r="P8189" s="36">
        <f>IF($B8189="","",IFERROR(VLOOKUP($B8189,Mapping!$A:$C,3,0),"Not Mapped"))</f>
        <v/>
      </c>
      <c r="Q8189" s="36">
        <f>IF($B8189="","",IFERROR(VLOOKUP($O8189,Leaders!$A:$B,2,0),"Not Mapped"))</f>
        <v/>
      </c>
      <c r="R8189" s="36">
        <f>IF($B8189="","",IF(COUNTIF(Exclusions!$A:$A,$B8189)&gt;0,"Yes","No"))</f>
        <v/>
      </c>
      <c r="S8189" s="38">
        <f>IF($B8189="","",MIN(1,DAY($A8189)/IF($N8189="Superstore",Settings!$B$5,Settings!$B$4)))</f>
        <v/>
      </c>
      <c r="T8189" s="38">
        <f>IF(OR($B8189="",$G8189="",$S8189=0),"",$G8189/$S8189)</f>
        <v/>
      </c>
      <c r="U8189" s="36">
        <f>IF($T8189="","",IF($T8189&lt;Settings!$B$8,"Critical",IF($T8189&lt;Settings!$B$9,"Semi Critical","Non Critical")))</f>
        <v/>
      </c>
      <c r="V8189" s="28" t="n"/>
      <c r="Z8189">
        <f>IF($B8189="","",IFERROR(VLOOKUP($B8189,'Plan HC for CCA'!$A:$B,2,0),""))</f>
        <v/>
      </c>
      <c r="AA8189">
        <f>IF(OR($B8189="",$Z8189=""),"",IF(N($M8189)&lt;$Z8189,"Delta","No Delta"))</f>
        <v/>
      </c>
      <c r="AB8189">
        <f>IF(OR($B8189="",$Z8189=""),"",MAX(0,$Z8189-N($M8189)))</f>
        <v/>
      </c>
      <c r="AC8189" s="46">
        <f>IF($B8189="","",IFERROR(INDEX('CCA Util %'!$H:$H,MATCH($B8189,'CCA Util %'!$E:$E,0)),""))</f>
        <v/>
      </c>
      <c r="AD8189">
        <f>IF($B8189="","",IFERROR(INDEX('CCA Util %'!$G:$G,MATCH($B8189,'CCA Util %'!$E:$E,0)),""))</f>
        <v/>
      </c>
      <c r="AE8189">
        <f>IF(OR($B8189="",$U8189=""),"",$U8189&amp;" &amp; "&amp;IF(OR($AD8189="",$AD8189=0),"Util NA",$AD8189&amp;" Util"))</f>
        <v/>
      </c>
    </row>
    <row r="8190" ht="15.75" customHeight="1" s="42">
      <c r="A8190" s="41" t="n"/>
      <c r="G8190" s="38" t="n"/>
      <c r="H8190" s="38" t="n"/>
      <c r="I8190" s="38" t="n"/>
      <c r="J8190" s="38" t="n"/>
      <c r="K8190" s="38" t="n"/>
      <c r="L8190" s="38" t="n"/>
      <c r="N8190" s="36">
        <f>IF($B8190="","",IF($C8190="SUPERSTORE","Superstore","DH"))</f>
        <v/>
      </c>
      <c r="O8190" s="36">
        <f>IF($B8190="","",IFERROR(VLOOKUP($B8190,Mapping!$A:$C,2,0),"Not Mapped"))</f>
        <v/>
      </c>
      <c r="P8190" s="36">
        <f>IF($B8190="","",IFERROR(VLOOKUP($B8190,Mapping!$A:$C,3,0),"Not Mapped"))</f>
        <v/>
      </c>
      <c r="Q8190" s="36">
        <f>IF($B8190="","",IFERROR(VLOOKUP($O8190,Leaders!$A:$B,2,0),"Not Mapped"))</f>
        <v/>
      </c>
      <c r="R8190" s="36">
        <f>IF($B8190="","",IF(COUNTIF(Exclusions!$A:$A,$B8190)&gt;0,"Yes","No"))</f>
        <v/>
      </c>
      <c r="S8190" s="38">
        <f>IF($B8190="","",MIN(1,DAY($A8190)/IF($N8190="Superstore",Settings!$B$5,Settings!$B$4)))</f>
        <v/>
      </c>
      <c r="T8190" s="38">
        <f>IF(OR($B8190="",$G8190="",$S8190=0),"",$G8190/$S8190)</f>
        <v/>
      </c>
      <c r="U8190" s="36">
        <f>IF($T8190="","",IF($T8190&lt;Settings!$B$8,"Critical",IF($T8190&lt;Settings!$B$9,"Semi Critical","Non Critical")))</f>
        <v/>
      </c>
      <c r="V8190" s="28" t="n"/>
      <c r="Z8190">
        <f>IF($B8190="","",IFERROR(VLOOKUP($B8190,'Plan HC for CCA'!$A:$B,2,0),""))</f>
        <v/>
      </c>
      <c r="AA8190">
        <f>IF(OR($B8190="",$Z8190=""),"",IF(N($M8190)&lt;$Z8190,"Delta","No Delta"))</f>
        <v/>
      </c>
      <c r="AB8190">
        <f>IF(OR($B8190="",$Z8190=""),"",MAX(0,$Z8190-N($M8190)))</f>
        <v/>
      </c>
      <c r="AC8190" s="46">
        <f>IF($B8190="","",IFERROR(INDEX('CCA Util %'!$H:$H,MATCH($B8190,'CCA Util %'!$E:$E,0)),""))</f>
        <v/>
      </c>
      <c r="AD8190">
        <f>IF($B8190="","",IFERROR(INDEX('CCA Util %'!$G:$G,MATCH($B8190,'CCA Util %'!$E:$E,0)),""))</f>
        <v/>
      </c>
      <c r="AE8190">
        <f>IF(OR($B8190="",$U8190=""),"",$U8190&amp;" &amp; "&amp;IF(OR($AD8190="",$AD8190=0),"Util NA",$AD8190&amp;" Util"))</f>
        <v/>
      </c>
    </row>
    <row r="8191" ht="15.75" customHeight="1" s="42">
      <c r="A8191" s="41" t="n"/>
      <c r="G8191" s="38" t="n"/>
      <c r="H8191" s="38" t="n"/>
      <c r="I8191" s="38" t="n"/>
      <c r="J8191" s="38" t="n"/>
      <c r="K8191" s="38" t="n"/>
      <c r="L8191" s="38" t="n"/>
      <c r="N8191" s="36">
        <f>IF($B8191="","",IF($C8191="SUPERSTORE","Superstore","DH"))</f>
        <v/>
      </c>
      <c r="O8191" s="36">
        <f>IF($B8191="","",IFERROR(VLOOKUP($B8191,Mapping!$A:$C,2,0),"Not Mapped"))</f>
        <v/>
      </c>
      <c r="P8191" s="36">
        <f>IF($B8191="","",IFERROR(VLOOKUP($B8191,Mapping!$A:$C,3,0),"Not Mapped"))</f>
        <v/>
      </c>
      <c r="Q8191" s="36">
        <f>IF($B8191="","",IFERROR(VLOOKUP($O8191,Leaders!$A:$B,2,0),"Not Mapped"))</f>
        <v/>
      </c>
      <c r="R8191" s="36">
        <f>IF($B8191="","",IF(COUNTIF(Exclusions!$A:$A,$B8191)&gt;0,"Yes","No"))</f>
        <v/>
      </c>
      <c r="S8191" s="38">
        <f>IF($B8191="","",MIN(1,DAY($A8191)/IF($N8191="Superstore",Settings!$B$5,Settings!$B$4)))</f>
        <v/>
      </c>
      <c r="T8191" s="38">
        <f>IF(OR($B8191="",$G8191="",$S8191=0),"",$G8191/$S8191)</f>
        <v/>
      </c>
      <c r="U8191" s="36">
        <f>IF($T8191="","",IF($T8191&lt;Settings!$B$8,"Critical",IF($T8191&lt;Settings!$B$9,"Semi Critical","Non Critical")))</f>
        <v/>
      </c>
      <c r="V8191" s="28" t="n"/>
      <c r="Z8191">
        <f>IF($B8191="","",IFERROR(VLOOKUP($B8191,'Plan HC for CCA'!$A:$B,2,0),""))</f>
        <v/>
      </c>
      <c r="AA8191">
        <f>IF(OR($B8191="",$Z8191=""),"",IF(N($M8191)&lt;$Z8191,"Delta","No Delta"))</f>
        <v/>
      </c>
      <c r="AB8191">
        <f>IF(OR($B8191="",$Z8191=""),"",MAX(0,$Z8191-N($M8191)))</f>
        <v/>
      </c>
      <c r="AC8191" s="46">
        <f>IF($B8191="","",IFERROR(INDEX('CCA Util %'!$H:$H,MATCH($B8191,'CCA Util %'!$E:$E,0)),""))</f>
        <v/>
      </c>
      <c r="AD8191">
        <f>IF($B8191="","",IFERROR(INDEX('CCA Util %'!$G:$G,MATCH($B8191,'CCA Util %'!$E:$E,0)),""))</f>
        <v/>
      </c>
      <c r="AE8191">
        <f>IF(OR($B8191="",$U8191=""),"",$U8191&amp;" &amp; "&amp;IF(OR($AD8191="",$AD8191=0),"Util NA",$AD8191&amp;" Util"))</f>
        <v/>
      </c>
    </row>
    <row r="8192" ht="15.75" customHeight="1" s="42">
      <c r="A8192" s="41" t="n"/>
      <c r="G8192" s="38" t="n"/>
      <c r="H8192" s="38" t="n"/>
      <c r="I8192" s="38" t="n"/>
      <c r="J8192" s="38" t="n"/>
      <c r="K8192" s="38" t="n"/>
      <c r="L8192" s="38" t="n"/>
      <c r="N8192" s="36">
        <f>IF($B8192="","",IF($C8192="SUPERSTORE","Superstore","DH"))</f>
        <v/>
      </c>
      <c r="O8192" s="36">
        <f>IF($B8192="","",IFERROR(VLOOKUP($B8192,Mapping!$A:$C,2,0),"Not Mapped"))</f>
        <v/>
      </c>
      <c r="P8192" s="36">
        <f>IF($B8192="","",IFERROR(VLOOKUP($B8192,Mapping!$A:$C,3,0),"Not Mapped"))</f>
        <v/>
      </c>
      <c r="Q8192" s="36">
        <f>IF($B8192="","",IFERROR(VLOOKUP($O8192,Leaders!$A:$B,2,0),"Not Mapped"))</f>
        <v/>
      </c>
      <c r="R8192" s="36">
        <f>IF($B8192="","",IF(COUNTIF(Exclusions!$A:$A,$B8192)&gt;0,"Yes","No"))</f>
        <v/>
      </c>
      <c r="S8192" s="38">
        <f>IF($B8192="","",MIN(1,DAY($A8192)/IF($N8192="Superstore",Settings!$B$5,Settings!$B$4)))</f>
        <v/>
      </c>
      <c r="T8192" s="38">
        <f>IF(OR($B8192="",$G8192="",$S8192=0),"",$G8192/$S8192)</f>
        <v/>
      </c>
      <c r="U8192" s="36">
        <f>IF($T8192="","",IF($T8192&lt;Settings!$B$8,"Critical",IF($T8192&lt;Settings!$B$9,"Semi Critical","Non Critical")))</f>
        <v/>
      </c>
      <c r="V8192" s="28" t="n"/>
      <c r="Z8192">
        <f>IF($B8192="","",IFERROR(VLOOKUP($B8192,'Plan HC for CCA'!$A:$B,2,0),""))</f>
        <v/>
      </c>
      <c r="AA8192">
        <f>IF(OR($B8192="",$Z8192=""),"",IF(N($M8192)&lt;$Z8192,"Delta","No Delta"))</f>
        <v/>
      </c>
      <c r="AB8192">
        <f>IF(OR($B8192="",$Z8192=""),"",MAX(0,$Z8192-N($M8192)))</f>
        <v/>
      </c>
      <c r="AC8192" s="46">
        <f>IF($B8192="","",IFERROR(INDEX('CCA Util %'!$H:$H,MATCH($B8192,'CCA Util %'!$E:$E,0)),""))</f>
        <v/>
      </c>
      <c r="AD8192">
        <f>IF($B8192="","",IFERROR(INDEX('CCA Util %'!$G:$G,MATCH($B8192,'CCA Util %'!$E:$E,0)),""))</f>
        <v/>
      </c>
      <c r="AE8192">
        <f>IF(OR($B8192="",$U8192=""),"",$U8192&amp;" &amp; "&amp;IF(OR($AD8192="",$AD8192=0),"Util NA",$AD8192&amp;" Util"))</f>
        <v/>
      </c>
    </row>
    <row r="8193" ht="15.75" customHeight="1" s="42">
      <c r="A8193" s="41" t="n"/>
      <c r="G8193" s="38" t="n"/>
      <c r="H8193" s="38" t="n"/>
      <c r="I8193" s="38" t="n"/>
      <c r="J8193" s="38" t="n"/>
      <c r="K8193" s="38" t="n"/>
      <c r="L8193" s="38" t="n"/>
      <c r="N8193" s="36">
        <f>IF($B8193="","",IF($C8193="SUPERSTORE","Superstore","DH"))</f>
        <v/>
      </c>
      <c r="O8193" s="36">
        <f>IF($B8193="","",IFERROR(VLOOKUP($B8193,Mapping!$A:$C,2,0),"Not Mapped"))</f>
        <v/>
      </c>
      <c r="P8193" s="36">
        <f>IF($B8193="","",IFERROR(VLOOKUP($B8193,Mapping!$A:$C,3,0),"Not Mapped"))</f>
        <v/>
      </c>
      <c r="Q8193" s="36">
        <f>IF($B8193="","",IFERROR(VLOOKUP($O8193,Leaders!$A:$B,2,0),"Not Mapped"))</f>
        <v/>
      </c>
      <c r="R8193" s="36">
        <f>IF($B8193="","",IF(COUNTIF(Exclusions!$A:$A,$B8193)&gt;0,"Yes","No"))</f>
        <v/>
      </c>
      <c r="S8193" s="38">
        <f>IF($B8193="","",MIN(1,DAY($A8193)/IF($N8193="Superstore",Settings!$B$5,Settings!$B$4)))</f>
        <v/>
      </c>
      <c r="T8193" s="38">
        <f>IF(OR($B8193="",$G8193="",$S8193=0),"",$G8193/$S8193)</f>
        <v/>
      </c>
      <c r="U8193" s="36">
        <f>IF($T8193="","",IF($T8193&lt;Settings!$B$8,"Critical",IF($T8193&lt;Settings!$B$9,"Semi Critical","Non Critical")))</f>
        <v/>
      </c>
      <c r="V8193" s="28" t="n"/>
      <c r="Z8193">
        <f>IF($B8193="","",IFERROR(VLOOKUP($B8193,'Plan HC for CCA'!$A:$B,2,0),""))</f>
        <v/>
      </c>
      <c r="AA8193">
        <f>IF(OR($B8193="",$Z8193=""),"",IF(N($M8193)&lt;$Z8193,"Delta","No Delta"))</f>
        <v/>
      </c>
      <c r="AB8193">
        <f>IF(OR($B8193="",$Z8193=""),"",MAX(0,$Z8193-N($M8193)))</f>
        <v/>
      </c>
      <c r="AC8193" s="46">
        <f>IF($B8193="","",IFERROR(INDEX('CCA Util %'!$H:$H,MATCH($B8193,'CCA Util %'!$E:$E,0)),""))</f>
        <v/>
      </c>
      <c r="AD8193">
        <f>IF($B8193="","",IFERROR(INDEX('CCA Util %'!$G:$G,MATCH($B8193,'CCA Util %'!$E:$E,0)),""))</f>
        <v/>
      </c>
      <c r="AE8193">
        <f>IF(OR($B8193="",$U8193=""),"",$U8193&amp;" &amp; "&amp;IF(OR($AD8193="",$AD8193=0),"Util NA",$AD8193&amp;" Util"))</f>
        <v/>
      </c>
    </row>
    <row r="8194" ht="15.75" customHeight="1" s="42">
      <c r="A8194" s="41" t="n"/>
      <c r="G8194" s="38" t="n"/>
      <c r="H8194" s="38" t="n"/>
      <c r="I8194" s="38" t="n"/>
      <c r="J8194" s="38" t="n"/>
      <c r="K8194" s="38" t="n"/>
      <c r="L8194" s="38" t="n"/>
      <c r="N8194" s="36">
        <f>IF($B8194="","",IF($C8194="SUPERSTORE","Superstore","DH"))</f>
        <v/>
      </c>
      <c r="O8194" s="36">
        <f>IF($B8194="","",IFERROR(VLOOKUP($B8194,Mapping!$A:$C,2,0),"Not Mapped"))</f>
        <v/>
      </c>
      <c r="P8194" s="36">
        <f>IF($B8194="","",IFERROR(VLOOKUP($B8194,Mapping!$A:$C,3,0),"Not Mapped"))</f>
        <v/>
      </c>
      <c r="Q8194" s="36">
        <f>IF($B8194="","",IFERROR(VLOOKUP($O8194,Leaders!$A:$B,2,0),"Not Mapped"))</f>
        <v/>
      </c>
      <c r="R8194" s="36">
        <f>IF($B8194="","",IF(COUNTIF(Exclusions!$A:$A,$B8194)&gt;0,"Yes","No"))</f>
        <v/>
      </c>
      <c r="S8194" s="38">
        <f>IF($B8194="","",MIN(1,DAY($A8194)/IF($N8194="Superstore",Settings!$B$5,Settings!$B$4)))</f>
        <v/>
      </c>
      <c r="T8194" s="38">
        <f>IF(OR($B8194="",$G8194="",$S8194=0),"",$G8194/$S8194)</f>
        <v/>
      </c>
      <c r="U8194" s="36">
        <f>IF($T8194="","",IF($T8194&lt;Settings!$B$8,"Critical",IF($T8194&lt;Settings!$B$9,"Semi Critical","Non Critical")))</f>
        <v/>
      </c>
      <c r="V8194" s="28" t="n"/>
      <c r="Z8194">
        <f>IF($B8194="","",IFERROR(VLOOKUP($B8194,'Plan HC for CCA'!$A:$B,2,0),""))</f>
        <v/>
      </c>
      <c r="AA8194">
        <f>IF(OR($B8194="",$Z8194=""),"",IF(N($M8194)&lt;$Z8194,"Delta","No Delta"))</f>
        <v/>
      </c>
      <c r="AB8194">
        <f>IF(OR($B8194="",$Z8194=""),"",MAX(0,$Z8194-N($M8194)))</f>
        <v/>
      </c>
      <c r="AC8194" s="46">
        <f>IF($B8194="","",IFERROR(INDEX('CCA Util %'!$H:$H,MATCH($B8194,'CCA Util %'!$E:$E,0)),""))</f>
        <v/>
      </c>
      <c r="AD8194">
        <f>IF($B8194="","",IFERROR(INDEX('CCA Util %'!$G:$G,MATCH($B8194,'CCA Util %'!$E:$E,0)),""))</f>
        <v/>
      </c>
      <c r="AE8194">
        <f>IF(OR($B8194="",$U8194=""),"",$U8194&amp;" &amp; "&amp;IF(OR($AD8194="",$AD8194=0),"Util NA",$AD8194&amp;" Util"))</f>
        <v/>
      </c>
    </row>
    <row r="8195" ht="15.75" customHeight="1" s="42">
      <c r="A8195" s="41" t="n"/>
      <c r="G8195" s="38" t="n"/>
      <c r="H8195" s="38" t="n"/>
      <c r="I8195" s="38" t="n"/>
      <c r="J8195" s="38" t="n"/>
      <c r="K8195" s="38" t="n"/>
      <c r="L8195" s="38" t="n"/>
      <c r="N8195" s="36">
        <f>IF($B8195="","",IF($C8195="SUPERSTORE","Superstore","DH"))</f>
        <v/>
      </c>
      <c r="O8195" s="36">
        <f>IF($B8195="","",IFERROR(VLOOKUP($B8195,Mapping!$A:$C,2,0),"Not Mapped"))</f>
        <v/>
      </c>
      <c r="P8195" s="36">
        <f>IF($B8195="","",IFERROR(VLOOKUP($B8195,Mapping!$A:$C,3,0),"Not Mapped"))</f>
        <v/>
      </c>
      <c r="Q8195" s="36">
        <f>IF($B8195="","",IFERROR(VLOOKUP($O8195,Leaders!$A:$B,2,0),"Not Mapped"))</f>
        <v/>
      </c>
      <c r="R8195" s="36">
        <f>IF($B8195="","",IF(COUNTIF(Exclusions!$A:$A,$B8195)&gt;0,"Yes","No"))</f>
        <v/>
      </c>
      <c r="S8195" s="38">
        <f>IF($B8195="","",MIN(1,DAY($A8195)/IF($N8195="Superstore",Settings!$B$5,Settings!$B$4)))</f>
        <v/>
      </c>
      <c r="T8195" s="38">
        <f>IF(OR($B8195="",$G8195="",$S8195=0),"",$G8195/$S8195)</f>
        <v/>
      </c>
      <c r="U8195" s="36">
        <f>IF($T8195="","",IF($T8195&lt;Settings!$B$8,"Critical",IF($T8195&lt;Settings!$B$9,"Semi Critical","Non Critical")))</f>
        <v/>
      </c>
      <c r="V8195" s="28" t="n"/>
      <c r="Z8195">
        <f>IF($B8195="","",IFERROR(VLOOKUP($B8195,'Plan HC for CCA'!$A:$B,2,0),""))</f>
        <v/>
      </c>
      <c r="AA8195">
        <f>IF(OR($B8195="",$Z8195=""),"",IF(N($M8195)&lt;$Z8195,"Delta","No Delta"))</f>
        <v/>
      </c>
      <c r="AB8195">
        <f>IF(OR($B8195="",$Z8195=""),"",MAX(0,$Z8195-N($M8195)))</f>
        <v/>
      </c>
      <c r="AC8195" s="46">
        <f>IF($B8195="","",IFERROR(INDEX('CCA Util %'!$H:$H,MATCH($B8195,'CCA Util %'!$E:$E,0)),""))</f>
        <v/>
      </c>
      <c r="AD8195">
        <f>IF($B8195="","",IFERROR(INDEX('CCA Util %'!$G:$G,MATCH($B8195,'CCA Util %'!$E:$E,0)),""))</f>
        <v/>
      </c>
      <c r="AE8195">
        <f>IF(OR($B8195="",$U8195=""),"",$U8195&amp;" &amp; "&amp;IF(OR($AD8195="",$AD8195=0),"Util NA",$AD8195&amp;" Util"))</f>
        <v/>
      </c>
    </row>
    <row r="8196" ht="15.75" customHeight="1" s="42">
      <c r="A8196" s="41" t="n"/>
      <c r="G8196" s="38" t="n"/>
      <c r="H8196" s="38" t="n"/>
      <c r="I8196" s="38" t="n"/>
      <c r="J8196" s="38" t="n"/>
      <c r="K8196" s="38" t="n"/>
      <c r="L8196" s="38" t="n"/>
      <c r="N8196" s="36">
        <f>IF($B8196="","",IF($C8196="SUPERSTORE","Superstore","DH"))</f>
        <v/>
      </c>
      <c r="O8196" s="36">
        <f>IF($B8196="","",IFERROR(VLOOKUP($B8196,Mapping!$A:$C,2,0),"Not Mapped"))</f>
        <v/>
      </c>
      <c r="P8196" s="36">
        <f>IF($B8196="","",IFERROR(VLOOKUP($B8196,Mapping!$A:$C,3,0),"Not Mapped"))</f>
        <v/>
      </c>
      <c r="Q8196" s="36">
        <f>IF($B8196="","",IFERROR(VLOOKUP($O8196,Leaders!$A:$B,2,0),"Not Mapped"))</f>
        <v/>
      </c>
      <c r="R8196" s="36">
        <f>IF($B8196="","",IF(COUNTIF(Exclusions!$A:$A,$B8196)&gt;0,"Yes","No"))</f>
        <v/>
      </c>
      <c r="S8196" s="38">
        <f>IF($B8196="","",MIN(1,DAY($A8196)/IF($N8196="Superstore",Settings!$B$5,Settings!$B$4)))</f>
        <v/>
      </c>
      <c r="T8196" s="38">
        <f>IF(OR($B8196="",$G8196="",$S8196=0),"",$G8196/$S8196)</f>
        <v/>
      </c>
      <c r="U8196" s="36">
        <f>IF($T8196="","",IF($T8196&lt;Settings!$B$8,"Critical",IF($T8196&lt;Settings!$B$9,"Semi Critical","Non Critical")))</f>
        <v/>
      </c>
      <c r="V8196" s="28" t="n"/>
      <c r="Z8196">
        <f>IF($B8196="","",IFERROR(VLOOKUP($B8196,'Plan HC for CCA'!$A:$B,2,0),""))</f>
        <v/>
      </c>
      <c r="AA8196">
        <f>IF(OR($B8196="",$Z8196=""),"",IF(N($M8196)&lt;$Z8196,"Delta","No Delta"))</f>
        <v/>
      </c>
      <c r="AB8196">
        <f>IF(OR($B8196="",$Z8196=""),"",MAX(0,$Z8196-N($M8196)))</f>
        <v/>
      </c>
      <c r="AC8196" s="46">
        <f>IF($B8196="","",IFERROR(INDEX('CCA Util %'!$H:$H,MATCH($B8196,'CCA Util %'!$E:$E,0)),""))</f>
        <v/>
      </c>
      <c r="AD8196">
        <f>IF($B8196="","",IFERROR(INDEX('CCA Util %'!$G:$G,MATCH($B8196,'CCA Util %'!$E:$E,0)),""))</f>
        <v/>
      </c>
      <c r="AE8196">
        <f>IF(OR($B8196="",$U8196=""),"",$U8196&amp;" &amp; "&amp;IF(OR($AD8196="",$AD8196=0),"Util NA",$AD8196&amp;" Util"))</f>
        <v/>
      </c>
    </row>
    <row r="8197" ht="15.75" customHeight="1" s="42">
      <c r="A8197" s="41" t="n"/>
      <c r="G8197" s="38" t="n"/>
      <c r="H8197" s="38" t="n"/>
      <c r="I8197" s="38" t="n"/>
      <c r="J8197" s="38" t="n"/>
      <c r="K8197" s="38" t="n"/>
      <c r="L8197" s="38" t="n"/>
      <c r="N8197" s="36">
        <f>IF($B8197="","",IF($C8197="SUPERSTORE","Superstore","DH"))</f>
        <v/>
      </c>
      <c r="O8197" s="36">
        <f>IF($B8197="","",IFERROR(VLOOKUP($B8197,Mapping!$A:$C,2,0),"Not Mapped"))</f>
        <v/>
      </c>
      <c r="P8197" s="36">
        <f>IF($B8197="","",IFERROR(VLOOKUP($B8197,Mapping!$A:$C,3,0),"Not Mapped"))</f>
        <v/>
      </c>
      <c r="Q8197" s="36">
        <f>IF($B8197="","",IFERROR(VLOOKUP($O8197,Leaders!$A:$B,2,0),"Not Mapped"))</f>
        <v/>
      </c>
      <c r="R8197" s="36">
        <f>IF($B8197="","",IF(COUNTIF(Exclusions!$A:$A,$B8197)&gt;0,"Yes","No"))</f>
        <v/>
      </c>
      <c r="S8197" s="38">
        <f>IF($B8197="","",MIN(1,DAY($A8197)/IF($N8197="Superstore",Settings!$B$5,Settings!$B$4)))</f>
        <v/>
      </c>
      <c r="T8197" s="38">
        <f>IF(OR($B8197="",$G8197="",$S8197=0),"",$G8197/$S8197)</f>
        <v/>
      </c>
      <c r="U8197" s="36">
        <f>IF($T8197="","",IF($T8197&lt;Settings!$B$8,"Critical",IF($T8197&lt;Settings!$B$9,"Semi Critical","Non Critical")))</f>
        <v/>
      </c>
      <c r="V8197" s="28" t="n"/>
      <c r="Z8197">
        <f>IF($B8197="","",IFERROR(VLOOKUP($B8197,'Plan HC for CCA'!$A:$B,2,0),""))</f>
        <v/>
      </c>
      <c r="AA8197">
        <f>IF(OR($B8197="",$Z8197=""),"",IF(N($M8197)&lt;$Z8197,"Delta","No Delta"))</f>
        <v/>
      </c>
      <c r="AB8197">
        <f>IF(OR($B8197="",$Z8197=""),"",MAX(0,$Z8197-N($M8197)))</f>
        <v/>
      </c>
      <c r="AC8197" s="46">
        <f>IF($B8197="","",IFERROR(INDEX('CCA Util %'!$H:$H,MATCH($B8197,'CCA Util %'!$E:$E,0)),""))</f>
        <v/>
      </c>
      <c r="AD8197">
        <f>IF($B8197="","",IFERROR(INDEX('CCA Util %'!$G:$G,MATCH($B8197,'CCA Util %'!$E:$E,0)),""))</f>
        <v/>
      </c>
      <c r="AE8197">
        <f>IF(OR($B8197="",$U8197=""),"",$U8197&amp;" &amp; "&amp;IF(OR($AD8197="",$AD8197=0),"Util NA",$AD8197&amp;" Util"))</f>
        <v/>
      </c>
    </row>
    <row r="8198" ht="15.75" customHeight="1" s="42">
      <c r="A8198" s="41" t="n"/>
      <c r="G8198" s="38" t="n"/>
      <c r="H8198" s="38" t="n"/>
      <c r="I8198" s="38" t="n"/>
      <c r="J8198" s="38" t="n"/>
      <c r="K8198" s="38" t="n"/>
      <c r="L8198" s="38" t="n"/>
      <c r="N8198" s="36">
        <f>IF($B8198="","",IF($C8198="SUPERSTORE","Superstore","DH"))</f>
        <v/>
      </c>
      <c r="O8198" s="36">
        <f>IF($B8198="","",IFERROR(VLOOKUP($B8198,Mapping!$A:$C,2,0),"Not Mapped"))</f>
        <v/>
      </c>
      <c r="P8198" s="36">
        <f>IF($B8198="","",IFERROR(VLOOKUP($B8198,Mapping!$A:$C,3,0),"Not Mapped"))</f>
        <v/>
      </c>
      <c r="Q8198" s="36">
        <f>IF($B8198="","",IFERROR(VLOOKUP($O8198,Leaders!$A:$B,2,0),"Not Mapped"))</f>
        <v/>
      </c>
      <c r="R8198" s="36">
        <f>IF($B8198="","",IF(COUNTIF(Exclusions!$A:$A,$B8198)&gt;0,"Yes","No"))</f>
        <v/>
      </c>
      <c r="S8198" s="38">
        <f>IF($B8198="","",MIN(1,DAY($A8198)/IF($N8198="Superstore",Settings!$B$5,Settings!$B$4)))</f>
        <v/>
      </c>
      <c r="T8198" s="38">
        <f>IF(OR($B8198="",$G8198="",$S8198=0),"",$G8198/$S8198)</f>
        <v/>
      </c>
      <c r="U8198" s="36">
        <f>IF($T8198="","",IF($T8198&lt;Settings!$B$8,"Critical",IF($T8198&lt;Settings!$B$9,"Semi Critical","Non Critical")))</f>
        <v/>
      </c>
      <c r="V8198" s="28" t="n"/>
      <c r="Z8198">
        <f>IF($B8198="","",IFERROR(VLOOKUP($B8198,'Plan HC for CCA'!$A:$B,2,0),""))</f>
        <v/>
      </c>
      <c r="AA8198">
        <f>IF(OR($B8198="",$Z8198=""),"",IF(N($M8198)&lt;$Z8198,"Delta","No Delta"))</f>
        <v/>
      </c>
      <c r="AB8198">
        <f>IF(OR($B8198="",$Z8198=""),"",MAX(0,$Z8198-N($M8198)))</f>
        <v/>
      </c>
      <c r="AC8198" s="46">
        <f>IF($B8198="","",IFERROR(INDEX('CCA Util %'!$H:$H,MATCH($B8198,'CCA Util %'!$E:$E,0)),""))</f>
        <v/>
      </c>
      <c r="AD8198">
        <f>IF($B8198="","",IFERROR(INDEX('CCA Util %'!$G:$G,MATCH($B8198,'CCA Util %'!$E:$E,0)),""))</f>
        <v/>
      </c>
      <c r="AE8198">
        <f>IF(OR($B8198="",$U8198=""),"",$U8198&amp;" &amp; "&amp;IF(OR($AD8198="",$AD8198=0),"Util NA",$AD8198&amp;" Util"))</f>
        <v/>
      </c>
    </row>
    <row r="8199" ht="15.75" customHeight="1" s="42">
      <c r="A8199" s="41" t="n"/>
      <c r="G8199" s="38" t="n"/>
      <c r="H8199" s="38" t="n"/>
      <c r="I8199" s="38" t="n"/>
      <c r="J8199" s="38" t="n"/>
      <c r="K8199" s="38" t="n"/>
      <c r="L8199" s="38" t="n"/>
      <c r="N8199" s="36">
        <f>IF($B8199="","",IF($C8199="SUPERSTORE","Superstore","DH"))</f>
        <v/>
      </c>
      <c r="O8199" s="36">
        <f>IF($B8199="","",IFERROR(VLOOKUP($B8199,Mapping!$A:$C,2,0),"Not Mapped"))</f>
        <v/>
      </c>
      <c r="P8199" s="36">
        <f>IF($B8199="","",IFERROR(VLOOKUP($B8199,Mapping!$A:$C,3,0),"Not Mapped"))</f>
        <v/>
      </c>
      <c r="Q8199" s="36">
        <f>IF($B8199="","",IFERROR(VLOOKUP($O8199,Leaders!$A:$B,2,0),"Not Mapped"))</f>
        <v/>
      </c>
      <c r="R8199" s="36">
        <f>IF($B8199="","",IF(COUNTIF(Exclusions!$A:$A,$B8199)&gt;0,"Yes","No"))</f>
        <v/>
      </c>
      <c r="S8199" s="38">
        <f>IF($B8199="","",MIN(1,DAY($A8199)/IF($N8199="Superstore",Settings!$B$5,Settings!$B$4)))</f>
        <v/>
      </c>
      <c r="T8199" s="38">
        <f>IF(OR($B8199="",$G8199="",$S8199=0),"",$G8199/$S8199)</f>
        <v/>
      </c>
      <c r="U8199" s="36">
        <f>IF($T8199="","",IF($T8199&lt;Settings!$B$8,"Critical",IF($T8199&lt;Settings!$B$9,"Semi Critical","Non Critical")))</f>
        <v/>
      </c>
      <c r="V8199" s="28" t="n"/>
      <c r="Z8199">
        <f>IF($B8199="","",IFERROR(VLOOKUP($B8199,'Plan HC for CCA'!$A:$B,2,0),""))</f>
        <v/>
      </c>
      <c r="AA8199">
        <f>IF(OR($B8199="",$Z8199=""),"",IF(N($M8199)&lt;$Z8199,"Delta","No Delta"))</f>
        <v/>
      </c>
      <c r="AB8199">
        <f>IF(OR($B8199="",$Z8199=""),"",MAX(0,$Z8199-N($M8199)))</f>
        <v/>
      </c>
      <c r="AC8199" s="46">
        <f>IF($B8199="","",IFERROR(INDEX('CCA Util %'!$H:$H,MATCH($B8199,'CCA Util %'!$E:$E,0)),""))</f>
        <v/>
      </c>
      <c r="AD8199">
        <f>IF($B8199="","",IFERROR(INDEX('CCA Util %'!$G:$G,MATCH($B8199,'CCA Util %'!$E:$E,0)),""))</f>
        <v/>
      </c>
      <c r="AE8199">
        <f>IF(OR($B8199="",$U8199=""),"",$U8199&amp;" &amp; "&amp;IF(OR($AD8199="",$AD8199=0),"Util NA",$AD8199&amp;" Util"))</f>
        <v/>
      </c>
    </row>
    <row r="8200" ht="15.75" customHeight="1" s="42">
      <c r="A8200" s="41" t="n"/>
      <c r="G8200" s="38" t="n"/>
      <c r="H8200" s="38" t="n"/>
      <c r="I8200" s="38" t="n"/>
      <c r="J8200" s="38" t="n"/>
      <c r="K8200" s="38" t="n"/>
      <c r="L8200" s="38" t="n"/>
      <c r="N8200" s="36">
        <f>IF($B8200="","",IF($C8200="SUPERSTORE","Superstore","DH"))</f>
        <v/>
      </c>
      <c r="O8200" s="36">
        <f>IF($B8200="","",IFERROR(VLOOKUP($B8200,Mapping!$A:$C,2,0),"Not Mapped"))</f>
        <v/>
      </c>
      <c r="P8200" s="36">
        <f>IF($B8200="","",IFERROR(VLOOKUP($B8200,Mapping!$A:$C,3,0),"Not Mapped"))</f>
        <v/>
      </c>
      <c r="Q8200" s="36">
        <f>IF($B8200="","",IFERROR(VLOOKUP($O8200,Leaders!$A:$B,2,0),"Not Mapped"))</f>
        <v/>
      </c>
      <c r="R8200" s="36">
        <f>IF($B8200="","",IF(COUNTIF(Exclusions!$A:$A,$B8200)&gt;0,"Yes","No"))</f>
        <v/>
      </c>
      <c r="S8200" s="38">
        <f>IF($B8200="","",MIN(1,DAY($A8200)/IF($N8200="Superstore",Settings!$B$5,Settings!$B$4)))</f>
        <v/>
      </c>
      <c r="T8200" s="38">
        <f>IF(OR($B8200="",$G8200="",$S8200=0),"",$G8200/$S8200)</f>
        <v/>
      </c>
      <c r="U8200" s="36">
        <f>IF($T8200="","",IF($T8200&lt;Settings!$B$8,"Critical",IF($T8200&lt;Settings!$B$9,"Semi Critical","Non Critical")))</f>
        <v/>
      </c>
      <c r="V8200" s="28" t="n"/>
      <c r="Z8200">
        <f>IF($B8200="","",IFERROR(VLOOKUP($B8200,'Plan HC for CCA'!$A:$B,2,0),""))</f>
        <v/>
      </c>
      <c r="AA8200">
        <f>IF(OR($B8200="",$Z8200=""),"",IF(N($M8200)&lt;$Z8200,"Delta","No Delta"))</f>
        <v/>
      </c>
      <c r="AB8200">
        <f>IF(OR($B8200="",$Z8200=""),"",MAX(0,$Z8200-N($M8200)))</f>
        <v/>
      </c>
      <c r="AC8200" s="46">
        <f>IF($B8200="","",IFERROR(INDEX('CCA Util %'!$H:$H,MATCH($B8200,'CCA Util %'!$E:$E,0)),""))</f>
        <v/>
      </c>
      <c r="AD8200">
        <f>IF($B8200="","",IFERROR(INDEX('CCA Util %'!$G:$G,MATCH($B8200,'CCA Util %'!$E:$E,0)),""))</f>
        <v/>
      </c>
      <c r="AE8200">
        <f>IF(OR($B8200="",$U8200=""),"",$U8200&amp;" &amp; "&amp;IF(OR($AD8200="",$AD8200=0),"Util NA",$AD8200&amp;" Util"))</f>
        <v/>
      </c>
    </row>
    <row r="8201" ht="15.75" customHeight="1" s="42">
      <c r="A8201" s="41" t="n"/>
      <c r="G8201" s="38" t="n"/>
      <c r="H8201" s="38" t="n"/>
      <c r="I8201" s="38" t="n"/>
      <c r="J8201" s="38" t="n"/>
      <c r="K8201" s="38" t="n"/>
      <c r="L8201" s="38" t="n"/>
      <c r="N8201" s="36">
        <f>IF($B8201="","",IF($C8201="SUPERSTORE","Superstore","DH"))</f>
        <v/>
      </c>
      <c r="O8201" s="36">
        <f>IF($B8201="","",IFERROR(VLOOKUP($B8201,Mapping!$A:$C,2,0),"Not Mapped"))</f>
        <v/>
      </c>
      <c r="P8201" s="36">
        <f>IF($B8201="","",IFERROR(VLOOKUP($B8201,Mapping!$A:$C,3,0),"Not Mapped"))</f>
        <v/>
      </c>
      <c r="Q8201" s="36">
        <f>IF($B8201="","",IFERROR(VLOOKUP($O8201,Leaders!$A:$B,2,0),"Not Mapped"))</f>
        <v/>
      </c>
      <c r="R8201" s="36">
        <f>IF($B8201="","",IF(COUNTIF(Exclusions!$A:$A,$B8201)&gt;0,"Yes","No"))</f>
        <v/>
      </c>
      <c r="S8201" s="38">
        <f>IF($B8201="","",MIN(1,DAY($A8201)/IF($N8201="Superstore",Settings!$B$5,Settings!$B$4)))</f>
        <v/>
      </c>
      <c r="T8201" s="38">
        <f>IF(OR($B8201="",$G8201="",$S8201=0),"",$G8201/$S8201)</f>
        <v/>
      </c>
      <c r="U8201" s="36">
        <f>IF($T8201="","",IF($T8201&lt;Settings!$B$8,"Critical",IF($T8201&lt;Settings!$B$9,"Semi Critical","Non Critical")))</f>
        <v/>
      </c>
      <c r="V8201" s="28" t="n"/>
      <c r="Z8201">
        <f>IF($B8201="","",IFERROR(VLOOKUP($B8201,'Plan HC for CCA'!$A:$B,2,0),""))</f>
        <v/>
      </c>
      <c r="AA8201">
        <f>IF(OR($B8201="",$Z8201=""),"",IF(N($M8201)&lt;$Z8201,"Delta","No Delta"))</f>
        <v/>
      </c>
      <c r="AB8201">
        <f>IF(OR($B8201="",$Z8201=""),"",MAX(0,$Z8201-N($M8201)))</f>
        <v/>
      </c>
      <c r="AC8201" s="46">
        <f>IF($B8201="","",IFERROR(INDEX('CCA Util %'!$H:$H,MATCH($B8201,'CCA Util %'!$E:$E,0)),""))</f>
        <v/>
      </c>
      <c r="AD8201">
        <f>IF($B8201="","",IFERROR(INDEX('CCA Util %'!$G:$G,MATCH($B8201,'CCA Util %'!$E:$E,0)),""))</f>
        <v/>
      </c>
      <c r="AE8201">
        <f>IF(OR($B8201="",$U8201=""),"",$U8201&amp;" &amp; "&amp;IF(OR($AD8201="",$AD8201=0),"Util NA",$AD8201&amp;" Util"))</f>
        <v/>
      </c>
    </row>
    <row r="8202" ht="15.75" customHeight="1" s="42">
      <c r="A8202" s="41" t="n"/>
      <c r="G8202" s="38" t="n"/>
      <c r="H8202" s="38" t="n"/>
      <c r="I8202" s="38" t="n"/>
      <c r="J8202" s="38" t="n"/>
      <c r="K8202" s="38" t="n"/>
      <c r="L8202" s="38" t="n"/>
      <c r="N8202" s="36">
        <f>IF($B8202="","",IF($C8202="SUPERSTORE","Superstore","DH"))</f>
        <v/>
      </c>
      <c r="O8202" s="36">
        <f>IF($B8202="","",IFERROR(VLOOKUP($B8202,Mapping!$A:$C,2,0),"Not Mapped"))</f>
        <v/>
      </c>
      <c r="P8202" s="36">
        <f>IF($B8202="","",IFERROR(VLOOKUP($B8202,Mapping!$A:$C,3,0),"Not Mapped"))</f>
        <v/>
      </c>
      <c r="Q8202" s="36">
        <f>IF($B8202="","",IFERROR(VLOOKUP($O8202,Leaders!$A:$B,2,0),"Not Mapped"))</f>
        <v/>
      </c>
      <c r="R8202" s="36">
        <f>IF($B8202="","",IF(COUNTIF(Exclusions!$A:$A,$B8202)&gt;0,"Yes","No"))</f>
        <v/>
      </c>
      <c r="S8202" s="38">
        <f>IF($B8202="","",MIN(1,DAY($A8202)/IF($N8202="Superstore",Settings!$B$5,Settings!$B$4)))</f>
        <v/>
      </c>
      <c r="T8202" s="38">
        <f>IF(OR($B8202="",$G8202="",$S8202=0),"",$G8202/$S8202)</f>
        <v/>
      </c>
      <c r="U8202" s="36">
        <f>IF($T8202="","",IF($T8202&lt;Settings!$B$8,"Critical",IF($T8202&lt;Settings!$B$9,"Semi Critical","Non Critical")))</f>
        <v/>
      </c>
      <c r="V8202" s="28" t="n"/>
      <c r="Z8202">
        <f>IF($B8202="","",IFERROR(VLOOKUP($B8202,'Plan HC for CCA'!$A:$B,2,0),""))</f>
        <v/>
      </c>
      <c r="AA8202">
        <f>IF(OR($B8202="",$Z8202=""),"",IF(N($M8202)&lt;$Z8202,"Delta","No Delta"))</f>
        <v/>
      </c>
      <c r="AB8202">
        <f>IF(OR($B8202="",$Z8202=""),"",MAX(0,$Z8202-N($M8202)))</f>
        <v/>
      </c>
      <c r="AC8202" s="46">
        <f>IF($B8202="","",IFERROR(INDEX('CCA Util %'!$H:$H,MATCH($B8202,'CCA Util %'!$E:$E,0)),""))</f>
        <v/>
      </c>
      <c r="AD8202">
        <f>IF($B8202="","",IFERROR(INDEX('CCA Util %'!$G:$G,MATCH($B8202,'CCA Util %'!$E:$E,0)),""))</f>
        <v/>
      </c>
      <c r="AE8202">
        <f>IF(OR($B8202="",$U8202=""),"",$U8202&amp;" &amp; "&amp;IF(OR($AD8202="",$AD8202=0),"Util NA",$AD8202&amp;" Util"))</f>
        <v/>
      </c>
    </row>
    <row r="8203" ht="15.75" customHeight="1" s="42">
      <c r="A8203" s="41" t="n"/>
      <c r="G8203" s="38" t="n"/>
      <c r="H8203" s="38" t="n"/>
      <c r="I8203" s="38" t="n"/>
      <c r="J8203" s="38" t="n"/>
      <c r="K8203" s="38" t="n"/>
      <c r="L8203" s="38" t="n"/>
      <c r="N8203" s="36">
        <f>IF($B8203="","",IF($C8203="SUPERSTORE","Superstore","DH"))</f>
        <v/>
      </c>
      <c r="O8203" s="36">
        <f>IF($B8203="","",IFERROR(VLOOKUP($B8203,Mapping!$A:$C,2,0),"Not Mapped"))</f>
        <v/>
      </c>
      <c r="P8203" s="36">
        <f>IF($B8203="","",IFERROR(VLOOKUP($B8203,Mapping!$A:$C,3,0),"Not Mapped"))</f>
        <v/>
      </c>
      <c r="Q8203" s="36">
        <f>IF($B8203="","",IFERROR(VLOOKUP($O8203,Leaders!$A:$B,2,0),"Not Mapped"))</f>
        <v/>
      </c>
      <c r="R8203" s="36">
        <f>IF($B8203="","",IF(COUNTIF(Exclusions!$A:$A,$B8203)&gt;0,"Yes","No"))</f>
        <v/>
      </c>
      <c r="S8203" s="38">
        <f>IF($B8203="","",MIN(1,DAY($A8203)/IF($N8203="Superstore",Settings!$B$5,Settings!$B$4)))</f>
        <v/>
      </c>
      <c r="T8203" s="38">
        <f>IF(OR($B8203="",$G8203="",$S8203=0),"",$G8203/$S8203)</f>
        <v/>
      </c>
      <c r="U8203" s="36">
        <f>IF($T8203="","",IF($T8203&lt;Settings!$B$8,"Critical",IF($T8203&lt;Settings!$B$9,"Semi Critical","Non Critical")))</f>
        <v/>
      </c>
      <c r="V8203" s="28" t="n"/>
      <c r="Z8203">
        <f>IF($B8203="","",IFERROR(VLOOKUP($B8203,'Plan HC for CCA'!$A:$B,2,0),""))</f>
        <v/>
      </c>
      <c r="AA8203">
        <f>IF(OR($B8203="",$Z8203=""),"",IF(N($M8203)&lt;$Z8203,"Delta","No Delta"))</f>
        <v/>
      </c>
      <c r="AB8203">
        <f>IF(OR($B8203="",$Z8203=""),"",MAX(0,$Z8203-N($M8203)))</f>
        <v/>
      </c>
      <c r="AC8203" s="46">
        <f>IF($B8203="","",IFERROR(INDEX('CCA Util %'!$H:$H,MATCH($B8203,'CCA Util %'!$E:$E,0)),""))</f>
        <v/>
      </c>
      <c r="AD8203">
        <f>IF($B8203="","",IFERROR(INDEX('CCA Util %'!$G:$G,MATCH($B8203,'CCA Util %'!$E:$E,0)),""))</f>
        <v/>
      </c>
      <c r="AE8203">
        <f>IF(OR($B8203="",$U8203=""),"",$U8203&amp;" &amp; "&amp;IF(OR($AD8203="",$AD8203=0),"Util NA",$AD8203&amp;" Util"))</f>
        <v/>
      </c>
    </row>
    <row r="8204" ht="15.75" customHeight="1" s="42">
      <c r="A8204" s="41" t="n"/>
      <c r="G8204" s="38" t="n"/>
      <c r="H8204" s="38" t="n"/>
      <c r="I8204" s="38" t="n"/>
      <c r="J8204" s="38" t="n"/>
      <c r="K8204" s="38" t="n"/>
      <c r="L8204" s="38" t="n"/>
      <c r="N8204" s="36">
        <f>IF($B8204="","",IF($C8204="SUPERSTORE","Superstore","DH"))</f>
        <v/>
      </c>
      <c r="O8204" s="36">
        <f>IF($B8204="","",IFERROR(VLOOKUP($B8204,Mapping!$A:$C,2,0),"Not Mapped"))</f>
        <v/>
      </c>
      <c r="P8204" s="36">
        <f>IF($B8204="","",IFERROR(VLOOKUP($B8204,Mapping!$A:$C,3,0),"Not Mapped"))</f>
        <v/>
      </c>
      <c r="Q8204" s="36">
        <f>IF($B8204="","",IFERROR(VLOOKUP($O8204,Leaders!$A:$B,2,0),"Not Mapped"))</f>
        <v/>
      </c>
      <c r="R8204" s="36">
        <f>IF($B8204="","",IF(COUNTIF(Exclusions!$A:$A,$B8204)&gt;0,"Yes","No"))</f>
        <v/>
      </c>
      <c r="S8204" s="38">
        <f>IF($B8204="","",MIN(1,DAY($A8204)/IF($N8204="Superstore",Settings!$B$5,Settings!$B$4)))</f>
        <v/>
      </c>
      <c r="T8204" s="38">
        <f>IF(OR($B8204="",$G8204="",$S8204=0),"",$G8204/$S8204)</f>
        <v/>
      </c>
      <c r="U8204" s="36">
        <f>IF($T8204="","",IF($T8204&lt;Settings!$B$8,"Critical",IF($T8204&lt;Settings!$B$9,"Semi Critical","Non Critical")))</f>
        <v/>
      </c>
      <c r="V8204" s="28" t="n"/>
      <c r="Z8204">
        <f>IF($B8204="","",IFERROR(VLOOKUP($B8204,'Plan HC for CCA'!$A:$B,2,0),""))</f>
        <v/>
      </c>
      <c r="AA8204">
        <f>IF(OR($B8204="",$Z8204=""),"",IF(N($M8204)&lt;$Z8204,"Delta","No Delta"))</f>
        <v/>
      </c>
      <c r="AB8204">
        <f>IF(OR($B8204="",$Z8204=""),"",MAX(0,$Z8204-N($M8204)))</f>
        <v/>
      </c>
      <c r="AC8204" s="46">
        <f>IF($B8204="","",IFERROR(INDEX('CCA Util %'!$H:$H,MATCH($B8204,'CCA Util %'!$E:$E,0)),""))</f>
        <v/>
      </c>
      <c r="AD8204">
        <f>IF($B8204="","",IFERROR(INDEX('CCA Util %'!$G:$G,MATCH($B8204,'CCA Util %'!$E:$E,0)),""))</f>
        <v/>
      </c>
      <c r="AE8204">
        <f>IF(OR($B8204="",$U8204=""),"",$U8204&amp;" &amp; "&amp;IF(OR($AD8204="",$AD8204=0),"Util NA",$AD8204&amp;" Util"))</f>
        <v/>
      </c>
    </row>
    <row r="8205" ht="15.75" customHeight="1" s="42">
      <c r="A8205" s="41" t="n"/>
      <c r="G8205" s="38" t="n"/>
      <c r="H8205" s="38" t="n"/>
      <c r="I8205" s="38" t="n"/>
      <c r="J8205" s="38" t="n"/>
      <c r="K8205" s="38" t="n"/>
      <c r="L8205" s="38" t="n"/>
      <c r="N8205" s="36">
        <f>IF($B8205="","",IF($C8205="SUPERSTORE","Superstore","DH"))</f>
        <v/>
      </c>
      <c r="O8205" s="36">
        <f>IF($B8205="","",IFERROR(VLOOKUP($B8205,Mapping!$A:$C,2,0),"Not Mapped"))</f>
        <v/>
      </c>
      <c r="P8205" s="36">
        <f>IF($B8205="","",IFERROR(VLOOKUP($B8205,Mapping!$A:$C,3,0),"Not Mapped"))</f>
        <v/>
      </c>
      <c r="Q8205" s="36">
        <f>IF($B8205="","",IFERROR(VLOOKUP($O8205,Leaders!$A:$B,2,0),"Not Mapped"))</f>
        <v/>
      </c>
      <c r="R8205" s="36">
        <f>IF($B8205="","",IF(COUNTIF(Exclusions!$A:$A,$B8205)&gt;0,"Yes","No"))</f>
        <v/>
      </c>
      <c r="S8205" s="38">
        <f>IF($B8205="","",MIN(1,DAY($A8205)/IF($N8205="Superstore",Settings!$B$5,Settings!$B$4)))</f>
        <v/>
      </c>
      <c r="T8205" s="38">
        <f>IF(OR($B8205="",$G8205="",$S8205=0),"",$G8205/$S8205)</f>
        <v/>
      </c>
      <c r="U8205" s="36">
        <f>IF($T8205="","",IF($T8205&lt;Settings!$B$8,"Critical",IF($T8205&lt;Settings!$B$9,"Semi Critical","Non Critical")))</f>
        <v/>
      </c>
      <c r="V8205" s="28" t="n"/>
      <c r="Z8205">
        <f>IF($B8205="","",IFERROR(VLOOKUP($B8205,'Plan HC for CCA'!$A:$B,2,0),""))</f>
        <v/>
      </c>
      <c r="AA8205">
        <f>IF(OR($B8205="",$Z8205=""),"",IF(N($M8205)&lt;$Z8205,"Delta","No Delta"))</f>
        <v/>
      </c>
      <c r="AB8205">
        <f>IF(OR($B8205="",$Z8205=""),"",MAX(0,$Z8205-N($M8205)))</f>
        <v/>
      </c>
      <c r="AC8205" s="46">
        <f>IF($B8205="","",IFERROR(INDEX('CCA Util %'!$H:$H,MATCH($B8205,'CCA Util %'!$E:$E,0)),""))</f>
        <v/>
      </c>
      <c r="AD8205">
        <f>IF($B8205="","",IFERROR(INDEX('CCA Util %'!$G:$G,MATCH($B8205,'CCA Util %'!$E:$E,0)),""))</f>
        <v/>
      </c>
      <c r="AE8205">
        <f>IF(OR($B8205="",$U8205=""),"",$U8205&amp;" &amp; "&amp;IF(OR($AD8205="",$AD8205=0),"Util NA",$AD8205&amp;" Util"))</f>
        <v/>
      </c>
    </row>
    <row r="8206" ht="15.75" customHeight="1" s="42">
      <c r="A8206" s="41" t="n"/>
      <c r="G8206" s="38" t="n"/>
      <c r="H8206" s="38" t="n"/>
      <c r="I8206" s="38" t="n"/>
      <c r="J8206" s="38" t="n"/>
      <c r="K8206" s="38" t="n"/>
      <c r="L8206" s="38" t="n"/>
      <c r="N8206" s="36">
        <f>IF($B8206="","",IF($C8206="SUPERSTORE","Superstore","DH"))</f>
        <v/>
      </c>
      <c r="O8206" s="36">
        <f>IF($B8206="","",IFERROR(VLOOKUP($B8206,Mapping!$A:$C,2,0),"Not Mapped"))</f>
        <v/>
      </c>
      <c r="P8206" s="36">
        <f>IF($B8206="","",IFERROR(VLOOKUP($B8206,Mapping!$A:$C,3,0),"Not Mapped"))</f>
        <v/>
      </c>
      <c r="Q8206" s="36">
        <f>IF($B8206="","",IFERROR(VLOOKUP($O8206,Leaders!$A:$B,2,0),"Not Mapped"))</f>
        <v/>
      </c>
      <c r="R8206" s="36">
        <f>IF($B8206="","",IF(COUNTIF(Exclusions!$A:$A,$B8206)&gt;0,"Yes","No"))</f>
        <v/>
      </c>
      <c r="S8206" s="38">
        <f>IF($B8206="","",MIN(1,DAY($A8206)/IF($N8206="Superstore",Settings!$B$5,Settings!$B$4)))</f>
        <v/>
      </c>
      <c r="T8206" s="38">
        <f>IF(OR($B8206="",$G8206="",$S8206=0),"",$G8206/$S8206)</f>
        <v/>
      </c>
      <c r="U8206" s="36">
        <f>IF($T8206="","",IF($T8206&lt;Settings!$B$8,"Critical",IF($T8206&lt;Settings!$B$9,"Semi Critical","Non Critical")))</f>
        <v/>
      </c>
      <c r="V8206" s="28" t="n"/>
      <c r="Z8206">
        <f>IF($B8206="","",IFERROR(VLOOKUP($B8206,'Plan HC for CCA'!$A:$B,2,0),""))</f>
        <v/>
      </c>
      <c r="AA8206">
        <f>IF(OR($B8206="",$Z8206=""),"",IF(N($M8206)&lt;$Z8206,"Delta","No Delta"))</f>
        <v/>
      </c>
      <c r="AB8206">
        <f>IF(OR($B8206="",$Z8206=""),"",MAX(0,$Z8206-N($M8206)))</f>
        <v/>
      </c>
      <c r="AC8206" s="46">
        <f>IF($B8206="","",IFERROR(INDEX('CCA Util %'!$H:$H,MATCH($B8206,'CCA Util %'!$E:$E,0)),""))</f>
        <v/>
      </c>
      <c r="AD8206">
        <f>IF($B8206="","",IFERROR(INDEX('CCA Util %'!$G:$G,MATCH($B8206,'CCA Util %'!$E:$E,0)),""))</f>
        <v/>
      </c>
      <c r="AE8206">
        <f>IF(OR($B8206="",$U8206=""),"",$U8206&amp;" &amp; "&amp;IF(OR($AD8206="",$AD8206=0),"Util NA",$AD8206&amp;" Util"))</f>
        <v/>
      </c>
    </row>
    <row r="8207" ht="15.75" customHeight="1" s="42">
      <c r="A8207" s="41" t="n"/>
      <c r="G8207" s="38" t="n"/>
      <c r="H8207" s="38" t="n"/>
      <c r="I8207" s="38" t="n"/>
      <c r="J8207" s="38" t="n"/>
      <c r="K8207" s="38" t="n"/>
      <c r="L8207" s="38" t="n"/>
      <c r="N8207" s="36">
        <f>IF($B8207="","",IF($C8207="SUPERSTORE","Superstore","DH"))</f>
        <v/>
      </c>
      <c r="O8207" s="36">
        <f>IF($B8207="","",IFERROR(VLOOKUP($B8207,Mapping!$A:$C,2,0),"Not Mapped"))</f>
        <v/>
      </c>
      <c r="P8207" s="36">
        <f>IF($B8207="","",IFERROR(VLOOKUP($B8207,Mapping!$A:$C,3,0),"Not Mapped"))</f>
        <v/>
      </c>
      <c r="Q8207" s="36">
        <f>IF($B8207="","",IFERROR(VLOOKUP($O8207,Leaders!$A:$B,2,0),"Not Mapped"))</f>
        <v/>
      </c>
      <c r="R8207" s="36">
        <f>IF($B8207="","",IF(COUNTIF(Exclusions!$A:$A,$B8207)&gt;0,"Yes","No"))</f>
        <v/>
      </c>
      <c r="S8207" s="38">
        <f>IF($B8207="","",MIN(1,DAY($A8207)/IF($N8207="Superstore",Settings!$B$5,Settings!$B$4)))</f>
        <v/>
      </c>
      <c r="T8207" s="38">
        <f>IF(OR($B8207="",$G8207="",$S8207=0),"",$G8207/$S8207)</f>
        <v/>
      </c>
      <c r="U8207" s="36">
        <f>IF($T8207="","",IF($T8207&lt;Settings!$B$8,"Critical",IF($T8207&lt;Settings!$B$9,"Semi Critical","Non Critical")))</f>
        <v/>
      </c>
      <c r="V8207" s="28" t="n"/>
      <c r="Z8207">
        <f>IF($B8207="","",IFERROR(VLOOKUP($B8207,'Plan HC for CCA'!$A:$B,2,0),""))</f>
        <v/>
      </c>
      <c r="AA8207">
        <f>IF(OR($B8207="",$Z8207=""),"",IF(N($M8207)&lt;$Z8207,"Delta","No Delta"))</f>
        <v/>
      </c>
      <c r="AB8207">
        <f>IF(OR($B8207="",$Z8207=""),"",MAX(0,$Z8207-N($M8207)))</f>
        <v/>
      </c>
      <c r="AC8207" s="46">
        <f>IF($B8207="","",IFERROR(INDEX('CCA Util %'!$H:$H,MATCH($B8207,'CCA Util %'!$E:$E,0)),""))</f>
        <v/>
      </c>
      <c r="AD8207">
        <f>IF($B8207="","",IFERROR(INDEX('CCA Util %'!$G:$G,MATCH($B8207,'CCA Util %'!$E:$E,0)),""))</f>
        <v/>
      </c>
      <c r="AE8207">
        <f>IF(OR($B8207="",$U8207=""),"",$U8207&amp;" &amp; "&amp;IF(OR($AD8207="",$AD8207=0),"Util NA",$AD8207&amp;" Util"))</f>
        <v/>
      </c>
    </row>
    <row r="8208" ht="15.75" customHeight="1" s="42">
      <c r="A8208" s="41" t="n"/>
      <c r="G8208" s="38" t="n"/>
      <c r="H8208" s="38" t="n"/>
      <c r="I8208" s="38" t="n"/>
      <c r="J8208" s="38" t="n"/>
      <c r="K8208" s="38" t="n"/>
      <c r="L8208" s="38" t="n"/>
      <c r="N8208" s="36">
        <f>IF($B8208="","",IF($C8208="SUPERSTORE","Superstore","DH"))</f>
        <v/>
      </c>
      <c r="O8208" s="36">
        <f>IF($B8208="","",IFERROR(VLOOKUP($B8208,Mapping!$A:$C,2,0),"Not Mapped"))</f>
        <v/>
      </c>
      <c r="P8208" s="36">
        <f>IF($B8208="","",IFERROR(VLOOKUP($B8208,Mapping!$A:$C,3,0),"Not Mapped"))</f>
        <v/>
      </c>
      <c r="Q8208" s="36">
        <f>IF($B8208="","",IFERROR(VLOOKUP($O8208,Leaders!$A:$B,2,0),"Not Mapped"))</f>
        <v/>
      </c>
      <c r="R8208" s="36">
        <f>IF($B8208="","",IF(COUNTIF(Exclusions!$A:$A,$B8208)&gt;0,"Yes","No"))</f>
        <v/>
      </c>
      <c r="S8208" s="38">
        <f>IF($B8208="","",MIN(1,DAY($A8208)/IF($N8208="Superstore",Settings!$B$5,Settings!$B$4)))</f>
        <v/>
      </c>
      <c r="T8208" s="38">
        <f>IF(OR($B8208="",$G8208="",$S8208=0),"",$G8208/$S8208)</f>
        <v/>
      </c>
      <c r="U8208" s="36">
        <f>IF($T8208="","",IF($T8208&lt;Settings!$B$8,"Critical",IF($T8208&lt;Settings!$B$9,"Semi Critical","Non Critical")))</f>
        <v/>
      </c>
      <c r="V8208" s="28" t="n"/>
      <c r="Z8208">
        <f>IF($B8208="","",IFERROR(VLOOKUP($B8208,'Plan HC for CCA'!$A:$B,2,0),""))</f>
        <v/>
      </c>
      <c r="AA8208">
        <f>IF(OR($B8208="",$Z8208=""),"",IF(N($M8208)&lt;$Z8208,"Delta","No Delta"))</f>
        <v/>
      </c>
      <c r="AB8208">
        <f>IF(OR($B8208="",$Z8208=""),"",MAX(0,$Z8208-N($M8208)))</f>
        <v/>
      </c>
      <c r="AC8208" s="46">
        <f>IF($B8208="","",IFERROR(INDEX('CCA Util %'!$H:$H,MATCH($B8208,'CCA Util %'!$E:$E,0)),""))</f>
        <v/>
      </c>
      <c r="AD8208">
        <f>IF($B8208="","",IFERROR(INDEX('CCA Util %'!$G:$G,MATCH($B8208,'CCA Util %'!$E:$E,0)),""))</f>
        <v/>
      </c>
      <c r="AE8208">
        <f>IF(OR($B8208="",$U8208=""),"",$U8208&amp;" &amp; "&amp;IF(OR($AD8208="",$AD8208=0),"Util NA",$AD8208&amp;" Util"))</f>
        <v/>
      </c>
    </row>
    <row r="8209" ht="15.75" customHeight="1" s="42">
      <c r="A8209" s="41" t="n"/>
      <c r="G8209" s="38" t="n"/>
      <c r="H8209" s="38" t="n"/>
      <c r="I8209" s="38" t="n"/>
      <c r="J8209" s="38" t="n"/>
      <c r="K8209" s="38" t="n"/>
      <c r="L8209" s="38" t="n"/>
      <c r="N8209" s="36">
        <f>IF($B8209="","",IF($C8209="SUPERSTORE","Superstore","DH"))</f>
        <v/>
      </c>
      <c r="O8209" s="36">
        <f>IF($B8209="","",IFERROR(VLOOKUP($B8209,Mapping!$A:$C,2,0),"Not Mapped"))</f>
        <v/>
      </c>
      <c r="P8209" s="36">
        <f>IF($B8209="","",IFERROR(VLOOKUP($B8209,Mapping!$A:$C,3,0),"Not Mapped"))</f>
        <v/>
      </c>
      <c r="Q8209" s="36">
        <f>IF($B8209="","",IFERROR(VLOOKUP($O8209,Leaders!$A:$B,2,0),"Not Mapped"))</f>
        <v/>
      </c>
      <c r="R8209" s="36">
        <f>IF($B8209="","",IF(COUNTIF(Exclusions!$A:$A,$B8209)&gt;0,"Yes","No"))</f>
        <v/>
      </c>
      <c r="S8209" s="38">
        <f>IF($B8209="","",MIN(1,DAY($A8209)/IF($N8209="Superstore",Settings!$B$5,Settings!$B$4)))</f>
        <v/>
      </c>
      <c r="T8209" s="38">
        <f>IF(OR($B8209="",$G8209="",$S8209=0),"",$G8209/$S8209)</f>
        <v/>
      </c>
      <c r="U8209" s="36">
        <f>IF($T8209="","",IF($T8209&lt;Settings!$B$8,"Critical",IF($T8209&lt;Settings!$B$9,"Semi Critical","Non Critical")))</f>
        <v/>
      </c>
      <c r="V8209" s="28" t="n"/>
      <c r="Z8209">
        <f>IF($B8209="","",IFERROR(VLOOKUP($B8209,'Plan HC for CCA'!$A:$B,2,0),""))</f>
        <v/>
      </c>
      <c r="AA8209">
        <f>IF(OR($B8209="",$Z8209=""),"",IF(N($M8209)&lt;$Z8209,"Delta","No Delta"))</f>
        <v/>
      </c>
      <c r="AB8209">
        <f>IF(OR($B8209="",$Z8209=""),"",MAX(0,$Z8209-N($M8209)))</f>
        <v/>
      </c>
      <c r="AC8209" s="46">
        <f>IF($B8209="","",IFERROR(INDEX('CCA Util %'!$H:$H,MATCH($B8209,'CCA Util %'!$E:$E,0)),""))</f>
        <v/>
      </c>
      <c r="AD8209">
        <f>IF($B8209="","",IFERROR(INDEX('CCA Util %'!$G:$G,MATCH($B8209,'CCA Util %'!$E:$E,0)),""))</f>
        <v/>
      </c>
      <c r="AE8209">
        <f>IF(OR($B8209="",$U8209=""),"",$U8209&amp;" &amp; "&amp;IF(OR($AD8209="",$AD8209=0),"Util NA",$AD8209&amp;" Util"))</f>
        <v/>
      </c>
    </row>
    <row r="8210" ht="15.75" customHeight="1" s="42">
      <c r="A8210" s="41" t="n"/>
      <c r="G8210" s="38" t="n"/>
      <c r="H8210" s="38" t="n"/>
      <c r="I8210" s="38" t="n"/>
      <c r="J8210" s="38" t="n"/>
      <c r="K8210" s="38" t="n"/>
      <c r="L8210" s="38" t="n"/>
      <c r="N8210" s="36">
        <f>IF($B8210="","",IF($C8210="SUPERSTORE","Superstore","DH"))</f>
        <v/>
      </c>
      <c r="O8210" s="36">
        <f>IF($B8210="","",IFERROR(VLOOKUP($B8210,Mapping!$A:$C,2,0),"Not Mapped"))</f>
        <v/>
      </c>
      <c r="P8210" s="36">
        <f>IF($B8210="","",IFERROR(VLOOKUP($B8210,Mapping!$A:$C,3,0),"Not Mapped"))</f>
        <v/>
      </c>
      <c r="Q8210" s="36">
        <f>IF($B8210="","",IFERROR(VLOOKUP($O8210,Leaders!$A:$B,2,0),"Not Mapped"))</f>
        <v/>
      </c>
      <c r="R8210" s="36">
        <f>IF($B8210="","",IF(COUNTIF(Exclusions!$A:$A,$B8210)&gt;0,"Yes","No"))</f>
        <v/>
      </c>
      <c r="S8210" s="38">
        <f>IF($B8210="","",MIN(1,DAY($A8210)/IF($N8210="Superstore",Settings!$B$5,Settings!$B$4)))</f>
        <v/>
      </c>
      <c r="T8210" s="38">
        <f>IF(OR($B8210="",$G8210="",$S8210=0),"",$G8210/$S8210)</f>
        <v/>
      </c>
      <c r="U8210" s="36">
        <f>IF($T8210="","",IF($T8210&lt;Settings!$B$8,"Critical",IF($T8210&lt;Settings!$B$9,"Semi Critical","Non Critical")))</f>
        <v/>
      </c>
      <c r="V8210" s="28" t="n"/>
      <c r="Z8210">
        <f>IF($B8210="","",IFERROR(VLOOKUP($B8210,'Plan HC for CCA'!$A:$B,2,0),""))</f>
        <v/>
      </c>
      <c r="AA8210">
        <f>IF(OR($B8210="",$Z8210=""),"",IF(N($M8210)&lt;$Z8210,"Delta","No Delta"))</f>
        <v/>
      </c>
      <c r="AB8210">
        <f>IF(OR($B8210="",$Z8210=""),"",MAX(0,$Z8210-N($M8210)))</f>
        <v/>
      </c>
      <c r="AC8210" s="46">
        <f>IF($B8210="","",IFERROR(INDEX('CCA Util %'!$H:$H,MATCH($B8210,'CCA Util %'!$E:$E,0)),""))</f>
        <v/>
      </c>
      <c r="AD8210">
        <f>IF($B8210="","",IFERROR(INDEX('CCA Util %'!$G:$G,MATCH($B8210,'CCA Util %'!$E:$E,0)),""))</f>
        <v/>
      </c>
      <c r="AE8210">
        <f>IF(OR($B8210="",$U8210=""),"",$U8210&amp;" &amp; "&amp;IF(OR($AD8210="",$AD8210=0),"Util NA",$AD8210&amp;" Util"))</f>
        <v/>
      </c>
    </row>
    <row r="8211" ht="15.75" customHeight="1" s="42">
      <c r="A8211" s="41" t="n"/>
      <c r="G8211" s="38" t="n"/>
      <c r="H8211" s="38" t="n"/>
      <c r="I8211" s="38" t="n"/>
      <c r="J8211" s="38" t="n"/>
      <c r="K8211" s="38" t="n"/>
      <c r="L8211" s="38" t="n"/>
      <c r="N8211" s="36">
        <f>IF($B8211="","",IF($C8211="SUPERSTORE","Superstore","DH"))</f>
        <v/>
      </c>
      <c r="O8211" s="36">
        <f>IF($B8211="","",IFERROR(VLOOKUP($B8211,Mapping!$A:$C,2,0),"Not Mapped"))</f>
        <v/>
      </c>
      <c r="P8211" s="36">
        <f>IF($B8211="","",IFERROR(VLOOKUP($B8211,Mapping!$A:$C,3,0),"Not Mapped"))</f>
        <v/>
      </c>
      <c r="Q8211" s="36">
        <f>IF($B8211="","",IFERROR(VLOOKUP($O8211,Leaders!$A:$B,2,0),"Not Mapped"))</f>
        <v/>
      </c>
      <c r="R8211" s="36">
        <f>IF($B8211="","",IF(COUNTIF(Exclusions!$A:$A,$B8211)&gt;0,"Yes","No"))</f>
        <v/>
      </c>
      <c r="S8211" s="38">
        <f>IF($B8211="","",MIN(1,DAY($A8211)/IF($N8211="Superstore",Settings!$B$5,Settings!$B$4)))</f>
        <v/>
      </c>
      <c r="T8211" s="38">
        <f>IF(OR($B8211="",$G8211="",$S8211=0),"",$G8211/$S8211)</f>
        <v/>
      </c>
      <c r="U8211" s="36">
        <f>IF($T8211="","",IF($T8211&lt;Settings!$B$8,"Critical",IF($T8211&lt;Settings!$B$9,"Semi Critical","Non Critical")))</f>
        <v/>
      </c>
      <c r="V8211" s="28" t="n"/>
      <c r="Z8211">
        <f>IF($B8211="","",IFERROR(VLOOKUP($B8211,'Plan HC for CCA'!$A:$B,2,0),""))</f>
        <v/>
      </c>
      <c r="AA8211">
        <f>IF(OR($B8211="",$Z8211=""),"",IF(N($M8211)&lt;$Z8211,"Delta","No Delta"))</f>
        <v/>
      </c>
      <c r="AB8211">
        <f>IF(OR($B8211="",$Z8211=""),"",MAX(0,$Z8211-N($M8211)))</f>
        <v/>
      </c>
      <c r="AC8211" s="46">
        <f>IF($B8211="","",IFERROR(INDEX('CCA Util %'!$H:$H,MATCH($B8211,'CCA Util %'!$E:$E,0)),""))</f>
        <v/>
      </c>
      <c r="AD8211">
        <f>IF($B8211="","",IFERROR(INDEX('CCA Util %'!$G:$G,MATCH($B8211,'CCA Util %'!$E:$E,0)),""))</f>
        <v/>
      </c>
      <c r="AE8211">
        <f>IF(OR($B8211="",$U8211=""),"",$U8211&amp;" &amp; "&amp;IF(OR($AD8211="",$AD8211=0),"Util NA",$AD8211&amp;" Util"))</f>
        <v/>
      </c>
    </row>
    <row r="8212" ht="15.75" customHeight="1" s="42">
      <c r="A8212" s="41" t="n"/>
      <c r="G8212" s="38" t="n"/>
      <c r="H8212" s="38" t="n"/>
      <c r="I8212" s="38" t="n"/>
      <c r="J8212" s="38" t="n"/>
      <c r="K8212" s="38" t="n"/>
      <c r="L8212" s="38" t="n"/>
      <c r="N8212" s="36">
        <f>IF($B8212="","",IF($C8212="SUPERSTORE","Superstore","DH"))</f>
        <v/>
      </c>
      <c r="O8212" s="36">
        <f>IF($B8212="","",IFERROR(VLOOKUP($B8212,Mapping!$A:$C,2,0),"Not Mapped"))</f>
        <v/>
      </c>
      <c r="P8212" s="36">
        <f>IF($B8212="","",IFERROR(VLOOKUP($B8212,Mapping!$A:$C,3,0),"Not Mapped"))</f>
        <v/>
      </c>
      <c r="Q8212" s="36">
        <f>IF($B8212="","",IFERROR(VLOOKUP($O8212,Leaders!$A:$B,2,0),"Not Mapped"))</f>
        <v/>
      </c>
      <c r="R8212" s="36">
        <f>IF($B8212="","",IF(COUNTIF(Exclusions!$A:$A,$B8212)&gt;0,"Yes","No"))</f>
        <v/>
      </c>
      <c r="S8212" s="38">
        <f>IF($B8212="","",MIN(1,DAY($A8212)/IF($N8212="Superstore",Settings!$B$5,Settings!$B$4)))</f>
        <v/>
      </c>
      <c r="T8212" s="38">
        <f>IF(OR($B8212="",$G8212="",$S8212=0),"",$G8212/$S8212)</f>
        <v/>
      </c>
      <c r="U8212" s="36">
        <f>IF($T8212="","",IF($T8212&lt;Settings!$B$8,"Critical",IF($T8212&lt;Settings!$B$9,"Semi Critical","Non Critical")))</f>
        <v/>
      </c>
      <c r="V8212" s="28" t="n"/>
      <c r="Z8212">
        <f>IF($B8212="","",IFERROR(VLOOKUP($B8212,'Plan HC for CCA'!$A:$B,2,0),""))</f>
        <v/>
      </c>
      <c r="AA8212">
        <f>IF(OR($B8212="",$Z8212=""),"",IF(N($M8212)&lt;$Z8212,"Delta","No Delta"))</f>
        <v/>
      </c>
      <c r="AB8212">
        <f>IF(OR($B8212="",$Z8212=""),"",MAX(0,$Z8212-N($M8212)))</f>
        <v/>
      </c>
      <c r="AC8212" s="46">
        <f>IF($B8212="","",IFERROR(INDEX('CCA Util %'!$H:$H,MATCH($B8212,'CCA Util %'!$E:$E,0)),""))</f>
        <v/>
      </c>
      <c r="AD8212">
        <f>IF($B8212="","",IFERROR(INDEX('CCA Util %'!$G:$G,MATCH($B8212,'CCA Util %'!$E:$E,0)),""))</f>
        <v/>
      </c>
      <c r="AE8212">
        <f>IF(OR($B8212="",$U8212=""),"",$U8212&amp;" &amp; "&amp;IF(OR($AD8212="",$AD8212=0),"Util NA",$AD8212&amp;" Util"))</f>
        <v/>
      </c>
    </row>
    <row r="8213" ht="15.75" customHeight="1" s="42">
      <c r="A8213" s="41" t="n"/>
      <c r="G8213" s="38" t="n"/>
      <c r="H8213" s="38" t="n"/>
      <c r="I8213" s="38" t="n"/>
      <c r="J8213" s="38" t="n"/>
      <c r="K8213" s="38" t="n"/>
      <c r="L8213" s="38" t="n"/>
      <c r="N8213" s="36">
        <f>IF($B8213="","",IF($C8213="SUPERSTORE","Superstore","DH"))</f>
        <v/>
      </c>
      <c r="O8213" s="36">
        <f>IF($B8213="","",IFERROR(VLOOKUP($B8213,Mapping!$A:$C,2,0),"Not Mapped"))</f>
        <v/>
      </c>
      <c r="P8213" s="36">
        <f>IF($B8213="","",IFERROR(VLOOKUP($B8213,Mapping!$A:$C,3,0),"Not Mapped"))</f>
        <v/>
      </c>
      <c r="Q8213" s="36">
        <f>IF($B8213="","",IFERROR(VLOOKUP($O8213,Leaders!$A:$B,2,0),"Not Mapped"))</f>
        <v/>
      </c>
      <c r="R8213" s="36">
        <f>IF($B8213="","",IF(COUNTIF(Exclusions!$A:$A,$B8213)&gt;0,"Yes","No"))</f>
        <v/>
      </c>
      <c r="S8213" s="38">
        <f>IF($B8213="","",MIN(1,DAY($A8213)/IF($N8213="Superstore",Settings!$B$5,Settings!$B$4)))</f>
        <v/>
      </c>
      <c r="T8213" s="38">
        <f>IF(OR($B8213="",$G8213="",$S8213=0),"",$G8213/$S8213)</f>
        <v/>
      </c>
      <c r="U8213" s="36">
        <f>IF($T8213="","",IF($T8213&lt;Settings!$B$8,"Critical",IF($T8213&lt;Settings!$B$9,"Semi Critical","Non Critical")))</f>
        <v/>
      </c>
      <c r="V8213" s="28" t="n"/>
      <c r="Z8213">
        <f>IF($B8213="","",IFERROR(VLOOKUP($B8213,'Plan HC for CCA'!$A:$B,2,0),""))</f>
        <v/>
      </c>
      <c r="AA8213">
        <f>IF(OR($B8213="",$Z8213=""),"",IF(N($M8213)&lt;$Z8213,"Delta","No Delta"))</f>
        <v/>
      </c>
      <c r="AB8213">
        <f>IF(OR($B8213="",$Z8213=""),"",MAX(0,$Z8213-N($M8213)))</f>
        <v/>
      </c>
      <c r="AC8213" s="46">
        <f>IF($B8213="","",IFERROR(INDEX('CCA Util %'!$H:$H,MATCH($B8213,'CCA Util %'!$E:$E,0)),""))</f>
        <v/>
      </c>
      <c r="AD8213">
        <f>IF($B8213="","",IFERROR(INDEX('CCA Util %'!$G:$G,MATCH($B8213,'CCA Util %'!$E:$E,0)),""))</f>
        <v/>
      </c>
      <c r="AE8213">
        <f>IF(OR($B8213="",$U8213=""),"",$U8213&amp;" &amp; "&amp;IF(OR($AD8213="",$AD8213=0),"Util NA",$AD8213&amp;" Util"))</f>
        <v/>
      </c>
    </row>
    <row r="8214" ht="15.75" customHeight="1" s="42">
      <c r="A8214" s="41" t="n"/>
      <c r="G8214" s="38" t="n"/>
      <c r="H8214" s="38" t="n"/>
      <c r="I8214" s="38" t="n"/>
      <c r="J8214" s="38" t="n"/>
      <c r="K8214" s="38" t="n"/>
      <c r="L8214" s="38" t="n"/>
      <c r="N8214" s="36">
        <f>IF($B8214="","",IF($C8214="SUPERSTORE","Superstore","DH"))</f>
        <v/>
      </c>
      <c r="O8214" s="36">
        <f>IF($B8214="","",IFERROR(VLOOKUP($B8214,Mapping!$A:$C,2,0),"Not Mapped"))</f>
        <v/>
      </c>
      <c r="P8214" s="36">
        <f>IF($B8214="","",IFERROR(VLOOKUP($B8214,Mapping!$A:$C,3,0),"Not Mapped"))</f>
        <v/>
      </c>
      <c r="Q8214" s="36">
        <f>IF($B8214="","",IFERROR(VLOOKUP($O8214,Leaders!$A:$B,2,0),"Not Mapped"))</f>
        <v/>
      </c>
      <c r="R8214" s="36">
        <f>IF($B8214="","",IF(COUNTIF(Exclusions!$A:$A,$B8214)&gt;0,"Yes","No"))</f>
        <v/>
      </c>
      <c r="S8214" s="38">
        <f>IF($B8214="","",MIN(1,DAY($A8214)/IF($N8214="Superstore",Settings!$B$5,Settings!$B$4)))</f>
        <v/>
      </c>
      <c r="T8214" s="38">
        <f>IF(OR($B8214="",$G8214="",$S8214=0),"",$G8214/$S8214)</f>
        <v/>
      </c>
      <c r="U8214" s="36">
        <f>IF($T8214="","",IF($T8214&lt;Settings!$B$8,"Critical",IF($T8214&lt;Settings!$B$9,"Semi Critical","Non Critical")))</f>
        <v/>
      </c>
      <c r="V8214" s="28" t="n"/>
      <c r="Z8214">
        <f>IF($B8214="","",IFERROR(VLOOKUP($B8214,'Plan HC for CCA'!$A:$B,2,0),""))</f>
        <v/>
      </c>
      <c r="AA8214">
        <f>IF(OR($B8214="",$Z8214=""),"",IF(N($M8214)&lt;$Z8214,"Delta","No Delta"))</f>
        <v/>
      </c>
      <c r="AB8214">
        <f>IF(OR($B8214="",$Z8214=""),"",MAX(0,$Z8214-N($M8214)))</f>
        <v/>
      </c>
      <c r="AC8214" s="46">
        <f>IF($B8214="","",IFERROR(INDEX('CCA Util %'!$H:$H,MATCH($B8214,'CCA Util %'!$E:$E,0)),""))</f>
        <v/>
      </c>
      <c r="AD8214">
        <f>IF($B8214="","",IFERROR(INDEX('CCA Util %'!$G:$G,MATCH($B8214,'CCA Util %'!$E:$E,0)),""))</f>
        <v/>
      </c>
      <c r="AE8214">
        <f>IF(OR($B8214="",$U8214=""),"",$U8214&amp;" &amp; "&amp;IF(OR($AD8214="",$AD8214=0),"Util NA",$AD8214&amp;" Util"))</f>
        <v/>
      </c>
    </row>
    <row r="8215" ht="15.75" customHeight="1" s="42">
      <c r="A8215" s="41" t="n"/>
      <c r="G8215" s="38" t="n"/>
      <c r="H8215" s="38" t="n"/>
      <c r="I8215" s="38" t="n"/>
      <c r="J8215" s="38" t="n"/>
      <c r="K8215" s="38" t="n"/>
      <c r="L8215" s="38" t="n"/>
      <c r="N8215" s="36">
        <f>IF($B8215="","",IF($C8215="SUPERSTORE","Superstore","DH"))</f>
        <v/>
      </c>
      <c r="O8215" s="36">
        <f>IF($B8215="","",IFERROR(VLOOKUP($B8215,Mapping!$A:$C,2,0),"Not Mapped"))</f>
        <v/>
      </c>
      <c r="P8215" s="36">
        <f>IF($B8215="","",IFERROR(VLOOKUP($B8215,Mapping!$A:$C,3,0),"Not Mapped"))</f>
        <v/>
      </c>
      <c r="Q8215" s="36">
        <f>IF($B8215="","",IFERROR(VLOOKUP($O8215,Leaders!$A:$B,2,0),"Not Mapped"))</f>
        <v/>
      </c>
      <c r="R8215" s="36">
        <f>IF($B8215="","",IF(COUNTIF(Exclusions!$A:$A,$B8215)&gt;0,"Yes","No"))</f>
        <v/>
      </c>
      <c r="S8215" s="38">
        <f>IF($B8215="","",MIN(1,DAY($A8215)/IF($N8215="Superstore",Settings!$B$5,Settings!$B$4)))</f>
        <v/>
      </c>
      <c r="T8215" s="38">
        <f>IF(OR($B8215="",$G8215="",$S8215=0),"",$G8215/$S8215)</f>
        <v/>
      </c>
      <c r="U8215" s="36">
        <f>IF($T8215="","",IF($T8215&lt;Settings!$B$8,"Critical",IF($T8215&lt;Settings!$B$9,"Semi Critical","Non Critical")))</f>
        <v/>
      </c>
      <c r="V8215" s="28" t="n"/>
      <c r="Z8215">
        <f>IF($B8215="","",IFERROR(VLOOKUP($B8215,'Plan HC for CCA'!$A:$B,2,0),""))</f>
        <v/>
      </c>
      <c r="AA8215">
        <f>IF(OR($B8215="",$Z8215=""),"",IF(N($M8215)&lt;$Z8215,"Delta","No Delta"))</f>
        <v/>
      </c>
      <c r="AB8215">
        <f>IF(OR($B8215="",$Z8215=""),"",MAX(0,$Z8215-N($M8215)))</f>
        <v/>
      </c>
      <c r="AC8215" s="46">
        <f>IF($B8215="","",IFERROR(INDEX('CCA Util %'!$H:$H,MATCH($B8215,'CCA Util %'!$E:$E,0)),""))</f>
        <v/>
      </c>
      <c r="AD8215">
        <f>IF($B8215="","",IFERROR(INDEX('CCA Util %'!$G:$G,MATCH($B8215,'CCA Util %'!$E:$E,0)),""))</f>
        <v/>
      </c>
      <c r="AE8215">
        <f>IF(OR($B8215="",$U8215=""),"",$U8215&amp;" &amp; "&amp;IF(OR($AD8215="",$AD8215=0),"Util NA",$AD8215&amp;" Util"))</f>
        <v/>
      </c>
    </row>
    <row r="8216" ht="15.75" customHeight="1" s="42">
      <c r="A8216" s="41" t="n"/>
      <c r="G8216" s="38" t="n"/>
      <c r="H8216" s="38" t="n"/>
      <c r="I8216" s="38" t="n"/>
      <c r="J8216" s="38" t="n"/>
      <c r="K8216" s="38" t="n"/>
      <c r="L8216" s="38" t="n"/>
      <c r="N8216" s="36">
        <f>IF($B8216="","",IF($C8216="SUPERSTORE","Superstore","DH"))</f>
        <v/>
      </c>
      <c r="O8216" s="36">
        <f>IF($B8216="","",IFERROR(VLOOKUP($B8216,Mapping!$A:$C,2,0),"Not Mapped"))</f>
        <v/>
      </c>
      <c r="P8216" s="36">
        <f>IF($B8216="","",IFERROR(VLOOKUP($B8216,Mapping!$A:$C,3,0),"Not Mapped"))</f>
        <v/>
      </c>
      <c r="Q8216" s="36">
        <f>IF($B8216="","",IFERROR(VLOOKUP($O8216,Leaders!$A:$B,2,0),"Not Mapped"))</f>
        <v/>
      </c>
      <c r="R8216" s="36">
        <f>IF($B8216="","",IF(COUNTIF(Exclusions!$A:$A,$B8216)&gt;0,"Yes","No"))</f>
        <v/>
      </c>
      <c r="S8216" s="38">
        <f>IF($B8216="","",MIN(1,DAY($A8216)/IF($N8216="Superstore",Settings!$B$5,Settings!$B$4)))</f>
        <v/>
      </c>
      <c r="T8216" s="38">
        <f>IF(OR($B8216="",$G8216="",$S8216=0),"",$G8216/$S8216)</f>
        <v/>
      </c>
      <c r="U8216" s="36">
        <f>IF($T8216="","",IF($T8216&lt;Settings!$B$8,"Critical",IF($T8216&lt;Settings!$B$9,"Semi Critical","Non Critical")))</f>
        <v/>
      </c>
      <c r="V8216" s="28" t="n"/>
      <c r="Z8216">
        <f>IF($B8216="","",IFERROR(VLOOKUP($B8216,'Plan HC for CCA'!$A:$B,2,0),""))</f>
        <v/>
      </c>
      <c r="AA8216">
        <f>IF(OR($B8216="",$Z8216=""),"",IF(N($M8216)&lt;$Z8216,"Delta","No Delta"))</f>
        <v/>
      </c>
      <c r="AB8216">
        <f>IF(OR($B8216="",$Z8216=""),"",MAX(0,$Z8216-N($M8216)))</f>
        <v/>
      </c>
      <c r="AC8216" s="46">
        <f>IF($B8216="","",IFERROR(INDEX('CCA Util %'!$H:$H,MATCH($B8216,'CCA Util %'!$E:$E,0)),""))</f>
        <v/>
      </c>
      <c r="AD8216">
        <f>IF($B8216="","",IFERROR(INDEX('CCA Util %'!$G:$G,MATCH($B8216,'CCA Util %'!$E:$E,0)),""))</f>
        <v/>
      </c>
      <c r="AE8216">
        <f>IF(OR($B8216="",$U8216=""),"",$U8216&amp;" &amp; "&amp;IF(OR($AD8216="",$AD8216=0),"Util NA",$AD8216&amp;" Util"))</f>
        <v/>
      </c>
    </row>
    <row r="8217" ht="15.75" customHeight="1" s="42">
      <c r="A8217" s="41" t="n"/>
      <c r="G8217" s="38" t="n"/>
      <c r="H8217" s="38" t="n"/>
      <c r="I8217" s="38" t="n"/>
      <c r="J8217" s="38" t="n"/>
      <c r="K8217" s="38" t="n"/>
      <c r="L8217" s="38" t="n"/>
      <c r="N8217" s="36">
        <f>IF($B8217="","",IF($C8217="SUPERSTORE","Superstore","DH"))</f>
        <v/>
      </c>
      <c r="O8217" s="36">
        <f>IF($B8217="","",IFERROR(VLOOKUP($B8217,Mapping!$A:$C,2,0),"Not Mapped"))</f>
        <v/>
      </c>
      <c r="P8217" s="36">
        <f>IF($B8217="","",IFERROR(VLOOKUP($B8217,Mapping!$A:$C,3,0),"Not Mapped"))</f>
        <v/>
      </c>
      <c r="Q8217" s="36">
        <f>IF($B8217="","",IFERROR(VLOOKUP($O8217,Leaders!$A:$B,2,0),"Not Mapped"))</f>
        <v/>
      </c>
      <c r="R8217" s="36">
        <f>IF($B8217="","",IF(COUNTIF(Exclusions!$A:$A,$B8217)&gt;0,"Yes","No"))</f>
        <v/>
      </c>
      <c r="S8217" s="38">
        <f>IF($B8217="","",MIN(1,DAY($A8217)/IF($N8217="Superstore",Settings!$B$5,Settings!$B$4)))</f>
        <v/>
      </c>
      <c r="T8217" s="38">
        <f>IF(OR($B8217="",$G8217="",$S8217=0),"",$G8217/$S8217)</f>
        <v/>
      </c>
      <c r="U8217" s="36">
        <f>IF($T8217="","",IF($T8217&lt;Settings!$B$8,"Critical",IF($T8217&lt;Settings!$B$9,"Semi Critical","Non Critical")))</f>
        <v/>
      </c>
      <c r="V8217" s="28" t="n"/>
      <c r="Z8217">
        <f>IF($B8217="","",IFERROR(VLOOKUP($B8217,'Plan HC for CCA'!$A:$B,2,0),""))</f>
        <v/>
      </c>
      <c r="AA8217">
        <f>IF(OR($B8217="",$Z8217=""),"",IF(N($M8217)&lt;$Z8217,"Delta","No Delta"))</f>
        <v/>
      </c>
      <c r="AB8217">
        <f>IF(OR($B8217="",$Z8217=""),"",MAX(0,$Z8217-N($M8217)))</f>
        <v/>
      </c>
      <c r="AC8217" s="46">
        <f>IF($B8217="","",IFERROR(INDEX('CCA Util %'!$H:$H,MATCH($B8217,'CCA Util %'!$E:$E,0)),""))</f>
        <v/>
      </c>
      <c r="AD8217">
        <f>IF($B8217="","",IFERROR(INDEX('CCA Util %'!$G:$G,MATCH($B8217,'CCA Util %'!$E:$E,0)),""))</f>
        <v/>
      </c>
      <c r="AE8217">
        <f>IF(OR($B8217="",$U8217=""),"",$U8217&amp;" &amp; "&amp;IF(OR($AD8217="",$AD8217=0),"Util NA",$AD8217&amp;" Util"))</f>
        <v/>
      </c>
    </row>
    <row r="8218" ht="15.75" customHeight="1" s="42">
      <c r="A8218" s="41" t="n"/>
      <c r="G8218" s="38" t="n"/>
      <c r="H8218" s="38" t="n"/>
      <c r="I8218" s="38" t="n"/>
      <c r="J8218" s="38" t="n"/>
      <c r="K8218" s="38" t="n"/>
      <c r="L8218" s="38" t="n"/>
      <c r="N8218" s="36">
        <f>IF($B8218="","",IF($C8218="SUPERSTORE","Superstore","DH"))</f>
        <v/>
      </c>
      <c r="O8218" s="36">
        <f>IF($B8218="","",IFERROR(VLOOKUP($B8218,Mapping!$A:$C,2,0),"Not Mapped"))</f>
        <v/>
      </c>
      <c r="P8218" s="36">
        <f>IF($B8218="","",IFERROR(VLOOKUP($B8218,Mapping!$A:$C,3,0),"Not Mapped"))</f>
        <v/>
      </c>
      <c r="Q8218" s="36">
        <f>IF($B8218="","",IFERROR(VLOOKUP($O8218,Leaders!$A:$B,2,0),"Not Mapped"))</f>
        <v/>
      </c>
      <c r="R8218" s="36">
        <f>IF($B8218="","",IF(COUNTIF(Exclusions!$A:$A,$B8218)&gt;0,"Yes","No"))</f>
        <v/>
      </c>
      <c r="S8218" s="38">
        <f>IF($B8218="","",MIN(1,DAY($A8218)/IF($N8218="Superstore",Settings!$B$5,Settings!$B$4)))</f>
        <v/>
      </c>
      <c r="T8218" s="38">
        <f>IF(OR($B8218="",$G8218="",$S8218=0),"",$G8218/$S8218)</f>
        <v/>
      </c>
      <c r="U8218" s="36">
        <f>IF($T8218="","",IF($T8218&lt;Settings!$B$8,"Critical",IF($T8218&lt;Settings!$B$9,"Semi Critical","Non Critical")))</f>
        <v/>
      </c>
      <c r="V8218" s="28" t="n"/>
      <c r="Z8218">
        <f>IF($B8218="","",IFERROR(VLOOKUP($B8218,'Plan HC for CCA'!$A:$B,2,0),""))</f>
        <v/>
      </c>
      <c r="AA8218">
        <f>IF(OR($B8218="",$Z8218=""),"",IF(N($M8218)&lt;$Z8218,"Delta","No Delta"))</f>
        <v/>
      </c>
      <c r="AB8218">
        <f>IF(OR($B8218="",$Z8218=""),"",MAX(0,$Z8218-N($M8218)))</f>
        <v/>
      </c>
      <c r="AC8218" s="46">
        <f>IF($B8218="","",IFERROR(INDEX('CCA Util %'!$H:$H,MATCH($B8218,'CCA Util %'!$E:$E,0)),""))</f>
        <v/>
      </c>
      <c r="AD8218">
        <f>IF($B8218="","",IFERROR(INDEX('CCA Util %'!$G:$G,MATCH($B8218,'CCA Util %'!$E:$E,0)),""))</f>
        <v/>
      </c>
      <c r="AE8218">
        <f>IF(OR($B8218="",$U8218=""),"",$U8218&amp;" &amp; "&amp;IF(OR($AD8218="",$AD8218=0),"Util NA",$AD8218&amp;" Util"))</f>
        <v/>
      </c>
    </row>
    <row r="8219" ht="15.75" customHeight="1" s="42">
      <c r="A8219" s="41" t="n"/>
      <c r="G8219" s="38" t="n"/>
      <c r="H8219" s="38" t="n"/>
      <c r="I8219" s="38" t="n"/>
      <c r="J8219" s="38" t="n"/>
      <c r="K8219" s="38" t="n"/>
      <c r="L8219" s="38" t="n"/>
      <c r="N8219" s="36">
        <f>IF($B8219="","",IF($C8219="SUPERSTORE","Superstore","DH"))</f>
        <v/>
      </c>
      <c r="O8219" s="36">
        <f>IF($B8219="","",IFERROR(VLOOKUP($B8219,Mapping!$A:$C,2,0),"Not Mapped"))</f>
        <v/>
      </c>
      <c r="P8219" s="36">
        <f>IF($B8219="","",IFERROR(VLOOKUP($B8219,Mapping!$A:$C,3,0),"Not Mapped"))</f>
        <v/>
      </c>
      <c r="Q8219" s="36">
        <f>IF($B8219="","",IFERROR(VLOOKUP($O8219,Leaders!$A:$B,2,0),"Not Mapped"))</f>
        <v/>
      </c>
      <c r="R8219" s="36">
        <f>IF($B8219="","",IF(COUNTIF(Exclusions!$A:$A,$B8219)&gt;0,"Yes","No"))</f>
        <v/>
      </c>
      <c r="S8219" s="38">
        <f>IF($B8219="","",MIN(1,DAY($A8219)/IF($N8219="Superstore",Settings!$B$5,Settings!$B$4)))</f>
        <v/>
      </c>
      <c r="T8219" s="38">
        <f>IF(OR($B8219="",$G8219="",$S8219=0),"",$G8219/$S8219)</f>
        <v/>
      </c>
      <c r="U8219" s="36">
        <f>IF($T8219="","",IF($T8219&lt;Settings!$B$8,"Critical",IF($T8219&lt;Settings!$B$9,"Semi Critical","Non Critical")))</f>
        <v/>
      </c>
      <c r="V8219" s="28" t="n"/>
      <c r="Z8219">
        <f>IF($B8219="","",IFERROR(VLOOKUP($B8219,'Plan HC for CCA'!$A:$B,2,0),""))</f>
        <v/>
      </c>
      <c r="AA8219">
        <f>IF(OR($B8219="",$Z8219=""),"",IF(N($M8219)&lt;$Z8219,"Delta","No Delta"))</f>
        <v/>
      </c>
      <c r="AB8219">
        <f>IF(OR($B8219="",$Z8219=""),"",MAX(0,$Z8219-N($M8219)))</f>
        <v/>
      </c>
      <c r="AC8219" s="46">
        <f>IF($B8219="","",IFERROR(INDEX('CCA Util %'!$H:$H,MATCH($B8219,'CCA Util %'!$E:$E,0)),""))</f>
        <v/>
      </c>
      <c r="AD8219">
        <f>IF($B8219="","",IFERROR(INDEX('CCA Util %'!$G:$G,MATCH($B8219,'CCA Util %'!$E:$E,0)),""))</f>
        <v/>
      </c>
      <c r="AE8219">
        <f>IF(OR($B8219="",$U8219=""),"",$U8219&amp;" &amp; "&amp;IF(OR($AD8219="",$AD8219=0),"Util NA",$AD8219&amp;" Util"))</f>
        <v/>
      </c>
    </row>
    <row r="8220" ht="15.75" customHeight="1" s="42">
      <c r="A8220" s="41" t="n"/>
      <c r="G8220" s="38" t="n"/>
      <c r="H8220" s="38" t="n"/>
      <c r="I8220" s="38" t="n"/>
      <c r="J8220" s="38" t="n"/>
      <c r="K8220" s="38" t="n"/>
      <c r="L8220" s="38" t="n"/>
      <c r="N8220" s="36">
        <f>IF($B8220="","",IF($C8220="SUPERSTORE","Superstore","DH"))</f>
        <v/>
      </c>
      <c r="O8220" s="36">
        <f>IF($B8220="","",IFERROR(VLOOKUP($B8220,Mapping!$A:$C,2,0),"Not Mapped"))</f>
        <v/>
      </c>
      <c r="P8220" s="36">
        <f>IF($B8220="","",IFERROR(VLOOKUP($B8220,Mapping!$A:$C,3,0),"Not Mapped"))</f>
        <v/>
      </c>
      <c r="Q8220" s="36">
        <f>IF($B8220="","",IFERROR(VLOOKUP($O8220,Leaders!$A:$B,2,0),"Not Mapped"))</f>
        <v/>
      </c>
      <c r="R8220" s="36">
        <f>IF($B8220="","",IF(COUNTIF(Exclusions!$A:$A,$B8220)&gt;0,"Yes","No"))</f>
        <v/>
      </c>
      <c r="S8220" s="38">
        <f>IF($B8220="","",MIN(1,DAY($A8220)/IF($N8220="Superstore",Settings!$B$5,Settings!$B$4)))</f>
        <v/>
      </c>
      <c r="T8220" s="38">
        <f>IF(OR($B8220="",$G8220="",$S8220=0),"",$G8220/$S8220)</f>
        <v/>
      </c>
      <c r="U8220" s="36">
        <f>IF($T8220="","",IF($T8220&lt;Settings!$B$8,"Critical",IF($T8220&lt;Settings!$B$9,"Semi Critical","Non Critical")))</f>
        <v/>
      </c>
      <c r="V8220" s="28" t="n"/>
      <c r="Z8220">
        <f>IF($B8220="","",IFERROR(VLOOKUP($B8220,'Plan HC for CCA'!$A:$B,2,0),""))</f>
        <v/>
      </c>
      <c r="AA8220">
        <f>IF(OR($B8220="",$Z8220=""),"",IF(N($M8220)&lt;$Z8220,"Delta","No Delta"))</f>
        <v/>
      </c>
      <c r="AB8220">
        <f>IF(OR($B8220="",$Z8220=""),"",MAX(0,$Z8220-N($M8220)))</f>
        <v/>
      </c>
      <c r="AC8220" s="46">
        <f>IF($B8220="","",IFERROR(INDEX('CCA Util %'!$H:$H,MATCH($B8220,'CCA Util %'!$E:$E,0)),""))</f>
        <v/>
      </c>
      <c r="AD8220">
        <f>IF($B8220="","",IFERROR(INDEX('CCA Util %'!$G:$G,MATCH($B8220,'CCA Util %'!$E:$E,0)),""))</f>
        <v/>
      </c>
      <c r="AE8220">
        <f>IF(OR($B8220="",$U8220=""),"",$U8220&amp;" &amp; "&amp;IF(OR($AD8220="",$AD8220=0),"Util NA",$AD8220&amp;" Util"))</f>
        <v/>
      </c>
    </row>
    <row r="8221" ht="15.75" customHeight="1" s="42">
      <c r="A8221" s="41" t="n"/>
      <c r="G8221" s="38" t="n"/>
      <c r="H8221" s="38" t="n"/>
      <c r="I8221" s="38" t="n"/>
      <c r="J8221" s="38" t="n"/>
      <c r="K8221" s="38" t="n"/>
      <c r="L8221" s="38" t="n"/>
      <c r="N8221" s="36">
        <f>IF($B8221="","",IF($C8221="SUPERSTORE","Superstore","DH"))</f>
        <v/>
      </c>
      <c r="O8221" s="36">
        <f>IF($B8221="","",IFERROR(VLOOKUP($B8221,Mapping!$A:$C,2,0),"Not Mapped"))</f>
        <v/>
      </c>
      <c r="P8221" s="36">
        <f>IF($B8221="","",IFERROR(VLOOKUP($B8221,Mapping!$A:$C,3,0),"Not Mapped"))</f>
        <v/>
      </c>
      <c r="Q8221" s="36">
        <f>IF($B8221="","",IFERROR(VLOOKUP($O8221,Leaders!$A:$B,2,0),"Not Mapped"))</f>
        <v/>
      </c>
      <c r="R8221" s="36">
        <f>IF($B8221="","",IF(COUNTIF(Exclusions!$A:$A,$B8221)&gt;0,"Yes","No"))</f>
        <v/>
      </c>
      <c r="S8221" s="38">
        <f>IF($B8221="","",MIN(1,DAY($A8221)/IF($N8221="Superstore",Settings!$B$5,Settings!$B$4)))</f>
        <v/>
      </c>
      <c r="T8221" s="38">
        <f>IF(OR($B8221="",$G8221="",$S8221=0),"",$G8221/$S8221)</f>
        <v/>
      </c>
      <c r="U8221" s="36">
        <f>IF($T8221="","",IF($T8221&lt;Settings!$B$8,"Critical",IF($T8221&lt;Settings!$B$9,"Semi Critical","Non Critical")))</f>
        <v/>
      </c>
      <c r="V8221" s="28" t="n"/>
      <c r="Z8221">
        <f>IF($B8221="","",IFERROR(VLOOKUP($B8221,'Plan HC for CCA'!$A:$B,2,0),""))</f>
        <v/>
      </c>
      <c r="AA8221">
        <f>IF(OR($B8221="",$Z8221=""),"",IF(N($M8221)&lt;$Z8221,"Delta","No Delta"))</f>
        <v/>
      </c>
      <c r="AB8221">
        <f>IF(OR($B8221="",$Z8221=""),"",MAX(0,$Z8221-N($M8221)))</f>
        <v/>
      </c>
      <c r="AC8221" s="46">
        <f>IF($B8221="","",IFERROR(INDEX('CCA Util %'!$H:$H,MATCH($B8221,'CCA Util %'!$E:$E,0)),""))</f>
        <v/>
      </c>
      <c r="AD8221">
        <f>IF($B8221="","",IFERROR(INDEX('CCA Util %'!$G:$G,MATCH($B8221,'CCA Util %'!$E:$E,0)),""))</f>
        <v/>
      </c>
      <c r="AE8221">
        <f>IF(OR($B8221="",$U8221=""),"",$U8221&amp;" &amp; "&amp;IF(OR($AD8221="",$AD8221=0),"Util NA",$AD8221&amp;" Util"))</f>
        <v/>
      </c>
    </row>
    <row r="8222" ht="15.75" customHeight="1" s="42">
      <c r="A8222" s="41" t="n"/>
      <c r="G8222" s="38" t="n"/>
      <c r="H8222" s="38" t="n"/>
      <c r="I8222" s="38" t="n"/>
      <c r="J8222" s="38" t="n"/>
      <c r="K8222" s="38" t="n"/>
      <c r="L8222" s="38" t="n"/>
      <c r="N8222" s="36">
        <f>IF($B8222="","",IF($C8222="SUPERSTORE","Superstore","DH"))</f>
        <v/>
      </c>
      <c r="O8222" s="36">
        <f>IF($B8222="","",IFERROR(VLOOKUP($B8222,Mapping!$A:$C,2,0),"Not Mapped"))</f>
        <v/>
      </c>
      <c r="P8222" s="36">
        <f>IF($B8222="","",IFERROR(VLOOKUP($B8222,Mapping!$A:$C,3,0),"Not Mapped"))</f>
        <v/>
      </c>
      <c r="Q8222" s="36">
        <f>IF($B8222="","",IFERROR(VLOOKUP($O8222,Leaders!$A:$B,2,0),"Not Mapped"))</f>
        <v/>
      </c>
      <c r="R8222" s="36">
        <f>IF($B8222="","",IF(COUNTIF(Exclusions!$A:$A,$B8222)&gt;0,"Yes","No"))</f>
        <v/>
      </c>
      <c r="S8222" s="38">
        <f>IF($B8222="","",MIN(1,DAY($A8222)/IF($N8222="Superstore",Settings!$B$5,Settings!$B$4)))</f>
        <v/>
      </c>
      <c r="T8222" s="38">
        <f>IF(OR($B8222="",$G8222="",$S8222=0),"",$G8222/$S8222)</f>
        <v/>
      </c>
      <c r="U8222" s="36">
        <f>IF($T8222="","",IF($T8222&lt;Settings!$B$8,"Critical",IF($T8222&lt;Settings!$B$9,"Semi Critical","Non Critical")))</f>
        <v/>
      </c>
      <c r="V8222" s="28" t="n"/>
      <c r="Z8222">
        <f>IF($B8222="","",IFERROR(VLOOKUP($B8222,'Plan HC for CCA'!$A:$B,2,0),""))</f>
        <v/>
      </c>
      <c r="AA8222">
        <f>IF(OR($B8222="",$Z8222=""),"",IF(N($M8222)&lt;$Z8222,"Delta","No Delta"))</f>
        <v/>
      </c>
      <c r="AB8222">
        <f>IF(OR($B8222="",$Z8222=""),"",MAX(0,$Z8222-N($M8222)))</f>
        <v/>
      </c>
      <c r="AC8222" s="46">
        <f>IF($B8222="","",IFERROR(INDEX('CCA Util %'!$H:$H,MATCH($B8222,'CCA Util %'!$E:$E,0)),""))</f>
        <v/>
      </c>
      <c r="AD8222">
        <f>IF($B8222="","",IFERROR(INDEX('CCA Util %'!$G:$G,MATCH($B8222,'CCA Util %'!$E:$E,0)),""))</f>
        <v/>
      </c>
      <c r="AE8222">
        <f>IF(OR($B8222="",$U8222=""),"",$U8222&amp;" &amp; "&amp;IF(OR($AD8222="",$AD8222=0),"Util NA",$AD8222&amp;" Util"))</f>
        <v/>
      </c>
    </row>
    <row r="8223" ht="15.75" customHeight="1" s="42">
      <c r="A8223" s="41" t="n"/>
      <c r="G8223" s="38" t="n"/>
      <c r="H8223" s="38" t="n"/>
      <c r="I8223" s="38" t="n"/>
      <c r="J8223" s="38" t="n"/>
      <c r="K8223" s="38" t="n"/>
      <c r="L8223" s="38" t="n"/>
      <c r="N8223" s="36">
        <f>IF($B8223="","",IF($C8223="SUPERSTORE","Superstore","DH"))</f>
        <v/>
      </c>
      <c r="O8223" s="36">
        <f>IF($B8223="","",IFERROR(VLOOKUP($B8223,Mapping!$A:$C,2,0),"Not Mapped"))</f>
        <v/>
      </c>
      <c r="P8223" s="36">
        <f>IF($B8223="","",IFERROR(VLOOKUP($B8223,Mapping!$A:$C,3,0),"Not Mapped"))</f>
        <v/>
      </c>
      <c r="Q8223" s="36">
        <f>IF($B8223="","",IFERROR(VLOOKUP($O8223,Leaders!$A:$B,2,0),"Not Mapped"))</f>
        <v/>
      </c>
      <c r="R8223" s="36">
        <f>IF($B8223="","",IF(COUNTIF(Exclusions!$A:$A,$B8223)&gt;0,"Yes","No"))</f>
        <v/>
      </c>
      <c r="S8223" s="38">
        <f>IF($B8223="","",MIN(1,DAY($A8223)/IF($N8223="Superstore",Settings!$B$5,Settings!$B$4)))</f>
        <v/>
      </c>
      <c r="T8223" s="38">
        <f>IF(OR($B8223="",$G8223="",$S8223=0),"",$G8223/$S8223)</f>
        <v/>
      </c>
      <c r="U8223" s="36">
        <f>IF($T8223="","",IF($T8223&lt;Settings!$B$8,"Critical",IF($T8223&lt;Settings!$B$9,"Semi Critical","Non Critical")))</f>
        <v/>
      </c>
      <c r="V8223" s="28" t="n"/>
      <c r="Z8223">
        <f>IF($B8223="","",IFERROR(VLOOKUP($B8223,'Plan HC for CCA'!$A:$B,2,0),""))</f>
        <v/>
      </c>
      <c r="AA8223">
        <f>IF(OR($B8223="",$Z8223=""),"",IF(N($M8223)&lt;$Z8223,"Delta","No Delta"))</f>
        <v/>
      </c>
      <c r="AB8223">
        <f>IF(OR($B8223="",$Z8223=""),"",MAX(0,$Z8223-N($M8223)))</f>
        <v/>
      </c>
      <c r="AC8223" s="46">
        <f>IF($B8223="","",IFERROR(INDEX('CCA Util %'!$H:$H,MATCH($B8223,'CCA Util %'!$E:$E,0)),""))</f>
        <v/>
      </c>
      <c r="AD8223">
        <f>IF($B8223="","",IFERROR(INDEX('CCA Util %'!$G:$G,MATCH($B8223,'CCA Util %'!$E:$E,0)),""))</f>
        <v/>
      </c>
      <c r="AE8223">
        <f>IF(OR($B8223="",$U8223=""),"",$U8223&amp;" &amp; "&amp;IF(OR($AD8223="",$AD8223=0),"Util NA",$AD8223&amp;" Util"))</f>
        <v/>
      </c>
    </row>
    <row r="8224" ht="15.75" customHeight="1" s="42">
      <c r="A8224" s="41" t="n"/>
      <c r="G8224" s="38" t="n"/>
      <c r="H8224" s="38" t="n"/>
      <c r="I8224" s="38" t="n"/>
      <c r="J8224" s="38" t="n"/>
      <c r="K8224" s="38" t="n"/>
      <c r="L8224" s="38" t="n"/>
      <c r="N8224" s="36">
        <f>IF($B8224="","",IF($C8224="SUPERSTORE","Superstore","DH"))</f>
        <v/>
      </c>
      <c r="O8224" s="36">
        <f>IF($B8224="","",IFERROR(VLOOKUP($B8224,Mapping!$A:$C,2,0),"Not Mapped"))</f>
        <v/>
      </c>
      <c r="P8224" s="36">
        <f>IF($B8224="","",IFERROR(VLOOKUP($B8224,Mapping!$A:$C,3,0),"Not Mapped"))</f>
        <v/>
      </c>
      <c r="Q8224" s="36">
        <f>IF($B8224="","",IFERROR(VLOOKUP($O8224,Leaders!$A:$B,2,0),"Not Mapped"))</f>
        <v/>
      </c>
      <c r="R8224" s="36">
        <f>IF($B8224="","",IF(COUNTIF(Exclusions!$A:$A,$B8224)&gt;0,"Yes","No"))</f>
        <v/>
      </c>
      <c r="S8224" s="38">
        <f>IF($B8224="","",MIN(1,DAY($A8224)/IF($N8224="Superstore",Settings!$B$5,Settings!$B$4)))</f>
        <v/>
      </c>
      <c r="T8224" s="38">
        <f>IF(OR($B8224="",$G8224="",$S8224=0),"",$G8224/$S8224)</f>
        <v/>
      </c>
      <c r="U8224" s="36">
        <f>IF($T8224="","",IF($T8224&lt;Settings!$B$8,"Critical",IF($T8224&lt;Settings!$B$9,"Semi Critical","Non Critical")))</f>
        <v/>
      </c>
      <c r="V8224" s="28" t="n"/>
      <c r="Z8224">
        <f>IF($B8224="","",IFERROR(VLOOKUP($B8224,'Plan HC for CCA'!$A:$B,2,0),""))</f>
        <v/>
      </c>
      <c r="AA8224">
        <f>IF(OR($B8224="",$Z8224=""),"",IF(N($M8224)&lt;$Z8224,"Delta","No Delta"))</f>
        <v/>
      </c>
      <c r="AB8224">
        <f>IF(OR($B8224="",$Z8224=""),"",MAX(0,$Z8224-N($M8224)))</f>
        <v/>
      </c>
      <c r="AC8224" s="46">
        <f>IF($B8224="","",IFERROR(INDEX('CCA Util %'!$H:$H,MATCH($B8224,'CCA Util %'!$E:$E,0)),""))</f>
        <v/>
      </c>
      <c r="AD8224">
        <f>IF($B8224="","",IFERROR(INDEX('CCA Util %'!$G:$G,MATCH($B8224,'CCA Util %'!$E:$E,0)),""))</f>
        <v/>
      </c>
      <c r="AE8224">
        <f>IF(OR($B8224="",$U8224=""),"",$U8224&amp;" &amp; "&amp;IF(OR($AD8224="",$AD8224=0),"Util NA",$AD8224&amp;" Util"))</f>
        <v/>
      </c>
    </row>
    <row r="8225" ht="15.75" customHeight="1" s="42">
      <c r="A8225" s="41" t="n"/>
      <c r="G8225" s="38" t="n"/>
      <c r="H8225" s="38" t="n"/>
      <c r="I8225" s="38" t="n"/>
      <c r="J8225" s="38" t="n"/>
      <c r="K8225" s="38" t="n"/>
      <c r="L8225" s="38" t="n"/>
      <c r="N8225" s="36">
        <f>IF($B8225="","",IF($C8225="SUPERSTORE","Superstore","DH"))</f>
        <v/>
      </c>
      <c r="O8225" s="36">
        <f>IF($B8225="","",IFERROR(VLOOKUP($B8225,Mapping!$A:$C,2,0),"Not Mapped"))</f>
        <v/>
      </c>
      <c r="P8225" s="36">
        <f>IF($B8225="","",IFERROR(VLOOKUP($B8225,Mapping!$A:$C,3,0),"Not Mapped"))</f>
        <v/>
      </c>
      <c r="Q8225" s="36">
        <f>IF($B8225="","",IFERROR(VLOOKUP($O8225,Leaders!$A:$B,2,0),"Not Mapped"))</f>
        <v/>
      </c>
      <c r="R8225" s="36">
        <f>IF($B8225="","",IF(COUNTIF(Exclusions!$A:$A,$B8225)&gt;0,"Yes","No"))</f>
        <v/>
      </c>
      <c r="S8225" s="38">
        <f>IF($B8225="","",MIN(1,DAY($A8225)/IF($N8225="Superstore",Settings!$B$5,Settings!$B$4)))</f>
        <v/>
      </c>
      <c r="T8225" s="38">
        <f>IF(OR($B8225="",$G8225="",$S8225=0),"",$G8225/$S8225)</f>
        <v/>
      </c>
      <c r="U8225" s="36">
        <f>IF($T8225="","",IF($T8225&lt;Settings!$B$8,"Critical",IF($T8225&lt;Settings!$B$9,"Semi Critical","Non Critical")))</f>
        <v/>
      </c>
      <c r="V8225" s="28" t="n"/>
      <c r="Z8225">
        <f>IF($B8225="","",IFERROR(VLOOKUP($B8225,'Plan HC for CCA'!$A:$B,2,0),""))</f>
        <v/>
      </c>
      <c r="AA8225">
        <f>IF(OR($B8225="",$Z8225=""),"",IF(N($M8225)&lt;$Z8225,"Delta","No Delta"))</f>
        <v/>
      </c>
      <c r="AB8225">
        <f>IF(OR($B8225="",$Z8225=""),"",MAX(0,$Z8225-N($M8225)))</f>
        <v/>
      </c>
      <c r="AC8225" s="46">
        <f>IF($B8225="","",IFERROR(INDEX('CCA Util %'!$H:$H,MATCH($B8225,'CCA Util %'!$E:$E,0)),""))</f>
        <v/>
      </c>
      <c r="AD8225">
        <f>IF($B8225="","",IFERROR(INDEX('CCA Util %'!$G:$G,MATCH($B8225,'CCA Util %'!$E:$E,0)),""))</f>
        <v/>
      </c>
      <c r="AE8225">
        <f>IF(OR($B8225="",$U8225=""),"",$U8225&amp;" &amp; "&amp;IF(OR($AD8225="",$AD8225=0),"Util NA",$AD8225&amp;" Util"))</f>
        <v/>
      </c>
    </row>
    <row r="8226" ht="15.75" customHeight="1" s="42">
      <c r="A8226" s="41" t="n"/>
      <c r="G8226" s="38" t="n"/>
      <c r="H8226" s="38" t="n"/>
      <c r="I8226" s="38" t="n"/>
      <c r="J8226" s="38" t="n"/>
      <c r="K8226" s="38" t="n"/>
      <c r="L8226" s="38" t="n"/>
      <c r="N8226" s="36">
        <f>IF($B8226="","",IF($C8226="SUPERSTORE","Superstore","DH"))</f>
        <v/>
      </c>
      <c r="O8226" s="36">
        <f>IF($B8226="","",IFERROR(VLOOKUP($B8226,Mapping!$A:$C,2,0),"Not Mapped"))</f>
        <v/>
      </c>
      <c r="P8226" s="36">
        <f>IF($B8226="","",IFERROR(VLOOKUP($B8226,Mapping!$A:$C,3,0),"Not Mapped"))</f>
        <v/>
      </c>
      <c r="Q8226" s="36">
        <f>IF($B8226="","",IFERROR(VLOOKUP($O8226,Leaders!$A:$B,2,0),"Not Mapped"))</f>
        <v/>
      </c>
      <c r="R8226" s="36">
        <f>IF($B8226="","",IF(COUNTIF(Exclusions!$A:$A,$B8226)&gt;0,"Yes","No"))</f>
        <v/>
      </c>
      <c r="S8226" s="38">
        <f>IF($B8226="","",MIN(1,DAY($A8226)/IF($N8226="Superstore",Settings!$B$5,Settings!$B$4)))</f>
        <v/>
      </c>
      <c r="T8226" s="38">
        <f>IF(OR($B8226="",$G8226="",$S8226=0),"",$G8226/$S8226)</f>
        <v/>
      </c>
      <c r="U8226" s="36">
        <f>IF($T8226="","",IF($T8226&lt;Settings!$B$8,"Critical",IF($T8226&lt;Settings!$B$9,"Semi Critical","Non Critical")))</f>
        <v/>
      </c>
      <c r="V8226" s="28" t="n"/>
      <c r="Z8226">
        <f>IF($B8226="","",IFERROR(VLOOKUP($B8226,'Plan HC for CCA'!$A:$B,2,0),""))</f>
        <v/>
      </c>
      <c r="AA8226">
        <f>IF(OR($B8226="",$Z8226=""),"",IF(N($M8226)&lt;$Z8226,"Delta","No Delta"))</f>
        <v/>
      </c>
      <c r="AB8226">
        <f>IF(OR($B8226="",$Z8226=""),"",MAX(0,$Z8226-N($M8226)))</f>
        <v/>
      </c>
      <c r="AC8226" s="46">
        <f>IF($B8226="","",IFERROR(INDEX('CCA Util %'!$H:$H,MATCH($B8226,'CCA Util %'!$E:$E,0)),""))</f>
        <v/>
      </c>
      <c r="AD8226">
        <f>IF($B8226="","",IFERROR(INDEX('CCA Util %'!$G:$G,MATCH($B8226,'CCA Util %'!$E:$E,0)),""))</f>
        <v/>
      </c>
      <c r="AE8226">
        <f>IF(OR($B8226="",$U8226=""),"",$U8226&amp;" &amp; "&amp;IF(OR($AD8226="",$AD8226=0),"Util NA",$AD8226&amp;" Util"))</f>
        <v/>
      </c>
    </row>
    <row r="8227" ht="15.75" customHeight="1" s="42">
      <c r="A8227" s="41" t="n"/>
      <c r="G8227" s="38" t="n"/>
      <c r="H8227" s="38" t="n"/>
      <c r="I8227" s="38" t="n"/>
      <c r="J8227" s="38" t="n"/>
      <c r="K8227" s="38" t="n"/>
      <c r="L8227" s="38" t="n"/>
      <c r="N8227" s="36">
        <f>IF($B8227="","",IF($C8227="SUPERSTORE","Superstore","DH"))</f>
        <v/>
      </c>
      <c r="O8227" s="36">
        <f>IF($B8227="","",IFERROR(VLOOKUP($B8227,Mapping!$A:$C,2,0),"Not Mapped"))</f>
        <v/>
      </c>
      <c r="P8227" s="36">
        <f>IF($B8227="","",IFERROR(VLOOKUP($B8227,Mapping!$A:$C,3,0),"Not Mapped"))</f>
        <v/>
      </c>
      <c r="Q8227" s="36">
        <f>IF($B8227="","",IFERROR(VLOOKUP($O8227,Leaders!$A:$B,2,0),"Not Mapped"))</f>
        <v/>
      </c>
      <c r="R8227" s="36">
        <f>IF($B8227="","",IF(COUNTIF(Exclusions!$A:$A,$B8227)&gt;0,"Yes","No"))</f>
        <v/>
      </c>
      <c r="S8227" s="38">
        <f>IF($B8227="","",MIN(1,DAY($A8227)/IF($N8227="Superstore",Settings!$B$5,Settings!$B$4)))</f>
        <v/>
      </c>
      <c r="T8227" s="38">
        <f>IF(OR($B8227="",$G8227="",$S8227=0),"",$G8227/$S8227)</f>
        <v/>
      </c>
      <c r="U8227" s="36">
        <f>IF($T8227="","",IF($T8227&lt;Settings!$B$8,"Critical",IF($T8227&lt;Settings!$B$9,"Semi Critical","Non Critical")))</f>
        <v/>
      </c>
      <c r="V8227" s="28" t="n"/>
      <c r="Z8227">
        <f>IF($B8227="","",IFERROR(VLOOKUP($B8227,'Plan HC for CCA'!$A:$B,2,0),""))</f>
        <v/>
      </c>
      <c r="AA8227">
        <f>IF(OR($B8227="",$Z8227=""),"",IF(N($M8227)&lt;$Z8227,"Delta","No Delta"))</f>
        <v/>
      </c>
      <c r="AB8227">
        <f>IF(OR($B8227="",$Z8227=""),"",MAX(0,$Z8227-N($M8227)))</f>
        <v/>
      </c>
      <c r="AC8227" s="46">
        <f>IF($B8227="","",IFERROR(INDEX('CCA Util %'!$H:$H,MATCH($B8227,'CCA Util %'!$E:$E,0)),""))</f>
        <v/>
      </c>
      <c r="AD8227">
        <f>IF($B8227="","",IFERROR(INDEX('CCA Util %'!$G:$G,MATCH($B8227,'CCA Util %'!$E:$E,0)),""))</f>
        <v/>
      </c>
      <c r="AE8227">
        <f>IF(OR($B8227="",$U8227=""),"",$U8227&amp;" &amp; "&amp;IF(OR($AD8227="",$AD8227=0),"Util NA",$AD8227&amp;" Util"))</f>
        <v/>
      </c>
    </row>
    <row r="8228" ht="15.75" customHeight="1" s="42">
      <c r="A8228" s="41" t="n"/>
      <c r="G8228" s="38" t="n"/>
      <c r="H8228" s="38" t="n"/>
      <c r="I8228" s="38" t="n"/>
      <c r="J8228" s="38" t="n"/>
      <c r="K8228" s="38" t="n"/>
      <c r="L8228" s="38" t="n"/>
      <c r="N8228" s="36">
        <f>IF($B8228="","",IF($C8228="SUPERSTORE","Superstore","DH"))</f>
        <v/>
      </c>
      <c r="O8228" s="36">
        <f>IF($B8228="","",IFERROR(VLOOKUP($B8228,Mapping!$A:$C,2,0),"Not Mapped"))</f>
        <v/>
      </c>
      <c r="P8228" s="36">
        <f>IF($B8228="","",IFERROR(VLOOKUP($B8228,Mapping!$A:$C,3,0),"Not Mapped"))</f>
        <v/>
      </c>
      <c r="Q8228" s="36">
        <f>IF($B8228="","",IFERROR(VLOOKUP($O8228,Leaders!$A:$B,2,0),"Not Mapped"))</f>
        <v/>
      </c>
      <c r="R8228" s="36">
        <f>IF($B8228="","",IF(COUNTIF(Exclusions!$A:$A,$B8228)&gt;0,"Yes","No"))</f>
        <v/>
      </c>
      <c r="S8228" s="38">
        <f>IF($B8228="","",MIN(1,DAY($A8228)/IF($N8228="Superstore",Settings!$B$5,Settings!$B$4)))</f>
        <v/>
      </c>
      <c r="T8228" s="38">
        <f>IF(OR($B8228="",$G8228="",$S8228=0),"",$G8228/$S8228)</f>
        <v/>
      </c>
      <c r="U8228" s="36">
        <f>IF($T8228="","",IF($T8228&lt;Settings!$B$8,"Critical",IF($T8228&lt;Settings!$B$9,"Semi Critical","Non Critical")))</f>
        <v/>
      </c>
      <c r="V8228" s="28" t="n"/>
      <c r="Z8228">
        <f>IF($B8228="","",IFERROR(VLOOKUP($B8228,'Plan HC for CCA'!$A:$B,2,0),""))</f>
        <v/>
      </c>
      <c r="AA8228">
        <f>IF(OR($B8228="",$Z8228=""),"",IF(N($M8228)&lt;$Z8228,"Delta","No Delta"))</f>
        <v/>
      </c>
      <c r="AB8228">
        <f>IF(OR($B8228="",$Z8228=""),"",MAX(0,$Z8228-N($M8228)))</f>
        <v/>
      </c>
      <c r="AC8228" s="46">
        <f>IF($B8228="","",IFERROR(INDEX('CCA Util %'!$H:$H,MATCH($B8228,'CCA Util %'!$E:$E,0)),""))</f>
        <v/>
      </c>
      <c r="AD8228">
        <f>IF($B8228="","",IFERROR(INDEX('CCA Util %'!$G:$G,MATCH($B8228,'CCA Util %'!$E:$E,0)),""))</f>
        <v/>
      </c>
      <c r="AE8228">
        <f>IF(OR($B8228="",$U8228=""),"",$U8228&amp;" &amp; "&amp;IF(OR($AD8228="",$AD8228=0),"Util NA",$AD8228&amp;" Util"))</f>
        <v/>
      </c>
    </row>
    <row r="8229" ht="15.75" customHeight="1" s="42">
      <c r="A8229" s="41" t="n"/>
      <c r="G8229" s="38" t="n"/>
      <c r="H8229" s="38" t="n"/>
      <c r="I8229" s="38" t="n"/>
      <c r="J8229" s="38" t="n"/>
      <c r="K8229" s="38" t="n"/>
      <c r="L8229" s="38" t="n"/>
      <c r="N8229" s="36">
        <f>IF($B8229="","",IF($C8229="SUPERSTORE","Superstore","DH"))</f>
        <v/>
      </c>
      <c r="O8229" s="36">
        <f>IF($B8229="","",IFERROR(VLOOKUP($B8229,Mapping!$A:$C,2,0),"Not Mapped"))</f>
        <v/>
      </c>
      <c r="P8229" s="36">
        <f>IF($B8229="","",IFERROR(VLOOKUP($B8229,Mapping!$A:$C,3,0),"Not Mapped"))</f>
        <v/>
      </c>
      <c r="Q8229" s="36">
        <f>IF($B8229="","",IFERROR(VLOOKUP($O8229,Leaders!$A:$B,2,0),"Not Mapped"))</f>
        <v/>
      </c>
      <c r="R8229" s="36">
        <f>IF($B8229="","",IF(COUNTIF(Exclusions!$A:$A,$B8229)&gt;0,"Yes","No"))</f>
        <v/>
      </c>
      <c r="S8229" s="38">
        <f>IF($B8229="","",MIN(1,DAY($A8229)/IF($N8229="Superstore",Settings!$B$5,Settings!$B$4)))</f>
        <v/>
      </c>
      <c r="T8229" s="38">
        <f>IF(OR($B8229="",$G8229="",$S8229=0),"",$G8229/$S8229)</f>
        <v/>
      </c>
      <c r="U8229" s="36">
        <f>IF($T8229="","",IF($T8229&lt;Settings!$B$8,"Critical",IF($T8229&lt;Settings!$B$9,"Semi Critical","Non Critical")))</f>
        <v/>
      </c>
      <c r="V8229" s="28" t="n"/>
      <c r="Z8229">
        <f>IF($B8229="","",IFERROR(VLOOKUP($B8229,'Plan HC for CCA'!$A:$B,2,0),""))</f>
        <v/>
      </c>
      <c r="AA8229">
        <f>IF(OR($B8229="",$Z8229=""),"",IF(N($M8229)&lt;$Z8229,"Delta","No Delta"))</f>
        <v/>
      </c>
      <c r="AB8229">
        <f>IF(OR($B8229="",$Z8229=""),"",MAX(0,$Z8229-N($M8229)))</f>
        <v/>
      </c>
      <c r="AC8229" s="46">
        <f>IF($B8229="","",IFERROR(INDEX('CCA Util %'!$H:$H,MATCH($B8229,'CCA Util %'!$E:$E,0)),""))</f>
        <v/>
      </c>
      <c r="AD8229">
        <f>IF($B8229="","",IFERROR(INDEX('CCA Util %'!$G:$G,MATCH($B8229,'CCA Util %'!$E:$E,0)),""))</f>
        <v/>
      </c>
      <c r="AE8229">
        <f>IF(OR($B8229="",$U8229=""),"",$U8229&amp;" &amp; "&amp;IF(OR($AD8229="",$AD8229=0),"Util NA",$AD8229&amp;" Util"))</f>
        <v/>
      </c>
    </row>
    <row r="8230" ht="15.75" customHeight="1" s="42">
      <c r="A8230" s="41" t="n"/>
      <c r="G8230" s="38" t="n"/>
      <c r="H8230" s="38" t="n"/>
      <c r="I8230" s="38" t="n"/>
      <c r="J8230" s="38" t="n"/>
      <c r="K8230" s="38" t="n"/>
      <c r="L8230" s="38" t="n"/>
      <c r="N8230" s="36">
        <f>IF($B8230="","",IF($C8230="SUPERSTORE","Superstore","DH"))</f>
        <v/>
      </c>
      <c r="O8230" s="36">
        <f>IF($B8230="","",IFERROR(VLOOKUP($B8230,Mapping!$A:$C,2,0),"Not Mapped"))</f>
        <v/>
      </c>
      <c r="P8230" s="36">
        <f>IF($B8230="","",IFERROR(VLOOKUP($B8230,Mapping!$A:$C,3,0),"Not Mapped"))</f>
        <v/>
      </c>
      <c r="Q8230" s="36">
        <f>IF($B8230="","",IFERROR(VLOOKUP($O8230,Leaders!$A:$B,2,0),"Not Mapped"))</f>
        <v/>
      </c>
      <c r="R8230" s="36">
        <f>IF($B8230="","",IF(COUNTIF(Exclusions!$A:$A,$B8230)&gt;0,"Yes","No"))</f>
        <v/>
      </c>
      <c r="S8230" s="38">
        <f>IF($B8230="","",MIN(1,DAY($A8230)/IF($N8230="Superstore",Settings!$B$5,Settings!$B$4)))</f>
        <v/>
      </c>
      <c r="T8230" s="38">
        <f>IF(OR($B8230="",$G8230="",$S8230=0),"",$G8230/$S8230)</f>
        <v/>
      </c>
      <c r="U8230" s="36">
        <f>IF($T8230="","",IF($T8230&lt;Settings!$B$8,"Critical",IF($T8230&lt;Settings!$B$9,"Semi Critical","Non Critical")))</f>
        <v/>
      </c>
      <c r="V8230" s="28" t="n"/>
      <c r="Z8230">
        <f>IF($B8230="","",IFERROR(VLOOKUP($B8230,'Plan HC for CCA'!$A:$B,2,0),""))</f>
        <v/>
      </c>
      <c r="AA8230">
        <f>IF(OR($B8230="",$Z8230=""),"",IF(N($M8230)&lt;$Z8230,"Delta","No Delta"))</f>
        <v/>
      </c>
      <c r="AB8230">
        <f>IF(OR($B8230="",$Z8230=""),"",MAX(0,$Z8230-N($M8230)))</f>
        <v/>
      </c>
      <c r="AC8230" s="46">
        <f>IF($B8230="","",IFERROR(INDEX('CCA Util %'!$H:$H,MATCH($B8230,'CCA Util %'!$E:$E,0)),""))</f>
        <v/>
      </c>
      <c r="AD8230">
        <f>IF($B8230="","",IFERROR(INDEX('CCA Util %'!$G:$G,MATCH($B8230,'CCA Util %'!$E:$E,0)),""))</f>
        <v/>
      </c>
      <c r="AE8230">
        <f>IF(OR($B8230="",$U8230=""),"",$U8230&amp;" &amp; "&amp;IF(OR($AD8230="",$AD8230=0),"Util NA",$AD8230&amp;" Util"))</f>
        <v/>
      </c>
    </row>
    <row r="8231" ht="15.75" customHeight="1" s="42">
      <c r="A8231" s="41" t="n"/>
      <c r="G8231" s="38" t="n"/>
      <c r="H8231" s="38" t="n"/>
      <c r="I8231" s="38" t="n"/>
      <c r="J8231" s="38" t="n"/>
      <c r="K8231" s="38" t="n"/>
      <c r="L8231" s="38" t="n"/>
      <c r="N8231" s="36">
        <f>IF($B8231="","",IF($C8231="SUPERSTORE","Superstore","DH"))</f>
        <v/>
      </c>
      <c r="O8231" s="36">
        <f>IF($B8231="","",IFERROR(VLOOKUP($B8231,Mapping!$A:$C,2,0),"Not Mapped"))</f>
        <v/>
      </c>
      <c r="P8231" s="36">
        <f>IF($B8231="","",IFERROR(VLOOKUP($B8231,Mapping!$A:$C,3,0),"Not Mapped"))</f>
        <v/>
      </c>
      <c r="Q8231" s="36">
        <f>IF($B8231="","",IFERROR(VLOOKUP($O8231,Leaders!$A:$B,2,0),"Not Mapped"))</f>
        <v/>
      </c>
      <c r="R8231" s="36">
        <f>IF($B8231="","",IF(COUNTIF(Exclusions!$A:$A,$B8231)&gt;0,"Yes","No"))</f>
        <v/>
      </c>
      <c r="S8231" s="38">
        <f>IF($B8231="","",MIN(1,DAY($A8231)/IF($N8231="Superstore",Settings!$B$5,Settings!$B$4)))</f>
        <v/>
      </c>
      <c r="T8231" s="38">
        <f>IF(OR($B8231="",$G8231="",$S8231=0),"",$G8231/$S8231)</f>
        <v/>
      </c>
      <c r="U8231" s="36">
        <f>IF($T8231="","",IF($T8231&lt;Settings!$B$8,"Critical",IF($T8231&lt;Settings!$B$9,"Semi Critical","Non Critical")))</f>
        <v/>
      </c>
      <c r="V8231" s="28" t="n"/>
      <c r="Z8231">
        <f>IF($B8231="","",IFERROR(VLOOKUP($B8231,'Plan HC for CCA'!$A:$B,2,0),""))</f>
        <v/>
      </c>
      <c r="AA8231">
        <f>IF(OR($B8231="",$Z8231=""),"",IF(N($M8231)&lt;$Z8231,"Delta","No Delta"))</f>
        <v/>
      </c>
      <c r="AB8231">
        <f>IF(OR($B8231="",$Z8231=""),"",MAX(0,$Z8231-N($M8231)))</f>
        <v/>
      </c>
      <c r="AC8231" s="46">
        <f>IF($B8231="","",IFERROR(INDEX('CCA Util %'!$H:$H,MATCH($B8231,'CCA Util %'!$E:$E,0)),""))</f>
        <v/>
      </c>
      <c r="AD8231">
        <f>IF($B8231="","",IFERROR(INDEX('CCA Util %'!$G:$G,MATCH($B8231,'CCA Util %'!$E:$E,0)),""))</f>
        <v/>
      </c>
      <c r="AE8231">
        <f>IF(OR($B8231="",$U8231=""),"",$U8231&amp;" &amp; "&amp;IF(OR($AD8231="",$AD8231=0),"Util NA",$AD8231&amp;" Util"))</f>
        <v/>
      </c>
    </row>
    <row r="8232" ht="15.75" customHeight="1" s="42">
      <c r="A8232" s="41" t="n"/>
      <c r="G8232" s="38" t="n"/>
      <c r="H8232" s="38" t="n"/>
      <c r="I8232" s="38" t="n"/>
      <c r="J8232" s="38" t="n"/>
      <c r="K8232" s="38" t="n"/>
      <c r="L8232" s="38" t="n"/>
      <c r="N8232" s="36">
        <f>IF($B8232="","",IF($C8232="SUPERSTORE","Superstore","DH"))</f>
        <v/>
      </c>
      <c r="O8232" s="36">
        <f>IF($B8232="","",IFERROR(VLOOKUP($B8232,Mapping!$A:$C,2,0),"Not Mapped"))</f>
        <v/>
      </c>
      <c r="P8232" s="36">
        <f>IF($B8232="","",IFERROR(VLOOKUP($B8232,Mapping!$A:$C,3,0),"Not Mapped"))</f>
        <v/>
      </c>
      <c r="Q8232" s="36">
        <f>IF($B8232="","",IFERROR(VLOOKUP($O8232,Leaders!$A:$B,2,0),"Not Mapped"))</f>
        <v/>
      </c>
      <c r="R8232" s="36">
        <f>IF($B8232="","",IF(COUNTIF(Exclusions!$A:$A,$B8232)&gt;0,"Yes","No"))</f>
        <v/>
      </c>
      <c r="S8232" s="38">
        <f>IF($B8232="","",MIN(1,DAY($A8232)/IF($N8232="Superstore",Settings!$B$5,Settings!$B$4)))</f>
        <v/>
      </c>
      <c r="T8232" s="38">
        <f>IF(OR($B8232="",$G8232="",$S8232=0),"",$G8232/$S8232)</f>
        <v/>
      </c>
      <c r="U8232" s="36">
        <f>IF($T8232="","",IF($T8232&lt;Settings!$B$8,"Critical",IF($T8232&lt;Settings!$B$9,"Semi Critical","Non Critical")))</f>
        <v/>
      </c>
      <c r="V8232" s="28" t="n"/>
      <c r="Z8232">
        <f>IF($B8232="","",IFERROR(VLOOKUP($B8232,'Plan HC for CCA'!$A:$B,2,0),""))</f>
        <v/>
      </c>
      <c r="AA8232">
        <f>IF(OR($B8232="",$Z8232=""),"",IF(N($M8232)&lt;$Z8232,"Delta","No Delta"))</f>
        <v/>
      </c>
      <c r="AB8232">
        <f>IF(OR($B8232="",$Z8232=""),"",MAX(0,$Z8232-N($M8232)))</f>
        <v/>
      </c>
      <c r="AC8232" s="46">
        <f>IF($B8232="","",IFERROR(INDEX('CCA Util %'!$H:$H,MATCH($B8232,'CCA Util %'!$E:$E,0)),""))</f>
        <v/>
      </c>
      <c r="AD8232">
        <f>IF($B8232="","",IFERROR(INDEX('CCA Util %'!$G:$G,MATCH($B8232,'CCA Util %'!$E:$E,0)),""))</f>
        <v/>
      </c>
      <c r="AE8232">
        <f>IF(OR($B8232="",$U8232=""),"",$U8232&amp;" &amp; "&amp;IF(OR($AD8232="",$AD8232=0),"Util NA",$AD8232&amp;" Util"))</f>
        <v/>
      </c>
    </row>
    <row r="8233" ht="15.75" customHeight="1" s="42">
      <c r="A8233" s="41" t="n"/>
      <c r="G8233" s="38" t="n"/>
      <c r="H8233" s="38" t="n"/>
      <c r="I8233" s="38" t="n"/>
      <c r="J8233" s="38" t="n"/>
      <c r="K8233" s="38" t="n"/>
      <c r="L8233" s="38" t="n"/>
      <c r="N8233" s="36">
        <f>IF($B8233="","",IF($C8233="SUPERSTORE","Superstore","DH"))</f>
        <v/>
      </c>
      <c r="O8233" s="36">
        <f>IF($B8233="","",IFERROR(VLOOKUP($B8233,Mapping!$A:$C,2,0),"Not Mapped"))</f>
        <v/>
      </c>
      <c r="P8233" s="36">
        <f>IF($B8233="","",IFERROR(VLOOKUP($B8233,Mapping!$A:$C,3,0),"Not Mapped"))</f>
        <v/>
      </c>
      <c r="Q8233" s="36">
        <f>IF($B8233="","",IFERROR(VLOOKUP($O8233,Leaders!$A:$B,2,0),"Not Mapped"))</f>
        <v/>
      </c>
      <c r="R8233" s="36">
        <f>IF($B8233="","",IF(COUNTIF(Exclusions!$A:$A,$B8233)&gt;0,"Yes","No"))</f>
        <v/>
      </c>
      <c r="S8233" s="38">
        <f>IF($B8233="","",MIN(1,DAY($A8233)/IF($N8233="Superstore",Settings!$B$5,Settings!$B$4)))</f>
        <v/>
      </c>
      <c r="T8233" s="38">
        <f>IF(OR($B8233="",$G8233="",$S8233=0),"",$G8233/$S8233)</f>
        <v/>
      </c>
      <c r="U8233" s="36">
        <f>IF($T8233="","",IF($T8233&lt;Settings!$B$8,"Critical",IF($T8233&lt;Settings!$B$9,"Semi Critical","Non Critical")))</f>
        <v/>
      </c>
      <c r="V8233" s="28" t="n"/>
      <c r="Z8233">
        <f>IF($B8233="","",IFERROR(VLOOKUP($B8233,'Plan HC for CCA'!$A:$B,2,0),""))</f>
        <v/>
      </c>
      <c r="AA8233">
        <f>IF(OR($B8233="",$Z8233=""),"",IF(N($M8233)&lt;$Z8233,"Delta","No Delta"))</f>
        <v/>
      </c>
      <c r="AB8233">
        <f>IF(OR($B8233="",$Z8233=""),"",MAX(0,$Z8233-N($M8233)))</f>
        <v/>
      </c>
      <c r="AC8233" s="46">
        <f>IF($B8233="","",IFERROR(INDEX('CCA Util %'!$H:$H,MATCH($B8233,'CCA Util %'!$E:$E,0)),""))</f>
        <v/>
      </c>
      <c r="AD8233">
        <f>IF($B8233="","",IFERROR(INDEX('CCA Util %'!$G:$G,MATCH($B8233,'CCA Util %'!$E:$E,0)),""))</f>
        <v/>
      </c>
      <c r="AE8233">
        <f>IF(OR($B8233="",$U8233=""),"",$U8233&amp;" &amp; "&amp;IF(OR($AD8233="",$AD8233=0),"Util NA",$AD8233&amp;" Util"))</f>
        <v/>
      </c>
    </row>
    <row r="8234" ht="15.75" customHeight="1" s="42">
      <c r="A8234" s="41" t="n"/>
      <c r="G8234" s="38" t="n"/>
      <c r="H8234" s="38" t="n"/>
      <c r="I8234" s="38" t="n"/>
      <c r="J8234" s="38" t="n"/>
      <c r="K8234" s="38" t="n"/>
      <c r="L8234" s="38" t="n"/>
      <c r="N8234" s="36">
        <f>IF($B8234="","",IF($C8234="SUPERSTORE","Superstore","DH"))</f>
        <v/>
      </c>
      <c r="O8234" s="36">
        <f>IF($B8234="","",IFERROR(VLOOKUP($B8234,Mapping!$A:$C,2,0),"Not Mapped"))</f>
        <v/>
      </c>
      <c r="P8234" s="36">
        <f>IF($B8234="","",IFERROR(VLOOKUP($B8234,Mapping!$A:$C,3,0),"Not Mapped"))</f>
        <v/>
      </c>
      <c r="Q8234" s="36">
        <f>IF($B8234="","",IFERROR(VLOOKUP($O8234,Leaders!$A:$B,2,0),"Not Mapped"))</f>
        <v/>
      </c>
      <c r="R8234" s="36">
        <f>IF($B8234="","",IF(COUNTIF(Exclusions!$A:$A,$B8234)&gt;0,"Yes","No"))</f>
        <v/>
      </c>
      <c r="S8234" s="38">
        <f>IF($B8234="","",MIN(1,DAY($A8234)/IF($N8234="Superstore",Settings!$B$5,Settings!$B$4)))</f>
        <v/>
      </c>
      <c r="T8234" s="38">
        <f>IF(OR($B8234="",$G8234="",$S8234=0),"",$G8234/$S8234)</f>
        <v/>
      </c>
      <c r="U8234" s="36">
        <f>IF($T8234="","",IF($T8234&lt;Settings!$B$8,"Critical",IF($T8234&lt;Settings!$B$9,"Semi Critical","Non Critical")))</f>
        <v/>
      </c>
      <c r="V8234" s="28" t="n"/>
      <c r="Z8234">
        <f>IF($B8234="","",IFERROR(VLOOKUP($B8234,'Plan HC for CCA'!$A:$B,2,0),""))</f>
        <v/>
      </c>
      <c r="AA8234">
        <f>IF(OR($B8234="",$Z8234=""),"",IF(N($M8234)&lt;$Z8234,"Delta","No Delta"))</f>
        <v/>
      </c>
      <c r="AB8234">
        <f>IF(OR($B8234="",$Z8234=""),"",MAX(0,$Z8234-N($M8234)))</f>
        <v/>
      </c>
      <c r="AC8234" s="46">
        <f>IF($B8234="","",IFERROR(INDEX('CCA Util %'!$H:$H,MATCH($B8234,'CCA Util %'!$E:$E,0)),""))</f>
        <v/>
      </c>
      <c r="AD8234">
        <f>IF($B8234="","",IFERROR(INDEX('CCA Util %'!$G:$G,MATCH($B8234,'CCA Util %'!$E:$E,0)),""))</f>
        <v/>
      </c>
      <c r="AE8234">
        <f>IF(OR($B8234="",$U8234=""),"",$U8234&amp;" &amp; "&amp;IF(OR($AD8234="",$AD8234=0),"Util NA",$AD8234&amp;" Util"))</f>
        <v/>
      </c>
    </row>
    <row r="8235" ht="15.75" customHeight="1" s="42">
      <c r="A8235" s="41" t="n"/>
      <c r="G8235" s="38" t="n"/>
      <c r="H8235" s="38" t="n"/>
      <c r="I8235" s="38" t="n"/>
      <c r="J8235" s="38" t="n"/>
      <c r="K8235" s="38" t="n"/>
      <c r="L8235" s="38" t="n"/>
      <c r="N8235" s="36">
        <f>IF($B8235="","",IF($C8235="SUPERSTORE","Superstore","DH"))</f>
        <v/>
      </c>
      <c r="O8235" s="36">
        <f>IF($B8235="","",IFERROR(VLOOKUP($B8235,Mapping!$A:$C,2,0),"Not Mapped"))</f>
        <v/>
      </c>
      <c r="P8235" s="36">
        <f>IF($B8235="","",IFERROR(VLOOKUP($B8235,Mapping!$A:$C,3,0),"Not Mapped"))</f>
        <v/>
      </c>
      <c r="Q8235" s="36">
        <f>IF($B8235="","",IFERROR(VLOOKUP($O8235,Leaders!$A:$B,2,0),"Not Mapped"))</f>
        <v/>
      </c>
      <c r="R8235" s="36">
        <f>IF($B8235="","",IF(COUNTIF(Exclusions!$A:$A,$B8235)&gt;0,"Yes","No"))</f>
        <v/>
      </c>
      <c r="S8235" s="38">
        <f>IF($B8235="","",MIN(1,DAY($A8235)/IF($N8235="Superstore",Settings!$B$5,Settings!$B$4)))</f>
        <v/>
      </c>
      <c r="T8235" s="38">
        <f>IF(OR($B8235="",$G8235="",$S8235=0),"",$G8235/$S8235)</f>
        <v/>
      </c>
      <c r="U8235" s="36">
        <f>IF($T8235="","",IF($T8235&lt;Settings!$B$8,"Critical",IF($T8235&lt;Settings!$B$9,"Semi Critical","Non Critical")))</f>
        <v/>
      </c>
      <c r="V8235" s="28" t="n"/>
      <c r="Z8235">
        <f>IF($B8235="","",IFERROR(VLOOKUP($B8235,'Plan HC for CCA'!$A:$B,2,0),""))</f>
        <v/>
      </c>
      <c r="AA8235">
        <f>IF(OR($B8235="",$Z8235=""),"",IF(N($M8235)&lt;$Z8235,"Delta","No Delta"))</f>
        <v/>
      </c>
      <c r="AB8235">
        <f>IF(OR($B8235="",$Z8235=""),"",MAX(0,$Z8235-N($M8235)))</f>
        <v/>
      </c>
      <c r="AC8235" s="46">
        <f>IF($B8235="","",IFERROR(INDEX('CCA Util %'!$H:$H,MATCH($B8235,'CCA Util %'!$E:$E,0)),""))</f>
        <v/>
      </c>
      <c r="AD8235">
        <f>IF($B8235="","",IFERROR(INDEX('CCA Util %'!$G:$G,MATCH($B8235,'CCA Util %'!$E:$E,0)),""))</f>
        <v/>
      </c>
      <c r="AE8235">
        <f>IF(OR($B8235="",$U8235=""),"",$U8235&amp;" &amp; "&amp;IF(OR($AD8235="",$AD8235=0),"Util NA",$AD8235&amp;" Util"))</f>
        <v/>
      </c>
    </row>
    <row r="8236" ht="15.75" customHeight="1" s="42">
      <c r="A8236" s="41" t="n"/>
      <c r="G8236" s="38" t="n"/>
      <c r="H8236" s="38" t="n"/>
      <c r="I8236" s="38" t="n"/>
      <c r="J8236" s="38" t="n"/>
      <c r="K8236" s="38" t="n"/>
      <c r="L8236" s="38" t="n"/>
      <c r="N8236" s="36">
        <f>IF($B8236="","",IF($C8236="SUPERSTORE","Superstore","DH"))</f>
        <v/>
      </c>
      <c r="O8236" s="36">
        <f>IF($B8236="","",IFERROR(VLOOKUP($B8236,Mapping!$A:$C,2,0),"Not Mapped"))</f>
        <v/>
      </c>
      <c r="P8236" s="36">
        <f>IF($B8236="","",IFERROR(VLOOKUP($B8236,Mapping!$A:$C,3,0),"Not Mapped"))</f>
        <v/>
      </c>
      <c r="Q8236" s="36">
        <f>IF($B8236="","",IFERROR(VLOOKUP($O8236,Leaders!$A:$B,2,0),"Not Mapped"))</f>
        <v/>
      </c>
      <c r="R8236" s="36">
        <f>IF($B8236="","",IF(COUNTIF(Exclusions!$A:$A,$B8236)&gt;0,"Yes","No"))</f>
        <v/>
      </c>
      <c r="S8236" s="38">
        <f>IF($B8236="","",MIN(1,DAY($A8236)/IF($N8236="Superstore",Settings!$B$5,Settings!$B$4)))</f>
        <v/>
      </c>
      <c r="T8236" s="38">
        <f>IF(OR($B8236="",$G8236="",$S8236=0),"",$G8236/$S8236)</f>
        <v/>
      </c>
      <c r="U8236" s="36">
        <f>IF($T8236="","",IF($T8236&lt;Settings!$B$8,"Critical",IF($T8236&lt;Settings!$B$9,"Semi Critical","Non Critical")))</f>
        <v/>
      </c>
      <c r="V8236" s="28" t="n"/>
      <c r="Z8236">
        <f>IF($B8236="","",IFERROR(VLOOKUP($B8236,'Plan HC for CCA'!$A:$B,2,0),""))</f>
        <v/>
      </c>
      <c r="AA8236">
        <f>IF(OR($B8236="",$Z8236=""),"",IF(N($M8236)&lt;$Z8236,"Delta","No Delta"))</f>
        <v/>
      </c>
      <c r="AB8236">
        <f>IF(OR($B8236="",$Z8236=""),"",MAX(0,$Z8236-N($M8236)))</f>
        <v/>
      </c>
      <c r="AC8236" s="46">
        <f>IF($B8236="","",IFERROR(INDEX('CCA Util %'!$H:$H,MATCH($B8236,'CCA Util %'!$E:$E,0)),""))</f>
        <v/>
      </c>
      <c r="AD8236">
        <f>IF($B8236="","",IFERROR(INDEX('CCA Util %'!$G:$G,MATCH($B8236,'CCA Util %'!$E:$E,0)),""))</f>
        <v/>
      </c>
      <c r="AE8236">
        <f>IF(OR($B8236="",$U8236=""),"",$U8236&amp;" &amp; "&amp;IF(OR($AD8236="",$AD8236=0),"Util NA",$AD8236&amp;" Util"))</f>
        <v/>
      </c>
    </row>
    <row r="8237" ht="15.75" customHeight="1" s="42">
      <c r="A8237" s="41" t="n"/>
      <c r="G8237" s="38" t="n"/>
      <c r="H8237" s="38" t="n"/>
      <c r="I8237" s="38" t="n"/>
      <c r="J8237" s="38" t="n"/>
      <c r="K8237" s="38" t="n"/>
      <c r="L8237" s="38" t="n"/>
      <c r="N8237" s="36">
        <f>IF($B8237="","",IF($C8237="SUPERSTORE","Superstore","DH"))</f>
        <v/>
      </c>
      <c r="O8237" s="36">
        <f>IF($B8237="","",IFERROR(VLOOKUP($B8237,Mapping!$A:$C,2,0),"Not Mapped"))</f>
        <v/>
      </c>
      <c r="P8237" s="36">
        <f>IF($B8237="","",IFERROR(VLOOKUP($B8237,Mapping!$A:$C,3,0),"Not Mapped"))</f>
        <v/>
      </c>
      <c r="Q8237" s="36">
        <f>IF($B8237="","",IFERROR(VLOOKUP($O8237,Leaders!$A:$B,2,0),"Not Mapped"))</f>
        <v/>
      </c>
      <c r="R8237" s="36">
        <f>IF($B8237="","",IF(COUNTIF(Exclusions!$A:$A,$B8237)&gt;0,"Yes","No"))</f>
        <v/>
      </c>
      <c r="S8237" s="38">
        <f>IF($B8237="","",MIN(1,DAY($A8237)/IF($N8237="Superstore",Settings!$B$5,Settings!$B$4)))</f>
        <v/>
      </c>
      <c r="T8237" s="38">
        <f>IF(OR($B8237="",$G8237="",$S8237=0),"",$G8237/$S8237)</f>
        <v/>
      </c>
      <c r="U8237" s="36">
        <f>IF($T8237="","",IF($T8237&lt;Settings!$B$8,"Critical",IF($T8237&lt;Settings!$B$9,"Semi Critical","Non Critical")))</f>
        <v/>
      </c>
      <c r="V8237" s="28" t="n"/>
      <c r="Z8237">
        <f>IF($B8237="","",IFERROR(VLOOKUP($B8237,'Plan HC for CCA'!$A:$B,2,0),""))</f>
        <v/>
      </c>
      <c r="AA8237">
        <f>IF(OR($B8237="",$Z8237=""),"",IF(N($M8237)&lt;$Z8237,"Delta","No Delta"))</f>
        <v/>
      </c>
      <c r="AB8237">
        <f>IF(OR($B8237="",$Z8237=""),"",MAX(0,$Z8237-N($M8237)))</f>
        <v/>
      </c>
      <c r="AC8237" s="46">
        <f>IF($B8237="","",IFERROR(INDEX('CCA Util %'!$H:$H,MATCH($B8237,'CCA Util %'!$E:$E,0)),""))</f>
        <v/>
      </c>
      <c r="AD8237">
        <f>IF($B8237="","",IFERROR(INDEX('CCA Util %'!$G:$G,MATCH($B8237,'CCA Util %'!$E:$E,0)),""))</f>
        <v/>
      </c>
      <c r="AE8237">
        <f>IF(OR($B8237="",$U8237=""),"",$U8237&amp;" &amp; "&amp;IF(OR($AD8237="",$AD8237=0),"Util NA",$AD8237&amp;" Util"))</f>
        <v/>
      </c>
    </row>
    <row r="8238" ht="15.75" customHeight="1" s="42">
      <c r="A8238" s="41" t="n"/>
      <c r="G8238" s="38" t="n"/>
      <c r="H8238" s="38" t="n"/>
      <c r="I8238" s="38" t="n"/>
      <c r="J8238" s="38" t="n"/>
      <c r="K8238" s="38" t="n"/>
      <c r="L8238" s="38" t="n"/>
      <c r="N8238" s="36">
        <f>IF($B8238="","",IF($C8238="SUPERSTORE","Superstore","DH"))</f>
        <v/>
      </c>
      <c r="O8238" s="36">
        <f>IF($B8238="","",IFERROR(VLOOKUP($B8238,Mapping!$A:$C,2,0),"Not Mapped"))</f>
        <v/>
      </c>
      <c r="P8238" s="36">
        <f>IF($B8238="","",IFERROR(VLOOKUP($B8238,Mapping!$A:$C,3,0),"Not Mapped"))</f>
        <v/>
      </c>
      <c r="Q8238" s="36">
        <f>IF($B8238="","",IFERROR(VLOOKUP($O8238,Leaders!$A:$B,2,0),"Not Mapped"))</f>
        <v/>
      </c>
      <c r="R8238" s="36">
        <f>IF($B8238="","",IF(COUNTIF(Exclusions!$A:$A,$B8238)&gt;0,"Yes","No"))</f>
        <v/>
      </c>
      <c r="S8238" s="38">
        <f>IF($B8238="","",MIN(1,DAY($A8238)/IF($N8238="Superstore",Settings!$B$5,Settings!$B$4)))</f>
        <v/>
      </c>
      <c r="T8238" s="38">
        <f>IF(OR($B8238="",$G8238="",$S8238=0),"",$G8238/$S8238)</f>
        <v/>
      </c>
      <c r="U8238" s="36">
        <f>IF($T8238="","",IF($T8238&lt;Settings!$B$8,"Critical",IF($T8238&lt;Settings!$B$9,"Semi Critical","Non Critical")))</f>
        <v/>
      </c>
      <c r="V8238" s="28" t="n"/>
      <c r="Z8238">
        <f>IF($B8238="","",IFERROR(VLOOKUP($B8238,'Plan HC for CCA'!$A:$B,2,0),""))</f>
        <v/>
      </c>
      <c r="AA8238">
        <f>IF(OR($B8238="",$Z8238=""),"",IF(N($M8238)&lt;$Z8238,"Delta","No Delta"))</f>
        <v/>
      </c>
      <c r="AB8238">
        <f>IF(OR($B8238="",$Z8238=""),"",MAX(0,$Z8238-N($M8238)))</f>
        <v/>
      </c>
      <c r="AC8238" s="46">
        <f>IF($B8238="","",IFERROR(INDEX('CCA Util %'!$H:$H,MATCH($B8238,'CCA Util %'!$E:$E,0)),""))</f>
        <v/>
      </c>
      <c r="AD8238">
        <f>IF($B8238="","",IFERROR(INDEX('CCA Util %'!$G:$G,MATCH($B8238,'CCA Util %'!$E:$E,0)),""))</f>
        <v/>
      </c>
      <c r="AE8238">
        <f>IF(OR($B8238="",$U8238=""),"",$U8238&amp;" &amp; "&amp;IF(OR($AD8238="",$AD8238=0),"Util NA",$AD8238&amp;" Util"))</f>
        <v/>
      </c>
    </row>
    <row r="8239" ht="15.75" customHeight="1" s="42">
      <c r="A8239" s="41" t="n"/>
      <c r="G8239" s="38" t="n"/>
      <c r="H8239" s="38" t="n"/>
      <c r="I8239" s="38" t="n"/>
      <c r="J8239" s="38" t="n"/>
      <c r="K8239" s="38" t="n"/>
      <c r="L8239" s="38" t="n"/>
      <c r="N8239" s="36">
        <f>IF($B8239="","",IF($C8239="SUPERSTORE","Superstore","DH"))</f>
        <v/>
      </c>
      <c r="O8239" s="36">
        <f>IF($B8239="","",IFERROR(VLOOKUP($B8239,Mapping!$A:$C,2,0),"Not Mapped"))</f>
        <v/>
      </c>
      <c r="P8239" s="36">
        <f>IF($B8239="","",IFERROR(VLOOKUP($B8239,Mapping!$A:$C,3,0),"Not Mapped"))</f>
        <v/>
      </c>
      <c r="Q8239" s="36">
        <f>IF($B8239="","",IFERROR(VLOOKUP($O8239,Leaders!$A:$B,2,0),"Not Mapped"))</f>
        <v/>
      </c>
      <c r="R8239" s="36">
        <f>IF($B8239="","",IF(COUNTIF(Exclusions!$A:$A,$B8239)&gt;0,"Yes","No"))</f>
        <v/>
      </c>
      <c r="S8239" s="38">
        <f>IF($B8239="","",MIN(1,DAY($A8239)/IF($N8239="Superstore",Settings!$B$5,Settings!$B$4)))</f>
        <v/>
      </c>
      <c r="T8239" s="38">
        <f>IF(OR($B8239="",$G8239="",$S8239=0),"",$G8239/$S8239)</f>
        <v/>
      </c>
      <c r="U8239" s="36">
        <f>IF($T8239="","",IF($T8239&lt;Settings!$B$8,"Critical",IF($T8239&lt;Settings!$B$9,"Semi Critical","Non Critical")))</f>
        <v/>
      </c>
      <c r="V8239" s="28" t="n"/>
      <c r="Z8239">
        <f>IF($B8239="","",IFERROR(VLOOKUP($B8239,'Plan HC for CCA'!$A:$B,2,0),""))</f>
        <v/>
      </c>
      <c r="AA8239">
        <f>IF(OR($B8239="",$Z8239=""),"",IF(N($M8239)&lt;$Z8239,"Delta","No Delta"))</f>
        <v/>
      </c>
      <c r="AB8239">
        <f>IF(OR($B8239="",$Z8239=""),"",MAX(0,$Z8239-N($M8239)))</f>
        <v/>
      </c>
      <c r="AC8239" s="46">
        <f>IF($B8239="","",IFERROR(INDEX('CCA Util %'!$H:$H,MATCH($B8239,'CCA Util %'!$E:$E,0)),""))</f>
        <v/>
      </c>
      <c r="AD8239">
        <f>IF($B8239="","",IFERROR(INDEX('CCA Util %'!$G:$G,MATCH($B8239,'CCA Util %'!$E:$E,0)),""))</f>
        <v/>
      </c>
      <c r="AE8239">
        <f>IF(OR($B8239="",$U8239=""),"",$U8239&amp;" &amp; "&amp;IF(OR($AD8239="",$AD8239=0),"Util NA",$AD8239&amp;" Util"))</f>
        <v/>
      </c>
    </row>
    <row r="8240" ht="15.75" customHeight="1" s="42">
      <c r="A8240" s="41" t="n"/>
      <c r="G8240" s="38" t="n"/>
      <c r="H8240" s="38" t="n"/>
      <c r="I8240" s="38" t="n"/>
      <c r="J8240" s="38" t="n"/>
      <c r="K8240" s="38" t="n"/>
      <c r="L8240" s="38" t="n"/>
      <c r="N8240" s="36">
        <f>IF($B8240="","",IF($C8240="SUPERSTORE","Superstore","DH"))</f>
        <v/>
      </c>
      <c r="O8240" s="36">
        <f>IF($B8240="","",IFERROR(VLOOKUP($B8240,Mapping!$A:$C,2,0),"Not Mapped"))</f>
        <v/>
      </c>
      <c r="P8240" s="36">
        <f>IF($B8240="","",IFERROR(VLOOKUP($B8240,Mapping!$A:$C,3,0),"Not Mapped"))</f>
        <v/>
      </c>
      <c r="Q8240" s="36">
        <f>IF($B8240="","",IFERROR(VLOOKUP($O8240,Leaders!$A:$B,2,0),"Not Mapped"))</f>
        <v/>
      </c>
      <c r="R8240" s="36">
        <f>IF($B8240="","",IF(COUNTIF(Exclusions!$A:$A,$B8240)&gt;0,"Yes","No"))</f>
        <v/>
      </c>
      <c r="S8240" s="38">
        <f>IF($B8240="","",MIN(1,DAY($A8240)/IF($N8240="Superstore",Settings!$B$5,Settings!$B$4)))</f>
        <v/>
      </c>
      <c r="T8240" s="38">
        <f>IF(OR($B8240="",$G8240="",$S8240=0),"",$G8240/$S8240)</f>
        <v/>
      </c>
      <c r="U8240" s="36">
        <f>IF($T8240="","",IF($T8240&lt;Settings!$B$8,"Critical",IF($T8240&lt;Settings!$B$9,"Semi Critical","Non Critical")))</f>
        <v/>
      </c>
      <c r="V8240" s="28" t="n"/>
      <c r="Z8240">
        <f>IF($B8240="","",IFERROR(VLOOKUP($B8240,'Plan HC for CCA'!$A:$B,2,0),""))</f>
        <v/>
      </c>
      <c r="AA8240">
        <f>IF(OR($B8240="",$Z8240=""),"",IF(N($M8240)&lt;$Z8240,"Delta","No Delta"))</f>
        <v/>
      </c>
      <c r="AB8240">
        <f>IF(OR($B8240="",$Z8240=""),"",MAX(0,$Z8240-N($M8240)))</f>
        <v/>
      </c>
      <c r="AC8240" s="46">
        <f>IF($B8240="","",IFERROR(INDEX('CCA Util %'!$H:$H,MATCH($B8240,'CCA Util %'!$E:$E,0)),""))</f>
        <v/>
      </c>
      <c r="AD8240">
        <f>IF($B8240="","",IFERROR(INDEX('CCA Util %'!$G:$G,MATCH($B8240,'CCA Util %'!$E:$E,0)),""))</f>
        <v/>
      </c>
      <c r="AE8240">
        <f>IF(OR($B8240="",$U8240=""),"",$U8240&amp;" &amp; "&amp;IF(OR($AD8240="",$AD8240=0),"Util NA",$AD8240&amp;" Util"))</f>
        <v/>
      </c>
    </row>
    <row r="8241" ht="15.75" customHeight="1" s="42">
      <c r="A8241" s="41" t="n"/>
      <c r="G8241" s="38" t="n"/>
      <c r="H8241" s="38" t="n"/>
      <c r="I8241" s="38" t="n"/>
      <c r="J8241" s="38" t="n"/>
      <c r="K8241" s="38" t="n"/>
      <c r="L8241" s="38" t="n"/>
      <c r="N8241" s="36">
        <f>IF($B8241="","",IF($C8241="SUPERSTORE","Superstore","DH"))</f>
        <v/>
      </c>
      <c r="O8241" s="36">
        <f>IF($B8241="","",IFERROR(VLOOKUP($B8241,Mapping!$A:$C,2,0),"Not Mapped"))</f>
        <v/>
      </c>
      <c r="P8241" s="36">
        <f>IF($B8241="","",IFERROR(VLOOKUP($B8241,Mapping!$A:$C,3,0),"Not Mapped"))</f>
        <v/>
      </c>
      <c r="Q8241" s="36">
        <f>IF($B8241="","",IFERROR(VLOOKUP($O8241,Leaders!$A:$B,2,0),"Not Mapped"))</f>
        <v/>
      </c>
      <c r="R8241" s="36">
        <f>IF($B8241="","",IF(COUNTIF(Exclusions!$A:$A,$B8241)&gt;0,"Yes","No"))</f>
        <v/>
      </c>
      <c r="S8241" s="38">
        <f>IF($B8241="","",MIN(1,DAY($A8241)/IF($N8241="Superstore",Settings!$B$5,Settings!$B$4)))</f>
        <v/>
      </c>
      <c r="T8241" s="38">
        <f>IF(OR($B8241="",$G8241="",$S8241=0),"",$G8241/$S8241)</f>
        <v/>
      </c>
      <c r="U8241" s="36">
        <f>IF($T8241="","",IF($T8241&lt;Settings!$B$8,"Critical",IF($T8241&lt;Settings!$B$9,"Semi Critical","Non Critical")))</f>
        <v/>
      </c>
      <c r="V8241" s="28" t="n"/>
      <c r="Z8241">
        <f>IF($B8241="","",IFERROR(VLOOKUP($B8241,'Plan HC for CCA'!$A:$B,2,0),""))</f>
        <v/>
      </c>
      <c r="AA8241">
        <f>IF(OR($B8241="",$Z8241=""),"",IF(N($M8241)&lt;$Z8241,"Delta","No Delta"))</f>
        <v/>
      </c>
      <c r="AB8241">
        <f>IF(OR($B8241="",$Z8241=""),"",MAX(0,$Z8241-N($M8241)))</f>
        <v/>
      </c>
      <c r="AC8241" s="46">
        <f>IF($B8241="","",IFERROR(INDEX('CCA Util %'!$H:$H,MATCH($B8241,'CCA Util %'!$E:$E,0)),""))</f>
        <v/>
      </c>
      <c r="AD8241">
        <f>IF($B8241="","",IFERROR(INDEX('CCA Util %'!$G:$G,MATCH($B8241,'CCA Util %'!$E:$E,0)),""))</f>
        <v/>
      </c>
      <c r="AE8241">
        <f>IF(OR($B8241="",$U8241=""),"",$U8241&amp;" &amp; "&amp;IF(OR($AD8241="",$AD8241=0),"Util NA",$AD8241&amp;" Util"))</f>
        <v/>
      </c>
    </row>
    <row r="8242" ht="15.75" customHeight="1" s="42">
      <c r="A8242" s="41" t="n"/>
      <c r="G8242" s="38" t="n"/>
      <c r="H8242" s="38" t="n"/>
      <c r="I8242" s="38" t="n"/>
      <c r="J8242" s="38" t="n"/>
      <c r="K8242" s="38" t="n"/>
      <c r="L8242" s="38" t="n"/>
      <c r="N8242" s="36">
        <f>IF($B8242="","",IF($C8242="SUPERSTORE","Superstore","DH"))</f>
        <v/>
      </c>
      <c r="O8242" s="36">
        <f>IF($B8242="","",IFERROR(VLOOKUP($B8242,Mapping!$A:$C,2,0),"Not Mapped"))</f>
        <v/>
      </c>
      <c r="P8242" s="36">
        <f>IF($B8242="","",IFERROR(VLOOKUP($B8242,Mapping!$A:$C,3,0),"Not Mapped"))</f>
        <v/>
      </c>
      <c r="Q8242" s="36">
        <f>IF($B8242="","",IFERROR(VLOOKUP($O8242,Leaders!$A:$B,2,0),"Not Mapped"))</f>
        <v/>
      </c>
      <c r="R8242" s="36">
        <f>IF($B8242="","",IF(COUNTIF(Exclusions!$A:$A,$B8242)&gt;0,"Yes","No"))</f>
        <v/>
      </c>
      <c r="S8242" s="38">
        <f>IF($B8242="","",MIN(1,DAY($A8242)/IF($N8242="Superstore",Settings!$B$5,Settings!$B$4)))</f>
        <v/>
      </c>
      <c r="T8242" s="38">
        <f>IF(OR($B8242="",$G8242="",$S8242=0),"",$G8242/$S8242)</f>
        <v/>
      </c>
      <c r="U8242" s="36">
        <f>IF($T8242="","",IF($T8242&lt;Settings!$B$8,"Critical",IF($T8242&lt;Settings!$B$9,"Semi Critical","Non Critical")))</f>
        <v/>
      </c>
      <c r="V8242" s="28" t="n"/>
      <c r="Z8242">
        <f>IF($B8242="","",IFERROR(VLOOKUP($B8242,'Plan HC for CCA'!$A:$B,2,0),""))</f>
        <v/>
      </c>
      <c r="AA8242">
        <f>IF(OR($B8242="",$Z8242=""),"",IF(N($M8242)&lt;$Z8242,"Delta","No Delta"))</f>
        <v/>
      </c>
      <c r="AB8242">
        <f>IF(OR($B8242="",$Z8242=""),"",MAX(0,$Z8242-N($M8242)))</f>
        <v/>
      </c>
      <c r="AC8242" s="46">
        <f>IF($B8242="","",IFERROR(INDEX('CCA Util %'!$H:$H,MATCH($B8242,'CCA Util %'!$E:$E,0)),""))</f>
        <v/>
      </c>
      <c r="AD8242">
        <f>IF($B8242="","",IFERROR(INDEX('CCA Util %'!$G:$G,MATCH($B8242,'CCA Util %'!$E:$E,0)),""))</f>
        <v/>
      </c>
      <c r="AE8242">
        <f>IF(OR($B8242="",$U8242=""),"",$U8242&amp;" &amp; "&amp;IF(OR($AD8242="",$AD8242=0),"Util NA",$AD8242&amp;" Util"))</f>
        <v/>
      </c>
    </row>
    <row r="8243" ht="15.75" customHeight="1" s="42">
      <c r="A8243" s="41" t="n"/>
      <c r="G8243" s="38" t="n"/>
      <c r="H8243" s="38" t="n"/>
      <c r="I8243" s="38" t="n"/>
      <c r="J8243" s="38" t="n"/>
      <c r="K8243" s="38" t="n"/>
      <c r="L8243" s="38" t="n"/>
      <c r="N8243" s="36">
        <f>IF($B8243="","",IF($C8243="SUPERSTORE","Superstore","DH"))</f>
        <v/>
      </c>
      <c r="O8243" s="36">
        <f>IF($B8243="","",IFERROR(VLOOKUP($B8243,Mapping!$A:$C,2,0),"Not Mapped"))</f>
        <v/>
      </c>
      <c r="P8243" s="36">
        <f>IF($B8243="","",IFERROR(VLOOKUP($B8243,Mapping!$A:$C,3,0),"Not Mapped"))</f>
        <v/>
      </c>
      <c r="Q8243" s="36">
        <f>IF($B8243="","",IFERROR(VLOOKUP($O8243,Leaders!$A:$B,2,0),"Not Mapped"))</f>
        <v/>
      </c>
      <c r="R8243" s="36">
        <f>IF($B8243="","",IF(COUNTIF(Exclusions!$A:$A,$B8243)&gt;0,"Yes","No"))</f>
        <v/>
      </c>
      <c r="S8243" s="38">
        <f>IF($B8243="","",MIN(1,DAY($A8243)/IF($N8243="Superstore",Settings!$B$5,Settings!$B$4)))</f>
        <v/>
      </c>
      <c r="T8243" s="38">
        <f>IF(OR($B8243="",$G8243="",$S8243=0),"",$G8243/$S8243)</f>
        <v/>
      </c>
      <c r="U8243" s="36">
        <f>IF($T8243="","",IF($T8243&lt;Settings!$B$8,"Critical",IF($T8243&lt;Settings!$B$9,"Semi Critical","Non Critical")))</f>
        <v/>
      </c>
      <c r="V8243" s="28" t="n"/>
      <c r="Z8243">
        <f>IF($B8243="","",IFERROR(VLOOKUP($B8243,'Plan HC for CCA'!$A:$B,2,0),""))</f>
        <v/>
      </c>
      <c r="AA8243">
        <f>IF(OR($B8243="",$Z8243=""),"",IF(N($M8243)&lt;$Z8243,"Delta","No Delta"))</f>
        <v/>
      </c>
      <c r="AB8243">
        <f>IF(OR($B8243="",$Z8243=""),"",MAX(0,$Z8243-N($M8243)))</f>
        <v/>
      </c>
      <c r="AC8243" s="46">
        <f>IF($B8243="","",IFERROR(INDEX('CCA Util %'!$H:$H,MATCH($B8243,'CCA Util %'!$E:$E,0)),""))</f>
        <v/>
      </c>
      <c r="AD8243">
        <f>IF($B8243="","",IFERROR(INDEX('CCA Util %'!$G:$G,MATCH($B8243,'CCA Util %'!$E:$E,0)),""))</f>
        <v/>
      </c>
      <c r="AE8243">
        <f>IF(OR($B8243="",$U8243=""),"",$U8243&amp;" &amp; "&amp;IF(OR($AD8243="",$AD8243=0),"Util NA",$AD8243&amp;" Util"))</f>
        <v/>
      </c>
    </row>
    <row r="8244" ht="15.75" customHeight="1" s="42">
      <c r="A8244" s="41" t="n"/>
      <c r="G8244" s="38" t="n"/>
      <c r="H8244" s="38" t="n"/>
      <c r="I8244" s="38" t="n"/>
      <c r="J8244" s="38" t="n"/>
      <c r="K8244" s="38" t="n"/>
      <c r="L8244" s="38" t="n"/>
      <c r="N8244" s="36">
        <f>IF($B8244="","",IF($C8244="SUPERSTORE","Superstore","DH"))</f>
        <v/>
      </c>
      <c r="O8244" s="36">
        <f>IF($B8244="","",IFERROR(VLOOKUP($B8244,Mapping!$A:$C,2,0),"Not Mapped"))</f>
        <v/>
      </c>
      <c r="P8244" s="36">
        <f>IF($B8244="","",IFERROR(VLOOKUP($B8244,Mapping!$A:$C,3,0),"Not Mapped"))</f>
        <v/>
      </c>
      <c r="Q8244" s="36">
        <f>IF($B8244="","",IFERROR(VLOOKUP($O8244,Leaders!$A:$B,2,0),"Not Mapped"))</f>
        <v/>
      </c>
      <c r="R8244" s="36">
        <f>IF($B8244="","",IF(COUNTIF(Exclusions!$A:$A,$B8244)&gt;0,"Yes","No"))</f>
        <v/>
      </c>
      <c r="S8244" s="38">
        <f>IF($B8244="","",MIN(1,DAY($A8244)/IF($N8244="Superstore",Settings!$B$5,Settings!$B$4)))</f>
        <v/>
      </c>
      <c r="T8244" s="38">
        <f>IF(OR($B8244="",$G8244="",$S8244=0),"",$G8244/$S8244)</f>
        <v/>
      </c>
      <c r="U8244" s="36">
        <f>IF($T8244="","",IF($T8244&lt;Settings!$B$8,"Critical",IF($T8244&lt;Settings!$B$9,"Semi Critical","Non Critical")))</f>
        <v/>
      </c>
      <c r="V8244" s="28" t="n"/>
      <c r="Z8244">
        <f>IF($B8244="","",IFERROR(VLOOKUP($B8244,'Plan HC for CCA'!$A:$B,2,0),""))</f>
        <v/>
      </c>
      <c r="AA8244">
        <f>IF(OR($B8244="",$Z8244=""),"",IF(N($M8244)&lt;$Z8244,"Delta","No Delta"))</f>
        <v/>
      </c>
      <c r="AB8244">
        <f>IF(OR($B8244="",$Z8244=""),"",MAX(0,$Z8244-N($M8244)))</f>
        <v/>
      </c>
      <c r="AC8244" s="46">
        <f>IF($B8244="","",IFERROR(INDEX('CCA Util %'!$H:$H,MATCH($B8244,'CCA Util %'!$E:$E,0)),""))</f>
        <v/>
      </c>
      <c r="AD8244">
        <f>IF($B8244="","",IFERROR(INDEX('CCA Util %'!$G:$G,MATCH($B8244,'CCA Util %'!$E:$E,0)),""))</f>
        <v/>
      </c>
      <c r="AE8244">
        <f>IF(OR($B8244="",$U8244=""),"",$U8244&amp;" &amp; "&amp;IF(OR($AD8244="",$AD8244=0),"Util NA",$AD8244&amp;" Util"))</f>
        <v/>
      </c>
    </row>
    <row r="8245" ht="15.75" customHeight="1" s="42">
      <c r="A8245" s="41" t="n"/>
      <c r="G8245" s="38" t="n"/>
      <c r="H8245" s="38" t="n"/>
      <c r="I8245" s="38" t="n"/>
      <c r="J8245" s="38" t="n"/>
      <c r="K8245" s="38" t="n"/>
      <c r="L8245" s="38" t="n"/>
      <c r="N8245" s="36">
        <f>IF($B8245="","",IF($C8245="SUPERSTORE","Superstore","DH"))</f>
        <v/>
      </c>
      <c r="O8245" s="36">
        <f>IF($B8245="","",IFERROR(VLOOKUP($B8245,Mapping!$A:$C,2,0),"Not Mapped"))</f>
        <v/>
      </c>
      <c r="P8245" s="36">
        <f>IF($B8245="","",IFERROR(VLOOKUP($B8245,Mapping!$A:$C,3,0),"Not Mapped"))</f>
        <v/>
      </c>
      <c r="Q8245" s="36">
        <f>IF($B8245="","",IFERROR(VLOOKUP($O8245,Leaders!$A:$B,2,0),"Not Mapped"))</f>
        <v/>
      </c>
      <c r="R8245" s="36">
        <f>IF($B8245="","",IF(COUNTIF(Exclusions!$A:$A,$B8245)&gt;0,"Yes","No"))</f>
        <v/>
      </c>
      <c r="S8245" s="38">
        <f>IF($B8245="","",MIN(1,DAY($A8245)/IF($N8245="Superstore",Settings!$B$5,Settings!$B$4)))</f>
        <v/>
      </c>
      <c r="T8245" s="38">
        <f>IF(OR($B8245="",$G8245="",$S8245=0),"",$G8245/$S8245)</f>
        <v/>
      </c>
      <c r="U8245" s="36">
        <f>IF($T8245="","",IF($T8245&lt;Settings!$B$8,"Critical",IF($T8245&lt;Settings!$B$9,"Semi Critical","Non Critical")))</f>
        <v/>
      </c>
      <c r="V8245" s="28" t="n"/>
      <c r="Z8245">
        <f>IF($B8245="","",IFERROR(VLOOKUP($B8245,'Plan HC for CCA'!$A:$B,2,0),""))</f>
        <v/>
      </c>
      <c r="AA8245">
        <f>IF(OR($B8245="",$Z8245=""),"",IF(N($M8245)&lt;$Z8245,"Delta","No Delta"))</f>
        <v/>
      </c>
      <c r="AB8245">
        <f>IF(OR($B8245="",$Z8245=""),"",MAX(0,$Z8245-N($M8245)))</f>
        <v/>
      </c>
      <c r="AC8245" s="46">
        <f>IF($B8245="","",IFERROR(INDEX('CCA Util %'!$H:$H,MATCH($B8245,'CCA Util %'!$E:$E,0)),""))</f>
        <v/>
      </c>
      <c r="AD8245">
        <f>IF($B8245="","",IFERROR(INDEX('CCA Util %'!$G:$G,MATCH($B8245,'CCA Util %'!$E:$E,0)),""))</f>
        <v/>
      </c>
      <c r="AE8245">
        <f>IF(OR($B8245="",$U8245=""),"",$U8245&amp;" &amp; "&amp;IF(OR($AD8245="",$AD8245=0),"Util NA",$AD8245&amp;" Util"))</f>
        <v/>
      </c>
    </row>
    <row r="8246" ht="15.75" customHeight="1" s="42">
      <c r="A8246" s="41" t="n"/>
      <c r="G8246" s="38" t="n"/>
      <c r="H8246" s="38" t="n"/>
      <c r="I8246" s="38" t="n"/>
      <c r="J8246" s="38" t="n"/>
      <c r="K8246" s="38" t="n"/>
      <c r="L8246" s="38" t="n"/>
      <c r="N8246" s="36">
        <f>IF($B8246="","",IF($C8246="SUPERSTORE","Superstore","DH"))</f>
        <v/>
      </c>
      <c r="O8246" s="36">
        <f>IF($B8246="","",IFERROR(VLOOKUP($B8246,Mapping!$A:$C,2,0),"Not Mapped"))</f>
        <v/>
      </c>
      <c r="P8246" s="36">
        <f>IF($B8246="","",IFERROR(VLOOKUP($B8246,Mapping!$A:$C,3,0),"Not Mapped"))</f>
        <v/>
      </c>
      <c r="Q8246" s="36">
        <f>IF($B8246="","",IFERROR(VLOOKUP($O8246,Leaders!$A:$B,2,0),"Not Mapped"))</f>
        <v/>
      </c>
      <c r="R8246" s="36">
        <f>IF($B8246="","",IF(COUNTIF(Exclusions!$A:$A,$B8246)&gt;0,"Yes","No"))</f>
        <v/>
      </c>
      <c r="S8246" s="38">
        <f>IF($B8246="","",MIN(1,DAY($A8246)/IF($N8246="Superstore",Settings!$B$5,Settings!$B$4)))</f>
        <v/>
      </c>
      <c r="T8246" s="38">
        <f>IF(OR($B8246="",$G8246="",$S8246=0),"",$G8246/$S8246)</f>
        <v/>
      </c>
      <c r="U8246" s="36">
        <f>IF($T8246="","",IF($T8246&lt;Settings!$B$8,"Critical",IF($T8246&lt;Settings!$B$9,"Semi Critical","Non Critical")))</f>
        <v/>
      </c>
      <c r="V8246" s="28" t="n"/>
      <c r="Z8246">
        <f>IF($B8246="","",IFERROR(VLOOKUP($B8246,'Plan HC for CCA'!$A:$B,2,0),""))</f>
        <v/>
      </c>
      <c r="AA8246">
        <f>IF(OR($B8246="",$Z8246=""),"",IF(N($M8246)&lt;$Z8246,"Delta","No Delta"))</f>
        <v/>
      </c>
      <c r="AB8246">
        <f>IF(OR($B8246="",$Z8246=""),"",MAX(0,$Z8246-N($M8246)))</f>
        <v/>
      </c>
      <c r="AC8246" s="46">
        <f>IF($B8246="","",IFERROR(INDEX('CCA Util %'!$H:$H,MATCH($B8246,'CCA Util %'!$E:$E,0)),""))</f>
        <v/>
      </c>
      <c r="AD8246">
        <f>IF($B8246="","",IFERROR(INDEX('CCA Util %'!$G:$G,MATCH($B8246,'CCA Util %'!$E:$E,0)),""))</f>
        <v/>
      </c>
      <c r="AE8246">
        <f>IF(OR($B8246="",$U8246=""),"",$U8246&amp;" &amp; "&amp;IF(OR($AD8246="",$AD8246=0),"Util NA",$AD8246&amp;" Util"))</f>
        <v/>
      </c>
    </row>
    <row r="8247" ht="15.75" customHeight="1" s="42">
      <c r="A8247" s="41" t="n"/>
      <c r="G8247" s="38" t="n"/>
      <c r="H8247" s="38" t="n"/>
      <c r="I8247" s="38" t="n"/>
      <c r="J8247" s="38" t="n"/>
      <c r="K8247" s="38" t="n"/>
      <c r="L8247" s="38" t="n"/>
      <c r="N8247" s="36">
        <f>IF($B8247="","",IF($C8247="SUPERSTORE","Superstore","DH"))</f>
        <v/>
      </c>
      <c r="O8247" s="36">
        <f>IF($B8247="","",IFERROR(VLOOKUP($B8247,Mapping!$A:$C,2,0),"Not Mapped"))</f>
        <v/>
      </c>
      <c r="P8247" s="36">
        <f>IF($B8247="","",IFERROR(VLOOKUP($B8247,Mapping!$A:$C,3,0),"Not Mapped"))</f>
        <v/>
      </c>
      <c r="Q8247" s="36">
        <f>IF($B8247="","",IFERROR(VLOOKUP($O8247,Leaders!$A:$B,2,0),"Not Mapped"))</f>
        <v/>
      </c>
      <c r="R8247" s="36">
        <f>IF($B8247="","",IF(COUNTIF(Exclusions!$A:$A,$B8247)&gt;0,"Yes","No"))</f>
        <v/>
      </c>
      <c r="S8247" s="38">
        <f>IF($B8247="","",MIN(1,DAY($A8247)/IF($N8247="Superstore",Settings!$B$5,Settings!$B$4)))</f>
        <v/>
      </c>
      <c r="T8247" s="38">
        <f>IF(OR($B8247="",$G8247="",$S8247=0),"",$G8247/$S8247)</f>
        <v/>
      </c>
      <c r="U8247" s="36">
        <f>IF($T8247="","",IF($T8247&lt;Settings!$B$8,"Critical",IF($T8247&lt;Settings!$B$9,"Semi Critical","Non Critical")))</f>
        <v/>
      </c>
      <c r="V8247" s="28" t="n"/>
      <c r="Z8247">
        <f>IF($B8247="","",IFERROR(VLOOKUP($B8247,'Plan HC for CCA'!$A:$B,2,0),""))</f>
        <v/>
      </c>
      <c r="AA8247">
        <f>IF(OR($B8247="",$Z8247=""),"",IF(N($M8247)&lt;$Z8247,"Delta","No Delta"))</f>
        <v/>
      </c>
      <c r="AB8247">
        <f>IF(OR($B8247="",$Z8247=""),"",MAX(0,$Z8247-N($M8247)))</f>
        <v/>
      </c>
      <c r="AC8247" s="46">
        <f>IF($B8247="","",IFERROR(INDEX('CCA Util %'!$H:$H,MATCH($B8247,'CCA Util %'!$E:$E,0)),""))</f>
        <v/>
      </c>
      <c r="AD8247">
        <f>IF($B8247="","",IFERROR(INDEX('CCA Util %'!$G:$G,MATCH($B8247,'CCA Util %'!$E:$E,0)),""))</f>
        <v/>
      </c>
      <c r="AE8247">
        <f>IF(OR($B8247="",$U8247=""),"",$U8247&amp;" &amp; "&amp;IF(OR($AD8247="",$AD8247=0),"Util NA",$AD8247&amp;" Util"))</f>
        <v/>
      </c>
    </row>
    <row r="8248" ht="15.75" customHeight="1" s="42">
      <c r="A8248" s="41" t="n"/>
      <c r="G8248" s="38" t="n"/>
      <c r="H8248" s="38" t="n"/>
      <c r="I8248" s="38" t="n"/>
      <c r="J8248" s="38" t="n"/>
      <c r="K8248" s="38" t="n"/>
      <c r="L8248" s="38" t="n"/>
      <c r="N8248" s="36">
        <f>IF($B8248="","",IF($C8248="SUPERSTORE","Superstore","DH"))</f>
        <v/>
      </c>
      <c r="O8248" s="36">
        <f>IF($B8248="","",IFERROR(VLOOKUP($B8248,Mapping!$A:$C,2,0),"Not Mapped"))</f>
        <v/>
      </c>
      <c r="P8248" s="36">
        <f>IF($B8248="","",IFERROR(VLOOKUP($B8248,Mapping!$A:$C,3,0),"Not Mapped"))</f>
        <v/>
      </c>
      <c r="Q8248" s="36">
        <f>IF($B8248="","",IFERROR(VLOOKUP($O8248,Leaders!$A:$B,2,0),"Not Mapped"))</f>
        <v/>
      </c>
      <c r="R8248" s="36">
        <f>IF($B8248="","",IF(COUNTIF(Exclusions!$A:$A,$B8248)&gt;0,"Yes","No"))</f>
        <v/>
      </c>
      <c r="S8248" s="38">
        <f>IF($B8248="","",MIN(1,DAY($A8248)/IF($N8248="Superstore",Settings!$B$5,Settings!$B$4)))</f>
        <v/>
      </c>
      <c r="T8248" s="38">
        <f>IF(OR($B8248="",$G8248="",$S8248=0),"",$G8248/$S8248)</f>
        <v/>
      </c>
      <c r="U8248" s="36">
        <f>IF($T8248="","",IF($T8248&lt;Settings!$B$8,"Critical",IF($T8248&lt;Settings!$B$9,"Semi Critical","Non Critical")))</f>
        <v/>
      </c>
      <c r="V8248" s="28" t="n"/>
      <c r="Z8248">
        <f>IF($B8248="","",IFERROR(VLOOKUP($B8248,'Plan HC for CCA'!$A:$B,2,0),""))</f>
        <v/>
      </c>
      <c r="AA8248">
        <f>IF(OR($B8248="",$Z8248=""),"",IF(N($M8248)&lt;$Z8248,"Delta","No Delta"))</f>
        <v/>
      </c>
      <c r="AB8248">
        <f>IF(OR($B8248="",$Z8248=""),"",MAX(0,$Z8248-N($M8248)))</f>
        <v/>
      </c>
      <c r="AC8248" s="46">
        <f>IF($B8248="","",IFERROR(INDEX('CCA Util %'!$H:$H,MATCH($B8248,'CCA Util %'!$E:$E,0)),""))</f>
        <v/>
      </c>
      <c r="AD8248">
        <f>IF($B8248="","",IFERROR(INDEX('CCA Util %'!$G:$G,MATCH($B8248,'CCA Util %'!$E:$E,0)),""))</f>
        <v/>
      </c>
      <c r="AE8248">
        <f>IF(OR($B8248="",$U8248=""),"",$U8248&amp;" &amp; "&amp;IF(OR($AD8248="",$AD8248=0),"Util NA",$AD8248&amp;" Util"))</f>
        <v/>
      </c>
    </row>
    <row r="8249" ht="15.75" customHeight="1" s="42">
      <c r="A8249" s="41" t="n"/>
      <c r="G8249" s="38" t="n"/>
      <c r="H8249" s="38" t="n"/>
      <c r="I8249" s="38" t="n"/>
      <c r="J8249" s="38" t="n"/>
      <c r="K8249" s="38" t="n"/>
      <c r="L8249" s="38" t="n"/>
      <c r="N8249" s="36">
        <f>IF($B8249="","",IF($C8249="SUPERSTORE","Superstore","DH"))</f>
        <v/>
      </c>
      <c r="O8249" s="36">
        <f>IF($B8249="","",IFERROR(VLOOKUP($B8249,Mapping!$A:$C,2,0),"Not Mapped"))</f>
        <v/>
      </c>
      <c r="P8249" s="36">
        <f>IF($B8249="","",IFERROR(VLOOKUP($B8249,Mapping!$A:$C,3,0),"Not Mapped"))</f>
        <v/>
      </c>
      <c r="Q8249" s="36">
        <f>IF($B8249="","",IFERROR(VLOOKUP($O8249,Leaders!$A:$B,2,0),"Not Mapped"))</f>
        <v/>
      </c>
      <c r="R8249" s="36">
        <f>IF($B8249="","",IF(COUNTIF(Exclusions!$A:$A,$B8249)&gt;0,"Yes","No"))</f>
        <v/>
      </c>
      <c r="S8249" s="38">
        <f>IF($B8249="","",MIN(1,DAY($A8249)/IF($N8249="Superstore",Settings!$B$5,Settings!$B$4)))</f>
        <v/>
      </c>
      <c r="T8249" s="38">
        <f>IF(OR($B8249="",$G8249="",$S8249=0),"",$G8249/$S8249)</f>
        <v/>
      </c>
      <c r="U8249" s="36">
        <f>IF($T8249="","",IF($T8249&lt;Settings!$B$8,"Critical",IF($T8249&lt;Settings!$B$9,"Semi Critical","Non Critical")))</f>
        <v/>
      </c>
      <c r="V8249" s="28" t="n"/>
      <c r="Z8249">
        <f>IF($B8249="","",IFERROR(VLOOKUP($B8249,'Plan HC for CCA'!$A:$B,2,0),""))</f>
        <v/>
      </c>
      <c r="AA8249">
        <f>IF(OR($B8249="",$Z8249=""),"",IF(N($M8249)&lt;$Z8249,"Delta","No Delta"))</f>
        <v/>
      </c>
      <c r="AB8249">
        <f>IF(OR($B8249="",$Z8249=""),"",MAX(0,$Z8249-N($M8249)))</f>
        <v/>
      </c>
      <c r="AC8249" s="46">
        <f>IF($B8249="","",IFERROR(INDEX('CCA Util %'!$H:$H,MATCH($B8249,'CCA Util %'!$E:$E,0)),""))</f>
        <v/>
      </c>
      <c r="AD8249">
        <f>IF($B8249="","",IFERROR(INDEX('CCA Util %'!$G:$G,MATCH($B8249,'CCA Util %'!$E:$E,0)),""))</f>
        <v/>
      </c>
      <c r="AE8249">
        <f>IF(OR($B8249="",$U8249=""),"",$U8249&amp;" &amp; "&amp;IF(OR($AD8249="",$AD8249=0),"Util NA",$AD8249&amp;" Util"))</f>
        <v/>
      </c>
    </row>
    <row r="8250" ht="15.75" customHeight="1" s="42">
      <c r="A8250" s="41" t="n"/>
      <c r="G8250" s="38" t="n"/>
      <c r="H8250" s="38" t="n"/>
      <c r="I8250" s="38" t="n"/>
      <c r="J8250" s="38" t="n"/>
      <c r="K8250" s="38" t="n"/>
      <c r="L8250" s="38" t="n"/>
      <c r="N8250" s="36">
        <f>IF($B8250="","",IF($C8250="SUPERSTORE","Superstore","DH"))</f>
        <v/>
      </c>
      <c r="O8250" s="36">
        <f>IF($B8250="","",IFERROR(VLOOKUP($B8250,Mapping!$A:$C,2,0),"Not Mapped"))</f>
        <v/>
      </c>
      <c r="P8250" s="36">
        <f>IF($B8250="","",IFERROR(VLOOKUP($B8250,Mapping!$A:$C,3,0),"Not Mapped"))</f>
        <v/>
      </c>
      <c r="Q8250" s="36">
        <f>IF($B8250="","",IFERROR(VLOOKUP($O8250,Leaders!$A:$B,2,0),"Not Mapped"))</f>
        <v/>
      </c>
      <c r="R8250" s="36">
        <f>IF($B8250="","",IF(COUNTIF(Exclusions!$A:$A,$B8250)&gt;0,"Yes","No"))</f>
        <v/>
      </c>
      <c r="S8250" s="38">
        <f>IF($B8250="","",MIN(1,DAY($A8250)/IF($N8250="Superstore",Settings!$B$5,Settings!$B$4)))</f>
        <v/>
      </c>
      <c r="T8250" s="38">
        <f>IF(OR($B8250="",$G8250="",$S8250=0),"",$G8250/$S8250)</f>
        <v/>
      </c>
      <c r="U8250" s="36">
        <f>IF($T8250="","",IF($T8250&lt;Settings!$B$8,"Critical",IF($T8250&lt;Settings!$B$9,"Semi Critical","Non Critical")))</f>
        <v/>
      </c>
      <c r="V8250" s="28" t="n"/>
      <c r="Z8250">
        <f>IF($B8250="","",IFERROR(VLOOKUP($B8250,'Plan HC for CCA'!$A:$B,2,0),""))</f>
        <v/>
      </c>
      <c r="AA8250">
        <f>IF(OR($B8250="",$Z8250=""),"",IF(N($M8250)&lt;$Z8250,"Delta","No Delta"))</f>
        <v/>
      </c>
      <c r="AB8250">
        <f>IF(OR($B8250="",$Z8250=""),"",MAX(0,$Z8250-N($M8250)))</f>
        <v/>
      </c>
      <c r="AC8250" s="46">
        <f>IF($B8250="","",IFERROR(INDEX('CCA Util %'!$H:$H,MATCH($B8250,'CCA Util %'!$E:$E,0)),""))</f>
        <v/>
      </c>
      <c r="AD8250">
        <f>IF($B8250="","",IFERROR(INDEX('CCA Util %'!$G:$G,MATCH($B8250,'CCA Util %'!$E:$E,0)),""))</f>
        <v/>
      </c>
      <c r="AE8250">
        <f>IF(OR($B8250="",$U8250=""),"",$U8250&amp;" &amp; "&amp;IF(OR($AD8250="",$AD8250=0),"Util NA",$AD8250&amp;" Util"))</f>
        <v/>
      </c>
    </row>
    <row r="8251" ht="15.75" customHeight="1" s="42">
      <c r="A8251" s="41" t="n"/>
      <c r="G8251" s="38" t="n"/>
      <c r="H8251" s="38" t="n"/>
      <c r="I8251" s="38" t="n"/>
      <c r="J8251" s="38" t="n"/>
      <c r="K8251" s="38" t="n"/>
      <c r="L8251" s="38" t="n"/>
      <c r="N8251" s="36">
        <f>IF($B8251="","",IF($C8251="SUPERSTORE","Superstore","DH"))</f>
        <v/>
      </c>
      <c r="O8251" s="36">
        <f>IF($B8251="","",IFERROR(VLOOKUP($B8251,Mapping!$A:$C,2,0),"Not Mapped"))</f>
        <v/>
      </c>
      <c r="P8251" s="36">
        <f>IF($B8251="","",IFERROR(VLOOKUP($B8251,Mapping!$A:$C,3,0),"Not Mapped"))</f>
        <v/>
      </c>
      <c r="Q8251" s="36">
        <f>IF($B8251="","",IFERROR(VLOOKUP($O8251,Leaders!$A:$B,2,0),"Not Mapped"))</f>
        <v/>
      </c>
      <c r="R8251" s="36">
        <f>IF($B8251="","",IF(COUNTIF(Exclusions!$A:$A,$B8251)&gt;0,"Yes","No"))</f>
        <v/>
      </c>
      <c r="S8251" s="38">
        <f>IF($B8251="","",MIN(1,DAY($A8251)/IF($N8251="Superstore",Settings!$B$5,Settings!$B$4)))</f>
        <v/>
      </c>
      <c r="T8251" s="38">
        <f>IF(OR($B8251="",$G8251="",$S8251=0),"",$G8251/$S8251)</f>
        <v/>
      </c>
      <c r="U8251" s="36">
        <f>IF($T8251="","",IF($T8251&lt;Settings!$B$8,"Critical",IF($T8251&lt;Settings!$B$9,"Semi Critical","Non Critical")))</f>
        <v/>
      </c>
      <c r="V8251" s="28" t="n"/>
      <c r="Z8251">
        <f>IF($B8251="","",IFERROR(VLOOKUP($B8251,'Plan HC for CCA'!$A:$B,2,0),""))</f>
        <v/>
      </c>
      <c r="AA8251">
        <f>IF(OR($B8251="",$Z8251=""),"",IF(N($M8251)&lt;$Z8251,"Delta","No Delta"))</f>
        <v/>
      </c>
      <c r="AB8251">
        <f>IF(OR($B8251="",$Z8251=""),"",MAX(0,$Z8251-N($M8251)))</f>
        <v/>
      </c>
      <c r="AC8251" s="46">
        <f>IF($B8251="","",IFERROR(INDEX('CCA Util %'!$H:$H,MATCH($B8251,'CCA Util %'!$E:$E,0)),""))</f>
        <v/>
      </c>
      <c r="AD8251">
        <f>IF($B8251="","",IFERROR(INDEX('CCA Util %'!$G:$G,MATCH($B8251,'CCA Util %'!$E:$E,0)),""))</f>
        <v/>
      </c>
      <c r="AE8251">
        <f>IF(OR($B8251="",$U8251=""),"",$U8251&amp;" &amp; "&amp;IF(OR($AD8251="",$AD8251=0),"Util NA",$AD8251&amp;" Util"))</f>
        <v/>
      </c>
    </row>
    <row r="8252" ht="15.75" customHeight="1" s="42">
      <c r="A8252" s="41" t="n"/>
      <c r="G8252" s="38" t="n"/>
      <c r="H8252" s="38" t="n"/>
      <c r="I8252" s="38" t="n"/>
      <c r="J8252" s="38" t="n"/>
      <c r="K8252" s="38" t="n"/>
      <c r="L8252" s="38" t="n"/>
      <c r="N8252" s="36">
        <f>IF($B8252="","",IF($C8252="SUPERSTORE","Superstore","DH"))</f>
        <v/>
      </c>
      <c r="O8252" s="36">
        <f>IF($B8252="","",IFERROR(VLOOKUP($B8252,Mapping!$A:$C,2,0),"Not Mapped"))</f>
        <v/>
      </c>
      <c r="P8252" s="36">
        <f>IF($B8252="","",IFERROR(VLOOKUP($B8252,Mapping!$A:$C,3,0),"Not Mapped"))</f>
        <v/>
      </c>
      <c r="Q8252" s="36">
        <f>IF($B8252="","",IFERROR(VLOOKUP($O8252,Leaders!$A:$B,2,0),"Not Mapped"))</f>
        <v/>
      </c>
      <c r="R8252" s="36">
        <f>IF($B8252="","",IF(COUNTIF(Exclusions!$A:$A,$B8252)&gt;0,"Yes","No"))</f>
        <v/>
      </c>
      <c r="S8252" s="38">
        <f>IF($B8252="","",MIN(1,DAY($A8252)/IF($N8252="Superstore",Settings!$B$5,Settings!$B$4)))</f>
        <v/>
      </c>
      <c r="T8252" s="38">
        <f>IF(OR($B8252="",$G8252="",$S8252=0),"",$G8252/$S8252)</f>
        <v/>
      </c>
      <c r="U8252" s="36">
        <f>IF($T8252="","",IF($T8252&lt;Settings!$B$8,"Critical",IF($T8252&lt;Settings!$B$9,"Semi Critical","Non Critical")))</f>
        <v/>
      </c>
      <c r="V8252" s="28" t="n"/>
      <c r="Z8252">
        <f>IF($B8252="","",IFERROR(VLOOKUP($B8252,'Plan HC for CCA'!$A:$B,2,0),""))</f>
        <v/>
      </c>
      <c r="AA8252">
        <f>IF(OR($B8252="",$Z8252=""),"",IF(N($M8252)&lt;$Z8252,"Delta","No Delta"))</f>
        <v/>
      </c>
      <c r="AB8252">
        <f>IF(OR($B8252="",$Z8252=""),"",MAX(0,$Z8252-N($M8252)))</f>
        <v/>
      </c>
      <c r="AC8252" s="46">
        <f>IF($B8252="","",IFERROR(INDEX('CCA Util %'!$H:$H,MATCH($B8252,'CCA Util %'!$E:$E,0)),""))</f>
        <v/>
      </c>
      <c r="AD8252">
        <f>IF($B8252="","",IFERROR(INDEX('CCA Util %'!$G:$G,MATCH($B8252,'CCA Util %'!$E:$E,0)),""))</f>
        <v/>
      </c>
      <c r="AE8252">
        <f>IF(OR($B8252="",$U8252=""),"",$U8252&amp;" &amp; "&amp;IF(OR($AD8252="",$AD8252=0),"Util NA",$AD8252&amp;" Util"))</f>
        <v/>
      </c>
    </row>
    <row r="8253" ht="15.75" customHeight="1" s="42">
      <c r="A8253" s="41" t="n"/>
      <c r="G8253" s="38" t="n"/>
      <c r="H8253" s="38" t="n"/>
      <c r="I8253" s="38" t="n"/>
      <c r="J8253" s="38" t="n"/>
      <c r="K8253" s="38" t="n"/>
      <c r="L8253" s="38" t="n"/>
      <c r="N8253" s="36">
        <f>IF($B8253="","",IF($C8253="SUPERSTORE","Superstore","DH"))</f>
        <v/>
      </c>
      <c r="O8253" s="36">
        <f>IF($B8253="","",IFERROR(VLOOKUP($B8253,Mapping!$A:$C,2,0),"Not Mapped"))</f>
        <v/>
      </c>
      <c r="P8253" s="36">
        <f>IF($B8253="","",IFERROR(VLOOKUP($B8253,Mapping!$A:$C,3,0),"Not Mapped"))</f>
        <v/>
      </c>
      <c r="Q8253" s="36">
        <f>IF($B8253="","",IFERROR(VLOOKUP($O8253,Leaders!$A:$B,2,0),"Not Mapped"))</f>
        <v/>
      </c>
      <c r="R8253" s="36">
        <f>IF($B8253="","",IF(COUNTIF(Exclusions!$A:$A,$B8253)&gt;0,"Yes","No"))</f>
        <v/>
      </c>
      <c r="S8253" s="38">
        <f>IF($B8253="","",MIN(1,DAY($A8253)/IF($N8253="Superstore",Settings!$B$5,Settings!$B$4)))</f>
        <v/>
      </c>
      <c r="T8253" s="38">
        <f>IF(OR($B8253="",$G8253="",$S8253=0),"",$G8253/$S8253)</f>
        <v/>
      </c>
      <c r="U8253" s="36">
        <f>IF($T8253="","",IF($T8253&lt;Settings!$B$8,"Critical",IF($T8253&lt;Settings!$B$9,"Semi Critical","Non Critical")))</f>
        <v/>
      </c>
      <c r="V8253" s="28" t="n"/>
      <c r="Z8253">
        <f>IF($B8253="","",IFERROR(VLOOKUP($B8253,'Plan HC for CCA'!$A:$B,2,0),""))</f>
        <v/>
      </c>
      <c r="AA8253">
        <f>IF(OR($B8253="",$Z8253=""),"",IF(N($M8253)&lt;$Z8253,"Delta","No Delta"))</f>
        <v/>
      </c>
      <c r="AB8253">
        <f>IF(OR($B8253="",$Z8253=""),"",MAX(0,$Z8253-N($M8253)))</f>
        <v/>
      </c>
      <c r="AC8253" s="46">
        <f>IF($B8253="","",IFERROR(INDEX('CCA Util %'!$H:$H,MATCH($B8253,'CCA Util %'!$E:$E,0)),""))</f>
        <v/>
      </c>
      <c r="AD8253">
        <f>IF($B8253="","",IFERROR(INDEX('CCA Util %'!$G:$G,MATCH($B8253,'CCA Util %'!$E:$E,0)),""))</f>
        <v/>
      </c>
      <c r="AE8253">
        <f>IF(OR($B8253="",$U8253=""),"",$U8253&amp;" &amp; "&amp;IF(OR($AD8253="",$AD8253=0),"Util NA",$AD8253&amp;" Util"))</f>
        <v/>
      </c>
    </row>
    <row r="8254" ht="15.75" customHeight="1" s="42">
      <c r="A8254" s="41" t="n"/>
      <c r="G8254" s="38" t="n"/>
      <c r="H8254" s="38" t="n"/>
      <c r="I8254" s="38" t="n"/>
      <c r="J8254" s="38" t="n"/>
      <c r="K8254" s="38" t="n"/>
      <c r="L8254" s="38" t="n"/>
      <c r="N8254" s="36">
        <f>IF($B8254="","",IF($C8254="SUPERSTORE","Superstore","DH"))</f>
        <v/>
      </c>
      <c r="O8254" s="36">
        <f>IF($B8254="","",IFERROR(VLOOKUP($B8254,Mapping!$A:$C,2,0),"Not Mapped"))</f>
        <v/>
      </c>
      <c r="P8254" s="36">
        <f>IF($B8254="","",IFERROR(VLOOKUP($B8254,Mapping!$A:$C,3,0),"Not Mapped"))</f>
        <v/>
      </c>
      <c r="Q8254" s="36">
        <f>IF($B8254="","",IFERROR(VLOOKUP($O8254,Leaders!$A:$B,2,0),"Not Mapped"))</f>
        <v/>
      </c>
      <c r="R8254" s="36">
        <f>IF($B8254="","",IF(COUNTIF(Exclusions!$A:$A,$B8254)&gt;0,"Yes","No"))</f>
        <v/>
      </c>
      <c r="S8254" s="38">
        <f>IF($B8254="","",MIN(1,DAY($A8254)/IF($N8254="Superstore",Settings!$B$5,Settings!$B$4)))</f>
        <v/>
      </c>
      <c r="T8254" s="38">
        <f>IF(OR($B8254="",$G8254="",$S8254=0),"",$G8254/$S8254)</f>
        <v/>
      </c>
      <c r="U8254" s="36">
        <f>IF($T8254="","",IF($T8254&lt;Settings!$B$8,"Critical",IF($T8254&lt;Settings!$B$9,"Semi Critical","Non Critical")))</f>
        <v/>
      </c>
      <c r="V8254" s="28" t="n"/>
      <c r="Z8254">
        <f>IF($B8254="","",IFERROR(VLOOKUP($B8254,'Plan HC for CCA'!$A:$B,2,0),""))</f>
        <v/>
      </c>
      <c r="AA8254">
        <f>IF(OR($B8254="",$Z8254=""),"",IF(N($M8254)&lt;$Z8254,"Delta","No Delta"))</f>
        <v/>
      </c>
      <c r="AB8254">
        <f>IF(OR($B8254="",$Z8254=""),"",MAX(0,$Z8254-N($M8254)))</f>
        <v/>
      </c>
      <c r="AC8254" s="46">
        <f>IF($B8254="","",IFERROR(INDEX('CCA Util %'!$H:$H,MATCH($B8254,'CCA Util %'!$E:$E,0)),""))</f>
        <v/>
      </c>
      <c r="AD8254">
        <f>IF($B8254="","",IFERROR(INDEX('CCA Util %'!$G:$G,MATCH($B8254,'CCA Util %'!$E:$E,0)),""))</f>
        <v/>
      </c>
      <c r="AE8254">
        <f>IF(OR($B8254="",$U8254=""),"",$U8254&amp;" &amp; "&amp;IF(OR($AD8254="",$AD8254=0),"Util NA",$AD8254&amp;" Util"))</f>
        <v/>
      </c>
    </row>
    <row r="8255" ht="15.75" customHeight="1" s="42">
      <c r="A8255" s="41" t="n"/>
      <c r="G8255" s="38" t="n"/>
      <c r="H8255" s="38" t="n"/>
      <c r="I8255" s="38" t="n"/>
      <c r="J8255" s="38" t="n"/>
      <c r="K8255" s="38" t="n"/>
      <c r="L8255" s="38" t="n"/>
      <c r="N8255" s="36">
        <f>IF($B8255="","",IF($C8255="SUPERSTORE","Superstore","DH"))</f>
        <v/>
      </c>
      <c r="O8255" s="36">
        <f>IF($B8255="","",IFERROR(VLOOKUP($B8255,Mapping!$A:$C,2,0),"Not Mapped"))</f>
        <v/>
      </c>
      <c r="P8255" s="36">
        <f>IF($B8255="","",IFERROR(VLOOKUP($B8255,Mapping!$A:$C,3,0),"Not Mapped"))</f>
        <v/>
      </c>
      <c r="Q8255" s="36">
        <f>IF($B8255="","",IFERROR(VLOOKUP($O8255,Leaders!$A:$B,2,0),"Not Mapped"))</f>
        <v/>
      </c>
      <c r="R8255" s="36">
        <f>IF($B8255="","",IF(COUNTIF(Exclusions!$A:$A,$B8255)&gt;0,"Yes","No"))</f>
        <v/>
      </c>
      <c r="S8255" s="38">
        <f>IF($B8255="","",MIN(1,DAY($A8255)/IF($N8255="Superstore",Settings!$B$5,Settings!$B$4)))</f>
        <v/>
      </c>
      <c r="T8255" s="38">
        <f>IF(OR($B8255="",$G8255="",$S8255=0),"",$G8255/$S8255)</f>
        <v/>
      </c>
      <c r="U8255" s="36">
        <f>IF($T8255="","",IF($T8255&lt;Settings!$B$8,"Critical",IF($T8255&lt;Settings!$B$9,"Semi Critical","Non Critical")))</f>
        <v/>
      </c>
      <c r="V8255" s="28" t="n"/>
      <c r="Z8255">
        <f>IF($B8255="","",IFERROR(VLOOKUP($B8255,'Plan HC for CCA'!$A:$B,2,0),""))</f>
        <v/>
      </c>
      <c r="AA8255">
        <f>IF(OR($B8255="",$Z8255=""),"",IF(N($M8255)&lt;$Z8255,"Delta","No Delta"))</f>
        <v/>
      </c>
      <c r="AB8255">
        <f>IF(OR($B8255="",$Z8255=""),"",MAX(0,$Z8255-N($M8255)))</f>
        <v/>
      </c>
      <c r="AC8255" s="46">
        <f>IF($B8255="","",IFERROR(INDEX('CCA Util %'!$H:$H,MATCH($B8255,'CCA Util %'!$E:$E,0)),""))</f>
        <v/>
      </c>
      <c r="AD8255">
        <f>IF($B8255="","",IFERROR(INDEX('CCA Util %'!$G:$G,MATCH($B8255,'CCA Util %'!$E:$E,0)),""))</f>
        <v/>
      </c>
      <c r="AE8255">
        <f>IF(OR($B8255="",$U8255=""),"",$U8255&amp;" &amp; "&amp;IF(OR($AD8255="",$AD8255=0),"Util NA",$AD8255&amp;" Util"))</f>
        <v/>
      </c>
    </row>
    <row r="8256" ht="15.75" customHeight="1" s="42">
      <c r="A8256" s="41" t="n"/>
      <c r="G8256" s="38" t="n"/>
      <c r="H8256" s="38" t="n"/>
      <c r="I8256" s="38" t="n"/>
      <c r="J8256" s="38" t="n"/>
      <c r="K8256" s="38" t="n"/>
      <c r="L8256" s="38" t="n"/>
      <c r="N8256" s="36">
        <f>IF($B8256="","",IF($C8256="SUPERSTORE","Superstore","DH"))</f>
        <v/>
      </c>
      <c r="O8256" s="36">
        <f>IF($B8256="","",IFERROR(VLOOKUP($B8256,Mapping!$A:$C,2,0),"Not Mapped"))</f>
        <v/>
      </c>
      <c r="P8256" s="36">
        <f>IF($B8256="","",IFERROR(VLOOKUP($B8256,Mapping!$A:$C,3,0),"Not Mapped"))</f>
        <v/>
      </c>
      <c r="Q8256" s="36">
        <f>IF($B8256="","",IFERROR(VLOOKUP($O8256,Leaders!$A:$B,2,0),"Not Mapped"))</f>
        <v/>
      </c>
      <c r="R8256" s="36">
        <f>IF($B8256="","",IF(COUNTIF(Exclusions!$A:$A,$B8256)&gt;0,"Yes","No"))</f>
        <v/>
      </c>
      <c r="S8256" s="38">
        <f>IF($B8256="","",MIN(1,DAY($A8256)/IF($N8256="Superstore",Settings!$B$5,Settings!$B$4)))</f>
        <v/>
      </c>
      <c r="T8256" s="38">
        <f>IF(OR($B8256="",$G8256="",$S8256=0),"",$G8256/$S8256)</f>
        <v/>
      </c>
      <c r="U8256" s="36">
        <f>IF($T8256="","",IF($T8256&lt;Settings!$B$8,"Critical",IF($T8256&lt;Settings!$B$9,"Semi Critical","Non Critical")))</f>
        <v/>
      </c>
      <c r="V8256" s="28" t="n"/>
      <c r="Z8256">
        <f>IF($B8256="","",IFERROR(VLOOKUP($B8256,'Plan HC for CCA'!$A:$B,2,0),""))</f>
        <v/>
      </c>
      <c r="AA8256">
        <f>IF(OR($B8256="",$Z8256=""),"",IF(N($M8256)&lt;$Z8256,"Delta","No Delta"))</f>
        <v/>
      </c>
      <c r="AB8256">
        <f>IF(OR($B8256="",$Z8256=""),"",MAX(0,$Z8256-N($M8256)))</f>
        <v/>
      </c>
      <c r="AC8256" s="46">
        <f>IF($B8256="","",IFERROR(INDEX('CCA Util %'!$H:$H,MATCH($B8256,'CCA Util %'!$E:$E,0)),""))</f>
        <v/>
      </c>
      <c r="AD8256">
        <f>IF($B8256="","",IFERROR(INDEX('CCA Util %'!$G:$G,MATCH($B8256,'CCA Util %'!$E:$E,0)),""))</f>
        <v/>
      </c>
      <c r="AE8256">
        <f>IF(OR($B8256="",$U8256=""),"",$U8256&amp;" &amp; "&amp;IF(OR($AD8256="",$AD8256=0),"Util NA",$AD8256&amp;" Util"))</f>
        <v/>
      </c>
    </row>
    <row r="8257" ht="15.75" customHeight="1" s="42">
      <c r="A8257" s="41" t="n"/>
      <c r="G8257" s="38" t="n"/>
      <c r="H8257" s="38" t="n"/>
      <c r="I8257" s="38" t="n"/>
      <c r="J8257" s="38" t="n"/>
      <c r="K8257" s="38" t="n"/>
      <c r="L8257" s="38" t="n"/>
      <c r="N8257" s="36">
        <f>IF($B8257="","",IF($C8257="SUPERSTORE","Superstore","DH"))</f>
        <v/>
      </c>
      <c r="O8257" s="36">
        <f>IF($B8257="","",IFERROR(VLOOKUP($B8257,Mapping!$A:$C,2,0),"Not Mapped"))</f>
        <v/>
      </c>
      <c r="P8257" s="36">
        <f>IF($B8257="","",IFERROR(VLOOKUP($B8257,Mapping!$A:$C,3,0),"Not Mapped"))</f>
        <v/>
      </c>
      <c r="Q8257" s="36">
        <f>IF($B8257="","",IFERROR(VLOOKUP($O8257,Leaders!$A:$B,2,0),"Not Mapped"))</f>
        <v/>
      </c>
      <c r="R8257" s="36">
        <f>IF($B8257="","",IF(COUNTIF(Exclusions!$A:$A,$B8257)&gt;0,"Yes","No"))</f>
        <v/>
      </c>
      <c r="S8257" s="38">
        <f>IF($B8257="","",MIN(1,DAY($A8257)/IF($N8257="Superstore",Settings!$B$5,Settings!$B$4)))</f>
        <v/>
      </c>
      <c r="T8257" s="38">
        <f>IF(OR($B8257="",$G8257="",$S8257=0),"",$G8257/$S8257)</f>
        <v/>
      </c>
      <c r="U8257" s="36">
        <f>IF($T8257="","",IF($T8257&lt;Settings!$B$8,"Critical",IF($T8257&lt;Settings!$B$9,"Semi Critical","Non Critical")))</f>
        <v/>
      </c>
      <c r="V8257" s="28" t="n"/>
      <c r="Z8257">
        <f>IF($B8257="","",IFERROR(VLOOKUP($B8257,'Plan HC for CCA'!$A:$B,2,0),""))</f>
        <v/>
      </c>
      <c r="AA8257">
        <f>IF(OR($B8257="",$Z8257=""),"",IF(N($M8257)&lt;$Z8257,"Delta","No Delta"))</f>
        <v/>
      </c>
      <c r="AB8257">
        <f>IF(OR($B8257="",$Z8257=""),"",MAX(0,$Z8257-N($M8257)))</f>
        <v/>
      </c>
      <c r="AC8257" s="46">
        <f>IF($B8257="","",IFERROR(INDEX('CCA Util %'!$H:$H,MATCH($B8257,'CCA Util %'!$E:$E,0)),""))</f>
        <v/>
      </c>
      <c r="AD8257">
        <f>IF($B8257="","",IFERROR(INDEX('CCA Util %'!$G:$G,MATCH($B8257,'CCA Util %'!$E:$E,0)),""))</f>
        <v/>
      </c>
      <c r="AE8257">
        <f>IF(OR($B8257="",$U8257=""),"",$U8257&amp;" &amp; "&amp;IF(OR($AD8257="",$AD8257=0),"Util NA",$AD8257&amp;" Util"))</f>
        <v/>
      </c>
    </row>
    <row r="8258" ht="15.75" customHeight="1" s="42">
      <c r="A8258" s="41" t="n"/>
      <c r="G8258" s="38" t="n"/>
      <c r="H8258" s="38" t="n"/>
      <c r="I8258" s="38" t="n"/>
      <c r="J8258" s="38" t="n"/>
      <c r="K8258" s="38" t="n"/>
      <c r="L8258" s="38" t="n"/>
      <c r="N8258" s="36">
        <f>IF($B8258="","",IF($C8258="SUPERSTORE","Superstore","DH"))</f>
        <v/>
      </c>
      <c r="O8258" s="36">
        <f>IF($B8258="","",IFERROR(VLOOKUP($B8258,Mapping!$A:$C,2,0),"Not Mapped"))</f>
        <v/>
      </c>
      <c r="P8258" s="36">
        <f>IF($B8258="","",IFERROR(VLOOKUP($B8258,Mapping!$A:$C,3,0),"Not Mapped"))</f>
        <v/>
      </c>
      <c r="Q8258" s="36">
        <f>IF($B8258="","",IFERROR(VLOOKUP($O8258,Leaders!$A:$B,2,0),"Not Mapped"))</f>
        <v/>
      </c>
      <c r="R8258" s="36">
        <f>IF($B8258="","",IF(COUNTIF(Exclusions!$A:$A,$B8258)&gt;0,"Yes","No"))</f>
        <v/>
      </c>
      <c r="S8258" s="38">
        <f>IF($B8258="","",MIN(1,DAY($A8258)/IF($N8258="Superstore",Settings!$B$5,Settings!$B$4)))</f>
        <v/>
      </c>
      <c r="T8258" s="38">
        <f>IF(OR($B8258="",$G8258="",$S8258=0),"",$G8258/$S8258)</f>
        <v/>
      </c>
      <c r="U8258" s="36">
        <f>IF($T8258="","",IF($T8258&lt;Settings!$B$8,"Critical",IF($T8258&lt;Settings!$B$9,"Semi Critical","Non Critical")))</f>
        <v/>
      </c>
      <c r="V8258" s="28" t="n"/>
      <c r="Z8258">
        <f>IF($B8258="","",IFERROR(VLOOKUP($B8258,'Plan HC for CCA'!$A:$B,2,0),""))</f>
        <v/>
      </c>
      <c r="AA8258">
        <f>IF(OR($B8258="",$Z8258=""),"",IF(N($M8258)&lt;$Z8258,"Delta","No Delta"))</f>
        <v/>
      </c>
      <c r="AB8258">
        <f>IF(OR($B8258="",$Z8258=""),"",MAX(0,$Z8258-N($M8258)))</f>
        <v/>
      </c>
      <c r="AC8258" s="46">
        <f>IF($B8258="","",IFERROR(INDEX('CCA Util %'!$H:$H,MATCH($B8258,'CCA Util %'!$E:$E,0)),""))</f>
        <v/>
      </c>
      <c r="AD8258">
        <f>IF($B8258="","",IFERROR(INDEX('CCA Util %'!$G:$G,MATCH($B8258,'CCA Util %'!$E:$E,0)),""))</f>
        <v/>
      </c>
      <c r="AE8258">
        <f>IF(OR($B8258="",$U8258=""),"",$U8258&amp;" &amp; "&amp;IF(OR($AD8258="",$AD8258=0),"Util NA",$AD8258&amp;" Util"))</f>
        <v/>
      </c>
    </row>
    <row r="8259" ht="15.75" customHeight="1" s="42">
      <c r="A8259" s="41" t="n"/>
      <c r="G8259" s="38" t="n"/>
      <c r="H8259" s="38" t="n"/>
      <c r="I8259" s="38" t="n"/>
      <c r="J8259" s="38" t="n"/>
      <c r="K8259" s="38" t="n"/>
      <c r="L8259" s="38" t="n"/>
      <c r="N8259" s="36">
        <f>IF($B8259="","",IF($C8259="SUPERSTORE","Superstore","DH"))</f>
        <v/>
      </c>
      <c r="O8259" s="36">
        <f>IF($B8259="","",IFERROR(VLOOKUP($B8259,Mapping!$A:$C,2,0),"Not Mapped"))</f>
        <v/>
      </c>
      <c r="P8259" s="36">
        <f>IF($B8259="","",IFERROR(VLOOKUP($B8259,Mapping!$A:$C,3,0),"Not Mapped"))</f>
        <v/>
      </c>
      <c r="Q8259" s="36">
        <f>IF($B8259="","",IFERROR(VLOOKUP($O8259,Leaders!$A:$B,2,0),"Not Mapped"))</f>
        <v/>
      </c>
      <c r="R8259" s="36">
        <f>IF($B8259="","",IF(COUNTIF(Exclusions!$A:$A,$B8259)&gt;0,"Yes","No"))</f>
        <v/>
      </c>
      <c r="S8259" s="38">
        <f>IF($B8259="","",MIN(1,DAY($A8259)/IF($N8259="Superstore",Settings!$B$5,Settings!$B$4)))</f>
        <v/>
      </c>
      <c r="T8259" s="38">
        <f>IF(OR($B8259="",$G8259="",$S8259=0),"",$G8259/$S8259)</f>
        <v/>
      </c>
      <c r="U8259" s="36">
        <f>IF($T8259="","",IF($T8259&lt;Settings!$B$8,"Critical",IF($T8259&lt;Settings!$B$9,"Semi Critical","Non Critical")))</f>
        <v/>
      </c>
      <c r="V8259" s="28" t="n"/>
      <c r="Z8259">
        <f>IF($B8259="","",IFERROR(VLOOKUP($B8259,'Plan HC for CCA'!$A:$B,2,0),""))</f>
        <v/>
      </c>
      <c r="AA8259">
        <f>IF(OR($B8259="",$Z8259=""),"",IF(N($M8259)&lt;$Z8259,"Delta","No Delta"))</f>
        <v/>
      </c>
      <c r="AB8259">
        <f>IF(OR($B8259="",$Z8259=""),"",MAX(0,$Z8259-N($M8259)))</f>
        <v/>
      </c>
      <c r="AC8259" s="46">
        <f>IF($B8259="","",IFERROR(INDEX('CCA Util %'!$H:$H,MATCH($B8259,'CCA Util %'!$E:$E,0)),""))</f>
        <v/>
      </c>
      <c r="AD8259">
        <f>IF($B8259="","",IFERROR(INDEX('CCA Util %'!$G:$G,MATCH($B8259,'CCA Util %'!$E:$E,0)),""))</f>
        <v/>
      </c>
      <c r="AE8259">
        <f>IF(OR($B8259="",$U8259=""),"",$U8259&amp;" &amp; "&amp;IF(OR($AD8259="",$AD8259=0),"Util NA",$AD8259&amp;" Util"))</f>
        <v/>
      </c>
    </row>
    <row r="8260" ht="15.75" customHeight="1" s="42">
      <c r="A8260" s="41" t="n"/>
      <c r="G8260" s="38" t="n"/>
      <c r="H8260" s="38" t="n"/>
      <c r="I8260" s="38" t="n"/>
      <c r="J8260" s="38" t="n"/>
      <c r="K8260" s="38" t="n"/>
      <c r="L8260" s="38" t="n"/>
      <c r="N8260" s="36">
        <f>IF($B8260="","",IF($C8260="SUPERSTORE","Superstore","DH"))</f>
        <v/>
      </c>
      <c r="O8260" s="36">
        <f>IF($B8260="","",IFERROR(VLOOKUP($B8260,Mapping!$A:$C,2,0),"Not Mapped"))</f>
        <v/>
      </c>
      <c r="P8260" s="36">
        <f>IF($B8260="","",IFERROR(VLOOKUP($B8260,Mapping!$A:$C,3,0),"Not Mapped"))</f>
        <v/>
      </c>
      <c r="Q8260" s="36">
        <f>IF($B8260="","",IFERROR(VLOOKUP($O8260,Leaders!$A:$B,2,0),"Not Mapped"))</f>
        <v/>
      </c>
      <c r="R8260" s="36">
        <f>IF($B8260="","",IF(COUNTIF(Exclusions!$A:$A,$B8260)&gt;0,"Yes","No"))</f>
        <v/>
      </c>
      <c r="S8260" s="38">
        <f>IF($B8260="","",MIN(1,DAY($A8260)/IF($N8260="Superstore",Settings!$B$5,Settings!$B$4)))</f>
        <v/>
      </c>
      <c r="T8260" s="38">
        <f>IF(OR($B8260="",$G8260="",$S8260=0),"",$G8260/$S8260)</f>
        <v/>
      </c>
      <c r="U8260" s="36">
        <f>IF($T8260="","",IF($T8260&lt;Settings!$B$8,"Critical",IF($T8260&lt;Settings!$B$9,"Semi Critical","Non Critical")))</f>
        <v/>
      </c>
      <c r="V8260" s="28" t="n"/>
      <c r="Z8260">
        <f>IF($B8260="","",IFERROR(VLOOKUP($B8260,'Plan HC for CCA'!$A:$B,2,0),""))</f>
        <v/>
      </c>
      <c r="AA8260">
        <f>IF(OR($B8260="",$Z8260=""),"",IF(N($M8260)&lt;$Z8260,"Delta","No Delta"))</f>
        <v/>
      </c>
      <c r="AB8260">
        <f>IF(OR($B8260="",$Z8260=""),"",MAX(0,$Z8260-N($M8260)))</f>
        <v/>
      </c>
      <c r="AC8260" s="46">
        <f>IF($B8260="","",IFERROR(INDEX('CCA Util %'!$H:$H,MATCH($B8260,'CCA Util %'!$E:$E,0)),""))</f>
        <v/>
      </c>
      <c r="AD8260">
        <f>IF($B8260="","",IFERROR(INDEX('CCA Util %'!$G:$G,MATCH($B8260,'CCA Util %'!$E:$E,0)),""))</f>
        <v/>
      </c>
      <c r="AE8260">
        <f>IF(OR($B8260="",$U8260=""),"",$U8260&amp;" &amp; "&amp;IF(OR($AD8260="",$AD8260=0),"Util NA",$AD8260&amp;" Util"))</f>
        <v/>
      </c>
    </row>
    <row r="8261" ht="15.75" customHeight="1" s="42">
      <c r="A8261" s="41" t="n"/>
      <c r="G8261" s="38" t="n"/>
      <c r="H8261" s="38" t="n"/>
      <c r="I8261" s="38" t="n"/>
      <c r="J8261" s="38" t="n"/>
      <c r="K8261" s="38" t="n"/>
      <c r="L8261" s="38" t="n"/>
      <c r="N8261" s="36">
        <f>IF($B8261="","",IF($C8261="SUPERSTORE","Superstore","DH"))</f>
        <v/>
      </c>
      <c r="O8261" s="36">
        <f>IF($B8261="","",IFERROR(VLOOKUP($B8261,Mapping!$A:$C,2,0),"Not Mapped"))</f>
        <v/>
      </c>
      <c r="P8261" s="36">
        <f>IF($B8261="","",IFERROR(VLOOKUP($B8261,Mapping!$A:$C,3,0),"Not Mapped"))</f>
        <v/>
      </c>
      <c r="Q8261" s="36">
        <f>IF($B8261="","",IFERROR(VLOOKUP($O8261,Leaders!$A:$B,2,0),"Not Mapped"))</f>
        <v/>
      </c>
      <c r="R8261" s="36">
        <f>IF($B8261="","",IF(COUNTIF(Exclusions!$A:$A,$B8261)&gt;0,"Yes","No"))</f>
        <v/>
      </c>
      <c r="S8261" s="38">
        <f>IF($B8261="","",MIN(1,DAY($A8261)/IF($N8261="Superstore",Settings!$B$5,Settings!$B$4)))</f>
        <v/>
      </c>
      <c r="T8261" s="38">
        <f>IF(OR($B8261="",$G8261="",$S8261=0),"",$G8261/$S8261)</f>
        <v/>
      </c>
      <c r="U8261" s="36">
        <f>IF($T8261="","",IF($T8261&lt;Settings!$B$8,"Critical",IF($T8261&lt;Settings!$B$9,"Semi Critical","Non Critical")))</f>
        <v/>
      </c>
      <c r="V8261" s="28" t="n"/>
      <c r="Z8261">
        <f>IF($B8261="","",IFERROR(VLOOKUP($B8261,'Plan HC for CCA'!$A:$B,2,0),""))</f>
        <v/>
      </c>
      <c r="AA8261">
        <f>IF(OR($B8261="",$Z8261=""),"",IF(N($M8261)&lt;$Z8261,"Delta","No Delta"))</f>
        <v/>
      </c>
      <c r="AB8261">
        <f>IF(OR($B8261="",$Z8261=""),"",MAX(0,$Z8261-N($M8261)))</f>
        <v/>
      </c>
      <c r="AC8261" s="46">
        <f>IF($B8261="","",IFERROR(INDEX('CCA Util %'!$H:$H,MATCH($B8261,'CCA Util %'!$E:$E,0)),""))</f>
        <v/>
      </c>
      <c r="AD8261">
        <f>IF($B8261="","",IFERROR(INDEX('CCA Util %'!$G:$G,MATCH($B8261,'CCA Util %'!$E:$E,0)),""))</f>
        <v/>
      </c>
      <c r="AE8261">
        <f>IF(OR($B8261="",$U8261=""),"",$U8261&amp;" &amp; "&amp;IF(OR($AD8261="",$AD8261=0),"Util NA",$AD8261&amp;" Util"))</f>
        <v/>
      </c>
    </row>
    <row r="8262" ht="15.75" customHeight="1" s="42">
      <c r="A8262" s="41" t="n"/>
      <c r="G8262" s="38" t="n"/>
      <c r="H8262" s="38" t="n"/>
      <c r="I8262" s="38" t="n"/>
      <c r="J8262" s="38" t="n"/>
      <c r="K8262" s="38" t="n"/>
      <c r="L8262" s="38" t="n"/>
      <c r="N8262" s="36">
        <f>IF($B8262="","",IF($C8262="SUPERSTORE","Superstore","DH"))</f>
        <v/>
      </c>
      <c r="O8262" s="36">
        <f>IF($B8262="","",IFERROR(VLOOKUP($B8262,Mapping!$A:$C,2,0),"Not Mapped"))</f>
        <v/>
      </c>
      <c r="P8262" s="36">
        <f>IF($B8262="","",IFERROR(VLOOKUP($B8262,Mapping!$A:$C,3,0),"Not Mapped"))</f>
        <v/>
      </c>
      <c r="Q8262" s="36">
        <f>IF($B8262="","",IFERROR(VLOOKUP($O8262,Leaders!$A:$B,2,0),"Not Mapped"))</f>
        <v/>
      </c>
      <c r="R8262" s="36">
        <f>IF($B8262="","",IF(COUNTIF(Exclusions!$A:$A,$B8262)&gt;0,"Yes","No"))</f>
        <v/>
      </c>
      <c r="S8262" s="38">
        <f>IF($B8262="","",MIN(1,DAY($A8262)/IF($N8262="Superstore",Settings!$B$5,Settings!$B$4)))</f>
        <v/>
      </c>
      <c r="T8262" s="38">
        <f>IF(OR($B8262="",$G8262="",$S8262=0),"",$G8262/$S8262)</f>
        <v/>
      </c>
      <c r="U8262" s="36">
        <f>IF($T8262="","",IF($T8262&lt;Settings!$B$8,"Critical",IF($T8262&lt;Settings!$B$9,"Semi Critical","Non Critical")))</f>
        <v/>
      </c>
      <c r="V8262" s="28" t="n"/>
      <c r="Z8262">
        <f>IF($B8262="","",IFERROR(VLOOKUP($B8262,'Plan HC for CCA'!$A:$B,2,0),""))</f>
        <v/>
      </c>
      <c r="AA8262">
        <f>IF(OR($B8262="",$Z8262=""),"",IF(N($M8262)&lt;$Z8262,"Delta","No Delta"))</f>
        <v/>
      </c>
      <c r="AB8262">
        <f>IF(OR($B8262="",$Z8262=""),"",MAX(0,$Z8262-N($M8262)))</f>
        <v/>
      </c>
      <c r="AC8262" s="46">
        <f>IF($B8262="","",IFERROR(INDEX('CCA Util %'!$H:$H,MATCH($B8262,'CCA Util %'!$E:$E,0)),""))</f>
        <v/>
      </c>
      <c r="AD8262">
        <f>IF($B8262="","",IFERROR(INDEX('CCA Util %'!$G:$G,MATCH($B8262,'CCA Util %'!$E:$E,0)),""))</f>
        <v/>
      </c>
      <c r="AE8262">
        <f>IF(OR($B8262="",$U8262=""),"",$U8262&amp;" &amp; "&amp;IF(OR($AD8262="",$AD8262=0),"Util NA",$AD8262&amp;" Util"))</f>
        <v/>
      </c>
    </row>
    <row r="8263" ht="15.75" customHeight="1" s="42">
      <c r="A8263" s="41" t="n"/>
      <c r="G8263" s="38" t="n"/>
      <c r="H8263" s="38" t="n"/>
      <c r="I8263" s="38" t="n"/>
      <c r="J8263" s="38" t="n"/>
      <c r="K8263" s="38" t="n"/>
      <c r="L8263" s="38" t="n"/>
      <c r="N8263" s="36">
        <f>IF($B8263="","",IF($C8263="SUPERSTORE","Superstore","DH"))</f>
        <v/>
      </c>
      <c r="O8263" s="36">
        <f>IF($B8263="","",IFERROR(VLOOKUP($B8263,Mapping!$A:$C,2,0),"Not Mapped"))</f>
        <v/>
      </c>
      <c r="P8263" s="36">
        <f>IF($B8263="","",IFERROR(VLOOKUP($B8263,Mapping!$A:$C,3,0),"Not Mapped"))</f>
        <v/>
      </c>
      <c r="Q8263" s="36">
        <f>IF($B8263="","",IFERROR(VLOOKUP($O8263,Leaders!$A:$B,2,0),"Not Mapped"))</f>
        <v/>
      </c>
      <c r="R8263" s="36">
        <f>IF($B8263="","",IF(COUNTIF(Exclusions!$A:$A,$B8263)&gt;0,"Yes","No"))</f>
        <v/>
      </c>
      <c r="S8263" s="38">
        <f>IF($B8263="","",MIN(1,DAY($A8263)/IF($N8263="Superstore",Settings!$B$5,Settings!$B$4)))</f>
        <v/>
      </c>
      <c r="T8263" s="38">
        <f>IF(OR($B8263="",$G8263="",$S8263=0),"",$G8263/$S8263)</f>
        <v/>
      </c>
      <c r="U8263" s="36">
        <f>IF($T8263="","",IF($T8263&lt;Settings!$B$8,"Critical",IF($T8263&lt;Settings!$B$9,"Semi Critical","Non Critical")))</f>
        <v/>
      </c>
      <c r="V8263" s="28" t="n"/>
      <c r="Z8263">
        <f>IF($B8263="","",IFERROR(VLOOKUP($B8263,'Plan HC for CCA'!$A:$B,2,0),""))</f>
        <v/>
      </c>
      <c r="AA8263">
        <f>IF(OR($B8263="",$Z8263=""),"",IF(N($M8263)&lt;$Z8263,"Delta","No Delta"))</f>
        <v/>
      </c>
      <c r="AB8263">
        <f>IF(OR($B8263="",$Z8263=""),"",MAX(0,$Z8263-N($M8263)))</f>
        <v/>
      </c>
      <c r="AC8263" s="46">
        <f>IF($B8263="","",IFERROR(INDEX('CCA Util %'!$H:$H,MATCH($B8263,'CCA Util %'!$E:$E,0)),""))</f>
        <v/>
      </c>
      <c r="AD8263">
        <f>IF($B8263="","",IFERROR(INDEX('CCA Util %'!$G:$G,MATCH($B8263,'CCA Util %'!$E:$E,0)),""))</f>
        <v/>
      </c>
      <c r="AE8263">
        <f>IF(OR($B8263="",$U8263=""),"",$U8263&amp;" &amp; "&amp;IF(OR($AD8263="",$AD8263=0),"Util NA",$AD8263&amp;" Util"))</f>
        <v/>
      </c>
    </row>
    <row r="8264" ht="15.75" customHeight="1" s="42">
      <c r="A8264" s="41" t="n"/>
      <c r="G8264" s="38" t="n"/>
      <c r="H8264" s="38" t="n"/>
      <c r="I8264" s="38" t="n"/>
      <c r="J8264" s="38" t="n"/>
      <c r="K8264" s="38" t="n"/>
      <c r="L8264" s="38" t="n"/>
      <c r="N8264" s="36">
        <f>IF($B8264="","",IF($C8264="SUPERSTORE","Superstore","DH"))</f>
        <v/>
      </c>
      <c r="O8264" s="36">
        <f>IF($B8264="","",IFERROR(VLOOKUP($B8264,Mapping!$A:$C,2,0),"Not Mapped"))</f>
        <v/>
      </c>
      <c r="P8264" s="36">
        <f>IF($B8264="","",IFERROR(VLOOKUP($B8264,Mapping!$A:$C,3,0),"Not Mapped"))</f>
        <v/>
      </c>
      <c r="Q8264" s="36">
        <f>IF($B8264="","",IFERROR(VLOOKUP($O8264,Leaders!$A:$B,2,0),"Not Mapped"))</f>
        <v/>
      </c>
      <c r="R8264" s="36">
        <f>IF($B8264="","",IF(COUNTIF(Exclusions!$A:$A,$B8264)&gt;0,"Yes","No"))</f>
        <v/>
      </c>
      <c r="S8264" s="38">
        <f>IF($B8264="","",MIN(1,DAY($A8264)/IF($N8264="Superstore",Settings!$B$5,Settings!$B$4)))</f>
        <v/>
      </c>
      <c r="T8264" s="38">
        <f>IF(OR($B8264="",$G8264="",$S8264=0),"",$G8264/$S8264)</f>
        <v/>
      </c>
      <c r="U8264" s="36">
        <f>IF($T8264="","",IF($T8264&lt;Settings!$B$8,"Critical",IF($T8264&lt;Settings!$B$9,"Semi Critical","Non Critical")))</f>
        <v/>
      </c>
      <c r="V8264" s="28" t="n"/>
      <c r="Z8264">
        <f>IF($B8264="","",IFERROR(VLOOKUP($B8264,'Plan HC for CCA'!$A:$B,2,0),""))</f>
        <v/>
      </c>
      <c r="AA8264">
        <f>IF(OR($B8264="",$Z8264=""),"",IF(N($M8264)&lt;$Z8264,"Delta","No Delta"))</f>
        <v/>
      </c>
      <c r="AB8264">
        <f>IF(OR($B8264="",$Z8264=""),"",MAX(0,$Z8264-N($M8264)))</f>
        <v/>
      </c>
      <c r="AC8264" s="46">
        <f>IF($B8264="","",IFERROR(INDEX('CCA Util %'!$H:$H,MATCH($B8264,'CCA Util %'!$E:$E,0)),""))</f>
        <v/>
      </c>
      <c r="AD8264">
        <f>IF($B8264="","",IFERROR(INDEX('CCA Util %'!$G:$G,MATCH($B8264,'CCA Util %'!$E:$E,0)),""))</f>
        <v/>
      </c>
      <c r="AE8264">
        <f>IF(OR($B8264="",$U8264=""),"",$U8264&amp;" &amp; "&amp;IF(OR($AD8264="",$AD8264=0),"Util NA",$AD8264&amp;" Util"))</f>
        <v/>
      </c>
    </row>
    <row r="8265" ht="15.75" customHeight="1" s="42">
      <c r="A8265" s="41" t="n"/>
      <c r="G8265" s="38" t="n"/>
      <c r="H8265" s="38" t="n"/>
      <c r="I8265" s="38" t="n"/>
      <c r="J8265" s="38" t="n"/>
      <c r="K8265" s="38" t="n"/>
      <c r="L8265" s="38" t="n"/>
      <c r="N8265" s="36">
        <f>IF($B8265="","",IF($C8265="SUPERSTORE","Superstore","DH"))</f>
        <v/>
      </c>
      <c r="O8265" s="36">
        <f>IF($B8265="","",IFERROR(VLOOKUP($B8265,Mapping!$A:$C,2,0),"Not Mapped"))</f>
        <v/>
      </c>
      <c r="P8265" s="36">
        <f>IF($B8265="","",IFERROR(VLOOKUP($B8265,Mapping!$A:$C,3,0),"Not Mapped"))</f>
        <v/>
      </c>
      <c r="Q8265" s="36">
        <f>IF($B8265="","",IFERROR(VLOOKUP($O8265,Leaders!$A:$B,2,0),"Not Mapped"))</f>
        <v/>
      </c>
      <c r="R8265" s="36">
        <f>IF($B8265="","",IF(COUNTIF(Exclusions!$A:$A,$B8265)&gt;0,"Yes","No"))</f>
        <v/>
      </c>
      <c r="S8265" s="38">
        <f>IF($B8265="","",MIN(1,DAY($A8265)/IF($N8265="Superstore",Settings!$B$5,Settings!$B$4)))</f>
        <v/>
      </c>
      <c r="T8265" s="38">
        <f>IF(OR($B8265="",$G8265="",$S8265=0),"",$G8265/$S8265)</f>
        <v/>
      </c>
      <c r="U8265" s="36">
        <f>IF($T8265="","",IF($T8265&lt;Settings!$B$8,"Critical",IF($T8265&lt;Settings!$B$9,"Semi Critical","Non Critical")))</f>
        <v/>
      </c>
      <c r="V8265" s="28" t="n"/>
      <c r="Z8265">
        <f>IF($B8265="","",IFERROR(VLOOKUP($B8265,'Plan HC for CCA'!$A:$B,2,0),""))</f>
        <v/>
      </c>
      <c r="AA8265">
        <f>IF(OR($B8265="",$Z8265=""),"",IF(N($M8265)&lt;$Z8265,"Delta","No Delta"))</f>
        <v/>
      </c>
      <c r="AB8265">
        <f>IF(OR($B8265="",$Z8265=""),"",MAX(0,$Z8265-N($M8265)))</f>
        <v/>
      </c>
      <c r="AC8265" s="46">
        <f>IF($B8265="","",IFERROR(INDEX('CCA Util %'!$H:$H,MATCH($B8265,'CCA Util %'!$E:$E,0)),""))</f>
        <v/>
      </c>
      <c r="AD8265">
        <f>IF($B8265="","",IFERROR(INDEX('CCA Util %'!$G:$G,MATCH($B8265,'CCA Util %'!$E:$E,0)),""))</f>
        <v/>
      </c>
      <c r="AE8265">
        <f>IF(OR($B8265="",$U8265=""),"",$U8265&amp;" &amp; "&amp;IF(OR($AD8265="",$AD8265=0),"Util NA",$AD8265&amp;" Util"))</f>
        <v/>
      </c>
    </row>
    <row r="8266" ht="15.75" customHeight="1" s="42">
      <c r="A8266" s="41" t="n"/>
      <c r="G8266" s="38" t="n"/>
      <c r="H8266" s="38" t="n"/>
      <c r="I8266" s="38" t="n"/>
      <c r="J8266" s="38" t="n"/>
      <c r="K8266" s="38" t="n"/>
      <c r="L8266" s="38" t="n"/>
      <c r="N8266" s="36">
        <f>IF($B8266="","",IF($C8266="SUPERSTORE","Superstore","DH"))</f>
        <v/>
      </c>
      <c r="O8266" s="36">
        <f>IF($B8266="","",IFERROR(VLOOKUP($B8266,Mapping!$A:$C,2,0),"Not Mapped"))</f>
        <v/>
      </c>
      <c r="P8266" s="36">
        <f>IF($B8266="","",IFERROR(VLOOKUP($B8266,Mapping!$A:$C,3,0),"Not Mapped"))</f>
        <v/>
      </c>
      <c r="Q8266" s="36">
        <f>IF($B8266="","",IFERROR(VLOOKUP($O8266,Leaders!$A:$B,2,0),"Not Mapped"))</f>
        <v/>
      </c>
      <c r="R8266" s="36">
        <f>IF($B8266="","",IF(COUNTIF(Exclusions!$A:$A,$B8266)&gt;0,"Yes","No"))</f>
        <v/>
      </c>
      <c r="S8266" s="38">
        <f>IF($B8266="","",MIN(1,DAY($A8266)/IF($N8266="Superstore",Settings!$B$5,Settings!$B$4)))</f>
        <v/>
      </c>
      <c r="T8266" s="38">
        <f>IF(OR($B8266="",$G8266="",$S8266=0),"",$G8266/$S8266)</f>
        <v/>
      </c>
      <c r="U8266" s="36">
        <f>IF($T8266="","",IF($T8266&lt;Settings!$B$8,"Critical",IF($T8266&lt;Settings!$B$9,"Semi Critical","Non Critical")))</f>
        <v/>
      </c>
      <c r="V8266" s="28" t="n"/>
      <c r="Z8266">
        <f>IF($B8266="","",IFERROR(VLOOKUP($B8266,'Plan HC for CCA'!$A:$B,2,0),""))</f>
        <v/>
      </c>
      <c r="AA8266">
        <f>IF(OR($B8266="",$Z8266=""),"",IF(N($M8266)&lt;$Z8266,"Delta","No Delta"))</f>
        <v/>
      </c>
      <c r="AB8266">
        <f>IF(OR($B8266="",$Z8266=""),"",MAX(0,$Z8266-N($M8266)))</f>
        <v/>
      </c>
      <c r="AC8266" s="46">
        <f>IF($B8266="","",IFERROR(INDEX('CCA Util %'!$H:$H,MATCH($B8266,'CCA Util %'!$E:$E,0)),""))</f>
        <v/>
      </c>
      <c r="AD8266">
        <f>IF($B8266="","",IFERROR(INDEX('CCA Util %'!$G:$G,MATCH($B8266,'CCA Util %'!$E:$E,0)),""))</f>
        <v/>
      </c>
      <c r="AE8266">
        <f>IF(OR($B8266="",$U8266=""),"",$U8266&amp;" &amp; "&amp;IF(OR($AD8266="",$AD8266=0),"Util NA",$AD8266&amp;" Util"))</f>
        <v/>
      </c>
    </row>
    <row r="8267" ht="15.75" customHeight="1" s="42">
      <c r="A8267" s="41" t="n"/>
      <c r="G8267" s="38" t="n"/>
      <c r="H8267" s="38" t="n"/>
      <c r="I8267" s="38" t="n"/>
      <c r="J8267" s="38" t="n"/>
      <c r="K8267" s="38" t="n"/>
      <c r="L8267" s="38" t="n"/>
      <c r="N8267" s="36">
        <f>IF($B8267="","",IF($C8267="SUPERSTORE","Superstore","DH"))</f>
        <v/>
      </c>
      <c r="O8267" s="36">
        <f>IF($B8267="","",IFERROR(VLOOKUP($B8267,Mapping!$A:$C,2,0),"Not Mapped"))</f>
        <v/>
      </c>
      <c r="P8267" s="36">
        <f>IF($B8267="","",IFERROR(VLOOKUP($B8267,Mapping!$A:$C,3,0),"Not Mapped"))</f>
        <v/>
      </c>
      <c r="Q8267" s="36">
        <f>IF($B8267="","",IFERROR(VLOOKUP($O8267,Leaders!$A:$B,2,0),"Not Mapped"))</f>
        <v/>
      </c>
      <c r="R8267" s="36">
        <f>IF($B8267="","",IF(COUNTIF(Exclusions!$A:$A,$B8267)&gt;0,"Yes","No"))</f>
        <v/>
      </c>
      <c r="S8267" s="38">
        <f>IF($B8267="","",MIN(1,DAY($A8267)/IF($N8267="Superstore",Settings!$B$5,Settings!$B$4)))</f>
        <v/>
      </c>
      <c r="T8267" s="38">
        <f>IF(OR($B8267="",$G8267="",$S8267=0),"",$G8267/$S8267)</f>
        <v/>
      </c>
      <c r="U8267" s="36">
        <f>IF($T8267="","",IF($T8267&lt;Settings!$B$8,"Critical",IF($T8267&lt;Settings!$B$9,"Semi Critical","Non Critical")))</f>
        <v/>
      </c>
      <c r="V8267" s="28" t="n"/>
      <c r="Z8267">
        <f>IF($B8267="","",IFERROR(VLOOKUP($B8267,'Plan HC for CCA'!$A:$B,2,0),""))</f>
        <v/>
      </c>
      <c r="AA8267">
        <f>IF(OR($B8267="",$Z8267=""),"",IF(N($M8267)&lt;$Z8267,"Delta","No Delta"))</f>
        <v/>
      </c>
      <c r="AB8267">
        <f>IF(OR($B8267="",$Z8267=""),"",MAX(0,$Z8267-N($M8267)))</f>
        <v/>
      </c>
      <c r="AC8267" s="46">
        <f>IF($B8267="","",IFERROR(INDEX('CCA Util %'!$H:$H,MATCH($B8267,'CCA Util %'!$E:$E,0)),""))</f>
        <v/>
      </c>
      <c r="AD8267">
        <f>IF($B8267="","",IFERROR(INDEX('CCA Util %'!$G:$G,MATCH($B8267,'CCA Util %'!$E:$E,0)),""))</f>
        <v/>
      </c>
      <c r="AE8267">
        <f>IF(OR($B8267="",$U8267=""),"",$U8267&amp;" &amp; "&amp;IF(OR($AD8267="",$AD8267=0),"Util NA",$AD8267&amp;" Util"))</f>
        <v/>
      </c>
    </row>
    <row r="8268" ht="15.75" customHeight="1" s="42">
      <c r="A8268" s="41" t="n"/>
      <c r="G8268" s="38" t="n"/>
      <c r="H8268" s="38" t="n"/>
      <c r="I8268" s="38" t="n"/>
      <c r="J8268" s="38" t="n"/>
      <c r="K8268" s="38" t="n"/>
      <c r="L8268" s="38" t="n"/>
      <c r="N8268" s="36">
        <f>IF($B8268="","",IF($C8268="SUPERSTORE","Superstore","DH"))</f>
        <v/>
      </c>
      <c r="O8268" s="36">
        <f>IF($B8268="","",IFERROR(VLOOKUP($B8268,Mapping!$A:$C,2,0),"Not Mapped"))</f>
        <v/>
      </c>
      <c r="P8268" s="36">
        <f>IF($B8268="","",IFERROR(VLOOKUP($B8268,Mapping!$A:$C,3,0),"Not Mapped"))</f>
        <v/>
      </c>
      <c r="Q8268" s="36">
        <f>IF($B8268="","",IFERROR(VLOOKUP($O8268,Leaders!$A:$B,2,0),"Not Mapped"))</f>
        <v/>
      </c>
      <c r="R8268" s="36">
        <f>IF($B8268="","",IF(COUNTIF(Exclusions!$A:$A,$B8268)&gt;0,"Yes","No"))</f>
        <v/>
      </c>
      <c r="S8268" s="38">
        <f>IF($B8268="","",MIN(1,DAY($A8268)/IF($N8268="Superstore",Settings!$B$5,Settings!$B$4)))</f>
        <v/>
      </c>
      <c r="T8268" s="38">
        <f>IF(OR($B8268="",$G8268="",$S8268=0),"",$G8268/$S8268)</f>
        <v/>
      </c>
      <c r="U8268" s="36">
        <f>IF($T8268="","",IF($T8268&lt;Settings!$B$8,"Critical",IF($T8268&lt;Settings!$B$9,"Semi Critical","Non Critical")))</f>
        <v/>
      </c>
      <c r="V8268" s="28" t="n"/>
      <c r="Z8268">
        <f>IF($B8268="","",IFERROR(VLOOKUP($B8268,'Plan HC for CCA'!$A:$B,2,0),""))</f>
        <v/>
      </c>
      <c r="AA8268">
        <f>IF(OR($B8268="",$Z8268=""),"",IF(N($M8268)&lt;$Z8268,"Delta","No Delta"))</f>
        <v/>
      </c>
      <c r="AB8268">
        <f>IF(OR($B8268="",$Z8268=""),"",MAX(0,$Z8268-N($M8268)))</f>
        <v/>
      </c>
      <c r="AC8268" s="46">
        <f>IF($B8268="","",IFERROR(INDEX('CCA Util %'!$H:$H,MATCH($B8268,'CCA Util %'!$E:$E,0)),""))</f>
        <v/>
      </c>
      <c r="AD8268">
        <f>IF($B8268="","",IFERROR(INDEX('CCA Util %'!$G:$G,MATCH($B8268,'CCA Util %'!$E:$E,0)),""))</f>
        <v/>
      </c>
      <c r="AE8268">
        <f>IF(OR($B8268="",$U8268=""),"",$U8268&amp;" &amp; "&amp;IF(OR($AD8268="",$AD8268=0),"Util NA",$AD8268&amp;" Util"))</f>
        <v/>
      </c>
    </row>
    <row r="8269" ht="15.75" customHeight="1" s="42">
      <c r="A8269" s="41" t="n"/>
      <c r="G8269" s="38" t="n"/>
      <c r="H8269" s="38" t="n"/>
      <c r="I8269" s="38" t="n"/>
      <c r="J8269" s="38" t="n"/>
      <c r="K8269" s="38" t="n"/>
      <c r="L8269" s="38" t="n"/>
      <c r="N8269" s="36">
        <f>IF($B8269="","",IF($C8269="SUPERSTORE","Superstore","DH"))</f>
        <v/>
      </c>
      <c r="O8269" s="36">
        <f>IF($B8269="","",IFERROR(VLOOKUP($B8269,Mapping!$A:$C,2,0),"Not Mapped"))</f>
        <v/>
      </c>
      <c r="P8269" s="36">
        <f>IF($B8269="","",IFERROR(VLOOKUP($B8269,Mapping!$A:$C,3,0),"Not Mapped"))</f>
        <v/>
      </c>
      <c r="Q8269" s="36">
        <f>IF($B8269="","",IFERROR(VLOOKUP($O8269,Leaders!$A:$B,2,0),"Not Mapped"))</f>
        <v/>
      </c>
      <c r="R8269" s="36">
        <f>IF($B8269="","",IF(COUNTIF(Exclusions!$A:$A,$B8269)&gt;0,"Yes","No"))</f>
        <v/>
      </c>
      <c r="S8269" s="38">
        <f>IF($B8269="","",MIN(1,DAY($A8269)/IF($N8269="Superstore",Settings!$B$5,Settings!$B$4)))</f>
        <v/>
      </c>
      <c r="T8269" s="38">
        <f>IF(OR($B8269="",$G8269="",$S8269=0),"",$G8269/$S8269)</f>
        <v/>
      </c>
      <c r="U8269" s="36">
        <f>IF($T8269="","",IF($T8269&lt;Settings!$B$8,"Critical",IF($T8269&lt;Settings!$B$9,"Semi Critical","Non Critical")))</f>
        <v/>
      </c>
      <c r="V8269" s="28" t="n"/>
      <c r="Z8269">
        <f>IF($B8269="","",IFERROR(VLOOKUP($B8269,'Plan HC for CCA'!$A:$B,2,0),""))</f>
        <v/>
      </c>
      <c r="AA8269">
        <f>IF(OR($B8269="",$Z8269=""),"",IF(N($M8269)&lt;$Z8269,"Delta","No Delta"))</f>
        <v/>
      </c>
      <c r="AB8269">
        <f>IF(OR($B8269="",$Z8269=""),"",MAX(0,$Z8269-N($M8269)))</f>
        <v/>
      </c>
      <c r="AC8269" s="46">
        <f>IF($B8269="","",IFERROR(INDEX('CCA Util %'!$H:$H,MATCH($B8269,'CCA Util %'!$E:$E,0)),""))</f>
        <v/>
      </c>
      <c r="AD8269">
        <f>IF($B8269="","",IFERROR(INDEX('CCA Util %'!$G:$G,MATCH($B8269,'CCA Util %'!$E:$E,0)),""))</f>
        <v/>
      </c>
      <c r="AE8269">
        <f>IF(OR($B8269="",$U8269=""),"",$U8269&amp;" &amp; "&amp;IF(OR($AD8269="",$AD8269=0),"Util NA",$AD8269&amp;" Util"))</f>
        <v/>
      </c>
    </row>
    <row r="8270" ht="15.75" customHeight="1" s="42">
      <c r="A8270" s="41" t="n"/>
      <c r="G8270" s="38" t="n"/>
      <c r="H8270" s="38" t="n"/>
      <c r="I8270" s="38" t="n"/>
      <c r="J8270" s="38" t="n"/>
      <c r="K8270" s="38" t="n"/>
      <c r="L8270" s="38" t="n"/>
      <c r="N8270" s="36">
        <f>IF($B8270="","",IF($C8270="SUPERSTORE","Superstore","DH"))</f>
        <v/>
      </c>
      <c r="O8270" s="36">
        <f>IF($B8270="","",IFERROR(VLOOKUP($B8270,Mapping!$A:$C,2,0),"Not Mapped"))</f>
        <v/>
      </c>
      <c r="P8270" s="36">
        <f>IF($B8270="","",IFERROR(VLOOKUP($B8270,Mapping!$A:$C,3,0),"Not Mapped"))</f>
        <v/>
      </c>
      <c r="Q8270" s="36">
        <f>IF($B8270="","",IFERROR(VLOOKUP($O8270,Leaders!$A:$B,2,0),"Not Mapped"))</f>
        <v/>
      </c>
      <c r="R8270" s="36">
        <f>IF($B8270="","",IF(COUNTIF(Exclusions!$A:$A,$B8270)&gt;0,"Yes","No"))</f>
        <v/>
      </c>
      <c r="S8270" s="38">
        <f>IF($B8270="","",MIN(1,DAY($A8270)/IF($N8270="Superstore",Settings!$B$5,Settings!$B$4)))</f>
        <v/>
      </c>
      <c r="T8270" s="38">
        <f>IF(OR($B8270="",$G8270="",$S8270=0),"",$G8270/$S8270)</f>
        <v/>
      </c>
      <c r="U8270" s="36">
        <f>IF($T8270="","",IF($T8270&lt;Settings!$B$8,"Critical",IF($T8270&lt;Settings!$B$9,"Semi Critical","Non Critical")))</f>
        <v/>
      </c>
      <c r="V8270" s="28" t="n"/>
      <c r="Z8270">
        <f>IF($B8270="","",IFERROR(VLOOKUP($B8270,'Plan HC for CCA'!$A:$B,2,0),""))</f>
        <v/>
      </c>
      <c r="AA8270">
        <f>IF(OR($B8270="",$Z8270=""),"",IF(N($M8270)&lt;$Z8270,"Delta","No Delta"))</f>
        <v/>
      </c>
      <c r="AB8270">
        <f>IF(OR($B8270="",$Z8270=""),"",MAX(0,$Z8270-N($M8270)))</f>
        <v/>
      </c>
      <c r="AC8270" s="46">
        <f>IF($B8270="","",IFERROR(INDEX('CCA Util %'!$H:$H,MATCH($B8270,'CCA Util %'!$E:$E,0)),""))</f>
        <v/>
      </c>
      <c r="AD8270">
        <f>IF($B8270="","",IFERROR(INDEX('CCA Util %'!$G:$G,MATCH($B8270,'CCA Util %'!$E:$E,0)),""))</f>
        <v/>
      </c>
      <c r="AE8270">
        <f>IF(OR($B8270="",$U8270=""),"",$U8270&amp;" &amp; "&amp;IF(OR($AD8270="",$AD8270=0),"Util NA",$AD8270&amp;" Util"))</f>
        <v/>
      </c>
    </row>
    <row r="8271" ht="15.75" customHeight="1" s="42">
      <c r="A8271" s="41" t="n"/>
      <c r="G8271" s="38" t="n"/>
      <c r="H8271" s="38" t="n"/>
      <c r="I8271" s="38" t="n"/>
      <c r="J8271" s="38" t="n"/>
      <c r="K8271" s="38" t="n"/>
      <c r="L8271" s="38" t="n"/>
      <c r="N8271" s="36">
        <f>IF($B8271="","",IF($C8271="SUPERSTORE","Superstore","DH"))</f>
        <v/>
      </c>
      <c r="O8271" s="36">
        <f>IF($B8271="","",IFERROR(VLOOKUP($B8271,Mapping!$A:$C,2,0),"Not Mapped"))</f>
        <v/>
      </c>
      <c r="P8271" s="36">
        <f>IF($B8271="","",IFERROR(VLOOKUP($B8271,Mapping!$A:$C,3,0),"Not Mapped"))</f>
        <v/>
      </c>
      <c r="Q8271" s="36">
        <f>IF($B8271="","",IFERROR(VLOOKUP($O8271,Leaders!$A:$B,2,0),"Not Mapped"))</f>
        <v/>
      </c>
      <c r="R8271" s="36">
        <f>IF($B8271="","",IF(COUNTIF(Exclusions!$A:$A,$B8271)&gt;0,"Yes","No"))</f>
        <v/>
      </c>
      <c r="S8271" s="38">
        <f>IF($B8271="","",MIN(1,DAY($A8271)/IF($N8271="Superstore",Settings!$B$5,Settings!$B$4)))</f>
        <v/>
      </c>
      <c r="T8271" s="38">
        <f>IF(OR($B8271="",$G8271="",$S8271=0),"",$G8271/$S8271)</f>
        <v/>
      </c>
      <c r="U8271" s="36">
        <f>IF($T8271="","",IF($T8271&lt;Settings!$B$8,"Critical",IF($T8271&lt;Settings!$B$9,"Semi Critical","Non Critical")))</f>
        <v/>
      </c>
      <c r="V8271" s="28" t="n"/>
      <c r="Z8271">
        <f>IF($B8271="","",IFERROR(VLOOKUP($B8271,'Plan HC for CCA'!$A:$B,2,0),""))</f>
        <v/>
      </c>
      <c r="AA8271">
        <f>IF(OR($B8271="",$Z8271=""),"",IF(N($M8271)&lt;$Z8271,"Delta","No Delta"))</f>
        <v/>
      </c>
      <c r="AB8271">
        <f>IF(OR($B8271="",$Z8271=""),"",MAX(0,$Z8271-N($M8271)))</f>
        <v/>
      </c>
      <c r="AC8271" s="46">
        <f>IF($B8271="","",IFERROR(INDEX('CCA Util %'!$H:$H,MATCH($B8271,'CCA Util %'!$E:$E,0)),""))</f>
        <v/>
      </c>
      <c r="AD8271">
        <f>IF($B8271="","",IFERROR(INDEX('CCA Util %'!$G:$G,MATCH($B8271,'CCA Util %'!$E:$E,0)),""))</f>
        <v/>
      </c>
      <c r="AE8271">
        <f>IF(OR($B8271="",$U8271=""),"",$U8271&amp;" &amp; "&amp;IF(OR($AD8271="",$AD8271=0),"Util NA",$AD8271&amp;" Util"))</f>
        <v/>
      </c>
    </row>
    <row r="8272" ht="15.75" customHeight="1" s="42">
      <c r="A8272" s="41" t="n"/>
      <c r="G8272" s="38" t="n"/>
      <c r="H8272" s="38" t="n"/>
      <c r="I8272" s="38" t="n"/>
      <c r="J8272" s="38" t="n"/>
      <c r="K8272" s="38" t="n"/>
      <c r="L8272" s="38" t="n"/>
      <c r="N8272" s="36">
        <f>IF($B8272="","",IF($C8272="SUPERSTORE","Superstore","DH"))</f>
        <v/>
      </c>
      <c r="O8272" s="36">
        <f>IF($B8272="","",IFERROR(VLOOKUP($B8272,Mapping!$A:$C,2,0),"Not Mapped"))</f>
        <v/>
      </c>
      <c r="P8272" s="36">
        <f>IF($B8272="","",IFERROR(VLOOKUP($B8272,Mapping!$A:$C,3,0),"Not Mapped"))</f>
        <v/>
      </c>
      <c r="Q8272" s="36">
        <f>IF($B8272="","",IFERROR(VLOOKUP($O8272,Leaders!$A:$B,2,0),"Not Mapped"))</f>
        <v/>
      </c>
      <c r="R8272" s="36">
        <f>IF($B8272="","",IF(COUNTIF(Exclusions!$A:$A,$B8272)&gt;0,"Yes","No"))</f>
        <v/>
      </c>
      <c r="S8272" s="38">
        <f>IF($B8272="","",MIN(1,DAY($A8272)/IF($N8272="Superstore",Settings!$B$5,Settings!$B$4)))</f>
        <v/>
      </c>
      <c r="T8272" s="38">
        <f>IF(OR($B8272="",$G8272="",$S8272=0),"",$G8272/$S8272)</f>
        <v/>
      </c>
      <c r="U8272" s="36">
        <f>IF($T8272="","",IF($T8272&lt;Settings!$B$8,"Critical",IF($T8272&lt;Settings!$B$9,"Semi Critical","Non Critical")))</f>
        <v/>
      </c>
      <c r="V8272" s="28" t="n"/>
      <c r="Z8272">
        <f>IF($B8272="","",IFERROR(VLOOKUP($B8272,'Plan HC for CCA'!$A:$B,2,0),""))</f>
        <v/>
      </c>
      <c r="AA8272">
        <f>IF(OR($B8272="",$Z8272=""),"",IF(N($M8272)&lt;$Z8272,"Delta","No Delta"))</f>
        <v/>
      </c>
      <c r="AB8272">
        <f>IF(OR($B8272="",$Z8272=""),"",MAX(0,$Z8272-N($M8272)))</f>
        <v/>
      </c>
      <c r="AC8272" s="46">
        <f>IF($B8272="","",IFERROR(INDEX('CCA Util %'!$H:$H,MATCH($B8272,'CCA Util %'!$E:$E,0)),""))</f>
        <v/>
      </c>
      <c r="AD8272">
        <f>IF($B8272="","",IFERROR(INDEX('CCA Util %'!$G:$G,MATCH($B8272,'CCA Util %'!$E:$E,0)),""))</f>
        <v/>
      </c>
      <c r="AE8272">
        <f>IF(OR($B8272="",$U8272=""),"",$U8272&amp;" &amp; "&amp;IF(OR($AD8272="",$AD8272=0),"Util NA",$AD8272&amp;" Util"))</f>
        <v/>
      </c>
    </row>
    <row r="8273" ht="15.75" customHeight="1" s="42">
      <c r="A8273" s="41" t="n"/>
      <c r="G8273" s="38" t="n"/>
      <c r="H8273" s="38" t="n"/>
      <c r="I8273" s="38" t="n"/>
      <c r="J8273" s="38" t="n"/>
      <c r="K8273" s="38" t="n"/>
      <c r="L8273" s="38" t="n"/>
      <c r="N8273" s="36">
        <f>IF($B8273="","",IF($C8273="SUPERSTORE","Superstore","DH"))</f>
        <v/>
      </c>
      <c r="O8273" s="36">
        <f>IF($B8273="","",IFERROR(VLOOKUP($B8273,Mapping!$A:$C,2,0),"Not Mapped"))</f>
        <v/>
      </c>
      <c r="P8273" s="36">
        <f>IF($B8273="","",IFERROR(VLOOKUP($B8273,Mapping!$A:$C,3,0),"Not Mapped"))</f>
        <v/>
      </c>
      <c r="Q8273" s="36">
        <f>IF($B8273="","",IFERROR(VLOOKUP($O8273,Leaders!$A:$B,2,0),"Not Mapped"))</f>
        <v/>
      </c>
      <c r="R8273" s="36">
        <f>IF($B8273="","",IF(COUNTIF(Exclusions!$A:$A,$B8273)&gt;0,"Yes","No"))</f>
        <v/>
      </c>
      <c r="S8273" s="38">
        <f>IF($B8273="","",MIN(1,DAY($A8273)/IF($N8273="Superstore",Settings!$B$5,Settings!$B$4)))</f>
        <v/>
      </c>
      <c r="T8273" s="38">
        <f>IF(OR($B8273="",$G8273="",$S8273=0),"",$G8273/$S8273)</f>
        <v/>
      </c>
      <c r="U8273" s="36">
        <f>IF($T8273="","",IF($T8273&lt;Settings!$B$8,"Critical",IF($T8273&lt;Settings!$B$9,"Semi Critical","Non Critical")))</f>
        <v/>
      </c>
      <c r="V8273" s="28" t="n"/>
      <c r="Z8273">
        <f>IF($B8273="","",IFERROR(VLOOKUP($B8273,'Plan HC for CCA'!$A:$B,2,0),""))</f>
        <v/>
      </c>
      <c r="AA8273">
        <f>IF(OR($B8273="",$Z8273=""),"",IF(N($M8273)&lt;$Z8273,"Delta","No Delta"))</f>
        <v/>
      </c>
      <c r="AB8273">
        <f>IF(OR($B8273="",$Z8273=""),"",MAX(0,$Z8273-N($M8273)))</f>
        <v/>
      </c>
      <c r="AC8273" s="46">
        <f>IF($B8273="","",IFERROR(INDEX('CCA Util %'!$H:$H,MATCH($B8273,'CCA Util %'!$E:$E,0)),""))</f>
        <v/>
      </c>
      <c r="AD8273">
        <f>IF($B8273="","",IFERROR(INDEX('CCA Util %'!$G:$G,MATCH($B8273,'CCA Util %'!$E:$E,0)),""))</f>
        <v/>
      </c>
      <c r="AE8273">
        <f>IF(OR($B8273="",$U8273=""),"",$U8273&amp;" &amp; "&amp;IF(OR($AD8273="",$AD8273=0),"Util NA",$AD8273&amp;" Util"))</f>
        <v/>
      </c>
    </row>
    <row r="8274" ht="15.75" customHeight="1" s="42">
      <c r="A8274" s="41" t="n"/>
      <c r="G8274" s="38" t="n"/>
      <c r="H8274" s="38" t="n"/>
      <c r="I8274" s="38" t="n"/>
      <c r="J8274" s="38" t="n"/>
      <c r="K8274" s="38" t="n"/>
      <c r="L8274" s="38" t="n"/>
      <c r="N8274" s="36">
        <f>IF($B8274="","",IF($C8274="SUPERSTORE","Superstore","DH"))</f>
        <v/>
      </c>
      <c r="O8274" s="36">
        <f>IF($B8274="","",IFERROR(VLOOKUP($B8274,Mapping!$A:$C,2,0),"Not Mapped"))</f>
        <v/>
      </c>
      <c r="P8274" s="36">
        <f>IF($B8274="","",IFERROR(VLOOKUP($B8274,Mapping!$A:$C,3,0),"Not Mapped"))</f>
        <v/>
      </c>
      <c r="Q8274" s="36">
        <f>IF($B8274="","",IFERROR(VLOOKUP($O8274,Leaders!$A:$B,2,0),"Not Mapped"))</f>
        <v/>
      </c>
      <c r="R8274" s="36">
        <f>IF($B8274="","",IF(COUNTIF(Exclusions!$A:$A,$B8274)&gt;0,"Yes","No"))</f>
        <v/>
      </c>
      <c r="S8274" s="38">
        <f>IF($B8274="","",MIN(1,DAY($A8274)/IF($N8274="Superstore",Settings!$B$5,Settings!$B$4)))</f>
        <v/>
      </c>
      <c r="T8274" s="38">
        <f>IF(OR($B8274="",$G8274="",$S8274=0),"",$G8274/$S8274)</f>
        <v/>
      </c>
      <c r="U8274" s="36">
        <f>IF($T8274="","",IF($T8274&lt;Settings!$B$8,"Critical",IF($T8274&lt;Settings!$B$9,"Semi Critical","Non Critical")))</f>
        <v/>
      </c>
      <c r="V8274" s="28" t="n"/>
      <c r="Z8274">
        <f>IF($B8274="","",IFERROR(VLOOKUP($B8274,'Plan HC for CCA'!$A:$B,2,0),""))</f>
        <v/>
      </c>
      <c r="AA8274">
        <f>IF(OR($B8274="",$Z8274=""),"",IF(N($M8274)&lt;$Z8274,"Delta","No Delta"))</f>
        <v/>
      </c>
      <c r="AB8274">
        <f>IF(OR($B8274="",$Z8274=""),"",MAX(0,$Z8274-N($M8274)))</f>
        <v/>
      </c>
      <c r="AC8274" s="46">
        <f>IF($B8274="","",IFERROR(INDEX('CCA Util %'!$H:$H,MATCH($B8274,'CCA Util %'!$E:$E,0)),""))</f>
        <v/>
      </c>
      <c r="AD8274">
        <f>IF($B8274="","",IFERROR(INDEX('CCA Util %'!$G:$G,MATCH($B8274,'CCA Util %'!$E:$E,0)),""))</f>
        <v/>
      </c>
      <c r="AE8274">
        <f>IF(OR($B8274="",$U8274=""),"",$U8274&amp;" &amp; "&amp;IF(OR($AD8274="",$AD8274=0),"Util NA",$AD8274&amp;" Util"))</f>
        <v/>
      </c>
    </row>
    <row r="8275" ht="15.75" customHeight="1" s="42">
      <c r="A8275" s="41" t="n"/>
      <c r="G8275" s="38" t="n"/>
      <c r="H8275" s="38" t="n"/>
      <c r="I8275" s="38" t="n"/>
      <c r="J8275" s="38" t="n"/>
      <c r="K8275" s="38" t="n"/>
      <c r="L8275" s="38" t="n"/>
      <c r="N8275" s="36">
        <f>IF($B8275="","",IF($C8275="SUPERSTORE","Superstore","DH"))</f>
        <v/>
      </c>
      <c r="O8275" s="36">
        <f>IF($B8275="","",IFERROR(VLOOKUP($B8275,Mapping!$A:$C,2,0),"Not Mapped"))</f>
        <v/>
      </c>
      <c r="P8275" s="36">
        <f>IF($B8275="","",IFERROR(VLOOKUP($B8275,Mapping!$A:$C,3,0),"Not Mapped"))</f>
        <v/>
      </c>
      <c r="Q8275" s="36">
        <f>IF($B8275="","",IFERROR(VLOOKUP($O8275,Leaders!$A:$B,2,0),"Not Mapped"))</f>
        <v/>
      </c>
      <c r="R8275" s="36">
        <f>IF($B8275="","",IF(COUNTIF(Exclusions!$A:$A,$B8275)&gt;0,"Yes","No"))</f>
        <v/>
      </c>
      <c r="S8275" s="38">
        <f>IF($B8275="","",MIN(1,DAY($A8275)/IF($N8275="Superstore",Settings!$B$5,Settings!$B$4)))</f>
        <v/>
      </c>
      <c r="T8275" s="38">
        <f>IF(OR($B8275="",$G8275="",$S8275=0),"",$G8275/$S8275)</f>
        <v/>
      </c>
      <c r="U8275" s="36">
        <f>IF($T8275="","",IF($T8275&lt;Settings!$B$8,"Critical",IF($T8275&lt;Settings!$B$9,"Semi Critical","Non Critical")))</f>
        <v/>
      </c>
      <c r="V8275" s="28" t="n"/>
      <c r="Z8275">
        <f>IF($B8275="","",IFERROR(VLOOKUP($B8275,'Plan HC for CCA'!$A:$B,2,0),""))</f>
        <v/>
      </c>
      <c r="AA8275">
        <f>IF(OR($B8275="",$Z8275=""),"",IF(N($M8275)&lt;$Z8275,"Delta","No Delta"))</f>
        <v/>
      </c>
      <c r="AB8275">
        <f>IF(OR($B8275="",$Z8275=""),"",MAX(0,$Z8275-N($M8275)))</f>
        <v/>
      </c>
      <c r="AC8275" s="46">
        <f>IF($B8275="","",IFERROR(INDEX('CCA Util %'!$H:$H,MATCH($B8275,'CCA Util %'!$E:$E,0)),""))</f>
        <v/>
      </c>
      <c r="AD8275">
        <f>IF($B8275="","",IFERROR(INDEX('CCA Util %'!$G:$G,MATCH($B8275,'CCA Util %'!$E:$E,0)),""))</f>
        <v/>
      </c>
      <c r="AE8275">
        <f>IF(OR($B8275="",$U8275=""),"",$U8275&amp;" &amp; "&amp;IF(OR($AD8275="",$AD8275=0),"Util NA",$AD8275&amp;" Util"))</f>
        <v/>
      </c>
    </row>
    <row r="8276" ht="15.75" customHeight="1" s="42">
      <c r="A8276" s="41" t="n"/>
      <c r="G8276" s="38" t="n"/>
      <c r="H8276" s="38" t="n"/>
      <c r="I8276" s="38" t="n"/>
      <c r="J8276" s="38" t="n"/>
      <c r="K8276" s="38" t="n"/>
      <c r="L8276" s="38" t="n"/>
      <c r="N8276" s="36">
        <f>IF($B8276="","",IF($C8276="SUPERSTORE","Superstore","DH"))</f>
        <v/>
      </c>
      <c r="O8276" s="36">
        <f>IF($B8276="","",IFERROR(VLOOKUP($B8276,Mapping!$A:$C,2,0),"Not Mapped"))</f>
        <v/>
      </c>
      <c r="P8276" s="36">
        <f>IF($B8276="","",IFERROR(VLOOKUP($B8276,Mapping!$A:$C,3,0),"Not Mapped"))</f>
        <v/>
      </c>
      <c r="Q8276" s="36">
        <f>IF($B8276="","",IFERROR(VLOOKUP($O8276,Leaders!$A:$B,2,0),"Not Mapped"))</f>
        <v/>
      </c>
      <c r="R8276" s="36">
        <f>IF($B8276="","",IF(COUNTIF(Exclusions!$A:$A,$B8276)&gt;0,"Yes","No"))</f>
        <v/>
      </c>
      <c r="S8276" s="38">
        <f>IF($B8276="","",MIN(1,DAY($A8276)/IF($N8276="Superstore",Settings!$B$5,Settings!$B$4)))</f>
        <v/>
      </c>
      <c r="T8276" s="38">
        <f>IF(OR($B8276="",$G8276="",$S8276=0),"",$G8276/$S8276)</f>
        <v/>
      </c>
      <c r="U8276" s="36">
        <f>IF($T8276="","",IF($T8276&lt;Settings!$B$8,"Critical",IF($T8276&lt;Settings!$B$9,"Semi Critical","Non Critical")))</f>
        <v/>
      </c>
      <c r="V8276" s="28" t="n"/>
      <c r="Z8276">
        <f>IF($B8276="","",IFERROR(VLOOKUP($B8276,'Plan HC for CCA'!$A:$B,2,0),""))</f>
        <v/>
      </c>
      <c r="AA8276">
        <f>IF(OR($B8276="",$Z8276=""),"",IF(N($M8276)&lt;$Z8276,"Delta","No Delta"))</f>
        <v/>
      </c>
      <c r="AB8276">
        <f>IF(OR($B8276="",$Z8276=""),"",MAX(0,$Z8276-N($M8276)))</f>
        <v/>
      </c>
      <c r="AC8276" s="46">
        <f>IF($B8276="","",IFERROR(INDEX('CCA Util %'!$H:$H,MATCH($B8276,'CCA Util %'!$E:$E,0)),""))</f>
        <v/>
      </c>
      <c r="AD8276">
        <f>IF($B8276="","",IFERROR(INDEX('CCA Util %'!$G:$G,MATCH($B8276,'CCA Util %'!$E:$E,0)),""))</f>
        <v/>
      </c>
      <c r="AE8276">
        <f>IF(OR($B8276="",$U8276=""),"",$U8276&amp;" &amp; "&amp;IF(OR($AD8276="",$AD8276=0),"Util NA",$AD8276&amp;" Util"))</f>
        <v/>
      </c>
    </row>
    <row r="8277" ht="15.75" customHeight="1" s="42">
      <c r="A8277" s="41" t="n"/>
      <c r="G8277" s="38" t="n"/>
      <c r="H8277" s="38" t="n"/>
      <c r="I8277" s="38" t="n"/>
      <c r="J8277" s="38" t="n"/>
      <c r="K8277" s="38" t="n"/>
      <c r="L8277" s="38" t="n"/>
      <c r="N8277" s="36">
        <f>IF($B8277="","",IF($C8277="SUPERSTORE","Superstore","DH"))</f>
        <v/>
      </c>
      <c r="O8277" s="36">
        <f>IF($B8277="","",IFERROR(VLOOKUP($B8277,Mapping!$A:$C,2,0),"Not Mapped"))</f>
        <v/>
      </c>
      <c r="P8277" s="36">
        <f>IF($B8277="","",IFERROR(VLOOKUP($B8277,Mapping!$A:$C,3,0),"Not Mapped"))</f>
        <v/>
      </c>
      <c r="Q8277" s="36">
        <f>IF($B8277="","",IFERROR(VLOOKUP($O8277,Leaders!$A:$B,2,0),"Not Mapped"))</f>
        <v/>
      </c>
      <c r="R8277" s="36">
        <f>IF($B8277="","",IF(COUNTIF(Exclusions!$A:$A,$B8277)&gt;0,"Yes","No"))</f>
        <v/>
      </c>
      <c r="S8277" s="38">
        <f>IF($B8277="","",MIN(1,DAY($A8277)/IF($N8277="Superstore",Settings!$B$5,Settings!$B$4)))</f>
        <v/>
      </c>
      <c r="T8277" s="38">
        <f>IF(OR($B8277="",$G8277="",$S8277=0),"",$G8277/$S8277)</f>
        <v/>
      </c>
      <c r="U8277" s="36">
        <f>IF($T8277="","",IF($T8277&lt;Settings!$B$8,"Critical",IF($T8277&lt;Settings!$B$9,"Semi Critical","Non Critical")))</f>
        <v/>
      </c>
      <c r="V8277" s="28" t="n"/>
      <c r="Z8277">
        <f>IF($B8277="","",IFERROR(VLOOKUP($B8277,'Plan HC for CCA'!$A:$B,2,0),""))</f>
        <v/>
      </c>
      <c r="AA8277">
        <f>IF(OR($B8277="",$Z8277=""),"",IF(N($M8277)&lt;$Z8277,"Delta","No Delta"))</f>
        <v/>
      </c>
      <c r="AB8277">
        <f>IF(OR($B8277="",$Z8277=""),"",MAX(0,$Z8277-N($M8277)))</f>
        <v/>
      </c>
      <c r="AC8277" s="46">
        <f>IF($B8277="","",IFERROR(INDEX('CCA Util %'!$H:$H,MATCH($B8277,'CCA Util %'!$E:$E,0)),""))</f>
        <v/>
      </c>
      <c r="AD8277">
        <f>IF($B8277="","",IFERROR(INDEX('CCA Util %'!$G:$G,MATCH($B8277,'CCA Util %'!$E:$E,0)),""))</f>
        <v/>
      </c>
      <c r="AE8277">
        <f>IF(OR($B8277="",$U8277=""),"",$U8277&amp;" &amp; "&amp;IF(OR($AD8277="",$AD8277=0),"Util NA",$AD8277&amp;" Util"))</f>
        <v/>
      </c>
    </row>
    <row r="8278" ht="15.75" customHeight="1" s="42">
      <c r="A8278" s="41" t="n"/>
      <c r="G8278" s="38" t="n"/>
      <c r="H8278" s="38" t="n"/>
      <c r="I8278" s="38" t="n"/>
      <c r="J8278" s="38" t="n"/>
      <c r="K8278" s="38" t="n"/>
      <c r="L8278" s="38" t="n"/>
      <c r="N8278" s="36">
        <f>IF($B8278="","",IF($C8278="SUPERSTORE","Superstore","DH"))</f>
        <v/>
      </c>
      <c r="O8278" s="36">
        <f>IF($B8278="","",IFERROR(VLOOKUP($B8278,Mapping!$A:$C,2,0),"Not Mapped"))</f>
        <v/>
      </c>
      <c r="P8278" s="36">
        <f>IF($B8278="","",IFERROR(VLOOKUP($B8278,Mapping!$A:$C,3,0),"Not Mapped"))</f>
        <v/>
      </c>
      <c r="Q8278" s="36">
        <f>IF($B8278="","",IFERROR(VLOOKUP($O8278,Leaders!$A:$B,2,0),"Not Mapped"))</f>
        <v/>
      </c>
      <c r="R8278" s="36">
        <f>IF($B8278="","",IF(COUNTIF(Exclusions!$A:$A,$B8278)&gt;0,"Yes","No"))</f>
        <v/>
      </c>
      <c r="S8278" s="38">
        <f>IF($B8278="","",MIN(1,DAY($A8278)/IF($N8278="Superstore",Settings!$B$5,Settings!$B$4)))</f>
        <v/>
      </c>
      <c r="T8278" s="38">
        <f>IF(OR($B8278="",$G8278="",$S8278=0),"",$G8278/$S8278)</f>
        <v/>
      </c>
      <c r="U8278" s="36">
        <f>IF($T8278="","",IF($T8278&lt;Settings!$B$8,"Critical",IF($T8278&lt;Settings!$B$9,"Semi Critical","Non Critical")))</f>
        <v/>
      </c>
      <c r="V8278" s="28" t="n"/>
      <c r="Z8278">
        <f>IF($B8278="","",IFERROR(VLOOKUP($B8278,'Plan HC for CCA'!$A:$B,2,0),""))</f>
        <v/>
      </c>
      <c r="AA8278">
        <f>IF(OR($B8278="",$Z8278=""),"",IF(N($M8278)&lt;$Z8278,"Delta","No Delta"))</f>
        <v/>
      </c>
      <c r="AB8278">
        <f>IF(OR($B8278="",$Z8278=""),"",MAX(0,$Z8278-N($M8278)))</f>
        <v/>
      </c>
      <c r="AC8278" s="46">
        <f>IF($B8278="","",IFERROR(INDEX('CCA Util %'!$H:$H,MATCH($B8278,'CCA Util %'!$E:$E,0)),""))</f>
        <v/>
      </c>
      <c r="AD8278">
        <f>IF($B8278="","",IFERROR(INDEX('CCA Util %'!$G:$G,MATCH($B8278,'CCA Util %'!$E:$E,0)),""))</f>
        <v/>
      </c>
      <c r="AE8278">
        <f>IF(OR($B8278="",$U8278=""),"",$U8278&amp;" &amp; "&amp;IF(OR($AD8278="",$AD8278=0),"Util NA",$AD8278&amp;" Util"))</f>
        <v/>
      </c>
    </row>
    <row r="8279" ht="15.75" customHeight="1" s="42">
      <c r="A8279" s="41" t="n"/>
      <c r="G8279" s="38" t="n"/>
      <c r="H8279" s="38" t="n"/>
      <c r="I8279" s="38" t="n"/>
      <c r="J8279" s="38" t="n"/>
      <c r="K8279" s="38" t="n"/>
      <c r="L8279" s="38" t="n"/>
      <c r="N8279" s="36">
        <f>IF($B8279="","",IF($C8279="SUPERSTORE","Superstore","DH"))</f>
        <v/>
      </c>
      <c r="O8279" s="36">
        <f>IF($B8279="","",IFERROR(VLOOKUP($B8279,Mapping!$A:$C,2,0),"Not Mapped"))</f>
        <v/>
      </c>
      <c r="P8279" s="36">
        <f>IF($B8279="","",IFERROR(VLOOKUP($B8279,Mapping!$A:$C,3,0),"Not Mapped"))</f>
        <v/>
      </c>
      <c r="Q8279" s="36">
        <f>IF($B8279="","",IFERROR(VLOOKUP($O8279,Leaders!$A:$B,2,0),"Not Mapped"))</f>
        <v/>
      </c>
      <c r="R8279" s="36">
        <f>IF($B8279="","",IF(COUNTIF(Exclusions!$A:$A,$B8279)&gt;0,"Yes","No"))</f>
        <v/>
      </c>
      <c r="S8279" s="38">
        <f>IF($B8279="","",MIN(1,DAY($A8279)/IF($N8279="Superstore",Settings!$B$5,Settings!$B$4)))</f>
        <v/>
      </c>
      <c r="T8279" s="38">
        <f>IF(OR($B8279="",$G8279="",$S8279=0),"",$G8279/$S8279)</f>
        <v/>
      </c>
      <c r="U8279" s="36">
        <f>IF($T8279="","",IF($T8279&lt;Settings!$B$8,"Critical",IF($T8279&lt;Settings!$B$9,"Semi Critical","Non Critical")))</f>
        <v/>
      </c>
      <c r="V8279" s="28" t="n"/>
      <c r="Z8279">
        <f>IF($B8279="","",IFERROR(VLOOKUP($B8279,'Plan HC for CCA'!$A:$B,2,0),""))</f>
        <v/>
      </c>
      <c r="AA8279">
        <f>IF(OR($B8279="",$Z8279=""),"",IF(N($M8279)&lt;$Z8279,"Delta","No Delta"))</f>
        <v/>
      </c>
      <c r="AB8279">
        <f>IF(OR($B8279="",$Z8279=""),"",MAX(0,$Z8279-N($M8279)))</f>
        <v/>
      </c>
      <c r="AC8279" s="46">
        <f>IF($B8279="","",IFERROR(INDEX('CCA Util %'!$H:$H,MATCH($B8279,'CCA Util %'!$E:$E,0)),""))</f>
        <v/>
      </c>
      <c r="AD8279">
        <f>IF($B8279="","",IFERROR(INDEX('CCA Util %'!$G:$G,MATCH($B8279,'CCA Util %'!$E:$E,0)),""))</f>
        <v/>
      </c>
      <c r="AE8279">
        <f>IF(OR($B8279="",$U8279=""),"",$U8279&amp;" &amp; "&amp;IF(OR($AD8279="",$AD8279=0),"Util NA",$AD8279&amp;" Util"))</f>
        <v/>
      </c>
    </row>
    <row r="8280" ht="15.75" customHeight="1" s="42">
      <c r="A8280" s="41" t="n"/>
      <c r="G8280" s="38" t="n"/>
      <c r="H8280" s="38" t="n"/>
      <c r="I8280" s="38" t="n"/>
      <c r="J8280" s="38" t="n"/>
      <c r="K8280" s="38" t="n"/>
      <c r="L8280" s="38" t="n"/>
      <c r="N8280" s="36">
        <f>IF($B8280="","",IF($C8280="SUPERSTORE","Superstore","DH"))</f>
        <v/>
      </c>
      <c r="O8280" s="36">
        <f>IF($B8280="","",IFERROR(VLOOKUP($B8280,Mapping!$A:$C,2,0),"Not Mapped"))</f>
        <v/>
      </c>
      <c r="P8280" s="36">
        <f>IF($B8280="","",IFERROR(VLOOKUP($B8280,Mapping!$A:$C,3,0),"Not Mapped"))</f>
        <v/>
      </c>
      <c r="Q8280" s="36">
        <f>IF($B8280="","",IFERROR(VLOOKUP($O8280,Leaders!$A:$B,2,0),"Not Mapped"))</f>
        <v/>
      </c>
      <c r="R8280" s="36">
        <f>IF($B8280="","",IF(COUNTIF(Exclusions!$A:$A,$B8280)&gt;0,"Yes","No"))</f>
        <v/>
      </c>
      <c r="S8280" s="38">
        <f>IF($B8280="","",MIN(1,DAY($A8280)/IF($N8280="Superstore",Settings!$B$5,Settings!$B$4)))</f>
        <v/>
      </c>
      <c r="T8280" s="38">
        <f>IF(OR($B8280="",$G8280="",$S8280=0),"",$G8280/$S8280)</f>
        <v/>
      </c>
      <c r="U8280" s="36">
        <f>IF($T8280="","",IF($T8280&lt;Settings!$B$8,"Critical",IF($T8280&lt;Settings!$B$9,"Semi Critical","Non Critical")))</f>
        <v/>
      </c>
      <c r="V8280" s="28" t="n"/>
      <c r="Z8280">
        <f>IF($B8280="","",IFERROR(VLOOKUP($B8280,'Plan HC for CCA'!$A:$B,2,0),""))</f>
        <v/>
      </c>
      <c r="AA8280">
        <f>IF(OR($B8280="",$Z8280=""),"",IF(N($M8280)&lt;$Z8280,"Delta","No Delta"))</f>
        <v/>
      </c>
      <c r="AB8280">
        <f>IF(OR($B8280="",$Z8280=""),"",MAX(0,$Z8280-N($M8280)))</f>
        <v/>
      </c>
      <c r="AC8280" s="46">
        <f>IF($B8280="","",IFERROR(INDEX('CCA Util %'!$H:$H,MATCH($B8280,'CCA Util %'!$E:$E,0)),""))</f>
        <v/>
      </c>
      <c r="AD8280">
        <f>IF($B8280="","",IFERROR(INDEX('CCA Util %'!$G:$G,MATCH($B8280,'CCA Util %'!$E:$E,0)),""))</f>
        <v/>
      </c>
      <c r="AE8280">
        <f>IF(OR($B8280="",$U8280=""),"",$U8280&amp;" &amp; "&amp;IF(OR($AD8280="",$AD8280=0),"Util NA",$AD8280&amp;" Util"))</f>
        <v/>
      </c>
    </row>
    <row r="8281" ht="15.75" customHeight="1" s="42">
      <c r="A8281" s="41" t="n"/>
      <c r="G8281" s="38" t="n"/>
      <c r="H8281" s="38" t="n"/>
      <c r="I8281" s="38" t="n"/>
      <c r="J8281" s="38" t="n"/>
      <c r="K8281" s="38" t="n"/>
      <c r="L8281" s="38" t="n"/>
      <c r="N8281" s="36">
        <f>IF($B8281="","",IF($C8281="SUPERSTORE","Superstore","DH"))</f>
        <v/>
      </c>
      <c r="O8281" s="36">
        <f>IF($B8281="","",IFERROR(VLOOKUP($B8281,Mapping!$A:$C,2,0),"Not Mapped"))</f>
        <v/>
      </c>
      <c r="P8281" s="36">
        <f>IF($B8281="","",IFERROR(VLOOKUP($B8281,Mapping!$A:$C,3,0),"Not Mapped"))</f>
        <v/>
      </c>
      <c r="Q8281" s="36">
        <f>IF($B8281="","",IFERROR(VLOOKUP($O8281,Leaders!$A:$B,2,0),"Not Mapped"))</f>
        <v/>
      </c>
      <c r="R8281" s="36">
        <f>IF($B8281="","",IF(COUNTIF(Exclusions!$A:$A,$B8281)&gt;0,"Yes","No"))</f>
        <v/>
      </c>
      <c r="S8281" s="38">
        <f>IF($B8281="","",MIN(1,DAY($A8281)/IF($N8281="Superstore",Settings!$B$5,Settings!$B$4)))</f>
        <v/>
      </c>
      <c r="T8281" s="38">
        <f>IF(OR($B8281="",$G8281="",$S8281=0),"",$G8281/$S8281)</f>
        <v/>
      </c>
      <c r="U8281" s="36">
        <f>IF($T8281="","",IF($T8281&lt;Settings!$B$8,"Critical",IF($T8281&lt;Settings!$B$9,"Semi Critical","Non Critical")))</f>
        <v/>
      </c>
      <c r="V8281" s="28" t="n"/>
      <c r="Z8281">
        <f>IF($B8281="","",IFERROR(VLOOKUP($B8281,'Plan HC for CCA'!$A:$B,2,0),""))</f>
        <v/>
      </c>
      <c r="AA8281">
        <f>IF(OR($B8281="",$Z8281=""),"",IF(N($M8281)&lt;$Z8281,"Delta","No Delta"))</f>
        <v/>
      </c>
      <c r="AB8281">
        <f>IF(OR($B8281="",$Z8281=""),"",MAX(0,$Z8281-N($M8281)))</f>
        <v/>
      </c>
      <c r="AC8281" s="46">
        <f>IF($B8281="","",IFERROR(INDEX('CCA Util %'!$H:$H,MATCH($B8281,'CCA Util %'!$E:$E,0)),""))</f>
        <v/>
      </c>
      <c r="AD8281">
        <f>IF($B8281="","",IFERROR(INDEX('CCA Util %'!$G:$G,MATCH($B8281,'CCA Util %'!$E:$E,0)),""))</f>
        <v/>
      </c>
      <c r="AE8281">
        <f>IF(OR($B8281="",$U8281=""),"",$U8281&amp;" &amp; "&amp;IF(OR($AD8281="",$AD8281=0),"Util NA",$AD8281&amp;" Util"))</f>
        <v/>
      </c>
    </row>
    <row r="8282" ht="15.75" customHeight="1" s="42">
      <c r="A8282" s="41" t="n"/>
      <c r="G8282" s="38" t="n"/>
      <c r="H8282" s="38" t="n"/>
      <c r="I8282" s="38" t="n"/>
      <c r="J8282" s="38" t="n"/>
      <c r="K8282" s="38" t="n"/>
      <c r="L8282" s="38" t="n"/>
      <c r="N8282" s="36">
        <f>IF($B8282="","",IF($C8282="SUPERSTORE","Superstore","DH"))</f>
        <v/>
      </c>
      <c r="O8282" s="36">
        <f>IF($B8282="","",IFERROR(VLOOKUP($B8282,Mapping!$A:$C,2,0),"Not Mapped"))</f>
        <v/>
      </c>
      <c r="P8282" s="36">
        <f>IF($B8282="","",IFERROR(VLOOKUP($B8282,Mapping!$A:$C,3,0),"Not Mapped"))</f>
        <v/>
      </c>
      <c r="Q8282" s="36">
        <f>IF($B8282="","",IFERROR(VLOOKUP($O8282,Leaders!$A:$B,2,0),"Not Mapped"))</f>
        <v/>
      </c>
      <c r="R8282" s="36">
        <f>IF($B8282="","",IF(COUNTIF(Exclusions!$A:$A,$B8282)&gt;0,"Yes","No"))</f>
        <v/>
      </c>
      <c r="S8282" s="38">
        <f>IF($B8282="","",MIN(1,DAY($A8282)/IF($N8282="Superstore",Settings!$B$5,Settings!$B$4)))</f>
        <v/>
      </c>
      <c r="T8282" s="38">
        <f>IF(OR($B8282="",$G8282="",$S8282=0),"",$G8282/$S8282)</f>
        <v/>
      </c>
      <c r="U8282" s="36">
        <f>IF($T8282="","",IF($T8282&lt;Settings!$B$8,"Critical",IF($T8282&lt;Settings!$B$9,"Semi Critical","Non Critical")))</f>
        <v/>
      </c>
      <c r="V8282" s="28" t="n"/>
      <c r="Z8282">
        <f>IF($B8282="","",IFERROR(VLOOKUP($B8282,'Plan HC for CCA'!$A:$B,2,0),""))</f>
        <v/>
      </c>
      <c r="AA8282">
        <f>IF(OR($B8282="",$Z8282=""),"",IF(N($M8282)&lt;$Z8282,"Delta","No Delta"))</f>
        <v/>
      </c>
      <c r="AB8282">
        <f>IF(OR($B8282="",$Z8282=""),"",MAX(0,$Z8282-N($M8282)))</f>
        <v/>
      </c>
      <c r="AC8282" s="46">
        <f>IF($B8282="","",IFERROR(INDEX('CCA Util %'!$H:$H,MATCH($B8282,'CCA Util %'!$E:$E,0)),""))</f>
        <v/>
      </c>
      <c r="AD8282">
        <f>IF($B8282="","",IFERROR(INDEX('CCA Util %'!$G:$G,MATCH($B8282,'CCA Util %'!$E:$E,0)),""))</f>
        <v/>
      </c>
      <c r="AE8282">
        <f>IF(OR($B8282="",$U8282=""),"",$U8282&amp;" &amp; "&amp;IF(OR($AD8282="",$AD8282=0),"Util NA",$AD8282&amp;" Util"))</f>
        <v/>
      </c>
    </row>
    <row r="8283" ht="15.75" customHeight="1" s="42">
      <c r="A8283" s="41" t="n"/>
      <c r="G8283" s="38" t="n"/>
      <c r="H8283" s="38" t="n"/>
      <c r="I8283" s="38" t="n"/>
      <c r="J8283" s="38" t="n"/>
      <c r="K8283" s="38" t="n"/>
      <c r="L8283" s="38" t="n"/>
      <c r="N8283" s="36">
        <f>IF($B8283="","",IF($C8283="SUPERSTORE","Superstore","DH"))</f>
        <v/>
      </c>
      <c r="O8283" s="36">
        <f>IF($B8283="","",IFERROR(VLOOKUP($B8283,Mapping!$A:$C,2,0),"Not Mapped"))</f>
        <v/>
      </c>
      <c r="P8283" s="36">
        <f>IF($B8283="","",IFERROR(VLOOKUP($B8283,Mapping!$A:$C,3,0),"Not Mapped"))</f>
        <v/>
      </c>
      <c r="Q8283" s="36">
        <f>IF($B8283="","",IFERROR(VLOOKUP($O8283,Leaders!$A:$B,2,0),"Not Mapped"))</f>
        <v/>
      </c>
      <c r="R8283" s="36">
        <f>IF($B8283="","",IF(COUNTIF(Exclusions!$A:$A,$B8283)&gt;0,"Yes","No"))</f>
        <v/>
      </c>
      <c r="S8283" s="38">
        <f>IF($B8283="","",MIN(1,DAY($A8283)/IF($N8283="Superstore",Settings!$B$5,Settings!$B$4)))</f>
        <v/>
      </c>
      <c r="T8283" s="38">
        <f>IF(OR($B8283="",$G8283="",$S8283=0),"",$G8283/$S8283)</f>
        <v/>
      </c>
      <c r="U8283" s="36">
        <f>IF($T8283="","",IF($T8283&lt;Settings!$B$8,"Critical",IF($T8283&lt;Settings!$B$9,"Semi Critical","Non Critical")))</f>
        <v/>
      </c>
      <c r="V8283" s="28" t="n"/>
      <c r="Z8283">
        <f>IF($B8283="","",IFERROR(VLOOKUP($B8283,'Plan HC for CCA'!$A:$B,2,0),""))</f>
        <v/>
      </c>
      <c r="AA8283">
        <f>IF(OR($B8283="",$Z8283=""),"",IF(N($M8283)&lt;$Z8283,"Delta","No Delta"))</f>
        <v/>
      </c>
      <c r="AB8283">
        <f>IF(OR($B8283="",$Z8283=""),"",MAX(0,$Z8283-N($M8283)))</f>
        <v/>
      </c>
      <c r="AC8283" s="46">
        <f>IF($B8283="","",IFERROR(INDEX('CCA Util %'!$H:$H,MATCH($B8283,'CCA Util %'!$E:$E,0)),""))</f>
        <v/>
      </c>
      <c r="AD8283">
        <f>IF($B8283="","",IFERROR(INDEX('CCA Util %'!$G:$G,MATCH($B8283,'CCA Util %'!$E:$E,0)),""))</f>
        <v/>
      </c>
      <c r="AE8283">
        <f>IF(OR($B8283="",$U8283=""),"",$U8283&amp;" &amp; "&amp;IF(OR($AD8283="",$AD8283=0),"Util NA",$AD8283&amp;" Util"))</f>
        <v/>
      </c>
    </row>
    <row r="8284" ht="15.75" customHeight="1" s="42">
      <c r="A8284" s="41" t="n"/>
      <c r="G8284" s="38" t="n"/>
      <c r="H8284" s="38" t="n"/>
      <c r="I8284" s="38" t="n"/>
      <c r="J8284" s="38" t="n"/>
      <c r="K8284" s="38" t="n"/>
      <c r="L8284" s="38" t="n"/>
      <c r="N8284" s="36">
        <f>IF($B8284="","",IF($C8284="SUPERSTORE","Superstore","DH"))</f>
        <v/>
      </c>
      <c r="O8284" s="36">
        <f>IF($B8284="","",IFERROR(VLOOKUP($B8284,Mapping!$A:$C,2,0),"Not Mapped"))</f>
        <v/>
      </c>
      <c r="P8284" s="36">
        <f>IF($B8284="","",IFERROR(VLOOKUP($B8284,Mapping!$A:$C,3,0),"Not Mapped"))</f>
        <v/>
      </c>
      <c r="Q8284" s="36">
        <f>IF($B8284="","",IFERROR(VLOOKUP($O8284,Leaders!$A:$B,2,0),"Not Mapped"))</f>
        <v/>
      </c>
      <c r="R8284" s="36">
        <f>IF($B8284="","",IF(COUNTIF(Exclusions!$A:$A,$B8284)&gt;0,"Yes","No"))</f>
        <v/>
      </c>
      <c r="S8284" s="38">
        <f>IF($B8284="","",MIN(1,DAY($A8284)/IF($N8284="Superstore",Settings!$B$5,Settings!$B$4)))</f>
        <v/>
      </c>
      <c r="T8284" s="38">
        <f>IF(OR($B8284="",$G8284="",$S8284=0),"",$G8284/$S8284)</f>
        <v/>
      </c>
      <c r="U8284" s="36">
        <f>IF($T8284="","",IF($T8284&lt;Settings!$B$8,"Critical",IF($T8284&lt;Settings!$B$9,"Semi Critical","Non Critical")))</f>
        <v/>
      </c>
      <c r="V8284" s="28" t="n"/>
      <c r="Z8284">
        <f>IF($B8284="","",IFERROR(VLOOKUP($B8284,'Plan HC for CCA'!$A:$B,2,0),""))</f>
        <v/>
      </c>
      <c r="AA8284">
        <f>IF(OR($B8284="",$Z8284=""),"",IF(N($M8284)&lt;$Z8284,"Delta","No Delta"))</f>
        <v/>
      </c>
      <c r="AB8284">
        <f>IF(OR($B8284="",$Z8284=""),"",MAX(0,$Z8284-N($M8284)))</f>
        <v/>
      </c>
      <c r="AC8284" s="46">
        <f>IF($B8284="","",IFERROR(INDEX('CCA Util %'!$H:$H,MATCH($B8284,'CCA Util %'!$E:$E,0)),""))</f>
        <v/>
      </c>
      <c r="AD8284">
        <f>IF($B8284="","",IFERROR(INDEX('CCA Util %'!$G:$G,MATCH($B8284,'CCA Util %'!$E:$E,0)),""))</f>
        <v/>
      </c>
      <c r="AE8284">
        <f>IF(OR($B8284="",$U8284=""),"",$U8284&amp;" &amp; "&amp;IF(OR($AD8284="",$AD8284=0),"Util NA",$AD8284&amp;" Util"))</f>
        <v/>
      </c>
    </row>
    <row r="8285" ht="15.75" customHeight="1" s="42">
      <c r="A8285" s="41" t="n"/>
      <c r="G8285" s="38" t="n"/>
      <c r="H8285" s="38" t="n"/>
      <c r="I8285" s="38" t="n"/>
      <c r="J8285" s="38" t="n"/>
      <c r="K8285" s="38" t="n"/>
      <c r="L8285" s="38" t="n"/>
      <c r="N8285" s="36">
        <f>IF($B8285="","",IF($C8285="SUPERSTORE","Superstore","DH"))</f>
        <v/>
      </c>
      <c r="O8285" s="36">
        <f>IF($B8285="","",IFERROR(VLOOKUP($B8285,Mapping!$A:$C,2,0),"Not Mapped"))</f>
        <v/>
      </c>
      <c r="P8285" s="36">
        <f>IF($B8285="","",IFERROR(VLOOKUP($B8285,Mapping!$A:$C,3,0),"Not Mapped"))</f>
        <v/>
      </c>
      <c r="Q8285" s="36">
        <f>IF($B8285="","",IFERROR(VLOOKUP($O8285,Leaders!$A:$B,2,0),"Not Mapped"))</f>
        <v/>
      </c>
      <c r="R8285" s="36">
        <f>IF($B8285="","",IF(COUNTIF(Exclusions!$A:$A,$B8285)&gt;0,"Yes","No"))</f>
        <v/>
      </c>
      <c r="S8285" s="38">
        <f>IF($B8285="","",MIN(1,DAY($A8285)/IF($N8285="Superstore",Settings!$B$5,Settings!$B$4)))</f>
        <v/>
      </c>
      <c r="T8285" s="38">
        <f>IF(OR($B8285="",$G8285="",$S8285=0),"",$G8285/$S8285)</f>
        <v/>
      </c>
      <c r="U8285" s="36">
        <f>IF($T8285="","",IF($T8285&lt;Settings!$B$8,"Critical",IF($T8285&lt;Settings!$B$9,"Semi Critical","Non Critical")))</f>
        <v/>
      </c>
      <c r="V8285" s="28" t="n"/>
      <c r="Z8285">
        <f>IF($B8285="","",IFERROR(VLOOKUP($B8285,'Plan HC for CCA'!$A:$B,2,0),""))</f>
        <v/>
      </c>
      <c r="AA8285">
        <f>IF(OR($B8285="",$Z8285=""),"",IF(N($M8285)&lt;$Z8285,"Delta","No Delta"))</f>
        <v/>
      </c>
      <c r="AB8285">
        <f>IF(OR($B8285="",$Z8285=""),"",MAX(0,$Z8285-N($M8285)))</f>
        <v/>
      </c>
      <c r="AC8285" s="46">
        <f>IF($B8285="","",IFERROR(INDEX('CCA Util %'!$H:$H,MATCH($B8285,'CCA Util %'!$E:$E,0)),""))</f>
        <v/>
      </c>
      <c r="AD8285">
        <f>IF($B8285="","",IFERROR(INDEX('CCA Util %'!$G:$G,MATCH($B8285,'CCA Util %'!$E:$E,0)),""))</f>
        <v/>
      </c>
      <c r="AE8285">
        <f>IF(OR($B8285="",$U8285=""),"",$U8285&amp;" &amp; "&amp;IF(OR($AD8285="",$AD8285=0),"Util NA",$AD8285&amp;" Util"))</f>
        <v/>
      </c>
    </row>
    <row r="8286" ht="15.75" customHeight="1" s="42">
      <c r="A8286" s="41" t="n"/>
      <c r="G8286" s="38" t="n"/>
      <c r="H8286" s="38" t="n"/>
      <c r="I8286" s="38" t="n"/>
      <c r="J8286" s="38" t="n"/>
      <c r="K8286" s="38" t="n"/>
      <c r="L8286" s="38" t="n"/>
      <c r="N8286" s="36">
        <f>IF($B8286="","",IF($C8286="SUPERSTORE","Superstore","DH"))</f>
        <v/>
      </c>
      <c r="O8286" s="36">
        <f>IF($B8286="","",IFERROR(VLOOKUP($B8286,Mapping!$A:$C,2,0),"Not Mapped"))</f>
        <v/>
      </c>
      <c r="P8286" s="36">
        <f>IF($B8286="","",IFERROR(VLOOKUP($B8286,Mapping!$A:$C,3,0),"Not Mapped"))</f>
        <v/>
      </c>
      <c r="Q8286" s="36">
        <f>IF($B8286="","",IFERROR(VLOOKUP($O8286,Leaders!$A:$B,2,0),"Not Mapped"))</f>
        <v/>
      </c>
      <c r="R8286" s="36">
        <f>IF($B8286="","",IF(COUNTIF(Exclusions!$A:$A,$B8286)&gt;0,"Yes","No"))</f>
        <v/>
      </c>
      <c r="S8286" s="38">
        <f>IF($B8286="","",MIN(1,DAY($A8286)/IF($N8286="Superstore",Settings!$B$5,Settings!$B$4)))</f>
        <v/>
      </c>
      <c r="T8286" s="38">
        <f>IF(OR($B8286="",$G8286="",$S8286=0),"",$G8286/$S8286)</f>
        <v/>
      </c>
      <c r="U8286" s="36">
        <f>IF($T8286="","",IF($T8286&lt;Settings!$B$8,"Critical",IF($T8286&lt;Settings!$B$9,"Semi Critical","Non Critical")))</f>
        <v/>
      </c>
      <c r="V8286" s="28" t="n"/>
      <c r="Z8286">
        <f>IF($B8286="","",IFERROR(VLOOKUP($B8286,'Plan HC for CCA'!$A:$B,2,0),""))</f>
        <v/>
      </c>
      <c r="AA8286">
        <f>IF(OR($B8286="",$Z8286=""),"",IF(N($M8286)&lt;$Z8286,"Delta","No Delta"))</f>
        <v/>
      </c>
      <c r="AB8286">
        <f>IF(OR($B8286="",$Z8286=""),"",MAX(0,$Z8286-N($M8286)))</f>
        <v/>
      </c>
      <c r="AC8286" s="46">
        <f>IF($B8286="","",IFERROR(INDEX('CCA Util %'!$H:$H,MATCH($B8286,'CCA Util %'!$E:$E,0)),""))</f>
        <v/>
      </c>
      <c r="AD8286">
        <f>IF($B8286="","",IFERROR(INDEX('CCA Util %'!$G:$G,MATCH($B8286,'CCA Util %'!$E:$E,0)),""))</f>
        <v/>
      </c>
      <c r="AE8286">
        <f>IF(OR($B8286="",$U8286=""),"",$U8286&amp;" &amp; "&amp;IF(OR($AD8286="",$AD8286=0),"Util NA",$AD8286&amp;" Util"))</f>
        <v/>
      </c>
    </row>
    <row r="8287" ht="15.75" customHeight="1" s="42">
      <c r="A8287" s="41" t="n"/>
      <c r="G8287" s="38" t="n"/>
      <c r="H8287" s="38" t="n"/>
      <c r="I8287" s="38" t="n"/>
      <c r="J8287" s="38" t="n"/>
      <c r="K8287" s="38" t="n"/>
      <c r="L8287" s="38" t="n"/>
      <c r="N8287" s="36">
        <f>IF($B8287="","",IF($C8287="SUPERSTORE","Superstore","DH"))</f>
        <v/>
      </c>
      <c r="O8287" s="36">
        <f>IF($B8287="","",IFERROR(VLOOKUP($B8287,Mapping!$A:$C,2,0),"Not Mapped"))</f>
        <v/>
      </c>
      <c r="P8287" s="36">
        <f>IF($B8287="","",IFERROR(VLOOKUP($B8287,Mapping!$A:$C,3,0),"Not Mapped"))</f>
        <v/>
      </c>
      <c r="Q8287" s="36">
        <f>IF($B8287="","",IFERROR(VLOOKUP($O8287,Leaders!$A:$B,2,0),"Not Mapped"))</f>
        <v/>
      </c>
      <c r="R8287" s="36">
        <f>IF($B8287="","",IF(COUNTIF(Exclusions!$A:$A,$B8287)&gt;0,"Yes","No"))</f>
        <v/>
      </c>
      <c r="S8287" s="38">
        <f>IF($B8287="","",MIN(1,DAY($A8287)/IF($N8287="Superstore",Settings!$B$5,Settings!$B$4)))</f>
        <v/>
      </c>
      <c r="T8287" s="38">
        <f>IF(OR($B8287="",$G8287="",$S8287=0),"",$G8287/$S8287)</f>
        <v/>
      </c>
      <c r="U8287" s="36">
        <f>IF($T8287="","",IF($T8287&lt;Settings!$B$8,"Critical",IF($T8287&lt;Settings!$B$9,"Semi Critical","Non Critical")))</f>
        <v/>
      </c>
      <c r="V8287" s="28" t="n"/>
      <c r="Z8287">
        <f>IF($B8287="","",IFERROR(VLOOKUP($B8287,'Plan HC for CCA'!$A:$B,2,0),""))</f>
        <v/>
      </c>
      <c r="AA8287">
        <f>IF(OR($B8287="",$Z8287=""),"",IF(N($M8287)&lt;$Z8287,"Delta","No Delta"))</f>
        <v/>
      </c>
      <c r="AB8287">
        <f>IF(OR($B8287="",$Z8287=""),"",MAX(0,$Z8287-N($M8287)))</f>
        <v/>
      </c>
      <c r="AC8287" s="46">
        <f>IF($B8287="","",IFERROR(INDEX('CCA Util %'!$H:$H,MATCH($B8287,'CCA Util %'!$E:$E,0)),""))</f>
        <v/>
      </c>
      <c r="AD8287">
        <f>IF($B8287="","",IFERROR(INDEX('CCA Util %'!$G:$G,MATCH($B8287,'CCA Util %'!$E:$E,0)),""))</f>
        <v/>
      </c>
      <c r="AE8287">
        <f>IF(OR($B8287="",$U8287=""),"",$U8287&amp;" &amp; "&amp;IF(OR($AD8287="",$AD8287=0),"Util NA",$AD8287&amp;" Util"))</f>
        <v/>
      </c>
    </row>
    <row r="8288" ht="15.75" customHeight="1" s="42">
      <c r="A8288" s="41" t="n"/>
      <c r="G8288" s="38" t="n"/>
      <c r="H8288" s="38" t="n"/>
      <c r="I8288" s="38" t="n"/>
      <c r="J8288" s="38" t="n"/>
      <c r="K8288" s="38" t="n"/>
      <c r="L8288" s="38" t="n"/>
      <c r="N8288" s="36">
        <f>IF($B8288="","",IF($C8288="SUPERSTORE","Superstore","DH"))</f>
        <v/>
      </c>
      <c r="O8288" s="36">
        <f>IF($B8288="","",IFERROR(VLOOKUP($B8288,Mapping!$A:$C,2,0),"Not Mapped"))</f>
        <v/>
      </c>
      <c r="P8288" s="36">
        <f>IF($B8288="","",IFERROR(VLOOKUP($B8288,Mapping!$A:$C,3,0),"Not Mapped"))</f>
        <v/>
      </c>
      <c r="Q8288" s="36">
        <f>IF($B8288="","",IFERROR(VLOOKUP($O8288,Leaders!$A:$B,2,0),"Not Mapped"))</f>
        <v/>
      </c>
      <c r="R8288" s="36">
        <f>IF($B8288="","",IF(COUNTIF(Exclusions!$A:$A,$B8288)&gt;0,"Yes","No"))</f>
        <v/>
      </c>
      <c r="S8288" s="38">
        <f>IF($B8288="","",MIN(1,DAY($A8288)/IF($N8288="Superstore",Settings!$B$5,Settings!$B$4)))</f>
        <v/>
      </c>
      <c r="T8288" s="38">
        <f>IF(OR($B8288="",$G8288="",$S8288=0),"",$G8288/$S8288)</f>
        <v/>
      </c>
      <c r="U8288" s="36">
        <f>IF($T8288="","",IF($T8288&lt;Settings!$B$8,"Critical",IF($T8288&lt;Settings!$B$9,"Semi Critical","Non Critical")))</f>
        <v/>
      </c>
      <c r="V8288" s="28" t="n"/>
      <c r="Z8288">
        <f>IF($B8288="","",IFERROR(VLOOKUP($B8288,'Plan HC for CCA'!$A:$B,2,0),""))</f>
        <v/>
      </c>
      <c r="AA8288">
        <f>IF(OR($B8288="",$Z8288=""),"",IF(N($M8288)&lt;$Z8288,"Delta","No Delta"))</f>
        <v/>
      </c>
      <c r="AB8288">
        <f>IF(OR($B8288="",$Z8288=""),"",MAX(0,$Z8288-N($M8288)))</f>
        <v/>
      </c>
      <c r="AC8288" s="46">
        <f>IF($B8288="","",IFERROR(INDEX('CCA Util %'!$H:$H,MATCH($B8288,'CCA Util %'!$E:$E,0)),""))</f>
        <v/>
      </c>
      <c r="AD8288">
        <f>IF($B8288="","",IFERROR(INDEX('CCA Util %'!$G:$G,MATCH($B8288,'CCA Util %'!$E:$E,0)),""))</f>
        <v/>
      </c>
      <c r="AE8288">
        <f>IF(OR($B8288="",$U8288=""),"",$U8288&amp;" &amp; "&amp;IF(OR($AD8288="",$AD8288=0),"Util NA",$AD8288&amp;" Util"))</f>
        <v/>
      </c>
    </row>
    <row r="8289" ht="15.75" customHeight="1" s="42">
      <c r="A8289" s="41" t="n"/>
      <c r="G8289" s="38" t="n"/>
      <c r="H8289" s="38" t="n"/>
      <c r="I8289" s="38" t="n"/>
      <c r="J8289" s="38" t="n"/>
      <c r="K8289" s="38" t="n"/>
      <c r="L8289" s="38" t="n"/>
      <c r="N8289" s="36">
        <f>IF($B8289="","",IF($C8289="SUPERSTORE","Superstore","DH"))</f>
        <v/>
      </c>
      <c r="O8289" s="36">
        <f>IF($B8289="","",IFERROR(VLOOKUP($B8289,Mapping!$A:$C,2,0),"Not Mapped"))</f>
        <v/>
      </c>
      <c r="P8289" s="36">
        <f>IF($B8289="","",IFERROR(VLOOKUP($B8289,Mapping!$A:$C,3,0),"Not Mapped"))</f>
        <v/>
      </c>
      <c r="Q8289" s="36">
        <f>IF($B8289="","",IFERROR(VLOOKUP($O8289,Leaders!$A:$B,2,0),"Not Mapped"))</f>
        <v/>
      </c>
      <c r="R8289" s="36">
        <f>IF($B8289="","",IF(COUNTIF(Exclusions!$A:$A,$B8289)&gt;0,"Yes","No"))</f>
        <v/>
      </c>
      <c r="S8289" s="38">
        <f>IF($B8289="","",MIN(1,DAY($A8289)/IF($N8289="Superstore",Settings!$B$5,Settings!$B$4)))</f>
        <v/>
      </c>
      <c r="T8289" s="38">
        <f>IF(OR($B8289="",$G8289="",$S8289=0),"",$G8289/$S8289)</f>
        <v/>
      </c>
      <c r="U8289" s="36">
        <f>IF($T8289="","",IF($T8289&lt;Settings!$B$8,"Critical",IF($T8289&lt;Settings!$B$9,"Semi Critical","Non Critical")))</f>
        <v/>
      </c>
      <c r="V8289" s="28" t="n"/>
      <c r="Z8289">
        <f>IF($B8289="","",IFERROR(VLOOKUP($B8289,'Plan HC for CCA'!$A:$B,2,0),""))</f>
        <v/>
      </c>
      <c r="AA8289">
        <f>IF(OR($B8289="",$Z8289=""),"",IF(N($M8289)&lt;$Z8289,"Delta","No Delta"))</f>
        <v/>
      </c>
      <c r="AB8289">
        <f>IF(OR($B8289="",$Z8289=""),"",MAX(0,$Z8289-N($M8289)))</f>
        <v/>
      </c>
      <c r="AC8289" s="46">
        <f>IF($B8289="","",IFERROR(INDEX('CCA Util %'!$H:$H,MATCH($B8289,'CCA Util %'!$E:$E,0)),""))</f>
        <v/>
      </c>
      <c r="AD8289">
        <f>IF($B8289="","",IFERROR(INDEX('CCA Util %'!$G:$G,MATCH($B8289,'CCA Util %'!$E:$E,0)),""))</f>
        <v/>
      </c>
      <c r="AE8289">
        <f>IF(OR($B8289="",$U8289=""),"",$U8289&amp;" &amp; "&amp;IF(OR($AD8289="",$AD8289=0),"Util NA",$AD8289&amp;" Util"))</f>
        <v/>
      </c>
    </row>
    <row r="8290" ht="15.75" customHeight="1" s="42">
      <c r="A8290" s="41" t="n"/>
      <c r="G8290" s="38" t="n"/>
      <c r="H8290" s="38" t="n"/>
      <c r="I8290" s="38" t="n"/>
      <c r="J8290" s="38" t="n"/>
      <c r="K8290" s="38" t="n"/>
      <c r="L8290" s="38" t="n"/>
      <c r="N8290" s="36">
        <f>IF($B8290="","",IF($C8290="SUPERSTORE","Superstore","DH"))</f>
        <v/>
      </c>
      <c r="O8290" s="36">
        <f>IF($B8290="","",IFERROR(VLOOKUP($B8290,Mapping!$A:$C,2,0),"Not Mapped"))</f>
        <v/>
      </c>
      <c r="P8290" s="36">
        <f>IF($B8290="","",IFERROR(VLOOKUP($B8290,Mapping!$A:$C,3,0),"Not Mapped"))</f>
        <v/>
      </c>
      <c r="Q8290" s="36">
        <f>IF($B8290="","",IFERROR(VLOOKUP($O8290,Leaders!$A:$B,2,0),"Not Mapped"))</f>
        <v/>
      </c>
      <c r="R8290" s="36">
        <f>IF($B8290="","",IF(COUNTIF(Exclusions!$A:$A,$B8290)&gt;0,"Yes","No"))</f>
        <v/>
      </c>
      <c r="S8290" s="38">
        <f>IF($B8290="","",MIN(1,DAY($A8290)/IF($N8290="Superstore",Settings!$B$5,Settings!$B$4)))</f>
        <v/>
      </c>
      <c r="T8290" s="38">
        <f>IF(OR($B8290="",$G8290="",$S8290=0),"",$G8290/$S8290)</f>
        <v/>
      </c>
      <c r="U8290" s="36">
        <f>IF($T8290="","",IF($T8290&lt;Settings!$B$8,"Critical",IF($T8290&lt;Settings!$B$9,"Semi Critical","Non Critical")))</f>
        <v/>
      </c>
      <c r="V8290" s="28" t="n"/>
      <c r="Z8290">
        <f>IF($B8290="","",IFERROR(VLOOKUP($B8290,'Plan HC for CCA'!$A:$B,2,0),""))</f>
        <v/>
      </c>
      <c r="AA8290">
        <f>IF(OR($B8290="",$Z8290=""),"",IF(N($M8290)&lt;$Z8290,"Delta","No Delta"))</f>
        <v/>
      </c>
      <c r="AB8290">
        <f>IF(OR($B8290="",$Z8290=""),"",MAX(0,$Z8290-N($M8290)))</f>
        <v/>
      </c>
      <c r="AC8290" s="46">
        <f>IF($B8290="","",IFERROR(INDEX('CCA Util %'!$H:$H,MATCH($B8290,'CCA Util %'!$E:$E,0)),""))</f>
        <v/>
      </c>
      <c r="AD8290">
        <f>IF($B8290="","",IFERROR(INDEX('CCA Util %'!$G:$G,MATCH($B8290,'CCA Util %'!$E:$E,0)),""))</f>
        <v/>
      </c>
      <c r="AE8290">
        <f>IF(OR($B8290="",$U8290=""),"",$U8290&amp;" &amp; "&amp;IF(OR($AD8290="",$AD8290=0),"Util NA",$AD8290&amp;" Util"))</f>
        <v/>
      </c>
    </row>
    <row r="8291" ht="15.75" customHeight="1" s="42">
      <c r="A8291" s="41" t="n"/>
      <c r="G8291" s="38" t="n"/>
      <c r="H8291" s="38" t="n"/>
      <c r="I8291" s="38" t="n"/>
      <c r="J8291" s="38" t="n"/>
      <c r="K8291" s="38" t="n"/>
      <c r="L8291" s="38" t="n"/>
      <c r="N8291" s="36">
        <f>IF($B8291="","",IF($C8291="SUPERSTORE","Superstore","DH"))</f>
        <v/>
      </c>
      <c r="O8291" s="36">
        <f>IF($B8291="","",IFERROR(VLOOKUP($B8291,Mapping!$A:$C,2,0),"Not Mapped"))</f>
        <v/>
      </c>
      <c r="P8291" s="36">
        <f>IF($B8291="","",IFERROR(VLOOKUP($B8291,Mapping!$A:$C,3,0),"Not Mapped"))</f>
        <v/>
      </c>
      <c r="Q8291" s="36">
        <f>IF($B8291="","",IFERROR(VLOOKUP($O8291,Leaders!$A:$B,2,0),"Not Mapped"))</f>
        <v/>
      </c>
      <c r="R8291" s="36">
        <f>IF($B8291="","",IF(COUNTIF(Exclusions!$A:$A,$B8291)&gt;0,"Yes","No"))</f>
        <v/>
      </c>
      <c r="S8291" s="38">
        <f>IF($B8291="","",MIN(1,DAY($A8291)/IF($N8291="Superstore",Settings!$B$5,Settings!$B$4)))</f>
        <v/>
      </c>
      <c r="T8291" s="38">
        <f>IF(OR($B8291="",$G8291="",$S8291=0),"",$G8291/$S8291)</f>
        <v/>
      </c>
      <c r="U8291" s="36">
        <f>IF($T8291="","",IF($T8291&lt;Settings!$B$8,"Critical",IF($T8291&lt;Settings!$B$9,"Semi Critical","Non Critical")))</f>
        <v/>
      </c>
      <c r="V8291" s="28" t="n"/>
      <c r="Z8291">
        <f>IF($B8291="","",IFERROR(VLOOKUP($B8291,'Plan HC for CCA'!$A:$B,2,0),""))</f>
        <v/>
      </c>
      <c r="AA8291">
        <f>IF(OR($B8291="",$Z8291=""),"",IF(N($M8291)&lt;$Z8291,"Delta","No Delta"))</f>
        <v/>
      </c>
      <c r="AB8291">
        <f>IF(OR($B8291="",$Z8291=""),"",MAX(0,$Z8291-N($M8291)))</f>
        <v/>
      </c>
      <c r="AC8291" s="46">
        <f>IF($B8291="","",IFERROR(INDEX('CCA Util %'!$H:$H,MATCH($B8291,'CCA Util %'!$E:$E,0)),""))</f>
        <v/>
      </c>
      <c r="AD8291">
        <f>IF($B8291="","",IFERROR(INDEX('CCA Util %'!$G:$G,MATCH($B8291,'CCA Util %'!$E:$E,0)),""))</f>
        <v/>
      </c>
      <c r="AE8291">
        <f>IF(OR($B8291="",$U8291=""),"",$U8291&amp;" &amp; "&amp;IF(OR($AD8291="",$AD8291=0),"Util NA",$AD8291&amp;" Util"))</f>
        <v/>
      </c>
    </row>
    <row r="8292" ht="15.75" customHeight="1" s="42">
      <c r="A8292" s="41" t="n"/>
      <c r="G8292" s="38" t="n"/>
      <c r="H8292" s="38" t="n"/>
      <c r="I8292" s="38" t="n"/>
      <c r="J8292" s="38" t="n"/>
      <c r="K8292" s="38" t="n"/>
      <c r="L8292" s="38" t="n"/>
      <c r="N8292" s="36">
        <f>IF($B8292="","",IF($C8292="SUPERSTORE","Superstore","DH"))</f>
        <v/>
      </c>
      <c r="O8292" s="36">
        <f>IF($B8292="","",IFERROR(VLOOKUP($B8292,Mapping!$A:$C,2,0),"Not Mapped"))</f>
        <v/>
      </c>
      <c r="P8292" s="36">
        <f>IF($B8292="","",IFERROR(VLOOKUP($B8292,Mapping!$A:$C,3,0),"Not Mapped"))</f>
        <v/>
      </c>
      <c r="Q8292" s="36">
        <f>IF($B8292="","",IFERROR(VLOOKUP($O8292,Leaders!$A:$B,2,0),"Not Mapped"))</f>
        <v/>
      </c>
      <c r="R8292" s="36">
        <f>IF($B8292="","",IF(COUNTIF(Exclusions!$A:$A,$B8292)&gt;0,"Yes","No"))</f>
        <v/>
      </c>
      <c r="S8292" s="38">
        <f>IF($B8292="","",MIN(1,DAY($A8292)/IF($N8292="Superstore",Settings!$B$5,Settings!$B$4)))</f>
        <v/>
      </c>
      <c r="T8292" s="38">
        <f>IF(OR($B8292="",$G8292="",$S8292=0),"",$G8292/$S8292)</f>
        <v/>
      </c>
      <c r="U8292" s="36">
        <f>IF($T8292="","",IF($T8292&lt;Settings!$B$8,"Critical",IF($T8292&lt;Settings!$B$9,"Semi Critical","Non Critical")))</f>
        <v/>
      </c>
      <c r="V8292" s="28" t="n"/>
      <c r="Z8292">
        <f>IF($B8292="","",IFERROR(VLOOKUP($B8292,'Plan HC for CCA'!$A:$B,2,0),""))</f>
        <v/>
      </c>
      <c r="AA8292">
        <f>IF(OR($B8292="",$Z8292=""),"",IF(N($M8292)&lt;$Z8292,"Delta","No Delta"))</f>
        <v/>
      </c>
      <c r="AB8292">
        <f>IF(OR($B8292="",$Z8292=""),"",MAX(0,$Z8292-N($M8292)))</f>
        <v/>
      </c>
      <c r="AC8292" s="46">
        <f>IF($B8292="","",IFERROR(INDEX('CCA Util %'!$H:$H,MATCH($B8292,'CCA Util %'!$E:$E,0)),""))</f>
        <v/>
      </c>
      <c r="AD8292">
        <f>IF($B8292="","",IFERROR(INDEX('CCA Util %'!$G:$G,MATCH($B8292,'CCA Util %'!$E:$E,0)),""))</f>
        <v/>
      </c>
      <c r="AE8292">
        <f>IF(OR($B8292="",$U8292=""),"",$U8292&amp;" &amp; "&amp;IF(OR($AD8292="",$AD8292=0),"Util NA",$AD8292&amp;" Util"))</f>
        <v/>
      </c>
    </row>
    <row r="8293" ht="15.75" customHeight="1" s="42">
      <c r="A8293" s="41" t="n"/>
      <c r="G8293" s="38" t="n"/>
      <c r="H8293" s="38" t="n"/>
      <c r="I8293" s="38" t="n"/>
      <c r="J8293" s="38" t="n"/>
      <c r="K8293" s="38" t="n"/>
      <c r="L8293" s="38" t="n"/>
      <c r="N8293" s="36">
        <f>IF($B8293="","",IF($C8293="SUPERSTORE","Superstore","DH"))</f>
        <v/>
      </c>
      <c r="O8293" s="36">
        <f>IF($B8293="","",IFERROR(VLOOKUP($B8293,Mapping!$A:$C,2,0),"Not Mapped"))</f>
        <v/>
      </c>
      <c r="P8293" s="36">
        <f>IF($B8293="","",IFERROR(VLOOKUP($B8293,Mapping!$A:$C,3,0),"Not Mapped"))</f>
        <v/>
      </c>
      <c r="Q8293" s="36">
        <f>IF($B8293="","",IFERROR(VLOOKUP($O8293,Leaders!$A:$B,2,0),"Not Mapped"))</f>
        <v/>
      </c>
      <c r="R8293" s="36">
        <f>IF($B8293="","",IF(COUNTIF(Exclusions!$A:$A,$B8293)&gt;0,"Yes","No"))</f>
        <v/>
      </c>
      <c r="S8293" s="38">
        <f>IF($B8293="","",MIN(1,DAY($A8293)/IF($N8293="Superstore",Settings!$B$5,Settings!$B$4)))</f>
        <v/>
      </c>
      <c r="T8293" s="38">
        <f>IF(OR($B8293="",$G8293="",$S8293=0),"",$G8293/$S8293)</f>
        <v/>
      </c>
      <c r="U8293" s="36">
        <f>IF($T8293="","",IF($T8293&lt;Settings!$B$8,"Critical",IF($T8293&lt;Settings!$B$9,"Semi Critical","Non Critical")))</f>
        <v/>
      </c>
      <c r="V8293" s="28" t="n"/>
      <c r="Z8293">
        <f>IF($B8293="","",IFERROR(VLOOKUP($B8293,'Plan HC for CCA'!$A:$B,2,0),""))</f>
        <v/>
      </c>
      <c r="AA8293">
        <f>IF(OR($B8293="",$Z8293=""),"",IF(N($M8293)&lt;$Z8293,"Delta","No Delta"))</f>
        <v/>
      </c>
      <c r="AB8293">
        <f>IF(OR($B8293="",$Z8293=""),"",MAX(0,$Z8293-N($M8293)))</f>
        <v/>
      </c>
      <c r="AC8293" s="46">
        <f>IF($B8293="","",IFERROR(INDEX('CCA Util %'!$H:$H,MATCH($B8293,'CCA Util %'!$E:$E,0)),""))</f>
        <v/>
      </c>
      <c r="AD8293">
        <f>IF($B8293="","",IFERROR(INDEX('CCA Util %'!$G:$G,MATCH($B8293,'CCA Util %'!$E:$E,0)),""))</f>
        <v/>
      </c>
      <c r="AE8293">
        <f>IF(OR($B8293="",$U8293=""),"",$U8293&amp;" &amp; "&amp;IF(OR($AD8293="",$AD8293=0),"Util NA",$AD8293&amp;" Util"))</f>
        <v/>
      </c>
    </row>
    <row r="8294" ht="15.75" customHeight="1" s="42">
      <c r="A8294" s="41" t="n"/>
      <c r="G8294" s="38" t="n"/>
      <c r="H8294" s="38" t="n"/>
      <c r="I8294" s="38" t="n"/>
      <c r="J8294" s="38" t="n"/>
      <c r="K8294" s="38" t="n"/>
      <c r="L8294" s="38" t="n"/>
      <c r="N8294" s="36">
        <f>IF($B8294="","",IF($C8294="SUPERSTORE","Superstore","DH"))</f>
        <v/>
      </c>
      <c r="O8294" s="36">
        <f>IF($B8294="","",IFERROR(VLOOKUP($B8294,Mapping!$A:$C,2,0),"Not Mapped"))</f>
        <v/>
      </c>
      <c r="P8294" s="36">
        <f>IF($B8294="","",IFERROR(VLOOKUP($B8294,Mapping!$A:$C,3,0),"Not Mapped"))</f>
        <v/>
      </c>
      <c r="Q8294" s="36">
        <f>IF($B8294="","",IFERROR(VLOOKUP($O8294,Leaders!$A:$B,2,0),"Not Mapped"))</f>
        <v/>
      </c>
      <c r="R8294" s="36">
        <f>IF($B8294="","",IF(COUNTIF(Exclusions!$A:$A,$B8294)&gt;0,"Yes","No"))</f>
        <v/>
      </c>
      <c r="S8294" s="38">
        <f>IF($B8294="","",MIN(1,DAY($A8294)/IF($N8294="Superstore",Settings!$B$5,Settings!$B$4)))</f>
        <v/>
      </c>
      <c r="T8294" s="38">
        <f>IF(OR($B8294="",$G8294="",$S8294=0),"",$G8294/$S8294)</f>
        <v/>
      </c>
      <c r="U8294" s="36">
        <f>IF($T8294="","",IF($T8294&lt;Settings!$B$8,"Critical",IF($T8294&lt;Settings!$B$9,"Semi Critical","Non Critical")))</f>
        <v/>
      </c>
      <c r="V8294" s="28" t="n"/>
      <c r="Z8294">
        <f>IF($B8294="","",IFERROR(VLOOKUP($B8294,'Plan HC for CCA'!$A:$B,2,0),""))</f>
        <v/>
      </c>
      <c r="AA8294">
        <f>IF(OR($B8294="",$Z8294=""),"",IF(N($M8294)&lt;$Z8294,"Delta","No Delta"))</f>
        <v/>
      </c>
      <c r="AB8294">
        <f>IF(OR($B8294="",$Z8294=""),"",MAX(0,$Z8294-N($M8294)))</f>
        <v/>
      </c>
      <c r="AC8294" s="46">
        <f>IF($B8294="","",IFERROR(INDEX('CCA Util %'!$H:$H,MATCH($B8294,'CCA Util %'!$E:$E,0)),""))</f>
        <v/>
      </c>
      <c r="AD8294">
        <f>IF($B8294="","",IFERROR(INDEX('CCA Util %'!$G:$G,MATCH($B8294,'CCA Util %'!$E:$E,0)),""))</f>
        <v/>
      </c>
      <c r="AE8294">
        <f>IF(OR($B8294="",$U8294=""),"",$U8294&amp;" &amp; "&amp;IF(OR($AD8294="",$AD8294=0),"Util NA",$AD8294&amp;" Util"))</f>
        <v/>
      </c>
    </row>
    <row r="8295" ht="15.75" customHeight="1" s="42">
      <c r="A8295" s="41" t="n"/>
      <c r="G8295" s="38" t="n"/>
      <c r="H8295" s="38" t="n"/>
      <c r="I8295" s="38" t="n"/>
      <c r="J8295" s="38" t="n"/>
      <c r="K8295" s="38" t="n"/>
      <c r="L8295" s="38" t="n"/>
      <c r="N8295" s="36">
        <f>IF($B8295="","",IF($C8295="SUPERSTORE","Superstore","DH"))</f>
        <v/>
      </c>
      <c r="O8295" s="36">
        <f>IF($B8295="","",IFERROR(VLOOKUP($B8295,Mapping!$A:$C,2,0),"Not Mapped"))</f>
        <v/>
      </c>
      <c r="P8295" s="36">
        <f>IF($B8295="","",IFERROR(VLOOKUP($B8295,Mapping!$A:$C,3,0),"Not Mapped"))</f>
        <v/>
      </c>
      <c r="Q8295" s="36">
        <f>IF($B8295="","",IFERROR(VLOOKUP($O8295,Leaders!$A:$B,2,0),"Not Mapped"))</f>
        <v/>
      </c>
      <c r="R8295" s="36">
        <f>IF($B8295="","",IF(COUNTIF(Exclusions!$A:$A,$B8295)&gt;0,"Yes","No"))</f>
        <v/>
      </c>
      <c r="S8295" s="38">
        <f>IF($B8295="","",MIN(1,DAY($A8295)/IF($N8295="Superstore",Settings!$B$5,Settings!$B$4)))</f>
        <v/>
      </c>
      <c r="T8295" s="38">
        <f>IF(OR($B8295="",$G8295="",$S8295=0),"",$G8295/$S8295)</f>
        <v/>
      </c>
      <c r="U8295" s="36">
        <f>IF($T8295="","",IF($T8295&lt;Settings!$B$8,"Critical",IF($T8295&lt;Settings!$B$9,"Semi Critical","Non Critical")))</f>
        <v/>
      </c>
      <c r="V8295" s="28" t="n"/>
      <c r="Z8295">
        <f>IF($B8295="","",IFERROR(VLOOKUP($B8295,'Plan HC for CCA'!$A:$B,2,0),""))</f>
        <v/>
      </c>
      <c r="AA8295">
        <f>IF(OR($B8295="",$Z8295=""),"",IF(N($M8295)&lt;$Z8295,"Delta","No Delta"))</f>
        <v/>
      </c>
      <c r="AB8295">
        <f>IF(OR($B8295="",$Z8295=""),"",MAX(0,$Z8295-N($M8295)))</f>
        <v/>
      </c>
      <c r="AC8295" s="46">
        <f>IF($B8295="","",IFERROR(INDEX('CCA Util %'!$H:$H,MATCH($B8295,'CCA Util %'!$E:$E,0)),""))</f>
        <v/>
      </c>
      <c r="AD8295">
        <f>IF($B8295="","",IFERROR(INDEX('CCA Util %'!$G:$G,MATCH($B8295,'CCA Util %'!$E:$E,0)),""))</f>
        <v/>
      </c>
      <c r="AE8295">
        <f>IF(OR($B8295="",$U8295=""),"",$U8295&amp;" &amp; "&amp;IF(OR($AD8295="",$AD8295=0),"Util NA",$AD8295&amp;" Util"))</f>
        <v/>
      </c>
    </row>
    <row r="8296" ht="15.75" customHeight="1" s="42">
      <c r="A8296" s="41" t="n"/>
      <c r="G8296" s="38" t="n"/>
      <c r="H8296" s="38" t="n"/>
      <c r="I8296" s="38" t="n"/>
      <c r="J8296" s="38" t="n"/>
      <c r="K8296" s="38" t="n"/>
      <c r="L8296" s="38" t="n"/>
      <c r="N8296" s="36">
        <f>IF($B8296="","",IF($C8296="SUPERSTORE","Superstore","DH"))</f>
        <v/>
      </c>
      <c r="O8296" s="36">
        <f>IF($B8296="","",IFERROR(VLOOKUP($B8296,Mapping!$A:$C,2,0),"Not Mapped"))</f>
        <v/>
      </c>
      <c r="P8296" s="36">
        <f>IF($B8296="","",IFERROR(VLOOKUP($B8296,Mapping!$A:$C,3,0),"Not Mapped"))</f>
        <v/>
      </c>
      <c r="Q8296" s="36">
        <f>IF($B8296="","",IFERROR(VLOOKUP($O8296,Leaders!$A:$B,2,0),"Not Mapped"))</f>
        <v/>
      </c>
      <c r="R8296" s="36">
        <f>IF($B8296="","",IF(COUNTIF(Exclusions!$A:$A,$B8296)&gt;0,"Yes","No"))</f>
        <v/>
      </c>
      <c r="S8296" s="38">
        <f>IF($B8296="","",MIN(1,DAY($A8296)/IF($N8296="Superstore",Settings!$B$5,Settings!$B$4)))</f>
        <v/>
      </c>
      <c r="T8296" s="38">
        <f>IF(OR($B8296="",$G8296="",$S8296=0),"",$G8296/$S8296)</f>
        <v/>
      </c>
      <c r="U8296" s="36">
        <f>IF($T8296="","",IF($T8296&lt;Settings!$B$8,"Critical",IF($T8296&lt;Settings!$B$9,"Semi Critical","Non Critical")))</f>
        <v/>
      </c>
      <c r="V8296" s="28" t="n"/>
      <c r="Z8296">
        <f>IF($B8296="","",IFERROR(VLOOKUP($B8296,'Plan HC for CCA'!$A:$B,2,0),""))</f>
        <v/>
      </c>
      <c r="AA8296">
        <f>IF(OR($B8296="",$Z8296=""),"",IF(N($M8296)&lt;$Z8296,"Delta","No Delta"))</f>
        <v/>
      </c>
      <c r="AB8296">
        <f>IF(OR($B8296="",$Z8296=""),"",MAX(0,$Z8296-N($M8296)))</f>
        <v/>
      </c>
      <c r="AC8296" s="46">
        <f>IF($B8296="","",IFERROR(INDEX('CCA Util %'!$H:$H,MATCH($B8296,'CCA Util %'!$E:$E,0)),""))</f>
        <v/>
      </c>
      <c r="AD8296">
        <f>IF($B8296="","",IFERROR(INDEX('CCA Util %'!$G:$G,MATCH($B8296,'CCA Util %'!$E:$E,0)),""))</f>
        <v/>
      </c>
      <c r="AE8296">
        <f>IF(OR($B8296="",$U8296=""),"",$U8296&amp;" &amp; "&amp;IF(OR($AD8296="",$AD8296=0),"Util NA",$AD8296&amp;" Util"))</f>
        <v/>
      </c>
    </row>
    <row r="8297" ht="15.75" customHeight="1" s="42">
      <c r="A8297" s="41" t="n"/>
      <c r="G8297" s="38" t="n"/>
      <c r="H8297" s="38" t="n"/>
      <c r="I8297" s="38" t="n"/>
      <c r="J8297" s="38" t="n"/>
      <c r="K8297" s="38" t="n"/>
      <c r="L8297" s="38" t="n"/>
      <c r="N8297" s="36">
        <f>IF($B8297="","",IF($C8297="SUPERSTORE","Superstore","DH"))</f>
        <v/>
      </c>
      <c r="O8297" s="36">
        <f>IF($B8297="","",IFERROR(VLOOKUP($B8297,Mapping!$A:$C,2,0),"Not Mapped"))</f>
        <v/>
      </c>
      <c r="P8297" s="36">
        <f>IF($B8297="","",IFERROR(VLOOKUP($B8297,Mapping!$A:$C,3,0),"Not Mapped"))</f>
        <v/>
      </c>
      <c r="Q8297" s="36">
        <f>IF($B8297="","",IFERROR(VLOOKUP($O8297,Leaders!$A:$B,2,0),"Not Mapped"))</f>
        <v/>
      </c>
      <c r="R8297" s="36">
        <f>IF($B8297="","",IF(COUNTIF(Exclusions!$A:$A,$B8297)&gt;0,"Yes","No"))</f>
        <v/>
      </c>
      <c r="S8297" s="38">
        <f>IF($B8297="","",MIN(1,DAY($A8297)/IF($N8297="Superstore",Settings!$B$5,Settings!$B$4)))</f>
        <v/>
      </c>
      <c r="T8297" s="38">
        <f>IF(OR($B8297="",$G8297="",$S8297=0),"",$G8297/$S8297)</f>
        <v/>
      </c>
      <c r="U8297" s="36">
        <f>IF($T8297="","",IF($T8297&lt;Settings!$B$8,"Critical",IF($T8297&lt;Settings!$B$9,"Semi Critical","Non Critical")))</f>
        <v/>
      </c>
      <c r="V8297" s="28" t="n"/>
      <c r="Z8297">
        <f>IF($B8297="","",IFERROR(VLOOKUP($B8297,'Plan HC for CCA'!$A:$B,2,0),""))</f>
        <v/>
      </c>
      <c r="AA8297">
        <f>IF(OR($B8297="",$Z8297=""),"",IF(N($M8297)&lt;$Z8297,"Delta","No Delta"))</f>
        <v/>
      </c>
      <c r="AB8297">
        <f>IF(OR($B8297="",$Z8297=""),"",MAX(0,$Z8297-N($M8297)))</f>
        <v/>
      </c>
      <c r="AC8297" s="46">
        <f>IF($B8297="","",IFERROR(INDEX('CCA Util %'!$H:$H,MATCH($B8297,'CCA Util %'!$E:$E,0)),""))</f>
        <v/>
      </c>
      <c r="AD8297">
        <f>IF($B8297="","",IFERROR(INDEX('CCA Util %'!$G:$G,MATCH($B8297,'CCA Util %'!$E:$E,0)),""))</f>
        <v/>
      </c>
      <c r="AE8297">
        <f>IF(OR($B8297="",$U8297=""),"",$U8297&amp;" &amp; "&amp;IF(OR($AD8297="",$AD8297=0),"Util NA",$AD8297&amp;" Util"))</f>
        <v/>
      </c>
    </row>
    <row r="8298" ht="15.75" customHeight="1" s="42">
      <c r="A8298" s="41" t="n"/>
      <c r="G8298" s="38" t="n"/>
      <c r="H8298" s="38" t="n"/>
      <c r="I8298" s="38" t="n"/>
      <c r="J8298" s="38" t="n"/>
      <c r="K8298" s="38" t="n"/>
      <c r="L8298" s="38" t="n"/>
      <c r="N8298" s="36">
        <f>IF($B8298="","",IF($C8298="SUPERSTORE","Superstore","DH"))</f>
        <v/>
      </c>
      <c r="O8298" s="36">
        <f>IF($B8298="","",IFERROR(VLOOKUP($B8298,Mapping!$A:$C,2,0),"Not Mapped"))</f>
        <v/>
      </c>
      <c r="P8298" s="36">
        <f>IF($B8298="","",IFERROR(VLOOKUP($B8298,Mapping!$A:$C,3,0),"Not Mapped"))</f>
        <v/>
      </c>
      <c r="Q8298" s="36">
        <f>IF($B8298="","",IFERROR(VLOOKUP($O8298,Leaders!$A:$B,2,0),"Not Mapped"))</f>
        <v/>
      </c>
      <c r="R8298" s="36">
        <f>IF($B8298="","",IF(COUNTIF(Exclusions!$A:$A,$B8298)&gt;0,"Yes","No"))</f>
        <v/>
      </c>
      <c r="S8298" s="38">
        <f>IF($B8298="","",MIN(1,DAY($A8298)/IF($N8298="Superstore",Settings!$B$5,Settings!$B$4)))</f>
        <v/>
      </c>
      <c r="T8298" s="38">
        <f>IF(OR($B8298="",$G8298="",$S8298=0),"",$G8298/$S8298)</f>
        <v/>
      </c>
      <c r="U8298" s="36">
        <f>IF($T8298="","",IF($T8298&lt;Settings!$B$8,"Critical",IF($T8298&lt;Settings!$B$9,"Semi Critical","Non Critical")))</f>
        <v/>
      </c>
      <c r="V8298" s="28" t="n"/>
      <c r="Z8298">
        <f>IF($B8298="","",IFERROR(VLOOKUP($B8298,'Plan HC for CCA'!$A:$B,2,0),""))</f>
        <v/>
      </c>
      <c r="AA8298">
        <f>IF(OR($B8298="",$Z8298=""),"",IF(N($M8298)&lt;$Z8298,"Delta","No Delta"))</f>
        <v/>
      </c>
      <c r="AB8298">
        <f>IF(OR($B8298="",$Z8298=""),"",MAX(0,$Z8298-N($M8298)))</f>
        <v/>
      </c>
      <c r="AC8298" s="46">
        <f>IF($B8298="","",IFERROR(INDEX('CCA Util %'!$H:$H,MATCH($B8298,'CCA Util %'!$E:$E,0)),""))</f>
        <v/>
      </c>
      <c r="AD8298">
        <f>IF($B8298="","",IFERROR(INDEX('CCA Util %'!$G:$G,MATCH($B8298,'CCA Util %'!$E:$E,0)),""))</f>
        <v/>
      </c>
      <c r="AE8298">
        <f>IF(OR($B8298="",$U8298=""),"",$U8298&amp;" &amp; "&amp;IF(OR($AD8298="",$AD8298=0),"Util NA",$AD8298&amp;" Util"))</f>
        <v/>
      </c>
    </row>
    <row r="8299" ht="15.75" customHeight="1" s="42">
      <c r="A8299" s="41" t="n"/>
      <c r="G8299" s="38" t="n"/>
      <c r="H8299" s="38" t="n"/>
      <c r="I8299" s="38" t="n"/>
      <c r="J8299" s="38" t="n"/>
      <c r="K8299" s="38" t="n"/>
      <c r="L8299" s="38" t="n"/>
      <c r="N8299" s="36">
        <f>IF($B8299="","",IF($C8299="SUPERSTORE","Superstore","DH"))</f>
        <v/>
      </c>
      <c r="O8299" s="36">
        <f>IF($B8299="","",IFERROR(VLOOKUP($B8299,Mapping!$A:$C,2,0),"Not Mapped"))</f>
        <v/>
      </c>
      <c r="P8299" s="36">
        <f>IF($B8299="","",IFERROR(VLOOKUP($B8299,Mapping!$A:$C,3,0),"Not Mapped"))</f>
        <v/>
      </c>
      <c r="Q8299" s="36">
        <f>IF($B8299="","",IFERROR(VLOOKUP($O8299,Leaders!$A:$B,2,0),"Not Mapped"))</f>
        <v/>
      </c>
      <c r="R8299" s="36">
        <f>IF($B8299="","",IF(COUNTIF(Exclusions!$A:$A,$B8299)&gt;0,"Yes","No"))</f>
        <v/>
      </c>
      <c r="S8299" s="38">
        <f>IF($B8299="","",MIN(1,DAY($A8299)/IF($N8299="Superstore",Settings!$B$5,Settings!$B$4)))</f>
        <v/>
      </c>
      <c r="T8299" s="38">
        <f>IF(OR($B8299="",$G8299="",$S8299=0),"",$G8299/$S8299)</f>
        <v/>
      </c>
      <c r="U8299" s="36">
        <f>IF($T8299="","",IF($T8299&lt;Settings!$B$8,"Critical",IF($T8299&lt;Settings!$B$9,"Semi Critical","Non Critical")))</f>
        <v/>
      </c>
      <c r="V8299" s="28" t="n"/>
      <c r="Z8299">
        <f>IF($B8299="","",IFERROR(VLOOKUP($B8299,'Plan HC for CCA'!$A:$B,2,0),""))</f>
        <v/>
      </c>
      <c r="AA8299">
        <f>IF(OR($B8299="",$Z8299=""),"",IF(N($M8299)&lt;$Z8299,"Delta","No Delta"))</f>
        <v/>
      </c>
      <c r="AB8299">
        <f>IF(OR($B8299="",$Z8299=""),"",MAX(0,$Z8299-N($M8299)))</f>
        <v/>
      </c>
      <c r="AC8299" s="46">
        <f>IF($B8299="","",IFERROR(INDEX('CCA Util %'!$H:$H,MATCH($B8299,'CCA Util %'!$E:$E,0)),""))</f>
        <v/>
      </c>
      <c r="AD8299">
        <f>IF($B8299="","",IFERROR(INDEX('CCA Util %'!$G:$G,MATCH($B8299,'CCA Util %'!$E:$E,0)),""))</f>
        <v/>
      </c>
      <c r="AE8299">
        <f>IF(OR($B8299="",$U8299=""),"",$U8299&amp;" &amp; "&amp;IF(OR($AD8299="",$AD8299=0),"Util NA",$AD8299&amp;" Util"))</f>
        <v/>
      </c>
    </row>
    <row r="8300" ht="15.75" customHeight="1" s="42">
      <c r="A8300" s="41" t="n"/>
      <c r="G8300" s="38" t="n"/>
      <c r="H8300" s="38" t="n"/>
      <c r="I8300" s="38" t="n"/>
      <c r="J8300" s="38" t="n"/>
      <c r="K8300" s="38" t="n"/>
      <c r="L8300" s="38" t="n"/>
      <c r="N8300" s="36">
        <f>IF($B8300="","",IF($C8300="SUPERSTORE","Superstore","DH"))</f>
        <v/>
      </c>
      <c r="O8300" s="36">
        <f>IF($B8300="","",IFERROR(VLOOKUP($B8300,Mapping!$A:$C,2,0),"Not Mapped"))</f>
        <v/>
      </c>
      <c r="P8300" s="36">
        <f>IF($B8300="","",IFERROR(VLOOKUP($B8300,Mapping!$A:$C,3,0),"Not Mapped"))</f>
        <v/>
      </c>
      <c r="Q8300" s="36">
        <f>IF($B8300="","",IFERROR(VLOOKUP($O8300,Leaders!$A:$B,2,0),"Not Mapped"))</f>
        <v/>
      </c>
      <c r="R8300" s="36">
        <f>IF($B8300="","",IF(COUNTIF(Exclusions!$A:$A,$B8300)&gt;0,"Yes","No"))</f>
        <v/>
      </c>
      <c r="S8300" s="38">
        <f>IF($B8300="","",MIN(1,DAY($A8300)/IF($N8300="Superstore",Settings!$B$5,Settings!$B$4)))</f>
        <v/>
      </c>
      <c r="T8300" s="38">
        <f>IF(OR($B8300="",$G8300="",$S8300=0),"",$G8300/$S8300)</f>
        <v/>
      </c>
      <c r="U8300" s="36">
        <f>IF($T8300="","",IF($T8300&lt;Settings!$B$8,"Critical",IF($T8300&lt;Settings!$B$9,"Semi Critical","Non Critical")))</f>
        <v/>
      </c>
      <c r="V8300" s="28" t="n"/>
      <c r="Z8300">
        <f>IF($B8300="","",IFERROR(VLOOKUP($B8300,'Plan HC for CCA'!$A:$B,2,0),""))</f>
        <v/>
      </c>
      <c r="AA8300">
        <f>IF(OR($B8300="",$Z8300=""),"",IF(N($M8300)&lt;$Z8300,"Delta","No Delta"))</f>
        <v/>
      </c>
      <c r="AB8300">
        <f>IF(OR($B8300="",$Z8300=""),"",MAX(0,$Z8300-N($M8300)))</f>
        <v/>
      </c>
      <c r="AC8300" s="46">
        <f>IF($B8300="","",IFERROR(INDEX('CCA Util %'!$H:$H,MATCH($B8300,'CCA Util %'!$E:$E,0)),""))</f>
        <v/>
      </c>
      <c r="AD8300">
        <f>IF($B8300="","",IFERROR(INDEX('CCA Util %'!$G:$G,MATCH($B8300,'CCA Util %'!$E:$E,0)),""))</f>
        <v/>
      </c>
      <c r="AE8300">
        <f>IF(OR($B8300="",$U8300=""),"",$U8300&amp;" &amp; "&amp;IF(OR($AD8300="",$AD8300=0),"Util NA",$AD8300&amp;" Util"))</f>
        <v/>
      </c>
    </row>
    <row r="8301" ht="15.75" customHeight="1" s="42">
      <c r="A8301" s="41" t="n"/>
      <c r="G8301" s="38" t="n"/>
      <c r="H8301" s="38" t="n"/>
      <c r="I8301" s="38" t="n"/>
      <c r="J8301" s="38" t="n"/>
      <c r="K8301" s="38" t="n"/>
      <c r="L8301" s="38" t="n"/>
      <c r="N8301" s="36">
        <f>IF($B8301="","",IF($C8301="SUPERSTORE","Superstore","DH"))</f>
        <v/>
      </c>
      <c r="O8301" s="36">
        <f>IF($B8301="","",IFERROR(VLOOKUP($B8301,Mapping!$A:$C,2,0),"Not Mapped"))</f>
        <v/>
      </c>
      <c r="P8301" s="36">
        <f>IF($B8301="","",IFERROR(VLOOKUP($B8301,Mapping!$A:$C,3,0),"Not Mapped"))</f>
        <v/>
      </c>
      <c r="Q8301" s="36">
        <f>IF($B8301="","",IFERROR(VLOOKUP($O8301,Leaders!$A:$B,2,0),"Not Mapped"))</f>
        <v/>
      </c>
      <c r="R8301" s="36">
        <f>IF($B8301="","",IF(COUNTIF(Exclusions!$A:$A,$B8301)&gt;0,"Yes","No"))</f>
        <v/>
      </c>
      <c r="S8301" s="38">
        <f>IF($B8301="","",MIN(1,DAY($A8301)/IF($N8301="Superstore",Settings!$B$5,Settings!$B$4)))</f>
        <v/>
      </c>
      <c r="T8301" s="38">
        <f>IF(OR($B8301="",$G8301="",$S8301=0),"",$G8301/$S8301)</f>
        <v/>
      </c>
      <c r="U8301" s="36">
        <f>IF($T8301="","",IF($T8301&lt;Settings!$B$8,"Critical",IF($T8301&lt;Settings!$B$9,"Semi Critical","Non Critical")))</f>
        <v/>
      </c>
      <c r="V8301" s="28" t="n"/>
      <c r="Z8301">
        <f>IF($B8301="","",IFERROR(VLOOKUP($B8301,'Plan HC for CCA'!$A:$B,2,0),""))</f>
        <v/>
      </c>
      <c r="AA8301">
        <f>IF(OR($B8301="",$Z8301=""),"",IF(N($M8301)&lt;$Z8301,"Delta","No Delta"))</f>
        <v/>
      </c>
      <c r="AB8301">
        <f>IF(OR($B8301="",$Z8301=""),"",MAX(0,$Z8301-N($M8301)))</f>
        <v/>
      </c>
      <c r="AC8301" s="46">
        <f>IF($B8301="","",IFERROR(INDEX('CCA Util %'!$H:$H,MATCH($B8301,'CCA Util %'!$E:$E,0)),""))</f>
        <v/>
      </c>
      <c r="AD8301">
        <f>IF($B8301="","",IFERROR(INDEX('CCA Util %'!$G:$G,MATCH($B8301,'CCA Util %'!$E:$E,0)),""))</f>
        <v/>
      </c>
      <c r="AE8301">
        <f>IF(OR($B8301="",$U8301=""),"",$U8301&amp;" &amp; "&amp;IF(OR($AD8301="",$AD8301=0),"Util NA",$AD8301&amp;" Util"))</f>
        <v/>
      </c>
    </row>
    <row r="8302" ht="15.75" customHeight="1" s="42">
      <c r="A8302" s="41" t="n"/>
      <c r="G8302" s="38" t="n"/>
      <c r="H8302" s="38" t="n"/>
      <c r="I8302" s="38" t="n"/>
      <c r="J8302" s="38" t="n"/>
      <c r="K8302" s="38" t="n"/>
      <c r="L8302" s="38" t="n"/>
      <c r="N8302" s="36">
        <f>IF($B8302="","",IF($C8302="SUPERSTORE","Superstore","DH"))</f>
        <v/>
      </c>
      <c r="O8302" s="36">
        <f>IF($B8302="","",IFERROR(VLOOKUP($B8302,Mapping!$A:$C,2,0),"Not Mapped"))</f>
        <v/>
      </c>
      <c r="P8302" s="36">
        <f>IF($B8302="","",IFERROR(VLOOKUP($B8302,Mapping!$A:$C,3,0),"Not Mapped"))</f>
        <v/>
      </c>
      <c r="Q8302" s="36">
        <f>IF($B8302="","",IFERROR(VLOOKUP($O8302,Leaders!$A:$B,2,0),"Not Mapped"))</f>
        <v/>
      </c>
      <c r="R8302" s="36">
        <f>IF($B8302="","",IF(COUNTIF(Exclusions!$A:$A,$B8302)&gt;0,"Yes","No"))</f>
        <v/>
      </c>
      <c r="S8302" s="38">
        <f>IF($B8302="","",MIN(1,DAY($A8302)/IF($N8302="Superstore",Settings!$B$5,Settings!$B$4)))</f>
        <v/>
      </c>
      <c r="T8302" s="38">
        <f>IF(OR($B8302="",$G8302="",$S8302=0),"",$G8302/$S8302)</f>
        <v/>
      </c>
      <c r="U8302" s="36">
        <f>IF($T8302="","",IF($T8302&lt;Settings!$B$8,"Critical",IF($T8302&lt;Settings!$B$9,"Semi Critical","Non Critical")))</f>
        <v/>
      </c>
      <c r="V8302" s="28" t="n"/>
      <c r="Z8302">
        <f>IF($B8302="","",IFERROR(VLOOKUP($B8302,'Plan HC for CCA'!$A:$B,2,0),""))</f>
        <v/>
      </c>
      <c r="AA8302">
        <f>IF(OR($B8302="",$Z8302=""),"",IF(N($M8302)&lt;$Z8302,"Delta","No Delta"))</f>
        <v/>
      </c>
      <c r="AB8302">
        <f>IF(OR($B8302="",$Z8302=""),"",MAX(0,$Z8302-N($M8302)))</f>
        <v/>
      </c>
      <c r="AC8302" s="46">
        <f>IF($B8302="","",IFERROR(INDEX('CCA Util %'!$H:$H,MATCH($B8302,'CCA Util %'!$E:$E,0)),""))</f>
        <v/>
      </c>
      <c r="AD8302">
        <f>IF($B8302="","",IFERROR(INDEX('CCA Util %'!$G:$G,MATCH($B8302,'CCA Util %'!$E:$E,0)),""))</f>
        <v/>
      </c>
      <c r="AE8302">
        <f>IF(OR($B8302="",$U8302=""),"",$U8302&amp;" &amp; "&amp;IF(OR($AD8302="",$AD8302=0),"Util NA",$AD8302&amp;" Util"))</f>
        <v/>
      </c>
    </row>
    <row r="8303" ht="15.75" customHeight="1" s="42">
      <c r="A8303" s="41" t="n"/>
      <c r="G8303" s="38" t="n"/>
      <c r="H8303" s="38" t="n"/>
      <c r="I8303" s="38" t="n"/>
      <c r="J8303" s="38" t="n"/>
      <c r="K8303" s="38" t="n"/>
      <c r="L8303" s="38" t="n"/>
      <c r="N8303" s="36">
        <f>IF($B8303="","",IF($C8303="SUPERSTORE","Superstore","DH"))</f>
        <v/>
      </c>
      <c r="O8303" s="36">
        <f>IF($B8303="","",IFERROR(VLOOKUP($B8303,Mapping!$A:$C,2,0),"Not Mapped"))</f>
        <v/>
      </c>
      <c r="P8303" s="36">
        <f>IF($B8303="","",IFERROR(VLOOKUP($B8303,Mapping!$A:$C,3,0),"Not Mapped"))</f>
        <v/>
      </c>
      <c r="Q8303" s="36">
        <f>IF($B8303="","",IFERROR(VLOOKUP($O8303,Leaders!$A:$B,2,0),"Not Mapped"))</f>
        <v/>
      </c>
      <c r="R8303" s="36">
        <f>IF($B8303="","",IF(COUNTIF(Exclusions!$A:$A,$B8303)&gt;0,"Yes","No"))</f>
        <v/>
      </c>
      <c r="S8303" s="38">
        <f>IF($B8303="","",MIN(1,DAY($A8303)/IF($N8303="Superstore",Settings!$B$5,Settings!$B$4)))</f>
        <v/>
      </c>
      <c r="T8303" s="38">
        <f>IF(OR($B8303="",$G8303="",$S8303=0),"",$G8303/$S8303)</f>
        <v/>
      </c>
      <c r="U8303" s="36">
        <f>IF($T8303="","",IF($T8303&lt;Settings!$B$8,"Critical",IF($T8303&lt;Settings!$B$9,"Semi Critical","Non Critical")))</f>
        <v/>
      </c>
      <c r="V8303" s="28" t="n"/>
      <c r="Z8303">
        <f>IF($B8303="","",IFERROR(VLOOKUP($B8303,'Plan HC for CCA'!$A:$B,2,0),""))</f>
        <v/>
      </c>
      <c r="AA8303">
        <f>IF(OR($B8303="",$Z8303=""),"",IF(N($M8303)&lt;$Z8303,"Delta","No Delta"))</f>
        <v/>
      </c>
      <c r="AB8303">
        <f>IF(OR($B8303="",$Z8303=""),"",MAX(0,$Z8303-N($M8303)))</f>
        <v/>
      </c>
      <c r="AC8303" s="46">
        <f>IF($B8303="","",IFERROR(INDEX('CCA Util %'!$H:$H,MATCH($B8303,'CCA Util %'!$E:$E,0)),""))</f>
        <v/>
      </c>
      <c r="AD8303">
        <f>IF($B8303="","",IFERROR(INDEX('CCA Util %'!$G:$G,MATCH($B8303,'CCA Util %'!$E:$E,0)),""))</f>
        <v/>
      </c>
      <c r="AE8303">
        <f>IF(OR($B8303="",$U8303=""),"",$U8303&amp;" &amp; "&amp;IF(OR($AD8303="",$AD8303=0),"Util NA",$AD8303&amp;" Util"))</f>
        <v/>
      </c>
    </row>
    <row r="8304" ht="15.75" customHeight="1" s="42">
      <c r="A8304" s="41" t="n"/>
      <c r="G8304" s="38" t="n"/>
      <c r="H8304" s="38" t="n"/>
      <c r="I8304" s="38" t="n"/>
      <c r="J8304" s="38" t="n"/>
      <c r="K8304" s="38" t="n"/>
      <c r="L8304" s="38" t="n"/>
      <c r="N8304" s="36">
        <f>IF($B8304="","",IF($C8304="SUPERSTORE","Superstore","DH"))</f>
        <v/>
      </c>
      <c r="O8304" s="36">
        <f>IF($B8304="","",IFERROR(VLOOKUP($B8304,Mapping!$A:$C,2,0),"Not Mapped"))</f>
        <v/>
      </c>
      <c r="P8304" s="36">
        <f>IF($B8304="","",IFERROR(VLOOKUP($B8304,Mapping!$A:$C,3,0),"Not Mapped"))</f>
        <v/>
      </c>
      <c r="Q8304" s="36">
        <f>IF($B8304="","",IFERROR(VLOOKUP($O8304,Leaders!$A:$B,2,0),"Not Mapped"))</f>
        <v/>
      </c>
      <c r="R8304" s="36">
        <f>IF($B8304="","",IF(COUNTIF(Exclusions!$A:$A,$B8304)&gt;0,"Yes","No"))</f>
        <v/>
      </c>
      <c r="S8304" s="38">
        <f>IF($B8304="","",MIN(1,DAY($A8304)/IF($N8304="Superstore",Settings!$B$5,Settings!$B$4)))</f>
        <v/>
      </c>
      <c r="T8304" s="38">
        <f>IF(OR($B8304="",$G8304="",$S8304=0),"",$G8304/$S8304)</f>
        <v/>
      </c>
      <c r="U8304" s="36">
        <f>IF($T8304="","",IF($T8304&lt;Settings!$B$8,"Critical",IF($T8304&lt;Settings!$B$9,"Semi Critical","Non Critical")))</f>
        <v/>
      </c>
      <c r="V8304" s="28" t="n"/>
      <c r="Z8304">
        <f>IF($B8304="","",IFERROR(VLOOKUP($B8304,'Plan HC for CCA'!$A:$B,2,0),""))</f>
        <v/>
      </c>
      <c r="AA8304">
        <f>IF(OR($B8304="",$Z8304=""),"",IF(N($M8304)&lt;$Z8304,"Delta","No Delta"))</f>
        <v/>
      </c>
      <c r="AB8304">
        <f>IF(OR($B8304="",$Z8304=""),"",MAX(0,$Z8304-N($M8304)))</f>
        <v/>
      </c>
      <c r="AC8304" s="46">
        <f>IF($B8304="","",IFERROR(INDEX('CCA Util %'!$H:$H,MATCH($B8304,'CCA Util %'!$E:$E,0)),""))</f>
        <v/>
      </c>
      <c r="AD8304">
        <f>IF($B8304="","",IFERROR(INDEX('CCA Util %'!$G:$G,MATCH($B8304,'CCA Util %'!$E:$E,0)),""))</f>
        <v/>
      </c>
      <c r="AE8304">
        <f>IF(OR($B8304="",$U8304=""),"",$U8304&amp;" &amp; "&amp;IF(OR($AD8304="",$AD8304=0),"Util NA",$AD8304&amp;" Util"))</f>
        <v/>
      </c>
    </row>
    <row r="8305" ht="15.75" customHeight="1" s="42">
      <c r="A8305" s="41" t="n"/>
      <c r="G8305" s="38" t="n"/>
      <c r="H8305" s="38" t="n"/>
      <c r="I8305" s="38" t="n"/>
      <c r="J8305" s="38" t="n"/>
      <c r="K8305" s="38" t="n"/>
      <c r="L8305" s="38" t="n"/>
      <c r="N8305" s="36">
        <f>IF($B8305="","",IF($C8305="SUPERSTORE","Superstore","DH"))</f>
        <v/>
      </c>
      <c r="O8305" s="36">
        <f>IF($B8305="","",IFERROR(VLOOKUP($B8305,Mapping!$A:$C,2,0),"Not Mapped"))</f>
        <v/>
      </c>
      <c r="P8305" s="36">
        <f>IF($B8305="","",IFERROR(VLOOKUP($B8305,Mapping!$A:$C,3,0),"Not Mapped"))</f>
        <v/>
      </c>
      <c r="Q8305" s="36">
        <f>IF($B8305="","",IFERROR(VLOOKUP($O8305,Leaders!$A:$B,2,0),"Not Mapped"))</f>
        <v/>
      </c>
      <c r="R8305" s="36">
        <f>IF($B8305="","",IF(COUNTIF(Exclusions!$A:$A,$B8305)&gt;0,"Yes","No"))</f>
        <v/>
      </c>
      <c r="S8305" s="38">
        <f>IF($B8305="","",MIN(1,DAY($A8305)/IF($N8305="Superstore",Settings!$B$5,Settings!$B$4)))</f>
        <v/>
      </c>
      <c r="T8305" s="38">
        <f>IF(OR($B8305="",$G8305="",$S8305=0),"",$G8305/$S8305)</f>
        <v/>
      </c>
      <c r="U8305" s="36">
        <f>IF($T8305="","",IF($T8305&lt;Settings!$B$8,"Critical",IF($T8305&lt;Settings!$B$9,"Semi Critical","Non Critical")))</f>
        <v/>
      </c>
      <c r="V8305" s="28" t="n"/>
      <c r="Z8305">
        <f>IF($B8305="","",IFERROR(VLOOKUP($B8305,'Plan HC for CCA'!$A:$B,2,0),""))</f>
        <v/>
      </c>
      <c r="AA8305">
        <f>IF(OR($B8305="",$Z8305=""),"",IF(N($M8305)&lt;$Z8305,"Delta","No Delta"))</f>
        <v/>
      </c>
      <c r="AB8305">
        <f>IF(OR($B8305="",$Z8305=""),"",MAX(0,$Z8305-N($M8305)))</f>
        <v/>
      </c>
      <c r="AC8305" s="46">
        <f>IF($B8305="","",IFERROR(INDEX('CCA Util %'!$H:$H,MATCH($B8305,'CCA Util %'!$E:$E,0)),""))</f>
        <v/>
      </c>
      <c r="AD8305">
        <f>IF($B8305="","",IFERROR(INDEX('CCA Util %'!$G:$G,MATCH($B8305,'CCA Util %'!$E:$E,0)),""))</f>
        <v/>
      </c>
      <c r="AE8305">
        <f>IF(OR($B8305="",$U8305=""),"",$U8305&amp;" &amp; "&amp;IF(OR($AD8305="",$AD8305=0),"Util NA",$AD8305&amp;" Util"))</f>
        <v/>
      </c>
    </row>
    <row r="8306" ht="15.75" customHeight="1" s="42">
      <c r="A8306" s="41" t="n"/>
      <c r="G8306" s="38" t="n"/>
      <c r="H8306" s="38" t="n"/>
      <c r="I8306" s="38" t="n"/>
      <c r="J8306" s="38" t="n"/>
      <c r="K8306" s="38" t="n"/>
      <c r="L8306" s="38" t="n"/>
      <c r="N8306" s="36">
        <f>IF($B8306="","",IF($C8306="SUPERSTORE","Superstore","DH"))</f>
        <v/>
      </c>
      <c r="O8306" s="36">
        <f>IF($B8306="","",IFERROR(VLOOKUP($B8306,Mapping!$A:$C,2,0),"Not Mapped"))</f>
        <v/>
      </c>
      <c r="P8306" s="36">
        <f>IF($B8306="","",IFERROR(VLOOKUP($B8306,Mapping!$A:$C,3,0),"Not Mapped"))</f>
        <v/>
      </c>
      <c r="Q8306" s="36">
        <f>IF($B8306="","",IFERROR(VLOOKUP($O8306,Leaders!$A:$B,2,0),"Not Mapped"))</f>
        <v/>
      </c>
      <c r="R8306" s="36">
        <f>IF($B8306="","",IF(COUNTIF(Exclusions!$A:$A,$B8306)&gt;0,"Yes","No"))</f>
        <v/>
      </c>
      <c r="S8306" s="38">
        <f>IF($B8306="","",MIN(1,DAY($A8306)/IF($N8306="Superstore",Settings!$B$5,Settings!$B$4)))</f>
        <v/>
      </c>
      <c r="T8306" s="38">
        <f>IF(OR($B8306="",$G8306="",$S8306=0),"",$G8306/$S8306)</f>
        <v/>
      </c>
      <c r="U8306" s="36">
        <f>IF($T8306="","",IF($T8306&lt;Settings!$B$8,"Critical",IF($T8306&lt;Settings!$B$9,"Semi Critical","Non Critical")))</f>
        <v/>
      </c>
      <c r="V8306" s="28" t="n"/>
      <c r="Z8306">
        <f>IF($B8306="","",IFERROR(VLOOKUP($B8306,'Plan HC for CCA'!$A:$B,2,0),""))</f>
        <v/>
      </c>
      <c r="AA8306">
        <f>IF(OR($B8306="",$Z8306=""),"",IF(N($M8306)&lt;$Z8306,"Delta","No Delta"))</f>
        <v/>
      </c>
      <c r="AB8306">
        <f>IF(OR($B8306="",$Z8306=""),"",MAX(0,$Z8306-N($M8306)))</f>
        <v/>
      </c>
      <c r="AC8306" s="46">
        <f>IF($B8306="","",IFERROR(INDEX('CCA Util %'!$H:$H,MATCH($B8306,'CCA Util %'!$E:$E,0)),""))</f>
        <v/>
      </c>
      <c r="AD8306">
        <f>IF($B8306="","",IFERROR(INDEX('CCA Util %'!$G:$G,MATCH($B8306,'CCA Util %'!$E:$E,0)),""))</f>
        <v/>
      </c>
      <c r="AE8306">
        <f>IF(OR($B8306="",$U8306=""),"",$U8306&amp;" &amp; "&amp;IF(OR($AD8306="",$AD8306=0),"Util NA",$AD8306&amp;" Util"))</f>
        <v/>
      </c>
    </row>
    <row r="8307" ht="15.75" customHeight="1" s="42">
      <c r="A8307" s="41" t="n"/>
      <c r="G8307" s="38" t="n"/>
      <c r="H8307" s="38" t="n"/>
      <c r="I8307" s="38" t="n"/>
      <c r="J8307" s="38" t="n"/>
      <c r="K8307" s="38" t="n"/>
      <c r="L8307" s="38" t="n"/>
      <c r="N8307" s="36">
        <f>IF($B8307="","",IF($C8307="SUPERSTORE","Superstore","DH"))</f>
        <v/>
      </c>
      <c r="O8307" s="36">
        <f>IF($B8307="","",IFERROR(VLOOKUP($B8307,Mapping!$A:$C,2,0),"Not Mapped"))</f>
        <v/>
      </c>
      <c r="P8307" s="36">
        <f>IF($B8307="","",IFERROR(VLOOKUP($B8307,Mapping!$A:$C,3,0),"Not Mapped"))</f>
        <v/>
      </c>
      <c r="Q8307" s="36">
        <f>IF($B8307="","",IFERROR(VLOOKUP($O8307,Leaders!$A:$B,2,0),"Not Mapped"))</f>
        <v/>
      </c>
      <c r="R8307" s="36">
        <f>IF($B8307="","",IF(COUNTIF(Exclusions!$A:$A,$B8307)&gt;0,"Yes","No"))</f>
        <v/>
      </c>
      <c r="S8307" s="38">
        <f>IF($B8307="","",MIN(1,DAY($A8307)/IF($N8307="Superstore",Settings!$B$5,Settings!$B$4)))</f>
        <v/>
      </c>
      <c r="T8307" s="38">
        <f>IF(OR($B8307="",$G8307="",$S8307=0),"",$G8307/$S8307)</f>
        <v/>
      </c>
      <c r="U8307" s="36">
        <f>IF($T8307="","",IF($T8307&lt;Settings!$B$8,"Critical",IF($T8307&lt;Settings!$B$9,"Semi Critical","Non Critical")))</f>
        <v/>
      </c>
      <c r="V8307" s="28" t="n"/>
      <c r="Z8307">
        <f>IF($B8307="","",IFERROR(VLOOKUP($B8307,'Plan HC for CCA'!$A:$B,2,0),""))</f>
        <v/>
      </c>
      <c r="AA8307">
        <f>IF(OR($B8307="",$Z8307=""),"",IF(N($M8307)&lt;$Z8307,"Delta","No Delta"))</f>
        <v/>
      </c>
      <c r="AB8307">
        <f>IF(OR($B8307="",$Z8307=""),"",MAX(0,$Z8307-N($M8307)))</f>
        <v/>
      </c>
      <c r="AC8307" s="46">
        <f>IF($B8307="","",IFERROR(INDEX('CCA Util %'!$H:$H,MATCH($B8307,'CCA Util %'!$E:$E,0)),""))</f>
        <v/>
      </c>
      <c r="AD8307">
        <f>IF($B8307="","",IFERROR(INDEX('CCA Util %'!$G:$G,MATCH($B8307,'CCA Util %'!$E:$E,0)),""))</f>
        <v/>
      </c>
      <c r="AE8307">
        <f>IF(OR($B8307="",$U8307=""),"",$U8307&amp;" &amp; "&amp;IF(OR($AD8307="",$AD8307=0),"Util NA",$AD8307&amp;" Util"))</f>
        <v/>
      </c>
    </row>
    <row r="8308" ht="15.75" customHeight="1" s="42">
      <c r="A8308" s="41" t="n"/>
      <c r="G8308" s="38" t="n"/>
      <c r="H8308" s="38" t="n"/>
      <c r="I8308" s="38" t="n"/>
      <c r="J8308" s="38" t="n"/>
      <c r="K8308" s="38" t="n"/>
      <c r="L8308" s="38" t="n"/>
      <c r="N8308" s="36">
        <f>IF($B8308="","",IF($C8308="SUPERSTORE","Superstore","DH"))</f>
        <v/>
      </c>
      <c r="O8308" s="36">
        <f>IF($B8308="","",IFERROR(VLOOKUP($B8308,Mapping!$A:$C,2,0),"Not Mapped"))</f>
        <v/>
      </c>
      <c r="P8308" s="36">
        <f>IF($B8308="","",IFERROR(VLOOKUP($B8308,Mapping!$A:$C,3,0),"Not Mapped"))</f>
        <v/>
      </c>
      <c r="Q8308" s="36">
        <f>IF($B8308="","",IFERROR(VLOOKUP($O8308,Leaders!$A:$B,2,0),"Not Mapped"))</f>
        <v/>
      </c>
      <c r="R8308" s="36">
        <f>IF($B8308="","",IF(COUNTIF(Exclusions!$A:$A,$B8308)&gt;0,"Yes","No"))</f>
        <v/>
      </c>
      <c r="S8308" s="38">
        <f>IF($B8308="","",MIN(1,DAY($A8308)/IF($N8308="Superstore",Settings!$B$5,Settings!$B$4)))</f>
        <v/>
      </c>
      <c r="T8308" s="38">
        <f>IF(OR($B8308="",$G8308="",$S8308=0),"",$G8308/$S8308)</f>
        <v/>
      </c>
      <c r="U8308" s="36">
        <f>IF($T8308="","",IF($T8308&lt;Settings!$B$8,"Critical",IF($T8308&lt;Settings!$B$9,"Semi Critical","Non Critical")))</f>
        <v/>
      </c>
      <c r="V8308" s="28" t="n"/>
      <c r="Z8308">
        <f>IF($B8308="","",IFERROR(VLOOKUP($B8308,'Plan HC for CCA'!$A:$B,2,0),""))</f>
        <v/>
      </c>
      <c r="AA8308">
        <f>IF(OR($B8308="",$Z8308=""),"",IF(N($M8308)&lt;$Z8308,"Delta","No Delta"))</f>
        <v/>
      </c>
      <c r="AB8308">
        <f>IF(OR($B8308="",$Z8308=""),"",MAX(0,$Z8308-N($M8308)))</f>
        <v/>
      </c>
      <c r="AC8308" s="46">
        <f>IF($B8308="","",IFERROR(INDEX('CCA Util %'!$H:$H,MATCH($B8308,'CCA Util %'!$E:$E,0)),""))</f>
        <v/>
      </c>
      <c r="AD8308">
        <f>IF($B8308="","",IFERROR(INDEX('CCA Util %'!$G:$G,MATCH($B8308,'CCA Util %'!$E:$E,0)),""))</f>
        <v/>
      </c>
      <c r="AE8308">
        <f>IF(OR($B8308="",$U8308=""),"",$U8308&amp;" &amp; "&amp;IF(OR($AD8308="",$AD8308=0),"Util NA",$AD8308&amp;" Util"))</f>
        <v/>
      </c>
    </row>
    <row r="8309" ht="15.75" customHeight="1" s="42">
      <c r="A8309" s="41" t="n"/>
      <c r="G8309" s="38" t="n"/>
      <c r="H8309" s="38" t="n"/>
      <c r="I8309" s="38" t="n"/>
      <c r="J8309" s="38" t="n"/>
      <c r="K8309" s="38" t="n"/>
      <c r="L8309" s="38" t="n"/>
      <c r="N8309" s="36">
        <f>IF($B8309="","",IF($C8309="SUPERSTORE","Superstore","DH"))</f>
        <v/>
      </c>
      <c r="O8309" s="36">
        <f>IF($B8309="","",IFERROR(VLOOKUP($B8309,Mapping!$A:$C,2,0),"Not Mapped"))</f>
        <v/>
      </c>
      <c r="P8309" s="36">
        <f>IF($B8309="","",IFERROR(VLOOKUP($B8309,Mapping!$A:$C,3,0),"Not Mapped"))</f>
        <v/>
      </c>
      <c r="Q8309" s="36">
        <f>IF($B8309="","",IFERROR(VLOOKUP($O8309,Leaders!$A:$B,2,0),"Not Mapped"))</f>
        <v/>
      </c>
      <c r="R8309" s="36">
        <f>IF($B8309="","",IF(COUNTIF(Exclusions!$A:$A,$B8309)&gt;0,"Yes","No"))</f>
        <v/>
      </c>
      <c r="S8309" s="38">
        <f>IF($B8309="","",MIN(1,DAY($A8309)/IF($N8309="Superstore",Settings!$B$5,Settings!$B$4)))</f>
        <v/>
      </c>
      <c r="T8309" s="38">
        <f>IF(OR($B8309="",$G8309="",$S8309=0),"",$G8309/$S8309)</f>
        <v/>
      </c>
      <c r="U8309" s="36">
        <f>IF($T8309="","",IF($T8309&lt;Settings!$B$8,"Critical",IF($T8309&lt;Settings!$B$9,"Semi Critical","Non Critical")))</f>
        <v/>
      </c>
      <c r="V8309" s="28" t="n"/>
      <c r="Z8309">
        <f>IF($B8309="","",IFERROR(VLOOKUP($B8309,'Plan HC for CCA'!$A:$B,2,0),""))</f>
        <v/>
      </c>
      <c r="AA8309">
        <f>IF(OR($B8309="",$Z8309=""),"",IF(N($M8309)&lt;$Z8309,"Delta","No Delta"))</f>
        <v/>
      </c>
      <c r="AB8309">
        <f>IF(OR($B8309="",$Z8309=""),"",MAX(0,$Z8309-N($M8309)))</f>
        <v/>
      </c>
      <c r="AC8309" s="46">
        <f>IF($B8309="","",IFERROR(INDEX('CCA Util %'!$H:$H,MATCH($B8309,'CCA Util %'!$E:$E,0)),""))</f>
        <v/>
      </c>
      <c r="AD8309">
        <f>IF($B8309="","",IFERROR(INDEX('CCA Util %'!$G:$G,MATCH($B8309,'CCA Util %'!$E:$E,0)),""))</f>
        <v/>
      </c>
      <c r="AE8309">
        <f>IF(OR($B8309="",$U8309=""),"",$U8309&amp;" &amp; "&amp;IF(OR($AD8309="",$AD8309=0),"Util NA",$AD8309&amp;" Util"))</f>
        <v/>
      </c>
    </row>
    <row r="8310" ht="15.75" customHeight="1" s="42">
      <c r="A8310" s="41" t="n"/>
      <c r="G8310" s="38" t="n"/>
      <c r="H8310" s="38" t="n"/>
      <c r="I8310" s="38" t="n"/>
      <c r="J8310" s="38" t="n"/>
      <c r="K8310" s="38" t="n"/>
      <c r="L8310" s="38" t="n"/>
      <c r="N8310" s="36">
        <f>IF($B8310="","",IF($C8310="SUPERSTORE","Superstore","DH"))</f>
        <v/>
      </c>
      <c r="O8310" s="36">
        <f>IF($B8310="","",IFERROR(VLOOKUP($B8310,Mapping!$A:$C,2,0),"Not Mapped"))</f>
        <v/>
      </c>
      <c r="P8310" s="36">
        <f>IF($B8310="","",IFERROR(VLOOKUP($B8310,Mapping!$A:$C,3,0),"Not Mapped"))</f>
        <v/>
      </c>
      <c r="Q8310" s="36">
        <f>IF($B8310="","",IFERROR(VLOOKUP($O8310,Leaders!$A:$B,2,0),"Not Mapped"))</f>
        <v/>
      </c>
      <c r="R8310" s="36">
        <f>IF($B8310="","",IF(COUNTIF(Exclusions!$A:$A,$B8310)&gt;0,"Yes","No"))</f>
        <v/>
      </c>
      <c r="S8310" s="38">
        <f>IF($B8310="","",MIN(1,DAY($A8310)/IF($N8310="Superstore",Settings!$B$5,Settings!$B$4)))</f>
        <v/>
      </c>
      <c r="T8310" s="38">
        <f>IF(OR($B8310="",$G8310="",$S8310=0),"",$G8310/$S8310)</f>
        <v/>
      </c>
      <c r="U8310" s="36">
        <f>IF($T8310="","",IF($T8310&lt;Settings!$B$8,"Critical",IF($T8310&lt;Settings!$B$9,"Semi Critical","Non Critical")))</f>
        <v/>
      </c>
      <c r="V8310" s="28" t="n"/>
      <c r="Z8310">
        <f>IF($B8310="","",IFERROR(VLOOKUP($B8310,'Plan HC for CCA'!$A:$B,2,0),""))</f>
        <v/>
      </c>
      <c r="AA8310">
        <f>IF(OR($B8310="",$Z8310=""),"",IF(N($M8310)&lt;$Z8310,"Delta","No Delta"))</f>
        <v/>
      </c>
      <c r="AB8310">
        <f>IF(OR($B8310="",$Z8310=""),"",MAX(0,$Z8310-N($M8310)))</f>
        <v/>
      </c>
      <c r="AC8310" s="46">
        <f>IF($B8310="","",IFERROR(INDEX('CCA Util %'!$H:$H,MATCH($B8310,'CCA Util %'!$E:$E,0)),""))</f>
        <v/>
      </c>
      <c r="AD8310">
        <f>IF($B8310="","",IFERROR(INDEX('CCA Util %'!$G:$G,MATCH($B8310,'CCA Util %'!$E:$E,0)),""))</f>
        <v/>
      </c>
      <c r="AE8310">
        <f>IF(OR($B8310="",$U8310=""),"",$U8310&amp;" &amp; "&amp;IF(OR($AD8310="",$AD8310=0),"Util NA",$AD8310&amp;" Util"))</f>
        <v/>
      </c>
    </row>
    <row r="8311" ht="15.75" customHeight="1" s="42">
      <c r="A8311" s="41" t="n"/>
      <c r="G8311" s="38" t="n"/>
      <c r="H8311" s="38" t="n"/>
      <c r="I8311" s="38" t="n"/>
      <c r="J8311" s="38" t="n"/>
      <c r="K8311" s="38" t="n"/>
      <c r="L8311" s="38" t="n"/>
      <c r="N8311" s="36">
        <f>IF($B8311="","",IF($C8311="SUPERSTORE","Superstore","DH"))</f>
        <v/>
      </c>
      <c r="O8311" s="36">
        <f>IF($B8311="","",IFERROR(VLOOKUP($B8311,Mapping!$A:$C,2,0),"Not Mapped"))</f>
        <v/>
      </c>
      <c r="P8311" s="36">
        <f>IF($B8311="","",IFERROR(VLOOKUP($B8311,Mapping!$A:$C,3,0),"Not Mapped"))</f>
        <v/>
      </c>
      <c r="Q8311" s="36">
        <f>IF($B8311="","",IFERROR(VLOOKUP($O8311,Leaders!$A:$B,2,0),"Not Mapped"))</f>
        <v/>
      </c>
      <c r="R8311" s="36">
        <f>IF($B8311="","",IF(COUNTIF(Exclusions!$A:$A,$B8311)&gt;0,"Yes","No"))</f>
        <v/>
      </c>
      <c r="S8311" s="38">
        <f>IF($B8311="","",MIN(1,DAY($A8311)/IF($N8311="Superstore",Settings!$B$5,Settings!$B$4)))</f>
        <v/>
      </c>
      <c r="T8311" s="38">
        <f>IF(OR($B8311="",$G8311="",$S8311=0),"",$G8311/$S8311)</f>
        <v/>
      </c>
      <c r="U8311" s="36">
        <f>IF($T8311="","",IF($T8311&lt;Settings!$B$8,"Critical",IF($T8311&lt;Settings!$B$9,"Semi Critical","Non Critical")))</f>
        <v/>
      </c>
      <c r="V8311" s="28" t="n"/>
      <c r="Z8311">
        <f>IF($B8311="","",IFERROR(VLOOKUP($B8311,'Plan HC for CCA'!$A:$B,2,0),""))</f>
        <v/>
      </c>
      <c r="AA8311">
        <f>IF(OR($B8311="",$Z8311=""),"",IF(N($M8311)&lt;$Z8311,"Delta","No Delta"))</f>
        <v/>
      </c>
      <c r="AB8311">
        <f>IF(OR($B8311="",$Z8311=""),"",MAX(0,$Z8311-N($M8311)))</f>
        <v/>
      </c>
      <c r="AC8311" s="46">
        <f>IF($B8311="","",IFERROR(INDEX('CCA Util %'!$H:$H,MATCH($B8311,'CCA Util %'!$E:$E,0)),""))</f>
        <v/>
      </c>
      <c r="AD8311">
        <f>IF($B8311="","",IFERROR(INDEX('CCA Util %'!$G:$G,MATCH($B8311,'CCA Util %'!$E:$E,0)),""))</f>
        <v/>
      </c>
      <c r="AE8311">
        <f>IF(OR($B8311="",$U8311=""),"",$U8311&amp;" &amp; "&amp;IF(OR($AD8311="",$AD8311=0),"Util NA",$AD8311&amp;" Util"))</f>
        <v/>
      </c>
    </row>
    <row r="8312" ht="15.75" customHeight="1" s="42">
      <c r="A8312" s="41" t="n"/>
      <c r="G8312" s="38" t="n"/>
      <c r="H8312" s="38" t="n"/>
      <c r="I8312" s="38" t="n"/>
      <c r="J8312" s="38" t="n"/>
      <c r="K8312" s="38" t="n"/>
      <c r="L8312" s="38" t="n"/>
      <c r="N8312" s="36">
        <f>IF($B8312="","",IF($C8312="SUPERSTORE","Superstore","DH"))</f>
        <v/>
      </c>
      <c r="O8312" s="36">
        <f>IF($B8312="","",IFERROR(VLOOKUP($B8312,Mapping!$A:$C,2,0),"Not Mapped"))</f>
        <v/>
      </c>
      <c r="P8312" s="36">
        <f>IF($B8312="","",IFERROR(VLOOKUP($B8312,Mapping!$A:$C,3,0),"Not Mapped"))</f>
        <v/>
      </c>
      <c r="Q8312" s="36">
        <f>IF($B8312="","",IFERROR(VLOOKUP($O8312,Leaders!$A:$B,2,0),"Not Mapped"))</f>
        <v/>
      </c>
      <c r="R8312" s="36">
        <f>IF($B8312="","",IF(COUNTIF(Exclusions!$A:$A,$B8312)&gt;0,"Yes","No"))</f>
        <v/>
      </c>
      <c r="S8312" s="38">
        <f>IF($B8312="","",MIN(1,DAY($A8312)/IF($N8312="Superstore",Settings!$B$5,Settings!$B$4)))</f>
        <v/>
      </c>
      <c r="T8312" s="38">
        <f>IF(OR($B8312="",$G8312="",$S8312=0),"",$G8312/$S8312)</f>
        <v/>
      </c>
      <c r="U8312" s="36">
        <f>IF($T8312="","",IF($T8312&lt;Settings!$B$8,"Critical",IF($T8312&lt;Settings!$B$9,"Semi Critical","Non Critical")))</f>
        <v/>
      </c>
      <c r="V8312" s="28" t="n"/>
      <c r="Z8312">
        <f>IF($B8312="","",IFERROR(VLOOKUP($B8312,'Plan HC for CCA'!$A:$B,2,0),""))</f>
        <v/>
      </c>
      <c r="AA8312">
        <f>IF(OR($B8312="",$Z8312=""),"",IF(N($M8312)&lt;$Z8312,"Delta","No Delta"))</f>
        <v/>
      </c>
      <c r="AB8312">
        <f>IF(OR($B8312="",$Z8312=""),"",MAX(0,$Z8312-N($M8312)))</f>
        <v/>
      </c>
      <c r="AC8312" s="46">
        <f>IF($B8312="","",IFERROR(INDEX('CCA Util %'!$H:$H,MATCH($B8312,'CCA Util %'!$E:$E,0)),""))</f>
        <v/>
      </c>
      <c r="AD8312">
        <f>IF($B8312="","",IFERROR(INDEX('CCA Util %'!$G:$G,MATCH($B8312,'CCA Util %'!$E:$E,0)),""))</f>
        <v/>
      </c>
      <c r="AE8312">
        <f>IF(OR($B8312="",$U8312=""),"",$U8312&amp;" &amp; "&amp;IF(OR($AD8312="",$AD8312=0),"Util NA",$AD8312&amp;" Util"))</f>
        <v/>
      </c>
    </row>
    <row r="8313" ht="15.75" customHeight="1" s="42">
      <c r="A8313" s="41" t="n"/>
      <c r="G8313" s="38" t="n"/>
      <c r="H8313" s="38" t="n"/>
      <c r="I8313" s="38" t="n"/>
      <c r="J8313" s="38" t="n"/>
      <c r="K8313" s="38" t="n"/>
      <c r="L8313" s="38" t="n"/>
      <c r="N8313" s="36">
        <f>IF($B8313="","",IF($C8313="SUPERSTORE","Superstore","DH"))</f>
        <v/>
      </c>
      <c r="O8313" s="36">
        <f>IF($B8313="","",IFERROR(VLOOKUP($B8313,Mapping!$A:$C,2,0),"Not Mapped"))</f>
        <v/>
      </c>
      <c r="P8313" s="36">
        <f>IF($B8313="","",IFERROR(VLOOKUP($B8313,Mapping!$A:$C,3,0),"Not Mapped"))</f>
        <v/>
      </c>
      <c r="Q8313" s="36">
        <f>IF($B8313="","",IFERROR(VLOOKUP($O8313,Leaders!$A:$B,2,0),"Not Mapped"))</f>
        <v/>
      </c>
      <c r="R8313" s="36">
        <f>IF($B8313="","",IF(COUNTIF(Exclusions!$A:$A,$B8313)&gt;0,"Yes","No"))</f>
        <v/>
      </c>
      <c r="S8313" s="38">
        <f>IF($B8313="","",MIN(1,DAY($A8313)/IF($N8313="Superstore",Settings!$B$5,Settings!$B$4)))</f>
        <v/>
      </c>
      <c r="T8313" s="38">
        <f>IF(OR($B8313="",$G8313="",$S8313=0),"",$G8313/$S8313)</f>
        <v/>
      </c>
      <c r="U8313" s="36">
        <f>IF($T8313="","",IF($T8313&lt;Settings!$B$8,"Critical",IF($T8313&lt;Settings!$B$9,"Semi Critical","Non Critical")))</f>
        <v/>
      </c>
      <c r="V8313" s="28" t="n"/>
      <c r="Z8313">
        <f>IF($B8313="","",IFERROR(VLOOKUP($B8313,'Plan HC for CCA'!$A:$B,2,0),""))</f>
        <v/>
      </c>
      <c r="AA8313">
        <f>IF(OR($B8313="",$Z8313=""),"",IF(N($M8313)&lt;$Z8313,"Delta","No Delta"))</f>
        <v/>
      </c>
      <c r="AB8313">
        <f>IF(OR($B8313="",$Z8313=""),"",MAX(0,$Z8313-N($M8313)))</f>
        <v/>
      </c>
      <c r="AC8313" s="46">
        <f>IF($B8313="","",IFERROR(INDEX('CCA Util %'!$H:$H,MATCH($B8313,'CCA Util %'!$E:$E,0)),""))</f>
        <v/>
      </c>
      <c r="AD8313">
        <f>IF($B8313="","",IFERROR(INDEX('CCA Util %'!$G:$G,MATCH($B8313,'CCA Util %'!$E:$E,0)),""))</f>
        <v/>
      </c>
      <c r="AE8313">
        <f>IF(OR($B8313="",$U8313=""),"",$U8313&amp;" &amp; "&amp;IF(OR($AD8313="",$AD8313=0),"Util NA",$AD8313&amp;" Util"))</f>
        <v/>
      </c>
    </row>
    <row r="8314" ht="15.75" customHeight="1" s="42">
      <c r="A8314" s="41" t="n"/>
      <c r="G8314" s="38" t="n"/>
      <c r="H8314" s="38" t="n"/>
      <c r="I8314" s="38" t="n"/>
      <c r="J8314" s="38" t="n"/>
      <c r="K8314" s="38" t="n"/>
      <c r="L8314" s="38" t="n"/>
      <c r="N8314" s="36">
        <f>IF($B8314="","",IF($C8314="SUPERSTORE","Superstore","DH"))</f>
        <v/>
      </c>
      <c r="O8314" s="36">
        <f>IF($B8314="","",IFERROR(VLOOKUP($B8314,Mapping!$A:$C,2,0),"Not Mapped"))</f>
        <v/>
      </c>
      <c r="P8314" s="36">
        <f>IF($B8314="","",IFERROR(VLOOKUP($B8314,Mapping!$A:$C,3,0),"Not Mapped"))</f>
        <v/>
      </c>
      <c r="Q8314" s="36">
        <f>IF($B8314="","",IFERROR(VLOOKUP($O8314,Leaders!$A:$B,2,0),"Not Mapped"))</f>
        <v/>
      </c>
      <c r="R8314" s="36">
        <f>IF($B8314="","",IF(COUNTIF(Exclusions!$A:$A,$B8314)&gt;0,"Yes","No"))</f>
        <v/>
      </c>
      <c r="S8314" s="38">
        <f>IF($B8314="","",MIN(1,DAY($A8314)/IF($N8314="Superstore",Settings!$B$5,Settings!$B$4)))</f>
        <v/>
      </c>
      <c r="T8314" s="38">
        <f>IF(OR($B8314="",$G8314="",$S8314=0),"",$G8314/$S8314)</f>
        <v/>
      </c>
      <c r="U8314" s="36">
        <f>IF($T8314="","",IF($T8314&lt;Settings!$B$8,"Critical",IF($T8314&lt;Settings!$B$9,"Semi Critical","Non Critical")))</f>
        <v/>
      </c>
      <c r="V8314" s="28" t="n"/>
      <c r="Z8314">
        <f>IF($B8314="","",IFERROR(VLOOKUP($B8314,'Plan HC for CCA'!$A:$B,2,0),""))</f>
        <v/>
      </c>
      <c r="AA8314">
        <f>IF(OR($B8314="",$Z8314=""),"",IF(N($M8314)&lt;$Z8314,"Delta","No Delta"))</f>
        <v/>
      </c>
      <c r="AB8314">
        <f>IF(OR($B8314="",$Z8314=""),"",MAX(0,$Z8314-N($M8314)))</f>
        <v/>
      </c>
      <c r="AC8314" s="46">
        <f>IF($B8314="","",IFERROR(INDEX('CCA Util %'!$H:$H,MATCH($B8314,'CCA Util %'!$E:$E,0)),""))</f>
        <v/>
      </c>
      <c r="AD8314">
        <f>IF($B8314="","",IFERROR(INDEX('CCA Util %'!$G:$G,MATCH($B8314,'CCA Util %'!$E:$E,0)),""))</f>
        <v/>
      </c>
      <c r="AE8314">
        <f>IF(OR($B8314="",$U8314=""),"",$U8314&amp;" &amp; "&amp;IF(OR($AD8314="",$AD8314=0),"Util NA",$AD8314&amp;" Util"))</f>
        <v/>
      </c>
    </row>
    <row r="8315" ht="15.75" customHeight="1" s="42">
      <c r="A8315" s="41" t="n"/>
      <c r="G8315" s="38" t="n"/>
      <c r="H8315" s="38" t="n"/>
      <c r="I8315" s="38" t="n"/>
      <c r="J8315" s="38" t="n"/>
      <c r="K8315" s="38" t="n"/>
      <c r="L8315" s="38" t="n"/>
      <c r="N8315" s="36">
        <f>IF($B8315="","",IF($C8315="SUPERSTORE","Superstore","DH"))</f>
        <v/>
      </c>
      <c r="O8315" s="36">
        <f>IF($B8315="","",IFERROR(VLOOKUP($B8315,Mapping!$A:$C,2,0),"Not Mapped"))</f>
        <v/>
      </c>
      <c r="P8315" s="36">
        <f>IF($B8315="","",IFERROR(VLOOKUP($B8315,Mapping!$A:$C,3,0),"Not Mapped"))</f>
        <v/>
      </c>
      <c r="Q8315" s="36">
        <f>IF($B8315="","",IFERROR(VLOOKUP($O8315,Leaders!$A:$B,2,0),"Not Mapped"))</f>
        <v/>
      </c>
      <c r="R8315" s="36">
        <f>IF($B8315="","",IF(COUNTIF(Exclusions!$A:$A,$B8315)&gt;0,"Yes","No"))</f>
        <v/>
      </c>
      <c r="S8315" s="38">
        <f>IF($B8315="","",MIN(1,DAY($A8315)/IF($N8315="Superstore",Settings!$B$5,Settings!$B$4)))</f>
        <v/>
      </c>
      <c r="T8315" s="38">
        <f>IF(OR($B8315="",$G8315="",$S8315=0),"",$G8315/$S8315)</f>
        <v/>
      </c>
      <c r="U8315" s="36">
        <f>IF($T8315="","",IF($T8315&lt;Settings!$B$8,"Critical",IF($T8315&lt;Settings!$B$9,"Semi Critical","Non Critical")))</f>
        <v/>
      </c>
      <c r="V8315" s="28" t="n"/>
      <c r="Z8315">
        <f>IF($B8315="","",IFERROR(VLOOKUP($B8315,'Plan HC for CCA'!$A:$B,2,0),""))</f>
        <v/>
      </c>
      <c r="AA8315">
        <f>IF(OR($B8315="",$Z8315=""),"",IF(N($M8315)&lt;$Z8315,"Delta","No Delta"))</f>
        <v/>
      </c>
      <c r="AB8315">
        <f>IF(OR($B8315="",$Z8315=""),"",MAX(0,$Z8315-N($M8315)))</f>
        <v/>
      </c>
      <c r="AC8315" s="46">
        <f>IF($B8315="","",IFERROR(INDEX('CCA Util %'!$H:$H,MATCH($B8315,'CCA Util %'!$E:$E,0)),""))</f>
        <v/>
      </c>
      <c r="AD8315">
        <f>IF($B8315="","",IFERROR(INDEX('CCA Util %'!$G:$G,MATCH($B8315,'CCA Util %'!$E:$E,0)),""))</f>
        <v/>
      </c>
      <c r="AE8315">
        <f>IF(OR($B8315="",$U8315=""),"",$U8315&amp;" &amp; "&amp;IF(OR($AD8315="",$AD8315=0),"Util NA",$AD8315&amp;" Util"))</f>
        <v/>
      </c>
    </row>
    <row r="8316" ht="15.75" customHeight="1" s="42">
      <c r="A8316" s="41" t="n"/>
      <c r="G8316" s="38" t="n"/>
      <c r="H8316" s="38" t="n"/>
      <c r="I8316" s="38" t="n"/>
      <c r="J8316" s="38" t="n"/>
      <c r="K8316" s="38" t="n"/>
      <c r="L8316" s="38" t="n"/>
      <c r="N8316" s="36">
        <f>IF($B8316="","",IF($C8316="SUPERSTORE","Superstore","DH"))</f>
        <v/>
      </c>
      <c r="O8316" s="36">
        <f>IF($B8316="","",IFERROR(VLOOKUP($B8316,Mapping!$A:$C,2,0),"Not Mapped"))</f>
        <v/>
      </c>
      <c r="P8316" s="36">
        <f>IF($B8316="","",IFERROR(VLOOKUP($B8316,Mapping!$A:$C,3,0),"Not Mapped"))</f>
        <v/>
      </c>
      <c r="Q8316" s="36">
        <f>IF($B8316="","",IFERROR(VLOOKUP($O8316,Leaders!$A:$B,2,0),"Not Mapped"))</f>
        <v/>
      </c>
      <c r="R8316" s="36">
        <f>IF($B8316="","",IF(COUNTIF(Exclusions!$A:$A,$B8316)&gt;0,"Yes","No"))</f>
        <v/>
      </c>
      <c r="S8316" s="38">
        <f>IF($B8316="","",MIN(1,DAY($A8316)/IF($N8316="Superstore",Settings!$B$5,Settings!$B$4)))</f>
        <v/>
      </c>
      <c r="T8316" s="38">
        <f>IF(OR($B8316="",$G8316="",$S8316=0),"",$G8316/$S8316)</f>
        <v/>
      </c>
      <c r="U8316" s="36">
        <f>IF($T8316="","",IF($T8316&lt;Settings!$B$8,"Critical",IF($T8316&lt;Settings!$B$9,"Semi Critical","Non Critical")))</f>
        <v/>
      </c>
      <c r="V8316" s="28" t="n"/>
      <c r="Z8316">
        <f>IF($B8316="","",IFERROR(VLOOKUP($B8316,'Plan HC for CCA'!$A:$B,2,0),""))</f>
        <v/>
      </c>
      <c r="AA8316">
        <f>IF(OR($B8316="",$Z8316=""),"",IF(N($M8316)&lt;$Z8316,"Delta","No Delta"))</f>
        <v/>
      </c>
      <c r="AB8316">
        <f>IF(OR($B8316="",$Z8316=""),"",MAX(0,$Z8316-N($M8316)))</f>
        <v/>
      </c>
      <c r="AC8316" s="46">
        <f>IF($B8316="","",IFERROR(INDEX('CCA Util %'!$H:$H,MATCH($B8316,'CCA Util %'!$E:$E,0)),""))</f>
        <v/>
      </c>
      <c r="AD8316">
        <f>IF($B8316="","",IFERROR(INDEX('CCA Util %'!$G:$G,MATCH($B8316,'CCA Util %'!$E:$E,0)),""))</f>
        <v/>
      </c>
      <c r="AE8316">
        <f>IF(OR($B8316="",$U8316=""),"",$U8316&amp;" &amp; "&amp;IF(OR($AD8316="",$AD8316=0),"Util NA",$AD8316&amp;" Util"))</f>
        <v/>
      </c>
    </row>
    <row r="8317" ht="15.75" customHeight="1" s="42">
      <c r="A8317" s="41" t="n"/>
      <c r="G8317" s="38" t="n"/>
      <c r="H8317" s="38" t="n"/>
      <c r="I8317" s="38" t="n"/>
      <c r="J8317" s="38" t="n"/>
      <c r="K8317" s="38" t="n"/>
      <c r="L8317" s="38" t="n"/>
      <c r="N8317" s="36">
        <f>IF($B8317="","",IF($C8317="SUPERSTORE","Superstore","DH"))</f>
        <v/>
      </c>
      <c r="O8317" s="36">
        <f>IF($B8317="","",IFERROR(VLOOKUP($B8317,Mapping!$A:$C,2,0),"Not Mapped"))</f>
        <v/>
      </c>
      <c r="P8317" s="36">
        <f>IF($B8317="","",IFERROR(VLOOKUP($B8317,Mapping!$A:$C,3,0),"Not Mapped"))</f>
        <v/>
      </c>
      <c r="Q8317" s="36">
        <f>IF($B8317="","",IFERROR(VLOOKUP($O8317,Leaders!$A:$B,2,0),"Not Mapped"))</f>
        <v/>
      </c>
      <c r="R8317" s="36">
        <f>IF($B8317="","",IF(COUNTIF(Exclusions!$A:$A,$B8317)&gt;0,"Yes","No"))</f>
        <v/>
      </c>
      <c r="S8317" s="38">
        <f>IF($B8317="","",MIN(1,DAY($A8317)/IF($N8317="Superstore",Settings!$B$5,Settings!$B$4)))</f>
        <v/>
      </c>
      <c r="T8317" s="38">
        <f>IF(OR($B8317="",$G8317="",$S8317=0),"",$G8317/$S8317)</f>
        <v/>
      </c>
      <c r="U8317" s="36">
        <f>IF($T8317="","",IF($T8317&lt;Settings!$B$8,"Critical",IF($T8317&lt;Settings!$B$9,"Semi Critical","Non Critical")))</f>
        <v/>
      </c>
      <c r="V8317" s="28" t="n"/>
      <c r="Z8317">
        <f>IF($B8317="","",IFERROR(VLOOKUP($B8317,'Plan HC for CCA'!$A:$B,2,0),""))</f>
        <v/>
      </c>
      <c r="AA8317">
        <f>IF(OR($B8317="",$Z8317=""),"",IF(N($M8317)&lt;$Z8317,"Delta","No Delta"))</f>
        <v/>
      </c>
      <c r="AB8317">
        <f>IF(OR($B8317="",$Z8317=""),"",MAX(0,$Z8317-N($M8317)))</f>
        <v/>
      </c>
      <c r="AC8317" s="46">
        <f>IF($B8317="","",IFERROR(INDEX('CCA Util %'!$H:$H,MATCH($B8317,'CCA Util %'!$E:$E,0)),""))</f>
        <v/>
      </c>
      <c r="AD8317">
        <f>IF($B8317="","",IFERROR(INDEX('CCA Util %'!$G:$G,MATCH($B8317,'CCA Util %'!$E:$E,0)),""))</f>
        <v/>
      </c>
      <c r="AE8317">
        <f>IF(OR($B8317="",$U8317=""),"",$U8317&amp;" &amp; "&amp;IF(OR($AD8317="",$AD8317=0),"Util NA",$AD8317&amp;" Util"))</f>
        <v/>
      </c>
    </row>
    <row r="8318" ht="15.75" customHeight="1" s="42">
      <c r="A8318" s="41" t="n"/>
      <c r="G8318" s="38" t="n"/>
      <c r="H8318" s="38" t="n"/>
      <c r="I8318" s="38" t="n"/>
      <c r="J8318" s="38" t="n"/>
      <c r="K8318" s="38" t="n"/>
      <c r="L8318" s="38" t="n"/>
      <c r="N8318" s="36">
        <f>IF($B8318="","",IF($C8318="SUPERSTORE","Superstore","DH"))</f>
        <v/>
      </c>
      <c r="O8318" s="36">
        <f>IF($B8318="","",IFERROR(VLOOKUP($B8318,Mapping!$A:$C,2,0),"Not Mapped"))</f>
        <v/>
      </c>
      <c r="P8318" s="36">
        <f>IF($B8318="","",IFERROR(VLOOKUP($B8318,Mapping!$A:$C,3,0),"Not Mapped"))</f>
        <v/>
      </c>
      <c r="Q8318" s="36">
        <f>IF($B8318="","",IFERROR(VLOOKUP($O8318,Leaders!$A:$B,2,0),"Not Mapped"))</f>
        <v/>
      </c>
      <c r="R8318" s="36">
        <f>IF($B8318="","",IF(COUNTIF(Exclusions!$A:$A,$B8318)&gt;0,"Yes","No"))</f>
        <v/>
      </c>
      <c r="S8318" s="38">
        <f>IF($B8318="","",MIN(1,DAY($A8318)/IF($N8318="Superstore",Settings!$B$5,Settings!$B$4)))</f>
        <v/>
      </c>
      <c r="T8318" s="38">
        <f>IF(OR($B8318="",$G8318="",$S8318=0),"",$G8318/$S8318)</f>
        <v/>
      </c>
      <c r="U8318" s="36">
        <f>IF($T8318="","",IF($T8318&lt;Settings!$B$8,"Critical",IF($T8318&lt;Settings!$B$9,"Semi Critical","Non Critical")))</f>
        <v/>
      </c>
      <c r="V8318" s="28" t="n"/>
      <c r="Z8318">
        <f>IF($B8318="","",IFERROR(VLOOKUP($B8318,'Plan HC for CCA'!$A:$B,2,0),""))</f>
        <v/>
      </c>
      <c r="AA8318">
        <f>IF(OR($B8318="",$Z8318=""),"",IF(N($M8318)&lt;$Z8318,"Delta","No Delta"))</f>
        <v/>
      </c>
      <c r="AB8318">
        <f>IF(OR($B8318="",$Z8318=""),"",MAX(0,$Z8318-N($M8318)))</f>
        <v/>
      </c>
      <c r="AC8318" s="46">
        <f>IF($B8318="","",IFERROR(INDEX('CCA Util %'!$H:$H,MATCH($B8318,'CCA Util %'!$E:$E,0)),""))</f>
        <v/>
      </c>
      <c r="AD8318">
        <f>IF($B8318="","",IFERROR(INDEX('CCA Util %'!$G:$G,MATCH($B8318,'CCA Util %'!$E:$E,0)),""))</f>
        <v/>
      </c>
      <c r="AE8318">
        <f>IF(OR($B8318="",$U8318=""),"",$U8318&amp;" &amp; "&amp;IF(OR($AD8318="",$AD8318=0),"Util NA",$AD8318&amp;" Util"))</f>
        <v/>
      </c>
    </row>
    <row r="8319" ht="15.75" customHeight="1" s="42">
      <c r="A8319" s="41" t="n"/>
      <c r="G8319" s="38" t="n"/>
      <c r="H8319" s="38" t="n"/>
      <c r="I8319" s="38" t="n"/>
      <c r="J8319" s="38" t="n"/>
      <c r="K8319" s="38" t="n"/>
      <c r="L8319" s="38" t="n"/>
      <c r="N8319" s="36">
        <f>IF($B8319="","",IF($C8319="SUPERSTORE","Superstore","DH"))</f>
        <v/>
      </c>
      <c r="O8319" s="36">
        <f>IF($B8319="","",IFERROR(VLOOKUP($B8319,Mapping!$A:$C,2,0),"Not Mapped"))</f>
        <v/>
      </c>
      <c r="P8319" s="36">
        <f>IF($B8319="","",IFERROR(VLOOKUP($B8319,Mapping!$A:$C,3,0),"Not Mapped"))</f>
        <v/>
      </c>
      <c r="Q8319" s="36">
        <f>IF($B8319="","",IFERROR(VLOOKUP($O8319,Leaders!$A:$B,2,0),"Not Mapped"))</f>
        <v/>
      </c>
      <c r="R8319" s="36">
        <f>IF($B8319="","",IF(COUNTIF(Exclusions!$A:$A,$B8319)&gt;0,"Yes","No"))</f>
        <v/>
      </c>
      <c r="S8319" s="38">
        <f>IF($B8319="","",MIN(1,DAY($A8319)/IF($N8319="Superstore",Settings!$B$5,Settings!$B$4)))</f>
        <v/>
      </c>
      <c r="T8319" s="38">
        <f>IF(OR($B8319="",$G8319="",$S8319=0),"",$G8319/$S8319)</f>
        <v/>
      </c>
      <c r="U8319" s="36">
        <f>IF($T8319="","",IF($T8319&lt;Settings!$B$8,"Critical",IF($T8319&lt;Settings!$B$9,"Semi Critical","Non Critical")))</f>
        <v/>
      </c>
      <c r="V8319" s="28" t="n"/>
      <c r="Z8319">
        <f>IF($B8319="","",IFERROR(VLOOKUP($B8319,'Plan HC for CCA'!$A:$B,2,0),""))</f>
        <v/>
      </c>
      <c r="AA8319">
        <f>IF(OR($B8319="",$Z8319=""),"",IF(N($M8319)&lt;$Z8319,"Delta","No Delta"))</f>
        <v/>
      </c>
      <c r="AB8319">
        <f>IF(OR($B8319="",$Z8319=""),"",MAX(0,$Z8319-N($M8319)))</f>
        <v/>
      </c>
      <c r="AC8319" s="46">
        <f>IF($B8319="","",IFERROR(INDEX('CCA Util %'!$H:$H,MATCH($B8319,'CCA Util %'!$E:$E,0)),""))</f>
        <v/>
      </c>
      <c r="AD8319">
        <f>IF($B8319="","",IFERROR(INDEX('CCA Util %'!$G:$G,MATCH($B8319,'CCA Util %'!$E:$E,0)),""))</f>
        <v/>
      </c>
      <c r="AE8319">
        <f>IF(OR($B8319="",$U8319=""),"",$U8319&amp;" &amp; "&amp;IF(OR($AD8319="",$AD8319=0),"Util NA",$AD8319&amp;" Util"))</f>
        <v/>
      </c>
    </row>
    <row r="8320" ht="15.75" customHeight="1" s="42">
      <c r="A8320" s="41" t="n"/>
      <c r="G8320" s="38" t="n"/>
      <c r="H8320" s="38" t="n"/>
      <c r="I8320" s="38" t="n"/>
      <c r="J8320" s="38" t="n"/>
      <c r="K8320" s="38" t="n"/>
      <c r="L8320" s="38" t="n"/>
      <c r="N8320" s="36">
        <f>IF($B8320="","",IF($C8320="SUPERSTORE","Superstore","DH"))</f>
        <v/>
      </c>
      <c r="O8320" s="36">
        <f>IF($B8320="","",IFERROR(VLOOKUP($B8320,Mapping!$A:$C,2,0),"Not Mapped"))</f>
        <v/>
      </c>
      <c r="P8320" s="36">
        <f>IF($B8320="","",IFERROR(VLOOKUP($B8320,Mapping!$A:$C,3,0),"Not Mapped"))</f>
        <v/>
      </c>
      <c r="Q8320" s="36">
        <f>IF($B8320="","",IFERROR(VLOOKUP($O8320,Leaders!$A:$B,2,0),"Not Mapped"))</f>
        <v/>
      </c>
      <c r="R8320" s="36">
        <f>IF($B8320="","",IF(COUNTIF(Exclusions!$A:$A,$B8320)&gt;0,"Yes","No"))</f>
        <v/>
      </c>
      <c r="S8320" s="38">
        <f>IF($B8320="","",MIN(1,DAY($A8320)/IF($N8320="Superstore",Settings!$B$5,Settings!$B$4)))</f>
        <v/>
      </c>
      <c r="T8320" s="38">
        <f>IF(OR($B8320="",$G8320="",$S8320=0),"",$G8320/$S8320)</f>
        <v/>
      </c>
      <c r="U8320" s="36">
        <f>IF($T8320="","",IF($T8320&lt;Settings!$B$8,"Critical",IF($T8320&lt;Settings!$B$9,"Semi Critical","Non Critical")))</f>
        <v/>
      </c>
      <c r="V8320" s="28" t="n"/>
      <c r="Z8320">
        <f>IF($B8320="","",IFERROR(VLOOKUP($B8320,'Plan HC for CCA'!$A:$B,2,0),""))</f>
        <v/>
      </c>
      <c r="AA8320">
        <f>IF(OR($B8320="",$Z8320=""),"",IF(N($M8320)&lt;$Z8320,"Delta","No Delta"))</f>
        <v/>
      </c>
      <c r="AB8320">
        <f>IF(OR($B8320="",$Z8320=""),"",MAX(0,$Z8320-N($M8320)))</f>
        <v/>
      </c>
      <c r="AC8320" s="46">
        <f>IF($B8320="","",IFERROR(INDEX('CCA Util %'!$H:$H,MATCH($B8320,'CCA Util %'!$E:$E,0)),""))</f>
        <v/>
      </c>
      <c r="AD8320">
        <f>IF($B8320="","",IFERROR(INDEX('CCA Util %'!$G:$G,MATCH($B8320,'CCA Util %'!$E:$E,0)),""))</f>
        <v/>
      </c>
      <c r="AE8320">
        <f>IF(OR($B8320="",$U8320=""),"",$U8320&amp;" &amp; "&amp;IF(OR($AD8320="",$AD8320=0),"Util NA",$AD8320&amp;" Util"))</f>
        <v/>
      </c>
    </row>
    <row r="8321" ht="15.75" customHeight="1" s="42">
      <c r="A8321" s="41" t="n"/>
      <c r="G8321" s="38" t="n"/>
      <c r="H8321" s="38" t="n"/>
      <c r="I8321" s="38" t="n"/>
      <c r="J8321" s="38" t="n"/>
      <c r="K8321" s="38" t="n"/>
      <c r="L8321" s="38" t="n"/>
      <c r="N8321" s="36">
        <f>IF($B8321="","",IF($C8321="SUPERSTORE","Superstore","DH"))</f>
        <v/>
      </c>
      <c r="O8321" s="36">
        <f>IF($B8321="","",IFERROR(VLOOKUP($B8321,Mapping!$A:$C,2,0),"Not Mapped"))</f>
        <v/>
      </c>
      <c r="P8321" s="36">
        <f>IF($B8321="","",IFERROR(VLOOKUP($B8321,Mapping!$A:$C,3,0),"Not Mapped"))</f>
        <v/>
      </c>
      <c r="Q8321" s="36">
        <f>IF($B8321="","",IFERROR(VLOOKUP($O8321,Leaders!$A:$B,2,0),"Not Mapped"))</f>
        <v/>
      </c>
      <c r="R8321" s="36">
        <f>IF($B8321="","",IF(COUNTIF(Exclusions!$A:$A,$B8321)&gt;0,"Yes","No"))</f>
        <v/>
      </c>
      <c r="S8321" s="38">
        <f>IF($B8321="","",MIN(1,DAY($A8321)/IF($N8321="Superstore",Settings!$B$5,Settings!$B$4)))</f>
        <v/>
      </c>
      <c r="T8321" s="38">
        <f>IF(OR($B8321="",$G8321="",$S8321=0),"",$G8321/$S8321)</f>
        <v/>
      </c>
      <c r="U8321" s="36">
        <f>IF($T8321="","",IF($T8321&lt;Settings!$B$8,"Critical",IF($T8321&lt;Settings!$B$9,"Semi Critical","Non Critical")))</f>
        <v/>
      </c>
      <c r="V8321" s="28" t="n"/>
      <c r="Z8321">
        <f>IF($B8321="","",IFERROR(VLOOKUP($B8321,'Plan HC for CCA'!$A:$B,2,0),""))</f>
        <v/>
      </c>
      <c r="AA8321">
        <f>IF(OR($B8321="",$Z8321=""),"",IF(N($M8321)&lt;$Z8321,"Delta","No Delta"))</f>
        <v/>
      </c>
      <c r="AB8321">
        <f>IF(OR($B8321="",$Z8321=""),"",MAX(0,$Z8321-N($M8321)))</f>
        <v/>
      </c>
      <c r="AC8321" s="46">
        <f>IF($B8321="","",IFERROR(INDEX('CCA Util %'!$H:$H,MATCH($B8321,'CCA Util %'!$E:$E,0)),""))</f>
        <v/>
      </c>
      <c r="AD8321">
        <f>IF($B8321="","",IFERROR(INDEX('CCA Util %'!$G:$G,MATCH($B8321,'CCA Util %'!$E:$E,0)),""))</f>
        <v/>
      </c>
      <c r="AE8321">
        <f>IF(OR($B8321="",$U8321=""),"",$U8321&amp;" &amp; "&amp;IF(OR($AD8321="",$AD8321=0),"Util NA",$AD8321&amp;" Util"))</f>
        <v/>
      </c>
    </row>
    <row r="8322" ht="15.75" customHeight="1" s="42">
      <c r="A8322" s="41" t="n"/>
      <c r="G8322" s="38" t="n"/>
      <c r="H8322" s="38" t="n"/>
      <c r="I8322" s="38" t="n"/>
      <c r="J8322" s="38" t="n"/>
      <c r="K8322" s="38" t="n"/>
      <c r="L8322" s="38" t="n"/>
      <c r="N8322" s="36">
        <f>IF($B8322="","",IF($C8322="SUPERSTORE","Superstore","DH"))</f>
        <v/>
      </c>
      <c r="O8322" s="36">
        <f>IF($B8322="","",IFERROR(VLOOKUP($B8322,Mapping!$A:$C,2,0),"Not Mapped"))</f>
        <v/>
      </c>
      <c r="P8322" s="36">
        <f>IF($B8322="","",IFERROR(VLOOKUP($B8322,Mapping!$A:$C,3,0),"Not Mapped"))</f>
        <v/>
      </c>
      <c r="Q8322" s="36">
        <f>IF($B8322="","",IFERROR(VLOOKUP($O8322,Leaders!$A:$B,2,0),"Not Mapped"))</f>
        <v/>
      </c>
      <c r="R8322" s="36">
        <f>IF($B8322="","",IF(COUNTIF(Exclusions!$A:$A,$B8322)&gt;0,"Yes","No"))</f>
        <v/>
      </c>
      <c r="S8322" s="38">
        <f>IF($B8322="","",MIN(1,DAY($A8322)/IF($N8322="Superstore",Settings!$B$5,Settings!$B$4)))</f>
        <v/>
      </c>
      <c r="T8322" s="38">
        <f>IF(OR($B8322="",$G8322="",$S8322=0),"",$G8322/$S8322)</f>
        <v/>
      </c>
      <c r="U8322" s="36">
        <f>IF($T8322="","",IF($T8322&lt;Settings!$B$8,"Critical",IF($T8322&lt;Settings!$B$9,"Semi Critical","Non Critical")))</f>
        <v/>
      </c>
      <c r="V8322" s="28" t="n"/>
      <c r="Z8322">
        <f>IF($B8322="","",IFERROR(VLOOKUP($B8322,'Plan HC for CCA'!$A:$B,2,0),""))</f>
        <v/>
      </c>
      <c r="AA8322">
        <f>IF(OR($B8322="",$Z8322=""),"",IF(N($M8322)&lt;$Z8322,"Delta","No Delta"))</f>
        <v/>
      </c>
      <c r="AB8322">
        <f>IF(OR($B8322="",$Z8322=""),"",MAX(0,$Z8322-N($M8322)))</f>
        <v/>
      </c>
      <c r="AC8322" s="46">
        <f>IF($B8322="","",IFERROR(INDEX('CCA Util %'!$H:$H,MATCH($B8322,'CCA Util %'!$E:$E,0)),""))</f>
        <v/>
      </c>
      <c r="AD8322">
        <f>IF($B8322="","",IFERROR(INDEX('CCA Util %'!$G:$G,MATCH($B8322,'CCA Util %'!$E:$E,0)),""))</f>
        <v/>
      </c>
      <c r="AE8322">
        <f>IF(OR($B8322="",$U8322=""),"",$U8322&amp;" &amp; "&amp;IF(OR($AD8322="",$AD8322=0),"Util NA",$AD8322&amp;" Util"))</f>
        <v/>
      </c>
    </row>
    <row r="8323" ht="15.75" customHeight="1" s="42">
      <c r="A8323" s="41" t="n"/>
      <c r="G8323" s="38" t="n"/>
      <c r="H8323" s="38" t="n"/>
      <c r="I8323" s="38" t="n"/>
      <c r="J8323" s="38" t="n"/>
      <c r="K8323" s="38" t="n"/>
      <c r="L8323" s="38" t="n"/>
      <c r="N8323" s="36">
        <f>IF($B8323="","",IF($C8323="SUPERSTORE","Superstore","DH"))</f>
        <v/>
      </c>
      <c r="O8323" s="36">
        <f>IF($B8323="","",IFERROR(VLOOKUP($B8323,Mapping!$A:$C,2,0),"Not Mapped"))</f>
        <v/>
      </c>
      <c r="P8323" s="36">
        <f>IF($B8323="","",IFERROR(VLOOKUP($B8323,Mapping!$A:$C,3,0),"Not Mapped"))</f>
        <v/>
      </c>
      <c r="Q8323" s="36">
        <f>IF($B8323="","",IFERROR(VLOOKUP($O8323,Leaders!$A:$B,2,0),"Not Mapped"))</f>
        <v/>
      </c>
      <c r="R8323" s="36">
        <f>IF($B8323="","",IF(COUNTIF(Exclusions!$A:$A,$B8323)&gt;0,"Yes","No"))</f>
        <v/>
      </c>
      <c r="S8323" s="38">
        <f>IF($B8323="","",MIN(1,DAY($A8323)/IF($N8323="Superstore",Settings!$B$5,Settings!$B$4)))</f>
        <v/>
      </c>
      <c r="T8323" s="38">
        <f>IF(OR($B8323="",$G8323="",$S8323=0),"",$G8323/$S8323)</f>
        <v/>
      </c>
      <c r="U8323" s="36">
        <f>IF($T8323="","",IF($T8323&lt;Settings!$B$8,"Critical",IF($T8323&lt;Settings!$B$9,"Semi Critical","Non Critical")))</f>
        <v/>
      </c>
      <c r="V8323" s="28" t="n"/>
      <c r="Z8323">
        <f>IF($B8323="","",IFERROR(VLOOKUP($B8323,'Plan HC for CCA'!$A:$B,2,0),""))</f>
        <v/>
      </c>
      <c r="AA8323">
        <f>IF(OR($B8323="",$Z8323=""),"",IF(N($M8323)&lt;$Z8323,"Delta","No Delta"))</f>
        <v/>
      </c>
      <c r="AB8323">
        <f>IF(OR($B8323="",$Z8323=""),"",MAX(0,$Z8323-N($M8323)))</f>
        <v/>
      </c>
      <c r="AC8323" s="46">
        <f>IF($B8323="","",IFERROR(INDEX('CCA Util %'!$H:$H,MATCH($B8323,'CCA Util %'!$E:$E,0)),""))</f>
        <v/>
      </c>
      <c r="AD8323">
        <f>IF($B8323="","",IFERROR(INDEX('CCA Util %'!$G:$G,MATCH($B8323,'CCA Util %'!$E:$E,0)),""))</f>
        <v/>
      </c>
      <c r="AE8323">
        <f>IF(OR($B8323="",$U8323=""),"",$U8323&amp;" &amp; "&amp;IF(OR($AD8323="",$AD8323=0),"Util NA",$AD8323&amp;" Util"))</f>
        <v/>
      </c>
    </row>
    <row r="8324" ht="15.75" customHeight="1" s="42">
      <c r="A8324" s="41" t="n"/>
      <c r="G8324" s="38" t="n"/>
      <c r="H8324" s="38" t="n"/>
      <c r="I8324" s="38" t="n"/>
      <c r="J8324" s="38" t="n"/>
      <c r="K8324" s="38" t="n"/>
      <c r="L8324" s="38" t="n"/>
      <c r="N8324" s="36">
        <f>IF($B8324="","",IF($C8324="SUPERSTORE","Superstore","DH"))</f>
        <v/>
      </c>
      <c r="O8324" s="36">
        <f>IF($B8324="","",IFERROR(VLOOKUP($B8324,Mapping!$A:$C,2,0),"Not Mapped"))</f>
        <v/>
      </c>
      <c r="P8324" s="36">
        <f>IF($B8324="","",IFERROR(VLOOKUP($B8324,Mapping!$A:$C,3,0),"Not Mapped"))</f>
        <v/>
      </c>
      <c r="Q8324" s="36">
        <f>IF($B8324="","",IFERROR(VLOOKUP($O8324,Leaders!$A:$B,2,0),"Not Mapped"))</f>
        <v/>
      </c>
      <c r="R8324" s="36">
        <f>IF($B8324="","",IF(COUNTIF(Exclusions!$A:$A,$B8324)&gt;0,"Yes","No"))</f>
        <v/>
      </c>
      <c r="S8324" s="38">
        <f>IF($B8324="","",MIN(1,DAY($A8324)/IF($N8324="Superstore",Settings!$B$5,Settings!$B$4)))</f>
        <v/>
      </c>
      <c r="T8324" s="38">
        <f>IF(OR($B8324="",$G8324="",$S8324=0),"",$G8324/$S8324)</f>
        <v/>
      </c>
      <c r="U8324" s="36">
        <f>IF($T8324="","",IF($T8324&lt;Settings!$B$8,"Critical",IF($T8324&lt;Settings!$B$9,"Semi Critical","Non Critical")))</f>
        <v/>
      </c>
      <c r="V8324" s="28" t="n"/>
      <c r="Z8324">
        <f>IF($B8324="","",IFERROR(VLOOKUP($B8324,'Plan HC for CCA'!$A:$B,2,0),""))</f>
        <v/>
      </c>
      <c r="AA8324">
        <f>IF(OR($B8324="",$Z8324=""),"",IF(N($M8324)&lt;$Z8324,"Delta","No Delta"))</f>
        <v/>
      </c>
      <c r="AB8324">
        <f>IF(OR($B8324="",$Z8324=""),"",MAX(0,$Z8324-N($M8324)))</f>
        <v/>
      </c>
      <c r="AC8324" s="46">
        <f>IF($B8324="","",IFERROR(INDEX('CCA Util %'!$H:$H,MATCH($B8324,'CCA Util %'!$E:$E,0)),""))</f>
        <v/>
      </c>
      <c r="AD8324">
        <f>IF($B8324="","",IFERROR(INDEX('CCA Util %'!$G:$G,MATCH($B8324,'CCA Util %'!$E:$E,0)),""))</f>
        <v/>
      </c>
      <c r="AE8324">
        <f>IF(OR($B8324="",$U8324=""),"",$U8324&amp;" &amp; "&amp;IF(OR($AD8324="",$AD8324=0),"Util NA",$AD8324&amp;" Util"))</f>
        <v/>
      </c>
    </row>
    <row r="8325" ht="15.75" customHeight="1" s="42">
      <c r="A8325" s="41" t="n"/>
      <c r="G8325" s="38" t="n"/>
      <c r="H8325" s="38" t="n"/>
      <c r="I8325" s="38" t="n"/>
      <c r="J8325" s="38" t="n"/>
      <c r="K8325" s="38" t="n"/>
      <c r="L8325" s="38" t="n"/>
      <c r="N8325" s="36">
        <f>IF($B8325="","",IF($C8325="SUPERSTORE","Superstore","DH"))</f>
        <v/>
      </c>
      <c r="O8325" s="36">
        <f>IF($B8325="","",IFERROR(VLOOKUP($B8325,Mapping!$A:$C,2,0),"Not Mapped"))</f>
        <v/>
      </c>
      <c r="P8325" s="36">
        <f>IF($B8325="","",IFERROR(VLOOKUP($B8325,Mapping!$A:$C,3,0),"Not Mapped"))</f>
        <v/>
      </c>
      <c r="Q8325" s="36">
        <f>IF($B8325="","",IFERROR(VLOOKUP($O8325,Leaders!$A:$B,2,0),"Not Mapped"))</f>
        <v/>
      </c>
      <c r="R8325" s="36">
        <f>IF($B8325="","",IF(COUNTIF(Exclusions!$A:$A,$B8325)&gt;0,"Yes","No"))</f>
        <v/>
      </c>
      <c r="S8325" s="38">
        <f>IF($B8325="","",MIN(1,DAY($A8325)/IF($N8325="Superstore",Settings!$B$5,Settings!$B$4)))</f>
        <v/>
      </c>
      <c r="T8325" s="38">
        <f>IF(OR($B8325="",$G8325="",$S8325=0),"",$G8325/$S8325)</f>
        <v/>
      </c>
      <c r="U8325" s="36">
        <f>IF($T8325="","",IF($T8325&lt;Settings!$B$8,"Critical",IF($T8325&lt;Settings!$B$9,"Semi Critical","Non Critical")))</f>
        <v/>
      </c>
      <c r="V8325" s="28" t="n"/>
      <c r="Z8325">
        <f>IF($B8325="","",IFERROR(VLOOKUP($B8325,'Plan HC for CCA'!$A:$B,2,0),""))</f>
        <v/>
      </c>
      <c r="AA8325">
        <f>IF(OR($B8325="",$Z8325=""),"",IF(N($M8325)&lt;$Z8325,"Delta","No Delta"))</f>
        <v/>
      </c>
      <c r="AB8325">
        <f>IF(OR($B8325="",$Z8325=""),"",MAX(0,$Z8325-N($M8325)))</f>
        <v/>
      </c>
      <c r="AC8325" s="46">
        <f>IF($B8325="","",IFERROR(INDEX('CCA Util %'!$H:$H,MATCH($B8325,'CCA Util %'!$E:$E,0)),""))</f>
        <v/>
      </c>
      <c r="AD8325">
        <f>IF($B8325="","",IFERROR(INDEX('CCA Util %'!$G:$G,MATCH($B8325,'CCA Util %'!$E:$E,0)),""))</f>
        <v/>
      </c>
      <c r="AE8325">
        <f>IF(OR($B8325="",$U8325=""),"",$U8325&amp;" &amp; "&amp;IF(OR($AD8325="",$AD8325=0),"Util NA",$AD8325&amp;" Util"))</f>
        <v/>
      </c>
    </row>
    <row r="8326" ht="15.75" customHeight="1" s="42">
      <c r="A8326" s="41" t="n"/>
      <c r="G8326" s="38" t="n"/>
      <c r="H8326" s="38" t="n"/>
      <c r="I8326" s="38" t="n"/>
      <c r="J8326" s="38" t="n"/>
      <c r="K8326" s="38" t="n"/>
      <c r="L8326" s="38" t="n"/>
      <c r="N8326" s="36">
        <f>IF($B8326="","",IF($C8326="SUPERSTORE","Superstore","DH"))</f>
        <v/>
      </c>
      <c r="O8326" s="36">
        <f>IF($B8326="","",IFERROR(VLOOKUP($B8326,Mapping!$A:$C,2,0),"Not Mapped"))</f>
        <v/>
      </c>
      <c r="P8326" s="36">
        <f>IF($B8326="","",IFERROR(VLOOKUP($B8326,Mapping!$A:$C,3,0),"Not Mapped"))</f>
        <v/>
      </c>
      <c r="Q8326" s="36">
        <f>IF($B8326="","",IFERROR(VLOOKUP($O8326,Leaders!$A:$B,2,0),"Not Mapped"))</f>
        <v/>
      </c>
      <c r="R8326" s="36">
        <f>IF($B8326="","",IF(COUNTIF(Exclusions!$A:$A,$B8326)&gt;0,"Yes","No"))</f>
        <v/>
      </c>
      <c r="S8326" s="38">
        <f>IF($B8326="","",MIN(1,DAY($A8326)/IF($N8326="Superstore",Settings!$B$5,Settings!$B$4)))</f>
        <v/>
      </c>
      <c r="T8326" s="38">
        <f>IF(OR($B8326="",$G8326="",$S8326=0),"",$G8326/$S8326)</f>
        <v/>
      </c>
      <c r="U8326" s="36">
        <f>IF($T8326="","",IF($T8326&lt;Settings!$B$8,"Critical",IF($T8326&lt;Settings!$B$9,"Semi Critical","Non Critical")))</f>
        <v/>
      </c>
      <c r="V8326" s="28" t="n"/>
      <c r="Z8326">
        <f>IF($B8326="","",IFERROR(VLOOKUP($B8326,'Plan HC for CCA'!$A:$B,2,0),""))</f>
        <v/>
      </c>
      <c r="AA8326">
        <f>IF(OR($B8326="",$Z8326=""),"",IF(N($M8326)&lt;$Z8326,"Delta","No Delta"))</f>
        <v/>
      </c>
      <c r="AB8326">
        <f>IF(OR($B8326="",$Z8326=""),"",MAX(0,$Z8326-N($M8326)))</f>
        <v/>
      </c>
      <c r="AC8326" s="46">
        <f>IF($B8326="","",IFERROR(INDEX('CCA Util %'!$H:$H,MATCH($B8326,'CCA Util %'!$E:$E,0)),""))</f>
        <v/>
      </c>
      <c r="AD8326">
        <f>IF($B8326="","",IFERROR(INDEX('CCA Util %'!$G:$G,MATCH($B8326,'CCA Util %'!$E:$E,0)),""))</f>
        <v/>
      </c>
      <c r="AE8326">
        <f>IF(OR($B8326="",$U8326=""),"",$U8326&amp;" &amp; "&amp;IF(OR($AD8326="",$AD8326=0),"Util NA",$AD8326&amp;" Util"))</f>
        <v/>
      </c>
    </row>
    <row r="8327" ht="15.75" customHeight="1" s="42">
      <c r="A8327" s="41" t="n"/>
      <c r="G8327" s="38" t="n"/>
      <c r="H8327" s="38" t="n"/>
      <c r="I8327" s="38" t="n"/>
      <c r="J8327" s="38" t="n"/>
      <c r="K8327" s="38" t="n"/>
      <c r="L8327" s="38" t="n"/>
      <c r="N8327" s="36">
        <f>IF($B8327="","",IF($C8327="SUPERSTORE","Superstore","DH"))</f>
        <v/>
      </c>
      <c r="O8327" s="36">
        <f>IF($B8327="","",IFERROR(VLOOKUP($B8327,Mapping!$A:$C,2,0),"Not Mapped"))</f>
        <v/>
      </c>
      <c r="P8327" s="36">
        <f>IF($B8327="","",IFERROR(VLOOKUP($B8327,Mapping!$A:$C,3,0),"Not Mapped"))</f>
        <v/>
      </c>
      <c r="Q8327" s="36">
        <f>IF($B8327="","",IFERROR(VLOOKUP($O8327,Leaders!$A:$B,2,0),"Not Mapped"))</f>
        <v/>
      </c>
      <c r="R8327" s="36">
        <f>IF($B8327="","",IF(COUNTIF(Exclusions!$A:$A,$B8327)&gt;0,"Yes","No"))</f>
        <v/>
      </c>
      <c r="S8327" s="38">
        <f>IF($B8327="","",MIN(1,DAY($A8327)/IF($N8327="Superstore",Settings!$B$5,Settings!$B$4)))</f>
        <v/>
      </c>
      <c r="T8327" s="38">
        <f>IF(OR($B8327="",$G8327="",$S8327=0),"",$G8327/$S8327)</f>
        <v/>
      </c>
      <c r="U8327" s="36">
        <f>IF($T8327="","",IF($T8327&lt;Settings!$B$8,"Critical",IF($T8327&lt;Settings!$B$9,"Semi Critical","Non Critical")))</f>
        <v/>
      </c>
      <c r="V8327" s="28" t="n"/>
      <c r="Z8327">
        <f>IF($B8327="","",IFERROR(VLOOKUP($B8327,'Plan HC for CCA'!$A:$B,2,0),""))</f>
        <v/>
      </c>
      <c r="AA8327">
        <f>IF(OR($B8327="",$Z8327=""),"",IF(N($M8327)&lt;$Z8327,"Delta","No Delta"))</f>
        <v/>
      </c>
      <c r="AB8327">
        <f>IF(OR($B8327="",$Z8327=""),"",MAX(0,$Z8327-N($M8327)))</f>
        <v/>
      </c>
      <c r="AC8327" s="46">
        <f>IF($B8327="","",IFERROR(INDEX('CCA Util %'!$H:$H,MATCH($B8327,'CCA Util %'!$E:$E,0)),""))</f>
        <v/>
      </c>
      <c r="AD8327">
        <f>IF($B8327="","",IFERROR(INDEX('CCA Util %'!$G:$G,MATCH($B8327,'CCA Util %'!$E:$E,0)),""))</f>
        <v/>
      </c>
      <c r="AE8327">
        <f>IF(OR($B8327="",$U8327=""),"",$U8327&amp;" &amp; "&amp;IF(OR($AD8327="",$AD8327=0),"Util NA",$AD8327&amp;" Util"))</f>
        <v/>
      </c>
    </row>
    <row r="8328" ht="15.75" customHeight="1" s="42">
      <c r="A8328" s="41" t="n"/>
      <c r="G8328" s="38" t="n"/>
      <c r="H8328" s="38" t="n"/>
      <c r="I8328" s="38" t="n"/>
      <c r="J8328" s="38" t="n"/>
      <c r="K8328" s="38" t="n"/>
      <c r="L8328" s="38" t="n"/>
      <c r="N8328" s="36">
        <f>IF($B8328="","",IF($C8328="SUPERSTORE","Superstore","DH"))</f>
        <v/>
      </c>
      <c r="O8328" s="36">
        <f>IF($B8328="","",IFERROR(VLOOKUP($B8328,Mapping!$A:$C,2,0),"Not Mapped"))</f>
        <v/>
      </c>
      <c r="P8328" s="36">
        <f>IF($B8328="","",IFERROR(VLOOKUP($B8328,Mapping!$A:$C,3,0),"Not Mapped"))</f>
        <v/>
      </c>
      <c r="Q8328" s="36">
        <f>IF($B8328="","",IFERROR(VLOOKUP($O8328,Leaders!$A:$B,2,0),"Not Mapped"))</f>
        <v/>
      </c>
      <c r="R8328" s="36">
        <f>IF($B8328="","",IF(COUNTIF(Exclusions!$A:$A,$B8328)&gt;0,"Yes","No"))</f>
        <v/>
      </c>
      <c r="S8328" s="38">
        <f>IF($B8328="","",MIN(1,DAY($A8328)/IF($N8328="Superstore",Settings!$B$5,Settings!$B$4)))</f>
        <v/>
      </c>
      <c r="T8328" s="38">
        <f>IF(OR($B8328="",$G8328="",$S8328=0),"",$G8328/$S8328)</f>
        <v/>
      </c>
      <c r="U8328" s="36">
        <f>IF($T8328="","",IF($T8328&lt;Settings!$B$8,"Critical",IF($T8328&lt;Settings!$B$9,"Semi Critical","Non Critical")))</f>
        <v/>
      </c>
      <c r="V8328" s="28" t="n"/>
      <c r="Z8328">
        <f>IF($B8328="","",IFERROR(VLOOKUP($B8328,'Plan HC for CCA'!$A:$B,2,0),""))</f>
        <v/>
      </c>
      <c r="AA8328">
        <f>IF(OR($B8328="",$Z8328=""),"",IF(N($M8328)&lt;$Z8328,"Delta","No Delta"))</f>
        <v/>
      </c>
      <c r="AB8328">
        <f>IF(OR($B8328="",$Z8328=""),"",MAX(0,$Z8328-N($M8328)))</f>
        <v/>
      </c>
      <c r="AC8328" s="46">
        <f>IF($B8328="","",IFERROR(INDEX('CCA Util %'!$H:$H,MATCH($B8328,'CCA Util %'!$E:$E,0)),""))</f>
        <v/>
      </c>
      <c r="AD8328">
        <f>IF($B8328="","",IFERROR(INDEX('CCA Util %'!$G:$G,MATCH($B8328,'CCA Util %'!$E:$E,0)),""))</f>
        <v/>
      </c>
      <c r="AE8328">
        <f>IF(OR($B8328="",$U8328=""),"",$U8328&amp;" &amp; "&amp;IF(OR($AD8328="",$AD8328=0),"Util NA",$AD8328&amp;" Util"))</f>
        <v/>
      </c>
    </row>
    <row r="8329" ht="15.75" customHeight="1" s="42">
      <c r="A8329" s="41" t="n"/>
      <c r="G8329" s="38" t="n"/>
      <c r="H8329" s="38" t="n"/>
      <c r="I8329" s="38" t="n"/>
      <c r="J8329" s="38" t="n"/>
      <c r="K8329" s="38" t="n"/>
      <c r="L8329" s="38" t="n"/>
      <c r="N8329" s="36">
        <f>IF($B8329="","",IF($C8329="SUPERSTORE","Superstore","DH"))</f>
        <v/>
      </c>
      <c r="O8329" s="36">
        <f>IF($B8329="","",IFERROR(VLOOKUP($B8329,Mapping!$A:$C,2,0),"Not Mapped"))</f>
        <v/>
      </c>
      <c r="P8329" s="36">
        <f>IF($B8329="","",IFERROR(VLOOKUP($B8329,Mapping!$A:$C,3,0),"Not Mapped"))</f>
        <v/>
      </c>
      <c r="Q8329" s="36">
        <f>IF($B8329="","",IFERROR(VLOOKUP($O8329,Leaders!$A:$B,2,0),"Not Mapped"))</f>
        <v/>
      </c>
      <c r="R8329" s="36">
        <f>IF($B8329="","",IF(COUNTIF(Exclusions!$A:$A,$B8329)&gt;0,"Yes","No"))</f>
        <v/>
      </c>
      <c r="S8329" s="38">
        <f>IF($B8329="","",MIN(1,DAY($A8329)/IF($N8329="Superstore",Settings!$B$5,Settings!$B$4)))</f>
        <v/>
      </c>
      <c r="T8329" s="38">
        <f>IF(OR($B8329="",$G8329="",$S8329=0),"",$G8329/$S8329)</f>
        <v/>
      </c>
      <c r="U8329" s="36">
        <f>IF($T8329="","",IF($T8329&lt;Settings!$B$8,"Critical",IF($T8329&lt;Settings!$B$9,"Semi Critical","Non Critical")))</f>
        <v/>
      </c>
      <c r="V8329" s="28" t="n"/>
      <c r="Z8329">
        <f>IF($B8329="","",IFERROR(VLOOKUP($B8329,'Plan HC for CCA'!$A:$B,2,0),""))</f>
        <v/>
      </c>
      <c r="AA8329">
        <f>IF(OR($B8329="",$Z8329=""),"",IF(N($M8329)&lt;$Z8329,"Delta","No Delta"))</f>
        <v/>
      </c>
      <c r="AB8329">
        <f>IF(OR($B8329="",$Z8329=""),"",MAX(0,$Z8329-N($M8329)))</f>
        <v/>
      </c>
      <c r="AC8329" s="46">
        <f>IF($B8329="","",IFERROR(INDEX('CCA Util %'!$H:$H,MATCH($B8329,'CCA Util %'!$E:$E,0)),""))</f>
        <v/>
      </c>
      <c r="AD8329">
        <f>IF($B8329="","",IFERROR(INDEX('CCA Util %'!$G:$G,MATCH($B8329,'CCA Util %'!$E:$E,0)),""))</f>
        <v/>
      </c>
      <c r="AE8329">
        <f>IF(OR($B8329="",$U8329=""),"",$U8329&amp;" &amp; "&amp;IF(OR($AD8329="",$AD8329=0),"Util NA",$AD8329&amp;" Util"))</f>
        <v/>
      </c>
    </row>
    <row r="8330" ht="15.75" customHeight="1" s="42">
      <c r="A8330" s="41" t="n"/>
      <c r="G8330" s="38" t="n"/>
      <c r="H8330" s="38" t="n"/>
      <c r="I8330" s="38" t="n"/>
      <c r="J8330" s="38" t="n"/>
      <c r="K8330" s="38" t="n"/>
      <c r="L8330" s="38" t="n"/>
      <c r="N8330" s="36">
        <f>IF($B8330="","",IF($C8330="SUPERSTORE","Superstore","DH"))</f>
        <v/>
      </c>
      <c r="O8330" s="36">
        <f>IF($B8330="","",IFERROR(VLOOKUP($B8330,Mapping!$A:$C,2,0),"Not Mapped"))</f>
        <v/>
      </c>
      <c r="P8330" s="36">
        <f>IF($B8330="","",IFERROR(VLOOKUP($B8330,Mapping!$A:$C,3,0),"Not Mapped"))</f>
        <v/>
      </c>
      <c r="Q8330" s="36">
        <f>IF($B8330="","",IFERROR(VLOOKUP($O8330,Leaders!$A:$B,2,0),"Not Mapped"))</f>
        <v/>
      </c>
      <c r="R8330" s="36">
        <f>IF($B8330="","",IF(COUNTIF(Exclusions!$A:$A,$B8330)&gt;0,"Yes","No"))</f>
        <v/>
      </c>
      <c r="S8330" s="38">
        <f>IF($B8330="","",MIN(1,DAY($A8330)/IF($N8330="Superstore",Settings!$B$5,Settings!$B$4)))</f>
        <v/>
      </c>
      <c r="T8330" s="38">
        <f>IF(OR($B8330="",$G8330="",$S8330=0),"",$G8330/$S8330)</f>
        <v/>
      </c>
      <c r="U8330" s="36">
        <f>IF($T8330="","",IF($T8330&lt;Settings!$B$8,"Critical",IF($T8330&lt;Settings!$B$9,"Semi Critical","Non Critical")))</f>
        <v/>
      </c>
      <c r="V8330" s="28" t="n"/>
      <c r="Z8330">
        <f>IF($B8330="","",IFERROR(VLOOKUP($B8330,'Plan HC for CCA'!$A:$B,2,0),""))</f>
        <v/>
      </c>
      <c r="AA8330">
        <f>IF(OR($B8330="",$Z8330=""),"",IF(N($M8330)&lt;$Z8330,"Delta","No Delta"))</f>
        <v/>
      </c>
      <c r="AB8330">
        <f>IF(OR($B8330="",$Z8330=""),"",MAX(0,$Z8330-N($M8330)))</f>
        <v/>
      </c>
      <c r="AC8330" s="46">
        <f>IF($B8330="","",IFERROR(INDEX('CCA Util %'!$H:$H,MATCH($B8330,'CCA Util %'!$E:$E,0)),""))</f>
        <v/>
      </c>
      <c r="AD8330">
        <f>IF($B8330="","",IFERROR(INDEX('CCA Util %'!$G:$G,MATCH($B8330,'CCA Util %'!$E:$E,0)),""))</f>
        <v/>
      </c>
      <c r="AE8330">
        <f>IF(OR($B8330="",$U8330=""),"",$U8330&amp;" &amp; "&amp;IF(OR($AD8330="",$AD8330=0),"Util NA",$AD8330&amp;" Util"))</f>
        <v/>
      </c>
    </row>
    <row r="8331" ht="15.75" customHeight="1" s="42">
      <c r="A8331" s="41" t="n"/>
      <c r="G8331" s="38" t="n"/>
      <c r="H8331" s="38" t="n"/>
      <c r="I8331" s="38" t="n"/>
      <c r="J8331" s="38" t="n"/>
      <c r="K8331" s="38" t="n"/>
      <c r="L8331" s="38" t="n"/>
      <c r="N8331" s="36">
        <f>IF($B8331="","",IF($C8331="SUPERSTORE","Superstore","DH"))</f>
        <v/>
      </c>
      <c r="O8331" s="36">
        <f>IF($B8331="","",IFERROR(VLOOKUP($B8331,Mapping!$A:$C,2,0),"Not Mapped"))</f>
        <v/>
      </c>
      <c r="P8331" s="36">
        <f>IF($B8331="","",IFERROR(VLOOKUP($B8331,Mapping!$A:$C,3,0),"Not Mapped"))</f>
        <v/>
      </c>
      <c r="Q8331" s="36">
        <f>IF($B8331="","",IFERROR(VLOOKUP($O8331,Leaders!$A:$B,2,0),"Not Mapped"))</f>
        <v/>
      </c>
      <c r="R8331" s="36">
        <f>IF($B8331="","",IF(COUNTIF(Exclusions!$A:$A,$B8331)&gt;0,"Yes","No"))</f>
        <v/>
      </c>
      <c r="S8331" s="38">
        <f>IF($B8331="","",MIN(1,DAY($A8331)/IF($N8331="Superstore",Settings!$B$5,Settings!$B$4)))</f>
        <v/>
      </c>
      <c r="T8331" s="38">
        <f>IF(OR($B8331="",$G8331="",$S8331=0),"",$G8331/$S8331)</f>
        <v/>
      </c>
      <c r="U8331" s="36">
        <f>IF($T8331="","",IF($T8331&lt;Settings!$B$8,"Critical",IF($T8331&lt;Settings!$B$9,"Semi Critical","Non Critical")))</f>
        <v/>
      </c>
      <c r="V8331" s="28" t="n"/>
      <c r="Z8331">
        <f>IF($B8331="","",IFERROR(VLOOKUP($B8331,'Plan HC for CCA'!$A:$B,2,0),""))</f>
        <v/>
      </c>
      <c r="AA8331">
        <f>IF(OR($B8331="",$Z8331=""),"",IF(N($M8331)&lt;$Z8331,"Delta","No Delta"))</f>
        <v/>
      </c>
      <c r="AB8331">
        <f>IF(OR($B8331="",$Z8331=""),"",MAX(0,$Z8331-N($M8331)))</f>
        <v/>
      </c>
      <c r="AC8331" s="46">
        <f>IF($B8331="","",IFERROR(INDEX('CCA Util %'!$H:$H,MATCH($B8331,'CCA Util %'!$E:$E,0)),""))</f>
        <v/>
      </c>
      <c r="AD8331">
        <f>IF($B8331="","",IFERROR(INDEX('CCA Util %'!$G:$G,MATCH($B8331,'CCA Util %'!$E:$E,0)),""))</f>
        <v/>
      </c>
      <c r="AE8331">
        <f>IF(OR($B8331="",$U8331=""),"",$U8331&amp;" &amp; "&amp;IF(OR($AD8331="",$AD8331=0),"Util NA",$AD8331&amp;" Util"))</f>
        <v/>
      </c>
    </row>
    <row r="8332" ht="15.75" customHeight="1" s="42">
      <c r="A8332" s="41" t="n"/>
      <c r="G8332" s="38" t="n"/>
      <c r="H8332" s="38" t="n"/>
      <c r="I8332" s="38" t="n"/>
      <c r="J8332" s="38" t="n"/>
      <c r="K8332" s="38" t="n"/>
      <c r="L8332" s="38" t="n"/>
      <c r="N8332" s="36">
        <f>IF($B8332="","",IF($C8332="SUPERSTORE","Superstore","DH"))</f>
        <v/>
      </c>
      <c r="O8332" s="36">
        <f>IF($B8332="","",IFERROR(VLOOKUP($B8332,Mapping!$A:$C,2,0),"Not Mapped"))</f>
        <v/>
      </c>
      <c r="P8332" s="36">
        <f>IF($B8332="","",IFERROR(VLOOKUP($B8332,Mapping!$A:$C,3,0),"Not Mapped"))</f>
        <v/>
      </c>
      <c r="Q8332" s="36">
        <f>IF($B8332="","",IFERROR(VLOOKUP($O8332,Leaders!$A:$B,2,0),"Not Mapped"))</f>
        <v/>
      </c>
      <c r="R8332" s="36">
        <f>IF($B8332="","",IF(COUNTIF(Exclusions!$A:$A,$B8332)&gt;0,"Yes","No"))</f>
        <v/>
      </c>
      <c r="S8332" s="38">
        <f>IF($B8332="","",MIN(1,DAY($A8332)/IF($N8332="Superstore",Settings!$B$5,Settings!$B$4)))</f>
        <v/>
      </c>
      <c r="T8332" s="38">
        <f>IF(OR($B8332="",$G8332="",$S8332=0),"",$G8332/$S8332)</f>
        <v/>
      </c>
      <c r="U8332" s="36">
        <f>IF($T8332="","",IF($T8332&lt;Settings!$B$8,"Critical",IF($T8332&lt;Settings!$B$9,"Semi Critical","Non Critical")))</f>
        <v/>
      </c>
      <c r="V8332" s="28" t="n"/>
      <c r="Z8332">
        <f>IF($B8332="","",IFERROR(VLOOKUP($B8332,'Plan HC for CCA'!$A:$B,2,0),""))</f>
        <v/>
      </c>
      <c r="AA8332">
        <f>IF(OR($B8332="",$Z8332=""),"",IF(N($M8332)&lt;$Z8332,"Delta","No Delta"))</f>
        <v/>
      </c>
      <c r="AB8332">
        <f>IF(OR($B8332="",$Z8332=""),"",MAX(0,$Z8332-N($M8332)))</f>
        <v/>
      </c>
      <c r="AC8332" s="46">
        <f>IF($B8332="","",IFERROR(INDEX('CCA Util %'!$H:$H,MATCH($B8332,'CCA Util %'!$E:$E,0)),""))</f>
        <v/>
      </c>
      <c r="AD8332">
        <f>IF($B8332="","",IFERROR(INDEX('CCA Util %'!$G:$G,MATCH($B8332,'CCA Util %'!$E:$E,0)),""))</f>
        <v/>
      </c>
      <c r="AE8332">
        <f>IF(OR($B8332="",$U8332=""),"",$U8332&amp;" &amp; "&amp;IF(OR($AD8332="",$AD8332=0),"Util NA",$AD8332&amp;" Util"))</f>
        <v/>
      </c>
    </row>
    <row r="8333" ht="15.75" customHeight="1" s="42">
      <c r="A8333" s="41" t="n"/>
      <c r="G8333" s="38" t="n"/>
      <c r="H8333" s="38" t="n"/>
      <c r="I8333" s="38" t="n"/>
      <c r="J8333" s="38" t="n"/>
      <c r="K8333" s="38" t="n"/>
      <c r="L8333" s="38" t="n"/>
      <c r="N8333" s="36">
        <f>IF($B8333="","",IF($C8333="SUPERSTORE","Superstore","DH"))</f>
        <v/>
      </c>
      <c r="O8333" s="36">
        <f>IF($B8333="","",IFERROR(VLOOKUP($B8333,Mapping!$A:$C,2,0),"Not Mapped"))</f>
        <v/>
      </c>
      <c r="P8333" s="36">
        <f>IF($B8333="","",IFERROR(VLOOKUP($B8333,Mapping!$A:$C,3,0),"Not Mapped"))</f>
        <v/>
      </c>
      <c r="Q8333" s="36">
        <f>IF($B8333="","",IFERROR(VLOOKUP($O8333,Leaders!$A:$B,2,0),"Not Mapped"))</f>
        <v/>
      </c>
      <c r="R8333" s="36">
        <f>IF($B8333="","",IF(COUNTIF(Exclusions!$A:$A,$B8333)&gt;0,"Yes","No"))</f>
        <v/>
      </c>
      <c r="S8333" s="38">
        <f>IF($B8333="","",MIN(1,DAY($A8333)/IF($N8333="Superstore",Settings!$B$5,Settings!$B$4)))</f>
        <v/>
      </c>
      <c r="T8333" s="38">
        <f>IF(OR($B8333="",$G8333="",$S8333=0),"",$G8333/$S8333)</f>
        <v/>
      </c>
      <c r="U8333" s="36">
        <f>IF($T8333="","",IF($T8333&lt;Settings!$B$8,"Critical",IF($T8333&lt;Settings!$B$9,"Semi Critical","Non Critical")))</f>
        <v/>
      </c>
      <c r="V8333" s="28" t="n"/>
      <c r="Z8333">
        <f>IF($B8333="","",IFERROR(VLOOKUP($B8333,'Plan HC for CCA'!$A:$B,2,0),""))</f>
        <v/>
      </c>
      <c r="AA8333">
        <f>IF(OR($B8333="",$Z8333=""),"",IF(N($M8333)&lt;$Z8333,"Delta","No Delta"))</f>
        <v/>
      </c>
      <c r="AB8333">
        <f>IF(OR($B8333="",$Z8333=""),"",MAX(0,$Z8333-N($M8333)))</f>
        <v/>
      </c>
      <c r="AC8333" s="46">
        <f>IF($B8333="","",IFERROR(INDEX('CCA Util %'!$H:$H,MATCH($B8333,'CCA Util %'!$E:$E,0)),""))</f>
        <v/>
      </c>
      <c r="AD8333">
        <f>IF($B8333="","",IFERROR(INDEX('CCA Util %'!$G:$G,MATCH($B8333,'CCA Util %'!$E:$E,0)),""))</f>
        <v/>
      </c>
      <c r="AE8333">
        <f>IF(OR($B8333="",$U8333=""),"",$U8333&amp;" &amp; "&amp;IF(OR($AD8333="",$AD8333=0),"Util NA",$AD8333&amp;" Util"))</f>
        <v/>
      </c>
    </row>
    <row r="8334" ht="15.75" customHeight="1" s="42">
      <c r="A8334" s="41" t="n"/>
      <c r="G8334" s="38" t="n"/>
      <c r="H8334" s="38" t="n"/>
      <c r="I8334" s="38" t="n"/>
      <c r="J8334" s="38" t="n"/>
      <c r="K8334" s="38" t="n"/>
      <c r="L8334" s="38" t="n"/>
      <c r="N8334" s="36">
        <f>IF($B8334="","",IF($C8334="SUPERSTORE","Superstore","DH"))</f>
        <v/>
      </c>
      <c r="O8334" s="36">
        <f>IF($B8334="","",IFERROR(VLOOKUP($B8334,Mapping!$A:$C,2,0),"Not Mapped"))</f>
        <v/>
      </c>
      <c r="P8334" s="36">
        <f>IF($B8334="","",IFERROR(VLOOKUP($B8334,Mapping!$A:$C,3,0),"Not Mapped"))</f>
        <v/>
      </c>
      <c r="Q8334" s="36">
        <f>IF($B8334="","",IFERROR(VLOOKUP($O8334,Leaders!$A:$B,2,0),"Not Mapped"))</f>
        <v/>
      </c>
      <c r="R8334" s="36">
        <f>IF($B8334="","",IF(COUNTIF(Exclusions!$A:$A,$B8334)&gt;0,"Yes","No"))</f>
        <v/>
      </c>
      <c r="S8334" s="38">
        <f>IF($B8334="","",MIN(1,DAY($A8334)/IF($N8334="Superstore",Settings!$B$5,Settings!$B$4)))</f>
        <v/>
      </c>
      <c r="T8334" s="38">
        <f>IF(OR($B8334="",$G8334="",$S8334=0),"",$G8334/$S8334)</f>
        <v/>
      </c>
      <c r="U8334" s="36">
        <f>IF($T8334="","",IF($T8334&lt;Settings!$B$8,"Critical",IF($T8334&lt;Settings!$B$9,"Semi Critical","Non Critical")))</f>
        <v/>
      </c>
      <c r="V8334" s="28" t="n"/>
      <c r="Z8334">
        <f>IF($B8334="","",IFERROR(VLOOKUP($B8334,'Plan HC for CCA'!$A:$B,2,0),""))</f>
        <v/>
      </c>
      <c r="AA8334">
        <f>IF(OR($B8334="",$Z8334=""),"",IF(N($M8334)&lt;$Z8334,"Delta","No Delta"))</f>
        <v/>
      </c>
      <c r="AB8334">
        <f>IF(OR($B8334="",$Z8334=""),"",MAX(0,$Z8334-N($M8334)))</f>
        <v/>
      </c>
      <c r="AC8334" s="46">
        <f>IF($B8334="","",IFERROR(INDEX('CCA Util %'!$H:$H,MATCH($B8334,'CCA Util %'!$E:$E,0)),""))</f>
        <v/>
      </c>
      <c r="AD8334">
        <f>IF($B8334="","",IFERROR(INDEX('CCA Util %'!$G:$G,MATCH($B8334,'CCA Util %'!$E:$E,0)),""))</f>
        <v/>
      </c>
      <c r="AE8334">
        <f>IF(OR($B8334="",$U8334=""),"",$U8334&amp;" &amp; "&amp;IF(OR($AD8334="",$AD8334=0),"Util NA",$AD8334&amp;" Util"))</f>
        <v/>
      </c>
    </row>
    <row r="8335" ht="15.75" customHeight="1" s="42">
      <c r="A8335" s="41" t="n"/>
      <c r="G8335" s="38" t="n"/>
      <c r="H8335" s="38" t="n"/>
      <c r="I8335" s="38" t="n"/>
      <c r="J8335" s="38" t="n"/>
      <c r="K8335" s="38" t="n"/>
      <c r="L8335" s="38" t="n"/>
      <c r="N8335" s="36">
        <f>IF($B8335="","",IF($C8335="SUPERSTORE","Superstore","DH"))</f>
        <v/>
      </c>
      <c r="O8335" s="36">
        <f>IF($B8335="","",IFERROR(VLOOKUP($B8335,Mapping!$A:$C,2,0),"Not Mapped"))</f>
        <v/>
      </c>
      <c r="P8335" s="36">
        <f>IF($B8335="","",IFERROR(VLOOKUP($B8335,Mapping!$A:$C,3,0),"Not Mapped"))</f>
        <v/>
      </c>
      <c r="Q8335" s="36">
        <f>IF($B8335="","",IFERROR(VLOOKUP($O8335,Leaders!$A:$B,2,0),"Not Mapped"))</f>
        <v/>
      </c>
      <c r="R8335" s="36">
        <f>IF($B8335="","",IF(COUNTIF(Exclusions!$A:$A,$B8335)&gt;0,"Yes","No"))</f>
        <v/>
      </c>
      <c r="S8335" s="38">
        <f>IF($B8335="","",MIN(1,DAY($A8335)/IF($N8335="Superstore",Settings!$B$5,Settings!$B$4)))</f>
        <v/>
      </c>
      <c r="T8335" s="38">
        <f>IF(OR($B8335="",$G8335="",$S8335=0),"",$G8335/$S8335)</f>
        <v/>
      </c>
      <c r="U8335" s="36">
        <f>IF($T8335="","",IF($T8335&lt;Settings!$B$8,"Critical",IF($T8335&lt;Settings!$B$9,"Semi Critical","Non Critical")))</f>
        <v/>
      </c>
      <c r="V8335" s="28" t="n"/>
      <c r="Z8335">
        <f>IF($B8335="","",IFERROR(VLOOKUP($B8335,'Plan HC for CCA'!$A:$B,2,0),""))</f>
        <v/>
      </c>
      <c r="AA8335">
        <f>IF(OR($B8335="",$Z8335=""),"",IF(N($M8335)&lt;$Z8335,"Delta","No Delta"))</f>
        <v/>
      </c>
      <c r="AB8335">
        <f>IF(OR($B8335="",$Z8335=""),"",MAX(0,$Z8335-N($M8335)))</f>
        <v/>
      </c>
      <c r="AC8335" s="46">
        <f>IF($B8335="","",IFERROR(INDEX('CCA Util %'!$H:$H,MATCH($B8335,'CCA Util %'!$E:$E,0)),""))</f>
        <v/>
      </c>
      <c r="AD8335">
        <f>IF($B8335="","",IFERROR(INDEX('CCA Util %'!$G:$G,MATCH($B8335,'CCA Util %'!$E:$E,0)),""))</f>
        <v/>
      </c>
      <c r="AE8335">
        <f>IF(OR($B8335="",$U8335=""),"",$U8335&amp;" &amp; "&amp;IF(OR($AD8335="",$AD8335=0),"Util NA",$AD8335&amp;" Util"))</f>
        <v/>
      </c>
    </row>
    <row r="8336" ht="15.75" customHeight="1" s="42">
      <c r="A8336" s="41" t="n"/>
      <c r="G8336" s="38" t="n"/>
      <c r="H8336" s="38" t="n"/>
      <c r="I8336" s="38" t="n"/>
      <c r="J8336" s="38" t="n"/>
      <c r="K8336" s="38" t="n"/>
      <c r="L8336" s="38" t="n"/>
      <c r="N8336" s="36">
        <f>IF($B8336="","",IF($C8336="SUPERSTORE","Superstore","DH"))</f>
        <v/>
      </c>
      <c r="O8336" s="36">
        <f>IF($B8336="","",IFERROR(VLOOKUP($B8336,Mapping!$A:$C,2,0),"Not Mapped"))</f>
        <v/>
      </c>
      <c r="P8336" s="36">
        <f>IF($B8336="","",IFERROR(VLOOKUP($B8336,Mapping!$A:$C,3,0),"Not Mapped"))</f>
        <v/>
      </c>
      <c r="Q8336" s="36">
        <f>IF($B8336="","",IFERROR(VLOOKUP($O8336,Leaders!$A:$B,2,0),"Not Mapped"))</f>
        <v/>
      </c>
      <c r="R8336" s="36">
        <f>IF($B8336="","",IF(COUNTIF(Exclusions!$A:$A,$B8336)&gt;0,"Yes","No"))</f>
        <v/>
      </c>
      <c r="S8336" s="38">
        <f>IF($B8336="","",MIN(1,DAY($A8336)/IF($N8336="Superstore",Settings!$B$5,Settings!$B$4)))</f>
        <v/>
      </c>
      <c r="T8336" s="38">
        <f>IF(OR($B8336="",$G8336="",$S8336=0),"",$G8336/$S8336)</f>
        <v/>
      </c>
      <c r="U8336" s="36">
        <f>IF($T8336="","",IF($T8336&lt;Settings!$B$8,"Critical",IF($T8336&lt;Settings!$B$9,"Semi Critical","Non Critical")))</f>
        <v/>
      </c>
      <c r="V8336" s="28" t="n"/>
      <c r="Z8336">
        <f>IF($B8336="","",IFERROR(VLOOKUP($B8336,'Plan HC for CCA'!$A:$B,2,0),""))</f>
        <v/>
      </c>
      <c r="AA8336">
        <f>IF(OR($B8336="",$Z8336=""),"",IF(N($M8336)&lt;$Z8336,"Delta","No Delta"))</f>
        <v/>
      </c>
      <c r="AB8336">
        <f>IF(OR($B8336="",$Z8336=""),"",MAX(0,$Z8336-N($M8336)))</f>
        <v/>
      </c>
      <c r="AC8336" s="46">
        <f>IF($B8336="","",IFERROR(INDEX('CCA Util %'!$H:$H,MATCH($B8336,'CCA Util %'!$E:$E,0)),""))</f>
        <v/>
      </c>
      <c r="AD8336">
        <f>IF($B8336="","",IFERROR(INDEX('CCA Util %'!$G:$G,MATCH($B8336,'CCA Util %'!$E:$E,0)),""))</f>
        <v/>
      </c>
      <c r="AE8336">
        <f>IF(OR($B8336="",$U8336=""),"",$U8336&amp;" &amp; "&amp;IF(OR($AD8336="",$AD8336=0),"Util NA",$AD8336&amp;" Util"))</f>
        <v/>
      </c>
    </row>
    <row r="8337" ht="15.75" customHeight="1" s="42">
      <c r="A8337" s="41" t="n"/>
      <c r="G8337" s="38" t="n"/>
      <c r="H8337" s="38" t="n"/>
      <c r="I8337" s="38" t="n"/>
      <c r="J8337" s="38" t="n"/>
      <c r="K8337" s="38" t="n"/>
      <c r="L8337" s="38" t="n"/>
      <c r="N8337" s="36">
        <f>IF($B8337="","",IF($C8337="SUPERSTORE","Superstore","DH"))</f>
        <v/>
      </c>
      <c r="O8337" s="36">
        <f>IF($B8337="","",IFERROR(VLOOKUP($B8337,Mapping!$A:$C,2,0),"Not Mapped"))</f>
        <v/>
      </c>
      <c r="P8337" s="36">
        <f>IF($B8337="","",IFERROR(VLOOKUP($B8337,Mapping!$A:$C,3,0),"Not Mapped"))</f>
        <v/>
      </c>
      <c r="Q8337" s="36">
        <f>IF($B8337="","",IFERROR(VLOOKUP($O8337,Leaders!$A:$B,2,0),"Not Mapped"))</f>
        <v/>
      </c>
      <c r="R8337" s="36">
        <f>IF($B8337="","",IF(COUNTIF(Exclusions!$A:$A,$B8337)&gt;0,"Yes","No"))</f>
        <v/>
      </c>
      <c r="S8337" s="38">
        <f>IF($B8337="","",MIN(1,DAY($A8337)/IF($N8337="Superstore",Settings!$B$5,Settings!$B$4)))</f>
        <v/>
      </c>
      <c r="T8337" s="38">
        <f>IF(OR($B8337="",$G8337="",$S8337=0),"",$G8337/$S8337)</f>
        <v/>
      </c>
      <c r="U8337" s="36">
        <f>IF($T8337="","",IF($T8337&lt;Settings!$B$8,"Critical",IF($T8337&lt;Settings!$B$9,"Semi Critical","Non Critical")))</f>
        <v/>
      </c>
      <c r="V8337" s="28" t="n"/>
      <c r="Z8337">
        <f>IF($B8337="","",IFERROR(VLOOKUP($B8337,'Plan HC for CCA'!$A:$B,2,0),""))</f>
        <v/>
      </c>
      <c r="AA8337">
        <f>IF(OR($B8337="",$Z8337=""),"",IF(N($M8337)&lt;$Z8337,"Delta","No Delta"))</f>
        <v/>
      </c>
      <c r="AB8337">
        <f>IF(OR($B8337="",$Z8337=""),"",MAX(0,$Z8337-N($M8337)))</f>
        <v/>
      </c>
      <c r="AC8337" s="46">
        <f>IF($B8337="","",IFERROR(INDEX('CCA Util %'!$H:$H,MATCH($B8337,'CCA Util %'!$E:$E,0)),""))</f>
        <v/>
      </c>
      <c r="AD8337">
        <f>IF($B8337="","",IFERROR(INDEX('CCA Util %'!$G:$G,MATCH($B8337,'CCA Util %'!$E:$E,0)),""))</f>
        <v/>
      </c>
      <c r="AE8337">
        <f>IF(OR($B8337="",$U8337=""),"",$U8337&amp;" &amp; "&amp;IF(OR($AD8337="",$AD8337=0),"Util NA",$AD8337&amp;" Util"))</f>
        <v/>
      </c>
    </row>
    <row r="8338" ht="15.75" customHeight="1" s="42">
      <c r="A8338" s="41" t="n"/>
      <c r="G8338" s="38" t="n"/>
      <c r="H8338" s="38" t="n"/>
      <c r="I8338" s="38" t="n"/>
      <c r="J8338" s="38" t="n"/>
      <c r="K8338" s="38" t="n"/>
      <c r="L8338" s="38" t="n"/>
      <c r="N8338" s="36">
        <f>IF($B8338="","",IF($C8338="SUPERSTORE","Superstore","DH"))</f>
        <v/>
      </c>
      <c r="O8338" s="36">
        <f>IF($B8338="","",IFERROR(VLOOKUP($B8338,Mapping!$A:$C,2,0),"Not Mapped"))</f>
        <v/>
      </c>
      <c r="P8338" s="36">
        <f>IF($B8338="","",IFERROR(VLOOKUP($B8338,Mapping!$A:$C,3,0),"Not Mapped"))</f>
        <v/>
      </c>
      <c r="Q8338" s="36">
        <f>IF($B8338="","",IFERROR(VLOOKUP($O8338,Leaders!$A:$B,2,0),"Not Mapped"))</f>
        <v/>
      </c>
      <c r="R8338" s="36">
        <f>IF($B8338="","",IF(COUNTIF(Exclusions!$A:$A,$B8338)&gt;0,"Yes","No"))</f>
        <v/>
      </c>
      <c r="S8338" s="38">
        <f>IF($B8338="","",MIN(1,DAY($A8338)/IF($N8338="Superstore",Settings!$B$5,Settings!$B$4)))</f>
        <v/>
      </c>
      <c r="T8338" s="38">
        <f>IF(OR($B8338="",$G8338="",$S8338=0),"",$G8338/$S8338)</f>
        <v/>
      </c>
      <c r="U8338" s="36">
        <f>IF($T8338="","",IF($T8338&lt;Settings!$B$8,"Critical",IF($T8338&lt;Settings!$B$9,"Semi Critical","Non Critical")))</f>
        <v/>
      </c>
      <c r="V8338" s="28" t="n"/>
      <c r="Z8338">
        <f>IF($B8338="","",IFERROR(VLOOKUP($B8338,'Plan HC for CCA'!$A:$B,2,0),""))</f>
        <v/>
      </c>
      <c r="AA8338">
        <f>IF(OR($B8338="",$Z8338=""),"",IF(N($M8338)&lt;$Z8338,"Delta","No Delta"))</f>
        <v/>
      </c>
      <c r="AB8338">
        <f>IF(OR($B8338="",$Z8338=""),"",MAX(0,$Z8338-N($M8338)))</f>
        <v/>
      </c>
      <c r="AC8338" s="46">
        <f>IF($B8338="","",IFERROR(INDEX('CCA Util %'!$H:$H,MATCH($B8338,'CCA Util %'!$E:$E,0)),""))</f>
        <v/>
      </c>
      <c r="AD8338">
        <f>IF($B8338="","",IFERROR(INDEX('CCA Util %'!$G:$G,MATCH($B8338,'CCA Util %'!$E:$E,0)),""))</f>
        <v/>
      </c>
      <c r="AE8338">
        <f>IF(OR($B8338="",$U8338=""),"",$U8338&amp;" &amp; "&amp;IF(OR($AD8338="",$AD8338=0),"Util NA",$AD8338&amp;" Util"))</f>
        <v/>
      </c>
    </row>
    <row r="8339" ht="15.75" customHeight="1" s="42">
      <c r="A8339" s="41" t="n"/>
      <c r="G8339" s="38" t="n"/>
      <c r="H8339" s="38" t="n"/>
      <c r="I8339" s="38" t="n"/>
      <c r="J8339" s="38" t="n"/>
      <c r="K8339" s="38" t="n"/>
      <c r="L8339" s="38" t="n"/>
      <c r="N8339" s="36">
        <f>IF($B8339="","",IF($C8339="SUPERSTORE","Superstore","DH"))</f>
        <v/>
      </c>
      <c r="O8339" s="36">
        <f>IF($B8339="","",IFERROR(VLOOKUP($B8339,Mapping!$A:$C,2,0),"Not Mapped"))</f>
        <v/>
      </c>
      <c r="P8339" s="36">
        <f>IF($B8339="","",IFERROR(VLOOKUP($B8339,Mapping!$A:$C,3,0),"Not Mapped"))</f>
        <v/>
      </c>
      <c r="Q8339" s="36">
        <f>IF($B8339="","",IFERROR(VLOOKUP($O8339,Leaders!$A:$B,2,0),"Not Mapped"))</f>
        <v/>
      </c>
      <c r="R8339" s="36">
        <f>IF($B8339="","",IF(COUNTIF(Exclusions!$A:$A,$B8339)&gt;0,"Yes","No"))</f>
        <v/>
      </c>
      <c r="S8339" s="38">
        <f>IF($B8339="","",MIN(1,DAY($A8339)/IF($N8339="Superstore",Settings!$B$5,Settings!$B$4)))</f>
        <v/>
      </c>
      <c r="T8339" s="38">
        <f>IF(OR($B8339="",$G8339="",$S8339=0),"",$G8339/$S8339)</f>
        <v/>
      </c>
      <c r="U8339" s="36">
        <f>IF($T8339="","",IF($T8339&lt;Settings!$B$8,"Critical",IF($T8339&lt;Settings!$B$9,"Semi Critical","Non Critical")))</f>
        <v/>
      </c>
      <c r="V8339" s="28" t="n"/>
      <c r="Z8339">
        <f>IF($B8339="","",IFERROR(VLOOKUP($B8339,'Plan HC for CCA'!$A:$B,2,0),""))</f>
        <v/>
      </c>
      <c r="AA8339">
        <f>IF(OR($B8339="",$Z8339=""),"",IF(N($M8339)&lt;$Z8339,"Delta","No Delta"))</f>
        <v/>
      </c>
      <c r="AB8339">
        <f>IF(OR($B8339="",$Z8339=""),"",MAX(0,$Z8339-N($M8339)))</f>
        <v/>
      </c>
      <c r="AC8339" s="46">
        <f>IF($B8339="","",IFERROR(INDEX('CCA Util %'!$H:$H,MATCH($B8339,'CCA Util %'!$E:$E,0)),""))</f>
        <v/>
      </c>
      <c r="AD8339">
        <f>IF($B8339="","",IFERROR(INDEX('CCA Util %'!$G:$G,MATCH($B8339,'CCA Util %'!$E:$E,0)),""))</f>
        <v/>
      </c>
      <c r="AE8339">
        <f>IF(OR($B8339="",$U8339=""),"",$U8339&amp;" &amp; "&amp;IF(OR($AD8339="",$AD8339=0),"Util NA",$AD8339&amp;" Util"))</f>
        <v/>
      </c>
    </row>
    <row r="8340" ht="15.75" customHeight="1" s="42">
      <c r="A8340" s="41" t="n"/>
      <c r="G8340" s="38" t="n"/>
      <c r="H8340" s="38" t="n"/>
      <c r="I8340" s="38" t="n"/>
      <c r="J8340" s="38" t="n"/>
      <c r="K8340" s="38" t="n"/>
      <c r="L8340" s="38" t="n"/>
      <c r="N8340" s="36">
        <f>IF($B8340="","",IF($C8340="SUPERSTORE","Superstore","DH"))</f>
        <v/>
      </c>
      <c r="O8340" s="36">
        <f>IF($B8340="","",IFERROR(VLOOKUP($B8340,Mapping!$A:$C,2,0),"Not Mapped"))</f>
        <v/>
      </c>
      <c r="P8340" s="36">
        <f>IF($B8340="","",IFERROR(VLOOKUP($B8340,Mapping!$A:$C,3,0),"Not Mapped"))</f>
        <v/>
      </c>
      <c r="Q8340" s="36">
        <f>IF($B8340="","",IFERROR(VLOOKUP($O8340,Leaders!$A:$B,2,0),"Not Mapped"))</f>
        <v/>
      </c>
      <c r="R8340" s="36">
        <f>IF($B8340="","",IF(COUNTIF(Exclusions!$A:$A,$B8340)&gt;0,"Yes","No"))</f>
        <v/>
      </c>
      <c r="S8340" s="38">
        <f>IF($B8340="","",MIN(1,DAY($A8340)/IF($N8340="Superstore",Settings!$B$5,Settings!$B$4)))</f>
        <v/>
      </c>
      <c r="T8340" s="38">
        <f>IF(OR($B8340="",$G8340="",$S8340=0),"",$G8340/$S8340)</f>
        <v/>
      </c>
      <c r="U8340" s="36">
        <f>IF($T8340="","",IF($T8340&lt;Settings!$B$8,"Critical",IF($T8340&lt;Settings!$B$9,"Semi Critical","Non Critical")))</f>
        <v/>
      </c>
      <c r="V8340" s="28" t="n"/>
      <c r="Z8340">
        <f>IF($B8340="","",IFERROR(VLOOKUP($B8340,'Plan HC for CCA'!$A:$B,2,0),""))</f>
        <v/>
      </c>
      <c r="AA8340">
        <f>IF(OR($B8340="",$Z8340=""),"",IF(N($M8340)&lt;$Z8340,"Delta","No Delta"))</f>
        <v/>
      </c>
      <c r="AB8340">
        <f>IF(OR($B8340="",$Z8340=""),"",MAX(0,$Z8340-N($M8340)))</f>
        <v/>
      </c>
      <c r="AC8340" s="46">
        <f>IF($B8340="","",IFERROR(INDEX('CCA Util %'!$H:$H,MATCH($B8340,'CCA Util %'!$E:$E,0)),""))</f>
        <v/>
      </c>
      <c r="AD8340">
        <f>IF($B8340="","",IFERROR(INDEX('CCA Util %'!$G:$G,MATCH($B8340,'CCA Util %'!$E:$E,0)),""))</f>
        <v/>
      </c>
      <c r="AE8340">
        <f>IF(OR($B8340="",$U8340=""),"",$U8340&amp;" &amp; "&amp;IF(OR($AD8340="",$AD8340=0),"Util NA",$AD8340&amp;" Util"))</f>
        <v/>
      </c>
    </row>
    <row r="8341" ht="15.75" customHeight="1" s="42">
      <c r="A8341" s="41" t="n"/>
      <c r="G8341" s="38" t="n"/>
      <c r="H8341" s="38" t="n"/>
      <c r="I8341" s="38" t="n"/>
      <c r="J8341" s="38" t="n"/>
      <c r="K8341" s="38" t="n"/>
      <c r="L8341" s="38" t="n"/>
      <c r="N8341" s="36">
        <f>IF($B8341="","",IF($C8341="SUPERSTORE","Superstore","DH"))</f>
        <v/>
      </c>
      <c r="O8341" s="36">
        <f>IF($B8341="","",IFERROR(VLOOKUP($B8341,Mapping!$A:$C,2,0),"Not Mapped"))</f>
        <v/>
      </c>
      <c r="P8341" s="36">
        <f>IF($B8341="","",IFERROR(VLOOKUP($B8341,Mapping!$A:$C,3,0),"Not Mapped"))</f>
        <v/>
      </c>
      <c r="Q8341" s="36">
        <f>IF($B8341="","",IFERROR(VLOOKUP($O8341,Leaders!$A:$B,2,0),"Not Mapped"))</f>
        <v/>
      </c>
      <c r="R8341" s="36">
        <f>IF($B8341="","",IF(COUNTIF(Exclusions!$A:$A,$B8341)&gt;0,"Yes","No"))</f>
        <v/>
      </c>
      <c r="S8341" s="38">
        <f>IF($B8341="","",MIN(1,DAY($A8341)/IF($N8341="Superstore",Settings!$B$5,Settings!$B$4)))</f>
        <v/>
      </c>
      <c r="T8341" s="38">
        <f>IF(OR($B8341="",$G8341="",$S8341=0),"",$G8341/$S8341)</f>
        <v/>
      </c>
      <c r="U8341" s="36">
        <f>IF($T8341="","",IF($T8341&lt;Settings!$B$8,"Critical",IF($T8341&lt;Settings!$B$9,"Semi Critical","Non Critical")))</f>
        <v/>
      </c>
      <c r="V8341" s="28" t="n"/>
      <c r="Z8341">
        <f>IF($B8341="","",IFERROR(VLOOKUP($B8341,'Plan HC for CCA'!$A:$B,2,0),""))</f>
        <v/>
      </c>
      <c r="AA8341">
        <f>IF(OR($B8341="",$Z8341=""),"",IF(N($M8341)&lt;$Z8341,"Delta","No Delta"))</f>
        <v/>
      </c>
      <c r="AB8341">
        <f>IF(OR($B8341="",$Z8341=""),"",MAX(0,$Z8341-N($M8341)))</f>
        <v/>
      </c>
      <c r="AC8341" s="46">
        <f>IF($B8341="","",IFERROR(INDEX('CCA Util %'!$H:$H,MATCH($B8341,'CCA Util %'!$E:$E,0)),""))</f>
        <v/>
      </c>
      <c r="AD8341">
        <f>IF($B8341="","",IFERROR(INDEX('CCA Util %'!$G:$G,MATCH($B8341,'CCA Util %'!$E:$E,0)),""))</f>
        <v/>
      </c>
      <c r="AE8341">
        <f>IF(OR($B8341="",$U8341=""),"",$U8341&amp;" &amp; "&amp;IF(OR($AD8341="",$AD8341=0),"Util NA",$AD8341&amp;" Util"))</f>
        <v/>
      </c>
    </row>
    <row r="8342" ht="15.75" customHeight="1" s="42">
      <c r="A8342" s="41" t="n"/>
      <c r="G8342" s="38" t="n"/>
      <c r="H8342" s="38" t="n"/>
      <c r="I8342" s="38" t="n"/>
      <c r="J8342" s="38" t="n"/>
      <c r="K8342" s="38" t="n"/>
      <c r="L8342" s="38" t="n"/>
      <c r="N8342" s="36">
        <f>IF($B8342="","",IF($C8342="SUPERSTORE","Superstore","DH"))</f>
        <v/>
      </c>
      <c r="O8342" s="36">
        <f>IF($B8342="","",IFERROR(VLOOKUP($B8342,Mapping!$A:$C,2,0),"Not Mapped"))</f>
        <v/>
      </c>
      <c r="P8342" s="36">
        <f>IF($B8342="","",IFERROR(VLOOKUP($B8342,Mapping!$A:$C,3,0),"Not Mapped"))</f>
        <v/>
      </c>
      <c r="Q8342" s="36">
        <f>IF($B8342="","",IFERROR(VLOOKUP($O8342,Leaders!$A:$B,2,0),"Not Mapped"))</f>
        <v/>
      </c>
      <c r="R8342" s="36">
        <f>IF($B8342="","",IF(COUNTIF(Exclusions!$A:$A,$B8342)&gt;0,"Yes","No"))</f>
        <v/>
      </c>
      <c r="S8342" s="38">
        <f>IF($B8342="","",MIN(1,DAY($A8342)/IF($N8342="Superstore",Settings!$B$5,Settings!$B$4)))</f>
        <v/>
      </c>
      <c r="T8342" s="38">
        <f>IF(OR($B8342="",$G8342="",$S8342=0),"",$G8342/$S8342)</f>
        <v/>
      </c>
      <c r="U8342" s="36">
        <f>IF($T8342="","",IF($T8342&lt;Settings!$B$8,"Critical",IF($T8342&lt;Settings!$B$9,"Semi Critical","Non Critical")))</f>
        <v/>
      </c>
      <c r="V8342" s="28" t="n"/>
      <c r="Z8342">
        <f>IF($B8342="","",IFERROR(VLOOKUP($B8342,'Plan HC for CCA'!$A:$B,2,0),""))</f>
        <v/>
      </c>
      <c r="AA8342">
        <f>IF(OR($B8342="",$Z8342=""),"",IF(N($M8342)&lt;$Z8342,"Delta","No Delta"))</f>
        <v/>
      </c>
      <c r="AB8342">
        <f>IF(OR($B8342="",$Z8342=""),"",MAX(0,$Z8342-N($M8342)))</f>
        <v/>
      </c>
      <c r="AC8342" s="46">
        <f>IF($B8342="","",IFERROR(INDEX('CCA Util %'!$H:$H,MATCH($B8342,'CCA Util %'!$E:$E,0)),""))</f>
        <v/>
      </c>
      <c r="AD8342">
        <f>IF($B8342="","",IFERROR(INDEX('CCA Util %'!$G:$G,MATCH($B8342,'CCA Util %'!$E:$E,0)),""))</f>
        <v/>
      </c>
      <c r="AE8342">
        <f>IF(OR($B8342="",$U8342=""),"",$U8342&amp;" &amp; "&amp;IF(OR($AD8342="",$AD8342=0),"Util NA",$AD8342&amp;" Util"))</f>
        <v/>
      </c>
    </row>
    <row r="8343" ht="15.75" customHeight="1" s="42">
      <c r="A8343" s="41" t="n"/>
      <c r="G8343" s="38" t="n"/>
      <c r="H8343" s="38" t="n"/>
      <c r="I8343" s="38" t="n"/>
      <c r="J8343" s="38" t="n"/>
      <c r="K8343" s="38" t="n"/>
      <c r="L8343" s="38" t="n"/>
      <c r="N8343" s="36">
        <f>IF($B8343="","",IF($C8343="SUPERSTORE","Superstore","DH"))</f>
        <v/>
      </c>
      <c r="O8343" s="36">
        <f>IF($B8343="","",IFERROR(VLOOKUP($B8343,Mapping!$A:$C,2,0),"Not Mapped"))</f>
        <v/>
      </c>
      <c r="P8343" s="36">
        <f>IF($B8343="","",IFERROR(VLOOKUP($B8343,Mapping!$A:$C,3,0),"Not Mapped"))</f>
        <v/>
      </c>
      <c r="Q8343" s="36">
        <f>IF($B8343="","",IFERROR(VLOOKUP($O8343,Leaders!$A:$B,2,0),"Not Mapped"))</f>
        <v/>
      </c>
      <c r="R8343" s="36">
        <f>IF($B8343="","",IF(COUNTIF(Exclusions!$A:$A,$B8343)&gt;0,"Yes","No"))</f>
        <v/>
      </c>
      <c r="S8343" s="38">
        <f>IF($B8343="","",MIN(1,DAY($A8343)/IF($N8343="Superstore",Settings!$B$5,Settings!$B$4)))</f>
        <v/>
      </c>
      <c r="T8343" s="38">
        <f>IF(OR($B8343="",$G8343="",$S8343=0),"",$G8343/$S8343)</f>
        <v/>
      </c>
      <c r="U8343" s="36">
        <f>IF($T8343="","",IF($T8343&lt;Settings!$B$8,"Critical",IF($T8343&lt;Settings!$B$9,"Semi Critical","Non Critical")))</f>
        <v/>
      </c>
      <c r="V8343" s="28" t="n"/>
      <c r="Z8343">
        <f>IF($B8343="","",IFERROR(VLOOKUP($B8343,'Plan HC for CCA'!$A:$B,2,0),""))</f>
        <v/>
      </c>
      <c r="AA8343">
        <f>IF(OR($B8343="",$Z8343=""),"",IF(N($M8343)&lt;$Z8343,"Delta","No Delta"))</f>
        <v/>
      </c>
      <c r="AB8343">
        <f>IF(OR($B8343="",$Z8343=""),"",MAX(0,$Z8343-N($M8343)))</f>
        <v/>
      </c>
      <c r="AC8343" s="46">
        <f>IF($B8343="","",IFERROR(INDEX('CCA Util %'!$H:$H,MATCH($B8343,'CCA Util %'!$E:$E,0)),""))</f>
        <v/>
      </c>
      <c r="AD8343">
        <f>IF($B8343="","",IFERROR(INDEX('CCA Util %'!$G:$G,MATCH($B8343,'CCA Util %'!$E:$E,0)),""))</f>
        <v/>
      </c>
      <c r="AE8343">
        <f>IF(OR($B8343="",$U8343=""),"",$U8343&amp;" &amp; "&amp;IF(OR($AD8343="",$AD8343=0),"Util NA",$AD8343&amp;" Util"))</f>
        <v/>
      </c>
    </row>
    <row r="8344" ht="15.75" customHeight="1" s="42">
      <c r="A8344" s="41" t="n"/>
      <c r="G8344" s="38" t="n"/>
      <c r="H8344" s="38" t="n"/>
      <c r="I8344" s="38" t="n"/>
      <c r="J8344" s="38" t="n"/>
      <c r="K8344" s="38" t="n"/>
      <c r="L8344" s="38" t="n"/>
      <c r="N8344" s="36">
        <f>IF($B8344="","",IF($C8344="SUPERSTORE","Superstore","DH"))</f>
        <v/>
      </c>
      <c r="O8344" s="36">
        <f>IF($B8344="","",IFERROR(VLOOKUP($B8344,Mapping!$A:$C,2,0),"Not Mapped"))</f>
        <v/>
      </c>
      <c r="P8344" s="36">
        <f>IF($B8344="","",IFERROR(VLOOKUP($B8344,Mapping!$A:$C,3,0),"Not Mapped"))</f>
        <v/>
      </c>
      <c r="Q8344" s="36">
        <f>IF($B8344="","",IFERROR(VLOOKUP($O8344,Leaders!$A:$B,2,0),"Not Mapped"))</f>
        <v/>
      </c>
      <c r="R8344" s="36">
        <f>IF($B8344="","",IF(COUNTIF(Exclusions!$A:$A,$B8344)&gt;0,"Yes","No"))</f>
        <v/>
      </c>
      <c r="S8344" s="38">
        <f>IF($B8344="","",MIN(1,DAY($A8344)/IF($N8344="Superstore",Settings!$B$5,Settings!$B$4)))</f>
        <v/>
      </c>
      <c r="T8344" s="38">
        <f>IF(OR($B8344="",$G8344="",$S8344=0),"",$G8344/$S8344)</f>
        <v/>
      </c>
      <c r="U8344" s="36">
        <f>IF($T8344="","",IF($T8344&lt;Settings!$B$8,"Critical",IF($T8344&lt;Settings!$B$9,"Semi Critical","Non Critical")))</f>
        <v/>
      </c>
      <c r="V8344" s="28" t="n"/>
      <c r="Z8344">
        <f>IF($B8344="","",IFERROR(VLOOKUP($B8344,'Plan HC for CCA'!$A:$B,2,0),""))</f>
        <v/>
      </c>
      <c r="AA8344">
        <f>IF(OR($B8344="",$Z8344=""),"",IF(N($M8344)&lt;$Z8344,"Delta","No Delta"))</f>
        <v/>
      </c>
      <c r="AB8344">
        <f>IF(OR($B8344="",$Z8344=""),"",MAX(0,$Z8344-N($M8344)))</f>
        <v/>
      </c>
      <c r="AC8344" s="46">
        <f>IF($B8344="","",IFERROR(INDEX('CCA Util %'!$H:$H,MATCH($B8344,'CCA Util %'!$E:$E,0)),""))</f>
        <v/>
      </c>
      <c r="AD8344">
        <f>IF($B8344="","",IFERROR(INDEX('CCA Util %'!$G:$G,MATCH($B8344,'CCA Util %'!$E:$E,0)),""))</f>
        <v/>
      </c>
      <c r="AE8344">
        <f>IF(OR($B8344="",$U8344=""),"",$U8344&amp;" &amp; "&amp;IF(OR($AD8344="",$AD8344=0),"Util NA",$AD8344&amp;" Util"))</f>
        <v/>
      </c>
    </row>
    <row r="8345" ht="15.75" customHeight="1" s="42">
      <c r="A8345" s="41" t="n"/>
      <c r="G8345" s="38" t="n"/>
      <c r="H8345" s="38" t="n"/>
      <c r="I8345" s="38" t="n"/>
      <c r="J8345" s="38" t="n"/>
      <c r="K8345" s="38" t="n"/>
      <c r="L8345" s="38" t="n"/>
      <c r="N8345" s="36">
        <f>IF($B8345="","",IF($C8345="SUPERSTORE","Superstore","DH"))</f>
        <v/>
      </c>
      <c r="O8345" s="36">
        <f>IF($B8345="","",IFERROR(VLOOKUP($B8345,Mapping!$A:$C,2,0),"Not Mapped"))</f>
        <v/>
      </c>
      <c r="P8345" s="36">
        <f>IF($B8345="","",IFERROR(VLOOKUP($B8345,Mapping!$A:$C,3,0),"Not Mapped"))</f>
        <v/>
      </c>
      <c r="Q8345" s="36">
        <f>IF($B8345="","",IFERROR(VLOOKUP($O8345,Leaders!$A:$B,2,0),"Not Mapped"))</f>
        <v/>
      </c>
      <c r="R8345" s="36">
        <f>IF($B8345="","",IF(COUNTIF(Exclusions!$A:$A,$B8345)&gt;0,"Yes","No"))</f>
        <v/>
      </c>
      <c r="S8345" s="38">
        <f>IF($B8345="","",MIN(1,DAY($A8345)/IF($N8345="Superstore",Settings!$B$5,Settings!$B$4)))</f>
        <v/>
      </c>
      <c r="T8345" s="38">
        <f>IF(OR($B8345="",$G8345="",$S8345=0),"",$G8345/$S8345)</f>
        <v/>
      </c>
      <c r="U8345" s="36">
        <f>IF($T8345="","",IF($T8345&lt;Settings!$B$8,"Critical",IF($T8345&lt;Settings!$B$9,"Semi Critical","Non Critical")))</f>
        <v/>
      </c>
      <c r="V8345" s="28" t="n"/>
      <c r="Z8345">
        <f>IF($B8345="","",IFERROR(VLOOKUP($B8345,'Plan HC for CCA'!$A:$B,2,0),""))</f>
        <v/>
      </c>
      <c r="AA8345">
        <f>IF(OR($B8345="",$Z8345=""),"",IF(N($M8345)&lt;$Z8345,"Delta","No Delta"))</f>
        <v/>
      </c>
      <c r="AB8345">
        <f>IF(OR($B8345="",$Z8345=""),"",MAX(0,$Z8345-N($M8345)))</f>
        <v/>
      </c>
      <c r="AC8345" s="46">
        <f>IF($B8345="","",IFERROR(INDEX('CCA Util %'!$H:$H,MATCH($B8345,'CCA Util %'!$E:$E,0)),""))</f>
        <v/>
      </c>
      <c r="AD8345">
        <f>IF($B8345="","",IFERROR(INDEX('CCA Util %'!$G:$G,MATCH($B8345,'CCA Util %'!$E:$E,0)),""))</f>
        <v/>
      </c>
      <c r="AE8345">
        <f>IF(OR($B8345="",$U8345=""),"",$U8345&amp;" &amp; "&amp;IF(OR($AD8345="",$AD8345=0),"Util NA",$AD8345&amp;" Util"))</f>
        <v/>
      </c>
    </row>
    <row r="8346" ht="15.75" customHeight="1" s="42">
      <c r="A8346" s="41" t="n"/>
      <c r="G8346" s="38" t="n"/>
      <c r="H8346" s="38" t="n"/>
      <c r="I8346" s="38" t="n"/>
      <c r="J8346" s="38" t="n"/>
      <c r="K8346" s="38" t="n"/>
      <c r="L8346" s="38" t="n"/>
      <c r="N8346" s="36">
        <f>IF($B8346="","",IF($C8346="SUPERSTORE","Superstore","DH"))</f>
        <v/>
      </c>
      <c r="O8346" s="36">
        <f>IF($B8346="","",IFERROR(VLOOKUP($B8346,Mapping!$A:$C,2,0),"Not Mapped"))</f>
        <v/>
      </c>
      <c r="P8346" s="36">
        <f>IF($B8346="","",IFERROR(VLOOKUP($B8346,Mapping!$A:$C,3,0),"Not Mapped"))</f>
        <v/>
      </c>
      <c r="Q8346" s="36">
        <f>IF($B8346="","",IFERROR(VLOOKUP($O8346,Leaders!$A:$B,2,0),"Not Mapped"))</f>
        <v/>
      </c>
      <c r="R8346" s="36">
        <f>IF($B8346="","",IF(COUNTIF(Exclusions!$A:$A,$B8346)&gt;0,"Yes","No"))</f>
        <v/>
      </c>
      <c r="S8346" s="38">
        <f>IF($B8346="","",MIN(1,DAY($A8346)/IF($N8346="Superstore",Settings!$B$5,Settings!$B$4)))</f>
        <v/>
      </c>
      <c r="T8346" s="38">
        <f>IF(OR($B8346="",$G8346="",$S8346=0),"",$G8346/$S8346)</f>
        <v/>
      </c>
      <c r="U8346" s="36">
        <f>IF($T8346="","",IF($T8346&lt;Settings!$B$8,"Critical",IF($T8346&lt;Settings!$B$9,"Semi Critical","Non Critical")))</f>
        <v/>
      </c>
      <c r="V8346" s="28" t="n"/>
      <c r="Z8346">
        <f>IF($B8346="","",IFERROR(VLOOKUP($B8346,'Plan HC for CCA'!$A:$B,2,0),""))</f>
        <v/>
      </c>
      <c r="AA8346">
        <f>IF(OR($B8346="",$Z8346=""),"",IF(N($M8346)&lt;$Z8346,"Delta","No Delta"))</f>
        <v/>
      </c>
      <c r="AB8346">
        <f>IF(OR($B8346="",$Z8346=""),"",MAX(0,$Z8346-N($M8346)))</f>
        <v/>
      </c>
      <c r="AC8346" s="46">
        <f>IF($B8346="","",IFERROR(INDEX('CCA Util %'!$H:$H,MATCH($B8346,'CCA Util %'!$E:$E,0)),""))</f>
        <v/>
      </c>
      <c r="AD8346">
        <f>IF($B8346="","",IFERROR(INDEX('CCA Util %'!$G:$G,MATCH($B8346,'CCA Util %'!$E:$E,0)),""))</f>
        <v/>
      </c>
      <c r="AE8346">
        <f>IF(OR($B8346="",$U8346=""),"",$U8346&amp;" &amp; "&amp;IF(OR($AD8346="",$AD8346=0),"Util NA",$AD8346&amp;" Util"))</f>
        <v/>
      </c>
    </row>
    <row r="8347" ht="15.75" customHeight="1" s="42">
      <c r="A8347" s="41" t="n"/>
      <c r="G8347" s="38" t="n"/>
      <c r="H8347" s="38" t="n"/>
      <c r="I8347" s="38" t="n"/>
      <c r="J8347" s="38" t="n"/>
      <c r="K8347" s="38" t="n"/>
      <c r="L8347" s="38" t="n"/>
      <c r="N8347" s="36">
        <f>IF($B8347="","",IF($C8347="SUPERSTORE","Superstore","DH"))</f>
        <v/>
      </c>
      <c r="O8347" s="36">
        <f>IF($B8347="","",IFERROR(VLOOKUP($B8347,Mapping!$A:$C,2,0),"Not Mapped"))</f>
        <v/>
      </c>
      <c r="P8347" s="36">
        <f>IF($B8347="","",IFERROR(VLOOKUP($B8347,Mapping!$A:$C,3,0),"Not Mapped"))</f>
        <v/>
      </c>
      <c r="Q8347" s="36">
        <f>IF($B8347="","",IFERROR(VLOOKUP($O8347,Leaders!$A:$B,2,0),"Not Mapped"))</f>
        <v/>
      </c>
      <c r="R8347" s="36">
        <f>IF($B8347="","",IF(COUNTIF(Exclusions!$A:$A,$B8347)&gt;0,"Yes","No"))</f>
        <v/>
      </c>
      <c r="S8347" s="38">
        <f>IF($B8347="","",MIN(1,DAY($A8347)/IF($N8347="Superstore",Settings!$B$5,Settings!$B$4)))</f>
        <v/>
      </c>
      <c r="T8347" s="38">
        <f>IF(OR($B8347="",$G8347="",$S8347=0),"",$G8347/$S8347)</f>
        <v/>
      </c>
      <c r="U8347" s="36">
        <f>IF($T8347="","",IF($T8347&lt;Settings!$B$8,"Critical",IF($T8347&lt;Settings!$B$9,"Semi Critical","Non Critical")))</f>
        <v/>
      </c>
      <c r="V8347" s="28" t="n"/>
      <c r="Z8347">
        <f>IF($B8347="","",IFERROR(VLOOKUP($B8347,'Plan HC for CCA'!$A:$B,2,0),""))</f>
        <v/>
      </c>
      <c r="AA8347">
        <f>IF(OR($B8347="",$Z8347=""),"",IF(N($M8347)&lt;$Z8347,"Delta","No Delta"))</f>
        <v/>
      </c>
      <c r="AB8347">
        <f>IF(OR($B8347="",$Z8347=""),"",MAX(0,$Z8347-N($M8347)))</f>
        <v/>
      </c>
      <c r="AC8347" s="46">
        <f>IF($B8347="","",IFERROR(INDEX('CCA Util %'!$H:$H,MATCH($B8347,'CCA Util %'!$E:$E,0)),""))</f>
        <v/>
      </c>
      <c r="AD8347">
        <f>IF($B8347="","",IFERROR(INDEX('CCA Util %'!$G:$G,MATCH($B8347,'CCA Util %'!$E:$E,0)),""))</f>
        <v/>
      </c>
      <c r="AE8347">
        <f>IF(OR($B8347="",$U8347=""),"",$U8347&amp;" &amp; "&amp;IF(OR($AD8347="",$AD8347=0),"Util NA",$AD8347&amp;" Util"))</f>
        <v/>
      </c>
    </row>
    <row r="8348" ht="15.75" customHeight="1" s="42">
      <c r="A8348" s="41" t="n"/>
      <c r="G8348" s="38" t="n"/>
      <c r="H8348" s="38" t="n"/>
      <c r="I8348" s="38" t="n"/>
      <c r="J8348" s="38" t="n"/>
      <c r="K8348" s="38" t="n"/>
      <c r="L8348" s="38" t="n"/>
      <c r="N8348" s="36">
        <f>IF($B8348="","",IF($C8348="SUPERSTORE","Superstore","DH"))</f>
        <v/>
      </c>
      <c r="O8348" s="36">
        <f>IF($B8348="","",IFERROR(VLOOKUP($B8348,Mapping!$A:$C,2,0),"Not Mapped"))</f>
        <v/>
      </c>
      <c r="P8348" s="36">
        <f>IF($B8348="","",IFERROR(VLOOKUP($B8348,Mapping!$A:$C,3,0),"Not Mapped"))</f>
        <v/>
      </c>
      <c r="Q8348" s="36">
        <f>IF($B8348="","",IFERROR(VLOOKUP($O8348,Leaders!$A:$B,2,0),"Not Mapped"))</f>
        <v/>
      </c>
      <c r="R8348" s="36">
        <f>IF($B8348="","",IF(COUNTIF(Exclusions!$A:$A,$B8348)&gt;0,"Yes","No"))</f>
        <v/>
      </c>
      <c r="S8348" s="38">
        <f>IF($B8348="","",MIN(1,DAY($A8348)/IF($N8348="Superstore",Settings!$B$5,Settings!$B$4)))</f>
        <v/>
      </c>
      <c r="T8348" s="38">
        <f>IF(OR($B8348="",$G8348="",$S8348=0),"",$G8348/$S8348)</f>
        <v/>
      </c>
      <c r="U8348" s="36">
        <f>IF($T8348="","",IF($T8348&lt;Settings!$B$8,"Critical",IF($T8348&lt;Settings!$B$9,"Semi Critical","Non Critical")))</f>
        <v/>
      </c>
      <c r="V8348" s="28" t="n"/>
      <c r="Z8348">
        <f>IF($B8348="","",IFERROR(VLOOKUP($B8348,'Plan HC for CCA'!$A:$B,2,0),""))</f>
        <v/>
      </c>
      <c r="AA8348">
        <f>IF(OR($B8348="",$Z8348=""),"",IF(N($M8348)&lt;$Z8348,"Delta","No Delta"))</f>
        <v/>
      </c>
      <c r="AB8348">
        <f>IF(OR($B8348="",$Z8348=""),"",MAX(0,$Z8348-N($M8348)))</f>
        <v/>
      </c>
      <c r="AC8348" s="46">
        <f>IF($B8348="","",IFERROR(INDEX('CCA Util %'!$H:$H,MATCH($B8348,'CCA Util %'!$E:$E,0)),""))</f>
        <v/>
      </c>
      <c r="AD8348">
        <f>IF($B8348="","",IFERROR(INDEX('CCA Util %'!$G:$G,MATCH($B8348,'CCA Util %'!$E:$E,0)),""))</f>
        <v/>
      </c>
      <c r="AE8348">
        <f>IF(OR($B8348="",$U8348=""),"",$U8348&amp;" &amp; "&amp;IF(OR($AD8348="",$AD8348=0),"Util NA",$AD8348&amp;" Util"))</f>
        <v/>
      </c>
    </row>
    <row r="8349" ht="15.75" customHeight="1" s="42">
      <c r="A8349" s="41" t="n"/>
      <c r="G8349" s="38" t="n"/>
      <c r="H8349" s="38" t="n"/>
      <c r="I8349" s="38" t="n"/>
      <c r="J8349" s="38" t="n"/>
      <c r="K8349" s="38" t="n"/>
      <c r="L8349" s="38" t="n"/>
      <c r="N8349" s="36">
        <f>IF($B8349="","",IF($C8349="SUPERSTORE","Superstore","DH"))</f>
        <v/>
      </c>
      <c r="O8349" s="36">
        <f>IF($B8349="","",IFERROR(VLOOKUP($B8349,Mapping!$A:$C,2,0),"Not Mapped"))</f>
        <v/>
      </c>
      <c r="P8349" s="36">
        <f>IF($B8349="","",IFERROR(VLOOKUP($B8349,Mapping!$A:$C,3,0),"Not Mapped"))</f>
        <v/>
      </c>
      <c r="Q8349" s="36">
        <f>IF($B8349="","",IFERROR(VLOOKUP($O8349,Leaders!$A:$B,2,0),"Not Mapped"))</f>
        <v/>
      </c>
      <c r="R8349" s="36">
        <f>IF($B8349="","",IF(COUNTIF(Exclusions!$A:$A,$B8349)&gt;0,"Yes","No"))</f>
        <v/>
      </c>
      <c r="S8349" s="38">
        <f>IF($B8349="","",MIN(1,DAY($A8349)/IF($N8349="Superstore",Settings!$B$5,Settings!$B$4)))</f>
        <v/>
      </c>
      <c r="T8349" s="38">
        <f>IF(OR($B8349="",$G8349="",$S8349=0),"",$G8349/$S8349)</f>
        <v/>
      </c>
      <c r="U8349" s="36">
        <f>IF($T8349="","",IF($T8349&lt;Settings!$B$8,"Critical",IF($T8349&lt;Settings!$B$9,"Semi Critical","Non Critical")))</f>
        <v/>
      </c>
      <c r="V8349" s="28" t="n"/>
      <c r="Z8349">
        <f>IF($B8349="","",IFERROR(VLOOKUP($B8349,'Plan HC for CCA'!$A:$B,2,0),""))</f>
        <v/>
      </c>
      <c r="AA8349">
        <f>IF(OR($B8349="",$Z8349=""),"",IF(N($M8349)&lt;$Z8349,"Delta","No Delta"))</f>
        <v/>
      </c>
      <c r="AB8349">
        <f>IF(OR($B8349="",$Z8349=""),"",MAX(0,$Z8349-N($M8349)))</f>
        <v/>
      </c>
      <c r="AC8349" s="46">
        <f>IF($B8349="","",IFERROR(INDEX('CCA Util %'!$H:$H,MATCH($B8349,'CCA Util %'!$E:$E,0)),""))</f>
        <v/>
      </c>
      <c r="AD8349">
        <f>IF($B8349="","",IFERROR(INDEX('CCA Util %'!$G:$G,MATCH($B8349,'CCA Util %'!$E:$E,0)),""))</f>
        <v/>
      </c>
      <c r="AE8349">
        <f>IF(OR($B8349="",$U8349=""),"",$U8349&amp;" &amp; "&amp;IF(OR($AD8349="",$AD8349=0),"Util NA",$AD8349&amp;" Util"))</f>
        <v/>
      </c>
    </row>
    <row r="8350" ht="15.75" customHeight="1" s="42">
      <c r="A8350" s="41" t="n"/>
      <c r="G8350" s="38" t="n"/>
      <c r="H8350" s="38" t="n"/>
      <c r="I8350" s="38" t="n"/>
      <c r="J8350" s="38" t="n"/>
      <c r="K8350" s="38" t="n"/>
      <c r="L8350" s="38" t="n"/>
      <c r="N8350" s="36">
        <f>IF($B8350="","",IF($C8350="SUPERSTORE","Superstore","DH"))</f>
        <v/>
      </c>
      <c r="O8350" s="36">
        <f>IF($B8350="","",IFERROR(VLOOKUP($B8350,Mapping!$A:$C,2,0),"Not Mapped"))</f>
        <v/>
      </c>
      <c r="P8350" s="36">
        <f>IF($B8350="","",IFERROR(VLOOKUP($B8350,Mapping!$A:$C,3,0),"Not Mapped"))</f>
        <v/>
      </c>
      <c r="Q8350" s="36">
        <f>IF($B8350="","",IFERROR(VLOOKUP($O8350,Leaders!$A:$B,2,0),"Not Mapped"))</f>
        <v/>
      </c>
      <c r="R8350" s="36">
        <f>IF($B8350="","",IF(COUNTIF(Exclusions!$A:$A,$B8350)&gt;0,"Yes","No"))</f>
        <v/>
      </c>
      <c r="S8350" s="38">
        <f>IF($B8350="","",MIN(1,DAY($A8350)/IF($N8350="Superstore",Settings!$B$5,Settings!$B$4)))</f>
        <v/>
      </c>
      <c r="T8350" s="38">
        <f>IF(OR($B8350="",$G8350="",$S8350=0),"",$G8350/$S8350)</f>
        <v/>
      </c>
      <c r="U8350" s="36">
        <f>IF($T8350="","",IF($T8350&lt;Settings!$B$8,"Critical",IF($T8350&lt;Settings!$B$9,"Semi Critical","Non Critical")))</f>
        <v/>
      </c>
      <c r="V8350" s="28" t="n"/>
      <c r="Z8350">
        <f>IF($B8350="","",IFERROR(VLOOKUP($B8350,'Plan HC for CCA'!$A:$B,2,0),""))</f>
        <v/>
      </c>
      <c r="AA8350">
        <f>IF(OR($B8350="",$Z8350=""),"",IF(N($M8350)&lt;$Z8350,"Delta","No Delta"))</f>
        <v/>
      </c>
      <c r="AB8350">
        <f>IF(OR($B8350="",$Z8350=""),"",MAX(0,$Z8350-N($M8350)))</f>
        <v/>
      </c>
      <c r="AC8350" s="46">
        <f>IF($B8350="","",IFERROR(INDEX('CCA Util %'!$H:$H,MATCH($B8350,'CCA Util %'!$E:$E,0)),""))</f>
        <v/>
      </c>
      <c r="AD8350">
        <f>IF($B8350="","",IFERROR(INDEX('CCA Util %'!$G:$G,MATCH($B8350,'CCA Util %'!$E:$E,0)),""))</f>
        <v/>
      </c>
      <c r="AE8350">
        <f>IF(OR($B8350="",$U8350=""),"",$U8350&amp;" &amp; "&amp;IF(OR($AD8350="",$AD8350=0),"Util NA",$AD8350&amp;" Util"))</f>
        <v/>
      </c>
    </row>
    <row r="8351" ht="15.75" customHeight="1" s="42">
      <c r="A8351" s="41" t="n"/>
      <c r="G8351" s="38" t="n"/>
      <c r="H8351" s="38" t="n"/>
      <c r="I8351" s="38" t="n"/>
      <c r="J8351" s="38" t="n"/>
      <c r="K8351" s="38" t="n"/>
      <c r="L8351" s="38" t="n"/>
      <c r="N8351" s="36">
        <f>IF($B8351="","",IF($C8351="SUPERSTORE","Superstore","DH"))</f>
        <v/>
      </c>
      <c r="O8351" s="36">
        <f>IF($B8351="","",IFERROR(VLOOKUP($B8351,Mapping!$A:$C,2,0),"Not Mapped"))</f>
        <v/>
      </c>
      <c r="P8351" s="36">
        <f>IF($B8351="","",IFERROR(VLOOKUP($B8351,Mapping!$A:$C,3,0),"Not Mapped"))</f>
        <v/>
      </c>
      <c r="Q8351" s="36">
        <f>IF($B8351="","",IFERROR(VLOOKUP($O8351,Leaders!$A:$B,2,0),"Not Mapped"))</f>
        <v/>
      </c>
      <c r="R8351" s="36">
        <f>IF($B8351="","",IF(COUNTIF(Exclusions!$A:$A,$B8351)&gt;0,"Yes","No"))</f>
        <v/>
      </c>
      <c r="S8351" s="38">
        <f>IF($B8351="","",MIN(1,DAY($A8351)/IF($N8351="Superstore",Settings!$B$5,Settings!$B$4)))</f>
        <v/>
      </c>
      <c r="T8351" s="38">
        <f>IF(OR($B8351="",$G8351="",$S8351=0),"",$G8351/$S8351)</f>
        <v/>
      </c>
      <c r="U8351" s="36">
        <f>IF($T8351="","",IF($T8351&lt;Settings!$B$8,"Critical",IF($T8351&lt;Settings!$B$9,"Semi Critical","Non Critical")))</f>
        <v/>
      </c>
      <c r="V8351" s="28" t="n"/>
      <c r="Z8351">
        <f>IF($B8351="","",IFERROR(VLOOKUP($B8351,'Plan HC for CCA'!$A:$B,2,0),""))</f>
        <v/>
      </c>
      <c r="AA8351">
        <f>IF(OR($B8351="",$Z8351=""),"",IF(N($M8351)&lt;$Z8351,"Delta","No Delta"))</f>
        <v/>
      </c>
      <c r="AB8351">
        <f>IF(OR($B8351="",$Z8351=""),"",MAX(0,$Z8351-N($M8351)))</f>
        <v/>
      </c>
      <c r="AC8351" s="46">
        <f>IF($B8351="","",IFERROR(INDEX('CCA Util %'!$H:$H,MATCH($B8351,'CCA Util %'!$E:$E,0)),""))</f>
        <v/>
      </c>
      <c r="AD8351">
        <f>IF($B8351="","",IFERROR(INDEX('CCA Util %'!$G:$G,MATCH($B8351,'CCA Util %'!$E:$E,0)),""))</f>
        <v/>
      </c>
      <c r="AE8351">
        <f>IF(OR($B8351="",$U8351=""),"",$U8351&amp;" &amp; "&amp;IF(OR($AD8351="",$AD8351=0),"Util NA",$AD8351&amp;" Util"))</f>
        <v/>
      </c>
    </row>
    <row r="8352" ht="15.75" customHeight="1" s="42">
      <c r="A8352" s="41" t="n"/>
      <c r="G8352" s="38" t="n"/>
      <c r="H8352" s="38" t="n"/>
      <c r="I8352" s="38" t="n"/>
      <c r="J8352" s="38" t="n"/>
      <c r="K8352" s="38" t="n"/>
      <c r="L8352" s="38" t="n"/>
      <c r="N8352" s="36">
        <f>IF($B8352="","",IF($C8352="SUPERSTORE","Superstore","DH"))</f>
        <v/>
      </c>
      <c r="O8352" s="36">
        <f>IF($B8352="","",IFERROR(VLOOKUP($B8352,Mapping!$A:$C,2,0),"Not Mapped"))</f>
        <v/>
      </c>
      <c r="P8352" s="36">
        <f>IF($B8352="","",IFERROR(VLOOKUP($B8352,Mapping!$A:$C,3,0),"Not Mapped"))</f>
        <v/>
      </c>
      <c r="Q8352" s="36">
        <f>IF($B8352="","",IFERROR(VLOOKUP($O8352,Leaders!$A:$B,2,0),"Not Mapped"))</f>
        <v/>
      </c>
      <c r="R8352" s="36">
        <f>IF($B8352="","",IF(COUNTIF(Exclusions!$A:$A,$B8352)&gt;0,"Yes","No"))</f>
        <v/>
      </c>
      <c r="S8352" s="38">
        <f>IF($B8352="","",MIN(1,DAY($A8352)/IF($N8352="Superstore",Settings!$B$5,Settings!$B$4)))</f>
        <v/>
      </c>
      <c r="T8352" s="38">
        <f>IF(OR($B8352="",$G8352="",$S8352=0),"",$G8352/$S8352)</f>
        <v/>
      </c>
      <c r="U8352" s="36">
        <f>IF($T8352="","",IF($T8352&lt;Settings!$B$8,"Critical",IF($T8352&lt;Settings!$B$9,"Semi Critical","Non Critical")))</f>
        <v/>
      </c>
      <c r="V8352" s="28" t="n"/>
      <c r="Z8352">
        <f>IF($B8352="","",IFERROR(VLOOKUP($B8352,'Plan HC for CCA'!$A:$B,2,0),""))</f>
        <v/>
      </c>
      <c r="AA8352">
        <f>IF(OR($B8352="",$Z8352=""),"",IF(N($M8352)&lt;$Z8352,"Delta","No Delta"))</f>
        <v/>
      </c>
      <c r="AB8352">
        <f>IF(OR($B8352="",$Z8352=""),"",MAX(0,$Z8352-N($M8352)))</f>
        <v/>
      </c>
      <c r="AC8352" s="46">
        <f>IF($B8352="","",IFERROR(INDEX('CCA Util %'!$H:$H,MATCH($B8352,'CCA Util %'!$E:$E,0)),""))</f>
        <v/>
      </c>
      <c r="AD8352">
        <f>IF($B8352="","",IFERROR(INDEX('CCA Util %'!$G:$G,MATCH($B8352,'CCA Util %'!$E:$E,0)),""))</f>
        <v/>
      </c>
      <c r="AE8352">
        <f>IF(OR($B8352="",$U8352=""),"",$U8352&amp;" &amp; "&amp;IF(OR($AD8352="",$AD8352=0),"Util NA",$AD8352&amp;" Util"))</f>
        <v/>
      </c>
    </row>
    <row r="8353" ht="15.75" customHeight="1" s="42">
      <c r="A8353" s="41" t="n"/>
      <c r="G8353" s="38" t="n"/>
      <c r="H8353" s="38" t="n"/>
      <c r="I8353" s="38" t="n"/>
      <c r="J8353" s="38" t="n"/>
      <c r="K8353" s="38" t="n"/>
      <c r="L8353" s="38" t="n"/>
      <c r="N8353" s="36">
        <f>IF($B8353="","",IF($C8353="SUPERSTORE","Superstore","DH"))</f>
        <v/>
      </c>
      <c r="O8353" s="36">
        <f>IF($B8353="","",IFERROR(VLOOKUP($B8353,Mapping!$A:$C,2,0),"Not Mapped"))</f>
        <v/>
      </c>
      <c r="P8353" s="36">
        <f>IF($B8353="","",IFERROR(VLOOKUP($B8353,Mapping!$A:$C,3,0),"Not Mapped"))</f>
        <v/>
      </c>
      <c r="Q8353" s="36">
        <f>IF($B8353="","",IFERROR(VLOOKUP($O8353,Leaders!$A:$B,2,0),"Not Mapped"))</f>
        <v/>
      </c>
      <c r="R8353" s="36">
        <f>IF($B8353="","",IF(COUNTIF(Exclusions!$A:$A,$B8353)&gt;0,"Yes","No"))</f>
        <v/>
      </c>
      <c r="S8353" s="38">
        <f>IF($B8353="","",MIN(1,DAY($A8353)/IF($N8353="Superstore",Settings!$B$5,Settings!$B$4)))</f>
        <v/>
      </c>
      <c r="T8353" s="38">
        <f>IF(OR($B8353="",$G8353="",$S8353=0),"",$G8353/$S8353)</f>
        <v/>
      </c>
      <c r="U8353" s="36">
        <f>IF($T8353="","",IF($T8353&lt;Settings!$B$8,"Critical",IF($T8353&lt;Settings!$B$9,"Semi Critical","Non Critical")))</f>
        <v/>
      </c>
      <c r="V8353" s="28" t="n"/>
      <c r="Z8353">
        <f>IF($B8353="","",IFERROR(VLOOKUP($B8353,'Plan HC for CCA'!$A:$B,2,0),""))</f>
        <v/>
      </c>
      <c r="AA8353">
        <f>IF(OR($B8353="",$Z8353=""),"",IF(N($M8353)&lt;$Z8353,"Delta","No Delta"))</f>
        <v/>
      </c>
      <c r="AB8353">
        <f>IF(OR($B8353="",$Z8353=""),"",MAX(0,$Z8353-N($M8353)))</f>
        <v/>
      </c>
      <c r="AC8353" s="46">
        <f>IF($B8353="","",IFERROR(INDEX('CCA Util %'!$H:$H,MATCH($B8353,'CCA Util %'!$E:$E,0)),""))</f>
        <v/>
      </c>
      <c r="AD8353">
        <f>IF($B8353="","",IFERROR(INDEX('CCA Util %'!$G:$G,MATCH($B8353,'CCA Util %'!$E:$E,0)),""))</f>
        <v/>
      </c>
      <c r="AE8353">
        <f>IF(OR($B8353="",$U8353=""),"",$U8353&amp;" &amp; "&amp;IF(OR($AD8353="",$AD8353=0),"Util NA",$AD8353&amp;" Util"))</f>
        <v/>
      </c>
    </row>
    <row r="8354" ht="15.75" customHeight="1" s="42">
      <c r="A8354" s="41" t="n"/>
      <c r="G8354" s="38" t="n"/>
      <c r="H8354" s="38" t="n"/>
      <c r="I8354" s="38" t="n"/>
      <c r="J8354" s="38" t="n"/>
      <c r="K8354" s="38" t="n"/>
      <c r="L8354" s="38" t="n"/>
      <c r="N8354" s="36">
        <f>IF($B8354="","",IF($C8354="SUPERSTORE","Superstore","DH"))</f>
        <v/>
      </c>
      <c r="O8354" s="36">
        <f>IF($B8354="","",IFERROR(VLOOKUP($B8354,Mapping!$A:$C,2,0),"Not Mapped"))</f>
        <v/>
      </c>
      <c r="P8354" s="36">
        <f>IF($B8354="","",IFERROR(VLOOKUP($B8354,Mapping!$A:$C,3,0),"Not Mapped"))</f>
        <v/>
      </c>
      <c r="Q8354" s="36">
        <f>IF($B8354="","",IFERROR(VLOOKUP($O8354,Leaders!$A:$B,2,0),"Not Mapped"))</f>
        <v/>
      </c>
      <c r="R8354" s="36">
        <f>IF($B8354="","",IF(COUNTIF(Exclusions!$A:$A,$B8354)&gt;0,"Yes","No"))</f>
        <v/>
      </c>
      <c r="S8354" s="38">
        <f>IF($B8354="","",MIN(1,DAY($A8354)/IF($N8354="Superstore",Settings!$B$5,Settings!$B$4)))</f>
        <v/>
      </c>
      <c r="T8354" s="38">
        <f>IF(OR($B8354="",$G8354="",$S8354=0),"",$G8354/$S8354)</f>
        <v/>
      </c>
      <c r="U8354" s="36">
        <f>IF($T8354="","",IF($T8354&lt;Settings!$B$8,"Critical",IF($T8354&lt;Settings!$B$9,"Semi Critical","Non Critical")))</f>
        <v/>
      </c>
      <c r="V8354" s="28" t="n"/>
      <c r="Z8354">
        <f>IF($B8354="","",IFERROR(VLOOKUP($B8354,'Plan HC for CCA'!$A:$B,2,0),""))</f>
        <v/>
      </c>
      <c r="AA8354">
        <f>IF(OR($B8354="",$Z8354=""),"",IF(N($M8354)&lt;$Z8354,"Delta","No Delta"))</f>
        <v/>
      </c>
      <c r="AB8354">
        <f>IF(OR($B8354="",$Z8354=""),"",MAX(0,$Z8354-N($M8354)))</f>
        <v/>
      </c>
      <c r="AC8354" s="46">
        <f>IF($B8354="","",IFERROR(INDEX('CCA Util %'!$H:$H,MATCH($B8354,'CCA Util %'!$E:$E,0)),""))</f>
        <v/>
      </c>
      <c r="AD8354">
        <f>IF($B8354="","",IFERROR(INDEX('CCA Util %'!$G:$G,MATCH($B8354,'CCA Util %'!$E:$E,0)),""))</f>
        <v/>
      </c>
      <c r="AE8354">
        <f>IF(OR($B8354="",$U8354=""),"",$U8354&amp;" &amp; "&amp;IF(OR($AD8354="",$AD8354=0),"Util NA",$AD8354&amp;" Util"))</f>
        <v/>
      </c>
    </row>
    <row r="8355" ht="15.75" customHeight="1" s="42">
      <c r="A8355" s="41" t="n"/>
      <c r="G8355" s="38" t="n"/>
      <c r="H8355" s="38" t="n"/>
      <c r="I8355" s="38" t="n"/>
      <c r="J8355" s="38" t="n"/>
      <c r="K8355" s="38" t="n"/>
      <c r="L8355" s="38" t="n"/>
      <c r="N8355" s="36">
        <f>IF($B8355="","",IF($C8355="SUPERSTORE","Superstore","DH"))</f>
        <v/>
      </c>
      <c r="O8355" s="36">
        <f>IF($B8355="","",IFERROR(VLOOKUP($B8355,Mapping!$A:$C,2,0),"Not Mapped"))</f>
        <v/>
      </c>
      <c r="P8355" s="36">
        <f>IF($B8355="","",IFERROR(VLOOKUP($B8355,Mapping!$A:$C,3,0),"Not Mapped"))</f>
        <v/>
      </c>
      <c r="Q8355" s="36">
        <f>IF($B8355="","",IFERROR(VLOOKUP($O8355,Leaders!$A:$B,2,0),"Not Mapped"))</f>
        <v/>
      </c>
      <c r="R8355" s="36">
        <f>IF($B8355="","",IF(COUNTIF(Exclusions!$A:$A,$B8355)&gt;0,"Yes","No"))</f>
        <v/>
      </c>
      <c r="S8355" s="38">
        <f>IF($B8355="","",MIN(1,DAY($A8355)/IF($N8355="Superstore",Settings!$B$5,Settings!$B$4)))</f>
        <v/>
      </c>
      <c r="T8355" s="38">
        <f>IF(OR($B8355="",$G8355="",$S8355=0),"",$G8355/$S8355)</f>
        <v/>
      </c>
      <c r="U8355" s="36">
        <f>IF($T8355="","",IF($T8355&lt;Settings!$B$8,"Critical",IF($T8355&lt;Settings!$B$9,"Semi Critical","Non Critical")))</f>
        <v/>
      </c>
      <c r="V8355" s="28" t="n"/>
      <c r="Z8355">
        <f>IF($B8355="","",IFERROR(VLOOKUP($B8355,'Plan HC for CCA'!$A:$B,2,0),""))</f>
        <v/>
      </c>
      <c r="AA8355">
        <f>IF(OR($B8355="",$Z8355=""),"",IF(N($M8355)&lt;$Z8355,"Delta","No Delta"))</f>
        <v/>
      </c>
      <c r="AB8355">
        <f>IF(OR($B8355="",$Z8355=""),"",MAX(0,$Z8355-N($M8355)))</f>
        <v/>
      </c>
      <c r="AC8355" s="46">
        <f>IF($B8355="","",IFERROR(INDEX('CCA Util %'!$H:$H,MATCH($B8355,'CCA Util %'!$E:$E,0)),""))</f>
        <v/>
      </c>
      <c r="AD8355">
        <f>IF($B8355="","",IFERROR(INDEX('CCA Util %'!$G:$G,MATCH($B8355,'CCA Util %'!$E:$E,0)),""))</f>
        <v/>
      </c>
      <c r="AE8355">
        <f>IF(OR($B8355="",$U8355=""),"",$U8355&amp;" &amp; "&amp;IF(OR($AD8355="",$AD8355=0),"Util NA",$AD8355&amp;" Util"))</f>
        <v/>
      </c>
    </row>
    <row r="8356" ht="15.75" customHeight="1" s="42">
      <c r="A8356" s="41" t="n"/>
      <c r="G8356" s="38" t="n"/>
      <c r="H8356" s="38" t="n"/>
      <c r="I8356" s="38" t="n"/>
      <c r="J8356" s="38" t="n"/>
      <c r="K8356" s="38" t="n"/>
      <c r="L8356" s="38" t="n"/>
      <c r="N8356" s="36">
        <f>IF($B8356="","",IF($C8356="SUPERSTORE","Superstore","DH"))</f>
        <v/>
      </c>
      <c r="O8356" s="36">
        <f>IF($B8356="","",IFERROR(VLOOKUP($B8356,Mapping!$A:$C,2,0),"Not Mapped"))</f>
        <v/>
      </c>
      <c r="P8356" s="36">
        <f>IF($B8356="","",IFERROR(VLOOKUP($B8356,Mapping!$A:$C,3,0),"Not Mapped"))</f>
        <v/>
      </c>
      <c r="Q8356" s="36">
        <f>IF($B8356="","",IFERROR(VLOOKUP($O8356,Leaders!$A:$B,2,0),"Not Mapped"))</f>
        <v/>
      </c>
      <c r="R8356" s="36">
        <f>IF($B8356="","",IF(COUNTIF(Exclusions!$A:$A,$B8356)&gt;0,"Yes","No"))</f>
        <v/>
      </c>
      <c r="S8356" s="38">
        <f>IF($B8356="","",MIN(1,DAY($A8356)/IF($N8356="Superstore",Settings!$B$5,Settings!$B$4)))</f>
        <v/>
      </c>
      <c r="T8356" s="38">
        <f>IF(OR($B8356="",$G8356="",$S8356=0),"",$G8356/$S8356)</f>
        <v/>
      </c>
      <c r="U8356" s="36">
        <f>IF($T8356="","",IF($T8356&lt;Settings!$B$8,"Critical",IF($T8356&lt;Settings!$B$9,"Semi Critical","Non Critical")))</f>
        <v/>
      </c>
      <c r="V8356" s="28" t="n"/>
      <c r="Z8356">
        <f>IF($B8356="","",IFERROR(VLOOKUP($B8356,'Plan HC for CCA'!$A:$B,2,0),""))</f>
        <v/>
      </c>
      <c r="AA8356">
        <f>IF(OR($B8356="",$Z8356=""),"",IF(N($M8356)&lt;$Z8356,"Delta","No Delta"))</f>
        <v/>
      </c>
      <c r="AB8356">
        <f>IF(OR($B8356="",$Z8356=""),"",MAX(0,$Z8356-N($M8356)))</f>
        <v/>
      </c>
      <c r="AC8356" s="46">
        <f>IF($B8356="","",IFERROR(INDEX('CCA Util %'!$H:$H,MATCH($B8356,'CCA Util %'!$E:$E,0)),""))</f>
        <v/>
      </c>
      <c r="AD8356">
        <f>IF($B8356="","",IFERROR(INDEX('CCA Util %'!$G:$G,MATCH($B8356,'CCA Util %'!$E:$E,0)),""))</f>
        <v/>
      </c>
      <c r="AE8356">
        <f>IF(OR($B8356="",$U8356=""),"",$U8356&amp;" &amp; "&amp;IF(OR($AD8356="",$AD8356=0),"Util NA",$AD8356&amp;" Util"))</f>
        <v/>
      </c>
    </row>
    <row r="8357" ht="15.75" customHeight="1" s="42">
      <c r="A8357" s="41" t="n"/>
      <c r="G8357" s="38" t="n"/>
      <c r="H8357" s="38" t="n"/>
      <c r="I8357" s="38" t="n"/>
      <c r="J8357" s="38" t="n"/>
      <c r="K8357" s="38" t="n"/>
      <c r="L8357" s="38" t="n"/>
      <c r="N8357" s="36">
        <f>IF($B8357="","",IF($C8357="SUPERSTORE","Superstore","DH"))</f>
        <v/>
      </c>
      <c r="O8357" s="36">
        <f>IF($B8357="","",IFERROR(VLOOKUP($B8357,Mapping!$A:$C,2,0),"Not Mapped"))</f>
        <v/>
      </c>
      <c r="P8357" s="36">
        <f>IF($B8357="","",IFERROR(VLOOKUP($B8357,Mapping!$A:$C,3,0),"Not Mapped"))</f>
        <v/>
      </c>
      <c r="Q8357" s="36">
        <f>IF($B8357="","",IFERROR(VLOOKUP($O8357,Leaders!$A:$B,2,0),"Not Mapped"))</f>
        <v/>
      </c>
      <c r="R8357" s="36">
        <f>IF($B8357="","",IF(COUNTIF(Exclusions!$A:$A,$B8357)&gt;0,"Yes","No"))</f>
        <v/>
      </c>
      <c r="S8357" s="38">
        <f>IF($B8357="","",MIN(1,DAY($A8357)/IF($N8357="Superstore",Settings!$B$5,Settings!$B$4)))</f>
        <v/>
      </c>
      <c r="T8357" s="38">
        <f>IF(OR($B8357="",$G8357="",$S8357=0),"",$G8357/$S8357)</f>
        <v/>
      </c>
      <c r="U8357" s="36">
        <f>IF($T8357="","",IF($T8357&lt;Settings!$B$8,"Critical",IF($T8357&lt;Settings!$B$9,"Semi Critical","Non Critical")))</f>
        <v/>
      </c>
      <c r="V8357" s="28" t="n"/>
      <c r="Z8357">
        <f>IF($B8357="","",IFERROR(VLOOKUP($B8357,'Plan HC for CCA'!$A:$B,2,0),""))</f>
        <v/>
      </c>
      <c r="AA8357">
        <f>IF(OR($B8357="",$Z8357=""),"",IF(N($M8357)&lt;$Z8357,"Delta","No Delta"))</f>
        <v/>
      </c>
      <c r="AB8357">
        <f>IF(OR($B8357="",$Z8357=""),"",MAX(0,$Z8357-N($M8357)))</f>
        <v/>
      </c>
      <c r="AC8357" s="46">
        <f>IF($B8357="","",IFERROR(INDEX('CCA Util %'!$H:$H,MATCH($B8357,'CCA Util %'!$E:$E,0)),""))</f>
        <v/>
      </c>
      <c r="AD8357">
        <f>IF($B8357="","",IFERROR(INDEX('CCA Util %'!$G:$G,MATCH($B8357,'CCA Util %'!$E:$E,0)),""))</f>
        <v/>
      </c>
      <c r="AE8357">
        <f>IF(OR($B8357="",$U8357=""),"",$U8357&amp;" &amp; "&amp;IF(OR($AD8357="",$AD8357=0),"Util NA",$AD8357&amp;" Util"))</f>
        <v/>
      </c>
    </row>
    <row r="8358" ht="15.75" customHeight="1" s="42">
      <c r="A8358" s="41" t="n"/>
      <c r="G8358" s="38" t="n"/>
      <c r="H8358" s="38" t="n"/>
      <c r="I8358" s="38" t="n"/>
      <c r="J8358" s="38" t="n"/>
      <c r="K8358" s="38" t="n"/>
      <c r="L8358" s="38" t="n"/>
      <c r="N8358" s="36">
        <f>IF($B8358="","",IF($C8358="SUPERSTORE","Superstore","DH"))</f>
        <v/>
      </c>
      <c r="O8358" s="36">
        <f>IF($B8358="","",IFERROR(VLOOKUP($B8358,Mapping!$A:$C,2,0),"Not Mapped"))</f>
        <v/>
      </c>
      <c r="P8358" s="36">
        <f>IF($B8358="","",IFERROR(VLOOKUP($B8358,Mapping!$A:$C,3,0),"Not Mapped"))</f>
        <v/>
      </c>
      <c r="Q8358" s="36">
        <f>IF($B8358="","",IFERROR(VLOOKUP($O8358,Leaders!$A:$B,2,0),"Not Mapped"))</f>
        <v/>
      </c>
      <c r="R8358" s="36">
        <f>IF($B8358="","",IF(COUNTIF(Exclusions!$A:$A,$B8358)&gt;0,"Yes","No"))</f>
        <v/>
      </c>
      <c r="S8358" s="38">
        <f>IF($B8358="","",MIN(1,DAY($A8358)/IF($N8358="Superstore",Settings!$B$5,Settings!$B$4)))</f>
        <v/>
      </c>
      <c r="T8358" s="38">
        <f>IF(OR($B8358="",$G8358="",$S8358=0),"",$G8358/$S8358)</f>
        <v/>
      </c>
      <c r="U8358" s="36">
        <f>IF($T8358="","",IF($T8358&lt;Settings!$B$8,"Critical",IF($T8358&lt;Settings!$B$9,"Semi Critical","Non Critical")))</f>
        <v/>
      </c>
      <c r="V8358" s="28" t="n"/>
      <c r="Z8358">
        <f>IF($B8358="","",IFERROR(VLOOKUP($B8358,'Plan HC for CCA'!$A:$B,2,0),""))</f>
        <v/>
      </c>
      <c r="AA8358">
        <f>IF(OR($B8358="",$Z8358=""),"",IF(N($M8358)&lt;$Z8358,"Delta","No Delta"))</f>
        <v/>
      </c>
      <c r="AB8358">
        <f>IF(OR($B8358="",$Z8358=""),"",MAX(0,$Z8358-N($M8358)))</f>
        <v/>
      </c>
      <c r="AC8358" s="46">
        <f>IF($B8358="","",IFERROR(INDEX('CCA Util %'!$H:$H,MATCH($B8358,'CCA Util %'!$E:$E,0)),""))</f>
        <v/>
      </c>
      <c r="AD8358">
        <f>IF($B8358="","",IFERROR(INDEX('CCA Util %'!$G:$G,MATCH($B8358,'CCA Util %'!$E:$E,0)),""))</f>
        <v/>
      </c>
      <c r="AE8358">
        <f>IF(OR($B8358="",$U8358=""),"",$U8358&amp;" &amp; "&amp;IF(OR($AD8358="",$AD8358=0),"Util NA",$AD8358&amp;" Util"))</f>
        <v/>
      </c>
    </row>
    <row r="8359" ht="15.75" customHeight="1" s="42">
      <c r="A8359" s="41" t="n"/>
      <c r="G8359" s="38" t="n"/>
      <c r="H8359" s="38" t="n"/>
      <c r="I8359" s="38" t="n"/>
      <c r="J8359" s="38" t="n"/>
      <c r="K8359" s="38" t="n"/>
      <c r="L8359" s="38" t="n"/>
      <c r="N8359" s="36">
        <f>IF($B8359="","",IF($C8359="SUPERSTORE","Superstore","DH"))</f>
        <v/>
      </c>
      <c r="O8359" s="36">
        <f>IF($B8359="","",IFERROR(VLOOKUP($B8359,Mapping!$A:$C,2,0),"Not Mapped"))</f>
        <v/>
      </c>
      <c r="P8359" s="36">
        <f>IF($B8359="","",IFERROR(VLOOKUP($B8359,Mapping!$A:$C,3,0),"Not Mapped"))</f>
        <v/>
      </c>
      <c r="Q8359" s="36">
        <f>IF($B8359="","",IFERROR(VLOOKUP($O8359,Leaders!$A:$B,2,0),"Not Mapped"))</f>
        <v/>
      </c>
      <c r="R8359" s="36">
        <f>IF($B8359="","",IF(COUNTIF(Exclusions!$A:$A,$B8359)&gt;0,"Yes","No"))</f>
        <v/>
      </c>
      <c r="S8359" s="38">
        <f>IF($B8359="","",MIN(1,DAY($A8359)/IF($N8359="Superstore",Settings!$B$5,Settings!$B$4)))</f>
        <v/>
      </c>
      <c r="T8359" s="38">
        <f>IF(OR($B8359="",$G8359="",$S8359=0),"",$G8359/$S8359)</f>
        <v/>
      </c>
      <c r="U8359" s="36">
        <f>IF($T8359="","",IF($T8359&lt;Settings!$B$8,"Critical",IF($T8359&lt;Settings!$B$9,"Semi Critical","Non Critical")))</f>
        <v/>
      </c>
      <c r="V8359" s="28" t="n"/>
      <c r="Z8359">
        <f>IF($B8359="","",IFERROR(VLOOKUP($B8359,'Plan HC for CCA'!$A:$B,2,0),""))</f>
        <v/>
      </c>
      <c r="AA8359">
        <f>IF(OR($B8359="",$Z8359=""),"",IF(N($M8359)&lt;$Z8359,"Delta","No Delta"))</f>
        <v/>
      </c>
      <c r="AB8359">
        <f>IF(OR($B8359="",$Z8359=""),"",MAX(0,$Z8359-N($M8359)))</f>
        <v/>
      </c>
      <c r="AC8359" s="46">
        <f>IF($B8359="","",IFERROR(INDEX('CCA Util %'!$H:$H,MATCH($B8359,'CCA Util %'!$E:$E,0)),""))</f>
        <v/>
      </c>
      <c r="AD8359">
        <f>IF($B8359="","",IFERROR(INDEX('CCA Util %'!$G:$G,MATCH($B8359,'CCA Util %'!$E:$E,0)),""))</f>
        <v/>
      </c>
      <c r="AE8359">
        <f>IF(OR($B8359="",$U8359=""),"",$U8359&amp;" &amp; "&amp;IF(OR($AD8359="",$AD8359=0),"Util NA",$AD8359&amp;" Util"))</f>
        <v/>
      </c>
    </row>
    <row r="8360" ht="15.75" customHeight="1" s="42">
      <c r="A8360" s="41" t="n"/>
      <c r="G8360" s="38" t="n"/>
      <c r="H8360" s="38" t="n"/>
      <c r="I8360" s="38" t="n"/>
      <c r="J8360" s="38" t="n"/>
      <c r="K8360" s="38" t="n"/>
      <c r="L8360" s="38" t="n"/>
      <c r="N8360" s="36">
        <f>IF($B8360="","",IF($C8360="SUPERSTORE","Superstore","DH"))</f>
        <v/>
      </c>
      <c r="O8360" s="36">
        <f>IF($B8360="","",IFERROR(VLOOKUP($B8360,Mapping!$A:$C,2,0),"Not Mapped"))</f>
        <v/>
      </c>
      <c r="P8360" s="36">
        <f>IF($B8360="","",IFERROR(VLOOKUP($B8360,Mapping!$A:$C,3,0),"Not Mapped"))</f>
        <v/>
      </c>
      <c r="Q8360" s="36">
        <f>IF($B8360="","",IFERROR(VLOOKUP($O8360,Leaders!$A:$B,2,0),"Not Mapped"))</f>
        <v/>
      </c>
      <c r="R8360" s="36">
        <f>IF($B8360="","",IF(COUNTIF(Exclusions!$A:$A,$B8360)&gt;0,"Yes","No"))</f>
        <v/>
      </c>
      <c r="S8360" s="38">
        <f>IF($B8360="","",MIN(1,DAY($A8360)/IF($N8360="Superstore",Settings!$B$5,Settings!$B$4)))</f>
        <v/>
      </c>
      <c r="T8360" s="38">
        <f>IF(OR($B8360="",$G8360="",$S8360=0),"",$G8360/$S8360)</f>
        <v/>
      </c>
      <c r="U8360" s="36">
        <f>IF($T8360="","",IF($T8360&lt;Settings!$B$8,"Critical",IF($T8360&lt;Settings!$B$9,"Semi Critical","Non Critical")))</f>
        <v/>
      </c>
      <c r="V8360" s="28" t="n"/>
      <c r="Z8360">
        <f>IF($B8360="","",IFERROR(VLOOKUP($B8360,'Plan HC for CCA'!$A:$B,2,0),""))</f>
        <v/>
      </c>
      <c r="AA8360">
        <f>IF(OR($B8360="",$Z8360=""),"",IF(N($M8360)&lt;$Z8360,"Delta","No Delta"))</f>
        <v/>
      </c>
      <c r="AB8360">
        <f>IF(OR($B8360="",$Z8360=""),"",MAX(0,$Z8360-N($M8360)))</f>
        <v/>
      </c>
      <c r="AC8360" s="46">
        <f>IF($B8360="","",IFERROR(INDEX('CCA Util %'!$H:$H,MATCH($B8360,'CCA Util %'!$E:$E,0)),""))</f>
        <v/>
      </c>
      <c r="AD8360">
        <f>IF($B8360="","",IFERROR(INDEX('CCA Util %'!$G:$G,MATCH($B8360,'CCA Util %'!$E:$E,0)),""))</f>
        <v/>
      </c>
      <c r="AE8360">
        <f>IF(OR($B8360="",$U8360=""),"",$U8360&amp;" &amp; "&amp;IF(OR($AD8360="",$AD8360=0),"Util NA",$AD8360&amp;" Util"))</f>
        <v/>
      </c>
    </row>
    <row r="8361" ht="15.75" customHeight="1" s="42">
      <c r="A8361" s="41" t="n"/>
      <c r="G8361" s="38" t="n"/>
      <c r="H8361" s="38" t="n"/>
      <c r="I8361" s="38" t="n"/>
      <c r="J8361" s="38" t="n"/>
      <c r="K8361" s="38" t="n"/>
      <c r="L8361" s="38" t="n"/>
      <c r="N8361" s="36">
        <f>IF($B8361="","",IF($C8361="SUPERSTORE","Superstore","DH"))</f>
        <v/>
      </c>
      <c r="O8361" s="36">
        <f>IF($B8361="","",IFERROR(VLOOKUP($B8361,Mapping!$A:$C,2,0),"Not Mapped"))</f>
        <v/>
      </c>
      <c r="P8361" s="36">
        <f>IF($B8361="","",IFERROR(VLOOKUP($B8361,Mapping!$A:$C,3,0),"Not Mapped"))</f>
        <v/>
      </c>
      <c r="Q8361" s="36">
        <f>IF($B8361="","",IFERROR(VLOOKUP($O8361,Leaders!$A:$B,2,0),"Not Mapped"))</f>
        <v/>
      </c>
      <c r="R8361" s="36">
        <f>IF($B8361="","",IF(COUNTIF(Exclusions!$A:$A,$B8361)&gt;0,"Yes","No"))</f>
        <v/>
      </c>
      <c r="S8361" s="38">
        <f>IF($B8361="","",MIN(1,DAY($A8361)/IF($N8361="Superstore",Settings!$B$5,Settings!$B$4)))</f>
        <v/>
      </c>
      <c r="T8361" s="38">
        <f>IF(OR($B8361="",$G8361="",$S8361=0),"",$G8361/$S8361)</f>
        <v/>
      </c>
      <c r="U8361" s="36">
        <f>IF($T8361="","",IF($T8361&lt;Settings!$B$8,"Critical",IF($T8361&lt;Settings!$B$9,"Semi Critical","Non Critical")))</f>
        <v/>
      </c>
      <c r="V8361" s="28" t="n"/>
      <c r="Z8361">
        <f>IF($B8361="","",IFERROR(VLOOKUP($B8361,'Plan HC for CCA'!$A:$B,2,0),""))</f>
        <v/>
      </c>
      <c r="AA8361">
        <f>IF(OR($B8361="",$Z8361=""),"",IF(N($M8361)&lt;$Z8361,"Delta","No Delta"))</f>
        <v/>
      </c>
      <c r="AB8361">
        <f>IF(OR($B8361="",$Z8361=""),"",MAX(0,$Z8361-N($M8361)))</f>
        <v/>
      </c>
      <c r="AC8361" s="46">
        <f>IF($B8361="","",IFERROR(INDEX('CCA Util %'!$H:$H,MATCH($B8361,'CCA Util %'!$E:$E,0)),""))</f>
        <v/>
      </c>
      <c r="AD8361">
        <f>IF($B8361="","",IFERROR(INDEX('CCA Util %'!$G:$G,MATCH($B8361,'CCA Util %'!$E:$E,0)),""))</f>
        <v/>
      </c>
      <c r="AE8361">
        <f>IF(OR($B8361="",$U8361=""),"",$U8361&amp;" &amp; "&amp;IF(OR($AD8361="",$AD8361=0),"Util NA",$AD8361&amp;" Util"))</f>
        <v/>
      </c>
    </row>
    <row r="8362" ht="15.75" customHeight="1" s="42">
      <c r="A8362" s="41" t="n"/>
      <c r="G8362" s="38" t="n"/>
      <c r="H8362" s="38" t="n"/>
      <c r="I8362" s="38" t="n"/>
      <c r="J8362" s="38" t="n"/>
      <c r="K8362" s="38" t="n"/>
      <c r="L8362" s="38" t="n"/>
      <c r="N8362" s="36">
        <f>IF($B8362="","",IF($C8362="SUPERSTORE","Superstore","DH"))</f>
        <v/>
      </c>
      <c r="O8362" s="36">
        <f>IF($B8362="","",IFERROR(VLOOKUP($B8362,Mapping!$A:$C,2,0),"Not Mapped"))</f>
        <v/>
      </c>
      <c r="P8362" s="36">
        <f>IF($B8362="","",IFERROR(VLOOKUP($B8362,Mapping!$A:$C,3,0),"Not Mapped"))</f>
        <v/>
      </c>
      <c r="Q8362" s="36">
        <f>IF($B8362="","",IFERROR(VLOOKUP($O8362,Leaders!$A:$B,2,0),"Not Mapped"))</f>
        <v/>
      </c>
      <c r="R8362" s="36">
        <f>IF($B8362="","",IF(COUNTIF(Exclusions!$A:$A,$B8362)&gt;0,"Yes","No"))</f>
        <v/>
      </c>
      <c r="S8362" s="38">
        <f>IF($B8362="","",MIN(1,DAY($A8362)/IF($N8362="Superstore",Settings!$B$5,Settings!$B$4)))</f>
        <v/>
      </c>
      <c r="T8362" s="38">
        <f>IF(OR($B8362="",$G8362="",$S8362=0),"",$G8362/$S8362)</f>
        <v/>
      </c>
      <c r="U8362" s="36">
        <f>IF($T8362="","",IF($T8362&lt;Settings!$B$8,"Critical",IF($T8362&lt;Settings!$B$9,"Semi Critical","Non Critical")))</f>
        <v/>
      </c>
      <c r="V8362" s="28" t="n"/>
      <c r="Z8362">
        <f>IF($B8362="","",IFERROR(VLOOKUP($B8362,'Plan HC for CCA'!$A:$B,2,0),""))</f>
        <v/>
      </c>
      <c r="AA8362">
        <f>IF(OR($B8362="",$Z8362=""),"",IF(N($M8362)&lt;$Z8362,"Delta","No Delta"))</f>
        <v/>
      </c>
      <c r="AB8362">
        <f>IF(OR($B8362="",$Z8362=""),"",MAX(0,$Z8362-N($M8362)))</f>
        <v/>
      </c>
      <c r="AC8362" s="46">
        <f>IF($B8362="","",IFERROR(INDEX('CCA Util %'!$H:$H,MATCH($B8362,'CCA Util %'!$E:$E,0)),""))</f>
        <v/>
      </c>
      <c r="AD8362">
        <f>IF($B8362="","",IFERROR(INDEX('CCA Util %'!$G:$G,MATCH($B8362,'CCA Util %'!$E:$E,0)),""))</f>
        <v/>
      </c>
      <c r="AE8362">
        <f>IF(OR($B8362="",$U8362=""),"",$U8362&amp;" &amp; "&amp;IF(OR($AD8362="",$AD8362=0),"Util NA",$AD8362&amp;" Util"))</f>
        <v/>
      </c>
    </row>
    <row r="8363" ht="15.75" customHeight="1" s="42">
      <c r="A8363" s="41" t="n"/>
      <c r="G8363" s="38" t="n"/>
      <c r="H8363" s="38" t="n"/>
      <c r="I8363" s="38" t="n"/>
      <c r="J8363" s="38" t="n"/>
      <c r="K8363" s="38" t="n"/>
      <c r="L8363" s="38" t="n"/>
      <c r="N8363" s="36">
        <f>IF($B8363="","",IF($C8363="SUPERSTORE","Superstore","DH"))</f>
        <v/>
      </c>
      <c r="O8363" s="36">
        <f>IF($B8363="","",IFERROR(VLOOKUP($B8363,Mapping!$A:$C,2,0),"Not Mapped"))</f>
        <v/>
      </c>
      <c r="P8363" s="36">
        <f>IF($B8363="","",IFERROR(VLOOKUP($B8363,Mapping!$A:$C,3,0),"Not Mapped"))</f>
        <v/>
      </c>
      <c r="Q8363" s="36">
        <f>IF($B8363="","",IFERROR(VLOOKUP($O8363,Leaders!$A:$B,2,0),"Not Mapped"))</f>
        <v/>
      </c>
      <c r="R8363" s="36">
        <f>IF($B8363="","",IF(COUNTIF(Exclusions!$A:$A,$B8363)&gt;0,"Yes","No"))</f>
        <v/>
      </c>
      <c r="S8363" s="38">
        <f>IF($B8363="","",MIN(1,DAY($A8363)/IF($N8363="Superstore",Settings!$B$5,Settings!$B$4)))</f>
        <v/>
      </c>
      <c r="T8363" s="38">
        <f>IF(OR($B8363="",$G8363="",$S8363=0),"",$G8363/$S8363)</f>
        <v/>
      </c>
      <c r="U8363" s="36">
        <f>IF($T8363="","",IF($T8363&lt;Settings!$B$8,"Critical",IF($T8363&lt;Settings!$B$9,"Semi Critical","Non Critical")))</f>
        <v/>
      </c>
      <c r="V8363" s="28" t="n"/>
      <c r="Z8363">
        <f>IF($B8363="","",IFERROR(VLOOKUP($B8363,'Plan HC for CCA'!$A:$B,2,0),""))</f>
        <v/>
      </c>
      <c r="AA8363">
        <f>IF(OR($B8363="",$Z8363=""),"",IF(N($M8363)&lt;$Z8363,"Delta","No Delta"))</f>
        <v/>
      </c>
      <c r="AB8363">
        <f>IF(OR($B8363="",$Z8363=""),"",MAX(0,$Z8363-N($M8363)))</f>
        <v/>
      </c>
      <c r="AC8363" s="46">
        <f>IF($B8363="","",IFERROR(INDEX('CCA Util %'!$H:$H,MATCH($B8363,'CCA Util %'!$E:$E,0)),""))</f>
        <v/>
      </c>
      <c r="AD8363">
        <f>IF($B8363="","",IFERROR(INDEX('CCA Util %'!$G:$G,MATCH($B8363,'CCA Util %'!$E:$E,0)),""))</f>
        <v/>
      </c>
      <c r="AE8363">
        <f>IF(OR($B8363="",$U8363=""),"",$U8363&amp;" &amp; "&amp;IF(OR($AD8363="",$AD8363=0),"Util NA",$AD8363&amp;" Util"))</f>
        <v/>
      </c>
    </row>
    <row r="8364" ht="15.75" customHeight="1" s="42">
      <c r="A8364" s="41" t="n"/>
      <c r="G8364" s="38" t="n"/>
      <c r="H8364" s="38" t="n"/>
      <c r="I8364" s="38" t="n"/>
      <c r="J8364" s="38" t="n"/>
      <c r="K8364" s="38" t="n"/>
      <c r="L8364" s="38" t="n"/>
      <c r="N8364" s="36">
        <f>IF($B8364="","",IF($C8364="SUPERSTORE","Superstore","DH"))</f>
        <v/>
      </c>
      <c r="O8364" s="36">
        <f>IF($B8364="","",IFERROR(VLOOKUP($B8364,Mapping!$A:$C,2,0),"Not Mapped"))</f>
        <v/>
      </c>
      <c r="P8364" s="36">
        <f>IF($B8364="","",IFERROR(VLOOKUP($B8364,Mapping!$A:$C,3,0),"Not Mapped"))</f>
        <v/>
      </c>
      <c r="Q8364" s="36">
        <f>IF($B8364="","",IFERROR(VLOOKUP($O8364,Leaders!$A:$B,2,0),"Not Mapped"))</f>
        <v/>
      </c>
      <c r="R8364" s="36">
        <f>IF($B8364="","",IF(COUNTIF(Exclusions!$A:$A,$B8364)&gt;0,"Yes","No"))</f>
        <v/>
      </c>
      <c r="S8364" s="38">
        <f>IF($B8364="","",MIN(1,DAY($A8364)/IF($N8364="Superstore",Settings!$B$5,Settings!$B$4)))</f>
        <v/>
      </c>
      <c r="T8364" s="38">
        <f>IF(OR($B8364="",$G8364="",$S8364=0),"",$G8364/$S8364)</f>
        <v/>
      </c>
      <c r="U8364" s="36">
        <f>IF($T8364="","",IF($T8364&lt;Settings!$B$8,"Critical",IF($T8364&lt;Settings!$B$9,"Semi Critical","Non Critical")))</f>
        <v/>
      </c>
      <c r="V8364" s="28" t="n"/>
      <c r="Z8364">
        <f>IF($B8364="","",IFERROR(VLOOKUP($B8364,'Plan HC for CCA'!$A:$B,2,0),""))</f>
        <v/>
      </c>
      <c r="AA8364">
        <f>IF(OR($B8364="",$Z8364=""),"",IF(N($M8364)&lt;$Z8364,"Delta","No Delta"))</f>
        <v/>
      </c>
      <c r="AB8364">
        <f>IF(OR($B8364="",$Z8364=""),"",MAX(0,$Z8364-N($M8364)))</f>
        <v/>
      </c>
      <c r="AC8364" s="46">
        <f>IF($B8364="","",IFERROR(INDEX('CCA Util %'!$H:$H,MATCH($B8364,'CCA Util %'!$E:$E,0)),""))</f>
        <v/>
      </c>
      <c r="AD8364">
        <f>IF($B8364="","",IFERROR(INDEX('CCA Util %'!$G:$G,MATCH($B8364,'CCA Util %'!$E:$E,0)),""))</f>
        <v/>
      </c>
      <c r="AE8364">
        <f>IF(OR($B8364="",$U8364=""),"",$U8364&amp;" &amp; "&amp;IF(OR($AD8364="",$AD8364=0),"Util NA",$AD8364&amp;" Util"))</f>
        <v/>
      </c>
    </row>
    <row r="8365" ht="15.75" customHeight="1" s="42">
      <c r="A8365" s="41" t="n"/>
      <c r="G8365" s="38" t="n"/>
      <c r="H8365" s="38" t="n"/>
      <c r="I8365" s="38" t="n"/>
      <c r="J8365" s="38" t="n"/>
      <c r="K8365" s="38" t="n"/>
      <c r="L8365" s="38" t="n"/>
      <c r="N8365" s="36">
        <f>IF($B8365="","",IF($C8365="SUPERSTORE","Superstore","DH"))</f>
        <v/>
      </c>
      <c r="O8365" s="36">
        <f>IF($B8365="","",IFERROR(VLOOKUP($B8365,Mapping!$A:$C,2,0),"Not Mapped"))</f>
        <v/>
      </c>
      <c r="P8365" s="36">
        <f>IF($B8365="","",IFERROR(VLOOKUP($B8365,Mapping!$A:$C,3,0),"Not Mapped"))</f>
        <v/>
      </c>
      <c r="Q8365" s="36">
        <f>IF($B8365="","",IFERROR(VLOOKUP($O8365,Leaders!$A:$B,2,0),"Not Mapped"))</f>
        <v/>
      </c>
      <c r="R8365" s="36">
        <f>IF($B8365="","",IF(COUNTIF(Exclusions!$A:$A,$B8365)&gt;0,"Yes","No"))</f>
        <v/>
      </c>
      <c r="S8365" s="38">
        <f>IF($B8365="","",MIN(1,DAY($A8365)/IF($N8365="Superstore",Settings!$B$5,Settings!$B$4)))</f>
        <v/>
      </c>
      <c r="T8365" s="38">
        <f>IF(OR($B8365="",$G8365="",$S8365=0),"",$G8365/$S8365)</f>
        <v/>
      </c>
      <c r="U8365" s="36">
        <f>IF($T8365="","",IF($T8365&lt;Settings!$B$8,"Critical",IF($T8365&lt;Settings!$B$9,"Semi Critical","Non Critical")))</f>
        <v/>
      </c>
      <c r="V8365" s="28" t="n"/>
      <c r="Z8365">
        <f>IF($B8365="","",IFERROR(VLOOKUP($B8365,'Plan HC for CCA'!$A:$B,2,0),""))</f>
        <v/>
      </c>
      <c r="AA8365">
        <f>IF(OR($B8365="",$Z8365=""),"",IF(N($M8365)&lt;$Z8365,"Delta","No Delta"))</f>
        <v/>
      </c>
      <c r="AB8365">
        <f>IF(OR($B8365="",$Z8365=""),"",MAX(0,$Z8365-N($M8365)))</f>
        <v/>
      </c>
      <c r="AC8365" s="46">
        <f>IF($B8365="","",IFERROR(INDEX('CCA Util %'!$H:$H,MATCH($B8365,'CCA Util %'!$E:$E,0)),""))</f>
        <v/>
      </c>
      <c r="AD8365">
        <f>IF($B8365="","",IFERROR(INDEX('CCA Util %'!$G:$G,MATCH($B8365,'CCA Util %'!$E:$E,0)),""))</f>
        <v/>
      </c>
      <c r="AE8365">
        <f>IF(OR($B8365="",$U8365=""),"",$U8365&amp;" &amp; "&amp;IF(OR($AD8365="",$AD8365=0),"Util NA",$AD8365&amp;" Util"))</f>
        <v/>
      </c>
    </row>
    <row r="8366" ht="15.75" customHeight="1" s="42">
      <c r="A8366" s="41" t="n"/>
      <c r="G8366" s="38" t="n"/>
      <c r="H8366" s="38" t="n"/>
      <c r="I8366" s="38" t="n"/>
      <c r="J8366" s="38" t="n"/>
      <c r="K8366" s="38" t="n"/>
      <c r="L8366" s="38" t="n"/>
      <c r="N8366" s="36">
        <f>IF($B8366="","",IF($C8366="SUPERSTORE","Superstore","DH"))</f>
        <v/>
      </c>
      <c r="O8366" s="36">
        <f>IF($B8366="","",IFERROR(VLOOKUP($B8366,Mapping!$A:$C,2,0),"Not Mapped"))</f>
        <v/>
      </c>
      <c r="P8366" s="36">
        <f>IF($B8366="","",IFERROR(VLOOKUP($B8366,Mapping!$A:$C,3,0),"Not Mapped"))</f>
        <v/>
      </c>
      <c r="Q8366" s="36">
        <f>IF($B8366="","",IFERROR(VLOOKUP($O8366,Leaders!$A:$B,2,0),"Not Mapped"))</f>
        <v/>
      </c>
      <c r="R8366" s="36">
        <f>IF($B8366="","",IF(COUNTIF(Exclusions!$A:$A,$B8366)&gt;0,"Yes","No"))</f>
        <v/>
      </c>
      <c r="S8366" s="38">
        <f>IF($B8366="","",MIN(1,DAY($A8366)/IF($N8366="Superstore",Settings!$B$5,Settings!$B$4)))</f>
        <v/>
      </c>
      <c r="T8366" s="38">
        <f>IF(OR($B8366="",$G8366="",$S8366=0),"",$G8366/$S8366)</f>
        <v/>
      </c>
      <c r="U8366" s="36">
        <f>IF($T8366="","",IF($T8366&lt;Settings!$B$8,"Critical",IF($T8366&lt;Settings!$B$9,"Semi Critical","Non Critical")))</f>
        <v/>
      </c>
      <c r="V8366" s="28" t="n"/>
      <c r="Z8366">
        <f>IF($B8366="","",IFERROR(VLOOKUP($B8366,'Plan HC for CCA'!$A:$B,2,0),""))</f>
        <v/>
      </c>
      <c r="AA8366">
        <f>IF(OR($B8366="",$Z8366=""),"",IF(N($M8366)&lt;$Z8366,"Delta","No Delta"))</f>
        <v/>
      </c>
      <c r="AB8366">
        <f>IF(OR($B8366="",$Z8366=""),"",MAX(0,$Z8366-N($M8366)))</f>
        <v/>
      </c>
      <c r="AC8366" s="46">
        <f>IF($B8366="","",IFERROR(INDEX('CCA Util %'!$H:$H,MATCH($B8366,'CCA Util %'!$E:$E,0)),""))</f>
        <v/>
      </c>
      <c r="AD8366">
        <f>IF($B8366="","",IFERROR(INDEX('CCA Util %'!$G:$G,MATCH($B8366,'CCA Util %'!$E:$E,0)),""))</f>
        <v/>
      </c>
      <c r="AE8366">
        <f>IF(OR($B8366="",$U8366=""),"",$U8366&amp;" &amp; "&amp;IF(OR($AD8366="",$AD8366=0),"Util NA",$AD8366&amp;" Util"))</f>
        <v/>
      </c>
    </row>
    <row r="8367" ht="15.75" customHeight="1" s="42">
      <c r="A8367" s="41" t="n"/>
      <c r="G8367" s="38" t="n"/>
      <c r="H8367" s="38" t="n"/>
      <c r="I8367" s="38" t="n"/>
      <c r="J8367" s="38" t="n"/>
      <c r="K8367" s="38" t="n"/>
      <c r="L8367" s="38" t="n"/>
      <c r="N8367" s="36">
        <f>IF($B8367="","",IF($C8367="SUPERSTORE","Superstore","DH"))</f>
        <v/>
      </c>
      <c r="O8367" s="36">
        <f>IF($B8367="","",IFERROR(VLOOKUP($B8367,Mapping!$A:$C,2,0),"Not Mapped"))</f>
        <v/>
      </c>
      <c r="P8367" s="36">
        <f>IF($B8367="","",IFERROR(VLOOKUP($B8367,Mapping!$A:$C,3,0),"Not Mapped"))</f>
        <v/>
      </c>
      <c r="Q8367" s="36">
        <f>IF($B8367="","",IFERROR(VLOOKUP($O8367,Leaders!$A:$B,2,0),"Not Mapped"))</f>
        <v/>
      </c>
      <c r="R8367" s="36">
        <f>IF($B8367="","",IF(COUNTIF(Exclusions!$A:$A,$B8367)&gt;0,"Yes","No"))</f>
        <v/>
      </c>
      <c r="S8367" s="38">
        <f>IF($B8367="","",MIN(1,DAY($A8367)/IF($N8367="Superstore",Settings!$B$5,Settings!$B$4)))</f>
        <v/>
      </c>
      <c r="T8367" s="38">
        <f>IF(OR($B8367="",$G8367="",$S8367=0),"",$G8367/$S8367)</f>
        <v/>
      </c>
      <c r="U8367" s="36">
        <f>IF($T8367="","",IF($T8367&lt;Settings!$B$8,"Critical",IF($T8367&lt;Settings!$B$9,"Semi Critical","Non Critical")))</f>
        <v/>
      </c>
      <c r="V8367" s="28" t="n"/>
      <c r="Z8367">
        <f>IF($B8367="","",IFERROR(VLOOKUP($B8367,'Plan HC for CCA'!$A:$B,2,0),""))</f>
        <v/>
      </c>
      <c r="AA8367">
        <f>IF(OR($B8367="",$Z8367=""),"",IF(N($M8367)&lt;$Z8367,"Delta","No Delta"))</f>
        <v/>
      </c>
      <c r="AB8367">
        <f>IF(OR($B8367="",$Z8367=""),"",MAX(0,$Z8367-N($M8367)))</f>
        <v/>
      </c>
      <c r="AC8367" s="46">
        <f>IF($B8367="","",IFERROR(INDEX('CCA Util %'!$H:$H,MATCH($B8367,'CCA Util %'!$E:$E,0)),""))</f>
        <v/>
      </c>
      <c r="AD8367">
        <f>IF($B8367="","",IFERROR(INDEX('CCA Util %'!$G:$G,MATCH($B8367,'CCA Util %'!$E:$E,0)),""))</f>
        <v/>
      </c>
      <c r="AE8367">
        <f>IF(OR($B8367="",$U8367=""),"",$U8367&amp;" &amp; "&amp;IF(OR($AD8367="",$AD8367=0),"Util NA",$AD8367&amp;" Util"))</f>
        <v/>
      </c>
    </row>
    <row r="8368" ht="15.75" customHeight="1" s="42">
      <c r="A8368" s="41" t="n"/>
      <c r="G8368" s="38" t="n"/>
      <c r="H8368" s="38" t="n"/>
      <c r="I8368" s="38" t="n"/>
      <c r="J8368" s="38" t="n"/>
      <c r="K8368" s="38" t="n"/>
      <c r="L8368" s="38" t="n"/>
      <c r="N8368" s="36">
        <f>IF($B8368="","",IF($C8368="SUPERSTORE","Superstore","DH"))</f>
        <v/>
      </c>
      <c r="O8368" s="36">
        <f>IF($B8368="","",IFERROR(VLOOKUP($B8368,Mapping!$A:$C,2,0),"Not Mapped"))</f>
        <v/>
      </c>
      <c r="P8368" s="36">
        <f>IF($B8368="","",IFERROR(VLOOKUP($B8368,Mapping!$A:$C,3,0),"Not Mapped"))</f>
        <v/>
      </c>
      <c r="Q8368" s="36">
        <f>IF($B8368="","",IFERROR(VLOOKUP($O8368,Leaders!$A:$B,2,0),"Not Mapped"))</f>
        <v/>
      </c>
      <c r="R8368" s="36">
        <f>IF($B8368="","",IF(COUNTIF(Exclusions!$A:$A,$B8368)&gt;0,"Yes","No"))</f>
        <v/>
      </c>
      <c r="S8368" s="38">
        <f>IF($B8368="","",MIN(1,DAY($A8368)/IF($N8368="Superstore",Settings!$B$5,Settings!$B$4)))</f>
        <v/>
      </c>
      <c r="T8368" s="38">
        <f>IF(OR($B8368="",$G8368="",$S8368=0),"",$G8368/$S8368)</f>
        <v/>
      </c>
      <c r="U8368" s="36">
        <f>IF($T8368="","",IF($T8368&lt;Settings!$B$8,"Critical",IF($T8368&lt;Settings!$B$9,"Semi Critical","Non Critical")))</f>
        <v/>
      </c>
      <c r="V8368" s="28" t="n"/>
      <c r="Z8368">
        <f>IF($B8368="","",IFERROR(VLOOKUP($B8368,'Plan HC for CCA'!$A:$B,2,0),""))</f>
        <v/>
      </c>
      <c r="AA8368">
        <f>IF(OR($B8368="",$Z8368=""),"",IF(N($M8368)&lt;$Z8368,"Delta","No Delta"))</f>
        <v/>
      </c>
      <c r="AB8368">
        <f>IF(OR($B8368="",$Z8368=""),"",MAX(0,$Z8368-N($M8368)))</f>
        <v/>
      </c>
      <c r="AC8368" s="46">
        <f>IF($B8368="","",IFERROR(INDEX('CCA Util %'!$H:$H,MATCH($B8368,'CCA Util %'!$E:$E,0)),""))</f>
        <v/>
      </c>
      <c r="AD8368">
        <f>IF($B8368="","",IFERROR(INDEX('CCA Util %'!$G:$G,MATCH($B8368,'CCA Util %'!$E:$E,0)),""))</f>
        <v/>
      </c>
      <c r="AE8368">
        <f>IF(OR($B8368="",$U8368=""),"",$U8368&amp;" &amp; "&amp;IF(OR($AD8368="",$AD8368=0),"Util NA",$AD8368&amp;" Util"))</f>
        <v/>
      </c>
    </row>
    <row r="8369" ht="15.75" customHeight="1" s="42">
      <c r="A8369" s="41" t="n"/>
      <c r="G8369" s="38" t="n"/>
      <c r="H8369" s="38" t="n"/>
      <c r="I8369" s="38" t="n"/>
      <c r="J8369" s="38" t="n"/>
      <c r="K8369" s="38" t="n"/>
      <c r="L8369" s="38" t="n"/>
      <c r="N8369" s="36">
        <f>IF($B8369="","",IF($C8369="SUPERSTORE","Superstore","DH"))</f>
        <v/>
      </c>
      <c r="O8369" s="36">
        <f>IF($B8369="","",IFERROR(VLOOKUP($B8369,Mapping!$A:$C,2,0),"Not Mapped"))</f>
        <v/>
      </c>
      <c r="P8369" s="36">
        <f>IF($B8369="","",IFERROR(VLOOKUP($B8369,Mapping!$A:$C,3,0),"Not Mapped"))</f>
        <v/>
      </c>
      <c r="Q8369" s="36">
        <f>IF($B8369="","",IFERROR(VLOOKUP($O8369,Leaders!$A:$B,2,0),"Not Mapped"))</f>
        <v/>
      </c>
      <c r="R8369" s="36">
        <f>IF($B8369="","",IF(COUNTIF(Exclusions!$A:$A,$B8369)&gt;0,"Yes","No"))</f>
        <v/>
      </c>
      <c r="S8369" s="38">
        <f>IF($B8369="","",MIN(1,DAY($A8369)/IF($N8369="Superstore",Settings!$B$5,Settings!$B$4)))</f>
        <v/>
      </c>
      <c r="T8369" s="38">
        <f>IF(OR($B8369="",$G8369="",$S8369=0),"",$G8369/$S8369)</f>
        <v/>
      </c>
      <c r="U8369" s="36">
        <f>IF($T8369="","",IF($T8369&lt;Settings!$B$8,"Critical",IF($T8369&lt;Settings!$B$9,"Semi Critical","Non Critical")))</f>
        <v/>
      </c>
      <c r="V8369" s="28" t="n"/>
      <c r="Z8369">
        <f>IF($B8369="","",IFERROR(VLOOKUP($B8369,'Plan HC for CCA'!$A:$B,2,0),""))</f>
        <v/>
      </c>
      <c r="AA8369">
        <f>IF(OR($B8369="",$Z8369=""),"",IF(N($M8369)&lt;$Z8369,"Delta","No Delta"))</f>
        <v/>
      </c>
      <c r="AB8369">
        <f>IF(OR($B8369="",$Z8369=""),"",MAX(0,$Z8369-N($M8369)))</f>
        <v/>
      </c>
      <c r="AC8369" s="46">
        <f>IF($B8369="","",IFERROR(INDEX('CCA Util %'!$H:$H,MATCH($B8369,'CCA Util %'!$E:$E,0)),""))</f>
        <v/>
      </c>
      <c r="AD8369">
        <f>IF($B8369="","",IFERROR(INDEX('CCA Util %'!$G:$G,MATCH($B8369,'CCA Util %'!$E:$E,0)),""))</f>
        <v/>
      </c>
      <c r="AE8369">
        <f>IF(OR($B8369="",$U8369=""),"",$U8369&amp;" &amp; "&amp;IF(OR($AD8369="",$AD8369=0),"Util NA",$AD8369&amp;" Util"))</f>
        <v/>
      </c>
    </row>
    <row r="8370" ht="15.75" customHeight="1" s="42">
      <c r="A8370" s="41" t="n"/>
      <c r="G8370" s="38" t="n"/>
      <c r="H8370" s="38" t="n"/>
      <c r="I8370" s="38" t="n"/>
      <c r="J8370" s="38" t="n"/>
      <c r="K8370" s="38" t="n"/>
      <c r="L8370" s="38" t="n"/>
      <c r="N8370" s="36">
        <f>IF($B8370="","",IF($C8370="SUPERSTORE","Superstore","DH"))</f>
        <v/>
      </c>
      <c r="O8370" s="36">
        <f>IF($B8370="","",IFERROR(VLOOKUP($B8370,Mapping!$A:$C,2,0),"Not Mapped"))</f>
        <v/>
      </c>
      <c r="P8370" s="36">
        <f>IF($B8370="","",IFERROR(VLOOKUP($B8370,Mapping!$A:$C,3,0),"Not Mapped"))</f>
        <v/>
      </c>
      <c r="Q8370" s="36">
        <f>IF($B8370="","",IFERROR(VLOOKUP($O8370,Leaders!$A:$B,2,0),"Not Mapped"))</f>
        <v/>
      </c>
      <c r="R8370" s="36">
        <f>IF($B8370="","",IF(COUNTIF(Exclusions!$A:$A,$B8370)&gt;0,"Yes","No"))</f>
        <v/>
      </c>
      <c r="S8370" s="38">
        <f>IF($B8370="","",MIN(1,DAY($A8370)/IF($N8370="Superstore",Settings!$B$5,Settings!$B$4)))</f>
        <v/>
      </c>
      <c r="T8370" s="38">
        <f>IF(OR($B8370="",$G8370="",$S8370=0),"",$G8370/$S8370)</f>
        <v/>
      </c>
      <c r="U8370" s="36">
        <f>IF($T8370="","",IF($T8370&lt;Settings!$B$8,"Critical",IF($T8370&lt;Settings!$B$9,"Semi Critical","Non Critical")))</f>
        <v/>
      </c>
      <c r="V8370" s="28" t="n"/>
      <c r="Z8370">
        <f>IF($B8370="","",IFERROR(VLOOKUP($B8370,'Plan HC for CCA'!$A:$B,2,0),""))</f>
        <v/>
      </c>
      <c r="AA8370">
        <f>IF(OR($B8370="",$Z8370=""),"",IF(N($M8370)&lt;$Z8370,"Delta","No Delta"))</f>
        <v/>
      </c>
      <c r="AB8370">
        <f>IF(OR($B8370="",$Z8370=""),"",MAX(0,$Z8370-N($M8370)))</f>
        <v/>
      </c>
      <c r="AC8370" s="46">
        <f>IF($B8370="","",IFERROR(INDEX('CCA Util %'!$H:$H,MATCH($B8370,'CCA Util %'!$E:$E,0)),""))</f>
        <v/>
      </c>
      <c r="AD8370">
        <f>IF($B8370="","",IFERROR(INDEX('CCA Util %'!$G:$G,MATCH($B8370,'CCA Util %'!$E:$E,0)),""))</f>
        <v/>
      </c>
      <c r="AE8370">
        <f>IF(OR($B8370="",$U8370=""),"",$U8370&amp;" &amp; "&amp;IF(OR($AD8370="",$AD8370=0),"Util NA",$AD8370&amp;" Util"))</f>
        <v/>
      </c>
    </row>
    <row r="8371" ht="15.75" customHeight="1" s="42">
      <c r="A8371" s="41" t="n"/>
      <c r="G8371" s="38" t="n"/>
      <c r="H8371" s="38" t="n"/>
      <c r="I8371" s="38" t="n"/>
      <c r="J8371" s="38" t="n"/>
      <c r="K8371" s="38" t="n"/>
      <c r="L8371" s="38" t="n"/>
      <c r="N8371" s="36">
        <f>IF($B8371="","",IF($C8371="SUPERSTORE","Superstore","DH"))</f>
        <v/>
      </c>
      <c r="O8371" s="36">
        <f>IF($B8371="","",IFERROR(VLOOKUP($B8371,Mapping!$A:$C,2,0),"Not Mapped"))</f>
        <v/>
      </c>
      <c r="P8371" s="36">
        <f>IF($B8371="","",IFERROR(VLOOKUP($B8371,Mapping!$A:$C,3,0),"Not Mapped"))</f>
        <v/>
      </c>
      <c r="Q8371" s="36">
        <f>IF($B8371="","",IFERROR(VLOOKUP($O8371,Leaders!$A:$B,2,0),"Not Mapped"))</f>
        <v/>
      </c>
      <c r="R8371" s="36">
        <f>IF($B8371="","",IF(COUNTIF(Exclusions!$A:$A,$B8371)&gt;0,"Yes","No"))</f>
        <v/>
      </c>
      <c r="S8371" s="38">
        <f>IF($B8371="","",MIN(1,DAY($A8371)/IF($N8371="Superstore",Settings!$B$5,Settings!$B$4)))</f>
        <v/>
      </c>
      <c r="T8371" s="38">
        <f>IF(OR($B8371="",$G8371="",$S8371=0),"",$G8371/$S8371)</f>
        <v/>
      </c>
      <c r="U8371" s="36">
        <f>IF($T8371="","",IF($T8371&lt;Settings!$B$8,"Critical",IF($T8371&lt;Settings!$B$9,"Semi Critical","Non Critical")))</f>
        <v/>
      </c>
      <c r="V8371" s="28" t="n"/>
      <c r="Z8371">
        <f>IF($B8371="","",IFERROR(VLOOKUP($B8371,'Plan HC for CCA'!$A:$B,2,0),""))</f>
        <v/>
      </c>
      <c r="AA8371">
        <f>IF(OR($B8371="",$Z8371=""),"",IF(N($M8371)&lt;$Z8371,"Delta","No Delta"))</f>
        <v/>
      </c>
      <c r="AB8371">
        <f>IF(OR($B8371="",$Z8371=""),"",MAX(0,$Z8371-N($M8371)))</f>
        <v/>
      </c>
      <c r="AC8371" s="46">
        <f>IF($B8371="","",IFERROR(INDEX('CCA Util %'!$H:$H,MATCH($B8371,'CCA Util %'!$E:$E,0)),""))</f>
        <v/>
      </c>
      <c r="AD8371">
        <f>IF($B8371="","",IFERROR(INDEX('CCA Util %'!$G:$G,MATCH($B8371,'CCA Util %'!$E:$E,0)),""))</f>
        <v/>
      </c>
      <c r="AE8371">
        <f>IF(OR($B8371="",$U8371=""),"",$U8371&amp;" &amp; "&amp;IF(OR($AD8371="",$AD8371=0),"Util NA",$AD8371&amp;" Util"))</f>
        <v/>
      </c>
    </row>
    <row r="8372" ht="15.75" customHeight="1" s="42">
      <c r="A8372" s="41" t="n"/>
      <c r="G8372" s="38" t="n"/>
      <c r="H8372" s="38" t="n"/>
      <c r="I8372" s="38" t="n"/>
      <c r="J8372" s="38" t="n"/>
      <c r="K8372" s="38" t="n"/>
      <c r="L8372" s="38" t="n"/>
      <c r="N8372" s="36">
        <f>IF($B8372="","",IF($C8372="SUPERSTORE","Superstore","DH"))</f>
        <v/>
      </c>
      <c r="O8372" s="36">
        <f>IF($B8372="","",IFERROR(VLOOKUP($B8372,Mapping!$A:$C,2,0),"Not Mapped"))</f>
        <v/>
      </c>
      <c r="P8372" s="36">
        <f>IF($B8372="","",IFERROR(VLOOKUP($B8372,Mapping!$A:$C,3,0),"Not Mapped"))</f>
        <v/>
      </c>
      <c r="Q8372" s="36">
        <f>IF($B8372="","",IFERROR(VLOOKUP($O8372,Leaders!$A:$B,2,0),"Not Mapped"))</f>
        <v/>
      </c>
      <c r="R8372" s="36">
        <f>IF($B8372="","",IF(COUNTIF(Exclusions!$A:$A,$B8372)&gt;0,"Yes","No"))</f>
        <v/>
      </c>
      <c r="S8372" s="38">
        <f>IF($B8372="","",MIN(1,DAY($A8372)/IF($N8372="Superstore",Settings!$B$5,Settings!$B$4)))</f>
        <v/>
      </c>
      <c r="T8372" s="38">
        <f>IF(OR($B8372="",$G8372="",$S8372=0),"",$G8372/$S8372)</f>
        <v/>
      </c>
      <c r="U8372" s="36">
        <f>IF($T8372="","",IF($T8372&lt;Settings!$B$8,"Critical",IF($T8372&lt;Settings!$B$9,"Semi Critical","Non Critical")))</f>
        <v/>
      </c>
      <c r="V8372" s="28" t="n"/>
      <c r="Z8372">
        <f>IF($B8372="","",IFERROR(VLOOKUP($B8372,'Plan HC for CCA'!$A:$B,2,0),""))</f>
        <v/>
      </c>
      <c r="AA8372">
        <f>IF(OR($B8372="",$Z8372=""),"",IF(N($M8372)&lt;$Z8372,"Delta","No Delta"))</f>
        <v/>
      </c>
      <c r="AB8372">
        <f>IF(OR($B8372="",$Z8372=""),"",MAX(0,$Z8372-N($M8372)))</f>
        <v/>
      </c>
      <c r="AC8372" s="46">
        <f>IF($B8372="","",IFERROR(INDEX('CCA Util %'!$H:$H,MATCH($B8372,'CCA Util %'!$E:$E,0)),""))</f>
        <v/>
      </c>
      <c r="AD8372">
        <f>IF($B8372="","",IFERROR(INDEX('CCA Util %'!$G:$G,MATCH($B8372,'CCA Util %'!$E:$E,0)),""))</f>
        <v/>
      </c>
      <c r="AE8372">
        <f>IF(OR($B8372="",$U8372=""),"",$U8372&amp;" &amp; "&amp;IF(OR($AD8372="",$AD8372=0),"Util NA",$AD8372&amp;" Util"))</f>
        <v/>
      </c>
    </row>
    <row r="8373" ht="15.75" customHeight="1" s="42">
      <c r="A8373" s="41" t="n"/>
      <c r="G8373" s="38" t="n"/>
      <c r="H8373" s="38" t="n"/>
      <c r="I8373" s="38" t="n"/>
      <c r="J8373" s="38" t="n"/>
      <c r="K8373" s="38" t="n"/>
      <c r="L8373" s="38" t="n"/>
      <c r="N8373" s="36">
        <f>IF($B8373="","",IF($C8373="SUPERSTORE","Superstore","DH"))</f>
        <v/>
      </c>
      <c r="O8373" s="36">
        <f>IF($B8373="","",IFERROR(VLOOKUP($B8373,Mapping!$A:$C,2,0),"Not Mapped"))</f>
        <v/>
      </c>
      <c r="P8373" s="36">
        <f>IF($B8373="","",IFERROR(VLOOKUP($B8373,Mapping!$A:$C,3,0),"Not Mapped"))</f>
        <v/>
      </c>
      <c r="Q8373" s="36">
        <f>IF($B8373="","",IFERROR(VLOOKUP($O8373,Leaders!$A:$B,2,0),"Not Mapped"))</f>
        <v/>
      </c>
      <c r="R8373" s="36">
        <f>IF($B8373="","",IF(COUNTIF(Exclusions!$A:$A,$B8373)&gt;0,"Yes","No"))</f>
        <v/>
      </c>
      <c r="S8373" s="38">
        <f>IF($B8373="","",MIN(1,DAY($A8373)/IF($N8373="Superstore",Settings!$B$5,Settings!$B$4)))</f>
        <v/>
      </c>
      <c r="T8373" s="38">
        <f>IF(OR($B8373="",$G8373="",$S8373=0),"",$G8373/$S8373)</f>
        <v/>
      </c>
      <c r="U8373" s="36">
        <f>IF($T8373="","",IF($T8373&lt;Settings!$B$8,"Critical",IF($T8373&lt;Settings!$B$9,"Semi Critical","Non Critical")))</f>
        <v/>
      </c>
      <c r="V8373" s="28" t="n"/>
      <c r="Z8373">
        <f>IF($B8373="","",IFERROR(VLOOKUP($B8373,'Plan HC for CCA'!$A:$B,2,0),""))</f>
        <v/>
      </c>
      <c r="AA8373">
        <f>IF(OR($B8373="",$Z8373=""),"",IF(N($M8373)&lt;$Z8373,"Delta","No Delta"))</f>
        <v/>
      </c>
      <c r="AB8373">
        <f>IF(OR($B8373="",$Z8373=""),"",MAX(0,$Z8373-N($M8373)))</f>
        <v/>
      </c>
      <c r="AC8373" s="46">
        <f>IF($B8373="","",IFERROR(INDEX('CCA Util %'!$H:$H,MATCH($B8373,'CCA Util %'!$E:$E,0)),""))</f>
        <v/>
      </c>
      <c r="AD8373">
        <f>IF($B8373="","",IFERROR(INDEX('CCA Util %'!$G:$G,MATCH($B8373,'CCA Util %'!$E:$E,0)),""))</f>
        <v/>
      </c>
      <c r="AE8373">
        <f>IF(OR($B8373="",$U8373=""),"",$U8373&amp;" &amp; "&amp;IF(OR($AD8373="",$AD8373=0),"Util NA",$AD8373&amp;" Util"))</f>
        <v/>
      </c>
    </row>
    <row r="8374" ht="15.75" customHeight="1" s="42">
      <c r="A8374" s="41" t="n"/>
      <c r="G8374" s="38" t="n"/>
      <c r="H8374" s="38" t="n"/>
      <c r="I8374" s="38" t="n"/>
      <c r="J8374" s="38" t="n"/>
      <c r="K8374" s="38" t="n"/>
      <c r="L8374" s="38" t="n"/>
      <c r="N8374" s="36">
        <f>IF($B8374="","",IF($C8374="SUPERSTORE","Superstore","DH"))</f>
        <v/>
      </c>
      <c r="O8374" s="36">
        <f>IF($B8374="","",IFERROR(VLOOKUP($B8374,Mapping!$A:$C,2,0),"Not Mapped"))</f>
        <v/>
      </c>
      <c r="P8374" s="36">
        <f>IF($B8374="","",IFERROR(VLOOKUP($B8374,Mapping!$A:$C,3,0),"Not Mapped"))</f>
        <v/>
      </c>
      <c r="Q8374" s="36">
        <f>IF($B8374="","",IFERROR(VLOOKUP($O8374,Leaders!$A:$B,2,0),"Not Mapped"))</f>
        <v/>
      </c>
      <c r="R8374" s="36">
        <f>IF($B8374="","",IF(COUNTIF(Exclusions!$A:$A,$B8374)&gt;0,"Yes","No"))</f>
        <v/>
      </c>
      <c r="S8374" s="38">
        <f>IF($B8374="","",MIN(1,DAY($A8374)/IF($N8374="Superstore",Settings!$B$5,Settings!$B$4)))</f>
        <v/>
      </c>
      <c r="T8374" s="38">
        <f>IF(OR($B8374="",$G8374="",$S8374=0),"",$G8374/$S8374)</f>
        <v/>
      </c>
      <c r="U8374" s="36">
        <f>IF($T8374="","",IF($T8374&lt;Settings!$B$8,"Critical",IF($T8374&lt;Settings!$B$9,"Semi Critical","Non Critical")))</f>
        <v/>
      </c>
      <c r="V8374" s="28" t="n"/>
      <c r="Z8374">
        <f>IF($B8374="","",IFERROR(VLOOKUP($B8374,'Plan HC for CCA'!$A:$B,2,0),""))</f>
        <v/>
      </c>
      <c r="AA8374">
        <f>IF(OR($B8374="",$Z8374=""),"",IF(N($M8374)&lt;$Z8374,"Delta","No Delta"))</f>
        <v/>
      </c>
      <c r="AB8374">
        <f>IF(OR($B8374="",$Z8374=""),"",MAX(0,$Z8374-N($M8374)))</f>
        <v/>
      </c>
      <c r="AC8374" s="46">
        <f>IF($B8374="","",IFERROR(INDEX('CCA Util %'!$H:$H,MATCH($B8374,'CCA Util %'!$E:$E,0)),""))</f>
        <v/>
      </c>
      <c r="AD8374">
        <f>IF($B8374="","",IFERROR(INDEX('CCA Util %'!$G:$G,MATCH($B8374,'CCA Util %'!$E:$E,0)),""))</f>
        <v/>
      </c>
      <c r="AE8374">
        <f>IF(OR($B8374="",$U8374=""),"",$U8374&amp;" &amp; "&amp;IF(OR($AD8374="",$AD8374=0),"Util NA",$AD8374&amp;" Util"))</f>
        <v/>
      </c>
    </row>
    <row r="8375" ht="15.75" customHeight="1" s="42">
      <c r="A8375" s="41" t="n"/>
      <c r="G8375" s="38" t="n"/>
      <c r="H8375" s="38" t="n"/>
      <c r="I8375" s="38" t="n"/>
      <c r="J8375" s="38" t="n"/>
      <c r="K8375" s="38" t="n"/>
      <c r="L8375" s="38" t="n"/>
      <c r="N8375" s="36">
        <f>IF($B8375="","",IF($C8375="SUPERSTORE","Superstore","DH"))</f>
        <v/>
      </c>
      <c r="O8375" s="36">
        <f>IF($B8375="","",IFERROR(VLOOKUP($B8375,Mapping!$A:$C,2,0),"Not Mapped"))</f>
        <v/>
      </c>
      <c r="P8375" s="36">
        <f>IF($B8375="","",IFERROR(VLOOKUP($B8375,Mapping!$A:$C,3,0),"Not Mapped"))</f>
        <v/>
      </c>
      <c r="Q8375" s="36">
        <f>IF($B8375="","",IFERROR(VLOOKUP($O8375,Leaders!$A:$B,2,0),"Not Mapped"))</f>
        <v/>
      </c>
      <c r="R8375" s="36">
        <f>IF($B8375="","",IF(COUNTIF(Exclusions!$A:$A,$B8375)&gt;0,"Yes","No"))</f>
        <v/>
      </c>
      <c r="S8375" s="38">
        <f>IF($B8375="","",MIN(1,DAY($A8375)/IF($N8375="Superstore",Settings!$B$5,Settings!$B$4)))</f>
        <v/>
      </c>
      <c r="T8375" s="38">
        <f>IF(OR($B8375="",$G8375="",$S8375=0),"",$G8375/$S8375)</f>
        <v/>
      </c>
      <c r="U8375" s="36">
        <f>IF($T8375="","",IF($T8375&lt;Settings!$B$8,"Critical",IF($T8375&lt;Settings!$B$9,"Semi Critical","Non Critical")))</f>
        <v/>
      </c>
      <c r="V8375" s="28" t="n"/>
      <c r="Z8375">
        <f>IF($B8375="","",IFERROR(VLOOKUP($B8375,'Plan HC for CCA'!$A:$B,2,0),""))</f>
        <v/>
      </c>
      <c r="AA8375">
        <f>IF(OR($B8375="",$Z8375=""),"",IF(N($M8375)&lt;$Z8375,"Delta","No Delta"))</f>
        <v/>
      </c>
      <c r="AB8375">
        <f>IF(OR($B8375="",$Z8375=""),"",MAX(0,$Z8375-N($M8375)))</f>
        <v/>
      </c>
      <c r="AC8375" s="46">
        <f>IF($B8375="","",IFERROR(INDEX('CCA Util %'!$H:$H,MATCH($B8375,'CCA Util %'!$E:$E,0)),""))</f>
        <v/>
      </c>
      <c r="AD8375">
        <f>IF($B8375="","",IFERROR(INDEX('CCA Util %'!$G:$G,MATCH($B8375,'CCA Util %'!$E:$E,0)),""))</f>
        <v/>
      </c>
      <c r="AE8375">
        <f>IF(OR($B8375="",$U8375=""),"",$U8375&amp;" &amp; "&amp;IF(OR($AD8375="",$AD8375=0),"Util NA",$AD8375&amp;" Util"))</f>
        <v/>
      </c>
    </row>
    <row r="8376" ht="15.75" customHeight="1" s="42">
      <c r="A8376" s="41" t="n"/>
      <c r="G8376" s="38" t="n"/>
      <c r="H8376" s="38" t="n"/>
      <c r="I8376" s="38" t="n"/>
      <c r="J8376" s="38" t="n"/>
      <c r="K8376" s="38" t="n"/>
      <c r="L8376" s="38" t="n"/>
      <c r="N8376" s="36">
        <f>IF($B8376="","",IF($C8376="SUPERSTORE","Superstore","DH"))</f>
        <v/>
      </c>
      <c r="O8376" s="36">
        <f>IF($B8376="","",IFERROR(VLOOKUP($B8376,Mapping!$A:$C,2,0),"Not Mapped"))</f>
        <v/>
      </c>
      <c r="P8376" s="36">
        <f>IF($B8376="","",IFERROR(VLOOKUP($B8376,Mapping!$A:$C,3,0),"Not Mapped"))</f>
        <v/>
      </c>
      <c r="Q8376" s="36">
        <f>IF($B8376="","",IFERROR(VLOOKUP($O8376,Leaders!$A:$B,2,0),"Not Mapped"))</f>
        <v/>
      </c>
      <c r="R8376" s="36">
        <f>IF($B8376="","",IF(COUNTIF(Exclusions!$A:$A,$B8376)&gt;0,"Yes","No"))</f>
        <v/>
      </c>
      <c r="S8376" s="38">
        <f>IF($B8376="","",MIN(1,DAY($A8376)/IF($N8376="Superstore",Settings!$B$5,Settings!$B$4)))</f>
        <v/>
      </c>
      <c r="T8376" s="38">
        <f>IF(OR($B8376="",$G8376="",$S8376=0),"",$G8376/$S8376)</f>
        <v/>
      </c>
      <c r="U8376" s="36">
        <f>IF($T8376="","",IF($T8376&lt;Settings!$B$8,"Critical",IF($T8376&lt;Settings!$B$9,"Semi Critical","Non Critical")))</f>
        <v/>
      </c>
      <c r="V8376" s="28" t="n"/>
      <c r="Z8376">
        <f>IF($B8376="","",IFERROR(VLOOKUP($B8376,'Plan HC for CCA'!$A:$B,2,0),""))</f>
        <v/>
      </c>
      <c r="AA8376">
        <f>IF(OR($B8376="",$Z8376=""),"",IF(N($M8376)&lt;$Z8376,"Delta","No Delta"))</f>
        <v/>
      </c>
      <c r="AB8376">
        <f>IF(OR($B8376="",$Z8376=""),"",MAX(0,$Z8376-N($M8376)))</f>
        <v/>
      </c>
      <c r="AC8376" s="46">
        <f>IF($B8376="","",IFERROR(INDEX('CCA Util %'!$H:$H,MATCH($B8376,'CCA Util %'!$E:$E,0)),""))</f>
        <v/>
      </c>
      <c r="AD8376">
        <f>IF($B8376="","",IFERROR(INDEX('CCA Util %'!$G:$G,MATCH($B8376,'CCA Util %'!$E:$E,0)),""))</f>
        <v/>
      </c>
      <c r="AE8376">
        <f>IF(OR($B8376="",$U8376=""),"",$U8376&amp;" &amp; "&amp;IF(OR($AD8376="",$AD8376=0),"Util NA",$AD8376&amp;" Util"))</f>
        <v/>
      </c>
    </row>
    <row r="8377" ht="15.75" customHeight="1" s="42">
      <c r="A8377" s="41" t="n"/>
      <c r="G8377" s="38" t="n"/>
      <c r="H8377" s="38" t="n"/>
      <c r="I8377" s="38" t="n"/>
      <c r="J8377" s="38" t="n"/>
      <c r="K8377" s="38" t="n"/>
      <c r="L8377" s="38" t="n"/>
      <c r="N8377" s="36">
        <f>IF($B8377="","",IF($C8377="SUPERSTORE","Superstore","DH"))</f>
        <v/>
      </c>
      <c r="O8377" s="36">
        <f>IF($B8377="","",IFERROR(VLOOKUP($B8377,Mapping!$A:$C,2,0),"Not Mapped"))</f>
        <v/>
      </c>
      <c r="P8377" s="36">
        <f>IF($B8377="","",IFERROR(VLOOKUP($B8377,Mapping!$A:$C,3,0),"Not Mapped"))</f>
        <v/>
      </c>
      <c r="Q8377" s="36">
        <f>IF($B8377="","",IFERROR(VLOOKUP($O8377,Leaders!$A:$B,2,0),"Not Mapped"))</f>
        <v/>
      </c>
      <c r="R8377" s="36">
        <f>IF($B8377="","",IF(COUNTIF(Exclusions!$A:$A,$B8377)&gt;0,"Yes","No"))</f>
        <v/>
      </c>
      <c r="S8377" s="38">
        <f>IF($B8377="","",MIN(1,DAY($A8377)/IF($N8377="Superstore",Settings!$B$5,Settings!$B$4)))</f>
        <v/>
      </c>
      <c r="T8377" s="38">
        <f>IF(OR($B8377="",$G8377="",$S8377=0),"",$G8377/$S8377)</f>
        <v/>
      </c>
      <c r="U8377" s="36">
        <f>IF($T8377="","",IF($T8377&lt;Settings!$B$8,"Critical",IF($T8377&lt;Settings!$B$9,"Semi Critical","Non Critical")))</f>
        <v/>
      </c>
      <c r="V8377" s="28" t="n"/>
      <c r="Z8377">
        <f>IF($B8377="","",IFERROR(VLOOKUP($B8377,'Plan HC for CCA'!$A:$B,2,0),""))</f>
        <v/>
      </c>
      <c r="AA8377">
        <f>IF(OR($B8377="",$Z8377=""),"",IF(N($M8377)&lt;$Z8377,"Delta","No Delta"))</f>
        <v/>
      </c>
      <c r="AB8377">
        <f>IF(OR($B8377="",$Z8377=""),"",MAX(0,$Z8377-N($M8377)))</f>
        <v/>
      </c>
      <c r="AC8377" s="46">
        <f>IF($B8377="","",IFERROR(INDEX('CCA Util %'!$H:$H,MATCH($B8377,'CCA Util %'!$E:$E,0)),""))</f>
        <v/>
      </c>
      <c r="AD8377">
        <f>IF($B8377="","",IFERROR(INDEX('CCA Util %'!$G:$G,MATCH($B8377,'CCA Util %'!$E:$E,0)),""))</f>
        <v/>
      </c>
      <c r="AE8377">
        <f>IF(OR($B8377="",$U8377=""),"",$U8377&amp;" &amp; "&amp;IF(OR($AD8377="",$AD8377=0),"Util NA",$AD8377&amp;" Util"))</f>
        <v/>
      </c>
    </row>
    <row r="8378" ht="15.75" customHeight="1" s="42">
      <c r="A8378" s="41" t="n"/>
      <c r="G8378" s="38" t="n"/>
      <c r="H8378" s="38" t="n"/>
      <c r="I8378" s="38" t="n"/>
      <c r="J8378" s="38" t="n"/>
      <c r="K8378" s="38" t="n"/>
      <c r="L8378" s="38" t="n"/>
      <c r="N8378" s="36">
        <f>IF($B8378="","",IF($C8378="SUPERSTORE","Superstore","DH"))</f>
        <v/>
      </c>
      <c r="O8378" s="36">
        <f>IF($B8378="","",IFERROR(VLOOKUP($B8378,Mapping!$A:$C,2,0),"Not Mapped"))</f>
        <v/>
      </c>
      <c r="P8378" s="36">
        <f>IF($B8378="","",IFERROR(VLOOKUP($B8378,Mapping!$A:$C,3,0),"Not Mapped"))</f>
        <v/>
      </c>
      <c r="Q8378" s="36">
        <f>IF($B8378="","",IFERROR(VLOOKUP($O8378,Leaders!$A:$B,2,0),"Not Mapped"))</f>
        <v/>
      </c>
      <c r="R8378" s="36">
        <f>IF($B8378="","",IF(COUNTIF(Exclusions!$A:$A,$B8378)&gt;0,"Yes","No"))</f>
        <v/>
      </c>
      <c r="S8378" s="38">
        <f>IF($B8378="","",MIN(1,DAY($A8378)/IF($N8378="Superstore",Settings!$B$5,Settings!$B$4)))</f>
        <v/>
      </c>
      <c r="T8378" s="38">
        <f>IF(OR($B8378="",$G8378="",$S8378=0),"",$G8378/$S8378)</f>
        <v/>
      </c>
      <c r="U8378" s="36">
        <f>IF($T8378="","",IF($T8378&lt;Settings!$B$8,"Critical",IF($T8378&lt;Settings!$B$9,"Semi Critical","Non Critical")))</f>
        <v/>
      </c>
      <c r="V8378" s="28" t="n"/>
      <c r="Z8378">
        <f>IF($B8378="","",IFERROR(VLOOKUP($B8378,'Plan HC for CCA'!$A:$B,2,0),""))</f>
        <v/>
      </c>
      <c r="AA8378">
        <f>IF(OR($B8378="",$Z8378=""),"",IF(N($M8378)&lt;$Z8378,"Delta","No Delta"))</f>
        <v/>
      </c>
      <c r="AB8378">
        <f>IF(OR($B8378="",$Z8378=""),"",MAX(0,$Z8378-N($M8378)))</f>
        <v/>
      </c>
      <c r="AC8378" s="46">
        <f>IF($B8378="","",IFERROR(INDEX('CCA Util %'!$H:$H,MATCH($B8378,'CCA Util %'!$E:$E,0)),""))</f>
        <v/>
      </c>
      <c r="AD8378">
        <f>IF($B8378="","",IFERROR(INDEX('CCA Util %'!$G:$G,MATCH($B8378,'CCA Util %'!$E:$E,0)),""))</f>
        <v/>
      </c>
      <c r="AE8378">
        <f>IF(OR($B8378="",$U8378=""),"",$U8378&amp;" &amp; "&amp;IF(OR($AD8378="",$AD8378=0),"Util NA",$AD8378&amp;" Util"))</f>
        <v/>
      </c>
    </row>
    <row r="8379" ht="15.75" customHeight="1" s="42">
      <c r="A8379" s="41" t="n"/>
      <c r="G8379" s="38" t="n"/>
      <c r="H8379" s="38" t="n"/>
      <c r="I8379" s="38" t="n"/>
      <c r="J8379" s="38" t="n"/>
      <c r="K8379" s="38" t="n"/>
      <c r="L8379" s="38" t="n"/>
      <c r="N8379" s="36">
        <f>IF($B8379="","",IF($C8379="SUPERSTORE","Superstore","DH"))</f>
        <v/>
      </c>
      <c r="O8379" s="36">
        <f>IF($B8379="","",IFERROR(VLOOKUP($B8379,Mapping!$A:$C,2,0),"Not Mapped"))</f>
        <v/>
      </c>
      <c r="P8379" s="36">
        <f>IF($B8379="","",IFERROR(VLOOKUP($B8379,Mapping!$A:$C,3,0),"Not Mapped"))</f>
        <v/>
      </c>
      <c r="Q8379" s="36">
        <f>IF($B8379="","",IFERROR(VLOOKUP($O8379,Leaders!$A:$B,2,0),"Not Mapped"))</f>
        <v/>
      </c>
      <c r="R8379" s="36">
        <f>IF($B8379="","",IF(COUNTIF(Exclusions!$A:$A,$B8379)&gt;0,"Yes","No"))</f>
        <v/>
      </c>
      <c r="S8379" s="38">
        <f>IF($B8379="","",MIN(1,DAY($A8379)/IF($N8379="Superstore",Settings!$B$5,Settings!$B$4)))</f>
        <v/>
      </c>
      <c r="T8379" s="38">
        <f>IF(OR($B8379="",$G8379="",$S8379=0),"",$G8379/$S8379)</f>
        <v/>
      </c>
      <c r="U8379" s="36">
        <f>IF($T8379="","",IF($T8379&lt;Settings!$B$8,"Critical",IF($T8379&lt;Settings!$B$9,"Semi Critical","Non Critical")))</f>
        <v/>
      </c>
      <c r="V8379" s="28" t="n"/>
      <c r="Z8379">
        <f>IF($B8379="","",IFERROR(VLOOKUP($B8379,'Plan HC for CCA'!$A:$B,2,0),""))</f>
        <v/>
      </c>
      <c r="AA8379">
        <f>IF(OR($B8379="",$Z8379=""),"",IF(N($M8379)&lt;$Z8379,"Delta","No Delta"))</f>
        <v/>
      </c>
      <c r="AB8379">
        <f>IF(OR($B8379="",$Z8379=""),"",MAX(0,$Z8379-N($M8379)))</f>
        <v/>
      </c>
      <c r="AC8379" s="46">
        <f>IF($B8379="","",IFERROR(INDEX('CCA Util %'!$H:$H,MATCH($B8379,'CCA Util %'!$E:$E,0)),""))</f>
        <v/>
      </c>
      <c r="AD8379">
        <f>IF($B8379="","",IFERROR(INDEX('CCA Util %'!$G:$G,MATCH($B8379,'CCA Util %'!$E:$E,0)),""))</f>
        <v/>
      </c>
      <c r="AE8379">
        <f>IF(OR($B8379="",$U8379=""),"",$U8379&amp;" &amp; "&amp;IF(OR($AD8379="",$AD8379=0),"Util NA",$AD8379&amp;" Util"))</f>
        <v/>
      </c>
    </row>
    <row r="8380" ht="15.75" customHeight="1" s="42">
      <c r="A8380" s="41" t="n"/>
      <c r="G8380" s="38" t="n"/>
      <c r="H8380" s="38" t="n"/>
      <c r="I8380" s="38" t="n"/>
      <c r="J8380" s="38" t="n"/>
      <c r="K8380" s="38" t="n"/>
      <c r="L8380" s="38" t="n"/>
      <c r="N8380" s="36">
        <f>IF($B8380="","",IF($C8380="SUPERSTORE","Superstore","DH"))</f>
        <v/>
      </c>
      <c r="O8380" s="36">
        <f>IF($B8380="","",IFERROR(VLOOKUP($B8380,Mapping!$A:$C,2,0),"Not Mapped"))</f>
        <v/>
      </c>
      <c r="P8380" s="36">
        <f>IF($B8380="","",IFERROR(VLOOKUP($B8380,Mapping!$A:$C,3,0),"Not Mapped"))</f>
        <v/>
      </c>
      <c r="Q8380" s="36">
        <f>IF($B8380="","",IFERROR(VLOOKUP($O8380,Leaders!$A:$B,2,0),"Not Mapped"))</f>
        <v/>
      </c>
      <c r="R8380" s="36">
        <f>IF($B8380="","",IF(COUNTIF(Exclusions!$A:$A,$B8380)&gt;0,"Yes","No"))</f>
        <v/>
      </c>
      <c r="S8380" s="38">
        <f>IF($B8380="","",MIN(1,DAY($A8380)/IF($N8380="Superstore",Settings!$B$5,Settings!$B$4)))</f>
        <v/>
      </c>
      <c r="T8380" s="38">
        <f>IF(OR($B8380="",$G8380="",$S8380=0),"",$G8380/$S8380)</f>
        <v/>
      </c>
      <c r="U8380" s="36">
        <f>IF($T8380="","",IF($T8380&lt;Settings!$B$8,"Critical",IF($T8380&lt;Settings!$B$9,"Semi Critical","Non Critical")))</f>
        <v/>
      </c>
      <c r="V8380" s="28" t="n"/>
      <c r="Z8380">
        <f>IF($B8380="","",IFERROR(VLOOKUP($B8380,'Plan HC for CCA'!$A:$B,2,0),""))</f>
        <v/>
      </c>
      <c r="AA8380">
        <f>IF(OR($B8380="",$Z8380=""),"",IF(N($M8380)&lt;$Z8380,"Delta","No Delta"))</f>
        <v/>
      </c>
      <c r="AB8380">
        <f>IF(OR($B8380="",$Z8380=""),"",MAX(0,$Z8380-N($M8380)))</f>
        <v/>
      </c>
      <c r="AC8380" s="46">
        <f>IF($B8380="","",IFERROR(INDEX('CCA Util %'!$H:$H,MATCH($B8380,'CCA Util %'!$E:$E,0)),""))</f>
        <v/>
      </c>
      <c r="AD8380">
        <f>IF($B8380="","",IFERROR(INDEX('CCA Util %'!$G:$G,MATCH($B8380,'CCA Util %'!$E:$E,0)),""))</f>
        <v/>
      </c>
      <c r="AE8380">
        <f>IF(OR($B8380="",$U8380=""),"",$U8380&amp;" &amp; "&amp;IF(OR($AD8380="",$AD8380=0),"Util NA",$AD8380&amp;" Util"))</f>
        <v/>
      </c>
    </row>
    <row r="8381" ht="15.75" customHeight="1" s="42">
      <c r="A8381" s="41" t="n"/>
      <c r="G8381" s="38" t="n"/>
      <c r="H8381" s="38" t="n"/>
      <c r="I8381" s="38" t="n"/>
      <c r="J8381" s="38" t="n"/>
      <c r="K8381" s="38" t="n"/>
      <c r="L8381" s="38" t="n"/>
      <c r="N8381" s="36">
        <f>IF($B8381="","",IF($C8381="SUPERSTORE","Superstore","DH"))</f>
        <v/>
      </c>
      <c r="O8381" s="36">
        <f>IF($B8381="","",IFERROR(VLOOKUP($B8381,Mapping!$A:$C,2,0),"Not Mapped"))</f>
        <v/>
      </c>
      <c r="P8381" s="36">
        <f>IF($B8381="","",IFERROR(VLOOKUP($B8381,Mapping!$A:$C,3,0),"Not Mapped"))</f>
        <v/>
      </c>
      <c r="Q8381" s="36">
        <f>IF($B8381="","",IFERROR(VLOOKUP($O8381,Leaders!$A:$B,2,0),"Not Mapped"))</f>
        <v/>
      </c>
      <c r="R8381" s="36">
        <f>IF($B8381="","",IF(COUNTIF(Exclusions!$A:$A,$B8381)&gt;0,"Yes","No"))</f>
        <v/>
      </c>
      <c r="S8381" s="38">
        <f>IF($B8381="","",MIN(1,DAY($A8381)/IF($N8381="Superstore",Settings!$B$5,Settings!$B$4)))</f>
        <v/>
      </c>
      <c r="T8381" s="38">
        <f>IF(OR($B8381="",$G8381="",$S8381=0),"",$G8381/$S8381)</f>
        <v/>
      </c>
      <c r="U8381" s="36">
        <f>IF($T8381="","",IF($T8381&lt;Settings!$B$8,"Critical",IF($T8381&lt;Settings!$B$9,"Semi Critical","Non Critical")))</f>
        <v/>
      </c>
      <c r="V8381" s="28" t="n"/>
      <c r="Z8381">
        <f>IF($B8381="","",IFERROR(VLOOKUP($B8381,'Plan HC for CCA'!$A:$B,2,0),""))</f>
        <v/>
      </c>
      <c r="AA8381">
        <f>IF(OR($B8381="",$Z8381=""),"",IF(N($M8381)&lt;$Z8381,"Delta","No Delta"))</f>
        <v/>
      </c>
      <c r="AB8381">
        <f>IF(OR($B8381="",$Z8381=""),"",MAX(0,$Z8381-N($M8381)))</f>
        <v/>
      </c>
      <c r="AC8381" s="46">
        <f>IF($B8381="","",IFERROR(INDEX('CCA Util %'!$H:$H,MATCH($B8381,'CCA Util %'!$E:$E,0)),""))</f>
        <v/>
      </c>
      <c r="AD8381">
        <f>IF($B8381="","",IFERROR(INDEX('CCA Util %'!$G:$G,MATCH($B8381,'CCA Util %'!$E:$E,0)),""))</f>
        <v/>
      </c>
      <c r="AE8381">
        <f>IF(OR($B8381="",$U8381=""),"",$U8381&amp;" &amp; "&amp;IF(OR($AD8381="",$AD8381=0),"Util NA",$AD8381&amp;" Util"))</f>
        <v/>
      </c>
    </row>
    <row r="8382" ht="15.75" customHeight="1" s="42">
      <c r="A8382" s="41" t="n"/>
      <c r="G8382" s="38" t="n"/>
      <c r="H8382" s="38" t="n"/>
      <c r="I8382" s="38" t="n"/>
      <c r="J8382" s="38" t="n"/>
      <c r="K8382" s="38" t="n"/>
      <c r="L8382" s="38" t="n"/>
      <c r="N8382" s="36">
        <f>IF($B8382="","",IF($C8382="SUPERSTORE","Superstore","DH"))</f>
        <v/>
      </c>
      <c r="O8382" s="36">
        <f>IF($B8382="","",IFERROR(VLOOKUP($B8382,Mapping!$A:$C,2,0),"Not Mapped"))</f>
        <v/>
      </c>
      <c r="P8382" s="36">
        <f>IF($B8382="","",IFERROR(VLOOKUP($B8382,Mapping!$A:$C,3,0),"Not Mapped"))</f>
        <v/>
      </c>
      <c r="Q8382" s="36">
        <f>IF($B8382="","",IFERROR(VLOOKUP($O8382,Leaders!$A:$B,2,0),"Not Mapped"))</f>
        <v/>
      </c>
      <c r="R8382" s="36">
        <f>IF($B8382="","",IF(COUNTIF(Exclusions!$A:$A,$B8382)&gt;0,"Yes","No"))</f>
        <v/>
      </c>
      <c r="S8382" s="38">
        <f>IF($B8382="","",MIN(1,DAY($A8382)/IF($N8382="Superstore",Settings!$B$5,Settings!$B$4)))</f>
        <v/>
      </c>
      <c r="T8382" s="38">
        <f>IF(OR($B8382="",$G8382="",$S8382=0),"",$G8382/$S8382)</f>
        <v/>
      </c>
      <c r="U8382" s="36">
        <f>IF($T8382="","",IF($T8382&lt;Settings!$B$8,"Critical",IF($T8382&lt;Settings!$B$9,"Semi Critical","Non Critical")))</f>
        <v/>
      </c>
      <c r="V8382" s="28" t="n"/>
      <c r="Z8382">
        <f>IF($B8382="","",IFERROR(VLOOKUP($B8382,'Plan HC for CCA'!$A:$B,2,0),""))</f>
        <v/>
      </c>
      <c r="AA8382">
        <f>IF(OR($B8382="",$Z8382=""),"",IF(N($M8382)&lt;$Z8382,"Delta","No Delta"))</f>
        <v/>
      </c>
      <c r="AB8382">
        <f>IF(OR($B8382="",$Z8382=""),"",MAX(0,$Z8382-N($M8382)))</f>
        <v/>
      </c>
      <c r="AC8382" s="46">
        <f>IF($B8382="","",IFERROR(INDEX('CCA Util %'!$H:$H,MATCH($B8382,'CCA Util %'!$E:$E,0)),""))</f>
        <v/>
      </c>
      <c r="AD8382">
        <f>IF($B8382="","",IFERROR(INDEX('CCA Util %'!$G:$G,MATCH($B8382,'CCA Util %'!$E:$E,0)),""))</f>
        <v/>
      </c>
      <c r="AE8382">
        <f>IF(OR($B8382="",$U8382=""),"",$U8382&amp;" &amp; "&amp;IF(OR($AD8382="",$AD8382=0),"Util NA",$AD8382&amp;" Util"))</f>
        <v/>
      </c>
    </row>
    <row r="8383" ht="15.75" customHeight="1" s="42">
      <c r="A8383" s="41" t="n"/>
      <c r="G8383" s="38" t="n"/>
      <c r="H8383" s="38" t="n"/>
      <c r="I8383" s="38" t="n"/>
      <c r="J8383" s="38" t="n"/>
      <c r="K8383" s="38" t="n"/>
      <c r="L8383" s="38" t="n"/>
      <c r="N8383" s="36">
        <f>IF($B8383="","",IF($C8383="SUPERSTORE","Superstore","DH"))</f>
        <v/>
      </c>
      <c r="O8383" s="36">
        <f>IF($B8383="","",IFERROR(VLOOKUP($B8383,Mapping!$A:$C,2,0),"Not Mapped"))</f>
        <v/>
      </c>
      <c r="P8383" s="36">
        <f>IF($B8383="","",IFERROR(VLOOKUP($B8383,Mapping!$A:$C,3,0),"Not Mapped"))</f>
        <v/>
      </c>
      <c r="Q8383" s="36">
        <f>IF($B8383="","",IFERROR(VLOOKUP($O8383,Leaders!$A:$B,2,0),"Not Mapped"))</f>
        <v/>
      </c>
      <c r="R8383" s="36">
        <f>IF($B8383="","",IF(COUNTIF(Exclusions!$A:$A,$B8383)&gt;0,"Yes","No"))</f>
        <v/>
      </c>
      <c r="S8383" s="38">
        <f>IF($B8383="","",MIN(1,DAY($A8383)/IF($N8383="Superstore",Settings!$B$5,Settings!$B$4)))</f>
        <v/>
      </c>
      <c r="T8383" s="38">
        <f>IF(OR($B8383="",$G8383="",$S8383=0),"",$G8383/$S8383)</f>
        <v/>
      </c>
      <c r="U8383" s="36">
        <f>IF($T8383="","",IF($T8383&lt;Settings!$B$8,"Critical",IF($T8383&lt;Settings!$B$9,"Semi Critical","Non Critical")))</f>
        <v/>
      </c>
      <c r="V8383" s="28" t="n"/>
      <c r="Z8383">
        <f>IF($B8383="","",IFERROR(VLOOKUP($B8383,'Plan HC for CCA'!$A:$B,2,0),""))</f>
        <v/>
      </c>
      <c r="AA8383">
        <f>IF(OR($B8383="",$Z8383=""),"",IF(N($M8383)&lt;$Z8383,"Delta","No Delta"))</f>
        <v/>
      </c>
      <c r="AB8383">
        <f>IF(OR($B8383="",$Z8383=""),"",MAX(0,$Z8383-N($M8383)))</f>
        <v/>
      </c>
      <c r="AC8383" s="46">
        <f>IF($B8383="","",IFERROR(INDEX('CCA Util %'!$H:$H,MATCH($B8383,'CCA Util %'!$E:$E,0)),""))</f>
        <v/>
      </c>
      <c r="AD8383">
        <f>IF($B8383="","",IFERROR(INDEX('CCA Util %'!$G:$G,MATCH($B8383,'CCA Util %'!$E:$E,0)),""))</f>
        <v/>
      </c>
      <c r="AE8383">
        <f>IF(OR($B8383="",$U8383=""),"",$U8383&amp;" &amp; "&amp;IF(OR($AD8383="",$AD8383=0),"Util NA",$AD8383&amp;" Util"))</f>
        <v/>
      </c>
    </row>
    <row r="8384" ht="15.75" customHeight="1" s="42">
      <c r="A8384" s="41" t="n"/>
      <c r="G8384" s="38" t="n"/>
      <c r="H8384" s="38" t="n"/>
      <c r="I8384" s="38" t="n"/>
      <c r="J8384" s="38" t="n"/>
      <c r="K8384" s="38" t="n"/>
      <c r="L8384" s="38" t="n"/>
      <c r="N8384" s="36">
        <f>IF($B8384="","",IF($C8384="SUPERSTORE","Superstore","DH"))</f>
        <v/>
      </c>
      <c r="O8384" s="36">
        <f>IF($B8384="","",IFERROR(VLOOKUP($B8384,Mapping!$A:$C,2,0),"Not Mapped"))</f>
        <v/>
      </c>
      <c r="P8384" s="36">
        <f>IF($B8384="","",IFERROR(VLOOKUP($B8384,Mapping!$A:$C,3,0),"Not Mapped"))</f>
        <v/>
      </c>
      <c r="Q8384" s="36">
        <f>IF($B8384="","",IFERROR(VLOOKUP($O8384,Leaders!$A:$B,2,0),"Not Mapped"))</f>
        <v/>
      </c>
      <c r="R8384" s="36">
        <f>IF($B8384="","",IF(COUNTIF(Exclusions!$A:$A,$B8384)&gt;0,"Yes","No"))</f>
        <v/>
      </c>
      <c r="S8384" s="38">
        <f>IF($B8384="","",MIN(1,DAY($A8384)/IF($N8384="Superstore",Settings!$B$5,Settings!$B$4)))</f>
        <v/>
      </c>
      <c r="T8384" s="38">
        <f>IF(OR($B8384="",$G8384="",$S8384=0),"",$G8384/$S8384)</f>
        <v/>
      </c>
      <c r="U8384" s="36">
        <f>IF($T8384="","",IF($T8384&lt;Settings!$B$8,"Critical",IF($T8384&lt;Settings!$B$9,"Semi Critical","Non Critical")))</f>
        <v/>
      </c>
      <c r="V8384" s="28" t="n"/>
      <c r="Z8384">
        <f>IF($B8384="","",IFERROR(VLOOKUP($B8384,'Plan HC for CCA'!$A:$B,2,0),""))</f>
        <v/>
      </c>
      <c r="AA8384">
        <f>IF(OR($B8384="",$Z8384=""),"",IF(N($M8384)&lt;$Z8384,"Delta","No Delta"))</f>
        <v/>
      </c>
      <c r="AB8384">
        <f>IF(OR($B8384="",$Z8384=""),"",MAX(0,$Z8384-N($M8384)))</f>
        <v/>
      </c>
      <c r="AC8384" s="46">
        <f>IF($B8384="","",IFERROR(INDEX('CCA Util %'!$H:$H,MATCH($B8384,'CCA Util %'!$E:$E,0)),""))</f>
        <v/>
      </c>
      <c r="AD8384">
        <f>IF($B8384="","",IFERROR(INDEX('CCA Util %'!$G:$G,MATCH($B8384,'CCA Util %'!$E:$E,0)),""))</f>
        <v/>
      </c>
      <c r="AE8384">
        <f>IF(OR($B8384="",$U8384=""),"",$U8384&amp;" &amp; "&amp;IF(OR($AD8384="",$AD8384=0),"Util NA",$AD8384&amp;" Util"))</f>
        <v/>
      </c>
    </row>
    <row r="8385" ht="15.75" customHeight="1" s="42">
      <c r="A8385" s="41" t="n"/>
      <c r="G8385" s="38" t="n"/>
      <c r="H8385" s="38" t="n"/>
      <c r="I8385" s="38" t="n"/>
      <c r="J8385" s="38" t="n"/>
      <c r="K8385" s="38" t="n"/>
      <c r="L8385" s="38" t="n"/>
      <c r="N8385" s="36">
        <f>IF($B8385="","",IF($C8385="SUPERSTORE","Superstore","DH"))</f>
        <v/>
      </c>
      <c r="O8385" s="36">
        <f>IF($B8385="","",IFERROR(VLOOKUP($B8385,Mapping!$A:$C,2,0),"Not Mapped"))</f>
        <v/>
      </c>
      <c r="P8385" s="36">
        <f>IF($B8385="","",IFERROR(VLOOKUP($B8385,Mapping!$A:$C,3,0),"Not Mapped"))</f>
        <v/>
      </c>
      <c r="Q8385" s="36">
        <f>IF($B8385="","",IFERROR(VLOOKUP($O8385,Leaders!$A:$B,2,0),"Not Mapped"))</f>
        <v/>
      </c>
      <c r="R8385" s="36">
        <f>IF($B8385="","",IF(COUNTIF(Exclusions!$A:$A,$B8385)&gt;0,"Yes","No"))</f>
        <v/>
      </c>
      <c r="S8385" s="38">
        <f>IF($B8385="","",MIN(1,DAY($A8385)/IF($N8385="Superstore",Settings!$B$5,Settings!$B$4)))</f>
        <v/>
      </c>
      <c r="T8385" s="38">
        <f>IF(OR($B8385="",$G8385="",$S8385=0),"",$G8385/$S8385)</f>
        <v/>
      </c>
      <c r="U8385" s="36">
        <f>IF($T8385="","",IF($T8385&lt;Settings!$B$8,"Critical",IF($T8385&lt;Settings!$B$9,"Semi Critical","Non Critical")))</f>
        <v/>
      </c>
      <c r="V8385" s="28" t="n"/>
      <c r="Z8385">
        <f>IF($B8385="","",IFERROR(VLOOKUP($B8385,'Plan HC for CCA'!$A:$B,2,0),""))</f>
        <v/>
      </c>
      <c r="AA8385">
        <f>IF(OR($B8385="",$Z8385=""),"",IF(N($M8385)&lt;$Z8385,"Delta","No Delta"))</f>
        <v/>
      </c>
      <c r="AB8385">
        <f>IF(OR($B8385="",$Z8385=""),"",MAX(0,$Z8385-N($M8385)))</f>
        <v/>
      </c>
      <c r="AC8385" s="46">
        <f>IF($B8385="","",IFERROR(INDEX('CCA Util %'!$H:$H,MATCH($B8385,'CCA Util %'!$E:$E,0)),""))</f>
        <v/>
      </c>
      <c r="AD8385">
        <f>IF($B8385="","",IFERROR(INDEX('CCA Util %'!$G:$G,MATCH($B8385,'CCA Util %'!$E:$E,0)),""))</f>
        <v/>
      </c>
      <c r="AE8385">
        <f>IF(OR($B8385="",$U8385=""),"",$U8385&amp;" &amp; "&amp;IF(OR($AD8385="",$AD8385=0),"Util NA",$AD8385&amp;" Util"))</f>
        <v/>
      </c>
    </row>
    <row r="8386" ht="15.75" customHeight="1" s="42">
      <c r="A8386" s="41" t="n"/>
      <c r="G8386" s="38" t="n"/>
      <c r="H8386" s="38" t="n"/>
      <c r="I8386" s="38" t="n"/>
      <c r="J8386" s="38" t="n"/>
      <c r="K8386" s="38" t="n"/>
      <c r="L8386" s="38" t="n"/>
      <c r="N8386" s="36">
        <f>IF($B8386="","",IF($C8386="SUPERSTORE","Superstore","DH"))</f>
        <v/>
      </c>
      <c r="O8386" s="36">
        <f>IF($B8386="","",IFERROR(VLOOKUP($B8386,Mapping!$A:$C,2,0),"Not Mapped"))</f>
        <v/>
      </c>
      <c r="P8386" s="36">
        <f>IF($B8386="","",IFERROR(VLOOKUP($B8386,Mapping!$A:$C,3,0),"Not Mapped"))</f>
        <v/>
      </c>
      <c r="Q8386" s="36">
        <f>IF($B8386="","",IFERROR(VLOOKUP($O8386,Leaders!$A:$B,2,0),"Not Mapped"))</f>
        <v/>
      </c>
      <c r="R8386" s="36">
        <f>IF($B8386="","",IF(COUNTIF(Exclusions!$A:$A,$B8386)&gt;0,"Yes","No"))</f>
        <v/>
      </c>
      <c r="S8386" s="38">
        <f>IF($B8386="","",MIN(1,DAY($A8386)/IF($N8386="Superstore",Settings!$B$5,Settings!$B$4)))</f>
        <v/>
      </c>
      <c r="T8386" s="38">
        <f>IF(OR($B8386="",$G8386="",$S8386=0),"",$G8386/$S8386)</f>
        <v/>
      </c>
      <c r="U8386" s="36">
        <f>IF($T8386="","",IF($T8386&lt;Settings!$B$8,"Critical",IF($T8386&lt;Settings!$B$9,"Semi Critical","Non Critical")))</f>
        <v/>
      </c>
      <c r="V8386" s="28" t="n"/>
      <c r="Z8386">
        <f>IF($B8386="","",IFERROR(VLOOKUP($B8386,'Plan HC for CCA'!$A:$B,2,0),""))</f>
        <v/>
      </c>
      <c r="AA8386">
        <f>IF(OR($B8386="",$Z8386=""),"",IF(N($M8386)&lt;$Z8386,"Delta","No Delta"))</f>
        <v/>
      </c>
      <c r="AB8386">
        <f>IF(OR($B8386="",$Z8386=""),"",MAX(0,$Z8386-N($M8386)))</f>
        <v/>
      </c>
      <c r="AC8386" s="46">
        <f>IF($B8386="","",IFERROR(INDEX('CCA Util %'!$H:$H,MATCH($B8386,'CCA Util %'!$E:$E,0)),""))</f>
        <v/>
      </c>
      <c r="AD8386">
        <f>IF($B8386="","",IFERROR(INDEX('CCA Util %'!$G:$G,MATCH($B8386,'CCA Util %'!$E:$E,0)),""))</f>
        <v/>
      </c>
      <c r="AE8386">
        <f>IF(OR($B8386="",$U8386=""),"",$U8386&amp;" &amp; "&amp;IF(OR($AD8386="",$AD8386=0),"Util NA",$AD8386&amp;" Util"))</f>
        <v/>
      </c>
    </row>
    <row r="8387" ht="15.75" customHeight="1" s="42">
      <c r="A8387" s="41" t="n"/>
      <c r="G8387" s="38" t="n"/>
      <c r="H8387" s="38" t="n"/>
      <c r="I8387" s="38" t="n"/>
      <c r="J8387" s="38" t="n"/>
      <c r="K8387" s="38" t="n"/>
      <c r="L8387" s="38" t="n"/>
      <c r="N8387" s="36">
        <f>IF($B8387="","",IF($C8387="SUPERSTORE","Superstore","DH"))</f>
        <v/>
      </c>
      <c r="O8387" s="36">
        <f>IF($B8387="","",IFERROR(VLOOKUP($B8387,Mapping!$A:$C,2,0),"Not Mapped"))</f>
        <v/>
      </c>
      <c r="P8387" s="36">
        <f>IF($B8387="","",IFERROR(VLOOKUP($B8387,Mapping!$A:$C,3,0),"Not Mapped"))</f>
        <v/>
      </c>
      <c r="Q8387" s="36">
        <f>IF($B8387="","",IFERROR(VLOOKUP($O8387,Leaders!$A:$B,2,0),"Not Mapped"))</f>
        <v/>
      </c>
      <c r="R8387" s="36">
        <f>IF($B8387="","",IF(COUNTIF(Exclusions!$A:$A,$B8387)&gt;0,"Yes","No"))</f>
        <v/>
      </c>
      <c r="S8387" s="38">
        <f>IF($B8387="","",MIN(1,DAY($A8387)/IF($N8387="Superstore",Settings!$B$5,Settings!$B$4)))</f>
        <v/>
      </c>
      <c r="T8387" s="38">
        <f>IF(OR($B8387="",$G8387="",$S8387=0),"",$G8387/$S8387)</f>
        <v/>
      </c>
      <c r="U8387" s="36">
        <f>IF($T8387="","",IF($T8387&lt;Settings!$B$8,"Critical",IF($T8387&lt;Settings!$B$9,"Semi Critical","Non Critical")))</f>
        <v/>
      </c>
      <c r="V8387" s="28" t="n"/>
      <c r="Z8387">
        <f>IF($B8387="","",IFERROR(VLOOKUP($B8387,'Plan HC for CCA'!$A:$B,2,0),""))</f>
        <v/>
      </c>
      <c r="AA8387">
        <f>IF(OR($B8387="",$Z8387=""),"",IF(N($M8387)&lt;$Z8387,"Delta","No Delta"))</f>
        <v/>
      </c>
      <c r="AB8387">
        <f>IF(OR($B8387="",$Z8387=""),"",MAX(0,$Z8387-N($M8387)))</f>
        <v/>
      </c>
      <c r="AC8387" s="46">
        <f>IF($B8387="","",IFERROR(INDEX('CCA Util %'!$H:$H,MATCH($B8387,'CCA Util %'!$E:$E,0)),""))</f>
        <v/>
      </c>
      <c r="AD8387">
        <f>IF($B8387="","",IFERROR(INDEX('CCA Util %'!$G:$G,MATCH($B8387,'CCA Util %'!$E:$E,0)),""))</f>
        <v/>
      </c>
      <c r="AE8387">
        <f>IF(OR($B8387="",$U8387=""),"",$U8387&amp;" &amp; "&amp;IF(OR($AD8387="",$AD8387=0),"Util NA",$AD8387&amp;" Util"))</f>
        <v/>
      </c>
    </row>
    <row r="8388" ht="15.75" customHeight="1" s="42">
      <c r="A8388" s="41" t="n"/>
      <c r="G8388" s="38" t="n"/>
      <c r="H8388" s="38" t="n"/>
      <c r="I8388" s="38" t="n"/>
      <c r="J8388" s="38" t="n"/>
      <c r="K8388" s="38" t="n"/>
      <c r="L8388" s="38" t="n"/>
      <c r="N8388" s="36">
        <f>IF($B8388="","",IF($C8388="SUPERSTORE","Superstore","DH"))</f>
        <v/>
      </c>
      <c r="O8388" s="36">
        <f>IF($B8388="","",IFERROR(VLOOKUP($B8388,Mapping!$A:$C,2,0),"Not Mapped"))</f>
        <v/>
      </c>
      <c r="P8388" s="36">
        <f>IF($B8388="","",IFERROR(VLOOKUP($B8388,Mapping!$A:$C,3,0),"Not Mapped"))</f>
        <v/>
      </c>
      <c r="Q8388" s="36">
        <f>IF($B8388="","",IFERROR(VLOOKUP($O8388,Leaders!$A:$B,2,0),"Not Mapped"))</f>
        <v/>
      </c>
      <c r="R8388" s="36">
        <f>IF($B8388="","",IF(COUNTIF(Exclusions!$A:$A,$B8388)&gt;0,"Yes","No"))</f>
        <v/>
      </c>
      <c r="S8388" s="38">
        <f>IF($B8388="","",MIN(1,DAY($A8388)/IF($N8388="Superstore",Settings!$B$5,Settings!$B$4)))</f>
        <v/>
      </c>
      <c r="T8388" s="38">
        <f>IF(OR($B8388="",$G8388="",$S8388=0),"",$G8388/$S8388)</f>
        <v/>
      </c>
      <c r="U8388" s="36">
        <f>IF($T8388="","",IF($T8388&lt;Settings!$B$8,"Critical",IF($T8388&lt;Settings!$B$9,"Semi Critical","Non Critical")))</f>
        <v/>
      </c>
      <c r="V8388" s="28" t="n"/>
      <c r="Z8388">
        <f>IF($B8388="","",IFERROR(VLOOKUP($B8388,'Plan HC for CCA'!$A:$B,2,0),""))</f>
        <v/>
      </c>
      <c r="AA8388">
        <f>IF(OR($B8388="",$Z8388=""),"",IF(N($M8388)&lt;$Z8388,"Delta","No Delta"))</f>
        <v/>
      </c>
      <c r="AB8388">
        <f>IF(OR($B8388="",$Z8388=""),"",MAX(0,$Z8388-N($M8388)))</f>
        <v/>
      </c>
      <c r="AC8388" s="46">
        <f>IF($B8388="","",IFERROR(INDEX('CCA Util %'!$H:$H,MATCH($B8388,'CCA Util %'!$E:$E,0)),""))</f>
        <v/>
      </c>
      <c r="AD8388">
        <f>IF($B8388="","",IFERROR(INDEX('CCA Util %'!$G:$G,MATCH($B8388,'CCA Util %'!$E:$E,0)),""))</f>
        <v/>
      </c>
      <c r="AE8388">
        <f>IF(OR($B8388="",$U8388=""),"",$U8388&amp;" &amp; "&amp;IF(OR($AD8388="",$AD8388=0),"Util NA",$AD8388&amp;" Util"))</f>
        <v/>
      </c>
    </row>
    <row r="8389" ht="15.75" customHeight="1" s="42">
      <c r="A8389" s="41" t="n"/>
      <c r="G8389" s="38" t="n"/>
      <c r="H8389" s="38" t="n"/>
      <c r="I8389" s="38" t="n"/>
      <c r="J8389" s="38" t="n"/>
      <c r="K8389" s="38" t="n"/>
      <c r="L8389" s="38" t="n"/>
      <c r="N8389" s="36">
        <f>IF($B8389="","",IF($C8389="SUPERSTORE","Superstore","DH"))</f>
        <v/>
      </c>
      <c r="O8389" s="36">
        <f>IF($B8389="","",IFERROR(VLOOKUP($B8389,Mapping!$A:$C,2,0),"Not Mapped"))</f>
        <v/>
      </c>
      <c r="P8389" s="36">
        <f>IF($B8389="","",IFERROR(VLOOKUP($B8389,Mapping!$A:$C,3,0),"Not Mapped"))</f>
        <v/>
      </c>
      <c r="Q8389" s="36">
        <f>IF($B8389="","",IFERROR(VLOOKUP($O8389,Leaders!$A:$B,2,0),"Not Mapped"))</f>
        <v/>
      </c>
      <c r="R8389" s="36">
        <f>IF($B8389="","",IF(COUNTIF(Exclusions!$A:$A,$B8389)&gt;0,"Yes","No"))</f>
        <v/>
      </c>
      <c r="S8389" s="38">
        <f>IF($B8389="","",MIN(1,DAY($A8389)/IF($N8389="Superstore",Settings!$B$5,Settings!$B$4)))</f>
        <v/>
      </c>
      <c r="T8389" s="38">
        <f>IF(OR($B8389="",$G8389="",$S8389=0),"",$G8389/$S8389)</f>
        <v/>
      </c>
      <c r="U8389" s="36">
        <f>IF($T8389="","",IF($T8389&lt;Settings!$B$8,"Critical",IF($T8389&lt;Settings!$B$9,"Semi Critical","Non Critical")))</f>
        <v/>
      </c>
      <c r="V8389" s="28" t="n"/>
      <c r="Z8389">
        <f>IF($B8389="","",IFERROR(VLOOKUP($B8389,'Plan HC for CCA'!$A:$B,2,0),""))</f>
        <v/>
      </c>
      <c r="AA8389">
        <f>IF(OR($B8389="",$Z8389=""),"",IF(N($M8389)&lt;$Z8389,"Delta","No Delta"))</f>
        <v/>
      </c>
      <c r="AB8389">
        <f>IF(OR($B8389="",$Z8389=""),"",MAX(0,$Z8389-N($M8389)))</f>
        <v/>
      </c>
      <c r="AC8389" s="46">
        <f>IF($B8389="","",IFERROR(INDEX('CCA Util %'!$H:$H,MATCH($B8389,'CCA Util %'!$E:$E,0)),""))</f>
        <v/>
      </c>
      <c r="AD8389">
        <f>IF($B8389="","",IFERROR(INDEX('CCA Util %'!$G:$G,MATCH($B8389,'CCA Util %'!$E:$E,0)),""))</f>
        <v/>
      </c>
      <c r="AE8389">
        <f>IF(OR($B8389="",$U8389=""),"",$U8389&amp;" &amp; "&amp;IF(OR($AD8389="",$AD8389=0),"Util NA",$AD8389&amp;" Util"))</f>
        <v/>
      </c>
    </row>
    <row r="8390" ht="15.75" customHeight="1" s="42">
      <c r="A8390" s="41" t="n"/>
      <c r="G8390" s="38" t="n"/>
      <c r="H8390" s="38" t="n"/>
      <c r="I8390" s="38" t="n"/>
      <c r="J8390" s="38" t="n"/>
      <c r="K8390" s="38" t="n"/>
      <c r="L8390" s="38" t="n"/>
      <c r="N8390" s="36">
        <f>IF($B8390="","",IF($C8390="SUPERSTORE","Superstore","DH"))</f>
        <v/>
      </c>
      <c r="O8390" s="36">
        <f>IF($B8390="","",IFERROR(VLOOKUP($B8390,Mapping!$A:$C,2,0),"Not Mapped"))</f>
        <v/>
      </c>
      <c r="P8390" s="36">
        <f>IF($B8390="","",IFERROR(VLOOKUP($B8390,Mapping!$A:$C,3,0),"Not Mapped"))</f>
        <v/>
      </c>
      <c r="Q8390" s="36">
        <f>IF($B8390="","",IFERROR(VLOOKUP($O8390,Leaders!$A:$B,2,0),"Not Mapped"))</f>
        <v/>
      </c>
      <c r="R8390" s="36">
        <f>IF($B8390="","",IF(COUNTIF(Exclusions!$A:$A,$B8390)&gt;0,"Yes","No"))</f>
        <v/>
      </c>
      <c r="S8390" s="38">
        <f>IF($B8390="","",MIN(1,DAY($A8390)/IF($N8390="Superstore",Settings!$B$5,Settings!$B$4)))</f>
        <v/>
      </c>
      <c r="T8390" s="38">
        <f>IF(OR($B8390="",$G8390="",$S8390=0),"",$G8390/$S8390)</f>
        <v/>
      </c>
      <c r="U8390" s="36">
        <f>IF($T8390="","",IF($T8390&lt;Settings!$B$8,"Critical",IF($T8390&lt;Settings!$B$9,"Semi Critical","Non Critical")))</f>
        <v/>
      </c>
      <c r="V8390" s="28" t="n"/>
      <c r="Z8390">
        <f>IF($B8390="","",IFERROR(VLOOKUP($B8390,'Plan HC for CCA'!$A:$B,2,0),""))</f>
        <v/>
      </c>
      <c r="AA8390">
        <f>IF(OR($B8390="",$Z8390=""),"",IF(N($M8390)&lt;$Z8390,"Delta","No Delta"))</f>
        <v/>
      </c>
      <c r="AB8390">
        <f>IF(OR($B8390="",$Z8390=""),"",MAX(0,$Z8390-N($M8390)))</f>
        <v/>
      </c>
      <c r="AC8390" s="46">
        <f>IF($B8390="","",IFERROR(INDEX('CCA Util %'!$H:$H,MATCH($B8390,'CCA Util %'!$E:$E,0)),""))</f>
        <v/>
      </c>
      <c r="AD8390">
        <f>IF($B8390="","",IFERROR(INDEX('CCA Util %'!$G:$G,MATCH($B8390,'CCA Util %'!$E:$E,0)),""))</f>
        <v/>
      </c>
      <c r="AE8390">
        <f>IF(OR($B8390="",$U8390=""),"",$U8390&amp;" &amp; "&amp;IF(OR($AD8390="",$AD8390=0),"Util NA",$AD8390&amp;" Util"))</f>
        <v/>
      </c>
    </row>
    <row r="8391" ht="15.75" customHeight="1" s="42">
      <c r="A8391" s="41" t="n"/>
      <c r="G8391" s="38" t="n"/>
      <c r="H8391" s="38" t="n"/>
      <c r="I8391" s="38" t="n"/>
      <c r="J8391" s="38" t="n"/>
      <c r="K8391" s="38" t="n"/>
      <c r="L8391" s="38" t="n"/>
      <c r="N8391" s="36">
        <f>IF($B8391="","",IF($C8391="SUPERSTORE","Superstore","DH"))</f>
        <v/>
      </c>
      <c r="O8391" s="36">
        <f>IF($B8391="","",IFERROR(VLOOKUP($B8391,Mapping!$A:$C,2,0),"Not Mapped"))</f>
        <v/>
      </c>
      <c r="P8391" s="36">
        <f>IF($B8391="","",IFERROR(VLOOKUP($B8391,Mapping!$A:$C,3,0),"Not Mapped"))</f>
        <v/>
      </c>
      <c r="Q8391" s="36">
        <f>IF($B8391="","",IFERROR(VLOOKUP($O8391,Leaders!$A:$B,2,0),"Not Mapped"))</f>
        <v/>
      </c>
      <c r="R8391" s="36">
        <f>IF($B8391="","",IF(COUNTIF(Exclusions!$A:$A,$B8391)&gt;0,"Yes","No"))</f>
        <v/>
      </c>
      <c r="S8391" s="38">
        <f>IF($B8391="","",MIN(1,DAY($A8391)/IF($N8391="Superstore",Settings!$B$5,Settings!$B$4)))</f>
        <v/>
      </c>
      <c r="T8391" s="38">
        <f>IF(OR($B8391="",$G8391="",$S8391=0),"",$G8391/$S8391)</f>
        <v/>
      </c>
      <c r="U8391" s="36">
        <f>IF($T8391="","",IF($T8391&lt;Settings!$B$8,"Critical",IF($T8391&lt;Settings!$B$9,"Semi Critical","Non Critical")))</f>
        <v/>
      </c>
      <c r="V8391" s="28" t="n"/>
      <c r="Z8391">
        <f>IF($B8391="","",IFERROR(VLOOKUP($B8391,'Plan HC for CCA'!$A:$B,2,0),""))</f>
        <v/>
      </c>
      <c r="AA8391">
        <f>IF(OR($B8391="",$Z8391=""),"",IF(N($M8391)&lt;$Z8391,"Delta","No Delta"))</f>
        <v/>
      </c>
      <c r="AB8391">
        <f>IF(OR($B8391="",$Z8391=""),"",MAX(0,$Z8391-N($M8391)))</f>
        <v/>
      </c>
      <c r="AC8391" s="46">
        <f>IF($B8391="","",IFERROR(INDEX('CCA Util %'!$H:$H,MATCH($B8391,'CCA Util %'!$E:$E,0)),""))</f>
        <v/>
      </c>
      <c r="AD8391">
        <f>IF($B8391="","",IFERROR(INDEX('CCA Util %'!$G:$G,MATCH($B8391,'CCA Util %'!$E:$E,0)),""))</f>
        <v/>
      </c>
      <c r="AE8391">
        <f>IF(OR($B8391="",$U8391=""),"",$U8391&amp;" &amp; "&amp;IF(OR($AD8391="",$AD8391=0),"Util NA",$AD8391&amp;" Util"))</f>
        <v/>
      </c>
    </row>
    <row r="8392" ht="15.75" customHeight="1" s="42">
      <c r="A8392" s="41" t="n"/>
      <c r="G8392" s="38" t="n"/>
      <c r="H8392" s="38" t="n"/>
      <c r="I8392" s="38" t="n"/>
      <c r="J8392" s="38" t="n"/>
      <c r="K8392" s="38" t="n"/>
      <c r="L8392" s="38" t="n"/>
      <c r="N8392" s="36">
        <f>IF($B8392="","",IF($C8392="SUPERSTORE","Superstore","DH"))</f>
        <v/>
      </c>
      <c r="O8392" s="36">
        <f>IF($B8392="","",IFERROR(VLOOKUP($B8392,Mapping!$A:$C,2,0),"Not Mapped"))</f>
        <v/>
      </c>
      <c r="P8392" s="36">
        <f>IF($B8392="","",IFERROR(VLOOKUP($B8392,Mapping!$A:$C,3,0),"Not Mapped"))</f>
        <v/>
      </c>
      <c r="Q8392" s="36">
        <f>IF($B8392="","",IFERROR(VLOOKUP($O8392,Leaders!$A:$B,2,0),"Not Mapped"))</f>
        <v/>
      </c>
      <c r="R8392" s="36">
        <f>IF($B8392="","",IF(COUNTIF(Exclusions!$A:$A,$B8392)&gt;0,"Yes","No"))</f>
        <v/>
      </c>
      <c r="S8392" s="38">
        <f>IF($B8392="","",MIN(1,DAY($A8392)/IF($N8392="Superstore",Settings!$B$5,Settings!$B$4)))</f>
        <v/>
      </c>
      <c r="T8392" s="38">
        <f>IF(OR($B8392="",$G8392="",$S8392=0),"",$G8392/$S8392)</f>
        <v/>
      </c>
      <c r="U8392" s="36">
        <f>IF($T8392="","",IF($T8392&lt;Settings!$B$8,"Critical",IF($T8392&lt;Settings!$B$9,"Semi Critical","Non Critical")))</f>
        <v/>
      </c>
      <c r="V8392" s="28" t="n"/>
      <c r="Z8392">
        <f>IF($B8392="","",IFERROR(VLOOKUP($B8392,'Plan HC for CCA'!$A:$B,2,0),""))</f>
        <v/>
      </c>
      <c r="AA8392">
        <f>IF(OR($B8392="",$Z8392=""),"",IF(N($M8392)&lt;$Z8392,"Delta","No Delta"))</f>
        <v/>
      </c>
      <c r="AB8392">
        <f>IF(OR($B8392="",$Z8392=""),"",MAX(0,$Z8392-N($M8392)))</f>
        <v/>
      </c>
      <c r="AC8392" s="46">
        <f>IF($B8392="","",IFERROR(INDEX('CCA Util %'!$H:$H,MATCH($B8392,'CCA Util %'!$E:$E,0)),""))</f>
        <v/>
      </c>
      <c r="AD8392">
        <f>IF($B8392="","",IFERROR(INDEX('CCA Util %'!$G:$G,MATCH($B8392,'CCA Util %'!$E:$E,0)),""))</f>
        <v/>
      </c>
      <c r="AE8392">
        <f>IF(OR($B8392="",$U8392=""),"",$U8392&amp;" &amp; "&amp;IF(OR($AD8392="",$AD8392=0),"Util NA",$AD8392&amp;" Util"))</f>
        <v/>
      </c>
    </row>
    <row r="8393" ht="15.75" customHeight="1" s="42">
      <c r="A8393" s="41" t="n"/>
      <c r="G8393" s="38" t="n"/>
      <c r="H8393" s="38" t="n"/>
      <c r="I8393" s="38" t="n"/>
      <c r="J8393" s="38" t="n"/>
      <c r="K8393" s="38" t="n"/>
      <c r="L8393" s="38" t="n"/>
      <c r="N8393" s="36">
        <f>IF($B8393="","",IF($C8393="SUPERSTORE","Superstore","DH"))</f>
        <v/>
      </c>
      <c r="O8393" s="36">
        <f>IF($B8393="","",IFERROR(VLOOKUP($B8393,Mapping!$A:$C,2,0),"Not Mapped"))</f>
        <v/>
      </c>
      <c r="P8393" s="36">
        <f>IF($B8393="","",IFERROR(VLOOKUP($B8393,Mapping!$A:$C,3,0),"Not Mapped"))</f>
        <v/>
      </c>
      <c r="Q8393" s="36">
        <f>IF($B8393="","",IFERROR(VLOOKUP($O8393,Leaders!$A:$B,2,0),"Not Mapped"))</f>
        <v/>
      </c>
      <c r="R8393" s="36">
        <f>IF($B8393="","",IF(COUNTIF(Exclusions!$A:$A,$B8393)&gt;0,"Yes","No"))</f>
        <v/>
      </c>
      <c r="S8393" s="38">
        <f>IF($B8393="","",MIN(1,DAY($A8393)/IF($N8393="Superstore",Settings!$B$5,Settings!$B$4)))</f>
        <v/>
      </c>
      <c r="T8393" s="38">
        <f>IF(OR($B8393="",$G8393="",$S8393=0),"",$G8393/$S8393)</f>
        <v/>
      </c>
      <c r="U8393" s="36">
        <f>IF($T8393="","",IF($T8393&lt;Settings!$B$8,"Critical",IF($T8393&lt;Settings!$B$9,"Semi Critical","Non Critical")))</f>
        <v/>
      </c>
      <c r="V8393" s="28" t="n"/>
      <c r="Z8393">
        <f>IF($B8393="","",IFERROR(VLOOKUP($B8393,'Plan HC for CCA'!$A:$B,2,0),""))</f>
        <v/>
      </c>
      <c r="AA8393">
        <f>IF(OR($B8393="",$Z8393=""),"",IF(N($M8393)&lt;$Z8393,"Delta","No Delta"))</f>
        <v/>
      </c>
      <c r="AB8393">
        <f>IF(OR($B8393="",$Z8393=""),"",MAX(0,$Z8393-N($M8393)))</f>
        <v/>
      </c>
      <c r="AC8393" s="46">
        <f>IF($B8393="","",IFERROR(INDEX('CCA Util %'!$H:$H,MATCH($B8393,'CCA Util %'!$E:$E,0)),""))</f>
        <v/>
      </c>
      <c r="AD8393">
        <f>IF($B8393="","",IFERROR(INDEX('CCA Util %'!$G:$G,MATCH($B8393,'CCA Util %'!$E:$E,0)),""))</f>
        <v/>
      </c>
      <c r="AE8393">
        <f>IF(OR($B8393="",$U8393=""),"",$U8393&amp;" &amp; "&amp;IF(OR($AD8393="",$AD8393=0),"Util NA",$AD8393&amp;" Util"))</f>
        <v/>
      </c>
    </row>
    <row r="8394" ht="15.75" customHeight="1" s="42">
      <c r="A8394" s="41" t="n"/>
      <c r="G8394" s="38" t="n"/>
      <c r="H8394" s="38" t="n"/>
      <c r="I8394" s="38" t="n"/>
      <c r="J8394" s="38" t="n"/>
      <c r="K8394" s="38" t="n"/>
      <c r="L8394" s="38" t="n"/>
      <c r="N8394" s="36">
        <f>IF($B8394="","",IF($C8394="SUPERSTORE","Superstore","DH"))</f>
        <v/>
      </c>
      <c r="O8394" s="36">
        <f>IF($B8394="","",IFERROR(VLOOKUP($B8394,Mapping!$A:$C,2,0),"Not Mapped"))</f>
        <v/>
      </c>
      <c r="P8394" s="36">
        <f>IF($B8394="","",IFERROR(VLOOKUP($B8394,Mapping!$A:$C,3,0),"Not Mapped"))</f>
        <v/>
      </c>
      <c r="Q8394" s="36">
        <f>IF($B8394="","",IFERROR(VLOOKUP($O8394,Leaders!$A:$B,2,0),"Not Mapped"))</f>
        <v/>
      </c>
      <c r="R8394" s="36">
        <f>IF($B8394="","",IF(COUNTIF(Exclusions!$A:$A,$B8394)&gt;0,"Yes","No"))</f>
        <v/>
      </c>
      <c r="S8394" s="38">
        <f>IF($B8394="","",MIN(1,DAY($A8394)/IF($N8394="Superstore",Settings!$B$5,Settings!$B$4)))</f>
        <v/>
      </c>
      <c r="T8394" s="38">
        <f>IF(OR($B8394="",$G8394="",$S8394=0),"",$G8394/$S8394)</f>
        <v/>
      </c>
      <c r="U8394" s="36">
        <f>IF($T8394="","",IF($T8394&lt;Settings!$B$8,"Critical",IF($T8394&lt;Settings!$B$9,"Semi Critical","Non Critical")))</f>
        <v/>
      </c>
      <c r="V8394" s="28" t="n"/>
      <c r="Z8394">
        <f>IF($B8394="","",IFERROR(VLOOKUP($B8394,'Plan HC for CCA'!$A:$B,2,0),""))</f>
        <v/>
      </c>
      <c r="AA8394">
        <f>IF(OR($B8394="",$Z8394=""),"",IF(N($M8394)&lt;$Z8394,"Delta","No Delta"))</f>
        <v/>
      </c>
      <c r="AB8394">
        <f>IF(OR($B8394="",$Z8394=""),"",MAX(0,$Z8394-N($M8394)))</f>
        <v/>
      </c>
      <c r="AC8394" s="46">
        <f>IF($B8394="","",IFERROR(INDEX('CCA Util %'!$H:$H,MATCH($B8394,'CCA Util %'!$E:$E,0)),""))</f>
        <v/>
      </c>
      <c r="AD8394">
        <f>IF($B8394="","",IFERROR(INDEX('CCA Util %'!$G:$G,MATCH($B8394,'CCA Util %'!$E:$E,0)),""))</f>
        <v/>
      </c>
      <c r="AE8394">
        <f>IF(OR($B8394="",$U8394=""),"",$U8394&amp;" &amp; "&amp;IF(OR($AD8394="",$AD8394=0),"Util NA",$AD8394&amp;" Util"))</f>
        <v/>
      </c>
    </row>
    <row r="8395" ht="15.75" customHeight="1" s="42">
      <c r="A8395" s="41" t="n"/>
      <c r="G8395" s="38" t="n"/>
      <c r="H8395" s="38" t="n"/>
      <c r="I8395" s="38" t="n"/>
      <c r="J8395" s="38" t="n"/>
      <c r="K8395" s="38" t="n"/>
      <c r="L8395" s="38" t="n"/>
      <c r="N8395" s="36">
        <f>IF($B8395="","",IF($C8395="SUPERSTORE","Superstore","DH"))</f>
        <v/>
      </c>
      <c r="O8395" s="36">
        <f>IF($B8395="","",IFERROR(VLOOKUP($B8395,Mapping!$A:$C,2,0),"Not Mapped"))</f>
        <v/>
      </c>
      <c r="P8395" s="36">
        <f>IF($B8395="","",IFERROR(VLOOKUP($B8395,Mapping!$A:$C,3,0),"Not Mapped"))</f>
        <v/>
      </c>
      <c r="Q8395" s="36">
        <f>IF($B8395="","",IFERROR(VLOOKUP($O8395,Leaders!$A:$B,2,0),"Not Mapped"))</f>
        <v/>
      </c>
      <c r="R8395" s="36">
        <f>IF($B8395="","",IF(COUNTIF(Exclusions!$A:$A,$B8395)&gt;0,"Yes","No"))</f>
        <v/>
      </c>
      <c r="S8395" s="38">
        <f>IF($B8395="","",MIN(1,DAY($A8395)/IF($N8395="Superstore",Settings!$B$5,Settings!$B$4)))</f>
        <v/>
      </c>
      <c r="T8395" s="38">
        <f>IF(OR($B8395="",$G8395="",$S8395=0),"",$G8395/$S8395)</f>
        <v/>
      </c>
      <c r="U8395" s="36">
        <f>IF($T8395="","",IF($T8395&lt;Settings!$B$8,"Critical",IF($T8395&lt;Settings!$B$9,"Semi Critical","Non Critical")))</f>
        <v/>
      </c>
      <c r="V8395" s="28" t="n"/>
      <c r="Z8395">
        <f>IF($B8395="","",IFERROR(VLOOKUP($B8395,'Plan HC for CCA'!$A:$B,2,0),""))</f>
        <v/>
      </c>
      <c r="AA8395">
        <f>IF(OR($B8395="",$Z8395=""),"",IF(N($M8395)&lt;$Z8395,"Delta","No Delta"))</f>
        <v/>
      </c>
      <c r="AB8395">
        <f>IF(OR($B8395="",$Z8395=""),"",MAX(0,$Z8395-N($M8395)))</f>
        <v/>
      </c>
      <c r="AC8395" s="46">
        <f>IF($B8395="","",IFERROR(INDEX('CCA Util %'!$H:$H,MATCH($B8395,'CCA Util %'!$E:$E,0)),""))</f>
        <v/>
      </c>
      <c r="AD8395">
        <f>IF($B8395="","",IFERROR(INDEX('CCA Util %'!$G:$G,MATCH($B8395,'CCA Util %'!$E:$E,0)),""))</f>
        <v/>
      </c>
      <c r="AE8395">
        <f>IF(OR($B8395="",$U8395=""),"",$U8395&amp;" &amp; "&amp;IF(OR($AD8395="",$AD8395=0),"Util NA",$AD8395&amp;" Util"))</f>
        <v/>
      </c>
    </row>
    <row r="8396" ht="15.75" customHeight="1" s="42">
      <c r="A8396" s="41" t="n"/>
      <c r="G8396" s="38" t="n"/>
      <c r="H8396" s="38" t="n"/>
      <c r="I8396" s="38" t="n"/>
      <c r="J8396" s="38" t="n"/>
      <c r="K8396" s="38" t="n"/>
      <c r="L8396" s="38" t="n"/>
      <c r="N8396" s="36">
        <f>IF($B8396="","",IF($C8396="SUPERSTORE","Superstore","DH"))</f>
        <v/>
      </c>
      <c r="O8396" s="36">
        <f>IF($B8396="","",IFERROR(VLOOKUP($B8396,Mapping!$A:$C,2,0),"Not Mapped"))</f>
        <v/>
      </c>
      <c r="P8396" s="36">
        <f>IF($B8396="","",IFERROR(VLOOKUP($B8396,Mapping!$A:$C,3,0),"Not Mapped"))</f>
        <v/>
      </c>
      <c r="Q8396" s="36">
        <f>IF($B8396="","",IFERROR(VLOOKUP($O8396,Leaders!$A:$B,2,0),"Not Mapped"))</f>
        <v/>
      </c>
      <c r="R8396" s="36">
        <f>IF($B8396="","",IF(COUNTIF(Exclusions!$A:$A,$B8396)&gt;0,"Yes","No"))</f>
        <v/>
      </c>
      <c r="S8396" s="38">
        <f>IF($B8396="","",MIN(1,DAY($A8396)/IF($N8396="Superstore",Settings!$B$5,Settings!$B$4)))</f>
        <v/>
      </c>
      <c r="T8396" s="38">
        <f>IF(OR($B8396="",$G8396="",$S8396=0),"",$G8396/$S8396)</f>
        <v/>
      </c>
      <c r="U8396" s="36">
        <f>IF($T8396="","",IF($T8396&lt;Settings!$B$8,"Critical",IF($T8396&lt;Settings!$B$9,"Semi Critical","Non Critical")))</f>
        <v/>
      </c>
      <c r="V8396" s="28" t="n"/>
      <c r="Z8396">
        <f>IF($B8396="","",IFERROR(VLOOKUP($B8396,'Plan HC for CCA'!$A:$B,2,0),""))</f>
        <v/>
      </c>
      <c r="AA8396">
        <f>IF(OR($B8396="",$Z8396=""),"",IF(N($M8396)&lt;$Z8396,"Delta","No Delta"))</f>
        <v/>
      </c>
      <c r="AB8396">
        <f>IF(OR($B8396="",$Z8396=""),"",MAX(0,$Z8396-N($M8396)))</f>
        <v/>
      </c>
      <c r="AC8396" s="46">
        <f>IF($B8396="","",IFERROR(INDEX('CCA Util %'!$H:$H,MATCH($B8396,'CCA Util %'!$E:$E,0)),""))</f>
        <v/>
      </c>
      <c r="AD8396">
        <f>IF($B8396="","",IFERROR(INDEX('CCA Util %'!$G:$G,MATCH($B8396,'CCA Util %'!$E:$E,0)),""))</f>
        <v/>
      </c>
      <c r="AE8396">
        <f>IF(OR($B8396="",$U8396=""),"",$U8396&amp;" &amp; "&amp;IF(OR($AD8396="",$AD8396=0),"Util NA",$AD8396&amp;" Util"))</f>
        <v/>
      </c>
    </row>
    <row r="8397" ht="15.75" customHeight="1" s="42">
      <c r="A8397" s="41" t="n"/>
      <c r="G8397" s="38" t="n"/>
      <c r="H8397" s="38" t="n"/>
      <c r="I8397" s="38" t="n"/>
      <c r="J8397" s="38" t="n"/>
      <c r="K8397" s="38" t="n"/>
      <c r="L8397" s="38" t="n"/>
      <c r="N8397" s="36">
        <f>IF($B8397="","",IF($C8397="SUPERSTORE","Superstore","DH"))</f>
        <v/>
      </c>
      <c r="O8397" s="36">
        <f>IF($B8397="","",IFERROR(VLOOKUP($B8397,Mapping!$A:$C,2,0),"Not Mapped"))</f>
        <v/>
      </c>
      <c r="P8397" s="36">
        <f>IF($B8397="","",IFERROR(VLOOKUP($B8397,Mapping!$A:$C,3,0),"Not Mapped"))</f>
        <v/>
      </c>
      <c r="Q8397" s="36">
        <f>IF($B8397="","",IFERROR(VLOOKUP($O8397,Leaders!$A:$B,2,0),"Not Mapped"))</f>
        <v/>
      </c>
      <c r="R8397" s="36">
        <f>IF($B8397="","",IF(COUNTIF(Exclusions!$A:$A,$B8397)&gt;0,"Yes","No"))</f>
        <v/>
      </c>
      <c r="S8397" s="38">
        <f>IF($B8397="","",MIN(1,DAY($A8397)/IF($N8397="Superstore",Settings!$B$5,Settings!$B$4)))</f>
        <v/>
      </c>
      <c r="T8397" s="38">
        <f>IF(OR($B8397="",$G8397="",$S8397=0),"",$G8397/$S8397)</f>
        <v/>
      </c>
      <c r="U8397" s="36">
        <f>IF($T8397="","",IF($T8397&lt;Settings!$B$8,"Critical",IF($T8397&lt;Settings!$B$9,"Semi Critical","Non Critical")))</f>
        <v/>
      </c>
      <c r="V8397" s="28" t="n"/>
      <c r="Z8397">
        <f>IF($B8397="","",IFERROR(VLOOKUP($B8397,'Plan HC for CCA'!$A:$B,2,0),""))</f>
        <v/>
      </c>
      <c r="AA8397">
        <f>IF(OR($B8397="",$Z8397=""),"",IF(N($M8397)&lt;$Z8397,"Delta","No Delta"))</f>
        <v/>
      </c>
      <c r="AB8397">
        <f>IF(OR($B8397="",$Z8397=""),"",MAX(0,$Z8397-N($M8397)))</f>
        <v/>
      </c>
      <c r="AC8397" s="46">
        <f>IF($B8397="","",IFERROR(INDEX('CCA Util %'!$H:$H,MATCH($B8397,'CCA Util %'!$E:$E,0)),""))</f>
        <v/>
      </c>
      <c r="AD8397">
        <f>IF($B8397="","",IFERROR(INDEX('CCA Util %'!$G:$G,MATCH($B8397,'CCA Util %'!$E:$E,0)),""))</f>
        <v/>
      </c>
      <c r="AE8397">
        <f>IF(OR($B8397="",$U8397=""),"",$U8397&amp;" &amp; "&amp;IF(OR($AD8397="",$AD8397=0),"Util NA",$AD8397&amp;" Util"))</f>
        <v/>
      </c>
    </row>
    <row r="8398" ht="15.75" customHeight="1" s="42">
      <c r="A8398" s="41" t="n"/>
      <c r="G8398" s="38" t="n"/>
      <c r="H8398" s="38" t="n"/>
      <c r="I8398" s="38" t="n"/>
      <c r="J8398" s="38" t="n"/>
      <c r="K8398" s="38" t="n"/>
      <c r="L8398" s="38" t="n"/>
      <c r="N8398" s="36">
        <f>IF($B8398="","",IF($C8398="SUPERSTORE","Superstore","DH"))</f>
        <v/>
      </c>
      <c r="O8398" s="36">
        <f>IF($B8398="","",IFERROR(VLOOKUP($B8398,Mapping!$A:$C,2,0),"Not Mapped"))</f>
        <v/>
      </c>
      <c r="P8398" s="36">
        <f>IF($B8398="","",IFERROR(VLOOKUP($B8398,Mapping!$A:$C,3,0),"Not Mapped"))</f>
        <v/>
      </c>
      <c r="Q8398" s="36">
        <f>IF($B8398="","",IFERROR(VLOOKUP($O8398,Leaders!$A:$B,2,0),"Not Mapped"))</f>
        <v/>
      </c>
      <c r="R8398" s="36">
        <f>IF($B8398="","",IF(COUNTIF(Exclusions!$A:$A,$B8398)&gt;0,"Yes","No"))</f>
        <v/>
      </c>
      <c r="S8398" s="38">
        <f>IF($B8398="","",MIN(1,DAY($A8398)/IF($N8398="Superstore",Settings!$B$5,Settings!$B$4)))</f>
        <v/>
      </c>
      <c r="T8398" s="38">
        <f>IF(OR($B8398="",$G8398="",$S8398=0),"",$G8398/$S8398)</f>
        <v/>
      </c>
      <c r="U8398" s="36">
        <f>IF($T8398="","",IF($T8398&lt;Settings!$B$8,"Critical",IF($T8398&lt;Settings!$B$9,"Semi Critical","Non Critical")))</f>
        <v/>
      </c>
      <c r="V8398" s="28" t="n"/>
      <c r="Z8398">
        <f>IF($B8398="","",IFERROR(VLOOKUP($B8398,'Plan HC for CCA'!$A:$B,2,0),""))</f>
        <v/>
      </c>
      <c r="AA8398">
        <f>IF(OR($B8398="",$Z8398=""),"",IF(N($M8398)&lt;$Z8398,"Delta","No Delta"))</f>
        <v/>
      </c>
      <c r="AB8398">
        <f>IF(OR($B8398="",$Z8398=""),"",MAX(0,$Z8398-N($M8398)))</f>
        <v/>
      </c>
      <c r="AC8398" s="46">
        <f>IF($B8398="","",IFERROR(INDEX('CCA Util %'!$H:$H,MATCH($B8398,'CCA Util %'!$E:$E,0)),""))</f>
        <v/>
      </c>
      <c r="AD8398">
        <f>IF($B8398="","",IFERROR(INDEX('CCA Util %'!$G:$G,MATCH($B8398,'CCA Util %'!$E:$E,0)),""))</f>
        <v/>
      </c>
      <c r="AE8398">
        <f>IF(OR($B8398="",$U8398=""),"",$U8398&amp;" &amp; "&amp;IF(OR($AD8398="",$AD8398=0),"Util NA",$AD8398&amp;" Util"))</f>
        <v/>
      </c>
    </row>
    <row r="8399" ht="15.75" customHeight="1" s="42">
      <c r="A8399" s="41" t="n"/>
      <c r="G8399" s="38" t="n"/>
      <c r="H8399" s="38" t="n"/>
      <c r="I8399" s="38" t="n"/>
      <c r="J8399" s="38" t="n"/>
      <c r="K8399" s="38" t="n"/>
      <c r="L8399" s="38" t="n"/>
      <c r="N8399" s="36">
        <f>IF($B8399="","",IF($C8399="SUPERSTORE","Superstore","DH"))</f>
        <v/>
      </c>
      <c r="O8399" s="36">
        <f>IF($B8399="","",IFERROR(VLOOKUP($B8399,Mapping!$A:$C,2,0),"Not Mapped"))</f>
        <v/>
      </c>
      <c r="P8399" s="36">
        <f>IF($B8399="","",IFERROR(VLOOKUP($B8399,Mapping!$A:$C,3,0),"Not Mapped"))</f>
        <v/>
      </c>
      <c r="Q8399" s="36">
        <f>IF($B8399="","",IFERROR(VLOOKUP($O8399,Leaders!$A:$B,2,0),"Not Mapped"))</f>
        <v/>
      </c>
      <c r="R8399" s="36">
        <f>IF($B8399="","",IF(COUNTIF(Exclusions!$A:$A,$B8399)&gt;0,"Yes","No"))</f>
        <v/>
      </c>
      <c r="S8399" s="38">
        <f>IF($B8399="","",MIN(1,DAY($A8399)/IF($N8399="Superstore",Settings!$B$5,Settings!$B$4)))</f>
        <v/>
      </c>
      <c r="T8399" s="38">
        <f>IF(OR($B8399="",$G8399="",$S8399=0),"",$G8399/$S8399)</f>
        <v/>
      </c>
      <c r="U8399" s="36">
        <f>IF($T8399="","",IF($T8399&lt;Settings!$B$8,"Critical",IF($T8399&lt;Settings!$B$9,"Semi Critical","Non Critical")))</f>
        <v/>
      </c>
      <c r="V8399" s="28" t="n"/>
      <c r="Z8399">
        <f>IF($B8399="","",IFERROR(VLOOKUP($B8399,'Plan HC for CCA'!$A:$B,2,0),""))</f>
        <v/>
      </c>
      <c r="AA8399">
        <f>IF(OR($B8399="",$Z8399=""),"",IF(N($M8399)&lt;$Z8399,"Delta","No Delta"))</f>
        <v/>
      </c>
      <c r="AB8399">
        <f>IF(OR($B8399="",$Z8399=""),"",MAX(0,$Z8399-N($M8399)))</f>
        <v/>
      </c>
      <c r="AC8399" s="46">
        <f>IF($B8399="","",IFERROR(INDEX('CCA Util %'!$H:$H,MATCH($B8399,'CCA Util %'!$E:$E,0)),""))</f>
        <v/>
      </c>
      <c r="AD8399">
        <f>IF($B8399="","",IFERROR(INDEX('CCA Util %'!$G:$G,MATCH($B8399,'CCA Util %'!$E:$E,0)),""))</f>
        <v/>
      </c>
      <c r="AE8399">
        <f>IF(OR($B8399="",$U8399=""),"",$U8399&amp;" &amp; "&amp;IF(OR($AD8399="",$AD8399=0),"Util NA",$AD8399&amp;" Util"))</f>
        <v/>
      </c>
    </row>
    <row r="8400" ht="15.75" customHeight="1" s="42">
      <c r="A8400" s="41" t="n"/>
      <c r="G8400" s="38" t="n"/>
      <c r="H8400" s="38" t="n"/>
      <c r="I8400" s="38" t="n"/>
      <c r="J8400" s="38" t="n"/>
      <c r="K8400" s="38" t="n"/>
      <c r="L8400" s="38" t="n"/>
      <c r="N8400" s="36">
        <f>IF($B8400="","",IF($C8400="SUPERSTORE","Superstore","DH"))</f>
        <v/>
      </c>
      <c r="O8400" s="36">
        <f>IF($B8400="","",IFERROR(VLOOKUP($B8400,Mapping!$A:$C,2,0),"Not Mapped"))</f>
        <v/>
      </c>
      <c r="P8400" s="36">
        <f>IF($B8400="","",IFERROR(VLOOKUP($B8400,Mapping!$A:$C,3,0),"Not Mapped"))</f>
        <v/>
      </c>
      <c r="Q8400" s="36">
        <f>IF($B8400="","",IFERROR(VLOOKUP($O8400,Leaders!$A:$B,2,0),"Not Mapped"))</f>
        <v/>
      </c>
      <c r="R8400" s="36">
        <f>IF($B8400="","",IF(COUNTIF(Exclusions!$A:$A,$B8400)&gt;0,"Yes","No"))</f>
        <v/>
      </c>
      <c r="S8400" s="38">
        <f>IF($B8400="","",MIN(1,DAY($A8400)/IF($N8400="Superstore",Settings!$B$5,Settings!$B$4)))</f>
        <v/>
      </c>
      <c r="T8400" s="38">
        <f>IF(OR($B8400="",$G8400="",$S8400=0),"",$G8400/$S8400)</f>
        <v/>
      </c>
      <c r="U8400" s="36">
        <f>IF($T8400="","",IF($T8400&lt;Settings!$B$8,"Critical",IF($T8400&lt;Settings!$B$9,"Semi Critical","Non Critical")))</f>
        <v/>
      </c>
      <c r="V8400" s="28" t="n"/>
      <c r="Z8400">
        <f>IF($B8400="","",IFERROR(VLOOKUP($B8400,'Plan HC for CCA'!$A:$B,2,0),""))</f>
        <v/>
      </c>
      <c r="AA8400">
        <f>IF(OR($B8400="",$Z8400=""),"",IF(N($M8400)&lt;$Z8400,"Delta","No Delta"))</f>
        <v/>
      </c>
      <c r="AB8400">
        <f>IF(OR($B8400="",$Z8400=""),"",MAX(0,$Z8400-N($M8400)))</f>
        <v/>
      </c>
      <c r="AC8400" s="46">
        <f>IF($B8400="","",IFERROR(INDEX('CCA Util %'!$H:$H,MATCH($B8400,'CCA Util %'!$E:$E,0)),""))</f>
        <v/>
      </c>
      <c r="AD8400">
        <f>IF($B8400="","",IFERROR(INDEX('CCA Util %'!$G:$G,MATCH($B8400,'CCA Util %'!$E:$E,0)),""))</f>
        <v/>
      </c>
      <c r="AE8400">
        <f>IF(OR($B8400="",$U8400=""),"",$U8400&amp;" &amp; "&amp;IF(OR($AD8400="",$AD8400=0),"Util NA",$AD8400&amp;" Util"))</f>
        <v/>
      </c>
    </row>
    <row r="8401" ht="15.75" customHeight="1" s="42">
      <c r="A8401" s="41" t="n"/>
      <c r="G8401" s="38" t="n"/>
      <c r="H8401" s="38" t="n"/>
      <c r="I8401" s="38" t="n"/>
      <c r="J8401" s="38" t="n"/>
      <c r="K8401" s="38" t="n"/>
      <c r="L8401" s="38" t="n"/>
      <c r="N8401" s="36">
        <f>IF($B8401="","",IF($C8401="SUPERSTORE","Superstore","DH"))</f>
        <v/>
      </c>
      <c r="O8401" s="36">
        <f>IF($B8401="","",IFERROR(VLOOKUP($B8401,Mapping!$A:$C,2,0),"Not Mapped"))</f>
        <v/>
      </c>
      <c r="P8401" s="36">
        <f>IF($B8401="","",IFERROR(VLOOKUP($B8401,Mapping!$A:$C,3,0),"Not Mapped"))</f>
        <v/>
      </c>
      <c r="Q8401" s="36">
        <f>IF($B8401="","",IFERROR(VLOOKUP($O8401,Leaders!$A:$B,2,0),"Not Mapped"))</f>
        <v/>
      </c>
      <c r="R8401" s="36">
        <f>IF($B8401="","",IF(COUNTIF(Exclusions!$A:$A,$B8401)&gt;0,"Yes","No"))</f>
        <v/>
      </c>
      <c r="S8401" s="38">
        <f>IF($B8401="","",MIN(1,DAY($A8401)/IF($N8401="Superstore",Settings!$B$5,Settings!$B$4)))</f>
        <v/>
      </c>
      <c r="T8401" s="38">
        <f>IF(OR($B8401="",$G8401="",$S8401=0),"",$G8401/$S8401)</f>
        <v/>
      </c>
      <c r="U8401" s="36">
        <f>IF($T8401="","",IF($T8401&lt;Settings!$B$8,"Critical",IF($T8401&lt;Settings!$B$9,"Semi Critical","Non Critical")))</f>
        <v/>
      </c>
      <c r="V8401" s="28" t="n"/>
      <c r="Z8401">
        <f>IF($B8401="","",IFERROR(VLOOKUP($B8401,'Plan HC for CCA'!$A:$B,2,0),""))</f>
        <v/>
      </c>
      <c r="AA8401">
        <f>IF(OR($B8401="",$Z8401=""),"",IF(N($M8401)&lt;$Z8401,"Delta","No Delta"))</f>
        <v/>
      </c>
      <c r="AB8401">
        <f>IF(OR($B8401="",$Z8401=""),"",MAX(0,$Z8401-N($M8401)))</f>
        <v/>
      </c>
      <c r="AC8401" s="46">
        <f>IF($B8401="","",IFERROR(INDEX('CCA Util %'!$H:$H,MATCH($B8401,'CCA Util %'!$E:$E,0)),""))</f>
        <v/>
      </c>
      <c r="AD8401">
        <f>IF($B8401="","",IFERROR(INDEX('CCA Util %'!$G:$G,MATCH($B8401,'CCA Util %'!$E:$E,0)),""))</f>
        <v/>
      </c>
      <c r="AE8401">
        <f>IF(OR($B8401="",$U8401=""),"",$U8401&amp;" &amp; "&amp;IF(OR($AD8401="",$AD8401=0),"Util NA",$AD8401&amp;" Util"))</f>
        <v/>
      </c>
    </row>
    <row r="8402" ht="15.75" customHeight="1" s="42">
      <c r="A8402" s="41" t="n"/>
      <c r="G8402" s="38" t="n"/>
      <c r="H8402" s="38" t="n"/>
      <c r="I8402" s="38" t="n"/>
      <c r="J8402" s="38" t="n"/>
      <c r="K8402" s="38" t="n"/>
      <c r="L8402" s="38" t="n"/>
      <c r="N8402" s="36">
        <f>IF($B8402="","",IF($C8402="SUPERSTORE","Superstore","DH"))</f>
        <v/>
      </c>
      <c r="O8402" s="36">
        <f>IF($B8402="","",IFERROR(VLOOKUP($B8402,Mapping!$A:$C,2,0),"Not Mapped"))</f>
        <v/>
      </c>
      <c r="P8402" s="36">
        <f>IF($B8402="","",IFERROR(VLOOKUP($B8402,Mapping!$A:$C,3,0),"Not Mapped"))</f>
        <v/>
      </c>
      <c r="Q8402" s="36">
        <f>IF($B8402="","",IFERROR(VLOOKUP($O8402,Leaders!$A:$B,2,0),"Not Mapped"))</f>
        <v/>
      </c>
      <c r="R8402" s="36">
        <f>IF($B8402="","",IF(COUNTIF(Exclusions!$A:$A,$B8402)&gt;0,"Yes","No"))</f>
        <v/>
      </c>
      <c r="S8402" s="38">
        <f>IF($B8402="","",MIN(1,DAY($A8402)/IF($N8402="Superstore",Settings!$B$5,Settings!$B$4)))</f>
        <v/>
      </c>
      <c r="T8402" s="38">
        <f>IF(OR($B8402="",$G8402="",$S8402=0),"",$G8402/$S8402)</f>
        <v/>
      </c>
      <c r="U8402" s="36">
        <f>IF($T8402="","",IF($T8402&lt;Settings!$B$8,"Critical",IF($T8402&lt;Settings!$B$9,"Semi Critical","Non Critical")))</f>
        <v/>
      </c>
      <c r="V8402" s="28" t="n"/>
      <c r="Z8402">
        <f>IF($B8402="","",IFERROR(VLOOKUP($B8402,'Plan HC for CCA'!$A:$B,2,0),""))</f>
        <v/>
      </c>
      <c r="AA8402">
        <f>IF(OR($B8402="",$Z8402=""),"",IF(N($M8402)&lt;$Z8402,"Delta","No Delta"))</f>
        <v/>
      </c>
      <c r="AB8402">
        <f>IF(OR($B8402="",$Z8402=""),"",MAX(0,$Z8402-N($M8402)))</f>
        <v/>
      </c>
      <c r="AC8402" s="46">
        <f>IF($B8402="","",IFERROR(INDEX('CCA Util %'!$H:$H,MATCH($B8402,'CCA Util %'!$E:$E,0)),""))</f>
        <v/>
      </c>
      <c r="AD8402">
        <f>IF($B8402="","",IFERROR(INDEX('CCA Util %'!$G:$G,MATCH($B8402,'CCA Util %'!$E:$E,0)),""))</f>
        <v/>
      </c>
      <c r="AE8402">
        <f>IF(OR($B8402="",$U8402=""),"",$U8402&amp;" &amp; "&amp;IF(OR($AD8402="",$AD8402=0),"Util NA",$AD8402&amp;" Util"))</f>
        <v/>
      </c>
    </row>
    <row r="8403" ht="15.75" customHeight="1" s="42">
      <c r="A8403" s="41" t="n"/>
      <c r="G8403" s="38" t="n"/>
      <c r="H8403" s="38" t="n"/>
      <c r="I8403" s="38" t="n"/>
      <c r="J8403" s="38" t="n"/>
      <c r="K8403" s="38" t="n"/>
      <c r="L8403" s="38" t="n"/>
      <c r="N8403" s="36">
        <f>IF($B8403="","",IF($C8403="SUPERSTORE","Superstore","DH"))</f>
        <v/>
      </c>
      <c r="O8403" s="36">
        <f>IF($B8403="","",IFERROR(VLOOKUP($B8403,Mapping!$A:$C,2,0),"Not Mapped"))</f>
        <v/>
      </c>
      <c r="P8403" s="36">
        <f>IF($B8403="","",IFERROR(VLOOKUP($B8403,Mapping!$A:$C,3,0),"Not Mapped"))</f>
        <v/>
      </c>
      <c r="Q8403" s="36">
        <f>IF($B8403="","",IFERROR(VLOOKUP($O8403,Leaders!$A:$B,2,0),"Not Mapped"))</f>
        <v/>
      </c>
      <c r="R8403" s="36">
        <f>IF($B8403="","",IF(COUNTIF(Exclusions!$A:$A,$B8403)&gt;0,"Yes","No"))</f>
        <v/>
      </c>
      <c r="S8403" s="38">
        <f>IF($B8403="","",MIN(1,DAY($A8403)/IF($N8403="Superstore",Settings!$B$5,Settings!$B$4)))</f>
        <v/>
      </c>
      <c r="T8403" s="38">
        <f>IF(OR($B8403="",$G8403="",$S8403=0),"",$G8403/$S8403)</f>
        <v/>
      </c>
      <c r="U8403" s="36">
        <f>IF($T8403="","",IF($T8403&lt;Settings!$B$8,"Critical",IF($T8403&lt;Settings!$B$9,"Semi Critical","Non Critical")))</f>
        <v/>
      </c>
      <c r="V8403" s="28" t="n"/>
      <c r="Z8403">
        <f>IF($B8403="","",IFERROR(VLOOKUP($B8403,'Plan HC for CCA'!$A:$B,2,0),""))</f>
        <v/>
      </c>
      <c r="AA8403">
        <f>IF(OR($B8403="",$Z8403=""),"",IF(N($M8403)&lt;$Z8403,"Delta","No Delta"))</f>
        <v/>
      </c>
      <c r="AB8403">
        <f>IF(OR($B8403="",$Z8403=""),"",MAX(0,$Z8403-N($M8403)))</f>
        <v/>
      </c>
      <c r="AC8403" s="46">
        <f>IF($B8403="","",IFERROR(INDEX('CCA Util %'!$H:$H,MATCH($B8403,'CCA Util %'!$E:$E,0)),""))</f>
        <v/>
      </c>
      <c r="AD8403">
        <f>IF($B8403="","",IFERROR(INDEX('CCA Util %'!$G:$G,MATCH($B8403,'CCA Util %'!$E:$E,0)),""))</f>
        <v/>
      </c>
      <c r="AE8403">
        <f>IF(OR($B8403="",$U8403=""),"",$U8403&amp;" &amp; "&amp;IF(OR($AD8403="",$AD8403=0),"Util NA",$AD8403&amp;" Util"))</f>
        <v/>
      </c>
    </row>
    <row r="8404" ht="15.75" customHeight="1" s="42">
      <c r="A8404" s="41" t="n"/>
      <c r="G8404" s="38" t="n"/>
      <c r="H8404" s="38" t="n"/>
      <c r="I8404" s="38" t="n"/>
      <c r="J8404" s="38" t="n"/>
      <c r="K8404" s="38" t="n"/>
      <c r="L8404" s="38" t="n"/>
      <c r="N8404" s="36">
        <f>IF($B8404="","",IF($C8404="SUPERSTORE","Superstore","DH"))</f>
        <v/>
      </c>
      <c r="O8404" s="36">
        <f>IF($B8404="","",IFERROR(VLOOKUP($B8404,Mapping!$A:$C,2,0),"Not Mapped"))</f>
        <v/>
      </c>
      <c r="P8404" s="36">
        <f>IF($B8404="","",IFERROR(VLOOKUP($B8404,Mapping!$A:$C,3,0),"Not Mapped"))</f>
        <v/>
      </c>
      <c r="Q8404" s="36">
        <f>IF($B8404="","",IFERROR(VLOOKUP($O8404,Leaders!$A:$B,2,0),"Not Mapped"))</f>
        <v/>
      </c>
      <c r="R8404" s="36">
        <f>IF($B8404="","",IF(COUNTIF(Exclusions!$A:$A,$B8404)&gt;0,"Yes","No"))</f>
        <v/>
      </c>
      <c r="S8404" s="38">
        <f>IF($B8404="","",MIN(1,DAY($A8404)/IF($N8404="Superstore",Settings!$B$5,Settings!$B$4)))</f>
        <v/>
      </c>
      <c r="T8404" s="38">
        <f>IF(OR($B8404="",$G8404="",$S8404=0),"",$G8404/$S8404)</f>
        <v/>
      </c>
      <c r="U8404" s="36">
        <f>IF($T8404="","",IF($T8404&lt;Settings!$B$8,"Critical",IF($T8404&lt;Settings!$B$9,"Semi Critical","Non Critical")))</f>
        <v/>
      </c>
      <c r="V8404" s="28" t="n"/>
      <c r="Z8404">
        <f>IF($B8404="","",IFERROR(VLOOKUP($B8404,'Plan HC for CCA'!$A:$B,2,0),""))</f>
        <v/>
      </c>
      <c r="AA8404">
        <f>IF(OR($B8404="",$Z8404=""),"",IF(N($M8404)&lt;$Z8404,"Delta","No Delta"))</f>
        <v/>
      </c>
      <c r="AB8404">
        <f>IF(OR($B8404="",$Z8404=""),"",MAX(0,$Z8404-N($M8404)))</f>
        <v/>
      </c>
      <c r="AC8404" s="46">
        <f>IF($B8404="","",IFERROR(INDEX('CCA Util %'!$H:$H,MATCH($B8404,'CCA Util %'!$E:$E,0)),""))</f>
        <v/>
      </c>
      <c r="AD8404">
        <f>IF($B8404="","",IFERROR(INDEX('CCA Util %'!$G:$G,MATCH($B8404,'CCA Util %'!$E:$E,0)),""))</f>
        <v/>
      </c>
      <c r="AE8404">
        <f>IF(OR($B8404="",$U8404=""),"",$U8404&amp;" &amp; "&amp;IF(OR($AD8404="",$AD8404=0),"Util NA",$AD8404&amp;" Util"))</f>
        <v/>
      </c>
    </row>
    <row r="8405" ht="15.75" customHeight="1" s="42">
      <c r="A8405" s="41" t="n"/>
      <c r="G8405" s="38" t="n"/>
      <c r="H8405" s="38" t="n"/>
      <c r="I8405" s="38" t="n"/>
      <c r="J8405" s="38" t="n"/>
      <c r="K8405" s="38" t="n"/>
      <c r="L8405" s="38" t="n"/>
      <c r="N8405" s="36">
        <f>IF($B8405="","",IF($C8405="SUPERSTORE","Superstore","DH"))</f>
        <v/>
      </c>
      <c r="O8405" s="36">
        <f>IF($B8405="","",IFERROR(VLOOKUP($B8405,Mapping!$A:$C,2,0),"Not Mapped"))</f>
        <v/>
      </c>
      <c r="P8405" s="36">
        <f>IF($B8405="","",IFERROR(VLOOKUP($B8405,Mapping!$A:$C,3,0),"Not Mapped"))</f>
        <v/>
      </c>
      <c r="Q8405" s="36">
        <f>IF($B8405="","",IFERROR(VLOOKUP($O8405,Leaders!$A:$B,2,0),"Not Mapped"))</f>
        <v/>
      </c>
      <c r="R8405" s="36">
        <f>IF($B8405="","",IF(COUNTIF(Exclusions!$A:$A,$B8405)&gt;0,"Yes","No"))</f>
        <v/>
      </c>
      <c r="S8405" s="38">
        <f>IF($B8405="","",MIN(1,DAY($A8405)/IF($N8405="Superstore",Settings!$B$5,Settings!$B$4)))</f>
        <v/>
      </c>
      <c r="T8405" s="38">
        <f>IF(OR($B8405="",$G8405="",$S8405=0),"",$G8405/$S8405)</f>
        <v/>
      </c>
      <c r="U8405" s="36">
        <f>IF($T8405="","",IF($T8405&lt;Settings!$B$8,"Critical",IF($T8405&lt;Settings!$B$9,"Semi Critical","Non Critical")))</f>
        <v/>
      </c>
      <c r="V8405" s="28" t="n"/>
      <c r="Z8405">
        <f>IF($B8405="","",IFERROR(VLOOKUP($B8405,'Plan HC for CCA'!$A:$B,2,0),""))</f>
        <v/>
      </c>
      <c r="AA8405">
        <f>IF(OR($B8405="",$Z8405=""),"",IF(N($M8405)&lt;$Z8405,"Delta","No Delta"))</f>
        <v/>
      </c>
      <c r="AB8405">
        <f>IF(OR($B8405="",$Z8405=""),"",MAX(0,$Z8405-N($M8405)))</f>
        <v/>
      </c>
      <c r="AC8405" s="46">
        <f>IF($B8405="","",IFERROR(INDEX('CCA Util %'!$H:$H,MATCH($B8405,'CCA Util %'!$E:$E,0)),""))</f>
        <v/>
      </c>
      <c r="AD8405">
        <f>IF($B8405="","",IFERROR(INDEX('CCA Util %'!$G:$G,MATCH($B8405,'CCA Util %'!$E:$E,0)),""))</f>
        <v/>
      </c>
      <c r="AE8405">
        <f>IF(OR($B8405="",$U8405=""),"",$U8405&amp;" &amp; "&amp;IF(OR($AD8405="",$AD8405=0),"Util NA",$AD8405&amp;" Util"))</f>
        <v/>
      </c>
    </row>
    <row r="8406" ht="15.75" customHeight="1" s="42">
      <c r="A8406" s="41" t="n"/>
      <c r="G8406" s="38" t="n"/>
      <c r="H8406" s="38" t="n"/>
      <c r="I8406" s="38" t="n"/>
      <c r="J8406" s="38" t="n"/>
      <c r="K8406" s="38" t="n"/>
      <c r="L8406" s="38" t="n"/>
      <c r="N8406" s="36">
        <f>IF($B8406="","",IF($C8406="SUPERSTORE","Superstore","DH"))</f>
        <v/>
      </c>
      <c r="O8406" s="36">
        <f>IF($B8406="","",IFERROR(VLOOKUP($B8406,Mapping!$A:$C,2,0),"Not Mapped"))</f>
        <v/>
      </c>
      <c r="P8406" s="36">
        <f>IF($B8406="","",IFERROR(VLOOKUP($B8406,Mapping!$A:$C,3,0),"Not Mapped"))</f>
        <v/>
      </c>
      <c r="Q8406" s="36">
        <f>IF($B8406="","",IFERROR(VLOOKUP($O8406,Leaders!$A:$B,2,0),"Not Mapped"))</f>
        <v/>
      </c>
      <c r="R8406" s="36">
        <f>IF($B8406="","",IF(COUNTIF(Exclusions!$A:$A,$B8406)&gt;0,"Yes","No"))</f>
        <v/>
      </c>
      <c r="S8406" s="38">
        <f>IF($B8406="","",MIN(1,DAY($A8406)/IF($N8406="Superstore",Settings!$B$5,Settings!$B$4)))</f>
        <v/>
      </c>
      <c r="T8406" s="38">
        <f>IF(OR($B8406="",$G8406="",$S8406=0),"",$G8406/$S8406)</f>
        <v/>
      </c>
      <c r="U8406" s="36">
        <f>IF($T8406="","",IF($T8406&lt;Settings!$B$8,"Critical",IF($T8406&lt;Settings!$B$9,"Semi Critical","Non Critical")))</f>
        <v/>
      </c>
      <c r="V8406" s="28" t="n"/>
      <c r="Z8406">
        <f>IF($B8406="","",IFERROR(VLOOKUP($B8406,'Plan HC for CCA'!$A:$B,2,0),""))</f>
        <v/>
      </c>
      <c r="AA8406">
        <f>IF(OR($B8406="",$Z8406=""),"",IF(N($M8406)&lt;$Z8406,"Delta","No Delta"))</f>
        <v/>
      </c>
      <c r="AB8406">
        <f>IF(OR($B8406="",$Z8406=""),"",MAX(0,$Z8406-N($M8406)))</f>
        <v/>
      </c>
      <c r="AC8406" s="46">
        <f>IF($B8406="","",IFERROR(INDEX('CCA Util %'!$H:$H,MATCH($B8406,'CCA Util %'!$E:$E,0)),""))</f>
        <v/>
      </c>
      <c r="AD8406">
        <f>IF($B8406="","",IFERROR(INDEX('CCA Util %'!$G:$G,MATCH($B8406,'CCA Util %'!$E:$E,0)),""))</f>
        <v/>
      </c>
      <c r="AE8406">
        <f>IF(OR($B8406="",$U8406=""),"",$U8406&amp;" &amp; "&amp;IF(OR($AD8406="",$AD8406=0),"Util NA",$AD8406&amp;" Util"))</f>
        <v/>
      </c>
    </row>
    <row r="8407" ht="15.75" customHeight="1" s="42">
      <c r="A8407" s="41" t="n"/>
      <c r="G8407" s="38" t="n"/>
      <c r="H8407" s="38" t="n"/>
      <c r="I8407" s="38" t="n"/>
      <c r="J8407" s="38" t="n"/>
      <c r="K8407" s="38" t="n"/>
      <c r="L8407" s="38" t="n"/>
      <c r="N8407" s="36">
        <f>IF($B8407="","",IF($C8407="SUPERSTORE","Superstore","DH"))</f>
        <v/>
      </c>
      <c r="O8407" s="36">
        <f>IF($B8407="","",IFERROR(VLOOKUP($B8407,Mapping!$A:$C,2,0),"Not Mapped"))</f>
        <v/>
      </c>
      <c r="P8407" s="36">
        <f>IF($B8407="","",IFERROR(VLOOKUP($B8407,Mapping!$A:$C,3,0),"Not Mapped"))</f>
        <v/>
      </c>
      <c r="Q8407" s="36">
        <f>IF($B8407="","",IFERROR(VLOOKUP($O8407,Leaders!$A:$B,2,0),"Not Mapped"))</f>
        <v/>
      </c>
      <c r="R8407" s="36">
        <f>IF($B8407="","",IF(COUNTIF(Exclusions!$A:$A,$B8407)&gt;0,"Yes","No"))</f>
        <v/>
      </c>
      <c r="S8407" s="38">
        <f>IF($B8407="","",MIN(1,DAY($A8407)/IF($N8407="Superstore",Settings!$B$5,Settings!$B$4)))</f>
        <v/>
      </c>
      <c r="T8407" s="38">
        <f>IF(OR($B8407="",$G8407="",$S8407=0),"",$G8407/$S8407)</f>
        <v/>
      </c>
      <c r="U8407" s="36">
        <f>IF($T8407="","",IF($T8407&lt;Settings!$B$8,"Critical",IF($T8407&lt;Settings!$B$9,"Semi Critical","Non Critical")))</f>
        <v/>
      </c>
      <c r="V8407" s="28" t="n"/>
      <c r="Z8407">
        <f>IF($B8407="","",IFERROR(VLOOKUP($B8407,'Plan HC for CCA'!$A:$B,2,0),""))</f>
        <v/>
      </c>
      <c r="AA8407">
        <f>IF(OR($B8407="",$Z8407=""),"",IF(N($M8407)&lt;$Z8407,"Delta","No Delta"))</f>
        <v/>
      </c>
      <c r="AB8407">
        <f>IF(OR($B8407="",$Z8407=""),"",MAX(0,$Z8407-N($M8407)))</f>
        <v/>
      </c>
      <c r="AC8407" s="46">
        <f>IF($B8407="","",IFERROR(INDEX('CCA Util %'!$H:$H,MATCH($B8407,'CCA Util %'!$E:$E,0)),""))</f>
        <v/>
      </c>
      <c r="AD8407">
        <f>IF($B8407="","",IFERROR(INDEX('CCA Util %'!$G:$G,MATCH($B8407,'CCA Util %'!$E:$E,0)),""))</f>
        <v/>
      </c>
      <c r="AE8407">
        <f>IF(OR($B8407="",$U8407=""),"",$U8407&amp;" &amp; "&amp;IF(OR($AD8407="",$AD8407=0),"Util NA",$AD8407&amp;" Util"))</f>
        <v/>
      </c>
    </row>
    <row r="8408" ht="15.75" customHeight="1" s="42">
      <c r="A8408" s="41" t="n"/>
      <c r="G8408" s="38" t="n"/>
      <c r="H8408" s="38" t="n"/>
      <c r="I8408" s="38" t="n"/>
      <c r="J8408" s="38" t="n"/>
      <c r="K8408" s="38" t="n"/>
      <c r="L8408" s="38" t="n"/>
      <c r="N8408" s="36">
        <f>IF($B8408="","",IF($C8408="SUPERSTORE","Superstore","DH"))</f>
        <v/>
      </c>
      <c r="O8408" s="36">
        <f>IF($B8408="","",IFERROR(VLOOKUP($B8408,Mapping!$A:$C,2,0),"Not Mapped"))</f>
        <v/>
      </c>
      <c r="P8408" s="36">
        <f>IF($B8408="","",IFERROR(VLOOKUP($B8408,Mapping!$A:$C,3,0),"Not Mapped"))</f>
        <v/>
      </c>
      <c r="Q8408" s="36">
        <f>IF($B8408="","",IFERROR(VLOOKUP($O8408,Leaders!$A:$B,2,0),"Not Mapped"))</f>
        <v/>
      </c>
      <c r="R8408" s="36">
        <f>IF($B8408="","",IF(COUNTIF(Exclusions!$A:$A,$B8408)&gt;0,"Yes","No"))</f>
        <v/>
      </c>
      <c r="S8408" s="38">
        <f>IF($B8408="","",MIN(1,DAY($A8408)/IF($N8408="Superstore",Settings!$B$5,Settings!$B$4)))</f>
        <v/>
      </c>
      <c r="T8408" s="38">
        <f>IF(OR($B8408="",$G8408="",$S8408=0),"",$G8408/$S8408)</f>
        <v/>
      </c>
      <c r="U8408" s="36">
        <f>IF($T8408="","",IF($T8408&lt;Settings!$B$8,"Critical",IF($T8408&lt;Settings!$B$9,"Semi Critical","Non Critical")))</f>
        <v/>
      </c>
      <c r="V8408" s="28" t="n"/>
      <c r="Z8408">
        <f>IF($B8408="","",IFERROR(VLOOKUP($B8408,'Plan HC for CCA'!$A:$B,2,0),""))</f>
        <v/>
      </c>
      <c r="AA8408">
        <f>IF(OR($B8408="",$Z8408=""),"",IF(N($M8408)&lt;$Z8408,"Delta","No Delta"))</f>
        <v/>
      </c>
      <c r="AB8408">
        <f>IF(OR($B8408="",$Z8408=""),"",MAX(0,$Z8408-N($M8408)))</f>
        <v/>
      </c>
      <c r="AC8408" s="46">
        <f>IF($B8408="","",IFERROR(INDEX('CCA Util %'!$H:$H,MATCH($B8408,'CCA Util %'!$E:$E,0)),""))</f>
        <v/>
      </c>
      <c r="AD8408">
        <f>IF($B8408="","",IFERROR(INDEX('CCA Util %'!$G:$G,MATCH($B8408,'CCA Util %'!$E:$E,0)),""))</f>
        <v/>
      </c>
      <c r="AE8408">
        <f>IF(OR($B8408="",$U8408=""),"",$U8408&amp;" &amp; "&amp;IF(OR($AD8408="",$AD8408=0),"Util NA",$AD8408&amp;" Util"))</f>
        <v/>
      </c>
    </row>
    <row r="8409" ht="15.75" customHeight="1" s="42">
      <c r="A8409" s="41" t="n"/>
      <c r="G8409" s="38" t="n"/>
      <c r="H8409" s="38" t="n"/>
      <c r="I8409" s="38" t="n"/>
      <c r="J8409" s="38" t="n"/>
      <c r="K8409" s="38" t="n"/>
      <c r="L8409" s="38" t="n"/>
      <c r="N8409" s="36">
        <f>IF($B8409="","",IF($C8409="SUPERSTORE","Superstore","DH"))</f>
        <v/>
      </c>
      <c r="O8409" s="36">
        <f>IF($B8409="","",IFERROR(VLOOKUP($B8409,Mapping!$A:$C,2,0),"Not Mapped"))</f>
        <v/>
      </c>
      <c r="P8409" s="36">
        <f>IF($B8409="","",IFERROR(VLOOKUP($B8409,Mapping!$A:$C,3,0),"Not Mapped"))</f>
        <v/>
      </c>
      <c r="Q8409" s="36">
        <f>IF($B8409="","",IFERROR(VLOOKUP($O8409,Leaders!$A:$B,2,0),"Not Mapped"))</f>
        <v/>
      </c>
      <c r="R8409" s="36">
        <f>IF($B8409="","",IF(COUNTIF(Exclusions!$A:$A,$B8409)&gt;0,"Yes","No"))</f>
        <v/>
      </c>
      <c r="S8409" s="38">
        <f>IF($B8409="","",MIN(1,DAY($A8409)/IF($N8409="Superstore",Settings!$B$5,Settings!$B$4)))</f>
        <v/>
      </c>
      <c r="T8409" s="38">
        <f>IF(OR($B8409="",$G8409="",$S8409=0),"",$G8409/$S8409)</f>
        <v/>
      </c>
      <c r="U8409" s="36">
        <f>IF($T8409="","",IF($T8409&lt;Settings!$B$8,"Critical",IF($T8409&lt;Settings!$B$9,"Semi Critical","Non Critical")))</f>
        <v/>
      </c>
      <c r="V8409" s="28" t="n"/>
      <c r="Z8409">
        <f>IF($B8409="","",IFERROR(VLOOKUP($B8409,'Plan HC for CCA'!$A:$B,2,0),""))</f>
        <v/>
      </c>
      <c r="AA8409">
        <f>IF(OR($B8409="",$Z8409=""),"",IF(N($M8409)&lt;$Z8409,"Delta","No Delta"))</f>
        <v/>
      </c>
      <c r="AB8409">
        <f>IF(OR($B8409="",$Z8409=""),"",MAX(0,$Z8409-N($M8409)))</f>
        <v/>
      </c>
      <c r="AC8409" s="46">
        <f>IF($B8409="","",IFERROR(INDEX('CCA Util %'!$H:$H,MATCH($B8409,'CCA Util %'!$E:$E,0)),""))</f>
        <v/>
      </c>
      <c r="AD8409">
        <f>IF($B8409="","",IFERROR(INDEX('CCA Util %'!$G:$G,MATCH($B8409,'CCA Util %'!$E:$E,0)),""))</f>
        <v/>
      </c>
      <c r="AE8409">
        <f>IF(OR($B8409="",$U8409=""),"",$U8409&amp;" &amp; "&amp;IF(OR($AD8409="",$AD8409=0),"Util NA",$AD8409&amp;" Util"))</f>
        <v/>
      </c>
    </row>
    <row r="8410" ht="15.75" customHeight="1" s="42">
      <c r="A8410" s="41" t="n"/>
      <c r="G8410" s="38" t="n"/>
      <c r="H8410" s="38" t="n"/>
      <c r="I8410" s="38" t="n"/>
      <c r="J8410" s="38" t="n"/>
      <c r="K8410" s="38" t="n"/>
      <c r="L8410" s="38" t="n"/>
      <c r="N8410" s="36">
        <f>IF($B8410="","",IF($C8410="SUPERSTORE","Superstore","DH"))</f>
        <v/>
      </c>
      <c r="O8410" s="36">
        <f>IF($B8410="","",IFERROR(VLOOKUP($B8410,Mapping!$A:$C,2,0),"Not Mapped"))</f>
        <v/>
      </c>
      <c r="P8410" s="36">
        <f>IF($B8410="","",IFERROR(VLOOKUP($B8410,Mapping!$A:$C,3,0),"Not Mapped"))</f>
        <v/>
      </c>
      <c r="Q8410" s="36">
        <f>IF($B8410="","",IFERROR(VLOOKUP($O8410,Leaders!$A:$B,2,0),"Not Mapped"))</f>
        <v/>
      </c>
      <c r="R8410" s="36">
        <f>IF($B8410="","",IF(COUNTIF(Exclusions!$A:$A,$B8410)&gt;0,"Yes","No"))</f>
        <v/>
      </c>
      <c r="S8410" s="38">
        <f>IF($B8410="","",MIN(1,DAY($A8410)/IF($N8410="Superstore",Settings!$B$5,Settings!$B$4)))</f>
        <v/>
      </c>
      <c r="T8410" s="38">
        <f>IF(OR($B8410="",$G8410="",$S8410=0),"",$G8410/$S8410)</f>
        <v/>
      </c>
      <c r="U8410" s="36">
        <f>IF($T8410="","",IF($T8410&lt;Settings!$B$8,"Critical",IF($T8410&lt;Settings!$B$9,"Semi Critical","Non Critical")))</f>
        <v/>
      </c>
      <c r="V8410" s="28" t="n"/>
      <c r="Z8410">
        <f>IF($B8410="","",IFERROR(VLOOKUP($B8410,'Plan HC for CCA'!$A:$B,2,0),""))</f>
        <v/>
      </c>
      <c r="AA8410">
        <f>IF(OR($B8410="",$Z8410=""),"",IF(N($M8410)&lt;$Z8410,"Delta","No Delta"))</f>
        <v/>
      </c>
      <c r="AB8410">
        <f>IF(OR($B8410="",$Z8410=""),"",MAX(0,$Z8410-N($M8410)))</f>
        <v/>
      </c>
      <c r="AC8410" s="46">
        <f>IF($B8410="","",IFERROR(INDEX('CCA Util %'!$H:$H,MATCH($B8410,'CCA Util %'!$E:$E,0)),""))</f>
        <v/>
      </c>
      <c r="AD8410">
        <f>IF($B8410="","",IFERROR(INDEX('CCA Util %'!$G:$G,MATCH($B8410,'CCA Util %'!$E:$E,0)),""))</f>
        <v/>
      </c>
      <c r="AE8410">
        <f>IF(OR($B8410="",$U8410=""),"",$U8410&amp;" &amp; "&amp;IF(OR($AD8410="",$AD8410=0),"Util NA",$AD8410&amp;" Util"))</f>
        <v/>
      </c>
    </row>
    <row r="8411" ht="15.75" customHeight="1" s="42">
      <c r="A8411" s="41" t="n"/>
      <c r="G8411" s="38" t="n"/>
      <c r="H8411" s="38" t="n"/>
      <c r="I8411" s="38" t="n"/>
      <c r="J8411" s="38" t="n"/>
      <c r="K8411" s="38" t="n"/>
      <c r="L8411" s="38" t="n"/>
      <c r="N8411" s="36">
        <f>IF($B8411="","",IF($C8411="SUPERSTORE","Superstore","DH"))</f>
        <v/>
      </c>
      <c r="O8411" s="36">
        <f>IF($B8411="","",IFERROR(VLOOKUP($B8411,Mapping!$A:$C,2,0),"Not Mapped"))</f>
        <v/>
      </c>
      <c r="P8411" s="36">
        <f>IF($B8411="","",IFERROR(VLOOKUP($B8411,Mapping!$A:$C,3,0),"Not Mapped"))</f>
        <v/>
      </c>
      <c r="Q8411" s="36">
        <f>IF($B8411="","",IFERROR(VLOOKUP($O8411,Leaders!$A:$B,2,0),"Not Mapped"))</f>
        <v/>
      </c>
      <c r="R8411" s="36">
        <f>IF($B8411="","",IF(COUNTIF(Exclusions!$A:$A,$B8411)&gt;0,"Yes","No"))</f>
        <v/>
      </c>
      <c r="S8411" s="38">
        <f>IF($B8411="","",MIN(1,DAY($A8411)/IF($N8411="Superstore",Settings!$B$5,Settings!$B$4)))</f>
        <v/>
      </c>
      <c r="T8411" s="38">
        <f>IF(OR($B8411="",$G8411="",$S8411=0),"",$G8411/$S8411)</f>
        <v/>
      </c>
      <c r="U8411" s="36">
        <f>IF($T8411="","",IF($T8411&lt;Settings!$B$8,"Critical",IF($T8411&lt;Settings!$B$9,"Semi Critical","Non Critical")))</f>
        <v/>
      </c>
      <c r="V8411" s="28" t="n"/>
      <c r="Z8411">
        <f>IF($B8411="","",IFERROR(VLOOKUP($B8411,'Plan HC for CCA'!$A:$B,2,0),""))</f>
        <v/>
      </c>
      <c r="AA8411">
        <f>IF(OR($B8411="",$Z8411=""),"",IF(N($M8411)&lt;$Z8411,"Delta","No Delta"))</f>
        <v/>
      </c>
      <c r="AB8411">
        <f>IF(OR($B8411="",$Z8411=""),"",MAX(0,$Z8411-N($M8411)))</f>
        <v/>
      </c>
      <c r="AC8411" s="46">
        <f>IF($B8411="","",IFERROR(INDEX('CCA Util %'!$H:$H,MATCH($B8411,'CCA Util %'!$E:$E,0)),""))</f>
        <v/>
      </c>
      <c r="AD8411">
        <f>IF($B8411="","",IFERROR(INDEX('CCA Util %'!$G:$G,MATCH($B8411,'CCA Util %'!$E:$E,0)),""))</f>
        <v/>
      </c>
      <c r="AE8411">
        <f>IF(OR($B8411="",$U8411=""),"",$U8411&amp;" &amp; "&amp;IF(OR($AD8411="",$AD8411=0),"Util NA",$AD8411&amp;" Util"))</f>
        <v/>
      </c>
    </row>
    <row r="8412" ht="15.75" customHeight="1" s="42">
      <c r="A8412" s="41" t="n"/>
      <c r="G8412" s="38" t="n"/>
      <c r="H8412" s="38" t="n"/>
      <c r="I8412" s="38" t="n"/>
      <c r="J8412" s="38" t="n"/>
      <c r="K8412" s="38" t="n"/>
      <c r="L8412" s="38" t="n"/>
      <c r="N8412" s="36">
        <f>IF($B8412="","",IF($C8412="SUPERSTORE","Superstore","DH"))</f>
        <v/>
      </c>
      <c r="O8412" s="36">
        <f>IF($B8412="","",IFERROR(VLOOKUP($B8412,Mapping!$A:$C,2,0),"Not Mapped"))</f>
        <v/>
      </c>
      <c r="P8412" s="36">
        <f>IF($B8412="","",IFERROR(VLOOKUP($B8412,Mapping!$A:$C,3,0),"Not Mapped"))</f>
        <v/>
      </c>
      <c r="Q8412" s="36">
        <f>IF($B8412="","",IFERROR(VLOOKUP($O8412,Leaders!$A:$B,2,0),"Not Mapped"))</f>
        <v/>
      </c>
      <c r="R8412" s="36">
        <f>IF($B8412="","",IF(COUNTIF(Exclusions!$A:$A,$B8412)&gt;0,"Yes","No"))</f>
        <v/>
      </c>
      <c r="S8412" s="38">
        <f>IF($B8412="","",MIN(1,DAY($A8412)/IF($N8412="Superstore",Settings!$B$5,Settings!$B$4)))</f>
        <v/>
      </c>
      <c r="T8412" s="38">
        <f>IF(OR($B8412="",$G8412="",$S8412=0),"",$G8412/$S8412)</f>
        <v/>
      </c>
      <c r="U8412" s="36">
        <f>IF($T8412="","",IF($T8412&lt;Settings!$B$8,"Critical",IF($T8412&lt;Settings!$B$9,"Semi Critical","Non Critical")))</f>
        <v/>
      </c>
      <c r="V8412" s="28" t="n"/>
      <c r="Z8412">
        <f>IF($B8412="","",IFERROR(VLOOKUP($B8412,'Plan HC for CCA'!$A:$B,2,0),""))</f>
        <v/>
      </c>
      <c r="AA8412">
        <f>IF(OR($B8412="",$Z8412=""),"",IF(N($M8412)&lt;$Z8412,"Delta","No Delta"))</f>
        <v/>
      </c>
      <c r="AB8412">
        <f>IF(OR($B8412="",$Z8412=""),"",MAX(0,$Z8412-N($M8412)))</f>
        <v/>
      </c>
      <c r="AC8412" s="46">
        <f>IF($B8412="","",IFERROR(INDEX('CCA Util %'!$H:$H,MATCH($B8412,'CCA Util %'!$E:$E,0)),""))</f>
        <v/>
      </c>
      <c r="AD8412">
        <f>IF($B8412="","",IFERROR(INDEX('CCA Util %'!$G:$G,MATCH($B8412,'CCA Util %'!$E:$E,0)),""))</f>
        <v/>
      </c>
      <c r="AE8412">
        <f>IF(OR($B8412="",$U8412=""),"",$U8412&amp;" &amp; "&amp;IF(OR($AD8412="",$AD8412=0),"Util NA",$AD8412&amp;" Util"))</f>
        <v/>
      </c>
    </row>
    <row r="8413" ht="15.75" customHeight="1" s="42">
      <c r="A8413" s="41" t="n"/>
      <c r="G8413" s="38" t="n"/>
      <c r="H8413" s="38" t="n"/>
      <c r="I8413" s="38" t="n"/>
      <c r="J8413" s="38" t="n"/>
      <c r="K8413" s="38" t="n"/>
      <c r="L8413" s="38" t="n"/>
      <c r="N8413" s="36">
        <f>IF($B8413="","",IF($C8413="SUPERSTORE","Superstore","DH"))</f>
        <v/>
      </c>
      <c r="O8413" s="36">
        <f>IF($B8413="","",IFERROR(VLOOKUP($B8413,Mapping!$A:$C,2,0),"Not Mapped"))</f>
        <v/>
      </c>
      <c r="P8413" s="36">
        <f>IF($B8413="","",IFERROR(VLOOKUP($B8413,Mapping!$A:$C,3,0),"Not Mapped"))</f>
        <v/>
      </c>
      <c r="Q8413" s="36">
        <f>IF($B8413="","",IFERROR(VLOOKUP($O8413,Leaders!$A:$B,2,0),"Not Mapped"))</f>
        <v/>
      </c>
      <c r="R8413" s="36">
        <f>IF($B8413="","",IF(COUNTIF(Exclusions!$A:$A,$B8413)&gt;0,"Yes","No"))</f>
        <v/>
      </c>
      <c r="S8413" s="38">
        <f>IF($B8413="","",MIN(1,DAY($A8413)/IF($N8413="Superstore",Settings!$B$5,Settings!$B$4)))</f>
        <v/>
      </c>
      <c r="T8413" s="38">
        <f>IF(OR($B8413="",$G8413="",$S8413=0),"",$G8413/$S8413)</f>
        <v/>
      </c>
      <c r="U8413" s="36">
        <f>IF($T8413="","",IF($T8413&lt;Settings!$B$8,"Critical",IF($T8413&lt;Settings!$B$9,"Semi Critical","Non Critical")))</f>
        <v/>
      </c>
      <c r="V8413" s="28" t="n"/>
      <c r="Z8413">
        <f>IF($B8413="","",IFERROR(VLOOKUP($B8413,'Plan HC for CCA'!$A:$B,2,0),""))</f>
        <v/>
      </c>
      <c r="AA8413">
        <f>IF(OR($B8413="",$Z8413=""),"",IF(N($M8413)&lt;$Z8413,"Delta","No Delta"))</f>
        <v/>
      </c>
      <c r="AB8413">
        <f>IF(OR($B8413="",$Z8413=""),"",MAX(0,$Z8413-N($M8413)))</f>
        <v/>
      </c>
      <c r="AC8413" s="46">
        <f>IF($B8413="","",IFERROR(INDEX('CCA Util %'!$H:$H,MATCH($B8413,'CCA Util %'!$E:$E,0)),""))</f>
        <v/>
      </c>
      <c r="AD8413">
        <f>IF($B8413="","",IFERROR(INDEX('CCA Util %'!$G:$G,MATCH($B8413,'CCA Util %'!$E:$E,0)),""))</f>
        <v/>
      </c>
      <c r="AE8413">
        <f>IF(OR($B8413="",$U8413=""),"",$U8413&amp;" &amp; "&amp;IF(OR($AD8413="",$AD8413=0),"Util NA",$AD8413&amp;" Util"))</f>
        <v/>
      </c>
    </row>
    <row r="8414" ht="15.75" customHeight="1" s="42">
      <c r="A8414" s="41" t="n"/>
      <c r="G8414" s="38" t="n"/>
      <c r="H8414" s="38" t="n"/>
      <c r="I8414" s="38" t="n"/>
      <c r="J8414" s="38" t="n"/>
      <c r="K8414" s="38" t="n"/>
      <c r="L8414" s="38" t="n"/>
      <c r="N8414" s="36">
        <f>IF($B8414="","",IF($C8414="SUPERSTORE","Superstore","DH"))</f>
        <v/>
      </c>
      <c r="O8414" s="36">
        <f>IF($B8414="","",IFERROR(VLOOKUP($B8414,Mapping!$A:$C,2,0),"Not Mapped"))</f>
        <v/>
      </c>
      <c r="P8414" s="36">
        <f>IF($B8414="","",IFERROR(VLOOKUP($B8414,Mapping!$A:$C,3,0),"Not Mapped"))</f>
        <v/>
      </c>
      <c r="Q8414" s="36">
        <f>IF($B8414="","",IFERROR(VLOOKUP($O8414,Leaders!$A:$B,2,0),"Not Mapped"))</f>
        <v/>
      </c>
      <c r="R8414" s="36">
        <f>IF($B8414="","",IF(COUNTIF(Exclusions!$A:$A,$B8414)&gt;0,"Yes","No"))</f>
        <v/>
      </c>
      <c r="S8414" s="38">
        <f>IF($B8414="","",MIN(1,DAY($A8414)/IF($N8414="Superstore",Settings!$B$5,Settings!$B$4)))</f>
        <v/>
      </c>
      <c r="T8414" s="38">
        <f>IF(OR($B8414="",$G8414="",$S8414=0),"",$G8414/$S8414)</f>
        <v/>
      </c>
      <c r="U8414" s="36">
        <f>IF($T8414="","",IF($T8414&lt;Settings!$B$8,"Critical",IF($T8414&lt;Settings!$B$9,"Semi Critical","Non Critical")))</f>
        <v/>
      </c>
      <c r="V8414" s="28" t="n"/>
      <c r="Z8414">
        <f>IF($B8414="","",IFERROR(VLOOKUP($B8414,'Plan HC for CCA'!$A:$B,2,0),""))</f>
        <v/>
      </c>
      <c r="AA8414">
        <f>IF(OR($B8414="",$Z8414=""),"",IF(N($M8414)&lt;$Z8414,"Delta","No Delta"))</f>
        <v/>
      </c>
      <c r="AB8414">
        <f>IF(OR($B8414="",$Z8414=""),"",MAX(0,$Z8414-N($M8414)))</f>
        <v/>
      </c>
      <c r="AC8414" s="46">
        <f>IF($B8414="","",IFERROR(INDEX('CCA Util %'!$H:$H,MATCH($B8414,'CCA Util %'!$E:$E,0)),""))</f>
        <v/>
      </c>
      <c r="AD8414">
        <f>IF($B8414="","",IFERROR(INDEX('CCA Util %'!$G:$G,MATCH($B8414,'CCA Util %'!$E:$E,0)),""))</f>
        <v/>
      </c>
      <c r="AE8414">
        <f>IF(OR($B8414="",$U8414=""),"",$U8414&amp;" &amp; "&amp;IF(OR($AD8414="",$AD8414=0),"Util NA",$AD8414&amp;" Util"))</f>
        <v/>
      </c>
    </row>
    <row r="8415" ht="15.75" customHeight="1" s="42">
      <c r="A8415" s="41" t="n"/>
      <c r="G8415" s="38" t="n"/>
      <c r="H8415" s="38" t="n"/>
      <c r="I8415" s="38" t="n"/>
      <c r="J8415" s="38" t="n"/>
      <c r="K8415" s="38" t="n"/>
      <c r="L8415" s="38" t="n"/>
      <c r="N8415" s="36">
        <f>IF($B8415="","",IF($C8415="SUPERSTORE","Superstore","DH"))</f>
        <v/>
      </c>
      <c r="O8415" s="36">
        <f>IF($B8415="","",IFERROR(VLOOKUP($B8415,Mapping!$A:$C,2,0),"Not Mapped"))</f>
        <v/>
      </c>
      <c r="P8415" s="36">
        <f>IF($B8415="","",IFERROR(VLOOKUP($B8415,Mapping!$A:$C,3,0),"Not Mapped"))</f>
        <v/>
      </c>
      <c r="Q8415" s="36">
        <f>IF($B8415="","",IFERROR(VLOOKUP($O8415,Leaders!$A:$B,2,0),"Not Mapped"))</f>
        <v/>
      </c>
      <c r="R8415" s="36">
        <f>IF($B8415="","",IF(COUNTIF(Exclusions!$A:$A,$B8415)&gt;0,"Yes","No"))</f>
        <v/>
      </c>
      <c r="S8415" s="38">
        <f>IF($B8415="","",MIN(1,DAY($A8415)/IF($N8415="Superstore",Settings!$B$5,Settings!$B$4)))</f>
        <v/>
      </c>
      <c r="T8415" s="38">
        <f>IF(OR($B8415="",$G8415="",$S8415=0),"",$G8415/$S8415)</f>
        <v/>
      </c>
      <c r="U8415" s="36">
        <f>IF($T8415="","",IF($T8415&lt;Settings!$B$8,"Critical",IF($T8415&lt;Settings!$B$9,"Semi Critical","Non Critical")))</f>
        <v/>
      </c>
      <c r="V8415" s="28" t="n"/>
      <c r="Z8415">
        <f>IF($B8415="","",IFERROR(VLOOKUP($B8415,'Plan HC for CCA'!$A:$B,2,0),""))</f>
        <v/>
      </c>
      <c r="AA8415">
        <f>IF(OR($B8415="",$Z8415=""),"",IF(N($M8415)&lt;$Z8415,"Delta","No Delta"))</f>
        <v/>
      </c>
      <c r="AB8415">
        <f>IF(OR($B8415="",$Z8415=""),"",MAX(0,$Z8415-N($M8415)))</f>
        <v/>
      </c>
      <c r="AC8415" s="46">
        <f>IF($B8415="","",IFERROR(INDEX('CCA Util %'!$H:$H,MATCH($B8415,'CCA Util %'!$E:$E,0)),""))</f>
        <v/>
      </c>
      <c r="AD8415">
        <f>IF($B8415="","",IFERROR(INDEX('CCA Util %'!$G:$G,MATCH($B8415,'CCA Util %'!$E:$E,0)),""))</f>
        <v/>
      </c>
      <c r="AE8415">
        <f>IF(OR($B8415="",$U8415=""),"",$U8415&amp;" &amp; "&amp;IF(OR($AD8415="",$AD8415=0),"Util NA",$AD8415&amp;" Util"))</f>
        <v/>
      </c>
    </row>
    <row r="8416" ht="15.75" customHeight="1" s="42">
      <c r="A8416" s="41" t="n"/>
      <c r="G8416" s="38" t="n"/>
      <c r="H8416" s="38" t="n"/>
      <c r="I8416" s="38" t="n"/>
      <c r="J8416" s="38" t="n"/>
      <c r="K8416" s="38" t="n"/>
      <c r="L8416" s="38" t="n"/>
      <c r="N8416" s="36">
        <f>IF($B8416="","",IF($C8416="SUPERSTORE","Superstore","DH"))</f>
        <v/>
      </c>
      <c r="O8416" s="36">
        <f>IF($B8416="","",IFERROR(VLOOKUP($B8416,Mapping!$A:$C,2,0),"Not Mapped"))</f>
        <v/>
      </c>
      <c r="P8416" s="36">
        <f>IF($B8416="","",IFERROR(VLOOKUP($B8416,Mapping!$A:$C,3,0),"Not Mapped"))</f>
        <v/>
      </c>
      <c r="Q8416" s="36">
        <f>IF($B8416="","",IFERROR(VLOOKUP($O8416,Leaders!$A:$B,2,0),"Not Mapped"))</f>
        <v/>
      </c>
      <c r="R8416" s="36">
        <f>IF($B8416="","",IF(COUNTIF(Exclusions!$A:$A,$B8416)&gt;0,"Yes","No"))</f>
        <v/>
      </c>
      <c r="S8416" s="38">
        <f>IF($B8416="","",MIN(1,DAY($A8416)/IF($N8416="Superstore",Settings!$B$5,Settings!$B$4)))</f>
        <v/>
      </c>
      <c r="T8416" s="38">
        <f>IF(OR($B8416="",$G8416="",$S8416=0),"",$G8416/$S8416)</f>
        <v/>
      </c>
      <c r="U8416" s="36">
        <f>IF($T8416="","",IF($T8416&lt;Settings!$B$8,"Critical",IF($T8416&lt;Settings!$B$9,"Semi Critical","Non Critical")))</f>
        <v/>
      </c>
      <c r="V8416" s="28" t="n"/>
      <c r="Z8416">
        <f>IF($B8416="","",IFERROR(VLOOKUP($B8416,'Plan HC for CCA'!$A:$B,2,0),""))</f>
        <v/>
      </c>
      <c r="AA8416">
        <f>IF(OR($B8416="",$Z8416=""),"",IF(N($M8416)&lt;$Z8416,"Delta","No Delta"))</f>
        <v/>
      </c>
      <c r="AB8416">
        <f>IF(OR($B8416="",$Z8416=""),"",MAX(0,$Z8416-N($M8416)))</f>
        <v/>
      </c>
      <c r="AC8416" s="46">
        <f>IF($B8416="","",IFERROR(INDEX('CCA Util %'!$H:$H,MATCH($B8416,'CCA Util %'!$E:$E,0)),""))</f>
        <v/>
      </c>
      <c r="AD8416">
        <f>IF($B8416="","",IFERROR(INDEX('CCA Util %'!$G:$G,MATCH($B8416,'CCA Util %'!$E:$E,0)),""))</f>
        <v/>
      </c>
      <c r="AE8416">
        <f>IF(OR($B8416="",$U8416=""),"",$U8416&amp;" &amp; "&amp;IF(OR($AD8416="",$AD8416=0),"Util NA",$AD8416&amp;" Util"))</f>
        <v/>
      </c>
    </row>
    <row r="8417" ht="15.75" customHeight="1" s="42">
      <c r="A8417" s="41" t="n"/>
      <c r="G8417" s="38" t="n"/>
      <c r="H8417" s="38" t="n"/>
      <c r="I8417" s="38" t="n"/>
      <c r="J8417" s="38" t="n"/>
      <c r="K8417" s="38" t="n"/>
      <c r="L8417" s="38" t="n"/>
      <c r="N8417" s="36">
        <f>IF($B8417="","",IF($C8417="SUPERSTORE","Superstore","DH"))</f>
        <v/>
      </c>
      <c r="O8417" s="36">
        <f>IF($B8417="","",IFERROR(VLOOKUP($B8417,Mapping!$A:$C,2,0),"Not Mapped"))</f>
        <v/>
      </c>
      <c r="P8417" s="36">
        <f>IF($B8417="","",IFERROR(VLOOKUP($B8417,Mapping!$A:$C,3,0),"Not Mapped"))</f>
        <v/>
      </c>
      <c r="Q8417" s="36">
        <f>IF($B8417="","",IFERROR(VLOOKUP($O8417,Leaders!$A:$B,2,0),"Not Mapped"))</f>
        <v/>
      </c>
      <c r="R8417" s="36">
        <f>IF($B8417="","",IF(COUNTIF(Exclusions!$A:$A,$B8417)&gt;0,"Yes","No"))</f>
        <v/>
      </c>
      <c r="S8417" s="38">
        <f>IF($B8417="","",MIN(1,DAY($A8417)/IF($N8417="Superstore",Settings!$B$5,Settings!$B$4)))</f>
        <v/>
      </c>
      <c r="T8417" s="38">
        <f>IF(OR($B8417="",$G8417="",$S8417=0),"",$G8417/$S8417)</f>
        <v/>
      </c>
      <c r="U8417" s="36">
        <f>IF($T8417="","",IF($T8417&lt;Settings!$B$8,"Critical",IF($T8417&lt;Settings!$B$9,"Semi Critical","Non Critical")))</f>
        <v/>
      </c>
      <c r="V8417" s="28" t="n"/>
      <c r="Z8417">
        <f>IF($B8417="","",IFERROR(VLOOKUP($B8417,'Plan HC for CCA'!$A:$B,2,0),""))</f>
        <v/>
      </c>
      <c r="AA8417">
        <f>IF(OR($B8417="",$Z8417=""),"",IF(N($M8417)&lt;$Z8417,"Delta","No Delta"))</f>
        <v/>
      </c>
      <c r="AB8417">
        <f>IF(OR($B8417="",$Z8417=""),"",MAX(0,$Z8417-N($M8417)))</f>
        <v/>
      </c>
      <c r="AC8417" s="46">
        <f>IF($B8417="","",IFERROR(INDEX('CCA Util %'!$H:$H,MATCH($B8417,'CCA Util %'!$E:$E,0)),""))</f>
        <v/>
      </c>
      <c r="AD8417">
        <f>IF($B8417="","",IFERROR(INDEX('CCA Util %'!$G:$G,MATCH($B8417,'CCA Util %'!$E:$E,0)),""))</f>
        <v/>
      </c>
      <c r="AE8417">
        <f>IF(OR($B8417="",$U8417=""),"",$U8417&amp;" &amp; "&amp;IF(OR($AD8417="",$AD8417=0),"Util NA",$AD8417&amp;" Util"))</f>
        <v/>
      </c>
    </row>
    <row r="8418" ht="15.75" customHeight="1" s="42">
      <c r="A8418" s="41" t="n"/>
      <c r="G8418" s="38" t="n"/>
      <c r="H8418" s="38" t="n"/>
      <c r="I8418" s="38" t="n"/>
      <c r="J8418" s="38" t="n"/>
      <c r="K8418" s="38" t="n"/>
      <c r="L8418" s="38" t="n"/>
      <c r="N8418" s="36">
        <f>IF($B8418="","",IF($C8418="SUPERSTORE","Superstore","DH"))</f>
        <v/>
      </c>
      <c r="O8418" s="36">
        <f>IF($B8418="","",IFERROR(VLOOKUP($B8418,Mapping!$A:$C,2,0),"Not Mapped"))</f>
        <v/>
      </c>
      <c r="P8418" s="36">
        <f>IF($B8418="","",IFERROR(VLOOKUP($B8418,Mapping!$A:$C,3,0),"Not Mapped"))</f>
        <v/>
      </c>
      <c r="Q8418" s="36">
        <f>IF($B8418="","",IFERROR(VLOOKUP($O8418,Leaders!$A:$B,2,0),"Not Mapped"))</f>
        <v/>
      </c>
      <c r="R8418" s="36">
        <f>IF($B8418="","",IF(COUNTIF(Exclusions!$A:$A,$B8418)&gt;0,"Yes","No"))</f>
        <v/>
      </c>
      <c r="S8418" s="38">
        <f>IF($B8418="","",MIN(1,DAY($A8418)/IF($N8418="Superstore",Settings!$B$5,Settings!$B$4)))</f>
        <v/>
      </c>
      <c r="T8418" s="38">
        <f>IF(OR($B8418="",$G8418="",$S8418=0),"",$G8418/$S8418)</f>
        <v/>
      </c>
      <c r="U8418" s="36">
        <f>IF($T8418="","",IF($T8418&lt;Settings!$B$8,"Critical",IF($T8418&lt;Settings!$B$9,"Semi Critical","Non Critical")))</f>
        <v/>
      </c>
      <c r="V8418" s="28" t="n"/>
      <c r="Z8418">
        <f>IF($B8418="","",IFERROR(VLOOKUP($B8418,'Plan HC for CCA'!$A:$B,2,0),""))</f>
        <v/>
      </c>
      <c r="AA8418">
        <f>IF(OR($B8418="",$Z8418=""),"",IF(N($M8418)&lt;$Z8418,"Delta","No Delta"))</f>
        <v/>
      </c>
      <c r="AB8418">
        <f>IF(OR($B8418="",$Z8418=""),"",MAX(0,$Z8418-N($M8418)))</f>
        <v/>
      </c>
      <c r="AC8418" s="46">
        <f>IF($B8418="","",IFERROR(INDEX('CCA Util %'!$H:$H,MATCH($B8418,'CCA Util %'!$E:$E,0)),""))</f>
        <v/>
      </c>
      <c r="AD8418">
        <f>IF($B8418="","",IFERROR(INDEX('CCA Util %'!$G:$G,MATCH($B8418,'CCA Util %'!$E:$E,0)),""))</f>
        <v/>
      </c>
      <c r="AE8418">
        <f>IF(OR($B8418="",$U8418=""),"",$U8418&amp;" &amp; "&amp;IF(OR($AD8418="",$AD8418=0),"Util NA",$AD8418&amp;" Util"))</f>
        <v/>
      </c>
    </row>
    <row r="8419" ht="15.75" customHeight="1" s="42">
      <c r="A8419" s="41" t="n"/>
      <c r="G8419" s="38" t="n"/>
      <c r="H8419" s="38" t="n"/>
      <c r="I8419" s="38" t="n"/>
      <c r="J8419" s="38" t="n"/>
      <c r="K8419" s="38" t="n"/>
      <c r="L8419" s="38" t="n"/>
      <c r="N8419" s="36">
        <f>IF($B8419="","",IF($C8419="SUPERSTORE","Superstore","DH"))</f>
        <v/>
      </c>
      <c r="O8419" s="36">
        <f>IF($B8419="","",IFERROR(VLOOKUP($B8419,Mapping!$A:$C,2,0),"Not Mapped"))</f>
        <v/>
      </c>
      <c r="P8419" s="36">
        <f>IF($B8419="","",IFERROR(VLOOKUP($B8419,Mapping!$A:$C,3,0),"Not Mapped"))</f>
        <v/>
      </c>
      <c r="Q8419" s="36">
        <f>IF($B8419="","",IFERROR(VLOOKUP($O8419,Leaders!$A:$B,2,0),"Not Mapped"))</f>
        <v/>
      </c>
      <c r="R8419" s="36">
        <f>IF($B8419="","",IF(COUNTIF(Exclusions!$A:$A,$B8419)&gt;0,"Yes","No"))</f>
        <v/>
      </c>
      <c r="S8419" s="38">
        <f>IF($B8419="","",MIN(1,DAY($A8419)/IF($N8419="Superstore",Settings!$B$5,Settings!$B$4)))</f>
        <v/>
      </c>
      <c r="T8419" s="38">
        <f>IF(OR($B8419="",$G8419="",$S8419=0),"",$G8419/$S8419)</f>
        <v/>
      </c>
      <c r="U8419" s="36">
        <f>IF($T8419="","",IF($T8419&lt;Settings!$B$8,"Critical",IF($T8419&lt;Settings!$B$9,"Semi Critical","Non Critical")))</f>
        <v/>
      </c>
      <c r="V8419" s="28" t="n"/>
      <c r="Z8419">
        <f>IF($B8419="","",IFERROR(VLOOKUP($B8419,'Plan HC for CCA'!$A:$B,2,0),""))</f>
        <v/>
      </c>
      <c r="AA8419">
        <f>IF(OR($B8419="",$Z8419=""),"",IF(N($M8419)&lt;$Z8419,"Delta","No Delta"))</f>
        <v/>
      </c>
      <c r="AB8419">
        <f>IF(OR($B8419="",$Z8419=""),"",MAX(0,$Z8419-N($M8419)))</f>
        <v/>
      </c>
      <c r="AC8419" s="46">
        <f>IF($B8419="","",IFERROR(INDEX('CCA Util %'!$H:$H,MATCH($B8419,'CCA Util %'!$E:$E,0)),""))</f>
        <v/>
      </c>
      <c r="AD8419">
        <f>IF($B8419="","",IFERROR(INDEX('CCA Util %'!$G:$G,MATCH($B8419,'CCA Util %'!$E:$E,0)),""))</f>
        <v/>
      </c>
      <c r="AE8419">
        <f>IF(OR($B8419="",$U8419=""),"",$U8419&amp;" &amp; "&amp;IF(OR($AD8419="",$AD8419=0),"Util NA",$AD8419&amp;" Util"))</f>
        <v/>
      </c>
    </row>
    <row r="8420" ht="15.75" customHeight="1" s="42">
      <c r="A8420" s="41" t="n"/>
      <c r="G8420" s="38" t="n"/>
      <c r="H8420" s="38" t="n"/>
      <c r="I8420" s="38" t="n"/>
      <c r="J8420" s="38" t="n"/>
      <c r="K8420" s="38" t="n"/>
      <c r="L8420" s="38" t="n"/>
      <c r="N8420" s="36">
        <f>IF($B8420="","",IF($C8420="SUPERSTORE","Superstore","DH"))</f>
        <v/>
      </c>
      <c r="O8420" s="36">
        <f>IF($B8420="","",IFERROR(VLOOKUP($B8420,Mapping!$A:$C,2,0),"Not Mapped"))</f>
        <v/>
      </c>
      <c r="P8420" s="36">
        <f>IF($B8420="","",IFERROR(VLOOKUP($B8420,Mapping!$A:$C,3,0),"Not Mapped"))</f>
        <v/>
      </c>
      <c r="Q8420" s="36">
        <f>IF($B8420="","",IFERROR(VLOOKUP($O8420,Leaders!$A:$B,2,0),"Not Mapped"))</f>
        <v/>
      </c>
      <c r="R8420" s="36">
        <f>IF($B8420="","",IF(COUNTIF(Exclusions!$A:$A,$B8420)&gt;0,"Yes","No"))</f>
        <v/>
      </c>
      <c r="S8420" s="38">
        <f>IF($B8420="","",MIN(1,DAY($A8420)/IF($N8420="Superstore",Settings!$B$5,Settings!$B$4)))</f>
        <v/>
      </c>
      <c r="T8420" s="38">
        <f>IF(OR($B8420="",$G8420="",$S8420=0),"",$G8420/$S8420)</f>
        <v/>
      </c>
      <c r="U8420" s="36">
        <f>IF($T8420="","",IF($T8420&lt;Settings!$B$8,"Critical",IF($T8420&lt;Settings!$B$9,"Semi Critical","Non Critical")))</f>
        <v/>
      </c>
      <c r="V8420" s="28" t="n"/>
      <c r="Z8420">
        <f>IF($B8420="","",IFERROR(VLOOKUP($B8420,'Plan HC for CCA'!$A:$B,2,0),""))</f>
        <v/>
      </c>
      <c r="AA8420">
        <f>IF(OR($B8420="",$Z8420=""),"",IF(N($M8420)&lt;$Z8420,"Delta","No Delta"))</f>
        <v/>
      </c>
      <c r="AB8420">
        <f>IF(OR($B8420="",$Z8420=""),"",MAX(0,$Z8420-N($M8420)))</f>
        <v/>
      </c>
      <c r="AC8420" s="46">
        <f>IF($B8420="","",IFERROR(INDEX('CCA Util %'!$H:$H,MATCH($B8420,'CCA Util %'!$E:$E,0)),""))</f>
        <v/>
      </c>
      <c r="AD8420">
        <f>IF($B8420="","",IFERROR(INDEX('CCA Util %'!$G:$G,MATCH($B8420,'CCA Util %'!$E:$E,0)),""))</f>
        <v/>
      </c>
      <c r="AE8420">
        <f>IF(OR($B8420="",$U8420=""),"",$U8420&amp;" &amp; "&amp;IF(OR($AD8420="",$AD8420=0),"Util NA",$AD8420&amp;" Util"))</f>
        <v/>
      </c>
    </row>
    <row r="8421" ht="15.75" customHeight="1" s="42">
      <c r="A8421" s="41" t="n"/>
      <c r="G8421" s="38" t="n"/>
      <c r="H8421" s="38" t="n"/>
      <c r="I8421" s="38" t="n"/>
      <c r="J8421" s="38" t="n"/>
      <c r="K8421" s="38" t="n"/>
      <c r="L8421" s="38" t="n"/>
      <c r="N8421" s="36">
        <f>IF($B8421="","",IF($C8421="SUPERSTORE","Superstore","DH"))</f>
        <v/>
      </c>
      <c r="O8421" s="36">
        <f>IF($B8421="","",IFERROR(VLOOKUP($B8421,Mapping!$A:$C,2,0),"Not Mapped"))</f>
        <v/>
      </c>
      <c r="P8421" s="36">
        <f>IF($B8421="","",IFERROR(VLOOKUP($B8421,Mapping!$A:$C,3,0),"Not Mapped"))</f>
        <v/>
      </c>
      <c r="Q8421" s="36">
        <f>IF($B8421="","",IFERROR(VLOOKUP($O8421,Leaders!$A:$B,2,0),"Not Mapped"))</f>
        <v/>
      </c>
      <c r="R8421" s="36">
        <f>IF($B8421="","",IF(COUNTIF(Exclusions!$A:$A,$B8421)&gt;0,"Yes","No"))</f>
        <v/>
      </c>
      <c r="S8421" s="38">
        <f>IF($B8421="","",MIN(1,DAY($A8421)/IF($N8421="Superstore",Settings!$B$5,Settings!$B$4)))</f>
        <v/>
      </c>
      <c r="T8421" s="38">
        <f>IF(OR($B8421="",$G8421="",$S8421=0),"",$G8421/$S8421)</f>
        <v/>
      </c>
      <c r="U8421" s="36">
        <f>IF($T8421="","",IF($T8421&lt;Settings!$B$8,"Critical",IF($T8421&lt;Settings!$B$9,"Semi Critical","Non Critical")))</f>
        <v/>
      </c>
      <c r="V8421" s="28" t="n"/>
      <c r="Z8421">
        <f>IF($B8421="","",IFERROR(VLOOKUP($B8421,'Plan HC for CCA'!$A:$B,2,0),""))</f>
        <v/>
      </c>
      <c r="AA8421">
        <f>IF(OR($B8421="",$Z8421=""),"",IF(N($M8421)&lt;$Z8421,"Delta","No Delta"))</f>
        <v/>
      </c>
      <c r="AB8421">
        <f>IF(OR($B8421="",$Z8421=""),"",MAX(0,$Z8421-N($M8421)))</f>
        <v/>
      </c>
      <c r="AC8421" s="46">
        <f>IF($B8421="","",IFERROR(INDEX('CCA Util %'!$H:$H,MATCH($B8421,'CCA Util %'!$E:$E,0)),""))</f>
        <v/>
      </c>
      <c r="AD8421">
        <f>IF($B8421="","",IFERROR(INDEX('CCA Util %'!$G:$G,MATCH($B8421,'CCA Util %'!$E:$E,0)),""))</f>
        <v/>
      </c>
      <c r="AE8421">
        <f>IF(OR($B8421="",$U8421=""),"",$U8421&amp;" &amp; "&amp;IF(OR($AD8421="",$AD8421=0),"Util NA",$AD8421&amp;" Util"))</f>
        <v/>
      </c>
    </row>
    <row r="8422" ht="15.75" customHeight="1" s="42">
      <c r="A8422" s="41" t="n"/>
      <c r="G8422" s="38" t="n"/>
      <c r="H8422" s="38" t="n"/>
      <c r="I8422" s="38" t="n"/>
      <c r="J8422" s="38" t="n"/>
      <c r="K8422" s="38" t="n"/>
      <c r="L8422" s="38" t="n"/>
      <c r="N8422" s="36">
        <f>IF($B8422="","",IF($C8422="SUPERSTORE","Superstore","DH"))</f>
        <v/>
      </c>
      <c r="O8422" s="36">
        <f>IF($B8422="","",IFERROR(VLOOKUP($B8422,Mapping!$A:$C,2,0),"Not Mapped"))</f>
        <v/>
      </c>
      <c r="P8422" s="36">
        <f>IF($B8422="","",IFERROR(VLOOKUP($B8422,Mapping!$A:$C,3,0),"Not Mapped"))</f>
        <v/>
      </c>
      <c r="Q8422" s="36">
        <f>IF($B8422="","",IFERROR(VLOOKUP($O8422,Leaders!$A:$B,2,0),"Not Mapped"))</f>
        <v/>
      </c>
      <c r="R8422" s="36">
        <f>IF($B8422="","",IF(COUNTIF(Exclusions!$A:$A,$B8422)&gt;0,"Yes","No"))</f>
        <v/>
      </c>
      <c r="S8422" s="38">
        <f>IF($B8422="","",MIN(1,DAY($A8422)/IF($N8422="Superstore",Settings!$B$5,Settings!$B$4)))</f>
        <v/>
      </c>
      <c r="T8422" s="38">
        <f>IF(OR($B8422="",$G8422="",$S8422=0),"",$G8422/$S8422)</f>
        <v/>
      </c>
      <c r="U8422" s="36">
        <f>IF($T8422="","",IF($T8422&lt;Settings!$B$8,"Critical",IF($T8422&lt;Settings!$B$9,"Semi Critical","Non Critical")))</f>
        <v/>
      </c>
      <c r="V8422" s="28" t="n"/>
      <c r="Z8422">
        <f>IF($B8422="","",IFERROR(VLOOKUP($B8422,'Plan HC for CCA'!$A:$B,2,0),""))</f>
        <v/>
      </c>
      <c r="AA8422">
        <f>IF(OR($B8422="",$Z8422=""),"",IF(N($M8422)&lt;$Z8422,"Delta","No Delta"))</f>
        <v/>
      </c>
      <c r="AB8422">
        <f>IF(OR($B8422="",$Z8422=""),"",MAX(0,$Z8422-N($M8422)))</f>
        <v/>
      </c>
      <c r="AC8422" s="46">
        <f>IF($B8422="","",IFERROR(INDEX('CCA Util %'!$H:$H,MATCH($B8422,'CCA Util %'!$E:$E,0)),""))</f>
        <v/>
      </c>
      <c r="AD8422">
        <f>IF($B8422="","",IFERROR(INDEX('CCA Util %'!$G:$G,MATCH($B8422,'CCA Util %'!$E:$E,0)),""))</f>
        <v/>
      </c>
      <c r="AE8422">
        <f>IF(OR($B8422="",$U8422=""),"",$U8422&amp;" &amp; "&amp;IF(OR($AD8422="",$AD8422=0),"Util NA",$AD8422&amp;" Util"))</f>
        <v/>
      </c>
    </row>
    <row r="8423" ht="15.75" customHeight="1" s="42">
      <c r="A8423" s="41" t="n"/>
      <c r="G8423" s="38" t="n"/>
      <c r="H8423" s="38" t="n"/>
      <c r="I8423" s="38" t="n"/>
      <c r="J8423" s="38" t="n"/>
      <c r="K8423" s="38" t="n"/>
      <c r="L8423" s="38" t="n"/>
      <c r="N8423" s="36">
        <f>IF($B8423="","",IF($C8423="SUPERSTORE","Superstore","DH"))</f>
        <v/>
      </c>
      <c r="O8423" s="36">
        <f>IF($B8423="","",IFERROR(VLOOKUP($B8423,Mapping!$A:$C,2,0),"Not Mapped"))</f>
        <v/>
      </c>
      <c r="P8423" s="36">
        <f>IF($B8423="","",IFERROR(VLOOKUP($B8423,Mapping!$A:$C,3,0),"Not Mapped"))</f>
        <v/>
      </c>
      <c r="Q8423" s="36">
        <f>IF($B8423="","",IFERROR(VLOOKUP($O8423,Leaders!$A:$B,2,0),"Not Mapped"))</f>
        <v/>
      </c>
      <c r="R8423" s="36">
        <f>IF($B8423="","",IF(COUNTIF(Exclusions!$A:$A,$B8423)&gt;0,"Yes","No"))</f>
        <v/>
      </c>
      <c r="S8423" s="38">
        <f>IF($B8423="","",MIN(1,DAY($A8423)/IF($N8423="Superstore",Settings!$B$5,Settings!$B$4)))</f>
        <v/>
      </c>
      <c r="T8423" s="38">
        <f>IF(OR($B8423="",$G8423="",$S8423=0),"",$G8423/$S8423)</f>
        <v/>
      </c>
      <c r="U8423" s="36">
        <f>IF($T8423="","",IF($T8423&lt;Settings!$B$8,"Critical",IF($T8423&lt;Settings!$B$9,"Semi Critical","Non Critical")))</f>
        <v/>
      </c>
      <c r="V8423" s="28" t="n"/>
      <c r="Z8423">
        <f>IF($B8423="","",IFERROR(VLOOKUP($B8423,'Plan HC for CCA'!$A:$B,2,0),""))</f>
        <v/>
      </c>
      <c r="AA8423">
        <f>IF(OR($B8423="",$Z8423=""),"",IF(N($M8423)&lt;$Z8423,"Delta","No Delta"))</f>
        <v/>
      </c>
      <c r="AB8423">
        <f>IF(OR($B8423="",$Z8423=""),"",MAX(0,$Z8423-N($M8423)))</f>
        <v/>
      </c>
      <c r="AC8423" s="46">
        <f>IF($B8423="","",IFERROR(INDEX('CCA Util %'!$H:$H,MATCH($B8423,'CCA Util %'!$E:$E,0)),""))</f>
        <v/>
      </c>
      <c r="AD8423">
        <f>IF($B8423="","",IFERROR(INDEX('CCA Util %'!$G:$G,MATCH($B8423,'CCA Util %'!$E:$E,0)),""))</f>
        <v/>
      </c>
      <c r="AE8423">
        <f>IF(OR($B8423="",$U8423=""),"",$U8423&amp;" &amp; "&amp;IF(OR($AD8423="",$AD8423=0),"Util NA",$AD8423&amp;" Util"))</f>
        <v/>
      </c>
    </row>
    <row r="8424" ht="15.75" customHeight="1" s="42">
      <c r="A8424" s="41" t="n"/>
      <c r="G8424" s="38" t="n"/>
      <c r="H8424" s="38" t="n"/>
      <c r="I8424" s="38" t="n"/>
      <c r="J8424" s="38" t="n"/>
      <c r="K8424" s="38" t="n"/>
      <c r="L8424" s="38" t="n"/>
      <c r="N8424" s="36">
        <f>IF($B8424="","",IF($C8424="SUPERSTORE","Superstore","DH"))</f>
        <v/>
      </c>
      <c r="O8424" s="36">
        <f>IF($B8424="","",IFERROR(VLOOKUP($B8424,Mapping!$A:$C,2,0),"Not Mapped"))</f>
        <v/>
      </c>
      <c r="P8424" s="36">
        <f>IF($B8424="","",IFERROR(VLOOKUP($B8424,Mapping!$A:$C,3,0),"Not Mapped"))</f>
        <v/>
      </c>
      <c r="Q8424" s="36">
        <f>IF($B8424="","",IFERROR(VLOOKUP($O8424,Leaders!$A:$B,2,0),"Not Mapped"))</f>
        <v/>
      </c>
      <c r="R8424" s="36">
        <f>IF($B8424="","",IF(COUNTIF(Exclusions!$A:$A,$B8424)&gt;0,"Yes","No"))</f>
        <v/>
      </c>
      <c r="S8424" s="38">
        <f>IF($B8424="","",MIN(1,DAY($A8424)/IF($N8424="Superstore",Settings!$B$5,Settings!$B$4)))</f>
        <v/>
      </c>
      <c r="T8424" s="38">
        <f>IF(OR($B8424="",$G8424="",$S8424=0),"",$G8424/$S8424)</f>
        <v/>
      </c>
      <c r="U8424" s="36">
        <f>IF($T8424="","",IF($T8424&lt;Settings!$B$8,"Critical",IF($T8424&lt;Settings!$B$9,"Semi Critical","Non Critical")))</f>
        <v/>
      </c>
      <c r="V8424" s="28" t="n"/>
      <c r="Z8424">
        <f>IF($B8424="","",IFERROR(VLOOKUP($B8424,'Plan HC for CCA'!$A:$B,2,0),""))</f>
        <v/>
      </c>
      <c r="AA8424">
        <f>IF(OR($B8424="",$Z8424=""),"",IF(N($M8424)&lt;$Z8424,"Delta","No Delta"))</f>
        <v/>
      </c>
      <c r="AB8424">
        <f>IF(OR($B8424="",$Z8424=""),"",MAX(0,$Z8424-N($M8424)))</f>
        <v/>
      </c>
      <c r="AC8424" s="46">
        <f>IF($B8424="","",IFERROR(INDEX('CCA Util %'!$H:$H,MATCH($B8424,'CCA Util %'!$E:$E,0)),""))</f>
        <v/>
      </c>
      <c r="AD8424">
        <f>IF($B8424="","",IFERROR(INDEX('CCA Util %'!$G:$G,MATCH($B8424,'CCA Util %'!$E:$E,0)),""))</f>
        <v/>
      </c>
      <c r="AE8424">
        <f>IF(OR($B8424="",$U8424=""),"",$U8424&amp;" &amp; "&amp;IF(OR($AD8424="",$AD8424=0),"Util NA",$AD8424&amp;" Util"))</f>
        <v/>
      </c>
    </row>
    <row r="8425" ht="15.75" customHeight="1" s="42">
      <c r="A8425" s="41" t="n"/>
      <c r="G8425" s="38" t="n"/>
      <c r="H8425" s="38" t="n"/>
      <c r="I8425" s="38" t="n"/>
      <c r="J8425" s="38" t="n"/>
      <c r="K8425" s="38" t="n"/>
      <c r="L8425" s="38" t="n"/>
      <c r="N8425" s="36">
        <f>IF($B8425="","",IF($C8425="SUPERSTORE","Superstore","DH"))</f>
        <v/>
      </c>
      <c r="O8425" s="36">
        <f>IF($B8425="","",IFERROR(VLOOKUP($B8425,Mapping!$A:$C,2,0),"Not Mapped"))</f>
        <v/>
      </c>
      <c r="P8425" s="36">
        <f>IF($B8425="","",IFERROR(VLOOKUP($B8425,Mapping!$A:$C,3,0),"Not Mapped"))</f>
        <v/>
      </c>
      <c r="Q8425" s="36">
        <f>IF($B8425="","",IFERROR(VLOOKUP($O8425,Leaders!$A:$B,2,0),"Not Mapped"))</f>
        <v/>
      </c>
      <c r="R8425" s="36">
        <f>IF($B8425="","",IF(COUNTIF(Exclusions!$A:$A,$B8425)&gt;0,"Yes","No"))</f>
        <v/>
      </c>
      <c r="S8425" s="38">
        <f>IF($B8425="","",MIN(1,DAY($A8425)/IF($N8425="Superstore",Settings!$B$5,Settings!$B$4)))</f>
        <v/>
      </c>
      <c r="T8425" s="38">
        <f>IF(OR($B8425="",$G8425="",$S8425=0),"",$G8425/$S8425)</f>
        <v/>
      </c>
      <c r="U8425" s="36">
        <f>IF($T8425="","",IF($T8425&lt;Settings!$B$8,"Critical",IF($T8425&lt;Settings!$B$9,"Semi Critical","Non Critical")))</f>
        <v/>
      </c>
      <c r="V8425" s="28" t="n"/>
      <c r="Z8425">
        <f>IF($B8425="","",IFERROR(VLOOKUP($B8425,'Plan HC for CCA'!$A:$B,2,0),""))</f>
        <v/>
      </c>
      <c r="AA8425">
        <f>IF(OR($B8425="",$Z8425=""),"",IF(N($M8425)&lt;$Z8425,"Delta","No Delta"))</f>
        <v/>
      </c>
      <c r="AB8425">
        <f>IF(OR($B8425="",$Z8425=""),"",MAX(0,$Z8425-N($M8425)))</f>
        <v/>
      </c>
      <c r="AC8425" s="46">
        <f>IF($B8425="","",IFERROR(INDEX('CCA Util %'!$H:$H,MATCH($B8425,'CCA Util %'!$E:$E,0)),""))</f>
        <v/>
      </c>
      <c r="AD8425">
        <f>IF($B8425="","",IFERROR(INDEX('CCA Util %'!$G:$G,MATCH($B8425,'CCA Util %'!$E:$E,0)),""))</f>
        <v/>
      </c>
      <c r="AE8425">
        <f>IF(OR($B8425="",$U8425=""),"",$U8425&amp;" &amp; "&amp;IF(OR($AD8425="",$AD8425=0),"Util NA",$AD8425&amp;" Util"))</f>
        <v/>
      </c>
    </row>
    <row r="8426" ht="15.75" customHeight="1" s="42">
      <c r="A8426" s="41" t="n"/>
      <c r="G8426" s="38" t="n"/>
      <c r="H8426" s="38" t="n"/>
      <c r="I8426" s="38" t="n"/>
      <c r="J8426" s="38" t="n"/>
      <c r="K8426" s="38" t="n"/>
      <c r="L8426" s="38" t="n"/>
      <c r="N8426" s="36">
        <f>IF($B8426="","",IF($C8426="SUPERSTORE","Superstore","DH"))</f>
        <v/>
      </c>
      <c r="O8426" s="36">
        <f>IF($B8426="","",IFERROR(VLOOKUP($B8426,Mapping!$A:$C,2,0),"Not Mapped"))</f>
        <v/>
      </c>
      <c r="P8426" s="36">
        <f>IF($B8426="","",IFERROR(VLOOKUP($B8426,Mapping!$A:$C,3,0),"Not Mapped"))</f>
        <v/>
      </c>
      <c r="Q8426" s="36">
        <f>IF($B8426="","",IFERROR(VLOOKUP($O8426,Leaders!$A:$B,2,0),"Not Mapped"))</f>
        <v/>
      </c>
      <c r="R8426" s="36">
        <f>IF($B8426="","",IF(COUNTIF(Exclusions!$A:$A,$B8426)&gt;0,"Yes","No"))</f>
        <v/>
      </c>
      <c r="S8426" s="38">
        <f>IF($B8426="","",MIN(1,DAY($A8426)/IF($N8426="Superstore",Settings!$B$5,Settings!$B$4)))</f>
        <v/>
      </c>
      <c r="T8426" s="38">
        <f>IF(OR($B8426="",$G8426="",$S8426=0),"",$G8426/$S8426)</f>
        <v/>
      </c>
      <c r="U8426" s="36">
        <f>IF($T8426="","",IF($T8426&lt;Settings!$B$8,"Critical",IF($T8426&lt;Settings!$B$9,"Semi Critical","Non Critical")))</f>
        <v/>
      </c>
      <c r="V8426" s="28" t="n"/>
      <c r="Z8426">
        <f>IF($B8426="","",IFERROR(VLOOKUP($B8426,'Plan HC for CCA'!$A:$B,2,0),""))</f>
        <v/>
      </c>
      <c r="AA8426">
        <f>IF(OR($B8426="",$Z8426=""),"",IF(N($M8426)&lt;$Z8426,"Delta","No Delta"))</f>
        <v/>
      </c>
      <c r="AB8426">
        <f>IF(OR($B8426="",$Z8426=""),"",MAX(0,$Z8426-N($M8426)))</f>
        <v/>
      </c>
      <c r="AC8426" s="46">
        <f>IF($B8426="","",IFERROR(INDEX('CCA Util %'!$H:$H,MATCH($B8426,'CCA Util %'!$E:$E,0)),""))</f>
        <v/>
      </c>
      <c r="AD8426">
        <f>IF($B8426="","",IFERROR(INDEX('CCA Util %'!$G:$G,MATCH($B8426,'CCA Util %'!$E:$E,0)),""))</f>
        <v/>
      </c>
      <c r="AE8426">
        <f>IF(OR($B8426="",$U8426=""),"",$U8426&amp;" &amp; "&amp;IF(OR($AD8426="",$AD8426=0),"Util NA",$AD8426&amp;" Util"))</f>
        <v/>
      </c>
    </row>
    <row r="8427" ht="15.75" customHeight="1" s="42">
      <c r="A8427" s="41" t="n"/>
      <c r="G8427" s="38" t="n"/>
      <c r="H8427" s="38" t="n"/>
      <c r="I8427" s="38" t="n"/>
      <c r="J8427" s="38" t="n"/>
      <c r="K8427" s="38" t="n"/>
      <c r="L8427" s="38" t="n"/>
      <c r="N8427" s="36">
        <f>IF($B8427="","",IF($C8427="SUPERSTORE","Superstore","DH"))</f>
        <v/>
      </c>
      <c r="O8427" s="36">
        <f>IF($B8427="","",IFERROR(VLOOKUP($B8427,Mapping!$A:$C,2,0),"Not Mapped"))</f>
        <v/>
      </c>
      <c r="P8427" s="36">
        <f>IF($B8427="","",IFERROR(VLOOKUP($B8427,Mapping!$A:$C,3,0),"Not Mapped"))</f>
        <v/>
      </c>
      <c r="Q8427" s="36">
        <f>IF($B8427="","",IFERROR(VLOOKUP($O8427,Leaders!$A:$B,2,0),"Not Mapped"))</f>
        <v/>
      </c>
      <c r="R8427" s="36">
        <f>IF($B8427="","",IF(COUNTIF(Exclusions!$A:$A,$B8427)&gt;0,"Yes","No"))</f>
        <v/>
      </c>
      <c r="S8427" s="38">
        <f>IF($B8427="","",MIN(1,DAY($A8427)/IF($N8427="Superstore",Settings!$B$5,Settings!$B$4)))</f>
        <v/>
      </c>
      <c r="T8427" s="38">
        <f>IF(OR($B8427="",$G8427="",$S8427=0),"",$G8427/$S8427)</f>
        <v/>
      </c>
      <c r="U8427" s="36">
        <f>IF($T8427="","",IF($T8427&lt;Settings!$B$8,"Critical",IF($T8427&lt;Settings!$B$9,"Semi Critical","Non Critical")))</f>
        <v/>
      </c>
      <c r="V8427" s="28" t="n"/>
      <c r="Z8427">
        <f>IF($B8427="","",IFERROR(VLOOKUP($B8427,'Plan HC for CCA'!$A:$B,2,0),""))</f>
        <v/>
      </c>
      <c r="AA8427">
        <f>IF(OR($B8427="",$Z8427=""),"",IF(N($M8427)&lt;$Z8427,"Delta","No Delta"))</f>
        <v/>
      </c>
      <c r="AB8427">
        <f>IF(OR($B8427="",$Z8427=""),"",MAX(0,$Z8427-N($M8427)))</f>
        <v/>
      </c>
      <c r="AC8427" s="46">
        <f>IF($B8427="","",IFERROR(INDEX('CCA Util %'!$H:$H,MATCH($B8427,'CCA Util %'!$E:$E,0)),""))</f>
        <v/>
      </c>
      <c r="AD8427">
        <f>IF($B8427="","",IFERROR(INDEX('CCA Util %'!$G:$G,MATCH($B8427,'CCA Util %'!$E:$E,0)),""))</f>
        <v/>
      </c>
      <c r="AE8427">
        <f>IF(OR($B8427="",$U8427=""),"",$U8427&amp;" &amp; "&amp;IF(OR($AD8427="",$AD8427=0),"Util NA",$AD8427&amp;" Util"))</f>
        <v/>
      </c>
    </row>
    <row r="8428" ht="15.75" customHeight="1" s="42">
      <c r="A8428" s="41" t="n"/>
      <c r="G8428" s="38" t="n"/>
      <c r="H8428" s="38" t="n"/>
      <c r="I8428" s="38" t="n"/>
      <c r="J8428" s="38" t="n"/>
      <c r="K8428" s="38" t="n"/>
      <c r="L8428" s="38" t="n"/>
      <c r="N8428" s="36">
        <f>IF($B8428="","",IF($C8428="SUPERSTORE","Superstore","DH"))</f>
        <v/>
      </c>
      <c r="O8428" s="36">
        <f>IF($B8428="","",IFERROR(VLOOKUP($B8428,Mapping!$A:$C,2,0),"Not Mapped"))</f>
        <v/>
      </c>
      <c r="P8428" s="36">
        <f>IF($B8428="","",IFERROR(VLOOKUP($B8428,Mapping!$A:$C,3,0),"Not Mapped"))</f>
        <v/>
      </c>
      <c r="Q8428" s="36">
        <f>IF($B8428="","",IFERROR(VLOOKUP($O8428,Leaders!$A:$B,2,0),"Not Mapped"))</f>
        <v/>
      </c>
      <c r="R8428" s="36">
        <f>IF($B8428="","",IF(COUNTIF(Exclusions!$A:$A,$B8428)&gt;0,"Yes","No"))</f>
        <v/>
      </c>
      <c r="S8428" s="38">
        <f>IF($B8428="","",MIN(1,DAY($A8428)/IF($N8428="Superstore",Settings!$B$5,Settings!$B$4)))</f>
        <v/>
      </c>
      <c r="T8428" s="38">
        <f>IF(OR($B8428="",$G8428="",$S8428=0),"",$G8428/$S8428)</f>
        <v/>
      </c>
      <c r="U8428" s="36">
        <f>IF($T8428="","",IF($T8428&lt;Settings!$B$8,"Critical",IF($T8428&lt;Settings!$B$9,"Semi Critical","Non Critical")))</f>
        <v/>
      </c>
      <c r="V8428" s="28" t="n"/>
      <c r="Z8428">
        <f>IF($B8428="","",IFERROR(VLOOKUP($B8428,'Plan HC for CCA'!$A:$B,2,0),""))</f>
        <v/>
      </c>
      <c r="AA8428">
        <f>IF(OR($B8428="",$Z8428=""),"",IF(N($M8428)&lt;$Z8428,"Delta","No Delta"))</f>
        <v/>
      </c>
      <c r="AB8428">
        <f>IF(OR($B8428="",$Z8428=""),"",MAX(0,$Z8428-N($M8428)))</f>
        <v/>
      </c>
      <c r="AC8428" s="46">
        <f>IF($B8428="","",IFERROR(INDEX('CCA Util %'!$H:$H,MATCH($B8428,'CCA Util %'!$E:$E,0)),""))</f>
        <v/>
      </c>
      <c r="AD8428">
        <f>IF($B8428="","",IFERROR(INDEX('CCA Util %'!$G:$G,MATCH($B8428,'CCA Util %'!$E:$E,0)),""))</f>
        <v/>
      </c>
      <c r="AE8428">
        <f>IF(OR($B8428="",$U8428=""),"",$U8428&amp;" &amp; "&amp;IF(OR($AD8428="",$AD8428=0),"Util NA",$AD8428&amp;" Util"))</f>
        <v/>
      </c>
    </row>
    <row r="8429" ht="15.75" customHeight="1" s="42">
      <c r="A8429" s="41" t="n"/>
      <c r="G8429" s="38" t="n"/>
      <c r="H8429" s="38" t="n"/>
      <c r="I8429" s="38" t="n"/>
      <c r="J8429" s="38" t="n"/>
      <c r="K8429" s="38" t="n"/>
      <c r="L8429" s="38" t="n"/>
      <c r="N8429" s="36">
        <f>IF($B8429="","",IF($C8429="SUPERSTORE","Superstore","DH"))</f>
        <v/>
      </c>
      <c r="O8429" s="36">
        <f>IF($B8429="","",IFERROR(VLOOKUP($B8429,Mapping!$A:$C,2,0),"Not Mapped"))</f>
        <v/>
      </c>
      <c r="P8429" s="36">
        <f>IF($B8429="","",IFERROR(VLOOKUP($B8429,Mapping!$A:$C,3,0),"Not Mapped"))</f>
        <v/>
      </c>
      <c r="Q8429" s="36">
        <f>IF($B8429="","",IFERROR(VLOOKUP($O8429,Leaders!$A:$B,2,0),"Not Mapped"))</f>
        <v/>
      </c>
      <c r="R8429" s="36">
        <f>IF($B8429="","",IF(COUNTIF(Exclusions!$A:$A,$B8429)&gt;0,"Yes","No"))</f>
        <v/>
      </c>
      <c r="S8429" s="38">
        <f>IF($B8429="","",MIN(1,DAY($A8429)/IF($N8429="Superstore",Settings!$B$5,Settings!$B$4)))</f>
        <v/>
      </c>
      <c r="T8429" s="38">
        <f>IF(OR($B8429="",$G8429="",$S8429=0),"",$G8429/$S8429)</f>
        <v/>
      </c>
      <c r="U8429" s="36">
        <f>IF($T8429="","",IF($T8429&lt;Settings!$B$8,"Critical",IF($T8429&lt;Settings!$B$9,"Semi Critical","Non Critical")))</f>
        <v/>
      </c>
      <c r="V8429" s="28" t="n"/>
      <c r="Z8429">
        <f>IF($B8429="","",IFERROR(VLOOKUP($B8429,'Plan HC for CCA'!$A:$B,2,0),""))</f>
        <v/>
      </c>
      <c r="AA8429">
        <f>IF(OR($B8429="",$Z8429=""),"",IF(N($M8429)&lt;$Z8429,"Delta","No Delta"))</f>
        <v/>
      </c>
      <c r="AB8429">
        <f>IF(OR($B8429="",$Z8429=""),"",MAX(0,$Z8429-N($M8429)))</f>
        <v/>
      </c>
      <c r="AC8429" s="46">
        <f>IF($B8429="","",IFERROR(INDEX('CCA Util %'!$H:$H,MATCH($B8429,'CCA Util %'!$E:$E,0)),""))</f>
        <v/>
      </c>
      <c r="AD8429">
        <f>IF($B8429="","",IFERROR(INDEX('CCA Util %'!$G:$G,MATCH($B8429,'CCA Util %'!$E:$E,0)),""))</f>
        <v/>
      </c>
      <c r="AE8429">
        <f>IF(OR($B8429="",$U8429=""),"",$U8429&amp;" &amp; "&amp;IF(OR($AD8429="",$AD8429=0),"Util NA",$AD8429&amp;" Util"))</f>
        <v/>
      </c>
    </row>
    <row r="8430" ht="15.75" customHeight="1" s="42">
      <c r="A8430" s="41" t="n"/>
      <c r="G8430" s="38" t="n"/>
      <c r="H8430" s="38" t="n"/>
      <c r="I8430" s="38" t="n"/>
      <c r="J8430" s="38" t="n"/>
      <c r="K8430" s="38" t="n"/>
      <c r="L8430" s="38" t="n"/>
      <c r="N8430" s="36">
        <f>IF($B8430="","",IF($C8430="SUPERSTORE","Superstore","DH"))</f>
        <v/>
      </c>
      <c r="O8430" s="36">
        <f>IF($B8430="","",IFERROR(VLOOKUP($B8430,Mapping!$A:$C,2,0),"Not Mapped"))</f>
        <v/>
      </c>
      <c r="P8430" s="36">
        <f>IF($B8430="","",IFERROR(VLOOKUP($B8430,Mapping!$A:$C,3,0),"Not Mapped"))</f>
        <v/>
      </c>
      <c r="Q8430" s="36">
        <f>IF($B8430="","",IFERROR(VLOOKUP($O8430,Leaders!$A:$B,2,0),"Not Mapped"))</f>
        <v/>
      </c>
      <c r="R8430" s="36">
        <f>IF($B8430="","",IF(COUNTIF(Exclusions!$A:$A,$B8430)&gt;0,"Yes","No"))</f>
        <v/>
      </c>
      <c r="S8430" s="38">
        <f>IF($B8430="","",MIN(1,DAY($A8430)/IF($N8430="Superstore",Settings!$B$5,Settings!$B$4)))</f>
        <v/>
      </c>
      <c r="T8430" s="38">
        <f>IF(OR($B8430="",$G8430="",$S8430=0),"",$G8430/$S8430)</f>
        <v/>
      </c>
      <c r="U8430" s="36">
        <f>IF($T8430="","",IF($T8430&lt;Settings!$B$8,"Critical",IF($T8430&lt;Settings!$B$9,"Semi Critical","Non Critical")))</f>
        <v/>
      </c>
      <c r="V8430" s="28" t="n"/>
      <c r="Z8430">
        <f>IF($B8430="","",IFERROR(VLOOKUP($B8430,'Plan HC for CCA'!$A:$B,2,0),""))</f>
        <v/>
      </c>
      <c r="AA8430">
        <f>IF(OR($B8430="",$Z8430=""),"",IF(N($M8430)&lt;$Z8430,"Delta","No Delta"))</f>
        <v/>
      </c>
      <c r="AB8430">
        <f>IF(OR($B8430="",$Z8430=""),"",MAX(0,$Z8430-N($M8430)))</f>
        <v/>
      </c>
      <c r="AC8430" s="46">
        <f>IF($B8430="","",IFERROR(INDEX('CCA Util %'!$H:$H,MATCH($B8430,'CCA Util %'!$E:$E,0)),""))</f>
        <v/>
      </c>
      <c r="AD8430">
        <f>IF($B8430="","",IFERROR(INDEX('CCA Util %'!$G:$G,MATCH($B8430,'CCA Util %'!$E:$E,0)),""))</f>
        <v/>
      </c>
      <c r="AE8430">
        <f>IF(OR($B8430="",$U8430=""),"",$U8430&amp;" &amp; "&amp;IF(OR($AD8430="",$AD8430=0),"Util NA",$AD8430&amp;" Util"))</f>
        <v/>
      </c>
    </row>
    <row r="8431" ht="15.75" customHeight="1" s="42">
      <c r="A8431" s="41" t="n"/>
      <c r="G8431" s="38" t="n"/>
      <c r="H8431" s="38" t="n"/>
      <c r="I8431" s="38" t="n"/>
      <c r="J8431" s="38" t="n"/>
      <c r="K8431" s="38" t="n"/>
      <c r="L8431" s="38" t="n"/>
      <c r="N8431" s="36">
        <f>IF($B8431="","",IF($C8431="SUPERSTORE","Superstore","DH"))</f>
        <v/>
      </c>
      <c r="O8431" s="36">
        <f>IF($B8431="","",IFERROR(VLOOKUP($B8431,Mapping!$A:$C,2,0),"Not Mapped"))</f>
        <v/>
      </c>
      <c r="P8431" s="36">
        <f>IF($B8431="","",IFERROR(VLOOKUP($B8431,Mapping!$A:$C,3,0),"Not Mapped"))</f>
        <v/>
      </c>
      <c r="Q8431" s="36">
        <f>IF($B8431="","",IFERROR(VLOOKUP($O8431,Leaders!$A:$B,2,0),"Not Mapped"))</f>
        <v/>
      </c>
      <c r="R8431" s="36">
        <f>IF($B8431="","",IF(COUNTIF(Exclusions!$A:$A,$B8431)&gt;0,"Yes","No"))</f>
        <v/>
      </c>
      <c r="S8431" s="38">
        <f>IF($B8431="","",MIN(1,DAY($A8431)/IF($N8431="Superstore",Settings!$B$5,Settings!$B$4)))</f>
        <v/>
      </c>
      <c r="T8431" s="38">
        <f>IF(OR($B8431="",$G8431="",$S8431=0),"",$G8431/$S8431)</f>
        <v/>
      </c>
      <c r="U8431" s="36">
        <f>IF($T8431="","",IF($T8431&lt;Settings!$B$8,"Critical",IF($T8431&lt;Settings!$B$9,"Semi Critical","Non Critical")))</f>
        <v/>
      </c>
      <c r="V8431" s="28" t="n"/>
      <c r="Z8431">
        <f>IF($B8431="","",IFERROR(VLOOKUP($B8431,'Plan HC for CCA'!$A:$B,2,0),""))</f>
        <v/>
      </c>
      <c r="AA8431">
        <f>IF(OR($B8431="",$Z8431=""),"",IF(N($M8431)&lt;$Z8431,"Delta","No Delta"))</f>
        <v/>
      </c>
      <c r="AB8431">
        <f>IF(OR($B8431="",$Z8431=""),"",MAX(0,$Z8431-N($M8431)))</f>
        <v/>
      </c>
      <c r="AC8431" s="46">
        <f>IF($B8431="","",IFERROR(INDEX('CCA Util %'!$H:$H,MATCH($B8431,'CCA Util %'!$E:$E,0)),""))</f>
        <v/>
      </c>
      <c r="AD8431">
        <f>IF($B8431="","",IFERROR(INDEX('CCA Util %'!$G:$G,MATCH($B8431,'CCA Util %'!$E:$E,0)),""))</f>
        <v/>
      </c>
      <c r="AE8431">
        <f>IF(OR($B8431="",$U8431=""),"",$U8431&amp;" &amp; "&amp;IF(OR($AD8431="",$AD8431=0),"Util NA",$AD8431&amp;" Util"))</f>
        <v/>
      </c>
    </row>
    <row r="8432" ht="15.75" customHeight="1" s="42">
      <c r="A8432" s="41" t="n"/>
      <c r="G8432" s="38" t="n"/>
      <c r="H8432" s="38" t="n"/>
      <c r="I8432" s="38" t="n"/>
      <c r="J8432" s="38" t="n"/>
      <c r="K8432" s="38" t="n"/>
      <c r="L8432" s="38" t="n"/>
      <c r="N8432" s="36">
        <f>IF($B8432="","",IF($C8432="SUPERSTORE","Superstore","DH"))</f>
        <v/>
      </c>
      <c r="O8432" s="36">
        <f>IF($B8432="","",IFERROR(VLOOKUP($B8432,Mapping!$A:$C,2,0),"Not Mapped"))</f>
        <v/>
      </c>
      <c r="P8432" s="36">
        <f>IF($B8432="","",IFERROR(VLOOKUP($B8432,Mapping!$A:$C,3,0),"Not Mapped"))</f>
        <v/>
      </c>
      <c r="Q8432" s="36">
        <f>IF($B8432="","",IFERROR(VLOOKUP($O8432,Leaders!$A:$B,2,0),"Not Mapped"))</f>
        <v/>
      </c>
      <c r="R8432" s="36">
        <f>IF($B8432="","",IF(COUNTIF(Exclusions!$A:$A,$B8432)&gt;0,"Yes","No"))</f>
        <v/>
      </c>
      <c r="S8432" s="38">
        <f>IF($B8432="","",MIN(1,DAY($A8432)/IF($N8432="Superstore",Settings!$B$5,Settings!$B$4)))</f>
        <v/>
      </c>
      <c r="T8432" s="38">
        <f>IF(OR($B8432="",$G8432="",$S8432=0),"",$G8432/$S8432)</f>
        <v/>
      </c>
      <c r="U8432" s="36">
        <f>IF($T8432="","",IF($T8432&lt;Settings!$B$8,"Critical",IF($T8432&lt;Settings!$B$9,"Semi Critical","Non Critical")))</f>
        <v/>
      </c>
      <c r="V8432" s="28" t="n"/>
      <c r="Z8432">
        <f>IF($B8432="","",IFERROR(VLOOKUP($B8432,'Plan HC for CCA'!$A:$B,2,0),""))</f>
        <v/>
      </c>
      <c r="AA8432">
        <f>IF(OR($B8432="",$Z8432=""),"",IF(N($M8432)&lt;$Z8432,"Delta","No Delta"))</f>
        <v/>
      </c>
      <c r="AB8432">
        <f>IF(OR($B8432="",$Z8432=""),"",MAX(0,$Z8432-N($M8432)))</f>
        <v/>
      </c>
      <c r="AC8432" s="46">
        <f>IF($B8432="","",IFERROR(INDEX('CCA Util %'!$H:$H,MATCH($B8432,'CCA Util %'!$E:$E,0)),""))</f>
        <v/>
      </c>
      <c r="AD8432">
        <f>IF($B8432="","",IFERROR(INDEX('CCA Util %'!$G:$G,MATCH($B8432,'CCA Util %'!$E:$E,0)),""))</f>
        <v/>
      </c>
      <c r="AE8432">
        <f>IF(OR($B8432="",$U8432=""),"",$U8432&amp;" &amp; "&amp;IF(OR($AD8432="",$AD8432=0),"Util NA",$AD8432&amp;" Util"))</f>
        <v/>
      </c>
    </row>
    <row r="8433" ht="15.75" customHeight="1" s="42">
      <c r="A8433" s="41" t="n"/>
      <c r="G8433" s="38" t="n"/>
      <c r="H8433" s="38" t="n"/>
      <c r="I8433" s="38" t="n"/>
      <c r="J8433" s="38" t="n"/>
      <c r="K8433" s="38" t="n"/>
      <c r="L8433" s="38" t="n"/>
      <c r="N8433" s="36">
        <f>IF($B8433="","",IF($C8433="SUPERSTORE","Superstore","DH"))</f>
        <v/>
      </c>
      <c r="O8433" s="36">
        <f>IF($B8433="","",IFERROR(VLOOKUP($B8433,Mapping!$A:$C,2,0),"Not Mapped"))</f>
        <v/>
      </c>
      <c r="P8433" s="36">
        <f>IF($B8433="","",IFERROR(VLOOKUP($B8433,Mapping!$A:$C,3,0),"Not Mapped"))</f>
        <v/>
      </c>
      <c r="Q8433" s="36">
        <f>IF($B8433="","",IFERROR(VLOOKUP($O8433,Leaders!$A:$B,2,0),"Not Mapped"))</f>
        <v/>
      </c>
      <c r="R8433" s="36">
        <f>IF($B8433="","",IF(COUNTIF(Exclusions!$A:$A,$B8433)&gt;0,"Yes","No"))</f>
        <v/>
      </c>
      <c r="S8433" s="38">
        <f>IF($B8433="","",MIN(1,DAY($A8433)/IF($N8433="Superstore",Settings!$B$5,Settings!$B$4)))</f>
        <v/>
      </c>
      <c r="T8433" s="38">
        <f>IF(OR($B8433="",$G8433="",$S8433=0),"",$G8433/$S8433)</f>
        <v/>
      </c>
      <c r="U8433" s="36">
        <f>IF($T8433="","",IF($T8433&lt;Settings!$B$8,"Critical",IF($T8433&lt;Settings!$B$9,"Semi Critical","Non Critical")))</f>
        <v/>
      </c>
      <c r="V8433" s="28" t="n"/>
      <c r="Z8433">
        <f>IF($B8433="","",IFERROR(VLOOKUP($B8433,'Plan HC for CCA'!$A:$B,2,0),""))</f>
        <v/>
      </c>
      <c r="AA8433">
        <f>IF(OR($B8433="",$Z8433=""),"",IF(N($M8433)&lt;$Z8433,"Delta","No Delta"))</f>
        <v/>
      </c>
      <c r="AB8433">
        <f>IF(OR($B8433="",$Z8433=""),"",MAX(0,$Z8433-N($M8433)))</f>
        <v/>
      </c>
      <c r="AC8433" s="46">
        <f>IF($B8433="","",IFERROR(INDEX('CCA Util %'!$H:$H,MATCH($B8433,'CCA Util %'!$E:$E,0)),""))</f>
        <v/>
      </c>
      <c r="AD8433">
        <f>IF($B8433="","",IFERROR(INDEX('CCA Util %'!$G:$G,MATCH($B8433,'CCA Util %'!$E:$E,0)),""))</f>
        <v/>
      </c>
      <c r="AE8433">
        <f>IF(OR($B8433="",$U8433=""),"",$U8433&amp;" &amp; "&amp;IF(OR($AD8433="",$AD8433=0),"Util NA",$AD8433&amp;" Util"))</f>
        <v/>
      </c>
    </row>
    <row r="8434" ht="15.75" customHeight="1" s="42">
      <c r="A8434" s="41" t="n"/>
      <c r="G8434" s="38" t="n"/>
      <c r="H8434" s="38" t="n"/>
      <c r="I8434" s="38" t="n"/>
      <c r="J8434" s="38" t="n"/>
      <c r="K8434" s="38" t="n"/>
      <c r="L8434" s="38" t="n"/>
      <c r="N8434" s="36">
        <f>IF($B8434="","",IF($C8434="SUPERSTORE","Superstore","DH"))</f>
        <v/>
      </c>
      <c r="O8434" s="36">
        <f>IF($B8434="","",IFERROR(VLOOKUP($B8434,Mapping!$A:$C,2,0),"Not Mapped"))</f>
        <v/>
      </c>
      <c r="P8434" s="36">
        <f>IF($B8434="","",IFERROR(VLOOKUP($B8434,Mapping!$A:$C,3,0),"Not Mapped"))</f>
        <v/>
      </c>
      <c r="Q8434" s="36">
        <f>IF($B8434="","",IFERROR(VLOOKUP($O8434,Leaders!$A:$B,2,0),"Not Mapped"))</f>
        <v/>
      </c>
      <c r="R8434" s="36">
        <f>IF($B8434="","",IF(COUNTIF(Exclusions!$A:$A,$B8434)&gt;0,"Yes","No"))</f>
        <v/>
      </c>
      <c r="S8434" s="38">
        <f>IF($B8434="","",MIN(1,DAY($A8434)/IF($N8434="Superstore",Settings!$B$5,Settings!$B$4)))</f>
        <v/>
      </c>
      <c r="T8434" s="38">
        <f>IF(OR($B8434="",$G8434="",$S8434=0),"",$G8434/$S8434)</f>
        <v/>
      </c>
      <c r="U8434" s="36">
        <f>IF($T8434="","",IF($T8434&lt;Settings!$B$8,"Critical",IF($T8434&lt;Settings!$B$9,"Semi Critical","Non Critical")))</f>
        <v/>
      </c>
      <c r="V8434" s="28" t="n"/>
      <c r="Z8434">
        <f>IF($B8434="","",IFERROR(VLOOKUP($B8434,'Plan HC for CCA'!$A:$B,2,0),""))</f>
        <v/>
      </c>
      <c r="AA8434">
        <f>IF(OR($B8434="",$Z8434=""),"",IF(N($M8434)&lt;$Z8434,"Delta","No Delta"))</f>
        <v/>
      </c>
      <c r="AB8434">
        <f>IF(OR($B8434="",$Z8434=""),"",MAX(0,$Z8434-N($M8434)))</f>
        <v/>
      </c>
      <c r="AC8434" s="46">
        <f>IF($B8434="","",IFERROR(INDEX('CCA Util %'!$H:$H,MATCH($B8434,'CCA Util %'!$E:$E,0)),""))</f>
        <v/>
      </c>
      <c r="AD8434">
        <f>IF($B8434="","",IFERROR(INDEX('CCA Util %'!$G:$G,MATCH($B8434,'CCA Util %'!$E:$E,0)),""))</f>
        <v/>
      </c>
      <c r="AE8434">
        <f>IF(OR($B8434="",$U8434=""),"",$U8434&amp;" &amp; "&amp;IF(OR($AD8434="",$AD8434=0),"Util NA",$AD8434&amp;" Util"))</f>
        <v/>
      </c>
    </row>
    <row r="8435" ht="15.75" customHeight="1" s="42">
      <c r="A8435" s="41" t="n"/>
      <c r="G8435" s="38" t="n"/>
      <c r="H8435" s="38" t="n"/>
      <c r="I8435" s="38" t="n"/>
      <c r="J8435" s="38" t="n"/>
      <c r="K8435" s="38" t="n"/>
      <c r="L8435" s="38" t="n"/>
      <c r="N8435" s="36">
        <f>IF($B8435="","",IF($C8435="SUPERSTORE","Superstore","DH"))</f>
        <v/>
      </c>
      <c r="O8435" s="36">
        <f>IF($B8435="","",IFERROR(VLOOKUP($B8435,Mapping!$A:$C,2,0),"Not Mapped"))</f>
        <v/>
      </c>
      <c r="P8435" s="36">
        <f>IF($B8435="","",IFERROR(VLOOKUP($B8435,Mapping!$A:$C,3,0),"Not Mapped"))</f>
        <v/>
      </c>
      <c r="Q8435" s="36">
        <f>IF($B8435="","",IFERROR(VLOOKUP($O8435,Leaders!$A:$B,2,0),"Not Mapped"))</f>
        <v/>
      </c>
      <c r="R8435" s="36">
        <f>IF($B8435="","",IF(COUNTIF(Exclusions!$A:$A,$B8435)&gt;0,"Yes","No"))</f>
        <v/>
      </c>
      <c r="S8435" s="38">
        <f>IF($B8435="","",MIN(1,DAY($A8435)/IF($N8435="Superstore",Settings!$B$5,Settings!$B$4)))</f>
        <v/>
      </c>
      <c r="T8435" s="38">
        <f>IF(OR($B8435="",$G8435="",$S8435=0),"",$G8435/$S8435)</f>
        <v/>
      </c>
      <c r="U8435" s="36">
        <f>IF($T8435="","",IF($T8435&lt;Settings!$B$8,"Critical",IF($T8435&lt;Settings!$B$9,"Semi Critical","Non Critical")))</f>
        <v/>
      </c>
      <c r="V8435" s="28" t="n"/>
      <c r="Z8435">
        <f>IF($B8435="","",IFERROR(VLOOKUP($B8435,'Plan HC for CCA'!$A:$B,2,0),""))</f>
        <v/>
      </c>
      <c r="AA8435">
        <f>IF(OR($B8435="",$Z8435=""),"",IF(N($M8435)&lt;$Z8435,"Delta","No Delta"))</f>
        <v/>
      </c>
      <c r="AB8435">
        <f>IF(OR($B8435="",$Z8435=""),"",MAX(0,$Z8435-N($M8435)))</f>
        <v/>
      </c>
      <c r="AC8435" s="46">
        <f>IF($B8435="","",IFERROR(INDEX('CCA Util %'!$H:$H,MATCH($B8435,'CCA Util %'!$E:$E,0)),""))</f>
        <v/>
      </c>
      <c r="AD8435">
        <f>IF($B8435="","",IFERROR(INDEX('CCA Util %'!$G:$G,MATCH($B8435,'CCA Util %'!$E:$E,0)),""))</f>
        <v/>
      </c>
      <c r="AE8435">
        <f>IF(OR($B8435="",$U8435=""),"",$U8435&amp;" &amp; "&amp;IF(OR($AD8435="",$AD8435=0),"Util NA",$AD8435&amp;" Util"))</f>
        <v/>
      </c>
    </row>
    <row r="8436" ht="15.75" customHeight="1" s="42">
      <c r="A8436" s="41" t="n"/>
      <c r="G8436" s="38" t="n"/>
      <c r="H8436" s="38" t="n"/>
      <c r="I8436" s="38" t="n"/>
      <c r="J8436" s="38" t="n"/>
      <c r="K8436" s="38" t="n"/>
      <c r="L8436" s="38" t="n"/>
      <c r="N8436" s="36">
        <f>IF($B8436="","",IF($C8436="SUPERSTORE","Superstore","DH"))</f>
        <v/>
      </c>
      <c r="O8436" s="36">
        <f>IF($B8436="","",IFERROR(VLOOKUP($B8436,Mapping!$A:$C,2,0),"Not Mapped"))</f>
        <v/>
      </c>
      <c r="P8436" s="36">
        <f>IF($B8436="","",IFERROR(VLOOKUP($B8436,Mapping!$A:$C,3,0),"Not Mapped"))</f>
        <v/>
      </c>
      <c r="Q8436" s="36">
        <f>IF($B8436="","",IFERROR(VLOOKUP($O8436,Leaders!$A:$B,2,0),"Not Mapped"))</f>
        <v/>
      </c>
      <c r="R8436" s="36">
        <f>IF($B8436="","",IF(COUNTIF(Exclusions!$A:$A,$B8436)&gt;0,"Yes","No"))</f>
        <v/>
      </c>
      <c r="S8436" s="38">
        <f>IF($B8436="","",MIN(1,DAY($A8436)/IF($N8436="Superstore",Settings!$B$5,Settings!$B$4)))</f>
        <v/>
      </c>
      <c r="T8436" s="38">
        <f>IF(OR($B8436="",$G8436="",$S8436=0),"",$G8436/$S8436)</f>
        <v/>
      </c>
      <c r="U8436" s="36">
        <f>IF($T8436="","",IF($T8436&lt;Settings!$B$8,"Critical",IF($T8436&lt;Settings!$B$9,"Semi Critical","Non Critical")))</f>
        <v/>
      </c>
      <c r="V8436" s="28" t="n"/>
      <c r="Z8436">
        <f>IF($B8436="","",IFERROR(VLOOKUP($B8436,'Plan HC for CCA'!$A:$B,2,0),""))</f>
        <v/>
      </c>
      <c r="AA8436">
        <f>IF(OR($B8436="",$Z8436=""),"",IF(N($M8436)&lt;$Z8436,"Delta","No Delta"))</f>
        <v/>
      </c>
      <c r="AB8436">
        <f>IF(OR($B8436="",$Z8436=""),"",MAX(0,$Z8436-N($M8436)))</f>
        <v/>
      </c>
      <c r="AC8436" s="46">
        <f>IF($B8436="","",IFERROR(INDEX('CCA Util %'!$H:$H,MATCH($B8436,'CCA Util %'!$E:$E,0)),""))</f>
        <v/>
      </c>
      <c r="AD8436">
        <f>IF($B8436="","",IFERROR(INDEX('CCA Util %'!$G:$G,MATCH($B8436,'CCA Util %'!$E:$E,0)),""))</f>
        <v/>
      </c>
      <c r="AE8436">
        <f>IF(OR($B8436="",$U8436=""),"",$U8436&amp;" &amp; "&amp;IF(OR($AD8436="",$AD8436=0),"Util NA",$AD8436&amp;" Util"))</f>
        <v/>
      </c>
    </row>
    <row r="8437" ht="15.75" customHeight="1" s="42">
      <c r="A8437" s="41" t="n"/>
      <c r="G8437" s="38" t="n"/>
      <c r="H8437" s="38" t="n"/>
      <c r="I8437" s="38" t="n"/>
      <c r="J8437" s="38" t="n"/>
      <c r="K8437" s="38" t="n"/>
      <c r="L8437" s="38" t="n"/>
      <c r="N8437" s="36">
        <f>IF($B8437="","",IF($C8437="SUPERSTORE","Superstore","DH"))</f>
        <v/>
      </c>
      <c r="O8437" s="36">
        <f>IF($B8437="","",IFERROR(VLOOKUP($B8437,Mapping!$A:$C,2,0),"Not Mapped"))</f>
        <v/>
      </c>
      <c r="P8437" s="36">
        <f>IF($B8437="","",IFERROR(VLOOKUP($B8437,Mapping!$A:$C,3,0),"Not Mapped"))</f>
        <v/>
      </c>
      <c r="Q8437" s="36">
        <f>IF($B8437="","",IFERROR(VLOOKUP($O8437,Leaders!$A:$B,2,0),"Not Mapped"))</f>
        <v/>
      </c>
      <c r="R8437" s="36">
        <f>IF($B8437="","",IF(COUNTIF(Exclusions!$A:$A,$B8437)&gt;0,"Yes","No"))</f>
        <v/>
      </c>
      <c r="S8437" s="38">
        <f>IF($B8437="","",MIN(1,DAY($A8437)/IF($N8437="Superstore",Settings!$B$5,Settings!$B$4)))</f>
        <v/>
      </c>
      <c r="T8437" s="38">
        <f>IF(OR($B8437="",$G8437="",$S8437=0),"",$G8437/$S8437)</f>
        <v/>
      </c>
      <c r="U8437" s="36">
        <f>IF($T8437="","",IF($T8437&lt;Settings!$B$8,"Critical",IF($T8437&lt;Settings!$B$9,"Semi Critical","Non Critical")))</f>
        <v/>
      </c>
      <c r="V8437" s="28" t="n"/>
      <c r="Z8437">
        <f>IF($B8437="","",IFERROR(VLOOKUP($B8437,'Plan HC for CCA'!$A:$B,2,0),""))</f>
        <v/>
      </c>
      <c r="AA8437">
        <f>IF(OR($B8437="",$Z8437=""),"",IF(N($M8437)&lt;$Z8437,"Delta","No Delta"))</f>
        <v/>
      </c>
      <c r="AB8437">
        <f>IF(OR($B8437="",$Z8437=""),"",MAX(0,$Z8437-N($M8437)))</f>
        <v/>
      </c>
      <c r="AC8437" s="46">
        <f>IF($B8437="","",IFERROR(INDEX('CCA Util %'!$H:$H,MATCH($B8437,'CCA Util %'!$E:$E,0)),""))</f>
        <v/>
      </c>
      <c r="AD8437">
        <f>IF($B8437="","",IFERROR(INDEX('CCA Util %'!$G:$G,MATCH($B8437,'CCA Util %'!$E:$E,0)),""))</f>
        <v/>
      </c>
      <c r="AE8437">
        <f>IF(OR($B8437="",$U8437=""),"",$U8437&amp;" &amp; "&amp;IF(OR($AD8437="",$AD8437=0),"Util NA",$AD8437&amp;" Util"))</f>
        <v/>
      </c>
    </row>
    <row r="8438" ht="15.75" customHeight="1" s="42">
      <c r="A8438" s="41" t="n"/>
      <c r="G8438" s="38" t="n"/>
      <c r="H8438" s="38" t="n"/>
      <c r="I8438" s="38" t="n"/>
      <c r="J8438" s="38" t="n"/>
      <c r="K8438" s="38" t="n"/>
      <c r="L8438" s="38" t="n"/>
      <c r="N8438" s="36">
        <f>IF($B8438="","",IF($C8438="SUPERSTORE","Superstore","DH"))</f>
        <v/>
      </c>
      <c r="O8438" s="36">
        <f>IF($B8438="","",IFERROR(VLOOKUP($B8438,Mapping!$A:$C,2,0),"Not Mapped"))</f>
        <v/>
      </c>
      <c r="P8438" s="36">
        <f>IF($B8438="","",IFERROR(VLOOKUP($B8438,Mapping!$A:$C,3,0),"Not Mapped"))</f>
        <v/>
      </c>
      <c r="Q8438" s="36">
        <f>IF($B8438="","",IFERROR(VLOOKUP($O8438,Leaders!$A:$B,2,0),"Not Mapped"))</f>
        <v/>
      </c>
      <c r="R8438" s="36">
        <f>IF($B8438="","",IF(COUNTIF(Exclusions!$A:$A,$B8438)&gt;0,"Yes","No"))</f>
        <v/>
      </c>
      <c r="S8438" s="38">
        <f>IF($B8438="","",MIN(1,DAY($A8438)/IF($N8438="Superstore",Settings!$B$5,Settings!$B$4)))</f>
        <v/>
      </c>
      <c r="T8438" s="38">
        <f>IF(OR($B8438="",$G8438="",$S8438=0),"",$G8438/$S8438)</f>
        <v/>
      </c>
      <c r="U8438" s="36">
        <f>IF($T8438="","",IF($T8438&lt;Settings!$B$8,"Critical",IF($T8438&lt;Settings!$B$9,"Semi Critical","Non Critical")))</f>
        <v/>
      </c>
      <c r="V8438" s="28" t="n"/>
      <c r="Z8438">
        <f>IF($B8438="","",IFERROR(VLOOKUP($B8438,'Plan HC for CCA'!$A:$B,2,0),""))</f>
        <v/>
      </c>
      <c r="AA8438">
        <f>IF(OR($B8438="",$Z8438=""),"",IF(N($M8438)&lt;$Z8438,"Delta","No Delta"))</f>
        <v/>
      </c>
      <c r="AB8438">
        <f>IF(OR($B8438="",$Z8438=""),"",MAX(0,$Z8438-N($M8438)))</f>
        <v/>
      </c>
      <c r="AC8438" s="46">
        <f>IF($B8438="","",IFERROR(INDEX('CCA Util %'!$H:$H,MATCH($B8438,'CCA Util %'!$E:$E,0)),""))</f>
        <v/>
      </c>
      <c r="AD8438">
        <f>IF($B8438="","",IFERROR(INDEX('CCA Util %'!$G:$G,MATCH($B8438,'CCA Util %'!$E:$E,0)),""))</f>
        <v/>
      </c>
      <c r="AE8438">
        <f>IF(OR($B8438="",$U8438=""),"",$U8438&amp;" &amp; "&amp;IF(OR($AD8438="",$AD8438=0),"Util NA",$AD8438&amp;" Util"))</f>
        <v/>
      </c>
    </row>
    <row r="8439" ht="15.75" customHeight="1" s="42">
      <c r="A8439" s="41" t="n"/>
      <c r="G8439" s="38" t="n"/>
      <c r="H8439" s="38" t="n"/>
      <c r="I8439" s="38" t="n"/>
      <c r="J8439" s="38" t="n"/>
      <c r="K8439" s="38" t="n"/>
      <c r="L8439" s="38" t="n"/>
      <c r="N8439" s="36">
        <f>IF($B8439="","",IF($C8439="SUPERSTORE","Superstore","DH"))</f>
        <v/>
      </c>
      <c r="O8439" s="36">
        <f>IF($B8439="","",IFERROR(VLOOKUP($B8439,Mapping!$A:$C,2,0),"Not Mapped"))</f>
        <v/>
      </c>
      <c r="P8439" s="36">
        <f>IF($B8439="","",IFERROR(VLOOKUP($B8439,Mapping!$A:$C,3,0),"Not Mapped"))</f>
        <v/>
      </c>
      <c r="Q8439" s="36">
        <f>IF($B8439="","",IFERROR(VLOOKUP($O8439,Leaders!$A:$B,2,0),"Not Mapped"))</f>
        <v/>
      </c>
      <c r="R8439" s="36">
        <f>IF($B8439="","",IF(COUNTIF(Exclusions!$A:$A,$B8439)&gt;0,"Yes","No"))</f>
        <v/>
      </c>
      <c r="S8439" s="38">
        <f>IF($B8439="","",MIN(1,DAY($A8439)/IF($N8439="Superstore",Settings!$B$5,Settings!$B$4)))</f>
        <v/>
      </c>
      <c r="T8439" s="38">
        <f>IF(OR($B8439="",$G8439="",$S8439=0),"",$G8439/$S8439)</f>
        <v/>
      </c>
      <c r="U8439" s="36">
        <f>IF($T8439="","",IF($T8439&lt;Settings!$B$8,"Critical",IF($T8439&lt;Settings!$B$9,"Semi Critical","Non Critical")))</f>
        <v/>
      </c>
      <c r="V8439" s="28" t="n"/>
      <c r="Z8439">
        <f>IF($B8439="","",IFERROR(VLOOKUP($B8439,'Plan HC for CCA'!$A:$B,2,0),""))</f>
        <v/>
      </c>
      <c r="AA8439">
        <f>IF(OR($B8439="",$Z8439=""),"",IF(N($M8439)&lt;$Z8439,"Delta","No Delta"))</f>
        <v/>
      </c>
      <c r="AB8439">
        <f>IF(OR($B8439="",$Z8439=""),"",MAX(0,$Z8439-N($M8439)))</f>
        <v/>
      </c>
      <c r="AC8439" s="46">
        <f>IF($B8439="","",IFERROR(INDEX('CCA Util %'!$H:$H,MATCH($B8439,'CCA Util %'!$E:$E,0)),""))</f>
        <v/>
      </c>
      <c r="AD8439">
        <f>IF($B8439="","",IFERROR(INDEX('CCA Util %'!$G:$G,MATCH($B8439,'CCA Util %'!$E:$E,0)),""))</f>
        <v/>
      </c>
      <c r="AE8439">
        <f>IF(OR($B8439="",$U8439=""),"",$U8439&amp;" &amp; "&amp;IF(OR($AD8439="",$AD8439=0),"Util NA",$AD8439&amp;" Util"))</f>
        <v/>
      </c>
    </row>
    <row r="8440" ht="15.75" customHeight="1" s="42">
      <c r="A8440" s="41" t="n"/>
      <c r="G8440" s="38" t="n"/>
      <c r="H8440" s="38" t="n"/>
      <c r="I8440" s="38" t="n"/>
      <c r="J8440" s="38" t="n"/>
      <c r="K8440" s="38" t="n"/>
      <c r="L8440" s="38" t="n"/>
      <c r="N8440" s="36">
        <f>IF($B8440="","",IF($C8440="SUPERSTORE","Superstore","DH"))</f>
        <v/>
      </c>
      <c r="O8440" s="36">
        <f>IF($B8440="","",IFERROR(VLOOKUP($B8440,Mapping!$A:$C,2,0),"Not Mapped"))</f>
        <v/>
      </c>
      <c r="P8440" s="36">
        <f>IF($B8440="","",IFERROR(VLOOKUP($B8440,Mapping!$A:$C,3,0),"Not Mapped"))</f>
        <v/>
      </c>
      <c r="Q8440" s="36">
        <f>IF($B8440="","",IFERROR(VLOOKUP($O8440,Leaders!$A:$B,2,0),"Not Mapped"))</f>
        <v/>
      </c>
      <c r="R8440" s="36">
        <f>IF($B8440="","",IF(COUNTIF(Exclusions!$A:$A,$B8440)&gt;0,"Yes","No"))</f>
        <v/>
      </c>
      <c r="S8440" s="38">
        <f>IF($B8440="","",MIN(1,DAY($A8440)/IF($N8440="Superstore",Settings!$B$5,Settings!$B$4)))</f>
        <v/>
      </c>
      <c r="T8440" s="38">
        <f>IF(OR($B8440="",$G8440="",$S8440=0),"",$G8440/$S8440)</f>
        <v/>
      </c>
      <c r="U8440" s="36">
        <f>IF($T8440="","",IF($T8440&lt;Settings!$B$8,"Critical",IF($T8440&lt;Settings!$B$9,"Semi Critical","Non Critical")))</f>
        <v/>
      </c>
      <c r="V8440" s="28" t="n"/>
      <c r="Z8440">
        <f>IF($B8440="","",IFERROR(VLOOKUP($B8440,'Plan HC for CCA'!$A:$B,2,0),""))</f>
        <v/>
      </c>
      <c r="AA8440">
        <f>IF(OR($B8440="",$Z8440=""),"",IF(N($M8440)&lt;$Z8440,"Delta","No Delta"))</f>
        <v/>
      </c>
      <c r="AB8440">
        <f>IF(OR($B8440="",$Z8440=""),"",MAX(0,$Z8440-N($M8440)))</f>
        <v/>
      </c>
      <c r="AC8440" s="46">
        <f>IF($B8440="","",IFERROR(INDEX('CCA Util %'!$H:$H,MATCH($B8440,'CCA Util %'!$E:$E,0)),""))</f>
        <v/>
      </c>
      <c r="AD8440">
        <f>IF($B8440="","",IFERROR(INDEX('CCA Util %'!$G:$G,MATCH($B8440,'CCA Util %'!$E:$E,0)),""))</f>
        <v/>
      </c>
      <c r="AE8440">
        <f>IF(OR($B8440="",$U8440=""),"",$U8440&amp;" &amp; "&amp;IF(OR($AD8440="",$AD8440=0),"Util NA",$AD8440&amp;" Util"))</f>
        <v/>
      </c>
    </row>
    <row r="8441" ht="15.75" customHeight="1" s="42">
      <c r="A8441" s="41" t="n"/>
      <c r="G8441" s="38" t="n"/>
      <c r="H8441" s="38" t="n"/>
      <c r="I8441" s="38" t="n"/>
      <c r="J8441" s="38" t="n"/>
      <c r="K8441" s="38" t="n"/>
      <c r="L8441" s="38" t="n"/>
      <c r="N8441" s="36">
        <f>IF($B8441="","",IF($C8441="SUPERSTORE","Superstore","DH"))</f>
        <v/>
      </c>
      <c r="O8441" s="36">
        <f>IF($B8441="","",IFERROR(VLOOKUP($B8441,Mapping!$A:$C,2,0),"Not Mapped"))</f>
        <v/>
      </c>
      <c r="P8441" s="36">
        <f>IF($B8441="","",IFERROR(VLOOKUP($B8441,Mapping!$A:$C,3,0),"Not Mapped"))</f>
        <v/>
      </c>
      <c r="Q8441" s="36">
        <f>IF($B8441="","",IFERROR(VLOOKUP($O8441,Leaders!$A:$B,2,0),"Not Mapped"))</f>
        <v/>
      </c>
      <c r="R8441" s="36">
        <f>IF($B8441="","",IF(COUNTIF(Exclusions!$A:$A,$B8441)&gt;0,"Yes","No"))</f>
        <v/>
      </c>
      <c r="S8441" s="38">
        <f>IF($B8441="","",MIN(1,DAY($A8441)/IF($N8441="Superstore",Settings!$B$5,Settings!$B$4)))</f>
        <v/>
      </c>
      <c r="T8441" s="38">
        <f>IF(OR($B8441="",$G8441="",$S8441=0),"",$G8441/$S8441)</f>
        <v/>
      </c>
      <c r="U8441" s="36">
        <f>IF($T8441="","",IF($T8441&lt;Settings!$B$8,"Critical",IF($T8441&lt;Settings!$B$9,"Semi Critical","Non Critical")))</f>
        <v/>
      </c>
      <c r="V8441" s="28" t="n"/>
      <c r="Z8441">
        <f>IF($B8441="","",IFERROR(VLOOKUP($B8441,'Plan HC for CCA'!$A:$B,2,0),""))</f>
        <v/>
      </c>
      <c r="AA8441">
        <f>IF(OR($B8441="",$Z8441=""),"",IF(N($M8441)&lt;$Z8441,"Delta","No Delta"))</f>
        <v/>
      </c>
      <c r="AB8441">
        <f>IF(OR($B8441="",$Z8441=""),"",MAX(0,$Z8441-N($M8441)))</f>
        <v/>
      </c>
      <c r="AC8441" s="46">
        <f>IF($B8441="","",IFERROR(INDEX('CCA Util %'!$H:$H,MATCH($B8441,'CCA Util %'!$E:$E,0)),""))</f>
        <v/>
      </c>
      <c r="AD8441">
        <f>IF($B8441="","",IFERROR(INDEX('CCA Util %'!$G:$G,MATCH($B8441,'CCA Util %'!$E:$E,0)),""))</f>
        <v/>
      </c>
      <c r="AE8441">
        <f>IF(OR($B8441="",$U8441=""),"",$U8441&amp;" &amp; "&amp;IF(OR($AD8441="",$AD8441=0),"Util NA",$AD8441&amp;" Util"))</f>
        <v/>
      </c>
    </row>
    <row r="8442" ht="15.75" customHeight="1" s="42">
      <c r="A8442" s="41" t="n"/>
      <c r="G8442" s="38" t="n"/>
      <c r="H8442" s="38" t="n"/>
      <c r="I8442" s="38" t="n"/>
      <c r="J8442" s="38" t="n"/>
      <c r="K8442" s="38" t="n"/>
      <c r="L8442" s="38" t="n"/>
      <c r="N8442" s="36">
        <f>IF($B8442="","",IF($C8442="SUPERSTORE","Superstore","DH"))</f>
        <v/>
      </c>
      <c r="O8442" s="36">
        <f>IF($B8442="","",IFERROR(VLOOKUP($B8442,Mapping!$A:$C,2,0),"Not Mapped"))</f>
        <v/>
      </c>
      <c r="P8442" s="36">
        <f>IF($B8442="","",IFERROR(VLOOKUP($B8442,Mapping!$A:$C,3,0),"Not Mapped"))</f>
        <v/>
      </c>
      <c r="Q8442" s="36">
        <f>IF($B8442="","",IFERROR(VLOOKUP($O8442,Leaders!$A:$B,2,0),"Not Mapped"))</f>
        <v/>
      </c>
      <c r="R8442" s="36">
        <f>IF($B8442="","",IF(COUNTIF(Exclusions!$A:$A,$B8442)&gt;0,"Yes","No"))</f>
        <v/>
      </c>
      <c r="S8442" s="38">
        <f>IF($B8442="","",MIN(1,DAY($A8442)/IF($N8442="Superstore",Settings!$B$5,Settings!$B$4)))</f>
        <v/>
      </c>
      <c r="T8442" s="38">
        <f>IF(OR($B8442="",$G8442="",$S8442=0),"",$G8442/$S8442)</f>
        <v/>
      </c>
      <c r="U8442" s="36">
        <f>IF($T8442="","",IF($T8442&lt;Settings!$B$8,"Critical",IF($T8442&lt;Settings!$B$9,"Semi Critical","Non Critical")))</f>
        <v/>
      </c>
      <c r="V8442" s="28" t="n"/>
      <c r="Z8442">
        <f>IF($B8442="","",IFERROR(VLOOKUP($B8442,'Plan HC for CCA'!$A:$B,2,0),""))</f>
        <v/>
      </c>
      <c r="AA8442">
        <f>IF(OR($B8442="",$Z8442=""),"",IF(N($M8442)&lt;$Z8442,"Delta","No Delta"))</f>
        <v/>
      </c>
      <c r="AB8442">
        <f>IF(OR($B8442="",$Z8442=""),"",MAX(0,$Z8442-N($M8442)))</f>
        <v/>
      </c>
      <c r="AC8442" s="46">
        <f>IF($B8442="","",IFERROR(INDEX('CCA Util %'!$H:$H,MATCH($B8442,'CCA Util %'!$E:$E,0)),""))</f>
        <v/>
      </c>
      <c r="AD8442">
        <f>IF($B8442="","",IFERROR(INDEX('CCA Util %'!$G:$G,MATCH($B8442,'CCA Util %'!$E:$E,0)),""))</f>
        <v/>
      </c>
      <c r="AE8442">
        <f>IF(OR($B8442="",$U8442=""),"",$U8442&amp;" &amp; "&amp;IF(OR($AD8442="",$AD8442=0),"Util NA",$AD8442&amp;" Util"))</f>
        <v/>
      </c>
    </row>
    <row r="8443" ht="15.75" customHeight="1" s="42">
      <c r="A8443" s="41" t="n"/>
      <c r="G8443" s="38" t="n"/>
      <c r="H8443" s="38" t="n"/>
      <c r="I8443" s="38" t="n"/>
      <c r="J8443" s="38" t="n"/>
      <c r="K8443" s="38" t="n"/>
      <c r="L8443" s="38" t="n"/>
      <c r="N8443" s="36">
        <f>IF($B8443="","",IF($C8443="SUPERSTORE","Superstore","DH"))</f>
        <v/>
      </c>
      <c r="O8443" s="36">
        <f>IF($B8443="","",IFERROR(VLOOKUP($B8443,Mapping!$A:$C,2,0),"Not Mapped"))</f>
        <v/>
      </c>
      <c r="P8443" s="36">
        <f>IF($B8443="","",IFERROR(VLOOKUP($B8443,Mapping!$A:$C,3,0),"Not Mapped"))</f>
        <v/>
      </c>
      <c r="Q8443" s="36">
        <f>IF($B8443="","",IFERROR(VLOOKUP($O8443,Leaders!$A:$B,2,0),"Not Mapped"))</f>
        <v/>
      </c>
      <c r="R8443" s="36">
        <f>IF($B8443="","",IF(COUNTIF(Exclusions!$A:$A,$B8443)&gt;0,"Yes","No"))</f>
        <v/>
      </c>
      <c r="S8443" s="38">
        <f>IF($B8443="","",MIN(1,DAY($A8443)/IF($N8443="Superstore",Settings!$B$5,Settings!$B$4)))</f>
        <v/>
      </c>
      <c r="T8443" s="38">
        <f>IF(OR($B8443="",$G8443="",$S8443=0),"",$G8443/$S8443)</f>
        <v/>
      </c>
      <c r="U8443" s="36">
        <f>IF($T8443="","",IF($T8443&lt;Settings!$B$8,"Critical",IF($T8443&lt;Settings!$B$9,"Semi Critical","Non Critical")))</f>
        <v/>
      </c>
      <c r="V8443" s="28" t="n"/>
      <c r="Z8443">
        <f>IF($B8443="","",IFERROR(VLOOKUP($B8443,'Plan HC for CCA'!$A:$B,2,0),""))</f>
        <v/>
      </c>
      <c r="AA8443">
        <f>IF(OR($B8443="",$Z8443=""),"",IF(N($M8443)&lt;$Z8443,"Delta","No Delta"))</f>
        <v/>
      </c>
      <c r="AB8443">
        <f>IF(OR($B8443="",$Z8443=""),"",MAX(0,$Z8443-N($M8443)))</f>
        <v/>
      </c>
      <c r="AC8443" s="46">
        <f>IF($B8443="","",IFERROR(INDEX('CCA Util %'!$H:$H,MATCH($B8443,'CCA Util %'!$E:$E,0)),""))</f>
        <v/>
      </c>
      <c r="AD8443">
        <f>IF($B8443="","",IFERROR(INDEX('CCA Util %'!$G:$G,MATCH($B8443,'CCA Util %'!$E:$E,0)),""))</f>
        <v/>
      </c>
      <c r="AE8443">
        <f>IF(OR($B8443="",$U8443=""),"",$U8443&amp;" &amp; "&amp;IF(OR($AD8443="",$AD8443=0),"Util NA",$AD8443&amp;" Util"))</f>
        <v/>
      </c>
    </row>
    <row r="8444" ht="15.75" customHeight="1" s="42">
      <c r="A8444" s="41" t="n"/>
      <c r="G8444" s="38" t="n"/>
      <c r="H8444" s="38" t="n"/>
      <c r="I8444" s="38" t="n"/>
      <c r="J8444" s="38" t="n"/>
      <c r="K8444" s="38" t="n"/>
      <c r="L8444" s="38" t="n"/>
      <c r="N8444" s="36">
        <f>IF($B8444="","",IF($C8444="SUPERSTORE","Superstore","DH"))</f>
        <v/>
      </c>
      <c r="O8444" s="36">
        <f>IF($B8444="","",IFERROR(VLOOKUP($B8444,Mapping!$A:$C,2,0),"Not Mapped"))</f>
        <v/>
      </c>
      <c r="P8444" s="36">
        <f>IF($B8444="","",IFERROR(VLOOKUP($B8444,Mapping!$A:$C,3,0),"Not Mapped"))</f>
        <v/>
      </c>
      <c r="Q8444" s="36">
        <f>IF($B8444="","",IFERROR(VLOOKUP($O8444,Leaders!$A:$B,2,0),"Not Mapped"))</f>
        <v/>
      </c>
      <c r="R8444" s="36">
        <f>IF($B8444="","",IF(COUNTIF(Exclusions!$A:$A,$B8444)&gt;0,"Yes","No"))</f>
        <v/>
      </c>
      <c r="S8444" s="38">
        <f>IF($B8444="","",MIN(1,DAY($A8444)/IF($N8444="Superstore",Settings!$B$5,Settings!$B$4)))</f>
        <v/>
      </c>
      <c r="T8444" s="38">
        <f>IF(OR($B8444="",$G8444="",$S8444=0),"",$G8444/$S8444)</f>
        <v/>
      </c>
      <c r="U8444" s="36">
        <f>IF($T8444="","",IF($T8444&lt;Settings!$B$8,"Critical",IF($T8444&lt;Settings!$B$9,"Semi Critical","Non Critical")))</f>
        <v/>
      </c>
      <c r="V8444" s="28" t="n"/>
      <c r="Z8444">
        <f>IF($B8444="","",IFERROR(VLOOKUP($B8444,'Plan HC for CCA'!$A:$B,2,0),""))</f>
        <v/>
      </c>
      <c r="AA8444">
        <f>IF(OR($B8444="",$Z8444=""),"",IF(N($M8444)&lt;$Z8444,"Delta","No Delta"))</f>
        <v/>
      </c>
      <c r="AB8444">
        <f>IF(OR($B8444="",$Z8444=""),"",MAX(0,$Z8444-N($M8444)))</f>
        <v/>
      </c>
      <c r="AC8444" s="46">
        <f>IF($B8444="","",IFERROR(INDEX('CCA Util %'!$H:$H,MATCH($B8444,'CCA Util %'!$E:$E,0)),""))</f>
        <v/>
      </c>
      <c r="AD8444">
        <f>IF($B8444="","",IFERROR(INDEX('CCA Util %'!$G:$G,MATCH($B8444,'CCA Util %'!$E:$E,0)),""))</f>
        <v/>
      </c>
      <c r="AE8444">
        <f>IF(OR($B8444="",$U8444=""),"",$U8444&amp;" &amp; "&amp;IF(OR($AD8444="",$AD8444=0),"Util NA",$AD8444&amp;" Util"))</f>
        <v/>
      </c>
    </row>
    <row r="8445" ht="15.75" customHeight="1" s="42">
      <c r="A8445" s="41" t="n"/>
      <c r="G8445" s="38" t="n"/>
      <c r="H8445" s="38" t="n"/>
      <c r="I8445" s="38" t="n"/>
      <c r="J8445" s="38" t="n"/>
      <c r="K8445" s="38" t="n"/>
      <c r="L8445" s="38" t="n"/>
      <c r="N8445" s="36">
        <f>IF($B8445="","",IF($C8445="SUPERSTORE","Superstore","DH"))</f>
        <v/>
      </c>
      <c r="O8445" s="36">
        <f>IF($B8445="","",IFERROR(VLOOKUP($B8445,Mapping!$A:$C,2,0),"Not Mapped"))</f>
        <v/>
      </c>
      <c r="P8445" s="36">
        <f>IF($B8445="","",IFERROR(VLOOKUP($B8445,Mapping!$A:$C,3,0),"Not Mapped"))</f>
        <v/>
      </c>
      <c r="Q8445" s="36">
        <f>IF($B8445="","",IFERROR(VLOOKUP($O8445,Leaders!$A:$B,2,0),"Not Mapped"))</f>
        <v/>
      </c>
      <c r="R8445" s="36">
        <f>IF($B8445="","",IF(COUNTIF(Exclusions!$A:$A,$B8445)&gt;0,"Yes","No"))</f>
        <v/>
      </c>
      <c r="S8445" s="38">
        <f>IF($B8445="","",MIN(1,DAY($A8445)/IF($N8445="Superstore",Settings!$B$5,Settings!$B$4)))</f>
        <v/>
      </c>
      <c r="T8445" s="38">
        <f>IF(OR($B8445="",$G8445="",$S8445=0),"",$G8445/$S8445)</f>
        <v/>
      </c>
      <c r="U8445" s="36">
        <f>IF($T8445="","",IF($T8445&lt;Settings!$B$8,"Critical",IF($T8445&lt;Settings!$B$9,"Semi Critical","Non Critical")))</f>
        <v/>
      </c>
      <c r="V8445" s="28" t="n"/>
      <c r="Z8445">
        <f>IF($B8445="","",IFERROR(VLOOKUP($B8445,'Plan HC for CCA'!$A:$B,2,0),""))</f>
        <v/>
      </c>
      <c r="AA8445">
        <f>IF(OR($B8445="",$Z8445=""),"",IF(N($M8445)&lt;$Z8445,"Delta","No Delta"))</f>
        <v/>
      </c>
      <c r="AB8445">
        <f>IF(OR($B8445="",$Z8445=""),"",MAX(0,$Z8445-N($M8445)))</f>
        <v/>
      </c>
      <c r="AC8445" s="46">
        <f>IF($B8445="","",IFERROR(INDEX('CCA Util %'!$H:$H,MATCH($B8445,'CCA Util %'!$E:$E,0)),""))</f>
        <v/>
      </c>
      <c r="AD8445">
        <f>IF($B8445="","",IFERROR(INDEX('CCA Util %'!$G:$G,MATCH($B8445,'CCA Util %'!$E:$E,0)),""))</f>
        <v/>
      </c>
      <c r="AE8445">
        <f>IF(OR($B8445="",$U8445=""),"",$U8445&amp;" &amp; "&amp;IF(OR($AD8445="",$AD8445=0),"Util NA",$AD8445&amp;" Util"))</f>
        <v/>
      </c>
    </row>
    <row r="8446" ht="15.75" customHeight="1" s="42">
      <c r="A8446" s="41" t="n"/>
      <c r="G8446" s="38" t="n"/>
      <c r="H8446" s="38" t="n"/>
      <c r="I8446" s="38" t="n"/>
      <c r="J8446" s="38" t="n"/>
      <c r="K8446" s="38" t="n"/>
      <c r="L8446" s="38" t="n"/>
      <c r="N8446" s="36">
        <f>IF($B8446="","",IF($C8446="SUPERSTORE","Superstore","DH"))</f>
        <v/>
      </c>
      <c r="O8446" s="36">
        <f>IF($B8446="","",IFERROR(VLOOKUP($B8446,Mapping!$A:$C,2,0),"Not Mapped"))</f>
        <v/>
      </c>
      <c r="P8446" s="36">
        <f>IF($B8446="","",IFERROR(VLOOKUP($B8446,Mapping!$A:$C,3,0),"Not Mapped"))</f>
        <v/>
      </c>
      <c r="Q8446" s="36">
        <f>IF($B8446="","",IFERROR(VLOOKUP($O8446,Leaders!$A:$B,2,0),"Not Mapped"))</f>
        <v/>
      </c>
      <c r="R8446" s="36">
        <f>IF($B8446="","",IF(COUNTIF(Exclusions!$A:$A,$B8446)&gt;0,"Yes","No"))</f>
        <v/>
      </c>
      <c r="S8446" s="38">
        <f>IF($B8446="","",MIN(1,DAY($A8446)/IF($N8446="Superstore",Settings!$B$5,Settings!$B$4)))</f>
        <v/>
      </c>
      <c r="T8446" s="38">
        <f>IF(OR($B8446="",$G8446="",$S8446=0),"",$G8446/$S8446)</f>
        <v/>
      </c>
      <c r="U8446" s="36">
        <f>IF($T8446="","",IF($T8446&lt;Settings!$B$8,"Critical",IF($T8446&lt;Settings!$B$9,"Semi Critical","Non Critical")))</f>
        <v/>
      </c>
      <c r="V8446" s="28" t="n"/>
      <c r="Z8446">
        <f>IF($B8446="","",IFERROR(VLOOKUP($B8446,'Plan HC for CCA'!$A:$B,2,0),""))</f>
        <v/>
      </c>
      <c r="AA8446">
        <f>IF(OR($B8446="",$Z8446=""),"",IF(N($M8446)&lt;$Z8446,"Delta","No Delta"))</f>
        <v/>
      </c>
      <c r="AB8446">
        <f>IF(OR($B8446="",$Z8446=""),"",MAX(0,$Z8446-N($M8446)))</f>
        <v/>
      </c>
      <c r="AC8446" s="46">
        <f>IF($B8446="","",IFERROR(INDEX('CCA Util %'!$H:$H,MATCH($B8446,'CCA Util %'!$E:$E,0)),""))</f>
        <v/>
      </c>
      <c r="AD8446">
        <f>IF($B8446="","",IFERROR(INDEX('CCA Util %'!$G:$G,MATCH($B8446,'CCA Util %'!$E:$E,0)),""))</f>
        <v/>
      </c>
      <c r="AE8446">
        <f>IF(OR($B8446="",$U8446=""),"",$U8446&amp;" &amp; "&amp;IF(OR($AD8446="",$AD8446=0),"Util NA",$AD8446&amp;" Util"))</f>
        <v/>
      </c>
    </row>
    <row r="8447" ht="15.75" customHeight="1" s="42">
      <c r="A8447" s="41" t="n"/>
      <c r="G8447" s="38" t="n"/>
      <c r="H8447" s="38" t="n"/>
      <c r="I8447" s="38" t="n"/>
      <c r="J8447" s="38" t="n"/>
      <c r="K8447" s="38" t="n"/>
      <c r="L8447" s="38" t="n"/>
      <c r="N8447" s="36">
        <f>IF($B8447="","",IF($C8447="SUPERSTORE","Superstore","DH"))</f>
        <v/>
      </c>
      <c r="O8447" s="36">
        <f>IF($B8447="","",IFERROR(VLOOKUP($B8447,Mapping!$A:$C,2,0),"Not Mapped"))</f>
        <v/>
      </c>
      <c r="P8447" s="36">
        <f>IF($B8447="","",IFERROR(VLOOKUP($B8447,Mapping!$A:$C,3,0),"Not Mapped"))</f>
        <v/>
      </c>
      <c r="Q8447" s="36">
        <f>IF($B8447="","",IFERROR(VLOOKUP($O8447,Leaders!$A:$B,2,0),"Not Mapped"))</f>
        <v/>
      </c>
      <c r="R8447" s="36">
        <f>IF($B8447="","",IF(COUNTIF(Exclusions!$A:$A,$B8447)&gt;0,"Yes","No"))</f>
        <v/>
      </c>
      <c r="S8447" s="38">
        <f>IF($B8447="","",MIN(1,DAY($A8447)/IF($N8447="Superstore",Settings!$B$5,Settings!$B$4)))</f>
        <v/>
      </c>
      <c r="T8447" s="38">
        <f>IF(OR($B8447="",$G8447="",$S8447=0),"",$G8447/$S8447)</f>
        <v/>
      </c>
      <c r="U8447" s="36">
        <f>IF($T8447="","",IF($T8447&lt;Settings!$B$8,"Critical",IF($T8447&lt;Settings!$B$9,"Semi Critical","Non Critical")))</f>
        <v/>
      </c>
      <c r="V8447" s="28" t="n"/>
      <c r="Z8447">
        <f>IF($B8447="","",IFERROR(VLOOKUP($B8447,'Plan HC for CCA'!$A:$B,2,0),""))</f>
        <v/>
      </c>
      <c r="AA8447">
        <f>IF(OR($B8447="",$Z8447=""),"",IF(N($M8447)&lt;$Z8447,"Delta","No Delta"))</f>
        <v/>
      </c>
      <c r="AB8447">
        <f>IF(OR($B8447="",$Z8447=""),"",MAX(0,$Z8447-N($M8447)))</f>
        <v/>
      </c>
      <c r="AC8447" s="46">
        <f>IF($B8447="","",IFERROR(INDEX('CCA Util %'!$H:$H,MATCH($B8447,'CCA Util %'!$E:$E,0)),""))</f>
        <v/>
      </c>
      <c r="AD8447">
        <f>IF($B8447="","",IFERROR(INDEX('CCA Util %'!$G:$G,MATCH($B8447,'CCA Util %'!$E:$E,0)),""))</f>
        <v/>
      </c>
      <c r="AE8447">
        <f>IF(OR($B8447="",$U8447=""),"",$U8447&amp;" &amp; "&amp;IF(OR($AD8447="",$AD8447=0),"Util NA",$AD8447&amp;" Util"))</f>
        <v/>
      </c>
    </row>
    <row r="8448" ht="15.75" customHeight="1" s="42">
      <c r="A8448" s="41" t="n"/>
      <c r="G8448" s="38" t="n"/>
      <c r="H8448" s="38" t="n"/>
      <c r="I8448" s="38" t="n"/>
      <c r="J8448" s="38" t="n"/>
      <c r="K8448" s="38" t="n"/>
      <c r="L8448" s="38" t="n"/>
      <c r="N8448" s="36">
        <f>IF($B8448="","",IF($C8448="SUPERSTORE","Superstore","DH"))</f>
        <v/>
      </c>
      <c r="O8448" s="36">
        <f>IF($B8448="","",IFERROR(VLOOKUP($B8448,Mapping!$A:$C,2,0),"Not Mapped"))</f>
        <v/>
      </c>
      <c r="P8448" s="36">
        <f>IF($B8448="","",IFERROR(VLOOKUP($B8448,Mapping!$A:$C,3,0),"Not Mapped"))</f>
        <v/>
      </c>
      <c r="Q8448" s="36">
        <f>IF($B8448="","",IFERROR(VLOOKUP($O8448,Leaders!$A:$B,2,0),"Not Mapped"))</f>
        <v/>
      </c>
      <c r="R8448" s="36">
        <f>IF($B8448="","",IF(COUNTIF(Exclusions!$A:$A,$B8448)&gt;0,"Yes","No"))</f>
        <v/>
      </c>
      <c r="S8448" s="38">
        <f>IF($B8448="","",MIN(1,DAY($A8448)/IF($N8448="Superstore",Settings!$B$5,Settings!$B$4)))</f>
        <v/>
      </c>
      <c r="T8448" s="38">
        <f>IF(OR($B8448="",$G8448="",$S8448=0),"",$G8448/$S8448)</f>
        <v/>
      </c>
      <c r="U8448" s="36">
        <f>IF($T8448="","",IF($T8448&lt;Settings!$B$8,"Critical",IF($T8448&lt;Settings!$B$9,"Semi Critical","Non Critical")))</f>
        <v/>
      </c>
      <c r="V8448" s="28" t="n"/>
      <c r="Z8448">
        <f>IF($B8448="","",IFERROR(VLOOKUP($B8448,'Plan HC for CCA'!$A:$B,2,0),""))</f>
        <v/>
      </c>
      <c r="AA8448">
        <f>IF(OR($B8448="",$Z8448=""),"",IF(N($M8448)&lt;$Z8448,"Delta","No Delta"))</f>
        <v/>
      </c>
      <c r="AB8448">
        <f>IF(OR($B8448="",$Z8448=""),"",MAX(0,$Z8448-N($M8448)))</f>
        <v/>
      </c>
      <c r="AC8448" s="46">
        <f>IF($B8448="","",IFERROR(INDEX('CCA Util %'!$H:$H,MATCH($B8448,'CCA Util %'!$E:$E,0)),""))</f>
        <v/>
      </c>
      <c r="AD8448">
        <f>IF($B8448="","",IFERROR(INDEX('CCA Util %'!$G:$G,MATCH($B8448,'CCA Util %'!$E:$E,0)),""))</f>
        <v/>
      </c>
      <c r="AE8448">
        <f>IF(OR($B8448="",$U8448=""),"",$U8448&amp;" &amp; "&amp;IF(OR($AD8448="",$AD8448=0),"Util NA",$AD8448&amp;" Util"))</f>
        <v/>
      </c>
    </row>
    <row r="8449" ht="15.75" customHeight="1" s="42">
      <c r="A8449" s="41" t="n"/>
      <c r="G8449" s="38" t="n"/>
      <c r="H8449" s="38" t="n"/>
      <c r="I8449" s="38" t="n"/>
      <c r="J8449" s="38" t="n"/>
      <c r="K8449" s="38" t="n"/>
      <c r="L8449" s="38" t="n"/>
      <c r="N8449" s="36">
        <f>IF($B8449="","",IF($C8449="SUPERSTORE","Superstore","DH"))</f>
        <v/>
      </c>
      <c r="O8449" s="36">
        <f>IF($B8449="","",IFERROR(VLOOKUP($B8449,Mapping!$A:$C,2,0),"Not Mapped"))</f>
        <v/>
      </c>
      <c r="P8449" s="36">
        <f>IF($B8449="","",IFERROR(VLOOKUP($B8449,Mapping!$A:$C,3,0),"Not Mapped"))</f>
        <v/>
      </c>
      <c r="Q8449" s="36">
        <f>IF($B8449="","",IFERROR(VLOOKUP($O8449,Leaders!$A:$B,2,0),"Not Mapped"))</f>
        <v/>
      </c>
      <c r="R8449" s="36">
        <f>IF($B8449="","",IF(COUNTIF(Exclusions!$A:$A,$B8449)&gt;0,"Yes","No"))</f>
        <v/>
      </c>
      <c r="S8449" s="38">
        <f>IF($B8449="","",MIN(1,DAY($A8449)/IF($N8449="Superstore",Settings!$B$5,Settings!$B$4)))</f>
        <v/>
      </c>
      <c r="T8449" s="38">
        <f>IF(OR($B8449="",$G8449="",$S8449=0),"",$G8449/$S8449)</f>
        <v/>
      </c>
      <c r="U8449" s="36">
        <f>IF($T8449="","",IF($T8449&lt;Settings!$B$8,"Critical",IF($T8449&lt;Settings!$B$9,"Semi Critical","Non Critical")))</f>
        <v/>
      </c>
      <c r="V8449" s="28" t="n"/>
      <c r="Z8449">
        <f>IF($B8449="","",IFERROR(VLOOKUP($B8449,'Plan HC for CCA'!$A:$B,2,0),""))</f>
        <v/>
      </c>
      <c r="AA8449">
        <f>IF(OR($B8449="",$Z8449=""),"",IF(N($M8449)&lt;$Z8449,"Delta","No Delta"))</f>
        <v/>
      </c>
      <c r="AB8449">
        <f>IF(OR($B8449="",$Z8449=""),"",MAX(0,$Z8449-N($M8449)))</f>
        <v/>
      </c>
      <c r="AC8449" s="46">
        <f>IF($B8449="","",IFERROR(INDEX('CCA Util %'!$H:$H,MATCH($B8449,'CCA Util %'!$E:$E,0)),""))</f>
        <v/>
      </c>
      <c r="AD8449">
        <f>IF($B8449="","",IFERROR(INDEX('CCA Util %'!$G:$G,MATCH($B8449,'CCA Util %'!$E:$E,0)),""))</f>
        <v/>
      </c>
      <c r="AE8449">
        <f>IF(OR($B8449="",$U8449=""),"",$U8449&amp;" &amp; "&amp;IF(OR($AD8449="",$AD8449=0),"Util NA",$AD8449&amp;" Util"))</f>
        <v/>
      </c>
    </row>
    <row r="8450" ht="15.75" customHeight="1" s="42">
      <c r="A8450" s="41" t="n"/>
      <c r="G8450" s="38" t="n"/>
      <c r="H8450" s="38" t="n"/>
      <c r="I8450" s="38" t="n"/>
      <c r="J8450" s="38" t="n"/>
      <c r="K8450" s="38" t="n"/>
      <c r="L8450" s="38" t="n"/>
      <c r="N8450" s="36">
        <f>IF($B8450="","",IF($C8450="SUPERSTORE","Superstore","DH"))</f>
        <v/>
      </c>
      <c r="O8450" s="36">
        <f>IF($B8450="","",IFERROR(VLOOKUP($B8450,Mapping!$A:$C,2,0),"Not Mapped"))</f>
        <v/>
      </c>
      <c r="P8450" s="36">
        <f>IF($B8450="","",IFERROR(VLOOKUP($B8450,Mapping!$A:$C,3,0),"Not Mapped"))</f>
        <v/>
      </c>
      <c r="Q8450" s="36">
        <f>IF($B8450="","",IFERROR(VLOOKUP($O8450,Leaders!$A:$B,2,0),"Not Mapped"))</f>
        <v/>
      </c>
      <c r="R8450" s="36">
        <f>IF($B8450="","",IF(COUNTIF(Exclusions!$A:$A,$B8450)&gt;0,"Yes","No"))</f>
        <v/>
      </c>
      <c r="S8450" s="38">
        <f>IF($B8450="","",MIN(1,DAY($A8450)/IF($N8450="Superstore",Settings!$B$5,Settings!$B$4)))</f>
        <v/>
      </c>
      <c r="T8450" s="38">
        <f>IF(OR($B8450="",$G8450="",$S8450=0),"",$G8450/$S8450)</f>
        <v/>
      </c>
      <c r="U8450" s="36">
        <f>IF($T8450="","",IF($T8450&lt;Settings!$B$8,"Critical",IF($T8450&lt;Settings!$B$9,"Semi Critical","Non Critical")))</f>
        <v/>
      </c>
      <c r="V8450" s="28" t="n"/>
      <c r="Z8450">
        <f>IF($B8450="","",IFERROR(VLOOKUP($B8450,'Plan HC for CCA'!$A:$B,2,0),""))</f>
        <v/>
      </c>
      <c r="AA8450">
        <f>IF(OR($B8450="",$Z8450=""),"",IF(N($M8450)&lt;$Z8450,"Delta","No Delta"))</f>
        <v/>
      </c>
      <c r="AB8450">
        <f>IF(OR($B8450="",$Z8450=""),"",MAX(0,$Z8450-N($M8450)))</f>
        <v/>
      </c>
      <c r="AC8450" s="46">
        <f>IF($B8450="","",IFERROR(INDEX('CCA Util %'!$H:$H,MATCH($B8450,'CCA Util %'!$E:$E,0)),""))</f>
        <v/>
      </c>
      <c r="AD8450">
        <f>IF($B8450="","",IFERROR(INDEX('CCA Util %'!$G:$G,MATCH($B8450,'CCA Util %'!$E:$E,0)),""))</f>
        <v/>
      </c>
      <c r="AE8450">
        <f>IF(OR($B8450="",$U8450=""),"",$U8450&amp;" &amp; "&amp;IF(OR($AD8450="",$AD8450=0),"Util NA",$AD8450&amp;" Util"))</f>
        <v/>
      </c>
    </row>
    <row r="8451" ht="15.75" customHeight="1" s="42">
      <c r="A8451" s="41" t="n"/>
      <c r="G8451" s="38" t="n"/>
      <c r="H8451" s="38" t="n"/>
      <c r="I8451" s="38" t="n"/>
      <c r="J8451" s="38" t="n"/>
      <c r="K8451" s="38" t="n"/>
      <c r="L8451" s="38" t="n"/>
      <c r="N8451" s="36">
        <f>IF($B8451="","",IF($C8451="SUPERSTORE","Superstore","DH"))</f>
        <v/>
      </c>
      <c r="O8451" s="36">
        <f>IF($B8451="","",IFERROR(VLOOKUP($B8451,Mapping!$A:$C,2,0),"Not Mapped"))</f>
        <v/>
      </c>
      <c r="P8451" s="36">
        <f>IF($B8451="","",IFERROR(VLOOKUP($B8451,Mapping!$A:$C,3,0),"Not Mapped"))</f>
        <v/>
      </c>
      <c r="Q8451" s="36">
        <f>IF($B8451="","",IFERROR(VLOOKUP($O8451,Leaders!$A:$B,2,0),"Not Mapped"))</f>
        <v/>
      </c>
      <c r="R8451" s="36">
        <f>IF($B8451="","",IF(COUNTIF(Exclusions!$A:$A,$B8451)&gt;0,"Yes","No"))</f>
        <v/>
      </c>
      <c r="S8451" s="38">
        <f>IF($B8451="","",MIN(1,DAY($A8451)/IF($N8451="Superstore",Settings!$B$5,Settings!$B$4)))</f>
        <v/>
      </c>
      <c r="T8451" s="38">
        <f>IF(OR($B8451="",$G8451="",$S8451=0),"",$G8451/$S8451)</f>
        <v/>
      </c>
      <c r="U8451" s="36">
        <f>IF($T8451="","",IF($T8451&lt;Settings!$B$8,"Critical",IF($T8451&lt;Settings!$B$9,"Semi Critical","Non Critical")))</f>
        <v/>
      </c>
      <c r="V8451" s="28" t="n"/>
      <c r="Z8451">
        <f>IF($B8451="","",IFERROR(VLOOKUP($B8451,'Plan HC for CCA'!$A:$B,2,0),""))</f>
        <v/>
      </c>
      <c r="AA8451">
        <f>IF(OR($B8451="",$Z8451=""),"",IF(N($M8451)&lt;$Z8451,"Delta","No Delta"))</f>
        <v/>
      </c>
      <c r="AB8451">
        <f>IF(OR($B8451="",$Z8451=""),"",MAX(0,$Z8451-N($M8451)))</f>
        <v/>
      </c>
      <c r="AC8451" s="46">
        <f>IF($B8451="","",IFERROR(INDEX('CCA Util %'!$H:$H,MATCH($B8451,'CCA Util %'!$E:$E,0)),""))</f>
        <v/>
      </c>
      <c r="AD8451">
        <f>IF($B8451="","",IFERROR(INDEX('CCA Util %'!$G:$G,MATCH($B8451,'CCA Util %'!$E:$E,0)),""))</f>
        <v/>
      </c>
      <c r="AE8451">
        <f>IF(OR($B8451="",$U8451=""),"",$U8451&amp;" &amp; "&amp;IF(OR($AD8451="",$AD8451=0),"Util NA",$AD8451&amp;" Util"))</f>
        <v/>
      </c>
    </row>
    <row r="8452" ht="15.75" customHeight="1" s="42">
      <c r="A8452" s="41" t="n"/>
      <c r="G8452" s="38" t="n"/>
      <c r="H8452" s="38" t="n"/>
      <c r="I8452" s="38" t="n"/>
      <c r="J8452" s="38" t="n"/>
      <c r="K8452" s="38" t="n"/>
      <c r="L8452" s="38" t="n"/>
      <c r="N8452" s="36">
        <f>IF($B8452="","",IF($C8452="SUPERSTORE","Superstore","DH"))</f>
        <v/>
      </c>
      <c r="O8452" s="36">
        <f>IF($B8452="","",IFERROR(VLOOKUP($B8452,Mapping!$A:$C,2,0),"Not Mapped"))</f>
        <v/>
      </c>
      <c r="P8452" s="36">
        <f>IF($B8452="","",IFERROR(VLOOKUP($B8452,Mapping!$A:$C,3,0),"Not Mapped"))</f>
        <v/>
      </c>
      <c r="Q8452" s="36">
        <f>IF($B8452="","",IFERROR(VLOOKUP($O8452,Leaders!$A:$B,2,0),"Not Mapped"))</f>
        <v/>
      </c>
      <c r="R8452" s="36">
        <f>IF($B8452="","",IF(COUNTIF(Exclusions!$A:$A,$B8452)&gt;0,"Yes","No"))</f>
        <v/>
      </c>
      <c r="S8452" s="38">
        <f>IF($B8452="","",MIN(1,DAY($A8452)/IF($N8452="Superstore",Settings!$B$5,Settings!$B$4)))</f>
        <v/>
      </c>
      <c r="T8452" s="38">
        <f>IF(OR($B8452="",$G8452="",$S8452=0),"",$G8452/$S8452)</f>
        <v/>
      </c>
      <c r="U8452" s="36">
        <f>IF($T8452="","",IF($T8452&lt;Settings!$B$8,"Critical",IF($T8452&lt;Settings!$B$9,"Semi Critical","Non Critical")))</f>
        <v/>
      </c>
      <c r="V8452" s="28" t="n"/>
      <c r="Z8452">
        <f>IF($B8452="","",IFERROR(VLOOKUP($B8452,'Plan HC for CCA'!$A:$B,2,0),""))</f>
        <v/>
      </c>
      <c r="AA8452">
        <f>IF(OR($B8452="",$Z8452=""),"",IF(N($M8452)&lt;$Z8452,"Delta","No Delta"))</f>
        <v/>
      </c>
      <c r="AB8452">
        <f>IF(OR($B8452="",$Z8452=""),"",MAX(0,$Z8452-N($M8452)))</f>
        <v/>
      </c>
      <c r="AC8452" s="46">
        <f>IF($B8452="","",IFERROR(INDEX('CCA Util %'!$H:$H,MATCH($B8452,'CCA Util %'!$E:$E,0)),""))</f>
        <v/>
      </c>
      <c r="AD8452">
        <f>IF($B8452="","",IFERROR(INDEX('CCA Util %'!$G:$G,MATCH($B8452,'CCA Util %'!$E:$E,0)),""))</f>
        <v/>
      </c>
      <c r="AE8452">
        <f>IF(OR($B8452="",$U8452=""),"",$U8452&amp;" &amp; "&amp;IF(OR($AD8452="",$AD8452=0),"Util NA",$AD8452&amp;" Util"))</f>
        <v/>
      </c>
    </row>
    <row r="8453" ht="15.75" customHeight="1" s="42">
      <c r="A8453" s="41" t="n"/>
      <c r="G8453" s="38" t="n"/>
      <c r="H8453" s="38" t="n"/>
      <c r="I8453" s="38" t="n"/>
      <c r="J8453" s="38" t="n"/>
      <c r="K8453" s="38" t="n"/>
      <c r="L8453" s="38" t="n"/>
      <c r="N8453" s="36">
        <f>IF($B8453="","",IF($C8453="SUPERSTORE","Superstore","DH"))</f>
        <v/>
      </c>
      <c r="O8453" s="36">
        <f>IF($B8453="","",IFERROR(VLOOKUP($B8453,Mapping!$A:$C,2,0),"Not Mapped"))</f>
        <v/>
      </c>
      <c r="P8453" s="36">
        <f>IF($B8453="","",IFERROR(VLOOKUP($B8453,Mapping!$A:$C,3,0),"Not Mapped"))</f>
        <v/>
      </c>
      <c r="Q8453" s="36">
        <f>IF($B8453="","",IFERROR(VLOOKUP($O8453,Leaders!$A:$B,2,0),"Not Mapped"))</f>
        <v/>
      </c>
      <c r="R8453" s="36">
        <f>IF($B8453="","",IF(COUNTIF(Exclusions!$A:$A,$B8453)&gt;0,"Yes","No"))</f>
        <v/>
      </c>
      <c r="S8453" s="38">
        <f>IF($B8453="","",MIN(1,DAY($A8453)/IF($N8453="Superstore",Settings!$B$5,Settings!$B$4)))</f>
        <v/>
      </c>
      <c r="T8453" s="38">
        <f>IF(OR($B8453="",$G8453="",$S8453=0),"",$G8453/$S8453)</f>
        <v/>
      </c>
      <c r="U8453" s="36">
        <f>IF($T8453="","",IF($T8453&lt;Settings!$B$8,"Critical",IF($T8453&lt;Settings!$B$9,"Semi Critical","Non Critical")))</f>
        <v/>
      </c>
      <c r="V8453" s="28" t="n"/>
      <c r="Z8453">
        <f>IF($B8453="","",IFERROR(VLOOKUP($B8453,'Plan HC for CCA'!$A:$B,2,0),""))</f>
        <v/>
      </c>
      <c r="AA8453">
        <f>IF(OR($B8453="",$Z8453=""),"",IF(N($M8453)&lt;$Z8453,"Delta","No Delta"))</f>
        <v/>
      </c>
      <c r="AB8453">
        <f>IF(OR($B8453="",$Z8453=""),"",MAX(0,$Z8453-N($M8453)))</f>
        <v/>
      </c>
      <c r="AC8453" s="46">
        <f>IF($B8453="","",IFERROR(INDEX('CCA Util %'!$H:$H,MATCH($B8453,'CCA Util %'!$E:$E,0)),""))</f>
        <v/>
      </c>
      <c r="AD8453">
        <f>IF($B8453="","",IFERROR(INDEX('CCA Util %'!$G:$G,MATCH($B8453,'CCA Util %'!$E:$E,0)),""))</f>
        <v/>
      </c>
      <c r="AE8453">
        <f>IF(OR($B8453="",$U8453=""),"",$U8453&amp;" &amp; "&amp;IF(OR($AD8453="",$AD8453=0),"Util NA",$AD8453&amp;" Util"))</f>
        <v/>
      </c>
    </row>
    <row r="8454" ht="15.75" customHeight="1" s="42">
      <c r="A8454" s="41" t="n"/>
      <c r="G8454" s="38" t="n"/>
      <c r="H8454" s="38" t="n"/>
      <c r="I8454" s="38" t="n"/>
      <c r="J8454" s="38" t="n"/>
      <c r="K8454" s="38" t="n"/>
      <c r="L8454" s="38" t="n"/>
      <c r="N8454" s="36">
        <f>IF($B8454="","",IF($C8454="SUPERSTORE","Superstore","DH"))</f>
        <v/>
      </c>
      <c r="O8454" s="36">
        <f>IF($B8454="","",IFERROR(VLOOKUP($B8454,Mapping!$A:$C,2,0),"Not Mapped"))</f>
        <v/>
      </c>
      <c r="P8454" s="36">
        <f>IF($B8454="","",IFERROR(VLOOKUP($B8454,Mapping!$A:$C,3,0),"Not Mapped"))</f>
        <v/>
      </c>
      <c r="Q8454" s="36">
        <f>IF($B8454="","",IFERROR(VLOOKUP($O8454,Leaders!$A:$B,2,0),"Not Mapped"))</f>
        <v/>
      </c>
      <c r="R8454" s="36">
        <f>IF($B8454="","",IF(COUNTIF(Exclusions!$A:$A,$B8454)&gt;0,"Yes","No"))</f>
        <v/>
      </c>
      <c r="S8454" s="38">
        <f>IF($B8454="","",MIN(1,DAY($A8454)/IF($N8454="Superstore",Settings!$B$5,Settings!$B$4)))</f>
        <v/>
      </c>
      <c r="T8454" s="38">
        <f>IF(OR($B8454="",$G8454="",$S8454=0),"",$G8454/$S8454)</f>
        <v/>
      </c>
      <c r="U8454" s="36">
        <f>IF($T8454="","",IF($T8454&lt;Settings!$B$8,"Critical",IF($T8454&lt;Settings!$B$9,"Semi Critical","Non Critical")))</f>
        <v/>
      </c>
      <c r="V8454" s="28" t="n"/>
      <c r="Z8454">
        <f>IF($B8454="","",IFERROR(VLOOKUP($B8454,'Plan HC for CCA'!$A:$B,2,0),""))</f>
        <v/>
      </c>
      <c r="AA8454">
        <f>IF(OR($B8454="",$Z8454=""),"",IF(N($M8454)&lt;$Z8454,"Delta","No Delta"))</f>
        <v/>
      </c>
      <c r="AB8454">
        <f>IF(OR($B8454="",$Z8454=""),"",MAX(0,$Z8454-N($M8454)))</f>
        <v/>
      </c>
      <c r="AC8454" s="46">
        <f>IF($B8454="","",IFERROR(INDEX('CCA Util %'!$H:$H,MATCH($B8454,'CCA Util %'!$E:$E,0)),""))</f>
        <v/>
      </c>
      <c r="AD8454">
        <f>IF($B8454="","",IFERROR(INDEX('CCA Util %'!$G:$G,MATCH($B8454,'CCA Util %'!$E:$E,0)),""))</f>
        <v/>
      </c>
      <c r="AE8454">
        <f>IF(OR($B8454="",$U8454=""),"",$U8454&amp;" &amp; "&amp;IF(OR($AD8454="",$AD8454=0),"Util NA",$AD8454&amp;" Util"))</f>
        <v/>
      </c>
    </row>
    <row r="8455" ht="15.75" customHeight="1" s="42">
      <c r="A8455" s="41" t="n"/>
      <c r="G8455" s="38" t="n"/>
      <c r="H8455" s="38" t="n"/>
      <c r="I8455" s="38" t="n"/>
      <c r="J8455" s="38" t="n"/>
      <c r="K8455" s="38" t="n"/>
      <c r="L8455" s="38" t="n"/>
      <c r="N8455" s="36">
        <f>IF($B8455="","",IF($C8455="SUPERSTORE","Superstore","DH"))</f>
        <v/>
      </c>
      <c r="O8455" s="36">
        <f>IF($B8455="","",IFERROR(VLOOKUP($B8455,Mapping!$A:$C,2,0),"Not Mapped"))</f>
        <v/>
      </c>
      <c r="P8455" s="36">
        <f>IF($B8455="","",IFERROR(VLOOKUP($B8455,Mapping!$A:$C,3,0),"Not Mapped"))</f>
        <v/>
      </c>
      <c r="Q8455" s="36">
        <f>IF($B8455="","",IFERROR(VLOOKUP($O8455,Leaders!$A:$B,2,0),"Not Mapped"))</f>
        <v/>
      </c>
      <c r="R8455" s="36">
        <f>IF($B8455="","",IF(COUNTIF(Exclusions!$A:$A,$B8455)&gt;0,"Yes","No"))</f>
        <v/>
      </c>
      <c r="S8455" s="38">
        <f>IF($B8455="","",MIN(1,DAY($A8455)/IF($N8455="Superstore",Settings!$B$5,Settings!$B$4)))</f>
        <v/>
      </c>
      <c r="T8455" s="38">
        <f>IF(OR($B8455="",$G8455="",$S8455=0),"",$G8455/$S8455)</f>
        <v/>
      </c>
      <c r="U8455" s="36">
        <f>IF($T8455="","",IF($T8455&lt;Settings!$B$8,"Critical",IF($T8455&lt;Settings!$B$9,"Semi Critical","Non Critical")))</f>
        <v/>
      </c>
      <c r="V8455" s="28" t="n"/>
      <c r="Z8455">
        <f>IF($B8455="","",IFERROR(VLOOKUP($B8455,'Plan HC for CCA'!$A:$B,2,0),""))</f>
        <v/>
      </c>
      <c r="AA8455">
        <f>IF(OR($B8455="",$Z8455=""),"",IF(N($M8455)&lt;$Z8455,"Delta","No Delta"))</f>
        <v/>
      </c>
      <c r="AB8455">
        <f>IF(OR($B8455="",$Z8455=""),"",MAX(0,$Z8455-N($M8455)))</f>
        <v/>
      </c>
      <c r="AC8455" s="46">
        <f>IF($B8455="","",IFERROR(INDEX('CCA Util %'!$H:$H,MATCH($B8455,'CCA Util %'!$E:$E,0)),""))</f>
        <v/>
      </c>
      <c r="AD8455">
        <f>IF($B8455="","",IFERROR(INDEX('CCA Util %'!$G:$G,MATCH($B8455,'CCA Util %'!$E:$E,0)),""))</f>
        <v/>
      </c>
      <c r="AE8455">
        <f>IF(OR($B8455="",$U8455=""),"",$U8455&amp;" &amp; "&amp;IF(OR($AD8455="",$AD8455=0),"Util NA",$AD8455&amp;" Util"))</f>
        <v/>
      </c>
    </row>
    <row r="8456" ht="15.75" customHeight="1" s="42">
      <c r="A8456" s="41" t="n"/>
      <c r="G8456" s="38" t="n"/>
      <c r="H8456" s="38" t="n"/>
      <c r="I8456" s="38" t="n"/>
      <c r="J8456" s="38" t="n"/>
      <c r="K8456" s="38" t="n"/>
      <c r="L8456" s="38" t="n"/>
      <c r="N8456" s="36">
        <f>IF($B8456="","",IF($C8456="SUPERSTORE","Superstore","DH"))</f>
        <v/>
      </c>
      <c r="O8456" s="36">
        <f>IF($B8456="","",IFERROR(VLOOKUP($B8456,Mapping!$A:$C,2,0),"Not Mapped"))</f>
        <v/>
      </c>
      <c r="P8456" s="36">
        <f>IF($B8456="","",IFERROR(VLOOKUP($B8456,Mapping!$A:$C,3,0),"Not Mapped"))</f>
        <v/>
      </c>
      <c r="Q8456" s="36">
        <f>IF($B8456="","",IFERROR(VLOOKUP($O8456,Leaders!$A:$B,2,0),"Not Mapped"))</f>
        <v/>
      </c>
      <c r="R8456" s="36">
        <f>IF($B8456="","",IF(COUNTIF(Exclusions!$A:$A,$B8456)&gt;0,"Yes","No"))</f>
        <v/>
      </c>
      <c r="S8456" s="38">
        <f>IF($B8456="","",MIN(1,DAY($A8456)/IF($N8456="Superstore",Settings!$B$5,Settings!$B$4)))</f>
        <v/>
      </c>
      <c r="T8456" s="38">
        <f>IF(OR($B8456="",$G8456="",$S8456=0),"",$G8456/$S8456)</f>
        <v/>
      </c>
      <c r="U8456" s="36">
        <f>IF($T8456="","",IF($T8456&lt;Settings!$B$8,"Critical",IF($T8456&lt;Settings!$B$9,"Semi Critical","Non Critical")))</f>
        <v/>
      </c>
      <c r="V8456" s="28" t="n"/>
      <c r="Z8456">
        <f>IF($B8456="","",IFERROR(VLOOKUP($B8456,'Plan HC for CCA'!$A:$B,2,0),""))</f>
        <v/>
      </c>
      <c r="AA8456">
        <f>IF(OR($B8456="",$Z8456=""),"",IF(N($M8456)&lt;$Z8456,"Delta","No Delta"))</f>
        <v/>
      </c>
      <c r="AB8456">
        <f>IF(OR($B8456="",$Z8456=""),"",MAX(0,$Z8456-N($M8456)))</f>
        <v/>
      </c>
      <c r="AC8456" s="46">
        <f>IF($B8456="","",IFERROR(INDEX('CCA Util %'!$H:$H,MATCH($B8456,'CCA Util %'!$E:$E,0)),""))</f>
        <v/>
      </c>
      <c r="AD8456">
        <f>IF($B8456="","",IFERROR(INDEX('CCA Util %'!$G:$G,MATCH($B8456,'CCA Util %'!$E:$E,0)),""))</f>
        <v/>
      </c>
      <c r="AE8456">
        <f>IF(OR($B8456="",$U8456=""),"",$U8456&amp;" &amp; "&amp;IF(OR($AD8456="",$AD8456=0),"Util NA",$AD8456&amp;" Util"))</f>
        <v/>
      </c>
    </row>
    <row r="8457" ht="15.75" customHeight="1" s="42">
      <c r="A8457" s="41" t="n"/>
      <c r="G8457" s="38" t="n"/>
      <c r="H8457" s="38" t="n"/>
      <c r="I8457" s="38" t="n"/>
      <c r="J8457" s="38" t="n"/>
      <c r="K8457" s="38" t="n"/>
      <c r="L8457" s="38" t="n"/>
      <c r="N8457" s="36">
        <f>IF($B8457="","",IF($C8457="SUPERSTORE","Superstore","DH"))</f>
        <v/>
      </c>
      <c r="O8457" s="36">
        <f>IF($B8457="","",IFERROR(VLOOKUP($B8457,Mapping!$A:$C,2,0),"Not Mapped"))</f>
        <v/>
      </c>
      <c r="P8457" s="36">
        <f>IF($B8457="","",IFERROR(VLOOKUP($B8457,Mapping!$A:$C,3,0),"Not Mapped"))</f>
        <v/>
      </c>
      <c r="Q8457" s="36">
        <f>IF($B8457="","",IFERROR(VLOOKUP($O8457,Leaders!$A:$B,2,0),"Not Mapped"))</f>
        <v/>
      </c>
      <c r="R8457" s="36">
        <f>IF($B8457="","",IF(COUNTIF(Exclusions!$A:$A,$B8457)&gt;0,"Yes","No"))</f>
        <v/>
      </c>
      <c r="S8457" s="38">
        <f>IF($B8457="","",MIN(1,DAY($A8457)/IF($N8457="Superstore",Settings!$B$5,Settings!$B$4)))</f>
        <v/>
      </c>
      <c r="T8457" s="38">
        <f>IF(OR($B8457="",$G8457="",$S8457=0),"",$G8457/$S8457)</f>
        <v/>
      </c>
      <c r="U8457" s="36">
        <f>IF($T8457="","",IF($T8457&lt;Settings!$B$8,"Critical",IF($T8457&lt;Settings!$B$9,"Semi Critical","Non Critical")))</f>
        <v/>
      </c>
      <c r="V8457" s="28" t="n"/>
      <c r="Z8457">
        <f>IF($B8457="","",IFERROR(VLOOKUP($B8457,'Plan HC for CCA'!$A:$B,2,0),""))</f>
        <v/>
      </c>
      <c r="AA8457">
        <f>IF(OR($B8457="",$Z8457=""),"",IF(N($M8457)&lt;$Z8457,"Delta","No Delta"))</f>
        <v/>
      </c>
      <c r="AB8457">
        <f>IF(OR($B8457="",$Z8457=""),"",MAX(0,$Z8457-N($M8457)))</f>
        <v/>
      </c>
      <c r="AC8457" s="46">
        <f>IF($B8457="","",IFERROR(INDEX('CCA Util %'!$H:$H,MATCH($B8457,'CCA Util %'!$E:$E,0)),""))</f>
        <v/>
      </c>
      <c r="AD8457">
        <f>IF($B8457="","",IFERROR(INDEX('CCA Util %'!$G:$G,MATCH($B8457,'CCA Util %'!$E:$E,0)),""))</f>
        <v/>
      </c>
      <c r="AE8457">
        <f>IF(OR($B8457="",$U8457=""),"",$U8457&amp;" &amp; "&amp;IF(OR($AD8457="",$AD8457=0),"Util NA",$AD8457&amp;" Util"))</f>
        <v/>
      </c>
    </row>
    <row r="8458" ht="15.75" customHeight="1" s="42">
      <c r="A8458" s="41" t="n"/>
      <c r="G8458" s="38" t="n"/>
      <c r="H8458" s="38" t="n"/>
      <c r="I8458" s="38" t="n"/>
      <c r="J8458" s="38" t="n"/>
      <c r="K8458" s="38" t="n"/>
      <c r="L8458" s="38" t="n"/>
      <c r="N8458" s="36">
        <f>IF($B8458="","",IF($C8458="SUPERSTORE","Superstore","DH"))</f>
        <v/>
      </c>
      <c r="O8458" s="36">
        <f>IF($B8458="","",IFERROR(VLOOKUP($B8458,Mapping!$A:$C,2,0),"Not Mapped"))</f>
        <v/>
      </c>
      <c r="P8458" s="36">
        <f>IF($B8458="","",IFERROR(VLOOKUP($B8458,Mapping!$A:$C,3,0),"Not Mapped"))</f>
        <v/>
      </c>
      <c r="Q8458" s="36">
        <f>IF($B8458="","",IFERROR(VLOOKUP($O8458,Leaders!$A:$B,2,0),"Not Mapped"))</f>
        <v/>
      </c>
      <c r="R8458" s="36">
        <f>IF($B8458="","",IF(COUNTIF(Exclusions!$A:$A,$B8458)&gt;0,"Yes","No"))</f>
        <v/>
      </c>
      <c r="S8458" s="38">
        <f>IF($B8458="","",MIN(1,DAY($A8458)/IF($N8458="Superstore",Settings!$B$5,Settings!$B$4)))</f>
        <v/>
      </c>
      <c r="T8458" s="38">
        <f>IF(OR($B8458="",$G8458="",$S8458=0),"",$G8458/$S8458)</f>
        <v/>
      </c>
      <c r="U8458" s="36">
        <f>IF($T8458="","",IF($T8458&lt;Settings!$B$8,"Critical",IF($T8458&lt;Settings!$B$9,"Semi Critical","Non Critical")))</f>
        <v/>
      </c>
      <c r="V8458" s="28" t="n"/>
      <c r="Z8458">
        <f>IF($B8458="","",IFERROR(VLOOKUP($B8458,'Plan HC for CCA'!$A:$B,2,0),""))</f>
        <v/>
      </c>
      <c r="AA8458">
        <f>IF(OR($B8458="",$Z8458=""),"",IF(N($M8458)&lt;$Z8458,"Delta","No Delta"))</f>
        <v/>
      </c>
      <c r="AB8458">
        <f>IF(OR($B8458="",$Z8458=""),"",MAX(0,$Z8458-N($M8458)))</f>
        <v/>
      </c>
      <c r="AC8458" s="46">
        <f>IF($B8458="","",IFERROR(INDEX('CCA Util %'!$H:$H,MATCH($B8458,'CCA Util %'!$E:$E,0)),""))</f>
        <v/>
      </c>
      <c r="AD8458">
        <f>IF($B8458="","",IFERROR(INDEX('CCA Util %'!$G:$G,MATCH($B8458,'CCA Util %'!$E:$E,0)),""))</f>
        <v/>
      </c>
      <c r="AE8458">
        <f>IF(OR($B8458="",$U8458=""),"",$U8458&amp;" &amp; "&amp;IF(OR($AD8458="",$AD8458=0),"Util NA",$AD8458&amp;" Util"))</f>
        <v/>
      </c>
    </row>
    <row r="8459" ht="15.75" customHeight="1" s="42">
      <c r="A8459" s="41" t="n"/>
      <c r="G8459" s="38" t="n"/>
      <c r="H8459" s="38" t="n"/>
      <c r="I8459" s="38" t="n"/>
      <c r="J8459" s="38" t="n"/>
      <c r="K8459" s="38" t="n"/>
      <c r="L8459" s="38" t="n"/>
      <c r="N8459" s="36">
        <f>IF($B8459="","",IF($C8459="SUPERSTORE","Superstore","DH"))</f>
        <v/>
      </c>
      <c r="O8459" s="36">
        <f>IF($B8459="","",IFERROR(VLOOKUP($B8459,Mapping!$A:$C,2,0),"Not Mapped"))</f>
        <v/>
      </c>
      <c r="P8459" s="36">
        <f>IF($B8459="","",IFERROR(VLOOKUP($B8459,Mapping!$A:$C,3,0),"Not Mapped"))</f>
        <v/>
      </c>
      <c r="Q8459" s="36">
        <f>IF($B8459="","",IFERROR(VLOOKUP($O8459,Leaders!$A:$B,2,0),"Not Mapped"))</f>
        <v/>
      </c>
      <c r="R8459" s="36">
        <f>IF($B8459="","",IF(COUNTIF(Exclusions!$A:$A,$B8459)&gt;0,"Yes","No"))</f>
        <v/>
      </c>
      <c r="S8459" s="38">
        <f>IF($B8459="","",MIN(1,DAY($A8459)/IF($N8459="Superstore",Settings!$B$5,Settings!$B$4)))</f>
        <v/>
      </c>
      <c r="T8459" s="38">
        <f>IF(OR($B8459="",$G8459="",$S8459=0),"",$G8459/$S8459)</f>
        <v/>
      </c>
      <c r="U8459" s="36">
        <f>IF($T8459="","",IF($T8459&lt;Settings!$B$8,"Critical",IF($T8459&lt;Settings!$B$9,"Semi Critical","Non Critical")))</f>
        <v/>
      </c>
      <c r="V8459" s="28" t="n"/>
      <c r="Z8459">
        <f>IF($B8459="","",IFERROR(VLOOKUP($B8459,'Plan HC for CCA'!$A:$B,2,0),""))</f>
        <v/>
      </c>
      <c r="AA8459">
        <f>IF(OR($B8459="",$Z8459=""),"",IF(N($M8459)&lt;$Z8459,"Delta","No Delta"))</f>
        <v/>
      </c>
      <c r="AB8459">
        <f>IF(OR($B8459="",$Z8459=""),"",MAX(0,$Z8459-N($M8459)))</f>
        <v/>
      </c>
      <c r="AC8459" s="46">
        <f>IF($B8459="","",IFERROR(INDEX('CCA Util %'!$H:$H,MATCH($B8459,'CCA Util %'!$E:$E,0)),""))</f>
        <v/>
      </c>
      <c r="AD8459">
        <f>IF($B8459="","",IFERROR(INDEX('CCA Util %'!$G:$G,MATCH($B8459,'CCA Util %'!$E:$E,0)),""))</f>
        <v/>
      </c>
      <c r="AE8459">
        <f>IF(OR($B8459="",$U8459=""),"",$U8459&amp;" &amp; "&amp;IF(OR($AD8459="",$AD8459=0),"Util NA",$AD8459&amp;" Util"))</f>
        <v/>
      </c>
    </row>
    <row r="8460" ht="15.75" customHeight="1" s="42">
      <c r="A8460" s="41" t="n"/>
      <c r="G8460" s="38" t="n"/>
      <c r="H8460" s="38" t="n"/>
      <c r="I8460" s="38" t="n"/>
      <c r="J8460" s="38" t="n"/>
      <c r="K8460" s="38" t="n"/>
      <c r="L8460" s="38" t="n"/>
      <c r="N8460" s="36">
        <f>IF($B8460="","",IF($C8460="SUPERSTORE","Superstore","DH"))</f>
        <v/>
      </c>
      <c r="O8460" s="36">
        <f>IF($B8460="","",IFERROR(VLOOKUP($B8460,Mapping!$A:$C,2,0),"Not Mapped"))</f>
        <v/>
      </c>
      <c r="P8460" s="36">
        <f>IF($B8460="","",IFERROR(VLOOKUP($B8460,Mapping!$A:$C,3,0),"Not Mapped"))</f>
        <v/>
      </c>
      <c r="Q8460" s="36">
        <f>IF($B8460="","",IFERROR(VLOOKUP($O8460,Leaders!$A:$B,2,0),"Not Mapped"))</f>
        <v/>
      </c>
      <c r="R8460" s="36">
        <f>IF($B8460="","",IF(COUNTIF(Exclusions!$A:$A,$B8460)&gt;0,"Yes","No"))</f>
        <v/>
      </c>
      <c r="S8460" s="38">
        <f>IF($B8460="","",MIN(1,DAY($A8460)/IF($N8460="Superstore",Settings!$B$5,Settings!$B$4)))</f>
        <v/>
      </c>
      <c r="T8460" s="38">
        <f>IF(OR($B8460="",$G8460="",$S8460=0),"",$G8460/$S8460)</f>
        <v/>
      </c>
      <c r="U8460" s="36">
        <f>IF($T8460="","",IF($T8460&lt;Settings!$B$8,"Critical",IF($T8460&lt;Settings!$B$9,"Semi Critical","Non Critical")))</f>
        <v/>
      </c>
      <c r="V8460" s="28" t="n"/>
      <c r="Z8460">
        <f>IF($B8460="","",IFERROR(VLOOKUP($B8460,'Plan HC for CCA'!$A:$B,2,0),""))</f>
        <v/>
      </c>
      <c r="AA8460">
        <f>IF(OR($B8460="",$Z8460=""),"",IF(N($M8460)&lt;$Z8460,"Delta","No Delta"))</f>
        <v/>
      </c>
      <c r="AB8460">
        <f>IF(OR($B8460="",$Z8460=""),"",MAX(0,$Z8460-N($M8460)))</f>
        <v/>
      </c>
      <c r="AC8460" s="46">
        <f>IF($B8460="","",IFERROR(INDEX('CCA Util %'!$H:$H,MATCH($B8460,'CCA Util %'!$E:$E,0)),""))</f>
        <v/>
      </c>
      <c r="AD8460">
        <f>IF($B8460="","",IFERROR(INDEX('CCA Util %'!$G:$G,MATCH($B8460,'CCA Util %'!$E:$E,0)),""))</f>
        <v/>
      </c>
      <c r="AE8460">
        <f>IF(OR($B8460="",$U8460=""),"",$U8460&amp;" &amp; "&amp;IF(OR($AD8460="",$AD8460=0),"Util NA",$AD8460&amp;" Util"))</f>
        <v/>
      </c>
    </row>
    <row r="8461" ht="15.75" customHeight="1" s="42">
      <c r="A8461" s="41" t="n"/>
      <c r="G8461" s="38" t="n"/>
      <c r="H8461" s="38" t="n"/>
      <c r="I8461" s="38" t="n"/>
      <c r="J8461" s="38" t="n"/>
      <c r="K8461" s="38" t="n"/>
      <c r="L8461" s="38" t="n"/>
      <c r="N8461" s="36">
        <f>IF($B8461="","",IF($C8461="SUPERSTORE","Superstore","DH"))</f>
        <v/>
      </c>
      <c r="O8461" s="36">
        <f>IF($B8461="","",IFERROR(VLOOKUP($B8461,Mapping!$A:$C,2,0),"Not Mapped"))</f>
        <v/>
      </c>
      <c r="P8461" s="36">
        <f>IF($B8461="","",IFERROR(VLOOKUP($B8461,Mapping!$A:$C,3,0),"Not Mapped"))</f>
        <v/>
      </c>
      <c r="Q8461" s="36">
        <f>IF($B8461="","",IFERROR(VLOOKUP($O8461,Leaders!$A:$B,2,0),"Not Mapped"))</f>
        <v/>
      </c>
      <c r="R8461" s="36">
        <f>IF($B8461="","",IF(COUNTIF(Exclusions!$A:$A,$B8461)&gt;0,"Yes","No"))</f>
        <v/>
      </c>
      <c r="S8461" s="38">
        <f>IF($B8461="","",MIN(1,DAY($A8461)/IF($N8461="Superstore",Settings!$B$5,Settings!$B$4)))</f>
        <v/>
      </c>
      <c r="T8461" s="38">
        <f>IF(OR($B8461="",$G8461="",$S8461=0),"",$G8461/$S8461)</f>
        <v/>
      </c>
      <c r="U8461" s="36">
        <f>IF($T8461="","",IF($T8461&lt;Settings!$B$8,"Critical",IF($T8461&lt;Settings!$B$9,"Semi Critical","Non Critical")))</f>
        <v/>
      </c>
      <c r="V8461" s="28" t="n"/>
      <c r="Z8461">
        <f>IF($B8461="","",IFERROR(VLOOKUP($B8461,'Plan HC for CCA'!$A:$B,2,0),""))</f>
        <v/>
      </c>
      <c r="AA8461">
        <f>IF(OR($B8461="",$Z8461=""),"",IF(N($M8461)&lt;$Z8461,"Delta","No Delta"))</f>
        <v/>
      </c>
      <c r="AB8461">
        <f>IF(OR($B8461="",$Z8461=""),"",MAX(0,$Z8461-N($M8461)))</f>
        <v/>
      </c>
      <c r="AC8461" s="46">
        <f>IF($B8461="","",IFERROR(INDEX('CCA Util %'!$H:$H,MATCH($B8461,'CCA Util %'!$E:$E,0)),""))</f>
        <v/>
      </c>
      <c r="AD8461">
        <f>IF($B8461="","",IFERROR(INDEX('CCA Util %'!$G:$G,MATCH($B8461,'CCA Util %'!$E:$E,0)),""))</f>
        <v/>
      </c>
      <c r="AE8461">
        <f>IF(OR($B8461="",$U8461=""),"",$U8461&amp;" &amp; "&amp;IF(OR($AD8461="",$AD8461=0),"Util NA",$AD8461&amp;" Util"))</f>
        <v/>
      </c>
    </row>
    <row r="8462" ht="15.75" customHeight="1" s="42">
      <c r="A8462" s="41" t="n"/>
      <c r="G8462" s="38" t="n"/>
      <c r="H8462" s="38" t="n"/>
      <c r="I8462" s="38" t="n"/>
      <c r="J8462" s="38" t="n"/>
      <c r="K8462" s="38" t="n"/>
      <c r="L8462" s="38" t="n"/>
      <c r="N8462" s="36">
        <f>IF($B8462="","",IF($C8462="SUPERSTORE","Superstore","DH"))</f>
        <v/>
      </c>
      <c r="O8462" s="36">
        <f>IF($B8462="","",IFERROR(VLOOKUP($B8462,Mapping!$A:$C,2,0),"Not Mapped"))</f>
        <v/>
      </c>
      <c r="P8462" s="36">
        <f>IF($B8462="","",IFERROR(VLOOKUP($B8462,Mapping!$A:$C,3,0),"Not Mapped"))</f>
        <v/>
      </c>
      <c r="Q8462" s="36">
        <f>IF($B8462="","",IFERROR(VLOOKUP($O8462,Leaders!$A:$B,2,0),"Not Mapped"))</f>
        <v/>
      </c>
      <c r="R8462" s="36">
        <f>IF($B8462="","",IF(COUNTIF(Exclusions!$A:$A,$B8462)&gt;0,"Yes","No"))</f>
        <v/>
      </c>
      <c r="S8462" s="38">
        <f>IF($B8462="","",MIN(1,DAY($A8462)/IF($N8462="Superstore",Settings!$B$5,Settings!$B$4)))</f>
        <v/>
      </c>
      <c r="T8462" s="38">
        <f>IF(OR($B8462="",$G8462="",$S8462=0),"",$G8462/$S8462)</f>
        <v/>
      </c>
      <c r="U8462" s="36">
        <f>IF($T8462="","",IF($T8462&lt;Settings!$B$8,"Critical",IF($T8462&lt;Settings!$B$9,"Semi Critical","Non Critical")))</f>
        <v/>
      </c>
      <c r="V8462" s="28" t="n"/>
      <c r="Z8462">
        <f>IF($B8462="","",IFERROR(VLOOKUP($B8462,'Plan HC for CCA'!$A:$B,2,0),""))</f>
        <v/>
      </c>
      <c r="AA8462">
        <f>IF(OR($B8462="",$Z8462=""),"",IF(N($M8462)&lt;$Z8462,"Delta","No Delta"))</f>
        <v/>
      </c>
      <c r="AB8462">
        <f>IF(OR($B8462="",$Z8462=""),"",MAX(0,$Z8462-N($M8462)))</f>
        <v/>
      </c>
      <c r="AC8462" s="46">
        <f>IF($B8462="","",IFERROR(INDEX('CCA Util %'!$H:$H,MATCH($B8462,'CCA Util %'!$E:$E,0)),""))</f>
        <v/>
      </c>
      <c r="AD8462">
        <f>IF($B8462="","",IFERROR(INDEX('CCA Util %'!$G:$G,MATCH($B8462,'CCA Util %'!$E:$E,0)),""))</f>
        <v/>
      </c>
      <c r="AE8462">
        <f>IF(OR($B8462="",$U8462=""),"",$U8462&amp;" &amp; "&amp;IF(OR($AD8462="",$AD8462=0),"Util NA",$AD8462&amp;" Util"))</f>
        <v/>
      </c>
    </row>
    <row r="8463" ht="15.75" customHeight="1" s="42">
      <c r="A8463" s="41" t="n"/>
      <c r="G8463" s="38" t="n"/>
      <c r="H8463" s="38" t="n"/>
      <c r="I8463" s="38" t="n"/>
      <c r="J8463" s="38" t="n"/>
      <c r="K8463" s="38" t="n"/>
      <c r="L8463" s="38" t="n"/>
      <c r="N8463" s="36">
        <f>IF($B8463="","",IF($C8463="SUPERSTORE","Superstore","DH"))</f>
        <v/>
      </c>
      <c r="O8463" s="36">
        <f>IF($B8463="","",IFERROR(VLOOKUP($B8463,Mapping!$A:$C,2,0),"Not Mapped"))</f>
        <v/>
      </c>
      <c r="P8463" s="36">
        <f>IF($B8463="","",IFERROR(VLOOKUP($B8463,Mapping!$A:$C,3,0),"Not Mapped"))</f>
        <v/>
      </c>
      <c r="Q8463" s="36">
        <f>IF($B8463="","",IFERROR(VLOOKUP($O8463,Leaders!$A:$B,2,0),"Not Mapped"))</f>
        <v/>
      </c>
      <c r="R8463" s="36">
        <f>IF($B8463="","",IF(COUNTIF(Exclusions!$A:$A,$B8463)&gt;0,"Yes","No"))</f>
        <v/>
      </c>
      <c r="S8463" s="38">
        <f>IF($B8463="","",MIN(1,DAY($A8463)/IF($N8463="Superstore",Settings!$B$5,Settings!$B$4)))</f>
        <v/>
      </c>
      <c r="T8463" s="38">
        <f>IF(OR($B8463="",$G8463="",$S8463=0),"",$G8463/$S8463)</f>
        <v/>
      </c>
      <c r="U8463" s="36">
        <f>IF($T8463="","",IF($T8463&lt;Settings!$B$8,"Critical",IF($T8463&lt;Settings!$B$9,"Semi Critical","Non Critical")))</f>
        <v/>
      </c>
      <c r="V8463" s="28" t="n"/>
      <c r="Z8463">
        <f>IF($B8463="","",IFERROR(VLOOKUP($B8463,'Plan HC for CCA'!$A:$B,2,0),""))</f>
        <v/>
      </c>
      <c r="AA8463">
        <f>IF(OR($B8463="",$Z8463=""),"",IF(N($M8463)&lt;$Z8463,"Delta","No Delta"))</f>
        <v/>
      </c>
      <c r="AB8463">
        <f>IF(OR($B8463="",$Z8463=""),"",MAX(0,$Z8463-N($M8463)))</f>
        <v/>
      </c>
      <c r="AC8463" s="46">
        <f>IF($B8463="","",IFERROR(INDEX('CCA Util %'!$H:$H,MATCH($B8463,'CCA Util %'!$E:$E,0)),""))</f>
        <v/>
      </c>
      <c r="AD8463">
        <f>IF($B8463="","",IFERROR(INDEX('CCA Util %'!$G:$G,MATCH($B8463,'CCA Util %'!$E:$E,0)),""))</f>
        <v/>
      </c>
      <c r="AE8463">
        <f>IF(OR($B8463="",$U8463=""),"",$U8463&amp;" &amp; "&amp;IF(OR($AD8463="",$AD8463=0),"Util NA",$AD8463&amp;" Util"))</f>
        <v/>
      </c>
    </row>
    <row r="8464" ht="15.75" customHeight="1" s="42">
      <c r="A8464" s="41" t="n"/>
      <c r="G8464" s="38" t="n"/>
      <c r="H8464" s="38" t="n"/>
      <c r="I8464" s="38" t="n"/>
      <c r="J8464" s="38" t="n"/>
      <c r="K8464" s="38" t="n"/>
      <c r="L8464" s="38" t="n"/>
      <c r="N8464" s="36">
        <f>IF($B8464="","",IF($C8464="SUPERSTORE","Superstore","DH"))</f>
        <v/>
      </c>
      <c r="O8464" s="36">
        <f>IF($B8464="","",IFERROR(VLOOKUP($B8464,Mapping!$A:$C,2,0),"Not Mapped"))</f>
        <v/>
      </c>
      <c r="P8464" s="36">
        <f>IF($B8464="","",IFERROR(VLOOKUP($B8464,Mapping!$A:$C,3,0),"Not Mapped"))</f>
        <v/>
      </c>
      <c r="Q8464" s="36">
        <f>IF($B8464="","",IFERROR(VLOOKUP($O8464,Leaders!$A:$B,2,0),"Not Mapped"))</f>
        <v/>
      </c>
      <c r="R8464" s="36">
        <f>IF($B8464="","",IF(COUNTIF(Exclusions!$A:$A,$B8464)&gt;0,"Yes","No"))</f>
        <v/>
      </c>
      <c r="S8464" s="38">
        <f>IF($B8464="","",MIN(1,DAY($A8464)/IF($N8464="Superstore",Settings!$B$5,Settings!$B$4)))</f>
        <v/>
      </c>
      <c r="T8464" s="38">
        <f>IF(OR($B8464="",$G8464="",$S8464=0),"",$G8464/$S8464)</f>
        <v/>
      </c>
      <c r="U8464" s="36">
        <f>IF($T8464="","",IF($T8464&lt;Settings!$B$8,"Critical",IF($T8464&lt;Settings!$B$9,"Semi Critical","Non Critical")))</f>
        <v/>
      </c>
      <c r="V8464" s="28" t="n"/>
      <c r="Z8464">
        <f>IF($B8464="","",IFERROR(VLOOKUP($B8464,'Plan HC for CCA'!$A:$B,2,0),""))</f>
        <v/>
      </c>
      <c r="AA8464">
        <f>IF(OR($B8464="",$Z8464=""),"",IF(N($M8464)&lt;$Z8464,"Delta","No Delta"))</f>
        <v/>
      </c>
      <c r="AB8464">
        <f>IF(OR($B8464="",$Z8464=""),"",MAX(0,$Z8464-N($M8464)))</f>
        <v/>
      </c>
      <c r="AC8464" s="46">
        <f>IF($B8464="","",IFERROR(INDEX('CCA Util %'!$H:$H,MATCH($B8464,'CCA Util %'!$E:$E,0)),""))</f>
        <v/>
      </c>
      <c r="AD8464">
        <f>IF($B8464="","",IFERROR(INDEX('CCA Util %'!$G:$G,MATCH($B8464,'CCA Util %'!$E:$E,0)),""))</f>
        <v/>
      </c>
      <c r="AE8464">
        <f>IF(OR($B8464="",$U8464=""),"",$U8464&amp;" &amp; "&amp;IF(OR($AD8464="",$AD8464=0),"Util NA",$AD8464&amp;" Util"))</f>
        <v/>
      </c>
    </row>
    <row r="8465" ht="15.75" customHeight="1" s="42">
      <c r="A8465" s="41" t="n"/>
      <c r="G8465" s="38" t="n"/>
      <c r="H8465" s="38" t="n"/>
      <c r="I8465" s="38" t="n"/>
      <c r="J8465" s="38" t="n"/>
      <c r="K8465" s="38" t="n"/>
      <c r="L8465" s="38" t="n"/>
      <c r="N8465" s="36">
        <f>IF($B8465="","",IF($C8465="SUPERSTORE","Superstore","DH"))</f>
        <v/>
      </c>
      <c r="O8465" s="36">
        <f>IF($B8465="","",IFERROR(VLOOKUP($B8465,Mapping!$A:$C,2,0),"Not Mapped"))</f>
        <v/>
      </c>
      <c r="P8465" s="36">
        <f>IF($B8465="","",IFERROR(VLOOKUP($B8465,Mapping!$A:$C,3,0),"Not Mapped"))</f>
        <v/>
      </c>
      <c r="Q8465" s="36">
        <f>IF($B8465="","",IFERROR(VLOOKUP($O8465,Leaders!$A:$B,2,0),"Not Mapped"))</f>
        <v/>
      </c>
      <c r="R8465" s="36">
        <f>IF($B8465="","",IF(COUNTIF(Exclusions!$A:$A,$B8465)&gt;0,"Yes","No"))</f>
        <v/>
      </c>
      <c r="S8465" s="38">
        <f>IF($B8465="","",MIN(1,DAY($A8465)/IF($N8465="Superstore",Settings!$B$5,Settings!$B$4)))</f>
        <v/>
      </c>
      <c r="T8465" s="38">
        <f>IF(OR($B8465="",$G8465="",$S8465=0),"",$G8465/$S8465)</f>
        <v/>
      </c>
      <c r="U8465" s="36">
        <f>IF($T8465="","",IF($T8465&lt;Settings!$B$8,"Critical",IF($T8465&lt;Settings!$B$9,"Semi Critical","Non Critical")))</f>
        <v/>
      </c>
      <c r="V8465" s="28" t="n"/>
      <c r="Z8465">
        <f>IF($B8465="","",IFERROR(VLOOKUP($B8465,'Plan HC for CCA'!$A:$B,2,0),""))</f>
        <v/>
      </c>
      <c r="AA8465">
        <f>IF(OR($B8465="",$Z8465=""),"",IF(N($M8465)&lt;$Z8465,"Delta","No Delta"))</f>
        <v/>
      </c>
      <c r="AB8465">
        <f>IF(OR($B8465="",$Z8465=""),"",MAX(0,$Z8465-N($M8465)))</f>
        <v/>
      </c>
      <c r="AC8465" s="46">
        <f>IF($B8465="","",IFERROR(INDEX('CCA Util %'!$H:$H,MATCH($B8465,'CCA Util %'!$E:$E,0)),""))</f>
        <v/>
      </c>
      <c r="AD8465">
        <f>IF($B8465="","",IFERROR(INDEX('CCA Util %'!$G:$G,MATCH($B8465,'CCA Util %'!$E:$E,0)),""))</f>
        <v/>
      </c>
      <c r="AE8465">
        <f>IF(OR($B8465="",$U8465=""),"",$U8465&amp;" &amp; "&amp;IF(OR($AD8465="",$AD8465=0),"Util NA",$AD8465&amp;" Util"))</f>
        <v/>
      </c>
    </row>
    <row r="8466" ht="15.75" customHeight="1" s="42">
      <c r="A8466" s="41" t="n"/>
      <c r="G8466" s="38" t="n"/>
      <c r="H8466" s="38" t="n"/>
      <c r="I8466" s="38" t="n"/>
      <c r="J8466" s="38" t="n"/>
      <c r="K8466" s="38" t="n"/>
      <c r="L8466" s="38" t="n"/>
      <c r="N8466" s="36">
        <f>IF($B8466="","",IF($C8466="SUPERSTORE","Superstore","DH"))</f>
        <v/>
      </c>
      <c r="O8466" s="36">
        <f>IF($B8466="","",IFERROR(VLOOKUP($B8466,Mapping!$A:$C,2,0),"Not Mapped"))</f>
        <v/>
      </c>
      <c r="P8466" s="36">
        <f>IF($B8466="","",IFERROR(VLOOKUP($B8466,Mapping!$A:$C,3,0),"Not Mapped"))</f>
        <v/>
      </c>
      <c r="Q8466" s="36">
        <f>IF($B8466="","",IFERROR(VLOOKUP($O8466,Leaders!$A:$B,2,0),"Not Mapped"))</f>
        <v/>
      </c>
      <c r="R8466" s="36">
        <f>IF($B8466="","",IF(COUNTIF(Exclusions!$A:$A,$B8466)&gt;0,"Yes","No"))</f>
        <v/>
      </c>
      <c r="S8466" s="38">
        <f>IF($B8466="","",MIN(1,DAY($A8466)/IF($N8466="Superstore",Settings!$B$5,Settings!$B$4)))</f>
        <v/>
      </c>
      <c r="T8466" s="38">
        <f>IF(OR($B8466="",$G8466="",$S8466=0),"",$G8466/$S8466)</f>
        <v/>
      </c>
      <c r="U8466" s="36">
        <f>IF($T8466="","",IF($T8466&lt;Settings!$B$8,"Critical",IF($T8466&lt;Settings!$B$9,"Semi Critical","Non Critical")))</f>
        <v/>
      </c>
      <c r="V8466" s="28" t="n"/>
      <c r="Z8466">
        <f>IF($B8466="","",IFERROR(VLOOKUP($B8466,'Plan HC for CCA'!$A:$B,2,0),""))</f>
        <v/>
      </c>
      <c r="AA8466">
        <f>IF(OR($B8466="",$Z8466=""),"",IF(N($M8466)&lt;$Z8466,"Delta","No Delta"))</f>
        <v/>
      </c>
      <c r="AB8466">
        <f>IF(OR($B8466="",$Z8466=""),"",MAX(0,$Z8466-N($M8466)))</f>
        <v/>
      </c>
      <c r="AC8466" s="46">
        <f>IF($B8466="","",IFERROR(INDEX('CCA Util %'!$H:$H,MATCH($B8466,'CCA Util %'!$E:$E,0)),""))</f>
        <v/>
      </c>
      <c r="AD8466">
        <f>IF($B8466="","",IFERROR(INDEX('CCA Util %'!$G:$G,MATCH($B8466,'CCA Util %'!$E:$E,0)),""))</f>
        <v/>
      </c>
      <c r="AE8466">
        <f>IF(OR($B8466="",$U8466=""),"",$U8466&amp;" &amp; "&amp;IF(OR($AD8466="",$AD8466=0),"Util NA",$AD8466&amp;" Util"))</f>
        <v/>
      </c>
    </row>
    <row r="8467" ht="15.75" customHeight="1" s="42">
      <c r="A8467" s="41" t="n"/>
      <c r="G8467" s="38" t="n"/>
      <c r="H8467" s="38" t="n"/>
      <c r="I8467" s="38" t="n"/>
      <c r="J8467" s="38" t="n"/>
      <c r="K8467" s="38" t="n"/>
      <c r="L8467" s="38" t="n"/>
      <c r="N8467" s="36">
        <f>IF($B8467="","",IF($C8467="SUPERSTORE","Superstore","DH"))</f>
        <v/>
      </c>
      <c r="O8467" s="36">
        <f>IF($B8467="","",IFERROR(VLOOKUP($B8467,Mapping!$A:$C,2,0),"Not Mapped"))</f>
        <v/>
      </c>
      <c r="P8467" s="36">
        <f>IF($B8467="","",IFERROR(VLOOKUP($B8467,Mapping!$A:$C,3,0),"Not Mapped"))</f>
        <v/>
      </c>
      <c r="Q8467" s="36">
        <f>IF($B8467="","",IFERROR(VLOOKUP($O8467,Leaders!$A:$B,2,0),"Not Mapped"))</f>
        <v/>
      </c>
      <c r="R8467" s="36">
        <f>IF($B8467="","",IF(COUNTIF(Exclusions!$A:$A,$B8467)&gt;0,"Yes","No"))</f>
        <v/>
      </c>
      <c r="S8467" s="38">
        <f>IF($B8467="","",MIN(1,DAY($A8467)/IF($N8467="Superstore",Settings!$B$5,Settings!$B$4)))</f>
        <v/>
      </c>
      <c r="T8467" s="38">
        <f>IF(OR($B8467="",$G8467="",$S8467=0),"",$G8467/$S8467)</f>
        <v/>
      </c>
      <c r="U8467" s="36">
        <f>IF($T8467="","",IF($T8467&lt;Settings!$B$8,"Critical",IF($T8467&lt;Settings!$B$9,"Semi Critical","Non Critical")))</f>
        <v/>
      </c>
      <c r="V8467" s="28" t="n"/>
      <c r="Z8467">
        <f>IF($B8467="","",IFERROR(VLOOKUP($B8467,'Plan HC for CCA'!$A:$B,2,0),""))</f>
        <v/>
      </c>
      <c r="AA8467">
        <f>IF(OR($B8467="",$Z8467=""),"",IF(N($M8467)&lt;$Z8467,"Delta","No Delta"))</f>
        <v/>
      </c>
      <c r="AB8467">
        <f>IF(OR($B8467="",$Z8467=""),"",MAX(0,$Z8467-N($M8467)))</f>
        <v/>
      </c>
      <c r="AC8467" s="46">
        <f>IF($B8467="","",IFERROR(INDEX('CCA Util %'!$H:$H,MATCH($B8467,'CCA Util %'!$E:$E,0)),""))</f>
        <v/>
      </c>
      <c r="AD8467">
        <f>IF($B8467="","",IFERROR(INDEX('CCA Util %'!$G:$G,MATCH($B8467,'CCA Util %'!$E:$E,0)),""))</f>
        <v/>
      </c>
      <c r="AE8467">
        <f>IF(OR($B8467="",$U8467=""),"",$U8467&amp;" &amp; "&amp;IF(OR($AD8467="",$AD8467=0),"Util NA",$AD8467&amp;" Util"))</f>
        <v/>
      </c>
    </row>
    <row r="8468" ht="15.75" customHeight="1" s="42">
      <c r="A8468" s="41" t="n"/>
      <c r="G8468" s="38" t="n"/>
      <c r="H8468" s="38" t="n"/>
      <c r="I8468" s="38" t="n"/>
      <c r="J8468" s="38" t="n"/>
      <c r="K8468" s="38" t="n"/>
      <c r="L8468" s="38" t="n"/>
      <c r="N8468" s="36">
        <f>IF($B8468="","",IF($C8468="SUPERSTORE","Superstore","DH"))</f>
        <v/>
      </c>
      <c r="O8468" s="36">
        <f>IF($B8468="","",IFERROR(VLOOKUP($B8468,Mapping!$A:$C,2,0),"Not Mapped"))</f>
        <v/>
      </c>
      <c r="P8468" s="36">
        <f>IF($B8468="","",IFERROR(VLOOKUP($B8468,Mapping!$A:$C,3,0),"Not Mapped"))</f>
        <v/>
      </c>
      <c r="Q8468" s="36">
        <f>IF($B8468="","",IFERROR(VLOOKUP($O8468,Leaders!$A:$B,2,0),"Not Mapped"))</f>
        <v/>
      </c>
      <c r="R8468" s="36">
        <f>IF($B8468="","",IF(COUNTIF(Exclusions!$A:$A,$B8468)&gt;0,"Yes","No"))</f>
        <v/>
      </c>
      <c r="S8468" s="38">
        <f>IF($B8468="","",MIN(1,DAY($A8468)/IF($N8468="Superstore",Settings!$B$5,Settings!$B$4)))</f>
        <v/>
      </c>
      <c r="T8468" s="38">
        <f>IF(OR($B8468="",$G8468="",$S8468=0),"",$G8468/$S8468)</f>
        <v/>
      </c>
      <c r="U8468" s="36">
        <f>IF($T8468="","",IF($T8468&lt;Settings!$B$8,"Critical",IF($T8468&lt;Settings!$B$9,"Semi Critical","Non Critical")))</f>
        <v/>
      </c>
      <c r="V8468" s="28" t="n"/>
      <c r="Z8468">
        <f>IF($B8468="","",IFERROR(VLOOKUP($B8468,'Plan HC for CCA'!$A:$B,2,0),""))</f>
        <v/>
      </c>
      <c r="AA8468">
        <f>IF(OR($B8468="",$Z8468=""),"",IF(N($M8468)&lt;$Z8468,"Delta","No Delta"))</f>
        <v/>
      </c>
      <c r="AB8468">
        <f>IF(OR($B8468="",$Z8468=""),"",MAX(0,$Z8468-N($M8468)))</f>
        <v/>
      </c>
      <c r="AC8468" s="46">
        <f>IF($B8468="","",IFERROR(INDEX('CCA Util %'!$H:$H,MATCH($B8468,'CCA Util %'!$E:$E,0)),""))</f>
        <v/>
      </c>
      <c r="AD8468">
        <f>IF($B8468="","",IFERROR(INDEX('CCA Util %'!$G:$G,MATCH($B8468,'CCA Util %'!$E:$E,0)),""))</f>
        <v/>
      </c>
      <c r="AE8468">
        <f>IF(OR($B8468="",$U8468=""),"",$U8468&amp;" &amp; "&amp;IF(OR($AD8468="",$AD8468=0),"Util NA",$AD8468&amp;" Util"))</f>
        <v/>
      </c>
    </row>
    <row r="8469" ht="15.75" customHeight="1" s="42">
      <c r="A8469" s="41" t="n"/>
      <c r="G8469" s="38" t="n"/>
      <c r="H8469" s="38" t="n"/>
      <c r="I8469" s="38" t="n"/>
      <c r="J8469" s="38" t="n"/>
      <c r="K8469" s="38" t="n"/>
      <c r="L8469" s="38" t="n"/>
      <c r="N8469" s="36">
        <f>IF($B8469="","",IF($C8469="SUPERSTORE","Superstore","DH"))</f>
        <v/>
      </c>
      <c r="O8469" s="36">
        <f>IF($B8469="","",IFERROR(VLOOKUP($B8469,Mapping!$A:$C,2,0),"Not Mapped"))</f>
        <v/>
      </c>
      <c r="P8469" s="36">
        <f>IF($B8469="","",IFERROR(VLOOKUP($B8469,Mapping!$A:$C,3,0),"Not Mapped"))</f>
        <v/>
      </c>
      <c r="Q8469" s="36">
        <f>IF($B8469="","",IFERROR(VLOOKUP($O8469,Leaders!$A:$B,2,0),"Not Mapped"))</f>
        <v/>
      </c>
      <c r="R8469" s="36">
        <f>IF($B8469="","",IF(COUNTIF(Exclusions!$A:$A,$B8469)&gt;0,"Yes","No"))</f>
        <v/>
      </c>
      <c r="S8469" s="38">
        <f>IF($B8469="","",MIN(1,DAY($A8469)/IF($N8469="Superstore",Settings!$B$5,Settings!$B$4)))</f>
        <v/>
      </c>
      <c r="T8469" s="38">
        <f>IF(OR($B8469="",$G8469="",$S8469=0),"",$G8469/$S8469)</f>
        <v/>
      </c>
      <c r="U8469" s="36">
        <f>IF($T8469="","",IF($T8469&lt;Settings!$B$8,"Critical",IF($T8469&lt;Settings!$B$9,"Semi Critical","Non Critical")))</f>
        <v/>
      </c>
      <c r="V8469" s="28" t="n"/>
      <c r="Z8469">
        <f>IF($B8469="","",IFERROR(VLOOKUP($B8469,'Plan HC for CCA'!$A:$B,2,0),""))</f>
        <v/>
      </c>
      <c r="AA8469">
        <f>IF(OR($B8469="",$Z8469=""),"",IF(N($M8469)&lt;$Z8469,"Delta","No Delta"))</f>
        <v/>
      </c>
      <c r="AB8469">
        <f>IF(OR($B8469="",$Z8469=""),"",MAX(0,$Z8469-N($M8469)))</f>
        <v/>
      </c>
      <c r="AC8469" s="46">
        <f>IF($B8469="","",IFERROR(INDEX('CCA Util %'!$H:$H,MATCH($B8469,'CCA Util %'!$E:$E,0)),""))</f>
        <v/>
      </c>
      <c r="AD8469">
        <f>IF($B8469="","",IFERROR(INDEX('CCA Util %'!$G:$G,MATCH($B8469,'CCA Util %'!$E:$E,0)),""))</f>
        <v/>
      </c>
      <c r="AE8469">
        <f>IF(OR($B8469="",$U8469=""),"",$U8469&amp;" &amp; "&amp;IF(OR($AD8469="",$AD8469=0),"Util NA",$AD8469&amp;" Util"))</f>
        <v/>
      </c>
    </row>
    <row r="8470" ht="15.75" customHeight="1" s="42">
      <c r="A8470" s="41" t="n"/>
      <c r="G8470" s="38" t="n"/>
      <c r="H8470" s="38" t="n"/>
      <c r="I8470" s="38" t="n"/>
      <c r="J8470" s="38" t="n"/>
      <c r="K8470" s="38" t="n"/>
      <c r="L8470" s="38" t="n"/>
      <c r="N8470" s="36">
        <f>IF($B8470="","",IF($C8470="SUPERSTORE","Superstore","DH"))</f>
        <v/>
      </c>
      <c r="O8470" s="36">
        <f>IF($B8470="","",IFERROR(VLOOKUP($B8470,Mapping!$A:$C,2,0),"Not Mapped"))</f>
        <v/>
      </c>
      <c r="P8470" s="36">
        <f>IF($B8470="","",IFERROR(VLOOKUP($B8470,Mapping!$A:$C,3,0),"Not Mapped"))</f>
        <v/>
      </c>
      <c r="Q8470" s="36">
        <f>IF($B8470="","",IFERROR(VLOOKUP($O8470,Leaders!$A:$B,2,0),"Not Mapped"))</f>
        <v/>
      </c>
      <c r="R8470" s="36">
        <f>IF($B8470="","",IF(COUNTIF(Exclusions!$A:$A,$B8470)&gt;0,"Yes","No"))</f>
        <v/>
      </c>
      <c r="S8470" s="38">
        <f>IF($B8470="","",MIN(1,DAY($A8470)/IF($N8470="Superstore",Settings!$B$5,Settings!$B$4)))</f>
        <v/>
      </c>
      <c r="T8470" s="38">
        <f>IF(OR($B8470="",$G8470="",$S8470=0),"",$G8470/$S8470)</f>
        <v/>
      </c>
      <c r="U8470" s="36">
        <f>IF($T8470="","",IF($T8470&lt;Settings!$B$8,"Critical",IF($T8470&lt;Settings!$B$9,"Semi Critical","Non Critical")))</f>
        <v/>
      </c>
      <c r="V8470" s="28" t="n"/>
      <c r="Z8470">
        <f>IF($B8470="","",IFERROR(VLOOKUP($B8470,'Plan HC for CCA'!$A:$B,2,0),""))</f>
        <v/>
      </c>
      <c r="AA8470">
        <f>IF(OR($B8470="",$Z8470=""),"",IF(N($M8470)&lt;$Z8470,"Delta","No Delta"))</f>
        <v/>
      </c>
      <c r="AB8470">
        <f>IF(OR($B8470="",$Z8470=""),"",MAX(0,$Z8470-N($M8470)))</f>
        <v/>
      </c>
      <c r="AC8470" s="46">
        <f>IF($B8470="","",IFERROR(INDEX('CCA Util %'!$H:$H,MATCH($B8470,'CCA Util %'!$E:$E,0)),""))</f>
        <v/>
      </c>
      <c r="AD8470">
        <f>IF($B8470="","",IFERROR(INDEX('CCA Util %'!$G:$G,MATCH($B8470,'CCA Util %'!$E:$E,0)),""))</f>
        <v/>
      </c>
      <c r="AE8470">
        <f>IF(OR($B8470="",$U8470=""),"",$U8470&amp;" &amp; "&amp;IF(OR($AD8470="",$AD8470=0),"Util NA",$AD8470&amp;" Util"))</f>
        <v/>
      </c>
    </row>
    <row r="8471" ht="15.75" customHeight="1" s="42">
      <c r="A8471" s="41" t="n"/>
      <c r="G8471" s="38" t="n"/>
      <c r="H8471" s="38" t="n"/>
      <c r="I8471" s="38" t="n"/>
      <c r="J8471" s="38" t="n"/>
      <c r="K8471" s="38" t="n"/>
      <c r="L8471" s="38" t="n"/>
      <c r="N8471" s="36">
        <f>IF($B8471="","",IF($C8471="SUPERSTORE","Superstore","DH"))</f>
        <v/>
      </c>
      <c r="O8471" s="36">
        <f>IF($B8471="","",IFERROR(VLOOKUP($B8471,Mapping!$A:$C,2,0),"Not Mapped"))</f>
        <v/>
      </c>
      <c r="P8471" s="36">
        <f>IF($B8471="","",IFERROR(VLOOKUP($B8471,Mapping!$A:$C,3,0),"Not Mapped"))</f>
        <v/>
      </c>
      <c r="Q8471" s="36">
        <f>IF($B8471="","",IFERROR(VLOOKUP($O8471,Leaders!$A:$B,2,0),"Not Mapped"))</f>
        <v/>
      </c>
      <c r="R8471" s="36">
        <f>IF($B8471="","",IF(COUNTIF(Exclusions!$A:$A,$B8471)&gt;0,"Yes","No"))</f>
        <v/>
      </c>
      <c r="S8471" s="38">
        <f>IF($B8471="","",MIN(1,DAY($A8471)/IF($N8471="Superstore",Settings!$B$5,Settings!$B$4)))</f>
        <v/>
      </c>
      <c r="T8471" s="38">
        <f>IF(OR($B8471="",$G8471="",$S8471=0),"",$G8471/$S8471)</f>
        <v/>
      </c>
      <c r="U8471" s="36">
        <f>IF($T8471="","",IF($T8471&lt;Settings!$B$8,"Critical",IF($T8471&lt;Settings!$B$9,"Semi Critical","Non Critical")))</f>
        <v/>
      </c>
      <c r="V8471" s="28" t="n"/>
      <c r="Z8471">
        <f>IF($B8471="","",IFERROR(VLOOKUP($B8471,'Plan HC for CCA'!$A:$B,2,0),""))</f>
        <v/>
      </c>
      <c r="AA8471">
        <f>IF(OR($B8471="",$Z8471=""),"",IF(N($M8471)&lt;$Z8471,"Delta","No Delta"))</f>
        <v/>
      </c>
      <c r="AB8471">
        <f>IF(OR($B8471="",$Z8471=""),"",MAX(0,$Z8471-N($M8471)))</f>
        <v/>
      </c>
      <c r="AC8471" s="46">
        <f>IF($B8471="","",IFERROR(INDEX('CCA Util %'!$H:$H,MATCH($B8471,'CCA Util %'!$E:$E,0)),""))</f>
        <v/>
      </c>
      <c r="AD8471">
        <f>IF($B8471="","",IFERROR(INDEX('CCA Util %'!$G:$G,MATCH($B8471,'CCA Util %'!$E:$E,0)),""))</f>
        <v/>
      </c>
      <c r="AE8471">
        <f>IF(OR($B8471="",$U8471=""),"",$U8471&amp;" &amp; "&amp;IF(OR($AD8471="",$AD8471=0),"Util NA",$AD8471&amp;" Util"))</f>
        <v/>
      </c>
    </row>
    <row r="8472" ht="15.75" customHeight="1" s="42">
      <c r="A8472" s="41" t="n"/>
      <c r="G8472" s="38" t="n"/>
      <c r="H8472" s="38" t="n"/>
      <c r="I8472" s="38" t="n"/>
      <c r="J8472" s="38" t="n"/>
      <c r="K8472" s="38" t="n"/>
      <c r="L8472" s="38" t="n"/>
      <c r="N8472" s="36">
        <f>IF($B8472="","",IF($C8472="SUPERSTORE","Superstore","DH"))</f>
        <v/>
      </c>
      <c r="O8472" s="36">
        <f>IF($B8472="","",IFERROR(VLOOKUP($B8472,Mapping!$A:$C,2,0),"Not Mapped"))</f>
        <v/>
      </c>
      <c r="P8472" s="36">
        <f>IF($B8472="","",IFERROR(VLOOKUP($B8472,Mapping!$A:$C,3,0),"Not Mapped"))</f>
        <v/>
      </c>
      <c r="Q8472" s="36">
        <f>IF($B8472="","",IFERROR(VLOOKUP($O8472,Leaders!$A:$B,2,0),"Not Mapped"))</f>
        <v/>
      </c>
      <c r="R8472" s="36">
        <f>IF($B8472="","",IF(COUNTIF(Exclusions!$A:$A,$B8472)&gt;0,"Yes","No"))</f>
        <v/>
      </c>
      <c r="S8472" s="38">
        <f>IF($B8472="","",MIN(1,DAY($A8472)/IF($N8472="Superstore",Settings!$B$5,Settings!$B$4)))</f>
        <v/>
      </c>
      <c r="T8472" s="38">
        <f>IF(OR($B8472="",$G8472="",$S8472=0),"",$G8472/$S8472)</f>
        <v/>
      </c>
      <c r="U8472" s="36">
        <f>IF($T8472="","",IF($T8472&lt;Settings!$B$8,"Critical",IF($T8472&lt;Settings!$B$9,"Semi Critical","Non Critical")))</f>
        <v/>
      </c>
      <c r="V8472" s="28" t="n"/>
      <c r="Z8472">
        <f>IF($B8472="","",IFERROR(VLOOKUP($B8472,'Plan HC for CCA'!$A:$B,2,0),""))</f>
        <v/>
      </c>
      <c r="AA8472">
        <f>IF(OR($B8472="",$Z8472=""),"",IF(N($M8472)&lt;$Z8472,"Delta","No Delta"))</f>
        <v/>
      </c>
      <c r="AB8472">
        <f>IF(OR($B8472="",$Z8472=""),"",MAX(0,$Z8472-N($M8472)))</f>
        <v/>
      </c>
      <c r="AC8472" s="46">
        <f>IF($B8472="","",IFERROR(INDEX('CCA Util %'!$H:$H,MATCH($B8472,'CCA Util %'!$E:$E,0)),""))</f>
        <v/>
      </c>
      <c r="AD8472">
        <f>IF($B8472="","",IFERROR(INDEX('CCA Util %'!$G:$G,MATCH($B8472,'CCA Util %'!$E:$E,0)),""))</f>
        <v/>
      </c>
      <c r="AE8472">
        <f>IF(OR($B8472="",$U8472=""),"",$U8472&amp;" &amp; "&amp;IF(OR($AD8472="",$AD8472=0),"Util NA",$AD8472&amp;" Util"))</f>
        <v/>
      </c>
    </row>
    <row r="8473" ht="15.75" customHeight="1" s="42">
      <c r="A8473" s="41" t="n"/>
      <c r="G8473" s="38" t="n"/>
      <c r="H8473" s="38" t="n"/>
      <c r="I8473" s="38" t="n"/>
      <c r="J8473" s="38" t="n"/>
      <c r="K8473" s="38" t="n"/>
      <c r="L8473" s="38" t="n"/>
      <c r="N8473" s="36">
        <f>IF($B8473="","",IF($C8473="SUPERSTORE","Superstore","DH"))</f>
        <v/>
      </c>
      <c r="O8473" s="36">
        <f>IF($B8473="","",IFERROR(VLOOKUP($B8473,Mapping!$A:$C,2,0),"Not Mapped"))</f>
        <v/>
      </c>
      <c r="P8473" s="36">
        <f>IF($B8473="","",IFERROR(VLOOKUP($B8473,Mapping!$A:$C,3,0),"Not Mapped"))</f>
        <v/>
      </c>
      <c r="Q8473" s="36">
        <f>IF($B8473="","",IFERROR(VLOOKUP($O8473,Leaders!$A:$B,2,0),"Not Mapped"))</f>
        <v/>
      </c>
      <c r="R8473" s="36">
        <f>IF($B8473="","",IF(COUNTIF(Exclusions!$A:$A,$B8473)&gt;0,"Yes","No"))</f>
        <v/>
      </c>
      <c r="S8473" s="38">
        <f>IF($B8473="","",MIN(1,DAY($A8473)/IF($N8473="Superstore",Settings!$B$5,Settings!$B$4)))</f>
        <v/>
      </c>
      <c r="T8473" s="38">
        <f>IF(OR($B8473="",$G8473="",$S8473=0),"",$G8473/$S8473)</f>
        <v/>
      </c>
      <c r="U8473" s="36">
        <f>IF($T8473="","",IF($T8473&lt;Settings!$B$8,"Critical",IF($T8473&lt;Settings!$B$9,"Semi Critical","Non Critical")))</f>
        <v/>
      </c>
      <c r="V8473" s="28" t="n"/>
      <c r="Z8473">
        <f>IF($B8473="","",IFERROR(VLOOKUP($B8473,'Plan HC for CCA'!$A:$B,2,0),""))</f>
        <v/>
      </c>
      <c r="AA8473">
        <f>IF(OR($B8473="",$Z8473=""),"",IF(N($M8473)&lt;$Z8473,"Delta","No Delta"))</f>
        <v/>
      </c>
      <c r="AB8473">
        <f>IF(OR($B8473="",$Z8473=""),"",MAX(0,$Z8473-N($M8473)))</f>
        <v/>
      </c>
      <c r="AC8473" s="46">
        <f>IF($B8473="","",IFERROR(INDEX('CCA Util %'!$H:$H,MATCH($B8473,'CCA Util %'!$E:$E,0)),""))</f>
        <v/>
      </c>
      <c r="AD8473">
        <f>IF($B8473="","",IFERROR(INDEX('CCA Util %'!$G:$G,MATCH($B8473,'CCA Util %'!$E:$E,0)),""))</f>
        <v/>
      </c>
      <c r="AE8473">
        <f>IF(OR($B8473="",$U8473=""),"",$U8473&amp;" &amp; "&amp;IF(OR($AD8473="",$AD8473=0),"Util NA",$AD8473&amp;" Util"))</f>
        <v/>
      </c>
    </row>
    <row r="8474" ht="15.75" customHeight="1" s="42">
      <c r="A8474" s="41" t="n"/>
      <c r="G8474" s="38" t="n"/>
      <c r="H8474" s="38" t="n"/>
      <c r="I8474" s="38" t="n"/>
      <c r="J8474" s="38" t="n"/>
      <c r="K8474" s="38" t="n"/>
      <c r="L8474" s="38" t="n"/>
      <c r="N8474" s="36">
        <f>IF($B8474="","",IF($C8474="SUPERSTORE","Superstore","DH"))</f>
        <v/>
      </c>
      <c r="O8474" s="36">
        <f>IF($B8474="","",IFERROR(VLOOKUP($B8474,Mapping!$A:$C,2,0),"Not Mapped"))</f>
        <v/>
      </c>
      <c r="P8474" s="36">
        <f>IF($B8474="","",IFERROR(VLOOKUP($B8474,Mapping!$A:$C,3,0),"Not Mapped"))</f>
        <v/>
      </c>
      <c r="Q8474" s="36">
        <f>IF($B8474="","",IFERROR(VLOOKUP($O8474,Leaders!$A:$B,2,0),"Not Mapped"))</f>
        <v/>
      </c>
      <c r="R8474" s="36">
        <f>IF($B8474="","",IF(COUNTIF(Exclusions!$A:$A,$B8474)&gt;0,"Yes","No"))</f>
        <v/>
      </c>
      <c r="S8474" s="38">
        <f>IF($B8474="","",MIN(1,DAY($A8474)/IF($N8474="Superstore",Settings!$B$5,Settings!$B$4)))</f>
        <v/>
      </c>
      <c r="T8474" s="38">
        <f>IF(OR($B8474="",$G8474="",$S8474=0),"",$G8474/$S8474)</f>
        <v/>
      </c>
      <c r="U8474" s="36">
        <f>IF($T8474="","",IF($T8474&lt;Settings!$B$8,"Critical",IF($T8474&lt;Settings!$B$9,"Semi Critical","Non Critical")))</f>
        <v/>
      </c>
      <c r="V8474" s="28" t="n"/>
      <c r="Z8474">
        <f>IF($B8474="","",IFERROR(VLOOKUP($B8474,'Plan HC for CCA'!$A:$B,2,0),""))</f>
        <v/>
      </c>
      <c r="AA8474">
        <f>IF(OR($B8474="",$Z8474=""),"",IF(N($M8474)&lt;$Z8474,"Delta","No Delta"))</f>
        <v/>
      </c>
      <c r="AB8474">
        <f>IF(OR($B8474="",$Z8474=""),"",MAX(0,$Z8474-N($M8474)))</f>
        <v/>
      </c>
      <c r="AC8474" s="46">
        <f>IF($B8474="","",IFERROR(INDEX('CCA Util %'!$H:$H,MATCH($B8474,'CCA Util %'!$E:$E,0)),""))</f>
        <v/>
      </c>
      <c r="AD8474">
        <f>IF($B8474="","",IFERROR(INDEX('CCA Util %'!$G:$G,MATCH($B8474,'CCA Util %'!$E:$E,0)),""))</f>
        <v/>
      </c>
      <c r="AE8474">
        <f>IF(OR($B8474="",$U8474=""),"",$U8474&amp;" &amp; "&amp;IF(OR($AD8474="",$AD8474=0),"Util NA",$AD8474&amp;" Util"))</f>
        <v/>
      </c>
    </row>
    <row r="8475" ht="15.75" customHeight="1" s="42">
      <c r="A8475" s="41" t="n"/>
      <c r="G8475" s="38" t="n"/>
      <c r="H8475" s="38" t="n"/>
      <c r="I8475" s="38" t="n"/>
      <c r="J8475" s="38" t="n"/>
      <c r="K8475" s="38" t="n"/>
      <c r="L8475" s="38" t="n"/>
      <c r="N8475" s="36">
        <f>IF($B8475="","",IF($C8475="SUPERSTORE","Superstore","DH"))</f>
        <v/>
      </c>
      <c r="O8475" s="36">
        <f>IF($B8475="","",IFERROR(VLOOKUP($B8475,Mapping!$A:$C,2,0),"Not Mapped"))</f>
        <v/>
      </c>
      <c r="P8475" s="36">
        <f>IF($B8475="","",IFERROR(VLOOKUP($B8475,Mapping!$A:$C,3,0),"Not Mapped"))</f>
        <v/>
      </c>
      <c r="Q8475" s="36">
        <f>IF($B8475="","",IFERROR(VLOOKUP($O8475,Leaders!$A:$B,2,0),"Not Mapped"))</f>
        <v/>
      </c>
      <c r="R8475" s="36">
        <f>IF($B8475="","",IF(COUNTIF(Exclusions!$A:$A,$B8475)&gt;0,"Yes","No"))</f>
        <v/>
      </c>
      <c r="S8475" s="38">
        <f>IF($B8475="","",MIN(1,DAY($A8475)/IF($N8475="Superstore",Settings!$B$5,Settings!$B$4)))</f>
        <v/>
      </c>
      <c r="T8475" s="38">
        <f>IF(OR($B8475="",$G8475="",$S8475=0),"",$G8475/$S8475)</f>
        <v/>
      </c>
      <c r="U8475" s="36">
        <f>IF($T8475="","",IF($T8475&lt;Settings!$B$8,"Critical",IF($T8475&lt;Settings!$B$9,"Semi Critical","Non Critical")))</f>
        <v/>
      </c>
      <c r="V8475" s="28" t="n"/>
      <c r="Z8475">
        <f>IF($B8475="","",IFERROR(VLOOKUP($B8475,'Plan HC for CCA'!$A:$B,2,0),""))</f>
        <v/>
      </c>
      <c r="AA8475">
        <f>IF(OR($B8475="",$Z8475=""),"",IF(N($M8475)&lt;$Z8475,"Delta","No Delta"))</f>
        <v/>
      </c>
      <c r="AB8475">
        <f>IF(OR($B8475="",$Z8475=""),"",MAX(0,$Z8475-N($M8475)))</f>
        <v/>
      </c>
      <c r="AC8475" s="46">
        <f>IF($B8475="","",IFERROR(INDEX('CCA Util %'!$H:$H,MATCH($B8475,'CCA Util %'!$E:$E,0)),""))</f>
        <v/>
      </c>
      <c r="AD8475">
        <f>IF($B8475="","",IFERROR(INDEX('CCA Util %'!$G:$G,MATCH($B8475,'CCA Util %'!$E:$E,0)),""))</f>
        <v/>
      </c>
      <c r="AE8475">
        <f>IF(OR($B8475="",$U8475=""),"",$U8475&amp;" &amp; "&amp;IF(OR($AD8475="",$AD8475=0),"Util NA",$AD8475&amp;" Util"))</f>
        <v/>
      </c>
    </row>
    <row r="8476" ht="15.75" customHeight="1" s="42">
      <c r="A8476" s="41" t="n"/>
      <c r="G8476" s="38" t="n"/>
      <c r="H8476" s="38" t="n"/>
      <c r="I8476" s="38" t="n"/>
      <c r="J8476" s="38" t="n"/>
      <c r="K8476" s="38" t="n"/>
      <c r="L8476" s="38" t="n"/>
      <c r="N8476" s="36">
        <f>IF($B8476="","",IF($C8476="SUPERSTORE","Superstore","DH"))</f>
        <v/>
      </c>
      <c r="O8476" s="36">
        <f>IF($B8476="","",IFERROR(VLOOKUP($B8476,Mapping!$A:$C,2,0),"Not Mapped"))</f>
        <v/>
      </c>
      <c r="P8476" s="36">
        <f>IF($B8476="","",IFERROR(VLOOKUP($B8476,Mapping!$A:$C,3,0),"Not Mapped"))</f>
        <v/>
      </c>
      <c r="Q8476" s="36">
        <f>IF($B8476="","",IFERROR(VLOOKUP($O8476,Leaders!$A:$B,2,0),"Not Mapped"))</f>
        <v/>
      </c>
      <c r="R8476" s="36">
        <f>IF($B8476="","",IF(COUNTIF(Exclusions!$A:$A,$B8476)&gt;0,"Yes","No"))</f>
        <v/>
      </c>
      <c r="S8476" s="38">
        <f>IF($B8476="","",MIN(1,DAY($A8476)/IF($N8476="Superstore",Settings!$B$5,Settings!$B$4)))</f>
        <v/>
      </c>
      <c r="T8476" s="38">
        <f>IF(OR($B8476="",$G8476="",$S8476=0),"",$G8476/$S8476)</f>
        <v/>
      </c>
      <c r="U8476" s="36">
        <f>IF($T8476="","",IF($T8476&lt;Settings!$B$8,"Critical",IF($T8476&lt;Settings!$B$9,"Semi Critical","Non Critical")))</f>
        <v/>
      </c>
      <c r="V8476" s="28" t="n"/>
      <c r="Z8476">
        <f>IF($B8476="","",IFERROR(VLOOKUP($B8476,'Plan HC for CCA'!$A:$B,2,0),""))</f>
        <v/>
      </c>
      <c r="AA8476">
        <f>IF(OR($B8476="",$Z8476=""),"",IF(N($M8476)&lt;$Z8476,"Delta","No Delta"))</f>
        <v/>
      </c>
      <c r="AB8476">
        <f>IF(OR($B8476="",$Z8476=""),"",MAX(0,$Z8476-N($M8476)))</f>
        <v/>
      </c>
      <c r="AC8476" s="46">
        <f>IF($B8476="","",IFERROR(INDEX('CCA Util %'!$H:$H,MATCH($B8476,'CCA Util %'!$E:$E,0)),""))</f>
        <v/>
      </c>
      <c r="AD8476">
        <f>IF($B8476="","",IFERROR(INDEX('CCA Util %'!$G:$G,MATCH($B8476,'CCA Util %'!$E:$E,0)),""))</f>
        <v/>
      </c>
      <c r="AE8476">
        <f>IF(OR($B8476="",$U8476=""),"",$U8476&amp;" &amp; "&amp;IF(OR($AD8476="",$AD8476=0),"Util NA",$AD8476&amp;" Util"))</f>
        <v/>
      </c>
    </row>
    <row r="8477" ht="15.75" customHeight="1" s="42">
      <c r="A8477" s="41" t="n"/>
      <c r="G8477" s="38" t="n"/>
      <c r="H8477" s="38" t="n"/>
      <c r="I8477" s="38" t="n"/>
      <c r="J8477" s="38" t="n"/>
      <c r="K8477" s="38" t="n"/>
      <c r="L8477" s="38" t="n"/>
      <c r="N8477" s="36">
        <f>IF($B8477="","",IF($C8477="SUPERSTORE","Superstore","DH"))</f>
        <v/>
      </c>
      <c r="O8477" s="36">
        <f>IF($B8477="","",IFERROR(VLOOKUP($B8477,Mapping!$A:$C,2,0),"Not Mapped"))</f>
        <v/>
      </c>
      <c r="P8477" s="36">
        <f>IF($B8477="","",IFERROR(VLOOKUP($B8477,Mapping!$A:$C,3,0),"Not Mapped"))</f>
        <v/>
      </c>
      <c r="Q8477" s="36">
        <f>IF($B8477="","",IFERROR(VLOOKUP($O8477,Leaders!$A:$B,2,0),"Not Mapped"))</f>
        <v/>
      </c>
      <c r="R8477" s="36">
        <f>IF($B8477="","",IF(COUNTIF(Exclusions!$A:$A,$B8477)&gt;0,"Yes","No"))</f>
        <v/>
      </c>
      <c r="S8477" s="38">
        <f>IF($B8477="","",MIN(1,DAY($A8477)/IF($N8477="Superstore",Settings!$B$5,Settings!$B$4)))</f>
        <v/>
      </c>
      <c r="T8477" s="38">
        <f>IF(OR($B8477="",$G8477="",$S8477=0),"",$G8477/$S8477)</f>
        <v/>
      </c>
      <c r="U8477" s="36">
        <f>IF($T8477="","",IF($T8477&lt;Settings!$B$8,"Critical",IF($T8477&lt;Settings!$B$9,"Semi Critical","Non Critical")))</f>
        <v/>
      </c>
      <c r="V8477" s="28" t="n"/>
      <c r="Z8477">
        <f>IF($B8477="","",IFERROR(VLOOKUP($B8477,'Plan HC for CCA'!$A:$B,2,0),""))</f>
        <v/>
      </c>
      <c r="AA8477">
        <f>IF(OR($B8477="",$Z8477=""),"",IF(N($M8477)&lt;$Z8477,"Delta","No Delta"))</f>
        <v/>
      </c>
      <c r="AB8477">
        <f>IF(OR($B8477="",$Z8477=""),"",MAX(0,$Z8477-N($M8477)))</f>
        <v/>
      </c>
      <c r="AC8477" s="46">
        <f>IF($B8477="","",IFERROR(INDEX('CCA Util %'!$H:$H,MATCH($B8477,'CCA Util %'!$E:$E,0)),""))</f>
        <v/>
      </c>
      <c r="AD8477">
        <f>IF($B8477="","",IFERROR(INDEX('CCA Util %'!$G:$G,MATCH($B8477,'CCA Util %'!$E:$E,0)),""))</f>
        <v/>
      </c>
      <c r="AE8477">
        <f>IF(OR($B8477="",$U8477=""),"",$U8477&amp;" &amp; "&amp;IF(OR($AD8477="",$AD8477=0),"Util NA",$AD8477&amp;" Util"))</f>
        <v/>
      </c>
    </row>
    <row r="8478" ht="15.75" customHeight="1" s="42">
      <c r="A8478" s="41" t="n"/>
      <c r="G8478" s="38" t="n"/>
      <c r="H8478" s="38" t="n"/>
      <c r="I8478" s="38" t="n"/>
      <c r="J8478" s="38" t="n"/>
      <c r="K8478" s="38" t="n"/>
      <c r="L8478" s="38" t="n"/>
      <c r="N8478" s="36">
        <f>IF($B8478="","",IF($C8478="SUPERSTORE","Superstore","DH"))</f>
        <v/>
      </c>
      <c r="O8478" s="36">
        <f>IF($B8478="","",IFERROR(VLOOKUP($B8478,Mapping!$A:$C,2,0),"Not Mapped"))</f>
        <v/>
      </c>
      <c r="P8478" s="36">
        <f>IF($B8478="","",IFERROR(VLOOKUP($B8478,Mapping!$A:$C,3,0),"Not Mapped"))</f>
        <v/>
      </c>
      <c r="Q8478" s="36">
        <f>IF($B8478="","",IFERROR(VLOOKUP($O8478,Leaders!$A:$B,2,0),"Not Mapped"))</f>
        <v/>
      </c>
      <c r="R8478" s="36">
        <f>IF($B8478="","",IF(COUNTIF(Exclusions!$A:$A,$B8478)&gt;0,"Yes","No"))</f>
        <v/>
      </c>
      <c r="S8478" s="38">
        <f>IF($B8478="","",MIN(1,DAY($A8478)/IF($N8478="Superstore",Settings!$B$5,Settings!$B$4)))</f>
        <v/>
      </c>
      <c r="T8478" s="38">
        <f>IF(OR($B8478="",$G8478="",$S8478=0),"",$G8478/$S8478)</f>
        <v/>
      </c>
      <c r="U8478" s="36">
        <f>IF($T8478="","",IF($T8478&lt;Settings!$B$8,"Critical",IF($T8478&lt;Settings!$B$9,"Semi Critical","Non Critical")))</f>
        <v/>
      </c>
      <c r="V8478" s="28" t="n"/>
      <c r="Z8478">
        <f>IF($B8478="","",IFERROR(VLOOKUP($B8478,'Plan HC for CCA'!$A:$B,2,0),""))</f>
        <v/>
      </c>
      <c r="AA8478">
        <f>IF(OR($B8478="",$Z8478=""),"",IF(N($M8478)&lt;$Z8478,"Delta","No Delta"))</f>
        <v/>
      </c>
      <c r="AB8478">
        <f>IF(OR($B8478="",$Z8478=""),"",MAX(0,$Z8478-N($M8478)))</f>
        <v/>
      </c>
      <c r="AC8478" s="46">
        <f>IF($B8478="","",IFERROR(INDEX('CCA Util %'!$H:$H,MATCH($B8478,'CCA Util %'!$E:$E,0)),""))</f>
        <v/>
      </c>
      <c r="AD8478">
        <f>IF($B8478="","",IFERROR(INDEX('CCA Util %'!$G:$G,MATCH($B8478,'CCA Util %'!$E:$E,0)),""))</f>
        <v/>
      </c>
      <c r="AE8478">
        <f>IF(OR($B8478="",$U8478=""),"",$U8478&amp;" &amp; "&amp;IF(OR($AD8478="",$AD8478=0),"Util NA",$AD8478&amp;" Util"))</f>
        <v/>
      </c>
    </row>
    <row r="8479" ht="15.75" customHeight="1" s="42">
      <c r="A8479" s="41" t="n"/>
      <c r="G8479" s="38" t="n"/>
      <c r="H8479" s="38" t="n"/>
      <c r="I8479" s="38" t="n"/>
      <c r="J8479" s="38" t="n"/>
      <c r="K8479" s="38" t="n"/>
      <c r="L8479" s="38" t="n"/>
      <c r="N8479" s="36">
        <f>IF($B8479="","",IF($C8479="SUPERSTORE","Superstore","DH"))</f>
        <v/>
      </c>
      <c r="O8479" s="36">
        <f>IF($B8479="","",IFERROR(VLOOKUP($B8479,Mapping!$A:$C,2,0),"Not Mapped"))</f>
        <v/>
      </c>
      <c r="P8479" s="36">
        <f>IF($B8479="","",IFERROR(VLOOKUP($B8479,Mapping!$A:$C,3,0),"Not Mapped"))</f>
        <v/>
      </c>
      <c r="Q8479" s="36">
        <f>IF($B8479="","",IFERROR(VLOOKUP($O8479,Leaders!$A:$B,2,0),"Not Mapped"))</f>
        <v/>
      </c>
      <c r="R8479" s="36">
        <f>IF($B8479="","",IF(COUNTIF(Exclusions!$A:$A,$B8479)&gt;0,"Yes","No"))</f>
        <v/>
      </c>
      <c r="S8479" s="38">
        <f>IF($B8479="","",MIN(1,DAY($A8479)/IF($N8479="Superstore",Settings!$B$5,Settings!$B$4)))</f>
        <v/>
      </c>
      <c r="T8479" s="38">
        <f>IF(OR($B8479="",$G8479="",$S8479=0),"",$G8479/$S8479)</f>
        <v/>
      </c>
      <c r="U8479" s="36">
        <f>IF($T8479="","",IF($T8479&lt;Settings!$B$8,"Critical",IF($T8479&lt;Settings!$B$9,"Semi Critical","Non Critical")))</f>
        <v/>
      </c>
      <c r="V8479" s="28" t="n"/>
      <c r="Z8479">
        <f>IF($B8479="","",IFERROR(VLOOKUP($B8479,'Plan HC for CCA'!$A:$B,2,0),""))</f>
        <v/>
      </c>
      <c r="AA8479">
        <f>IF(OR($B8479="",$Z8479=""),"",IF(N($M8479)&lt;$Z8479,"Delta","No Delta"))</f>
        <v/>
      </c>
      <c r="AB8479">
        <f>IF(OR($B8479="",$Z8479=""),"",MAX(0,$Z8479-N($M8479)))</f>
        <v/>
      </c>
      <c r="AC8479" s="46">
        <f>IF($B8479="","",IFERROR(INDEX('CCA Util %'!$H:$H,MATCH($B8479,'CCA Util %'!$E:$E,0)),""))</f>
        <v/>
      </c>
      <c r="AD8479">
        <f>IF($B8479="","",IFERROR(INDEX('CCA Util %'!$G:$G,MATCH($B8479,'CCA Util %'!$E:$E,0)),""))</f>
        <v/>
      </c>
      <c r="AE8479">
        <f>IF(OR($B8479="",$U8479=""),"",$U8479&amp;" &amp; "&amp;IF(OR($AD8479="",$AD8479=0),"Util NA",$AD8479&amp;" Util"))</f>
        <v/>
      </c>
    </row>
    <row r="8480" ht="15.75" customHeight="1" s="42">
      <c r="A8480" s="41" t="n"/>
      <c r="G8480" s="38" t="n"/>
      <c r="H8480" s="38" t="n"/>
      <c r="I8480" s="38" t="n"/>
      <c r="J8480" s="38" t="n"/>
      <c r="K8480" s="38" t="n"/>
      <c r="L8480" s="38" t="n"/>
      <c r="N8480" s="36">
        <f>IF($B8480="","",IF($C8480="SUPERSTORE","Superstore","DH"))</f>
        <v/>
      </c>
      <c r="O8480" s="36">
        <f>IF($B8480="","",IFERROR(VLOOKUP($B8480,Mapping!$A:$C,2,0),"Not Mapped"))</f>
        <v/>
      </c>
      <c r="P8480" s="36">
        <f>IF($B8480="","",IFERROR(VLOOKUP($B8480,Mapping!$A:$C,3,0),"Not Mapped"))</f>
        <v/>
      </c>
      <c r="Q8480" s="36">
        <f>IF($B8480="","",IFERROR(VLOOKUP($O8480,Leaders!$A:$B,2,0),"Not Mapped"))</f>
        <v/>
      </c>
      <c r="R8480" s="36">
        <f>IF($B8480="","",IF(COUNTIF(Exclusions!$A:$A,$B8480)&gt;0,"Yes","No"))</f>
        <v/>
      </c>
      <c r="S8480" s="38">
        <f>IF($B8480="","",MIN(1,DAY($A8480)/IF($N8480="Superstore",Settings!$B$5,Settings!$B$4)))</f>
        <v/>
      </c>
      <c r="T8480" s="38">
        <f>IF(OR($B8480="",$G8480="",$S8480=0),"",$G8480/$S8480)</f>
        <v/>
      </c>
      <c r="U8480" s="36">
        <f>IF($T8480="","",IF($T8480&lt;Settings!$B$8,"Critical",IF($T8480&lt;Settings!$B$9,"Semi Critical","Non Critical")))</f>
        <v/>
      </c>
      <c r="V8480" s="28" t="n"/>
      <c r="Z8480">
        <f>IF($B8480="","",IFERROR(VLOOKUP($B8480,'Plan HC for CCA'!$A:$B,2,0),""))</f>
        <v/>
      </c>
      <c r="AA8480">
        <f>IF(OR($B8480="",$Z8480=""),"",IF(N($M8480)&lt;$Z8480,"Delta","No Delta"))</f>
        <v/>
      </c>
      <c r="AB8480">
        <f>IF(OR($B8480="",$Z8480=""),"",MAX(0,$Z8480-N($M8480)))</f>
        <v/>
      </c>
      <c r="AC8480" s="46">
        <f>IF($B8480="","",IFERROR(INDEX('CCA Util %'!$H:$H,MATCH($B8480,'CCA Util %'!$E:$E,0)),""))</f>
        <v/>
      </c>
      <c r="AD8480">
        <f>IF($B8480="","",IFERROR(INDEX('CCA Util %'!$G:$G,MATCH($B8480,'CCA Util %'!$E:$E,0)),""))</f>
        <v/>
      </c>
      <c r="AE8480">
        <f>IF(OR($B8480="",$U8480=""),"",$U8480&amp;" &amp; "&amp;IF(OR($AD8480="",$AD8480=0),"Util NA",$AD8480&amp;" Util"))</f>
        <v/>
      </c>
    </row>
    <row r="8481" ht="15.75" customHeight="1" s="42">
      <c r="A8481" s="41" t="n"/>
      <c r="G8481" s="38" t="n"/>
      <c r="H8481" s="38" t="n"/>
      <c r="I8481" s="38" t="n"/>
      <c r="J8481" s="38" t="n"/>
      <c r="K8481" s="38" t="n"/>
      <c r="L8481" s="38" t="n"/>
      <c r="N8481" s="36">
        <f>IF($B8481="","",IF($C8481="SUPERSTORE","Superstore","DH"))</f>
        <v/>
      </c>
      <c r="O8481" s="36">
        <f>IF($B8481="","",IFERROR(VLOOKUP($B8481,Mapping!$A:$C,2,0),"Not Mapped"))</f>
        <v/>
      </c>
      <c r="P8481" s="36">
        <f>IF($B8481="","",IFERROR(VLOOKUP($B8481,Mapping!$A:$C,3,0),"Not Mapped"))</f>
        <v/>
      </c>
      <c r="Q8481" s="36">
        <f>IF($B8481="","",IFERROR(VLOOKUP($O8481,Leaders!$A:$B,2,0),"Not Mapped"))</f>
        <v/>
      </c>
      <c r="R8481" s="36">
        <f>IF($B8481="","",IF(COUNTIF(Exclusions!$A:$A,$B8481)&gt;0,"Yes","No"))</f>
        <v/>
      </c>
      <c r="S8481" s="38">
        <f>IF($B8481="","",MIN(1,DAY($A8481)/IF($N8481="Superstore",Settings!$B$5,Settings!$B$4)))</f>
        <v/>
      </c>
      <c r="T8481" s="38">
        <f>IF(OR($B8481="",$G8481="",$S8481=0),"",$G8481/$S8481)</f>
        <v/>
      </c>
      <c r="U8481" s="36">
        <f>IF($T8481="","",IF($T8481&lt;Settings!$B$8,"Critical",IF($T8481&lt;Settings!$B$9,"Semi Critical","Non Critical")))</f>
        <v/>
      </c>
      <c r="V8481" s="28" t="n"/>
      <c r="Z8481">
        <f>IF($B8481="","",IFERROR(VLOOKUP($B8481,'Plan HC for CCA'!$A:$B,2,0),""))</f>
        <v/>
      </c>
      <c r="AA8481">
        <f>IF(OR($B8481="",$Z8481=""),"",IF(N($M8481)&lt;$Z8481,"Delta","No Delta"))</f>
        <v/>
      </c>
      <c r="AB8481">
        <f>IF(OR($B8481="",$Z8481=""),"",MAX(0,$Z8481-N($M8481)))</f>
        <v/>
      </c>
      <c r="AC8481" s="46">
        <f>IF($B8481="","",IFERROR(INDEX('CCA Util %'!$H:$H,MATCH($B8481,'CCA Util %'!$E:$E,0)),""))</f>
        <v/>
      </c>
      <c r="AD8481">
        <f>IF($B8481="","",IFERROR(INDEX('CCA Util %'!$G:$G,MATCH($B8481,'CCA Util %'!$E:$E,0)),""))</f>
        <v/>
      </c>
      <c r="AE8481">
        <f>IF(OR($B8481="",$U8481=""),"",$U8481&amp;" &amp; "&amp;IF(OR($AD8481="",$AD8481=0),"Util NA",$AD8481&amp;" Util"))</f>
        <v/>
      </c>
    </row>
    <row r="8482" ht="15.75" customHeight="1" s="42">
      <c r="A8482" s="41" t="n"/>
      <c r="G8482" s="38" t="n"/>
      <c r="H8482" s="38" t="n"/>
      <c r="I8482" s="38" t="n"/>
      <c r="J8482" s="38" t="n"/>
      <c r="K8482" s="38" t="n"/>
      <c r="L8482" s="38" t="n"/>
      <c r="N8482" s="36">
        <f>IF($B8482="","",IF($C8482="SUPERSTORE","Superstore","DH"))</f>
        <v/>
      </c>
      <c r="O8482" s="36">
        <f>IF($B8482="","",IFERROR(VLOOKUP($B8482,Mapping!$A:$C,2,0),"Not Mapped"))</f>
        <v/>
      </c>
      <c r="P8482" s="36">
        <f>IF($B8482="","",IFERROR(VLOOKUP($B8482,Mapping!$A:$C,3,0),"Not Mapped"))</f>
        <v/>
      </c>
      <c r="Q8482" s="36">
        <f>IF($B8482="","",IFERROR(VLOOKUP($O8482,Leaders!$A:$B,2,0),"Not Mapped"))</f>
        <v/>
      </c>
      <c r="R8482" s="36">
        <f>IF($B8482="","",IF(COUNTIF(Exclusions!$A:$A,$B8482)&gt;0,"Yes","No"))</f>
        <v/>
      </c>
      <c r="S8482" s="38">
        <f>IF($B8482="","",MIN(1,DAY($A8482)/IF($N8482="Superstore",Settings!$B$5,Settings!$B$4)))</f>
        <v/>
      </c>
      <c r="T8482" s="38">
        <f>IF(OR($B8482="",$G8482="",$S8482=0),"",$G8482/$S8482)</f>
        <v/>
      </c>
      <c r="U8482" s="36">
        <f>IF($T8482="","",IF($T8482&lt;Settings!$B$8,"Critical",IF($T8482&lt;Settings!$B$9,"Semi Critical","Non Critical")))</f>
        <v/>
      </c>
      <c r="V8482" s="28" t="n"/>
      <c r="Z8482">
        <f>IF($B8482="","",IFERROR(VLOOKUP($B8482,'Plan HC for CCA'!$A:$B,2,0),""))</f>
        <v/>
      </c>
      <c r="AA8482">
        <f>IF(OR($B8482="",$Z8482=""),"",IF(N($M8482)&lt;$Z8482,"Delta","No Delta"))</f>
        <v/>
      </c>
      <c r="AB8482">
        <f>IF(OR($B8482="",$Z8482=""),"",MAX(0,$Z8482-N($M8482)))</f>
        <v/>
      </c>
      <c r="AC8482" s="46">
        <f>IF($B8482="","",IFERROR(INDEX('CCA Util %'!$H:$H,MATCH($B8482,'CCA Util %'!$E:$E,0)),""))</f>
        <v/>
      </c>
      <c r="AD8482">
        <f>IF($B8482="","",IFERROR(INDEX('CCA Util %'!$G:$G,MATCH($B8482,'CCA Util %'!$E:$E,0)),""))</f>
        <v/>
      </c>
      <c r="AE8482">
        <f>IF(OR($B8482="",$U8482=""),"",$U8482&amp;" &amp; "&amp;IF(OR($AD8482="",$AD8482=0),"Util NA",$AD8482&amp;" Util"))</f>
        <v/>
      </c>
    </row>
    <row r="8483" ht="15.75" customHeight="1" s="42">
      <c r="A8483" s="41" t="n"/>
      <c r="G8483" s="38" t="n"/>
      <c r="H8483" s="38" t="n"/>
      <c r="I8483" s="38" t="n"/>
      <c r="J8483" s="38" t="n"/>
      <c r="K8483" s="38" t="n"/>
      <c r="L8483" s="38" t="n"/>
      <c r="N8483" s="36">
        <f>IF($B8483="","",IF($C8483="SUPERSTORE","Superstore","DH"))</f>
        <v/>
      </c>
      <c r="O8483" s="36">
        <f>IF($B8483="","",IFERROR(VLOOKUP($B8483,Mapping!$A:$C,2,0),"Not Mapped"))</f>
        <v/>
      </c>
      <c r="P8483" s="36">
        <f>IF($B8483="","",IFERROR(VLOOKUP($B8483,Mapping!$A:$C,3,0),"Not Mapped"))</f>
        <v/>
      </c>
      <c r="Q8483" s="36">
        <f>IF($B8483="","",IFERROR(VLOOKUP($O8483,Leaders!$A:$B,2,0),"Not Mapped"))</f>
        <v/>
      </c>
      <c r="R8483" s="36">
        <f>IF($B8483="","",IF(COUNTIF(Exclusions!$A:$A,$B8483)&gt;0,"Yes","No"))</f>
        <v/>
      </c>
      <c r="S8483" s="38">
        <f>IF($B8483="","",MIN(1,DAY($A8483)/IF($N8483="Superstore",Settings!$B$5,Settings!$B$4)))</f>
        <v/>
      </c>
      <c r="T8483" s="38">
        <f>IF(OR($B8483="",$G8483="",$S8483=0),"",$G8483/$S8483)</f>
        <v/>
      </c>
      <c r="U8483" s="36">
        <f>IF($T8483="","",IF($T8483&lt;Settings!$B$8,"Critical",IF($T8483&lt;Settings!$B$9,"Semi Critical","Non Critical")))</f>
        <v/>
      </c>
      <c r="V8483" s="28" t="n"/>
      <c r="Z8483">
        <f>IF($B8483="","",IFERROR(VLOOKUP($B8483,'Plan HC for CCA'!$A:$B,2,0),""))</f>
        <v/>
      </c>
      <c r="AA8483">
        <f>IF(OR($B8483="",$Z8483=""),"",IF(N($M8483)&lt;$Z8483,"Delta","No Delta"))</f>
        <v/>
      </c>
      <c r="AB8483">
        <f>IF(OR($B8483="",$Z8483=""),"",MAX(0,$Z8483-N($M8483)))</f>
        <v/>
      </c>
      <c r="AC8483" s="46">
        <f>IF($B8483="","",IFERROR(INDEX('CCA Util %'!$H:$H,MATCH($B8483,'CCA Util %'!$E:$E,0)),""))</f>
        <v/>
      </c>
      <c r="AD8483">
        <f>IF($B8483="","",IFERROR(INDEX('CCA Util %'!$G:$G,MATCH($B8483,'CCA Util %'!$E:$E,0)),""))</f>
        <v/>
      </c>
      <c r="AE8483">
        <f>IF(OR($B8483="",$U8483=""),"",$U8483&amp;" &amp; "&amp;IF(OR($AD8483="",$AD8483=0),"Util NA",$AD8483&amp;" Util"))</f>
        <v/>
      </c>
    </row>
    <row r="8484" ht="15.75" customHeight="1" s="42">
      <c r="A8484" s="41" t="n"/>
      <c r="G8484" s="38" t="n"/>
      <c r="H8484" s="38" t="n"/>
      <c r="I8484" s="38" t="n"/>
      <c r="J8484" s="38" t="n"/>
      <c r="K8484" s="38" t="n"/>
      <c r="L8484" s="38" t="n"/>
      <c r="N8484" s="36">
        <f>IF($B8484="","",IF($C8484="SUPERSTORE","Superstore","DH"))</f>
        <v/>
      </c>
      <c r="O8484" s="36">
        <f>IF($B8484="","",IFERROR(VLOOKUP($B8484,Mapping!$A:$C,2,0),"Not Mapped"))</f>
        <v/>
      </c>
      <c r="P8484" s="36">
        <f>IF($B8484="","",IFERROR(VLOOKUP($B8484,Mapping!$A:$C,3,0),"Not Mapped"))</f>
        <v/>
      </c>
      <c r="Q8484" s="36">
        <f>IF($B8484="","",IFERROR(VLOOKUP($O8484,Leaders!$A:$B,2,0),"Not Mapped"))</f>
        <v/>
      </c>
      <c r="R8484" s="36">
        <f>IF($B8484="","",IF(COUNTIF(Exclusions!$A:$A,$B8484)&gt;0,"Yes","No"))</f>
        <v/>
      </c>
      <c r="S8484" s="38">
        <f>IF($B8484="","",MIN(1,DAY($A8484)/IF($N8484="Superstore",Settings!$B$5,Settings!$B$4)))</f>
        <v/>
      </c>
      <c r="T8484" s="38">
        <f>IF(OR($B8484="",$G8484="",$S8484=0),"",$G8484/$S8484)</f>
        <v/>
      </c>
      <c r="U8484" s="36">
        <f>IF($T8484="","",IF($T8484&lt;Settings!$B$8,"Critical",IF($T8484&lt;Settings!$B$9,"Semi Critical","Non Critical")))</f>
        <v/>
      </c>
      <c r="V8484" s="28" t="n"/>
      <c r="Z8484">
        <f>IF($B8484="","",IFERROR(VLOOKUP($B8484,'Plan HC for CCA'!$A:$B,2,0),""))</f>
        <v/>
      </c>
      <c r="AA8484">
        <f>IF(OR($B8484="",$Z8484=""),"",IF(N($M8484)&lt;$Z8484,"Delta","No Delta"))</f>
        <v/>
      </c>
      <c r="AB8484">
        <f>IF(OR($B8484="",$Z8484=""),"",MAX(0,$Z8484-N($M8484)))</f>
        <v/>
      </c>
      <c r="AC8484" s="46">
        <f>IF($B8484="","",IFERROR(INDEX('CCA Util %'!$H:$H,MATCH($B8484,'CCA Util %'!$E:$E,0)),""))</f>
        <v/>
      </c>
      <c r="AD8484">
        <f>IF($B8484="","",IFERROR(INDEX('CCA Util %'!$G:$G,MATCH($B8484,'CCA Util %'!$E:$E,0)),""))</f>
        <v/>
      </c>
      <c r="AE8484">
        <f>IF(OR($B8484="",$U8484=""),"",$U8484&amp;" &amp; "&amp;IF(OR($AD8484="",$AD8484=0),"Util NA",$AD8484&amp;" Util"))</f>
        <v/>
      </c>
    </row>
    <row r="8485" ht="15.75" customHeight="1" s="42">
      <c r="A8485" s="41" t="n"/>
      <c r="G8485" s="38" t="n"/>
      <c r="H8485" s="38" t="n"/>
      <c r="I8485" s="38" t="n"/>
      <c r="J8485" s="38" t="n"/>
      <c r="K8485" s="38" t="n"/>
      <c r="L8485" s="38" t="n"/>
      <c r="N8485" s="36">
        <f>IF($B8485="","",IF($C8485="SUPERSTORE","Superstore","DH"))</f>
        <v/>
      </c>
      <c r="O8485" s="36">
        <f>IF($B8485="","",IFERROR(VLOOKUP($B8485,Mapping!$A:$C,2,0),"Not Mapped"))</f>
        <v/>
      </c>
      <c r="P8485" s="36">
        <f>IF($B8485="","",IFERROR(VLOOKUP($B8485,Mapping!$A:$C,3,0),"Not Mapped"))</f>
        <v/>
      </c>
      <c r="Q8485" s="36">
        <f>IF($B8485="","",IFERROR(VLOOKUP($O8485,Leaders!$A:$B,2,0),"Not Mapped"))</f>
        <v/>
      </c>
      <c r="R8485" s="36">
        <f>IF($B8485="","",IF(COUNTIF(Exclusions!$A:$A,$B8485)&gt;0,"Yes","No"))</f>
        <v/>
      </c>
      <c r="S8485" s="38">
        <f>IF($B8485="","",MIN(1,DAY($A8485)/IF($N8485="Superstore",Settings!$B$5,Settings!$B$4)))</f>
        <v/>
      </c>
      <c r="T8485" s="38">
        <f>IF(OR($B8485="",$G8485="",$S8485=0),"",$G8485/$S8485)</f>
        <v/>
      </c>
      <c r="U8485" s="36">
        <f>IF($T8485="","",IF($T8485&lt;Settings!$B$8,"Critical",IF($T8485&lt;Settings!$B$9,"Semi Critical","Non Critical")))</f>
        <v/>
      </c>
      <c r="V8485" s="28" t="n"/>
      <c r="Z8485">
        <f>IF($B8485="","",IFERROR(VLOOKUP($B8485,'Plan HC for CCA'!$A:$B,2,0),""))</f>
        <v/>
      </c>
      <c r="AA8485">
        <f>IF(OR($B8485="",$Z8485=""),"",IF(N($M8485)&lt;$Z8485,"Delta","No Delta"))</f>
        <v/>
      </c>
      <c r="AB8485">
        <f>IF(OR($B8485="",$Z8485=""),"",MAX(0,$Z8485-N($M8485)))</f>
        <v/>
      </c>
      <c r="AC8485" s="46">
        <f>IF($B8485="","",IFERROR(INDEX('CCA Util %'!$H:$H,MATCH($B8485,'CCA Util %'!$E:$E,0)),""))</f>
        <v/>
      </c>
      <c r="AD8485">
        <f>IF($B8485="","",IFERROR(INDEX('CCA Util %'!$G:$G,MATCH($B8485,'CCA Util %'!$E:$E,0)),""))</f>
        <v/>
      </c>
      <c r="AE8485">
        <f>IF(OR($B8485="",$U8485=""),"",$U8485&amp;" &amp; "&amp;IF(OR($AD8485="",$AD8485=0),"Util NA",$AD8485&amp;" Util"))</f>
        <v/>
      </c>
    </row>
    <row r="8486" ht="15.75" customHeight="1" s="42">
      <c r="A8486" s="41" t="n"/>
      <c r="G8486" s="38" t="n"/>
      <c r="H8486" s="38" t="n"/>
      <c r="I8486" s="38" t="n"/>
      <c r="J8486" s="38" t="n"/>
      <c r="K8486" s="38" t="n"/>
      <c r="L8486" s="38" t="n"/>
      <c r="N8486" s="36">
        <f>IF($B8486="","",IF($C8486="SUPERSTORE","Superstore","DH"))</f>
        <v/>
      </c>
      <c r="O8486" s="36">
        <f>IF($B8486="","",IFERROR(VLOOKUP($B8486,Mapping!$A:$C,2,0),"Not Mapped"))</f>
        <v/>
      </c>
      <c r="P8486" s="36">
        <f>IF($B8486="","",IFERROR(VLOOKUP($B8486,Mapping!$A:$C,3,0),"Not Mapped"))</f>
        <v/>
      </c>
      <c r="Q8486" s="36">
        <f>IF($B8486="","",IFERROR(VLOOKUP($O8486,Leaders!$A:$B,2,0),"Not Mapped"))</f>
        <v/>
      </c>
      <c r="R8486" s="36">
        <f>IF($B8486="","",IF(COUNTIF(Exclusions!$A:$A,$B8486)&gt;0,"Yes","No"))</f>
        <v/>
      </c>
      <c r="S8486" s="38">
        <f>IF($B8486="","",MIN(1,DAY($A8486)/IF($N8486="Superstore",Settings!$B$5,Settings!$B$4)))</f>
        <v/>
      </c>
      <c r="T8486" s="38">
        <f>IF(OR($B8486="",$G8486="",$S8486=0),"",$G8486/$S8486)</f>
        <v/>
      </c>
      <c r="U8486" s="36">
        <f>IF($T8486="","",IF($T8486&lt;Settings!$B$8,"Critical",IF($T8486&lt;Settings!$B$9,"Semi Critical","Non Critical")))</f>
        <v/>
      </c>
      <c r="V8486" s="28" t="n"/>
      <c r="Z8486">
        <f>IF($B8486="","",IFERROR(VLOOKUP($B8486,'Plan HC for CCA'!$A:$B,2,0),""))</f>
        <v/>
      </c>
      <c r="AA8486">
        <f>IF(OR($B8486="",$Z8486=""),"",IF(N($M8486)&lt;$Z8486,"Delta","No Delta"))</f>
        <v/>
      </c>
      <c r="AB8486">
        <f>IF(OR($B8486="",$Z8486=""),"",MAX(0,$Z8486-N($M8486)))</f>
        <v/>
      </c>
      <c r="AC8486" s="46">
        <f>IF($B8486="","",IFERROR(INDEX('CCA Util %'!$H:$H,MATCH($B8486,'CCA Util %'!$E:$E,0)),""))</f>
        <v/>
      </c>
      <c r="AD8486">
        <f>IF($B8486="","",IFERROR(INDEX('CCA Util %'!$G:$G,MATCH($B8486,'CCA Util %'!$E:$E,0)),""))</f>
        <v/>
      </c>
      <c r="AE8486">
        <f>IF(OR($B8486="",$U8486=""),"",$U8486&amp;" &amp; "&amp;IF(OR($AD8486="",$AD8486=0),"Util NA",$AD8486&amp;" Util"))</f>
        <v/>
      </c>
    </row>
    <row r="8487" ht="15.75" customHeight="1" s="42">
      <c r="A8487" s="41" t="n"/>
      <c r="G8487" s="38" t="n"/>
      <c r="H8487" s="38" t="n"/>
      <c r="I8487" s="38" t="n"/>
      <c r="J8487" s="38" t="n"/>
      <c r="K8487" s="38" t="n"/>
      <c r="L8487" s="38" t="n"/>
      <c r="N8487" s="36">
        <f>IF($B8487="","",IF($C8487="SUPERSTORE","Superstore","DH"))</f>
        <v/>
      </c>
      <c r="O8487" s="36">
        <f>IF($B8487="","",IFERROR(VLOOKUP($B8487,Mapping!$A:$C,2,0),"Not Mapped"))</f>
        <v/>
      </c>
      <c r="P8487" s="36">
        <f>IF($B8487="","",IFERROR(VLOOKUP($B8487,Mapping!$A:$C,3,0),"Not Mapped"))</f>
        <v/>
      </c>
      <c r="Q8487" s="36">
        <f>IF($B8487="","",IFERROR(VLOOKUP($O8487,Leaders!$A:$B,2,0),"Not Mapped"))</f>
        <v/>
      </c>
      <c r="R8487" s="36">
        <f>IF($B8487="","",IF(COUNTIF(Exclusions!$A:$A,$B8487)&gt;0,"Yes","No"))</f>
        <v/>
      </c>
      <c r="S8487" s="38">
        <f>IF($B8487="","",MIN(1,DAY($A8487)/IF($N8487="Superstore",Settings!$B$5,Settings!$B$4)))</f>
        <v/>
      </c>
      <c r="T8487" s="38">
        <f>IF(OR($B8487="",$G8487="",$S8487=0),"",$G8487/$S8487)</f>
        <v/>
      </c>
      <c r="U8487" s="36">
        <f>IF($T8487="","",IF($T8487&lt;Settings!$B$8,"Critical",IF($T8487&lt;Settings!$B$9,"Semi Critical","Non Critical")))</f>
        <v/>
      </c>
      <c r="V8487" s="28" t="n"/>
      <c r="Z8487">
        <f>IF($B8487="","",IFERROR(VLOOKUP($B8487,'Plan HC for CCA'!$A:$B,2,0),""))</f>
        <v/>
      </c>
      <c r="AA8487">
        <f>IF(OR($B8487="",$Z8487=""),"",IF(N($M8487)&lt;$Z8487,"Delta","No Delta"))</f>
        <v/>
      </c>
      <c r="AB8487">
        <f>IF(OR($B8487="",$Z8487=""),"",MAX(0,$Z8487-N($M8487)))</f>
        <v/>
      </c>
      <c r="AC8487" s="46">
        <f>IF($B8487="","",IFERROR(INDEX('CCA Util %'!$H:$H,MATCH($B8487,'CCA Util %'!$E:$E,0)),""))</f>
        <v/>
      </c>
      <c r="AD8487">
        <f>IF($B8487="","",IFERROR(INDEX('CCA Util %'!$G:$G,MATCH($B8487,'CCA Util %'!$E:$E,0)),""))</f>
        <v/>
      </c>
      <c r="AE8487">
        <f>IF(OR($B8487="",$U8487=""),"",$U8487&amp;" &amp; "&amp;IF(OR($AD8487="",$AD8487=0),"Util NA",$AD8487&amp;" Util"))</f>
        <v/>
      </c>
    </row>
    <row r="8488" ht="15.75" customHeight="1" s="42">
      <c r="A8488" s="41" t="n"/>
      <c r="G8488" s="38" t="n"/>
      <c r="H8488" s="38" t="n"/>
      <c r="I8488" s="38" t="n"/>
      <c r="J8488" s="38" t="n"/>
      <c r="K8488" s="38" t="n"/>
      <c r="L8488" s="38" t="n"/>
      <c r="N8488" s="36">
        <f>IF($B8488="","",IF($C8488="SUPERSTORE","Superstore","DH"))</f>
        <v/>
      </c>
      <c r="O8488" s="36">
        <f>IF($B8488="","",IFERROR(VLOOKUP($B8488,Mapping!$A:$C,2,0),"Not Mapped"))</f>
        <v/>
      </c>
      <c r="P8488" s="36">
        <f>IF($B8488="","",IFERROR(VLOOKUP($B8488,Mapping!$A:$C,3,0),"Not Mapped"))</f>
        <v/>
      </c>
      <c r="Q8488" s="36">
        <f>IF($B8488="","",IFERROR(VLOOKUP($O8488,Leaders!$A:$B,2,0),"Not Mapped"))</f>
        <v/>
      </c>
      <c r="R8488" s="36">
        <f>IF($B8488="","",IF(COUNTIF(Exclusions!$A:$A,$B8488)&gt;0,"Yes","No"))</f>
        <v/>
      </c>
      <c r="S8488" s="38">
        <f>IF($B8488="","",MIN(1,DAY($A8488)/IF($N8488="Superstore",Settings!$B$5,Settings!$B$4)))</f>
        <v/>
      </c>
      <c r="T8488" s="38">
        <f>IF(OR($B8488="",$G8488="",$S8488=0),"",$G8488/$S8488)</f>
        <v/>
      </c>
      <c r="U8488" s="36">
        <f>IF($T8488="","",IF($T8488&lt;Settings!$B$8,"Critical",IF($T8488&lt;Settings!$B$9,"Semi Critical","Non Critical")))</f>
        <v/>
      </c>
      <c r="V8488" s="28" t="n"/>
      <c r="Z8488">
        <f>IF($B8488="","",IFERROR(VLOOKUP($B8488,'Plan HC for CCA'!$A:$B,2,0),""))</f>
        <v/>
      </c>
      <c r="AA8488">
        <f>IF(OR($B8488="",$Z8488=""),"",IF(N($M8488)&lt;$Z8488,"Delta","No Delta"))</f>
        <v/>
      </c>
      <c r="AB8488">
        <f>IF(OR($B8488="",$Z8488=""),"",MAX(0,$Z8488-N($M8488)))</f>
        <v/>
      </c>
      <c r="AC8488" s="46">
        <f>IF($B8488="","",IFERROR(INDEX('CCA Util %'!$H:$H,MATCH($B8488,'CCA Util %'!$E:$E,0)),""))</f>
        <v/>
      </c>
      <c r="AD8488">
        <f>IF($B8488="","",IFERROR(INDEX('CCA Util %'!$G:$G,MATCH($B8488,'CCA Util %'!$E:$E,0)),""))</f>
        <v/>
      </c>
      <c r="AE8488">
        <f>IF(OR($B8488="",$U8488=""),"",$U8488&amp;" &amp; "&amp;IF(OR($AD8488="",$AD8488=0),"Util NA",$AD8488&amp;" Util"))</f>
        <v/>
      </c>
    </row>
    <row r="8489" ht="15.75" customHeight="1" s="42">
      <c r="A8489" s="41" t="n"/>
      <c r="G8489" s="38" t="n"/>
      <c r="H8489" s="38" t="n"/>
      <c r="I8489" s="38" t="n"/>
      <c r="J8489" s="38" t="n"/>
      <c r="K8489" s="38" t="n"/>
      <c r="L8489" s="38" t="n"/>
      <c r="N8489" s="36">
        <f>IF($B8489="","",IF($C8489="SUPERSTORE","Superstore","DH"))</f>
        <v/>
      </c>
      <c r="O8489" s="36">
        <f>IF($B8489="","",IFERROR(VLOOKUP($B8489,Mapping!$A:$C,2,0),"Not Mapped"))</f>
        <v/>
      </c>
      <c r="P8489" s="36">
        <f>IF($B8489="","",IFERROR(VLOOKUP($B8489,Mapping!$A:$C,3,0),"Not Mapped"))</f>
        <v/>
      </c>
      <c r="Q8489" s="36">
        <f>IF($B8489="","",IFERROR(VLOOKUP($O8489,Leaders!$A:$B,2,0),"Not Mapped"))</f>
        <v/>
      </c>
      <c r="R8489" s="36">
        <f>IF($B8489="","",IF(COUNTIF(Exclusions!$A:$A,$B8489)&gt;0,"Yes","No"))</f>
        <v/>
      </c>
      <c r="S8489" s="38">
        <f>IF($B8489="","",MIN(1,DAY($A8489)/IF($N8489="Superstore",Settings!$B$5,Settings!$B$4)))</f>
        <v/>
      </c>
      <c r="T8489" s="38">
        <f>IF(OR($B8489="",$G8489="",$S8489=0),"",$G8489/$S8489)</f>
        <v/>
      </c>
      <c r="U8489" s="36">
        <f>IF($T8489="","",IF($T8489&lt;Settings!$B$8,"Critical",IF($T8489&lt;Settings!$B$9,"Semi Critical","Non Critical")))</f>
        <v/>
      </c>
      <c r="V8489" s="28" t="n"/>
      <c r="Z8489">
        <f>IF($B8489="","",IFERROR(VLOOKUP($B8489,'Plan HC for CCA'!$A:$B,2,0),""))</f>
        <v/>
      </c>
      <c r="AA8489">
        <f>IF(OR($B8489="",$Z8489=""),"",IF(N($M8489)&lt;$Z8489,"Delta","No Delta"))</f>
        <v/>
      </c>
      <c r="AB8489">
        <f>IF(OR($B8489="",$Z8489=""),"",MAX(0,$Z8489-N($M8489)))</f>
        <v/>
      </c>
      <c r="AC8489" s="46">
        <f>IF($B8489="","",IFERROR(INDEX('CCA Util %'!$H:$H,MATCH($B8489,'CCA Util %'!$E:$E,0)),""))</f>
        <v/>
      </c>
      <c r="AD8489">
        <f>IF($B8489="","",IFERROR(INDEX('CCA Util %'!$G:$G,MATCH($B8489,'CCA Util %'!$E:$E,0)),""))</f>
        <v/>
      </c>
      <c r="AE8489">
        <f>IF(OR($B8489="",$U8489=""),"",$U8489&amp;" &amp; "&amp;IF(OR($AD8489="",$AD8489=0),"Util NA",$AD8489&amp;" Util"))</f>
        <v/>
      </c>
    </row>
    <row r="8490" ht="15.75" customHeight="1" s="42">
      <c r="A8490" s="41" t="n"/>
      <c r="G8490" s="38" t="n"/>
      <c r="H8490" s="38" t="n"/>
      <c r="I8490" s="38" t="n"/>
      <c r="J8490" s="38" t="n"/>
      <c r="K8490" s="38" t="n"/>
      <c r="L8490" s="38" t="n"/>
      <c r="N8490" s="36">
        <f>IF($B8490="","",IF($C8490="SUPERSTORE","Superstore","DH"))</f>
        <v/>
      </c>
      <c r="O8490" s="36">
        <f>IF($B8490="","",IFERROR(VLOOKUP($B8490,Mapping!$A:$C,2,0),"Not Mapped"))</f>
        <v/>
      </c>
      <c r="P8490" s="36">
        <f>IF($B8490="","",IFERROR(VLOOKUP($B8490,Mapping!$A:$C,3,0),"Not Mapped"))</f>
        <v/>
      </c>
      <c r="Q8490" s="36">
        <f>IF($B8490="","",IFERROR(VLOOKUP($O8490,Leaders!$A:$B,2,0),"Not Mapped"))</f>
        <v/>
      </c>
      <c r="R8490" s="36">
        <f>IF($B8490="","",IF(COUNTIF(Exclusions!$A:$A,$B8490)&gt;0,"Yes","No"))</f>
        <v/>
      </c>
      <c r="S8490" s="38">
        <f>IF($B8490="","",MIN(1,DAY($A8490)/IF($N8490="Superstore",Settings!$B$5,Settings!$B$4)))</f>
        <v/>
      </c>
      <c r="T8490" s="38">
        <f>IF(OR($B8490="",$G8490="",$S8490=0),"",$G8490/$S8490)</f>
        <v/>
      </c>
      <c r="U8490" s="36">
        <f>IF($T8490="","",IF($T8490&lt;Settings!$B$8,"Critical",IF($T8490&lt;Settings!$B$9,"Semi Critical","Non Critical")))</f>
        <v/>
      </c>
      <c r="V8490" s="28" t="n"/>
      <c r="Z8490">
        <f>IF($B8490="","",IFERROR(VLOOKUP($B8490,'Plan HC for CCA'!$A:$B,2,0),""))</f>
        <v/>
      </c>
      <c r="AA8490">
        <f>IF(OR($B8490="",$Z8490=""),"",IF(N($M8490)&lt;$Z8490,"Delta","No Delta"))</f>
        <v/>
      </c>
      <c r="AB8490">
        <f>IF(OR($B8490="",$Z8490=""),"",MAX(0,$Z8490-N($M8490)))</f>
        <v/>
      </c>
      <c r="AC8490" s="46">
        <f>IF($B8490="","",IFERROR(INDEX('CCA Util %'!$H:$H,MATCH($B8490,'CCA Util %'!$E:$E,0)),""))</f>
        <v/>
      </c>
      <c r="AD8490">
        <f>IF($B8490="","",IFERROR(INDEX('CCA Util %'!$G:$G,MATCH($B8490,'CCA Util %'!$E:$E,0)),""))</f>
        <v/>
      </c>
      <c r="AE8490">
        <f>IF(OR($B8490="",$U8490=""),"",$U8490&amp;" &amp; "&amp;IF(OR($AD8490="",$AD8490=0),"Util NA",$AD8490&amp;" Util"))</f>
        <v/>
      </c>
    </row>
    <row r="8491" ht="15.75" customHeight="1" s="42">
      <c r="A8491" s="41" t="n"/>
      <c r="G8491" s="38" t="n"/>
      <c r="H8491" s="38" t="n"/>
      <c r="I8491" s="38" t="n"/>
      <c r="J8491" s="38" t="n"/>
      <c r="K8491" s="38" t="n"/>
      <c r="L8491" s="38" t="n"/>
      <c r="N8491" s="36">
        <f>IF($B8491="","",IF($C8491="SUPERSTORE","Superstore","DH"))</f>
        <v/>
      </c>
      <c r="O8491" s="36">
        <f>IF($B8491="","",IFERROR(VLOOKUP($B8491,Mapping!$A:$C,2,0),"Not Mapped"))</f>
        <v/>
      </c>
      <c r="P8491" s="36">
        <f>IF($B8491="","",IFERROR(VLOOKUP($B8491,Mapping!$A:$C,3,0),"Not Mapped"))</f>
        <v/>
      </c>
      <c r="Q8491" s="36">
        <f>IF($B8491="","",IFERROR(VLOOKUP($O8491,Leaders!$A:$B,2,0),"Not Mapped"))</f>
        <v/>
      </c>
      <c r="R8491" s="36">
        <f>IF($B8491="","",IF(COUNTIF(Exclusions!$A:$A,$B8491)&gt;0,"Yes","No"))</f>
        <v/>
      </c>
      <c r="S8491" s="38">
        <f>IF($B8491="","",MIN(1,DAY($A8491)/IF($N8491="Superstore",Settings!$B$5,Settings!$B$4)))</f>
        <v/>
      </c>
      <c r="T8491" s="38">
        <f>IF(OR($B8491="",$G8491="",$S8491=0),"",$G8491/$S8491)</f>
        <v/>
      </c>
      <c r="U8491" s="36">
        <f>IF($T8491="","",IF($T8491&lt;Settings!$B$8,"Critical",IF($T8491&lt;Settings!$B$9,"Semi Critical","Non Critical")))</f>
        <v/>
      </c>
      <c r="V8491" s="28" t="n"/>
      <c r="Z8491">
        <f>IF($B8491="","",IFERROR(VLOOKUP($B8491,'Plan HC for CCA'!$A:$B,2,0),""))</f>
        <v/>
      </c>
      <c r="AA8491">
        <f>IF(OR($B8491="",$Z8491=""),"",IF(N($M8491)&lt;$Z8491,"Delta","No Delta"))</f>
        <v/>
      </c>
      <c r="AB8491">
        <f>IF(OR($B8491="",$Z8491=""),"",MAX(0,$Z8491-N($M8491)))</f>
        <v/>
      </c>
      <c r="AC8491" s="46">
        <f>IF($B8491="","",IFERROR(INDEX('CCA Util %'!$H:$H,MATCH($B8491,'CCA Util %'!$E:$E,0)),""))</f>
        <v/>
      </c>
      <c r="AD8491">
        <f>IF($B8491="","",IFERROR(INDEX('CCA Util %'!$G:$G,MATCH($B8491,'CCA Util %'!$E:$E,0)),""))</f>
        <v/>
      </c>
      <c r="AE8491">
        <f>IF(OR($B8491="",$U8491=""),"",$U8491&amp;" &amp; "&amp;IF(OR($AD8491="",$AD8491=0),"Util NA",$AD8491&amp;" Util"))</f>
        <v/>
      </c>
    </row>
    <row r="8492" ht="15.75" customHeight="1" s="42">
      <c r="A8492" s="41" t="n"/>
      <c r="G8492" s="38" t="n"/>
      <c r="H8492" s="38" t="n"/>
      <c r="I8492" s="38" t="n"/>
      <c r="J8492" s="38" t="n"/>
      <c r="K8492" s="38" t="n"/>
      <c r="L8492" s="38" t="n"/>
      <c r="N8492" s="36">
        <f>IF($B8492="","",IF($C8492="SUPERSTORE","Superstore","DH"))</f>
        <v/>
      </c>
      <c r="O8492" s="36">
        <f>IF($B8492="","",IFERROR(VLOOKUP($B8492,Mapping!$A:$C,2,0),"Not Mapped"))</f>
        <v/>
      </c>
      <c r="P8492" s="36">
        <f>IF($B8492="","",IFERROR(VLOOKUP($B8492,Mapping!$A:$C,3,0),"Not Mapped"))</f>
        <v/>
      </c>
      <c r="Q8492" s="36">
        <f>IF($B8492="","",IFERROR(VLOOKUP($O8492,Leaders!$A:$B,2,0),"Not Mapped"))</f>
        <v/>
      </c>
      <c r="R8492" s="36">
        <f>IF($B8492="","",IF(COUNTIF(Exclusions!$A:$A,$B8492)&gt;0,"Yes","No"))</f>
        <v/>
      </c>
      <c r="S8492" s="38">
        <f>IF($B8492="","",MIN(1,DAY($A8492)/IF($N8492="Superstore",Settings!$B$5,Settings!$B$4)))</f>
        <v/>
      </c>
      <c r="T8492" s="38">
        <f>IF(OR($B8492="",$G8492="",$S8492=0),"",$G8492/$S8492)</f>
        <v/>
      </c>
      <c r="U8492" s="36">
        <f>IF($T8492="","",IF($T8492&lt;Settings!$B$8,"Critical",IF($T8492&lt;Settings!$B$9,"Semi Critical","Non Critical")))</f>
        <v/>
      </c>
      <c r="V8492" s="28" t="n"/>
      <c r="Z8492">
        <f>IF($B8492="","",IFERROR(VLOOKUP($B8492,'Plan HC for CCA'!$A:$B,2,0),""))</f>
        <v/>
      </c>
      <c r="AA8492">
        <f>IF(OR($B8492="",$Z8492=""),"",IF(N($M8492)&lt;$Z8492,"Delta","No Delta"))</f>
        <v/>
      </c>
      <c r="AB8492">
        <f>IF(OR($B8492="",$Z8492=""),"",MAX(0,$Z8492-N($M8492)))</f>
        <v/>
      </c>
      <c r="AC8492" s="46">
        <f>IF($B8492="","",IFERROR(INDEX('CCA Util %'!$H:$H,MATCH($B8492,'CCA Util %'!$E:$E,0)),""))</f>
        <v/>
      </c>
      <c r="AD8492">
        <f>IF($B8492="","",IFERROR(INDEX('CCA Util %'!$G:$G,MATCH($B8492,'CCA Util %'!$E:$E,0)),""))</f>
        <v/>
      </c>
      <c r="AE8492">
        <f>IF(OR($B8492="",$U8492=""),"",$U8492&amp;" &amp; "&amp;IF(OR($AD8492="",$AD8492=0),"Util NA",$AD8492&amp;" Util"))</f>
        <v/>
      </c>
    </row>
    <row r="8493" ht="15.75" customHeight="1" s="42">
      <c r="A8493" s="41" t="n"/>
      <c r="G8493" s="38" t="n"/>
      <c r="H8493" s="38" t="n"/>
      <c r="I8493" s="38" t="n"/>
      <c r="J8493" s="38" t="n"/>
      <c r="K8493" s="38" t="n"/>
      <c r="L8493" s="38" t="n"/>
      <c r="N8493" s="36">
        <f>IF($B8493="","",IF($C8493="SUPERSTORE","Superstore","DH"))</f>
        <v/>
      </c>
      <c r="O8493" s="36">
        <f>IF($B8493="","",IFERROR(VLOOKUP($B8493,Mapping!$A:$C,2,0),"Not Mapped"))</f>
        <v/>
      </c>
      <c r="P8493" s="36">
        <f>IF($B8493="","",IFERROR(VLOOKUP($B8493,Mapping!$A:$C,3,0),"Not Mapped"))</f>
        <v/>
      </c>
      <c r="Q8493" s="36">
        <f>IF($B8493="","",IFERROR(VLOOKUP($O8493,Leaders!$A:$B,2,0),"Not Mapped"))</f>
        <v/>
      </c>
      <c r="R8493" s="36">
        <f>IF($B8493="","",IF(COUNTIF(Exclusions!$A:$A,$B8493)&gt;0,"Yes","No"))</f>
        <v/>
      </c>
      <c r="S8493" s="38">
        <f>IF($B8493="","",MIN(1,DAY($A8493)/IF($N8493="Superstore",Settings!$B$5,Settings!$B$4)))</f>
        <v/>
      </c>
      <c r="T8493" s="38">
        <f>IF(OR($B8493="",$G8493="",$S8493=0),"",$G8493/$S8493)</f>
        <v/>
      </c>
      <c r="U8493" s="36">
        <f>IF($T8493="","",IF($T8493&lt;Settings!$B$8,"Critical",IF($T8493&lt;Settings!$B$9,"Semi Critical","Non Critical")))</f>
        <v/>
      </c>
      <c r="V8493" s="28" t="n"/>
      <c r="Z8493">
        <f>IF($B8493="","",IFERROR(VLOOKUP($B8493,'Plan HC for CCA'!$A:$B,2,0),""))</f>
        <v/>
      </c>
      <c r="AA8493">
        <f>IF(OR($B8493="",$Z8493=""),"",IF(N($M8493)&lt;$Z8493,"Delta","No Delta"))</f>
        <v/>
      </c>
      <c r="AB8493">
        <f>IF(OR($B8493="",$Z8493=""),"",MAX(0,$Z8493-N($M8493)))</f>
        <v/>
      </c>
      <c r="AC8493" s="46">
        <f>IF($B8493="","",IFERROR(INDEX('CCA Util %'!$H:$H,MATCH($B8493,'CCA Util %'!$E:$E,0)),""))</f>
        <v/>
      </c>
      <c r="AD8493">
        <f>IF($B8493="","",IFERROR(INDEX('CCA Util %'!$G:$G,MATCH($B8493,'CCA Util %'!$E:$E,0)),""))</f>
        <v/>
      </c>
      <c r="AE8493">
        <f>IF(OR($B8493="",$U8493=""),"",$U8493&amp;" &amp; "&amp;IF(OR($AD8493="",$AD8493=0),"Util NA",$AD8493&amp;" Util"))</f>
        <v/>
      </c>
    </row>
    <row r="8494" ht="15.75" customHeight="1" s="42">
      <c r="A8494" s="41" t="n"/>
      <c r="G8494" s="38" t="n"/>
      <c r="H8494" s="38" t="n"/>
      <c r="I8494" s="38" t="n"/>
      <c r="J8494" s="38" t="n"/>
      <c r="K8494" s="38" t="n"/>
      <c r="L8494" s="38" t="n"/>
      <c r="N8494" s="36">
        <f>IF($B8494="","",IF($C8494="SUPERSTORE","Superstore","DH"))</f>
        <v/>
      </c>
      <c r="O8494" s="36">
        <f>IF($B8494="","",IFERROR(VLOOKUP($B8494,Mapping!$A:$C,2,0),"Not Mapped"))</f>
        <v/>
      </c>
      <c r="P8494" s="36">
        <f>IF($B8494="","",IFERROR(VLOOKUP($B8494,Mapping!$A:$C,3,0),"Not Mapped"))</f>
        <v/>
      </c>
      <c r="Q8494" s="36">
        <f>IF($B8494="","",IFERROR(VLOOKUP($O8494,Leaders!$A:$B,2,0),"Not Mapped"))</f>
        <v/>
      </c>
      <c r="R8494" s="36">
        <f>IF($B8494="","",IF(COUNTIF(Exclusions!$A:$A,$B8494)&gt;0,"Yes","No"))</f>
        <v/>
      </c>
      <c r="S8494" s="38">
        <f>IF($B8494="","",MIN(1,DAY($A8494)/IF($N8494="Superstore",Settings!$B$5,Settings!$B$4)))</f>
        <v/>
      </c>
      <c r="T8494" s="38">
        <f>IF(OR($B8494="",$G8494="",$S8494=0),"",$G8494/$S8494)</f>
        <v/>
      </c>
      <c r="U8494" s="36">
        <f>IF($T8494="","",IF($T8494&lt;Settings!$B$8,"Critical",IF($T8494&lt;Settings!$B$9,"Semi Critical","Non Critical")))</f>
        <v/>
      </c>
      <c r="V8494" s="28" t="n"/>
      <c r="Z8494">
        <f>IF($B8494="","",IFERROR(VLOOKUP($B8494,'Plan HC for CCA'!$A:$B,2,0),""))</f>
        <v/>
      </c>
      <c r="AA8494">
        <f>IF(OR($B8494="",$Z8494=""),"",IF(N($M8494)&lt;$Z8494,"Delta","No Delta"))</f>
        <v/>
      </c>
      <c r="AB8494">
        <f>IF(OR($B8494="",$Z8494=""),"",MAX(0,$Z8494-N($M8494)))</f>
        <v/>
      </c>
      <c r="AC8494" s="46">
        <f>IF($B8494="","",IFERROR(INDEX('CCA Util %'!$H:$H,MATCH($B8494,'CCA Util %'!$E:$E,0)),""))</f>
        <v/>
      </c>
      <c r="AD8494">
        <f>IF($B8494="","",IFERROR(INDEX('CCA Util %'!$G:$G,MATCH($B8494,'CCA Util %'!$E:$E,0)),""))</f>
        <v/>
      </c>
      <c r="AE8494">
        <f>IF(OR($B8494="",$U8494=""),"",$U8494&amp;" &amp; "&amp;IF(OR($AD8494="",$AD8494=0),"Util NA",$AD8494&amp;" Util"))</f>
        <v/>
      </c>
    </row>
    <row r="8495" ht="15.75" customHeight="1" s="42">
      <c r="A8495" s="41" t="n"/>
      <c r="G8495" s="38" t="n"/>
      <c r="H8495" s="38" t="n"/>
      <c r="I8495" s="38" t="n"/>
      <c r="J8495" s="38" t="n"/>
      <c r="K8495" s="38" t="n"/>
      <c r="L8495" s="38" t="n"/>
      <c r="N8495" s="36">
        <f>IF($B8495="","",IF($C8495="SUPERSTORE","Superstore","DH"))</f>
        <v/>
      </c>
      <c r="O8495" s="36">
        <f>IF($B8495="","",IFERROR(VLOOKUP($B8495,Mapping!$A:$C,2,0),"Not Mapped"))</f>
        <v/>
      </c>
      <c r="P8495" s="36">
        <f>IF($B8495="","",IFERROR(VLOOKUP($B8495,Mapping!$A:$C,3,0),"Not Mapped"))</f>
        <v/>
      </c>
      <c r="Q8495" s="36">
        <f>IF($B8495="","",IFERROR(VLOOKUP($O8495,Leaders!$A:$B,2,0),"Not Mapped"))</f>
        <v/>
      </c>
      <c r="R8495" s="36">
        <f>IF($B8495="","",IF(COUNTIF(Exclusions!$A:$A,$B8495)&gt;0,"Yes","No"))</f>
        <v/>
      </c>
      <c r="S8495" s="38">
        <f>IF($B8495="","",MIN(1,DAY($A8495)/IF($N8495="Superstore",Settings!$B$5,Settings!$B$4)))</f>
        <v/>
      </c>
      <c r="T8495" s="38">
        <f>IF(OR($B8495="",$G8495="",$S8495=0),"",$G8495/$S8495)</f>
        <v/>
      </c>
      <c r="U8495" s="36">
        <f>IF($T8495="","",IF($T8495&lt;Settings!$B$8,"Critical",IF($T8495&lt;Settings!$B$9,"Semi Critical","Non Critical")))</f>
        <v/>
      </c>
      <c r="V8495" s="28" t="n"/>
      <c r="Z8495">
        <f>IF($B8495="","",IFERROR(VLOOKUP($B8495,'Plan HC for CCA'!$A:$B,2,0),""))</f>
        <v/>
      </c>
      <c r="AA8495">
        <f>IF(OR($B8495="",$Z8495=""),"",IF(N($M8495)&lt;$Z8495,"Delta","No Delta"))</f>
        <v/>
      </c>
      <c r="AB8495">
        <f>IF(OR($B8495="",$Z8495=""),"",MAX(0,$Z8495-N($M8495)))</f>
        <v/>
      </c>
      <c r="AC8495" s="46">
        <f>IF($B8495="","",IFERROR(INDEX('CCA Util %'!$H:$H,MATCH($B8495,'CCA Util %'!$E:$E,0)),""))</f>
        <v/>
      </c>
      <c r="AD8495">
        <f>IF($B8495="","",IFERROR(INDEX('CCA Util %'!$G:$G,MATCH($B8495,'CCA Util %'!$E:$E,0)),""))</f>
        <v/>
      </c>
      <c r="AE8495">
        <f>IF(OR($B8495="",$U8495=""),"",$U8495&amp;" &amp; "&amp;IF(OR($AD8495="",$AD8495=0),"Util NA",$AD8495&amp;" Util"))</f>
        <v/>
      </c>
    </row>
    <row r="8496" ht="15.75" customHeight="1" s="42">
      <c r="A8496" s="41" t="n"/>
      <c r="G8496" s="38" t="n"/>
      <c r="H8496" s="38" t="n"/>
      <c r="I8496" s="38" t="n"/>
      <c r="J8496" s="38" t="n"/>
      <c r="K8496" s="38" t="n"/>
      <c r="L8496" s="38" t="n"/>
      <c r="N8496" s="36">
        <f>IF($B8496="","",IF($C8496="SUPERSTORE","Superstore","DH"))</f>
        <v/>
      </c>
      <c r="O8496" s="36">
        <f>IF($B8496="","",IFERROR(VLOOKUP($B8496,Mapping!$A:$C,2,0),"Not Mapped"))</f>
        <v/>
      </c>
      <c r="P8496" s="36">
        <f>IF($B8496="","",IFERROR(VLOOKUP($B8496,Mapping!$A:$C,3,0),"Not Mapped"))</f>
        <v/>
      </c>
      <c r="Q8496" s="36">
        <f>IF($B8496="","",IFERROR(VLOOKUP($O8496,Leaders!$A:$B,2,0),"Not Mapped"))</f>
        <v/>
      </c>
      <c r="R8496" s="36">
        <f>IF($B8496="","",IF(COUNTIF(Exclusions!$A:$A,$B8496)&gt;0,"Yes","No"))</f>
        <v/>
      </c>
      <c r="S8496" s="38">
        <f>IF($B8496="","",MIN(1,DAY($A8496)/IF($N8496="Superstore",Settings!$B$5,Settings!$B$4)))</f>
        <v/>
      </c>
      <c r="T8496" s="38">
        <f>IF(OR($B8496="",$G8496="",$S8496=0),"",$G8496/$S8496)</f>
        <v/>
      </c>
      <c r="U8496" s="36">
        <f>IF($T8496="","",IF($T8496&lt;Settings!$B$8,"Critical",IF($T8496&lt;Settings!$B$9,"Semi Critical","Non Critical")))</f>
        <v/>
      </c>
      <c r="V8496" s="28" t="n"/>
      <c r="Z8496">
        <f>IF($B8496="","",IFERROR(VLOOKUP($B8496,'Plan HC for CCA'!$A:$B,2,0),""))</f>
        <v/>
      </c>
      <c r="AA8496">
        <f>IF(OR($B8496="",$Z8496=""),"",IF(N($M8496)&lt;$Z8496,"Delta","No Delta"))</f>
        <v/>
      </c>
      <c r="AB8496">
        <f>IF(OR($B8496="",$Z8496=""),"",MAX(0,$Z8496-N($M8496)))</f>
        <v/>
      </c>
      <c r="AC8496" s="46">
        <f>IF($B8496="","",IFERROR(INDEX('CCA Util %'!$H:$H,MATCH($B8496,'CCA Util %'!$E:$E,0)),""))</f>
        <v/>
      </c>
      <c r="AD8496">
        <f>IF($B8496="","",IFERROR(INDEX('CCA Util %'!$G:$G,MATCH($B8496,'CCA Util %'!$E:$E,0)),""))</f>
        <v/>
      </c>
      <c r="AE8496">
        <f>IF(OR($B8496="",$U8496=""),"",$U8496&amp;" &amp; "&amp;IF(OR($AD8496="",$AD8496=0),"Util NA",$AD8496&amp;" Util"))</f>
        <v/>
      </c>
    </row>
    <row r="8497" ht="15.75" customHeight="1" s="42">
      <c r="A8497" s="41" t="n"/>
      <c r="G8497" s="38" t="n"/>
      <c r="H8497" s="38" t="n"/>
      <c r="I8497" s="38" t="n"/>
      <c r="J8497" s="38" t="n"/>
      <c r="K8497" s="38" t="n"/>
      <c r="L8497" s="38" t="n"/>
      <c r="N8497" s="36">
        <f>IF($B8497="","",IF($C8497="SUPERSTORE","Superstore","DH"))</f>
        <v/>
      </c>
      <c r="O8497" s="36">
        <f>IF($B8497="","",IFERROR(VLOOKUP($B8497,Mapping!$A:$C,2,0),"Not Mapped"))</f>
        <v/>
      </c>
      <c r="P8497" s="36">
        <f>IF($B8497="","",IFERROR(VLOOKUP($B8497,Mapping!$A:$C,3,0),"Not Mapped"))</f>
        <v/>
      </c>
      <c r="Q8497" s="36">
        <f>IF($B8497="","",IFERROR(VLOOKUP($O8497,Leaders!$A:$B,2,0),"Not Mapped"))</f>
        <v/>
      </c>
      <c r="R8497" s="36">
        <f>IF($B8497="","",IF(COUNTIF(Exclusions!$A:$A,$B8497)&gt;0,"Yes","No"))</f>
        <v/>
      </c>
      <c r="S8497" s="38">
        <f>IF($B8497="","",MIN(1,DAY($A8497)/IF($N8497="Superstore",Settings!$B$5,Settings!$B$4)))</f>
        <v/>
      </c>
      <c r="T8497" s="38">
        <f>IF(OR($B8497="",$G8497="",$S8497=0),"",$G8497/$S8497)</f>
        <v/>
      </c>
      <c r="U8497" s="36">
        <f>IF($T8497="","",IF($T8497&lt;Settings!$B$8,"Critical",IF($T8497&lt;Settings!$B$9,"Semi Critical","Non Critical")))</f>
        <v/>
      </c>
      <c r="V8497" s="28" t="n"/>
      <c r="Z8497">
        <f>IF($B8497="","",IFERROR(VLOOKUP($B8497,'Plan HC for CCA'!$A:$B,2,0),""))</f>
        <v/>
      </c>
      <c r="AA8497">
        <f>IF(OR($B8497="",$Z8497=""),"",IF(N($M8497)&lt;$Z8497,"Delta","No Delta"))</f>
        <v/>
      </c>
      <c r="AB8497">
        <f>IF(OR($B8497="",$Z8497=""),"",MAX(0,$Z8497-N($M8497)))</f>
        <v/>
      </c>
      <c r="AC8497" s="46">
        <f>IF($B8497="","",IFERROR(INDEX('CCA Util %'!$H:$H,MATCH($B8497,'CCA Util %'!$E:$E,0)),""))</f>
        <v/>
      </c>
      <c r="AD8497">
        <f>IF($B8497="","",IFERROR(INDEX('CCA Util %'!$G:$G,MATCH($B8497,'CCA Util %'!$E:$E,0)),""))</f>
        <v/>
      </c>
      <c r="AE8497">
        <f>IF(OR($B8497="",$U8497=""),"",$U8497&amp;" &amp; "&amp;IF(OR($AD8497="",$AD8497=0),"Util NA",$AD8497&amp;" Util"))</f>
        <v/>
      </c>
    </row>
    <row r="8498" ht="15.75" customHeight="1" s="42">
      <c r="A8498" s="41" t="n"/>
      <c r="G8498" s="38" t="n"/>
      <c r="H8498" s="38" t="n"/>
      <c r="I8498" s="38" t="n"/>
      <c r="J8498" s="38" t="n"/>
      <c r="K8498" s="38" t="n"/>
      <c r="L8498" s="38" t="n"/>
      <c r="N8498" s="36">
        <f>IF($B8498="","",IF($C8498="SUPERSTORE","Superstore","DH"))</f>
        <v/>
      </c>
      <c r="O8498" s="36">
        <f>IF($B8498="","",IFERROR(VLOOKUP($B8498,Mapping!$A:$C,2,0),"Not Mapped"))</f>
        <v/>
      </c>
      <c r="P8498" s="36">
        <f>IF($B8498="","",IFERROR(VLOOKUP($B8498,Mapping!$A:$C,3,0),"Not Mapped"))</f>
        <v/>
      </c>
      <c r="Q8498" s="36">
        <f>IF($B8498="","",IFERROR(VLOOKUP($O8498,Leaders!$A:$B,2,0),"Not Mapped"))</f>
        <v/>
      </c>
      <c r="R8498" s="36">
        <f>IF($B8498="","",IF(COUNTIF(Exclusions!$A:$A,$B8498)&gt;0,"Yes","No"))</f>
        <v/>
      </c>
      <c r="S8498" s="38">
        <f>IF($B8498="","",MIN(1,DAY($A8498)/IF($N8498="Superstore",Settings!$B$5,Settings!$B$4)))</f>
        <v/>
      </c>
      <c r="T8498" s="38">
        <f>IF(OR($B8498="",$G8498="",$S8498=0),"",$G8498/$S8498)</f>
        <v/>
      </c>
      <c r="U8498" s="36">
        <f>IF($T8498="","",IF($T8498&lt;Settings!$B$8,"Critical",IF($T8498&lt;Settings!$B$9,"Semi Critical","Non Critical")))</f>
        <v/>
      </c>
      <c r="V8498" s="28" t="n"/>
      <c r="Z8498">
        <f>IF($B8498="","",IFERROR(VLOOKUP($B8498,'Plan HC for CCA'!$A:$B,2,0),""))</f>
        <v/>
      </c>
      <c r="AA8498">
        <f>IF(OR($B8498="",$Z8498=""),"",IF(N($M8498)&lt;$Z8498,"Delta","No Delta"))</f>
        <v/>
      </c>
      <c r="AB8498">
        <f>IF(OR($B8498="",$Z8498=""),"",MAX(0,$Z8498-N($M8498)))</f>
        <v/>
      </c>
      <c r="AC8498" s="46">
        <f>IF($B8498="","",IFERROR(INDEX('CCA Util %'!$H:$H,MATCH($B8498,'CCA Util %'!$E:$E,0)),""))</f>
        <v/>
      </c>
      <c r="AD8498">
        <f>IF($B8498="","",IFERROR(INDEX('CCA Util %'!$G:$G,MATCH($B8498,'CCA Util %'!$E:$E,0)),""))</f>
        <v/>
      </c>
      <c r="AE8498">
        <f>IF(OR($B8498="",$U8498=""),"",$U8498&amp;" &amp; "&amp;IF(OR($AD8498="",$AD8498=0),"Util NA",$AD8498&amp;" Util"))</f>
        <v/>
      </c>
    </row>
    <row r="8499" ht="15.75" customHeight="1" s="42">
      <c r="A8499" s="41" t="n"/>
      <c r="G8499" s="38" t="n"/>
      <c r="H8499" s="38" t="n"/>
      <c r="I8499" s="38" t="n"/>
      <c r="J8499" s="38" t="n"/>
      <c r="K8499" s="38" t="n"/>
      <c r="L8499" s="38" t="n"/>
      <c r="N8499" s="36">
        <f>IF($B8499="","",IF($C8499="SUPERSTORE","Superstore","DH"))</f>
        <v/>
      </c>
      <c r="O8499" s="36">
        <f>IF($B8499="","",IFERROR(VLOOKUP($B8499,Mapping!$A:$C,2,0),"Not Mapped"))</f>
        <v/>
      </c>
      <c r="P8499" s="36">
        <f>IF($B8499="","",IFERROR(VLOOKUP($B8499,Mapping!$A:$C,3,0),"Not Mapped"))</f>
        <v/>
      </c>
      <c r="Q8499" s="36">
        <f>IF($B8499="","",IFERROR(VLOOKUP($O8499,Leaders!$A:$B,2,0),"Not Mapped"))</f>
        <v/>
      </c>
      <c r="R8499" s="36">
        <f>IF($B8499="","",IF(COUNTIF(Exclusions!$A:$A,$B8499)&gt;0,"Yes","No"))</f>
        <v/>
      </c>
      <c r="S8499" s="38">
        <f>IF($B8499="","",MIN(1,DAY($A8499)/IF($N8499="Superstore",Settings!$B$5,Settings!$B$4)))</f>
        <v/>
      </c>
      <c r="T8499" s="38">
        <f>IF(OR($B8499="",$G8499="",$S8499=0),"",$G8499/$S8499)</f>
        <v/>
      </c>
      <c r="U8499" s="36">
        <f>IF($T8499="","",IF($T8499&lt;Settings!$B$8,"Critical",IF($T8499&lt;Settings!$B$9,"Semi Critical","Non Critical")))</f>
        <v/>
      </c>
      <c r="V8499" s="28" t="n"/>
      <c r="Z8499">
        <f>IF($B8499="","",IFERROR(VLOOKUP($B8499,'Plan HC for CCA'!$A:$B,2,0),""))</f>
        <v/>
      </c>
      <c r="AA8499">
        <f>IF(OR($B8499="",$Z8499=""),"",IF(N($M8499)&lt;$Z8499,"Delta","No Delta"))</f>
        <v/>
      </c>
      <c r="AB8499">
        <f>IF(OR($B8499="",$Z8499=""),"",MAX(0,$Z8499-N($M8499)))</f>
        <v/>
      </c>
      <c r="AC8499" s="46">
        <f>IF($B8499="","",IFERROR(INDEX('CCA Util %'!$H:$H,MATCH($B8499,'CCA Util %'!$E:$E,0)),""))</f>
        <v/>
      </c>
      <c r="AD8499">
        <f>IF($B8499="","",IFERROR(INDEX('CCA Util %'!$G:$G,MATCH($B8499,'CCA Util %'!$E:$E,0)),""))</f>
        <v/>
      </c>
      <c r="AE8499">
        <f>IF(OR($B8499="",$U8499=""),"",$U8499&amp;" &amp; "&amp;IF(OR($AD8499="",$AD8499=0),"Util NA",$AD8499&amp;" Util"))</f>
        <v/>
      </c>
    </row>
    <row r="8500" ht="15.75" customHeight="1" s="42">
      <c r="A8500" s="41" t="n"/>
      <c r="G8500" s="38" t="n"/>
      <c r="H8500" s="38" t="n"/>
      <c r="I8500" s="38" t="n"/>
      <c r="J8500" s="38" t="n"/>
      <c r="K8500" s="38" t="n"/>
      <c r="L8500" s="38" t="n"/>
      <c r="N8500" s="36">
        <f>IF($B8500="","",IF($C8500="SUPERSTORE","Superstore","DH"))</f>
        <v/>
      </c>
      <c r="O8500" s="36">
        <f>IF($B8500="","",IFERROR(VLOOKUP($B8500,Mapping!$A:$C,2,0),"Not Mapped"))</f>
        <v/>
      </c>
      <c r="P8500" s="36">
        <f>IF($B8500="","",IFERROR(VLOOKUP($B8500,Mapping!$A:$C,3,0),"Not Mapped"))</f>
        <v/>
      </c>
      <c r="Q8500" s="36">
        <f>IF($B8500="","",IFERROR(VLOOKUP($O8500,Leaders!$A:$B,2,0),"Not Mapped"))</f>
        <v/>
      </c>
      <c r="R8500" s="36">
        <f>IF($B8500="","",IF(COUNTIF(Exclusions!$A:$A,$B8500)&gt;0,"Yes","No"))</f>
        <v/>
      </c>
      <c r="S8500" s="38">
        <f>IF($B8500="","",MIN(1,DAY($A8500)/IF($N8500="Superstore",Settings!$B$5,Settings!$B$4)))</f>
        <v/>
      </c>
      <c r="T8500" s="38">
        <f>IF(OR($B8500="",$G8500="",$S8500=0),"",$G8500/$S8500)</f>
        <v/>
      </c>
      <c r="U8500" s="36">
        <f>IF($T8500="","",IF($T8500&lt;Settings!$B$8,"Critical",IF($T8500&lt;Settings!$B$9,"Semi Critical","Non Critical")))</f>
        <v/>
      </c>
      <c r="V8500" s="28" t="n"/>
      <c r="Z8500">
        <f>IF($B8500="","",IFERROR(VLOOKUP($B8500,'Plan HC for CCA'!$A:$B,2,0),""))</f>
        <v/>
      </c>
      <c r="AA8500">
        <f>IF(OR($B8500="",$Z8500=""),"",IF(N($M8500)&lt;$Z8500,"Delta","No Delta"))</f>
        <v/>
      </c>
      <c r="AB8500">
        <f>IF(OR($B8500="",$Z8500=""),"",MAX(0,$Z8500-N($M8500)))</f>
        <v/>
      </c>
      <c r="AC8500" s="46">
        <f>IF($B8500="","",IFERROR(INDEX('CCA Util %'!$H:$H,MATCH($B8500,'CCA Util %'!$E:$E,0)),""))</f>
        <v/>
      </c>
      <c r="AD8500">
        <f>IF($B8500="","",IFERROR(INDEX('CCA Util %'!$G:$G,MATCH($B8500,'CCA Util %'!$E:$E,0)),""))</f>
        <v/>
      </c>
      <c r="AE8500">
        <f>IF(OR($B8500="",$U8500=""),"",$U8500&amp;" &amp; "&amp;IF(OR($AD8500="",$AD8500=0),"Util NA",$AD8500&amp;" Util"))</f>
        <v/>
      </c>
    </row>
    <row r="8501" ht="15.75" customHeight="1" s="42">
      <c r="A8501" s="41" t="n"/>
      <c r="G8501" s="38" t="n"/>
      <c r="H8501" s="38" t="n"/>
      <c r="I8501" s="38" t="n"/>
      <c r="J8501" s="38" t="n"/>
      <c r="K8501" s="38" t="n"/>
      <c r="L8501" s="38" t="n"/>
      <c r="N8501" s="36">
        <f>IF($B8501="","",IF($C8501="SUPERSTORE","Superstore","DH"))</f>
        <v/>
      </c>
      <c r="O8501" s="36">
        <f>IF($B8501="","",IFERROR(VLOOKUP($B8501,Mapping!$A:$C,2,0),"Not Mapped"))</f>
        <v/>
      </c>
      <c r="P8501" s="36">
        <f>IF($B8501="","",IFERROR(VLOOKUP($B8501,Mapping!$A:$C,3,0),"Not Mapped"))</f>
        <v/>
      </c>
      <c r="Q8501" s="36">
        <f>IF($B8501="","",IFERROR(VLOOKUP($O8501,Leaders!$A:$B,2,0),"Not Mapped"))</f>
        <v/>
      </c>
      <c r="R8501" s="36">
        <f>IF($B8501="","",IF(COUNTIF(Exclusions!$A:$A,$B8501)&gt;0,"Yes","No"))</f>
        <v/>
      </c>
      <c r="S8501" s="38">
        <f>IF($B8501="","",MIN(1,DAY($A8501)/IF($N8501="Superstore",Settings!$B$5,Settings!$B$4)))</f>
        <v/>
      </c>
      <c r="T8501" s="38">
        <f>IF(OR($B8501="",$G8501="",$S8501=0),"",$G8501/$S8501)</f>
        <v/>
      </c>
      <c r="U8501" s="36">
        <f>IF($T8501="","",IF($T8501&lt;Settings!$B$8,"Critical",IF($T8501&lt;Settings!$B$9,"Semi Critical","Non Critical")))</f>
        <v/>
      </c>
      <c r="V8501" s="28" t="n"/>
      <c r="Z8501">
        <f>IF($B8501="","",IFERROR(VLOOKUP($B8501,'Plan HC for CCA'!$A:$B,2,0),""))</f>
        <v/>
      </c>
      <c r="AA8501">
        <f>IF(OR($B8501="",$Z8501=""),"",IF(N($M8501)&lt;$Z8501,"Delta","No Delta"))</f>
        <v/>
      </c>
      <c r="AB8501">
        <f>IF(OR($B8501="",$Z8501=""),"",MAX(0,$Z8501-N($M8501)))</f>
        <v/>
      </c>
      <c r="AC8501" s="46">
        <f>IF($B8501="","",IFERROR(INDEX('CCA Util %'!$H:$H,MATCH($B8501,'CCA Util %'!$E:$E,0)),""))</f>
        <v/>
      </c>
      <c r="AD8501">
        <f>IF($B8501="","",IFERROR(INDEX('CCA Util %'!$G:$G,MATCH($B8501,'CCA Util %'!$E:$E,0)),""))</f>
        <v/>
      </c>
      <c r="AE8501">
        <f>IF(OR($B8501="",$U8501=""),"",$U8501&amp;" &amp; "&amp;IF(OR($AD8501="",$AD8501=0),"Util NA",$AD8501&amp;" Util"))</f>
        <v/>
      </c>
    </row>
    <row r="8502" ht="15.75" customHeight="1" s="42">
      <c r="A8502" s="41" t="n"/>
      <c r="G8502" s="38" t="n"/>
      <c r="H8502" s="38" t="n"/>
      <c r="I8502" s="38" t="n"/>
      <c r="J8502" s="38" t="n"/>
      <c r="K8502" s="38" t="n"/>
      <c r="L8502" s="38" t="n"/>
      <c r="N8502" s="36">
        <f>IF($B8502="","",IF($C8502="SUPERSTORE","Superstore","DH"))</f>
        <v/>
      </c>
      <c r="O8502" s="36">
        <f>IF($B8502="","",IFERROR(VLOOKUP($B8502,Mapping!$A:$C,2,0),"Not Mapped"))</f>
        <v/>
      </c>
      <c r="P8502" s="36">
        <f>IF($B8502="","",IFERROR(VLOOKUP($B8502,Mapping!$A:$C,3,0),"Not Mapped"))</f>
        <v/>
      </c>
      <c r="Q8502" s="36">
        <f>IF($B8502="","",IFERROR(VLOOKUP($O8502,Leaders!$A:$B,2,0),"Not Mapped"))</f>
        <v/>
      </c>
      <c r="R8502" s="36">
        <f>IF($B8502="","",IF(COUNTIF(Exclusions!$A:$A,$B8502)&gt;0,"Yes","No"))</f>
        <v/>
      </c>
      <c r="S8502" s="38">
        <f>IF($B8502="","",MIN(1,DAY($A8502)/IF($N8502="Superstore",Settings!$B$5,Settings!$B$4)))</f>
        <v/>
      </c>
      <c r="T8502" s="38">
        <f>IF(OR($B8502="",$G8502="",$S8502=0),"",$G8502/$S8502)</f>
        <v/>
      </c>
      <c r="U8502" s="36">
        <f>IF($T8502="","",IF($T8502&lt;Settings!$B$8,"Critical",IF($T8502&lt;Settings!$B$9,"Semi Critical","Non Critical")))</f>
        <v/>
      </c>
      <c r="V8502" s="28" t="n"/>
      <c r="Z8502">
        <f>IF($B8502="","",IFERROR(VLOOKUP($B8502,'Plan HC for CCA'!$A:$B,2,0),""))</f>
        <v/>
      </c>
      <c r="AA8502">
        <f>IF(OR($B8502="",$Z8502=""),"",IF(N($M8502)&lt;$Z8502,"Delta","No Delta"))</f>
        <v/>
      </c>
      <c r="AB8502">
        <f>IF(OR($B8502="",$Z8502=""),"",MAX(0,$Z8502-N($M8502)))</f>
        <v/>
      </c>
      <c r="AC8502" s="46">
        <f>IF($B8502="","",IFERROR(INDEX('CCA Util %'!$H:$H,MATCH($B8502,'CCA Util %'!$E:$E,0)),""))</f>
        <v/>
      </c>
      <c r="AD8502">
        <f>IF($B8502="","",IFERROR(INDEX('CCA Util %'!$G:$G,MATCH($B8502,'CCA Util %'!$E:$E,0)),""))</f>
        <v/>
      </c>
      <c r="AE8502">
        <f>IF(OR($B8502="",$U8502=""),"",$U8502&amp;" &amp; "&amp;IF(OR($AD8502="",$AD8502=0),"Util NA",$AD8502&amp;" Util"))</f>
        <v/>
      </c>
    </row>
    <row r="8503" ht="15.75" customHeight="1" s="42">
      <c r="A8503" s="41" t="n"/>
      <c r="G8503" s="38" t="n"/>
      <c r="H8503" s="38" t="n"/>
      <c r="I8503" s="38" t="n"/>
      <c r="J8503" s="38" t="n"/>
      <c r="K8503" s="38" t="n"/>
      <c r="L8503" s="38" t="n"/>
      <c r="N8503" s="36">
        <f>IF($B8503="","",IF($C8503="SUPERSTORE","Superstore","DH"))</f>
        <v/>
      </c>
      <c r="O8503" s="36">
        <f>IF($B8503="","",IFERROR(VLOOKUP($B8503,Mapping!$A:$C,2,0),"Not Mapped"))</f>
        <v/>
      </c>
      <c r="P8503" s="36">
        <f>IF($B8503="","",IFERROR(VLOOKUP($B8503,Mapping!$A:$C,3,0),"Not Mapped"))</f>
        <v/>
      </c>
      <c r="Q8503" s="36">
        <f>IF($B8503="","",IFERROR(VLOOKUP($O8503,Leaders!$A:$B,2,0),"Not Mapped"))</f>
        <v/>
      </c>
      <c r="R8503" s="36">
        <f>IF($B8503="","",IF(COUNTIF(Exclusions!$A:$A,$B8503)&gt;0,"Yes","No"))</f>
        <v/>
      </c>
      <c r="S8503" s="38">
        <f>IF($B8503="","",MIN(1,DAY($A8503)/IF($N8503="Superstore",Settings!$B$5,Settings!$B$4)))</f>
        <v/>
      </c>
      <c r="T8503" s="38">
        <f>IF(OR($B8503="",$G8503="",$S8503=0),"",$G8503/$S8503)</f>
        <v/>
      </c>
      <c r="U8503" s="36">
        <f>IF($T8503="","",IF($T8503&lt;Settings!$B$8,"Critical",IF($T8503&lt;Settings!$B$9,"Semi Critical","Non Critical")))</f>
        <v/>
      </c>
      <c r="V8503" s="28" t="n"/>
      <c r="Z8503">
        <f>IF($B8503="","",IFERROR(VLOOKUP($B8503,'Plan HC for CCA'!$A:$B,2,0),""))</f>
        <v/>
      </c>
      <c r="AA8503">
        <f>IF(OR($B8503="",$Z8503=""),"",IF(N($M8503)&lt;$Z8503,"Delta","No Delta"))</f>
        <v/>
      </c>
      <c r="AB8503">
        <f>IF(OR($B8503="",$Z8503=""),"",MAX(0,$Z8503-N($M8503)))</f>
        <v/>
      </c>
      <c r="AC8503" s="46">
        <f>IF($B8503="","",IFERROR(INDEX('CCA Util %'!$H:$H,MATCH($B8503,'CCA Util %'!$E:$E,0)),""))</f>
        <v/>
      </c>
      <c r="AD8503">
        <f>IF($B8503="","",IFERROR(INDEX('CCA Util %'!$G:$G,MATCH($B8503,'CCA Util %'!$E:$E,0)),""))</f>
        <v/>
      </c>
      <c r="AE8503">
        <f>IF(OR($B8503="",$U8503=""),"",$U8503&amp;" &amp; "&amp;IF(OR($AD8503="",$AD8503=0),"Util NA",$AD8503&amp;" Util"))</f>
        <v/>
      </c>
    </row>
    <row r="8504" ht="15.75" customHeight="1" s="42">
      <c r="A8504" s="41" t="n"/>
      <c r="G8504" s="38" t="n"/>
      <c r="H8504" s="38" t="n"/>
      <c r="I8504" s="38" t="n"/>
      <c r="J8504" s="38" t="n"/>
      <c r="K8504" s="38" t="n"/>
      <c r="L8504" s="38" t="n"/>
      <c r="N8504" s="36">
        <f>IF($B8504="","",IF($C8504="SUPERSTORE","Superstore","DH"))</f>
        <v/>
      </c>
      <c r="O8504" s="36">
        <f>IF($B8504="","",IFERROR(VLOOKUP($B8504,Mapping!$A:$C,2,0),"Not Mapped"))</f>
        <v/>
      </c>
      <c r="P8504" s="36">
        <f>IF($B8504="","",IFERROR(VLOOKUP($B8504,Mapping!$A:$C,3,0),"Not Mapped"))</f>
        <v/>
      </c>
      <c r="Q8504" s="36">
        <f>IF($B8504="","",IFERROR(VLOOKUP($O8504,Leaders!$A:$B,2,0),"Not Mapped"))</f>
        <v/>
      </c>
      <c r="R8504" s="36">
        <f>IF($B8504="","",IF(COUNTIF(Exclusions!$A:$A,$B8504)&gt;0,"Yes","No"))</f>
        <v/>
      </c>
      <c r="S8504" s="38">
        <f>IF($B8504="","",MIN(1,DAY($A8504)/IF($N8504="Superstore",Settings!$B$5,Settings!$B$4)))</f>
        <v/>
      </c>
      <c r="T8504" s="38">
        <f>IF(OR($B8504="",$G8504="",$S8504=0),"",$G8504/$S8504)</f>
        <v/>
      </c>
      <c r="U8504" s="36">
        <f>IF($T8504="","",IF($T8504&lt;Settings!$B$8,"Critical",IF($T8504&lt;Settings!$B$9,"Semi Critical","Non Critical")))</f>
        <v/>
      </c>
      <c r="V8504" s="28" t="n"/>
      <c r="Z8504">
        <f>IF($B8504="","",IFERROR(VLOOKUP($B8504,'Plan HC for CCA'!$A:$B,2,0),""))</f>
        <v/>
      </c>
      <c r="AA8504">
        <f>IF(OR($B8504="",$Z8504=""),"",IF(N($M8504)&lt;$Z8504,"Delta","No Delta"))</f>
        <v/>
      </c>
      <c r="AB8504">
        <f>IF(OR($B8504="",$Z8504=""),"",MAX(0,$Z8504-N($M8504)))</f>
        <v/>
      </c>
      <c r="AC8504" s="46">
        <f>IF($B8504="","",IFERROR(INDEX('CCA Util %'!$H:$H,MATCH($B8504,'CCA Util %'!$E:$E,0)),""))</f>
        <v/>
      </c>
      <c r="AD8504">
        <f>IF($B8504="","",IFERROR(INDEX('CCA Util %'!$G:$G,MATCH($B8504,'CCA Util %'!$E:$E,0)),""))</f>
        <v/>
      </c>
      <c r="AE8504">
        <f>IF(OR($B8504="",$U8504=""),"",$U8504&amp;" &amp; "&amp;IF(OR($AD8504="",$AD8504=0),"Util NA",$AD8504&amp;" Util"))</f>
        <v/>
      </c>
    </row>
    <row r="8505" ht="15.75" customHeight="1" s="42">
      <c r="A8505" s="41" t="n"/>
      <c r="G8505" s="38" t="n"/>
      <c r="H8505" s="38" t="n"/>
      <c r="I8505" s="38" t="n"/>
      <c r="J8505" s="38" t="n"/>
      <c r="K8505" s="38" t="n"/>
      <c r="L8505" s="38" t="n"/>
      <c r="N8505" s="36">
        <f>IF($B8505="","",IF($C8505="SUPERSTORE","Superstore","DH"))</f>
        <v/>
      </c>
      <c r="O8505" s="36">
        <f>IF($B8505="","",IFERROR(VLOOKUP($B8505,Mapping!$A:$C,2,0),"Not Mapped"))</f>
        <v/>
      </c>
      <c r="P8505" s="36">
        <f>IF($B8505="","",IFERROR(VLOOKUP($B8505,Mapping!$A:$C,3,0),"Not Mapped"))</f>
        <v/>
      </c>
      <c r="Q8505" s="36">
        <f>IF($B8505="","",IFERROR(VLOOKUP($O8505,Leaders!$A:$B,2,0),"Not Mapped"))</f>
        <v/>
      </c>
      <c r="R8505" s="36">
        <f>IF($B8505="","",IF(COUNTIF(Exclusions!$A:$A,$B8505)&gt;0,"Yes","No"))</f>
        <v/>
      </c>
      <c r="S8505" s="38">
        <f>IF($B8505="","",MIN(1,DAY($A8505)/IF($N8505="Superstore",Settings!$B$5,Settings!$B$4)))</f>
        <v/>
      </c>
      <c r="T8505" s="38">
        <f>IF(OR($B8505="",$G8505="",$S8505=0),"",$G8505/$S8505)</f>
        <v/>
      </c>
      <c r="U8505" s="36">
        <f>IF($T8505="","",IF($T8505&lt;Settings!$B$8,"Critical",IF($T8505&lt;Settings!$B$9,"Semi Critical","Non Critical")))</f>
        <v/>
      </c>
      <c r="V8505" s="28" t="n"/>
      <c r="Z8505">
        <f>IF($B8505="","",IFERROR(VLOOKUP($B8505,'Plan HC for CCA'!$A:$B,2,0),""))</f>
        <v/>
      </c>
      <c r="AA8505">
        <f>IF(OR($B8505="",$Z8505=""),"",IF(N($M8505)&lt;$Z8505,"Delta","No Delta"))</f>
        <v/>
      </c>
      <c r="AB8505">
        <f>IF(OR($B8505="",$Z8505=""),"",MAX(0,$Z8505-N($M8505)))</f>
        <v/>
      </c>
      <c r="AC8505" s="46">
        <f>IF($B8505="","",IFERROR(INDEX('CCA Util %'!$H:$H,MATCH($B8505,'CCA Util %'!$E:$E,0)),""))</f>
        <v/>
      </c>
      <c r="AD8505">
        <f>IF($B8505="","",IFERROR(INDEX('CCA Util %'!$G:$G,MATCH($B8505,'CCA Util %'!$E:$E,0)),""))</f>
        <v/>
      </c>
      <c r="AE8505">
        <f>IF(OR($B8505="",$U8505=""),"",$U8505&amp;" &amp; "&amp;IF(OR($AD8505="",$AD8505=0),"Util NA",$AD8505&amp;" Util"))</f>
        <v/>
      </c>
    </row>
    <row r="8506" ht="15.75" customHeight="1" s="42">
      <c r="A8506" s="41" t="n"/>
      <c r="G8506" s="38" t="n"/>
      <c r="H8506" s="38" t="n"/>
      <c r="I8506" s="38" t="n"/>
      <c r="J8506" s="38" t="n"/>
      <c r="K8506" s="38" t="n"/>
      <c r="L8506" s="38" t="n"/>
      <c r="N8506" s="36">
        <f>IF($B8506="","",IF($C8506="SUPERSTORE","Superstore","DH"))</f>
        <v/>
      </c>
      <c r="O8506" s="36">
        <f>IF($B8506="","",IFERROR(VLOOKUP($B8506,Mapping!$A:$C,2,0),"Not Mapped"))</f>
        <v/>
      </c>
      <c r="P8506" s="36">
        <f>IF($B8506="","",IFERROR(VLOOKUP($B8506,Mapping!$A:$C,3,0),"Not Mapped"))</f>
        <v/>
      </c>
      <c r="Q8506" s="36">
        <f>IF($B8506="","",IFERROR(VLOOKUP($O8506,Leaders!$A:$B,2,0),"Not Mapped"))</f>
        <v/>
      </c>
      <c r="R8506" s="36">
        <f>IF($B8506="","",IF(COUNTIF(Exclusions!$A:$A,$B8506)&gt;0,"Yes","No"))</f>
        <v/>
      </c>
      <c r="S8506" s="38">
        <f>IF($B8506="","",MIN(1,DAY($A8506)/IF($N8506="Superstore",Settings!$B$5,Settings!$B$4)))</f>
        <v/>
      </c>
      <c r="T8506" s="38">
        <f>IF(OR($B8506="",$G8506="",$S8506=0),"",$G8506/$S8506)</f>
        <v/>
      </c>
      <c r="U8506" s="36">
        <f>IF($T8506="","",IF($T8506&lt;Settings!$B$8,"Critical",IF($T8506&lt;Settings!$B$9,"Semi Critical","Non Critical")))</f>
        <v/>
      </c>
      <c r="V8506" s="28" t="n"/>
      <c r="Z8506">
        <f>IF($B8506="","",IFERROR(VLOOKUP($B8506,'Plan HC for CCA'!$A:$B,2,0),""))</f>
        <v/>
      </c>
      <c r="AA8506">
        <f>IF(OR($B8506="",$Z8506=""),"",IF(N($M8506)&lt;$Z8506,"Delta","No Delta"))</f>
        <v/>
      </c>
      <c r="AB8506">
        <f>IF(OR($B8506="",$Z8506=""),"",MAX(0,$Z8506-N($M8506)))</f>
        <v/>
      </c>
      <c r="AC8506" s="46">
        <f>IF($B8506="","",IFERROR(INDEX('CCA Util %'!$H:$H,MATCH($B8506,'CCA Util %'!$E:$E,0)),""))</f>
        <v/>
      </c>
      <c r="AD8506">
        <f>IF($B8506="","",IFERROR(INDEX('CCA Util %'!$G:$G,MATCH($B8506,'CCA Util %'!$E:$E,0)),""))</f>
        <v/>
      </c>
      <c r="AE8506">
        <f>IF(OR($B8506="",$U8506=""),"",$U8506&amp;" &amp; "&amp;IF(OR($AD8506="",$AD8506=0),"Util NA",$AD8506&amp;" Util"))</f>
        <v/>
      </c>
    </row>
    <row r="8507" ht="15.75" customHeight="1" s="42">
      <c r="A8507" s="41" t="n"/>
      <c r="G8507" s="38" t="n"/>
      <c r="H8507" s="38" t="n"/>
      <c r="I8507" s="38" t="n"/>
      <c r="J8507" s="38" t="n"/>
      <c r="K8507" s="38" t="n"/>
      <c r="L8507" s="38" t="n"/>
      <c r="N8507" s="36">
        <f>IF($B8507="","",IF($C8507="SUPERSTORE","Superstore","DH"))</f>
        <v/>
      </c>
      <c r="O8507" s="36">
        <f>IF($B8507="","",IFERROR(VLOOKUP($B8507,Mapping!$A:$C,2,0),"Not Mapped"))</f>
        <v/>
      </c>
      <c r="P8507" s="36">
        <f>IF($B8507="","",IFERROR(VLOOKUP($B8507,Mapping!$A:$C,3,0),"Not Mapped"))</f>
        <v/>
      </c>
      <c r="Q8507" s="36">
        <f>IF($B8507="","",IFERROR(VLOOKUP($O8507,Leaders!$A:$B,2,0),"Not Mapped"))</f>
        <v/>
      </c>
      <c r="R8507" s="36">
        <f>IF($B8507="","",IF(COUNTIF(Exclusions!$A:$A,$B8507)&gt;0,"Yes","No"))</f>
        <v/>
      </c>
      <c r="S8507" s="38">
        <f>IF($B8507="","",MIN(1,DAY($A8507)/IF($N8507="Superstore",Settings!$B$5,Settings!$B$4)))</f>
        <v/>
      </c>
      <c r="T8507" s="38">
        <f>IF(OR($B8507="",$G8507="",$S8507=0),"",$G8507/$S8507)</f>
        <v/>
      </c>
      <c r="U8507" s="36">
        <f>IF($T8507="","",IF($T8507&lt;Settings!$B$8,"Critical",IF($T8507&lt;Settings!$B$9,"Semi Critical","Non Critical")))</f>
        <v/>
      </c>
      <c r="V8507" s="28" t="n"/>
      <c r="Z8507">
        <f>IF($B8507="","",IFERROR(VLOOKUP($B8507,'Plan HC for CCA'!$A:$B,2,0),""))</f>
        <v/>
      </c>
      <c r="AA8507">
        <f>IF(OR($B8507="",$Z8507=""),"",IF(N($M8507)&lt;$Z8507,"Delta","No Delta"))</f>
        <v/>
      </c>
      <c r="AB8507">
        <f>IF(OR($B8507="",$Z8507=""),"",MAX(0,$Z8507-N($M8507)))</f>
        <v/>
      </c>
      <c r="AC8507" s="46">
        <f>IF($B8507="","",IFERROR(INDEX('CCA Util %'!$H:$H,MATCH($B8507,'CCA Util %'!$E:$E,0)),""))</f>
        <v/>
      </c>
      <c r="AD8507">
        <f>IF($B8507="","",IFERROR(INDEX('CCA Util %'!$G:$G,MATCH($B8507,'CCA Util %'!$E:$E,0)),""))</f>
        <v/>
      </c>
      <c r="AE8507">
        <f>IF(OR($B8507="",$U8507=""),"",$U8507&amp;" &amp; "&amp;IF(OR($AD8507="",$AD8507=0),"Util NA",$AD8507&amp;" Util"))</f>
        <v/>
      </c>
    </row>
    <row r="8508" ht="15.75" customHeight="1" s="42">
      <c r="A8508" s="41" t="n"/>
      <c r="G8508" s="38" t="n"/>
      <c r="H8508" s="38" t="n"/>
      <c r="I8508" s="38" t="n"/>
      <c r="J8508" s="38" t="n"/>
      <c r="K8508" s="38" t="n"/>
      <c r="L8508" s="38" t="n"/>
      <c r="N8508" s="36">
        <f>IF($B8508="","",IF($C8508="SUPERSTORE","Superstore","DH"))</f>
        <v/>
      </c>
      <c r="O8508" s="36">
        <f>IF($B8508="","",IFERROR(VLOOKUP($B8508,Mapping!$A:$C,2,0),"Not Mapped"))</f>
        <v/>
      </c>
      <c r="P8508" s="36">
        <f>IF($B8508="","",IFERROR(VLOOKUP($B8508,Mapping!$A:$C,3,0),"Not Mapped"))</f>
        <v/>
      </c>
      <c r="Q8508" s="36">
        <f>IF($B8508="","",IFERROR(VLOOKUP($O8508,Leaders!$A:$B,2,0),"Not Mapped"))</f>
        <v/>
      </c>
      <c r="R8508" s="36">
        <f>IF($B8508="","",IF(COUNTIF(Exclusions!$A:$A,$B8508)&gt;0,"Yes","No"))</f>
        <v/>
      </c>
      <c r="S8508" s="38">
        <f>IF($B8508="","",MIN(1,DAY($A8508)/IF($N8508="Superstore",Settings!$B$5,Settings!$B$4)))</f>
        <v/>
      </c>
      <c r="T8508" s="38">
        <f>IF(OR($B8508="",$G8508="",$S8508=0),"",$G8508/$S8508)</f>
        <v/>
      </c>
      <c r="U8508" s="36">
        <f>IF($T8508="","",IF($T8508&lt;Settings!$B$8,"Critical",IF($T8508&lt;Settings!$B$9,"Semi Critical","Non Critical")))</f>
        <v/>
      </c>
      <c r="V8508" s="28" t="n"/>
      <c r="Z8508">
        <f>IF($B8508="","",IFERROR(VLOOKUP($B8508,'Plan HC for CCA'!$A:$B,2,0),""))</f>
        <v/>
      </c>
      <c r="AA8508">
        <f>IF(OR($B8508="",$Z8508=""),"",IF(N($M8508)&lt;$Z8508,"Delta","No Delta"))</f>
        <v/>
      </c>
      <c r="AB8508">
        <f>IF(OR($B8508="",$Z8508=""),"",MAX(0,$Z8508-N($M8508)))</f>
        <v/>
      </c>
      <c r="AC8508" s="46">
        <f>IF($B8508="","",IFERROR(INDEX('CCA Util %'!$H:$H,MATCH($B8508,'CCA Util %'!$E:$E,0)),""))</f>
        <v/>
      </c>
      <c r="AD8508">
        <f>IF($B8508="","",IFERROR(INDEX('CCA Util %'!$G:$G,MATCH($B8508,'CCA Util %'!$E:$E,0)),""))</f>
        <v/>
      </c>
      <c r="AE8508">
        <f>IF(OR($B8508="",$U8508=""),"",$U8508&amp;" &amp; "&amp;IF(OR($AD8508="",$AD8508=0),"Util NA",$AD8508&amp;" Util"))</f>
        <v/>
      </c>
    </row>
    <row r="8509" ht="15.75" customHeight="1" s="42">
      <c r="A8509" s="41" t="n"/>
      <c r="G8509" s="38" t="n"/>
      <c r="H8509" s="38" t="n"/>
      <c r="I8509" s="38" t="n"/>
      <c r="J8509" s="38" t="n"/>
      <c r="K8509" s="38" t="n"/>
      <c r="L8509" s="38" t="n"/>
      <c r="N8509" s="36">
        <f>IF($B8509="","",IF($C8509="SUPERSTORE","Superstore","DH"))</f>
        <v/>
      </c>
      <c r="O8509" s="36">
        <f>IF($B8509="","",IFERROR(VLOOKUP($B8509,Mapping!$A:$C,2,0),"Not Mapped"))</f>
        <v/>
      </c>
      <c r="P8509" s="36">
        <f>IF($B8509="","",IFERROR(VLOOKUP($B8509,Mapping!$A:$C,3,0),"Not Mapped"))</f>
        <v/>
      </c>
      <c r="Q8509" s="36">
        <f>IF($B8509="","",IFERROR(VLOOKUP($O8509,Leaders!$A:$B,2,0),"Not Mapped"))</f>
        <v/>
      </c>
      <c r="R8509" s="36">
        <f>IF($B8509="","",IF(COUNTIF(Exclusions!$A:$A,$B8509)&gt;0,"Yes","No"))</f>
        <v/>
      </c>
      <c r="S8509" s="38">
        <f>IF($B8509="","",MIN(1,DAY($A8509)/IF($N8509="Superstore",Settings!$B$5,Settings!$B$4)))</f>
        <v/>
      </c>
      <c r="T8509" s="38">
        <f>IF(OR($B8509="",$G8509="",$S8509=0),"",$G8509/$S8509)</f>
        <v/>
      </c>
      <c r="U8509" s="36">
        <f>IF($T8509="","",IF($T8509&lt;Settings!$B$8,"Critical",IF($T8509&lt;Settings!$B$9,"Semi Critical","Non Critical")))</f>
        <v/>
      </c>
      <c r="V8509" s="28" t="n"/>
      <c r="Z8509">
        <f>IF($B8509="","",IFERROR(VLOOKUP($B8509,'Plan HC for CCA'!$A:$B,2,0),""))</f>
        <v/>
      </c>
      <c r="AA8509">
        <f>IF(OR($B8509="",$Z8509=""),"",IF(N($M8509)&lt;$Z8509,"Delta","No Delta"))</f>
        <v/>
      </c>
      <c r="AB8509">
        <f>IF(OR($B8509="",$Z8509=""),"",MAX(0,$Z8509-N($M8509)))</f>
        <v/>
      </c>
      <c r="AC8509" s="46">
        <f>IF($B8509="","",IFERROR(INDEX('CCA Util %'!$H:$H,MATCH($B8509,'CCA Util %'!$E:$E,0)),""))</f>
        <v/>
      </c>
      <c r="AD8509">
        <f>IF($B8509="","",IFERROR(INDEX('CCA Util %'!$G:$G,MATCH($B8509,'CCA Util %'!$E:$E,0)),""))</f>
        <v/>
      </c>
      <c r="AE8509">
        <f>IF(OR($B8509="",$U8509=""),"",$U8509&amp;" &amp; "&amp;IF(OR($AD8509="",$AD8509=0),"Util NA",$AD8509&amp;" Util"))</f>
        <v/>
      </c>
    </row>
    <row r="8510" ht="15.75" customHeight="1" s="42">
      <c r="A8510" s="41" t="n"/>
      <c r="G8510" s="38" t="n"/>
      <c r="H8510" s="38" t="n"/>
      <c r="I8510" s="38" t="n"/>
      <c r="J8510" s="38" t="n"/>
      <c r="K8510" s="38" t="n"/>
      <c r="L8510" s="38" t="n"/>
      <c r="N8510" s="36">
        <f>IF($B8510="","",IF($C8510="SUPERSTORE","Superstore","DH"))</f>
        <v/>
      </c>
      <c r="O8510" s="36">
        <f>IF($B8510="","",IFERROR(VLOOKUP($B8510,Mapping!$A:$C,2,0),"Not Mapped"))</f>
        <v/>
      </c>
      <c r="P8510" s="36">
        <f>IF($B8510="","",IFERROR(VLOOKUP($B8510,Mapping!$A:$C,3,0),"Not Mapped"))</f>
        <v/>
      </c>
      <c r="Q8510" s="36">
        <f>IF($B8510="","",IFERROR(VLOOKUP($O8510,Leaders!$A:$B,2,0),"Not Mapped"))</f>
        <v/>
      </c>
      <c r="R8510" s="36">
        <f>IF($B8510="","",IF(COUNTIF(Exclusions!$A:$A,$B8510)&gt;0,"Yes","No"))</f>
        <v/>
      </c>
      <c r="S8510" s="38">
        <f>IF($B8510="","",MIN(1,DAY($A8510)/IF($N8510="Superstore",Settings!$B$5,Settings!$B$4)))</f>
        <v/>
      </c>
      <c r="T8510" s="38">
        <f>IF(OR($B8510="",$G8510="",$S8510=0),"",$G8510/$S8510)</f>
        <v/>
      </c>
      <c r="U8510" s="36">
        <f>IF($T8510="","",IF($T8510&lt;Settings!$B$8,"Critical",IF($T8510&lt;Settings!$B$9,"Semi Critical","Non Critical")))</f>
        <v/>
      </c>
      <c r="V8510" s="28" t="n"/>
      <c r="Z8510">
        <f>IF($B8510="","",IFERROR(VLOOKUP($B8510,'Plan HC for CCA'!$A:$B,2,0),""))</f>
        <v/>
      </c>
      <c r="AA8510">
        <f>IF(OR($B8510="",$Z8510=""),"",IF(N($M8510)&lt;$Z8510,"Delta","No Delta"))</f>
        <v/>
      </c>
      <c r="AB8510">
        <f>IF(OR($B8510="",$Z8510=""),"",MAX(0,$Z8510-N($M8510)))</f>
        <v/>
      </c>
      <c r="AC8510" s="46">
        <f>IF($B8510="","",IFERROR(INDEX('CCA Util %'!$H:$H,MATCH($B8510,'CCA Util %'!$E:$E,0)),""))</f>
        <v/>
      </c>
      <c r="AD8510">
        <f>IF($B8510="","",IFERROR(INDEX('CCA Util %'!$G:$G,MATCH($B8510,'CCA Util %'!$E:$E,0)),""))</f>
        <v/>
      </c>
      <c r="AE8510">
        <f>IF(OR($B8510="",$U8510=""),"",$U8510&amp;" &amp; "&amp;IF(OR($AD8510="",$AD8510=0),"Util NA",$AD8510&amp;" Util"))</f>
        <v/>
      </c>
    </row>
    <row r="8511" ht="15.75" customHeight="1" s="42">
      <c r="A8511" s="41" t="n"/>
      <c r="G8511" s="38" t="n"/>
      <c r="H8511" s="38" t="n"/>
      <c r="I8511" s="38" t="n"/>
      <c r="J8511" s="38" t="n"/>
      <c r="K8511" s="38" t="n"/>
      <c r="L8511" s="38" t="n"/>
      <c r="N8511" s="36">
        <f>IF($B8511="","",IF($C8511="SUPERSTORE","Superstore","DH"))</f>
        <v/>
      </c>
      <c r="O8511" s="36">
        <f>IF($B8511="","",IFERROR(VLOOKUP($B8511,Mapping!$A:$C,2,0),"Not Mapped"))</f>
        <v/>
      </c>
      <c r="P8511" s="36">
        <f>IF($B8511="","",IFERROR(VLOOKUP($B8511,Mapping!$A:$C,3,0),"Not Mapped"))</f>
        <v/>
      </c>
      <c r="Q8511" s="36">
        <f>IF($B8511="","",IFERROR(VLOOKUP($O8511,Leaders!$A:$B,2,0),"Not Mapped"))</f>
        <v/>
      </c>
      <c r="R8511" s="36">
        <f>IF($B8511="","",IF(COUNTIF(Exclusions!$A:$A,$B8511)&gt;0,"Yes","No"))</f>
        <v/>
      </c>
      <c r="S8511" s="38">
        <f>IF($B8511="","",MIN(1,DAY($A8511)/IF($N8511="Superstore",Settings!$B$5,Settings!$B$4)))</f>
        <v/>
      </c>
      <c r="T8511" s="38">
        <f>IF(OR($B8511="",$G8511="",$S8511=0),"",$G8511/$S8511)</f>
        <v/>
      </c>
      <c r="U8511" s="36">
        <f>IF($T8511="","",IF($T8511&lt;Settings!$B$8,"Critical",IF($T8511&lt;Settings!$B$9,"Semi Critical","Non Critical")))</f>
        <v/>
      </c>
      <c r="V8511" s="28" t="n"/>
      <c r="Z8511">
        <f>IF($B8511="","",IFERROR(VLOOKUP($B8511,'Plan HC for CCA'!$A:$B,2,0),""))</f>
        <v/>
      </c>
      <c r="AA8511">
        <f>IF(OR($B8511="",$Z8511=""),"",IF(N($M8511)&lt;$Z8511,"Delta","No Delta"))</f>
        <v/>
      </c>
      <c r="AB8511">
        <f>IF(OR($B8511="",$Z8511=""),"",MAX(0,$Z8511-N($M8511)))</f>
        <v/>
      </c>
      <c r="AC8511" s="46">
        <f>IF($B8511="","",IFERROR(INDEX('CCA Util %'!$H:$H,MATCH($B8511,'CCA Util %'!$E:$E,0)),""))</f>
        <v/>
      </c>
      <c r="AD8511">
        <f>IF($B8511="","",IFERROR(INDEX('CCA Util %'!$G:$G,MATCH($B8511,'CCA Util %'!$E:$E,0)),""))</f>
        <v/>
      </c>
      <c r="AE8511">
        <f>IF(OR($B8511="",$U8511=""),"",$U8511&amp;" &amp; "&amp;IF(OR($AD8511="",$AD8511=0),"Util NA",$AD8511&amp;" Util"))</f>
        <v/>
      </c>
    </row>
    <row r="8512" ht="15.75" customHeight="1" s="42">
      <c r="A8512" s="41" t="n"/>
      <c r="G8512" s="38" t="n"/>
      <c r="H8512" s="38" t="n"/>
      <c r="I8512" s="38" t="n"/>
      <c r="J8512" s="38" t="n"/>
      <c r="K8512" s="38" t="n"/>
      <c r="L8512" s="38" t="n"/>
      <c r="N8512" s="36">
        <f>IF($B8512="","",IF($C8512="SUPERSTORE","Superstore","DH"))</f>
        <v/>
      </c>
      <c r="O8512" s="36">
        <f>IF($B8512="","",IFERROR(VLOOKUP($B8512,Mapping!$A:$C,2,0),"Not Mapped"))</f>
        <v/>
      </c>
      <c r="P8512" s="36">
        <f>IF($B8512="","",IFERROR(VLOOKUP($B8512,Mapping!$A:$C,3,0),"Not Mapped"))</f>
        <v/>
      </c>
      <c r="Q8512" s="36">
        <f>IF($B8512="","",IFERROR(VLOOKUP($O8512,Leaders!$A:$B,2,0),"Not Mapped"))</f>
        <v/>
      </c>
      <c r="R8512" s="36">
        <f>IF($B8512="","",IF(COUNTIF(Exclusions!$A:$A,$B8512)&gt;0,"Yes","No"))</f>
        <v/>
      </c>
      <c r="S8512" s="38">
        <f>IF($B8512="","",MIN(1,DAY($A8512)/IF($N8512="Superstore",Settings!$B$5,Settings!$B$4)))</f>
        <v/>
      </c>
      <c r="T8512" s="38">
        <f>IF(OR($B8512="",$G8512="",$S8512=0),"",$G8512/$S8512)</f>
        <v/>
      </c>
      <c r="U8512" s="36">
        <f>IF($T8512="","",IF($T8512&lt;Settings!$B$8,"Critical",IF($T8512&lt;Settings!$B$9,"Semi Critical","Non Critical")))</f>
        <v/>
      </c>
      <c r="V8512" s="28" t="n"/>
      <c r="Z8512">
        <f>IF($B8512="","",IFERROR(VLOOKUP($B8512,'Plan HC for CCA'!$A:$B,2,0),""))</f>
        <v/>
      </c>
      <c r="AA8512">
        <f>IF(OR($B8512="",$Z8512=""),"",IF(N($M8512)&lt;$Z8512,"Delta","No Delta"))</f>
        <v/>
      </c>
      <c r="AB8512">
        <f>IF(OR($B8512="",$Z8512=""),"",MAX(0,$Z8512-N($M8512)))</f>
        <v/>
      </c>
      <c r="AC8512" s="46">
        <f>IF($B8512="","",IFERROR(INDEX('CCA Util %'!$H:$H,MATCH($B8512,'CCA Util %'!$E:$E,0)),""))</f>
        <v/>
      </c>
      <c r="AD8512">
        <f>IF($B8512="","",IFERROR(INDEX('CCA Util %'!$G:$G,MATCH($B8512,'CCA Util %'!$E:$E,0)),""))</f>
        <v/>
      </c>
      <c r="AE8512">
        <f>IF(OR($B8512="",$U8512=""),"",$U8512&amp;" &amp; "&amp;IF(OR($AD8512="",$AD8512=0),"Util NA",$AD8512&amp;" Util"))</f>
        <v/>
      </c>
    </row>
    <row r="8513" ht="15.75" customHeight="1" s="42">
      <c r="A8513" s="41" t="n"/>
      <c r="G8513" s="38" t="n"/>
      <c r="H8513" s="38" t="n"/>
      <c r="I8513" s="38" t="n"/>
      <c r="J8513" s="38" t="n"/>
      <c r="K8513" s="38" t="n"/>
      <c r="L8513" s="38" t="n"/>
      <c r="N8513" s="36">
        <f>IF($B8513="","",IF($C8513="SUPERSTORE","Superstore","DH"))</f>
        <v/>
      </c>
      <c r="O8513" s="36">
        <f>IF($B8513="","",IFERROR(VLOOKUP($B8513,Mapping!$A:$C,2,0),"Not Mapped"))</f>
        <v/>
      </c>
      <c r="P8513" s="36">
        <f>IF($B8513="","",IFERROR(VLOOKUP($B8513,Mapping!$A:$C,3,0),"Not Mapped"))</f>
        <v/>
      </c>
      <c r="Q8513" s="36">
        <f>IF($B8513="","",IFERROR(VLOOKUP($O8513,Leaders!$A:$B,2,0),"Not Mapped"))</f>
        <v/>
      </c>
      <c r="R8513" s="36">
        <f>IF($B8513="","",IF(COUNTIF(Exclusions!$A:$A,$B8513)&gt;0,"Yes","No"))</f>
        <v/>
      </c>
      <c r="S8513" s="38">
        <f>IF($B8513="","",MIN(1,DAY($A8513)/IF($N8513="Superstore",Settings!$B$5,Settings!$B$4)))</f>
        <v/>
      </c>
      <c r="T8513" s="38">
        <f>IF(OR($B8513="",$G8513="",$S8513=0),"",$G8513/$S8513)</f>
        <v/>
      </c>
      <c r="U8513" s="36">
        <f>IF($T8513="","",IF($T8513&lt;Settings!$B$8,"Critical",IF($T8513&lt;Settings!$B$9,"Semi Critical","Non Critical")))</f>
        <v/>
      </c>
      <c r="V8513" s="28" t="n"/>
      <c r="Z8513">
        <f>IF($B8513="","",IFERROR(VLOOKUP($B8513,'Plan HC for CCA'!$A:$B,2,0),""))</f>
        <v/>
      </c>
      <c r="AA8513">
        <f>IF(OR($B8513="",$Z8513=""),"",IF(N($M8513)&lt;$Z8513,"Delta","No Delta"))</f>
        <v/>
      </c>
      <c r="AB8513">
        <f>IF(OR($B8513="",$Z8513=""),"",MAX(0,$Z8513-N($M8513)))</f>
        <v/>
      </c>
      <c r="AC8513" s="46">
        <f>IF($B8513="","",IFERROR(INDEX('CCA Util %'!$H:$H,MATCH($B8513,'CCA Util %'!$E:$E,0)),""))</f>
        <v/>
      </c>
      <c r="AD8513">
        <f>IF($B8513="","",IFERROR(INDEX('CCA Util %'!$G:$G,MATCH($B8513,'CCA Util %'!$E:$E,0)),""))</f>
        <v/>
      </c>
      <c r="AE8513">
        <f>IF(OR($B8513="",$U8513=""),"",$U8513&amp;" &amp; "&amp;IF(OR($AD8513="",$AD8513=0),"Util NA",$AD8513&amp;" Util"))</f>
        <v/>
      </c>
    </row>
    <row r="8514" ht="15.75" customHeight="1" s="42">
      <c r="A8514" s="41" t="n"/>
      <c r="G8514" s="38" t="n"/>
      <c r="H8514" s="38" t="n"/>
      <c r="I8514" s="38" t="n"/>
      <c r="J8514" s="38" t="n"/>
      <c r="K8514" s="38" t="n"/>
      <c r="L8514" s="38" t="n"/>
      <c r="N8514" s="36">
        <f>IF($B8514="","",IF($C8514="SUPERSTORE","Superstore","DH"))</f>
        <v/>
      </c>
      <c r="O8514" s="36">
        <f>IF($B8514="","",IFERROR(VLOOKUP($B8514,Mapping!$A:$C,2,0),"Not Mapped"))</f>
        <v/>
      </c>
      <c r="P8514" s="36">
        <f>IF($B8514="","",IFERROR(VLOOKUP($B8514,Mapping!$A:$C,3,0),"Not Mapped"))</f>
        <v/>
      </c>
      <c r="Q8514" s="36">
        <f>IF($B8514="","",IFERROR(VLOOKUP($O8514,Leaders!$A:$B,2,0),"Not Mapped"))</f>
        <v/>
      </c>
      <c r="R8514" s="36">
        <f>IF($B8514="","",IF(COUNTIF(Exclusions!$A:$A,$B8514)&gt;0,"Yes","No"))</f>
        <v/>
      </c>
      <c r="S8514" s="38">
        <f>IF($B8514="","",MIN(1,DAY($A8514)/IF($N8514="Superstore",Settings!$B$5,Settings!$B$4)))</f>
        <v/>
      </c>
      <c r="T8514" s="38">
        <f>IF(OR($B8514="",$G8514="",$S8514=0),"",$G8514/$S8514)</f>
        <v/>
      </c>
      <c r="U8514" s="36">
        <f>IF($T8514="","",IF($T8514&lt;Settings!$B$8,"Critical",IF($T8514&lt;Settings!$B$9,"Semi Critical","Non Critical")))</f>
        <v/>
      </c>
      <c r="V8514" s="28" t="n"/>
      <c r="Z8514">
        <f>IF($B8514="","",IFERROR(VLOOKUP($B8514,'Plan HC for CCA'!$A:$B,2,0),""))</f>
        <v/>
      </c>
      <c r="AA8514">
        <f>IF(OR($B8514="",$Z8514=""),"",IF(N($M8514)&lt;$Z8514,"Delta","No Delta"))</f>
        <v/>
      </c>
      <c r="AB8514">
        <f>IF(OR($B8514="",$Z8514=""),"",MAX(0,$Z8514-N($M8514)))</f>
        <v/>
      </c>
      <c r="AC8514" s="46">
        <f>IF($B8514="","",IFERROR(INDEX('CCA Util %'!$H:$H,MATCH($B8514,'CCA Util %'!$E:$E,0)),""))</f>
        <v/>
      </c>
      <c r="AD8514">
        <f>IF($B8514="","",IFERROR(INDEX('CCA Util %'!$G:$G,MATCH($B8514,'CCA Util %'!$E:$E,0)),""))</f>
        <v/>
      </c>
      <c r="AE8514">
        <f>IF(OR($B8514="",$U8514=""),"",$U8514&amp;" &amp; "&amp;IF(OR($AD8514="",$AD8514=0),"Util NA",$AD8514&amp;" Util"))</f>
        <v/>
      </c>
    </row>
    <row r="8515" ht="15.75" customHeight="1" s="42">
      <c r="A8515" s="41" t="n"/>
      <c r="G8515" s="38" t="n"/>
      <c r="H8515" s="38" t="n"/>
      <c r="I8515" s="38" t="n"/>
      <c r="J8515" s="38" t="n"/>
      <c r="K8515" s="38" t="n"/>
      <c r="L8515" s="38" t="n"/>
      <c r="N8515" s="36">
        <f>IF($B8515="","",IF($C8515="SUPERSTORE","Superstore","DH"))</f>
        <v/>
      </c>
      <c r="O8515" s="36">
        <f>IF($B8515="","",IFERROR(VLOOKUP($B8515,Mapping!$A:$C,2,0),"Not Mapped"))</f>
        <v/>
      </c>
      <c r="P8515" s="36">
        <f>IF($B8515="","",IFERROR(VLOOKUP($B8515,Mapping!$A:$C,3,0),"Not Mapped"))</f>
        <v/>
      </c>
      <c r="Q8515" s="36">
        <f>IF($B8515="","",IFERROR(VLOOKUP($O8515,Leaders!$A:$B,2,0),"Not Mapped"))</f>
        <v/>
      </c>
      <c r="R8515" s="36">
        <f>IF($B8515="","",IF(COUNTIF(Exclusions!$A:$A,$B8515)&gt;0,"Yes","No"))</f>
        <v/>
      </c>
      <c r="S8515" s="38">
        <f>IF($B8515="","",MIN(1,DAY($A8515)/IF($N8515="Superstore",Settings!$B$5,Settings!$B$4)))</f>
        <v/>
      </c>
      <c r="T8515" s="38">
        <f>IF(OR($B8515="",$G8515="",$S8515=0),"",$G8515/$S8515)</f>
        <v/>
      </c>
      <c r="U8515" s="36">
        <f>IF($T8515="","",IF($T8515&lt;Settings!$B$8,"Critical",IF($T8515&lt;Settings!$B$9,"Semi Critical","Non Critical")))</f>
        <v/>
      </c>
      <c r="V8515" s="28" t="n"/>
      <c r="Z8515">
        <f>IF($B8515="","",IFERROR(VLOOKUP($B8515,'Plan HC for CCA'!$A:$B,2,0),""))</f>
        <v/>
      </c>
      <c r="AA8515">
        <f>IF(OR($B8515="",$Z8515=""),"",IF(N($M8515)&lt;$Z8515,"Delta","No Delta"))</f>
        <v/>
      </c>
      <c r="AB8515">
        <f>IF(OR($B8515="",$Z8515=""),"",MAX(0,$Z8515-N($M8515)))</f>
        <v/>
      </c>
      <c r="AC8515" s="46">
        <f>IF($B8515="","",IFERROR(INDEX('CCA Util %'!$H:$H,MATCH($B8515,'CCA Util %'!$E:$E,0)),""))</f>
        <v/>
      </c>
      <c r="AD8515">
        <f>IF($B8515="","",IFERROR(INDEX('CCA Util %'!$G:$G,MATCH($B8515,'CCA Util %'!$E:$E,0)),""))</f>
        <v/>
      </c>
      <c r="AE8515">
        <f>IF(OR($B8515="",$U8515=""),"",$U8515&amp;" &amp; "&amp;IF(OR($AD8515="",$AD8515=0),"Util NA",$AD8515&amp;" Util"))</f>
        <v/>
      </c>
    </row>
    <row r="8516" ht="15.75" customHeight="1" s="42">
      <c r="A8516" s="41" t="n"/>
      <c r="G8516" s="38" t="n"/>
      <c r="H8516" s="38" t="n"/>
      <c r="I8516" s="38" t="n"/>
      <c r="J8516" s="38" t="n"/>
      <c r="K8516" s="38" t="n"/>
      <c r="L8516" s="38" t="n"/>
      <c r="N8516" s="36">
        <f>IF($B8516="","",IF($C8516="SUPERSTORE","Superstore","DH"))</f>
        <v/>
      </c>
      <c r="O8516" s="36">
        <f>IF($B8516="","",IFERROR(VLOOKUP($B8516,Mapping!$A:$C,2,0),"Not Mapped"))</f>
        <v/>
      </c>
      <c r="P8516" s="36">
        <f>IF($B8516="","",IFERROR(VLOOKUP($B8516,Mapping!$A:$C,3,0),"Not Mapped"))</f>
        <v/>
      </c>
      <c r="Q8516" s="36">
        <f>IF($B8516="","",IFERROR(VLOOKUP($O8516,Leaders!$A:$B,2,0),"Not Mapped"))</f>
        <v/>
      </c>
      <c r="R8516" s="36">
        <f>IF($B8516="","",IF(COUNTIF(Exclusions!$A:$A,$B8516)&gt;0,"Yes","No"))</f>
        <v/>
      </c>
      <c r="S8516" s="38">
        <f>IF($B8516="","",MIN(1,DAY($A8516)/IF($N8516="Superstore",Settings!$B$5,Settings!$B$4)))</f>
        <v/>
      </c>
      <c r="T8516" s="38">
        <f>IF(OR($B8516="",$G8516="",$S8516=0),"",$G8516/$S8516)</f>
        <v/>
      </c>
      <c r="U8516" s="36">
        <f>IF($T8516="","",IF($T8516&lt;Settings!$B$8,"Critical",IF($T8516&lt;Settings!$B$9,"Semi Critical","Non Critical")))</f>
        <v/>
      </c>
      <c r="V8516" s="28" t="n"/>
      <c r="Z8516">
        <f>IF($B8516="","",IFERROR(VLOOKUP($B8516,'Plan HC for CCA'!$A:$B,2,0),""))</f>
        <v/>
      </c>
      <c r="AA8516">
        <f>IF(OR($B8516="",$Z8516=""),"",IF(N($M8516)&lt;$Z8516,"Delta","No Delta"))</f>
        <v/>
      </c>
      <c r="AB8516">
        <f>IF(OR($B8516="",$Z8516=""),"",MAX(0,$Z8516-N($M8516)))</f>
        <v/>
      </c>
      <c r="AC8516" s="46">
        <f>IF($B8516="","",IFERROR(INDEX('CCA Util %'!$H:$H,MATCH($B8516,'CCA Util %'!$E:$E,0)),""))</f>
        <v/>
      </c>
      <c r="AD8516">
        <f>IF($B8516="","",IFERROR(INDEX('CCA Util %'!$G:$G,MATCH($B8516,'CCA Util %'!$E:$E,0)),""))</f>
        <v/>
      </c>
      <c r="AE8516">
        <f>IF(OR($B8516="",$U8516=""),"",$U8516&amp;" &amp; "&amp;IF(OR($AD8516="",$AD8516=0),"Util NA",$AD8516&amp;" Util"))</f>
        <v/>
      </c>
    </row>
    <row r="8517" ht="15.75" customHeight="1" s="42">
      <c r="A8517" s="41" t="n"/>
      <c r="G8517" s="38" t="n"/>
      <c r="H8517" s="38" t="n"/>
      <c r="I8517" s="38" t="n"/>
      <c r="J8517" s="38" t="n"/>
      <c r="K8517" s="38" t="n"/>
      <c r="L8517" s="38" t="n"/>
      <c r="N8517" s="36">
        <f>IF($B8517="","",IF($C8517="SUPERSTORE","Superstore","DH"))</f>
        <v/>
      </c>
      <c r="O8517" s="36">
        <f>IF($B8517="","",IFERROR(VLOOKUP($B8517,Mapping!$A:$C,2,0),"Not Mapped"))</f>
        <v/>
      </c>
      <c r="P8517" s="36">
        <f>IF($B8517="","",IFERROR(VLOOKUP($B8517,Mapping!$A:$C,3,0),"Not Mapped"))</f>
        <v/>
      </c>
      <c r="Q8517" s="36">
        <f>IF($B8517="","",IFERROR(VLOOKUP($O8517,Leaders!$A:$B,2,0),"Not Mapped"))</f>
        <v/>
      </c>
      <c r="R8517" s="36">
        <f>IF($B8517="","",IF(COUNTIF(Exclusions!$A:$A,$B8517)&gt;0,"Yes","No"))</f>
        <v/>
      </c>
      <c r="S8517" s="38">
        <f>IF($B8517="","",MIN(1,DAY($A8517)/IF($N8517="Superstore",Settings!$B$5,Settings!$B$4)))</f>
        <v/>
      </c>
      <c r="T8517" s="38">
        <f>IF(OR($B8517="",$G8517="",$S8517=0),"",$G8517/$S8517)</f>
        <v/>
      </c>
      <c r="U8517" s="36">
        <f>IF($T8517="","",IF($T8517&lt;Settings!$B$8,"Critical",IF($T8517&lt;Settings!$B$9,"Semi Critical","Non Critical")))</f>
        <v/>
      </c>
      <c r="V8517" s="28" t="n"/>
      <c r="Z8517">
        <f>IF($B8517="","",IFERROR(VLOOKUP($B8517,'Plan HC for CCA'!$A:$B,2,0),""))</f>
        <v/>
      </c>
      <c r="AA8517">
        <f>IF(OR($B8517="",$Z8517=""),"",IF(N($M8517)&lt;$Z8517,"Delta","No Delta"))</f>
        <v/>
      </c>
      <c r="AB8517">
        <f>IF(OR($B8517="",$Z8517=""),"",MAX(0,$Z8517-N($M8517)))</f>
        <v/>
      </c>
      <c r="AC8517" s="46">
        <f>IF($B8517="","",IFERROR(INDEX('CCA Util %'!$H:$H,MATCH($B8517,'CCA Util %'!$E:$E,0)),""))</f>
        <v/>
      </c>
      <c r="AD8517">
        <f>IF($B8517="","",IFERROR(INDEX('CCA Util %'!$G:$G,MATCH($B8517,'CCA Util %'!$E:$E,0)),""))</f>
        <v/>
      </c>
      <c r="AE8517">
        <f>IF(OR($B8517="",$U8517=""),"",$U8517&amp;" &amp; "&amp;IF(OR($AD8517="",$AD8517=0),"Util NA",$AD8517&amp;" Util"))</f>
        <v/>
      </c>
    </row>
    <row r="8518" ht="15.75" customHeight="1" s="42">
      <c r="A8518" s="41" t="n"/>
      <c r="G8518" s="38" t="n"/>
      <c r="H8518" s="38" t="n"/>
      <c r="I8518" s="38" t="n"/>
      <c r="J8518" s="38" t="n"/>
      <c r="K8518" s="38" t="n"/>
      <c r="L8518" s="38" t="n"/>
      <c r="N8518" s="36">
        <f>IF($B8518="","",IF($C8518="SUPERSTORE","Superstore","DH"))</f>
        <v/>
      </c>
      <c r="O8518" s="36">
        <f>IF($B8518="","",IFERROR(VLOOKUP($B8518,Mapping!$A:$C,2,0),"Not Mapped"))</f>
        <v/>
      </c>
      <c r="P8518" s="36">
        <f>IF($B8518="","",IFERROR(VLOOKUP($B8518,Mapping!$A:$C,3,0),"Not Mapped"))</f>
        <v/>
      </c>
      <c r="Q8518" s="36">
        <f>IF($B8518="","",IFERROR(VLOOKUP($O8518,Leaders!$A:$B,2,0),"Not Mapped"))</f>
        <v/>
      </c>
      <c r="R8518" s="36">
        <f>IF($B8518="","",IF(COUNTIF(Exclusions!$A:$A,$B8518)&gt;0,"Yes","No"))</f>
        <v/>
      </c>
      <c r="S8518" s="38">
        <f>IF($B8518="","",MIN(1,DAY($A8518)/IF($N8518="Superstore",Settings!$B$5,Settings!$B$4)))</f>
        <v/>
      </c>
      <c r="T8518" s="38">
        <f>IF(OR($B8518="",$G8518="",$S8518=0),"",$G8518/$S8518)</f>
        <v/>
      </c>
      <c r="U8518" s="36">
        <f>IF($T8518="","",IF($T8518&lt;Settings!$B$8,"Critical",IF($T8518&lt;Settings!$B$9,"Semi Critical","Non Critical")))</f>
        <v/>
      </c>
      <c r="V8518" s="28" t="n"/>
      <c r="Z8518">
        <f>IF($B8518="","",IFERROR(VLOOKUP($B8518,'Plan HC for CCA'!$A:$B,2,0),""))</f>
        <v/>
      </c>
      <c r="AA8518">
        <f>IF(OR($B8518="",$Z8518=""),"",IF(N($M8518)&lt;$Z8518,"Delta","No Delta"))</f>
        <v/>
      </c>
      <c r="AB8518">
        <f>IF(OR($B8518="",$Z8518=""),"",MAX(0,$Z8518-N($M8518)))</f>
        <v/>
      </c>
      <c r="AC8518" s="46">
        <f>IF($B8518="","",IFERROR(INDEX('CCA Util %'!$H:$H,MATCH($B8518,'CCA Util %'!$E:$E,0)),""))</f>
        <v/>
      </c>
      <c r="AD8518">
        <f>IF($B8518="","",IFERROR(INDEX('CCA Util %'!$G:$G,MATCH($B8518,'CCA Util %'!$E:$E,0)),""))</f>
        <v/>
      </c>
      <c r="AE8518">
        <f>IF(OR($B8518="",$U8518=""),"",$U8518&amp;" &amp; "&amp;IF(OR($AD8518="",$AD8518=0),"Util NA",$AD8518&amp;" Util"))</f>
        <v/>
      </c>
    </row>
    <row r="8519" ht="15.75" customHeight="1" s="42">
      <c r="A8519" s="41" t="n"/>
      <c r="G8519" s="38" t="n"/>
      <c r="H8519" s="38" t="n"/>
      <c r="I8519" s="38" t="n"/>
      <c r="J8519" s="38" t="n"/>
      <c r="K8519" s="38" t="n"/>
      <c r="L8519" s="38" t="n"/>
      <c r="N8519" s="36">
        <f>IF($B8519="","",IF($C8519="SUPERSTORE","Superstore","DH"))</f>
        <v/>
      </c>
      <c r="O8519" s="36">
        <f>IF($B8519="","",IFERROR(VLOOKUP($B8519,Mapping!$A:$C,2,0),"Not Mapped"))</f>
        <v/>
      </c>
      <c r="P8519" s="36">
        <f>IF($B8519="","",IFERROR(VLOOKUP($B8519,Mapping!$A:$C,3,0),"Not Mapped"))</f>
        <v/>
      </c>
      <c r="Q8519" s="36">
        <f>IF($B8519="","",IFERROR(VLOOKUP($O8519,Leaders!$A:$B,2,0),"Not Mapped"))</f>
        <v/>
      </c>
      <c r="R8519" s="36">
        <f>IF($B8519="","",IF(COUNTIF(Exclusions!$A:$A,$B8519)&gt;0,"Yes","No"))</f>
        <v/>
      </c>
      <c r="S8519" s="38">
        <f>IF($B8519="","",MIN(1,DAY($A8519)/IF($N8519="Superstore",Settings!$B$5,Settings!$B$4)))</f>
        <v/>
      </c>
      <c r="T8519" s="38">
        <f>IF(OR($B8519="",$G8519="",$S8519=0),"",$G8519/$S8519)</f>
        <v/>
      </c>
      <c r="U8519" s="36">
        <f>IF($T8519="","",IF($T8519&lt;Settings!$B$8,"Critical",IF($T8519&lt;Settings!$B$9,"Semi Critical","Non Critical")))</f>
        <v/>
      </c>
      <c r="V8519" s="28" t="n"/>
      <c r="Z8519">
        <f>IF($B8519="","",IFERROR(VLOOKUP($B8519,'Plan HC for CCA'!$A:$B,2,0),""))</f>
        <v/>
      </c>
      <c r="AA8519">
        <f>IF(OR($B8519="",$Z8519=""),"",IF(N($M8519)&lt;$Z8519,"Delta","No Delta"))</f>
        <v/>
      </c>
      <c r="AB8519">
        <f>IF(OR($B8519="",$Z8519=""),"",MAX(0,$Z8519-N($M8519)))</f>
        <v/>
      </c>
      <c r="AC8519" s="46">
        <f>IF($B8519="","",IFERROR(INDEX('CCA Util %'!$H:$H,MATCH($B8519,'CCA Util %'!$E:$E,0)),""))</f>
        <v/>
      </c>
      <c r="AD8519">
        <f>IF($B8519="","",IFERROR(INDEX('CCA Util %'!$G:$G,MATCH($B8519,'CCA Util %'!$E:$E,0)),""))</f>
        <v/>
      </c>
      <c r="AE8519">
        <f>IF(OR($B8519="",$U8519=""),"",$U8519&amp;" &amp; "&amp;IF(OR($AD8519="",$AD8519=0),"Util NA",$AD8519&amp;" Util"))</f>
        <v/>
      </c>
    </row>
    <row r="8520" ht="15.75" customHeight="1" s="42">
      <c r="A8520" s="41" t="n"/>
      <c r="G8520" s="38" t="n"/>
      <c r="H8520" s="38" t="n"/>
      <c r="I8520" s="38" t="n"/>
      <c r="J8520" s="38" t="n"/>
      <c r="K8520" s="38" t="n"/>
      <c r="L8520" s="38" t="n"/>
      <c r="N8520" s="36">
        <f>IF($B8520="","",IF($C8520="SUPERSTORE","Superstore","DH"))</f>
        <v/>
      </c>
      <c r="O8520" s="36">
        <f>IF($B8520="","",IFERROR(VLOOKUP($B8520,Mapping!$A:$C,2,0),"Not Mapped"))</f>
        <v/>
      </c>
      <c r="P8520" s="36">
        <f>IF($B8520="","",IFERROR(VLOOKUP($B8520,Mapping!$A:$C,3,0),"Not Mapped"))</f>
        <v/>
      </c>
      <c r="Q8520" s="36">
        <f>IF($B8520="","",IFERROR(VLOOKUP($O8520,Leaders!$A:$B,2,0),"Not Mapped"))</f>
        <v/>
      </c>
      <c r="R8520" s="36">
        <f>IF($B8520="","",IF(COUNTIF(Exclusions!$A:$A,$B8520)&gt;0,"Yes","No"))</f>
        <v/>
      </c>
      <c r="S8520" s="38">
        <f>IF($B8520="","",MIN(1,DAY($A8520)/IF($N8520="Superstore",Settings!$B$5,Settings!$B$4)))</f>
        <v/>
      </c>
      <c r="T8520" s="38">
        <f>IF(OR($B8520="",$G8520="",$S8520=0),"",$G8520/$S8520)</f>
        <v/>
      </c>
      <c r="U8520" s="36">
        <f>IF($T8520="","",IF($T8520&lt;Settings!$B$8,"Critical",IF($T8520&lt;Settings!$B$9,"Semi Critical","Non Critical")))</f>
        <v/>
      </c>
      <c r="V8520" s="28" t="n"/>
      <c r="Z8520">
        <f>IF($B8520="","",IFERROR(VLOOKUP($B8520,'Plan HC for CCA'!$A:$B,2,0),""))</f>
        <v/>
      </c>
      <c r="AA8520">
        <f>IF(OR($B8520="",$Z8520=""),"",IF(N($M8520)&lt;$Z8520,"Delta","No Delta"))</f>
        <v/>
      </c>
      <c r="AB8520">
        <f>IF(OR($B8520="",$Z8520=""),"",MAX(0,$Z8520-N($M8520)))</f>
        <v/>
      </c>
      <c r="AC8520" s="46">
        <f>IF($B8520="","",IFERROR(INDEX('CCA Util %'!$H:$H,MATCH($B8520,'CCA Util %'!$E:$E,0)),""))</f>
        <v/>
      </c>
      <c r="AD8520">
        <f>IF($B8520="","",IFERROR(INDEX('CCA Util %'!$G:$G,MATCH($B8520,'CCA Util %'!$E:$E,0)),""))</f>
        <v/>
      </c>
      <c r="AE8520">
        <f>IF(OR($B8520="",$U8520=""),"",$U8520&amp;" &amp; "&amp;IF(OR($AD8520="",$AD8520=0),"Util NA",$AD8520&amp;" Util"))</f>
        <v/>
      </c>
    </row>
    <row r="8521" ht="15.75" customHeight="1" s="42">
      <c r="A8521" s="41" t="n"/>
      <c r="G8521" s="38" t="n"/>
      <c r="H8521" s="38" t="n"/>
      <c r="I8521" s="38" t="n"/>
      <c r="J8521" s="38" t="n"/>
      <c r="K8521" s="38" t="n"/>
      <c r="L8521" s="38" t="n"/>
      <c r="N8521" s="36">
        <f>IF($B8521="","",IF($C8521="SUPERSTORE","Superstore","DH"))</f>
        <v/>
      </c>
      <c r="O8521" s="36">
        <f>IF($B8521="","",IFERROR(VLOOKUP($B8521,Mapping!$A:$C,2,0),"Not Mapped"))</f>
        <v/>
      </c>
      <c r="P8521" s="36">
        <f>IF($B8521="","",IFERROR(VLOOKUP($B8521,Mapping!$A:$C,3,0),"Not Mapped"))</f>
        <v/>
      </c>
      <c r="Q8521" s="36">
        <f>IF($B8521="","",IFERROR(VLOOKUP($O8521,Leaders!$A:$B,2,0),"Not Mapped"))</f>
        <v/>
      </c>
      <c r="R8521" s="36">
        <f>IF($B8521="","",IF(COUNTIF(Exclusions!$A:$A,$B8521)&gt;0,"Yes","No"))</f>
        <v/>
      </c>
      <c r="S8521" s="38">
        <f>IF($B8521="","",MIN(1,DAY($A8521)/IF($N8521="Superstore",Settings!$B$5,Settings!$B$4)))</f>
        <v/>
      </c>
      <c r="T8521" s="38">
        <f>IF(OR($B8521="",$G8521="",$S8521=0),"",$G8521/$S8521)</f>
        <v/>
      </c>
      <c r="U8521" s="36">
        <f>IF($T8521="","",IF($T8521&lt;Settings!$B$8,"Critical",IF($T8521&lt;Settings!$B$9,"Semi Critical","Non Critical")))</f>
        <v/>
      </c>
      <c r="V8521" s="28" t="n"/>
      <c r="Z8521">
        <f>IF($B8521="","",IFERROR(VLOOKUP($B8521,'Plan HC for CCA'!$A:$B,2,0),""))</f>
        <v/>
      </c>
      <c r="AA8521">
        <f>IF(OR($B8521="",$Z8521=""),"",IF(N($M8521)&lt;$Z8521,"Delta","No Delta"))</f>
        <v/>
      </c>
      <c r="AB8521">
        <f>IF(OR($B8521="",$Z8521=""),"",MAX(0,$Z8521-N($M8521)))</f>
        <v/>
      </c>
      <c r="AC8521" s="46">
        <f>IF($B8521="","",IFERROR(INDEX('CCA Util %'!$H:$H,MATCH($B8521,'CCA Util %'!$E:$E,0)),""))</f>
        <v/>
      </c>
      <c r="AD8521">
        <f>IF($B8521="","",IFERROR(INDEX('CCA Util %'!$G:$G,MATCH($B8521,'CCA Util %'!$E:$E,0)),""))</f>
        <v/>
      </c>
      <c r="AE8521">
        <f>IF(OR($B8521="",$U8521=""),"",$U8521&amp;" &amp; "&amp;IF(OR($AD8521="",$AD8521=0),"Util NA",$AD8521&amp;" Util"))</f>
        <v/>
      </c>
    </row>
    <row r="8522" ht="15.75" customHeight="1" s="42">
      <c r="A8522" s="41" t="n"/>
      <c r="G8522" s="38" t="n"/>
      <c r="H8522" s="38" t="n"/>
      <c r="I8522" s="38" t="n"/>
      <c r="J8522" s="38" t="n"/>
      <c r="K8522" s="38" t="n"/>
      <c r="L8522" s="38" t="n"/>
      <c r="N8522" s="36">
        <f>IF($B8522="","",IF($C8522="SUPERSTORE","Superstore","DH"))</f>
        <v/>
      </c>
      <c r="O8522" s="36">
        <f>IF($B8522="","",IFERROR(VLOOKUP($B8522,Mapping!$A:$C,2,0),"Not Mapped"))</f>
        <v/>
      </c>
      <c r="P8522" s="36">
        <f>IF($B8522="","",IFERROR(VLOOKUP($B8522,Mapping!$A:$C,3,0),"Not Mapped"))</f>
        <v/>
      </c>
      <c r="Q8522" s="36">
        <f>IF($B8522="","",IFERROR(VLOOKUP($O8522,Leaders!$A:$B,2,0),"Not Mapped"))</f>
        <v/>
      </c>
      <c r="R8522" s="36">
        <f>IF($B8522="","",IF(COUNTIF(Exclusions!$A:$A,$B8522)&gt;0,"Yes","No"))</f>
        <v/>
      </c>
      <c r="S8522" s="38">
        <f>IF($B8522="","",MIN(1,DAY($A8522)/IF($N8522="Superstore",Settings!$B$5,Settings!$B$4)))</f>
        <v/>
      </c>
      <c r="T8522" s="38">
        <f>IF(OR($B8522="",$G8522="",$S8522=0),"",$G8522/$S8522)</f>
        <v/>
      </c>
      <c r="U8522" s="36">
        <f>IF($T8522="","",IF($T8522&lt;Settings!$B$8,"Critical",IF($T8522&lt;Settings!$B$9,"Semi Critical","Non Critical")))</f>
        <v/>
      </c>
      <c r="V8522" s="28" t="n"/>
      <c r="Z8522">
        <f>IF($B8522="","",IFERROR(VLOOKUP($B8522,'Plan HC for CCA'!$A:$B,2,0),""))</f>
        <v/>
      </c>
      <c r="AA8522">
        <f>IF(OR($B8522="",$Z8522=""),"",IF(N($M8522)&lt;$Z8522,"Delta","No Delta"))</f>
        <v/>
      </c>
      <c r="AB8522">
        <f>IF(OR($B8522="",$Z8522=""),"",MAX(0,$Z8522-N($M8522)))</f>
        <v/>
      </c>
      <c r="AC8522" s="46">
        <f>IF($B8522="","",IFERROR(INDEX('CCA Util %'!$H:$H,MATCH($B8522,'CCA Util %'!$E:$E,0)),""))</f>
        <v/>
      </c>
      <c r="AD8522">
        <f>IF($B8522="","",IFERROR(INDEX('CCA Util %'!$G:$G,MATCH($B8522,'CCA Util %'!$E:$E,0)),""))</f>
        <v/>
      </c>
      <c r="AE8522">
        <f>IF(OR($B8522="",$U8522=""),"",$U8522&amp;" &amp; "&amp;IF(OR($AD8522="",$AD8522=0),"Util NA",$AD8522&amp;" Util"))</f>
        <v/>
      </c>
    </row>
    <row r="8523" ht="15.75" customHeight="1" s="42">
      <c r="A8523" s="41" t="n"/>
      <c r="G8523" s="38" t="n"/>
      <c r="H8523" s="38" t="n"/>
      <c r="I8523" s="38" t="n"/>
      <c r="J8523" s="38" t="n"/>
      <c r="K8523" s="38" t="n"/>
      <c r="L8523" s="38" t="n"/>
      <c r="N8523" s="36">
        <f>IF($B8523="","",IF($C8523="SUPERSTORE","Superstore","DH"))</f>
        <v/>
      </c>
      <c r="O8523" s="36">
        <f>IF($B8523="","",IFERROR(VLOOKUP($B8523,Mapping!$A:$C,2,0),"Not Mapped"))</f>
        <v/>
      </c>
      <c r="P8523" s="36">
        <f>IF($B8523="","",IFERROR(VLOOKUP($B8523,Mapping!$A:$C,3,0),"Not Mapped"))</f>
        <v/>
      </c>
      <c r="Q8523" s="36">
        <f>IF($B8523="","",IFERROR(VLOOKUP($O8523,Leaders!$A:$B,2,0),"Not Mapped"))</f>
        <v/>
      </c>
      <c r="R8523" s="36">
        <f>IF($B8523="","",IF(COUNTIF(Exclusions!$A:$A,$B8523)&gt;0,"Yes","No"))</f>
        <v/>
      </c>
      <c r="S8523" s="38">
        <f>IF($B8523="","",MIN(1,DAY($A8523)/IF($N8523="Superstore",Settings!$B$5,Settings!$B$4)))</f>
        <v/>
      </c>
      <c r="T8523" s="38">
        <f>IF(OR($B8523="",$G8523="",$S8523=0),"",$G8523/$S8523)</f>
        <v/>
      </c>
      <c r="U8523" s="36">
        <f>IF($T8523="","",IF($T8523&lt;Settings!$B$8,"Critical",IF($T8523&lt;Settings!$B$9,"Semi Critical","Non Critical")))</f>
        <v/>
      </c>
      <c r="V8523" s="28" t="n"/>
      <c r="Z8523">
        <f>IF($B8523="","",IFERROR(VLOOKUP($B8523,'Plan HC for CCA'!$A:$B,2,0),""))</f>
        <v/>
      </c>
      <c r="AA8523">
        <f>IF(OR($B8523="",$Z8523=""),"",IF(N($M8523)&lt;$Z8523,"Delta","No Delta"))</f>
        <v/>
      </c>
      <c r="AB8523">
        <f>IF(OR($B8523="",$Z8523=""),"",MAX(0,$Z8523-N($M8523)))</f>
        <v/>
      </c>
      <c r="AC8523" s="46">
        <f>IF($B8523="","",IFERROR(INDEX('CCA Util %'!$H:$H,MATCH($B8523,'CCA Util %'!$E:$E,0)),""))</f>
        <v/>
      </c>
      <c r="AD8523">
        <f>IF($B8523="","",IFERROR(INDEX('CCA Util %'!$G:$G,MATCH($B8523,'CCA Util %'!$E:$E,0)),""))</f>
        <v/>
      </c>
      <c r="AE8523">
        <f>IF(OR($B8523="",$U8523=""),"",$U8523&amp;" &amp; "&amp;IF(OR($AD8523="",$AD8523=0),"Util NA",$AD8523&amp;" Util"))</f>
        <v/>
      </c>
    </row>
    <row r="8524" ht="15.75" customHeight="1" s="42">
      <c r="A8524" s="41" t="n"/>
      <c r="G8524" s="38" t="n"/>
      <c r="H8524" s="38" t="n"/>
      <c r="I8524" s="38" t="n"/>
      <c r="J8524" s="38" t="n"/>
      <c r="K8524" s="38" t="n"/>
      <c r="L8524" s="38" t="n"/>
      <c r="N8524" s="36">
        <f>IF($B8524="","",IF($C8524="SUPERSTORE","Superstore","DH"))</f>
        <v/>
      </c>
      <c r="O8524" s="36">
        <f>IF($B8524="","",IFERROR(VLOOKUP($B8524,Mapping!$A:$C,2,0),"Not Mapped"))</f>
        <v/>
      </c>
      <c r="P8524" s="36">
        <f>IF($B8524="","",IFERROR(VLOOKUP($B8524,Mapping!$A:$C,3,0),"Not Mapped"))</f>
        <v/>
      </c>
      <c r="Q8524" s="36">
        <f>IF($B8524="","",IFERROR(VLOOKUP($O8524,Leaders!$A:$B,2,0),"Not Mapped"))</f>
        <v/>
      </c>
      <c r="R8524" s="36">
        <f>IF($B8524="","",IF(COUNTIF(Exclusions!$A:$A,$B8524)&gt;0,"Yes","No"))</f>
        <v/>
      </c>
      <c r="S8524" s="38">
        <f>IF($B8524="","",MIN(1,DAY($A8524)/IF($N8524="Superstore",Settings!$B$5,Settings!$B$4)))</f>
        <v/>
      </c>
      <c r="T8524" s="38">
        <f>IF(OR($B8524="",$G8524="",$S8524=0),"",$G8524/$S8524)</f>
        <v/>
      </c>
      <c r="U8524" s="36">
        <f>IF($T8524="","",IF($T8524&lt;Settings!$B$8,"Critical",IF($T8524&lt;Settings!$B$9,"Semi Critical","Non Critical")))</f>
        <v/>
      </c>
      <c r="V8524" s="28" t="n"/>
      <c r="Z8524">
        <f>IF($B8524="","",IFERROR(VLOOKUP($B8524,'Plan HC for CCA'!$A:$B,2,0),""))</f>
        <v/>
      </c>
      <c r="AA8524">
        <f>IF(OR($B8524="",$Z8524=""),"",IF(N($M8524)&lt;$Z8524,"Delta","No Delta"))</f>
        <v/>
      </c>
      <c r="AB8524">
        <f>IF(OR($B8524="",$Z8524=""),"",MAX(0,$Z8524-N($M8524)))</f>
        <v/>
      </c>
      <c r="AC8524" s="46">
        <f>IF($B8524="","",IFERROR(INDEX('CCA Util %'!$H:$H,MATCH($B8524,'CCA Util %'!$E:$E,0)),""))</f>
        <v/>
      </c>
      <c r="AD8524">
        <f>IF($B8524="","",IFERROR(INDEX('CCA Util %'!$G:$G,MATCH($B8524,'CCA Util %'!$E:$E,0)),""))</f>
        <v/>
      </c>
      <c r="AE8524">
        <f>IF(OR($B8524="",$U8524=""),"",$U8524&amp;" &amp; "&amp;IF(OR($AD8524="",$AD8524=0),"Util NA",$AD8524&amp;" Util"))</f>
        <v/>
      </c>
    </row>
    <row r="8525" ht="15.75" customHeight="1" s="42">
      <c r="A8525" s="41" t="n"/>
      <c r="G8525" s="38" t="n"/>
      <c r="H8525" s="38" t="n"/>
      <c r="I8525" s="38" t="n"/>
      <c r="J8525" s="38" t="n"/>
      <c r="K8525" s="38" t="n"/>
      <c r="L8525" s="38" t="n"/>
      <c r="N8525" s="36">
        <f>IF($B8525="","",IF($C8525="SUPERSTORE","Superstore","DH"))</f>
        <v/>
      </c>
      <c r="O8525" s="36">
        <f>IF($B8525="","",IFERROR(VLOOKUP($B8525,Mapping!$A:$C,2,0),"Not Mapped"))</f>
        <v/>
      </c>
      <c r="P8525" s="36">
        <f>IF($B8525="","",IFERROR(VLOOKUP($B8525,Mapping!$A:$C,3,0),"Not Mapped"))</f>
        <v/>
      </c>
      <c r="Q8525" s="36">
        <f>IF($B8525="","",IFERROR(VLOOKUP($O8525,Leaders!$A:$B,2,0),"Not Mapped"))</f>
        <v/>
      </c>
      <c r="R8525" s="36">
        <f>IF($B8525="","",IF(COUNTIF(Exclusions!$A:$A,$B8525)&gt;0,"Yes","No"))</f>
        <v/>
      </c>
      <c r="S8525" s="38">
        <f>IF($B8525="","",MIN(1,DAY($A8525)/IF($N8525="Superstore",Settings!$B$5,Settings!$B$4)))</f>
        <v/>
      </c>
      <c r="T8525" s="38">
        <f>IF(OR($B8525="",$G8525="",$S8525=0),"",$G8525/$S8525)</f>
        <v/>
      </c>
      <c r="U8525" s="36">
        <f>IF($T8525="","",IF($T8525&lt;Settings!$B$8,"Critical",IF($T8525&lt;Settings!$B$9,"Semi Critical","Non Critical")))</f>
        <v/>
      </c>
      <c r="V8525" s="28" t="n"/>
      <c r="Z8525">
        <f>IF($B8525="","",IFERROR(VLOOKUP($B8525,'Plan HC for CCA'!$A:$B,2,0),""))</f>
        <v/>
      </c>
      <c r="AA8525">
        <f>IF(OR($B8525="",$Z8525=""),"",IF(N($M8525)&lt;$Z8525,"Delta","No Delta"))</f>
        <v/>
      </c>
      <c r="AB8525">
        <f>IF(OR($B8525="",$Z8525=""),"",MAX(0,$Z8525-N($M8525)))</f>
        <v/>
      </c>
      <c r="AC8525" s="46">
        <f>IF($B8525="","",IFERROR(INDEX('CCA Util %'!$H:$H,MATCH($B8525,'CCA Util %'!$E:$E,0)),""))</f>
        <v/>
      </c>
      <c r="AD8525">
        <f>IF($B8525="","",IFERROR(INDEX('CCA Util %'!$G:$G,MATCH($B8525,'CCA Util %'!$E:$E,0)),""))</f>
        <v/>
      </c>
      <c r="AE8525">
        <f>IF(OR($B8525="",$U8525=""),"",$U8525&amp;" &amp; "&amp;IF(OR($AD8525="",$AD8525=0),"Util NA",$AD8525&amp;" Util"))</f>
        <v/>
      </c>
    </row>
    <row r="8526" ht="15.75" customHeight="1" s="42">
      <c r="A8526" s="41" t="n"/>
      <c r="G8526" s="38" t="n"/>
      <c r="H8526" s="38" t="n"/>
      <c r="I8526" s="38" t="n"/>
      <c r="J8526" s="38" t="n"/>
      <c r="K8526" s="38" t="n"/>
      <c r="L8526" s="38" t="n"/>
      <c r="N8526" s="36">
        <f>IF($B8526="","",IF($C8526="SUPERSTORE","Superstore","DH"))</f>
        <v/>
      </c>
      <c r="O8526" s="36">
        <f>IF($B8526="","",IFERROR(VLOOKUP($B8526,Mapping!$A:$C,2,0),"Not Mapped"))</f>
        <v/>
      </c>
      <c r="P8526" s="36">
        <f>IF($B8526="","",IFERROR(VLOOKUP($B8526,Mapping!$A:$C,3,0),"Not Mapped"))</f>
        <v/>
      </c>
      <c r="Q8526" s="36">
        <f>IF($B8526="","",IFERROR(VLOOKUP($O8526,Leaders!$A:$B,2,0),"Not Mapped"))</f>
        <v/>
      </c>
      <c r="R8526" s="36">
        <f>IF($B8526="","",IF(COUNTIF(Exclusions!$A:$A,$B8526)&gt;0,"Yes","No"))</f>
        <v/>
      </c>
      <c r="S8526" s="38">
        <f>IF($B8526="","",MIN(1,DAY($A8526)/IF($N8526="Superstore",Settings!$B$5,Settings!$B$4)))</f>
        <v/>
      </c>
      <c r="T8526" s="38">
        <f>IF(OR($B8526="",$G8526="",$S8526=0),"",$G8526/$S8526)</f>
        <v/>
      </c>
      <c r="U8526" s="36">
        <f>IF($T8526="","",IF($T8526&lt;Settings!$B$8,"Critical",IF($T8526&lt;Settings!$B$9,"Semi Critical","Non Critical")))</f>
        <v/>
      </c>
      <c r="V8526" s="28" t="n"/>
      <c r="Z8526">
        <f>IF($B8526="","",IFERROR(VLOOKUP($B8526,'Plan HC for CCA'!$A:$B,2,0),""))</f>
        <v/>
      </c>
      <c r="AA8526">
        <f>IF(OR($B8526="",$Z8526=""),"",IF(N($M8526)&lt;$Z8526,"Delta","No Delta"))</f>
        <v/>
      </c>
      <c r="AB8526">
        <f>IF(OR($B8526="",$Z8526=""),"",MAX(0,$Z8526-N($M8526)))</f>
        <v/>
      </c>
      <c r="AC8526" s="46">
        <f>IF($B8526="","",IFERROR(INDEX('CCA Util %'!$H:$H,MATCH($B8526,'CCA Util %'!$E:$E,0)),""))</f>
        <v/>
      </c>
      <c r="AD8526">
        <f>IF($B8526="","",IFERROR(INDEX('CCA Util %'!$G:$G,MATCH($B8526,'CCA Util %'!$E:$E,0)),""))</f>
        <v/>
      </c>
      <c r="AE8526">
        <f>IF(OR($B8526="",$U8526=""),"",$U8526&amp;" &amp; "&amp;IF(OR($AD8526="",$AD8526=0),"Util NA",$AD8526&amp;" Util"))</f>
        <v/>
      </c>
    </row>
    <row r="8527" ht="15.75" customHeight="1" s="42">
      <c r="A8527" s="41" t="n"/>
      <c r="G8527" s="38" t="n"/>
      <c r="H8527" s="38" t="n"/>
      <c r="I8527" s="38" t="n"/>
      <c r="J8527" s="38" t="n"/>
      <c r="K8527" s="38" t="n"/>
      <c r="L8527" s="38" t="n"/>
      <c r="N8527" s="36">
        <f>IF($B8527="","",IF($C8527="SUPERSTORE","Superstore","DH"))</f>
        <v/>
      </c>
      <c r="O8527" s="36">
        <f>IF($B8527="","",IFERROR(VLOOKUP($B8527,Mapping!$A:$C,2,0),"Not Mapped"))</f>
        <v/>
      </c>
      <c r="P8527" s="36">
        <f>IF($B8527="","",IFERROR(VLOOKUP($B8527,Mapping!$A:$C,3,0),"Not Mapped"))</f>
        <v/>
      </c>
      <c r="Q8527" s="36">
        <f>IF($B8527="","",IFERROR(VLOOKUP($O8527,Leaders!$A:$B,2,0),"Not Mapped"))</f>
        <v/>
      </c>
      <c r="R8527" s="36">
        <f>IF($B8527="","",IF(COUNTIF(Exclusions!$A:$A,$B8527)&gt;0,"Yes","No"))</f>
        <v/>
      </c>
      <c r="S8527" s="38">
        <f>IF($B8527="","",MIN(1,DAY($A8527)/IF($N8527="Superstore",Settings!$B$5,Settings!$B$4)))</f>
        <v/>
      </c>
      <c r="T8527" s="38">
        <f>IF(OR($B8527="",$G8527="",$S8527=0),"",$G8527/$S8527)</f>
        <v/>
      </c>
      <c r="U8527" s="36">
        <f>IF($T8527="","",IF($T8527&lt;Settings!$B$8,"Critical",IF($T8527&lt;Settings!$B$9,"Semi Critical","Non Critical")))</f>
        <v/>
      </c>
      <c r="V8527" s="28" t="n"/>
      <c r="Z8527">
        <f>IF($B8527="","",IFERROR(VLOOKUP($B8527,'Plan HC for CCA'!$A:$B,2,0),""))</f>
        <v/>
      </c>
      <c r="AA8527">
        <f>IF(OR($B8527="",$Z8527=""),"",IF(N($M8527)&lt;$Z8527,"Delta","No Delta"))</f>
        <v/>
      </c>
      <c r="AB8527">
        <f>IF(OR($B8527="",$Z8527=""),"",MAX(0,$Z8527-N($M8527)))</f>
        <v/>
      </c>
      <c r="AC8527" s="46">
        <f>IF($B8527="","",IFERROR(INDEX('CCA Util %'!$H:$H,MATCH($B8527,'CCA Util %'!$E:$E,0)),""))</f>
        <v/>
      </c>
      <c r="AD8527">
        <f>IF($B8527="","",IFERROR(INDEX('CCA Util %'!$G:$G,MATCH($B8527,'CCA Util %'!$E:$E,0)),""))</f>
        <v/>
      </c>
      <c r="AE8527">
        <f>IF(OR($B8527="",$U8527=""),"",$U8527&amp;" &amp; "&amp;IF(OR($AD8527="",$AD8527=0),"Util NA",$AD8527&amp;" Util"))</f>
        <v/>
      </c>
    </row>
    <row r="8528" ht="15.75" customHeight="1" s="42">
      <c r="A8528" s="41" t="n"/>
      <c r="G8528" s="38" t="n"/>
      <c r="H8528" s="38" t="n"/>
      <c r="I8528" s="38" t="n"/>
      <c r="J8528" s="38" t="n"/>
      <c r="K8528" s="38" t="n"/>
      <c r="L8528" s="38" t="n"/>
      <c r="N8528" s="36">
        <f>IF($B8528="","",IF($C8528="SUPERSTORE","Superstore","DH"))</f>
        <v/>
      </c>
      <c r="O8528" s="36">
        <f>IF($B8528="","",IFERROR(VLOOKUP($B8528,Mapping!$A:$C,2,0),"Not Mapped"))</f>
        <v/>
      </c>
      <c r="P8528" s="36">
        <f>IF($B8528="","",IFERROR(VLOOKUP($B8528,Mapping!$A:$C,3,0),"Not Mapped"))</f>
        <v/>
      </c>
      <c r="Q8528" s="36">
        <f>IF($B8528="","",IFERROR(VLOOKUP($O8528,Leaders!$A:$B,2,0),"Not Mapped"))</f>
        <v/>
      </c>
      <c r="R8528" s="36">
        <f>IF($B8528="","",IF(COUNTIF(Exclusions!$A:$A,$B8528)&gt;0,"Yes","No"))</f>
        <v/>
      </c>
      <c r="S8528" s="38">
        <f>IF($B8528="","",MIN(1,DAY($A8528)/IF($N8528="Superstore",Settings!$B$5,Settings!$B$4)))</f>
        <v/>
      </c>
      <c r="T8528" s="38">
        <f>IF(OR($B8528="",$G8528="",$S8528=0),"",$G8528/$S8528)</f>
        <v/>
      </c>
      <c r="U8528" s="36">
        <f>IF($T8528="","",IF($T8528&lt;Settings!$B$8,"Critical",IF($T8528&lt;Settings!$B$9,"Semi Critical","Non Critical")))</f>
        <v/>
      </c>
      <c r="V8528" s="28" t="n"/>
      <c r="Z8528">
        <f>IF($B8528="","",IFERROR(VLOOKUP($B8528,'Plan HC for CCA'!$A:$B,2,0),""))</f>
        <v/>
      </c>
      <c r="AA8528">
        <f>IF(OR($B8528="",$Z8528=""),"",IF(N($M8528)&lt;$Z8528,"Delta","No Delta"))</f>
        <v/>
      </c>
      <c r="AB8528">
        <f>IF(OR($B8528="",$Z8528=""),"",MAX(0,$Z8528-N($M8528)))</f>
        <v/>
      </c>
      <c r="AC8528" s="46">
        <f>IF($B8528="","",IFERROR(INDEX('CCA Util %'!$H:$H,MATCH($B8528,'CCA Util %'!$E:$E,0)),""))</f>
        <v/>
      </c>
      <c r="AD8528">
        <f>IF($B8528="","",IFERROR(INDEX('CCA Util %'!$G:$G,MATCH($B8528,'CCA Util %'!$E:$E,0)),""))</f>
        <v/>
      </c>
      <c r="AE8528">
        <f>IF(OR($B8528="",$U8528=""),"",$U8528&amp;" &amp; "&amp;IF(OR($AD8528="",$AD8528=0),"Util NA",$AD8528&amp;" Util"))</f>
        <v/>
      </c>
    </row>
    <row r="8529" ht="15.75" customHeight="1" s="42">
      <c r="A8529" s="41" t="n"/>
      <c r="G8529" s="38" t="n"/>
      <c r="H8529" s="38" t="n"/>
      <c r="I8529" s="38" t="n"/>
      <c r="J8529" s="38" t="n"/>
      <c r="K8529" s="38" t="n"/>
      <c r="L8529" s="38" t="n"/>
      <c r="N8529" s="36">
        <f>IF($B8529="","",IF($C8529="SUPERSTORE","Superstore","DH"))</f>
        <v/>
      </c>
      <c r="O8529" s="36">
        <f>IF($B8529="","",IFERROR(VLOOKUP($B8529,Mapping!$A:$C,2,0),"Not Mapped"))</f>
        <v/>
      </c>
      <c r="P8529" s="36">
        <f>IF($B8529="","",IFERROR(VLOOKUP($B8529,Mapping!$A:$C,3,0),"Not Mapped"))</f>
        <v/>
      </c>
      <c r="Q8529" s="36">
        <f>IF($B8529="","",IFERROR(VLOOKUP($O8529,Leaders!$A:$B,2,0),"Not Mapped"))</f>
        <v/>
      </c>
      <c r="R8529" s="36">
        <f>IF($B8529="","",IF(COUNTIF(Exclusions!$A:$A,$B8529)&gt;0,"Yes","No"))</f>
        <v/>
      </c>
      <c r="S8529" s="38">
        <f>IF($B8529="","",MIN(1,DAY($A8529)/IF($N8529="Superstore",Settings!$B$5,Settings!$B$4)))</f>
        <v/>
      </c>
      <c r="T8529" s="38">
        <f>IF(OR($B8529="",$G8529="",$S8529=0),"",$G8529/$S8529)</f>
        <v/>
      </c>
      <c r="U8529" s="36">
        <f>IF($T8529="","",IF($T8529&lt;Settings!$B$8,"Critical",IF($T8529&lt;Settings!$B$9,"Semi Critical","Non Critical")))</f>
        <v/>
      </c>
      <c r="V8529" s="28" t="n"/>
      <c r="Z8529">
        <f>IF($B8529="","",IFERROR(VLOOKUP($B8529,'Plan HC for CCA'!$A:$B,2,0),""))</f>
        <v/>
      </c>
      <c r="AA8529">
        <f>IF(OR($B8529="",$Z8529=""),"",IF(N($M8529)&lt;$Z8529,"Delta","No Delta"))</f>
        <v/>
      </c>
      <c r="AB8529">
        <f>IF(OR($B8529="",$Z8529=""),"",MAX(0,$Z8529-N($M8529)))</f>
        <v/>
      </c>
      <c r="AC8529" s="46">
        <f>IF($B8529="","",IFERROR(INDEX('CCA Util %'!$H:$H,MATCH($B8529,'CCA Util %'!$E:$E,0)),""))</f>
        <v/>
      </c>
      <c r="AD8529">
        <f>IF($B8529="","",IFERROR(INDEX('CCA Util %'!$G:$G,MATCH($B8529,'CCA Util %'!$E:$E,0)),""))</f>
        <v/>
      </c>
      <c r="AE8529">
        <f>IF(OR($B8529="",$U8529=""),"",$U8529&amp;" &amp; "&amp;IF(OR($AD8529="",$AD8529=0),"Util NA",$AD8529&amp;" Util"))</f>
        <v/>
      </c>
    </row>
    <row r="8530" ht="15.75" customHeight="1" s="42">
      <c r="A8530" s="41" t="n"/>
      <c r="G8530" s="38" t="n"/>
      <c r="H8530" s="38" t="n"/>
      <c r="I8530" s="38" t="n"/>
      <c r="J8530" s="38" t="n"/>
      <c r="K8530" s="38" t="n"/>
      <c r="L8530" s="38" t="n"/>
      <c r="N8530" s="36">
        <f>IF($B8530="","",IF($C8530="SUPERSTORE","Superstore","DH"))</f>
        <v/>
      </c>
      <c r="O8530" s="36">
        <f>IF($B8530="","",IFERROR(VLOOKUP($B8530,Mapping!$A:$C,2,0),"Not Mapped"))</f>
        <v/>
      </c>
      <c r="P8530" s="36">
        <f>IF($B8530="","",IFERROR(VLOOKUP($B8530,Mapping!$A:$C,3,0),"Not Mapped"))</f>
        <v/>
      </c>
      <c r="Q8530" s="36">
        <f>IF($B8530="","",IFERROR(VLOOKUP($O8530,Leaders!$A:$B,2,0),"Not Mapped"))</f>
        <v/>
      </c>
      <c r="R8530" s="36">
        <f>IF($B8530="","",IF(COUNTIF(Exclusions!$A:$A,$B8530)&gt;0,"Yes","No"))</f>
        <v/>
      </c>
      <c r="S8530" s="38">
        <f>IF($B8530="","",MIN(1,DAY($A8530)/IF($N8530="Superstore",Settings!$B$5,Settings!$B$4)))</f>
        <v/>
      </c>
      <c r="T8530" s="38">
        <f>IF(OR($B8530="",$G8530="",$S8530=0),"",$G8530/$S8530)</f>
        <v/>
      </c>
      <c r="U8530" s="36">
        <f>IF($T8530="","",IF($T8530&lt;Settings!$B$8,"Critical",IF($T8530&lt;Settings!$B$9,"Semi Critical","Non Critical")))</f>
        <v/>
      </c>
      <c r="V8530" s="28" t="n"/>
      <c r="Z8530">
        <f>IF($B8530="","",IFERROR(VLOOKUP($B8530,'Plan HC for CCA'!$A:$B,2,0),""))</f>
        <v/>
      </c>
      <c r="AA8530">
        <f>IF(OR($B8530="",$Z8530=""),"",IF(N($M8530)&lt;$Z8530,"Delta","No Delta"))</f>
        <v/>
      </c>
      <c r="AB8530">
        <f>IF(OR($B8530="",$Z8530=""),"",MAX(0,$Z8530-N($M8530)))</f>
        <v/>
      </c>
      <c r="AC8530" s="46">
        <f>IF($B8530="","",IFERROR(INDEX('CCA Util %'!$H:$H,MATCH($B8530,'CCA Util %'!$E:$E,0)),""))</f>
        <v/>
      </c>
      <c r="AD8530">
        <f>IF($B8530="","",IFERROR(INDEX('CCA Util %'!$G:$G,MATCH($B8530,'CCA Util %'!$E:$E,0)),""))</f>
        <v/>
      </c>
      <c r="AE8530">
        <f>IF(OR($B8530="",$U8530=""),"",$U8530&amp;" &amp; "&amp;IF(OR($AD8530="",$AD8530=0),"Util NA",$AD8530&amp;" Util"))</f>
        <v/>
      </c>
    </row>
    <row r="8531" ht="15.75" customHeight="1" s="42">
      <c r="A8531" s="41" t="n"/>
      <c r="G8531" s="38" t="n"/>
      <c r="H8531" s="38" t="n"/>
      <c r="I8531" s="38" t="n"/>
      <c r="J8531" s="38" t="n"/>
      <c r="K8531" s="38" t="n"/>
      <c r="L8531" s="38" t="n"/>
      <c r="N8531" s="36">
        <f>IF($B8531="","",IF($C8531="SUPERSTORE","Superstore","DH"))</f>
        <v/>
      </c>
      <c r="O8531" s="36">
        <f>IF($B8531="","",IFERROR(VLOOKUP($B8531,Mapping!$A:$C,2,0),"Not Mapped"))</f>
        <v/>
      </c>
      <c r="P8531" s="36">
        <f>IF($B8531="","",IFERROR(VLOOKUP($B8531,Mapping!$A:$C,3,0),"Not Mapped"))</f>
        <v/>
      </c>
      <c r="Q8531" s="36">
        <f>IF($B8531="","",IFERROR(VLOOKUP($O8531,Leaders!$A:$B,2,0),"Not Mapped"))</f>
        <v/>
      </c>
      <c r="R8531" s="36">
        <f>IF($B8531="","",IF(COUNTIF(Exclusions!$A:$A,$B8531)&gt;0,"Yes","No"))</f>
        <v/>
      </c>
      <c r="S8531" s="38">
        <f>IF($B8531="","",MIN(1,DAY($A8531)/IF($N8531="Superstore",Settings!$B$5,Settings!$B$4)))</f>
        <v/>
      </c>
      <c r="T8531" s="38">
        <f>IF(OR($B8531="",$G8531="",$S8531=0),"",$G8531/$S8531)</f>
        <v/>
      </c>
      <c r="U8531" s="36">
        <f>IF($T8531="","",IF($T8531&lt;Settings!$B$8,"Critical",IF($T8531&lt;Settings!$B$9,"Semi Critical","Non Critical")))</f>
        <v/>
      </c>
      <c r="V8531" s="28" t="n"/>
      <c r="Z8531">
        <f>IF($B8531="","",IFERROR(VLOOKUP($B8531,'Plan HC for CCA'!$A:$B,2,0),""))</f>
        <v/>
      </c>
      <c r="AA8531">
        <f>IF(OR($B8531="",$Z8531=""),"",IF(N($M8531)&lt;$Z8531,"Delta","No Delta"))</f>
        <v/>
      </c>
      <c r="AB8531">
        <f>IF(OR($B8531="",$Z8531=""),"",MAX(0,$Z8531-N($M8531)))</f>
        <v/>
      </c>
      <c r="AC8531" s="46">
        <f>IF($B8531="","",IFERROR(INDEX('CCA Util %'!$H:$H,MATCH($B8531,'CCA Util %'!$E:$E,0)),""))</f>
        <v/>
      </c>
      <c r="AD8531">
        <f>IF($B8531="","",IFERROR(INDEX('CCA Util %'!$G:$G,MATCH($B8531,'CCA Util %'!$E:$E,0)),""))</f>
        <v/>
      </c>
      <c r="AE8531">
        <f>IF(OR($B8531="",$U8531=""),"",$U8531&amp;" &amp; "&amp;IF(OR($AD8531="",$AD8531=0),"Util NA",$AD8531&amp;" Util"))</f>
        <v/>
      </c>
    </row>
    <row r="8532" ht="15.75" customHeight="1" s="42">
      <c r="A8532" s="41" t="n"/>
      <c r="G8532" s="38" t="n"/>
      <c r="H8532" s="38" t="n"/>
      <c r="I8532" s="38" t="n"/>
      <c r="J8532" s="38" t="n"/>
      <c r="K8532" s="38" t="n"/>
      <c r="L8532" s="38" t="n"/>
      <c r="N8532" s="36">
        <f>IF($B8532="","",IF($C8532="SUPERSTORE","Superstore","DH"))</f>
        <v/>
      </c>
      <c r="O8532" s="36">
        <f>IF($B8532="","",IFERROR(VLOOKUP($B8532,Mapping!$A:$C,2,0),"Not Mapped"))</f>
        <v/>
      </c>
      <c r="P8532" s="36">
        <f>IF($B8532="","",IFERROR(VLOOKUP($B8532,Mapping!$A:$C,3,0),"Not Mapped"))</f>
        <v/>
      </c>
      <c r="Q8532" s="36">
        <f>IF($B8532="","",IFERROR(VLOOKUP($O8532,Leaders!$A:$B,2,0),"Not Mapped"))</f>
        <v/>
      </c>
      <c r="R8532" s="36">
        <f>IF($B8532="","",IF(COUNTIF(Exclusions!$A:$A,$B8532)&gt;0,"Yes","No"))</f>
        <v/>
      </c>
      <c r="S8532" s="38">
        <f>IF($B8532="","",MIN(1,DAY($A8532)/IF($N8532="Superstore",Settings!$B$5,Settings!$B$4)))</f>
        <v/>
      </c>
      <c r="T8532" s="38">
        <f>IF(OR($B8532="",$G8532="",$S8532=0),"",$G8532/$S8532)</f>
        <v/>
      </c>
      <c r="U8532" s="36">
        <f>IF($T8532="","",IF($T8532&lt;Settings!$B$8,"Critical",IF($T8532&lt;Settings!$B$9,"Semi Critical","Non Critical")))</f>
        <v/>
      </c>
      <c r="V8532" s="28" t="n"/>
      <c r="Z8532">
        <f>IF($B8532="","",IFERROR(VLOOKUP($B8532,'Plan HC for CCA'!$A:$B,2,0),""))</f>
        <v/>
      </c>
      <c r="AA8532">
        <f>IF(OR($B8532="",$Z8532=""),"",IF(N($M8532)&lt;$Z8532,"Delta","No Delta"))</f>
        <v/>
      </c>
      <c r="AB8532">
        <f>IF(OR($B8532="",$Z8532=""),"",MAX(0,$Z8532-N($M8532)))</f>
        <v/>
      </c>
      <c r="AC8532" s="46">
        <f>IF($B8532="","",IFERROR(INDEX('CCA Util %'!$H:$H,MATCH($B8532,'CCA Util %'!$E:$E,0)),""))</f>
        <v/>
      </c>
      <c r="AD8532">
        <f>IF($B8532="","",IFERROR(INDEX('CCA Util %'!$G:$G,MATCH($B8532,'CCA Util %'!$E:$E,0)),""))</f>
        <v/>
      </c>
      <c r="AE8532">
        <f>IF(OR($B8532="",$U8532=""),"",$U8532&amp;" &amp; "&amp;IF(OR($AD8532="",$AD8532=0),"Util NA",$AD8532&amp;" Util"))</f>
        <v/>
      </c>
    </row>
    <row r="8533" ht="15.75" customHeight="1" s="42">
      <c r="A8533" s="41" t="n"/>
      <c r="G8533" s="38" t="n"/>
      <c r="H8533" s="38" t="n"/>
      <c r="I8533" s="38" t="n"/>
      <c r="J8533" s="38" t="n"/>
      <c r="K8533" s="38" t="n"/>
      <c r="L8533" s="38" t="n"/>
      <c r="N8533" s="36">
        <f>IF($B8533="","",IF($C8533="SUPERSTORE","Superstore","DH"))</f>
        <v/>
      </c>
      <c r="O8533" s="36">
        <f>IF($B8533="","",IFERROR(VLOOKUP($B8533,Mapping!$A:$C,2,0),"Not Mapped"))</f>
        <v/>
      </c>
      <c r="P8533" s="36">
        <f>IF($B8533="","",IFERROR(VLOOKUP($B8533,Mapping!$A:$C,3,0),"Not Mapped"))</f>
        <v/>
      </c>
      <c r="Q8533" s="36">
        <f>IF($B8533="","",IFERROR(VLOOKUP($O8533,Leaders!$A:$B,2,0),"Not Mapped"))</f>
        <v/>
      </c>
      <c r="R8533" s="36">
        <f>IF($B8533="","",IF(COUNTIF(Exclusions!$A:$A,$B8533)&gt;0,"Yes","No"))</f>
        <v/>
      </c>
      <c r="S8533" s="38">
        <f>IF($B8533="","",MIN(1,DAY($A8533)/IF($N8533="Superstore",Settings!$B$5,Settings!$B$4)))</f>
        <v/>
      </c>
      <c r="T8533" s="38">
        <f>IF(OR($B8533="",$G8533="",$S8533=0),"",$G8533/$S8533)</f>
        <v/>
      </c>
      <c r="U8533" s="36">
        <f>IF($T8533="","",IF($T8533&lt;Settings!$B$8,"Critical",IF($T8533&lt;Settings!$B$9,"Semi Critical","Non Critical")))</f>
        <v/>
      </c>
      <c r="V8533" s="28" t="n"/>
      <c r="Z8533">
        <f>IF($B8533="","",IFERROR(VLOOKUP($B8533,'Plan HC for CCA'!$A:$B,2,0),""))</f>
        <v/>
      </c>
      <c r="AA8533">
        <f>IF(OR($B8533="",$Z8533=""),"",IF(N($M8533)&lt;$Z8533,"Delta","No Delta"))</f>
        <v/>
      </c>
      <c r="AB8533">
        <f>IF(OR($B8533="",$Z8533=""),"",MAX(0,$Z8533-N($M8533)))</f>
        <v/>
      </c>
      <c r="AC8533" s="46">
        <f>IF($B8533="","",IFERROR(INDEX('CCA Util %'!$H:$H,MATCH($B8533,'CCA Util %'!$E:$E,0)),""))</f>
        <v/>
      </c>
      <c r="AD8533">
        <f>IF($B8533="","",IFERROR(INDEX('CCA Util %'!$G:$G,MATCH($B8533,'CCA Util %'!$E:$E,0)),""))</f>
        <v/>
      </c>
      <c r="AE8533">
        <f>IF(OR($B8533="",$U8533=""),"",$U8533&amp;" &amp; "&amp;IF(OR($AD8533="",$AD8533=0),"Util NA",$AD8533&amp;" Util"))</f>
        <v/>
      </c>
    </row>
    <row r="8534" ht="15.75" customHeight="1" s="42">
      <c r="A8534" s="41" t="n"/>
      <c r="G8534" s="38" t="n"/>
      <c r="H8534" s="38" t="n"/>
      <c r="I8534" s="38" t="n"/>
      <c r="J8534" s="38" t="n"/>
      <c r="K8534" s="38" t="n"/>
      <c r="L8534" s="38" t="n"/>
      <c r="N8534" s="36">
        <f>IF($B8534="","",IF($C8534="SUPERSTORE","Superstore","DH"))</f>
        <v/>
      </c>
      <c r="O8534" s="36">
        <f>IF($B8534="","",IFERROR(VLOOKUP($B8534,Mapping!$A:$C,2,0),"Not Mapped"))</f>
        <v/>
      </c>
      <c r="P8534" s="36">
        <f>IF($B8534="","",IFERROR(VLOOKUP($B8534,Mapping!$A:$C,3,0),"Not Mapped"))</f>
        <v/>
      </c>
      <c r="Q8534" s="36">
        <f>IF($B8534="","",IFERROR(VLOOKUP($O8534,Leaders!$A:$B,2,0),"Not Mapped"))</f>
        <v/>
      </c>
      <c r="R8534" s="36">
        <f>IF($B8534="","",IF(COUNTIF(Exclusions!$A:$A,$B8534)&gt;0,"Yes","No"))</f>
        <v/>
      </c>
      <c r="S8534" s="38">
        <f>IF($B8534="","",MIN(1,DAY($A8534)/IF($N8534="Superstore",Settings!$B$5,Settings!$B$4)))</f>
        <v/>
      </c>
      <c r="T8534" s="38">
        <f>IF(OR($B8534="",$G8534="",$S8534=0),"",$G8534/$S8534)</f>
        <v/>
      </c>
      <c r="U8534" s="36">
        <f>IF($T8534="","",IF($T8534&lt;Settings!$B$8,"Critical",IF($T8534&lt;Settings!$B$9,"Semi Critical","Non Critical")))</f>
        <v/>
      </c>
      <c r="V8534" s="28" t="n"/>
      <c r="Z8534">
        <f>IF($B8534="","",IFERROR(VLOOKUP($B8534,'Plan HC for CCA'!$A:$B,2,0),""))</f>
        <v/>
      </c>
      <c r="AA8534">
        <f>IF(OR($B8534="",$Z8534=""),"",IF(N($M8534)&lt;$Z8534,"Delta","No Delta"))</f>
        <v/>
      </c>
      <c r="AB8534">
        <f>IF(OR($B8534="",$Z8534=""),"",MAX(0,$Z8534-N($M8534)))</f>
        <v/>
      </c>
      <c r="AC8534" s="46">
        <f>IF($B8534="","",IFERROR(INDEX('CCA Util %'!$H:$H,MATCH($B8534,'CCA Util %'!$E:$E,0)),""))</f>
        <v/>
      </c>
      <c r="AD8534">
        <f>IF($B8534="","",IFERROR(INDEX('CCA Util %'!$G:$G,MATCH($B8534,'CCA Util %'!$E:$E,0)),""))</f>
        <v/>
      </c>
      <c r="AE8534">
        <f>IF(OR($B8534="",$U8534=""),"",$U8534&amp;" &amp; "&amp;IF(OR($AD8534="",$AD8534=0),"Util NA",$AD8534&amp;" Util"))</f>
        <v/>
      </c>
    </row>
    <row r="8535" ht="15.75" customHeight="1" s="42">
      <c r="A8535" s="41" t="n"/>
      <c r="G8535" s="38" t="n"/>
      <c r="H8535" s="38" t="n"/>
      <c r="I8535" s="38" t="n"/>
      <c r="J8535" s="38" t="n"/>
      <c r="K8535" s="38" t="n"/>
      <c r="L8535" s="38" t="n"/>
      <c r="N8535" s="36">
        <f>IF($B8535="","",IF($C8535="SUPERSTORE","Superstore","DH"))</f>
        <v/>
      </c>
      <c r="O8535" s="36">
        <f>IF($B8535="","",IFERROR(VLOOKUP($B8535,Mapping!$A:$C,2,0),"Not Mapped"))</f>
        <v/>
      </c>
      <c r="P8535" s="36">
        <f>IF($B8535="","",IFERROR(VLOOKUP($B8535,Mapping!$A:$C,3,0),"Not Mapped"))</f>
        <v/>
      </c>
      <c r="Q8535" s="36">
        <f>IF($B8535="","",IFERROR(VLOOKUP($O8535,Leaders!$A:$B,2,0),"Not Mapped"))</f>
        <v/>
      </c>
      <c r="R8535" s="36">
        <f>IF($B8535="","",IF(COUNTIF(Exclusions!$A:$A,$B8535)&gt;0,"Yes","No"))</f>
        <v/>
      </c>
      <c r="S8535" s="38">
        <f>IF($B8535="","",MIN(1,DAY($A8535)/IF($N8535="Superstore",Settings!$B$5,Settings!$B$4)))</f>
        <v/>
      </c>
      <c r="T8535" s="38">
        <f>IF(OR($B8535="",$G8535="",$S8535=0),"",$G8535/$S8535)</f>
        <v/>
      </c>
      <c r="U8535" s="36">
        <f>IF($T8535="","",IF($T8535&lt;Settings!$B$8,"Critical",IF($T8535&lt;Settings!$B$9,"Semi Critical","Non Critical")))</f>
        <v/>
      </c>
      <c r="V8535" s="28" t="n"/>
      <c r="Z8535">
        <f>IF($B8535="","",IFERROR(VLOOKUP($B8535,'Plan HC for CCA'!$A:$B,2,0),""))</f>
        <v/>
      </c>
      <c r="AA8535">
        <f>IF(OR($B8535="",$Z8535=""),"",IF(N($M8535)&lt;$Z8535,"Delta","No Delta"))</f>
        <v/>
      </c>
      <c r="AB8535">
        <f>IF(OR($B8535="",$Z8535=""),"",MAX(0,$Z8535-N($M8535)))</f>
        <v/>
      </c>
      <c r="AC8535" s="46">
        <f>IF($B8535="","",IFERROR(INDEX('CCA Util %'!$H:$H,MATCH($B8535,'CCA Util %'!$E:$E,0)),""))</f>
        <v/>
      </c>
      <c r="AD8535">
        <f>IF($B8535="","",IFERROR(INDEX('CCA Util %'!$G:$G,MATCH($B8535,'CCA Util %'!$E:$E,0)),""))</f>
        <v/>
      </c>
      <c r="AE8535">
        <f>IF(OR($B8535="",$U8535=""),"",$U8535&amp;" &amp; "&amp;IF(OR($AD8535="",$AD8535=0),"Util NA",$AD8535&amp;" Util"))</f>
        <v/>
      </c>
    </row>
    <row r="8536" ht="15.75" customHeight="1" s="42">
      <c r="A8536" s="41" t="n"/>
      <c r="G8536" s="38" t="n"/>
      <c r="H8536" s="38" t="n"/>
      <c r="I8536" s="38" t="n"/>
      <c r="J8536" s="38" t="n"/>
      <c r="K8536" s="38" t="n"/>
      <c r="L8536" s="38" t="n"/>
      <c r="N8536" s="36">
        <f>IF($B8536="","",IF($C8536="SUPERSTORE","Superstore","DH"))</f>
        <v/>
      </c>
      <c r="O8536" s="36">
        <f>IF($B8536="","",IFERROR(VLOOKUP($B8536,Mapping!$A:$C,2,0),"Not Mapped"))</f>
        <v/>
      </c>
      <c r="P8536" s="36">
        <f>IF($B8536="","",IFERROR(VLOOKUP($B8536,Mapping!$A:$C,3,0),"Not Mapped"))</f>
        <v/>
      </c>
      <c r="Q8536" s="36">
        <f>IF($B8536="","",IFERROR(VLOOKUP($O8536,Leaders!$A:$B,2,0),"Not Mapped"))</f>
        <v/>
      </c>
      <c r="R8536" s="36">
        <f>IF($B8536="","",IF(COUNTIF(Exclusions!$A:$A,$B8536)&gt;0,"Yes","No"))</f>
        <v/>
      </c>
      <c r="S8536" s="38">
        <f>IF($B8536="","",MIN(1,DAY($A8536)/IF($N8536="Superstore",Settings!$B$5,Settings!$B$4)))</f>
        <v/>
      </c>
      <c r="T8536" s="38">
        <f>IF(OR($B8536="",$G8536="",$S8536=0),"",$G8536/$S8536)</f>
        <v/>
      </c>
      <c r="U8536" s="36">
        <f>IF($T8536="","",IF($T8536&lt;Settings!$B$8,"Critical",IF($T8536&lt;Settings!$B$9,"Semi Critical","Non Critical")))</f>
        <v/>
      </c>
      <c r="V8536" s="28" t="n"/>
      <c r="Z8536">
        <f>IF($B8536="","",IFERROR(VLOOKUP($B8536,'Plan HC for CCA'!$A:$B,2,0),""))</f>
        <v/>
      </c>
      <c r="AA8536">
        <f>IF(OR($B8536="",$Z8536=""),"",IF(N($M8536)&lt;$Z8536,"Delta","No Delta"))</f>
        <v/>
      </c>
      <c r="AB8536">
        <f>IF(OR($B8536="",$Z8536=""),"",MAX(0,$Z8536-N($M8536)))</f>
        <v/>
      </c>
      <c r="AC8536" s="46">
        <f>IF($B8536="","",IFERROR(INDEX('CCA Util %'!$H:$H,MATCH($B8536,'CCA Util %'!$E:$E,0)),""))</f>
        <v/>
      </c>
      <c r="AD8536">
        <f>IF($B8536="","",IFERROR(INDEX('CCA Util %'!$G:$G,MATCH($B8536,'CCA Util %'!$E:$E,0)),""))</f>
        <v/>
      </c>
      <c r="AE8536">
        <f>IF(OR($B8536="",$U8536=""),"",$U8536&amp;" &amp; "&amp;IF(OR($AD8536="",$AD8536=0),"Util NA",$AD8536&amp;" Util"))</f>
        <v/>
      </c>
    </row>
    <row r="8537" ht="15.75" customHeight="1" s="42">
      <c r="A8537" s="41" t="n"/>
      <c r="G8537" s="38" t="n"/>
      <c r="H8537" s="38" t="n"/>
      <c r="I8537" s="38" t="n"/>
      <c r="J8537" s="38" t="n"/>
      <c r="K8537" s="38" t="n"/>
      <c r="L8537" s="38" t="n"/>
      <c r="N8537" s="36">
        <f>IF($B8537="","",IF($C8537="SUPERSTORE","Superstore","DH"))</f>
        <v/>
      </c>
      <c r="O8537" s="36">
        <f>IF($B8537="","",IFERROR(VLOOKUP($B8537,Mapping!$A:$C,2,0),"Not Mapped"))</f>
        <v/>
      </c>
      <c r="P8537" s="36">
        <f>IF($B8537="","",IFERROR(VLOOKUP($B8537,Mapping!$A:$C,3,0),"Not Mapped"))</f>
        <v/>
      </c>
      <c r="Q8537" s="36">
        <f>IF($B8537="","",IFERROR(VLOOKUP($O8537,Leaders!$A:$B,2,0),"Not Mapped"))</f>
        <v/>
      </c>
      <c r="R8537" s="36">
        <f>IF($B8537="","",IF(COUNTIF(Exclusions!$A:$A,$B8537)&gt;0,"Yes","No"))</f>
        <v/>
      </c>
      <c r="S8537" s="38">
        <f>IF($B8537="","",MIN(1,DAY($A8537)/IF($N8537="Superstore",Settings!$B$5,Settings!$B$4)))</f>
        <v/>
      </c>
      <c r="T8537" s="38">
        <f>IF(OR($B8537="",$G8537="",$S8537=0),"",$G8537/$S8537)</f>
        <v/>
      </c>
      <c r="U8537" s="36">
        <f>IF($T8537="","",IF($T8537&lt;Settings!$B$8,"Critical",IF($T8537&lt;Settings!$B$9,"Semi Critical","Non Critical")))</f>
        <v/>
      </c>
      <c r="V8537" s="28" t="n"/>
      <c r="Z8537">
        <f>IF($B8537="","",IFERROR(VLOOKUP($B8537,'Plan HC for CCA'!$A:$B,2,0),""))</f>
        <v/>
      </c>
      <c r="AA8537">
        <f>IF(OR($B8537="",$Z8537=""),"",IF(N($M8537)&lt;$Z8537,"Delta","No Delta"))</f>
        <v/>
      </c>
      <c r="AB8537">
        <f>IF(OR($B8537="",$Z8537=""),"",MAX(0,$Z8537-N($M8537)))</f>
        <v/>
      </c>
      <c r="AC8537" s="46">
        <f>IF($B8537="","",IFERROR(INDEX('CCA Util %'!$H:$H,MATCH($B8537,'CCA Util %'!$E:$E,0)),""))</f>
        <v/>
      </c>
      <c r="AD8537">
        <f>IF($B8537="","",IFERROR(INDEX('CCA Util %'!$G:$G,MATCH($B8537,'CCA Util %'!$E:$E,0)),""))</f>
        <v/>
      </c>
      <c r="AE8537">
        <f>IF(OR($B8537="",$U8537=""),"",$U8537&amp;" &amp; "&amp;IF(OR($AD8537="",$AD8537=0),"Util NA",$AD8537&amp;" Util"))</f>
        <v/>
      </c>
    </row>
    <row r="8538" ht="15.75" customHeight="1" s="42">
      <c r="A8538" s="41" t="n"/>
      <c r="G8538" s="38" t="n"/>
      <c r="H8538" s="38" t="n"/>
      <c r="I8538" s="38" t="n"/>
      <c r="J8538" s="38" t="n"/>
      <c r="K8538" s="38" t="n"/>
      <c r="L8538" s="38" t="n"/>
      <c r="N8538" s="36">
        <f>IF($B8538="","",IF($C8538="SUPERSTORE","Superstore","DH"))</f>
        <v/>
      </c>
      <c r="O8538" s="36">
        <f>IF($B8538="","",IFERROR(VLOOKUP($B8538,Mapping!$A:$C,2,0),"Not Mapped"))</f>
        <v/>
      </c>
      <c r="P8538" s="36">
        <f>IF($B8538="","",IFERROR(VLOOKUP($B8538,Mapping!$A:$C,3,0),"Not Mapped"))</f>
        <v/>
      </c>
      <c r="Q8538" s="36">
        <f>IF($B8538="","",IFERROR(VLOOKUP($O8538,Leaders!$A:$B,2,0),"Not Mapped"))</f>
        <v/>
      </c>
      <c r="R8538" s="36">
        <f>IF($B8538="","",IF(COUNTIF(Exclusions!$A:$A,$B8538)&gt;0,"Yes","No"))</f>
        <v/>
      </c>
      <c r="S8538" s="38">
        <f>IF($B8538="","",MIN(1,DAY($A8538)/IF($N8538="Superstore",Settings!$B$5,Settings!$B$4)))</f>
        <v/>
      </c>
      <c r="T8538" s="38">
        <f>IF(OR($B8538="",$G8538="",$S8538=0),"",$G8538/$S8538)</f>
        <v/>
      </c>
      <c r="U8538" s="36">
        <f>IF($T8538="","",IF($T8538&lt;Settings!$B$8,"Critical",IF($T8538&lt;Settings!$B$9,"Semi Critical","Non Critical")))</f>
        <v/>
      </c>
      <c r="V8538" s="28" t="n"/>
      <c r="Z8538">
        <f>IF($B8538="","",IFERROR(VLOOKUP($B8538,'Plan HC for CCA'!$A:$B,2,0),""))</f>
        <v/>
      </c>
      <c r="AA8538">
        <f>IF(OR($B8538="",$Z8538=""),"",IF(N($M8538)&lt;$Z8538,"Delta","No Delta"))</f>
        <v/>
      </c>
      <c r="AB8538">
        <f>IF(OR($B8538="",$Z8538=""),"",MAX(0,$Z8538-N($M8538)))</f>
        <v/>
      </c>
      <c r="AC8538" s="46">
        <f>IF($B8538="","",IFERROR(INDEX('CCA Util %'!$H:$H,MATCH($B8538,'CCA Util %'!$E:$E,0)),""))</f>
        <v/>
      </c>
      <c r="AD8538">
        <f>IF($B8538="","",IFERROR(INDEX('CCA Util %'!$G:$G,MATCH($B8538,'CCA Util %'!$E:$E,0)),""))</f>
        <v/>
      </c>
      <c r="AE8538">
        <f>IF(OR($B8538="",$U8538=""),"",$U8538&amp;" &amp; "&amp;IF(OR($AD8538="",$AD8538=0),"Util NA",$AD8538&amp;" Util"))</f>
        <v/>
      </c>
    </row>
    <row r="8539" ht="15.75" customHeight="1" s="42">
      <c r="A8539" s="41" t="n"/>
      <c r="G8539" s="38" t="n"/>
      <c r="H8539" s="38" t="n"/>
      <c r="I8539" s="38" t="n"/>
      <c r="J8539" s="38" t="n"/>
      <c r="K8539" s="38" t="n"/>
      <c r="L8539" s="38" t="n"/>
      <c r="N8539" s="36">
        <f>IF($B8539="","",IF($C8539="SUPERSTORE","Superstore","DH"))</f>
        <v/>
      </c>
      <c r="O8539" s="36">
        <f>IF($B8539="","",IFERROR(VLOOKUP($B8539,Mapping!$A:$C,2,0),"Not Mapped"))</f>
        <v/>
      </c>
      <c r="P8539" s="36">
        <f>IF($B8539="","",IFERROR(VLOOKUP($B8539,Mapping!$A:$C,3,0),"Not Mapped"))</f>
        <v/>
      </c>
      <c r="Q8539" s="36">
        <f>IF($B8539="","",IFERROR(VLOOKUP($O8539,Leaders!$A:$B,2,0),"Not Mapped"))</f>
        <v/>
      </c>
      <c r="R8539" s="36">
        <f>IF($B8539="","",IF(COUNTIF(Exclusions!$A:$A,$B8539)&gt;0,"Yes","No"))</f>
        <v/>
      </c>
      <c r="S8539" s="38">
        <f>IF($B8539="","",MIN(1,DAY($A8539)/IF($N8539="Superstore",Settings!$B$5,Settings!$B$4)))</f>
        <v/>
      </c>
      <c r="T8539" s="38">
        <f>IF(OR($B8539="",$G8539="",$S8539=0),"",$G8539/$S8539)</f>
        <v/>
      </c>
      <c r="U8539" s="36">
        <f>IF($T8539="","",IF($T8539&lt;Settings!$B$8,"Critical",IF($T8539&lt;Settings!$B$9,"Semi Critical","Non Critical")))</f>
        <v/>
      </c>
      <c r="V8539" s="28" t="n"/>
      <c r="Z8539">
        <f>IF($B8539="","",IFERROR(VLOOKUP($B8539,'Plan HC for CCA'!$A:$B,2,0),""))</f>
        <v/>
      </c>
      <c r="AA8539">
        <f>IF(OR($B8539="",$Z8539=""),"",IF(N($M8539)&lt;$Z8539,"Delta","No Delta"))</f>
        <v/>
      </c>
      <c r="AB8539">
        <f>IF(OR($B8539="",$Z8539=""),"",MAX(0,$Z8539-N($M8539)))</f>
        <v/>
      </c>
      <c r="AC8539" s="46">
        <f>IF($B8539="","",IFERROR(INDEX('CCA Util %'!$H:$H,MATCH($B8539,'CCA Util %'!$E:$E,0)),""))</f>
        <v/>
      </c>
      <c r="AD8539">
        <f>IF($B8539="","",IFERROR(INDEX('CCA Util %'!$G:$G,MATCH($B8539,'CCA Util %'!$E:$E,0)),""))</f>
        <v/>
      </c>
      <c r="AE8539">
        <f>IF(OR($B8539="",$U8539=""),"",$U8539&amp;" &amp; "&amp;IF(OR($AD8539="",$AD8539=0),"Util NA",$AD8539&amp;" Util"))</f>
        <v/>
      </c>
    </row>
    <row r="8540" ht="15.75" customHeight="1" s="42">
      <c r="A8540" s="41" t="n"/>
      <c r="G8540" s="38" t="n"/>
      <c r="H8540" s="38" t="n"/>
      <c r="I8540" s="38" t="n"/>
      <c r="J8540" s="38" t="n"/>
      <c r="K8540" s="38" t="n"/>
      <c r="L8540" s="38" t="n"/>
      <c r="N8540" s="36">
        <f>IF($B8540="","",IF($C8540="SUPERSTORE","Superstore","DH"))</f>
        <v/>
      </c>
      <c r="O8540" s="36">
        <f>IF($B8540="","",IFERROR(VLOOKUP($B8540,Mapping!$A:$C,2,0),"Not Mapped"))</f>
        <v/>
      </c>
      <c r="P8540" s="36">
        <f>IF($B8540="","",IFERROR(VLOOKUP($B8540,Mapping!$A:$C,3,0),"Not Mapped"))</f>
        <v/>
      </c>
      <c r="Q8540" s="36">
        <f>IF($B8540="","",IFERROR(VLOOKUP($O8540,Leaders!$A:$B,2,0),"Not Mapped"))</f>
        <v/>
      </c>
      <c r="R8540" s="36">
        <f>IF($B8540="","",IF(COUNTIF(Exclusions!$A:$A,$B8540)&gt;0,"Yes","No"))</f>
        <v/>
      </c>
      <c r="S8540" s="38">
        <f>IF($B8540="","",MIN(1,DAY($A8540)/IF($N8540="Superstore",Settings!$B$5,Settings!$B$4)))</f>
        <v/>
      </c>
      <c r="T8540" s="38">
        <f>IF(OR($B8540="",$G8540="",$S8540=0),"",$G8540/$S8540)</f>
        <v/>
      </c>
      <c r="U8540" s="36">
        <f>IF($T8540="","",IF($T8540&lt;Settings!$B$8,"Critical",IF($T8540&lt;Settings!$B$9,"Semi Critical","Non Critical")))</f>
        <v/>
      </c>
      <c r="V8540" s="28" t="n"/>
      <c r="Z8540">
        <f>IF($B8540="","",IFERROR(VLOOKUP($B8540,'Plan HC for CCA'!$A:$B,2,0),""))</f>
        <v/>
      </c>
      <c r="AA8540">
        <f>IF(OR($B8540="",$Z8540=""),"",IF(N($M8540)&lt;$Z8540,"Delta","No Delta"))</f>
        <v/>
      </c>
      <c r="AB8540">
        <f>IF(OR($B8540="",$Z8540=""),"",MAX(0,$Z8540-N($M8540)))</f>
        <v/>
      </c>
      <c r="AC8540" s="46">
        <f>IF($B8540="","",IFERROR(INDEX('CCA Util %'!$H:$H,MATCH($B8540,'CCA Util %'!$E:$E,0)),""))</f>
        <v/>
      </c>
      <c r="AD8540">
        <f>IF($B8540="","",IFERROR(INDEX('CCA Util %'!$G:$G,MATCH($B8540,'CCA Util %'!$E:$E,0)),""))</f>
        <v/>
      </c>
      <c r="AE8540">
        <f>IF(OR($B8540="",$U8540=""),"",$U8540&amp;" &amp; "&amp;IF(OR($AD8540="",$AD8540=0),"Util NA",$AD8540&amp;" Util"))</f>
        <v/>
      </c>
    </row>
    <row r="8541" ht="15.75" customHeight="1" s="42">
      <c r="A8541" s="41" t="n"/>
      <c r="G8541" s="38" t="n"/>
      <c r="H8541" s="38" t="n"/>
      <c r="I8541" s="38" t="n"/>
      <c r="J8541" s="38" t="n"/>
      <c r="K8541" s="38" t="n"/>
      <c r="L8541" s="38" t="n"/>
      <c r="N8541" s="36">
        <f>IF($B8541="","",IF($C8541="SUPERSTORE","Superstore","DH"))</f>
        <v/>
      </c>
      <c r="O8541" s="36">
        <f>IF($B8541="","",IFERROR(VLOOKUP($B8541,Mapping!$A:$C,2,0),"Not Mapped"))</f>
        <v/>
      </c>
      <c r="P8541" s="36">
        <f>IF($B8541="","",IFERROR(VLOOKUP($B8541,Mapping!$A:$C,3,0),"Not Mapped"))</f>
        <v/>
      </c>
      <c r="Q8541" s="36">
        <f>IF($B8541="","",IFERROR(VLOOKUP($O8541,Leaders!$A:$B,2,0),"Not Mapped"))</f>
        <v/>
      </c>
      <c r="R8541" s="36">
        <f>IF($B8541="","",IF(COUNTIF(Exclusions!$A:$A,$B8541)&gt;0,"Yes","No"))</f>
        <v/>
      </c>
      <c r="S8541" s="38">
        <f>IF($B8541="","",MIN(1,DAY($A8541)/IF($N8541="Superstore",Settings!$B$5,Settings!$B$4)))</f>
        <v/>
      </c>
      <c r="T8541" s="38">
        <f>IF(OR($B8541="",$G8541="",$S8541=0),"",$G8541/$S8541)</f>
        <v/>
      </c>
      <c r="U8541" s="36">
        <f>IF($T8541="","",IF($T8541&lt;Settings!$B$8,"Critical",IF($T8541&lt;Settings!$B$9,"Semi Critical","Non Critical")))</f>
        <v/>
      </c>
      <c r="V8541" s="28" t="n"/>
      <c r="Z8541">
        <f>IF($B8541="","",IFERROR(VLOOKUP($B8541,'Plan HC for CCA'!$A:$B,2,0),""))</f>
        <v/>
      </c>
      <c r="AA8541">
        <f>IF(OR($B8541="",$Z8541=""),"",IF(N($M8541)&lt;$Z8541,"Delta","No Delta"))</f>
        <v/>
      </c>
      <c r="AB8541">
        <f>IF(OR($B8541="",$Z8541=""),"",MAX(0,$Z8541-N($M8541)))</f>
        <v/>
      </c>
      <c r="AC8541" s="46">
        <f>IF($B8541="","",IFERROR(INDEX('CCA Util %'!$H:$H,MATCH($B8541,'CCA Util %'!$E:$E,0)),""))</f>
        <v/>
      </c>
      <c r="AD8541">
        <f>IF($B8541="","",IFERROR(INDEX('CCA Util %'!$G:$G,MATCH($B8541,'CCA Util %'!$E:$E,0)),""))</f>
        <v/>
      </c>
      <c r="AE8541">
        <f>IF(OR($B8541="",$U8541=""),"",$U8541&amp;" &amp; "&amp;IF(OR($AD8541="",$AD8541=0),"Util NA",$AD8541&amp;" Util"))</f>
        <v/>
      </c>
    </row>
    <row r="8542" ht="15.75" customHeight="1" s="42">
      <c r="A8542" s="41" t="n"/>
      <c r="G8542" s="38" t="n"/>
      <c r="H8542" s="38" t="n"/>
      <c r="I8542" s="38" t="n"/>
      <c r="J8542" s="38" t="n"/>
      <c r="K8542" s="38" t="n"/>
      <c r="L8542" s="38" t="n"/>
      <c r="N8542" s="36">
        <f>IF($B8542="","",IF($C8542="SUPERSTORE","Superstore","DH"))</f>
        <v/>
      </c>
      <c r="O8542" s="36">
        <f>IF($B8542="","",IFERROR(VLOOKUP($B8542,Mapping!$A:$C,2,0),"Not Mapped"))</f>
        <v/>
      </c>
      <c r="P8542" s="36">
        <f>IF($B8542="","",IFERROR(VLOOKUP($B8542,Mapping!$A:$C,3,0),"Not Mapped"))</f>
        <v/>
      </c>
      <c r="Q8542" s="36">
        <f>IF($B8542="","",IFERROR(VLOOKUP($O8542,Leaders!$A:$B,2,0),"Not Mapped"))</f>
        <v/>
      </c>
      <c r="R8542" s="36">
        <f>IF($B8542="","",IF(COUNTIF(Exclusions!$A:$A,$B8542)&gt;0,"Yes","No"))</f>
        <v/>
      </c>
      <c r="S8542" s="38">
        <f>IF($B8542="","",MIN(1,DAY($A8542)/IF($N8542="Superstore",Settings!$B$5,Settings!$B$4)))</f>
        <v/>
      </c>
      <c r="T8542" s="38">
        <f>IF(OR($B8542="",$G8542="",$S8542=0),"",$G8542/$S8542)</f>
        <v/>
      </c>
      <c r="U8542" s="36">
        <f>IF($T8542="","",IF($T8542&lt;Settings!$B$8,"Critical",IF($T8542&lt;Settings!$B$9,"Semi Critical","Non Critical")))</f>
        <v/>
      </c>
      <c r="V8542" s="28" t="n"/>
      <c r="Z8542">
        <f>IF($B8542="","",IFERROR(VLOOKUP($B8542,'Plan HC for CCA'!$A:$B,2,0),""))</f>
        <v/>
      </c>
      <c r="AA8542">
        <f>IF(OR($B8542="",$Z8542=""),"",IF(N($M8542)&lt;$Z8542,"Delta","No Delta"))</f>
        <v/>
      </c>
      <c r="AB8542">
        <f>IF(OR($B8542="",$Z8542=""),"",MAX(0,$Z8542-N($M8542)))</f>
        <v/>
      </c>
      <c r="AC8542" s="46">
        <f>IF($B8542="","",IFERROR(INDEX('CCA Util %'!$H:$H,MATCH($B8542,'CCA Util %'!$E:$E,0)),""))</f>
        <v/>
      </c>
      <c r="AD8542">
        <f>IF($B8542="","",IFERROR(INDEX('CCA Util %'!$G:$G,MATCH($B8542,'CCA Util %'!$E:$E,0)),""))</f>
        <v/>
      </c>
      <c r="AE8542">
        <f>IF(OR($B8542="",$U8542=""),"",$U8542&amp;" &amp; "&amp;IF(OR($AD8542="",$AD8542=0),"Util NA",$AD8542&amp;" Util"))</f>
        <v/>
      </c>
    </row>
    <row r="8543" ht="15.75" customHeight="1" s="42">
      <c r="A8543" s="41" t="n"/>
      <c r="G8543" s="38" t="n"/>
      <c r="H8543" s="38" t="n"/>
      <c r="I8543" s="38" t="n"/>
      <c r="J8543" s="38" t="n"/>
      <c r="K8543" s="38" t="n"/>
      <c r="L8543" s="38" t="n"/>
      <c r="N8543" s="36">
        <f>IF($B8543="","",IF($C8543="SUPERSTORE","Superstore","DH"))</f>
        <v/>
      </c>
      <c r="O8543" s="36">
        <f>IF($B8543="","",IFERROR(VLOOKUP($B8543,Mapping!$A:$C,2,0),"Not Mapped"))</f>
        <v/>
      </c>
      <c r="P8543" s="36">
        <f>IF($B8543="","",IFERROR(VLOOKUP($B8543,Mapping!$A:$C,3,0),"Not Mapped"))</f>
        <v/>
      </c>
      <c r="Q8543" s="36">
        <f>IF($B8543="","",IFERROR(VLOOKUP($O8543,Leaders!$A:$B,2,0),"Not Mapped"))</f>
        <v/>
      </c>
      <c r="R8543" s="36">
        <f>IF($B8543="","",IF(COUNTIF(Exclusions!$A:$A,$B8543)&gt;0,"Yes","No"))</f>
        <v/>
      </c>
      <c r="S8543" s="38">
        <f>IF($B8543="","",MIN(1,DAY($A8543)/IF($N8543="Superstore",Settings!$B$5,Settings!$B$4)))</f>
        <v/>
      </c>
      <c r="T8543" s="38">
        <f>IF(OR($B8543="",$G8543="",$S8543=0),"",$G8543/$S8543)</f>
        <v/>
      </c>
      <c r="U8543" s="36">
        <f>IF($T8543="","",IF($T8543&lt;Settings!$B$8,"Critical",IF($T8543&lt;Settings!$B$9,"Semi Critical","Non Critical")))</f>
        <v/>
      </c>
      <c r="V8543" s="28" t="n"/>
      <c r="Z8543">
        <f>IF($B8543="","",IFERROR(VLOOKUP($B8543,'Plan HC for CCA'!$A:$B,2,0),""))</f>
        <v/>
      </c>
      <c r="AA8543">
        <f>IF(OR($B8543="",$Z8543=""),"",IF(N($M8543)&lt;$Z8543,"Delta","No Delta"))</f>
        <v/>
      </c>
      <c r="AB8543">
        <f>IF(OR($B8543="",$Z8543=""),"",MAX(0,$Z8543-N($M8543)))</f>
        <v/>
      </c>
      <c r="AC8543" s="46">
        <f>IF($B8543="","",IFERROR(INDEX('CCA Util %'!$H:$H,MATCH($B8543,'CCA Util %'!$E:$E,0)),""))</f>
        <v/>
      </c>
      <c r="AD8543">
        <f>IF($B8543="","",IFERROR(INDEX('CCA Util %'!$G:$G,MATCH($B8543,'CCA Util %'!$E:$E,0)),""))</f>
        <v/>
      </c>
      <c r="AE8543">
        <f>IF(OR($B8543="",$U8543=""),"",$U8543&amp;" &amp; "&amp;IF(OR($AD8543="",$AD8543=0),"Util NA",$AD8543&amp;" Util"))</f>
        <v/>
      </c>
    </row>
    <row r="8544" ht="15.75" customHeight="1" s="42">
      <c r="A8544" s="41" t="n"/>
      <c r="G8544" s="38" t="n"/>
      <c r="H8544" s="38" t="n"/>
      <c r="I8544" s="38" t="n"/>
      <c r="J8544" s="38" t="n"/>
      <c r="K8544" s="38" t="n"/>
      <c r="L8544" s="38" t="n"/>
      <c r="N8544" s="36">
        <f>IF($B8544="","",IF($C8544="SUPERSTORE","Superstore","DH"))</f>
        <v/>
      </c>
      <c r="O8544" s="36">
        <f>IF($B8544="","",IFERROR(VLOOKUP($B8544,Mapping!$A:$C,2,0),"Not Mapped"))</f>
        <v/>
      </c>
      <c r="P8544" s="36">
        <f>IF($B8544="","",IFERROR(VLOOKUP($B8544,Mapping!$A:$C,3,0),"Not Mapped"))</f>
        <v/>
      </c>
      <c r="Q8544" s="36">
        <f>IF($B8544="","",IFERROR(VLOOKUP($O8544,Leaders!$A:$B,2,0),"Not Mapped"))</f>
        <v/>
      </c>
      <c r="R8544" s="36">
        <f>IF($B8544="","",IF(COUNTIF(Exclusions!$A:$A,$B8544)&gt;0,"Yes","No"))</f>
        <v/>
      </c>
      <c r="S8544" s="38">
        <f>IF($B8544="","",MIN(1,DAY($A8544)/IF($N8544="Superstore",Settings!$B$5,Settings!$B$4)))</f>
        <v/>
      </c>
      <c r="T8544" s="38">
        <f>IF(OR($B8544="",$G8544="",$S8544=0),"",$G8544/$S8544)</f>
        <v/>
      </c>
      <c r="U8544" s="36">
        <f>IF($T8544="","",IF($T8544&lt;Settings!$B$8,"Critical",IF($T8544&lt;Settings!$B$9,"Semi Critical","Non Critical")))</f>
        <v/>
      </c>
      <c r="V8544" s="28" t="n"/>
      <c r="Z8544">
        <f>IF($B8544="","",IFERROR(VLOOKUP($B8544,'Plan HC for CCA'!$A:$B,2,0),""))</f>
        <v/>
      </c>
      <c r="AA8544">
        <f>IF(OR($B8544="",$Z8544=""),"",IF(N($M8544)&lt;$Z8544,"Delta","No Delta"))</f>
        <v/>
      </c>
      <c r="AB8544">
        <f>IF(OR($B8544="",$Z8544=""),"",MAX(0,$Z8544-N($M8544)))</f>
        <v/>
      </c>
      <c r="AC8544" s="46">
        <f>IF($B8544="","",IFERROR(INDEX('CCA Util %'!$H:$H,MATCH($B8544,'CCA Util %'!$E:$E,0)),""))</f>
        <v/>
      </c>
      <c r="AD8544">
        <f>IF($B8544="","",IFERROR(INDEX('CCA Util %'!$G:$G,MATCH($B8544,'CCA Util %'!$E:$E,0)),""))</f>
        <v/>
      </c>
      <c r="AE8544">
        <f>IF(OR($B8544="",$U8544=""),"",$U8544&amp;" &amp; "&amp;IF(OR($AD8544="",$AD8544=0),"Util NA",$AD8544&amp;" Util"))</f>
        <v/>
      </c>
    </row>
    <row r="8545" ht="15.75" customHeight="1" s="42">
      <c r="A8545" s="41" t="n"/>
      <c r="G8545" s="38" t="n"/>
      <c r="H8545" s="38" t="n"/>
      <c r="I8545" s="38" t="n"/>
      <c r="J8545" s="38" t="n"/>
      <c r="K8545" s="38" t="n"/>
      <c r="L8545" s="38" t="n"/>
      <c r="N8545" s="36">
        <f>IF($B8545="","",IF($C8545="SUPERSTORE","Superstore","DH"))</f>
        <v/>
      </c>
      <c r="O8545" s="36">
        <f>IF($B8545="","",IFERROR(VLOOKUP($B8545,Mapping!$A:$C,2,0),"Not Mapped"))</f>
        <v/>
      </c>
      <c r="P8545" s="36">
        <f>IF($B8545="","",IFERROR(VLOOKUP($B8545,Mapping!$A:$C,3,0),"Not Mapped"))</f>
        <v/>
      </c>
      <c r="Q8545" s="36">
        <f>IF($B8545="","",IFERROR(VLOOKUP($O8545,Leaders!$A:$B,2,0),"Not Mapped"))</f>
        <v/>
      </c>
      <c r="R8545" s="36">
        <f>IF($B8545="","",IF(COUNTIF(Exclusions!$A:$A,$B8545)&gt;0,"Yes","No"))</f>
        <v/>
      </c>
      <c r="S8545" s="38">
        <f>IF($B8545="","",MIN(1,DAY($A8545)/IF($N8545="Superstore",Settings!$B$5,Settings!$B$4)))</f>
        <v/>
      </c>
      <c r="T8545" s="38">
        <f>IF(OR($B8545="",$G8545="",$S8545=0),"",$G8545/$S8545)</f>
        <v/>
      </c>
      <c r="U8545" s="36">
        <f>IF($T8545="","",IF($T8545&lt;Settings!$B$8,"Critical",IF($T8545&lt;Settings!$B$9,"Semi Critical","Non Critical")))</f>
        <v/>
      </c>
      <c r="V8545" s="28" t="n"/>
      <c r="Z8545">
        <f>IF($B8545="","",IFERROR(VLOOKUP($B8545,'Plan HC for CCA'!$A:$B,2,0),""))</f>
        <v/>
      </c>
      <c r="AA8545">
        <f>IF(OR($B8545="",$Z8545=""),"",IF(N($M8545)&lt;$Z8545,"Delta","No Delta"))</f>
        <v/>
      </c>
      <c r="AB8545">
        <f>IF(OR($B8545="",$Z8545=""),"",MAX(0,$Z8545-N($M8545)))</f>
        <v/>
      </c>
      <c r="AC8545" s="46">
        <f>IF($B8545="","",IFERROR(INDEX('CCA Util %'!$H:$H,MATCH($B8545,'CCA Util %'!$E:$E,0)),""))</f>
        <v/>
      </c>
      <c r="AD8545">
        <f>IF($B8545="","",IFERROR(INDEX('CCA Util %'!$G:$G,MATCH($B8545,'CCA Util %'!$E:$E,0)),""))</f>
        <v/>
      </c>
      <c r="AE8545">
        <f>IF(OR($B8545="",$U8545=""),"",$U8545&amp;" &amp; "&amp;IF(OR($AD8545="",$AD8545=0),"Util NA",$AD8545&amp;" Util"))</f>
        <v/>
      </c>
    </row>
    <row r="8546" ht="15.75" customHeight="1" s="42">
      <c r="A8546" s="41" t="n"/>
      <c r="G8546" s="38" t="n"/>
      <c r="H8546" s="38" t="n"/>
      <c r="I8546" s="38" t="n"/>
      <c r="J8546" s="38" t="n"/>
      <c r="K8546" s="38" t="n"/>
      <c r="L8546" s="38" t="n"/>
      <c r="N8546" s="36">
        <f>IF($B8546="","",IF($C8546="SUPERSTORE","Superstore","DH"))</f>
        <v/>
      </c>
      <c r="O8546" s="36">
        <f>IF($B8546="","",IFERROR(VLOOKUP($B8546,Mapping!$A:$C,2,0),"Not Mapped"))</f>
        <v/>
      </c>
      <c r="P8546" s="36">
        <f>IF($B8546="","",IFERROR(VLOOKUP($B8546,Mapping!$A:$C,3,0),"Not Mapped"))</f>
        <v/>
      </c>
      <c r="Q8546" s="36">
        <f>IF($B8546="","",IFERROR(VLOOKUP($O8546,Leaders!$A:$B,2,0),"Not Mapped"))</f>
        <v/>
      </c>
      <c r="R8546" s="36">
        <f>IF($B8546="","",IF(COUNTIF(Exclusions!$A:$A,$B8546)&gt;0,"Yes","No"))</f>
        <v/>
      </c>
      <c r="S8546" s="38">
        <f>IF($B8546="","",MIN(1,DAY($A8546)/IF($N8546="Superstore",Settings!$B$5,Settings!$B$4)))</f>
        <v/>
      </c>
      <c r="T8546" s="38">
        <f>IF(OR($B8546="",$G8546="",$S8546=0),"",$G8546/$S8546)</f>
        <v/>
      </c>
      <c r="U8546" s="36">
        <f>IF($T8546="","",IF($T8546&lt;Settings!$B$8,"Critical",IF($T8546&lt;Settings!$B$9,"Semi Critical","Non Critical")))</f>
        <v/>
      </c>
      <c r="V8546" s="28" t="n"/>
      <c r="Z8546">
        <f>IF($B8546="","",IFERROR(VLOOKUP($B8546,'Plan HC for CCA'!$A:$B,2,0),""))</f>
        <v/>
      </c>
      <c r="AA8546">
        <f>IF(OR($B8546="",$Z8546=""),"",IF(N($M8546)&lt;$Z8546,"Delta","No Delta"))</f>
        <v/>
      </c>
      <c r="AB8546">
        <f>IF(OR($B8546="",$Z8546=""),"",MAX(0,$Z8546-N($M8546)))</f>
        <v/>
      </c>
      <c r="AC8546" s="46">
        <f>IF($B8546="","",IFERROR(INDEX('CCA Util %'!$H:$H,MATCH($B8546,'CCA Util %'!$E:$E,0)),""))</f>
        <v/>
      </c>
      <c r="AD8546">
        <f>IF($B8546="","",IFERROR(INDEX('CCA Util %'!$G:$G,MATCH($B8546,'CCA Util %'!$E:$E,0)),""))</f>
        <v/>
      </c>
      <c r="AE8546">
        <f>IF(OR($B8546="",$U8546=""),"",$U8546&amp;" &amp; "&amp;IF(OR($AD8546="",$AD8546=0),"Util NA",$AD8546&amp;" Util"))</f>
        <v/>
      </c>
    </row>
    <row r="8547" ht="15.75" customHeight="1" s="42">
      <c r="A8547" s="41" t="n"/>
      <c r="G8547" s="38" t="n"/>
      <c r="H8547" s="38" t="n"/>
      <c r="I8547" s="38" t="n"/>
      <c r="J8547" s="38" t="n"/>
      <c r="K8547" s="38" t="n"/>
      <c r="L8547" s="38" t="n"/>
      <c r="N8547" s="36">
        <f>IF($B8547="","",IF($C8547="SUPERSTORE","Superstore","DH"))</f>
        <v/>
      </c>
      <c r="O8547" s="36">
        <f>IF($B8547="","",IFERROR(VLOOKUP($B8547,Mapping!$A:$C,2,0),"Not Mapped"))</f>
        <v/>
      </c>
      <c r="P8547" s="36">
        <f>IF($B8547="","",IFERROR(VLOOKUP($B8547,Mapping!$A:$C,3,0),"Not Mapped"))</f>
        <v/>
      </c>
      <c r="Q8547" s="36">
        <f>IF($B8547="","",IFERROR(VLOOKUP($O8547,Leaders!$A:$B,2,0),"Not Mapped"))</f>
        <v/>
      </c>
      <c r="R8547" s="36">
        <f>IF($B8547="","",IF(COUNTIF(Exclusions!$A:$A,$B8547)&gt;0,"Yes","No"))</f>
        <v/>
      </c>
      <c r="S8547" s="38">
        <f>IF($B8547="","",MIN(1,DAY($A8547)/IF($N8547="Superstore",Settings!$B$5,Settings!$B$4)))</f>
        <v/>
      </c>
      <c r="T8547" s="38">
        <f>IF(OR($B8547="",$G8547="",$S8547=0),"",$G8547/$S8547)</f>
        <v/>
      </c>
      <c r="U8547" s="36">
        <f>IF($T8547="","",IF($T8547&lt;Settings!$B$8,"Critical",IF($T8547&lt;Settings!$B$9,"Semi Critical","Non Critical")))</f>
        <v/>
      </c>
      <c r="V8547" s="28" t="n"/>
      <c r="Z8547">
        <f>IF($B8547="","",IFERROR(VLOOKUP($B8547,'Plan HC for CCA'!$A:$B,2,0),""))</f>
        <v/>
      </c>
      <c r="AA8547">
        <f>IF(OR($B8547="",$Z8547=""),"",IF(N($M8547)&lt;$Z8547,"Delta","No Delta"))</f>
        <v/>
      </c>
      <c r="AB8547">
        <f>IF(OR($B8547="",$Z8547=""),"",MAX(0,$Z8547-N($M8547)))</f>
        <v/>
      </c>
      <c r="AC8547" s="46">
        <f>IF($B8547="","",IFERROR(INDEX('CCA Util %'!$H:$H,MATCH($B8547,'CCA Util %'!$E:$E,0)),""))</f>
        <v/>
      </c>
      <c r="AD8547">
        <f>IF($B8547="","",IFERROR(INDEX('CCA Util %'!$G:$G,MATCH($B8547,'CCA Util %'!$E:$E,0)),""))</f>
        <v/>
      </c>
      <c r="AE8547">
        <f>IF(OR($B8547="",$U8547=""),"",$U8547&amp;" &amp; "&amp;IF(OR($AD8547="",$AD8547=0),"Util NA",$AD8547&amp;" Util"))</f>
        <v/>
      </c>
    </row>
    <row r="8548" ht="15.75" customHeight="1" s="42">
      <c r="A8548" s="41" t="n"/>
      <c r="G8548" s="38" t="n"/>
      <c r="H8548" s="38" t="n"/>
      <c r="I8548" s="38" t="n"/>
      <c r="J8548" s="38" t="n"/>
      <c r="K8548" s="38" t="n"/>
      <c r="L8548" s="38" t="n"/>
      <c r="N8548" s="36">
        <f>IF($B8548="","",IF($C8548="SUPERSTORE","Superstore","DH"))</f>
        <v/>
      </c>
      <c r="O8548" s="36">
        <f>IF($B8548="","",IFERROR(VLOOKUP($B8548,Mapping!$A:$C,2,0),"Not Mapped"))</f>
        <v/>
      </c>
      <c r="P8548" s="36">
        <f>IF($B8548="","",IFERROR(VLOOKUP($B8548,Mapping!$A:$C,3,0),"Not Mapped"))</f>
        <v/>
      </c>
      <c r="Q8548" s="36">
        <f>IF($B8548="","",IFERROR(VLOOKUP($O8548,Leaders!$A:$B,2,0),"Not Mapped"))</f>
        <v/>
      </c>
      <c r="R8548" s="36">
        <f>IF($B8548="","",IF(COUNTIF(Exclusions!$A:$A,$B8548)&gt;0,"Yes","No"))</f>
        <v/>
      </c>
      <c r="S8548" s="38">
        <f>IF($B8548="","",MIN(1,DAY($A8548)/IF($N8548="Superstore",Settings!$B$5,Settings!$B$4)))</f>
        <v/>
      </c>
      <c r="T8548" s="38">
        <f>IF(OR($B8548="",$G8548="",$S8548=0),"",$G8548/$S8548)</f>
        <v/>
      </c>
      <c r="U8548" s="36">
        <f>IF($T8548="","",IF($T8548&lt;Settings!$B$8,"Critical",IF($T8548&lt;Settings!$B$9,"Semi Critical","Non Critical")))</f>
        <v/>
      </c>
      <c r="V8548" s="28" t="n"/>
      <c r="Z8548">
        <f>IF($B8548="","",IFERROR(VLOOKUP($B8548,'Plan HC for CCA'!$A:$B,2,0),""))</f>
        <v/>
      </c>
      <c r="AA8548">
        <f>IF(OR($B8548="",$Z8548=""),"",IF(N($M8548)&lt;$Z8548,"Delta","No Delta"))</f>
        <v/>
      </c>
      <c r="AB8548">
        <f>IF(OR($B8548="",$Z8548=""),"",MAX(0,$Z8548-N($M8548)))</f>
        <v/>
      </c>
      <c r="AC8548" s="46">
        <f>IF($B8548="","",IFERROR(INDEX('CCA Util %'!$H:$H,MATCH($B8548,'CCA Util %'!$E:$E,0)),""))</f>
        <v/>
      </c>
      <c r="AD8548">
        <f>IF($B8548="","",IFERROR(INDEX('CCA Util %'!$G:$G,MATCH($B8548,'CCA Util %'!$E:$E,0)),""))</f>
        <v/>
      </c>
      <c r="AE8548">
        <f>IF(OR($B8548="",$U8548=""),"",$U8548&amp;" &amp; "&amp;IF(OR($AD8548="",$AD8548=0),"Util NA",$AD8548&amp;" Util"))</f>
        <v/>
      </c>
    </row>
    <row r="8549" ht="15.75" customHeight="1" s="42">
      <c r="A8549" s="41" t="n"/>
      <c r="G8549" s="38" t="n"/>
      <c r="H8549" s="38" t="n"/>
      <c r="I8549" s="38" t="n"/>
      <c r="J8549" s="38" t="n"/>
      <c r="K8549" s="38" t="n"/>
      <c r="L8549" s="38" t="n"/>
      <c r="N8549" s="36">
        <f>IF($B8549="","",IF($C8549="SUPERSTORE","Superstore","DH"))</f>
        <v/>
      </c>
      <c r="O8549" s="36">
        <f>IF($B8549="","",IFERROR(VLOOKUP($B8549,Mapping!$A:$C,2,0),"Not Mapped"))</f>
        <v/>
      </c>
      <c r="P8549" s="36">
        <f>IF($B8549="","",IFERROR(VLOOKUP($B8549,Mapping!$A:$C,3,0),"Not Mapped"))</f>
        <v/>
      </c>
      <c r="Q8549" s="36">
        <f>IF($B8549="","",IFERROR(VLOOKUP($O8549,Leaders!$A:$B,2,0),"Not Mapped"))</f>
        <v/>
      </c>
      <c r="R8549" s="36">
        <f>IF($B8549="","",IF(COUNTIF(Exclusions!$A:$A,$B8549)&gt;0,"Yes","No"))</f>
        <v/>
      </c>
      <c r="S8549" s="38">
        <f>IF($B8549="","",MIN(1,DAY($A8549)/IF($N8549="Superstore",Settings!$B$5,Settings!$B$4)))</f>
        <v/>
      </c>
      <c r="T8549" s="38">
        <f>IF(OR($B8549="",$G8549="",$S8549=0),"",$G8549/$S8549)</f>
        <v/>
      </c>
      <c r="U8549" s="36">
        <f>IF($T8549="","",IF($T8549&lt;Settings!$B$8,"Critical",IF($T8549&lt;Settings!$B$9,"Semi Critical","Non Critical")))</f>
        <v/>
      </c>
      <c r="V8549" s="28" t="n"/>
      <c r="Z8549">
        <f>IF($B8549="","",IFERROR(VLOOKUP($B8549,'Plan HC for CCA'!$A:$B,2,0),""))</f>
        <v/>
      </c>
      <c r="AA8549">
        <f>IF(OR($B8549="",$Z8549=""),"",IF(N($M8549)&lt;$Z8549,"Delta","No Delta"))</f>
        <v/>
      </c>
      <c r="AB8549">
        <f>IF(OR($B8549="",$Z8549=""),"",MAX(0,$Z8549-N($M8549)))</f>
        <v/>
      </c>
      <c r="AC8549" s="46">
        <f>IF($B8549="","",IFERROR(INDEX('CCA Util %'!$H:$H,MATCH($B8549,'CCA Util %'!$E:$E,0)),""))</f>
        <v/>
      </c>
      <c r="AD8549">
        <f>IF($B8549="","",IFERROR(INDEX('CCA Util %'!$G:$G,MATCH($B8549,'CCA Util %'!$E:$E,0)),""))</f>
        <v/>
      </c>
      <c r="AE8549">
        <f>IF(OR($B8549="",$U8549=""),"",$U8549&amp;" &amp; "&amp;IF(OR($AD8549="",$AD8549=0),"Util NA",$AD8549&amp;" Util"))</f>
        <v/>
      </c>
    </row>
    <row r="8550" ht="15.75" customHeight="1" s="42">
      <c r="A8550" s="41" t="n"/>
      <c r="G8550" s="38" t="n"/>
      <c r="H8550" s="38" t="n"/>
      <c r="I8550" s="38" t="n"/>
      <c r="J8550" s="38" t="n"/>
      <c r="K8550" s="38" t="n"/>
      <c r="L8550" s="38" t="n"/>
      <c r="N8550" s="36">
        <f>IF($B8550="","",IF($C8550="SUPERSTORE","Superstore","DH"))</f>
        <v/>
      </c>
      <c r="O8550" s="36">
        <f>IF($B8550="","",IFERROR(VLOOKUP($B8550,Mapping!$A:$C,2,0),"Not Mapped"))</f>
        <v/>
      </c>
      <c r="P8550" s="36">
        <f>IF($B8550="","",IFERROR(VLOOKUP($B8550,Mapping!$A:$C,3,0),"Not Mapped"))</f>
        <v/>
      </c>
      <c r="Q8550" s="36">
        <f>IF($B8550="","",IFERROR(VLOOKUP($O8550,Leaders!$A:$B,2,0),"Not Mapped"))</f>
        <v/>
      </c>
      <c r="R8550" s="36">
        <f>IF($B8550="","",IF(COUNTIF(Exclusions!$A:$A,$B8550)&gt;0,"Yes","No"))</f>
        <v/>
      </c>
      <c r="S8550" s="38">
        <f>IF($B8550="","",MIN(1,DAY($A8550)/IF($N8550="Superstore",Settings!$B$5,Settings!$B$4)))</f>
        <v/>
      </c>
      <c r="T8550" s="38">
        <f>IF(OR($B8550="",$G8550="",$S8550=0),"",$G8550/$S8550)</f>
        <v/>
      </c>
      <c r="U8550" s="36">
        <f>IF($T8550="","",IF($T8550&lt;Settings!$B$8,"Critical",IF($T8550&lt;Settings!$B$9,"Semi Critical","Non Critical")))</f>
        <v/>
      </c>
      <c r="V8550" s="28" t="n"/>
      <c r="Z8550">
        <f>IF($B8550="","",IFERROR(VLOOKUP($B8550,'Plan HC for CCA'!$A:$B,2,0),""))</f>
        <v/>
      </c>
      <c r="AA8550">
        <f>IF(OR($B8550="",$Z8550=""),"",IF(N($M8550)&lt;$Z8550,"Delta","No Delta"))</f>
        <v/>
      </c>
      <c r="AB8550">
        <f>IF(OR($B8550="",$Z8550=""),"",MAX(0,$Z8550-N($M8550)))</f>
        <v/>
      </c>
      <c r="AC8550" s="46">
        <f>IF($B8550="","",IFERROR(INDEX('CCA Util %'!$H:$H,MATCH($B8550,'CCA Util %'!$E:$E,0)),""))</f>
        <v/>
      </c>
      <c r="AD8550">
        <f>IF($B8550="","",IFERROR(INDEX('CCA Util %'!$G:$G,MATCH($B8550,'CCA Util %'!$E:$E,0)),""))</f>
        <v/>
      </c>
      <c r="AE8550">
        <f>IF(OR($B8550="",$U8550=""),"",$U8550&amp;" &amp; "&amp;IF(OR($AD8550="",$AD8550=0),"Util NA",$AD8550&amp;" Util"))</f>
        <v/>
      </c>
    </row>
    <row r="8551" ht="15.75" customHeight="1" s="42">
      <c r="A8551" s="41" t="n"/>
      <c r="G8551" s="38" t="n"/>
      <c r="H8551" s="38" t="n"/>
      <c r="I8551" s="38" t="n"/>
      <c r="J8551" s="38" t="n"/>
      <c r="K8551" s="38" t="n"/>
      <c r="L8551" s="38" t="n"/>
      <c r="N8551" s="36">
        <f>IF($B8551="","",IF($C8551="SUPERSTORE","Superstore","DH"))</f>
        <v/>
      </c>
      <c r="O8551" s="36">
        <f>IF($B8551="","",IFERROR(VLOOKUP($B8551,Mapping!$A:$C,2,0),"Not Mapped"))</f>
        <v/>
      </c>
      <c r="P8551" s="36">
        <f>IF($B8551="","",IFERROR(VLOOKUP($B8551,Mapping!$A:$C,3,0),"Not Mapped"))</f>
        <v/>
      </c>
      <c r="Q8551" s="36">
        <f>IF($B8551="","",IFERROR(VLOOKUP($O8551,Leaders!$A:$B,2,0),"Not Mapped"))</f>
        <v/>
      </c>
      <c r="R8551" s="36">
        <f>IF($B8551="","",IF(COUNTIF(Exclusions!$A:$A,$B8551)&gt;0,"Yes","No"))</f>
        <v/>
      </c>
      <c r="S8551" s="38">
        <f>IF($B8551="","",MIN(1,DAY($A8551)/IF($N8551="Superstore",Settings!$B$5,Settings!$B$4)))</f>
        <v/>
      </c>
      <c r="T8551" s="38">
        <f>IF(OR($B8551="",$G8551="",$S8551=0),"",$G8551/$S8551)</f>
        <v/>
      </c>
      <c r="U8551" s="36">
        <f>IF($T8551="","",IF($T8551&lt;Settings!$B$8,"Critical",IF($T8551&lt;Settings!$B$9,"Semi Critical","Non Critical")))</f>
        <v/>
      </c>
      <c r="V8551" s="28" t="n"/>
      <c r="Z8551">
        <f>IF($B8551="","",IFERROR(VLOOKUP($B8551,'Plan HC for CCA'!$A:$B,2,0),""))</f>
        <v/>
      </c>
      <c r="AA8551">
        <f>IF(OR($B8551="",$Z8551=""),"",IF(N($M8551)&lt;$Z8551,"Delta","No Delta"))</f>
        <v/>
      </c>
      <c r="AB8551">
        <f>IF(OR($B8551="",$Z8551=""),"",MAX(0,$Z8551-N($M8551)))</f>
        <v/>
      </c>
      <c r="AC8551" s="46">
        <f>IF($B8551="","",IFERROR(INDEX('CCA Util %'!$H:$H,MATCH($B8551,'CCA Util %'!$E:$E,0)),""))</f>
        <v/>
      </c>
      <c r="AD8551">
        <f>IF($B8551="","",IFERROR(INDEX('CCA Util %'!$G:$G,MATCH($B8551,'CCA Util %'!$E:$E,0)),""))</f>
        <v/>
      </c>
      <c r="AE8551">
        <f>IF(OR($B8551="",$U8551=""),"",$U8551&amp;" &amp; "&amp;IF(OR($AD8551="",$AD8551=0),"Util NA",$AD8551&amp;" Util"))</f>
        <v/>
      </c>
    </row>
    <row r="8552" ht="15.75" customHeight="1" s="42">
      <c r="A8552" s="41" t="n"/>
      <c r="G8552" s="38" t="n"/>
      <c r="H8552" s="38" t="n"/>
      <c r="I8552" s="38" t="n"/>
      <c r="J8552" s="38" t="n"/>
      <c r="K8552" s="38" t="n"/>
      <c r="L8552" s="38" t="n"/>
      <c r="N8552" s="36">
        <f>IF($B8552="","",IF($C8552="SUPERSTORE","Superstore","DH"))</f>
        <v/>
      </c>
      <c r="O8552" s="36">
        <f>IF($B8552="","",IFERROR(VLOOKUP($B8552,Mapping!$A:$C,2,0),"Not Mapped"))</f>
        <v/>
      </c>
      <c r="P8552" s="36">
        <f>IF($B8552="","",IFERROR(VLOOKUP($B8552,Mapping!$A:$C,3,0),"Not Mapped"))</f>
        <v/>
      </c>
      <c r="Q8552" s="36">
        <f>IF($B8552="","",IFERROR(VLOOKUP($O8552,Leaders!$A:$B,2,0),"Not Mapped"))</f>
        <v/>
      </c>
      <c r="R8552" s="36">
        <f>IF($B8552="","",IF(COUNTIF(Exclusions!$A:$A,$B8552)&gt;0,"Yes","No"))</f>
        <v/>
      </c>
      <c r="S8552" s="38">
        <f>IF($B8552="","",MIN(1,DAY($A8552)/IF($N8552="Superstore",Settings!$B$5,Settings!$B$4)))</f>
        <v/>
      </c>
      <c r="T8552" s="38">
        <f>IF(OR($B8552="",$G8552="",$S8552=0),"",$G8552/$S8552)</f>
        <v/>
      </c>
      <c r="U8552" s="36">
        <f>IF($T8552="","",IF($T8552&lt;Settings!$B$8,"Critical",IF($T8552&lt;Settings!$B$9,"Semi Critical","Non Critical")))</f>
        <v/>
      </c>
      <c r="V8552" s="28" t="n"/>
      <c r="Z8552">
        <f>IF($B8552="","",IFERROR(VLOOKUP($B8552,'Plan HC for CCA'!$A:$B,2,0),""))</f>
        <v/>
      </c>
      <c r="AA8552">
        <f>IF(OR($B8552="",$Z8552=""),"",IF(N($M8552)&lt;$Z8552,"Delta","No Delta"))</f>
        <v/>
      </c>
      <c r="AB8552">
        <f>IF(OR($B8552="",$Z8552=""),"",MAX(0,$Z8552-N($M8552)))</f>
        <v/>
      </c>
      <c r="AC8552" s="46">
        <f>IF($B8552="","",IFERROR(INDEX('CCA Util %'!$H:$H,MATCH($B8552,'CCA Util %'!$E:$E,0)),""))</f>
        <v/>
      </c>
      <c r="AD8552">
        <f>IF($B8552="","",IFERROR(INDEX('CCA Util %'!$G:$G,MATCH($B8552,'CCA Util %'!$E:$E,0)),""))</f>
        <v/>
      </c>
      <c r="AE8552">
        <f>IF(OR($B8552="",$U8552=""),"",$U8552&amp;" &amp; "&amp;IF(OR($AD8552="",$AD8552=0),"Util NA",$AD8552&amp;" Util"))</f>
        <v/>
      </c>
    </row>
    <row r="8553" ht="15.75" customHeight="1" s="42">
      <c r="A8553" s="41" t="n"/>
      <c r="G8553" s="38" t="n"/>
      <c r="H8553" s="38" t="n"/>
      <c r="I8553" s="38" t="n"/>
      <c r="J8553" s="38" t="n"/>
      <c r="K8553" s="38" t="n"/>
      <c r="L8553" s="38" t="n"/>
      <c r="N8553" s="36">
        <f>IF($B8553="","",IF($C8553="SUPERSTORE","Superstore","DH"))</f>
        <v/>
      </c>
      <c r="O8553" s="36">
        <f>IF($B8553="","",IFERROR(VLOOKUP($B8553,Mapping!$A:$C,2,0),"Not Mapped"))</f>
        <v/>
      </c>
      <c r="P8553" s="36">
        <f>IF($B8553="","",IFERROR(VLOOKUP($B8553,Mapping!$A:$C,3,0),"Not Mapped"))</f>
        <v/>
      </c>
      <c r="Q8553" s="36">
        <f>IF($B8553="","",IFERROR(VLOOKUP($O8553,Leaders!$A:$B,2,0),"Not Mapped"))</f>
        <v/>
      </c>
      <c r="R8553" s="36">
        <f>IF($B8553="","",IF(COUNTIF(Exclusions!$A:$A,$B8553)&gt;0,"Yes","No"))</f>
        <v/>
      </c>
      <c r="S8553" s="38">
        <f>IF($B8553="","",MIN(1,DAY($A8553)/IF($N8553="Superstore",Settings!$B$5,Settings!$B$4)))</f>
        <v/>
      </c>
      <c r="T8553" s="38">
        <f>IF(OR($B8553="",$G8553="",$S8553=0),"",$G8553/$S8553)</f>
        <v/>
      </c>
      <c r="U8553" s="36">
        <f>IF($T8553="","",IF($T8553&lt;Settings!$B$8,"Critical",IF($T8553&lt;Settings!$B$9,"Semi Critical","Non Critical")))</f>
        <v/>
      </c>
      <c r="V8553" s="28" t="n"/>
      <c r="Z8553">
        <f>IF($B8553="","",IFERROR(VLOOKUP($B8553,'Plan HC for CCA'!$A:$B,2,0),""))</f>
        <v/>
      </c>
      <c r="AA8553">
        <f>IF(OR($B8553="",$Z8553=""),"",IF(N($M8553)&lt;$Z8553,"Delta","No Delta"))</f>
        <v/>
      </c>
      <c r="AB8553">
        <f>IF(OR($B8553="",$Z8553=""),"",MAX(0,$Z8553-N($M8553)))</f>
        <v/>
      </c>
      <c r="AC8553" s="46">
        <f>IF($B8553="","",IFERROR(INDEX('CCA Util %'!$H:$H,MATCH($B8553,'CCA Util %'!$E:$E,0)),""))</f>
        <v/>
      </c>
      <c r="AD8553">
        <f>IF($B8553="","",IFERROR(INDEX('CCA Util %'!$G:$G,MATCH($B8553,'CCA Util %'!$E:$E,0)),""))</f>
        <v/>
      </c>
      <c r="AE8553">
        <f>IF(OR($B8553="",$U8553=""),"",$U8553&amp;" &amp; "&amp;IF(OR($AD8553="",$AD8553=0),"Util NA",$AD8553&amp;" Util"))</f>
        <v/>
      </c>
    </row>
    <row r="8554" ht="15.75" customHeight="1" s="42">
      <c r="A8554" s="41" t="n"/>
      <c r="G8554" s="38" t="n"/>
      <c r="H8554" s="38" t="n"/>
      <c r="I8554" s="38" t="n"/>
      <c r="J8554" s="38" t="n"/>
      <c r="K8554" s="38" t="n"/>
      <c r="L8554" s="38" t="n"/>
      <c r="N8554" s="36">
        <f>IF($B8554="","",IF($C8554="SUPERSTORE","Superstore","DH"))</f>
        <v/>
      </c>
      <c r="O8554" s="36">
        <f>IF($B8554="","",IFERROR(VLOOKUP($B8554,Mapping!$A:$C,2,0),"Not Mapped"))</f>
        <v/>
      </c>
      <c r="P8554" s="36">
        <f>IF($B8554="","",IFERROR(VLOOKUP($B8554,Mapping!$A:$C,3,0),"Not Mapped"))</f>
        <v/>
      </c>
      <c r="Q8554" s="36">
        <f>IF($B8554="","",IFERROR(VLOOKUP($O8554,Leaders!$A:$B,2,0),"Not Mapped"))</f>
        <v/>
      </c>
      <c r="R8554" s="36">
        <f>IF($B8554="","",IF(COUNTIF(Exclusions!$A:$A,$B8554)&gt;0,"Yes","No"))</f>
        <v/>
      </c>
      <c r="S8554" s="38">
        <f>IF($B8554="","",MIN(1,DAY($A8554)/IF($N8554="Superstore",Settings!$B$5,Settings!$B$4)))</f>
        <v/>
      </c>
      <c r="T8554" s="38">
        <f>IF(OR($B8554="",$G8554="",$S8554=0),"",$G8554/$S8554)</f>
        <v/>
      </c>
      <c r="U8554" s="36">
        <f>IF($T8554="","",IF($T8554&lt;Settings!$B$8,"Critical",IF($T8554&lt;Settings!$B$9,"Semi Critical","Non Critical")))</f>
        <v/>
      </c>
      <c r="V8554" s="28" t="n"/>
      <c r="Z8554">
        <f>IF($B8554="","",IFERROR(VLOOKUP($B8554,'Plan HC for CCA'!$A:$B,2,0),""))</f>
        <v/>
      </c>
      <c r="AA8554">
        <f>IF(OR($B8554="",$Z8554=""),"",IF(N($M8554)&lt;$Z8554,"Delta","No Delta"))</f>
        <v/>
      </c>
      <c r="AB8554">
        <f>IF(OR($B8554="",$Z8554=""),"",MAX(0,$Z8554-N($M8554)))</f>
        <v/>
      </c>
      <c r="AC8554" s="46">
        <f>IF($B8554="","",IFERROR(INDEX('CCA Util %'!$H:$H,MATCH($B8554,'CCA Util %'!$E:$E,0)),""))</f>
        <v/>
      </c>
      <c r="AD8554">
        <f>IF($B8554="","",IFERROR(INDEX('CCA Util %'!$G:$G,MATCH($B8554,'CCA Util %'!$E:$E,0)),""))</f>
        <v/>
      </c>
      <c r="AE8554">
        <f>IF(OR($B8554="",$U8554=""),"",$U8554&amp;" &amp; "&amp;IF(OR($AD8554="",$AD8554=0),"Util NA",$AD8554&amp;" Util"))</f>
        <v/>
      </c>
    </row>
    <row r="8555" ht="15.75" customHeight="1" s="42">
      <c r="A8555" s="41" t="n"/>
      <c r="G8555" s="38" t="n"/>
      <c r="H8555" s="38" t="n"/>
      <c r="I8555" s="38" t="n"/>
      <c r="J8555" s="38" t="n"/>
      <c r="K8555" s="38" t="n"/>
      <c r="L8555" s="38" t="n"/>
      <c r="N8555" s="36">
        <f>IF($B8555="","",IF($C8555="SUPERSTORE","Superstore","DH"))</f>
        <v/>
      </c>
      <c r="O8555" s="36">
        <f>IF($B8555="","",IFERROR(VLOOKUP($B8555,Mapping!$A:$C,2,0),"Not Mapped"))</f>
        <v/>
      </c>
      <c r="P8555" s="36">
        <f>IF($B8555="","",IFERROR(VLOOKUP($B8555,Mapping!$A:$C,3,0),"Not Mapped"))</f>
        <v/>
      </c>
      <c r="Q8555" s="36">
        <f>IF($B8555="","",IFERROR(VLOOKUP($O8555,Leaders!$A:$B,2,0),"Not Mapped"))</f>
        <v/>
      </c>
      <c r="R8555" s="36">
        <f>IF($B8555="","",IF(COUNTIF(Exclusions!$A:$A,$B8555)&gt;0,"Yes","No"))</f>
        <v/>
      </c>
      <c r="S8555" s="38">
        <f>IF($B8555="","",MIN(1,DAY($A8555)/IF($N8555="Superstore",Settings!$B$5,Settings!$B$4)))</f>
        <v/>
      </c>
      <c r="T8555" s="38">
        <f>IF(OR($B8555="",$G8555="",$S8555=0),"",$G8555/$S8555)</f>
        <v/>
      </c>
      <c r="U8555" s="36">
        <f>IF($T8555="","",IF($T8555&lt;Settings!$B$8,"Critical",IF($T8555&lt;Settings!$B$9,"Semi Critical","Non Critical")))</f>
        <v/>
      </c>
      <c r="V8555" s="28" t="n"/>
      <c r="Z8555">
        <f>IF($B8555="","",IFERROR(VLOOKUP($B8555,'Plan HC for CCA'!$A:$B,2,0),""))</f>
        <v/>
      </c>
      <c r="AA8555">
        <f>IF(OR($B8555="",$Z8555=""),"",IF(N($M8555)&lt;$Z8555,"Delta","No Delta"))</f>
        <v/>
      </c>
      <c r="AB8555">
        <f>IF(OR($B8555="",$Z8555=""),"",MAX(0,$Z8555-N($M8555)))</f>
        <v/>
      </c>
      <c r="AC8555" s="46">
        <f>IF($B8555="","",IFERROR(INDEX('CCA Util %'!$H:$H,MATCH($B8555,'CCA Util %'!$E:$E,0)),""))</f>
        <v/>
      </c>
      <c r="AD8555">
        <f>IF($B8555="","",IFERROR(INDEX('CCA Util %'!$G:$G,MATCH($B8555,'CCA Util %'!$E:$E,0)),""))</f>
        <v/>
      </c>
      <c r="AE8555">
        <f>IF(OR($B8555="",$U8555=""),"",$U8555&amp;" &amp; "&amp;IF(OR($AD8555="",$AD8555=0),"Util NA",$AD8555&amp;" Util"))</f>
        <v/>
      </c>
    </row>
    <row r="8556" ht="15.75" customHeight="1" s="42">
      <c r="A8556" s="41" t="n"/>
      <c r="G8556" s="38" t="n"/>
      <c r="H8556" s="38" t="n"/>
      <c r="I8556" s="38" t="n"/>
      <c r="J8556" s="38" t="n"/>
      <c r="K8556" s="38" t="n"/>
      <c r="L8556" s="38" t="n"/>
      <c r="N8556" s="36">
        <f>IF($B8556="","",IF($C8556="SUPERSTORE","Superstore","DH"))</f>
        <v/>
      </c>
      <c r="O8556" s="36">
        <f>IF($B8556="","",IFERROR(VLOOKUP($B8556,Mapping!$A:$C,2,0),"Not Mapped"))</f>
        <v/>
      </c>
      <c r="P8556" s="36">
        <f>IF($B8556="","",IFERROR(VLOOKUP($B8556,Mapping!$A:$C,3,0),"Not Mapped"))</f>
        <v/>
      </c>
      <c r="Q8556" s="36">
        <f>IF($B8556="","",IFERROR(VLOOKUP($O8556,Leaders!$A:$B,2,0),"Not Mapped"))</f>
        <v/>
      </c>
      <c r="R8556" s="36">
        <f>IF($B8556="","",IF(COUNTIF(Exclusions!$A:$A,$B8556)&gt;0,"Yes","No"))</f>
        <v/>
      </c>
      <c r="S8556" s="38">
        <f>IF($B8556="","",MIN(1,DAY($A8556)/IF($N8556="Superstore",Settings!$B$5,Settings!$B$4)))</f>
        <v/>
      </c>
      <c r="T8556" s="38">
        <f>IF(OR($B8556="",$G8556="",$S8556=0),"",$G8556/$S8556)</f>
        <v/>
      </c>
      <c r="U8556" s="36">
        <f>IF($T8556="","",IF($T8556&lt;Settings!$B$8,"Critical",IF($T8556&lt;Settings!$B$9,"Semi Critical","Non Critical")))</f>
        <v/>
      </c>
      <c r="V8556" s="28" t="n"/>
      <c r="Z8556">
        <f>IF($B8556="","",IFERROR(VLOOKUP($B8556,'Plan HC for CCA'!$A:$B,2,0),""))</f>
        <v/>
      </c>
      <c r="AA8556">
        <f>IF(OR($B8556="",$Z8556=""),"",IF(N($M8556)&lt;$Z8556,"Delta","No Delta"))</f>
        <v/>
      </c>
      <c r="AB8556">
        <f>IF(OR($B8556="",$Z8556=""),"",MAX(0,$Z8556-N($M8556)))</f>
        <v/>
      </c>
      <c r="AC8556" s="46">
        <f>IF($B8556="","",IFERROR(INDEX('CCA Util %'!$H:$H,MATCH($B8556,'CCA Util %'!$E:$E,0)),""))</f>
        <v/>
      </c>
      <c r="AD8556">
        <f>IF($B8556="","",IFERROR(INDEX('CCA Util %'!$G:$G,MATCH($B8556,'CCA Util %'!$E:$E,0)),""))</f>
        <v/>
      </c>
      <c r="AE8556">
        <f>IF(OR($B8556="",$U8556=""),"",$U8556&amp;" &amp; "&amp;IF(OR($AD8556="",$AD8556=0),"Util NA",$AD8556&amp;" Util"))</f>
        <v/>
      </c>
    </row>
    <row r="8557" ht="15.75" customHeight="1" s="42">
      <c r="A8557" s="41" t="n"/>
      <c r="G8557" s="38" t="n"/>
      <c r="H8557" s="38" t="n"/>
      <c r="I8557" s="38" t="n"/>
      <c r="J8557" s="38" t="n"/>
      <c r="K8557" s="38" t="n"/>
      <c r="L8557" s="38" t="n"/>
      <c r="N8557" s="36">
        <f>IF($B8557="","",IF($C8557="SUPERSTORE","Superstore","DH"))</f>
        <v/>
      </c>
      <c r="O8557" s="36">
        <f>IF($B8557="","",IFERROR(VLOOKUP($B8557,Mapping!$A:$C,2,0),"Not Mapped"))</f>
        <v/>
      </c>
      <c r="P8557" s="36">
        <f>IF($B8557="","",IFERROR(VLOOKUP($B8557,Mapping!$A:$C,3,0),"Not Mapped"))</f>
        <v/>
      </c>
      <c r="Q8557" s="36">
        <f>IF($B8557="","",IFERROR(VLOOKUP($O8557,Leaders!$A:$B,2,0),"Not Mapped"))</f>
        <v/>
      </c>
      <c r="R8557" s="36">
        <f>IF($B8557="","",IF(COUNTIF(Exclusions!$A:$A,$B8557)&gt;0,"Yes","No"))</f>
        <v/>
      </c>
      <c r="S8557" s="38">
        <f>IF($B8557="","",MIN(1,DAY($A8557)/IF($N8557="Superstore",Settings!$B$5,Settings!$B$4)))</f>
        <v/>
      </c>
      <c r="T8557" s="38">
        <f>IF(OR($B8557="",$G8557="",$S8557=0),"",$G8557/$S8557)</f>
        <v/>
      </c>
      <c r="U8557" s="36">
        <f>IF($T8557="","",IF($T8557&lt;Settings!$B$8,"Critical",IF($T8557&lt;Settings!$B$9,"Semi Critical","Non Critical")))</f>
        <v/>
      </c>
      <c r="V8557" s="28" t="n"/>
      <c r="Z8557">
        <f>IF($B8557="","",IFERROR(VLOOKUP($B8557,'Plan HC for CCA'!$A:$B,2,0),""))</f>
        <v/>
      </c>
      <c r="AA8557">
        <f>IF(OR($B8557="",$Z8557=""),"",IF(N($M8557)&lt;$Z8557,"Delta","No Delta"))</f>
        <v/>
      </c>
      <c r="AB8557">
        <f>IF(OR($B8557="",$Z8557=""),"",MAX(0,$Z8557-N($M8557)))</f>
        <v/>
      </c>
      <c r="AC8557" s="46">
        <f>IF($B8557="","",IFERROR(INDEX('CCA Util %'!$H:$H,MATCH($B8557,'CCA Util %'!$E:$E,0)),""))</f>
        <v/>
      </c>
      <c r="AD8557">
        <f>IF($B8557="","",IFERROR(INDEX('CCA Util %'!$G:$G,MATCH($B8557,'CCA Util %'!$E:$E,0)),""))</f>
        <v/>
      </c>
      <c r="AE8557">
        <f>IF(OR($B8557="",$U8557=""),"",$U8557&amp;" &amp; "&amp;IF(OR($AD8557="",$AD8557=0),"Util NA",$AD8557&amp;" Util"))</f>
        <v/>
      </c>
    </row>
    <row r="8558" ht="15.75" customHeight="1" s="42">
      <c r="A8558" s="41" t="n"/>
      <c r="G8558" s="38" t="n"/>
      <c r="H8558" s="38" t="n"/>
      <c r="I8558" s="38" t="n"/>
      <c r="J8558" s="38" t="n"/>
      <c r="K8558" s="38" t="n"/>
      <c r="L8558" s="38" t="n"/>
      <c r="N8558" s="36">
        <f>IF($B8558="","",IF($C8558="SUPERSTORE","Superstore","DH"))</f>
        <v/>
      </c>
      <c r="O8558" s="36">
        <f>IF($B8558="","",IFERROR(VLOOKUP($B8558,Mapping!$A:$C,2,0),"Not Mapped"))</f>
        <v/>
      </c>
      <c r="P8558" s="36">
        <f>IF($B8558="","",IFERROR(VLOOKUP($B8558,Mapping!$A:$C,3,0),"Not Mapped"))</f>
        <v/>
      </c>
      <c r="Q8558" s="36">
        <f>IF($B8558="","",IFERROR(VLOOKUP($O8558,Leaders!$A:$B,2,0),"Not Mapped"))</f>
        <v/>
      </c>
      <c r="R8558" s="36">
        <f>IF($B8558="","",IF(COUNTIF(Exclusions!$A:$A,$B8558)&gt;0,"Yes","No"))</f>
        <v/>
      </c>
      <c r="S8558" s="38">
        <f>IF($B8558="","",MIN(1,DAY($A8558)/IF($N8558="Superstore",Settings!$B$5,Settings!$B$4)))</f>
        <v/>
      </c>
      <c r="T8558" s="38">
        <f>IF(OR($B8558="",$G8558="",$S8558=0),"",$G8558/$S8558)</f>
        <v/>
      </c>
      <c r="U8558" s="36">
        <f>IF($T8558="","",IF($T8558&lt;Settings!$B$8,"Critical",IF($T8558&lt;Settings!$B$9,"Semi Critical","Non Critical")))</f>
        <v/>
      </c>
      <c r="V8558" s="28" t="n"/>
      <c r="Z8558">
        <f>IF($B8558="","",IFERROR(VLOOKUP($B8558,'Plan HC for CCA'!$A:$B,2,0),""))</f>
        <v/>
      </c>
      <c r="AA8558">
        <f>IF(OR($B8558="",$Z8558=""),"",IF(N($M8558)&lt;$Z8558,"Delta","No Delta"))</f>
        <v/>
      </c>
      <c r="AB8558">
        <f>IF(OR($B8558="",$Z8558=""),"",MAX(0,$Z8558-N($M8558)))</f>
        <v/>
      </c>
      <c r="AC8558" s="46">
        <f>IF($B8558="","",IFERROR(INDEX('CCA Util %'!$H:$H,MATCH($B8558,'CCA Util %'!$E:$E,0)),""))</f>
        <v/>
      </c>
      <c r="AD8558">
        <f>IF($B8558="","",IFERROR(INDEX('CCA Util %'!$G:$G,MATCH($B8558,'CCA Util %'!$E:$E,0)),""))</f>
        <v/>
      </c>
      <c r="AE8558">
        <f>IF(OR($B8558="",$U8558=""),"",$U8558&amp;" &amp; "&amp;IF(OR($AD8558="",$AD8558=0),"Util NA",$AD8558&amp;" Util"))</f>
        <v/>
      </c>
    </row>
    <row r="8559" ht="15.75" customHeight="1" s="42">
      <c r="A8559" s="41" t="n"/>
      <c r="G8559" s="38" t="n"/>
      <c r="H8559" s="38" t="n"/>
      <c r="I8559" s="38" t="n"/>
      <c r="J8559" s="38" t="n"/>
      <c r="K8559" s="38" t="n"/>
      <c r="L8559" s="38" t="n"/>
      <c r="N8559" s="36">
        <f>IF($B8559="","",IF($C8559="SUPERSTORE","Superstore","DH"))</f>
        <v/>
      </c>
      <c r="O8559" s="36">
        <f>IF($B8559="","",IFERROR(VLOOKUP($B8559,Mapping!$A:$C,2,0),"Not Mapped"))</f>
        <v/>
      </c>
      <c r="P8559" s="36">
        <f>IF($B8559="","",IFERROR(VLOOKUP($B8559,Mapping!$A:$C,3,0),"Not Mapped"))</f>
        <v/>
      </c>
      <c r="Q8559" s="36">
        <f>IF($B8559="","",IFERROR(VLOOKUP($O8559,Leaders!$A:$B,2,0),"Not Mapped"))</f>
        <v/>
      </c>
      <c r="R8559" s="36">
        <f>IF($B8559="","",IF(COUNTIF(Exclusions!$A:$A,$B8559)&gt;0,"Yes","No"))</f>
        <v/>
      </c>
      <c r="S8559" s="38">
        <f>IF($B8559="","",MIN(1,DAY($A8559)/IF($N8559="Superstore",Settings!$B$5,Settings!$B$4)))</f>
        <v/>
      </c>
      <c r="T8559" s="38">
        <f>IF(OR($B8559="",$G8559="",$S8559=0),"",$G8559/$S8559)</f>
        <v/>
      </c>
      <c r="U8559" s="36">
        <f>IF($T8559="","",IF($T8559&lt;Settings!$B$8,"Critical",IF($T8559&lt;Settings!$B$9,"Semi Critical","Non Critical")))</f>
        <v/>
      </c>
      <c r="V8559" s="28" t="n"/>
      <c r="Z8559">
        <f>IF($B8559="","",IFERROR(VLOOKUP($B8559,'Plan HC for CCA'!$A:$B,2,0),""))</f>
        <v/>
      </c>
      <c r="AA8559">
        <f>IF(OR($B8559="",$Z8559=""),"",IF(N($M8559)&lt;$Z8559,"Delta","No Delta"))</f>
        <v/>
      </c>
      <c r="AB8559">
        <f>IF(OR($B8559="",$Z8559=""),"",MAX(0,$Z8559-N($M8559)))</f>
        <v/>
      </c>
      <c r="AC8559" s="46">
        <f>IF($B8559="","",IFERROR(INDEX('CCA Util %'!$H:$H,MATCH($B8559,'CCA Util %'!$E:$E,0)),""))</f>
        <v/>
      </c>
      <c r="AD8559">
        <f>IF($B8559="","",IFERROR(INDEX('CCA Util %'!$G:$G,MATCH($B8559,'CCA Util %'!$E:$E,0)),""))</f>
        <v/>
      </c>
      <c r="AE8559">
        <f>IF(OR($B8559="",$U8559=""),"",$U8559&amp;" &amp; "&amp;IF(OR($AD8559="",$AD8559=0),"Util NA",$AD8559&amp;" Util"))</f>
        <v/>
      </c>
    </row>
    <row r="8560" ht="15.75" customHeight="1" s="42">
      <c r="A8560" s="41" t="n"/>
      <c r="G8560" s="38" t="n"/>
      <c r="H8560" s="38" t="n"/>
      <c r="I8560" s="38" t="n"/>
      <c r="J8560" s="38" t="n"/>
      <c r="K8560" s="38" t="n"/>
      <c r="L8560" s="38" t="n"/>
      <c r="N8560" s="36">
        <f>IF($B8560="","",IF($C8560="SUPERSTORE","Superstore","DH"))</f>
        <v/>
      </c>
      <c r="O8560" s="36">
        <f>IF($B8560="","",IFERROR(VLOOKUP($B8560,Mapping!$A:$C,2,0),"Not Mapped"))</f>
        <v/>
      </c>
      <c r="P8560" s="36">
        <f>IF($B8560="","",IFERROR(VLOOKUP($B8560,Mapping!$A:$C,3,0),"Not Mapped"))</f>
        <v/>
      </c>
      <c r="Q8560" s="36">
        <f>IF($B8560="","",IFERROR(VLOOKUP($O8560,Leaders!$A:$B,2,0),"Not Mapped"))</f>
        <v/>
      </c>
      <c r="R8560" s="36">
        <f>IF($B8560="","",IF(COUNTIF(Exclusions!$A:$A,$B8560)&gt;0,"Yes","No"))</f>
        <v/>
      </c>
      <c r="S8560" s="38">
        <f>IF($B8560="","",MIN(1,DAY($A8560)/IF($N8560="Superstore",Settings!$B$5,Settings!$B$4)))</f>
        <v/>
      </c>
      <c r="T8560" s="38">
        <f>IF(OR($B8560="",$G8560="",$S8560=0),"",$G8560/$S8560)</f>
        <v/>
      </c>
      <c r="U8560" s="36">
        <f>IF($T8560="","",IF($T8560&lt;Settings!$B$8,"Critical",IF($T8560&lt;Settings!$B$9,"Semi Critical","Non Critical")))</f>
        <v/>
      </c>
      <c r="V8560" s="28" t="n"/>
      <c r="Z8560">
        <f>IF($B8560="","",IFERROR(VLOOKUP($B8560,'Plan HC for CCA'!$A:$B,2,0),""))</f>
        <v/>
      </c>
      <c r="AA8560">
        <f>IF(OR($B8560="",$Z8560=""),"",IF(N($M8560)&lt;$Z8560,"Delta","No Delta"))</f>
        <v/>
      </c>
      <c r="AB8560">
        <f>IF(OR($B8560="",$Z8560=""),"",MAX(0,$Z8560-N($M8560)))</f>
        <v/>
      </c>
      <c r="AC8560" s="46">
        <f>IF($B8560="","",IFERROR(INDEX('CCA Util %'!$H:$H,MATCH($B8560,'CCA Util %'!$E:$E,0)),""))</f>
        <v/>
      </c>
      <c r="AD8560">
        <f>IF($B8560="","",IFERROR(INDEX('CCA Util %'!$G:$G,MATCH($B8560,'CCA Util %'!$E:$E,0)),""))</f>
        <v/>
      </c>
      <c r="AE8560">
        <f>IF(OR($B8560="",$U8560=""),"",$U8560&amp;" &amp; "&amp;IF(OR($AD8560="",$AD8560=0),"Util NA",$AD8560&amp;" Util"))</f>
        <v/>
      </c>
    </row>
    <row r="8561" ht="15.75" customHeight="1" s="42">
      <c r="A8561" s="41" t="n"/>
      <c r="G8561" s="38" t="n"/>
      <c r="H8561" s="38" t="n"/>
      <c r="I8561" s="38" t="n"/>
      <c r="J8561" s="38" t="n"/>
      <c r="K8561" s="38" t="n"/>
      <c r="L8561" s="38" t="n"/>
      <c r="N8561" s="36">
        <f>IF($B8561="","",IF($C8561="SUPERSTORE","Superstore","DH"))</f>
        <v/>
      </c>
      <c r="O8561" s="36">
        <f>IF($B8561="","",IFERROR(VLOOKUP($B8561,Mapping!$A:$C,2,0),"Not Mapped"))</f>
        <v/>
      </c>
      <c r="P8561" s="36">
        <f>IF($B8561="","",IFERROR(VLOOKUP($B8561,Mapping!$A:$C,3,0),"Not Mapped"))</f>
        <v/>
      </c>
      <c r="Q8561" s="36">
        <f>IF($B8561="","",IFERROR(VLOOKUP($O8561,Leaders!$A:$B,2,0),"Not Mapped"))</f>
        <v/>
      </c>
      <c r="R8561" s="36">
        <f>IF($B8561="","",IF(COUNTIF(Exclusions!$A:$A,$B8561)&gt;0,"Yes","No"))</f>
        <v/>
      </c>
      <c r="S8561" s="38">
        <f>IF($B8561="","",MIN(1,DAY($A8561)/IF($N8561="Superstore",Settings!$B$5,Settings!$B$4)))</f>
        <v/>
      </c>
      <c r="T8561" s="38">
        <f>IF(OR($B8561="",$G8561="",$S8561=0),"",$G8561/$S8561)</f>
        <v/>
      </c>
      <c r="U8561" s="36">
        <f>IF($T8561="","",IF($T8561&lt;Settings!$B$8,"Critical",IF($T8561&lt;Settings!$B$9,"Semi Critical","Non Critical")))</f>
        <v/>
      </c>
      <c r="V8561" s="28" t="n"/>
      <c r="Z8561">
        <f>IF($B8561="","",IFERROR(VLOOKUP($B8561,'Plan HC for CCA'!$A:$B,2,0),""))</f>
        <v/>
      </c>
      <c r="AA8561">
        <f>IF(OR($B8561="",$Z8561=""),"",IF(N($M8561)&lt;$Z8561,"Delta","No Delta"))</f>
        <v/>
      </c>
      <c r="AB8561">
        <f>IF(OR($B8561="",$Z8561=""),"",MAX(0,$Z8561-N($M8561)))</f>
        <v/>
      </c>
      <c r="AC8561" s="46">
        <f>IF($B8561="","",IFERROR(INDEX('CCA Util %'!$H:$H,MATCH($B8561,'CCA Util %'!$E:$E,0)),""))</f>
        <v/>
      </c>
      <c r="AD8561">
        <f>IF($B8561="","",IFERROR(INDEX('CCA Util %'!$G:$G,MATCH($B8561,'CCA Util %'!$E:$E,0)),""))</f>
        <v/>
      </c>
      <c r="AE8561">
        <f>IF(OR($B8561="",$U8561=""),"",$U8561&amp;" &amp; "&amp;IF(OR($AD8561="",$AD8561=0),"Util NA",$AD8561&amp;" Util"))</f>
        <v/>
      </c>
    </row>
    <row r="8562" ht="15.75" customHeight="1" s="42">
      <c r="A8562" s="41" t="n"/>
      <c r="G8562" s="38" t="n"/>
      <c r="H8562" s="38" t="n"/>
      <c r="I8562" s="38" t="n"/>
      <c r="J8562" s="38" t="n"/>
      <c r="K8562" s="38" t="n"/>
      <c r="L8562" s="38" t="n"/>
      <c r="N8562" s="36">
        <f>IF($B8562="","",IF($C8562="SUPERSTORE","Superstore","DH"))</f>
        <v/>
      </c>
      <c r="O8562" s="36">
        <f>IF($B8562="","",IFERROR(VLOOKUP($B8562,Mapping!$A:$C,2,0),"Not Mapped"))</f>
        <v/>
      </c>
      <c r="P8562" s="36">
        <f>IF($B8562="","",IFERROR(VLOOKUP($B8562,Mapping!$A:$C,3,0),"Not Mapped"))</f>
        <v/>
      </c>
      <c r="Q8562" s="36">
        <f>IF($B8562="","",IFERROR(VLOOKUP($O8562,Leaders!$A:$B,2,0),"Not Mapped"))</f>
        <v/>
      </c>
      <c r="R8562" s="36">
        <f>IF($B8562="","",IF(COUNTIF(Exclusions!$A:$A,$B8562)&gt;0,"Yes","No"))</f>
        <v/>
      </c>
      <c r="S8562" s="38">
        <f>IF($B8562="","",MIN(1,DAY($A8562)/IF($N8562="Superstore",Settings!$B$5,Settings!$B$4)))</f>
        <v/>
      </c>
      <c r="T8562" s="38">
        <f>IF(OR($B8562="",$G8562="",$S8562=0),"",$G8562/$S8562)</f>
        <v/>
      </c>
      <c r="U8562" s="36">
        <f>IF($T8562="","",IF($T8562&lt;Settings!$B$8,"Critical",IF($T8562&lt;Settings!$B$9,"Semi Critical","Non Critical")))</f>
        <v/>
      </c>
      <c r="V8562" s="28" t="n"/>
      <c r="Z8562">
        <f>IF($B8562="","",IFERROR(VLOOKUP($B8562,'Plan HC for CCA'!$A:$B,2,0),""))</f>
        <v/>
      </c>
      <c r="AA8562">
        <f>IF(OR($B8562="",$Z8562=""),"",IF(N($M8562)&lt;$Z8562,"Delta","No Delta"))</f>
        <v/>
      </c>
      <c r="AB8562">
        <f>IF(OR($B8562="",$Z8562=""),"",MAX(0,$Z8562-N($M8562)))</f>
        <v/>
      </c>
      <c r="AC8562" s="46">
        <f>IF($B8562="","",IFERROR(INDEX('CCA Util %'!$H:$H,MATCH($B8562,'CCA Util %'!$E:$E,0)),""))</f>
        <v/>
      </c>
      <c r="AD8562">
        <f>IF($B8562="","",IFERROR(INDEX('CCA Util %'!$G:$G,MATCH($B8562,'CCA Util %'!$E:$E,0)),""))</f>
        <v/>
      </c>
      <c r="AE8562">
        <f>IF(OR($B8562="",$U8562=""),"",$U8562&amp;" &amp; "&amp;IF(OR($AD8562="",$AD8562=0),"Util NA",$AD8562&amp;" Util"))</f>
        <v/>
      </c>
    </row>
    <row r="8563" ht="15.75" customHeight="1" s="42">
      <c r="A8563" s="41" t="n"/>
      <c r="G8563" s="38" t="n"/>
      <c r="H8563" s="38" t="n"/>
      <c r="I8563" s="38" t="n"/>
      <c r="J8563" s="38" t="n"/>
      <c r="K8563" s="38" t="n"/>
      <c r="L8563" s="38" t="n"/>
      <c r="N8563" s="36">
        <f>IF($B8563="","",IF($C8563="SUPERSTORE","Superstore","DH"))</f>
        <v/>
      </c>
      <c r="O8563" s="36">
        <f>IF($B8563="","",IFERROR(VLOOKUP($B8563,Mapping!$A:$C,2,0),"Not Mapped"))</f>
        <v/>
      </c>
      <c r="P8563" s="36">
        <f>IF($B8563="","",IFERROR(VLOOKUP($B8563,Mapping!$A:$C,3,0),"Not Mapped"))</f>
        <v/>
      </c>
      <c r="Q8563" s="36">
        <f>IF($B8563="","",IFERROR(VLOOKUP($O8563,Leaders!$A:$B,2,0),"Not Mapped"))</f>
        <v/>
      </c>
      <c r="R8563" s="36">
        <f>IF($B8563="","",IF(COUNTIF(Exclusions!$A:$A,$B8563)&gt;0,"Yes","No"))</f>
        <v/>
      </c>
      <c r="S8563" s="38">
        <f>IF($B8563="","",MIN(1,DAY($A8563)/IF($N8563="Superstore",Settings!$B$5,Settings!$B$4)))</f>
        <v/>
      </c>
      <c r="T8563" s="38">
        <f>IF(OR($B8563="",$G8563="",$S8563=0),"",$G8563/$S8563)</f>
        <v/>
      </c>
      <c r="U8563" s="36">
        <f>IF($T8563="","",IF($T8563&lt;Settings!$B$8,"Critical",IF($T8563&lt;Settings!$B$9,"Semi Critical","Non Critical")))</f>
        <v/>
      </c>
      <c r="V8563" s="28" t="n"/>
      <c r="Z8563">
        <f>IF($B8563="","",IFERROR(VLOOKUP($B8563,'Plan HC for CCA'!$A:$B,2,0),""))</f>
        <v/>
      </c>
      <c r="AA8563">
        <f>IF(OR($B8563="",$Z8563=""),"",IF(N($M8563)&lt;$Z8563,"Delta","No Delta"))</f>
        <v/>
      </c>
      <c r="AB8563">
        <f>IF(OR($B8563="",$Z8563=""),"",MAX(0,$Z8563-N($M8563)))</f>
        <v/>
      </c>
      <c r="AC8563" s="46">
        <f>IF($B8563="","",IFERROR(INDEX('CCA Util %'!$H:$H,MATCH($B8563,'CCA Util %'!$E:$E,0)),""))</f>
        <v/>
      </c>
      <c r="AD8563">
        <f>IF($B8563="","",IFERROR(INDEX('CCA Util %'!$G:$G,MATCH($B8563,'CCA Util %'!$E:$E,0)),""))</f>
        <v/>
      </c>
      <c r="AE8563">
        <f>IF(OR($B8563="",$U8563=""),"",$U8563&amp;" &amp; "&amp;IF(OR($AD8563="",$AD8563=0),"Util NA",$AD8563&amp;" Util"))</f>
        <v/>
      </c>
    </row>
    <row r="8564" ht="15.75" customHeight="1" s="42">
      <c r="A8564" s="41" t="n"/>
      <c r="G8564" s="38" t="n"/>
      <c r="H8564" s="38" t="n"/>
      <c r="I8564" s="38" t="n"/>
      <c r="J8564" s="38" t="n"/>
      <c r="K8564" s="38" t="n"/>
      <c r="L8564" s="38" t="n"/>
      <c r="N8564" s="36">
        <f>IF($B8564="","",IF($C8564="SUPERSTORE","Superstore","DH"))</f>
        <v/>
      </c>
      <c r="O8564" s="36">
        <f>IF($B8564="","",IFERROR(VLOOKUP($B8564,Mapping!$A:$C,2,0),"Not Mapped"))</f>
        <v/>
      </c>
      <c r="P8564" s="36">
        <f>IF($B8564="","",IFERROR(VLOOKUP($B8564,Mapping!$A:$C,3,0),"Not Mapped"))</f>
        <v/>
      </c>
      <c r="Q8564" s="36">
        <f>IF($B8564="","",IFERROR(VLOOKUP($O8564,Leaders!$A:$B,2,0),"Not Mapped"))</f>
        <v/>
      </c>
      <c r="R8564" s="36">
        <f>IF($B8564="","",IF(COUNTIF(Exclusions!$A:$A,$B8564)&gt;0,"Yes","No"))</f>
        <v/>
      </c>
      <c r="S8564" s="38">
        <f>IF($B8564="","",MIN(1,DAY($A8564)/IF($N8564="Superstore",Settings!$B$5,Settings!$B$4)))</f>
        <v/>
      </c>
      <c r="T8564" s="38">
        <f>IF(OR($B8564="",$G8564="",$S8564=0),"",$G8564/$S8564)</f>
        <v/>
      </c>
      <c r="U8564" s="36">
        <f>IF($T8564="","",IF($T8564&lt;Settings!$B$8,"Critical",IF($T8564&lt;Settings!$B$9,"Semi Critical","Non Critical")))</f>
        <v/>
      </c>
      <c r="V8564" s="28" t="n"/>
      <c r="Z8564">
        <f>IF($B8564="","",IFERROR(VLOOKUP($B8564,'Plan HC for CCA'!$A:$B,2,0),""))</f>
        <v/>
      </c>
      <c r="AA8564">
        <f>IF(OR($B8564="",$Z8564=""),"",IF(N($M8564)&lt;$Z8564,"Delta","No Delta"))</f>
        <v/>
      </c>
      <c r="AB8564">
        <f>IF(OR($B8564="",$Z8564=""),"",MAX(0,$Z8564-N($M8564)))</f>
        <v/>
      </c>
      <c r="AC8564" s="46">
        <f>IF($B8564="","",IFERROR(INDEX('CCA Util %'!$H:$H,MATCH($B8564,'CCA Util %'!$E:$E,0)),""))</f>
        <v/>
      </c>
      <c r="AD8564">
        <f>IF($B8564="","",IFERROR(INDEX('CCA Util %'!$G:$G,MATCH($B8564,'CCA Util %'!$E:$E,0)),""))</f>
        <v/>
      </c>
      <c r="AE8564">
        <f>IF(OR($B8564="",$U8564=""),"",$U8564&amp;" &amp; "&amp;IF(OR($AD8564="",$AD8564=0),"Util NA",$AD8564&amp;" Util"))</f>
        <v/>
      </c>
    </row>
    <row r="8565" ht="15.75" customHeight="1" s="42">
      <c r="A8565" s="41" t="n"/>
      <c r="G8565" s="38" t="n"/>
      <c r="H8565" s="38" t="n"/>
      <c r="I8565" s="38" t="n"/>
      <c r="J8565" s="38" t="n"/>
      <c r="K8565" s="38" t="n"/>
      <c r="L8565" s="38" t="n"/>
      <c r="N8565" s="36">
        <f>IF($B8565="","",IF($C8565="SUPERSTORE","Superstore","DH"))</f>
        <v/>
      </c>
      <c r="O8565" s="36">
        <f>IF($B8565="","",IFERROR(VLOOKUP($B8565,Mapping!$A:$C,2,0),"Not Mapped"))</f>
        <v/>
      </c>
      <c r="P8565" s="36">
        <f>IF($B8565="","",IFERROR(VLOOKUP($B8565,Mapping!$A:$C,3,0),"Not Mapped"))</f>
        <v/>
      </c>
      <c r="Q8565" s="36">
        <f>IF($B8565="","",IFERROR(VLOOKUP($O8565,Leaders!$A:$B,2,0),"Not Mapped"))</f>
        <v/>
      </c>
      <c r="R8565" s="36">
        <f>IF($B8565="","",IF(COUNTIF(Exclusions!$A:$A,$B8565)&gt;0,"Yes","No"))</f>
        <v/>
      </c>
      <c r="S8565" s="38">
        <f>IF($B8565="","",MIN(1,DAY($A8565)/IF($N8565="Superstore",Settings!$B$5,Settings!$B$4)))</f>
        <v/>
      </c>
      <c r="T8565" s="38">
        <f>IF(OR($B8565="",$G8565="",$S8565=0),"",$G8565/$S8565)</f>
        <v/>
      </c>
      <c r="U8565" s="36">
        <f>IF($T8565="","",IF($T8565&lt;Settings!$B$8,"Critical",IF($T8565&lt;Settings!$B$9,"Semi Critical","Non Critical")))</f>
        <v/>
      </c>
      <c r="V8565" s="28" t="n"/>
      <c r="Z8565">
        <f>IF($B8565="","",IFERROR(VLOOKUP($B8565,'Plan HC for CCA'!$A:$B,2,0),""))</f>
        <v/>
      </c>
      <c r="AA8565">
        <f>IF(OR($B8565="",$Z8565=""),"",IF(N($M8565)&lt;$Z8565,"Delta","No Delta"))</f>
        <v/>
      </c>
      <c r="AB8565">
        <f>IF(OR($B8565="",$Z8565=""),"",MAX(0,$Z8565-N($M8565)))</f>
        <v/>
      </c>
      <c r="AC8565" s="46">
        <f>IF($B8565="","",IFERROR(INDEX('CCA Util %'!$H:$H,MATCH($B8565,'CCA Util %'!$E:$E,0)),""))</f>
        <v/>
      </c>
      <c r="AD8565">
        <f>IF($B8565="","",IFERROR(INDEX('CCA Util %'!$G:$G,MATCH($B8565,'CCA Util %'!$E:$E,0)),""))</f>
        <v/>
      </c>
      <c r="AE8565">
        <f>IF(OR($B8565="",$U8565=""),"",$U8565&amp;" &amp; "&amp;IF(OR($AD8565="",$AD8565=0),"Util NA",$AD8565&amp;" Util"))</f>
        <v/>
      </c>
    </row>
    <row r="8566" ht="15.75" customHeight="1" s="42">
      <c r="A8566" s="41" t="n"/>
      <c r="G8566" s="38" t="n"/>
      <c r="H8566" s="38" t="n"/>
      <c r="I8566" s="38" t="n"/>
      <c r="J8566" s="38" t="n"/>
      <c r="K8566" s="38" t="n"/>
      <c r="L8566" s="38" t="n"/>
      <c r="N8566" s="36">
        <f>IF($B8566="","",IF($C8566="SUPERSTORE","Superstore","DH"))</f>
        <v/>
      </c>
      <c r="O8566" s="36">
        <f>IF($B8566="","",IFERROR(VLOOKUP($B8566,Mapping!$A:$C,2,0),"Not Mapped"))</f>
        <v/>
      </c>
      <c r="P8566" s="36">
        <f>IF($B8566="","",IFERROR(VLOOKUP($B8566,Mapping!$A:$C,3,0),"Not Mapped"))</f>
        <v/>
      </c>
      <c r="Q8566" s="36">
        <f>IF($B8566="","",IFERROR(VLOOKUP($O8566,Leaders!$A:$B,2,0),"Not Mapped"))</f>
        <v/>
      </c>
      <c r="R8566" s="36">
        <f>IF($B8566="","",IF(COUNTIF(Exclusions!$A:$A,$B8566)&gt;0,"Yes","No"))</f>
        <v/>
      </c>
      <c r="S8566" s="38">
        <f>IF($B8566="","",MIN(1,DAY($A8566)/IF($N8566="Superstore",Settings!$B$5,Settings!$B$4)))</f>
        <v/>
      </c>
      <c r="T8566" s="38">
        <f>IF(OR($B8566="",$G8566="",$S8566=0),"",$G8566/$S8566)</f>
        <v/>
      </c>
      <c r="U8566" s="36">
        <f>IF($T8566="","",IF($T8566&lt;Settings!$B$8,"Critical",IF($T8566&lt;Settings!$B$9,"Semi Critical","Non Critical")))</f>
        <v/>
      </c>
      <c r="V8566" s="28" t="n"/>
      <c r="Z8566">
        <f>IF($B8566="","",IFERROR(VLOOKUP($B8566,'Plan HC for CCA'!$A:$B,2,0),""))</f>
        <v/>
      </c>
      <c r="AA8566">
        <f>IF(OR($B8566="",$Z8566=""),"",IF(N($M8566)&lt;$Z8566,"Delta","No Delta"))</f>
        <v/>
      </c>
      <c r="AB8566">
        <f>IF(OR($B8566="",$Z8566=""),"",MAX(0,$Z8566-N($M8566)))</f>
        <v/>
      </c>
      <c r="AC8566" s="46">
        <f>IF($B8566="","",IFERROR(INDEX('CCA Util %'!$H:$H,MATCH($B8566,'CCA Util %'!$E:$E,0)),""))</f>
        <v/>
      </c>
      <c r="AD8566">
        <f>IF($B8566="","",IFERROR(INDEX('CCA Util %'!$G:$G,MATCH($B8566,'CCA Util %'!$E:$E,0)),""))</f>
        <v/>
      </c>
      <c r="AE8566">
        <f>IF(OR($B8566="",$U8566=""),"",$U8566&amp;" &amp; "&amp;IF(OR($AD8566="",$AD8566=0),"Util NA",$AD8566&amp;" Util"))</f>
        <v/>
      </c>
    </row>
    <row r="8567" ht="15.75" customHeight="1" s="42">
      <c r="A8567" s="41" t="n"/>
      <c r="G8567" s="38" t="n"/>
      <c r="H8567" s="38" t="n"/>
      <c r="I8567" s="38" t="n"/>
      <c r="J8567" s="38" t="n"/>
      <c r="K8567" s="38" t="n"/>
      <c r="L8567" s="38" t="n"/>
      <c r="N8567" s="36">
        <f>IF($B8567="","",IF($C8567="SUPERSTORE","Superstore","DH"))</f>
        <v/>
      </c>
      <c r="O8567" s="36">
        <f>IF($B8567="","",IFERROR(VLOOKUP($B8567,Mapping!$A:$C,2,0),"Not Mapped"))</f>
        <v/>
      </c>
      <c r="P8567" s="36">
        <f>IF($B8567="","",IFERROR(VLOOKUP($B8567,Mapping!$A:$C,3,0),"Not Mapped"))</f>
        <v/>
      </c>
      <c r="Q8567" s="36">
        <f>IF($B8567="","",IFERROR(VLOOKUP($O8567,Leaders!$A:$B,2,0),"Not Mapped"))</f>
        <v/>
      </c>
      <c r="R8567" s="36">
        <f>IF($B8567="","",IF(COUNTIF(Exclusions!$A:$A,$B8567)&gt;0,"Yes","No"))</f>
        <v/>
      </c>
      <c r="S8567" s="38">
        <f>IF($B8567="","",MIN(1,DAY($A8567)/IF($N8567="Superstore",Settings!$B$5,Settings!$B$4)))</f>
        <v/>
      </c>
      <c r="T8567" s="38">
        <f>IF(OR($B8567="",$G8567="",$S8567=0),"",$G8567/$S8567)</f>
        <v/>
      </c>
      <c r="U8567" s="36">
        <f>IF($T8567="","",IF($T8567&lt;Settings!$B$8,"Critical",IF($T8567&lt;Settings!$B$9,"Semi Critical","Non Critical")))</f>
        <v/>
      </c>
      <c r="V8567" s="28" t="n"/>
      <c r="Z8567">
        <f>IF($B8567="","",IFERROR(VLOOKUP($B8567,'Plan HC for CCA'!$A:$B,2,0),""))</f>
        <v/>
      </c>
      <c r="AA8567">
        <f>IF(OR($B8567="",$Z8567=""),"",IF(N($M8567)&lt;$Z8567,"Delta","No Delta"))</f>
        <v/>
      </c>
      <c r="AB8567">
        <f>IF(OR($B8567="",$Z8567=""),"",MAX(0,$Z8567-N($M8567)))</f>
        <v/>
      </c>
      <c r="AC8567" s="46">
        <f>IF($B8567="","",IFERROR(INDEX('CCA Util %'!$H:$H,MATCH($B8567,'CCA Util %'!$E:$E,0)),""))</f>
        <v/>
      </c>
      <c r="AD8567">
        <f>IF($B8567="","",IFERROR(INDEX('CCA Util %'!$G:$G,MATCH($B8567,'CCA Util %'!$E:$E,0)),""))</f>
        <v/>
      </c>
      <c r="AE8567">
        <f>IF(OR($B8567="",$U8567=""),"",$U8567&amp;" &amp; "&amp;IF(OR($AD8567="",$AD8567=0),"Util NA",$AD8567&amp;" Util"))</f>
        <v/>
      </c>
    </row>
    <row r="8568" ht="15.75" customHeight="1" s="42">
      <c r="A8568" s="41" t="n"/>
      <c r="G8568" s="38" t="n"/>
      <c r="H8568" s="38" t="n"/>
      <c r="I8568" s="38" t="n"/>
      <c r="J8568" s="38" t="n"/>
      <c r="K8568" s="38" t="n"/>
      <c r="L8568" s="38" t="n"/>
      <c r="N8568" s="36">
        <f>IF($B8568="","",IF($C8568="SUPERSTORE","Superstore","DH"))</f>
        <v/>
      </c>
      <c r="O8568" s="36">
        <f>IF($B8568="","",IFERROR(VLOOKUP($B8568,Mapping!$A:$C,2,0),"Not Mapped"))</f>
        <v/>
      </c>
      <c r="P8568" s="36">
        <f>IF($B8568="","",IFERROR(VLOOKUP($B8568,Mapping!$A:$C,3,0),"Not Mapped"))</f>
        <v/>
      </c>
      <c r="Q8568" s="36">
        <f>IF($B8568="","",IFERROR(VLOOKUP($O8568,Leaders!$A:$B,2,0),"Not Mapped"))</f>
        <v/>
      </c>
      <c r="R8568" s="36">
        <f>IF($B8568="","",IF(COUNTIF(Exclusions!$A:$A,$B8568)&gt;0,"Yes","No"))</f>
        <v/>
      </c>
      <c r="S8568" s="38">
        <f>IF($B8568="","",MIN(1,DAY($A8568)/IF($N8568="Superstore",Settings!$B$5,Settings!$B$4)))</f>
        <v/>
      </c>
      <c r="T8568" s="38">
        <f>IF(OR($B8568="",$G8568="",$S8568=0),"",$G8568/$S8568)</f>
        <v/>
      </c>
      <c r="U8568" s="36">
        <f>IF($T8568="","",IF($T8568&lt;Settings!$B$8,"Critical",IF($T8568&lt;Settings!$B$9,"Semi Critical","Non Critical")))</f>
        <v/>
      </c>
      <c r="V8568" s="28" t="n"/>
      <c r="Z8568">
        <f>IF($B8568="","",IFERROR(VLOOKUP($B8568,'Plan HC for CCA'!$A:$B,2,0),""))</f>
        <v/>
      </c>
      <c r="AA8568">
        <f>IF(OR($B8568="",$Z8568=""),"",IF(N($M8568)&lt;$Z8568,"Delta","No Delta"))</f>
        <v/>
      </c>
      <c r="AB8568">
        <f>IF(OR($B8568="",$Z8568=""),"",MAX(0,$Z8568-N($M8568)))</f>
        <v/>
      </c>
      <c r="AC8568" s="46">
        <f>IF($B8568="","",IFERROR(INDEX('CCA Util %'!$H:$H,MATCH($B8568,'CCA Util %'!$E:$E,0)),""))</f>
        <v/>
      </c>
      <c r="AD8568">
        <f>IF($B8568="","",IFERROR(INDEX('CCA Util %'!$G:$G,MATCH($B8568,'CCA Util %'!$E:$E,0)),""))</f>
        <v/>
      </c>
      <c r="AE8568">
        <f>IF(OR($B8568="",$U8568=""),"",$U8568&amp;" &amp; "&amp;IF(OR($AD8568="",$AD8568=0),"Util NA",$AD8568&amp;" Util"))</f>
        <v/>
      </c>
    </row>
    <row r="8569" ht="15.75" customHeight="1" s="42">
      <c r="A8569" s="41" t="n"/>
      <c r="G8569" s="38" t="n"/>
      <c r="H8569" s="38" t="n"/>
      <c r="I8569" s="38" t="n"/>
      <c r="J8569" s="38" t="n"/>
      <c r="K8569" s="38" t="n"/>
      <c r="L8569" s="38" t="n"/>
      <c r="N8569" s="36">
        <f>IF($B8569="","",IF($C8569="SUPERSTORE","Superstore","DH"))</f>
        <v/>
      </c>
      <c r="O8569" s="36">
        <f>IF($B8569="","",IFERROR(VLOOKUP($B8569,Mapping!$A:$C,2,0),"Not Mapped"))</f>
        <v/>
      </c>
      <c r="P8569" s="36">
        <f>IF($B8569="","",IFERROR(VLOOKUP($B8569,Mapping!$A:$C,3,0),"Not Mapped"))</f>
        <v/>
      </c>
      <c r="Q8569" s="36">
        <f>IF($B8569="","",IFERROR(VLOOKUP($O8569,Leaders!$A:$B,2,0),"Not Mapped"))</f>
        <v/>
      </c>
      <c r="R8569" s="36">
        <f>IF($B8569="","",IF(COUNTIF(Exclusions!$A:$A,$B8569)&gt;0,"Yes","No"))</f>
        <v/>
      </c>
      <c r="S8569" s="38">
        <f>IF($B8569="","",MIN(1,DAY($A8569)/IF($N8569="Superstore",Settings!$B$5,Settings!$B$4)))</f>
        <v/>
      </c>
      <c r="T8569" s="38">
        <f>IF(OR($B8569="",$G8569="",$S8569=0),"",$G8569/$S8569)</f>
        <v/>
      </c>
      <c r="U8569" s="36">
        <f>IF($T8569="","",IF($T8569&lt;Settings!$B$8,"Critical",IF($T8569&lt;Settings!$B$9,"Semi Critical","Non Critical")))</f>
        <v/>
      </c>
      <c r="V8569" s="28" t="n"/>
      <c r="Z8569">
        <f>IF($B8569="","",IFERROR(VLOOKUP($B8569,'Plan HC for CCA'!$A:$B,2,0),""))</f>
        <v/>
      </c>
      <c r="AA8569">
        <f>IF(OR($B8569="",$Z8569=""),"",IF(N($M8569)&lt;$Z8569,"Delta","No Delta"))</f>
        <v/>
      </c>
      <c r="AB8569">
        <f>IF(OR($B8569="",$Z8569=""),"",MAX(0,$Z8569-N($M8569)))</f>
        <v/>
      </c>
      <c r="AC8569" s="46">
        <f>IF($B8569="","",IFERROR(INDEX('CCA Util %'!$H:$H,MATCH($B8569,'CCA Util %'!$E:$E,0)),""))</f>
        <v/>
      </c>
      <c r="AD8569">
        <f>IF($B8569="","",IFERROR(INDEX('CCA Util %'!$G:$G,MATCH($B8569,'CCA Util %'!$E:$E,0)),""))</f>
        <v/>
      </c>
      <c r="AE8569">
        <f>IF(OR($B8569="",$U8569=""),"",$U8569&amp;" &amp; "&amp;IF(OR($AD8569="",$AD8569=0),"Util NA",$AD8569&amp;" Util"))</f>
        <v/>
      </c>
    </row>
    <row r="8570" ht="15.75" customHeight="1" s="42">
      <c r="A8570" s="41" t="n"/>
      <c r="G8570" s="38" t="n"/>
      <c r="H8570" s="38" t="n"/>
      <c r="I8570" s="38" t="n"/>
      <c r="J8570" s="38" t="n"/>
      <c r="K8570" s="38" t="n"/>
      <c r="L8570" s="38" t="n"/>
      <c r="N8570" s="36">
        <f>IF($B8570="","",IF($C8570="SUPERSTORE","Superstore","DH"))</f>
        <v/>
      </c>
      <c r="O8570" s="36">
        <f>IF($B8570="","",IFERROR(VLOOKUP($B8570,Mapping!$A:$C,2,0),"Not Mapped"))</f>
        <v/>
      </c>
      <c r="P8570" s="36">
        <f>IF($B8570="","",IFERROR(VLOOKUP($B8570,Mapping!$A:$C,3,0),"Not Mapped"))</f>
        <v/>
      </c>
      <c r="Q8570" s="36">
        <f>IF($B8570="","",IFERROR(VLOOKUP($O8570,Leaders!$A:$B,2,0),"Not Mapped"))</f>
        <v/>
      </c>
      <c r="R8570" s="36">
        <f>IF($B8570="","",IF(COUNTIF(Exclusions!$A:$A,$B8570)&gt;0,"Yes","No"))</f>
        <v/>
      </c>
      <c r="S8570" s="38">
        <f>IF($B8570="","",MIN(1,DAY($A8570)/IF($N8570="Superstore",Settings!$B$5,Settings!$B$4)))</f>
        <v/>
      </c>
      <c r="T8570" s="38">
        <f>IF(OR($B8570="",$G8570="",$S8570=0),"",$G8570/$S8570)</f>
        <v/>
      </c>
      <c r="U8570" s="36">
        <f>IF($T8570="","",IF($T8570&lt;Settings!$B$8,"Critical",IF($T8570&lt;Settings!$B$9,"Semi Critical","Non Critical")))</f>
        <v/>
      </c>
      <c r="V8570" s="28" t="n"/>
      <c r="Z8570">
        <f>IF($B8570="","",IFERROR(VLOOKUP($B8570,'Plan HC for CCA'!$A:$B,2,0),""))</f>
        <v/>
      </c>
      <c r="AA8570">
        <f>IF(OR($B8570="",$Z8570=""),"",IF(N($M8570)&lt;$Z8570,"Delta","No Delta"))</f>
        <v/>
      </c>
      <c r="AB8570">
        <f>IF(OR($B8570="",$Z8570=""),"",MAX(0,$Z8570-N($M8570)))</f>
        <v/>
      </c>
      <c r="AC8570" s="46">
        <f>IF($B8570="","",IFERROR(INDEX('CCA Util %'!$H:$H,MATCH($B8570,'CCA Util %'!$E:$E,0)),""))</f>
        <v/>
      </c>
      <c r="AD8570">
        <f>IF($B8570="","",IFERROR(INDEX('CCA Util %'!$G:$G,MATCH($B8570,'CCA Util %'!$E:$E,0)),""))</f>
        <v/>
      </c>
      <c r="AE8570">
        <f>IF(OR($B8570="",$U8570=""),"",$U8570&amp;" &amp; "&amp;IF(OR($AD8570="",$AD8570=0),"Util NA",$AD8570&amp;" Util"))</f>
        <v/>
      </c>
    </row>
    <row r="8571" ht="15.75" customHeight="1" s="42">
      <c r="A8571" s="41" t="n"/>
      <c r="G8571" s="38" t="n"/>
      <c r="H8571" s="38" t="n"/>
      <c r="I8571" s="38" t="n"/>
      <c r="J8571" s="38" t="n"/>
      <c r="K8571" s="38" t="n"/>
      <c r="L8571" s="38" t="n"/>
      <c r="N8571" s="36">
        <f>IF($B8571="","",IF($C8571="SUPERSTORE","Superstore","DH"))</f>
        <v/>
      </c>
      <c r="O8571" s="36">
        <f>IF($B8571="","",IFERROR(VLOOKUP($B8571,Mapping!$A:$C,2,0),"Not Mapped"))</f>
        <v/>
      </c>
      <c r="P8571" s="36">
        <f>IF($B8571="","",IFERROR(VLOOKUP($B8571,Mapping!$A:$C,3,0),"Not Mapped"))</f>
        <v/>
      </c>
      <c r="Q8571" s="36">
        <f>IF($B8571="","",IFERROR(VLOOKUP($O8571,Leaders!$A:$B,2,0),"Not Mapped"))</f>
        <v/>
      </c>
      <c r="R8571" s="36">
        <f>IF($B8571="","",IF(COUNTIF(Exclusions!$A:$A,$B8571)&gt;0,"Yes","No"))</f>
        <v/>
      </c>
      <c r="S8571" s="38">
        <f>IF($B8571="","",MIN(1,DAY($A8571)/IF($N8571="Superstore",Settings!$B$5,Settings!$B$4)))</f>
        <v/>
      </c>
      <c r="T8571" s="38">
        <f>IF(OR($B8571="",$G8571="",$S8571=0),"",$G8571/$S8571)</f>
        <v/>
      </c>
      <c r="U8571" s="36">
        <f>IF($T8571="","",IF($T8571&lt;Settings!$B$8,"Critical",IF($T8571&lt;Settings!$B$9,"Semi Critical","Non Critical")))</f>
        <v/>
      </c>
      <c r="V8571" s="28" t="n"/>
      <c r="Z8571">
        <f>IF($B8571="","",IFERROR(VLOOKUP($B8571,'Plan HC for CCA'!$A:$B,2,0),""))</f>
        <v/>
      </c>
      <c r="AA8571">
        <f>IF(OR($B8571="",$Z8571=""),"",IF(N($M8571)&lt;$Z8571,"Delta","No Delta"))</f>
        <v/>
      </c>
      <c r="AB8571">
        <f>IF(OR($B8571="",$Z8571=""),"",MAX(0,$Z8571-N($M8571)))</f>
        <v/>
      </c>
      <c r="AC8571" s="46">
        <f>IF($B8571="","",IFERROR(INDEX('CCA Util %'!$H:$H,MATCH($B8571,'CCA Util %'!$E:$E,0)),""))</f>
        <v/>
      </c>
      <c r="AD8571">
        <f>IF($B8571="","",IFERROR(INDEX('CCA Util %'!$G:$G,MATCH($B8571,'CCA Util %'!$E:$E,0)),""))</f>
        <v/>
      </c>
      <c r="AE8571">
        <f>IF(OR($B8571="",$U8571=""),"",$U8571&amp;" &amp; "&amp;IF(OR($AD8571="",$AD8571=0),"Util NA",$AD8571&amp;" Util"))</f>
        <v/>
      </c>
    </row>
    <row r="8572" ht="15.75" customHeight="1" s="42">
      <c r="A8572" s="41" t="n"/>
      <c r="G8572" s="38" t="n"/>
      <c r="H8572" s="38" t="n"/>
      <c r="I8572" s="38" t="n"/>
      <c r="J8572" s="38" t="n"/>
      <c r="K8572" s="38" t="n"/>
      <c r="L8572" s="38" t="n"/>
      <c r="N8572" s="36">
        <f>IF($B8572="","",IF($C8572="SUPERSTORE","Superstore","DH"))</f>
        <v/>
      </c>
      <c r="O8572" s="36">
        <f>IF($B8572="","",IFERROR(VLOOKUP($B8572,Mapping!$A:$C,2,0),"Not Mapped"))</f>
        <v/>
      </c>
      <c r="P8572" s="36">
        <f>IF($B8572="","",IFERROR(VLOOKUP($B8572,Mapping!$A:$C,3,0),"Not Mapped"))</f>
        <v/>
      </c>
      <c r="Q8572" s="36">
        <f>IF($B8572="","",IFERROR(VLOOKUP($O8572,Leaders!$A:$B,2,0),"Not Mapped"))</f>
        <v/>
      </c>
      <c r="R8572" s="36">
        <f>IF($B8572="","",IF(COUNTIF(Exclusions!$A:$A,$B8572)&gt;0,"Yes","No"))</f>
        <v/>
      </c>
      <c r="S8572" s="38">
        <f>IF($B8572="","",MIN(1,DAY($A8572)/IF($N8572="Superstore",Settings!$B$5,Settings!$B$4)))</f>
        <v/>
      </c>
      <c r="T8572" s="38">
        <f>IF(OR($B8572="",$G8572="",$S8572=0),"",$G8572/$S8572)</f>
        <v/>
      </c>
      <c r="U8572" s="36">
        <f>IF($T8572="","",IF($T8572&lt;Settings!$B$8,"Critical",IF($T8572&lt;Settings!$B$9,"Semi Critical","Non Critical")))</f>
        <v/>
      </c>
      <c r="V8572" s="28" t="n"/>
      <c r="Z8572">
        <f>IF($B8572="","",IFERROR(VLOOKUP($B8572,'Plan HC for CCA'!$A:$B,2,0),""))</f>
        <v/>
      </c>
      <c r="AA8572">
        <f>IF(OR($B8572="",$Z8572=""),"",IF(N($M8572)&lt;$Z8572,"Delta","No Delta"))</f>
        <v/>
      </c>
      <c r="AB8572">
        <f>IF(OR($B8572="",$Z8572=""),"",MAX(0,$Z8572-N($M8572)))</f>
        <v/>
      </c>
      <c r="AC8572" s="46">
        <f>IF($B8572="","",IFERROR(INDEX('CCA Util %'!$H:$H,MATCH($B8572,'CCA Util %'!$E:$E,0)),""))</f>
        <v/>
      </c>
      <c r="AD8572">
        <f>IF($B8572="","",IFERROR(INDEX('CCA Util %'!$G:$G,MATCH($B8572,'CCA Util %'!$E:$E,0)),""))</f>
        <v/>
      </c>
      <c r="AE8572">
        <f>IF(OR($B8572="",$U8572=""),"",$U8572&amp;" &amp; "&amp;IF(OR($AD8572="",$AD8572=0),"Util NA",$AD8572&amp;" Util"))</f>
        <v/>
      </c>
    </row>
    <row r="8573" ht="15.75" customHeight="1" s="42">
      <c r="A8573" s="41" t="n"/>
      <c r="G8573" s="38" t="n"/>
      <c r="H8573" s="38" t="n"/>
      <c r="I8573" s="38" t="n"/>
      <c r="J8573" s="38" t="n"/>
      <c r="K8573" s="38" t="n"/>
      <c r="L8573" s="38" t="n"/>
      <c r="N8573" s="36">
        <f>IF($B8573="","",IF($C8573="SUPERSTORE","Superstore","DH"))</f>
        <v/>
      </c>
      <c r="O8573" s="36">
        <f>IF($B8573="","",IFERROR(VLOOKUP($B8573,Mapping!$A:$C,2,0),"Not Mapped"))</f>
        <v/>
      </c>
      <c r="P8573" s="36">
        <f>IF($B8573="","",IFERROR(VLOOKUP($B8573,Mapping!$A:$C,3,0),"Not Mapped"))</f>
        <v/>
      </c>
      <c r="Q8573" s="36">
        <f>IF($B8573="","",IFERROR(VLOOKUP($O8573,Leaders!$A:$B,2,0),"Not Mapped"))</f>
        <v/>
      </c>
      <c r="R8573" s="36">
        <f>IF($B8573="","",IF(COUNTIF(Exclusions!$A:$A,$B8573)&gt;0,"Yes","No"))</f>
        <v/>
      </c>
      <c r="S8573" s="38">
        <f>IF($B8573="","",MIN(1,DAY($A8573)/IF($N8573="Superstore",Settings!$B$5,Settings!$B$4)))</f>
        <v/>
      </c>
      <c r="T8573" s="38">
        <f>IF(OR($B8573="",$G8573="",$S8573=0),"",$G8573/$S8573)</f>
        <v/>
      </c>
      <c r="U8573" s="36">
        <f>IF($T8573="","",IF($T8573&lt;Settings!$B$8,"Critical",IF($T8573&lt;Settings!$B$9,"Semi Critical","Non Critical")))</f>
        <v/>
      </c>
      <c r="V8573" s="28" t="n"/>
      <c r="Z8573">
        <f>IF($B8573="","",IFERROR(VLOOKUP($B8573,'Plan HC for CCA'!$A:$B,2,0),""))</f>
        <v/>
      </c>
      <c r="AA8573">
        <f>IF(OR($B8573="",$Z8573=""),"",IF(N($M8573)&lt;$Z8573,"Delta","No Delta"))</f>
        <v/>
      </c>
      <c r="AB8573">
        <f>IF(OR($B8573="",$Z8573=""),"",MAX(0,$Z8573-N($M8573)))</f>
        <v/>
      </c>
      <c r="AC8573" s="46">
        <f>IF($B8573="","",IFERROR(INDEX('CCA Util %'!$H:$H,MATCH($B8573,'CCA Util %'!$E:$E,0)),""))</f>
        <v/>
      </c>
      <c r="AD8573">
        <f>IF($B8573="","",IFERROR(INDEX('CCA Util %'!$G:$G,MATCH($B8573,'CCA Util %'!$E:$E,0)),""))</f>
        <v/>
      </c>
      <c r="AE8573">
        <f>IF(OR($B8573="",$U8573=""),"",$U8573&amp;" &amp; "&amp;IF(OR($AD8573="",$AD8573=0),"Util NA",$AD8573&amp;" Util"))</f>
        <v/>
      </c>
    </row>
    <row r="8574" ht="15.75" customHeight="1" s="42">
      <c r="A8574" s="41" t="n"/>
      <c r="G8574" s="38" t="n"/>
      <c r="H8574" s="38" t="n"/>
      <c r="I8574" s="38" t="n"/>
      <c r="J8574" s="38" t="n"/>
      <c r="K8574" s="38" t="n"/>
      <c r="L8574" s="38" t="n"/>
      <c r="N8574" s="36">
        <f>IF($B8574="","",IF($C8574="SUPERSTORE","Superstore","DH"))</f>
        <v/>
      </c>
      <c r="O8574" s="36">
        <f>IF($B8574="","",IFERROR(VLOOKUP($B8574,Mapping!$A:$C,2,0),"Not Mapped"))</f>
        <v/>
      </c>
      <c r="P8574" s="36">
        <f>IF($B8574="","",IFERROR(VLOOKUP($B8574,Mapping!$A:$C,3,0),"Not Mapped"))</f>
        <v/>
      </c>
      <c r="Q8574" s="36">
        <f>IF($B8574="","",IFERROR(VLOOKUP($O8574,Leaders!$A:$B,2,0),"Not Mapped"))</f>
        <v/>
      </c>
      <c r="R8574" s="36">
        <f>IF($B8574="","",IF(COUNTIF(Exclusions!$A:$A,$B8574)&gt;0,"Yes","No"))</f>
        <v/>
      </c>
      <c r="S8574" s="38">
        <f>IF($B8574="","",MIN(1,DAY($A8574)/IF($N8574="Superstore",Settings!$B$5,Settings!$B$4)))</f>
        <v/>
      </c>
      <c r="T8574" s="38">
        <f>IF(OR($B8574="",$G8574="",$S8574=0),"",$G8574/$S8574)</f>
        <v/>
      </c>
      <c r="U8574" s="36">
        <f>IF($T8574="","",IF($T8574&lt;Settings!$B$8,"Critical",IF($T8574&lt;Settings!$B$9,"Semi Critical","Non Critical")))</f>
        <v/>
      </c>
      <c r="V8574" s="28" t="n"/>
      <c r="Z8574">
        <f>IF($B8574="","",IFERROR(VLOOKUP($B8574,'Plan HC for CCA'!$A:$B,2,0),""))</f>
        <v/>
      </c>
      <c r="AA8574">
        <f>IF(OR($B8574="",$Z8574=""),"",IF(N($M8574)&lt;$Z8574,"Delta","No Delta"))</f>
        <v/>
      </c>
      <c r="AB8574">
        <f>IF(OR($B8574="",$Z8574=""),"",MAX(0,$Z8574-N($M8574)))</f>
        <v/>
      </c>
      <c r="AC8574" s="46">
        <f>IF($B8574="","",IFERROR(INDEX('CCA Util %'!$H:$H,MATCH($B8574,'CCA Util %'!$E:$E,0)),""))</f>
        <v/>
      </c>
      <c r="AD8574">
        <f>IF($B8574="","",IFERROR(INDEX('CCA Util %'!$G:$G,MATCH($B8574,'CCA Util %'!$E:$E,0)),""))</f>
        <v/>
      </c>
      <c r="AE8574">
        <f>IF(OR($B8574="",$U8574=""),"",$U8574&amp;" &amp; "&amp;IF(OR($AD8574="",$AD8574=0),"Util NA",$AD8574&amp;" Util"))</f>
        <v/>
      </c>
    </row>
    <row r="8575" ht="15.75" customHeight="1" s="42">
      <c r="A8575" s="41" t="n"/>
      <c r="G8575" s="38" t="n"/>
      <c r="H8575" s="38" t="n"/>
      <c r="I8575" s="38" t="n"/>
      <c r="J8575" s="38" t="n"/>
      <c r="K8575" s="38" t="n"/>
      <c r="L8575" s="38" t="n"/>
      <c r="N8575" s="36">
        <f>IF($B8575="","",IF($C8575="SUPERSTORE","Superstore","DH"))</f>
        <v/>
      </c>
      <c r="O8575" s="36">
        <f>IF($B8575="","",IFERROR(VLOOKUP($B8575,Mapping!$A:$C,2,0),"Not Mapped"))</f>
        <v/>
      </c>
      <c r="P8575" s="36">
        <f>IF($B8575="","",IFERROR(VLOOKUP($B8575,Mapping!$A:$C,3,0),"Not Mapped"))</f>
        <v/>
      </c>
      <c r="Q8575" s="36">
        <f>IF($B8575="","",IFERROR(VLOOKUP($O8575,Leaders!$A:$B,2,0),"Not Mapped"))</f>
        <v/>
      </c>
      <c r="R8575" s="36">
        <f>IF($B8575="","",IF(COUNTIF(Exclusions!$A:$A,$B8575)&gt;0,"Yes","No"))</f>
        <v/>
      </c>
      <c r="S8575" s="38">
        <f>IF($B8575="","",MIN(1,DAY($A8575)/IF($N8575="Superstore",Settings!$B$5,Settings!$B$4)))</f>
        <v/>
      </c>
      <c r="T8575" s="38">
        <f>IF(OR($B8575="",$G8575="",$S8575=0),"",$G8575/$S8575)</f>
        <v/>
      </c>
      <c r="U8575" s="36">
        <f>IF($T8575="","",IF($T8575&lt;Settings!$B$8,"Critical",IF($T8575&lt;Settings!$B$9,"Semi Critical","Non Critical")))</f>
        <v/>
      </c>
      <c r="V8575" s="28" t="n"/>
      <c r="Z8575">
        <f>IF($B8575="","",IFERROR(VLOOKUP($B8575,'Plan HC for CCA'!$A:$B,2,0),""))</f>
        <v/>
      </c>
      <c r="AA8575">
        <f>IF(OR($B8575="",$Z8575=""),"",IF(N($M8575)&lt;$Z8575,"Delta","No Delta"))</f>
        <v/>
      </c>
      <c r="AB8575">
        <f>IF(OR($B8575="",$Z8575=""),"",MAX(0,$Z8575-N($M8575)))</f>
        <v/>
      </c>
      <c r="AC8575" s="46">
        <f>IF($B8575="","",IFERROR(INDEX('CCA Util %'!$H:$H,MATCH($B8575,'CCA Util %'!$E:$E,0)),""))</f>
        <v/>
      </c>
      <c r="AD8575">
        <f>IF($B8575="","",IFERROR(INDEX('CCA Util %'!$G:$G,MATCH($B8575,'CCA Util %'!$E:$E,0)),""))</f>
        <v/>
      </c>
      <c r="AE8575">
        <f>IF(OR($B8575="",$U8575=""),"",$U8575&amp;" &amp; "&amp;IF(OR($AD8575="",$AD8575=0),"Util NA",$AD8575&amp;" Util"))</f>
        <v/>
      </c>
    </row>
    <row r="8576" ht="15.75" customHeight="1" s="42">
      <c r="A8576" s="41" t="n"/>
      <c r="G8576" s="38" t="n"/>
      <c r="H8576" s="38" t="n"/>
      <c r="I8576" s="38" t="n"/>
      <c r="J8576" s="38" t="n"/>
      <c r="K8576" s="38" t="n"/>
      <c r="L8576" s="38" t="n"/>
      <c r="N8576" s="36">
        <f>IF($B8576="","",IF($C8576="SUPERSTORE","Superstore","DH"))</f>
        <v/>
      </c>
      <c r="O8576" s="36">
        <f>IF($B8576="","",IFERROR(VLOOKUP($B8576,Mapping!$A:$C,2,0),"Not Mapped"))</f>
        <v/>
      </c>
      <c r="P8576" s="36">
        <f>IF($B8576="","",IFERROR(VLOOKUP($B8576,Mapping!$A:$C,3,0),"Not Mapped"))</f>
        <v/>
      </c>
      <c r="Q8576" s="36">
        <f>IF($B8576="","",IFERROR(VLOOKUP($O8576,Leaders!$A:$B,2,0),"Not Mapped"))</f>
        <v/>
      </c>
      <c r="R8576" s="36">
        <f>IF($B8576="","",IF(COUNTIF(Exclusions!$A:$A,$B8576)&gt;0,"Yes","No"))</f>
        <v/>
      </c>
      <c r="S8576" s="38">
        <f>IF($B8576="","",MIN(1,DAY($A8576)/IF($N8576="Superstore",Settings!$B$5,Settings!$B$4)))</f>
        <v/>
      </c>
      <c r="T8576" s="38">
        <f>IF(OR($B8576="",$G8576="",$S8576=0),"",$G8576/$S8576)</f>
        <v/>
      </c>
      <c r="U8576" s="36">
        <f>IF($T8576="","",IF($T8576&lt;Settings!$B$8,"Critical",IF($T8576&lt;Settings!$B$9,"Semi Critical","Non Critical")))</f>
        <v/>
      </c>
      <c r="V8576" s="28" t="n"/>
      <c r="Z8576">
        <f>IF($B8576="","",IFERROR(VLOOKUP($B8576,'Plan HC for CCA'!$A:$B,2,0),""))</f>
        <v/>
      </c>
      <c r="AA8576">
        <f>IF(OR($B8576="",$Z8576=""),"",IF(N($M8576)&lt;$Z8576,"Delta","No Delta"))</f>
        <v/>
      </c>
      <c r="AB8576">
        <f>IF(OR($B8576="",$Z8576=""),"",MAX(0,$Z8576-N($M8576)))</f>
        <v/>
      </c>
      <c r="AC8576" s="46">
        <f>IF($B8576="","",IFERROR(INDEX('CCA Util %'!$H:$H,MATCH($B8576,'CCA Util %'!$E:$E,0)),""))</f>
        <v/>
      </c>
      <c r="AD8576">
        <f>IF($B8576="","",IFERROR(INDEX('CCA Util %'!$G:$G,MATCH($B8576,'CCA Util %'!$E:$E,0)),""))</f>
        <v/>
      </c>
      <c r="AE8576">
        <f>IF(OR($B8576="",$U8576=""),"",$U8576&amp;" &amp; "&amp;IF(OR($AD8576="",$AD8576=0),"Util NA",$AD8576&amp;" Util"))</f>
        <v/>
      </c>
    </row>
    <row r="8577" ht="15.75" customHeight="1" s="42">
      <c r="A8577" s="41" t="n"/>
      <c r="G8577" s="38" t="n"/>
      <c r="H8577" s="38" t="n"/>
      <c r="I8577" s="38" t="n"/>
      <c r="J8577" s="38" t="n"/>
      <c r="K8577" s="38" t="n"/>
      <c r="L8577" s="38" t="n"/>
      <c r="N8577" s="36">
        <f>IF($B8577="","",IF($C8577="SUPERSTORE","Superstore","DH"))</f>
        <v/>
      </c>
      <c r="O8577" s="36">
        <f>IF($B8577="","",IFERROR(VLOOKUP($B8577,Mapping!$A:$C,2,0),"Not Mapped"))</f>
        <v/>
      </c>
      <c r="P8577" s="36">
        <f>IF($B8577="","",IFERROR(VLOOKUP($B8577,Mapping!$A:$C,3,0),"Not Mapped"))</f>
        <v/>
      </c>
      <c r="Q8577" s="36">
        <f>IF($B8577="","",IFERROR(VLOOKUP($O8577,Leaders!$A:$B,2,0),"Not Mapped"))</f>
        <v/>
      </c>
      <c r="R8577" s="36">
        <f>IF($B8577="","",IF(COUNTIF(Exclusions!$A:$A,$B8577)&gt;0,"Yes","No"))</f>
        <v/>
      </c>
      <c r="S8577" s="38">
        <f>IF($B8577="","",MIN(1,DAY($A8577)/IF($N8577="Superstore",Settings!$B$5,Settings!$B$4)))</f>
        <v/>
      </c>
      <c r="T8577" s="38">
        <f>IF(OR($B8577="",$G8577="",$S8577=0),"",$G8577/$S8577)</f>
        <v/>
      </c>
      <c r="U8577" s="36">
        <f>IF($T8577="","",IF($T8577&lt;Settings!$B$8,"Critical",IF($T8577&lt;Settings!$B$9,"Semi Critical","Non Critical")))</f>
        <v/>
      </c>
      <c r="V8577" s="28" t="n"/>
      <c r="Z8577">
        <f>IF($B8577="","",IFERROR(VLOOKUP($B8577,'Plan HC for CCA'!$A:$B,2,0),""))</f>
        <v/>
      </c>
      <c r="AA8577">
        <f>IF(OR($B8577="",$Z8577=""),"",IF(N($M8577)&lt;$Z8577,"Delta","No Delta"))</f>
        <v/>
      </c>
      <c r="AB8577">
        <f>IF(OR($B8577="",$Z8577=""),"",MAX(0,$Z8577-N($M8577)))</f>
        <v/>
      </c>
      <c r="AC8577" s="46">
        <f>IF($B8577="","",IFERROR(INDEX('CCA Util %'!$H:$H,MATCH($B8577,'CCA Util %'!$E:$E,0)),""))</f>
        <v/>
      </c>
      <c r="AD8577">
        <f>IF($B8577="","",IFERROR(INDEX('CCA Util %'!$G:$G,MATCH($B8577,'CCA Util %'!$E:$E,0)),""))</f>
        <v/>
      </c>
      <c r="AE8577">
        <f>IF(OR($B8577="",$U8577=""),"",$U8577&amp;" &amp; "&amp;IF(OR($AD8577="",$AD8577=0),"Util NA",$AD8577&amp;" Util"))</f>
        <v/>
      </c>
    </row>
    <row r="8578" ht="15.75" customHeight="1" s="42">
      <c r="A8578" s="41" t="n"/>
      <c r="G8578" s="38" t="n"/>
      <c r="H8578" s="38" t="n"/>
      <c r="I8578" s="38" t="n"/>
      <c r="J8578" s="38" t="n"/>
      <c r="K8578" s="38" t="n"/>
      <c r="L8578" s="38" t="n"/>
      <c r="N8578" s="36">
        <f>IF($B8578="","",IF($C8578="SUPERSTORE","Superstore","DH"))</f>
        <v/>
      </c>
      <c r="O8578" s="36">
        <f>IF($B8578="","",IFERROR(VLOOKUP($B8578,Mapping!$A:$C,2,0),"Not Mapped"))</f>
        <v/>
      </c>
      <c r="P8578" s="36">
        <f>IF($B8578="","",IFERROR(VLOOKUP($B8578,Mapping!$A:$C,3,0),"Not Mapped"))</f>
        <v/>
      </c>
      <c r="Q8578" s="36">
        <f>IF($B8578="","",IFERROR(VLOOKUP($O8578,Leaders!$A:$B,2,0),"Not Mapped"))</f>
        <v/>
      </c>
      <c r="R8578" s="36">
        <f>IF($B8578="","",IF(COUNTIF(Exclusions!$A:$A,$B8578)&gt;0,"Yes","No"))</f>
        <v/>
      </c>
      <c r="S8578" s="38">
        <f>IF($B8578="","",MIN(1,DAY($A8578)/IF($N8578="Superstore",Settings!$B$5,Settings!$B$4)))</f>
        <v/>
      </c>
      <c r="T8578" s="38">
        <f>IF(OR($B8578="",$G8578="",$S8578=0),"",$G8578/$S8578)</f>
        <v/>
      </c>
      <c r="U8578" s="36">
        <f>IF($T8578="","",IF($T8578&lt;Settings!$B$8,"Critical",IF($T8578&lt;Settings!$B$9,"Semi Critical","Non Critical")))</f>
        <v/>
      </c>
      <c r="V8578" s="28" t="n"/>
      <c r="Z8578">
        <f>IF($B8578="","",IFERROR(VLOOKUP($B8578,'Plan HC for CCA'!$A:$B,2,0),""))</f>
        <v/>
      </c>
      <c r="AA8578">
        <f>IF(OR($B8578="",$Z8578=""),"",IF(N($M8578)&lt;$Z8578,"Delta","No Delta"))</f>
        <v/>
      </c>
      <c r="AB8578">
        <f>IF(OR($B8578="",$Z8578=""),"",MAX(0,$Z8578-N($M8578)))</f>
        <v/>
      </c>
      <c r="AC8578" s="46">
        <f>IF($B8578="","",IFERROR(INDEX('CCA Util %'!$H:$H,MATCH($B8578,'CCA Util %'!$E:$E,0)),""))</f>
        <v/>
      </c>
      <c r="AD8578">
        <f>IF($B8578="","",IFERROR(INDEX('CCA Util %'!$G:$G,MATCH($B8578,'CCA Util %'!$E:$E,0)),""))</f>
        <v/>
      </c>
      <c r="AE8578">
        <f>IF(OR($B8578="",$U8578=""),"",$U8578&amp;" &amp; "&amp;IF(OR($AD8578="",$AD8578=0),"Util NA",$AD8578&amp;" Util"))</f>
        <v/>
      </c>
    </row>
    <row r="8579" ht="15.75" customHeight="1" s="42">
      <c r="A8579" s="41" t="n"/>
      <c r="G8579" s="38" t="n"/>
      <c r="H8579" s="38" t="n"/>
      <c r="I8579" s="38" t="n"/>
      <c r="J8579" s="38" t="n"/>
      <c r="K8579" s="38" t="n"/>
      <c r="L8579" s="38" t="n"/>
      <c r="N8579" s="36">
        <f>IF($B8579="","",IF($C8579="SUPERSTORE","Superstore","DH"))</f>
        <v/>
      </c>
      <c r="O8579" s="36">
        <f>IF($B8579="","",IFERROR(VLOOKUP($B8579,Mapping!$A:$C,2,0),"Not Mapped"))</f>
        <v/>
      </c>
      <c r="P8579" s="36">
        <f>IF($B8579="","",IFERROR(VLOOKUP($B8579,Mapping!$A:$C,3,0),"Not Mapped"))</f>
        <v/>
      </c>
      <c r="Q8579" s="36">
        <f>IF($B8579="","",IFERROR(VLOOKUP($O8579,Leaders!$A:$B,2,0),"Not Mapped"))</f>
        <v/>
      </c>
      <c r="R8579" s="36">
        <f>IF($B8579="","",IF(COUNTIF(Exclusions!$A:$A,$B8579)&gt;0,"Yes","No"))</f>
        <v/>
      </c>
      <c r="S8579" s="38">
        <f>IF($B8579="","",MIN(1,DAY($A8579)/IF($N8579="Superstore",Settings!$B$5,Settings!$B$4)))</f>
        <v/>
      </c>
      <c r="T8579" s="38">
        <f>IF(OR($B8579="",$G8579="",$S8579=0),"",$G8579/$S8579)</f>
        <v/>
      </c>
      <c r="U8579" s="36">
        <f>IF($T8579="","",IF($T8579&lt;Settings!$B$8,"Critical",IF($T8579&lt;Settings!$B$9,"Semi Critical","Non Critical")))</f>
        <v/>
      </c>
      <c r="V8579" s="28" t="n"/>
      <c r="Z8579">
        <f>IF($B8579="","",IFERROR(VLOOKUP($B8579,'Plan HC for CCA'!$A:$B,2,0),""))</f>
        <v/>
      </c>
      <c r="AA8579">
        <f>IF(OR($B8579="",$Z8579=""),"",IF(N($M8579)&lt;$Z8579,"Delta","No Delta"))</f>
        <v/>
      </c>
      <c r="AB8579">
        <f>IF(OR($B8579="",$Z8579=""),"",MAX(0,$Z8579-N($M8579)))</f>
        <v/>
      </c>
      <c r="AC8579" s="46">
        <f>IF($B8579="","",IFERROR(INDEX('CCA Util %'!$H:$H,MATCH($B8579,'CCA Util %'!$E:$E,0)),""))</f>
        <v/>
      </c>
      <c r="AD8579">
        <f>IF($B8579="","",IFERROR(INDEX('CCA Util %'!$G:$G,MATCH($B8579,'CCA Util %'!$E:$E,0)),""))</f>
        <v/>
      </c>
      <c r="AE8579">
        <f>IF(OR($B8579="",$U8579=""),"",$U8579&amp;" &amp; "&amp;IF(OR($AD8579="",$AD8579=0),"Util NA",$AD8579&amp;" Util"))</f>
        <v/>
      </c>
    </row>
    <row r="8580" ht="15.75" customHeight="1" s="42">
      <c r="A8580" s="41" t="n"/>
      <c r="G8580" s="38" t="n"/>
      <c r="H8580" s="38" t="n"/>
      <c r="I8580" s="38" t="n"/>
      <c r="J8580" s="38" t="n"/>
      <c r="K8580" s="38" t="n"/>
      <c r="L8580" s="38" t="n"/>
      <c r="N8580" s="36">
        <f>IF($B8580="","",IF($C8580="SUPERSTORE","Superstore","DH"))</f>
        <v/>
      </c>
      <c r="O8580" s="36">
        <f>IF($B8580="","",IFERROR(VLOOKUP($B8580,Mapping!$A:$C,2,0),"Not Mapped"))</f>
        <v/>
      </c>
      <c r="P8580" s="36">
        <f>IF($B8580="","",IFERROR(VLOOKUP($B8580,Mapping!$A:$C,3,0),"Not Mapped"))</f>
        <v/>
      </c>
      <c r="Q8580" s="36">
        <f>IF($B8580="","",IFERROR(VLOOKUP($O8580,Leaders!$A:$B,2,0),"Not Mapped"))</f>
        <v/>
      </c>
      <c r="R8580" s="36">
        <f>IF($B8580="","",IF(COUNTIF(Exclusions!$A:$A,$B8580)&gt;0,"Yes","No"))</f>
        <v/>
      </c>
      <c r="S8580" s="38">
        <f>IF($B8580="","",MIN(1,DAY($A8580)/IF($N8580="Superstore",Settings!$B$5,Settings!$B$4)))</f>
        <v/>
      </c>
      <c r="T8580" s="38">
        <f>IF(OR($B8580="",$G8580="",$S8580=0),"",$G8580/$S8580)</f>
        <v/>
      </c>
      <c r="U8580" s="36">
        <f>IF($T8580="","",IF($T8580&lt;Settings!$B$8,"Critical",IF($T8580&lt;Settings!$B$9,"Semi Critical","Non Critical")))</f>
        <v/>
      </c>
      <c r="V8580" s="28" t="n"/>
      <c r="Z8580">
        <f>IF($B8580="","",IFERROR(VLOOKUP($B8580,'Plan HC for CCA'!$A:$B,2,0),""))</f>
        <v/>
      </c>
      <c r="AA8580">
        <f>IF(OR($B8580="",$Z8580=""),"",IF(N($M8580)&lt;$Z8580,"Delta","No Delta"))</f>
        <v/>
      </c>
      <c r="AB8580">
        <f>IF(OR($B8580="",$Z8580=""),"",MAX(0,$Z8580-N($M8580)))</f>
        <v/>
      </c>
      <c r="AC8580" s="46">
        <f>IF($B8580="","",IFERROR(INDEX('CCA Util %'!$H:$H,MATCH($B8580,'CCA Util %'!$E:$E,0)),""))</f>
        <v/>
      </c>
      <c r="AD8580">
        <f>IF($B8580="","",IFERROR(INDEX('CCA Util %'!$G:$G,MATCH($B8580,'CCA Util %'!$E:$E,0)),""))</f>
        <v/>
      </c>
      <c r="AE8580">
        <f>IF(OR($B8580="",$U8580=""),"",$U8580&amp;" &amp; "&amp;IF(OR($AD8580="",$AD8580=0),"Util NA",$AD8580&amp;" Util"))</f>
        <v/>
      </c>
    </row>
    <row r="8581" ht="15.75" customHeight="1" s="42">
      <c r="A8581" s="41" t="n"/>
      <c r="G8581" s="38" t="n"/>
      <c r="H8581" s="38" t="n"/>
      <c r="I8581" s="38" t="n"/>
      <c r="J8581" s="38" t="n"/>
      <c r="K8581" s="38" t="n"/>
      <c r="L8581" s="38" t="n"/>
      <c r="N8581" s="36">
        <f>IF($B8581="","",IF($C8581="SUPERSTORE","Superstore","DH"))</f>
        <v/>
      </c>
      <c r="O8581" s="36">
        <f>IF($B8581="","",IFERROR(VLOOKUP($B8581,Mapping!$A:$C,2,0),"Not Mapped"))</f>
        <v/>
      </c>
      <c r="P8581" s="36">
        <f>IF($B8581="","",IFERROR(VLOOKUP($B8581,Mapping!$A:$C,3,0),"Not Mapped"))</f>
        <v/>
      </c>
      <c r="Q8581" s="36">
        <f>IF($B8581="","",IFERROR(VLOOKUP($O8581,Leaders!$A:$B,2,0),"Not Mapped"))</f>
        <v/>
      </c>
      <c r="R8581" s="36">
        <f>IF($B8581="","",IF(COUNTIF(Exclusions!$A:$A,$B8581)&gt;0,"Yes","No"))</f>
        <v/>
      </c>
      <c r="S8581" s="38">
        <f>IF($B8581="","",MIN(1,DAY($A8581)/IF($N8581="Superstore",Settings!$B$5,Settings!$B$4)))</f>
        <v/>
      </c>
      <c r="T8581" s="38">
        <f>IF(OR($B8581="",$G8581="",$S8581=0),"",$G8581/$S8581)</f>
        <v/>
      </c>
      <c r="U8581" s="36">
        <f>IF($T8581="","",IF($T8581&lt;Settings!$B$8,"Critical",IF($T8581&lt;Settings!$B$9,"Semi Critical","Non Critical")))</f>
        <v/>
      </c>
      <c r="V8581" s="28" t="n"/>
      <c r="Z8581">
        <f>IF($B8581="","",IFERROR(VLOOKUP($B8581,'Plan HC for CCA'!$A:$B,2,0),""))</f>
        <v/>
      </c>
      <c r="AA8581">
        <f>IF(OR($B8581="",$Z8581=""),"",IF(N($M8581)&lt;$Z8581,"Delta","No Delta"))</f>
        <v/>
      </c>
      <c r="AB8581">
        <f>IF(OR($B8581="",$Z8581=""),"",MAX(0,$Z8581-N($M8581)))</f>
        <v/>
      </c>
      <c r="AC8581" s="46">
        <f>IF($B8581="","",IFERROR(INDEX('CCA Util %'!$H:$H,MATCH($B8581,'CCA Util %'!$E:$E,0)),""))</f>
        <v/>
      </c>
      <c r="AD8581">
        <f>IF($B8581="","",IFERROR(INDEX('CCA Util %'!$G:$G,MATCH($B8581,'CCA Util %'!$E:$E,0)),""))</f>
        <v/>
      </c>
      <c r="AE8581">
        <f>IF(OR($B8581="",$U8581=""),"",$U8581&amp;" &amp; "&amp;IF(OR($AD8581="",$AD8581=0),"Util NA",$AD8581&amp;" Util"))</f>
        <v/>
      </c>
    </row>
    <row r="8582" ht="15.75" customHeight="1" s="42">
      <c r="A8582" s="41" t="n"/>
      <c r="G8582" s="38" t="n"/>
      <c r="H8582" s="38" t="n"/>
      <c r="I8582" s="38" t="n"/>
      <c r="J8582" s="38" t="n"/>
      <c r="K8582" s="38" t="n"/>
      <c r="L8582" s="38" t="n"/>
      <c r="N8582" s="36">
        <f>IF($B8582="","",IF($C8582="SUPERSTORE","Superstore","DH"))</f>
        <v/>
      </c>
      <c r="O8582" s="36">
        <f>IF($B8582="","",IFERROR(VLOOKUP($B8582,Mapping!$A:$C,2,0),"Not Mapped"))</f>
        <v/>
      </c>
      <c r="P8582" s="36">
        <f>IF($B8582="","",IFERROR(VLOOKUP($B8582,Mapping!$A:$C,3,0),"Not Mapped"))</f>
        <v/>
      </c>
      <c r="Q8582" s="36">
        <f>IF($B8582="","",IFERROR(VLOOKUP($O8582,Leaders!$A:$B,2,0),"Not Mapped"))</f>
        <v/>
      </c>
      <c r="R8582" s="36">
        <f>IF($B8582="","",IF(COUNTIF(Exclusions!$A:$A,$B8582)&gt;0,"Yes","No"))</f>
        <v/>
      </c>
      <c r="S8582" s="38">
        <f>IF($B8582="","",MIN(1,DAY($A8582)/IF($N8582="Superstore",Settings!$B$5,Settings!$B$4)))</f>
        <v/>
      </c>
      <c r="T8582" s="38">
        <f>IF(OR($B8582="",$G8582="",$S8582=0),"",$G8582/$S8582)</f>
        <v/>
      </c>
      <c r="U8582" s="36">
        <f>IF($T8582="","",IF($T8582&lt;Settings!$B$8,"Critical",IF($T8582&lt;Settings!$B$9,"Semi Critical","Non Critical")))</f>
        <v/>
      </c>
      <c r="V8582" s="28" t="n"/>
      <c r="Z8582">
        <f>IF($B8582="","",IFERROR(VLOOKUP($B8582,'Plan HC for CCA'!$A:$B,2,0),""))</f>
        <v/>
      </c>
      <c r="AA8582">
        <f>IF(OR($B8582="",$Z8582=""),"",IF(N($M8582)&lt;$Z8582,"Delta","No Delta"))</f>
        <v/>
      </c>
      <c r="AB8582">
        <f>IF(OR($B8582="",$Z8582=""),"",MAX(0,$Z8582-N($M8582)))</f>
        <v/>
      </c>
      <c r="AC8582" s="46">
        <f>IF($B8582="","",IFERROR(INDEX('CCA Util %'!$H:$H,MATCH($B8582,'CCA Util %'!$E:$E,0)),""))</f>
        <v/>
      </c>
      <c r="AD8582">
        <f>IF($B8582="","",IFERROR(INDEX('CCA Util %'!$G:$G,MATCH($B8582,'CCA Util %'!$E:$E,0)),""))</f>
        <v/>
      </c>
      <c r="AE8582">
        <f>IF(OR($B8582="",$U8582=""),"",$U8582&amp;" &amp; "&amp;IF(OR($AD8582="",$AD8582=0),"Util NA",$AD8582&amp;" Util"))</f>
        <v/>
      </c>
    </row>
    <row r="8583" ht="15.75" customHeight="1" s="42">
      <c r="A8583" s="41" t="n"/>
      <c r="G8583" s="38" t="n"/>
      <c r="H8583" s="38" t="n"/>
      <c r="I8583" s="38" t="n"/>
      <c r="J8583" s="38" t="n"/>
      <c r="K8583" s="38" t="n"/>
      <c r="L8583" s="38" t="n"/>
      <c r="N8583" s="36">
        <f>IF($B8583="","",IF($C8583="SUPERSTORE","Superstore","DH"))</f>
        <v/>
      </c>
      <c r="O8583" s="36">
        <f>IF($B8583="","",IFERROR(VLOOKUP($B8583,Mapping!$A:$C,2,0),"Not Mapped"))</f>
        <v/>
      </c>
      <c r="P8583" s="36">
        <f>IF($B8583="","",IFERROR(VLOOKUP($B8583,Mapping!$A:$C,3,0),"Not Mapped"))</f>
        <v/>
      </c>
      <c r="Q8583" s="36">
        <f>IF($B8583="","",IFERROR(VLOOKUP($O8583,Leaders!$A:$B,2,0),"Not Mapped"))</f>
        <v/>
      </c>
      <c r="R8583" s="36">
        <f>IF($B8583="","",IF(COUNTIF(Exclusions!$A:$A,$B8583)&gt;0,"Yes","No"))</f>
        <v/>
      </c>
      <c r="S8583" s="38">
        <f>IF($B8583="","",MIN(1,DAY($A8583)/IF($N8583="Superstore",Settings!$B$5,Settings!$B$4)))</f>
        <v/>
      </c>
      <c r="T8583" s="38">
        <f>IF(OR($B8583="",$G8583="",$S8583=0),"",$G8583/$S8583)</f>
        <v/>
      </c>
      <c r="U8583" s="36">
        <f>IF($T8583="","",IF($T8583&lt;Settings!$B$8,"Critical",IF($T8583&lt;Settings!$B$9,"Semi Critical","Non Critical")))</f>
        <v/>
      </c>
      <c r="V8583" s="28" t="n"/>
      <c r="Z8583">
        <f>IF($B8583="","",IFERROR(VLOOKUP($B8583,'Plan HC for CCA'!$A:$B,2,0),""))</f>
        <v/>
      </c>
      <c r="AA8583">
        <f>IF(OR($B8583="",$Z8583=""),"",IF(N($M8583)&lt;$Z8583,"Delta","No Delta"))</f>
        <v/>
      </c>
      <c r="AB8583">
        <f>IF(OR($B8583="",$Z8583=""),"",MAX(0,$Z8583-N($M8583)))</f>
        <v/>
      </c>
      <c r="AC8583" s="46">
        <f>IF($B8583="","",IFERROR(INDEX('CCA Util %'!$H:$H,MATCH($B8583,'CCA Util %'!$E:$E,0)),""))</f>
        <v/>
      </c>
      <c r="AD8583">
        <f>IF($B8583="","",IFERROR(INDEX('CCA Util %'!$G:$G,MATCH($B8583,'CCA Util %'!$E:$E,0)),""))</f>
        <v/>
      </c>
      <c r="AE8583">
        <f>IF(OR($B8583="",$U8583=""),"",$U8583&amp;" &amp; "&amp;IF(OR($AD8583="",$AD8583=0),"Util NA",$AD8583&amp;" Util"))</f>
        <v/>
      </c>
    </row>
    <row r="8584" ht="15.75" customHeight="1" s="42">
      <c r="A8584" s="41" t="n"/>
      <c r="G8584" s="38" t="n"/>
      <c r="H8584" s="38" t="n"/>
      <c r="I8584" s="38" t="n"/>
      <c r="J8584" s="38" t="n"/>
      <c r="K8584" s="38" t="n"/>
      <c r="L8584" s="38" t="n"/>
      <c r="N8584" s="36">
        <f>IF($B8584="","",IF($C8584="SUPERSTORE","Superstore","DH"))</f>
        <v/>
      </c>
      <c r="O8584" s="36">
        <f>IF($B8584="","",IFERROR(VLOOKUP($B8584,Mapping!$A:$C,2,0),"Not Mapped"))</f>
        <v/>
      </c>
      <c r="P8584" s="36">
        <f>IF($B8584="","",IFERROR(VLOOKUP($B8584,Mapping!$A:$C,3,0),"Not Mapped"))</f>
        <v/>
      </c>
      <c r="Q8584" s="36">
        <f>IF($B8584="","",IFERROR(VLOOKUP($O8584,Leaders!$A:$B,2,0),"Not Mapped"))</f>
        <v/>
      </c>
      <c r="R8584" s="36">
        <f>IF($B8584="","",IF(COUNTIF(Exclusions!$A:$A,$B8584)&gt;0,"Yes","No"))</f>
        <v/>
      </c>
      <c r="S8584" s="38">
        <f>IF($B8584="","",MIN(1,DAY($A8584)/IF($N8584="Superstore",Settings!$B$5,Settings!$B$4)))</f>
        <v/>
      </c>
      <c r="T8584" s="38">
        <f>IF(OR($B8584="",$G8584="",$S8584=0),"",$G8584/$S8584)</f>
        <v/>
      </c>
      <c r="U8584" s="36">
        <f>IF($T8584="","",IF($T8584&lt;Settings!$B$8,"Critical",IF($T8584&lt;Settings!$B$9,"Semi Critical","Non Critical")))</f>
        <v/>
      </c>
      <c r="V8584" s="28" t="n"/>
      <c r="Z8584">
        <f>IF($B8584="","",IFERROR(VLOOKUP($B8584,'Plan HC for CCA'!$A:$B,2,0),""))</f>
        <v/>
      </c>
      <c r="AA8584">
        <f>IF(OR($B8584="",$Z8584=""),"",IF(N($M8584)&lt;$Z8584,"Delta","No Delta"))</f>
        <v/>
      </c>
      <c r="AB8584">
        <f>IF(OR($B8584="",$Z8584=""),"",MAX(0,$Z8584-N($M8584)))</f>
        <v/>
      </c>
      <c r="AC8584" s="46">
        <f>IF($B8584="","",IFERROR(INDEX('CCA Util %'!$H:$H,MATCH($B8584,'CCA Util %'!$E:$E,0)),""))</f>
        <v/>
      </c>
      <c r="AD8584">
        <f>IF($B8584="","",IFERROR(INDEX('CCA Util %'!$G:$G,MATCH($B8584,'CCA Util %'!$E:$E,0)),""))</f>
        <v/>
      </c>
      <c r="AE8584">
        <f>IF(OR($B8584="",$U8584=""),"",$U8584&amp;" &amp; "&amp;IF(OR($AD8584="",$AD8584=0),"Util NA",$AD8584&amp;" Util"))</f>
        <v/>
      </c>
    </row>
    <row r="8585" ht="15.75" customHeight="1" s="42">
      <c r="A8585" s="41" t="n"/>
      <c r="G8585" s="38" t="n"/>
      <c r="H8585" s="38" t="n"/>
      <c r="I8585" s="38" t="n"/>
      <c r="J8585" s="38" t="n"/>
      <c r="K8585" s="38" t="n"/>
      <c r="L8585" s="38" t="n"/>
      <c r="N8585" s="36">
        <f>IF($B8585="","",IF($C8585="SUPERSTORE","Superstore","DH"))</f>
        <v/>
      </c>
      <c r="O8585" s="36">
        <f>IF($B8585="","",IFERROR(VLOOKUP($B8585,Mapping!$A:$C,2,0),"Not Mapped"))</f>
        <v/>
      </c>
      <c r="P8585" s="36">
        <f>IF($B8585="","",IFERROR(VLOOKUP($B8585,Mapping!$A:$C,3,0),"Not Mapped"))</f>
        <v/>
      </c>
      <c r="Q8585" s="36">
        <f>IF($B8585="","",IFERROR(VLOOKUP($O8585,Leaders!$A:$B,2,0),"Not Mapped"))</f>
        <v/>
      </c>
      <c r="R8585" s="36">
        <f>IF($B8585="","",IF(COUNTIF(Exclusions!$A:$A,$B8585)&gt;0,"Yes","No"))</f>
        <v/>
      </c>
      <c r="S8585" s="38">
        <f>IF($B8585="","",MIN(1,DAY($A8585)/IF($N8585="Superstore",Settings!$B$5,Settings!$B$4)))</f>
        <v/>
      </c>
      <c r="T8585" s="38">
        <f>IF(OR($B8585="",$G8585="",$S8585=0),"",$G8585/$S8585)</f>
        <v/>
      </c>
      <c r="U8585" s="36">
        <f>IF($T8585="","",IF($T8585&lt;Settings!$B$8,"Critical",IF($T8585&lt;Settings!$B$9,"Semi Critical","Non Critical")))</f>
        <v/>
      </c>
      <c r="V8585" s="28" t="n"/>
      <c r="Z8585">
        <f>IF($B8585="","",IFERROR(VLOOKUP($B8585,'Plan HC for CCA'!$A:$B,2,0),""))</f>
        <v/>
      </c>
      <c r="AA8585">
        <f>IF(OR($B8585="",$Z8585=""),"",IF(N($M8585)&lt;$Z8585,"Delta","No Delta"))</f>
        <v/>
      </c>
      <c r="AB8585">
        <f>IF(OR($B8585="",$Z8585=""),"",MAX(0,$Z8585-N($M8585)))</f>
        <v/>
      </c>
      <c r="AC8585" s="46">
        <f>IF($B8585="","",IFERROR(INDEX('CCA Util %'!$H:$H,MATCH($B8585,'CCA Util %'!$E:$E,0)),""))</f>
        <v/>
      </c>
      <c r="AD8585">
        <f>IF($B8585="","",IFERROR(INDEX('CCA Util %'!$G:$G,MATCH($B8585,'CCA Util %'!$E:$E,0)),""))</f>
        <v/>
      </c>
      <c r="AE8585">
        <f>IF(OR($B8585="",$U8585=""),"",$U8585&amp;" &amp; "&amp;IF(OR($AD8585="",$AD8585=0),"Util NA",$AD8585&amp;" Util"))</f>
        <v/>
      </c>
    </row>
    <row r="8586" ht="15.75" customHeight="1" s="42">
      <c r="A8586" s="41" t="n"/>
      <c r="G8586" s="38" t="n"/>
      <c r="H8586" s="38" t="n"/>
      <c r="I8586" s="38" t="n"/>
      <c r="J8586" s="38" t="n"/>
      <c r="K8586" s="38" t="n"/>
      <c r="L8586" s="38" t="n"/>
      <c r="N8586" s="36">
        <f>IF($B8586="","",IF($C8586="SUPERSTORE","Superstore","DH"))</f>
        <v/>
      </c>
      <c r="O8586" s="36">
        <f>IF($B8586="","",IFERROR(VLOOKUP($B8586,Mapping!$A:$C,2,0),"Not Mapped"))</f>
        <v/>
      </c>
      <c r="P8586" s="36">
        <f>IF($B8586="","",IFERROR(VLOOKUP($B8586,Mapping!$A:$C,3,0),"Not Mapped"))</f>
        <v/>
      </c>
      <c r="Q8586" s="36">
        <f>IF($B8586="","",IFERROR(VLOOKUP($O8586,Leaders!$A:$B,2,0),"Not Mapped"))</f>
        <v/>
      </c>
      <c r="R8586" s="36">
        <f>IF($B8586="","",IF(COUNTIF(Exclusions!$A:$A,$B8586)&gt;0,"Yes","No"))</f>
        <v/>
      </c>
      <c r="S8586" s="38">
        <f>IF($B8586="","",MIN(1,DAY($A8586)/IF($N8586="Superstore",Settings!$B$5,Settings!$B$4)))</f>
        <v/>
      </c>
      <c r="T8586" s="38">
        <f>IF(OR($B8586="",$G8586="",$S8586=0),"",$G8586/$S8586)</f>
        <v/>
      </c>
      <c r="U8586" s="36">
        <f>IF($T8586="","",IF($T8586&lt;Settings!$B$8,"Critical",IF($T8586&lt;Settings!$B$9,"Semi Critical","Non Critical")))</f>
        <v/>
      </c>
      <c r="V8586" s="28" t="n"/>
      <c r="Z8586">
        <f>IF($B8586="","",IFERROR(VLOOKUP($B8586,'Plan HC for CCA'!$A:$B,2,0),""))</f>
        <v/>
      </c>
      <c r="AA8586">
        <f>IF(OR($B8586="",$Z8586=""),"",IF(N($M8586)&lt;$Z8586,"Delta","No Delta"))</f>
        <v/>
      </c>
      <c r="AB8586">
        <f>IF(OR($B8586="",$Z8586=""),"",MAX(0,$Z8586-N($M8586)))</f>
        <v/>
      </c>
      <c r="AC8586" s="46">
        <f>IF($B8586="","",IFERROR(INDEX('CCA Util %'!$H:$H,MATCH($B8586,'CCA Util %'!$E:$E,0)),""))</f>
        <v/>
      </c>
      <c r="AD8586">
        <f>IF($B8586="","",IFERROR(INDEX('CCA Util %'!$G:$G,MATCH($B8586,'CCA Util %'!$E:$E,0)),""))</f>
        <v/>
      </c>
      <c r="AE8586">
        <f>IF(OR($B8586="",$U8586=""),"",$U8586&amp;" &amp; "&amp;IF(OR($AD8586="",$AD8586=0),"Util NA",$AD8586&amp;" Util"))</f>
        <v/>
      </c>
    </row>
    <row r="8587" ht="15.75" customHeight="1" s="42">
      <c r="A8587" s="41" t="n"/>
      <c r="G8587" s="38" t="n"/>
      <c r="H8587" s="38" t="n"/>
      <c r="I8587" s="38" t="n"/>
      <c r="J8587" s="38" t="n"/>
      <c r="K8587" s="38" t="n"/>
      <c r="L8587" s="38" t="n"/>
      <c r="N8587" s="36">
        <f>IF($B8587="","",IF($C8587="SUPERSTORE","Superstore","DH"))</f>
        <v/>
      </c>
      <c r="O8587" s="36">
        <f>IF($B8587="","",IFERROR(VLOOKUP($B8587,Mapping!$A:$C,2,0),"Not Mapped"))</f>
        <v/>
      </c>
      <c r="P8587" s="36">
        <f>IF($B8587="","",IFERROR(VLOOKUP($B8587,Mapping!$A:$C,3,0),"Not Mapped"))</f>
        <v/>
      </c>
      <c r="Q8587" s="36">
        <f>IF($B8587="","",IFERROR(VLOOKUP($O8587,Leaders!$A:$B,2,0),"Not Mapped"))</f>
        <v/>
      </c>
      <c r="R8587" s="36">
        <f>IF($B8587="","",IF(COUNTIF(Exclusions!$A:$A,$B8587)&gt;0,"Yes","No"))</f>
        <v/>
      </c>
      <c r="S8587" s="38">
        <f>IF($B8587="","",MIN(1,DAY($A8587)/IF($N8587="Superstore",Settings!$B$5,Settings!$B$4)))</f>
        <v/>
      </c>
      <c r="T8587" s="38">
        <f>IF(OR($B8587="",$G8587="",$S8587=0),"",$G8587/$S8587)</f>
        <v/>
      </c>
      <c r="U8587" s="36">
        <f>IF($T8587="","",IF($T8587&lt;Settings!$B$8,"Critical",IF($T8587&lt;Settings!$B$9,"Semi Critical","Non Critical")))</f>
        <v/>
      </c>
      <c r="V8587" s="28" t="n"/>
      <c r="Z8587">
        <f>IF($B8587="","",IFERROR(VLOOKUP($B8587,'Plan HC for CCA'!$A:$B,2,0),""))</f>
        <v/>
      </c>
      <c r="AA8587">
        <f>IF(OR($B8587="",$Z8587=""),"",IF(N($M8587)&lt;$Z8587,"Delta","No Delta"))</f>
        <v/>
      </c>
      <c r="AB8587">
        <f>IF(OR($B8587="",$Z8587=""),"",MAX(0,$Z8587-N($M8587)))</f>
        <v/>
      </c>
      <c r="AC8587" s="46">
        <f>IF($B8587="","",IFERROR(INDEX('CCA Util %'!$H:$H,MATCH($B8587,'CCA Util %'!$E:$E,0)),""))</f>
        <v/>
      </c>
      <c r="AD8587">
        <f>IF($B8587="","",IFERROR(INDEX('CCA Util %'!$G:$G,MATCH($B8587,'CCA Util %'!$E:$E,0)),""))</f>
        <v/>
      </c>
      <c r="AE8587">
        <f>IF(OR($B8587="",$U8587=""),"",$U8587&amp;" &amp; "&amp;IF(OR($AD8587="",$AD8587=0),"Util NA",$AD8587&amp;" Util"))</f>
        <v/>
      </c>
    </row>
    <row r="8588" ht="15.75" customHeight="1" s="42">
      <c r="A8588" s="41" t="n"/>
      <c r="G8588" s="38" t="n"/>
      <c r="H8588" s="38" t="n"/>
      <c r="I8588" s="38" t="n"/>
      <c r="J8588" s="38" t="n"/>
      <c r="K8588" s="38" t="n"/>
      <c r="L8588" s="38" t="n"/>
      <c r="N8588" s="36">
        <f>IF($B8588="","",IF($C8588="SUPERSTORE","Superstore","DH"))</f>
        <v/>
      </c>
      <c r="O8588" s="36">
        <f>IF($B8588="","",IFERROR(VLOOKUP($B8588,Mapping!$A:$C,2,0),"Not Mapped"))</f>
        <v/>
      </c>
      <c r="P8588" s="36">
        <f>IF($B8588="","",IFERROR(VLOOKUP($B8588,Mapping!$A:$C,3,0),"Not Mapped"))</f>
        <v/>
      </c>
      <c r="Q8588" s="36">
        <f>IF($B8588="","",IFERROR(VLOOKUP($O8588,Leaders!$A:$B,2,0),"Not Mapped"))</f>
        <v/>
      </c>
      <c r="R8588" s="36">
        <f>IF($B8588="","",IF(COUNTIF(Exclusions!$A:$A,$B8588)&gt;0,"Yes","No"))</f>
        <v/>
      </c>
      <c r="S8588" s="38">
        <f>IF($B8588="","",MIN(1,DAY($A8588)/IF($N8588="Superstore",Settings!$B$5,Settings!$B$4)))</f>
        <v/>
      </c>
      <c r="T8588" s="38">
        <f>IF(OR($B8588="",$G8588="",$S8588=0),"",$G8588/$S8588)</f>
        <v/>
      </c>
      <c r="U8588" s="36">
        <f>IF($T8588="","",IF($T8588&lt;Settings!$B$8,"Critical",IF($T8588&lt;Settings!$B$9,"Semi Critical","Non Critical")))</f>
        <v/>
      </c>
      <c r="V8588" s="28" t="n"/>
      <c r="Z8588">
        <f>IF($B8588="","",IFERROR(VLOOKUP($B8588,'Plan HC for CCA'!$A:$B,2,0),""))</f>
        <v/>
      </c>
      <c r="AA8588">
        <f>IF(OR($B8588="",$Z8588=""),"",IF(N($M8588)&lt;$Z8588,"Delta","No Delta"))</f>
        <v/>
      </c>
      <c r="AB8588">
        <f>IF(OR($B8588="",$Z8588=""),"",MAX(0,$Z8588-N($M8588)))</f>
        <v/>
      </c>
      <c r="AC8588" s="46">
        <f>IF($B8588="","",IFERROR(INDEX('CCA Util %'!$H:$H,MATCH($B8588,'CCA Util %'!$E:$E,0)),""))</f>
        <v/>
      </c>
      <c r="AD8588">
        <f>IF($B8588="","",IFERROR(INDEX('CCA Util %'!$G:$G,MATCH($B8588,'CCA Util %'!$E:$E,0)),""))</f>
        <v/>
      </c>
      <c r="AE8588">
        <f>IF(OR($B8588="",$U8588=""),"",$U8588&amp;" &amp; "&amp;IF(OR($AD8588="",$AD8588=0),"Util NA",$AD8588&amp;" Util"))</f>
        <v/>
      </c>
    </row>
    <row r="8589" ht="15.75" customHeight="1" s="42">
      <c r="A8589" s="41" t="n"/>
      <c r="G8589" s="38" t="n"/>
      <c r="H8589" s="38" t="n"/>
      <c r="I8589" s="38" t="n"/>
      <c r="J8589" s="38" t="n"/>
      <c r="K8589" s="38" t="n"/>
      <c r="L8589" s="38" t="n"/>
      <c r="N8589" s="36">
        <f>IF($B8589="","",IF($C8589="SUPERSTORE","Superstore","DH"))</f>
        <v/>
      </c>
      <c r="O8589" s="36">
        <f>IF($B8589="","",IFERROR(VLOOKUP($B8589,Mapping!$A:$C,2,0),"Not Mapped"))</f>
        <v/>
      </c>
      <c r="P8589" s="36">
        <f>IF($B8589="","",IFERROR(VLOOKUP($B8589,Mapping!$A:$C,3,0),"Not Mapped"))</f>
        <v/>
      </c>
      <c r="Q8589" s="36">
        <f>IF($B8589="","",IFERROR(VLOOKUP($O8589,Leaders!$A:$B,2,0),"Not Mapped"))</f>
        <v/>
      </c>
      <c r="R8589" s="36">
        <f>IF($B8589="","",IF(COUNTIF(Exclusions!$A:$A,$B8589)&gt;0,"Yes","No"))</f>
        <v/>
      </c>
      <c r="S8589" s="38">
        <f>IF($B8589="","",MIN(1,DAY($A8589)/IF($N8589="Superstore",Settings!$B$5,Settings!$B$4)))</f>
        <v/>
      </c>
      <c r="T8589" s="38">
        <f>IF(OR($B8589="",$G8589="",$S8589=0),"",$G8589/$S8589)</f>
        <v/>
      </c>
      <c r="U8589" s="36">
        <f>IF($T8589="","",IF($T8589&lt;Settings!$B$8,"Critical",IF($T8589&lt;Settings!$B$9,"Semi Critical","Non Critical")))</f>
        <v/>
      </c>
      <c r="V8589" s="28" t="n"/>
      <c r="Z8589">
        <f>IF($B8589="","",IFERROR(VLOOKUP($B8589,'Plan HC for CCA'!$A:$B,2,0),""))</f>
        <v/>
      </c>
      <c r="AA8589">
        <f>IF(OR($B8589="",$Z8589=""),"",IF(N($M8589)&lt;$Z8589,"Delta","No Delta"))</f>
        <v/>
      </c>
      <c r="AB8589">
        <f>IF(OR($B8589="",$Z8589=""),"",MAX(0,$Z8589-N($M8589)))</f>
        <v/>
      </c>
      <c r="AC8589" s="46">
        <f>IF($B8589="","",IFERROR(INDEX('CCA Util %'!$H:$H,MATCH($B8589,'CCA Util %'!$E:$E,0)),""))</f>
        <v/>
      </c>
      <c r="AD8589">
        <f>IF($B8589="","",IFERROR(INDEX('CCA Util %'!$G:$G,MATCH($B8589,'CCA Util %'!$E:$E,0)),""))</f>
        <v/>
      </c>
      <c r="AE8589">
        <f>IF(OR($B8589="",$U8589=""),"",$U8589&amp;" &amp; "&amp;IF(OR($AD8589="",$AD8589=0),"Util NA",$AD8589&amp;" Util"))</f>
        <v/>
      </c>
    </row>
    <row r="8590" ht="15.75" customHeight="1" s="42">
      <c r="A8590" s="41" t="n"/>
      <c r="G8590" s="38" t="n"/>
      <c r="H8590" s="38" t="n"/>
      <c r="I8590" s="38" t="n"/>
      <c r="J8590" s="38" t="n"/>
      <c r="K8590" s="38" t="n"/>
      <c r="L8590" s="38" t="n"/>
      <c r="N8590" s="36">
        <f>IF($B8590="","",IF($C8590="SUPERSTORE","Superstore","DH"))</f>
        <v/>
      </c>
      <c r="O8590" s="36">
        <f>IF($B8590="","",IFERROR(VLOOKUP($B8590,Mapping!$A:$C,2,0),"Not Mapped"))</f>
        <v/>
      </c>
      <c r="P8590" s="36">
        <f>IF($B8590="","",IFERROR(VLOOKUP($B8590,Mapping!$A:$C,3,0),"Not Mapped"))</f>
        <v/>
      </c>
      <c r="Q8590" s="36">
        <f>IF($B8590="","",IFERROR(VLOOKUP($O8590,Leaders!$A:$B,2,0),"Not Mapped"))</f>
        <v/>
      </c>
      <c r="R8590" s="36">
        <f>IF($B8590="","",IF(COUNTIF(Exclusions!$A:$A,$B8590)&gt;0,"Yes","No"))</f>
        <v/>
      </c>
      <c r="S8590" s="38">
        <f>IF($B8590="","",MIN(1,DAY($A8590)/IF($N8590="Superstore",Settings!$B$5,Settings!$B$4)))</f>
        <v/>
      </c>
      <c r="T8590" s="38">
        <f>IF(OR($B8590="",$G8590="",$S8590=0),"",$G8590/$S8590)</f>
        <v/>
      </c>
      <c r="U8590" s="36">
        <f>IF($T8590="","",IF($T8590&lt;Settings!$B$8,"Critical",IF($T8590&lt;Settings!$B$9,"Semi Critical","Non Critical")))</f>
        <v/>
      </c>
      <c r="V8590" s="28" t="n"/>
      <c r="Z8590">
        <f>IF($B8590="","",IFERROR(VLOOKUP($B8590,'Plan HC for CCA'!$A:$B,2,0),""))</f>
        <v/>
      </c>
      <c r="AA8590">
        <f>IF(OR($B8590="",$Z8590=""),"",IF(N($M8590)&lt;$Z8590,"Delta","No Delta"))</f>
        <v/>
      </c>
      <c r="AB8590">
        <f>IF(OR($B8590="",$Z8590=""),"",MAX(0,$Z8590-N($M8590)))</f>
        <v/>
      </c>
      <c r="AC8590" s="46">
        <f>IF($B8590="","",IFERROR(INDEX('CCA Util %'!$H:$H,MATCH($B8590,'CCA Util %'!$E:$E,0)),""))</f>
        <v/>
      </c>
      <c r="AD8590">
        <f>IF($B8590="","",IFERROR(INDEX('CCA Util %'!$G:$G,MATCH($B8590,'CCA Util %'!$E:$E,0)),""))</f>
        <v/>
      </c>
      <c r="AE8590">
        <f>IF(OR($B8590="",$U8590=""),"",$U8590&amp;" &amp; "&amp;IF(OR($AD8590="",$AD8590=0),"Util NA",$AD8590&amp;" Util"))</f>
        <v/>
      </c>
    </row>
    <row r="8591" ht="15.75" customHeight="1" s="42">
      <c r="A8591" s="41" t="n"/>
      <c r="G8591" s="38" t="n"/>
      <c r="H8591" s="38" t="n"/>
      <c r="I8591" s="38" t="n"/>
      <c r="J8591" s="38" t="n"/>
      <c r="K8591" s="38" t="n"/>
      <c r="L8591" s="38" t="n"/>
      <c r="N8591" s="36">
        <f>IF($B8591="","",IF($C8591="SUPERSTORE","Superstore","DH"))</f>
        <v/>
      </c>
      <c r="O8591" s="36">
        <f>IF($B8591="","",IFERROR(VLOOKUP($B8591,Mapping!$A:$C,2,0),"Not Mapped"))</f>
        <v/>
      </c>
      <c r="P8591" s="36">
        <f>IF($B8591="","",IFERROR(VLOOKUP($B8591,Mapping!$A:$C,3,0),"Not Mapped"))</f>
        <v/>
      </c>
      <c r="Q8591" s="36">
        <f>IF($B8591="","",IFERROR(VLOOKUP($O8591,Leaders!$A:$B,2,0),"Not Mapped"))</f>
        <v/>
      </c>
      <c r="R8591" s="36">
        <f>IF($B8591="","",IF(COUNTIF(Exclusions!$A:$A,$B8591)&gt;0,"Yes","No"))</f>
        <v/>
      </c>
      <c r="S8591" s="38">
        <f>IF($B8591="","",MIN(1,DAY($A8591)/IF($N8591="Superstore",Settings!$B$5,Settings!$B$4)))</f>
        <v/>
      </c>
      <c r="T8591" s="38">
        <f>IF(OR($B8591="",$G8591="",$S8591=0),"",$G8591/$S8591)</f>
        <v/>
      </c>
      <c r="U8591" s="36">
        <f>IF($T8591="","",IF($T8591&lt;Settings!$B$8,"Critical",IF($T8591&lt;Settings!$B$9,"Semi Critical","Non Critical")))</f>
        <v/>
      </c>
      <c r="V8591" s="28" t="n"/>
      <c r="Z8591">
        <f>IF($B8591="","",IFERROR(VLOOKUP($B8591,'Plan HC for CCA'!$A:$B,2,0),""))</f>
        <v/>
      </c>
      <c r="AA8591">
        <f>IF(OR($B8591="",$Z8591=""),"",IF(N($M8591)&lt;$Z8591,"Delta","No Delta"))</f>
        <v/>
      </c>
      <c r="AB8591">
        <f>IF(OR($B8591="",$Z8591=""),"",MAX(0,$Z8591-N($M8591)))</f>
        <v/>
      </c>
      <c r="AC8591" s="46">
        <f>IF($B8591="","",IFERROR(INDEX('CCA Util %'!$H:$H,MATCH($B8591,'CCA Util %'!$E:$E,0)),""))</f>
        <v/>
      </c>
      <c r="AD8591">
        <f>IF($B8591="","",IFERROR(INDEX('CCA Util %'!$G:$G,MATCH($B8591,'CCA Util %'!$E:$E,0)),""))</f>
        <v/>
      </c>
      <c r="AE8591">
        <f>IF(OR($B8591="",$U8591=""),"",$U8591&amp;" &amp; "&amp;IF(OR($AD8591="",$AD8591=0),"Util NA",$AD8591&amp;" Util"))</f>
        <v/>
      </c>
    </row>
    <row r="8592" ht="15.75" customHeight="1" s="42">
      <c r="A8592" s="41" t="n"/>
      <c r="G8592" s="38" t="n"/>
      <c r="H8592" s="38" t="n"/>
      <c r="I8592" s="38" t="n"/>
      <c r="J8592" s="38" t="n"/>
      <c r="K8592" s="38" t="n"/>
      <c r="L8592" s="38" t="n"/>
      <c r="N8592" s="36">
        <f>IF($B8592="","",IF($C8592="SUPERSTORE","Superstore","DH"))</f>
        <v/>
      </c>
      <c r="O8592" s="36">
        <f>IF($B8592="","",IFERROR(VLOOKUP($B8592,Mapping!$A:$C,2,0),"Not Mapped"))</f>
        <v/>
      </c>
      <c r="P8592" s="36">
        <f>IF($B8592="","",IFERROR(VLOOKUP($B8592,Mapping!$A:$C,3,0),"Not Mapped"))</f>
        <v/>
      </c>
      <c r="Q8592" s="36">
        <f>IF($B8592="","",IFERROR(VLOOKUP($O8592,Leaders!$A:$B,2,0),"Not Mapped"))</f>
        <v/>
      </c>
      <c r="R8592" s="36">
        <f>IF($B8592="","",IF(COUNTIF(Exclusions!$A:$A,$B8592)&gt;0,"Yes","No"))</f>
        <v/>
      </c>
      <c r="S8592" s="38">
        <f>IF($B8592="","",MIN(1,DAY($A8592)/IF($N8592="Superstore",Settings!$B$5,Settings!$B$4)))</f>
        <v/>
      </c>
      <c r="T8592" s="38">
        <f>IF(OR($B8592="",$G8592="",$S8592=0),"",$G8592/$S8592)</f>
        <v/>
      </c>
      <c r="U8592" s="36">
        <f>IF($T8592="","",IF($T8592&lt;Settings!$B$8,"Critical",IF($T8592&lt;Settings!$B$9,"Semi Critical","Non Critical")))</f>
        <v/>
      </c>
      <c r="V8592" s="28" t="n"/>
      <c r="Z8592">
        <f>IF($B8592="","",IFERROR(VLOOKUP($B8592,'Plan HC for CCA'!$A:$B,2,0),""))</f>
        <v/>
      </c>
      <c r="AA8592">
        <f>IF(OR($B8592="",$Z8592=""),"",IF(N($M8592)&lt;$Z8592,"Delta","No Delta"))</f>
        <v/>
      </c>
      <c r="AB8592">
        <f>IF(OR($B8592="",$Z8592=""),"",MAX(0,$Z8592-N($M8592)))</f>
        <v/>
      </c>
      <c r="AC8592" s="46">
        <f>IF($B8592="","",IFERROR(INDEX('CCA Util %'!$H:$H,MATCH($B8592,'CCA Util %'!$E:$E,0)),""))</f>
        <v/>
      </c>
      <c r="AD8592">
        <f>IF($B8592="","",IFERROR(INDEX('CCA Util %'!$G:$G,MATCH($B8592,'CCA Util %'!$E:$E,0)),""))</f>
        <v/>
      </c>
      <c r="AE8592">
        <f>IF(OR($B8592="",$U8592=""),"",$U8592&amp;" &amp; "&amp;IF(OR($AD8592="",$AD8592=0),"Util NA",$AD8592&amp;" Util"))</f>
        <v/>
      </c>
    </row>
    <row r="8593" ht="15.75" customHeight="1" s="42">
      <c r="A8593" s="41" t="n"/>
      <c r="G8593" s="38" t="n"/>
      <c r="H8593" s="38" t="n"/>
      <c r="I8593" s="38" t="n"/>
      <c r="J8593" s="38" t="n"/>
      <c r="K8593" s="38" t="n"/>
      <c r="L8593" s="38" t="n"/>
      <c r="N8593" s="36">
        <f>IF($B8593="","",IF($C8593="SUPERSTORE","Superstore","DH"))</f>
        <v/>
      </c>
      <c r="O8593" s="36">
        <f>IF($B8593="","",IFERROR(VLOOKUP($B8593,Mapping!$A:$C,2,0),"Not Mapped"))</f>
        <v/>
      </c>
      <c r="P8593" s="36">
        <f>IF($B8593="","",IFERROR(VLOOKUP($B8593,Mapping!$A:$C,3,0),"Not Mapped"))</f>
        <v/>
      </c>
      <c r="Q8593" s="36">
        <f>IF($B8593="","",IFERROR(VLOOKUP($O8593,Leaders!$A:$B,2,0),"Not Mapped"))</f>
        <v/>
      </c>
      <c r="R8593" s="36">
        <f>IF($B8593="","",IF(COUNTIF(Exclusions!$A:$A,$B8593)&gt;0,"Yes","No"))</f>
        <v/>
      </c>
      <c r="S8593" s="38">
        <f>IF($B8593="","",MIN(1,DAY($A8593)/IF($N8593="Superstore",Settings!$B$5,Settings!$B$4)))</f>
        <v/>
      </c>
      <c r="T8593" s="38">
        <f>IF(OR($B8593="",$G8593="",$S8593=0),"",$G8593/$S8593)</f>
        <v/>
      </c>
      <c r="U8593" s="36">
        <f>IF($T8593="","",IF($T8593&lt;Settings!$B$8,"Critical",IF($T8593&lt;Settings!$B$9,"Semi Critical","Non Critical")))</f>
        <v/>
      </c>
      <c r="V8593" s="28" t="n"/>
      <c r="Z8593">
        <f>IF($B8593="","",IFERROR(VLOOKUP($B8593,'Plan HC for CCA'!$A:$B,2,0),""))</f>
        <v/>
      </c>
      <c r="AA8593">
        <f>IF(OR($B8593="",$Z8593=""),"",IF(N($M8593)&lt;$Z8593,"Delta","No Delta"))</f>
        <v/>
      </c>
      <c r="AB8593">
        <f>IF(OR($B8593="",$Z8593=""),"",MAX(0,$Z8593-N($M8593)))</f>
        <v/>
      </c>
      <c r="AC8593" s="46">
        <f>IF($B8593="","",IFERROR(INDEX('CCA Util %'!$H:$H,MATCH($B8593,'CCA Util %'!$E:$E,0)),""))</f>
        <v/>
      </c>
      <c r="AD8593">
        <f>IF($B8593="","",IFERROR(INDEX('CCA Util %'!$G:$G,MATCH($B8593,'CCA Util %'!$E:$E,0)),""))</f>
        <v/>
      </c>
      <c r="AE8593">
        <f>IF(OR($B8593="",$U8593=""),"",$U8593&amp;" &amp; "&amp;IF(OR($AD8593="",$AD8593=0),"Util NA",$AD8593&amp;" Util"))</f>
        <v/>
      </c>
    </row>
    <row r="8594" ht="15.75" customHeight="1" s="42">
      <c r="A8594" s="41" t="n"/>
      <c r="G8594" s="38" t="n"/>
      <c r="H8594" s="38" t="n"/>
      <c r="I8594" s="38" t="n"/>
      <c r="J8594" s="38" t="n"/>
      <c r="K8594" s="38" t="n"/>
      <c r="L8594" s="38" t="n"/>
      <c r="N8594" s="36">
        <f>IF($B8594="","",IF($C8594="SUPERSTORE","Superstore","DH"))</f>
        <v/>
      </c>
      <c r="O8594" s="36">
        <f>IF($B8594="","",IFERROR(VLOOKUP($B8594,Mapping!$A:$C,2,0),"Not Mapped"))</f>
        <v/>
      </c>
      <c r="P8594" s="36">
        <f>IF($B8594="","",IFERROR(VLOOKUP($B8594,Mapping!$A:$C,3,0),"Not Mapped"))</f>
        <v/>
      </c>
      <c r="Q8594" s="36">
        <f>IF($B8594="","",IFERROR(VLOOKUP($O8594,Leaders!$A:$B,2,0),"Not Mapped"))</f>
        <v/>
      </c>
      <c r="R8594" s="36">
        <f>IF($B8594="","",IF(COUNTIF(Exclusions!$A:$A,$B8594)&gt;0,"Yes","No"))</f>
        <v/>
      </c>
      <c r="S8594" s="38">
        <f>IF($B8594="","",MIN(1,DAY($A8594)/IF($N8594="Superstore",Settings!$B$5,Settings!$B$4)))</f>
        <v/>
      </c>
      <c r="T8594" s="38">
        <f>IF(OR($B8594="",$G8594="",$S8594=0),"",$G8594/$S8594)</f>
        <v/>
      </c>
      <c r="U8594" s="36">
        <f>IF($T8594="","",IF($T8594&lt;Settings!$B$8,"Critical",IF($T8594&lt;Settings!$B$9,"Semi Critical","Non Critical")))</f>
        <v/>
      </c>
      <c r="V8594" s="28" t="n"/>
      <c r="Z8594">
        <f>IF($B8594="","",IFERROR(VLOOKUP($B8594,'Plan HC for CCA'!$A:$B,2,0),""))</f>
        <v/>
      </c>
      <c r="AA8594">
        <f>IF(OR($B8594="",$Z8594=""),"",IF(N($M8594)&lt;$Z8594,"Delta","No Delta"))</f>
        <v/>
      </c>
      <c r="AB8594">
        <f>IF(OR($B8594="",$Z8594=""),"",MAX(0,$Z8594-N($M8594)))</f>
        <v/>
      </c>
      <c r="AC8594" s="46">
        <f>IF($B8594="","",IFERROR(INDEX('CCA Util %'!$H:$H,MATCH($B8594,'CCA Util %'!$E:$E,0)),""))</f>
        <v/>
      </c>
      <c r="AD8594">
        <f>IF($B8594="","",IFERROR(INDEX('CCA Util %'!$G:$G,MATCH($B8594,'CCA Util %'!$E:$E,0)),""))</f>
        <v/>
      </c>
      <c r="AE8594">
        <f>IF(OR($B8594="",$U8594=""),"",$U8594&amp;" &amp; "&amp;IF(OR($AD8594="",$AD8594=0),"Util NA",$AD8594&amp;" Util"))</f>
        <v/>
      </c>
    </row>
    <row r="8595" ht="15.75" customHeight="1" s="42">
      <c r="A8595" s="41" t="n"/>
      <c r="G8595" s="38" t="n"/>
      <c r="H8595" s="38" t="n"/>
      <c r="I8595" s="38" t="n"/>
      <c r="J8595" s="38" t="n"/>
      <c r="K8595" s="38" t="n"/>
      <c r="L8595" s="38" t="n"/>
      <c r="N8595" s="36">
        <f>IF($B8595="","",IF($C8595="SUPERSTORE","Superstore","DH"))</f>
        <v/>
      </c>
      <c r="O8595" s="36">
        <f>IF($B8595="","",IFERROR(VLOOKUP($B8595,Mapping!$A:$C,2,0),"Not Mapped"))</f>
        <v/>
      </c>
      <c r="P8595" s="36">
        <f>IF($B8595="","",IFERROR(VLOOKUP($B8595,Mapping!$A:$C,3,0),"Not Mapped"))</f>
        <v/>
      </c>
      <c r="Q8595" s="36">
        <f>IF($B8595="","",IFERROR(VLOOKUP($O8595,Leaders!$A:$B,2,0),"Not Mapped"))</f>
        <v/>
      </c>
      <c r="R8595" s="36">
        <f>IF($B8595="","",IF(COUNTIF(Exclusions!$A:$A,$B8595)&gt;0,"Yes","No"))</f>
        <v/>
      </c>
      <c r="S8595" s="38">
        <f>IF($B8595="","",MIN(1,DAY($A8595)/IF($N8595="Superstore",Settings!$B$5,Settings!$B$4)))</f>
        <v/>
      </c>
      <c r="T8595" s="38">
        <f>IF(OR($B8595="",$G8595="",$S8595=0),"",$G8595/$S8595)</f>
        <v/>
      </c>
      <c r="U8595" s="36">
        <f>IF($T8595="","",IF($T8595&lt;Settings!$B$8,"Critical",IF($T8595&lt;Settings!$B$9,"Semi Critical","Non Critical")))</f>
        <v/>
      </c>
      <c r="V8595" s="28" t="n"/>
      <c r="Z8595">
        <f>IF($B8595="","",IFERROR(VLOOKUP($B8595,'Plan HC for CCA'!$A:$B,2,0),""))</f>
        <v/>
      </c>
      <c r="AA8595">
        <f>IF(OR($B8595="",$Z8595=""),"",IF(N($M8595)&lt;$Z8595,"Delta","No Delta"))</f>
        <v/>
      </c>
      <c r="AB8595">
        <f>IF(OR($B8595="",$Z8595=""),"",MAX(0,$Z8595-N($M8595)))</f>
        <v/>
      </c>
      <c r="AC8595" s="46">
        <f>IF($B8595="","",IFERROR(INDEX('CCA Util %'!$H:$H,MATCH($B8595,'CCA Util %'!$E:$E,0)),""))</f>
        <v/>
      </c>
      <c r="AD8595">
        <f>IF($B8595="","",IFERROR(INDEX('CCA Util %'!$G:$G,MATCH($B8595,'CCA Util %'!$E:$E,0)),""))</f>
        <v/>
      </c>
      <c r="AE8595">
        <f>IF(OR($B8595="",$U8595=""),"",$U8595&amp;" &amp; "&amp;IF(OR($AD8595="",$AD8595=0),"Util NA",$AD8595&amp;" Util"))</f>
        <v/>
      </c>
    </row>
    <row r="8596" ht="15.75" customHeight="1" s="42">
      <c r="A8596" s="41" t="n"/>
      <c r="G8596" s="38" t="n"/>
      <c r="H8596" s="38" t="n"/>
      <c r="I8596" s="38" t="n"/>
      <c r="J8596" s="38" t="n"/>
      <c r="K8596" s="38" t="n"/>
      <c r="L8596" s="38" t="n"/>
      <c r="N8596" s="36">
        <f>IF($B8596="","",IF($C8596="SUPERSTORE","Superstore","DH"))</f>
        <v/>
      </c>
      <c r="O8596" s="36">
        <f>IF($B8596="","",IFERROR(VLOOKUP($B8596,Mapping!$A:$C,2,0),"Not Mapped"))</f>
        <v/>
      </c>
      <c r="P8596" s="36">
        <f>IF($B8596="","",IFERROR(VLOOKUP($B8596,Mapping!$A:$C,3,0),"Not Mapped"))</f>
        <v/>
      </c>
      <c r="Q8596" s="36">
        <f>IF($B8596="","",IFERROR(VLOOKUP($O8596,Leaders!$A:$B,2,0),"Not Mapped"))</f>
        <v/>
      </c>
      <c r="R8596" s="36">
        <f>IF($B8596="","",IF(COUNTIF(Exclusions!$A:$A,$B8596)&gt;0,"Yes","No"))</f>
        <v/>
      </c>
      <c r="S8596" s="38">
        <f>IF($B8596="","",MIN(1,DAY($A8596)/IF($N8596="Superstore",Settings!$B$5,Settings!$B$4)))</f>
        <v/>
      </c>
      <c r="T8596" s="38">
        <f>IF(OR($B8596="",$G8596="",$S8596=0),"",$G8596/$S8596)</f>
        <v/>
      </c>
      <c r="U8596" s="36">
        <f>IF($T8596="","",IF($T8596&lt;Settings!$B$8,"Critical",IF($T8596&lt;Settings!$B$9,"Semi Critical","Non Critical")))</f>
        <v/>
      </c>
      <c r="V8596" s="28" t="n"/>
      <c r="Z8596">
        <f>IF($B8596="","",IFERROR(VLOOKUP($B8596,'Plan HC for CCA'!$A:$B,2,0),""))</f>
        <v/>
      </c>
      <c r="AA8596">
        <f>IF(OR($B8596="",$Z8596=""),"",IF(N($M8596)&lt;$Z8596,"Delta","No Delta"))</f>
        <v/>
      </c>
      <c r="AB8596">
        <f>IF(OR($B8596="",$Z8596=""),"",MAX(0,$Z8596-N($M8596)))</f>
        <v/>
      </c>
      <c r="AC8596" s="46">
        <f>IF($B8596="","",IFERROR(INDEX('CCA Util %'!$H:$H,MATCH($B8596,'CCA Util %'!$E:$E,0)),""))</f>
        <v/>
      </c>
      <c r="AD8596">
        <f>IF($B8596="","",IFERROR(INDEX('CCA Util %'!$G:$G,MATCH($B8596,'CCA Util %'!$E:$E,0)),""))</f>
        <v/>
      </c>
      <c r="AE8596">
        <f>IF(OR($B8596="",$U8596=""),"",$U8596&amp;" &amp; "&amp;IF(OR($AD8596="",$AD8596=0),"Util NA",$AD8596&amp;" Util"))</f>
        <v/>
      </c>
    </row>
    <row r="8597" ht="15.75" customHeight="1" s="42">
      <c r="A8597" s="41" t="n"/>
      <c r="G8597" s="38" t="n"/>
      <c r="H8597" s="38" t="n"/>
      <c r="I8597" s="38" t="n"/>
      <c r="J8597" s="38" t="n"/>
      <c r="K8597" s="38" t="n"/>
      <c r="L8597" s="38" t="n"/>
      <c r="N8597" s="36">
        <f>IF($B8597="","",IF($C8597="SUPERSTORE","Superstore","DH"))</f>
        <v/>
      </c>
      <c r="O8597" s="36">
        <f>IF($B8597="","",IFERROR(VLOOKUP($B8597,Mapping!$A:$C,2,0),"Not Mapped"))</f>
        <v/>
      </c>
      <c r="P8597" s="36">
        <f>IF($B8597="","",IFERROR(VLOOKUP($B8597,Mapping!$A:$C,3,0),"Not Mapped"))</f>
        <v/>
      </c>
      <c r="Q8597" s="36">
        <f>IF($B8597="","",IFERROR(VLOOKUP($O8597,Leaders!$A:$B,2,0),"Not Mapped"))</f>
        <v/>
      </c>
      <c r="R8597" s="36">
        <f>IF($B8597="","",IF(COUNTIF(Exclusions!$A:$A,$B8597)&gt;0,"Yes","No"))</f>
        <v/>
      </c>
      <c r="S8597" s="38">
        <f>IF($B8597="","",MIN(1,DAY($A8597)/IF($N8597="Superstore",Settings!$B$5,Settings!$B$4)))</f>
        <v/>
      </c>
      <c r="T8597" s="38">
        <f>IF(OR($B8597="",$G8597="",$S8597=0),"",$G8597/$S8597)</f>
        <v/>
      </c>
      <c r="U8597" s="36">
        <f>IF($T8597="","",IF($T8597&lt;Settings!$B$8,"Critical",IF($T8597&lt;Settings!$B$9,"Semi Critical","Non Critical")))</f>
        <v/>
      </c>
      <c r="V8597" s="28" t="n"/>
      <c r="Z8597">
        <f>IF($B8597="","",IFERROR(VLOOKUP($B8597,'Plan HC for CCA'!$A:$B,2,0),""))</f>
        <v/>
      </c>
      <c r="AA8597">
        <f>IF(OR($B8597="",$Z8597=""),"",IF(N($M8597)&lt;$Z8597,"Delta","No Delta"))</f>
        <v/>
      </c>
      <c r="AB8597">
        <f>IF(OR($B8597="",$Z8597=""),"",MAX(0,$Z8597-N($M8597)))</f>
        <v/>
      </c>
      <c r="AC8597" s="46">
        <f>IF($B8597="","",IFERROR(INDEX('CCA Util %'!$H:$H,MATCH($B8597,'CCA Util %'!$E:$E,0)),""))</f>
        <v/>
      </c>
      <c r="AD8597">
        <f>IF($B8597="","",IFERROR(INDEX('CCA Util %'!$G:$G,MATCH($B8597,'CCA Util %'!$E:$E,0)),""))</f>
        <v/>
      </c>
      <c r="AE8597">
        <f>IF(OR($B8597="",$U8597=""),"",$U8597&amp;" &amp; "&amp;IF(OR($AD8597="",$AD8597=0),"Util NA",$AD8597&amp;" Util"))</f>
        <v/>
      </c>
    </row>
    <row r="8598" ht="15.75" customHeight="1" s="42">
      <c r="A8598" s="41" t="n"/>
      <c r="G8598" s="38" t="n"/>
      <c r="H8598" s="38" t="n"/>
      <c r="I8598" s="38" t="n"/>
      <c r="J8598" s="38" t="n"/>
      <c r="K8598" s="38" t="n"/>
      <c r="L8598" s="38" t="n"/>
      <c r="N8598" s="36">
        <f>IF($B8598="","",IF($C8598="SUPERSTORE","Superstore","DH"))</f>
        <v/>
      </c>
      <c r="O8598" s="36">
        <f>IF($B8598="","",IFERROR(VLOOKUP($B8598,Mapping!$A:$C,2,0),"Not Mapped"))</f>
        <v/>
      </c>
      <c r="P8598" s="36">
        <f>IF($B8598="","",IFERROR(VLOOKUP($B8598,Mapping!$A:$C,3,0),"Not Mapped"))</f>
        <v/>
      </c>
      <c r="Q8598" s="36">
        <f>IF($B8598="","",IFERROR(VLOOKUP($O8598,Leaders!$A:$B,2,0),"Not Mapped"))</f>
        <v/>
      </c>
      <c r="R8598" s="36">
        <f>IF($B8598="","",IF(COUNTIF(Exclusions!$A:$A,$B8598)&gt;0,"Yes","No"))</f>
        <v/>
      </c>
      <c r="S8598" s="38">
        <f>IF($B8598="","",MIN(1,DAY($A8598)/IF($N8598="Superstore",Settings!$B$5,Settings!$B$4)))</f>
        <v/>
      </c>
      <c r="T8598" s="38">
        <f>IF(OR($B8598="",$G8598="",$S8598=0),"",$G8598/$S8598)</f>
        <v/>
      </c>
      <c r="U8598" s="36">
        <f>IF($T8598="","",IF($T8598&lt;Settings!$B$8,"Critical",IF($T8598&lt;Settings!$B$9,"Semi Critical","Non Critical")))</f>
        <v/>
      </c>
      <c r="V8598" s="28" t="n"/>
      <c r="Z8598">
        <f>IF($B8598="","",IFERROR(VLOOKUP($B8598,'Plan HC for CCA'!$A:$B,2,0),""))</f>
        <v/>
      </c>
      <c r="AA8598">
        <f>IF(OR($B8598="",$Z8598=""),"",IF(N($M8598)&lt;$Z8598,"Delta","No Delta"))</f>
        <v/>
      </c>
      <c r="AB8598">
        <f>IF(OR($B8598="",$Z8598=""),"",MAX(0,$Z8598-N($M8598)))</f>
        <v/>
      </c>
      <c r="AC8598" s="46">
        <f>IF($B8598="","",IFERROR(INDEX('CCA Util %'!$H:$H,MATCH($B8598,'CCA Util %'!$E:$E,0)),""))</f>
        <v/>
      </c>
      <c r="AD8598">
        <f>IF($B8598="","",IFERROR(INDEX('CCA Util %'!$G:$G,MATCH($B8598,'CCA Util %'!$E:$E,0)),""))</f>
        <v/>
      </c>
      <c r="AE8598">
        <f>IF(OR($B8598="",$U8598=""),"",$U8598&amp;" &amp; "&amp;IF(OR($AD8598="",$AD8598=0),"Util NA",$AD8598&amp;" Util"))</f>
        <v/>
      </c>
    </row>
    <row r="8599" ht="15.75" customHeight="1" s="42">
      <c r="A8599" s="41" t="n"/>
      <c r="G8599" s="38" t="n"/>
      <c r="H8599" s="38" t="n"/>
      <c r="I8599" s="38" t="n"/>
      <c r="J8599" s="38" t="n"/>
      <c r="K8599" s="38" t="n"/>
      <c r="L8599" s="38" t="n"/>
      <c r="N8599" s="36">
        <f>IF($B8599="","",IF($C8599="SUPERSTORE","Superstore","DH"))</f>
        <v/>
      </c>
      <c r="O8599" s="36">
        <f>IF($B8599="","",IFERROR(VLOOKUP($B8599,Mapping!$A:$C,2,0),"Not Mapped"))</f>
        <v/>
      </c>
      <c r="P8599" s="36">
        <f>IF($B8599="","",IFERROR(VLOOKUP($B8599,Mapping!$A:$C,3,0),"Not Mapped"))</f>
        <v/>
      </c>
      <c r="Q8599" s="36">
        <f>IF($B8599="","",IFERROR(VLOOKUP($O8599,Leaders!$A:$B,2,0),"Not Mapped"))</f>
        <v/>
      </c>
      <c r="R8599" s="36">
        <f>IF($B8599="","",IF(COUNTIF(Exclusions!$A:$A,$B8599)&gt;0,"Yes","No"))</f>
        <v/>
      </c>
      <c r="S8599" s="38">
        <f>IF($B8599="","",MIN(1,DAY($A8599)/IF($N8599="Superstore",Settings!$B$5,Settings!$B$4)))</f>
        <v/>
      </c>
      <c r="T8599" s="38">
        <f>IF(OR($B8599="",$G8599="",$S8599=0),"",$G8599/$S8599)</f>
        <v/>
      </c>
      <c r="U8599" s="36">
        <f>IF($T8599="","",IF($T8599&lt;Settings!$B$8,"Critical",IF($T8599&lt;Settings!$B$9,"Semi Critical","Non Critical")))</f>
        <v/>
      </c>
      <c r="V8599" s="28" t="n"/>
      <c r="Z8599">
        <f>IF($B8599="","",IFERROR(VLOOKUP($B8599,'Plan HC for CCA'!$A:$B,2,0),""))</f>
        <v/>
      </c>
      <c r="AA8599">
        <f>IF(OR($B8599="",$Z8599=""),"",IF(N($M8599)&lt;$Z8599,"Delta","No Delta"))</f>
        <v/>
      </c>
      <c r="AB8599">
        <f>IF(OR($B8599="",$Z8599=""),"",MAX(0,$Z8599-N($M8599)))</f>
        <v/>
      </c>
      <c r="AC8599" s="46">
        <f>IF($B8599="","",IFERROR(INDEX('CCA Util %'!$H:$H,MATCH($B8599,'CCA Util %'!$E:$E,0)),""))</f>
        <v/>
      </c>
      <c r="AD8599">
        <f>IF($B8599="","",IFERROR(INDEX('CCA Util %'!$G:$G,MATCH($B8599,'CCA Util %'!$E:$E,0)),""))</f>
        <v/>
      </c>
      <c r="AE8599">
        <f>IF(OR($B8599="",$U8599=""),"",$U8599&amp;" &amp; "&amp;IF(OR($AD8599="",$AD8599=0),"Util NA",$AD8599&amp;" Util"))</f>
        <v/>
      </c>
    </row>
    <row r="8600" ht="15.75" customHeight="1" s="42">
      <c r="A8600" s="41" t="n"/>
      <c r="G8600" s="38" t="n"/>
      <c r="H8600" s="38" t="n"/>
      <c r="I8600" s="38" t="n"/>
      <c r="J8600" s="38" t="n"/>
      <c r="K8600" s="38" t="n"/>
      <c r="L8600" s="38" t="n"/>
      <c r="N8600" s="36">
        <f>IF($B8600="","",IF($C8600="SUPERSTORE","Superstore","DH"))</f>
        <v/>
      </c>
      <c r="O8600" s="36">
        <f>IF($B8600="","",IFERROR(VLOOKUP($B8600,Mapping!$A:$C,2,0),"Not Mapped"))</f>
        <v/>
      </c>
      <c r="P8600" s="36">
        <f>IF($B8600="","",IFERROR(VLOOKUP($B8600,Mapping!$A:$C,3,0),"Not Mapped"))</f>
        <v/>
      </c>
      <c r="Q8600" s="36">
        <f>IF($B8600="","",IFERROR(VLOOKUP($O8600,Leaders!$A:$B,2,0),"Not Mapped"))</f>
        <v/>
      </c>
      <c r="R8600" s="36">
        <f>IF($B8600="","",IF(COUNTIF(Exclusions!$A:$A,$B8600)&gt;0,"Yes","No"))</f>
        <v/>
      </c>
      <c r="S8600" s="38">
        <f>IF($B8600="","",MIN(1,DAY($A8600)/IF($N8600="Superstore",Settings!$B$5,Settings!$B$4)))</f>
        <v/>
      </c>
      <c r="T8600" s="38">
        <f>IF(OR($B8600="",$G8600="",$S8600=0),"",$G8600/$S8600)</f>
        <v/>
      </c>
      <c r="U8600" s="36">
        <f>IF($T8600="","",IF($T8600&lt;Settings!$B$8,"Critical",IF($T8600&lt;Settings!$B$9,"Semi Critical","Non Critical")))</f>
        <v/>
      </c>
      <c r="V8600" s="28" t="n"/>
      <c r="Z8600">
        <f>IF($B8600="","",IFERROR(VLOOKUP($B8600,'Plan HC for CCA'!$A:$B,2,0),""))</f>
        <v/>
      </c>
      <c r="AA8600">
        <f>IF(OR($B8600="",$Z8600=""),"",IF(N($M8600)&lt;$Z8600,"Delta","No Delta"))</f>
        <v/>
      </c>
      <c r="AB8600">
        <f>IF(OR($B8600="",$Z8600=""),"",MAX(0,$Z8600-N($M8600)))</f>
        <v/>
      </c>
      <c r="AC8600" s="46">
        <f>IF($B8600="","",IFERROR(INDEX('CCA Util %'!$H:$H,MATCH($B8600,'CCA Util %'!$E:$E,0)),""))</f>
        <v/>
      </c>
      <c r="AD8600">
        <f>IF($B8600="","",IFERROR(INDEX('CCA Util %'!$G:$G,MATCH($B8600,'CCA Util %'!$E:$E,0)),""))</f>
        <v/>
      </c>
      <c r="AE8600">
        <f>IF(OR($B8600="",$U8600=""),"",$U8600&amp;" &amp; "&amp;IF(OR($AD8600="",$AD8600=0),"Util NA",$AD8600&amp;" Util"))</f>
        <v/>
      </c>
    </row>
    <row r="8601" ht="15.75" customHeight="1" s="42">
      <c r="A8601" s="41" t="n"/>
      <c r="G8601" s="38" t="n"/>
      <c r="H8601" s="38" t="n"/>
      <c r="I8601" s="38" t="n"/>
      <c r="J8601" s="38" t="n"/>
      <c r="K8601" s="38" t="n"/>
      <c r="L8601" s="38" t="n"/>
      <c r="N8601" s="36">
        <f>IF($B8601="","",IF($C8601="SUPERSTORE","Superstore","DH"))</f>
        <v/>
      </c>
      <c r="O8601" s="36">
        <f>IF($B8601="","",IFERROR(VLOOKUP($B8601,Mapping!$A:$C,2,0),"Not Mapped"))</f>
        <v/>
      </c>
      <c r="P8601" s="36">
        <f>IF($B8601="","",IFERROR(VLOOKUP($B8601,Mapping!$A:$C,3,0),"Not Mapped"))</f>
        <v/>
      </c>
      <c r="Q8601" s="36">
        <f>IF($B8601="","",IFERROR(VLOOKUP($O8601,Leaders!$A:$B,2,0),"Not Mapped"))</f>
        <v/>
      </c>
      <c r="R8601" s="36">
        <f>IF($B8601="","",IF(COUNTIF(Exclusions!$A:$A,$B8601)&gt;0,"Yes","No"))</f>
        <v/>
      </c>
      <c r="S8601" s="38">
        <f>IF($B8601="","",MIN(1,DAY($A8601)/IF($N8601="Superstore",Settings!$B$5,Settings!$B$4)))</f>
        <v/>
      </c>
      <c r="T8601" s="38">
        <f>IF(OR($B8601="",$G8601="",$S8601=0),"",$G8601/$S8601)</f>
        <v/>
      </c>
      <c r="U8601" s="36">
        <f>IF($T8601="","",IF($T8601&lt;Settings!$B$8,"Critical",IF($T8601&lt;Settings!$B$9,"Semi Critical","Non Critical")))</f>
        <v/>
      </c>
      <c r="V8601" s="28" t="n"/>
      <c r="Z8601">
        <f>IF($B8601="","",IFERROR(VLOOKUP($B8601,'Plan HC for CCA'!$A:$B,2,0),""))</f>
        <v/>
      </c>
      <c r="AA8601">
        <f>IF(OR($B8601="",$Z8601=""),"",IF(N($M8601)&lt;$Z8601,"Delta","No Delta"))</f>
        <v/>
      </c>
      <c r="AB8601">
        <f>IF(OR($B8601="",$Z8601=""),"",MAX(0,$Z8601-N($M8601)))</f>
        <v/>
      </c>
      <c r="AC8601" s="46">
        <f>IF($B8601="","",IFERROR(INDEX('CCA Util %'!$H:$H,MATCH($B8601,'CCA Util %'!$E:$E,0)),""))</f>
        <v/>
      </c>
      <c r="AD8601">
        <f>IF($B8601="","",IFERROR(INDEX('CCA Util %'!$G:$G,MATCH($B8601,'CCA Util %'!$E:$E,0)),""))</f>
        <v/>
      </c>
      <c r="AE8601">
        <f>IF(OR($B8601="",$U8601=""),"",$U8601&amp;" &amp; "&amp;IF(OR($AD8601="",$AD8601=0),"Util NA",$AD8601&amp;" Util"))</f>
        <v/>
      </c>
    </row>
    <row r="8602" ht="15.75" customHeight="1" s="42">
      <c r="A8602" s="41" t="n"/>
      <c r="G8602" s="38" t="n"/>
      <c r="H8602" s="38" t="n"/>
      <c r="I8602" s="38" t="n"/>
      <c r="J8602" s="38" t="n"/>
      <c r="K8602" s="38" t="n"/>
      <c r="L8602" s="38" t="n"/>
      <c r="N8602" s="36">
        <f>IF($B8602="","",IF($C8602="SUPERSTORE","Superstore","DH"))</f>
        <v/>
      </c>
      <c r="O8602" s="36">
        <f>IF($B8602="","",IFERROR(VLOOKUP($B8602,Mapping!$A:$C,2,0),"Not Mapped"))</f>
        <v/>
      </c>
      <c r="P8602" s="36">
        <f>IF($B8602="","",IFERROR(VLOOKUP($B8602,Mapping!$A:$C,3,0),"Not Mapped"))</f>
        <v/>
      </c>
      <c r="Q8602" s="36">
        <f>IF($B8602="","",IFERROR(VLOOKUP($O8602,Leaders!$A:$B,2,0),"Not Mapped"))</f>
        <v/>
      </c>
      <c r="R8602" s="36">
        <f>IF($B8602="","",IF(COUNTIF(Exclusions!$A:$A,$B8602)&gt;0,"Yes","No"))</f>
        <v/>
      </c>
      <c r="S8602" s="38">
        <f>IF($B8602="","",MIN(1,DAY($A8602)/IF($N8602="Superstore",Settings!$B$5,Settings!$B$4)))</f>
        <v/>
      </c>
      <c r="T8602" s="38">
        <f>IF(OR($B8602="",$G8602="",$S8602=0),"",$G8602/$S8602)</f>
        <v/>
      </c>
      <c r="U8602" s="36">
        <f>IF($T8602="","",IF($T8602&lt;Settings!$B$8,"Critical",IF($T8602&lt;Settings!$B$9,"Semi Critical","Non Critical")))</f>
        <v/>
      </c>
      <c r="V8602" s="28" t="n"/>
      <c r="Z8602">
        <f>IF($B8602="","",IFERROR(VLOOKUP($B8602,'Plan HC for CCA'!$A:$B,2,0),""))</f>
        <v/>
      </c>
      <c r="AA8602">
        <f>IF(OR($B8602="",$Z8602=""),"",IF(N($M8602)&lt;$Z8602,"Delta","No Delta"))</f>
        <v/>
      </c>
      <c r="AB8602">
        <f>IF(OR($B8602="",$Z8602=""),"",MAX(0,$Z8602-N($M8602)))</f>
        <v/>
      </c>
      <c r="AC8602" s="46">
        <f>IF($B8602="","",IFERROR(INDEX('CCA Util %'!$H:$H,MATCH($B8602,'CCA Util %'!$E:$E,0)),""))</f>
        <v/>
      </c>
      <c r="AD8602">
        <f>IF($B8602="","",IFERROR(INDEX('CCA Util %'!$G:$G,MATCH($B8602,'CCA Util %'!$E:$E,0)),""))</f>
        <v/>
      </c>
      <c r="AE8602">
        <f>IF(OR($B8602="",$U8602=""),"",$U8602&amp;" &amp; "&amp;IF(OR($AD8602="",$AD8602=0),"Util NA",$AD8602&amp;" Util"))</f>
        <v/>
      </c>
    </row>
    <row r="8603" ht="15.75" customHeight="1" s="42">
      <c r="A8603" s="41" t="n"/>
      <c r="G8603" s="38" t="n"/>
      <c r="H8603" s="38" t="n"/>
      <c r="I8603" s="38" t="n"/>
      <c r="J8603" s="38" t="n"/>
      <c r="K8603" s="38" t="n"/>
      <c r="L8603" s="38" t="n"/>
      <c r="N8603" s="36">
        <f>IF($B8603="","",IF($C8603="SUPERSTORE","Superstore","DH"))</f>
        <v/>
      </c>
      <c r="O8603" s="36">
        <f>IF($B8603="","",IFERROR(VLOOKUP($B8603,Mapping!$A:$C,2,0),"Not Mapped"))</f>
        <v/>
      </c>
      <c r="P8603" s="36">
        <f>IF($B8603="","",IFERROR(VLOOKUP($B8603,Mapping!$A:$C,3,0),"Not Mapped"))</f>
        <v/>
      </c>
      <c r="Q8603" s="36">
        <f>IF($B8603="","",IFERROR(VLOOKUP($O8603,Leaders!$A:$B,2,0),"Not Mapped"))</f>
        <v/>
      </c>
      <c r="R8603" s="36">
        <f>IF($B8603="","",IF(COUNTIF(Exclusions!$A:$A,$B8603)&gt;0,"Yes","No"))</f>
        <v/>
      </c>
      <c r="S8603" s="38">
        <f>IF($B8603="","",MIN(1,DAY($A8603)/IF($N8603="Superstore",Settings!$B$5,Settings!$B$4)))</f>
        <v/>
      </c>
      <c r="T8603" s="38">
        <f>IF(OR($B8603="",$G8603="",$S8603=0),"",$G8603/$S8603)</f>
        <v/>
      </c>
      <c r="U8603" s="36">
        <f>IF($T8603="","",IF($T8603&lt;Settings!$B$8,"Critical",IF($T8603&lt;Settings!$B$9,"Semi Critical","Non Critical")))</f>
        <v/>
      </c>
      <c r="V8603" s="28" t="n"/>
      <c r="Z8603">
        <f>IF($B8603="","",IFERROR(VLOOKUP($B8603,'Plan HC for CCA'!$A:$B,2,0),""))</f>
        <v/>
      </c>
      <c r="AA8603">
        <f>IF(OR($B8603="",$Z8603=""),"",IF(N($M8603)&lt;$Z8603,"Delta","No Delta"))</f>
        <v/>
      </c>
      <c r="AB8603">
        <f>IF(OR($B8603="",$Z8603=""),"",MAX(0,$Z8603-N($M8603)))</f>
        <v/>
      </c>
      <c r="AC8603" s="46">
        <f>IF($B8603="","",IFERROR(INDEX('CCA Util %'!$H:$H,MATCH($B8603,'CCA Util %'!$E:$E,0)),""))</f>
        <v/>
      </c>
      <c r="AD8603">
        <f>IF($B8603="","",IFERROR(INDEX('CCA Util %'!$G:$G,MATCH($B8603,'CCA Util %'!$E:$E,0)),""))</f>
        <v/>
      </c>
      <c r="AE8603">
        <f>IF(OR($B8603="",$U8603=""),"",$U8603&amp;" &amp; "&amp;IF(OR($AD8603="",$AD8603=0),"Util NA",$AD8603&amp;" Util"))</f>
        <v/>
      </c>
    </row>
    <row r="8604" ht="15.75" customHeight="1" s="42">
      <c r="A8604" s="41" t="n"/>
      <c r="G8604" s="38" t="n"/>
      <c r="H8604" s="38" t="n"/>
      <c r="I8604" s="38" t="n"/>
      <c r="J8604" s="38" t="n"/>
      <c r="K8604" s="38" t="n"/>
      <c r="L8604" s="38" t="n"/>
      <c r="N8604" s="36">
        <f>IF($B8604="","",IF($C8604="SUPERSTORE","Superstore","DH"))</f>
        <v/>
      </c>
      <c r="O8604" s="36">
        <f>IF($B8604="","",IFERROR(VLOOKUP($B8604,Mapping!$A:$C,2,0),"Not Mapped"))</f>
        <v/>
      </c>
      <c r="P8604" s="36">
        <f>IF($B8604="","",IFERROR(VLOOKUP($B8604,Mapping!$A:$C,3,0),"Not Mapped"))</f>
        <v/>
      </c>
      <c r="Q8604" s="36">
        <f>IF($B8604="","",IFERROR(VLOOKUP($O8604,Leaders!$A:$B,2,0),"Not Mapped"))</f>
        <v/>
      </c>
      <c r="R8604" s="36">
        <f>IF($B8604="","",IF(COUNTIF(Exclusions!$A:$A,$B8604)&gt;0,"Yes","No"))</f>
        <v/>
      </c>
      <c r="S8604" s="38">
        <f>IF($B8604="","",MIN(1,DAY($A8604)/IF($N8604="Superstore",Settings!$B$5,Settings!$B$4)))</f>
        <v/>
      </c>
      <c r="T8604" s="38">
        <f>IF(OR($B8604="",$G8604="",$S8604=0),"",$G8604/$S8604)</f>
        <v/>
      </c>
      <c r="U8604" s="36">
        <f>IF($T8604="","",IF($T8604&lt;Settings!$B$8,"Critical",IF($T8604&lt;Settings!$B$9,"Semi Critical","Non Critical")))</f>
        <v/>
      </c>
      <c r="V8604" s="28" t="n"/>
      <c r="Z8604">
        <f>IF($B8604="","",IFERROR(VLOOKUP($B8604,'Plan HC for CCA'!$A:$B,2,0),""))</f>
        <v/>
      </c>
      <c r="AA8604">
        <f>IF(OR($B8604="",$Z8604=""),"",IF(N($M8604)&lt;$Z8604,"Delta","No Delta"))</f>
        <v/>
      </c>
      <c r="AB8604">
        <f>IF(OR($B8604="",$Z8604=""),"",MAX(0,$Z8604-N($M8604)))</f>
        <v/>
      </c>
      <c r="AC8604" s="46">
        <f>IF($B8604="","",IFERROR(INDEX('CCA Util %'!$H:$H,MATCH($B8604,'CCA Util %'!$E:$E,0)),""))</f>
        <v/>
      </c>
      <c r="AD8604">
        <f>IF($B8604="","",IFERROR(INDEX('CCA Util %'!$G:$G,MATCH($B8604,'CCA Util %'!$E:$E,0)),""))</f>
        <v/>
      </c>
      <c r="AE8604">
        <f>IF(OR($B8604="",$U8604=""),"",$U8604&amp;" &amp; "&amp;IF(OR($AD8604="",$AD8604=0),"Util NA",$AD8604&amp;" Util"))</f>
        <v/>
      </c>
    </row>
    <row r="8605" ht="15.75" customHeight="1" s="42">
      <c r="A8605" s="41" t="n"/>
      <c r="G8605" s="38" t="n"/>
      <c r="H8605" s="38" t="n"/>
      <c r="I8605" s="38" t="n"/>
      <c r="J8605" s="38" t="n"/>
      <c r="K8605" s="38" t="n"/>
      <c r="L8605" s="38" t="n"/>
      <c r="N8605" s="36">
        <f>IF($B8605="","",IF($C8605="SUPERSTORE","Superstore","DH"))</f>
        <v/>
      </c>
      <c r="O8605" s="36">
        <f>IF($B8605="","",IFERROR(VLOOKUP($B8605,Mapping!$A:$C,2,0),"Not Mapped"))</f>
        <v/>
      </c>
      <c r="P8605" s="36">
        <f>IF($B8605="","",IFERROR(VLOOKUP($B8605,Mapping!$A:$C,3,0),"Not Mapped"))</f>
        <v/>
      </c>
      <c r="Q8605" s="36">
        <f>IF($B8605="","",IFERROR(VLOOKUP($O8605,Leaders!$A:$B,2,0),"Not Mapped"))</f>
        <v/>
      </c>
      <c r="R8605" s="36">
        <f>IF($B8605="","",IF(COUNTIF(Exclusions!$A:$A,$B8605)&gt;0,"Yes","No"))</f>
        <v/>
      </c>
      <c r="S8605" s="38">
        <f>IF($B8605="","",MIN(1,DAY($A8605)/IF($N8605="Superstore",Settings!$B$5,Settings!$B$4)))</f>
        <v/>
      </c>
      <c r="T8605" s="38">
        <f>IF(OR($B8605="",$G8605="",$S8605=0),"",$G8605/$S8605)</f>
        <v/>
      </c>
      <c r="U8605" s="36">
        <f>IF($T8605="","",IF($T8605&lt;Settings!$B$8,"Critical",IF($T8605&lt;Settings!$B$9,"Semi Critical","Non Critical")))</f>
        <v/>
      </c>
      <c r="V8605" s="28" t="n"/>
      <c r="Z8605">
        <f>IF($B8605="","",IFERROR(VLOOKUP($B8605,'Plan HC for CCA'!$A:$B,2,0),""))</f>
        <v/>
      </c>
      <c r="AA8605">
        <f>IF(OR($B8605="",$Z8605=""),"",IF(N($M8605)&lt;$Z8605,"Delta","No Delta"))</f>
        <v/>
      </c>
      <c r="AB8605">
        <f>IF(OR($B8605="",$Z8605=""),"",MAX(0,$Z8605-N($M8605)))</f>
        <v/>
      </c>
      <c r="AC8605" s="46">
        <f>IF($B8605="","",IFERROR(INDEX('CCA Util %'!$H:$H,MATCH($B8605,'CCA Util %'!$E:$E,0)),""))</f>
        <v/>
      </c>
      <c r="AD8605">
        <f>IF($B8605="","",IFERROR(INDEX('CCA Util %'!$G:$G,MATCH($B8605,'CCA Util %'!$E:$E,0)),""))</f>
        <v/>
      </c>
      <c r="AE8605">
        <f>IF(OR($B8605="",$U8605=""),"",$U8605&amp;" &amp; "&amp;IF(OR($AD8605="",$AD8605=0),"Util NA",$AD8605&amp;" Util"))</f>
        <v/>
      </c>
    </row>
    <row r="8606" ht="15.75" customHeight="1" s="42">
      <c r="A8606" s="41" t="n"/>
      <c r="G8606" s="38" t="n"/>
      <c r="H8606" s="38" t="n"/>
      <c r="I8606" s="38" t="n"/>
      <c r="J8606" s="38" t="n"/>
      <c r="K8606" s="38" t="n"/>
      <c r="L8606" s="38" t="n"/>
      <c r="N8606" s="36">
        <f>IF($B8606="","",IF($C8606="SUPERSTORE","Superstore","DH"))</f>
        <v/>
      </c>
      <c r="O8606" s="36">
        <f>IF($B8606="","",IFERROR(VLOOKUP($B8606,Mapping!$A:$C,2,0),"Not Mapped"))</f>
        <v/>
      </c>
      <c r="P8606" s="36">
        <f>IF($B8606="","",IFERROR(VLOOKUP($B8606,Mapping!$A:$C,3,0),"Not Mapped"))</f>
        <v/>
      </c>
      <c r="Q8606" s="36">
        <f>IF($B8606="","",IFERROR(VLOOKUP($O8606,Leaders!$A:$B,2,0),"Not Mapped"))</f>
        <v/>
      </c>
      <c r="R8606" s="36">
        <f>IF($B8606="","",IF(COUNTIF(Exclusions!$A:$A,$B8606)&gt;0,"Yes","No"))</f>
        <v/>
      </c>
      <c r="S8606" s="38">
        <f>IF($B8606="","",MIN(1,DAY($A8606)/IF($N8606="Superstore",Settings!$B$5,Settings!$B$4)))</f>
        <v/>
      </c>
      <c r="T8606" s="38">
        <f>IF(OR($B8606="",$G8606="",$S8606=0),"",$G8606/$S8606)</f>
        <v/>
      </c>
      <c r="U8606" s="36">
        <f>IF($T8606="","",IF($T8606&lt;Settings!$B$8,"Critical",IF($T8606&lt;Settings!$B$9,"Semi Critical","Non Critical")))</f>
        <v/>
      </c>
      <c r="V8606" s="28" t="n"/>
      <c r="Z8606">
        <f>IF($B8606="","",IFERROR(VLOOKUP($B8606,'Plan HC for CCA'!$A:$B,2,0),""))</f>
        <v/>
      </c>
      <c r="AA8606">
        <f>IF(OR($B8606="",$Z8606=""),"",IF(N($M8606)&lt;$Z8606,"Delta","No Delta"))</f>
        <v/>
      </c>
      <c r="AB8606">
        <f>IF(OR($B8606="",$Z8606=""),"",MAX(0,$Z8606-N($M8606)))</f>
        <v/>
      </c>
      <c r="AC8606" s="46">
        <f>IF($B8606="","",IFERROR(INDEX('CCA Util %'!$H:$H,MATCH($B8606,'CCA Util %'!$E:$E,0)),""))</f>
        <v/>
      </c>
      <c r="AD8606">
        <f>IF($B8606="","",IFERROR(INDEX('CCA Util %'!$G:$G,MATCH($B8606,'CCA Util %'!$E:$E,0)),""))</f>
        <v/>
      </c>
      <c r="AE8606">
        <f>IF(OR($B8606="",$U8606=""),"",$U8606&amp;" &amp; "&amp;IF(OR($AD8606="",$AD8606=0),"Util NA",$AD8606&amp;" Util"))</f>
        <v/>
      </c>
    </row>
    <row r="8607" ht="15.75" customHeight="1" s="42">
      <c r="A8607" s="41" t="n"/>
      <c r="G8607" s="38" t="n"/>
      <c r="H8607" s="38" t="n"/>
      <c r="I8607" s="38" t="n"/>
      <c r="J8607" s="38" t="n"/>
      <c r="K8607" s="38" t="n"/>
      <c r="L8607" s="38" t="n"/>
      <c r="N8607" s="36">
        <f>IF($B8607="","",IF($C8607="SUPERSTORE","Superstore","DH"))</f>
        <v/>
      </c>
      <c r="O8607" s="36">
        <f>IF($B8607="","",IFERROR(VLOOKUP($B8607,Mapping!$A:$C,2,0),"Not Mapped"))</f>
        <v/>
      </c>
      <c r="P8607" s="36">
        <f>IF($B8607="","",IFERROR(VLOOKUP($B8607,Mapping!$A:$C,3,0),"Not Mapped"))</f>
        <v/>
      </c>
      <c r="Q8607" s="36">
        <f>IF($B8607="","",IFERROR(VLOOKUP($O8607,Leaders!$A:$B,2,0),"Not Mapped"))</f>
        <v/>
      </c>
      <c r="R8607" s="36">
        <f>IF($B8607="","",IF(COUNTIF(Exclusions!$A:$A,$B8607)&gt;0,"Yes","No"))</f>
        <v/>
      </c>
      <c r="S8607" s="38">
        <f>IF($B8607="","",MIN(1,DAY($A8607)/IF($N8607="Superstore",Settings!$B$5,Settings!$B$4)))</f>
        <v/>
      </c>
      <c r="T8607" s="38">
        <f>IF(OR($B8607="",$G8607="",$S8607=0),"",$G8607/$S8607)</f>
        <v/>
      </c>
      <c r="U8607" s="36">
        <f>IF($T8607="","",IF($T8607&lt;Settings!$B$8,"Critical",IF($T8607&lt;Settings!$B$9,"Semi Critical","Non Critical")))</f>
        <v/>
      </c>
      <c r="V8607" s="28" t="n"/>
      <c r="Z8607">
        <f>IF($B8607="","",IFERROR(VLOOKUP($B8607,'Plan HC for CCA'!$A:$B,2,0),""))</f>
        <v/>
      </c>
      <c r="AA8607">
        <f>IF(OR($B8607="",$Z8607=""),"",IF(N($M8607)&lt;$Z8607,"Delta","No Delta"))</f>
        <v/>
      </c>
      <c r="AB8607">
        <f>IF(OR($B8607="",$Z8607=""),"",MAX(0,$Z8607-N($M8607)))</f>
        <v/>
      </c>
      <c r="AC8607" s="46">
        <f>IF($B8607="","",IFERROR(INDEX('CCA Util %'!$H:$H,MATCH($B8607,'CCA Util %'!$E:$E,0)),""))</f>
        <v/>
      </c>
      <c r="AD8607">
        <f>IF($B8607="","",IFERROR(INDEX('CCA Util %'!$G:$G,MATCH($B8607,'CCA Util %'!$E:$E,0)),""))</f>
        <v/>
      </c>
      <c r="AE8607">
        <f>IF(OR($B8607="",$U8607=""),"",$U8607&amp;" &amp; "&amp;IF(OR($AD8607="",$AD8607=0),"Util NA",$AD8607&amp;" Util"))</f>
        <v/>
      </c>
    </row>
    <row r="8608" ht="15.75" customHeight="1" s="42">
      <c r="A8608" s="41" t="n"/>
      <c r="G8608" s="38" t="n"/>
      <c r="H8608" s="38" t="n"/>
      <c r="I8608" s="38" t="n"/>
      <c r="J8608" s="38" t="n"/>
      <c r="K8608" s="38" t="n"/>
      <c r="L8608" s="38" t="n"/>
      <c r="N8608" s="36">
        <f>IF($B8608="","",IF($C8608="SUPERSTORE","Superstore","DH"))</f>
        <v/>
      </c>
      <c r="O8608" s="36">
        <f>IF($B8608="","",IFERROR(VLOOKUP($B8608,Mapping!$A:$C,2,0),"Not Mapped"))</f>
        <v/>
      </c>
      <c r="P8608" s="36">
        <f>IF($B8608="","",IFERROR(VLOOKUP($B8608,Mapping!$A:$C,3,0),"Not Mapped"))</f>
        <v/>
      </c>
      <c r="Q8608" s="36">
        <f>IF($B8608="","",IFERROR(VLOOKUP($O8608,Leaders!$A:$B,2,0),"Not Mapped"))</f>
        <v/>
      </c>
      <c r="R8608" s="36">
        <f>IF($B8608="","",IF(COUNTIF(Exclusions!$A:$A,$B8608)&gt;0,"Yes","No"))</f>
        <v/>
      </c>
      <c r="S8608" s="38">
        <f>IF($B8608="","",MIN(1,DAY($A8608)/IF($N8608="Superstore",Settings!$B$5,Settings!$B$4)))</f>
        <v/>
      </c>
      <c r="T8608" s="38">
        <f>IF(OR($B8608="",$G8608="",$S8608=0),"",$G8608/$S8608)</f>
        <v/>
      </c>
      <c r="U8608" s="36">
        <f>IF($T8608="","",IF($T8608&lt;Settings!$B$8,"Critical",IF($T8608&lt;Settings!$B$9,"Semi Critical","Non Critical")))</f>
        <v/>
      </c>
      <c r="V8608" s="28" t="n"/>
      <c r="Z8608">
        <f>IF($B8608="","",IFERROR(VLOOKUP($B8608,'Plan HC for CCA'!$A:$B,2,0),""))</f>
        <v/>
      </c>
      <c r="AA8608">
        <f>IF(OR($B8608="",$Z8608=""),"",IF(N($M8608)&lt;$Z8608,"Delta","No Delta"))</f>
        <v/>
      </c>
      <c r="AB8608">
        <f>IF(OR($B8608="",$Z8608=""),"",MAX(0,$Z8608-N($M8608)))</f>
        <v/>
      </c>
      <c r="AC8608" s="46">
        <f>IF($B8608="","",IFERROR(INDEX('CCA Util %'!$H:$H,MATCH($B8608,'CCA Util %'!$E:$E,0)),""))</f>
        <v/>
      </c>
      <c r="AD8608">
        <f>IF($B8608="","",IFERROR(INDEX('CCA Util %'!$G:$G,MATCH($B8608,'CCA Util %'!$E:$E,0)),""))</f>
        <v/>
      </c>
      <c r="AE8608">
        <f>IF(OR($B8608="",$U8608=""),"",$U8608&amp;" &amp; "&amp;IF(OR($AD8608="",$AD8608=0),"Util NA",$AD8608&amp;" Util"))</f>
        <v/>
      </c>
    </row>
    <row r="8609" ht="15.75" customHeight="1" s="42">
      <c r="A8609" s="41" t="n"/>
      <c r="G8609" s="38" t="n"/>
      <c r="H8609" s="38" t="n"/>
      <c r="I8609" s="38" t="n"/>
      <c r="J8609" s="38" t="n"/>
      <c r="K8609" s="38" t="n"/>
      <c r="L8609" s="38" t="n"/>
      <c r="N8609" s="36">
        <f>IF($B8609="","",IF($C8609="SUPERSTORE","Superstore","DH"))</f>
        <v/>
      </c>
      <c r="O8609" s="36">
        <f>IF($B8609="","",IFERROR(VLOOKUP($B8609,Mapping!$A:$C,2,0),"Not Mapped"))</f>
        <v/>
      </c>
      <c r="P8609" s="36">
        <f>IF($B8609="","",IFERROR(VLOOKUP($B8609,Mapping!$A:$C,3,0),"Not Mapped"))</f>
        <v/>
      </c>
      <c r="Q8609" s="36">
        <f>IF($B8609="","",IFERROR(VLOOKUP($O8609,Leaders!$A:$B,2,0),"Not Mapped"))</f>
        <v/>
      </c>
      <c r="R8609" s="36">
        <f>IF($B8609="","",IF(COUNTIF(Exclusions!$A:$A,$B8609)&gt;0,"Yes","No"))</f>
        <v/>
      </c>
      <c r="S8609" s="38">
        <f>IF($B8609="","",MIN(1,DAY($A8609)/IF($N8609="Superstore",Settings!$B$5,Settings!$B$4)))</f>
        <v/>
      </c>
      <c r="T8609" s="38">
        <f>IF(OR($B8609="",$G8609="",$S8609=0),"",$G8609/$S8609)</f>
        <v/>
      </c>
      <c r="U8609" s="36">
        <f>IF($T8609="","",IF($T8609&lt;Settings!$B$8,"Critical",IF($T8609&lt;Settings!$B$9,"Semi Critical","Non Critical")))</f>
        <v/>
      </c>
      <c r="V8609" s="28" t="n"/>
      <c r="Z8609">
        <f>IF($B8609="","",IFERROR(VLOOKUP($B8609,'Plan HC for CCA'!$A:$B,2,0),""))</f>
        <v/>
      </c>
      <c r="AA8609">
        <f>IF(OR($B8609="",$Z8609=""),"",IF(N($M8609)&lt;$Z8609,"Delta","No Delta"))</f>
        <v/>
      </c>
      <c r="AB8609">
        <f>IF(OR($B8609="",$Z8609=""),"",MAX(0,$Z8609-N($M8609)))</f>
        <v/>
      </c>
      <c r="AC8609" s="46">
        <f>IF($B8609="","",IFERROR(INDEX('CCA Util %'!$H:$H,MATCH($B8609,'CCA Util %'!$E:$E,0)),""))</f>
        <v/>
      </c>
      <c r="AD8609">
        <f>IF($B8609="","",IFERROR(INDEX('CCA Util %'!$G:$G,MATCH($B8609,'CCA Util %'!$E:$E,0)),""))</f>
        <v/>
      </c>
      <c r="AE8609">
        <f>IF(OR($B8609="",$U8609=""),"",$U8609&amp;" &amp; "&amp;IF(OR($AD8609="",$AD8609=0),"Util NA",$AD8609&amp;" Util"))</f>
        <v/>
      </c>
    </row>
    <row r="8610" ht="15.75" customHeight="1" s="42">
      <c r="A8610" s="41" t="n"/>
      <c r="G8610" s="38" t="n"/>
      <c r="H8610" s="38" t="n"/>
      <c r="I8610" s="38" t="n"/>
      <c r="J8610" s="38" t="n"/>
      <c r="K8610" s="38" t="n"/>
      <c r="L8610" s="38" t="n"/>
      <c r="N8610" s="36">
        <f>IF($B8610="","",IF($C8610="SUPERSTORE","Superstore","DH"))</f>
        <v/>
      </c>
      <c r="O8610" s="36">
        <f>IF($B8610="","",IFERROR(VLOOKUP($B8610,Mapping!$A:$C,2,0),"Not Mapped"))</f>
        <v/>
      </c>
      <c r="P8610" s="36">
        <f>IF($B8610="","",IFERROR(VLOOKUP($B8610,Mapping!$A:$C,3,0),"Not Mapped"))</f>
        <v/>
      </c>
      <c r="Q8610" s="36">
        <f>IF($B8610="","",IFERROR(VLOOKUP($O8610,Leaders!$A:$B,2,0),"Not Mapped"))</f>
        <v/>
      </c>
      <c r="R8610" s="36">
        <f>IF($B8610="","",IF(COUNTIF(Exclusions!$A:$A,$B8610)&gt;0,"Yes","No"))</f>
        <v/>
      </c>
      <c r="S8610" s="38">
        <f>IF($B8610="","",MIN(1,DAY($A8610)/IF($N8610="Superstore",Settings!$B$5,Settings!$B$4)))</f>
        <v/>
      </c>
      <c r="T8610" s="38">
        <f>IF(OR($B8610="",$G8610="",$S8610=0),"",$G8610/$S8610)</f>
        <v/>
      </c>
      <c r="U8610" s="36">
        <f>IF($T8610="","",IF($T8610&lt;Settings!$B$8,"Critical",IF($T8610&lt;Settings!$B$9,"Semi Critical","Non Critical")))</f>
        <v/>
      </c>
      <c r="V8610" s="28" t="n"/>
      <c r="Z8610">
        <f>IF($B8610="","",IFERROR(VLOOKUP($B8610,'Plan HC for CCA'!$A:$B,2,0),""))</f>
        <v/>
      </c>
      <c r="AA8610">
        <f>IF(OR($B8610="",$Z8610=""),"",IF(N($M8610)&lt;$Z8610,"Delta","No Delta"))</f>
        <v/>
      </c>
      <c r="AB8610">
        <f>IF(OR($B8610="",$Z8610=""),"",MAX(0,$Z8610-N($M8610)))</f>
        <v/>
      </c>
      <c r="AC8610" s="46">
        <f>IF($B8610="","",IFERROR(INDEX('CCA Util %'!$H:$H,MATCH($B8610,'CCA Util %'!$E:$E,0)),""))</f>
        <v/>
      </c>
      <c r="AD8610">
        <f>IF($B8610="","",IFERROR(INDEX('CCA Util %'!$G:$G,MATCH($B8610,'CCA Util %'!$E:$E,0)),""))</f>
        <v/>
      </c>
      <c r="AE8610">
        <f>IF(OR($B8610="",$U8610=""),"",$U8610&amp;" &amp; "&amp;IF(OR($AD8610="",$AD8610=0),"Util NA",$AD8610&amp;" Util"))</f>
        <v/>
      </c>
    </row>
    <row r="8611" ht="15.75" customHeight="1" s="42">
      <c r="A8611" s="41" t="n"/>
      <c r="G8611" s="38" t="n"/>
      <c r="H8611" s="38" t="n"/>
      <c r="I8611" s="38" t="n"/>
      <c r="J8611" s="38" t="n"/>
      <c r="K8611" s="38" t="n"/>
      <c r="L8611" s="38" t="n"/>
      <c r="N8611" s="36">
        <f>IF($B8611="","",IF($C8611="SUPERSTORE","Superstore","DH"))</f>
        <v/>
      </c>
      <c r="O8611" s="36">
        <f>IF($B8611="","",IFERROR(VLOOKUP($B8611,Mapping!$A:$C,2,0),"Not Mapped"))</f>
        <v/>
      </c>
      <c r="P8611" s="36">
        <f>IF($B8611="","",IFERROR(VLOOKUP($B8611,Mapping!$A:$C,3,0),"Not Mapped"))</f>
        <v/>
      </c>
      <c r="Q8611" s="36">
        <f>IF($B8611="","",IFERROR(VLOOKUP($O8611,Leaders!$A:$B,2,0),"Not Mapped"))</f>
        <v/>
      </c>
      <c r="R8611" s="36">
        <f>IF($B8611="","",IF(COUNTIF(Exclusions!$A:$A,$B8611)&gt;0,"Yes","No"))</f>
        <v/>
      </c>
      <c r="S8611" s="38">
        <f>IF($B8611="","",MIN(1,DAY($A8611)/IF($N8611="Superstore",Settings!$B$5,Settings!$B$4)))</f>
        <v/>
      </c>
      <c r="T8611" s="38">
        <f>IF(OR($B8611="",$G8611="",$S8611=0),"",$G8611/$S8611)</f>
        <v/>
      </c>
      <c r="U8611" s="36">
        <f>IF($T8611="","",IF($T8611&lt;Settings!$B$8,"Critical",IF($T8611&lt;Settings!$B$9,"Semi Critical","Non Critical")))</f>
        <v/>
      </c>
      <c r="V8611" s="28" t="n"/>
      <c r="Z8611">
        <f>IF($B8611="","",IFERROR(VLOOKUP($B8611,'Plan HC for CCA'!$A:$B,2,0),""))</f>
        <v/>
      </c>
      <c r="AA8611">
        <f>IF(OR($B8611="",$Z8611=""),"",IF(N($M8611)&lt;$Z8611,"Delta","No Delta"))</f>
        <v/>
      </c>
      <c r="AB8611">
        <f>IF(OR($B8611="",$Z8611=""),"",MAX(0,$Z8611-N($M8611)))</f>
        <v/>
      </c>
      <c r="AC8611" s="46">
        <f>IF($B8611="","",IFERROR(INDEX('CCA Util %'!$H:$H,MATCH($B8611,'CCA Util %'!$E:$E,0)),""))</f>
        <v/>
      </c>
      <c r="AD8611">
        <f>IF($B8611="","",IFERROR(INDEX('CCA Util %'!$G:$G,MATCH($B8611,'CCA Util %'!$E:$E,0)),""))</f>
        <v/>
      </c>
      <c r="AE8611">
        <f>IF(OR($B8611="",$U8611=""),"",$U8611&amp;" &amp; "&amp;IF(OR($AD8611="",$AD8611=0),"Util NA",$AD8611&amp;" Util"))</f>
        <v/>
      </c>
    </row>
    <row r="8612" ht="15.75" customHeight="1" s="42">
      <c r="A8612" s="41" t="n"/>
      <c r="G8612" s="38" t="n"/>
      <c r="H8612" s="38" t="n"/>
      <c r="I8612" s="38" t="n"/>
      <c r="J8612" s="38" t="n"/>
      <c r="K8612" s="38" t="n"/>
      <c r="L8612" s="38" t="n"/>
      <c r="N8612" s="36">
        <f>IF($B8612="","",IF($C8612="SUPERSTORE","Superstore","DH"))</f>
        <v/>
      </c>
      <c r="O8612" s="36">
        <f>IF($B8612="","",IFERROR(VLOOKUP($B8612,Mapping!$A:$C,2,0),"Not Mapped"))</f>
        <v/>
      </c>
      <c r="P8612" s="36">
        <f>IF($B8612="","",IFERROR(VLOOKUP($B8612,Mapping!$A:$C,3,0),"Not Mapped"))</f>
        <v/>
      </c>
      <c r="Q8612" s="36">
        <f>IF($B8612="","",IFERROR(VLOOKUP($O8612,Leaders!$A:$B,2,0),"Not Mapped"))</f>
        <v/>
      </c>
      <c r="R8612" s="36">
        <f>IF($B8612="","",IF(COUNTIF(Exclusions!$A:$A,$B8612)&gt;0,"Yes","No"))</f>
        <v/>
      </c>
      <c r="S8612" s="38">
        <f>IF($B8612="","",MIN(1,DAY($A8612)/IF($N8612="Superstore",Settings!$B$5,Settings!$B$4)))</f>
        <v/>
      </c>
      <c r="T8612" s="38">
        <f>IF(OR($B8612="",$G8612="",$S8612=0),"",$G8612/$S8612)</f>
        <v/>
      </c>
      <c r="U8612" s="36">
        <f>IF($T8612="","",IF($T8612&lt;Settings!$B$8,"Critical",IF($T8612&lt;Settings!$B$9,"Semi Critical","Non Critical")))</f>
        <v/>
      </c>
      <c r="V8612" s="28" t="n"/>
      <c r="Z8612">
        <f>IF($B8612="","",IFERROR(VLOOKUP($B8612,'Plan HC for CCA'!$A:$B,2,0),""))</f>
        <v/>
      </c>
      <c r="AA8612">
        <f>IF(OR($B8612="",$Z8612=""),"",IF(N($M8612)&lt;$Z8612,"Delta","No Delta"))</f>
        <v/>
      </c>
      <c r="AB8612">
        <f>IF(OR($B8612="",$Z8612=""),"",MAX(0,$Z8612-N($M8612)))</f>
        <v/>
      </c>
      <c r="AC8612" s="46">
        <f>IF($B8612="","",IFERROR(INDEX('CCA Util %'!$H:$H,MATCH($B8612,'CCA Util %'!$E:$E,0)),""))</f>
        <v/>
      </c>
      <c r="AD8612">
        <f>IF($B8612="","",IFERROR(INDEX('CCA Util %'!$G:$G,MATCH($B8612,'CCA Util %'!$E:$E,0)),""))</f>
        <v/>
      </c>
      <c r="AE8612">
        <f>IF(OR($B8612="",$U8612=""),"",$U8612&amp;" &amp; "&amp;IF(OR($AD8612="",$AD8612=0),"Util NA",$AD8612&amp;" Util"))</f>
        <v/>
      </c>
    </row>
    <row r="8613" ht="15.75" customHeight="1" s="42">
      <c r="A8613" s="41" t="n"/>
      <c r="G8613" s="38" t="n"/>
      <c r="H8613" s="38" t="n"/>
      <c r="I8613" s="38" t="n"/>
      <c r="J8613" s="38" t="n"/>
      <c r="K8613" s="38" t="n"/>
      <c r="L8613" s="38" t="n"/>
      <c r="N8613" s="36">
        <f>IF($B8613="","",IF($C8613="SUPERSTORE","Superstore","DH"))</f>
        <v/>
      </c>
      <c r="O8613" s="36">
        <f>IF($B8613="","",IFERROR(VLOOKUP($B8613,Mapping!$A:$C,2,0),"Not Mapped"))</f>
        <v/>
      </c>
      <c r="P8613" s="36">
        <f>IF($B8613="","",IFERROR(VLOOKUP($B8613,Mapping!$A:$C,3,0),"Not Mapped"))</f>
        <v/>
      </c>
      <c r="Q8613" s="36">
        <f>IF($B8613="","",IFERROR(VLOOKUP($O8613,Leaders!$A:$B,2,0),"Not Mapped"))</f>
        <v/>
      </c>
      <c r="R8613" s="36">
        <f>IF($B8613="","",IF(COUNTIF(Exclusions!$A:$A,$B8613)&gt;0,"Yes","No"))</f>
        <v/>
      </c>
      <c r="S8613" s="38">
        <f>IF($B8613="","",MIN(1,DAY($A8613)/IF($N8613="Superstore",Settings!$B$5,Settings!$B$4)))</f>
        <v/>
      </c>
      <c r="T8613" s="38">
        <f>IF(OR($B8613="",$G8613="",$S8613=0),"",$G8613/$S8613)</f>
        <v/>
      </c>
      <c r="U8613" s="36">
        <f>IF($T8613="","",IF($T8613&lt;Settings!$B$8,"Critical",IF($T8613&lt;Settings!$B$9,"Semi Critical","Non Critical")))</f>
        <v/>
      </c>
      <c r="V8613" s="28" t="n"/>
      <c r="Z8613">
        <f>IF($B8613="","",IFERROR(VLOOKUP($B8613,'Plan HC for CCA'!$A:$B,2,0),""))</f>
        <v/>
      </c>
      <c r="AA8613">
        <f>IF(OR($B8613="",$Z8613=""),"",IF(N($M8613)&lt;$Z8613,"Delta","No Delta"))</f>
        <v/>
      </c>
      <c r="AB8613">
        <f>IF(OR($B8613="",$Z8613=""),"",MAX(0,$Z8613-N($M8613)))</f>
        <v/>
      </c>
      <c r="AC8613" s="46">
        <f>IF($B8613="","",IFERROR(INDEX('CCA Util %'!$H:$H,MATCH($B8613,'CCA Util %'!$E:$E,0)),""))</f>
        <v/>
      </c>
      <c r="AD8613">
        <f>IF($B8613="","",IFERROR(INDEX('CCA Util %'!$G:$G,MATCH($B8613,'CCA Util %'!$E:$E,0)),""))</f>
        <v/>
      </c>
      <c r="AE8613">
        <f>IF(OR($B8613="",$U8613=""),"",$U8613&amp;" &amp; "&amp;IF(OR($AD8613="",$AD8613=0),"Util NA",$AD8613&amp;" Util"))</f>
        <v/>
      </c>
    </row>
    <row r="8614" ht="15.75" customHeight="1" s="42">
      <c r="A8614" s="41" t="n"/>
      <c r="G8614" s="38" t="n"/>
      <c r="H8614" s="38" t="n"/>
      <c r="I8614" s="38" t="n"/>
      <c r="J8614" s="38" t="n"/>
      <c r="K8614" s="38" t="n"/>
      <c r="L8614" s="38" t="n"/>
      <c r="N8614" s="36">
        <f>IF($B8614="","",IF($C8614="SUPERSTORE","Superstore","DH"))</f>
        <v/>
      </c>
      <c r="O8614" s="36">
        <f>IF($B8614="","",IFERROR(VLOOKUP($B8614,Mapping!$A:$C,2,0),"Not Mapped"))</f>
        <v/>
      </c>
      <c r="P8614" s="36">
        <f>IF($B8614="","",IFERROR(VLOOKUP($B8614,Mapping!$A:$C,3,0),"Not Mapped"))</f>
        <v/>
      </c>
      <c r="Q8614" s="36">
        <f>IF($B8614="","",IFERROR(VLOOKUP($O8614,Leaders!$A:$B,2,0),"Not Mapped"))</f>
        <v/>
      </c>
      <c r="R8614" s="36">
        <f>IF($B8614="","",IF(COUNTIF(Exclusions!$A:$A,$B8614)&gt;0,"Yes","No"))</f>
        <v/>
      </c>
      <c r="S8614" s="38">
        <f>IF($B8614="","",MIN(1,DAY($A8614)/IF($N8614="Superstore",Settings!$B$5,Settings!$B$4)))</f>
        <v/>
      </c>
      <c r="T8614" s="38">
        <f>IF(OR($B8614="",$G8614="",$S8614=0),"",$G8614/$S8614)</f>
        <v/>
      </c>
      <c r="U8614" s="36">
        <f>IF($T8614="","",IF($T8614&lt;Settings!$B$8,"Critical",IF($T8614&lt;Settings!$B$9,"Semi Critical","Non Critical")))</f>
        <v/>
      </c>
      <c r="V8614" s="28" t="n"/>
      <c r="Z8614">
        <f>IF($B8614="","",IFERROR(VLOOKUP($B8614,'Plan HC for CCA'!$A:$B,2,0),""))</f>
        <v/>
      </c>
      <c r="AA8614">
        <f>IF(OR($B8614="",$Z8614=""),"",IF(N($M8614)&lt;$Z8614,"Delta","No Delta"))</f>
        <v/>
      </c>
      <c r="AB8614">
        <f>IF(OR($B8614="",$Z8614=""),"",MAX(0,$Z8614-N($M8614)))</f>
        <v/>
      </c>
      <c r="AC8614" s="46">
        <f>IF($B8614="","",IFERROR(INDEX('CCA Util %'!$H:$H,MATCH($B8614,'CCA Util %'!$E:$E,0)),""))</f>
        <v/>
      </c>
      <c r="AD8614">
        <f>IF($B8614="","",IFERROR(INDEX('CCA Util %'!$G:$G,MATCH($B8614,'CCA Util %'!$E:$E,0)),""))</f>
        <v/>
      </c>
      <c r="AE8614">
        <f>IF(OR($B8614="",$U8614=""),"",$U8614&amp;" &amp; "&amp;IF(OR($AD8614="",$AD8614=0),"Util NA",$AD8614&amp;" Util"))</f>
        <v/>
      </c>
    </row>
    <row r="8615" ht="15.75" customHeight="1" s="42">
      <c r="A8615" s="41" t="n"/>
      <c r="G8615" s="38" t="n"/>
      <c r="H8615" s="38" t="n"/>
      <c r="I8615" s="38" t="n"/>
      <c r="J8615" s="38" t="n"/>
      <c r="K8615" s="38" t="n"/>
      <c r="L8615" s="38" t="n"/>
      <c r="N8615" s="36">
        <f>IF($B8615="","",IF($C8615="SUPERSTORE","Superstore","DH"))</f>
        <v/>
      </c>
      <c r="O8615" s="36">
        <f>IF($B8615="","",IFERROR(VLOOKUP($B8615,Mapping!$A:$C,2,0),"Not Mapped"))</f>
        <v/>
      </c>
      <c r="P8615" s="36">
        <f>IF($B8615="","",IFERROR(VLOOKUP($B8615,Mapping!$A:$C,3,0),"Not Mapped"))</f>
        <v/>
      </c>
      <c r="Q8615" s="36">
        <f>IF($B8615="","",IFERROR(VLOOKUP($O8615,Leaders!$A:$B,2,0),"Not Mapped"))</f>
        <v/>
      </c>
      <c r="R8615" s="36">
        <f>IF($B8615="","",IF(COUNTIF(Exclusions!$A:$A,$B8615)&gt;0,"Yes","No"))</f>
        <v/>
      </c>
      <c r="S8615" s="38">
        <f>IF($B8615="","",MIN(1,DAY($A8615)/IF($N8615="Superstore",Settings!$B$5,Settings!$B$4)))</f>
        <v/>
      </c>
      <c r="T8615" s="38">
        <f>IF(OR($B8615="",$G8615="",$S8615=0),"",$G8615/$S8615)</f>
        <v/>
      </c>
      <c r="U8615" s="36">
        <f>IF($T8615="","",IF($T8615&lt;Settings!$B$8,"Critical",IF($T8615&lt;Settings!$B$9,"Semi Critical","Non Critical")))</f>
        <v/>
      </c>
      <c r="V8615" s="28" t="n"/>
      <c r="Z8615">
        <f>IF($B8615="","",IFERROR(VLOOKUP($B8615,'Plan HC for CCA'!$A:$B,2,0),""))</f>
        <v/>
      </c>
      <c r="AA8615">
        <f>IF(OR($B8615="",$Z8615=""),"",IF(N($M8615)&lt;$Z8615,"Delta","No Delta"))</f>
        <v/>
      </c>
      <c r="AB8615">
        <f>IF(OR($B8615="",$Z8615=""),"",MAX(0,$Z8615-N($M8615)))</f>
        <v/>
      </c>
      <c r="AC8615" s="46">
        <f>IF($B8615="","",IFERROR(INDEX('CCA Util %'!$H:$H,MATCH($B8615,'CCA Util %'!$E:$E,0)),""))</f>
        <v/>
      </c>
      <c r="AD8615">
        <f>IF($B8615="","",IFERROR(INDEX('CCA Util %'!$G:$G,MATCH($B8615,'CCA Util %'!$E:$E,0)),""))</f>
        <v/>
      </c>
      <c r="AE8615">
        <f>IF(OR($B8615="",$U8615=""),"",$U8615&amp;" &amp; "&amp;IF(OR($AD8615="",$AD8615=0),"Util NA",$AD8615&amp;" Util"))</f>
        <v/>
      </c>
    </row>
    <row r="8616" ht="15.75" customHeight="1" s="42">
      <c r="A8616" s="41" t="n"/>
      <c r="G8616" s="38" t="n"/>
      <c r="H8616" s="38" t="n"/>
      <c r="I8616" s="38" t="n"/>
      <c r="J8616" s="38" t="n"/>
      <c r="K8616" s="38" t="n"/>
      <c r="L8616" s="38" t="n"/>
      <c r="N8616" s="36">
        <f>IF($B8616="","",IF($C8616="SUPERSTORE","Superstore","DH"))</f>
        <v/>
      </c>
      <c r="O8616" s="36">
        <f>IF($B8616="","",IFERROR(VLOOKUP($B8616,Mapping!$A:$C,2,0),"Not Mapped"))</f>
        <v/>
      </c>
      <c r="P8616" s="36">
        <f>IF($B8616="","",IFERROR(VLOOKUP($B8616,Mapping!$A:$C,3,0),"Not Mapped"))</f>
        <v/>
      </c>
      <c r="Q8616" s="36">
        <f>IF($B8616="","",IFERROR(VLOOKUP($O8616,Leaders!$A:$B,2,0),"Not Mapped"))</f>
        <v/>
      </c>
      <c r="R8616" s="36">
        <f>IF($B8616="","",IF(COUNTIF(Exclusions!$A:$A,$B8616)&gt;0,"Yes","No"))</f>
        <v/>
      </c>
      <c r="S8616" s="38">
        <f>IF($B8616="","",MIN(1,DAY($A8616)/IF($N8616="Superstore",Settings!$B$5,Settings!$B$4)))</f>
        <v/>
      </c>
      <c r="T8616" s="38">
        <f>IF(OR($B8616="",$G8616="",$S8616=0),"",$G8616/$S8616)</f>
        <v/>
      </c>
      <c r="U8616" s="36">
        <f>IF($T8616="","",IF($T8616&lt;Settings!$B$8,"Critical",IF($T8616&lt;Settings!$B$9,"Semi Critical","Non Critical")))</f>
        <v/>
      </c>
      <c r="V8616" s="28" t="n"/>
      <c r="Z8616">
        <f>IF($B8616="","",IFERROR(VLOOKUP($B8616,'Plan HC for CCA'!$A:$B,2,0),""))</f>
        <v/>
      </c>
      <c r="AA8616">
        <f>IF(OR($B8616="",$Z8616=""),"",IF(N($M8616)&lt;$Z8616,"Delta","No Delta"))</f>
        <v/>
      </c>
      <c r="AB8616">
        <f>IF(OR($B8616="",$Z8616=""),"",MAX(0,$Z8616-N($M8616)))</f>
        <v/>
      </c>
      <c r="AC8616" s="46">
        <f>IF($B8616="","",IFERROR(INDEX('CCA Util %'!$H:$H,MATCH($B8616,'CCA Util %'!$E:$E,0)),""))</f>
        <v/>
      </c>
      <c r="AD8616">
        <f>IF($B8616="","",IFERROR(INDEX('CCA Util %'!$G:$G,MATCH($B8616,'CCA Util %'!$E:$E,0)),""))</f>
        <v/>
      </c>
      <c r="AE8616">
        <f>IF(OR($B8616="",$U8616=""),"",$U8616&amp;" &amp; "&amp;IF(OR($AD8616="",$AD8616=0),"Util NA",$AD8616&amp;" Util"))</f>
        <v/>
      </c>
    </row>
    <row r="8617" ht="15.75" customHeight="1" s="42">
      <c r="A8617" s="41" t="n"/>
      <c r="G8617" s="38" t="n"/>
      <c r="H8617" s="38" t="n"/>
      <c r="I8617" s="38" t="n"/>
      <c r="J8617" s="38" t="n"/>
      <c r="K8617" s="38" t="n"/>
      <c r="L8617" s="38" t="n"/>
      <c r="N8617" s="36">
        <f>IF($B8617="","",IF($C8617="SUPERSTORE","Superstore","DH"))</f>
        <v/>
      </c>
      <c r="O8617" s="36">
        <f>IF($B8617="","",IFERROR(VLOOKUP($B8617,Mapping!$A:$C,2,0),"Not Mapped"))</f>
        <v/>
      </c>
      <c r="P8617" s="36">
        <f>IF($B8617="","",IFERROR(VLOOKUP($B8617,Mapping!$A:$C,3,0),"Not Mapped"))</f>
        <v/>
      </c>
      <c r="Q8617" s="36">
        <f>IF($B8617="","",IFERROR(VLOOKUP($O8617,Leaders!$A:$B,2,0),"Not Mapped"))</f>
        <v/>
      </c>
      <c r="R8617" s="36">
        <f>IF($B8617="","",IF(COUNTIF(Exclusions!$A:$A,$B8617)&gt;0,"Yes","No"))</f>
        <v/>
      </c>
      <c r="S8617" s="38">
        <f>IF($B8617="","",MIN(1,DAY($A8617)/IF($N8617="Superstore",Settings!$B$5,Settings!$B$4)))</f>
        <v/>
      </c>
      <c r="T8617" s="38">
        <f>IF(OR($B8617="",$G8617="",$S8617=0),"",$G8617/$S8617)</f>
        <v/>
      </c>
      <c r="U8617" s="36">
        <f>IF($T8617="","",IF($T8617&lt;Settings!$B$8,"Critical",IF($T8617&lt;Settings!$B$9,"Semi Critical","Non Critical")))</f>
        <v/>
      </c>
      <c r="V8617" s="28" t="n"/>
      <c r="Z8617">
        <f>IF($B8617="","",IFERROR(VLOOKUP($B8617,'Plan HC for CCA'!$A:$B,2,0),""))</f>
        <v/>
      </c>
      <c r="AA8617">
        <f>IF(OR($B8617="",$Z8617=""),"",IF(N($M8617)&lt;$Z8617,"Delta","No Delta"))</f>
        <v/>
      </c>
      <c r="AB8617">
        <f>IF(OR($B8617="",$Z8617=""),"",MAX(0,$Z8617-N($M8617)))</f>
        <v/>
      </c>
      <c r="AC8617" s="46">
        <f>IF($B8617="","",IFERROR(INDEX('CCA Util %'!$H:$H,MATCH($B8617,'CCA Util %'!$E:$E,0)),""))</f>
        <v/>
      </c>
      <c r="AD8617">
        <f>IF($B8617="","",IFERROR(INDEX('CCA Util %'!$G:$G,MATCH($B8617,'CCA Util %'!$E:$E,0)),""))</f>
        <v/>
      </c>
      <c r="AE8617">
        <f>IF(OR($B8617="",$U8617=""),"",$U8617&amp;" &amp; "&amp;IF(OR($AD8617="",$AD8617=0),"Util NA",$AD8617&amp;" Util"))</f>
        <v/>
      </c>
    </row>
    <row r="8618" ht="15.75" customHeight="1" s="42">
      <c r="A8618" s="41" t="n"/>
      <c r="G8618" s="38" t="n"/>
      <c r="H8618" s="38" t="n"/>
      <c r="I8618" s="38" t="n"/>
      <c r="J8618" s="38" t="n"/>
      <c r="K8618" s="38" t="n"/>
      <c r="L8618" s="38" t="n"/>
      <c r="N8618" s="36">
        <f>IF($B8618="","",IF($C8618="SUPERSTORE","Superstore","DH"))</f>
        <v/>
      </c>
      <c r="O8618" s="36">
        <f>IF($B8618="","",IFERROR(VLOOKUP($B8618,Mapping!$A:$C,2,0),"Not Mapped"))</f>
        <v/>
      </c>
      <c r="P8618" s="36">
        <f>IF($B8618="","",IFERROR(VLOOKUP($B8618,Mapping!$A:$C,3,0),"Not Mapped"))</f>
        <v/>
      </c>
      <c r="Q8618" s="36">
        <f>IF($B8618="","",IFERROR(VLOOKUP($O8618,Leaders!$A:$B,2,0),"Not Mapped"))</f>
        <v/>
      </c>
      <c r="R8618" s="36">
        <f>IF($B8618="","",IF(COUNTIF(Exclusions!$A:$A,$B8618)&gt;0,"Yes","No"))</f>
        <v/>
      </c>
      <c r="S8618" s="38">
        <f>IF($B8618="","",MIN(1,DAY($A8618)/IF($N8618="Superstore",Settings!$B$5,Settings!$B$4)))</f>
        <v/>
      </c>
      <c r="T8618" s="38">
        <f>IF(OR($B8618="",$G8618="",$S8618=0),"",$G8618/$S8618)</f>
        <v/>
      </c>
      <c r="U8618" s="36">
        <f>IF($T8618="","",IF($T8618&lt;Settings!$B$8,"Critical",IF($T8618&lt;Settings!$B$9,"Semi Critical","Non Critical")))</f>
        <v/>
      </c>
      <c r="V8618" s="28" t="n"/>
      <c r="Z8618">
        <f>IF($B8618="","",IFERROR(VLOOKUP($B8618,'Plan HC for CCA'!$A:$B,2,0),""))</f>
        <v/>
      </c>
      <c r="AA8618">
        <f>IF(OR($B8618="",$Z8618=""),"",IF(N($M8618)&lt;$Z8618,"Delta","No Delta"))</f>
        <v/>
      </c>
      <c r="AB8618">
        <f>IF(OR($B8618="",$Z8618=""),"",MAX(0,$Z8618-N($M8618)))</f>
        <v/>
      </c>
      <c r="AC8618" s="46">
        <f>IF($B8618="","",IFERROR(INDEX('CCA Util %'!$H:$H,MATCH($B8618,'CCA Util %'!$E:$E,0)),""))</f>
        <v/>
      </c>
      <c r="AD8618">
        <f>IF($B8618="","",IFERROR(INDEX('CCA Util %'!$G:$G,MATCH($B8618,'CCA Util %'!$E:$E,0)),""))</f>
        <v/>
      </c>
      <c r="AE8618">
        <f>IF(OR($B8618="",$U8618=""),"",$U8618&amp;" &amp; "&amp;IF(OR($AD8618="",$AD8618=0),"Util NA",$AD8618&amp;" Util"))</f>
        <v/>
      </c>
    </row>
    <row r="8619" ht="15.75" customHeight="1" s="42">
      <c r="A8619" s="41" t="n"/>
      <c r="G8619" s="38" t="n"/>
      <c r="H8619" s="38" t="n"/>
      <c r="I8619" s="38" t="n"/>
      <c r="J8619" s="38" t="n"/>
      <c r="K8619" s="38" t="n"/>
      <c r="L8619" s="38" t="n"/>
      <c r="N8619" s="36">
        <f>IF($B8619="","",IF($C8619="SUPERSTORE","Superstore","DH"))</f>
        <v/>
      </c>
      <c r="O8619" s="36">
        <f>IF($B8619="","",IFERROR(VLOOKUP($B8619,Mapping!$A:$C,2,0),"Not Mapped"))</f>
        <v/>
      </c>
      <c r="P8619" s="36">
        <f>IF($B8619="","",IFERROR(VLOOKUP($B8619,Mapping!$A:$C,3,0),"Not Mapped"))</f>
        <v/>
      </c>
      <c r="Q8619" s="36">
        <f>IF($B8619="","",IFERROR(VLOOKUP($O8619,Leaders!$A:$B,2,0),"Not Mapped"))</f>
        <v/>
      </c>
      <c r="R8619" s="36">
        <f>IF($B8619="","",IF(COUNTIF(Exclusions!$A:$A,$B8619)&gt;0,"Yes","No"))</f>
        <v/>
      </c>
      <c r="S8619" s="38">
        <f>IF($B8619="","",MIN(1,DAY($A8619)/IF($N8619="Superstore",Settings!$B$5,Settings!$B$4)))</f>
        <v/>
      </c>
      <c r="T8619" s="38">
        <f>IF(OR($B8619="",$G8619="",$S8619=0),"",$G8619/$S8619)</f>
        <v/>
      </c>
      <c r="U8619" s="36">
        <f>IF($T8619="","",IF($T8619&lt;Settings!$B$8,"Critical",IF($T8619&lt;Settings!$B$9,"Semi Critical","Non Critical")))</f>
        <v/>
      </c>
      <c r="V8619" s="28" t="n"/>
      <c r="Z8619">
        <f>IF($B8619="","",IFERROR(VLOOKUP($B8619,'Plan HC for CCA'!$A:$B,2,0),""))</f>
        <v/>
      </c>
      <c r="AA8619">
        <f>IF(OR($B8619="",$Z8619=""),"",IF(N($M8619)&lt;$Z8619,"Delta","No Delta"))</f>
        <v/>
      </c>
      <c r="AB8619">
        <f>IF(OR($B8619="",$Z8619=""),"",MAX(0,$Z8619-N($M8619)))</f>
        <v/>
      </c>
      <c r="AC8619" s="46">
        <f>IF($B8619="","",IFERROR(INDEX('CCA Util %'!$H:$H,MATCH($B8619,'CCA Util %'!$E:$E,0)),""))</f>
        <v/>
      </c>
      <c r="AD8619">
        <f>IF($B8619="","",IFERROR(INDEX('CCA Util %'!$G:$G,MATCH($B8619,'CCA Util %'!$E:$E,0)),""))</f>
        <v/>
      </c>
      <c r="AE8619">
        <f>IF(OR($B8619="",$U8619=""),"",$U8619&amp;" &amp; "&amp;IF(OR($AD8619="",$AD8619=0),"Util NA",$AD8619&amp;" Util"))</f>
        <v/>
      </c>
    </row>
    <row r="8620" ht="15.75" customHeight="1" s="42">
      <c r="A8620" s="41" t="n"/>
      <c r="G8620" s="38" t="n"/>
      <c r="H8620" s="38" t="n"/>
      <c r="I8620" s="38" t="n"/>
      <c r="J8620" s="38" t="n"/>
      <c r="K8620" s="38" t="n"/>
      <c r="L8620" s="38" t="n"/>
      <c r="N8620" s="36">
        <f>IF($B8620="","",IF($C8620="SUPERSTORE","Superstore","DH"))</f>
        <v/>
      </c>
      <c r="O8620" s="36">
        <f>IF($B8620="","",IFERROR(VLOOKUP($B8620,Mapping!$A:$C,2,0),"Not Mapped"))</f>
        <v/>
      </c>
      <c r="P8620" s="36">
        <f>IF($B8620="","",IFERROR(VLOOKUP($B8620,Mapping!$A:$C,3,0),"Not Mapped"))</f>
        <v/>
      </c>
      <c r="Q8620" s="36">
        <f>IF($B8620="","",IFERROR(VLOOKUP($O8620,Leaders!$A:$B,2,0),"Not Mapped"))</f>
        <v/>
      </c>
      <c r="R8620" s="36">
        <f>IF($B8620="","",IF(COUNTIF(Exclusions!$A:$A,$B8620)&gt;0,"Yes","No"))</f>
        <v/>
      </c>
      <c r="S8620" s="38">
        <f>IF($B8620="","",MIN(1,DAY($A8620)/IF($N8620="Superstore",Settings!$B$5,Settings!$B$4)))</f>
        <v/>
      </c>
      <c r="T8620" s="38">
        <f>IF(OR($B8620="",$G8620="",$S8620=0),"",$G8620/$S8620)</f>
        <v/>
      </c>
      <c r="U8620" s="36">
        <f>IF($T8620="","",IF($T8620&lt;Settings!$B$8,"Critical",IF($T8620&lt;Settings!$B$9,"Semi Critical","Non Critical")))</f>
        <v/>
      </c>
      <c r="V8620" s="28" t="n"/>
      <c r="Z8620">
        <f>IF($B8620="","",IFERROR(VLOOKUP($B8620,'Plan HC for CCA'!$A:$B,2,0),""))</f>
        <v/>
      </c>
      <c r="AA8620">
        <f>IF(OR($B8620="",$Z8620=""),"",IF(N($M8620)&lt;$Z8620,"Delta","No Delta"))</f>
        <v/>
      </c>
      <c r="AB8620">
        <f>IF(OR($B8620="",$Z8620=""),"",MAX(0,$Z8620-N($M8620)))</f>
        <v/>
      </c>
      <c r="AC8620" s="46">
        <f>IF($B8620="","",IFERROR(INDEX('CCA Util %'!$H:$H,MATCH($B8620,'CCA Util %'!$E:$E,0)),""))</f>
        <v/>
      </c>
      <c r="AD8620">
        <f>IF($B8620="","",IFERROR(INDEX('CCA Util %'!$G:$G,MATCH($B8620,'CCA Util %'!$E:$E,0)),""))</f>
        <v/>
      </c>
      <c r="AE8620">
        <f>IF(OR($B8620="",$U8620=""),"",$U8620&amp;" &amp; "&amp;IF(OR($AD8620="",$AD8620=0),"Util NA",$AD8620&amp;" Util"))</f>
        <v/>
      </c>
    </row>
    <row r="8621" ht="15.75" customHeight="1" s="42">
      <c r="A8621" s="41" t="n"/>
      <c r="G8621" s="38" t="n"/>
      <c r="H8621" s="38" t="n"/>
      <c r="I8621" s="38" t="n"/>
      <c r="J8621" s="38" t="n"/>
      <c r="K8621" s="38" t="n"/>
      <c r="L8621" s="38" t="n"/>
      <c r="N8621" s="36">
        <f>IF($B8621="","",IF($C8621="SUPERSTORE","Superstore","DH"))</f>
        <v/>
      </c>
      <c r="O8621" s="36">
        <f>IF($B8621="","",IFERROR(VLOOKUP($B8621,Mapping!$A:$C,2,0),"Not Mapped"))</f>
        <v/>
      </c>
      <c r="P8621" s="36">
        <f>IF($B8621="","",IFERROR(VLOOKUP($B8621,Mapping!$A:$C,3,0),"Not Mapped"))</f>
        <v/>
      </c>
      <c r="Q8621" s="36">
        <f>IF($B8621="","",IFERROR(VLOOKUP($O8621,Leaders!$A:$B,2,0),"Not Mapped"))</f>
        <v/>
      </c>
      <c r="R8621" s="36">
        <f>IF($B8621="","",IF(COUNTIF(Exclusions!$A:$A,$B8621)&gt;0,"Yes","No"))</f>
        <v/>
      </c>
      <c r="S8621" s="38">
        <f>IF($B8621="","",MIN(1,DAY($A8621)/IF($N8621="Superstore",Settings!$B$5,Settings!$B$4)))</f>
        <v/>
      </c>
      <c r="T8621" s="38">
        <f>IF(OR($B8621="",$G8621="",$S8621=0),"",$G8621/$S8621)</f>
        <v/>
      </c>
      <c r="U8621" s="36">
        <f>IF($T8621="","",IF($T8621&lt;Settings!$B$8,"Critical",IF($T8621&lt;Settings!$B$9,"Semi Critical","Non Critical")))</f>
        <v/>
      </c>
      <c r="V8621" s="28" t="n"/>
      <c r="Z8621">
        <f>IF($B8621="","",IFERROR(VLOOKUP($B8621,'Plan HC for CCA'!$A:$B,2,0),""))</f>
        <v/>
      </c>
      <c r="AA8621">
        <f>IF(OR($B8621="",$Z8621=""),"",IF(N($M8621)&lt;$Z8621,"Delta","No Delta"))</f>
        <v/>
      </c>
      <c r="AB8621">
        <f>IF(OR($B8621="",$Z8621=""),"",MAX(0,$Z8621-N($M8621)))</f>
        <v/>
      </c>
      <c r="AC8621" s="46">
        <f>IF($B8621="","",IFERROR(INDEX('CCA Util %'!$H:$H,MATCH($B8621,'CCA Util %'!$E:$E,0)),""))</f>
        <v/>
      </c>
      <c r="AD8621">
        <f>IF($B8621="","",IFERROR(INDEX('CCA Util %'!$G:$G,MATCH($B8621,'CCA Util %'!$E:$E,0)),""))</f>
        <v/>
      </c>
      <c r="AE8621">
        <f>IF(OR($B8621="",$U8621=""),"",$U8621&amp;" &amp; "&amp;IF(OR($AD8621="",$AD8621=0),"Util NA",$AD8621&amp;" Util"))</f>
        <v/>
      </c>
    </row>
    <row r="8622" ht="15.75" customHeight="1" s="42">
      <c r="A8622" s="41" t="n"/>
      <c r="G8622" s="38" t="n"/>
      <c r="H8622" s="38" t="n"/>
      <c r="I8622" s="38" t="n"/>
      <c r="J8622" s="38" t="n"/>
      <c r="K8622" s="38" t="n"/>
      <c r="L8622" s="38" t="n"/>
      <c r="N8622" s="36">
        <f>IF($B8622="","",IF($C8622="SUPERSTORE","Superstore","DH"))</f>
        <v/>
      </c>
      <c r="O8622" s="36">
        <f>IF($B8622="","",IFERROR(VLOOKUP($B8622,Mapping!$A:$C,2,0),"Not Mapped"))</f>
        <v/>
      </c>
      <c r="P8622" s="36">
        <f>IF($B8622="","",IFERROR(VLOOKUP($B8622,Mapping!$A:$C,3,0),"Not Mapped"))</f>
        <v/>
      </c>
      <c r="Q8622" s="36">
        <f>IF($B8622="","",IFERROR(VLOOKUP($O8622,Leaders!$A:$B,2,0),"Not Mapped"))</f>
        <v/>
      </c>
      <c r="R8622" s="36">
        <f>IF($B8622="","",IF(COUNTIF(Exclusions!$A:$A,$B8622)&gt;0,"Yes","No"))</f>
        <v/>
      </c>
      <c r="S8622" s="38">
        <f>IF($B8622="","",MIN(1,DAY($A8622)/IF($N8622="Superstore",Settings!$B$5,Settings!$B$4)))</f>
        <v/>
      </c>
      <c r="T8622" s="38">
        <f>IF(OR($B8622="",$G8622="",$S8622=0),"",$G8622/$S8622)</f>
        <v/>
      </c>
      <c r="U8622" s="36">
        <f>IF($T8622="","",IF($T8622&lt;Settings!$B$8,"Critical",IF($T8622&lt;Settings!$B$9,"Semi Critical","Non Critical")))</f>
        <v/>
      </c>
      <c r="V8622" s="28" t="n"/>
      <c r="Z8622">
        <f>IF($B8622="","",IFERROR(VLOOKUP($B8622,'Plan HC for CCA'!$A:$B,2,0),""))</f>
        <v/>
      </c>
      <c r="AA8622">
        <f>IF(OR($B8622="",$Z8622=""),"",IF(N($M8622)&lt;$Z8622,"Delta","No Delta"))</f>
        <v/>
      </c>
      <c r="AB8622">
        <f>IF(OR($B8622="",$Z8622=""),"",MAX(0,$Z8622-N($M8622)))</f>
        <v/>
      </c>
      <c r="AC8622" s="46">
        <f>IF($B8622="","",IFERROR(INDEX('CCA Util %'!$H:$H,MATCH($B8622,'CCA Util %'!$E:$E,0)),""))</f>
        <v/>
      </c>
      <c r="AD8622">
        <f>IF($B8622="","",IFERROR(INDEX('CCA Util %'!$G:$G,MATCH($B8622,'CCA Util %'!$E:$E,0)),""))</f>
        <v/>
      </c>
      <c r="AE8622">
        <f>IF(OR($B8622="",$U8622=""),"",$U8622&amp;" &amp; "&amp;IF(OR($AD8622="",$AD8622=0),"Util NA",$AD8622&amp;" Util"))</f>
        <v/>
      </c>
    </row>
    <row r="8623" ht="15.75" customHeight="1" s="42">
      <c r="A8623" s="41" t="n"/>
      <c r="G8623" s="38" t="n"/>
      <c r="H8623" s="38" t="n"/>
      <c r="I8623" s="38" t="n"/>
      <c r="J8623" s="38" t="n"/>
      <c r="K8623" s="38" t="n"/>
      <c r="L8623" s="38" t="n"/>
      <c r="N8623" s="36">
        <f>IF($B8623="","",IF($C8623="SUPERSTORE","Superstore","DH"))</f>
        <v/>
      </c>
      <c r="O8623" s="36">
        <f>IF($B8623="","",IFERROR(VLOOKUP($B8623,Mapping!$A:$C,2,0),"Not Mapped"))</f>
        <v/>
      </c>
      <c r="P8623" s="36">
        <f>IF($B8623="","",IFERROR(VLOOKUP($B8623,Mapping!$A:$C,3,0),"Not Mapped"))</f>
        <v/>
      </c>
      <c r="Q8623" s="36">
        <f>IF($B8623="","",IFERROR(VLOOKUP($O8623,Leaders!$A:$B,2,0),"Not Mapped"))</f>
        <v/>
      </c>
      <c r="R8623" s="36">
        <f>IF($B8623="","",IF(COUNTIF(Exclusions!$A:$A,$B8623)&gt;0,"Yes","No"))</f>
        <v/>
      </c>
      <c r="S8623" s="38">
        <f>IF($B8623="","",MIN(1,DAY($A8623)/IF($N8623="Superstore",Settings!$B$5,Settings!$B$4)))</f>
        <v/>
      </c>
      <c r="T8623" s="38">
        <f>IF(OR($B8623="",$G8623="",$S8623=0),"",$G8623/$S8623)</f>
        <v/>
      </c>
      <c r="U8623" s="36">
        <f>IF($T8623="","",IF($T8623&lt;Settings!$B$8,"Critical",IF($T8623&lt;Settings!$B$9,"Semi Critical","Non Critical")))</f>
        <v/>
      </c>
      <c r="V8623" s="28" t="n"/>
      <c r="Z8623">
        <f>IF($B8623="","",IFERROR(VLOOKUP($B8623,'Plan HC for CCA'!$A:$B,2,0),""))</f>
        <v/>
      </c>
      <c r="AA8623">
        <f>IF(OR($B8623="",$Z8623=""),"",IF(N($M8623)&lt;$Z8623,"Delta","No Delta"))</f>
        <v/>
      </c>
      <c r="AB8623">
        <f>IF(OR($B8623="",$Z8623=""),"",MAX(0,$Z8623-N($M8623)))</f>
        <v/>
      </c>
      <c r="AC8623" s="46">
        <f>IF($B8623="","",IFERROR(INDEX('CCA Util %'!$H:$H,MATCH($B8623,'CCA Util %'!$E:$E,0)),""))</f>
        <v/>
      </c>
      <c r="AD8623">
        <f>IF($B8623="","",IFERROR(INDEX('CCA Util %'!$G:$G,MATCH($B8623,'CCA Util %'!$E:$E,0)),""))</f>
        <v/>
      </c>
      <c r="AE8623">
        <f>IF(OR($B8623="",$U8623=""),"",$U8623&amp;" &amp; "&amp;IF(OR($AD8623="",$AD8623=0),"Util NA",$AD8623&amp;" Util"))</f>
        <v/>
      </c>
    </row>
    <row r="8624" ht="15.75" customHeight="1" s="42">
      <c r="A8624" s="41" t="n"/>
      <c r="G8624" s="38" t="n"/>
      <c r="H8624" s="38" t="n"/>
      <c r="I8624" s="38" t="n"/>
      <c r="J8624" s="38" t="n"/>
      <c r="K8624" s="38" t="n"/>
      <c r="L8624" s="38" t="n"/>
      <c r="N8624" s="36">
        <f>IF($B8624="","",IF($C8624="SUPERSTORE","Superstore","DH"))</f>
        <v/>
      </c>
      <c r="O8624" s="36">
        <f>IF($B8624="","",IFERROR(VLOOKUP($B8624,Mapping!$A:$C,2,0),"Not Mapped"))</f>
        <v/>
      </c>
      <c r="P8624" s="36">
        <f>IF($B8624="","",IFERROR(VLOOKUP($B8624,Mapping!$A:$C,3,0),"Not Mapped"))</f>
        <v/>
      </c>
      <c r="Q8624" s="36">
        <f>IF($B8624="","",IFERROR(VLOOKUP($O8624,Leaders!$A:$B,2,0),"Not Mapped"))</f>
        <v/>
      </c>
      <c r="R8624" s="36">
        <f>IF($B8624="","",IF(COUNTIF(Exclusions!$A:$A,$B8624)&gt;0,"Yes","No"))</f>
        <v/>
      </c>
      <c r="S8624" s="38">
        <f>IF($B8624="","",MIN(1,DAY($A8624)/IF($N8624="Superstore",Settings!$B$5,Settings!$B$4)))</f>
        <v/>
      </c>
      <c r="T8624" s="38">
        <f>IF(OR($B8624="",$G8624="",$S8624=0),"",$G8624/$S8624)</f>
        <v/>
      </c>
      <c r="U8624" s="36">
        <f>IF($T8624="","",IF($T8624&lt;Settings!$B$8,"Critical",IF($T8624&lt;Settings!$B$9,"Semi Critical","Non Critical")))</f>
        <v/>
      </c>
      <c r="V8624" s="28" t="n"/>
      <c r="Z8624">
        <f>IF($B8624="","",IFERROR(VLOOKUP($B8624,'Plan HC for CCA'!$A:$B,2,0),""))</f>
        <v/>
      </c>
      <c r="AA8624">
        <f>IF(OR($B8624="",$Z8624=""),"",IF(N($M8624)&lt;$Z8624,"Delta","No Delta"))</f>
        <v/>
      </c>
      <c r="AB8624">
        <f>IF(OR($B8624="",$Z8624=""),"",MAX(0,$Z8624-N($M8624)))</f>
        <v/>
      </c>
      <c r="AC8624" s="46">
        <f>IF($B8624="","",IFERROR(INDEX('CCA Util %'!$H:$H,MATCH($B8624,'CCA Util %'!$E:$E,0)),""))</f>
        <v/>
      </c>
      <c r="AD8624">
        <f>IF($B8624="","",IFERROR(INDEX('CCA Util %'!$G:$G,MATCH($B8624,'CCA Util %'!$E:$E,0)),""))</f>
        <v/>
      </c>
      <c r="AE8624">
        <f>IF(OR($B8624="",$U8624=""),"",$U8624&amp;" &amp; "&amp;IF(OR($AD8624="",$AD8624=0),"Util NA",$AD8624&amp;" Util"))</f>
        <v/>
      </c>
    </row>
    <row r="8625" ht="15.75" customHeight="1" s="42">
      <c r="A8625" s="41" t="n"/>
      <c r="G8625" s="38" t="n"/>
      <c r="H8625" s="38" t="n"/>
      <c r="I8625" s="38" t="n"/>
      <c r="J8625" s="38" t="n"/>
      <c r="K8625" s="38" t="n"/>
      <c r="L8625" s="38" t="n"/>
      <c r="N8625" s="36">
        <f>IF($B8625="","",IF($C8625="SUPERSTORE","Superstore","DH"))</f>
        <v/>
      </c>
      <c r="O8625" s="36">
        <f>IF($B8625="","",IFERROR(VLOOKUP($B8625,Mapping!$A:$C,2,0),"Not Mapped"))</f>
        <v/>
      </c>
      <c r="P8625" s="36">
        <f>IF($B8625="","",IFERROR(VLOOKUP($B8625,Mapping!$A:$C,3,0),"Not Mapped"))</f>
        <v/>
      </c>
      <c r="Q8625" s="36">
        <f>IF($B8625="","",IFERROR(VLOOKUP($O8625,Leaders!$A:$B,2,0),"Not Mapped"))</f>
        <v/>
      </c>
      <c r="R8625" s="36">
        <f>IF($B8625="","",IF(COUNTIF(Exclusions!$A:$A,$B8625)&gt;0,"Yes","No"))</f>
        <v/>
      </c>
      <c r="S8625" s="38">
        <f>IF($B8625="","",MIN(1,DAY($A8625)/IF($N8625="Superstore",Settings!$B$5,Settings!$B$4)))</f>
        <v/>
      </c>
      <c r="T8625" s="38">
        <f>IF(OR($B8625="",$G8625="",$S8625=0),"",$G8625/$S8625)</f>
        <v/>
      </c>
      <c r="U8625" s="36">
        <f>IF($T8625="","",IF($T8625&lt;Settings!$B$8,"Critical",IF($T8625&lt;Settings!$B$9,"Semi Critical","Non Critical")))</f>
        <v/>
      </c>
      <c r="V8625" s="28" t="n"/>
      <c r="Z8625">
        <f>IF($B8625="","",IFERROR(VLOOKUP($B8625,'Plan HC for CCA'!$A:$B,2,0),""))</f>
        <v/>
      </c>
      <c r="AA8625">
        <f>IF(OR($B8625="",$Z8625=""),"",IF(N($M8625)&lt;$Z8625,"Delta","No Delta"))</f>
        <v/>
      </c>
      <c r="AB8625">
        <f>IF(OR($B8625="",$Z8625=""),"",MAX(0,$Z8625-N($M8625)))</f>
        <v/>
      </c>
      <c r="AC8625" s="46">
        <f>IF($B8625="","",IFERROR(INDEX('CCA Util %'!$H:$H,MATCH($B8625,'CCA Util %'!$E:$E,0)),""))</f>
        <v/>
      </c>
      <c r="AD8625">
        <f>IF($B8625="","",IFERROR(INDEX('CCA Util %'!$G:$G,MATCH($B8625,'CCA Util %'!$E:$E,0)),""))</f>
        <v/>
      </c>
      <c r="AE8625">
        <f>IF(OR($B8625="",$U8625=""),"",$U8625&amp;" &amp; "&amp;IF(OR($AD8625="",$AD8625=0),"Util NA",$AD8625&amp;" Util"))</f>
        <v/>
      </c>
    </row>
    <row r="8626" ht="15.75" customHeight="1" s="42">
      <c r="A8626" s="41" t="n"/>
      <c r="G8626" s="38" t="n"/>
      <c r="H8626" s="38" t="n"/>
      <c r="I8626" s="38" t="n"/>
      <c r="J8626" s="38" t="n"/>
      <c r="K8626" s="38" t="n"/>
      <c r="L8626" s="38" t="n"/>
      <c r="N8626" s="36">
        <f>IF($B8626="","",IF($C8626="SUPERSTORE","Superstore","DH"))</f>
        <v/>
      </c>
      <c r="O8626" s="36">
        <f>IF($B8626="","",IFERROR(VLOOKUP($B8626,Mapping!$A:$C,2,0),"Not Mapped"))</f>
        <v/>
      </c>
      <c r="P8626" s="36">
        <f>IF($B8626="","",IFERROR(VLOOKUP($B8626,Mapping!$A:$C,3,0),"Not Mapped"))</f>
        <v/>
      </c>
      <c r="Q8626" s="36">
        <f>IF($B8626="","",IFERROR(VLOOKUP($O8626,Leaders!$A:$B,2,0),"Not Mapped"))</f>
        <v/>
      </c>
      <c r="R8626" s="36">
        <f>IF($B8626="","",IF(COUNTIF(Exclusions!$A:$A,$B8626)&gt;0,"Yes","No"))</f>
        <v/>
      </c>
      <c r="S8626" s="38">
        <f>IF($B8626="","",MIN(1,DAY($A8626)/IF($N8626="Superstore",Settings!$B$5,Settings!$B$4)))</f>
        <v/>
      </c>
      <c r="T8626" s="38">
        <f>IF(OR($B8626="",$G8626="",$S8626=0),"",$G8626/$S8626)</f>
        <v/>
      </c>
      <c r="U8626" s="36">
        <f>IF($T8626="","",IF($T8626&lt;Settings!$B$8,"Critical",IF($T8626&lt;Settings!$B$9,"Semi Critical","Non Critical")))</f>
        <v/>
      </c>
      <c r="V8626" s="28" t="n"/>
      <c r="Z8626">
        <f>IF($B8626="","",IFERROR(VLOOKUP($B8626,'Plan HC for CCA'!$A:$B,2,0),""))</f>
        <v/>
      </c>
      <c r="AA8626">
        <f>IF(OR($B8626="",$Z8626=""),"",IF(N($M8626)&lt;$Z8626,"Delta","No Delta"))</f>
        <v/>
      </c>
      <c r="AB8626">
        <f>IF(OR($B8626="",$Z8626=""),"",MAX(0,$Z8626-N($M8626)))</f>
        <v/>
      </c>
      <c r="AC8626" s="46">
        <f>IF($B8626="","",IFERROR(INDEX('CCA Util %'!$H:$H,MATCH($B8626,'CCA Util %'!$E:$E,0)),""))</f>
        <v/>
      </c>
      <c r="AD8626">
        <f>IF($B8626="","",IFERROR(INDEX('CCA Util %'!$G:$G,MATCH($B8626,'CCA Util %'!$E:$E,0)),""))</f>
        <v/>
      </c>
      <c r="AE8626">
        <f>IF(OR($B8626="",$U8626=""),"",$U8626&amp;" &amp; "&amp;IF(OR($AD8626="",$AD8626=0),"Util NA",$AD8626&amp;" Util"))</f>
        <v/>
      </c>
    </row>
    <row r="8627" ht="15.75" customHeight="1" s="42">
      <c r="A8627" s="41" t="n"/>
      <c r="G8627" s="38" t="n"/>
      <c r="H8627" s="38" t="n"/>
      <c r="I8627" s="38" t="n"/>
      <c r="J8627" s="38" t="n"/>
      <c r="K8627" s="38" t="n"/>
      <c r="L8627" s="38" t="n"/>
      <c r="N8627" s="36">
        <f>IF($B8627="","",IF($C8627="SUPERSTORE","Superstore","DH"))</f>
        <v/>
      </c>
      <c r="O8627" s="36">
        <f>IF($B8627="","",IFERROR(VLOOKUP($B8627,Mapping!$A:$C,2,0),"Not Mapped"))</f>
        <v/>
      </c>
      <c r="P8627" s="36">
        <f>IF($B8627="","",IFERROR(VLOOKUP($B8627,Mapping!$A:$C,3,0),"Not Mapped"))</f>
        <v/>
      </c>
      <c r="Q8627" s="36">
        <f>IF($B8627="","",IFERROR(VLOOKUP($O8627,Leaders!$A:$B,2,0),"Not Mapped"))</f>
        <v/>
      </c>
      <c r="R8627" s="36">
        <f>IF($B8627="","",IF(COUNTIF(Exclusions!$A:$A,$B8627)&gt;0,"Yes","No"))</f>
        <v/>
      </c>
      <c r="S8627" s="38">
        <f>IF($B8627="","",MIN(1,DAY($A8627)/IF($N8627="Superstore",Settings!$B$5,Settings!$B$4)))</f>
        <v/>
      </c>
      <c r="T8627" s="38">
        <f>IF(OR($B8627="",$G8627="",$S8627=0),"",$G8627/$S8627)</f>
        <v/>
      </c>
      <c r="U8627" s="36">
        <f>IF($T8627="","",IF($T8627&lt;Settings!$B$8,"Critical",IF($T8627&lt;Settings!$B$9,"Semi Critical","Non Critical")))</f>
        <v/>
      </c>
      <c r="V8627" s="28" t="n"/>
      <c r="Z8627">
        <f>IF($B8627="","",IFERROR(VLOOKUP($B8627,'Plan HC for CCA'!$A:$B,2,0),""))</f>
        <v/>
      </c>
      <c r="AA8627">
        <f>IF(OR($B8627="",$Z8627=""),"",IF(N($M8627)&lt;$Z8627,"Delta","No Delta"))</f>
        <v/>
      </c>
      <c r="AB8627">
        <f>IF(OR($B8627="",$Z8627=""),"",MAX(0,$Z8627-N($M8627)))</f>
        <v/>
      </c>
      <c r="AC8627" s="46">
        <f>IF($B8627="","",IFERROR(INDEX('CCA Util %'!$H:$H,MATCH($B8627,'CCA Util %'!$E:$E,0)),""))</f>
        <v/>
      </c>
      <c r="AD8627">
        <f>IF($B8627="","",IFERROR(INDEX('CCA Util %'!$G:$G,MATCH($B8627,'CCA Util %'!$E:$E,0)),""))</f>
        <v/>
      </c>
      <c r="AE8627">
        <f>IF(OR($B8627="",$U8627=""),"",$U8627&amp;" &amp; "&amp;IF(OR($AD8627="",$AD8627=0),"Util NA",$AD8627&amp;" Util"))</f>
        <v/>
      </c>
    </row>
    <row r="8628" ht="15.75" customHeight="1" s="42">
      <c r="A8628" s="41" t="n"/>
      <c r="G8628" s="38" t="n"/>
      <c r="H8628" s="38" t="n"/>
      <c r="I8628" s="38" t="n"/>
      <c r="J8628" s="38" t="n"/>
      <c r="K8628" s="38" t="n"/>
      <c r="L8628" s="38" t="n"/>
      <c r="N8628" s="36">
        <f>IF($B8628="","",IF($C8628="SUPERSTORE","Superstore","DH"))</f>
        <v/>
      </c>
      <c r="O8628" s="36">
        <f>IF($B8628="","",IFERROR(VLOOKUP($B8628,Mapping!$A:$C,2,0),"Not Mapped"))</f>
        <v/>
      </c>
      <c r="P8628" s="36">
        <f>IF($B8628="","",IFERROR(VLOOKUP($B8628,Mapping!$A:$C,3,0),"Not Mapped"))</f>
        <v/>
      </c>
      <c r="Q8628" s="36">
        <f>IF($B8628="","",IFERROR(VLOOKUP($O8628,Leaders!$A:$B,2,0),"Not Mapped"))</f>
        <v/>
      </c>
      <c r="R8628" s="36">
        <f>IF($B8628="","",IF(COUNTIF(Exclusions!$A:$A,$B8628)&gt;0,"Yes","No"))</f>
        <v/>
      </c>
      <c r="S8628" s="38">
        <f>IF($B8628="","",MIN(1,DAY($A8628)/IF($N8628="Superstore",Settings!$B$5,Settings!$B$4)))</f>
        <v/>
      </c>
      <c r="T8628" s="38">
        <f>IF(OR($B8628="",$G8628="",$S8628=0),"",$G8628/$S8628)</f>
        <v/>
      </c>
      <c r="U8628" s="36">
        <f>IF($T8628="","",IF($T8628&lt;Settings!$B$8,"Critical",IF($T8628&lt;Settings!$B$9,"Semi Critical","Non Critical")))</f>
        <v/>
      </c>
      <c r="V8628" s="28" t="n"/>
      <c r="Z8628">
        <f>IF($B8628="","",IFERROR(VLOOKUP($B8628,'Plan HC for CCA'!$A:$B,2,0),""))</f>
        <v/>
      </c>
      <c r="AA8628">
        <f>IF(OR($B8628="",$Z8628=""),"",IF(N($M8628)&lt;$Z8628,"Delta","No Delta"))</f>
        <v/>
      </c>
      <c r="AB8628">
        <f>IF(OR($B8628="",$Z8628=""),"",MAX(0,$Z8628-N($M8628)))</f>
        <v/>
      </c>
      <c r="AC8628" s="46">
        <f>IF($B8628="","",IFERROR(INDEX('CCA Util %'!$H:$H,MATCH($B8628,'CCA Util %'!$E:$E,0)),""))</f>
        <v/>
      </c>
      <c r="AD8628">
        <f>IF($B8628="","",IFERROR(INDEX('CCA Util %'!$G:$G,MATCH($B8628,'CCA Util %'!$E:$E,0)),""))</f>
        <v/>
      </c>
      <c r="AE8628">
        <f>IF(OR($B8628="",$U8628=""),"",$U8628&amp;" &amp; "&amp;IF(OR($AD8628="",$AD8628=0),"Util NA",$AD8628&amp;" Util"))</f>
        <v/>
      </c>
    </row>
    <row r="8629" ht="15.75" customHeight="1" s="42">
      <c r="A8629" s="41" t="n"/>
      <c r="G8629" s="38" t="n"/>
      <c r="H8629" s="38" t="n"/>
      <c r="I8629" s="38" t="n"/>
      <c r="J8629" s="38" t="n"/>
      <c r="K8629" s="38" t="n"/>
      <c r="L8629" s="38" t="n"/>
      <c r="N8629" s="36">
        <f>IF($B8629="","",IF($C8629="SUPERSTORE","Superstore","DH"))</f>
        <v/>
      </c>
      <c r="O8629" s="36">
        <f>IF($B8629="","",IFERROR(VLOOKUP($B8629,Mapping!$A:$C,2,0),"Not Mapped"))</f>
        <v/>
      </c>
      <c r="P8629" s="36">
        <f>IF($B8629="","",IFERROR(VLOOKUP($B8629,Mapping!$A:$C,3,0),"Not Mapped"))</f>
        <v/>
      </c>
      <c r="Q8629" s="36">
        <f>IF($B8629="","",IFERROR(VLOOKUP($O8629,Leaders!$A:$B,2,0),"Not Mapped"))</f>
        <v/>
      </c>
      <c r="R8629" s="36">
        <f>IF($B8629="","",IF(COUNTIF(Exclusions!$A:$A,$B8629)&gt;0,"Yes","No"))</f>
        <v/>
      </c>
      <c r="S8629" s="38">
        <f>IF($B8629="","",MIN(1,DAY($A8629)/IF($N8629="Superstore",Settings!$B$5,Settings!$B$4)))</f>
        <v/>
      </c>
      <c r="T8629" s="38">
        <f>IF(OR($B8629="",$G8629="",$S8629=0),"",$G8629/$S8629)</f>
        <v/>
      </c>
      <c r="U8629" s="36">
        <f>IF($T8629="","",IF($T8629&lt;Settings!$B$8,"Critical",IF($T8629&lt;Settings!$B$9,"Semi Critical","Non Critical")))</f>
        <v/>
      </c>
      <c r="V8629" s="28" t="n"/>
      <c r="Z8629">
        <f>IF($B8629="","",IFERROR(VLOOKUP($B8629,'Plan HC for CCA'!$A:$B,2,0),""))</f>
        <v/>
      </c>
      <c r="AA8629">
        <f>IF(OR($B8629="",$Z8629=""),"",IF(N($M8629)&lt;$Z8629,"Delta","No Delta"))</f>
        <v/>
      </c>
      <c r="AB8629">
        <f>IF(OR($B8629="",$Z8629=""),"",MAX(0,$Z8629-N($M8629)))</f>
        <v/>
      </c>
      <c r="AC8629" s="46">
        <f>IF($B8629="","",IFERROR(INDEX('CCA Util %'!$H:$H,MATCH($B8629,'CCA Util %'!$E:$E,0)),""))</f>
        <v/>
      </c>
      <c r="AD8629">
        <f>IF($B8629="","",IFERROR(INDEX('CCA Util %'!$G:$G,MATCH($B8629,'CCA Util %'!$E:$E,0)),""))</f>
        <v/>
      </c>
      <c r="AE8629">
        <f>IF(OR($B8629="",$U8629=""),"",$U8629&amp;" &amp; "&amp;IF(OR($AD8629="",$AD8629=0),"Util NA",$AD8629&amp;" Util"))</f>
        <v/>
      </c>
    </row>
    <row r="8630" ht="15.75" customHeight="1" s="42">
      <c r="A8630" s="41" t="n"/>
      <c r="G8630" s="38" t="n"/>
      <c r="H8630" s="38" t="n"/>
      <c r="I8630" s="38" t="n"/>
      <c r="J8630" s="38" t="n"/>
      <c r="K8630" s="38" t="n"/>
      <c r="L8630" s="38" t="n"/>
      <c r="N8630" s="36">
        <f>IF($B8630="","",IF($C8630="SUPERSTORE","Superstore","DH"))</f>
        <v/>
      </c>
      <c r="O8630" s="36">
        <f>IF($B8630="","",IFERROR(VLOOKUP($B8630,Mapping!$A:$C,2,0),"Not Mapped"))</f>
        <v/>
      </c>
      <c r="P8630" s="36">
        <f>IF($B8630="","",IFERROR(VLOOKUP($B8630,Mapping!$A:$C,3,0),"Not Mapped"))</f>
        <v/>
      </c>
      <c r="Q8630" s="36">
        <f>IF($B8630="","",IFERROR(VLOOKUP($O8630,Leaders!$A:$B,2,0),"Not Mapped"))</f>
        <v/>
      </c>
      <c r="R8630" s="36">
        <f>IF($B8630="","",IF(COUNTIF(Exclusions!$A:$A,$B8630)&gt;0,"Yes","No"))</f>
        <v/>
      </c>
      <c r="S8630" s="38">
        <f>IF($B8630="","",MIN(1,DAY($A8630)/IF($N8630="Superstore",Settings!$B$5,Settings!$B$4)))</f>
        <v/>
      </c>
      <c r="T8630" s="38">
        <f>IF(OR($B8630="",$G8630="",$S8630=0),"",$G8630/$S8630)</f>
        <v/>
      </c>
      <c r="U8630" s="36">
        <f>IF($T8630="","",IF($T8630&lt;Settings!$B$8,"Critical",IF($T8630&lt;Settings!$B$9,"Semi Critical","Non Critical")))</f>
        <v/>
      </c>
      <c r="V8630" s="28" t="n"/>
      <c r="Z8630">
        <f>IF($B8630="","",IFERROR(VLOOKUP($B8630,'Plan HC for CCA'!$A:$B,2,0),""))</f>
        <v/>
      </c>
      <c r="AA8630">
        <f>IF(OR($B8630="",$Z8630=""),"",IF(N($M8630)&lt;$Z8630,"Delta","No Delta"))</f>
        <v/>
      </c>
      <c r="AB8630">
        <f>IF(OR($B8630="",$Z8630=""),"",MAX(0,$Z8630-N($M8630)))</f>
        <v/>
      </c>
      <c r="AC8630" s="46">
        <f>IF($B8630="","",IFERROR(INDEX('CCA Util %'!$H:$H,MATCH($B8630,'CCA Util %'!$E:$E,0)),""))</f>
        <v/>
      </c>
      <c r="AD8630">
        <f>IF($B8630="","",IFERROR(INDEX('CCA Util %'!$G:$G,MATCH($B8630,'CCA Util %'!$E:$E,0)),""))</f>
        <v/>
      </c>
      <c r="AE8630">
        <f>IF(OR($B8630="",$U8630=""),"",$U8630&amp;" &amp; "&amp;IF(OR($AD8630="",$AD8630=0),"Util NA",$AD8630&amp;" Util"))</f>
        <v/>
      </c>
    </row>
    <row r="8631" ht="15.75" customHeight="1" s="42">
      <c r="A8631" s="41" t="n"/>
      <c r="G8631" s="38" t="n"/>
      <c r="H8631" s="38" t="n"/>
      <c r="I8631" s="38" t="n"/>
      <c r="J8631" s="38" t="n"/>
      <c r="K8631" s="38" t="n"/>
      <c r="L8631" s="38" t="n"/>
      <c r="N8631" s="36">
        <f>IF($B8631="","",IF($C8631="SUPERSTORE","Superstore","DH"))</f>
        <v/>
      </c>
      <c r="O8631" s="36">
        <f>IF($B8631="","",IFERROR(VLOOKUP($B8631,Mapping!$A:$C,2,0),"Not Mapped"))</f>
        <v/>
      </c>
      <c r="P8631" s="36">
        <f>IF($B8631="","",IFERROR(VLOOKUP($B8631,Mapping!$A:$C,3,0),"Not Mapped"))</f>
        <v/>
      </c>
      <c r="Q8631" s="36">
        <f>IF($B8631="","",IFERROR(VLOOKUP($O8631,Leaders!$A:$B,2,0),"Not Mapped"))</f>
        <v/>
      </c>
      <c r="R8631" s="36">
        <f>IF($B8631="","",IF(COUNTIF(Exclusions!$A:$A,$B8631)&gt;0,"Yes","No"))</f>
        <v/>
      </c>
      <c r="S8631" s="38">
        <f>IF($B8631="","",MIN(1,DAY($A8631)/IF($N8631="Superstore",Settings!$B$5,Settings!$B$4)))</f>
        <v/>
      </c>
      <c r="T8631" s="38">
        <f>IF(OR($B8631="",$G8631="",$S8631=0),"",$G8631/$S8631)</f>
        <v/>
      </c>
      <c r="U8631" s="36">
        <f>IF($T8631="","",IF($T8631&lt;Settings!$B$8,"Critical",IF($T8631&lt;Settings!$B$9,"Semi Critical","Non Critical")))</f>
        <v/>
      </c>
      <c r="V8631" s="28" t="n"/>
      <c r="Z8631">
        <f>IF($B8631="","",IFERROR(VLOOKUP($B8631,'Plan HC for CCA'!$A:$B,2,0),""))</f>
        <v/>
      </c>
      <c r="AA8631">
        <f>IF(OR($B8631="",$Z8631=""),"",IF(N($M8631)&lt;$Z8631,"Delta","No Delta"))</f>
        <v/>
      </c>
      <c r="AB8631">
        <f>IF(OR($B8631="",$Z8631=""),"",MAX(0,$Z8631-N($M8631)))</f>
        <v/>
      </c>
      <c r="AC8631" s="46">
        <f>IF($B8631="","",IFERROR(INDEX('CCA Util %'!$H:$H,MATCH($B8631,'CCA Util %'!$E:$E,0)),""))</f>
        <v/>
      </c>
      <c r="AD8631">
        <f>IF($B8631="","",IFERROR(INDEX('CCA Util %'!$G:$G,MATCH($B8631,'CCA Util %'!$E:$E,0)),""))</f>
        <v/>
      </c>
      <c r="AE8631">
        <f>IF(OR($B8631="",$U8631=""),"",$U8631&amp;" &amp; "&amp;IF(OR($AD8631="",$AD8631=0),"Util NA",$AD8631&amp;" Util"))</f>
        <v/>
      </c>
    </row>
    <row r="8632" ht="15.75" customHeight="1" s="42">
      <c r="A8632" s="41" t="n"/>
      <c r="G8632" s="38" t="n"/>
      <c r="H8632" s="38" t="n"/>
      <c r="I8632" s="38" t="n"/>
      <c r="J8632" s="38" t="n"/>
      <c r="K8632" s="38" t="n"/>
      <c r="L8632" s="38" t="n"/>
      <c r="N8632" s="36">
        <f>IF($B8632="","",IF($C8632="SUPERSTORE","Superstore","DH"))</f>
        <v/>
      </c>
      <c r="O8632" s="36">
        <f>IF($B8632="","",IFERROR(VLOOKUP($B8632,Mapping!$A:$C,2,0),"Not Mapped"))</f>
        <v/>
      </c>
      <c r="P8632" s="36">
        <f>IF($B8632="","",IFERROR(VLOOKUP($B8632,Mapping!$A:$C,3,0),"Not Mapped"))</f>
        <v/>
      </c>
      <c r="Q8632" s="36">
        <f>IF($B8632="","",IFERROR(VLOOKUP($O8632,Leaders!$A:$B,2,0),"Not Mapped"))</f>
        <v/>
      </c>
      <c r="R8632" s="36">
        <f>IF($B8632="","",IF(COUNTIF(Exclusions!$A:$A,$B8632)&gt;0,"Yes","No"))</f>
        <v/>
      </c>
      <c r="S8632" s="38">
        <f>IF($B8632="","",MIN(1,DAY($A8632)/IF($N8632="Superstore",Settings!$B$5,Settings!$B$4)))</f>
        <v/>
      </c>
      <c r="T8632" s="38">
        <f>IF(OR($B8632="",$G8632="",$S8632=0),"",$G8632/$S8632)</f>
        <v/>
      </c>
      <c r="U8632" s="36">
        <f>IF($T8632="","",IF($T8632&lt;Settings!$B$8,"Critical",IF($T8632&lt;Settings!$B$9,"Semi Critical","Non Critical")))</f>
        <v/>
      </c>
      <c r="V8632" s="28" t="n"/>
      <c r="Z8632">
        <f>IF($B8632="","",IFERROR(VLOOKUP($B8632,'Plan HC for CCA'!$A:$B,2,0),""))</f>
        <v/>
      </c>
      <c r="AA8632">
        <f>IF(OR($B8632="",$Z8632=""),"",IF(N($M8632)&lt;$Z8632,"Delta","No Delta"))</f>
        <v/>
      </c>
      <c r="AB8632">
        <f>IF(OR($B8632="",$Z8632=""),"",MAX(0,$Z8632-N($M8632)))</f>
        <v/>
      </c>
      <c r="AC8632" s="46">
        <f>IF($B8632="","",IFERROR(INDEX('CCA Util %'!$H:$H,MATCH($B8632,'CCA Util %'!$E:$E,0)),""))</f>
        <v/>
      </c>
      <c r="AD8632">
        <f>IF($B8632="","",IFERROR(INDEX('CCA Util %'!$G:$G,MATCH($B8632,'CCA Util %'!$E:$E,0)),""))</f>
        <v/>
      </c>
      <c r="AE8632">
        <f>IF(OR($B8632="",$U8632=""),"",$U8632&amp;" &amp; "&amp;IF(OR($AD8632="",$AD8632=0),"Util NA",$AD8632&amp;" Util"))</f>
        <v/>
      </c>
    </row>
    <row r="8633" ht="15.75" customHeight="1" s="42">
      <c r="A8633" s="41" t="n"/>
      <c r="G8633" s="38" t="n"/>
      <c r="H8633" s="38" t="n"/>
      <c r="I8633" s="38" t="n"/>
      <c r="J8633" s="38" t="n"/>
      <c r="K8633" s="38" t="n"/>
      <c r="L8633" s="38" t="n"/>
      <c r="N8633" s="36">
        <f>IF($B8633="","",IF($C8633="SUPERSTORE","Superstore","DH"))</f>
        <v/>
      </c>
      <c r="O8633" s="36">
        <f>IF($B8633="","",IFERROR(VLOOKUP($B8633,Mapping!$A:$C,2,0),"Not Mapped"))</f>
        <v/>
      </c>
      <c r="P8633" s="36">
        <f>IF($B8633="","",IFERROR(VLOOKUP($B8633,Mapping!$A:$C,3,0),"Not Mapped"))</f>
        <v/>
      </c>
      <c r="Q8633" s="36">
        <f>IF($B8633="","",IFERROR(VLOOKUP($O8633,Leaders!$A:$B,2,0),"Not Mapped"))</f>
        <v/>
      </c>
      <c r="R8633" s="36">
        <f>IF($B8633="","",IF(COUNTIF(Exclusions!$A:$A,$B8633)&gt;0,"Yes","No"))</f>
        <v/>
      </c>
      <c r="S8633" s="38">
        <f>IF($B8633="","",MIN(1,DAY($A8633)/IF($N8633="Superstore",Settings!$B$5,Settings!$B$4)))</f>
        <v/>
      </c>
      <c r="T8633" s="38">
        <f>IF(OR($B8633="",$G8633="",$S8633=0),"",$G8633/$S8633)</f>
        <v/>
      </c>
      <c r="U8633" s="36">
        <f>IF($T8633="","",IF($T8633&lt;Settings!$B$8,"Critical",IF($T8633&lt;Settings!$B$9,"Semi Critical","Non Critical")))</f>
        <v/>
      </c>
      <c r="V8633" s="28" t="n"/>
      <c r="Z8633">
        <f>IF($B8633="","",IFERROR(VLOOKUP($B8633,'Plan HC for CCA'!$A:$B,2,0),""))</f>
        <v/>
      </c>
      <c r="AA8633">
        <f>IF(OR($B8633="",$Z8633=""),"",IF(N($M8633)&lt;$Z8633,"Delta","No Delta"))</f>
        <v/>
      </c>
      <c r="AB8633">
        <f>IF(OR($B8633="",$Z8633=""),"",MAX(0,$Z8633-N($M8633)))</f>
        <v/>
      </c>
      <c r="AC8633" s="46">
        <f>IF($B8633="","",IFERROR(INDEX('CCA Util %'!$H:$H,MATCH($B8633,'CCA Util %'!$E:$E,0)),""))</f>
        <v/>
      </c>
      <c r="AD8633">
        <f>IF($B8633="","",IFERROR(INDEX('CCA Util %'!$G:$G,MATCH($B8633,'CCA Util %'!$E:$E,0)),""))</f>
        <v/>
      </c>
      <c r="AE8633">
        <f>IF(OR($B8633="",$U8633=""),"",$U8633&amp;" &amp; "&amp;IF(OR($AD8633="",$AD8633=0),"Util NA",$AD8633&amp;" Util"))</f>
        <v/>
      </c>
    </row>
    <row r="8634" ht="15.75" customHeight="1" s="42">
      <c r="A8634" s="41" t="n"/>
      <c r="G8634" s="38" t="n"/>
      <c r="H8634" s="38" t="n"/>
      <c r="I8634" s="38" t="n"/>
      <c r="J8634" s="38" t="n"/>
      <c r="K8634" s="38" t="n"/>
      <c r="L8634" s="38" t="n"/>
      <c r="N8634" s="36">
        <f>IF($B8634="","",IF($C8634="SUPERSTORE","Superstore","DH"))</f>
        <v/>
      </c>
      <c r="O8634" s="36">
        <f>IF($B8634="","",IFERROR(VLOOKUP($B8634,Mapping!$A:$C,2,0),"Not Mapped"))</f>
        <v/>
      </c>
      <c r="P8634" s="36">
        <f>IF($B8634="","",IFERROR(VLOOKUP($B8634,Mapping!$A:$C,3,0),"Not Mapped"))</f>
        <v/>
      </c>
      <c r="Q8634" s="36">
        <f>IF($B8634="","",IFERROR(VLOOKUP($O8634,Leaders!$A:$B,2,0),"Not Mapped"))</f>
        <v/>
      </c>
      <c r="R8634" s="36">
        <f>IF($B8634="","",IF(COUNTIF(Exclusions!$A:$A,$B8634)&gt;0,"Yes","No"))</f>
        <v/>
      </c>
      <c r="S8634" s="38">
        <f>IF($B8634="","",MIN(1,DAY($A8634)/IF($N8634="Superstore",Settings!$B$5,Settings!$B$4)))</f>
        <v/>
      </c>
      <c r="T8634" s="38">
        <f>IF(OR($B8634="",$G8634="",$S8634=0),"",$G8634/$S8634)</f>
        <v/>
      </c>
      <c r="U8634" s="36">
        <f>IF($T8634="","",IF($T8634&lt;Settings!$B$8,"Critical",IF($T8634&lt;Settings!$B$9,"Semi Critical","Non Critical")))</f>
        <v/>
      </c>
      <c r="V8634" s="28" t="n"/>
      <c r="Z8634">
        <f>IF($B8634="","",IFERROR(VLOOKUP($B8634,'Plan HC for CCA'!$A:$B,2,0),""))</f>
        <v/>
      </c>
      <c r="AA8634">
        <f>IF(OR($B8634="",$Z8634=""),"",IF(N($M8634)&lt;$Z8634,"Delta","No Delta"))</f>
        <v/>
      </c>
      <c r="AB8634">
        <f>IF(OR($B8634="",$Z8634=""),"",MAX(0,$Z8634-N($M8634)))</f>
        <v/>
      </c>
      <c r="AC8634" s="46">
        <f>IF($B8634="","",IFERROR(INDEX('CCA Util %'!$H:$H,MATCH($B8634,'CCA Util %'!$E:$E,0)),""))</f>
        <v/>
      </c>
      <c r="AD8634">
        <f>IF($B8634="","",IFERROR(INDEX('CCA Util %'!$G:$G,MATCH($B8634,'CCA Util %'!$E:$E,0)),""))</f>
        <v/>
      </c>
      <c r="AE8634">
        <f>IF(OR($B8634="",$U8634=""),"",$U8634&amp;" &amp; "&amp;IF(OR($AD8634="",$AD8634=0),"Util NA",$AD8634&amp;" Util"))</f>
        <v/>
      </c>
    </row>
    <row r="8635" ht="15.75" customHeight="1" s="42">
      <c r="A8635" s="41" t="n"/>
      <c r="G8635" s="38" t="n"/>
      <c r="H8635" s="38" t="n"/>
      <c r="I8635" s="38" t="n"/>
      <c r="J8635" s="38" t="n"/>
      <c r="K8635" s="38" t="n"/>
      <c r="L8635" s="38" t="n"/>
      <c r="N8635" s="36">
        <f>IF($B8635="","",IF($C8635="SUPERSTORE","Superstore","DH"))</f>
        <v/>
      </c>
      <c r="O8635" s="36">
        <f>IF($B8635="","",IFERROR(VLOOKUP($B8635,Mapping!$A:$C,2,0),"Not Mapped"))</f>
        <v/>
      </c>
      <c r="P8635" s="36">
        <f>IF($B8635="","",IFERROR(VLOOKUP($B8635,Mapping!$A:$C,3,0),"Not Mapped"))</f>
        <v/>
      </c>
      <c r="Q8635" s="36">
        <f>IF($B8635="","",IFERROR(VLOOKUP($O8635,Leaders!$A:$B,2,0),"Not Mapped"))</f>
        <v/>
      </c>
      <c r="R8635" s="36">
        <f>IF($B8635="","",IF(COUNTIF(Exclusions!$A:$A,$B8635)&gt;0,"Yes","No"))</f>
        <v/>
      </c>
      <c r="S8635" s="38">
        <f>IF($B8635="","",MIN(1,DAY($A8635)/IF($N8635="Superstore",Settings!$B$5,Settings!$B$4)))</f>
        <v/>
      </c>
      <c r="T8635" s="38">
        <f>IF(OR($B8635="",$G8635="",$S8635=0),"",$G8635/$S8635)</f>
        <v/>
      </c>
      <c r="U8635" s="36">
        <f>IF($T8635="","",IF($T8635&lt;Settings!$B$8,"Critical",IF($T8635&lt;Settings!$B$9,"Semi Critical","Non Critical")))</f>
        <v/>
      </c>
      <c r="V8635" s="28" t="n"/>
      <c r="Z8635">
        <f>IF($B8635="","",IFERROR(VLOOKUP($B8635,'Plan HC for CCA'!$A:$B,2,0),""))</f>
        <v/>
      </c>
      <c r="AA8635">
        <f>IF(OR($B8635="",$Z8635=""),"",IF(N($M8635)&lt;$Z8635,"Delta","No Delta"))</f>
        <v/>
      </c>
      <c r="AB8635">
        <f>IF(OR($B8635="",$Z8635=""),"",MAX(0,$Z8635-N($M8635)))</f>
        <v/>
      </c>
      <c r="AC8635" s="46">
        <f>IF($B8635="","",IFERROR(INDEX('CCA Util %'!$H:$H,MATCH($B8635,'CCA Util %'!$E:$E,0)),""))</f>
        <v/>
      </c>
      <c r="AD8635">
        <f>IF($B8635="","",IFERROR(INDEX('CCA Util %'!$G:$G,MATCH($B8635,'CCA Util %'!$E:$E,0)),""))</f>
        <v/>
      </c>
      <c r="AE8635">
        <f>IF(OR($B8635="",$U8635=""),"",$U8635&amp;" &amp; "&amp;IF(OR($AD8635="",$AD8635=0),"Util NA",$AD8635&amp;" Util"))</f>
        <v/>
      </c>
    </row>
    <row r="8636" ht="15.75" customHeight="1" s="42">
      <c r="A8636" s="41" t="n"/>
      <c r="G8636" s="38" t="n"/>
      <c r="H8636" s="38" t="n"/>
      <c r="I8636" s="38" t="n"/>
      <c r="J8636" s="38" t="n"/>
      <c r="K8636" s="38" t="n"/>
      <c r="L8636" s="38" t="n"/>
      <c r="N8636" s="36">
        <f>IF($B8636="","",IF($C8636="SUPERSTORE","Superstore","DH"))</f>
        <v/>
      </c>
      <c r="O8636" s="36">
        <f>IF($B8636="","",IFERROR(VLOOKUP($B8636,Mapping!$A:$C,2,0),"Not Mapped"))</f>
        <v/>
      </c>
      <c r="P8636" s="36">
        <f>IF($B8636="","",IFERROR(VLOOKUP($B8636,Mapping!$A:$C,3,0),"Not Mapped"))</f>
        <v/>
      </c>
      <c r="Q8636" s="36">
        <f>IF($B8636="","",IFERROR(VLOOKUP($O8636,Leaders!$A:$B,2,0),"Not Mapped"))</f>
        <v/>
      </c>
      <c r="R8636" s="36">
        <f>IF($B8636="","",IF(COUNTIF(Exclusions!$A:$A,$B8636)&gt;0,"Yes","No"))</f>
        <v/>
      </c>
      <c r="S8636" s="38">
        <f>IF($B8636="","",MIN(1,DAY($A8636)/IF($N8636="Superstore",Settings!$B$5,Settings!$B$4)))</f>
        <v/>
      </c>
      <c r="T8636" s="38">
        <f>IF(OR($B8636="",$G8636="",$S8636=0),"",$G8636/$S8636)</f>
        <v/>
      </c>
      <c r="U8636" s="36">
        <f>IF($T8636="","",IF($T8636&lt;Settings!$B$8,"Critical",IF($T8636&lt;Settings!$B$9,"Semi Critical","Non Critical")))</f>
        <v/>
      </c>
      <c r="V8636" s="28" t="n"/>
      <c r="Z8636">
        <f>IF($B8636="","",IFERROR(VLOOKUP($B8636,'Plan HC for CCA'!$A:$B,2,0),""))</f>
        <v/>
      </c>
      <c r="AA8636">
        <f>IF(OR($B8636="",$Z8636=""),"",IF(N($M8636)&lt;$Z8636,"Delta","No Delta"))</f>
        <v/>
      </c>
      <c r="AB8636">
        <f>IF(OR($B8636="",$Z8636=""),"",MAX(0,$Z8636-N($M8636)))</f>
        <v/>
      </c>
      <c r="AC8636" s="46">
        <f>IF($B8636="","",IFERROR(INDEX('CCA Util %'!$H:$H,MATCH($B8636,'CCA Util %'!$E:$E,0)),""))</f>
        <v/>
      </c>
      <c r="AD8636">
        <f>IF($B8636="","",IFERROR(INDEX('CCA Util %'!$G:$G,MATCH($B8636,'CCA Util %'!$E:$E,0)),""))</f>
        <v/>
      </c>
      <c r="AE8636">
        <f>IF(OR($B8636="",$U8636=""),"",$U8636&amp;" &amp; "&amp;IF(OR($AD8636="",$AD8636=0),"Util NA",$AD8636&amp;" Util"))</f>
        <v/>
      </c>
    </row>
    <row r="8637" ht="15.75" customHeight="1" s="42">
      <c r="A8637" s="41" t="n"/>
      <c r="G8637" s="38" t="n"/>
      <c r="H8637" s="38" t="n"/>
      <c r="I8637" s="38" t="n"/>
      <c r="J8637" s="38" t="n"/>
      <c r="K8637" s="38" t="n"/>
      <c r="L8637" s="38" t="n"/>
      <c r="N8637" s="36">
        <f>IF($B8637="","",IF($C8637="SUPERSTORE","Superstore","DH"))</f>
        <v/>
      </c>
      <c r="O8637" s="36">
        <f>IF($B8637="","",IFERROR(VLOOKUP($B8637,Mapping!$A:$C,2,0),"Not Mapped"))</f>
        <v/>
      </c>
      <c r="P8637" s="36">
        <f>IF($B8637="","",IFERROR(VLOOKUP($B8637,Mapping!$A:$C,3,0),"Not Mapped"))</f>
        <v/>
      </c>
      <c r="Q8637" s="36">
        <f>IF($B8637="","",IFERROR(VLOOKUP($O8637,Leaders!$A:$B,2,0),"Not Mapped"))</f>
        <v/>
      </c>
      <c r="R8637" s="36">
        <f>IF($B8637="","",IF(COUNTIF(Exclusions!$A:$A,$B8637)&gt;0,"Yes","No"))</f>
        <v/>
      </c>
      <c r="S8637" s="38">
        <f>IF($B8637="","",MIN(1,DAY($A8637)/IF($N8637="Superstore",Settings!$B$5,Settings!$B$4)))</f>
        <v/>
      </c>
      <c r="T8637" s="38">
        <f>IF(OR($B8637="",$G8637="",$S8637=0),"",$G8637/$S8637)</f>
        <v/>
      </c>
      <c r="U8637" s="36">
        <f>IF($T8637="","",IF($T8637&lt;Settings!$B$8,"Critical",IF($T8637&lt;Settings!$B$9,"Semi Critical","Non Critical")))</f>
        <v/>
      </c>
      <c r="V8637" s="28" t="n"/>
      <c r="Z8637">
        <f>IF($B8637="","",IFERROR(VLOOKUP($B8637,'Plan HC for CCA'!$A:$B,2,0),""))</f>
        <v/>
      </c>
      <c r="AA8637">
        <f>IF(OR($B8637="",$Z8637=""),"",IF(N($M8637)&lt;$Z8637,"Delta","No Delta"))</f>
        <v/>
      </c>
      <c r="AB8637">
        <f>IF(OR($B8637="",$Z8637=""),"",MAX(0,$Z8637-N($M8637)))</f>
        <v/>
      </c>
      <c r="AC8637" s="46">
        <f>IF($B8637="","",IFERROR(INDEX('CCA Util %'!$H:$H,MATCH($B8637,'CCA Util %'!$E:$E,0)),""))</f>
        <v/>
      </c>
      <c r="AD8637">
        <f>IF($B8637="","",IFERROR(INDEX('CCA Util %'!$G:$G,MATCH($B8637,'CCA Util %'!$E:$E,0)),""))</f>
        <v/>
      </c>
      <c r="AE8637">
        <f>IF(OR($B8637="",$U8637=""),"",$U8637&amp;" &amp; "&amp;IF(OR($AD8637="",$AD8637=0),"Util NA",$AD8637&amp;" Util"))</f>
        <v/>
      </c>
    </row>
    <row r="8638" ht="15.75" customHeight="1" s="42">
      <c r="A8638" s="41" t="n"/>
      <c r="G8638" s="38" t="n"/>
      <c r="H8638" s="38" t="n"/>
      <c r="I8638" s="38" t="n"/>
      <c r="J8638" s="38" t="n"/>
      <c r="K8638" s="38" t="n"/>
      <c r="L8638" s="38" t="n"/>
      <c r="N8638" s="36">
        <f>IF($B8638="","",IF($C8638="SUPERSTORE","Superstore","DH"))</f>
        <v/>
      </c>
      <c r="O8638" s="36">
        <f>IF($B8638="","",IFERROR(VLOOKUP($B8638,Mapping!$A:$C,2,0),"Not Mapped"))</f>
        <v/>
      </c>
      <c r="P8638" s="36">
        <f>IF($B8638="","",IFERROR(VLOOKUP($B8638,Mapping!$A:$C,3,0),"Not Mapped"))</f>
        <v/>
      </c>
      <c r="Q8638" s="36">
        <f>IF($B8638="","",IFERROR(VLOOKUP($O8638,Leaders!$A:$B,2,0),"Not Mapped"))</f>
        <v/>
      </c>
      <c r="R8638" s="36">
        <f>IF($B8638="","",IF(COUNTIF(Exclusions!$A:$A,$B8638)&gt;0,"Yes","No"))</f>
        <v/>
      </c>
      <c r="S8638" s="38">
        <f>IF($B8638="","",MIN(1,DAY($A8638)/IF($N8638="Superstore",Settings!$B$5,Settings!$B$4)))</f>
        <v/>
      </c>
      <c r="T8638" s="38">
        <f>IF(OR($B8638="",$G8638="",$S8638=0),"",$G8638/$S8638)</f>
        <v/>
      </c>
      <c r="U8638" s="36">
        <f>IF($T8638="","",IF($T8638&lt;Settings!$B$8,"Critical",IF($T8638&lt;Settings!$B$9,"Semi Critical","Non Critical")))</f>
        <v/>
      </c>
      <c r="V8638" s="28" t="n"/>
      <c r="Z8638">
        <f>IF($B8638="","",IFERROR(VLOOKUP($B8638,'Plan HC for CCA'!$A:$B,2,0),""))</f>
        <v/>
      </c>
      <c r="AA8638">
        <f>IF(OR($B8638="",$Z8638=""),"",IF(N($M8638)&lt;$Z8638,"Delta","No Delta"))</f>
        <v/>
      </c>
      <c r="AB8638">
        <f>IF(OR($B8638="",$Z8638=""),"",MAX(0,$Z8638-N($M8638)))</f>
        <v/>
      </c>
      <c r="AC8638" s="46">
        <f>IF($B8638="","",IFERROR(INDEX('CCA Util %'!$H:$H,MATCH($B8638,'CCA Util %'!$E:$E,0)),""))</f>
        <v/>
      </c>
      <c r="AD8638">
        <f>IF($B8638="","",IFERROR(INDEX('CCA Util %'!$G:$G,MATCH($B8638,'CCA Util %'!$E:$E,0)),""))</f>
        <v/>
      </c>
      <c r="AE8638">
        <f>IF(OR($B8638="",$U8638=""),"",$U8638&amp;" &amp; "&amp;IF(OR($AD8638="",$AD8638=0),"Util NA",$AD8638&amp;" Util"))</f>
        <v/>
      </c>
    </row>
    <row r="8639" ht="15.75" customHeight="1" s="42">
      <c r="A8639" s="41" t="n"/>
      <c r="G8639" s="38" t="n"/>
      <c r="H8639" s="38" t="n"/>
      <c r="I8639" s="38" t="n"/>
      <c r="J8639" s="38" t="n"/>
      <c r="K8639" s="38" t="n"/>
      <c r="L8639" s="38" t="n"/>
      <c r="N8639" s="36">
        <f>IF($B8639="","",IF($C8639="SUPERSTORE","Superstore","DH"))</f>
        <v/>
      </c>
      <c r="O8639" s="36">
        <f>IF($B8639="","",IFERROR(VLOOKUP($B8639,Mapping!$A:$C,2,0),"Not Mapped"))</f>
        <v/>
      </c>
      <c r="P8639" s="36">
        <f>IF($B8639="","",IFERROR(VLOOKUP($B8639,Mapping!$A:$C,3,0),"Not Mapped"))</f>
        <v/>
      </c>
      <c r="Q8639" s="36">
        <f>IF($B8639="","",IFERROR(VLOOKUP($O8639,Leaders!$A:$B,2,0),"Not Mapped"))</f>
        <v/>
      </c>
      <c r="R8639" s="36">
        <f>IF($B8639="","",IF(COUNTIF(Exclusions!$A:$A,$B8639)&gt;0,"Yes","No"))</f>
        <v/>
      </c>
      <c r="S8639" s="38">
        <f>IF($B8639="","",MIN(1,DAY($A8639)/IF($N8639="Superstore",Settings!$B$5,Settings!$B$4)))</f>
        <v/>
      </c>
      <c r="T8639" s="38">
        <f>IF(OR($B8639="",$G8639="",$S8639=0),"",$G8639/$S8639)</f>
        <v/>
      </c>
      <c r="U8639" s="36">
        <f>IF($T8639="","",IF($T8639&lt;Settings!$B$8,"Critical",IF($T8639&lt;Settings!$B$9,"Semi Critical","Non Critical")))</f>
        <v/>
      </c>
      <c r="V8639" s="28" t="n"/>
      <c r="Z8639">
        <f>IF($B8639="","",IFERROR(VLOOKUP($B8639,'Plan HC for CCA'!$A:$B,2,0),""))</f>
        <v/>
      </c>
      <c r="AA8639">
        <f>IF(OR($B8639="",$Z8639=""),"",IF(N($M8639)&lt;$Z8639,"Delta","No Delta"))</f>
        <v/>
      </c>
      <c r="AB8639">
        <f>IF(OR($B8639="",$Z8639=""),"",MAX(0,$Z8639-N($M8639)))</f>
        <v/>
      </c>
      <c r="AC8639" s="46">
        <f>IF($B8639="","",IFERROR(INDEX('CCA Util %'!$H:$H,MATCH($B8639,'CCA Util %'!$E:$E,0)),""))</f>
        <v/>
      </c>
      <c r="AD8639">
        <f>IF($B8639="","",IFERROR(INDEX('CCA Util %'!$G:$G,MATCH($B8639,'CCA Util %'!$E:$E,0)),""))</f>
        <v/>
      </c>
      <c r="AE8639">
        <f>IF(OR($B8639="",$U8639=""),"",$U8639&amp;" &amp; "&amp;IF(OR($AD8639="",$AD8639=0),"Util NA",$AD8639&amp;" Util"))</f>
        <v/>
      </c>
    </row>
    <row r="8640" ht="15.75" customHeight="1" s="42">
      <c r="A8640" s="41" t="n"/>
      <c r="G8640" s="38" t="n"/>
      <c r="H8640" s="38" t="n"/>
      <c r="I8640" s="38" t="n"/>
      <c r="J8640" s="38" t="n"/>
      <c r="K8640" s="38" t="n"/>
      <c r="L8640" s="38" t="n"/>
      <c r="N8640" s="36">
        <f>IF($B8640="","",IF($C8640="SUPERSTORE","Superstore","DH"))</f>
        <v/>
      </c>
      <c r="O8640" s="36">
        <f>IF($B8640="","",IFERROR(VLOOKUP($B8640,Mapping!$A:$C,2,0),"Not Mapped"))</f>
        <v/>
      </c>
      <c r="P8640" s="36">
        <f>IF($B8640="","",IFERROR(VLOOKUP($B8640,Mapping!$A:$C,3,0),"Not Mapped"))</f>
        <v/>
      </c>
      <c r="Q8640" s="36">
        <f>IF($B8640="","",IFERROR(VLOOKUP($O8640,Leaders!$A:$B,2,0),"Not Mapped"))</f>
        <v/>
      </c>
      <c r="R8640" s="36">
        <f>IF($B8640="","",IF(COUNTIF(Exclusions!$A:$A,$B8640)&gt;0,"Yes","No"))</f>
        <v/>
      </c>
      <c r="S8640" s="38">
        <f>IF($B8640="","",MIN(1,DAY($A8640)/IF($N8640="Superstore",Settings!$B$5,Settings!$B$4)))</f>
        <v/>
      </c>
      <c r="T8640" s="38">
        <f>IF(OR($B8640="",$G8640="",$S8640=0),"",$G8640/$S8640)</f>
        <v/>
      </c>
      <c r="U8640" s="36">
        <f>IF($T8640="","",IF($T8640&lt;Settings!$B$8,"Critical",IF($T8640&lt;Settings!$B$9,"Semi Critical","Non Critical")))</f>
        <v/>
      </c>
      <c r="V8640" s="28" t="n"/>
      <c r="Z8640">
        <f>IF($B8640="","",IFERROR(VLOOKUP($B8640,'Plan HC for CCA'!$A:$B,2,0),""))</f>
        <v/>
      </c>
      <c r="AA8640">
        <f>IF(OR($B8640="",$Z8640=""),"",IF(N($M8640)&lt;$Z8640,"Delta","No Delta"))</f>
        <v/>
      </c>
      <c r="AB8640">
        <f>IF(OR($B8640="",$Z8640=""),"",MAX(0,$Z8640-N($M8640)))</f>
        <v/>
      </c>
      <c r="AC8640" s="46">
        <f>IF($B8640="","",IFERROR(INDEX('CCA Util %'!$H:$H,MATCH($B8640,'CCA Util %'!$E:$E,0)),""))</f>
        <v/>
      </c>
      <c r="AD8640">
        <f>IF($B8640="","",IFERROR(INDEX('CCA Util %'!$G:$G,MATCH($B8640,'CCA Util %'!$E:$E,0)),""))</f>
        <v/>
      </c>
      <c r="AE8640">
        <f>IF(OR($B8640="",$U8640=""),"",$U8640&amp;" &amp; "&amp;IF(OR($AD8640="",$AD8640=0),"Util NA",$AD8640&amp;" Util"))</f>
        <v/>
      </c>
    </row>
    <row r="8641" ht="15.75" customHeight="1" s="42">
      <c r="A8641" s="41" t="n"/>
      <c r="G8641" s="38" t="n"/>
      <c r="H8641" s="38" t="n"/>
      <c r="I8641" s="38" t="n"/>
      <c r="J8641" s="38" t="n"/>
      <c r="K8641" s="38" t="n"/>
      <c r="L8641" s="38" t="n"/>
      <c r="N8641" s="36">
        <f>IF($B8641="","",IF($C8641="SUPERSTORE","Superstore","DH"))</f>
        <v/>
      </c>
      <c r="O8641" s="36">
        <f>IF($B8641="","",IFERROR(VLOOKUP($B8641,Mapping!$A:$C,2,0),"Not Mapped"))</f>
        <v/>
      </c>
      <c r="P8641" s="36">
        <f>IF($B8641="","",IFERROR(VLOOKUP($B8641,Mapping!$A:$C,3,0),"Not Mapped"))</f>
        <v/>
      </c>
      <c r="Q8641" s="36">
        <f>IF($B8641="","",IFERROR(VLOOKUP($O8641,Leaders!$A:$B,2,0),"Not Mapped"))</f>
        <v/>
      </c>
      <c r="R8641" s="36">
        <f>IF($B8641="","",IF(COUNTIF(Exclusions!$A:$A,$B8641)&gt;0,"Yes","No"))</f>
        <v/>
      </c>
      <c r="S8641" s="38">
        <f>IF($B8641="","",MIN(1,DAY($A8641)/IF($N8641="Superstore",Settings!$B$5,Settings!$B$4)))</f>
        <v/>
      </c>
      <c r="T8641" s="38">
        <f>IF(OR($B8641="",$G8641="",$S8641=0),"",$G8641/$S8641)</f>
        <v/>
      </c>
      <c r="U8641" s="36">
        <f>IF($T8641="","",IF($T8641&lt;Settings!$B$8,"Critical",IF($T8641&lt;Settings!$B$9,"Semi Critical","Non Critical")))</f>
        <v/>
      </c>
      <c r="V8641" s="28" t="n"/>
      <c r="Z8641">
        <f>IF($B8641="","",IFERROR(VLOOKUP($B8641,'Plan HC for CCA'!$A:$B,2,0),""))</f>
        <v/>
      </c>
      <c r="AA8641">
        <f>IF(OR($B8641="",$Z8641=""),"",IF(N($M8641)&lt;$Z8641,"Delta","No Delta"))</f>
        <v/>
      </c>
      <c r="AB8641">
        <f>IF(OR($B8641="",$Z8641=""),"",MAX(0,$Z8641-N($M8641)))</f>
        <v/>
      </c>
      <c r="AC8641" s="46">
        <f>IF($B8641="","",IFERROR(INDEX('CCA Util %'!$H:$H,MATCH($B8641,'CCA Util %'!$E:$E,0)),""))</f>
        <v/>
      </c>
      <c r="AD8641">
        <f>IF($B8641="","",IFERROR(INDEX('CCA Util %'!$G:$G,MATCH($B8641,'CCA Util %'!$E:$E,0)),""))</f>
        <v/>
      </c>
      <c r="AE8641">
        <f>IF(OR($B8641="",$U8641=""),"",$U8641&amp;" &amp; "&amp;IF(OR($AD8641="",$AD8641=0),"Util NA",$AD8641&amp;" Util"))</f>
        <v/>
      </c>
    </row>
    <row r="8642" ht="15.75" customHeight="1" s="42">
      <c r="A8642" s="41" t="n"/>
      <c r="G8642" s="38" t="n"/>
      <c r="H8642" s="38" t="n"/>
      <c r="I8642" s="38" t="n"/>
      <c r="J8642" s="38" t="n"/>
      <c r="K8642" s="38" t="n"/>
      <c r="L8642" s="38" t="n"/>
      <c r="N8642" s="36">
        <f>IF($B8642="","",IF($C8642="SUPERSTORE","Superstore","DH"))</f>
        <v/>
      </c>
      <c r="O8642" s="36">
        <f>IF($B8642="","",IFERROR(VLOOKUP($B8642,Mapping!$A:$C,2,0),"Not Mapped"))</f>
        <v/>
      </c>
      <c r="P8642" s="36">
        <f>IF($B8642="","",IFERROR(VLOOKUP($B8642,Mapping!$A:$C,3,0),"Not Mapped"))</f>
        <v/>
      </c>
      <c r="Q8642" s="36">
        <f>IF($B8642="","",IFERROR(VLOOKUP($O8642,Leaders!$A:$B,2,0),"Not Mapped"))</f>
        <v/>
      </c>
      <c r="R8642" s="36">
        <f>IF($B8642="","",IF(COUNTIF(Exclusions!$A:$A,$B8642)&gt;0,"Yes","No"))</f>
        <v/>
      </c>
      <c r="S8642" s="38">
        <f>IF($B8642="","",MIN(1,DAY($A8642)/IF($N8642="Superstore",Settings!$B$5,Settings!$B$4)))</f>
        <v/>
      </c>
      <c r="T8642" s="38">
        <f>IF(OR($B8642="",$G8642="",$S8642=0),"",$G8642/$S8642)</f>
        <v/>
      </c>
      <c r="U8642" s="36">
        <f>IF($T8642="","",IF($T8642&lt;Settings!$B$8,"Critical",IF($T8642&lt;Settings!$B$9,"Semi Critical","Non Critical")))</f>
        <v/>
      </c>
      <c r="V8642" s="28" t="n"/>
      <c r="Z8642">
        <f>IF($B8642="","",IFERROR(VLOOKUP($B8642,'Plan HC for CCA'!$A:$B,2,0),""))</f>
        <v/>
      </c>
      <c r="AA8642">
        <f>IF(OR($B8642="",$Z8642=""),"",IF(N($M8642)&lt;$Z8642,"Delta","No Delta"))</f>
        <v/>
      </c>
      <c r="AB8642">
        <f>IF(OR($B8642="",$Z8642=""),"",MAX(0,$Z8642-N($M8642)))</f>
        <v/>
      </c>
      <c r="AC8642" s="46">
        <f>IF($B8642="","",IFERROR(INDEX('CCA Util %'!$H:$H,MATCH($B8642,'CCA Util %'!$E:$E,0)),""))</f>
        <v/>
      </c>
      <c r="AD8642">
        <f>IF($B8642="","",IFERROR(INDEX('CCA Util %'!$G:$G,MATCH($B8642,'CCA Util %'!$E:$E,0)),""))</f>
        <v/>
      </c>
      <c r="AE8642">
        <f>IF(OR($B8642="",$U8642=""),"",$U8642&amp;" &amp; "&amp;IF(OR($AD8642="",$AD8642=0),"Util NA",$AD8642&amp;" Util"))</f>
        <v/>
      </c>
    </row>
    <row r="8643" ht="15.75" customHeight="1" s="42">
      <c r="A8643" s="41" t="n"/>
      <c r="G8643" s="38" t="n"/>
      <c r="H8643" s="38" t="n"/>
      <c r="I8643" s="38" t="n"/>
      <c r="J8643" s="38" t="n"/>
      <c r="K8643" s="38" t="n"/>
      <c r="L8643" s="38" t="n"/>
      <c r="N8643" s="36">
        <f>IF($B8643="","",IF($C8643="SUPERSTORE","Superstore","DH"))</f>
        <v/>
      </c>
      <c r="O8643" s="36">
        <f>IF($B8643="","",IFERROR(VLOOKUP($B8643,Mapping!$A:$C,2,0),"Not Mapped"))</f>
        <v/>
      </c>
      <c r="P8643" s="36">
        <f>IF($B8643="","",IFERROR(VLOOKUP($B8643,Mapping!$A:$C,3,0),"Not Mapped"))</f>
        <v/>
      </c>
      <c r="Q8643" s="36">
        <f>IF($B8643="","",IFERROR(VLOOKUP($O8643,Leaders!$A:$B,2,0),"Not Mapped"))</f>
        <v/>
      </c>
      <c r="R8643" s="36">
        <f>IF($B8643="","",IF(COUNTIF(Exclusions!$A:$A,$B8643)&gt;0,"Yes","No"))</f>
        <v/>
      </c>
      <c r="S8643" s="38">
        <f>IF($B8643="","",MIN(1,DAY($A8643)/IF($N8643="Superstore",Settings!$B$5,Settings!$B$4)))</f>
        <v/>
      </c>
      <c r="T8643" s="38">
        <f>IF(OR($B8643="",$G8643="",$S8643=0),"",$G8643/$S8643)</f>
        <v/>
      </c>
      <c r="U8643" s="36">
        <f>IF($T8643="","",IF($T8643&lt;Settings!$B$8,"Critical",IF($T8643&lt;Settings!$B$9,"Semi Critical","Non Critical")))</f>
        <v/>
      </c>
      <c r="V8643" s="28" t="n"/>
      <c r="Z8643">
        <f>IF($B8643="","",IFERROR(VLOOKUP($B8643,'Plan HC for CCA'!$A:$B,2,0),""))</f>
        <v/>
      </c>
      <c r="AA8643">
        <f>IF(OR($B8643="",$Z8643=""),"",IF(N($M8643)&lt;$Z8643,"Delta","No Delta"))</f>
        <v/>
      </c>
      <c r="AB8643">
        <f>IF(OR($B8643="",$Z8643=""),"",MAX(0,$Z8643-N($M8643)))</f>
        <v/>
      </c>
      <c r="AC8643" s="46">
        <f>IF($B8643="","",IFERROR(INDEX('CCA Util %'!$H:$H,MATCH($B8643,'CCA Util %'!$E:$E,0)),""))</f>
        <v/>
      </c>
      <c r="AD8643">
        <f>IF($B8643="","",IFERROR(INDEX('CCA Util %'!$G:$G,MATCH($B8643,'CCA Util %'!$E:$E,0)),""))</f>
        <v/>
      </c>
      <c r="AE8643">
        <f>IF(OR($B8643="",$U8643=""),"",$U8643&amp;" &amp; "&amp;IF(OR($AD8643="",$AD8643=0),"Util NA",$AD8643&amp;" Util"))</f>
        <v/>
      </c>
    </row>
    <row r="8644" ht="15.75" customHeight="1" s="42">
      <c r="A8644" s="41" t="n"/>
      <c r="G8644" s="38" t="n"/>
      <c r="H8644" s="38" t="n"/>
      <c r="I8644" s="38" t="n"/>
      <c r="J8644" s="38" t="n"/>
      <c r="K8644" s="38" t="n"/>
      <c r="L8644" s="38" t="n"/>
      <c r="N8644" s="36">
        <f>IF($B8644="","",IF($C8644="SUPERSTORE","Superstore","DH"))</f>
        <v/>
      </c>
      <c r="O8644" s="36">
        <f>IF($B8644="","",IFERROR(VLOOKUP($B8644,Mapping!$A:$C,2,0),"Not Mapped"))</f>
        <v/>
      </c>
      <c r="P8644" s="36">
        <f>IF($B8644="","",IFERROR(VLOOKUP($B8644,Mapping!$A:$C,3,0),"Not Mapped"))</f>
        <v/>
      </c>
      <c r="Q8644" s="36">
        <f>IF($B8644="","",IFERROR(VLOOKUP($O8644,Leaders!$A:$B,2,0),"Not Mapped"))</f>
        <v/>
      </c>
      <c r="R8644" s="36">
        <f>IF($B8644="","",IF(COUNTIF(Exclusions!$A:$A,$B8644)&gt;0,"Yes","No"))</f>
        <v/>
      </c>
      <c r="S8644" s="38">
        <f>IF($B8644="","",MIN(1,DAY($A8644)/IF($N8644="Superstore",Settings!$B$5,Settings!$B$4)))</f>
        <v/>
      </c>
      <c r="T8644" s="38">
        <f>IF(OR($B8644="",$G8644="",$S8644=0),"",$G8644/$S8644)</f>
        <v/>
      </c>
      <c r="U8644" s="36">
        <f>IF($T8644="","",IF($T8644&lt;Settings!$B$8,"Critical",IF($T8644&lt;Settings!$B$9,"Semi Critical","Non Critical")))</f>
        <v/>
      </c>
      <c r="V8644" s="28" t="n"/>
      <c r="Z8644">
        <f>IF($B8644="","",IFERROR(VLOOKUP($B8644,'Plan HC for CCA'!$A:$B,2,0),""))</f>
        <v/>
      </c>
      <c r="AA8644">
        <f>IF(OR($B8644="",$Z8644=""),"",IF(N($M8644)&lt;$Z8644,"Delta","No Delta"))</f>
        <v/>
      </c>
      <c r="AB8644">
        <f>IF(OR($B8644="",$Z8644=""),"",MAX(0,$Z8644-N($M8644)))</f>
        <v/>
      </c>
      <c r="AC8644" s="46">
        <f>IF($B8644="","",IFERROR(INDEX('CCA Util %'!$H:$H,MATCH($B8644,'CCA Util %'!$E:$E,0)),""))</f>
        <v/>
      </c>
      <c r="AD8644">
        <f>IF($B8644="","",IFERROR(INDEX('CCA Util %'!$G:$G,MATCH($B8644,'CCA Util %'!$E:$E,0)),""))</f>
        <v/>
      </c>
      <c r="AE8644">
        <f>IF(OR($B8644="",$U8644=""),"",$U8644&amp;" &amp; "&amp;IF(OR($AD8644="",$AD8644=0),"Util NA",$AD8644&amp;" Util"))</f>
        <v/>
      </c>
    </row>
    <row r="8645" ht="15.75" customHeight="1" s="42">
      <c r="A8645" s="41" t="n"/>
      <c r="G8645" s="38" t="n"/>
      <c r="H8645" s="38" t="n"/>
      <c r="I8645" s="38" t="n"/>
      <c r="J8645" s="38" t="n"/>
      <c r="K8645" s="38" t="n"/>
      <c r="L8645" s="38" t="n"/>
      <c r="N8645" s="36">
        <f>IF($B8645="","",IF($C8645="SUPERSTORE","Superstore","DH"))</f>
        <v/>
      </c>
      <c r="O8645" s="36">
        <f>IF($B8645="","",IFERROR(VLOOKUP($B8645,Mapping!$A:$C,2,0),"Not Mapped"))</f>
        <v/>
      </c>
      <c r="P8645" s="36">
        <f>IF($B8645="","",IFERROR(VLOOKUP($B8645,Mapping!$A:$C,3,0),"Not Mapped"))</f>
        <v/>
      </c>
      <c r="Q8645" s="36">
        <f>IF($B8645="","",IFERROR(VLOOKUP($O8645,Leaders!$A:$B,2,0),"Not Mapped"))</f>
        <v/>
      </c>
      <c r="R8645" s="36">
        <f>IF($B8645="","",IF(COUNTIF(Exclusions!$A:$A,$B8645)&gt;0,"Yes","No"))</f>
        <v/>
      </c>
      <c r="S8645" s="38">
        <f>IF($B8645="","",MIN(1,DAY($A8645)/IF($N8645="Superstore",Settings!$B$5,Settings!$B$4)))</f>
        <v/>
      </c>
      <c r="T8645" s="38">
        <f>IF(OR($B8645="",$G8645="",$S8645=0),"",$G8645/$S8645)</f>
        <v/>
      </c>
      <c r="U8645" s="36">
        <f>IF($T8645="","",IF($T8645&lt;Settings!$B$8,"Critical",IF($T8645&lt;Settings!$B$9,"Semi Critical","Non Critical")))</f>
        <v/>
      </c>
      <c r="V8645" s="28" t="n"/>
      <c r="Z8645">
        <f>IF($B8645="","",IFERROR(VLOOKUP($B8645,'Plan HC for CCA'!$A:$B,2,0),""))</f>
        <v/>
      </c>
      <c r="AA8645">
        <f>IF(OR($B8645="",$Z8645=""),"",IF(N($M8645)&lt;$Z8645,"Delta","No Delta"))</f>
        <v/>
      </c>
      <c r="AB8645">
        <f>IF(OR($B8645="",$Z8645=""),"",MAX(0,$Z8645-N($M8645)))</f>
        <v/>
      </c>
      <c r="AC8645" s="46">
        <f>IF($B8645="","",IFERROR(INDEX('CCA Util %'!$H:$H,MATCH($B8645,'CCA Util %'!$E:$E,0)),""))</f>
        <v/>
      </c>
      <c r="AD8645">
        <f>IF($B8645="","",IFERROR(INDEX('CCA Util %'!$G:$G,MATCH($B8645,'CCA Util %'!$E:$E,0)),""))</f>
        <v/>
      </c>
      <c r="AE8645">
        <f>IF(OR($B8645="",$U8645=""),"",$U8645&amp;" &amp; "&amp;IF(OR($AD8645="",$AD8645=0),"Util NA",$AD8645&amp;" Util"))</f>
        <v/>
      </c>
    </row>
    <row r="8646" ht="15.75" customHeight="1" s="42">
      <c r="A8646" s="41" t="n"/>
      <c r="G8646" s="38" t="n"/>
      <c r="H8646" s="38" t="n"/>
      <c r="I8646" s="38" t="n"/>
      <c r="J8646" s="38" t="n"/>
      <c r="K8646" s="38" t="n"/>
      <c r="L8646" s="38" t="n"/>
      <c r="N8646" s="36">
        <f>IF($B8646="","",IF($C8646="SUPERSTORE","Superstore","DH"))</f>
        <v/>
      </c>
      <c r="O8646" s="36">
        <f>IF($B8646="","",IFERROR(VLOOKUP($B8646,Mapping!$A:$C,2,0),"Not Mapped"))</f>
        <v/>
      </c>
      <c r="P8646" s="36">
        <f>IF($B8646="","",IFERROR(VLOOKUP($B8646,Mapping!$A:$C,3,0),"Not Mapped"))</f>
        <v/>
      </c>
      <c r="Q8646" s="36">
        <f>IF($B8646="","",IFERROR(VLOOKUP($O8646,Leaders!$A:$B,2,0),"Not Mapped"))</f>
        <v/>
      </c>
      <c r="R8646" s="36">
        <f>IF($B8646="","",IF(COUNTIF(Exclusions!$A:$A,$B8646)&gt;0,"Yes","No"))</f>
        <v/>
      </c>
      <c r="S8646" s="38">
        <f>IF($B8646="","",MIN(1,DAY($A8646)/IF($N8646="Superstore",Settings!$B$5,Settings!$B$4)))</f>
        <v/>
      </c>
      <c r="T8646" s="38">
        <f>IF(OR($B8646="",$G8646="",$S8646=0),"",$G8646/$S8646)</f>
        <v/>
      </c>
      <c r="U8646" s="36">
        <f>IF($T8646="","",IF($T8646&lt;Settings!$B$8,"Critical",IF($T8646&lt;Settings!$B$9,"Semi Critical","Non Critical")))</f>
        <v/>
      </c>
      <c r="V8646" s="28" t="n"/>
      <c r="Z8646">
        <f>IF($B8646="","",IFERROR(VLOOKUP($B8646,'Plan HC for CCA'!$A:$B,2,0),""))</f>
        <v/>
      </c>
      <c r="AA8646">
        <f>IF(OR($B8646="",$Z8646=""),"",IF(N($M8646)&lt;$Z8646,"Delta","No Delta"))</f>
        <v/>
      </c>
      <c r="AB8646">
        <f>IF(OR($B8646="",$Z8646=""),"",MAX(0,$Z8646-N($M8646)))</f>
        <v/>
      </c>
      <c r="AC8646" s="46">
        <f>IF($B8646="","",IFERROR(INDEX('CCA Util %'!$H:$H,MATCH($B8646,'CCA Util %'!$E:$E,0)),""))</f>
        <v/>
      </c>
      <c r="AD8646">
        <f>IF($B8646="","",IFERROR(INDEX('CCA Util %'!$G:$G,MATCH($B8646,'CCA Util %'!$E:$E,0)),""))</f>
        <v/>
      </c>
      <c r="AE8646">
        <f>IF(OR($B8646="",$U8646=""),"",$U8646&amp;" &amp; "&amp;IF(OR($AD8646="",$AD8646=0),"Util NA",$AD8646&amp;" Util"))</f>
        <v/>
      </c>
    </row>
    <row r="8647" ht="15.75" customHeight="1" s="42">
      <c r="A8647" s="41" t="n"/>
      <c r="G8647" s="38" t="n"/>
      <c r="H8647" s="38" t="n"/>
      <c r="I8647" s="38" t="n"/>
      <c r="J8647" s="38" t="n"/>
      <c r="K8647" s="38" t="n"/>
      <c r="L8647" s="38" t="n"/>
      <c r="N8647" s="36">
        <f>IF($B8647="","",IF($C8647="SUPERSTORE","Superstore","DH"))</f>
        <v/>
      </c>
      <c r="O8647" s="36">
        <f>IF($B8647="","",IFERROR(VLOOKUP($B8647,Mapping!$A:$C,2,0),"Not Mapped"))</f>
        <v/>
      </c>
      <c r="P8647" s="36">
        <f>IF($B8647="","",IFERROR(VLOOKUP($B8647,Mapping!$A:$C,3,0),"Not Mapped"))</f>
        <v/>
      </c>
      <c r="Q8647" s="36">
        <f>IF($B8647="","",IFERROR(VLOOKUP($O8647,Leaders!$A:$B,2,0),"Not Mapped"))</f>
        <v/>
      </c>
      <c r="R8647" s="36">
        <f>IF($B8647="","",IF(COUNTIF(Exclusions!$A:$A,$B8647)&gt;0,"Yes","No"))</f>
        <v/>
      </c>
      <c r="S8647" s="38">
        <f>IF($B8647="","",MIN(1,DAY($A8647)/IF($N8647="Superstore",Settings!$B$5,Settings!$B$4)))</f>
        <v/>
      </c>
      <c r="T8647" s="38">
        <f>IF(OR($B8647="",$G8647="",$S8647=0),"",$G8647/$S8647)</f>
        <v/>
      </c>
      <c r="U8647" s="36">
        <f>IF($T8647="","",IF($T8647&lt;Settings!$B$8,"Critical",IF($T8647&lt;Settings!$B$9,"Semi Critical","Non Critical")))</f>
        <v/>
      </c>
      <c r="V8647" s="28" t="n"/>
      <c r="Z8647">
        <f>IF($B8647="","",IFERROR(VLOOKUP($B8647,'Plan HC for CCA'!$A:$B,2,0),""))</f>
        <v/>
      </c>
      <c r="AA8647">
        <f>IF(OR($B8647="",$Z8647=""),"",IF(N($M8647)&lt;$Z8647,"Delta","No Delta"))</f>
        <v/>
      </c>
      <c r="AB8647">
        <f>IF(OR($B8647="",$Z8647=""),"",MAX(0,$Z8647-N($M8647)))</f>
        <v/>
      </c>
      <c r="AC8647" s="46">
        <f>IF($B8647="","",IFERROR(INDEX('CCA Util %'!$H:$H,MATCH($B8647,'CCA Util %'!$E:$E,0)),""))</f>
        <v/>
      </c>
      <c r="AD8647">
        <f>IF($B8647="","",IFERROR(INDEX('CCA Util %'!$G:$G,MATCH($B8647,'CCA Util %'!$E:$E,0)),""))</f>
        <v/>
      </c>
      <c r="AE8647">
        <f>IF(OR($B8647="",$U8647=""),"",$U8647&amp;" &amp; "&amp;IF(OR($AD8647="",$AD8647=0),"Util NA",$AD8647&amp;" Util"))</f>
        <v/>
      </c>
    </row>
    <row r="8648" ht="15.75" customHeight="1" s="42">
      <c r="A8648" s="41" t="n"/>
      <c r="G8648" s="38" t="n"/>
      <c r="H8648" s="38" t="n"/>
      <c r="I8648" s="38" t="n"/>
      <c r="J8648" s="38" t="n"/>
      <c r="K8648" s="38" t="n"/>
      <c r="L8648" s="38" t="n"/>
      <c r="N8648" s="36">
        <f>IF($B8648="","",IF($C8648="SUPERSTORE","Superstore","DH"))</f>
        <v/>
      </c>
      <c r="O8648" s="36">
        <f>IF($B8648="","",IFERROR(VLOOKUP($B8648,Mapping!$A:$C,2,0),"Not Mapped"))</f>
        <v/>
      </c>
      <c r="P8648" s="36">
        <f>IF($B8648="","",IFERROR(VLOOKUP($B8648,Mapping!$A:$C,3,0),"Not Mapped"))</f>
        <v/>
      </c>
      <c r="Q8648" s="36">
        <f>IF($B8648="","",IFERROR(VLOOKUP($O8648,Leaders!$A:$B,2,0),"Not Mapped"))</f>
        <v/>
      </c>
      <c r="R8648" s="36">
        <f>IF($B8648="","",IF(COUNTIF(Exclusions!$A:$A,$B8648)&gt;0,"Yes","No"))</f>
        <v/>
      </c>
      <c r="S8648" s="38">
        <f>IF($B8648="","",MIN(1,DAY($A8648)/IF($N8648="Superstore",Settings!$B$5,Settings!$B$4)))</f>
        <v/>
      </c>
      <c r="T8648" s="38">
        <f>IF(OR($B8648="",$G8648="",$S8648=0),"",$G8648/$S8648)</f>
        <v/>
      </c>
      <c r="U8648" s="36">
        <f>IF($T8648="","",IF($T8648&lt;Settings!$B$8,"Critical",IF($T8648&lt;Settings!$B$9,"Semi Critical","Non Critical")))</f>
        <v/>
      </c>
      <c r="V8648" s="28" t="n"/>
      <c r="Z8648">
        <f>IF($B8648="","",IFERROR(VLOOKUP($B8648,'Plan HC for CCA'!$A:$B,2,0),""))</f>
        <v/>
      </c>
      <c r="AA8648">
        <f>IF(OR($B8648="",$Z8648=""),"",IF(N($M8648)&lt;$Z8648,"Delta","No Delta"))</f>
        <v/>
      </c>
      <c r="AB8648">
        <f>IF(OR($B8648="",$Z8648=""),"",MAX(0,$Z8648-N($M8648)))</f>
        <v/>
      </c>
      <c r="AC8648" s="46">
        <f>IF($B8648="","",IFERROR(INDEX('CCA Util %'!$H:$H,MATCH($B8648,'CCA Util %'!$E:$E,0)),""))</f>
        <v/>
      </c>
      <c r="AD8648">
        <f>IF($B8648="","",IFERROR(INDEX('CCA Util %'!$G:$G,MATCH($B8648,'CCA Util %'!$E:$E,0)),""))</f>
        <v/>
      </c>
      <c r="AE8648">
        <f>IF(OR($B8648="",$U8648=""),"",$U8648&amp;" &amp; "&amp;IF(OR($AD8648="",$AD8648=0),"Util NA",$AD8648&amp;" Util"))</f>
        <v/>
      </c>
    </row>
    <row r="8649" ht="15.75" customHeight="1" s="42">
      <c r="A8649" s="41" t="n"/>
      <c r="G8649" s="38" t="n"/>
      <c r="H8649" s="38" t="n"/>
      <c r="I8649" s="38" t="n"/>
      <c r="J8649" s="38" t="n"/>
      <c r="K8649" s="38" t="n"/>
      <c r="L8649" s="38" t="n"/>
      <c r="N8649" s="36">
        <f>IF($B8649="","",IF($C8649="SUPERSTORE","Superstore","DH"))</f>
        <v/>
      </c>
      <c r="O8649" s="36">
        <f>IF($B8649="","",IFERROR(VLOOKUP($B8649,Mapping!$A:$C,2,0),"Not Mapped"))</f>
        <v/>
      </c>
      <c r="P8649" s="36">
        <f>IF($B8649="","",IFERROR(VLOOKUP($B8649,Mapping!$A:$C,3,0),"Not Mapped"))</f>
        <v/>
      </c>
      <c r="Q8649" s="36">
        <f>IF($B8649="","",IFERROR(VLOOKUP($O8649,Leaders!$A:$B,2,0),"Not Mapped"))</f>
        <v/>
      </c>
      <c r="R8649" s="36">
        <f>IF($B8649="","",IF(COUNTIF(Exclusions!$A:$A,$B8649)&gt;0,"Yes","No"))</f>
        <v/>
      </c>
      <c r="S8649" s="38">
        <f>IF($B8649="","",MIN(1,DAY($A8649)/IF($N8649="Superstore",Settings!$B$5,Settings!$B$4)))</f>
        <v/>
      </c>
      <c r="T8649" s="38">
        <f>IF(OR($B8649="",$G8649="",$S8649=0),"",$G8649/$S8649)</f>
        <v/>
      </c>
      <c r="U8649" s="36">
        <f>IF($T8649="","",IF($T8649&lt;Settings!$B$8,"Critical",IF($T8649&lt;Settings!$B$9,"Semi Critical","Non Critical")))</f>
        <v/>
      </c>
      <c r="V8649" s="28" t="n"/>
      <c r="Z8649">
        <f>IF($B8649="","",IFERROR(VLOOKUP($B8649,'Plan HC for CCA'!$A:$B,2,0),""))</f>
        <v/>
      </c>
      <c r="AA8649">
        <f>IF(OR($B8649="",$Z8649=""),"",IF(N($M8649)&lt;$Z8649,"Delta","No Delta"))</f>
        <v/>
      </c>
      <c r="AB8649">
        <f>IF(OR($B8649="",$Z8649=""),"",MAX(0,$Z8649-N($M8649)))</f>
        <v/>
      </c>
      <c r="AC8649" s="46">
        <f>IF($B8649="","",IFERROR(INDEX('CCA Util %'!$H:$H,MATCH($B8649,'CCA Util %'!$E:$E,0)),""))</f>
        <v/>
      </c>
      <c r="AD8649">
        <f>IF($B8649="","",IFERROR(INDEX('CCA Util %'!$G:$G,MATCH($B8649,'CCA Util %'!$E:$E,0)),""))</f>
        <v/>
      </c>
      <c r="AE8649">
        <f>IF(OR($B8649="",$U8649=""),"",$U8649&amp;" &amp; "&amp;IF(OR($AD8649="",$AD8649=0),"Util NA",$AD8649&amp;" Util"))</f>
        <v/>
      </c>
    </row>
    <row r="8650" ht="15.75" customHeight="1" s="42">
      <c r="A8650" s="41" t="n"/>
      <c r="G8650" s="38" t="n"/>
      <c r="H8650" s="38" t="n"/>
      <c r="I8650" s="38" t="n"/>
      <c r="J8650" s="38" t="n"/>
      <c r="K8650" s="38" t="n"/>
      <c r="L8650" s="38" t="n"/>
      <c r="N8650" s="36">
        <f>IF($B8650="","",IF($C8650="SUPERSTORE","Superstore","DH"))</f>
        <v/>
      </c>
      <c r="O8650" s="36">
        <f>IF($B8650="","",IFERROR(VLOOKUP($B8650,Mapping!$A:$C,2,0),"Not Mapped"))</f>
        <v/>
      </c>
      <c r="P8650" s="36">
        <f>IF($B8650="","",IFERROR(VLOOKUP($B8650,Mapping!$A:$C,3,0),"Not Mapped"))</f>
        <v/>
      </c>
      <c r="Q8650" s="36">
        <f>IF($B8650="","",IFERROR(VLOOKUP($O8650,Leaders!$A:$B,2,0),"Not Mapped"))</f>
        <v/>
      </c>
      <c r="R8650" s="36">
        <f>IF($B8650="","",IF(COUNTIF(Exclusions!$A:$A,$B8650)&gt;0,"Yes","No"))</f>
        <v/>
      </c>
      <c r="S8650" s="38">
        <f>IF($B8650="","",MIN(1,DAY($A8650)/IF($N8650="Superstore",Settings!$B$5,Settings!$B$4)))</f>
        <v/>
      </c>
      <c r="T8650" s="38">
        <f>IF(OR($B8650="",$G8650="",$S8650=0),"",$G8650/$S8650)</f>
        <v/>
      </c>
      <c r="U8650" s="36">
        <f>IF($T8650="","",IF($T8650&lt;Settings!$B$8,"Critical",IF($T8650&lt;Settings!$B$9,"Semi Critical","Non Critical")))</f>
        <v/>
      </c>
      <c r="V8650" s="28" t="n"/>
      <c r="Z8650">
        <f>IF($B8650="","",IFERROR(VLOOKUP($B8650,'Plan HC for CCA'!$A:$B,2,0),""))</f>
        <v/>
      </c>
      <c r="AA8650">
        <f>IF(OR($B8650="",$Z8650=""),"",IF(N($M8650)&lt;$Z8650,"Delta","No Delta"))</f>
        <v/>
      </c>
      <c r="AB8650">
        <f>IF(OR($B8650="",$Z8650=""),"",MAX(0,$Z8650-N($M8650)))</f>
        <v/>
      </c>
      <c r="AC8650" s="46">
        <f>IF($B8650="","",IFERROR(INDEX('CCA Util %'!$H:$H,MATCH($B8650,'CCA Util %'!$E:$E,0)),""))</f>
        <v/>
      </c>
      <c r="AD8650">
        <f>IF($B8650="","",IFERROR(INDEX('CCA Util %'!$G:$G,MATCH($B8650,'CCA Util %'!$E:$E,0)),""))</f>
        <v/>
      </c>
      <c r="AE8650">
        <f>IF(OR($B8650="",$U8650=""),"",$U8650&amp;" &amp; "&amp;IF(OR($AD8650="",$AD8650=0),"Util NA",$AD8650&amp;" Util"))</f>
        <v/>
      </c>
    </row>
    <row r="8651" ht="15.75" customHeight="1" s="42">
      <c r="A8651" s="41" t="n"/>
      <c r="G8651" s="38" t="n"/>
      <c r="H8651" s="38" t="n"/>
      <c r="I8651" s="38" t="n"/>
      <c r="J8651" s="38" t="n"/>
      <c r="K8651" s="38" t="n"/>
      <c r="L8651" s="38" t="n"/>
      <c r="N8651" s="36">
        <f>IF($B8651="","",IF($C8651="SUPERSTORE","Superstore","DH"))</f>
        <v/>
      </c>
      <c r="O8651" s="36">
        <f>IF($B8651="","",IFERROR(VLOOKUP($B8651,Mapping!$A:$C,2,0),"Not Mapped"))</f>
        <v/>
      </c>
      <c r="P8651" s="36">
        <f>IF($B8651="","",IFERROR(VLOOKUP($B8651,Mapping!$A:$C,3,0),"Not Mapped"))</f>
        <v/>
      </c>
      <c r="Q8651" s="36">
        <f>IF($B8651="","",IFERROR(VLOOKUP($O8651,Leaders!$A:$B,2,0),"Not Mapped"))</f>
        <v/>
      </c>
      <c r="R8651" s="36">
        <f>IF($B8651="","",IF(COUNTIF(Exclusions!$A:$A,$B8651)&gt;0,"Yes","No"))</f>
        <v/>
      </c>
      <c r="S8651" s="38">
        <f>IF($B8651="","",MIN(1,DAY($A8651)/IF($N8651="Superstore",Settings!$B$5,Settings!$B$4)))</f>
        <v/>
      </c>
      <c r="T8651" s="38">
        <f>IF(OR($B8651="",$G8651="",$S8651=0),"",$G8651/$S8651)</f>
        <v/>
      </c>
      <c r="U8651" s="36">
        <f>IF($T8651="","",IF($T8651&lt;Settings!$B$8,"Critical",IF($T8651&lt;Settings!$B$9,"Semi Critical","Non Critical")))</f>
        <v/>
      </c>
      <c r="V8651" s="28" t="n"/>
      <c r="Z8651">
        <f>IF($B8651="","",IFERROR(VLOOKUP($B8651,'Plan HC for CCA'!$A:$B,2,0),""))</f>
        <v/>
      </c>
      <c r="AA8651">
        <f>IF(OR($B8651="",$Z8651=""),"",IF(N($M8651)&lt;$Z8651,"Delta","No Delta"))</f>
        <v/>
      </c>
      <c r="AB8651">
        <f>IF(OR($B8651="",$Z8651=""),"",MAX(0,$Z8651-N($M8651)))</f>
        <v/>
      </c>
      <c r="AC8651" s="46">
        <f>IF($B8651="","",IFERROR(INDEX('CCA Util %'!$H:$H,MATCH($B8651,'CCA Util %'!$E:$E,0)),""))</f>
        <v/>
      </c>
      <c r="AD8651">
        <f>IF($B8651="","",IFERROR(INDEX('CCA Util %'!$G:$G,MATCH($B8651,'CCA Util %'!$E:$E,0)),""))</f>
        <v/>
      </c>
      <c r="AE8651">
        <f>IF(OR($B8651="",$U8651=""),"",$U8651&amp;" &amp; "&amp;IF(OR($AD8651="",$AD8651=0),"Util NA",$AD8651&amp;" Util"))</f>
        <v/>
      </c>
    </row>
    <row r="8652" ht="15.75" customHeight="1" s="42">
      <c r="A8652" s="41" t="n"/>
      <c r="G8652" s="38" t="n"/>
      <c r="H8652" s="38" t="n"/>
      <c r="I8652" s="38" t="n"/>
      <c r="J8652" s="38" t="n"/>
      <c r="K8652" s="38" t="n"/>
      <c r="L8652" s="38" t="n"/>
      <c r="N8652" s="36">
        <f>IF($B8652="","",IF($C8652="SUPERSTORE","Superstore","DH"))</f>
        <v/>
      </c>
      <c r="O8652" s="36">
        <f>IF($B8652="","",IFERROR(VLOOKUP($B8652,Mapping!$A:$C,2,0),"Not Mapped"))</f>
        <v/>
      </c>
      <c r="P8652" s="36">
        <f>IF($B8652="","",IFERROR(VLOOKUP($B8652,Mapping!$A:$C,3,0),"Not Mapped"))</f>
        <v/>
      </c>
      <c r="Q8652" s="36">
        <f>IF($B8652="","",IFERROR(VLOOKUP($O8652,Leaders!$A:$B,2,0),"Not Mapped"))</f>
        <v/>
      </c>
      <c r="R8652" s="36">
        <f>IF($B8652="","",IF(COUNTIF(Exclusions!$A:$A,$B8652)&gt;0,"Yes","No"))</f>
        <v/>
      </c>
      <c r="S8652" s="38">
        <f>IF($B8652="","",MIN(1,DAY($A8652)/IF($N8652="Superstore",Settings!$B$5,Settings!$B$4)))</f>
        <v/>
      </c>
      <c r="T8652" s="38">
        <f>IF(OR($B8652="",$G8652="",$S8652=0),"",$G8652/$S8652)</f>
        <v/>
      </c>
      <c r="U8652" s="36">
        <f>IF($T8652="","",IF($T8652&lt;Settings!$B$8,"Critical",IF($T8652&lt;Settings!$B$9,"Semi Critical","Non Critical")))</f>
        <v/>
      </c>
      <c r="V8652" s="28" t="n"/>
      <c r="Z8652">
        <f>IF($B8652="","",IFERROR(VLOOKUP($B8652,'Plan HC for CCA'!$A:$B,2,0),""))</f>
        <v/>
      </c>
      <c r="AA8652">
        <f>IF(OR($B8652="",$Z8652=""),"",IF(N($M8652)&lt;$Z8652,"Delta","No Delta"))</f>
        <v/>
      </c>
      <c r="AB8652">
        <f>IF(OR($B8652="",$Z8652=""),"",MAX(0,$Z8652-N($M8652)))</f>
        <v/>
      </c>
      <c r="AC8652" s="46">
        <f>IF($B8652="","",IFERROR(INDEX('CCA Util %'!$H:$H,MATCH($B8652,'CCA Util %'!$E:$E,0)),""))</f>
        <v/>
      </c>
      <c r="AD8652">
        <f>IF($B8652="","",IFERROR(INDEX('CCA Util %'!$G:$G,MATCH($B8652,'CCA Util %'!$E:$E,0)),""))</f>
        <v/>
      </c>
      <c r="AE8652">
        <f>IF(OR($B8652="",$U8652=""),"",$U8652&amp;" &amp; "&amp;IF(OR($AD8652="",$AD8652=0),"Util NA",$AD8652&amp;" Util"))</f>
        <v/>
      </c>
    </row>
    <row r="8653" ht="15.75" customHeight="1" s="42">
      <c r="A8653" s="41" t="n"/>
      <c r="G8653" s="38" t="n"/>
      <c r="H8653" s="38" t="n"/>
      <c r="I8653" s="38" t="n"/>
      <c r="J8653" s="38" t="n"/>
      <c r="K8653" s="38" t="n"/>
      <c r="L8653" s="38" t="n"/>
      <c r="N8653" s="36">
        <f>IF($B8653="","",IF($C8653="SUPERSTORE","Superstore","DH"))</f>
        <v/>
      </c>
      <c r="O8653" s="36">
        <f>IF($B8653="","",IFERROR(VLOOKUP($B8653,Mapping!$A:$C,2,0),"Not Mapped"))</f>
        <v/>
      </c>
      <c r="P8653" s="36">
        <f>IF($B8653="","",IFERROR(VLOOKUP($B8653,Mapping!$A:$C,3,0),"Not Mapped"))</f>
        <v/>
      </c>
      <c r="Q8653" s="36">
        <f>IF($B8653="","",IFERROR(VLOOKUP($O8653,Leaders!$A:$B,2,0),"Not Mapped"))</f>
        <v/>
      </c>
      <c r="R8653" s="36">
        <f>IF($B8653="","",IF(COUNTIF(Exclusions!$A:$A,$B8653)&gt;0,"Yes","No"))</f>
        <v/>
      </c>
      <c r="S8653" s="38">
        <f>IF($B8653="","",MIN(1,DAY($A8653)/IF($N8653="Superstore",Settings!$B$5,Settings!$B$4)))</f>
        <v/>
      </c>
      <c r="T8653" s="38">
        <f>IF(OR($B8653="",$G8653="",$S8653=0),"",$G8653/$S8653)</f>
        <v/>
      </c>
      <c r="U8653" s="36">
        <f>IF($T8653="","",IF($T8653&lt;Settings!$B$8,"Critical",IF($T8653&lt;Settings!$B$9,"Semi Critical","Non Critical")))</f>
        <v/>
      </c>
      <c r="V8653" s="28" t="n"/>
      <c r="Z8653">
        <f>IF($B8653="","",IFERROR(VLOOKUP($B8653,'Plan HC for CCA'!$A:$B,2,0),""))</f>
        <v/>
      </c>
      <c r="AA8653">
        <f>IF(OR($B8653="",$Z8653=""),"",IF(N($M8653)&lt;$Z8653,"Delta","No Delta"))</f>
        <v/>
      </c>
      <c r="AB8653">
        <f>IF(OR($B8653="",$Z8653=""),"",MAX(0,$Z8653-N($M8653)))</f>
        <v/>
      </c>
      <c r="AC8653" s="46">
        <f>IF($B8653="","",IFERROR(INDEX('CCA Util %'!$H:$H,MATCH($B8653,'CCA Util %'!$E:$E,0)),""))</f>
        <v/>
      </c>
      <c r="AD8653">
        <f>IF($B8653="","",IFERROR(INDEX('CCA Util %'!$G:$G,MATCH($B8653,'CCA Util %'!$E:$E,0)),""))</f>
        <v/>
      </c>
      <c r="AE8653">
        <f>IF(OR($B8653="",$U8653=""),"",$U8653&amp;" &amp; "&amp;IF(OR($AD8653="",$AD8653=0),"Util NA",$AD8653&amp;" Util"))</f>
        <v/>
      </c>
    </row>
    <row r="8654" ht="15.75" customHeight="1" s="42">
      <c r="A8654" s="41" t="n"/>
      <c r="G8654" s="38" t="n"/>
      <c r="H8654" s="38" t="n"/>
      <c r="I8654" s="38" t="n"/>
      <c r="J8654" s="38" t="n"/>
      <c r="K8654" s="38" t="n"/>
      <c r="L8654" s="38" t="n"/>
      <c r="N8654" s="36">
        <f>IF($B8654="","",IF($C8654="SUPERSTORE","Superstore","DH"))</f>
        <v/>
      </c>
      <c r="O8654" s="36">
        <f>IF($B8654="","",IFERROR(VLOOKUP($B8654,Mapping!$A:$C,2,0),"Not Mapped"))</f>
        <v/>
      </c>
      <c r="P8654" s="36">
        <f>IF($B8654="","",IFERROR(VLOOKUP($B8654,Mapping!$A:$C,3,0),"Not Mapped"))</f>
        <v/>
      </c>
      <c r="Q8654" s="36">
        <f>IF($B8654="","",IFERROR(VLOOKUP($O8654,Leaders!$A:$B,2,0),"Not Mapped"))</f>
        <v/>
      </c>
      <c r="R8654" s="36">
        <f>IF($B8654="","",IF(COUNTIF(Exclusions!$A:$A,$B8654)&gt;0,"Yes","No"))</f>
        <v/>
      </c>
      <c r="S8654" s="38">
        <f>IF($B8654="","",MIN(1,DAY($A8654)/IF($N8654="Superstore",Settings!$B$5,Settings!$B$4)))</f>
        <v/>
      </c>
      <c r="T8654" s="38">
        <f>IF(OR($B8654="",$G8654="",$S8654=0),"",$G8654/$S8654)</f>
        <v/>
      </c>
      <c r="U8654" s="36">
        <f>IF($T8654="","",IF($T8654&lt;Settings!$B$8,"Critical",IF($T8654&lt;Settings!$B$9,"Semi Critical","Non Critical")))</f>
        <v/>
      </c>
      <c r="V8654" s="28" t="n"/>
      <c r="Z8654">
        <f>IF($B8654="","",IFERROR(VLOOKUP($B8654,'Plan HC for CCA'!$A:$B,2,0),""))</f>
        <v/>
      </c>
      <c r="AA8654">
        <f>IF(OR($B8654="",$Z8654=""),"",IF(N($M8654)&lt;$Z8654,"Delta","No Delta"))</f>
        <v/>
      </c>
      <c r="AB8654">
        <f>IF(OR($B8654="",$Z8654=""),"",MAX(0,$Z8654-N($M8654)))</f>
        <v/>
      </c>
      <c r="AC8654" s="46">
        <f>IF($B8654="","",IFERROR(INDEX('CCA Util %'!$H:$H,MATCH($B8654,'CCA Util %'!$E:$E,0)),""))</f>
        <v/>
      </c>
      <c r="AD8654">
        <f>IF($B8654="","",IFERROR(INDEX('CCA Util %'!$G:$G,MATCH($B8654,'CCA Util %'!$E:$E,0)),""))</f>
        <v/>
      </c>
      <c r="AE8654">
        <f>IF(OR($B8654="",$U8654=""),"",$U8654&amp;" &amp; "&amp;IF(OR($AD8654="",$AD8654=0),"Util NA",$AD8654&amp;" Util"))</f>
        <v/>
      </c>
    </row>
    <row r="8655" ht="15.75" customHeight="1" s="42">
      <c r="A8655" s="41" t="n"/>
      <c r="G8655" s="38" t="n"/>
      <c r="H8655" s="38" t="n"/>
      <c r="I8655" s="38" t="n"/>
      <c r="J8655" s="38" t="n"/>
      <c r="K8655" s="38" t="n"/>
      <c r="L8655" s="38" t="n"/>
      <c r="N8655" s="36">
        <f>IF($B8655="","",IF($C8655="SUPERSTORE","Superstore","DH"))</f>
        <v/>
      </c>
      <c r="O8655" s="36">
        <f>IF($B8655="","",IFERROR(VLOOKUP($B8655,Mapping!$A:$C,2,0),"Not Mapped"))</f>
        <v/>
      </c>
      <c r="P8655" s="36">
        <f>IF($B8655="","",IFERROR(VLOOKUP($B8655,Mapping!$A:$C,3,0),"Not Mapped"))</f>
        <v/>
      </c>
      <c r="Q8655" s="36">
        <f>IF($B8655="","",IFERROR(VLOOKUP($O8655,Leaders!$A:$B,2,0),"Not Mapped"))</f>
        <v/>
      </c>
      <c r="R8655" s="36">
        <f>IF($B8655="","",IF(COUNTIF(Exclusions!$A:$A,$B8655)&gt;0,"Yes","No"))</f>
        <v/>
      </c>
      <c r="S8655" s="38">
        <f>IF($B8655="","",MIN(1,DAY($A8655)/IF($N8655="Superstore",Settings!$B$5,Settings!$B$4)))</f>
        <v/>
      </c>
      <c r="T8655" s="38">
        <f>IF(OR($B8655="",$G8655="",$S8655=0),"",$G8655/$S8655)</f>
        <v/>
      </c>
      <c r="U8655" s="36">
        <f>IF($T8655="","",IF($T8655&lt;Settings!$B$8,"Critical",IF($T8655&lt;Settings!$B$9,"Semi Critical","Non Critical")))</f>
        <v/>
      </c>
      <c r="V8655" s="28" t="n"/>
      <c r="Z8655">
        <f>IF($B8655="","",IFERROR(VLOOKUP($B8655,'Plan HC for CCA'!$A:$B,2,0),""))</f>
        <v/>
      </c>
      <c r="AA8655">
        <f>IF(OR($B8655="",$Z8655=""),"",IF(N($M8655)&lt;$Z8655,"Delta","No Delta"))</f>
        <v/>
      </c>
      <c r="AB8655">
        <f>IF(OR($B8655="",$Z8655=""),"",MAX(0,$Z8655-N($M8655)))</f>
        <v/>
      </c>
      <c r="AC8655" s="46">
        <f>IF($B8655="","",IFERROR(INDEX('CCA Util %'!$H:$H,MATCH($B8655,'CCA Util %'!$E:$E,0)),""))</f>
        <v/>
      </c>
      <c r="AD8655">
        <f>IF($B8655="","",IFERROR(INDEX('CCA Util %'!$G:$G,MATCH($B8655,'CCA Util %'!$E:$E,0)),""))</f>
        <v/>
      </c>
      <c r="AE8655">
        <f>IF(OR($B8655="",$U8655=""),"",$U8655&amp;" &amp; "&amp;IF(OR($AD8655="",$AD8655=0),"Util NA",$AD8655&amp;" Util"))</f>
        <v/>
      </c>
    </row>
    <row r="8656" ht="15.75" customHeight="1" s="42">
      <c r="A8656" s="41" t="n"/>
      <c r="G8656" s="38" t="n"/>
      <c r="H8656" s="38" t="n"/>
      <c r="I8656" s="38" t="n"/>
      <c r="J8656" s="38" t="n"/>
      <c r="K8656" s="38" t="n"/>
      <c r="L8656" s="38" t="n"/>
      <c r="N8656" s="36">
        <f>IF($B8656="","",IF($C8656="SUPERSTORE","Superstore","DH"))</f>
        <v/>
      </c>
      <c r="O8656" s="36">
        <f>IF($B8656="","",IFERROR(VLOOKUP($B8656,Mapping!$A:$C,2,0),"Not Mapped"))</f>
        <v/>
      </c>
      <c r="P8656" s="36">
        <f>IF($B8656="","",IFERROR(VLOOKUP($B8656,Mapping!$A:$C,3,0),"Not Mapped"))</f>
        <v/>
      </c>
      <c r="Q8656" s="36">
        <f>IF($B8656="","",IFERROR(VLOOKUP($O8656,Leaders!$A:$B,2,0),"Not Mapped"))</f>
        <v/>
      </c>
      <c r="R8656" s="36">
        <f>IF($B8656="","",IF(COUNTIF(Exclusions!$A:$A,$B8656)&gt;0,"Yes","No"))</f>
        <v/>
      </c>
      <c r="S8656" s="38">
        <f>IF($B8656="","",MIN(1,DAY($A8656)/IF($N8656="Superstore",Settings!$B$5,Settings!$B$4)))</f>
        <v/>
      </c>
      <c r="T8656" s="38">
        <f>IF(OR($B8656="",$G8656="",$S8656=0),"",$G8656/$S8656)</f>
        <v/>
      </c>
      <c r="U8656" s="36">
        <f>IF($T8656="","",IF($T8656&lt;Settings!$B$8,"Critical",IF($T8656&lt;Settings!$B$9,"Semi Critical","Non Critical")))</f>
        <v/>
      </c>
      <c r="V8656" s="28" t="n"/>
      <c r="Z8656">
        <f>IF($B8656="","",IFERROR(VLOOKUP($B8656,'Plan HC for CCA'!$A:$B,2,0),""))</f>
        <v/>
      </c>
      <c r="AA8656">
        <f>IF(OR($B8656="",$Z8656=""),"",IF(N($M8656)&lt;$Z8656,"Delta","No Delta"))</f>
        <v/>
      </c>
      <c r="AB8656">
        <f>IF(OR($B8656="",$Z8656=""),"",MAX(0,$Z8656-N($M8656)))</f>
        <v/>
      </c>
      <c r="AC8656" s="46">
        <f>IF($B8656="","",IFERROR(INDEX('CCA Util %'!$H:$H,MATCH($B8656,'CCA Util %'!$E:$E,0)),""))</f>
        <v/>
      </c>
      <c r="AD8656">
        <f>IF($B8656="","",IFERROR(INDEX('CCA Util %'!$G:$G,MATCH($B8656,'CCA Util %'!$E:$E,0)),""))</f>
        <v/>
      </c>
      <c r="AE8656">
        <f>IF(OR($B8656="",$U8656=""),"",$U8656&amp;" &amp; "&amp;IF(OR($AD8656="",$AD8656=0),"Util NA",$AD8656&amp;" Util"))</f>
        <v/>
      </c>
    </row>
    <row r="8657" ht="15.75" customHeight="1" s="42">
      <c r="A8657" s="41" t="n"/>
      <c r="G8657" s="38" t="n"/>
      <c r="H8657" s="38" t="n"/>
      <c r="I8657" s="38" t="n"/>
      <c r="J8657" s="38" t="n"/>
      <c r="K8657" s="38" t="n"/>
      <c r="L8657" s="38" t="n"/>
      <c r="N8657" s="36">
        <f>IF($B8657="","",IF($C8657="SUPERSTORE","Superstore","DH"))</f>
        <v/>
      </c>
      <c r="O8657" s="36">
        <f>IF($B8657="","",IFERROR(VLOOKUP($B8657,Mapping!$A:$C,2,0),"Not Mapped"))</f>
        <v/>
      </c>
      <c r="P8657" s="36">
        <f>IF($B8657="","",IFERROR(VLOOKUP($B8657,Mapping!$A:$C,3,0),"Not Mapped"))</f>
        <v/>
      </c>
      <c r="Q8657" s="36">
        <f>IF($B8657="","",IFERROR(VLOOKUP($O8657,Leaders!$A:$B,2,0),"Not Mapped"))</f>
        <v/>
      </c>
      <c r="R8657" s="36">
        <f>IF($B8657="","",IF(COUNTIF(Exclusions!$A:$A,$B8657)&gt;0,"Yes","No"))</f>
        <v/>
      </c>
      <c r="S8657" s="38">
        <f>IF($B8657="","",MIN(1,DAY($A8657)/IF($N8657="Superstore",Settings!$B$5,Settings!$B$4)))</f>
        <v/>
      </c>
      <c r="T8657" s="38">
        <f>IF(OR($B8657="",$G8657="",$S8657=0),"",$G8657/$S8657)</f>
        <v/>
      </c>
      <c r="U8657" s="36">
        <f>IF($T8657="","",IF($T8657&lt;Settings!$B$8,"Critical",IF($T8657&lt;Settings!$B$9,"Semi Critical","Non Critical")))</f>
        <v/>
      </c>
      <c r="V8657" s="28" t="n"/>
      <c r="Z8657">
        <f>IF($B8657="","",IFERROR(VLOOKUP($B8657,'Plan HC for CCA'!$A:$B,2,0),""))</f>
        <v/>
      </c>
      <c r="AA8657">
        <f>IF(OR($B8657="",$Z8657=""),"",IF(N($M8657)&lt;$Z8657,"Delta","No Delta"))</f>
        <v/>
      </c>
      <c r="AB8657">
        <f>IF(OR($B8657="",$Z8657=""),"",MAX(0,$Z8657-N($M8657)))</f>
        <v/>
      </c>
      <c r="AC8657" s="46">
        <f>IF($B8657="","",IFERROR(INDEX('CCA Util %'!$H:$H,MATCH($B8657,'CCA Util %'!$E:$E,0)),""))</f>
        <v/>
      </c>
      <c r="AD8657">
        <f>IF($B8657="","",IFERROR(INDEX('CCA Util %'!$G:$G,MATCH($B8657,'CCA Util %'!$E:$E,0)),""))</f>
        <v/>
      </c>
      <c r="AE8657">
        <f>IF(OR($B8657="",$U8657=""),"",$U8657&amp;" &amp; "&amp;IF(OR($AD8657="",$AD8657=0),"Util NA",$AD8657&amp;" Util"))</f>
        <v/>
      </c>
    </row>
    <row r="8658" ht="15.75" customHeight="1" s="42">
      <c r="A8658" s="41" t="n"/>
      <c r="G8658" s="38" t="n"/>
      <c r="H8658" s="38" t="n"/>
      <c r="I8658" s="38" t="n"/>
      <c r="J8658" s="38" t="n"/>
      <c r="K8658" s="38" t="n"/>
      <c r="L8658" s="38" t="n"/>
      <c r="N8658" s="36">
        <f>IF($B8658="","",IF($C8658="SUPERSTORE","Superstore","DH"))</f>
        <v/>
      </c>
      <c r="O8658" s="36">
        <f>IF($B8658="","",IFERROR(VLOOKUP($B8658,Mapping!$A:$C,2,0),"Not Mapped"))</f>
        <v/>
      </c>
      <c r="P8658" s="36">
        <f>IF($B8658="","",IFERROR(VLOOKUP($B8658,Mapping!$A:$C,3,0),"Not Mapped"))</f>
        <v/>
      </c>
      <c r="Q8658" s="36">
        <f>IF($B8658="","",IFERROR(VLOOKUP($O8658,Leaders!$A:$B,2,0),"Not Mapped"))</f>
        <v/>
      </c>
      <c r="R8658" s="36">
        <f>IF($B8658="","",IF(COUNTIF(Exclusions!$A:$A,$B8658)&gt;0,"Yes","No"))</f>
        <v/>
      </c>
      <c r="S8658" s="38">
        <f>IF($B8658="","",MIN(1,DAY($A8658)/IF($N8658="Superstore",Settings!$B$5,Settings!$B$4)))</f>
        <v/>
      </c>
      <c r="T8658" s="38">
        <f>IF(OR($B8658="",$G8658="",$S8658=0),"",$G8658/$S8658)</f>
        <v/>
      </c>
      <c r="U8658" s="36">
        <f>IF($T8658="","",IF($T8658&lt;Settings!$B$8,"Critical",IF($T8658&lt;Settings!$B$9,"Semi Critical","Non Critical")))</f>
        <v/>
      </c>
      <c r="V8658" s="28" t="n"/>
      <c r="Z8658">
        <f>IF($B8658="","",IFERROR(VLOOKUP($B8658,'Plan HC for CCA'!$A:$B,2,0),""))</f>
        <v/>
      </c>
      <c r="AA8658">
        <f>IF(OR($B8658="",$Z8658=""),"",IF(N($M8658)&lt;$Z8658,"Delta","No Delta"))</f>
        <v/>
      </c>
      <c r="AB8658">
        <f>IF(OR($B8658="",$Z8658=""),"",MAX(0,$Z8658-N($M8658)))</f>
        <v/>
      </c>
      <c r="AC8658" s="46">
        <f>IF($B8658="","",IFERROR(INDEX('CCA Util %'!$H:$H,MATCH($B8658,'CCA Util %'!$E:$E,0)),""))</f>
        <v/>
      </c>
      <c r="AD8658">
        <f>IF($B8658="","",IFERROR(INDEX('CCA Util %'!$G:$G,MATCH($B8658,'CCA Util %'!$E:$E,0)),""))</f>
        <v/>
      </c>
      <c r="AE8658">
        <f>IF(OR($B8658="",$U8658=""),"",$U8658&amp;" &amp; "&amp;IF(OR($AD8658="",$AD8658=0),"Util NA",$AD8658&amp;" Util"))</f>
        <v/>
      </c>
    </row>
    <row r="8659" ht="15.75" customHeight="1" s="42">
      <c r="A8659" s="41" t="n"/>
      <c r="G8659" s="38" t="n"/>
      <c r="H8659" s="38" t="n"/>
      <c r="I8659" s="38" t="n"/>
      <c r="J8659" s="38" t="n"/>
      <c r="K8659" s="38" t="n"/>
      <c r="L8659" s="38" t="n"/>
      <c r="N8659" s="36">
        <f>IF($B8659="","",IF($C8659="SUPERSTORE","Superstore","DH"))</f>
        <v/>
      </c>
      <c r="O8659" s="36">
        <f>IF($B8659="","",IFERROR(VLOOKUP($B8659,Mapping!$A:$C,2,0),"Not Mapped"))</f>
        <v/>
      </c>
      <c r="P8659" s="36">
        <f>IF($B8659="","",IFERROR(VLOOKUP($B8659,Mapping!$A:$C,3,0),"Not Mapped"))</f>
        <v/>
      </c>
      <c r="Q8659" s="36">
        <f>IF($B8659="","",IFERROR(VLOOKUP($O8659,Leaders!$A:$B,2,0),"Not Mapped"))</f>
        <v/>
      </c>
      <c r="R8659" s="36">
        <f>IF($B8659="","",IF(COUNTIF(Exclusions!$A:$A,$B8659)&gt;0,"Yes","No"))</f>
        <v/>
      </c>
      <c r="S8659" s="38">
        <f>IF($B8659="","",MIN(1,DAY($A8659)/IF($N8659="Superstore",Settings!$B$5,Settings!$B$4)))</f>
        <v/>
      </c>
      <c r="T8659" s="38">
        <f>IF(OR($B8659="",$G8659="",$S8659=0),"",$G8659/$S8659)</f>
        <v/>
      </c>
      <c r="U8659" s="36">
        <f>IF($T8659="","",IF($T8659&lt;Settings!$B$8,"Critical",IF($T8659&lt;Settings!$B$9,"Semi Critical","Non Critical")))</f>
        <v/>
      </c>
      <c r="V8659" s="28" t="n"/>
      <c r="Z8659">
        <f>IF($B8659="","",IFERROR(VLOOKUP($B8659,'Plan HC for CCA'!$A:$B,2,0),""))</f>
        <v/>
      </c>
      <c r="AA8659">
        <f>IF(OR($B8659="",$Z8659=""),"",IF(N($M8659)&lt;$Z8659,"Delta","No Delta"))</f>
        <v/>
      </c>
      <c r="AB8659">
        <f>IF(OR($B8659="",$Z8659=""),"",MAX(0,$Z8659-N($M8659)))</f>
        <v/>
      </c>
      <c r="AC8659" s="46">
        <f>IF($B8659="","",IFERROR(INDEX('CCA Util %'!$H:$H,MATCH($B8659,'CCA Util %'!$E:$E,0)),""))</f>
        <v/>
      </c>
      <c r="AD8659">
        <f>IF($B8659="","",IFERROR(INDEX('CCA Util %'!$G:$G,MATCH($B8659,'CCA Util %'!$E:$E,0)),""))</f>
        <v/>
      </c>
      <c r="AE8659">
        <f>IF(OR($B8659="",$U8659=""),"",$U8659&amp;" &amp; "&amp;IF(OR($AD8659="",$AD8659=0),"Util NA",$AD8659&amp;" Util"))</f>
        <v/>
      </c>
    </row>
    <row r="8660" ht="15.75" customHeight="1" s="42">
      <c r="A8660" s="41" t="n"/>
      <c r="G8660" s="38" t="n"/>
      <c r="H8660" s="38" t="n"/>
      <c r="I8660" s="38" t="n"/>
      <c r="J8660" s="38" t="n"/>
      <c r="K8660" s="38" t="n"/>
      <c r="L8660" s="38" t="n"/>
      <c r="N8660" s="36">
        <f>IF($B8660="","",IF($C8660="SUPERSTORE","Superstore","DH"))</f>
        <v/>
      </c>
      <c r="O8660" s="36">
        <f>IF($B8660="","",IFERROR(VLOOKUP($B8660,Mapping!$A:$C,2,0),"Not Mapped"))</f>
        <v/>
      </c>
      <c r="P8660" s="36">
        <f>IF($B8660="","",IFERROR(VLOOKUP($B8660,Mapping!$A:$C,3,0),"Not Mapped"))</f>
        <v/>
      </c>
      <c r="Q8660" s="36">
        <f>IF($B8660="","",IFERROR(VLOOKUP($O8660,Leaders!$A:$B,2,0),"Not Mapped"))</f>
        <v/>
      </c>
      <c r="R8660" s="36">
        <f>IF($B8660="","",IF(COUNTIF(Exclusions!$A:$A,$B8660)&gt;0,"Yes","No"))</f>
        <v/>
      </c>
      <c r="S8660" s="38">
        <f>IF($B8660="","",MIN(1,DAY($A8660)/IF($N8660="Superstore",Settings!$B$5,Settings!$B$4)))</f>
        <v/>
      </c>
      <c r="T8660" s="38">
        <f>IF(OR($B8660="",$G8660="",$S8660=0),"",$G8660/$S8660)</f>
        <v/>
      </c>
      <c r="U8660" s="36">
        <f>IF($T8660="","",IF($T8660&lt;Settings!$B$8,"Critical",IF($T8660&lt;Settings!$B$9,"Semi Critical","Non Critical")))</f>
        <v/>
      </c>
      <c r="V8660" s="28" t="n"/>
      <c r="Z8660">
        <f>IF($B8660="","",IFERROR(VLOOKUP($B8660,'Plan HC for CCA'!$A:$B,2,0),""))</f>
        <v/>
      </c>
      <c r="AA8660">
        <f>IF(OR($B8660="",$Z8660=""),"",IF(N($M8660)&lt;$Z8660,"Delta","No Delta"))</f>
        <v/>
      </c>
      <c r="AB8660">
        <f>IF(OR($B8660="",$Z8660=""),"",MAX(0,$Z8660-N($M8660)))</f>
        <v/>
      </c>
      <c r="AC8660" s="46">
        <f>IF($B8660="","",IFERROR(INDEX('CCA Util %'!$H:$H,MATCH($B8660,'CCA Util %'!$E:$E,0)),""))</f>
        <v/>
      </c>
      <c r="AD8660">
        <f>IF($B8660="","",IFERROR(INDEX('CCA Util %'!$G:$G,MATCH($B8660,'CCA Util %'!$E:$E,0)),""))</f>
        <v/>
      </c>
      <c r="AE8660">
        <f>IF(OR($B8660="",$U8660=""),"",$U8660&amp;" &amp; "&amp;IF(OR($AD8660="",$AD8660=0),"Util NA",$AD8660&amp;" Util"))</f>
        <v/>
      </c>
    </row>
    <row r="8661" ht="15.75" customHeight="1" s="42">
      <c r="A8661" s="41" t="n"/>
      <c r="G8661" s="38" t="n"/>
      <c r="H8661" s="38" t="n"/>
      <c r="I8661" s="38" t="n"/>
      <c r="J8661" s="38" t="n"/>
      <c r="K8661" s="38" t="n"/>
      <c r="L8661" s="38" t="n"/>
      <c r="N8661" s="36">
        <f>IF($B8661="","",IF($C8661="SUPERSTORE","Superstore","DH"))</f>
        <v/>
      </c>
      <c r="O8661" s="36">
        <f>IF($B8661="","",IFERROR(VLOOKUP($B8661,Mapping!$A:$C,2,0),"Not Mapped"))</f>
        <v/>
      </c>
      <c r="P8661" s="36">
        <f>IF($B8661="","",IFERROR(VLOOKUP($B8661,Mapping!$A:$C,3,0),"Not Mapped"))</f>
        <v/>
      </c>
      <c r="Q8661" s="36">
        <f>IF($B8661="","",IFERROR(VLOOKUP($O8661,Leaders!$A:$B,2,0),"Not Mapped"))</f>
        <v/>
      </c>
      <c r="R8661" s="36">
        <f>IF($B8661="","",IF(COUNTIF(Exclusions!$A:$A,$B8661)&gt;0,"Yes","No"))</f>
        <v/>
      </c>
      <c r="S8661" s="38">
        <f>IF($B8661="","",MIN(1,DAY($A8661)/IF($N8661="Superstore",Settings!$B$5,Settings!$B$4)))</f>
        <v/>
      </c>
      <c r="T8661" s="38">
        <f>IF(OR($B8661="",$G8661="",$S8661=0),"",$G8661/$S8661)</f>
        <v/>
      </c>
      <c r="U8661" s="36">
        <f>IF($T8661="","",IF($T8661&lt;Settings!$B$8,"Critical",IF($T8661&lt;Settings!$B$9,"Semi Critical","Non Critical")))</f>
        <v/>
      </c>
      <c r="V8661" s="28" t="n"/>
      <c r="Z8661">
        <f>IF($B8661="","",IFERROR(VLOOKUP($B8661,'Plan HC for CCA'!$A:$B,2,0),""))</f>
        <v/>
      </c>
      <c r="AA8661">
        <f>IF(OR($B8661="",$Z8661=""),"",IF(N($M8661)&lt;$Z8661,"Delta","No Delta"))</f>
        <v/>
      </c>
      <c r="AB8661">
        <f>IF(OR($B8661="",$Z8661=""),"",MAX(0,$Z8661-N($M8661)))</f>
        <v/>
      </c>
      <c r="AC8661" s="46">
        <f>IF($B8661="","",IFERROR(INDEX('CCA Util %'!$H:$H,MATCH($B8661,'CCA Util %'!$E:$E,0)),""))</f>
        <v/>
      </c>
      <c r="AD8661">
        <f>IF($B8661="","",IFERROR(INDEX('CCA Util %'!$G:$G,MATCH($B8661,'CCA Util %'!$E:$E,0)),""))</f>
        <v/>
      </c>
      <c r="AE8661">
        <f>IF(OR($B8661="",$U8661=""),"",$U8661&amp;" &amp; "&amp;IF(OR($AD8661="",$AD8661=0),"Util NA",$AD8661&amp;" Util"))</f>
        <v/>
      </c>
    </row>
    <row r="8662" ht="15.75" customHeight="1" s="42">
      <c r="A8662" s="41" t="n"/>
      <c r="G8662" s="38" t="n"/>
      <c r="H8662" s="38" t="n"/>
      <c r="I8662" s="38" t="n"/>
      <c r="J8662" s="38" t="n"/>
      <c r="K8662" s="38" t="n"/>
      <c r="L8662" s="38" t="n"/>
      <c r="N8662" s="36">
        <f>IF($B8662="","",IF($C8662="SUPERSTORE","Superstore","DH"))</f>
        <v/>
      </c>
      <c r="O8662" s="36">
        <f>IF($B8662="","",IFERROR(VLOOKUP($B8662,Mapping!$A:$C,2,0),"Not Mapped"))</f>
        <v/>
      </c>
      <c r="P8662" s="36">
        <f>IF($B8662="","",IFERROR(VLOOKUP($B8662,Mapping!$A:$C,3,0),"Not Mapped"))</f>
        <v/>
      </c>
      <c r="Q8662" s="36">
        <f>IF($B8662="","",IFERROR(VLOOKUP($O8662,Leaders!$A:$B,2,0),"Not Mapped"))</f>
        <v/>
      </c>
      <c r="R8662" s="36">
        <f>IF($B8662="","",IF(COUNTIF(Exclusions!$A:$A,$B8662)&gt;0,"Yes","No"))</f>
        <v/>
      </c>
      <c r="S8662" s="38">
        <f>IF($B8662="","",MIN(1,DAY($A8662)/IF($N8662="Superstore",Settings!$B$5,Settings!$B$4)))</f>
        <v/>
      </c>
      <c r="T8662" s="38">
        <f>IF(OR($B8662="",$G8662="",$S8662=0),"",$G8662/$S8662)</f>
        <v/>
      </c>
      <c r="U8662" s="36">
        <f>IF($T8662="","",IF($T8662&lt;Settings!$B$8,"Critical",IF($T8662&lt;Settings!$B$9,"Semi Critical","Non Critical")))</f>
        <v/>
      </c>
      <c r="V8662" s="28" t="n"/>
      <c r="Z8662">
        <f>IF($B8662="","",IFERROR(VLOOKUP($B8662,'Plan HC for CCA'!$A:$B,2,0),""))</f>
        <v/>
      </c>
      <c r="AA8662">
        <f>IF(OR($B8662="",$Z8662=""),"",IF(N($M8662)&lt;$Z8662,"Delta","No Delta"))</f>
        <v/>
      </c>
      <c r="AB8662">
        <f>IF(OR($B8662="",$Z8662=""),"",MAX(0,$Z8662-N($M8662)))</f>
        <v/>
      </c>
      <c r="AC8662" s="46">
        <f>IF($B8662="","",IFERROR(INDEX('CCA Util %'!$H:$H,MATCH($B8662,'CCA Util %'!$E:$E,0)),""))</f>
        <v/>
      </c>
      <c r="AD8662">
        <f>IF($B8662="","",IFERROR(INDEX('CCA Util %'!$G:$G,MATCH($B8662,'CCA Util %'!$E:$E,0)),""))</f>
        <v/>
      </c>
      <c r="AE8662">
        <f>IF(OR($B8662="",$U8662=""),"",$U8662&amp;" &amp; "&amp;IF(OR($AD8662="",$AD8662=0),"Util NA",$AD8662&amp;" Util"))</f>
        <v/>
      </c>
    </row>
    <row r="8663" ht="15.75" customHeight="1" s="42">
      <c r="A8663" s="41" t="n"/>
      <c r="G8663" s="38" t="n"/>
      <c r="H8663" s="38" t="n"/>
      <c r="I8663" s="38" t="n"/>
      <c r="J8663" s="38" t="n"/>
      <c r="K8663" s="38" t="n"/>
      <c r="L8663" s="38" t="n"/>
      <c r="N8663" s="36">
        <f>IF($B8663="","",IF($C8663="SUPERSTORE","Superstore","DH"))</f>
        <v/>
      </c>
      <c r="O8663" s="36">
        <f>IF($B8663="","",IFERROR(VLOOKUP($B8663,Mapping!$A:$C,2,0),"Not Mapped"))</f>
        <v/>
      </c>
      <c r="P8663" s="36">
        <f>IF($B8663="","",IFERROR(VLOOKUP($B8663,Mapping!$A:$C,3,0),"Not Mapped"))</f>
        <v/>
      </c>
      <c r="Q8663" s="36">
        <f>IF($B8663="","",IFERROR(VLOOKUP($O8663,Leaders!$A:$B,2,0),"Not Mapped"))</f>
        <v/>
      </c>
      <c r="R8663" s="36">
        <f>IF($B8663="","",IF(COUNTIF(Exclusions!$A:$A,$B8663)&gt;0,"Yes","No"))</f>
        <v/>
      </c>
      <c r="S8663" s="38">
        <f>IF($B8663="","",MIN(1,DAY($A8663)/IF($N8663="Superstore",Settings!$B$5,Settings!$B$4)))</f>
        <v/>
      </c>
      <c r="T8663" s="38">
        <f>IF(OR($B8663="",$G8663="",$S8663=0),"",$G8663/$S8663)</f>
        <v/>
      </c>
      <c r="U8663" s="36">
        <f>IF($T8663="","",IF($T8663&lt;Settings!$B$8,"Critical",IF($T8663&lt;Settings!$B$9,"Semi Critical","Non Critical")))</f>
        <v/>
      </c>
      <c r="V8663" s="28" t="n"/>
      <c r="Z8663">
        <f>IF($B8663="","",IFERROR(VLOOKUP($B8663,'Plan HC for CCA'!$A:$B,2,0),""))</f>
        <v/>
      </c>
      <c r="AA8663">
        <f>IF(OR($B8663="",$Z8663=""),"",IF(N($M8663)&lt;$Z8663,"Delta","No Delta"))</f>
        <v/>
      </c>
      <c r="AB8663">
        <f>IF(OR($B8663="",$Z8663=""),"",MAX(0,$Z8663-N($M8663)))</f>
        <v/>
      </c>
      <c r="AC8663" s="46">
        <f>IF($B8663="","",IFERROR(INDEX('CCA Util %'!$H:$H,MATCH($B8663,'CCA Util %'!$E:$E,0)),""))</f>
        <v/>
      </c>
      <c r="AD8663">
        <f>IF($B8663="","",IFERROR(INDEX('CCA Util %'!$G:$G,MATCH($B8663,'CCA Util %'!$E:$E,0)),""))</f>
        <v/>
      </c>
      <c r="AE8663">
        <f>IF(OR($B8663="",$U8663=""),"",$U8663&amp;" &amp; "&amp;IF(OR($AD8663="",$AD8663=0),"Util NA",$AD8663&amp;" Util"))</f>
        <v/>
      </c>
    </row>
    <row r="8664" ht="15.75" customHeight="1" s="42">
      <c r="A8664" s="41" t="n"/>
      <c r="G8664" s="38" t="n"/>
      <c r="H8664" s="38" t="n"/>
      <c r="I8664" s="38" t="n"/>
      <c r="J8664" s="38" t="n"/>
      <c r="K8664" s="38" t="n"/>
      <c r="L8664" s="38" t="n"/>
      <c r="N8664" s="36">
        <f>IF($B8664="","",IF($C8664="SUPERSTORE","Superstore","DH"))</f>
        <v/>
      </c>
      <c r="O8664" s="36">
        <f>IF($B8664="","",IFERROR(VLOOKUP($B8664,Mapping!$A:$C,2,0),"Not Mapped"))</f>
        <v/>
      </c>
      <c r="P8664" s="36">
        <f>IF($B8664="","",IFERROR(VLOOKUP($B8664,Mapping!$A:$C,3,0),"Not Mapped"))</f>
        <v/>
      </c>
      <c r="Q8664" s="36">
        <f>IF($B8664="","",IFERROR(VLOOKUP($O8664,Leaders!$A:$B,2,0),"Not Mapped"))</f>
        <v/>
      </c>
      <c r="R8664" s="36">
        <f>IF($B8664="","",IF(COUNTIF(Exclusions!$A:$A,$B8664)&gt;0,"Yes","No"))</f>
        <v/>
      </c>
      <c r="S8664" s="38">
        <f>IF($B8664="","",MIN(1,DAY($A8664)/IF($N8664="Superstore",Settings!$B$5,Settings!$B$4)))</f>
        <v/>
      </c>
      <c r="T8664" s="38">
        <f>IF(OR($B8664="",$G8664="",$S8664=0),"",$G8664/$S8664)</f>
        <v/>
      </c>
      <c r="U8664" s="36">
        <f>IF($T8664="","",IF($T8664&lt;Settings!$B$8,"Critical",IF($T8664&lt;Settings!$B$9,"Semi Critical","Non Critical")))</f>
        <v/>
      </c>
      <c r="V8664" s="28" t="n"/>
      <c r="Z8664">
        <f>IF($B8664="","",IFERROR(VLOOKUP($B8664,'Plan HC for CCA'!$A:$B,2,0),""))</f>
        <v/>
      </c>
      <c r="AA8664">
        <f>IF(OR($B8664="",$Z8664=""),"",IF(N($M8664)&lt;$Z8664,"Delta","No Delta"))</f>
        <v/>
      </c>
      <c r="AB8664">
        <f>IF(OR($B8664="",$Z8664=""),"",MAX(0,$Z8664-N($M8664)))</f>
        <v/>
      </c>
      <c r="AC8664" s="46">
        <f>IF($B8664="","",IFERROR(INDEX('CCA Util %'!$H:$H,MATCH($B8664,'CCA Util %'!$E:$E,0)),""))</f>
        <v/>
      </c>
      <c r="AD8664">
        <f>IF($B8664="","",IFERROR(INDEX('CCA Util %'!$G:$G,MATCH($B8664,'CCA Util %'!$E:$E,0)),""))</f>
        <v/>
      </c>
      <c r="AE8664">
        <f>IF(OR($B8664="",$U8664=""),"",$U8664&amp;" &amp; "&amp;IF(OR($AD8664="",$AD8664=0),"Util NA",$AD8664&amp;" Util"))</f>
        <v/>
      </c>
    </row>
    <row r="8665" ht="15.75" customHeight="1" s="42">
      <c r="A8665" s="41" t="n"/>
      <c r="G8665" s="38" t="n"/>
      <c r="H8665" s="38" t="n"/>
      <c r="I8665" s="38" t="n"/>
      <c r="J8665" s="38" t="n"/>
      <c r="K8665" s="38" t="n"/>
      <c r="L8665" s="38" t="n"/>
      <c r="N8665" s="36">
        <f>IF($B8665="","",IF($C8665="SUPERSTORE","Superstore","DH"))</f>
        <v/>
      </c>
      <c r="O8665" s="36">
        <f>IF($B8665="","",IFERROR(VLOOKUP($B8665,Mapping!$A:$C,2,0),"Not Mapped"))</f>
        <v/>
      </c>
      <c r="P8665" s="36">
        <f>IF($B8665="","",IFERROR(VLOOKUP($B8665,Mapping!$A:$C,3,0),"Not Mapped"))</f>
        <v/>
      </c>
      <c r="Q8665" s="36">
        <f>IF($B8665="","",IFERROR(VLOOKUP($O8665,Leaders!$A:$B,2,0),"Not Mapped"))</f>
        <v/>
      </c>
      <c r="R8665" s="36">
        <f>IF($B8665="","",IF(COUNTIF(Exclusions!$A:$A,$B8665)&gt;0,"Yes","No"))</f>
        <v/>
      </c>
      <c r="S8665" s="38">
        <f>IF($B8665="","",MIN(1,DAY($A8665)/IF($N8665="Superstore",Settings!$B$5,Settings!$B$4)))</f>
        <v/>
      </c>
      <c r="T8665" s="38">
        <f>IF(OR($B8665="",$G8665="",$S8665=0),"",$G8665/$S8665)</f>
        <v/>
      </c>
      <c r="U8665" s="36">
        <f>IF($T8665="","",IF($T8665&lt;Settings!$B$8,"Critical",IF($T8665&lt;Settings!$B$9,"Semi Critical","Non Critical")))</f>
        <v/>
      </c>
      <c r="V8665" s="28" t="n"/>
      <c r="Z8665">
        <f>IF($B8665="","",IFERROR(VLOOKUP($B8665,'Plan HC for CCA'!$A:$B,2,0),""))</f>
        <v/>
      </c>
      <c r="AA8665">
        <f>IF(OR($B8665="",$Z8665=""),"",IF(N($M8665)&lt;$Z8665,"Delta","No Delta"))</f>
        <v/>
      </c>
      <c r="AB8665">
        <f>IF(OR($B8665="",$Z8665=""),"",MAX(0,$Z8665-N($M8665)))</f>
        <v/>
      </c>
      <c r="AC8665" s="46">
        <f>IF($B8665="","",IFERROR(INDEX('CCA Util %'!$H:$H,MATCH($B8665,'CCA Util %'!$E:$E,0)),""))</f>
        <v/>
      </c>
      <c r="AD8665">
        <f>IF($B8665="","",IFERROR(INDEX('CCA Util %'!$G:$G,MATCH($B8665,'CCA Util %'!$E:$E,0)),""))</f>
        <v/>
      </c>
      <c r="AE8665">
        <f>IF(OR($B8665="",$U8665=""),"",$U8665&amp;" &amp; "&amp;IF(OR($AD8665="",$AD8665=0),"Util NA",$AD8665&amp;" Util"))</f>
        <v/>
      </c>
    </row>
    <row r="8666" ht="15.75" customHeight="1" s="42">
      <c r="A8666" s="41" t="n"/>
      <c r="G8666" s="38" t="n"/>
      <c r="H8666" s="38" t="n"/>
      <c r="I8666" s="38" t="n"/>
      <c r="J8666" s="38" t="n"/>
      <c r="K8666" s="38" t="n"/>
      <c r="L8666" s="38" t="n"/>
      <c r="N8666" s="36">
        <f>IF($B8666="","",IF($C8666="SUPERSTORE","Superstore","DH"))</f>
        <v/>
      </c>
      <c r="O8666" s="36">
        <f>IF($B8666="","",IFERROR(VLOOKUP($B8666,Mapping!$A:$C,2,0),"Not Mapped"))</f>
        <v/>
      </c>
      <c r="P8666" s="36">
        <f>IF($B8666="","",IFERROR(VLOOKUP($B8666,Mapping!$A:$C,3,0),"Not Mapped"))</f>
        <v/>
      </c>
      <c r="Q8666" s="36">
        <f>IF($B8666="","",IFERROR(VLOOKUP($O8666,Leaders!$A:$B,2,0),"Not Mapped"))</f>
        <v/>
      </c>
      <c r="R8666" s="36">
        <f>IF($B8666="","",IF(COUNTIF(Exclusions!$A:$A,$B8666)&gt;0,"Yes","No"))</f>
        <v/>
      </c>
      <c r="S8666" s="38">
        <f>IF($B8666="","",MIN(1,DAY($A8666)/IF($N8666="Superstore",Settings!$B$5,Settings!$B$4)))</f>
        <v/>
      </c>
      <c r="T8666" s="38">
        <f>IF(OR($B8666="",$G8666="",$S8666=0),"",$G8666/$S8666)</f>
        <v/>
      </c>
      <c r="U8666" s="36">
        <f>IF($T8666="","",IF($T8666&lt;Settings!$B$8,"Critical",IF($T8666&lt;Settings!$B$9,"Semi Critical","Non Critical")))</f>
        <v/>
      </c>
      <c r="V8666" s="28" t="n"/>
      <c r="Z8666">
        <f>IF($B8666="","",IFERROR(VLOOKUP($B8666,'Plan HC for CCA'!$A:$B,2,0),""))</f>
        <v/>
      </c>
      <c r="AA8666">
        <f>IF(OR($B8666="",$Z8666=""),"",IF(N($M8666)&lt;$Z8666,"Delta","No Delta"))</f>
        <v/>
      </c>
      <c r="AB8666">
        <f>IF(OR($B8666="",$Z8666=""),"",MAX(0,$Z8666-N($M8666)))</f>
        <v/>
      </c>
      <c r="AC8666" s="46">
        <f>IF($B8666="","",IFERROR(INDEX('CCA Util %'!$H:$H,MATCH($B8666,'CCA Util %'!$E:$E,0)),""))</f>
        <v/>
      </c>
      <c r="AD8666">
        <f>IF($B8666="","",IFERROR(INDEX('CCA Util %'!$G:$G,MATCH($B8666,'CCA Util %'!$E:$E,0)),""))</f>
        <v/>
      </c>
      <c r="AE8666">
        <f>IF(OR($B8666="",$U8666=""),"",$U8666&amp;" &amp; "&amp;IF(OR($AD8666="",$AD8666=0),"Util NA",$AD8666&amp;" Util"))</f>
        <v/>
      </c>
    </row>
    <row r="8667" ht="15.75" customHeight="1" s="42">
      <c r="A8667" s="41" t="n"/>
      <c r="G8667" s="38" t="n"/>
      <c r="H8667" s="38" t="n"/>
      <c r="I8667" s="38" t="n"/>
      <c r="J8667" s="38" t="n"/>
      <c r="K8667" s="38" t="n"/>
      <c r="L8667" s="38" t="n"/>
      <c r="N8667" s="36">
        <f>IF($B8667="","",IF($C8667="SUPERSTORE","Superstore","DH"))</f>
        <v/>
      </c>
      <c r="O8667" s="36">
        <f>IF($B8667="","",IFERROR(VLOOKUP($B8667,Mapping!$A:$C,2,0),"Not Mapped"))</f>
        <v/>
      </c>
      <c r="P8667" s="36">
        <f>IF($B8667="","",IFERROR(VLOOKUP($B8667,Mapping!$A:$C,3,0),"Not Mapped"))</f>
        <v/>
      </c>
      <c r="Q8667" s="36">
        <f>IF($B8667="","",IFERROR(VLOOKUP($O8667,Leaders!$A:$B,2,0),"Not Mapped"))</f>
        <v/>
      </c>
      <c r="R8667" s="36">
        <f>IF($B8667="","",IF(COUNTIF(Exclusions!$A:$A,$B8667)&gt;0,"Yes","No"))</f>
        <v/>
      </c>
      <c r="S8667" s="38">
        <f>IF($B8667="","",MIN(1,DAY($A8667)/IF($N8667="Superstore",Settings!$B$5,Settings!$B$4)))</f>
        <v/>
      </c>
      <c r="T8667" s="38">
        <f>IF(OR($B8667="",$G8667="",$S8667=0),"",$G8667/$S8667)</f>
        <v/>
      </c>
      <c r="U8667" s="36">
        <f>IF($T8667="","",IF($T8667&lt;Settings!$B$8,"Critical",IF($T8667&lt;Settings!$B$9,"Semi Critical","Non Critical")))</f>
        <v/>
      </c>
      <c r="V8667" s="28" t="n"/>
      <c r="Z8667">
        <f>IF($B8667="","",IFERROR(VLOOKUP($B8667,'Plan HC for CCA'!$A:$B,2,0),""))</f>
        <v/>
      </c>
      <c r="AA8667">
        <f>IF(OR($B8667="",$Z8667=""),"",IF(N($M8667)&lt;$Z8667,"Delta","No Delta"))</f>
        <v/>
      </c>
      <c r="AB8667">
        <f>IF(OR($B8667="",$Z8667=""),"",MAX(0,$Z8667-N($M8667)))</f>
        <v/>
      </c>
      <c r="AC8667" s="46">
        <f>IF($B8667="","",IFERROR(INDEX('CCA Util %'!$H:$H,MATCH($B8667,'CCA Util %'!$E:$E,0)),""))</f>
        <v/>
      </c>
      <c r="AD8667">
        <f>IF($B8667="","",IFERROR(INDEX('CCA Util %'!$G:$G,MATCH($B8667,'CCA Util %'!$E:$E,0)),""))</f>
        <v/>
      </c>
      <c r="AE8667">
        <f>IF(OR($B8667="",$U8667=""),"",$U8667&amp;" &amp; "&amp;IF(OR($AD8667="",$AD8667=0),"Util NA",$AD8667&amp;" Util"))</f>
        <v/>
      </c>
    </row>
    <row r="8668" ht="15.75" customHeight="1" s="42">
      <c r="A8668" s="41" t="n"/>
      <c r="G8668" s="38" t="n"/>
      <c r="H8668" s="38" t="n"/>
      <c r="I8668" s="38" t="n"/>
      <c r="J8668" s="38" t="n"/>
      <c r="K8668" s="38" t="n"/>
      <c r="L8668" s="38" t="n"/>
      <c r="N8668" s="36">
        <f>IF($B8668="","",IF($C8668="SUPERSTORE","Superstore","DH"))</f>
        <v/>
      </c>
      <c r="O8668" s="36">
        <f>IF($B8668="","",IFERROR(VLOOKUP($B8668,Mapping!$A:$C,2,0),"Not Mapped"))</f>
        <v/>
      </c>
      <c r="P8668" s="36">
        <f>IF($B8668="","",IFERROR(VLOOKUP($B8668,Mapping!$A:$C,3,0),"Not Mapped"))</f>
        <v/>
      </c>
      <c r="Q8668" s="36">
        <f>IF($B8668="","",IFERROR(VLOOKUP($O8668,Leaders!$A:$B,2,0),"Not Mapped"))</f>
        <v/>
      </c>
      <c r="R8668" s="36">
        <f>IF($B8668="","",IF(COUNTIF(Exclusions!$A:$A,$B8668)&gt;0,"Yes","No"))</f>
        <v/>
      </c>
      <c r="S8668" s="38">
        <f>IF($B8668="","",MIN(1,DAY($A8668)/IF($N8668="Superstore",Settings!$B$5,Settings!$B$4)))</f>
        <v/>
      </c>
      <c r="T8668" s="38">
        <f>IF(OR($B8668="",$G8668="",$S8668=0),"",$G8668/$S8668)</f>
        <v/>
      </c>
      <c r="U8668" s="36">
        <f>IF($T8668="","",IF($T8668&lt;Settings!$B$8,"Critical",IF($T8668&lt;Settings!$B$9,"Semi Critical","Non Critical")))</f>
        <v/>
      </c>
      <c r="V8668" s="28" t="n"/>
      <c r="Z8668">
        <f>IF($B8668="","",IFERROR(VLOOKUP($B8668,'Plan HC for CCA'!$A:$B,2,0),""))</f>
        <v/>
      </c>
      <c r="AA8668">
        <f>IF(OR($B8668="",$Z8668=""),"",IF(N($M8668)&lt;$Z8668,"Delta","No Delta"))</f>
        <v/>
      </c>
      <c r="AB8668">
        <f>IF(OR($B8668="",$Z8668=""),"",MAX(0,$Z8668-N($M8668)))</f>
        <v/>
      </c>
      <c r="AC8668" s="46">
        <f>IF($B8668="","",IFERROR(INDEX('CCA Util %'!$H:$H,MATCH($B8668,'CCA Util %'!$E:$E,0)),""))</f>
        <v/>
      </c>
      <c r="AD8668">
        <f>IF($B8668="","",IFERROR(INDEX('CCA Util %'!$G:$G,MATCH($B8668,'CCA Util %'!$E:$E,0)),""))</f>
        <v/>
      </c>
      <c r="AE8668">
        <f>IF(OR($B8668="",$U8668=""),"",$U8668&amp;" &amp; "&amp;IF(OR($AD8668="",$AD8668=0),"Util NA",$AD8668&amp;" Util"))</f>
        <v/>
      </c>
    </row>
    <row r="8669" ht="15.75" customHeight="1" s="42">
      <c r="A8669" s="41" t="n"/>
      <c r="G8669" s="38" t="n"/>
      <c r="H8669" s="38" t="n"/>
      <c r="I8669" s="38" t="n"/>
      <c r="J8669" s="38" t="n"/>
      <c r="K8669" s="38" t="n"/>
      <c r="L8669" s="38" t="n"/>
      <c r="N8669" s="36">
        <f>IF($B8669="","",IF($C8669="SUPERSTORE","Superstore","DH"))</f>
        <v/>
      </c>
      <c r="O8669" s="36">
        <f>IF($B8669="","",IFERROR(VLOOKUP($B8669,Mapping!$A:$C,2,0),"Not Mapped"))</f>
        <v/>
      </c>
      <c r="P8669" s="36">
        <f>IF($B8669="","",IFERROR(VLOOKUP($B8669,Mapping!$A:$C,3,0),"Not Mapped"))</f>
        <v/>
      </c>
      <c r="Q8669" s="36">
        <f>IF($B8669="","",IFERROR(VLOOKUP($O8669,Leaders!$A:$B,2,0),"Not Mapped"))</f>
        <v/>
      </c>
      <c r="R8669" s="36">
        <f>IF($B8669="","",IF(COUNTIF(Exclusions!$A:$A,$B8669)&gt;0,"Yes","No"))</f>
        <v/>
      </c>
      <c r="S8669" s="38">
        <f>IF($B8669="","",MIN(1,DAY($A8669)/IF($N8669="Superstore",Settings!$B$5,Settings!$B$4)))</f>
        <v/>
      </c>
      <c r="T8669" s="38">
        <f>IF(OR($B8669="",$G8669="",$S8669=0),"",$G8669/$S8669)</f>
        <v/>
      </c>
      <c r="U8669" s="36">
        <f>IF($T8669="","",IF($T8669&lt;Settings!$B$8,"Critical",IF($T8669&lt;Settings!$B$9,"Semi Critical","Non Critical")))</f>
        <v/>
      </c>
      <c r="V8669" s="28" t="n"/>
      <c r="Z8669">
        <f>IF($B8669="","",IFERROR(VLOOKUP($B8669,'Plan HC for CCA'!$A:$B,2,0),""))</f>
        <v/>
      </c>
      <c r="AA8669">
        <f>IF(OR($B8669="",$Z8669=""),"",IF(N($M8669)&lt;$Z8669,"Delta","No Delta"))</f>
        <v/>
      </c>
      <c r="AB8669">
        <f>IF(OR($B8669="",$Z8669=""),"",MAX(0,$Z8669-N($M8669)))</f>
        <v/>
      </c>
      <c r="AC8669" s="46">
        <f>IF($B8669="","",IFERROR(INDEX('CCA Util %'!$H:$H,MATCH($B8669,'CCA Util %'!$E:$E,0)),""))</f>
        <v/>
      </c>
      <c r="AD8669">
        <f>IF($B8669="","",IFERROR(INDEX('CCA Util %'!$G:$G,MATCH($B8669,'CCA Util %'!$E:$E,0)),""))</f>
        <v/>
      </c>
      <c r="AE8669">
        <f>IF(OR($B8669="",$U8669=""),"",$U8669&amp;" &amp; "&amp;IF(OR($AD8669="",$AD8669=0),"Util NA",$AD8669&amp;" Util"))</f>
        <v/>
      </c>
    </row>
    <row r="8670" ht="15.75" customHeight="1" s="42">
      <c r="A8670" s="41" t="n"/>
      <c r="G8670" s="38" t="n"/>
      <c r="H8670" s="38" t="n"/>
      <c r="I8670" s="38" t="n"/>
      <c r="J8670" s="38" t="n"/>
      <c r="K8670" s="38" t="n"/>
      <c r="L8670" s="38" t="n"/>
      <c r="N8670" s="36">
        <f>IF($B8670="","",IF($C8670="SUPERSTORE","Superstore","DH"))</f>
        <v/>
      </c>
      <c r="O8670" s="36">
        <f>IF($B8670="","",IFERROR(VLOOKUP($B8670,Mapping!$A:$C,2,0),"Not Mapped"))</f>
        <v/>
      </c>
      <c r="P8670" s="36">
        <f>IF($B8670="","",IFERROR(VLOOKUP($B8670,Mapping!$A:$C,3,0),"Not Mapped"))</f>
        <v/>
      </c>
      <c r="Q8670" s="36">
        <f>IF($B8670="","",IFERROR(VLOOKUP($O8670,Leaders!$A:$B,2,0),"Not Mapped"))</f>
        <v/>
      </c>
      <c r="R8670" s="36">
        <f>IF($B8670="","",IF(COUNTIF(Exclusions!$A:$A,$B8670)&gt;0,"Yes","No"))</f>
        <v/>
      </c>
      <c r="S8670" s="38">
        <f>IF($B8670="","",MIN(1,DAY($A8670)/IF($N8670="Superstore",Settings!$B$5,Settings!$B$4)))</f>
        <v/>
      </c>
      <c r="T8670" s="38">
        <f>IF(OR($B8670="",$G8670="",$S8670=0),"",$G8670/$S8670)</f>
        <v/>
      </c>
      <c r="U8670" s="36">
        <f>IF($T8670="","",IF($T8670&lt;Settings!$B$8,"Critical",IF($T8670&lt;Settings!$B$9,"Semi Critical","Non Critical")))</f>
        <v/>
      </c>
      <c r="V8670" s="28" t="n"/>
      <c r="Z8670">
        <f>IF($B8670="","",IFERROR(VLOOKUP($B8670,'Plan HC for CCA'!$A:$B,2,0),""))</f>
        <v/>
      </c>
      <c r="AA8670">
        <f>IF(OR($B8670="",$Z8670=""),"",IF(N($M8670)&lt;$Z8670,"Delta","No Delta"))</f>
        <v/>
      </c>
      <c r="AB8670">
        <f>IF(OR($B8670="",$Z8670=""),"",MAX(0,$Z8670-N($M8670)))</f>
        <v/>
      </c>
      <c r="AC8670" s="46">
        <f>IF($B8670="","",IFERROR(INDEX('CCA Util %'!$H:$H,MATCH($B8670,'CCA Util %'!$E:$E,0)),""))</f>
        <v/>
      </c>
      <c r="AD8670">
        <f>IF($B8670="","",IFERROR(INDEX('CCA Util %'!$G:$G,MATCH($B8670,'CCA Util %'!$E:$E,0)),""))</f>
        <v/>
      </c>
      <c r="AE8670">
        <f>IF(OR($B8670="",$U8670=""),"",$U8670&amp;" &amp; "&amp;IF(OR($AD8670="",$AD8670=0),"Util NA",$AD8670&amp;" Util"))</f>
        <v/>
      </c>
    </row>
    <row r="8671" ht="15.75" customHeight="1" s="42">
      <c r="A8671" s="41" t="n"/>
      <c r="G8671" s="38" t="n"/>
      <c r="H8671" s="38" t="n"/>
      <c r="I8671" s="38" t="n"/>
      <c r="J8671" s="38" t="n"/>
      <c r="K8671" s="38" t="n"/>
      <c r="L8671" s="38" t="n"/>
      <c r="N8671" s="36">
        <f>IF($B8671="","",IF($C8671="SUPERSTORE","Superstore","DH"))</f>
        <v/>
      </c>
      <c r="O8671" s="36">
        <f>IF($B8671="","",IFERROR(VLOOKUP($B8671,Mapping!$A:$C,2,0),"Not Mapped"))</f>
        <v/>
      </c>
      <c r="P8671" s="36">
        <f>IF($B8671="","",IFERROR(VLOOKUP($B8671,Mapping!$A:$C,3,0),"Not Mapped"))</f>
        <v/>
      </c>
      <c r="Q8671" s="36">
        <f>IF($B8671="","",IFERROR(VLOOKUP($O8671,Leaders!$A:$B,2,0),"Not Mapped"))</f>
        <v/>
      </c>
      <c r="R8671" s="36">
        <f>IF($B8671="","",IF(COUNTIF(Exclusions!$A:$A,$B8671)&gt;0,"Yes","No"))</f>
        <v/>
      </c>
      <c r="S8671" s="38">
        <f>IF($B8671="","",MIN(1,DAY($A8671)/IF($N8671="Superstore",Settings!$B$5,Settings!$B$4)))</f>
        <v/>
      </c>
      <c r="T8671" s="38">
        <f>IF(OR($B8671="",$G8671="",$S8671=0),"",$G8671/$S8671)</f>
        <v/>
      </c>
      <c r="U8671" s="36">
        <f>IF($T8671="","",IF($T8671&lt;Settings!$B$8,"Critical",IF($T8671&lt;Settings!$B$9,"Semi Critical","Non Critical")))</f>
        <v/>
      </c>
      <c r="V8671" s="28" t="n"/>
      <c r="Z8671">
        <f>IF($B8671="","",IFERROR(VLOOKUP($B8671,'Plan HC for CCA'!$A:$B,2,0),""))</f>
        <v/>
      </c>
      <c r="AA8671">
        <f>IF(OR($B8671="",$Z8671=""),"",IF(N($M8671)&lt;$Z8671,"Delta","No Delta"))</f>
        <v/>
      </c>
      <c r="AB8671">
        <f>IF(OR($B8671="",$Z8671=""),"",MAX(0,$Z8671-N($M8671)))</f>
        <v/>
      </c>
      <c r="AC8671" s="46">
        <f>IF($B8671="","",IFERROR(INDEX('CCA Util %'!$H:$H,MATCH($B8671,'CCA Util %'!$E:$E,0)),""))</f>
        <v/>
      </c>
      <c r="AD8671">
        <f>IF($B8671="","",IFERROR(INDEX('CCA Util %'!$G:$G,MATCH($B8671,'CCA Util %'!$E:$E,0)),""))</f>
        <v/>
      </c>
      <c r="AE8671">
        <f>IF(OR($B8671="",$U8671=""),"",$U8671&amp;" &amp; "&amp;IF(OR($AD8671="",$AD8671=0),"Util NA",$AD8671&amp;" Util"))</f>
        <v/>
      </c>
    </row>
    <row r="8672" ht="15.75" customHeight="1" s="42">
      <c r="A8672" s="41" t="n"/>
      <c r="G8672" s="38" t="n"/>
      <c r="H8672" s="38" t="n"/>
      <c r="I8672" s="38" t="n"/>
      <c r="J8672" s="38" t="n"/>
      <c r="K8672" s="38" t="n"/>
      <c r="L8672" s="38" t="n"/>
      <c r="N8672" s="36">
        <f>IF($B8672="","",IF($C8672="SUPERSTORE","Superstore","DH"))</f>
        <v/>
      </c>
      <c r="O8672" s="36">
        <f>IF($B8672="","",IFERROR(VLOOKUP($B8672,Mapping!$A:$C,2,0),"Not Mapped"))</f>
        <v/>
      </c>
      <c r="P8672" s="36">
        <f>IF($B8672="","",IFERROR(VLOOKUP($B8672,Mapping!$A:$C,3,0),"Not Mapped"))</f>
        <v/>
      </c>
      <c r="Q8672" s="36">
        <f>IF($B8672="","",IFERROR(VLOOKUP($O8672,Leaders!$A:$B,2,0),"Not Mapped"))</f>
        <v/>
      </c>
      <c r="R8672" s="36">
        <f>IF($B8672="","",IF(COUNTIF(Exclusions!$A:$A,$B8672)&gt;0,"Yes","No"))</f>
        <v/>
      </c>
      <c r="S8672" s="38">
        <f>IF($B8672="","",MIN(1,DAY($A8672)/IF($N8672="Superstore",Settings!$B$5,Settings!$B$4)))</f>
        <v/>
      </c>
      <c r="T8672" s="38">
        <f>IF(OR($B8672="",$G8672="",$S8672=0),"",$G8672/$S8672)</f>
        <v/>
      </c>
      <c r="U8672" s="36">
        <f>IF($T8672="","",IF($T8672&lt;Settings!$B$8,"Critical",IF($T8672&lt;Settings!$B$9,"Semi Critical","Non Critical")))</f>
        <v/>
      </c>
      <c r="V8672" s="28" t="n"/>
      <c r="Z8672">
        <f>IF($B8672="","",IFERROR(VLOOKUP($B8672,'Plan HC for CCA'!$A:$B,2,0),""))</f>
        <v/>
      </c>
      <c r="AA8672">
        <f>IF(OR($B8672="",$Z8672=""),"",IF(N($M8672)&lt;$Z8672,"Delta","No Delta"))</f>
        <v/>
      </c>
      <c r="AB8672">
        <f>IF(OR($B8672="",$Z8672=""),"",MAX(0,$Z8672-N($M8672)))</f>
        <v/>
      </c>
      <c r="AC8672" s="46">
        <f>IF($B8672="","",IFERROR(INDEX('CCA Util %'!$H:$H,MATCH($B8672,'CCA Util %'!$E:$E,0)),""))</f>
        <v/>
      </c>
      <c r="AD8672">
        <f>IF($B8672="","",IFERROR(INDEX('CCA Util %'!$G:$G,MATCH($B8672,'CCA Util %'!$E:$E,0)),""))</f>
        <v/>
      </c>
      <c r="AE8672">
        <f>IF(OR($B8672="",$U8672=""),"",$U8672&amp;" &amp; "&amp;IF(OR($AD8672="",$AD8672=0),"Util NA",$AD8672&amp;" Util"))</f>
        <v/>
      </c>
    </row>
    <row r="8673" ht="15.75" customHeight="1" s="42">
      <c r="A8673" s="41" t="n"/>
      <c r="G8673" s="38" t="n"/>
      <c r="H8673" s="38" t="n"/>
      <c r="I8673" s="38" t="n"/>
      <c r="J8673" s="38" t="n"/>
      <c r="K8673" s="38" t="n"/>
      <c r="L8673" s="38" t="n"/>
      <c r="N8673" s="36">
        <f>IF($B8673="","",IF($C8673="SUPERSTORE","Superstore","DH"))</f>
        <v/>
      </c>
      <c r="O8673" s="36">
        <f>IF($B8673="","",IFERROR(VLOOKUP($B8673,Mapping!$A:$C,2,0),"Not Mapped"))</f>
        <v/>
      </c>
      <c r="P8673" s="36">
        <f>IF($B8673="","",IFERROR(VLOOKUP($B8673,Mapping!$A:$C,3,0),"Not Mapped"))</f>
        <v/>
      </c>
      <c r="Q8673" s="36">
        <f>IF($B8673="","",IFERROR(VLOOKUP($O8673,Leaders!$A:$B,2,0),"Not Mapped"))</f>
        <v/>
      </c>
      <c r="R8673" s="36">
        <f>IF($B8673="","",IF(COUNTIF(Exclusions!$A:$A,$B8673)&gt;0,"Yes","No"))</f>
        <v/>
      </c>
      <c r="S8673" s="38">
        <f>IF($B8673="","",MIN(1,DAY($A8673)/IF($N8673="Superstore",Settings!$B$5,Settings!$B$4)))</f>
        <v/>
      </c>
      <c r="T8673" s="38">
        <f>IF(OR($B8673="",$G8673="",$S8673=0),"",$G8673/$S8673)</f>
        <v/>
      </c>
      <c r="U8673" s="36">
        <f>IF($T8673="","",IF($T8673&lt;Settings!$B$8,"Critical",IF($T8673&lt;Settings!$B$9,"Semi Critical","Non Critical")))</f>
        <v/>
      </c>
      <c r="V8673" s="28" t="n"/>
      <c r="Z8673">
        <f>IF($B8673="","",IFERROR(VLOOKUP($B8673,'Plan HC for CCA'!$A:$B,2,0),""))</f>
        <v/>
      </c>
      <c r="AA8673">
        <f>IF(OR($B8673="",$Z8673=""),"",IF(N($M8673)&lt;$Z8673,"Delta","No Delta"))</f>
        <v/>
      </c>
      <c r="AB8673">
        <f>IF(OR($B8673="",$Z8673=""),"",MAX(0,$Z8673-N($M8673)))</f>
        <v/>
      </c>
      <c r="AC8673" s="46">
        <f>IF($B8673="","",IFERROR(INDEX('CCA Util %'!$H:$H,MATCH($B8673,'CCA Util %'!$E:$E,0)),""))</f>
        <v/>
      </c>
      <c r="AD8673">
        <f>IF($B8673="","",IFERROR(INDEX('CCA Util %'!$G:$G,MATCH($B8673,'CCA Util %'!$E:$E,0)),""))</f>
        <v/>
      </c>
      <c r="AE8673">
        <f>IF(OR($B8673="",$U8673=""),"",$U8673&amp;" &amp; "&amp;IF(OR($AD8673="",$AD8673=0),"Util NA",$AD8673&amp;" Util"))</f>
        <v/>
      </c>
    </row>
    <row r="8674" ht="15.75" customHeight="1" s="42">
      <c r="A8674" s="41" t="n"/>
      <c r="G8674" s="38" t="n"/>
      <c r="H8674" s="38" t="n"/>
      <c r="I8674" s="38" t="n"/>
      <c r="J8674" s="38" t="n"/>
      <c r="K8674" s="38" t="n"/>
      <c r="L8674" s="38" t="n"/>
      <c r="N8674" s="36">
        <f>IF($B8674="","",IF($C8674="SUPERSTORE","Superstore","DH"))</f>
        <v/>
      </c>
      <c r="O8674" s="36">
        <f>IF($B8674="","",IFERROR(VLOOKUP($B8674,Mapping!$A:$C,2,0),"Not Mapped"))</f>
        <v/>
      </c>
      <c r="P8674" s="36">
        <f>IF($B8674="","",IFERROR(VLOOKUP($B8674,Mapping!$A:$C,3,0),"Not Mapped"))</f>
        <v/>
      </c>
      <c r="Q8674" s="36">
        <f>IF($B8674="","",IFERROR(VLOOKUP($O8674,Leaders!$A:$B,2,0),"Not Mapped"))</f>
        <v/>
      </c>
      <c r="R8674" s="36">
        <f>IF($B8674="","",IF(COUNTIF(Exclusions!$A:$A,$B8674)&gt;0,"Yes","No"))</f>
        <v/>
      </c>
      <c r="S8674" s="38">
        <f>IF($B8674="","",MIN(1,DAY($A8674)/IF($N8674="Superstore",Settings!$B$5,Settings!$B$4)))</f>
        <v/>
      </c>
      <c r="T8674" s="38">
        <f>IF(OR($B8674="",$G8674="",$S8674=0),"",$G8674/$S8674)</f>
        <v/>
      </c>
      <c r="U8674" s="36">
        <f>IF($T8674="","",IF($T8674&lt;Settings!$B$8,"Critical",IF($T8674&lt;Settings!$B$9,"Semi Critical","Non Critical")))</f>
        <v/>
      </c>
      <c r="V8674" s="28" t="n"/>
      <c r="Z8674">
        <f>IF($B8674="","",IFERROR(VLOOKUP($B8674,'Plan HC for CCA'!$A:$B,2,0),""))</f>
        <v/>
      </c>
      <c r="AA8674">
        <f>IF(OR($B8674="",$Z8674=""),"",IF(N($M8674)&lt;$Z8674,"Delta","No Delta"))</f>
        <v/>
      </c>
      <c r="AB8674">
        <f>IF(OR($B8674="",$Z8674=""),"",MAX(0,$Z8674-N($M8674)))</f>
        <v/>
      </c>
      <c r="AC8674" s="46">
        <f>IF($B8674="","",IFERROR(INDEX('CCA Util %'!$H:$H,MATCH($B8674,'CCA Util %'!$E:$E,0)),""))</f>
        <v/>
      </c>
      <c r="AD8674">
        <f>IF($B8674="","",IFERROR(INDEX('CCA Util %'!$G:$G,MATCH($B8674,'CCA Util %'!$E:$E,0)),""))</f>
        <v/>
      </c>
      <c r="AE8674">
        <f>IF(OR($B8674="",$U8674=""),"",$U8674&amp;" &amp; "&amp;IF(OR($AD8674="",$AD8674=0),"Util NA",$AD8674&amp;" Util"))</f>
        <v/>
      </c>
    </row>
    <row r="8675" ht="15.75" customHeight="1" s="42">
      <c r="A8675" s="41" t="n"/>
      <c r="G8675" s="38" t="n"/>
      <c r="H8675" s="38" t="n"/>
      <c r="I8675" s="38" t="n"/>
      <c r="J8675" s="38" t="n"/>
      <c r="K8675" s="38" t="n"/>
      <c r="L8675" s="38" t="n"/>
      <c r="N8675" s="36">
        <f>IF($B8675="","",IF($C8675="SUPERSTORE","Superstore","DH"))</f>
        <v/>
      </c>
      <c r="O8675" s="36">
        <f>IF($B8675="","",IFERROR(VLOOKUP($B8675,Mapping!$A:$C,2,0),"Not Mapped"))</f>
        <v/>
      </c>
      <c r="P8675" s="36">
        <f>IF($B8675="","",IFERROR(VLOOKUP($B8675,Mapping!$A:$C,3,0),"Not Mapped"))</f>
        <v/>
      </c>
      <c r="Q8675" s="36">
        <f>IF($B8675="","",IFERROR(VLOOKUP($O8675,Leaders!$A:$B,2,0),"Not Mapped"))</f>
        <v/>
      </c>
      <c r="R8675" s="36">
        <f>IF($B8675="","",IF(COUNTIF(Exclusions!$A:$A,$B8675)&gt;0,"Yes","No"))</f>
        <v/>
      </c>
      <c r="S8675" s="38">
        <f>IF($B8675="","",MIN(1,DAY($A8675)/IF($N8675="Superstore",Settings!$B$5,Settings!$B$4)))</f>
        <v/>
      </c>
      <c r="T8675" s="38">
        <f>IF(OR($B8675="",$G8675="",$S8675=0),"",$G8675/$S8675)</f>
        <v/>
      </c>
      <c r="U8675" s="36">
        <f>IF($T8675="","",IF($T8675&lt;Settings!$B$8,"Critical",IF($T8675&lt;Settings!$B$9,"Semi Critical","Non Critical")))</f>
        <v/>
      </c>
      <c r="V8675" s="28" t="n"/>
      <c r="Z8675">
        <f>IF($B8675="","",IFERROR(VLOOKUP($B8675,'Plan HC for CCA'!$A:$B,2,0),""))</f>
        <v/>
      </c>
      <c r="AA8675">
        <f>IF(OR($B8675="",$Z8675=""),"",IF(N($M8675)&lt;$Z8675,"Delta","No Delta"))</f>
        <v/>
      </c>
      <c r="AB8675">
        <f>IF(OR($B8675="",$Z8675=""),"",MAX(0,$Z8675-N($M8675)))</f>
        <v/>
      </c>
      <c r="AC8675" s="46">
        <f>IF($B8675="","",IFERROR(INDEX('CCA Util %'!$H:$H,MATCH($B8675,'CCA Util %'!$E:$E,0)),""))</f>
        <v/>
      </c>
      <c r="AD8675">
        <f>IF($B8675="","",IFERROR(INDEX('CCA Util %'!$G:$G,MATCH($B8675,'CCA Util %'!$E:$E,0)),""))</f>
        <v/>
      </c>
      <c r="AE8675">
        <f>IF(OR($B8675="",$U8675=""),"",$U8675&amp;" &amp; "&amp;IF(OR($AD8675="",$AD8675=0),"Util NA",$AD8675&amp;" Util"))</f>
        <v/>
      </c>
    </row>
    <row r="8676" ht="15.75" customHeight="1" s="42">
      <c r="A8676" s="41" t="n"/>
      <c r="G8676" s="38" t="n"/>
      <c r="H8676" s="38" t="n"/>
      <c r="I8676" s="38" t="n"/>
      <c r="J8676" s="38" t="n"/>
      <c r="K8676" s="38" t="n"/>
      <c r="L8676" s="38" t="n"/>
      <c r="N8676" s="36">
        <f>IF($B8676="","",IF($C8676="SUPERSTORE","Superstore","DH"))</f>
        <v/>
      </c>
      <c r="O8676" s="36">
        <f>IF($B8676="","",IFERROR(VLOOKUP($B8676,Mapping!$A:$C,2,0),"Not Mapped"))</f>
        <v/>
      </c>
      <c r="P8676" s="36">
        <f>IF($B8676="","",IFERROR(VLOOKUP($B8676,Mapping!$A:$C,3,0),"Not Mapped"))</f>
        <v/>
      </c>
      <c r="Q8676" s="36">
        <f>IF($B8676="","",IFERROR(VLOOKUP($O8676,Leaders!$A:$B,2,0),"Not Mapped"))</f>
        <v/>
      </c>
      <c r="R8676" s="36">
        <f>IF($B8676="","",IF(COUNTIF(Exclusions!$A:$A,$B8676)&gt;0,"Yes","No"))</f>
        <v/>
      </c>
      <c r="S8676" s="38">
        <f>IF($B8676="","",MIN(1,DAY($A8676)/IF($N8676="Superstore",Settings!$B$5,Settings!$B$4)))</f>
        <v/>
      </c>
      <c r="T8676" s="38">
        <f>IF(OR($B8676="",$G8676="",$S8676=0),"",$G8676/$S8676)</f>
        <v/>
      </c>
      <c r="U8676" s="36">
        <f>IF($T8676="","",IF($T8676&lt;Settings!$B$8,"Critical",IF($T8676&lt;Settings!$B$9,"Semi Critical","Non Critical")))</f>
        <v/>
      </c>
      <c r="V8676" s="28" t="n"/>
      <c r="Z8676">
        <f>IF($B8676="","",IFERROR(VLOOKUP($B8676,'Plan HC for CCA'!$A:$B,2,0),""))</f>
        <v/>
      </c>
      <c r="AA8676">
        <f>IF(OR($B8676="",$Z8676=""),"",IF(N($M8676)&lt;$Z8676,"Delta","No Delta"))</f>
        <v/>
      </c>
      <c r="AB8676">
        <f>IF(OR($B8676="",$Z8676=""),"",MAX(0,$Z8676-N($M8676)))</f>
        <v/>
      </c>
      <c r="AC8676" s="46">
        <f>IF($B8676="","",IFERROR(INDEX('CCA Util %'!$H:$H,MATCH($B8676,'CCA Util %'!$E:$E,0)),""))</f>
        <v/>
      </c>
      <c r="AD8676">
        <f>IF($B8676="","",IFERROR(INDEX('CCA Util %'!$G:$G,MATCH($B8676,'CCA Util %'!$E:$E,0)),""))</f>
        <v/>
      </c>
      <c r="AE8676">
        <f>IF(OR($B8676="",$U8676=""),"",$U8676&amp;" &amp; "&amp;IF(OR($AD8676="",$AD8676=0),"Util NA",$AD8676&amp;" Util"))</f>
        <v/>
      </c>
    </row>
    <row r="8677" ht="15.75" customHeight="1" s="42">
      <c r="A8677" s="41" t="n"/>
      <c r="G8677" s="38" t="n"/>
      <c r="H8677" s="38" t="n"/>
      <c r="I8677" s="38" t="n"/>
      <c r="J8677" s="38" t="n"/>
      <c r="K8677" s="38" t="n"/>
      <c r="L8677" s="38" t="n"/>
      <c r="N8677" s="36">
        <f>IF($B8677="","",IF($C8677="SUPERSTORE","Superstore","DH"))</f>
        <v/>
      </c>
      <c r="O8677" s="36">
        <f>IF($B8677="","",IFERROR(VLOOKUP($B8677,Mapping!$A:$C,2,0),"Not Mapped"))</f>
        <v/>
      </c>
      <c r="P8677" s="36">
        <f>IF($B8677="","",IFERROR(VLOOKUP($B8677,Mapping!$A:$C,3,0),"Not Mapped"))</f>
        <v/>
      </c>
      <c r="Q8677" s="36">
        <f>IF($B8677="","",IFERROR(VLOOKUP($O8677,Leaders!$A:$B,2,0),"Not Mapped"))</f>
        <v/>
      </c>
      <c r="R8677" s="36">
        <f>IF($B8677="","",IF(COUNTIF(Exclusions!$A:$A,$B8677)&gt;0,"Yes","No"))</f>
        <v/>
      </c>
      <c r="S8677" s="38">
        <f>IF($B8677="","",MIN(1,DAY($A8677)/IF($N8677="Superstore",Settings!$B$5,Settings!$B$4)))</f>
        <v/>
      </c>
      <c r="T8677" s="38">
        <f>IF(OR($B8677="",$G8677="",$S8677=0),"",$G8677/$S8677)</f>
        <v/>
      </c>
      <c r="U8677" s="36">
        <f>IF($T8677="","",IF($T8677&lt;Settings!$B$8,"Critical",IF($T8677&lt;Settings!$B$9,"Semi Critical","Non Critical")))</f>
        <v/>
      </c>
      <c r="V8677" s="28" t="n"/>
      <c r="Z8677">
        <f>IF($B8677="","",IFERROR(VLOOKUP($B8677,'Plan HC for CCA'!$A:$B,2,0),""))</f>
        <v/>
      </c>
      <c r="AA8677">
        <f>IF(OR($B8677="",$Z8677=""),"",IF(N($M8677)&lt;$Z8677,"Delta","No Delta"))</f>
        <v/>
      </c>
      <c r="AB8677">
        <f>IF(OR($B8677="",$Z8677=""),"",MAX(0,$Z8677-N($M8677)))</f>
        <v/>
      </c>
      <c r="AC8677" s="46">
        <f>IF($B8677="","",IFERROR(INDEX('CCA Util %'!$H:$H,MATCH($B8677,'CCA Util %'!$E:$E,0)),""))</f>
        <v/>
      </c>
      <c r="AD8677">
        <f>IF($B8677="","",IFERROR(INDEX('CCA Util %'!$G:$G,MATCH($B8677,'CCA Util %'!$E:$E,0)),""))</f>
        <v/>
      </c>
      <c r="AE8677">
        <f>IF(OR($B8677="",$U8677=""),"",$U8677&amp;" &amp; "&amp;IF(OR($AD8677="",$AD8677=0),"Util NA",$AD8677&amp;" Util"))</f>
        <v/>
      </c>
    </row>
    <row r="8678" ht="15.75" customHeight="1" s="42">
      <c r="A8678" s="41" t="n"/>
      <c r="G8678" s="38" t="n"/>
      <c r="H8678" s="38" t="n"/>
      <c r="I8678" s="38" t="n"/>
      <c r="J8678" s="38" t="n"/>
      <c r="K8678" s="38" t="n"/>
      <c r="L8678" s="38" t="n"/>
      <c r="N8678" s="36">
        <f>IF($B8678="","",IF($C8678="SUPERSTORE","Superstore","DH"))</f>
        <v/>
      </c>
      <c r="O8678" s="36">
        <f>IF($B8678="","",IFERROR(VLOOKUP($B8678,Mapping!$A:$C,2,0),"Not Mapped"))</f>
        <v/>
      </c>
      <c r="P8678" s="36">
        <f>IF($B8678="","",IFERROR(VLOOKUP($B8678,Mapping!$A:$C,3,0),"Not Mapped"))</f>
        <v/>
      </c>
      <c r="Q8678" s="36">
        <f>IF($B8678="","",IFERROR(VLOOKUP($O8678,Leaders!$A:$B,2,0),"Not Mapped"))</f>
        <v/>
      </c>
      <c r="R8678" s="36">
        <f>IF($B8678="","",IF(COUNTIF(Exclusions!$A:$A,$B8678)&gt;0,"Yes","No"))</f>
        <v/>
      </c>
      <c r="S8678" s="38">
        <f>IF($B8678="","",MIN(1,DAY($A8678)/IF($N8678="Superstore",Settings!$B$5,Settings!$B$4)))</f>
        <v/>
      </c>
      <c r="T8678" s="38">
        <f>IF(OR($B8678="",$G8678="",$S8678=0),"",$G8678/$S8678)</f>
        <v/>
      </c>
      <c r="U8678" s="36">
        <f>IF($T8678="","",IF($T8678&lt;Settings!$B$8,"Critical",IF($T8678&lt;Settings!$B$9,"Semi Critical","Non Critical")))</f>
        <v/>
      </c>
      <c r="V8678" s="28" t="n"/>
      <c r="Z8678">
        <f>IF($B8678="","",IFERROR(VLOOKUP($B8678,'Plan HC for CCA'!$A:$B,2,0),""))</f>
        <v/>
      </c>
      <c r="AA8678">
        <f>IF(OR($B8678="",$Z8678=""),"",IF(N($M8678)&lt;$Z8678,"Delta","No Delta"))</f>
        <v/>
      </c>
      <c r="AB8678">
        <f>IF(OR($B8678="",$Z8678=""),"",MAX(0,$Z8678-N($M8678)))</f>
        <v/>
      </c>
      <c r="AC8678" s="46">
        <f>IF($B8678="","",IFERROR(INDEX('CCA Util %'!$H:$H,MATCH($B8678,'CCA Util %'!$E:$E,0)),""))</f>
        <v/>
      </c>
      <c r="AD8678">
        <f>IF($B8678="","",IFERROR(INDEX('CCA Util %'!$G:$G,MATCH($B8678,'CCA Util %'!$E:$E,0)),""))</f>
        <v/>
      </c>
      <c r="AE8678">
        <f>IF(OR($B8678="",$U8678=""),"",$U8678&amp;" &amp; "&amp;IF(OR($AD8678="",$AD8678=0),"Util NA",$AD8678&amp;" Util"))</f>
        <v/>
      </c>
    </row>
    <row r="8679" ht="15.75" customHeight="1" s="42">
      <c r="A8679" s="41" t="n"/>
      <c r="G8679" s="38" t="n"/>
      <c r="H8679" s="38" t="n"/>
      <c r="I8679" s="38" t="n"/>
      <c r="J8679" s="38" t="n"/>
      <c r="K8679" s="38" t="n"/>
      <c r="L8679" s="38" t="n"/>
      <c r="N8679" s="36">
        <f>IF($B8679="","",IF($C8679="SUPERSTORE","Superstore","DH"))</f>
        <v/>
      </c>
      <c r="O8679" s="36">
        <f>IF($B8679="","",IFERROR(VLOOKUP($B8679,Mapping!$A:$C,2,0),"Not Mapped"))</f>
        <v/>
      </c>
      <c r="P8679" s="36">
        <f>IF($B8679="","",IFERROR(VLOOKUP($B8679,Mapping!$A:$C,3,0),"Not Mapped"))</f>
        <v/>
      </c>
      <c r="Q8679" s="36">
        <f>IF($B8679="","",IFERROR(VLOOKUP($O8679,Leaders!$A:$B,2,0),"Not Mapped"))</f>
        <v/>
      </c>
      <c r="R8679" s="36">
        <f>IF($B8679="","",IF(COUNTIF(Exclusions!$A:$A,$B8679)&gt;0,"Yes","No"))</f>
        <v/>
      </c>
      <c r="S8679" s="38">
        <f>IF($B8679="","",MIN(1,DAY($A8679)/IF($N8679="Superstore",Settings!$B$5,Settings!$B$4)))</f>
        <v/>
      </c>
      <c r="T8679" s="38">
        <f>IF(OR($B8679="",$G8679="",$S8679=0),"",$G8679/$S8679)</f>
        <v/>
      </c>
      <c r="U8679" s="36">
        <f>IF($T8679="","",IF($T8679&lt;Settings!$B$8,"Critical",IF($T8679&lt;Settings!$B$9,"Semi Critical","Non Critical")))</f>
        <v/>
      </c>
      <c r="V8679" s="28" t="n"/>
      <c r="Z8679">
        <f>IF($B8679="","",IFERROR(VLOOKUP($B8679,'Plan HC for CCA'!$A:$B,2,0),""))</f>
        <v/>
      </c>
      <c r="AA8679">
        <f>IF(OR($B8679="",$Z8679=""),"",IF(N($M8679)&lt;$Z8679,"Delta","No Delta"))</f>
        <v/>
      </c>
      <c r="AB8679">
        <f>IF(OR($B8679="",$Z8679=""),"",MAX(0,$Z8679-N($M8679)))</f>
        <v/>
      </c>
      <c r="AC8679" s="46">
        <f>IF($B8679="","",IFERROR(INDEX('CCA Util %'!$H:$H,MATCH($B8679,'CCA Util %'!$E:$E,0)),""))</f>
        <v/>
      </c>
      <c r="AD8679">
        <f>IF($B8679="","",IFERROR(INDEX('CCA Util %'!$G:$G,MATCH($B8679,'CCA Util %'!$E:$E,0)),""))</f>
        <v/>
      </c>
      <c r="AE8679">
        <f>IF(OR($B8679="",$U8679=""),"",$U8679&amp;" &amp; "&amp;IF(OR($AD8679="",$AD8679=0),"Util NA",$AD8679&amp;" Util"))</f>
        <v/>
      </c>
    </row>
    <row r="8680" ht="15.75" customHeight="1" s="42">
      <c r="A8680" s="41" t="n"/>
      <c r="G8680" s="38" t="n"/>
      <c r="H8680" s="38" t="n"/>
      <c r="I8680" s="38" t="n"/>
      <c r="J8680" s="38" t="n"/>
      <c r="K8680" s="38" t="n"/>
      <c r="L8680" s="38" t="n"/>
      <c r="N8680" s="36">
        <f>IF($B8680="","",IF($C8680="SUPERSTORE","Superstore","DH"))</f>
        <v/>
      </c>
      <c r="O8680" s="36">
        <f>IF($B8680="","",IFERROR(VLOOKUP($B8680,Mapping!$A:$C,2,0),"Not Mapped"))</f>
        <v/>
      </c>
      <c r="P8680" s="36">
        <f>IF($B8680="","",IFERROR(VLOOKUP($B8680,Mapping!$A:$C,3,0),"Not Mapped"))</f>
        <v/>
      </c>
      <c r="Q8680" s="36">
        <f>IF($B8680="","",IFERROR(VLOOKUP($O8680,Leaders!$A:$B,2,0),"Not Mapped"))</f>
        <v/>
      </c>
      <c r="R8680" s="36">
        <f>IF($B8680="","",IF(COUNTIF(Exclusions!$A:$A,$B8680)&gt;0,"Yes","No"))</f>
        <v/>
      </c>
      <c r="S8680" s="38">
        <f>IF($B8680="","",MIN(1,DAY($A8680)/IF($N8680="Superstore",Settings!$B$5,Settings!$B$4)))</f>
        <v/>
      </c>
      <c r="T8680" s="38">
        <f>IF(OR($B8680="",$G8680="",$S8680=0),"",$G8680/$S8680)</f>
        <v/>
      </c>
      <c r="U8680" s="36">
        <f>IF($T8680="","",IF($T8680&lt;Settings!$B$8,"Critical",IF($T8680&lt;Settings!$B$9,"Semi Critical","Non Critical")))</f>
        <v/>
      </c>
      <c r="V8680" s="28" t="n"/>
      <c r="Z8680">
        <f>IF($B8680="","",IFERROR(VLOOKUP($B8680,'Plan HC for CCA'!$A:$B,2,0),""))</f>
        <v/>
      </c>
      <c r="AA8680">
        <f>IF(OR($B8680="",$Z8680=""),"",IF(N($M8680)&lt;$Z8680,"Delta","No Delta"))</f>
        <v/>
      </c>
      <c r="AB8680">
        <f>IF(OR($B8680="",$Z8680=""),"",MAX(0,$Z8680-N($M8680)))</f>
        <v/>
      </c>
      <c r="AC8680" s="46">
        <f>IF($B8680="","",IFERROR(INDEX('CCA Util %'!$H:$H,MATCH($B8680,'CCA Util %'!$E:$E,0)),""))</f>
        <v/>
      </c>
      <c r="AD8680">
        <f>IF($B8680="","",IFERROR(INDEX('CCA Util %'!$G:$G,MATCH($B8680,'CCA Util %'!$E:$E,0)),""))</f>
        <v/>
      </c>
      <c r="AE8680">
        <f>IF(OR($B8680="",$U8680=""),"",$U8680&amp;" &amp; "&amp;IF(OR($AD8680="",$AD8680=0),"Util NA",$AD8680&amp;" Util"))</f>
        <v/>
      </c>
    </row>
    <row r="8681" ht="15.75" customHeight="1" s="42">
      <c r="A8681" s="41" t="n"/>
      <c r="G8681" s="38" t="n"/>
      <c r="H8681" s="38" t="n"/>
      <c r="I8681" s="38" t="n"/>
      <c r="J8681" s="38" t="n"/>
      <c r="K8681" s="38" t="n"/>
      <c r="L8681" s="38" t="n"/>
      <c r="N8681" s="36">
        <f>IF($B8681="","",IF($C8681="SUPERSTORE","Superstore","DH"))</f>
        <v/>
      </c>
      <c r="O8681" s="36">
        <f>IF($B8681="","",IFERROR(VLOOKUP($B8681,Mapping!$A:$C,2,0),"Not Mapped"))</f>
        <v/>
      </c>
      <c r="P8681" s="36">
        <f>IF($B8681="","",IFERROR(VLOOKUP($B8681,Mapping!$A:$C,3,0),"Not Mapped"))</f>
        <v/>
      </c>
      <c r="Q8681" s="36">
        <f>IF($B8681="","",IFERROR(VLOOKUP($O8681,Leaders!$A:$B,2,0),"Not Mapped"))</f>
        <v/>
      </c>
      <c r="R8681" s="36">
        <f>IF($B8681="","",IF(COUNTIF(Exclusions!$A:$A,$B8681)&gt;0,"Yes","No"))</f>
        <v/>
      </c>
      <c r="S8681" s="38">
        <f>IF($B8681="","",MIN(1,DAY($A8681)/IF($N8681="Superstore",Settings!$B$5,Settings!$B$4)))</f>
        <v/>
      </c>
      <c r="T8681" s="38">
        <f>IF(OR($B8681="",$G8681="",$S8681=0),"",$G8681/$S8681)</f>
        <v/>
      </c>
      <c r="U8681" s="36">
        <f>IF($T8681="","",IF($T8681&lt;Settings!$B$8,"Critical",IF($T8681&lt;Settings!$B$9,"Semi Critical","Non Critical")))</f>
        <v/>
      </c>
      <c r="V8681" s="28" t="n"/>
      <c r="Z8681">
        <f>IF($B8681="","",IFERROR(VLOOKUP($B8681,'Plan HC for CCA'!$A:$B,2,0),""))</f>
        <v/>
      </c>
      <c r="AA8681">
        <f>IF(OR($B8681="",$Z8681=""),"",IF(N($M8681)&lt;$Z8681,"Delta","No Delta"))</f>
        <v/>
      </c>
      <c r="AB8681">
        <f>IF(OR($B8681="",$Z8681=""),"",MAX(0,$Z8681-N($M8681)))</f>
        <v/>
      </c>
      <c r="AC8681" s="46">
        <f>IF($B8681="","",IFERROR(INDEX('CCA Util %'!$H:$H,MATCH($B8681,'CCA Util %'!$E:$E,0)),""))</f>
        <v/>
      </c>
      <c r="AD8681">
        <f>IF($B8681="","",IFERROR(INDEX('CCA Util %'!$G:$G,MATCH($B8681,'CCA Util %'!$E:$E,0)),""))</f>
        <v/>
      </c>
      <c r="AE8681">
        <f>IF(OR($B8681="",$U8681=""),"",$U8681&amp;" &amp; "&amp;IF(OR($AD8681="",$AD8681=0),"Util NA",$AD8681&amp;" Util"))</f>
        <v/>
      </c>
    </row>
    <row r="8682" ht="15.75" customHeight="1" s="42">
      <c r="A8682" s="41" t="n"/>
      <c r="G8682" s="38" t="n"/>
      <c r="H8682" s="38" t="n"/>
      <c r="I8682" s="38" t="n"/>
      <c r="J8682" s="38" t="n"/>
      <c r="K8682" s="38" t="n"/>
      <c r="L8682" s="38" t="n"/>
      <c r="N8682" s="36">
        <f>IF($B8682="","",IF($C8682="SUPERSTORE","Superstore","DH"))</f>
        <v/>
      </c>
      <c r="O8682" s="36">
        <f>IF($B8682="","",IFERROR(VLOOKUP($B8682,Mapping!$A:$C,2,0),"Not Mapped"))</f>
        <v/>
      </c>
      <c r="P8682" s="36">
        <f>IF($B8682="","",IFERROR(VLOOKUP($B8682,Mapping!$A:$C,3,0),"Not Mapped"))</f>
        <v/>
      </c>
      <c r="Q8682" s="36">
        <f>IF($B8682="","",IFERROR(VLOOKUP($O8682,Leaders!$A:$B,2,0),"Not Mapped"))</f>
        <v/>
      </c>
      <c r="R8682" s="36">
        <f>IF($B8682="","",IF(COUNTIF(Exclusions!$A:$A,$B8682)&gt;0,"Yes","No"))</f>
        <v/>
      </c>
      <c r="S8682" s="38">
        <f>IF($B8682="","",MIN(1,DAY($A8682)/IF($N8682="Superstore",Settings!$B$5,Settings!$B$4)))</f>
        <v/>
      </c>
      <c r="T8682" s="38">
        <f>IF(OR($B8682="",$G8682="",$S8682=0),"",$G8682/$S8682)</f>
        <v/>
      </c>
      <c r="U8682" s="36">
        <f>IF($T8682="","",IF($T8682&lt;Settings!$B$8,"Critical",IF($T8682&lt;Settings!$B$9,"Semi Critical","Non Critical")))</f>
        <v/>
      </c>
      <c r="V8682" s="28" t="n"/>
      <c r="Z8682">
        <f>IF($B8682="","",IFERROR(VLOOKUP($B8682,'Plan HC for CCA'!$A:$B,2,0),""))</f>
        <v/>
      </c>
      <c r="AA8682">
        <f>IF(OR($B8682="",$Z8682=""),"",IF(N($M8682)&lt;$Z8682,"Delta","No Delta"))</f>
        <v/>
      </c>
      <c r="AB8682">
        <f>IF(OR($B8682="",$Z8682=""),"",MAX(0,$Z8682-N($M8682)))</f>
        <v/>
      </c>
      <c r="AC8682" s="46">
        <f>IF($B8682="","",IFERROR(INDEX('CCA Util %'!$H:$H,MATCH($B8682,'CCA Util %'!$E:$E,0)),""))</f>
        <v/>
      </c>
      <c r="AD8682">
        <f>IF($B8682="","",IFERROR(INDEX('CCA Util %'!$G:$G,MATCH($B8682,'CCA Util %'!$E:$E,0)),""))</f>
        <v/>
      </c>
      <c r="AE8682">
        <f>IF(OR($B8682="",$U8682=""),"",$U8682&amp;" &amp; "&amp;IF(OR($AD8682="",$AD8682=0),"Util NA",$AD8682&amp;" Util"))</f>
        <v/>
      </c>
    </row>
    <row r="8683" ht="15.75" customHeight="1" s="42">
      <c r="A8683" s="41" t="n"/>
      <c r="G8683" s="38" t="n"/>
      <c r="H8683" s="38" t="n"/>
      <c r="I8683" s="38" t="n"/>
      <c r="J8683" s="38" t="n"/>
      <c r="K8683" s="38" t="n"/>
      <c r="L8683" s="38" t="n"/>
      <c r="N8683" s="36">
        <f>IF($B8683="","",IF($C8683="SUPERSTORE","Superstore","DH"))</f>
        <v/>
      </c>
      <c r="O8683" s="36">
        <f>IF($B8683="","",IFERROR(VLOOKUP($B8683,Mapping!$A:$C,2,0),"Not Mapped"))</f>
        <v/>
      </c>
      <c r="P8683" s="36">
        <f>IF($B8683="","",IFERROR(VLOOKUP($B8683,Mapping!$A:$C,3,0),"Not Mapped"))</f>
        <v/>
      </c>
      <c r="Q8683" s="36">
        <f>IF($B8683="","",IFERROR(VLOOKUP($O8683,Leaders!$A:$B,2,0),"Not Mapped"))</f>
        <v/>
      </c>
      <c r="R8683" s="36">
        <f>IF($B8683="","",IF(COUNTIF(Exclusions!$A:$A,$B8683)&gt;0,"Yes","No"))</f>
        <v/>
      </c>
      <c r="S8683" s="38">
        <f>IF($B8683="","",MIN(1,DAY($A8683)/IF($N8683="Superstore",Settings!$B$5,Settings!$B$4)))</f>
        <v/>
      </c>
      <c r="T8683" s="38">
        <f>IF(OR($B8683="",$G8683="",$S8683=0),"",$G8683/$S8683)</f>
        <v/>
      </c>
      <c r="U8683" s="36">
        <f>IF($T8683="","",IF($T8683&lt;Settings!$B$8,"Critical",IF($T8683&lt;Settings!$B$9,"Semi Critical","Non Critical")))</f>
        <v/>
      </c>
      <c r="V8683" s="28" t="n"/>
      <c r="Z8683">
        <f>IF($B8683="","",IFERROR(VLOOKUP($B8683,'Plan HC for CCA'!$A:$B,2,0),""))</f>
        <v/>
      </c>
      <c r="AA8683">
        <f>IF(OR($B8683="",$Z8683=""),"",IF(N($M8683)&lt;$Z8683,"Delta","No Delta"))</f>
        <v/>
      </c>
      <c r="AB8683">
        <f>IF(OR($B8683="",$Z8683=""),"",MAX(0,$Z8683-N($M8683)))</f>
        <v/>
      </c>
      <c r="AC8683" s="46">
        <f>IF($B8683="","",IFERROR(INDEX('CCA Util %'!$H:$H,MATCH($B8683,'CCA Util %'!$E:$E,0)),""))</f>
        <v/>
      </c>
      <c r="AD8683">
        <f>IF($B8683="","",IFERROR(INDEX('CCA Util %'!$G:$G,MATCH($B8683,'CCA Util %'!$E:$E,0)),""))</f>
        <v/>
      </c>
      <c r="AE8683">
        <f>IF(OR($B8683="",$U8683=""),"",$U8683&amp;" &amp; "&amp;IF(OR($AD8683="",$AD8683=0),"Util NA",$AD8683&amp;" Util"))</f>
        <v/>
      </c>
    </row>
    <row r="8684" ht="15.75" customHeight="1" s="42">
      <c r="A8684" s="41" t="n"/>
      <c r="G8684" s="38" t="n"/>
      <c r="H8684" s="38" t="n"/>
      <c r="I8684" s="38" t="n"/>
      <c r="J8684" s="38" t="n"/>
      <c r="K8684" s="38" t="n"/>
      <c r="L8684" s="38" t="n"/>
      <c r="N8684" s="36">
        <f>IF($B8684="","",IF($C8684="SUPERSTORE","Superstore","DH"))</f>
        <v/>
      </c>
      <c r="O8684" s="36">
        <f>IF($B8684="","",IFERROR(VLOOKUP($B8684,Mapping!$A:$C,2,0),"Not Mapped"))</f>
        <v/>
      </c>
      <c r="P8684" s="36">
        <f>IF($B8684="","",IFERROR(VLOOKUP($B8684,Mapping!$A:$C,3,0),"Not Mapped"))</f>
        <v/>
      </c>
      <c r="Q8684" s="36">
        <f>IF($B8684="","",IFERROR(VLOOKUP($O8684,Leaders!$A:$B,2,0),"Not Mapped"))</f>
        <v/>
      </c>
      <c r="R8684" s="36">
        <f>IF($B8684="","",IF(COUNTIF(Exclusions!$A:$A,$B8684)&gt;0,"Yes","No"))</f>
        <v/>
      </c>
      <c r="S8684" s="38">
        <f>IF($B8684="","",MIN(1,DAY($A8684)/IF($N8684="Superstore",Settings!$B$5,Settings!$B$4)))</f>
        <v/>
      </c>
      <c r="T8684" s="38">
        <f>IF(OR($B8684="",$G8684="",$S8684=0),"",$G8684/$S8684)</f>
        <v/>
      </c>
      <c r="U8684" s="36">
        <f>IF($T8684="","",IF($T8684&lt;Settings!$B$8,"Critical",IF($T8684&lt;Settings!$B$9,"Semi Critical","Non Critical")))</f>
        <v/>
      </c>
      <c r="V8684" s="28" t="n"/>
      <c r="Z8684">
        <f>IF($B8684="","",IFERROR(VLOOKUP($B8684,'Plan HC for CCA'!$A:$B,2,0),""))</f>
        <v/>
      </c>
      <c r="AA8684">
        <f>IF(OR($B8684="",$Z8684=""),"",IF(N($M8684)&lt;$Z8684,"Delta","No Delta"))</f>
        <v/>
      </c>
      <c r="AB8684">
        <f>IF(OR($B8684="",$Z8684=""),"",MAX(0,$Z8684-N($M8684)))</f>
        <v/>
      </c>
      <c r="AC8684" s="46">
        <f>IF($B8684="","",IFERROR(INDEX('CCA Util %'!$H:$H,MATCH($B8684,'CCA Util %'!$E:$E,0)),""))</f>
        <v/>
      </c>
      <c r="AD8684">
        <f>IF($B8684="","",IFERROR(INDEX('CCA Util %'!$G:$G,MATCH($B8684,'CCA Util %'!$E:$E,0)),""))</f>
        <v/>
      </c>
      <c r="AE8684">
        <f>IF(OR($B8684="",$U8684=""),"",$U8684&amp;" &amp; "&amp;IF(OR($AD8684="",$AD8684=0),"Util NA",$AD8684&amp;" Util"))</f>
        <v/>
      </c>
    </row>
    <row r="8685" ht="15.75" customHeight="1" s="42">
      <c r="A8685" s="41" t="n"/>
      <c r="G8685" s="38" t="n"/>
      <c r="H8685" s="38" t="n"/>
      <c r="I8685" s="38" t="n"/>
      <c r="J8685" s="38" t="n"/>
      <c r="K8685" s="38" t="n"/>
      <c r="L8685" s="38" t="n"/>
      <c r="N8685" s="36">
        <f>IF($B8685="","",IF($C8685="SUPERSTORE","Superstore","DH"))</f>
        <v/>
      </c>
      <c r="O8685" s="36">
        <f>IF($B8685="","",IFERROR(VLOOKUP($B8685,Mapping!$A:$C,2,0),"Not Mapped"))</f>
        <v/>
      </c>
      <c r="P8685" s="36">
        <f>IF($B8685="","",IFERROR(VLOOKUP($B8685,Mapping!$A:$C,3,0),"Not Mapped"))</f>
        <v/>
      </c>
      <c r="Q8685" s="36">
        <f>IF($B8685="","",IFERROR(VLOOKUP($O8685,Leaders!$A:$B,2,0),"Not Mapped"))</f>
        <v/>
      </c>
      <c r="R8685" s="36">
        <f>IF($B8685="","",IF(COUNTIF(Exclusions!$A:$A,$B8685)&gt;0,"Yes","No"))</f>
        <v/>
      </c>
      <c r="S8685" s="38">
        <f>IF($B8685="","",MIN(1,DAY($A8685)/IF($N8685="Superstore",Settings!$B$5,Settings!$B$4)))</f>
        <v/>
      </c>
      <c r="T8685" s="38">
        <f>IF(OR($B8685="",$G8685="",$S8685=0),"",$G8685/$S8685)</f>
        <v/>
      </c>
      <c r="U8685" s="36">
        <f>IF($T8685="","",IF($T8685&lt;Settings!$B$8,"Critical",IF($T8685&lt;Settings!$B$9,"Semi Critical","Non Critical")))</f>
        <v/>
      </c>
      <c r="V8685" s="28" t="n"/>
      <c r="Z8685">
        <f>IF($B8685="","",IFERROR(VLOOKUP($B8685,'Plan HC for CCA'!$A:$B,2,0),""))</f>
        <v/>
      </c>
      <c r="AA8685">
        <f>IF(OR($B8685="",$Z8685=""),"",IF(N($M8685)&lt;$Z8685,"Delta","No Delta"))</f>
        <v/>
      </c>
      <c r="AB8685">
        <f>IF(OR($B8685="",$Z8685=""),"",MAX(0,$Z8685-N($M8685)))</f>
        <v/>
      </c>
      <c r="AC8685" s="46">
        <f>IF($B8685="","",IFERROR(INDEX('CCA Util %'!$H:$H,MATCH($B8685,'CCA Util %'!$E:$E,0)),""))</f>
        <v/>
      </c>
      <c r="AD8685">
        <f>IF($B8685="","",IFERROR(INDEX('CCA Util %'!$G:$G,MATCH($B8685,'CCA Util %'!$E:$E,0)),""))</f>
        <v/>
      </c>
      <c r="AE8685">
        <f>IF(OR($B8685="",$U8685=""),"",$U8685&amp;" &amp; "&amp;IF(OR($AD8685="",$AD8685=0),"Util NA",$AD8685&amp;" Util"))</f>
        <v/>
      </c>
    </row>
    <row r="8686" ht="15.75" customHeight="1" s="42">
      <c r="A8686" s="41" t="n"/>
      <c r="G8686" s="38" t="n"/>
      <c r="H8686" s="38" t="n"/>
      <c r="I8686" s="38" t="n"/>
      <c r="J8686" s="38" t="n"/>
      <c r="K8686" s="38" t="n"/>
      <c r="L8686" s="38" t="n"/>
      <c r="N8686" s="36">
        <f>IF($B8686="","",IF($C8686="SUPERSTORE","Superstore","DH"))</f>
        <v/>
      </c>
      <c r="O8686" s="36">
        <f>IF($B8686="","",IFERROR(VLOOKUP($B8686,Mapping!$A:$C,2,0),"Not Mapped"))</f>
        <v/>
      </c>
      <c r="P8686" s="36">
        <f>IF($B8686="","",IFERROR(VLOOKUP($B8686,Mapping!$A:$C,3,0),"Not Mapped"))</f>
        <v/>
      </c>
      <c r="Q8686" s="36">
        <f>IF($B8686="","",IFERROR(VLOOKUP($O8686,Leaders!$A:$B,2,0),"Not Mapped"))</f>
        <v/>
      </c>
      <c r="R8686" s="36">
        <f>IF($B8686="","",IF(COUNTIF(Exclusions!$A:$A,$B8686)&gt;0,"Yes","No"))</f>
        <v/>
      </c>
      <c r="S8686" s="38">
        <f>IF($B8686="","",MIN(1,DAY($A8686)/IF($N8686="Superstore",Settings!$B$5,Settings!$B$4)))</f>
        <v/>
      </c>
      <c r="T8686" s="38">
        <f>IF(OR($B8686="",$G8686="",$S8686=0),"",$G8686/$S8686)</f>
        <v/>
      </c>
      <c r="U8686" s="36">
        <f>IF($T8686="","",IF($T8686&lt;Settings!$B$8,"Critical",IF($T8686&lt;Settings!$B$9,"Semi Critical","Non Critical")))</f>
        <v/>
      </c>
      <c r="V8686" s="28" t="n"/>
      <c r="Z8686">
        <f>IF($B8686="","",IFERROR(VLOOKUP($B8686,'Plan HC for CCA'!$A:$B,2,0),""))</f>
        <v/>
      </c>
      <c r="AA8686">
        <f>IF(OR($B8686="",$Z8686=""),"",IF(N($M8686)&lt;$Z8686,"Delta","No Delta"))</f>
        <v/>
      </c>
      <c r="AB8686">
        <f>IF(OR($B8686="",$Z8686=""),"",MAX(0,$Z8686-N($M8686)))</f>
        <v/>
      </c>
      <c r="AC8686" s="46">
        <f>IF($B8686="","",IFERROR(INDEX('CCA Util %'!$H:$H,MATCH($B8686,'CCA Util %'!$E:$E,0)),""))</f>
        <v/>
      </c>
      <c r="AD8686">
        <f>IF($B8686="","",IFERROR(INDEX('CCA Util %'!$G:$G,MATCH($B8686,'CCA Util %'!$E:$E,0)),""))</f>
        <v/>
      </c>
      <c r="AE8686">
        <f>IF(OR($B8686="",$U8686=""),"",$U8686&amp;" &amp; "&amp;IF(OR($AD8686="",$AD8686=0),"Util NA",$AD8686&amp;" Util"))</f>
        <v/>
      </c>
    </row>
    <row r="8687" ht="15.75" customHeight="1" s="42">
      <c r="A8687" s="41" t="n"/>
      <c r="G8687" s="38" t="n"/>
      <c r="H8687" s="38" t="n"/>
      <c r="I8687" s="38" t="n"/>
      <c r="J8687" s="38" t="n"/>
      <c r="K8687" s="38" t="n"/>
      <c r="L8687" s="38" t="n"/>
      <c r="N8687" s="36">
        <f>IF($B8687="","",IF($C8687="SUPERSTORE","Superstore","DH"))</f>
        <v/>
      </c>
      <c r="O8687" s="36">
        <f>IF($B8687="","",IFERROR(VLOOKUP($B8687,Mapping!$A:$C,2,0),"Not Mapped"))</f>
        <v/>
      </c>
      <c r="P8687" s="36">
        <f>IF($B8687="","",IFERROR(VLOOKUP($B8687,Mapping!$A:$C,3,0),"Not Mapped"))</f>
        <v/>
      </c>
      <c r="Q8687" s="36">
        <f>IF($B8687="","",IFERROR(VLOOKUP($O8687,Leaders!$A:$B,2,0),"Not Mapped"))</f>
        <v/>
      </c>
      <c r="R8687" s="36">
        <f>IF($B8687="","",IF(COUNTIF(Exclusions!$A:$A,$B8687)&gt;0,"Yes","No"))</f>
        <v/>
      </c>
      <c r="S8687" s="38">
        <f>IF($B8687="","",MIN(1,DAY($A8687)/IF($N8687="Superstore",Settings!$B$5,Settings!$B$4)))</f>
        <v/>
      </c>
      <c r="T8687" s="38">
        <f>IF(OR($B8687="",$G8687="",$S8687=0),"",$G8687/$S8687)</f>
        <v/>
      </c>
      <c r="U8687" s="36">
        <f>IF($T8687="","",IF($T8687&lt;Settings!$B$8,"Critical",IF($T8687&lt;Settings!$B$9,"Semi Critical","Non Critical")))</f>
        <v/>
      </c>
      <c r="V8687" s="28" t="n"/>
      <c r="Z8687">
        <f>IF($B8687="","",IFERROR(VLOOKUP($B8687,'Plan HC for CCA'!$A:$B,2,0),""))</f>
        <v/>
      </c>
      <c r="AA8687">
        <f>IF(OR($B8687="",$Z8687=""),"",IF(N($M8687)&lt;$Z8687,"Delta","No Delta"))</f>
        <v/>
      </c>
      <c r="AB8687">
        <f>IF(OR($B8687="",$Z8687=""),"",MAX(0,$Z8687-N($M8687)))</f>
        <v/>
      </c>
      <c r="AC8687" s="46">
        <f>IF($B8687="","",IFERROR(INDEX('CCA Util %'!$H:$H,MATCH($B8687,'CCA Util %'!$E:$E,0)),""))</f>
        <v/>
      </c>
      <c r="AD8687">
        <f>IF($B8687="","",IFERROR(INDEX('CCA Util %'!$G:$G,MATCH($B8687,'CCA Util %'!$E:$E,0)),""))</f>
        <v/>
      </c>
      <c r="AE8687">
        <f>IF(OR($B8687="",$U8687=""),"",$U8687&amp;" &amp; "&amp;IF(OR($AD8687="",$AD8687=0),"Util NA",$AD8687&amp;" Util"))</f>
        <v/>
      </c>
    </row>
    <row r="8688" ht="15.75" customHeight="1" s="42">
      <c r="A8688" s="41" t="n"/>
      <c r="G8688" s="38" t="n"/>
      <c r="H8688" s="38" t="n"/>
      <c r="I8688" s="38" t="n"/>
      <c r="J8688" s="38" t="n"/>
      <c r="K8688" s="38" t="n"/>
      <c r="L8688" s="38" t="n"/>
      <c r="N8688" s="36">
        <f>IF($B8688="","",IF($C8688="SUPERSTORE","Superstore","DH"))</f>
        <v/>
      </c>
      <c r="O8688" s="36">
        <f>IF($B8688="","",IFERROR(VLOOKUP($B8688,Mapping!$A:$C,2,0),"Not Mapped"))</f>
        <v/>
      </c>
      <c r="P8688" s="36">
        <f>IF($B8688="","",IFERROR(VLOOKUP($B8688,Mapping!$A:$C,3,0),"Not Mapped"))</f>
        <v/>
      </c>
      <c r="Q8688" s="36">
        <f>IF($B8688="","",IFERROR(VLOOKUP($O8688,Leaders!$A:$B,2,0),"Not Mapped"))</f>
        <v/>
      </c>
      <c r="R8688" s="36">
        <f>IF($B8688="","",IF(COUNTIF(Exclusions!$A:$A,$B8688)&gt;0,"Yes","No"))</f>
        <v/>
      </c>
      <c r="S8688" s="38">
        <f>IF($B8688="","",MIN(1,DAY($A8688)/IF($N8688="Superstore",Settings!$B$5,Settings!$B$4)))</f>
        <v/>
      </c>
      <c r="T8688" s="38">
        <f>IF(OR($B8688="",$G8688="",$S8688=0),"",$G8688/$S8688)</f>
        <v/>
      </c>
      <c r="U8688" s="36">
        <f>IF($T8688="","",IF($T8688&lt;Settings!$B$8,"Critical",IF($T8688&lt;Settings!$B$9,"Semi Critical","Non Critical")))</f>
        <v/>
      </c>
      <c r="V8688" s="28" t="n"/>
      <c r="Z8688">
        <f>IF($B8688="","",IFERROR(VLOOKUP($B8688,'Plan HC for CCA'!$A:$B,2,0),""))</f>
        <v/>
      </c>
      <c r="AA8688">
        <f>IF(OR($B8688="",$Z8688=""),"",IF(N($M8688)&lt;$Z8688,"Delta","No Delta"))</f>
        <v/>
      </c>
      <c r="AB8688">
        <f>IF(OR($B8688="",$Z8688=""),"",MAX(0,$Z8688-N($M8688)))</f>
        <v/>
      </c>
      <c r="AC8688" s="46">
        <f>IF($B8688="","",IFERROR(INDEX('CCA Util %'!$H:$H,MATCH($B8688,'CCA Util %'!$E:$E,0)),""))</f>
        <v/>
      </c>
      <c r="AD8688">
        <f>IF($B8688="","",IFERROR(INDEX('CCA Util %'!$G:$G,MATCH($B8688,'CCA Util %'!$E:$E,0)),""))</f>
        <v/>
      </c>
      <c r="AE8688">
        <f>IF(OR($B8688="",$U8688=""),"",$U8688&amp;" &amp; "&amp;IF(OR($AD8688="",$AD8688=0),"Util NA",$AD8688&amp;" Util"))</f>
        <v/>
      </c>
    </row>
    <row r="8689" ht="15.75" customHeight="1" s="42">
      <c r="A8689" s="41" t="n"/>
      <c r="G8689" s="38" t="n"/>
      <c r="H8689" s="38" t="n"/>
      <c r="I8689" s="38" t="n"/>
      <c r="J8689" s="38" t="n"/>
      <c r="K8689" s="38" t="n"/>
      <c r="L8689" s="38" t="n"/>
      <c r="N8689" s="36">
        <f>IF($B8689="","",IF($C8689="SUPERSTORE","Superstore","DH"))</f>
        <v/>
      </c>
      <c r="O8689" s="36">
        <f>IF($B8689="","",IFERROR(VLOOKUP($B8689,Mapping!$A:$C,2,0),"Not Mapped"))</f>
        <v/>
      </c>
      <c r="P8689" s="36">
        <f>IF($B8689="","",IFERROR(VLOOKUP($B8689,Mapping!$A:$C,3,0),"Not Mapped"))</f>
        <v/>
      </c>
      <c r="Q8689" s="36">
        <f>IF($B8689="","",IFERROR(VLOOKUP($O8689,Leaders!$A:$B,2,0),"Not Mapped"))</f>
        <v/>
      </c>
      <c r="R8689" s="36">
        <f>IF($B8689="","",IF(COUNTIF(Exclusions!$A:$A,$B8689)&gt;0,"Yes","No"))</f>
        <v/>
      </c>
      <c r="S8689" s="38">
        <f>IF($B8689="","",MIN(1,DAY($A8689)/IF($N8689="Superstore",Settings!$B$5,Settings!$B$4)))</f>
        <v/>
      </c>
      <c r="T8689" s="38">
        <f>IF(OR($B8689="",$G8689="",$S8689=0),"",$G8689/$S8689)</f>
        <v/>
      </c>
      <c r="U8689" s="36">
        <f>IF($T8689="","",IF($T8689&lt;Settings!$B$8,"Critical",IF($T8689&lt;Settings!$B$9,"Semi Critical","Non Critical")))</f>
        <v/>
      </c>
      <c r="V8689" s="28" t="n"/>
      <c r="Z8689">
        <f>IF($B8689="","",IFERROR(VLOOKUP($B8689,'Plan HC for CCA'!$A:$B,2,0),""))</f>
        <v/>
      </c>
      <c r="AA8689">
        <f>IF(OR($B8689="",$Z8689=""),"",IF(N($M8689)&lt;$Z8689,"Delta","No Delta"))</f>
        <v/>
      </c>
      <c r="AB8689">
        <f>IF(OR($B8689="",$Z8689=""),"",MAX(0,$Z8689-N($M8689)))</f>
        <v/>
      </c>
      <c r="AC8689" s="46">
        <f>IF($B8689="","",IFERROR(INDEX('CCA Util %'!$H:$H,MATCH($B8689,'CCA Util %'!$E:$E,0)),""))</f>
        <v/>
      </c>
      <c r="AD8689">
        <f>IF($B8689="","",IFERROR(INDEX('CCA Util %'!$G:$G,MATCH($B8689,'CCA Util %'!$E:$E,0)),""))</f>
        <v/>
      </c>
      <c r="AE8689">
        <f>IF(OR($B8689="",$U8689=""),"",$U8689&amp;" &amp; "&amp;IF(OR($AD8689="",$AD8689=0),"Util NA",$AD8689&amp;" Util"))</f>
        <v/>
      </c>
    </row>
    <row r="8690" ht="15.75" customHeight="1" s="42">
      <c r="A8690" s="41" t="n"/>
      <c r="G8690" s="38" t="n"/>
      <c r="H8690" s="38" t="n"/>
      <c r="I8690" s="38" t="n"/>
      <c r="J8690" s="38" t="n"/>
      <c r="K8690" s="38" t="n"/>
      <c r="L8690" s="38" t="n"/>
      <c r="N8690" s="36">
        <f>IF($B8690="","",IF($C8690="SUPERSTORE","Superstore","DH"))</f>
        <v/>
      </c>
      <c r="O8690" s="36">
        <f>IF($B8690="","",IFERROR(VLOOKUP($B8690,Mapping!$A:$C,2,0),"Not Mapped"))</f>
        <v/>
      </c>
      <c r="P8690" s="36">
        <f>IF($B8690="","",IFERROR(VLOOKUP($B8690,Mapping!$A:$C,3,0),"Not Mapped"))</f>
        <v/>
      </c>
      <c r="Q8690" s="36">
        <f>IF($B8690="","",IFERROR(VLOOKUP($O8690,Leaders!$A:$B,2,0),"Not Mapped"))</f>
        <v/>
      </c>
      <c r="R8690" s="36">
        <f>IF($B8690="","",IF(COUNTIF(Exclusions!$A:$A,$B8690)&gt;0,"Yes","No"))</f>
        <v/>
      </c>
      <c r="S8690" s="38">
        <f>IF($B8690="","",MIN(1,DAY($A8690)/IF($N8690="Superstore",Settings!$B$5,Settings!$B$4)))</f>
        <v/>
      </c>
      <c r="T8690" s="38">
        <f>IF(OR($B8690="",$G8690="",$S8690=0),"",$G8690/$S8690)</f>
        <v/>
      </c>
      <c r="U8690" s="36">
        <f>IF($T8690="","",IF($T8690&lt;Settings!$B$8,"Critical",IF($T8690&lt;Settings!$B$9,"Semi Critical","Non Critical")))</f>
        <v/>
      </c>
      <c r="V8690" s="28" t="n"/>
      <c r="Z8690">
        <f>IF($B8690="","",IFERROR(VLOOKUP($B8690,'Plan HC for CCA'!$A:$B,2,0),""))</f>
        <v/>
      </c>
      <c r="AA8690">
        <f>IF(OR($B8690="",$Z8690=""),"",IF(N($M8690)&lt;$Z8690,"Delta","No Delta"))</f>
        <v/>
      </c>
      <c r="AB8690">
        <f>IF(OR($B8690="",$Z8690=""),"",MAX(0,$Z8690-N($M8690)))</f>
        <v/>
      </c>
      <c r="AC8690" s="46">
        <f>IF($B8690="","",IFERROR(INDEX('CCA Util %'!$H:$H,MATCH($B8690,'CCA Util %'!$E:$E,0)),""))</f>
        <v/>
      </c>
      <c r="AD8690">
        <f>IF($B8690="","",IFERROR(INDEX('CCA Util %'!$G:$G,MATCH($B8690,'CCA Util %'!$E:$E,0)),""))</f>
        <v/>
      </c>
      <c r="AE8690">
        <f>IF(OR($B8690="",$U8690=""),"",$U8690&amp;" &amp; "&amp;IF(OR($AD8690="",$AD8690=0),"Util NA",$AD8690&amp;" Util"))</f>
        <v/>
      </c>
    </row>
    <row r="8691" ht="15.75" customHeight="1" s="42">
      <c r="A8691" s="41" t="n"/>
      <c r="G8691" s="38" t="n"/>
      <c r="H8691" s="38" t="n"/>
      <c r="I8691" s="38" t="n"/>
      <c r="J8691" s="38" t="n"/>
      <c r="K8691" s="38" t="n"/>
      <c r="L8691" s="38" t="n"/>
      <c r="N8691" s="36">
        <f>IF($B8691="","",IF($C8691="SUPERSTORE","Superstore","DH"))</f>
        <v/>
      </c>
      <c r="O8691" s="36">
        <f>IF($B8691="","",IFERROR(VLOOKUP($B8691,Mapping!$A:$C,2,0),"Not Mapped"))</f>
        <v/>
      </c>
      <c r="P8691" s="36">
        <f>IF($B8691="","",IFERROR(VLOOKUP($B8691,Mapping!$A:$C,3,0),"Not Mapped"))</f>
        <v/>
      </c>
      <c r="Q8691" s="36">
        <f>IF($B8691="","",IFERROR(VLOOKUP($O8691,Leaders!$A:$B,2,0),"Not Mapped"))</f>
        <v/>
      </c>
      <c r="R8691" s="36">
        <f>IF($B8691="","",IF(COUNTIF(Exclusions!$A:$A,$B8691)&gt;0,"Yes","No"))</f>
        <v/>
      </c>
      <c r="S8691" s="38">
        <f>IF($B8691="","",MIN(1,DAY($A8691)/IF($N8691="Superstore",Settings!$B$5,Settings!$B$4)))</f>
        <v/>
      </c>
      <c r="T8691" s="38">
        <f>IF(OR($B8691="",$G8691="",$S8691=0),"",$G8691/$S8691)</f>
        <v/>
      </c>
      <c r="U8691" s="36">
        <f>IF($T8691="","",IF($T8691&lt;Settings!$B$8,"Critical",IF($T8691&lt;Settings!$B$9,"Semi Critical","Non Critical")))</f>
        <v/>
      </c>
      <c r="V8691" s="28" t="n"/>
      <c r="Z8691">
        <f>IF($B8691="","",IFERROR(VLOOKUP($B8691,'Plan HC for CCA'!$A:$B,2,0),""))</f>
        <v/>
      </c>
      <c r="AA8691">
        <f>IF(OR($B8691="",$Z8691=""),"",IF(N($M8691)&lt;$Z8691,"Delta","No Delta"))</f>
        <v/>
      </c>
      <c r="AB8691">
        <f>IF(OR($B8691="",$Z8691=""),"",MAX(0,$Z8691-N($M8691)))</f>
        <v/>
      </c>
      <c r="AC8691" s="46">
        <f>IF($B8691="","",IFERROR(INDEX('CCA Util %'!$H:$H,MATCH($B8691,'CCA Util %'!$E:$E,0)),""))</f>
        <v/>
      </c>
      <c r="AD8691">
        <f>IF($B8691="","",IFERROR(INDEX('CCA Util %'!$G:$G,MATCH($B8691,'CCA Util %'!$E:$E,0)),""))</f>
        <v/>
      </c>
      <c r="AE8691">
        <f>IF(OR($B8691="",$U8691=""),"",$U8691&amp;" &amp; "&amp;IF(OR($AD8691="",$AD8691=0),"Util NA",$AD8691&amp;" Util"))</f>
        <v/>
      </c>
    </row>
    <row r="8692" ht="15.75" customHeight="1" s="42">
      <c r="A8692" s="41" t="n"/>
      <c r="G8692" s="38" t="n"/>
      <c r="H8692" s="38" t="n"/>
      <c r="I8692" s="38" t="n"/>
      <c r="J8692" s="38" t="n"/>
      <c r="K8692" s="38" t="n"/>
      <c r="L8692" s="38" t="n"/>
      <c r="N8692" s="36">
        <f>IF($B8692="","",IF($C8692="SUPERSTORE","Superstore","DH"))</f>
        <v/>
      </c>
      <c r="O8692" s="36">
        <f>IF($B8692="","",IFERROR(VLOOKUP($B8692,Mapping!$A:$C,2,0),"Not Mapped"))</f>
        <v/>
      </c>
      <c r="P8692" s="36">
        <f>IF($B8692="","",IFERROR(VLOOKUP($B8692,Mapping!$A:$C,3,0),"Not Mapped"))</f>
        <v/>
      </c>
      <c r="Q8692" s="36">
        <f>IF($B8692="","",IFERROR(VLOOKUP($O8692,Leaders!$A:$B,2,0),"Not Mapped"))</f>
        <v/>
      </c>
      <c r="R8692" s="36">
        <f>IF($B8692="","",IF(COUNTIF(Exclusions!$A:$A,$B8692)&gt;0,"Yes","No"))</f>
        <v/>
      </c>
      <c r="S8692" s="38">
        <f>IF($B8692="","",MIN(1,DAY($A8692)/IF($N8692="Superstore",Settings!$B$5,Settings!$B$4)))</f>
        <v/>
      </c>
      <c r="T8692" s="38">
        <f>IF(OR($B8692="",$G8692="",$S8692=0),"",$G8692/$S8692)</f>
        <v/>
      </c>
      <c r="U8692" s="36">
        <f>IF($T8692="","",IF($T8692&lt;Settings!$B$8,"Critical",IF($T8692&lt;Settings!$B$9,"Semi Critical","Non Critical")))</f>
        <v/>
      </c>
      <c r="V8692" s="28" t="n"/>
      <c r="Z8692">
        <f>IF($B8692="","",IFERROR(VLOOKUP($B8692,'Plan HC for CCA'!$A:$B,2,0),""))</f>
        <v/>
      </c>
      <c r="AA8692">
        <f>IF(OR($B8692="",$Z8692=""),"",IF(N($M8692)&lt;$Z8692,"Delta","No Delta"))</f>
        <v/>
      </c>
      <c r="AB8692">
        <f>IF(OR($B8692="",$Z8692=""),"",MAX(0,$Z8692-N($M8692)))</f>
        <v/>
      </c>
      <c r="AC8692" s="46">
        <f>IF($B8692="","",IFERROR(INDEX('CCA Util %'!$H:$H,MATCH($B8692,'CCA Util %'!$E:$E,0)),""))</f>
        <v/>
      </c>
      <c r="AD8692">
        <f>IF($B8692="","",IFERROR(INDEX('CCA Util %'!$G:$G,MATCH($B8692,'CCA Util %'!$E:$E,0)),""))</f>
        <v/>
      </c>
      <c r="AE8692">
        <f>IF(OR($B8692="",$U8692=""),"",$U8692&amp;" &amp; "&amp;IF(OR($AD8692="",$AD8692=0),"Util NA",$AD8692&amp;" Util"))</f>
        <v/>
      </c>
    </row>
    <row r="8693" ht="15.75" customHeight="1" s="42">
      <c r="A8693" s="41" t="n"/>
      <c r="G8693" s="38" t="n"/>
      <c r="H8693" s="38" t="n"/>
      <c r="I8693" s="38" t="n"/>
      <c r="J8693" s="38" t="n"/>
      <c r="K8693" s="38" t="n"/>
      <c r="L8693" s="38" t="n"/>
      <c r="N8693" s="36">
        <f>IF($B8693="","",IF($C8693="SUPERSTORE","Superstore","DH"))</f>
        <v/>
      </c>
      <c r="O8693" s="36">
        <f>IF($B8693="","",IFERROR(VLOOKUP($B8693,Mapping!$A:$C,2,0),"Not Mapped"))</f>
        <v/>
      </c>
      <c r="P8693" s="36">
        <f>IF($B8693="","",IFERROR(VLOOKUP($B8693,Mapping!$A:$C,3,0),"Not Mapped"))</f>
        <v/>
      </c>
      <c r="Q8693" s="36">
        <f>IF($B8693="","",IFERROR(VLOOKUP($O8693,Leaders!$A:$B,2,0),"Not Mapped"))</f>
        <v/>
      </c>
      <c r="R8693" s="36">
        <f>IF($B8693="","",IF(COUNTIF(Exclusions!$A:$A,$B8693)&gt;0,"Yes","No"))</f>
        <v/>
      </c>
      <c r="S8693" s="38">
        <f>IF($B8693="","",MIN(1,DAY($A8693)/IF($N8693="Superstore",Settings!$B$5,Settings!$B$4)))</f>
        <v/>
      </c>
      <c r="T8693" s="38">
        <f>IF(OR($B8693="",$G8693="",$S8693=0),"",$G8693/$S8693)</f>
        <v/>
      </c>
      <c r="U8693" s="36">
        <f>IF($T8693="","",IF($T8693&lt;Settings!$B$8,"Critical",IF($T8693&lt;Settings!$B$9,"Semi Critical","Non Critical")))</f>
        <v/>
      </c>
      <c r="V8693" s="28" t="n"/>
      <c r="Z8693">
        <f>IF($B8693="","",IFERROR(VLOOKUP($B8693,'Plan HC for CCA'!$A:$B,2,0),""))</f>
        <v/>
      </c>
      <c r="AA8693">
        <f>IF(OR($B8693="",$Z8693=""),"",IF(N($M8693)&lt;$Z8693,"Delta","No Delta"))</f>
        <v/>
      </c>
      <c r="AB8693">
        <f>IF(OR($B8693="",$Z8693=""),"",MAX(0,$Z8693-N($M8693)))</f>
        <v/>
      </c>
      <c r="AC8693" s="46">
        <f>IF($B8693="","",IFERROR(INDEX('CCA Util %'!$H:$H,MATCH($B8693,'CCA Util %'!$E:$E,0)),""))</f>
        <v/>
      </c>
      <c r="AD8693">
        <f>IF($B8693="","",IFERROR(INDEX('CCA Util %'!$G:$G,MATCH($B8693,'CCA Util %'!$E:$E,0)),""))</f>
        <v/>
      </c>
      <c r="AE8693">
        <f>IF(OR($B8693="",$U8693=""),"",$U8693&amp;" &amp; "&amp;IF(OR($AD8693="",$AD8693=0),"Util NA",$AD8693&amp;" Util"))</f>
        <v/>
      </c>
    </row>
    <row r="8694" ht="15.75" customHeight="1" s="42">
      <c r="A8694" s="41" t="n"/>
      <c r="G8694" s="38" t="n"/>
      <c r="H8694" s="38" t="n"/>
      <c r="I8694" s="38" t="n"/>
      <c r="J8694" s="38" t="n"/>
      <c r="K8694" s="38" t="n"/>
      <c r="L8694" s="38" t="n"/>
      <c r="N8694" s="36">
        <f>IF($B8694="","",IF($C8694="SUPERSTORE","Superstore","DH"))</f>
        <v/>
      </c>
      <c r="O8694" s="36">
        <f>IF($B8694="","",IFERROR(VLOOKUP($B8694,Mapping!$A:$C,2,0),"Not Mapped"))</f>
        <v/>
      </c>
      <c r="P8694" s="36">
        <f>IF($B8694="","",IFERROR(VLOOKUP($B8694,Mapping!$A:$C,3,0),"Not Mapped"))</f>
        <v/>
      </c>
      <c r="Q8694" s="36">
        <f>IF($B8694="","",IFERROR(VLOOKUP($O8694,Leaders!$A:$B,2,0),"Not Mapped"))</f>
        <v/>
      </c>
      <c r="R8694" s="36">
        <f>IF($B8694="","",IF(COUNTIF(Exclusions!$A:$A,$B8694)&gt;0,"Yes","No"))</f>
        <v/>
      </c>
      <c r="S8694" s="38">
        <f>IF($B8694="","",MIN(1,DAY($A8694)/IF($N8694="Superstore",Settings!$B$5,Settings!$B$4)))</f>
        <v/>
      </c>
      <c r="T8694" s="38">
        <f>IF(OR($B8694="",$G8694="",$S8694=0),"",$G8694/$S8694)</f>
        <v/>
      </c>
      <c r="U8694" s="36">
        <f>IF($T8694="","",IF($T8694&lt;Settings!$B$8,"Critical",IF($T8694&lt;Settings!$B$9,"Semi Critical","Non Critical")))</f>
        <v/>
      </c>
      <c r="V8694" s="28" t="n"/>
      <c r="Z8694">
        <f>IF($B8694="","",IFERROR(VLOOKUP($B8694,'Plan HC for CCA'!$A:$B,2,0),""))</f>
        <v/>
      </c>
      <c r="AA8694">
        <f>IF(OR($B8694="",$Z8694=""),"",IF(N($M8694)&lt;$Z8694,"Delta","No Delta"))</f>
        <v/>
      </c>
      <c r="AB8694">
        <f>IF(OR($B8694="",$Z8694=""),"",MAX(0,$Z8694-N($M8694)))</f>
        <v/>
      </c>
      <c r="AC8694" s="46">
        <f>IF($B8694="","",IFERROR(INDEX('CCA Util %'!$H:$H,MATCH($B8694,'CCA Util %'!$E:$E,0)),""))</f>
        <v/>
      </c>
      <c r="AD8694">
        <f>IF($B8694="","",IFERROR(INDEX('CCA Util %'!$G:$G,MATCH($B8694,'CCA Util %'!$E:$E,0)),""))</f>
        <v/>
      </c>
      <c r="AE8694">
        <f>IF(OR($B8694="",$U8694=""),"",$U8694&amp;" &amp; "&amp;IF(OR($AD8694="",$AD8694=0),"Util NA",$AD8694&amp;" Util"))</f>
        <v/>
      </c>
    </row>
    <row r="8695" ht="15.75" customHeight="1" s="42">
      <c r="A8695" s="41" t="n"/>
      <c r="G8695" s="38" t="n"/>
      <c r="H8695" s="38" t="n"/>
      <c r="I8695" s="38" t="n"/>
      <c r="J8695" s="38" t="n"/>
      <c r="K8695" s="38" t="n"/>
      <c r="L8695" s="38" t="n"/>
      <c r="N8695" s="36">
        <f>IF($B8695="","",IF($C8695="SUPERSTORE","Superstore","DH"))</f>
        <v/>
      </c>
      <c r="O8695" s="36">
        <f>IF($B8695="","",IFERROR(VLOOKUP($B8695,Mapping!$A:$C,2,0),"Not Mapped"))</f>
        <v/>
      </c>
      <c r="P8695" s="36">
        <f>IF($B8695="","",IFERROR(VLOOKUP($B8695,Mapping!$A:$C,3,0),"Not Mapped"))</f>
        <v/>
      </c>
      <c r="Q8695" s="36">
        <f>IF($B8695="","",IFERROR(VLOOKUP($O8695,Leaders!$A:$B,2,0),"Not Mapped"))</f>
        <v/>
      </c>
      <c r="R8695" s="36">
        <f>IF($B8695="","",IF(COUNTIF(Exclusions!$A:$A,$B8695)&gt;0,"Yes","No"))</f>
        <v/>
      </c>
      <c r="S8695" s="38">
        <f>IF($B8695="","",MIN(1,DAY($A8695)/IF($N8695="Superstore",Settings!$B$5,Settings!$B$4)))</f>
        <v/>
      </c>
      <c r="T8695" s="38">
        <f>IF(OR($B8695="",$G8695="",$S8695=0),"",$G8695/$S8695)</f>
        <v/>
      </c>
      <c r="U8695" s="36">
        <f>IF($T8695="","",IF($T8695&lt;Settings!$B$8,"Critical",IF($T8695&lt;Settings!$B$9,"Semi Critical","Non Critical")))</f>
        <v/>
      </c>
      <c r="V8695" s="28" t="n"/>
      <c r="Z8695">
        <f>IF($B8695="","",IFERROR(VLOOKUP($B8695,'Plan HC for CCA'!$A:$B,2,0),""))</f>
        <v/>
      </c>
      <c r="AA8695">
        <f>IF(OR($B8695="",$Z8695=""),"",IF(N($M8695)&lt;$Z8695,"Delta","No Delta"))</f>
        <v/>
      </c>
      <c r="AB8695">
        <f>IF(OR($B8695="",$Z8695=""),"",MAX(0,$Z8695-N($M8695)))</f>
        <v/>
      </c>
      <c r="AC8695" s="46">
        <f>IF($B8695="","",IFERROR(INDEX('CCA Util %'!$H:$H,MATCH($B8695,'CCA Util %'!$E:$E,0)),""))</f>
        <v/>
      </c>
      <c r="AD8695">
        <f>IF($B8695="","",IFERROR(INDEX('CCA Util %'!$G:$G,MATCH($B8695,'CCA Util %'!$E:$E,0)),""))</f>
        <v/>
      </c>
      <c r="AE8695">
        <f>IF(OR($B8695="",$U8695=""),"",$U8695&amp;" &amp; "&amp;IF(OR($AD8695="",$AD8695=0),"Util NA",$AD8695&amp;" Util"))</f>
        <v/>
      </c>
    </row>
    <row r="8696" ht="15.75" customHeight="1" s="42">
      <c r="A8696" s="41" t="n"/>
      <c r="G8696" s="38" t="n"/>
      <c r="H8696" s="38" t="n"/>
      <c r="I8696" s="38" t="n"/>
      <c r="J8696" s="38" t="n"/>
      <c r="K8696" s="38" t="n"/>
      <c r="L8696" s="38" t="n"/>
      <c r="N8696" s="36">
        <f>IF($B8696="","",IF($C8696="SUPERSTORE","Superstore","DH"))</f>
        <v/>
      </c>
      <c r="O8696" s="36">
        <f>IF($B8696="","",IFERROR(VLOOKUP($B8696,Mapping!$A:$C,2,0),"Not Mapped"))</f>
        <v/>
      </c>
      <c r="P8696" s="36">
        <f>IF($B8696="","",IFERROR(VLOOKUP($B8696,Mapping!$A:$C,3,0),"Not Mapped"))</f>
        <v/>
      </c>
      <c r="Q8696" s="36">
        <f>IF($B8696="","",IFERROR(VLOOKUP($O8696,Leaders!$A:$B,2,0),"Not Mapped"))</f>
        <v/>
      </c>
      <c r="R8696" s="36">
        <f>IF($B8696="","",IF(COUNTIF(Exclusions!$A:$A,$B8696)&gt;0,"Yes","No"))</f>
        <v/>
      </c>
      <c r="S8696" s="38">
        <f>IF($B8696="","",MIN(1,DAY($A8696)/IF($N8696="Superstore",Settings!$B$5,Settings!$B$4)))</f>
        <v/>
      </c>
      <c r="T8696" s="38">
        <f>IF(OR($B8696="",$G8696="",$S8696=0),"",$G8696/$S8696)</f>
        <v/>
      </c>
      <c r="U8696" s="36">
        <f>IF($T8696="","",IF($T8696&lt;Settings!$B$8,"Critical",IF($T8696&lt;Settings!$B$9,"Semi Critical","Non Critical")))</f>
        <v/>
      </c>
      <c r="V8696" s="28" t="n"/>
      <c r="Z8696">
        <f>IF($B8696="","",IFERROR(VLOOKUP($B8696,'Plan HC for CCA'!$A:$B,2,0),""))</f>
        <v/>
      </c>
      <c r="AA8696">
        <f>IF(OR($B8696="",$Z8696=""),"",IF(N($M8696)&lt;$Z8696,"Delta","No Delta"))</f>
        <v/>
      </c>
      <c r="AB8696">
        <f>IF(OR($B8696="",$Z8696=""),"",MAX(0,$Z8696-N($M8696)))</f>
        <v/>
      </c>
      <c r="AC8696" s="46">
        <f>IF($B8696="","",IFERROR(INDEX('CCA Util %'!$H:$H,MATCH($B8696,'CCA Util %'!$E:$E,0)),""))</f>
        <v/>
      </c>
      <c r="AD8696">
        <f>IF($B8696="","",IFERROR(INDEX('CCA Util %'!$G:$G,MATCH($B8696,'CCA Util %'!$E:$E,0)),""))</f>
        <v/>
      </c>
      <c r="AE8696">
        <f>IF(OR($B8696="",$U8696=""),"",$U8696&amp;" &amp; "&amp;IF(OR($AD8696="",$AD8696=0),"Util NA",$AD8696&amp;" Util"))</f>
        <v/>
      </c>
    </row>
    <row r="8697" ht="15.75" customHeight="1" s="42">
      <c r="A8697" s="41" t="n"/>
      <c r="G8697" s="38" t="n"/>
      <c r="H8697" s="38" t="n"/>
      <c r="I8697" s="38" t="n"/>
      <c r="J8697" s="38" t="n"/>
      <c r="K8697" s="38" t="n"/>
      <c r="L8697" s="38" t="n"/>
      <c r="N8697" s="36">
        <f>IF($B8697="","",IF($C8697="SUPERSTORE","Superstore","DH"))</f>
        <v/>
      </c>
      <c r="O8697" s="36">
        <f>IF($B8697="","",IFERROR(VLOOKUP($B8697,Mapping!$A:$C,2,0),"Not Mapped"))</f>
        <v/>
      </c>
      <c r="P8697" s="36">
        <f>IF($B8697="","",IFERROR(VLOOKUP($B8697,Mapping!$A:$C,3,0),"Not Mapped"))</f>
        <v/>
      </c>
      <c r="Q8697" s="36">
        <f>IF($B8697="","",IFERROR(VLOOKUP($O8697,Leaders!$A:$B,2,0),"Not Mapped"))</f>
        <v/>
      </c>
      <c r="R8697" s="36">
        <f>IF($B8697="","",IF(COUNTIF(Exclusions!$A:$A,$B8697)&gt;0,"Yes","No"))</f>
        <v/>
      </c>
      <c r="S8697" s="38">
        <f>IF($B8697="","",MIN(1,DAY($A8697)/IF($N8697="Superstore",Settings!$B$5,Settings!$B$4)))</f>
        <v/>
      </c>
      <c r="T8697" s="38">
        <f>IF(OR($B8697="",$G8697="",$S8697=0),"",$G8697/$S8697)</f>
        <v/>
      </c>
      <c r="U8697" s="36">
        <f>IF($T8697="","",IF($T8697&lt;Settings!$B$8,"Critical",IF($T8697&lt;Settings!$B$9,"Semi Critical","Non Critical")))</f>
        <v/>
      </c>
      <c r="V8697" s="28" t="n"/>
      <c r="Z8697">
        <f>IF($B8697="","",IFERROR(VLOOKUP($B8697,'Plan HC for CCA'!$A:$B,2,0),""))</f>
        <v/>
      </c>
      <c r="AA8697">
        <f>IF(OR($B8697="",$Z8697=""),"",IF(N($M8697)&lt;$Z8697,"Delta","No Delta"))</f>
        <v/>
      </c>
      <c r="AB8697">
        <f>IF(OR($B8697="",$Z8697=""),"",MAX(0,$Z8697-N($M8697)))</f>
        <v/>
      </c>
      <c r="AC8697" s="46">
        <f>IF($B8697="","",IFERROR(INDEX('CCA Util %'!$H:$H,MATCH($B8697,'CCA Util %'!$E:$E,0)),""))</f>
        <v/>
      </c>
      <c r="AD8697">
        <f>IF($B8697="","",IFERROR(INDEX('CCA Util %'!$G:$G,MATCH($B8697,'CCA Util %'!$E:$E,0)),""))</f>
        <v/>
      </c>
      <c r="AE8697">
        <f>IF(OR($B8697="",$U8697=""),"",$U8697&amp;" &amp; "&amp;IF(OR($AD8697="",$AD8697=0),"Util NA",$AD8697&amp;" Util"))</f>
        <v/>
      </c>
    </row>
    <row r="8698" ht="15.75" customHeight="1" s="42">
      <c r="A8698" s="41" t="n"/>
      <c r="G8698" s="38" t="n"/>
      <c r="H8698" s="38" t="n"/>
      <c r="I8698" s="38" t="n"/>
      <c r="J8698" s="38" t="n"/>
      <c r="K8698" s="38" t="n"/>
      <c r="L8698" s="38" t="n"/>
      <c r="N8698" s="36">
        <f>IF($B8698="","",IF($C8698="SUPERSTORE","Superstore","DH"))</f>
        <v/>
      </c>
      <c r="O8698" s="36">
        <f>IF($B8698="","",IFERROR(VLOOKUP($B8698,Mapping!$A:$C,2,0),"Not Mapped"))</f>
        <v/>
      </c>
      <c r="P8698" s="36">
        <f>IF($B8698="","",IFERROR(VLOOKUP($B8698,Mapping!$A:$C,3,0),"Not Mapped"))</f>
        <v/>
      </c>
      <c r="Q8698" s="36">
        <f>IF($B8698="","",IFERROR(VLOOKUP($O8698,Leaders!$A:$B,2,0),"Not Mapped"))</f>
        <v/>
      </c>
      <c r="R8698" s="36">
        <f>IF($B8698="","",IF(COUNTIF(Exclusions!$A:$A,$B8698)&gt;0,"Yes","No"))</f>
        <v/>
      </c>
      <c r="S8698" s="38">
        <f>IF($B8698="","",MIN(1,DAY($A8698)/IF($N8698="Superstore",Settings!$B$5,Settings!$B$4)))</f>
        <v/>
      </c>
      <c r="T8698" s="38">
        <f>IF(OR($B8698="",$G8698="",$S8698=0),"",$G8698/$S8698)</f>
        <v/>
      </c>
      <c r="U8698" s="36">
        <f>IF($T8698="","",IF($T8698&lt;Settings!$B$8,"Critical",IF($T8698&lt;Settings!$B$9,"Semi Critical","Non Critical")))</f>
        <v/>
      </c>
      <c r="V8698" s="28" t="n"/>
      <c r="Z8698">
        <f>IF($B8698="","",IFERROR(VLOOKUP($B8698,'Plan HC for CCA'!$A:$B,2,0),""))</f>
        <v/>
      </c>
      <c r="AA8698">
        <f>IF(OR($B8698="",$Z8698=""),"",IF(N($M8698)&lt;$Z8698,"Delta","No Delta"))</f>
        <v/>
      </c>
      <c r="AB8698">
        <f>IF(OR($B8698="",$Z8698=""),"",MAX(0,$Z8698-N($M8698)))</f>
        <v/>
      </c>
      <c r="AC8698" s="46">
        <f>IF($B8698="","",IFERROR(INDEX('CCA Util %'!$H:$H,MATCH($B8698,'CCA Util %'!$E:$E,0)),""))</f>
        <v/>
      </c>
      <c r="AD8698">
        <f>IF($B8698="","",IFERROR(INDEX('CCA Util %'!$G:$G,MATCH($B8698,'CCA Util %'!$E:$E,0)),""))</f>
        <v/>
      </c>
      <c r="AE8698">
        <f>IF(OR($B8698="",$U8698=""),"",$U8698&amp;" &amp; "&amp;IF(OR($AD8698="",$AD8698=0),"Util NA",$AD8698&amp;" Util"))</f>
        <v/>
      </c>
    </row>
    <row r="8699" ht="15.75" customHeight="1" s="42">
      <c r="A8699" s="41" t="n"/>
      <c r="G8699" s="38" t="n"/>
      <c r="H8699" s="38" t="n"/>
      <c r="I8699" s="38" t="n"/>
      <c r="J8699" s="38" t="n"/>
      <c r="K8699" s="38" t="n"/>
      <c r="L8699" s="38" t="n"/>
      <c r="N8699" s="36">
        <f>IF($B8699="","",IF($C8699="SUPERSTORE","Superstore","DH"))</f>
        <v/>
      </c>
      <c r="O8699" s="36">
        <f>IF($B8699="","",IFERROR(VLOOKUP($B8699,Mapping!$A:$C,2,0),"Not Mapped"))</f>
        <v/>
      </c>
      <c r="P8699" s="36">
        <f>IF($B8699="","",IFERROR(VLOOKUP($B8699,Mapping!$A:$C,3,0),"Not Mapped"))</f>
        <v/>
      </c>
      <c r="Q8699" s="36">
        <f>IF($B8699="","",IFERROR(VLOOKUP($O8699,Leaders!$A:$B,2,0),"Not Mapped"))</f>
        <v/>
      </c>
      <c r="R8699" s="36">
        <f>IF($B8699="","",IF(COUNTIF(Exclusions!$A:$A,$B8699)&gt;0,"Yes","No"))</f>
        <v/>
      </c>
      <c r="S8699" s="38">
        <f>IF($B8699="","",MIN(1,DAY($A8699)/IF($N8699="Superstore",Settings!$B$5,Settings!$B$4)))</f>
        <v/>
      </c>
      <c r="T8699" s="38">
        <f>IF(OR($B8699="",$G8699="",$S8699=0),"",$G8699/$S8699)</f>
        <v/>
      </c>
      <c r="U8699" s="36">
        <f>IF($T8699="","",IF($T8699&lt;Settings!$B$8,"Critical",IF($T8699&lt;Settings!$B$9,"Semi Critical","Non Critical")))</f>
        <v/>
      </c>
      <c r="V8699" s="28" t="n"/>
      <c r="Z8699">
        <f>IF($B8699="","",IFERROR(VLOOKUP($B8699,'Plan HC for CCA'!$A:$B,2,0),""))</f>
        <v/>
      </c>
      <c r="AA8699">
        <f>IF(OR($B8699="",$Z8699=""),"",IF(N($M8699)&lt;$Z8699,"Delta","No Delta"))</f>
        <v/>
      </c>
      <c r="AB8699">
        <f>IF(OR($B8699="",$Z8699=""),"",MAX(0,$Z8699-N($M8699)))</f>
        <v/>
      </c>
      <c r="AC8699" s="46">
        <f>IF($B8699="","",IFERROR(INDEX('CCA Util %'!$H:$H,MATCH($B8699,'CCA Util %'!$E:$E,0)),""))</f>
        <v/>
      </c>
      <c r="AD8699">
        <f>IF($B8699="","",IFERROR(INDEX('CCA Util %'!$G:$G,MATCH($B8699,'CCA Util %'!$E:$E,0)),""))</f>
        <v/>
      </c>
      <c r="AE8699">
        <f>IF(OR($B8699="",$U8699=""),"",$U8699&amp;" &amp; "&amp;IF(OR($AD8699="",$AD8699=0),"Util NA",$AD8699&amp;" Util"))</f>
        <v/>
      </c>
    </row>
    <row r="8700" ht="15.75" customHeight="1" s="42">
      <c r="A8700" s="41" t="n"/>
      <c r="G8700" s="38" t="n"/>
      <c r="H8700" s="38" t="n"/>
      <c r="I8700" s="38" t="n"/>
      <c r="J8700" s="38" t="n"/>
      <c r="K8700" s="38" t="n"/>
      <c r="L8700" s="38" t="n"/>
      <c r="N8700" s="36">
        <f>IF($B8700="","",IF($C8700="SUPERSTORE","Superstore","DH"))</f>
        <v/>
      </c>
      <c r="O8700" s="36">
        <f>IF($B8700="","",IFERROR(VLOOKUP($B8700,Mapping!$A:$C,2,0),"Not Mapped"))</f>
        <v/>
      </c>
      <c r="P8700" s="36">
        <f>IF($B8700="","",IFERROR(VLOOKUP($B8700,Mapping!$A:$C,3,0),"Not Mapped"))</f>
        <v/>
      </c>
      <c r="Q8700" s="36">
        <f>IF($B8700="","",IFERROR(VLOOKUP($O8700,Leaders!$A:$B,2,0),"Not Mapped"))</f>
        <v/>
      </c>
      <c r="R8700" s="36">
        <f>IF($B8700="","",IF(COUNTIF(Exclusions!$A:$A,$B8700)&gt;0,"Yes","No"))</f>
        <v/>
      </c>
      <c r="S8700" s="38">
        <f>IF($B8700="","",MIN(1,DAY($A8700)/IF($N8700="Superstore",Settings!$B$5,Settings!$B$4)))</f>
        <v/>
      </c>
      <c r="T8700" s="38">
        <f>IF(OR($B8700="",$G8700="",$S8700=0),"",$G8700/$S8700)</f>
        <v/>
      </c>
      <c r="U8700" s="36">
        <f>IF($T8700="","",IF($T8700&lt;Settings!$B$8,"Critical",IF($T8700&lt;Settings!$B$9,"Semi Critical","Non Critical")))</f>
        <v/>
      </c>
      <c r="V8700" s="28" t="n"/>
      <c r="Z8700">
        <f>IF($B8700="","",IFERROR(VLOOKUP($B8700,'Plan HC for CCA'!$A:$B,2,0),""))</f>
        <v/>
      </c>
      <c r="AA8700">
        <f>IF(OR($B8700="",$Z8700=""),"",IF(N($M8700)&lt;$Z8700,"Delta","No Delta"))</f>
        <v/>
      </c>
      <c r="AB8700">
        <f>IF(OR($B8700="",$Z8700=""),"",MAX(0,$Z8700-N($M8700)))</f>
        <v/>
      </c>
      <c r="AC8700" s="46">
        <f>IF($B8700="","",IFERROR(INDEX('CCA Util %'!$H:$H,MATCH($B8700,'CCA Util %'!$E:$E,0)),""))</f>
        <v/>
      </c>
      <c r="AD8700">
        <f>IF($B8700="","",IFERROR(INDEX('CCA Util %'!$G:$G,MATCH($B8700,'CCA Util %'!$E:$E,0)),""))</f>
        <v/>
      </c>
      <c r="AE8700">
        <f>IF(OR($B8700="",$U8700=""),"",$U8700&amp;" &amp; "&amp;IF(OR($AD8700="",$AD8700=0),"Util NA",$AD8700&amp;" Util"))</f>
        <v/>
      </c>
    </row>
    <row r="8701" ht="15.75" customHeight="1" s="42">
      <c r="A8701" s="41" t="n"/>
      <c r="G8701" s="38" t="n"/>
      <c r="H8701" s="38" t="n"/>
      <c r="I8701" s="38" t="n"/>
      <c r="J8701" s="38" t="n"/>
      <c r="K8701" s="38" t="n"/>
      <c r="L8701" s="38" t="n"/>
      <c r="N8701" s="36">
        <f>IF($B8701="","",IF($C8701="SUPERSTORE","Superstore","DH"))</f>
        <v/>
      </c>
      <c r="O8701" s="36">
        <f>IF($B8701="","",IFERROR(VLOOKUP($B8701,Mapping!$A:$C,2,0),"Not Mapped"))</f>
        <v/>
      </c>
      <c r="P8701" s="36">
        <f>IF($B8701="","",IFERROR(VLOOKUP($B8701,Mapping!$A:$C,3,0),"Not Mapped"))</f>
        <v/>
      </c>
      <c r="Q8701" s="36">
        <f>IF($B8701="","",IFERROR(VLOOKUP($O8701,Leaders!$A:$B,2,0),"Not Mapped"))</f>
        <v/>
      </c>
      <c r="R8701" s="36">
        <f>IF($B8701="","",IF(COUNTIF(Exclusions!$A:$A,$B8701)&gt;0,"Yes","No"))</f>
        <v/>
      </c>
      <c r="S8701" s="38">
        <f>IF($B8701="","",MIN(1,DAY($A8701)/IF($N8701="Superstore",Settings!$B$5,Settings!$B$4)))</f>
        <v/>
      </c>
      <c r="T8701" s="38">
        <f>IF(OR($B8701="",$G8701="",$S8701=0),"",$G8701/$S8701)</f>
        <v/>
      </c>
      <c r="U8701" s="36">
        <f>IF($T8701="","",IF($T8701&lt;Settings!$B$8,"Critical",IF($T8701&lt;Settings!$B$9,"Semi Critical","Non Critical")))</f>
        <v/>
      </c>
      <c r="V8701" s="28" t="n"/>
      <c r="Z8701">
        <f>IF($B8701="","",IFERROR(VLOOKUP($B8701,'Plan HC for CCA'!$A:$B,2,0),""))</f>
        <v/>
      </c>
      <c r="AA8701">
        <f>IF(OR($B8701="",$Z8701=""),"",IF(N($M8701)&lt;$Z8701,"Delta","No Delta"))</f>
        <v/>
      </c>
      <c r="AB8701">
        <f>IF(OR($B8701="",$Z8701=""),"",MAX(0,$Z8701-N($M8701)))</f>
        <v/>
      </c>
      <c r="AC8701" s="46">
        <f>IF($B8701="","",IFERROR(INDEX('CCA Util %'!$H:$H,MATCH($B8701,'CCA Util %'!$E:$E,0)),""))</f>
        <v/>
      </c>
      <c r="AD8701">
        <f>IF($B8701="","",IFERROR(INDEX('CCA Util %'!$G:$G,MATCH($B8701,'CCA Util %'!$E:$E,0)),""))</f>
        <v/>
      </c>
      <c r="AE8701">
        <f>IF(OR($B8701="",$U8701=""),"",$U8701&amp;" &amp; "&amp;IF(OR($AD8701="",$AD8701=0),"Util NA",$AD8701&amp;" Util"))</f>
        <v/>
      </c>
    </row>
    <row r="8702" ht="15.75" customHeight="1" s="42">
      <c r="A8702" s="41" t="n"/>
      <c r="G8702" s="38" t="n"/>
      <c r="H8702" s="38" t="n"/>
      <c r="I8702" s="38" t="n"/>
      <c r="J8702" s="38" t="n"/>
      <c r="K8702" s="38" t="n"/>
      <c r="L8702" s="38" t="n"/>
      <c r="N8702" s="36">
        <f>IF($B8702="","",IF($C8702="SUPERSTORE","Superstore","DH"))</f>
        <v/>
      </c>
      <c r="O8702" s="36">
        <f>IF($B8702="","",IFERROR(VLOOKUP($B8702,Mapping!$A:$C,2,0),"Not Mapped"))</f>
        <v/>
      </c>
      <c r="P8702" s="36">
        <f>IF($B8702="","",IFERROR(VLOOKUP($B8702,Mapping!$A:$C,3,0),"Not Mapped"))</f>
        <v/>
      </c>
      <c r="Q8702" s="36">
        <f>IF($B8702="","",IFERROR(VLOOKUP($O8702,Leaders!$A:$B,2,0),"Not Mapped"))</f>
        <v/>
      </c>
      <c r="R8702" s="36">
        <f>IF($B8702="","",IF(COUNTIF(Exclusions!$A:$A,$B8702)&gt;0,"Yes","No"))</f>
        <v/>
      </c>
      <c r="S8702" s="38">
        <f>IF($B8702="","",MIN(1,DAY($A8702)/IF($N8702="Superstore",Settings!$B$5,Settings!$B$4)))</f>
        <v/>
      </c>
      <c r="T8702" s="38">
        <f>IF(OR($B8702="",$G8702="",$S8702=0),"",$G8702/$S8702)</f>
        <v/>
      </c>
      <c r="U8702" s="36">
        <f>IF($T8702="","",IF($T8702&lt;Settings!$B$8,"Critical",IF($T8702&lt;Settings!$B$9,"Semi Critical","Non Critical")))</f>
        <v/>
      </c>
      <c r="V8702" s="28" t="n"/>
      <c r="Z8702">
        <f>IF($B8702="","",IFERROR(VLOOKUP($B8702,'Plan HC for CCA'!$A:$B,2,0),""))</f>
        <v/>
      </c>
      <c r="AA8702">
        <f>IF(OR($B8702="",$Z8702=""),"",IF(N($M8702)&lt;$Z8702,"Delta","No Delta"))</f>
        <v/>
      </c>
      <c r="AB8702">
        <f>IF(OR($B8702="",$Z8702=""),"",MAX(0,$Z8702-N($M8702)))</f>
        <v/>
      </c>
      <c r="AC8702" s="46">
        <f>IF($B8702="","",IFERROR(INDEX('CCA Util %'!$H:$H,MATCH($B8702,'CCA Util %'!$E:$E,0)),""))</f>
        <v/>
      </c>
      <c r="AD8702">
        <f>IF($B8702="","",IFERROR(INDEX('CCA Util %'!$G:$G,MATCH($B8702,'CCA Util %'!$E:$E,0)),""))</f>
        <v/>
      </c>
      <c r="AE8702">
        <f>IF(OR($B8702="",$U8702=""),"",$U8702&amp;" &amp; "&amp;IF(OR($AD8702="",$AD8702=0),"Util NA",$AD8702&amp;" Util"))</f>
        <v/>
      </c>
    </row>
    <row r="8703" ht="15.75" customHeight="1" s="42">
      <c r="A8703" s="41" t="n"/>
      <c r="G8703" s="38" t="n"/>
      <c r="H8703" s="38" t="n"/>
      <c r="I8703" s="38" t="n"/>
      <c r="J8703" s="38" t="n"/>
      <c r="K8703" s="38" t="n"/>
      <c r="L8703" s="38" t="n"/>
      <c r="N8703" s="36">
        <f>IF($B8703="","",IF($C8703="SUPERSTORE","Superstore","DH"))</f>
        <v/>
      </c>
      <c r="O8703" s="36">
        <f>IF($B8703="","",IFERROR(VLOOKUP($B8703,Mapping!$A:$C,2,0),"Not Mapped"))</f>
        <v/>
      </c>
      <c r="P8703" s="36">
        <f>IF($B8703="","",IFERROR(VLOOKUP($B8703,Mapping!$A:$C,3,0),"Not Mapped"))</f>
        <v/>
      </c>
      <c r="Q8703" s="36">
        <f>IF($B8703="","",IFERROR(VLOOKUP($O8703,Leaders!$A:$B,2,0),"Not Mapped"))</f>
        <v/>
      </c>
      <c r="R8703" s="36">
        <f>IF($B8703="","",IF(COUNTIF(Exclusions!$A:$A,$B8703)&gt;0,"Yes","No"))</f>
        <v/>
      </c>
      <c r="S8703" s="38">
        <f>IF($B8703="","",MIN(1,DAY($A8703)/IF($N8703="Superstore",Settings!$B$5,Settings!$B$4)))</f>
        <v/>
      </c>
      <c r="T8703" s="38">
        <f>IF(OR($B8703="",$G8703="",$S8703=0),"",$G8703/$S8703)</f>
        <v/>
      </c>
      <c r="U8703" s="36">
        <f>IF($T8703="","",IF($T8703&lt;Settings!$B$8,"Critical",IF($T8703&lt;Settings!$B$9,"Semi Critical","Non Critical")))</f>
        <v/>
      </c>
      <c r="V8703" s="28" t="n"/>
      <c r="Z8703">
        <f>IF($B8703="","",IFERROR(VLOOKUP($B8703,'Plan HC for CCA'!$A:$B,2,0),""))</f>
        <v/>
      </c>
      <c r="AA8703">
        <f>IF(OR($B8703="",$Z8703=""),"",IF(N($M8703)&lt;$Z8703,"Delta","No Delta"))</f>
        <v/>
      </c>
      <c r="AB8703">
        <f>IF(OR($B8703="",$Z8703=""),"",MAX(0,$Z8703-N($M8703)))</f>
        <v/>
      </c>
      <c r="AC8703" s="46">
        <f>IF($B8703="","",IFERROR(INDEX('CCA Util %'!$H:$H,MATCH($B8703,'CCA Util %'!$E:$E,0)),""))</f>
        <v/>
      </c>
      <c r="AD8703">
        <f>IF($B8703="","",IFERROR(INDEX('CCA Util %'!$G:$G,MATCH($B8703,'CCA Util %'!$E:$E,0)),""))</f>
        <v/>
      </c>
      <c r="AE8703">
        <f>IF(OR($B8703="",$U8703=""),"",$U8703&amp;" &amp; "&amp;IF(OR($AD8703="",$AD8703=0),"Util NA",$AD8703&amp;" Util"))</f>
        <v/>
      </c>
    </row>
    <row r="8704" ht="15.75" customHeight="1" s="42">
      <c r="A8704" s="41" t="n"/>
      <c r="G8704" s="38" t="n"/>
      <c r="H8704" s="38" t="n"/>
      <c r="I8704" s="38" t="n"/>
      <c r="J8704" s="38" t="n"/>
      <c r="K8704" s="38" t="n"/>
      <c r="L8704" s="38" t="n"/>
      <c r="N8704" s="36">
        <f>IF($B8704="","",IF($C8704="SUPERSTORE","Superstore","DH"))</f>
        <v/>
      </c>
      <c r="O8704" s="36">
        <f>IF($B8704="","",IFERROR(VLOOKUP($B8704,Mapping!$A:$C,2,0),"Not Mapped"))</f>
        <v/>
      </c>
      <c r="P8704" s="36">
        <f>IF($B8704="","",IFERROR(VLOOKUP($B8704,Mapping!$A:$C,3,0),"Not Mapped"))</f>
        <v/>
      </c>
      <c r="Q8704" s="36">
        <f>IF($B8704="","",IFERROR(VLOOKUP($O8704,Leaders!$A:$B,2,0),"Not Mapped"))</f>
        <v/>
      </c>
      <c r="R8704" s="36">
        <f>IF($B8704="","",IF(COUNTIF(Exclusions!$A:$A,$B8704)&gt;0,"Yes","No"))</f>
        <v/>
      </c>
      <c r="S8704" s="38">
        <f>IF($B8704="","",MIN(1,DAY($A8704)/IF($N8704="Superstore",Settings!$B$5,Settings!$B$4)))</f>
        <v/>
      </c>
      <c r="T8704" s="38">
        <f>IF(OR($B8704="",$G8704="",$S8704=0),"",$G8704/$S8704)</f>
        <v/>
      </c>
      <c r="U8704" s="36">
        <f>IF($T8704="","",IF($T8704&lt;Settings!$B$8,"Critical",IF($T8704&lt;Settings!$B$9,"Semi Critical","Non Critical")))</f>
        <v/>
      </c>
      <c r="V8704" s="28" t="n"/>
      <c r="Z8704">
        <f>IF($B8704="","",IFERROR(VLOOKUP($B8704,'Plan HC for CCA'!$A:$B,2,0),""))</f>
        <v/>
      </c>
      <c r="AA8704">
        <f>IF(OR($B8704="",$Z8704=""),"",IF(N($M8704)&lt;$Z8704,"Delta","No Delta"))</f>
        <v/>
      </c>
      <c r="AB8704">
        <f>IF(OR($B8704="",$Z8704=""),"",MAX(0,$Z8704-N($M8704)))</f>
        <v/>
      </c>
      <c r="AC8704" s="46">
        <f>IF($B8704="","",IFERROR(INDEX('CCA Util %'!$H:$H,MATCH($B8704,'CCA Util %'!$E:$E,0)),""))</f>
        <v/>
      </c>
      <c r="AD8704">
        <f>IF($B8704="","",IFERROR(INDEX('CCA Util %'!$G:$G,MATCH($B8704,'CCA Util %'!$E:$E,0)),""))</f>
        <v/>
      </c>
      <c r="AE8704">
        <f>IF(OR($B8704="",$U8704=""),"",$U8704&amp;" &amp; "&amp;IF(OR($AD8704="",$AD8704=0),"Util NA",$AD8704&amp;" Util"))</f>
        <v/>
      </c>
    </row>
    <row r="8705" ht="15.75" customHeight="1" s="42">
      <c r="A8705" s="41" t="n"/>
      <c r="G8705" s="38" t="n"/>
      <c r="H8705" s="38" t="n"/>
      <c r="I8705" s="38" t="n"/>
      <c r="J8705" s="38" t="n"/>
      <c r="K8705" s="38" t="n"/>
      <c r="L8705" s="38" t="n"/>
      <c r="N8705" s="36">
        <f>IF($B8705="","",IF($C8705="SUPERSTORE","Superstore","DH"))</f>
        <v/>
      </c>
      <c r="O8705" s="36">
        <f>IF($B8705="","",IFERROR(VLOOKUP($B8705,Mapping!$A:$C,2,0),"Not Mapped"))</f>
        <v/>
      </c>
      <c r="P8705" s="36">
        <f>IF($B8705="","",IFERROR(VLOOKUP($B8705,Mapping!$A:$C,3,0),"Not Mapped"))</f>
        <v/>
      </c>
      <c r="Q8705" s="36">
        <f>IF($B8705="","",IFERROR(VLOOKUP($O8705,Leaders!$A:$B,2,0),"Not Mapped"))</f>
        <v/>
      </c>
      <c r="R8705" s="36">
        <f>IF($B8705="","",IF(COUNTIF(Exclusions!$A:$A,$B8705)&gt;0,"Yes","No"))</f>
        <v/>
      </c>
      <c r="S8705" s="38">
        <f>IF($B8705="","",MIN(1,DAY($A8705)/IF($N8705="Superstore",Settings!$B$5,Settings!$B$4)))</f>
        <v/>
      </c>
      <c r="T8705" s="38">
        <f>IF(OR($B8705="",$G8705="",$S8705=0),"",$G8705/$S8705)</f>
        <v/>
      </c>
      <c r="U8705" s="36">
        <f>IF($T8705="","",IF($T8705&lt;Settings!$B$8,"Critical",IF($T8705&lt;Settings!$B$9,"Semi Critical","Non Critical")))</f>
        <v/>
      </c>
      <c r="V8705" s="28" t="n"/>
      <c r="Z8705">
        <f>IF($B8705="","",IFERROR(VLOOKUP($B8705,'Plan HC for CCA'!$A:$B,2,0),""))</f>
        <v/>
      </c>
      <c r="AA8705">
        <f>IF(OR($B8705="",$Z8705=""),"",IF(N($M8705)&lt;$Z8705,"Delta","No Delta"))</f>
        <v/>
      </c>
      <c r="AB8705">
        <f>IF(OR($B8705="",$Z8705=""),"",MAX(0,$Z8705-N($M8705)))</f>
        <v/>
      </c>
      <c r="AC8705" s="46">
        <f>IF($B8705="","",IFERROR(INDEX('CCA Util %'!$H:$H,MATCH($B8705,'CCA Util %'!$E:$E,0)),""))</f>
        <v/>
      </c>
      <c r="AD8705">
        <f>IF($B8705="","",IFERROR(INDEX('CCA Util %'!$G:$G,MATCH($B8705,'CCA Util %'!$E:$E,0)),""))</f>
        <v/>
      </c>
      <c r="AE8705">
        <f>IF(OR($B8705="",$U8705=""),"",$U8705&amp;" &amp; "&amp;IF(OR($AD8705="",$AD8705=0),"Util NA",$AD8705&amp;" Util"))</f>
        <v/>
      </c>
    </row>
    <row r="8706" ht="15.75" customHeight="1" s="42">
      <c r="A8706" s="41" t="n"/>
      <c r="G8706" s="38" t="n"/>
      <c r="H8706" s="38" t="n"/>
      <c r="I8706" s="38" t="n"/>
      <c r="J8706" s="38" t="n"/>
      <c r="K8706" s="38" t="n"/>
      <c r="L8706" s="38" t="n"/>
      <c r="N8706" s="36">
        <f>IF($B8706="","",IF($C8706="SUPERSTORE","Superstore","DH"))</f>
        <v/>
      </c>
      <c r="O8706" s="36">
        <f>IF($B8706="","",IFERROR(VLOOKUP($B8706,Mapping!$A:$C,2,0),"Not Mapped"))</f>
        <v/>
      </c>
      <c r="P8706" s="36">
        <f>IF($B8706="","",IFERROR(VLOOKUP($B8706,Mapping!$A:$C,3,0),"Not Mapped"))</f>
        <v/>
      </c>
      <c r="Q8706" s="36">
        <f>IF($B8706="","",IFERROR(VLOOKUP($O8706,Leaders!$A:$B,2,0),"Not Mapped"))</f>
        <v/>
      </c>
      <c r="R8706" s="36">
        <f>IF($B8706="","",IF(COUNTIF(Exclusions!$A:$A,$B8706)&gt;0,"Yes","No"))</f>
        <v/>
      </c>
      <c r="S8706" s="38">
        <f>IF($B8706="","",MIN(1,DAY($A8706)/IF($N8706="Superstore",Settings!$B$5,Settings!$B$4)))</f>
        <v/>
      </c>
      <c r="T8706" s="38">
        <f>IF(OR($B8706="",$G8706="",$S8706=0),"",$G8706/$S8706)</f>
        <v/>
      </c>
      <c r="U8706" s="36">
        <f>IF($T8706="","",IF($T8706&lt;Settings!$B$8,"Critical",IF($T8706&lt;Settings!$B$9,"Semi Critical","Non Critical")))</f>
        <v/>
      </c>
      <c r="V8706" s="28" t="n"/>
      <c r="Z8706">
        <f>IF($B8706="","",IFERROR(VLOOKUP($B8706,'Plan HC for CCA'!$A:$B,2,0),""))</f>
        <v/>
      </c>
      <c r="AA8706">
        <f>IF(OR($B8706="",$Z8706=""),"",IF(N($M8706)&lt;$Z8706,"Delta","No Delta"))</f>
        <v/>
      </c>
      <c r="AB8706">
        <f>IF(OR($B8706="",$Z8706=""),"",MAX(0,$Z8706-N($M8706)))</f>
        <v/>
      </c>
      <c r="AC8706" s="46">
        <f>IF($B8706="","",IFERROR(INDEX('CCA Util %'!$H:$H,MATCH($B8706,'CCA Util %'!$E:$E,0)),""))</f>
        <v/>
      </c>
      <c r="AD8706">
        <f>IF($B8706="","",IFERROR(INDEX('CCA Util %'!$G:$G,MATCH($B8706,'CCA Util %'!$E:$E,0)),""))</f>
        <v/>
      </c>
      <c r="AE8706">
        <f>IF(OR($B8706="",$U8706=""),"",$U8706&amp;" &amp; "&amp;IF(OR($AD8706="",$AD8706=0),"Util NA",$AD8706&amp;" Util"))</f>
        <v/>
      </c>
    </row>
    <row r="8707" ht="15.75" customHeight="1" s="42">
      <c r="A8707" s="41" t="n"/>
      <c r="G8707" s="38" t="n"/>
      <c r="H8707" s="38" t="n"/>
      <c r="I8707" s="38" t="n"/>
      <c r="J8707" s="38" t="n"/>
      <c r="K8707" s="38" t="n"/>
      <c r="L8707" s="38" t="n"/>
      <c r="N8707" s="36">
        <f>IF($B8707="","",IF($C8707="SUPERSTORE","Superstore","DH"))</f>
        <v/>
      </c>
      <c r="O8707" s="36">
        <f>IF($B8707="","",IFERROR(VLOOKUP($B8707,Mapping!$A:$C,2,0),"Not Mapped"))</f>
        <v/>
      </c>
      <c r="P8707" s="36">
        <f>IF($B8707="","",IFERROR(VLOOKUP($B8707,Mapping!$A:$C,3,0),"Not Mapped"))</f>
        <v/>
      </c>
      <c r="Q8707" s="36">
        <f>IF($B8707="","",IFERROR(VLOOKUP($O8707,Leaders!$A:$B,2,0),"Not Mapped"))</f>
        <v/>
      </c>
      <c r="R8707" s="36">
        <f>IF($B8707="","",IF(COUNTIF(Exclusions!$A:$A,$B8707)&gt;0,"Yes","No"))</f>
        <v/>
      </c>
      <c r="S8707" s="38">
        <f>IF($B8707="","",MIN(1,DAY($A8707)/IF($N8707="Superstore",Settings!$B$5,Settings!$B$4)))</f>
        <v/>
      </c>
      <c r="T8707" s="38">
        <f>IF(OR($B8707="",$G8707="",$S8707=0),"",$G8707/$S8707)</f>
        <v/>
      </c>
      <c r="U8707" s="36">
        <f>IF($T8707="","",IF($T8707&lt;Settings!$B$8,"Critical",IF($T8707&lt;Settings!$B$9,"Semi Critical","Non Critical")))</f>
        <v/>
      </c>
      <c r="V8707" s="28" t="n"/>
      <c r="Z8707">
        <f>IF($B8707="","",IFERROR(VLOOKUP($B8707,'Plan HC for CCA'!$A:$B,2,0),""))</f>
        <v/>
      </c>
      <c r="AA8707">
        <f>IF(OR($B8707="",$Z8707=""),"",IF(N($M8707)&lt;$Z8707,"Delta","No Delta"))</f>
        <v/>
      </c>
      <c r="AB8707">
        <f>IF(OR($B8707="",$Z8707=""),"",MAX(0,$Z8707-N($M8707)))</f>
        <v/>
      </c>
      <c r="AC8707" s="46">
        <f>IF($B8707="","",IFERROR(INDEX('CCA Util %'!$H:$H,MATCH($B8707,'CCA Util %'!$E:$E,0)),""))</f>
        <v/>
      </c>
      <c r="AD8707">
        <f>IF($B8707="","",IFERROR(INDEX('CCA Util %'!$G:$G,MATCH($B8707,'CCA Util %'!$E:$E,0)),""))</f>
        <v/>
      </c>
      <c r="AE8707">
        <f>IF(OR($B8707="",$U8707=""),"",$U8707&amp;" &amp; "&amp;IF(OR($AD8707="",$AD8707=0),"Util NA",$AD8707&amp;" Util"))</f>
        <v/>
      </c>
    </row>
    <row r="8708" ht="15.75" customHeight="1" s="42">
      <c r="A8708" s="41" t="n"/>
      <c r="G8708" s="38" t="n"/>
      <c r="H8708" s="38" t="n"/>
      <c r="I8708" s="38" t="n"/>
      <c r="J8708" s="38" t="n"/>
      <c r="K8708" s="38" t="n"/>
      <c r="L8708" s="38" t="n"/>
      <c r="N8708" s="36">
        <f>IF($B8708="","",IF($C8708="SUPERSTORE","Superstore","DH"))</f>
        <v/>
      </c>
      <c r="O8708" s="36">
        <f>IF($B8708="","",IFERROR(VLOOKUP($B8708,Mapping!$A:$C,2,0),"Not Mapped"))</f>
        <v/>
      </c>
      <c r="P8708" s="36">
        <f>IF($B8708="","",IFERROR(VLOOKUP($B8708,Mapping!$A:$C,3,0),"Not Mapped"))</f>
        <v/>
      </c>
      <c r="Q8708" s="36">
        <f>IF($B8708="","",IFERROR(VLOOKUP($O8708,Leaders!$A:$B,2,0),"Not Mapped"))</f>
        <v/>
      </c>
      <c r="R8708" s="36">
        <f>IF($B8708="","",IF(COUNTIF(Exclusions!$A:$A,$B8708)&gt;0,"Yes","No"))</f>
        <v/>
      </c>
      <c r="S8708" s="38">
        <f>IF($B8708="","",MIN(1,DAY($A8708)/IF($N8708="Superstore",Settings!$B$5,Settings!$B$4)))</f>
        <v/>
      </c>
      <c r="T8708" s="38">
        <f>IF(OR($B8708="",$G8708="",$S8708=0),"",$G8708/$S8708)</f>
        <v/>
      </c>
      <c r="U8708" s="36">
        <f>IF($T8708="","",IF($T8708&lt;Settings!$B$8,"Critical",IF($T8708&lt;Settings!$B$9,"Semi Critical","Non Critical")))</f>
        <v/>
      </c>
      <c r="V8708" s="28" t="n"/>
      <c r="Z8708">
        <f>IF($B8708="","",IFERROR(VLOOKUP($B8708,'Plan HC for CCA'!$A:$B,2,0),""))</f>
        <v/>
      </c>
      <c r="AA8708">
        <f>IF(OR($B8708="",$Z8708=""),"",IF(N($M8708)&lt;$Z8708,"Delta","No Delta"))</f>
        <v/>
      </c>
      <c r="AB8708">
        <f>IF(OR($B8708="",$Z8708=""),"",MAX(0,$Z8708-N($M8708)))</f>
        <v/>
      </c>
      <c r="AC8708" s="46">
        <f>IF($B8708="","",IFERROR(INDEX('CCA Util %'!$H:$H,MATCH($B8708,'CCA Util %'!$E:$E,0)),""))</f>
        <v/>
      </c>
      <c r="AD8708">
        <f>IF($B8708="","",IFERROR(INDEX('CCA Util %'!$G:$G,MATCH($B8708,'CCA Util %'!$E:$E,0)),""))</f>
        <v/>
      </c>
      <c r="AE8708">
        <f>IF(OR($B8708="",$U8708=""),"",$U8708&amp;" &amp; "&amp;IF(OR($AD8708="",$AD8708=0),"Util NA",$AD8708&amp;" Util"))</f>
        <v/>
      </c>
    </row>
    <row r="8709" ht="15.75" customHeight="1" s="42">
      <c r="A8709" s="41" t="n"/>
      <c r="G8709" s="38" t="n"/>
      <c r="H8709" s="38" t="n"/>
      <c r="I8709" s="38" t="n"/>
      <c r="J8709" s="38" t="n"/>
      <c r="K8709" s="38" t="n"/>
      <c r="L8709" s="38" t="n"/>
      <c r="N8709" s="36">
        <f>IF($B8709="","",IF($C8709="SUPERSTORE","Superstore","DH"))</f>
        <v/>
      </c>
      <c r="O8709" s="36">
        <f>IF($B8709="","",IFERROR(VLOOKUP($B8709,Mapping!$A:$C,2,0),"Not Mapped"))</f>
        <v/>
      </c>
      <c r="P8709" s="36">
        <f>IF($B8709="","",IFERROR(VLOOKUP($B8709,Mapping!$A:$C,3,0),"Not Mapped"))</f>
        <v/>
      </c>
      <c r="Q8709" s="36">
        <f>IF($B8709="","",IFERROR(VLOOKUP($O8709,Leaders!$A:$B,2,0),"Not Mapped"))</f>
        <v/>
      </c>
      <c r="R8709" s="36">
        <f>IF($B8709="","",IF(COUNTIF(Exclusions!$A:$A,$B8709)&gt;0,"Yes","No"))</f>
        <v/>
      </c>
      <c r="S8709" s="38">
        <f>IF($B8709="","",MIN(1,DAY($A8709)/IF($N8709="Superstore",Settings!$B$5,Settings!$B$4)))</f>
        <v/>
      </c>
      <c r="T8709" s="38">
        <f>IF(OR($B8709="",$G8709="",$S8709=0),"",$G8709/$S8709)</f>
        <v/>
      </c>
      <c r="U8709" s="36">
        <f>IF($T8709="","",IF($T8709&lt;Settings!$B$8,"Critical",IF($T8709&lt;Settings!$B$9,"Semi Critical","Non Critical")))</f>
        <v/>
      </c>
      <c r="V8709" s="28" t="n"/>
      <c r="Z8709">
        <f>IF($B8709="","",IFERROR(VLOOKUP($B8709,'Plan HC for CCA'!$A:$B,2,0),""))</f>
        <v/>
      </c>
      <c r="AA8709">
        <f>IF(OR($B8709="",$Z8709=""),"",IF(N($M8709)&lt;$Z8709,"Delta","No Delta"))</f>
        <v/>
      </c>
      <c r="AB8709">
        <f>IF(OR($B8709="",$Z8709=""),"",MAX(0,$Z8709-N($M8709)))</f>
        <v/>
      </c>
      <c r="AC8709" s="46">
        <f>IF($B8709="","",IFERROR(INDEX('CCA Util %'!$H:$H,MATCH($B8709,'CCA Util %'!$E:$E,0)),""))</f>
        <v/>
      </c>
      <c r="AD8709">
        <f>IF($B8709="","",IFERROR(INDEX('CCA Util %'!$G:$G,MATCH($B8709,'CCA Util %'!$E:$E,0)),""))</f>
        <v/>
      </c>
      <c r="AE8709">
        <f>IF(OR($B8709="",$U8709=""),"",$U8709&amp;" &amp; "&amp;IF(OR($AD8709="",$AD8709=0),"Util NA",$AD8709&amp;" Util"))</f>
        <v/>
      </c>
    </row>
    <row r="8710" ht="15.75" customHeight="1" s="42">
      <c r="A8710" s="41" t="n"/>
      <c r="G8710" s="38" t="n"/>
      <c r="H8710" s="38" t="n"/>
      <c r="I8710" s="38" t="n"/>
      <c r="J8710" s="38" t="n"/>
      <c r="K8710" s="38" t="n"/>
      <c r="L8710" s="38" t="n"/>
      <c r="N8710" s="36">
        <f>IF($B8710="","",IF($C8710="SUPERSTORE","Superstore","DH"))</f>
        <v/>
      </c>
      <c r="O8710" s="36">
        <f>IF($B8710="","",IFERROR(VLOOKUP($B8710,Mapping!$A:$C,2,0),"Not Mapped"))</f>
        <v/>
      </c>
      <c r="P8710" s="36">
        <f>IF($B8710="","",IFERROR(VLOOKUP($B8710,Mapping!$A:$C,3,0),"Not Mapped"))</f>
        <v/>
      </c>
      <c r="Q8710" s="36">
        <f>IF($B8710="","",IFERROR(VLOOKUP($O8710,Leaders!$A:$B,2,0),"Not Mapped"))</f>
        <v/>
      </c>
      <c r="R8710" s="36">
        <f>IF($B8710="","",IF(COUNTIF(Exclusions!$A:$A,$B8710)&gt;0,"Yes","No"))</f>
        <v/>
      </c>
      <c r="S8710" s="38">
        <f>IF($B8710="","",MIN(1,DAY($A8710)/IF($N8710="Superstore",Settings!$B$5,Settings!$B$4)))</f>
        <v/>
      </c>
      <c r="T8710" s="38">
        <f>IF(OR($B8710="",$G8710="",$S8710=0),"",$G8710/$S8710)</f>
        <v/>
      </c>
      <c r="U8710" s="36">
        <f>IF($T8710="","",IF($T8710&lt;Settings!$B$8,"Critical",IF($T8710&lt;Settings!$B$9,"Semi Critical","Non Critical")))</f>
        <v/>
      </c>
      <c r="V8710" s="28" t="n"/>
      <c r="Z8710">
        <f>IF($B8710="","",IFERROR(VLOOKUP($B8710,'Plan HC for CCA'!$A:$B,2,0),""))</f>
        <v/>
      </c>
      <c r="AA8710">
        <f>IF(OR($B8710="",$Z8710=""),"",IF(N($M8710)&lt;$Z8710,"Delta","No Delta"))</f>
        <v/>
      </c>
      <c r="AB8710">
        <f>IF(OR($B8710="",$Z8710=""),"",MAX(0,$Z8710-N($M8710)))</f>
        <v/>
      </c>
      <c r="AC8710" s="46">
        <f>IF($B8710="","",IFERROR(INDEX('CCA Util %'!$H:$H,MATCH($B8710,'CCA Util %'!$E:$E,0)),""))</f>
        <v/>
      </c>
      <c r="AD8710">
        <f>IF($B8710="","",IFERROR(INDEX('CCA Util %'!$G:$G,MATCH($B8710,'CCA Util %'!$E:$E,0)),""))</f>
        <v/>
      </c>
      <c r="AE8710">
        <f>IF(OR($B8710="",$U8710=""),"",$U8710&amp;" &amp; "&amp;IF(OR($AD8710="",$AD8710=0),"Util NA",$AD8710&amp;" Util"))</f>
        <v/>
      </c>
    </row>
    <row r="8711" ht="15.75" customHeight="1" s="42">
      <c r="A8711" s="41" t="n"/>
      <c r="G8711" s="38" t="n"/>
      <c r="H8711" s="38" t="n"/>
      <c r="I8711" s="38" t="n"/>
      <c r="J8711" s="38" t="n"/>
      <c r="K8711" s="38" t="n"/>
      <c r="L8711" s="38" t="n"/>
      <c r="N8711" s="36">
        <f>IF($B8711="","",IF($C8711="SUPERSTORE","Superstore","DH"))</f>
        <v/>
      </c>
      <c r="O8711" s="36">
        <f>IF($B8711="","",IFERROR(VLOOKUP($B8711,Mapping!$A:$C,2,0),"Not Mapped"))</f>
        <v/>
      </c>
      <c r="P8711" s="36">
        <f>IF($B8711="","",IFERROR(VLOOKUP($B8711,Mapping!$A:$C,3,0),"Not Mapped"))</f>
        <v/>
      </c>
      <c r="Q8711" s="36">
        <f>IF($B8711="","",IFERROR(VLOOKUP($O8711,Leaders!$A:$B,2,0),"Not Mapped"))</f>
        <v/>
      </c>
      <c r="R8711" s="36">
        <f>IF($B8711="","",IF(COUNTIF(Exclusions!$A:$A,$B8711)&gt;0,"Yes","No"))</f>
        <v/>
      </c>
      <c r="S8711" s="38">
        <f>IF($B8711="","",MIN(1,DAY($A8711)/IF($N8711="Superstore",Settings!$B$5,Settings!$B$4)))</f>
        <v/>
      </c>
      <c r="T8711" s="38">
        <f>IF(OR($B8711="",$G8711="",$S8711=0),"",$G8711/$S8711)</f>
        <v/>
      </c>
      <c r="U8711" s="36">
        <f>IF($T8711="","",IF($T8711&lt;Settings!$B$8,"Critical",IF($T8711&lt;Settings!$B$9,"Semi Critical","Non Critical")))</f>
        <v/>
      </c>
      <c r="V8711" s="28" t="n"/>
      <c r="Z8711">
        <f>IF($B8711="","",IFERROR(VLOOKUP($B8711,'Plan HC for CCA'!$A:$B,2,0),""))</f>
        <v/>
      </c>
      <c r="AA8711">
        <f>IF(OR($B8711="",$Z8711=""),"",IF(N($M8711)&lt;$Z8711,"Delta","No Delta"))</f>
        <v/>
      </c>
      <c r="AB8711">
        <f>IF(OR($B8711="",$Z8711=""),"",MAX(0,$Z8711-N($M8711)))</f>
        <v/>
      </c>
      <c r="AC8711" s="46">
        <f>IF($B8711="","",IFERROR(INDEX('CCA Util %'!$H:$H,MATCH($B8711,'CCA Util %'!$E:$E,0)),""))</f>
        <v/>
      </c>
      <c r="AD8711">
        <f>IF($B8711="","",IFERROR(INDEX('CCA Util %'!$G:$G,MATCH($B8711,'CCA Util %'!$E:$E,0)),""))</f>
        <v/>
      </c>
      <c r="AE8711">
        <f>IF(OR($B8711="",$U8711=""),"",$U8711&amp;" &amp; "&amp;IF(OR($AD8711="",$AD8711=0),"Util NA",$AD8711&amp;" Util"))</f>
        <v/>
      </c>
    </row>
    <row r="8712" ht="15.75" customHeight="1" s="42">
      <c r="A8712" s="41" t="n"/>
      <c r="G8712" s="38" t="n"/>
      <c r="H8712" s="38" t="n"/>
      <c r="I8712" s="38" t="n"/>
      <c r="J8712" s="38" t="n"/>
      <c r="K8712" s="38" t="n"/>
      <c r="L8712" s="38" t="n"/>
      <c r="N8712" s="36">
        <f>IF($B8712="","",IF($C8712="SUPERSTORE","Superstore","DH"))</f>
        <v/>
      </c>
      <c r="O8712" s="36">
        <f>IF($B8712="","",IFERROR(VLOOKUP($B8712,Mapping!$A:$C,2,0),"Not Mapped"))</f>
        <v/>
      </c>
      <c r="P8712" s="36">
        <f>IF($B8712="","",IFERROR(VLOOKUP($B8712,Mapping!$A:$C,3,0),"Not Mapped"))</f>
        <v/>
      </c>
      <c r="Q8712" s="36">
        <f>IF($B8712="","",IFERROR(VLOOKUP($O8712,Leaders!$A:$B,2,0),"Not Mapped"))</f>
        <v/>
      </c>
      <c r="R8712" s="36">
        <f>IF($B8712="","",IF(COUNTIF(Exclusions!$A:$A,$B8712)&gt;0,"Yes","No"))</f>
        <v/>
      </c>
      <c r="S8712" s="38">
        <f>IF($B8712="","",MIN(1,DAY($A8712)/IF($N8712="Superstore",Settings!$B$5,Settings!$B$4)))</f>
        <v/>
      </c>
      <c r="T8712" s="38">
        <f>IF(OR($B8712="",$G8712="",$S8712=0),"",$G8712/$S8712)</f>
        <v/>
      </c>
      <c r="U8712" s="36">
        <f>IF($T8712="","",IF($T8712&lt;Settings!$B$8,"Critical",IF($T8712&lt;Settings!$B$9,"Semi Critical","Non Critical")))</f>
        <v/>
      </c>
      <c r="V8712" s="28" t="n"/>
      <c r="Z8712">
        <f>IF($B8712="","",IFERROR(VLOOKUP($B8712,'Plan HC for CCA'!$A:$B,2,0),""))</f>
        <v/>
      </c>
      <c r="AA8712">
        <f>IF(OR($B8712="",$Z8712=""),"",IF(N($M8712)&lt;$Z8712,"Delta","No Delta"))</f>
        <v/>
      </c>
      <c r="AB8712">
        <f>IF(OR($B8712="",$Z8712=""),"",MAX(0,$Z8712-N($M8712)))</f>
        <v/>
      </c>
      <c r="AC8712" s="46">
        <f>IF($B8712="","",IFERROR(INDEX('CCA Util %'!$H:$H,MATCH($B8712,'CCA Util %'!$E:$E,0)),""))</f>
        <v/>
      </c>
      <c r="AD8712">
        <f>IF($B8712="","",IFERROR(INDEX('CCA Util %'!$G:$G,MATCH($B8712,'CCA Util %'!$E:$E,0)),""))</f>
        <v/>
      </c>
      <c r="AE8712">
        <f>IF(OR($B8712="",$U8712=""),"",$U8712&amp;" &amp; "&amp;IF(OR($AD8712="",$AD8712=0),"Util NA",$AD8712&amp;" Util"))</f>
        <v/>
      </c>
    </row>
    <row r="8713" ht="15.75" customHeight="1" s="42">
      <c r="A8713" s="41" t="n"/>
      <c r="G8713" s="38" t="n"/>
      <c r="H8713" s="38" t="n"/>
      <c r="I8713" s="38" t="n"/>
      <c r="J8713" s="38" t="n"/>
      <c r="K8713" s="38" t="n"/>
      <c r="L8713" s="38" t="n"/>
      <c r="N8713" s="36">
        <f>IF($B8713="","",IF($C8713="SUPERSTORE","Superstore","DH"))</f>
        <v/>
      </c>
      <c r="O8713" s="36">
        <f>IF($B8713="","",IFERROR(VLOOKUP($B8713,Mapping!$A:$C,2,0),"Not Mapped"))</f>
        <v/>
      </c>
      <c r="P8713" s="36">
        <f>IF($B8713="","",IFERROR(VLOOKUP($B8713,Mapping!$A:$C,3,0),"Not Mapped"))</f>
        <v/>
      </c>
      <c r="Q8713" s="36">
        <f>IF($B8713="","",IFERROR(VLOOKUP($O8713,Leaders!$A:$B,2,0),"Not Mapped"))</f>
        <v/>
      </c>
      <c r="R8713" s="36">
        <f>IF($B8713="","",IF(COUNTIF(Exclusions!$A:$A,$B8713)&gt;0,"Yes","No"))</f>
        <v/>
      </c>
      <c r="S8713" s="38">
        <f>IF($B8713="","",MIN(1,DAY($A8713)/IF($N8713="Superstore",Settings!$B$5,Settings!$B$4)))</f>
        <v/>
      </c>
      <c r="T8713" s="38">
        <f>IF(OR($B8713="",$G8713="",$S8713=0),"",$G8713/$S8713)</f>
        <v/>
      </c>
      <c r="U8713" s="36">
        <f>IF($T8713="","",IF($T8713&lt;Settings!$B$8,"Critical",IF($T8713&lt;Settings!$B$9,"Semi Critical","Non Critical")))</f>
        <v/>
      </c>
      <c r="V8713" s="28" t="n"/>
      <c r="Z8713">
        <f>IF($B8713="","",IFERROR(VLOOKUP($B8713,'Plan HC for CCA'!$A:$B,2,0),""))</f>
        <v/>
      </c>
      <c r="AA8713">
        <f>IF(OR($B8713="",$Z8713=""),"",IF(N($M8713)&lt;$Z8713,"Delta","No Delta"))</f>
        <v/>
      </c>
      <c r="AB8713">
        <f>IF(OR($B8713="",$Z8713=""),"",MAX(0,$Z8713-N($M8713)))</f>
        <v/>
      </c>
      <c r="AC8713" s="46">
        <f>IF($B8713="","",IFERROR(INDEX('CCA Util %'!$H:$H,MATCH($B8713,'CCA Util %'!$E:$E,0)),""))</f>
        <v/>
      </c>
      <c r="AD8713">
        <f>IF($B8713="","",IFERROR(INDEX('CCA Util %'!$G:$G,MATCH($B8713,'CCA Util %'!$E:$E,0)),""))</f>
        <v/>
      </c>
      <c r="AE8713">
        <f>IF(OR($B8713="",$U8713=""),"",$U8713&amp;" &amp; "&amp;IF(OR($AD8713="",$AD8713=0),"Util NA",$AD8713&amp;" Util"))</f>
        <v/>
      </c>
    </row>
    <row r="8714" ht="15.75" customHeight="1" s="42">
      <c r="A8714" s="41" t="n"/>
      <c r="G8714" s="38" t="n"/>
      <c r="H8714" s="38" t="n"/>
      <c r="I8714" s="38" t="n"/>
      <c r="J8714" s="38" t="n"/>
      <c r="K8714" s="38" t="n"/>
      <c r="L8714" s="38" t="n"/>
      <c r="N8714" s="36">
        <f>IF($B8714="","",IF($C8714="SUPERSTORE","Superstore","DH"))</f>
        <v/>
      </c>
      <c r="O8714" s="36">
        <f>IF($B8714="","",IFERROR(VLOOKUP($B8714,Mapping!$A:$C,2,0),"Not Mapped"))</f>
        <v/>
      </c>
      <c r="P8714" s="36">
        <f>IF($B8714="","",IFERROR(VLOOKUP($B8714,Mapping!$A:$C,3,0),"Not Mapped"))</f>
        <v/>
      </c>
      <c r="Q8714" s="36">
        <f>IF($B8714="","",IFERROR(VLOOKUP($O8714,Leaders!$A:$B,2,0),"Not Mapped"))</f>
        <v/>
      </c>
      <c r="R8714" s="36">
        <f>IF($B8714="","",IF(COUNTIF(Exclusions!$A:$A,$B8714)&gt;0,"Yes","No"))</f>
        <v/>
      </c>
      <c r="S8714" s="38">
        <f>IF($B8714="","",MIN(1,DAY($A8714)/IF($N8714="Superstore",Settings!$B$5,Settings!$B$4)))</f>
        <v/>
      </c>
      <c r="T8714" s="38">
        <f>IF(OR($B8714="",$G8714="",$S8714=0),"",$G8714/$S8714)</f>
        <v/>
      </c>
      <c r="U8714" s="36">
        <f>IF($T8714="","",IF($T8714&lt;Settings!$B$8,"Critical",IF($T8714&lt;Settings!$B$9,"Semi Critical","Non Critical")))</f>
        <v/>
      </c>
      <c r="V8714" s="28" t="n"/>
      <c r="Z8714">
        <f>IF($B8714="","",IFERROR(VLOOKUP($B8714,'Plan HC for CCA'!$A:$B,2,0),""))</f>
        <v/>
      </c>
      <c r="AA8714">
        <f>IF(OR($B8714="",$Z8714=""),"",IF(N($M8714)&lt;$Z8714,"Delta","No Delta"))</f>
        <v/>
      </c>
      <c r="AB8714">
        <f>IF(OR($B8714="",$Z8714=""),"",MAX(0,$Z8714-N($M8714)))</f>
        <v/>
      </c>
      <c r="AC8714" s="46">
        <f>IF($B8714="","",IFERROR(INDEX('CCA Util %'!$H:$H,MATCH($B8714,'CCA Util %'!$E:$E,0)),""))</f>
        <v/>
      </c>
      <c r="AD8714">
        <f>IF($B8714="","",IFERROR(INDEX('CCA Util %'!$G:$G,MATCH($B8714,'CCA Util %'!$E:$E,0)),""))</f>
        <v/>
      </c>
      <c r="AE8714">
        <f>IF(OR($B8714="",$U8714=""),"",$U8714&amp;" &amp; "&amp;IF(OR($AD8714="",$AD8714=0),"Util NA",$AD8714&amp;" Util"))</f>
        <v/>
      </c>
    </row>
    <row r="8715" ht="15.75" customHeight="1" s="42">
      <c r="A8715" s="41" t="n"/>
      <c r="G8715" s="38" t="n"/>
      <c r="H8715" s="38" t="n"/>
      <c r="I8715" s="38" t="n"/>
      <c r="J8715" s="38" t="n"/>
      <c r="K8715" s="38" t="n"/>
      <c r="L8715" s="38" t="n"/>
      <c r="N8715" s="36">
        <f>IF($B8715="","",IF($C8715="SUPERSTORE","Superstore","DH"))</f>
        <v/>
      </c>
      <c r="O8715" s="36">
        <f>IF($B8715="","",IFERROR(VLOOKUP($B8715,Mapping!$A:$C,2,0),"Not Mapped"))</f>
        <v/>
      </c>
      <c r="P8715" s="36">
        <f>IF($B8715="","",IFERROR(VLOOKUP($B8715,Mapping!$A:$C,3,0),"Not Mapped"))</f>
        <v/>
      </c>
      <c r="Q8715" s="36">
        <f>IF($B8715="","",IFERROR(VLOOKUP($O8715,Leaders!$A:$B,2,0),"Not Mapped"))</f>
        <v/>
      </c>
      <c r="R8715" s="36">
        <f>IF($B8715="","",IF(COUNTIF(Exclusions!$A:$A,$B8715)&gt;0,"Yes","No"))</f>
        <v/>
      </c>
      <c r="S8715" s="38">
        <f>IF($B8715="","",MIN(1,DAY($A8715)/IF($N8715="Superstore",Settings!$B$5,Settings!$B$4)))</f>
        <v/>
      </c>
      <c r="T8715" s="38">
        <f>IF(OR($B8715="",$G8715="",$S8715=0),"",$G8715/$S8715)</f>
        <v/>
      </c>
      <c r="U8715" s="36">
        <f>IF($T8715="","",IF($T8715&lt;Settings!$B$8,"Critical",IF($T8715&lt;Settings!$B$9,"Semi Critical","Non Critical")))</f>
        <v/>
      </c>
      <c r="V8715" s="28" t="n"/>
      <c r="Z8715">
        <f>IF($B8715="","",IFERROR(VLOOKUP($B8715,'Plan HC for CCA'!$A:$B,2,0),""))</f>
        <v/>
      </c>
      <c r="AA8715">
        <f>IF(OR($B8715="",$Z8715=""),"",IF(N($M8715)&lt;$Z8715,"Delta","No Delta"))</f>
        <v/>
      </c>
      <c r="AB8715">
        <f>IF(OR($B8715="",$Z8715=""),"",MAX(0,$Z8715-N($M8715)))</f>
        <v/>
      </c>
      <c r="AC8715" s="46">
        <f>IF($B8715="","",IFERROR(INDEX('CCA Util %'!$H:$H,MATCH($B8715,'CCA Util %'!$E:$E,0)),""))</f>
        <v/>
      </c>
      <c r="AD8715">
        <f>IF($B8715="","",IFERROR(INDEX('CCA Util %'!$G:$G,MATCH($B8715,'CCA Util %'!$E:$E,0)),""))</f>
        <v/>
      </c>
      <c r="AE8715">
        <f>IF(OR($B8715="",$U8715=""),"",$U8715&amp;" &amp; "&amp;IF(OR($AD8715="",$AD8715=0),"Util NA",$AD8715&amp;" Util"))</f>
        <v/>
      </c>
    </row>
    <row r="8716" ht="15.75" customHeight="1" s="42">
      <c r="A8716" s="41" t="n"/>
      <c r="G8716" s="38" t="n"/>
      <c r="H8716" s="38" t="n"/>
      <c r="I8716" s="38" t="n"/>
      <c r="J8716" s="38" t="n"/>
      <c r="K8716" s="38" t="n"/>
      <c r="L8716" s="38" t="n"/>
      <c r="N8716" s="36">
        <f>IF($B8716="","",IF($C8716="SUPERSTORE","Superstore","DH"))</f>
        <v/>
      </c>
      <c r="O8716" s="36">
        <f>IF($B8716="","",IFERROR(VLOOKUP($B8716,Mapping!$A:$C,2,0),"Not Mapped"))</f>
        <v/>
      </c>
      <c r="P8716" s="36">
        <f>IF($B8716="","",IFERROR(VLOOKUP($B8716,Mapping!$A:$C,3,0),"Not Mapped"))</f>
        <v/>
      </c>
      <c r="Q8716" s="36">
        <f>IF($B8716="","",IFERROR(VLOOKUP($O8716,Leaders!$A:$B,2,0),"Not Mapped"))</f>
        <v/>
      </c>
      <c r="R8716" s="36">
        <f>IF($B8716="","",IF(COUNTIF(Exclusions!$A:$A,$B8716)&gt;0,"Yes","No"))</f>
        <v/>
      </c>
      <c r="S8716" s="38">
        <f>IF($B8716="","",MIN(1,DAY($A8716)/IF($N8716="Superstore",Settings!$B$5,Settings!$B$4)))</f>
        <v/>
      </c>
      <c r="T8716" s="38">
        <f>IF(OR($B8716="",$G8716="",$S8716=0),"",$G8716/$S8716)</f>
        <v/>
      </c>
      <c r="U8716" s="36">
        <f>IF($T8716="","",IF($T8716&lt;Settings!$B$8,"Critical",IF($T8716&lt;Settings!$B$9,"Semi Critical","Non Critical")))</f>
        <v/>
      </c>
      <c r="V8716" s="28" t="n"/>
      <c r="Z8716">
        <f>IF($B8716="","",IFERROR(VLOOKUP($B8716,'Plan HC for CCA'!$A:$B,2,0),""))</f>
        <v/>
      </c>
      <c r="AA8716">
        <f>IF(OR($B8716="",$Z8716=""),"",IF(N($M8716)&lt;$Z8716,"Delta","No Delta"))</f>
        <v/>
      </c>
      <c r="AB8716">
        <f>IF(OR($B8716="",$Z8716=""),"",MAX(0,$Z8716-N($M8716)))</f>
        <v/>
      </c>
      <c r="AC8716" s="46">
        <f>IF($B8716="","",IFERROR(INDEX('CCA Util %'!$H:$H,MATCH($B8716,'CCA Util %'!$E:$E,0)),""))</f>
        <v/>
      </c>
      <c r="AD8716">
        <f>IF($B8716="","",IFERROR(INDEX('CCA Util %'!$G:$G,MATCH($B8716,'CCA Util %'!$E:$E,0)),""))</f>
        <v/>
      </c>
      <c r="AE8716">
        <f>IF(OR($B8716="",$U8716=""),"",$U8716&amp;" &amp; "&amp;IF(OR($AD8716="",$AD8716=0),"Util NA",$AD8716&amp;" Util"))</f>
        <v/>
      </c>
    </row>
    <row r="8717" ht="15.75" customHeight="1" s="42">
      <c r="A8717" s="41" t="n"/>
      <c r="G8717" s="38" t="n"/>
      <c r="H8717" s="38" t="n"/>
      <c r="I8717" s="38" t="n"/>
      <c r="J8717" s="38" t="n"/>
      <c r="K8717" s="38" t="n"/>
      <c r="L8717" s="38" t="n"/>
      <c r="N8717" s="36">
        <f>IF($B8717="","",IF($C8717="SUPERSTORE","Superstore","DH"))</f>
        <v/>
      </c>
      <c r="O8717" s="36">
        <f>IF($B8717="","",IFERROR(VLOOKUP($B8717,Mapping!$A:$C,2,0),"Not Mapped"))</f>
        <v/>
      </c>
      <c r="P8717" s="36">
        <f>IF($B8717="","",IFERROR(VLOOKUP($B8717,Mapping!$A:$C,3,0),"Not Mapped"))</f>
        <v/>
      </c>
      <c r="Q8717" s="36">
        <f>IF($B8717="","",IFERROR(VLOOKUP($O8717,Leaders!$A:$B,2,0),"Not Mapped"))</f>
        <v/>
      </c>
      <c r="R8717" s="36">
        <f>IF($B8717="","",IF(COUNTIF(Exclusions!$A:$A,$B8717)&gt;0,"Yes","No"))</f>
        <v/>
      </c>
      <c r="S8717" s="38">
        <f>IF($B8717="","",MIN(1,DAY($A8717)/IF($N8717="Superstore",Settings!$B$5,Settings!$B$4)))</f>
        <v/>
      </c>
      <c r="T8717" s="38">
        <f>IF(OR($B8717="",$G8717="",$S8717=0),"",$G8717/$S8717)</f>
        <v/>
      </c>
      <c r="U8717" s="36">
        <f>IF($T8717="","",IF($T8717&lt;Settings!$B$8,"Critical",IF($T8717&lt;Settings!$B$9,"Semi Critical","Non Critical")))</f>
        <v/>
      </c>
      <c r="V8717" s="28" t="n"/>
      <c r="Z8717">
        <f>IF($B8717="","",IFERROR(VLOOKUP($B8717,'Plan HC for CCA'!$A:$B,2,0),""))</f>
        <v/>
      </c>
      <c r="AA8717">
        <f>IF(OR($B8717="",$Z8717=""),"",IF(N($M8717)&lt;$Z8717,"Delta","No Delta"))</f>
        <v/>
      </c>
      <c r="AB8717">
        <f>IF(OR($B8717="",$Z8717=""),"",MAX(0,$Z8717-N($M8717)))</f>
        <v/>
      </c>
      <c r="AC8717" s="46">
        <f>IF($B8717="","",IFERROR(INDEX('CCA Util %'!$H:$H,MATCH($B8717,'CCA Util %'!$E:$E,0)),""))</f>
        <v/>
      </c>
      <c r="AD8717">
        <f>IF($B8717="","",IFERROR(INDEX('CCA Util %'!$G:$G,MATCH($B8717,'CCA Util %'!$E:$E,0)),""))</f>
        <v/>
      </c>
      <c r="AE8717">
        <f>IF(OR($B8717="",$U8717=""),"",$U8717&amp;" &amp; "&amp;IF(OR($AD8717="",$AD8717=0),"Util NA",$AD8717&amp;" Util"))</f>
        <v/>
      </c>
    </row>
    <row r="8718" ht="15.75" customHeight="1" s="42">
      <c r="A8718" s="41" t="n"/>
      <c r="G8718" s="38" t="n"/>
      <c r="H8718" s="38" t="n"/>
      <c r="I8718" s="38" t="n"/>
      <c r="J8718" s="38" t="n"/>
      <c r="K8718" s="38" t="n"/>
      <c r="L8718" s="38" t="n"/>
      <c r="N8718" s="36">
        <f>IF($B8718="","",IF($C8718="SUPERSTORE","Superstore","DH"))</f>
        <v/>
      </c>
      <c r="O8718" s="36">
        <f>IF($B8718="","",IFERROR(VLOOKUP($B8718,Mapping!$A:$C,2,0),"Not Mapped"))</f>
        <v/>
      </c>
      <c r="P8718" s="36">
        <f>IF($B8718="","",IFERROR(VLOOKUP($B8718,Mapping!$A:$C,3,0),"Not Mapped"))</f>
        <v/>
      </c>
      <c r="Q8718" s="36">
        <f>IF($B8718="","",IFERROR(VLOOKUP($O8718,Leaders!$A:$B,2,0),"Not Mapped"))</f>
        <v/>
      </c>
      <c r="R8718" s="36">
        <f>IF($B8718="","",IF(COUNTIF(Exclusions!$A:$A,$B8718)&gt;0,"Yes","No"))</f>
        <v/>
      </c>
      <c r="S8718" s="38">
        <f>IF($B8718="","",MIN(1,DAY($A8718)/IF($N8718="Superstore",Settings!$B$5,Settings!$B$4)))</f>
        <v/>
      </c>
      <c r="T8718" s="38">
        <f>IF(OR($B8718="",$G8718="",$S8718=0),"",$G8718/$S8718)</f>
        <v/>
      </c>
      <c r="U8718" s="36">
        <f>IF($T8718="","",IF($T8718&lt;Settings!$B$8,"Critical",IF($T8718&lt;Settings!$B$9,"Semi Critical","Non Critical")))</f>
        <v/>
      </c>
      <c r="V8718" s="28" t="n"/>
      <c r="Z8718">
        <f>IF($B8718="","",IFERROR(VLOOKUP($B8718,'Plan HC for CCA'!$A:$B,2,0),""))</f>
        <v/>
      </c>
      <c r="AA8718">
        <f>IF(OR($B8718="",$Z8718=""),"",IF(N($M8718)&lt;$Z8718,"Delta","No Delta"))</f>
        <v/>
      </c>
      <c r="AB8718">
        <f>IF(OR($B8718="",$Z8718=""),"",MAX(0,$Z8718-N($M8718)))</f>
        <v/>
      </c>
      <c r="AC8718" s="46">
        <f>IF($B8718="","",IFERROR(INDEX('CCA Util %'!$H:$H,MATCH($B8718,'CCA Util %'!$E:$E,0)),""))</f>
        <v/>
      </c>
      <c r="AD8718">
        <f>IF($B8718="","",IFERROR(INDEX('CCA Util %'!$G:$G,MATCH($B8718,'CCA Util %'!$E:$E,0)),""))</f>
        <v/>
      </c>
      <c r="AE8718">
        <f>IF(OR($B8718="",$U8718=""),"",$U8718&amp;" &amp; "&amp;IF(OR($AD8718="",$AD8718=0),"Util NA",$AD8718&amp;" Util"))</f>
        <v/>
      </c>
    </row>
    <row r="8719" ht="15.75" customHeight="1" s="42">
      <c r="A8719" s="41" t="n"/>
      <c r="G8719" s="38" t="n"/>
      <c r="H8719" s="38" t="n"/>
      <c r="I8719" s="38" t="n"/>
      <c r="J8719" s="38" t="n"/>
      <c r="K8719" s="38" t="n"/>
      <c r="L8719" s="38" t="n"/>
      <c r="N8719" s="36">
        <f>IF($B8719="","",IF($C8719="SUPERSTORE","Superstore","DH"))</f>
        <v/>
      </c>
      <c r="O8719" s="36">
        <f>IF($B8719="","",IFERROR(VLOOKUP($B8719,Mapping!$A:$C,2,0),"Not Mapped"))</f>
        <v/>
      </c>
      <c r="P8719" s="36">
        <f>IF($B8719="","",IFERROR(VLOOKUP($B8719,Mapping!$A:$C,3,0),"Not Mapped"))</f>
        <v/>
      </c>
      <c r="Q8719" s="36">
        <f>IF($B8719="","",IFERROR(VLOOKUP($O8719,Leaders!$A:$B,2,0),"Not Mapped"))</f>
        <v/>
      </c>
      <c r="R8719" s="36">
        <f>IF($B8719="","",IF(COUNTIF(Exclusions!$A:$A,$B8719)&gt;0,"Yes","No"))</f>
        <v/>
      </c>
      <c r="S8719" s="38">
        <f>IF($B8719="","",MIN(1,DAY($A8719)/IF($N8719="Superstore",Settings!$B$5,Settings!$B$4)))</f>
        <v/>
      </c>
      <c r="T8719" s="38">
        <f>IF(OR($B8719="",$G8719="",$S8719=0),"",$G8719/$S8719)</f>
        <v/>
      </c>
      <c r="U8719" s="36">
        <f>IF($T8719="","",IF($T8719&lt;Settings!$B$8,"Critical",IF($T8719&lt;Settings!$B$9,"Semi Critical","Non Critical")))</f>
        <v/>
      </c>
      <c r="V8719" s="28" t="n"/>
      <c r="Z8719">
        <f>IF($B8719="","",IFERROR(VLOOKUP($B8719,'Plan HC for CCA'!$A:$B,2,0),""))</f>
        <v/>
      </c>
      <c r="AA8719">
        <f>IF(OR($B8719="",$Z8719=""),"",IF(N($M8719)&lt;$Z8719,"Delta","No Delta"))</f>
        <v/>
      </c>
      <c r="AB8719">
        <f>IF(OR($B8719="",$Z8719=""),"",MAX(0,$Z8719-N($M8719)))</f>
        <v/>
      </c>
      <c r="AC8719" s="46">
        <f>IF($B8719="","",IFERROR(INDEX('CCA Util %'!$H:$H,MATCH($B8719,'CCA Util %'!$E:$E,0)),""))</f>
        <v/>
      </c>
      <c r="AD8719">
        <f>IF($B8719="","",IFERROR(INDEX('CCA Util %'!$G:$G,MATCH($B8719,'CCA Util %'!$E:$E,0)),""))</f>
        <v/>
      </c>
      <c r="AE8719">
        <f>IF(OR($B8719="",$U8719=""),"",$U8719&amp;" &amp; "&amp;IF(OR($AD8719="",$AD8719=0),"Util NA",$AD8719&amp;" Util"))</f>
        <v/>
      </c>
    </row>
    <row r="8720" ht="15.75" customHeight="1" s="42">
      <c r="A8720" s="41" t="n"/>
      <c r="G8720" s="38" t="n"/>
      <c r="H8720" s="38" t="n"/>
      <c r="I8720" s="38" t="n"/>
      <c r="J8720" s="38" t="n"/>
      <c r="K8720" s="38" t="n"/>
      <c r="L8720" s="38" t="n"/>
      <c r="N8720" s="36">
        <f>IF($B8720="","",IF($C8720="SUPERSTORE","Superstore","DH"))</f>
        <v/>
      </c>
      <c r="O8720" s="36">
        <f>IF($B8720="","",IFERROR(VLOOKUP($B8720,Mapping!$A:$C,2,0),"Not Mapped"))</f>
        <v/>
      </c>
      <c r="P8720" s="36">
        <f>IF($B8720="","",IFERROR(VLOOKUP($B8720,Mapping!$A:$C,3,0),"Not Mapped"))</f>
        <v/>
      </c>
      <c r="Q8720" s="36">
        <f>IF($B8720="","",IFERROR(VLOOKUP($O8720,Leaders!$A:$B,2,0),"Not Mapped"))</f>
        <v/>
      </c>
      <c r="R8720" s="36">
        <f>IF($B8720="","",IF(COUNTIF(Exclusions!$A:$A,$B8720)&gt;0,"Yes","No"))</f>
        <v/>
      </c>
      <c r="S8720" s="38">
        <f>IF($B8720="","",MIN(1,DAY($A8720)/IF($N8720="Superstore",Settings!$B$5,Settings!$B$4)))</f>
        <v/>
      </c>
      <c r="T8720" s="38">
        <f>IF(OR($B8720="",$G8720="",$S8720=0),"",$G8720/$S8720)</f>
        <v/>
      </c>
      <c r="U8720" s="36">
        <f>IF($T8720="","",IF($T8720&lt;Settings!$B$8,"Critical",IF($T8720&lt;Settings!$B$9,"Semi Critical","Non Critical")))</f>
        <v/>
      </c>
      <c r="V8720" s="28" t="n"/>
      <c r="Z8720">
        <f>IF($B8720="","",IFERROR(VLOOKUP($B8720,'Plan HC for CCA'!$A:$B,2,0),""))</f>
        <v/>
      </c>
      <c r="AA8720">
        <f>IF(OR($B8720="",$Z8720=""),"",IF(N($M8720)&lt;$Z8720,"Delta","No Delta"))</f>
        <v/>
      </c>
      <c r="AB8720">
        <f>IF(OR($B8720="",$Z8720=""),"",MAX(0,$Z8720-N($M8720)))</f>
        <v/>
      </c>
      <c r="AC8720" s="46">
        <f>IF($B8720="","",IFERROR(INDEX('CCA Util %'!$H:$H,MATCH($B8720,'CCA Util %'!$E:$E,0)),""))</f>
        <v/>
      </c>
      <c r="AD8720">
        <f>IF($B8720="","",IFERROR(INDEX('CCA Util %'!$G:$G,MATCH($B8720,'CCA Util %'!$E:$E,0)),""))</f>
        <v/>
      </c>
      <c r="AE8720">
        <f>IF(OR($B8720="",$U8720=""),"",$U8720&amp;" &amp; "&amp;IF(OR($AD8720="",$AD8720=0),"Util NA",$AD8720&amp;" Util"))</f>
        <v/>
      </c>
    </row>
    <row r="8721" ht="15.75" customHeight="1" s="42">
      <c r="A8721" s="41" t="n"/>
      <c r="G8721" s="38" t="n"/>
      <c r="H8721" s="38" t="n"/>
      <c r="I8721" s="38" t="n"/>
      <c r="J8721" s="38" t="n"/>
      <c r="K8721" s="38" t="n"/>
      <c r="L8721" s="38" t="n"/>
      <c r="N8721" s="36">
        <f>IF($B8721="","",IF($C8721="SUPERSTORE","Superstore","DH"))</f>
        <v/>
      </c>
      <c r="O8721" s="36">
        <f>IF($B8721="","",IFERROR(VLOOKUP($B8721,Mapping!$A:$C,2,0),"Not Mapped"))</f>
        <v/>
      </c>
      <c r="P8721" s="36">
        <f>IF($B8721="","",IFERROR(VLOOKUP($B8721,Mapping!$A:$C,3,0),"Not Mapped"))</f>
        <v/>
      </c>
      <c r="Q8721" s="36">
        <f>IF($B8721="","",IFERROR(VLOOKUP($O8721,Leaders!$A:$B,2,0),"Not Mapped"))</f>
        <v/>
      </c>
      <c r="R8721" s="36">
        <f>IF($B8721="","",IF(COUNTIF(Exclusions!$A:$A,$B8721)&gt;0,"Yes","No"))</f>
        <v/>
      </c>
      <c r="S8721" s="38">
        <f>IF($B8721="","",MIN(1,DAY($A8721)/IF($N8721="Superstore",Settings!$B$5,Settings!$B$4)))</f>
        <v/>
      </c>
      <c r="T8721" s="38">
        <f>IF(OR($B8721="",$G8721="",$S8721=0),"",$G8721/$S8721)</f>
        <v/>
      </c>
      <c r="U8721" s="36">
        <f>IF($T8721="","",IF($T8721&lt;Settings!$B$8,"Critical",IF($T8721&lt;Settings!$B$9,"Semi Critical","Non Critical")))</f>
        <v/>
      </c>
      <c r="V8721" s="28" t="n"/>
      <c r="Z8721">
        <f>IF($B8721="","",IFERROR(VLOOKUP($B8721,'Plan HC for CCA'!$A:$B,2,0),""))</f>
        <v/>
      </c>
      <c r="AA8721">
        <f>IF(OR($B8721="",$Z8721=""),"",IF(N($M8721)&lt;$Z8721,"Delta","No Delta"))</f>
        <v/>
      </c>
      <c r="AB8721">
        <f>IF(OR($B8721="",$Z8721=""),"",MAX(0,$Z8721-N($M8721)))</f>
        <v/>
      </c>
      <c r="AC8721" s="46">
        <f>IF($B8721="","",IFERROR(INDEX('CCA Util %'!$H:$H,MATCH($B8721,'CCA Util %'!$E:$E,0)),""))</f>
        <v/>
      </c>
      <c r="AD8721">
        <f>IF($B8721="","",IFERROR(INDEX('CCA Util %'!$G:$G,MATCH($B8721,'CCA Util %'!$E:$E,0)),""))</f>
        <v/>
      </c>
      <c r="AE8721">
        <f>IF(OR($B8721="",$U8721=""),"",$U8721&amp;" &amp; "&amp;IF(OR($AD8721="",$AD8721=0),"Util NA",$AD8721&amp;" Util"))</f>
        <v/>
      </c>
    </row>
    <row r="8722" ht="15.75" customHeight="1" s="42">
      <c r="A8722" s="41" t="n"/>
      <c r="G8722" s="38" t="n"/>
      <c r="H8722" s="38" t="n"/>
      <c r="I8722" s="38" t="n"/>
      <c r="J8722" s="38" t="n"/>
      <c r="K8722" s="38" t="n"/>
      <c r="L8722" s="38" t="n"/>
      <c r="N8722" s="36">
        <f>IF($B8722="","",IF($C8722="SUPERSTORE","Superstore","DH"))</f>
        <v/>
      </c>
      <c r="O8722" s="36">
        <f>IF($B8722="","",IFERROR(VLOOKUP($B8722,Mapping!$A:$C,2,0),"Not Mapped"))</f>
        <v/>
      </c>
      <c r="P8722" s="36">
        <f>IF($B8722="","",IFERROR(VLOOKUP($B8722,Mapping!$A:$C,3,0),"Not Mapped"))</f>
        <v/>
      </c>
      <c r="Q8722" s="36">
        <f>IF($B8722="","",IFERROR(VLOOKUP($O8722,Leaders!$A:$B,2,0),"Not Mapped"))</f>
        <v/>
      </c>
      <c r="R8722" s="36">
        <f>IF($B8722="","",IF(COUNTIF(Exclusions!$A:$A,$B8722)&gt;0,"Yes","No"))</f>
        <v/>
      </c>
      <c r="S8722" s="38">
        <f>IF($B8722="","",MIN(1,DAY($A8722)/IF($N8722="Superstore",Settings!$B$5,Settings!$B$4)))</f>
        <v/>
      </c>
      <c r="T8722" s="38">
        <f>IF(OR($B8722="",$G8722="",$S8722=0),"",$G8722/$S8722)</f>
        <v/>
      </c>
      <c r="U8722" s="36">
        <f>IF($T8722="","",IF($T8722&lt;Settings!$B$8,"Critical",IF($T8722&lt;Settings!$B$9,"Semi Critical","Non Critical")))</f>
        <v/>
      </c>
      <c r="V8722" s="28" t="n"/>
      <c r="Z8722">
        <f>IF($B8722="","",IFERROR(VLOOKUP($B8722,'Plan HC for CCA'!$A:$B,2,0),""))</f>
        <v/>
      </c>
      <c r="AA8722">
        <f>IF(OR($B8722="",$Z8722=""),"",IF(N($M8722)&lt;$Z8722,"Delta","No Delta"))</f>
        <v/>
      </c>
      <c r="AB8722">
        <f>IF(OR($B8722="",$Z8722=""),"",MAX(0,$Z8722-N($M8722)))</f>
        <v/>
      </c>
      <c r="AC8722" s="46">
        <f>IF($B8722="","",IFERROR(INDEX('CCA Util %'!$H:$H,MATCH($B8722,'CCA Util %'!$E:$E,0)),""))</f>
        <v/>
      </c>
      <c r="AD8722">
        <f>IF($B8722="","",IFERROR(INDEX('CCA Util %'!$G:$G,MATCH($B8722,'CCA Util %'!$E:$E,0)),""))</f>
        <v/>
      </c>
      <c r="AE8722">
        <f>IF(OR($B8722="",$U8722=""),"",$U8722&amp;" &amp; "&amp;IF(OR($AD8722="",$AD8722=0),"Util NA",$AD8722&amp;" Util"))</f>
        <v/>
      </c>
    </row>
    <row r="8723" ht="15.75" customHeight="1" s="42">
      <c r="A8723" s="41" t="n"/>
      <c r="G8723" s="38" t="n"/>
      <c r="H8723" s="38" t="n"/>
      <c r="I8723" s="38" t="n"/>
      <c r="J8723" s="38" t="n"/>
      <c r="K8723" s="38" t="n"/>
      <c r="L8723" s="38" t="n"/>
      <c r="N8723" s="36">
        <f>IF($B8723="","",IF($C8723="SUPERSTORE","Superstore","DH"))</f>
        <v/>
      </c>
      <c r="O8723" s="36">
        <f>IF($B8723="","",IFERROR(VLOOKUP($B8723,Mapping!$A:$C,2,0),"Not Mapped"))</f>
        <v/>
      </c>
      <c r="P8723" s="36">
        <f>IF($B8723="","",IFERROR(VLOOKUP($B8723,Mapping!$A:$C,3,0),"Not Mapped"))</f>
        <v/>
      </c>
      <c r="Q8723" s="36">
        <f>IF($B8723="","",IFERROR(VLOOKUP($O8723,Leaders!$A:$B,2,0),"Not Mapped"))</f>
        <v/>
      </c>
      <c r="R8723" s="36">
        <f>IF($B8723="","",IF(COUNTIF(Exclusions!$A:$A,$B8723)&gt;0,"Yes","No"))</f>
        <v/>
      </c>
      <c r="S8723" s="38">
        <f>IF($B8723="","",MIN(1,DAY($A8723)/IF($N8723="Superstore",Settings!$B$5,Settings!$B$4)))</f>
        <v/>
      </c>
      <c r="T8723" s="38">
        <f>IF(OR($B8723="",$G8723="",$S8723=0),"",$G8723/$S8723)</f>
        <v/>
      </c>
      <c r="U8723" s="36">
        <f>IF($T8723="","",IF($T8723&lt;Settings!$B$8,"Critical",IF($T8723&lt;Settings!$B$9,"Semi Critical","Non Critical")))</f>
        <v/>
      </c>
      <c r="V8723" s="28" t="n"/>
      <c r="Z8723">
        <f>IF($B8723="","",IFERROR(VLOOKUP($B8723,'Plan HC for CCA'!$A:$B,2,0),""))</f>
        <v/>
      </c>
      <c r="AA8723">
        <f>IF(OR($B8723="",$Z8723=""),"",IF(N($M8723)&lt;$Z8723,"Delta","No Delta"))</f>
        <v/>
      </c>
      <c r="AB8723">
        <f>IF(OR($B8723="",$Z8723=""),"",MAX(0,$Z8723-N($M8723)))</f>
        <v/>
      </c>
      <c r="AC8723" s="46">
        <f>IF($B8723="","",IFERROR(INDEX('CCA Util %'!$H:$H,MATCH($B8723,'CCA Util %'!$E:$E,0)),""))</f>
        <v/>
      </c>
      <c r="AD8723">
        <f>IF($B8723="","",IFERROR(INDEX('CCA Util %'!$G:$G,MATCH($B8723,'CCA Util %'!$E:$E,0)),""))</f>
        <v/>
      </c>
      <c r="AE8723">
        <f>IF(OR($B8723="",$U8723=""),"",$U8723&amp;" &amp; "&amp;IF(OR($AD8723="",$AD8723=0),"Util NA",$AD8723&amp;" Util"))</f>
        <v/>
      </c>
    </row>
    <row r="8724" ht="15.75" customHeight="1" s="42">
      <c r="A8724" s="41" t="n"/>
      <c r="G8724" s="38" t="n"/>
      <c r="H8724" s="38" t="n"/>
      <c r="I8724" s="38" t="n"/>
      <c r="J8724" s="38" t="n"/>
      <c r="K8724" s="38" t="n"/>
      <c r="L8724" s="38" t="n"/>
      <c r="N8724" s="36">
        <f>IF($B8724="","",IF($C8724="SUPERSTORE","Superstore","DH"))</f>
        <v/>
      </c>
      <c r="O8724" s="36">
        <f>IF($B8724="","",IFERROR(VLOOKUP($B8724,Mapping!$A:$C,2,0),"Not Mapped"))</f>
        <v/>
      </c>
      <c r="P8724" s="36">
        <f>IF($B8724="","",IFERROR(VLOOKUP($B8724,Mapping!$A:$C,3,0),"Not Mapped"))</f>
        <v/>
      </c>
      <c r="Q8724" s="36">
        <f>IF($B8724="","",IFERROR(VLOOKUP($O8724,Leaders!$A:$B,2,0),"Not Mapped"))</f>
        <v/>
      </c>
      <c r="R8724" s="36">
        <f>IF($B8724="","",IF(COUNTIF(Exclusions!$A:$A,$B8724)&gt;0,"Yes","No"))</f>
        <v/>
      </c>
      <c r="S8724" s="38">
        <f>IF($B8724="","",MIN(1,DAY($A8724)/IF($N8724="Superstore",Settings!$B$5,Settings!$B$4)))</f>
        <v/>
      </c>
      <c r="T8724" s="38">
        <f>IF(OR($B8724="",$G8724="",$S8724=0),"",$G8724/$S8724)</f>
        <v/>
      </c>
      <c r="U8724" s="36">
        <f>IF($T8724="","",IF($T8724&lt;Settings!$B$8,"Critical",IF($T8724&lt;Settings!$B$9,"Semi Critical","Non Critical")))</f>
        <v/>
      </c>
      <c r="V8724" s="28" t="n"/>
      <c r="Z8724">
        <f>IF($B8724="","",IFERROR(VLOOKUP($B8724,'Plan HC for CCA'!$A:$B,2,0),""))</f>
        <v/>
      </c>
      <c r="AA8724">
        <f>IF(OR($B8724="",$Z8724=""),"",IF(N($M8724)&lt;$Z8724,"Delta","No Delta"))</f>
        <v/>
      </c>
      <c r="AB8724">
        <f>IF(OR($B8724="",$Z8724=""),"",MAX(0,$Z8724-N($M8724)))</f>
        <v/>
      </c>
      <c r="AC8724" s="46">
        <f>IF($B8724="","",IFERROR(INDEX('CCA Util %'!$H:$H,MATCH($B8724,'CCA Util %'!$E:$E,0)),""))</f>
        <v/>
      </c>
      <c r="AD8724">
        <f>IF($B8724="","",IFERROR(INDEX('CCA Util %'!$G:$G,MATCH($B8724,'CCA Util %'!$E:$E,0)),""))</f>
        <v/>
      </c>
      <c r="AE8724">
        <f>IF(OR($B8724="",$U8724=""),"",$U8724&amp;" &amp; "&amp;IF(OR($AD8724="",$AD8724=0),"Util NA",$AD8724&amp;" Util"))</f>
        <v/>
      </c>
    </row>
    <row r="8725" ht="15.75" customHeight="1" s="42">
      <c r="A8725" s="41" t="n"/>
      <c r="G8725" s="38" t="n"/>
      <c r="H8725" s="38" t="n"/>
      <c r="I8725" s="38" t="n"/>
      <c r="J8725" s="38" t="n"/>
      <c r="K8725" s="38" t="n"/>
      <c r="L8725" s="38" t="n"/>
      <c r="N8725" s="36">
        <f>IF($B8725="","",IF($C8725="SUPERSTORE","Superstore","DH"))</f>
        <v/>
      </c>
      <c r="O8725" s="36">
        <f>IF($B8725="","",IFERROR(VLOOKUP($B8725,Mapping!$A:$C,2,0),"Not Mapped"))</f>
        <v/>
      </c>
      <c r="P8725" s="36">
        <f>IF($B8725="","",IFERROR(VLOOKUP($B8725,Mapping!$A:$C,3,0),"Not Mapped"))</f>
        <v/>
      </c>
      <c r="Q8725" s="36">
        <f>IF($B8725="","",IFERROR(VLOOKUP($O8725,Leaders!$A:$B,2,0),"Not Mapped"))</f>
        <v/>
      </c>
      <c r="R8725" s="36">
        <f>IF($B8725="","",IF(COUNTIF(Exclusions!$A:$A,$B8725)&gt;0,"Yes","No"))</f>
        <v/>
      </c>
      <c r="S8725" s="38">
        <f>IF($B8725="","",MIN(1,DAY($A8725)/IF($N8725="Superstore",Settings!$B$5,Settings!$B$4)))</f>
        <v/>
      </c>
      <c r="T8725" s="38">
        <f>IF(OR($B8725="",$G8725="",$S8725=0),"",$G8725/$S8725)</f>
        <v/>
      </c>
      <c r="U8725" s="36">
        <f>IF($T8725="","",IF($T8725&lt;Settings!$B$8,"Critical",IF($T8725&lt;Settings!$B$9,"Semi Critical","Non Critical")))</f>
        <v/>
      </c>
      <c r="V8725" s="28" t="n"/>
      <c r="Z8725">
        <f>IF($B8725="","",IFERROR(VLOOKUP($B8725,'Plan HC for CCA'!$A:$B,2,0),""))</f>
        <v/>
      </c>
      <c r="AA8725">
        <f>IF(OR($B8725="",$Z8725=""),"",IF(N($M8725)&lt;$Z8725,"Delta","No Delta"))</f>
        <v/>
      </c>
      <c r="AB8725">
        <f>IF(OR($B8725="",$Z8725=""),"",MAX(0,$Z8725-N($M8725)))</f>
        <v/>
      </c>
      <c r="AC8725" s="46">
        <f>IF($B8725="","",IFERROR(INDEX('CCA Util %'!$H:$H,MATCH($B8725,'CCA Util %'!$E:$E,0)),""))</f>
        <v/>
      </c>
      <c r="AD8725">
        <f>IF($B8725="","",IFERROR(INDEX('CCA Util %'!$G:$G,MATCH($B8725,'CCA Util %'!$E:$E,0)),""))</f>
        <v/>
      </c>
      <c r="AE8725">
        <f>IF(OR($B8725="",$U8725=""),"",$U8725&amp;" &amp; "&amp;IF(OR($AD8725="",$AD8725=0),"Util NA",$AD8725&amp;" Util"))</f>
        <v/>
      </c>
    </row>
    <row r="8726" ht="15.75" customHeight="1" s="42">
      <c r="A8726" s="41" t="n"/>
      <c r="G8726" s="38" t="n"/>
      <c r="H8726" s="38" t="n"/>
      <c r="I8726" s="38" t="n"/>
      <c r="J8726" s="38" t="n"/>
      <c r="K8726" s="38" t="n"/>
      <c r="L8726" s="38" t="n"/>
      <c r="N8726" s="36">
        <f>IF($B8726="","",IF($C8726="SUPERSTORE","Superstore","DH"))</f>
        <v/>
      </c>
      <c r="O8726" s="36">
        <f>IF($B8726="","",IFERROR(VLOOKUP($B8726,Mapping!$A:$C,2,0),"Not Mapped"))</f>
        <v/>
      </c>
      <c r="P8726" s="36">
        <f>IF($B8726="","",IFERROR(VLOOKUP($B8726,Mapping!$A:$C,3,0),"Not Mapped"))</f>
        <v/>
      </c>
      <c r="Q8726" s="36">
        <f>IF($B8726="","",IFERROR(VLOOKUP($O8726,Leaders!$A:$B,2,0),"Not Mapped"))</f>
        <v/>
      </c>
      <c r="R8726" s="36">
        <f>IF($B8726="","",IF(COUNTIF(Exclusions!$A:$A,$B8726)&gt;0,"Yes","No"))</f>
        <v/>
      </c>
      <c r="S8726" s="38">
        <f>IF($B8726="","",MIN(1,DAY($A8726)/IF($N8726="Superstore",Settings!$B$5,Settings!$B$4)))</f>
        <v/>
      </c>
      <c r="T8726" s="38">
        <f>IF(OR($B8726="",$G8726="",$S8726=0),"",$G8726/$S8726)</f>
        <v/>
      </c>
      <c r="U8726" s="36">
        <f>IF($T8726="","",IF($T8726&lt;Settings!$B$8,"Critical",IF($T8726&lt;Settings!$B$9,"Semi Critical","Non Critical")))</f>
        <v/>
      </c>
      <c r="V8726" s="28" t="n"/>
      <c r="Z8726">
        <f>IF($B8726="","",IFERROR(VLOOKUP($B8726,'Plan HC for CCA'!$A:$B,2,0),""))</f>
        <v/>
      </c>
      <c r="AA8726">
        <f>IF(OR($B8726="",$Z8726=""),"",IF(N($M8726)&lt;$Z8726,"Delta","No Delta"))</f>
        <v/>
      </c>
      <c r="AB8726">
        <f>IF(OR($B8726="",$Z8726=""),"",MAX(0,$Z8726-N($M8726)))</f>
        <v/>
      </c>
      <c r="AC8726" s="46">
        <f>IF($B8726="","",IFERROR(INDEX('CCA Util %'!$H:$H,MATCH($B8726,'CCA Util %'!$E:$E,0)),""))</f>
        <v/>
      </c>
      <c r="AD8726">
        <f>IF($B8726="","",IFERROR(INDEX('CCA Util %'!$G:$G,MATCH($B8726,'CCA Util %'!$E:$E,0)),""))</f>
        <v/>
      </c>
      <c r="AE8726">
        <f>IF(OR($B8726="",$U8726=""),"",$U8726&amp;" &amp; "&amp;IF(OR($AD8726="",$AD8726=0),"Util NA",$AD8726&amp;" Util"))</f>
        <v/>
      </c>
    </row>
    <row r="8727" ht="15.75" customHeight="1" s="42">
      <c r="A8727" s="41" t="n"/>
      <c r="G8727" s="38" t="n"/>
      <c r="H8727" s="38" t="n"/>
      <c r="I8727" s="38" t="n"/>
      <c r="J8727" s="38" t="n"/>
      <c r="K8727" s="38" t="n"/>
      <c r="L8727" s="38" t="n"/>
      <c r="N8727" s="36">
        <f>IF($B8727="","",IF($C8727="SUPERSTORE","Superstore","DH"))</f>
        <v/>
      </c>
      <c r="O8727" s="36">
        <f>IF($B8727="","",IFERROR(VLOOKUP($B8727,Mapping!$A:$C,2,0),"Not Mapped"))</f>
        <v/>
      </c>
      <c r="P8727" s="36">
        <f>IF($B8727="","",IFERROR(VLOOKUP($B8727,Mapping!$A:$C,3,0),"Not Mapped"))</f>
        <v/>
      </c>
      <c r="Q8727" s="36">
        <f>IF($B8727="","",IFERROR(VLOOKUP($O8727,Leaders!$A:$B,2,0),"Not Mapped"))</f>
        <v/>
      </c>
      <c r="R8727" s="36">
        <f>IF($B8727="","",IF(COUNTIF(Exclusions!$A:$A,$B8727)&gt;0,"Yes","No"))</f>
        <v/>
      </c>
      <c r="S8727" s="38">
        <f>IF($B8727="","",MIN(1,DAY($A8727)/IF($N8727="Superstore",Settings!$B$5,Settings!$B$4)))</f>
        <v/>
      </c>
      <c r="T8727" s="38">
        <f>IF(OR($B8727="",$G8727="",$S8727=0),"",$G8727/$S8727)</f>
        <v/>
      </c>
      <c r="U8727" s="36">
        <f>IF($T8727="","",IF($T8727&lt;Settings!$B$8,"Critical",IF($T8727&lt;Settings!$B$9,"Semi Critical","Non Critical")))</f>
        <v/>
      </c>
      <c r="V8727" s="28" t="n"/>
      <c r="Z8727">
        <f>IF($B8727="","",IFERROR(VLOOKUP($B8727,'Plan HC for CCA'!$A:$B,2,0),""))</f>
        <v/>
      </c>
      <c r="AA8727">
        <f>IF(OR($B8727="",$Z8727=""),"",IF(N($M8727)&lt;$Z8727,"Delta","No Delta"))</f>
        <v/>
      </c>
      <c r="AB8727">
        <f>IF(OR($B8727="",$Z8727=""),"",MAX(0,$Z8727-N($M8727)))</f>
        <v/>
      </c>
      <c r="AC8727" s="46">
        <f>IF($B8727="","",IFERROR(INDEX('CCA Util %'!$H:$H,MATCH($B8727,'CCA Util %'!$E:$E,0)),""))</f>
        <v/>
      </c>
      <c r="AD8727">
        <f>IF($B8727="","",IFERROR(INDEX('CCA Util %'!$G:$G,MATCH($B8727,'CCA Util %'!$E:$E,0)),""))</f>
        <v/>
      </c>
      <c r="AE8727">
        <f>IF(OR($B8727="",$U8727=""),"",$U8727&amp;" &amp; "&amp;IF(OR($AD8727="",$AD8727=0),"Util NA",$AD8727&amp;" Util"))</f>
        <v/>
      </c>
    </row>
    <row r="8728" ht="15.75" customHeight="1" s="42">
      <c r="A8728" s="41" t="n"/>
      <c r="G8728" s="38" t="n"/>
      <c r="H8728" s="38" t="n"/>
      <c r="I8728" s="38" t="n"/>
      <c r="J8728" s="38" t="n"/>
      <c r="K8728" s="38" t="n"/>
      <c r="L8728" s="38" t="n"/>
      <c r="N8728" s="36">
        <f>IF($B8728="","",IF($C8728="SUPERSTORE","Superstore","DH"))</f>
        <v/>
      </c>
      <c r="O8728" s="36">
        <f>IF($B8728="","",IFERROR(VLOOKUP($B8728,Mapping!$A:$C,2,0),"Not Mapped"))</f>
        <v/>
      </c>
      <c r="P8728" s="36">
        <f>IF($B8728="","",IFERROR(VLOOKUP($B8728,Mapping!$A:$C,3,0),"Not Mapped"))</f>
        <v/>
      </c>
      <c r="Q8728" s="36">
        <f>IF($B8728="","",IFERROR(VLOOKUP($O8728,Leaders!$A:$B,2,0),"Not Mapped"))</f>
        <v/>
      </c>
      <c r="R8728" s="36">
        <f>IF($B8728="","",IF(COUNTIF(Exclusions!$A:$A,$B8728)&gt;0,"Yes","No"))</f>
        <v/>
      </c>
      <c r="S8728" s="38">
        <f>IF($B8728="","",MIN(1,DAY($A8728)/IF($N8728="Superstore",Settings!$B$5,Settings!$B$4)))</f>
        <v/>
      </c>
      <c r="T8728" s="38">
        <f>IF(OR($B8728="",$G8728="",$S8728=0),"",$G8728/$S8728)</f>
        <v/>
      </c>
      <c r="U8728" s="36">
        <f>IF($T8728="","",IF($T8728&lt;Settings!$B$8,"Critical",IF($T8728&lt;Settings!$B$9,"Semi Critical","Non Critical")))</f>
        <v/>
      </c>
      <c r="V8728" s="28" t="n"/>
      <c r="Z8728">
        <f>IF($B8728="","",IFERROR(VLOOKUP($B8728,'Plan HC for CCA'!$A:$B,2,0),""))</f>
        <v/>
      </c>
      <c r="AA8728">
        <f>IF(OR($B8728="",$Z8728=""),"",IF(N($M8728)&lt;$Z8728,"Delta","No Delta"))</f>
        <v/>
      </c>
      <c r="AB8728">
        <f>IF(OR($B8728="",$Z8728=""),"",MAX(0,$Z8728-N($M8728)))</f>
        <v/>
      </c>
      <c r="AC8728" s="46">
        <f>IF($B8728="","",IFERROR(INDEX('CCA Util %'!$H:$H,MATCH($B8728,'CCA Util %'!$E:$E,0)),""))</f>
        <v/>
      </c>
      <c r="AD8728">
        <f>IF($B8728="","",IFERROR(INDEX('CCA Util %'!$G:$G,MATCH($B8728,'CCA Util %'!$E:$E,0)),""))</f>
        <v/>
      </c>
      <c r="AE8728">
        <f>IF(OR($B8728="",$U8728=""),"",$U8728&amp;" &amp; "&amp;IF(OR($AD8728="",$AD8728=0),"Util NA",$AD8728&amp;" Util"))</f>
        <v/>
      </c>
    </row>
    <row r="8729" ht="15.75" customHeight="1" s="42">
      <c r="A8729" s="41" t="n"/>
      <c r="G8729" s="38" t="n"/>
      <c r="H8729" s="38" t="n"/>
      <c r="I8729" s="38" t="n"/>
      <c r="J8729" s="38" t="n"/>
      <c r="K8729" s="38" t="n"/>
      <c r="L8729" s="38" t="n"/>
      <c r="N8729" s="36">
        <f>IF($B8729="","",IF($C8729="SUPERSTORE","Superstore","DH"))</f>
        <v/>
      </c>
      <c r="O8729" s="36">
        <f>IF($B8729="","",IFERROR(VLOOKUP($B8729,Mapping!$A:$C,2,0),"Not Mapped"))</f>
        <v/>
      </c>
      <c r="P8729" s="36">
        <f>IF($B8729="","",IFERROR(VLOOKUP($B8729,Mapping!$A:$C,3,0),"Not Mapped"))</f>
        <v/>
      </c>
      <c r="Q8729" s="36">
        <f>IF($B8729="","",IFERROR(VLOOKUP($O8729,Leaders!$A:$B,2,0),"Not Mapped"))</f>
        <v/>
      </c>
      <c r="R8729" s="36">
        <f>IF($B8729="","",IF(COUNTIF(Exclusions!$A:$A,$B8729)&gt;0,"Yes","No"))</f>
        <v/>
      </c>
      <c r="S8729" s="38">
        <f>IF($B8729="","",MIN(1,DAY($A8729)/IF($N8729="Superstore",Settings!$B$5,Settings!$B$4)))</f>
        <v/>
      </c>
      <c r="T8729" s="38">
        <f>IF(OR($B8729="",$G8729="",$S8729=0),"",$G8729/$S8729)</f>
        <v/>
      </c>
      <c r="U8729" s="36">
        <f>IF($T8729="","",IF($T8729&lt;Settings!$B$8,"Critical",IF($T8729&lt;Settings!$B$9,"Semi Critical","Non Critical")))</f>
        <v/>
      </c>
      <c r="V8729" s="28" t="n"/>
      <c r="Z8729">
        <f>IF($B8729="","",IFERROR(VLOOKUP($B8729,'Plan HC for CCA'!$A:$B,2,0),""))</f>
        <v/>
      </c>
      <c r="AA8729">
        <f>IF(OR($B8729="",$Z8729=""),"",IF(N($M8729)&lt;$Z8729,"Delta","No Delta"))</f>
        <v/>
      </c>
      <c r="AB8729">
        <f>IF(OR($B8729="",$Z8729=""),"",MAX(0,$Z8729-N($M8729)))</f>
        <v/>
      </c>
      <c r="AC8729" s="46">
        <f>IF($B8729="","",IFERROR(INDEX('CCA Util %'!$H:$H,MATCH($B8729,'CCA Util %'!$E:$E,0)),""))</f>
        <v/>
      </c>
      <c r="AD8729">
        <f>IF($B8729="","",IFERROR(INDEX('CCA Util %'!$G:$G,MATCH($B8729,'CCA Util %'!$E:$E,0)),""))</f>
        <v/>
      </c>
      <c r="AE8729">
        <f>IF(OR($B8729="",$U8729=""),"",$U8729&amp;" &amp; "&amp;IF(OR($AD8729="",$AD8729=0),"Util NA",$AD8729&amp;" Util"))</f>
        <v/>
      </c>
    </row>
    <row r="8730" ht="15.75" customHeight="1" s="42">
      <c r="A8730" s="41" t="n"/>
      <c r="G8730" s="38" t="n"/>
      <c r="H8730" s="38" t="n"/>
      <c r="I8730" s="38" t="n"/>
      <c r="J8730" s="38" t="n"/>
      <c r="K8730" s="38" t="n"/>
      <c r="L8730" s="38" t="n"/>
      <c r="N8730" s="36">
        <f>IF($B8730="","",IF($C8730="SUPERSTORE","Superstore","DH"))</f>
        <v/>
      </c>
      <c r="O8730" s="36">
        <f>IF($B8730="","",IFERROR(VLOOKUP($B8730,Mapping!$A:$C,2,0),"Not Mapped"))</f>
        <v/>
      </c>
      <c r="P8730" s="36">
        <f>IF($B8730="","",IFERROR(VLOOKUP($B8730,Mapping!$A:$C,3,0),"Not Mapped"))</f>
        <v/>
      </c>
      <c r="Q8730" s="36">
        <f>IF($B8730="","",IFERROR(VLOOKUP($O8730,Leaders!$A:$B,2,0),"Not Mapped"))</f>
        <v/>
      </c>
      <c r="R8730" s="36">
        <f>IF($B8730="","",IF(COUNTIF(Exclusions!$A:$A,$B8730)&gt;0,"Yes","No"))</f>
        <v/>
      </c>
      <c r="S8730" s="38">
        <f>IF($B8730="","",MIN(1,DAY($A8730)/IF($N8730="Superstore",Settings!$B$5,Settings!$B$4)))</f>
        <v/>
      </c>
      <c r="T8730" s="38">
        <f>IF(OR($B8730="",$G8730="",$S8730=0),"",$G8730/$S8730)</f>
        <v/>
      </c>
      <c r="U8730" s="36">
        <f>IF($T8730="","",IF($T8730&lt;Settings!$B$8,"Critical",IF($T8730&lt;Settings!$B$9,"Semi Critical","Non Critical")))</f>
        <v/>
      </c>
      <c r="V8730" s="28" t="n"/>
      <c r="Z8730">
        <f>IF($B8730="","",IFERROR(VLOOKUP($B8730,'Plan HC for CCA'!$A:$B,2,0),""))</f>
        <v/>
      </c>
      <c r="AA8730">
        <f>IF(OR($B8730="",$Z8730=""),"",IF(N($M8730)&lt;$Z8730,"Delta","No Delta"))</f>
        <v/>
      </c>
      <c r="AB8730">
        <f>IF(OR($B8730="",$Z8730=""),"",MAX(0,$Z8730-N($M8730)))</f>
        <v/>
      </c>
      <c r="AC8730" s="46">
        <f>IF($B8730="","",IFERROR(INDEX('CCA Util %'!$H:$H,MATCH($B8730,'CCA Util %'!$E:$E,0)),""))</f>
        <v/>
      </c>
      <c r="AD8730">
        <f>IF($B8730="","",IFERROR(INDEX('CCA Util %'!$G:$G,MATCH($B8730,'CCA Util %'!$E:$E,0)),""))</f>
        <v/>
      </c>
      <c r="AE8730">
        <f>IF(OR($B8730="",$U8730=""),"",$U8730&amp;" &amp; "&amp;IF(OR($AD8730="",$AD8730=0),"Util NA",$AD8730&amp;" Util"))</f>
        <v/>
      </c>
    </row>
    <row r="8731" ht="15.75" customHeight="1" s="42">
      <c r="A8731" s="41" t="n"/>
      <c r="G8731" s="38" t="n"/>
      <c r="H8731" s="38" t="n"/>
      <c r="I8731" s="38" t="n"/>
      <c r="J8731" s="38" t="n"/>
      <c r="K8731" s="38" t="n"/>
      <c r="L8731" s="38" t="n"/>
      <c r="N8731" s="36">
        <f>IF($B8731="","",IF($C8731="SUPERSTORE","Superstore","DH"))</f>
        <v/>
      </c>
      <c r="O8731" s="36">
        <f>IF($B8731="","",IFERROR(VLOOKUP($B8731,Mapping!$A:$C,2,0),"Not Mapped"))</f>
        <v/>
      </c>
      <c r="P8731" s="36">
        <f>IF($B8731="","",IFERROR(VLOOKUP($B8731,Mapping!$A:$C,3,0),"Not Mapped"))</f>
        <v/>
      </c>
      <c r="Q8731" s="36">
        <f>IF($B8731="","",IFERROR(VLOOKUP($O8731,Leaders!$A:$B,2,0),"Not Mapped"))</f>
        <v/>
      </c>
      <c r="R8731" s="36">
        <f>IF($B8731="","",IF(COUNTIF(Exclusions!$A:$A,$B8731)&gt;0,"Yes","No"))</f>
        <v/>
      </c>
      <c r="S8731" s="38">
        <f>IF($B8731="","",MIN(1,DAY($A8731)/IF($N8731="Superstore",Settings!$B$5,Settings!$B$4)))</f>
        <v/>
      </c>
      <c r="T8731" s="38">
        <f>IF(OR($B8731="",$G8731="",$S8731=0),"",$G8731/$S8731)</f>
        <v/>
      </c>
      <c r="U8731" s="36">
        <f>IF($T8731="","",IF($T8731&lt;Settings!$B$8,"Critical",IF($T8731&lt;Settings!$B$9,"Semi Critical","Non Critical")))</f>
        <v/>
      </c>
      <c r="V8731" s="28" t="n"/>
      <c r="Z8731">
        <f>IF($B8731="","",IFERROR(VLOOKUP($B8731,'Plan HC for CCA'!$A:$B,2,0),""))</f>
        <v/>
      </c>
      <c r="AA8731">
        <f>IF(OR($B8731="",$Z8731=""),"",IF(N($M8731)&lt;$Z8731,"Delta","No Delta"))</f>
        <v/>
      </c>
      <c r="AB8731">
        <f>IF(OR($B8731="",$Z8731=""),"",MAX(0,$Z8731-N($M8731)))</f>
        <v/>
      </c>
      <c r="AC8731" s="46">
        <f>IF($B8731="","",IFERROR(INDEX('CCA Util %'!$H:$H,MATCH($B8731,'CCA Util %'!$E:$E,0)),""))</f>
        <v/>
      </c>
      <c r="AD8731">
        <f>IF($B8731="","",IFERROR(INDEX('CCA Util %'!$G:$G,MATCH($B8731,'CCA Util %'!$E:$E,0)),""))</f>
        <v/>
      </c>
      <c r="AE8731">
        <f>IF(OR($B8731="",$U8731=""),"",$U8731&amp;" &amp; "&amp;IF(OR($AD8731="",$AD8731=0),"Util NA",$AD8731&amp;" Util"))</f>
        <v/>
      </c>
    </row>
    <row r="8732" ht="15.75" customHeight="1" s="42">
      <c r="A8732" s="41" t="n"/>
      <c r="G8732" s="38" t="n"/>
      <c r="H8732" s="38" t="n"/>
      <c r="I8732" s="38" t="n"/>
      <c r="J8732" s="38" t="n"/>
      <c r="K8732" s="38" t="n"/>
      <c r="L8732" s="38" t="n"/>
      <c r="N8732" s="36">
        <f>IF($B8732="","",IF($C8732="SUPERSTORE","Superstore","DH"))</f>
        <v/>
      </c>
      <c r="O8732" s="36">
        <f>IF($B8732="","",IFERROR(VLOOKUP($B8732,Mapping!$A:$C,2,0),"Not Mapped"))</f>
        <v/>
      </c>
      <c r="P8732" s="36">
        <f>IF($B8732="","",IFERROR(VLOOKUP($B8732,Mapping!$A:$C,3,0),"Not Mapped"))</f>
        <v/>
      </c>
      <c r="Q8732" s="36">
        <f>IF($B8732="","",IFERROR(VLOOKUP($O8732,Leaders!$A:$B,2,0),"Not Mapped"))</f>
        <v/>
      </c>
      <c r="R8732" s="36">
        <f>IF($B8732="","",IF(COUNTIF(Exclusions!$A:$A,$B8732)&gt;0,"Yes","No"))</f>
        <v/>
      </c>
      <c r="S8732" s="38">
        <f>IF($B8732="","",MIN(1,DAY($A8732)/IF($N8732="Superstore",Settings!$B$5,Settings!$B$4)))</f>
        <v/>
      </c>
      <c r="T8732" s="38">
        <f>IF(OR($B8732="",$G8732="",$S8732=0),"",$G8732/$S8732)</f>
        <v/>
      </c>
      <c r="U8732" s="36">
        <f>IF($T8732="","",IF($T8732&lt;Settings!$B$8,"Critical",IF($T8732&lt;Settings!$B$9,"Semi Critical","Non Critical")))</f>
        <v/>
      </c>
      <c r="V8732" s="28" t="n"/>
      <c r="Z8732">
        <f>IF($B8732="","",IFERROR(VLOOKUP($B8732,'Plan HC for CCA'!$A:$B,2,0),""))</f>
        <v/>
      </c>
      <c r="AA8732">
        <f>IF(OR($B8732="",$Z8732=""),"",IF(N($M8732)&lt;$Z8732,"Delta","No Delta"))</f>
        <v/>
      </c>
      <c r="AB8732">
        <f>IF(OR($B8732="",$Z8732=""),"",MAX(0,$Z8732-N($M8732)))</f>
        <v/>
      </c>
      <c r="AC8732" s="46">
        <f>IF($B8732="","",IFERROR(INDEX('CCA Util %'!$H:$H,MATCH($B8732,'CCA Util %'!$E:$E,0)),""))</f>
        <v/>
      </c>
      <c r="AD8732">
        <f>IF($B8732="","",IFERROR(INDEX('CCA Util %'!$G:$G,MATCH($B8732,'CCA Util %'!$E:$E,0)),""))</f>
        <v/>
      </c>
      <c r="AE8732">
        <f>IF(OR($B8732="",$U8732=""),"",$U8732&amp;" &amp; "&amp;IF(OR($AD8732="",$AD8732=0),"Util NA",$AD8732&amp;" Util"))</f>
        <v/>
      </c>
    </row>
    <row r="8733" ht="15.75" customHeight="1" s="42">
      <c r="A8733" s="41" t="n"/>
      <c r="G8733" s="38" t="n"/>
      <c r="H8733" s="38" t="n"/>
      <c r="I8733" s="38" t="n"/>
      <c r="J8733" s="38" t="n"/>
      <c r="K8733" s="38" t="n"/>
      <c r="L8733" s="38" t="n"/>
      <c r="N8733" s="36">
        <f>IF($B8733="","",IF($C8733="SUPERSTORE","Superstore","DH"))</f>
        <v/>
      </c>
      <c r="O8733" s="36">
        <f>IF($B8733="","",IFERROR(VLOOKUP($B8733,Mapping!$A:$C,2,0),"Not Mapped"))</f>
        <v/>
      </c>
      <c r="P8733" s="36">
        <f>IF($B8733="","",IFERROR(VLOOKUP($B8733,Mapping!$A:$C,3,0),"Not Mapped"))</f>
        <v/>
      </c>
      <c r="Q8733" s="36">
        <f>IF($B8733="","",IFERROR(VLOOKUP($O8733,Leaders!$A:$B,2,0),"Not Mapped"))</f>
        <v/>
      </c>
      <c r="R8733" s="36">
        <f>IF($B8733="","",IF(COUNTIF(Exclusions!$A:$A,$B8733)&gt;0,"Yes","No"))</f>
        <v/>
      </c>
      <c r="S8733" s="38">
        <f>IF($B8733="","",MIN(1,DAY($A8733)/IF($N8733="Superstore",Settings!$B$5,Settings!$B$4)))</f>
        <v/>
      </c>
      <c r="T8733" s="38">
        <f>IF(OR($B8733="",$G8733="",$S8733=0),"",$G8733/$S8733)</f>
        <v/>
      </c>
      <c r="U8733" s="36">
        <f>IF($T8733="","",IF($T8733&lt;Settings!$B$8,"Critical",IF($T8733&lt;Settings!$B$9,"Semi Critical","Non Critical")))</f>
        <v/>
      </c>
      <c r="V8733" s="28" t="n"/>
      <c r="Z8733">
        <f>IF($B8733="","",IFERROR(VLOOKUP($B8733,'Plan HC for CCA'!$A:$B,2,0),""))</f>
        <v/>
      </c>
      <c r="AA8733">
        <f>IF(OR($B8733="",$Z8733=""),"",IF(N($M8733)&lt;$Z8733,"Delta","No Delta"))</f>
        <v/>
      </c>
      <c r="AB8733">
        <f>IF(OR($B8733="",$Z8733=""),"",MAX(0,$Z8733-N($M8733)))</f>
        <v/>
      </c>
      <c r="AC8733" s="46">
        <f>IF($B8733="","",IFERROR(INDEX('CCA Util %'!$H:$H,MATCH($B8733,'CCA Util %'!$E:$E,0)),""))</f>
        <v/>
      </c>
      <c r="AD8733">
        <f>IF($B8733="","",IFERROR(INDEX('CCA Util %'!$G:$G,MATCH($B8733,'CCA Util %'!$E:$E,0)),""))</f>
        <v/>
      </c>
      <c r="AE8733">
        <f>IF(OR($B8733="",$U8733=""),"",$U8733&amp;" &amp; "&amp;IF(OR($AD8733="",$AD8733=0),"Util NA",$AD8733&amp;" Util"))</f>
        <v/>
      </c>
    </row>
    <row r="8734" ht="15.75" customHeight="1" s="42">
      <c r="A8734" s="41" t="n"/>
      <c r="G8734" s="38" t="n"/>
      <c r="H8734" s="38" t="n"/>
      <c r="I8734" s="38" t="n"/>
      <c r="J8734" s="38" t="n"/>
      <c r="K8734" s="38" t="n"/>
      <c r="L8734" s="38" t="n"/>
      <c r="N8734" s="36">
        <f>IF($B8734="","",IF($C8734="SUPERSTORE","Superstore","DH"))</f>
        <v/>
      </c>
      <c r="O8734" s="36">
        <f>IF($B8734="","",IFERROR(VLOOKUP($B8734,Mapping!$A:$C,2,0),"Not Mapped"))</f>
        <v/>
      </c>
      <c r="P8734" s="36">
        <f>IF($B8734="","",IFERROR(VLOOKUP($B8734,Mapping!$A:$C,3,0),"Not Mapped"))</f>
        <v/>
      </c>
      <c r="Q8734" s="36">
        <f>IF($B8734="","",IFERROR(VLOOKUP($O8734,Leaders!$A:$B,2,0),"Not Mapped"))</f>
        <v/>
      </c>
      <c r="R8734" s="36">
        <f>IF($B8734="","",IF(COUNTIF(Exclusions!$A:$A,$B8734)&gt;0,"Yes","No"))</f>
        <v/>
      </c>
      <c r="S8734" s="38">
        <f>IF($B8734="","",MIN(1,DAY($A8734)/IF($N8734="Superstore",Settings!$B$5,Settings!$B$4)))</f>
        <v/>
      </c>
      <c r="T8734" s="38">
        <f>IF(OR($B8734="",$G8734="",$S8734=0),"",$G8734/$S8734)</f>
        <v/>
      </c>
      <c r="U8734" s="36">
        <f>IF($T8734="","",IF($T8734&lt;Settings!$B$8,"Critical",IF($T8734&lt;Settings!$B$9,"Semi Critical","Non Critical")))</f>
        <v/>
      </c>
      <c r="V8734" s="28" t="n"/>
      <c r="Z8734">
        <f>IF($B8734="","",IFERROR(VLOOKUP($B8734,'Plan HC for CCA'!$A:$B,2,0),""))</f>
        <v/>
      </c>
      <c r="AA8734">
        <f>IF(OR($B8734="",$Z8734=""),"",IF(N($M8734)&lt;$Z8734,"Delta","No Delta"))</f>
        <v/>
      </c>
      <c r="AB8734">
        <f>IF(OR($B8734="",$Z8734=""),"",MAX(0,$Z8734-N($M8734)))</f>
        <v/>
      </c>
      <c r="AC8734" s="46">
        <f>IF($B8734="","",IFERROR(INDEX('CCA Util %'!$H:$H,MATCH($B8734,'CCA Util %'!$E:$E,0)),""))</f>
        <v/>
      </c>
      <c r="AD8734">
        <f>IF($B8734="","",IFERROR(INDEX('CCA Util %'!$G:$G,MATCH($B8734,'CCA Util %'!$E:$E,0)),""))</f>
        <v/>
      </c>
      <c r="AE8734">
        <f>IF(OR($B8734="",$U8734=""),"",$U8734&amp;" &amp; "&amp;IF(OR($AD8734="",$AD8734=0),"Util NA",$AD8734&amp;" Util"))</f>
        <v/>
      </c>
    </row>
    <row r="8735" ht="15.75" customHeight="1" s="42">
      <c r="A8735" s="41" t="n"/>
      <c r="G8735" s="38" t="n"/>
      <c r="H8735" s="38" t="n"/>
      <c r="I8735" s="38" t="n"/>
      <c r="J8735" s="38" t="n"/>
      <c r="K8735" s="38" t="n"/>
      <c r="L8735" s="38" t="n"/>
      <c r="N8735" s="36">
        <f>IF($B8735="","",IF($C8735="SUPERSTORE","Superstore","DH"))</f>
        <v/>
      </c>
      <c r="O8735" s="36">
        <f>IF($B8735="","",IFERROR(VLOOKUP($B8735,Mapping!$A:$C,2,0),"Not Mapped"))</f>
        <v/>
      </c>
      <c r="P8735" s="36">
        <f>IF($B8735="","",IFERROR(VLOOKUP($B8735,Mapping!$A:$C,3,0),"Not Mapped"))</f>
        <v/>
      </c>
      <c r="Q8735" s="36">
        <f>IF($B8735="","",IFERROR(VLOOKUP($O8735,Leaders!$A:$B,2,0),"Not Mapped"))</f>
        <v/>
      </c>
      <c r="R8735" s="36">
        <f>IF($B8735="","",IF(COUNTIF(Exclusions!$A:$A,$B8735)&gt;0,"Yes","No"))</f>
        <v/>
      </c>
      <c r="S8735" s="38">
        <f>IF($B8735="","",MIN(1,DAY($A8735)/IF($N8735="Superstore",Settings!$B$5,Settings!$B$4)))</f>
        <v/>
      </c>
      <c r="T8735" s="38">
        <f>IF(OR($B8735="",$G8735="",$S8735=0),"",$G8735/$S8735)</f>
        <v/>
      </c>
      <c r="U8735" s="36">
        <f>IF($T8735="","",IF($T8735&lt;Settings!$B$8,"Critical",IF($T8735&lt;Settings!$B$9,"Semi Critical","Non Critical")))</f>
        <v/>
      </c>
      <c r="V8735" s="28" t="n"/>
      <c r="Z8735">
        <f>IF($B8735="","",IFERROR(VLOOKUP($B8735,'Plan HC for CCA'!$A:$B,2,0),""))</f>
        <v/>
      </c>
      <c r="AA8735">
        <f>IF(OR($B8735="",$Z8735=""),"",IF(N($M8735)&lt;$Z8735,"Delta","No Delta"))</f>
        <v/>
      </c>
      <c r="AB8735">
        <f>IF(OR($B8735="",$Z8735=""),"",MAX(0,$Z8735-N($M8735)))</f>
        <v/>
      </c>
      <c r="AC8735" s="46">
        <f>IF($B8735="","",IFERROR(INDEX('CCA Util %'!$H:$H,MATCH($B8735,'CCA Util %'!$E:$E,0)),""))</f>
        <v/>
      </c>
      <c r="AD8735">
        <f>IF($B8735="","",IFERROR(INDEX('CCA Util %'!$G:$G,MATCH($B8735,'CCA Util %'!$E:$E,0)),""))</f>
        <v/>
      </c>
      <c r="AE8735">
        <f>IF(OR($B8735="",$U8735=""),"",$U8735&amp;" &amp; "&amp;IF(OR($AD8735="",$AD8735=0),"Util NA",$AD8735&amp;" Util"))</f>
        <v/>
      </c>
    </row>
    <row r="8736" ht="15.75" customHeight="1" s="42">
      <c r="A8736" s="41" t="n"/>
      <c r="G8736" s="38" t="n"/>
      <c r="H8736" s="38" t="n"/>
      <c r="I8736" s="38" t="n"/>
      <c r="J8736" s="38" t="n"/>
      <c r="K8736" s="38" t="n"/>
      <c r="L8736" s="38" t="n"/>
      <c r="N8736" s="36">
        <f>IF($B8736="","",IF($C8736="SUPERSTORE","Superstore","DH"))</f>
        <v/>
      </c>
      <c r="O8736" s="36">
        <f>IF($B8736="","",IFERROR(VLOOKUP($B8736,Mapping!$A:$C,2,0),"Not Mapped"))</f>
        <v/>
      </c>
      <c r="P8736" s="36">
        <f>IF($B8736="","",IFERROR(VLOOKUP($B8736,Mapping!$A:$C,3,0),"Not Mapped"))</f>
        <v/>
      </c>
      <c r="Q8736" s="36">
        <f>IF($B8736="","",IFERROR(VLOOKUP($O8736,Leaders!$A:$B,2,0),"Not Mapped"))</f>
        <v/>
      </c>
      <c r="R8736" s="36">
        <f>IF($B8736="","",IF(COUNTIF(Exclusions!$A:$A,$B8736)&gt;0,"Yes","No"))</f>
        <v/>
      </c>
      <c r="S8736" s="38">
        <f>IF($B8736="","",MIN(1,DAY($A8736)/IF($N8736="Superstore",Settings!$B$5,Settings!$B$4)))</f>
        <v/>
      </c>
      <c r="T8736" s="38">
        <f>IF(OR($B8736="",$G8736="",$S8736=0),"",$G8736/$S8736)</f>
        <v/>
      </c>
      <c r="U8736" s="36">
        <f>IF($T8736="","",IF($T8736&lt;Settings!$B$8,"Critical",IF($T8736&lt;Settings!$B$9,"Semi Critical","Non Critical")))</f>
        <v/>
      </c>
      <c r="V8736" s="28" t="n"/>
      <c r="Z8736">
        <f>IF($B8736="","",IFERROR(VLOOKUP($B8736,'Plan HC for CCA'!$A:$B,2,0),""))</f>
        <v/>
      </c>
      <c r="AA8736">
        <f>IF(OR($B8736="",$Z8736=""),"",IF(N($M8736)&lt;$Z8736,"Delta","No Delta"))</f>
        <v/>
      </c>
      <c r="AB8736">
        <f>IF(OR($B8736="",$Z8736=""),"",MAX(0,$Z8736-N($M8736)))</f>
        <v/>
      </c>
      <c r="AC8736" s="46">
        <f>IF($B8736="","",IFERROR(INDEX('CCA Util %'!$H:$H,MATCH($B8736,'CCA Util %'!$E:$E,0)),""))</f>
        <v/>
      </c>
      <c r="AD8736">
        <f>IF($B8736="","",IFERROR(INDEX('CCA Util %'!$G:$G,MATCH($B8736,'CCA Util %'!$E:$E,0)),""))</f>
        <v/>
      </c>
      <c r="AE8736">
        <f>IF(OR($B8736="",$U8736=""),"",$U8736&amp;" &amp; "&amp;IF(OR($AD8736="",$AD8736=0),"Util NA",$AD8736&amp;" Util"))</f>
        <v/>
      </c>
    </row>
    <row r="8737" ht="15.75" customHeight="1" s="42">
      <c r="A8737" s="41" t="n"/>
      <c r="G8737" s="38" t="n"/>
      <c r="H8737" s="38" t="n"/>
      <c r="I8737" s="38" t="n"/>
      <c r="J8737" s="38" t="n"/>
      <c r="K8737" s="38" t="n"/>
      <c r="L8737" s="38" t="n"/>
      <c r="N8737" s="36">
        <f>IF($B8737="","",IF($C8737="SUPERSTORE","Superstore","DH"))</f>
        <v/>
      </c>
      <c r="O8737" s="36">
        <f>IF($B8737="","",IFERROR(VLOOKUP($B8737,Mapping!$A:$C,2,0),"Not Mapped"))</f>
        <v/>
      </c>
      <c r="P8737" s="36">
        <f>IF($B8737="","",IFERROR(VLOOKUP($B8737,Mapping!$A:$C,3,0),"Not Mapped"))</f>
        <v/>
      </c>
      <c r="Q8737" s="36">
        <f>IF($B8737="","",IFERROR(VLOOKUP($O8737,Leaders!$A:$B,2,0),"Not Mapped"))</f>
        <v/>
      </c>
      <c r="R8737" s="36">
        <f>IF($B8737="","",IF(COUNTIF(Exclusions!$A:$A,$B8737)&gt;0,"Yes","No"))</f>
        <v/>
      </c>
      <c r="S8737" s="38">
        <f>IF($B8737="","",MIN(1,DAY($A8737)/IF($N8737="Superstore",Settings!$B$5,Settings!$B$4)))</f>
        <v/>
      </c>
      <c r="T8737" s="38">
        <f>IF(OR($B8737="",$G8737="",$S8737=0),"",$G8737/$S8737)</f>
        <v/>
      </c>
      <c r="U8737" s="36">
        <f>IF($T8737="","",IF($T8737&lt;Settings!$B$8,"Critical",IF($T8737&lt;Settings!$B$9,"Semi Critical","Non Critical")))</f>
        <v/>
      </c>
      <c r="V8737" s="28" t="n"/>
      <c r="Z8737">
        <f>IF($B8737="","",IFERROR(VLOOKUP($B8737,'Plan HC for CCA'!$A:$B,2,0),""))</f>
        <v/>
      </c>
      <c r="AA8737">
        <f>IF(OR($B8737="",$Z8737=""),"",IF(N($M8737)&lt;$Z8737,"Delta","No Delta"))</f>
        <v/>
      </c>
      <c r="AB8737">
        <f>IF(OR($B8737="",$Z8737=""),"",MAX(0,$Z8737-N($M8737)))</f>
        <v/>
      </c>
      <c r="AC8737" s="46">
        <f>IF($B8737="","",IFERROR(INDEX('CCA Util %'!$H:$H,MATCH($B8737,'CCA Util %'!$E:$E,0)),""))</f>
        <v/>
      </c>
      <c r="AD8737">
        <f>IF($B8737="","",IFERROR(INDEX('CCA Util %'!$G:$G,MATCH($B8737,'CCA Util %'!$E:$E,0)),""))</f>
        <v/>
      </c>
      <c r="AE8737">
        <f>IF(OR($B8737="",$U8737=""),"",$U8737&amp;" &amp; "&amp;IF(OR($AD8737="",$AD8737=0),"Util NA",$AD8737&amp;" Util"))</f>
        <v/>
      </c>
    </row>
    <row r="8738" ht="15.75" customHeight="1" s="42">
      <c r="A8738" s="41" t="n"/>
      <c r="G8738" s="38" t="n"/>
      <c r="H8738" s="38" t="n"/>
      <c r="I8738" s="38" t="n"/>
      <c r="J8738" s="38" t="n"/>
      <c r="K8738" s="38" t="n"/>
      <c r="L8738" s="38" t="n"/>
      <c r="N8738" s="36">
        <f>IF($B8738="","",IF($C8738="SUPERSTORE","Superstore","DH"))</f>
        <v/>
      </c>
      <c r="O8738" s="36">
        <f>IF($B8738="","",IFERROR(VLOOKUP($B8738,Mapping!$A:$C,2,0),"Not Mapped"))</f>
        <v/>
      </c>
      <c r="P8738" s="36">
        <f>IF($B8738="","",IFERROR(VLOOKUP($B8738,Mapping!$A:$C,3,0),"Not Mapped"))</f>
        <v/>
      </c>
      <c r="Q8738" s="36">
        <f>IF($B8738="","",IFERROR(VLOOKUP($O8738,Leaders!$A:$B,2,0),"Not Mapped"))</f>
        <v/>
      </c>
      <c r="R8738" s="36">
        <f>IF($B8738="","",IF(COUNTIF(Exclusions!$A:$A,$B8738)&gt;0,"Yes","No"))</f>
        <v/>
      </c>
      <c r="S8738" s="38">
        <f>IF($B8738="","",MIN(1,DAY($A8738)/IF($N8738="Superstore",Settings!$B$5,Settings!$B$4)))</f>
        <v/>
      </c>
      <c r="T8738" s="38">
        <f>IF(OR($B8738="",$G8738="",$S8738=0),"",$G8738/$S8738)</f>
        <v/>
      </c>
      <c r="U8738" s="36">
        <f>IF($T8738="","",IF($T8738&lt;Settings!$B$8,"Critical",IF($T8738&lt;Settings!$B$9,"Semi Critical","Non Critical")))</f>
        <v/>
      </c>
      <c r="V8738" s="28" t="n"/>
      <c r="Z8738">
        <f>IF($B8738="","",IFERROR(VLOOKUP($B8738,'Plan HC for CCA'!$A:$B,2,0),""))</f>
        <v/>
      </c>
      <c r="AA8738">
        <f>IF(OR($B8738="",$Z8738=""),"",IF(N($M8738)&lt;$Z8738,"Delta","No Delta"))</f>
        <v/>
      </c>
      <c r="AB8738">
        <f>IF(OR($B8738="",$Z8738=""),"",MAX(0,$Z8738-N($M8738)))</f>
        <v/>
      </c>
      <c r="AC8738" s="46">
        <f>IF($B8738="","",IFERROR(INDEX('CCA Util %'!$H:$H,MATCH($B8738,'CCA Util %'!$E:$E,0)),""))</f>
        <v/>
      </c>
      <c r="AD8738">
        <f>IF($B8738="","",IFERROR(INDEX('CCA Util %'!$G:$G,MATCH($B8738,'CCA Util %'!$E:$E,0)),""))</f>
        <v/>
      </c>
      <c r="AE8738">
        <f>IF(OR($B8738="",$U8738=""),"",$U8738&amp;" &amp; "&amp;IF(OR($AD8738="",$AD8738=0),"Util NA",$AD8738&amp;" Util"))</f>
        <v/>
      </c>
    </row>
    <row r="8739" ht="15.75" customHeight="1" s="42">
      <c r="A8739" s="41" t="n"/>
      <c r="G8739" s="38" t="n"/>
      <c r="H8739" s="38" t="n"/>
      <c r="I8739" s="38" t="n"/>
      <c r="J8739" s="38" t="n"/>
      <c r="K8739" s="38" t="n"/>
      <c r="L8739" s="38" t="n"/>
      <c r="N8739" s="36">
        <f>IF($B8739="","",IF($C8739="SUPERSTORE","Superstore","DH"))</f>
        <v/>
      </c>
      <c r="O8739" s="36">
        <f>IF($B8739="","",IFERROR(VLOOKUP($B8739,Mapping!$A:$C,2,0),"Not Mapped"))</f>
        <v/>
      </c>
      <c r="P8739" s="36">
        <f>IF($B8739="","",IFERROR(VLOOKUP($B8739,Mapping!$A:$C,3,0),"Not Mapped"))</f>
        <v/>
      </c>
      <c r="Q8739" s="36">
        <f>IF($B8739="","",IFERROR(VLOOKUP($O8739,Leaders!$A:$B,2,0),"Not Mapped"))</f>
        <v/>
      </c>
      <c r="R8739" s="36">
        <f>IF($B8739="","",IF(COUNTIF(Exclusions!$A:$A,$B8739)&gt;0,"Yes","No"))</f>
        <v/>
      </c>
      <c r="S8739" s="38">
        <f>IF($B8739="","",MIN(1,DAY($A8739)/IF($N8739="Superstore",Settings!$B$5,Settings!$B$4)))</f>
        <v/>
      </c>
      <c r="T8739" s="38">
        <f>IF(OR($B8739="",$G8739="",$S8739=0),"",$G8739/$S8739)</f>
        <v/>
      </c>
      <c r="U8739" s="36">
        <f>IF($T8739="","",IF($T8739&lt;Settings!$B$8,"Critical",IF($T8739&lt;Settings!$B$9,"Semi Critical","Non Critical")))</f>
        <v/>
      </c>
      <c r="V8739" s="28" t="n"/>
      <c r="Z8739">
        <f>IF($B8739="","",IFERROR(VLOOKUP($B8739,'Plan HC for CCA'!$A:$B,2,0),""))</f>
        <v/>
      </c>
      <c r="AA8739">
        <f>IF(OR($B8739="",$Z8739=""),"",IF(N($M8739)&lt;$Z8739,"Delta","No Delta"))</f>
        <v/>
      </c>
      <c r="AB8739">
        <f>IF(OR($B8739="",$Z8739=""),"",MAX(0,$Z8739-N($M8739)))</f>
        <v/>
      </c>
      <c r="AC8739" s="46">
        <f>IF($B8739="","",IFERROR(INDEX('CCA Util %'!$H:$H,MATCH($B8739,'CCA Util %'!$E:$E,0)),""))</f>
        <v/>
      </c>
      <c r="AD8739">
        <f>IF($B8739="","",IFERROR(INDEX('CCA Util %'!$G:$G,MATCH($B8739,'CCA Util %'!$E:$E,0)),""))</f>
        <v/>
      </c>
      <c r="AE8739">
        <f>IF(OR($B8739="",$U8739=""),"",$U8739&amp;" &amp; "&amp;IF(OR($AD8739="",$AD8739=0),"Util NA",$AD8739&amp;" Util"))</f>
        <v/>
      </c>
    </row>
    <row r="8740" ht="15.75" customHeight="1" s="42">
      <c r="A8740" s="41" t="n"/>
      <c r="G8740" s="38" t="n"/>
      <c r="H8740" s="38" t="n"/>
      <c r="I8740" s="38" t="n"/>
      <c r="J8740" s="38" t="n"/>
      <c r="K8740" s="38" t="n"/>
      <c r="L8740" s="38" t="n"/>
      <c r="N8740" s="36">
        <f>IF($B8740="","",IF($C8740="SUPERSTORE","Superstore","DH"))</f>
        <v/>
      </c>
      <c r="O8740" s="36">
        <f>IF($B8740="","",IFERROR(VLOOKUP($B8740,Mapping!$A:$C,2,0),"Not Mapped"))</f>
        <v/>
      </c>
      <c r="P8740" s="36">
        <f>IF($B8740="","",IFERROR(VLOOKUP($B8740,Mapping!$A:$C,3,0),"Not Mapped"))</f>
        <v/>
      </c>
      <c r="Q8740" s="36">
        <f>IF($B8740="","",IFERROR(VLOOKUP($O8740,Leaders!$A:$B,2,0),"Not Mapped"))</f>
        <v/>
      </c>
      <c r="R8740" s="36">
        <f>IF($B8740="","",IF(COUNTIF(Exclusions!$A:$A,$B8740)&gt;0,"Yes","No"))</f>
        <v/>
      </c>
      <c r="S8740" s="38">
        <f>IF($B8740="","",MIN(1,DAY($A8740)/IF($N8740="Superstore",Settings!$B$5,Settings!$B$4)))</f>
        <v/>
      </c>
      <c r="T8740" s="38">
        <f>IF(OR($B8740="",$G8740="",$S8740=0),"",$G8740/$S8740)</f>
        <v/>
      </c>
      <c r="U8740" s="36">
        <f>IF($T8740="","",IF($T8740&lt;Settings!$B$8,"Critical",IF($T8740&lt;Settings!$B$9,"Semi Critical","Non Critical")))</f>
        <v/>
      </c>
      <c r="V8740" s="28" t="n"/>
      <c r="Z8740">
        <f>IF($B8740="","",IFERROR(VLOOKUP($B8740,'Plan HC for CCA'!$A:$B,2,0),""))</f>
        <v/>
      </c>
      <c r="AA8740">
        <f>IF(OR($B8740="",$Z8740=""),"",IF(N($M8740)&lt;$Z8740,"Delta","No Delta"))</f>
        <v/>
      </c>
      <c r="AB8740">
        <f>IF(OR($B8740="",$Z8740=""),"",MAX(0,$Z8740-N($M8740)))</f>
        <v/>
      </c>
      <c r="AC8740" s="46">
        <f>IF($B8740="","",IFERROR(INDEX('CCA Util %'!$H:$H,MATCH($B8740,'CCA Util %'!$E:$E,0)),""))</f>
        <v/>
      </c>
      <c r="AD8740">
        <f>IF($B8740="","",IFERROR(INDEX('CCA Util %'!$G:$G,MATCH($B8740,'CCA Util %'!$E:$E,0)),""))</f>
        <v/>
      </c>
      <c r="AE8740">
        <f>IF(OR($B8740="",$U8740=""),"",$U8740&amp;" &amp; "&amp;IF(OR($AD8740="",$AD8740=0),"Util NA",$AD8740&amp;" Util"))</f>
        <v/>
      </c>
    </row>
    <row r="8741" ht="15.75" customHeight="1" s="42">
      <c r="A8741" s="41" t="n"/>
      <c r="G8741" s="38" t="n"/>
      <c r="H8741" s="38" t="n"/>
      <c r="I8741" s="38" t="n"/>
      <c r="J8741" s="38" t="n"/>
      <c r="K8741" s="38" t="n"/>
      <c r="L8741" s="38" t="n"/>
      <c r="N8741" s="36">
        <f>IF($B8741="","",IF($C8741="SUPERSTORE","Superstore","DH"))</f>
        <v/>
      </c>
      <c r="O8741" s="36">
        <f>IF($B8741="","",IFERROR(VLOOKUP($B8741,Mapping!$A:$C,2,0),"Not Mapped"))</f>
        <v/>
      </c>
      <c r="P8741" s="36">
        <f>IF($B8741="","",IFERROR(VLOOKUP($B8741,Mapping!$A:$C,3,0),"Not Mapped"))</f>
        <v/>
      </c>
      <c r="Q8741" s="36">
        <f>IF($B8741="","",IFERROR(VLOOKUP($O8741,Leaders!$A:$B,2,0),"Not Mapped"))</f>
        <v/>
      </c>
      <c r="R8741" s="36">
        <f>IF($B8741="","",IF(COUNTIF(Exclusions!$A:$A,$B8741)&gt;0,"Yes","No"))</f>
        <v/>
      </c>
      <c r="S8741" s="38">
        <f>IF($B8741="","",MIN(1,DAY($A8741)/IF($N8741="Superstore",Settings!$B$5,Settings!$B$4)))</f>
        <v/>
      </c>
      <c r="T8741" s="38">
        <f>IF(OR($B8741="",$G8741="",$S8741=0),"",$G8741/$S8741)</f>
        <v/>
      </c>
      <c r="U8741" s="36">
        <f>IF($T8741="","",IF($T8741&lt;Settings!$B$8,"Critical",IF($T8741&lt;Settings!$B$9,"Semi Critical","Non Critical")))</f>
        <v/>
      </c>
      <c r="V8741" s="28" t="n"/>
      <c r="Z8741">
        <f>IF($B8741="","",IFERROR(VLOOKUP($B8741,'Plan HC for CCA'!$A:$B,2,0),""))</f>
        <v/>
      </c>
      <c r="AA8741">
        <f>IF(OR($B8741="",$Z8741=""),"",IF(N($M8741)&lt;$Z8741,"Delta","No Delta"))</f>
        <v/>
      </c>
      <c r="AB8741">
        <f>IF(OR($B8741="",$Z8741=""),"",MAX(0,$Z8741-N($M8741)))</f>
        <v/>
      </c>
      <c r="AC8741" s="46">
        <f>IF($B8741="","",IFERROR(INDEX('CCA Util %'!$H:$H,MATCH($B8741,'CCA Util %'!$E:$E,0)),""))</f>
        <v/>
      </c>
      <c r="AD8741">
        <f>IF($B8741="","",IFERROR(INDEX('CCA Util %'!$G:$G,MATCH($B8741,'CCA Util %'!$E:$E,0)),""))</f>
        <v/>
      </c>
      <c r="AE8741">
        <f>IF(OR($B8741="",$U8741=""),"",$U8741&amp;" &amp; "&amp;IF(OR($AD8741="",$AD8741=0),"Util NA",$AD8741&amp;" Util"))</f>
        <v/>
      </c>
    </row>
    <row r="8742" ht="15.75" customHeight="1" s="42">
      <c r="A8742" s="41" t="n"/>
      <c r="G8742" s="38" t="n"/>
      <c r="H8742" s="38" t="n"/>
      <c r="I8742" s="38" t="n"/>
      <c r="J8742" s="38" t="n"/>
      <c r="K8742" s="38" t="n"/>
      <c r="L8742" s="38" t="n"/>
      <c r="N8742" s="36">
        <f>IF($B8742="","",IF($C8742="SUPERSTORE","Superstore","DH"))</f>
        <v/>
      </c>
      <c r="O8742" s="36">
        <f>IF($B8742="","",IFERROR(VLOOKUP($B8742,Mapping!$A:$C,2,0),"Not Mapped"))</f>
        <v/>
      </c>
      <c r="P8742" s="36">
        <f>IF($B8742="","",IFERROR(VLOOKUP($B8742,Mapping!$A:$C,3,0),"Not Mapped"))</f>
        <v/>
      </c>
      <c r="Q8742" s="36">
        <f>IF($B8742="","",IFERROR(VLOOKUP($O8742,Leaders!$A:$B,2,0),"Not Mapped"))</f>
        <v/>
      </c>
      <c r="R8742" s="36">
        <f>IF($B8742="","",IF(COUNTIF(Exclusions!$A:$A,$B8742)&gt;0,"Yes","No"))</f>
        <v/>
      </c>
      <c r="S8742" s="38">
        <f>IF($B8742="","",MIN(1,DAY($A8742)/IF($N8742="Superstore",Settings!$B$5,Settings!$B$4)))</f>
        <v/>
      </c>
      <c r="T8742" s="38">
        <f>IF(OR($B8742="",$G8742="",$S8742=0),"",$G8742/$S8742)</f>
        <v/>
      </c>
      <c r="U8742" s="36">
        <f>IF($T8742="","",IF($T8742&lt;Settings!$B$8,"Critical",IF($T8742&lt;Settings!$B$9,"Semi Critical","Non Critical")))</f>
        <v/>
      </c>
      <c r="V8742" s="28" t="n"/>
      <c r="Z8742">
        <f>IF($B8742="","",IFERROR(VLOOKUP($B8742,'Plan HC for CCA'!$A:$B,2,0),""))</f>
        <v/>
      </c>
      <c r="AA8742">
        <f>IF(OR($B8742="",$Z8742=""),"",IF(N($M8742)&lt;$Z8742,"Delta","No Delta"))</f>
        <v/>
      </c>
      <c r="AB8742">
        <f>IF(OR($B8742="",$Z8742=""),"",MAX(0,$Z8742-N($M8742)))</f>
        <v/>
      </c>
      <c r="AC8742" s="46">
        <f>IF($B8742="","",IFERROR(INDEX('CCA Util %'!$H:$H,MATCH($B8742,'CCA Util %'!$E:$E,0)),""))</f>
        <v/>
      </c>
      <c r="AD8742">
        <f>IF($B8742="","",IFERROR(INDEX('CCA Util %'!$G:$G,MATCH($B8742,'CCA Util %'!$E:$E,0)),""))</f>
        <v/>
      </c>
      <c r="AE8742">
        <f>IF(OR($B8742="",$U8742=""),"",$U8742&amp;" &amp; "&amp;IF(OR($AD8742="",$AD8742=0),"Util NA",$AD8742&amp;" Util"))</f>
        <v/>
      </c>
    </row>
    <row r="8743" ht="15.75" customHeight="1" s="42">
      <c r="A8743" s="41" t="n"/>
      <c r="G8743" s="38" t="n"/>
      <c r="H8743" s="38" t="n"/>
      <c r="I8743" s="38" t="n"/>
      <c r="J8743" s="38" t="n"/>
      <c r="K8743" s="38" t="n"/>
      <c r="L8743" s="38" t="n"/>
      <c r="N8743" s="36">
        <f>IF($B8743="","",IF($C8743="SUPERSTORE","Superstore","DH"))</f>
        <v/>
      </c>
      <c r="O8743" s="36">
        <f>IF($B8743="","",IFERROR(VLOOKUP($B8743,Mapping!$A:$C,2,0),"Not Mapped"))</f>
        <v/>
      </c>
      <c r="P8743" s="36">
        <f>IF($B8743="","",IFERROR(VLOOKUP($B8743,Mapping!$A:$C,3,0),"Not Mapped"))</f>
        <v/>
      </c>
      <c r="Q8743" s="36">
        <f>IF($B8743="","",IFERROR(VLOOKUP($O8743,Leaders!$A:$B,2,0),"Not Mapped"))</f>
        <v/>
      </c>
      <c r="R8743" s="36">
        <f>IF($B8743="","",IF(COUNTIF(Exclusions!$A:$A,$B8743)&gt;0,"Yes","No"))</f>
        <v/>
      </c>
      <c r="S8743" s="38">
        <f>IF($B8743="","",MIN(1,DAY($A8743)/IF($N8743="Superstore",Settings!$B$5,Settings!$B$4)))</f>
        <v/>
      </c>
      <c r="T8743" s="38">
        <f>IF(OR($B8743="",$G8743="",$S8743=0),"",$G8743/$S8743)</f>
        <v/>
      </c>
      <c r="U8743" s="36">
        <f>IF($T8743="","",IF($T8743&lt;Settings!$B$8,"Critical",IF($T8743&lt;Settings!$B$9,"Semi Critical","Non Critical")))</f>
        <v/>
      </c>
      <c r="V8743" s="28" t="n"/>
      <c r="Z8743">
        <f>IF($B8743="","",IFERROR(VLOOKUP($B8743,'Plan HC for CCA'!$A:$B,2,0),""))</f>
        <v/>
      </c>
      <c r="AA8743">
        <f>IF(OR($B8743="",$Z8743=""),"",IF(N($M8743)&lt;$Z8743,"Delta","No Delta"))</f>
        <v/>
      </c>
      <c r="AB8743">
        <f>IF(OR($B8743="",$Z8743=""),"",MAX(0,$Z8743-N($M8743)))</f>
        <v/>
      </c>
      <c r="AC8743" s="46">
        <f>IF($B8743="","",IFERROR(INDEX('CCA Util %'!$H:$H,MATCH($B8743,'CCA Util %'!$E:$E,0)),""))</f>
        <v/>
      </c>
      <c r="AD8743">
        <f>IF($B8743="","",IFERROR(INDEX('CCA Util %'!$G:$G,MATCH($B8743,'CCA Util %'!$E:$E,0)),""))</f>
        <v/>
      </c>
      <c r="AE8743">
        <f>IF(OR($B8743="",$U8743=""),"",$U8743&amp;" &amp; "&amp;IF(OR($AD8743="",$AD8743=0),"Util NA",$AD8743&amp;" Util"))</f>
        <v/>
      </c>
    </row>
    <row r="8744" ht="15.75" customHeight="1" s="42">
      <c r="A8744" s="41" t="n"/>
      <c r="G8744" s="38" t="n"/>
      <c r="H8744" s="38" t="n"/>
      <c r="I8744" s="38" t="n"/>
      <c r="J8744" s="38" t="n"/>
      <c r="K8744" s="38" t="n"/>
      <c r="L8744" s="38" t="n"/>
      <c r="N8744" s="36">
        <f>IF($B8744="","",IF($C8744="SUPERSTORE","Superstore","DH"))</f>
        <v/>
      </c>
      <c r="O8744" s="36">
        <f>IF($B8744="","",IFERROR(VLOOKUP($B8744,Mapping!$A:$C,2,0),"Not Mapped"))</f>
        <v/>
      </c>
      <c r="P8744" s="36">
        <f>IF($B8744="","",IFERROR(VLOOKUP($B8744,Mapping!$A:$C,3,0),"Not Mapped"))</f>
        <v/>
      </c>
      <c r="Q8744" s="36">
        <f>IF($B8744="","",IFERROR(VLOOKUP($O8744,Leaders!$A:$B,2,0),"Not Mapped"))</f>
        <v/>
      </c>
      <c r="R8744" s="36">
        <f>IF($B8744="","",IF(COUNTIF(Exclusions!$A:$A,$B8744)&gt;0,"Yes","No"))</f>
        <v/>
      </c>
      <c r="S8744" s="38">
        <f>IF($B8744="","",MIN(1,DAY($A8744)/IF($N8744="Superstore",Settings!$B$5,Settings!$B$4)))</f>
        <v/>
      </c>
      <c r="T8744" s="38">
        <f>IF(OR($B8744="",$G8744="",$S8744=0),"",$G8744/$S8744)</f>
        <v/>
      </c>
      <c r="U8744" s="36">
        <f>IF($T8744="","",IF($T8744&lt;Settings!$B$8,"Critical",IF($T8744&lt;Settings!$B$9,"Semi Critical","Non Critical")))</f>
        <v/>
      </c>
      <c r="V8744" s="28" t="n"/>
      <c r="Z8744">
        <f>IF($B8744="","",IFERROR(VLOOKUP($B8744,'Plan HC for CCA'!$A:$B,2,0),""))</f>
        <v/>
      </c>
      <c r="AA8744">
        <f>IF(OR($B8744="",$Z8744=""),"",IF(N($M8744)&lt;$Z8744,"Delta","No Delta"))</f>
        <v/>
      </c>
      <c r="AB8744">
        <f>IF(OR($B8744="",$Z8744=""),"",MAX(0,$Z8744-N($M8744)))</f>
        <v/>
      </c>
      <c r="AC8744" s="46">
        <f>IF($B8744="","",IFERROR(INDEX('CCA Util %'!$H:$H,MATCH($B8744,'CCA Util %'!$E:$E,0)),""))</f>
        <v/>
      </c>
      <c r="AD8744">
        <f>IF($B8744="","",IFERROR(INDEX('CCA Util %'!$G:$G,MATCH($B8744,'CCA Util %'!$E:$E,0)),""))</f>
        <v/>
      </c>
      <c r="AE8744">
        <f>IF(OR($B8744="",$U8744=""),"",$U8744&amp;" &amp; "&amp;IF(OR($AD8744="",$AD8744=0),"Util NA",$AD8744&amp;" Util"))</f>
        <v/>
      </c>
    </row>
    <row r="8745" ht="15.75" customHeight="1" s="42">
      <c r="A8745" s="41" t="n"/>
      <c r="G8745" s="38" t="n"/>
      <c r="H8745" s="38" t="n"/>
      <c r="I8745" s="38" t="n"/>
      <c r="J8745" s="38" t="n"/>
      <c r="K8745" s="38" t="n"/>
      <c r="L8745" s="38" t="n"/>
      <c r="N8745" s="36">
        <f>IF($B8745="","",IF($C8745="SUPERSTORE","Superstore","DH"))</f>
        <v/>
      </c>
      <c r="O8745" s="36">
        <f>IF($B8745="","",IFERROR(VLOOKUP($B8745,Mapping!$A:$C,2,0),"Not Mapped"))</f>
        <v/>
      </c>
      <c r="P8745" s="36">
        <f>IF($B8745="","",IFERROR(VLOOKUP($B8745,Mapping!$A:$C,3,0),"Not Mapped"))</f>
        <v/>
      </c>
      <c r="Q8745" s="36">
        <f>IF($B8745="","",IFERROR(VLOOKUP($O8745,Leaders!$A:$B,2,0),"Not Mapped"))</f>
        <v/>
      </c>
      <c r="R8745" s="36">
        <f>IF($B8745="","",IF(COUNTIF(Exclusions!$A:$A,$B8745)&gt;0,"Yes","No"))</f>
        <v/>
      </c>
      <c r="S8745" s="38">
        <f>IF($B8745="","",MIN(1,DAY($A8745)/IF($N8745="Superstore",Settings!$B$5,Settings!$B$4)))</f>
        <v/>
      </c>
      <c r="T8745" s="38">
        <f>IF(OR($B8745="",$G8745="",$S8745=0),"",$G8745/$S8745)</f>
        <v/>
      </c>
      <c r="U8745" s="36">
        <f>IF($T8745="","",IF($T8745&lt;Settings!$B$8,"Critical",IF($T8745&lt;Settings!$B$9,"Semi Critical","Non Critical")))</f>
        <v/>
      </c>
      <c r="V8745" s="28" t="n"/>
      <c r="Z8745">
        <f>IF($B8745="","",IFERROR(VLOOKUP($B8745,'Plan HC for CCA'!$A:$B,2,0),""))</f>
        <v/>
      </c>
      <c r="AA8745">
        <f>IF(OR($B8745="",$Z8745=""),"",IF(N($M8745)&lt;$Z8745,"Delta","No Delta"))</f>
        <v/>
      </c>
      <c r="AB8745">
        <f>IF(OR($B8745="",$Z8745=""),"",MAX(0,$Z8745-N($M8745)))</f>
        <v/>
      </c>
      <c r="AC8745" s="46">
        <f>IF($B8745="","",IFERROR(INDEX('CCA Util %'!$H:$H,MATCH($B8745,'CCA Util %'!$E:$E,0)),""))</f>
        <v/>
      </c>
      <c r="AD8745">
        <f>IF($B8745="","",IFERROR(INDEX('CCA Util %'!$G:$G,MATCH($B8745,'CCA Util %'!$E:$E,0)),""))</f>
        <v/>
      </c>
      <c r="AE8745">
        <f>IF(OR($B8745="",$U8745=""),"",$U8745&amp;" &amp; "&amp;IF(OR($AD8745="",$AD8745=0),"Util NA",$AD8745&amp;" Util"))</f>
        <v/>
      </c>
    </row>
    <row r="8746" ht="15.75" customHeight="1" s="42">
      <c r="A8746" s="41" t="n"/>
      <c r="G8746" s="38" t="n"/>
      <c r="H8746" s="38" t="n"/>
      <c r="I8746" s="38" t="n"/>
      <c r="J8746" s="38" t="n"/>
      <c r="K8746" s="38" t="n"/>
      <c r="L8746" s="38" t="n"/>
      <c r="N8746" s="36">
        <f>IF($B8746="","",IF($C8746="SUPERSTORE","Superstore","DH"))</f>
        <v/>
      </c>
      <c r="O8746" s="36">
        <f>IF($B8746="","",IFERROR(VLOOKUP($B8746,Mapping!$A:$C,2,0),"Not Mapped"))</f>
        <v/>
      </c>
      <c r="P8746" s="36">
        <f>IF($B8746="","",IFERROR(VLOOKUP($B8746,Mapping!$A:$C,3,0),"Not Mapped"))</f>
        <v/>
      </c>
      <c r="Q8746" s="36">
        <f>IF($B8746="","",IFERROR(VLOOKUP($O8746,Leaders!$A:$B,2,0),"Not Mapped"))</f>
        <v/>
      </c>
      <c r="R8746" s="36">
        <f>IF($B8746="","",IF(COUNTIF(Exclusions!$A:$A,$B8746)&gt;0,"Yes","No"))</f>
        <v/>
      </c>
      <c r="S8746" s="38">
        <f>IF($B8746="","",MIN(1,DAY($A8746)/IF($N8746="Superstore",Settings!$B$5,Settings!$B$4)))</f>
        <v/>
      </c>
      <c r="T8746" s="38">
        <f>IF(OR($B8746="",$G8746="",$S8746=0),"",$G8746/$S8746)</f>
        <v/>
      </c>
      <c r="U8746" s="36">
        <f>IF($T8746="","",IF($T8746&lt;Settings!$B$8,"Critical",IF($T8746&lt;Settings!$B$9,"Semi Critical","Non Critical")))</f>
        <v/>
      </c>
      <c r="V8746" s="28" t="n"/>
      <c r="Z8746">
        <f>IF($B8746="","",IFERROR(VLOOKUP($B8746,'Plan HC for CCA'!$A:$B,2,0),""))</f>
        <v/>
      </c>
      <c r="AA8746">
        <f>IF(OR($B8746="",$Z8746=""),"",IF(N($M8746)&lt;$Z8746,"Delta","No Delta"))</f>
        <v/>
      </c>
      <c r="AB8746">
        <f>IF(OR($B8746="",$Z8746=""),"",MAX(0,$Z8746-N($M8746)))</f>
        <v/>
      </c>
      <c r="AC8746" s="46">
        <f>IF($B8746="","",IFERROR(INDEX('CCA Util %'!$H:$H,MATCH($B8746,'CCA Util %'!$E:$E,0)),""))</f>
        <v/>
      </c>
      <c r="AD8746">
        <f>IF($B8746="","",IFERROR(INDEX('CCA Util %'!$G:$G,MATCH($B8746,'CCA Util %'!$E:$E,0)),""))</f>
        <v/>
      </c>
      <c r="AE8746">
        <f>IF(OR($B8746="",$U8746=""),"",$U8746&amp;" &amp; "&amp;IF(OR($AD8746="",$AD8746=0),"Util NA",$AD8746&amp;" Util"))</f>
        <v/>
      </c>
    </row>
    <row r="8747" ht="15.75" customHeight="1" s="42">
      <c r="A8747" s="41" t="n"/>
      <c r="G8747" s="38" t="n"/>
      <c r="H8747" s="38" t="n"/>
      <c r="I8747" s="38" t="n"/>
      <c r="J8747" s="38" t="n"/>
      <c r="K8747" s="38" t="n"/>
      <c r="L8747" s="38" t="n"/>
      <c r="N8747" s="36">
        <f>IF($B8747="","",IF($C8747="SUPERSTORE","Superstore","DH"))</f>
        <v/>
      </c>
      <c r="O8747" s="36">
        <f>IF($B8747="","",IFERROR(VLOOKUP($B8747,Mapping!$A:$C,2,0),"Not Mapped"))</f>
        <v/>
      </c>
      <c r="P8747" s="36">
        <f>IF($B8747="","",IFERROR(VLOOKUP($B8747,Mapping!$A:$C,3,0),"Not Mapped"))</f>
        <v/>
      </c>
      <c r="Q8747" s="36">
        <f>IF($B8747="","",IFERROR(VLOOKUP($O8747,Leaders!$A:$B,2,0),"Not Mapped"))</f>
        <v/>
      </c>
      <c r="R8747" s="36">
        <f>IF($B8747="","",IF(COUNTIF(Exclusions!$A:$A,$B8747)&gt;0,"Yes","No"))</f>
        <v/>
      </c>
      <c r="S8747" s="38">
        <f>IF($B8747="","",MIN(1,DAY($A8747)/IF($N8747="Superstore",Settings!$B$5,Settings!$B$4)))</f>
        <v/>
      </c>
      <c r="T8747" s="38">
        <f>IF(OR($B8747="",$G8747="",$S8747=0),"",$G8747/$S8747)</f>
        <v/>
      </c>
      <c r="U8747" s="36">
        <f>IF($T8747="","",IF($T8747&lt;Settings!$B$8,"Critical",IF($T8747&lt;Settings!$B$9,"Semi Critical","Non Critical")))</f>
        <v/>
      </c>
      <c r="V8747" s="28" t="n"/>
      <c r="Z8747">
        <f>IF($B8747="","",IFERROR(VLOOKUP($B8747,'Plan HC for CCA'!$A:$B,2,0),""))</f>
        <v/>
      </c>
      <c r="AA8747">
        <f>IF(OR($B8747="",$Z8747=""),"",IF(N($M8747)&lt;$Z8747,"Delta","No Delta"))</f>
        <v/>
      </c>
      <c r="AB8747">
        <f>IF(OR($B8747="",$Z8747=""),"",MAX(0,$Z8747-N($M8747)))</f>
        <v/>
      </c>
      <c r="AC8747" s="46">
        <f>IF($B8747="","",IFERROR(INDEX('CCA Util %'!$H:$H,MATCH($B8747,'CCA Util %'!$E:$E,0)),""))</f>
        <v/>
      </c>
      <c r="AD8747">
        <f>IF($B8747="","",IFERROR(INDEX('CCA Util %'!$G:$G,MATCH($B8747,'CCA Util %'!$E:$E,0)),""))</f>
        <v/>
      </c>
      <c r="AE8747">
        <f>IF(OR($B8747="",$U8747=""),"",$U8747&amp;" &amp; "&amp;IF(OR($AD8747="",$AD8747=0),"Util NA",$AD8747&amp;" Util"))</f>
        <v/>
      </c>
    </row>
    <row r="8748" ht="15.75" customHeight="1" s="42">
      <c r="A8748" s="41" t="n"/>
      <c r="G8748" s="38" t="n"/>
      <c r="H8748" s="38" t="n"/>
      <c r="I8748" s="38" t="n"/>
      <c r="J8748" s="38" t="n"/>
      <c r="K8748" s="38" t="n"/>
      <c r="L8748" s="38" t="n"/>
      <c r="N8748" s="36">
        <f>IF($B8748="","",IF($C8748="SUPERSTORE","Superstore","DH"))</f>
        <v/>
      </c>
      <c r="O8748" s="36">
        <f>IF($B8748="","",IFERROR(VLOOKUP($B8748,Mapping!$A:$C,2,0),"Not Mapped"))</f>
        <v/>
      </c>
      <c r="P8748" s="36">
        <f>IF($B8748="","",IFERROR(VLOOKUP($B8748,Mapping!$A:$C,3,0),"Not Mapped"))</f>
        <v/>
      </c>
      <c r="Q8748" s="36">
        <f>IF($B8748="","",IFERROR(VLOOKUP($O8748,Leaders!$A:$B,2,0),"Not Mapped"))</f>
        <v/>
      </c>
      <c r="R8748" s="36">
        <f>IF($B8748="","",IF(COUNTIF(Exclusions!$A:$A,$B8748)&gt;0,"Yes","No"))</f>
        <v/>
      </c>
      <c r="S8748" s="38">
        <f>IF($B8748="","",MIN(1,DAY($A8748)/IF($N8748="Superstore",Settings!$B$5,Settings!$B$4)))</f>
        <v/>
      </c>
      <c r="T8748" s="38">
        <f>IF(OR($B8748="",$G8748="",$S8748=0),"",$G8748/$S8748)</f>
        <v/>
      </c>
      <c r="U8748" s="36">
        <f>IF($T8748="","",IF($T8748&lt;Settings!$B$8,"Critical",IF($T8748&lt;Settings!$B$9,"Semi Critical","Non Critical")))</f>
        <v/>
      </c>
      <c r="V8748" s="28" t="n"/>
      <c r="Z8748">
        <f>IF($B8748="","",IFERROR(VLOOKUP($B8748,'Plan HC for CCA'!$A:$B,2,0),""))</f>
        <v/>
      </c>
      <c r="AA8748">
        <f>IF(OR($B8748="",$Z8748=""),"",IF(N($M8748)&lt;$Z8748,"Delta","No Delta"))</f>
        <v/>
      </c>
      <c r="AB8748">
        <f>IF(OR($B8748="",$Z8748=""),"",MAX(0,$Z8748-N($M8748)))</f>
        <v/>
      </c>
      <c r="AC8748" s="46">
        <f>IF($B8748="","",IFERROR(INDEX('CCA Util %'!$H:$H,MATCH($B8748,'CCA Util %'!$E:$E,0)),""))</f>
        <v/>
      </c>
      <c r="AD8748">
        <f>IF($B8748="","",IFERROR(INDEX('CCA Util %'!$G:$G,MATCH($B8748,'CCA Util %'!$E:$E,0)),""))</f>
        <v/>
      </c>
      <c r="AE8748">
        <f>IF(OR($B8748="",$U8748=""),"",$U8748&amp;" &amp; "&amp;IF(OR($AD8748="",$AD8748=0),"Util NA",$AD8748&amp;" Util"))</f>
        <v/>
      </c>
    </row>
    <row r="8749" ht="15.75" customHeight="1" s="42">
      <c r="A8749" s="41" t="n"/>
      <c r="G8749" s="38" t="n"/>
      <c r="H8749" s="38" t="n"/>
      <c r="I8749" s="38" t="n"/>
      <c r="J8749" s="38" t="n"/>
      <c r="K8749" s="38" t="n"/>
      <c r="L8749" s="38" t="n"/>
      <c r="N8749" s="36">
        <f>IF($B8749="","",IF($C8749="SUPERSTORE","Superstore","DH"))</f>
        <v/>
      </c>
      <c r="O8749" s="36">
        <f>IF($B8749="","",IFERROR(VLOOKUP($B8749,Mapping!$A:$C,2,0),"Not Mapped"))</f>
        <v/>
      </c>
      <c r="P8749" s="36">
        <f>IF($B8749="","",IFERROR(VLOOKUP($B8749,Mapping!$A:$C,3,0),"Not Mapped"))</f>
        <v/>
      </c>
      <c r="Q8749" s="36">
        <f>IF($B8749="","",IFERROR(VLOOKUP($O8749,Leaders!$A:$B,2,0),"Not Mapped"))</f>
        <v/>
      </c>
      <c r="R8749" s="36">
        <f>IF($B8749="","",IF(COUNTIF(Exclusions!$A:$A,$B8749)&gt;0,"Yes","No"))</f>
        <v/>
      </c>
      <c r="S8749" s="38">
        <f>IF($B8749="","",MIN(1,DAY($A8749)/IF($N8749="Superstore",Settings!$B$5,Settings!$B$4)))</f>
        <v/>
      </c>
      <c r="T8749" s="38">
        <f>IF(OR($B8749="",$G8749="",$S8749=0),"",$G8749/$S8749)</f>
        <v/>
      </c>
      <c r="U8749" s="36">
        <f>IF($T8749="","",IF($T8749&lt;Settings!$B$8,"Critical",IF($T8749&lt;Settings!$B$9,"Semi Critical","Non Critical")))</f>
        <v/>
      </c>
      <c r="V8749" s="28" t="n"/>
      <c r="Z8749">
        <f>IF($B8749="","",IFERROR(VLOOKUP($B8749,'Plan HC for CCA'!$A:$B,2,0),""))</f>
        <v/>
      </c>
      <c r="AA8749">
        <f>IF(OR($B8749="",$Z8749=""),"",IF(N($M8749)&lt;$Z8749,"Delta","No Delta"))</f>
        <v/>
      </c>
      <c r="AB8749">
        <f>IF(OR($B8749="",$Z8749=""),"",MAX(0,$Z8749-N($M8749)))</f>
        <v/>
      </c>
      <c r="AC8749" s="46">
        <f>IF($B8749="","",IFERROR(INDEX('CCA Util %'!$H:$H,MATCH($B8749,'CCA Util %'!$E:$E,0)),""))</f>
        <v/>
      </c>
      <c r="AD8749">
        <f>IF($B8749="","",IFERROR(INDEX('CCA Util %'!$G:$G,MATCH($B8749,'CCA Util %'!$E:$E,0)),""))</f>
        <v/>
      </c>
      <c r="AE8749">
        <f>IF(OR($B8749="",$U8749=""),"",$U8749&amp;" &amp; "&amp;IF(OR($AD8749="",$AD8749=0),"Util NA",$AD8749&amp;" Util"))</f>
        <v/>
      </c>
    </row>
    <row r="8750" ht="15.75" customHeight="1" s="42">
      <c r="A8750" s="41" t="n"/>
      <c r="G8750" s="38" t="n"/>
      <c r="H8750" s="38" t="n"/>
      <c r="I8750" s="38" t="n"/>
      <c r="J8750" s="38" t="n"/>
      <c r="K8750" s="38" t="n"/>
      <c r="L8750" s="38" t="n"/>
      <c r="N8750" s="36">
        <f>IF($B8750="","",IF($C8750="SUPERSTORE","Superstore","DH"))</f>
        <v/>
      </c>
      <c r="O8750" s="36">
        <f>IF($B8750="","",IFERROR(VLOOKUP($B8750,Mapping!$A:$C,2,0),"Not Mapped"))</f>
        <v/>
      </c>
      <c r="P8750" s="36">
        <f>IF($B8750="","",IFERROR(VLOOKUP($B8750,Mapping!$A:$C,3,0),"Not Mapped"))</f>
        <v/>
      </c>
      <c r="Q8750" s="36">
        <f>IF($B8750="","",IFERROR(VLOOKUP($O8750,Leaders!$A:$B,2,0),"Not Mapped"))</f>
        <v/>
      </c>
      <c r="R8750" s="36">
        <f>IF($B8750="","",IF(COUNTIF(Exclusions!$A:$A,$B8750)&gt;0,"Yes","No"))</f>
        <v/>
      </c>
      <c r="S8750" s="38">
        <f>IF($B8750="","",MIN(1,DAY($A8750)/IF($N8750="Superstore",Settings!$B$5,Settings!$B$4)))</f>
        <v/>
      </c>
      <c r="T8750" s="38">
        <f>IF(OR($B8750="",$G8750="",$S8750=0),"",$G8750/$S8750)</f>
        <v/>
      </c>
      <c r="U8750" s="36">
        <f>IF($T8750="","",IF($T8750&lt;Settings!$B$8,"Critical",IF($T8750&lt;Settings!$B$9,"Semi Critical","Non Critical")))</f>
        <v/>
      </c>
      <c r="V8750" s="28" t="n"/>
      <c r="Z8750">
        <f>IF($B8750="","",IFERROR(VLOOKUP($B8750,'Plan HC for CCA'!$A:$B,2,0),""))</f>
        <v/>
      </c>
      <c r="AA8750">
        <f>IF(OR($B8750="",$Z8750=""),"",IF(N($M8750)&lt;$Z8750,"Delta","No Delta"))</f>
        <v/>
      </c>
      <c r="AB8750">
        <f>IF(OR($B8750="",$Z8750=""),"",MAX(0,$Z8750-N($M8750)))</f>
        <v/>
      </c>
      <c r="AC8750" s="46">
        <f>IF($B8750="","",IFERROR(INDEX('CCA Util %'!$H:$H,MATCH($B8750,'CCA Util %'!$E:$E,0)),""))</f>
        <v/>
      </c>
      <c r="AD8750">
        <f>IF($B8750="","",IFERROR(INDEX('CCA Util %'!$G:$G,MATCH($B8750,'CCA Util %'!$E:$E,0)),""))</f>
        <v/>
      </c>
      <c r="AE8750">
        <f>IF(OR($B8750="",$U8750=""),"",$U8750&amp;" &amp; "&amp;IF(OR($AD8750="",$AD8750=0),"Util NA",$AD8750&amp;" Util"))</f>
        <v/>
      </c>
    </row>
    <row r="8751" ht="15.75" customHeight="1" s="42">
      <c r="A8751" s="41" t="n"/>
      <c r="G8751" s="38" t="n"/>
      <c r="H8751" s="38" t="n"/>
      <c r="I8751" s="38" t="n"/>
      <c r="J8751" s="38" t="n"/>
      <c r="K8751" s="38" t="n"/>
      <c r="L8751" s="38" t="n"/>
      <c r="N8751" s="36">
        <f>IF($B8751="","",IF($C8751="SUPERSTORE","Superstore","DH"))</f>
        <v/>
      </c>
      <c r="O8751" s="36">
        <f>IF($B8751="","",IFERROR(VLOOKUP($B8751,Mapping!$A:$C,2,0),"Not Mapped"))</f>
        <v/>
      </c>
      <c r="P8751" s="36">
        <f>IF($B8751="","",IFERROR(VLOOKUP($B8751,Mapping!$A:$C,3,0),"Not Mapped"))</f>
        <v/>
      </c>
      <c r="Q8751" s="36">
        <f>IF($B8751="","",IFERROR(VLOOKUP($O8751,Leaders!$A:$B,2,0),"Not Mapped"))</f>
        <v/>
      </c>
      <c r="R8751" s="36">
        <f>IF($B8751="","",IF(COUNTIF(Exclusions!$A:$A,$B8751)&gt;0,"Yes","No"))</f>
        <v/>
      </c>
      <c r="S8751" s="38">
        <f>IF($B8751="","",MIN(1,DAY($A8751)/IF($N8751="Superstore",Settings!$B$5,Settings!$B$4)))</f>
        <v/>
      </c>
      <c r="T8751" s="38">
        <f>IF(OR($B8751="",$G8751="",$S8751=0),"",$G8751/$S8751)</f>
        <v/>
      </c>
      <c r="U8751" s="36">
        <f>IF($T8751="","",IF($T8751&lt;Settings!$B$8,"Critical",IF($T8751&lt;Settings!$B$9,"Semi Critical","Non Critical")))</f>
        <v/>
      </c>
      <c r="V8751" s="28" t="n"/>
      <c r="Z8751">
        <f>IF($B8751="","",IFERROR(VLOOKUP($B8751,'Plan HC for CCA'!$A:$B,2,0),""))</f>
        <v/>
      </c>
      <c r="AA8751">
        <f>IF(OR($B8751="",$Z8751=""),"",IF(N($M8751)&lt;$Z8751,"Delta","No Delta"))</f>
        <v/>
      </c>
      <c r="AB8751">
        <f>IF(OR($B8751="",$Z8751=""),"",MAX(0,$Z8751-N($M8751)))</f>
        <v/>
      </c>
      <c r="AC8751" s="46">
        <f>IF($B8751="","",IFERROR(INDEX('CCA Util %'!$H:$H,MATCH($B8751,'CCA Util %'!$E:$E,0)),""))</f>
        <v/>
      </c>
      <c r="AD8751">
        <f>IF($B8751="","",IFERROR(INDEX('CCA Util %'!$G:$G,MATCH($B8751,'CCA Util %'!$E:$E,0)),""))</f>
        <v/>
      </c>
      <c r="AE8751">
        <f>IF(OR($B8751="",$U8751=""),"",$U8751&amp;" &amp; "&amp;IF(OR($AD8751="",$AD8751=0),"Util NA",$AD8751&amp;" Util"))</f>
        <v/>
      </c>
    </row>
    <row r="8752" ht="15.75" customHeight="1" s="42">
      <c r="A8752" s="41" t="n"/>
      <c r="G8752" s="38" t="n"/>
      <c r="H8752" s="38" t="n"/>
      <c r="I8752" s="38" t="n"/>
      <c r="J8752" s="38" t="n"/>
      <c r="K8752" s="38" t="n"/>
      <c r="L8752" s="38" t="n"/>
      <c r="N8752" s="36">
        <f>IF($B8752="","",IF($C8752="SUPERSTORE","Superstore","DH"))</f>
        <v/>
      </c>
      <c r="O8752" s="36">
        <f>IF($B8752="","",IFERROR(VLOOKUP($B8752,Mapping!$A:$C,2,0),"Not Mapped"))</f>
        <v/>
      </c>
      <c r="P8752" s="36">
        <f>IF($B8752="","",IFERROR(VLOOKUP($B8752,Mapping!$A:$C,3,0),"Not Mapped"))</f>
        <v/>
      </c>
      <c r="Q8752" s="36">
        <f>IF($B8752="","",IFERROR(VLOOKUP($O8752,Leaders!$A:$B,2,0),"Not Mapped"))</f>
        <v/>
      </c>
      <c r="R8752" s="36">
        <f>IF($B8752="","",IF(COUNTIF(Exclusions!$A:$A,$B8752)&gt;0,"Yes","No"))</f>
        <v/>
      </c>
      <c r="S8752" s="38">
        <f>IF($B8752="","",MIN(1,DAY($A8752)/IF($N8752="Superstore",Settings!$B$5,Settings!$B$4)))</f>
        <v/>
      </c>
      <c r="T8752" s="38">
        <f>IF(OR($B8752="",$G8752="",$S8752=0),"",$G8752/$S8752)</f>
        <v/>
      </c>
      <c r="U8752" s="36">
        <f>IF($T8752="","",IF($T8752&lt;Settings!$B$8,"Critical",IF($T8752&lt;Settings!$B$9,"Semi Critical","Non Critical")))</f>
        <v/>
      </c>
      <c r="V8752" s="28" t="n"/>
      <c r="Z8752">
        <f>IF($B8752="","",IFERROR(VLOOKUP($B8752,'Plan HC for CCA'!$A:$B,2,0),""))</f>
        <v/>
      </c>
      <c r="AA8752">
        <f>IF(OR($B8752="",$Z8752=""),"",IF(N($M8752)&lt;$Z8752,"Delta","No Delta"))</f>
        <v/>
      </c>
      <c r="AB8752">
        <f>IF(OR($B8752="",$Z8752=""),"",MAX(0,$Z8752-N($M8752)))</f>
        <v/>
      </c>
      <c r="AC8752" s="46">
        <f>IF($B8752="","",IFERROR(INDEX('CCA Util %'!$H:$H,MATCH($B8752,'CCA Util %'!$E:$E,0)),""))</f>
        <v/>
      </c>
      <c r="AD8752">
        <f>IF($B8752="","",IFERROR(INDEX('CCA Util %'!$G:$G,MATCH($B8752,'CCA Util %'!$E:$E,0)),""))</f>
        <v/>
      </c>
      <c r="AE8752">
        <f>IF(OR($B8752="",$U8752=""),"",$U8752&amp;" &amp; "&amp;IF(OR($AD8752="",$AD8752=0),"Util NA",$AD8752&amp;" Util"))</f>
        <v/>
      </c>
    </row>
    <row r="8753" ht="15.75" customHeight="1" s="42">
      <c r="A8753" s="41" t="n"/>
      <c r="G8753" s="38" t="n"/>
      <c r="H8753" s="38" t="n"/>
      <c r="I8753" s="38" t="n"/>
      <c r="J8753" s="38" t="n"/>
      <c r="K8753" s="38" t="n"/>
      <c r="L8753" s="38" t="n"/>
      <c r="N8753" s="36">
        <f>IF($B8753="","",IF($C8753="SUPERSTORE","Superstore","DH"))</f>
        <v/>
      </c>
      <c r="O8753" s="36">
        <f>IF($B8753="","",IFERROR(VLOOKUP($B8753,Mapping!$A:$C,2,0),"Not Mapped"))</f>
        <v/>
      </c>
      <c r="P8753" s="36">
        <f>IF($B8753="","",IFERROR(VLOOKUP($B8753,Mapping!$A:$C,3,0),"Not Mapped"))</f>
        <v/>
      </c>
      <c r="Q8753" s="36">
        <f>IF($B8753="","",IFERROR(VLOOKUP($O8753,Leaders!$A:$B,2,0),"Not Mapped"))</f>
        <v/>
      </c>
      <c r="R8753" s="36">
        <f>IF($B8753="","",IF(COUNTIF(Exclusions!$A:$A,$B8753)&gt;0,"Yes","No"))</f>
        <v/>
      </c>
      <c r="S8753" s="38">
        <f>IF($B8753="","",MIN(1,DAY($A8753)/IF($N8753="Superstore",Settings!$B$5,Settings!$B$4)))</f>
        <v/>
      </c>
      <c r="T8753" s="38">
        <f>IF(OR($B8753="",$G8753="",$S8753=0),"",$G8753/$S8753)</f>
        <v/>
      </c>
      <c r="U8753" s="36">
        <f>IF($T8753="","",IF($T8753&lt;Settings!$B$8,"Critical",IF($T8753&lt;Settings!$B$9,"Semi Critical","Non Critical")))</f>
        <v/>
      </c>
      <c r="V8753" s="28" t="n"/>
      <c r="Z8753">
        <f>IF($B8753="","",IFERROR(VLOOKUP($B8753,'Plan HC for CCA'!$A:$B,2,0),""))</f>
        <v/>
      </c>
      <c r="AA8753">
        <f>IF(OR($B8753="",$Z8753=""),"",IF(N($M8753)&lt;$Z8753,"Delta","No Delta"))</f>
        <v/>
      </c>
      <c r="AB8753">
        <f>IF(OR($B8753="",$Z8753=""),"",MAX(0,$Z8753-N($M8753)))</f>
        <v/>
      </c>
      <c r="AC8753" s="46">
        <f>IF($B8753="","",IFERROR(INDEX('CCA Util %'!$H:$H,MATCH($B8753,'CCA Util %'!$E:$E,0)),""))</f>
        <v/>
      </c>
      <c r="AD8753">
        <f>IF($B8753="","",IFERROR(INDEX('CCA Util %'!$G:$G,MATCH($B8753,'CCA Util %'!$E:$E,0)),""))</f>
        <v/>
      </c>
      <c r="AE8753">
        <f>IF(OR($B8753="",$U8753=""),"",$U8753&amp;" &amp; "&amp;IF(OR($AD8753="",$AD8753=0),"Util NA",$AD8753&amp;" Util"))</f>
        <v/>
      </c>
    </row>
    <row r="8754" ht="15.75" customHeight="1" s="42">
      <c r="A8754" s="41" t="n"/>
      <c r="G8754" s="38" t="n"/>
      <c r="H8754" s="38" t="n"/>
      <c r="I8754" s="38" t="n"/>
      <c r="J8754" s="38" t="n"/>
      <c r="K8754" s="38" t="n"/>
      <c r="L8754" s="38" t="n"/>
      <c r="N8754" s="36">
        <f>IF($B8754="","",IF($C8754="SUPERSTORE","Superstore","DH"))</f>
        <v/>
      </c>
      <c r="O8754" s="36">
        <f>IF($B8754="","",IFERROR(VLOOKUP($B8754,Mapping!$A:$C,2,0),"Not Mapped"))</f>
        <v/>
      </c>
      <c r="P8754" s="36">
        <f>IF($B8754="","",IFERROR(VLOOKUP($B8754,Mapping!$A:$C,3,0),"Not Mapped"))</f>
        <v/>
      </c>
      <c r="Q8754" s="36">
        <f>IF($B8754="","",IFERROR(VLOOKUP($O8754,Leaders!$A:$B,2,0),"Not Mapped"))</f>
        <v/>
      </c>
      <c r="R8754" s="36">
        <f>IF($B8754="","",IF(COUNTIF(Exclusions!$A:$A,$B8754)&gt;0,"Yes","No"))</f>
        <v/>
      </c>
      <c r="S8754" s="38">
        <f>IF($B8754="","",MIN(1,DAY($A8754)/IF($N8754="Superstore",Settings!$B$5,Settings!$B$4)))</f>
        <v/>
      </c>
      <c r="T8754" s="38">
        <f>IF(OR($B8754="",$G8754="",$S8754=0),"",$G8754/$S8754)</f>
        <v/>
      </c>
      <c r="U8754" s="36">
        <f>IF($T8754="","",IF($T8754&lt;Settings!$B$8,"Critical",IF($T8754&lt;Settings!$B$9,"Semi Critical","Non Critical")))</f>
        <v/>
      </c>
      <c r="V8754" s="28" t="n"/>
      <c r="Z8754">
        <f>IF($B8754="","",IFERROR(VLOOKUP($B8754,'Plan HC for CCA'!$A:$B,2,0),""))</f>
        <v/>
      </c>
      <c r="AA8754">
        <f>IF(OR($B8754="",$Z8754=""),"",IF(N($M8754)&lt;$Z8754,"Delta","No Delta"))</f>
        <v/>
      </c>
      <c r="AB8754">
        <f>IF(OR($B8754="",$Z8754=""),"",MAX(0,$Z8754-N($M8754)))</f>
        <v/>
      </c>
      <c r="AC8754" s="46">
        <f>IF($B8754="","",IFERROR(INDEX('CCA Util %'!$H:$H,MATCH($B8754,'CCA Util %'!$E:$E,0)),""))</f>
        <v/>
      </c>
      <c r="AD8754">
        <f>IF($B8754="","",IFERROR(INDEX('CCA Util %'!$G:$G,MATCH($B8754,'CCA Util %'!$E:$E,0)),""))</f>
        <v/>
      </c>
      <c r="AE8754">
        <f>IF(OR($B8754="",$U8754=""),"",$U8754&amp;" &amp; "&amp;IF(OR($AD8754="",$AD8754=0),"Util NA",$AD8754&amp;" Util"))</f>
        <v/>
      </c>
    </row>
    <row r="8755" ht="15.75" customHeight="1" s="42">
      <c r="A8755" s="41" t="n"/>
      <c r="G8755" s="38" t="n"/>
      <c r="H8755" s="38" t="n"/>
      <c r="I8755" s="38" t="n"/>
      <c r="J8755" s="38" t="n"/>
      <c r="K8755" s="38" t="n"/>
      <c r="L8755" s="38" t="n"/>
      <c r="N8755" s="36">
        <f>IF($B8755="","",IF($C8755="SUPERSTORE","Superstore","DH"))</f>
        <v/>
      </c>
      <c r="O8755" s="36">
        <f>IF($B8755="","",IFERROR(VLOOKUP($B8755,Mapping!$A:$C,2,0),"Not Mapped"))</f>
        <v/>
      </c>
      <c r="P8755" s="36">
        <f>IF($B8755="","",IFERROR(VLOOKUP($B8755,Mapping!$A:$C,3,0),"Not Mapped"))</f>
        <v/>
      </c>
      <c r="Q8755" s="36">
        <f>IF($B8755="","",IFERROR(VLOOKUP($O8755,Leaders!$A:$B,2,0),"Not Mapped"))</f>
        <v/>
      </c>
      <c r="R8755" s="36">
        <f>IF($B8755="","",IF(COUNTIF(Exclusions!$A:$A,$B8755)&gt;0,"Yes","No"))</f>
        <v/>
      </c>
      <c r="S8755" s="38">
        <f>IF($B8755="","",MIN(1,DAY($A8755)/IF($N8755="Superstore",Settings!$B$5,Settings!$B$4)))</f>
        <v/>
      </c>
      <c r="T8755" s="38">
        <f>IF(OR($B8755="",$G8755="",$S8755=0),"",$G8755/$S8755)</f>
        <v/>
      </c>
      <c r="U8755" s="36">
        <f>IF($T8755="","",IF($T8755&lt;Settings!$B$8,"Critical",IF($T8755&lt;Settings!$B$9,"Semi Critical","Non Critical")))</f>
        <v/>
      </c>
      <c r="V8755" s="28" t="n"/>
      <c r="Z8755">
        <f>IF($B8755="","",IFERROR(VLOOKUP($B8755,'Plan HC for CCA'!$A:$B,2,0),""))</f>
        <v/>
      </c>
      <c r="AA8755">
        <f>IF(OR($B8755="",$Z8755=""),"",IF(N($M8755)&lt;$Z8755,"Delta","No Delta"))</f>
        <v/>
      </c>
      <c r="AB8755">
        <f>IF(OR($B8755="",$Z8755=""),"",MAX(0,$Z8755-N($M8755)))</f>
        <v/>
      </c>
      <c r="AC8755" s="46">
        <f>IF($B8755="","",IFERROR(INDEX('CCA Util %'!$H:$H,MATCH($B8755,'CCA Util %'!$E:$E,0)),""))</f>
        <v/>
      </c>
      <c r="AD8755">
        <f>IF($B8755="","",IFERROR(INDEX('CCA Util %'!$G:$G,MATCH($B8755,'CCA Util %'!$E:$E,0)),""))</f>
        <v/>
      </c>
      <c r="AE8755">
        <f>IF(OR($B8755="",$U8755=""),"",$U8755&amp;" &amp; "&amp;IF(OR($AD8755="",$AD8755=0),"Util NA",$AD8755&amp;" Util"))</f>
        <v/>
      </c>
    </row>
    <row r="8756" ht="15.75" customHeight="1" s="42">
      <c r="A8756" s="41" t="n"/>
      <c r="G8756" s="38" t="n"/>
      <c r="H8756" s="38" t="n"/>
      <c r="I8756" s="38" t="n"/>
      <c r="J8756" s="38" t="n"/>
      <c r="K8756" s="38" t="n"/>
      <c r="L8756" s="38" t="n"/>
      <c r="N8756" s="36">
        <f>IF($B8756="","",IF($C8756="SUPERSTORE","Superstore","DH"))</f>
        <v/>
      </c>
      <c r="O8756" s="36">
        <f>IF($B8756="","",IFERROR(VLOOKUP($B8756,Mapping!$A:$C,2,0),"Not Mapped"))</f>
        <v/>
      </c>
      <c r="P8756" s="36">
        <f>IF($B8756="","",IFERROR(VLOOKUP($B8756,Mapping!$A:$C,3,0),"Not Mapped"))</f>
        <v/>
      </c>
      <c r="Q8756" s="36">
        <f>IF($B8756="","",IFERROR(VLOOKUP($O8756,Leaders!$A:$B,2,0),"Not Mapped"))</f>
        <v/>
      </c>
      <c r="R8756" s="36">
        <f>IF($B8756="","",IF(COUNTIF(Exclusions!$A:$A,$B8756)&gt;0,"Yes","No"))</f>
        <v/>
      </c>
      <c r="S8756" s="38">
        <f>IF($B8756="","",MIN(1,DAY($A8756)/IF($N8756="Superstore",Settings!$B$5,Settings!$B$4)))</f>
        <v/>
      </c>
      <c r="T8756" s="38">
        <f>IF(OR($B8756="",$G8756="",$S8756=0),"",$G8756/$S8756)</f>
        <v/>
      </c>
      <c r="U8756" s="36">
        <f>IF($T8756="","",IF($T8756&lt;Settings!$B$8,"Critical",IF($T8756&lt;Settings!$B$9,"Semi Critical","Non Critical")))</f>
        <v/>
      </c>
      <c r="V8756" s="28" t="n"/>
      <c r="Z8756">
        <f>IF($B8756="","",IFERROR(VLOOKUP($B8756,'Plan HC for CCA'!$A:$B,2,0),""))</f>
        <v/>
      </c>
      <c r="AA8756">
        <f>IF(OR($B8756="",$Z8756=""),"",IF(N($M8756)&lt;$Z8756,"Delta","No Delta"))</f>
        <v/>
      </c>
      <c r="AB8756">
        <f>IF(OR($B8756="",$Z8756=""),"",MAX(0,$Z8756-N($M8756)))</f>
        <v/>
      </c>
      <c r="AC8756" s="46">
        <f>IF($B8756="","",IFERROR(INDEX('CCA Util %'!$H:$H,MATCH($B8756,'CCA Util %'!$E:$E,0)),""))</f>
        <v/>
      </c>
      <c r="AD8756">
        <f>IF($B8756="","",IFERROR(INDEX('CCA Util %'!$G:$G,MATCH($B8756,'CCA Util %'!$E:$E,0)),""))</f>
        <v/>
      </c>
      <c r="AE8756">
        <f>IF(OR($B8756="",$U8756=""),"",$U8756&amp;" &amp; "&amp;IF(OR($AD8756="",$AD8756=0),"Util NA",$AD8756&amp;" Util"))</f>
        <v/>
      </c>
    </row>
    <row r="8757" ht="15.75" customHeight="1" s="42">
      <c r="A8757" s="41" t="n"/>
      <c r="G8757" s="38" t="n"/>
      <c r="H8757" s="38" t="n"/>
      <c r="I8757" s="38" t="n"/>
      <c r="J8757" s="38" t="n"/>
      <c r="K8757" s="38" t="n"/>
      <c r="L8757" s="38" t="n"/>
      <c r="N8757" s="36">
        <f>IF($B8757="","",IF($C8757="SUPERSTORE","Superstore","DH"))</f>
        <v/>
      </c>
      <c r="O8757" s="36">
        <f>IF($B8757="","",IFERROR(VLOOKUP($B8757,Mapping!$A:$C,2,0),"Not Mapped"))</f>
        <v/>
      </c>
      <c r="P8757" s="36">
        <f>IF($B8757="","",IFERROR(VLOOKUP($B8757,Mapping!$A:$C,3,0),"Not Mapped"))</f>
        <v/>
      </c>
      <c r="Q8757" s="36">
        <f>IF($B8757="","",IFERROR(VLOOKUP($O8757,Leaders!$A:$B,2,0),"Not Mapped"))</f>
        <v/>
      </c>
      <c r="R8757" s="36">
        <f>IF($B8757="","",IF(COUNTIF(Exclusions!$A:$A,$B8757)&gt;0,"Yes","No"))</f>
        <v/>
      </c>
      <c r="S8757" s="38">
        <f>IF($B8757="","",MIN(1,DAY($A8757)/IF($N8757="Superstore",Settings!$B$5,Settings!$B$4)))</f>
        <v/>
      </c>
      <c r="T8757" s="38">
        <f>IF(OR($B8757="",$G8757="",$S8757=0),"",$G8757/$S8757)</f>
        <v/>
      </c>
      <c r="U8757" s="36">
        <f>IF($T8757="","",IF($T8757&lt;Settings!$B$8,"Critical",IF($T8757&lt;Settings!$B$9,"Semi Critical","Non Critical")))</f>
        <v/>
      </c>
      <c r="V8757" s="28" t="n"/>
      <c r="Z8757">
        <f>IF($B8757="","",IFERROR(VLOOKUP($B8757,'Plan HC for CCA'!$A:$B,2,0),""))</f>
        <v/>
      </c>
      <c r="AA8757">
        <f>IF(OR($B8757="",$Z8757=""),"",IF(N($M8757)&lt;$Z8757,"Delta","No Delta"))</f>
        <v/>
      </c>
      <c r="AB8757">
        <f>IF(OR($B8757="",$Z8757=""),"",MAX(0,$Z8757-N($M8757)))</f>
        <v/>
      </c>
      <c r="AC8757" s="46">
        <f>IF($B8757="","",IFERROR(INDEX('CCA Util %'!$H:$H,MATCH($B8757,'CCA Util %'!$E:$E,0)),""))</f>
        <v/>
      </c>
      <c r="AD8757">
        <f>IF($B8757="","",IFERROR(INDEX('CCA Util %'!$G:$G,MATCH($B8757,'CCA Util %'!$E:$E,0)),""))</f>
        <v/>
      </c>
      <c r="AE8757">
        <f>IF(OR($B8757="",$U8757=""),"",$U8757&amp;" &amp; "&amp;IF(OR($AD8757="",$AD8757=0),"Util NA",$AD8757&amp;" Util"))</f>
        <v/>
      </c>
    </row>
    <row r="8758" ht="15.75" customHeight="1" s="42">
      <c r="A8758" s="41" t="n"/>
      <c r="G8758" s="38" t="n"/>
      <c r="H8758" s="38" t="n"/>
      <c r="I8758" s="38" t="n"/>
      <c r="J8758" s="38" t="n"/>
      <c r="K8758" s="38" t="n"/>
      <c r="L8758" s="38" t="n"/>
      <c r="N8758" s="36">
        <f>IF($B8758="","",IF($C8758="SUPERSTORE","Superstore","DH"))</f>
        <v/>
      </c>
      <c r="O8758" s="36">
        <f>IF($B8758="","",IFERROR(VLOOKUP($B8758,Mapping!$A:$C,2,0),"Not Mapped"))</f>
        <v/>
      </c>
      <c r="P8758" s="36">
        <f>IF($B8758="","",IFERROR(VLOOKUP($B8758,Mapping!$A:$C,3,0),"Not Mapped"))</f>
        <v/>
      </c>
      <c r="Q8758" s="36">
        <f>IF($B8758="","",IFERROR(VLOOKUP($O8758,Leaders!$A:$B,2,0),"Not Mapped"))</f>
        <v/>
      </c>
      <c r="R8758" s="36">
        <f>IF($B8758="","",IF(COUNTIF(Exclusions!$A:$A,$B8758)&gt;0,"Yes","No"))</f>
        <v/>
      </c>
      <c r="S8758" s="38">
        <f>IF($B8758="","",MIN(1,DAY($A8758)/IF($N8758="Superstore",Settings!$B$5,Settings!$B$4)))</f>
        <v/>
      </c>
      <c r="T8758" s="38">
        <f>IF(OR($B8758="",$G8758="",$S8758=0),"",$G8758/$S8758)</f>
        <v/>
      </c>
      <c r="U8758" s="36">
        <f>IF($T8758="","",IF($T8758&lt;Settings!$B$8,"Critical",IF($T8758&lt;Settings!$B$9,"Semi Critical","Non Critical")))</f>
        <v/>
      </c>
      <c r="V8758" s="28" t="n"/>
      <c r="Z8758">
        <f>IF($B8758="","",IFERROR(VLOOKUP($B8758,'Plan HC for CCA'!$A:$B,2,0),""))</f>
        <v/>
      </c>
      <c r="AA8758">
        <f>IF(OR($B8758="",$Z8758=""),"",IF(N($M8758)&lt;$Z8758,"Delta","No Delta"))</f>
        <v/>
      </c>
      <c r="AB8758">
        <f>IF(OR($B8758="",$Z8758=""),"",MAX(0,$Z8758-N($M8758)))</f>
        <v/>
      </c>
      <c r="AC8758" s="46">
        <f>IF($B8758="","",IFERROR(INDEX('CCA Util %'!$H:$H,MATCH($B8758,'CCA Util %'!$E:$E,0)),""))</f>
        <v/>
      </c>
      <c r="AD8758">
        <f>IF($B8758="","",IFERROR(INDEX('CCA Util %'!$G:$G,MATCH($B8758,'CCA Util %'!$E:$E,0)),""))</f>
        <v/>
      </c>
      <c r="AE8758">
        <f>IF(OR($B8758="",$U8758=""),"",$U8758&amp;" &amp; "&amp;IF(OR($AD8758="",$AD8758=0),"Util NA",$AD8758&amp;" Util"))</f>
        <v/>
      </c>
    </row>
    <row r="8759" ht="15.75" customHeight="1" s="42">
      <c r="A8759" s="41" t="n"/>
      <c r="G8759" s="38" t="n"/>
      <c r="H8759" s="38" t="n"/>
      <c r="I8759" s="38" t="n"/>
      <c r="J8759" s="38" t="n"/>
      <c r="K8759" s="38" t="n"/>
      <c r="L8759" s="38" t="n"/>
      <c r="N8759" s="36">
        <f>IF($B8759="","",IF($C8759="SUPERSTORE","Superstore","DH"))</f>
        <v/>
      </c>
      <c r="O8759" s="36">
        <f>IF($B8759="","",IFERROR(VLOOKUP($B8759,Mapping!$A:$C,2,0),"Not Mapped"))</f>
        <v/>
      </c>
      <c r="P8759" s="36">
        <f>IF($B8759="","",IFERROR(VLOOKUP($B8759,Mapping!$A:$C,3,0),"Not Mapped"))</f>
        <v/>
      </c>
      <c r="Q8759" s="36">
        <f>IF($B8759="","",IFERROR(VLOOKUP($O8759,Leaders!$A:$B,2,0),"Not Mapped"))</f>
        <v/>
      </c>
      <c r="R8759" s="36">
        <f>IF($B8759="","",IF(COUNTIF(Exclusions!$A:$A,$B8759)&gt;0,"Yes","No"))</f>
        <v/>
      </c>
      <c r="S8759" s="38">
        <f>IF($B8759="","",MIN(1,DAY($A8759)/IF($N8759="Superstore",Settings!$B$5,Settings!$B$4)))</f>
        <v/>
      </c>
      <c r="T8759" s="38">
        <f>IF(OR($B8759="",$G8759="",$S8759=0),"",$G8759/$S8759)</f>
        <v/>
      </c>
      <c r="U8759" s="36">
        <f>IF($T8759="","",IF($T8759&lt;Settings!$B$8,"Critical",IF($T8759&lt;Settings!$B$9,"Semi Critical","Non Critical")))</f>
        <v/>
      </c>
      <c r="V8759" s="28" t="n"/>
      <c r="Z8759">
        <f>IF($B8759="","",IFERROR(VLOOKUP($B8759,'Plan HC for CCA'!$A:$B,2,0),""))</f>
        <v/>
      </c>
      <c r="AA8759">
        <f>IF(OR($B8759="",$Z8759=""),"",IF(N($M8759)&lt;$Z8759,"Delta","No Delta"))</f>
        <v/>
      </c>
      <c r="AB8759">
        <f>IF(OR($B8759="",$Z8759=""),"",MAX(0,$Z8759-N($M8759)))</f>
        <v/>
      </c>
      <c r="AC8759" s="46">
        <f>IF($B8759="","",IFERROR(INDEX('CCA Util %'!$H:$H,MATCH($B8759,'CCA Util %'!$E:$E,0)),""))</f>
        <v/>
      </c>
      <c r="AD8759">
        <f>IF($B8759="","",IFERROR(INDEX('CCA Util %'!$G:$G,MATCH($B8759,'CCA Util %'!$E:$E,0)),""))</f>
        <v/>
      </c>
      <c r="AE8759">
        <f>IF(OR($B8759="",$U8759=""),"",$U8759&amp;" &amp; "&amp;IF(OR($AD8759="",$AD8759=0),"Util NA",$AD8759&amp;" Util"))</f>
        <v/>
      </c>
    </row>
    <row r="8760" ht="15.75" customHeight="1" s="42">
      <c r="A8760" s="41" t="n"/>
      <c r="G8760" s="38" t="n"/>
      <c r="H8760" s="38" t="n"/>
      <c r="I8760" s="38" t="n"/>
      <c r="J8760" s="38" t="n"/>
      <c r="K8760" s="38" t="n"/>
      <c r="L8760" s="38" t="n"/>
      <c r="N8760" s="36">
        <f>IF($B8760="","",IF($C8760="SUPERSTORE","Superstore","DH"))</f>
        <v/>
      </c>
      <c r="O8760" s="36">
        <f>IF($B8760="","",IFERROR(VLOOKUP($B8760,Mapping!$A:$C,2,0),"Not Mapped"))</f>
        <v/>
      </c>
      <c r="P8760" s="36">
        <f>IF($B8760="","",IFERROR(VLOOKUP($B8760,Mapping!$A:$C,3,0),"Not Mapped"))</f>
        <v/>
      </c>
      <c r="Q8760" s="36">
        <f>IF($B8760="","",IFERROR(VLOOKUP($O8760,Leaders!$A:$B,2,0),"Not Mapped"))</f>
        <v/>
      </c>
      <c r="R8760" s="36">
        <f>IF($B8760="","",IF(COUNTIF(Exclusions!$A:$A,$B8760)&gt;0,"Yes","No"))</f>
        <v/>
      </c>
      <c r="S8760" s="38">
        <f>IF($B8760="","",MIN(1,DAY($A8760)/IF($N8760="Superstore",Settings!$B$5,Settings!$B$4)))</f>
        <v/>
      </c>
      <c r="T8760" s="38">
        <f>IF(OR($B8760="",$G8760="",$S8760=0),"",$G8760/$S8760)</f>
        <v/>
      </c>
      <c r="U8760" s="36">
        <f>IF($T8760="","",IF($T8760&lt;Settings!$B$8,"Critical",IF($T8760&lt;Settings!$B$9,"Semi Critical","Non Critical")))</f>
        <v/>
      </c>
      <c r="V8760" s="28" t="n"/>
      <c r="Z8760">
        <f>IF($B8760="","",IFERROR(VLOOKUP($B8760,'Plan HC for CCA'!$A:$B,2,0),""))</f>
        <v/>
      </c>
      <c r="AA8760">
        <f>IF(OR($B8760="",$Z8760=""),"",IF(N($M8760)&lt;$Z8760,"Delta","No Delta"))</f>
        <v/>
      </c>
      <c r="AB8760">
        <f>IF(OR($B8760="",$Z8760=""),"",MAX(0,$Z8760-N($M8760)))</f>
        <v/>
      </c>
      <c r="AC8760" s="46">
        <f>IF($B8760="","",IFERROR(INDEX('CCA Util %'!$H:$H,MATCH($B8760,'CCA Util %'!$E:$E,0)),""))</f>
        <v/>
      </c>
      <c r="AD8760">
        <f>IF($B8760="","",IFERROR(INDEX('CCA Util %'!$G:$G,MATCH($B8760,'CCA Util %'!$E:$E,0)),""))</f>
        <v/>
      </c>
      <c r="AE8760">
        <f>IF(OR($B8760="",$U8760=""),"",$U8760&amp;" &amp; "&amp;IF(OR($AD8760="",$AD8760=0),"Util NA",$AD8760&amp;" Util"))</f>
        <v/>
      </c>
    </row>
    <row r="8761" ht="15.75" customHeight="1" s="42">
      <c r="A8761" s="41" t="n"/>
      <c r="G8761" s="38" t="n"/>
      <c r="H8761" s="38" t="n"/>
      <c r="I8761" s="38" t="n"/>
      <c r="J8761" s="38" t="n"/>
      <c r="K8761" s="38" t="n"/>
      <c r="L8761" s="38" t="n"/>
      <c r="N8761" s="36">
        <f>IF($B8761="","",IF($C8761="SUPERSTORE","Superstore","DH"))</f>
        <v/>
      </c>
      <c r="O8761" s="36">
        <f>IF($B8761="","",IFERROR(VLOOKUP($B8761,Mapping!$A:$C,2,0),"Not Mapped"))</f>
        <v/>
      </c>
      <c r="P8761" s="36">
        <f>IF($B8761="","",IFERROR(VLOOKUP($B8761,Mapping!$A:$C,3,0),"Not Mapped"))</f>
        <v/>
      </c>
      <c r="Q8761" s="36">
        <f>IF($B8761="","",IFERROR(VLOOKUP($O8761,Leaders!$A:$B,2,0),"Not Mapped"))</f>
        <v/>
      </c>
      <c r="R8761" s="36">
        <f>IF($B8761="","",IF(COUNTIF(Exclusions!$A:$A,$B8761)&gt;0,"Yes","No"))</f>
        <v/>
      </c>
      <c r="S8761" s="38">
        <f>IF($B8761="","",MIN(1,DAY($A8761)/IF($N8761="Superstore",Settings!$B$5,Settings!$B$4)))</f>
        <v/>
      </c>
      <c r="T8761" s="38">
        <f>IF(OR($B8761="",$G8761="",$S8761=0),"",$G8761/$S8761)</f>
        <v/>
      </c>
      <c r="U8761" s="36">
        <f>IF($T8761="","",IF($T8761&lt;Settings!$B$8,"Critical",IF($T8761&lt;Settings!$B$9,"Semi Critical","Non Critical")))</f>
        <v/>
      </c>
      <c r="V8761" s="28" t="n"/>
      <c r="Z8761">
        <f>IF($B8761="","",IFERROR(VLOOKUP($B8761,'Plan HC for CCA'!$A:$B,2,0),""))</f>
        <v/>
      </c>
      <c r="AA8761">
        <f>IF(OR($B8761="",$Z8761=""),"",IF(N($M8761)&lt;$Z8761,"Delta","No Delta"))</f>
        <v/>
      </c>
      <c r="AB8761">
        <f>IF(OR($B8761="",$Z8761=""),"",MAX(0,$Z8761-N($M8761)))</f>
        <v/>
      </c>
      <c r="AC8761" s="46">
        <f>IF($B8761="","",IFERROR(INDEX('CCA Util %'!$H:$H,MATCH($B8761,'CCA Util %'!$E:$E,0)),""))</f>
        <v/>
      </c>
      <c r="AD8761">
        <f>IF($B8761="","",IFERROR(INDEX('CCA Util %'!$G:$G,MATCH($B8761,'CCA Util %'!$E:$E,0)),""))</f>
        <v/>
      </c>
      <c r="AE8761">
        <f>IF(OR($B8761="",$U8761=""),"",$U8761&amp;" &amp; "&amp;IF(OR($AD8761="",$AD8761=0),"Util NA",$AD8761&amp;" Util"))</f>
        <v/>
      </c>
    </row>
    <row r="8762" ht="15.75" customHeight="1" s="42">
      <c r="A8762" s="41" t="n"/>
      <c r="G8762" s="38" t="n"/>
      <c r="H8762" s="38" t="n"/>
      <c r="I8762" s="38" t="n"/>
      <c r="J8762" s="38" t="n"/>
      <c r="K8762" s="38" t="n"/>
      <c r="L8762" s="38" t="n"/>
      <c r="N8762" s="36">
        <f>IF($B8762="","",IF($C8762="SUPERSTORE","Superstore","DH"))</f>
        <v/>
      </c>
      <c r="O8762" s="36">
        <f>IF($B8762="","",IFERROR(VLOOKUP($B8762,Mapping!$A:$C,2,0),"Not Mapped"))</f>
        <v/>
      </c>
      <c r="P8762" s="36">
        <f>IF($B8762="","",IFERROR(VLOOKUP($B8762,Mapping!$A:$C,3,0),"Not Mapped"))</f>
        <v/>
      </c>
      <c r="Q8762" s="36">
        <f>IF($B8762="","",IFERROR(VLOOKUP($O8762,Leaders!$A:$B,2,0),"Not Mapped"))</f>
        <v/>
      </c>
      <c r="R8762" s="36">
        <f>IF($B8762="","",IF(COUNTIF(Exclusions!$A:$A,$B8762)&gt;0,"Yes","No"))</f>
        <v/>
      </c>
      <c r="S8762" s="38">
        <f>IF($B8762="","",MIN(1,DAY($A8762)/IF($N8762="Superstore",Settings!$B$5,Settings!$B$4)))</f>
        <v/>
      </c>
      <c r="T8762" s="38">
        <f>IF(OR($B8762="",$G8762="",$S8762=0),"",$G8762/$S8762)</f>
        <v/>
      </c>
      <c r="U8762" s="36">
        <f>IF($T8762="","",IF($T8762&lt;Settings!$B$8,"Critical",IF($T8762&lt;Settings!$B$9,"Semi Critical","Non Critical")))</f>
        <v/>
      </c>
      <c r="V8762" s="28" t="n"/>
      <c r="Z8762">
        <f>IF($B8762="","",IFERROR(VLOOKUP($B8762,'Plan HC for CCA'!$A:$B,2,0),""))</f>
        <v/>
      </c>
      <c r="AA8762">
        <f>IF(OR($B8762="",$Z8762=""),"",IF(N($M8762)&lt;$Z8762,"Delta","No Delta"))</f>
        <v/>
      </c>
      <c r="AB8762">
        <f>IF(OR($B8762="",$Z8762=""),"",MAX(0,$Z8762-N($M8762)))</f>
        <v/>
      </c>
      <c r="AC8762" s="46">
        <f>IF($B8762="","",IFERROR(INDEX('CCA Util %'!$H:$H,MATCH($B8762,'CCA Util %'!$E:$E,0)),""))</f>
        <v/>
      </c>
      <c r="AD8762">
        <f>IF($B8762="","",IFERROR(INDEX('CCA Util %'!$G:$G,MATCH($B8762,'CCA Util %'!$E:$E,0)),""))</f>
        <v/>
      </c>
      <c r="AE8762">
        <f>IF(OR($B8762="",$U8762=""),"",$U8762&amp;" &amp; "&amp;IF(OR($AD8762="",$AD8762=0),"Util NA",$AD8762&amp;" Util"))</f>
        <v/>
      </c>
    </row>
    <row r="8763" ht="15.75" customHeight="1" s="42">
      <c r="A8763" s="41" t="n"/>
      <c r="G8763" s="38" t="n"/>
      <c r="H8763" s="38" t="n"/>
      <c r="I8763" s="38" t="n"/>
      <c r="J8763" s="38" t="n"/>
      <c r="K8763" s="38" t="n"/>
      <c r="L8763" s="38" t="n"/>
      <c r="N8763" s="36">
        <f>IF($B8763="","",IF($C8763="SUPERSTORE","Superstore","DH"))</f>
        <v/>
      </c>
      <c r="O8763" s="36">
        <f>IF($B8763="","",IFERROR(VLOOKUP($B8763,Mapping!$A:$C,2,0),"Not Mapped"))</f>
        <v/>
      </c>
      <c r="P8763" s="36">
        <f>IF($B8763="","",IFERROR(VLOOKUP($B8763,Mapping!$A:$C,3,0),"Not Mapped"))</f>
        <v/>
      </c>
      <c r="Q8763" s="36">
        <f>IF($B8763="","",IFERROR(VLOOKUP($O8763,Leaders!$A:$B,2,0),"Not Mapped"))</f>
        <v/>
      </c>
      <c r="R8763" s="36">
        <f>IF($B8763="","",IF(COUNTIF(Exclusions!$A:$A,$B8763)&gt;0,"Yes","No"))</f>
        <v/>
      </c>
      <c r="S8763" s="38">
        <f>IF($B8763="","",MIN(1,DAY($A8763)/IF($N8763="Superstore",Settings!$B$5,Settings!$B$4)))</f>
        <v/>
      </c>
      <c r="T8763" s="38">
        <f>IF(OR($B8763="",$G8763="",$S8763=0),"",$G8763/$S8763)</f>
        <v/>
      </c>
      <c r="U8763" s="36">
        <f>IF($T8763="","",IF($T8763&lt;Settings!$B$8,"Critical",IF($T8763&lt;Settings!$B$9,"Semi Critical","Non Critical")))</f>
        <v/>
      </c>
      <c r="V8763" s="28" t="n"/>
      <c r="Z8763">
        <f>IF($B8763="","",IFERROR(VLOOKUP($B8763,'Plan HC for CCA'!$A:$B,2,0),""))</f>
        <v/>
      </c>
      <c r="AA8763">
        <f>IF(OR($B8763="",$Z8763=""),"",IF(N($M8763)&lt;$Z8763,"Delta","No Delta"))</f>
        <v/>
      </c>
      <c r="AB8763">
        <f>IF(OR($B8763="",$Z8763=""),"",MAX(0,$Z8763-N($M8763)))</f>
        <v/>
      </c>
      <c r="AC8763" s="46">
        <f>IF($B8763="","",IFERROR(INDEX('CCA Util %'!$H:$H,MATCH($B8763,'CCA Util %'!$E:$E,0)),""))</f>
        <v/>
      </c>
      <c r="AD8763">
        <f>IF($B8763="","",IFERROR(INDEX('CCA Util %'!$G:$G,MATCH($B8763,'CCA Util %'!$E:$E,0)),""))</f>
        <v/>
      </c>
      <c r="AE8763">
        <f>IF(OR($B8763="",$U8763=""),"",$U8763&amp;" &amp; "&amp;IF(OR($AD8763="",$AD8763=0),"Util NA",$AD8763&amp;" Util"))</f>
        <v/>
      </c>
    </row>
    <row r="8764" ht="15.75" customHeight="1" s="42">
      <c r="A8764" s="41" t="n"/>
      <c r="G8764" s="38" t="n"/>
      <c r="H8764" s="38" t="n"/>
      <c r="I8764" s="38" t="n"/>
      <c r="J8764" s="38" t="n"/>
      <c r="K8764" s="38" t="n"/>
      <c r="L8764" s="38" t="n"/>
      <c r="N8764" s="36">
        <f>IF($B8764="","",IF($C8764="SUPERSTORE","Superstore","DH"))</f>
        <v/>
      </c>
      <c r="O8764" s="36">
        <f>IF($B8764="","",IFERROR(VLOOKUP($B8764,Mapping!$A:$C,2,0),"Not Mapped"))</f>
        <v/>
      </c>
      <c r="P8764" s="36">
        <f>IF($B8764="","",IFERROR(VLOOKUP($B8764,Mapping!$A:$C,3,0),"Not Mapped"))</f>
        <v/>
      </c>
      <c r="Q8764" s="36">
        <f>IF($B8764="","",IFERROR(VLOOKUP($O8764,Leaders!$A:$B,2,0),"Not Mapped"))</f>
        <v/>
      </c>
      <c r="R8764" s="36">
        <f>IF($B8764="","",IF(COUNTIF(Exclusions!$A:$A,$B8764)&gt;0,"Yes","No"))</f>
        <v/>
      </c>
      <c r="S8764" s="38">
        <f>IF($B8764="","",MIN(1,DAY($A8764)/IF($N8764="Superstore",Settings!$B$5,Settings!$B$4)))</f>
        <v/>
      </c>
      <c r="T8764" s="38">
        <f>IF(OR($B8764="",$G8764="",$S8764=0),"",$G8764/$S8764)</f>
        <v/>
      </c>
      <c r="U8764" s="36">
        <f>IF($T8764="","",IF($T8764&lt;Settings!$B$8,"Critical",IF($T8764&lt;Settings!$B$9,"Semi Critical","Non Critical")))</f>
        <v/>
      </c>
      <c r="V8764" s="28" t="n"/>
      <c r="Z8764">
        <f>IF($B8764="","",IFERROR(VLOOKUP($B8764,'Plan HC for CCA'!$A:$B,2,0),""))</f>
        <v/>
      </c>
      <c r="AA8764">
        <f>IF(OR($B8764="",$Z8764=""),"",IF(N($M8764)&lt;$Z8764,"Delta","No Delta"))</f>
        <v/>
      </c>
      <c r="AB8764">
        <f>IF(OR($B8764="",$Z8764=""),"",MAX(0,$Z8764-N($M8764)))</f>
        <v/>
      </c>
      <c r="AC8764" s="46">
        <f>IF($B8764="","",IFERROR(INDEX('CCA Util %'!$H:$H,MATCH($B8764,'CCA Util %'!$E:$E,0)),""))</f>
        <v/>
      </c>
      <c r="AD8764">
        <f>IF($B8764="","",IFERROR(INDEX('CCA Util %'!$G:$G,MATCH($B8764,'CCA Util %'!$E:$E,0)),""))</f>
        <v/>
      </c>
      <c r="AE8764">
        <f>IF(OR($B8764="",$U8764=""),"",$U8764&amp;" &amp; "&amp;IF(OR($AD8764="",$AD8764=0),"Util NA",$AD8764&amp;" Util"))</f>
        <v/>
      </c>
    </row>
    <row r="8765" ht="15.75" customHeight="1" s="42">
      <c r="A8765" s="41" t="n"/>
      <c r="G8765" s="38" t="n"/>
      <c r="H8765" s="38" t="n"/>
      <c r="I8765" s="38" t="n"/>
      <c r="J8765" s="38" t="n"/>
      <c r="K8765" s="38" t="n"/>
      <c r="L8765" s="38" t="n"/>
      <c r="N8765" s="36">
        <f>IF($B8765="","",IF($C8765="SUPERSTORE","Superstore","DH"))</f>
        <v/>
      </c>
      <c r="O8765" s="36">
        <f>IF($B8765="","",IFERROR(VLOOKUP($B8765,Mapping!$A:$C,2,0),"Not Mapped"))</f>
        <v/>
      </c>
      <c r="P8765" s="36">
        <f>IF($B8765="","",IFERROR(VLOOKUP($B8765,Mapping!$A:$C,3,0),"Not Mapped"))</f>
        <v/>
      </c>
      <c r="Q8765" s="36">
        <f>IF($B8765="","",IFERROR(VLOOKUP($O8765,Leaders!$A:$B,2,0),"Not Mapped"))</f>
        <v/>
      </c>
      <c r="R8765" s="36">
        <f>IF($B8765="","",IF(COUNTIF(Exclusions!$A:$A,$B8765)&gt;0,"Yes","No"))</f>
        <v/>
      </c>
      <c r="S8765" s="38">
        <f>IF($B8765="","",MIN(1,DAY($A8765)/IF($N8765="Superstore",Settings!$B$5,Settings!$B$4)))</f>
        <v/>
      </c>
      <c r="T8765" s="38">
        <f>IF(OR($B8765="",$G8765="",$S8765=0),"",$G8765/$S8765)</f>
        <v/>
      </c>
      <c r="U8765" s="36">
        <f>IF($T8765="","",IF($T8765&lt;Settings!$B$8,"Critical",IF($T8765&lt;Settings!$B$9,"Semi Critical","Non Critical")))</f>
        <v/>
      </c>
      <c r="V8765" s="28" t="n"/>
      <c r="Z8765">
        <f>IF($B8765="","",IFERROR(VLOOKUP($B8765,'Plan HC for CCA'!$A:$B,2,0),""))</f>
        <v/>
      </c>
      <c r="AA8765">
        <f>IF(OR($B8765="",$Z8765=""),"",IF(N($M8765)&lt;$Z8765,"Delta","No Delta"))</f>
        <v/>
      </c>
      <c r="AB8765">
        <f>IF(OR($B8765="",$Z8765=""),"",MAX(0,$Z8765-N($M8765)))</f>
        <v/>
      </c>
      <c r="AC8765" s="46">
        <f>IF($B8765="","",IFERROR(INDEX('CCA Util %'!$H:$H,MATCH($B8765,'CCA Util %'!$E:$E,0)),""))</f>
        <v/>
      </c>
      <c r="AD8765">
        <f>IF($B8765="","",IFERROR(INDEX('CCA Util %'!$G:$G,MATCH($B8765,'CCA Util %'!$E:$E,0)),""))</f>
        <v/>
      </c>
      <c r="AE8765">
        <f>IF(OR($B8765="",$U8765=""),"",$U8765&amp;" &amp; "&amp;IF(OR($AD8765="",$AD8765=0),"Util NA",$AD8765&amp;" Util"))</f>
        <v/>
      </c>
    </row>
    <row r="8766" ht="15.75" customHeight="1" s="42">
      <c r="A8766" s="41" t="n"/>
      <c r="G8766" s="38" t="n"/>
      <c r="H8766" s="38" t="n"/>
      <c r="I8766" s="38" t="n"/>
      <c r="J8766" s="38" t="n"/>
      <c r="K8766" s="38" t="n"/>
      <c r="L8766" s="38" t="n"/>
      <c r="N8766" s="36">
        <f>IF($B8766="","",IF($C8766="SUPERSTORE","Superstore","DH"))</f>
        <v/>
      </c>
      <c r="O8766" s="36">
        <f>IF($B8766="","",IFERROR(VLOOKUP($B8766,Mapping!$A:$C,2,0),"Not Mapped"))</f>
        <v/>
      </c>
      <c r="P8766" s="36">
        <f>IF($B8766="","",IFERROR(VLOOKUP($B8766,Mapping!$A:$C,3,0),"Not Mapped"))</f>
        <v/>
      </c>
      <c r="Q8766" s="36">
        <f>IF($B8766="","",IFERROR(VLOOKUP($O8766,Leaders!$A:$B,2,0),"Not Mapped"))</f>
        <v/>
      </c>
      <c r="R8766" s="36">
        <f>IF($B8766="","",IF(COUNTIF(Exclusions!$A:$A,$B8766)&gt;0,"Yes","No"))</f>
        <v/>
      </c>
      <c r="S8766" s="38">
        <f>IF($B8766="","",MIN(1,DAY($A8766)/IF($N8766="Superstore",Settings!$B$5,Settings!$B$4)))</f>
        <v/>
      </c>
      <c r="T8766" s="38">
        <f>IF(OR($B8766="",$G8766="",$S8766=0),"",$G8766/$S8766)</f>
        <v/>
      </c>
      <c r="U8766" s="36">
        <f>IF($T8766="","",IF($T8766&lt;Settings!$B$8,"Critical",IF($T8766&lt;Settings!$B$9,"Semi Critical","Non Critical")))</f>
        <v/>
      </c>
      <c r="V8766" s="28" t="n"/>
      <c r="Z8766">
        <f>IF($B8766="","",IFERROR(VLOOKUP($B8766,'Plan HC for CCA'!$A:$B,2,0),""))</f>
        <v/>
      </c>
      <c r="AA8766">
        <f>IF(OR($B8766="",$Z8766=""),"",IF(N($M8766)&lt;$Z8766,"Delta","No Delta"))</f>
        <v/>
      </c>
      <c r="AB8766">
        <f>IF(OR($B8766="",$Z8766=""),"",MAX(0,$Z8766-N($M8766)))</f>
        <v/>
      </c>
      <c r="AC8766" s="46">
        <f>IF($B8766="","",IFERROR(INDEX('CCA Util %'!$H:$H,MATCH($B8766,'CCA Util %'!$E:$E,0)),""))</f>
        <v/>
      </c>
      <c r="AD8766">
        <f>IF($B8766="","",IFERROR(INDEX('CCA Util %'!$G:$G,MATCH($B8766,'CCA Util %'!$E:$E,0)),""))</f>
        <v/>
      </c>
      <c r="AE8766">
        <f>IF(OR($B8766="",$U8766=""),"",$U8766&amp;" &amp; "&amp;IF(OR($AD8766="",$AD8766=0),"Util NA",$AD8766&amp;" Util"))</f>
        <v/>
      </c>
    </row>
    <row r="8767" ht="15.75" customHeight="1" s="42">
      <c r="A8767" s="41" t="n"/>
      <c r="G8767" s="38" t="n"/>
      <c r="H8767" s="38" t="n"/>
      <c r="I8767" s="38" t="n"/>
      <c r="J8767" s="38" t="n"/>
      <c r="K8767" s="38" t="n"/>
      <c r="L8767" s="38" t="n"/>
      <c r="N8767" s="36">
        <f>IF($B8767="","",IF($C8767="SUPERSTORE","Superstore","DH"))</f>
        <v/>
      </c>
      <c r="O8767" s="36">
        <f>IF($B8767="","",IFERROR(VLOOKUP($B8767,Mapping!$A:$C,2,0),"Not Mapped"))</f>
        <v/>
      </c>
      <c r="P8767" s="36">
        <f>IF($B8767="","",IFERROR(VLOOKUP($B8767,Mapping!$A:$C,3,0),"Not Mapped"))</f>
        <v/>
      </c>
      <c r="Q8767" s="36">
        <f>IF($B8767="","",IFERROR(VLOOKUP($O8767,Leaders!$A:$B,2,0),"Not Mapped"))</f>
        <v/>
      </c>
      <c r="R8767" s="36">
        <f>IF($B8767="","",IF(COUNTIF(Exclusions!$A:$A,$B8767)&gt;0,"Yes","No"))</f>
        <v/>
      </c>
      <c r="S8767" s="38">
        <f>IF($B8767="","",MIN(1,DAY($A8767)/IF($N8767="Superstore",Settings!$B$5,Settings!$B$4)))</f>
        <v/>
      </c>
      <c r="T8767" s="38">
        <f>IF(OR($B8767="",$G8767="",$S8767=0),"",$G8767/$S8767)</f>
        <v/>
      </c>
      <c r="U8767" s="36">
        <f>IF($T8767="","",IF($T8767&lt;Settings!$B$8,"Critical",IF($T8767&lt;Settings!$B$9,"Semi Critical","Non Critical")))</f>
        <v/>
      </c>
      <c r="V8767" s="28" t="n"/>
      <c r="Z8767">
        <f>IF($B8767="","",IFERROR(VLOOKUP($B8767,'Plan HC for CCA'!$A:$B,2,0),""))</f>
        <v/>
      </c>
      <c r="AA8767">
        <f>IF(OR($B8767="",$Z8767=""),"",IF(N($M8767)&lt;$Z8767,"Delta","No Delta"))</f>
        <v/>
      </c>
      <c r="AB8767">
        <f>IF(OR($B8767="",$Z8767=""),"",MAX(0,$Z8767-N($M8767)))</f>
        <v/>
      </c>
      <c r="AC8767" s="46">
        <f>IF($B8767="","",IFERROR(INDEX('CCA Util %'!$H:$H,MATCH($B8767,'CCA Util %'!$E:$E,0)),""))</f>
        <v/>
      </c>
      <c r="AD8767">
        <f>IF($B8767="","",IFERROR(INDEX('CCA Util %'!$G:$G,MATCH($B8767,'CCA Util %'!$E:$E,0)),""))</f>
        <v/>
      </c>
      <c r="AE8767">
        <f>IF(OR($B8767="",$U8767=""),"",$U8767&amp;" &amp; "&amp;IF(OR($AD8767="",$AD8767=0),"Util NA",$AD8767&amp;" Util"))</f>
        <v/>
      </c>
    </row>
    <row r="8768" ht="15.75" customHeight="1" s="42">
      <c r="A8768" s="41" t="n"/>
      <c r="G8768" s="38" t="n"/>
      <c r="H8768" s="38" t="n"/>
      <c r="I8768" s="38" t="n"/>
      <c r="J8768" s="38" t="n"/>
      <c r="K8768" s="38" t="n"/>
      <c r="L8768" s="38" t="n"/>
      <c r="N8768" s="36">
        <f>IF($B8768="","",IF($C8768="SUPERSTORE","Superstore","DH"))</f>
        <v/>
      </c>
      <c r="O8768" s="36">
        <f>IF($B8768="","",IFERROR(VLOOKUP($B8768,Mapping!$A:$C,2,0),"Not Mapped"))</f>
        <v/>
      </c>
      <c r="P8768" s="36">
        <f>IF($B8768="","",IFERROR(VLOOKUP($B8768,Mapping!$A:$C,3,0),"Not Mapped"))</f>
        <v/>
      </c>
      <c r="Q8768" s="36">
        <f>IF($B8768="","",IFERROR(VLOOKUP($O8768,Leaders!$A:$B,2,0),"Not Mapped"))</f>
        <v/>
      </c>
      <c r="R8768" s="36">
        <f>IF($B8768="","",IF(COUNTIF(Exclusions!$A:$A,$B8768)&gt;0,"Yes","No"))</f>
        <v/>
      </c>
      <c r="S8768" s="38">
        <f>IF($B8768="","",MIN(1,DAY($A8768)/IF($N8768="Superstore",Settings!$B$5,Settings!$B$4)))</f>
        <v/>
      </c>
      <c r="T8768" s="38">
        <f>IF(OR($B8768="",$G8768="",$S8768=0),"",$G8768/$S8768)</f>
        <v/>
      </c>
      <c r="U8768" s="36">
        <f>IF($T8768="","",IF($T8768&lt;Settings!$B$8,"Critical",IF($T8768&lt;Settings!$B$9,"Semi Critical","Non Critical")))</f>
        <v/>
      </c>
      <c r="V8768" s="28" t="n"/>
      <c r="Z8768">
        <f>IF($B8768="","",IFERROR(VLOOKUP($B8768,'Plan HC for CCA'!$A:$B,2,0),""))</f>
        <v/>
      </c>
      <c r="AA8768">
        <f>IF(OR($B8768="",$Z8768=""),"",IF(N($M8768)&lt;$Z8768,"Delta","No Delta"))</f>
        <v/>
      </c>
      <c r="AB8768">
        <f>IF(OR($B8768="",$Z8768=""),"",MAX(0,$Z8768-N($M8768)))</f>
        <v/>
      </c>
      <c r="AC8768" s="46">
        <f>IF($B8768="","",IFERROR(INDEX('CCA Util %'!$H:$H,MATCH($B8768,'CCA Util %'!$E:$E,0)),""))</f>
        <v/>
      </c>
      <c r="AD8768">
        <f>IF($B8768="","",IFERROR(INDEX('CCA Util %'!$G:$G,MATCH($B8768,'CCA Util %'!$E:$E,0)),""))</f>
        <v/>
      </c>
      <c r="AE8768">
        <f>IF(OR($B8768="",$U8768=""),"",$U8768&amp;" &amp; "&amp;IF(OR($AD8768="",$AD8768=0),"Util NA",$AD8768&amp;" Util"))</f>
        <v/>
      </c>
    </row>
    <row r="8769" ht="15.75" customHeight="1" s="42">
      <c r="A8769" s="41" t="n"/>
      <c r="G8769" s="38" t="n"/>
      <c r="H8769" s="38" t="n"/>
      <c r="I8769" s="38" t="n"/>
      <c r="J8769" s="38" t="n"/>
      <c r="K8769" s="38" t="n"/>
      <c r="L8769" s="38" t="n"/>
      <c r="N8769" s="36">
        <f>IF($B8769="","",IF($C8769="SUPERSTORE","Superstore","DH"))</f>
        <v/>
      </c>
      <c r="O8769" s="36">
        <f>IF($B8769="","",IFERROR(VLOOKUP($B8769,Mapping!$A:$C,2,0),"Not Mapped"))</f>
        <v/>
      </c>
      <c r="P8769" s="36">
        <f>IF($B8769="","",IFERROR(VLOOKUP($B8769,Mapping!$A:$C,3,0),"Not Mapped"))</f>
        <v/>
      </c>
      <c r="Q8769" s="36">
        <f>IF($B8769="","",IFERROR(VLOOKUP($O8769,Leaders!$A:$B,2,0),"Not Mapped"))</f>
        <v/>
      </c>
      <c r="R8769" s="36">
        <f>IF($B8769="","",IF(COUNTIF(Exclusions!$A:$A,$B8769)&gt;0,"Yes","No"))</f>
        <v/>
      </c>
      <c r="S8769" s="38">
        <f>IF($B8769="","",MIN(1,DAY($A8769)/IF($N8769="Superstore",Settings!$B$5,Settings!$B$4)))</f>
        <v/>
      </c>
      <c r="T8769" s="38">
        <f>IF(OR($B8769="",$G8769="",$S8769=0),"",$G8769/$S8769)</f>
        <v/>
      </c>
      <c r="U8769" s="36">
        <f>IF($T8769="","",IF($T8769&lt;Settings!$B$8,"Critical",IF($T8769&lt;Settings!$B$9,"Semi Critical","Non Critical")))</f>
        <v/>
      </c>
      <c r="V8769" s="28" t="n"/>
      <c r="Z8769">
        <f>IF($B8769="","",IFERROR(VLOOKUP($B8769,'Plan HC for CCA'!$A:$B,2,0),""))</f>
        <v/>
      </c>
      <c r="AA8769">
        <f>IF(OR($B8769="",$Z8769=""),"",IF(N($M8769)&lt;$Z8769,"Delta","No Delta"))</f>
        <v/>
      </c>
      <c r="AB8769">
        <f>IF(OR($B8769="",$Z8769=""),"",MAX(0,$Z8769-N($M8769)))</f>
        <v/>
      </c>
      <c r="AC8769" s="46">
        <f>IF($B8769="","",IFERROR(INDEX('CCA Util %'!$H:$H,MATCH($B8769,'CCA Util %'!$E:$E,0)),""))</f>
        <v/>
      </c>
      <c r="AD8769">
        <f>IF($B8769="","",IFERROR(INDEX('CCA Util %'!$G:$G,MATCH($B8769,'CCA Util %'!$E:$E,0)),""))</f>
        <v/>
      </c>
      <c r="AE8769">
        <f>IF(OR($B8769="",$U8769=""),"",$U8769&amp;" &amp; "&amp;IF(OR($AD8769="",$AD8769=0),"Util NA",$AD8769&amp;" Util"))</f>
        <v/>
      </c>
    </row>
    <row r="8770" ht="15.75" customHeight="1" s="42">
      <c r="A8770" s="41" t="n"/>
      <c r="G8770" s="38" t="n"/>
      <c r="H8770" s="38" t="n"/>
      <c r="I8770" s="38" t="n"/>
      <c r="J8770" s="38" t="n"/>
      <c r="K8770" s="38" t="n"/>
      <c r="L8770" s="38" t="n"/>
      <c r="N8770" s="36">
        <f>IF($B8770="","",IF($C8770="SUPERSTORE","Superstore","DH"))</f>
        <v/>
      </c>
      <c r="O8770" s="36">
        <f>IF($B8770="","",IFERROR(VLOOKUP($B8770,Mapping!$A:$C,2,0),"Not Mapped"))</f>
        <v/>
      </c>
      <c r="P8770" s="36">
        <f>IF($B8770="","",IFERROR(VLOOKUP($B8770,Mapping!$A:$C,3,0),"Not Mapped"))</f>
        <v/>
      </c>
      <c r="Q8770" s="36">
        <f>IF($B8770="","",IFERROR(VLOOKUP($O8770,Leaders!$A:$B,2,0),"Not Mapped"))</f>
        <v/>
      </c>
      <c r="R8770" s="36">
        <f>IF($B8770="","",IF(COUNTIF(Exclusions!$A:$A,$B8770)&gt;0,"Yes","No"))</f>
        <v/>
      </c>
      <c r="S8770" s="38">
        <f>IF($B8770="","",MIN(1,DAY($A8770)/IF($N8770="Superstore",Settings!$B$5,Settings!$B$4)))</f>
        <v/>
      </c>
      <c r="T8770" s="38">
        <f>IF(OR($B8770="",$G8770="",$S8770=0),"",$G8770/$S8770)</f>
        <v/>
      </c>
      <c r="U8770" s="36">
        <f>IF($T8770="","",IF($T8770&lt;Settings!$B$8,"Critical",IF($T8770&lt;Settings!$B$9,"Semi Critical","Non Critical")))</f>
        <v/>
      </c>
      <c r="V8770" s="28" t="n"/>
      <c r="Z8770">
        <f>IF($B8770="","",IFERROR(VLOOKUP($B8770,'Plan HC for CCA'!$A:$B,2,0),""))</f>
        <v/>
      </c>
      <c r="AA8770">
        <f>IF(OR($B8770="",$Z8770=""),"",IF(N($M8770)&lt;$Z8770,"Delta","No Delta"))</f>
        <v/>
      </c>
      <c r="AB8770">
        <f>IF(OR($B8770="",$Z8770=""),"",MAX(0,$Z8770-N($M8770)))</f>
        <v/>
      </c>
      <c r="AC8770" s="46">
        <f>IF($B8770="","",IFERROR(INDEX('CCA Util %'!$H:$H,MATCH($B8770,'CCA Util %'!$E:$E,0)),""))</f>
        <v/>
      </c>
      <c r="AD8770">
        <f>IF($B8770="","",IFERROR(INDEX('CCA Util %'!$G:$G,MATCH($B8770,'CCA Util %'!$E:$E,0)),""))</f>
        <v/>
      </c>
      <c r="AE8770">
        <f>IF(OR($B8770="",$U8770=""),"",$U8770&amp;" &amp; "&amp;IF(OR($AD8770="",$AD8770=0),"Util NA",$AD8770&amp;" Util"))</f>
        <v/>
      </c>
    </row>
    <row r="8771" ht="15.75" customHeight="1" s="42">
      <c r="A8771" s="41" t="n"/>
      <c r="G8771" s="38" t="n"/>
      <c r="H8771" s="38" t="n"/>
      <c r="I8771" s="38" t="n"/>
      <c r="J8771" s="38" t="n"/>
      <c r="K8771" s="38" t="n"/>
      <c r="L8771" s="38" t="n"/>
      <c r="N8771" s="36">
        <f>IF($B8771="","",IF($C8771="SUPERSTORE","Superstore","DH"))</f>
        <v/>
      </c>
      <c r="O8771" s="36">
        <f>IF($B8771="","",IFERROR(VLOOKUP($B8771,Mapping!$A:$C,2,0),"Not Mapped"))</f>
        <v/>
      </c>
      <c r="P8771" s="36">
        <f>IF($B8771="","",IFERROR(VLOOKUP($B8771,Mapping!$A:$C,3,0),"Not Mapped"))</f>
        <v/>
      </c>
      <c r="Q8771" s="36">
        <f>IF($B8771="","",IFERROR(VLOOKUP($O8771,Leaders!$A:$B,2,0),"Not Mapped"))</f>
        <v/>
      </c>
      <c r="R8771" s="36">
        <f>IF($B8771="","",IF(COUNTIF(Exclusions!$A:$A,$B8771)&gt;0,"Yes","No"))</f>
        <v/>
      </c>
      <c r="S8771" s="38">
        <f>IF($B8771="","",MIN(1,DAY($A8771)/IF($N8771="Superstore",Settings!$B$5,Settings!$B$4)))</f>
        <v/>
      </c>
      <c r="T8771" s="38">
        <f>IF(OR($B8771="",$G8771="",$S8771=0),"",$G8771/$S8771)</f>
        <v/>
      </c>
      <c r="U8771" s="36">
        <f>IF($T8771="","",IF($T8771&lt;Settings!$B$8,"Critical",IF($T8771&lt;Settings!$B$9,"Semi Critical","Non Critical")))</f>
        <v/>
      </c>
      <c r="V8771" s="28" t="n"/>
      <c r="Z8771">
        <f>IF($B8771="","",IFERROR(VLOOKUP($B8771,'Plan HC for CCA'!$A:$B,2,0),""))</f>
        <v/>
      </c>
      <c r="AA8771">
        <f>IF(OR($B8771="",$Z8771=""),"",IF(N($M8771)&lt;$Z8771,"Delta","No Delta"))</f>
        <v/>
      </c>
      <c r="AB8771">
        <f>IF(OR($B8771="",$Z8771=""),"",MAX(0,$Z8771-N($M8771)))</f>
        <v/>
      </c>
      <c r="AC8771" s="46">
        <f>IF($B8771="","",IFERROR(INDEX('CCA Util %'!$H:$H,MATCH($B8771,'CCA Util %'!$E:$E,0)),""))</f>
        <v/>
      </c>
      <c r="AD8771">
        <f>IF($B8771="","",IFERROR(INDEX('CCA Util %'!$G:$G,MATCH($B8771,'CCA Util %'!$E:$E,0)),""))</f>
        <v/>
      </c>
      <c r="AE8771">
        <f>IF(OR($B8771="",$U8771=""),"",$U8771&amp;" &amp; "&amp;IF(OR($AD8771="",$AD8771=0),"Util NA",$AD8771&amp;" Util"))</f>
        <v/>
      </c>
    </row>
    <row r="8772" ht="15.75" customHeight="1" s="42">
      <c r="A8772" s="41" t="n"/>
      <c r="G8772" s="38" t="n"/>
      <c r="H8772" s="38" t="n"/>
      <c r="I8772" s="38" t="n"/>
      <c r="J8772" s="38" t="n"/>
      <c r="K8772" s="38" t="n"/>
      <c r="L8772" s="38" t="n"/>
      <c r="N8772" s="36">
        <f>IF($B8772="","",IF($C8772="SUPERSTORE","Superstore","DH"))</f>
        <v/>
      </c>
      <c r="O8772" s="36">
        <f>IF($B8772="","",IFERROR(VLOOKUP($B8772,Mapping!$A:$C,2,0),"Not Mapped"))</f>
        <v/>
      </c>
      <c r="P8772" s="36">
        <f>IF($B8772="","",IFERROR(VLOOKUP($B8772,Mapping!$A:$C,3,0),"Not Mapped"))</f>
        <v/>
      </c>
      <c r="Q8772" s="36">
        <f>IF($B8772="","",IFERROR(VLOOKUP($O8772,Leaders!$A:$B,2,0),"Not Mapped"))</f>
        <v/>
      </c>
      <c r="R8772" s="36">
        <f>IF($B8772="","",IF(COUNTIF(Exclusions!$A:$A,$B8772)&gt;0,"Yes","No"))</f>
        <v/>
      </c>
      <c r="S8772" s="38">
        <f>IF($B8772="","",MIN(1,DAY($A8772)/IF($N8772="Superstore",Settings!$B$5,Settings!$B$4)))</f>
        <v/>
      </c>
      <c r="T8772" s="38">
        <f>IF(OR($B8772="",$G8772="",$S8772=0),"",$G8772/$S8772)</f>
        <v/>
      </c>
      <c r="U8772" s="36">
        <f>IF($T8772="","",IF($T8772&lt;Settings!$B$8,"Critical",IF($T8772&lt;Settings!$B$9,"Semi Critical","Non Critical")))</f>
        <v/>
      </c>
      <c r="V8772" s="28" t="n"/>
      <c r="Z8772">
        <f>IF($B8772="","",IFERROR(VLOOKUP($B8772,'Plan HC for CCA'!$A:$B,2,0),""))</f>
        <v/>
      </c>
      <c r="AA8772">
        <f>IF(OR($B8772="",$Z8772=""),"",IF(N($M8772)&lt;$Z8772,"Delta","No Delta"))</f>
        <v/>
      </c>
      <c r="AB8772">
        <f>IF(OR($B8772="",$Z8772=""),"",MAX(0,$Z8772-N($M8772)))</f>
        <v/>
      </c>
      <c r="AC8772" s="46">
        <f>IF($B8772="","",IFERROR(INDEX('CCA Util %'!$H:$H,MATCH($B8772,'CCA Util %'!$E:$E,0)),""))</f>
        <v/>
      </c>
      <c r="AD8772">
        <f>IF($B8772="","",IFERROR(INDEX('CCA Util %'!$G:$G,MATCH($B8772,'CCA Util %'!$E:$E,0)),""))</f>
        <v/>
      </c>
      <c r="AE8772">
        <f>IF(OR($B8772="",$U8772=""),"",$U8772&amp;" &amp; "&amp;IF(OR($AD8772="",$AD8772=0),"Util NA",$AD8772&amp;" Util"))</f>
        <v/>
      </c>
    </row>
    <row r="8773" ht="15.75" customHeight="1" s="42">
      <c r="A8773" s="41" t="n"/>
      <c r="G8773" s="38" t="n"/>
      <c r="H8773" s="38" t="n"/>
      <c r="I8773" s="38" t="n"/>
      <c r="J8773" s="38" t="n"/>
      <c r="K8773" s="38" t="n"/>
      <c r="L8773" s="38" t="n"/>
      <c r="N8773" s="36">
        <f>IF($B8773="","",IF($C8773="SUPERSTORE","Superstore","DH"))</f>
        <v/>
      </c>
      <c r="O8773" s="36">
        <f>IF($B8773="","",IFERROR(VLOOKUP($B8773,Mapping!$A:$C,2,0),"Not Mapped"))</f>
        <v/>
      </c>
      <c r="P8773" s="36">
        <f>IF($B8773="","",IFERROR(VLOOKUP($B8773,Mapping!$A:$C,3,0),"Not Mapped"))</f>
        <v/>
      </c>
      <c r="Q8773" s="36">
        <f>IF($B8773="","",IFERROR(VLOOKUP($O8773,Leaders!$A:$B,2,0),"Not Mapped"))</f>
        <v/>
      </c>
      <c r="R8773" s="36">
        <f>IF($B8773="","",IF(COUNTIF(Exclusions!$A:$A,$B8773)&gt;0,"Yes","No"))</f>
        <v/>
      </c>
      <c r="S8773" s="38">
        <f>IF($B8773="","",MIN(1,DAY($A8773)/IF($N8773="Superstore",Settings!$B$5,Settings!$B$4)))</f>
        <v/>
      </c>
      <c r="T8773" s="38">
        <f>IF(OR($B8773="",$G8773="",$S8773=0),"",$G8773/$S8773)</f>
        <v/>
      </c>
      <c r="U8773" s="36">
        <f>IF($T8773="","",IF($T8773&lt;Settings!$B$8,"Critical",IF($T8773&lt;Settings!$B$9,"Semi Critical","Non Critical")))</f>
        <v/>
      </c>
      <c r="V8773" s="28" t="n"/>
      <c r="Z8773">
        <f>IF($B8773="","",IFERROR(VLOOKUP($B8773,'Plan HC for CCA'!$A:$B,2,0),""))</f>
        <v/>
      </c>
      <c r="AA8773">
        <f>IF(OR($B8773="",$Z8773=""),"",IF(N($M8773)&lt;$Z8773,"Delta","No Delta"))</f>
        <v/>
      </c>
      <c r="AB8773">
        <f>IF(OR($B8773="",$Z8773=""),"",MAX(0,$Z8773-N($M8773)))</f>
        <v/>
      </c>
      <c r="AC8773" s="46">
        <f>IF($B8773="","",IFERROR(INDEX('CCA Util %'!$H:$H,MATCH($B8773,'CCA Util %'!$E:$E,0)),""))</f>
        <v/>
      </c>
      <c r="AD8773">
        <f>IF($B8773="","",IFERROR(INDEX('CCA Util %'!$G:$G,MATCH($B8773,'CCA Util %'!$E:$E,0)),""))</f>
        <v/>
      </c>
      <c r="AE8773">
        <f>IF(OR($B8773="",$U8773=""),"",$U8773&amp;" &amp; "&amp;IF(OR($AD8773="",$AD8773=0),"Util NA",$AD8773&amp;" Util"))</f>
        <v/>
      </c>
    </row>
    <row r="8774" ht="15.75" customHeight="1" s="42">
      <c r="A8774" s="41" t="n"/>
      <c r="G8774" s="38" t="n"/>
      <c r="H8774" s="38" t="n"/>
      <c r="I8774" s="38" t="n"/>
      <c r="J8774" s="38" t="n"/>
      <c r="K8774" s="38" t="n"/>
      <c r="L8774" s="38" t="n"/>
      <c r="N8774" s="36">
        <f>IF($B8774="","",IF($C8774="SUPERSTORE","Superstore","DH"))</f>
        <v/>
      </c>
      <c r="O8774" s="36">
        <f>IF($B8774="","",IFERROR(VLOOKUP($B8774,Mapping!$A:$C,2,0),"Not Mapped"))</f>
        <v/>
      </c>
      <c r="P8774" s="36">
        <f>IF($B8774="","",IFERROR(VLOOKUP($B8774,Mapping!$A:$C,3,0),"Not Mapped"))</f>
        <v/>
      </c>
      <c r="Q8774" s="36">
        <f>IF($B8774="","",IFERROR(VLOOKUP($O8774,Leaders!$A:$B,2,0),"Not Mapped"))</f>
        <v/>
      </c>
      <c r="R8774" s="36">
        <f>IF($B8774="","",IF(COUNTIF(Exclusions!$A:$A,$B8774)&gt;0,"Yes","No"))</f>
        <v/>
      </c>
      <c r="S8774" s="38">
        <f>IF($B8774="","",MIN(1,DAY($A8774)/IF($N8774="Superstore",Settings!$B$5,Settings!$B$4)))</f>
        <v/>
      </c>
      <c r="T8774" s="38">
        <f>IF(OR($B8774="",$G8774="",$S8774=0),"",$G8774/$S8774)</f>
        <v/>
      </c>
      <c r="U8774" s="36">
        <f>IF($T8774="","",IF($T8774&lt;Settings!$B$8,"Critical",IF($T8774&lt;Settings!$B$9,"Semi Critical","Non Critical")))</f>
        <v/>
      </c>
      <c r="V8774" s="28" t="n"/>
      <c r="Z8774">
        <f>IF($B8774="","",IFERROR(VLOOKUP($B8774,'Plan HC for CCA'!$A:$B,2,0),""))</f>
        <v/>
      </c>
      <c r="AA8774">
        <f>IF(OR($B8774="",$Z8774=""),"",IF(N($M8774)&lt;$Z8774,"Delta","No Delta"))</f>
        <v/>
      </c>
      <c r="AB8774">
        <f>IF(OR($B8774="",$Z8774=""),"",MAX(0,$Z8774-N($M8774)))</f>
        <v/>
      </c>
      <c r="AC8774" s="46">
        <f>IF($B8774="","",IFERROR(INDEX('CCA Util %'!$H:$H,MATCH($B8774,'CCA Util %'!$E:$E,0)),""))</f>
        <v/>
      </c>
      <c r="AD8774">
        <f>IF($B8774="","",IFERROR(INDEX('CCA Util %'!$G:$G,MATCH($B8774,'CCA Util %'!$E:$E,0)),""))</f>
        <v/>
      </c>
      <c r="AE8774">
        <f>IF(OR($B8774="",$U8774=""),"",$U8774&amp;" &amp; "&amp;IF(OR($AD8774="",$AD8774=0),"Util NA",$AD8774&amp;" Util"))</f>
        <v/>
      </c>
    </row>
    <row r="8775" ht="15.75" customHeight="1" s="42">
      <c r="A8775" s="41" t="n"/>
      <c r="G8775" s="38" t="n"/>
      <c r="H8775" s="38" t="n"/>
      <c r="I8775" s="38" t="n"/>
      <c r="J8775" s="38" t="n"/>
      <c r="K8775" s="38" t="n"/>
      <c r="L8775" s="38" t="n"/>
      <c r="N8775" s="36">
        <f>IF($B8775="","",IF($C8775="SUPERSTORE","Superstore","DH"))</f>
        <v/>
      </c>
      <c r="O8775" s="36">
        <f>IF($B8775="","",IFERROR(VLOOKUP($B8775,Mapping!$A:$C,2,0),"Not Mapped"))</f>
        <v/>
      </c>
      <c r="P8775" s="36">
        <f>IF($B8775="","",IFERROR(VLOOKUP($B8775,Mapping!$A:$C,3,0),"Not Mapped"))</f>
        <v/>
      </c>
      <c r="Q8775" s="36">
        <f>IF($B8775="","",IFERROR(VLOOKUP($O8775,Leaders!$A:$B,2,0),"Not Mapped"))</f>
        <v/>
      </c>
      <c r="R8775" s="36">
        <f>IF($B8775="","",IF(COUNTIF(Exclusions!$A:$A,$B8775)&gt;0,"Yes","No"))</f>
        <v/>
      </c>
      <c r="S8775" s="38">
        <f>IF($B8775="","",MIN(1,DAY($A8775)/IF($N8775="Superstore",Settings!$B$5,Settings!$B$4)))</f>
        <v/>
      </c>
      <c r="T8775" s="38">
        <f>IF(OR($B8775="",$G8775="",$S8775=0),"",$G8775/$S8775)</f>
        <v/>
      </c>
      <c r="U8775" s="36">
        <f>IF($T8775="","",IF($T8775&lt;Settings!$B$8,"Critical",IF($T8775&lt;Settings!$B$9,"Semi Critical","Non Critical")))</f>
        <v/>
      </c>
      <c r="V8775" s="28" t="n"/>
      <c r="Z8775">
        <f>IF($B8775="","",IFERROR(VLOOKUP($B8775,'Plan HC for CCA'!$A:$B,2,0),""))</f>
        <v/>
      </c>
      <c r="AA8775">
        <f>IF(OR($B8775="",$Z8775=""),"",IF(N($M8775)&lt;$Z8775,"Delta","No Delta"))</f>
        <v/>
      </c>
      <c r="AB8775">
        <f>IF(OR($B8775="",$Z8775=""),"",MAX(0,$Z8775-N($M8775)))</f>
        <v/>
      </c>
      <c r="AC8775" s="46">
        <f>IF($B8775="","",IFERROR(INDEX('CCA Util %'!$H:$H,MATCH($B8775,'CCA Util %'!$E:$E,0)),""))</f>
        <v/>
      </c>
      <c r="AD8775">
        <f>IF($B8775="","",IFERROR(INDEX('CCA Util %'!$G:$G,MATCH($B8775,'CCA Util %'!$E:$E,0)),""))</f>
        <v/>
      </c>
      <c r="AE8775">
        <f>IF(OR($B8775="",$U8775=""),"",$U8775&amp;" &amp; "&amp;IF(OR($AD8775="",$AD8775=0),"Util NA",$AD8775&amp;" Util"))</f>
        <v/>
      </c>
    </row>
    <row r="8776" ht="15.75" customHeight="1" s="42">
      <c r="A8776" s="41" t="n"/>
      <c r="G8776" s="38" t="n"/>
      <c r="H8776" s="38" t="n"/>
      <c r="I8776" s="38" t="n"/>
      <c r="J8776" s="38" t="n"/>
      <c r="K8776" s="38" t="n"/>
      <c r="L8776" s="38" t="n"/>
      <c r="N8776" s="36">
        <f>IF($B8776="","",IF($C8776="SUPERSTORE","Superstore","DH"))</f>
        <v/>
      </c>
      <c r="O8776" s="36">
        <f>IF($B8776="","",IFERROR(VLOOKUP($B8776,Mapping!$A:$C,2,0),"Not Mapped"))</f>
        <v/>
      </c>
      <c r="P8776" s="36">
        <f>IF($B8776="","",IFERROR(VLOOKUP($B8776,Mapping!$A:$C,3,0),"Not Mapped"))</f>
        <v/>
      </c>
      <c r="Q8776" s="36">
        <f>IF($B8776="","",IFERROR(VLOOKUP($O8776,Leaders!$A:$B,2,0),"Not Mapped"))</f>
        <v/>
      </c>
      <c r="R8776" s="36">
        <f>IF($B8776="","",IF(COUNTIF(Exclusions!$A:$A,$B8776)&gt;0,"Yes","No"))</f>
        <v/>
      </c>
      <c r="S8776" s="38">
        <f>IF($B8776="","",MIN(1,DAY($A8776)/IF($N8776="Superstore",Settings!$B$5,Settings!$B$4)))</f>
        <v/>
      </c>
      <c r="T8776" s="38">
        <f>IF(OR($B8776="",$G8776="",$S8776=0),"",$G8776/$S8776)</f>
        <v/>
      </c>
      <c r="U8776" s="36">
        <f>IF($T8776="","",IF($T8776&lt;Settings!$B$8,"Critical",IF($T8776&lt;Settings!$B$9,"Semi Critical","Non Critical")))</f>
        <v/>
      </c>
      <c r="V8776" s="28" t="n"/>
      <c r="Z8776">
        <f>IF($B8776="","",IFERROR(VLOOKUP($B8776,'Plan HC for CCA'!$A:$B,2,0),""))</f>
        <v/>
      </c>
      <c r="AA8776">
        <f>IF(OR($B8776="",$Z8776=""),"",IF(N($M8776)&lt;$Z8776,"Delta","No Delta"))</f>
        <v/>
      </c>
      <c r="AB8776">
        <f>IF(OR($B8776="",$Z8776=""),"",MAX(0,$Z8776-N($M8776)))</f>
        <v/>
      </c>
      <c r="AC8776" s="46">
        <f>IF($B8776="","",IFERROR(INDEX('CCA Util %'!$H:$H,MATCH($B8776,'CCA Util %'!$E:$E,0)),""))</f>
        <v/>
      </c>
      <c r="AD8776">
        <f>IF($B8776="","",IFERROR(INDEX('CCA Util %'!$G:$G,MATCH($B8776,'CCA Util %'!$E:$E,0)),""))</f>
        <v/>
      </c>
      <c r="AE8776">
        <f>IF(OR($B8776="",$U8776=""),"",$U8776&amp;" &amp; "&amp;IF(OR($AD8776="",$AD8776=0),"Util NA",$AD8776&amp;" Util"))</f>
        <v/>
      </c>
    </row>
    <row r="8777" ht="15.75" customHeight="1" s="42">
      <c r="A8777" s="41" t="n"/>
      <c r="G8777" s="38" t="n"/>
      <c r="H8777" s="38" t="n"/>
      <c r="I8777" s="38" t="n"/>
      <c r="J8777" s="38" t="n"/>
      <c r="K8777" s="38" t="n"/>
      <c r="L8777" s="38" t="n"/>
      <c r="N8777" s="36">
        <f>IF($B8777="","",IF($C8777="SUPERSTORE","Superstore","DH"))</f>
        <v/>
      </c>
      <c r="O8777" s="36">
        <f>IF($B8777="","",IFERROR(VLOOKUP($B8777,Mapping!$A:$C,2,0),"Not Mapped"))</f>
        <v/>
      </c>
      <c r="P8777" s="36">
        <f>IF($B8777="","",IFERROR(VLOOKUP($B8777,Mapping!$A:$C,3,0),"Not Mapped"))</f>
        <v/>
      </c>
      <c r="Q8777" s="36">
        <f>IF($B8777="","",IFERROR(VLOOKUP($O8777,Leaders!$A:$B,2,0),"Not Mapped"))</f>
        <v/>
      </c>
      <c r="R8777" s="36">
        <f>IF($B8777="","",IF(COUNTIF(Exclusions!$A:$A,$B8777)&gt;0,"Yes","No"))</f>
        <v/>
      </c>
      <c r="S8777" s="38">
        <f>IF($B8777="","",MIN(1,DAY($A8777)/IF($N8777="Superstore",Settings!$B$5,Settings!$B$4)))</f>
        <v/>
      </c>
      <c r="T8777" s="38">
        <f>IF(OR($B8777="",$G8777="",$S8777=0),"",$G8777/$S8777)</f>
        <v/>
      </c>
      <c r="U8777" s="36">
        <f>IF($T8777="","",IF($T8777&lt;Settings!$B$8,"Critical",IF($T8777&lt;Settings!$B$9,"Semi Critical","Non Critical")))</f>
        <v/>
      </c>
      <c r="V8777" s="28" t="n"/>
      <c r="Z8777">
        <f>IF($B8777="","",IFERROR(VLOOKUP($B8777,'Plan HC for CCA'!$A:$B,2,0),""))</f>
        <v/>
      </c>
      <c r="AA8777">
        <f>IF(OR($B8777="",$Z8777=""),"",IF(N($M8777)&lt;$Z8777,"Delta","No Delta"))</f>
        <v/>
      </c>
      <c r="AB8777">
        <f>IF(OR($B8777="",$Z8777=""),"",MAX(0,$Z8777-N($M8777)))</f>
        <v/>
      </c>
      <c r="AC8777" s="46">
        <f>IF($B8777="","",IFERROR(INDEX('CCA Util %'!$H:$H,MATCH($B8777,'CCA Util %'!$E:$E,0)),""))</f>
        <v/>
      </c>
      <c r="AD8777">
        <f>IF($B8777="","",IFERROR(INDEX('CCA Util %'!$G:$G,MATCH($B8777,'CCA Util %'!$E:$E,0)),""))</f>
        <v/>
      </c>
      <c r="AE8777">
        <f>IF(OR($B8777="",$U8777=""),"",$U8777&amp;" &amp; "&amp;IF(OR($AD8777="",$AD8777=0),"Util NA",$AD8777&amp;" Util"))</f>
        <v/>
      </c>
    </row>
    <row r="8778" ht="15.75" customHeight="1" s="42">
      <c r="A8778" s="41" t="n"/>
      <c r="G8778" s="38" t="n"/>
      <c r="H8778" s="38" t="n"/>
      <c r="I8778" s="38" t="n"/>
      <c r="J8778" s="38" t="n"/>
      <c r="K8778" s="38" t="n"/>
      <c r="L8778" s="38" t="n"/>
      <c r="N8778" s="36">
        <f>IF($B8778="","",IF($C8778="SUPERSTORE","Superstore","DH"))</f>
        <v/>
      </c>
      <c r="O8778" s="36">
        <f>IF($B8778="","",IFERROR(VLOOKUP($B8778,Mapping!$A:$C,2,0),"Not Mapped"))</f>
        <v/>
      </c>
      <c r="P8778" s="36">
        <f>IF($B8778="","",IFERROR(VLOOKUP($B8778,Mapping!$A:$C,3,0),"Not Mapped"))</f>
        <v/>
      </c>
      <c r="Q8778" s="36">
        <f>IF($B8778="","",IFERROR(VLOOKUP($O8778,Leaders!$A:$B,2,0),"Not Mapped"))</f>
        <v/>
      </c>
      <c r="R8778" s="36">
        <f>IF($B8778="","",IF(COUNTIF(Exclusions!$A:$A,$B8778)&gt;0,"Yes","No"))</f>
        <v/>
      </c>
      <c r="S8778" s="38">
        <f>IF($B8778="","",MIN(1,DAY($A8778)/IF($N8778="Superstore",Settings!$B$5,Settings!$B$4)))</f>
        <v/>
      </c>
      <c r="T8778" s="38">
        <f>IF(OR($B8778="",$G8778="",$S8778=0),"",$G8778/$S8778)</f>
        <v/>
      </c>
      <c r="U8778" s="36">
        <f>IF($T8778="","",IF($T8778&lt;Settings!$B$8,"Critical",IF($T8778&lt;Settings!$B$9,"Semi Critical","Non Critical")))</f>
        <v/>
      </c>
      <c r="V8778" s="28" t="n"/>
      <c r="Z8778">
        <f>IF($B8778="","",IFERROR(VLOOKUP($B8778,'Plan HC for CCA'!$A:$B,2,0),""))</f>
        <v/>
      </c>
      <c r="AA8778">
        <f>IF(OR($B8778="",$Z8778=""),"",IF(N($M8778)&lt;$Z8778,"Delta","No Delta"))</f>
        <v/>
      </c>
      <c r="AB8778">
        <f>IF(OR($B8778="",$Z8778=""),"",MAX(0,$Z8778-N($M8778)))</f>
        <v/>
      </c>
      <c r="AC8778" s="46">
        <f>IF($B8778="","",IFERROR(INDEX('CCA Util %'!$H:$H,MATCH($B8778,'CCA Util %'!$E:$E,0)),""))</f>
        <v/>
      </c>
      <c r="AD8778">
        <f>IF($B8778="","",IFERROR(INDEX('CCA Util %'!$G:$G,MATCH($B8778,'CCA Util %'!$E:$E,0)),""))</f>
        <v/>
      </c>
      <c r="AE8778">
        <f>IF(OR($B8778="",$U8778=""),"",$U8778&amp;" &amp; "&amp;IF(OR($AD8778="",$AD8778=0),"Util NA",$AD8778&amp;" Util"))</f>
        <v/>
      </c>
    </row>
    <row r="8779" ht="15.75" customHeight="1" s="42">
      <c r="A8779" s="41" t="n"/>
      <c r="G8779" s="38" t="n"/>
      <c r="H8779" s="38" t="n"/>
      <c r="I8779" s="38" t="n"/>
      <c r="J8779" s="38" t="n"/>
      <c r="K8779" s="38" t="n"/>
      <c r="L8779" s="38" t="n"/>
      <c r="N8779" s="36">
        <f>IF($B8779="","",IF($C8779="SUPERSTORE","Superstore","DH"))</f>
        <v/>
      </c>
      <c r="O8779" s="36">
        <f>IF($B8779="","",IFERROR(VLOOKUP($B8779,Mapping!$A:$C,2,0),"Not Mapped"))</f>
        <v/>
      </c>
      <c r="P8779" s="36">
        <f>IF($B8779="","",IFERROR(VLOOKUP($B8779,Mapping!$A:$C,3,0),"Not Mapped"))</f>
        <v/>
      </c>
      <c r="Q8779" s="36">
        <f>IF($B8779="","",IFERROR(VLOOKUP($O8779,Leaders!$A:$B,2,0),"Not Mapped"))</f>
        <v/>
      </c>
      <c r="R8779" s="36">
        <f>IF($B8779="","",IF(COUNTIF(Exclusions!$A:$A,$B8779)&gt;0,"Yes","No"))</f>
        <v/>
      </c>
      <c r="S8779" s="38">
        <f>IF($B8779="","",MIN(1,DAY($A8779)/IF($N8779="Superstore",Settings!$B$5,Settings!$B$4)))</f>
        <v/>
      </c>
      <c r="T8779" s="38">
        <f>IF(OR($B8779="",$G8779="",$S8779=0),"",$G8779/$S8779)</f>
        <v/>
      </c>
      <c r="U8779" s="36">
        <f>IF($T8779="","",IF($T8779&lt;Settings!$B$8,"Critical",IF($T8779&lt;Settings!$B$9,"Semi Critical","Non Critical")))</f>
        <v/>
      </c>
      <c r="V8779" s="28" t="n"/>
      <c r="Z8779">
        <f>IF($B8779="","",IFERROR(VLOOKUP($B8779,'Plan HC for CCA'!$A:$B,2,0),""))</f>
        <v/>
      </c>
      <c r="AA8779">
        <f>IF(OR($B8779="",$Z8779=""),"",IF(N($M8779)&lt;$Z8779,"Delta","No Delta"))</f>
        <v/>
      </c>
      <c r="AB8779">
        <f>IF(OR($B8779="",$Z8779=""),"",MAX(0,$Z8779-N($M8779)))</f>
        <v/>
      </c>
      <c r="AC8779" s="46">
        <f>IF($B8779="","",IFERROR(INDEX('CCA Util %'!$H:$H,MATCH($B8779,'CCA Util %'!$E:$E,0)),""))</f>
        <v/>
      </c>
      <c r="AD8779">
        <f>IF($B8779="","",IFERROR(INDEX('CCA Util %'!$G:$G,MATCH($B8779,'CCA Util %'!$E:$E,0)),""))</f>
        <v/>
      </c>
      <c r="AE8779">
        <f>IF(OR($B8779="",$U8779=""),"",$U8779&amp;" &amp; "&amp;IF(OR($AD8779="",$AD8779=0),"Util NA",$AD8779&amp;" Util"))</f>
        <v/>
      </c>
    </row>
    <row r="8780" ht="15.75" customHeight="1" s="42">
      <c r="A8780" s="41" t="n"/>
      <c r="G8780" s="38" t="n"/>
      <c r="H8780" s="38" t="n"/>
      <c r="I8780" s="38" t="n"/>
      <c r="J8780" s="38" t="n"/>
      <c r="K8780" s="38" t="n"/>
      <c r="L8780" s="38" t="n"/>
      <c r="N8780" s="36">
        <f>IF($B8780="","",IF($C8780="SUPERSTORE","Superstore","DH"))</f>
        <v/>
      </c>
      <c r="O8780" s="36">
        <f>IF($B8780="","",IFERROR(VLOOKUP($B8780,Mapping!$A:$C,2,0),"Not Mapped"))</f>
        <v/>
      </c>
      <c r="P8780" s="36">
        <f>IF($B8780="","",IFERROR(VLOOKUP($B8780,Mapping!$A:$C,3,0),"Not Mapped"))</f>
        <v/>
      </c>
      <c r="Q8780" s="36">
        <f>IF($B8780="","",IFERROR(VLOOKUP($O8780,Leaders!$A:$B,2,0),"Not Mapped"))</f>
        <v/>
      </c>
      <c r="R8780" s="36">
        <f>IF($B8780="","",IF(COUNTIF(Exclusions!$A:$A,$B8780)&gt;0,"Yes","No"))</f>
        <v/>
      </c>
      <c r="S8780" s="38">
        <f>IF($B8780="","",MIN(1,DAY($A8780)/IF($N8780="Superstore",Settings!$B$5,Settings!$B$4)))</f>
        <v/>
      </c>
      <c r="T8780" s="38">
        <f>IF(OR($B8780="",$G8780="",$S8780=0),"",$G8780/$S8780)</f>
        <v/>
      </c>
      <c r="U8780" s="36">
        <f>IF($T8780="","",IF($T8780&lt;Settings!$B$8,"Critical",IF($T8780&lt;Settings!$B$9,"Semi Critical","Non Critical")))</f>
        <v/>
      </c>
      <c r="V8780" s="28" t="n"/>
      <c r="Z8780">
        <f>IF($B8780="","",IFERROR(VLOOKUP($B8780,'Plan HC for CCA'!$A:$B,2,0),""))</f>
        <v/>
      </c>
      <c r="AA8780">
        <f>IF(OR($B8780="",$Z8780=""),"",IF(N($M8780)&lt;$Z8780,"Delta","No Delta"))</f>
        <v/>
      </c>
      <c r="AB8780">
        <f>IF(OR($B8780="",$Z8780=""),"",MAX(0,$Z8780-N($M8780)))</f>
        <v/>
      </c>
      <c r="AC8780" s="46">
        <f>IF($B8780="","",IFERROR(INDEX('CCA Util %'!$H:$H,MATCH($B8780,'CCA Util %'!$E:$E,0)),""))</f>
        <v/>
      </c>
      <c r="AD8780">
        <f>IF($B8780="","",IFERROR(INDEX('CCA Util %'!$G:$G,MATCH($B8780,'CCA Util %'!$E:$E,0)),""))</f>
        <v/>
      </c>
      <c r="AE8780">
        <f>IF(OR($B8780="",$U8780=""),"",$U8780&amp;" &amp; "&amp;IF(OR($AD8780="",$AD8780=0),"Util NA",$AD8780&amp;" Util"))</f>
        <v/>
      </c>
    </row>
    <row r="8781" ht="15.75" customHeight="1" s="42">
      <c r="A8781" s="41" t="n"/>
      <c r="G8781" s="38" t="n"/>
      <c r="H8781" s="38" t="n"/>
      <c r="I8781" s="38" t="n"/>
      <c r="J8781" s="38" t="n"/>
      <c r="K8781" s="38" t="n"/>
      <c r="L8781" s="38" t="n"/>
      <c r="N8781" s="36">
        <f>IF($B8781="","",IF($C8781="SUPERSTORE","Superstore","DH"))</f>
        <v/>
      </c>
      <c r="O8781" s="36">
        <f>IF($B8781="","",IFERROR(VLOOKUP($B8781,Mapping!$A:$C,2,0),"Not Mapped"))</f>
        <v/>
      </c>
      <c r="P8781" s="36">
        <f>IF($B8781="","",IFERROR(VLOOKUP($B8781,Mapping!$A:$C,3,0),"Not Mapped"))</f>
        <v/>
      </c>
      <c r="Q8781" s="36">
        <f>IF($B8781="","",IFERROR(VLOOKUP($O8781,Leaders!$A:$B,2,0),"Not Mapped"))</f>
        <v/>
      </c>
      <c r="R8781" s="36">
        <f>IF($B8781="","",IF(COUNTIF(Exclusions!$A:$A,$B8781)&gt;0,"Yes","No"))</f>
        <v/>
      </c>
      <c r="S8781" s="38">
        <f>IF($B8781="","",MIN(1,DAY($A8781)/IF($N8781="Superstore",Settings!$B$5,Settings!$B$4)))</f>
        <v/>
      </c>
      <c r="T8781" s="38">
        <f>IF(OR($B8781="",$G8781="",$S8781=0),"",$G8781/$S8781)</f>
        <v/>
      </c>
      <c r="U8781" s="36">
        <f>IF($T8781="","",IF($T8781&lt;Settings!$B$8,"Critical",IF($T8781&lt;Settings!$B$9,"Semi Critical","Non Critical")))</f>
        <v/>
      </c>
      <c r="V8781" s="28" t="n"/>
      <c r="Z8781">
        <f>IF($B8781="","",IFERROR(VLOOKUP($B8781,'Plan HC for CCA'!$A:$B,2,0),""))</f>
        <v/>
      </c>
      <c r="AA8781">
        <f>IF(OR($B8781="",$Z8781=""),"",IF(N($M8781)&lt;$Z8781,"Delta","No Delta"))</f>
        <v/>
      </c>
      <c r="AB8781">
        <f>IF(OR($B8781="",$Z8781=""),"",MAX(0,$Z8781-N($M8781)))</f>
        <v/>
      </c>
      <c r="AC8781" s="46">
        <f>IF($B8781="","",IFERROR(INDEX('CCA Util %'!$H:$H,MATCH($B8781,'CCA Util %'!$E:$E,0)),""))</f>
        <v/>
      </c>
      <c r="AD8781">
        <f>IF($B8781="","",IFERROR(INDEX('CCA Util %'!$G:$G,MATCH($B8781,'CCA Util %'!$E:$E,0)),""))</f>
        <v/>
      </c>
      <c r="AE8781">
        <f>IF(OR($B8781="",$U8781=""),"",$U8781&amp;" &amp; "&amp;IF(OR($AD8781="",$AD8781=0),"Util NA",$AD8781&amp;" Util"))</f>
        <v/>
      </c>
    </row>
    <row r="8782" ht="15.75" customHeight="1" s="42">
      <c r="A8782" s="41" t="n"/>
      <c r="G8782" s="38" t="n"/>
      <c r="H8782" s="38" t="n"/>
      <c r="I8782" s="38" t="n"/>
      <c r="J8782" s="38" t="n"/>
      <c r="K8782" s="38" t="n"/>
      <c r="L8782" s="38" t="n"/>
      <c r="N8782" s="36">
        <f>IF($B8782="","",IF($C8782="SUPERSTORE","Superstore","DH"))</f>
        <v/>
      </c>
      <c r="O8782" s="36">
        <f>IF($B8782="","",IFERROR(VLOOKUP($B8782,Mapping!$A:$C,2,0),"Not Mapped"))</f>
        <v/>
      </c>
      <c r="P8782" s="36">
        <f>IF($B8782="","",IFERROR(VLOOKUP($B8782,Mapping!$A:$C,3,0),"Not Mapped"))</f>
        <v/>
      </c>
      <c r="Q8782" s="36">
        <f>IF($B8782="","",IFERROR(VLOOKUP($O8782,Leaders!$A:$B,2,0),"Not Mapped"))</f>
        <v/>
      </c>
      <c r="R8782" s="36">
        <f>IF($B8782="","",IF(COUNTIF(Exclusions!$A:$A,$B8782)&gt;0,"Yes","No"))</f>
        <v/>
      </c>
      <c r="S8782" s="38">
        <f>IF($B8782="","",MIN(1,DAY($A8782)/IF($N8782="Superstore",Settings!$B$5,Settings!$B$4)))</f>
        <v/>
      </c>
      <c r="T8782" s="38">
        <f>IF(OR($B8782="",$G8782="",$S8782=0),"",$G8782/$S8782)</f>
        <v/>
      </c>
      <c r="U8782" s="36">
        <f>IF($T8782="","",IF($T8782&lt;Settings!$B$8,"Critical",IF($T8782&lt;Settings!$B$9,"Semi Critical","Non Critical")))</f>
        <v/>
      </c>
      <c r="V8782" s="28" t="n"/>
      <c r="Z8782">
        <f>IF($B8782="","",IFERROR(VLOOKUP($B8782,'Plan HC for CCA'!$A:$B,2,0),""))</f>
        <v/>
      </c>
      <c r="AA8782">
        <f>IF(OR($B8782="",$Z8782=""),"",IF(N($M8782)&lt;$Z8782,"Delta","No Delta"))</f>
        <v/>
      </c>
      <c r="AB8782">
        <f>IF(OR($B8782="",$Z8782=""),"",MAX(0,$Z8782-N($M8782)))</f>
        <v/>
      </c>
      <c r="AC8782" s="46">
        <f>IF($B8782="","",IFERROR(INDEX('CCA Util %'!$H:$H,MATCH($B8782,'CCA Util %'!$E:$E,0)),""))</f>
        <v/>
      </c>
      <c r="AD8782">
        <f>IF($B8782="","",IFERROR(INDEX('CCA Util %'!$G:$G,MATCH($B8782,'CCA Util %'!$E:$E,0)),""))</f>
        <v/>
      </c>
      <c r="AE8782">
        <f>IF(OR($B8782="",$U8782=""),"",$U8782&amp;" &amp; "&amp;IF(OR($AD8782="",$AD8782=0),"Util NA",$AD8782&amp;" Util"))</f>
        <v/>
      </c>
    </row>
    <row r="8783" ht="15.75" customHeight="1" s="42">
      <c r="A8783" s="41" t="n"/>
      <c r="G8783" s="38" t="n"/>
      <c r="H8783" s="38" t="n"/>
      <c r="I8783" s="38" t="n"/>
      <c r="J8783" s="38" t="n"/>
      <c r="K8783" s="38" t="n"/>
      <c r="L8783" s="38" t="n"/>
      <c r="N8783" s="36">
        <f>IF($B8783="","",IF($C8783="SUPERSTORE","Superstore","DH"))</f>
        <v/>
      </c>
      <c r="O8783" s="36">
        <f>IF($B8783="","",IFERROR(VLOOKUP($B8783,Mapping!$A:$C,2,0),"Not Mapped"))</f>
        <v/>
      </c>
      <c r="P8783" s="36">
        <f>IF($B8783="","",IFERROR(VLOOKUP($B8783,Mapping!$A:$C,3,0),"Not Mapped"))</f>
        <v/>
      </c>
      <c r="Q8783" s="36">
        <f>IF($B8783="","",IFERROR(VLOOKUP($O8783,Leaders!$A:$B,2,0),"Not Mapped"))</f>
        <v/>
      </c>
      <c r="R8783" s="36">
        <f>IF($B8783="","",IF(COUNTIF(Exclusions!$A:$A,$B8783)&gt;0,"Yes","No"))</f>
        <v/>
      </c>
      <c r="S8783" s="38">
        <f>IF($B8783="","",MIN(1,DAY($A8783)/IF($N8783="Superstore",Settings!$B$5,Settings!$B$4)))</f>
        <v/>
      </c>
      <c r="T8783" s="38">
        <f>IF(OR($B8783="",$G8783="",$S8783=0),"",$G8783/$S8783)</f>
        <v/>
      </c>
      <c r="U8783" s="36">
        <f>IF($T8783="","",IF($T8783&lt;Settings!$B$8,"Critical",IF($T8783&lt;Settings!$B$9,"Semi Critical","Non Critical")))</f>
        <v/>
      </c>
      <c r="V8783" s="28" t="n"/>
      <c r="Z8783">
        <f>IF($B8783="","",IFERROR(VLOOKUP($B8783,'Plan HC for CCA'!$A:$B,2,0),""))</f>
        <v/>
      </c>
      <c r="AA8783">
        <f>IF(OR($B8783="",$Z8783=""),"",IF(N($M8783)&lt;$Z8783,"Delta","No Delta"))</f>
        <v/>
      </c>
      <c r="AB8783">
        <f>IF(OR($B8783="",$Z8783=""),"",MAX(0,$Z8783-N($M8783)))</f>
        <v/>
      </c>
      <c r="AC8783" s="46">
        <f>IF($B8783="","",IFERROR(INDEX('CCA Util %'!$H:$H,MATCH($B8783,'CCA Util %'!$E:$E,0)),""))</f>
        <v/>
      </c>
      <c r="AD8783">
        <f>IF($B8783="","",IFERROR(INDEX('CCA Util %'!$G:$G,MATCH($B8783,'CCA Util %'!$E:$E,0)),""))</f>
        <v/>
      </c>
      <c r="AE8783">
        <f>IF(OR($B8783="",$U8783=""),"",$U8783&amp;" &amp; "&amp;IF(OR($AD8783="",$AD8783=0),"Util NA",$AD8783&amp;" Util"))</f>
        <v/>
      </c>
    </row>
    <row r="8784" ht="15.75" customHeight="1" s="42">
      <c r="A8784" s="41" t="n"/>
      <c r="G8784" s="38" t="n"/>
      <c r="H8784" s="38" t="n"/>
      <c r="I8784" s="38" t="n"/>
      <c r="J8784" s="38" t="n"/>
      <c r="K8784" s="38" t="n"/>
      <c r="L8784" s="38" t="n"/>
      <c r="N8784" s="36">
        <f>IF($B8784="","",IF($C8784="SUPERSTORE","Superstore","DH"))</f>
        <v/>
      </c>
      <c r="O8784" s="36">
        <f>IF($B8784="","",IFERROR(VLOOKUP($B8784,Mapping!$A:$C,2,0),"Not Mapped"))</f>
        <v/>
      </c>
      <c r="P8784" s="36">
        <f>IF($B8784="","",IFERROR(VLOOKUP($B8784,Mapping!$A:$C,3,0),"Not Mapped"))</f>
        <v/>
      </c>
      <c r="Q8784" s="36">
        <f>IF($B8784="","",IFERROR(VLOOKUP($O8784,Leaders!$A:$B,2,0),"Not Mapped"))</f>
        <v/>
      </c>
      <c r="R8784" s="36">
        <f>IF($B8784="","",IF(COUNTIF(Exclusions!$A:$A,$B8784)&gt;0,"Yes","No"))</f>
        <v/>
      </c>
      <c r="S8784" s="38">
        <f>IF($B8784="","",MIN(1,DAY($A8784)/IF($N8784="Superstore",Settings!$B$5,Settings!$B$4)))</f>
        <v/>
      </c>
      <c r="T8784" s="38">
        <f>IF(OR($B8784="",$G8784="",$S8784=0),"",$G8784/$S8784)</f>
        <v/>
      </c>
      <c r="U8784" s="36">
        <f>IF($T8784="","",IF($T8784&lt;Settings!$B$8,"Critical",IF($T8784&lt;Settings!$B$9,"Semi Critical","Non Critical")))</f>
        <v/>
      </c>
      <c r="V8784" s="28" t="n"/>
      <c r="Z8784">
        <f>IF($B8784="","",IFERROR(VLOOKUP($B8784,'Plan HC for CCA'!$A:$B,2,0),""))</f>
        <v/>
      </c>
      <c r="AA8784">
        <f>IF(OR($B8784="",$Z8784=""),"",IF(N($M8784)&lt;$Z8784,"Delta","No Delta"))</f>
        <v/>
      </c>
      <c r="AB8784">
        <f>IF(OR($B8784="",$Z8784=""),"",MAX(0,$Z8784-N($M8784)))</f>
        <v/>
      </c>
      <c r="AC8784" s="46">
        <f>IF($B8784="","",IFERROR(INDEX('CCA Util %'!$H:$H,MATCH($B8784,'CCA Util %'!$E:$E,0)),""))</f>
        <v/>
      </c>
      <c r="AD8784">
        <f>IF($B8784="","",IFERROR(INDEX('CCA Util %'!$G:$G,MATCH($B8784,'CCA Util %'!$E:$E,0)),""))</f>
        <v/>
      </c>
      <c r="AE8784">
        <f>IF(OR($B8784="",$U8784=""),"",$U8784&amp;" &amp; "&amp;IF(OR($AD8784="",$AD8784=0),"Util NA",$AD8784&amp;" Util"))</f>
        <v/>
      </c>
    </row>
    <row r="8785" ht="15.75" customHeight="1" s="42">
      <c r="A8785" s="41" t="n"/>
      <c r="G8785" s="38" t="n"/>
      <c r="H8785" s="38" t="n"/>
      <c r="I8785" s="38" t="n"/>
      <c r="J8785" s="38" t="n"/>
      <c r="K8785" s="38" t="n"/>
      <c r="L8785" s="38" t="n"/>
      <c r="N8785" s="36">
        <f>IF($B8785="","",IF($C8785="SUPERSTORE","Superstore","DH"))</f>
        <v/>
      </c>
      <c r="O8785" s="36">
        <f>IF($B8785="","",IFERROR(VLOOKUP($B8785,Mapping!$A:$C,2,0),"Not Mapped"))</f>
        <v/>
      </c>
      <c r="P8785" s="36">
        <f>IF($B8785="","",IFERROR(VLOOKUP($B8785,Mapping!$A:$C,3,0),"Not Mapped"))</f>
        <v/>
      </c>
      <c r="Q8785" s="36">
        <f>IF($B8785="","",IFERROR(VLOOKUP($O8785,Leaders!$A:$B,2,0),"Not Mapped"))</f>
        <v/>
      </c>
      <c r="R8785" s="36">
        <f>IF($B8785="","",IF(COUNTIF(Exclusions!$A:$A,$B8785)&gt;0,"Yes","No"))</f>
        <v/>
      </c>
      <c r="S8785" s="38">
        <f>IF($B8785="","",MIN(1,DAY($A8785)/IF($N8785="Superstore",Settings!$B$5,Settings!$B$4)))</f>
        <v/>
      </c>
      <c r="T8785" s="38">
        <f>IF(OR($B8785="",$G8785="",$S8785=0),"",$G8785/$S8785)</f>
        <v/>
      </c>
      <c r="U8785" s="36">
        <f>IF($T8785="","",IF($T8785&lt;Settings!$B$8,"Critical",IF($T8785&lt;Settings!$B$9,"Semi Critical","Non Critical")))</f>
        <v/>
      </c>
      <c r="V8785" s="28" t="n"/>
      <c r="Z8785">
        <f>IF($B8785="","",IFERROR(VLOOKUP($B8785,'Plan HC for CCA'!$A:$B,2,0),""))</f>
        <v/>
      </c>
      <c r="AA8785">
        <f>IF(OR($B8785="",$Z8785=""),"",IF(N($M8785)&lt;$Z8785,"Delta","No Delta"))</f>
        <v/>
      </c>
      <c r="AB8785">
        <f>IF(OR($B8785="",$Z8785=""),"",MAX(0,$Z8785-N($M8785)))</f>
        <v/>
      </c>
      <c r="AC8785" s="46">
        <f>IF($B8785="","",IFERROR(INDEX('CCA Util %'!$H:$H,MATCH($B8785,'CCA Util %'!$E:$E,0)),""))</f>
        <v/>
      </c>
      <c r="AD8785">
        <f>IF($B8785="","",IFERROR(INDEX('CCA Util %'!$G:$G,MATCH($B8785,'CCA Util %'!$E:$E,0)),""))</f>
        <v/>
      </c>
      <c r="AE8785">
        <f>IF(OR($B8785="",$U8785=""),"",$U8785&amp;" &amp; "&amp;IF(OR($AD8785="",$AD8785=0),"Util NA",$AD8785&amp;" Util"))</f>
        <v/>
      </c>
    </row>
    <row r="8786" ht="15.75" customHeight="1" s="42">
      <c r="A8786" s="41" t="n"/>
      <c r="G8786" s="38" t="n"/>
      <c r="H8786" s="38" t="n"/>
      <c r="I8786" s="38" t="n"/>
      <c r="J8786" s="38" t="n"/>
      <c r="K8786" s="38" t="n"/>
      <c r="L8786" s="38" t="n"/>
      <c r="N8786" s="36">
        <f>IF($B8786="","",IF($C8786="SUPERSTORE","Superstore","DH"))</f>
        <v/>
      </c>
      <c r="O8786" s="36">
        <f>IF($B8786="","",IFERROR(VLOOKUP($B8786,Mapping!$A:$C,2,0),"Not Mapped"))</f>
        <v/>
      </c>
      <c r="P8786" s="36">
        <f>IF($B8786="","",IFERROR(VLOOKUP($B8786,Mapping!$A:$C,3,0),"Not Mapped"))</f>
        <v/>
      </c>
      <c r="Q8786" s="36">
        <f>IF($B8786="","",IFERROR(VLOOKUP($O8786,Leaders!$A:$B,2,0),"Not Mapped"))</f>
        <v/>
      </c>
      <c r="R8786" s="36">
        <f>IF($B8786="","",IF(COUNTIF(Exclusions!$A:$A,$B8786)&gt;0,"Yes","No"))</f>
        <v/>
      </c>
      <c r="S8786" s="38">
        <f>IF($B8786="","",MIN(1,DAY($A8786)/IF($N8786="Superstore",Settings!$B$5,Settings!$B$4)))</f>
        <v/>
      </c>
      <c r="T8786" s="38">
        <f>IF(OR($B8786="",$G8786="",$S8786=0),"",$G8786/$S8786)</f>
        <v/>
      </c>
      <c r="U8786" s="36">
        <f>IF($T8786="","",IF($T8786&lt;Settings!$B$8,"Critical",IF($T8786&lt;Settings!$B$9,"Semi Critical","Non Critical")))</f>
        <v/>
      </c>
      <c r="V8786" s="28" t="n"/>
      <c r="Z8786">
        <f>IF($B8786="","",IFERROR(VLOOKUP($B8786,'Plan HC for CCA'!$A:$B,2,0),""))</f>
        <v/>
      </c>
      <c r="AA8786">
        <f>IF(OR($B8786="",$Z8786=""),"",IF(N($M8786)&lt;$Z8786,"Delta","No Delta"))</f>
        <v/>
      </c>
      <c r="AB8786">
        <f>IF(OR($B8786="",$Z8786=""),"",MAX(0,$Z8786-N($M8786)))</f>
        <v/>
      </c>
      <c r="AC8786" s="46">
        <f>IF($B8786="","",IFERROR(INDEX('CCA Util %'!$H:$H,MATCH($B8786,'CCA Util %'!$E:$E,0)),""))</f>
        <v/>
      </c>
      <c r="AD8786">
        <f>IF($B8786="","",IFERROR(INDEX('CCA Util %'!$G:$G,MATCH($B8786,'CCA Util %'!$E:$E,0)),""))</f>
        <v/>
      </c>
      <c r="AE8786">
        <f>IF(OR($B8786="",$U8786=""),"",$U8786&amp;" &amp; "&amp;IF(OR($AD8786="",$AD8786=0),"Util NA",$AD8786&amp;" Util"))</f>
        <v/>
      </c>
    </row>
    <row r="8787" ht="15.75" customHeight="1" s="42">
      <c r="A8787" s="41" t="n"/>
      <c r="G8787" s="38" t="n"/>
      <c r="H8787" s="38" t="n"/>
      <c r="I8787" s="38" t="n"/>
      <c r="J8787" s="38" t="n"/>
      <c r="K8787" s="38" t="n"/>
      <c r="L8787" s="38" t="n"/>
      <c r="N8787" s="36">
        <f>IF($B8787="","",IF($C8787="SUPERSTORE","Superstore","DH"))</f>
        <v/>
      </c>
      <c r="O8787" s="36">
        <f>IF($B8787="","",IFERROR(VLOOKUP($B8787,Mapping!$A:$C,2,0),"Not Mapped"))</f>
        <v/>
      </c>
      <c r="P8787" s="36">
        <f>IF($B8787="","",IFERROR(VLOOKUP($B8787,Mapping!$A:$C,3,0),"Not Mapped"))</f>
        <v/>
      </c>
      <c r="Q8787" s="36">
        <f>IF($B8787="","",IFERROR(VLOOKUP($O8787,Leaders!$A:$B,2,0),"Not Mapped"))</f>
        <v/>
      </c>
      <c r="R8787" s="36">
        <f>IF($B8787="","",IF(COUNTIF(Exclusions!$A:$A,$B8787)&gt;0,"Yes","No"))</f>
        <v/>
      </c>
      <c r="S8787" s="38">
        <f>IF($B8787="","",MIN(1,DAY($A8787)/IF($N8787="Superstore",Settings!$B$5,Settings!$B$4)))</f>
        <v/>
      </c>
      <c r="T8787" s="38">
        <f>IF(OR($B8787="",$G8787="",$S8787=0),"",$G8787/$S8787)</f>
        <v/>
      </c>
      <c r="U8787" s="36">
        <f>IF($T8787="","",IF($T8787&lt;Settings!$B$8,"Critical",IF($T8787&lt;Settings!$B$9,"Semi Critical","Non Critical")))</f>
        <v/>
      </c>
      <c r="V8787" s="28" t="n"/>
      <c r="Z8787">
        <f>IF($B8787="","",IFERROR(VLOOKUP($B8787,'Plan HC for CCA'!$A:$B,2,0),""))</f>
        <v/>
      </c>
      <c r="AA8787">
        <f>IF(OR($B8787="",$Z8787=""),"",IF(N($M8787)&lt;$Z8787,"Delta","No Delta"))</f>
        <v/>
      </c>
      <c r="AB8787">
        <f>IF(OR($B8787="",$Z8787=""),"",MAX(0,$Z8787-N($M8787)))</f>
        <v/>
      </c>
      <c r="AC8787" s="46">
        <f>IF($B8787="","",IFERROR(INDEX('CCA Util %'!$H:$H,MATCH($B8787,'CCA Util %'!$E:$E,0)),""))</f>
        <v/>
      </c>
      <c r="AD8787">
        <f>IF($B8787="","",IFERROR(INDEX('CCA Util %'!$G:$G,MATCH($B8787,'CCA Util %'!$E:$E,0)),""))</f>
        <v/>
      </c>
      <c r="AE8787">
        <f>IF(OR($B8787="",$U8787=""),"",$U8787&amp;" &amp; "&amp;IF(OR($AD8787="",$AD8787=0),"Util NA",$AD8787&amp;" Util"))</f>
        <v/>
      </c>
    </row>
    <row r="8788" ht="15.75" customHeight="1" s="42">
      <c r="A8788" s="41" t="n"/>
      <c r="G8788" s="38" t="n"/>
      <c r="H8788" s="38" t="n"/>
      <c r="I8788" s="38" t="n"/>
      <c r="J8788" s="38" t="n"/>
      <c r="K8788" s="38" t="n"/>
      <c r="L8788" s="38" t="n"/>
      <c r="N8788" s="36">
        <f>IF($B8788="","",IF($C8788="SUPERSTORE","Superstore","DH"))</f>
        <v/>
      </c>
      <c r="O8788" s="36">
        <f>IF($B8788="","",IFERROR(VLOOKUP($B8788,Mapping!$A:$C,2,0),"Not Mapped"))</f>
        <v/>
      </c>
      <c r="P8788" s="36">
        <f>IF($B8788="","",IFERROR(VLOOKUP($B8788,Mapping!$A:$C,3,0),"Not Mapped"))</f>
        <v/>
      </c>
      <c r="Q8788" s="36">
        <f>IF($B8788="","",IFERROR(VLOOKUP($O8788,Leaders!$A:$B,2,0),"Not Mapped"))</f>
        <v/>
      </c>
      <c r="R8788" s="36">
        <f>IF($B8788="","",IF(COUNTIF(Exclusions!$A:$A,$B8788)&gt;0,"Yes","No"))</f>
        <v/>
      </c>
      <c r="S8788" s="38">
        <f>IF($B8788="","",MIN(1,DAY($A8788)/IF($N8788="Superstore",Settings!$B$5,Settings!$B$4)))</f>
        <v/>
      </c>
      <c r="T8788" s="38">
        <f>IF(OR($B8788="",$G8788="",$S8788=0),"",$G8788/$S8788)</f>
        <v/>
      </c>
      <c r="U8788" s="36">
        <f>IF($T8788="","",IF($T8788&lt;Settings!$B$8,"Critical",IF($T8788&lt;Settings!$B$9,"Semi Critical","Non Critical")))</f>
        <v/>
      </c>
      <c r="V8788" s="28" t="n"/>
      <c r="Z8788">
        <f>IF($B8788="","",IFERROR(VLOOKUP($B8788,'Plan HC for CCA'!$A:$B,2,0),""))</f>
        <v/>
      </c>
      <c r="AA8788">
        <f>IF(OR($B8788="",$Z8788=""),"",IF(N($M8788)&lt;$Z8788,"Delta","No Delta"))</f>
        <v/>
      </c>
      <c r="AB8788">
        <f>IF(OR($B8788="",$Z8788=""),"",MAX(0,$Z8788-N($M8788)))</f>
        <v/>
      </c>
      <c r="AC8788" s="46">
        <f>IF($B8788="","",IFERROR(INDEX('CCA Util %'!$H:$H,MATCH($B8788,'CCA Util %'!$E:$E,0)),""))</f>
        <v/>
      </c>
      <c r="AD8788">
        <f>IF($B8788="","",IFERROR(INDEX('CCA Util %'!$G:$G,MATCH($B8788,'CCA Util %'!$E:$E,0)),""))</f>
        <v/>
      </c>
      <c r="AE8788">
        <f>IF(OR($B8788="",$U8788=""),"",$U8788&amp;" &amp; "&amp;IF(OR($AD8788="",$AD8788=0),"Util NA",$AD8788&amp;" Util"))</f>
        <v/>
      </c>
    </row>
    <row r="8789" ht="15.75" customHeight="1" s="42">
      <c r="A8789" s="41" t="n"/>
      <c r="G8789" s="38" t="n"/>
      <c r="H8789" s="38" t="n"/>
      <c r="I8789" s="38" t="n"/>
      <c r="J8789" s="38" t="n"/>
      <c r="K8789" s="38" t="n"/>
      <c r="L8789" s="38" t="n"/>
      <c r="N8789" s="36">
        <f>IF($B8789="","",IF($C8789="SUPERSTORE","Superstore","DH"))</f>
        <v/>
      </c>
      <c r="O8789" s="36">
        <f>IF($B8789="","",IFERROR(VLOOKUP($B8789,Mapping!$A:$C,2,0),"Not Mapped"))</f>
        <v/>
      </c>
      <c r="P8789" s="36">
        <f>IF($B8789="","",IFERROR(VLOOKUP($B8789,Mapping!$A:$C,3,0),"Not Mapped"))</f>
        <v/>
      </c>
      <c r="Q8789" s="36">
        <f>IF($B8789="","",IFERROR(VLOOKUP($O8789,Leaders!$A:$B,2,0),"Not Mapped"))</f>
        <v/>
      </c>
      <c r="R8789" s="36">
        <f>IF($B8789="","",IF(COUNTIF(Exclusions!$A:$A,$B8789)&gt;0,"Yes","No"))</f>
        <v/>
      </c>
      <c r="S8789" s="38">
        <f>IF($B8789="","",MIN(1,DAY($A8789)/IF($N8789="Superstore",Settings!$B$5,Settings!$B$4)))</f>
        <v/>
      </c>
      <c r="T8789" s="38">
        <f>IF(OR($B8789="",$G8789="",$S8789=0),"",$G8789/$S8789)</f>
        <v/>
      </c>
      <c r="U8789" s="36">
        <f>IF($T8789="","",IF($T8789&lt;Settings!$B$8,"Critical",IF($T8789&lt;Settings!$B$9,"Semi Critical","Non Critical")))</f>
        <v/>
      </c>
      <c r="V8789" s="28" t="n"/>
      <c r="Z8789">
        <f>IF($B8789="","",IFERROR(VLOOKUP($B8789,'Plan HC for CCA'!$A:$B,2,0),""))</f>
        <v/>
      </c>
      <c r="AA8789">
        <f>IF(OR($B8789="",$Z8789=""),"",IF(N($M8789)&lt;$Z8789,"Delta","No Delta"))</f>
        <v/>
      </c>
      <c r="AB8789">
        <f>IF(OR($B8789="",$Z8789=""),"",MAX(0,$Z8789-N($M8789)))</f>
        <v/>
      </c>
      <c r="AC8789" s="46">
        <f>IF($B8789="","",IFERROR(INDEX('CCA Util %'!$H:$H,MATCH($B8789,'CCA Util %'!$E:$E,0)),""))</f>
        <v/>
      </c>
      <c r="AD8789">
        <f>IF($B8789="","",IFERROR(INDEX('CCA Util %'!$G:$G,MATCH($B8789,'CCA Util %'!$E:$E,0)),""))</f>
        <v/>
      </c>
      <c r="AE8789">
        <f>IF(OR($B8789="",$U8789=""),"",$U8789&amp;" &amp; "&amp;IF(OR($AD8789="",$AD8789=0),"Util NA",$AD8789&amp;" Util"))</f>
        <v/>
      </c>
    </row>
    <row r="8790" ht="15.75" customHeight="1" s="42">
      <c r="A8790" s="41" t="n"/>
      <c r="G8790" s="38" t="n"/>
      <c r="H8790" s="38" t="n"/>
      <c r="I8790" s="38" t="n"/>
      <c r="J8790" s="38" t="n"/>
      <c r="K8790" s="38" t="n"/>
      <c r="L8790" s="38" t="n"/>
      <c r="N8790" s="36">
        <f>IF($B8790="","",IF($C8790="SUPERSTORE","Superstore","DH"))</f>
        <v/>
      </c>
      <c r="O8790" s="36">
        <f>IF($B8790="","",IFERROR(VLOOKUP($B8790,Mapping!$A:$C,2,0),"Not Mapped"))</f>
        <v/>
      </c>
      <c r="P8790" s="36">
        <f>IF($B8790="","",IFERROR(VLOOKUP($B8790,Mapping!$A:$C,3,0),"Not Mapped"))</f>
        <v/>
      </c>
      <c r="Q8790" s="36">
        <f>IF($B8790="","",IFERROR(VLOOKUP($O8790,Leaders!$A:$B,2,0),"Not Mapped"))</f>
        <v/>
      </c>
      <c r="R8790" s="36">
        <f>IF($B8790="","",IF(COUNTIF(Exclusions!$A:$A,$B8790)&gt;0,"Yes","No"))</f>
        <v/>
      </c>
      <c r="S8790" s="38">
        <f>IF($B8790="","",MIN(1,DAY($A8790)/IF($N8790="Superstore",Settings!$B$5,Settings!$B$4)))</f>
        <v/>
      </c>
      <c r="T8790" s="38">
        <f>IF(OR($B8790="",$G8790="",$S8790=0),"",$G8790/$S8790)</f>
        <v/>
      </c>
      <c r="U8790" s="36">
        <f>IF($T8790="","",IF($T8790&lt;Settings!$B$8,"Critical",IF($T8790&lt;Settings!$B$9,"Semi Critical","Non Critical")))</f>
        <v/>
      </c>
      <c r="V8790" s="28" t="n"/>
      <c r="Z8790">
        <f>IF($B8790="","",IFERROR(VLOOKUP($B8790,'Plan HC for CCA'!$A:$B,2,0),""))</f>
        <v/>
      </c>
      <c r="AA8790">
        <f>IF(OR($B8790="",$Z8790=""),"",IF(N($M8790)&lt;$Z8790,"Delta","No Delta"))</f>
        <v/>
      </c>
      <c r="AB8790">
        <f>IF(OR($B8790="",$Z8790=""),"",MAX(0,$Z8790-N($M8790)))</f>
        <v/>
      </c>
      <c r="AC8790" s="46">
        <f>IF($B8790="","",IFERROR(INDEX('CCA Util %'!$H:$H,MATCH($B8790,'CCA Util %'!$E:$E,0)),""))</f>
        <v/>
      </c>
      <c r="AD8790">
        <f>IF($B8790="","",IFERROR(INDEX('CCA Util %'!$G:$G,MATCH($B8790,'CCA Util %'!$E:$E,0)),""))</f>
        <v/>
      </c>
      <c r="AE8790">
        <f>IF(OR($B8790="",$U8790=""),"",$U8790&amp;" &amp; "&amp;IF(OR($AD8790="",$AD8790=0),"Util NA",$AD8790&amp;" Util"))</f>
        <v/>
      </c>
    </row>
    <row r="8791" ht="15.75" customHeight="1" s="42">
      <c r="A8791" s="41" t="n"/>
      <c r="G8791" s="38" t="n"/>
      <c r="H8791" s="38" t="n"/>
      <c r="I8791" s="38" t="n"/>
      <c r="J8791" s="38" t="n"/>
      <c r="K8791" s="38" t="n"/>
      <c r="L8791" s="38" t="n"/>
      <c r="N8791" s="36">
        <f>IF($B8791="","",IF($C8791="SUPERSTORE","Superstore","DH"))</f>
        <v/>
      </c>
      <c r="O8791" s="36">
        <f>IF($B8791="","",IFERROR(VLOOKUP($B8791,Mapping!$A:$C,2,0),"Not Mapped"))</f>
        <v/>
      </c>
      <c r="P8791" s="36">
        <f>IF($B8791="","",IFERROR(VLOOKUP($B8791,Mapping!$A:$C,3,0),"Not Mapped"))</f>
        <v/>
      </c>
      <c r="Q8791" s="36">
        <f>IF($B8791="","",IFERROR(VLOOKUP($O8791,Leaders!$A:$B,2,0),"Not Mapped"))</f>
        <v/>
      </c>
      <c r="R8791" s="36">
        <f>IF($B8791="","",IF(COUNTIF(Exclusions!$A:$A,$B8791)&gt;0,"Yes","No"))</f>
        <v/>
      </c>
      <c r="S8791" s="38">
        <f>IF($B8791="","",MIN(1,DAY($A8791)/IF($N8791="Superstore",Settings!$B$5,Settings!$B$4)))</f>
        <v/>
      </c>
      <c r="T8791" s="38">
        <f>IF(OR($B8791="",$G8791="",$S8791=0),"",$G8791/$S8791)</f>
        <v/>
      </c>
      <c r="U8791" s="36">
        <f>IF($T8791="","",IF($T8791&lt;Settings!$B$8,"Critical",IF($T8791&lt;Settings!$B$9,"Semi Critical","Non Critical")))</f>
        <v/>
      </c>
      <c r="V8791" s="28" t="n"/>
      <c r="Z8791">
        <f>IF($B8791="","",IFERROR(VLOOKUP($B8791,'Plan HC for CCA'!$A:$B,2,0),""))</f>
        <v/>
      </c>
      <c r="AA8791">
        <f>IF(OR($B8791="",$Z8791=""),"",IF(N($M8791)&lt;$Z8791,"Delta","No Delta"))</f>
        <v/>
      </c>
      <c r="AB8791">
        <f>IF(OR($B8791="",$Z8791=""),"",MAX(0,$Z8791-N($M8791)))</f>
        <v/>
      </c>
      <c r="AC8791" s="46">
        <f>IF($B8791="","",IFERROR(INDEX('CCA Util %'!$H:$H,MATCH($B8791,'CCA Util %'!$E:$E,0)),""))</f>
        <v/>
      </c>
      <c r="AD8791">
        <f>IF($B8791="","",IFERROR(INDEX('CCA Util %'!$G:$G,MATCH($B8791,'CCA Util %'!$E:$E,0)),""))</f>
        <v/>
      </c>
      <c r="AE8791">
        <f>IF(OR($B8791="",$U8791=""),"",$U8791&amp;" &amp; "&amp;IF(OR($AD8791="",$AD8791=0),"Util NA",$AD8791&amp;" Util"))</f>
        <v/>
      </c>
    </row>
    <row r="8792" ht="15.75" customHeight="1" s="42">
      <c r="A8792" s="41" t="n"/>
      <c r="G8792" s="38" t="n"/>
      <c r="H8792" s="38" t="n"/>
      <c r="I8792" s="38" t="n"/>
      <c r="J8792" s="38" t="n"/>
      <c r="K8792" s="38" t="n"/>
      <c r="L8792" s="38" t="n"/>
      <c r="N8792" s="36">
        <f>IF($B8792="","",IF($C8792="SUPERSTORE","Superstore","DH"))</f>
        <v/>
      </c>
      <c r="O8792" s="36">
        <f>IF($B8792="","",IFERROR(VLOOKUP($B8792,Mapping!$A:$C,2,0),"Not Mapped"))</f>
        <v/>
      </c>
      <c r="P8792" s="36">
        <f>IF($B8792="","",IFERROR(VLOOKUP($B8792,Mapping!$A:$C,3,0),"Not Mapped"))</f>
        <v/>
      </c>
      <c r="Q8792" s="36">
        <f>IF($B8792="","",IFERROR(VLOOKUP($O8792,Leaders!$A:$B,2,0),"Not Mapped"))</f>
        <v/>
      </c>
      <c r="R8792" s="36">
        <f>IF($B8792="","",IF(COUNTIF(Exclusions!$A:$A,$B8792)&gt;0,"Yes","No"))</f>
        <v/>
      </c>
      <c r="S8792" s="38">
        <f>IF($B8792="","",MIN(1,DAY($A8792)/IF($N8792="Superstore",Settings!$B$5,Settings!$B$4)))</f>
        <v/>
      </c>
      <c r="T8792" s="38">
        <f>IF(OR($B8792="",$G8792="",$S8792=0),"",$G8792/$S8792)</f>
        <v/>
      </c>
      <c r="U8792" s="36">
        <f>IF($T8792="","",IF($T8792&lt;Settings!$B$8,"Critical",IF($T8792&lt;Settings!$B$9,"Semi Critical","Non Critical")))</f>
        <v/>
      </c>
      <c r="V8792" s="28" t="n"/>
      <c r="Z8792">
        <f>IF($B8792="","",IFERROR(VLOOKUP($B8792,'Plan HC for CCA'!$A:$B,2,0),""))</f>
        <v/>
      </c>
      <c r="AA8792">
        <f>IF(OR($B8792="",$Z8792=""),"",IF(N($M8792)&lt;$Z8792,"Delta","No Delta"))</f>
        <v/>
      </c>
      <c r="AB8792">
        <f>IF(OR($B8792="",$Z8792=""),"",MAX(0,$Z8792-N($M8792)))</f>
        <v/>
      </c>
      <c r="AC8792" s="46">
        <f>IF($B8792="","",IFERROR(INDEX('CCA Util %'!$H:$H,MATCH($B8792,'CCA Util %'!$E:$E,0)),""))</f>
        <v/>
      </c>
      <c r="AD8792">
        <f>IF($B8792="","",IFERROR(INDEX('CCA Util %'!$G:$G,MATCH($B8792,'CCA Util %'!$E:$E,0)),""))</f>
        <v/>
      </c>
      <c r="AE8792">
        <f>IF(OR($B8792="",$U8792=""),"",$U8792&amp;" &amp; "&amp;IF(OR($AD8792="",$AD8792=0),"Util NA",$AD8792&amp;" Util"))</f>
        <v/>
      </c>
    </row>
    <row r="8793" ht="15.75" customHeight="1" s="42">
      <c r="A8793" s="41" t="n"/>
      <c r="G8793" s="38" t="n"/>
      <c r="H8793" s="38" t="n"/>
      <c r="I8793" s="38" t="n"/>
      <c r="J8793" s="38" t="n"/>
      <c r="K8793" s="38" t="n"/>
      <c r="L8793" s="38" t="n"/>
      <c r="N8793" s="36">
        <f>IF($B8793="","",IF($C8793="SUPERSTORE","Superstore","DH"))</f>
        <v/>
      </c>
      <c r="O8793" s="36">
        <f>IF($B8793="","",IFERROR(VLOOKUP($B8793,Mapping!$A:$C,2,0),"Not Mapped"))</f>
        <v/>
      </c>
      <c r="P8793" s="36">
        <f>IF($B8793="","",IFERROR(VLOOKUP($B8793,Mapping!$A:$C,3,0),"Not Mapped"))</f>
        <v/>
      </c>
      <c r="Q8793" s="36">
        <f>IF($B8793="","",IFERROR(VLOOKUP($O8793,Leaders!$A:$B,2,0),"Not Mapped"))</f>
        <v/>
      </c>
      <c r="R8793" s="36">
        <f>IF($B8793="","",IF(COUNTIF(Exclusions!$A:$A,$B8793)&gt;0,"Yes","No"))</f>
        <v/>
      </c>
      <c r="S8793" s="38">
        <f>IF($B8793="","",MIN(1,DAY($A8793)/IF($N8793="Superstore",Settings!$B$5,Settings!$B$4)))</f>
        <v/>
      </c>
      <c r="T8793" s="38">
        <f>IF(OR($B8793="",$G8793="",$S8793=0),"",$G8793/$S8793)</f>
        <v/>
      </c>
      <c r="U8793" s="36">
        <f>IF($T8793="","",IF($T8793&lt;Settings!$B$8,"Critical",IF($T8793&lt;Settings!$B$9,"Semi Critical","Non Critical")))</f>
        <v/>
      </c>
      <c r="V8793" s="28" t="n"/>
      <c r="Z8793">
        <f>IF($B8793="","",IFERROR(VLOOKUP($B8793,'Plan HC for CCA'!$A:$B,2,0),""))</f>
        <v/>
      </c>
      <c r="AA8793">
        <f>IF(OR($B8793="",$Z8793=""),"",IF(N($M8793)&lt;$Z8793,"Delta","No Delta"))</f>
        <v/>
      </c>
      <c r="AB8793">
        <f>IF(OR($B8793="",$Z8793=""),"",MAX(0,$Z8793-N($M8793)))</f>
        <v/>
      </c>
      <c r="AC8793" s="46">
        <f>IF($B8793="","",IFERROR(INDEX('CCA Util %'!$H:$H,MATCH($B8793,'CCA Util %'!$E:$E,0)),""))</f>
        <v/>
      </c>
      <c r="AD8793">
        <f>IF($B8793="","",IFERROR(INDEX('CCA Util %'!$G:$G,MATCH($B8793,'CCA Util %'!$E:$E,0)),""))</f>
        <v/>
      </c>
      <c r="AE8793">
        <f>IF(OR($B8793="",$U8793=""),"",$U8793&amp;" &amp; "&amp;IF(OR($AD8793="",$AD8793=0),"Util NA",$AD8793&amp;" Util"))</f>
        <v/>
      </c>
    </row>
    <row r="8794" ht="15.75" customHeight="1" s="42">
      <c r="A8794" s="41" t="n"/>
      <c r="G8794" s="38" t="n"/>
      <c r="H8794" s="38" t="n"/>
      <c r="I8794" s="38" t="n"/>
      <c r="J8794" s="38" t="n"/>
      <c r="K8794" s="38" t="n"/>
      <c r="L8794" s="38" t="n"/>
      <c r="N8794" s="36">
        <f>IF($B8794="","",IF($C8794="SUPERSTORE","Superstore","DH"))</f>
        <v/>
      </c>
      <c r="O8794" s="36">
        <f>IF($B8794="","",IFERROR(VLOOKUP($B8794,Mapping!$A:$C,2,0),"Not Mapped"))</f>
        <v/>
      </c>
      <c r="P8794" s="36">
        <f>IF($B8794="","",IFERROR(VLOOKUP($B8794,Mapping!$A:$C,3,0),"Not Mapped"))</f>
        <v/>
      </c>
      <c r="Q8794" s="36">
        <f>IF($B8794="","",IFERROR(VLOOKUP($O8794,Leaders!$A:$B,2,0),"Not Mapped"))</f>
        <v/>
      </c>
      <c r="R8794" s="36">
        <f>IF($B8794="","",IF(COUNTIF(Exclusions!$A:$A,$B8794)&gt;0,"Yes","No"))</f>
        <v/>
      </c>
      <c r="S8794" s="38">
        <f>IF($B8794="","",MIN(1,DAY($A8794)/IF($N8794="Superstore",Settings!$B$5,Settings!$B$4)))</f>
        <v/>
      </c>
      <c r="T8794" s="38">
        <f>IF(OR($B8794="",$G8794="",$S8794=0),"",$G8794/$S8794)</f>
        <v/>
      </c>
      <c r="U8794" s="36">
        <f>IF($T8794="","",IF($T8794&lt;Settings!$B$8,"Critical",IF($T8794&lt;Settings!$B$9,"Semi Critical","Non Critical")))</f>
        <v/>
      </c>
      <c r="V8794" s="28" t="n"/>
      <c r="Z8794">
        <f>IF($B8794="","",IFERROR(VLOOKUP($B8794,'Plan HC for CCA'!$A:$B,2,0),""))</f>
        <v/>
      </c>
      <c r="AA8794">
        <f>IF(OR($B8794="",$Z8794=""),"",IF(N($M8794)&lt;$Z8794,"Delta","No Delta"))</f>
        <v/>
      </c>
      <c r="AB8794">
        <f>IF(OR($B8794="",$Z8794=""),"",MAX(0,$Z8794-N($M8794)))</f>
        <v/>
      </c>
      <c r="AC8794" s="46">
        <f>IF($B8794="","",IFERROR(INDEX('CCA Util %'!$H:$H,MATCH($B8794,'CCA Util %'!$E:$E,0)),""))</f>
        <v/>
      </c>
      <c r="AD8794">
        <f>IF($B8794="","",IFERROR(INDEX('CCA Util %'!$G:$G,MATCH($B8794,'CCA Util %'!$E:$E,0)),""))</f>
        <v/>
      </c>
      <c r="AE8794">
        <f>IF(OR($B8794="",$U8794=""),"",$U8794&amp;" &amp; "&amp;IF(OR($AD8794="",$AD8794=0),"Util NA",$AD8794&amp;" Util"))</f>
        <v/>
      </c>
    </row>
    <row r="8795" ht="15.75" customHeight="1" s="42">
      <c r="A8795" s="41" t="n"/>
      <c r="G8795" s="38" t="n"/>
      <c r="H8795" s="38" t="n"/>
      <c r="I8795" s="38" t="n"/>
      <c r="J8795" s="38" t="n"/>
      <c r="K8795" s="38" t="n"/>
      <c r="L8795" s="38" t="n"/>
      <c r="N8795" s="36">
        <f>IF($B8795="","",IF($C8795="SUPERSTORE","Superstore","DH"))</f>
        <v/>
      </c>
      <c r="O8795" s="36">
        <f>IF($B8795="","",IFERROR(VLOOKUP($B8795,Mapping!$A:$C,2,0),"Not Mapped"))</f>
        <v/>
      </c>
      <c r="P8795" s="36">
        <f>IF($B8795="","",IFERROR(VLOOKUP($B8795,Mapping!$A:$C,3,0),"Not Mapped"))</f>
        <v/>
      </c>
      <c r="Q8795" s="36">
        <f>IF($B8795="","",IFERROR(VLOOKUP($O8795,Leaders!$A:$B,2,0),"Not Mapped"))</f>
        <v/>
      </c>
      <c r="R8795" s="36">
        <f>IF($B8795="","",IF(COUNTIF(Exclusions!$A:$A,$B8795)&gt;0,"Yes","No"))</f>
        <v/>
      </c>
      <c r="S8795" s="38">
        <f>IF($B8795="","",MIN(1,DAY($A8795)/IF($N8795="Superstore",Settings!$B$5,Settings!$B$4)))</f>
        <v/>
      </c>
      <c r="T8795" s="38">
        <f>IF(OR($B8795="",$G8795="",$S8795=0),"",$G8795/$S8795)</f>
        <v/>
      </c>
      <c r="U8795" s="36">
        <f>IF($T8795="","",IF($T8795&lt;Settings!$B$8,"Critical",IF($T8795&lt;Settings!$B$9,"Semi Critical","Non Critical")))</f>
        <v/>
      </c>
      <c r="V8795" s="28" t="n"/>
      <c r="Z8795">
        <f>IF($B8795="","",IFERROR(VLOOKUP($B8795,'Plan HC for CCA'!$A:$B,2,0),""))</f>
        <v/>
      </c>
      <c r="AA8795">
        <f>IF(OR($B8795="",$Z8795=""),"",IF(N($M8795)&lt;$Z8795,"Delta","No Delta"))</f>
        <v/>
      </c>
      <c r="AB8795">
        <f>IF(OR($B8795="",$Z8795=""),"",MAX(0,$Z8795-N($M8795)))</f>
        <v/>
      </c>
      <c r="AC8795" s="46">
        <f>IF($B8795="","",IFERROR(INDEX('CCA Util %'!$H:$H,MATCH($B8795,'CCA Util %'!$E:$E,0)),""))</f>
        <v/>
      </c>
      <c r="AD8795">
        <f>IF($B8795="","",IFERROR(INDEX('CCA Util %'!$G:$G,MATCH($B8795,'CCA Util %'!$E:$E,0)),""))</f>
        <v/>
      </c>
      <c r="AE8795">
        <f>IF(OR($B8795="",$U8795=""),"",$U8795&amp;" &amp; "&amp;IF(OR($AD8795="",$AD8795=0),"Util NA",$AD8795&amp;" Util"))</f>
        <v/>
      </c>
    </row>
    <row r="8796" ht="15.75" customHeight="1" s="42">
      <c r="A8796" s="41" t="n"/>
      <c r="G8796" s="38" t="n"/>
      <c r="H8796" s="38" t="n"/>
      <c r="I8796" s="38" t="n"/>
      <c r="J8796" s="38" t="n"/>
      <c r="K8796" s="38" t="n"/>
      <c r="L8796" s="38" t="n"/>
      <c r="N8796" s="36">
        <f>IF($B8796="","",IF($C8796="SUPERSTORE","Superstore","DH"))</f>
        <v/>
      </c>
      <c r="O8796" s="36">
        <f>IF($B8796="","",IFERROR(VLOOKUP($B8796,Mapping!$A:$C,2,0),"Not Mapped"))</f>
        <v/>
      </c>
      <c r="P8796" s="36">
        <f>IF($B8796="","",IFERROR(VLOOKUP($B8796,Mapping!$A:$C,3,0),"Not Mapped"))</f>
        <v/>
      </c>
      <c r="Q8796" s="36">
        <f>IF($B8796="","",IFERROR(VLOOKUP($O8796,Leaders!$A:$B,2,0),"Not Mapped"))</f>
        <v/>
      </c>
      <c r="R8796" s="36">
        <f>IF($B8796="","",IF(COUNTIF(Exclusions!$A:$A,$B8796)&gt;0,"Yes","No"))</f>
        <v/>
      </c>
      <c r="S8796" s="38">
        <f>IF($B8796="","",MIN(1,DAY($A8796)/IF($N8796="Superstore",Settings!$B$5,Settings!$B$4)))</f>
        <v/>
      </c>
      <c r="T8796" s="38">
        <f>IF(OR($B8796="",$G8796="",$S8796=0),"",$G8796/$S8796)</f>
        <v/>
      </c>
      <c r="U8796" s="36">
        <f>IF($T8796="","",IF($T8796&lt;Settings!$B$8,"Critical",IF($T8796&lt;Settings!$B$9,"Semi Critical","Non Critical")))</f>
        <v/>
      </c>
      <c r="V8796" s="28" t="n"/>
      <c r="Z8796">
        <f>IF($B8796="","",IFERROR(VLOOKUP($B8796,'Plan HC for CCA'!$A:$B,2,0),""))</f>
        <v/>
      </c>
      <c r="AA8796">
        <f>IF(OR($B8796="",$Z8796=""),"",IF(N($M8796)&lt;$Z8796,"Delta","No Delta"))</f>
        <v/>
      </c>
      <c r="AB8796">
        <f>IF(OR($B8796="",$Z8796=""),"",MAX(0,$Z8796-N($M8796)))</f>
        <v/>
      </c>
      <c r="AC8796" s="46">
        <f>IF($B8796="","",IFERROR(INDEX('CCA Util %'!$H:$H,MATCH($B8796,'CCA Util %'!$E:$E,0)),""))</f>
        <v/>
      </c>
      <c r="AD8796">
        <f>IF($B8796="","",IFERROR(INDEX('CCA Util %'!$G:$G,MATCH($B8796,'CCA Util %'!$E:$E,0)),""))</f>
        <v/>
      </c>
      <c r="AE8796">
        <f>IF(OR($B8796="",$U8796=""),"",$U8796&amp;" &amp; "&amp;IF(OR($AD8796="",$AD8796=0),"Util NA",$AD8796&amp;" Util"))</f>
        <v/>
      </c>
    </row>
    <row r="8797" ht="15.75" customHeight="1" s="42">
      <c r="A8797" s="41" t="n"/>
      <c r="G8797" s="38" t="n"/>
      <c r="H8797" s="38" t="n"/>
      <c r="I8797" s="38" t="n"/>
      <c r="J8797" s="38" t="n"/>
      <c r="K8797" s="38" t="n"/>
      <c r="L8797" s="38" t="n"/>
      <c r="N8797" s="36">
        <f>IF($B8797="","",IF($C8797="SUPERSTORE","Superstore","DH"))</f>
        <v/>
      </c>
      <c r="O8797" s="36">
        <f>IF($B8797="","",IFERROR(VLOOKUP($B8797,Mapping!$A:$C,2,0),"Not Mapped"))</f>
        <v/>
      </c>
      <c r="P8797" s="36">
        <f>IF($B8797="","",IFERROR(VLOOKUP($B8797,Mapping!$A:$C,3,0),"Not Mapped"))</f>
        <v/>
      </c>
      <c r="Q8797" s="36">
        <f>IF($B8797="","",IFERROR(VLOOKUP($O8797,Leaders!$A:$B,2,0),"Not Mapped"))</f>
        <v/>
      </c>
      <c r="R8797" s="36">
        <f>IF($B8797="","",IF(COUNTIF(Exclusions!$A:$A,$B8797)&gt;0,"Yes","No"))</f>
        <v/>
      </c>
      <c r="S8797" s="38">
        <f>IF($B8797="","",MIN(1,DAY($A8797)/IF($N8797="Superstore",Settings!$B$5,Settings!$B$4)))</f>
        <v/>
      </c>
      <c r="T8797" s="38">
        <f>IF(OR($B8797="",$G8797="",$S8797=0),"",$G8797/$S8797)</f>
        <v/>
      </c>
      <c r="U8797" s="36">
        <f>IF($T8797="","",IF($T8797&lt;Settings!$B$8,"Critical",IF($T8797&lt;Settings!$B$9,"Semi Critical","Non Critical")))</f>
        <v/>
      </c>
      <c r="V8797" s="28" t="n"/>
      <c r="Z8797">
        <f>IF($B8797="","",IFERROR(VLOOKUP($B8797,'Plan HC for CCA'!$A:$B,2,0),""))</f>
        <v/>
      </c>
      <c r="AA8797">
        <f>IF(OR($B8797="",$Z8797=""),"",IF(N($M8797)&lt;$Z8797,"Delta","No Delta"))</f>
        <v/>
      </c>
      <c r="AB8797">
        <f>IF(OR($B8797="",$Z8797=""),"",MAX(0,$Z8797-N($M8797)))</f>
        <v/>
      </c>
      <c r="AC8797" s="46">
        <f>IF($B8797="","",IFERROR(INDEX('CCA Util %'!$H:$H,MATCH($B8797,'CCA Util %'!$E:$E,0)),""))</f>
        <v/>
      </c>
      <c r="AD8797">
        <f>IF($B8797="","",IFERROR(INDEX('CCA Util %'!$G:$G,MATCH($B8797,'CCA Util %'!$E:$E,0)),""))</f>
        <v/>
      </c>
      <c r="AE8797">
        <f>IF(OR($B8797="",$U8797=""),"",$U8797&amp;" &amp; "&amp;IF(OR($AD8797="",$AD8797=0),"Util NA",$AD8797&amp;" Util"))</f>
        <v/>
      </c>
    </row>
    <row r="8798" ht="15.75" customHeight="1" s="42">
      <c r="A8798" s="41" t="n"/>
      <c r="G8798" s="38" t="n"/>
      <c r="H8798" s="38" t="n"/>
      <c r="I8798" s="38" t="n"/>
      <c r="J8798" s="38" t="n"/>
      <c r="K8798" s="38" t="n"/>
      <c r="L8798" s="38" t="n"/>
      <c r="N8798" s="36">
        <f>IF($B8798="","",IF($C8798="SUPERSTORE","Superstore","DH"))</f>
        <v/>
      </c>
      <c r="O8798" s="36">
        <f>IF($B8798="","",IFERROR(VLOOKUP($B8798,Mapping!$A:$C,2,0),"Not Mapped"))</f>
        <v/>
      </c>
      <c r="P8798" s="36">
        <f>IF($B8798="","",IFERROR(VLOOKUP($B8798,Mapping!$A:$C,3,0),"Not Mapped"))</f>
        <v/>
      </c>
      <c r="Q8798" s="36">
        <f>IF($B8798="","",IFERROR(VLOOKUP($O8798,Leaders!$A:$B,2,0),"Not Mapped"))</f>
        <v/>
      </c>
      <c r="R8798" s="36">
        <f>IF($B8798="","",IF(COUNTIF(Exclusions!$A:$A,$B8798)&gt;0,"Yes","No"))</f>
        <v/>
      </c>
      <c r="S8798" s="38">
        <f>IF($B8798="","",MIN(1,DAY($A8798)/IF($N8798="Superstore",Settings!$B$5,Settings!$B$4)))</f>
        <v/>
      </c>
      <c r="T8798" s="38">
        <f>IF(OR($B8798="",$G8798="",$S8798=0),"",$G8798/$S8798)</f>
        <v/>
      </c>
      <c r="U8798" s="36">
        <f>IF($T8798="","",IF($T8798&lt;Settings!$B$8,"Critical",IF($T8798&lt;Settings!$B$9,"Semi Critical","Non Critical")))</f>
        <v/>
      </c>
      <c r="V8798" s="28" t="n"/>
      <c r="Z8798">
        <f>IF($B8798="","",IFERROR(VLOOKUP($B8798,'Plan HC for CCA'!$A:$B,2,0),""))</f>
        <v/>
      </c>
      <c r="AA8798">
        <f>IF(OR($B8798="",$Z8798=""),"",IF(N($M8798)&lt;$Z8798,"Delta","No Delta"))</f>
        <v/>
      </c>
      <c r="AB8798">
        <f>IF(OR($B8798="",$Z8798=""),"",MAX(0,$Z8798-N($M8798)))</f>
        <v/>
      </c>
      <c r="AC8798" s="46">
        <f>IF($B8798="","",IFERROR(INDEX('CCA Util %'!$H:$H,MATCH($B8798,'CCA Util %'!$E:$E,0)),""))</f>
        <v/>
      </c>
      <c r="AD8798">
        <f>IF($B8798="","",IFERROR(INDEX('CCA Util %'!$G:$G,MATCH($B8798,'CCA Util %'!$E:$E,0)),""))</f>
        <v/>
      </c>
      <c r="AE8798">
        <f>IF(OR($B8798="",$U8798=""),"",$U8798&amp;" &amp; "&amp;IF(OR($AD8798="",$AD8798=0),"Util NA",$AD8798&amp;" Util"))</f>
        <v/>
      </c>
    </row>
    <row r="8799" ht="15.75" customHeight="1" s="42">
      <c r="A8799" s="41" t="n"/>
      <c r="G8799" s="38" t="n"/>
      <c r="H8799" s="38" t="n"/>
      <c r="I8799" s="38" t="n"/>
      <c r="J8799" s="38" t="n"/>
      <c r="K8799" s="38" t="n"/>
      <c r="L8799" s="38" t="n"/>
      <c r="N8799" s="36">
        <f>IF($B8799="","",IF($C8799="SUPERSTORE","Superstore","DH"))</f>
        <v/>
      </c>
      <c r="O8799" s="36">
        <f>IF($B8799="","",IFERROR(VLOOKUP($B8799,Mapping!$A:$C,2,0),"Not Mapped"))</f>
        <v/>
      </c>
      <c r="P8799" s="36">
        <f>IF($B8799="","",IFERROR(VLOOKUP($B8799,Mapping!$A:$C,3,0),"Not Mapped"))</f>
        <v/>
      </c>
      <c r="Q8799" s="36">
        <f>IF($B8799="","",IFERROR(VLOOKUP($O8799,Leaders!$A:$B,2,0),"Not Mapped"))</f>
        <v/>
      </c>
      <c r="R8799" s="36">
        <f>IF($B8799="","",IF(COUNTIF(Exclusions!$A:$A,$B8799)&gt;0,"Yes","No"))</f>
        <v/>
      </c>
      <c r="S8799" s="38">
        <f>IF($B8799="","",MIN(1,DAY($A8799)/IF($N8799="Superstore",Settings!$B$5,Settings!$B$4)))</f>
        <v/>
      </c>
      <c r="T8799" s="38">
        <f>IF(OR($B8799="",$G8799="",$S8799=0),"",$G8799/$S8799)</f>
        <v/>
      </c>
      <c r="U8799" s="36">
        <f>IF($T8799="","",IF($T8799&lt;Settings!$B$8,"Critical",IF($T8799&lt;Settings!$B$9,"Semi Critical","Non Critical")))</f>
        <v/>
      </c>
      <c r="V8799" s="28" t="n"/>
      <c r="Z8799">
        <f>IF($B8799="","",IFERROR(VLOOKUP($B8799,'Plan HC for CCA'!$A:$B,2,0),""))</f>
        <v/>
      </c>
      <c r="AA8799">
        <f>IF(OR($B8799="",$Z8799=""),"",IF(N($M8799)&lt;$Z8799,"Delta","No Delta"))</f>
        <v/>
      </c>
      <c r="AB8799">
        <f>IF(OR($B8799="",$Z8799=""),"",MAX(0,$Z8799-N($M8799)))</f>
        <v/>
      </c>
      <c r="AC8799" s="46">
        <f>IF($B8799="","",IFERROR(INDEX('CCA Util %'!$H:$H,MATCH($B8799,'CCA Util %'!$E:$E,0)),""))</f>
        <v/>
      </c>
      <c r="AD8799">
        <f>IF($B8799="","",IFERROR(INDEX('CCA Util %'!$G:$G,MATCH($B8799,'CCA Util %'!$E:$E,0)),""))</f>
        <v/>
      </c>
      <c r="AE8799">
        <f>IF(OR($B8799="",$U8799=""),"",$U8799&amp;" &amp; "&amp;IF(OR($AD8799="",$AD8799=0),"Util NA",$AD8799&amp;" Util"))</f>
        <v/>
      </c>
    </row>
    <row r="8800" ht="15.75" customHeight="1" s="42">
      <c r="A8800" s="41" t="n"/>
      <c r="G8800" s="38" t="n"/>
      <c r="H8800" s="38" t="n"/>
      <c r="I8800" s="38" t="n"/>
      <c r="J8800" s="38" t="n"/>
      <c r="K8800" s="38" t="n"/>
      <c r="L8800" s="38" t="n"/>
      <c r="N8800" s="36">
        <f>IF($B8800="","",IF($C8800="SUPERSTORE","Superstore","DH"))</f>
        <v/>
      </c>
      <c r="O8800" s="36">
        <f>IF($B8800="","",IFERROR(VLOOKUP($B8800,Mapping!$A:$C,2,0),"Not Mapped"))</f>
        <v/>
      </c>
      <c r="P8800" s="36">
        <f>IF($B8800="","",IFERROR(VLOOKUP($B8800,Mapping!$A:$C,3,0),"Not Mapped"))</f>
        <v/>
      </c>
      <c r="Q8800" s="36">
        <f>IF($B8800="","",IFERROR(VLOOKUP($O8800,Leaders!$A:$B,2,0),"Not Mapped"))</f>
        <v/>
      </c>
      <c r="R8800" s="36">
        <f>IF($B8800="","",IF(COUNTIF(Exclusions!$A:$A,$B8800)&gt;0,"Yes","No"))</f>
        <v/>
      </c>
      <c r="S8800" s="38">
        <f>IF($B8800="","",MIN(1,DAY($A8800)/IF($N8800="Superstore",Settings!$B$5,Settings!$B$4)))</f>
        <v/>
      </c>
      <c r="T8800" s="38">
        <f>IF(OR($B8800="",$G8800="",$S8800=0),"",$G8800/$S8800)</f>
        <v/>
      </c>
      <c r="U8800" s="36">
        <f>IF($T8800="","",IF($T8800&lt;Settings!$B$8,"Critical",IF($T8800&lt;Settings!$B$9,"Semi Critical","Non Critical")))</f>
        <v/>
      </c>
      <c r="V8800" s="28" t="n"/>
      <c r="Z8800">
        <f>IF($B8800="","",IFERROR(VLOOKUP($B8800,'Plan HC for CCA'!$A:$B,2,0),""))</f>
        <v/>
      </c>
      <c r="AA8800">
        <f>IF(OR($B8800="",$Z8800=""),"",IF(N($M8800)&lt;$Z8800,"Delta","No Delta"))</f>
        <v/>
      </c>
      <c r="AB8800">
        <f>IF(OR($B8800="",$Z8800=""),"",MAX(0,$Z8800-N($M8800)))</f>
        <v/>
      </c>
      <c r="AC8800" s="46">
        <f>IF($B8800="","",IFERROR(INDEX('CCA Util %'!$H:$H,MATCH($B8800,'CCA Util %'!$E:$E,0)),""))</f>
        <v/>
      </c>
      <c r="AD8800">
        <f>IF($B8800="","",IFERROR(INDEX('CCA Util %'!$G:$G,MATCH($B8800,'CCA Util %'!$E:$E,0)),""))</f>
        <v/>
      </c>
      <c r="AE8800">
        <f>IF(OR($B8800="",$U8800=""),"",$U8800&amp;" &amp; "&amp;IF(OR($AD8800="",$AD8800=0),"Util NA",$AD8800&amp;" Util"))</f>
        <v/>
      </c>
    </row>
    <row r="8801" ht="15.75" customHeight="1" s="42">
      <c r="A8801" s="41" t="n"/>
      <c r="G8801" s="38" t="n"/>
      <c r="H8801" s="38" t="n"/>
      <c r="I8801" s="38" t="n"/>
      <c r="J8801" s="38" t="n"/>
      <c r="K8801" s="38" t="n"/>
      <c r="L8801" s="38" t="n"/>
      <c r="N8801" s="36">
        <f>IF($B8801="","",IF($C8801="SUPERSTORE","Superstore","DH"))</f>
        <v/>
      </c>
      <c r="O8801" s="36">
        <f>IF($B8801="","",IFERROR(VLOOKUP($B8801,Mapping!$A:$C,2,0),"Not Mapped"))</f>
        <v/>
      </c>
      <c r="P8801" s="36">
        <f>IF($B8801="","",IFERROR(VLOOKUP($B8801,Mapping!$A:$C,3,0),"Not Mapped"))</f>
        <v/>
      </c>
      <c r="Q8801" s="36">
        <f>IF($B8801="","",IFERROR(VLOOKUP($O8801,Leaders!$A:$B,2,0),"Not Mapped"))</f>
        <v/>
      </c>
      <c r="R8801" s="36">
        <f>IF($B8801="","",IF(COUNTIF(Exclusions!$A:$A,$B8801)&gt;0,"Yes","No"))</f>
        <v/>
      </c>
      <c r="S8801" s="38">
        <f>IF($B8801="","",MIN(1,DAY($A8801)/IF($N8801="Superstore",Settings!$B$5,Settings!$B$4)))</f>
        <v/>
      </c>
      <c r="T8801" s="38">
        <f>IF(OR($B8801="",$G8801="",$S8801=0),"",$G8801/$S8801)</f>
        <v/>
      </c>
      <c r="U8801" s="36">
        <f>IF($T8801="","",IF($T8801&lt;Settings!$B$8,"Critical",IF($T8801&lt;Settings!$B$9,"Semi Critical","Non Critical")))</f>
        <v/>
      </c>
      <c r="V8801" s="28" t="n"/>
      <c r="Z8801">
        <f>IF($B8801="","",IFERROR(VLOOKUP($B8801,'Plan HC for CCA'!$A:$B,2,0),""))</f>
        <v/>
      </c>
      <c r="AA8801">
        <f>IF(OR($B8801="",$Z8801=""),"",IF(N($M8801)&lt;$Z8801,"Delta","No Delta"))</f>
        <v/>
      </c>
      <c r="AB8801">
        <f>IF(OR($B8801="",$Z8801=""),"",MAX(0,$Z8801-N($M8801)))</f>
        <v/>
      </c>
      <c r="AC8801" s="46">
        <f>IF($B8801="","",IFERROR(INDEX('CCA Util %'!$H:$H,MATCH($B8801,'CCA Util %'!$E:$E,0)),""))</f>
        <v/>
      </c>
      <c r="AD8801">
        <f>IF($B8801="","",IFERROR(INDEX('CCA Util %'!$G:$G,MATCH($B8801,'CCA Util %'!$E:$E,0)),""))</f>
        <v/>
      </c>
      <c r="AE8801">
        <f>IF(OR($B8801="",$U8801=""),"",$U8801&amp;" &amp; "&amp;IF(OR($AD8801="",$AD8801=0),"Util NA",$AD8801&amp;" Util"))</f>
        <v/>
      </c>
    </row>
    <row r="8802" ht="15.75" customHeight="1" s="42">
      <c r="A8802" s="41" t="n"/>
      <c r="G8802" s="38" t="n"/>
      <c r="H8802" s="38" t="n"/>
      <c r="I8802" s="38" t="n"/>
      <c r="J8802" s="38" t="n"/>
      <c r="K8802" s="38" t="n"/>
      <c r="L8802" s="38" t="n"/>
      <c r="N8802" s="36">
        <f>IF($B8802="","",IF($C8802="SUPERSTORE","Superstore","DH"))</f>
        <v/>
      </c>
      <c r="O8802" s="36">
        <f>IF($B8802="","",IFERROR(VLOOKUP($B8802,Mapping!$A:$C,2,0),"Not Mapped"))</f>
        <v/>
      </c>
      <c r="P8802" s="36">
        <f>IF($B8802="","",IFERROR(VLOOKUP($B8802,Mapping!$A:$C,3,0),"Not Mapped"))</f>
        <v/>
      </c>
      <c r="Q8802" s="36">
        <f>IF($B8802="","",IFERROR(VLOOKUP($O8802,Leaders!$A:$B,2,0),"Not Mapped"))</f>
        <v/>
      </c>
      <c r="R8802" s="36">
        <f>IF($B8802="","",IF(COUNTIF(Exclusions!$A:$A,$B8802)&gt;0,"Yes","No"))</f>
        <v/>
      </c>
      <c r="S8802" s="38">
        <f>IF($B8802="","",MIN(1,DAY($A8802)/IF($N8802="Superstore",Settings!$B$5,Settings!$B$4)))</f>
        <v/>
      </c>
      <c r="T8802" s="38">
        <f>IF(OR($B8802="",$G8802="",$S8802=0),"",$G8802/$S8802)</f>
        <v/>
      </c>
      <c r="U8802" s="36">
        <f>IF($T8802="","",IF($T8802&lt;Settings!$B$8,"Critical",IF($T8802&lt;Settings!$B$9,"Semi Critical","Non Critical")))</f>
        <v/>
      </c>
      <c r="V8802" s="28" t="n"/>
      <c r="Z8802">
        <f>IF($B8802="","",IFERROR(VLOOKUP($B8802,'Plan HC for CCA'!$A:$B,2,0),""))</f>
        <v/>
      </c>
      <c r="AA8802">
        <f>IF(OR($B8802="",$Z8802=""),"",IF(N($M8802)&lt;$Z8802,"Delta","No Delta"))</f>
        <v/>
      </c>
      <c r="AB8802">
        <f>IF(OR($B8802="",$Z8802=""),"",MAX(0,$Z8802-N($M8802)))</f>
        <v/>
      </c>
      <c r="AC8802" s="46">
        <f>IF($B8802="","",IFERROR(INDEX('CCA Util %'!$H:$H,MATCH($B8802,'CCA Util %'!$E:$E,0)),""))</f>
        <v/>
      </c>
      <c r="AD8802">
        <f>IF($B8802="","",IFERROR(INDEX('CCA Util %'!$G:$G,MATCH($B8802,'CCA Util %'!$E:$E,0)),""))</f>
        <v/>
      </c>
      <c r="AE8802">
        <f>IF(OR($B8802="",$U8802=""),"",$U8802&amp;" &amp; "&amp;IF(OR($AD8802="",$AD8802=0),"Util NA",$AD8802&amp;" Util"))</f>
        <v/>
      </c>
    </row>
    <row r="8803" ht="15.75" customHeight="1" s="42">
      <c r="A8803" s="41" t="n"/>
      <c r="G8803" s="38" t="n"/>
      <c r="H8803" s="38" t="n"/>
      <c r="I8803" s="38" t="n"/>
      <c r="J8803" s="38" t="n"/>
      <c r="K8803" s="38" t="n"/>
      <c r="L8803" s="38" t="n"/>
      <c r="N8803" s="36">
        <f>IF($B8803="","",IF($C8803="SUPERSTORE","Superstore","DH"))</f>
        <v/>
      </c>
      <c r="O8803" s="36">
        <f>IF($B8803="","",IFERROR(VLOOKUP($B8803,Mapping!$A:$C,2,0),"Not Mapped"))</f>
        <v/>
      </c>
      <c r="P8803" s="36">
        <f>IF($B8803="","",IFERROR(VLOOKUP($B8803,Mapping!$A:$C,3,0),"Not Mapped"))</f>
        <v/>
      </c>
      <c r="Q8803" s="36">
        <f>IF($B8803="","",IFERROR(VLOOKUP($O8803,Leaders!$A:$B,2,0),"Not Mapped"))</f>
        <v/>
      </c>
      <c r="R8803" s="36">
        <f>IF($B8803="","",IF(COUNTIF(Exclusions!$A:$A,$B8803)&gt;0,"Yes","No"))</f>
        <v/>
      </c>
      <c r="S8803" s="38">
        <f>IF($B8803="","",MIN(1,DAY($A8803)/IF($N8803="Superstore",Settings!$B$5,Settings!$B$4)))</f>
        <v/>
      </c>
      <c r="T8803" s="38">
        <f>IF(OR($B8803="",$G8803="",$S8803=0),"",$G8803/$S8803)</f>
        <v/>
      </c>
      <c r="U8803" s="36">
        <f>IF($T8803="","",IF($T8803&lt;Settings!$B$8,"Critical",IF($T8803&lt;Settings!$B$9,"Semi Critical","Non Critical")))</f>
        <v/>
      </c>
      <c r="V8803" s="28" t="n"/>
      <c r="Z8803">
        <f>IF($B8803="","",IFERROR(VLOOKUP($B8803,'Plan HC for CCA'!$A:$B,2,0),""))</f>
        <v/>
      </c>
      <c r="AA8803">
        <f>IF(OR($B8803="",$Z8803=""),"",IF(N($M8803)&lt;$Z8803,"Delta","No Delta"))</f>
        <v/>
      </c>
      <c r="AB8803">
        <f>IF(OR($B8803="",$Z8803=""),"",MAX(0,$Z8803-N($M8803)))</f>
        <v/>
      </c>
      <c r="AC8803" s="46">
        <f>IF($B8803="","",IFERROR(INDEX('CCA Util %'!$H:$H,MATCH($B8803,'CCA Util %'!$E:$E,0)),""))</f>
        <v/>
      </c>
      <c r="AD8803">
        <f>IF($B8803="","",IFERROR(INDEX('CCA Util %'!$G:$G,MATCH($B8803,'CCA Util %'!$E:$E,0)),""))</f>
        <v/>
      </c>
      <c r="AE8803">
        <f>IF(OR($B8803="",$U8803=""),"",$U8803&amp;" &amp; "&amp;IF(OR($AD8803="",$AD8803=0),"Util NA",$AD8803&amp;" Util"))</f>
        <v/>
      </c>
    </row>
    <row r="8804" ht="15.75" customHeight="1" s="42">
      <c r="A8804" s="41" t="n"/>
      <c r="G8804" s="38" t="n"/>
      <c r="H8804" s="38" t="n"/>
      <c r="I8804" s="38" t="n"/>
      <c r="J8804" s="38" t="n"/>
      <c r="K8804" s="38" t="n"/>
      <c r="L8804" s="38" t="n"/>
      <c r="N8804" s="36">
        <f>IF($B8804="","",IF($C8804="SUPERSTORE","Superstore","DH"))</f>
        <v/>
      </c>
      <c r="O8804" s="36">
        <f>IF($B8804="","",IFERROR(VLOOKUP($B8804,Mapping!$A:$C,2,0),"Not Mapped"))</f>
        <v/>
      </c>
      <c r="P8804" s="36">
        <f>IF($B8804="","",IFERROR(VLOOKUP($B8804,Mapping!$A:$C,3,0),"Not Mapped"))</f>
        <v/>
      </c>
      <c r="Q8804" s="36">
        <f>IF($B8804="","",IFERROR(VLOOKUP($O8804,Leaders!$A:$B,2,0),"Not Mapped"))</f>
        <v/>
      </c>
      <c r="R8804" s="36">
        <f>IF($B8804="","",IF(COUNTIF(Exclusions!$A:$A,$B8804)&gt;0,"Yes","No"))</f>
        <v/>
      </c>
      <c r="S8804" s="38">
        <f>IF($B8804="","",MIN(1,DAY($A8804)/IF($N8804="Superstore",Settings!$B$5,Settings!$B$4)))</f>
        <v/>
      </c>
      <c r="T8804" s="38">
        <f>IF(OR($B8804="",$G8804="",$S8804=0),"",$G8804/$S8804)</f>
        <v/>
      </c>
      <c r="U8804" s="36">
        <f>IF($T8804="","",IF($T8804&lt;Settings!$B$8,"Critical",IF($T8804&lt;Settings!$B$9,"Semi Critical","Non Critical")))</f>
        <v/>
      </c>
      <c r="V8804" s="28" t="n"/>
      <c r="Z8804">
        <f>IF($B8804="","",IFERROR(VLOOKUP($B8804,'Plan HC for CCA'!$A:$B,2,0),""))</f>
        <v/>
      </c>
      <c r="AA8804">
        <f>IF(OR($B8804="",$Z8804=""),"",IF(N($M8804)&lt;$Z8804,"Delta","No Delta"))</f>
        <v/>
      </c>
      <c r="AB8804">
        <f>IF(OR($B8804="",$Z8804=""),"",MAX(0,$Z8804-N($M8804)))</f>
        <v/>
      </c>
      <c r="AC8804" s="46">
        <f>IF($B8804="","",IFERROR(INDEX('CCA Util %'!$H:$H,MATCH($B8804,'CCA Util %'!$E:$E,0)),""))</f>
        <v/>
      </c>
      <c r="AD8804">
        <f>IF($B8804="","",IFERROR(INDEX('CCA Util %'!$G:$G,MATCH($B8804,'CCA Util %'!$E:$E,0)),""))</f>
        <v/>
      </c>
      <c r="AE8804">
        <f>IF(OR($B8804="",$U8804=""),"",$U8804&amp;" &amp; "&amp;IF(OR($AD8804="",$AD8804=0),"Util NA",$AD8804&amp;" Util"))</f>
        <v/>
      </c>
    </row>
    <row r="8805" ht="15.75" customHeight="1" s="42">
      <c r="A8805" s="41" t="n"/>
      <c r="G8805" s="38" t="n"/>
      <c r="H8805" s="38" t="n"/>
      <c r="I8805" s="38" t="n"/>
      <c r="J8805" s="38" t="n"/>
      <c r="K8805" s="38" t="n"/>
      <c r="L8805" s="38" t="n"/>
      <c r="N8805" s="36">
        <f>IF($B8805="","",IF($C8805="SUPERSTORE","Superstore","DH"))</f>
        <v/>
      </c>
      <c r="O8805" s="36">
        <f>IF($B8805="","",IFERROR(VLOOKUP($B8805,Mapping!$A:$C,2,0),"Not Mapped"))</f>
        <v/>
      </c>
      <c r="P8805" s="36">
        <f>IF($B8805="","",IFERROR(VLOOKUP($B8805,Mapping!$A:$C,3,0),"Not Mapped"))</f>
        <v/>
      </c>
      <c r="Q8805" s="36">
        <f>IF($B8805="","",IFERROR(VLOOKUP($O8805,Leaders!$A:$B,2,0),"Not Mapped"))</f>
        <v/>
      </c>
      <c r="R8805" s="36">
        <f>IF($B8805="","",IF(COUNTIF(Exclusions!$A:$A,$B8805)&gt;0,"Yes","No"))</f>
        <v/>
      </c>
      <c r="S8805" s="38">
        <f>IF($B8805="","",MIN(1,DAY($A8805)/IF($N8805="Superstore",Settings!$B$5,Settings!$B$4)))</f>
        <v/>
      </c>
      <c r="T8805" s="38">
        <f>IF(OR($B8805="",$G8805="",$S8805=0),"",$G8805/$S8805)</f>
        <v/>
      </c>
      <c r="U8805" s="36">
        <f>IF($T8805="","",IF($T8805&lt;Settings!$B$8,"Critical",IF($T8805&lt;Settings!$B$9,"Semi Critical","Non Critical")))</f>
        <v/>
      </c>
      <c r="V8805" s="28" t="n"/>
      <c r="Z8805">
        <f>IF($B8805="","",IFERROR(VLOOKUP($B8805,'Plan HC for CCA'!$A:$B,2,0),""))</f>
        <v/>
      </c>
      <c r="AA8805">
        <f>IF(OR($B8805="",$Z8805=""),"",IF(N($M8805)&lt;$Z8805,"Delta","No Delta"))</f>
        <v/>
      </c>
      <c r="AB8805">
        <f>IF(OR($B8805="",$Z8805=""),"",MAX(0,$Z8805-N($M8805)))</f>
        <v/>
      </c>
      <c r="AC8805" s="46">
        <f>IF($B8805="","",IFERROR(INDEX('CCA Util %'!$H:$H,MATCH($B8805,'CCA Util %'!$E:$E,0)),""))</f>
        <v/>
      </c>
      <c r="AD8805">
        <f>IF($B8805="","",IFERROR(INDEX('CCA Util %'!$G:$G,MATCH($B8805,'CCA Util %'!$E:$E,0)),""))</f>
        <v/>
      </c>
      <c r="AE8805">
        <f>IF(OR($B8805="",$U8805=""),"",$U8805&amp;" &amp; "&amp;IF(OR($AD8805="",$AD8805=0),"Util NA",$AD8805&amp;" Util"))</f>
        <v/>
      </c>
    </row>
    <row r="8806" ht="15.75" customHeight="1" s="42">
      <c r="A8806" s="41" t="n"/>
      <c r="G8806" s="38" t="n"/>
      <c r="H8806" s="38" t="n"/>
      <c r="I8806" s="38" t="n"/>
      <c r="J8806" s="38" t="n"/>
      <c r="K8806" s="38" t="n"/>
      <c r="L8806" s="38" t="n"/>
      <c r="N8806" s="36">
        <f>IF($B8806="","",IF($C8806="SUPERSTORE","Superstore","DH"))</f>
        <v/>
      </c>
      <c r="O8806" s="36">
        <f>IF($B8806="","",IFERROR(VLOOKUP($B8806,Mapping!$A:$C,2,0),"Not Mapped"))</f>
        <v/>
      </c>
      <c r="P8806" s="36">
        <f>IF($B8806="","",IFERROR(VLOOKUP($B8806,Mapping!$A:$C,3,0),"Not Mapped"))</f>
        <v/>
      </c>
      <c r="Q8806" s="36">
        <f>IF($B8806="","",IFERROR(VLOOKUP($O8806,Leaders!$A:$B,2,0),"Not Mapped"))</f>
        <v/>
      </c>
      <c r="R8806" s="36">
        <f>IF($B8806="","",IF(COUNTIF(Exclusions!$A:$A,$B8806)&gt;0,"Yes","No"))</f>
        <v/>
      </c>
      <c r="S8806" s="38">
        <f>IF($B8806="","",MIN(1,DAY($A8806)/IF($N8806="Superstore",Settings!$B$5,Settings!$B$4)))</f>
        <v/>
      </c>
      <c r="T8806" s="38">
        <f>IF(OR($B8806="",$G8806="",$S8806=0),"",$G8806/$S8806)</f>
        <v/>
      </c>
      <c r="U8806" s="36">
        <f>IF($T8806="","",IF($T8806&lt;Settings!$B$8,"Critical",IF($T8806&lt;Settings!$B$9,"Semi Critical","Non Critical")))</f>
        <v/>
      </c>
      <c r="V8806" s="28" t="n"/>
      <c r="Z8806">
        <f>IF($B8806="","",IFERROR(VLOOKUP($B8806,'Plan HC for CCA'!$A:$B,2,0),""))</f>
        <v/>
      </c>
      <c r="AA8806">
        <f>IF(OR($B8806="",$Z8806=""),"",IF(N($M8806)&lt;$Z8806,"Delta","No Delta"))</f>
        <v/>
      </c>
      <c r="AB8806">
        <f>IF(OR($B8806="",$Z8806=""),"",MAX(0,$Z8806-N($M8806)))</f>
        <v/>
      </c>
      <c r="AC8806" s="46">
        <f>IF($B8806="","",IFERROR(INDEX('CCA Util %'!$H:$H,MATCH($B8806,'CCA Util %'!$E:$E,0)),""))</f>
        <v/>
      </c>
      <c r="AD8806">
        <f>IF($B8806="","",IFERROR(INDEX('CCA Util %'!$G:$G,MATCH($B8806,'CCA Util %'!$E:$E,0)),""))</f>
        <v/>
      </c>
      <c r="AE8806">
        <f>IF(OR($B8806="",$U8806=""),"",$U8806&amp;" &amp; "&amp;IF(OR($AD8806="",$AD8806=0),"Util NA",$AD8806&amp;" Util"))</f>
        <v/>
      </c>
    </row>
    <row r="8807" ht="15.75" customHeight="1" s="42">
      <c r="A8807" s="41" t="n"/>
      <c r="G8807" s="38" t="n"/>
      <c r="H8807" s="38" t="n"/>
      <c r="I8807" s="38" t="n"/>
      <c r="J8807" s="38" t="n"/>
      <c r="K8807" s="38" t="n"/>
      <c r="L8807" s="38" t="n"/>
      <c r="N8807" s="36">
        <f>IF($B8807="","",IF($C8807="SUPERSTORE","Superstore","DH"))</f>
        <v/>
      </c>
      <c r="O8807" s="36">
        <f>IF($B8807="","",IFERROR(VLOOKUP($B8807,Mapping!$A:$C,2,0),"Not Mapped"))</f>
        <v/>
      </c>
      <c r="P8807" s="36">
        <f>IF($B8807="","",IFERROR(VLOOKUP($B8807,Mapping!$A:$C,3,0),"Not Mapped"))</f>
        <v/>
      </c>
      <c r="Q8807" s="36">
        <f>IF($B8807="","",IFERROR(VLOOKUP($O8807,Leaders!$A:$B,2,0),"Not Mapped"))</f>
        <v/>
      </c>
      <c r="R8807" s="36">
        <f>IF($B8807="","",IF(COUNTIF(Exclusions!$A:$A,$B8807)&gt;0,"Yes","No"))</f>
        <v/>
      </c>
      <c r="S8807" s="38">
        <f>IF($B8807="","",MIN(1,DAY($A8807)/IF($N8807="Superstore",Settings!$B$5,Settings!$B$4)))</f>
        <v/>
      </c>
      <c r="T8807" s="38">
        <f>IF(OR($B8807="",$G8807="",$S8807=0),"",$G8807/$S8807)</f>
        <v/>
      </c>
      <c r="U8807" s="36">
        <f>IF($T8807="","",IF($T8807&lt;Settings!$B$8,"Critical",IF($T8807&lt;Settings!$B$9,"Semi Critical","Non Critical")))</f>
        <v/>
      </c>
      <c r="V8807" s="28" t="n"/>
      <c r="Z8807">
        <f>IF($B8807="","",IFERROR(VLOOKUP($B8807,'Plan HC for CCA'!$A:$B,2,0),""))</f>
        <v/>
      </c>
      <c r="AA8807">
        <f>IF(OR($B8807="",$Z8807=""),"",IF(N($M8807)&lt;$Z8807,"Delta","No Delta"))</f>
        <v/>
      </c>
      <c r="AB8807">
        <f>IF(OR($B8807="",$Z8807=""),"",MAX(0,$Z8807-N($M8807)))</f>
        <v/>
      </c>
      <c r="AC8807" s="46">
        <f>IF($B8807="","",IFERROR(INDEX('CCA Util %'!$H:$H,MATCH($B8807,'CCA Util %'!$E:$E,0)),""))</f>
        <v/>
      </c>
      <c r="AD8807">
        <f>IF($B8807="","",IFERROR(INDEX('CCA Util %'!$G:$G,MATCH($B8807,'CCA Util %'!$E:$E,0)),""))</f>
        <v/>
      </c>
      <c r="AE8807">
        <f>IF(OR($B8807="",$U8807=""),"",$U8807&amp;" &amp; "&amp;IF(OR($AD8807="",$AD8807=0),"Util NA",$AD8807&amp;" Util"))</f>
        <v/>
      </c>
    </row>
    <row r="8808" ht="15.75" customHeight="1" s="42">
      <c r="A8808" s="41" t="n"/>
      <c r="G8808" s="38" t="n"/>
      <c r="H8808" s="38" t="n"/>
      <c r="I8808" s="38" t="n"/>
      <c r="J8808" s="38" t="n"/>
      <c r="K8808" s="38" t="n"/>
      <c r="L8808" s="38" t="n"/>
      <c r="N8808" s="36">
        <f>IF($B8808="","",IF($C8808="SUPERSTORE","Superstore","DH"))</f>
        <v/>
      </c>
      <c r="O8808" s="36">
        <f>IF($B8808="","",IFERROR(VLOOKUP($B8808,Mapping!$A:$C,2,0),"Not Mapped"))</f>
        <v/>
      </c>
      <c r="P8808" s="36">
        <f>IF($B8808="","",IFERROR(VLOOKUP($B8808,Mapping!$A:$C,3,0),"Not Mapped"))</f>
        <v/>
      </c>
      <c r="Q8808" s="36">
        <f>IF($B8808="","",IFERROR(VLOOKUP($O8808,Leaders!$A:$B,2,0),"Not Mapped"))</f>
        <v/>
      </c>
      <c r="R8808" s="36">
        <f>IF($B8808="","",IF(COUNTIF(Exclusions!$A:$A,$B8808)&gt;0,"Yes","No"))</f>
        <v/>
      </c>
      <c r="S8808" s="38">
        <f>IF($B8808="","",MIN(1,DAY($A8808)/IF($N8808="Superstore",Settings!$B$5,Settings!$B$4)))</f>
        <v/>
      </c>
      <c r="T8808" s="38">
        <f>IF(OR($B8808="",$G8808="",$S8808=0),"",$G8808/$S8808)</f>
        <v/>
      </c>
      <c r="U8808" s="36">
        <f>IF($T8808="","",IF($T8808&lt;Settings!$B$8,"Critical",IF($T8808&lt;Settings!$B$9,"Semi Critical","Non Critical")))</f>
        <v/>
      </c>
      <c r="V8808" s="28" t="n"/>
      <c r="Z8808">
        <f>IF($B8808="","",IFERROR(VLOOKUP($B8808,'Plan HC for CCA'!$A:$B,2,0),""))</f>
        <v/>
      </c>
      <c r="AA8808">
        <f>IF(OR($B8808="",$Z8808=""),"",IF(N($M8808)&lt;$Z8808,"Delta","No Delta"))</f>
        <v/>
      </c>
      <c r="AB8808">
        <f>IF(OR($B8808="",$Z8808=""),"",MAX(0,$Z8808-N($M8808)))</f>
        <v/>
      </c>
      <c r="AC8808" s="46">
        <f>IF($B8808="","",IFERROR(INDEX('CCA Util %'!$H:$H,MATCH($B8808,'CCA Util %'!$E:$E,0)),""))</f>
        <v/>
      </c>
      <c r="AD8808">
        <f>IF($B8808="","",IFERROR(INDEX('CCA Util %'!$G:$G,MATCH($B8808,'CCA Util %'!$E:$E,0)),""))</f>
        <v/>
      </c>
      <c r="AE8808">
        <f>IF(OR($B8808="",$U8808=""),"",$U8808&amp;" &amp; "&amp;IF(OR($AD8808="",$AD8808=0),"Util NA",$AD8808&amp;" Util"))</f>
        <v/>
      </c>
    </row>
    <row r="8809" ht="15.75" customHeight="1" s="42">
      <c r="A8809" s="41" t="n"/>
      <c r="G8809" s="38" t="n"/>
      <c r="H8809" s="38" t="n"/>
      <c r="I8809" s="38" t="n"/>
      <c r="J8809" s="38" t="n"/>
      <c r="K8809" s="38" t="n"/>
      <c r="L8809" s="38" t="n"/>
      <c r="N8809" s="36">
        <f>IF($B8809="","",IF($C8809="SUPERSTORE","Superstore","DH"))</f>
        <v/>
      </c>
      <c r="O8809" s="36">
        <f>IF($B8809="","",IFERROR(VLOOKUP($B8809,Mapping!$A:$C,2,0),"Not Mapped"))</f>
        <v/>
      </c>
      <c r="P8809" s="36">
        <f>IF($B8809="","",IFERROR(VLOOKUP($B8809,Mapping!$A:$C,3,0),"Not Mapped"))</f>
        <v/>
      </c>
      <c r="Q8809" s="36">
        <f>IF($B8809="","",IFERROR(VLOOKUP($O8809,Leaders!$A:$B,2,0),"Not Mapped"))</f>
        <v/>
      </c>
      <c r="R8809" s="36">
        <f>IF($B8809="","",IF(COUNTIF(Exclusions!$A:$A,$B8809)&gt;0,"Yes","No"))</f>
        <v/>
      </c>
      <c r="S8809" s="38">
        <f>IF($B8809="","",MIN(1,DAY($A8809)/IF($N8809="Superstore",Settings!$B$5,Settings!$B$4)))</f>
        <v/>
      </c>
      <c r="T8809" s="38">
        <f>IF(OR($B8809="",$G8809="",$S8809=0),"",$G8809/$S8809)</f>
        <v/>
      </c>
      <c r="U8809" s="36">
        <f>IF($T8809="","",IF($T8809&lt;Settings!$B$8,"Critical",IF($T8809&lt;Settings!$B$9,"Semi Critical","Non Critical")))</f>
        <v/>
      </c>
      <c r="V8809" s="28" t="n"/>
      <c r="Z8809">
        <f>IF($B8809="","",IFERROR(VLOOKUP($B8809,'Plan HC for CCA'!$A:$B,2,0),""))</f>
        <v/>
      </c>
      <c r="AA8809">
        <f>IF(OR($B8809="",$Z8809=""),"",IF(N($M8809)&lt;$Z8809,"Delta","No Delta"))</f>
        <v/>
      </c>
      <c r="AB8809">
        <f>IF(OR($B8809="",$Z8809=""),"",MAX(0,$Z8809-N($M8809)))</f>
        <v/>
      </c>
      <c r="AC8809" s="46">
        <f>IF($B8809="","",IFERROR(INDEX('CCA Util %'!$H:$H,MATCH($B8809,'CCA Util %'!$E:$E,0)),""))</f>
        <v/>
      </c>
      <c r="AD8809">
        <f>IF($B8809="","",IFERROR(INDEX('CCA Util %'!$G:$G,MATCH($B8809,'CCA Util %'!$E:$E,0)),""))</f>
        <v/>
      </c>
      <c r="AE8809">
        <f>IF(OR($B8809="",$U8809=""),"",$U8809&amp;" &amp; "&amp;IF(OR($AD8809="",$AD8809=0),"Util NA",$AD8809&amp;" Util"))</f>
        <v/>
      </c>
    </row>
    <row r="8810" ht="15.75" customHeight="1" s="42">
      <c r="A8810" s="41" t="n"/>
      <c r="G8810" s="38" t="n"/>
      <c r="H8810" s="38" t="n"/>
      <c r="I8810" s="38" t="n"/>
      <c r="J8810" s="38" t="n"/>
      <c r="K8810" s="38" t="n"/>
      <c r="L8810" s="38" t="n"/>
      <c r="N8810" s="36">
        <f>IF($B8810="","",IF($C8810="SUPERSTORE","Superstore","DH"))</f>
        <v/>
      </c>
      <c r="O8810" s="36">
        <f>IF($B8810="","",IFERROR(VLOOKUP($B8810,Mapping!$A:$C,2,0),"Not Mapped"))</f>
        <v/>
      </c>
      <c r="P8810" s="36">
        <f>IF($B8810="","",IFERROR(VLOOKUP($B8810,Mapping!$A:$C,3,0),"Not Mapped"))</f>
        <v/>
      </c>
      <c r="Q8810" s="36">
        <f>IF($B8810="","",IFERROR(VLOOKUP($O8810,Leaders!$A:$B,2,0),"Not Mapped"))</f>
        <v/>
      </c>
      <c r="R8810" s="36">
        <f>IF($B8810="","",IF(COUNTIF(Exclusions!$A:$A,$B8810)&gt;0,"Yes","No"))</f>
        <v/>
      </c>
      <c r="S8810" s="38">
        <f>IF($B8810="","",MIN(1,DAY($A8810)/IF($N8810="Superstore",Settings!$B$5,Settings!$B$4)))</f>
        <v/>
      </c>
      <c r="T8810" s="38">
        <f>IF(OR($B8810="",$G8810="",$S8810=0),"",$G8810/$S8810)</f>
        <v/>
      </c>
      <c r="U8810" s="36">
        <f>IF($T8810="","",IF($T8810&lt;Settings!$B$8,"Critical",IF($T8810&lt;Settings!$B$9,"Semi Critical","Non Critical")))</f>
        <v/>
      </c>
      <c r="V8810" s="28" t="n"/>
      <c r="Z8810">
        <f>IF($B8810="","",IFERROR(VLOOKUP($B8810,'Plan HC for CCA'!$A:$B,2,0),""))</f>
        <v/>
      </c>
      <c r="AA8810">
        <f>IF(OR($B8810="",$Z8810=""),"",IF(N($M8810)&lt;$Z8810,"Delta","No Delta"))</f>
        <v/>
      </c>
      <c r="AB8810">
        <f>IF(OR($B8810="",$Z8810=""),"",MAX(0,$Z8810-N($M8810)))</f>
        <v/>
      </c>
      <c r="AC8810" s="46">
        <f>IF($B8810="","",IFERROR(INDEX('CCA Util %'!$H:$H,MATCH($B8810,'CCA Util %'!$E:$E,0)),""))</f>
        <v/>
      </c>
      <c r="AD8810">
        <f>IF($B8810="","",IFERROR(INDEX('CCA Util %'!$G:$G,MATCH($B8810,'CCA Util %'!$E:$E,0)),""))</f>
        <v/>
      </c>
      <c r="AE8810">
        <f>IF(OR($B8810="",$U8810=""),"",$U8810&amp;" &amp; "&amp;IF(OR($AD8810="",$AD8810=0),"Util NA",$AD8810&amp;" Util"))</f>
        <v/>
      </c>
    </row>
    <row r="8811" ht="15.75" customHeight="1" s="42">
      <c r="A8811" s="41" t="n"/>
      <c r="G8811" s="38" t="n"/>
      <c r="H8811" s="38" t="n"/>
      <c r="I8811" s="38" t="n"/>
      <c r="J8811" s="38" t="n"/>
      <c r="K8811" s="38" t="n"/>
      <c r="L8811" s="38" t="n"/>
      <c r="N8811" s="36">
        <f>IF($B8811="","",IF($C8811="SUPERSTORE","Superstore","DH"))</f>
        <v/>
      </c>
      <c r="O8811" s="36">
        <f>IF($B8811="","",IFERROR(VLOOKUP($B8811,Mapping!$A:$C,2,0),"Not Mapped"))</f>
        <v/>
      </c>
      <c r="P8811" s="36">
        <f>IF($B8811="","",IFERROR(VLOOKUP($B8811,Mapping!$A:$C,3,0),"Not Mapped"))</f>
        <v/>
      </c>
      <c r="Q8811" s="36">
        <f>IF($B8811="","",IFERROR(VLOOKUP($O8811,Leaders!$A:$B,2,0),"Not Mapped"))</f>
        <v/>
      </c>
      <c r="R8811" s="36">
        <f>IF($B8811="","",IF(COUNTIF(Exclusions!$A:$A,$B8811)&gt;0,"Yes","No"))</f>
        <v/>
      </c>
      <c r="S8811" s="38">
        <f>IF($B8811="","",MIN(1,DAY($A8811)/IF($N8811="Superstore",Settings!$B$5,Settings!$B$4)))</f>
        <v/>
      </c>
      <c r="T8811" s="38">
        <f>IF(OR($B8811="",$G8811="",$S8811=0),"",$G8811/$S8811)</f>
        <v/>
      </c>
      <c r="U8811" s="36">
        <f>IF($T8811="","",IF($T8811&lt;Settings!$B$8,"Critical",IF($T8811&lt;Settings!$B$9,"Semi Critical","Non Critical")))</f>
        <v/>
      </c>
      <c r="V8811" s="28" t="n"/>
      <c r="Z8811">
        <f>IF($B8811="","",IFERROR(VLOOKUP($B8811,'Plan HC for CCA'!$A:$B,2,0),""))</f>
        <v/>
      </c>
      <c r="AA8811">
        <f>IF(OR($B8811="",$Z8811=""),"",IF(N($M8811)&lt;$Z8811,"Delta","No Delta"))</f>
        <v/>
      </c>
      <c r="AB8811">
        <f>IF(OR($B8811="",$Z8811=""),"",MAX(0,$Z8811-N($M8811)))</f>
        <v/>
      </c>
      <c r="AC8811" s="46">
        <f>IF($B8811="","",IFERROR(INDEX('CCA Util %'!$H:$H,MATCH($B8811,'CCA Util %'!$E:$E,0)),""))</f>
        <v/>
      </c>
      <c r="AD8811">
        <f>IF($B8811="","",IFERROR(INDEX('CCA Util %'!$G:$G,MATCH($B8811,'CCA Util %'!$E:$E,0)),""))</f>
        <v/>
      </c>
      <c r="AE8811">
        <f>IF(OR($B8811="",$U8811=""),"",$U8811&amp;" &amp; "&amp;IF(OR($AD8811="",$AD8811=0),"Util NA",$AD8811&amp;" Util"))</f>
        <v/>
      </c>
    </row>
    <row r="8812" ht="15.75" customHeight="1" s="42">
      <c r="A8812" s="41" t="n"/>
      <c r="G8812" s="38" t="n"/>
      <c r="H8812" s="38" t="n"/>
      <c r="I8812" s="38" t="n"/>
      <c r="J8812" s="38" t="n"/>
      <c r="K8812" s="38" t="n"/>
      <c r="L8812" s="38" t="n"/>
      <c r="N8812" s="36">
        <f>IF($B8812="","",IF($C8812="SUPERSTORE","Superstore","DH"))</f>
        <v/>
      </c>
      <c r="O8812" s="36">
        <f>IF($B8812="","",IFERROR(VLOOKUP($B8812,Mapping!$A:$C,2,0),"Not Mapped"))</f>
        <v/>
      </c>
      <c r="P8812" s="36">
        <f>IF($B8812="","",IFERROR(VLOOKUP($B8812,Mapping!$A:$C,3,0),"Not Mapped"))</f>
        <v/>
      </c>
      <c r="Q8812" s="36">
        <f>IF($B8812="","",IFERROR(VLOOKUP($O8812,Leaders!$A:$B,2,0),"Not Mapped"))</f>
        <v/>
      </c>
      <c r="R8812" s="36">
        <f>IF($B8812="","",IF(COUNTIF(Exclusions!$A:$A,$B8812)&gt;0,"Yes","No"))</f>
        <v/>
      </c>
      <c r="S8812" s="38">
        <f>IF($B8812="","",MIN(1,DAY($A8812)/IF($N8812="Superstore",Settings!$B$5,Settings!$B$4)))</f>
        <v/>
      </c>
      <c r="T8812" s="38">
        <f>IF(OR($B8812="",$G8812="",$S8812=0),"",$G8812/$S8812)</f>
        <v/>
      </c>
      <c r="U8812" s="36">
        <f>IF($T8812="","",IF($T8812&lt;Settings!$B$8,"Critical",IF($T8812&lt;Settings!$B$9,"Semi Critical","Non Critical")))</f>
        <v/>
      </c>
      <c r="V8812" s="28" t="n"/>
      <c r="Z8812">
        <f>IF($B8812="","",IFERROR(VLOOKUP($B8812,'Plan HC for CCA'!$A:$B,2,0),""))</f>
        <v/>
      </c>
      <c r="AA8812">
        <f>IF(OR($B8812="",$Z8812=""),"",IF(N($M8812)&lt;$Z8812,"Delta","No Delta"))</f>
        <v/>
      </c>
      <c r="AB8812">
        <f>IF(OR($B8812="",$Z8812=""),"",MAX(0,$Z8812-N($M8812)))</f>
        <v/>
      </c>
      <c r="AC8812" s="46">
        <f>IF($B8812="","",IFERROR(INDEX('CCA Util %'!$H:$H,MATCH($B8812,'CCA Util %'!$E:$E,0)),""))</f>
        <v/>
      </c>
      <c r="AD8812">
        <f>IF($B8812="","",IFERROR(INDEX('CCA Util %'!$G:$G,MATCH($B8812,'CCA Util %'!$E:$E,0)),""))</f>
        <v/>
      </c>
      <c r="AE8812">
        <f>IF(OR($B8812="",$U8812=""),"",$U8812&amp;" &amp; "&amp;IF(OR($AD8812="",$AD8812=0),"Util NA",$AD8812&amp;" Util"))</f>
        <v/>
      </c>
    </row>
    <row r="8813" ht="15.75" customHeight="1" s="42">
      <c r="A8813" s="41" t="n"/>
      <c r="G8813" s="38" t="n"/>
      <c r="H8813" s="38" t="n"/>
      <c r="I8813" s="38" t="n"/>
      <c r="J8813" s="38" t="n"/>
      <c r="K8813" s="38" t="n"/>
      <c r="L8813" s="38" t="n"/>
      <c r="N8813" s="36">
        <f>IF($B8813="","",IF($C8813="SUPERSTORE","Superstore","DH"))</f>
        <v/>
      </c>
      <c r="O8813" s="36">
        <f>IF($B8813="","",IFERROR(VLOOKUP($B8813,Mapping!$A:$C,2,0),"Not Mapped"))</f>
        <v/>
      </c>
      <c r="P8813" s="36">
        <f>IF($B8813="","",IFERROR(VLOOKUP($B8813,Mapping!$A:$C,3,0),"Not Mapped"))</f>
        <v/>
      </c>
      <c r="Q8813" s="36">
        <f>IF($B8813="","",IFERROR(VLOOKUP($O8813,Leaders!$A:$B,2,0),"Not Mapped"))</f>
        <v/>
      </c>
      <c r="R8813" s="36">
        <f>IF($B8813="","",IF(COUNTIF(Exclusions!$A:$A,$B8813)&gt;0,"Yes","No"))</f>
        <v/>
      </c>
      <c r="S8813" s="38">
        <f>IF($B8813="","",MIN(1,DAY($A8813)/IF($N8813="Superstore",Settings!$B$5,Settings!$B$4)))</f>
        <v/>
      </c>
      <c r="T8813" s="38">
        <f>IF(OR($B8813="",$G8813="",$S8813=0),"",$G8813/$S8813)</f>
        <v/>
      </c>
      <c r="U8813" s="36">
        <f>IF($T8813="","",IF($T8813&lt;Settings!$B$8,"Critical",IF($T8813&lt;Settings!$B$9,"Semi Critical","Non Critical")))</f>
        <v/>
      </c>
      <c r="V8813" s="28" t="n"/>
      <c r="Z8813">
        <f>IF($B8813="","",IFERROR(VLOOKUP($B8813,'Plan HC for CCA'!$A:$B,2,0),""))</f>
        <v/>
      </c>
      <c r="AA8813">
        <f>IF(OR($B8813="",$Z8813=""),"",IF(N($M8813)&lt;$Z8813,"Delta","No Delta"))</f>
        <v/>
      </c>
      <c r="AB8813">
        <f>IF(OR($B8813="",$Z8813=""),"",MAX(0,$Z8813-N($M8813)))</f>
        <v/>
      </c>
      <c r="AC8813" s="46">
        <f>IF($B8813="","",IFERROR(INDEX('CCA Util %'!$H:$H,MATCH($B8813,'CCA Util %'!$E:$E,0)),""))</f>
        <v/>
      </c>
      <c r="AD8813">
        <f>IF($B8813="","",IFERROR(INDEX('CCA Util %'!$G:$G,MATCH($B8813,'CCA Util %'!$E:$E,0)),""))</f>
        <v/>
      </c>
      <c r="AE8813">
        <f>IF(OR($B8813="",$U8813=""),"",$U8813&amp;" &amp; "&amp;IF(OR($AD8813="",$AD8813=0),"Util NA",$AD8813&amp;" Util"))</f>
        <v/>
      </c>
    </row>
    <row r="8814" ht="15.75" customHeight="1" s="42">
      <c r="A8814" s="41" t="n"/>
      <c r="G8814" s="38" t="n"/>
      <c r="H8814" s="38" t="n"/>
      <c r="I8814" s="38" t="n"/>
      <c r="J8814" s="38" t="n"/>
      <c r="K8814" s="38" t="n"/>
      <c r="L8814" s="38" t="n"/>
      <c r="N8814" s="36">
        <f>IF($B8814="","",IF($C8814="SUPERSTORE","Superstore","DH"))</f>
        <v/>
      </c>
      <c r="O8814" s="36">
        <f>IF($B8814="","",IFERROR(VLOOKUP($B8814,Mapping!$A:$C,2,0),"Not Mapped"))</f>
        <v/>
      </c>
      <c r="P8814" s="36">
        <f>IF($B8814="","",IFERROR(VLOOKUP($B8814,Mapping!$A:$C,3,0),"Not Mapped"))</f>
        <v/>
      </c>
      <c r="Q8814" s="36">
        <f>IF($B8814="","",IFERROR(VLOOKUP($O8814,Leaders!$A:$B,2,0),"Not Mapped"))</f>
        <v/>
      </c>
      <c r="R8814" s="36">
        <f>IF($B8814="","",IF(COUNTIF(Exclusions!$A:$A,$B8814)&gt;0,"Yes","No"))</f>
        <v/>
      </c>
      <c r="S8814" s="38">
        <f>IF($B8814="","",MIN(1,DAY($A8814)/IF($N8814="Superstore",Settings!$B$5,Settings!$B$4)))</f>
        <v/>
      </c>
      <c r="T8814" s="38">
        <f>IF(OR($B8814="",$G8814="",$S8814=0),"",$G8814/$S8814)</f>
        <v/>
      </c>
      <c r="U8814" s="36">
        <f>IF($T8814="","",IF($T8814&lt;Settings!$B$8,"Critical",IF($T8814&lt;Settings!$B$9,"Semi Critical","Non Critical")))</f>
        <v/>
      </c>
      <c r="V8814" s="28" t="n"/>
      <c r="Z8814">
        <f>IF($B8814="","",IFERROR(VLOOKUP($B8814,'Plan HC for CCA'!$A:$B,2,0),""))</f>
        <v/>
      </c>
      <c r="AA8814">
        <f>IF(OR($B8814="",$Z8814=""),"",IF(N($M8814)&lt;$Z8814,"Delta","No Delta"))</f>
        <v/>
      </c>
      <c r="AB8814">
        <f>IF(OR($B8814="",$Z8814=""),"",MAX(0,$Z8814-N($M8814)))</f>
        <v/>
      </c>
      <c r="AC8814" s="46">
        <f>IF($B8814="","",IFERROR(INDEX('CCA Util %'!$H:$H,MATCH($B8814,'CCA Util %'!$E:$E,0)),""))</f>
        <v/>
      </c>
      <c r="AD8814">
        <f>IF($B8814="","",IFERROR(INDEX('CCA Util %'!$G:$G,MATCH($B8814,'CCA Util %'!$E:$E,0)),""))</f>
        <v/>
      </c>
      <c r="AE8814">
        <f>IF(OR($B8814="",$U8814=""),"",$U8814&amp;" &amp; "&amp;IF(OR($AD8814="",$AD8814=0),"Util NA",$AD8814&amp;" Util"))</f>
        <v/>
      </c>
    </row>
    <row r="8815" ht="15.75" customHeight="1" s="42">
      <c r="A8815" s="41" t="n"/>
      <c r="G8815" s="38" t="n"/>
      <c r="H8815" s="38" t="n"/>
      <c r="I8815" s="38" t="n"/>
      <c r="J8815" s="38" t="n"/>
      <c r="K8815" s="38" t="n"/>
      <c r="L8815" s="38" t="n"/>
      <c r="N8815" s="36">
        <f>IF($B8815="","",IF($C8815="SUPERSTORE","Superstore","DH"))</f>
        <v/>
      </c>
      <c r="O8815" s="36">
        <f>IF($B8815="","",IFERROR(VLOOKUP($B8815,Mapping!$A:$C,2,0),"Not Mapped"))</f>
        <v/>
      </c>
      <c r="P8815" s="36">
        <f>IF($B8815="","",IFERROR(VLOOKUP($B8815,Mapping!$A:$C,3,0),"Not Mapped"))</f>
        <v/>
      </c>
      <c r="Q8815" s="36">
        <f>IF($B8815="","",IFERROR(VLOOKUP($O8815,Leaders!$A:$B,2,0),"Not Mapped"))</f>
        <v/>
      </c>
      <c r="R8815" s="36">
        <f>IF($B8815="","",IF(COUNTIF(Exclusions!$A:$A,$B8815)&gt;0,"Yes","No"))</f>
        <v/>
      </c>
      <c r="S8815" s="38">
        <f>IF($B8815="","",MIN(1,DAY($A8815)/IF($N8815="Superstore",Settings!$B$5,Settings!$B$4)))</f>
        <v/>
      </c>
      <c r="T8815" s="38">
        <f>IF(OR($B8815="",$G8815="",$S8815=0),"",$G8815/$S8815)</f>
        <v/>
      </c>
      <c r="U8815" s="36">
        <f>IF($T8815="","",IF($T8815&lt;Settings!$B$8,"Critical",IF($T8815&lt;Settings!$B$9,"Semi Critical","Non Critical")))</f>
        <v/>
      </c>
      <c r="V8815" s="28" t="n"/>
      <c r="Z8815">
        <f>IF($B8815="","",IFERROR(VLOOKUP($B8815,'Plan HC for CCA'!$A:$B,2,0),""))</f>
        <v/>
      </c>
      <c r="AA8815">
        <f>IF(OR($B8815="",$Z8815=""),"",IF(N($M8815)&lt;$Z8815,"Delta","No Delta"))</f>
        <v/>
      </c>
      <c r="AB8815">
        <f>IF(OR($B8815="",$Z8815=""),"",MAX(0,$Z8815-N($M8815)))</f>
        <v/>
      </c>
      <c r="AC8815" s="46">
        <f>IF($B8815="","",IFERROR(INDEX('CCA Util %'!$H:$H,MATCH($B8815,'CCA Util %'!$E:$E,0)),""))</f>
        <v/>
      </c>
      <c r="AD8815">
        <f>IF($B8815="","",IFERROR(INDEX('CCA Util %'!$G:$G,MATCH($B8815,'CCA Util %'!$E:$E,0)),""))</f>
        <v/>
      </c>
      <c r="AE8815">
        <f>IF(OR($B8815="",$U8815=""),"",$U8815&amp;" &amp; "&amp;IF(OR($AD8815="",$AD8815=0),"Util NA",$AD8815&amp;" Util"))</f>
        <v/>
      </c>
    </row>
    <row r="8816" ht="15.75" customHeight="1" s="42">
      <c r="A8816" s="41" t="n"/>
      <c r="G8816" s="38" t="n"/>
      <c r="H8816" s="38" t="n"/>
      <c r="I8816" s="38" t="n"/>
      <c r="J8816" s="38" t="n"/>
      <c r="K8816" s="38" t="n"/>
      <c r="L8816" s="38" t="n"/>
      <c r="N8816" s="36">
        <f>IF($B8816="","",IF($C8816="SUPERSTORE","Superstore","DH"))</f>
        <v/>
      </c>
      <c r="O8816" s="36">
        <f>IF($B8816="","",IFERROR(VLOOKUP($B8816,Mapping!$A:$C,2,0),"Not Mapped"))</f>
        <v/>
      </c>
      <c r="P8816" s="36">
        <f>IF($B8816="","",IFERROR(VLOOKUP($B8816,Mapping!$A:$C,3,0),"Not Mapped"))</f>
        <v/>
      </c>
      <c r="Q8816" s="36">
        <f>IF($B8816="","",IFERROR(VLOOKUP($O8816,Leaders!$A:$B,2,0),"Not Mapped"))</f>
        <v/>
      </c>
      <c r="R8816" s="36">
        <f>IF($B8816="","",IF(COUNTIF(Exclusions!$A:$A,$B8816)&gt;0,"Yes","No"))</f>
        <v/>
      </c>
      <c r="S8816" s="38">
        <f>IF($B8816="","",MIN(1,DAY($A8816)/IF($N8816="Superstore",Settings!$B$5,Settings!$B$4)))</f>
        <v/>
      </c>
      <c r="T8816" s="38">
        <f>IF(OR($B8816="",$G8816="",$S8816=0),"",$G8816/$S8816)</f>
        <v/>
      </c>
      <c r="U8816" s="36">
        <f>IF($T8816="","",IF($T8816&lt;Settings!$B$8,"Critical",IF($T8816&lt;Settings!$B$9,"Semi Critical","Non Critical")))</f>
        <v/>
      </c>
      <c r="V8816" s="28" t="n"/>
      <c r="Z8816">
        <f>IF($B8816="","",IFERROR(VLOOKUP($B8816,'Plan HC for CCA'!$A:$B,2,0),""))</f>
        <v/>
      </c>
      <c r="AA8816">
        <f>IF(OR($B8816="",$Z8816=""),"",IF(N($M8816)&lt;$Z8816,"Delta","No Delta"))</f>
        <v/>
      </c>
      <c r="AB8816">
        <f>IF(OR($B8816="",$Z8816=""),"",MAX(0,$Z8816-N($M8816)))</f>
        <v/>
      </c>
      <c r="AC8816" s="46">
        <f>IF($B8816="","",IFERROR(INDEX('CCA Util %'!$H:$H,MATCH($B8816,'CCA Util %'!$E:$E,0)),""))</f>
        <v/>
      </c>
      <c r="AD8816">
        <f>IF($B8816="","",IFERROR(INDEX('CCA Util %'!$G:$G,MATCH($B8816,'CCA Util %'!$E:$E,0)),""))</f>
        <v/>
      </c>
      <c r="AE8816">
        <f>IF(OR($B8816="",$U8816=""),"",$U8816&amp;" &amp; "&amp;IF(OR($AD8816="",$AD8816=0),"Util NA",$AD8816&amp;" Util"))</f>
        <v/>
      </c>
    </row>
    <row r="8817" ht="15.75" customHeight="1" s="42">
      <c r="A8817" s="41" t="n"/>
      <c r="G8817" s="38" t="n"/>
      <c r="H8817" s="38" t="n"/>
      <c r="I8817" s="38" t="n"/>
      <c r="J8817" s="38" t="n"/>
      <c r="K8817" s="38" t="n"/>
      <c r="L8817" s="38" t="n"/>
      <c r="N8817" s="36">
        <f>IF($B8817="","",IF($C8817="SUPERSTORE","Superstore","DH"))</f>
        <v/>
      </c>
      <c r="O8817" s="36">
        <f>IF($B8817="","",IFERROR(VLOOKUP($B8817,Mapping!$A:$C,2,0),"Not Mapped"))</f>
        <v/>
      </c>
      <c r="P8817" s="36">
        <f>IF($B8817="","",IFERROR(VLOOKUP($B8817,Mapping!$A:$C,3,0),"Not Mapped"))</f>
        <v/>
      </c>
      <c r="Q8817" s="36">
        <f>IF($B8817="","",IFERROR(VLOOKUP($O8817,Leaders!$A:$B,2,0),"Not Mapped"))</f>
        <v/>
      </c>
      <c r="R8817" s="36">
        <f>IF($B8817="","",IF(COUNTIF(Exclusions!$A:$A,$B8817)&gt;0,"Yes","No"))</f>
        <v/>
      </c>
      <c r="S8817" s="38">
        <f>IF($B8817="","",MIN(1,DAY($A8817)/IF($N8817="Superstore",Settings!$B$5,Settings!$B$4)))</f>
        <v/>
      </c>
      <c r="T8817" s="38">
        <f>IF(OR($B8817="",$G8817="",$S8817=0),"",$G8817/$S8817)</f>
        <v/>
      </c>
      <c r="U8817" s="36">
        <f>IF($T8817="","",IF($T8817&lt;Settings!$B$8,"Critical",IF($T8817&lt;Settings!$B$9,"Semi Critical","Non Critical")))</f>
        <v/>
      </c>
      <c r="V8817" s="28" t="n"/>
      <c r="Z8817">
        <f>IF($B8817="","",IFERROR(VLOOKUP($B8817,'Plan HC for CCA'!$A:$B,2,0),""))</f>
        <v/>
      </c>
      <c r="AA8817">
        <f>IF(OR($B8817="",$Z8817=""),"",IF(N($M8817)&lt;$Z8817,"Delta","No Delta"))</f>
        <v/>
      </c>
      <c r="AB8817">
        <f>IF(OR($B8817="",$Z8817=""),"",MAX(0,$Z8817-N($M8817)))</f>
        <v/>
      </c>
      <c r="AC8817" s="46">
        <f>IF($B8817="","",IFERROR(INDEX('CCA Util %'!$H:$H,MATCH($B8817,'CCA Util %'!$E:$E,0)),""))</f>
        <v/>
      </c>
      <c r="AD8817">
        <f>IF($B8817="","",IFERROR(INDEX('CCA Util %'!$G:$G,MATCH($B8817,'CCA Util %'!$E:$E,0)),""))</f>
        <v/>
      </c>
      <c r="AE8817">
        <f>IF(OR($B8817="",$U8817=""),"",$U8817&amp;" &amp; "&amp;IF(OR($AD8817="",$AD8817=0),"Util NA",$AD8817&amp;" Util"))</f>
        <v/>
      </c>
    </row>
    <row r="8818" ht="15.75" customHeight="1" s="42">
      <c r="A8818" s="41" t="n"/>
      <c r="G8818" s="38" t="n"/>
      <c r="H8818" s="38" t="n"/>
      <c r="I8818" s="38" t="n"/>
      <c r="J8818" s="38" t="n"/>
      <c r="K8818" s="38" t="n"/>
      <c r="L8818" s="38" t="n"/>
      <c r="N8818" s="36">
        <f>IF($B8818="","",IF($C8818="SUPERSTORE","Superstore","DH"))</f>
        <v/>
      </c>
      <c r="O8818" s="36">
        <f>IF($B8818="","",IFERROR(VLOOKUP($B8818,Mapping!$A:$C,2,0),"Not Mapped"))</f>
        <v/>
      </c>
      <c r="P8818" s="36">
        <f>IF($B8818="","",IFERROR(VLOOKUP($B8818,Mapping!$A:$C,3,0),"Not Mapped"))</f>
        <v/>
      </c>
      <c r="Q8818" s="36">
        <f>IF($B8818="","",IFERROR(VLOOKUP($O8818,Leaders!$A:$B,2,0),"Not Mapped"))</f>
        <v/>
      </c>
      <c r="R8818" s="36">
        <f>IF($B8818="","",IF(COUNTIF(Exclusions!$A:$A,$B8818)&gt;0,"Yes","No"))</f>
        <v/>
      </c>
      <c r="S8818" s="38">
        <f>IF($B8818="","",MIN(1,DAY($A8818)/IF($N8818="Superstore",Settings!$B$5,Settings!$B$4)))</f>
        <v/>
      </c>
      <c r="T8818" s="38">
        <f>IF(OR($B8818="",$G8818="",$S8818=0),"",$G8818/$S8818)</f>
        <v/>
      </c>
      <c r="U8818" s="36">
        <f>IF($T8818="","",IF($T8818&lt;Settings!$B$8,"Critical",IF($T8818&lt;Settings!$B$9,"Semi Critical","Non Critical")))</f>
        <v/>
      </c>
      <c r="V8818" s="28" t="n"/>
      <c r="Z8818">
        <f>IF($B8818="","",IFERROR(VLOOKUP($B8818,'Plan HC for CCA'!$A:$B,2,0),""))</f>
        <v/>
      </c>
      <c r="AA8818">
        <f>IF(OR($B8818="",$Z8818=""),"",IF(N($M8818)&lt;$Z8818,"Delta","No Delta"))</f>
        <v/>
      </c>
      <c r="AB8818">
        <f>IF(OR($B8818="",$Z8818=""),"",MAX(0,$Z8818-N($M8818)))</f>
        <v/>
      </c>
      <c r="AC8818" s="46">
        <f>IF($B8818="","",IFERROR(INDEX('CCA Util %'!$H:$H,MATCH($B8818,'CCA Util %'!$E:$E,0)),""))</f>
        <v/>
      </c>
      <c r="AD8818">
        <f>IF($B8818="","",IFERROR(INDEX('CCA Util %'!$G:$G,MATCH($B8818,'CCA Util %'!$E:$E,0)),""))</f>
        <v/>
      </c>
      <c r="AE8818">
        <f>IF(OR($B8818="",$U8818=""),"",$U8818&amp;" &amp; "&amp;IF(OR($AD8818="",$AD8818=0),"Util NA",$AD8818&amp;" Util"))</f>
        <v/>
      </c>
    </row>
    <row r="8819" ht="15.75" customHeight="1" s="42">
      <c r="A8819" s="41" t="n"/>
      <c r="G8819" s="38" t="n"/>
      <c r="H8819" s="38" t="n"/>
      <c r="I8819" s="38" t="n"/>
      <c r="J8819" s="38" t="n"/>
      <c r="K8819" s="38" t="n"/>
      <c r="L8819" s="38" t="n"/>
      <c r="N8819" s="36">
        <f>IF($B8819="","",IF($C8819="SUPERSTORE","Superstore","DH"))</f>
        <v/>
      </c>
      <c r="O8819" s="36">
        <f>IF($B8819="","",IFERROR(VLOOKUP($B8819,Mapping!$A:$C,2,0),"Not Mapped"))</f>
        <v/>
      </c>
      <c r="P8819" s="36">
        <f>IF($B8819="","",IFERROR(VLOOKUP($B8819,Mapping!$A:$C,3,0),"Not Mapped"))</f>
        <v/>
      </c>
      <c r="Q8819" s="36">
        <f>IF($B8819="","",IFERROR(VLOOKUP($O8819,Leaders!$A:$B,2,0),"Not Mapped"))</f>
        <v/>
      </c>
      <c r="R8819" s="36">
        <f>IF($B8819="","",IF(COUNTIF(Exclusions!$A:$A,$B8819)&gt;0,"Yes","No"))</f>
        <v/>
      </c>
      <c r="S8819" s="38">
        <f>IF($B8819="","",MIN(1,DAY($A8819)/IF($N8819="Superstore",Settings!$B$5,Settings!$B$4)))</f>
        <v/>
      </c>
      <c r="T8819" s="38">
        <f>IF(OR($B8819="",$G8819="",$S8819=0),"",$G8819/$S8819)</f>
        <v/>
      </c>
      <c r="U8819" s="36">
        <f>IF($T8819="","",IF($T8819&lt;Settings!$B$8,"Critical",IF($T8819&lt;Settings!$B$9,"Semi Critical","Non Critical")))</f>
        <v/>
      </c>
      <c r="V8819" s="28" t="n"/>
      <c r="Z8819">
        <f>IF($B8819="","",IFERROR(VLOOKUP($B8819,'Plan HC for CCA'!$A:$B,2,0),""))</f>
        <v/>
      </c>
      <c r="AA8819">
        <f>IF(OR($B8819="",$Z8819=""),"",IF(N($M8819)&lt;$Z8819,"Delta","No Delta"))</f>
        <v/>
      </c>
      <c r="AB8819">
        <f>IF(OR($B8819="",$Z8819=""),"",MAX(0,$Z8819-N($M8819)))</f>
        <v/>
      </c>
      <c r="AC8819" s="46">
        <f>IF($B8819="","",IFERROR(INDEX('CCA Util %'!$H:$H,MATCH($B8819,'CCA Util %'!$E:$E,0)),""))</f>
        <v/>
      </c>
      <c r="AD8819">
        <f>IF($B8819="","",IFERROR(INDEX('CCA Util %'!$G:$G,MATCH($B8819,'CCA Util %'!$E:$E,0)),""))</f>
        <v/>
      </c>
      <c r="AE8819">
        <f>IF(OR($B8819="",$U8819=""),"",$U8819&amp;" &amp; "&amp;IF(OR($AD8819="",$AD8819=0),"Util NA",$AD8819&amp;" Util"))</f>
        <v/>
      </c>
    </row>
    <row r="8820" ht="15.75" customHeight="1" s="42">
      <c r="A8820" s="41" t="n"/>
      <c r="G8820" s="38" t="n"/>
      <c r="H8820" s="38" t="n"/>
      <c r="I8820" s="38" t="n"/>
      <c r="J8820" s="38" t="n"/>
      <c r="K8820" s="38" t="n"/>
      <c r="L8820" s="38" t="n"/>
      <c r="N8820" s="36">
        <f>IF($B8820="","",IF($C8820="SUPERSTORE","Superstore","DH"))</f>
        <v/>
      </c>
      <c r="O8820" s="36">
        <f>IF($B8820="","",IFERROR(VLOOKUP($B8820,Mapping!$A:$C,2,0),"Not Mapped"))</f>
        <v/>
      </c>
      <c r="P8820" s="36">
        <f>IF($B8820="","",IFERROR(VLOOKUP($B8820,Mapping!$A:$C,3,0),"Not Mapped"))</f>
        <v/>
      </c>
      <c r="Q8820" s="36">
        <f>IF($B8820="","",IFERROR(VLOOKUP($O8820,Leaders!$A:$B,2,0),"Not Mapped"))</f>
        <v/>
      </c>
      <c r="R8820" s="36">
        <f>IF($B8820="","",IF(COUNTIF(Exclusions!$A:$A,$B8820)&gt;0,"Yes","No"))</f>
        <v/>
      </c>
      <c r="S8820" s="38">
        <f>IF($B8820="","",MIN(1,DAY($A8820)/IF($N8820="Superstore",Settings!$B$5,Settings!$B$4)))</f>
        <v/>
      </c>
      <c r="T8820" s="38">
        <f>IF(OR($B8820="",$G8820="",$S8820=0),"",$G8820/$S8820)</f>
        <v/>
      </c>
      <c r="U8820" s="36">
        <f>IF($T8820="","",IF($T8820&lt;Settings!$B$8,"Critical",IF($T8820&lt;Settings!$B$9,"Semi Critical","Non Critical")))</f>
        <v/>
      </c>
      <c r="V8820" s="28" t="n"/>
      <c r="Z8820">
        <f>IF($B8820="","",IFERROR(VLOOKUP($B8820,'Plan HC for CCA'!$A:$B,2,0),""))</f>
        <v/>
      </c>
      <c r="AA8820">
        <f>IF(OR($B8820="",$Z8820=""),"",IF(N($M8820)&lt;$Z8820,"Delta","No Delta"))</f>
        <v/>
      </c>
      <c r="AB8820">
        <f>IF(OR($B8820="",$Z8820=""),"",MAX(0,$Z8820-N($M8820)))</f>
        <v/>
      </c>
      <c r="AC8820" s="46">
        <f>IF($B8820="","",IFERROR(INDEX('CCA Util %'!$H:$H,MATCH($B8820,'CCA Util %'!$E:$E,0)),""))</f>
        <v/>
      </c>
      <c r="AD8820">
        <f>IF($B8820="","",IFERROR(INDEX('CCA Util %'!$G:$G,MATCH($B8820,'CCA Util %'!$E:$E,0)),""))</f>
        <v/>
      </c>
      <c r="AE8820">
        <f>IF(OR($B8820="",$U8820=""),"",$U8820&amp;" &amp; "&amp;IF(OR($AD8820="",$AD8820=0),"Util NA",$AD8820&amp;" Util"))</f>
        <v/>
      </c>
    </row>
    <row r="8821" ht="15.75" customHeight="1" s="42">
      <c r="A8821" s="41" t="n"/>
      <c r="G8821" s="38" t="n"/>
      <c r="H8821" s="38" t="n"/>
      <c r="I8821" s="38" t="n"/>
      <c r="J8821" s="38" t="n"/>
      <c r="K8821" s="38" t="n"/>
      <c r="L8821" s="38" t="n"/>
      <c r="N8821" s="36">
        <f>IF($B8821="","",IF($C8821="SUPERSTORE","Superstore","DH"))</f>
        <v/>
      </c>
      <c r="O8821" s="36">
        <f>IF($B8821="","",IFERROR(VLOOKUP($B8821,Mapping!$A:$C,2,0),"Not Mapped"))</f>
        <v/>
      </c>
      <c r="P8821" s="36">
        <f>IF($B8821="","",IFERROR(VLOOKUP($B8821,Mapping!$A:$C,3,0),"Not Mapped"))</f>
        <v/>
      </c>
      <c r="Q8821" s="36">
        <f>IF($B8821="","",IFERROR(VLOOKUP($O8821,Leaders!$A:$B,2,0),"Not Mapped"))</f>
        <v/>
      </c>
      <c r="R8821" s="36">
        <f>IF($B8821="","",IF(COUNTIF(Exclusions!$A:$A,$B8821)&gt;0,"Yes","No"))</f>
        <v/>
      </c>
      <c r="S8821" s="38">
        <f>IF($B8821="","",MIN(1,DAY($A8821)/IF($N8821="Superstore",Settings!$B$5,Settings!$B$4)))</f>
        <v/>
      </c>
      <c r="T8821" s="38">
        <f>IF(OR($B8821="",$G8821="",$S8821=0),"",$G8821/$S8821)</f>
        <v/>
      </c>
      <c r="U8821" s="36">
        <f>IF($T8821="","",IF($T8821&lt;Settings!$B$8,"Critical",IF($T8821&lt;Settings!$B$9,"Semi Critical","Non Critical")))</f>
        <v/>
      </c>
      <c r="V8821" s="28" t="n"/>
      <c r="Z8821">
        <f>IF($B8821="","",IFERROR(VLOOKUP($B8821,'Plan HC for CCA'!$A:$B,2,0),""))</f>
        <v/>
      </c>
      <c r="AA8821">
        <f>IF(OR($B8821="",$Z8821=""),"",IF(N($M8821)&lt;$Z8821,"Delta","No Delta"))</f>
        <v/>
      </c>
      <c r="AB8821">
        <f>IF(OR($B8821="",$Z8821=""),"",MAX(0,$Z8821-N($M8821)))</f>
        <v/>
      </c>
      <c r="AC8821" s="46">
        <f>IF($B8821="","",IFERROR(INDEX('CCA Util %'!$H:$H,MATCH($B8821,'CCA Util %'!$E:$E,0)),""))</f>
        <v/>
      </c>
      <c r="AD8821">
        <f>IF($B8821="","",IFERROR(INDEX('CCA Util %'!$G:$G,MATCH($B8821,'CCA Util %'!$E:$E,0)),""))</f>
        <v/>
      </c>
      <c r="AE8821">
        <f>IF(OR($B8821="",$U8821=""),"",$U8821&amp;" &amp; "&amp;IF(OR($AD8821="",$AD8821=0),"Util NA",$AD8821&amp;" Util"))</f>
        <v/>
      </c>
    </row>
    <row r="8822" ht="15.75" customHeight="1" s="42">
      <c r="A8822" s="41" t="n"/>
      <c r="G8822" s="38" t="n"/>
      <c r="H8822" s="38" t="n"/>
      <c r="I8822" s="38" t="n"/>
      <c r="J8822" s="38" t="n"/>
      <c r="K8822" s="38" t="n"/>
      <c r="L8822" s="38" t="n"/>
      <c r="N8822" s="36">
        <f>IF($B8822="","",IF($C8822="SUPERSTORE","Superstore","DH"))</f>
        <v/>
      </c>
      <c r="O8822" s="36">
        <f>IF($B8822="","",IFERROR(VLOOKUP($B8822,Mapping!$A:$C,2,0),"Not Mapped"))</f>
        <v/>
      </c>
      <c r="P8822" s="36">
        <f>IF($B8822="","",IFERROR(VLOOKUP($B8822,Mapping!$A:$C,3,0),"Not Mapped"))</f>
        <v/>
      </c>
      <c r="Q8822" s="36">
        <f>IF($B8822="","",IFERROR(VLOOKUP($O8822,Leaders!$A:$B,2,0),"Not Mapped"))</f>
        <v/>
      </c>
      <c r="R8822" s="36">
        <f>IF($B8822="","",IF(COUNTIF(Exclusions!$A:$A,$B8822)&gt;0,"Yes","No"))</f>
        <v/>
      </c>
      <c r="S8822" s="38">
        <f>IF($B8822="","",MIN(1,DAY($A8822)/IF($N8822="Superstore",Settings!$B$5,Settings!$B$4)))</f>
        <v/>
      </c>
      <c r="T8822" s="38">
        <f>IF(OR($B8822="",$G8822="",$S8822=0),"",$G8822/$S8822)</f>
        <v/>
      </c>
      <c r="U8822" s="36">
        <f>IF($T8822="","",IF($T8822&lt;Settings!$B$8,"Critical",IF($T8822&lt;Settings!$B$9,"Semi Critical","Non Critical")))</f>
        <v/>
      </c>
      <c r="V8822" s="28" t="n"/>
      <c r="Z8822">
        <f>IF($B8822="","",IFERROR(VLOOKUP($B8822,'Plan HC for CCA'!$A:$B,2,0),""))</f>
        <v/>
      </c>
      <c r="AA8822">
        <f>IF(OR($B8822="",$Z8822=""),"",IF(N($M8822)&lt;$Z8822,"Delta","No Delta"))</f>
        <v/>
      </c>
      <c r="AB8822">
        <f>IF(OR($B8822="",$Z8822=""),"",MAX(0,$Z8822-N($M8822)))</f>
        <v/>
      </c>
      <c r="AC8822" s="46">
        <f>IF($B8822="","",IFERROR(INDEX('CCA Util %'!$H:$H,MATCH($B8822,'CCA Util %'!$E:$E,0)),""))</f>
        <v/>
      </c>
      <c r="AD8822">
        <f>IF($B8822="","",IFERROR(INDEX('CCA Util %'!$G:$G,MATCH($B8822,'CCA Util %'!$E:$E,0)),""))</f>
        <v/>
      </c>
      <c r="AE8822">
        <f>IF(OR($B8822="",$U8822=""),"",$U8822&amp;" &amp; "&amp;IF(OR($AD8822="",$AD8822=0),"Util NA",$AD8822&amp;" Util"))</f>
        <v/>
      </c>
    </row>
    <row r="8823" ht="15.75" customHeight="1" s="42">
      <c r="A8823" s="41" t="n"/>
      <c r="G8823" s="38" t="n"/>
      <c r="H8823" s="38" t="n"/>
      <c r="I8823" s="38" t="n"/>
      <c r="J8823" s="38" t="n"/>
      <c r="K8823" s="38" t="n"/>
      <c r="L8823" s="38" t="n"/>
      <c r="N8823" s="36">
        <f>IF($B8823="","",IF($C8823="SUPERSTORE","Superstore","DH"))</f>
        <v/>
      </c>
      <c r="O8823" s="36">
        <f>IF($B8823="","",IFERROR(VLOOKUP($B8823,Mapping!$A:$C,2,0),"Not Mapped"))</f>
        <v/>
      </c>
      <c r="P8823" s="36">
        <f>IF($B8823="","",IFERROR(VLOOKUP($B8823,Mapping!$A:$C,3,0),"Not Mapped"))</f>
        <v/>
      </c>
      <c r="Q8823" s="36">
        <f>IF($B8823="","",IFERROR(VLOOKUP($O8823,Leaders!$A:$B,2,0),"Not Mapped"))</f>
        <v/>
      </c>
      <c r="R8823" s="36">
        <f>IF($B8823="","",IF(COUNTIF(Exclusions!$A:$A,$B8823)&gt;0,"Yes","No"))</f>
        <v/>
      </c>
      <c r="S8823" s="38">
        <f>IF($B8823="","",MIN(1,DAY($A8823)/IF($N8823="Superstore",Settings!$B$5,Settings!$B$4)))</f>
        <v/>
      </c>
      <c r="T8823" s="38">
        <f>IF(OR($B8823="",$G8823="",$S8823=0),"",$G8823/$S8823)</f>
        <v/>
      </c>
      <c r="U8823" s="36">
        <f>IF($T8823="","",IF($T8823&lt;Settings!$B$8,"Critical",IF($T8823&lt;Settings!$B$9,"Semi Critical","Non Critical")))</f>
        <v/>
      </c>
      <c r="V8823" s="28" t="n"/>
      <c r="Z8823">
        <f>IF($B8823="","",IFERROR(VLOOKUP($B8823,'Plan HC for CCA'!$A:$B,2,0),""))</f>
        <v/>
      </c>
      <c r="AA8823">
        <f>IF(OR($B8823="",$Z8823=""),"",IF(N($M8823)&lt;$Z8823,"Delta","No Delta"))</f>
        <v/>
      </c>
      <c r="AB8823">
        <f>IF(OR($B8823="",$Z8823=""),"",MAX(0,$Z8823-N($M8823)))</f>
        <v/>
      </c>
      <c r="AC8823" s="46">
        <f>IF($B8823="","",IFERROR(INDEX('CCA Util %'!$H:$H,MATCH($B8823,'CCA Util %'!$E:$E,0)),""))</f>
        <v/>
      </c>
      <c r="AD8823">
        <f>IF($B8823="","",IFERROR(INDEX('CCA Util %'!$G:$G,MATCH($B8823,'CCA Util %'!$E:$E,0)),""))</f>
        <v/>
      </c>
      <c r="AE8823">
        <f>IF(OR($B8823="",$U8823=""),"",$U8823&amp;" &amp; "&amp;IF(OR($AD8823="",$AD8823=0),"Util NA",$AD8823&amp;" Util"))</f>
        <v/>
      </c>
    </row>
    <row r="8824" ht="15.75" customHeight="1" s="42">
      <c r="A8824" s="41" t="n"/>
      <c r="G8824" s="38" t="n"/>
      <c r="H8824" s="38" t="n"/>
      <c r="I8824" s="38" t="n"/>
      <c r="J8824" s="38" t="n"/>
      <c r="K8824" s="38" t="n"/>
      <c r="L8824" s="38" t="n"/>
      <c r="N8824" s="36">
        <f>IF($B8824="","",IF($C8824="SUPERSTORE","Superstore","DH"))</f>
        <v/>
      </c>
      <c r="O8824" s="36">
        <f>IF($B8824="","",IFERROR(VLOOKUP($B8824,Mapping!$A:$C,2,0),"Not Mapped"))</f>
        <v/>
      </c>
      <c r="P8824" s="36">
        <f>IF($B8824="","",IFERROR(VLOOKUP($B8824,Mapping!$A:$C,3,0),"Not Mapped"))</f>
        <v/>
      </c>
      <c r="Q8824" s="36">
        <f>IF($B8824="","",IFERROR(VLOOKUP($O8824,Leaders!$A:$B,2,0),"Not Mapped"))</f>
        <v/>
      </c>
      <c r="R8824" s="36">
        <f>IF($B8824="","",IF(COUNTIF(Exclusions!$A:$A,$B8824)&gt;0,"Yes","No"))</f>
        <v/>
      </c>
      <c r="S8824" s="38">
        <f>IF($B8824="","",MIN(1,DAY($A8824)/IF($N8824="Superstore",Settings!$B$5,Settings!$B$4)))</f>
        <v/>
      </c>
      <c r="T8824" s="38">
        <f>IF(OR($B8824="",$G8824="",$S8824=0),"",$G8824/$S8824)</f>
        <v/>
      </c>
      <c r="U8824" s="36">
        <f>IF($T8824="","",IF($T8824&lt;Settings!$B$8,"Critical",IF($T8824&lt;Settings!$B$9,"Semi Critical","Non Critical")))</f>
        <v/>
      </c>
      <c r="V8824" s="28" t="n"/>
      <c r="Z8824">
        <f>IF($B8824="","",IFERROR(VLOOKUP($B8824,'Plan HC for CCA'!$A:$B,2,0),""))</f>
        <v/>
      </c>
      <c r="AA8824">
        <f>IF(OR($B8824="",$Z8824=""),"",IF(N($M8824)&lt;$Z8824,"Delta","No Delta"))</f>
        <v/>
      </c>
      <c r="AB8824">
        <f>IF(OR($B8824="",$Z8824=""),"",MAX(0,$Z8824-N($M8824)))</f>
        <v/>
      </c>
      <c r="AC8824" s="46">
        <f>IF($B8824="","",IFERROR(INDEX('CCA Util %'!$H:$H,MATCH($B8824,'CCA Util %'!$E:$E,0)),""))</f>
        <v/>
      </c>
      <c r="AD8824">
        <f>IF($B8824="","",IFERROR(INDEX('CCA Util %'!$G:$G,MATCH($B8824,'CCA Util %'!$E:$E,0)),""))</f>
        <v/>
      </c>
      <c r="AE8824">
        <f>IF(OR($B8824="",$U8824=""),"",$U8824&amp;" &amp; "&amp;IF(OR($AD8824="",$AD8824=0),"Util NA",$AD8824&amp;" Util"))</f>
        <v/>
      </c>
    </row>
    <row r="8825" ht="15.75" customHeight="1" s="42">
      <c r="A8825" s="41" t="n"/>
      <c r="G8825" s="38" t="n"/>
      <c r="H8825" s="38" t="n"/>
      <c r="I8825" s="38" t="n"/>
      <c r="J8825" s="38" t="n"/>
      <c r="K8825" s="38" t="n"/>
      <c r="L8825" s="38" t="n"/>
      <c r="N8825" s="36">
        <f>IF($B8825="","",IF($C8825="SUPERSTORE","Superstore","DH"))</f>
        <v/>
      </c>
      <c r="O8825" s="36">
        <f>IF($B8825="","",IFERROR(VLOOKUP($B8825,Mapping!$A:$C,2,0),"Not Mapped"))</f>
        <v/>
      </c>
      <c r="P8825" s="36">
        <f>IF($B8825="","",IFERROR(VLOOKUP($B8825,Mapping!$A:$C,3,0),"Not Mapped"))</f>
        <v/>
      </c>
      <c r="Q8825" s="36">
        <f>IF($B8825="","",IFERROR(VLOOKUP($O8825,Leaders!$A:$B,2,0),"Not Mapped"))</f>
        <v/>
      </c>
      <c r="R8825" s="36">
        <f>IF($B8825="","",IF(COUNTIF(Exclusions!$A:$A,$B8825)&gt;0,"Yes","No"))</f>
        <v/>
      </c>
      <c r="S8825" s="38">
        <f>IF($B8825="","",MIN(1,DAY($A8825)/IF($N8825="Superstore",Settings!$B$5,Settings!$B$4)))</f>
        <v/>
      </c>
      <c r="T8825" s="38">
        <f>IF(OR($B8825="",$G8825="",$S8825=0),"",$G8825/$S8825)</f>
        <v/>
      </c>
      <c r="U8825" s="36">
        <f>IF($T8825="","",IF($T8825&lt;Settings!$B$8,"Critical",IF($T8825&lt;Settings!$B$9,"Semi Critical","Non Critical")))</f>
        <v/>
      </c>
      <c r="V8825" s="28" t="n"/>
      <c r="Z8825">
        <f>IF($B8825="","",IFERROR(VLOOKUP($B8825,'Plan HC for CCA'!$A:$B,2,0),""))</f>
        <v/>
      </c>
      <c r="AA8825">
        <f>IF(OR($B8825="",$Z8825=""),"",IF(N($M8825)&lt;$Z8825,"Delta","No Delta"))</f>
        <v/>
      </c>
      <c r="AB8825">
        <f>IF(OR($B8825="",$Z8825=""),"",MAX(0,$Z8825-N($M8825)))</f>
        <v/>
      </c>
      <c r="AC8825" s="46">
        <f>IF($B8825="","",IFERROR(INDEX('CCA Util %'!$H:$H,MATCH($B8825,'CCA Util %'!$E:$E,0)),""))</f>
        <v/>
      </c>
      <c r="AD8825">
        <f>IF($B8825="","",IFERROR(INDEX('CCA Util %'!$G:$G,MATCH($B8825,'CCA Util %'!$E:$E,0)),""))</f>
        <v/>
      </c>
      <c r="AE8825">
        <f>IF(OR($B8825="",$U8825=""),"",$U8825&amp;" &amp; "&amp;IF(OR($AD8825="",$AD8825=0),"Util NA",$AD8825&amp;" Util"))</f>
        <v/>
      </c>
    </row>
    <row r="8826" ht="15.75" customHeight="1" s="42">
      <c r="A8826" s="41" t="n"/>
      <c r="G8826" s="38" t="n"/>
      <c r="H8826" s="38" t="n"/>
      <c r="I8826" s="38" t="n"/>
      <c r="J8826" s="38" t="n"/>
      <c r="K8826" s="38" t="n"/>
      <c r="L8826" s="38" t="n"/>
      <c r="N8826" s="36">
        <f>IF($B8826="","",IF($C8826="SUPERSTORE","Superstore","DH"))</f>
        <v/>
      </c>
      <c r="O8826" s="36">
        <f>IF($B8826="","",IFERROR(VLOOKUP($B8826,Mapping!$A:$C,2,0),"Not Mapped"))</f>
        <v/>
      </c>
      <c r="P8826" s="36">
        <f>IF($B8826="","",IFERROR(VLOOKUP($B8826,Mapping!$A:$C,3,0),"Not Mapped"))</f>
        <v/>
      </c>
      <c r="Q8826" s="36">
        <f>IF($B8826="","",IFERROR(VLOOKUP($O8826,Leaders!$A:$B,2,0),"Not Mapped"))</f>
        <v/>
      </c>
      <c r="R8826" s="36">
        <f>IF($B8826="","",IF(COUNTIF(Exclusions!$A:$A,$B8826)&gt;0,"Yes","No"))</f>
        <v/>
      </c>
      <c r="S8826" s="38">
        <f>IF($B8826="","",MIN(1,DAY($A8826)/IF($N8826="Superstore",Settings!$B$5,Settings!$B$4)))</f>
        <v/>
      </c>
      <c r="T8826" s="38">
        <f>IF(OR($B8826="",$G8826="",$S8826=0),"",$G8826/$S8826)</f>
        <v/>
      </c>
      <c r="U8826" s="36">
        <f>IF($T8826="","",IF($T8826&lt;Settings!$B$8,"Critical",IF($T8826&lt;Settings!$B$9,"Semi Critical","Non Critical")))</f>
        <v/>
      </c>
      <c r="V8826" s="28" t="n"/>
      <c r="Z8826">
        <f>IF($B8826="","",IFERROR(VLOOKUP($B8826,'Plan HC for CCA'!$A:$B,2,0),""))</f>
        <v/>
      </c>
      <c r="AA8826">
        <f>IF(OR($B8826="",$Z8826=""),"",IF(N($M8826)&lt;$Z8826,"Delta","No Delta"))</f>
        <v/>
      </c>
      <c r="AB8826">
        <f>IF(OR($B8826="",$Z8826=""),"",MAX(0,$Z8826-N($M8826)))</f>
        <v/>
      </c>
      <c r="AC8826" s="46">
        <f>IF($B8826="","",IFERROR(INDEX('CCA Util %'!$H:$H,MATCH($B8826,'CCA Util %'!$E:$E,0)),""))</f>
        <v/>
      </c>
      <c r="AD8826">
        <f>IF($B8826="","",IFERROR(INDEX('CCA Util %'!$G:$G,MATCH($B8826,'CCA Util %'!$E:$E,0)),""))</f>
        <v/>
      </c>
      <c r="AE8826">
        <f>IF(OR($B8826="",$U8826=""),"",$U8826&amp;" &amp; "&amp;IF(OR($AD8826="",$AD8826=0),"Util NA",$AD8826&amp;" Util"))</f>
        <v/>
      </c>
    </row>
    <row r="8827" ht="15.75" customHeight="1" s="42">
      <c r="A8827" s="41" t="n"/>
      <c r="G8827" s="38" t="n"/>
      <c r="H8827" s="38" t="n"/>
      <c r="I8827" s="38" t="n"/>
      <c r="J8827" s="38" t="n"/>
      <c r="K8827" s="38" t="n"/>
      <c r="L8827" s="38" t="n"/>
      <c r="N8827" s="36">
        <f>IF($B8827="","",IF($C8827="SUPERSTORE","Superstore","DH"))</f>
        <v/>
      </c>
      <c r="O8827" s="36">
        <f>IF($B8827="","",IFERROR(VLOOKUP($B8827,Mapping!$A:$C,2,0),"Not Mapped"))</f>
        <v/>
      </c>
      <c r="P8827" s="36">
        <f>IF($B8827="","",IFERROR(VLOOKUP($B8827,Mapping!$A:$C,3,0),"Not Mapped"))</f>
        <v/>
      </c>
      <c r="Q8827" s="36">
        <f>IF($B8827="","",IFERROR(VLOOKUP($O8827,Leaders!$A:$B,2,0),"Not Mapped"))</f>
        <v/>
      </c>
      <c r="R8827" s="36">
        <f>IF($B8827="","",IF(COUNTIF(Exclusions!$A:$A,$B8827)&gt;0,"Yes","No"))</f>
        <v/>
      </c>
      <c r="S8827" s="38">
        <f>IF($B8827="","",MIN(1,DAY($A8827)/IF($N8827="Superstore",Settings!$B$5,Settings!$B$4)))</f>
        <v/>
      </c>
      <c r="T8827" s="38">
        <f>IF(OR($B8827="",$G8827="",$S8827=0),"",$G8827/$S8827)</f>
        <v/>
      </c>
      <c r="U8827" s="36">
        <f>IF($T8827="","",IF($T8827&lt;Settings!$B$8,"Critical",IF($T8827&lt;Settings!$B$9,"Semi Critical","Non Critical")))</f>
        <v/>
      </c>
      <c r="V8827" s="28" t="n"/>
      <c r="Z8827">
        <f>IF($B8827="","",IFERROR(VLOOKUP($B8827,'Plan HC for CCA'!$A:$B,2,0),""))</f>
        <v/>
      </c>
      <c r="AA8827">
        <f>IF(OR($B8827="",$Z8827=""),"",IF(N($M8827)&lt;$Z8827,"Delta","No Delta"))</f>
        <v/>
      </c>
      <c r="AB8827">
        <f>IF(OR($B8827="",$Z8827=""),"",MAX(0,$Z8827-N($M8827)))</f>
        <v/>
      </c>
      <c r="AC8827" s="46">
        <f>IF($B8827="","",IFERROR(INDEX('CCA Util %'!$H:$H,MATCH($B8827,'CCA Util %'!$E:$E,0)),""))</f>
        <v/>
      </c>
      <c r="AD8827">
        <f>IF($B8827="","",IFERROR(INDEX('CCA Util %'!$G:$G,MATCH($B8827,'CCA Util %'!$E:$E,0)),""))</f>
        <v/>
      </c>
      <c r="AE8827">
        <f>IF(OR($B8827="",$U8827=""),"",$U8827&amp;" &amp; "&amp;IF(OR($AD8827="",$AD8827=0),"Util NA",$AD8827&amp;" Util"))</f>
        <v/>
      </c>
    </row>
    <row r="8828" ht="15.75" customHeight="1" s="42">
      <c r="A8828" s="41" t="n"/>
      <c r="G8828" s="38" t="n"/>
      <c r="H8828" s="38" t="n"/>
      <c r="I8828" s="38" t="n"/>
      <c r="J8828" s="38" t="n"/>
      <c r="K8828" s="38" t="n"/>
      <c r="L8828" s="38" t="n"/>
      <c r="N8828" s="36">
        <f>IF($B8828="","",IF($C8828="SUPERSTORE","Superstore","DH"))</f>
        <v/>
      </c>
      <c r="O8828" s="36">
        <f>IF($B8828="","",IFERROR(VLOOKUP($B8828,Mapping!$A:$C,2,0),"Not Mapped"))</f>
        <v/>
      </c>
      <c r="P8828" s="36">
        <f>IF($B8828="","",IFERROR(VLOOKUP($B8828,Mapping!$A:$C,3,0),"Not Mapped"))</f>
        <v/>
      </c>
      <c r="Q8828" s="36">
        <f>IF($B8828="","",IFERROR(VLOOKUP($O8828,Leaders!$A:$B,2,0),"Not Mapped"))</f>
        <v/>
      </c>
      <c r="R8828" s="36">
        <f>IF($B8828="","",IF(COUNTIF(Exclusions!$A:$A,$B8828)&gt;0,"Yes","No"))</f>
        <v/>
      </c>
      <c r="S8828" s="38">
        <f>IF($B8828="","",MIN(1,DAY($A8828)/IF($N8828="Superstore",Settings!$B$5,Settings!$B$4)))</f>
        <v/>
      </c>
      <c r="T8828" s="38">
        <f>IF(OR($B8828="",$G8828="",$S8828=0),"",$G8828/$S8828)</f>
        <v/>
      </c>
      <c r="U8828" s="36">
        <f>IF($T8828="","",IF($T8828&lt;Settings!$B$8,"Critical",IF($T8828&lt;Settings!$B$9,"Semi Critical","Non Critical")))</f>
        <v/>
      </c>
      <c r="V8828" s="28" t="n"/>
      <c r="Z8828">
        <f>IF($B8828="","",IFERROR(VLOOKUP($B8828,'Plan HC for CCA'!$A:$B,2,0),""))</f>
        <v/>
      </c>
      <c r="AA8828">
        <f>IF(OR($B8828="",$Z8828=""),"",IF(N($M8828)&lt;$Z8828,"Delta","No Delta"))</f>
        <v/>
      </c>
      <c r="AB8828">
        <f>IF(OR($B8828="",$Z8828=""),"",MAX(0,$Z8828-N($M8828)))</f>
        <v/>
      </c>
      <c r="AC8828" s="46">
        <f>IF($B8828="","",IFERROR(INDEX('CCA Util %'!$H:$H,MATCH($B8828,'CCA Util %'!$E:$E,0)),""))</f>
        <v/>
      </c>
      <c r="AD8828">
        <f>IF($B8828="","",IFERROR(INDEX('CCA Util %'!$G:$G,MATCH($B8828,'CCA Util %'!$E:$E,0)),""))</f>
        <v/>
      </c>
      <c r="AE8828">
        <f>IF(OR($B8828="",$U8828=""),"",$U8828&amp;" &amp; "&amp;IF(OR($AD8828="",$AD8828=0),"Util NA",$AD8828&amp;" Util"))</f>
        <v/>
      </c>
    </row>
    <row r="8829" ht="15.75" customHeight="1" s="42">
      <c r="A8829" s="41" t="n"/>
      <c r="G8829" s="38" t="n"/>
      <c r="H8829" s="38" t="n"/>
      <c r="I8829" s="38" t="n"/>
      <c r="J8829" s="38" t="n"/>
      <c r="K8829" s="38" t="n"/>
      <c r="L8829" s="38" t="n"/>
      <c r="N8829" s="36">
        <f>IF($B8829="","",IF($C8829="SUPERSTORE","Superstore","DH"))</f>
        <v/>
      </c>
      <c r="O8829" s="36">
        <f>IF($B8829="","",IFERROR(VLOOKUP($B8829,Mapping!$A:$C,2,0),"Not Mapped"))</f>
        <v/>
      </c>
      <c r="P8829" s="36">
        <f>IF($B8829="","",IFERROR(VLOOKUP($B8829,Mapping!$A:$C,3,0),"Not Mapped"))</f>
        <v/>
      </c>
      <c r="Q8829" s="36">
        <f>IF($B8829="","",IFERROR(VLOOKUP($O8829,Leaders!$A:$B,2,0),"Not Mapped"))</f>
        <v/>
      </c>
      <c r="R8829" s="36">
        <f>IF($B8829="","",IF(COUNTIF(Exclusions!$A:$A,$B8829)&gt;0,"Yes","No"))</f>
        <v/>
      </c>
      <c r="S8829" s="38">
        <f>IF($B8829="","",MIN(1,DAY($A8829)/IF($N8829="Superstore",Settings!$B$5,Settings!$B$4)))</f>
        <v/>
      </c>
      <c r="T8829" s="38">
        <f>IF(OR($B8829="",$G8829="",$S8829=0),"",$G8829/$S8829)</f>
        <v/>
      </c>
      <c r="U8829" s="36">
        <f>IF($T8829="","",IF($T8829&lt;Settings!$B$8,"Critical",IF($T8829&lt;Settings!$B$9,"Semi Critical","Non Critical")))</f>
        <v/>
      </c>
      <c r="V8829" s="28" t="n"/>
      <c r="Z8829">
        <f>IF($B8829="","",IFERROR(VLOOKUP($B8829,'Plan HC for CCA'!$A:$B,2,0),""))</f>
        <v/>
      </c>
      <c r="AA8829">
        <f>IF(OR($B8829="",$Z8829=""),"",IF(N($M8829)&lt;$Z8829,"Delta","No Delta"))</f>
        <v/>
      </c>
      <c r="AB8829">
        <f>IF(OR($B8829="",$Z8829=""),"",MAX(0,$Z8829-N($M8829)))</f>
        <v/>
      </c>
      <c r="AC8829" s="46">
        <f>IF($B8829="","",IFERROR(INDEX('CCA Util %'!$H:$H,MATCH($B8829,'CCA Util %'!$E:$E,0)),""))</f>
        <v/>
      </c>
      <c r="AD8829">
        <f>IF($B8829="","",IFERROR(INDEX('CCA Util %'!$G:$G,MATCH($B8829,'CCA Util %'!$E:$E,0)),""))</f>
        <v/>
      </c>
      <c r="AE8829">
        <f>IF(OR($B8829="",$U8829=""),"",$U8829&amp;" &amp; "&amp;IF(OR($AD8829="",$AD8829=0),"Util NA",$AD8829&amp;" Util"))</f>
        <v/>
      </c>
    </row>
    <row r="8830" ht="15.75" customHeight="1" s="42">
      <c r="A8830" s="41" t="n"/>
      <c r="G8830" s="38" t="n"/>
      <c r="H8830" s="38" t="n"/>
      <c r="I8830" s="38" t="n"/>
      <c r="J8830" s="38" t="n"/>
      <c r="K8830" s="38" t="n"/>
      <c r="L8830" s="38" t="n"/>
      <c r="N8830" s="36">
        <f>IF($B8830="","",IF($C8830="SUPERSTORE","Superstore","DH"))</f>
        <v/>
      </c>
      <c r="O8830" s="36">
        <f>IF($B8830="","",IFERROR(VLOOKUP($B8830,Mapping!$A:$C,2,0),"Not Mapped"))</f>
        <v/>
      </c>
      <c r="P8830" s="36">
        <f>IF($B8830="","",IFERROR(VLOOKUP($B8830,Mapping!$A:$C,3,0),"Not Mapped"))</f>
        <v/>
      </c>
      <c r="Q8830" s="36">
        <f>IF($B8830="","",IFERROR(VLOOKUP($O8830,Leaders!$A:$B,2,0),"Not Mapped"))</f>
        <v/>
      </c>
      <c r="R8830" s="36">
        <f>IF($B8830="","",IF(COUNTIF(Exclusions!$A:$A,$B8830)&gt;0,"Yes","No"))</f>
        <v/>
      </c>
      <c r="S8830" s="38">
        <f>IF($B8830="","",MIN(1,DAY($A8830)/IF($N8830="Superstore",Settings!$B$5,Settings!$B$4)))</f>
        <v/>
      </c>
      <c r="T8830" s="38">
        <f>IF(OR($B8830="",$G8830="",$S8830=0),"",$G8830/$S8830)</f>
        <v/>
      </c>
      <c r="U8830" s="36">
        <f>IF($T8830="","",IF($T8830&lt;Settings!$B$8,"Critical",IF($T8830&lt;Settings!$B$9,"Semi Critical","Non Critical")))</f>
        <v/>
      </c>
      <c r="V8830" s="28" t="n"/>
      <c r="Z8830">
        <f>IF($B8830="","",IFERROR(VLOOKUP($B8830,'Plan HC for CCA'!$A:$B,2,0),""))</f>
        <v/>
      </c>
      <c r="AA8830">
        <f>IF(OR($B8830="",$Z8830=""),"",IF(N($M8830)&lt;$Z8830,"Delta","No Delta"))</f>
        <v/>
      </c>
      <c r="AB8830">
        <f>IF(OR($B8830="",$Z8830=""),"",MAX(0,$Z8830-N($M8830)))</f>
        <v/>
      </c>
      <c r="AC8830" s="46">
        <f>IF($B8830="","",IFERROR(INDEX('CCA Util %'!$H:$H,MATCH($B8830,'CCA Util %'!$E:$E,0)),""))</f>
        <v/>
      </c>
      <c r="AD8830">
        <f>IF($B8830="","",IFERROR(INDEX('CCA Util %'!$G:$G,MATCH($B8830,'CCA Util %'!$E:$E,0)),""))</f>
        <v/>
      </c>
      <c r="AE8830">
        <f>IF(OR($B8830="",$U8830=""),"",$U8830&amp;" &amp; "&amp;IF(OR($AD8830="",$AD8830=0),"Util NA",$AD8830&amp;" Util"))</f>
        <v/>
      </c>
    </row>
    <row r="8831" ht="15.75" customHeight="1" s="42">
      <c r="A8831" s="41" t="n"/>
      <c r="G8831" s="38" t="n"/>
      <c r="H8831" s="38" t="n"/>
      <c r="I8831" s="38" t="n"/>
      <c r="J8831" s="38" t="n"/>
      <c r="K8831" s="38" t="n"/>
      <c r="L8831" s="38" t="n"/>
      <c r="N8831" s="36">
        <f>IF($B8831="","",IF($C8831="SUPERSTORE","Superstore","DH"))</f>
        <v/>
      </c>
      <c r="O8831" s="36">
        <f>IF($B8831="","",IFERROR(VLOOKUP($B8831,Mapping!$A:$C,2,0),"Not Mapped"))</f>
        <v/>
      </c>
      <c r="P8831" s="36">
        <f>IF($B8831="","",IFERROR(VLOOKUP($B8831,Mapping!$A:$C,3,0),"Not Mapped"))</f>
        <v/>
      </c>
      <c r="Q8831" s="36">
        <f>IF($B8831="","",IFERROR(VLOOKUP($O8831,Leaders!$A:$B,2,0),"Not Mapped"))</f>
        <v/>
      </c>
      <c r="R8831" s="36">
        <f>IF($B8831="","",IF(COUNTIF(Exclusions!$A:$A,$B8831)&gt;0,"Yes","No"))</f>
        <v/>
      </c>
      <c r="S8831" s="38">
        <f>IF($B8831="","",MIN(1,DAY($A8831)/IF($N8831="Superstore",Settings!$B$5,Settings!$B$4)))</f>
        <v/>
      </c>
      <c r="T8831" s="38">
        <f>IF(OR($B8831="",$G8831="",$S8831=0),"",$G8831/$S8831)</f>
        <v/>
      </c>
      <c r="U8831" s="36">
        <f>IF($T8831="","",IF($T8831&lt;Settings!$B$8,"Critical",IF($T8831&lt;Settings!$B$9,"Semi Critical","Non Critical")))</f>
        <v/>
      </c>
      <c r="V8831" s="28" t="n"/>
      <c r="Z8831">
        <f>IF($B8831="","",IFERROR(VLOOKUP($B8831,'Plan HC for CCA'!$A:$B,2,0),""))</f>
        <v/>
      </c>
      <c r="AA8831">
        <f>IF(OR($B8831="",$Z8831=""),"",IF(N($M8831)&lt;$Z8831,"Delta","No Delta"))</f>
        <v/>
      </c>
      <c r="AB8831">
        <f>IF(OR($B8831="",$Z8831=""),"",MAX(0,$Z8831-N($M8831)))</f>
        <v/>
      </c>
      <c r="AC8831" s="46">
        <f>IF($B8831="","",IFERROR(INDEX('CCA Util %'!$H:$H,MATCH($B8831,'CCA Util %'!$E:$E,0)),""))</f>
        <v/>
      </c>
      <c r="AD8831">
        <f>IF($B8831="","",IFERROR(INDEX('CCA Util %'!$G:$G,MATCH($B8831,'CCA Util %'!$E:$E,0)),""))</f>
        <v/>
      </c>
      <c r="AE8831">
        <f>IF(OR($B8831="",$U8831=""),"",$U8831&amp;" &amp; "&amp;IF(OR($AD8831="",$AD8831=0),"Util NA",$AD8831&amp;" Util"))</f>
        <v/>
      </c>
    </row>
    <row r="8832" ht="15.75" customHeight="1" s="42">
      <c r="A8832" s="41" t="n"/>
      <c r="G8832" s="38" t="n"/>
      <c r="H8832" s="38" t="n"/>
      <c r="I8832" s="38" t="n"/>
      <c r="J8832" s="38" t="n"/>
      <c r="K8832" s="38" t="n"/>
      <c r="L8832" s="38" t="n"/>
      <c r="N8832" s="36">
        <f>IF($B8832="","",IF($C8832="SUPERSTORE","Superstore","DH"))</f>
        <v/>
      </c>
      <c r="O8832" s="36">
        <f>IF($B8832="","",IFERROR(VLOOKUP($B8832,Mapping!$A:$C,2,0),"Not Mapped"))</f>
        <v/>
      </c>
      <c r="P8832" s="36">
        <f>IF($B8832="","",IFERROR(VLOOKUP($B8832,Mapping!$A:$C,3,0),"Not Mapped"))</f>
        <v/>
      </c>
      <c r="Q8832" s="36">
        <f>IF($B8832="","",IFERROR(VLOOKUP($O8832,Leaders!$A:$B,2,0),"Not Mapped"))</f>
        <v/>
      </c>
      <c r="R8832" s="36">
        <f>IF($B8832="","",IF(COUNTIF(Exclusions!$A:$A,$B8832)&gt;0,"Yes","No"))</f>
        <v/>
      </c>
      <c r="S8832" s="38">
        <f>IF($B8832="","",MIN(1,DAY($A8832)/IF($N8832="Superstore",Settings!$B$5,Settings!$B$4)))</f>
        <v/>
      </c>
      <c r="T8832" s="38">
        <f>IF(OR($B8832="",$G8832="",$S8832=0),"",$G8832/$S8832)</f>
        <v/>
      </c>
      <c r="U8832" s="36">
        <f>IF($T8832="","",IF($T8832&lt;Settings!$B$8,"Critical",IF($T8832&lt;Settings!$B$9,"Semi Critical","Non Critical")))</f>
        <v/>
      </c>
      <c r="V8832" s="28" t="n"/>
      <c r="Z8832">
        <f>IF($B8832="","",IFERROR(VLOOKUP($B8832,'Plan HC for CCA'!$A:$B,2,0),""))</f>
        <v/>
      </c>
      <c r="AA8832">
        <f>IF(OR($B8832="",$Z8832=""),"",IF(N($M8832)&lt;$Z8832,"Delta","No Delta"))</f>
        <v/>
      </c>
      <c r="AB8832">
        <f>IF(OR($B8832="",$Z8832=""),"",MAX(0,$Z8832-N($M8832)))</f>
        <v/>
      </c>
      <c r="AC8832" s="46">
        <f>IF($B8832="","",IFERROR(INDEX('CCA Util %'!$H:$H,MATCH($B8832,'CCA Util %'!$E:$E,0)),""))</f>
        <v/>
      </c>
      <c r="AD8832">
        <f>IF($B8832="","",IFERROR(INDEX('CCA Util %'!$G:$G,MATCH($B8832,'CCA Util %'!$E:$E,0)),""))</f>
        <v/>
      </c>
      <c r="AE8832">
        <f>IF(OR($B8832="",$U8832=""),"",$U8832&amp;" &amp; "&amp;IF(OR($AD8832="",$AD8832=0),"Util NA",$AD8832&amp;" Util"))</f>
        <v/>
      </c>
    </row>
    <row r="8833" ht="15.75" customHeight="1" s="42">
      <c r="A8833" s="41" t="n"/>
      <c r="G8833" s="38" t="n"/>
      <c r="H8833" s="38" t="n"/>
      <c r="I8833" s="38" t="n"/>
      <c r="J8833" s="38" t="n"/>
      <c r="K8833" s="38" t="n"/>
      <c r="L8833" s="38" t="n"/>
      <c r="N8833" s="36">
        <f>IF($B8833="","",IF($C8833="SUPERSTORE","Superstore","DH"))</f>
        <v/>
      </c>
      <c r="O8833" s="36">
        <f>IF($B8833="","",IFERROR(VLOOKUP($B8833,Mapping!$A:$C,2,0),"Not Mapped"))</f>
        <v/>
      </c>
      <c r="P8833" s="36">
        <f>IF($B8833="","",IFERROR(VLOOKUP($B8833,Mapping!$A:$C,3,0),"Not Mapped"))</f>
        <v/>
      </c>
      <c r="Q8833" s="36">
        <f>IF($B8833="","",IFERROR(VLOOKUP($O8833,Leaders!$A:$B,2,0),"Not Mapped"))</f>
        <v/>
      </c>
      <c r="R8833" s="36">
        <f>IF($B8833="","",IF(COUNTIF(Exclusions!$A:$A,$B8833)&gt;0,"Yes","No"))</f>
        <v/>
      </c>
      <c r="S8833" s="38">
        <f>IF($B8833="","",MIN(1,DAY($A8833)/IF($N8833="Superstore",Settings!$B$5,Settings!$B$4)))</f>
        <v/>
      </c>
      <c r="T8833" s="38">
        <f>IF(OR($B8833="",$G8833="",$S8833=0),"",$G8833/$S8833)</f>
        <v/>
      </c>
      <c r="U8833" s="36">
        <f>IF($T8833="","",IF($T8833&lt;Settings!$B$8,"Critical",IF($T8833&lt;Settings!$B$9,"Semi Critical","Non Critical")))</f>
        <v/>
      </c>
      <c r="V8833" s="28" t="n"/>
      <c r="Z8833">
        <f>IF($B8833="","",IFERROR(VLOOKUP($B8833,'Plan HC for CCA'!$A:$B,2,0),""))</f>
        <v/>
      </c>
      <c r="AA8833">
        <f>IF(OR($B8833="",$Z8833=""),"",IF(N($M8833)&lt;$Z8833,"Delta","No Delta"))</f>
        <v/>
      </c>
      <c r="AB8833">
        <f>IF(OR($B8833="",$Z8833=""),"",MAX(0,$Z8833-N($M8833)))</f>
        <v/>
      </c>
      <c r="AC8833" s="46">
        <f>IF($B8833="","",IFERROR(INDEX('CCA Util %'!$H:$H,MATCH($B8833,'CCA Util %'!$E:$E,0)),""))</f>
        <v/>
      </c>
      <c r="AD8833">
        <f>IF($B8833="","",IFERROR(INDEX('CCA Util %'!$G:$G,MATCH($B8833,'CCA Util %'!$E:$E,0)),""))</f>
        <v/>
      </c>
      <c r="AE8833">
        <f>IF(OR($B8833="",$U8833=""),"",$U8833&amp;" &amp; "&amp;IF(OR($AD8833="",$AD8833=0),"Util NA",$AD8833&amp;" Util"))</f>
        <v/>
      </c>
    </row>
    <row r="8834" ht="15.75" customHeight="1" s="42">
      <c r="A8834" s="41" t="n"/>
      <c r="G8834" s="38" t="n"/>
      <c r="H8834" s="38" t="n"/>
      <c r="I8834" s="38" t="n"/>
      <c r="J8834" s="38" t="n"/>
      <c r="K8834" s="38" t="n"/>
      <c r="L8834" s="38" t="n"/>
      <c r="N8834" s="36">
        <f>IF($B8834="","",IF($C8834="SUPERSTORE","Superstore","DH"))</f>
        <v/>
      </c>
      <c r="O8834" s="36">
        <f>IF($B8834="","",IFERROR(VLOOKUP($B8834,Mapping!$A:$C,2,0),"Not Mapped"))</f>
        <v/>
      </c>
      <c r="P8834" s="36">
        <f>IF($B8834="","",IFERROR(VLOOKUP($B8834,Mapping!$A:$C,3,0),"Not Mapped"))</f>
        <v/>
      </c>
      <c r="Q8834" s="36">
        <f>IF($B8834="","",IFERROR(VLOOKUP($O8834,Leaders!$A:$B,2,0),"Not Mapped"))</f>
        <v/>
      </c>
      <c r="R8834" s="36">
        <f>IF($B8834="","",IF(COUNTIF(Exclusions!$A:$A,$B8834)&gt;0,"Yes","No"))</f>
        <v/>
      </c>
      <c r="S8834" s="38">
        <f>IF($B8834="","",MIN(1,DAY($A8834)/IF($N8834="Superstore",Settings!$B$5,Settings!$B$4)))</f>
        <v/>
      </c>
      <c r="T8834" s="38">
        <f>IF(OR($B8834="",$G8834="",$S8834=0),"",$G8834/$S8834)</f>
        <v/>
      </c>
      <c r="U8834" s="36">
        <f>IF($T8834="","",IF($T8834&lt;Settings!$B$8,"Critical",IF($T8834&lt;Settings!$B$9,"Semi Critical","Non Critical")))</f>
        <v/>
      </c>
      <c r="V8834" s="28" t="n"/>
      <c r="Z8834">
        <f>IF($B8834="","",IFERROR(VLOOKUP($B8834,'Plan HC for CCA'!$A:$B,2,0),""))</f>
        <v/>
      </c>
      <c r="AA8834">
        <f>IF(OR($B8834="",$Z8834=""),"",IF(N($M8834)&lt;$Z8834,"Delta","No Delta"))</f>
        <v/>
      </c>
      <c r="AB8834">
        <f>IF(OR($B8834="",$Z8834=""),"",MAX(0,$Z8834-N($M8834)))</f>
        <v/>
      </c>
      <c r="AC8834" s="46">
        <f>IF($B8834="","",IFERROR(INDEX('CCA Util %'!$H:$H,MATCH($B8834,'CCA Util %'!$E:$E,0)),""))</f>
        <v/>
      </c>
      <c r="AD8834">
        <f>IF($B8834="","",IFERROR(INDEX('CCA Util %'!$G:$G,MATCH($B8834,'CCA Util %'!$E:$E,0)),""))</f>
        <v/>
      </c>
      <c r="AE8834">
        <f>IF(OR($B8834="",$U8834=""),"",$U8834&amp;" &amp; "&amp;IF(OR($AD8834="",$AD8834=0),"Util NA",$AD8834&amp;" Util"))</f>
        <v/>
      </c>
    </row>
    <row r="8835" ht="15.75" customHeight="1" s="42">
      <c r="A8835" s="41" t="n"/>
      <c r="G8835" s="38" t="n"/>
      <c r="H8835" s="38" t="n"/>
      <c r="I8835" s="38" t="n"/>
      <c r="J8835" s="38" t="n"/>
      <c r="K8835" s="38" t="n"/>
      <c r="L8835" s="38" t="n"/>
      <c r="N8835" s="36">
        <f>IF($B8835="","",IF($C8835="SUPERSTORE","Superstore","DH"))</f>
        <v/>
      </c>
      <c r="O8835" s="36">
        <f>IF($B8835="","",IFERROR(VLOOKUP($B8835,Mapping!$A:$C,2,0),"Not Mapped"))</f>
        <v/>
      </c>
      <c r="P8835" s="36">
        <f>IF($B8835="","",IFERROR(VLOOKUP($B8835,Mapping!$A:$C,3,0),"Not Mapped"))</f>
        <v/>
      </c>
      <c r="Q8835" s="36">
        <f>IF($B8835="","",IFERROR(VLOOKUP($O8835,Leaders!$A:$B,2,0),"Not Mapped"))</f>
        <v/>
      </c>
      <c r="R8835" s="36">
        <f>IF($B8835="","",IF(COUNTIF(Exclusions!$A:$A,$B8835)&gt;0,"Yes","No"))</f>
        <v/>
      </c>
      <c r="S8835" s="38">
        <f>IF($B8835="","",MIN(1,DAY($A8835)/IF($N8835="Superstore",Settings!$B$5,Settings!$B$4)))</f>
        <v/>
      </c>
      <c r="T8835" s="38">
        <f>IF(OR($B8835="",$G8835="",$S8835=0),"",$G8835/$S8835)</f>
        <v/>
      </c>
      <c r="U8835" s="36">
        <f>IF($T8835="","",IF($T8835&lt;Settings!$B$8,"Critical",IF($T8835&lt;Settings!$B$9,"Semi Critical","Non Critical")))</f>
        <v/>
      </c>
      <c r="V8835" s="28" t="n"/>
      <c r="Z8835">
        <f>IF($B8835="","",IFERROR(VLOOKUP($B8835,'Plan HC for CCA'!$A:$B,2,0),""))</f>
        <v/>
      </c>
      <c r="AA8835">
        <f>IF(OR($B8835="",$Z8835=""),"",IF(N($M8835)&lt;$Z8835,"Delta","No Delta"))</f>
        <v/>
      </c>
      <c r="AB8835">
        <f>IF(OR($B8835="",$Z8835=""),"",MAX(0,$Z8835-N($M8835)))</f>
        <v/>
      </c>
      <c r="AC8835" s="46">
        <f>IF($B8835="","",IFERROR(INDEX('CCA Util %'!$H:$H,MATCH($B8835,'CCA Util %'!$E:$E,0)),""))</f>
        <v/>
      </c>
      <c r="AD8835">
        <f>IF($B8835="","",IFERROR(INDEX('CCA Util %'!$G:$G,MATCH($B8835,'CCA Util %'!$E:$E,0)),""))</f>
        <v/>
      </c>
      <c r="AE8835">
        <f>IF(OR($B8835="",$U8835=""),"",$U8835&amp;" &amp; "&amp;IF(OR($AD8835="",$AD8835=0),"Util NA",$AD8835&amp;" Util"))</f>
        <v/>
      </c>
    </row>
    <row r="8836" ht="15.75" customHeight="1" s="42">
      <c r="A8836" s="41" t="n"/>
      <c r="G8836" s="38" t="n"/>
      <c r="H8836" s="38" t="n"/>
      <c r="I8836" s="38" t="n"/>
      <c r="J8836" s="38" t="n"/>
      <c r="K8836" s="38" t="n"/>
      <c r="L8836" s="38" t="n"/>
      <c r="N8836" s="36">
        <f>IF($B8836="","",IF($C8836="SUPERSTORE","Superstore","DH"))</f>
        <v/>
      </c>
      <c r="O8836" s="36">
        <f>IF($B8836="","",IFERROR(VLOOKUP($B8836,Mapping!$A:$C,2,0),"Not Mapped"))</f>
        <v/>
      </c>
      <c r="P8836" s="36">
        <f>IF($B8836="","",IFERROR(VLOOKUP($B8836,Mapping!$A:$C,3,0),"Not Mapped"))</f>
        <v/>
      </c>
      <c r="Q8836" s="36">
        <f>IF($B8836="","",IFERROR(VLOOKUP($O8836,Leaders!$A:$B,2,0),"Not Mapped"))</f>
        <v/>
      </c>
      <c r="R8836" s="36">
        <f>IF($B8836="","",IF(COUNTIF(Exclusions!$A:$A,$B8836)&gt;0,"Yes","No"))</f>
        <v/>
      </c>
      <c r="S8836" s="38">
        <f>IF($B8836="","",MIN(1,DAY($A8836)/IF($N8836="Superstore",Settings!$B$5,Settings!$B$4)))</f>
        <v/>
      </c>
      <c r="T8836" s="38">
        <f>IF(OR($B8836="",$G8836="",$S8836=0),"",$G8836/$S8836)</f>
        <v/>
      </c>
      <c r="U8836" s="36">
        <f>IF($T8836="","",IF($T8836&lt;Settings!$B$8,"Critical",IF($T8836&lt;Settings!$B$9,"Semi Critical","Non Critical")))</f>
        <v/>
      </c>
      <c r="V8836" s="28" t="n"/>
      <c r="Z8836">
        <f>IF($B8836="","",IFERROR(VLOOKUP($B8836,'Plan HC for CCA'!$A:$B,2,0),""))</f>
        <v/>
      </c>
      <c r="AA8836">
        <f>IF(OR($B8836="",$Z8836=""),"",IF(N($M8836)&lt;$Z8836,"Delta","No Delta"))</f>
        <v/>
      </c>
      <c r="AB8836">
        <f>IF(OR($B8836="",$Z8836=""),"",MAX(0,$Z8836-N($M8836)))</f>
        <v/>
      </c>
      <c r="AC8836" s="46">
        <f>IF($B8836="","",IFERROR(INDEX('CCA Util %'!$H:$H,MATCH($B8836,'CCA Util %'!$E:$E,0)),""))</f>
        <v/>
      </c>
      <c r="AD8836">
        <f>IF($B8836="","",IFERROR(INDEX('CCA Util %'!$G:$G,MATCH($B8836,'CCA Util %'!$E:$E,0)),""))</f>
        <v/>
      </c>
      <c r="AE8836">
        <f>IF(OR($B8836="",$U8836=""),"",$U8836&amp;" &amp; "&amp;IF(OR($AD8836="",$AD8836=0),"Util NA",$AD8836&amp;" Util"))</f>
        <v/>
      </c>
    </row>
    <row r="8837" ht="15.75" customHeight="1" s="42">
      <c r="A8837" s="41" t="n"/>
      <c r="G8837" s="38" t="n"/>
      <c r="H8837" s="38" t="n"/>
      <c r="I8837" s="38" t="n"/>
      <c r="J8837" s="38" t="n"/>
      <c r="K8837" s="38" t="n"/>
      <c r="L8837" s="38" t="n"/>
      <c r="N8837" s="36">
        <f>IF($B8837="","",IF($C8837="SUPERSTORE","Superstore","DH"))</f>
        <v/>
      </c>
      <c r="O8837" s="36">
        <f>IF($B8837="","",IFERROR(VLOOKUP($B8837,Mapping!$A:$C,2,0),"Not Mapped"))</f>
        <v/>
      </c>
      <c r="P8837" s="36">
        <f>IF($B8837="","",IFERROR(VLOOKUP($B8837,Mapping!$A:$C,3,0),"Not Mapped"))</f>
        <v/>
      </c>
      <c r="Q8837" s="36">
        <f>IF($B8837="","",IFERROR(VLOOKUP($O8837,Leaders!$A:$B,2,0),"Not Mapped"))</f>
        <v/>
      </c>
      <c r="R8837" s="36">
        <f>IF($B8837="","",IF(COUNTIF(Exclusions!$A:$A,$B8837)&gt;0,"Yes","No"))</f>
        <v/>
      </c>
      <c r="S8837" s="38">
        <f>IF($B8837="","",MIN(1,DAY($A8837)/IF($N8837="Superstore",Settings!$B$5,Settings!$B$4)))</f>
        <v/>
      </c>
      <c r="T8837" s="38">
        <f>IF(OR($B8837="",$G8837="",$S8837=0),"",$G8837/$S8837)</f>
        <v/>
      </c>
      <c r="U8837" s="36">
        <f>IF($T8837="","",IF($T8837&lt;Settings!$B$8,"Critical",IF($T8837&lt;Settings!$B$9,"Semi Critical","Non Critical")))</f>
        <v/>
      </c>
      <c r="V8837" s="28" t="n"/>
      <c r="Z8837">
        <f>IF($B8837="","",IFERROR(VLOOKUP($B8837,'Plan HC for CCA'!$A:$B,2,0),""))</f>
        <v/>
      </c>
      <c r="AA8837">
        <f>IF(OR($B8837="",$Z8837=""),"",IF(N($M8837)&lt;$Z8837,"Delta","No Delta"))</f>
        <v/>
      </c>
      <c r="AB8837">
        <f>IF(OR($B8837="",$Z8837=""),"",MAX(0,$Z8837-N($M8837)))</f>
        <v/>
      </c>
      <c r="AC8837" s="46">
        <f>IF($B8837="","",IFERROR(INDEX('CCA Util %'!$H:$H,MATCH($B8837,'CCA Util %'!$E:$E,0)),""))</f>
        <v/>
      </c>
      <c r="AD8837">
        <f>IF($B8837="","",IFERROR(INDEX('CCA Util %'!$G:$G,MATCH($B8837,'CCA Util %'!$E:$E,0)),""))</f>
        <v/>
      </c>
      <c r="AE8837">
        <f>IF(OR($B8837="",$U8837=""),"",$U8837&amp;" &amp; "&amp;IF(OR($AD8837="",$AD8837=0),"Util NA",$AD8837&amp;" Util"))</f>
        <v/>
      </c>
    </row>
    <row r="8838" ht="15.75" customHeight="1" s="42">
      <c r="A8838" s="41" t="n"/>
      <c r="G8838" s="38" t="n"/>
      <c r="H8838" s="38" t="n"/>
      <c r="I8838" s="38" t="n"/>
      <c r="J8838" s="38" t="n"/>
      <c r="K8838" s="38" t="n"/>
      <c r="L8838" s="38" t="n"/>
      <c r="N8838" s="36">
        <f>IF($B8838="","",IF($C8838="SUPERSTORE","Superstore","DH"))</f>
        <v/>
      </c>
      <c r="O8838" s="36">
        <f>IF($B8838="","",IFERROR(VLOOKUP($B8838,Mapping!$A:$C,2,0),"Not Mapped"))</f>
        <v/>
      </c>
      <c r="P8838" s="36">
        <f>IF($B8838="","",IFERROR(VLOOKUP($B8838,Mapping!$A:$C,3,0),"Not Mapped"))</f>
        <v/>
      </c>
      <c r="Q8838" s="36">
        <f>IF($B8838="","",IFERROR(VLOOKUP($O8838,Leaders!$A:$B,2,0),"Not Mapped"))</f>
        <v/>
      </c>
      <c r="R8838" s="36">
        <f>IF($B8838="","",IF(COUNTIF(Exclusions!$A:$A,$B8838)&gt;0,"Yes","No"))</f>
        <v/>
      </c>
      <c r="S8838" s="38">
        <f>IF($B8838="","",MIN(1,DAY($A8838)/IF($N8838="Superstore",Settings!$B$5,Settings!$B$4)))</f>
        <v/>
      </c>
      <c r="T8838" s="38">
        <f>IF(OR($B8838="",$G8838="",$S8838=0),"",$G8838/$S8838)</f>
        <v/>
      </c>
      <c r="U8838" s="36">
        <f>IF($T8838="","",IF($T8838&lt;Settings!$B$8,"Critical",IF($T8838&lt;Settings!$B$9,"Semi Critical","Non Critical")))</f>
        <v/>
      </c>
      <c r="V8838" s="28" t="n"/>
      <c r="Z8838">
        <f>IF($B8838="","",IFERROR(VLOOKUP($B8838,'Plan HC for CCA'!$A:$B,2,0),""))</f>
        <v/>
      </c>
      <c r="AA8838">
        <f>IF(OR($B8838="",$Z8838=""),"",IF(N($M8838)&lt;$Z8838,"Delta","No Delta"))</f>
        <v/>
      </c>
      <c r="AB8838">
        <f>IF(OR($B8838="",$Z8838=""),"",MAX(0,$Z8838-N($M8838)))</f>
        <v/>
      </c>
      <c r="AC8838" s="46">
        <f>IF($B8838="","",IFERROR(INDEX('CCA Util %'!$H:$H,MATCH($B8838,'CCA Util %'!$E:$E,0)),""))</f>
        <v/>
      </c>
      <c r="AD8838">
        <f>IF($B8838="","",IFERROR(INDEX('CCA Util %'!$G:$G,MATCH($B8838,'CCA Util %'!$E:$E,0)),""))</f>
        <v/>
      </c>
      <c r="AE8838">
        <f>IF(OR($B8838="",$U8838=""),"",$U8838&amp;" &amp; "&amp;IF(OR($AD8838="",$AD8838=0),"Util NA",$AD8838&amp;" Util"))</f>
        <v/>
      </c>
    </row>
    <row r="8839" ht="15.75" customHeight="1" s="42">
      <c r="A8839" s="41" t="n"/>
      <c r="G8839" s="38" t="n"/>
      <c r="H8839" s="38" t="n"/>
      <c r="I8839" s="38" t="n"/>
      <c r="J8839" s="38" t="n"/>
      <c r="K8839" s="38" t="n"/>
      <c r="L8839" s="38" t="n"/>
      <c r="N8839" s="36">
        <f>IF($B8839="","",IF($C8839="SUPERSTORE","Superstore","DH"))</f>
        <v/>
      </c>
      <c r="O8839" s="36">
        <f>IF($B8839="","",IFERROR(VLOOKUP($B8839,Mapping!$A:$C,2,0),"Not Mapped"))</f>
        <v/>
      </c>
      <c r="P8839" s="36">
        <f>IF($B8839="","",IFERROR(VLOOKUP($B8839,Mapping!$A:$C,3,0),"Not Mapped"))</f>
        <v/>
      </c>
      <c r="Q8839" s="36">
        <f>IF($B8839="","",IFERROR(VLOOKUP($O8839,Leaders!$A:$B,2,0),"Not Mapped"))</f>
        <v/>
      </c>
      <c r="R8839" s="36">
        <f>IF($B8839="","",IF(COUNTIF(Exclusions!$A:$A,$B8839)&gt;0,"Yes","No"))</f>
        <v/>
      </c>
      <c r="S8839" s="38">
        <f>IF($B8839="","",MIN(1,DAY($A8839)/IF($N8839="Superstore",Settings!$B$5,Settings!$B$4)))</f>
        <v/>
      </c>
      <c r="T8839" s="38">
        <f>IF(OR($B8839="",$G8839="",$S8839=0),"",$G8839/$S8839)</f>
        <v/>
      </c>
      <c r="U8839" s="36">
        <f>IF($T8839="","",IF($T8839&lt;Settings!$B$8,"Critical",IF($T8839&lt;Settings!$B$9,"Semi Critical","Non Critical")))</f>
        <v/>
      </c>
      <c r="V8839" s="28" t="n"/>
      <c r="Z8839">
        <f>IF($B8839="","",IFERROR(VLOOKUP($B8839,'Plan HC for CCA'!$A:$B,2,0),""))</f>
        <v/>
      </c>
      <c r="AA8839">
        <f>IF(OR($B8839="",$Z8839=""),"",IF(N($M8839)&lt;$Z8839,"Delta","No Delta"))</f>
        <v/>
      </c>
      <c r="AB8839">
        <f>IF(OR($B8839="",$Z8839=""),"",MAX(0,$Z8839-N($M8839)))</f>
        <v/>
      </c>
      <c r="AC8839" s="46">
        <f>IF($B8839="","",IFERROR(INDEX('CCA Util %'!$H:$H,MATCH($B8839,'CCA Util %'!$E:$E,0)),""))</f>
        <v/>
      </c>
      <c r="AD8839">
        <f>IF($B8839="","",IFERROR(INDEX('CCA Util %'!$G:$G,MATCH($B8839,'CCA Util %'!$E:$E,0)),""))</f>
        <v/>
      </c>
      <c r="AE8839">
        <f>IF(OR($B8839="",$U8839=""),"",$U8839&amp;" &amp; "&amp;IF(OR($AD8839="",$AD8839=0),"Util NA",$AD8839&amp;" Util"))</f>
        <v/>
      </c>
    </row>
    <row r="8840" ht="15.75" customHeight="1" s="42">
      <c r="A8840" s="41" t="n"/>
      <c r="G8840" s="38" t="n"/>
      <c r="H8840" s="38" t="n"/>
      <c r="I8840" s="38" t="n"/>
      <c r="J8840" s="38" t="n"/>
      <c r="K8840" s="38" t="n"/>
      <c r="L8840" s="38" t="n"/>
      <c r="N8840" s="36">
        <f>IF($B8840="","",IF($C8840="SUPERSTORE","Superstore","DH"))</f>
        <v/>
      </c>
      <c r="O8840" s="36">
        <f>IF($B8840="","",IFERROR(VLOOKUP($B8840,Mapping!$A:$C,2,0),"Not Mapped"))</f>
        <v/>
      </c>
      <c r="P8840" s="36">
        <f>IF($B8840="","",IFERROR(VLOOKUP($B8840,Mapping!$A:$C,3,0),"Not Mapped"))</f>
        <v/>
      </c>
      <c r="Q8840" s="36">
        <f>IF($B8840="","",IFERROR(VLOOKUP($O8840,Leaders!$A:$B,2,0),"Not Mapped"))</f>
        <v/>
      </c>
      <c r="R8840" s="36">
        <f>IF($B8840="","",IF(COUNTIF(Exclusions!$A:$A,$B8840)&gt;0,"Yes","No"))</f>
        <v/>
      </c>
      <c r="S8840" s="38">
        <f>IF($B8840="","",MIN(1,DAY($A8840)/IF($N8840="Superstore",Settings!$B$5,Settings!$B$4)))</f>
        <v/>
      </c>
      <c r="T8840" s="38">
        <f>IF(OR($B8840="",$G8840="",$S8840=0),"",$G8840/$S8840)</f>
        <v/>
      </c>
      <c r="U8840" s="36">
        <f>IF($T8840="","",IF($T8840&lt;Settings!$B$8,"Critical",IF($T8840&lt;Settings!$B$9,"Semi Critical","Non Critical")))</f>
        <v/>
      </c>
      <c r="V8840" s="28" t="n"/>
      <c r="Z8840">
        <f>IF($B8840="","",IFERROR(VLOOKUP($B8840,'Plan HC for CCA'!$A:$B,2,0),""))</f>
        <v/>
      </c>
      <c r="AA8840">
        <f>IF(OR($B8840="",$Z8840=""),"",IF(N($M8840)&lt;$Z8840,"Delta","No Delta"))</f>
        <v/>
      </c>
      <c r="AB8840">
        <f>IF(OR($B8840="",$Z8840=""),"",MAX(0,$Z8840-N($M8840)))</f>
        <v/>
      </c>
      <c r="AC8840" s="46">
        <f>IF($B8840="","",IFERROR(INDEX('CCA Util %'!$H:$H,MATCH($B8840,'CCA Util %'!$E:$E,0)),""))</f>
        <v/>
      </c>
      <c r="AD8840">
        <f>IF($B8840="","",IFERROR(INDEX('CCA Util %'!$G:$G,MATCH($B8840,'CCA Util %'!$E:$E,0)),""))</f>
        <v/>
      </c>
      <c r="AE8840">
        <f>IF(OR($B8840="",$U8840=""),"",$U8840&amp;" &amp; "&amp;IF(OR($AD8840="",$AD8840=0),"Util NA",$AD8840&amp;" Util"))</f>
        <v/>
      </c>
    </row>
    <row r="8841" ht="15.75" customHeight="1" s="42">
      <c r="A8841" s="41" t="n"/>
      <c r="G8841" s="38" t="n"/>
      <c r="H8841" s="38" t="n"/>
      <c r="I8841" s="38" t="n"/>
      <c r="J8841" s="38" t="n"/>
      <c r="K8841" s="38" t="n"/>
      <c r="L8841" s="38" t="n"/>
      <c r="N8841" s="36">
        <f>IF($B8841="","",IF($C8841="SUPERSTORE","Superstore","DH"))</f>
        <v/>
      </c>
      <c r="O8841" s="36">
        <f>IF($B8841="","",IFERROR(VLOOKUP($B8841,Mapping!$A:$C,2,0),"Not Mapped"))</f>
        <v/>
      </c>
      <c r="P8841" s="36">
        <f>IF($B8841="","",IFERROR(VLOOKUP($B8841,Mapping!$A:$C,3,0),"Not Mapped"))</f>
        <v/>
      </c>
      <c r="Q8841" s="36">
        <f>IF($B8841="","",IFERROR(VLOOKUP($O8841,Leaders!$A:$B,2,0),"Not Mapped"))</f>
        <v/>
      </c>
      <c r="R8841" s="36">
        <f>IF($B8841="","",IF(COUNTIF(Exclusions!$A:$A,$B8841)&gt;0,"Yes","No"))</f>
        <v/>
      </c>
      <c r="S8841" s="38">
        <f>IF($B8841="","",MIN(1,DAY($A8841)/IF($N8841="Superstore",Settings!$B$5,Settings!$B$4)))</f>
        <v/>
      </c>
      <c r="T8841" s="38">
        <f>IF(OR($B8841="",$G8841="",$S8841=0),"",$G8841/$S8841)</f>
        <v/>
      </c>
      <c r="U8841" s="36">
        <f>IF($T8841="","",IF($T8841&lt;Settings!$B$8,"Critical",IF($T8841&lt;Settings!$B$9,"Semi Critical","Non Critical")))</f>
        <v/>
      </c>
      <c r="V8841" s="28" t="n"/>
      <c r="Z8841">
        <f>IF($B8841="","",IFERROR(VLOOKUP($B8841,'Plan HC for CCA'!$A:$B,2,0),""))</f>
        <v/>
      </c>
      <c r="AA8841">
        <f>IF(OR($B8841="",$Z8841=""),"",IF(N($M8841)&lt;$Z8841,"Delta","No Delta"))</f>
        <v/>
      </c>
      <c r="AB8841">
        <f>IF(OR($B8841="",$Z8841=""),"",MAX(0,$Z8841-N($M8841)))</f>
        <v/>
      </c>
      <c r="AC8841" s="46">
        <f>IF($B8841="","",IFERROR(INDEX('CCA Util %'!$H:$H,MATCH($B8841,'CCA Util %'!$E:$E,0)),""))</f>
        <v/>
      </c>
      <c r="AD8841">
        <f>IF($B8841="","",IFERROR(INDEX('CCA Util %'!$G:$G,MATCH($B8841,'CCA Util %'!$E:$E,0)),""))</f>
        <v/>
      </c>
      <c r="AE8841">
        <f>IF(OR($B8841="",$U8841=""),"",$U8841&amp;" &amp; "&amp;IF(OR($AD8841="",$AD8841=0),"Util NA",$AD8841&amp;" Util"))</f>
        <v/>
      </c>
    </row>
    <row r="8842" ht="15.75" customHeight="1" s="42">
      <c r="A8842" s="41" t="n"/>
      <c r="G8842" s="38" t="n"/>
      <c r="H8842" s="38" t="n"/>
      <c r="I8842" s="38" t="n"/>
      <c r="J8842" s="38" t="n"/>
      <c r="K8842" s="38" t="n"/>
      <c r="L8842" s="38" t="n"/>
      <c r="N8842" s="36">
        <f>IF($B8842="","",IF($C8842="SUPERSTORE","Superstore","DH"))</f>
        <v/>
      </c>
      <c r="O8842" s="36">
        <f>IF($B8842="","",IFERROR(VLOOKUP($B8842,Mapping!$A:$C,2,0),"Not Mapped"))</f>
        <v/>
      </c>
      <c r="P8842" s="36">
        <f>IF($B8842="","",IFERROR(VLOOKUP($B8842,Mapping!$A:$C,3,0),"Not Mapped"))</f>
        <v/>
      </c>
      <c r="Q8842" s="36">
        <f>IF($B8842="","",IFERROR(VLOOKUP($O8842,Leaders!$A:$B,2,0),"Not Mapped"))</f>
        <v/>
      </c>
      <c r="R8842" s="36">
        <f>IF($B8842="","",IF(COUNTIF(Exclusions!$A:$A,$B8842)&gt;0,"Yes","No"))</f>
        <v/>
      </c>
      <c r="S8842" s="38">
        <f>IF($B8842="","",MIN(1,DAY($A8842)/IF($N8842="Superstore",Settings!$B$5,Settings!$B$4)))</f>
        <v/>
      </c>
      <c r="T8842" s="38">
        <f>IF(OR($B8842="",$G8842="",$S8842=0),"",$G8842/$S8842)</f>
        <v/>
      </c>
      <c r="U8842" s="36">
        <f>IF($T8842="","",IF($T8842&lt;Settings!$B$8,"Critical",IF($T8842&lt;Settings!$B$9,"Semi Critical","Non Critical")))</f>
        <v/>
      </c>
      <c r="V8842" s="28" t="n"/>
      <c r="Z8842">
        <f>IF($B8842="","",IFERROR(VLOOKUP($B8842,'Plan HC for CCA'!$A:$B,2,0),""))</f>
        <v/>
      </c>
      <c r="AA8842">
        <f>IF(OR($B8842="",$Z8842=""),"",IF(N($M8842)&lt;$Z8842,"Delta","No Delta"))</f>
        <v/>
      </c>
      <c r="AB8842">
        <f>IF(OR($B8842="",$Z8842=""),"",MAX(0,$Z8842-N($M8842)))</f>
        <v/>
      </c>
      <c r="AC8842" s="46">
        <f>IF($B8842="","",IFERROR(INDEX('CCA Util %'!$H:$H,MATCH($B8842,'CCA Util %'!$E:$E,0)),""))</f>
        <v/>
      </c>
      <c r="AD8842">
        <f>IF($B8842="","",IFERROR(INDEX('CCA Util %'!$G:$G,MATCH($B8842,'CCA Util %'!$E:$E,0)),""))</f>
        <v/>
      </c>
      <c r="AE8842">
        <f>IF(OR($B8842="",$U8842=""),"",$U8842&amp;" &amp; "&amp;IF(OR($AD8842="",$AD8842=0),"Util NA",$AD8842&amp;" Util"))</f>
        <v/>
      </c>
    </row>
    <row r="8843" ht="15.75" customHeight="1" s="42">
      <c r="A8843" s="41" t="n"/>
      <c r="G8843" s="38" t="n"/>
      <c r="H8843" s="38" t="n"/>
      <c r="I8843" s="38" t="n"/>
      <c r="J8843" s="38" t="n"/>
      <c r="K8843" s="38" t="n"/>
      <c r="L8843" s="38" t="n"/>
      <c r="N8843" s="36">
        <f>IF($B8843="","",IF($C8843="SUPERSTORE","Superstore","DH"))</f>
        <v/>
      </c>
      <c r="O8843" s="36">
        <f>IF($B8843="","",IFERROR(VLOOKUP($B8843,Mapping!$A:$C,2,0),"Not Mapped"))</f>
        <v/>
      </c>
      <c r="P8843" s="36">
        <f>IF($B8843="","",IFERROR(VLOOKUP($B8843,Mapping!$A:$C,3,0),"Not Mapped"))</f>
        <v/>
      </c>
      <c r="Q8843" s="36">
        <f>IF($B8843="","",IFERROR(VLOOKUP($O8843,Leaders!$A:$B,2,0),"Not Mapped"))</f>
        <v/>
      </c>
      <c r="R8843" s="36">
        <f>IF($B8843="","",IF(COUNTIF(Exclusions!$A:$A,$B8843)&gt;0,"Yes","No"))</f>
        <v/>
      </c>
      <c r="S8843" s="38">
        <f>IF($B8843="","",MIN(1,DAY($A8843)/IF($N8843="Superstore",Settings!$B$5,Settings!$B$4)))</f>
        <v/>
      </c>
      <c r="T8843" s="38">
        <f>IF(OR($B8843="",$G8843="",$S8843=0),"",$G8843/$S8843)</f>
        <v/>
      </c>
      <c r="U8843" s="36">
        <f>IF($T8843="","",IF($T8843&lt;Settings!$B$8,"Critical",IF($T8843&lt;Settings!$B$9,"Semi Critical","Non Critical")))</f>
        <v/>
      </c>
      <c r="V8843" s="28" t="n"/>
      <c r="Z8843">
        <f>IF($B8843="","",IFERROR(VLOOKUP($B8843,'Plan HC for CCA'!$A:$B,2,0),""))</f>
        <v/>
      </c>
      <c r="AA8843">
        <f>IF(OR($B8843="",$Z8843=""),"",IF(N($M8843)&lt;$Z8843,"Delta","No Delta"))</f>
        <v/>
      </c>
      <c r="AB8843">
        <f>IF(OR($B8843="",$Z8843=""),"",MAX(0,$Z8843-N($M8843)))</f>
        <v/>
      </c>
      <c r="AC8843" s="46">
        <f>IF($B8843="","",IFERROR(INDEX('CCA Util %'!$H:$H,MATCH($B8843,'CCA Util %'!$E:$E,0)),""))</f>
        <v/>
      </c>
      <c r="AD8843">
        <f>IF($B8843="","",IFERROR(INDEX('CCA Util %'!$G:$G,MATCH($B8843,'CCA Util %'!$E:$E,0)),""))</f>
        <v/>
      </c>
      <c r="AE8843">
        <f>IF(OR($B8843="",$U8843=""),"",$U8843&amp;" &amp; "&amp;IF(OR($AD8843="",$AD8843=0),"Util NA",$AD8843&amp;" Util"))</f>
        <v/>
      </c>
    </row>
    <row r="8844" ht="15.75" customHeight="1" s="42">
      <c r="A8844" s="41" t="n"/>
      <c r="G8844" s="38" t="n"/>
      <c r="H8844" s="38" t="n"/>
      <c r="I8844" s="38" t="n"/>
      <c r="J8844" s="38" t="n"/>
      <c r="K8844" s="38" t="n"/>
      <c r="L8844" s="38" t="n"/>
      <c r="N8844" s="36">
        <f>IF($B8844="","",IF($C8844="SUPERSTORE","Superstore","DH"))</f>
        <v/>
      </c>
      <c r="O8844" s="36">
        <f>IF($B8844="","",IFERROR(VLOOKUP($B8844,Mapping!$A:$C,2,0),"Not Mapped"))</f>
        <v/>
      </c>
      <c r="P8844" s="36">
        <f>IF($B8844="","",IFERROR(VLOOKUP($B8844,Mapping!$A:$C,3,0),"Not Mapped"))</f>
        <v/>
      </c>
      <c r="Q8844" s="36">
        <f>IF($B8844="","",IFERROR(VLOOKUP($O8844,Leaders!$A:$B,2,0),"Not Mapped"))</f>
        <v/>
      </c>
      <c r="R8844" s="36">
        <f>IF($B8844="","",IF(COUNTIF(Exclusions!$A:$A,$B8844)&gt;0,"Yes","No"))</f>
        <v/>
      </c>
      <c r="S8844" s="38">
        <f>IF($B8844="","",MIN(1,DAY($A8844)/IF($N8844="Superstore",Settings!$B$5,Settings!$B$4)))</f>
        <v/>
      </c>
      <c r="T8844" s="38">
        <f>IF(OR($B8844="",$G8844="",$S8844=0),"",$G8844/$S8844)</f>
        <v/>
      </c>
      <c r="U8844" s="36">
        <f>IF($T8844="","",IF($T8844&lt;Settings!$B$8,"Critical",IF($T8844&lt;Settings!$B$9,"Semi Critical","Non Critical")))</f>
        <v/>
      </c>
      <c r="V8844" s="28" t="n"/>
      <c r="Z8844">
        <f>IF($B8844="","",IFERROR(VLOOKUP($B8844,'Plan HC for CCA'!$A:$B,2,0),""))</f>
        <v/>
      </c>
      <c r="AA8844">
        <f>IF(OR($B8844="",$Z8844=""),"",IF(N($M8844)&lt;$Z8844,"Delta","No Delta"))</f>
        <v/>
      </c>
      <c r="AB8844">
        <f>IF(OR($B8844="",$Z8844=""),"",MAX(0,$Z8844-N($M8844)))</f>
        <v/>
      </c>
      <c r="AC8844" s="46">
        <f>IF($B8844="","",IFERROR(INDEX('CCA Util %'!$H:$H,MATCH($B8844,'CCA Util %'!$E:$E,0)),""))</f>
        <v/>
      </c>
      <c r="AD8844">
        <f>IF($B8844="","",IFERROR(INDEX('CCA Util %'!$G:$G,MATCH($B8844,'CCA Util %'!$E:$E,0)),""))</f>
        <v/>
      </c>
      <c r="AE8844">
        <f>IF(OR($B8844="",$U8844=""),"",$U8844&amp;" &amp; "&amp;IF(OR($AD8844="",$AD8844=0),"Util NA",$AD8844&amp;" Util"))</f>
        <v/>
      </c>
    </row>
    <row r="8845" ht="15.75" customHeight="1" s="42">
      <c r="A8845" s="41" t="n"/>
      <c r="G8845" s="38" t="n"/>
      <c r="H8845" s="38" t="n"/>
      <c r="I8845" s="38" t="n"/>
      <c r="J8845" s="38" t="n"/>
      <c r="K8845" s="38" t="n"/>
      <c r="L8845" s="38" t="n"/>
      <c r="N8845" s="36">
        <f>IF($B8845="","",IF($C8845="SUPERSTORE","Superstore","DH"))</f>
        <v/>
      </c>
      <c r="O8845" s="36">
        <f>IF($B8845="","",IFERROR(VLOOKUP($B8845,Mapping!$A:$C,2,0),"Not Mapped"))</f>
        <v/>
      </c>
      <c r="P8845" s="36">
        <f>IF($B8845="","",IFERROR(VLOOKUP($B8845,Mapping!$A:$C,3,0),"Not Mapped"))</f>
        <v/>
      </c>
      <c r="Q8845" s="36">
        <f>IF($B8845="","",IFERROR(VLOOKUP($O8845,Leaders!$A:$B,2,0),"Not Mapped"))</f>
        <v/>
      </c>
      <c r="R8845" s="36">
        <f>IF($B8845="","",IF(COUNTIF(Exclusions!$A:$A,$B8845)&gt;0,"Yes","No"))</f>
        <v/>
      </c>
      <c r="S8845" s="38">
        <f>IF($B8845="","",MIN(1,DAY($A8845)/IF($N8845="Superstore",Settings!$B$5,Settings!$B$4)))</f>
        <v/>
      </c>
      <c r="T8845" s="38">
        <f>IF(OR($B8845="",$G8845="",$S8845=0),"",$G8845/$S8845)</f>
        <v/>
      </c>
      <c r="U8845" s="36">
        <f>IF($T8845="","",IF($T8845&lt;Settings!$B$8,"Critical",IF($T8845&lt;Settings!$B$9,"Semi Critical","Non Critical")))</f>
        <v/>
      </c>
      <c r="V8845" s="28" t="n"/>
      <c r="Z8845">
        <f>IF($B8845="","",IFERROR(VLOOKUP($B8845,'Plan HC for CCA'!$A:$B,2,0),""))</f>
        <v/>
      </c>
      <c r="AA8845">
        <f>IF(OR($B8845="",$Z8845=""),"",IF(N($M8845)&lt;$Z8845,"Delta","No Delta"))</f>
        <v/>
      </c>
      <c r="AB8845">
        <f>IF(OR($B8845="",$Z8845=""),"",MAX(0,$Z8845-N($M8845)))</f>
        <v/>
      </c>
      <c r="AC8845" s="46">
        <f>IF($B8845="","",IFERROR(INDEX('CCA Util %'!$H:$H,MATCH($B8845,'CCA Util %'!$E:$E,0)),""))</f>
        <v/>
      </c>
      <c r="AD8845">
        <f>IF($B8845="","",IFERROR(INDEX('CCA Util %'!$G:$G,MATCH($B8845,'CCA Util %'!$E:$E,0)),""))</f>
        <v/>
      </c>
      <c r="AE8845">
        <f>IF(OR($B8845="",$U8845=""),"",$U8845&amp;" &amp; "&amp;IF(OR($AD8845="",$AD8845=0),"Util NA",$AD8845&amp;" Util"))</f>
        <v/>
      </c>
    </row>
    <row r="8846" ht="15.75" customHeight="1" s="42">
      <c r="A8846" s="41" t="n"/>
      <c r="G8846" s="38" t="n"/>
      <c r="H8846" s="38" t="n"/>
      <c r="I8846" s="38" t="n"/>
      <c r="J8846" s="38" t="n"/>
      <c r="K8846" s="38" t="n"/>
      <c r="L8846" s="38" t="n"/>
      <c r="N8846" s="36">
        <f>IF($B8846="","",IF($C8846="SUPERSTORE","Superstore","DH"))</f>
        <v/>
      </c>
      <c r="O8846" s="36">
        <f>IF($B8846="","",IFERROR(VLOOKUP($B8846,Mapping!$A:$C,2,0),"Not Mapped"))</f>
        <v/>
      </c>
      <c r="P8846" s="36">
        <f>IF($B8846="","",IFERROR(VLOOKUP($B8846,Mapping!$A:$C,3,0),"Not Mapped"))</f>
        <v/>
      </c>
      <c r="Q8846" s="36">
        <f>IF($B8846="","",IFERROR(VLOOKUP($O8846,Leaders!$A:$B,2,0),"Not Mapped"))</f>
        <v/>
      </c>
      <c r="R8846" s="36">
        <f>IF($B8846="","",IF(COUNTIF(Exclusions!$A:$A,$B8846)&gt;0,"Yes","No"))</f>
        <v/>
      </c>
      <c r="S8846" s="38">
        <f>IF($B8846="","",MIN(1,DAY($A8846)/IF($N8846="Superstore",Settings!$B$5,Settings!$B$4)))</f>
        <v/>
      </c>
      <c r="T8846" s="38">
        <f>IF(OR($B8846="",$G8846="",$S8846=0),"",$G8846/$S8846)</f>
        <v/>
      </c>
      <c r="U8846" s="36">
        <f>IF($T8846="","",IF($T8846&lt;Settings!$B$8,"Critical",IF($T8846&lt;Settings!$B$9,"Semi Critical","Non Critical")))</f>
        <v/>
      </c>
      <c r="V8846" s="28" t="n"/>
      <c r="Z8846">
        <f>IF($B8846="","",IFERROR(VLOOKUP($B8846,'Plan HC for CCA'!$A:$B,2,0),""))</f>
        <v/>
      </c>
      <c r="AA8846">
        <f>IF(OR($B8846="",$Z8846=""),"",IF(N($M8846)&lt;$Z8846,"Delta","No Delta"))</f>
        <v/>
      </c>
      <c r="AB8846">
        <f>IF(OR($B8846="",$Z8846=""),"",MAX(0,$Z8846-N($M8846)))</f>
        <v/>
      </c>
      <c r="AC8846" s="46">
        <f>IF($B8846="","",IFERROR(INDEX('CCA Util %'!$H:$H,MATCH($B8846,'CCA Util %'!$E:$E,0)),""))</f>
        <v/>
      </c>
      <c r="AD8846">
        <f>IF($B8846="","",IFERROR(INDEX('CCA Util %'!$G:$G,MATCH($B8846,'CCA Util %'!$E:$E,0)),""))</f>
        <v/>
      </c>
      <c r="AE8846">
        <f>IF(OR($B8846="",$U8846=""),"",$U8846&amp;" &amp; "&amp;IF(OR($AD8846="",$AD8846=0),"Util NA",$AD8846&amp;" Util"))</f>
        <v/>
      </c>
    </row>
    <row r="8847" ht="15.75" customHeight="1" s="42">
      <c r="A8847" s="41" t="n"/>
      <c r="G8847" s="38" t="n"/>
      <c r="H8847" s="38" t="n"/>
      <c r="I8847" s="38" t="n"/>
      <c r="J8847" s="38" t="n"/>
      <c r="K8847" s="38" t="n"/>
      <c r="L8847" s="38" t="n"/>
      <c r="N8847" s="36">
        <f>IF($B8847="","",IF($C8847="SUPERSTORE","Superstore","DH"))</f>
        <v/>
      </c>
      <c r="O8847" s="36">
        <f>IF($B8847="","",IFERROR(VLOOKUP($B8847,Mapping!$A:$C,2,0),"Not Mapped"))</f>
        <v/>
      </c>
      <c r="P8847" s="36">
        <f>IF($B8847="","",IFERROR(VLOOKUP($B8847,Mapping!$A:$C,3,0),"Not Mapped"))</f>
        <v/>
      </c>
      <c r="Q8847" s="36">
        <f>IF($B8847="","",IFERROR(VLOOKUP($O8847,Leaders!$A:$B,2,0),"Not Mapped"))</f>
        <v/>
      </c>
      <c r="R8847" s="36">
        <f>IF($B8847="","",IF(COUNTIF(Exclusions!$A:$A,$B8847)&gt;0,"Yes","No"))</f>
        <v/>
      </c>
      <c r="S8847" s="38">
        <f>IF($B8847="","",MIN(1,DAY($A8847)/IF($N8847="Superstore",Settings!$B$5,Settings!$B$4)))</f>
        <v/>
      </c>
      <c r="T8847" s="38">
        <f>IF(OR($B8847="",$G8847="",$S8847=0),"",$G8847/$S8847)</f>
        <v/>
      </c>
      <c r="U8847" s="36">
        <f>IF($T8847="","",IF($T8847&lt;Settings!$B$8,"Critical",IF($T8847&lt;Settings!$B$9,"Semi Critical","Non Critical")))</f>
        <v/>
      </c>
      <c r="V8847" s="28" t="n"/>
      <c r="Z8847">
        <f>IF($B8847="","",IFERROR(VLOOKUP($B8847,'Plan HC for CCA'!$A:$B,2,0),""))</f>
        <v/>
      </c>
      <c r="AA8847">
        <f>IF(OR($B8847="",$Z8847=""),"",IF(N($M8847)&lt;$Z8847,"Delta","No Delta"))</f>
        <v/>
      </c>
      <c r="AB8847">
        <f>IF(OR($B8847="",$Z8847=""),"",MAX(0,$Z8847-N($M8847)))</f>
        <v/>
      </c>
      <c r="AC8847" s="46">
        <f>IF($B8847="","",IFERROR(INDEX('CCA Util %'!$H:$H,MATCH($B8847,'CCA Util %'!$E:$E,0)),""))</f>
        <v/>
      </c>
      <c r="AD8847">
        <f>IF($B8847="","",IFERROR(INDEX('CCA Util %'!$G:$G,MATCH($B8847,'CCA Util %'!$E:$E,0)),""))</f>
        <v/>
      </c>
      <c r="AE8847">
        <f>IF(OR($B8847="",$U8847=""),"",$U8847&amp;" &amp; "&amp;IF(OR($AD8847="",$AD8847=0),"Util NA",$AD8847&amp;" Util"))</f>
        <v/>
      </c>
    </row>
    <row r="8848" ht="15.75" customHeight="1" s="42">
      <c r="A8848" s="41" t="n"/>
      <c r="G8848" s="38" t="n"/>
      <c r="H8848" s="38" t="n"/>
      <c r="I8848" s="38" t="n"/>
      <c r="J8848" s="38" t="n"/>
      <c r="K8848" s="38" t="n"/>
      <c r="L8848" s="38" t="n"/>
      <c r="N8848" s="36">
        <f>IF($B8848="","",IF($C8848="SUPERSTORE","Superstore","DH"))</f>
        <v/>
      </c>
      <c r="O8848" s="36">
        <f>IF($B8848="","",IFERROR(VLOOKUP($B8848,Mapping!$A:$C,2,0),"Not Mapped"))</f>
        <v/>
      </c>
      <c r="P8848" s="36">
        <f>IF($B8848="","",IFERROR(VLOOKUP($B8848,Mapping!$A:$C,3,0),"Not Mapped"))</f>
        <v/>
      </c>
      <c r="Q8848" s="36">
        <f>IF($B8848="","",IFERROR(VLOOKUP($O8848,Leaders!$A:$B,2,0),"Not Mapped"))</f>
        <v/>
      </c>
      <c r="R8848" s="36">
        <f>IF($B8848="","",IF(COUNTIF(Exclusions!$A:$A,$B8848)&gt;0,"Yes","No"))</f>
        <v/>
      </c>
      <c r="S8848" s="38">
        <f>IF($B8848="","",MIN(1,DAY($A8848)/IF($N8848="Superstore",Settings!$B$5,Settings!$B$4)))</f>
        <v/>
      </c>
      <c r="T8848" s="38">
        <f>IF(OR($B8848="",$G8848="",$S8848=0),"",$G8848/$S8848)</f>
        <v/>
      </c>
      <c r="U8848" s="36">
        <f>IF($T8848="","",IF($T8848&lt;Settings!$B$8,"Critical",IF($T8848&lt;Settings!$B$9,"Semi Critical","Non Critical")))</f>
        <v/>
      </c>
      <c r="V8848" s="28" t="n"/>
      <c r="Z8848">
        <f>IF($B8848="","",IFERROR(VLOOKUP($B8848,'Plan HC for CCA'!$A:$B,2,0),""))</f>
        <v/>
      </c>
      <c r="AA8848">
        <f>IF(OR($B8848="",$Z8848=""),"",IF(N($M8848)&lt;$Z8848,"Delta","No Delta"))</f>
        <v/>
      </c>
      <c r="AB8848">
        <f>IF(OR($B8848="",$Z8848=""),"",MAX(0,$Z8848-N($M8848)))</f>
        <v/>
      </c>
      <c r="AC8848" s="46">
        <f>IF($B8848="","",IFERROR(INDEX('CCA Util %'!$H:$H,MATCH($B8848,'CCA Util %'!$E:$E,0)),""))</f>
        <v/>
      </c>
      <c r="AD8848">
        <f>IF($B8848="","",IFERROR(INDEX('CCA Util %'!$G:$G,MATCH($B8848,'CCA Util %'!$E:$E,0)),""))</f>
        <v/>
      </c>
      <c r="AE8848">
        <f>IF(OR($B8848="",$U8848=""),"",$U8848&amp;" &amp; "&amp;IF(OR($AD8848="",$AD8848=0),"Util NA",$AD8848&amp;" Util"))</f>
        <v/>
      </c>
    </row>
    <row r="8849" ht="15.75" customHeight="1" s="42">
      <c r="A8849" s="41" t="n"/>
      <c r="G8849" s="38" t="n"/>
      <c r="H8849" s="38" t="n"/>
      <c r="I8849" s="38" t="n"/>
      <c r="J8849" s="38" t="n"/>
      <c r="K8849" s="38" t="n"/>
      <c r="L8849" s="38" t="n"/>
      <c r="N8849" s="36">
        <f>IF($B8849="","",IF($C8849="SUPERSTORE","Superstore","DH"))</f>
        <v/>
      </c>
      <c r="O8849" s="36">
        <f>IF($B8849="","",IFERROR(VLOOKUP($B8849,Mapping!$A:$C,2,0),"Not Mapped"))</f>
        <v/>
      </c>
      <c r="P8849" s="36">
        <f>IF($B8849="","",IFERROR(VLOOKUP($B8849,Mapping!$A:$C,3,0),"Not Mapped"))</f>
        <v/>
      </c>
      <c r="Q8849" s="36">
        <f>IF($B8849="","",IFERROR(VLOOKUP($O8849,Leaders!$A:$B,2,0),"Not Mapped"))</f>
        <v/>
      </c>
      <c r="R8849" s="36">
        <f>IF($B8849="","",IF(COUNTIF(Exclusions!$A:$A,$B8849)&gt;0,"Yes","No"))</f>
        <v/>
      </c>
      <c r="S8849" s="38">
        <f>IF($B8849="","",MIN(1,DAY($A8849)/IF($N8849="Superstore",Settings!$B$5,Settings!$B$4)))</f>
        <v/>
      </c>
      <c r="T8849" s="38">
        <f>IF(OR($B8849="",$G8849="",$S8849=0),"",$G8849/$S8849)</f>
        <v/>
      </c>
      <c r="U8849" s="36">
        <f>IF($T8849="","",IF($T8849&lt;Settings!$B$8,"Critical",IF($T8849&lt;Settings!$B$9,"Semi Critical","Non Critical")))</f>
        <v/>
      </c>
      <c r="V8849" s="28" t="n"/>
      <c r="Z8849">
        <f>IF($B8849="","",IFERROR(VLOOKUP($B8849,'Plan HC for CCA'!$A:$B,2,0),""))</f>
        <v/>
      </c>
      <c r="AA8849">
        <f>IF(OR($B8849="",$Z8849=""),"",IF(N($M8849)&lt;$Z8849,"Delta","No Delta"))</f>
        <v/>
      </c>
      <c r="AB8849">
        <f>IF(OR($B8849="",$Z8849=""),"",MAX(0,$Z8849-N($M8849)))</f>
        <v/>
      </c>
      <c r="AC8849" s="46">
        <f>IF($B8849="","",IFERROR(INDEX('CCA Util %'!$H:$H,MATCH($B8849,'CCA Util %'!$E:$E,0)),""))</f>
        <v/>
      </c>
      <c r="AD8849">
        <f>IF($B8849="","",IFERROR(INDEX('CCA Util %'!$G:$G,MATCH($B8849,'CCA Util %'!$E:$E,0)),""))</f>
        <v/>
      </c>
      <c r="AE8849">
        <f>IF(OR($B8849="",$U8849=""),"",$U8849&amp;" &amp; "&amp;IF(OR($AD8849="",$AD8849=0),"Util NA",$AD8849&amp;" Util"))</f>
        <v/>
      </c>
    </row>
    <row r="8850" ht="15.75" customHeight="1" s="42">
      <c r="A8850" s="41" t="n"/>
      <c r="G8850" s="38" t="n"/>
      <c r="H8850" s="38" t="n"/>
      <c r="I8850" s="38" t="n"/>
      <c r="J8850" s="38" t="n"/>
      <c r="K8850" s="38" t="n"/>
      <c r="L8850" s="38" t="n"/>
      <c r="N8850" s="36">
        <f>IF($B8850="","",IF($C8850="SUPERSTORE","Superstore","DH"))</f>
        <v/>
      </c>
      <c r="O8850" s="36">
        <f>IF($B8850="","",IFERROR(VLOOKUP($B8850,Mapping!$A:$C,2,0),"Not Mapped"))</f>
        <v/>
      </c>
      <c r="P8850" s="36">
        <f>IF($B8850="","",IFERROR(VLOOKUP($B8850,Mapping!$A:$C,3,0),"Not Mapped"))</f>
        <v/>
      </c>
      <c r="Q8850" s="36">
        <f>IF($B8850="","",IFERROR(VLOOKUP($O8850,Leaders!$A:$B,2,0),"Not Mapped"))</f>
        <v/>
      </c>
      <c r="R8850" s="36">
        <f>IF($B8850="","",IF(COUNTIF(Exclusions!$A:$A,$B8850)&gt;0,"Yes","No"))</f>
        <v/>
      </c>
      <c r="S8850" s="38">
        <f>IF($B8850="","",MIN(1,DAY($A8850)/IF($N8850="Superstore",Settings!$B$5,Settings!$B$4)))</f>
        <v/>
      </c>
      <c r="T8850" s="38">
        <f>IF(OR($B8850="",$G8850="",$S8850=0),"",$G8850/$S8850)</f>
        <v/>
      </c>
      <c r="U8850" s="36">
        <f>IF($T8850="","",IF($T8850&lt;Settings!$B$8,"Critical",IF($T8850&lt;Settings!$B$9,"Semi Critical","Non Critical")))</f>
        <v/>
      </c>
      <c r="V8850" s="28" t="n"/>
      <c r="Z8850">
        <f>IF($B8850="","",IFERROR(VLOOKUP($B8850,'Plan HC for CCA'!$A:$B,2,0),""))</f>
        <v/>
      </c>
      <c r="AA8850">
        <f>IF(OR($B8850="",$Z8850=""),"",IF(N($M8850)&lt;$Z8850,"Delta","No Delta"))</f>
        <v/>
      </c>
      <c r="AB8850">
        <f>IF(OR($B8850="",$Z8850=""),"",MAX(0,$Z8850-N($M8850)))</f>
        <v/>
      </c>
      <c r="AC8850" s="46">
        <f>IF($B8850="","",IFERROR(INDEX('CCA Util %'!$H:$H,MATCH($B8850,'CCA Util %'!$E:$E,0)),""))</f>
        <v/>
      </c>
      <c r="AD8850">
        <f>IF($B8850="","",IFERROR(INDEX('CCA Util %'!$G:$G,MATCH($B8850,'CCA Util %'!$E:$E,0)),""))</f>
        <v/>
      </c>
      <c r="AE8850">
        <f>IF(OR($B8850="",$U8850=""),"",$U8850&amp;" &amp; "&amp;IF(OR($AD8850="",$AD8850=0),"Util NA",$AD8850&amp;" Util"))</f>
        <v/>
      </c>
    </row>
    <row r="8851" ht="15.75" customHeight="1" s="42">
      <c r="A8851" s="41" t="n"/>
      <c r="G8851" s="38" t="n"/>
      <c r="H8851" s="38" t="n"/>
      <c r="I8851" s="38" t="n"/>
      <c r="J8851" s="38" t="n"/>
      <c r="K8851" s="38" t="n"/>
      <c r="L8851" s="38" t="n"/>
      <c r="N8851" s="36">
        <f>IF($B8851="","",IF($C8851="SUPERSTORE","Superstore","DH"))</f>
        <v/>
      </c>
      <c r="O8851" s="36">
        <f>IF($B8851="","",IFERROR(VLOOKUP($B8851,Mapping!$A:$C,2,0),"Not Mapped"))</f>
        <v/>
      </c>
      <c r="P8851" s="36">
        <f>IF($B8851="","",IFERROR(VLOOKUP($B8851,Mapping!$A:$C,3,0),"Not Mapped"))</f>
        <v/>
      </c>
      <c r="Q8851" s="36">
        <f>IF($B8851="","",IFERROR(VLOOKUP($O8851,Leaders!$A:$B,2,0),"Not Mapped"))</f>
        <v/>
      </c>
      <c r="R8851" s="36">
        <f>IF($B8851="","",IF(COUNTIF(Exclusions!$A:$A,$B8851)&gt;0,"Yes","No"))</f>
        <v/>
      </c>
      <c r="S8851" s="38">
        <f>IF($B8851="","",MIN(1,DAY($A8851)/IF($N8851="Superstore",Settings!$B$5,Settings!$B$4)))</f>
        <v/>
      </c>
      <c r="T8851" s="38">
        <f>IF(OR($B8851="",$G8851="",$S8851=0),"",$G8851/$S8851)</f>
        <v/>
      </c>
      <c r="U8851" s="36">
        <f>IF($T8851="","",IF($T8851&lt;Settings!$B$8,"Critical",IF($T8851&lt;Settings!$B$9,"Semi Critical","Non Critical")))</f>
        <v/>
      </c>
      <c r="V8851" s="28" t="n"/>
      <c r="Z8851">
        <f>IF($B8851="","",IFERROR(VLOOKUP($B8851,'Plan HC for CCA'!$A:$B,2,0),""))</f>
        <v/>
      </c>
      <c r="AA8851">
        <f>IF(OR($B8851="",$Z8851=""),"",IF(N($M8851)&lt;$Z8851,"Delta","No Delta"))</f>
        <v/>
      </c>
      <c r="AB8851">
        <f>IF(OR($B8851="",$Z8851=""),"",MAX(0,$Z8851-N($M8851)))</f>
        <v/>
      </c>
      <c r="AC8851" s="46">
        <f>IF($B8851="","",IFERROR(INDEX('CCA Util %'!$H:$H,MATCH($B8851,'CCA Util %'!$E:$E,0)),""))</f>
        <v/>
      </c>
      <c r="AD8851">
        <f>IF($B8851="","",IFERROR(INDEX('CCA Util %'!$G:$G,MATCH($B8851,'CCA Util %'!$E:$E,0)),""))</f>
        <v/>
      </c>
      <c r="AE8851">
        <f>IF(OR($B8851="",$U8851=""),"",$U8851&amp;" &amp; "&amp;IF(OR($AD8851="",$AD8851=0),"Util NA",$AD8851&amp;" Util"))</f>
        <v/>
      </c>
    </row>
    <row r="8852" ht="15.75" customHeight="1" s="42">
      <c r="A8852" s="41" t="n"/>
      <c r="G8852" s="38" t="n"/>
      <c r="H8852" s="38" t="n"/>
      <c r="I8852" s="38" t="n"/>
      <c r="J8852" s="38" t="n"/>
      <c r="K8852" s="38" t="n"/>
      <c r="L8852" s="38" t="n"/>
      <c r="N8852" s="36">
        <f>IF($B8852="","",IF($C8852="SUPERSTORE","Superstore","DH"))</f>
        <v/>
      </c>
      <c r="O8852" s="36">
        <f>IF($B8852="","",IFERROR(VLOOKUP($B8852,Mapping!$A:$C,2,0),"Not Mapped"))</f>
        <v/>
      </c>
      <c r="P8852" s="36">
        <f>IF($B8852="","",IFERROR(VLOOKUP($B8852,Mapping!$A:$C,3,0),"Not Mapped"))</f>
        <v/>
      </c>
      <c r="Q8852" s="36">
        <f>IF($B8852="","",IFERROR(VLOOKUP($O8852,Leaders!$A:$B,2,0),"Not Mapped"))</f>
        <v/>
      </c>
      <c r="R8852" s="36">
        <f>IF($B8852="","",IF(COUNTIF(Exclusions!$A:$A,$B8852)&gt;0,"Yes","No"))</f>
        <v/>
      </c>
      <c r="S8852" s="38">
        <f>IF($B8852="","",MIN(1,DAY($A8852)/IF($N8852="Superstore",Settings!$B$5,Settings!$B$4)))</f>
        <v/>
      </c>
      <c r="T8852" s="38">
        <f>IF(OR($B8852="",$G8852="",$S8852=0),"",$G8852/$S8852)</f>
        <v/>
      </c>
      <c r="U8852" s="36">
        <f>IF($T8852="","",IF($T8852&lt;Settings!$B$8,"Critical",IF($T8852&lt;Settings!$B$9,"Semi Critical","Non Critical")))</f>
        <v/>
      </c>
      <c r="V8852" s="28" t="n"/>
      <c r="Z8852">
        <f>IF($B8852="","",IFERROR(VLOOKUP($B8852,'Plan HC for CCA'!$A:$B,2,0),""))</f>
        <v/>
      </c>
      <c r="AA8852">
        <f>IF(OR($B8852="",$Z8852=""),"",IF(N($M8852)&lt;$Z8852,"Delta","No Delta"))</f>
        <v/>
      </c>
      <c r="AB8852">
        <f>IF(OR($B8852="",$Z8852=""),"",MAX(0,$Z8852-N($M8852)))</f>
        <v/>
      </c>
      <c r="AC8852" s="46">
        <f>IF($B8852="","",IFERROR(INDEX('CCA Util %'!$H:$H,MATCH($B8852,'CCA Util %'!$E:$E,0)),""))</f>
        <v/>
      </c>
      <c r="AD8852">
        <f>IF($B8852="","",IFERROR(INDEX('CCA Util %'!$G:$G,MATCH($B8852,'CCA Util %'!$E:$E,0)),""))</f>
        <v/>
      </c>
      <c r="AE8852">
        <f>IF(OR($B8852="",$U8852=""),"",$U8852&amp;" &amp; "&amp;IF(OR($AD8852="",$AD8852=0),"Util NA",$AD8852&amp;" Util"))</f>
        <v/>
      </c>
    </row>
    <row r="8853" ht="15.75" customHeight="1" s="42">
      <c r="A8853" s="41" t="n"/>
      <c r="G8853" s="38" t="n"/>
      <c r="H8853" s="38" t="n"/>
      <c r="I8853" s="38" t="n"/>
      <c r="J8853" s="38" t="n"/>
      <c r="K8853" s="38" t="n"/>
      <c r="L8853" s="38" t="n"/>
      <c r="N8853" s="36">
        <f>IF($B8853="","",IF($C8853="SUPERSTORE","Superstore","DH"))</f>
        <v/>
      </c>
      <c r="O8853" s="36">
        <f>IF($B8853="","",IFERROR(VLOOKUP($B8853,Mapping!$A:$C,2,0),"Not Mapped"))</f>
        <v/>
      </c>
      <c r="P8853" s="36">
        <f>IF($B8853="","",IFERROR(VLOOKUP($B8853,Mapping!$A:$C,3,0),"Not Mapped"))</f>
        <v/>
      </c>
      <c r="Q8853" s="36">
        <f>IF($B8853="","",IFERROR(VLOOKUP($O8853,Leaders!$A:$B,2,0),"Not Mapped"))</f>
        <v/>
      </c>
      <c r="R8853" s="36">
        <f>IF($B8853="","",IF(COUNTIF(Exclusions!$A:$A,$B8853)&gt;0,"Yes","No"))</f>
        <v/>
      </c>
      <c r="S8853" s="38">
        <f>IF($B8853="","",MIN(1,DAY($A8853)/IF($N8853="Superstore",Settings!$B$5,Settings!$B$4)))</f>
        <v/>
      </c>
      <c r="T8853" s="38">
        <f>IF(OR($B8853="",$G8853="",$S8853=0),"",$G8853/$S8853)</f>
        <v/>
      </c>
      <c r="U8853" s="36">
        <f>IF($T8853="","",IF($T8853&lt;Settings!$B$8,"Critical",IF($T8853&lt;Settings!$B$9,"Semi Critical","Non Critical")))</f>
        <v/>
      </c>
      <c r="V8853" s="28" t="n"/>
      <c r="Z8853">
        <f>IF($B8853="","",IFERROR(VLOOKUP($B8853,'Plan HC for CCA'!$A:$B,2,0),""))</f>
        <v/>
      </c>
      <c r="AA8853">
        <f>IF(OR($B8853="",$Z8853=""),"",IF(N($M8853)&lt;$Z8853,"Delta","No Delta"))</f>
        <v/>
      </c>
      <c r="AB8853">
        <f>IF(OR($B8853="",$Z8853=""),"",MAX(0,$Z8853-N($M8853)))</f>
        <v/>
      </c>
      <c r="AC8853" s="46">
        <f>IF($B8853="","",IFERROR(INDEX('CCA Util %'!$H:$H,MATCH($B8853,'CCA Util %'!$E:$E,0)),""))</f>
        <v/>
      </c>
      <c r="AD8853">
        <f>IF($B8853="","",IFERROR(INDEX('CCA Util %'!$G:$G,MATCH($B8853,'CCA Util %'!$E:$E,0)),""))</f>
        <v/>
      </c>
      <c r="AE8853">
        <f>IF(OR($B8853="",$U8853=""),"",$U8853&amp;" &amp; "&amp;IF(OR($AD8853="",$AD8853=0),"Util NA",$AD8853&amp;" Util"))</f>
        <v/>
      </c>
    </row>
    <row r="8854" ht="15.75" customHeight="1" s="42">
      <c r="A8854" s="41" t="n"/>
      <c r="G8854" s="38" t="n"/>
      <c r="H8854" s="38" t="n"/>
      <c r="I8854" s="38" t="n"/>
      <c r="J8854" s="38" t="n"/>
      <c r="K8854" s="38" t="n"/>
      <c r="L8854" s="38" t="n"/>
      <c r="N8854" s="36">
        <f>IF($B8854="","",IF($C8854="SUPERSTORE","Superstore","DH"))</f>
        <v/>
      </c>
      <c r="O8854" s="36">
        <f>IF($B8854="","",IFERROR(VLOOKUP($B8854,Mapping!$A:$C,2,0),"Not Mapped"))</f>
        <v/>
      </c>
      <c r="P8854" s="36">
        <f>IF($B8854="","",IFERROR(VLOOKUP($B8854,Mapping!$A:$C,3,0),"Not Mapped"))</f>
        <v/>
      </c>
      <c r="Q8854" s="36">
        <f>IF($B8854="","",IFERROR(VLOOKUP($O8854,Leaders!$A:$B,2,0),"Not Mapped"))</f>
        <v/>
      </c>
      <c r="R8854" s="36">
        <f>IF($B8854="","",IF(COUNTIF(Exclusions!$A:$A,$B8854)&gt;0,"Yes","No"))</f>
        <v/>
      </c>
      <c r="S8854" s="38">
        <f>IF($B8854="","",MIN(1,DAY($A8854)/IF($N8854="Superstore",Settings!$B$5,Settings!$B$4)))</f>
        <v/>
      </c>
      <c r="T8854" s="38">
        <f>IF(OR($B8854="",$G8854="",$S8854=0),"",$G8854/$S8854)</f>
        <v/>
      </c>
      <c r="U8854" s="36">
        <f>IF($T8854="","",IF($T8854&lt;Settings!$B$8,"Critical",IF($T8854&lt;Settings!$B$9,"Semi Critical","Non Critical")))</f>
        <v/>
      </c>
      <c r="V8854" s="28" t="n"/>
      <c r="Z8854">
        <f>IF($B8854="","",IFERROR(VLOOKUP($B8854,'Plan HC for CCA'!$A:$B,2,0),""))</f>
        <v/>
      </c>
      <c r="AA8854">
        <f>IF(OR($B8854="",$Z8854=""),"",IF(N($M8854)&lt;$Z8854,"Delta","No Delta"))</f>
        <v/>
      </c>
      <c r="AB8854">
        <f>IF(OR($B8854="",$Z8854=""),"",MAX(0,$Z8854-N($M8854)))</f>
        <v/>
      </c>
      <c r="AC8854" s="46">
        <f>IF($B8854="","",IFERROR(INDEX('CCA Util %'!$H:$H,MATCH($B8854,'CCA Util %'!$E:$E,0)),""))</f>
        <v/>
      </c>
      <c r="AD8854">
        <f>IF($B8854="","",IFERROR(INDEX('CCA Util %'!$G:$G,MATCH($B8854,'CCA Util %'!$E:$E,0)),""))</f>
        <v/>
      </c>
      <c r="AE8854">
        <f>IF(OR($B8854="",$U8854=""),"",$U8854&amp;" &amp; "&amp;IF(OR($AD8854="",$AD8854=0),"Util NA",$AD8854&amp;" Util"))</f>
        <v/>
      </c>
    </row>
    <row r="8855" ht="15.75" customHeight="1" s="42">
      <c r="A8855" s="41" t="n"/>
      <c r="G8855" s="38" t="n"/>
      <c r="H8855" s="38" t="n"/>
      <c r="I8855" s="38" t="n"/>
      <c r="J8855" s="38" t="n"/>
      <c r="K8855" s="38" t="n"/>
      <c r="L8855" s="38" t="n"/>
      <c r="N8855" s="36">
        <f>IF($B8855="","",IF($C8855="SUPERSTORE","Superstore","DH"))</f>
        <v/>
      </c>
      <c r="O8855" s="36">
        <f>IF($B8855="","",IFERROR(VLOOKUP($B8855,Mapping!$A:$C,2,0),"Not Mapped"))</f>
        <v/>
      </c>
      <c r="P8855" s="36">
        <f>IF($B8855="","",IFERROR(VLOOKUP($B8855,Mapping!$A:$C,3,0),"Not Mapped"))</f>
        <v/>
      </c>
      <c r="Q8855" s="36">
        <f>IF($B8855="","",IFERROR(VLOOKUP($O8855,Leaders!$A:$B,2,0),"Not Mapped"))</f>
        <v/>
      </c>
      <c r="R8855" s="36">
        <f>IF($B8855="","",IF(COUNTIF(Exclusions!$A:$A,$B8855)&gt;0,"Yes","No"))</f>
        <v/>
      </c>
      <c r="S8855" s="38">
        <f>IF($B8855="","",MIN(1,DAY($A8855)/IF($N8855="Superstore",Settings!$B$5,Settings!$B$4)))</f>
        <v/>
      </c>
      <c r="T8855" s="38">
        <f>IF(OR($B8855="",$G8855="",$S8855=0),"",$G8855/$S8855)</f>
        <v/>
      </c>
      <c r="U8855" s="36">
        <f>IF($T8855="","",IF($T8855&lt;Settings!$B$8,"Critical",IF($T8855&lt;Settings!$B$9,"Semi Critical","Non Critical")))</f>
        <v/>
      </c>
      <c r="V8855" s="28" t="n"/>
      <c r="Z8855">
        <f>IF($B8855="","",IFERROR(VLOOKUP($B8855,'Plan HC for CCA'!$A:$B,2,0),""))</f>
        <v/>
      </c>
      <c r="AA8855">
        <f>IF(OR($B8855="",$Z8855=""),"",IF(N($M8855)&lt;$Z8855,"Delta","No Delta"))</f>
        <v/>
      </c>
      <c r="AB8855">
        <f>IF(OR($B8855="",$Z8855=""),"",MAX(0,$Z8855-N($M8855)))</f>
        <v/>
      </c>
      <c r="AC8855" s="46">
        <f>IF($B8855="","",IFERROR(INDEX('CCA Util %'!$H:$H,MATCH($B8855,'CCA Util %'!$E:$E,0)),""))</f>
        <v/>
      </c>
      <c r="AD8855">
        <f>IF($B8855="","",IFERROR(INDEX('CCA Util %'!$G:$G,MATCH($B8855,'CCA Util %'!$E:$E,0)),""))</f>
        <v/>
      </c>
      <c r="AE8855">
        <f>IF(OR($B8855="",$U8855=""),"",$U8855&amp;" &amp; "&amp;IF(OR($AD8855="",$AD8855=0),"Util NA",$AD8855&amp;" Util"))</f>
        <v/>
      </c>
    </row>
    <row r="8856" ht="15.75" customHeight="1" s="42">
      <c r="A8856" s="41" t="n"/>
      <c r="G8856" s="38" t="n"/>
      <c r="H8856" s="38" t="n"/>
      <c r="I8856" s="38" t="n"/>
      <c r="J8856" s="38" t="n"/>
      <c r="K8856" s="38" t="n"/>
      <c r="L8856" s="38" t="n"/>
      <c r="N8856" s="36">
        <f>IF($B8856="","",IF($C8856="SUPERSTORE","Superstore","DH"))</f>
        <v/>
      </c>
      <c r="O8856" s="36">
        <f>IF($B8856="","",IFERROR(VLOOKUP($B8856,Mapping!$A:$C,2,0),"Not Mapped"))</f>
        <v/>
      </c>
      <c r="P8856" s="36">
        <f>IF($B8856="","",IFERROR(VLOOKUP($B8856,Mapping!$A:$C,3,0),"Not Mapped"))</f>
        <v/>
      </c>
      <c r="Q8856" s="36">
        <f>IF($B8856="","",IFERROR(VLOOKUP($O8856,Leaders!$A:$B,2,0),"Not Mapped"))</f>
        <v/>
      </c>
      <c r="R8856" s="36">
        <f>IF($B8856="","",IF(COUNTIF(Exclusions!$A:$A,$B8856)&gt;0,"Yes","No"))</f>
        <v/>
      </c>
      <c r="S8856" s="38">
        <f>IF($B8856="","",MIN(1,DAY($A8856)/IF($N8856="Superstore",Settings!$B$5,Settings!$B$4)))</f>
        <v/>
      </c>
      <c r="T8856" s="38">
        <f>IF(OR($B8856="",$G8856="",$S8856=0),"",$G8856/$S8856)</f>
        <v/>
      </c>
      <c r="U8856" s="36">
        <f>IF($T8856="","",IF($T8856&lt;Settings!$B$8,"Critical",IF($T8856&lt;Settings!$B$9,"Semi Critical","Non Critical")))</f>
        <v/>
      </c>
      <c r="V8856" s="28" t="n"/>
      <c r="Z8856">
        <f>IF($B8856="","",IFERROR(VLOOKUP($B8856,'Plan HC for CCA'!$A:$B,2,0),""))</f>
        <v/>
      </c>
      <c r="AA8856">
        <f>IF(OR($B8856="",$Z8856=""),"",IF(N($M8856)&lt;$Z8856,"Delta","No Delta"))</f>
        <v/>
      </c>
      <c r="AB8856">
        <f>IF(OR($B8856="",$Z8856=""),"",MAX(0,$Z8856-N($M8856)))</f>
        <v/>
      </c>
      <c r="AC8856" s="46">
        <f>IF($B8856="","",IFERROR(INDEX('CCA Util %'!$H:$H,MATCH($B8856,'CCA Util %'!$E:$E,0)),""))</f>
        <v/>
      </c>
      <c r="AD8856">
        <f>IF($B8856="","",IFERROR(INDEX('CCA Util %'!$G:$G,MATCH($B8856,'CCA Util %'!$E:$E,0)),""))</f>
        <v/>
      </c>
      <c r="AE8856">
        <f>IF(OR($B8856="",$U8856=""),"",$U8856&amp;" &amp; "&amp;IF(OR($AD8856="",$AD8856=0),"Util NA",$AD8856&amp;" Util"))</f>
        <v/>
      </c>
    </row>
    <row r="8857" ht="15.75" customHeight="1" s="42">
      <c r="A8857" s="41" t="n"/>
      <c r="G8857" s="38" t="n"/>
      <c r="H8857" s="38" t="n"/>
      <c r="I8857" s="38" t="n"/>
      <c r="J8857" s="38" t="n"/>
      <c r="K8857" s="38" t="n"/>
      <c r="L8857" s="38" t="n"/>
      <c r="N8857" s="36">
        <f>IF($B8857="","",IF($C8857="SUPERSTORE","Superstore","DH"))</f>
        <v/>
      </c>
      <c r="O8857" s="36">
        <f>IF($B8857="","",IFERROR(VLOOKUP($B8857,Mapping!$A:$C,2,0),"Not Mapped"))</f>
        <v/>
      </c>
      <c r="P8857" s="36">
        <f>IF($B8857="","",IFERROR(VLOOKUP($B8857,Mapping!$A:$C,3,0),"Not Mapped"))</f>
        <v/>
      </c>
      <c r="Q8857" s="36">
        <f>IF($B8857="","",IFERROR(VLOOKUP($O8857,Leaders!$A:$B,2,0),"Not Mapped"))</f>
        <v/>
      </c>
      <c r="R8857" s="36">
        <f>IF($B8857="","",IF(COUNTIF(Exclusions!$A:$A,$B8857)&gt;0,"Yes","No"))</f>
        <v/>
      </c>
      <c r="S8857" s="38">
        <f>IF($B8857="","",MIN(1,DAY($A8857)/IF($N8857="Superstore",Settings!$B$5,Settings!$B$4)))</f>
        <v/>
      </c>
      <c r="T8857" s="38">
        <f>IF(OR($B8857="",$G8857="",$S8857=0),"",$G8857/$S8857)</f>
        <v/>
      </c>
      <c r="U8857" s="36">
        <f>IF($T8857="","",IF($T8857&lt;Settings!$B$8,"Critical",IF($T8857&lt;Settings!$B$9,"Semi Critical","Non Critical")))</f>
        <v/>
      </c>
      <c r="V8857" s="28" t="n"/>
      <c r="Z8857">
        <f>IF($B8857="","",IFERROR(VLOOKUP($B8857,'Plan HC for CCA'!$A:$B,2,0),""))</f>
        <v/>
      </c>
      <c r="AA8857">
        <f>IF(OR($B8857="",$Z8857=""),"",IF(N($M8857)&lt;$Z8857,"Delta","No Delta"))</f>
        <v/>
      </c>
      <c r="AB8857">
        <f>IF(OR($B8857="",$Z8857=""),"",MAX(0,$Z8857-N($M8857)))</f>
        <v/>
      </c>
      <c r="AC8857" s="46">
        <f>IF($B8857="","",IFERROR(INDEX('CCA Util %'!$H:$H,MATCH($B8857,'CCA Util %'!$E:$E,0)),""))</f>
        <v/>
      </c>
      <c r="AD8857">
        <f>IF($B8857="","",IFERROR(INDEX('CCA Util %'!$G:$G,MATCH($B8857,'CCA Util %'!$E:$E,0)),""))</f>
        <v/>
      </c>
      <c r="AE8857">
        <f>IF(OR($B8857="",$U8857=""),"",$U8857&amp;" &amp; "&amp;IF(OR($AD8857="",$AD8857=0),"Util NA",$AD8857&amp;" Util"))</f>
        <v/>
      </c>
    </row>
    <row r="8858" ht="15.75" customHeight="1" s="42">
      <c r="A8858" s="41" t="n"/>
      <c r="G8858" s="38" t="n"/>
      <c r="H8858" s="38" t="n"/>
      <c r="I8858" s="38" t="n"/>
      <c r="J8858" s="38" t="n"/>
      <c r="K8858" s="38" t="n"/>
      <c r="L8858" s="38" t="n"/>
      <c r="N8858" s="36">
        <f>IF($B8858="","",IF($C8858="SUPERSTORE","Superstore","DH"))</f>
        <v/>
      </c>
      <c r="O8858" s="36">
        <f>IF($B8858="","",IFERROR(VLOOKUP($B8858,Mapping!$A:$C,2,0),"Not Mapped"))</f>
        <v/>
      </c>
      <c r="P8858" s="36">
        <f>IF($B8858="","",IFERROR(VLOOKUP($B8858,Mapping!$A:$C,3,0),"Not Mapped"))</f>
        <v/>
      </c>
      <c r="Q8858" s="36">
        <f>IF($B8858="","",IFERROR(VLOOKUP($O8858,Leaders!$A:$B,2,0),"Not Mapped"))</f>
        <v/>
      </c>
      <c r="R8858" s="36">
        <f>IF($B8858="","",IF(COUNTIF(Exclusions!$A:$A,$B8858)&gt;0,"Yes","No"))</f>
        <v/>
      </c>
      <c r="S8858" s="38">
        <f>IF($B8858="","",MIN(1,DAY($A8858)/IF($N8858="Superstore",Settings!$B$5,Settings!$B$4)))</f>
        <v/>
      </c>
      <c r="T8858" s="38">
        <f>IF(OR($B8858="",$G8858="",$S8858=0),"",$G8858/$S8858)</f>
        <v/>
      </c>
      <c r="U8858" s="36">
        <f>IF($T8858="","",IF($T8858&lt;Settings!$B$8,"Critical",IF($T8858&lt;Settings!$B$9,"Semi Critical","Non Critical")))</f>
        <v/>
      </c>
      <c r="V8858" s="28" t="n"/>
      <c r="Z8858">
        <f>IF($B8858="","",IFERROR(VLOOKUP($B8858,'Plan HC for CCA'!$A:$B,2,0),""))</f>
        <v/>
      </c>
      <c r="AA8858">
        <f>IF(OR($B8858="",$Z8858=""),"",IF(N($M8858)&lt;$Z8858,"Delta","No Delta"))</f>
        <v/>
      </c>
      <c r="AB8858">
        <f>IF(OR($B8858="",$Z8858=""),"",MAX(0,$Z8858-N($M8858)))</f>
        <v/>
      </c>
      <c r="AC8858" s="46">
        <f>IF($B8858="","",IFERROR(INDEX('CCA Util %'!$H:$H,MATCH($B8858,'CCA Util %'!$E:$E,0)),""))</f>
        <v/>
      </c>
      <c r="AD8858">
        <f>IF($B8858="","",IFERROR(INDEX('CCA Util %'!$G:$G,MATCH($B8858,'CCA Util %'!$E:$E,0)),""))</f>
        <v/>
      </c>
      <c r="AE8858">
        <f>IF(OR($B8858="",$U8858=""),"",$U8858&amp;" &amp; "&amp;IF(OR($AD8858="",$AD8858=0),"Util NA",$AD8858&amp;" Util"))</f>
        <v/>
      </c>
    </row>
    <row r="8859" ht="15.75" customHeight="1" s="42">
      <c r="A8859" s="41" t="n"/>
      <c r="G8859" s="38" t="n"/>
      <c r="H8859" s="38" t="n"/>
      <c r="I8859" s="38" t="n"/>
      <c r="J8859" s="38" t="n"/>
      <c r="K8859" s="38" t="n"/>
      <c r="L8859" s="38" t="n"/>
      <c r="N8859" s="36">
        <f>IF($B8859="","",IF($C8859="SUPERSTORE","Superstore","DH"))</f>
        <v/>
      </c>
      <c r="O8859" s="36">
        <f>IF($B8859="","",IFERROR(VLOOKUP($B8859,Mapping!$A:$C,2,0),"Not Mapped"))</f>
        <v/>
      </c>
      <c r="P8859" s="36">
        <f>IF($B8859="","",IFERROR(VLOOKUP($B8859,Mapping!$A:$C,3,0),"Not Mapped"))</f>
        <v/>
      </c>
      <c r="Q8859" s="36">
        <f>IF($B8859="","",IFERROR(VLOOKUP($O8859,Leaders!$A:$B,2,0),"Not Mapped"))</f>
        <v/>
      </c>
      <c r="R8859" s="36">
        <f>IF($B8859="","",IF(COUNTIF(Exclusions!$A:$A,$B8859)&gt;0,"Yes","No"))</f>
        <v/>
      </c>
      <c r="S8859" s="38">
        <f>IF($B8859="","",MIN(1,DAY($A8859)/IF($N8859="Superstore",Settings!$B$5,Settings!$B$4)))</f>
        <v/>
      </c>
      <c r="T8859" s="38">
        <f>IF(OR($B8859="",$G8859="",$S8859=0),"",$G8859/$S8859)</f>
        <v/>
      </c>
      <c r="U8859" s="36">
        <f>IF($T8859="","",IF($T8859&lt;Settings!$B$8,"Critical",IF($T8859&lt;Settings!$B$9,"Semi Critical","Non Critical")))</f>
        <v/>
      </c>
      <c r="V8859" s="28" t="n"/>
      <c r="Z8859">
        <f>IF($B8859="","",IFERROR(VLOOKUP($B8859,'Plan HC for CCA'!$A:$B,2,0),""))</f>
        <v/>
      </c>
      <c r="AA8859">
        <f>IF(OR($B8859="",$Z8859=""),"",IF(N($M8859)&lt;$Z8859,"Delta","No Delta"))</f>
        <v/>
      </c>
      <c r="AB8859">
        <f>IF(OR($B8859="",$Z8859=""),"",MAX(0,$Z8859-N($M8859)))</f>
        <v/>
      </c>
      <c r="AC8859" s="46">
        <f>IF($B8859="","",IFERROR(INDEX('CCA Util %'!$H:$H,MATCH($B8859,'CCA Util %'!$E:$E,0)),""))</f>
        <v/>
      </c>
      <c r="AD8859">
        <f>IF($B8859="","",IFERROR(INDEX('CCA Util %'!$G:$G,MATCH($B8859,'CCA Util %'!$E:$E,0)),""))</f>
        <v/>
      </c>
      <c r="AE8859">
        <f>IF(OR($B8859="",$U8859=""),"",$U8859&amp;" &amp; "&amp;IF(OR($AD8859="",$AD8859=0),"Util NA",$AD8859&amp;" Util"))</f>
        <v/>
      </c>
    </row>
    <row r="8860" ht="15.75" customHeight="1" s="42">
      <c r="A8860" s="41" t="n"/>
      <c r="G8860" s="38" t="n"/>
      <c r="H8860" s="38" t="n"/>
      <c r="I8860" s="38" t="n"/>
      <c r="J8860" s="38" t="n"/>
      <c r="K8860" s="38" t="n"/>
      <c r="L8860" s="38" t="n"/>
      <c r="N8860" s="36">
        <f>IF($B8860="","",IF($C8860="SUPERSTORE","Superstore","DH"))</f>
        <v/>
      </c>
      <c r="O8860" s="36">
        <f>IF($B8860="","",IFERROR(VLOOKUP($B8860,Mapping!$A:$C,2,0),"Not Mapped"))</f>
        <v/>
      </c>
      <c r="P8860" s="36">
        <f>IF($B8860="","",IFERROR(VLOOKUP($B8860,Mapping!$A:$C,3,0),"Not Mapped"))</f>
        <v/>
      </c>
      <c r="Q8860" s="36">
        <f>IF($B8860="","",IFERROR(VLOOKUP($O8860,Leaders!$A:$B,2,0),"Not Mapped"))</f>
        <v/>
      </c>
      <c r="R8860" s="36">
        <f>IF($B8860="","",IF(COUNTIF(Exclusions!$A:$A,$B8860)&gt;0,"Yes","No"))</f>
        <v/>
      </c>
      <c r="S8860" s="38">
        <f>IF($B8860="","",MIN(1,DAY($A8860)/IF($N8860="Superstore",Settings!$B$5,Settings!$B$4)))</f>
        <v/>
      </c>
      <c r="T8860" s="38">
        <f>IF(OR($B8860="",$G8860="",$S8860=0),"",$G8860/$S8860)</f>
        <v/>
      </c>
      <c r="U8860" s="36">
        <f>IF($T8860="","",IF($T8860&lt;Settings!$B$8,"Critical",IF($T8860&lt;Settings!$B$9,"Semi Critical","Non Critical")))</f>
        <v/>
      </c>
      <c r="V8860" s="28" t="n"/>
      <c r="Z8860">
        <f>IF($B8860="","",IFERROR(VLOOKUP($B8860,'Plan HC for CCA'!$A:$B,2,0),""))</f>
        <v/>
      </c>
      <c r="AA8860">
        <f>IF(OR($B8860="",$Z8860=""),"",IF(N($M8860)&lt;$Z8860,"Delta","No Delta"))</f>
        <v/>
      </c>
      <c r="AB8860">
        <f>IF(OR($B8860="",$Z8860=""),"",MAX(0,$Z8860-N($M8860)))</f>
        <v/>
      </c>
      <c r="AC8860" s="46">
        <f>IF($B8860="","",IFERROR(INDEX('CCA Util %'!$H:$H,MATCH($B8860,'CCA Util %'!$E:$E,0)),""))</f>
        <v/>
      </c>
      <c r="AD8860">
        <f>IF($B8860="","",IFERROR(INDEX('CCA Util %'!$G:$G,MATCH($B8860,'CCA Util %'!$E:$E,0)),""))</f>
        <v/>
      </c>
      <c r="AE8860">
        <f>IF(OR($B8860="",$U8860=""),"",$U8860&amp;" &amp; "&amp;IF(OR($AD8860="",$AD8860=0),"Util NA",$AD8860&amp;" Util"))</f>
        <v/>
      </c>
    </row>
    <row r="8861" ht="15.75" customHeight="1" s="42">
      <c r="A8861" s="41" t="n"/>
      <c r="G8861" s="38" t="n"/>
      <c r="H8861" s="38" t="n"/>
      <c r="I8861" s="38" t="n"/>
      <c r="J8861" s="38" t="n"/>
      <c r="K8861" s="38" t="n"/>
      <c r="L8861" s="38" t="n"/>
      <c r="N8861" s="36">
        <f>IF($B8861="","",IF($C8861="SUPERSTORE","Superstore","DH"))</f>
        <v/>
      </c>
      <c r="O8861" s="36">
        <f>IF($B8861="","",IFERROR(VLOOKUP($B8861,Mapping!$A:$C,2,0),"Not Mapped"))</f>
        <v/>
      </c>
      <c r="P8861" s="36">
        <f>IF($B8861="","",IFERROR(VLOOKUP($B8861,Mapping!$A:$C,3,0),"Not Mapped"))</f>
        <v/>
      </c>
      <c r="Q8861" s="36">
        <f>IF($B8861="","",IFERROR(VLOOKUP($O8861,Leaders!$A:$B,2,0),"Not Mapped"))</f>
        <v/>
      </c>
      <c r="R8861" s="36">
        <f>IF($B8861="","",IF(COUNTIF(Exclusions!$A:$A,$B8861)&gt;0,"Yes","No"))</f>
        <v/>
      </c>
      <c r="S8861" s="38">
        <f>IF($B8861="","",MIN(1,DAY($A8861)/IF($N8861="Superstore",Settings!$B$5,Settings!$B$4)))</f>
        <v/>
      </c>
      <c r="T8861" s="38">
        <f>IF(OR($B8861="",$G8861="",$S8861=0),"",$G8861/$S8861)</f>
        <v/>
      </c>
      <c r="U8861" s="36">
        <f>IF($T8861="","",IF($T8861&lt;Settings!$B$8,"Critical",IF($T8861&lt;Settings!$B$9,"Semi Critical","Non Critical")))</f>
        <v/>
      </c>
      <c r="V8861" s="28" t="n"/>
      <c r="Z8861">
        <f>IF($B8861="","",IFERROR(VLOOKUP($B8861,'Plan HC for CCA'!$A:$B,2,0),""))</f>
        <v/>
      </c>
      <c r="AA8861">
        <f>IF(OR($B8861="",$Z8861=""),"",IF(N($M8861)&lt;$Z8861,"Delta","No Delta"))</f>
        <v/>
      </c>
      <c r="AB8861">
        <f>IF(OR($B8861="",$Z8861=""),"",MAX(0,$Z8861-N($M8861)))</f>
        <v/>
      </c>
      <c r="AC8861" s="46">
        <f>IF($B8861="","",IFERROR(INDEX('CCA Util %'!$H:$H,MATCH($B8861,'CCA Util %'!$E:$E,0)),""))</f>
        <v/>
      </c>
      <c r="AD8861">
        <f>IF($B8861="","",IFERROR(INDEX('CCA Util %'!$G:$G,MATCH($B8861,'CCA Util %'!$E:$E,0)),""))</f>
        <v/>
      </c>
      <c r="AE8861">
        <f>IF(OR($B8861="",$U8861=""),"",$U8861&amp;" &amp; "&amp;IF(OR($AD8861="",$AD8861=0),"Util NA",$AD8861&amp;" Util"))</f>
        <v/>
      </c>
    </row>
    <row r="8862" ht="15.75" customHeight="1" s="42">
      <c r="A8862" s="41" t="n"/>
      <c r="G8862" s="38" t="n"/>
      <c r="H8862" s="38" t="n"/>
      <c r="I8862" s="38" t="n"/>
      <c r="J8862" s="38" t="n"/>
      <c r="K8862" s="38" t="n"/>
      <c r="L8862" s="38" t="n"/>
      <c r="N8862" s="36">
        <f>IF($B8862="","",IF($C8862="SUPERSTORE","Superstore","DH"))</f>
        <v/>
      </c>
      <c r="O8862" s="36">
        <f>IF($B8862="","",IFERROR(VLOOKUP($B8862,Mapping!$A:$C,2,0),"Not Mapped"))</f>
        <v/>
      </c>
      <c r="P8862" s="36">
        <f>IF($B8862="","",IFERROR(VLOOKUP($B8862,Mapping!$A:$C,3,0),"Not Mapped"))</f>
        <v/>
      </c>
      <c r="Q8862" s="36">
        <f>IF($B8862="","",IFERROR(VLOOKUP($O8862,Leaders!$A:$B,2,0),"Not Mapped"))</f>
        <v/>
      </c>
      <c r="R8862" s="36">
        <f>IF($B8862="","",IF(COUNTIF(Exclusions!$A:$A,$B8862)&gt;0,"Yes","No"))</f>
        <v/>
      </c>
      <c r="S8862" s="38">
        <f>IF($B8862="","",MIN(1,DAY($A8862)/IF($N8862="Superstore",Settings!$B$5,Settings!$B$4)))</f>
        <v/>
      </c>
      <c r="T8862" s="38">
        <f>IF(OR($B8862="",$G8862="",$S8862=0),"",$G8862/$S8862)</f>
        <v/>
      </c>
      <c r="U8862" s="36">
        <f>IF($T8862="","",IF($T8862&lt;Settings!$B$8,"Critical",IF($T8862&lt;Settings!$B$9,"Semi Critical","Non Critical")))</f>
        <v/>
      </c>
      <c r="V8862" s="28" t="n"/>
      <c r="Z8862">
        <f>IF($B8862="","",IFERROR(VLOOKUP($B8862,'Plan HC for CCA'!$A:$B,2,0),""))</f>
        <v/>
      </c>
      <c r="AA8862">
        <f>IF(OR($B8862="",$Z8862=""),"",IF(N($M8862)&lt;$Z8862,"Delta","No Delta"))</f>
        <v/>
      </c>
      <c r="AB8862">
        <f>IF(OR($B8862="",$Z8862=""),"",MAX(0,$Z8862-N($M8862)))</f>
        <v/>
      </c>
      <c r="AC8862" s="46">
        <f>IF($B8862="","",IFERROR(INDEX('CCA Util %'!$H:$H,MATCH($B8862,'CCA Util %'!$E:$E,0)),""))</f>
        <v/>
      </c>
      <c r="AD8862">
        <f>IF($B8862="","",IFERROR(INDEX('CCA Util %'!$G:$G,MATCH($B8862,'CCA Util %'!$E:$E,0)),""))</f>
        <v/>
      </c>
      <c r="AE8862">
        <f>IF(OR($B8862="",$U8862=""),"",$U8862&amp;" &amp; "&amp;IF(OR($AD8862="",$AD8862=0),"Util NA",$AD8862&amp;" Util"))</f>
        <v/>
      </c>
    </row>
    <row r="8863" ht="15.75" customHeight="1" s="42">
      <c r="A8863" s="41" t="n"/>
      <c r="G8863" s="38" t="n"/>
      <c r="H8863" s="38" t="n"/>
      <c r="I8863" s="38" t="n"/>
      <c r="J8863" s="38" t="n"/>
      <c r="K8863" s="38" t="n"/>
      <c r="L8863" s="38" t="n"/>
      <c r="N8863" s="36">
        <f>IF($B8863="","",IF($C8863="SUPERSTORE","Superstore","DH"))</f>
        <v/>
      </c>
      <c r="O8863" s="36">
        <f>IF($B8863="","",IFERROR(VLOOKUP($B8863,Mapping!$A:$C,2,0),"Not Mapped"))</f>
        <v/>
      </c>
      <c r="P8863" s="36">
        <f>IF($B8863="","",IFERROR(VLOOKUP($B8863,Mapping!$A:$C,3,0),"Not Mapped"))</f>
        <v/>
      </c>
      <c r="Q8863" s="36">
        <f>IF($B8863="","",IFERROR(VLOOKUP($O8863,Leaders!$A:$B,2,0),"Not Mapped"))</f>
        <v/>
      </c>
      <c r="R8863" s="36">
        <f>IF($B8863="","",IF(COUNTIF(Exclusions!$A:$A,$B8863)&gt;0,"Yes","No"))</f>
        <v/>
      </c>
      <c r="S8863" s="38">
        <f>IF($B8863="","",MIN(1,DAY($A8863)/IF($N8863="Superstore",Settings!$B$5,Settings!$B$4)))</f>
        <v/>
      </c>
      <c r="T8863" s="38">
        <f>IF(OR($B8863="",$G8863="",$S8863=0),"",$G8863/$S8863)</f>
        <v/>
      </c>
      <c r="U8863" s="36">
        <f>IF($T8863="","",IF($T8863&lt;Settings!$B$8,"Critical",IF($T8863&lt;Settings!$B$9,"Semi Critical","Non Critical")))</f>
        <v/>
      </c>
      <c r="V8863" s="28" t="n"/>
      <c r="Z8863">
        <f>IF($B8863="","",IFERROR(VLOOKUP($B8863,'Plan HC for CCA'!$A:$B,2,0),""))</f>
        <v/>
      </c>
      <c r="AA8863">
        <f>IF(OR($B8863="",$Z8863=""),"",IF(N($M8863)&lt;$Z8863,"Delta","No Delta"))</f>
        <v/>
      </c>
      <c r="AB8863">
        <f>IF(OR($B8863="",$Z8863=""),"",MAX(0,$Z8863-N($M8863)))</f>
        <v/>
      </c>
      <c r="AC8863" s="46">
        <f>IF($B8863="","",IFERROR(INDEX('CCA Util %'!$H:$H,MATCH($B8863,'CCA Util %'!$E:$E,0)),""))</f>
        <v/>
      </c>
      <c r="AD8863">
        <f>IF($B8863="","",IFERROR(INDEX('CCA Util %'!$G:$G,MATCH($B8863,'CCA Util %'!$E:$E,0)),""))</f>
        <v/>
      </c>
      <c r="AE8863">
        <f>IF(OR($B8863="",$U8863=""),"",$U8863&amp;" &amp; "&amp;IF(OR($AD8863="",$AD8863=0),"Util NA",$AD8863&amp;" Util"))</f>
        <v/>
      </c>
    </row>
    <row r="8864" ht="15.75" customHeight="1" s="42">
      <c r="A8864" s="41" t="n"/>
      <c r="G8864" s="38" t="n"/>
      <c r="H8864" s="38" t="n"/>
      <c r="I8864" s="38" t="n"/>
      <c r="J8864" s="38" t="n"/>
      <c r="K8864" s="38" t="n"/>
      <c r="L8864" s="38" t="n"/>
      <c r="N8864" s="36">
        <f>IF($B8864="","",IF($C8864="SUPERSTORE","Superstore","DH"))</f>
        <v/>
      </c>
      <c r="O8864" s="36">
        <f>IF($B8864="","",IFERROR(VLOOKUP($B8864,Mapping!$A:$C,2,0),"Not Mapped"))</f>
        <v/>
      </c>
      <c r="P8864" s="36">
        <f>IF($B8864="","",IFERROR(VLOOKUP($B8864,Mapping!$A:$C,3,0),"Not Mapped"))</f>
        <v/>
      </c>
      <c r="Q8864" s="36">
        <f>IF($B8864="","",IFERROR(VLOOKUP($O8864,Leaders!$A:$B,2,0),"Not Mapped"))</f>
        <v/>
      </c>
      <c r="R8864" s="36">
        <f>IF($B8864="","",IF(COUNTIF(Exclusions!$A:$A,$B8864)&gt;0,"Yes","No"))</f>
        <v/>
      </c>
      <c r="S8864" s="38">
        <f>IF($B8864="","",MIN(1,DAY($A8864)/IF($N8864="Superstore",Settings!$B$5,Settings!$B$4)))</f>
        <v/>
      </c>
      <c r="T8864" s="38">
        <f>IF(OR($B8864="",$G8864="",$S8864=0),"",$G8864/$S8864)</f>
        <v/>
      </c>
      <c r="U8864" s="36">
        <f>IF($T8864="","",IF($T8864&lt;Settings!$B$8,"Critical",IF($T8864&lt;Settings!$B$9,"Semi Critical","Non Critical")))</f>
        <v/>
      </c>
      <c r="V8864" s="28" t="n"/>
      <c r="Z8864">
        <f>IF($B8864="","",IFERROR(VLOOKUP($B8864,'Plan HC for CCA'!$A:$B,2,0),""))</f>
        <v/>
      </c>
      <c r="AA8864">
        <f>IF(OR($B8864="",$Z8864=""),"",IF(N($M8864)&lt;$Z8864,"Delta","No Delta"))</f>
        <v/>
      </c>
      <c r="AB8864">
        <f>IF(OR($B8864="",$Z8864=""),"",MAX(0,$Z8864-N($M8864)))</f>
        <v/>
      </c>
      <c r="AC8864" s="46">
        <f>IF($B8864="","",IFERROR(INDEX('CCA Util %'!$H:$H,MATCH($B8864,'CCA Util %'!$E:$E,0)),""))</f>
        <v/>
      </c>
      <c r="AD8864">
        <f>IF($B8864="","",IFERROR(INDEX('CCA Util %'!$G:$G,MATCH($B8864,'CCA Util %'!$E:$E,0)),""))</f>
        <v/>
      </c>
      <c r="AE8864">
        <f>IF(OR($B8864="",$U8864=""),"",$U8864&amp;" &amp; "&amp;IF(OR($AD8864="",$AD8864=0),"Util NA",$AD8864&amp;" Util"))</f>
        <v/>
      </c>
    </row>
    <row r="8865" ht="15.75" customHeight="1" s="42">
      <c r="A8865" s="41" t="n"/>
      <c r="G8865" s="38" t="n"/>
      <c r="H8865" s="38" t="n"/>
      <c r="I8865" s="38" t="n"/>
      <c r="J8865" s="38" t="n"/>
      <c r="K8865" s="38" t="n"/>
      <c r="L8865" s="38" t="n"/>
      <c r="N8865" s="36">
        <f>IF($B8865="","",IF($C8865="SUPERSTORE","Superstore","DH"))</f>
        <v/>
      </c>
      <c r="O8865" s="36">
        <f>IF($B8865="","",IFERROR(VLOOKUP($B8865,Mapping!$A:$C,2,0),"Not Mapped"))</f>
        <v/>
      </c>
      <c r="P8865" s="36">
        <f>IF($B8865="","",IFERROR(VLOOKUP($B8865,Mapping!$A:$C,3,0),"Not Mapped"))</f>
        <v/>
      </c>
      <c r="Q8865" s="36">
        <f>IF($B8865="","",IFERROR(VLOOKUP($O8865,Leaders!$A:$B,2,0),"Not Mapped"))</f>
        <v/>
      </c>
      <c r="R8865" s="36">
        <f>IF($B8865="","",IF(COUNTIF(Exclusions!$A:$A,$B8865)&gt;0,"Yes","No"))</f>
        <v/>
      </c>
      <c r="S8865" s="38">
        <f>IF($B8865="","",MIN(1,DAY($A8865)/IF($N8865="Superstore",Settings!$B$5,Settings!$B$4)))</f>
        <v/>
      </c>
      <c r="T8865" s="38">
        <f>IF(OR($B8865="",$G8865="",$S8865=0),"",$G8865/$S8865)</f>
        <v/>
      </c>
      <c r="U8865" s="36">
        <f>IF($T8865="","",IF($T8865&lt;Settings!$B$8,"Critical",IF($T8865&lt;Settings!$B$9,"Semi Critical","Non Critical")))</f>
        <v/>
      </c>
      <c r="V8865" s="28" t="n"/>
      <c r="Z8865">
        <f>IF($B8865="","",IFERROR(VLOOKUP($B8865,'Plan HC for CCA'!$A:$B,2,0),""))</f>
        <v/>
      </c>
      <c r="AA8865">
        <f>IF(OR($B8865="",$Z8865=""),"",IF(N($M8865)&lt;$Z8865,"Delta","No Delta"))</f>
        <v/>
      </c>
      <c r="AB8865">
        <f>IF(OR($B8865="",$Z8865=""),"",MAX(0,$Z8865-N($M8865)))</f>
        <v/>
      </c>
      <c r="AC8865" s="46">
        <f>IF($B8865="","",IFERROR(INDEX('CCA Util %'!$H:$H,MATCH($B8865,'CCA Util %'!$E:$E,0)),""))</f>
        <v/>
      </c>
      <c r="AD8865">
        <f>IF($B8865="","",IFERROR(INDEX('CCA Util %'!$G:$G,MATCH($B8865,'CCA Util %'!$E:$E,0)),""))</f>
        <v/>
      </c>
      <c r="AE8865">
        <f>IF(OR($B8865="",$U8865=""),"",$U8865&amp;" &amp; "&amp;IF(OR($AD8865="",$AD8865=0),"Util NA",$AD8865&amp;" Util"))</f>
        <v/>
      </c>
    </row>
    <row r="8866" ht="15.75" customHeight="1" s="42">
      <c r="A8866" s="41" t="n"/>
      <c r="G8866" s="38" t="n"/>
      <c r="H8866" s="38" t="n"/>
      <c r="I8866" s="38" t="n"/>
      <c r="J8866" s="38" t="n"/>
      <c r="K8866" s="38" t="n"/>
      <c r="L8866" s="38" t="n"/>
      <c r="N8866" s="36">
        <f>IF($B8866="","",IF($C8866="SUPERSTORE","Superstore","DH"))</f>
        <v/>
      </c>
      <c r="O8866" s="36">
        <f>IF($B8866="","",IFERROR(VLOOKUP($B8866,Mapping!$A:$C,2,0),"Not Mapped"))</f>
        <v/>
      </c>
      <c r="P8866" s="36">
        <f>IF($B8866="","",IFERROR(VLOOKUP($B8866,Mapping!$A:$C,3,0),"Not Mapped"))</f>
        <v/>
      </c>
      <c r="Q8866" s="36">
        <f>IF($B8866="","",IFERROR(VLOOKUP($O8866,Leaders!$A:$B,2,0),"Not Mapped"))</f>
        <v/>
      </c>
      <c r="R8866" s="36">
        <f>IF($B8866="","",IF(COUNTIF(Exclusions!$A:$A,$B8866)&gt;0,"Yes","No"))</f>
        <v/>
      </c>
      <c r="S8866" s="38">
        <f>IF($B8866="","",MIN(1,DAY($A8866)/IF($N8866="Superstore",Settings!$B$5,Settings!$B$4)))</f>
        <v/>
      </c>
      <c r="T8866" s="38">
        <f>IF(OR($B8866="",$G8866="",$S8866=0),"",$G8866/$S8866)</f>
        <v/>
      </c>
      <c r="U8866" s="36">
        <f>IF($T8866="","",IF($T8866&lt;Settings!$B$8,"Critical",IF($T8866&lt;Settings!$B$9,"Semi Critical","Non Critical")))</f>
        <v/>
      </c>
      <c r="V8866" s="28" t="n"/>
      <c r="Z8866">
        <f>IF($B8866="","",IFERROR(VLOOKUP($B8866,'Plan HC for CCA'!$A:$B,2,0),""))</f>
        <v/>
      </c>
      <c r="AA8866">
        <f>IF(OR($B8866="",$Z8866=""),"",IF(N($M8866)&lt;$Z8866,"Delta","No Delta"))</f>
        <v/>
      </c>
      <c r="AB8866">
        <f>IF(OR($B8866="",$Z8866=""),"",MAX(0,$Z8866-N($M8866)))</f>
        <v/>
      </c>
      <c r="AC8866" s="46">
        <f>IF($B8866="","",IFERROR(INDEX('CCA Util %'!$H:$H,MATCH($B8866,'CCA Util %'!$E:$E,0)),""))</f>
        <v/>
      </c>
      <c r="AD8866">
        <f>IF($B8866="","",IFERROR(INDEX('CCA Util %'!$G:$G,MATCH($B8866,'CCA Util %'!$E:$E,0)),""))</f>
        <v/>
      </c>
      <c r="AE8866">
        <f>IF(OR($B8866="",$U8866=""),"",$U8866&amp;" &amp; "&amp;IF(OR($AD8866="",$AD8866=0),"Util NA",$AD8866&amp;" Util"))</f>
        <v/>
      </c>
    </row>
    <row r="8867" ht="15.75" customHeight="1" s="42">
      <c r="A8867" s="41" t="n"/>
      <c r="G8867" s="38" t="n"/>
      <c r="H8867" s="38" t="n"/>
      <c r="I8867" s="38" t="n"/>
      <c r="J8867" s="38" t="n"/>
      <c r="K8867" s="38" t="n"/>
      <c r="L8867" s="38" t="n"/>
      <c r="N8867" s="36">
        <f>IF($B8867="","",IF($C8867="SUPERSTORE","Superstore","DH"))</f>
        <v/>
      </c>
      <c r="O8867" s="36">
        <f>IF($B8867="","",IFERROR(VLOOKUP($B8867,Mapping!$A:$C,2,0),"Not Mapped"))</f>
        <v/>
      </c>
      <c r="P8867" s="36">
        <f>IF($B8867="","",IFERROR(VLOOKUP($B8867,Mapping!$A:$C,3,0),"Not Mapped"))</f>
        <v/>
      </c>
      <c r="Q8867" s="36">
        <f>IF($B8867="","",IFERROR(VLOOKUP($O8867,Leaders!$A:$B,2,0),"Not Mapped"))</f>
        <v/>
      </c>
      <c r="R8867" s="36">
        <f>IF($B8867="","",IF(COUNTIF(Exclusions!$A:$A,$B8867)&gt;0,"Yes","No"))</f>
        <v/>
      </c>
      <c r="S8867" s="38">
        <f>IF($B8867="","",MIN(1,DAY($A8867)/IF($N8867="Superstore",Settings!$B$5,Settings!$B$4)))</f>
        <v/>
      </c>
      <c r="T8867" s="38">
        <f>IF(OR($B8867="",$G8867="",$S8867=0),"",$G8867/$S8867)</f>
        <v/>
      </c>
      <c r="U8867" s="36">
        <f>IF($T8867="","",IF($T8867&lt;Settings!$B$8,"Critical",IF($T8867&lt;Settings!$B$9,"Semi Critical","Non Critical")))</f>
        <v/>
      </c>
      <c r="V8867" s="28" t="n"/>
      <c r="Z8867">
        <f>IF($B8867="","",IFERROR(VLOOKUP($B8867,'Plan HC for CCA'!$A:$B,2,0),""))</f>
        <v/>
      </c>
      <c r="AA8867">
        <f>IF(OR($B8867="",$Z8867=""),"",IF(N($M8867)&lt;$Z8867,"Delta","No Delta"))</f>
        <v/>
      </c>
      <c r="AB8867">
        <f>IF(OR($B8867="",$Z8867=""),"",MAX(0,$Z8867-N($M8867)))</f>
        <v/>
      </c>
      <c r="AC8867" s="46">
        <f>IF($B8867="","",IFERROR(INDEX('CCA Util %'!$H:$H,MATCH($B8867,'CCA Util %'!$E:$E,0)),""))</f>
        <v/>
      </c>
      <c r="AD8867">
        <f>IF($B8867="","",IFERROR(INDEX('CCA Util %'!$G:$G,MATCH($B8867,'CCA Util %'!$E:$E,0)),""))</f>
        <v/>
      </c>
      <c r="AE8867">
        <f>IF(OR($B8867="",$U8867=""),"",$U8867&amp;" &amp; "&amp;IF(OR($AD8867="",$AD8867=0),"Util NA",$AD8867&amp;" Util"))</f>
        <v/>
      </c>
    </row>
    <row r="8868" ht="15.75" customHeight="1" s="42">
      <c r="A8868" s="41" t="n"/>
      <c r="G8868" s="38" t="n"/>
      <c r="H8868" s="38" t="n"/>
      <c r="I8868" s="38" t="n"/>
      <c r="J8868" s="38" t="n"/>
      <c r="K8868" s="38" t="n"/>
      <c r="L8868" s="38" t="n"/>
      <c r="N8868" s="36">
        <f>IF($B8868="","",IF($C8868="SUPERSTORE","Superstore","DH"))</f>
        <v/>
      </c>
      <c r="O8868" s="36">
        <f>IF($B8868="","",IFERROR(VLOOKUP($B8868,Mapping!$A:$C,2,0),"Not Mapped"))</f>
        <v/>
      </c>
      <c r="P8868" s="36">
        <f>IF($B8868="","",IFERROR(VLOOKUP($B8868,Mapping!$A:$C,3,0),"Not Mapped"))</f>
        <v/>
      </c>
      <c r="Q8868" s="36">
        <f>IF($B8868="","",IFERROR(VLOOKUP($O8868,Leaders!$A:$B,2,0),"Not Mapped"))</f>
        <v/>
      </c>
      <c r="R8868" s="36">
        <f>IF($B8868="","",IF(COUNTIF(Exclusions!$A:$A,$B8868)&gt;0,"Yes","No"))</f>
        <v/>
      </c>
      <c r="S8868" s="38">
        <f>IF($B8868="","",MIN(1,DAY($A8868)/IF($N8868="Superstore",Settings!$B$5,Settings!$B$4)))</f>
        <v/>
      </c>
      <c r="T8868" s="38">
        <f>IF(OR($B8868="",$G8868="",$S8868=0),"",$G8868/$S8868)</f>
        <v/>
      </c>
      <c r="U8868" s="36">
        <f>IF($T8868="","",IF($T8868&lt;Settings!$B$8,"Critical",IF($T8868&lt;Settings!$B$9,"Semi Critical","Non Critical")))</f>
        <v/>
      </c>
      <c r="V8868" s="28" t="n"/>
      <c r="Z8868">
        <f>IF($B8868="","",IFERROR(VLOOKUP($B8868,'Plan HC for CCA'!$A:$B,2,0),""))</f>
        <v/>
      </c>
      <c r="AA8868">
        <f>IF(OR($B8868="",$Z8868=""),"",IF(N($M8868)&lt;$Z8868,"Delta","No Delta"))</f>
        <v/>
      </c>
      <c r="AB8868">
        <f>IF(OR($B8868="",$Z8868=""),"",MAX(0,$Z8868-N($M8868)))</f>
        <v/>
      </c>
      <c r="AC8868" s="46">
        <f>IF($B8868="","",IFERROR(INDEX('CCA Util %'!$H:$H,MATCH($B8868,'CCA Util %'!$E:$E,0)),""))</f>
        <v/>
      </c>
      <c r="AD8868">
        <f>IF($B8868="","",IFERROR(INDEX('CCA Util %'!$G:$G,MATCH($B8868,'CCA Util %'!$E:$E,0)),""))</f>
        <v/>
      </c>
      <c r="AE8868">
        <f>IF(OR($B8868="",$U8868=""),"",$U8868&amp;" &amp; "&amp;IF(OR($AD8868="",$AD8868=0),"Util NA",$AD8868&amp;" Util"))</f>
        <v/>
      </c>
    </row>
    <row r="8869" ht="15.75" customHeight="1" s="42">
      <c r="A8869" s="41" t="n"/>
      <c r="G8869" s="38" t="n"/>
      <c r="H8869" s="38" t="n"/>
      <c r="I8869" s="38" t="n"/>
      <c r="J8869" s="38" t="n"/>
      <c r="K8869" s="38" t="n"/>
      <c r="L8869" s="38" t="n"/>
      <c r="N8869" s="36">
        <f>IF($B8869="","",IF($C8869="SUPERSTORE","Superstore","DH"))</f>
        <v/>
      </c>
      <c r="O8869" s="36">
        <f>IF($B8869="","",IFERROR(VLOOKUP($B8869,Mapping!$A:$C,2,0),"Not Mapped"))</f>
        <v/>
      </c>
      <c r="P8869" s="36">
        <f>IF($B8869="","",IFERROR(VLOOKUP($B8869,Mapping!$A:$C,3,0),"Not Mapped"))</f>
        <v/>
      </c>
      <c r="Q8869" s="36">
        <f>IF($B8869="","",IFERROR(VLOOKUP($O8869,Leaders!$A:$B,2,0),"Not Mapped"))</f>
        <v/>
      </c>
      <c r="R8869" s="36">
        <f>IF($B8869="","",IF(COUNTIF(Exclusions!$A:$A,$B8869)&gt;0,"Yes","No"))</f>
        <v/>
      </c>
      <c r="S8869" s="38">
        <f>IF($B8869="","",MIN(1,DAY($A8869)/IF($N8869="Superstore",Settings!$B$5,Settings!$B$4)))</f>
        <v/>
      </c>
      <c r="T8869" s="38">
        <f>IF(OR($B8869="",$G8869="",$S8869=0),"",$G8869/$S8869)</f>
        <v/>
      </c>
      <c r="U8869" s="36">
        <f>IF($T8869="","",IF($T8869&lt;Settings!$B$8,"Critical",IF($T8869&lt;Settings!$B$9,"Semi Critical","Non Critical")))</f>
        <v/>
      </c>
      <c r="V8869" s="28" t="n"/>
      <c r="Z8869">
        <f>IF($B8869="","",IFERROR(VLOOKUP($B8869,'Plan HC for CCA'!$A:$B,2,0),""))</f>
        <v/>
      </c>
      <c r="AA8869">
        <f>IF(OR($B8869="",$Z8869=""),"",IF(N($M8869)&lt;$Z8869,"Delta","No Delta"))</f>
        <v/>
      </c>
      <c r="AB8869">
        <f>IF(OR($B8869="",$Z8869=""),"",MAX(0,$Z8869-N($M8869)))</f>
        <v/>
      </c>
      <c r="AC8869" s="46">
        <f>IF($B8869="","",IFERROR(INDEX('CCA Util %'!$H:$H,MATCH($B8869,'CCA Util %'!$E:$E,0)),""))</f>
        <v/>
      </c>
      <c r="AD8869">
        <f>IF($B8869="","",IFERROR(INDEX('CCA Util %'!$G:$G,MATCH($B8869,'CCA Util %'!$E:$E,0)),""))</f>
        <v/>
      </c>
      <c r="AE8869">
        <f>IF(OR($B8869="",$U8869=""),"",$U8869&amp;" &amp; "&amp;IF(OR($AD8869="",$AD8869=0),"Util NA",$AD8869&amp;" Util"))</f>
        <v/>
      </c>
    </row>
    <row r="8870" ht="15.75" customHeight="1" s="42">
      <c r="A8870" s="41" t="n"/>
      <c r="G8870" s="38" t="n"/>
      <c r="H8870" s="38" t="n"/>
      <c r="I8870" s="38" t="n"/>
      <c r="J8870" s="38" t="n"/>
      <c r="K8870" s="38" t="n"/>
      <c r="L8870" s="38" t="n"/>
      <c r="N8870" s="36">
        <f>IF($B8870="","",IF($C8870="SUPERSTORE","Superstore","DH"))</f>
        <v/>
      </c>
      <c r="O8870" s="36">
        <f>IF($B8870="","",IFERROR(VLOOKUP($B8870,Mapping!$A:$C,2,0),"Not Mapped"))</f>
        <v/>
      </c>
      <c r="P8870" s="36">
        <f>IF($B8870="","",IFERROR(VLOOKUP($B8870,Mapping!$A:$C,3,0),"Not Mapped"))</f>
        <v/>
      </c>
      <c r="Q8870" s="36">
        <f>IF($B8870="","",IFERROR(VLOOKUP($O8870,Leaders!$A:$B,2,0),"Not Mapped"))</f>
        <v/>
      </c>
      <c r="R8870" s="36">
        <f>IF($B8870="","",IF(COUNTIF(Exclusions!$A:$A,$B8870)&gt;0,"Yes","No"))</f>
        <v/>
      </c>
      <c r="S8870" s="38">
        <f>IF($B8870="","",MIN(1,DAY($A8870)/IF($N8870="Superstore",Settings!$B$5,Settings!$B$4)))</f>
        <v/>
      </c>
      <c r="T8870" s="38">
        <f>IF(OR($B8870="",$G8870="",$S8870=0),"",$G8870/$S8870)</f>
        <v/>
      </c>
      <c r="U8870" s="36">
        <f>IF($T8870="","",IF($T8870&lt;Settings!$B$8,"Critical",IF($T8870&lt;Settings!$B$9,"Semi Critical","Non Critical")))</f>
        <v/>
      </c>
      <c r="V8870" s="28" t="n"/>
      <c r="Z8870">
        <f>IF($B8870="","",IFERROR(VLOOKUP($B8870,'Plan HC for CCA'!$A:$B,2,0),""))</f>
        <v/>
      </c>
      <c r="AA8870">
        <f>IF(OR($B8870="",$Z8870=""),"",IF(N($M8870)&lt;$Z8870,"Delta","No Delta"))</f>
        <v/>
      </c>
      <c r="AB8870">
        <f>IF(OR($B8870="",$Z8870=""),"",MAX(0,$Z8870-N($M8870)))</f>
        <v/>
      </c>
      <c r="AC8870" s="46">
        <f>IF($B8870="","",IFERROR(INDEX('CCA Util %'!$H:$H,MATCH($B8870,'CCA Util %'!$E:$E,0)),""))</f>
        <v/>
      </c>
      <c r="AD8870">
        <f>IF($B8870="","",IFERROR(INDEX('CCA Util %'!$G:$G,MATCH($B8870,'CCA Util %'!$E:$E,0)),""))</f>
        <v/>
      </c>
      <c r="AE8870">
        <f>IF(OR($B8870="",$U8870=""),"",$U8870&amp;" &amp; "&amp;IF(OR($AD8870="",$AD8870=0),"Util NA",$AD8870&amp;" Util"))</f>
        <v/>
      </c>
    </row>
    <row r="8871" ht="15.75" customHeight="1" s="42">
      <c r="A8871" s="41" t="n"/>
      <c r="G8871" s="38" t="n"/>
      <c r="H8871" s="38" t="n"/>
      <c r="I8871" s="38" t="n"/>
      <c r="J8871" s="38" t="n"/>
      <c r="K8871" s="38" t="n"/>
      <c r="L8871" s="38" t="n"/>
      <c r="N8871" s="36">
        <f>IF($B8871="","",IF($C8871="SUPERSTORE","Superstore","DH"))</f>
        <v/>
      </c>
      <c r="O8871" s="36">
        <f>IF($B8871="","",IFERROR(VLOOKUP($B8871,Mapping!$A:$C,2,0),"Not Mapped"))</f>
        <v/>
      </c>
      <c r="P8871" s="36">
        <f>IF($B8871="","",IFERROR(VLOOKUP($B8871,Mapping!$A:$C,3,0),"Not Mapped"))</f>
        <v/>
      </c>
      <c r="Q8871" s="36">
        <f>IF($B8871="","",IFERROR(VLOOKUP($O8871,Leaders!$A:$B,2,0),"Not Mapped"))</f>
        <v/>
      </c>
      <c r="R8871" s="36">
        <f>IF($B8871="","",IF(COUNTIF(Exclusions!$A:$A,$B8871)&gt;0,"Yes","No"))</f>
        <v/>
      </c>
      <c r="S8871" s="38">
        <f>IF($B8871="","",MIN(1,DAY($A8871)/IF($N8871="Superstore",Settings!$B$5,Settings!$B$4)))</f>
        <v/>
      </c>
      <c r="T8871" s="38">
        <f>IF(OR($B8871="",$G8871="",$S8871=0),"",$G8871/$S8871)</f>
        <v/>
      </c>
      <c r="U8871" s="36">
        <f>IF($T8871="","",IF($T8871&lt;Settings!$B$8,"Critical",IF($T8871&lt;Settings!$B$9,"Semi Critical","Non Critical")))</f>
        <v/>
      </c>
      <c r="V8871" s="28" t="n"/>
      <c r="Z8871">
        <f>IF($B8871="","",IFERROR(VLOOKUP($B8871,'Plan HC for CCA'!$A:$B,2,0),""))</f>
        <v/>
      </c>
      <c r="AA8871">
        <f>IF(OR($B8871="",$Z8871=""),"",IF(N($M8871)&lt;$Z8871,"Delta","No Delta"))</f>
        <v/>
      </c>
      <c r="AB8871">
        <f>IF(OR($B8871="",$Z8871=""),"",MAX(0,$Z8871-N($M8871)))</f>
        <v/>
      </c>
      <c r="AC8871" s="46">
        <f>IF($B8871="","",IFERROR(INDEX('CCA Util %'!$H:$H,MATCH($B8871,'CCA Util %'!$E:$E,0)),""))</f>
        <v/>
      </c>
      <c r="AD8871">
        <f>IF($B8871="","",IFERROR(INDEX('CCA Util %'!$G:$G,MATCH($B8871,'CCA Util %'!$E:$E,0)),""))</f>
        <v/>
      </c>
      <c r="AE8871">
        <f>IF(OR($B8871="",$U8871=""),"",$U8871&amp;" &amp; "&amp;IF(OR($AD8871="",$AD8871=0),"Util NA",$AD8871&amp;" Util"))</f>
        <v/>
      </c>
    </row>
    <row r="8872" ht="15.75" customHeight="1" s="42">
      <c r="A8872" s="41" t="n"/>
      <c r="G8872" s="38" t="n"/>
      <c r="H8872" s="38" t="n"/>
      <c r="I8872" s="38" t="n"/>
      <c r="J8872" s="38" t="n"/>
      <c r="K8872" s="38" t="n"/>
      <c r="L8872" s="38" t="n"/>
      <c r="N8872" s="36">
        <f>IF($B8872="","",IF($C8872="SUPERSTORE","Superstore","DH"))</f>
        <v/>
      </c>
      <c r="O8872" s="36">
        <f>IF($B8872="","",IFERROR(VLOOKUP($B8872,Mapping!$A:$C,2,0),"Not Mapped"))</f>
        <v/>
      </c>
      <c r="P8872" s="36">
        <f>IF($B8872="","",IFERROR(VLOOKUP($B8872,Mapping!$A:$C,3,0),"Not Mapped"))</f>
        <v/>
      </c>
      <c r="Q8872" s="36">
        <f>IF($B8872="","",IFERROR(VLOOKUP($O8872,Leaders!$A:$B,2,0),"Not Mapped"))</f>
        <v/>
      </c>
      <c r="R8872" s="36">
        <f>IF($B8872="","",IF(COUNTIF(Exclusions!$A:$A,$B8872)&gt;0,"Yes","No"))</f>
        <v/>
      </c>
      <c r="S8872" s="38">
        <f>IF($B8872="","",MIN(1,DAY($A8872)/IF($N8872="Superstore",Settings!$B$5,Settings!$B$4)))</f>
        <v/>
      </c>
      <c r="T8872" s="38">
        <f>IF(OR($B8872="",$G8872="",$S8872=0),"",$G8872/$S8872)</f>
        <v/>
      </c>
      <c r="U8872" s="36">
        <f>IF($T8872="","",IF($T8872&lt;Settings!$B$8,"Critical",IF($T8872&lt;Settings!$B$9,"Semi Critical","Non Critical")))</f>
        <v/>
      </c>
      <c r="V8872" s="28" t="n"/>
      <c r="Z8872">
        <f>IF($B8872="","",IFERROR(VLOOKUP($B8872,'Plan HC for CCA'!$A:$B,2,0),""))</f>
        <v/>
      </c>
      <c r="AA8872">
        <f>IF(OR($B8872="",$Z8872=""),"",IF(N($M8872)&lt;$Z8872,"Delta","No Delta"))</f>
        <v/>
      </c>
      <c r="AB8872">
        <f>IF(OR($B8872="",$Z8872=""),"",MAX(0,$Z8872-N($M8872)))</f>
        <v/>
      </c>
      <c r="AC8872" s="46">
        <f>IF($B8872="","",IFERROR(INDEX('CCA Util %'!$H:$H,MATCH($B8872,'CCA Util %'!$E:$E,0)),""))</f>
        <v/>
      </c>
      <c r="AD8872">
        <f>IF($B8872="","",IFERROR(INDEX('CCA Util %'!$G:$G,MATCH($B8872,'CCA Util %'!$E:$E,0)),""))</f>
        <v/>
      </c>
      <c r="AE8872">
        <f>IF(OR($B8872="",$U8872=""),"",$U8872&amp;" &amp; "&amp;IF(OR($AD8872="",$AD8872=0),"Util NA",$AD8872&amp;" Util"))</f>
        <v/>
      </c>
    </row>
    <row r="8873" ht="15.75" customHeight="1" s="42">
      <c r="A8873" s="41" t="n"/>
      <c r="G8873" s="38" t="n"/>
      <c r="H8873" s="38" t="n"/>
      <c r="I8873" s="38" t="n"/>
      <c r="J8873" s="38" t="n"/>
      <c r="K8873" s="38" t="n"/>
      <c r="L8873" s="38" t="n"/>
      <c r="N8873" s="36">
        <f>IF($B8873="","",IF($C8873="SUPERSTORE","Superstore","DH"))</f>
        <v/>
      </c>
      <c r="O8873" s="36">
        <f>IF($B8873="","",IFERROR(VLOOKUP($B8873,Mapping!$A:$C,2,0),"Not Mapped"))</f>
        <v/>
      </c>
      <c r="P8873" s="36">
        <f>IF($B8873="","",IFERROR(VLOOKUP($B8873,Mapping!$A:$C,3,0),"Not Mapped"))</f>
        <v/>
      </c>
      <c r="Q8873" s="36">
        <f>IF($B8873="","",IFERROR(VLOOKUP($O8873,Leaders!$A:$B,2,0),"Not Mapped"))</f>
        <v/>
      </c>
      <c r="R8873" s="36">
        <f>IF($B8873="","",IF(COUNTIF(Exclusions!$A:$A,$B8873)&gt;0,"Yes","No"))</f>
        <v/>
      </c>
      <c r="S8873" s="38">
        <f>IF($B8873="","",MIN(1,DAY($A8873)/IF($N8873="Superstore",Settings!$B$5,Settings!$B$4)))</f>
        <v/>
      </c>
      <c r="T8873" s="38">
        <f>IF(OR($B8873="",$G8873="",$S8873=0),"",$G8873/$S8873)</f>
        <v/>
      </c>
      <c r="U8873" s="36">
        <f>IF($T8873="","",IF($T8873&lt;Settings!$B$8,"Critical",IF($T8873&lt;Settings!$B$9,"Semi Critical","Non Critical")))</f>
        <v/>
      </c>
      <c r="V8873" s="28" t="n"/>
      <c r="Z8873">
        <f>IF($B8873="","",IFERROR(VLOOKUP($B8873,'Plan HC for CCA'!$A:$B,2,0),""))</f>
        <v/>
      </c>
      <c r="AA8873">
        <f>IF(OR($B8873="",$Z8873=""),"",IF(N($M8873)&lt;$Z8873,"Delta","No Delta"))</f>
        <v/>
      </c>
      <c r="AB8873">
        <f>IF(OR($B8873="",$Z8873=""),"",MAX(0,$Z8873-N($M8873)))</f>
        <v/>
      </c>
      <c r="AC8873" s="46">
        <f>IF($B8873="","",IFERROR(INDEX('CCA Util %'!$H:$H,MATCH($B8873,'CCA Util %'!$E:$E,0)),""))</f>
        <v/>
      </c>
      <c r="AD8873">
        <f>IF($B8873="","",IFERROR(INDEX('CCA Util %'!$G:$G,MATCH($B8873,'CCA Util %'!$E:$E,0)),""))</f>
        <v/>
      </c>
      <c r="AE8873">
        <f>IF(OR($B8873="",$U8873=""),"",$U8873&amp;" &amp; "&amp;IF(OR($AD8873="",$AD8873=0),"Util NA",$AD8873&amp;" Util"))</f>
        <v/>
      </c>
    </row>
    <row r="8874" ht="15.75" customHeight="1" s="42">
      <c r="A8874" s="41" t="n"/>
      <c r="G8874" s="38" t="n"/>
      <c r="H8874" s="38" t="n"/>
      <c r="I8874" s="38" t="n"/>
      <c r="J8874" s="38" t="n"/>
      <c r="K8874" s="38" t="n"/>
      <c r="L8874" s="38" t="n"/>
      <c r="N8874" s="36">
        <f>IF($B8874="","",IF($C8874="SUPERSTORE","Superstore","DH"))</f>
        <v/>
      </c>
      <c r="O8874" s="36">
        <f>IF($B8874="","",IFERROR(VLOOKUP($B8874,Mapping!$A:$C,2,0),"Not Mapped"))</f>
        <v/>
      </c>
      <c r="P8874" s="36">
        <f>IF($B8874="","",IFERROR(VLOOKUP($B8874,Mapping!$A:$C,3,0),"Not Mapped"))</f>
        <v/>
      </c>
      <c r="Q8874" s="36">
        <f>IF($B8874="","",IFERROR(VLOOKUP($O8874,Leaders!$A:$B,2,0),"Not Mapped"))</f>
        <v/>
      </c>
      <c r="R8874" s="36">
        <f>IF($B8874="","",IF(COUNTIF(Exclusions!$A:$A,$B8874)&gt;0,"Yes","No"))</f>
        <v/>
      </c>
      <c r="S8874" s="38">
        <f>IF($B8874="","",MIN(1,DAY($A8874)/IF($N8874="Superstore",Settings!$B$5,Settings!$B$4)))</f>
        <v/>
      </c>
      <c r="T8874" s="38">
        <f>IF(OR($B8874="",$G8874="",$S8874=0),"",$G8874/$S8874)</f>
        <v/>
      </c>
      <c r="U8874" s="36">
        <f>IF($T8874="","",IF($T8874&lt;Settings!$B$8,"Critical",IF($T8874&lt;Settings!$B$9,"Semi Critical","Non Critical")))</f>
        <v/>
      </c>
      <c r="V8874" s="28" t="n"/>
      <c r="Z8874">
        <f>IF($B8874="","",IFERROR(VLOOKUP($B8874,'Plan HC for CCA'!$A:$B,2,0),""))</f>
        <v/>
      </c>
      <c r="AA8874">
        <f>IF(OR($B8874="",$Z8874=""),"",IF(N($M8874)&lt;$Z8874,"Delta","No Delta"))</f>
        <v/>
      </c>
      <c r="AB8874">
        <f>IF(OR($B8874="",$Z8874=""),"",MAX(0,$Z8874-N($M8874)))</f>
        <v/>
      </c>
      <c r="AC8874" s="46">
        <f>IF($B8874="","",IFERROR(INDEX('CCA Util %'!$H:$H,MATCH($B8874,'CCA Util %'!$E:$E,0)),""))</f>
        <v/>
      </c>
      <c r="AD8874">
        <f>IF($B8874="","",IFERROR(INDEX('CCA Util %'!$G:$G,MATCH($B8874,'CCA Util %'!$E:$E,0)),""))</f>
        <v/>
      </c>
      <c r="AE8874">
        <f>IF(OR($B8874="",$U8874=""),"",$U8874&amp;" &amp; "&amp;IF(OR($AD8874="",$AD8874=0),"Util NA",$AD8874&amp;" Util"))</f>
        <v/>
      </c>
    </row>
    <row r="8875" ht="15.75" customHeight="1" s="42">
      <c r="A8875" s="41" t="n"/>
      <c r="G8875" s="38" t="n"/>
      <c r="H8875" s="38" t="n"/>
      <c r="I8875" s="38" t="n"/>
      <c r="J8875" s="38" t="n"/>
      <c r="K8875" s="38" t="n"/>
      <c r="L8875" s="38" t="n"/>
      <c r="N8875" s="36">
        <f>IF($B8875="","",IF($C8875="SUPERSTORE","Superstore","DH"))</f>
        <v/>
      </c>
      <c r="O8875" s="36">
        <f>IF($B8875="","",IFERROR(VLOOKUP($B8875,Mapping!$A:$C,2,0),"Not Mapped"))</f>
        <v/>
      </c>
      <c r="P8875" s="36">
        <f>IF($B8875="","",IFERROR(VLOOKUP($B8875,Mapping!$A:$C,3,0),"Not Mapped"))</f>
        <v/>
      </c>
      <c r="Q8875" s="36">
        <f>IF($B8875="","",IFERROR(VLOOKUP($O8875,Leaders!$A:$B,2,0),"Not Mapped"))</f>
        <v/>
      </c>
      <c r="R8875" s="36">
        <f>IF($B8875="","",IF(COUNTIF(Exclusions!$A:$A,$B8875)&gt;0,"Yes","No"))</f>
        <v/>
      </c>
      <c r="S8875" s="38">
        <f>IF($B8875="","",MIN(1,DAY($A8875)/IF($N8875="Superstore",Settings!$B$5,Settings!$B$4)))</f>
        <v/>
      </c>
      <c r="T8875" s="38">
        <f>IF(OR($B8875="",$G8875="",$S8875=0),"",$G8875/$S8875)</f>
        <v/>
      </c>
      <c r="U8875" s="36">
        <f>IF($T8875="","",IF($T8875&lt;Settings!$B$8,"Critical",IF($T8875&lt;Settings!$B$9,"Semi Critical","Non Critical")))</f>
        <v/>
      </c>
      <c r="V8875" s="28" t="n"/>
      <c r="Z8875">
        <f>IF($B8875="","",IFERROR(VLOOKUP($B8875,'Plan HC for CCA'!$A:$B,2,0),""))</f>
        <v/>
      </c>
      <c r="AA8875">
        <f>IF(OR($B8875="",$Z8875=""),"",IF(N($M8875)&lt;$Z8875,"Delta","No Delta"))</f>
        <v/>
      </c>
      <c r="AB8875">
        <f>IF(OR($B8875="",$Z8875=""),"",MAX(0,$Z8875-N($M8875)))</f>
        <v/>
      </c>
      <c r="AC8875" s="46">
        <f>IF($B8875="","",IFERROR(INDEX('CCA Util %'!$H:$H,MATCH($B8875,'CCA Util %'!$E:$E,0)),""))</f>
        <v/>
      </c>
      <c r="AD8875">
        <f>IF($B8875="","",IFERROR(INDEX('CCA Util %'!$G:$G,MATCH($B8875,'CCA Util %'!$E:$E,0)),""))</f>
        <v/>
      </c>
      <c r="AE8875">
        <f>IF(OR($B8875="",$U8875=""),"",$U8875&amp;" &amp; "&amp;IF(OR($AD8875="",$AD8875=0),"Util NA",$AD8875&amp;" Util"))</f>
        <v/>
      </c>
    </row>
    <row r="8876" ht="15.75" customHeight="1" s="42">
      <c r="A8876" s="41" t="n"/>
      <c r="G8876" s="38" t="n"/>
      <c r="H8876" s="38" t="n"/>
      <c r="I8876" s="38" t="n"/>
      <c r="J8876" s="38" t="n"/>
      <c r="K8876" s="38" t="n"/>
      <c r="L8876" s="38" t="n"/>
      <c r="N8876" s="36">
        <f>IF($B8876="","",IF($C8876="SUPERSTORE","Superstore","DH"))</f>
        <v/>
      </c>
      <c r="O8876" s="36">
        <f>IF($B8876="","",IFERROR(VLOOKUP($B8876,Mapping!$A:$C,2,0),"Not Mapped"))</f>
        <v/>
      </c>
      <c r="P8876" s="36">
        <f>IF($B8876="","",IFERROR(VLOOKUP($B8876,Mapping!$A:$C,3,0),"Not Mapped"))</f>
        <v/>
      </c>
      <c r="Q8876" s="36">
        <f>IF($B8876="","",IFERROR(VLOOKUP($O8876,Leaders!$A:$B,2,0),"Not Mapped"))</f>
        <v/>
      </c>
      <c r="R8876" s="36">
        <f>IF($B8876="","",IF(COUNTIF(Exclusions!$A:$A,$B8876)&gt;0,"Yes","No"))</f>
        <v/>
      </c>
      <c r="S8876" s="38">
        <f>IF($B8876="","",MIN(1,DAY($A8876)/IF($N8876="Superstore",Settings!$B$5,Settings!$B$4)))</f>
        <v/>
      </c>
      <c r="T8876" s="38">
        <f>IF(OR($B8876="",$G8876="",$S8876=0),"",$G8876/$S8876)</f>
        <v/>
      </c>
      <c r="U8876" s="36">
        <f>IF($T8876="","",IF($T8876&lt;Settings!$B$8,"Critical",IF($T8876&lt;Settings!$B$9,"Semi Critical","Non Critical")))</f>
        <v/>
      </c>
      <c r="V8876" s="28" t="n"/>
      <c r="Z8876">
        <f>IF($B8876="","",IFERROR(VLOOKUP($B8876,'Plan HC for CCA'!$A:$B,2,0),""))</f>
        <v/>
      </c>
      <c r="AA8876">
        <f>IF(OR($B8876="",$Z8876=""),"",IF(N($M8876)&lt;$Z8876,"Delta","No Delta"))</f>
        <v/>
      </c>
      <c r="AB8876">
        <f>IF(OR($B8876="",$Z8876=""),"",MAX(0,$Z8876-N($M8876)))</f>
        <v/>
      </c>
      <c r="AC8876" s="46">
        <f>IF($B8876="","",IFERROR(INDEX('CCA Util %'!$H:$H,MATCH($B8876,'CCA Util %'!$E:$E,0)),""))</f>
        <v/>
      </c>
      <c r="AD8876">
        <f>IF($B8876="","",IFERROR(INDEX('CCA Util %'!$G:$G,MATCH($B8876,'CCA Util %'!$E:$E,0)),""))</f>
        <v/>
      </c>
      <c r="AE8876">
        <f>IF(OR($B8876="",$U8876=""),"",$U8876&amp;" &amp; "&amp;IF(OR($AD8876="",$AD8876=0),"Util NA",$AD8876&amp;" Util"))</f>
        <v/>
      </c>
    </row>
    <row r="8877" ht="15.75" customHeight="1" s="42">
      <c r="A8877" s="41" t="n"/>
      <c r="G8877" s="38" t="n"/>
      <c r="H8877" s="38" t="n"/>
      <c r="I8877" s="38" t="n"/>
      <c r="J8877" s="38" t="n"/>
      <c r="K8877" s="38" t="n"/>
      <c r="L8877" s="38" t="n"/>
      <c r="N8877" s="36">
        <f>IF($B8877="","",IF($C8877="SUPERSTORE","Superstore","DH"))</f>
        <v/>
      </c>
      <c r="O8877" s="36">
        <f>IF($B8877="","",IFERROR(VLOOKUP($B8877,Mapping!$A:$C,2,0),"Not Mapped"))</f>
        <v/>
      </c>
      <c r="P8877" s="36">
        <f>IF($B8877="","",IFERROR(VLOOKUP($B8877,Mapping!$A:$C,3,0),"Not Mapped"))</f>
        <v/>
      </c>
      <c r="Q8877" s="36">
        <f>IF($B8877="","",IFERROR(VLOOKUP($O8877,Leaders!$A:$B,2,0),"Not Mapped"))</f>
        <v/>
      </c>
      <c r="R8877" s="36">
        <f>IF($B8877="","",IF(COUNTIF(Exclusions!$A:$A,$B8877)&gt;0,"Yes","No"))</f>
        <v/>
      </c>
      <c r="S8877" s="38">
        <f>IF($B8877="","",MIN(1,DAY($A8877)/IF($N8877="Superstore",Settings!$B$5,Settings!$B$4)))</f>
        <v/>
      </c>
      <c r="T8877" s="38">
        <f>IF(OR($B8877="",$G8877="",$S8877=0),"",$G8877/$S8877)</f>
        <v/>
      </c>
      <c r="U8877" s="36">
        <f>IF($T8877="","",IF($T8877&lt;Settings!$B$8,"Critical",IF($T8877&lt;Settings!$B$9,"Semi Critical","Non Critical")))</f>
        <v/>
      </c>
      <c r="V8877" s="28" t="n"/>
      <c r="Z8877">
        <f>IF($B8877="","",IFERROR(VLOOKUP($B8877,'Plan HC for CCA'!$A:$B,2,0),""))</f>
        <v/>
      </c>
      <c r="AA8877">
        <f>IF(OR($B8877="",$Z8877=""),"",IF(N($M8877)&lt;$Z8877,"Delta","No Delta"))</f>
        <v/>
      </c>
      <c r="AB8877">
        <f>IF(OR($B8877="",$Z8877=""),"",MAX(0,$Z8877-N($M8877)))</f>
        <v/>
      </c>
      <c r="AC8877" s="46">
        <f>IF($B8877="","",IFERROR(INDEX('CCA Util %'!$H:$H,MATCH($B8877,'CCA Util %'!$E:$E,0)),""))</f>
        <v/>
      </c>
      <c r="AD8877">
        <f>IF($B8877="","",IFERROR(INDEX('CCA Util %'!$G:$G,MATCH($B8877,'CCA Util %'!$E:$E,0)),""))</f>
        <v/>
      </c>
      <c r="AE8877">
        <f>IF(OR($B8877="",$U8877=""),"",$U8877&amp;" &amp; "&amp;IF(OR($AD8877="",$AD8877=0),"Util NA",$AD8877&amp;" Util"))</f>
        <v/>
      </c>
    </row>
    <row r="8878" ht="15.75" customHeight="1" s="42">
      <c r="A8878" s="41" t="n"/>
      <c r="G8878" s="38" t="n"/>
      <c r="H8878" s="38" t="n"/>
      <c r="I8878" s="38" t="n"/>
      <c r="J8878" s="38" t="n"/>
      <c r="K8878" s="38" t="n"/>
      <c r="L8878" s="38" t="n"/>
      <c r="N8878" s="36">
        <f>IF($B8878="","",IF($C8878="SUPERSTORE","Superstore","DH"))</f>
        <v/>
      </c>
      <c r="O8878" s="36">
        <f>IF($B8878="","",IFERROR(VLOOKUP($B8878,Mapping!$A:$C,2,0),"Not Mapped"))</f>
        <v/>
      </c>
      <c r="P8878" s="36">
        <f>IF($B8878="","",IFERROR(VLOOKUP($B8878,Mapping!$A:$C,3,0),"Not Mapped"))</f>
        <v/>
      </c>
      <c r="Q8878" s="36">
        <f>IF($B8878="","",IFERROR(VLOOKUP($O8878,Leaders!$A:$B,2,0),"Not Mapped"))</f>
        <v/>
      </c>
      <c r="R8878" s="36">
        <f>IF($B8878="","",IF(COUNTIF(Exclusions!$A:$A,$B8878)&gt;0,"Yes","No"))</f>
        <v/>
      </c>
      <c r="S8878" s="38">
        <f>IF($B8878="","",MIN(1,DAY($A8878)/IF($N8878="Superstore",Settings!$B$5,Settings!$B$4)))</f>
        <v/>
      </c>
      <c r="T8878" s="38">
        <f>IF(OR($B8878="",$G8878="",$S8878=0),"",$G8878/$S8878)</f>
        <v/>
      </c>
      <c r="U8878" s="36">
        <f>IF($T8878="","",IF($T8878&lt;Settings!$B$8,"Critical",IF($T8878&lt;Settings!$B$9,"Semi Critical","Non Critical")))</f>
        <v/>
      </c>
      <c r="V8878" s="28" t="n"/>
      <c r="Z8878">
        <f>IF($B8878="","",IFERROR(VLOOKUP($B8878,'Plan HC for CCA'!$A:$B,2,0),""))</f>
        <v/>
      </c>
      <c r="AA8878">
        <f>IF(OR($B8878="",$Z8878=""),"",IF(N($M8878)&lt;$Z8878,"Delta","No Delta"))</f>
        <v/>
      </c>
      <c r="AB8878">
        <f>IF(OR($B8878="",$Z8878=""),"",MAX(0,$Z8878-N($M8878)))</f>
        <v/>
      </c>
      <c r="AC8878" s="46">
        <f>IF($B8878="","",IFERROR(INDEX('CCA Util %'!$H:$H,MATCH($B8878,'CCA Util %'!$E:$E,0)),""))</f>
        <v/>
      </c>
      <c r="AD8878">
        <f>IF($B8878="","",IFERROR(INDEX('CCA Util %'!$G:$G,MATCH($B8878,'CCA Util %'!$E:$E,0)),""))</f>
        <v/>
      </c>
      <c r="AE8878">
        <f>IF(OR($B8878="",$U8878=""),"",$U8878&amp;" &amp; "&amp;IF(OR($AD8878="",$AD8878=0),"Util NA",$AD8878&amp;" Util"))</f>
        <v/>
      </c>
    </row>
    <row r="8879" ht="15.75" customHeight="1" s="42">
      <c r="A8879" s="41" t="n"/>
      <c r="G8879" s="38" t="n"/>
      <c r="H8879" s="38" t="n"/>
      <c r="I8879" s="38" t="n"/>
      <c r="J8879" s="38" t="n"/>
      <c r="K8879" s="38" t="n"/>
      <c r="L8879" s="38" t="n"/>
      <c r="N8879" s="36">
        <f>IF($B8879="","",IF($C8879="SUPERSTORE","Superstore","DH"))</f>
        <v/>
      </c>
      <c r="O8879" s="36">
        <f>IF($B8879="","",IFERROR(VLOOKUP($B8879,Mapping!$A:$C,2,0),"Not Mapped"))</f>
        <v/>
      </c>
      <c r="P8879" s="36">
        <f>IF($B8879="","",IFERROR(VLOOKUP($B8879,Mapping!$A:$C,3,0),"Not Mapped"))</f>
        <v/>
      </c>
      <c r="Q8879" s="36">
        <f>IF($B8879="","",IFERROR(VLOOKUP($O8879,Leaders!$A:$B,2,0),"Not Mapped"))</f>
        <v/>
      </c>
      <c r="R8879" s="36">
        <f>IF($B8879="","",IF(COUNTIF(Exclusions!$A:$A,$B8879)&gt;0,"Yes","No"))</f>
        <v/>
      </c>
      <c r="S8879" s="38">
        <f>IF($B8879="","",MIN(1,DAY($A8879)/IF($N8879="Superstore",Settings!$B$5,Settings!$B$4)))</f>
        <v/>
      </c>
      <c r="T8879" s="38">
        <f>IF(OR($B8879="",$G8879="",$S8879=0),"",$G8879/$S8879)</f>
        <v/>
      </c>
      <c r="U8879" s="36">
        <f>IF($T8879="","",IF($T8879&lt;Settings!$B$8,"Critical",IF($T8879&lt;Settings!$B$9,"Semi Critical","Non Critical")))</f>
        <v/>
      </c>
      <c r="V8879" s="28" t="n"/>
      <c r="Z8879">
        <f>IF($B8879="","",IFERROR(VLOOKUP($B8879,'Plan HC for CCA'!$A:$B,2,0),""))</f>
        <v/>
      </c>
      <c r="AA8879">
        <f>IF(OR($B8879="",$Z8879=""),"",IF(N($M8879)&lt;$Z8879,"Delta","No Delta"))</f>
        <v/>
      </c>
      <c r="AB8879">
        <f>IF(OR($B8879="",$Z8879=""),"",MAX(0,$Z8879-N($M8879)))</f>
        <v/>
      </c>
      <c r="AC8879" s="46">
        <f>IF($B8879="","",IFERROR(INDEX('CCA Util %'!$H:$H,MATCH($B8879,'CCA Util %'!$E:$E,0)),""))</f>
        <v/>
      </c>
      <c r="AD8879">
        <f>IF($B8879="","",IFERROR(INDEX('CCA Util %'!$G:$G,MATCH($B8879,'CCA Util %'!$E:$E,0)),""))</f>
        <v/>
      </c>
      <c r="AE8879">
        <f>IF(OR($B8879="",$U8879=""),"",$U8879&amp;" &amp; "&amp;IF(OR($AD8879="",$AD8879=0),"Util NA",$AD8879&amp;" Util"))</f>
        <v/>
      </c>
    </row>
    <row r="8880" ht="15.75" customHeight="1" s="42">
      <c r="A8880" s="41" t="n"/>
      <c r="G8880" s="38" t="n"/>
      <c r="H8880" s="38" t="n"/>
      <c r="I8880" s="38" t="n"/>
      <c r="J8880" s="38" t="n"/>
      <c r="K8880" s="38" t="n"/>
      <c r="L8880" s="38" t="n"/>
      <c r="N8880" s="36">
        <f>IF($B8880="","",IF($C8880="SUPERSTORE","Superstore","DH"))</f>
        <v/>
      </c>
      <c r="O8880" s="36">
        <f>IF($B8880="","",IFERROR(VLOOKUP($B8880,Mapping!$A:$C,2,0),"Not Mapped"))</f>
        <v/>
      </c>
      <c r="P8880" s="36">
        <f>IF($B8880="","",IFERROR(VLOOKUP($B8880,Mapping!$A:$C,3,0),"Not Mapped"))</f>
        <v/>
      </c>
      <c r="Q8880" s="36">
        <f>IF($B8880="","",IFERROR(VLOOKUP($O8880,Leaders!$A:$B,2,0),"Not Mapped"))</f>
        <v/>
      </c>
      <c r="R8880" s="36">
        <f>IF($B8880="","",IF(COUNTIF(Exclusions!$A:$A,$B8880)&gt;0,"Yes","No"))</f>
        <v/>
      </c>
      <c r="S8880" s="38">
        <f>IF($B8880="","",MIN(1,DAY($A8880)/IF($N8880="Superstore",Settings!$B$5,Settings!$B$4)))</f>
        <v/>
      </c>
      <c r="T8880" s="38">
        <f>IF(OR($B8880="",$G8880="",$S8880=0),"",$G8880/$S8880)</f>
        <v/>
      </c>
      <c r="U8880" s="36">
        <f>IF($T8880="","",IF($T8880&lt;Settings!$B$8,"Critical",IF($T8880&lt;Settings!$B$9,"Semi Critical","Non Critical")))</f>
        <v/>
      </c>
      <c r="V8880" s="28" t="n"/>
      <c r="Z8880">
        <f>IF($B8880="","",IFERROR(VLOOKUP($B8880,'Plan HC for CCA'!$A:$B,2,0),""))</f>
        <v/>
      </c>
      <c r="AA8880">
        <f>IF(OR($B8880="",$Z8880=""),"",IF(N($M8880)&lt;$Z8880,"Delta","No Delta"))</f>
        <v/>
      </c>
      <c r="AB8880">
        <f>IF(OR($B8880="",$Z8880=""),"",MAX(0,$Z8880-N($M8880)))</f>
        <v/>
      </c>
      <c r="AC8880" s="46">
        <f>IF($B8880="","",IFERROR(INDEX('CCA Util %'!$H:$H,MATCH($B8880,'CCA Util %'!$E:$E,0)),""))</f>
        <v/>
      </c>
      <c r="AD8880">
        <f>IF($B8880="","",IFERROR(INDEX('CCA Util %'!$G:$G,MATCH($B8880,'CCA Util %'!$E:$E,0)),""))</f>
        <v/>
      </c>
      <c r="AE8880">
        <f>IF(OR($B8880="",$U8880=""),"",$U8880&amp;" &amp; "&amp;IF(OR($AD8880="",$AD8880=0),"Util NA",$AD8880&amp;" Util"))</f>
        <v/>
      </c>
    </row>
    <row r="8881" ht="15.75" customHeight="1" s="42">
      <c r="A8881" s="41" t="n"/>
      <c r="G8881" s="38" t="n"/>
      <c r="H8881" s="38" t="n"/>
      <c r="I8881" s="38" t="n"/>
      <c r="J8881" s="38" t="n"/>
      <c r="K8881" s="38" t="n"/>
      <c r="L8881" s="38" t="n"/>
      <c r="N8881" s="36">
        <f>IF($B8881="","",IF($C8881="SUPERSTORE","Superstore","DH"))</f>
        <v/>
      </c>
      <c r="O8881" s="36">
        <f>IF($B8881="","",IFERROR(VLOOKUP($B8881,Mapping!$A:$C,2,0),"Not Mapped"))</f>
        <v/>
      </c>
      <c r="P8881" s="36">
        <f>IF($B8881="","",IFERROR(VLOOKUP($B8881,Mapping!$A:$C,3,0),"Not Mapped"))</f>
        <v/>
      </c>
      <c r="Q8881" s="36">
        <f>IF($B8881="","",IFERROR(VLOOKUP($O8881,Leaders!$A:$B,2,0),"Not Mapped"))</f>
        <v/>
      </c>
      <c r="R8881" s="36">
        <f>IF($B8881="","",IF(COUNTIF(Exclusions!$A:$A,$B8881)&gt;0,"Yes","No"))</f>
        <v/>
      </c>
      <c r="S8881" s="38">
        <f>IF($B8881="","",MIN(1,DAY($A8881)/IF($N8881="Superstore",Settings!$B$5,Settings!$B$4)))</f>
        <v/>
      </c>
      <c r="T8881" s="38">
        <f>IF(OR($B8881="",$G8881="",$S8881=0),"",$G8881/$S8881)</f>
        <v/>
      </c>
      <c r="U8881" s="36">
        <f>IF($T8881="","",IF($T8881&lt;Settings!$B$8,"Critical",IF($T8881&lt;Settings!$B$9,"Semi Critical","Non Critical")))</f>
        <v/>
      </c>
      <c r="V8881" s="28" t="n"/>
      <c r="Z8881">
        <f>IF($B8881="","",IFERROR(VLOOKUP($B8881,'Plan HC for CCA'!$A:$B,2,0),""))</f>
        <v/>
      </c>
      <c r="AA8881">
        <f>IF(OR($B8881="",$Z8881=""),"",IF(N($M8881)&lt;$Z8881,"Delta","No Delta"))</f>
        <v/>
      </c>
      <c r="AB8881">
        <f>IF(OR($B8881="",$Z8881=""),"",MAX(0,$Z8881-N($M8881)))</f>
        <v/>
      </c>
      <c r="AC8881" s="46">
        <f>IF($B8881="","",IFERROR(INDEX('CCA Util %'!$H:$H,MATCH($B8881,'CCA Util %'!$E:$E,0)),""))</f>
        <v/>
      </c>
      <c r="AD8881">
        <f>IF($B8881="","",IFERROR(INDEX('CCA Util %'!$G:$G,MATCH($B8881,'CCA Util %'!$E:$E,0)),""))</f>
        <v/>
      </c>
      <c r="AE8881">
        <f>IF(OR($B8881="",$U8881=""),"",$U8881&amp;" &amp; "&amp;IF(OR($AD8881="",$AD8881=0),"Util NA",$AD8881&amp;" Util"))</f>
        <v/>
      </c>
    </row>
    <row r="8882" ht="15.75" customHeight="1" s="42">
      <c r="A8882" s="41" t="n"/>
      <c r="G8882" s="38" t="n"/>
      <c r="H8882" s="38" t="n"/>
      <c r="I8882" s="38" t="n"/>
      <c r="J8882" s="38" t="n"/>
      <c r="K8882" s="38" t="n"/>
      <c r="L8882" s="38" t="n"/>
      <c r="N8882" s="36">
        <f>IF($B8882="","",IF($C8882="SUPERSTORE","Superstore","DH"))</f>
        <v/>
      </c>
      <c r="O8882" s="36">
        <f>IF($B8882="","",IFERROR(VLOOKUP($B8882,Mapping!$A:$C,2,0),"Not Mapped"))</f>
        <v/>
      </c>
      <c r="P8882" s="36">
        <f>IF($B8882="","",IFERROR(VLOOKUP($B8882,Mapping!$A:$C,3,0),"Not Mapped"))</f>
        <v/>
      </c>
      <c r="Q8882" s="36">
        <f>IF($B8882="","",IFERROR(VLOOKUP($O8882,Leaders!$A:$B,2,0),"Not Mapped"))</f>
        <v/>
      </c>
      <c r="R8882" s="36">
        <f>IF($B8882="","",IF(COUNTIF(Exclusions!$A:$A,$B8882)&gt;0,"Yes","No"))</f>
        <v/>
      </c>
      <c r="S8882" s="38">
        <f>IF($B8882="","",MIN(1,DAY($A8882)/IF($N8882="Superstore",Settings!$B$5,Settings!$B$4)))</f>
        <v/>
      </c>
      <c r="T8882" s="38">
        <f>IF(OR($B8882="",$G8882="",$S8882=0),"",$G8882/$S8882)</f>
        <v/>
      </c>
      <c r="U8882" s="36">
        <f>IF($T8882="","",IF($T8882&lt;Settings!$B$8,"Critical",IF($T8882&lt;Settings!$B$9,"Semi Critical","Non Critical")))</f>
        <v/>
      </c>
      <c r="V8882" s="28" t="n"/>
      <c r="Z8882">
        <f>IF($B8882="","",IFERROR(VLOOKUP($B8882,'Plan HC for CCA'!$A:$B,2,0),""))</f>
        <v/>
      </c>
      <c r="AA8882">
        <f>IF(OR($B8882="",$Z8882=""),"",IF(N($M8882)&lt;$Z8882,"Delta","No Delta"))</f>
        <v/>
      </c>
      <c r="AB8882">
        <f>IF(OR($B8882="",$Z8882=""),"",MAX(0,$Z8882-N($M8882)))</f>
        <v/>
      </c>
      <c r="AC8882" s="46">
        <f>IF($B8882="","",IFERROR(INDEX('CCA Util %'!$H:$H,MATCH($B8882,'CCA Util %'!$E:$E,0)),""))</f>
        <v/>
      </c>
      <c r="AD8882">
        <f>IF($B8882="","",IFERROR(INDEX('CCA Util %'!$G:$G,MATCH($B8882,'CCA Util %'!$E:$E,0)),""))</f>
        <v/>
      </c>
      <c r="AE8882">
        <f>IF(OR($B8882="",$U8882=""),"",$U8882&amp;" &amp; "&amp;IF(OR($AD8882="",$AD8882=0),"Util NA",$AD8882&amp;" Util"))</f>
        <v/>
      </c>
    </row>
    <row r="8883" ht="15.75" customHeight="1" s="42">
      <c r="A8883" s="41" t="n"/>
      <c r="G8883" s="38" t="n"/>
      <c r="H8883" s="38" t="n"/>
      <c r="I8883" s="38" t="n"/>
      <c r="J8883" s="38" t="n"/>
      <c r="K8883" s="38" t="n"/>
      <c r="L8883" s="38" t="n"/>
      <c r="N8883" s="36">
        <f>IF($B8883="","",IF($C8883="SUPERSTORE","Superstore","DH"))</f>
        <v/>
      </c>
      <c r="O8883" s="36">
        <f>IF($B8883="","",IFERROR(VLOOKUP($B8883,Mapping!$A:$C,2,0),"Not Mapped"))</f>
        <v/>
      </c>
      <c r="P8883" s="36">
        <f>IF($B8883="","",IFERROR(VLOOKUP($B8883,Mapping!$A:$C,3,0),"Not Mapped"))</f>
        <v/>
      </c>
      <c r="Q8883" s="36">
        <f>IF($B8883="","",IFERROR(VLOOKUP($O8883,Leaders!$A:$B,2,0),"Not Mapped"))</f>
        <v/>
      </c>
      <c r="R8883" s="36">
        <f>IF($B8883="","",IF(COUNTIF(Exclusions!$A:$A,$B8883)&gt;0,"Yes","No"))</f>
        <v/>
      </c>
      <c r="S8883" s="38">
        <f>IF($B8883="","",MIN(1,DAY($A8883)/IF($N8883="Superstore",Settings!$B$5,Settings!$B$4)))</f>
        <v/>
      </c>
      <c r="T8883" s="38">
        <f>IF(OR($B8883="",$G8883="",$S8883=0),"",$G8883/$S8883)</f>
        <v/>
      </c>
      <c r="U8883" s="36">
        <f>IF($T8883="","",IF($T8883&lt;Settings!$B$8,"Critical",IF($T8883&lt;Settings!$B$9,"Semi Critical","Non Critical")))</f>
        <v/>
      </c>
      <c r="V8883" s="28" t="n"/>
      <c r="Z8883">
        <f>IF($B8883="","",IFERROR(VLOOKUP($B8883,'Plan HC for CCA'!$A:$B,2,0),""))</f>
        <v/>
      </c>
      <c r="AA8883">
        <f>IF(OR($B8883="",$Z8883=""),"",IF(N($M8883)&lt;$Z8883,"Delta","No Delta"))</f>
        <v/>
      </c>
      <c r="AB8883">
        <f>IF(OR($B8883="",$Z8883=""),"",MAX(0,$Z8883-N($M8883)))</f>
        <v/>
      </c>
      <c r="AC8883" s="46">
        <f>IF($B8883="","",IFERROR(INDEX('CCA Util %'!$H:$H,MATCH($B8883,'CCA Util %'!$E:$E,0)),""))</f>
        <v/>
      </c>
      <c r="AD8883">
        <f>IF($B8883="","",IFERROR(INDEX('CCA Util %'!$G:$G,MATCH($B8883,'CCA Util %'!$E:$E,0)),""))</f>
        <v/>
      </c>
      <c r="AE8883">
        <f>IF(OR($B8883="",$U8883=""),"",$U8883&amp;" &amp; "&amp;IF(OR($AD8883="",$AD8883=0),"Util NA",$AD8883&amp;" Util"))</f>
        <v/>
      </c>
    </row>
    <row r="8884" ht="15.75" customHeight="1" s="42">
      <c r="A8884" s="41" t="n"/>
      <c r="G8884" s="38" t="n"/>
      <c r="H8884" s="38" t="n"/>
      <c r="I8884" s="38" t="n"/>
      <c r="J8884" s="38" t="n"/>
      <c r="K8884" s="38" t="n"/>
      <c r="L8884" s="38" t="n"/>
      <c r="N8884" s="36">
        <f>IF($B8884="","",IF($C8884="SUPERSTORE","Superstore","DH"))</f>
        <v/>
      </c>
      <c r="O8884" s="36">
        <f>IF($B8884="","",IFERROR(VLOOKUP($B8884,Mapping!$A:$C,2,0),"Not Mapped"))</f>
        <v/>
      </c>
      <c r="P8884" s="36">
        <f>IF($B8884="","",IFERROR(VLOOKUP($B8884,Mapping!$A:$C,3,0),"Not Mapped"))</f>
        <v/>
      </c>
      <c r="Q8884" s="36">
        <f>IF($B8884="","",IFERROR(VLOOKUP($O8884,Leaders!$A:$B,2,0),"Not Mapped"))</f>
        <v/>
      </c>
      <c r="R8884" s="36">
        <f>IF($B8884="","",IF(COUNTIF(Exclusions!$A:$A,$B8884)&gt;0,"Yes","No"))</f>
        <v/>
      </c>
      <c r="S8884" s="38">
        <f>IF($B8884="","",MIN(1,DAY($A8884)/IF($N8884="Superstore",Settings!$B$5,Settings!$B$4)))</f>
        <v/>
      </c>
      <c r="T8884" s="38">
        <f>IF(OR($B8884="",$G8884="",$S8884=0),"",$G8884/$S8884)</f>
        <v/>
      </c>
      <c r="U8884" s="36">
        <f>IF($T8884="","",IF($T8884&lt;Settings!$B$8,"Critical",IF($T8884&lt;Settings!$B$9,"Semi Critical","Non Critical")))</f>
        <v/>
      </c>
      <c r="V8884" s="28" t="n"/>
      <c r="Z8884">
        <f>IF($B8884="","",IFERROR(VLOOKUP($B8884,'Plan HC for CCA'!$A:$B,2,0),""))</f>
        <v/>
      </c>
      <c r="AA8884">
        <f>IF(OR($B8884="",$Z8884=""),"",IF(N($M8884)&lt;$Z8884,"Delta","No Delta"))</f>
        <v/>
      </c>
      <c r="AB8884">
        <f>IF(OR($B8884="",$Z8884=""),"",MAX(0,$Z8884-N($M8884)))</f>
        <v/>
      </c>
      <c r="AC8884" s="46">
        <f>IF($B8884="","",IFERROR(INDEX('CCA Util %'!$H:$H,MATCH($B8884,'CCA Util %'!$E:$E,0)),""))</f>
        <v/>
      </c>
      <c r="AD8884">
        <f>IF($B8884="","",IFERROR(INDEX('CCA Util %'!$G:$G,MATCH($B8884,'CCA Util %'!$E:$E,0)),""))</f>
        <v/>
      </c>
      <c r="AE8884">
        <f>IF(OR($B8884="",$U8884=""),"",$U8884&amp;" &amp; "&amp;IF(OR($AD8884="",$AD8884=0),"Util NA",$AD8884&amp;" Util"))</f>
        <v/>
      </c>
    </row>
    <row r="8885" ht="15.75" customHeight="1" s="42">
      <c r="A8885" s="41" t="n"/>
      <c r="G8885" s="38" t="n"/>
      <c r="H8885" s="38" t="n"/>
      <c r="I8885" s="38" t="n"/>
      <c r="J8885" s="38" t="n"/>
      <c r="K8885" s="38" t="n"/>
      <c r="L8885" s="38" t="n"/>
      <c r="N8885" s="36">
        <f>IF($B8885="","",IF($C8885="SUPERSTORE","Superstore","DH"))</f>
        <v/>
      </c>
      <c r="O8885" s="36">
        <f>IF($B8885="","",IFERROR(VLOOKUP($B8885,Mapping!$A:$C,2,0),"Not Mapped"))</f>
        <v/>
      </c>
      <c r="P8885" s="36">
        <f>IF($B8885="","",IFERROR(VLOOKUP($B8885,Mapping!$A:$C,3,0),"Not Mapped"))</f>
        <v/>
      </c>
      <c r="Q8885" s="36">
        <f>IF($B8885="","",IFERROR(VLOOKUP($O8885,Leaders!$A:$B,2,0),"Not Mapped"))</f>
        <v/>
      </c>
      <c r="R8885" s="36">
        <f>IF($B8885="","",IF(COUNTIF(Exclusions!$A:$A,$B8885)&gt;0,"Yes","No"))</f>
        <v/>
      </c>
      <c r="S8885" s="38">
        <f>IF($B8885="","",MIN(1,DAY($A8885)/IF($N8885="Superstore",Settings!$B$5,Settings!$B$4)))</f>
        <v/>
      </c>
      <c r="T8885" s="38">
        <f>IF(OR($B8885="",$G8885="",$S8885=0),"",$G8885/$S8885)</f>
        <v/>
      </c>
      <c r="U8885" s="36">
        <f>IF($T8885="","",IF($T8885&lt;Settings!$B$8,"Critical",IF($T8885&lt;Settings!$B$9,"Semi Critical","Non Critical")))</f>
        <v/>
      </c>
      <c r="V8885" s="28" t="n"/>
      <c r="Z8885">
        <f>IF($B8885="","",IFERROR(VLOOKUP($B8885,'Plan HC for CCA'!$A:$B,2,0),""))</f>
        <v/>
      </c>
      <c r="AA8885">
        <f>IF(OR($B8885="",$Z8885=""),"",IF(N($M8885)&lt;$Z8885,"Delta","No Delta"))</f>
        <v/>
      </c>
      <c r="AB8885">
        <f>IF(OR($B8885="",$Z8885=""),"",MAX(0,$Z8885-N($M8885)))</f>
        <v/>
      </c>
      <c r="AC8885" s="46">
        <f>IF($B8885="","",IFERROR(INDEX('CCA Util %'!$H:$H,MATCH($B8885,'CCA Util %'!$E:$E,0)),""))</f>
        <v/>
      </c>
      <c r="AD8885">
        <f>IF($B8885="","",IFERROR(INDEX('CCA Util %'!$G:$G,MATCH($B8885,'CCA Util %'!$E:$E,0)),""))</f>
        <v/>
      </c>
      <c r="AE8885">
        <f>IF(OR($B8885="",$U8885=""),"",$U8885&amp;" &amp; "&amp;IF(OR($AD8885="",$AD8885=0),"Util NA",$AD8885&amp;" Util"))</f>
        <v/>
      </c>
    </row>
    <row r="8886" ht="15.75" customHeight="1" s="42">
      <c r="A8886" s="41" t="n"/>
      <c r="G8886" s="38" t="n"/>
      <c r="H8886" s="38" t="n"/>
      <c r="I8886" s="38" t="n"/>
      <c r="J8886" s="38" t="n"/>
      <c r="K8886" s="38" t="n"/>
      <c r="L8886" s="38" t="n"/>
      <c r="N8886" s="36">
        <f>IF($B8886="","",IF($C8886="SUPERSTORE","Superstore","DH"))</f>
        <v/>
      </c>
      <c r="O8886" s="36">
        <f>IF($B8886="","",IFERROR(VLOOKUP($B8886,Mapping!$A:$C,2,0),"Not Mapped"))</f>
        <v/>
      </c>
      <c r="P8886" s="36">
        <f>IF($B8886="","",IFERROR(VLOOKUP($B8886,Mapping!$A:$C,3,0),"Not Mapped"))</f>
        <v/>
      </c>
      <c r="Q8886" s="36">
        <f>IF($B8886="","",IFERROR(VLOOKUP($O8886,Leaders!$A:$B,2,0),"Not Mapped"))</f>
        <v/>
      </c>
      <c r="R8886" s="36">
        <f>IF($B8886="","",IF(COUNTIF(Exclusions!$A:$A,$B8886)&gt;0,"Yes","No"))</f>
        <v/>
      </c>
      <c r="S8886" s="38">
        <f>IF($B8886="","",MIN(1,DAY($A8886)/IF($N8886="Superstore",Settings!$B$5,Settings!$B$4)))</f>
        <v/>
      </c>
      <c r="T8886" s="38">
        <f>IF(OR($B8886="",$G8886="",$S8886=0),"",$G8886/$S8886)</f>
        <v/>
      </c>
      <c r="U8886" s="36">
        <f>IF($T8886="","",IF($T8886&lt;Settings!$B$8,"Critical",IF($T8886&lt;Settings!$B$9,"Semi Critical","Non Critical")))</f>
        <v/>
      </c>
      <c r="V8886" s="28" t="n"/>
      <c r="Z8886">
        <f>IF($B8886="","",IFERROR(VLOOKUP($B8886,'Plan HC for CCA'!$A:$B,2,0),""))</f>
        <v/>
      </c>
      <c r="AA8886">
        <f>IF(OR($B8886="",$Z8886=""),"",IF(N($M8886)&lt;$Z8886,"Delta","No Delta"))</f>
        <v/>
      </c>
      <c r="AB8886">
        <f>IF(OR($B8886="",$Z8886=""),"",MAX(0,$Z8886-N($M8886)))</f>
        <v/>
      </c>
      <c r="AC8886" s="46">
        <f>IF($B8886="","",IFERROR(INDEX('CCA Util %'!$H:$H,MATCH($B8886,'CCA Util %'!$E:$E,0)),""))</f>
        <v/>
      </c>
      <c r="AD8886">
        <f>IF($B8886="","",IFERROR(INDEX('CCA Util %'!$G:$G,MATCH($B8886,'CCA Util %'!$E:$E,0)),""))</f>
        <v/>
      </c>
      <c r="AE8886">
        <f>IF(OR($B8886="",$U8886=""),"",$U8886&amp;" &amp; "&amp;IF(OR($AD8886="",$AD8886=0),"Util NA",$AD8886&amp;" Util"))</f>
        <v/>
      </c>
    </row>
    <row r="8887" ht="15.75" customHeight="1" s="42">
      <c r="A8887" s="41" t="n"/>
      <c r="G8887" s="38" t="n"/>
      <c r="H8887" s="38" t="n"/>
      <c r="I8887" s="38" t="n"/>
      <c r="J8887" s="38" t="n"/>
      <c r="K8887" s="38" t="n"/>
      <c r="L8887" s="38" t="n"/>
      <c r="N8887" s="36">
        <f>IF($B8887="","",IF($C8887="SUPERSTORE","Superstore","DH"))</f>
        <v/>
      </c>
      <c r="O8887" s="36">
        <f>IF($B8887="","",IFERROR(VLOOKUP($B8887,Mapping!$A:$C,2,0),"Not Mapped"))</f>
        <v/>
      </c>
      <c r="P8887" s="36">
        <f>IF($B8887="","",IFERROR(VLOOKUP($B8887,Mapping!$A:$C,3,0),"Not Mapped"))</f>
        <v/>
      </c>
      <c r="Q8887" s="36">
        <f>IF($B8887="","",IFERROR(VLOOKUP($O8887,Leaders!$A:$B,2,0),"Not Mapped"))</f>
        <v/>
      </c>
      <c r="R8887" s="36">
        <f>IF($B8887="","",IF(COUNTIF(Exclusions!$A:$A,$B8887)&gt;0,"Yes","No"))</f>
        <v/>
      </c>
      <c r="S8887" s="38">
        <f>IF($B8887="","",MIN(1,DAY($A8887)/IF($N8887="Superstore",Settings!$B$5,Settings!$B$4)))</f>
        <v/>
      </c>
      <c r="T8887" s="38">
        <f>IF(OR($B8887="",$G8887="",$S8887=0),"",$G8887/$S8887)</f>
        <v/>
      </c>
      <c r="U8887" s="36">
        <f>IF($T8887="","",IF($T8887&lt;Settings!$B$8,"Critical",IF($T8887&lt;Settings!$B$9,"Semi Critical","Non Critical")))</f>
        <v/>
      </c>
      <c r="V8887" s="28" t="n"/>
      <c r="Z8887">
        <f>IF($B8887="","",IFERROR(VLOOKUP($B8887,'Plan HC for CCA'!$A:$B,2,0),""))</f>
        <v/>
      </c>
      <c r="AA8887">
        <f>IF(OR($B8887="",$Z8887=""),"",IF(N($M8887)&lt;$Z8887,"Delta","No Delta"))</f>
        <v/>
      </c>
      <c r="AB8887">
        <f>IF(OR($B8887="",$Z8887=""),"",MAX(0,$Z8887-N($M8887)))</f>
        <v/>
      </c>
      <c r="AC8887" s="46">
        <f>IF($B8887="","",IFERROR(INDEX('CCA Util %'!$H:$H,MATCH($B8887,'CCA Util %'!$E:$E,0)),""))</f>
        <v/>
      </c>
      <c r="AD8887">
        <f>IF($B8887="","",IFERROR(INDEX('CCA Util %'!$G:$G,MATCH($B8887,'CCA Util %'!$E:$E,0)),""))</f>
        <v/>
      </c>
      <c r="AE8887">
        <f>IF(OR($B8887="",$U8887=""),"",$U8887&amp;" &amp; "&amp;IF(OR($AD8887="",$AD8887=0),"Util NA",$AD8887&amp;" Util"))</f>
        <v/>
      </c>
    </row>
    <row r="8888" ht="15.75" customHeight="1" s="42">
      <c r="A8888" s="41" t="n"/>
      <c r="G8888" s="38" t="n"/>
      <c r="H8888" s="38" t="n"/>
      <c r="I8888" s="38" t="n"/>
      <c r="J8888" s="38" t="n"/>
      <c r="K8888" s="38" t="n"/>
      <c r="L8888" s="38" t="n"/>
      <c r="N8888" s="36">
        <f>IF($B8888="","",IF($C8888="SUPERSTORE","Superstore","DH"))</f>
        <v/>
      </c>
      <c r="O8888" s="36">
        <f>IF($B8888="","",IFERROR(VLOOKUP($B8888,Mapping!$A:$C,2,0),"Not Mapped"))</f>
        <v/>
      </c>
      <c r="P8888" s="36">
        <f>IF($B8888="","",IFERROR(VLOOKUP($B8888,Mapping!$A:$C,3,0),"Not Mapped"))</f>
        <v/>
      </c>
      <c r="Q8888" s="36">
        <f>IF($B8888="","",IFERROR(VLOOKUP($O8888,Leaders!$A:$B,2,0),"Not Mapped"))</f>
        <v/>
      </c>
      <c r="R8888" s="36">
        <f>IF($B8888="","",IF(COUNTIF(Exclusions!$A:$A,$B8888)&gt;0,"Yes","No"))</f>
        <v/>
      </c>
      <c r="S8888" s="38">
        <f>IF($B8888="","",MIN(1,DAY($A8888)/IF($N8888="Superstore",Settings!$B$5,Settings!$B$4)))</f>
        <v/>
      </c>
      <c r="T8888" s="38">
        <f>IF(OR($B8888="",$G8888="",$S8888=0),"",$G8888/$S8888)</f>
        <v/>
      </c>
      <c r="U8888" s="36">
        <f>IF($T8888="","",IF($T8888&lt;Settings!$B$8,"Critical",IF($T8888&lt;Settings!$B$9,"Semi Critical","Non Critical")))</f>
        <v/>
      </c>
      <c r="V8888" s="28" t="n"/>
      <c r="Z8888">
        <f>IF($B8888="","",IFERROR(VLOOKUP($B8888,'Plan HC for CCA'!$A:$B,2,0),""))</f>
        <v/>
      </c>
      <c r="AA8888">
        <f>IF(OR($B8888="",$Z8888=""),"",IF(N($M8888)&lt;$Z8888,"Delta","No Delta"))</f>
        <v/>
      </c>
      <c r="AB8888">
        <f>IF(OR($B8888="",$Z8888=""),"",MAX(0,$Z8888-N($M8888)))</f>
        <v/>
      </c>
      <c r="AC8888" s="46">
        <f>IF($B8888="","",IFERROR(INDEX('CCA Util %'!$H:$H,MATCH($B8888,'CCA Util %'!$E:$E,0)),""))</f>
        <v/>
      </c>
      <c r="AD8888">
        <f>IF($B8888="","",IFERROR(INDEX('CCA Util %'!$G:$G,MATCH($B8888,'CCA Util %'!$E:$E,0)),""))</f>
        <v/>
      </c>
      <c r="AE8888">
        <f>IF(OR($B8888="",$U8888=""),"",$U8888&amp;" &amp; "&amp;IF(OR($AD8888="",$AD8888=0),"Util NA",$AD8888&amp;" Util"))</f>
        <v/>
      </c>
    </row>
    <row r="8889" ht="15.75" customHeight="1" s="42">
      <c r="A8889" s="41" t="n"/>
      <c r="G8889" s="38" t="n"/>
      <c r="H8889" s="38" t="n"/>
      <c r="I8889" s="38" t="n"/>
      <c r="J8889" s="38" t="n"/>
      <c r="K8889" s="38" t="n"/>
      <c r="L8889" s="38" t="n"/>
      <c r="N8889" s="36">
        <f>IF($B8889="","",IF($C8889="SUPERSTORE","Superstore","DH"))</f>
        <v/>
      </c>
      <c r="O8889" s="36">
        <f>IF($B8889="","",IFERROR(VLOOKUP($B8889,Mapping!$A:$C,2,0),"Not Mapped"))</f>
        <v/>
      </c>
      <c r="P8889" s="36">
        <f>IF($B8889="","",IFERROR(VLOOKUP($B8889,Mapping!$A:$C,3,0),"Not Mapped"))</f>
        <v/>
      </c>
      <c r="Q8889" s="36">
        <f>IF($B8889="","",IFERROR(VLOOKUP($O8889,Leaders!$A:$B,2,0),"Not Mapped"))</f>
        <v/>
      </c>
      <c r="R8889" s="36">
        <f>IF($B8889="","",IF(COUNTIF(Exclusions!$A:$A,$B8889)&gt;0,"Yes","No"))</f>
        <v/>
      </c>
      <c r="S8889" s="38">
        <f>IF($B8889="","",MIN(1,DAY($A8889)/IF($N8889="Superstore",Settings!$B$5,Settings!$B$4)))</f>
        <v/>
      </c>
      <c r="T8889" s="38">
        <f>IF(OR($B8889="",$G8889="",$S8889=0),"",$G8889/$S8889)</f>
        <v/>
      </c>
      <c r="U8889" s="36">
        <f>IF($T8889="","",IF($T8889&lt;Settings!$B$8,"Critical",IF($T8889&lt;Settings!$B$9,"Semi Critical","Non Critical")))</f>
        <v/>
      </c>
      <c r="V8889" s="28" t="n"/>
      <c r="Z8889">
        <f>IF($B8889="","",IFERROR(VLOOKUP($B8889,'Plan HC for CCA'!$A:$B,2,0),""))</f>
        <v/>
      </c>
      <c r="AA8889">
        <f>IF(OR($B8889="",$Z8889=""),"",IF(N($M8889)&lt;$Z8889,"Delta","No Delta"))</f>
        <v/>
      </c>
      <c r="AB8889">
        <f>IF(OR($B8889="",$Z8889=""),"",MAX(0,$Z8889-N($M8889)))</f>
        <v/>
      </c>
      <c r="AC8889" s="46">
        <f>IF($B8889="","",IFERROR(INDEX('CCA Util %'!$H:$H,MATCH($B8889,'CCA Util %'!$E:$E,0)),""))</f>
        <v/>
      </c>
      <c r="AD8889">
        <f>IF($B8889="","",IFERROR(INDEX('CCA Util %'!$G:$G,MATCH($B8889,'CCA Util %'!$E:$E,0)),""))</f>
        <v/>
      </c>
      <c r="AE8889">
        <f>IF(OR($B8889="",$U8889=""),"",$U8889&amp;" &amp; "&amp;IF(OR($AD8889="",$AD8889=0),"Util NA",$AD8889&amp;" Util"))</f>
        <v/>
      </c>
    </row>
    <row r="8890" ht="15.75" customHeight="1" s="42">
      <c r="A8890" s="41" t="n"/>
      <c r="G8890" s="38" t="n"/>
      <c r="H8890" s="38" t="n"/>
      <c r="I8890" s="38" t="n"/>
      <c r="J8890" s="38" t="n"/>
      <c r="K8890" s="38" t="n"/>
      <c r="L8890" s="38" t="n"/>
      <c r="N8890" s="36">
        <f>IF($B8890="","",IF($C8890="SUPERSTORE","Superstore","DH"))</f>
        <v/>
      </c>
      <c r="O8890" s="36">
        <f>IF($B8890="","",IFERROR(VLOOKUP($B8890,Mapping!$A:$C,2,0),"Not Mapped"))</f>
        <v/>
      </c>
      <c r="P8890" s="36">
        <f>IF($B8890="","",IFERROR(VLOOKUP($B8890,Mapping!$A:$C,3,0),"Not Mapped"))</f>
        <v/>
      </c>
      <c r="Q8890" s="36">
        <f>IF($B8890="","",IFERROR(VLOOKUP($O8890,Leaders!$A:$B,2,0),"Not Mapped"))</f>
        <v/>
      </c>
      <c r="R8890" s="36">
        <f>IF($B8890="","",IF(COUNTIF(Exclusions!$A:$A,$B8890)&gt;0,"Yes","No"))</f>
        <v/>
      </c>
      <c r="S8890" s="38">
        <f>IF($B8890="","",MIN(1,DAY($A8890)/IF($N8890="Superstore",Settings!$B$5,Settings!$B$4)))</f>
        <v/>
      </c>
      <c r="T8890" s="38">
        <f>IF(OR($B8890="",$G8890="",$S8890=0),"",$G8890/$S8890)</f>
        <v/>
      </c>
      <c r="U8890" s="36">
        <f>IF($T8890="","",IF($T8890&lt;Settings!$B$8,"Critical",IF($T8890&lt;Settings!$B$9,"Semi Critical","Non Critical")))</f>
        <v/>
      </c>
      <c r="V8890" s="28" t="n"/>
      <c r="Z8890">
        <f>IF($B8890="","",IFERROR(VLOOKUP($B8890,'Plan HC for CCA'!$A:$B,2,0),""))</f>
        <v/>
      </c>
      <c r="AA8890">
        <f>IF(OR($B8890="",$Z8890=""),"",IF(N($M8890)&lt;$Z8890,"Delta","No Delta"))</f>
        <v/>
      </c>
      <c r="AB8890">
        <f>IF(OR($B8890="",$Z8890=""),"",MAX(0,$Z8890-N($M8890)))</f>
        <v/>
      </c>
      <c r="AC8890" s="46">
        <f>IF($B8890="","",IFERROR(INDEX('CCA Util %'!$H:$H,MATCH($B8890,'CCA Util %'!$E:$E,0)),""))</f>
        <v/>
      </c>
      <c r="AD8890">
        <f>IF($B8890="","",IFERROR(INDEX('CCA Util %'!$G:$G,MATCH($B8890,'CCA Util %'!$E:$E,0)),""))</f>
        <v/>
      </c>
      <c r="AE8890">
        <f>IF(OR($B8890="",$U8890=""),"",$U8890&amp;" &amp; "&amp;IF(OR($AD8890="",$AD8890=0),"Util NA",$AD8890&amp;" Util"))</f>
        <v/>
      </c>
    </row>
    <row r="8891" ht="15.75" customHeight="1" s="42">
      <c r="A8891" s="41" t="n"/>
      <c r="G8891" s="38" t="n"/>
      <c r="H8891" s="38" t="n"/>
      <c r="I8891" s="38" t="n"/>
      <c r="J8891" s="38" t="n"/>
      <c r="K8891" s="38" t="n"/>
      <c r="L8891" s="38" t="n"/>
      <c r="N8891" s="36">
        <f>IF($B8891="","",IF($C8891="SUPERSTORE","Superstore","DH"))</f>
        <v/>
      </c>
      <c r="O8891" s="36">
        <f>IF($B8891="","",IFERROR(VLOOKUP($B8891,Mapping!$A:$C,2,0),"Not Mapped"))</f>
        <v/>
      </c>
      <c r="P8891" s="36">
        <f>IF($B8891="","",IFERROR(VLOOKUP($B8891,Mapping!$A:$C,3,0),"Not Mapped"))</f>
        <v/>
      </c>
      <c r="Q8891" s="36">
        <f>IF($B8891="","",IFERROR(VLOOKUP($O8891,Leaders!$A:$B,2,0),"Not Mapped"))</f>
        <v/>
      </c>
      <c r="R8891" s="36">
        <f>IF($B8891="","",IF(COUNTIF(Exclusions!$A:$A,$B8891)&gt;0,"Yes","No"))</f>
        <v/>
      </c>
      <c r="S8891" s="38">
        <f>IF($B8891="","",MIN(1,DAY($A8891)/IF($N8891="Superstore",Settings!$B$5,Settings!$B$4)))</f>
        <v/>
      </c>
      <c r="T8891" s="38">
        <f>IF(OR($B8891="",$G8891="",$S8891=0),"",$G8891/$S8891)</f>
        <v/>
      </c>
      <c r="U8891" s="36">
        <f>IF($T8891="","",IF($T8891&lt;Settings!$B$8,"Critical",IF($T8891&lt;Settings!$B$9,"Semi Critical","Non Critical")))</f>
        <v/>
      </c>
      <c r="V8891" s="28" t="n"/>
      <c r="Z8891">
        <f>IF($B8891="","",IFERROR(VLOOKUP($B8891,'Plan HC for CCA'!$A:$B,2,0),""))</f>
        <v/>
      </c>
      <c r="AA8891">
        <f>IF(OR($B8891="",$Z8891=""),"",IF(N($M8891)&lt;$Z8891,"Delta","No Delta"))</f>
        <v/>
      </c>
      <c r="AB8891">
        <f>IF(OR($B8891="",$Z8891=""),"",MAX(0,$Z8891-N($M8891)))</f>
        <v/>
      </c>
      <c r="AC8891" s="46">
        <f>IF($B8891="","",IFERROR(INDEX('CCA Util %'!$H:$H,MATCH($B8891,'CCA Util %'!$E:$E,0)),""))</f>
        <v/>
      </c>
      <c r="AD8891">
        <f>IF($B8891="","",IFERROR(INDEX('CCA Util %'!$G:$G,MATCH($B8891,'CCA Util %'!$E:$E,0)),""))</f>
        <v/>
      </c>
      <c r="AE8891">
        <f>IF(OR($B8891="",$U8891=""),"",$U8891&amp;" &amp; "&amp;IF(OR($AD8891="",$AD8891=0),"Util NA",$AD8891&amp;" Util"))</f>
        <v/>
      </c>
    </row>
    <row r="8892" ht="15.75" customHeight="1" s="42">
      <c r="A8892" s="41" t="n"/>
      <c r="G8892" s="38" t="n"/>
      <c r="H8892" s="38" t="n"/>
      <c r="I8892" s="38" t="n"/>
      <c r="J8892" s="38" t="n"/>
      <c r="K8892" s="38" t="n"/>
      <c r="L8892" s="38" t="n"/>
      <c r="N8892" s="36">
        <f>IF($B8892="","",IF($C8892="SUPERSTORE","Superstore","DH"))</f>
        <v/>
      </c>
      <c r="O8892" s="36">
        <f>IF($B8892="","",IFERROR(VLOOKUP($B8892,Mapping!$A:$C,2,0),"Not Mapped"))</f>
        <v/>
      </c>
      <c r="P8892" s="36">
        <f>IF($B8892="","",IFERROR(VLOOKUP($B8892,Mapping!$A:$C,3,0),"Not Mapped"))</f>
        <v/>
      </c>
      <c r="Q8892" s="36">
        <f>IF($B8892="","",IFERROR(VLOOKUP($O8892,Leaders!$A:$B,2,0),"Not Mapped"))</f>
        <v/>
      </c>
      <c r="R8892" s="36">
        <f>IF($B8892="","",IF(COUNTIF(Exclusions!$A:$A,$B8892)&gt;0,"Yes","No"))</f>
        <v/>
      </c>
      <c r="S8892" s="38">
        <f>IF($B8892="","",MIN(1,DAY($A8892)/IF($N8892="Superstore",Settings!$B$5,Settings!$B$4)))</f>
        <v/>
      </c>
      <c r="T8892" s="38">
        <f>IF(OR($B8892="",$G8892="",$S8892=0),"",$G8892/$S8892)</f>
        <v/>
      </c>
      <c r="U8892" s="36">
        <f>IF($T8892="","",IF($T8892&lt;Settings!$B$8,"Critical",IF($T8892&lt;Settings!$B$9,"Semi Critical","Non Critical")))</f>
        <v/>
      </c>
      <c r="V8892" s="28" t="n"/>
      <c r="Z8892">
        <f>IF($B8892="","",IFERROR(VLOOKUP($B8892,'Plan HC for CCA'!$A:$B,2,0),""))</f>
        <v/>
      </c>
      <c r="AA8892">
        <f>IF(OR($B8892="",$Z8892=""),"",IF(N($M8892)&lt;$Z8892,"Delta","No Delta"))</f>
        <v/>
      </c>
      <c r="AB8892">
        <f>IF(OR($B8892="",$Z8892=""),"",MAX(0,$Z8892-N($M8892)))</f>
        <v/>
      </c>
      <c r="AC8892" s="46">
        <f>IF($B8892="","",IFERROR(INDEX('CCA Util %'!$H:$H,MATCH($B8892,'CCA Util %'!$E:$E,0)),""))</f>
        <v/>
      </c>
      <c r="AD8892">
        <f>IF($B8892="","",IFERROR(INDEX('CCA Util %'!$G:$G,MATCH($B8892,'CCA Util %'!$E:$E,0)),""))</f>
        <v/>
      </c>
      <c r="AE8892">
        <f>IF(OR($B8892="",$U8892=""),"",$U8892&amp;" &amp; "&amp;IF(OR($AD8892="",$AD8892=0),"Util NA",$AD8892&amp;" Util"))</f>
        <v/>
      </c>
    </row>
    <row r="8893" ht="15.75" customHeight="1" s="42">
      <c r="A8893" s="41" t="n"/>
      <c r="G8893" s="38" t="n"/>
      <c r="H8893" s="38" t="n"/>
      <c r="I8893" s="38" t="n"/>
      <c r="J8893" s="38" t="n"/>
      <c r="K8893" s="38" t="n"/>
      <c r="L8893" s="38" t="n"/>
      <c r="N8893" s="36">
        <f>IF($B8893="","",IF($C8893="SUPERSTORE","Superstore","DH"))</f>
        <v/>
      </c>
      <c r="O8893" s="36">
        <f>IF($B8893="","",IFERROR(VLOOKUP($B8893,Mapping!$A:$C,2,0),"Not Mapped"))</f>
        <v/>
      </c>
      <c r="P8893" s="36">
        <f>IF($B8893="","",IFERROR(VLOOKUP($B8893,Mapping!$A:$C,3,0),"Not Mapped"))</f>
        <v/>
      </c>
      <c r="Q8893" s="36">
        <f>IF($B8893="","",IFERROR(VLOOKUP($O8893,Leaders!$A:$B,2,0),"Not Mapped"))</f>
        <v/>
      </c>
      <c r="R8893" s="36">
        <f>IF($B8893="","",IF(COUNTIF(Exclusions!$A:$A,$B8893)&gt;0,"Yes","No"))</f>
        <v/>
      </c>
      <c r="S8893" s="38">
        <f>IF($B8893="","",MIN(1,DAY($A8893)/IF($N8893="Superstore",Settings!$B$5,Settings!$B$4)))</f>
        <v/>
      </c>
      <c r="T8893" s="38">
        <f>IF(OR($B8893="",$G8893="",$S8893=0),"",$G8893/$S8893)</f>
        <v/>
      </c>
      <c r="U8893" s="36">
        <f>IF($T8893="","",IF($T8893&lt;Settings!$B$8,"Critical",IF($T8893&lt;Settings!$B$9,"Semi Critical","Non Critical")))</f>
        <v/>
      </c>
      <c r="V8893" s="28" t="n"/>
      <c r="Z8893">
        <f>IF($B8893="","",IFERROR(VLOOKUP($B8893,'Plan HC for CCA'!$A:$B,2,0),""))</f>
        <v/>
      </c>
      <c r="AA8893">
        <f>IF(OR($B8893="",$Z8893=""),"",IF(N($M8893)&lt;$Z8893,"Delta","No Delta"))</f>
        <v/>
      </c>
      <c r="AB8893">
        <f>IF(OR($B8893="",$Z8893=""),"",MAX(0,$Z8893-N($M8893)))</f>
        <v/>
      </c>
      <c r="AC8893" s="46">
        <f>IF($B8893="","",IFERROR(INDEX('CCA Util %'!$H:$H,MATCH($B8893,'CCA Util %'!$E:$E,0)),""))</f>
        <v/>
      </c>
      <c r="AD8893">
        <f>IF($B8893="","",IFERROR(INDEX('CCA Util %'!$G:$G,MATCH($B8893,'CCA Util %'!$E:$E,0)),""))</f>
        <v/>
      </c>
      <c r="AE8893">
        <f>IF(OR($B8893="",$U8893=""),"",$U8893&amp;" &amp; "&amp;IF(OR($AD8893="",$AD8893=0),"Util NA",$AD8893&amp;" Util"))</f>
        <v/>
      </c>
    </row>
    <row r="8894" ht="15.75" customHeight="1" s="42">
      <c r="A8894" s="41" t="n"/>
      <c r="G8894" s="38" t="n"/>
      <c r="H8894" s="38" t="n"/>
      <c r="I8894" s="38" t="n"/>
      <c r="J8894" s="38" t="n"/>
      <c r="K8894" s="38" t="n"/>
      <c r="L8894" s="38" t="n"/>
      <c r="N8894" s="36">
        <f>IF($B8894="","",IF($C8894="SUPERSTORE","Superstore","DH"))</f>
        <v/>
      </c>
      <c r="O8894" s="36">
        <f>IF($B8894="","",IFERROR(VLOOKUP($B8894,Mapping!$A:$C,2,0),"Not Mapped"))</f>
        <v/>
      </c>
      <c r="P8894" s="36">
        <f>IF($B8894="","",IFERROR(VLOOKUP($B8894,Mapping!$A:$C,3,0),"Not Mapped"))</f>
        <v/>
      </c>
      <c r="Q8894" s="36">
        <f>IF($B8894="","",IFERROR(VLOOKUP($O8894,Leaders!$A:$B,2,0),"Not Mapped"))</f>
        <v/>
      </c>
      <c r="R8894" s="36">
        <f>IF($B8894="","",IF(COUNTIF(Exclusions!$A:$A,$B8894)&gt;0,"Yes","No"))</f>
        <v/>
      </c>
      <c r="S8894" s="38">
        <f>IF($B8894="","",MIN(1,DAY($A8894)/IF($N8894="Superstore",Settings!$B$5,Settings!$B$4)))</f>
        <v/>
      </c>
      <c r="T8894" s="38">
        <f>IF(OR($B8894="",$G8894="",$S8894=0),"",$G8894/$S8894)</f>
        <v/>
      </c>
      <c r="U8894" s="36">
        <f>IF($T8894="","",IF($T8894&lt;Settings!$B$8,"Critical",IF($T8894&lt;Settings!$B$9,"Semi Critical","Non Critical")))</f>
        <v/>
      </c>
      <c r="V8894" s="28" t="n"/>
      <c r="Z8894">
        <f>IF($B8894="","",IFERROR(VLOOKUP($B8894,'Plan HC for CCA'!$A:$B,2,0),""))</f>
        <v/>
      </c>
      <c r="AA8894">
        <f>IF(OR($B8894="",$Z8894=""),"",IF(N($M8894)&lt;$Z8894,"Delta","No Delta"))</f>
        <v/>
      </c>
      <c r="AB8894">
        <f>IF(OR($B8894="",$Z8894=""),"",MAX(0,$Z8894-N($M8894)))</f>
        <v/>
      </c>
      <c r="AC8894" s="46">
        <f>IF($B8894="","",IFERROR(INDEX('CCA Util %'!$H:$H,MATCH($B8894,'CCA Util %'!$E:$E,0)),""))</f>
        <v/>
      </c>
      <c r="AD8894">
        <f>IF($B8894="","",IFERROR(INDEX('CCA Util %'!$G:$G,MATCH($B8894,'CCA Util %'!$E:$E,0)),""))</f>
        <v/>
      </c>
      <c r="AE8894">
        <f>IF(OR($B8894="",$U8894=""),"",$U8894&amp;" &amp; "&amp;IF(OR($AD8894="",$AD8894=0),"Util NA",$AD8894&amp;" Util"))</f>
        <v/>
      </c>
    </row>
    <row r="8895" ht="15.75" customHeight="1" s="42">
      <c r="A8895" s="41" t="n"/>
      <c r="G8895" s="38" t="n"/>
      <c r="H8895" s="38" t="n"/>
      <c r="I8895" s="38" t="n"/>
      <c r="J8895" s="38" t="n"/>
      <c r="K8895" s="38" t="n"/>
      <c r="L8895" s="38" t="n"/>
      <c r="N8895" s="36">
        <f>IF($B8895="","",IF($C8895="SUPERSTORE","Superstore","DH"))</f>
        <v/>
      </c>
      <c r="O8895" s="36">
        <f>IF($B8895="","",IFERROR(VLOOKUP($B8895,Mapping!$A:$C,2,0),"Not Mapped"))</f>
        <v/>
      </c>
      <c r="P8895" s="36">
        <f>IF($B8895="","",IFERROR(VLOOKUP($B8895,Mapping!$A:$C,3,0),"Not Mapped"))</f>
        <v/>
      </c>
      <c r="Q8895" s="36">
        <f>IF($B8895="","",IFERROR(VLOOKUP($O8895,Leaders!$A:$B,2,0),"Not Mapped"))</f>
        <v/>
      </c>
      <c r="R8895" s="36">
        <f>IF($B8895="","",IF(COUNTIF(Exclusions!$A:$A,$B8895)&gt;0,"Yes","No"))</f>
        <v/>
      </c>
      <c r="S8895" s="38">
        <f>IF($B8895="","",MIN(1,DAY($A8895)/IF($N8895="Superstore",Settings!$B$5,Settings!$B$4)))</f>
        <v/>
      </c>
      <c r="T8895" s="38">
        <f>IF(OR($B8895="",$G8895="",$S8895=0),"",$G8895/$S8895)</f>
        <v/>
      </c>
      <c r="U8895" s="36">
        <f>IF($T8895="","",IF($T8895&lt;Settings!$B$8,"Critical",IF($T8895&lt;Settings!$B$9,"Semi Critical","Non Critical")))</f>
        <v/>
      </c>
      <c r="V8895" s="28" t="n"/>
      <c r="Z8895">
        <f>IF($B8895="","",IFERROR(VLOOKUP($B8895,'Plan HC for CCA'!$A:$B,2,0),""))</f>
        <v/>
      </c>
      <c r="AA8895">
        <f>IF(OR($B8895="",$Z8895=""),"",IF(N($M8895)&lt;$Z8895,"Delta","No Delta"))</f>
        <v/>
      </c>
      <c r="AB8895">
        <f>IF(OR($B8895="",$Z8895=""),"",MAX(0,$Z8895-N($M8895)))</f>
        <v/>
      </c>
      <c r="AC8895" s="46">
        <f>IF($B8895="","",IFERROR(INDEX('CCA Util %'!$H:$H,MATCH($B8895,'CCA Util %'!$E:$E,0)),""))</f>
        <v/>
      </c>
      <c r="AD8895">
        <f>IF($B8895="","",IFERROR(INDEX('CCA Util %'!$G:$G,MATCH($B8895,'CCA Util %'!$E:$E,0)),""))</f>
        <v/>
      </c>
      <c r="AE8895">
        <f>IF(OR($B8895="",$U8895=""),"",$U8895&amp;" &amp; "&amp;IF(OR($AD8895="",$AD8895=0),"Util NA",$AD8895&amp;" Util"))</f>
        <v/>
      </c>
    </row>
    <row r="8896" ht="15.75" customHeight="1" s="42">
      <c r="A8896" s="41" t="n"/>
      <c r="G8896" s="38" t="n"/>
      <c r="H8896" s="38" t="n"/>
      <c r="I8896" s="38" t="n"/>
      <c r="J8896" s="38" t="n"/>
      <c r="K8896" s="38" t="n"/>
      <c r="L8896" s="38" t="n"/>
      <c r="N8896" s="36">
        <f>IF($B8896="","",IF($C8896="SUPERSTORE","Superstore","DH"))</f>
        <v/>
      </c>
      <c r="O8896" s="36">
        <f>IF($B8896="","",IFERROR(VLOOKUP($B8896,Mapping!$A:$C,2,0),"Not Mapped"))</f>
        <v/>
      </c>
      <c r="P8896" s="36">
        <f>IF($B8896="","",IFERROR(VLOOKUP($B8896,Mapping!$A:$C,3,0),"Not Mapped"))</f>
        <v/>
      </c>
      <c r="Q8896" s="36">
        <f>IF($B8896="","",IFERROR(VLOOKUP($O8896,Leaders!$A:$B,2,0),"Not Mapped"))</f>
        <v/>
      </c>
      <c r="R8896" s="36">
        <f>IF($B8896="","",IF(COUNTIF(Exclusions!$A:$A,$B8896)&gt;0,"Yes","No"))</f>
        <v/>
      </c>
      <c r="S8896" s="38">
        <f>IF($B8896="","",MIN(1,DAY($A8896)/IF($N8896="Superstore",Settings!$B$5,Settings!$B$4)))</f>
        <v/>
      </c>
      <c r="T8896" s="38">
        <f>IF(OR($B8896="",$G8896="",$S8896=0),"",$G8896/$S8896)</f>
        <v/>
      </c>
      <c r="U8896" s="36">
        <f>IF($T8896="","",IF($T8896&lt;Settings!$B$8,"Critical",IF($T8896&lt;Settings!$B$9,"Semi Critical","Non Critical")))</f>
        <v/>
      </c>
      <c r="V8896" s="28" t="n"/>
      <c r="Z8896">
        <f>IF($B8896="","",IFERROR(VLOOKUP($B8896,'Plan HC for CCA'!$A:$B,2,0),""))</f>
        <v/>
      </c>
      <c r="AA8896">
        <f>IF(OR($B8896="",$Z8896=""),"",IF(N($M8896)&lt;$Z8896,"Delta","No Delta"))</f>
        <v/>
      </c>
      <c r="AB8896">
        <f>IF(OR($B8896="",$Z8896=""),"",MAX(0,$Z8896-N($M8896)))</f>
        <v/>
      </c>
      <c r="AC8896" s="46">
        <f>IF($B8896="","",IFERROR(INDEX('CCA Util %'!$H:$H,MATCH($B8896,'CCA Util %'!$E:$E,0)),""))</f>
        <v/>
      </c>
      <c r="AD8896">
        <f>IF($B8896="","",IFERROR(INDEX('CCA Util %'!$G:$G,MATCH($B8896,'CCA Util %'!$E:$E,0)),""))</f>
        <v/>
      </c>
      <c r="AE8896">
        <f>IF(OR($B8896="",$U8896=""),"",$U8896&amp;" &amp; "&amp;IF(OR($AD8896="",$AD8896=0),"Util NA",$AD8896&amp;" Util"))</f>
        <v/>
      </c>
    </row>
    <row r="8897" ht="15.75" customHeight="1" s="42">
      <c r="A8897" s="41" t="n"/>
      <c r="G8897" s="38" t="n"/>
      <c r="H8897" s="38" t="n"/>
      <c r="I8897" s="38" t="n"/>
      <c r="J8897" s="38" t="n"/>
      <c r="K8897" s="38" t="n"/>
      <c r="L8897" s="38" t="n"/>
      <c r="N8897" s="36">
        <f>IF($B8897="","",IF($C8897="SUPERSTORE","Superstore","DH"))</f>
        <v/>
      </c>
      <c r="O8897" s="36">
        <f>IF($B8897="","",IFERROR(VLOOKUP($B8897,Mapping!$A:$C,2,0),"Not Mapped"))</f>
        <v/>
      </c>
      <c r="P8897" s="36">
        <f>IF($B8897="","",IFERROR(VLOOKUP($B8897,Mapping!$A:$C,3,0),"Not Mapped"))</f>
        <v/>
      </c>
      <c r="Q8897" s="36">
        <f>IF($B8897="","",IFERROR(VLOOKUP($O8897,Leaders!$A:$B,2,0),"Not Mapped"))</f>
        <v/>
      </c>
      <c r="R8897" s="36">
        <f>IF($B8897="","",IF(COUNTIF(Exclusions!$A:$A,$B8897)&gt;0,"Yes","No"))</f>
        <v/>
      </c>
      <c r="S8897" s="38">
        <f>IF($B8897="","",MIN(1,DAY($A8897)/IF($N8897="Superstore",Settings!$B$5,Settings!$B$4)))</f>
        <v/>
      </c>
      <c r="T8897" s="38">
        <f>IF(OR($B8897="",$G8897="",$S8897=0),"",$G8897/$S8897)</f>
        <v/>
      </c>
      <c r="U8897" s="36">
        <f>IF($T8897="","",IF($T8897&lt;Settings!$B$8,"Critical",IF($T8897&lt;Settings!$B$9,"Semi Critical","Non Critical")))</f>
        <v/>
      </c>
      <c r="V8897" s="28" t="n"/>
      <c r="Z8897">
        <f>IF($B8897="","",IFERROR(VLOOKUP($B8897,'Plan HC for CCA'!$A:$B,2,0),""))</f>
        <v/>
      </c>
      <c r="AA8897">
        <f>IF(OR($B8897="",$Z8897=""),"",IF(N($M8897)&lt;$Z8897,"Delta","No Delta"))</f>
        <v/>
      </c>
      <c r="AB8897">
        <f>IF(OR($B8897="",$Z8897=""),"",MAX(0,$Z8897-N($M8897)))</f>
        <v/>
      </c>
      <c r="AC8897" s="46">
        <f>IF($B8897="","",IFERROR(INDEX('CCA Util %'!$H:$H,MATCH($B8897,'CCA Util %'!$E:$E,0)),""))</f>
        <v/>
      </c>
      <c r="AD8897">
        <f>IF($B8897="","",IFERROR(INDEX('CCA Util %'!$G:$G,MATCH($B8897,'CCA Util %'!$E:$E,0)),""))</f>
        <v/>
      </c>
      <c r="AE8897">
        <f>IF(OR($B8897="",$U8897=""),"",$U8897&amp;" &amp; "&amp;IF(OR($AD8897="",$AD8897=0),"Util NA",$AD8897&amp;" Util"))</f>
        <v/>
      </c>
    </row>
    <row r="8898" ht="15.75" customHeight="1" s="42">
      <c r="A8898" s="41" t="n"/>
      <c r="G8898" s="38" t="n"/>
      <c r="H8898" s="38" t="n"/>
      <c r="I8898" s="38" t="n"/>
      <c r="J8898" s="38" t="n"/>
      <c r="K8898" s="38" t="n"/>
      <c r="L8898" s="38" t="n"/>
      <c r="N8898" s="36">
        <f>IF($B8898="","",IF($C8898="SUPERSTORE","Superstore","DH"))</f>
        <v/>
      </c>
      <c r="O8898" s="36">
        <f>IF($B8898="","",IFERROR(VLOOKUP($B8898,Mapping!$A:$C,2,0),"Not Mapped"))</f>
        <v/>
      </c>
      <c r="P8898" s="36">
        <f>IF($B8898="","",IFERROR(VLOOKUP($B8898,Mapping!$A:$C,3,0),"Not Mapped"))</f>
        <v/>
      </c>
      <c r="Q8898" s="36">
        <f>IF($B8898="","",IFERROR(VLOOKUP($O8898,Leaders!$A:$B,2,0),"Not Mapped"))</f>
        <v/>
      </c>
      <c r="R8898" s="36">
        <f>IF($B8898="","",IF(COUNTIF(Exclusions!$A:$A,$B8898)&gt;0,"Yes","No"))</f>
        <v/>
      </c>
      <c r="S8898" s="38">
        <f>IF($B8898="","",MIN(1,DAY($A8898)/IF($N8898="Superstore",Settings!$B$5,Settings!$B$4)))</f>
        <v/>
      </c>
      <c r="T8898" s="38">
        <f>IF(OR($B8898="",$G8898="",$S8898=0),"",$G8898/$S8898)</f>
        <v/>
      </c>
      <c r="U8898" s="36">
        <f>IF($T8898="","",IF($T8898&lt;Settings!$B$8,"Critical",IF($T8898&lt;Settings!$B$9,"Semi Critical","Non Critical")))</f>
        <v/>
      </c>
      <c r="V8898" s="28" t="n"/>
      <c r="Z8898">
        <f>IF($B8898="","",IFERROR(VLOOKUP($B8898,'Plan HC for CCA'!$A:$B,2,0),""))</f>
        <v/>
      </c>
      <c r="AA8898">
        <f>IF(OR($B8898="",$Z8898=""),"",IF(N($M8898)&lt;$Z8898,"Delta","No Delta"))</f>
        <v/>
      </c>
      <c r="AB8898">
        <f>IF(OR($B8898="",$Z8898=""),"",MAX(0,$Z8898-N($M8898)))</f>
        <v/>
      </c>
      <c r="AC8898" s="46">
        <f>IF($B8898="","",IFERROR(INDEX('CCA Util %'!$H:$H,MATCH($B8898,'CCA Util %'!$E:$E,0)),""))</f>
        <v/>
      </c>
      <c r="AD8898">
        <f>IF($B8898="","",IFERROR(INDEX('CCA Util %'!$G:$G,MATCH($B8898,'CCA Util %'!$E:$E,0)),""))</f>
        <v/>
      </c>
      <c r="AE8898">
        <f>IF(OR($B8898="",$U8898=""),"",$U8898&amp;" &amp; "&amp;IF(OR($AD8898="",$AD8898=0),"Util NA",$AD8898&amp;" Util"))</f>
        <v/>
      </c>
    </row>
    <row r="8899" ht="15.75" customHeight="1" s="42">
      <c r="A8899" s="41" t="n"/>
      <c r="G8899" s="38" t="n"/>
      <c r="H8899" s="38" t="n"/>
      <c r="I8899" s="38" t="n"/>
      <c r="J8899" s="38" t="n"/>
      <c r="K8899" s="38" t="n"/>
      <c r="L8899" s="38" t="n"/>
      <c r="N8899" s="36">
        <f>IF($B8899="","",IF($C8899="SUPERSTORE","Superstore","DH"))</f>
        <v/>
      </c>
      <c r="O8899" s="36">
        <f>IF($B8899="","",IFERROR(VLOOKUP($B8899,Mapping!$A:$C,2,0),"Not Mapped"))</f>
        <v/>
      </c>
      <c r="P8899" s="36">
        <f>IF($B8899="","",IFERROR(VLOOKUP($B8899,Mapping!$A:$C,3,0),"Not Mapped"))</f>
        <v/>
      </c>
      <c r="Q8899" s="36">
        <f>IF($B8899="","",IFERROR(VLOOKUP($O8899,Leaders!$A:$B,2,0),"Not Mapped"))</f>
        <v/>
      </c>
      <c r="R8899" s="36">
        <f>IF($B8899="","",IF(COUNTIF(Exclusions!$A:$A,$B8899)&gt;0,"Yes","No"))</f>
        <v/>
      </c>
      <c r="S8899" s="38">
        <f>IF($B8899="","",MIN(1,DAY($A8899)/IF($N8899="Superstore",Settings!$B$5,Settings!$B$4)))</f>
        <v/>
      </c>
      <c r="T8899" s="38">
        <f>IF(OR($B8899="",$G8899="",$S8899=0),"",$G8899/$S8899)</f>
        <v/>
      </c>
      <c r="U8899" s="36">
        <f>IF($T8899="","",IF($T8899&lt;Settings!$B$8,"Critical",IF($T8899&lt;Settings!$B$9,"Semi Critical","Non Critical")))</f>
        <v/>
      </c>
      <c r="V8899" s="28" t="n"/>
      <c r="Z8899">
        <f>IF($B8899="","",IFERROR(VLOOKUP($B8899,'Plan HC for CCA'!$A:$B,2,0),""))</f>
        <v/>
      </c>
      <c r="AA8899">
        <f>IF(OR($B8899="",$Z8899=""),"",IF(N($M8899)&lt;$Z8899,"Delta","No Delta"))</f>
        <v/>
      </c>
      <c r="AB8899">
        <f>IF(OR($B8899="",$Z8899=""),"",MAX(0,$Z8899-N($M8899)))</f>
        <v/>
      </c>
      <c r="AC8899" s="46">
        <f>IF($B8899="","",IFERROR(INDEX('CCA Util %'!$H:$H,MATCH($B8899,'CCA Util %'!$E:$E,0)),""))</f>
        <v/>
      </c>
      <c r="AD8899">
        <f>IF($B8899="","",IFERROR(INDEX('CCA Util %'!$G:$G,MATCH($B8899,'CCA Util %'!$E:$E,0)),""))</f>
        <v/>
      </c>
      <c r="AE8899">
        <f>IF(OR($B8899="",$U8899=""),"",$U8899&amp;" &amp; "&amp;IF(OR($AD8899="",$AD8899=0),"Util NA",$AD8899&amp;" Util"))</f>
        <v/>
      </c>
    </row>
    <row r="8900" ht="15.75" customHeight="1" s="42">
      <c r="A8900" s="41" t="n"/>
      <c r="G8900" s="38" t="n"/>
      <c r="H8900" s="38" t="n"/>
      <c r="I8900" s="38" t="n"/>
      <c r="J8900" s="38" t="n"/>
      <c r="K8900" s="38" t="n"/>
      <c r="L8900" s="38" t="n"/>
      <c r="N8900" s="36">
        <f>IF($B8900="","",IF($C8900="SUPERSTORE","Superstore","DH"))</f>
        <v/>
      </c>
      <c r="O8900" s="36">
        <f>IF($B8900="","",IFERROR(VLOOKUP($B8900,Mapping!$A:$C,2,0),"Not Mapped"))</f>
        <v/>
      </c>
      <c r="P8900" s="36">
        <f>IF($B8900="","",IFERROR(VLOOKUP($B8900,Mapping!$A:$C,3,0),"Not Mapped"))</f>
        <v/>
      </c>
      <c r="Q8900" s="36">
        <f>IF($B8900="","",IFERROR(VLOOKUP($O8900,Leaders!$A:$B,2,0),"Not Mapped"))</f>
        <v/>
      </c>
      <c r="R8900" s="36">
        <f>IF($B8900="","",IF(COUNTIF(Exclusions!$A:$A,$B8900)&gt;0,"Yes","No"))</f>
        <v/>
      </c>
      <c r="S8900" s="38">
        <f>IF($B8900="","",MIN(1,DAY($A8900)/IF($N8900="Superstore",Settings!$B$5,Settings!$B$4)))</f>
        <v/>
      </c>
      <c r="T8900" s="38">
        <f>IF(OR($B8900="",$G8900="",$S8900=0),"",$G8900/$S8900)</f>
        <v/>
      </c>
      <c r="U8900" s="36">
        <f>IF($T8900="","",IF($T8900&lt;Settings!$B$8,"Critical",IF($T8900&lt;Settings!$B$9,"Semi Critical","Non Critical")))</f>
        <v/>
      </c>
      <c r="V8900" s="28" t="n"/>
      <c r="Z8900">
        <f>IF($B8900="","",IFERROR(VLOOKUP($B8900,'Plan HC for CCA'!$A:$B,2,0),""))</f>
        <v/>
      </c>
      <c r="AA8900">
        <f>IF(OR($B8900="",$Z8900=""),"",IF(N($M8900)&lt;$Z8900,"Delta","No Delta"))</f>
        <v/>
      </c>
      <c r="AB8900">
        <f>IF(OR($B8900="",$Z8900=""),"",MAX(0,$Z8900-N($M8900)))</f>
        <v/>
      </c>
      <c r="AC8900" s="46">
        <f>IF($B8900="","",IFERROR(INDEX('CCA Util %'!$H:$H,MATCH($B8900,'CCA Util %'!$E:$E,0)),""))</f>
        <v/>
      </c>
      <c r="AD8900">
        <f>IF($B8900="","",IFERROR(INDEX('CCA Util %'!$G:$G,MATCH($B8900,'CCA Util %'!$E:$E,0)),""))</f>
        <v/>
      </c>
      <c r="AE8900">
        <f>IF(OR($B8900="",$U8900=""),"",$U8900&amp;" &amp; "&amp;IF(OR($AD8900="",$AD8900=0),"Util NA",$AD8900&amp;" Util"))</f>
        <v/>
      </c>
    </row>
    <row r="8901" ht="15.75" customHeight="1" s="42">
      <c r="A8901" s="41" t="n"/>
      <c r="G8901" s="38" t="n"/>
      <c r="H8901" s="38" t="n"/>
      <c r="I8901" s="38" t="n"/>
      <c r="J8901" s="38" t="n"/>
      <c r="K8901" s="38" t="n"/>
      <c r="L8901" s="38" t="n"/>
      <c r="N8901" s="36">
        <f>IF($B8901="","",IF($C8901="SUPERSTORE","Superstore","DH"))</f>
        <v/>
      </c>
      <c r="O8901" s="36">
        <f>IF($B8901="","",IFERROR(VLOOKUP($B8901,Mapping!$A:$C,2,0),"Not Mapped"))</f>
        <v/>
      </c>
      <c r="P8901" s="36">
        <f>IF($B8901="","",IFERROR(VLOOKUP($B8901,Mapping!$A:$C,3,0),"Not Mapped"))</f>
        <v/>
      </c>
      <c r="Q8901" s="36">
        <f>IF($B8901="","",IFERROR(VLOOKUP($O8901,Leaders!$A:$B,2,0),"Not Mapped"))</f>
        <v/>
      </c>
      <c r="R8901" s="36">
        <f>IF($B8901="","",IF(COUNTIF(Exclusions!$A:$A,$B8901)&gt;0,"Yes","No"))</f>
        <v/>
      </c>
      <c r="S8901" s="38">
        <f>IF($B8901="","",MIN(1,DAY($A8901)/IF($N8901="Superstore",Settings!$B$5,Settings!$B$4)))</f>
        <v/>
      </c>
      <c r="T8901" s="38">
        <f>IF(OR($B8901="",$G8901="",$S8901=0),"",$G8901/$S8901)</f>
        <v/>
      </c>
      <c r="U8901" s="36">
        <f>IF($T8901="","",IF($T8901&lt;Settings!$B$8,"Critical",IF($T8901&lt;Settings!$B$9,"Semi Critical","Non Critical")))</f>
        <v/>
      </c>
      <c r="V8901" s="28" t="n"/>
      <c r="Z8901">
        <f>IF($B8901="","",IFERROR(VLOOKUP($B8901,'Plan HC for CCA'!$A:$B,2,0),""))</f>
        <v/>
      </c>
      <c r="AA8901">
        <f>IF(OR($B8901="",$Z8901=""),"",IF(N($M8901)&lt;$Z8901,"Delta","No Delta"))</f>
        <v/>
      </c>
      <c r="AB8901">
        <f>IF(OR($B8901="",$Z8901=""),"",MAX(0,$Z8901-N($M8901)))</f>
        <v/>
      </c>
      <c r="AC8901" s="46">
        <f>IF($B8901="","",IFERROR(INDEX('CCA Util %'!$H:$H,MATCH($B8901,'CCA Util %'!$E:$E,0)),""))</f>
        <v/>
      </c>
      <c r="AD8901">
        <f>IF($B8901="","",IFERROR(INDEX('CCA Util %'!$G:$G,MATCH($B8901,'CCA Util %'!$E:$E,0)),""))</f>
        <v/>
      </c>
      <c r="AE8901">
        <f>IF(OR($B8901="",$U8901=""),"",$U8901&amp;" &amp; "&amp;IF(OR($AD8901="",$AD8901=0),"Util NA",$AD8901&amp;" Util"))</f>
        <v/>
      </c>
    </row>
    <row r="8902" ht="15.75" customHeight="1" s="42">
      <c r="A8902" s="41" t="n"/>
      <c r="G8902" s="38" t="n"/>
      <c r="H8902" s="38" t="n"/>
      <c r="I8902" s="38" t="n"/>
      <c r="J8902" s="38" t="n"/>
      <c r="K8902" s="38" t="n"/>
      <c r="L8902" s="38" t="n"/>
      <c r="N8902" s="36">
        <f>IF($B8902="","",IF($C8902="SUPERSTORE","Superstore","DH"))</f>
        <v/>
      </c>
      <c r="O8902" s="36">
        <f>IF($B8902="","",IFERROR(VLOOKUP($B8902,Mapping!$A:$C,2,0),"Not Mapped"))</f>
        <v/>
      </c>
      <c r="P8902" s="36">
        <f>IF($B8902="","",IFERROR(VLOOKUP($B8902,Mapping!$A:$C,3,0),"Not Mapped"))</f>
        <v/>
      </c>
      <c r="Q8902" s="36">
        <f>IF($B8902="","",IFERROR(VLOOKUP($O8902,Leaders!$A:$B,2,0),"Not Mapped"))</f>
        <v/>
      </c>
      <c r="R8902" s="36">
        <f>IF($B8902="","",IF(COUNTIF(Exclusions!$A:$A,$B8902)&gt;0,"Yes","No"))</f>
        <v/>
      </c>
      <c r="S8902" s="38">
        <f>IF($B8902="","",MIN(1,DAY($A8902)/IF($N8902="Superstore",Settings!$B$5,Settings!$B$4)))</f>
        <v/>
      </c>
      <c r="T8902" s="38">
        <f>IF(OR($B8902="",$G8902="",$S8902=0),"",$G8902/$S8902)</f>
        <v/>
      </c>
      <c r="U8902" s="36">
        <f>IF($T8902="","",IF($T8902&lt;Settings!$B$8,"Critical",IF($T8902&lt;Settings!$B$9,"Semi Critical","Non Critical")))</f>
        <v/>
      </c>
      <c r="V8902" s="28" t="n"/>
      <c r="Z8902">
        <f>IF($B8902="","",IFERROR(VLOOKUP($B8902,'Plan HC for CCA'!$A:$B,2,0),""))</f>
        <v/>
      </c>
      <c r="AA8902">
        <f>IF(OR($B8902="",$Z8902=""),"",IF(N($M8902)&lt;$Z8902,"Delta","No Delta"))</f>
        <v/>
      </c>
      <c r="AB8902">
        <f>IF(OR($B8902="",$Z8902=""),"",MAX(0,$Z8902-N($M8902)))</f>
        <v/>
      </c>
      <c r="AC8902" s="46">
        <f>IF($B8902="","",IFERROR(INDEX('CCA Util %'!$H:$H,MATCH($B8902,'CCA Util %'!$E:$E,0)),""))</f>
        <v/>
      </c>
      <c r="AD8902">
        <f>IF($B8902="","",IFERROR(INDEX('CCA Util %'!$G:$G,MATCH($B8902,'CCA Util %'!$E:$E,0)),""))</f>
        <v/>
      </c>
      <c r="AE8902">
        <f>IF(OR($B8902="",$U8902=""),"",$U8902&amp;" &amp; "&amp;IF(OR($AD8902="",$AD8902=0),"Util NA",$AD8902&amp;" Util"))</f>
        <v/>
      </c>
    </row>
    <row r="8903" ht="15.75" customHeight="1" s="42">
      <c r="A8903" s="41" t="n"/>
      <c r="G8903" s="38" t="n"/>
      <c r="H8903" s="38" t="n"/>
      <c r="I8903" s="38" t="n"/>
      <c r="J8903" s="38" t="n"/>
      <c r="K8903" s="38" t="n"/>
      <c r="L8903" s="38" t="n"/>
      <c r="N8903" s="36">
        <f>IF($B8903="","",IF($C8903="SUPERSTORE","Superstore","DH"))</f>
        <v/>
      </c>
      <c r="O8903" s="36">
        <f>IF($B8903="","",IFERROR(VLOOKUP($B8903,Mapping!$A:$C,2,0),"Not Mapped"))</f>
        <v/>
      </c>
      <c r="P8903" s="36">
        <f>IF($B8903="","",IFERROR(VLOOKUP($B8903,Mapping!$A:$C,3,0),"Not Mapped"))</f>
        <v/>
      </c>
      <c r="Q8903" s="36">
        <f>IF($B8903="","",IFERROR(VLOOKUP($O8903,Leaders!$A:$B,2,0),"Not Mapped"))</f>
        <v/>
      </c>
      <c r="R8903" s="36">
        <f>IF($B8903="","",IF(COUNTIF(Exclusions!$A:$A,$B8903)&gt;0,"Yes","No"))</f>
        <v/>
      </c>
      <c r="S8903" s="38">
        <f>IF($B8903="","",MIN(1,DAY($A8903)/IF($N8903="Superstore",Settings!$B$5,Settings!$B$4)))</f>
        <v/>
      </c>
      <c r="T8903" s="38">
        <f>IF(OR($B8903="",$G8903="",$S8903=0),"",$G8903/$S8903)</f>
        <v/>
      </c>
      <c r="U8903" s="36">
        <f>IF($T8903="","",IF($T8903&lt;Settings!$B$8,"Critical",IF($T8903&lt;Settings!$B$9,"Semi Critical","Non Critical")))</f>
        <v/>
      </c>
      <c r="V8903" s="28" t="n"/>
      <c r="Z8903">
        <f>IF($B8903="","",IFERROR(VLOOKUP($B8903,'Plan HC for CCA'!$A:$B,2,0),""))</f>
        <v/>
      </c>
      <c r="AA8903">
        <f>IF(OR($B8903="",$Z8903=""),"",IF(N($M8903)&lt;$Z8903,"Delta","No Delta"))</f>
        <v/>
      </c>
      <c r="AB8903">
        <f>IF(OR($B8903="",$Z8903=""),"",MAX(0,$Z8903-N($M8903)))</f>
        <v/>
      </c>
      <c r="AC8903" s="46">
        <f>IF($B8903="","",IFERROR(INDEX('CCA Util %'!$H:$H,MATCH($B8903,'CCA Util %'!$E:$E,0)),""))</f>
        <v/>
      </c>
      <c r="AD8903">
        <f>IF($B8903="","",IFERROR(INDEX('CCA Util %'!$G:$G,MATCH($B8903,'CCA Util %'!$E:$E,0)),""))</f>
        <v/>
      </c>
      <c r="AE8903">
        <f>IF(OR($B8903="",$U8903=""),"",$U8903&amp;" &amp; "&amp;IF(OR($AD8903="",$AD8903=0),"Util NA",$AD8903&amp;" Util"))</f>
        <v/>
      </c>
    </row>
    <row r="8904" ht="15.75" customHeight="1" s="42">
      <c r="A8904" s="41" t="n"/>
      <c r="G8904" s="38" t="n"/>
      <c r="H8904" s="38" t="n"/>
      <c r="I8904" s="38" t="n"/>
      <c r="J8904" s="38" t="n"/>
      <c r="K8904" s="38" t="n"/>
      <c r="L8904" s="38" t="n"/>
      <c r="N8904" s="36">
        <f>IF($B8904="","",IF($C8904="SUPERSTORE","Superstore","DH"))</f>
        <v/>
      </c>
      <c r="O8904" s="36">
        <f>IF($B8904="","",IFERROR(VLOOKUP($B8904,Mapping!$A:$C,2,0),"Not Mapped"))</f>
        <v/>
      </c>
      <c r="P8904" s="36">
        <f>IF($B8904="","",IFERROR(VLOOKUP($B8904,Mapping!$A:$C,3,0),"Not Mapped"))</f>
        <v/>
      </c>
      <c r="Q8904" s="36">
        <f>IF($B8904="","",IFERROR(VLOOKUP($O8904,Leaders!$A:$B,2,0),"Not Mapped"))</f>
        <v/>
      </c>
      <c r="R8904" s="36">
        <f>IF($B8904="","",IF(COUNTIF(Exclusions!$A:$A,$B8904)&gt;0,"Yes","No"))</f>
        <v/>
      </c>
      <c r="S8904" s="38">
        <f>IF($B8904="","",MIN(1,DAY($A8904)/IF($N8904="Superstore",Settings!$B$5,Settings!$B$4)))</f>
        <v/>
      </c>
      <c r="T8904" s="38">
        <f>IF(OR($B8904="",$G8904="",$S8904=0),"",$G8904/$S8904)</f>
        <v/>
      </c>
      <c r="U8904" s="36">
        <f>IF($T8904="","",IF($T8904&lt;Settings!$B$8,"Critical",IF($T8904&lt;Settings!$B$9,"Semi Critical","Non Critical")))</f>
        <v/>
      </c>
      <c r="V8904" s="28" t="n"/>
      <c r="Z8904">
        <f>IF($B8904="","",IFERROR(VLOOKUP($B8904,'Plan HC for CCA'!$A:$B,2,0),""))</f>
        <v/>
      </c>
      <c r="AA8904">
        <f>IF(OR($B8904="",$Z8904=""),"",IF(N($M8904)&lt;$Z8904,"Delta","No Delta"))</f>
        <v/>
      </c>
      <c r="AB8904">
        <f>IF(OR($B8904="",$Z8904=""),"",MAX(0,$Z8904-N($M8904)))</f>
        <v/>
      </c>
      <c r="AC8904" s="46">
        <f>IF($B8904="","",IFERROR(INDEX('CCA Util %'!$H:$H,MATCH($B8904,'CCA Util %'!$E:$E,0)),""))</f>
        <v/>
      </c>
      <c r="AD8904">
        <f>IF($B8904="","",IFERROR(INDEX('CCA Util %'!$G:$G,MATCH($B8904,'CCA Util %'!$E:$E,0)),""))</f>
        <v/>
      </c>
      <c r="AE8904">
        <f>IF(OR($B8904="",$U8904=""),"",$U8904&amp;" &amp; "&amp;IF(OR($AD8904="",$AD8904=0),"Util NA",$AD8904&amp;" Util"))</f>
        <v/>
      </c>
    </row>
    <row r="8905" ht="15.75" customHeight="1" s="42">
      <c r="A8905" s="41" t="n"/>
      <c r="G8905" s="38" t="n"/>
      <c r="H8905" s="38" t="n"/>
      <c r="I8905" s="38" t="n"/>
      <c r="J8905" s="38" t="n"/>
      <c r="K8905" s="38" t="n"/>
      <c r="L8905" s="38" t="n"/>
      <c r="N8905" s="36">
        <f>IF($B8905="","",IF($C8905="SUPERSTORE","Superstore","DH"))</f>
        <v/>
      </c>
      <c r="O8905" s="36">
        <f>IF($B8905="","",IFERROR(VLOOKUP($B8905,Mapping!$A:$C,2,0),"Not Mapped"))</f>
        <v/>
      </c>
      <c r="P8905" s="36">
        <f>IF($B8905="","",IFERROR(VLOOKUP($B8905,Mapping!$A:$C,3,0),"Not Mapped"))</f>
        <v/>
      </c>
      <c r="Q8905" s="36">
        <f>IF($B8905="","",IFERROR(VLOOKUP($O8905,Leaders!$A:$B,2,0),"Not Mapped"))</f>
        <v/>
      </c>
      <c r="R8905" s="36">
        <f>IF($B8905="","",IF(COUNTIF(Exclusions!$A:$A,$B8905)&gt;0,"Yes","No"))</f>
        <v/>
      </c>
      <c r="S8905" s="38">
        <f>IF($B8905="","",MIN(1,DAY($A8905)/IF($N8905="Superstore",Settings!$B$5,Settings!$B$4)))</f>
        <v/>
      </c>
      <c r="T8905" s="38">
        <f>IF(OR($B8905="",$G8905="",$S8905=0),"",$G8905/$S8905)</f>
        <v/>
      </c>
      <c r="U8905" s="36">
        <f>IF($T8905="","",IF($T8905&lt;Settings!$B$8,"Critical",IF($T8905&lt;Settings!$B$9,"Semi Critical","Non Critical")))</f>
        <v/>
      </c>
      <c r="V8905" s="28" t="n"/>
      <c r="Z8905">
        <f>IF($B8905="","",IFERROR(VLOOKUP($B8905,'Plan HC for CCA'!$A:$B,2,0),""))</f>
        <v/>
      </c>
      <c r="AA8905">
        <f>IF(OR($B8905="",$Z8905=""),"",IF(N($M8905)&lt;$Z8905,"Delta","No Delta"))</f>
        <v/>
      </c>
      <c r="AB8905">
        <f>IF(OR($B8905="",$Z8905=""),"",MAX(0,$Z8905-N($M8905)))</f>
        <v/>
      </c>
      <c r="AC8905" s="46">
        <f>IF($B8905="","",IFERROR(INDEX('CCA Util %'!$H:$H,MATCH($B8905,'CCA Util %'!$E:$E,0)),""))</f>
        <v/>
      </c>
      <c r="AD8905">
        <f>IF($B8905="","",IFERROR(INDEX('CCA Util %'!$G:$G,MATCH($B8905,'CCA Util %'!$E:$E,0)),""))</f>
        <v/>
      </c>
      <c r="AE8905">
        <f>IF(OR($B8905="",$U8905=""),"",$U8905&amp;" &amp; "&amp;IF(OR($AD8905="",$AD8905=0),"Util NA",$AD8905&amp;" Util"))</f>
        <v/>
      </c>
    </row>
    <row r="8906" ht="15.75" customHeight="1" s="42">
      <c r="A8906" s="41" t="n"/>
      <c r="G8906" s="38" t="n"/>
      <c r="H8906" s="38" t="n"/>
      <c r="I8906" s="38" t="n"/>
      <c r="J8906" s="38" t="n"/>
      <c r="K8906" s="38" t="n"/>
      <c r="L8906" s="38" t="n"/>
      <c r="N8906" s="36">
        <f>IF($B8906="","",IF($C8906="SUPERSTORE","Superstore","DH"))</f>
        <v/>
      </c>
      <c r="O8906" s="36">
        <f>IF($B8906="","",IFERROR(VLOOKUP($B8906,Mapping!$A:$C,2,0),"Not Mapped"))</f>
        <v/>
      </c>
      <c r="P8906" s="36">
        <f>IF($B8906="","",IFERROR(VLOOKUP($B8906,Mapping!$A:$C,3,0),"Not Mapped"))</f>
        <v/>
      </c>
      <c r="Q8906" s="36">
        <f>IF($B8906="","",IFERROR(VLOOKUP($O8906,Leaders!$A:$B,2,0),"Not Mapped"))</f>
        <v/>
      </c>
      <c r="R8906" s="36">
        <f>IF($B8906="","",IF(COUNTIF(Exclusions!$A:$A,$B8906)&gt;0,"Yes","No"))</f>
        <v/>
      </c>
      <c r="S8906" s="38">
        <f>IF($B8906="","",MIN(1,DAY($A8906)/IF($N8906="Superstore",Settings!$B$5,Settings!$B$4)))</f>
        <v/>
      </c>
      <c r="T8906" s="38">
        <f>IF(OR($B8906="",$G8906="",$S8906=0),"",$G8906/$S8906)</f>
        <v/>
      </c>
      <c r="U8906" s="36">
        <f>IF($T8906="","",IF($T8906&lt;Settings!$B$8,"Critical",IF($T8906&lt;Settings!$B$9,"Semi Critical","Non Critical")))</f>
        <v/>
      </c>
      <c r="V8906" s="28" t="n"/>
      <c r="Z8906">
        <f>IF($B8906="","",IFERROR(VLOOKUP($B8906,'Plan HC for CCA'!$A:$B,2,0),""))</f>
        <v/>
      </c>
      <c r="AA8906">
        <f>IF(OR($B8906="",$Z8906=""),"",IF(N($M8906)&lt;$Z8906,"Delta","No Delta"))</f>
        <v/>
      </c>
      <c r="AB8906">
        <f>IF(OR($B8906="",$Z8906=""),"",MAX(0,$Z8906-N($M8906)))</f>
        <v/>
      </c>
      <c r="AC8906" s="46">
        <f>IF($B8906="","",IFERROR(INDEX('CCA Util %'!$H:$H,MATCH($B8906,'CCA Util %'!$E:$E,0)),""))</f>
        <v/>
      </c>
      <c r="AD8906">
        <f>IF($B8906="","",IFERROR(INDEX('CCA Util %'!$G:$G,MATCH($B8906,'CCA Util %'!$E:$E,0)),""))</f>
        <v/>
      </c>
      <c r="AE8906">
        <f>IF(OR($B8906="",$U8906=""),"",$U8906&amp;" &amp; "&amp;IF(OR($AD8906="",$AD8906=0),"Util NA",$AD8906&amp;" Util"))</f>
        <v/>
      </c>
    </row>
    <row r="8907" ht="15.75" customHeight="1" s="42">
      <c r="A8907" s="41" t="n"/>
      <c r="G8907" s="38" t="n"/>
      <c r="H8907" s="38" t="n"/>
      <c r="I8907" s="38" t="n"/>
      <c r="J8907" s="38" t="n"/>
      <c r="K8907" s="38" t="n"/>
      <c r="L8907" s="38" t="n"/>
      <c r="N8907" s="36">
        <f>IF($B8907="","",IF($C8907="SUPERSTORE","Superstore","DH"))</f>
        <v/>
      </c>
      <c r="O8907" s="36">
        <f>IF($B8907="","",IFERROR(VLOOKUP($B8907,Mapping!$A:$C,2,0),"Not Mapped"))</f>
        <v/>
      </c>
      <c r="P8907" s="36">
        <f>IF($B8907="","",IFERROR(VLOOKUP($B8907,Mapping!$A:$C,3,0),"Not Mapped"))</f>
        <v/>
      </c>
      <c r="Q8907" s="36">
        <f>IF($B8907="","",IFERROR(VLOOKUP($O8907,Leaders!$A:$B,2,0),"Not Mapped"))</f>
        <v/>
      </c>
      <c r="R8907" s="36">
        <f>IF($B8907="","",IF(COUNTIF(Exclusions!$A:$A,$B8907)&gt;0,"Yes","No"))</f>
        <v/>
      </c>
      <c r="S8907" s="38">
        <f>IF($B8907="","",MIN(1,DAY($A8907)/IF($N8907="Superstore",Settings!$B$5,Settings!$B$4)))</f>
        <v/>
      </c>
      <c r="T8907" s="38">
        <f>IF(OR($B8907="",$G8907="",$S8907=0),"",$G8907/$S8907)</f>
        <v/>
      </c>
      <c r="U8907" s="36">
        <f>IF($T8907="","",IF($T8907&lt;Settings!$B$8,"Critical",IF($T8907&lt;Settings!$B$9,"Semi Critical","Non Critical")))</f>
        <v/>
      </c>
      <c r="V8907" s="28" t="n"/>
      <c r="Z8907">
        <f>IF($B8907="","",IFERROR(VLOOKUP($B8907,'Plan HC for CCA'!$A:$B,2,0),""))</f>
        <v/>
      </c>
      <c r="AA8907">
        <f>IF(OR($B8907="",$Z8907=""),"",IF(N($M8907)&lt;$Z8907,"Delta","No Delta"))</f>
        <v/>
      </c>
      <c r="AB8907">
        <f>IF(OR($B8907="",$Z8907=""),"",MAX(0,$Z8907-N($M8907)))</f>
        <v/>
      </c>
      <c r="AC8907" s="46">
        <f>IF($B8907="","",IFERROR(INDEX('CCA Util %'!$H:$H,MATCH($B8907,'CCA Util %'!$E:$E,0)),""))</f>
        <v/>
      </c>
      <c r="AD8907">
        <f>IF($B8907="","",IFERROR(INDEX('CCA Util %'!$G:$G,MATCH($B8907,'CCA Util %'!$E:$E,0)),""))</f>
        <v/>
      </c>
      <c r="AE8907">
        <f>IF(OR($B8907="",$U8907=""),"",$U8907&amp;" &amp; "&amp;IF(OR($AD8907="",$AD8907=0),"Util NA",$AD8907&amp;" Util"))</f>
        <v/>
      </c>
    </row>
    <row r="8908" ht="15.75" customHeight="1" s="42">
      <c r="A8908" s="41" t="n"/>
      <c r="G8908" s="38" t="n"/>
      <c r="H8908" s="38" t="n"/>
      <c r="I8908" s="38" t="n"/>
      <c r="J8908" s="38" t="n"/>
      <c r="K8908" s="38" t="n"/>
      <c r="L8908" s="38" t="n"/>
      <c r="N8908" s="36">
        <f>IF($B8908="","",IF($C8908="SUPERSTORE","Superstore","DH"))</f>
        <v/>
      </c>
      <c r="O8908" s="36">
        <f>IF($B8908="","",IFERROR(VLOOKUP($B8908,Mapping!$A:$C,2,0),"Not Mapped"))</f>
        <v/>
      </c>
      <c r="P8908" s="36">
        <f>IF($B8908="","",IFERROR(VLOOKUP($B8908,Mapping!$A:$C,3,0),"Not Mapped"))</f>
        <v/>
      </c>
      <c r="Q8908" s="36">
        <f>IF($B8908="","",IFERROR(VLOOKUP($O8908,Leaders!$A:$B,2,0),"Not Mapped"))</f>
        <v/>
      </c>
      <c r="R8908" s="36">
        <f>IF($B8908="","",IF(COUNTIF(Exclusions!$A:$A,$B8908)&gt;0,"Yes","No"))</f>
        <v/>
      </c>
      <c r="S8908" s="38">
        <f>IF($B8908="","",MIN(1,DAY($A8908)/IF($N8908="Superstore",Settings!$B$5,Settings!$B$4)))</f>
        <v/>
      </c>
      <c r="T8908" s="38">
        <f>IF(OR($B8908="",$G8908="",$S8908=0),"",$G8908/$S8908)</f>
        <v/>
      </c>
      <c r="U8908" s="36">
        <f>IF($T8908="","",IF($T8908&lt;Settings!$B$8,"Critical",IF($T8908&lt;Settings!$B$9,"Semi Critical","Non Critical")))</f>
        <v/>
      </c>
      <c r="V8908" s="28" t="n"/>
      <c r="Z8908">
        <f>IF($B8908="","",IFERROR(VLOOKUP($B8908,'Plan HC for CCA'!$A:$B,2,0),""))</f>
        <v/>
      </c>
      <c r="AA8908">
        <f>IF(OR($B8908="",$Z8908=""),"",IF(N($M8908)&lt;$Z8908,"Delta","No Delta"))</f>
        <v/>
      </c>
      <c r="AB8908">
        <f>IF(OR($B8908="",$Z8908=""),"",MAX(0,$Z8908-N($M8908)))</f>
        <v/>
      </c>
      <c r="AC8908" s="46">
        <f>IF($B8908="","",IFERROR(INDEX('CCA Util %'!$H:$H,MATCH($B8908,'CCA Util %'!$E:$E,0)),""))</f>
        <v/>
      </c>
      <c r="AD8908">
        <f>IF($B8908="","",IFERROR(INDEX('CCA Util %'!$G:$G,MATCH($B8908,'CCA Util %'!$E:$E,0)),""))</f>
        <v/>
      </c>
      <c r="AE8908">
        <f>IF(OR($B8908="",$U8908=""),"",$U8908&amp;" &amp; "&amp;IF(OR($AD8908="",$AD8908=0),"Util NA",$AD8908&amp;" Util"))</f>
        <v/>
      </c>
    </row>
    <row r="8909" ht="15.75" customHeight="1" s="42">
      <c r="A8909" s="41" t="n"/>
      <c r="G8909" s="38" t="n"/>
      <c r="H8909" s="38" t="n"/>
      <c r="I8909" s="38" t="n"/>
      <c r="J8909" s="38" t="n"/>
      <c r="K8909" s="38" t="n"/>
      <c r="L8909" s="38" t="n"/>
      <c r="N8909" s="36">
        <f>IF($B8909="","",IF($C8909="SUPERSTORE","Superstore","DH"))</f>
        <v/>
      </c>
      <c r="O8909" s="36">
        <f>IF($B8909="","",IFERROR(VLOOKUP($B8909,Mapping!$A:$C,2,0),"Not Mapped"))</f>
        <v/>
      </c>
      <c r="P8909" s="36">
        <f>IF($B8909="","",IFERROR(VLOOKUP($B8909,Mapping!$A:$C,3,0),"Not Mapped"))</f>
        <v/>
      </c>
      <c r="Q8909" s="36">
        <f>IF($B8909="","",IFERROR(VLOOKUP($O8909,Leaders!$A:$B,2,0),"Not Mapped"))</f>
        <v/>
      </c>
      <c r="R8909" s="36">
        <f>IF($B8909="","",IF(COUNTIF(Exclusions!$A:$A,$B8909)&gt;0,"Yes","No"))</f>
        <v/>
      </c>
      <c r="S8909" s="38">
        <f>IF($B8909="","",MIN(1,DAY($A8909)/IF($N8909="Superstore",Settings!$B$5,Settings!$B$4)))</f>
        <v/>
      </c>
      <c r="T8909" s="38">
        <f>IF(OR($B8909="",$G8909="",$S8909=0),"",$G8909/$S8909)</f>
        <v/>
      </c>
      <c r="U8909" s="36">
        <f>IF($T8909="","",IF($T8909&lt;Settings!$B$8,"Critical",IF($T8909&lt;Settings!$B$9,"Semi Critical","Non Critical")))</f>
        <v/>
      </c>
      <c r="V8909" s="28" t="n"/>
      <c r="Z8909">
        <f>IF($B8909="","",IFERROR(VLOOKUP($B8909,'Plan HC for CCA'!$A:$B,2,0),""))</f>
        <v/>
      </c>
      <c r="AA8909">
        <f>IF(OR($B8909="",$Z8909=""),"",IF(N($M8909)&lt;$Z8909,"Delta","No Delta"))</f>
        <v/>
      </c>
      <c r="AB8909">
        <f>IF(OR($B8909="",$Z8909=""),"",MAX(0,$Z8909-N($M8909)))</f>
        <v/>
      </c>
      <c r="AC8909" s="46">
        <f>IF($B8909="","",IFERROR(INDEX('CCA Util %'!$H:$H,MATCH($B8909,'CCA Util %'!$E:$E,0)),""))</f>
        <v/>
      </c>
      <c r="AD8909">
        <f>IF($B8909="","",IFERROR(INDEX('CCA Util %'!$G:$G,MATCH($B8909,'CCA Util %'!$E:$E,0)),""))</f>
        <v/>
      </c>
      <c r="AE8909">
        <f>IF(OR($B8909="",$U8909=""),"",$U8909&amp;" &amp; "&amp;IF(OR($AD8909="",$AD8909=0),"Util NA",$AD8909&amp;" Util"))</f>
        <v/>
      </c>
    </row>
    <row r="8910" ht="15.75" customHeight="1" s="42">
      <c r="A8910" s="41" t="n"/>
      <c r="G8910" s="38" t="n"/>
      <c r="H8910" s="38" t="n"/>
      <c r="I8910" s="38" t="n"/>
      <c r="J8910" s="38" t="n"/>
      <c r="K8910" s="38" t="n"/>
      <c r="L8910" s="38" t="n"/>
      <c r="N8910" s="36">
        <f>IF($B8910="","",IF($C8910="SUPERSTORE","Superstore","DH"))</f>
        <v/>
      </c>
      <c r="O8910" s="36">
        <f>IF($B8910="","",IFERROR(VLOOKUP($B8910,Mapping!$A:$C,2,0),"Not Mapped"))</f>
        <v/>
      </c>
      <c r="P8910" s="36">
        <f>IF($B8910="","",IFERROR(VLOOKUP($B8910,Mapping!$A:$C,3,0),"Not Mapped"))</f>
        <v/>
      </c>
      <c r="Q8910" s="36">
        <f>IF($B8910="","",IFERROR(VLOOKUP($O8910,Leaders!$A:$B,2,0),"Not Mapped"))</f>
        <v/>
      </c>
      <c r="R8910" s="36">
        <f>IF($B8910="","",IF(COUNTIF(Exclusions!$A:$A,$B8910)&gt;0,"Yes","No"))</f>
        <v/>
      </c>
      <c r="S8910" s="38">
        <f>IF($B8910="","",MIN(1,DAY($A8910)/IF($N8910="Superstore",Settings!$B$5,Settings!$B$4)))</f>
        <v/>
      </c>
      <c r="T8910" s="38">
        <f>IF(OR($B8910="",$G8910="",$S8910=0),"",$G8910/$S8910)</f>
        <v/>
      </c>
      <c r="U8910" s="36">
        <f>IF($T8910="","",IF($T8910&lt;Settings!$B$8,"Critical",IF($T8910&lt;Settings!$B$9,"Semi Critical","Non Critical")))</f>
        <v/>
      </c>
      <c r="V8910" s="28" t="n"/>
      <c r="Z8910">
        <f>IF($B8910="","",IFERROR(VLOOKUP($B8910,'Plan HC for CCA'!$A:$B,2,0),""))</f>
        <v/>
      </c>
      <c r="AA8910">
        <f>IF(OR($B8910="",$Z8910=""),"",IF(N($M8910)&lt;$Z8910,"Delta","No Delta"))</f>
        <v/>
      </c>
      <c r="AB8910">
        <f>IF(OR($B8910="",$Z8910=""),"",MAX(0,$Z8910-N($M8910)))</f>
        <v/>
      </c>
      <c r="AC8910" s="46">
        <f>IF($B8910="","",IFERROR(INDEX('CCA Util %'!$H:$H,MATCH($B8910,'CCA Util %'!$E:$E,0)),""))</f>
        <v/>
      </c>
      <c r="AD8910">
        <f>IF($B8910="","",IFERROR(INDEX('CCA Util %'!$G:$G,MATCH($B8910,'CCA Util %'!$E:$E,0)),""))</f>
        <v/>
      </c>
      <c r="AE8910">
        <f>IF(OR($B8910="",$U8910=""),"",$U8910&amp;" &amp; "&amp;IF(OR($AD8910="",$AD8910=0),"Util NA",$AD8910&amp;" Util"))</f>
        <v/>
      </c>
    </row>
    <row r="8911" ht="15.75" customHeight="1" s="42">
      <c r="A8911" s="41" t="n"/>
      <c r="G8911" s="38" t="n"/>
      <c r="H8911" s="38" t="n"/>
      <c r="I8911" s="38" t="n"/>
      <c r="J8911" s="38" t="n"/>
      <c r="K8911" s="38" t="n"/>
      <c r="L8911" s="38" t="n"/>
      <c r="N8911" s="36">
        <f>IF($B8911="","",IF($C8911="SUPERSTORE","Superstore","DH"))</f>
        <v/>
      </c>
      <c r="O8911" s="36">
        <f>IF($B8911="","",IFERROR(VLOOKUP($B8911,Mapping!$A:$C,2,0),"Not Mapped"))</f>
        <v/>
      </c>
      <c r="P8911" s="36">
        <f>IF($B8911="","",IFERROR(VLOOKUP($B8911,Mapping!$A:$C,3,0),"Not Mapped"))</f>
        <v/>
      </c>
      <c r="Q8911" s="36">
        <f>IF($B8911="","",IFERROR(VLOOKUP($O8911,Leaders!$A:$B,2,0),"Not Mapped"))</f>
        <v/>
      </c>
      <c r="R8911" s="36">
        <f>IF($B8911="","",IF(COUNTIF(Exclusions!$A:$A,$B8911)&gt;0,"Yes","No"))</f>
        <v/>
      </c>
      <c r="S8911" s="38">
        <f>IF($B8911="","",MIN(1,DAY($A8911)/IF($N8911="Superstore",Settings!$B$5,Settings!$B$4)))</f>
        <v/>
      </c>
      <c r="T8911" s="38">
        <f>IF(OR($B8911="",$G8911="",$S8911=0),"",$G8911/$S8911)</f>
        <v/>
      </c>
      <c r="U8911" s="36">
        <f>IF($T8911="","",IF($T8911&lt;Settings!$B$8,"Critical",IF($T8911&lt;Settings!$B$9,"Semi Critical","Non Critical")))</f>
        <v/>
      </c>
      <c r="V8911" s="28" t="n"/>
      <c r="Z8911">
        <f>IF($B8911="","",IFERROR(VLOOKUP($B8911,'Plan HC for CCA'!$A:$B,2,0),""))</f>
        <v/>
      </c>
      <c r="AA8911">
        <f>IF(OR($B8911="",$Z8911=""),"",IF(N($M8911)&lt;$Z8911,"Delta","No Delta"))</f>
        <v/>
      </c>
      <c r="AB8911">
        <f>IF(OR($B8911="",$Z8911=""),"",MAX(0,$Z8911-N($M8911)))</f>
        <v/>
      </c>
      <c r="AC8911" s="46">
        <f>IF($B8911="","",IFERROR(INDEX('CCA Util %'!$H:$H,MATCH($B8911,'CCA Util %'!$E:$E,0)),""))</f>
        <v/>
      </c>
      <c r="AD8911">
        <f>IF($B8911="","",IFERROR(INDEX('CCA Util %'!$G:$G,MATCH($B8911,'CCA Util %'!$E:$E,0)),""))</f>
        <v/>
      </c>
      <c r="AE8911">
        <f>IF(OR($B8911="",$U8911=""),"",$U8911&amp;" &amp; "&amp;IF(OR($AD8911="",$AD8911=0),"Util NA",$AD8911&amp;" Util"))</f>
        <v/>
      </c>
    </row>
    <row r="8912" ht="15.75" customHeight="1" s="42">
      <c r="A8912" s="41" t="n"/>
      <c r="G8912" s="38" t="n"/>
      <c r="H8912" s="38" t="n"/>
      <c r="I8912" s="38" t="n"/>
      <c r="J8912" s="38" t="n"/>
      <c r="K8912" s="38" t="n"/>
      <c r="L8912" s="38" t="n"/>
      <c r="N8912" s="36">
        <f>IF($B8912="","",IF($C8912="SUPERSTORE","Superstore","DH"))</f>
        <v/>
      </c>
      <c r="O8912" s="36">
        <f>IF($B8912="","",IFERROR(VLOOKUP($B8912,Mapping!$A:$C,2,0),"Not Mapped"))</f>
        <v/>
      </c>
      <c r="P8912" s="36">
        <f>IF($B8912="","",IFERROR(VLOOKUP($B8912,Mapping!$A:$C,3,0),"Not Mapped"))</f>
        <v/>
      </c>
      <c r="Q8912" s="36">
        <f>IF($B8912="","",IFERROR(VLOOKUP($O8912,Leaders!$A:$B,2,0),"Not Mapped"))</f>
        <v/>
      </c>
      <c r="R8912" s="36">
        <f>IF($B8912="","",IF(COUNTIF(Exclusions!$A:$A,$B8912)&gt;0,"Yes","No"))</f>
        <v/>
      </c>
      <c r="S8912" s="38">
        <f>IF($B8912="","",MIN(1,DAY($A8912)/IF($N8912="Superstore",Settings!$B$5,Settings!$B$4)))</f>
        <v/>
      </c>
      <c r="T8912" s="38">
        <f>IF(OR($B8912="",$G8912="",$S8912=0),"",$G8912/$S8912)</f>
        <v/>
      </c>
      <c r="U8912" s="36">
        <f>IF($T8912="","",IF($T8912&lt;Settings!$B$8,"Critical",IF($T8912&lt;Settings!$B$9,"Semi Critical","Non Critical")))</f>
        <v/>
      </c>
      <c r="V8912" s="28" t="n"/>
      <c r="Z8912">
        <f>IF($B8912="","",IFERROR(VLOOKUP($B8912,'Plan HC for CCA'!$A:$B,2,0),""))</f>
        <v/>
      </c>
      <c r="AA8912">
        <f>IF(OR($B8912="",$Z8912=""),"",IF(N($M8912)&lt;$Z8912,"Delta","No Delta"))</f>
        <v/>
      </c>
      <c r="AB8912">
        <f>IF(OR($B8912="",$Z8912=""),"",MAX(0,$Z8912-N($M8912)))</f>
        <v/>
      </c>
      <c r="AC8912" s="46">
        <f>IF($B8912="","",IFERROR(INDEX('CCA Util %'!$H:$H,MATCH($B8912,'CCA Util %'!$E:$E,0)),""))</f>
        <v/>
      </c>
      <c r="AD8912">
        <f>IF($B8912="","",IFERROR(INDEX('CCA Util %'!$G:$G,MATCH($B8912,'CCA Util %'!$E:$E,0)),""))</f>
        <v/>
      </c>
      <c r="AE8912">
        <f>IF(OR($B8912="",$U8912=""),"",$U8912&amp;" &amp; "&amp;IF(OR($AD8912="",$AD8912=0),"Util NA",$AD8912&amp;" Util"))</f>
        <v/>
      </c>
    </row>
    <row r="8913" ht="15.75" customHeight="1" s="42">
      <c r="A8913" s="41" t="n"/>
      <c r="G8913" s="38" t="n"/>
      <c r="H8913" s="38" t="n"/>
      <c r="I8913" s="38" t="n"/>
      <c r="J8913" s="38" t="n"/>
      <c r="K8913" s="38" t="n"/>
      <c r="L8913" s="38" t="n"/>
      <c r="N8913" s="36">
        <f>IF($B8913="","",IF($C8913="SUPERSTORE","Superstore","DH"))</f>
        <v/>
      </c>
      <c r="O8913" s="36">
        <f>IF($B8913="","",IFERROR(VLOOKUP($B8913,Mapping!$A:$C,2,0),"Not Mapped"))</f>
        <v/>
      </c>
      <c r="P8913" s="36">
        <f>IF($B8913="","",IFERROR(VLOOKUP($B8913,Mapping!$A:$C,3,0),"Not Mapped"))</f>
        <v/>
      </c>
      <c r="Q8913" s="36">
        <f>IF($B8913="","",IFERROR(VLOOKUP($O8913,Leaders!$A:$B,2,0),"Not Mapped"))</f>
        <v/>
      </c>
      <c r="R8913" s="36">
        <f>IF($B8913="","",IF(COUNTIF(Exclusions!$A:$A,$B8913)&gt;0,"Yes","No"))</f>
        <v/>
      </c>
      <c r="S8913" s="38">
        <f>IF($B8913="","",MIN(1,DAY($A8913)/IF($N8913="Superstore",Settings!$B$5,Settings!$B$4)))</f>
        <v/>
      </c>
      <c r="T8913" s="38">
        <f>IF(OR($B8913="",$G8913="",$S8913=0),"",$G8913/$S8913)</f>
        <v/>
      </c>
      <c r="U8913" s="36">
        <f>IF($T8913="","",IF($T8913&lt;Settings!$B$8,"Critical",IF($T8913&lt;Settings!$B$9,"Semi Critical","Non Critical")))</f>
        <v/>
      </c>
      <c r="V8913" s="28" t="n"/>
      <c r="Z8913">
        <f>IF($B8913="","",IFERROR(VLOOKUP($B8913,'Plan HC for CCA'!$A:$B,2,0),""))</f>
        <v/>
      </c>
      <c r="AA8913">
        <f>IF(OR($B8913="",$Z8913=""),"",IF(N($M8913)&lt;$Z8913,"Delta","No Delta"))</f>
        <v/>
      </c>
      <c r="AB8913">
        <f>IF(OR($B8913="",$Z8913=""),"",MAX(0,$Z8913-N($M8913)))</f>
        <v/>
      </c>
      <c r="AC8913" s="46">
        <f>IF($B8913="","",IFERROR(INDEX('CCA Util %'!$H:$H,MATCH($B8913,'CCA Util %'!$E:$E,0)),""))</f>
        <v/>
      </c>
      <c r="AD8913">
        <f>IF($B8913="","",IFERROR(INDEX('CCA Util %'!$G:$G,MATCH($B8913,'CCA Util %'!$E:$E,0)),""))</f>
        <v/>
      </c>
      <c r="AE8913">
        <f>IF(OR($B8913="",$U8913=""),"",$U8913&amp;" &amp; "&amp;IF(OR($AD8913="",$AD8913=0),"Util NA",$AD8913&amp;" Util"))</f>
        <v/>
      </c>
    </row>
    <row r="8914" ht="15.75" customHeight="1" s="42">
      <c r="A8914" s="41" t="n"/>
      <c r="G8914" s="38" t="n"/>
      <c r="H8914" s="38" t="n"/>
      <c r="I8914" s="38" t="n"/>
      <c r="J8914" s="38" t="n"/>
      <c r="K8914" s="38" t="n"/>
      <c r="L8914" s="38" t="n"/>
      <c r="N8914" s="36">
        <f>IF($B8914="","",IF($C8914="SUPERSTORE","Superstore","DH"))</f>
        <v/>
      </c>
      <c r="O8914" s="36">
        <f>IF($B8914="","",IFERROR(VLOOKUP($B8914,Mapping!$A:$C,2,0),"Not Mapped"))</f>
        <v/>
      </c>
      <c r="P8914" s="36">
        <f>IF($B8914="","",IFERROR(VLOOKUP($B8914,Mapping!$A:$C,3,0),"Not Mapped"))</f>
        <v/>
      </c>
      <c r="Q8914" s="36">
        <f>IF($B8914="","",IFERROR(VLOOKUP($O8914,Leaders!$A:$B,2,0),"Not Mapped"))</f>
        <v/>
      </c>
      <c r="R8914" s="36">
        <f>IF($B8914="","",IF(COUNTIF(Exclusions!$A:$A,$B8914)&gt;0,"Yes","No"))</f>
        <v/>
      </c>
      <c r="S8914" s="38">
        <f>IF($B8914="","",MIN(1,DAY($A8914)/IF($N8914="Superstore",Settings!$B$5,Settings!$B$4)))</f>
        <v/>
      </c>
      <c r="T8914" s="38">
        <f>IF(OR($B8914="",$G8914="",$S8914=0),"",$G8914/$S8914)</f>
        <v/>
      </c>
      <c r="U8914" s="36">
        <f>IF($T8914="","",IF($T8914&lt;Settings!$B$8,"Critical",IF($T8914&lt;Settings!$B$9,"Semi Critical","Non Critical")))</f>
        <v/>
      </c>
      <c r="V8914" s="28" t="n"/>
      <c r="Z8914">
        <f>IF($B8914="","",IFERROR(VLOOKUP($B8914,'Plan HC for CCA'!$A:$B,2,0),""))</f>
        <v/>
      </c>
      <c r="AA8914">
        <f>IF(OR($B8914="",$Z8914=""),"",IF(N($M8914)&lt;$Z8914,"Delta","No Delta"))</f>
        <v/>
      </c>
      <c r="AB8914">
        <f>IF(OR($B8914="",$Z8914=""),"",MAX(0,$Z8914-N($M8914)))</f>
        <v/>
      </c>
      <c r="AC8914" s="46">
        <f>IF($B8914="","",IFERROR(INDEX('CCA Util %'!$H:$H,MATCH($B8914,'CCA Util %'!$E:$E,0)),""))</f>
        <v/>
      </c>
      <c r="AD8914">
        <f>IF($B8914="","",IFERROR(INDEX('CCA Util %'!$G:$G,MATCH($B8914,'CCA Util %'!$E:$E,0)),""))</f>
        <v/>
      </c>
      <c r="AE8914">
        <f>IF(OR($B8914="",$U8914=""),"",$U8914&amp;" &amp; "&amp;IF(OR($AD8914="",$AD8914=0),"Util NA",$AD8914&amp;" Util"))</f>
        <v/>
      </c>
    </row>
    <row r="8915" ht="15.75" customHeight="1" s="42">
      <c r="A8915" s="41" t="n"/>
      <c r="G8915" s="38" t="n"/>
      <c r="H8915" s="38" t="n"/>
      <c r="I8915" s="38" t="n"/>
      <c r="J8915" s="38" t="n"/>
      <c r="K8915" s="38" t="n"/>
      <c r="L8915" s="38" t="n"/>
      <c r="N8915" s="36">
        <f>IF($B8915="","",IF($C8915="SUPERSTORE","Superstore","DH"))</f>
        <v/>
      </c>
      <c r="O8915" s="36">
        <f>IF($B8915="","",IFERROR(VLOOKUP($B8915,Mapping!$A:$C,2,0),"Not Mapped"))</f>
        <v/>
      </c>
      <c r="P8915" s="36">
        <f>IF($B8915="","",IFERROR(VLOOKUP($B8915,Mapping!$A:$C,3,0),"Not Mapped"))</f>
        <v/>
      </c>
      <c r="Q8915" s="36">
        <f>IF($B8915="","",IFERROR(VLOOKUP($O8915,Leaders!$A:$B,2,0),"Not Mapped"))</f>
        <v/>
      </c>
      <c r="R8915" s="36">
        <f>IF($B8915="","",IF(COUNTIF(Exclusions!$A:$A,$B8915)&gt;0,"Yes","No"))</f>
        <v/>
      </c>
      <c r="S8915" s="38">
        <f>IF($B8915="","",MIN(1,DAY($A8915)/IF($N8915="Superstore",Settings!$B$5,Settings!$B$4)))</f>
        <v/>
      </c>
      <c r="T8915" s="38">
        <f>IF(OR($B8915="",$G8915="",$S8915=0),"",$G8915/$S8915)</f>
        <v/>
      </c>
      <c r="U8915" s="36">
        <f>IF($T8915="","",IF($T8915&lt;Settings!$B$8,"Critical",IF($T8915&lt;Settings!$B$9,"Semi Critical","Non Critical")))</f>
        <v/>
      </c>
      <c r="V8915" s="28" t="n"/>
      <c r="Z8915">
        <f>IF($B8915="","",IFERROR(VLOOKUP($B8915,'Plan HC for CCA'!$A:$B,2,0),""))</f>
        <v/>
      </c>
      <c r="AA8915">
        <f>IF(OR($B8915="",$Z8915=""),"",IF(N($M8915)&lt;$Z8915,"Delta","No Delta"))</f>
        <v/>
      </c>
      <c r="AB8915">
        <f>IF(OR($B8915="",$Z8915=""),"",MAX(0,$Z8915-N($M8915)))</f>
        <v/>
      </c>
      <c r="AC8915" s="46">
        <f>IF($B8915="","",IFERROR(INDEX('CCA Util %'!$H:$H,MATCH($B8915,'CCA Util %'!$E:$E,0)),""))</f>
        <v/>
      </c>
      <c r="AD8915">
        <f>IF($B8915="","",IFERROR(INDEX('CCA Util %'!$G:$G,MATCH($B8915,'CCA Util %'!$E:$E,0)),""))</f>
        <v/>
      </c>
      <c r="AE8915">
        <f>IF(OR($B8915="",$U8915=""),"",$U8915&amp;" &amp; "&amp;IF(OR($AD8915="",$AD8915=0),"Util NA",$AD8915&amp;" Util"))</f>
        <v/>
      </c>
    </row>
    <row r="8916" ht="15.75" customHeight="1" s="42">
      <c r="A8916" s="41" t="n"/>
      <c r="G8916" s="38" t="n"/>
      <c r="H8916" s="38" t="n"/>
      <c r="I8916" s="38" t="n"/>
      <c r="J8916" s="38" t="n"/>
      <c r="K8916" s="38" t="n"/>
      <c r="L8916" s="38" t="n"/>
      <c r="N8916" s="36">
        <f>IF($B8916="","",IF($C8916="SUPERSTORE","Superstore","DH"))</f>
        <v/>
      </c>
      <c r="O8916" s="36">
        <f>IF($B8916="","",IFERROR(VLOOKUP($B8916,Mapping!$A:$C,2,0),"Not Mapped"))</f>
        <v/>
      </c>
      <c r="P8916" s="36">
        <f>IF($B8916="","",IFERROR(VLOOKUP($B8916,Mapping!$A:$C,3,0),"Not Mapped"))</f>
        <v/>
      </c>
      <c r="Q8916" s="36">
        <f>IF($B8916="","",IFERROR(VLOOKUP($O8916,Leaders!$A:$B,2,0),"Not Mapped"))</f>
        <v/>
      </c>
      <c r="R8916" s="36">
        <f>IF($B8916="","",IF(COUNTIF(Exclusions!$A:$A,$B8916)&gt;0,"Yes","No"))</f>
        <v/>
      </c>
      <c r="S8916" s="38">
        <f>IF($B8916="","",MIN(1,DAY($A8916)/IF($N8916="Superstore",Settings!$B$5,Settings!$B$4)))</f>
        <v/>
      </c>
      <c r="T8916" s="38">
        <f>IF(OR($B8916="",$G8916="",$S8916=0),"",$G8916/$S8916)</f>
        <v/>
      </c>
      <c r="U8916" s="36">
        <f>IF($T8916="","",IF($T8916&lt;Settings!$B$8,"Critical",IF($T8916&lt;Settings!$B$9,"Semi Critical","Non Critical")))</f>
        <v/>
      </c>
      <c r="V8916" s="28" t="n"/>
      <c r="Z8916">
        <f>IF($B8916="","",IFERROR(VLOOKUP($B8916,'Plan HC for CCA'!$A:$B,2,0),""))</f>
        <v/>
      </c>
      <c r="AA8916">
        <f>IF(OR($B8916="",$Z8916=""),"",IF(N($M8916)&lt;$Z8916,"Delta","No Delta"))</f>
        <v/>
      </c>
      <c r="AB8916">
        <f>IF(OR($B8916="",$Z8916=""),"",MAX(0,$Z8916-N($M8916)))</f>
        <v/>
      </c>
      <c r="AC8916" s="46">
        <f>IF($B8916="","",IFERROR(INDEX('CCA Util %'!$H:$H,MATCH($B8916,'CCA Util %'!$E:$E,0)),""))</f>
        <v/>
      </c>
      <c r="AD8916">
        <f>IF($B8916="","",IFERROR(INDEX('CCA Util %'!$G:$G,MATCH($B8916,'CCA Util %'!$E:$E,0)),""))</f>
        <v/>
      </c>
      <c r="AE8916">
        <f>IF(OR($B8916="",$U8916=""),"",$U8916&amp;" &amp; "&amp;IF(OR($AD8916="",$AD8916=0),"Util NA",$AD8916&amp;" Util"))</f>
        <v/>
      </c>
    </row>
    <row r="8917" ht="15.75" customHeight="1" s="42">
      <c r="A8917" s="41" t="n"/>
      <c r="G8917" s="38" t="n"/>
      <c r="H8917" s="38" t="n"/>
      <c r="I8917" s="38" t="n"/>
      <c r="J8917" s="38" t="n"/>
      <c r="K8917" s="38" t="n"/>
      <c r="L8917" s="38" t="n"/>
      <c r="N8917" s="36">
        <f>IF($B8917="","",IF($C8917="SUPERSTORE","Superstore","DH"))</f>
        <v/>
      </c>
      <c r="O8917" s="36">
        <f>IF($B8917="","",IFERROR(VLOOKUP($B8917,Mapping!$A:$C,2,0),"Not Mapped"))</f>
        <v/>
      </c>
      <c r="P8917" s="36">
        <f>IF($B8917="","",IFERROR(VLOOKUP($B8917,Mapping!$A:$C,3,0),"Not Mapped"))</f>
        <v/>
      </c>
      <c r="Q8917" s="36">
        <f>IF($B8917="","",IFERROR(VLOOKUP($O8917,Leaders!$A:$B,2,0),"Not Mapped"))</f>
        <v/>
      </c>
      <c r="R8917" s="36">
        <f>IF($B8917="","",IF(COUNTIF(Exclusions!$A:$A,$B8917)&gt;0,"Yes","No"))</f>
        <v/>
      </c>
      <c r="S8917" s="38">
        <f>IF($B8917="","",MIN(1,DAY($A8917)/IF($N8917="Superstore",Settings!$B$5,Settings!$B$4)))</f>
        <v/>
      </c>
      <c r="T8917" s="38">
        <f>IF(OR($B8917="",$G8917="",$S8917=0),"",$G8917/$S8917)</f>
        <v/>
      </c>
      <c r="U8917" s="36">
        <f>IF($T8917="","",IF($T8917&lt;Settings!$B$8,"Critical",IF($T8917&lt;Settings!$B$9,"Semi Critical","Non Critical")))</f>
        <v/>
      </c>
      <c r="V8917" s="28" t="n"/>
      <c r="Z8917">
        <f>IF($B8917="","",IFERROR(VLOOKUP($B8917,'Plan HC for CCA'!$A:$B,2,0),""))</f>
        <v/>
      </c>
      <c r="AA8917">
        <f>IF(OR($B8917="",$Z8917=""),"",IF(N($M8917)&lt;$Z8917,"Delta","No Delta"))</f>
        <v/>
      </c>
      <c r="AB8917">
        <f>IF(OR($B8917="",$Z8917=""),"",MAX(0,$Z8917-N($M8917)))</f>
        <v/>
      </c>
      <c r="AC8917" s="46">
        <f>IF($B8917="","",IFERROR(INDEX('CCA Util %'!$H:$H,MATCH($B8917,'CCA Util %'!$E:$E,0)),""))</f>
        <v/>
      </c>
      <c r="AD8917">
        <f>IF($B8917="","",IFERROR(INDEX('CCA Util %'!$G:$G,MATCH($B8917,'CCA Util %'!$E:$E,0)),""))</f>
        <v/>
      </c>
      <c r="AE8917">
        <f>IF(OR($B8917="",$U8917=""),"",$U8917&amp;" &amp; "&amp;IF(OR($AD8917="",$AD8917=0),"Util NA",$AD8917&amp;" Util"))</f>
        <v/>
      </c>
    </row>
    <row r="8918" ht="15.75" customHeight="1" s="42">
      <c r="A8918" s="41" t="n"/>
      <c r="G8918" s="38" t="n"/>
      <c r="H8918" s="38" t="n"/>
      <c r="I8918" s="38" t="n"/>
      <c r="J8918" s="38" t="n"/>
      <c r="K8918" s="38" t="n"/>
      <c r="L8918" s="38" t="n"/>
      <c r="N8918" s="36">
        <f>IF($B8918="","",IF($C8918="SUPERSTORE","Superstore","DH"))</f>
        <v/>
      </c>
      <c r="O8918" s="36">
        <f>IF($B8918="","",IFERROR(VLOOKUP($B8918,Mapping!$A:$C,2,0),"Not Mapped"))</f>
        <v/>
      </c>
      <c r="P8918" s="36">
        <f>IF($B8918="","",IFERROR(VLOOKUP($B8918,Mapping!$A:$C,3,0),"Not Mapped"))</f>
        <v/>
      </c>
      <c r="Q8918" s="36">
        <f>IF($B8918="","",IFERROR(VLOOKUP($O8918,Leaders!$A:$B,2,0),"Not Mapped"))</f>
        <v/>
      </c>
      <c r="R8918" s="36">
        <f>IF($B8918="","",IF(COUNTIF(Exclusions!$A:$A,$B8918)&gt;0,"Yes","No"))</f>
        <v/>
      </c>
      <c r="S8918" s="38">
        <f>IF($B8918="","",MIN(1,DAY($A8918)/IF($N8918="Superstore",Settings!$B$5,Settings!$B$4)))</f>
        <v/>
      </c>
      <c r="T8918" s="38">
        <f>IF(OR($B8918="",$G8918="",$S8918=0),"",$G8918/$S8918)</f>
        <v/>
      </c>
      <c r="U8918" s="36">
        <f>IF($T8918="","",IF($T8918&lt;Settings!$B$8,"Critical",IF($T8918&lt;Settings!$B$9,"Semi Critical","Non Critical")))</f>
        <v/>
      </c>
      <c r="V8918" s="28" t="n"/>
      <c r="Z8918">
        <f>IF($B8918="","",IFERROR(VLOOKUP($B8918,'Plan HC for CCA'!$A:$B,2,0),""))</f>
        <v/>
      </c>
      <c r="AA8918">
        <f>IF(OR($B8918="",$Z8918=""),"",IF(N($M8918)&lt;$Z8918,"Delta","No Delta"))</f>
        <v/>
      </c>
      <c r="AB8918">
        <f>IF(OR($B8918="",$Z8918=""),"",MAX(0,$Z8918-N($M8918)))</f>
        <v/>
      </c>
      <c r="AC8918" s="46">
        <f>IF($B8918="","",IFERROR(INDEX('CCA Util %'!$H:$H,MATCH($B8918,'CCA Util %'!$E:$E,0)),""))</f>
        <v/>
      </c>
      <c r="AD8918">
        <f>IF($B8918="","",IFERROR(INDEX('CCA Util %'!$G:$G,MATCH($B8918,'CCA Util %'!$E:$E,0)),""))</f>
        <v/>
      </c>
      <c r="AE8918">
        <f>IF(OR($B8918="",$U8918=""),"",$U8918&amp;" &amp; "&amp;IF(OR($AD8918="",$AD8918=0),"Util NA",$AD8918&amp;" Util"))</f>
        <v/>
      </c>
    </row>
    <row r="8919" ht="15.75" customHeight="1" s="42">
      <c r="A8919" s="41" t="n"/>
      <c r="G8919" s="38" t="n"/>
      <c r="H8919" s="38" t="n"/>
      <c r="I8919" s="38" t="n"/>
      <c r="J8919" s="38" t="n"/>
      <c r="K8919" s="38" t="n"/>
      <c r="L8919" s="38" t="n"/>
      <c r="N8919" s="36">
        <f>IF($B8919="","",IF($C8919="SUPERSTORE","Superstore","DH"))</f>
        <v/>
      </c>
      <c r="O8919" s="36">
        <f>IF($B8919="","",IFERROR(VLOOKUP($B8919,Mapping!$A:$C,2,0),"Not Mapped"))</f>
        <v/>
      </c>
      <c r="P8919" s="36">
        <f>IF($B8919="","",IFERROR(VLOOKUP($B8919,Mapping!$A:$C,3,0),"Not Mapped"))</f>
        <v/>
      </c>
      <c r="Q8919" s="36">
        <f>IF($B8919="","",IFERROR(VLOOKUP($O8919,Leaders!$A:$B,2,0),"Not Mapped"))</f>
        <v/>
      </c>
      <c r="R8919" s="36">
        <f>IF($B8919="","",IF(COUNTIF(Exclusions!$A:$A,$B8919)&gt;0,"Yes","No"))</f>
        <v/>
      </c>
      <c r="S8919" s="38">
        <f>IF($B8919="","",MIN(1,DAY($A8919)/IF($N8919="Superstore",Settings!$B$5,Settings!$B$4)))</f>
        <v/>
      </c>
      <c r="T8919" s="38">
        <f>IF(OR($B8919="",$G8919="",$S8919=0),"",$G8919/$S8919)</f>
        <v/>
      </c>
      <c r="U8919" s="36">
        <f>IF($T8919="","",IF($T8919&lt;Settings!$B$8,"Critical",IF($T8919&lt;Settings!$B$9,"Semi Critical","Non Critical")))</f>
        <v/>
      </c>
      <c r="V8919" s="28" t="n"/>
      <c r="Z8919">
        <f>IF($B8919="","",IFERROR(VLOOKUP($B8919,'Plan HC for CCA'!$A:$B,2,0),""))</f>
        <v/>
      </c>
      <c r="AA8919">
        <f>IF(OR($B8919="",$Z8919=""),"",IF(N($M8919)&lt;$Z8919,"Delta","No Delta"))</f>
        <v/>
      </c>
      <c r="AB8919">
        <f>IF(OR($B8919="",$Z8919=""),"",MAX(0,$Z8919-N($M8919)))</f>
        <v/>
      </c>
      <c r="AC8919" s="46">
        <f>IF($B8919="","",IFERROR(INDEX('CCA Util %'!$H:$H,MATCH($B8919,'CCA Util %'!$E:$E,0)),""))</f>
        <v/>
      </c>
      <c r="AD8919">
        <f>IF($B8919="","",IFERROR(INDEX('CCA Util %'!$G:$G,MATCH($B8919,'CCA Util %'!$E:$E,0)),""))</f>
        <v/>
      </c>
      <c r="AE8919">
        <f>IF(OR($B8919="",$U8919=""),"",$U8919&amp;" &amp; "&amp;IF(OR($AD8919="",$AD8919=0),"Util NA",$AD8919&amp;" Util"))</f>
        <v/>
      </c>
    </row>
    <row r="8920" ht="15.75" customHeight="1" s="42">
      <c r="A8920" s="41" t="n"/>
      <c r="G8920" s="38" t="n"/>
      <c r="H8920" s="38" t="n"/>
      <c r="I8920" s="38" t="n"/>
      <c r="J8920" s="38" t="n"/>
      <c r="K8920" s="38" t="n"/>
      <c r="L8920" s="38" t="n"/>
      <c r="N8920" s="36">
        <f>IF($B8920="","",IF($C8920="SUPERSTORE","Superstore","DH"))</f>
        <v/>
      </c>
      <c r="O8920" s="36">
        <f>IF($B8920="","",IFERROR(VLOOKUP($B8920,Mapping!$A:$C,2,0),"Not Mapped"))</f>
        <v/>
      </c>
      <c r="P8920" s="36">
        <f>IF($B8920="","",IFERROR(VLOOKUP($B8920,Mapping!$A:$C,3,0),"Not Mapped"))</f>
        <v/>
      </c>
      <c r="Q8920" s="36">
        <f>IF($B8920="","",IFERROR(VLOOKUP($O8920,Leaders!$A:$B,2,0),"Not Mapped"))</f>
        <v/>
      </c>
      <c r="R8920" s="36">
        <f>IF($B8920="","",IF(COUNTIF(Exclusions!$A:$A,$B8920)&gt;0,"Yes","No"))</f>
        <v/>
      </c>
      <c r="S8920" s="38">
        <f>IF($B8920="","",MIN(1,DAY($A8920)/IF($N8920="Superstore",Settings!$B$5,Settings!$B$4)))</f>
        <v/>
      </c>
      <c r="T8920" s="38">
        <f>IF(OR($B8920="",$G8920="",$S8920=0),"",$G8920/$S8920)</f>
        <v/>
      </c>
      <c r="U8920" s="36">
        <f>IF($T8920="","",IF($T8920&lt;Settings!$B$8,"Critical",IF($T8920&lt;Settings!$B$9,"Semi Critical","Non Critical")))</f>
        <v/>
      </c>
      <c r="V8920" s="28" t="n"/>
      <c r="Z8920">
        <f>IF($B8920="","",IFERROR(VLOOKUP($B8920,'Plan HC for CCA'!$A:$B,2,0),""))</f>
        <v/>
      </c>
      <c r="AA8920">
        <f>IF(OR($B8920="",$Z8920=""),"",IF(N($M8920)&lt;$Z8920,"Delta","No Delta"))</f>
        <v/>
      </c>
      <c r="AB8920">
        <f>IF(OR($B8920="",$Z8920=""),"",MAX(0,$Z8920-N($M8920)))</f>
        <v/>
      </c>
      <c r="AC8920" s="46">
        <f>IF($B8920="","",IFERROR(INDEX('CCA Util %'!$H:$H,MATCH($B8920,'CCA Util %'!$E:$E,0)),""))</f>
        <v/>
      </c>
      <c r="AD8920">
        <f>IF($B8920="","",IFERROR(INDEX('CCA Util %'!$G:$G,MATCH($B8920,'CCA Util %'!$E:$E,0)),""))</f>
        <v/>
      </c>
      <c r="AE8920">
        <f>IF(OR($B8920="",$U8920=""),"",$U8920&amp;" &amp; "&amp;IF(OR($AD8920="",$AD8920=0),"Util NA",$AD8920&amp;" Util"))</f>
        <v/>
      </c>
    </row>
    <row r="8921" ht="15.75" customHeight="1" s="42">
      <c r="A8921" s="41" t="n"/>
      <c r="G8921" s="38" t="n"/>
      <c r="H8921" s="38" t="n"/>
      <c r="I8921" s="38" t="n"/>
      <c r="J8921" s="38" t="n"/>
      <c r="K8921" s="38" t="n"/>
      <c r="L8921" s="38" t="n"/>
      <c r="N8921" s="36">
        <f>IF($B8921="","",IF($C8921="SUPERSTORE","Superstore","DH"))</f>
        <v/>
      </c>
      <c r="O8921" s="36">
        <f>IF($B8921="","",IFERROR(VLOOKUP($B8921,Mapping!$A:$C,2,0),"Not Mapped"))</f>
        <v/>
      </c>
      <c r="P8921" s="36">
        <f>IF($B8921="","",IFERROR(VLOOKUP($B8921,Mapping!$A:$C,3,0),"Not Mapped"))</f>
        <v/>
      </c>
      <c r="Q8921" s="36">
        <f>IF($B8921="","",IFERROR(VLOOKUP($O8921,Leaders!$A:$B,2,0),"Not Mapped"))</f>
        <v/>
      </c>
      <c r="R8921" s="36">
        <f>IF($B8921="","",IF(COUNTIF(Exclusions!$A:$A,$B8921)&gt;0,"Yes","No"))</f>
        <v/>
      </c>
      <c r="S8921" s="38">
        <f>IF($B8921="","",MIN(1,DAY($A8921)/IF($N8921="Superstore",Settings!$B$5,Settings!$B$4)))</f>
        <v/>
      </c>
      <c r="T8921" s="38">
        <f>IF(OR($B8921="",$G8921="",$S8921=0),"",$G8921/$S8921)</f>
        <v/>
      </c>
      <c r="U8921" s="36">
        <f>IF($T8921="","",IF($T8921&lt;Settings!$B$8,"Critical",IF($T8921&lt;Settings!$B$9,"Semi Critical","Non Critical")))</f>
        <v/>
      </c>
      <c r="V8921" s="28" t="n"/>
      <c r="Z8921">
        <f>IF($B8921="","",IFERROR(VLOOKUP($B8921,'Plan HC for CCA'!$A:$B,2,0),""))</f>
        <v/>
      </c>
      <c r="AA8921">
        <f>IF(OR($B8921="",$Z8921=""),"",IF(N($M8921)&lt;$Z8921,"Delta","No Delta"))</f>
        <v/>
      </c>
      <c r="AB8921">
        <f>IF(OR($B8921="",$Z8921=""),"",MAX(0,$Z8921-N($M8921)))</f>
        <v/>
      </c>
      <c r="AC8921" s="46">
        <f>IF($B8921="","",IFERROR(INDEX('CCA Util %'!$H:$H,MATCH($B8921,'CCA Util %'!$E:$E,0)),""))</f>
        <v/>
      </c>
      <c r="AD8921">
        <f>IF($B8921="","",IFERROR(INDEX('CCA Util %'!$G:$G,MATCH($B8921,'CCA Util %'!$E:$E,0)),""))</f>
        <v/>
      </c>
      <c r="AE8921">
        <f>IF(OR($B8921="",$U8921=""),"",$U8921&amp;" &amp; "&amp;IF(OR($AD8921="",$AD8921=0),"Util NA",$AD8921&amp;" Util"))</f>
        <v/>
      </c>
    </row>
    <row r="8922" ht="15.75" customHeight="1" s="42">
      <c r="A8922" s="41" t="n"/>
      <c r="G8922" s="38" t="n"/>
      <c r="H8922" s="38" t="n"/>
      <c r="I8922" s="38" t="n"/>
      <c r="J8922" s="38" t="n"/>
      <c r="K8922" s="38" t="n"/>
      <c r="L8922" s="38" t="n"/>
      <c r="N8922" s="36">
        <f>IF($B8922="","",IF($C8922="SUPERSTORE","Superstore","DH"))</f>
        <v/>
      </c>
      <c r="O8922" s="36">
        <f>IF($B8922="","",IFERROR(VLOOKUP($B8922,Mapping!$A:$C,2,0),"Not Mapped"))</f>
        <v/>
      </c>
      <c r="P8922" s="36">
        <f>IF($B8922="","",IFERROR(VLOOKUP($B8922,Mapping!$A:$C,3,0),"Not Mapped"))</f>
        <v/>
      </c>
      <c r="Q8922" s="36">
        <f>IF($B8922="","",IFERROR(VLOOKUP($O8922,Leaders!$A:$B,2,0),"Not Mapped"))</f>
        <v/>
      </c>
      <c r="R8922" s="36">
        <f>IF($B8922="","",IF(COUNTIF(Exclusions!$A:$A,$B8922)&gt;0,"Yes","No"))</f>
        <v/>
      </c>
      <c r="S8922" s="38">
        <f>IF($B8922="","",MIN(1,DAY($A8922)/IF($N8922="Superstore",Settings!$B$5,Settings!$B$4)))</f>
        <v/>
      </c>
      <c r="T8922" s="38">
        <f>IF(OR($B8922="",$G8922="",$S8922=0),"",$G8922/$S8922)</f>
        <v/>
      </c>
      <c r="U8922" s="36">
        <f>IF($T8922="","",IF($T8922&lt;Settings!$B$8,"Critical",IF($T8922&lt;Settings!$B$9,"Semi Critical","Non Critical")))</f>
        <v/>
      </c>
      <c r="V8922" s="28" t="n"/>
      <c r="Z8922">
        <f>IF($B8922="","",IFERROR(VLOOKUP($B8922,'Plan HC for CCA'!$A:$B,2,0),""))</f>
        <v/>
      </c>
      <c r="AA8922">
        <f>IF(OR($B8922="",$Z8922=""),"",IF(N($M8922)&lt;$Z8922,"Delta","No Delta"))</f>
        <v/>
      </c>
      <c r="AB8922">
        <f>IF(OR($B8922="",$Z8922=""),"",MAX(0,$Z8922-N($M8922)))</f>
        <v/>
      </c>
      <c r="AC8922" s="46">
        <f>IF($B8922="","",IFERROR(INDEX('CCA Util %'!$H:$H,MATCH($B8922,'CCA Util %'!$E:$E,0)),""))</f>
        <v/>
      </c>
      <c r="AD8922">
        <f>IF($B8922="","",IFERROR(INDEX('CCA Util %'!$G:$G,MATCH($B8922,'CCA Util %'!$E:$E,0)),""))</f>
        <v/>
      </c>
      <c r="AE8922">
        <f>IF(OR($B8922="",$U8922=""),"",$U8922&amp;" &amp; "&amp;IF(OR($AD8922="",$AD8922=0),"Util NA",$AD8922&amp;" Util"))</f>
        <v/>
      </c>
    </row>
    <row r="8923" ht="15.75" customHeight="1" s="42">
      <c r="A8923" s="41" t="n"/>
      <c r="G8923" s="38" t="n"/>
      <c r="H8923" s="38" t="n"/>
      <c r="I8923" s="38" t="n"/>
      <c r="J8923" s="38" t="n"/>
      <c r="K8923" s="38" t="n"/>
      <c r="L8923" s="38" t="n"/>
      <c r="N8923" s="36">
        <f>IF($B8923="","",IF($C8923="SUPERSTORE","Superstore","DH"))</f>
        <v/>
      </c>
      <c r="O8923" s="36">
        <f>IF($B8923="","",IFERROR(VLOOKUP($B8923,Mapping!$A:$C,2,0),"Not Mapped"))</f>
        <v/>
      </c>
      <c r="P8923" s="36">
        <f>IF($B8923="","",IFERROR(VLOOKUP($B8923,Mapping!$A:$C,3,0),"Not Mapped"))</f>
        <v/>
      </c>
      <c r="Q8923" s="36">
        <f>IF($B8923="","",IFERROR(VLOOKUP($O8923,Leaders!$A:$B,2,0),"Not Mapped"))</f>
        <v/>
      </c>
      <c r="R8923" s="36">
        <f>IF($B8923="","",IF(COUNTIF(Exclusions!$A:$A,$B8923)&gt;0,"Yes","No"))</f>
        <v/>
      </c>
      <c r="S8923" s="38">
        <f>IF($B8923="","",MIN(1,DAY($A8923)/IF($N8923="Superstore",Settings!$B$5,Settings!$B$4)))</f>
        <v/>
      </c>
      <c r="T8923" s="38">
        <f>IF(OR($B8923="",$G8923="",$S8923=0),"",$G8923/$S8923)</f>
        <v/>
      </c>
      <c r="U8923" s="36">
        <f>IF($T8923="","",IF($T8923&lt;Settings!$B$8,"Critical",IF($T8923&lt;Settings!$B$9,"Semi Critical","Non Critical")))</f>
        <v/>
      </c>
      <c r="V8923" s="28" t="n"/>
      <c r="Z8923">
        <f>IF($B8923="","",IFERROR(VLOOKUP($B8923,'Plan HC for CCA'!$A:$B,2,0),""))</f>
        <v/>
      </c>
      <c r="AA8923">
        <f>IF(OR($B8923="",$Z8923=""),"",IF(N($M8923)&lt;$Z8923,"Delta","No Delta"))</f>
        <v/>
      </c>
      <c r="AB8923">
        <f>IF(OR($B8923="",$Z8923=""),"",MAX(0,$Z8923-N($M8923)))</f>
        <v/>
      </c>
      <c r="AC8923" s="46">
        <f>IF($B8923="","",IFERROR(INDEX('CCA Util %'!$H:$H,MATCH($B8923,'CCA Util %'!$E:$E,0)),""))</f>
        <v/>
      </c>
      <c r="AD8923">
        <f>IF($B8923="","",IFERROR(INDEX('CCA Util %'!$G:$G,MATCH($B8923,'CCA Util %'!$E:$E,0)),""))</f>
        <v/>
      </c>
      <c r="AE8923">
        <f>IF(OR($B8923="",$U8923=""),"",$U8923&amp;" &amp; "&amp;IF(OR($AD8923="",$AD8923=0),"Util NA",$AD8923&amp;" Util"))</f>
        <v/>
      </c>
    </row>
    <row r="8924" ht="15.75" customHeight="1" s="42">
      <c r="A8924" s="41" t="n"/>
      <c r="G8924" s="38" t="n"/>
      <c r="H8924" s="38" t="n"/>
      <c r="I8924" s="38" t="n"/>
      <c r="J8924" s="38" t="n"/>
      <c r="K8924" s="38" t="n"/>
      <c r="L8924" s="38" t="n"/>
      <c r="N8924" s="36">
        <f>IF($B8924="","",IF($C8924="SUPERSTORE","Superstore","DH"))</f>
        <v/>
      </c>
      <c r="O8924" s="36">
        <f>IF($B8924="","",IFERROR(VLOOKUP($B8924,Mapping!$A:$C,2,0),"Not Mapped"))</f>
        <v/>
      </c>
      <c r="P8924" s="36">
        <f>IF($B8924="","",IFERROR(VLOOKUP($B8924,Mapping!$A:$C,3,0),"Not Mapped"))</f>
        <v/>
      </c>
      <c r="Q8924" s="36">
        <f>IF($B8924="","",IFERROR(VLOOKUP($O8924,Leaders!$A:$B,2,0),"Not Mapped"))</f>
        <v/>
      </c>
      <c r="R8924" s="36">
        <f>IF($B8924="","",IF(COUNTIF(Exclusions!$A:$A,$B8924)&gt;0,"Yes","No"))</f>
        <v/>
      </c>
      <c r="S8924" s="38">
        <f>IF($B8924="","",MIN(1,DAY($A8924)/IF($N8924="Superstore",Settings!$B$5,Settings!$B$4)))</f>
        <v/>
      </c>
      <c r="T8924" s="38">
        <f>IF(OR($B8924="",$G8924="",$S8924=0),"",$G8924/$S8924)</f>
        <v/>
      </c>
      <c r="U8924" s="36">
        <f>IF($T8924="","",IF($T8924&lt;Settings!$B$8,"Critical",IF($T8924&lt;Settings!$B$9,"Semi Critical","Non Critical")))</f>
        <v/>
      </c>
      <c r="V8924" s="28" t="n"/>
      <c r="Z8924">
        <f>IF($B8924="","",IFERROR(VLOOKUP($B8924,'Plan HC for CCA'!$A:$B,2,0),""))</f>
        <v/>
      </c>
      <c r="AA8924">
        <f>IF(OR($B8924="",$Z8924=""),"",IF(N($M8924)&lt;$Z8924,"Delta","No Delta"))</f>
        <v/>
      </c>
      <c r="AB8924">
        <f>IF(OR($B8924="",$Z8924=""),"",MAX(0,$Z8924-N($M8924)))</f>
        <v/>
      </c>
      <c r="AC8924" s="46">
        <f>IF($B8924="","",IFERROR(INDEX('CCA Util %'!$H:$H,MATCH($B8924,'CCA Util %'!$E:$E,0)),""))</f>
        <v/>
      </c>
      <c r="AD8924">
        <f>IF($B8924="","",IFERROR(INDEX('CCA Util %'!$G:$G,MATCH($B8924,'CCA Util %'!$E:$E,0)),""))</f>
        <v/>
      </c>
      <c r="AE8924">
        <f>IF(OR($B8924="",$U8924=""),"",$U8924&amp;" &amp; "&amp;IF(OR($AD8924="",$AD8924=0),"Util NA",$AD8924&amp;" Util"))</f>
        <v/>
      </c>
    </row>
    <row r="8925" ht="15.75" customHeight="1" s="42">
      <c r="A8925" s="41" t="n"/>
      <c r="G8925" s="38" t="n"/>
      <c r="H8925" s="38" t="n"/>
      <c r="I8925" s="38" t="n"/>
      <c r="J8925" s="38" t="n"/>
      <c r="K8925" s="38" t="n"/>
      <c r="L8925" s="38" t="n"/>
      <c r="N8925" s="36">
        <f>IF($B8925="","",IF($C8925="SUPERSTORE","Superstore","DH"))</f>
        <v/>
      </c>
      <c r="O8925" s="36">
        <f>IF($B8925="","",IFERROR(VLOOKUP($B8925,Mapping!$A:$C,2,0),"Not Mapped"))</f>
        <v/>
      </c>
      <c r="P8925" s="36">
        <f>IF($B8925="","",IFERROR(VLOOKUP($B8925,Mapping!$A:$C,3,0),"Not Mapped"))</f>
        <v/>
      </c>
      <c r="Q8925" s="36">
        <f>IF($B8925="","",IFERROR(VLOOKUP($O8925,Leaders!$A:$B,2,0),"Not Mapped"))</f>
        <v/>
      </c>
      <c r="R8925" s="36">
        <f>IF($B8925="","",IF(COUNTIF(Exclusions!$A:$A,$B8925)&gt;0,"Yes","No"))</f>
        <v/>
      </c>
      <c r="S8925" s="38">
        <f>IF($B8925="","",MIN(1,DAY($A8925)/IF($N8925="Superstore",Settings!$B$5,Settings!$B$4)))</f>
        <v/>
      </c>
      <c r="T8925" s="38">
        <f>IF(OR($B8925="",$G8925="",$S8925=0),"",$G8925/$S8925)</f>
        <v/>
      </c>
      <c r="U8925" s="36">
        <f>IF($T8925="","",IF($T8925&lt;Settings!$B$8,"Critical",IF($T8925&lt;Settings!$B$9,"Semi Critical","Non Critical")))</f>
        <v/>
      </c>
      <c r="V8925" s="28" t="n"/>
      <c r="Z8925">
        <f>IF($B8925="","",IFERROR(VLOOKUP($B8925,'Plan HC for CCA'!$A:$B,2,0),""))</f>
        <v/>
      </c>
      <c r="AA8925">
        <f>IF(OR($B8925="",$Z8925=""),"",IF(N($M8925)&lt;$Z8925,"Delta","No Delta"))</f>
        <v/>
      </c>
      <c r="AB8925">
        <f>IF(OR($B8925="",$Z8925=""),"",MAX(0,$Z8925-N($M8925)))</f>
        <v/>
      </c>
      <c r="AC8925" s="46">
        <f>IF($B8925="","",IFERROR(INDEX('CCA Util %'!$H:$H,MATCH($B8925,'CCA Util %'!$E:$E,0)),""))</f>
        <v/>
      </c>
      <c r="AD8925">
        <f>IF($B8925="","",IFERROR(INDEX('CCA Util %'!$G:$G,MATCH($B8925,'CCA Util %'!$E:$E,0)),""))</f>
        <v/>
      </c>
      <c r="AE8925">
        <f>IF(OR($B8925="",$U8925=""),"",$U8925&amp;" &amp; "&amp;IF(OR($AD8925="",$AD8925=0),"Util NA",$AD8925&amp;" Util"))</f>
        <v/>
      </c>
    </row>
    <row r="8926" ht="15.75" customHeight="1" s="42">
      <c r="A8926" s="41" t="n"/>
      <c r="G8926" s="38" t="n"/>
      <c r="H8926" s="38" t="n"/>
      <c r="I8926" s="38" t="n"/>
      <c r="J8926" s="38" t="n"/>
      <c r="K8926" s="38" t="n"/>
      <c r="L8926" s="38" t="n"/>
      <c r="N8926" s="36">
        <f>IF($B8926="","",IF($C8926="SUPERSTORE","Superstore","DH"))</f>
        <v/>
      </c>
      <c r="O8926" s="36">
        <f>IF($B8926="","",IFERROR(VLOOKUP($B8926,Mapping!$A:$C,2,0),"Not Mapped"))</f>
        <v/>
      </c>
      <c r="P8926" s="36">
        <f>IF($B8926="","",IFERROR(VLOOKUP($B8926,Mapping!$A:$C,3,0),"Not Mapped"))</f>
        <v/>
      </c>
      <c r="Q8926" s="36">
        <f>IF($B8926="","",IFERROR(VLOOKUP($O8926,Leaders!$A:$B,2,0),"Not Mapped"))</f>
        <v/>
      </c>
      <c r="R8926" s="36">
        <f>IF($B8926="","",IF(COUNTIF(Exclusions!$A:$A,$B8926)&gt;0,"Yes","No"))</f>
        <v/>
      </c>
      <c r="S8926" s="38">
        <f>IF($B8926="","",MIN(1,DAY($A8926)/IF($N8926="Superstore",Settings!$B$5,Settings!$B$4)))</f>
        <v/>
      </c>
      <c r="T8926" s="38">
        <f>IF(OR($B8926="",$G8926="",$S8926=0),"",$G8926/$S8926)</f>
        <v/>
      </c>
      <c r="U8926" s="36">
        <f>IF($T8926="","",IF($T8926&lt;Settings!$B$8,"Critical",IF($T8926&lt;Settings!$B$9,"Semi Critical","Non Critical")))</f>
        <v/>
      </c>
      <c r="V8926" s="28" t="n"/>
      <c r="Z8926">
        <f>IF($B8926="","",IFERROR(VLOOKUP($B8926,'Plan HC for CCA'!$A:$B,2,0),""))</f>
        <v/>
      </c>
      <c r="AA8926">
        <f>IF(OR($B8926="",$Z8926=""),"",IF(N($M8926)&lt;$Z8926,"Delta","No Delta"))</f>
        <v/>
      </c>
      <c r="AB8926">
        <f>IF(OR($B8926="",$Z8926=""),"",MAX(0,$Z8926-N($M8926)))</f>
        <v/>
      </c>
      <c r="AC8926" s="46">
        <f>IF($B8926="","",IFERROR(INDEX('CCA Util %'!$H:$H,MATCH($B8926,'CCA Util %'!$E:$E,0)),""))</f>
        <v/>
      </c>
      <c r="AD8926">
        <f>IF($B8926="","",IFERROR(INDEX('CCA Util %'!$G:$G,MATCH($B8926,'CCA Util %'!$E:$E,0)),""))</f>
        <v/>
      </c>
      <c r="AE8926">
        <f>IF(OR($B8926="",$U8926=""),"",$U8926&amp;" &amp; "&amp;IF(OR($AD8926="",$AD8926=0),"Util NA",$AD8926&amp;" Util"))</f>
        <v/>
      </c>
    </row>
    <row r="8927" ht="15.75" customHeight="1" s="42">
      <c r="A8927" s="41" t="n"/>
      <c r="G8927" s="38" t="n"/>
      <c r="H8927" s="38" t="n"/>
      <c r="I8927" s="38" t="n"/>
      <c r="J8927" s="38" t="n"/>
      <c r="K8927" s="38" t="n"/>
      <c r="L8927" s="38" t="n"/>
      <c r="N8927" s="36">
        <f>IF($B8927="","",IF($C8927="SUPERSTORE","Superstore","DH"))</f>
        <v/>
      </c>
      <c r="O8927" s="36">
        <f>IF($B8927="","",IFERROR(VLOOKUP($B8927,Mapping!$A:$C,2,0),"Not Mapped"))</f>
        <v/>
      </c>
      <c r="P8927" s="36">
        <f>IF($B8927="","",IFERROR(VLOOKUP($B8927,Mapping!$A:$C,3,0),"Not Mapped"))</f>
        <v/>
      </c>
      <c r="Q8927" s="36">
        <f>IF($B8927="","",IFERROR(VLOOKUP($O8927,Leaders!$A:$B,2,0),"Not Mapped"))</f>
        <v/>
      </c>
      <c r="R8927" s="36">
        <f>IF($B8927="","",IF(COUNTIF(Exclusions!$A:$A,$B8927)&gt;0,"Yes","No"))</f>
        <v/>
      </c>
      <c r="S8927" s="38">
        <f>IF($B8927="","",MIN(1,DAY($A8927)/IF($N8927="Superstore",Settings!$B$5,Settings!$B$4)))</f>
        <v/>
      </c>
      <c r="T8927" s="38">
        <f>IF(OR($B8927="",$G8927="",$S8927=0),"",$G8927/$S8927)</f>
        <v/>
      </c>
      <c r="U8927" s="36">
        <f>IF($T8927="","",IF($T8927&lt;Settings!$B$8,"Critical",IF($T8927&lt;Settings!$B$9,"Semi Critical","Non Critical")))</f>
        <v/>
      </c>
      <c r="V8927" s="28" t="n"/>
      <c r="Z8927">
        <f>IF($B8927="","",IFERROR(VLOOKUP($B8927,'Plan HC for CCA'!$A:$B,2,0),""))</f>
        <v/>
      </c>
      <c r="AA8927">
        <f>IF(OR($B8927="",$Z8927=""),"",IF(N($M8927)&lt;$Z8927,"Delta","No Delta"))</f>
        <v/>
      </c>
      <c r="AB8927">
        <f>IF(OR($B8927="",$Z8927=""),"",MAX(0,$Z8927-N($M8927)))</f>
        <v/>
      </c>
      <c r="AC8927" s="46">
        <f>IF($B8927="","",IFERROR(INDEX('CCA Util %'!$H:$H,MATCH($B8927,'CCA Util %'!$E:$E,0)),""))</f>
        <v/>
      </c>
      <c r="AD8927">
        <f>IF($B8927="","",IFERROR(INDEX('CCA Util %'!$G:$G,MATCH($B8927,'CCA Util %'!$E:$E,0)),""))</f>
        <v/>
      </c>
      <c r="AE8927">
        <f>IF(OR($B8927="",$U8927=""),"",$U8927&amp;" &amp; "&amp;IF(OR($AD8927="",$AD8927=0),"Util NA",$AD8927&amp;" Util"))</f>
        <v/>
      </c>
    </row>
    <row r="8928" ht="15.75" customHeight="1" s="42">
      <c r="A8928" s="41" t="n"/>
      <c r="G8928" s="38" t="n"/>
      <c r="H8928" s="38" t="n"/>
      <c r="I8928" s="38" t="n"/>
      <c r="J8928" s="38" t="n"/>
      <c r="K8928" s="38" t="n"/>
      <c r="L8928" s="38" t="n"/>
      <c r="N8928" s="36">
        <f>IF($B8928="","",IF($C8928="SUPERSTORE","Superstore","DH"))</f>
        <v/>
      </c>
      <c r="O8928" s="36">
        <f>IF($B8928="","",IFERROR(VLOOKUP($B8928,Mapping!$A:$C,2,0),"Not Mapped"))</f>
        <v/>
      </c>
      <c r="P8928" s="36">
        <f>IF($B8928="","",IFERROR(VLOOKUP($B8928,Mapping!$A:$C,3,0),"Not Mapped"))</f>
        <v/>
      </c>
      <c r="Q8928" s="36">
        <f>IF($B8928="","",IFERROR(VLOOKUP($O8928,Leaders!$A:$B,2,0),"Not Mapped"))</f>
        <v/>
      </c>
      <c r="R8928" s="36">
        <f>IF($B8928="","",IF(COUNTIF(Exclusions!$A:$A,$B8928)&gt;0,"Yes","No"))</f>
        <v/>
      </c>
      <c r="S8928" s="38">
        <f>IF($B8928="","",MIN(1,DAY($A8928)/IF($N8928="Superstore",Settings!$B$5,Settings!$B$4)))</f>
        <v/>
      </c>
      <c r="T8928" s="38">
        <f>IF(OR($B8928="",$G8928="",$S8928=0),"",$G8928/$S8928)</f>
        <v/>
      </c>
      <c r="U8928" s="36">
        <f>IF($T8928="","",IF($T8928&lt;Settings!$B$8,"Critical",IF($T8928&lt;Settings!$B$9,"Semi Critical","Non Critical")))</f>
        <v/>
      </c>
      <c r="V8928" s="28" t="n"/>
      <c r="Z8928">
        <f>IF($B8928="","",IFERROR(VLOOKUP($B8928,'Plan HC for CCA'!$A:$B,2,0),""))</f>
        <v/>
      </c>
      <c r="AA8928">
        <f>IF(OR($B8928="",$Z8928=""),"",IF(N($M8928)&lt;$Z8928,"Delta","No Delta"))</f>
        <v/>
      </c>
      <c r="AB8928">
        <f>IF(OR($B8928="",$Z8928=""),"",MAX(0,$Z8928-N($M8928)))</f>
        <v/>
      </c>
      <c r="AC8928" s="46">
        <f>IF($B8928="","",IFERROR(INDEX('CCA Util %'!$H:$H,MATCH($B8928,'CCA Util %'!$E:$E,0)),""))</f>
        <v/>
      </c>
      <c r="AD8928">
        <f>IF($B8928="","",IFERROR(INDEX('CCA Util %'!$G:$G,MATCH($B8928,'CCA Util %'!$E:$E,0)),""))</f>
        <v/>
      </c>
      <c r="AE8928">
        <f>IF(OR($B8928="",$U8928=""),"",$U8928&amp;" &amp; "&amp;IF(OR($AD8928="",$AD8928=0),"Util NA",$AD8928&amp;" Util"))</f>
        <v/>
      </c>
    </row>
    <row r="8929" ht="15.75" customHeight="1" s="42">
      <c r="A8929" s="41" t="n"/>
      <c r="G8929" s="38" t="n"/>
      <c r="H8929" s="38" t="n"/>
      <c r="I8929" s="38" t="n"/>
      <c r="J8929" s="38" t="n"/>
      <c r="K8929" s="38" t="n"/>
      <c r="L8929" s="38" t="n"/>
      <c r="N8929" s="36">
        <f>IF($B8929="","",IF($C8929="SUPERSTORE","Superstore","DH"))</f>
        <v/>
      </c>
      <c r="O8929" s="36">
        <f>IF($B8929="","",IFERROR(VLOOKUP($B8929,Mapping!$A:$C,2,0),"Not Mapped"))</f>
        <v/>
      </c>
      <c r="P8929" s="36">
        <f>IF($B8929="","",IFERROR(VLOOKUP($B8929,Mapping!$A:$C,3,0),"Not Mapped"))</f>
        <v/>
      </c>
      <c r="Q8929" s="36">
        <f>IF($B8929="","",IFERROR(VLOOKUP($O8929,Leaders!$A:$B,2,0),"Not Mapped"))</f>
        <v/>
      </c>
      <c r="R8929" s="36">
        <f>IF($B8929="","",IF(COUNTIF(Exclusions!$A:$A,$B8929)&gt;0,"Yes","No"))</f>
        <v/>
      </c>
      <c r="S8929" s="38">
        <f>IF($B8929="","",MIN(1,DAY($A8929)/IF($N8929="Superstore",Settings!$B$5,Settings!$B$4)))</f>
        <v/>
      </c>
      <c r="T8929" s="38">
        <f>IF(OR($B8929="",$G8929="",$S8929=0),"",$G8929/$S8929)</f>
        <v/>
      </c>
      <c r="U8929" s="36">
        <f>IF($T8929="","",IF($T8929&lt;Settings!$B$8,"Critical",IF($T8929&lt;Settings!$B$9,"Semi Critical","Non Critical")))</f>
        <v/>
      </c>
      <c r="V8929" s="28" t="n"/>
      <c r="Z8929">
        <f>IF($B8929="","",IFERROR(VLOOKUP($B8929,'Plan HC for CCA'!$A:$B,2,0),""))</f>
        <v/>
      </c>
      <c r="AA8929">
        <f>IF(OR($B8929="",$Z8929=""),"",IF(N($M8929)&lt;$Z8929,"Delta","No Delta"))</f>
        <v/>
      </c>
      <c r="AB8929">
        <f>IF(OR($B8929="",$Z8929=""),"",MAX(0,$Z8929-N($M8929)))</f>
        <v/>
      </c>
      <c r="AC8929" s="46">
        <f>IF($B8929="","",IFERROR(INDEX('CCA Util %'!$H:$H,MATCH($B8929,'CCA Util %'!$E:$E,0)),""))</f>
        <v/>
      </c>
      <c r="AD8929">
        <f>IF($B8929="","",IFERROR(INDEX('CCA Util %'!$G:$G,MATCH($B8929,'CCA Util %'!$E:$E,0)),""))</f>
        <v/>
      </c>
      <c r="AE8929">
        <f>IF(OR($B8929="",$U8929=""),"",$U8929&amp;" &amp; "&amp;IF(OR($AD8929="",$AD8929=0),"Util NA",$AD8929&amp;" Util"))</f>
        <v/>
      </c>
    </row>
    <row r="8930" ht="15.75" customHeight="1" s="42">
      <c r="A8930" s="41" t="n"/>
      <c r="G8930" s="38" t="n"/>
      <c r="H8930" s="38" t="n"/>
      <c r="I8930" s="38" t="n"/>
      <c r="J8930" s="38" t="n"/>
      <c r="K8930" s="38" t="n"/>
      <c r="L8930" s="38" t="n"/>
      <c r="N8930" s="36">
        <f>IF($B8930="","",IF($C8930="SUPERSTORE","Superstore","DH"))</f>
        <v/>
      </c>
      <c r="O8930" s="36">
        <f>IF($B8930="","",IFERROR(VLOOKUP($B8930,Mapping!$A:$C,2,0),"Not Mapped"))</f>
        <v/>
      </c>
      <c r="P8930" s="36">
        <f>IF($B8930="","",IFERROR(VLOOKUP($B8930,Mapping!$A:$C,3,0),"Not Mapped"))</f>
        <v/>
      </c>
      <c r="Q8930" s="36">
        <f>IF($B8930="","",IFERROR(VLOOKUP($O8930,Leaders!$A:$B,2,0),"Not Mapped"))</f>
        <v/>
      </c>
      <c r="R8930" s="36">
        <f>IF($B8930="","",IF(COUNTIF(Exclusions!$A:$A,$B8930)&gt;0,"Yes","No"))</f>
        <v/>
      </c>
      <c r="S8930" s="38">
        <f>IF($B8930="","",MIN(1,DAY($A8930)/IF($N8930="Superstore",Settings!$B$5,Settings!$B$4)))</f>
        <v/>
      </c>
      <c r="T8930" s="38">
        <f>IF(OR($B8930="",$G8930="",$S8930=0),"",$G8930/$S8930)</f>
        <v/>
      </c>
      <c r="U8930" s="36">
        <f>IF($T8930="","",IF($T8930&lt;Settings!$B$8,"Critical",IF($T8930&lt;Settings!$B$9,"Semi Critical","Non Critical")))</f>
        <v/>
      </c>
      <c r="V8930" s="28" t="n"/>
      <c r="Z8930">
        <f>IF($B8930="","",IFERROR(VLOOKUP($B8930,'Plan HC for CCA'!$A:$B,2,0),""))</f>
        <v/>
      </c>
      <c r="AA8930">
        <f>IF(OR($B8930="",$Z8930=""),"",IF(N($M8930)&lt;$Z8930,"Delta","No Delta"))</f>
        <v/>
      </c>
      <c r="AB8930">
        <f>IF(OR($B8930="",$Z8930=""),"",MAX(0,$Z8930-N($M8930)))</f>
        <v/>
      </c>
      <c r="AC8930" s="46">
        <f>IF($B8930="","",IFERROR(INDEX('CCA Util %'!$H:$H,MATCH($B8930,'CCA Util %'!$E:$E,0)),""))</f>
        <v/>
      </c>
      <c r="AD8930">
        <f>IF($B8930="","",IFERROR(INDEX('CCA Util %'!$G:$G,MATCH($B8930,'CCA Util %'!$E:$E,0)),""))</f>
        <v/>
      </c>
      <c r="AE8930">
        <f>IF(OR($B8930="",$U8930=""),"",$U8930&amp;" &amp; "&amp;IF(OR($AD8930="",$AD8930=0),"Util NA",$AD8930&amp;" Util"))</f>
        <v/>
      </c>
    </row>
    <row r="8931" ht="15.75" customHeight="1" s="42">
      <c r="A8931" s="41" t="n"/>
      <c r="G8931" s="38" t="n"/>
      <c r="H8931" s="38" t="n"/>
      <c r="I8931" s="38" t="n"/>
      <c r="J8931" s="38" t="n"/>
      <c r="K8931" s="38" t="n"/>
      <c r="L8931" s="38" t="n"/>
      <c r="N8931" s="36">
        <f>IF($B8931="","",IF($C8931="SUPERSTORE","Superstore","DH"))</f>
        <v/>
      </c>
      <c r="O8931" s="36">
        <f>IF($B8931="","",IFERROR(VLOOKUP($B8931,Mapping!$A:$C,2,0),"Not Mapped"))</f>
        <v/>
      </c>
      <c r="P8931" s="36">
        <f>IF($B8931="","",IFERROR(VLOOKUP($B8931,Mapping!$A:$C,3,0),"Not Mapped"))</f>
        <v/>
      </c>
      <c r="Q8931" s="36">
        <f>IF($B8931="","",IFERROR(VLOOKUP($O8931,Leaders!$A:$B,2,0),"Not Mapped"))</f>
        <v/>
      </c>
      <c r="R8931" s="36">
        <f>IF($B8931="","",IF(COUNTIF(Exclusions!$A:$A,$B8931)&gt;0,"Yes","No"))</f>
        <v/>
      </c>
      <c r="S8931" s="38">
        <f>IF($B8931="","",MIN(1,DAY($A8931)/IF($N8931="Superstore",Settings!$B$5,Settings!$B$4)))</f>
        <v/>
      </c>
      <c r="T8931" s="38">
        <f>IF(OR($B8931="",$G8931="",$S8931=0),"",$G8931/$S8931)</f>
        <v/>
      </c>
      <c r="U8931" s="36">
        <f>IF($T8931="","",IF($T8931&lt;Settings!$B$8,"Critical",IF($T8931&lt;Settings!$B$9,"Semi Critical","Non Critical")))</f>
        <v/>
      </c>
      <c r="V8931" s="28" t="n"/>
      <c r="Z8931">
        <f>IF($B8931="","",IFERROR(VLOOKUP($B8931,'Plan HC for CCA'!$A:$B,2,0),""))</f>
        <v/>
      </c>
      <c r="AA8931">
        <f>IF(OR($B8931="",$Z8931=""),"",IF(N($M8931)&lt;$Z8931,"Delta","No Delta"))</f>
        <v/>
      </c>
      <c r="AB8931">
        <f>IF(OR($B8931="",$Z8931=""),"",MAX(0,$Z8931-N($M8931)))</f>
        <v/>
      </c>
      <c r="AC8931" s="46">
        <f>IF($B8931="","",IFERROR(INDEX('CCA Util %'!$H:$H,MATCH($B8931,'CCA Util %'!$E:$E,0)),""))</f>
        <v/>
      </c>
      <c r="AD8931">
        <f>IF($B8931="","",IFERROR(INDEX('CCA Util %'!$G:$G,MATCH($B8931,'CCA Util %'!$E:$E,0)),""))</f>
        <v/>
      </c>
      <c r="AE8931">
        <f>IF(OR($B8931="",$U8931=""),"",$U8931&amp;" &amp; "&amp;IF(OR($AD8931="",$AD8931=0),"Util NA",$AD8931&amp;" Util"))</f>
        <v/>
      </c>
    </row>
    <row r="8932" ht="15.75" customHeight="1" s="42">
      <c r="A8932" s="41" t="n"/>
      <c r="G8932" s="38" t="n"/>
      <c r="H8932" s="38" t="n"/>
      <c r="I8932" s="38" t="n"/>
      <c r="J8932" s="38" t="n"/>
      <c r="K8932" s="38" t="n"/>
      <c r="L8932" s="38" t="n"/>
      <c r="N8932" s="36">
        <f>IF($B8932="","",IF($C8932="SUPERSTORE","Superstore","DH"))</f>
        <v/>
      </c>
      <c r="O8932" s="36">
        <f>IF($B8932="","",IFERROR(VLOOKUP($B8932,Mapping!$A:$C,2,0),"Not Mapped"))</f>
        <v/>
      </c>
      <c r="P8932" s="36">
        <f>IF($B8932="","",IFERROR(VLOOKUP($B8932,Mapping!$A:$C,3,0),"Not Mapped"))</f>
        <v/>
      </c>
      <c r="Q8932" s="36">
        <f>IF($B8932="","",IFERROR(VLOOKUP($O8932,Leaders!$A:$B,2,0),"Not Mapped"))</f>
        <v/>
      </c>
      <c r="R8932" s="36">
        <f>IF($B8932="","",IF(COUNTIF(Exclusions!$A:$A,$B8932)&gt;0,"Yes","No"))</f>
        <v/>
      </c>
      <c r="S8932" s="38">
        <f>IF($B8932="","",MIN(1,DAY($A8932)/IF($N8932="Superstore",Settings!$B$5,Settings!$B$4)))</f>
        <v/>
      </c>
      <c r="T8932" s="38">
        <f>IF(OR($B8932="",$G8932="",$S8932=0),"",$G8932/$S8932)</f>
        <v/>
      </c>
      <c r="U8932" s="36">
        <f>IF($T8932="","",IF($T8932&lt;Settings!$B$8,"Critical",IF($T8932&lt;Settings!$B$9,"Semi Critical","Non Critical")))</f>
        <v/>
      </c>
      <c r="V8932" s="28" t="n"/>
      <c r="Z8932">
        <f>IF($B8932="","",IFERROR(VLOOKUP($B8932,'Plan HC for CCA'!$A:$B,2,0),""))</f>
        <v/>
      </c>
      <c r="AA8932">
        <f>IF(OR($B8932="",$Z8932=""),"",IF(N($M8932)&lt;$Z8932,"Delta","No Delta"))</f>
        <v/>
      </c>
      <c r="AB8932">
        <f>IF(OR($B8932="",$Z8932=""),"",MAX(0,$Z8932-N($M8932)))</f>
        <v/>
      </c>
      <c r="AC8932" s="46">
        <f>IF($B8932="","",IFERROR(INDEX('CCA Util %'!$H:$H,MATCH($B8932,'CCA Util %'!$E:$E,0)),""))</f>
        <v/>
      </c>
      <c r="AD8932">
        <f>IF($B8932="","",IFERROR(INDEX('CCA Util %'!$G:$G,MATCH($B8932,'CCA Util %'!$E:$E,0)),""))</f>
        <v/>
      </c>
      <c r="AE8932">
        <f>IF(OR($B8932="",$U8932=""),"",$U8932&amp;" &amp; "&amp;IF(OR($AD8932="",$AD8932=0),"Util NA",$AD8932&amp;" Util"))</f>
        <v/>
      </c>
    </row>
    <row r="8933" ht="15.75" customHeight="1" s="42">
      <c r="A8933" s="41" t="n"/>
      <c r="G8933" s="38" t="n"/>
      <c r="H8933" s="38" t="n"/>
      <c r="I8933" s="38" t="n"/>
      <c r="J8933" s="38" t="n"/>
      <c r="K8933" s="38" t="n"/>
      <c r="L8933" s="38" t="n"/>
      <c r="N8933" s="36">
        <f>IF($B8933="","",IF($C8933="SUPERSTORE","Superstore","DH"))</f>
        <v/>
      </c>
      <c r="O8933" s="36">
        <f>IF($B8933="","",IFERROR(VLOOKUP($B8933,Mapping!$A:$C,2,0),"Not Mapped"))</f>
        <v/>
      </c>
      <c r="P8933" s="36">
        <f>IF($B8933="","",IFERROR(VLOOKUP($B8933,Mapping!$A:$C,3,0),"Not Mapped"))</f>
        <v/>
      </c>
      <c r="Q8933" s="36">
        <f>IF($B8933="","",IFERROR(VLOOKUP($O8933,Leaders!$A:$B,2,0),"Not Mapped"))</f>
        <v/>
      </c>
      <c r="R8933" s="36">
        <f>IF($B8933="","",IF(COUNTIF(Exclusions!$A:$A,$B8933)&gt;0,"Yes","No"))</f>
        <v/>
      </c>
      <c r="S8933" s="38">
        <f>IF($B8933="","",MIN(1,DAY($A8933)/IF($N8933="Superstore",Settings!$B$5,Settings!$B$4)))</f>
        <v/>
      </c>
      <c r="T8933" s="38">
        <f>IF(OR($B8933="",$G8933="",$S8933=0),"",$G8933/$S8933)</f>
        <v/>
      </c>
      <c r="U8933" s="36">
        <f>IF($T8933="","",IF($T8933&lt;Settings!$B$8,"Critical",IF($T8933&lt;Settings!$B$9,"Semi Critical","Non Critical")))</f>
        <v/>
      </c>
      <c r="V8933" s="28" t="n"/>
      <c r="Z8933">
        <f>IF($B8933="","",IFERROR(VLOOKUP($B8933,'Plan HC for CCA'!$A:$B,2,0),""))</f>
        <v/>
      </c>
      <c r="AA8933">
        <f>IF(OR($B8933="",$Z8933=""),"",IF(N($M8933)&lt;$Z8933,"Delta","No Delta"))</f>
        <v/>
      </c>
      <c r="AB8933">
        <f>IF(OR($B8933="",$Z8933=""),"",MAX(0,$Z8933-N($M8933)))</f>
        <v/>
      </c>
      <c r="AC8933" s="46">
        <f>IF($B8933="","",IFERROR(INDEX('CCA Util %'!$H:$H,MATCH($B8933,'CCA Util %'!$E:$E,0)),""))</f>
        <v/>
      </c>
      <c r="AD8933">
        <f>IF($B8933="","",IFERROR(INDEX('CCA Util %'!$G:$G,MATCH($B8933,'CCA Util %'!$E:$E,0)),""))</f>
        <v/>
      </c>
      <c r="AE8933">
        <f>IF(OR($B8933="",$U8933=""),"",$U8933&amp;" &amp; "&amp;IF(OR($AD8933="",$AD8933=0),"Util NA",$AD8933&amp;" Util"))</f>
        <v/>
      </c>
    </row>
    <row r="8934" ht="15.75" customHeight="1" s="42">
      <c r="A8934" s="41" t="n"/>
      <c r="G8934" s="38" t="n"/>
      <c r="H8934" s="38" t="n"/>
      <c r="I8934" s="38" t="n"/>
      <c r="J8934" s="38" t="n"/>
      <c r="K8934" s="38" t="n"/>
      <c r="L8934" s="38" t="n"/>
      <c r="N8934" s="36">
        <f>IF($B8934="","",IF($C8934="SUPERSTORE","Superstore","DH"))</f>
        <v/>
      </c>
      <c r="O8934" s="36">
        <f>IF($B8934="","",IFERROR(VLOOKUP($B8934,Mapping!$A:$C,2,0),"Not Mapped"))</f>
        <v/>
      </c>
      <c r="P8934" s="36">
        <f>IF($B8934="","",IFERROR(VLOOKUP($B8934,Mapping!$A:$C,3,0),"Not Mapped"))</f>
        <v/>
      </c>
      <c r="Q8934" s="36">
        <f>IF($B8934="","",IFERROR(VLOOKUP($O8934,Leaders!$A:$B,2,0),"Not Mapped"))</f>
        <v/>
      </c>
      <c r="R8934" s="36">
        <f>IF($B8934="","",IF(COUNTIF(Exclusions!$A:$A,$B8934)&gt;0,"Yes","No"))</f>
        <v/>
      </c>
      <c r="S8934" s="38">
        <f>IF($B8934="","",MIN(1,DAY($A8934)/IF($N8934="Superstore",Settings!$B$5,Settings!$B$4)))</f>
        <v/>
      </c>
      <c r="T8934" s="38">
        <f>IF(OR($B8934="",$G8934="",$S8934=0),"",$G8934/$S8934)</f>
        <v/>
      </c>
      <c r="U8934" s="36">
        <f>IF($T8934="","",IF($T8934&lt;Settings!$B$8,"Critical",IF($T8934&lt;Settings!$B$9,"Semi Critical","Non Critical")))</f>
        <v/>
      </c>
      <c r="V8934" s="28" t="n"/>
      <c r="Z8934">
        <f>IF($B8934="","",IFERROR(VLOOKUP($B8934,'Plan HC for CCA'!$A:$B,2,0),""))</f>
        <v/>
      </c>
      <c r="AA8934">
        <f>IF(OR($B8934="",$Z8934=""),"",IF(N($M8934)&lt;$Z8934,"Delta","No Delta"))</f>
        <v/>
      </c>
      <c r="AB8934">
        <f>IF(OR($B8934="",$Z8934=""),"",MAX(0,$Z8934-N($M8934)))</f>
        <v/>
      </c>
      <c r="AC8934" s="46">
        <f>IF($B8934="","",IFERROR(INDEX('CCA Util %'!$H:$H,MATCH($B8934,'CCA Util %'!$E:$E,0)),""))</f>
        <v/>
      </c>
      <c r="AD8934">
        <f>IF($B8934="","",IFERROR(INDEX('CCA Util %'!$G:$G,MATCH($B8934,'CCA Util %'!$E:$E,0)),""))</f>
        <v/>
      </c>
      <c r="AE8934">
        <f>IF(OR($B8934="",$U8934=""),"",$U8934&amp;" &amp; "&amp;IF(OR($AD8934="",$AD8934=0),"Util NA",$AD8934&amp;" Util"))</f>
        <v/>
      </c>
    </row>
    <row r="8935" ht="15.75" customHeight="1" s="42">
      <c r="A8935" s="41" t="n"/>
      <c r="G8935" s="38" t="n"/>
      <c r="H8935" s="38" t="n"/>
      <c r="I8935" s="38" t="n"/>
      <c r="J8935" s="38" t="n"/>
      <c r="K8935" s="38" t="n"/>
      <c r="L8935" s="38" t="n"/>
      <c r="N8935" s="36">
        <f>IF($B8935="","",IF($C8935="SUPERSTORE","Superstore","DH"))</f>
        <v/>
      </c>
      <c r="O8935" s="36">
        <f>IF($B8935="","",IFERROR(VLOOKUP($B8935,Mapping!$A:$C,2,0),"Not Mapped"))</f>
        <v/>
      </c>
      <c r="P8935" s="36">
        <f>IF($B8935="","",IFERROR(VLOOKUP($B8935,Mapping!$A:$C,3,0),"Not Mapped"))</f>
        <v/>
      </c>
      <c r="Q8935" s="36">
        <f>IF($B8935="","",IFERROR(VLOOKUP($O8935,Leaders!$A:$B,2,0),"Not Mapped"))</f>
        <v/>
      </c>
      <c r="R8935" s="36">
        <f>IF($B8935="","",IF(COUNTIF(Exclusions!$A:$A,$B8935)&gt;0,"Yes","No"))</f>
        <v/>
      </c>
      <c r="S8935" s="38">
        <f>IF($B8935="","",MIN(1,DAY($A8935)/IF($N8935="Superstore",Settings!$B$5,Settings!$B$4)))</f>
        <v/>
      </c>
      <c r="T8935" s="38">
        <f>IF(OR($B8935="",$G8935="",$S8935=0),"",$G8935/$S8935)</f>
        <v/>
      </c>
      <c r="U8935" s="36">
        <f>IF($T8935="","",IF($T8935&lt;Settings!$B$8,"Critical",IF($T8935&lt;Settings!$B$9,"Semi Critical","Non Critical")))</f>
        <v/>
      </c>
      <c r="V8935" s="28" t="n"/>
      <c r="Z8935">
        <f>IF($B8935="","",IFERROR(VLOOKUP($B8935,'Plan HC for CCA'!$A:$B,2,0),""))</f>
        <v/>
      </c>
      <c r="AA8935">
        <f>IF(OR($B8935="",$Z8935=""),"",IF(N($M8935)&lt;$Z8935,"Delta","No Delta"))</f>
        <v/>
      </c>
      <c r="AB8935">
        <f>IF(OR($B8935="",$Z8935=""),"",MAX(0,$Z8935-N($M8935)))</f>
        <v/>
      </c>
      <c r="AC8935" s="46">
        <f>IF($B8935="","",IFERROR(INDEX('CCA Util %'!$H:$H,MATCH($B8935,'CCA Util %'!$E:$E,0)),""))</f>
        <v/>
      </c>
      <c r="AD8935">
        <f>IF($B8935="","",IFERROR(INDEX('CCA Util %'!$G:$G,MATCH($B8935,'CCA Util %'!$E:$E,0)),""))</f>
        <v/>
      </c>
      <c r="AE8935">
        <f>IF(OR($B8935="",$U8935=""),"",$U8935&amp;" &amp; "&amp;IF(OR($AD8935="",$AD8935=0),"Util NA",$AD8935&amp;" Util"))</f>
        <v/>
      </c>
    </row>
    <row r="8936" ht="15.75" customHeight="1" s="42">
      <c r="A8936" s="41" t="n"/>
      <c r="G8936" s="38" t="n"/>
      <c r="H8936" s="38" t="n"/>
      <c r="I8936" s="38" t="n"/>
      <c r="J8936" s="38" t="n"/>
      <c r="K8936" s="38" t="n"/>
      <c r="L8936" s="38" t="n"/>
      <c r="N8936" s="36">
        <f>IF($B8936="","",IF($C8936="SUPERSTORE","Superstore","DH"))</f>
        <v/>
      </c>
      <c r="O8936" s="36">
        <f>IF($B8936="","",IFERROR(VLOOKUP($B8936,Mapping!$A:$C,2,0),"Not Mapped"))</f>
        <v/>
      </c>
      <c r="P8936" s="36">
        <f>IF($B8936="","",IFERROR(VLOOKUP($B8936,Mapping!$A:$C,3,0),"Not Mapped"))</f>
        <v/>
      </c>
      <c r="Q8936" s="36">
        <f>IF($B8936="","",IFERROR(VLOOKUP($O8936,Leaders!$A:$B,2,0),"Not Mapped"))</f>
        <v/>
      </c>
      <c r="R8936" s="36">
        <f>IF($B8936="","",IF(COUNTIF(Exclusions!$A:$A,$B8936)&gt;0,"Yes","No"))</f>
        <v/>
      </c>
      <c r="S8936" s="38">
        <f>IF($B8936="","",MIN(1,DAY($A8936)/IF($N8936="Superstore",Settings!$B$5,Settings!$B$4)))</f>
        <v/>
      </c>
      <c r="T8936" s="38">
        <f>IF(OR($B8936="",$G8936="",$S8936=0),"",$G8936/$S8936)</f>
        <v/>
      </c>
      <c r="U8936" s="36">
        <f>IF($T8936="","",IF($T8936&lt;Settings!$B$8,"Critical",IF($T8936&lt;Settings!$B$9,"Semi Critical","Non Critical")))</f>
        <v/>
      </c>
      <c r="V8936" s="28" t="n"/>
      <c r="Z8936">
        <f>IF($B8936="","",IFERROR(VLOOKUP($B8936,'Plan HC for CCA'!$A:$B,2,0),""))</f>
        <v/>
      </c>
      <c r="AA8936">
        <f>IF(OR($B8936="",$Z8936=""),"",IF(N($M8936)&lt;$Z8936,"Delta","No Delta"))</f>
        <v/>
      </c>
      <c r="AB8936">
        <f>IF(OR($B8936="",$Z8936=""),"",MAX(0,$Z8936-N($M8936)))</f>
        <v/>
      </c>
      <c r="AC8936" s="46">
        <f>IF($B8936="","",IFERROR(INDEX('CCA Util %'!$H:$H,MATCH($B8936,'CCA Util %'!$E:$E,0)),""))</f>
        <v/>
      </c>
      <c r="AD8936">
        <f>IF($B8936="","",IFERROR(INDEX('CCA Util %'!$G:$G,MATCH($B8936,'CCA Util %'!$E:$E,0)),""))</f>
        <v/>
      </c>
      <c r="AE8936">
        <f>IF(OR($B8936="",$U8936=""),"",$U8936&amp;" &amp; "&amp;IF(OR($AD8936="",$AD8936=0),"Util NA",$AD8936&amp;" Util"))</f>
        <v/>
      </c>
    </row>
    <row r="8937" ht="15.75" customHeight="1" s="42">
      <c r="A8937" s="41" t="n"/>
      <c r="G8937" s="38" t="n"/>
      <c r="H8937" s="38" t="n"/>
      <c r="I8937" s="38" t="n"/>
      <c r="J8937" s="38" t="n"/>
      <c r="K8937" s="38" t="n"/>
      <c r="L8937" s="38" t="n"/>
      <c r="N8937" s="36">
        <f>IF($B8937="","",IF($C8937="SUPERSTORE","Superstore","DH"))</f>
        <v/>
      </c>
      <c r="O8937" s="36">
        <f>IF($B8937="","",IFERROR(VLOOKUP($B8937,Mapping!$A:$C,2,0),"Not Mapped"))</f>
        <v/>
      </c>
      <c r="P8937" s="36">
        <f>IF($B8937="","",IFERROR(VLOOKUP($B8937,Mapping!$A:$C,3,0),"Not Mapped"))</f>
        <v/>
      </c>
      <c r="Q8937" s="36">
        <f>IF($B8937="","",IFERROR(VLOOKUP($O8937,Leaders!$A:$B,2,0),"Not Mapped"))</f>
        <v/>
      </c>
      <c r="R8937" s="36">
        <f>IF($B8937="","",IF(COUNTIF(Exclusions!$A:$A,$B8937)&gt;0,"Yes","No"))</f>
        <v/>
      </c>
      <c r="S8937" s="38">
        <f>IF($B8937="","",MIN(1,DAY($A8937)/IF($N8937="Superstore",Settings!$B$5,Settings!$B$4)))</f>
        <v/>
      </c>
      <c r="T8937" s="38">
        <f>IF(OR($B8937="",$G8937="",$S8937=0),"",$G8937/$S8937)</f>
        <v/>
      </c>
      <c r="U8937" s="36">
        <f>IF($T8937="","",IF($T8937&lt;Settings!$B$8,"Critical",IF($T8937&lt;Settings!$B$9,"Semi Critical","Non Critical")))</f>
        <v/>
      </c>
      <c r="V8937" s="28" t="n"/>
      <c r="Z8937">
        <f>IF($B8937="","",IFERROR(VLOOKUP($B8937,'Plan HC for CCA'!$A:$B,2,0),""))</f>
        <v/>
      </c>
      <c r="AA8937">
        <f>IF(OR($B8937="",$Z8937=""),"",IF(N($M8937)&lt;$Z8937,"Delta","No Delta"))</f>
        <v/>
      </c>
      <c r="AB8937">
        <f>IF(OR($B8937="",$Z8937=""),"",MAX(0,$Z8937-N($M8937)))</f>
        <v/>
      </c>
      <c r="AC8937" s="46">
        <f>IF($B8937="","",IFERROR(INDEX('CCA Util %'!$H:$H,MATCH($B8937,'CCA Util %'!$E:$E,0)),""))</f>
        <v/>
      </c>
      <c r="AD8937">
        <f>IF($B8937="","",IFERROR(INDEX('CCA Util %'!$G:$G,MATCH($B8937,'CCA Util %'!$E:$E,0)),""))</f>
        <v/>
      </c>
      <c r="AE8937">
        <f>IF(OR($B8937="",$U8937=""),"",$U8937&amp;" &amp; "&amp;IF(OR($AD8937="",$AD8937=0),"Util NA",$AD8937&amp;" Util"))</f>
        <v/>
      </c>
    </row>
    <row r="8938" ht="15.75" customHeight="1" s="42">
      <c r="A8938" s="41" t="n"/>
      <c r="G8938" s="38" t="n"/>
      <c r="H8938" s="38" t="n"/>
      <c r="I8938" s="38" t="n"/>
      <c r="J8938" s="38" t="n"/>
      <c r="K8938" s="38" t="n"/>
      <c r="L8938" s="38" t="n"/>
      <c r="N8938" s="36">
        <f>IF($B8938="","",IF($C8938="SUPERSTORE","Superstore","DH"))</f>
        <v/>
      </c>
      <c r="O8938" s="36">
        <f>IF($B8938="","",IFERROR(VLOOKUP($B8938,Mapping!$A:$C,2,0),"Not Mapped"))</f>
        <v/>
      </c>
      <c r="P8938" s="36">
        <f>IF($B8938="","",IFERROR(VLOOKUP($B8938,Mapping!$A:$C,3,0),"Not Mapped"))</f>
        <v/>
      </c>
      <c r="Q8938" s="36">
        <f>IF($B8938="","",IFERROR(VLOOKUP($O8938,Leaders!$A:$B,2,0),"Not Mapped"))</f>
        <v/>
      </c>
      <c r="R8938" s="36">
        <f>IF($B8938="","",IF(COUNTIF(Exclusions!$A:$A,$B8938)&gt;0,"Yes","No"))</f>
        <v/>
      </c>
      <c r="S8938" s="38">
        <f>IF($B8938="","",MIN(1,DAY($A8938)/IF($N8938="Superstore",Settings!$B$5,Settings!$B$4)))</f>
        <v/>
      </c>
      <c r="T8938" s="38">
        <f>IF(OR($B8938="",$G8938="",$S8938=0),"",$G8938/$S8938)</f>
        <v/>
      </c>
      <c r="U8938" s="36">
        <f>IF($T8938="","",IF($T8938&lt;Settings!$B$8,"Critical",IF($T8938&lt;Settings!$B$9,"Semi Critical","Non Critical")))</f>
        <v/>
      </c>
      <c r="V8938" s="28" t="n"/>
      <c r="Z8938">
        <f>IF($B8938="","",IFERROR(VLOOKUP($B8938,'Plan HC for CCA'!$A:$B,2,0),""))</f>
        <v/>
      </c>
      <c r="AA8938">
        <f>IF(OR($B8938="",$Z8938=""),"",IF(N($M8938)&lt;$Z8938,"Delta","No Delta"))</f>
        <v/>
      </c>
      <c r="AB8938">
        <f>IF(OR($B8938="",$Z8938=""),"",MAX(0,$Z8938-N($M8938)))</f>
        <v/>
      </c>
      <c r="AC8938" s="46">
        <f>IF($B8938="","",IFERROR(INDEX('CCA Util %'!$H:$H,MATCH($B8938,'CCA Util %'!$E:$E,0)),""))</f>
        <v/>
      </c>
      <c r="AD8938">
        <f>IF($B8938="","",IFERROR(INDEX('CCA Util %'!$G:$G,MATCH($B8938,'CCA Util %'!$E:$E,0)),""))</f>
        <v/>
      </c>
      <c r="AE8938">
        <f>IF(OR($B8938="",$U8938=""),"",$U8938&amp;" &amp; "&amp;IF(OR($AD8938="",$AD8938=0),"Util NA",$AD8938&amp;" Util"))</f>
        <v/>
      </c>
    </row>
    <row r="8939" ht="15.75" customHeight="1" s="42">
      <c r="A8939" s="41" t="n"/>
      <c r="G8939" s="38" t="n"/>
      <c r="H8939" s="38" t="n"/>
      <c r="I8939" s="38" t="n"/>
      <c r="J8939" s="38" t="n"/>
      <c r="K8939" s="38" t="n"/>
      <c r="L8939" s="38" t="n"/>
      <c r="N8939" s="36">
        <f>IF($B8939="","",IF($C8939="SUPERSTORE","Superstore","DH"))</f>
        <v/>
      </c>
      <c r="O8939" s="36">
        <f>IF($B8939="","",IFERROR(VLOOKUP($B8939,Mapping!$A:$C,2,0),"Not Mapped"))</f>
        <v/>
      </c>
      <c r="P8939" s="36">
        <f>IF($B8939="","",IFERROR(VLOOKUP($B8939,Mapping!$A:$C,3,0),"Not Mapped"))</f>
        <v/>
      </c>
      <c r="Q8939" s="36">
        <f>IF($B8939="","",IFERROR(VLOOKUP($O8939,Leaders!$A:$B,2,0),"Not Mapped"))</f>
        <v/>
      </c>
      <c r="R8939" s="36">
        <f>IF($B8939="","",IF(COUNTIF(Exclusions!$A:$A,$B8939)&gt;0,"Yes","No"))</f>
        <v/>
      </c>
      <c r="S8939" s="38">
        <f>IF($B8939="","",MIN(1,DAY($A8939)/IF($N8939="Superstore",Settings!$B$5,Settings!$B$4)))</f>
        <v/>
      </c>
      <c r="T8939" s="38">
        <f>IF(OR($B8939="",$G8939="",$S8939=0),"",$G8939/$S8939)</f>
        <v/>
      </c>
      <c r="U8939" s="36">
        <f>IF($T8939="","",IF($T8939&lt;Settings!$B$8,"Critical",IF($T8939&lt;Settings!$B$9,"Semi Critical","Non Critical")))</f>
        <v/>
      </c>
      <c r="V8939" s="28" t="n"/>
      <c r="Z8939">
        <f>IF($B8939="","",IFERROR(VLOOKUP($B8939,'Plan HC for CCA'!$A:$B,2,0),""))</f>
        <v/>
      </c>
      <c r="AA8939">
        <f>IF(OR($B8939="",$Z8939=""),"",IF(N($M8939)&lt;$Z8939,"Delta","No Delta"))</f>
        <v/>
      </c>
      <c r="AB8939">
        <f>IF(OR($B8939="",$Z8939=""),"",MAX(0,$Z8939-N($M8939)))</f>
        <v/>
      </c>
      <c r="AC8939" s="46">
        <f>IF($B8939="","",IFERROR(INDEX('CCA Util %'!$H:$H,MATCH($B8939,'CCA Util %'!$E:$E,0)),""))</f>
        <v/>
      </c>
      <c r="AD8939">
        <f>IF($B8939="","",IFERROR(INDEX('CCA Util %'!$G:$G,MATCH($B8939,'CCA Util %'!$E:$E,0)),""))</f>
        <v/>
      </c>
      <c r="AE8939">
        <f>IF(OR($B8939="",$U8939=""),"",$U8939&amp;" &amp; "&amp;IF(OR($AD8939="",$AD8939=0),"Util NA",$AD8939&amp;" Util"))</f>
        <v/>
      </c>
    </row>
    <row r="8940" ht="15.75" customHeight="1" s="42">
      <c r="A8940" s="41" t="n"/>
      <c r="G8940" s="38" t="n"/>
      <c r="H8940" s="38" t="n"/>
      <c r="I8940" s="38" t="n"/>
      <c r="J8940" s="38" t="n"/>
      <c r="K8940" s="38" t="n"/>
      <c r="L8940" s="38" t="n"/>
      <c r="N8940" s="36">
        <f>IF($B8940="","",IF($C8940="SUPERSTORE","Superstore","DH"))</f>
        <v/>
      </c>
      <c r="O8940" s="36">
        <f>IF($B8940="","",IFERROR(VLOOKUP($B8940,Mapping!$A:$C,2,0),"Not Mapped"))</f>
        <v/>
      </c>
      <c r="P8940" s="36">
        <f>IF($B8940="","",IFERROR(VLOOKUP($B8940,Mapping!$A:$C,3,0),"Not Mapped"))</f>
        <v/>
      </c>
      <c r="Q8940" s="36">
        <f>IF($B8940="","",IFERROR(VLOOKUP($O8940,Leaders!$A:$B,2,0),"Not Mapped"))</f>
        <v/>
      </c>
      <c r="R8940" s="36">
        <f>IF($B8940="","",IF(COUNTIF(Exclusions!$A:$A,$B8940)&gt;0,"Yes","No"))</f>
        <v/>
      </c>
      <c r="S8940" s="38">
        <f>IF($B8940="","",MIN(1,DAY($A8940)/IF($N8940="Superstore",Settings!$B$5,Settings!$B$4)))</f>
        <v/>
      </c>
      <c r="T8940" s="38">
        <f>IF(OR($B8940="",$G8940="",$S8940=0),"",$G8940/$S8940)</f>
        <v/>
      </c>
      <c r="U8940" s="36">
        <f>IF($T8940="","",IF($T8940&lt;Settings!$B$8,"Critical",IF($T8940&lt;Settings!$B$9,"Semi Critical","Non Critical")))</f>
        <v/>
      </c>
      <c r="V8940" s="28" t="n"/>
      <c r="Z8940">
        <f>IF($B8940="","",IFERROR(VLOOKUP($B8940,'Plan HC for CCA'!$A:$B,2,0),""))</f>
        <v/>
      </c>
      <c r="AA8940">
        <f>IF(OR($B8940="",$Z8940=""),"",IF(N($M8940)&lt;$Z8940,"Delta","No Delta"))</f>
        <v/>
      </c>
      <c r="AB8940">
        <f>IF(OR($B8940="",$Z8940=""),"",MAX(0,$Z8940-N($M8940)))</f>
        <v/>
      </c>
      <c r="AC8940" s="46">
        <f>IF($B8940="","",IFERROR(INDEX('CCA Util %'!$H:$H,MATCH($B8940,'CCA Util %'!$E:$E,0)),""))</f>
        <v/>
      </c>
      <c r="AD8940">
        <f>IF($B8940="","",IFERROR(INDEX('CCA Util %'!$G:$G,MATCH($B8940,'CCA Util %'!$E:$E,0)),""))</f>
        <v/>
      </c>
      <c r="AE8940">
        <f>IF(OR($B8940="",$U8940=""),"",$U8940&amp;" &amp; "&amp;IF(OR($AD8940="",$AD8940=0),"Util NA",$AD8940&amp;" Util"))</f>
        <v/>
      </c>
    </row>
    <row r="8941" ht="15.75" customHeight="1" s="42">
      <c r="A8941" s="41" t="n"/>
      <c r="G8941" s="38" t="n"/>
      <c r="H8941" s="38" t="n"/>
      <c r="I8941" s="38" t="n"/>
      <c r="J8941" s="38" t="n"/>
      <c r="K8941" s="38" t="n"/>
      <c r="L8941" s="38" t="n"/>
      <c r="N8941" s="36">
        <f>IF($B8941="","",IF($C8941="SUPERSTORE","Superstore","DH"))</f>
        <v/>
      </c>
      <c r="O8941" s="36">
        <f>IF($B8941="","",IFERROR(VLOOKUP($B8941,Mapping!$A:$C,2,0),"Not Mapped"))</f>
        <v/>
      </c>
      <c r="P8941" s="36">
        <f>IF($B8941="","",IFERROR(VLOOKUP($B8941,Mapping!$A:$C,3,0),"Not Mapped"))</f>
        <v/>
      </c>
      <c r="Q8941" s="36">
        <f>IF($B8941="","",IFERROR(VLOOKUP($O8941,Leaders!$A:$B,2,0),"Not Mapped"))</f>
        <v/>
      </c>
      <c r="R8941" s="36">
        <f>IF($B8941="","",IF(COUNTIF(Exclusions!$A:$A,$B8941)&gt;0,"Yes","No"))</f>
        <v/>
      </c>
      <c r="S8941" s="38">
        <f>IF($B8941="","",MIN(1,DAY($A8941)/IF($N8941="Superstore",Settings!$B$5,Settings!$B$4)))</f>
        <v/>
      </c>
      <c r="T8941" s="38">
        <f>IF(OR($B8941="",$G8941="",$S8941=0),"",$G8941/$S8941)</f>
        <v/>
      </c>
      <c r="U8941" s="36">
        <f>IF($T8941="","",IF($T8941&lt;Settings!$B$8,"Critical",IF($T8941&lt;Settings!$B$9,"Semi Critical","Non Critical")))</f>
        <v/>
      </c>
      <c r="V8941" s="28" t="n"/>
      <c r="Z8941">
        <f>IF($B8941="","",IFERROR(VLOOKUP($B8941,'Plan HC for CCA'!$A:$B,2,0),""))</f>
        <v/>
      </c>
      <c r="AA8941">
        <f>IF(OR($B8941="",$Z8941=""),"",IF(N($M8941)&lt;$Z8941,"Delta","No Delta"))</f>
        <v/>
      </c>
      <c r="AB8941">
        <f>IF(OR($B8941="",$Z8941=""),"",MAX(0,$Z8941-N($M8941)))</f>
        <v/>
      </c>
      <c r="AC8941" s="46">
        <f>IF($B8941="","",IFERROR(INDEX('CCA Util %'!$H:$H,MATCH($B8941,'CCA Util %'!$E:$E,0)),""))</f>
        <v/>
      </c>
      <c r="AD8941">
        <f>IF($B8941="","",IFERROR(INDEX('CCA Util %'!$G:$G,MATCH($B8941,'CCA Util %'!$E:$E,0)),""))</f>
        <v/>
      </c>
      <c r="AE8941">
        <f>IF(OR($B8941="",$U8941=""),"",$U8941&amp;" &amp; "&amp;IF(OR($AD8941="",$AD8941=0),"Util NA",$AD8941&amp;" Util"))</f>
        <v/>
      </c>
    </row>
    <row r="8942" ht="15.75" customHeight="1" s="42">
      <c r="A8942" s="41" t="n"/>
      <c r="G8942" s="38" t="n"/>
      <c r="H8942" s="38" t="n"/>
      <c r="I8942" s="38" t="n"/>
      <c r="J8942" s="38" t="n"/>
      <c r="K8942" s="38" t="n"/>
      <c r="L8942" s="38" t="n"/>
      <c r="N8942" s="36">
        <f>IF($B8942="","",IF($C8942="SUPERSTORE","Superstore","DH"))</f>
        <v/>
      </c>
      <c r="O8942" s="36">
        <f>IF($B8942="","",IFERROR(VLOOKUP($B8942,Mapping!$A:$C,2,0),"Not Mapped"))</f>
        <v/>
      </c>
      <c r="P8942" s="36">
        <f>IF($B8942="","",IFERROR(VLOOKUP($B8942,Mapping!$A:$C,3,0),"Not Mapped"))</f>
        <v/>
      </c>
      <c r="Q8942" s="36">
        <f>IF($B8942="","",IFERROR(VLOOKUP($O8942,Leaders!$A:$B,2,0),"Not Mapped"))</f>
        <v/>
      </c>
      <c r="R8942" s="36">
        <f>IF($B8942="","",IF(COUNTIF(Exclusions!$A:$A,$B8942)&gt;0,"Yes","No"))</f>
        <v/>
      </c>
      <c r="S8942" s="38">
        <f>IF($B8942="","",MIN(1,DAY($A8942)/IF($N8942="Superstore",Settings!$B$5,Settings!$B$4)))</f>
        <v/>
      </c>
      <c r="T8942" s="38">
        <f>IF(OR($B8942="",$G8942="",$S8942=0),"",$G8942/$S8942)</f>
        <v/>
      </c>
      <c r="U8942" s="36">
        <f>IF($T8942="","",IF($T8942&lt;Settings!$B$8,"Critical",IF($T8942&lt;Settings!$B$9,"Semi Critical","Non Critical")))</f>
        <v/>
      </c>
      <c r="V8942" s="28" t="n"/>
      <c r="Z8942">
        <f>IF($B8942="","",IFERROR(VLOOKUP($B8942,'Plan HC for CCA'!$A:$B,2,0),""))</f>
        <v/>
      </c>
      <c r="AA8942">
        <f>IF(OR($B8942="",$Z8942=""),"",IF(N($M8942)&lt;$Z8942,"Delta","No Delta"))</f>
        <v/>
      </c>
      <c r="AB8942">
        <f>IF(OR($B8942="",$Z8942=""),"",MAX(0,$Z8942-N($M8942)))</f>
        <v/>
      </c>
      <c r="AC8942" s="46">
        <f>IF($B8942="","",IFERROR(INDEX('CCA Util %'!$H:$H,MATCH($B8942,'CCA Util %'!$E:$E,0)),""))</f>
        <v/>
      </c>
      <c r="AD8942">
        <f>IF($B8942="","",IFERROR(INDEX('CCA Util %'!$G:$G,MATCH($B8942,'CCA Util %'!$E:$E,0)),""))</f>
        <v/>
      </c>
      <c r="AE8942">
        <f>IF(OR($B8942="",$U8942=""),"",$U8942&amp;" &amp; "&amp;IF(OR($AD8942="",$AD8942=0),"Util NA",$AD8942&amp;" Util"))</f>
        <v/>
      </c>
    </row>
    <row r="8943" ht="15.75" customHeight="1" s="42">
      <c r="A8943" s="41" t="n"/>
      <c r="G8943" s="38" t="n"/>
      <c r="H8943" s="38" t="n"/>
      <c r="I8943" s="38" t="n"/>
      <c r="J8943" s="38" t="n"/>
      <c r="K8943" s="38" t="n"/>
      <c r="L8943" s="38" t="n"/>
      <c r="N8943" s="36">
        <f>IF($B8943="","",IF($C8943="SUPERSTORE","Superstore","DH"))</f>
        <v/>
      </c>
      <c r="O8943" s="36">
        <f>IF($B8943="","",IFERROR(VLOOKUP($B8943,Mapping!$A:$C,2,0),"Not Mapped"))</f>
        <v/>
      </c>
      <c r="P8943" s="36">
        <f>IF($B8943="","",IFERROR(VLOOKUP($B8943,Mapping!$A:$C,3,0),"Not Mapped"))</f>
        <v/>
      </c>
      <c r="Q8943" s="36">
        <f>IF($B8943="","",IFERROR(VLOOKUP($O8943,Leaders!$A:$B,2,0),"Not Mapped"))</f>
        <v/>
      </c>
      <c r="R8943" s="36">
        <f>IF($B8943="","",IF(COUNTIF(Exclusions!$A:$A,$B8943)&gt;0,"Yes","No"))</f>
        <v/>
      </c>
      <c r="S8943" s="38">
        <f>IF($B8943="","",MIN(1,DAY($A8943)/IF($N8943="Superstore",Settings!$B$5,Settings!$B$4)))</f>
        <v/>
      </c>
      <c r="T8943" s="38">
        <f>IF(OR($B8943="",$G8943="",$S8943=0),"",$G8943/$S8943)</f>
        <v/>
      </c>
      <c r="U8943" s="36">
        <f>IF($T8943="","",IF($T8943&lt;Settings!$B$8,"Critical",IF($T8943&lt;Settings!$B$9,"Semi Critical","Non Critical")))</f>
        <v/>
      </c>
      <c r="V8943" s="28" t="n"/>
      <c r="Z8943">
        <f>IF($B8943="","",IFERROR(VLOOKUP($B8943,'Plan HC for CCA'!$A:$B,2,0),""))</f>
        <v/>
      </c>
      <c r="AA8943">
        <f>IF(OR($B8943="",$Z8943=""),"",IF(N($M8943)&lt;$Z8943,"Delta","No Delta"))</f>
        <v/>
      </c>
      <c r="AB8943">
        <f>IF(OR($B8943="",$Z8943=""),"",MAX(0,$Z8943-N($M8943)))</f>
        <v/>
      </c>
      <c r="AC8943" s="46">
        <f>IF($B8943="","",IFERROR(INDEX('CCA Util %'!$H:$H,MATCH($B8943,'CCA Util %'!$E:$E,0)),""))</f>
        <v/>
      </c>
      <c r="AD8943">
        <f>IF($B8943="","",IFERROR(INDEX('CCA Util %'!$G:$G,MATCH($B8943,'CCA Util %'!$E:$E,0)),""))</f>
        <v/>
      </c>
      <c r="AE8943">
        <f>IF(OR($B8943="",$U8943=""),"",$U8943&amp;" &amp; "&amp;IF(OR($AD8943="",$AD8943=0),"Util NA",$AD8943&amp;" Util"))</f>
        <v/>
      </c>
    </row>
    <row r="8944" ht="15.75" customHeight="1" s="42">
      <c r="A8944" s="41" t="n"/>
      <c r="G8944" s="38" t="n"/>
      <c r="H8944" s="38" t="n"/>
      <c r="I8944" s="38" t="n"/>
      <c r="J8944" s="38" t="n"/>
      <c r="K8944" s="38" t="n"/>
      <c r="L8944" s="38" t="n"/>
      <c r="N8944" s="36">
        <f>IF($B8944="","",IF($C8944="SUPERSTORE","Superstore","DH"))</f>
        <v/>
      </c>
      <c r="O8944" s="36">
        <f>IF($B8944="","",IFERROR(VLOOKUP($B8944,Mapping!$A:$C,2,0),"Not Mapped"))</f>
        <v/>
      </c>
      <c r="P8944" s="36">
        <f>IF($B8944="","",IFERROR(VLOOKUP($B8944,Mapping!$A:$C,3,0),"Not Mapped"))</f>
        <v/>
      </c>
      <c r="Q8944" s="36">
        <f>IF($B8944="","",IFERROR(VLOOKUP($O8944,Leaders!$A:$B,2,0),"Not Mapped"))</f>
        <v/>
      </c>
      <c r="R8944" s="36">
        <f>IF($B8944="","",IF(COUNTIF(Exclusions!$A:$A,$B8944)&gt;0,"Yes","No"))</f>
        <v/>
      </c>
      <c r="S8944" s="38">
        <f>IF($B8944="","",MIN(1,DAY($A8944)/IF($N8944="Superstore",Settings!$B$5,Settings!$B$4)))</f>
        <v/>
      </c>
      <c r="T8944" s="38">
        <f>IF(OR($B8944="",$G8944="",$S8944=0),"",$G8944/$S8944)</f>
        <v/>
      </c>
      <c r="U8944" s="36">
        <f>IF($T8944="","",IF($T8944&lt;Settings!$B$8,"Critical",IF($T8944&lt;Settings!$B$9,"Semi Critical","Non Critical")))</f>
        <v/>
      </c>
      <c r="V8944" s="28" t="n"/>
      <c r="Z8944">
        <f>IF($B8944="","",IFERROR(VLOOKUP($B8944,'Plan HC for CCA'!$A:$B,2,0),""))</f>
        <v/>
      </c>
      <c r="AA8944">
        <f>IF(OR($B8944="",$Z8944=""),"",IF(N($M8944)&lt;$Z8944,"Delta","No Delta"))</f>
        <v/>
      </c>
      <c r="AB8944">
        <f>IF(OR($B8944="",$Z8944=""),"",MAX(0,$Z8944-N($M8944)))</f>
        <v/>
      </c>
      <c r="AC8944" s="46">
        <f>IF($B8944="","",IFERROR(INDEX('CCA Util %'!$H:$H,MATCH($B8944,'CCA Util %'!$E:$E,0)),""))</f>
        <v/>
      </c>
      <c r="AD8944">
        <f>IF($B8944="","",IFERROR(INDEX('CCA Util %'!$G:$G,MATCH($B8944,'CCA Util %'!$E:$E,0)),""))</f>
        <v/>
      </c>
      <c r="AE8944">
        <f>IF(OR($B8944="",$U8944=""),"",$U8944&amp;" &amp; "&amp;IF(OR($AD8944="",$AD8944=0),"Util NA",$AD8944&amp;" Util"))</f>
        <v/>
      </c>
    </row>
    <row r="8945" ht="15.75" customHeight="1" s="42">
      <c r="A8945" s="41" t="n"/>
      <c r="G8945" s="38" t="n"/>
      <c r="H8945" s="38" t="n"/>
      <c r="I8945" s="38" t="n"/>
      <c r="J8945" s="38" t="n"/>
      <c r="K8945" s="38" t="n"/>
      <c r="L8945" s="38" t="n"/>
      <c r="N8945" s="36">
        <f>IF($B8945="","",IF($C8945="SUPERSTORE","Superstore","DH"))</f>
        <v/>
      </c>
      <c r="O8945" s="36">
        <f>IF($B8945="","",IFERROR(VLOOKUP($B8945,Mapping!$A:$C,2,0),"Not Mapped"))</f>
        <v/>
      </c>
      <c r="P8945" s="36">
        <f>IF($B8945="","",IFERROR(VLOOKUP($B8945,Mapping!$A:$C,3,0),"Not Mapped"))</f>
        <v/>
      </c>
      <c r="Q8945" s="36">
        <f>IF($B8945="","",IFERROR(VLOOKUP($O8945,Leaders!$A:$B,2,0),"Not Mapped"))</f>
        <v/>
      </c>
      <c r="R8945" s="36">
        <f>IF($B8945="","",IF(COUNTIF(Exclusions!$A:$A,$B8945)&gt;0,"Yes","No"))</f>
        <v/>
      </c>
      <c r="S8945" s="38">
        <f>IF($B8945="","",MIN(1,DAY($A8945)/IF($N8945="Superstore",Settings!$B$5,Settings!$B$4)))</f>
        <v/>
      </c>
      <c r="T8945" s="38">
        <f>IF(OR($B8945="",$G8945="",$S8945=0),"",$G8945/$S8945)</f>
        <v/>
      </c>
      <c r="U8945" s="36">
        <f>IF($T8945="","",IF($T8945&lt;Settings!$B$8,"Critical",IF($T8945&lt;Settings!$B$9,"Semi Critical","Non Critical")))</f>
        <v/>
      </c>
      <c r="V8945" s="28" t="n"/>
      <c r="Z8945">
        <f>IF($B8945="","",IFERROR(VLOOKUP($B8945,'Plan HC for CCA'!$A:$B,2,0),""))</f>
        <v/>
      </c>
      <c r="AA8945">
        <f>IF(OR($B8945="",$Z8945=""),"",IF(N($M8945)&lt;$Z8945,"Delta","No Delta"))</f>
        <v/>
      </c>
      <c r="AB8945">
        <f>IF(OR($B8945="",$Z8945=""),"",MAX(0,$Z8945-N($M8945)))</f>
        <v/>
      </c>
      <c r="AC8945" s="46">
        <f>IF($B8945="","",IFERROR(INDEX('CCA Util %'!$H:$H,MATCH($B8945,'CCA Util %'!$E:$E,0)),""))</f>
        <v/>
      </c>
      <c r="AD8945">
        <f>IF($B8945="","",IFERROR(INDEX('CCA Util %'!$G:$G,MATCH($B8945,'CCA Util %'!$E:$E,0)),""))</f>
        <v/>
      </c>
      <c r="AE8945">
        <f>IF(OR($B8945="",$U8945=""),"",$U8945&amp;" &amp; "&amp;IF(OR($AD8945="",$AD8945=0),"Util NA",$AD8945&amp;" Util"))</f>
        <v/>
      </c>
    </row>
    <row r="8946" ht="15.75" customHeight="1" s="42">
      <c r="A8946" s="41" t="n"/>
      <c r="G8946" s="38" t="n"/>
      <c r="H8946" s="38" t="n"/>
      <c r="I8946" s="38" t="n"/>
      <c r="J8946" s="38" t="n"/>
      <c r="K8946" s="38" t="n"/>
      <c r="L8946" s="38" t="n"/>
      <c r="N8946" s="36">
        <f>IF($B8946="","",IF($C8946="SUPERSTORE","Superstore","DH"))</f>
        <v/>
      </c>
      <c r="O8946" s="36">
        <f>IF($B8946="","",IFERROR(VLOOKUP($B8946,Mapping!$A:$C,2,0),"Not Mapped"))</f>
        <v/>
      </c>
      <c r="P8946" s="36">
        <f>IF($B8946="","",IFERROR(VLOOKUP($B8946,Mapping!$A:$C,3,0),"Not Mapped"))</f>
        <v/>
      </c>
      <c r="Q8946" s="36">
        <f>IF($B8946="","",IFERROR(VLOOKUP($O8946,Leaders!$A:$B,2,0),"Not Mapped"))</f>
        <v/>
      </c>
      <c r="R8946" s="36">
        <f>IF($B8946="","",IF(COUNTIF(Exclusions!$A:$A,$B8946)&gt;0,"Yes","No"))</f>
        <v/>
      </c>
      <c r="S8946" s="38">
        <f>IF($B8946="","",MIN(1,DAY($A8946)/IF($N8946="Superstore",Settings!$B$5,Settings!$B$4)))</f>
        <v/>
      </c>
      <c r="T8946" s="38">
        <f>IF(OR($B8946="",$G8946="",$S8946=0),"",$G8946/$S8946)</f>
        <v/>
      </c>
      <c r="U8946" s="36">
        <f>IF($T8946="","",IF($T8946&lt;Settings!$B$8,"Critical",IF($T8946&lt;Settings!$B$9,"Semi Critical","Non Critical")))</f>
        <v/>
      </c>
      <c r="V8946" s="28" t="n"/>
      <c r="Z8946">
        <f>IF($B8946="","",IFERROR(VLOOKUP($B8946,'Plan HC for CCA'!$A:$B,2,0),""))</f>
        <v/>
      </c>
      <c r="AA8946">
        <f>IF(OR($B8946="",$Z8946=""),"",IF(N($M8946)&lt;$Z8946,"Delta","No Delta"))</f>
        <v/>
      </c>
      <c r="AB8946">
        <f>IF(OR($B8946="",$Z8946=""),"",MAX(0,$Z8946-N($M8946)))</f>
        <v/>
      </c>
      <c r="AC8946" s="46">
        <f>IF($B8946="","",IFERROR(INDEX('CCA Util %'!$H:$H,MATCH($B8946,'CCA Util %'!$E:$E,0)),""))</f>
        <v/>
      </c>
      <c r="AD8946">
        <f>IF($B8946="","",IFERROR(INDEX('CCA Util %'!$G:$G,MATCH($B8946,'CCA Util %'!$E:$E,0)),""))</f>
        <v/>
      </c>
      <c r="AE8946">
        <f>IF(OR($B8946="",$U8946=""),"",$U8946&amp;" &amp; "&amp;IF(OR($AD8946="",$AD8946=0),"Util NA",$AD8946&amp;" Util"))</f>
        <v/>
      </c>
    </row>
    <row r="8947" ht="15.75" customHeight="1" s="42">
      <c r="A8947" s="41" t="n"/>
      <c r="G8947" s="38" t="n"/>
      <c r="H8947" s="38" t="n"/>
      <c r="I8947" s="38" t="n"/>
      <c r="J8947" s="38" t="n"/>
      <c r="K8947" s="38" t="n"/>
      <c r="L8947" s="38" t="n"/>
      <c r="N8947" s="36">
        <f>IF($B8947="","",IF($C8947="SUPERSTORE","Superstore","DH"))</f>
        <v/>
      </c>
      <c r="O8947" s="36">
        <f>IF($B8947="","",IFERROR(VLOOKUP($B8947,Mapping!$A:$C,2,0),"Not Mapped"))</f>
        <v/>
      </c>
      <c r="P8947" s="36">
        <f>IF($B8947="","",IFERROR(VLOOKUP($B8947,Mapping!$A:$C,3,0),"Not Mapped"))</f>
        <v/>
      </c>
      <c r="Q8947" s="36">
        <f>IF($B8947="","",IFERROR(VLOOKUP($O8947,Leaders!$A:$B,2,0),"Not Mapped"))</f>
        <v/>
      </c>
      <c r="R8947" s="36">
        <f>IF($B8947="","",IF(COUNTIF(Exclusions!$A:$A,$B8947)&gt;0,"Yes","No"))</f>
        <v/>
      </c>
      <c r="S8947" s="38">
        <f>IF($B8947="","",MIN(1,DAY($A8947)/IF($N8947="Superstore",Settings!$B$5,Settings!$B$4)))</f>
        <v/>
      </c>
      <c r="T8947" s="38">
        <f>IF(OR($B8947="",$G8947="",$S8947=0),"",$G8947/$S8947)</f>
        <v/>
      </c>
      <c r="U8947" s="36">
        <f>IF($T8947="","",IF($T8947&lt;Settings!$B$8,"Critical",IF($T8947&lt;Settings!$B$9,"Semi Critical","Non Critical")))</f>
        <v/>
      </c>
      <c r="V8947" s="28" t="n"/>
      <c r="Z8947">
        <f>IF($B8947="","",IFERROR(VLOOKUP($B8947,'Plan HC for CCA'!$A:$B,2,0),""))</f>
        <v/>
      </c>
      <c r="AA8947">
        <f>IF(OR($B8947="",$Z8947=""),"",IF(N($M8947)&lt;$Z8947,"Delta","No Delta"))</f>
        <v/>
      </c>
      <c r="AB8947">
        <f>IF(OR($B8947="",$Z8947=""),"",MAX(0,$Z8947-N($M8947)))</f>
        <v/>
      </c>
      <c r="AC8947" s="46">
        <f>IF($B8947="","",IFERROR(INDEX('CCA Util %'!$H:$H,MATCH($B8947,'CCA Util %'!$E:$E,0)),""))</f>
        <v/>
      </c>
      <c r="AD8947">
        <f>IF($B8947="","",IFERROR(INDEX('CCA Util %'!$G:$G,MATCH($B8947,'CCA Util %'!$E:$E,0)),""))</f>
        <v/>
      </c>
      <c r="AE8947">
        <f>IF(OR($B8947="",$U8947=""),"",$U8947&amp;" &amp; "&amp;IF(OR($AD8947="",$AD8947=0),"Util NA",$AD8947&amp;" Util"))</f>
        <v/>
      </c>
    </row>
    <row r="8948" ht="15.75" customHeight="1" s="42">
      <c r="A8948" s="41" t="n"/>
      <c r="G8948" s="38" t="n"/>
      <c r="H8948" s="38" t="n"/>
      <c r="I8948" s="38" t="n"/>
      <c r="J8948" s="38" t="n"/>
      <c r="K8948" s="38" t="n"/>
      <c r="L8948" s="38" t="n"/>
      <c r="N8948" s="36">
        <f>IF($B8948="","",IF($C8948="SUPERSTORE","Superstore","DH"))</f>
        <v/>
      </c>
      <c r="O8948" s="36">
        <f>IF($B8948="","",IFERROR(VLOOKUP($B8948,Mapping!$A:$C,2,0),"Not Mapped"))</f>
        <v/>
      </c>
      <c r="P8948" s="36">
        <f>IF($B8948="","",IFERROR(VLOOKUP($B8948,Mapping!$A:$C,3,0),"Not Mapped"))</f>
        <v/>
      </c>
      <c r="Q8948" s="36">
        <f>IF($B8948="","",IFERROR(VLOOKUP($O8948,Leaders!$A:$B,2,0),"Not Mapped"))</f>
        <v/>
      </c>
      <c r="R8948" s="36">
        <f>IF($B8948="","",IF(COUNTIF(Exclusions!$A:$A,$B8948)&gt;0,"Yes","No"))</f>
        <v/>
      </c>
      <c r="S8948" s="38">
        <f>IF($B8948="","",MIN(1,DAY($A8948)/IF($N8948="Superstore",Settings!$B$5,Settings!$B$4)))</f>
        <v/>
      </c>
      <c r="T8948" s="38">
        <f>IF(OR($B8948="",$G8948="",$S8948=0),"",$G8948/$S8948)</f>
        <v/>
      </c>
      <c r="U8948" s="36">
        <f>IF($T8948="","",IF($T8948&lt;Settings!$B$8,"Critical",IF($T8948&lt;Settings!$B$9,"Semi Critical","Non Critical")))</f>
        <v/>
      </c>
      <c r="V8948" s="28" t="n"/>
      <c r="Z8948">
        <f>IF($B8948="","",IFERROR(VLOOKUP($B8948,'Plan HC for CCA'!$A:$B,2,0),""))</f>
        <v/>
      </c>
      <c r="AA8948">
        <f>IF(OR($B8948="",$Z8948=""),"",IF(N($M8948)&lt;$Z8948,"Delta","No Delta"))</f>
        <v/>
      </c>
      <c r="AB8948">
        <f>IF(OR($B8948="",$Z8948=""),"",MAX(0,$Z8948-N($M8948)))</f>
        <v/>
      </c>
      <c r="AC8948" s="46">
        <f>IF($B8948="","",IFERROR(INDEX('CCA Util %'!$H:$H,MATCH($B8948,'CCA Util %'!$E:$E,0)),""))</f>
        <v/>
      </c>
      <c r="AD8948">
        <f>IF($B8948="","",IFERROR(INDEX('CCA Util %'!$G:$G,MATCH($B8948,'CCA Util %'!$E:$E,0)),""))</f>
        <v/>
      </c>
      <c r="AE8948">
        <f>IF(OR($B8948="",$U8948=""),"",$U8948&amp;" &amp; "&amp;IF(OR($AD8948="",$AD8948=0),"Util NA",$AD8948&amp;" Util"))</f>
        <v/>
      </c>
    </row>
    <row r="8949" ht="15.75" customHeight="1" s="42">
      <c r="A8949" s="41" t="n"/>
      <c r="G8949" s="38" t="n"/>
      <c r="H8949" s="38" t="n"/>
      <c r="I8949" s="38" t="n"/>
      <c r="J8949" s="38" t="n"/>
      <c r="K8949" s="38" t="n"/>
      <c r="L8949" s="38" t="n"/>
      <c r="N8949" s="36">
        <f>IF($B8949="","",IF($C8949="SUPERSTORE","Superstore","DH"))</f>
        <v/>
      </c>
      <c r="O8949" s="36">
        <f>IF($B8949="","",IFERROR(VLOOKUP($B8949,Mapping!$A:$C,2,0),"Not Mapped"))</f>
        <v/>
      </c>
      <c r="P8949" s="36">
        <f>IF($B8949="","",IFERROR(VLOOKUP($B8949,Mapping!$A:$C,3,0),"Not Mapped"))</f>
        <v/>
      </c>
      <c r="Q8949" s="36">
        <f>IF($B8949="","",IFERROR(VLOOKUP($O8949,Leaders!$A:$B,2,0),"Not Mapped"))</f>
        <v/>
      </c>
      <c r="R8949" s="36">
        <f>IF($B8949="","",IF(COUNTIF(Exclusions!$A:$A,$B8949)&gt;0,"Yes","No"))</f>
        <v/>
      </c>
      <c r="S8949" s="38">
        <f>IF($B8949="","",MIN(1,DAY($A8949)/IF($N8949="Superstore",Settings!$B$5,Settings!$B$4)))</f>
        <v/>
      </c>
      <c r="T8949" s="38">
        <f>IF(OR($B8949="",$G8949="",$S8949=0),"",$G8949/$S8949)</f>
        <v/>
      </c>
      <c r="U8949" s="36">
        <f>IF($T8949="","",IF($T8949&lt;Settings!$B$8,"Critical",IF($T8949&lt;Settings!$B$9,"Semi Critical","Non Critical")))</f>
        <v/>
      </c>
      <c r="V8949" s="28" t="n"/>
      <c r="Z8949">
        <f>IF($B8949="","",IFERROR(VLOOKUP($B8949,'Plan HC for CCA'!$A:$B,2,0),""))</f>
        <v/>
      </c>
      <c r="AA8949">
        <f>IF(OR($B8949="",$Z8949=""),"",IF(N($M8949)&lt;$Z8949,"Delta","No Delta"))</f>
        <v/>
      </c>
      <c r="AB8949">
        <f>IF(OR($B8949="",$Z8949=""),"",MAX(0,$Z8949-N($M8949)))</f>
        <v/>
      </c>
      <c r="AC8949" s="46">
        <f>IF($B8949="","",IFERROR(INDEX('CCA Util %'!$H:$H,MATCH($B8949,'CCA Util %'!$E:$E,0)),""))</f>
        <v/>
      </c>
      <c r="AD8949">
        <f>IF($B8949="","",IFERROR(INDEX('CCA Util %'!$G:$G,MATCH($B8949,'CCA Util %'!$E:$E,0)),""))</f>
        <v/>
      </c>
      <c r="AE8949">
        <f>IF(OR($B8949="",$U8949=""),"",$U8949&amp;" &amp; "&amp;IF(OR($AD8949="",$AD8949=0),"Util NA",$AD8949&amp;" Util"))</f>
        <v/>
      </c>
    </row>
    <row r="8950" ht="15.75" customHeight="1" s="42">
      <c r="A8950" s="41" t="n"/>
      <c r="G8950" s="38" t="n"/>
      <c r="H8950" s="38" t="n"/>
      <c r="I8950" s="38" t="n"/>
      <c r="J8950" s="38" t="n"/>
      <c r="K8950" s="38" t="n"/>
      <c r="L8950" s="38" t="n"/>
      <c r="N8950" s="36">
        <f>IF($B8950="","",IF($C8950="SUPERSTORE","Superstore","DH"))</f>
        <v/>
      </c>
      <c r="O8950" s="36">
        <f>IF($B8950="","",IFERROR(VLOOKUP($B8950,Mapping!$A:$C,2,0),"Not Mapped"))</f>
        <v/>
      </c>
      <c r="P8950" s="36">
        <f>IF($B8950="","",IFERROR(VLOOKUP($B8950,Mapping!$A:$C,3,0),"Not Mapped"))</f>
        <v/>
      </c>
      <c r="Q8950" s="36">
        <f>IF($B8950="","",IFERROR(VLOOKUP($O8950,Leaders!$A:$B,2,0),"Not Mapped"))</f>
        <v/>
      </c>
      <c r="R8950" s="36">
        <f>IF($B8950="","",IF(COUNTIF(Exclusions!$A:$A,$B8950)&gt;0,"Yes","No"))</f>
        <v/>
      </c>
      <c r="S8950" s="38">
        <f>IF($B8950="","",MIN(1,DAY($A8950)/IF($N8950="Superstore",Settings!$B$5,Settings!$B$4)))</f>
        <v/>
      </c>
      <c r="T8950" s="38">
        <f>IF(OR($B8950="",$G8950="",$S8950=0),"",$G8950/$S8950)</f>
        <v/>
      </c>
      <c r="U8950" s="36">
        <f>IF($T8950="","",IF($T8950&lt;Settings!$B$8,"Critical",IF($T8950&lt;Settings!$B$9,"Semi Critical","Non Critical")))</f>
        <v/>
      </c>
      <c r="V8950" s="28" t="n"/>
      <c r="Z8950">
        <f>IF($B8950="","",IFERROR(VLOOKUP($B8950,'Plan HC for CCA'!$A:$B,2,0),""))</f>
        <v/>
      </c>
      <c r="AA8950">
        <f>IF(OR($B8950="",$Z8950=""),"",IF(N($M8950)&lt;$Z8950,"Delta","No Delta"))</f>
        <v/>
      </c>
      <c r="AB8950">
        <f>IF(OR($B8950="",$Z8950=""),"",MAX(0,$Z8950-N($M8950)))</f>
        <v/>
      </c>
      <c r="AC8950" s="46">
        <f>IF($B8950="","",IFERROR(INDEX('CCA Util %'!$H:$H,MATCH($B8950,'CCA Util %'!$E:$E,0)),""))</f>
        <v/>
      </c>
      <c r="AD8950">
        <f>IF($B8950="","",IFERROR(INDEX('CCA Util %'!$G:$G,MATCH($B8950,'CCA Util %'!$E:$E,0)),""))</f>
        <v/>
      </c>
      <c r="AE8950">
        <f>IF(OR($B8950="",$U8950=""),"",$U8950&amp;" &amp; "&amp;IF(OR($AD8950="",$AD8950=0),"Util NA",$AD8950&amp;" Util"))</f>
        <v/>
      </c>
    </row>
    <row r="8951" ht="15.75" customHeight="1" s="42">
      <c r="A8951" s="41" t="n"/>
      <c r="G8951" s="38" t="n"/>
      <c r="H8951" s="38" t="n"/>
      <c r="I8951" s="38" t="n"/>
      <c r="J8951" s="38" t="n"/>
      <c r="K8951" s="38" t="n"/>
      <c r="L8951" s="38" t="n"/>
      <c r="N8951" s="36">
        <f>IF($B8951="","",IF($C8951="SUPERSTORE","Superstore","DH"))</f>
        <v/>
      </c>
      <c r="O8951" s="36">
        <f>IF($B8951="","",IFERROR(VLOOKUP($B8951,Mapping!$A:$C,2,0),"Not Mapped"))</f>
        <v/>
      </c>
      <c r="P8951" s="36">
        <f>IF($B8951="","",IFERROR(VLOOKUP($B8951,Mapping!$A:$C,3,0),"Not Mapped"))</f>
        <v/>
      </c>
      <c r="Q8951" s="36">
        <f>IF($B8951="","",IFERROR(VLOOKUP($O8951,Leaders!$A:$B,2,0),"Not Mapped"))</f>
        <v/>
      </c>
      <c r="R8951" s="36">
        <f>IF($B8951="","",IF(COUNTIF(Exclusions!$A:$A,$B8951)&gt;0,"Yes","No"))</f>
        <v/>
      </c>
      <c r="S8951" s="38">
        <f>IF($B8951="","",MIN(1,DAY($A8951)/IF($N8951="Superstore",Settings!$B$5,Settings!$B$4)))</f>
        <v/>
      </c>
      <c r="T8951" s="38">
        <f>IF(OR($B8951="",$G8951="",$S8951=0),"",$G8951/$S8951)</f>
        <v/>
      </c>
      <c r="U8951" s="36">
        <f>IF($T8951="","",IF($T8951&lt;Settings!$B$8,"Critical",IF($T8951&lt;Settings!$B$9,"Semi Critical","Non Critical")))</f>
        <v/>
      </c>
      <c r="V8951" s="28" t="n"/>
      <c r="Z8951">
        <f>IF($B8951="","",IFERROR(VLOOKUP($B8951,'Plan HC for CCA'!$A:$B,2,0),""))</f>
        <v/>
      </c>
      <c r="AA8951">
        <f>IF(OR($B8951="",$Z8951=""),"",IF(N($M8951)&lt;$Z8951,"Delta","No Delta"))</f>
        <v/>
      </c>
      <c r="AB8951">
        <f>IF(OR($B8951="",$Z8951=""),"",MAX(0,$Z8951-N($M8951)))</f>
        <v/>
      </c>
      <c r="AC8951" s="46">
        <f>IF($B8951="","",IFERROR(INDEX('CCA Util %'!$H:$H,MATCH($B8951,'CCA Util %'!$E:$E,0)),""))</f>
        <v/>
      </c>
      <c r="AD8951">
        <f>IF($B8951="","",IFERROR(INDEX('CCA Util %'!$G:$G,MATCH($B8951,'CCA Util %'!$E:$E,0)),""))</f>
        <v/>
      </c>
      <c r="AE8951">
        <f>IF(OR($B8951="",$U8951=""),"",$U8951&amp;" &amp; "&amp;IF(OR($AD8951="",$AD8951=0),"Util NA",$AD8951&amp;" Util"))</f>
        <v/>
      </c>
    </row>
    <row r="8952" ht="15.75" customHeight="1" s="42">
      <c r="A8952" s="41" t="n"/>
      <c r="G8952" s="38" t="n"/>
      <c r="H8952" s="38" t="n"/>
      <c r="I8952" s="38" t="n"/>
      <c r="J8952" s="38" t="n"/>
      <c r="K8952" s="38" t="n"/>
      <c r="L8952" s="38" t="n"/>
      <c r="N8952" s="36">
        <f>IF($B8952="","",IF($C8952="SUPERSTORE","Superstore","DH"))</f>
        <v/>
      </c>
      <c r="O8952" s="36">
        <f>IF($B8952="","",IFERROR(VLOOKUP($B8952,Mapping!$A:$C,2,0),"Not Mapped"))</f>
        <v/>
      </c>
      <c r="P8952" s="36">
        <f>IF($B8952="","",IFERROR(VLOOKUP($B8952,Mapping!$A:$C,3,0),"Not Mapped"))</f>
        <v/>
      </c>
      <c r="Q8952" s="36">
        <f>IF($B8952="","",IFERROR(VLOOKUP($O8952,Leaders!$A:$B,2,0),"Not Mapped"))</f>
        <v/>
      </c>
      <c r="R8952" s="36">
        <f>IF($B8952="","",IF(COUNTIF(Exclusions!$A:$A,$B8952)&gt;0,"Yes","No"))</f>
        <v/>
      </c>
      <c r="S8952" s="38">
        <f>IF($B8952="","",MIN(1,DAY($A8952)/IF($N8952="Superstore",Settings!$B$5,Settings!$B$4)))</f>
        <v/>
      </c>
      <c r="T8952" s="38">
        <f>IF(OR($B8952="",$G8952="",$S8952=0),"",$G8952/$S8952)</f>
        <v/>
      </c>
      <c r="U8952" s="36">
        <f>IF($T8952="","",IF($T8952&lt;Settings!$B$8,"Critical",IF($T8952&lt;Settings!$B$9,"Semi Critical","Non Critical")))</f>
        <v/>
      </c>
      <c r="V8952" s="28" t="n"/>
      <c r="Z8952">
        <f>IF($B8952="","",IFERROR(VLOOKUP($B8952,'Plan HC for CCA'!$A:$B,2,0),""))</f>
        <v/>
      </c>
      <c r="AA8952">
        <f>IF(OR($B8952="",$Z8952=""),"",IF(N($M8952)&lt;$Z8952,"Delta","No Delta"))</f>
        <v/>
      </c>
      <c r="AB8952">
        <f>IF(OR($B8952="",$Z8952=""),"",MAX(0,$Z8952-N($M8952)))</f>
        <v/>
      </c>
      <c r="AC8952" s="46">
        <f>IF($B8952="","",IFERROR(INDEX('CCA Util %'!$H:$H,MATCH($B8952,'CCA Util %'!$E:$E,0)),""))</f>
        <v/>
      </c>
      <c r="AD8952">
        <f>IF($B8952="","",IFERROR(INDEX('CCA Util %'!$G:$G,MATCH($B8952,'CCA Util %'!$E:$E,0)),""))</f>
        <v/>
      </c>
      <c r="AE8952">
        <f>IF(OR($B8952="",$U8952=""),"",$U8952&amp;" &amp; "&amp;IF(OR($AD8952="",$AD8952=0),"Util NA",$AD8952&amp;" Util"))</f>
        <v/>
      </c>
    </row>
    <row r="8953" ht="15.75" customHeight="1" s="42">
      <c r="A8953" s="41" t="n"/>
      <c r="G8953" s="38" t="n"/>
      <c r="H8953" s="38" t="n"/>
      <c r="I8953" s="38" t="n"/>
      <c r="J8953" s="38" t="n"/>
      <c r="K8953" s="38" t="n"/>
      <c r="L8953" s="38" t="n"/>
      <c r="N8953" s="36">
        <f>IF($B8953="","",IF($C8953="SUPERSTORE","Superstore","DH"))</f>
        <v/>
      </c>
      <c r="O8953" s="36">
        <f>IF($B8953="","",IFERROR(VLOOKUP($B8953,Mapping!$A:$C,2,0),"Not Mapped"))</f>
        <v/>
      </c>
      <c r="P8953" s="36">
        <f>IF($B8953="","",IFERROR(VLOOKUP($B8953,Mapping!$A:$C,3,0),"Not Mapped"))</f>
        <v/>
      </c>
      <c r="Q8953" s="36">
        <f>IF($B8953="","",IFERROR(VLOOKUP($O8953,Leaders!$A:$B,2,0),"Not Mapped"))</f>
        <v/>
      </c>
      <c r="R8953" s="36">
        <f>IF($B8953="","",IF(COUNTIF(Exclusions!$A:$A,$B8953)&gt;0,"Yes","No"))</f>
        <v/>
      </c>
      <c r="S8953" s="38">
        <f>IF($B8953="","",MIN(1,DAY($A8953)/IF($N8953="Superstore",Settings!$B$5,Settings!$B$4)))</f>
        <v/>
      </c>
      <c r="T8953" s="38">
        <f>IF(OR($B8953="",$G8953="",$S8953=0),"",$G8953/$S8953)</f>
        <v/>
      </c>
      <c r="U8953" s="36">
        <f>IF($T8953="","",IF($T8953&lt;Settings!$B$8,"Critical",IF($T8953&lt;Settings!$B$9,"Semi Critical","Non Critical")))</f>
        <v/>
      </c>
      <c r="V8953" s="28" t="n"/>
      <c r="Z8953">
        <f>IF($B8953="","",IFERROR(VLOOKUP($B8953,'Plan HC for CCA'!$A:$B,2,0),""))</f>
        <v/>
      </c>
      <c r="AA8953">
        <f>IF(OR($B8953="",$Z8953=""),"",IF(N($M8953)&lt;$Z8953,"Delta","No Delta"))</f>
        <v/>
      </c>
      <c r="AB8953">
        <f>IF(OR($B8953="",$Z8953=""),"",MAX(0,$Z8953-N($M8953)))</f>
        <v/>
      </c>
      <c r="AC8953" s="46">
        <f>IF($B8953="","",IFERROR(INDEX('CCA Util %'!$H:$H,MATCH($B8953,'CCA Util %'!$E:$E,0)),""))</f>
        <v/>
      </c>
      <c r="AD8953">
        <f>IF($B8953="","",IFERROR(INDEX('CCA Util %'!$G:$G,MATCH($B8953,'CCA Util %'!$E:$E,0)),""))</f>
        <v/>
      </c>
      <c r="AE8953">
        <f>IF(OR($B8953="",$U8953=""),"",$U8953&amp;" &amp; "&amp;IF(OR($AD8953="",$AD8953=0),"Util NA",$AD8953&amp;" Util"))</f>
        <v/>
      </c>
    </row>
    <row r="8954" ht="15.75" customHeight="1" s="42">
      <c r="A8954" s="41" t="n"/>
      <c r="G8954" s="38" t="n"/>
      <c r="H8954" s="38" t="n"/>
      <c r="I8954" s="38" t="n"/>
      <c r="J8954" s="38" t="n"/>
      <c r="K8954" s="38" t="n"/>
      <c r="L8954" s="38" t="n"/>
      <c r="N8954" s="36">
        <f>IF($B8954="","",IF($C8954="SUPERSTORE","Superstore","DH"))</f>
        <v/>
      </c>
      <c r="O8954" s="36">
        <f>IF($B8954="","",IFERROR(VLOOKUP($B8954,Mapping!$A:$C,2,0),"Not Mapped"))</f>
        <v/>
      </c>
      <c r="P8954" s="36">
        <f>IF($B8954="","",IFERROR(VLOOKUP($B8954,Mapping!$A:$C,3,0),"Not Mapped"))</f>
        <v/>
      </c>
      <c r="Q8954" s="36">
        <f>IF($B8954="","",IFERROR(VLOOKUP($O8954,Leaders!$A:$B,2,0),"Not Mapped"))</f>
        <v/>
      </c>
      <c r="R8954" s="36">
        <f>IF($B8954="","",IF(COUNTIF(Exclusions!$A:$A,$B8954)&gt;0,"Yes","No"))</f>
        <v/>
      </c>
      <c r="S8954" s="38">
        <f>IF($B8954="","",MIN(1,DAY($A8954)/IF($N8954="Superstore",Settings!$B$5,Settings!$B$4)))</f>
        <v/>
      </c>
      <c r="T8954" s="38">
        <f>IF(OR($B8954="",$G8954="",$S8954=0),"",$G8954/$S8954)</f>
        <v/>
      </c>
      <c r="U8954" s="36">
        <f>IF($T8954="","",IF($T8954&lt;Settings!$B$8,"Critical",IF($T8954&lt;Settings!$B$9,"Semi Critical","Non Critical")))</f>
        <v/>
      </c>
      <c r="V8954" s="28" t="n"/>
      <c r="Z8954">
        <f>IF($B8954="","",IFERROR(VLOOKUP($B8954,'Plan HC for CCA'!$A:$B,2,0),""))</f>
        <v/>
      </c>
      <c r="AA8954">
        <f>IF(OR($B8954="",$Z8954=""),"",IF(N($M8954)&lt;$Z8954,"Delta","No Delta"))</f>
        <v/>
      </c>
      <c r="AB8954">
        <f>IF(OR($B8954="",$Z8954=""),"",MAX(0,$Z8954-N($M8954)))</f>
        <v/>
      </c>
      <c r="AC8954" s="46">
        <f>IF($B8954="","",IFERROR(INDEX('CCA Util %'!$H:$H,MATCH($B8954,'CCA Util %'!$E:$E,0)),""))</f>
        <v/>
      </c>
      <c r="AD8954">
        <f>IF($B8954="","",IFERROR(INDEX('CCA Util %'!$G:$G,MATCH($B8954,'CCA Util %'!$E:$E,0)),""))</f>
        <v/>
      </c>
      <c r="AE8954">
        <f>IF(OR($B8954="",$U8954=""),"",$U8954&amp;" &amp; "&amp;IF(OR($AD8954="",$AD8954=0),"Util NA",$AD8954&amp;" Util"))</f>
        <v/>
      </c>
    </row>
    <row r="8955" ht="15.75" customHeight="1" s="42">
      <c r="A8955" s="41" t="n"/>
      <c r="G8955" s="38" t="n"/>
      <c r="H8955" s="38" t="n"/>
      <c r="I8955" s="38" t="n"/>
      <c r="J8955" s="38" t="n"/>
      <c r="K8955" s="38" t="n"/>
      <c r="L8955" s="38" t="n"/>
      <c r="N8955" s="36">
        <f>IF($B8955="","",IF($C8955="SUPERSTORE","Superstore","DH"))</f>
        <v/>
      </c>
      <c r="O8955" s="36">
        <f>IF($B8955="","",IFERROR(VLOOKUP($B8955,Mapping!$A:$C,2,0),"Not Mapped"))</f>
        <v/>
      </c>
      <c r="P8955" s="36">
        <f>IF($B8955="","",IFERROR(VLOOKUP($B8955,Mapping!$A:$C,3,0),"Not Mapped"))</f>
        <v/>
      </c>
      <c r="Q8955" s="36">
        <f>IF($B8955="","",IFERROR(VLOOKUP($O8955,Leaders!$A:$B,2,0),"Not Mapped"))</f>
        <v/>
      </c>
      <c r="R8955" s="36">
        <f>IF($B8955="","",IF(COUNTIF(Exclusions!$A:$A,$B8955)&gt;0,"Yes","No"))</f>
        <v/>
      </c>
      <c r="S8955" s="38">
        <f>IF($B8955="","",MIN(1,DAY($A8955)/IF($N8955="Superstore",Settings!$B$5,Settings!$B$4)))</f>
        <v/>
      </c>
      <c r="T8955" s="38">
        <f>IF(OR($B8955="",$G8955="",$S8955=0),"",$G8955/$S8955)</f>
        <v/>
      </c>
      <c r="U8955" s="36">
        <f>IF($T8955="","",IF($T8955&lt;Settings!$B$8,"Critical",IF($T8955&lt;Settings!$B$9,"Semi Critical","Non Critical")))</f>
        <v/>
      </c>
      <c r="V8955" s="28" t="n"/>
      <c r="Z8955">
        <f>IF($B8955="","",IFERROR(VLOOKUP($B8955,'Plan HC for CCA'!$A:$B,2,0),""))</f>
        <v/>
      </c>
      <c r="AA8955">
        <f>IF(OR($B8955="",$Z8955=""),"",IF(N($M8955)&lt;$Z8955,"Delta","No Delta"))</f>
        <v/>
      </c>
      <c r="AB8955">
        <f>IF(OR($B8955="",$Z8955=""),"",MAX(0,$Z8955-N($M8955)))</f>
        <v/>
      </c>
      <c r="AC8955" s="46">
        <f>IF($B8955="","",IFERROR(INDEX('CCA Util %'!$H:$H,MATCH($B8955,'CCA Util %'!$E:$E,0)),""))</f>
        <v/>
      </c>
      <c r="AD8955">
        <f>IF($B8955="","",IFERROR(INDEX('CCA Util %'!$G:$G,MATCH($B8955,'CCA Util %'!$E:$E,0)),""))</f>
        <v/>
      </c>
      <c r="AE8955">
        <f>IF(OR($B8955="",$U8955=""),"",$U8955&amp;" &amp; "&amp;IF(OR($AD8955="",$AD8955=0),"Util NA",$AD8955&amp;" Util"))</f>
        <v/>
      </c>
    </row>
    <row r="8956" ht="15.75" customHeight="1" s="42">
      <c r="A8956" s="41" t="n"/>
      <c r="G8956" s="38" t="n"/>
      <c r="H8956" s="38" t="n"/>
      <c r="I8956" s="38" t="n"/>
      <c r="J8956" s="38" t="n"/>
      <c r="K8956" s="38" t="n"/>
      <c r="L8956" s="38" t="n"/>
      <c r="N8956" s="36">
        <f>IF($B8956="","",IF($C8956="SUPERSTORE","Superstore","DH"))</f>
        <v/>
      </c>
      <c r="O8956" s="36">
        <f>IF($B8956="","",IFERROR(VLOOKUP($B8956,Mapping!$A:$C,2,0),"Not Mapped"))</f>
        <v/>
      </c>
      <c r="P8956" s="36">
        <f>IF($B8956="","",IFERROR(VLOOKUP($B8956,Mapping!$A:$C,3,0),"Not Mapped"))</f>
        <v/>
      </c>
      <c r="Q8956" s="36">
        <f>IF($B8956="","",IFERROR(VLOOKUP($O8956,Leaders!$A:$B,2,0),"Not Mapped"))</f>
        <v/>
      </c>
      <c r="R8956" s="36">
        <f>IF($B8956="","",IF(COUNTIF(Exclusions!$A:$A,$B8956)&gt;0,"Yes","No"))</f>
        <v/>
      </c>
      <c r="S8956" s="38">
        <f>IF($B8956="","",MIN(1,DAY($A8956)/IF($N8956="Superstore",Settings!$B$5,Settings!$B$4)))</f>
        <v/>
      </c>
      <c r="T8956" s="38">
        <f>IF(OR($B8956="",$G8956="",$S8956=0),"",$G8956/$S8956)</f>
        <v/>
      </c>
      <c r="U8956" s="36">
        <f>IF($T8956="","",IF($T8956&lt;Settings!$B$8,"Critical",IF($T8956&lt;Settings!$B$9,"Semi Critical","Non Critical")))</f>
        <v/>
      </c>
      <c r="V8956" s="28" t="n"/>
      <c r="Z8956">
        <f>IF($B8956="","",IFERROR(VLOOKUP($B8956,'Plan HC for CCA'!$A:$B,2,0),""))</f>
        <v/>
      </c>
      <c r="AA8956">
        <f>IF(OR($B8956="",$Z8956=""),"",IF(N($M8956)&lt;$Z8956,"Delta","No Delta"))</f>
        <v/>
      </c>
      <c r="AB8956">
        <f>IF(OR($B8956="",$Z8956=""),"",MAX(0,$Z8956-N($M8956)))</f>
        <v/>
      </c>
      <c r="AC8956" s="46">
        <f>IF($B8956="","",IFERROR(INDEX('CCA Util %'!$H:$H,MATCH($B8956,'CCA Util %'!$E:$E,0)),""))</f>
        <v/>
      </c>
      <c r="AD8956">
        <f>IF($B8956="","",IFERROR(INDEX('CCA Util %'!$G:$G,MATCH($B8956,'CCA Util %'!$E:$E,0)),""))</f>
        <v/>
      </c>
      <c r="AE8956">
        <f>IF(OR($B8956="",$U8956=""),"",$U8956&amp;" &amp; "&amp;IF(OR($AD8956="",$AD8956=0),"Util NA",$AD8956&amp;" Util"))</f>
        <v/>
      </c>
    </row>
    <row r="8957" ht="15.75" customHeight="1" s="42">
      <c r="A8957" s="41" t="n"/>
      <c r="G8957" s="38" t="n"/>
      <c r="H8957" s="38" t="n"/>
      <c r="I8957" s="38" t="n"/>
      <c r="J8957" s="38" t="n"/>
      <c r="K8957" s="38" t="n"/>
      <c r="L8957" s="38" t="n"/>
      <c r="N8957" s="36">
        <f>IF($B8957="","",IF($C8957="SUPERSTORE","Superstore","DH"))</f>
        <v/>
      </c>
      <c r="O8957" s="36">
        <f>IF($B8957="","",IFERROR(VLOOKUP($B8957,Mapping!$A:$C,2,0),"Not Mapped"))</f>
        <v/>
      </c>
      <c r="P8957" s="36">
        <f>IF($B8957="","",IFERROR(VLOOKUP($B8957,Mapping!$A:$C,3,0),"Not Mapped"))</f>
        <v/>
      </c>
      <c r="Q8957" s="36">
        <f>IF($B8957="","",IFERROR(VLOOKUP($O8957,Leaders!$A:$B,2,0),"Not Mapped"))</f>
        <v/>
      </c>
      <c r="R8957" s="36">
        <f>IF($B8957="","",IF(COUNTIF(Exclusions!$A:$A,$B8957)&gt;0,"Yes","No"))</f>
        <v/>
      </c>
      <c r="S8957" s="38">
        <f>IF($B8957="","",MIN(1,DAY($A8957)/IF($N8957="Superstore",Settings!$B$5,Settings!$B$4)))</f>
        <v/>
      </c>
      <c r="T8957" s="38">
        <f>IF(OR($B8957="",$G8957="",$S8957=0),"",$G8957/$S8957)</f>
        <v/>
      </c>
      <c r="U8957" s="36">
        <f>IF($T8957="","",IF($T8957&lt;Settings!$B$8,"Critical",IF($T8957&lt;Settings!$B$9,"Semi Critical","Non Critical")))</f>
        <v/>
      </c>
      <c r="V8957" s="28" t="n"/>
      <c r="Z8957">
        <f>IF($B8957="","",IFERROR(VLOOKUP($B8957,'Plan HC for CCA'!$A:$B,2,0),""))</f>
        <v/>
      </c>
      <c r="AA8957">
        <f>IF(OR($B8957="",$Z8957=""),"",IF(N($M8957)&lt;$Z8957,"Delta","No Delta"))</f>
        <v/>
      </c>
      <c r="AB8957">
        <f>IF(OR($B8957="",$Z8957=""),"",MAX(0,$Z8957-N($M8957)))</f>
        <v/>
      </c>
      <c r="AC8957" s="46">
        <f>IF($B8957="","",IFERROR(INDEX('CCA Util %'!$H:$H,MATCH($B8957,'CCA Util %'!$E:$E,0)),""))</f>
        <v/>
      </c>
      <c r="AD8957">
        <f>IF($B8957="","",IFERROR(INDEX('CCA Util %'!$G:$G,MATCH($B8957,'CCA Util %'!$E:$E,0)),""))</f>
        <v/>
      </c>
      <c r="AE8957">
        <f>IF(OR($B8957="",$U8957=""),"",$U8957&amp;" &amp; "&amp;IF(OR($AD8957="",$AD8957=0),"Util NA",$AD8957&amp;" Util"))</f>
        <v/>
      </c>
    </row>
    <row r="8958" ht="15.75" customHeight="1" s="42">
      <c r="A8958" s="41" t="n"/>
      <c r="G8958" s="38" t="n"/>
      <c r="H8958" s="38" t="n"/>
      <c r="I8958" s="38" t="n"/>
      <c r="J8958" s="38" t="n"/>
      <c r="K8958" s="38" t="n"/>
      <c r="L8958" s="38" t="n"/>
      <c r="N8958" s="36">
        <f>IF($B8958="","",IF($C8958="SUPERSTORE","Superstore","DH"))</f>
        <v/>
      </c>
      <c r="O8958" s="36">
        <f>IF($B8958="","",IFERROR(VLOOKUP($B8958,Mapping!$A:$C,2,0),"Not Mapped"))</f>
        <v/>
      </c>
      <c r="P8958" s="36">
        <f>IF($B8958="","",IFERROR(VLOOKUP($B8958,Mapping!$A:$C,3,0),"Not Mapped"))</f>
        <v/>
      </c>
      <c r="Q8958" s="36">
        <f>IF($B8958="","",IFERROR(VLOOKUP($O8958,Leaders!$A:$B,2,0),"Not Mapped"))</f>
        <v/>
      </c>
      <c r="R8958" s="36">
        <f>IF($B8958="","",IF(COUNTIF(Exclusions!$A:$A,$B8958)&gt;0,"Yes","No"))</f>
        <v/>
      </c>
      <c r="S8958" s="38">
        <f>IF($B8958="","",MIN(1,DAY($A8958)/IF($N8958="Superstore",Settings!$B$5,Settings!$B$4)))</f>
        <v/>
      </c>
      <c r="T8958" s="38">
        <f>IF(OR($B8958="",$G8958="",$S8958=0),"",$G8958/$S8958)</f>
        <v/>
      </c>
      <c r="U8958" s="36">
        <f>IF($T8958="","",IF($T8958&lt;Settings!$B$8,"Critical",IF($T8958&lt;Settings!$B$9,"Semi Critical","Non Critical")))</f>
        <v/>
      </c>
      <c r="V8958" s="28" t="n"/>
      <c r="Z8958">
        <f>IF($B8958="","",IFERROR(VLOOKUP($B8958,'Plan HC for CCA'!$A:$B,2,0),""))</f>
        <v/>
      </c>
      <c r="AA8958">
        <f>IF(OR($B8958="",$Z8958=""),"",IF(N($M8958)&lt;$Z8958,"Delta","No Delta"))</f>
        <v/>
      </c>
      <c r="AB8958">
        <f>IF(OR($B8958="",$Z8958=""),"",MAX(0,$Z8958-N($M8958)))</f>
        <v/>
      </c>
      <c r="AC8958" s="46">
        <f>IF($B8958="","",IFERROR(INDEX('CCA Util %'!$H:$H,MATCH($B8958,'CCA Util %'!$E:$E,0)),""))</f>
        <v/>
      </c>
      <c r="AD8958">
        <f>IF($B8958="","",IFERROR(INDEX('CCA Util %'!$G:$G,MATCH($B8958,'CCA Util %'!$E:$E,0)),""))</f>
        <v/>
      </c>
      <c r="AE8958">
        <f>IF(OR($B8958="",$U8958=""),"",$U8958&amp;" &amp; "&amp;IF(OR($AD8958="",$AD8958=0),"Util NA",$AD8958&amp;" Util"))</f>
        <v/>
      </c>
    </row>
    <row r="8959" ht="15.75" customHeight="1" s="42">
      <c r="A8959" s="41" t="n"/>
      <c r="G8959" s="38" t="n"/>
      <c r="H8959" s="38" t="n"/>
      <c r="I8959" s="38" t="n"/>
      <c r="J8959" s="38" t="n"/>
      <c r="K8959" s="38" t="n"/>
      <c r="L8959" s="38" t="n"/>
      <c r="N8959" s="36">
        <f>IF($B8959="","",IF($C8959="SUPERSTORE","Superstore","DH"))</f>
        <v/>
      </c>
      <c r="O8959" s="36">
        <f>IF($B8959="","",IFERROR(VLOOKUP($B8959,Mapping!$A:$C,2,0),"Not Mapped"))</f>
        <v/>
      </c>
      <c r="P8959" s="36">
        <f>IF($B8959="","",IFERROR(VLOOKUP($B8959,Mapping!$A:$C,3,0),"Not Mapped"))</f>
        <v/>
      </c>
      <c r="Q8959" s="36">
        <f>IF($B8959="","",IFERROR(VLOOKUP($O8959,Leaders!$A:$B,2,0),"Not Mapped"))</f>
        <v/>
      </c>
      <c r="R8959" s="36">
        <f>IF($B8959="","",IF(COUNTIF(Exclusions!$A:$A,$B8959)&gt;0,"Yes","No"))</f>
        <v/>
      </c>
      <c r="S8959" s="38">
        <f>IF($B8959="","",MIN(1,DAY($A8959)/IF($N8959="Superstore",Settings!$B$5,Settings!$B$4)))</f>
        <v/>
      </c>
      <c r="T8959" s="38">
        <f>IF(OR($B8959="",$G8959="",$S8959=0),"",$G8959/$S8959)</f>
        <v/>
      </c>
      <c r="U8959" s="36">
        <f>IF($T8959="","",IF($T8959&lt;Settings!$B$8,"Critical",IF($T8959&lt;Settings!$B$9,"Semi Critical","Non Critical")))</f>
        <v/>
      </c>
      <c r="V8959" s="28" t="n"/>
      <c r="Z8959">
        <f>IF($B8959="","",IFERROR(VLOOKUP($B8959,'Plan HC for CCA'!$A:$B,2,0),""))</f>
        <v/>
      </c>
      <c r="AA8959">
        <f>IF(OR($B8959="",$Z8959=""),"",IF(N($M8959)&lt;$Z8959,"Delta","No Delta"))</f>
        <v/>
      </c>
      <c r="AB8959">
        <f>IF(OR($B8959="",$Z8959=""),"",MAX(0,$Z8959-N($M8959)))</f>
        <v/>
      </c>
      <c r="AC8959" s="46">
        <f>IF($B8959="","",IFERROR(INDEX('CCA Util %'!$H:$H,MATCH($B8959,'CCA Util %'!$E:$E,0)),""))</f>
        <v/>
      </c>
      <c r="AD8959">
        <f>IF($B8959="","",IFERROR(INDEX('CCA Util %'!$G:$G,MATCH($B8959,'CCA Util %'!$E:$E,0)),""))</f>
        <v/>
      </c>
      <c r="AE8959">
        <f>IF(OR($B8959="",$U8959=""),"",$U8959&amp;" &amp; "&amp;IF(OR($AD8959="",$AD8959=0),"Util NA",$AD8959&amp;" Util"))</f>
        <v/>
      </c>
    </row>
    <row r="8960" ht="15.75" customHeight="1" s="42">
      <c r="A8960" s="41" t="n"/>
      <c r="G8960" s="38" t="n"/>
      <c r="H8960" s="38" t="n"/>
      <c r="I8960" s="38" t="n"/>
      <c r="J8960" s="38" t="n"/>
      <c r="K8960" s="38" t="n"/>
      <c r="L8960" s="38" t="n"/>
      <c r="N8960" s="36">
        <f>IF($B8960="","",IF($C8960="SUPERSTORE","Superstore","DH"))</f>
        <v/>
      </c>
      <c r="O8960" s="36">
        <f>IF($B8960="","",IFERROR(VLOOKUP($B8960,Mapping!$A:$C,2,0),"Not Mapped"))</f>
        <v/>
      </c>
      <c r="P8960" s="36">
        <f>IF($B8960="","",IFERROR(VLOOKUP($B8960,Mapping!$A:$C,3,0),"Not Mapped"))</f>
        <v/>
      </c>
      <c r="Q8960" s="36">
        <f>IF($B8960="","",IFERROR(VLOOKUP($O8960,Leaders!$A:$B,2,0),"Not Mapped"))</f>
        <v/>
      </c>
      <c r="R8960" s="36">
        <f>IF($B8960="","",IF(COUNTIF(Exclusions!$A:$A,$B8960)&gt;0,"Yes","No"))</f>
        <v/>
      </c>
      <c r="S8960" s="38">
        <f>IF($B8960="","",MIN(1,DAY($A8960)/IF($N8960="Superstore",Settings!$B$5,Settings!$B$4)))</f>
        <v/>
      </c>
      <c r="T8960" s="38">
        <f>IF(OR($B8960="",$G8960="",$S8960=0),"",$G8960/$S8960)</f>
        <v/>
      </c>
      <c r="U8960" s="36">
        <f>IF($T8960="","",IF($T8960&lt;Settings!$B$8,"Critical",IF($T8960&lt;Settings!$B$9,"Semi Critical","Non Critical")))</f>
        <v/>
      </c>
      <c r="V8960" s="28" t="n"/>
      <c r="Z8960">
        <f>IF($B8960="","",IFERROR(VLOOKUP($B8960,'Plan HC for CCA'!$A:$B,2,0),""))</f>
        <v/>
      </c>
      <c r="AA8960">
        <f>IF(OR($B8960="",$Z8960=""),"",IF(N($M8960)&lt;$Z8960,"Delta","No Delta"))</f>
        <v/>
      </c>
      <c r="AB8960">
        <f>IF(OR($B8960="",$Z8960=""),"",MAX(0,$Z8960-N($M8960)))</f>
        <v/>
      </c>
      <c r="AC8960" s="46">
        <f>IF($B8960="","",IFERROR(INDEX('CCA Util %'!$H:$H,MATCH($B8960,'CCA Util %'!$E:$E,0)),""))</f>
        <v/>
      </c>
      <c r="AD8960">
        <f>IF($B8960="","",IFERROR(INDEX('CCA Util %'!$G:$G,MATCH($B8960,'CCA Util %'!$E:$E,0)),""))</f>
        <v/>
      </c>
      <c r="AE8960">
        <f>IF(OR($B8960="",$U8960=""),"",$U8960&amp;" &amp; "&amp;IF(OR($AD8960="",$AD8960=0),"Util NA",$AD8960&amp;" Util"))</f>
        <v/>
      </c>
    </row>
    <row r="8961" ht="15.75" customHeight="1" s="42">
      <c r="A8961" s="41" t="n"/>
      <c r="G8961" s="38" t="n"/>
      <c r="H8961" s="38" t="n"/>
      <c r="I8961" s="38" t="n"/>
      <c r="J8961" s="38" t="n"/>
      <c r="K8961" s="38" t="n"/>
      <c r="L8961" s="38" t="n"/>
      <c r="N8961" s="36">
        <f>IF($B8961="","",IF($C8961="SUPERSTORE","Superstore","DH"))</f>
        <v/>
      </c>
      <c r="O8961" s="36">
        <f>IF($B8961="","",IFERROR(VLOOKUP($B8961,Mapping!$A:$C,2,0),"Not Mapped"))</f>
        <v/>
      </c>
      <c r="P8961" s="36">
        <f>IF($B8961="","",IFERROR(VLOOKUP($B8961,Mapping!$A:$C,3,0),"Not Mapped"))</f>
        <v/>
      </c>
      <c r="Q8961" s="36">
        <f>IF($B8961="","",IFERROR(VLOOKUP($O8961,Leaders!$A:$B,2,0),"Not Mapped"))</f>
        <v/>
      </c>
      <c r="R8961" s="36">
        <f>IF($B8961="","",IF(COUNTIF(Exclusions!$A:$A,$B8961)&gt;0,"Yes","No"))</f>
        <v/>
      </c>
      <c r="S8961" s="38">
        <f>IF($B8961="","",MIN(1,DAY($A8961)/IF($N8961="Superstore",Settings!$B$5,Settings!$B$4)))</f>
        <v/>
      </c>
      <c r="T8961" s="38">
        <f>IF(OR($B8961="",$G8961="",$S8961=0),"",$G8961/$S8961)</f>
        <v/>
      </c>
      <c r="U8961" s="36">
        <f>IF($T8961="","",IF($T8961&lt;Settings!$B$8,"Critical",IF($T8961&lt;Settings!$B$9,"Semi Critical","Non Critical")))</f>
        <v/>
      </c>
      <c r="V8961" s="28" t="n"/>
      <c r="Z8961">
        <f>IF($B8961="","",IFERROR(VLOOKUP($B8961,'Plan HC for CCA'!$A:$B,2,0),""))</f>
        <v/>
      </c>
      <c r="AA8961">
        <f>IF(OR($B8961="",$Z8961=""),"",IF(N($M8961)&lt;$Z8961,"Delta","No Delta"))</f>
        <v/>
      </c>
      <c r="AB8961">
        <f>IF(OR($B8961="",$Z8961=""),"",MAX(0,$Z8961-N($M8961)))</f>
        <v/>
      </c>
      <c r="AC8961" s="46">
        <f>IF($B8961="","",IFERROR(INDEX('CCA Util %'!$H:$H,MATCH($B8961,'CCA Util %'!$E:$E,0)),""))</f>
        <v/>
      </c>
      <c r="AD8961">
        <f>IF($B8961="","",IFERROR(INDEX('CCA Util %'!$G:$G,MATCH($B8961,'CCA Util %'!$E:$E,0)),""))</f>
        <v/>
      </c>
      <c r="AE8961">
        <f>IF(OR($B8961="",$U8961=""),"",$U8961&amp;" &amp; "&amp;IF(OR($AD8961="",$AD8961=0),"Util NA",$AD8961&amp;" Util"))</f>
        <v/>
      </c>
    </row>
    <row r="8962" ht="15.75" customHeight="1" s="42">
      <c r="A8962" s="41" t="n"/>
      <c r="G8962" s="38" t="n"/>
      <c r="H8962" s="38" t="n"/>
      <c r="I8962" s="38" t="n"/>
      <c r="J8962" s="38" t="n"/>
      <c r="K8962" s="38" t="n"/>
      <c r="L8962" s="38" t="n"/>
      <c r="N8962" s="36">
        <f>IF($B8962="","",IF($C8962="SUPERSTORE","Superstore","DH"))</f>
        <v/>
      </c>
      <c r="O8962" s="36">
        <f>IF($B8962="","",IFERROR(VLOOKUP($B8962,Mapping!$A:$C,2,0),"Not Mapped"))</f>
        <v/>
      </c>
      <c r="P8962" s="36">
        <f>IF($B8962="","",IFERROR(VLOOKUP($B8962,Mapping!$A:$C,3,0),"Not Mapped"))</f>
        <v/>
      </c>
      <c r="Q8962" s="36">
        <f>IF($B8962="","",IFERROR(VLOOKUP($O8962,Leaders!$A:$B,2,0),"Not Mapped"))</f>
        <v/>
      </c>
      <c r="R8962" s="36">
        <f>IF($B8962="","",IF(COUNTIF(Exclusions!$A:$A,$B8962)&gt;0,"Yes","No"))</f>
        <v/>
      </c>
      <c r="S8962" s="38">
        <f>IF($B8962="","",MIN(1,DAY($A8962)/IF($N8962="Superstore",Settings!$B$5,Settings!$B$4)))</f>
        <v/>
      </c>
      <c r="T8962" s="38">
        <f>IF(OR($B8962="",$G8962="",$S8962=0),"",$G8962/$S8962)</f>
        <v/>
      </c>
      <c r="U8962" s="36">
        <f>IF($T8962="","",IF($T8962&lt;Settings!$B$8,"Critical",IF($T8962&lt;Settings!$B$9,"Semi Critical","Non Critical")))</f>
        <v/>
      </c>
      <c r="V8962" s="28" t="n"/>
      <c r="Z8962">
        <f>IF($B8962="","",IFERROR(VLOOKUP($B8962,'Plan HC for CCA'!$A:$B,2,0),""))</f>
        <v/>
      </c>
      <c r="AA8962">
        <f>IF(OR($B8962="",$Z8962=""),"",IF(N($M8962)&lt;$Z8962,"Delta","No Delta"))</f>
        <v/>
      </c>
      <c r="AB8962">
        <f>IF(OR($B8962="",$Z8962=""),"",MAX(0,$Z8962-N($M8962)))</f>
        <v/>
      </c>
      <c r="AC8962" s="46">
        <f>IF($B8962="","",IFERROR(INDEX('CCA Util %'!$H:$H,MATCH($B8962,'CCA Util %'!$E:$E,0)),""))</f>
        <v/>
      </c>
      <c r="AD8962">
        <f>IF($B8962="","",IFERROR(INDEX('CCA Util %'!$G:$G,MATCH($B8962,'CCA Util %'!$E:$E,0)),""))</f>
        <v/>
      </c>
      <c r="AE8962">
        <f>IF(OR($B8962="",$U8962=""),"",$U8962&amp;" &amp; "&amp;IF(OR($AD8962="",$AD8962=0),"Util NA",$AD8962&amp;" Util"))</f>
        <v/>
      </c>
    </row>
    <row r="8963" ht="15.75" customHeight="1" s="42">
      <c r="A8963" s="41" t="n"/>
      <c r="G8963" s="38" t="n"/>
      <c r="H8963" s="38" t="n"/>
      <c r="I8963" s="38" t="n"/>
      <c r="J8963" s="38" t="n"/>
      <c r="K8963" s="38" t="n"/>
      <c r="L8963" s="38" t="n"/>
      <c r="N8963" s="36">
        <f>IF($B8963="","",IF($C8963="SUPERSTORE","Superstore","DH"))</f>
        <v/>
      </c>
      <c r="O8963" s="36">
        <f>IF($B8963="","",IFERROR(VLOOKUP($B8963,Mapping!$A:$C,2,0),"Not Mapped"))</f>
        <v/>
      </c>
      <c r="P8963" s="36">
        <f>IF($B8963="","",IFERROR(VLOOKUP($B8963,Mapping!$A:$C,3,0),"Not Mapped"))</f>
        <v/>
      </c>
      <c r="Q8963" s="36">
        <f>IF($B8963="","",IFERROR(VLOOKUP($O8963,Leaders!$A:$B,2,0),"Not Mapped"))</f>
        <v/>
      </c>
      <c r="R8963" s="36">
        <f>IF($B8963="","",IF(COUNTIF(Exclusions!$A:$A,$B8963)&gt;0,"Yes","No"))</f>
        <v/>
      </c>
      <c r="S8963" s="38">
        <f>IF($B8963="","",MIN(1,DAY($A8963)/IF($N8963="Superstore",Settings!$B$5,Settings!$B$4)))</f>
        <v/>
      </c>
      <c r="T8963" s="38">
        <f>IF(OR($B8963="",$G8963="",$S8963=0),"",$G8963/$S8963)</f>
        <v/>
      </c>
      <c r="U8963" s="36">
        <f>IF($T8963="","",IF($T8963&lt;Settings!$B$8,"Critical",IF($T8963&lt;Settings!$B$9,"Semi Critical","Non Critical")))</f>
        <v/>
      </c>
      <c r="V8963" s="28" t="n"/>
      <c r="Z8963">
        <f>IF($B8963="","",IFERROR(VLOOKUP($B8963,'Plan HC for CCA'!$A:$B,2,0),""))</f>
        <v/>
      </c>
      <c r="AA8963">
        <f>IF(OR($B8963="",$Z8963=""),"",IF(N($M8963)&lt;$Z8963,"Delta","No Delta"))</f>
        <v/>
      </c>
      <c r="AB8963">
        <f>IF(OR($B8963="",$Z8963=""),"",MAX(0,$Z8963-N($M8963)))</f>
        <v/>
      </c>
      <c r="AC8963" s="46">
        <f>IF($B8963="","",IFERROR(INDEX('CCA Util %'!$H:$H,MATCH($B8963,'CCA Util %'!$E:$E,0)),""))</f>
        <v/>
      </c>
      <c r="AD8963">
        <f>IF($B8963="","",IFERROR(INDEX('CCA Util %'!$G:$G,MATCH($B8963,'CCA Util %'!$E:$E,0)),""))</f>
        <v/>
      </c>
      <c r="AE8963">
        <f>IF(OR($B8963="",$U8963=""),"",$U8963&amp;" &amp; "&amp;IF(OR($AD8963="",$AD8963=0),"Util NA",$AD8963&amp;" Util"))</f>
        <v/>
      </c>
    </row>
    <row r="8964" ht="15.75" customHeight="1" s="42">
      <c r="A8964" s="41" t="n"/>
      <c r="G8964" s="38" t="n"/>
      <c r="H8964" s="38" t="n"/>
      <c r="I8964" s="38" t="n"/>
      <c r="J8964" s="38" t="n"/>
      <c r="K8964" s="38" t="n"/>
      <c r="L8964" s="38" t="n"/>
      <c r="N8964" s="36">
        <f>IF($B8964="","",IF($C8964="SUPERSTORE","Superstore","DH"))</f>
        <v/>
      </c>
      <c r="O8964" s="36">
        <f>IF($B8964="","",IFERROR(VLOOKUP($B8964,Mapping!$A:$C,2,0),"Not Mapped"))</f>
        <v/>
      </c>
      <c r="P8964" s="36">
        <f>IF($B8964="","",IFERROR(VLOOKUP($B8964,Mapping!$A:$C,3,0),"Not Mapped"))</f>
        <v/>
      </c>
      <c r="Q8964" s="36">
        <f>IF($B8964="","",IFERROR(VLOOKUP($O8964,Leaders!$A:$B,2,0),"Not Mapped"))</f>
        <v/>
      </c>
      <c r="R8964" s="36">
        <f>IF($B8964="","",IF(COUNTIF(Exclusions!$A:$A,$B8964)&gt;0,"Yes","No"))</f>
        <v/>
      </c>
      <c r="S8964" s="38">
        <f>IF($B8964="","",MIN(1,DAY($A8964)/IF($N8964="Superstore",Settings!$B$5,Settings!$B$4)))</f>
        <v/>
      </c>
      <c r="T8964" s="38">
        <f>IF(OR($B8964="",$G8964="",$S8964=0),"",$G8964/$S8964)</f>
        <v/>
      </c>
      <c r="U8964" s="36">
        <f>IF($T8964="","",IF($T8964&lt;Settings!$B$8,"Critical",IF($T8964&lt;Settings!$B$9,"Semi Critical","Non Critical")))</f>
        <v/>
      </c>
      <c r="V8964" s="28" t="n"/>
      <c r="Z8964">
        <f>IF($B8964="","",IFERROR(VLOOKUP($B8964,'Plan HC for CCA'!$A:$B,2,0),""))</f>
        <v/>
      </c>
      <c r="AA8964">
        <f>IF(OR($B8964="",$Z8964=""),"",IF(N($M8964)&lt;$Z8964,"Delta","No Delta"))</f>
        <v/>
      </c>
      <c r="AB8964">
        <f>IF(OR($B8964="",$Z8964=""),"",MAX(0,$Z8964-N($M8964)))</f>
        <v/>
      </c>
      <c r="AC8964" s="46">
        <f>IF($B8964="","",IFERROR(INDEX('CCA Util %'!$H:$H,MATCH($B8964,'CCA Util %'!$E:$E,0)),""))</f>
        <v/>
      </c>
      <c r="AD8964">
        <f>IF($B8964="","",IFERROR(INDEX('CCA Util %'!$G:$G,MATCH($B8964,'CCA Util %'!$E:$E,0)),""))</f>
        <v/>
      </c>
      <c r="AE8964">
        <f>IF(OR($B8964="",$U8964=""),"",$U8964&amp;" &amp; "&amp;IF(OR($AD8964="",$AD8964=0),"Util NA",$AD8964&amp;" Util"))</f>
        <v/>
      </c>
    </row>
    <row r="8965" ht="15.75" customHeight="1" s="42">
      <c r="A8965" s="41" t="n"/>
      <c r="G8965" s="38" t="n"/>
      <c r="H8965" s="38" t="n"/>
      <c r="I8965" s="38" t="n"/>
      <c r="J8965" s="38" t="n"/>
      <c r="K8965" s="38" t="n"/>
      <c r="L8965" s="38" t="n"/>
      <c r="N8965" s="36">
        <f>IF($B8965="","",IF($C8965="SUPERSTORE","Superstore","DH"))</f>
        <v/>
      </c>
      <c r="O8965" s="36">
        <f>IF($B8965="","",IFERROR(VLOOKUP($B8965,Mapping!$A:$C,2,0),"Not Mapped"))</f>
        <v/>
      </c>
      <c r="P8965" s="36">
        <f>IF($B8965="","",IFERROR(VLOOKUP($B8965,Mapping!$A:$C,3,0),"Not Mapped"))</f>
        <v/>
      </c>
      <c r="Q8965" s="36">
        <f>IF($B8965="","",IFERROR(VLOOKUP($O8965,Leaders!$A:$B,2,0),"Not Mapped"))</f>
        <v/>
      </c>
      <c r="R8965" s="36">
        <f>IF($B8965="","",IF(COUNTIF(Exclusions!$A:$A,$B8965)&gt;0,"Yes","No"))</f>
        <v/>
      </c>
      <c r="S8965" s="38">
        <f>IF($B8965="","",MIN(1,DAY($A8965)/IF($N8965="Superstore",Settings!$B$5,Settings!$B$4)))</f>
        <v/>
      </c>
      <c r="T8965" s="38">
        <f>IF(OR($B8965="",$G8965="",$S8965=0),"",$G8965/$S8965)</f>
        <v/>
      </c>
      <c r="U8965" s="36">
        <f>IF($T8965="","",IF($T8965&lt;Settings!$B$8,"Critical",IF($T8965&lt;Settings!$B$9,"Semi Critical","Non Critical")))</f>
        <v/>
      </c>
      <c r="V8965" s="28" t="n"/>
      <c r="Z8965">
        <f>IF($B8965="","",IFERROR(VLOOKUP($B8965,'Plan HC for CCA'!$A:$B,2,0),""))</f>
        <v/>
      </c>
      <c r="AA8965">
        <f>IF(OR($B8965="",$Z8965=""),"",IF(N($M8965)&lt;$Z8965,"Delta","No Delta"))</f>
        <v/>
      </c>
      <c r="AB8965">
        <f>IF(OR($B8965="",$Z8965=""),"",MAX(0,$Z8965-N($M8965)))</f>
        <v/>
      </c>
      <c r="AC8965" s="46">
        <f>IF($B8965="","",IFERROR(INDEX('CCA Util %'!$H:$H,MATCH($B8965,'CCA Util %'!$E:$E,0)),""))</f>
        <v/>
      </c>
      <c r="AD8965">
        <f>IF($B8965="","",IFERROR(INDEX('CCA Util %'!$G:$G,MATCH($B8965,'CCA Util %'!$E:$E,0)),""))</f>
        <v/>
      </c>
      <c r="AE8965">
        <f>IF(OR($B8965="",$U8965=""),"",$U8965&amp;" &amp; "&amp;IF(OR($AD8965="",$AD8965=0),"Util NA",$AD8965&amp;" Util"))</f>
        <v/>
      </c>
    </row>
    <row r="8966" ht="15.75" customHeight="1" s="42">
      <c r="A8966" s="41" t="n"/>
      <c r="G8966" s="38" t="n"/>
      <c r="H8966" s="38" t="n"/>
      <c r="I8966" s="38" t="n"/>
      <c r="J8966" s="38" t="n"/>
      <c r="K8966" s="38" t="n"/>
      <c r="L8966" s="38" t="n"/>
      <c r="N8966" s="36">
        <f>IF($B8966="","",IF($C8966="SUPERSTORE","Superstore","DH"))</f>
        <v/>
      </c>
      <c r="O8966" s="36">
        <f>IF($B8966="","",IFERROR(VLOOKUP($B8966,Mapping!$A:$C,2,0),"Not Mapped"))</f>
        <v/>
      </c>
      <c r="P8966" s="36">
        <f>IF($B8966="","",IFERROR(VLOOKUP($B8966,Mapping!$A:$C,3,0),"Not Mapped"))</f>
        <v/>
      </c>
      <c r="Q8966" s="36">
        <f>IF($B8966="","",IFERROR(VLOOKUP($O8966,Leaders!$A:$B,2,0),"Not Mapped"))</f>
        <v/>
      </c>
      <c r="R8966" s="36">
        <f>IF($B8966="","",IF(COUNTIF(Exclusions!$A:$A,$B8966)&gt;0,"Yes","No"))</f>
        <v/>
      </c>
      <c r="S8966" s="38">
        <f>IF($B8966="","",MIN(1,DAY($A8966)/IF($N8966="Superstore",Settings!$B$5,Settings!$B$4)))</f>
        <v/>
      </c>
      <c r="T8966" s="38">
        <f>IF(OR($B8966="",$G8966="",$S8966=0),"",$G8966/$S8966)</f>
        <v/>
      </c>
      <c r="U8966" s="36">
        <f>IF($T8966="","",IF($T8966&lt;Settings!$B$8,"Critical",IF($T8966&lt;Settings!$B$9,"Semi Critical","Non Critical")))</f>
        <v/>
      </c>
      <c r="V8966" s="28" t="n"/>
      <c r="Z8966">
        <f>IF($B8966="","",IFERROR(VLOOKUP($B8966,'Plan HC for CCA'!$A:$B,2,0),""))</f>
        <v/>
      </c>
      <c r="AA8966">
        <f>IF(OR($B8966="",$Z8966=""),"",IF(N($M8966)&lt;$Z8966,"Delta","No Delta"))</f>
        <v/>
      </c>
      <c r="AB8966">
        <f>IF(OR($B8966="",$Z8966=""),"",MAX(0,$Z8966-N($M8966)))</f>
        <v/>
      </c>
      <c r="AC8966" s="46">
        <f>IF($B8966="","",IFERROR(INDEX('CCA Util %'!$H:$H,MATCH($B8966,'CCA Util %'!$E:$E,0)),""))</f>
        <v/>
      </c>
      <c r="AD8966">
        <f>IF($B8966="","",IFERROR(INDEX('CCA Util %'!$G:$G,MATCH($B8966,'CCA Util %'!$E:$E,0)),""))</f>
        <v/>
      </c>
      <c r="AE8966">
        <f>IF(OR($B8966="",$U8966=""),"",$U8966&amp;" &amp; "&amp;IF(OR($AD8966="",$AD8966=0),"Util NA",$AD8966&amp;" Util"))</f>
        <v/>
      </c>
    </row>
    <row r="8967" ht="15.75" customHeight="1" s="42">
      <c r="A8967" s="41" t="n"/>
      <c r="G8967" s="38" t="n"/>
      <c r="H8967" s="38" t="n"/>
      <c r="I8967" s="38" t="n"/>
      <c r="J8967" s="38" t="n"/>
      <c r="K8967" s="38" t="n"/>
      <c r="L8967" s="38" t="n"/>
      <c r="N8967" s="36">
        <f>IF($B8967="","",IF($C8967="SUPERSTORE","Superstore","DH"))</f>
        <v/>
      </c>
      <c r="O8967" s="36">
        <f>IF($B8967="","",IFERROR(VLOOKUP($B8967,Mapping!$A:$C,2,0),"Not Mapped"))</f>
        <v/>
      </c>
      <c r="P8967" s="36">
        <f>IF($B8967="","",IFERROR(VLOOKUP($B8967,Mapping!$A:$C,3,0),"Not Mapped"))</f>
        <v/>
      </c>
      <c r="Q8967" s="36">
        <f>IF($B8967="","",IFERROR(VLOOKUP($O8967,Leaders!$A:$B,2,0),"Not Mapped"))</f>
        <v/>
      </c>
      <c r="R8967" s="36">
        <f>IF($B8967="","",IF(COUNTIF(Exclusions!$A:$A,$B8967)&gt;0,"Yes","No"))</f>
        <v/>
      </c>
      <c r="S8967" s="38">
        <f>IF($B8967="","",MIN(1,DAY($A8967)/IF($N8967="Superstore",Settings!$B$5,Settings!$B$4)))</f>
        <v/>
      </c>
      <c r="T8967" s="38">
        <f>IF(OR($B8967="",$G8967="",$S8967=0),"",$G8967/$S8967)</f>
        <v/>
      </c>
      <c r="U8967" s="36">
        <f>IF($T8967="","",IF($T8967&lt;Settings!$B$8,"Critical",IF($T8967&lt;Settings!$B$9,"Semi Critical","Non Critical")))</f>
        <v/>
      </c>
      <c r="V8967" s="28" t="n"/>
      <c r="Z8967">
        <f>IF($B8967="","",IFERROR(VLOOKUP($B8967,'Plan HC for CCA'!$A:$B,2,0),""))</f>
        <v/>
      </c>
      <c r="AA8967">
        <f>IF(OR($B8967="",$Z8967=""),"",IF(N($M8967)&lt;$Z8967,"Delta","No Delta"))</f>
        <v/>
      </c>
      <c r="AB8967">
        <f>IF(OR($B8967="",$Z8967=""),"",MAX(0,$Z8967-N($M8967)))</f>
        <v/>
      </c>
      <c r="AC8967" s="46">
        <f>IF($B8967="","",IFERROR(INDEX('CCA Util %'!$H:$H,MATCH($B8967,'CCA Util %'!$E:$E,0)),""))</f>
        <v/>
      </c>
      <c r="AD8967">
        <f>IF($B8967="","",IFERROR(INDEX('CCA Util %'!$G:$G,MATCH($B8967,'CCA Util %'!$E:$E,0)),""))</f>
        <v/>
      </c>
      <c r="AE8967">
        <f>IF(OR($B8967="",$U8967=""),"",$U8967&amp;" &amp; "&amp;IF(OR($AD8967="",$AD8967=0),"Util NA",$AD8967&amp;" Util"))</f>
        <v/>
      </c>
    </row>
    <row r="8968" ht="15.75" customHeight="1" s="42">
      <c r="A8968" s="41" t="n"/>
      <c r="G8968" s="38" t="n"/>
      <c r="H8968" s="38" t="n"/>
      <c r="I8968" s="38" t="n"/>
      <c r="J8968" s="38" t="n"/>
      <c r="K8968" s="38" t="n"/>
      <c r="L8968" s="38" t="n"/>
      <c r="N8968" s="36">
        <f>IF($B8968="","",IF($C8968="SUPERSTORE","Superstore","DH"))</f>
        <v/>
      </c>
      <c r="O8968" s="36">
        <f>IF($B8968="","",IFERROR(VLOOKUP($B8968,Mapping!$A:$C,2,0),"Not Mapped"))</f>
        <v/>
      </c>
      <c r="P8968" s="36">
        <f>IF($B8968="","",IFERROR(VLOOKUP($B8968,Mapping!$A:$C,3,0),"Not Mapped"))</f>
        <v/>
      </c>
      <c r="Q8968" s="36">
        <f>IF($B8968="","",IFERROR(VLOOKUP($O8968,Leaders!$A:$B,2,0),"Not Mapped"))</f>
        <v/>
      </c>
      <c r="R8968" s="36">
        <f>IF($B8968="","",IF(COUNTIF(Exclusions!$A:$A,$B8968)&gt;0,"Yes","No"))</f>
        <v/>
      </c>
      <c r="S8968" s="38">
        <f>IF($B8968="","",MIN(1,DAY($A8968)/IF($N8968="Superstore",Settings!$B$5,Settings!$B$4)))</f>
        <v/>
      </c>
      <c r="T8968" s="38">
        <f>IF(OR($B8968="",$G8968="",$S8968=0),"",$G8968/$S8968)</f>
        <v/>
      </c>
      <c r="U8968" s="36">
        <f>IF($T8968="","",IF($T8968&lt;Settings!$B$8,"Critical",IF($T8968&lt;Settings!$B$9,"Semi Critical","Non Critical")))</f>
        <v/>
      </c>
      <c r="V8968" s="28" t="n"/>
      <c r="Z8968">
        <f>IF($B8968="","",IFERROR(VLOOKUP($B8968,'Plan HC for CCA'!$A:$B,2,0),""))</f>
        <v/>
      </c>
      <c r="AA8968">
        <f>IF(OR($B8968="",$Z8968=""),"",IF(N($M8968)&lt;$Z8968,"Delta","No Delta"))</f>
        <v/>
      </c>
      <c r="AB8968">
        <f>IF(OR($B8968="",$Z8968=""),"",MAX(0,$Z8968-N($M8968)))</f>
        <v/>
      </c>
      <c r="AC8968" s="46">
        <f>IF($B8968="","",IFERROR(INDEX('CCA Util %'!$H:$H,MATCH($B8968,'CCA Util %'!$E:$E,0)),""))</f>
        <v/>
      </c>
      <c r="AD8968">
        <f>IF($B8968="","",IFERROR(INDEX('CCA Util %'!$G:$G,MATCH($B8968,'CCA Util %'!$E:$E,0)),""))</f>
        <v/>
      </c>
      <c r="AE8968">
        <f>IF(OR($B8968="",$U8968=""),"",$U8968&amp;" &amp; "&amp;IF(OR($AD8968="",$AD8968=0),"Util NA",$AD8968&amp;" Util"))</f>
        <v/>
      </c>
    </row>
    <row r="8969" ht="15.75" customHeight="1" s="42">
      <c r="A8969" s="41" t="n"/>
      <c r="G8969" s="38" t="n"/>
      <c r="H8969" s="38" t="n"/>
      <c r="I8969" s="38" t="n"/>
      <c r="J8969" s="38" t="n"/>
      <c r="K8969" s="38" t="n"/>
      <c r="L8969" s="38" t="n"/>
      <c r="N8969" s="36">
        <f>IF($B8969="","",IF($C8969="SUPERSTORE","Superstore","DH"))</f>
        <v/>
      </c>
      <c r="O8969" s="36">
        <f>IF($B8969="","",IFERROR(VLOOKUP($B8969,Mapping!$A:$C,2,0),"Not Mapped"))</f>
        <v/>
      </c>
      <c r="P8969" s="36">
        <f>IF($B8969="","",IFERROR(VLOOKUP($B8969,Mapping!$A:$C,3,0),"Not Mapped"))</f>
        <v/>
      </c>
      <c r="Q8969" s="36">
        <f>IF($B8969="","",IFERROR(VLOOKUP($O8969,Leaders!$A:$B,2,0),"Not Mapped"))</f>
        <v/>
      </c>
      <c r="R8969" s="36">
        <f>IF($B8969="","",IF(COUNTIF(Exclusions!$A:$A,$B8969)&gt;0,"Yes","No"))</f>
        <v/>
      </c>
      <c r="S8969" s="38">
        <f>IF($B8969="","",MIN(1,DAY($A8969)/IF($N8969="Superstore",Settings!$B$5,Settings!$B$4)))</f>
        <v/>
      </c>
      <c r="T8969" s="38">
        <f>IF(OR($B8969="",$G8969="",$S8969=0),"",$G8969/$S8969)</f>
        <v/>
      </c>
      <c r="U8969" s="36">
        <f>IF($T8969="","",IF($T8969&lt;Settings!$B$8,"Critical",IF($T8969&lt;Settings!$B$9,"Semi Critical","Non Critical")))</f>
        <v/>
      </c>
      <c r="V8969" s="28" t="n"/>
      <c r="Z8969">
        <f>IF($B8969="","",IFERROR(VLOOKUP($B8969,'Plan HC for CCA'!$A:$B,2,0),""))</f>
        <v/>
      </c>
      <c r="AA8969">
        <f>IF(OR($B8969="",$Z8969=""),"",IF(N($M8969)&lt;$Z8969,"Delta","No Delta"))</f>
        <v/>
      </c>
      <c r="AB8969">
        <f>IF(OR($B8969="",$Z8969=""),"",MAX(0,$Z8969-N($M8969)))</f>
        <v/>
      </c>
      <c r="AC8969" s="46">
        <f>IF($B8969="","",IFERROR(INDEX('CCA Util %'!$H:$H,MATCH($B8969,'CCA Util %'!$E:$E,0)),""))</f>
        <v/>
      </c>
      <c r="AD8969">
        <f>IF($B8969="","",IFERROR(INDEX('CCA Util %'!$G:$G,MATCH($B8969,'CCA Util %'!$E:$E,0)),""))</f>
        <v/>
      </c>
      <c r="AE8969">
        <f>IF(OR($B8969="",$U8969=""),"",$U8969&amp;" &amp; "&amp;IF(OR($AD8969="",$AD8969=0),"Util NA",$AD8969&amp;" Util"))</f>
        <v/>
      </c>
    </row>
    <row r="8970" ht="15.75" customHeight="1" s="42">
      <c r="A8970" s="41" t="n"/>
      <c r="G8970" s="38" t="n"/>
      <c r="H8970" s="38" t="n"/>
      <c r="I8970" s="38" t="n"/>
      <c r="J8970" s="38" t="n"/>
      <c r="K8970" s="38" t="n"/>
      <c r="L8970" s="38" t="n"/>
      <c r="N8970" s="36">
        <f>IF($B8970="","",IF($C8970="SUPERSTORE","Superstore","DH"))</f>
        <v/>
      </c>
      <c r="O8970" s="36">
        <f>IF($B8970="","",IFERROR(VLOOKUP($B8970,Mapping!$A:$C,2,0),"Not Mapped"))</f>
        <v/>
      </c>
      <c r="P8970" s="36">
        <f>IF($B8970="","",IFERROR(VLOOKUP($B8970,Mapping!$A:$C,3,0),"Not Mapped"))</f>
        <v/>
      </c>
      <c r="Q8970" s="36">
        <f>IF($B8970="","",IFERROR(VLOOKUP($O8970,Leaders!$A:$B,2,0),"Not Mapped"))</f>
        <v/>
      </c>
      <c r="R8970" s="36">
        <f>IF($B8970="","",IF(COUNTIF(Exclusions!$A:$A,$B8970)&gt;0,"Yes","No"))</f>
        <v/>
      </c>
      <c r="S8970" s="38">
        <f>IF($B8970="","",MIN(1,DAY($A8970)/IF($N8970="Superstore",Settings!$B$5,Settings!$B$4)))</f>
        <v/>
      </c>
      <c r="T8970" s="38">
        <f>IF(OR($B8970="",$G8970="",$S8970=0),"",$G8970/$S8970)</f>
        <v/>
      </c>
      <c r="U8970" s="36">
        <f>IF($T8970="","",IF($T8970&lt;Settings!$B$8,"Critical",IF($T8970&lt;Settings!$B$9,"Semi Critical","Non Critical")))</f>
        <v/>
      </c>
      <c r="V8970" s="28" t="n"/>
      <c r="Z8970">
        <f>IF($B8970="","",IFERROR(VLOOKUP($B8970,'Plan HC for CCA'!$A:$B,2,0),""))</f>
        <v/>
      </c>
      <c r="AA8970">
        <f>IF(OR($B8970="",$Z8970=""),"",IF(N($M8970)&lt;$Z8970,"Delta","No Delta"))</f>
        <v/>
      </c>
      <c r="AB8970">
        <f>IF(OR($B8970="",$Z8970=""),"",MAX(0,$Z8970-N($M8970)))</f>
        <v/>
      </c>
      <c r="AC8970" s="46">
        <f>IF($B8970="","",IFERROR(INDEX('CCA Util %'!$H:$H,MATCH($B8970,'CCA Util %'!$E:$E,0)),""))</f>
        <v/>
      </c>
      <c r="AD8970">
        <f>IF($B8970="","",IFERROR(INDEX('CCA Util %'!$G:$G,MATCH($B8970,'CCA Util %'!$E:$E,0)),""))</f>
        <v/>
      </c>
      <c r="AE8970">
        <f>IF(OR($B8970="",$U8970=""),"",$U8970&amp;" &amp; "&amp;IF(OR($AD8970="",$AD8970=0),"Util NA",$AD8970&amp;" Util"))</f>
        <v/>
      </c>
    </row>
    <row r="8971" ht="15.75" customHeight="1" s="42">
      <c r="A8971" s="41" t="n"/>
      <c r="G8971" s="38" t="n"/>
      <c r="H8971" s="38" t="n"/>
      <c r="I8971" s="38" t="n"/>
      <c r="J8971" s="38" t="n"/>
      <c r="K8971" s="38" t="n"/>
      <c r="L8971" s="38" t="n"/>
      <c r="N8971" s="36">
        <f>IF($B8971="","",IF($C8971="SUPERSTORE","Superstore","DH"))</f>
        <v/>
      </c>
      <c r="O8971" s="36">
        <f>IF($B8971="","",IFERROR(VLOOKUP($B8971,Mapping!$A:$C,2,0),"Not Mapped"))</f>
        <v/>
      </c>
      <c r="P8971" s="36">
        <f>IF($B8971="","",IFERROR(VLOOKUP($B8971,Mapping!$A:$C,3,0),"Not Mapped"))</f>
        <v/>
      </c>
      <c r="Q8971" s="36">
        <f>IF($B8971="","",IFERROR(VLOOKUP($O8971,Leaders!$A:$B,2,0),"Not Mapped"))</f>
        <v/>
      </c>
      <c r="R8971" s="36">
        <f>IF($B8971="","",IF(COUNTIF(Exclusions!$A:$A,$B8971)&gt;0,"Yes","No"))</f>
        <v/>
      </c>
      <c r="S8971" s="38">
        <f>IF($B8971="","",MIN(1,DAY($A8971)/IF($N8971="Superstore",Settings!$B$5,Settings!$B$4)))</f>
        <v/>
      </c>
      <c r="T8971" s="38">
        <f>IF(OR($B8971="",$G8971="",$S8971=0),"",$G8971/$S8971)</f>
        <v/>
      </c>
      <c r="U8971" s="36">
        <f>IF($T8971="","",IF($T8971&lt;Settings!$B$8,"Critical",IF($T8971&lt;Settings!$B$9,"Semi Critical","Non Critical")))</f>
        <v/>
      </c>
      <c r="V8971" s="28" t="n"/>
      <c r="Z8971">
        <f>IF($B8971="","",IFERROR(VLOOKUP($B8971,'Plan HC for CCA'!$A:$B,2,0),""))</f>
        <v/>
      </c>
      <c r="AA8971">
        <f>IF(OR($B8971="",$Z8971=""),"",IF(N($M8971)&lt;$Z8971,"Delta","No Delta"))</f>
        <v/>
      </c>
      <c r="AB8971">
        <f>IF(OR($B8971="",$Z8971=""),"",MAX(0,$Z8971-N($M8971)))</f>
        <v/>
      </c>
      <c r="AC8971" s="46">
        <f>IF($B8971="","",IFERROR(INDEX('CCA Util %'!$H:$H,MATCH($B8971,'CCA Util %'!$E:$E,0)),""))</f>
        <v/>
      </c>
      <c r="AD8971">
        <f>IF($B8971="","",IFERROR(INDEX('CCA Util %'!$G:$G,MATCH($B8971,'CCA Util %'!$E:$E,0)),""))</f>
        <v/>
      </c>
      <c r="AE8971">
        <f>IF(OR($B8971="",$U8971=""),"",$U8971&amp;" &amp; "&amp;IF(OR($AD8971="",$AD8971=0),"Util NA",$AD8971&amp;" Util"))</f>
        <v/>
      </c>
    </row>
    <row r="8972" ht="15.75" customHeight="1" s="42">
      <c r="A8972" s="41" t="n"/>
      <c r="G8972" s="38" t="n"/>
      <c r="H8972" s="38" t="n"/>
      <c r="I8972" s="38" t="n"/>
      <c r="J8972" s="38" t="n"/>
      <c r="K8972" s="38" t="n"/>
      <c r="L8972" s="38" t="n"/>
      <c r="N8972" s="36">
        <f>IF($B8972="","",IF($C8972="SUPERSTORE","Superstore","DH"))</f>
        <v/>
      </c>
      <c r="O8972" s="36">
        <f>IF($B8972="","",IFERROR(VLOOKUP($B8972,Mapping!$A:$C,2,0),"Not Mapped"))</f>
        <v/>
      </c>
      <c r="P8972" s="36">
        <f>IF($B8972="","",IFERROR(VLOOKUP($B8972,Mapping!$A:$C,3,0),"Not Mapped"))</f>
        <v/>
      </c>
      <c r="Q8972" s="36">
        <f>IF($B8972="","",IFERROR(VLOOKUP($O8972,Leaders!$A:$B,2,0),"Not Mapped"))</f>
        <v/>
      </c>
      <c r="R8972" s="36">
        <f>IF($B8972="","",IF(COUNTIF(Exclusions!$A:$A,$B8972)&gt;0,"Yes","No"))</f>
        <v/>
      </c>
      <c r="S8972" s="38">
        <f>IF($B8972="","",MIN(1,DAY($A8972)/IF($N8972="Superstore",Settings!$B$5,Settings!$B$4)))</f>
        <v/>
      </c>
      <c r="T8972" s="38">
        <f>IF(OR($B8972="",$G8972="",$S8972=0),"",$G8972/$S8972)</f>
        <v/>
      </c>
      <c r="U8972" s="36">
        <f>IF($T8972="","",IF($T8972&lt;Settings!$B$8,"Critical",IF($T8972&lt;Settings!$B$9,"Semi Critical","Non Critical")))</f>
        <v/>
      </c>
      <c r="V8972" s="28" t="n"/>
      <c r="Z8972">
        <f>IF($B8972="","",IFERROR(VLOOKUP($B8972,'Plan HC for CCA'!$A:$B,2,0),""))</f>
        <v/>
      </c>
      <c r="AA8972">
        <f>IF(OR($B8972="",$Z8972=""),"",IF(N($M8972)&lt;$Z8972,"Delta","No Delta"))</f>
        <v/>
      </c>
      <c r="AB8972">
        <f>IF(OR($B8972="",$Z8972=""),"",MAX(0,$Z8972-N($M8972)))</f>
        <v/>
      </c>
      <c r="AC8972" s="46">
        <f>IF($B8972="","",IFERROR(INDEX('CCA Util %'!$H:$H,MATCH($B8972,'CCA Util %'!$E:$E,0)),""))</f>
        <v/>
      </c>
      <c r="AD8972">
        <f>IF($B8972="","",IFERROR(INDEX('CCA Util %'!$G:$G,MATCH($B8972,'CCA Util %'!$E:$E,0)),""))</f>
        <v/>
      </c>
      <c r="AE8972">
        <f>IF(OR($B8972="",$U8972=""),"",$U8972&amp;" &amp; "&amp;IF(OR($AD8972="",$AD8972=0),"Util NA",$AD8972&amp;" Util"))</f>
        <v/>
      </c>
    </row>
    <row r="8973" ht="15.75" customHeight="1" s="42">
      <c r="A8973" s="41" t="n"/>
      <c r="G8973" s="38" t="n"/>
      <c r="H8973" s="38" t="n"/>
      <c r="I8973" s="38" t="n"/>
      <c r="J8973" s="38" t="n"/>
      <c r="K8973" s="38" t="n"/>
      <c r="L8973" s="38" t="n"/>
      <c r="N8973" s="36">
        <f>IF($B8973="","",IF($C8973="SUPERSTORE","Superstore","DH"))</f>
        <v/>
      </c>
      <c r="O8973" s="36">
        <f>IF($B8973="","",IFERROR(VLOOKUP($B8973,Mapping!$A:$C,2,0),"Not Mapped"))</f>
        <v/>
      </c>
      <c r="P8973" s="36">
        <f>IF($B8973="","",IFERROR(VLOOKUP($B8973,Mapping!$A:$C,3,0),"Not Mapped"))</f>
        <v/>
      </c>
      <c r="Q8973" s="36">
        <f>IF($B8973="","",IFERROR(VLOOKUP($O8973,Leaders!$A:$B,2,0),"Not Mapped"))</f>
        <v/>
      </c>
      <c r="R8973" s="36">
        <f>IF($B8973="","",IF(COUNTIF(Exclusions!$A:$A,$B8973)&gt;0,"Yes","No"))</f>
        <v/>
      </c>
      <c r="S8973" s="38">
        <f>IF($B8973="","",MIN(1,DAY($A8973)/IF($N8973="Superstore",Settings!$B$5,Settings!$B$4)))</f>
        <v/>
      </c>
      <c r="T8973" s="38">
        <f>IF(OR($B8973="",$G8973="",$S8973=0),"",$G8973/$S8973)</f>
        <v/>
      </c>
      <c r="U8973" s="36">
        <f>IF($T8973="","",IF($T8973&lt;Settings!$B$8,"Critical",IF($T8973&lt;Settings!$B$9,"Semi Critical","Non Critical")))</f>
        <v/>
      </c>
      <c r="V8973" s="28" t="n"/>
      <c r="Z8973">
        <f>IF($B8973="","",IFERROR(VLOOKUP($B8973,'Plan HC for CCA'!$A:$B,2,0),""))</f>
        <v/>
      </c>
      <c r="AA8973">
        <f>IF(OR($B8973="",$Z8973=""),"",IF(N($M8973)&lt;$Z8973,"Delta","No Delta"))</f>
        <v/>
      </c>
      <c r="AB8973">
        <f>IF(OR($B8973="",$Z8973=""),"",MAX(0,$Z8973-N($M8973)))</f>
        <v/>
      </c>
      <c r="AC8973" s="46">
        <f>IF($B8973="","",IFERROR(INDEX('CCA Util %'!$H:$H,MATCH($B8973,'CCA Util %'!$E:$E,0)),""))</f>
        <v/>
      </c>
      <c r="AD8973">
        <f>IF($B8973="","",IFERROR(INDEX('CCA Util %'!$G:$G,MATCH($B8973,'CCA Util %'!$E:$E,0)),""))</f>
        <v/>
      </c>
      <c r="AE8973">
        <f>IF(OR($B8973="",$U8973=""),"",$U8973&amp;" &amp; "&amp;IF(OR($AD8973="",$AD8973=0),"Util NA",$AD8973&amp;" Util"))</f>
        <v/>
      </c>
    </row>
    <row r="8974" ht="15.75" customHeight="1" s="42">
      <c r="A8974" s="41" t="n"/>
      <c r="G8974" s="38" t="n"/>
      <c r="H8974" s="38" t="n"/>
      <c r="I8974" s="38" t="n"/>
      <c r="J8974" s="38" t="n"/>
      <c r="K8974" s="38" t="n"/>
      <c r="L8974" s="38" t="n"/>
      <c r="N8974" s="36">
        <f>IF($B8974="","",IF($C8974="SUPERSTORE","Superstore","DH"))</f>
        <v/>
      </c>
      <c r="O8974" s="36">
        <f>IF($B8974="","",IFERROR(VLOOKUP($B8974,Mapping!$A:$C,2,0),"Not Mapped"))</f>
        <v/>
      </c>
      <c r="P8974" s="36">
        <f>IF($B8974="","",IFERROR(VLOOKUP($B8974,Mapping!$A:$C,3,0),"Not Mapped"))</f>
        <v/>
      </c>
      <c r="Q8974" s="36">
        <f>IF($B8974="","",IFERROR(VLOOKUP($O8974,Leaders!$A:$B,2,0),"Not Mapped"))</f>
        <v/>
      </c>
      <c r="R8974" s="36">
        <f>IF($B8974="","",IF(COUNTIF(Exclusions!$A:$A,$B8974)&gt;0,"Yes","No"))</f>
        <v/>
      </c>
      <c r="S8974" s="38">
        <f>IF($B8974="","",MIN(1,DAY($A8974)/IF($N8974="Superstore",Settings!$B$5,Settings!$B$4)))</f>
        <v/>
      </c>
      <c r="T8974" s="38">
        <f>IF(OR($B8974="",$G8974="",$S8974=0),"",$G8974/$S8974)</f>
        <v/>
      </c>
      <c r="U8974" s="36">
        <f>IF($T8974="","",IF($T8974&lt;Settings!$B$8,"Critical",IF($T8974&lt;Settings!$B$9,"Semi Critical","Non Critical")))</f>
        <v/>
      </c>
      <c r="V8974" s="28" t="n"/>
      <c r="Z8974">
        <f>IF($B8974="","",IFERROR(VLOOKUP($B8974,'Plan HC for CCA'!$A:$B,2,0),""))</f>
        <v/>
      </c>
      <c r="AA8974">
        <f>IF(OR($B8974="",$Z8974=""),"",IF(N($M8974)&lt;$Z8974,"Delta","No Delta"))</f>
        <v/>
      </c>
      <c r="AB8974">
        <f>IF(OR($B8974="",$Z8974=""),"",MAX(0,$Z8974-N($M8974)))</f>
        <v/>
      </c>
      <c r="AC8974" s="46">
        <f>IF($B8974="","",IFERROR(INDEX('CCA Util %'!$H:$H,MATCH($B8974,'CCA Util %'!$E:$E,0)),""))</f>
        <v/>
      </c>
      <c r="AD8974">
        <f>IF($B8974="","",IFERROR(INDEX('CCA Util %'!$G:$G,MATCH($B8974,'CCA Util %'!$E:$E,0)),""))</f>
        <v/>
      </c>
      <c r="AE8974">
        <f>IF(OR($B8974="",$U8974=""),"",$U8974&amp;" &amp; "&amp;IF(OR($AD8974="",$AD8974=0),"Util NA",$AD8974&amp;" Util"))</f>
        <v/>
      </c>
    </row>
    <row r="8975" ht="15.75" customHeight="1" s="42">
      <c r="A8975" s="41" t="n"/>
      <c r="G8975" s="38" t="n"/>
      <c r="H8975" s="38" t="n"/>
      <c r="I8975" s="38" t="n"/>
      <c r="J8975" s="38" t="n"/>
      <c r="K8975" s="38" t="n"/>
      <c r="L8975" s="38" t="n"/>
      <c r="N8975" s="36">
        <f>IF($B8975="","",IF($C8975="SUPERSTORE","Superstore","DH"))</f>
        <v/>
      </c>
      <c r="O8975" s="36">
        <f>IF($B8975="","",IFERROR(VLOOKUP($B8975,Mapping!$A:$C,2,0),"Not Mapped"))</f>
        <v/>
      </c>
      <c r="P8975" s="36">
        <f>IF($B8975="","",IFERROR(VLOOKUP($B8975,Mapping!$A:$C,3,0),"Not Mapped"))</f>
        <v/>
      </c>
      <c r="Q8975" s="36">
        <f>IF($B8975="","",IFERROR(VLOOKUP($O8975,Leaders!$A:$B,2,0),"Not Mapped"))</f>
        <v/>
      </c>
      <c r="R8975" s="36">
        <f>IF($B8975="","",IF(COUNTIF(Exclusions!$A:$A,$B8975)&gt;0,"Yes","No"))</f>
        <v/>
      </c>
      <c r="S8975" s="38">
        <f>IF($B8975="","",MIN(1,DAY($A8975)/IF($N8975="Superstore",Settings!$B$5,Settings!$B$4)))</f>
        <v/>
      </c>
      <c r="T8975" s="38">
        <f>IF(OR($B8975="",$G8975="",$S8975=0),"",$G8975/$S8975)</f>
        <v/>
      </c>
      <c r="U8975" s="36">
        <f>IF($T8975="","",IF($T8975&lt;Settings!$B$8,"Critical",IF($T8975&lt;Settings!$B$9,"Semi Critical","Non Critical")))</f>
        <v/>
      </c>
      <c r="V8975" s="28" t="n"/>
      <c r="Z8975">
        <f>IF($B8975="","",IFERROR(VLOOKUP($B8975,'Plan HC for CCA'!$A:$B,2,0),""))</f>
        <v/>
      </c>
      <c r="AA8975">
        <f>IF(OR($B8975="",$Z8975=""),"",IF(N($M8975)&lt;$Z8975,"Delta","No Delta"))</f>
        <v/>
      </c>
      <c r="AB8975">
        <f>IF(OR($B8975="",$Z8975=""),"",MAX(0,$Z8975-N($M8975)))</f>
        <v/>
      </c>
      <c r="AC8975" s="46">
        <f>IF($B8975="","",IFERROR(INDEX('CCA Util %'!$H:$H,MATCH($B8975,'CCA Util %'!$E:$E,0)),""))</f>
        <v/>
      </c>
      <c r="AD8975">
        <f>IF($B8975="","",IFERROR(INDEX('CCA Util %'!$G:$G,MATCH($B8975,'CCA Util %'!$E:$E,0)),""))</f>
        <v/>
      </c>
      <c r="AE8975">
        <f>IF(OR($B8975="",$U8975=""),"",$U8975&amp;" &amp; "&amp;IF(OR($AD8975="",$AD8975=0),"Util NA",$AD8975&amp;" Util"))</f>
        <v/>
      </c>
    </row>
    <row r="8976" ht="15.75" customHeight="1" s="42">
      <c r="A8976" s="41" t="n"/>
      <c r="G8976" s="38" t="n"/>
      <c r="H8976" s="38" t="n"/>
      <c r="I8976" s="38" t="n"/>
      <c r="J8976" s="38" t="n"/>
      <c r="K8976" s="38" t="n"/>
      <c r="L8976" s="38" t="n"/>
      <c r="N8976" s="36">
        <f>IF($B8976="","",IF($C8976="SUPERSTORE","Superstore","DH"))</f>
        <v/>
      </c>
      <c r="O8976" s="36">
        <f>IF($B8976="","",IFERROR(VLOOKUP($B8976,Mapping!$A:$C,2,0),"Not Mapped"))</f>
        <v/>
      </c>
      <c r="P8976" s="36">
        <f>IF($B8976="","",IFERROR(VLOOKUP($B8976,Mapping!$A:$C,3,0),"Not Mapped"))</f>
        <v/>
      </c>
      <c r="Q8976" s="36">
        <f>IF($B8976="","",IFERROR(VLOOKUP($O8976,Leaders!$A:$B,2,0),"Not Mapped"))</f>
        <v/>
      </c>
      <c r="R8976" s="36">
        <f>IF($B8976="","",IF(COUNTIF(Exclusions!$A:$A,$B8976)&gt;0,"Yes","No"))</f>
        <v/>
      </c>
      <c r="S8976" s="38">
        <f>IF($B8976="","",MIN(1,DAY($A8976)/IF($N8976="Superstore",Settings!$B$5,Settings!$B$4)))</f>
        <v/>
      </c>
      <c r="T8976" s="38">
        <f>IF(OR($B8976="",$G8976="",$S8976=0),"",$G8976/$S8976)</f>
        <v/>
      </c>
      <c r="U8976" s="36">
        <f>IF($T8976="","",IF($T8976&lt;Settings!$B$8,"Critical",IF($T8976&lt;Settings!$B$9,"Semi Critical","Non Critical")))</f>
        <v/>
      </c>
      <c r="V8976" s="28" t="n"/>
      <c r="Z8976">
        <f>IF($B8976="","",IFERROR(VLOOKUP($B8976,'Plan HC for CCA'!$A:$B,2,0),""))</f>
        <v/>
      </c>
      <c r="AA8976">
        <f>IF(OR($B8976="",$Z8976=""),"",IF(N($M8976)&lt;$Z8976,"Delta","No Delta"))</f>
        <v/>
      </c>
      <c r="AB8976">
        <f>IF(OR($B8976="",$Z8976=""),"",MAX(0,$Z8976-N($M8976)))</f>
        <v/>
      </c>
      <c r="AC8976" s="46">
        <f>IF($B8976="","",IFERROR(INDEX('CCA Util %'!$H:$H,MATCH($B8976,'CCA Util %'!$E:$E,0)),""))</f>
        <v/>
      </c>
      <c r="AD8976">
        <f>IF($B8976="","",IFERROR(INDEX('CCA Util %'!$G:$G,MATCH($B8976,'CCA Util %'!$E:$E,0)),""))</f>
        <v/>
      </c>
      <c r="AE8976">
        <f>IF(OR($B8976="",$U8976=""),"",$U8976&amp;" &amp; "&amp;IF(OR($AD8976="",$AD8976=0),"Util NA",$AD8976&amp;" Util"))</f>
        <v/>
      </c>
    </row>
    <row r="8977" ht="15.75" customHeight="1" s="42">
      <c r="A8977" s="41" t="n"/>
      <c r="G8977" s="38" t="n"/>
      <c r="H8977" s="38" t="n"/>
      <c r="I8977" s="38" t="n"/>
      <c r="J8977" s="38" t="n"/>
      <c r="K8977" s="38" t="n"/>
      <c r="L8977" s="38" t="n"/>
      <c r="N8977" s="36">
        <f>IF($B8977="","",IF($C8977="SUPERSTORE","Superstore","DH"))</f>
        <v/>
      </c>
      <c r="O8977" s="36">
        <f>IF($B8977="","",IFERROR(VLOOKUP($B8977,Mapping!$A:$C,2,0),"Not Mapped"))</f>
        <v/>
      </c>
      <c r="P8977" s="36">
        <f>IF($B8977="","",IFERROR(VLOOKUP($B8977,Mapping!$A:$C,3,0),"Not Mapped"))</f>
        <v/>
      </c>
      <c r="Q8977" s="36">
        <f>IF($B8977="","",IFERROR(VLOOKUP($O8977,Leaders!$A:$B,2,0),"Not Mapped"))</f>
        <v/>
      </c>
      <c r="R8977" s="36">
        <f>IF($B8977="","",IF(COUNTIF(Exclusions!$A:$A,$B8977)&gt;0,"Yes","No"))</f>
        <v/>
      </c>
      <c r="S8977" s="38">
        <f>IF($B8977="","",MIN(1,DAY($A8977)/IF($N8977="Superstore",Settings!$B$5,Settings!$B$4)))</f>
        <v/>
      </c>
      <c r="T8977" s="38">
        <f>IF(OR($B8977="",$G8977="",$S8977=0),"",$G8977/$S8977)</f>
        <v/>
      </c>
      <c r="U8977" s="36">
        <f>IF($T8977="","",IF($T8977&lt;Settings!$B$8,"Critical",IF($T8977&lt;Settings!$B$9,"Semi Critical","Non Critical")))</f>
        <v/>
      </c>
      <c r="V8977" s="28" t="n"/>
      <c r="Z8977">
        <f>IF($B8977="","",IFERROR(VLOOKUP($B8977,'Plan HC for CCA'!$A:$B,2,0),""))</f>
        <v/>
      </c>
      <c r="AA8977">
        <f>IF(OR($B8977="",$Z8977=""),"",IF(N($M8977)&lt;$Z8977,"Delta","No Delta"))</f>
        <v/>
      </c>
      <c r="AB8977">
        <f>IF(OR($B8977="",$Z8977=""),"",MAX(0,$Z8977-N($M8977)))</f>
        <v/>
      </c>
      <c r="AC8977" s="46">
        <f>IF($B8977="","",IFERROR(INDEX('CCA Util %'!$H:$H,MATCH($B8977,'CCA Util %'!$E:$E,0)),""))</f>
        <v/>
      </c>
      <c r="AD8977">
        <f>IF($B8977="","",IFERROR(INDEX('CCA Util %'!$G:$G,MATCH($B8977,'CCA Util %'!$E:$E,0)),""))</f>
        <v/>
      </c>
      <c r="AE8977">
        <f>IF(OR($B8977="",$U8977=""),"",$U8977&amp;" &amp; "&amp;IF(OR($AD8977="",$AD8977=0),"Util NA",$AD8977&amp;" Util"))</f>
        <v/>
      </c>
    </row>
    <row r="8978" ht="15.75" customHeight="1" s="42">
      <c r="A8978" s="41" t="n"/>
      <c r="G8978" s="38" t="n"/>
      <c r="H8978" s="38" t="n"/>
      <c r="I8978" s="38" t="n"/>
      <c r="J8978" s="38" t="n"/>
      <c r="K8978" s="38" t="n"/>
      <c r="L8978" s="38" t="n"/>
      <c r="N8978" s="36">
        <f>IF($B8978="","",IF($C8978="SUPERSTORE","Superstore","DH"))</f>
        <v/>
      </c>
      <c r="O8978" s="36">
        <f>IF($B8978="","",IFERROR(VLOOKUP($B8978,Mapping!$A:$C,2,0),"Not Mapped"))</f>
        <v/>
      </c>
      <c r="P8978" s="36">
        <f>IF($B8978="","",IFERROR(VLOOKUP($B8978,Mapping!$A:$C,3,0),"Not Mapped"))</f>
        <v/>
      </c>
      <c r="Q8978" s="36">
        <f>IF($B8978="","",IFERROR(VLOOKUP($O8978,Leaders!$A:$B,2,0),"Not Mapped"))</f>
        <v/>
      </c>
      <c r="R8978" s="36">
        <f>IF($B8978="","",IF(COUNTIF(Exclusions!$A:$A,$B8978)&gt;0,"Yes","No"))</f>
        <v/>
      </c>
      <c r="S8978" s="38">
        <f>IF($B8978="","",MIN(1,DAY($A8978)/IF($N8978="Superstore",Settings!$B$5,Settings!$B$4)))</f>
        <v/>
      </c>
      <c r="T8978" s="38">
        <f>IF(OR($B8978="",$G8978="",$S8978=0),"",$G8978/$S8978)</f>
        <v/>
      </c>
      <c r="U8978" s="36">
        <f>IF($T8978="","",IF($T8978&lt;Settings!$B$8,"Critical",IF($T8978&lt;Settings!$B$9,"Semi Critical","Non Critical")))</f>
        <v/>
      </c>
      <c r="V8978" s="28" t="n"/>
      <c r="Z8978">
        <f>IF($B8978="","",IFERROR(VLOOKUP($B8978,'Plan HC for CCA'!$A:$B,2,0),""))</f>
        <v/>
      </c>
      <c r="AA8978">
        <f>IF(OR($B8978="",$Z8978=""),"",IF(N($M8978)&lt;$Z8978,"Delta","No Delta"))</f>
        <v/>
      </c>
      <c r="AB8978">
        <f>IF(OR($B8978="",$Z8978=""),"",MAX(0,$Z8978-N($M8978)))</f>
        <v/>
      </c>
      <c r="AC8978" s="46">
        <f>IF($B8978="","",IFERROR(INDEX('CCA Util %'!$H:$H,MATCH($B8978,'CCA Util %'!$E:$E,0)),""))</f>
        <v/>
      </c>
      <c r="AD8978">
        <f>IF($B8978="","",IFERROR(INDEX('CCA Util %'!$G:$G,MATCH($B8978,'CCA Util %'!$E:$E,0)),""))</f>
        <v/>
      </c>
      <c r="AE8978">
        <f>IF(OR($B8978="",$U8978=""),"",$U8978&amp;" &amp; "&amp;IF(OR($AD8978="",$AD8978=0),"Util NA",$AD8978&amp;" Util"))</f>
        <v/>
      </c>
    </row>
    <row r="8979" ht="15.75" customHeight="1" s="42">
      <c r="A8979" s="41" t="n"/>
      <c r="G8979" s="38" t="n"/>
      <c r="H8979" s="38" t="n"/>
      <c r="I8979" s="38" t="n"/>
      <c r="J8979" s="38" t="n"/>
      <c r="K8979" s="38" t="n"/>
      <c r="L8979" s="38" t="n"/>
      <c r="N8979" s="36">
        <f>IF($B8979="","",IF($C8979="SUPERSTORE","Superstore","DH"))</f>
        <v/>
      </c>
      <c r="O8979" s="36">
        <f>IF($B8979="","",IFERROR(VLOOKUP($B8979,Mapping!$A:$C,2,0),"Not Mapped"))</f>
        <v/>
      </c>
      <c r="P8979" s="36">
        <f>IF($B8979="","",IFERROR(VLOOKUP($B8979,Mapping!$A:$C,3,0),"Not Mapped"))</f>
        <v/>
      </c>
      <c r="Q8979" s="36">
        <f>IF($B8979="","",IFERROR(VLOOKUP($O8979,Leaders!$A:$B,2,0),"Not Mapped"))</f>
        <v/>
      </c>
      <c r="R8979" s="36">
        <f>IF($B8979="","",IF(COUNTIF(Exclusions!$A:$A,$B8979)&gt;0,"Yes","No"))</f>
        <v/>
      </c>
      <c r="S8979" s="38">
        <f>IF($B8979="","",MIN(1,DAY($A8979)/IF($N8979="Superstore",Settings!$B$5,Settings!$B$4)))</f>
        <v/>
      </c>
      <c r="T8979" s="38">
        <f>IF(OR($B8979="",$G8979="",$S8979=0),"",$G8979/$S8979)</f>
        <v/>
      </c>
      <c r="U8979" s="36">
        <f>IF($T8979="","",IF($T8979&lt;Settings!$B$8,"Critical",IF($T8979&lt;Settings!$B$9,"Semi Critical","Non Critical")))</f>
        <v/>
      </c>
      <c r="V8979" s="28" t="n"/>
      <c r="Z8979">
        <f>IF($B8979="","",IFERROR(VLOOKUP($B8979,'Plan HC for CCA'!$A:$B,2,0),""))</f>
        <v/>
      </c>
      <c r="AA8979">
        <f>IF(OR($B8979="",$Z8979=""),"",IF(N($M8979)&lt;$Z8979,"Delta","No Delta"))</f>
        <v/>
      </c>
      <c r="AB8979">
        <f>IF(OR($B8979="",$Z8979=""),"",MAX(0,$Z8979-N($M8979)))</f>
        <v/>
      </c>
      <c r="AC8979" s="46">
        <f>IF($B8979="","",IFERROR(INDEX('CCA Util %'!$H:$H,MATCH($B8979,'CCA Util %'!$E:$E,0)),""))</f>
        <v/>
      </c>
      <c r="AD8979">
        <f>IF($B8979="","",IFERROR(INDEX('CCA Util %'!$G:$G,MATCH($B8979,'CCA Util %'!$E:$E,0)),""))</f>
        <v/>
      </c>
      <c r="AE8979">
        <f>IF(OR($B8979="",$U8979=""),"",$U8979&amp;" &amp; "&amp;IF(OR($AD8979="",$AD8979=0),"Util NA",$AD8979&amp;" Util"))</f>
        <v/>
      </c>
    </row>
    <row r="8980" ht="15.75" customHeight="1" s="42">
      <c r="A8980" s="41" t="n"/>
      <c r="G8980" s="38" t="n"/>
      <c r="H8980" s="38" t="n"/>
      <c r="I8980" s="38" t="n"/>
      <c r="J8980" s="38" t="n"/>
      <c r="K8980" s="38" t="n"/>
      <c r="L8980" s="38" t="n"/>
      <c r="N8980" s="36">
        <f>IF($B8980="","",IF($C8980="SUPERSTORE","Superstore","DH"))</f>
        <v/>
      </c>
      <c r="O8980" s="36">
        <f>IF($B8980="","",IFERROR(VLOOKUP($B8980,Mapping!$A:$C,2,0),"Not Mapped"))</f>
        <v/>
      </c>
      <c r="P8980" s="36">
        <f>IF($B8980="","",IFERROR(VLOOKUP($B8980,Mapping!$A:$C,3,0),"Not Mapped"))</f>
        <v/>
      </c>
      <c r="Q8980" s="36">
        <f>IF($B8980="","",IFERROR(VLOOKUP($O8980,Leaders!$A:$B,2,0),"Not Mapped"))</f>
        <v/>
      </c>
      <c r="R8980" s="36">
        <f>IF($B8980="","",IF(COUNTIF(Exclusions!$A:$A,$B8980)&gt;0,"Yes","No"))</f>
        <v/>
      </c>
      <c r="S8980" s="38">
        <f>IF($B8980="","",MIN(1,DAY($A8980)/IF($N8980="Superstore",Settings!$B$5,Settings!$B$4)))</f>
        <v/>
      </c>
      <c r="T8980" s="38">
        <f>IF(OR($B8980="",$G8980="",$S8980=0),"",$G8980/$S8980)</f>
        <v/>
      </c>
      <c r="U8980" s="36">
        <f>IF($T8980="","",IF($T8980&lt;Settings!$B$8,"Critical",IF($T8980&lt;Settings!$B$9,"Semi Critical","Non Critical")))</f>
        <v/>
      </c>
      <c r="V8980" s="28" t="n"/>
      <c r="Z8980">
        <f>IF($B8980="","",IFERROR(VLOOKUP($B8980,'Plan HC for CCA'!$A:$B,2,0),""))</f>
        <v/>
      </c>
      <c r="AA8980">
        <f>IF(OR($B8980="",$Z8980=""),"",IF(N($M8980)&lt;$Z8980,"Delta","No Delta"))</f>
        <v/>
      </c>
      <c r="AB8980">
        <f>IF(OR($B8980="",$Z8980=""),"",MAX(0,$Z8980-N($M8980)))</f>
        <v/>
      </c>
      <c r="AC8980" s="46">
        <f>IF($B8980="","",IFERROR(INDEX('CCA Util %'!$H:$H,MATCH($B8980,'CCA Util %'!$E:$E,0)),""))</f>
        <v/>
      </c>
      <c r="AD8980">
        <f>IF($B8980="","",IFERROR(INDEX('CCA Util %'!$G:$G,MATCH($B8980,'CCA Util %'!$E:$E,0)),""))</f>
        <v/>
      </c>
      <c r="AE8980">
        <f>IF(OR($B8980="",$U8980=""),"",$U8980&amp;" &amp; "&amp;IF(OR($AD8980="",$AD8980=0),"Util NA",$AD8980&amp;" Util"))</f>
        <v/>
      </c>
    </row>
    <row r="8981" ht="15.75" customHeight="1" s="42">
      <c r="A8981" s="41" t="n"/>
      <c r="G8981" s="38" t="n"/>
      <c r="H8981" s="38" t="n"/>
      <c r="I8981" s="38" t="n"/>
      <c r="J8981" s="38" t="n"/>
      <c r="K8981" s="38" t="n"/>
      <c r="L8981" s="38" t="n"/>
      <c r="N8981" s="36">
        <f>IF($B8981="","",IF($C8981="SUPERSTORE","Superstore","DH"))</f>
        <v/>
      </c>
      <c r="O8981" s="36">
        <f>IF($B8981="","",IFERROR(VLOOKUP($B8981,Mapping!$A:$C,2,0),"Not Mapped"))</f>
        <v/>
      </c>
      <c r="P8981" s="36">
        <f>IF($B8981="","",IFERROR(VLOOKUP($B8981,Mapping!$A:$C,3,0),"Not Mapped"))</f>
        <v/>
      </c>
      <c r="Q8981" s="36">
        <f>IF($B8981="","",IFERROR(VLOOKUP($O8981,Leaders!$A:$B,2,0),"Not Mapped"))</f>
        <v/>
      </c>
      <c r="R8981" s="36">
        <f>IF($B8981="","",IF(COUNTIF(Exclusions!$A:$A,$B8981)&gt;0,"Yes","No"))</f>
        <v/>
      </c>
      <c r="S8981" s="38">
        <f>IF($B8981="","",MIN(1,DAY($A8981)/IF($N8981="Superstore",Settings!$B$5,Settings!$B$4)))</f>
        <v/>
      </c>
      <c r="T8981" s="38">
        <f>IF(OR($B8981="",$G8981="",$S8981=0),"",$G8981/$S8981)</f>
        <v/>
      </c>
      <c r="U8981" s="36">
        <f>IF($T8981="","",IF($T8981&lt;Settings!$B$8,"Critical",IF($T8981&lt;Settings!$B$9,"Semi Critical","Non Critical")))</f>
        <v/>
      </c>
      <c r="V8981" s="28" t="n"/>
      <c r="Z8981">
        <f>IF($B8981="","",IFERROR(VLOOKUP($B8981,'Plan HC for CCA'!$A:$B,2,0),""))</f>
        <v/>
      </c>
      <c r="AA8981">
        <f>IF(OR($B8981="",$Z8981=""),"",IF(N($M8981)&lt;$Z8981,"Delta","No Delta"))</f>
        <v/>
      </c>
      <c r="AB8981">
        <f>IF(OR($B8981="",$Z8981=""),"",MAX(0,$Z8981-N($M8981)))</f>
        <v/>
      </c>
      <c r="AC8981" s="46">
        <f>IF($B8981="","",IFERROR(INDEX('CCA Util %'!$H:$H,MATCH($B8981,'CCA Util %'!$E:$E,0)),""))</f>
        <v/>
      </c>
      <c r="AD8981">
        <f>IF($B8981="","",IFERROR(INDEX('CCA Util %'!$G:$G,MATCH($B8981,'CCA Util %'!$E:$E,0)),""))</f>
        <v/>
      </c>
      <c r="AE8981">
        <f>IF(OR($B8981="",$U8981=""),"",$U8981&amp;" &amp; "&amp;IF(OR($AD8981="",$AD8981=0),"Util NA",$AD8981&amp;" Util"))</f>
        <v/>
      </c>
    </row>
    <row r="8982" ht="15.75" customHeight="1" s="42">
      <c r="A8982" s="41" t="n"/>
      <c r="G8982" s="38" t="n"/>
      <c r="H8982" s="38" t="n"/>
      <c r="I8982" s="38" t="n"/>
      <c r="J8982" s="38" t="n"/>
      <c r="K8982" s="38" t="n"/>
      <c r="L8982" s="38" t="n"/>
      <c r="N8982" s="36">
        <f>IF($B8982="","",IF($C8982="SUPERSTORE","Superstore","DH"))</f>
        <v/>
      </c>
      <c r="O8982" s="36">
        <f>IF($B8982="","",IFERROR(VLOOKUP($B8982,Mapping!$A:$C,2,0),"Not Mapped"))</f>
        <v/>
      </c>
      <c r="P8982" s="36">
        <f>IF($B8982="","",IFERROR(VLOOKUP($B8982,Mapping!$A:$C,3,0),"Not Mapped"))</f>
        <v/>
      </c>
      <c r="Q8982" s="36">
        <f>IF($B8982="","",IFERROR(VLOOKUP($O8982,Leaders!$A:$B,2,0),"Not Mapped"))</f>
        <v/>
      </c>
      <c r="R8982" s="36">
        <f>IF($B8982="","",IF(COUNTIF(Exclusions!$A:$A,$B8982)&gt;0,"Yes","No"))</f>
        <v/>
      </c>
      <c r="S8982" s="38">
        <f>IF($B8982="","",MIN(1,DAY($A8982)/IF($N8982="Superstore",Settings!$B$5,Settings!$B$4)))</f>
        <v/>
      </c>
      <c r="T8982" s="38">
        <f>IF(OR($B8982="",$G8982="",$S8982=0),"",$G8982/$S8982)</f>
        <v/>
      </c>
      <c r="U8982" s="36">
        <f>IF($T8982="","",IF($T8982&lt;Settings!$B$8,"Critical",IF($T8982&lt;Settings!$B$9,"Semi Critical","Non Critical")))</f>
        <v/>
      </c>
      <c r="V8982" s="28" t="n"/>
      <c r="Z8982">
        <f>IF($B8982="","",IFERROR(VLOOKUP($B8982,'Plan HC for CCA'!$A:$B,2,0),""))</f>
        <v/>
      </c>
      <c r="AA8982">
        <f>IF(OR($B8982="",$Z8982=""),"",IF(N($M8982)&lt;$Z8982,"Delta","No Delta"))</f>
        <v/>
      </c>
      <c r="AB8982">
        <f>IF(OR($B8982="",$Z8982=""),"",MAX(0,$Z8982-N($M8982)))</f>
        <v/>
      </c>
      <c r="AC8982" s="46">
        <f>IF($B8982="","",IFERROR(INDEX('CCA Util %'!$H:$H,MATCH($B8982,'CCA Util %'!$E:$E,0)),""))</f>
        <v/>
      </c>
      <c r="AD8982">
        <f>IF($B8982="","",IFERROR(INDEX('CCA Util %'!$G:$G,MATCH($B8982,'CCA Util %'!$E:$E,0)),""))</f>
        <v/>
      </c>
      <c r="AE8982">
        <f>IF(OR($B8982="",$U8982=""),"",$U8982&amp;" &amp; "&amp;IF(OR($AD8982="",$AD8982=0),"Util NA",$AD8982&amp;" Util"))</f>
        <v/>
      </c>
    </row>
    <row r="8983" ht="15.75" customHeight="1" s="42">
      <c r="A8983" s="41" t="n"/>
      <c r="G8983" s="38" t="n"/>
      <c r="H8983" s="38" t="n"/>
      <c r="I8983" s="38" t="n"/>
      <c r="J8983" s="38" t="n"/>
      <c r="K8983" s="38" t="n"/>
      <c r="L8983" s="38" t="n"/>
      <c r="N8983" s="36">
        <f>IF($B8983="","",IF($C8983="SUPERSTORE","Superstore","DH"))</f>
        <v/>
      </c>
      <c r="O8983" s="36">
        <f>IF($B8983="","",IFERROR(VLOOKUP($B8983,Mapping!$A:$C,2,0),"Not Mapped"))</f>
        <v/>
      </c>
      <c r="P8983" s="36">
        <f>IF($B8983="","",IFERROR(VLOOKUP($B8983,Mapping!$A:$C,3,0),"Not Mapped"))</f>
        <v/>
      </c>
      <c r="Q8983" s="36">
        <f>IF($B8983="","",IFERROR(VLOOKUP($O8983,Leaders!$A:$B,2,0),"Not Mapped"))</f>
        <v/>
      </c>
      <c r="R8983" s="36">
        <f>IF($B8983="","",IF(COUNTIF(Exclusions!$A:$A,$B8983)&gt;0,"Yes","No"))</f>
        <v/>
      </c>
      <c r="S8983" s="38">
        <f>IF($B8983="","",MIN(1,DAY($A8983)/IF($N8983="Superstore",Settings!$B$5,Settings!$B$4)))</f>
        <v/>
      </c>
      <c r="T8983" s="38">
        <f>IF(OR($B8983="",$G8983="",$S8983=0),"",$G8983/$S8983)</f>
        <v/>
      </c>
      <c r="U8983" s="36">
        <f>IF($T8983="","",IF($T8983&lt;Settings!$B$8,"Critical",IF($T8983&lt;Settings!$B$9,"Semi Critical","Non Critical")))</f>
        <v/>
      </c>
      <c r="V8983" s="28" t="n"/>
      <c r="Z8983">
        <f>IF($B8983="","",IFERROR(VLOOKUP($B8983,'Plan HC for CCA'!$A:$B,2,0),""))</f>
        <v/>
      </c>
      <c r="AA8983">
        <f>IF(OR($B8983="",$Z8983=""),"",IF(N($M8983)&lt;$Z8983,"Delta","No Delta"))</f>
        <v/>
      </c>
      <c r="AB8983">
        <f>IF(OR($B8983="",$Z8983=""),"",MAX(0,$Z8983-N($M8983)))</f>
        <v/>
      </c>
      <c r="AC8983" s="46">
        <f>IF($B8983="","",IFERROR(INDEX('CCA Util %'!$H:$H,MATCH($B8983,'CCA Util %'!$E:$E,0)),""))</f>
        <v/>
      </c>
      <c r="AD8983">
        <f>IF($B8983="","",IFERROR(INDEX('CCA Util %'!$G:$G,MATCH($B8983,'CCA Util %'!$E:$E,0)),""))</f>
        <v/>
      </c>
      <c r="AE8983">
        <f>IF(OR($B8983="",$U8983=""),"",$U8983&amp;" &amp; "&amp;IF(OR($AD8983="",$AD8983=0),"Util NA",$AD8983&amp;" Util"))</f>
        <v/>
      </c>
    </row>
    <row r="8984" ht="15.75" customHeight="1" s="42">
      <c r="A8984" s="41" t="n"/>
      <c r="G8984" s="38" t="n"/>
      <c r="H8984" s="38" t="n"/>
      <c r="I8984" s="38" t="n"/>
      <c r="J8984" s="38" t="n"/>
      <c r="K8984" s="38" t="n"/>
      <c r="L8984" s="38" t="n"/>
      <c r="N8984" s="36">
        <f>IF($B8984="","",IF($C8984="SUPERSTORE","Superstore","DH"))</f>
        <v/>
      </c>
      <c r="O8984" s="36">
        <f>IF($B8984="","",IFERROR(VLOOKUP($B8984,Mapping!$A:$C,2,0),"Not Mapped"))</f>
        <v/>
      </c>
      <c r="P8984" s="36">
        <f>IF($B8984="","",IFERROR(VLOOKUP($B8984,Mapping!$A:$C,3,0),"Not Mapped"))</f>
        <v/>
      </c>
      <c r="Q8984" s="36">
        <f>IF($B8984="","",IFERROR(VLOOKUP($O8984,Leaders!$A:$B,2,0),"Not Mapped"))</f>
        <v/>
      </c>
      <c r="R8984" s="36">
        <f>IF($B8984="","",IF(COUNTIF(Exclusions!$A:$A,$B8984)&gt;0,"Yes","No"))</f>
        <v/>
      </c>
      <c r="S8984" s="38">
        <f>IF($B8984="","",MIN(1,DAY($A8984)/IF($N8984="Superstore",Settings!$B$5,Settings!$B$4)))</f>
        <v/>
      </c>
      <c r="T8984" s="38">
        <f>IF(OR($B8984="",$G8984="",$S8984=0),"",$G8984/$S8984)</f>
        <v/>
      </c>
      <c r="U8984" s="36">
        <f>IF($T8984="","",IF($T8984&lt;Settings!$B$8,"Critical",IF($T8984&lt;Settings!$B$9,"Semi Critical","Non Critical")))</f>
        <v/>
      </c>
      <c r="V8984" s="28" t="n"/>
      <c r="Z8984">
        <f>IF($B8984="","",IFERROR(VLOOKUP($B8984,'Plan HC for CCA'!$A:$B,2,0),""))</f>
        <v/>
      </c>
      <c r="AA8984">
        <f>IF(OR($B8984="",$Z8984=""),"",IF(N($M8984)&lt;$Z8984,"Delta","No Delta"))</f>
        <v/>
      </c>
      <c r="AB8984">
        <f>IF(OR($B8984="",$Z8984=""),"",MAX(0,$Z8984-N($M8984)))</f>
        <v/>
      </c>
      <c r="AC8984" s="46">
        <f>IF($B8984="","",IFERROR(INDEX('CCA Util %'!$H:$H,MATCH($B8984,'CCA Util %'!$E:$E,0)),""))</f>
        <v/>
      </c>
      <c r="AD8984">
        <f>IF($B8984="","",IFERROR(INDEX('CCA Util %'!$G:$G,MATCH($B8984,'CCA Util %'!$E:$E,0)),""))</f>
        <v/>
      </c>
      <c r="AE8984">
        <f>IF(OR($B8984="",$U8984=""),"",$U8984&amp;" &amp; "&amp;IF(OR($AD8984="",$AD8984=0),"Util NA",$AD8984&amp;" Util"))</f>
        <v/>
      </c>
    </row>
    <row r="8985" ht="15.75" customHeight="1" s="42">
      <c r="A8985" s="41" t="n"/>
      <c r="G8985" s="38" t="n"/>
      <c r="H8985" s="38" t="n"/>
      <c r="I8985" s="38" t="n"/>
      <c r="J8985" s="38" t="n"/>
      <c r="K8985" s="38" t="n"/>
      <c r="L8985" s="38" t="n"/>
      <c r="N8985" s="36">
        <f>IF($B8985="","",IF($C8985="SUPERSTORE","Superstore","DH"))</f>
        <v/>
      </c>
      <c r="O8985" s="36">
        <f>IF($B8985="","",IFERROR(VLOOKUP($B8985,Mapping!$A:$C,2,0),"Not Mapped"))</f>
        <v/>
      </c>
      <c r="P8985" s="36">
        <f>IF($B8985="","",IFERROR(VLOOKUP($B8985,Mapping!$A:$C,3,0),"Not Mapped"))</f>
        <v/>
      </c>
      <c r="Q8985" s="36">
        <f>IF($B8985="","",IFERROR(VLOOKUP($O8985,Leaders!$A:$B,2,0),"Not Mapped"))</f>
        <v/>
      </c>
      <c r="R8985" s="36">
        <f>IF($B8985="","",IF(COUNTIF(Exclusions!$A:$A,$B8985)&gt;0,"Yes","No"))</f>
        <v/>
      </c>
      <c r="S8985" s="38">
        <f>IF($B8985="","",MIN(1,DAY($A8985)/IF($N8985="Superstore",Settings!$B$5,Settings!$B$4)))</f>
        <v/>
      </c>
      <c r="T8985" s="38">
        <f>IF(OR($B8985="",$G8985="",$S8985=0),"",$G8985/$S8985)</f>
        <v/>
      </c>
      <c r="U8985" s="36">
        <f>IF($T8985="","",IF($T8985&lt;Settings!$B$8,"Critical",IF($T8985&lt;Settings!$B$9,"Semi Critical","Non Critical")))</f>
        <v/>
      </c>
      <c r="V8985" s="28" t="n"/>
      <c r="Z8985">
        <f>IF($B8985="","",IFERROR(VLOOKUP($B8985,'Plan HC for CCA'!$A:$B,2,0),""))</f>
        <v/>
      </c>
      <c r="AA8985">
        <f>IF(OR($B8985="",$Z8985=""),"",IF(N($M8985)&lt;$Z8985,"Delta","No Delta"))</f>
        <v/>
      </c>
      <c r="AB8985">
        <f>IF(OR($B8985="",$Z8985=""),"",MAX(0,$Z8985-N($M8985)))</f>
        <v/>
      </c>
      <c r="AC8985" s="46">
        <f>IF($B8985="","",IFERROR(INDEX('CCA Util %'!$H:$H,MATCH($B8985,'CCA Util %'!$E:$E,0)),""))</f>
        <v/>
      </c>
      <c r="AD8985">
        <f>IF($B8985="","",IFERROR(INDEX('CCA Util %'!$G:$G,MATCH($B8985,'CCA Util %'!$E:$E,0)),""))</f>
        <v/>
      </c>
      <c r="AE8985">
        <f>IF(OR($B8985="",$U8985=""),"",$U8985&amp;" &amp; "&amp;IF(OR($AD8985="",$AD8985=0),"Util NA",$AD8985&amp;" Util"))</f>
        <v/>
      </c>
    </row>
    <row r="8986" ht="15.75" customHeight="1" s="42">
      <c r="A8986" s="41" t="n"/>
      <c r="G8986" s="38" t="n"/>
      <c r="H8986" s="38" t="n"/>
      <c r="I8986" s="38" t="n"/>
      <c r="J8986" s="38" t="n"/>
      <c r="K8986" s="38" t="n"/>
      <c r="L8986" s="38" t="n"/>
      <c r="N8986" s="36">
        <f>IF($B8986="","",IF($C8986="SUPERSTORE","Superstore","DH"))</f>
        <v/>
      </c>
      <c r="O8986" s="36">
        <f>IF($B8986="","",IFERROR(VLOOKUP($B8986,Mapping!$A:$C,2,0),"Not Mapped"))</f>
        <v/>
      </c>
      <c r="P8986" s="36">
        <f>IF($B8986="","",IFERROR(VLOOKUP($B8986,Mapping!$A:$C,3,0),"Not Mapped"))</f>
        <v/>
      </c>
      <c r="Q8986" s="36">
        <f>IF($B8986="","",IFERROR(VLOOKUP($O8986,Leaders!$A:$B,2,0),"Not Mapped"))</f>
        <v/>
      </c>
      <c r="R8986" s="36">
        <f>IF($B8986="","",IF(COUNTIF(Exclusions!$A:$A,$B8986)&gt;0,"Yes","No"))</f>
        <v/>
      </c>
      <c r="S8986" s="38">
        <f>IF($B8986="","",MIN(1,DAY($A8986)/IF($N8986="Superstore",Settings!$B$5,Settings!$B$4)))</f>
        <v/>
      </c>
      <c r="T8986" s="38">
        <f>IF(OR($B8986="",$G8986="",$S8986=0),"",$G8986/$S8986)</f>
        <v/>
      </c>
      <c r="U8986" s="36">
        <f>IF($T8986="","",IF($T8986&lt;Settings!$B$8,"Critical",IF($T8986&lt;Settings!$B$9,"Semi Critical","Non Critical")))</f>
        <v/>
      </c>
      <c r="V8986" s="28" t="n"/>
      <c r="Z8986">
        <f>IF($B8986="","",IFERROR(VLOOKUP($B8986,'Plan HC for CCA'!$A:$B,2,0),""))</f>
        <v/>
      </c>
      <c r="AA8986">
        <f>IF(OR($B8986="",$Z8986=""),"",IF(N($M8986)&lt;$Z8986,"Delta","No Delta"))</f>
        <v/>
      </c>
      <c r="AB8986">
        <f>IF(OR($B8986="",$Z8986=""),"",MAX(0,$Z8986-N($M8986)))</f>
        <v/>
      </c>
      <c r="AC8986" s="46">
        <f>IF($B8986="","",IFERROR(INDEX('CCA Util %'!$H:$H,MATCH($B8986,'CCA Util %'!$E:$E,0)),""))</f>
        <v/>
      </c>
      <c r="AD8986">
        <f>IF($B8986="","",IFERROR(INDEX('CCA Util %'!$G:$G,MATCH($B8986,'CCA Util %'!$E:$E,0)),""))</f>
        <v/>
      </c>
      <c r="AE8986">
        <f>IF(OR($B8986="",$U8986=""),"",$U8986&amp;" &amp; "&amp;IF(OR($AD8986="",$AD8986=0),"Util NA",$AD8986&amp;" Util"))</f>
        <v/>
      </c>
    </row>
    <row r="8987" ht="15.75" customHeight="1" s="42">
      <c r="A8987" s="41" t="n"/>
      <c r="G8987" s="38" t="n"/>
      <c r="H8987" s="38" t="n"/>
      <c r="I8987" s="38" t="n"/>
      <c r="J8987" s="38" t="n"/>
      <c r="K8987" s="38" t="n"/>
      <c r="L8987" s="38" t="n"/>
      <c r="N8987" s="36">
        <f>IF($B8987="","",IF($C8987="SUPERSTORE","Superstore","DH"))</f>
        <v/>
      </c>
      <c r="O8987" s="36">
        <f>IF($B8987="","",IFERROR(VLOOKUP($B8987,Mapping!$A:$C,2,0),"Not Mapped"))</f>
        <v/>
      </c>
      <c r="P8987" s="36">
        <f>IF($B8987="","",IFERROR(VLOOKUP($B8987,Mapping!$A:$C,3,0),"Not Mapped"))</f>
        <v/>
      </c>
      <c r="Q8987" s="36">
        <f>IF($B8987="","",IFERROR(VLOOKUP($O8987,Leaders!$A:$B,2,0),"Not Mapped"))</f>
        <v/>
      </c>
      <c r="R8987" s="36">
        <f>IF($B8987="","",IF(COUNTIF(Exclusions!$A:$A,$B8987)&gt;0,"Yes","No"))</f>
        <v/>
      </c>
      <c r="S8987" s="38">
        <f>IF($B8987="","",MIN(1,DAY($A8987)/IF($N8987="Superstore",Settings!$B$5,Settings!$B$4)))</f>
        <v/>
      </c>
      <c r="T8987" s="38">
        <f>IF(OR($B8987="",$G8987="",$S8987=0),"",$G8987/$S8987)</f>
        <v/>
      </c>
      <c r="U8987" s="36">
        <f>IF($T8987="","",IF($T8987&lt;Settings!$B$8,"Critical",IF($T8987&lt;Settings!$B$9,"Semi Critical","Non Critical")))</f>
        <v/>
      </c>
      <c r="V8987" s="28" t="n"/>
      <c r="Z8987">
        <f>IF($B8987="","",IFERROR(VLOOKUP($B8987,'Plan HC for CCA'!$A:$B,2,0),""))</f>
        <v/>
      </c>
      <c r="AA8987">
        <f>IF(OR($B8987="",$Z8987=""),"",IF(N($M8987)&lt;$Z8987,"Delta","No Delta"))</f>
        <v/>
      </c>
      <c r="AB8987">
        <f>IF(OR($B8987="",$Z8987=""),"",MAX(0,$Z8987-N($M8987)))</f>
        <v/>
      </c>
      <c r="AC8987" s="46">
        <f>IF($B8987="","",IFERROR(INDEX('CCA Util %'!$H:$H,MATCH($B8987,'CCA Util %'!$E:$E,0)),""))</f>
        <v/>
      </c>
      <c r="AD8987">
        <f>IF($B8987="","",IFERROR(INDEX('CCA Util %'!$G:$G,MATCH($B8987,'CCA Util %'!$E:$E,0)),""))</f>
        <v/>
      </c>
      <c r="AE8987">
        <f>IF(OR($B8987="",$U8987=""),"",$U8987&amp;" &amp; "&amp;IF(OR($AD8987="",$AD8987=0),"Util NA",$AD8987&amp;" Util"))</f>
        <v/>
      </c>
    </row>
    <row r="8988" ht="15.75" customHeight="1" s="42">
      <c r="A8988" s="41" t="n"/>
      <c r="G8988" s="38" t="n"/>
      <c r="H8988" s="38" t="n"/>
      <c r="I8988" s="38" t="n"/>
      <c r="J8988" s="38" t="n"/>
      <c r="K8988" s="38" t="n"/>
      <c r="L8988" s="38" t="n"/>
      <c r="N8988" s="36">
        <f>IF($B8988="","",IF($C8988="SUPERSTORE","Superstore","DH"))</f>
        <v/>
      </c>
      <c r="O8988" s="36">
        <f>IF($B8988="","",IFERROR(VLOOKUP($B8988,Mapping!$A:$C,2,0),"Not Mapped"))</f>
        <v/>
      </c>
      <c r="P8988" s="36">
        <f>IF($B8988="","",IFERROR(VLOOKUP($B8988,Mapping!$A:$C,3,0),"Not Mapped"))</f>
        <v/>
      </c>
      <c r="Q8988" s="36">
        <f>IF($B8988="","",IFERROR(VLOOKUP($O8988,Leaders!$A:$B,2,0),"Not Mapped"))</f>
        <v/>
      </c>
      <c r="R8988" s="36">
        <f>IF($B8988="","",IF(COUNTIF(Exclusions!$A:$A,$B8988)&gt;0,"Yes","No"))</f>
        <v/>
      </c>
      <c r="S8988" s="38">
        <f>IF($B8988="","",MIN(1,DAY($A8988)/IF($N8988="Superstore",Settings!$B$5,Settings!$B$4)))</f>
        <v/>
      </c>
      <c r="T8988" s="38">
        <f>IF(OR($B8988="",$G8988="",$S8988=0),"",$G8988/$S8988)</f>
        <v/>
      </c>
      <c r="U8988" s="36">
        <f>IF($T8988="","",IF($T8988&lt;Settings!$B$8,"Critical",IF($T8988&lt;Settings!$B$9,"Semi Critical","Non Critical")))</f>
        <v/>
      </c>
      <c r="V8988" s="28" t="n"/>
      <c r="Z8988">
        <f>IF($B8988="","",IFERROR(VLOOKUP($B8988,'Plan HC for CCA'!$A:$B,2,0),""))</f>
        <v/>
      </c>
      <c r="AA8988">
        <f>IF(OR($B8988="",$Z8988=""),"",IF(N($M8988)&lt;$Z8988,"Delta","No Delta"))</f>
        <v/>
      </c>
      <c r="AB8988">
        <f>IF(OR($B8988="",$Z8988=""),"",MAX(0,$Z8988-N($M8988)))</f>
        <v/>
      </c>
      <c r="AC8988" s="46">
        <f>IF($B8988="","",IFERROR(INDEX('CCA Util %'!$H:$H,MATCH($B8988,'CCA Util %'!$E:$E,0)),""))</f>
        <v/>
      </c>
      <c r="AD8988">
        <f>IF($B8988="","",IFERROR(INDEX('CCA Util %'!$G:$G,MATCH($B8988,'CCA Util %'!$E:$E,0)),""))</f>
        <v/>
      </c>
      <c r="AE8988">
        <f>IF(OR($B8988="",$U8988=""),"",$U8988&amp;" &amp; "&amp;IF(OR($AD8988="",$AD8988=0),"Util NA",$AD8988&amp;" Util"))</f>
        <v/>
      </c>
    </row>
    <row r="8989" ht="15.75" customHeight="1" s="42">
      <c r="A8989" s="41" t="n"/>
      <c r="G8989" s="38" t="n"/>
      <c r="H8989" s="38" t="n"/>
      <c r="I8989" s="38" t="n"/>
      <c r="J8989" s="38" t="n"/>
      <c r="K8989" s="38" t="n"/>
      <c r="L8989" s="38" t="n"/>
      <c r="N8989" s="36">
        <f>IF($B8989="","",IF($C8989="SUPERSTORE","Superstore","DH"))</f>
        <v/>
      </c>
      <c r="O8989" s="36">
        <f>IF($B8989="","",IFERROR(VLOOKUP($B8989,Mapping!$A:$C,2,0),"Not Mapped"))</f>
        <v/>
      </c>
      <c r="P8989" s="36">
        <f>IF($B8989="","",IFERROR(VLOOKUP($B8989,Mapping!$A:$C,3,0),"Not Mapped"))</f>
        <v/>
      </c>
      <c r="Q8989" s="36">
        <f>IF($B8989="","",IFERROR(VLOOKUP($O8989,Leaders!$A:$B,2,0),"Not Mapped"))</f>
        <v/>
      </c>
      <c r="R8989" s="36">
        <f>IF($B8989="","",IF(COUNTIF(Exclusions!$A:$A,$B8989)&gt;0,"Yes","No"))</f>
        <v/>
      </c>
      <c r="S8989" s="38">
        <f>IF($B8989="","",MIN(1,DAY($A8989)/IF($N8989="Superstore",Settings!$B$5,Settings!$B$4)))</f>
        <v/>
      </c>
      <c r="T8989" s="38">
        <f>IF(OR($B8989="",$G8989="",$S8989=0),"",$G8989/$S8989)</f>
        <v/>
      </c>
      <c r="U8989" s="36">
        <f>IF($T8989="","",IF($T8989&lt;Settings!$B$8,"Critical",IF($T8989&lt;Settings!$B$9,"Semi Critical","Non Critical")))</f>
        <v/>
      </c>
      <c r="V8989" s="28" t="n"/>
      <c r="Z8989">
        <f>IF($B8989="","",IFERROR(VLOOKUP($B8989,'Plan HC for CCA'!$A:$B,2,0),""))</f>
        <v/>
      </c>
      <c r="AA8989">
        <f>IF(OR($B8989="",$Z8989=""),"",IF(N($M8989)&lt;$Z8989,"Delta","No Delta"))</f>
        <v/>
      </c>
      <c r="AB8989">
        <f>IF(OR($B8989="",$Z8989=""),"",MAX(0,$Z8989-N($M8989)))</f>
        <v/>
      </c>
      <c r="AC8989" s="46">
        <f>IF($B8989="","",IFERROR(INDEX('CCA Util %'!$H:$H,MATCH($B8989,'CCA Util %'!$E:$E,0)),""))</f>
        <v/>
      </c>
      <c r="AD8989">
        <f>IF($B8989="","",IFERROR(INDEX('CCA Util %'!$G:$G,MATCH($B8989,'CCA Util %'!$E:$E,0)),""))</f>
        <v/>
      </c>
      <c r="AE8989">
        <f>IF(OR($B8989="",$U8989=""),"",$U8989&amp;" &amp; "&amp;IF(OR($AD8989="",$AD8989=0),"Util NA",$AD8989&amp;" Util"))</f>
        <v/>
      </c>
    </row>
    <row r="8990" ht="15.75" customHeight="1" s="42">
      <c r="A8990" s="41" t="n"/>
      <c r="G8990" s="38" t="n"/>
      <c r="H8990" s="38" t="n"/>
      <c r="I8990" s="38" t="n"/>
      <c r="J8990" s="38" t="n"/>
      <c r="K8990" s="38" t="n"/>
      <c r="L8990" s="38" t="n"/>
      <c r="N8990" s="36">
        <f>IF($B8990="","",IF($C8990="SUPERSTORE","Superstore","DH"))</f>
        <v/>
      </c>
      <c r="O8990" s="36">
        <f>IF($B8990="","",IFERROR(VLOOKUP($B8990,Mapping!$A:$C,2,0),"Not Mapped"))</f>
        <v/>
      </c>
      <c r="P8990" s="36">
        <f>IF($B8990="","",IFERROR(VLOOKUP($B8990,Mapping!$A:$C,3,0),"Not Mapped"))</f>
        <v/>
      </c>
      <c r="Q8990" s="36">
        <f>IF($B8990="","",IFERROR(VLOOKUP($O8990,Leaders!$A:$B,2,0),"Not Mapped"))</f>
        <v/>
      </c>
      <c r="R8990" s="36">
        <f>IF($B8990="","",IF(COUNTIF(Exclusions!$A:$A,$B8990)&gt;0,"Yes","No"))</f>
        <v/>
      </c>
      <c r="S8990" s="38">
        <f>IF($B8990="","",MIN(1,DAY($A8990)/IF($N8990="Superstore",Settings!$B$5,Settings!$B$4)))</f>
        <v/>
      </c>
      <c r="T8990" s="38">
        <f>IF(OR($B8990="",$G8990="",$S8990=0),"",$G8990/$S8990)</f>
        <v/>
      </c>
      <c r="U8990" s="36">
        <f>IF($T8990="","",IF($T8990&lt;Settings!$B$8,"Critical",IF($T8990&lt;Settings!$B$9,"Semi Critical","Non Critical")))</f>
        <v/>
      </c>
      <c r="V8990" s="28" t="n"/>
      <c r="Z8990">
        <f>IF($B8990="","",IFERROR(VLOOKUP($B8990,'Plan HC for CCA'!$A:$B,2,0),""))</f>
        <v/>
      </c>
      <c r="AA8990">
        <f>IF(OR($B8990="",$Z8990=""),"",IF(N($M8990)&lt;$Z8990,"Delta","No Delta"))</f>
        <v/>
      </c>
      <c r="AB8990">
        <f>IF(OR($B8990="",$Z8990=""),"",MAX(0,$Z8990-N($M8990)))</f>
        <v/>
      </c>
      <c r="AC8990" s="46">
        <f>IF($B8990="","",IFERROR(INDEX('CCA Util %'!$H:$H,MATCH($B8990,'CCA Util %'!$E:$E,0)),""))</f>
        <v/>
      </c>
      <c r="AD8990">
        <f>IF($B8990="","",IFERROR(INDEX('CCA Util %'!$G:$G,MATCH($B8990,'CCA Util %'!$E:$E,0)),""))</f>
        <v/>
      </c>
      <c r="AE8990">
        <f>IF(OR($B8990="",$U8990=""),"",$U8990&amp;" &amp; "&amp;IF(OR($AD8990="",$AD8990=0),"Util NA",$AD8990&amp;" Util"))</f>
        <v/>
      </c>
    </row>
    <row r="8991" ht="15.75" customHeight="1" s="42">
      <c r="A8991" s="41" t="n"/>
      <c r="G8991" s="38" t="n"/>
      <c r="H8991" s="38" t="n"/>
      <c r="I8991" s="38" t="n"/>
      <c r="J8991" s="38" t="n"/>
      <c r="K8991" s="38" t="n"/>
      <c r="L8991" s="38" t="n"/>
      <c r="N8991" s="36">
        <f>IF($B8991="","",IF($C8991="SUPERSTORE","Superstore","DH"))</f>
        <v/>
      </c>
      <c r="O8991" s="36">
        <f>IF($B8991="","",IFERROR(VLOOKUP($B8991,Mapping!$A:$C,2,0),"Not Mapped"))</f>
        <v/>
      </c>
      <c r="P8991" s="36">
        <f>IF($B8991="","",IFERROR(VLOOKUP($B8991,Mapping!$A:$C,3,0),"Not Mapped"))</f>
        <v/>
      </c>
      <c r="Q8991" s="36">
        <f>IF($B8991="","",IFERROR(VLOOKUP($O8991,Leaders!$A:$B,2,0),"Not Mapped"))</f>
        <v/>
      </c>
      <c r="R8991" s="36">
        <f>IF($B8991="","",IF(COUNTIF(Exclusions!$A:$A,$B8991)&gt;0,"Yes","No"))</f>
        <v/>
      </c>
      <c r="S8991" s="38">
        <f>IF($B8991="","",MIN(1,DAY($A8991)/IF($N8991="Superstore",Settings!$B$5,Settings!$B$4)))</f>
        <v/>
      </c>
      <c r="T8991" s="38">
        <f>IF(OR($B8991="",$G8991="",$S8991=0),"",$G8991/$S8991)</f>
        <v/>
      </c>
      <c r="U8991" s="36">
        <f>IF($T8991="","",IF($T8991&lt;Settings!$B$8,"Critical",IF($T8991&lt;Settings!$B$9,"Semi Critical","Non Critical")))</f>
        <v/>
      </c>
      <c r="V8991" s="28" t="n"/>
      <c r="Z8991">
        <f>IF($B8991="","",IFERROR(VLOOKUP($B8991,'Plan HC for CCA'!$A:$B,2,0),""))</f>
        <v/>
      </c>
      <c r="AA8991">
        <f>IF(OR($B8991="",$Z8991=""),"",IF(N($M8991)&lt;$Z8991,"Delta","No Delta"))</f>
        <v/>
      </c>
      <c r="AB8991">
        <f>IF(OR($B8991="",$Z8991=""),"",MAX(0,$Z8991-N($M8991)))</f>
        <v/>
      </c>
      <c r="AC8991" s="46">
        <f>IF($B8991="","",IFERROR(INDEX('CCA Util %'!$H:$H,MATCH($B8991,'CCA Util %'!$E:$E,0)),""))</f>
        <v/>
      </c>
      <c r="AD8991">
        <f>IF($B8991="","",IFERROR(INDEX('CCA Util %'!$G:$G,MATCH($B8991,'CCA Util %'!$E:$E,0)),""))</f>
        <v/>
      </c>
      <c r="AE8991">
        <f>IF(OR($B8991="",$U8991=""),"",$U8991&amp;" &amp; "&amp;IF(OR($AD8991="",$AD8991=0),"Util NA",$AD8991&amp;" Util"))</f>
        <v/>
      </c>
    </row>
    <row r="8992" ht="15.75" customHeight="1" s="42">
      <c r="A8992" s="41" t="n"/>
      <c r="G8992" s="38" t="n"/>
      <c r="H8992" s="38" t="n"/>
      <c r="I8992" s="38" t="n"/>
      <c r="J8992" s="38" t="n"/>
      <c r="K8992" s="38" t="n"/>
      <c r="L8992" s="38" t="n"/>
      <c r="N8992" s="36">
        <f>IF($B8992="","",IF($C8992="SUPERSTORE","Superstore","DH"))</f>
        <v/>
      </c>
      <c r="O8992" s="36">
        <f>IF($B8992="","",IFERROR(VLOOKUP($B8992,Mapping!$A:$C,2,0),"Not Mapped"))</f>
        <v/>
      </c>
      <c r="P8992" s="36">
        <f>IF($B8992="","",IFERROR(VLOOKUP($B8992,Mapping!$A:$C,3,0),"Not Mapped"))</f>
        <v/>
      </c>
      <c r="Q8992" s="36">
        <f>IF($B8992="","",IFERROR(VLOOKUP($O8992,Leaders!$A:$B,2,0),"Not Mapped"))</f>
        <v/>
      </c>
      <c r="R8992" s="36">
        <f>IF($B8992="","",IF(COUNTIF(Exclusions!$A:$A,$B8992)&gt;0,"Yes","No"))</f>
        <v/>
      </c>
      <c r="S8992" s="38">
        <f>IF($B8992="","",MIN(1,DAY($A8992)/IF($N8992="Superstore",Settings!$B$5,Settings!$B$4)))</f>
        <v/>
      </c>
      <c r="T8992" s="38">
        <f>IF(OR($B8992="",$G8992="",$S8992=0),"",$G8992/$S8992)</f>
        <v/>
      </c>
      <c r="U8992" s="36">
        <f>IF($T8992="","",IF($T8992&lt;Settings!$B$8,"Critical",IF($T8992&lt;Settings!$B$9,"Semi Critical","Non Critical")))</f>
        <v/>
      </c>
      <c r="V8992" s="28" t="n"/>
      <c r="Z8992">
        <f>IF($B8992="","",IFERROR(VLOOKUP($B8992,'Plan HC for CCA'!$A:$B,2,0),""))</f>
        <v/>
      </c>
      <c r="AA8992">
        <f>IF(OR($B8992="",$Z8992=""),"",IF(N($M8992)&lt;$Z8992,"Delta","No Delta"))</f>
        <v/>
      </c>
      <c r="AB8992">
        <f>IF(OR($B8992="",$Z8992=""),"",MAX(0,$Z8992-N($M8992)))</f>
        <v/>
      </c>
      <c r="AC8992" s="46">
        <f>IF($B8992="","",IFERROR(INDEX('CCA Util %'!$H:$H,MATCH($B8992,'CCA Util %'!$E:$E,0)),""))</f>
        <v/>
      </c>
      <c r="AD8992">
        <f>IF($B8992="","",IFERROR(INDEX('CCA Util %'!$G:$G,MATCH($B8992,'CCA Util %'!$E:$E,0)),""))</f>
        <v/>
      </c>
      <c r="AE8992">
        <f>IF(OR($B8992="",$U8992=""),"",$U8992&amp;" &amp; "&amp;IF(OR($AD8992="",$AD8992=0),"Util NA",$AD8992&amp;" Util"))</f>
        <v/>
      </c>
    </row>
    <row r="8993" ht="15.75" customHeight="1" s="42">
      <c r="A8993" s="41" t="n"/>
      <c r="G8993" s="38" t="n"/>
      <c r="H8993" s="38" t="n"/>
      <c r="I8993" s="38" t="n"/>
      <c r="J8993" s="38" t="n"/>
      <c r="K8993" s="38" t="n"/>
      <c r="L8993" s="38" t="n"/>
      <c r="N8993" s="36">
        <f>IF($B8993="","",IF($C8993="SUPERSTORE","Superstore","DH"))</f>
        <v/>
      </c>
      <c r="O8993" s="36">
        <f>IF($B8993="","",IFERROR(VLOOKUP($B8993,Mapping!$A:$C,2,0),"Not Mapped"))</f>
        <v/>
      </c>
      <c r="P8993" s="36">
        <f>IF($B8993="","",IFERROR(VLOOKUP($B8993,Mapping!$A:$C,3,0),"Not Mapped"))</f>
        <v/>
      </c>
      <c r="Q8993" s="36">
        <f>IF($B8993="","",IFERROR(VLOOKUP($O8993,Leaders!$A:$B,2,0),"Not Mapped"))</f>
        <v/>
      </c>
      <c r="R8993" s="36">
        <f>IF($B8993="","",IF(COUNTIF(Exclusions!$A:$A,$B8993)&gt;0,"Yes","No"))</f>
        <v/>
      </c>
      <c r="S8993" s="38">
        <f>IF($B8993="","",MIN(1,DAY($A8993)/IF($N8993="Superstore",Settings!$B$5,Settings!$B$4)))</f>
        <v/>
      </c>
      <c r="T8993" s="38">
        <f>IF(OR($B8993="",$G8993="",$S8993=0),"",$G8993/$S8993)</f>
        <v/>
      </c>
      <c r="U8993" s="36">
        <f>IF($T8993="","",IF($T8993&lt;Settings!$B$8,"Critical",IF($T8993&lt;Settings!$B$9,"Semi Critical","Non Critical")))</f>
        <v/>
      </c>
      <c r="V8993" s="28" t="n"/>
      <c r="Z8993">
        <f>IF($B8993="","",IFERROR(VLOOKUP($B8993,'Plan HC for CCA'!$A:$B,2,0),""))</f>
        <v/>
      </c>
      <c r="AA8993">
        <f>IF(OR($B8993="",$Z8993=""),"",IF(N($M8993)&lt;$Z8993,"Delta","No Delta"))</f>
        <v/>
      </c>
      <c r="AB8993">
        <f>IF(OR($B8993="",$Z8993=""),"",MAX(0,$Z8993-N($M8993)))</f>
        <v/>
      </c>
      <c r="AC8993" s="46">
        <f>IF($B8993="","",IFERROR(INDEX('CCA Util %'!$H:$H,MATCH($B8993,'CCA Util %'!$E:$E,0)),""))</f>
        <v/>
      </c>
      <c r="AD8993">
        <f>IF($B8993="","",IFERROR(INDEX('CCA Util %'!$G:$G,MATCH($B8993,'CCA Util %'!$E:$E,0)),""))</f>
        <v/>
      </c>
      <c r="AE8993">
        <f>IF(OR($B8993="",$U8993=""),"",$U8993&amp;" &amp; "&amp;IF(OR($AD8993="",$AD8993=0),"Util NA",$AD8993&amp;" Util"))</f>
        <v/>
      </c>
    </row>
    <row r="8994" ht="15.75" customHeight="1" s="42">
      <c r="A8994" s="41" t="n"/>
      <c r="G8994" s="38" t="n"/>
      <c r="H8994" s="38" t="n"/>
      <c r="I8994" s="38" t="n"/>
      <c r="J8994" s="38" t="n"/>
      <c r="K8994" s="38" t="n"/>
      <c r="L8994" s="38" t="n"/>
      <c r="N8994" s="36">
        <f>IF($B8994="","",IF($C8994="SUPERSTORE","Superstore","DH"))</f>
        <v/>
      </c>
      <c r="O8994" s="36">
        <f>IF($B8994="","",IFERROR(VLOOKUP($B8994,Mapping!$A:$C,2,0),"Not Mapped"))</f>
        <v/>
      </c>
      <c r="P8994" s="36">
        <f>IF($B8994="","",IFERROR(VLOOKUP($B8994,Mapping!$A:$C,3,0),"Not Mapped"))</f>
        <v/>
      </c>
      <c r="Q8994" s="36">
        <f>IF($B8994="","",IFERROR(VLOOKUP($O8994,Leaders!$A:$B,2,0),"Not Mapped"))</f>
        <v/>
      </c>
      <c r="R8994" s="36">
        <f>IF($B8994="","",IF(COUNTIF(Exclusions!$A:$A,$B8994)&gt;0,"Yes","No"))</f>
        <v/>
      </c>
      <c r="S8994" s="38">
        <f>IF($B8994="","",MIN(1,DAY($A8994)/IF($N8994="Superstore",Settings!$B$5,Settings!$B$4)))</f>
        <v/>
      </c>
      <c r="T8994" s="38">
        <f>IF(OR($B8994="",$G8994="",$S8994=0),"",$G8994/$S8994)</f>
        <v/>
      </c>
      <c r="U8994" s="36">
        <f>IF($T8994="","",IF($T8994&lt;Settings!$B$8,"Critical",IF($T8994&lt;Settings!$B$9,"Semi Critical","Non Critical")))</f>
        <v/>
      </c>
      <c r="V8994" s="28" t="n"/>
      <c r="Z8994">
        <f>IF($B8994="","",IFERROR(VLOOKUP($B8994,'Plan HC for CCA'!$A:$B,2,0),""))</f>
        <v/>
      </c>
      <c r="AA8994">
        <f>IF(OR($B8994="",$Z8994=""),"",IF(N($M8994)&lt;$Z8994,"Delta","No Delta"))</f>
        <v/>
      </c>
      <c r="AB8994">
        <f>IF(OR($B8994="",$Z8994=""),"",MAX(0,$Z8994-N($M8994)))</f>
        <v/>
      </c>
      <c r="AC8994" s="46">
        <f>IF($B8994="","",IFERROR(INDEX('CCA Util %'!$H:$H,MATCH($B8994,'CCA Util %'!$E:$E,0)),""))</f>
        <v/>
      </c>
      <c r="AD8994">
        <f>IF($B8994="","",IFERROR(INDEX('CCA Util %'!$G:$G,MATCH($B8994,'CCA Util %'!$E:$E,0)),""))</f>
        <v/>
      </c>
      <c r="AE8994">
        <f>IF(OR($B8994="",$U8994=""),"",$U8994&amp;" &amp; "&amp;IF(OR($AD8994="",$AD8994=0),"Util NA",$AD8994&amp;" Util"))</f>
        <v/>
      </c>
    </row>
    <row r="8995" ht="15.75" customHeight="1" s="42">
      <c r="A8995" s="41" t="n"/>
      <c r="G8995" s="38" t="n"/>
      <c r="H8995" s="38" t="n"/>
      <c r="I8995" s="38" t="n"/>
      <c r="J8995" s="38" t="n"/>
      <c r="K8995" s="38" t="n"/>
      <c r="L8995" s="38" t="n"/>
      <c r="N8995" s="36">
        <f>IF($B8995="","",IF($C8995="SUPERSTORE","Superstore","DH"))</f>
        <v/>
      </c>
      <c r="O8995" s="36">
        <f>IF($B8995="","",IFERROR(VLOOKUP($B8995,Mapping!$A:$C,2,0),"Not Mapped"))</f>
        <v/>
      </c>
      <c r="P8995" s="36">
        <f>IF($B8995="","",IFERROR(VLOOKUP($B8995,Mapping!$A:$C,3,0),"Not Mapped"))</f>
        <v/>
      </c>
      <c r="Q8995" s="36">
        <f>IF($B8995="","",IFERROR(VLOOKUP($O8995,Leaders!$A:$B,2,0),"Not Mapped"))</f>
        <v/>
      </c>
      <c r="R8995" s="36">
        <f>IF($B8995="","",IF(COUNTIF(Exclusions!$A:$A,$B8995)&gt;0,"Yes","No"))</f>
        <v/>
      </c>
      <c r="S8995" s="38">
        <f>IF($B8995="","",MIN(1,DAY($A8995)/IF($N8995="Superstore",Settings!$B$5,Settings!$B$4)))</f>
        <v/>
      </c>
      <c r="T8995" s="38">
        <f>IF(OR($B8995="",$G8995="",$S8995=0),"",$G8995/$S8995)</f>
        <v/>
      </c>
      <c r="U8995" s="36">
        <f>IF($T8995="","",IF($T8995&lt;Settings!$B$8,"Critical",IF($T8995&lt;Settings!$B$9,"Semi Critical","Non Critical")))</f>
        <v/>
      </c>
      <c r="V8995" s="28" t="n"/>
      <c r="Z8995">
        <f>IF($B8995="","",IFERROR(VLOOKUP($B8995,'Plan HC for CCA'!$A:$B,2,0),""))</f>
        <v/>
      </c>
      <c r="AA8995">
        <f>IF(OR($B8995="",$Z8995=""),"",IF(N($M8995)&lt;$Z8995,"Delta","No Delta"))</f>
        <v/>
      </c>
      <c r="AB8995">
        <f>IF(OR($B8995="",$Z8995=""),"",MAX(0,$Z8995-N($M8995)))</f>
        <v/>
      </c>
      <c r="AC8995" s="46">
        <f>IF($B8995="","",IFERROR(INDEX('CCA Util %'!$H:$H,MATCH($B8995,'CCA Util %'!$E:$E,0)),""))</f>
        <v/>
      </c>
      <c r="AD8995">
        <f>IF($B8995="","",IFERROR(INDEX('CCA Util %'!$G:$G,MATCH($B8995,'CCA Util %'!$E:$E,0)),""))</f>
        <v/>
      </c>
      <c r="AE8995">
        <f>IF(OR($B8995="",$U8995=""),"",$U8995&amp;" &amp; "&amp;IF(OR($AD8995="",$AD8995=0),"Util NA",$AD8995&amp;" Util"))</f>
        <v/>
      </c>
    </row>
    <row r="8996" ht="15.75" customHeight="1" s="42">
      <c r="A8996" s="41" t="n"/>
      <c r="G8996" s="38" t="n"/>
      <c r="H8996" s="38" t="n"/>
      <c r="I8996" s="38" t="n"/>
      <c r="J8996" s="38" t="n"/>
      <c r="K8996" s="38" t="n"/>
      <c r="L8996" s="38" t="n"/>
      <c r="N8996" s="36">
        <f>IF($B8996="","",IF($C8996="SUPERSTORE","Superstore","DH"))</f>
        <v/>
      </c>
      <c r="O8996" s="36">
        <f>IF($B8996="","",IFERROR(VLOOKUP($B8996,Mapping!$A:$C,2,0),"Not Mapped"))</f>
        <v/>
      </c>
      <c r="P8996" s="36">
        <f>IF($B8996="","",IFERROR(VLOOKUP($B8996,Mapping!$A:$C,3,0),"Not Mapped"))</f>
        <v/>
      </c>
      <c r="Q8996" s="36">
        <f>IF($B8996="","",IFERROR(VLOOKUP($O8996,Leaders!$A:$B,2,0),"Not Mapped"))</f>
        <v/>
      </c>
      <c r="R8996" s="36">
        <f>IF($B8996="","",IF(COUNTIF(Exclusions!$A:$A,$B8996)&gt;0,"Yes","No"))</f>
        <v/>
      </c>
      <c r="S8996" s="38">
        <f>IF($B8996="","",MIN(1,DAY($A8996)/IF($N8996="Superstore",Settings!$B$5,Settings!$B$4)))</f>
        <v/>
      </c>
      <c r="T8996" s="38">
        <f>IF(OR($B8996="",$G8996="",$S8996=0),"",$G8996/$S8996)</f>
        <v/>
      </c>
      <c r="U8996" s="36">
        <f>IF($T8996="","",IF($T8996&lt;Settings!$B$8,"Critical",IF($T8996&lt;Settings!$B$9,"Semi Critical","Non Critical")))</f>
        <v/>
      </c>
      <c r="V8996" s="28" t="n"/>
      <c r="Z8996">
        <f>IF($B8996="","",IFERROR(VLOOKUP($B8996,'Plan HC for CCA'!$A:$B,2,0),""))</f>
        <v/>
      </c>
      <c r="AA8996">
        <f>IF(OR($B8996="",$Z8996=""),"",IF(N($M8996)&lt;$Z8996,"Delta","No Delta"))</f>
        <v/>
      </c>
      <c r="AB8996">
        <f>IF(OR($B8996="",$Z8996=""),"",MAX(0,$Z8996-N($M8996)))</f>
        <v/>
      </c>
      <c r="AC8996" s="46">
        <f>IF($B8996="","",IFERROR(INDEX('CCA Util %'!$H:$H,MATCH($B8996,'CCA Util %'!$E:$E,0)),""))</f>
        <v/>
      </c>
      <c r="AD8996">
        <f>IF($B8996="","",IFERROR(INDEX('CCA Util %'!$G:$G,MATCH($B8996,'CCA Util %'!$E:$E,0)),""))</f>
        <v/>
      </c>
      <c r="AE8996">
        <f>IF(OR($B8996="",$U8996=""),"",$U8996&amp;" &amp; "&amp;IF(OR($AD8996="",$AD8996=0),"Util NA",$AD8996&amp;" Util"))</f>
        <v/>
      </c>
    </row>
    <row r="8997" ht="15.75" customHeight="1" s="42">
      <c r="A8997" s="41" t="n"/>
      <c r="G8997" s="38" t="n"/>
      <c r="H8997" s="38" t="n"/>
      <c r="I8997" s="38" t="n"/>
      <c r="J8997" s="38" t="n"/>
      <c r="K8997" s="38" t="n"/>
      <c r="L8997" s="38" t="n"/>
      <c r="N8997" s="36">
        <f>IF($B8997="","",IF($C8997="SUPERSTORE","Superstore","DH"))</f>
        <v/>
      </c>
      <c r="O8997" s="36">
        <f>IF($B8997="","",IFERROR(VLOOKUP($B8997,Mapping!$A:$C,2,0),"Not Mapped"))</f>
        <v/>
      </c>
      <c r="P8997" s="36">
        <f>IF($B8997="","",IFERROR(VLOOKUP($B8997,Mapping!$A:$C,3,0),"Not Mapped"))</f>
        <v/>
      </c>
      <c r="Q8997" s="36">
        <f>IF($B8997="","",IFERROR(VLOOKUP($O8997,Leaders!$A:$B,2,0),"Not Mapped"))</f>
        <v/>
      </c>
      <c r="R8997" s="36">
        <f>IF($B8997="","",IF(COUNTIF(Exclusions!$A:$A,$B8997)&gt;0,"Yes","No"))</f>
        <v/>
      </c>
      <c r="S8997" s="38">
        <f>IF($B8997="","",MIN(1,DAY($A8997)/IF($N8997="Superstore",Settings!$B$5,Settings!$B$4)))</f>
        <v/>
      </c>
      <c r="T8997" s="38">
        <f>IF(OR($B8997="",$G8997="",$S8997=0),"",$G8997/$S8997)</f>
        <v/>
      </c>
      <c r="U8997" s="36">
        <f>IF($T8997="","",IF($T8997&lt;Settings!$B$8,"Critical",IF($T8997&lt;Settings!$B$9,"Semi Critical","Non Critical")))</f>
        <v/>
      </c>
      <c r="V8997" s="28" t="n"/>
      <c r="Z8997">
        <f>IF($B8997="","",IFERROR(VLOOKUP($B8997,'Plan HC for CCA'!$A:$B,2,0),""))</f>
        <v/>
      </c>
      <c r="AA8997">
        <f>IF(OR($B8997="",$Z8997=""),"",IF(N($M8997)&lt;$Z8997,"Delta","No Delta"))</f>
        <v/>
      </c>
      <c r="AB8997">
        <f>IF(OR($B8997="",$Z8997=""),"",MAX(0,$Z8997-N($M8997)))</f>
        <v/>
      </c>
      <c r="AC8997" s="46">
        <f>IF($B8997="","",IFERROR(INDEX('CCA Util %'!$H:$H,MATCH($B8997,'CCA Util %'!$E:$E,0)),""))</f>
        <v/>
      </c>
      <c r="AD8997">
        <f>IF($B8997="","",IFERROR(INDEX('CCA Util %'!$G:$G,MATCH($B8997,'CCA Util %'!$E:$E,0)),""))</f>
        <v/>
      </c>
      <c r="AE8997">
        <f>IF(OR($B8997="",$U8997=""),"",$U8997&amp;" &amp; "&amp;IF(OR($AD8997="",$AD8997=0),"Util NA",$AD8997&amp;" Util"))</f>
        <v/>
      </c>
    </row>
    <row r="8998" ht="15.75" customHeight="1" s="42">
      <c r="A8998" s="41" t="n"/>
      <c r="G8998" s="38" t="n"/>
      <c r="H8998" s="38" t="n"/>
      <c r="I8998" s="38" t="n"/>
      <c r="J8998" s="38" t="n"/>
      <c r="K8998" s="38" t="n"/>
      <c r="L8998" s="38" t="n"/>
      <c r="N8998" s="36">
        <f>IF($B8998="","",IF($C8998="SUPERSTORE","Superstore","DH"))</f>
        <v/>
      </c>
      <c r="O8998" s="36">
        <f>IF($B8998="","",IFERROR(VLOOKUP($B8998,Mapping!$A:$C,2,0),"Not Mapped"))</f>
        <v/>
      </c>
      <c r="P8998" s="36">
        <f>IF($B8998="","",IFERROR(VLOOKUP($B8998,Mapping!$A:$C,3,0),"Not Mapped"))</f>
        <v/>
      </c>
      <c r="Q8998" s="36">
        <f>IF($B8998="","",IFERROR(VLOOKUP($O8998,Leaders!$A:$B,2,0),"Not Mapped"))</f>
        <v/>
      </c>
      <c r="R8998" s="36">
        <f>IF($B8998="","",IF(COUNTIF(Exclusions!$A:$A,$B8998)&gt;0,"Yes","No"))</f>
        <v/>
      </c>
      <c r="S8998" s="38">
        <f>IF($B8998="","",MIN(1,DAY($A8998)/IF($N8998="Superstore",Settings!$B$5,Settings!$B$4)))</f>
        <v/>
      </c>
      <c r="T8998" s="38">
        <f>IF(OR($B8998="",$G8998="",$S8998=0),"",$G8998/$S8998)</f>
        <v/>
      </c>
      <c r="U8998" s="36">
        <f>IF($T8998="","",IF($T8998&lt;Settings!$B$8,"Critical",IF($T8998&lt;Settings!$B$9,"Semi Critical","Non Critical")))</f>
        <v/>
      </c>
      <c r="V8998" s="28" t="n"/>
      <c r="Z8998">
        <f>IF($B8998="","",IFERROR(VLOOKUP($B8998,'Plan HC for CCA'!$A:$B,2,0),""))</f>
        <v/>
      </c>
      <c r="AA8998">
        <f>IF(OR($B8998="",$Z8998=""),"",IF(N($M8998)&lt;$Z8998,"Delta","No Delta"))</f>
        <v/>
      </c>
      <c r="AB8998">
        <f>IF(OR($B8998="",$Z8998=""),"",MAX(0,$Z8998-N($M8998)))</f>
        <v/>
      </c>
      <c r="AC8998" s="46">
        <f>IF($B8998="","",IFERROR(INDEX('CCA Util %'!$H:$H,MATCH($B8998,'CCA Util %'!$E:$E,0)),""))</f>
        <v/>
      </c>
      <c r="AD8998">
        <f>IF($B8998="","",IFERROR(INDEX('CCA Util %'!$G:$G,MATCH($B8998,'CCA Util %'!$E:$E,0)),""))</f>
        <v/>
      </c>
      <c r="AE8998">
        <f>IF(OR($B8998="",$U8998=""),"",$U8998&amp;" &amp; "&amp;IF(OR($AD8998="",$AD8998=0),"Util NA",$AD8998&amp;" Util"))</f>
        <v/>
      </c>
    </row>
    <row r="8999" ht="15.75" customHeight="1" s="42">
      <c r="A8999" s="41" t="n"/>
      <c r="G8999" s="38" t="n"/>
      <c r="H8999" s="38" t="n"/>
      <c r="I8999" s="38" t="n"/>
      <c r="J8999" s="38" t="n"/>
      <c r="K8999" s="38" t="n"/>
      <c r="L8999" s="38" t="n"/>
      <c r="N8999" s="36">
        <f>IF($B8999="","",IF($C8999="SUPERSTORE","Superstore","DH"))</f>
        <v/>
      </c>
      <c r="O8999" s="36">
        <f>IF($B8999="","",IFERROR(VLOOKUP($B8999,Mapping!$A:$C,2,0),"Not Mapped"))</f>
        <v/>
      </c>
      <c r="P8999" s="36">
        <f>IF($B8999="","",IFERROR(VLOOKUP($B8999,Mapping!$A:$C,3,0),"Not Mapped"))</f>
        <v/>
      </c>
      <c r="Q8999" s="36">
        <f>IF($B8999="","",IFERROR(VLOOKUP($O8999,Leaders!$A:$B,2,0),"Not Mapped"))</f>
        <v/>
      </c>
      <c r="R8999" s="36">
        <f>IF($B8999="","",IF(COUNTIF(Exclusions!$A:$A,$B8999)&gt;0,"Yes","No"))</f>
        <v/>
      </c>
      <c r="S8999" s="38">
        <f>IF($B8999="","",MIN(1,DAY($A8999)/IF($N8999="Superstore",Settings!$B$5,Settings!$B$4)))</f>
        <v/>
      </c>
      <c r="T8999" s="38">
        <f>IF(OR($B8999="",$G8999="",$S8999=0),"",$G8999/$S8999)</f>
        <v/>
      </c>
      <c r="U8999" s="36">
        <f>IF($T8999="","",IF($T8999&lt;Settings!$B$8,"Critical",IF($T8999&lt;Settings!$B$9,"Semi Critical","Non Critical")))</f>
        <v/>
      </c>
      <c r="V8999" s="28" t="n"/>
      <c r="Z8999">
        <f>IF($B8999="","",IFERROR(VLOOKUP($B8999,'Plan HC for CCA'!$A:$B,2,0),""))</f>
        <v/>
      </c>
      <c r="AA8999">
        <f>IF(OR($B8999="",$Z8999=""),"",IF(N($M8999)&lt;$Z8999,"Delta","No Delta"))</f>
        <v/>
      </c>
      <c r="AB8999">
        <f>IF(OR($B8999="",$Z8999=""),"",MAX(0,$Z8999-N($M8999)))</f>
        <v/>
      </c>
      <c r="AC8999" s="46">
        <f>IF($B8999="","",IFERROR(INDEX('CCA Util %'!$H:$H,MATCH($B8999,'CCA Util %'!$E:$E,0)),""))</f>
        <v/>
      </c>
      <c r="AD8999">
        <f>IF($B8999="","",IFERROR(INDEX('CCA Util %'!$G:$G,MATCH($B8999,'CCA Util %'!$E:$E,0)),""))</f>
        <v/>
      </c>
      <c r="AE8999">
        <f>IF(OR($B8999="",$U8999=""),"",$U8999&amp;" &amp; "&amp;IF(OR($AD8999="",$AD8999=0),"Util NA",$AD8999&amp;" Util"))</f>
        <v/>
      </c>
    </row>
    <row r="9000" ht="15.75" customHeight="1" s="42">
      <c r="A9000" s="41" t="n"/>
      <c r="G9000" s="38" t="n"/>
      <c r="H9000" s="38" t="n"/>
      <c r="I9000" s="38" t="n"/>
      <c r="J9000" s="38" t="n"/>
      <c r="K9000" s="38" t="n"/>
      <c r="L9000" s="38" t="n"/>
      <c r="N9000" s="36">
        <f>IF($B9000="","",IF($C9000="SUPERSTORE","Superstore","DH"))</f>
        <v/>
      </c>
      <c r="O9000" s="36">
        <f>IF($B9000="","",IFERROR(VLOOKUP($B9000,Mapping!$A:$C,2,0),"Not Mapped"))</f>
        <v/>
      </c>
      <c r="P9000" s="36">
        <f>IF($B9000="","",IFERROR(VLOOKUP($B9000,Mapping!$A:$C,3,0),"Not Mapped"))</f>
        <v/>
      </c>
      <c r="Q9000" s="36">
        <f>IF($B9000="","",IFERROR(VLOOKUP($O9000,Leaders!$A:$B,2,0),"Not Mapped"))</f>
        <v/>
      </c>
      <c r="R9000" s="36">
        <f>IF($B9000="","",IF(COUNTIF(Exclusions!$A:$A,$B9000)&gt;0,"Yes","No"))</f>
        <v/>
      </c>
      <c r="S9000" s="38">
        <f>IF($B9000="","",MIN(1,DAY($A9000)/IF($N9000="Superstore",Settings!$B$5,Settings!$B$4)))</f>
        <v/>
      </c>
      <c r="T9000" s="38">
        <f>IF(OR($B9000="",$G9000="",$S9000=0),"",$G9000/$S9000)</f>
        <v/>
      </c>
      <c r="U9000" s="36">
        <f>IF($T9000="","",IF($T9000&lt;Settings!$B$8,"Critical",IF($T9000&lt;Settings!$B$9,"Semi Critical","Non Critical")))</f>
        <v/>
      </c>
      <c r="V9000" s="28" t="n"/>
      <c r="Z9000">
        <f>IF($B9000="","",IFERROR(VLOOKUP($B9000,'Plan HC for CCA'!$A:$B,2,0),""))</f>
        <v/>
      </c>
      <c r="AA9000">
        <f>IF(OR($B9000="",$Z9000=""),"",IF(N($M9000)&lt;$Z9000,"Delta","No Delta"))</f>
        <v/>
      </c>
      <c r="AB9000">
        <f>IF(OR($B9000="",$Z9000=""),"",MAX(0,$Z9000-N($M9000)))</f>
        <v/>
      </c>
      <c r="AC9000" s="46">
        <f>IF($B9000="","",IFERROR(INDEX('CCA Util %'!$H:$H,MATCH($B9000,'CCA Util %'!$E:$E,0)),""))</f>
        <v/>
      </c>
      <c r="AD9000">
        <f>IF($B9000="","",IFERROR(INDEX('CCA Util %'!$G:$G,MATCH($B9000,'CCA Util %'!$E:$E,0)),""))</f>
        <v/>
      </c>
      <c r="AE9000">
        <f>IF(OR($B9000="",$U9000=""),"",$U9000&amp;" &amp; "&amp;IF(OR($AD9000="",$AD9000=0),"Util NA",$AD9000&amp;" Util"))</f>
        <v/>
      </c>
    </row>
    <row r="9001" ht="15.75" customHeight="1" s="42">
      <c r="A9001" s="41" t="n"/>
      <c r="G9001" s="38" t="n"/>
      <c r="H9001" s="38" t="n"/>
      <c r="I9001" s="38" t="n"/>
      <c r="J9001" s="38" t="n"/>
      <c r="K9001" s="38" t="n"/>
      <c r="L9001" s="38" t="n"/>
      <c r="N9001" s="36">
        <f>IF($B9001="","",IF($C9001="SUPERSTORE","Superstore","DH"))</f>
        <v/>
      </c>
      <c r="O9001" s="36">
        <f>IF($B9001="","",IFERROR(VLOOKUP($B9001,Mapping!$A:$C,2,0),"Not Mapped"))</f>
        <v/>
      </c>
      <c r="P9001" s="36">
        <f>IF($B9001="","",IFERROR(VLOOKUP($B9001,Mapping!$A:$C,3,0),"Not Mapped"))</f>
        <v/>
      </c>
      <c r="Q9001" s="36">
        <f>IF($B9001="","",IFERROR(VLOOKUP($O9001,Leaders!$A:$B,2,0),"Not Mapped"))</f>
        <v/>
      </c>
      <c r="R9001" s="36">
        <f>IF($B9001="","",IF(COUNTIF(Exclusions!$A:$A,$B9001)&gt;0,"Yes","No"))</f>
        <v/>
      </c>
      <c r="S9001" s="38">
        <f>IF($B9001="","",MIN(1,DAY($A9001)/IF($N9001="Superstore",Settings!$B$5,Settings!$B$4)))</f>
        <v/>
      </c>
      <c r="T9001" s="38">
        <f>IF(OR($B9001="",$G9001="",$S9001=0),"",$G9001/$S9001)</f>
        <v/>
      </c>
      <c r="U9001" s="36">
        <f>IF($T9001="","",IF($T9001&lt;Settings!$B$8,"Critical",IF($T9001&lt;Settings!$B$9,"Semi Critical","Non Critical")))</f>
        <v/>
      </c>
      <c r="V9001" s="28" t="n"/>
      <c r="Z9001">
        <f>IF($B9001="","",IFERROR(VLOOKUP($B9001,'Plan HC for CCA'!$A:$B,2,0),""))</f>
        <v/>
      </c>
      <c r="AA9001">
        <f>IF(OR($B9001="",$Z9001=""),"",IF(N($M9001)&lt;$Z9001,"Delta","No Delta"))</f>
        <v/>
      </c>
      <c r="AB9001">
        <f>IF(OR($B9001="",$Z9001=""),"",MAX(0,$Z9001-N($M9001)))</f>
        <v/>
      </c>
      <c r="AC9001" s="46">
        <f>IF($B9001="","",IFERROR(INDEX('CCA Util %'!$H:$H,MATCH($B9001,'CCA Util %'!$E:$E,0)),""))</f>
        <v/>
      </c>
      <c r="AD9001">
        <f>IF($B9001="","",IFERROR(INDEX('CCA Util %'!$G:$G,MATCH($B9001,'CCA Util %'!$E:$E,0)),""))</f>
        <v/>
      </c>
      <c r="AE9001">
        <f>IF(OR($B9001="",$U9001=""),"",$U9001&amp;" &amp; "&amp;IF(OR($AD9001="",$AD9001=0),"Util NA",$AD9001&amp;" Util"))</f>
        <v/>
      </c>
    </row>
    <row r="9002" ht="15.75" customHeight="1" s="42">
      <c r="A9002" s="41" t="n"/>
      <c r="G9002" s="38" t="n"/>
      <c r="H9002" s="38" t="n"/>
      <c r="I9002" s="38" t="n"/>
      <c r="J9002" s="38" t="n"/>
      <c r="K9002" s="38" t="n"/>
      <c r="L9002" s="38" t="n"/>
      <c r="N9002" s="36">
        <f>IF($B9002="","",IF($C9002="SUPERSTORE","Superstore","DH"))</f>
        <v/>
      </c>
      <c r="O9002" s="36">
        <f>IF($B9002="","",IFERROR(VLOOKUP($B9002,Mapping!$A:$C,2,0),"Not Mapped"))</f>
        <v/>
      </c>
      <c r="P9002" s="36">
        <f>IF($B9002="","",IFERROR(VLOOKUP($B9002,Mapping!$A:$C,3,0),"Not Mapped"))</f>
        <v/>
      </c>
      <c r="Q9002" s="36">
        <f>IF($B9002="","",IFERROR(VLOOKUP($O9002,Leaders!$A:$B,2,0),"Not Mapped"))</f>
        <v/>
      </c>
      <c r="R9002" s="36">
        <f>IF($B9002="","",IF(COUNTIF(Exclusions!$A:$A,$B9002)&gt;0,"Yes","No"))</f>
        <v/>
      </c>
      <c r="S9002" s="38">
        <f>IF($B9002="","",MIN(1,DAY($A9002)/IF($N9002="Superstore",Settings!$B$5,Settings!$B$4)))</f>
        <v/>
      </c>
      <c r="T9002" s="38">
        <f>IF(OR($B9002="",$G9002="",$S9002=0),"",$G9002/$S9002)</f>
        <v/>
      </c>
      <c r="U9002" s="36">
        <f>IF($T9002="","",IF($T9002&lt;Settings!$B$8,"Critical",IF($T9002&lt;Settings!$B$9,"Semi Critical","Non Critical")))</f>
        <v/>
      </c>
      <c r="V9002" s="28" t="n"/>
      <c r="Z9002">
        <f>IF($B9002="","",IFERROR(VLOOKUP($B9002,'Plan HC for CCA'!$A:$B,2,0),""))</f>
        <v/>
      </c>
      <c r="AA9002">
        <f>IF(OR($B9002="",$Z9002=""),"",IF(N($M9002)&lt;$Z9002,"Delta","No Delta"))</f>
        <v/>
      </c>
      <c r="AB9002">
        <f>IF(OR($B9002="",$Z9002=""),"",MAX(0,$Z9002-N($M9002)))</f>
        <v/>
      </c>
      <c r="AC9002" s="46">
        <f>IF($B9002="","",IFERROR(INDEX('CCA Util %'!$H:$H,MATCH($B9002,'CCA Util %'!$E:$E,0)),""))</f>
        <v/>
      </c>
      <c r="AD9002">
        <f>IF($B9002="","",IFERROR(INDEX('CCA Util %'!$G:$G,MATCH($B9002,'CCA Util %'!$E:$E,0)),""))</f>
        <v/>
      </c>
      <c r="AE9002">
        <f>IF(OR($B9002="",$U9002=""),"",$U9002&amp;" &amp; "&amp;IF(OR($AD9002="",$AD9002=0),"Util NA",$AD9002&amp;" Util"))</f>
        <v/>
      </c>
    </row>
    <row r="9003" ht="15.75" customHeight="1" s="42">
      <c r="A9003" s="41" t="n"/>
      <c r="G9003" s="38" t="n"/>
      <c r="H9003" s="38" t="n"/>
      <c r="I9003" s="38" t="n"/>
      <c r="J9003" s="38" t="n"/>
      <c r="K9003" s="38" t="n"/>
      <c r="L9003" s="38" t="n"/>
      <c r="N9003" s="36">
        <f>IF($B9003="","",IF($C9003="SUPERSTORE","Superstore","DH"))</f>
        <v/>
      </c>
      <c r="O9003" s="36">
        <f>IF($B9003="","",IFERROR(VLOOKUP($B9003,Mapping!$A:$C,2,0),"Not Mapped"))</f>
        <v/>
      </c>
      <c r="P9003" s="36">
        <f>IF($B9003="","",IFERROR(VLOOKUP($B9003,Mapping!$A:$C,3,0),"Not Mapped"))</f>
        <v/>
      </c>
      <c r="Q9003" s="36">
        <f>IF($B9003="","",IFERROR(VLOOKUP($O9003,Leaders!$A:$B,2,0),"Not Mapped"))</f>
        <v/>
      </c>
      <c r="R9003" s="36">
        <f>IF($B9003="","",IF(COUNTIF(Exclusions!$A:$A,$B9003)&gt;0,"Yes","No"))</f>
        <v/>
      </c>
      <c r="S9003" s="38">
        <f>IF($B9003="","",MIN(1,DAY($A9003)/IF($N9003="Superstore",Settings!$B$5,Settings!$B$4)))</f>
        <v/>
      </c>
      <c r="T9003" s="38">
        <f>IF(OR($B9003="",$G9003="",$S9003=0),"",$G9003/$S9003)</f>
        <v/>
      </c>
      <c r="U9003" s="36">
        <f>IF($T9003="","",IF($T9003&lt;Settings!$B$8,"Critical",IF($T9003&lt;Settings!$B$9,"Semi Critical","Non Critical")))</f>
        <v/>
      </c>
      <c r="V9003" s="28" t="n"/>
      <c r="Z9003">
        <f>IF($B9003="","",IFERROR(VLOOKUP($B9003,'Plan HC for CCA'!$A:$B,2,0),""))</f>
        <v/>
      </c>
      <c r="AA9003">
        <f>IF(OR($B9003="",$Z9003=""),"",IF(N($M9003)&lt;$Z9003,"Delta","No Delta"))</f>
        <v/>
      </c>
      <c r="AB9003">
        <f>IF(OR($B9003="",$Z9003=""),"",MAX(0,$Z9003-N($M9003)))</f>
        <v/>
      </c>
      <c r="AC9003" s="46">
        <f>IF($B9003="","",IFERROR(INDEX('CCA Util %'!$H:$H,MATCH($B9003,'CCA Util %'!$E:$E,0)),""))</f>
        <v/>
      </c>
      <c r="AD9003">
        <f>IF($B9003="","",IFERROR(INDEX('CCA Util %'!$G:$G,MATCH($B9003,'CCA Util %'!$E:$E,0)),""))</f>
        <v/>
      </c>
      <c r="AE9003">
        <f>IF(OR($B9003="",$U9003=""),"",$U9003&amp;" &amp; "&amp;IF(OR($AD9003="",$AD9003=0),"Util NA",$AD9003&amp;" Util"))</f>
        <v/>
      </c>
    </row>
    <row r="9004" ht="15.75" customHeight="1" s="42">
      <c r="A9004" s="41" t="n"/>
      <c r="G9004" s="38" t="n"/>
      <c r="H9004" s="38" t="n"/>
      <c r="I9004" s="38" t="n"/>
      <c r="J9004" s="38" t="n"/>
      <c r="K9004" s="38" t="n"/>
      <c r="L9004" s="38" t="n"/>
      <c r="N9004" s="36">
        <f>IF($B9004="","",IF($C9004="SUPERSTORE","Superstore","DH"))</f>
        <v/>
      </c>
      <c r="O9004" s="36">
        <f>IF($B9004="","",IFERROR(VLOOKUP($B9004,Mapping!$A:$C,2,0),"Not Mapped"))</f>
        <v/>
      </c>
      <c r="P9004" s="36">
        <f>IF($B9004="","",IFERROR(VLOOKUP($B9004,Mapping!$A:$C,3,0),"Not Mapped"))</f>
        <v/>
      </c>
      <c r="Q9004" s="36">
        <f>IF($B9004="","",IFERROR(VLOOKUP($O9004,Leaders!$A:$B,2,0),"Not Mapped"))</f>
        <v/>
      </c>
      <c r="R9004" s="36">
        <f>IF($B9004="","",IF(COUNTIF(Exclusions!$A:$A,$B9004)&gt;0,"Yes","No"))</f>
        <v/>
      </c>
      <c r="S9004" s="38">
        <f>IF($B9004="","",MIN(1,DAY($A9004)/IF($N9004="Superstore",Settings!$B$5,Settings!$B$4)))</f>
        <v/>
      </c>
      <c r="T9004" s="38">
        <f>IF(OR($B9004="",$G9004="",$S9004=0),"",$G9004/$S9004)</f>
        <v/>
      </c>
      <c r="U9004" s="36">
        <f>IF($T9004="","",IF($T9004&lt;Settings!$B$8,"Critical",IF($T9004&lt;Settings!$B$9,"Semi Critical","Non Critical")))</f>
        <v/>
      </c>
      <c r="V9004" s="28" t="n"/>
      <c r="Z9004">
        <f>IF($B9004="","",IFERROR(VLOOKUP($B9004,'Plan HC for CCA'!$A:$B,2,0),""))</f>
        <v/>
      </c>
      <c r="AA9004">
        <f>IF(OR($B9004="",$Z9004=""),"",IF(N($M9004)&lt;$Z9004,"Delta","No Delta"))</f>
        <v/>
      </c>
      <c r="AB9004">
        <f>IF(OR($B9004="",$Z9004=""),"",MAX(0,$Z9004-N($M9004)))</f>
        <v/>
      </c>
      <c r="AC9004" s="46">
        <f>IF($B9004="","",IFERROR(INDEX('CCA Util %'!$H:$H,MATCH($B9004,'CCA Util %'!$E:$E,0)),""))</f>
        <v/>
      </c>
      <c r="AD9004">
        <f>IF($B9004="","",IFERROR(INDEX('CCA Util %'!$G:$G,MATCH($B9004,'CCA Util %'!$E:$E,0)),""))</f>
        <v/>
      </c>
      <c r="AE9004">
        <f>IF(OR($B9004="",$U9004=""),"",$U9004&amp;" &amp; "&amp;IF(OR($AD9004="",$AD9004=0),"Util NA",$AD9004&amp;" Util"))</f>
        <v/>
      </c>
    </row>
    <row r="9005" ht="15.75" customHeight="1" s="42">
      <c r="A9005" s="41" t="n"/>
      <c r="G9005" s="38" t="n"/>
      <c r="H9005" s="38" t="n"/>
      <c r="I9005" s="38" t="n"/>
      <c r="J9005" s="38" t="n"/>
      <c r="K9005" s="38" t="n"/>
      <c r="L9005" s="38" t="n"/>
      <c r="N9005" s="36">
        <f>IF($B9005="","",IF($C9005="SUPERSTORE","Superstore","DH"))</f>
        <v/>
      </c>
      <c r="O9005" s="36">
        <f>IF($B9005="","",IFERROR(VLOOKUP($B9005,Mapping!$A:$C,2,0),"Not Mapped"))</f>
        <v/>
      </c>
      <c r="P9005" s="36">
        <f>IF($B9005="","",IFERROR(VLOOKUP($B9005,Mapping!$A:$C,3,0),"Not Mapped"))</f>
        <v/>
      </c>
      <c r="Q9005" s="36">
        <f>IF($B9005="","",IFERROR(VLOOKUP($O9005,Leaders!$A:$B,2,0),"Not Mapped"))</f>
        <v/>
      </c>
      <c r="R9005" s="36">
        <f>IF($B9005="","",IF(COUNTIF(Exclusions!$A:$A,$B9005)&gt;0,"Yes","No"))</f>
        <v/>
      </c>
      <c r="S9005" s="38">
        <f>IF($B9005="","",MIN(1,DAY($A9005)/IF($N9005="Superstore",Settings!$B$5,Settings!$B$4)))</f>
        <v/>
      </c>
      <c r="T9005" s="38">
        <f>IF(OR($B9005="",$G9005="",$S9005=0),"",$G9005/$S9005)</f>
        <v/>
      </c>
      <c r="U9005" s="36">
        <f>IF($T9005="","",IF($T9005&lt;Settings!$B$8,"Critical",IF($T9005&lt;Settings!$B$9,"Semi Critical","Non Critical")))</f>
        <v/>
      </c>
      <c r="V9005" s="28" t="n"/>
      <c r="Z9005">
        <f>IF($B9005="","",IFERROR(VLOOKUP($B9005,'Plan HC for CCA'!$A:$B,2,0),""))</f>
        <v/>
      </c>
      <c r="AA9005">
        <f>IF(OR($B9005="",$Z9005=""),"",IF(N($M9005)&lt;$Z9005,"Delta","No Delta"))</f>
        <v/>
      </c>
      <c r="AB9005">
        <f>IF(OR($B9005="",$Z9005=""),"",MAX(0,$Z9005-N($M9005)))</f>
        <v/>
      </c>
      <c r="AC9005" s="46">
        <f>IF($B9005="","",IFERROR(INDEX('CCA Util %'!$H:$H,MATCH($B9005,'CCA Util %'!$E:$E,0)),""))</f>
        <v/>
      </c>
      <c r="AD9005">
        <f>IF($B9005="","",IFERROR(INDEX('CCA Util %'!$G:$G,MATCH($B9005,'CCA Util %'!$E:$E,0)),""))</f>
        <v/>
      </c>
      <c r="AE9005">
        <f>IF(OR($B9005="",$U9005=""),"",$U9005&amp;" &amp; "&amp;IF(OR($AD9005="",$AD9005=0),"Util NA",$AD9005&amp;" Util"))</f>
        <v/>
      </c>
    </row>
    <row r="9006" ht="15.75" customHeight="1" s="42">
      <c r="A9006" s="41" t="n"/>
      <c r="G9006" s="38" t="n"/>
      <c r="H9006" s="38" t="n"/>
      <c r="I9006" s="38" t="n"/>
      <c r="J9006" s="38" t="n"/>
      <c r="K9006" s="38" t="n"/>
      <c r="L9006" s="38" t="n"/>
      <c r="N9006" s="36">
        <f>IF($B9006="","",IF($C9006="SUPERSTORE","Superstore","DH"))</f>
        <v/>
      </c>
      <c r="O9006" s="36">
        <f>IF($B9006="","",IFERROR(VLOOKUP($B9006,Mapping!$A:$C,2,0),"Not Mapped"))</f>
        <v/>
      </c>
      <c r="P9006" s="36">
        <f>IF($B9006="","",IFERROR(VLOOKUP($B9006,Mapping!$A:$C,3,0),"Not Mapped"))</f>
        <v/>
      </c>
      <c r="Q9006" s="36">
        <f>IF($B9006="","",IFERROR(VLOOKUP($O9006,Leaders!$A:$B,2,0),"Not Mapped"))</f>
        <v/>
      </c>
      <c r="R9006" s="36">
        <f>IF($B9006="","",IF(COUNTIF(Exclusions!$A:$A,$B9006)&gt;0,"Yes","No"))</f>
        <v/>
      </c>
      <c r="S9006" s="38">
        <f>IF($B9006="","",MIN(1,DAY($A9006)/IF($N9006="Superstore",Settings!$B$5,Settings!$B$4)))</f>
        <v/>
      </c>
      <c r="T9006" s="38">
        <f>IF(OR($B9006="",$G9006="",$S9006=0),"",$G9006/$S9006)</f>
        <v/>
      </c>
      <c r="U9006" s="36">
        <f>IF($T9006="","",IF($T9006&lt;Settings!$B$8,"Critical",IF($T9006&lt;Settings!$B$9,"Semi Critical","Non Critical")))</f>
        <v/>
      </c>
      <c r="V9006" s="28" t="n"/>
      <c r="Z9006">
        <f>IF($B9006="","",IFERROR(VLOOKUP($B9006,'Plan HC for CCA'!$A:$B,2,0),""))</f>
        <v/>
      </c>
      <c r="AA9006">
        <f>IF(OR($B9006="",$Z9006=""),"",IF(N($M9006)&lt;$Z9006,"Delta","No Delta"))</f>
        <v/>
      </c>
      <c r="AB9006">
        <f>IF(OR($B9006="",$Z9006=""),"",MAX(0,$Z9006-N($M9006)))</f>
        <v/>
      </c>
      <c r="AC9006" s="46">
        <f>IF($B9006="","",IFERROR(INDEX('CCA Util %'!$H:$H,MATCH($B9006,'CCA Util %'!$E:$E,0)),""))</f>
        <v/>
      </c>
      <c r="AD9006">
        <f>IF($B9006="","",IFERROR(INDEX('CCA Util %'!$G:$G,MATCH($B9006,'CCA Util %'!$E:$E,0)),""))</f>
        <v/>
      </c>
      <c r="AE9006">
        <f>IF(OR($B9006="",$U9006=""),"",$U9006&amp;" &amp; "&amp;IF(OR($AD9006="",$AD9006=0),"Util NA",$AD9006&amp;" Util"))</f>
        <v/>
      </c>
    </row>
    <row r="9007" ht="15.75" customHeight="1" s="42">
      <c r="A9007" s="41" t="n"/>
      <c r="G9007" s="38" t="n"/>
      <c r="H9007" s="38" t="n"/>
      <c r="I9007" s="38" t="n"/>
      <c r="J9007" s="38" t="n"/>
      <c r="K9007" s="38" t="n"/>
      <c r="L9007" s="38" t="n"/>
      <c r="N9007" s="36">
        <f>IF($B9007="","",IF($C9007="SUPERSTORE","Superstore","DH"))</f>
        <v/>
      </c>
      <c r="O9007" s="36">
        <f>IF($B9007="","",IFERROR(VLOOKUP($B9007,Mapping!$A:$C,2,0),"Not Mapped"))</f>
        <v/>
      </c>
      <c r="P9007" s="36">
        <f>IF($B9007="","",IFERROR(VLOOKUP($B9007,Mapping!$A:$C,3,0),"Not Mapped"))</f>
        <v/>
      </c>
      <c r="Q9007" s="36">
        <f>IF($B9007="","",IFERROR(VLOOKUP($O9007,Leaders!$A:$B,2,0),"Not Mapped"))</f>
        <v/>
      </c>
      <c r="R9007" s="36">
        <f>IF($B9007="","",IF(COUNTIF(Exclusions!$A:$A,$B9007)&gt;0,"Yes","No"))</f>
        <v/>
      </c>
      <c r="S9007" s="38">
        <f>IF($B9007="","",MIN(1,DAY($A9007)/IF($N9007="Superstore",Settings!$B$5,Settings!$B$4)))</f>
        <v/>
      </c>
      <c r="T9007" s="38">
        <f>IF(OR($B9007="",$G9007="",$S9007=0),"",$G9007/$S9007)</f>
        <v/>
      </c>
      <c r="U9007" s="36">
        <f>IF($T9007="","",IF($T9007&lt;Settings!$B$8,"Critical",IF($T9007&lt;Settings!$B$9,"Semi Critical","Non Critical")))</f>
        <v/>
      </c>
      <c r="V9007" s="28" t="n"/>
      <c r="Z9007">
        <f>IF($B9007="","",IFERROR(VLOOKUP($B9007,'Plan HC for CCA'!$A:$B,2,0),""))</f>
        <v/>
      </c>
      <c r="AA9007">
        <f>IF(OR($B9007="",$Z9007=""),"",IF(N($M9007)&lt;$Z9007,"Delta","No Delta"))</f>
        <v/>
      </c>
      <c r="AB9007">
        <f>IF(OR($B9007="",$Z9007=""),"",MAX(0,$Z9007-N($M9007)))</f>
        <v/>
      </c>
      <c r="AC9007" s="46">
        <f>IF($B9007="","",IFERROR(INDEX('CCA Util %'!$H:$H,MATCH($B9007,'CCA Util %'!$E:$E,0)),""))</f>
        <v/>
      </c>
      <c r="AD9007">
        <f>IF($B9007="","",IFERROR(INDEX('CCA Util %'!$G:$G,MATCH($B9007,'CCA Util %'!$E:$E,0)),""))</f>
        <v/>
      </c>
      <c r="AE9007">
        <f>IF(OR($B9007="",$U9007=""),"",$U9007&amp;" &amp; "&amp;IF(OR($AD9007="",$AD9007=0),"Util NA",$AD9007&amp;" Util"))</f>
        <v/>
      </c>
    </row>
    <row r="9008" ht="15.75" customHeight="1" s="42">
      <c r="A9008" s="41" t="n"/>
      <c r="G9008" s="38" t="n"/>
      <c r="H9008" s="38" t="n"/>
      <c r="I9008" s="38" t="n"/>
      <c r="J9008" s="38" t="n"/>
      <c r="K9008" s="38" t="n"/>
      <c r="L9008" s="38" t="n"/>
      <c r="N9008" s="36">
        <f>IF($B9008="","",IF($C9008="SUPERSTORE","Superstore","DH"))</f>
        <v/>
      </c>
      <c r="O9008" s="36">
        <f>IF($B9008="","",IFERROR(VLOOKUP($B9008,Mapping!$A:$C,2,0),"Not Mapped"))</f>
        <v/>
      </c>
      <c r="P9008" s="36">
        <f>IF($B9008="","",IFERROR(VLOOKUP($B9008,Mapping!$A:$C,3,0),"Not Mapped"))</f>
        <v/>
      </c>
      <c r="Q9008" s="36">
        <f>IF($B9008="","",IFERROR(VLOOKUP($O9008,Leaders!$A:$B,2,0),"Not Mapped"))</f>
        <v/>
      </c>
      <c r="R9008" s="36">
        <f>IF($B9008="","",IF(COUNTIF(Exclusions!$A:$A,$B9008)&gt;0,"Yes","No"))</f>
        <v/>
      </c>
      <c r="S9008" s="38">
        <f>IF($B9008="","",MIN(1,DAY($A9008)/IF($N9008="Superstore",Settings!$B$5,Settings!$B$4)))</f>
        <v/>
      </c>
      <c r="T9008" s="38">
        <f>IF(OR($B9008="",$G9008="",$S9008=0),"",$G9008/$S9008)</f>
        <v/>
      </c>
      <c r="U9008" s="36">
        <f>IF($T9008="","",IF($T9008&lt;Settings!$B$8,"Critical",IF($T9008&lt;Settings!$B$9,"Semi Critical","Non Critical")))</f>
        <v/>
      </c>
      <c r="V9008" s="28" t="n"/>
      <c r="Z9008">
        <f>IF($B9008="","",IFERROR(VLOOKUP($B9008,'Plan HC for CCA'!$A:$B,2,0),""))</f>
        <v/>
      </c>
      <c r="AA9008">
        <f>IF(OR($B9008="",$Z9008=""),"",IF(N($M9008)&lt;$Z9008,"Delta","No Delta"))</f>
        <v/>
      </c>
      <c r="AB9008">
        <f>IF(OR($B9008="",$Z9008=""),"",MAX(0,$Z9008-N($M9008)))</f>
        <v/>
      </c>
      <c r="AC9008" s="46">
        <f>IF($B9008="","",IFERROR(INDEX('CCA Util %'!$H:$H,MATCH($B9008,'CCA Util %'!$E:$E,0)),""))</f>
        <v/>
      </c>
      <c r="AD9008">
        <f>IF($B9008="","",IFERROR(INDEX('CCA Util %'!$G:$G,MATCH($B9008,'CCA Util %'!$E:$E,0)),""))</f>
        <v/>
      </c>
      <c r="AE9008">
        <f>IF(OR($B9008="",$U9008=""),"",$U9008&amp;" &amp; "&amp;IF(OR($AD9008="",$AD9008=0),"Util NA",$AD9008&amp;" Util"))</f>
        <v/>
      </c>
    </row>
    <row r="9009" ht="15.75" customHeight="1" s="42">
      <c r="A9009" s="41" t="n"/>
      <c r="G9009" s="38" t="n"/>
      <c r="H9009" s="38" t="n"/>
      <c r="I9009" s="38" t="n"/>
      <c r="J9009" s="38" t="n"/>
      <c r="K9009" s="38" t="n"/>
      <c r="L9009" s="38" t="n"/>
      <c r="N9009" s="36">
        <f>IF($B9009="","",IF($C9009="SUPERSTORE","Superstore","DH"))</f>
        <v/>
      </c>
      <c r="O9009" s="36">
        <f>IF($B9009="","",IFERROR(VLOOKUP($B9009,Mapping!$A:$C,2,0),"Not Mapped"))</f>
        <v/>
      </c>
      <c r="P9009" s="36">
        <f>IF($B9009="","",IFERROR(VLOOKUP($B9009,Mapping!$A:$C,3,0),"Not Mapped"))</f>
        <v/>
      </c>
      <c r="Q9009" s="36">
        <f>IF($B9009="","",IFERROR(VLOOKUP($O9009,Leaders!$A:$B,2,0),"Not Mapped"))</f>
        <v/>
      </c>
      <c r="R9009" s="36">
        <f>IF($B9009="","",IF(COUNTIF(Exclusions!$A:$A,$B9009)&gt;0,"Yes","No"))</f>
        <v/>
      </c>
      <c r="S9009" s="38">
        <f>IF($B9009="","",MIN(1,DAY($A9009)/IF($N9009="Superstore",Settings!$B$5,Settings!$B$4)))</f>
        <v/>
      </c>
      <c r="T9009" s="38">
        <f>IF(OR($B9009="",$G9009="",$S9009=0),"",$G9009/$S9009)</f>
        <v/>
      </c>
      <c r="U9009" s="36">
        <f>IF($T9009="","",IF($T9009&lt;Settings!$B$8,"Critical",IF($T9009&lt;Settings!$B$9,"Semi Critical","Non Critical")))</f>
        <v/>
      </c>
      <c r="V9009" s="28" t="n"/>
      <c r="Z9009">
        <f>IF($B9009="","",IFERROR(VLOOKUP($B9009,'Plan HC for CCA'!$A:$B,2,0),""))</f>
        <v/>
      </c>
      <c r="AA9009">
        <f>IF(OR($B9009="",$Z9009=""),"",IF(N($M9009)&lt;$Z9009,"Delta","No Delta"))</f>
        <v/>
      </c>
      <c r="AB9009">
        <f>IF(OR($B9009="",$Z9009=""),"",MAX(0,$Z9009-N($M9009)))</f>
        <v/>
      </c>
      <c r="AC9009" s="46">
        <f>IF($B9009="","",IFERROR(INDEX('CCA Util %'!$H:$H,MATCH($B9009,'CCA Util %'!$E:$E,0)),""))</f>
        <v/>
      </c>
      <c r="AD9009">
        <f>IF($B9009="","",IFERROR(INDEX('CCA Util %'!$G:$G,MATCH($B9009,'CCA Util %'!$E:$E,0)),""))</f>
        <v/>
      </c>
      <c r="AE9009">
        <f>IF(OR($B9009="",$U9009=""),"",$U9009&amp;" &amp; "&amp;IF(OR($AD9009="",$AD9009=0),"Util NA",$AD9009&amp;" Util"))</f>
        <v/>
      </c>
    </row>
    <row r="9010" ht="15.75" customHeight="1" s="42">
      <c r="A9010" s="41" t="n"/>
      <c r="G9010" s="38" t="n"/>
      <c r="H9010" s="38" t="n"/>
      <c r="I9010" s="38" t="n"/>
      <c r="J9010" s="38" t="n"/>
      <c r="K9010" s="38" t="n"/>
      <c r="L9010" s="38" t="n"/>
      <c r="N9010" s="36">
        <f>IF($B9010="","",IF($C9010="SUPERSTORE","Superstore","DH"))</f>
        <v/>
      </c>
      <c r="O9010" s="36">
        <f>IF($B9010="","",IFERROR(VLOOKUP($B9010,Mapping!$A:$C,2,0),"Not Mapped"))</f>
        <v/>
      </c>
      <c r="P9010" s="36">
        <f>IF($B9010="","",IFERROR(VLOOKUP($B9010,Mapping!$A:$C,3,0),"Not Mapped"))</f>
        <v/>
      </c>
      <c r="Q9010" s="36">
        <f>IF($B9010="","",IFERROR(VLOOKUP($O9010,Leaders!$A:$B,2,0),"Not Mapped"))</f>
        <v/>
      </c>
      <c r="R9010" s="36">
        <f>IF($B9010="","",IF(COUNTIF(Exclusions!$A:$A,$B9010)&gt;0,"Yes","No"))</f>
        <v/>
      </c>
      <c r="S9010" s="38">
        <f>IF($B9010="","",MIN(1,DAY($A9010)/IF($N9010="Superstore",Settings!$B$5,Settings!$B$4)))</f>
        <v/>
      </c>
      <c r="T9010" s="38">
        <f>IF(OR($B9010="",$G9010="",$S9010=0),"",$G9010/$S9010)</f>
        <v/>
      </c>
      <c r="U9010" s="36">
        <f>IF($T9010="","",IF($T9010&lt;Settings!$B$8,"Critical",IF($T9010&lt;Settings!$B$9,"Semi Critical","Non Critical")))</f>
        <v/>
      </c>
      <c r="V9010" s="28" t="n"/>
      <c r="Z9010">
        <f>IF($B9010="","",IFERROR(VLOOKUP($B9010,'Plan HC for CCA'!$A:$B,2,0),""))</f>
        <v/>
      </c>
      <c r="AA9010">
        <f>IF(OR($B9010="",$Z9010=""),"",IF(N($M9010)&lt;$Z9010,"Delta","No Delta"))</f>
        <v/>
      </c>
      <c r="AB9010">
        <f>IF(OR($B9010="",$Z9010=""),"",MAX(0,$Z9010-N($M9010)))</f>
        <v/>
      </c>
      <c r="AC9010" s="46">
        <f>IF($B9010="","",IFERROR(INDEX('CCA Util %'!$H:$H,MATCH($B9010,'CCA Util %'!$E:$E,0)),""))</f>
        <v/>
      </c>
      <c r="AD9010">
        <f>IF($B9010="","",IFERROR(INDEX('CCA Util %'!$G:$G,MATCH($B9010,'CCA Util %'!$E:$E,0)),""))</f>
        <v/>
      </c>
      <c r="AE9010">
        <f>IF(OR($B9010="",$U9010=""),"",$U9010&amp;" &amp; "&amp;IF(OR($AD9010="",$AD9010=0),"Util NA",$AD9010&amp;" Util"))</f>
        <v/>
      </c>
    </row>
    <row r="9011" ht="15.75" customHeight="1" s="42">
      <c r="A9011" s="41" t="n"/>
      <c r="G9011" s="38" t="n"/>
      <c r="H9011" s="38" t="n"/>
      <c r="I9011" s="38" t="n"/>
      <c r="J9011" s="38" t="n"/>
      <c r="K9011" s="38" t="n"/>
      <c r="L9011" s="38" t="n"/>
      <c r="N9011" s="36">
        <f>IF($B9011="","",IF($C9011="SUPERSTORE","Superstore","DH"))</f>
        <v/>
      </c>
      <c r="O9011" s="36">
        <f>IF($B9011="","",IFERROR(VLOOKUP($B9011,Mapping!$A:$C,2,0),"Not Mapped"))</f>
        <v/>
      </c>
      <c r="P9011" s="36">
        <f>IF($B9011="","",IFERROR(VLOOKUP($B9011,Mapping!$A:$C,3,0),"Not Mapped"))</f>
        <v/>
      </c>
      <c r="Q9011" s="36">
        <f>IF($B9011="","",IFERROR(VLOOKUP($O9011,Leaders!$A:$B,2,0),"Not Mapped"))</f>
        <v/>
      </c>
      <c r="R9011" s="36">
        <f>IF($B9011="","",IF(COUNTIF(Exclusions!$A:$A,$B9011)&gt;0,"Yes","No"))</f>
        <v/>
      </c>
      <c r="S9011" s="38">
        <f>IF($B9011="","",MIN(1,DAY($A9011)/IF($N9011="Superstore",Settings!$B$5,Settings!$B$4)))</f>
        <v/>
      </c>
      <c r="T9011" s="38">
        <f>IF(OR($B9011="",$G9011="",$S9011=0),"",$G9011/$S9011)</f>
        <v/>
      </c>
      <c r="U9011" s="36">
        <f>IF($T9011="","",IF($T9011&lt;Settings!$B$8,"Critical",IF($T9011&lt;Settings!$B$9,"Semi Critical","Non Critical")))</f>
        <v/>
      </c>
      <c r="V9011" s="28" t="n"/>
      <c r="Z9011">
        <f>IF($B9011="","",IFERROR(VLOOKUP($B9011,'Plan HC for CCA'!$A:$B,2,0),""))</f>
        <v/>
      </c>
      <c r="AA9011">
        <f>IF(OR($B9011="",$Z9011=""),"",IF(N($M9011)&lt;$Z9011,"Delta","No Delta"))</f>
        <v/>
      </c>
      <c r="AB9011">
        <f>IF(OR($B9011="",$Z9011=""),"",MAX(0,$Z9011-N($M9011)))</f>
        <v/>
      </c>
      <c r="AC9011" s="46">
        <f>IF($B9011="","",IFERROR(INDEX('CCA Util %'!$H:$H,MATCH($B9011,'CCA Util %'!$E:$E,0)),""))</f>
        <v/>
      </c>
      <c r="AD9011">
        <f>IF($B9011="","",IFERROR(INDEX('CCA Util %'!$G:$G,MATCH($B9011,'CCA Util %'!$E:$E,0)),""))</f>
        <v/>
      </c>
      <c r="AE9011">
        <f>IF(OR($B9011="",$U9011=""),"",$U9011&amp;" &amp; "&amp;IF(OR($AD9011="",$AD9011=0),"Util NA",$AD9011&amp;" Util"))</f>
        <v/>
      </c>
    </row>
    <row r="9012" ht="15.75" customHeight="1" s="42">
      <c r="A9012" s="41" t="n"/>
      <c r="G9012" s="38" t="n"/>
      <c r="H9012" s="38" t="n"/>
      <c r="I9012" s="38" t="n"/>
      <c r="J9012" s="38" t="n"/>
      <c r="K9012" s="38" t="n"/>
      <c r="L9012" s="38" t="n"/>
      <c r="N9012" s="36">
        <f>IF($B9012="","",IF($C9012="SUPERSTORE","Superstore","DH"))</f>
        <v/>
      </c>
      <c r="O9012" s="36">
        <f>IF($B9012="","",IFERROR(VLOOKUP($B9012,Mapping!$A:$C,2,0),"Not Mapped"))</f>
        <v/>
      </c>
      <c r="P9012" s="36">
        <f>IF($B9012="","",IFERROR(VLOOKUP($B9012,Mapping!$A:$C,3,0),"Not Mapped"))</f>
        <v/>
      </c>
      <c r="Q9012" s="36">
        <f>IF($B9012="","",IFERROR(VLOOKUP($O9012,Leaders!$A:$B,2,0),"Not Mapped"))</f>
        <v/>
      </c>
      <c r="R9012" s="36">
        <f>IF($B9012="","",IF(COUNTIF(Exclusions!$A:$A,$B9012)&gt;0,"Yes","No"))</f>
        <v/>
      </c>
      <c r="S9012" s="38">
        <f>IF($B9012="","",MIN(1,DAY($A9012)/IF($N9012="Superstore",Settings!$B$5,Settings!$B$4)))</f>
        <v/>
      </c>
      <c r="T9012" s="38">
        <f>IF(OR($B9012="",$G9012="",$S9012=0),"",$G9012/$S9012)</f>
        <v/>
      </c>
      <c r="U9012" s="36">
        <f>IF($T9012="","",IF($T9012&lt;Settings!$B$8,"Critical",IF($T9012&lt;Settings!$B$9,"Semi Critical","Non Critical")))</f>
        <v/>
      </c>
      <c r="V9012" s="28" t="n"/>
      <c r="Z9012">
        <f>IF($B9012="","",IFERROR(VLOOKUP($B9012,'Plan HC for CCA'!$A:$B,2,0),""))</f>
        <v/>
      </c>
      <c r="AA9012">
        <f>IF(OR($B9012="",$Z9012=""),"",IF(N($M9012)&lt;$Z9012,"Delta","No Delta"))</f>
        <v/>
      </c>
      <c r="AB9012">
        <f>IF(OR($B9012="",$Z9012=""),"",MAX(0,$Z9012-N($M9012)))</f>
        <v/>
      </c>
      <c r="AC9012" s="46">
        <f>IF($B9012="","",IFERROR(INDEX('CCA Util %'!$H:$H,MATCH($B9012,'CCA Util %'!$E:$E,0)),""))</f>
        <v/>
      </c>
      <c r="AD9012">
        <f>IF($B9012="","",IFERROR(INDEX('CCA Util %'!$G:$G,MATCH($B9012,'CCA Util %'!$E:$E,0)),""))</f>
        <v/>
      </c>
      <c r="AE9012">
        <f>IF(OR($B9012="",$U9012=""),"",$U9012&amp;" &amp; "&amp;IF(OR($AD9012="",$AD9012=0),"Util NA",$AD9012&amp;" Util"))</f>
        <v/>
      </c>
    </row>
    <row r="9013" ht="15.75" customHeight="1" s="42">
      <c r="A9013" s="41" t="n"/>
      <c r="G9013" s="38" t="n"/>
      <c r="H9013" s="38" t="n"/>
      <c r="I9013" s="38" t="n"/>
      <c r="J9013" s="38" t="n"/>
      <c r="K9013" s="38" t="n"/>
      <c r="L9013" s="38" t="n"/>
      <c r="N9013" s="36">
        <f>IF($B9013="","",IF($C9013="SUPERSTORE","Superstore","DH"))</f>
        <v/>
      </c>
      <c r="O9013" s="36">
        <f>IF($B9013="","",IFERROR(VLOOKUP($B9013,Mapping!$A:$C,2,0),"Not Mapped"))</f>
        <v/>
      </c>
      <c r="P9013" s="36">
        <f>IF($B9013="","",IFERROR(VLOOKUP($B9013,Mapping!$A:$C,3,0),"Not Mapped"))</f>
        <v/>
      </c>
      <c r="Q9013" s="36">
        <f>IF($B9013="","",IFERROR(VLOOKUP($O9013,Leaders!$A:$B,2,0),"Not Mapped"))</f>
        <v/>
      </c>
      <c r="R9013" s="36">
        <f>IF($B9013="","",IF(COUNTIF(Exclusions!$A:$A,$B9013)&gt;0,"Yes","No"))</f>
        <v/>
      </c>
      <c r="S9013" s="38">
        <f>IF($B9013="","",MIN(1,DAY($A9013)/IF($N9013="Superstore",Settings!$B$5,Settings!$B$4)))</f>
        <v/>
      </c>
      <c r="T9013" s="38">
        <f>IF(OR($B9013="",$G9013="",$S9013=0),"",$G9013/$S9013)</f>
        <v/>
      </c>
      <c r="U9013" s="36">
        <f>IF($T9013="","",IF($T9013&lt;Settings!$B$8,"Critical",IF($T9013&lt;Settings!$B$9,"Semi Critical","Non Critical")))</f>
        <v/>
      </c>
      <c r="V9013" s="28" t="n"/>
      <c r="Z9013">
        <f>IF($B9013="","",IFERROR(VLOOKUP($B9013,'Plan HC for CCA'!$A:$B,2,0),""))</f>
        <v/>
      </c>
      <c r="AA9013">
        <f>IF(OR($B9013="",$Z9013=""),"",IF(N($M9013)&lt;$Z9013,"Delta","No Delta"))</f>
        <v/>
      </c>
      <c r="AB9013">
        <f>IF(OR($B9013="",$Z9013=""),"",MAX(0,$Z9013-N($M9013)))</f>
        <v/>
      </c>
      <c r="AC9013" s="46">
        <f>IF($B9013="","",IFERROR(INDEX('CCA Util %'!$H:$H,MATCH($B9013,'CCA Util %'!$E:$E,0)),""))</f>
        <v/>
      </c>
      <c r="AD9013">
        <f>IF($B9013="","",IFERROR(INDEX('CCA Util %'!$G:$G,MATCH($B9013,'CCA Util %'!$E:$E,0)),""))</f>
        <v/>
      </c>
      <c r="AE9013">
        <f>IF(OR($B9013="",$U9013=""),"",$U9013&amp;" &amp; "&amp;IF(OR($AD9013="",$AD9013=0),"Util NA",$AD9013&amp;" Util"))</f>
        <v/>
      </c>
    </row>
    <row r="9014" ht="15.75" customHeight="1" s="42">
      <c r="A9014" s="41" t="n"/>
      <c r="G9014" s="38" t="n"/>
      <c r="H9014" s="38" t="n"/>
      <c r="I9014" s="38" t="n"/>
      <c r="J9014" s="38" t="n"/>
      <c r="K9014" s="38" t="n"/>
      <c r="L9014" s="38" t="n"/>
      <c r="N9014" s="36">
        <f>IF($B9014="","",IF($C9014="SUPERSTORE","Superstore","DH"))</f>
        <v/>
      </c>
      <c r="O9014" s="36">
        <f>IF($B9014="","",IFERROR(VLOOKUP($B9014,Mapping!$A:$C,2,0),"Not Mapped"))</f>
        <v/>
      </c>
      <c r="P9014" s="36">
        <f>IF($B9014="","",IFERROR(VLOOKUP($B9014,Mapping!$A:$C,3,0),"Not Mapped"))</f>
        <v/>
      </c>
      <c r="Q9014" s="36">
        <f>IF($B9014="","",IFERROR(VLOOKUP($O9014,Leaders!$A:$B,2,0),"Not Mapped"))</f>
        <v/>
      </c>
      <c r="R9014" s="36">
        <f>IF($B9014="","",IF(COUNTIF(Exclusions!$A:$A,$B9014)&gt;0,"Yes","No"))</f>
        <v/>
      </c>
      <c r="S9014" s="38">
        <f>IF($B9014="","",MIN(1,DAY($A9014)/IF($N9014="Superstore",Settings!$B$5,Settings!$B$4)))</f>
        <v/>
      </c>
      <c r="T9014" s="38">
        <f>IF(OR($B9014="",$G9014="",$S9014=0),"",$G9014/$S9014)</f>
        <v/>
      </c>
      <c r="U9014" s="36">
        <f>IF($T9014="","",IF($T9014&lt;Settings!$B$8,"Critical",IF($T9014&lt;Settings!$B$9,"Semi Critical","Non Critical")))</f>
        <v/>
      </c>
      <c r="V9014" s="28" t="n"/>
      <c r="Z9014">
        <f>IF($B9014="","",IFERROR(VLOOKUP($B9014,'Plan HC for CCA'!$A:$B,2,0),""))</f>
        <v/>
      </c>
      <c r="AA9014">
        <f>IF(OR($B9014="",$Z9014=""),"",IF(N($M9014)&lt;$Z9014,"Delta","No Delta"))</f>
        <v/>
      </c>
      <c r="AB9014">
        <f>IF(OR($B9014="",$Z9014=""),"",MAX(0,$Z9014-N($M9014)))</f>
        <v/>
      </c>
      <c r="AC9014" s="46">
        <f>IF($B9014="","",IFERROR(INDEX('CCA Util %'!$H:$H,MATCH($B9014,'CCA Util %'!$E:$E,0)),""))</f>
        <v/>
      </c>
      <c r="AD9014">
        <f>IF($B9014="","",IFERROR(INDEX('CCA Util %'!$G:$G,MATCH($B9014,'CCA Util %'!$E:$E,0)),""))</f>
        <v/>
      </c>
      <c r="AE9014">
        <f>IF(OR($B9014="",$U9014=""),"",$U9014&amp;" &amp; "&amp;IF(OR($AD9014="",$AD9014=0),"Util NA",$AD9014&amp;" Util"))</f>
        <v/>
      </c>
    </row>
    <row r="9015" ht="15.75" customHeight="1" s="42">
      <c r="A9015" s="41" t="n"/>
      <c r="G9015" s="38" t="n"/>
      <c r="H9015" s="38" t="n"/>
      <c r="I9015" s="38" t="n"/>
      <c r="J9015" s="38" t="n"/>
      <c r="K9015" s="38" t="n"/>
      <c r="L9015" s="38" t="n"/>
      <c r="N9015" s="36">
        <f>IF($B9015="","",IF($C9015="SUPERSTORE","Superstore","DH"))</f>
        <v/>
      </c>
      <c r="O9015" s="36">
        <f>IF($B9015="","",IFERROR(VLOOKUP($B9015,Mapping!$A:$C,2,0),"Not Mapped"))</f>
        <v/>
      </c>
      <c r="P9015" s="36">
        <f>IF($B9015="","",IFERROR(VLOOKUP($B9015,Mapping!$A:$C,3,0),"Not Mapped"))</f>
        <v/>
      </c>
      <c r="Q9015" s="36">
        <f>IF($B9015="","",IFERROR(VLOOKUP($O9015,Leaders!$A:$B,2,0),"Not Mapped"))</f>
        <v/>
      </c>
      <c r="R9015" s="36">
        <f>IF($B9015="","",IF(COUNTIF(Exclusions!$A:$A,$B9015)&gt;0,"Yes","No"))</f>
        <v/>
      </c>
      <c r="S9015" s="38">
        <f>IF($B9015="","",MIN(1,DAY($A9015)/IF($N9015="Superstore",Settings!$B$5,Settings!$B$4)))</f>
        <v/>
      </c>
      <c r="T9015" s="38">
        <f>IF(OR($B9015="",$G9015="",$S9015=0),"",$G9015/$S9015)</f>
        <v/>
      </c>
      <c r="U9015" s="36">
        <f>IF($T9015="","",IF($T9015&lt;Settings!$B$8,"Critical",IF($T9015&lt;Settings!$B$9,"Semi Critical","Non Critical")))</f>
        <v/>
      </c>
      <c r="V9015" s="28" t="n"/>
      <c r="Z9015">
        <f>IF($B9015="","",IFERROR(VLOOKUP($B9015,'Plan HC for CCA'!$A:$B,2,0),""))</f>
        <v/>
      </c>
      <c r="AA9015">
        <f>IF(OR($B9015="",$Z9015=""),"",IF(N($M9015)&lt;$Z9015,"Delta","No Delta"))</f>
        <v/>
      </c>
      <c r="AB9015">
        <f>IF(OR($B9015="",$Z9015=""),"",MAX(0,$Z9015-N($M9015)))</f>
        <v/>
      </c>
      <c r="AC9015" s="46">
        <f>IF($B9015="","",IFERROR(INDEX('CCA Util %'!$H:$H,MATCH($B9015,'CCA Util %'!$E:$E,0)),""))</f>
        <v/>
      </c>
      <c r="AD9015">
        <f>IF($B9015="","",IFERROR(INDEX('CCA Util %'!$G:$G,MATCH($B9015,'CCA Util %'!$E:$E,0)),""))</f>
        <v/>
      </c>
      <c r="AE9015">
        <f>IF(OR($B9015="",$U9015=""),"",$U9015&amp;" &amp; "&amp;IF(OR($AD9015="",$AD9015=0),"Util NA",$AD9015&amp;" Util"))</f>
        <v/>
      </c>
    </row>
    <row r="9016" ht="15.75" customHeight="1" s="42">
      <c r="A9016" s="41" t="n"/>
      <c r="G9016" s="38" t="n"/>
      <c r="H9016" s="38" t="n"/>
      <c r="I9016" s="38" t="n"/>
      <c r="J9016" s="38" t="n"/>
      <c r="K9016" s="38" t="n"/>
      <c r="L9016" s="38" t="n"/>
      <c r="N9016" s="36">
        <f>IF($B9016="","",IF($C9016="SUPERSTORE","Superstore","DH"))</f>
        <v/>
      </c>
      <c r="O9016" s="36">
        <f>IF($B9016="","",IFERROR(VLOOKUP($B9016,Mapping!$A:$C,2,0),"Not Mapped"))</f>
        <v/>
      </c>
      <c r="P9016" s="36">
        <f>IF($B9016="","",IFERROR(VLOOKUP($B9016,Mapping!$A:$C,3,0),"Not Mapped"))</f>
        <v/>
      </c>
      <c r="Q9016" s="36">
        <f>IF($B9016="","",IFERROR(VLOOKUP($O9016,Leaders!$A:$B,2,0),"Not Mapped"))</f>
        <v/>
      </c>
      <c r="R9016" s="36">
        <f>IF($B9016="","",IF(COUNTIF(Exclusions!$A:$A,$B9016)&gt;0,"Yes","No"))</f>
        <v/>
      </c>
      <c r="S9016" s="38">
        <f>IF($B9016="","",MIN(1,DAY($A9016)/IF($N9016="Superstore",Settings!$B$5,Settings!$B$4)))</f>
        <v/>
      </c>
      <c r="T9016" s="38">
        <f>IF(OR($B9016="",$G9016="",$S9016=0),"",$G9016/$S9016)</f>
        <v/>
      </c>
      <c r="U9016" s="36">
        <f>IF($T9016="","",IF($T9016&lt;Settings!$B$8,"Critical",IF($T9016&lt;Settings!$B$9,"Semi Critical","Non Critical")))</f>
        <v/>
      </c>
      <c r="V9016" s="28" t="n"/>
      <c r="Z9016">
        <f>IF($B9016="","",IFERROR(VLOOKUP($B9016,'Plan HC for CCA'!$A:$B,2,0),""))</f>
        <v/>
      </c>
      <c r="AA9016">
        <f>IF(OR($B9016="",$Z9016=""),"",IF(N($M9016)&lt;$Z9016,"Delta","No Delta"))</f>
        <v/>
      </c>
      <c r="AB9016">
        <f>IF(OR($B9016="",$Z9016=""),"",MAX(0,$Z9016-N($M9016)))</f>
        <v/>
      </c>
      <c r="AC9016" s="46">
        <f>IF($B9016="","",IFERROR(INDEX('CCA Util %'!$H:$H,MATCH($B9016,'CCA Util %'!$E:$E,0)),""))</f>
        <v/>
      </c>
      <c r="AD9016">
        <f>IF($B9016="","",IFERROR(INDEX('CCA Util %'!$G:$G,MATCH($B9016,'CCA Util %'!$E:$E,0)),""))</f>
        <v/>
      </c>
      <c r="AE9016">
        <f>IF(OR($B9016="",$U9016=""),"",$U9016&amp;" &amp; "&amp;IF(OR($AD9016="",$AD9016=0),"Util NA",$AD9016&amp;" Util"))</f>
        <v/>
      </c>
    </row>
    <row r="9017" ht="15.75" customHeight="1" s="42">
      <c r="A9017" s="41" t="n"/>
      <c r="G9017" s="38" t="n"/>
      <c r="H9017" s="38" t="n"/>
      <c r="I9017" s="38" t="n"/>
      <c r="J9017" s="38" t="n"/>
      <c r="K9017" s="38" t="n"/>
      <c r="L9017" s="38" t="n"/>
      <c r="N9017" s="36">
        <f>IF($B9017="","",IF($C9017="SUPERSTORE","Superstore","DH"))</f>
        <v/>
      </c>
      <c r="O9017" s="36">
        <f>IF($B9017="","",IFERROR(VLOOKUP($B9017,Mapping!$A:$C,2,0),"Not Mapped"))</f>
        <v/>
      </c>
      <c r="P9017" s="36">
        <f>IF($B9017="","",IFERROR(VLOOKUP($B9017,Mapping!$A:$C,3,0),"Not Mapped"))</f>
        <v/>
      </c>
      <c r="Q9017" s="36">
        <f>IF($B9017="","",IFERROR(VLOOKUP($O9017,Leaders!$A:$B,2,0),"Not Mapped"))</f>
        <v/>
      </c>
      <c r="R9017" s="36">
        <f>IF($B9017="","",IF(COUNTIF(Exclusions!$A:$A,$B9017)&gt;0,"Yes","No"))</f>
        <v/>
      </c>
      <c r="S9017" s="38">
        <f>IF($B9017="","",MIN(1,DAY($A9017)/IF($N9017="Superstore",Settings!$B$5,Settings!$B$4)))</f>
        <v/>
      </c>
      <c r="T9017" s="38">
        <f>IF(OR($B9017="",$G9017="",$S9017=0),"",$G9017/$S9017)</f>
        <v/>
      </c>
      <c r="U9017" s="36">
        <f>IF($T9017="","",IF($T9017&lt;Settings!$B$8,"Critical",IF($T9017&lt;Settings!$B$9,"Semi Critical","Non Critical")))</f>
        <v/>
      </c>
      <c r="V9017" s="28" t="n"/>
      <c r="Z9017">
        <f>IF($B9017="","",IFERROR(VLOOKUP($B9017,'Plan HC for CCA'!$A:$B,2,0),""))</f>
        <v/>
      </c>
      <c r="AA9017">
        <f>IF(OR($B9017="",$Z9017=""),"",IF(N($M9017)&lt;$Z9017,"Delta","No Delta"))</f>
        <v/>
      </c>
      <c r="AB9017">
        <f>IF(OR($B9017="",$Z9017=""),"",MAX(0,$Z9017-N($M9017)))</f>
        <v/>
      </c>
      <c r="AC9017" s="46">
        <f>IF($B9017="","",IFERROR(INDEX('CCA Util %'!$H:$H,MATCH($B9017,'CCA Util %'!$E:$E,0)),""))</f>
        <v/>
      </c>
      <c r="AD9017">
        <f>IF($B9017="","",IFERROR(INDEX('CCA Util %'!$G:$G,MATCH($B9017,'CCA Util %'!$E:$E,0)),""))</f>
        <v/>
      </c>
      <c r="AE9017">
        <f>IF(OR($B9017="",$U9017=""),"",$U9017&amp;" &amp; "&amp;IF(OR($AD9017="",$AD9017=0),"Util NA",$AD9017&amp;" Util"))</f>
        <v/>
      </c>
    </row>
    <row r="9018" ht="15.75" customHeight="1" s="42">
      <c r="A9018" s="41" t="n"/>
      <c r="G9018" s="38" t="n"/>
      <c r="H9018" s="38" t="n"/>
      <c r="I9018" s="38" t="n"/>
      <c r="J9018" s="38" t="n"/>
      <c r="K9018" s="38" t="n"/>
      <c r="L9018" s="38" t="n"/>
      <c r="N9018" s="36">
        <f>IF($B9018="","",IF($C9018="SUPERSTORE","Superstore","DH"))</f>
        <v/>
      </c>
      <c r="O9018" s="36">
        <f>IF($B9018="","",IFERROR(VLOOKUP($B9018,Mapping!$A:$C,2,0),"Not Mapped"))</f>
        <v/>
      </c>
      <c r="P9018" s="36">
        <f>IF($B9018="","",IFERROR(VLOOKUP($B9018,Mapping!$A:$C,3,0),"Not Mapped"))</f>
        <v/>
      </c>
      <c r="Q9018" s="36">
        <f>IF($B9018="","",IFERROR(VLOOKUP($O9018,Leaders!$A:$B,2,0),"Not Mapped"))</f>
        <v/>
      </c>
      <c r="R9018" s="36">
        <f>IF($B9018="","",IF(COUNTIF(Exclusions!$A:$A,$B9018)&gt;0,"Yes","No"))</f>
        <v/>
      </c>
      <c r="S9018" s="38">
        <f>IF($B9018="","",MIN(1,DAY($A9018)/IF($N9018="Superstore",Settings!$B$5,Settings!$B$4)))</f>
        <v/>
      </c>
      <c r="T9018" s="38">
        <f>IF(OR($B9018="",$G9018="",$S9018=0),"",$G9018/$S9018)</f>
        <v/>
      </c>
      <c r="U9018" s="36">
        <f>IF($T9018="","",IF($T9018&lt;Settings!$B$8,"Critical",IF($T9018&lt;Settings!$B$9,"Semi Critical","Non Critical")))</f>
        <v/>
      </c>
      <c r="V9018" s="28" t="n"/>
      <c r="Z9018">
        <f>IF($B9018="","",IFERROR(VLOOKUP($B9018,'Plan HC for CCA'!$A:$B,2,0),""))</f>
        <v/>
      </c>
      <c r="AA9018">
        <f>IF(OR($B9018="",$Z9018=""),"",IF(N($M9018)&lt;$Z9018,"Delta","No Delta"))</f>
        <v/>
      </c>
      <c r="AB9018">
        <f>IF(OR($B9018="",$Z9018=""),"",MAX(0,$Z9018-N($M9018)))</f>
        <v/>
      </c>
      <c r="AC9018" s="46">
        <f>IF($B9018="","",IFERROR(INDEX('CCA Util %'!$H:$H,MATCH($B9018,'CCA Util %'!$E:$E,0)),""))</f>
        <v/>
      </c>
      <c r="AD9018">
        <f>IF($B9018="","",IFERROR(INDEX('CCA Util %'!$G:$G,MATCH($B9018,'CCA Util %'!$E:$E,0)),""))</f>
        <v/>
      </c>
      <c r="AE9018">
        <f>IF(OR($B9018="",$U9018=""),"",$U9018&amp;" &amp; "&amp;IF(OR($AD9018="",$AD9018=0),"Util NA",$AD9018&amp;" Util"))</f>
        <v/>
      </c>
    </row>
    <row r="9019" ht="15.75" customHeight="1" s="42">
      <c r="A9019" s="41" t="n"/>
      <c r="G9019" s="38" t="n"/>
      <c r="H9019" s="38" t="n"/>
      <c r="I9019" s="38" t="n"/>
      <c r="J9019" s="38" t="n"/>
      <c r="K9019" s="38" t="n"/>
      <c r="L9019" s="38" t="n"/>
      <c r="N9019" s="36">
        <f>IF($B9019="","",IF($C9019="SUPERSTORE","Superstore","DH"))</f>
        <v/>
      </c>
      <c r="O9019" s="36">
        <f>IF($B9019="","",IFERROR(VLOOKUP($B9019,Mapping!$A:$C,2,0),"Not Mapped"))</f>
        <v/>
      </c>
      <c r="P9019" s="36">
        <f>IF($B9019="","",IFERROR(VLOOKUP($B9019,Mapping!$A:$C,3,0),"Not Mapped"))</f>
        <v/>
      </c>
      <c r="Q9019" s="36">
        <f>IF($B9019="","",IFERROR(VLOOKUP($O9019,Leaders!$A:$B,2,0),"Not Mapped"))</f>
        <v/>
      </c>
      <c r="R9019" s="36">
        <f>IF($B9019="","",IF(COUNTIF(Exclusions!$A:$A,$B9019)&gt;0,"Yes","No"))</f>
        <v/>
      </c>
      <c r="S9019" s="38">
        <f>IF($B9019="","",MIN(1,DAY($A9019)/IF($N9019="Superstore",Settings!$B$5,Settings!$B$4)))</f>
        <v/>
      </c>
      <c r="T9019" s="38">
        <f>IF(OR($B9019="",$G9019="",$S9019=0),"",$G9019/$S9019)</f>
        <v/>
      </c>
      <c r="U9019" s="36">
        <f>IF($T9019="","",IF($T9019&lt;Settings!$B$8,"Critical",IF($T9019&lt;Settings!$B$9,"Semi Critical","Non Critical")))</f>
        <v/>
      </c>
      <c r="V9019" s="28" t="n"/>
      <c r="Z9019">
        <f>IF($B9019="","",IFERROR(VLOOKUP($B9019,'Plan HC for CCA'!$A:$B,2,0),""))</f>
        <v/>
      </c>
      <c r="AA9019">
        <f>IF(OR($B9019="",$Z9019=""),"",IF(N($M9019)&lt;$Z9019,"Delta","No Delta"))</f>
        <v/>
      </c>
      <c r="AB9019">
        <f>IF(OR($B9019="",$Z9019=""),"",MAX(0,$Z9019-N($M9019)))</f>
        <v/>
      </c>
      <c r="AC9019" s="46">
        <f>IF($B9019="","",IFERROR(INDEX('CCA Util %'!$H:$H,MATCH($B9019,'CCA Util %'!$E:$E,0)),""))</f>
        <v/>
      </c>
      <c r="AD9019">
        <f>IF($B9019="","",IFERROR(INDEX('CCA Util %'!$G:$G,MATCH($B9019,'CCA Util %'!$E:$E,0)),""))</f>
        <v/>
      </c>
      <c r="AE9019">
        <f>IF(OR($B9019="",$U9019=""),"",$U9019&amp;" &amp; "&amp;IF(OR($AD9019="",$AD9019=0),"Util NA",$AD9019&amp;" Util"))</f>
        <v/>
      </c>
    </row>
    <row r="9020" ht="15.75" customHeight="1" s="42">
      <c r="A9020" s="41" t="n"/>
      <c r="G9020" s="38" t="n"/>
      <c r="H9020" s="38" t="n"/>
      <c r="I9020" s="38" t="n"/>
      <c r="J9020" s="38" t="n"/>
      <c r="K9020" s="38" t="n"/>
      <c r="L9020" s="38" t="n"/>
      <c r="N9020" s="36">
        <f>IF($B9020="","",IF($C9020="SUPERSTORE","Superstore","DH"))</f>
        <v/>
      </c>
      <c r="O9020" s="36">
        <f>IF($B9020="","",IFERROR(VLOOKUP($B9020,Mapping!$A:$C,2,0),"Not Mapped"))</f>
        <v/>
      </c>
      <c r="P9020" s="36">
        <f>IF($B9020="","",IFERROR(VLOOKUP($B9020,Mapping!$A:$C,3,0),"Not Mapped"))</f>
        <v/>
      </c>
      <c r="Q9020" s="36">
        <f>IF($B9020="","",IFERROR(VLOOKUP($O9020,Leaders!$A:$B,2,0),"Not Mapped"))</f>
        <v/>
      </c>
      <c r="R9020" s="36">
        <f>IF($B9020="","",IF(COUNTIF(Exclusions!$A:$A,$B9020)&gt;0,"Yes","No"))</f>
        <v/>
      </c>
      <c r="S9020" s="38">
        <f>IF($B9020="","",MIN(1,DAY($A9020)/IF($N9020="Superstore",Settings!$B$5,Settings!$B$4)))</f>
        <v/>
      </c>
      <c r="T9020" s="38">
        <f>IF(OR($B9020="",$G9020="",$S9020=0),"",$G9020/$S9020)</f>
        <v/>
      </c>
      <c r="U9020" s="36">
        <f>IF($T9020="","",IF($T9020&lt;Settings!$B$8,"Critical",IF($T9020&lt;Settings!$B$9,"Semi Critical","Non Critical")))</f>
        <v/>
      </c>
      <c r="V9020" s="28" t="n"/>
      <c r="Z9020">
        <f>IF($B9020="","",IFERROR(VLOOKUP($B9020,'Plan HC for CCA'!$A:$B,2,0),""))</f>
        <v/>
      </c>
      <c r="AA9020">
        <f>IF(OR($B9020="",$Z9020=""),"",IF(N($M9020)&lt;$Z9020,"Delta","No Delta"))</f>
        <v/>
      </c>
      <c r="AB9020">
        <f>IF(OR($B9020="",$Z9020=""),"",MAX(0,$Z9020-N($M9020)))</f>
        <v/>
      </c>
      <c r="AC9020" s="46">
        <f>IF($B9020="","",IFERROR(INDEX('CCA Util %'!$H:$H,MATCH($B9020,'CCA Util %'!$E:$E,0)),""))</f>
        <v/>
      </c>
      <c r="AD9020">
        <f>IF($B9020="","",IFERROR(INDEX('CCA Util %'!$G:$G,MATCH($B9020,'CCA Util %'!$E:$E,0)),""))</f>
        <v/>
      </c>
      <c r="AE9020">
        <f>IF(OR($B9020="",$U9020=""),"",$U9020&amp;" &amp; "&amp;IF(OR($AD9020="",$AD9020=0),"Util NA",$AD9020&amp;" Util"))</f>
        <v/>
      </c>
    </row>
    <row r="9021" ht="15.75" customHeight="1" s="42">
      <c r="A9021" s="41" t="n"/>
      <c r="G9021" s="38" t="n"/>
      <c r="H9021" s="38" t="n"/>
      <c r="I9021" s="38" t="n"/>
      <c r="J9021" s="38" t="n"/>
      <c r="K9021" s="38" t="n"/>
      <c r="L9021" s="38" t="n"/>
      <c r="N9021" s="36">
        <f>IF($B9021="","",IF($C9021="SUPERSTORE","Superstore","DH"))</f>
        <v/>
      </c>
      <c r="O9021" s="36">
        <f>IF($B9021="","",IFERROR(VLOOKUP($B9021,Mapping!$A:$C,2,0),"Not Mapped"))</f>
        <v/>
      </c>
      <c r="P9021" s="36">
        <f>IF($B9021="","",IFERROR(VLOOKUP($B9021,Mapping!$A:$C,3,0),"Not Mapped"))</f>
        <v/>
      </c>
      <c r="Q9021" s="36">
        <f>IF($B9021="","",IFERROR(VLOOKUP($O9021,Leaders!$A:$B,2,0),"Not Mapped"))</f>
        <v/>
      </c>
      <c r="R9021" s="36">
        <f>IF($B9021="","",IF(COUNTIF(Exclusions!$A:$A,$B9021)&gt;0,"Yes","No"))</f>
        <v/>
      </c>
      <c r="S9021" s="38">
        <f>IF($B9021="","",MIN(1,DAY($A9021)/IF($N9021="Superstore",Settings!$B$5,Settings!$B$4)))</f>
        <v/>
      </c>
      <c r="T9021" s="38">
        <f>IF(OR($B9021="",$G9021="",$S9021=0),"",$G9021/$S9021)</f>
        <v/>
      </c>
      <c r="U9021" s="36">
        <f>IF($T9021="","",IF($T9021&lt;Settings!$B$8,"Critical",IF($T9021&lt;Settings!$B$9,"Semi Critical","Non Critical")))</f>
        <v/>
      </c>
      <c r="V9021" s="28" t="n"/>
      <c r="Z9021">
        <f>IF($B9021="","",IFERROR(VLOOKUP($B9021,'Plan HC for CCA'!$A:$B,2,0),""))</f>
        <v/>
      </c>
      <c r="AA9021">
        <f>IF(OR($B9021="",$Z9021=""),"",IF(N($M9021)&lt;$Z9021,"Delta","No Delta"))</f>
        <v/>
      </c>
      <c r="AB9021">
        <f>IF(OR($B9021="",$Z9021=""),"",MAX(0,$Z9021-N($M9021)))</f>
        <v/>
      </c>
      <c r="AC9021" s="46">
        <f>IF($B9021="","",IFERROR(INDEX('CCA Util %'!$H:$H,MATCH($B9021,'CCA Util %'!$E:$E,0)),""))</f>
        <v/>
      </c>
      <c r="AD9021">
        <f>IF($B9021="","",IFERROR(INDEX('CCA Util %'!$G:$G,MATCH($B9021,'CCA Util %'!$E:$E,0)),""))</f>
        <v/>
      </c>
      <c r="AE9021">
        <f>IF(OR($B9021="",$U9021=""),"",$U9021&amp;" &amp; "&amp;IF(OR($AD9021="",$AD9021=0),"Util NA",$AD9021&amp;" Util"))</f>
        <v/>
      </c>
    </row>
    <row r="9022" ht="15.75" customHeight="1" s="42">
      <c r="A9022" s="41" t="n"/>
      <c r="G9022" s="38" t="n"/>
      <c r="H9022" s="38" t="n"/>
      <c r="I9022" s="38" t="n"/>
      <c r="J9022" s="38" t="n"/>
      <c r="K9022" s="38" t="n"/>
      <c r="L9022" s="38" t="n"/>
      <c r="N9022" s="36">
        <f>IF($B9022="","",IF($C9022="SUPERSTORE","Superstore","DH"))</f>
        <v/>
      </c>
      <c r="O9022" s="36">
        <f>IF($B9022="","",IFERROR(VLOOKUP($B9022,Mapping!$A:$C,2,0),"Not Mapped"))</f>
        <v/>
      </c>
      <c r="P9022" s="36">
        <f>IF($B9022="","",IFERROR(VLOOKUP($B9022,Mapping!$A:$C,3,0),"Not Mapped"))</f>
        <v/>
      </c>
      <c r="Q9022" s="36">
        <f>IF($B9022="","",IFERROR(VLOOKUP($O9022,Leaders!$A:$B,2,0),"Not Mapped"))</f>
        <v/>
      </c>
      <c r="R9022" s="36">
        <f>IF($B9022="","",IF(COUNTIF(Exclusions!$A:$A,$B9022)&gt;0,"Yes","No"))</f>
        <v/>
      </c>
      <c r="S9022" s="38">
        <f>IF($B9022="","",MIN(1,DAY($A9022)/IF($N9022="Superstore",Settings!$B$5,Settings!$B$4)))</f>
        <v/>
      </c>
      <c r="T9022" s="38">
        <f>IF(OR($B9022="",$G9022="",$S9022=0),"",$G9022/$S9022)</f>
        <v/>
      </c>
      <c r="U9022" s="36">
        <f>IF($T9022="","",IF($T9022&lt;Settings!$B$8,"Critical",IF($T9022&lt;Settings!$B$9,"Semi Critical","Non Critical")))</f>
        <v/>
      </c>
      <c r="V9022" s="28" t="n"/>
      <c r="Z9022">
        <f>IF($B9022="","",IFERROR(VLOOKUP($B9022,'Plan HC for CCA'!$A:$B,2,0),""))</f>
        <v/>
      </c>
      <c r="AA9022">
        <f>IF(OR($B9022="",$Z9022=""),"",IF(N($M9022)&lt;$Z9022,"Delta","No Delta"))</f>
        <v/>
      </c>
      <c r="AB9022">
        <f>IF(OR($B9022="",$Z9022=""),"",MAX(0,$Z9022-N($M9022)))</f>
        <v/>
      </c>
      <c r="AC9022" s="46">
        <f>IF($B9022="","",IFERROR(INDEX('CCA Util %'!$H:$H,MATCH($B9022,'CCA Util %'!$E:$E,0)),""))</f>
        <v/>
      </c>
      <c r="AD9022">
        <f>IF($B9022="","",IFERROR(INDEX('CCA Util %'!$G:$G,MATCH($B9022,'CCA Util %'!$E:$E,0)),""))</f>
        <v/>
      </c>
      <c r="AE9022">
        <f>IF(OR($B9022="",$U9022=""),"",$U9022&amp;" &amp; "&amp;IF(OR($AD9022="",$AD9022=0),"Util NA",$AD9022&amp;" Util"))</f>
        <v/>
      </c>
    </row>
    <row r="9023" ht="15.75" customHeight="1" s="42">
      <c r="A9023" s="41" t="n"/>
      <c r="G9023" s="38" t="n"/>
      <c r="H9023" s="38" t="n"/>
      <c r="I9023" s="38" t="n"/>
      <c r="J9023" s="38" t="n"/>
      <c r="K9023" s="38" t="n"/>
      <c r="L9023" s="38" t="n"/>
      <c r="N9023" s="36">
        <f>IF($B9023="","",IF($C9023="SUPERSTORE","Superstore","DH"))</f>
        <v/>
      </c>
      <c r="O9023" s="36">
        <f>IF($B9023="","",IFERROR(VLOOKUP($B9023,Mapping!$A:$C,2,0),"Not Mapped"))</f>
        <v/>
      </c>
      <c r="P9023" s="36">
        <f>IF($B9023="","",IFERROR(VLOOKUP($B9023,Mapping!$A:$C,3,0),"Not Mapped"))</f>
        <v/>
      </c>
      <c r="Q9023" s="36">
        <f>IF($B9023="","",IFERROR(VLOOKUP($O9023,Leaders!$A:$B,2,0),"Not Mapped"))</f>
        <v/>
      </c>
      <c r="R9023" s="36">
        <f>IF($B9023="","",IF(COUNTIF(Exclusions!$A:$A,$B9023)&gt;0,"Yes","No"))</f>
        <v/>
      </c>
      <c r="S9023" s="38">
        <f>IF($B9023="","",MIN(1,DAY($A9023)/IF($N9023="Superstore",Settings!$B$5,Settings!$B$4)))</f>
        <v/>
      </c>
      <c r="T9023" s="38">
        <f>IF(OR($B9023="",$G9023="",$S9023=0),"",$G9023/$S9023)</f>
        <v/>
      </c>
      <c r="U9023" s="36">
        <f>IF($T9023="","",IF($T9023&lt;Settings!$B$8,"Critical",IF($T9023&lt;Settings!$B$9,"Semi Critical","Non Critical")))</f>
        <v/>
      </c>
      <c r="V9023" s="28" t="n"/>
      <c r="Z9023">
        <f>IF($B9023="","",IFERROR(VLOOKUP($B9023,'Plan HC for CCA'!$A:$B,2,0),""))</f>
        <v/>
      </c>
      <c r="AA9023">
        <f>IF(OR($B9023="",$Z9023=""),"",IF(N($M9023)&lt;$Z9023,"Delta","No Delta"))</f>
        <v/>
      </c>
      <c r="AB9023">
        <f>IF(OR($B9023="",$Z9023=""),"",MAX(0,$Z9023-N($M9023)))</f>
        <v/>
      </c>
      <c r="AC9023" s="46">
        <f>IF($B9023="","",IFERROR(INDEX('CCA Util %'!$H:$H,MATCH($B9023,'CCA Util %'!$E:$E,0)),""))</f>
        <v/>
      </c>
      <c r="AD9023">
        <f>IF($B9023="","",IFERROR(INDEX('CCA Util %'!$G:$G,MATCH($B9023,'CCA Util %'!$E:$E,0)),""))</f>
        <v/>
      </c>
      <c r="AE9023">
        <f>IF(OR($B9023="",$U9023=""),"",$U9023&amp;" &amp; "&amp;IF(OR($AD9023="",$AD9023=0),"Util NA",$AD9023&amp;" Util"))</f>
        <v/>
      </c>
    </row>
    <row r="9024" ht="15.75" customHeight="1" s="42">
      <c r="A9024" s="41" t="n"/>
      <c r="G9024" s="38" t="n"/>
      <c r="H9024" s="38" t="n"/>
      <c r="I9024" s="38" t="n"/>
      <c r="J9024" s="38" t="n"/>
      <c r="K9024" s="38" t="n"/>
      <c r="L9024" s="38" t="n"/>
      <c r="N9024" s="36">
        <f>IF($B9024="","",IF($C9024="SUPERSTORE","Superstore","DH"))</f>
        <v/>
      </c>
      <c r="O9024" s="36">
        <f>IF($B9024="","",IFERROR(VLOOKUP($B9024,Mapping!$A:$C,2,0),"Not Mapped"))</f>
        <v/>
      </c>
      <c r="P9024" s="36">
        <f>IF($B9024="","",IFERROR(VLOOKUP($B9024,Mapping!$A:$C,3,0),"Not Mapped"))</f>
        <v/>
      </c>
      <c r="Q9024" s="36">
        <f>IF($B9024="","",IFERROR(VLOOKUP($O9024,Leaders!$A:$B,2,0),"Not Mapped"))</f>
        <v/>
      </c>
      <c r="R9024" s="36">
        <f>IF($B9024="","",IF(COUNTIF(Exclusions!$A:$A,$B9024)&gt;0,"Yes","No"))</f>
        <v/>
      </c>
      <c r="S9024" s="38">
        <f>IF($B9024="","",MIN(1,DAY($A9024)/IF($N9024="Superstore",Settings!$B$5,Settings!$B$4)))</f>
        <v/>
      </c>
      <c r="T9024" s="38">
        <f>IF(OR($B9024="",$G9024="",$S9024=0),"",$G9024/$S9024)</f>
        <v/>
      </c>
      <c r="U9024" s="36">
        <f>IF($T9024="","",IF($T9024&lt;Settings!$B$8,"Critical",IF($T9024&lt;Settings!$B$9,"Semi Critical","Non Critical")))</f>
        <v/>
      </c>
      <c r="V9024" s="28" t="n"/>
      <c r="Z9024">
        <f>IF($B9024="","",IFERROR(VLOOKUP($B9024,'Plan HC for CCA'!$A:$B,2,0),""))</f>
        <v/>
      </c>
      <c r="AA9024">
        <f>IF(OR($B9024="",$Z9024=""),"",IF(N($M9024)&lt;$Z9024,"Delta","No Delta"))</f>
        <v/>
      </c>
      <c r="AB9024">
        <f>IF(OR($B9024="",$Z9024=""),"",MAX(0,$Z9024-N($M9024)))</f>
        <v/>
      </c>
      <c r="AC9024" s="46">
        <f>IF($B9024="","",IFERROR(INDEX('CCA Util %'!$H:$H,MATCH($B9024,'CCA Util %'!$E:$E,0)),""))</f>
        <v/>
      </c>
      <c r="AD9024">
        <f>IF($B9024="","",IFERROR(INDEX('CCA Util %'!$G:$G,MATCH($B9024,'CCA Util %'!$E:$E,0)),""))</f>
        <v/>
      </c>
      <c r="AE9024">
        <f>IF(OR($B9024="",$U9024=""),"",$U9024&amp;" &amp; "&amp;IF(OR($AD9024="",$AD9024=0),"Util NA",$AD9024&amp;" Util"))</f>
        <v/>
      </c>
    </row>
    <row r="9025" ht="15.75" customHeight="1" s="42">
      <c r="A9025" s="41" t="n"/>
      <c r="G9025" s="38" t="n"/>
      <c r="H9025" s="38" t="n"/>
      <c r="I9025" s="38" t="n"/>
      <c r="J9025" s="38" t="n"/>
      <c r="K9025" s="38" t="n"/>
      <c r="L9025" s="38" t="n"/>
      <c r="N9025" s="36">
        <f>IF($B9025="","",IF($C9025="SUPERSTORE","Superstore","DH"))</f>
        <v/>
      </c>
      <c r="O9025" s="36">
        <f>IF($B9025="","",IFERROR(VLOOKUP($B9025,Mapping!$A:$C,2,0),"Not Mapped"))</f>
        <v/>
      </c>
      <c r="P9025" s="36">
        <f>IF($B9025="","",IFERROR(VLOOKUP($B9025,Mapping!$A:$C,3,0),"Not Mapped"))</f>
        <v/>
      </c>
      <c r="Q9025" s="36">
        <f>IF($B9025="","",IFERROR(VLOOKUP($O9025,Leaders!$A:$B,2,0),"Not Mapped"))</f>
        <v/>
      </c>
      <c r="R9025" s="36">
        <f>IF($B9025="","",IF(COUNTIF(Exclusions!$A:$A,$B9025)&gt;0,"Yes","No"))</f>
        <v/>
      </c>
      <c r="S9025" s="38">
        <f>IF($B9025="","",MIN(1,DAY($A9025)/IF($N9025="Superstore",Settings!$B$5,Settings!$B$4)))</f>
        <v/>
      </c>
      <c r="T9025" s="38">
        <f>IF(OR($B9025="",$G9025="",$S9025=0),"",$G9025/$S9025)</f>
        <v/>
      </c>
      <c r="U9025" s="36">
        <f>IF($T9025="","",IF($T9025&lt;Settings!$B$8,"Critical",IF($T9025&lt;Settings!$B$9,"Semi Critical","Non Critical")))</f>
        <v/>
      </c>
      <c r="V9025" s="28" t="n"/>
      <c r="Z9025">
        <f>IF($B9025="","",IFERROR(VLOOKUP($B9025,'Plan HC for CCA'!$A:$B,2,0),""))</f>
        <v/>
      </c>
      <c r="AA9025">
        <f>IF(OR($B9025="",$Z9025=""),"",IF(N($M9025)&lt;$Z9025,"Delta","No Delta"))</f>
        <v/>
      </c>
      <c r="AB9025">
        <f>IF(OR($B9025="",$Z9025=""),"",MAX(0,$Z9025-N($M9025)))</f>
        <v/>
      </c>
      <c r="AC9025" s="46">
        <f>IF($B9025="","",IFERROR(INDEX('CCA Util %'!$H:$H,MATCH($B9025,'CCA Util %'!$E:$E,0)),""))</f>
        <v/>
      </c>
      <c r="AD9025">
        <f>IF($B9025="","",IFERROR(INDEX('CCA Util %'!$G:$G,MATCH($B9025,'CCA Util %'!$E:$E,0)),""))</f>
        <v/>
      </c>
      <c r="AE9025">
        <f>IF(OR($B9025="",$U9025=""),"",$U9025&amp;" &amp; "&amp;IF(OR($AD9025="",$AD9025=0),"Util NA",$AD9025&amp;" Util"))</f>
        <v/>
      </c>
    </row>
    <row r="9026" ht="15.75" customHeight="1" s="42">
      <c r="A9026" s="41" t="n"/>
      <c r="G9026" s="38" t="n"/>
      <c r="H9026" s="38" t="n"/>
      <c r="I9026" s="38" t="n"/>
      <c r="J9026" s="38" t="n"/>
      <c r="K9026" s="38" t="n"/>
      <c r="L9026" s="38" t="n"/>
      <c r="N9026" s="36">
        <f>IF($B9026="","",IF($C9026="SUPERSTORE","Superstore","DH"))</f>
        <v/>
      </c>
      <c r="O9026" s="36">
        <f>IF($B9026="","",IFERROR(VLOOKUP($B9026,Mapping!$A:$C,2,0),"Not Mapped"))</f>
        <v/>
      </c>
      <c r="P9026" s="36">
        <f>IF($B9026="","",IFERROR(VLOOKUP($B9026,Mapping!$A:$C,3,0),"Not Mapped"))</f>
        <v/>
      </c>
      <c r="Q9026" s="36">
        <f>IF($B9026="","",IFERROR(VLOOKUP($O9026,Leaders!$A:$B,2,0),"Not Mapped"))</f>
        <v/>
      </c>
      <c r="R9026" s="36">
        <f>IF($B9026="","",IF(COUNTIF(Exclusions!$A:$A,$B9026)&gt;0,"Yes","No"))</f>
        <v/>
      </c>
      <c r="S9026" s="38">
        <f>IF($B9026="","",MIN(1,DAY($A9026)/IF($N9026="Superstore",Settings!$B$5,Settings!$B$4)))</f>
        <v/>
      </c>
      <c r="T9026" s="38">
        <f>IF(OR($B9026="",$G9026="",$S9026=0),"",$G9026/$S9026)</f>
        <v/>
      </c>
      <c r="U9026" s="36">
        <f>IF($T9026="","",IF($T9026&lt;Settings!$B$8,"Critical",IF($T9026&lt;Settings!$B$9,"Semi Critical","Non Critical")))</f>
        <v/>
      </c>
      <c r="V9026" s="28" t="n"/>
      <c r="Z9026">
        <f>IF($B9026="","",IFERROR(VLOOKUP($B9026,'Plan HC for CCA'!$A:$B,2,0),""))</f>
        <v/>
      </c>
      <c r="AA9026">
        <f>IF(OR($B9026="",$Z9026=""),"",IF(N($M9026)&lt;$Z9026,"Delta","No Delta"))</f>
        <v/>
      </c>
      <c r="AB9026">
        <f>IF(OR($B9026="",$Z9026=""),"",MAX(0,$Z9026-N($M9026)))</f>
        <v/>
      </c>
      <c r="AC9026" s="46">
        <f>IF($B9026="","",IFERROR(INDEX('CCA Util %'!$H:$H,MATCH($B9026,'CCA Util %'!$E:$E,0)),""))</f>
        <v/>
      </c>
      <c r="AD9026">
        <f>IF($B9026="","",IFERROR(INDEX('CCA Util %'!$G:$G,MATCH($B9026,'CCA Util %'!$E:$E,0)),""))</f>
        <v/>
      </c>
      <c r="AE9026">
        <f>IF(OR($B9026="",$U9026=""),"",$U9026&amp;" &amp; "&amp;IF(OR($AD9026="",$AD9026=0),"Util NA",$AD9026&amp;" Util"))</f>
        <v/>
      </c>
    </row>
    <row r="9027" ht="15.75" customHeight="1" s="42">
      <c r="A9027" s="41" t="n"/>
      <c r="G9027" s="38" t="n"/>
      <c r="H9027" s="38" t="n"/>
      <c r="I9027" s="38" t="n"/>
      <c r="J9027" s="38" t="n"/>
      <c r="K9027" s="38" t="n"/>
      <c r="L9027" s="38" t="n"/>
      <c r="N9027" s="36">
        <f>IF($B9027="","",IF($C9027="SUPERSTORE","Superstore","DH"))</f>
        <v/>
      </c>
      <c r="O9027" s="36">
        <f>IF($B9027="","",IFERROR(VLOOKUP($B9027,Mapping!$A:$C,2,0),"Not Mapped"))</f>
        <v/>
      </c>
      <c r="P9027" s="36">
        <f>IF($B9027="","",IFERROR(VLOOKUP($B9027,Mapping!$A:$C,3,0),"Not Mapped"))</f>
        <v/>
      </c>
      <c r="Q9027" s="36">
        <f>IF($B9027="","",IFERROR(VLOOKUP($O9027,Leaders!$A:$B,2,0),"Not Mapped"))</f>
        <v/>
      </c>
      <c r="R9027" s="36">
        <f>IF($B9027="","",IF(COUNTIF(Exclusions!$A:$A,$B9027)&gt;0,"Yes","No"))</f>
        <v/>
      </c>
      <c r="S9027" s="38">
        <f>IF($B9027="","",MIN(1,DAY($A9027)/IF($N9027="Superstore",Settings!$B$5,Settings!$B$4)))</f>
        <v/>
      </c>
      <c r="T9027" s="38">
        <f>IF(OR($B9027="",$G9027="",$S9027=0),"",$G9027/$S9027)</f>
        <v/>
      </c>
      <c r="U9027" s="36">
        <f>IF($T9027="","",IF($T9027&lt;Settings!$B$8,"Critical",IF($T9027&lt;Settings!$B$9,"Semi Critical","Non Critical")))</f>
        <v/>
      </c>
      <c r="V9027" s="28" t="n"/>
      <c r="Z9027">
        <f>IF($B9027="","",IFERROR(VLOOKUP($B9027,'Plan HC for CCA'!$A:$B,2,0),""))</f>
        <v/>
      </c>
      <c r="AA9027">
        <f>IF(OR($B9027="",$Z9027=""),"",IF(N($M9027)&lt;$Z9027,"Delta","No Delta"))</f>
        <v/>
      </c>
      <c r="AB9027">
        <f>IF(OR($B9027="",$Z9027=""),"",MAX(0,$Z9027-N($M9027)))</f>
        <v/>
      </c>
      <c r="AC9027" s="46">
        <f>IF($B9027="","",IFERROR(INDEX('CCA Util %'!$H:$H,MATCH($B9027,'CCA Util %'!$E:$E,0)),""))</f>
        <v/>
      </c>
      <c r="AD9027">
        <f>IF($B9027="","",IFERROR(INDEX('CCA Util %'!$G:$G,MATCH($B9027,'CCA Util %'!$E:$E,0)),""))</f>
        <v/>
      </c>
      <c r="AE9027">
        <f>IF(OR($B9027="",$U9027=""),"",$U9027&amp;" &amp; "&amp;IF(OR($AD9027="",$AD9027=0),"Util NA",$AD9027&amp;" Util"))</f>
        <v/>
      </c>
    </row>
    <row r="9028" ht="15.75" customHeight="1" s="42">
      <c r="A9028" s="41" t="n"/>
      <c r="G9028" s="38" t="n"/>
      <c r="H9028" s="38" t="n"/>
      <c r="I9028" s="38" t="n"/>
      <c r="J9028" s="38" t="n"/>
      <c r="K9028" s="38" t="n"/>
      <c r="L9028" s="38" t="n"/>
      <c r="N9028" s="36">
        <f>IF($B9028="","",IF($C9028="SUPERSTORE","Superstore","DH"))</f>
        <v/>
      </c>
      <c r="O9028" s="36">
        <f>IF($B9028="","",IFERROR(VLOOKUP($B9028,Mapping!$A:$C,2,0),"Not Mapped"))</f>
        <v/>
      </c>
      <c r="P9028" s="36">
        <f>IF($B9028="","",IFERROR(VLOOKUP($B9028,Mapping!$A:$C,3,0),"Not Mapped"))</f>
        <v/>
      </c>
      <c r="Q9028" s="36">
        <f>IF($B9028="","",IFERROR(VLOOKUP($O9028,Leaders!$A:$B,2,0),"Not Mapped"))</f>
        <v/>
      </c>
      <c r="R9028" s="36">
        <f>IF($B9028="","",IF(COUNTIF(Exclusions!$A:$A,$B9028)&gt;0,"Yes","No"))</f>
        <v/>
      </c>
      <c r="S9028" s="38">
        <f>IF($B9028="","",MIN(1,DAY($A9028)/IF($N9028="Superstore",Settings!$B$5,Settings!$B$4)))</f>
        <v/>
      </c>
      <c r="T9028" s="38">
        <f>IF(OR($B9028="",$G9028="",$S9028=0),"",$G9028/$S9028)</f>
        <v/>
      </c>
      <c r="U9028" s="36">
        <f>IF($T9028="","",IF($T9028&lt;Settings!$B$8,"Critical",IF($T9028&lt;Settings!$B$9,"Semi Critical","Non Critical")))</f>
        <v/>
      </c>
      <c r="V9028" s="28" t="n"/>
      <c r="Z9028">
        <f>IF($B9028="","",IFERROR(VLOOKUP($B9028,'Plan HC for CCA'!$A:$B,2,0),""))</f>
        <v/>
      </c>
      <c r="AA9028">
        <f>IF(OR($B9028="",$Z9028=""),"",IF(N($M9028)&lt;$Z9028,"Delta","No Delta"))</f>
        <v/>
      </c>
      <c r="AB9028">
        <f>IF(OR($B9028="",$Z9028=""),"",MAX(0,$Z9028-N($M9028)))</f>
        <v/>
      </c>
      <c r="AC9028" s="46">
        <f>IF($B9028="","",IFERROR(INDEX('CCA Util %'!$H:$H,MATCH($B9028,'CCA Util %'!$E:$E,0)),""))</f>
        <v/>
      </c>
      <c r="AD9028">
        <f>IF($B9028="","",IFERROR(INDEX('CCA Util %'!$G:$G,MATCH($B9028,'CCA Util %'!$E:$E,0)),""))</f>
        <v/>
      </c>
      <c r="AE9028">
        <f>IF(OR($B9028="",$U9028=""),"",$U9028&amp;" &amp; "&amp;IF(OR($AD9028="",$AD9028=0),"Util NA",$AD9028&amp;" Util"))</f>
        <v/>
      </c>
    </row>
    <row r="9029" ht="15.75" customHeight="1" s="42">
      <c r="A9029" s="41" t="n"/>
      <c r="G9029" s="38" t="n"/>
      <c r="H9029" s="38" t="n"/>
      <c r="I9029" s="38" t="n"/>
      <c r="J9029" s="38" t="n"/>
      <c r="K9029" s="38" t="n"/>
      <c r="L9029" s="38" t="n"/>
      <c r="N9029" s="36">
        <f>IF($B9029="","",IF($C9029="SUPERSTORE","Superstore","DH"))</f>
        <v/>
      </c>
      <c r="O9029" s="36">
        <f>IF($B9029="","",IFERROR(VLOOKUP($B9029,Mapping!$A:$C,2,0),"Not Mapped"))</f>
        <v/>
      </c>
      <c r="P9029" s="36">
        <f>IF($B9029="","",IFERROR(VLOOKUP($B9029,Mapping!$A:$C,3,0),"Not Mapped"))</f>
        <v/>
      </c>
      <c r="Q9029" s="36">
        <f>IF($B9029="","",IFERROR(VLOOKUP($O9029,Leaders!$A:$B,2,0),"Not Mapped"))</f>
        <v/>
      </c>
      <c r="R9029" s="36">
        <f>IF($B9029="","",IF(COUNTIF(Exclusions!$A:$A,$B9029)&gt;0,"Yes","No"))</f>
        <v/>
      </c>
      <c r="S9029" s="38">
        <f>IF($B9029="","",MIN(1,DAY($A9029)/IF($N9029="Superstore",Settings!$B$5,Settings!$B$4)))</f>
        <v/>
      </c>
      <c r="T9029" s="38">
        <f>IF(OR($B9029="",$G9029="",$S9029=0),"",$G9029/$S9029)</f>
        <v/>
      </c>
      <c r="U9029" s="36">
        <f>IF($T9029="","",IF($T9029&lt;Settings!$B$8,"Critical",IF($T9029&lt;Settings!$B$9,"Semi Critical","Non Critical")))</f>
        <v/>
      </c>
      <c r="V9029" s="28" t="n"/>
      <c r="Z9029">
        <f>IF($B9029="","",IFERROR(VLOOKUP($B9029,'Plan HC for CCA'!$A:$B,2,0),""))</f>
        <v/>
      </c>
      <c r="AA9029">
        <f>IF(OR($B9029="",$Z9029=""),"",IF(N($M9029)&lt;$Z9029,"Delta","No Delta"))</f>
        <v/>
      </c>
      <c r="AB9029">
        <f>IF(OR($B9029="",$Z9029=""),"",MAX(0,$Z9029-N($M9029)))</f>
        <v/>
      </c>
      <c r="AC9029" s="46">
        <f>IF($B9029="","",IFERROR(INDEX('CCA Util %'!$H:$H,MATCH($B9029,'CCA Util %'!$E:$E,0)),""))</f>
        <v/>
      </c>
      <c r="AD9029">
        <f>IF($B9029="","",IFERROR(INDEX('CCA Util %'!$G:$G,MATCH($B9029,'CCA Util %'!$E:$E,0)),""))</f>
        <v/>
      </c>
      <c r="AE9029">
        <f>IF(OR($B9029="",$U9029=""),"",$U9029&amp;" &amp; "&amp;IF(OR($AD9029="",$AD9029=0),"Util NA",$AD9029&amp;" Util"))</f>
        <v/>
      </c>
    </row>
    <row r="9030" ht="15.75" customHeight="1" s="42">
      <c r="A9030" s="41" t="n"/>
      <c r="G9030" s="38" t="n"/>
      <c r="H9030" s="38" t="n"/>
      <c r="I9030" s="38" t="n"/>
      <c r="J9030" s="38" t="n"/>
      <c r="K9030" s="38" t="n"/>
      <c r="L9030" s="38" t="n"/>
      <c r="N9030" s="36">
        <f>IF($B9030="","",IF($C9030="SUPERSTORE","Superstore","DH"))</f>
        <v/>
      </c>
      <c r="O9030" s="36">
        <f>IF($B9030="","",IFERROR(VLOOKUP($B9030,Mapping!$A:$C,2,0),"Not Mapped"))</f>
        <v/>
      </c>
      <c r="P9030" s="36">
        <f>IF($B9030="","",IFERROR(VLOOKUP($B9030,Mapping!$A:$C,3,0),"Not Mapped"))</f>
        <v/>
      </c>
      <c r="Q9030" s="36">
        <f>IF($B9030="","",IFERROR(VLOOKUP($O9030,Leaders!$A:$B,2,0),"Not Mapped"))</f>
        <v/>
      </c>
      <c r="R9030" s="36">
        <f>IF($B9030="","",IF(COUNTIF(Exclusions!$A:$A,$B9030)&gt;0,"Yes","No"))</f>
        <v/>
      </c>
      <c r="S9030" s="38">
        <f>IF($B9030="","",MIN(1,DAY($A9030)/IF($N9030="Superstore",Settings!$B$5,Settings!$B$4)))</f>
        <v/>
      </c>
      <c r="T9030" s="38">
        <f>IF(OR($B9030="",$G9030="",$S9030=0),"",$G9030/$S9030)</f>
        <v/>
      </c>
      <c r="U9030" s="36">
        <f>IF($T9030="","",IF($T9030&lt;Settings!$B$8,"Critical",IF($T9030&lt;Settings!$B$9,"Semi Critical","Non Critical")))</f>
        <v/>
      </c>
      <c r="V9030" s="28" t="n"/>
      <c r="Z9030">
        <f>IF($B9030="","",IFERROR(VLOOKUP($B9030,'Plan HC for CCA'!$A:$B,2,0),""))</f>
        <v/>
      </c>
      <c r="AA9030">
        <f>IF(OR($B9030="",$Z9030=""),"",IF(N($M9030)&lt;$Z9030,"Delta","No Delta"))</f>
        <v/>
      </c>
      <c r="AB9030">
        <f>IF(OR($B9030="",$Z9030=""),"",MAX(0,$Z9030-N($M9030)))</f>
        <v/>
      </c>
      <c r="AC9030" s="46">
        <f>IF($B9030="","",IFERROR(INDEX('CCA Util %'!$H:$H,MATCH($B9030,'CCA Util %'!$E:$E,0)),""))</f>
        <v/>
      </c>
      <c r="AD9030">
        <f>IF($B9030="","",IFERROR(INDEX('CCA Util %'!$G:$G,MATCH($B9030,'CCA Util %'!$E:$E,0)),""))</f>
        <v/>
      </c>
      <c r="AE9030">
        <f>IF(OR($B9030="",$U9030=""),"",$U9030&amp;" &amp; "&amp;IF(OR($AD9030="",$AD9030=0),"Util NA",$AD9030&amp;" Util"))</f>
        <v/>
      </c>
    </row>
    <row r="9031" ht="15.75" customHeight="1" s="42">
      <c r="A9031" s="41" t="n"/>
      <c r="G9031" s="38" t="n"/>
      <c r="H9031" s="38" t="n"/>
      <c r="I9031" s="38" t="n"/>
      <c r="J9031" s="38" t="n"/>
      <c r="K9031" s="38" t="n"/>
      <c r="L9031" s="38" t="n"/>
      <c r="N9031" s="36">
        <f>IF($B9031="","",IF($C9031="SUPERSTORE","Superstore","DH"))</f>
        <v/>
      </c>
      <c r="O9031" s="36">
        <f>IF($B9031="","",IFERROR(VLOOKUP($B9031,Mapping!$A:$C,2,0),"Not Mapped"))</f>
        <v/>
      </c>
      <c r="P9031" s="36">
        <f>IF($B9031="","",IFERROR(VLOOKUP($B9031,Mapping!$A:$C,3,0),"Not Mapped"))</f>
        <v/>
      </c>
      <c r="Q9031" s="36">
        <f>IF($B9031="","",IFERROR(VLOOKUP($O9031,Leaders!$A:$B,2,0),"Not Mapped"))</f>
        <v/>
      </c>
      <c r="R9031" s="36">
        <f>IF($B9031="","",IF(COUNTIF(Exclusions!$A:$A,$B9031)&gt;0,"Yes","No"))</f>
        <v/>
      </c>
      <c r="S9031" s="38">
        <f>IF($B9031="","",MIN(1,DAY($A9031)/IF($N9031="Superstore",Settings!$B$5,Settings!$B$4)))</f>
        <v/>
      </c>
      <c r="T9031" s="38">
        <f>IF(OR($B9031="",$G9031="",$S9031=0),"",$G9031/$S9031)</f>
        <v/>
      </c>
      <c r="U9031" s="36">
        <f>IF($T9031="","",IF($T9031&lt;Settings!$B$8,"Critical",IF($T9031&lt;Settings!$B$9,"Semi Critical","Non Critical")))</f>
        <v/>
      </c>
      <c r="V9031" s="28" t="n"/>
      <c r="Z9031">
        <f>IF($B9031="","",IFERROR(VLOOKUP($B9031,'Plan HC for CCA'!$A:$B,2,0),""))</f>
        <v/>
      </c>
      <c r="AA9031">
        <f>IF(OR($B9031="",$Z9031=""),"",IF(N($M9031)&lt;$Z9031,"Delta","No Delta"))</f>
        <v/>
      </c>
      <c r="AB9031">
        <f>IF(OR($B9031="",$Z9031=""),"",MAX(0,$Z9031-N($M9031)))</f>
        <v/>
      </c>
      <c r="AC9031" s="46">
        <f>IF($B9031="","",IFERROR(INDEX('CCA Util %'!$H:$H,MATCH($B9031,'CCA Util %'!$E:$E,0)),""))</f>
        <v/>
      </c>
      <c r="AD9031">
        <f>IF($B9031="","",IFERROR(INDEX('CCA Util %'!$G:$G,MATCH($B9031,'CCA Util %'!$E:$E,0)),""))</f>
        <v/>
      </c>
      <c r="AE9031">
        <f>IF(OR($B9031="",$U9031=""),"",$U9031&amp;" &amp; "&amp;IF(OR($AD9031="",$AD9031=0),"Util NA",$AD9031&amp;" Util"))</f>
        <v/>
      </c>
    </row>
    <row r="9032" ht="15.75" customHeight="1" s="42">
      <c r="A9032" s="41" t="n"/>
      <c r="G9032" s="38" t="n"/>
      <c r="H9032" s="38" t="n"/>
      <c r="I9032" s="38" t="n"/>
      <c r="J9032" s="38" t="n"/>
      <c r="K9032" s="38" t="n"/>
      <c r="L9032" s="38" t="n"/>
      <c r="N9032" s="36">
        <f>IF($B9032="","",IF($C9032="SUPERSTORE","Superstore","DH"))</f>
        <v/>
      </c>
      <c r="O9032" s="36">
        <f>IF($B9032="","",IFERROR(VLOOKUP($B9032,Mapping!$A:$C,2,0),"Not Mapped"))</f>
        <v/>
      </c>
      <c r="P9032" s="36">
        <f>IF($B9032="","",IFERROR(VLOOKUP($B9032,Mapping!$A:$C,3,0),"Not Mapped"))</f>
        <v/>
      </c>
      <c r="Q9032" s="36">
        <f>IF($B9032="","",IFERROR(VLOOKUP($O9032,Leaders!$A:$B,2,0),"Not Mapped"))</f>
        <v/>
      </c>
      <c r="R9032" s="36">
        <f>IF($B9032="","",IF(COUNTIF(Exclusions!$A:$A,$B9032)&gt;0,"Yes","No"))</f>
        <v/>
      </c>
      <c r="S9032" s="38">
        <f>IF($B9032="","",MIN(1,DAY($A9032)/IF($N9032="Superstore",Settings!$B$5,Settings!$B$4)))</f>
        <v/>
      </c>
      <c r="T9032" s="38">
        <f>IF(OR($B9032="",$G9032="",$S9032=0),"",$G9032/$S9032)</f>
        <v/>
      </c>
      <c r="U9032" s="36">
        <f>IF($T9032="","",IF($T9032&lt;Settings!$B$8,"Critical",IF($T9032&lt;Settings!$B$9,"Semi Critical","Non Critical")))</f>
        <v/>
      </c>
      <c r="V9032" s="28" t="n"/>
      <c r="Z9032">
        <f>IF($B9032="","",IFERROR(VLOOKUP($B9032,'Plan HC for CCA'!$A:$B,2,0),""))</f>
        <v/>
      </c>
      <c r="AA9032">
        <f>IF(OR($B9032="",$Z9032=""),"",IF(N($M9032)&lt;$Z9032,"Delta","No Delta"))</f>
        <v/>
      </c>
      <c r="AB9032">
        <f>IF(OR($B9032="",$Z9032=""),"",MAX(0,$Z9032-N($M9032)))</f>
        <v/>
      </c>
      <c r="AC9032" s="46">
        <f>IF($B9032="","",IFERROR(INDEX('CCA Util %'!$H:$H,MATCH($B9032,'CCA Util %'!$E:$E,0)),""))</f>
        <v/>
      </c>
      <c r="AD9032">
        <f>IF($B9032="","",IFERROR(INDEX('CCA Util %'!$G:$G,MATCH($B9032,'CCA Util %'!$E:$E,0)),""))</f>
        <v/>
      </c>
      <c r="AE9032">
        <f>IF(OR($B9032="",$U9032=""),"",$U9032&amp;" &amp; "&amp;IF(OR($AD9032="",$AD9032=0),"Util NA",$AD9032&amp;" Util"))</f>
        <v/>
      </c>
    </row>
    <row r="9033" ht="15.75" customHeight="1" s="42">
      <c r="A9033" s="41" t="n"/>
      <c r="G9033" s="38" t="n"/>
      <c r="H9033" s="38" t="n"/>
      <c r="I9033" s="38" t="n"/>
      <c r="J9033" s="38" t="n"/>
      <c r="K9033" s="38" t="n"/>
      <c r="L9033" s="38" t="n"/>
      <c r="N9033" s="36">
        <f>IF($B9033="","",IF($C9033="SUPERSTORE","Superstore","DH"))</f>
        <v/>
      </c>
      <c r="O9033" s="36">
        <f>IF($B9033="","",IFERROR(VLOOKUP($B9033,Mapping!$A:$C,2,0),"Not Mapped"))</f>
        <v/>
      </c>
      <c r="P9033" s="36">
        <f>IF($B9033="","",IFERROR(VLOOKUP($B9033,Mapping!$A:$C,3,0),"Not Mapped"))</f>
        <v/>
      </c>
      <c r="Q9033" s="36">
        <f>IF($B9033="","",IFERROR(VLOOKUP($O9033,Leaders!$A:$B,2,0),"Not Mapped"))</f>
        <v/>
      </c>
      <c r="R9033" s="36">
        <f>IF($B9033="","",IF(COUNTIF(Exclusions!$A:$A,$B9033)&gt;0,"Yes","No"))</f>
        <v/>
      </c>
      <c r="S9033" s="38">
        <f>IF($B9033="","",MIN(1,DAY($A9033)/IF($N9033="Superstore",Settings!$B$5,Settings!$B$4)))</f>
        <v/>
      </c>
      <c r="T9033" s="38">
        <f>IF(OR($B9033="",$G9033="",$S9033=0),"",$G9033/$S9033)</f>
        <v/>
      </c>
      <c r="U9033" s="36">
        <f>IF($T9033="","",IF($T9033&lt;Settings!$B$8,"Critical",IF($T9033&lt;Settings!$B$9,"Semi Critical","Non Critical")))</f>
        <v/>
      </c>
      <c r="V9033" s="28" t="n"/>
      <c r="Z9033">
        <f>IF($B9033="","",IFERROR(VLOOKUP($B9033,'Plan HC for CCA'!$A:$B,2,0),""))</f>
        <v/>
      </c>
      <c r="AA9033">
        <f>IF(OR($B9033="",$Z9033=""),"",IF(N($M9033)&lt;$Z9033,"Delta","No Delta"))</f>
        <v/>
      </c>
      <c r="AB9033">
        <f>IF(OR($B9033="",$Z9033=""),"",MAX(0,$Z9033-N($M9033)))</f>
        <v/>
      </c>
      <c r="AC9033" s="46">
        <f>IF($B9033="","",IFERROR(INDEX('CCA Util %'!$H:$H,MATCH($B9033,'CCA Util %'!$E:$E,0)),""))</f>
        <v/>
      </c>
      <c r="AD9033">
        <f>IF($B9033="","",IFERROR(INDEX('CCA Util %'!$G:$G,MATCH($B9033,'CCA Util %'!$E:$E,0)),""))</f>
        <v/>
      </c>
      <c r="AE9033">
        <f>IF(OR($B9033="",$U9033=""),"",$U9033&amp;" &amp; "&amp;IF(OR($AD9033="",$AD9033=0),"Util NA",$AD9033&amp;" Util"))</f>
        <v/>
      </c>
    </row>
    <row r="9034" ht="15.75" customHeight="1" s="42">
      <c r="A9034" s="41" t="n"/>
      <c r="G9034" s="38" t="n"/>
      <c r="H9034" s="38" t="n"/>
      <c r="I9034" s="38" t="n"/>
      <c r="J9034" s="38" t="n"/>
      <c r="K9034" s="38" t="n"/>
      <c r="L9034" s="38" t="n"/>
      <c r="N9034" s="36">
        <f>IF($B9034="","",IF($C9034="SUPERSTORE","Superstore","DH"))</f>
        <v/>
      </c>
      <c r="O9034" s="36">
        <f>IF($B9034="","",IFERROR(VLOOKUP($B9034,Mapping!$A:$C,2,0),"Not Mapped"))</f>
        <v/>
      </c>
      <c r="P9034" s="36">
        <f>IF($B9034="","",IFERROR(VLOOKUP($B9034,Mapping!$A:$C,3,0),"Not Mapped"))</f>
        <v/>
      </c>
      <c r="Q9034" s="36">
        <f>IF($B9034="","",IFERROR(VLOOKUP($O9034,Leaders!$A:$B,2,0),"Not Mapped"))</f>
        <v/>
      </c>
      <c r="R9034" s="36">
        <f>IF($B9034="","",IF(COUNTIF(Exclusions!$A:$A,$B9034)&gt;0,"Yes","No"))</f>
        <v/>
      </c>
      <c r="S9034" s="38">
        <f>IF($B9034="","",MIN(1,DAY($A9034)/IF($N9034="Superstore",Settings!$B$5,Settings!$B$4)))</f>
        <v/>
      </c>
      <c r="T9034" s="38">
        <f>IF(OR($B9034="",$G9034="",$S9034=0),"",$G9034/$S9034)</f>
        <v/>
      </c>
      <c r="U9034" s="36">
        <f>IF($T9034="","",IF($T9034&lt;Settings!$B$8,"Critical",IF($T9034&lt;Settings!$B$9,"Semi Critical","Non Critical")))</f>
        <v/>
      </c>
      <c r="V9034" s="28" t="n"/>
      <c r="Z9034">
        <f>IF($B9034="","",IFERROR(VLOOKUP($B9034,'Plan HC for CCA'!$A:$B,2,0),""))</f>
        <v/>
      </c>
      <c r="AA9034">
        <f>IF(OR($B9034="",$Z9034=""),"",IF(N($M9034)&lt;$Z9034,"Delta","No Delta"))</f>
        <v/>
      </c>
      <c r="AB9034">
        <f>IF(OR($B9034="",$Z9034=""),"",MAX(0,$Z9034-N($M9034)))</f>
        <v/>
      </c>
      <c r="AC9034" s="46">
        <f>IF($B9034="","",IFERROR(INDEX('CCA Util %'!$H:$H,MATCH($B9034,'CCA Util %'!$E:$E,0)),""))</f>
        <v/>
      </c>
      <c r="AD9034">
        <f>IF($B9034="","",IFERROR(INDEX('CCA Util %'!$G:$G,MATCH($B9034,'CCA Util %'!$E:$E,0)),""))</f>
        <v/>
      </c>
      <c r="AE9034">
        <f>IF(OR($B9034="",$U9034=""),"",$U9034&amp;" &amp; "&amp;IF(OR($AD9034="",$AD9034=0),"Util NA",$AD9034&amp;" Util"))</f>
        <v/>
      </c>
    </row>
    <row r="9035" ht="15.75" customHeight="1" s="42">
      <c r="A9035" s="41" t="n"/>
      <c r="G9035" s="38" t="n"/>
      <c r="H9035" s="38" t="n"/>
      <c r="I9035" s="38" t="n"/>
      <c r="J9035" s="38" t="n"/>
      <c r="K9035" s="38" t="n"/>
      <c r="L9035" s="38" t="n"/>
      <c r="N9035" s="36">
        <f>IF($B9035="","",IF($C9035="SUPERSTORE","Superstore","DH"))</f>
        <v/>
      </c>
      <c r="O9035" s="36">
        <f>IF($B9035="","",IFERROR(VLOOKUP($B9035,Mapping!$A:$C,2,0),"Not Mapped"))</f>
        <v/>
      </c>
      <c r="P9035" s="36">
        <f>IF($B9035="","",IFERROR(VLOOKUP($B9035,Mapping!$A:$C,3,0),"Not Mapped"))</f>
        <v/>
      </c>
      <c r="Q9035" s="36">
        <f>IF($B9035="","",IFERROR(VLOOKUP($O9035,Leaders!$A:$B,2,0),"Not Mapped"))</f>
        <v/>
      </c>
      <c r="R9035" s="36">
        <f>IF($B9035="","",IF(COUNTIF(Exclusions!$A:$A,$B9035)&gt;0,"Yes","No"))</f>
        <v/>
      </c>
      <c r="S9035" s="38">
        <f>IF($B9035="","",MIN(1,DAY($A9035)/IF($N9035="Superstore",Settings!$B$5,Settings!$B$4)))</f>
        <v/>
      </c>
      <c r="T9035" s="38">
        <f>IF(OR($B9035="",$G9035="",$S9035=0),"",$G9035/$S9035)</f>
        <v/>
      </c>
      <c r="U9035" s="36">
        <f>IF($T9035="","",IF($T9035&lt;Settings!$B$8,"Critical",IF($T9035&lt;Settings!$B$9,"Semi Critical","Non Critical")))</f>
        <v/>
      </c>
      <c r="V9035" s="28" t="n"/>
      <c r="Z9035">
        <f>IF($B9035="","",IFERROR(VLOOKUP($B9035,'Plan HC for CCA'!$A:$B,2,0),""))</f>
        <v/>
      </c>
      <c r="AA9035">
        <f>IF(OR($B9035="",$Z9035=""),"",IF(N($M9035)&lt;$Z9035,"Delta","No Delta"))</f>
        <v/>
      </c>
      <c r="AB9035">
        <f>IF(OR($B9035="",$Z9035=""),"",MAX(0,$Z9035-N($M9035)))</f>
        <v/>
      </c>
      <c r="AC9035" s="46">
        <f>IF($B9035="","",IFERROR(INDEX('CCA Util %'!$H:$H,MATCH($B9035,'CCA Util %'!$E:$E,0)),""))</f>
        <v/>
      </c>
      <c r="AD9035">
        <f>IF($B9035="","",IFERROR(INDEX('CCA Util %'!$G:$G,MATCH($B9035,'CCA Util %'!$E:$E,0)),""))</f>
        <v/>
      </c>
      <c r="AE9035">
        <f>IF(OR($B9035="",$U9035=""),"",$U9035&amp;" &amp; "&amp;IF(OR($AD9035="",$AD9035=0),"Util NA",$AD9035&amp;" Util"))</f>
        <v/>
      </c>
    </row>
    <row r="9036" ht="15.75" customHeight="1" s="42">
      <c r="A9036" s="41" t="n"/>
      <c r="G9036" s="38" t="n"/>
      <c r="H9036" s="38" t="n"/>
      <c r="I9036" s="38" t="n"/>
      <c r="J9036" s="38" t="n"/>
      <c r="K9036" s="38" t="n"/>
      <c r="L9036" s="38" t="n"/>
      <c r="N9036" s="36">
        <f>IF($B9036="","",IF($C9036="SUPERSTORE","Superstore","DH"))</f>
        <v/>
      </c>
      <c r="O9036" s="36">
        <f>IF($B9036="","",IFERROR(VLOOKUP($B9036,Mapping!$A:$C,2,0),"Not Mapped"))</f>
        <v/>
      </c>
      <c r="P9036" s="36">
        <f>IF($B9036="","",IFERROR(VLOOKUP($B9036,Mapping!$A:$C,3,0),"Not Mapped"))</f>
        <v/>
      </c>
      <c r="Q9036" s="36">
        <f>IF($B9036="","",IFERROR(VLOOKUP($O9036,Leaders!$A:$B,2,0),"Not Mapped"))</f>
        <v/>
      </c>
      <c r="R9036" s="36">
        <f>IF($B9036="","",IF(COUNTIF(Exclusions!$A:$A,$B9036)&gt;0,"Yes","No"))</f>
        <v/>
      </c>
      <c r="S9036" s="38">
        <f>IF($B9036="","",MIN(1,DAY($A9036)/IF($N9036="Superstore",Settings!$B$5,Settings!$B$4)))</f>
        <v/>
      </c>
      <c r="T9036" s="38">
        <f>IF(OR($B9036="",$G9036="",$S9036=0),"",$G9036/$S9036)</f>
        <v/>
      </c>
      <c r="U9036" s="36">
        <f>IF($T9036="","",IF($T9036&lt;Settings!$B$8,"Critical",IF($T9036&lt;Settings!$B$9,"Semi Critical","Non Critical")))</f>
        <v/>
      </c>
      <c r="V9036" s="28" t="n"/>
      <c r="Z9036">
        <f>IF($B9036="","",IFERROR(VLOOKUP($B9036,'Plan HC for CCA'!$A:$B,2,0),""))</f>
        <v/>
      </c>
      <c r="AA9036">
        <f>IF(OR($B9036="",$Z9036=""),"",IF(N($M9036)&lt;$Z9036,"Delta","No Delta"))</f>
        <v/>
      </c>
      <c r="AB9036">
        <f>IF(OR($B9036="",$Z9036=""),"",MAX(0,$Z9036-N($M9036)))</f>
        <v/>
      </c>
      <c r="AC9036" s="46">
        <f>IF($B9036="","",IFERROR(INDEX('CCA Util %'!$H:$H,MATCH($B9036,'CCA Util %'!$E:$E,0)),""))</f>
        <v/>
      </c>
      <c r="AD9036">
        <f>IF($B9036="","",IFERROR(INDEX('CCA Util %'!$G:$G,MATCH($B9036,'CCA Util %'!$E:$E,0)),""))</f>
        <v/>
      </c>
      <c r="AE9036">
        <f>IF(OR($B9036="",$U9036=""),"",$U9036&amp;" &amp; "&amp;IF(OR($AD9036="",$AD9036=0),"Util NA",$AD9036&amp;" Util"))</f>
        <v/>
      </c>
    </row>
    <row r="9037" ht="15.75" customHeight="1" s="42">
      <c r="A9037" s="41" t="n"/>
      <c r="G9037" s="38" t="n"/>
      <c r="H9037" s="38" t="n"/>
      <c r="I9037" s="38" t="n"/>
      <c r="J9037" s="38" t="n"/>
      <c r="K9037" s="38" t="n"/>
      <c r="L9037" s="38" t="n"/>
      <c r="N9037" s="36">
        <f>IF($B9037="","",IF($C9037="SUPERSTORE","Superstore","DH"))</f>
        <v/>
      </c>
      <c r="O9037" s="36">
        <f>IF($B9037="","",IFERROR(VLOOKUP($B9037,Mapping!$A:$C,2,0),"Not Mapped"))</f>
        <v/>
      </c>
      <c r="P9037" s="36">
        <f>IF($B9037="","",IFERROR(VLOOKUP($B9037,Mapping!$A:$C,3,0),"Not Mapped"))</f>
        <v/>
      </c>
      <c r="Q9037" s="36">
        <f>IF($B9037="","",IFERROR(VLOOKUP($O9037,Leaders!$A:$B,2,0),"Not Mapped"))</f>
        <v/>
      </c>
      <c r="R9037" s="36">
        <f>IF($B9037="","",IF(COUNTIF(Exclusions!$A:$A,$B9037)&gt;0,"Yes","No"))</f>
        <v/>
      </c>
      <c r="S9037" s="38">
        <f>IF($B9037="","",MIN(1,DAY($A9037)/IF($N9037="Superstore",Settings!$B$5,Settings!$B$4)))</f>
        <v/>
      </c>
      <c r="T9037" s="38">
        <f>IF(OR($B9037="",$G9037="",$S9037=0),"",$G9037/$S9037)</f>
        <v/>
      </c>
      <c r="U9037" s="36">
        <f>IF($T9037="","",IF($T9037&lt;Settings!$B$8,"Critical",IF($T9037&lt;Settings!$B$9,"Semi Critical","Non Critical")))</f>
        <v/>
      </c>
      <c r="V9037" s="28" t="n"/>
      <c r="Z9037">
        <f>IF($B9037="","",IFERROR(VLOOKUP($B9037,'Plan HC for CCA'!$A:$B,2,0),""))</f>
        <v/>
      </c>
      <c r="AA9037">
        <f>IF(OR($B9037="",$Z9037=""),"",IF(N($M9037)&lt;$Z9037,"Delta","No Delta"))</f>
        <v/>
      </c>
      <c r="AB9037">
        <f>IF(OR($B9037="",$Z9037=""),"",MAX(0,$Z9037-N($M9037)))</f>
        <v/>
      </c>
      <c r="AC9037" s="46">
        <f>IF($B9037="","",IFERROR(INDEX('CCA Util %'!$H:$H,MATCH($B9037,'CCA Util %'!$E:$E,0)),""))</f>
        <v/>
      </c>
      <c r="AD9037">
        <f>IF($B9037="","",IFERROR(INDEX('CCA Util %'!$G:$G,MATCH($B9037,'CCA Util %'!$E:$E,0)),""))</f>
        <v/>
      </c>
      <c r="AE9037">
        <f>IF(OR($B9037="",$U9037=""),"",$U9037&amp;" &amp; "&amp;IF(OR($AD9037="",$AD9037=0),"Util NA",$AD9037&amp;" Util"))</f>
        <v/>
      </c>
    </row>
    <row r="9038" ht="15.75" customHeight="1" s="42">
      <c r="A9038" s="41" t="n"/>
      <c r="G9038" s="38" t="n"/>
      <c r="H9038" s="38" t="n"/>
      <c r="I9038" s="38" t="n"/>
      <c r="J9038" s="38" t="n"/>
      <c r="K9038" s="38" t="n"/>
      <c r="L9038" s="38" t="n"/>
      <c r="N9038" s="36">
        <f>IF($B9038="","",IF($C9038="SUPERSTORE","Superstore","DH"))</f>
        <v/>
      </c>
      <c r="O9038" s="36">
        <f>IF($B9038="","",IFERROR(VLOOKUP($B9038,Mapping!$A:$C,2,0),"Not Mapped"))</f>
        <v/>
      </c>
      <c r="P9038" s="36">
        <f>IF($B9038="","",IFERROR(VLOOKUP($B9038,Mapping!$A:$C,3,0),"Not Mapped"))</f>
        <v/>
      </c>
      <c r="Q9038" s="36">
        <f>IF($B9038="","",IFERROR(VLOOKUP($O9038,Leaders!$A:$B,2,0),"Not Mapped"))</f>
        <v/>
      </c>
      <c r="R9038" s="36">
        <f>IF($B9038="","",IF(COUNTIF(Exclusions!$A:$A,$B9038)&gt;0,"Yes","No"))</f>
        <v/>
      </c>
      <c r="S9038" s="38">
        <f>IF($B9038="","",MIN(1,DAY($A9038)/IF($N9038="Superstore",Settings!$B$5,Settings!$B$4)))</f>
        <v/>
      </c>
      <c r="T9038" s="38">
        <f>IF(OR($B9038="",$G9038="",$S9038=0),"",$G9038/$S9038)</f>
        <v/>
      </c>
      <c r="U9038" s="36">
        <f>IF($T9038="","",IF($T9038&lt;Settings!$B$8,"Critical",IF($T9038&lt;Settings!$B$9,"Semi Critical","Non Critical")))</f>
        <v/>
      </c>
      <c r="V9038" s="28" t="n"/>
      <c r="Z9038">
        <f>IF($B9038="","",IFERROR(VLOOKUP($B9038,'Plan HC for CCA'!$A:$B,2,0),""))</f>
        <v/>
      </c>
      <c r="AA9038">
        <f>IF(OR($B9038="",$Z9038=""),"",IF(N($M9038)&lt;$Z9038,"Delta","No Delta"))</f>
        <v/>
      </c>
      <c r="AB9038">
        <f>IF(OR($B9038="",$Z9038=""),"",MAX(0,$Z9038-N($M9038)))</f>
        <v/>
      </c>
      <c r="AC9038" s="46">
        <f>IF($B9038="","",IFERROR(INDEX('CCA Util %'!$H:$H,MATCH($B9038,'CCA Util %'!$E:$E,0)),""))</f>
        <v/>
      </c>
      <c r="AD9038">
        <f>IF($B9038="","",IFERROR(INDEX('CCA Util %'!$G:$G,MATCH($B9038,'CCA Util %'!$E:$E,0)),""))</f>
        <v/>
      </c>
      <c r="AE9038">
        <f>IF(OR($B9038="",$U9038=""),"",$U9038&amp;" &amp; "&amp;IF(OR($AD9038="",$AD9038=0),"Util NA",$AD9038&amp;" Util"))</f>
        <v/>
      </c>
    </row>
    <row r="9039" ht="15.75" customHeight="1" s="42">
      <c r="A9039" s="41" t="n"/>
      <c r="G9039" s="38" t="n"/>
      <c r="H9039" s="38" t="n"/>
      <c r="I9039" s="38" t="n"/>
      <c r="J9039" s="38" t="n"/>
      <c r="K9039" s="38" t="n"/>
      <c r="L9039" s="38" t="n"/>
      <c r="N9039" s="36">
        <f>IF($B9039="","",IF($C9039="SUPERSTORE","Superstore","DH"))</f>
        <v/>
      </c>
      <c r="O9039" s="36">
        <f>IF($B9039="","",IFERROR(VLOOKUP($B9039,Mapping!$A:$C,2,0),"Not Mapped"))</f>
        <v/>
      </c>
      <c r="P9039" s="36">
        <f>IF($B9039="","",IFERROR(VLOOKUP($B9039,Mapping!$A:$C,3,0),"Not Mapped"))</f>
        <v/>
      </c>
      <c r="Q9039" s="36">
        <f>IF($B9039="","",IFERROR(VLOOKUP($O9039,Leaders!$A:$B,2,0),"Not Mapped"))</f>
        <v/>
      </c>
      <c r="R9039" s="36">
        <f>IF($B9039="","",IF(COUNTIF(Exclusions!$A:$A,$B9039)&gt;0,"Yes","No"))</f>
        <v/>
      </c>
      <c r="S9039" s="38">
        <f>IF($B9039="","",MIN(1,DAY($A9039)/IF($N9039="Superstore",Settings!$B$5,Settings!$B$4)))</f>
        <v/>
      </c>
      <c r="T9039" s="38">
        <f>IF(OR($B9039="",$G9039="",$S9039=0),"",$G9039/$S9039)</f>
        <v/>
      </c>
      <c r="U9039" s="36">
        <f>IF($T9039="","",IF($T9039&lt;Settings!$B$8,"Critical",IF($T9039&lt;Settings!$B$9,"Semi Critical","Non Critical")))</f>
        <v/>
      </c>
      <c r="V9039" s="28" t="n"/>
      <c r="Z9039">
        <f>IF($B9039="","",IFERROR(VLOOKUP($B9039,'Plan HC for CCA'!$A:$B,2,0),""))</f>
        <v/>
      </c>
      <c r="AA9039">
        <f>IF(OR($B9039="",$Z9039=""),"",IF(N($M9039)&lt;$Z9039,"Delta","No Delta"))</f>
        <v/>
      </c>
      <c r="AB9039">
        <f>IF(OR($B9039="",$Z9039=""),"",MAX(0,$Z9039-N($M9039)))</f>
        <v/>
      </c>
      <c r="AC9039" s="46">
        <f>IF($B9039="","",IFERROR(INDEX('CCA Util %'!$H:$H,MATCH($B9039,'CCA Util %'!$E:$E,0)),""))</f>
        <v/>
      </c>
      <c r="AD9039">
        <f>IF($B9039="","",IFERROR(INDEX('CCA Util %'!$G:$G,MATCH($B9039,'CCA Util %'!$E:$E,0)),""))</f>
        <v/>
      </c>
      <c r="AE9039">
        <f>IF(OR($B9039="",$U9039=""),"",$U9039&amp;" &amp; "&amp;IF(OR($AD9039="",$AD9039=0),"Util NA",$AD9039&amp;" Util"))</f>
        <v/>
      </c>
    </row>
    <row r="9040" ht="15.75" customHeight="1" s="42">
      <c r="A9040" s="41" t="n"/>
      <c r="G9040" s="38" t="n"/>
      <c r="H9040" s="38" t="n"/>
      <c r="I9040" s="38" t="n"/>
      <c r="J9040" s="38" t="n"/>
      <c r="K9040" s="38" t="n"/>
      <c r="L9040" s="38" t="n"/>
      <c r="N9040" s="36">
        <f>IF($B9040="","",IF($C9040="SUPERSTORE","Superstore","DH"))</f>
        <v/>
      </c>
      <c r="O9040" s="36">
        <f>IF($B9040="","",IFERROR(VLOOKUP($B9040,Mapping!$A:$C,2,0),"Not Mapped"))</f>
        <v/>
      </c>
      <c r="P9040" s="36">
        <f>IF($B9040="","",IFERROR(VLOOKUP($B9040,Mapping!$A:$C,3,0),"Not Mapped"))</f>
        <v/>
      </c>
      <c r="Q9040" s="36">
        <f>IF($B9040="","",IFERROR(VLOOKUP($O9040,Leaders!$A:$B,2,0),"Not Mapped"))</f>
        <v/>
      </c>
      <c r="R9040" s="36">
        <f>IF($B9040="","",IF(COUNTIF(Exclusions!$A:$A,$B9040)&gt;0,"Yes","No"))</f>
        <v/>
      </c>
      <c r="S9040" s="38">
        <f>IF($B9040="","",MIN(1,DAY($A9040)/IF($N9040="Superstore",Settings!$B$5,Settings!$B$4)))</f>
        <v/>
      </c>
      <c r="T9040" s="38">
        <f>IF(OR($B9040="",$G9040="",$S9040=0),"",$G9040/$S9040)</f>
        <v/>
      </c>
      <c r="U9040" s="36">
        <f>IF($T9040="","",IF($T9040&lt;Settings!$B$8,"Critical",IF($T9040&lt;Settings!$B$9,"Semi Critical","Non Critical")))</f>
        <v/>
      </c>
      <c r="V9040" s="28" t="n"/>
      <c r="Z9040">
        <f>IF($B9040="","",IFERROR(VLOOKUP($B9040,'Plan HC for CCA'!$A:$B,2,0),""))</f>
        <v/>
      </c>
      <c r="AA9040">
        <f>IF(OR($B9040="",$Z9040=""),"",IF(N($M9040)&lt;$Z9040,"Delta","No Delta"))</f>
        <v/>
      </c>
      <c r="AB9040">
        <f>IF(OR($B9040="",$Z9040=""),"",MAX(0,$Z9040-N($M9040)))</f>
        <v/>
      </c>
      <c r="AC9040" s="46">
        <f>IF($B9040="","",IFERROR(INDEX('CCA Util %'!$H:$H,MATCH($B9040,'CCA Util %'!$E:$E,0)),""))</f>
        <v/>
      </c>
      <c r="AD9040">
        <f>IF($B9040="","",IFERROR(INDEX('CCA Util %'!$G:$G,MATCH($B9040,'CCA Util %'!$E:$E,0)),""))</f>
        <v/>
      </c>
      <c r="AE9040">
        <f>IF(OR($B9040="",$U9040=""),"",$U9040&amp;" &amp; "&amp;IF(OR($AD9040="",$AD9040=0),"Util NA",$AD9040&amp;" Util"))</f>
        <v/>
      </c>
    </row>
    <row r="9041" ht="15.75" customHeight="1" s="42">
      <c r="A9041" s="41" t="n"/>
      <c r="G9041" s="38" t="n"/>
      <c r="H9041" s="38" t="n"/>
      <c r="I9041" s="38" t="n"/>
      <c r="J9041" s="38" t="n"/>
      <c r="K9041" s="38" t="n"/>
      <c r="L9041" s="38" t="n"/>
      <c r="N9041" s="36">
        <f>IF($B9041="","",IF($C9041="SUPERSTORE","Superstore","DH"))</f>
        <v/>
      </c>
      <c r="O9041" s="36">
        <f>IF($B9041="","",IFERROR(VLOOKUP($B9041,Mapping!$A:$C,2,0),"Not Mapped"))</f>
        <v/>
      </c>
      <c r="P9041" s="36">
        <f>IF($B9041="","",IFERROR(VLOOKUP($B9041,Mapping!$A:$C,3,0),"Not Mapped"))</f>
        <v/>
      </c>
      <c r="Q9041" s="36">
        <f>IF($B9041="","",IFERROR(VLOOKUP($O9041,Leaders!$A:$B,2,0),"Not Mapped"))</f>
        <v/>
      </c>
      <c r="R9041" s="36">
        <f>IF($B9041="","",IF(COUNTIF(Exclusions!$A:$A,$B9041)&gt;0,"Yes","No"))</f>
        <v/>
      </c>
      <c r="S9041" s="38">
        <f>IF($B9041="","",MIN(1,DAY($A9041)/IF($N9041="Superstore",Settings!$B$5,Settings!$B$4)))</f>
        <v/>
      </c>
      <c r="T9041" s="38">
        <f>IF(OR($B9041="",$G9041="",$S9041=0),"",$G9041/$S9041)</f>
        <v/>
      </c>
      <c r="U9041" s="36">
        <f>IF($T9041="","",IF($T9041&lt;Settings!$B$8,"Critical",IF($T9041&lt;Settings!$B$9,"Semi Critical","Non Critical")))</f>
        <v/>
      </c>
      <c r="V9041" s="28" t="n"/>
      <c r="Z9041">
        <f>IF($B9041="","",IFERROR(VLOOKUP($B9041,'Plan HC for CCA'!$A:$B,2,0),""))</f>
        <v/>
      </c>
      <c r="AA9041">
        <f>IF(OR($B9041="",$Z9041=""),"",IF(N($M9041)&lt;$Z9041,"Delta","No Delta"))</f>
        <v/>
      </c>
      <c r="AB9041">
        <f>IF(OR($B9041="",$Z9041=""),"",MAX(0,$Z9041-N($M9041)))</f>
        <v/>
      </c>
      <c r="AC9041" s="46">
        <f>IF($B9041="","",IFERROR(INDEX('CCA Util %'!$H:$H,MATCH($B9041,'CCA Util %'!$E:$E,0)),""))</f>
        <v/>
      </c>
      <c r="AD9041">
        <f>IF($B9041="","",IFERROR(INDEX('CCA Util %'!$G:$G,MATCH($B9041,'CCA Util %'!$E:$E,0)),""))</f>
        <v/>
      </c>
      <c r="AE9041">
        <f>IF(OR($B9041="",$U9041=""),"",$U9041&amp;" &amp; "&amp;IF(OR($AD9041="",$AD9041=0),"Util NA",$AD9041&amp;" Util"))</f>
        <v/>
      </c>
    </row>
    <row r="9042" ht="15.75" customHeight="1" s="42">
      <c r="A9042" s="41" t="n"/>
      <c r="G9042" s="38" t="n"/>
      <c r="H9042" s="38" t="n"/>
      <c r="I9042" s="38" t="n"/>
      <c r="J9042" s="38" t="n"/>
      <c r="K9042" s="38" t="n"/>
      <c r="L9042" s="38" t="n"/>
      <c r="N9042" s="36">
        <f>IF($B9042="","",IF($C9042="SUPERSTORE","Superstore","DH"))</f>
        <v/>
      </c>
      <c r="O9042" s="36">
        <f>IF($B9042="","",IFERROR(VLOOKUP($B9042,Mapping!$A:$C,2,0),"Not Mapped"))</f>
        <v/>
      </c>
      <c r="P9042" s="36">
        <f>IF($B9042="","",IFERROR(VLOOKUP($B9042,Mapping!$A:$C,3,0),"Not Mapped"))</f>
        <v/>
      </c>
      <c r="Q9042" s="36">
        <f>IF($B9042="","",IFERROR(VLOOKUP($O9042,Leaders!$A:$B,2,0),"Not Mapped"))</f>
        <v/>
      </c>
      <c r="R9042" s="36">
        <f>IF($B9042="","",IF(COUNTIF(Exclusions!$A:$A,$B9042)&gt;0,"Yes","No"))</f>
        <v/>
      </c>
      <c r="S9042" s="38">
        <f>IF($B9042="","",MIN(1,DAY($A9042)/IF($N9042="Superstore",Settings!$B$5,Settings!$B$4)))</f>
        <v/>
      </c>
      <c r="T9042" s="38">
        <f>IF(OR($B9042="",$G9042="",$S9042=0),"",$G9042/$S9042)</f>
        <v/>
      </c>
      <c r="U9042" s="36">
        <f>IF($T9042="","",IF($T9042&lt;Settings!$B$8,"Critical",IF($T9042&lt;Settings!$B$9,"Semi Critical","Non Critical")))</f>
        <v/>
      </c>
      <c r="V9042" s="28" t="n"/>
      <c r="Z9042">
        <f>IF($B9042="","",IFERROR(VLOOKUP($B9042,'Plan HC for CCA'!$A:$B,2,0),""))</f>
        <v/>
      </c>
      <c r="AA9042">
        <f>IF(OR($B9042="",$Z9042=""),"",IF(N($M9042)&lt;$Z9042,"Delta","No Delta"))</f>
        <v/>
      </c>
      <c r="AB9042">
        <f>IF(OR($B9042="",$Z9042=""),"",MAX(0,$Z9042-N($M9042)))</f>
        <v/>
      </c>
      <c r="AC9042" s="46">
        <f>IF($B9042="","",IFERROR(INDEX('CCA Util %'!$H:$H,MATCH($B9042,'CCA Util %'!$E:$E,0)),""))</f>
        <v/>
      </c>
      <c r="AD9042">
        <f>IF($B9042="","",IFERROR(INDEX('CCA Util %'!$G:$G,MATCH($B9042,'CCA Util %'!$E:$E,0)),""))</f>
        <v/>
      </c>
      <c r="AE9042">
        <f>IF(OR($B9042="",$U9042=""),"",$U9042&amp;" &amp; "&amp;IF(OR($AD9042="",$AD9042=0),"Util NA",$AD9042&amp;" Util"))</f>
        <v/>
      </c>
    </row>
    <row r="9043" ht="15.75" customHeight="1" s="42">
      <c r="A9043" s="41" t="n"/>
      <c r="G9043" s="38" t="n"/>
      <c r="H9043" s="38" t="n"/>
      <c r="I9043" s="38" t="n"/>
      <c r="J9043" s="38" t="n"/>
      <c r="K9043" s="38" t="n"/>
      <c r="L9043" s="38" t="n"/>
      <c r="N9043" s="36">
        <f>IF($B9043="","",IF($C9043="SUPERSTORE","Superstore","DH"))</f>
        <v/>
      </c>
      <c r="O9043" s="36">
        <f>IF($B9043="","",IFERROR(VLOOKUP($B9043,Mapping!$A:$C,2,0),"Not Mapped"))</f>
        <v/>
      </c>
      <c r="P9043" s="36">
        <f>IF($B9043="","",IFERROR(VLOOKUP($B9043,Mapping!$A:$C,3,0),"Not Mapped"))</f>
        <v/>
      </c>
      <c r="Q9043" s="36">
        <f>IF($B9043="","",IFERROR(VLOOKUP($O9043,Leaders!$A:$B,2,0),"Not Mapped"))</f>
        <v/>
      </c>
      <c r="R9043" s="36">
        <f>IF($B9043="","",IF(COUNTIF(Exclusions!$A:$A,$B9043)&gt;0,"Yes","No"))</f>
        <v/>
      </c>
      <c r="S9043" s="38">
        <f>IF($B9043="","",MIN(1,DAY($A9043)/IF($N9043="Superstore",Settings!$B$5,Settings!$B$4)))</f>
        <v/>
      </c>
      <c r="T9043" s="38">
        <f>IF(OR($B9043="",$G9043="",$S9043=0),"",$G9043/$S9043)</f>
        <v/>
      </c>
      <c r="U9043" s="36">
        <f>IF($T9043="","",IF($T9043&lt;Settings!$B$8,"Critical",IF($T9043&lt;Settings!$B$9,"Semi Critical","Non Critical")))</f>
        <v/>
      </c>
      <c r="V9043" s="28" t="n"/>
      <c r="Z9043">
        <f>IF($B9043="","",IFERROR(VLOOKUP($B9043,'Plan HC for CCA'!$A:$B,2,0),""))</f>
        <v/>
      </c>
      <c r="AA9043">
        <f>IF(OR($B9043="",$Z9043=""),"",IF(N($M9043)&lt;$Z9043,"Delta","No Delta"))</f>
        <v/>
      </c>
      <c r="AB9043">
        <f>IF(OR($B9043="",$Z9043=""),"",MAX(0,$Z9043-N($M9043)))</f>
        <v/>
      </c>
      <c r="AC9043" s="46">
        <f>IF($B9043="","",IFERROR(INDEX('CCA Util %'!$H:$H,MATCH($B9043,'CCA Util %'!$E:$E,0)),""))</f>
        <v/>
      </c>
      <c r="AD9043">
        <f>IF($B9043="","",IFERROR(INDEX('CCA Util %'!$G:$G,MATCH($B9043,'CCA Util %'!$E:$E,0)),""))</f>
        <v/>
      </c>
      <c r="AE9043">
        <f>IF(OR($B9043="",$U9043=""),"",$U9043&amp;" &amp; "&amp;IF(OR($AD9043="",$AD9043=0),"Util NA",$AD9043&amp;" Util"))</f>
        <v/>
      </c>
    </row>
    <row r="9044" ht="15.75" customHeight="1" s="42">
      <c r="A9044" s="41" t="n"/>
      <c r="G9044" s="38" t="n"/>
      <c r="H9044" s="38" t="n"/>
      <c r="I9044" s="38" t="n"/>
      <c r="J9044" s="38" t="n"/>
      <c r="K9044" s="38" t="n"/>
      <c r="L9044" s="38" t="n"/>
      <c r="N9044" s="36">
        <f>IF($B9044="","",IF($C9044="SUPERSTORE","Superstore","DH"))</f>
        <v/>
      </c>
      <c r="O9044" s="36">
        <f>IF($B9044="","",IFERROR(VLOOKUP($B9044,Mapping!$A:$C,2,0),"Not Mapped"))</f>
        <v/>
      </c>
      <c r="P9044" s="36">
        <f>IF($B9044="","",IFERROR(VLOOKUP($B9044,Mapping!$A:$C,3,0),"Not Mapped"))</f>
        <v/>
      </c>
      <c r="Q9044" s="36">
        <f>IF($B9044="","",IFERROR(VLOOKUP($O9044,Leaders!$A:$B,2,0),"Not Mapped"))</f>
        <v/>
      </c>
      <c r="R9044" s="36">
        <f>IF($B9044="","",IF(COUNTIF(Exclusions!$A:$A,$B9044)&gt;0,"Yes","No"))</f>
        <v/>
      </c>
      <c r="S9044" s="38">
        <f>IF($B9044="","",MIN(1,DAY($A9044)/IF($N9044="Superstore",Settings!$B$5,Settings!$B$4)))</f>
        <v/>
      </c>
      <c r="T9044" s="38">
        <f>IF(OR($B9044="",$G9044="",$S9044=0),"",$G9044/$S9044)</f>
        <v/>
      </c>
      <c r="U9044" s="36">
        <f>IF($T9044="","",IF($T9044&lt;Settings!$B$8,"Critical",IF($T9044&lt;Settings!$B$9,"Semi Critical","Non Critical")))</f>
        <v/>
      </c>
      <c r="V9044" s="28" t="n"/>
      <c r="Z9044">
        <f>IF($B9044="","",IFERROR(VLOOKUP($B9044,'Plan HC for CCA'!$A:$B,2,0),""))</f>
        <v/>
      </c>
      <c r="AA9044">
        <f>IF(OR($B9044="",$Z9044=""),"",IF(N($M9044)&lt;$Z9044,"Delta","No Delta"))</f>
        <v/>
      </c>
      <c r="AB9044">
        <f>IF(OR($B9044="",$Z9044=""),"",MAX(0,$Z9044-N($M9044)))</f>
        <v/>
      </c>
      <c r="AC9044" s="46">
        <f>IF($B9044="","",IFERROR(INDEX('CCA Util %'!$H:$H,MATCH($B9044,'CCA Util %'!$E:$E,0)),""))</f>
        <v/>
      </c>
      <c r="AD9044">
        <f>IF($B9044="","",IFERROR(INDEX('CCA Util %'!$G:$G,MATCH($B9044,'CCA Util %'!$E:$E,0)),""))</f>
        <v/>
      </c>
      <c r="AE9044">
        <f>IF(OR($B9044="",$U9044=""),"",$U9044&amp;" &amp; "&amp;IF(OR($AD9044="",$AD9044=0),"Util NA",$AD9044&amp;" Util"))</f>
        <v/>
      </c>
    </row>
    <row r="9045" ht="15.75" customHeight="1" s="42">
      <c r="A9045" s="41" t="n"/>
      <c r="G9045" s="38" t="n"/>
      <c r="H9045" s="38" t="n"/>
      <c r="I9045" s="38" t="n"/>
      <c r="J9045" s="38" t="n"/>
      <c r="K9045" s="38" t="n"/>
      <c r="L9045" s="38" t="n"/>
      <c r="N9045" s="36">
        <f>IF($B9045="","",IF($C9045="SUPERSTORE","Superstore","DH"))</f>
        <v/>
      </c>
      <c r="O9045" s="36">
        <f>IF($B9045="","",IFERROR(VLOOKUP($B9045,Mapping!$A:$C,2,0),"Not Mapped"))</f>
        <v/>
      </c>
      <c r="P9045" s="36">
        <f>IF($B9045="","",IFERROR(VLOOKUP($B9045,Mapping!$A:$C,3,0),"Not Mapped"))</f>
        <v/>
      </c>
      <c r="Q9045" s="36">
        <f>IF($B9045="","",IFERROR(VLOOKUP($O9045,Leaders!$A:$B,2,0),"Not Mapped"))</f>
        <v/>
      </c>
      <c r="R9045" s="36">
        <f>IF($B9045="","",IF(COUNTIF(Exclusions!$A:$A,$B9045)&gt;0,"Yes","No"))</f>
        <v/>
      </c>
      <c r="S9045" s="38">
        <f>IF($B9045="","",MIN(1,DAY($A9045)/IF($N9045="Superstore",Settings!$B$5,Settings!$B$4)))</f>
        <v/>
      </c>
      <c r="T9045" s="38">
        <f>IF(OR($B9045="",$G9045="",$S9045=0),"",$G9045/$S9045)</f>
        <v/>
      </c>
      <c r="U9045" s="36">
        <f>IF($T9045="","",IF($T9045&lt;Settings!$B$8,"Critical",IF($T9045&lt;Settings!$B$9,"Semi Critical","Non Critical")))</f>
        <v/>
      </c>
      <c r="V9045" s="28" t="n"/>
      <c r="Z9045">
        <f>IF($B9045="","",IFERROR(VLOOKUP($B9045,'Plan HC for CCA'!$A:$B,2,0),""))</f>
        <v/>
      </c>
      <c r="AA9045">
        <f>IF(OR($B9045="",$Z9045=""),"",IF(N($M9045)&lt;$Z9045,"Delta","No Delta"))</f>
        <v/>
      </c>
      <c r="AB9045">
        <f>IF(OR($B9045="",$Z9045=""),"",MAX(0,$Z9045-N($M9045)))</f>
        <v/>
      </c>
      <c r="AC9045" s="46">
        <f>IF($B9045="","",IFERROR(INDEX('CCA Util %'!$H:$H,MATCH($B9045,'CCA Util %'!$E:$E,0)),""))</f>
        <v/>
      </c>
      <c r="AD9045">
        <f>IF($B9045="","",IFERROR(INDEX('CCA Util %'!$G:$G,MATCH($B9045,'CCA Util %'!$E:$E,0)),""))</f>
        <v/>
      </c>
      <c r="AE9045">
        <f>IF(OR($B9045="",$U9045=""),"",$U9045&amp;" &amp; "&amp;IF(OR($AD9045="",$AD9045=0),"Util NA",$AD9045&amp;" Util"))</f>
        <v/>
      </c>
    </row>
    <row r="9046" ht="15.75" customHeight="1" s="42">
      <c r="A9046" s="41" t="n"/>
      <c r="G9046" s="38" t="n"/>
      <c r="H9046" s="38" t="n"/>
      <c r="I9046" s="38" t="n"/>
      <c r="J9046" s="38" t="n"/>
      <c r="K9046" s="38" t="n"/>
      <c r="L9046" s="38" t="n"/>
      <c r="N9046" s="36">
        <f>IF($B9046="","",IF($C9046="SUPERSTORE","Superstore","DH"))</f>
        <v/>
      </c>
      <c r="O9046" s="36">
        <f>IF($B9046="","",IFERROR(VLOOKUP($B9046,Mapping!$A:$C,2,0),"Not Mapped"))</f>
        <v/>
      </c>
      <c r="P9046" s="36">
        <f>IF($B9046="","",IFERROR(VLOOKUP($B9046,Mapping!$A:$C,3,0),"Not Mapped"))</f>
        <v/>
      </c>
      <c r="Q9046" s="36">
        <f>IF($B9046="","",IFERROR(VLOOKUP($O9046,Leaders!$A:$B,2,0),"Not Mapped"))</f>
        <v/>
      </c>
      <c r="R9046" s="36">
        <f>IF($B9046="","",IF(COUNTIF(Exclusions!$A:$A,$B9046)&gt;0,"Yes","No"))</f>
        <v/>
      </c>
      <c r="S9046" s="38">
        <f>IF($B9046="","",MIN(1,DAY($A9046)/IF($N9046="Superstore",Settings!$B$5,Settings!$B$4)))</f>
        <v/>
      </c>
      <c r="T9046" s="38">
        <f>IF(OR($B9046="",$G9046="",$S9046=0),"",$G9046/$S9046)</f>
        <v/>
      </c>
      <c r="U9046" s="36">
        <f>IF($T9046="","",IF($T9046&lt;Settings!$B$8,"Critical",IF($T9046&lt;Settings!$B$9,"Semi Critical","Non Critical")))</f>
        <v/>
      </c>
      <c r="V9046" s="28" t="n"/>
      <c r="Z9046">
        <f>IF($B9046="","",IFERROR(VLOOKUP($B9046,'Plan HC for CCA'!$A:$B,2,0),""))</f>
        <v/>
      </c>
      <c r="AA9046">
        <f>IF(OR($B9046="",$Z9046=""),"",IF(N($M9046)&lt;$Z9046,"Delta","No Delta"))</f>
        <v/>
      </c>
      <c r="AB9046">
        <f>IF(OR($B9046="",$Z9046=""),"",MAX(0,$Z9046-N($M9046)))</f>
        <v/>
      </c>
      <c r="AC9046" s="46">
        <f>IF($B9046="","",IFERROR(INDEX('CCA Util %'!$H:$H,MATCH($B9046,'CCA Util %'!$E:$E,0)),""))</f>
        <v/>
      </c>
      <c r="AD9046">
        <f>IF($B9046="","",IFERROR(INDEX('CCA Util %'!$G:$G,MATCH($B9046,'CCA Util %'!$E:$E,0)),""))</f>
        <v/>
      </c>
      <c r="AE9046">
        <f>IF(OR($B9046="",$U9046=""),"",$U9046&amp;" &amp; "&amp;IF(OR($AD9046="",$AD9046=0),"Util NA",$AD9046&amp;" Util"))</f>
        <v/>
      </c>
    </row>
    <row r="9047" ht="15.75" customHeight="1" s="42">
      <c r="A9047" s="41" t="n"/>
      <c r="G9047" s="38" t="n"/>
      <c r="H9047" s="38" t="n"/>
      <c r="I9047" s="38" t="n"/>
      <c r="J9047" s="38" t="n"/>
      <c r="K9047" s="38" t="n"/>
      <c r="L9047" s="38" t="n"/>
      <c r="N9047" s="36">
        <f>IF($B9047="","",IF($C9047="SUPERSTORE","Superstore","DH"))</f>
        <v/>
      </c>
      <c r="O9047" s="36">
        <f>IF($B9047="","",IFERROR(VLOOKUP($B9047,Mapping!$A:$C,2,0),"Not Mapped"))</f>
        <v/>
      </c>
      <c r="P9047" s="36">
        <f>IF($B9047="","",IFERROR(VLOOKUP($B9047,Mapping!$A:$C,3,0),"Not Mapped"))</f>
        <v/>
      </c>
      <c r="Q9047" s="36">
        <f>IF($B9047="","",IFERROR(VLOOKUP($O9047,Leaders!$A:$B,2,0),"Not Mapped"))</f>
        <v/>
      </c>
      <c r="R9047" s="36">
        <f>IF($B9047="","",IF(COUNTIF(Exclusions!$A:$A,$B9047)&gt;0,"Yes","No"))</f>
        <v/>
      </c>
      <c r="S9047" s="38">
        <f>IF($B9047="","",MIN(1,DAY($A9047)/IF($N9047="Superstore",Settings!$B$5,Settings!$B$4)))</f>
        <v/>
      </c>
      <c r="T9047" s="38">
        <f>IF(OR($B9047="",$G9047="",$S9047=0),"",$G9047/$S9047)</f>
        <v/>
      </c>
      <c r="U9047" s="36">
        <f>IF($T9047="","",IF($T9047&lt;Settings!$B$8,"Critical",IF($T9047&lt;Settings!$B$9,"Semi Critical","Non Critical")))</f>
        <v/>
      </c>
      <c r="V9047" s="28" t="n"/>
      <c r="Z9047">
        <f>IF($B9047="","",IFERROR(VLOOKUP($B9047,'Plan HC for CCA'!$A:$B,2,0),""))</f>
        <v/>
      </c>
      <c r="AA9047">
        <f>IF(OR($B9047="",$Z9047=""),"",IF(N($M9047)&lt;$Z9047,"Delta","No Delta"))</f>
        <v/>
      </c>
      <c r="AB9047">
        <f>IF(OR($B9047="",$Z9047=""),"",MAX(0,$Z9047-N($M9047)))</f>
        <v/>
      </c>
      <c r="AC9047" s="46">
        <f>IF($B9047="","",IFERROR(INDEX('CCA Util %'!$H:$H,MATCH($B9047,'CCA Util %'!$E:$E,0)),""))</f>
        <v/>
      </c>
      <c r="AD9047">
        <f>IF($B9047="","",IFERROR(INDEX('CCA Util %'!$G:$G,MATCH($B9047,'CCA Util %'!$E:$E,0)),""))</f>
        <v/>
      </c>
      <c r="AE9047">
        <f>IF(OR($B9047="",$U9047=""),"",$U9047&amp;" &amp; "&amp;IF(OR($AD9047="",$AD9047=0),"Util NA",$AD9047&amp;" Util"))</f>
        <v/>
      </c>
    </row>
    <row r="9048" ht="15.75" customHeight="1" s="42">
      <c r="A9048" s="41" t="n"/>
      <c r="G9048" s="38" t="n"/>
      <c r="H9048" s="38" t="n"/>
      <c r="I9048" s="38" t="n"/>
      <c r="J9048" s="38" t="n"/>
      <c r="K9048" s="38" t="n"/>
      <c r="L9048" s="38" t="n"/>
      <c r="N9048" s="36">
        <f>IF($B9048="","",IF($C9048="SUPERSTORE","Superstore","DH"))</f>
        <v/>
      </c>
      <c r="O9048" s="36">
        <f>IF($B9048="","",IFERROR(VLOOKUP($B9048,Mapping!$A:$C,2,0),"Not Mapped"))</f>
        <v/>
      </c>
      <c r="P9048" s="36">
        <f>IF($B9048="","",IFERROR(VLOOKUP($B9048,Mapping!$A:$C,3,0),"Not Mapped"))</f>
        <v/>
      </c>
      <c r="Q9048" s="36">
        <f>IF($B9048="","",IFERROR(VLOOKUP($O9048,Leaders!$A:$B,2,0),"Not Mapped"))</f>
        <v/>
      </c>
      <c r="R9048" s="36">
        <f>IF($B9048="","",IF(COUNTIF(Exclusions!$A:$A,$B9048)&gt;0,"Yes","No"))</f>
        <v/>
      </c>
      <c r="S9048" s="38">
        <f>IF($B9048="","",MIN(1,DAY($A9048)/IF($N9048="Superstore",Settings!$B$5,Settings!$B$4)))</f>
        <v/>
      </c>
      <c r="T9048" s="38">
        <f>IF(OR($B9048="",$G9048="",$S9048=0),"",$G9048/$S9048)</f>
        <v/>
      </c>
      <c r="U9048" s="36">
        <f>IF($T9048="","",IF($T9048&lt;Settings!$B$8,"Critical",IF($T9048&lt;Settings!$B$9,"Semi Critical","Non Critical")))</f>
        <v/>
      </c>
      <c r="V9048" s="28" t="n"/>
      <c r="Z9048">
        <f>IF($B9048="","",IFERROR(VLOOKUP($B9048,'Plan HC for CCA'!$A:$B,2,0),""))</f>
        <v/>
      </c>
      <c r="AA9048">
        <f>IF(OR($B9048="",$Z9048=""),"",IF(N($M9048)&lt;$Z9048,"Delta","No Delta"))</f>
        <v/>
      </c>
      <c r="AB9048">
        <f>IF(OR($B9048="",$Z9048=""),"",MAX(0,$Z9048-N($M9048)))</f>
        <v/>
      </c>
      <c r="AC9048" s="46">
        <f>IF($B9048="","",IFERROR(INDEX('CCA Util %'!$H:$H,MATCH($B9048,'CCA Util %'!$E:$E,0)),""))</f>
        <v/>
      </c>
      <c r="AD9048">
        <f>IF($B9048="","",IFERROR(INDEX('CCA Util %'!$G:$G,MATCH($B9048,'CCA Util %'!$E:$E,0)),""))</f>
        <v/>
      </c>
      <c r="AE9048">
        <f>IF(OR($B9048="",$U9048=""),"",$U9048&amp;" &amp; "&amp;IF(OR($AD9048="",$AD9048=0),"Util NA",$AD9048&amp;" Util"))</f>
        <v/>
      </c>
    </row>
    <row r="9049" ht="15.75" customHeight="1" s="42">
      <c r="A9049" s="41" t="n"/>
      <c r="G9049" s="38" t="n"/>
      <c r="H9049" s="38" t="n"/>
      <c r="I9049" s="38" t="n"/>
      <c r="J9049" s="38" t="n"/>
      <c r="K9049" s="38" t="n"/>
      <c r="L9049" s="38" t="n"/>
      <c r="N9049" s="36">
        <f>IF($B9049="","",IF($C9049="SUPERSTORE","Superstore","DH"))</f>
        <v/>
      </c>
      <c r="O9049" s="36">
        <f>IF($B9049="","",IFERROR(VLOOKUP($B9049,Mapping!$A:$C,2,0),"Not Mapped"))</f>
        <v/>
      </c>
      <c r="P9049" s="36">
        <f>IF($B9049="","",IFERROR(VLOOKUP($B9049,Mapping!$A:$C,3,0),"Not Mapped"))</f>
        <v/>
      </c>
      <c r="Q9049" s="36">
        <f>IF($B9049="","",IFERROR(VLOOKUP($O9049,Leaders!$A:$B,2,0),"Not Mapped"))</f>
        <v/>
      </c>
      <c r="R9049" s="36">
        <f>IF($B9049="","",IF(COUNTIF(Exclusions!$A:$A,$B9049)&gt;0,"Yes","No"))</f>
        <v/>
      </c>
      <c r="S9049" s="38">
        <f>IF($B9049="","",MIN(1,DAY($A9049)/IF($N9049="Superstore",Settings!$B$5,Settings!$B$4)))</f>
        <v/>
      </c>
      <c r="T9049" s="38">
        <f>IF(OR($B9049="",$G9049="",$S9049=0),"",$G9049/$S9049)</f>
        <v/>
      </c>
      <c r="U9049" s="36">
        <f>IF($T9049="","",IF($T9049&lt;Settings!$B$8,"Critical",IF($T9049&lt;Settings!$B$9,"Semi Critical","Non Critical")))</f>
        <v/>
      </c>
      <c r="V9049" s="28" t="n"/>
      <c r="Z9049">
        <f>IF($B9049="","",IFERROR(VLOOKUP($B9049,'Plan HC for CCA'!$A:$B,2,0),""))</f>
        <v/>
      </c>
      <c r="AA9049">
        <f>IF(OR($B9049="",$Z9049=""),"",IF(N($M9049)&lt;$Z9049,"Delta","No Delta"))</f>
        <v/>
      </c>
      <c r="AB9049">
        <f>IF(OR($B9049="",$Z9049=""),"",MAX(0,$Z9049-N($M9049)))</f>
        <v/>
      </c>
      <c r="AC9049" s="46">
        <f>IF($B9049="","",IFERROR(INDEX('CCA Util %'!$H:$H,MATCH($B9049,'CCA Util %'!$E:$E,0)),""))</f>
        <v/>
      </c>
      <c r="AD9049">
        <f>IF($B9049="","",IFERROR(INDEX('CCA Util %'!$G:$G,MATCH($B9049,'CCA Util %'!$E:$E,0)),""))</f>
        <v/>
      </c>
      <c r="AE9049">
        <f>IF(OR($B9049="",$U9049=""),"",$U9049&amp;" &amp; "&amp;IF(OR($AD9049="",$AD9049=0),"Util NA",$AD9049&amp;" Util"))</f>
        <v/>
      </c>
    </row>
    <row r="9050" ht="15.75" customHeight="1" s="42">
      <c r="A9050" s="41" t="n"/>
      <c r="G9050" s="38" t="n"/>
      <c r="H9050" s="38" t="n"/>
      <c r="I9050" s="38" t="n"/>
      <c r="J9050" s="38" t="n"/>
      <c r="K9050" s="38" t="n"/>
      <c r="L9050" s="38" t="n"/>
      <c r="N9050" s="36">
        <f>IF($B9050="","",IF($C9050="SUPERSTORE","Superstore","DH"))</f>
        <v/>
      </c>
      <c r="O9050" s="36">
        <f>IF($B9050="","",IFERROR(VLOOKUP($B9050,Mapping!$A:$C,2,0),"Not Mapped"))</f>
        <v/>
      </c>
      <c r="P9050" s="36">
        <f>IF($B9050="","",IFERROR(VLOOKUP($B9050,Mapping!$A:$C,3,0),"Not Mapped"))</f>
        <v/>
      </c>
      <c r="Q9050" s="36">
        <f>IF($B9050="","",IFERROR(VLOOKUP($O9050,Leaders!$A:$B,2,0),"Not Mapped"))</f>
        <v/>
      </c>
      <c r="R9050" s="36">
        <f>IF($B9050="","",IF(COUNTIF(Exclusions!$A:$A,$B9050)&gt;0,"Yes","No"))</f>
        <v/>
      </c>
      <c r="S9050" s="38">
        <f>IF($B9050="","",MIN(1,DAY($A9050)/IF($N9050="Superstore",Settings!$B$5,Settings!$B$4)))</f>
        <v/>
      </c>
      <c r="T9050" s="38">
        <f>IF(OR($B9050="",$G9050="",$S9050=0),"",$G9050/$S9050)</f>
        <v/>
      </c>
      <c r="U9050" s="36">
        <f>IF($T9050="","",IF($T9050&lt;Settings!$B$8,"Critical",IF($T9050&lt;Settings!$B$9,"Semi Critical","Non Critical")))</f>
        <v/>
      </c>
      <c r="V9050" s="28" t="n"/>
      <c r="Z9050">
        <f>IF($B9050="","",IFERROR(VLOOKUP($B9050,'Plan HC for CCA'!$A:$B,2,0),""))</f>
        <v/>
      </c>
      <c r="AA9050">
        <f>IF(OR($B9050="",$Z9050=""),"",IF(N($M9050)&lt;$Z9050,"Delta","No Delta"))</f>
        <v/>
      </c>
      <c r="AB9050">
        <f>IF(OR($B9050="",$Z9050=""),"",MAX(0,$Z9050-N($M9050)))</f>
        <v/>
      </c>
      <c r="AC9050" s="46">
        <f>IF($B9050="","",IFERROR(INDEX('CCA Util %'!$H:$H,MATCH($B9050,'CCA Util %'!$E:$E,0)),""))</f>
        <v/>
      </c>
      <c r="AD9050">
        <f>IF($B9050="","",IFERROR(INDEX('CCA Util %'!$G:$G,MATCH($B9050,'CCA Util %'!$E:$E,0)),""))</f>
        <v/>
      </c>
      <c r="AE9050">
        <f>IF(OR($B9050="",$U9050=""),"",$U9050&amp;" &amp; "&amp;IF(OR($AD9050="",$AD9050=0),"Util NA",$AD9050&amp;" Util"))</f>
        <v/>
      </c>
    </row>
    <row r="9051" ht="15.75" customHeight="1" s="42">
      <c r="A9051" s="41" t="n"/>
      <c r="G9051" s="38" t="n"/>
      <c r="H9051" s="38" t="n"/>
      <c r="I9051" s="38" t="n"/>
      <c r="J9051" s="38" t="n"/>
      <c r="K9051" s="38" t="n"/>
      <c r="L9051" s="38" t="n"/>
      <c r="N9051" s="36">
        <f>IF($B9051="","",IF($C9051="SUPERSTORE","Superstore","DH"))</f>
        <v/>
      </c>
      <c r="O9051" s="36">
        <f>IF($B9051="","",IFERROR(VLOOKUP($B9051,Mapping!$A:$C,2,0),"Not Mapped"))</f>
        <v/>
      </c>
      <c r="P9051" s="36">
        <f>IF($B9051="","",IFERROR(VLOOKUP($B9051,Mapping!$A:$C,3,0),"Not Mapped"))</f>
        <v/>
      </c>
      <c r="Q9051" s="36">
        <f>IF($B9051="","",IFERROR(VLOOKUP($O9051,Leaders!$A:$B,2,0),"Not Mapped"))</f>
        <v/>
      </c>
      <c r="R9051" s="36">
        <f>IF($B9051="","",IF(COUNTIF(Exclusions!$A:$A,$B9051)&gt;0,"Yes","No"))</f>
        <v/>
      </c>
      <c r="S9051" s="38">
        <f>IF($B9051="","",MIN(1,DAY($A9051)/IF($N9051="Superstore",Settings!$B$5,Settings!$B$4)))</f>
        <v/>
      </c>
      <c r="T9051" s="38">
        <f>IF(OR($B9051="",$G9051="",$S9051=0),"",$G9051/$S9051)</f>
        <v/>
      </c>
      <c r="U9051" s="36">
        <f>IF($T9051="","",IF($T9051&lt;Settings!$B$8,"Critical",IF($T9051&lt;Settings!$B$9,"Semi Critical","Non Critical")))</f>
        <v/>
      </c>
      <c r="V9051" s="28" t="n"/>
      <c r="Z9051">
        <f>IF($B9051="","",IFERROR(VLOOKUP($B9051,'Plan HC for CCA'!$A:$B,2,0),""))</f>
        <v/>
      </c>
      <c r="AA9051">
        <f>IF(OR($B9051="",$Z9051=""),"",IF(N($M9051)&lt;$Z9051,"Delta","No Delta"))</f>
        <v/>
      </c>
      <c r="AB9051">
        <f>IF(OR($B9051="",$Z9051=""),"",MAX(0,$Z9051-N($M9051)))</f>
        <v/>
      </c>
      <c r="AC9051" s="46">
        <f>IF($B9051="","",IFERROR(INDEX('CCA Util %'!$H:$H,MATCH($B9051,'CCA Util %'!$E:$E,0)),""))</f>
        <v/>
      </c>
      <c r="AD9051">
        <f>IF($B9051="","",IFERROR(INDEX('CCA Util %'!$G:$G,MATCH($B9051,'CCA Util %'!$E:$E,0)),""))</f>
        <v/>
      </c>
      <c r="AE9051">
        <f>IF(OR($B9051="",$U9051=""),"",$U9051&amp;" &amp; "&amp;IF(OR($AD9051="",$AD9051=0),"Util NA",$AD9051&amp;" Util"))</f>
        <v/>
      </c>
    </row>
    <row r="9052" ht="15.75" customHeight="1" s="42">
      <c r="A9052" s="41" t="n"/>
      <c r="G9052" s="38" t="n"/>
      <c r="H9052" s="38" t="n"/>
      <c r="I9052" s="38" t="n"/>
      <c r="J9052" s="38" t="n"/>
      <c r="K9052" s="38" t="n"/>
      <c r="L9052" s="38" t="n"/>
      <c r="N9052" s="36">
        <f>IF($B9052="","",IF($C9052="SUPERSTORE","Superstore","DH"))</f>
        <v/>
      </c>
      <c r="O9052" s="36">
        <f>IF($B9052="","",IFERROR(VLOOKUP($B9052,Mapping!$A:$C,2,0),"Not Mapped"))</f>
        <v/>
      </c>
      <c r="P9052" s="36">
        <f>IF($B9052="","",IFERROR(VLOOKUP($B9052,Mapping!$A:$C,3,0),"Not Mapped"))</f>
        <v/>
      </c>
      <c r="Q9052" s="36">
        <f>IF($B9052="","",IFERROR(VLOOKUP($O9052,Leaders!$A:$B,2,0),"Not Mapped"))</f>
        <v/>
      </c>
      <c r="R9052" s="36">
        <f>IF($B9052="","",IF(COUNTIF(Exclusions!$A:$A,$B9052)&gt;0,"Yes","No"))</f>
        <v/>
      </c>
      <c r="S9052" s="38">
        <f>IF($B9052="","",MIN(1,DAY($A9052)/IF($N9052="Superstore",Settings!$B$5,Settings!$B$4)))</f>
        <v/>
      </c>
      <c r="T9052" s="38">
        <f>IF(OR($B9052="",$G9052="",$S9052=0),"",$G9052/$S9052)</f>
        <v/>
      </c>
      <c r="U9052" s="36">
        <f>IF($T9052="","",IF($T9052&lt;Settings!$B$8,"Critical",IF($T9052&lt;Settings!$B$9,"Semi Critical","Non Critical")))</f>
        <v/>
      </c>
      <c r="V9052" s="28" t="n"/>
      <c r="Z9052">
        <f>IF($B9052="","",IFERROR(VLOOKUP($B9052,'Plan HC for CCA'!$A:$B,2,0),""))</f>
        <v/>
      </c>
      <c r="AA9052">
        <f>IF(OR($B9052="",$Z9052=""),"",IF(N($M9052)&lt;$Z9052,"Delta","No Delta"))</f>
        <v/>
      </c>
      <c r="AB9052">
        <f>IF(OR($B9052="",$Z9052=""),"",MAX(0,$Z9052-N($M9052)))</f>
        <v/>
      </c>
      <c r="AC9052" s="46">
        <f>IF($B9052="","",IFERROR(INDEX('CCA Util %'!$H:$H,MATCH($B9052,'CCA Util %'!$E:$E,0)),""))</f>
        <v/>
      </c>
      <c r="AD9052">
        <f>IF($B9052="","",IFERROR(INDEX('CCA Util %'!$G:$G,MATCH($B9052,'CCA Util %'!$E:$E,0)),""))</f>
        <v/>
      </c>
      <c r="AE9052">
        <f>IF(OR($B9052="",$U9052=""),"",$U9052&amp;" &amp; "&amp;IF(OR($AD9052="",$AD9052=0),"Util NA",$AD9052&amp;" Util"))</f>
        <v/>
      </c>
    </row>
    <row r="9053" ht="15.75" customHeight="1" s="42">
      <c r="A9053" s="41" t="n"/>
      <c r="G9053" s="38" t="n"/>
      <c r="H9053" s="38" t="n"/>
      <c r="I9053" s="38" t="n"/>
      <c r="J9053" s="38" t="n"/>
      <c r="K9053" s="38" t="n"/>
      <c r="L9053" s="38" t="n"/>
      <c r="N9053" s="36">
        <f>IF($B9053="","",IF($C9053="SUPERSTORE","Superstore","DH"))</f>
        <v/>
      </c>
      <c r="O9053" s="36">
        <f>IF($B9053="","",IFERROR(VLOOKUP($B9053,Mapping!$A:$C,2,0),"Not Mapped"))</f>
        <v/>
      </c>
      <c r="P9053" s="36">
        <f>IF($B9053="","",IFERROR(VLOOKUP($B9053,Mapping!$A:$C,3,0),"Not Mapped"))</f>
        <v/>
      </c>
      <c r="Q9053" s="36">
        <f>IF($B9053="","",IFERROR(VLOOKUP($O9053,Leaders!$A:$B,2,0),"Not Mapped"))</f>
        <v/>
      </c>
      <c r="R9053" s="36">
        <f>IF($B9053="","",IF(COUNTIF(Exclusions!$A:$A,$B9053)&gt;0,"Yes","No"))</f>
        <v/>
      </c>
      <c r="S9053" s="38">
        <f>IF($B9053="","",MIN(1,DAY($A9053)/IF($N9053="Superstore",Settings!$B$5,Settings!$B$4)))</f>
        <v/>
      </c>
      <c r="T9053" s="38">
        <f>IF(OR($B9053="",$G9053="",$S9053=0),"",$G9053/$S9053)</f>
        <v/>
      </c>
      <c r="U9053" s="36">
        <f>IF($T9053="","",IF($T9053&lt;Settings!$B$8,"Critical",IF($T9053&lt;Settings!$B$9,"Semi Critical","Non Critical")))</f>
        <v/>
      </c>
      <c r="V9053" s="28" t="n"/>
      <c r="Z9053">
        <f>IF($B9053="","",IFERROR(VLOOKUP($B9053,'Plan HC for CCA'!$A:$B,2,0),""))</f>
        <v/>
      </c>
      <c r="AA9053">
        <f>IF(OR($B9053="",$Z9053=""),"",IF(N($M9053)&lt;$Z9053,"Delta","No Delta"))</f>
        <v/>
      </c>
      <c r="AB9053">
        <f>IF(OR($B9053="",$Z9053=""),"",MAX(0,$Z9053-N($M9053)))</f>
        <v/>
      </c>
      <c r="AC9053" s="46">
        <f>IF($B9053="","",IFERROR(INDEX('CCA Util %'!$H:$H,MATCH($B9053,'CCA Util %'!$E:$E,0)),""))</f>
        <v/>
      </c>
      <c r="AD9053">
        <f>IF($B9053="","",IFERROR(INDEX('CCA Util %'!$G:$G,MATCH($B9053,'CCA Util %'!$E:$E,0)),""))</f>
        <v/>
      </c>
      <c r="AE9053">
        <f>IF(OR($B9053="",$U9053=""),"",$U9053&amp;" &amp; "&amp;IF(OR($AD9053="",$AD9053=0),"Util NA",$AD9053&amp;" Util"))</f>
        <v/>
      </c>
    </row>
    <row r="9054" ht="15.75" customHeight="1" s="42">
      <c r="A9054" s="41" t="n"/>
      <c r="G9054" s="38" t="n"/>
      <c r="H9054" s="38" t="n"/>
      <c r="I9054" s="38" t="n"/>
      <c r="J9054" s="38" t="n"/>
      <c r="K9054" s="38" t="n"/>
      <c r="L9054" s="38" t="n"/>
      <c r="N9054" s="36">
        <f>IF($B9054="","",IF($C9054="SUPERSTORE","Superstore","DH"))</f>
        <v/>
      </c>
      <c r="O9054" s="36">
        <f>IF($B9054="","",IFERROR(VLOOKUP($B9054,Mapping!$A:$C,2,0),"Not Mapped"))</f>
        <v/>
      </c>
      <c r="P9054" s="36">
        <f>IF($B9054="","",IFERROR(VLOOKUP($B9054,Mapping!$A:$C,3,0),"Not Mapped"))</f>
        <v/>
      </c>
      <c r="Q9054" s="36">
        <f>IF($B9054="","",IFERROR(VLOOKUP($O9054,Leaders!$A:$B,2,0),"Not Mapped"))</f>
        <v/>
      </c>
      <c r="R9054" s="36">
        <f>IF($B9054="","",IF(COUNTIF(Exclusions!$A:$A,$B9054)&gt;0,"Yes","No"))</f>
        <v/>
      </c>
      <c r="S9054" s="38">
        <f>IF($B9054="","",MIN(1,DAY($A9054)/IF($N9054="Superstore",Settings!$B$5,Settings!$B$4)))</f>
        <v/>
      </c>
      <c r="T9054" s="38">
        <f>IF(OR($B9054="",$G9054="",$S9054=0),"",$G9054/$S9054)</f>
        <v/>
      </c>
      <c r="U9054" s="36">
        <f>IF($T9054="","",IF($T9054&lt;Settings!$B$8,"Critical",IF($T9054&lt;Settings!$B$9,"Semi Critical","Non Critical")))</f>
        <v/>
      </c>
      <c r="V9054" s="28" t="n"/>
      <c r="Z9054">
        <f>IF($B9054="","",IFERROR(VLOOKUP($B9054,'Plan HC for CCA'!$A:$B,2,0),""))</f>
        <v/>
      </c>
      <c r="AA9054">
        <f>IF(OR($B9054="",$Z9054=""),"",IF(N($M9054)&lt;$Z9054,"Delta","No Delta"))</f>
        <v/>
      </c>
      <c r="AB9054">
        <f>IF(OR($B9054="",$Z9054=""),"",MAX(0,$Z9054-N($M9054)))</f>
        <v/>
      </c>
      <c r="AC9054" s="46">
        <f>IF($B9054="","",IFERROR(INDEX('CCA Util %'!$H:$H,MATCH($B9054,'CCA Util %'!$E:$E,0)),""))</f>
        <v/>
      </c>
      <c r="AD9054">
        <f>IF($B9054="","",IFERROR(INDEX('CCA Util %'!$G:$G,MATCH($B9054,'CCA Util %'!$E:$E,0)),""))</f>
        <v/>
      </c>
      <c r="AE9054">
        <f>IF(OR($B9054="",$U9054=""),"",$U9054&amp;" &amp; "&amp;IF(OR($AD9054="",$AD9054=0),"Util NA",$AD9054&amp;" Util"))</f>
        <v/>
      </c>
    </row>
    <row r="9055" ht="15.75" customHeight="1" s="42">
      <c r="A9055" s="41" t="n"/>
      <c r="G9055" s="38" t="n"/>
      <c r="H9055" s="38" t="n"/>
      <c r="I9055" s="38" t="n"/>
      <c r="J9055" s="38" t="n"/>
      <c r="K9055" s="38" t="n"/>
      <c r="L9055" s="38" t="n"/>
      <c r="N9055" s="36">
        <f>IF($B9055="","",IF($C9055="SUPERSTORE","Superstore","DH"))</f>
        <v/>
      </c>
      <c r="O9055" s="36">
        <f>IF($B9055="","",IFERROR(VLOOKUP($B9055,Mapping!$A:$C,2,0),"Not Mapped"))</f>
        <v/>
      </c>
      <c r="P9055" s="36">
        <f>IF($B9055="","",IFERROR(VLOOKUP($B9055,Mapping!$A:$C,3,0),"Not Mapped"))</f>
        <v/>
      </c>
      <c r="Q9055" s="36">
        <f>IF($B9055="","",IFERROR(VLOOKUP($O9055,Leaders!$A:$B,2,0),"Not Mapped"))</f>
        <v/>
      </c>
      <c r="R9055" s="36">
        <f>IF($B9055="","",IF(COUNTIF(Exclusions!$A:$A,$B9055)&gt;0,"Yes","No"))</f>
        <v/>
      </c>
      <c r="S9055" s="38">
        <f>IF($B9055="","",MIN(1,DAY($A9055)/IF($N9055="Superstore",Settings!$B$5,Settings!$B$4)))</f>
        <v/>
      </c>
      <c r="T9055" s="38">
        <f>IF(OR($B9055="",$G9055="",$S9055=0),"",$G9055/$S9055)</f>
        <v/>
      </c>
      <c r="U9055" s="36">
        <f>IF($T9055="","",IF($T9055&lt;Settings!$B$8,"Critical",IF($T9055&lt;Settings!$B$9,"Semi Critical","Non Critical")))</f>
        <v/>
      </c>
      <c r="V9055" s="28" t="n"/>
      <c r="Z9055">
        <f>IF($B9055="","",IFERROR(VLOOKUP($B9055,'Plan HC for CCA'!$A:$B,2,0),""))</f>
        <v/>
      </c>
      <c r="AA9055">
        <f>IF(OR($B9055="",$Z9055=""),"",IF(N($M9055)&lt;$Z9055,"Delta","No Delta"))</f>
        <v/>
      </c>
      <c r="AB9055">
        <f>IF(OR($B9055="",$Z9055=""),"",MAX(0,$Z9055-N($M9055)))</f>
        <v/>
      </c>
      <c r="AC9055" s="46">
        <f>IF($B9055="","",IFERROR(INDEX('CCA Util %'!$H:$H,MATCH($B9055,'CCA Util %'!$E:$E,0)),""))</f>
        <v/>
      </c>
      <c r="AD9055">
        <f>IF($B9055="","",IFERROR(INDEX('CCA Util %'!$G:$G,MATCH($B9055,'CCA Util %'!$E:$E,0)),""))</f>
        <v/>
      </c>
      <c r="AE9055">
        <f>IF(OR($B9055="",$U9055=""),"",$U9055&amp;" &amp; "&amp;IF(OR($AD9055="",$AD9055=0),"Util NA",$AD9055&amp;" Util"))</f>
        <v/>
      </c>
    </row>
    <row r="9056" ht="15.75" customHeight="1" s="42">
      <c r="A9056" s="41" t="n"/>
      <c r="G9056" s="38" t="n"/>
      <c r="H9056" s="38" t="n"/>
      <c r="I9056" s="38" t="n"/>
      <c r="J9056" s="38" t="n"/>
      <c r="K9056" s="38" t="n"/>
      <c r="L9056" s="38" t="n"/>
      <c r="N9056" s="36">
        <f>IF($B9056="","",IF($C9056="SUPERSTORE","Superstore","DH"))</f>
        <v/>
      </c>
      <c r="O9056" s="36">
        <f>IF($B9056="","",IFERROR(VLOOKUP($B9056,Mapping!$A:$C,2,0),"Not Mapped"))</f>
        <v/>
      </c>
      <c r="P9056" s="36">
        <f>IF($B9056="","",IFERROR(VLOOKUP($B9056,Mapping!$A:$C,3,0),"Not Mapped"))</f>
        <v/>
      </c>
      <c r="Q9056" s="36">
        <f>IF($B9056="","",IFERROR(VLOOKUP($O9056,Leaders!$A:$B,2,0),"Not Mapped"))</f>
        <v/>
      </c>
      <c r="R9056" s="36">
        <f>IF($B9056="","",IF(COUNTIF(Exclusions!$A:$A,$B9056)&gt;0,"Yes","No"))</f>
        <v/>
      </c>
      <c r="S9056" s="38">
        <f>IF($B9056="","",MIN(1,DAY($A9056)/IF($N9056="Superstore",Settings!$B$5,Settings!$B$4)))</f>
        <v/>
      </c>
      <c r="T9056" s="38">
        <f>IF(OR($B9056="",$G9056="",$S9056=0),"",$G9056/$S9056)</f>
        <v/>
      </c>
      <c r="U9056" s="36">
        <f>IF($T9056="","",IF($T9056&lt;Settings!$B$8,"Critical",IF($T9056&lt;Settings!$B$9,"Semi Critical","Non Critical")))</f>
        <v/>
      </c>
      <c r="V9056" s="28" t="n"/>
      <c r="Z9056">
        <f>IF($B9056="","",IFERROR(VLOOKUP($B9056,'Plan HC for CCA'!$A:$B,2,0),""))</f>
        <v/>
      </c>
      <c r="AA9056">
        <f>IF(OR($B9056="",$Z9056=""),"",IF(N($M9056)&lt;$Z9056,"Delta","No Delta"))</f>
        <v/>
      </c>
      <c r="AB9056">
        <f>IF(OR($B9056="",$Z9056=""),"",MAX(0,$Z9056-N($M9056)))</f>
        <v/>
      </c>
      <c r="AC9056" s="46">
        <f>IF($B9056="","",IFERROR(INDEX('CCA Util %'!$H:$H,MATCH($B9056,'CCA Util %'!$E:$E,0)),""))</f>
        <v/>
      </c>
      <c r="AD9056">
        <f>IF($B9056="","",IFERROR(INDEX('CCA Util %'!$G:$G,MATCH($B9056,'CCA Util %'!$E:$E,0)),""))</f>
        <v/>
      </c>
      <c r="AE9056">
        <f>IF(OR($B9056="",$U9056=""),"",$U9056&amp;" &amp; "&amp;IF(OR($AD9056="",$AD9056=0),"Util NA",$AD9056&amp;" Util"))</f>
        <v/>
      </c>
    </row>
    <row r="9057" ht="15.75" customHeight="1" s="42">
      <c r="A9057" s="41" t="n"/>
      <c r="G9057" s="38" t="n"/>
      <c r="H9057" s="38" t="n"/>
      <c r="I9057" s="38" t="n"/>
      <c r="J9057" s="38" t="n"/>
      <c r="K9057" s="38" t="n"/>
      <c r="L9057" s="38" t="n"/>
      <c r="N9057" s="36">
        <f>IF($B9057="","",IF($C9057="SUPERSTORE","Superstore","DH"))</f>
        <v/>
      </c>
      <c r="O9057" s="36">
        <f>IF($B9057="","",IFERROR(VLOOKUP($B9057,Mapping!$A:$C,2,0),"Not Mapped"))</f>
        <v/>
      </c>
      <c r="P9057" s="36">
        <f>IF($B9057="","",IFERROR(VLOOKUP($B9057,Mapping!$A:$C,3,0),"Not Mapped"))</f>
        <v/>
      </c>
      <c r="Q9057" s="36">
        <f>IF($B9057="","",IFERROR(VLOOKUP($O9057,Leaders!$A:$B,2,0),"Not Mapped"))</f>
        <v/>
      </c>
      <c r="R9057" s="36">
        <f>IF($B9057="","",IF(COUNTIF(Exclusions!$A:$A,$B9057)&gt;0,"Yes","No"))</f>
        <v/>
      </c>
      <c r="S9057" s="38">
        <f>IF($B9057="","",MIN(1,DAY($A9057)/IF($N9057="Superstore",Settings!$B$5,Settings!$B$4)))</f>
        <v/>
      </c>
      <c r="T9057" s="38">
        <f>IF(OR($B9057="",$G9057="",$S9057=0),"",$G9057/$S9057)</f>
        <v/>
      </c>
      <c r="U9057" s="36">
        <f>IF($T9057="","",IF($T9057&lt;Settings!$B$8,"Critical",IF($T9057&lt;Settings!$B$9,"Semi Critical","Non Critical")))</f>
        <v/>
      </c>
      <c r="V9057" s="28" t="n"/>
      <c r="Z9057">
        <f>IF($B9057="","",IFERROR(VLOOKUP($B9057,'Plan HC for CCA'!$A:$B,2,0),""))</f>
        <v/>
      </c>
      <c r="AA9057">
        <f>IF(OR($B9057="",$Z9057=""),"",IF(N($M9057)&lt;$Z9057,"Delta","No Delta"))</f>
        <v/>
      </c>
      <c r="AB9057">
        <f>IF(OR($B9057="",$Z9057=""),"",MAX(0,$Z9057-N($M9057)))</f>
        <v/>
      </c>
      <c r="AC9057" s="46">
        <f>IF($B9057="","",IFERROR(INDEX('CCA Util %'!$H:$H,MATCH($B9057,'CCA Util %'!$E:$E,0)),""))</f>
        <v/>
      </c>
      <c r="AD9057">
        <f>IF($B9057="","",IFERROR(INDEX('CCA Util %'!$G:$G,MATCH($B9057,'CCA Util %'!$E:$E,0)),""))</f>
        <v/>
      </c>
      <c r="AE9057">
        <f>IF(OR($B9057="",$U9057=""),"",$U9057&amp;" &amp; "&amp;IF(OR($AD9057="",$AD9057=0),"Util NA",$AD9057&amp;" Util"))</f>
        <v/>
      </c>
    </row>
    <row r="9058" ht="15.75" customHeight="1" s="42">
      <c r="A9058" s="41" t="n"/>
      <c r="G9058" s="38" t="n"/>
      <c r="H9058" s="38" t="n"/>
      <c r="I9058" s="38" t="n"/>
      <c r="J9058" s="38" t="n"/>
      <c r="K9058" s="38" t="n"/>
      <c r="L9058" s="38" t="n"/>
      <c r="N9058" s="36">
        <f>IF($B9058="","",IF($C9058="SUPERSTORE","Superstore","DH"))</f>
        <v/>
      </c>
      <c r="O9058" s="36">
        <f>IF($B9058="","",IFERROR(VLOOKUP($B9058,Mapping!$A:$C,2,0),"Not Mapped"))</f>
        <v/>
      </c>
      <c r="P9058" s="36">
        <f>IF($B9058="","",IFERROR(VLOOKUP($B9058,Mapping!$A:$C,3,0),"Not Mapped"))</f>
        <v/>
      </c>
      <c r="Q9058" s="36">
        <f>IF($B9058="","",IFERROR(VLOOKUP($O9058,Leaders!$A:$B,2,0),"Not Mapped"))</f>
        <v/>
      </c>
      <c r="R9058" s="36">
        <f>IF($B9058="","",IF(COUNTIF(Exclusions!$A:$A,$B9058)&gt;0,"Yes","No"))</f>
        <v/>
      </c>
      <c r="S9058" s="38">
        <f>IF($B9058="","",MIN(1,DAY($A9058)/IF($N9058="Superstore",Settings!$B$5,Settings!$B$4)))</f>
        <v/>
      </c>
      <c r="T9058" s="38">
        <f>IF(OR($B9058="",$G9058="",$S9058=0),"",$G9058/$S9058)</f>
        <v/>
      </c>
      <c r="U9058" s="36">
        <f>IF($T9058="","",IF($T9058&lt;Settings!$B$8,"Critical",IF($T9058&lt;Settings!$B$9,"Semi Critical","Non Critical")))</f>
        <v/>
      </c>
      <c r="V9058" s="28" t="n"/>
      <c r="Z9058">
        <f>IF($B9058="","",IFERROR(VLOOKUP($B9058,'Plan HC for CCA'!$A:$B,2,0),""))</f>
        <v/>
      </c>
      <c r="AA9058">
        <f>IF(OR($B9058="",$Z9058=""),"",IF(N($M9058)&lt;$Z9058,"Delta","No Delta"))</f>
        <v/>
      </c>
      <c r="AB9058">
        <f>IF(OR($B9058="",$Z9058=""),"",MAX(0,$Z9058-N($M9058)))</f>
        <v/>
      </c>
      <c r="AC9058" s="46">
        <f>IF($B9058="","",IFERROR(INDEX('CCA Util %'!$H:$H,MATCH($B9058,'CCA Util %'!$E:$E,0)),""))</f>
        <v/>
      </c>
      <c r="AD9058">
        <f>IF($B9058="","",IFERROR(INDEX('CCA Util %'!$G:$G,MATCH($B9058,'CCA Util %'!$E:$E,0)),""))</f>
        <v/>
      </c>
      <c r="AE9058">
        <f>IF(OR($B9058="",$U9058=""),"",$U9058&amp;" &amp; "&amp;IF(OR($AD9058="",$AD9058=0),"Util NA",$AD9058&amp;" Util"))</f>
        <v/>
      </c>
    </row>
    <row r="9059" ht="15.75" customHeight="1" s="42">
      <c r="A9059" s="41" t="n"/>
      <c r="G9059" s="38" t="n"/>
      <c r="H9059" s="38" t="n"/>
      <c r="I9059" s="38" t="n"/>
      <c r="J9059" s="38" t="n"/>
      <c r="K9059" s="38" t="n"/>
      <c r="L9059" s="38" t="n"/>
      <c r="N9059" s="36">
        <f>IF($B9059="","",IF($C9059="SUPERSTORE","Superstore","DH"))</f>
        <v/>
      </c>
      <c r="O9059" s="36">
        <f>IF($B9059="","",IFERROR(VLOOKUP($B9059,Mapping!$A:$C,2,0),"Not Mapped"))</f>
        <v/>
      </c>
      <c r="P9059" s="36">
        <f>IF($B9059="","",IFERROR(VLOOKUP($B9059,Mapping!$A:$C,3,0),"Not Mapped"))</f>
        <v/>
      </c>
      <c r="Q9059" s="36">
        <f>IF($B9059="","",IFERROR(VLOOKUP($O9059,Leaders!$A:$B,2,0),"Not Mapped"))</f>
        <v/>
      </c>
      <c r="R9059" s="36">
        <f>IF($B9059="","",IF(COUNTIF(Exclusions!$A:$A,$B9059)&gt;0,"Yes","No"))</f>
        <v/>
      </c>
      <c r="S9059" s="38">
        <f>IF($B9059="","",MIN(1,DAY($A9059)/IF($N9059="Superstore",Settings!$B$5,Settings!$B$4)))</f>
        <v/>
      </c>
      <c r="T9059" s="38">
        <f>IF(OR($B9059="",$G9059="",$S9059=0),"",$G9059/$S9059)</f>
        <v/>
      </c>
      <c r="U9059" s="36">
        <f>IF($T9059="","",IF($T9059&lt;Settings!$B$8,"Critical",IF($T9059&lt;Settings!$B$9,"Semi Critical","Non Critical")))</f>
        <v/>
      </c>
      <c r="V9059" s="28" t="n"/>
      <c r="Z9059">
        <f>IF($B9059="","",IFERROR(VLOOKUP($B9059,'Plan HC for CCA'!$A:$B,2,0),""))</f>
        <v/>
      </c>
      <c r="AA9059">
        <f>IF(OR($B9059="",$Z9059=""),"",IF(N($M9059)&lt;$Z9059,"Delta","No Delta"))</f>
        <v/>
      </c>
      <c r="AB9059">
        <f>IF(OR($B9059="",$Z9059=""),"",MAX(0,$Z9059-N($M9059)))</f>
        <v/>
      </c>
      <c r="AC9059" s="46">
        <f>IF($B9059="","",IFERROR(INDEX('CCA Util %'!$H:$H,MATCH($B9059,'CCA Util %'!$E:$E,0)),""))</f>
        <v/>
      </c>
      <c r="AD9059">
        <f>IF($B9059="","",IFERROR(INDEX('CCA Util %'!$G:$G,MATCH($B9059,'CCA Util %'!$E:$E,0)),""))</f>
        <v/>
      </c>
      <c r="AE9059">
        <f>IF(OR($B9059="",$U9059=""),"",$U9059&amp;" &amp; "&amp;IF(OR($AD9059="",$AD9059=0),"Util NA",$AD9059&amp;" Util"))</f>
        <v/>
      </c>
    </row>
    <row r="9060" ht="15.75" customHeight="1" s="42">
      <c r="A9060" s="41" t="n"/>
      <c r="G9060" s="38" t="n"/>
      <c r="H9060" s="38" t="n"/>
      <c r="I9060" s="38" t="n"/>
      <c r="J9060" s="38" t="n"/>
      <c r="K9060" s="38" t="n"/>
      <c r="L9060" s="38" t="n"/>
      <c r="N9060" s="36">
        <f>IF($B9060="","",IF($C9060="SUPERSTORE","Superstore","DH"))</f>
        <v/>
      </c>
      <c r="O9060" s="36">
        <f>IF($B9060="","",IFERROR(VLOOKUP($B9060,Mapping!$A:$C,2,0),"Not Mapped"))</f>
        <v/>
      </c>
      <c r="P9060" s="36">
        <f>IF($B9060="","",IFERROR(VLOOKUP($B9060,Mapping!$A:$C,3,0),"Not Mapped"))</f>
        <v/>
      </c>
      <c r="Q9060" s="36">
        <f>IF($B9060="","",IFERROR(VLOOKUP($O9060,Leaders!$A:$B,2,0),"Not Mapped"))</f>
        <v/>
      </c>
      <c r="R9060" s="36">
        <f>IF($B9060="","",IF(COUNTIF(Exclusions!$A:$A,$B9060)&gt;0,"Yes","No"))</f>
        <v/>
      </c>
      <c r="S9060" s="38">
        <f>IF($B9060="","",MIN(1,DAY($A9060)/IF($N9060="Superstore",Settings!$B$5,Settings!$B$4)))</f>
        <v/>
      </c>
      <c r="T9060" s="38">
        <f>IF(OR($B9060="",$G9060="",$S9060=0),"",$G9060/$S9060)</f>
        <v/>
      </c>
      <c r="U9060" s="36">
        <f>IF($T9060="","",IF($T9060&lt;Settings!$B$8,"Critical",IF($T9060&lt;Settings!$B$9,"Semi Critical","Non Critical")))</f>
        <v/>
      </c>
      <c r="V9060" s="28" t="n"/>
      <c r="Z9060">
        <f>IF($B9060="","",IFERROR(VLOOKUP($B9060,'Plan HC for CCA'!$A:$B,2,0),""))</f>
        <v/>
      </c>
      <c r="AA9060">
        <f>IF(OR($B9060="",$Z9060=""),"",IF(N($M9060)&lt;$Z9060,"Delta","No Delta"))</f>
        <v/>
      </c>
      <c r="AB9060">
        <f>IF(OR($B9060="",$Z9060=""),"",MAX(0,$Z9060-N($M9060)))</f>
        <v/>
      </c>
      <c r="AC9060" s="46">
        <f>IF($B9060="","",IFERROR(INDEX('CCA Util %'!$H:$H,MATCH($B9060,'CCA Util %'!$E:$E,0)),""))</f>
        <v/>
      </c>
      <c r="AD9060">
        <f>IF($B9060="","",IFERROR(INDEX('CCA Util %'!$G:$G,MATCH($B9060,'CCA Util %'!$E:$E,0)),""))</f>
        <v/>
      </c>
      <c r="AE9060">
        <f>IF(OR($B9060="",$U9060=""),"",$U9060&amp;" &amp; "&amp;IF(OR($AD9060="",$AD9060=0),"Util NA",$AD9060&amp;" Util"))</f>
        <v/>
      </c>
    </row>
    <row r="9061" ht="15.75" customHeight="1" s="42">
      <c r="A9061" s="41" t="n"/>
      <c r="G9061" s="38" t="n"/>
      <c r="H9061" s="38" t="n"/>
      <c r="I9061" s="38" t="n"/>
      <c r="J9061" s="38" t="n"/>
      <c r="K9061" s="38" t="n"/>
      <c r="L9061" s="38" t="n"/>
      <c r="N9061" s="36">
        <f>IF($B9061="","",IF($C9061="SUPERSTORE","Superstore","DH"))</f>
        <v/>
      </c>
      <c r="O9061" s="36">
        <f>IF($B9061="","",IFERROR(VLOOKUP($B9061,Mapping!$A:$C,2,0),"Not Mapped"))</f>
        <v/>
      </c>
      <c r="P9061" s="36">
        <f>IF($B9061="","",IFERROR(VLOOKUP($B9061,Mapping!$A:$C,3,0),"Not Mapped"))</f>
        <v/>
      </c>
      <c r="Q9061" s="36">
        <f>IF($B9061="","",IFERROR(VLOOKUP($O9061,Leaders!$A:$B,2,0),"Not Mapped"))</f>
        <v/>
      </c>
      <c r="R9061" s="36">
        <f>IF($B9061="","",IF(COUNTIF(Exclusions!$A:$A,$B9061)&gt;0,"Yes","No"))</f>
        <v/>
      </c>
      <c r="S9061" s="38">
        <f>IF($B9061="","",MIN(1,DAY($A9061)/IF($N9061="Superstore",Settings!$B$5,Settings!$B$4)))</f>
        <v/>
      </c>
      <c r="T9061" s="38">
        <f>IF(OR($B9061="",$G9061="",$S9061=0),"",$G9061/$S9061)</f>
        <v/>
      </c>
      <c r="U9061" s="36">
        <f>IF($T9061="","",IF($T9061&lt;Settings!$B$8,"Critical",IF($T9061&lt;Settings!$B$9,"Semi Critical","Non Critical")))</f>
        <v/>
      </c>
      <c r="V9061" s="28" t="n"/>
      <c r="Z9061">
        <f>IF($B9061="","",IFERROR(VLOOKUP($B9061,'Plan HC for CCA'!$A:$B,2,0),""))</f>
        <v/>
      </c>
      <c r="AA9061">
        <f>IF(OR($B9061="",$Z9061=""),"",IF(N($M9061)&lt;$Z9061,"Delta","No Delta"))</f>
        <v/>
      </c>
      <c r="AB9061">
        <f>IF(OR($B9061="",$Z9061=""),"",MAX(0,$Z9061-N($M9061)))</f>
        <v/>
      </c>
      <c r="AC9061" s="46">
        <f>IF($B9061="","",IFERROR(INDEX('CCA Util %'!$H:$H,MATCH($B9061,'CCA Util %'!$E:$E,0)),""))</f>
        <v/>
      </c>
      <c r="AD9061">
        <f>IF($B9061="","",IFERROR(INDEX('CCA Util %'!$G:$G,MATCH($B9061,'CCA Util %'!$E:$E,0)),""))</f>
        <v/>
      </c>
      <c r="AE9061">
        <f>IF(OR($B9061="",$U9061=""),"",$U9061&amp;" &amp; "&amp;IF(OR($AD9061="",$AD9061=0),"Util NA",$AD9061&amp;" Util"))</f>
        <v/>
      </c>
    </row>
    <row r="9062" ht="15.75" customHeight="1" s="42">
      <c r="A9062" s="41" t="n"/>
      <c r="G9062" s="38" t="n"/>
      <c r="H9062" s="38" t="n"/>
      <c r="I9062" s="38" t="n"/>
      <c r="J9062" s="38" t="n"/>
      <c r="K9062" s="38" t="n"/>
      <c r="L9062" s="38" t="n"/>
      <c r="N9062" s="36">
        <f>IF($B9062="","",IF($C9062="SUPERSTORE","Superstore","DH"))</f>
        <v/>
      </c>
      <c r="O9062" s="36">
        <f>IF($B9062="","",IFERROR(VLOOKUP($B9062,Mapping!$A:$C,2,0),"Not Mapped"))</f>
        <v/>
      </c>
      <c r="P9062" s="36">
        <f>IF($B9062="","",IFERROR(VLOOKUP($B9062,Mapping!$A:$C,3,0),"Not Mapped"))</f>
        <v/>
      </c>
      <c r="Q9062" s="36">
        <f>IF($B9062="","",IFERROR(VLOOKUP($O9062,Leaders!$A:$B,2,0),"Not Mapped"))</f>
        <v/>
      </c>
      <c r="R9062" s="36">
        <f>IF($B9062="","",IF(COUNTIF(Exclusions!$A:$A,$B9062)&gt;0,"Yes","No"))</f>
        <v/>
      </c>
      <c r="S9062" s="38">
        <f>IF($B9062="","",MIN(1,DAY($A9062)/IF($N9062="Superstore",Settings!$B$5,Settings!$B$4)))</f>
        <v/>
      </c>
      <c r="T9062" s="38">
        <f>IF(OR($B9062="",$G9062="",$S9062=0),"",$G9062/$S9062)</f>
        <v/>
      </c>
      <c r="U9062" s="36">
        <f>IF($T9062="","",IF($T9062&lt;Settings!$B$8,"Critical",IF($T9062&lt;Settings!$B$9,"Semi Critical","Non Critical")))</f>
        <v/>
      </c>
      <c r="V9062" s="28" t="n"/>
      <c r="Z9062">
        <f>IF($B9062="","",IFERROR(VLOOKUP($B9062,'Plan HC for CCA'!$A:$B,2,0),""))</f>
        <v/>
      </c>
      <c r="AA9062">
        <f>IF(OR($B9062="",$Z9062=""),"",IF(N($M9062)&lt;$Z9062,"Delta","No Delta"))</f>
        <v/>
      </c>
      <c r="AB9062">
        <f>IF(OR($B9062="",$Z9062=""),"",MAX(0,$Z9062-N($M9062)))</f>
        <v/>
      </c>
      <c r="AC9062" s="46">
        <f>IF($B9062="","",IFERROR(INDEX('CCA Util %'!$H:$H,MATCH($B9062,'CCA Util %'!$E:$E,0)),""))</f>
        <v/>
      </c>
      <c r="AD9062">
        <f>IF($B9062="","",IFERROR(INDEX('CCA Util %'!$G:$G,MATCH($B9062,'CCA Util %'!$E:$E,0)),""))</f>
        <v/>
      </c>
      <c r="AE9062">
        <f>IF(OR($B9062="",$U9062=""),"",$U9062&amp;" &amp; "&amp;IF(OR($AD9062="",$AD9062=0),"Util NA",$AD9062&amp;" Util"))</f>
        <v/>
      </c>
    </row>
    <row r="9063" ht="15.75" customHeight="1" s="42">
      <c r="A9063" s="41" t="n"/>
      <c r="G9063" s="38" t="n"/>
      <c r="H9063" s="38" t="n"/>
      <c r="I9063" s="38" t="n"/>
      <c r="J9063" s="38" t="n"/>
      <c r="K9063" s="38" t="n"/>
      <c r="L9063" s="38" t="n"/>
      <c r="N9063" s="36">
        <f>IF($B9063="","",IF($C9063="SUPERSTORE","Superstore","DH"))</f>
        <v/>
      </c>
      <c r="O9063" s="36">
        <f>IF($B9063="","",IFERROR(VLOOKUP($B9063,Mapping!$A:$C,2,0),"Not Mapped"))</f>
        <v/>
      </c>
      <c r="P9063" s="36">
        <f>IF($B9063="","",IFERROR(VLOOKUP($B9063,Mapping!$A:$C,3,0),"Not Mapped"))</f>
        <v/>
      </c>
      <c r="Q9063" s="36">
        <f>IF($B9063="","",IFERROR(VLOOKUP($O9063,Leaders!$A:$B,2,0),"Not Mapped"))</f>
        <v/>
      </c>
      <c r="R9063" s="36">
        <f>IF($B9063="","",IF(COUNTIF(Exclusions!$A:$A,$B9063)&gt;0,"Yes","No"))</f>
        <v/>
      </c>
      <c r="S9063" s="38">
        <f>IF($B9063="","",MIN(1,DAY($A9063)/IF($N9063="Superstore",Settings!$B$5,Settings!$B$4)))</f>
        <v/>
      </c>
      <c r="T9063" s="38">
        <f>IF(OR($B9063="",$G9063="",$S9063=0),"",$G9063/$S9063)</f>
        <v/>
      </c>
      <c r="U9063" s="36">
        <f>IF($T9063="","",IF($T9063&lt;Settings!$B$8,"Critical",IF($T9063&lt;Settings!$B$9,"Semi Critical","Non Critical")))</f>
        <v/>
      </c>
      <c r="V9063" s="28" t="n"/>
      <c r="Z9063">
        <f>IF($B9063="","",IFERROR(VLOOKUP($B9063,'Plan HC for CCA'!$A:$B,2,0),""))</f>
        <v/>
      </c>
      <c r="AA9063">
        <f>IF(OR($B9063="",$Z9063=""),"",IF(N($M9063)&lt;$Z9063,"Delta","No Delta"))</f>
        <v/>
      </c>
      <c r="AB9063">
        <f>IF(OR($B9063="",$Z9063=""),"",MAX(0,$Z9063-N($M9063)))</f>
        <v/>
      </c>
      <c r="AC9063" s="46">
        <f>IF($B9063="","",IFERROR(INDEX('CCA Util %'!$H:$H,MATCH($B9063,'CCA Util %'!$E:$E,0)),""))</f>
        <v/>
      </c>
      <c r="AD9063">
        <f>IF($B9063="","",IFERROR(INDEX('CCA Util %'!$G:$G,MATCH($B9063,'CCA Util %'!$E:$E,0)),""))</f>
        <v/>
      </c>
      <c r="AE9063">
        <f>IF(OR($B9063="",$U9063=""),"",$U9063&amp;" &amp; "&amp;IF(OR($AD9063="",$AD9063=0),"Util NA",$AD9063&amp;" Util"))</f>
        <v/>
      </c>
    </row>
    <row r="9064" ht="15.75" customHeight="1" s="42">
      <c r="A9064" s="41" t="n"/>
      <c r="G9064" s="38" t="n"/>
      <c r="H9064" s="38" t="n"/>
      <c r="I9064" s="38" t="n"/>
      <c r="J9064" s="38" t="n"/>
      <c r="K9064" s="38" t="n"/>
      <c r="L9064" s="38" t="n"/>
      <c r="N9064" s="36">
        <f>IF($B9064="","",IF($C9064="SUPERSTORE","Superstore","DH"))</f>
        <v/>
      </c>
      <c r="O9064" s="36">
        <f>IF($B9064="","",IFERROR(VLOOKUP($B9064,Mapping!$A:$C,2,0),"Not Mapped"))</f>
        <v/>
      </c>
      <c r="P9064" s="36">
        <f>IF($B9064="","",IFERROR(VLOOKUP($B9064,Mapping!$A:$C,3,0),"Not Mapped"))</f>
        <v/>
      </c>
      <c r="Q9064" s="36">
        <f>IF($B9064="","",IFERROR(VLOOKUP($O9064,Leaders!$A:$B,2,0),"Not Mapped"))</f>
        <v/>
      </c>
      <c r="R9064" s="36">
        <f>IF($B9064="","",IF(COUNTIF(Exclusions!$A:$A,$B9064)&gt;0,"Yes","No"))</f>
        <v/>
      </c>
      <c r="S9064" s="38">
        <f>IF($B9064="","",MIN(1,DAY($A9064)/IF($N9064="Superstore",Settings!$B$5,Settings!$B$4)))</f>
        <v/>
      </c>
      <c r="T9064" s="38">
        <f>IF(OR($B9064="",$G9064="",$S9064=0),"",$G9064/$S9064)</f>
        <v/>
      </c>
      <c r="U9064" s="36">
        <f>IF($T9064="","",IF($T9064&lt;Settings!$B$8,"Critical",IF($T9064&lt;Settings!$B$9,"Semi Critical","Non Critical")))</f>
        <v/>
      </c>
      <c r="V9064" s="28" t="n"/>
      <c r="Z9064">
        <f>IF($B9064="","",IFERROR(VLOOKUP($B9064,'Plan HC for CCA'!$A:$B,2,0),""))</f>
        <v/>
      </c>
      <c r="AA9064">
        <f>IF(OR($B9064="",$Z9064=""),"",IF(N($M9064)&lt;$Z9064,"Delta","No Delta"))</f>
        <v/>
      </c>
      <c r="AB9064">
        <f>IF(OR($B9064="",$Z9064=""),"",MAX(0,$Z9064-N($M9064)))</f>
        <v/>
      </c>
      <c r="AC9064" s="46">
        <f>IF($B9064="","",IFERROR(INDEX('CCA Util %'!$H:$H,MATCH($B9064,'CCA Util %'!$E:$E,0)),""))</f>
        <v/>
      </c>
      <c r="AD9064">
        <f>IF($B9064="","",IFERROR(INDEX('CCA Util %'!$G:$G,MATCH($B9064,'CCA Util %'!$E:$E,0)),""))</f>
        <v/>
      </c>
      <c r="AE9064">
        <f>IF(OR($B9064="",$U9064=""),"",$U9064&amp;" &amp; "&amp;IF(OR($AD9064="",$AD9064=0),"Util NA",$AD9064&amp;" Util"))</f>
        <v/>
      </c>
    </row>
    <row r="9065" ht="15.75" customHeight="1" s="42">
      <c r="A9065" s="41" t="n"/>
      <c r="G9065" s="38" t="n"/>
      <c r="H9065" s="38" t="n"/>
      <c r="I9065" s="38" t="n"/>
      <c r="J9065" s="38" t="n"/>
      <c r="K9065" s="38" t="n"/>
      <c r="L9065" s="38" t="n"/>
      <c r="N9065" s="36">
        <f>IF($B9065="","",IF($C9065="SUPERSTORE","Superstore","DH"))</f>
        <v/>
      </c>
      <c r="O9065" s="36">
        <f>IF($B9065="","",IFERROR(VLOOKUP($B9065,Mapping!$A:$C,2,0),"Not Mapped"))</f>
        <v/>
      </c>
      <c r="P9065" s="36">
        <f>IF($B9065="","",IFERROR(VLOOKUP($B9065,Mapping!$A:$C,3,0),"Not Mapped"))</f>
        <v/>
      </c>
      <c r="Q9065" s="36">
        <f>IF($B9065="","",IFERROR(VLOOKUP($O9065,Leaders!$A:$B,2,0),"Not Mapped"))</f>
        <v/>
      </c>
      <c r="R9065" s="36">
        <f>IF($B9065="","",IF(COUNTIF(Exclusions!$A:$A,$B9065)&gt;0,"Yes","No"))</f>
        <v/>
      </c>
      <c r="S9065" s="38">
        <f>IF($B9065="","",MIN(1,DAY($A9065)/IF($N9065="Superstore",Settings!$B$5,Settings!$B$4)))</f>
        <v/>
      </c>
      <c r="T9065" s="38">
        <f>IF(OR($B9065="",$G9065="",$S9065=0),"",$G9065/$S9065)</f>
        <v/>
      </c>
      <c r="U9065" s="36">
        <f>IF($T9065="","",IF($T9065&lt;Settings!$B$8,"Critical",IF($T9065&lt;Settings!$B$9,"Semi Critical","Non Critical")))</f>
        <v/>
      </c>
      <c r="V9065" s="28" t="n"/>
      <c r="Z9065">
        <f>IF($B9065="","",IFERROR(VLOOKUP($B9065,'Plan HC for CCA'!$A:$B,2,0),""))</f>
        <v/>
      </c>
      <c r="AA9065">
        <f>IF(OR($B9065="",$Z9065=""),"",IF(N($M9065)&lt;$Z9065,"Delta","No Delta"))</f>
        <v/>
      </c>
      <c r="AB9065">
        <f>IF(OR($B9065="",$Z9065=""),"",MAX(0,$Z9065-N($M9065)))</f>
        <v/>
      </c>
      <c r="AC9065" s="46">
        <f>IF($B9065="","",IFERROR(INDEX('CCA Util %'!$H:$H,MATCH($B9065,'CCA Util %'!$E:$E,0)),""))</f>
        <v/>
      </c>
      <c r="AD9065">
        <f>IF($B9065="","",IFERROR(INDEX('CCA Util %'!$G:$G,MATCH($B9065,'CCA Util %'!$E:$E,0)),""))</f>
        <v/>
      </c>
      <c r="AE9065">
        <f>IF(OR($B9065="",$U9065=""),"",$U9065&amp;" &amp; "&amp;IF(OR($AD9065="",$AD9065=0),"Util NA",$AD9065&amp;" Util"))</f>
        <v/>
      </c>
    </row>
    <row r="9066" ht="15.75" customHeight="1" s="42">
      <c r="A9066" s="41" t="n"/>
      <c r="G9066" s="38" t="n"/>
      <c r="H9066" s="38" t="n"/>
      <c r="I9066" s="38" t="n"/>
      <c r="J9066" s="38" t="n"/>
      <c r="K9066" s="38" t="n"/>
      <c r="L9066" s="38" t="n"/>
      <c r="N9066" s="36">
        <f>IF($B9066="","",IF($C9066="SUPERSTORE","Superstore","DH"))</f>
        <v/>
      </c>
      <c r="O9066" s="36">
        <f>IF($B9066="","",IFERROR(VLOOKUP($B9066,Mapping!$A:$C,2,0),"Not Mapped"))</f>
        <v/>
      </c>
      <c r="P9066" s="36">
        <f>IF($B9066="","",IFERROR(VLOOKUP($B9066,Mapping!$A:$C,3,0),"Not Mapped"))</f>
        <v/>
      </c>
      <c r="Q9066" s="36">
        <f>IF($B9066="","",IFERROR(VLOOKUP($O9066,Leaders!$A:$B,2,0),"Not Mapped"))</f>
        <v/>
      </c>
      <c r="R9066" s="36">
        <f>IF($B9066="","",IF(COUNTIF(Exclusions!$A:$A,$B9066)&gt;0,"Yes","No"))</f>
        <v/>
      </c>
      <c r="S9066" s="38">
        <f>IF($B9066="","",MIN(1,DAY($A9066)/IF($N9066="Superstore",Settings!$B$5,Settings!$B$4)))</f>
        <v/>
      </c>
      <c r="T9066" s="38">
        <f>IF(OR($B9066="",$G9066="",$S9066=0),"",$G9066/$S9066)</f>
        <v/>
      </c>
      <c r="U9066" s="36">
        <f>IF($T9066="","",IF($T9066&lt;Settings!$B$8,"Critical",IF($T9066&lt;Settings!$B$9,"Semi Critical","Non Critical")))</f>
        <v/>
      </c>
      <c r="V9066" s="28" t="n"/>
      <c r="Z9066">
        <f>IF($B9066="","",IFERROR(VLOOKUP($B9066,'Plan HC for CCA'!$A:$B,2,0),""))</f>
        <v/>
      </c>
      <c r="AA9066">
        <f>IF(OR($B9066="",$Z9066=""),"",IF(N($M9066)&lt;$Z9066,"Delta","No Delta"))</f>
        <v/>
      </c>
      <c r="AB9066">
        <f>IF(OR($B9066="",$Z9066=""),"",MAX(0,$Z9066-N($M9066)))</f>
        <v/>
      </c>
      <c r="AC9066" s="46">
        <f>IF($B9066="","",IFERROR(INDEX('CCA Util %'!$H:$H,MATCH($B9066,'CCA Util %'!$E:$E,0)),""))</f>
        <v/>
      </c>
      <c r="AD9066">
        <f>IF($B9066="","",IFERROR(INDEX('CCA Util %'!$G:$G,MATCH($B9066,'CCA Util %'!$E:$E,0)),""))</f>
        <v/>
      </c>
      <c r="AE9066">
        <f>IF(OR($B9066="",$U9066=""),"",$U9066&amp;" &amp; "&amp;IF(OR($AD9066="",$AD9066=0),"Util NA",$AD9066&amp;" Util"))</f>
        <v/>
      </c>
    </row>
    <row r="9067" ht="15.75" customHeight="1" s="42">
      <c r="A9067" s="41" t="n"/>
      <c r="G9067" s="38" t="n"/>
      <c r="H9067" s="38" t="n"/>
      <c r="I9067" s="38" t="n"/>
      <c r="J9067" s="38" t="n"/>
      <c r="K9067" s="38" t="n"/>
      <c r="L9067" s="38" t="n"/>
      <c r="N9067" s="36">
        <f>IF($B9067="","",IF($C9067="SUPERSTORE","Superstore","DH"))</f>
        <v/>
      </c>
      <c r="O9067" s="36">
        <f>IF($B9067="","",IFERROR(VLOOKUP($B9067,Mapping!$A:$C,2,0),"Not Mapped"))</f>
        <v/>
      </c>
      <c r="P9067" s="36">
        <f>IF($B9067="","",IFERROR(VLOOKUP($B9067,Mapping!$A:$C,3,0),"Not Mapped"))</f>
        <v/>
      </c>
      <c r="Q9067" s="36">
        <f>IF($B9067="","",IFERROR(VLOOKUP($O9067,Leaders!$A:$B,2,0),"Not Mapped"))</f>
        <v/>
      </c>
      <c r="R9067" s="36">
        <f>IF($B9067="","",IF(COUNTIF(Exclusions!$A:$A,$B9067)&gt;0,"Yes","No"))</f>
        <v/>
      </c>
      <c r="S9067" s="38">
        <f>IF($B9067="","",MIN(1,DAY($A9067)/IF($N9067="Superstore",Settings!$B$5,Settings!$B$4)))</f>
        <v/>
      </c>
      <c r="T9067" s="38">
        <f>IF(OR($B9067="",$G9067="",$S9067=0),"",$G9067/$S9067)</f>
        <v/>
      </c>
      <c r="U9067" s="36">
        <f>IF($T9067="","",IF($T9067&lt;Settings!$B$8,"Critical",IF($T9067&lt;Settings!$B$9,"Semi Critical","Non Critical")))</f>
        <v/>
      </c>
      <c r="V9067" s="28" t="n"/>
      <c r="Z9067">
        <f>IF($B9067="","",IFERROR(VLOOKUP($B9067,'Plan HC for CCA'!$A:$B,2,0),""))</f>
        <v/>
      </c>
      <c r="AA9067">
        <f>IF(OR($B9067="",$Z9067=""),"",IF(N($M9067)&lt;$Z9067,"Delta","No Delta"))</f>
        <v/>
      </c>
      <c r="AB9067">
        <f>IF(OR($B9067="",$Z9067=""),"",MAX(0,$Z9067-N($M9067)))</f>
        <v/>
      </c>
      <c r="AC9067" s="46">
        <f>IF($B9067="","",IFERROR(INDEX('CCA Util %'!$H:$H,MATCH($B9067,'CCA Util %'!$E:$E,0)),""))</f>
        <v/>
      </c>
      <c r="AD9067">
        <f>IF($B9067="","",IFERROR(INDEX('CCA Util %'!$G:$G,MATCH($B9067,'CCA Util %'!$E:$E,0)),""))</f>
        <v/>
      </c>
      <c r="AE9067">
        <f>IF(OR($B9067="",$U9067=""),"",$U9067&amp;" &amp; "&amp;IF(OR($AD9067="",$AD9067=0),"Util NA",$AD9067&amp;" Util"))</f>
        <v/>
      </c>
    </row>
    <row r="9068" ht="15.75" customHeight="1" s="42">
      <c r="A9068" s="41" t="n"/>
      <c r="G9068" s="38" t="n"/>
      <c r="H9068" s="38" t="n"/>
      <c r="I9068" s="38" t="n"/>
      <c r="J9068" s="38" t="n"/>
      <c r="K9068" s="38" t="n"/>
      <c r="L9068" s="38" t="n"/>
      <c r="N9068" s="36">
        <f>IF($B9068="","",IF($C9068="SUPERSTORE","Superstore","DH"))</f>
        <v/>
      </c>
      <c r="O9068" s="36">
        <f>IF($B9068="","",IFERROR(VLOOKUP($B9068,Mapping!$A:$C,2,0),"Not Mapped"))</f>
        <v/>
      </c>
      <c r="P9068" s="36">
        <f>IF($B9068="","",IFERROR(VLOOKUP($B9068,Mapping!$A:$C,3,0),"Not Mapped"))</f>
        <v/>
      </c>
      <c r="Q9068" s="36">
        <f>IF($B9068="","",IFERROR(VLOOKUP($O9068,Leaders!$A:$B,2,0),"Not Mapped"))</f>
        <v/>
      </c>
      <c r="R9068" s="36">
        <f>IF($B9068="","",IF(COUNTIF(Exclusions!$A:$A,$B9068)&gt;0,"Yes","No"))</f>
        <v/>
      </c>
      <c r="S9068" s="38">
        <f>IF($B9068="","",MIN(1,DAY($A9068)/IF($N9068="Superstore",Settings!$B$5,Settings!$B$4)))</f>
        <v/>
      </c>
      <c r="T9068" s="38">
        <f>IF(OR($B9068="",$G9068="",$S9068=0),"",$G9068/$S9068)</f>
        <v/>
      </c>
      <c r="U9068" s="36">
        <f>IF($T9068="","",IF($T9068&lt;Settings!$B$8,"Critical",IF($T9068&lt;Settings!$B$9,"Semi Critical","Non Critical")))</f>
        <v/>
      </c>
      <c r="V9068" s="28" t="n"/>
      <c r="Z9068">
        <f>IF($B9068="","",IFERROR(VLOOKUP($B9068,'Plan HC for CCA'!$A:$B,2,0),""))</f>
        <v/>
      </c>
      <c r="AA9068">
        <f>IF(OR($B9068="",$Z9068=""),"",IF(N($M9068)&lt;$Z9068,"Delta","No Delta"))</f>
        <v/>
      </c>
      <c r="AB9068">
        <f>IF(OR($B9068="",$Z9068=""),"",MAX(0,$Z9068-N($M9068)))</f>
        <v/>
      </c>
      <c r="AC9068" s="46">
        <f>IF($B9068="","",IFERROR(INDEX('CCA Util %'!$H:$H,MATCH($B9068,'CCA Util %'!$E:$E,0)),""))</f>
        <v/>
      </c>
      <c r="AD9068">
        <f>IF($B9068="","",IFERROR(INDEX('CCA Util %'!$G:$G,MATCH($B9068,'CCA Util %'!$E:$E,0)),""))</f>
        <v/>
      </c>
      <c r="AE9068">
        <f>IF(OR($B9068="",$U9068=""),"",$U9068&amp;" &amp; "&amp;IF(OR($AD9068="",$AD9068=0),"Util NA",$AD9068&amp;" Util"))</f>
        <v/>
      </c>
    </row>
    <row r="9069" ht="15.75" customHeight="1" s="42">
      <c r="A9069" s="41" t="n"/>
      <c r="G9069" s="38" t="n"/>
      <c r="H9069" s="38" t="n"/>
      <c r="I9069" s="38" t="n"/>
      <c r="J9069" s="38" t="n"/>
      <c r="K9069" s="38" t="n"/>
      <c r="L9069" s="38" t="n"/>
      <c r="N9069" s="36">
        <f>IF($B9069="","",IF($C9069="SUPERSTORE","Superstore","DH"))</f>
        <v/>
      </c>
      <c r="O9069" s="36">
        <f>IF($B9069="","",IFERROR(VLOOKUP($B9069,Mapping!$A:$C,2,0),"Not Mapped"))</f>
        <v/>
      </c>
      <c r="P9069" s="36">
        <f>IF($B9069="","",IFERROR(VLOOKUP($B9069,Mapping!$A:$C,3,0),"Not Mapped"))</f>
        <v/>
      </c>
      <c r="Q9069" s="36">
        <f>IF($B9069="","",IFERROR(VLOOKUP($O9069,Leaders!$A:$B,2,0),"Not Mapped"))</f>
        <v/>
      </c>
      <c r="R9069" s="36">
        <f>IF($B9069="","",IF(COUNTIF(Exclusions!$A:$A,$B9069)&gt;0,"Yes","No"))</f>
        <v/>
      </c>
      <c r="S9069" s="38">
        <f>IF($B9069="","",MIN(1,DAY($A9069)/IF($N9069="Superstore",Settings!$B$5,Settings!$B$4)))</f>
        <v/>
      </c>
      <c r="T9069" s="38">
        <f>IF(OR($B9069="",$G9069="",$S9069=0),"",$G9069/$S9069)</f>
        <v/>
      </c>
      <c r="U9069" s="36">
        <f>IF($T9069="","",IF($T9069&lt;Settings!$B$8,"Critical",IF($T9069&lt;Settings!$B$9,"Semi Critical","Non Critical")))</f>
        <v/>
      </c>
      <c r="V9069" s="28" t="n"/>
      <c r="Z9069">
        <f>IF($B9069="","",IFERROR(VLOOKUP($B9069,'Plan HC for CCA'!$A:$B,2,0),""))</f>
        <v/>
      </c>
      <c r="AA9069">
        <f>IF(OR($B9069="",$Z9069=""),"",IF(N($M9069)&lt;$Z9069,"Delta","No Delta"))</f>
        <v/>
      </c>
      <c r="AB9069">
        <f>IF(OR($B9069="",$Z9069=""),"",MAX(0,$Z9069-N($M9069)))</f>
        <v/>
      </c>
      <c r="AC9069" s="46">
        <f>IF($B9069="","",IFERROR(INDEX('CCA Util %'!$H:$H,MATCH($B9069,'CCA Util %'!$E:$E,0)),""))</f>
        <v/>
      </c>
      <c r="AD9069">
        <f>IF($B9069="","",IFERROR(INDEX('CCA Util %'!$G:$G,MATCH($B9069,'CCA Util %'!$E:$E,0)),""))</f>
        <v/>
      </c>
      <c r="AE9069">
        <f>IF(OR($B9069="",$U9069=""),"",$U9069&amp;" &amp; "&amp;IF(OR($AD9069="",$AD9069=0),"Util NA",$AD9069&amp;" Util"))</f>
        <v/>
      </c>
    </row>
    <row r="9070" ht="15.75" customHeight="1" s="42">
      <c r="A9070" s="41" t="n"/>
      <c r="G9070" s="38" t="n"/>
      <c r="H9070" s="38" t="n"/>
      <c r="I9070" s="38" t="n"/>
      <c r="J9070" s="38" t="n"/>
      <c r="K9070" s="38" t="n"/>
      <c r="L9070" s="38" t="n"/>
      <c r="N9070" s="36">
        <f>IF($B9070="","",IF($C9070="SUPERSTORE","Superstore","DH"))</f>
        <v/>
      </c>
      <c r="O9070" s="36">
        <f>IF($B9070="","",IFERROR(VLOOKUP($B9070,Mapping!$A:$C,2,0),"Not Mapped"))</f>
        <v/>
      </c>
      <c r="P9070" s="36">
        <f>IF($B9070="","",IFERROR(VLOOKUP($B9070,Mapping!$A:$C,3,0),"Not Mapped"))</f>
        <v/>
      </c>
      <c r="Q9070" s="36">
        <f>IF($B9070="","",IFERROR(VLOOKUP($O9070,Leaders!$A:$B,2,0),"Not Mapped"))</f>
        <v/>
      </c>
      <c r="R9070" s="36">
        <f>IF($B9070="","",IF(COUNTIF(Exclusions!$A:$A,$B9070)&gt;0,"Yes","No"))</f>
        <v/>
      </c>
      <c r="S9070" s="38">
        <f>IF($B9070="","",MIN(1,DAY($A9070)/IF($N9070="Superstore",Settings!$B$5,Settings!$B$4)))</f>
        <v/>
      </c>
      <c r="T9070" s="38">
        <f>IF(OR($B9070="",$G9070="",$S9070=0),"",$G9070/$S9070)</f>
        <v/>
      </c>
      <c r="U9070" s="36">
        <f>IF($T9070="","",IF($T9070&lt;Settings!$B$8,"Critical",IF($T9070&lt;Settings!$B$9,"Semi Critical","Non Critical")))</f>
        <v/>
      </c>
      <c r="V9070" s="28" t="n"/>
      <c r="Z9070">
        <f>IF($B9070="","",IFERROR(VLOOKUP($B9070,'Plan HC for CCA'!$A:$B,2,0),""))</f>
        <v/>
      </c>
      <c r="AA9070">
        <f>IF(OR($B9070="",$Z9070=""),"",IF(N($M9070)&lt;$Z9070,"Delta","No Delta"))</f>
        <v/>
      </c>
      <c r="AB9070">
        <f>IF(OR($B9070="",$Z9070=""),"",MAX(0,$Z9070-N($M9070)))</f>
        <v/>
      </c>
      <c r="AC9070" s="46">
        <f>IF($B9070="","",IFERROR(INDEX('CCA Util %'!$H:$H,MATCH($B9070,'CCA Util %'!$E:$E,0)),""))</f>
        <v/>
      </c>
      <c r="AD9070">
        <f>IF($B9070="","",IFERROR(INDEX('CCA Util %'!$G:$G,MATCH($B9070,'CCA Util %'!$E:$E,0)),""))</f>
        <v/>
      </c>
      <c r="AE9070">
        <f>IF(OR($B9070="",$U9070=""),"",$U9070&amp;" &amp; "&amp;IF(OR($AD9070="",$AD9070=0),"Util NA",$AD9070&amp;" Util"))</f>
        <v/>
      </c>
    </row>
    <row r="9071" ht="15.75" customHeight="1" s="42">
      <c r="A9071" s="41" t="n"/>
      <c r="G9071" s="38" t="n"/>
      <c r="H9071" s="38" t="n"/>
      <c r="I9071" s="38" t="n"/>
      <c r="J9071" s="38" t="n"/>
      <c r="K9071" s="38" t="n"/>
      <c r="L9071" s="38" t="n"/>
      <c r="N9071" s="36">
        <f>IF($B9071="","",IF($C9071="SUPERSTORE","Superstore","DH"))</f>
        <v/>
      </c>
      <c r="O9071" s="36">
        <f>IF($B9071="","",IFERROR(VLOOKUP($B9071,Mapping!$A:$C,2,0),"Not Mapped"))</f>
        <v/>
      </c>
      <c r="P9071" s="36">
        <f>IF($B9071="","",IFERROR(VLOOKUP($B9071,Mapping!$A:$C,3,0),"Not Mapped"))</f>
        <v/>
      </c>
      <c r="Q9071" s="36">
        <f>IF($B9071="","",IFERROR(VLOOKUP($O9071,Leaders!$A:$B,2,0),"Not Mapped"))</f>
        <v/>
      </c>
      <c r="R9071" s="36">
        <f>IF($B9071="","",IF(COUNTIF(Exclusions!$A:$A,$B9071)&gt;0,"Yes","No"))</f>
        <v/>
      </c>
      <c r="S9071" s="38">
        <f>IF($B9071="","",MIN(1,DAY($A9071)/IF($N9071="Superstore",Settings!$B$5,Settings!$B$4)))</f>
        <v/>
      </c>
      <c r="T9071" s="38">
        <f>IF(OR($B9071="",$G9071="",$S9071=0),"",$G9071/$S9071)</f>
        <v/>
      </c>
      <c r="U9071" s="36">
        <f>IF($T9071="","",IF($T9071&lt;Settings!$B$8,"Critical",IF($T9071&lt;Settings!$B$9,"Semi Critical","Non Critical")))</f>
        <v/>
      </c>
      <c r="V9071" s="28" t="n"/>
      <c r="Z9071">
        <f>IF($B9071="","",IFERROR(VLOOKUP($B9071,'Plan HC for CCA'!$A:$B,2,0),""))</f>
        <v/>
      </c>
      <c r="AA9071">
        <f>IF(OR($B9071="",$Z9071=""),"",IF(N($M9071)&lt;$Z9071,"Delta","No Delta"))</f>
        <v/>
      </c>
      <c r="AB9071">
        <f>IF(OR($B9071="",$Z9071=""),"",MAX(0,$Z9071-N($M9071)))</f>
        <v/>
      </c>
      <c r="AC9071" s="46">
        <f>IF($B9071="","",IFERROR(INDEX('CCA Util %'!$H:$H,MATCH($B9071,'CCA Util %'!$E:$E,0)),""))</f>
        <v/>
      </c>
      <c r="AD9071">
        <f>IF($B9071="","",IFERROR(INDEX('CCA Util %'!$G:$G,MATCH($B9071,'CCA Util %'!$E:$E,0)),""))</f>
        <v/>
      </c>
      <c r="AE9071">
        <f>IF(OR($B9071="",$U9071=""),"",$U9071&amp;" &amp; "&amp;IF(OR($AD9071="",$AD9071=0),"Util NA",$AD9071&amp;" Util"))</f>
        <v/>
      </c>
    </row>
    <row r="9072" ht="15.75" customHeight="1" s="42">
      <c r="A9072" s="41" t="n"/>
      <c r="G9072" s="38" t="n"/>
      <c r="H9072" s="38" t="n"/>
      <c r="I9072" s="38" t="n"/>
      <c r="J9072" s="38" t="n"/>
      <c r="K9072" s="38" t="n"/>
      <c r="L9072" s="38" t="n"/>
      <c r="N9072" s="36">
        <f>IF($B9072="","",IF($C9072="SUPERSTORE","Superstore","DH"))</f>
        <v/>
      </c>
      <c r="O9072" s="36">
        <f>IF($B9072="","",IFERROR(VLOOKUP($B9072,Mapping!$A:$C,2,0),"Not Mapped"))</f>
        <v/>
      </c>
      <c r="P9072" s="36">
        <f>IF($B9072="","",IFERROR(VLOOKUP($B9072,Mapping!$A:$C,3,0),"Not Mapped"))</f>
        <v/>
      </c>
      <c r="Q9072" s="36">
        <f>IF($B9072="","",IFERROR(VLOOKUP($O9072,Leaders!$A:$B,2,0),"Not Mapped"))</f>
        <v/>
      </c>
      <c r="R9072" s="36">
        <f>IF($B9072="","",IF(COUNTIF(Exclusions!$A:$A,$B9072)&gt;0,"Yes","No"))</f>
        <v/>
      </c>
      <c r="S9072" s="38">
        <f>IF($B9072="","",MIN(1,DAY($A9072)/IF($N9072="Superstore",Settings!$B$5,Settings!$B$4)))</f>
        <v/>
      </c>
      <c r="T9072" s="38">
        <f>IF(OR($B9072="",$G9072="",$S9072=0),"",$G9072/$S9072)</f>
        <v/>
      </c>
      <c r="U9072" s="36">
        <f>IF($T9072="","",IF($T9072&lt;Settings!$B$8,"Critical",IF($T9072&lt;Settings!$B$9,"Semi Critical","Non Critical")))</f>
        <v/>
      </c>
      <c r="V9072" s="28" t="n"/>
      <c r="Z9072">
        <f>IF($B9072="","",IFERROR(VLOOKUP($B9072,'Plan HC for CCA'!$A:$B,2,0),""))</f>
        <v/>
      </c>
      <c r="AA9072">
        <f>IF(OR($B9072="",$Z9072=""),"",IF(N($M9072)&lt;$Z9072,"Delta","No Delta"))</f>
        <v/>
      </c>
      <c r="AB9072">
        <f>IF(OR($B9072="",$Z9072=""),"",MAX(0,$Z9072-N($M9072)))</f>
        <v/>
      </c>
      <c r="AC9072" s="46">
        <f>IF($B9072="","",IFERROR(INDEX('CCA Util %'!$H:$H,MATCH($B9072,'CCA Util %'!$E:$E,0)),""))</f>
        <v/>
      </c>
      <c r="AD9072">
        <f>IF($B9072="","",IFERROR(INDEX('CCA Util %'!$G:$G,MATCH($B9072,'CCA Util %'!$E:$E,0)),""))</f>
        <v/>
      </c>
      <c r="AE9072">
        <f>IF(OR($B9072="",$U9072=""),"",$U9072&amp;" &amp; "&amp;IF(OR($AD9072="",$AD9072=0),"Util NA",$AD9072&amp;" Util"))</f>
        <v/>
      </c>
    </row>
    <row r="9073" ht="15.75" customHeight="1" s="42">
      <c r="A9073" s="41" t="n"/>
      <c r="G9073" s="38" t="n"/>
      <c r="H9073" s="38" t="n"/>
      <c r="I9073" s="38" t="n"/>
      <c r="J9073" s="38" t="n"/>
      <c r="K9073" s="38" t="n"/>
      <c r="L9073" s="38" t="n"/>
      <c r="N9073" s="36">
        <f>IF($B9073="","",IF($C9073="SUPERSTORE","Superstore","DH"))</f>
        <v/>
      </c>
      <c r="O9073" s="36">
        <f>IF($B9073="","",IFERROR(VLOOKUP($B9073,Mapping!$A:$C,2,0),"Not Mapped"))</f>
        <v/>
      </c>
      <c r="P9073" s="36">
        <f>IF($B9073="","",IFERROR(VLOOKUP($B9073,Mapping!$A:$C,3,0),"Not Mapped"))</f>
        <v/>
      </c>
      <c r="Q9073" s="36">
        <f>IF($B9073="","",IFERROR(VLOOKUP($O9073,Leaders!$A:$B,2,0),"Not Mapped"))</f>
        <v/>
      </c>
      <c r="R9073" s="36">
        <f>IF($B9073="","",IF(COUNTIF(Exclusions!$A:$A,$B9073)&gt;0,"Yes","No"))</f>
        <v/>
      </c>
      <c r="S9073" s="38">
        <f>IF($B9073="","",MIN(1,DAY($A9073)/IF($N9073="Superstore",Settings!$B$5,Settings!$B$4)))</f>
        <v/>
      </c>
      <c r="T9073" s="38">
        <f>IF(OR($B9073="",$G9073="",$S9073=0),"",$G9073/$S9073)</f>
        <v/>
      </c>
      <c r="U9073" s="36">
        <f>IF($T9073="","",IF($T9073&lt;Settings!$B$8,"Critical",IF($T9073&lt;Settings!$B$9,"Semi Critical","Non Critical")))</f>
        <v/>
      </c>
      <c r="V9073" s="28" t="n"/>
      <c r="Z9073">
        <f>IF($B9073="","",IFERROR(VLOOKUP($B9073,'Plan HC for CCA'!$A:$B,2,0),""))</f>
        <v/>
      </c>
      <c r="AA9073">
        <f>IF(OR($B9073="",$Z9073=""),"",IF(N($M9073)&lt;$Z9073,"Delta","No Delta"))</f>
        <v/>
      </c>
      <c r="AB9073">
        <f>IF(OR($B9073="",$Z9073=""),"",MAX(0,$Z9073-N($M9073)))</f>
        <v/>
      </c>
      <c r="AC9073" s="46">
        <f>IF($B9073="","",IFERROR(INDEX('CCA Util %'!$H:$H,MATCH($B9073,'CCA Util %'!$E:$E,0)),""))</f>
        <v/>
      </c>
      <c r="AD9073">
        <f>IF($B9073="","",IFERROR(INDEX('CCA Util %'!$G:$G,MATCH($B9073,'CCA Util %'!$E:$E,0)),""))</f>
        <v/>
      </c>
      <c r="AE9073">
        <f>IF(OR($B9073="",$U9073=""),"",$U9073&amp;" &amp; "&amp;IF(OR($AD9073="",$AD9073=0),"Util NA",$AD9073&amp;" Util"))</f>
        <v/>
      </c>
    </row>
    <row r="9074" ht="15.75" customHeight="1" s="42">
      <c r="A9074" s="41" t="n"/>
      <c r="G9074" s="38" t="n"/>
      <c r="H9074" s="38" t="n"/>
      <c r="I9074" s="38" t="n"/>
      <c r="J9074" s="38" t="n"/>
      <c r="K9074" s="38" t="n"/>
      <c r="L9074" s="38" t="n"/>
      <c r="N9074" s="36">
        <f>IF($B9074="","",IF($C9074="SUPERSTORE","Superstore","DH"))</f>
        <v/>
      </c>
      <c r="O9074" s="36">
        <f>IF($B9074="","",IFERROR(VLOOKUP($B9074,Mapping!$A:$C,2,0),"Not Mapped"))</f>
        <v/>
      </c>
      <c r="P9074" s="36">
        <f>IF($B9074="","",IFERROR(VLOOKUP($B9074,Mapping!$A:$C,3,0),"Not Mapped"))</f>
        <v/>
      </c>
      <c r="Q9074" s="36">
        <f>IF($B9074="","",IFERROR(VLOOKUP($O9074,Leaders!$A:$B,2,0),"Not Mapped"))</f>
        <v/>
      </c>
      <c r="R9074" s="36">
        <f>IF($B9074="","",IF(COUNTIF(Exclusions!$A:$A,$B9074)&gt;0,"Yes","No"))</f>
        <v/>
      </c>
      <c r="S9074" s="38">
        <f>IF($B9074="","",MIN(1,DAY($A9074)/IF($N9074="Superstore",Settings!$B$5,Settings!$B$4)))</f>
        <v/>
      </c>
      <c r="T9074" s="38">
        <f>IF(OR($B9074="",$G9074="",$S9074=0),"",$G9074/$S9074)</f>
        <v/>
      </c>
      <c r="U9074" s="36">
        <f>IF($T9074="","",IF($T9074&lt;Settings!$B$8,"Critical",IF($T9074&lt;Settings!$B$9,"Semi Critical","Non Critical")))</f>
        <v/>
      </c>
      <c r="V9074" s="28" t="n"/>
      <c r="Z9074">
        <f>IF($B9074="","",IFERROR(VLOOKUP($B9074,'Plan HC for CCA'!$A:$B,2,0),""))</f>
        <v/>
      </c>
      <c r="AA9074">
        <f>IF(OR($B9074="",$Z9074=""),"",IF(N($M9074)&lt;$Z9074,"Delta","No Delta"))</f>
        <v/>
      </c>
      <c r="AB9074">
        <f>IF(OR($B9074="",$Z9074=""),"",MAX(0,$Z9074-N($M9074)))</f>
        <v/>
      </c>
      <c r="AC9074" s="46">
        <f>IF($B9074="","",IFERROR(INDEX('CCA Util %'!$H:$H,MATCH($B9074,'CCA Util %'!$E:$E,0)),""))</f>
        <v/>
      </c>
      <c r="AD9074">
        <f>IF($B9074="","",IFERROR(INDEX('CCA Util %'!$G:$G,MATCH($B9074,'CCA Util %'!$E:$E,0)),""))</f>
        <v/>
      </c>
      <c r="AE9074">
        <f>IF(OR($B9074="",$U9074=""),"",$U9074&amp;" &amp; "&amp;IF(OR($AD9074="",$AD9074=0),"Util NA",$AD9074&amp;" Util"))</f>
        <v/>
      </c>
    </row>
    <row r="9075" ht="15.75" customHeight="1" s="42">
      <c r="A9075" s="41" t="n"/>
      <c r="G9075" s="38" t="n"/>
      <c r="H9075" s="38" t="n"/>
      <c r="I9075" s="38" t="n"/>
      <c r="J9075" s="38" t="n"/>
      <c r="K9075" s="38" t="n"/>
      <c r="L9075" s="38" t="n"/>
      <c r="N9075" s="36">
        <f>IF($B9075="","",IF($C9075="SUPERSTORE","Superstore","DH"))</f>
        <v/>
      </c>
      <c r="O9075" s="36">
        <f>IF($B9075="","",IFERROR(VLOOKUP($B9075,Mapping!$A:$C,2,0),"Not Mapped"))</f>
        <v/>
      </c>
      <c r="P9075" s="36">
        <f>IF($B9075="","",IFERROR(VLOOKUP($B9075,Mapping!$A:$C,3,0),"Not Mapped"))</f>
        <v/>
      </c>
      <c r="Q9075" s="36">
        <f>IF($B9075="","",IFERROR(VLOOKUP($O9075,Leaders!$A:$B,2,0),"Not Mapped"))</f>
        <v/>
      </c>
      <c r="R9075" s="36">
        <f>IF($B9075="","",IF(COUNTIF(Exclusions!$A:$A,$B9075)&gt;0,"Yes","No"))</f>
        <v/>
      </c>
      <c r="S9075" s="38">
        <f>IF($B9075="","",MIN(1,DAY($A9075)/IF($N9075="Superstore",Settings!$B$5,Settings!$B$4)))</f>
        <v/>
      </c>
      <c r="T9075" s="38">
        <f>IF(OR($B9075="",$G9075="",$S9075=0),"",$G9075/$S9075)</f>
        <v/>
      </c>
      <c r="U9075" s="36">
        <f>IF($T9075="","",IF($T9075&lt;Settings!$B$8,"Critical",IF($T9075&lt;Settings!$B$9,"Semi Critical","Non Critical")))</f>
        <v/>
      </c>
      <c r="V9075" s="28" t="n"/>
      <c r="Z9075">
        <f>IF($B9075="","",IFERROR(VLOOKUP($B9075,'Plan HC for CCA'!$A:$B,2,0),""))</f>
        <v/>
      </c>
      <c r="AA9075">
        <f>IF(OR($B9075="",$Z9075=""),"",IF(N($M9075)&lt;$Z9075,"Delta","No Delta"))</f>
        <v/>
      </c>
      <c r="AB9075">
        <f>IF(OR($B9075="",$Z9075=""),"",MAX(0,$Z9075-N($M9075)))</f>
        <v/>
      </c>
      <c r="AC9075" s="46">
        <f>IF($B9075="","",IFERROR(INDEX('CCA Util %'!$H:$H,MATCH($B9075,'CCA Util %'!$E:$E,0)),""))</f>
        <v/>
      </c>
      <c r="AD9075">
        <f>IF($B9075="","",IFERROR(INDEX('CCA Util %'!$G:$G,MATCH($B9075,'CCA Util %'!$E:$E,0)),""))</f>
        <v/>
      </c>
      <c r="AE9075">
        <f>IF(OR($B9075="",$U9075=""),"",$U9075&amp;" &amp; "&amp;IF(OR($AD9075="",$AD9075=0),"Util NA",$AD9075&amp;" Util"))</f>
        <v/>
      </c>
    </row>
    <row r="9076" ht="15.75" customHeight="1" s="42">
      <c r="A9076" s="41" t="n"/>
      <c r="G9076" s="38" t="n"/>
      <c r="H9076" s="38" t="n"/>
      <c r="I9076" s="38" t="n"/>
      <c r="J9076" s="38" t="n"/>
      <c r="K9076" s="38" t="n"/>
      <c r="L9076" s="38" t="n"/>
      <c r="N9076" s="36">
        <f>IF($B9076="","",IF($C9076="SUPERSTORE","Superstore","DH"))</f>
        <v/>
      </c>
      <c r="O9076" s="36">
        <f>IF($B9076="","",IFERROR(VLOOKUP($B9076,Mapping!$A:$C,2,0),"Not Mapped"))</f>
        <v/>
      </c>
      <c r="P9076" s="36">
        <f>IF($B9076="","",IFERROR(VLOOKUP($B9076,Mapping!$A:$C,3,0),"Not Mapped"))</f>
        <v/>
      </c>
      <c r="Q9076" s="36">
        <f>IF($B9076="","",IFERROR(VLOOKUP($O9076,Leaders!$A:$B,2,0),"Not Mapped"))</f>
        <v/>
      </c>
      <c r="R9076" s="36">
        <f>IF($B9076="","",IF(COUNTIF(Exclusions!$A:$A,$B9076)&gt;0,"Yes","No"))</f>
        <v/>
      </c>
      <c r="S9076" s="38">
        <f>IF($B9076="","",MIN(1,DAY($A9076)/IF($N9076="Superstore",Settings!$B$5,Settings!$B$4)))</f>
        <v/>
      </c>
      <c r="T9076" s="38">
        <f>IF(OR($B9076="",$G9076="",$S9076=0),"",$G9076/$S9076)</f>
        <v/>
      </c>
      <c r="U9076" s="36">
        <f>IF($T9076="","",IF($T9076&lt;Settings!$B$8,"Critical",IF($T9076&lt;Settings!$B$9,"Semi Critical","Non Critical")))</f>
        <v/>
      </c>
      <c r="V9076" s="28" t="n"/>
      <c r="Z9076">
        <f>IF($B9076="","",IFERROR(VLOOKUP($B9076,'Plan HC for CCA'!$A:$B,2,0),""))</f>
        <v/>
      </c>
      <c r="AA9076">
        <f>IF(OR($B9076="",$Z9076=""),"",IF(N($M9076)&lt;$Z9076,"Delta","No Delta"))</f>
        <v/>
      </c>
      <c r="AB9076">
        <f>IF(OR($B9076="",$Z9076=""),"",MAX(0,$Z9076-N($M9076)))</f>
        <v/>
      </c>
      <c r="AC9076" s="46">
        <f>IF($B9076="","",IFERROR(INDEX('CCA Util %'!$H:$H,MATCH($B9076,'CCA Util %'!$E:$E,0)),""))</f>
        <v/>
      </c>
      <c r="AD9076">
        <f>IF($B9076="","",IFERROR(INDEX('CCA Util %'!$G:$G,MATCH($B9076,'CCA Util %'!$E:$E,0)),""))</f>
        <v/>
      </c>
      <c r="AE9076">
        <f>IF(OR($B9076="",$U9076=""),"",$U9076&amp;" &amp; "&amp;IF(OR($AD9076="",$AD9076=0),"Util NA",$AD9076&amp;" Util"))</f>
        <v/>
      </c>
    </row>
    <row r="9077" ht="15.75" customHeight="1" s="42">
      <c r="A9077" s="41" t="n"/>
      <c r="G9077" s="38" t="n"/>
      <c r="H9077" s="38" t="n"/>
      <c r="I9077" s="38" t="n"/>
      <c r="J9077" s="38" t="n"/>
      <c r="K9077" s="38" t="n"/>
      <c r="L9077" s="38" t="n"/>
      <c r="N9077" s="36">
        <f>IF($B9077="","",IF($C9077="SUPERSTORE","Superstore","DH"))</f>
        <v/>
      </c>
      <c r="O9077" s="36">
        <f>IF($B9077="","",IFERROR(VLOOKUP($B9077,Mapping!$A:$C,2,0),"Not Mapped"))</f>
        <v/>
      </c>
      <c r="P9077" s="36">
        <f>IF($B9077="","",IFERROR(VLOOKUP($B9077,Mapping!$A:$C,3,0),"Not Mapped"))</f>
        <v/>
      </c>
      <c r="Q9077" s="36">
        <f>IF($B9077="","",IFERROR(VLOOKUP($O9077,Leaders!$A:$B,2,0),"Not Mapped"))</f>
        <v/>
      </c>
      <c r="R9077" s="36">
        <f>IF($B9077="","",IF(COUNTIF(Exclusions!$A:$A,$B9077)&gt;0,"Yes","No"))</f>
        <v/>
      </c>
      <c r="S9077" s="38">
        <f>IF($B9077="","",MIN(1,DAY($A9077)/IF($N9077="Superstore",Settings!$B$5,Settings!$B$4)))</f>
        <v/>
      </c>
      <c r="T9077" s="38">
        <f>IF(OR($B9077="",$G9077="",$S9077=0),"",$G9077/$S9077)</f>
        <v/>
      </c>
      <c r="U9077" s="36">
        <f>IF($T9077="","",IF($T9077&lt;Settings!$B$8,"Critical",IF($T9077&lt;Settings!$B$9,"Semi Critical","Non Critical")))</f>
        <v/>
      </c>
      <c r="V9077" s="28" t="n"/>
      <c r="Z9077">
        <f>IF($B9077="","",IFERROR(VLOOKUP($B9077,'Plan HC for CCA'!$A:$B,2,0),""))</f>
        <v/>
      </c>
      <c r="AA9077">
        <f>IF(OR($B9077="",$Z9077=""),"",IF(N($M9077)&lt;$Z9077,"Delta","No Delta"))</f>
        <v/>
      </c>
      <c r="AB9077">
        <f>IF(OR($B9077="",$Z9077=""),"",MAX(0,$Z9077-N($M9077)))</f>
        <v/>
      </c>
      <c r="AC9077" s="46">
        <f>IF($B9077="","",IFERROR(INDEX('CCA Util %'!$H:$H,MATCH($B9077,'CCA Util %'!$E:$E,0)),""))</f>
        <v/>
      </c>
      <c r="AD9077">
        <f>IF($B9077="","",IFERROR(INDEX('CCA Util %'!$G:$G,MATCH($B9077,'CCA Util %'!$E:$E,0)),""))</f>
        <v/>
      </c>
      <c r="AE9077">
        <f>IF(OR($B9077="",$U9077=""),"",$U9077&amp;" &amp; "&amp;IF(OR($AD9077="",$AD9077=0),"Util NA",$AD9077&amp;" Util"))</f>
        <v/>
      </c>
    </row>
    <row r="9078" ht="15.75" customHeight="1" s="42">
      <c r="A9078" s="41" t="n"/>
      <c r="G9078" s="38" t="n"/>
      <c r="H9078" s="38" t="n"/>
      <c r="I9078" s="38" t="n"/>
      <c r="J9078" s="38" t="n"/>
      <c r="K9078" s="38" t="n"/>
      <c r="L9078" s="38" t="n"/>
      <c r="N9078" s="36">
        <f>IF($B9078="","",IF($C9078="SUPERSTORE","Superstore","DH"))</f>
        <v/>
      </c>
      <c r="O9078" s="36">
        <f>IF($B9078="","",IFERROR(VLOOKUP($B9078,Mapping!$A:$C,2,0),"Not Mapped"))</f>
        <v/>
      </c>
      <c r="P9078" s="36">
        <f>IF($B9078="","",IFERROR(VLOOKUP($B9078,Mapping!$A:$C,3,0),"Not Mapped"))</f>
        <v/>
      </c>
      <c r="Q9078" s="36">
        <f>IF($B9078="","",IFERROR(VLOOKUP($O9078,Leaders!$A:$B,2,0),"Not Mapped"))</f>
        <v/>
      </c>
      <c r="R9078" s="36">
        <f>IF($B9078="","",IF(COUNTIF(Exclusions!$A:$A,$B9078)&gt;0,"Yes","No"))</f>
        <v/>
      </c>
      <c r="S9078" s="38">
        <f>IF($B9078="","",MIN(1,DAY($A9078)/IF($N9078="Superstore",Settings!$B$5,Settings!$B$4)))</f>
        <v/>
      </c>
      <c r="T9078" s="38">
        <f>IF(OR($B9078="",$G9078="",$S9078=0),"",$G9078/$S9078)</f>
        <v/>
      </c>
      <c r="U9078" s="36">
        <f>IF($T9078="","",IF($T9078&lt;Settings!$B$8,"Critical",IF($T9078&lt;Settings!$B$9,"Semi Critical","Non Critical")))</f>
        <v/>
      </c>
      <c r="V9078" s="28" t="n"/>
      <c r="Z9078">
        <f>IF($B9078="","",IFERROR(VLOOKUP($B9078,'Plan HC for CCA'!$A:$B,2,0),""))</f>
        <v/>
      </c>
      <c r="AA9078">
        <f>IF(OR($B9078="",$Z9078=""),"",IF(N($M9078)&lt;$Z9078,"Delta","No Delta"))</f>
        <v/>
      </c>
      <c r="AB9078">
        <f>IF(OR($B9078="",$Z9078=""),"",MAX(0,$Z9078-N($M9078)))</f>
        <v/>
      </c>
      <c r="AC9078" s="46">
        <f>IF($B9078="","",IFERROR(INDEX('CCA Util %'!$H:$H,MATCH($B9078,'CCA Util %'!$E:$E,0)),""))</f>
        <v/>
      </c>
      <c r="AD9078">
        <f>IF($B9078="","",IFERROR(INDEX('CCA Util %'!$G:$G,MATCH($B9078,'CCA Util %'!$E:$E,0)),""))</f>
        <v/>
      </c>
      <c r="AE9078">
        <f>IF(OR($B9078="",$U9078=""),"",$U9078&amp;" &amp; "&amp;IF(OR($AD9078="",$AD9078=0),"Util NA",$AD9078&amp;" Util"))</f>
        <v/>
      </c>
    </row>
    <row r="9079" ht="15.75" customHeight="1" s="42">
      <c r="A9079" s="41" t="n"/>
      <c r="G9079" s="38" t="n"/>
      <c r="H9079" s="38" t="n"/>
      <c r="I9079" s="38" t="n"/>
      <c r="J9079" s="38" t="n"/>
      <c r="K9079" s="38" t="n"/>
      <c r="L9079" s="38" t="n"/>
      <c r="N9079" s="36">
        <f>IF($B9079="","",IF($C9079="SUPERSTORE","Superstore","DH"))</f>
        <v/>
      </c>
      <c r="O9079" s="36">
        <f>IF($B9079="","",IFERROR(VLOOKUP($B9079,Mapping!$A:$C,2,0),"Not Mapped"))</f>
        <v/>
      </c>
      <c r="P9079" s="36">
        <f>IF($B9079="","",IFERROR(VLOOKUP($B9079,Mapping!$A:$C,3,0),"Not Mapped"))</f>
        <v/>
      </c>
      <c r="Q9079" s="36">
        <f>IF($B9079="","",IFERROR(VLOOKUP($O9079,Leaders!$A:$B,2,0),"Not Mapped"))</f>
        <v/>
      </c>
      <c r="R9079" s="36">
        <f>IF($B9079="","",IF(COUNTIF(Exclusions!$A:$A,$B9079)&gt;0,"Yes","No"))</f>
        <v/>
      </c>
      <c r="S9079" s="38">
        <f>IF($B9079="","",MIN(1,DAY($A9079)/IF($N9079="Superstore",Settings!$B$5,Settings!$B$4)))</f>
        <v/>
      </c>
      <c r="T9079" s="38">
        <f>IF(OR($B9079="",$G9079="",$S9079=0),"",$G9079/$S9079)</f>
        <v/>
      </c>
      <c r="U9079" s="36">
        <f>IF($T9079="","",IF($T9079&lt;Settings!$B$8,"Critical",IF($T9079&lt;Settings!$B$9,"Semi Critical","Non Critical")))</f>
        <v/>
      </c>
      <c r="V9079" s="28" t="n"/>
      <c r="Z9079">
        <f>IF($B9079="","",IFERROR(VLOOKUP($B9079,'Plan HC for CCA'!$A:$B,2,0),""))</f>
        <v/>
      </c>
      <c r="AA9079">
        <f>IF(OR($B9079="",$Z9079=""),"",IF(N($M9079)&lt;$Z9079,"Delta","No Delta"))</f>
        <v/>
      </c>
      <c r="AB9079">
        <f>IF(OR($B9079="",$Z9079=""),"",MAX(0,$Z9079-N($M9079)))</f>
        <v/>
      </c>
      <c r="AC9079" s="46">
        <f>IF($B9079="","",IFERROR(INDEX('CCA Util %'!$H:$H,MATCH($B9079,'CCA Util %'!$E:$E,0)),""))</f>
        <v/>
      </c>
      <c r="AD9079">
        <f>IF($B9079="","",IFERROR(INDEX('CCA Util %'!$G:$G,MATCH($B9079,'CCA Util %'!$E:$E,0)),""))</f>
        <v/>
      </c>
      <c r="AE9079">
        <f>IF(OR($B9079="",$U9079=""),"",$U9079&amp;" &amp; "&amp;IF(OR($AD9079="",$AD9079=0),"Util NA",$AD9079&amp;" Util"))</f>
        <v/>
      </c>
    </row>
    <row r="9080" ht="15.75" customHeight="1" s="42">
      <c r="A9080" s="41" t="n"/>
      <c r="G9080" s="38" t="n"/>
      <c r="H9080" s="38" t="n"/>
      <c r="I9080" s="38" t="n"/>
      <c r="J9080" s="38" t="n"/>
      <c r="K9080" s="38" t="n"/>
      <c r="L9080" s="38" t="n"/>
      <c r="N9080" s="36">
        <f>IF($B9080="","",IF($C9080="SUPERSTORE","Superstore","DH"))</f>
        <v/>
      </c>
      <c r="O9080" s="36">
        <f>IF($B9080="","",IFERROR(VLOOKUP($B9080,Mapping!$A:$C,2,0),"Not Mapped"))</f>
        <v/>
      </c>
      <c r="P9080" s="36">
        <f>IF($B9080="","",IFERROR(VLOOKUP($B9080,Mapping!$A:$C,3,0),"Not Mapped"))</f>
        <v/>
      </c>
      <c r="Q9080" s="36">
        <f>IF($B9080="","",IFERROR(VLOOKUP($O9080,Leaders!$A:$B,2,0),"Not Mapped"))</f>
        <v/>
      </c>
      <c r="R9080" s="36">
        <f>IF($B9080="","",IF(COUNTIF(Exclusions!$A:$A,$B9080)&gt;0,"Yes","No"))</f>
        <v/>
      </c>
      <c r="S9080" s="38">
        <f>IF($B9080="","",MIN(1,DAY($A9080)/IF($N9080="Superstore",Settings!$B$5,Settings!$B$4)))</f>
        <v/>
      </c>
      <c r="T9080" s="38">
        <f>IF(OR($B9080="",$G9080="",$S9080=0),"",$G9080/$S9080)</f>
        <v/>
      </c>
      <c r="U9080" s="36">
        <f>IF($T9080="","",IF($T9080&lt;Settings!$B$8,"Critical",IF($T9080&lt;Settings!$B$9,"Semi Critical","Non Critical")))</f>
        <v/>
      </c>
      <c r="V9080" s="28" t="n"/>
      <c r="Z9080">
        <f>IF($B9080="","",IFERROR(VLOOKUP($B9080,'Plan HC for CCA'!$A:$B,2,0),""))</f>
        <v/>
      </c>
      <c r="AA9080">
        <f>IF(OR($B9080="",$Z9080=""),"",IF(N($M9080)&lt;$Z9080,"Delta","No Delta"))</f>
        <v/>
      </c>
      <c r="AB9080">
        <f>IF(OR($B9080="",$Z9080=""),"",MAX(0,$Z9080-N($M9080)))</f>
        <v/>
      </c>
      <c r="AC9080" s="46">
        <f>IF($B9080="","",IFERROR(INDEX('CCA Util %'!$H:$H,MATCH($B9080,'CCA Util %'!$E:$E,0)),""))</f>
        <v/>
      </c>
      <c r="AD9080">
        <f>IF($B9080="","",IFERROR(INDEX('CCA Util %'!$G:$G,MATCH($B9080,'CCA Util %'!$E:$E,0)),""))</f>
        <v/>
      </c>
      <c r="AE9080">
        <f>IF(OR($B9080="",$U9080=""),"",$U9080&amp;" &amp; "&amp;IF(OR($AD9080="",$AD9080=0),"Util NA",$AD9080&amp;" Util"))</f>
        <v/>
      </c>
    </row>
    <row r="9081" ht="15.75" customHeight="1" s="42">
      <c r="A9081" s="41" t="n"/>
      <c r="G9081" s="38" t="n"/>
      <c r="H9081" s="38" t="n"/>
      <c r="I9081" s="38" t="n"/>
      <c r="J9081" s="38" t="n"/>
      <c r="K9081" s="38" t="n"/>
      <c r="L9081" s="38" t="n"/>
      <c r="N9081" s="36">
        <f>IF($B9081="","",IF($C9081="SUPERSTORE","Superstore","DH"))</f>
        <v/>
      </c>
      <c r="O9081" s="36">
        <f>IF($B9081="","",IFERROR(VLOOKUP($B9081,Mapping!$A:$C,2,0),"Not Mapped"))</f>
        <v/>
      </c>
      <c r="P9081" s="36">
        <f>IF($B9081="","",IFERROR(VLOOKUP($B9081,Mapping!$A:$C,3,0),"Not Mapped"))</f>
        <v/>
      </c>
      <c r="Q9081" s="36">
        <f>IF($B9081="","",IFERROR(VLOOKUP($O9081,Leaders!$A:$B,2,0),"Not Mapped"))</f>
        <v/>
      </c>
      <c r="R9081" s="36">
        <f>IF($B9081="","",IF(COUNTIF(Exclusions!$A:$A,$B9081)&gt;0,"Yes","No"))</f>
        <v/>
      </c>
      <c r="S9081" s="38">
        <f>IF($B9081="","",MIN(1,DAY($A9081)/IF($N9081="Superstore",Settings!$B$5,Settings!$B$4)))</f>
        <v/>
      </c>
      <c r="T9081" s="38">
        <f>IF(OR($B9081="",$G9081="",$S9081=0),"",$G9081/$S9081)</f>
        <v/>
      </c>
      <c r="U9081" s="36">
        <f>IF($T9081="","",IF($T9081&lt;Settings!$B$8,"Critical",IF($T9081&lt;Settings!$B$9,"Semi Critical","Non Critical")))</f>
        <v/>
      </c>
      <c r="V9081" s="28" t="n"/>
      <c r="Z9081">
        <f>IF($B9081="","",IFERROR(VLOOKUP($B9081,'Plan HC for CCA'!$A:$B,2,0),""))</f>
        <v/>
      </c>
      <c r="AA9081">
        <f>IF(OR($B9081="",$Z9081=""),"",IF(N($M9081)&lt;$Z9081,"Delta","No Delta"))</f>
        <v/>
      </c>
      <c r="AB9081">
        <f>IF(OR($B9081="",$Z9081=""),"",MAX(0,$Z9081-N($M9081)))</f>
        <v/>
      </c>
      <c r="AC9081" s="46">
        <f>IF($B9081="","",IFERROR(INDEX('CCA Util %'!$H:$H,MATCH($B9081,'CCA Util %'!$E:$E,0)),""))</f>
        <v/>
      </c>
      <c r="AD9081">
        <f>IF($B9081="","",IFERROR(INDEX('CCA Util %'!$G:$G,MATCH($B9081,'CCA Util %'!$E:$E,0)),""))</f>
        <v/>
      </c>
      <c r="AE9081">
        <f>IF(OR($B9081="",$U9081=""),"",$U9081&amp;" &amp; "&amp;IF(OR($AD9081="",$AD9081=0),"Util NA",$AD9081&amp;" Util"))</f>
        <v/>
      </c>
    </row>
    <row r="9082" ht="15.75" customHeight="1" s="42">
      <c r="A9082" s="41" t="n"/>
      <c r="G9082" s="38" t="n"/>
      <c r="H9082" s="38" t="n"/>
      <c r="I9082" s="38" t="n"/>
      <c r="J9082" s="38" t="n"/>
      <c r="K9082" s="38" t="n"/>
      <c r="L9082" s="38" t="n"/>
      <c r="N9082" s="36">
        <f>IF($B9082="","",IF($C9082="SUPERSTORE","Superstore","DH"))</f>
        <v/>
      </c>
      <c r="O9082" s="36">
        <f>IF($B9082="","",IFERROR(VLOOKUP($B9082,Mapping!$A:$C,2,0),"Not Mapped"))</f>
        <v/>
      </c>
      <c r="P9082" s="36">
        <f>IF($B9082="","",IFERROR(VLOOKUP($B9082,Mapping!$A:$C,3,0),"Not Mapped"))</f>
        <v/>
      </c>
      <c r="Q9082" s="36">
        <f>IF($B9082="","",IFERROR(VLOOKUP($O9082,Leaders!$A:$B,2,0),"Not Mapped"))</f>
        <v/>
      </c>
      <c r="R9082" s="36">
        <f>IF($B9082="","",IF(COUNTIF(Exclusions!$A:$A,$B9082)&gt;0,"Yes","No"))</f>
        <v/>
      </c>
      <c r="S9082" s="38">
        <f>IF($B9082="","",MIN(1,DAY($A9082)/IF($N9082="Superstore",Settings!$B$5,Settings!$B$4)))</f>
        <v/>
      </c>
      <c r="T9082" s="38">
        <f>IF(OR($B9082="",$G9082="",$S9082=0),"",$G9082/$S9082)</f>
        <v/>
      </c>
      <c r="U9082" s="36">
        <f>IF($T9082="","",IF($T9082&lt;Settings!$B$8,"Critical",IF($T9082&lt;Settings!$B$9,"Semi Critical","Non Critical")))</f>
        <v/>
      </c>
      <c r="V9082" s="28" t="n"/>
      <c r="Z9082">
        <f>IF($B9082="","",IFERROR(VLOOKUP($B9082,'Plan HC for CCA'!$A:$B,2,0),""))</f>
        <v/>
      </c>
      <c r="AA9082">
        <f>IF(OR($B9082="",$Z9082=""),"",IF(N($M9082)&lt;$Z9082,"Delta","No Delta"))</f>
        <v/>
      </c>
      <c r="AB9082">
        <f>IF(OR($B9082="",$Z9082=""),"",MAX(0,$Z9082-N($M9082)))</f>
        <v/>
      </c>
      <c r="AC9082" s="46">
        <f>IF($B9082="","",IFERROR(INDEX('CCA Util %'!$H:$H,MATCH($B9082,'CCA Util %'!$E:$E,0)),""))</f>
        <v/>
      </c>
      <c r="AD9082">
        <f>IF($B9082="","",IFERROR(INDEX('CCA Util %'!$G:$G,MATCH($B9082,'CCA Util %'!$E:$E,0)),""))</f>
        <v/>
      </c>
      <c r="AE9082">
        <f>IF(OR($B9082="",$U9082=""),"",$U9082&amp;" &amp; "&amp;IF(OR($AD9082="",$AD9082=0),"Util NA",$AD9082&amp;" Util"))</f>
        <v/>
      </c>
    </row>
    <row r="9083" ht="15.75" customHeight="1" s="42">
      <c r="A9083" s="41" t="n"/>
      <c r="G9083" s="38" t="n"/>
      <c r="H9083" s="38" t="n"/>
      <c r="I9083" s="38" t="n"/>
      <c r="J9083" s="38" t="n"/>
      <c r="K9083" s="38" t="n"/>
      <c r="L9083" s="38" t="n"/>
      <c r="N9083" s="36">
        <f>IF($B9083="","",IF($C9083="SUPERSTORE","Superstore","DH"))</f>
        <v/>
      </c>
      <c r="O9083" s="36">
        <f>IF($B9083="","",IFERROR(VLOOKUP($B9083,Mapping!$A:$C,2,0),"Not Mapped"))</f>
        <v/>
      </c>
      <c r="P9083" s="36">
        <f>IF($B9083="","",IFERROR(VLOOKUP($B9083,Mapping!$A:$C,3,0),"Not Mapped"))</f>
        <v/>
      </c>
      <c r="Q9083" s="36">
        <f>IF($B9083="","",IFERROR(VLOOKUP($O9083,Leaders!$A:$B,2,0),"Not Mapped"))</f>
        <v/>
      </c>
      <c r="R9083" s="36">
        <f>IF($B9083="","",IF(COUNTIF(Exclusions!$A:$A,$B9083)&gt;0,"Yes","No"))</f>
        <v/>
      </c>
      <c r="S9083" s="38">
        <f>IF($B9083="","",MIN(1,DAY($A9083)/IF($N9083="Superstore",Settings!$B$5,Settings!$B$4)))</f>
        <v/>
      </c>
      <c r="T9083" s="38">
        <f>IF(OR($B9083="",$G9083="",$S9083=0),"",$G9083/$S9083)</f>
        <v/>
      </c>
      <c r="U9083" s="36">
        <f>IF($T9083="","",IF($T9083&lt;Settings!$B$8,"Critical",IF($T9083&lt;Settings!$B$9,"Semi Critical","Non Critical")))</f>
        <v/>
      </c>
      <c r="V9083" s="28" t="n"/>
      <c r="Z9083">
        <f>IF($B9083="","",IFERROR(VLOOKUP($B9083,'Plan HC for CCA'!$A:$B,2,0),""))</f>
        <v/>
      </c>
      <c r="AA9083">
        <f>IF(OR($B9083="",$Z9083=""),"",IF(N($M9083)&lt;$Z9083,"Delta","No Delta"))</f>
        <v/>
      </c>
      <c r="AB9083">
        <f>IF(OR($B9083="",$Z9083=""),"",MAX(0,$Z9083-N($M9083)))</f>
        <v/>
      </c>
      <c r="AC9083" s="46">
        <f>IF($B9083="","",IFERROR(INDEX('CCA Util %'!$H:$H,MATCH($B9083,'CCA Util %'!$E:$E,0)),""))</f>
        <v/>
      </c>
      <c r="AD9083">
        <f>IF($B9083="","",IFERROR(INDEX('CCA Util %'!$G:$G,MATCH($B9083,'CCA Util %'!$E:$E,0)),""))</f>
        <v/>
      </c>
      <c r="AE9083">
        <f>IF(OR($B9083="",$U9083=""),"",$U9083&amp;" &amp; "&amp;IF(OR($AD9083="",$AD9083=0),"Util NA",$AD9083&amp;" Util"))</f>
        <v/>
      </c>
    </row>
    <row r="9084" ht="15.75" customHeight="1" s="42">
      <c r="A9084" s="41" t="n"/>
      <c r="G9084" s="38" t="n"/>
      <c r="H9084" s="38" t="n"/>
      <c r="I9084" s="38" t="n"/>
      <c r="J9084" s="38" t="n"/>
      <c r="K9084" s="38" t="n"/>
      <c r="L9084" s="38" t="n"/>
      <c r="N9084" s="36">
        <f>IF($B9084="","",IF($C9084="SUPERSTORE","Superstore","DH"))</f>
        <v/>
      </c>
      <c r="O9084" s="36">
        <f>IF($B9084="","",IFERROR(VLOOKUP($B9084,Mapping!$A:$C,2,0),"Not Mapped"))</f>
        <v/>
      </c>
      <c r="P9084" s="36">
        <f>IF($B9084="","",IFERROR(VLOOKUP($B9084,Mapping!$A:$C,3,0),"Not Mapped"))</f>
        <v/>
      </c>
      <c r="Q9084" s="36">
        <f>IF($B9084="","",IFERROR(VLOOKUP($O9084,Leaders!$A:$B,2,0),"Not Mapped"))</f>
        <v/>
      </c>
      <c r="R9084" s="36">
        <f>IF($B9084="","",IF(COUNTIF(Exclusions!$A:$A,$B9084)&gt;0,"Yes","No"))</f>
        <v/>
      </c>
      <c r="S9084" s="38">
        <f>IF($B9084="","",MIN(1,DAY($A9084)/IF($N9084="Superstore",Settings!$B$5,Settings!$B$4)))</f>
        <v/>
      </c>
      <c r="T9084" s="38">
        <f>IF(OR($B9084="",$G9084="",$S9084=0),"",$G9084/$S9084)</f>
        <v/>
      </c>
      <c r="U9084" s="36">
        <f>IF($T9084="","",IF($T9084&lt;Settings!$B$8,"Critical",IF($T9084&lt;Settings!$B$9,"Semi Critical","Non Critical")))</f>
        <v/>
      </c>
      <c r="V9084" s="28" t="n"/>
      <c r="Z9084">
        <f>IF($B9084="","",IFERROR(VLOOKUP($B9084,'Plan HC for CCA'!$A:$B,2,0),""))</f>
        <v/>
      </c>
      <c r="AA9084">
        <f>IF(OR($B9084="",$Z9084=""),"",IF(N($M9084)&lt;$Z9084,"Delta","No Delta"))</f>
        <v/>
      </c>
      <c r="AB9084">
        <f>IF(OR($B9084="",$Z9084=""),"",MAX(0,$Z9084-N($M9084)))</f>
        <v/>
      </c>
      <c r="AC9084" s="46">
        <f>IF($B9084="","",IFERROR(INDEX('CCA Util %'!$H:$H,MATCH($B9084,'CCA Util %'!$E:$E,0)),""))</f>
        <v/>
      </c>
      <c r="AD9084">
        <f>IF($B9084="","",IFERROR(INDEX('CCA Util %'!$G:$G,MATCH($B9084,'CCA Util %'!$E:$E,0)),""))</f>
        <v/>
      </c>
      <c r="AE9084">
        <f>IF(OR($B9084="",$U9084=""),"",$U9084&amp;" &amp; "&amp;IF(OR($AD9084="",$AD9084=0),"Util NA",$AD9084&amp;" Util"))</f>
        <v/>
      </c>
    </row>
    <row r="9085" ht="15.75" customHeight="1" s="42">
      <c r="A9085" s="41" t="n"/>
      <c r="G9085" s="38" t="n"/>
      <c r="H9085" s="38" t="n"/>
      <c r="I9085" s="38" t="n"/>
      <c r="J9085" s="38" t="n"/>
      <c r="K9085" s="38" t="n"/>
      <c r="L9085" s="38" t="n"/>
      <c r="N9085" s="36">
        <f>IF($B9085="","",IF($C9085="SUPERSTORE","Superstore","DH"))</f>
        <v/>
      </c>
      <c r="O9085" s="36">
        <f>IF($B9085="","",IFERROR(VLOOKUP($B9085,Mapping!$A:$C,2,0),"Not Mapped"))</f>
        <v/>
      </c>
      <c r="P9085" s="36">
        <f>IF($B9085="","",IFERROR(VLOOKUP($B9085,Mapping!$A:$C,3,0),"Not Mapped"))</f>
        <v/>
      </c>
      <c r="Q9085" s="36">
        <f>IF($B9085="","",IFERROR(VLOOKUP($O9085,Leaders!$A:$B,2,0),"Not Mapped"))</f>
        <v/>
      </c>
      <c r="R9085" s="36">
        <f>IF($B9085="","",IF(COUNTIF(Exclusions!$A:$A,$B9085)&gt;0,"Yes","No"))</f>
        <v/>
      </c>
      <c r="S9085" s="38">
        <f>IF($B9085="","",MIN(1,DAY($A9085)/IF($N9085="Superstore",Settings!$B$5,Settings!$B$4)))</f>
        <v/>
      </c>
      <c r="T9085" s="38">
        <f>IF(OR($B9085="",$G9085="",$S9085=0),"",$G9085/$S9085)</f>
        <v/>
      </c>
      <c r="U9085" s="36">
        <f>IF($T9085="","",IF($T9085&lt;Settings!$B$8,"Critical",IF($T9085&lt;Settings!$B$9,"Semi Critical","Non Critical")))</f>
        <v/>
      </c>
      <c r="V9085" s="28" t="n"/>
      <c r="Z9085">
        <f>IF($B9085="","",IFERROR(VLOOKUP($B9085,'Plan HC for CCA'!$A:$B,2,0),""))</f>
        <v/>
      </c>
      <c r="AA9085">
        <f>IF(OR($B9085="",$Z9085=""),"",IF(N($M9085)&lt;$Z9085,"Delta","No Delta"))</f>
        <v/>
      </c>
      <c r="AB9085">
        <f>IF(OR($B9085="",$Z9085=""),"",MAX(0,$Z9085-N($M9085)))</f>
        <v/>
      </c>
      <c r="AC9085" s="46">
        <f>IF($B9085="","",IFERROR(INDEX('CCA Util %'!$H:$H,MATCH($B9085,'CCA Util %'!$E:$E,0)),""))</f>
        <v/>
      </c>
      <c r="AD9085">
        <f>IF($B9085="","",IFERROR(INDEX('CCA Util %'!$G:$G,MATCH($B9085,'CCA Util %'!$E:$E,0)),""))</f>
        <v/>
      </c>
      <c r="AE9085">
        <f>IF(OR($B9085="",$U9085=""),"",$U9085&amp;" &amp; "&amp;IF(OR($AD9085="",$AD9085=0),"Util NA",$AD9085&amp;" Util"))</f>
        <v/>
      </c>
    </row>
    <row r="9086" ht="15.75" customHeight="1" s="42">
      <c r="A9086" s="41" t="n"/>
      <c r="G9086" s="38" t="n"/>
      <c r="H9086" s="38" t="n"/>
      <c r="I9086" s="38" t="n"/>
      <c r="J9086" s="38" t="n"/>
      <c r="K9086" s="38" t="n"/>
      <c r="L9086" s="38" t="n"/>
      <c r="N9086" s="36">
        <f>IF($B9086="","",IF($C9086="SUPERSTORE","Superstore","DH"))</f>
        <v/>
      </c>
      <c r="O9086" s="36">
        <f>IF($B9086="","",IFERROR(VLOOKUP($B9086,Mapping!$A:$C,2,0),"Not Mapped"))</f>
        <v/>
      </c>
      <c r="P9086" s="36">
        <f>IF($B9086="","",IFERROR(VLOOKUP($B9086,Mapping!$A:$C,3,0),"Not Mapped"))</f>
        <v/>
      </c>
      <c r="Q9086" s="36">
        <f>IF($B9086="","",IFERROR(VLOOKUP($O9086,Leaders!$A:$B,2,0),"Not Mapped"))</f>
        <v/>
      </c>
      <c r="R9086" s="36">
        <f>IF($B9086="","",IF(COUNTIF(Exclusions!$A:$A,$B9086)&gt;0,"Yes","No"))</f>
        <v/>
      </c>
      <c r="S9086" s="38">
        <f>IF($B9086="","",MIN(1,DAY($A9086)/IF($N9086="Superstore",Settings!$B$5,Settings!$B$4)))</f>
        <v/>
      </c>
      <c r="T9086" s="38">
        <f>IF(OR($B9086="",$G9086="",$S9086=0),"",$G9086/$S9086)</f>
        <v/>
      </c>
      <c r="U9086" s="36">
        <f>IF($T9086="","",IF($T9086&lt;Settings!$B$8,"Critical",IF($T9086&lt;Settings!$B$9,"Semi Critical","Non Critical")))</f>
        <v/>
      </c>
      <c r="V9086" s="28" t="n"/>
      <c r="Z9086">
        <f>IF($B9086="","",IFERROR(VLOOKUP($B9086,'Plan HC for CCA'!$A:$B,2,0),""))</f>
        <v/>
      </c>
      <c r="AA9086">
        <f>IF(OR($B9086="",$Z9086=""),"",IF(N($M9086)&lt;$Z9086,"Delta","No Delta"))</f>
        <v/>
      </c>
      <c r="AB9086">
        <f>IF(OR($B9086="",$Z9086=""),"",MAX(0,$Z9086-N($M9086)))</f>
        <v/>
      </c>
      <c r="AC9086" s="46">
        <f>IF($B9086="","",IFERROR(INDEX('CCA Util %'!$H:$H,MATCH($B9086,'CCA Util %'!$E:$E,0)),""))</f>
        <v/>
      </c>
      <c r="AD9086">
        <f>IF($B9086="","",IFERROR(INDEX('CCA Util %'!$G:$G,MATCH($B9086,'CCA Util %'!$E:$E,0)),""))</f>
        <v/>
      </c>
      <c r="AE9086">
        <f>IF(OR($B9086="",$U9086=""),"",$U9086&amp;" &amp; "&amp;IF(OR($AD9086="",$AD9086=0),"Util NA",$AD9086&amp;" Util"))</f>
        <v/>
      </c>
    </row>
    <row r="9087" ht="15.75" customHeight="1" s="42">
      <c r="A9087" s="41" t="n"/>
      <c r="G9087" s="38" t="n"/>
      <c r="H9087" s="38" t="n"/>
      <c r="I9087" s="38" t="n"/>
      <c r="J9087" s="38" t="n"/>
      <c r="K9087" s="38" t="n"/>
      <c r="L9087" s="38" t="n"/>
      <c r="N9087" s="36">
        <f>IF($B9087="","",IF($C9087="SUPERSTORE","Superstore","DH"))</f>
        <v/>
      </c>
      <c r="O9087" s="36">
        <f>IF($B9087="","",IFERROR(VLOOKUP($B9087,Mapping!$A:$C,2,0),"Not Mapped"))</f>
        <v/>
      </c>
      <c r="P9087" s="36">
        <f>IF($B9087="","",IFERROR(VLOOKUP($B9087,Mapping!$A:$C,3,0),"Not Mapped"))</f>
        <v/>
      </c>
      <c r="Q9087" s="36">
        <f>IF($B9087="","",IFERROR(VLOOKUP($O9087,Leaders!$A:$B,2,0),"Not Mapped"))</f>
        <v/>
      </c>
      <c r="R9087" s="36">
        <f>IF($B9087="","",IF(COUNTIF(Exclusions!$A:$A,$B9087)&gt;0,"Yes","No"))</f>
        <v/>
      </c>
      <c r="S9087" s="38">
        <f>IF($B9087="","",MIN(1,DAY($A9087)/IF($N9087="Superstore",Settings!$B$5,Settings!$B$4)))</f>
        <v/>
      </c>
      <c r="T9087" s="38">
        <f>IF(OR($B9087="",$G9087="",$S9087=0),"",$G9087/$S9087)</f>
        <v/>
      </c>
      <c r="U9087" s="36">
        <f>IF($T9087="","",IF($T9087&lt;Settings!$B$8,"Critical",IF($T9087&lt;Settings!$B$9,"Semi Critical","Non Critical")))</f>
        <v/>
      </c>
      <c r="V9087" s="28" t="n"/>
      <c r="Z9087">
        <f>IF($B9087="","",IFERROR(VLOOKUP($B9087,'Plan HC for CCA'!$A:$B,2,0),""))</f>
        <v/>
      </c>
      <c r="AA9087">
        <f>IF(OR($B9087="",$Z9087=""),"",IF(N($M9087)&lt;$Z9087,"Delta","No Delta"))</f>
        <v/>
      </c>
      <c r="AB9087">
        <f>IF(OR($B9087="",$Z9087=""),"",MAX(0,$Z9087-N($M9087)))</f>
        <v/>
      </c>
      <c r="AC9087" s="46">
        <f>IF($B9087="","",IFERROR(INDEX('CCA Util %'!$H:$H,MATCH($B9087,'CCA Util %'!$E:$E,0)),""))</f>
        <v/>
      </c>
      <c r="AD9087">
        <f>IF($B9087="","",IFERROR(INDEX('CCA Util %'!$G:$G,MATCH($B9087,'CCA Util %'!$E:$E,0)),""))</f>
        <v/>
      </c>
      <c r="AE9087">
        <f>IF(OR($B9087="",$U9087=""),"",$U9087&amp;" &amp; "&amp;IF(OR($AD9087="",$AD9087=0),"Util NA",$AD9087&amp;" Util"))</f>
        <v/>
      </c>
    </row>
    <row r="9088" ht="15.75" customHeight="1" s="42">
      <c r="A9088" s="41" t="n"/>
      <c r="G9088" s="38" t="n"/>
      <c r="H9088" s="38" t="n"/>
      <c r="I9088" s="38" t="n"/>
      <c r="J9088" s="38" t="n"/>
      <c r="K9088" s="38" t="n"/>
      <c r="L9088" s="38" t="n"/>
      <c r="N9088" s="36">
        <f>IF($B9088="","",IF($C9088="SUPERSTORE","Superstore","DH"))</f>
        <v/>
      </c>
      <c r="O9088" s="36">
        <f>IF($B9088="","",IFERROR(VLOOKUP($B9088,Mapping!$A:$C,2,0),"Not Mapped"))</f>
        <v/>
      </c>
      <c r="P9088" s="36">
        <f>IF($B9088="","",IFERROR(VLOOKUP($B9088,Mapping!$A:$C,3,0),"Not Mapped"))</f>
        <v/>
      </c>
      <c r="Q9088" s="36">
        <f>IF($B9088="","",IFERROR(VLOOKUP($O9088,Leaders!$A:$B,2,0),"Not Mapped"))</f>
        <v/>
      </c>
      <c r="R9088" s="36">
        <f>IF($B9088="","",IF(COUNTIF(Exclusions!$A:$A,$B9088)&gt;0,"Yes","No"))</f>
        <v/>
      </c>
      <c r="S9088" s="38">
        <f>IF($B9088="","",MIN(1,DAY($A9088)/IF($N9088="Superstore",Settings!$B$5,Settings!$B$4)))</f>
        <v/>
      </c>
      <c r="T9088" s="38">
        <f>IF(OR($B9088="",$G9088="",$S9088=0),"",$G9088/$S9088)</f>
        <v/>
      </c>
      <c r="U9088" s="36">
        <f>IF($T9088="","",IF($T9088&lt;Settings!$B$8,"Critical",IF($T9088&lt;Settings!$B$9,"Semi Critical","Non Critical")))</f>
        <v/>
      </c>
      <c r="V9088" s="28" t="n"/>
      <c r="Z9088">
        <f>IF($B9088="","",IFERROR(VLOOKUP($B9088,'Plan HC for CCA'!$A:$B,2,0),""))</f>
        <v/>
      </c>
      <c r="AA9088">
        <f>IF(OR($B9088="",$Z9088=""),"",IF(N($M9088)&lt;$Z9088,"Delta","No Delta"))</f>
        <v/>
      </c>
      <c r="AB9088">
        <f>IF(OR($B9088="",$Z9088=""),"",MAX(0,$Z9088-N($M9088)))</f>
        <v/>
      </c>
      <c r="AC9088" s="46">
        <f>IF($B9088="","",IFERROR(INDEX('CCA Util %'!$H:$H,MATCH($B9088,'CCA Util %'!$E:$E,0)),""))</f>
        <v/>
      </c>
      <c r="AD9088">
        <f>IF($B9088="","",IFERROR(INDEX('CCA Util %'!$G:$G,MATCH($B9088,'CCA Util %'!$E:$E,0)),""))</f>
        <v/>
      </c>
      <c r="AE9088">
        <f>IF(OR($B9088="",$U9088=""),"",$U9088&amp;" &amp; "&amp;IF(OR($AD9088="",$AD9088=0),"Util NA",$AD9088&amp;" Util"))</f>
        <v/>
      </c>
    </row>
    <row r="9089" ht="15.75" customHeight="1" s="42">
      <c r="A9089" s="41" t="n"/>
      <c r="G9089" s="38" t="n"/>
      <c r="H9089" s="38" t="n"/>
      <c r="I9089" s="38" t="n"/>
      <c r="J9089" s="38" t="n"/>
      <c r="K9089" s="38" t="n"/>
      <c r="L9089" s="38" t="n"/>
      <c r="N9089" s="36">
        <f>IF($B9089="","",IF($C9089="SUPERSTORE","Superstore","DH"))</f>
        <v/>
      </c>
      <c r="O9089" s="36">
        <f>IF($B9089="","",IFERROR(VLOOKUP($B9089,Mapping!$A:$C,2,0),"Not Mapped"))</f>
        <v/>
      </c>
      <c r="P9089" s="36">
        <f>IF($B9089="","",IFERROR(VLOOKUP($B9089,Mapping!$A:$C,3,0),"Not Mapped"))</f>
        <v/>
      </c>
      <c r="Q9089" s="36">
        <f>IF($B9089="","",IFERROR(VLOOKUP($O9089,Leaders!$A:$B,2,0),"Not Mapped"))</f>
        <v/>
      </c>
      <c r="R9089" s="36">
        <f>IF($B9089="","",IF(COUNTIF(Exclusions!$A:$A,$B9089)&gt;0,"Yes","No"))</f>
        <v/>
      </c>
      <c r="S9089" s="38">
        <f>IF($B9089="","",MIN(1,DAY($A9089)/IF($N9089="Superstore",Settings!$B$5,Settings!$B$4)))</f>
        <v/>
      </c>
      <c r="T9089" s="38">
        <f>IF(OR($B9089="",$G9089="",$S9089=0),"",$G9089/$S9089)</f>
        <v/>
      </c>
      <c r="U9089" s="36">
        <f>IF($T9089="","",IF($T9089&lt;Settings!$B$8,"Critical",IF($T9089&lt;Settings!$B$9,"Semi Critical","Non Critical")))</f>
        <v/>
      </c>
      <c r="V9089" s="28" t="n"/>
      <c r="Z9089">
        <f>IF($B9089="","",IFERROR(VLOOKUP($B9089,'Plan HC for CCA'!$A:$B,2,0),""))</f>
        <v/>
      </c>
      <c r="AA9089">
        <f>IF(OR($B9089="",$Z9089=""),"",IF(N($M9089)&lt;$Z9089,"Delta","No Delta"))</f>
        <v/>
      </c>
      <c r="AB9089">
        <f>IF(OR($B9089="",$Z9089=""),"",MAX(0,$Z9089-N($M9089)))</f>
        <v/>
      </c>
      <c r="AC9089" s="46">
        <f>IF($B9089="","",IFERROR(INDEX('CCA Util %'!$H:$H,MATCH($B9089,'CCA Util %'!$E:$E,0)),""))</f>
        <v/>
      </c>
      <c r="AD9089">
        <f>IF($B9089="","",IFERROR(INDEX('CCA Util %'!$G:$G,MATCH($B9089,'CCA Util %'!$E:$E,0)),""))</f>
        <v/>
      </c>
      <c r="AE9089">
        <f>IF(OR($B9089="",$U9089=""),"",$U9089&amp;" &amp; "&amp;IF(OR($AD9089="",$AD9089=0),"Util NA",$AD9089&amp;" Util"))</f>
        <v/>
      </c>
    </row>
    <row r="9090" ht="15.75" customHeight="1" s="42">
      <c r="A9090" s="41" t="n"/>
      <c r="G9090" s="38" t="n"/>
      <c r="H9090" s="38" t="n"/>
      <c r="I9090" s="38" t="n"/>
      <c r="J9090" s="38" t="n"/>
      <c r="K9090" s="38" t="n"/>
      <c r="L9090" s="38" t="n"/>
      <c r="N9090" s="36">
        <f>IF($B9090="","",IF($C9090="SUPERSTORE","Superstore","DH"))</f>
        <v/>
      </c>
      <c r="O9090" s="36">
        <f>IF($B9090="","",IFERROR(VLOOKUP($B9090,Mapping!$A:$C,2,0),"Not Mapped"))</f>
        <v/>
      </c>
      <c r="P9090" s="36">
        <f>IF($B9090="","",IFERROR(VLOOKUP($B9090,Mapping!$A:$C,3,0),"Not Mapped"))</f>
        <v/>
      </c>
      <c r="Q9090" s="36">
        <f>IF($B9090="","",IFERROR(VLOOKUP($O9090,Leaders!$A:$B,2,0),"Not Mapped"))</f>
        <v/>
      </c>
      <c r="R9090" s="36">
        <f>IF($B9090="","",IF(COUNTIF(Exclusions!$A:$A,$B9090)&gt;0,"Yes","No"))</f>
        <v/>
      </c>
      <c r="S9090" s="38">
        <f>IF($B9090="","",MIN(1,DAY($A9090)/IF($N9090="Superstore",Settings!$B$5,Settings!$B$4)))</f>
        <v/>
      </c>
      <c r="T9090" s="38">
        <f>IF(OR($B9090="",$G9090="",$S9090=0),"",$G9090/$S9090)</f>
        <v/>
      </c>
      <c r="U9090" s="36">
        <f>IF($T9090="","",IF($T9090&lt;Settings!$B$8,"Critical",IF($T9090&lt;Settings!$B$9,"Semi Critical","Non Critical")))</f>
        <v/>
      </c>
      <c r="V9090" s="28" t="n"/>
      <c r="Z9090">
        <f>IF($B9090="","",IFERROR(VLOOKUP($B9090,'Plan HC for CCA'!$A:$B,2,0),""))</f>
        <v/>
      </c>
      <c r="AA9090">
        <f>IF(OR($B9090="",$Z9090=""),"",IF(N($M9090)&lt;$Z9090,"Delta","No Delta"))</f>
        <v/>
      </c>
      <c r="AB9090">
        <f>IF(OR($B9090="",$Z9090=""),"",MAX(0,$Z9090-N($M9090)))</f>
        <v/>
      </c>
      <c r="AC9090" s="46">
        <f>IF($B9090="","",IFERROR(INDEX('CCA Util %'!$H:$H,MATCH($B9090,'CCA Util %'!$E:$E,0)),""))</f>
        <v/>
      </c>
      <c r="AD9090">
        <f>IF($B9090="","",IFERROR(INDEX('CCA Util %'!$G:$G,MATCH($B9090,'CCA Util %'!$E:$E,0)),""))</f>
        <v/>
      </c>
      <c r="AE9090">
        <f>IF(OR($B9090="",$U9090=""),"",$U9090&amp;" &amp; "&amp;IF(OR($AD9090="",$AD9090=0),"Util NA",$AD9090&amp;" Util"))</f>
        <v/>
      </c>
    </row>
    <row r="9091" ht="15.75" customHeight="1" s="42">
      <c r="A9091" s="41" t="n"/>
      <c r="G9091" s="38" t="n"/>
      <c r="H9091" s="38" t="n"/>
      <c r="I9091" s="38" t="n"/>
      <c r="J9091" s="38" t="n"/>
      <c r="K9091" s="38" t="n"/>
      <c r="L9091" s="38" t="n"/>
      <c r="N9091" s="36">
        <f>IF($B9091="","",IF($C9091="SUPERSTORE","Superstore","DH"))</f>
        <v/>
      </c>
      <c r="O9091" s="36">
        <f>IF($B9091="","",IFERROR(VLOOKUP($B9091,Mapping!$A:$C,2,0),"Not Mapped"))</f>
        <v/>
      </c>
      <c r="P9091" s="36">
        <f>IF($B9091="","",IFERROR(VLOOKUP($B9091,Mapping!$A:$C,3,0),"Not Mapped"))</f>
        <v/>
      </c>
      <c r="Q9091" s="36">
        <f>IF($B9091="","",IFERROR(VLOOKUP($O9091,Leaders!$A:$B,2,0),"Not Mapped"))</f>
        <v/>
      </c>
      <c r="R9091" s="36">
        <f>IF($B9091="","",IF(COUNTIF(Exclusions!$A:$A,$B9091)&gt;0,"Yes","No"))</f>
        <v/>
      </c>
      <c r="S9091" s="38">
        <f>IF($B9091="","",MIN(1,DAY($A9091)/IF($N9091="Superstore",Settings!$B$5,Settings!$B$4)))</f>
        <v/>
      </c>
      <c r="T9091" s="38">
        <f>IF(OR($B9091="",$G9091="",$S9091=0),"",$G9091/$S9091)</f>
        <v/>
      </c>
      <c r="U9091" s="36">
        <f>IF($T9091="","",IF($T9091&lt;Settings!$B$8,"Critical",IF($T9091&lt;Settings!$B$9,"Semi Critical","Non Critical")))</f>
        <v/>
      </c>
      <c r="V9091" s="28" t="n"/>
      <c r="Z9091">
        <f>IF($B9091="","",IFERROR(VLOOKUP($B9091,'Plan HC for CCA'!$A:$B,2,0),""))</f>
        <v/>
      </c>
      <c r="AA9091">
        <f>IF(OR($B9091="",$Z9091=""),"",IF(N($M9091)&lt;$Z9091,"Delta","No Delta"))</f>
        <v/>
      </c>
      <c r="AB9091">
        <f>IF(OR($B9091="",$Z9091=""),"",MAX(0,$Z9091-N($M9091)))</f>
        <v/>
      </c>
      <c r="AC9091" s="46">
        <f>IF($B9091="","",IFERROR(INDEX('CCA Util %'!$H:$H,MATCH($B9091,'CCA Util %'!$E:$E,0)),""))</f>
        <v/>
      </c>
      <c r="AD9091">
        <f>IF($B9091="","",IFERROR(INDEX('CCA Util %'!$G:$G,MATCH($B9091,'CCA Util %'!$E:$E,0)),""))</f>
        <v/>
      </c>
      <c r="AE9091">
        <f>IF(OR($B9091="",$U9091=""),"",$U9091&amp;" &amp; "&amp;IF(OR($AD9091="",$AD9091=0),"Util NA",$AD9091&amp;" Util"))</f>
        <v/>
      </c>
    </row>
    <row r="9092" ht="15.75" customHeight="1" s="42">
      <c r="A9092" s="41" t="n"/>
      <c r="G9092" s="38" t="n"/>
      <c r="H9092" s="38" t="n"/>
      <c r="I9092" s="38" t="n"/>
      <c r="J9092" s="38" t="n"/>
      <c r="K9092" s="38" t="n"/>
      <c r="L9092" s="38" t="n"/>
      <c r="N9092" s="36">
        <f>IF($B9092="","",IF($C9092="SUPERSTORE","Superstore","DH"))</f>
        <v/>
      </c>
      <c r="O9092" s="36">
        <f>IF($B9092="","",IFERROR(VLOOKUP($B9092,Mapping!$A:$C,2,0),"Not Mapped"))</f>
        <v/>
      </c>
      <c r="P9092" s="36">
        <f>IF($B9092="","",IFERROR(VLOOKUP($B9092,Mapping!$A:$C,3,0),"Not Mapped"))</f>
        <v/>
      </c>
      <c r="Q9092" s="36">
        <f>IF($B9092="","",IFERROR(VLOOKUP($O9092,Leaders!$A:$B,2,0),"Not Mapped"))</f>
        <v/>
      </c>
      <c r="R9092" s="36">
        <f>IF($B9092="","",IF(COUNTIF(Exclusions!$A:$A,$B9092)&gt;0,"Yes","No"))</f>
        <v/>
      </c>
      <c r="S9092" s="38">
        <f>IF($B9092="","",MIN(1,DAY($A9092)/IF($N9092="Superstore",Settings!$B$5,Settings!$B$4)))</f>
        <v/>
      </c>
      <c r="T9092" s="38">
        <f>IF(OR($B9092="",$G9092="",$S9092=0),"",$G9092/$S9092)</f>
        <v/>
      </c>
      <c r="U9092" s="36">
        <f>IF($T9092="","",IF($T9092&lt;Settings!$B$8,"Critical",IF($T9092&lt;Settings!$B$9,"Semi Critical","Non Critical")))</f>
        <v/>
      </c>
      <c r="V9092" s="28" t="n"/>
      <c r="Z9092">
        <f>IF($B9092="","",IFERROR(VLOOKUP($B9092,'Plan HC for CCA'!$A:$B,2,0),""))</f>
        <v/>
      </c>
      <c r="AA9092">
        <f>IF(OR($B9092="",$Z9092=""),"",IF(N($M9092)&lt;$Z9092,"Delta","No Delta"))</f>
        <v/>
      </c>
      <c r="AB9092">
        <f>IF(OR($B9092="",$Z9092=""),"",MAX(0,$Z9092-N($M9092)))</f>
        <v/>
      </c>
      <c r="AC9092" s="46">
        <f>IF($B9092="","",IFERROR(INDEX('CCA Util %'!$H:$H,MATCH($B9092,'CCA Util %'!$E:$E,0)),""))</f>
        <v/>
      </c>
      <c r="AD9092">
        <f>IF($B9092="","",IFERROR(INDEX('CCA Util %'!$G:$G,MATCH($B9092,'CCA Util %'!$E:$E,0)),""))</f>
        <v/>
      </c>
      <c r="AE9092">
        <f>IF(OR($B9092="",$U9092=""),"",$U9092&amp;" &amp; "&amp;IF(OR($AD9092="",$AD9092=0),"Util NA",$AD9092&amp;" Util"))</f>
        <v/>
      </c>
    </row>
    <row r="9093" ht="15.75" customHeight="1" s="42">
      <c r="A9093" s="41" t="n"/>
      <c r="G9093" s="38" t="n"/>
      <c r="H9093" s="38" t="n"/>
      <c r="I9093" s="38" t="n"/>
      <c r="J9093" s="38" t="n"/>
      <c r="K9093" s="38" t="n"/>
      <c r="L9093" s="38" t="n"/>
      <c r="N9093" s="36">
        <f>IF($B9093="","",IF($C9093="SUPERSTORE","Superstore","DH"))</f>
        <v/>
      </c>
      <c r="O9093" s="36">
        <f>IF($B9093="","",IFERROR(VLOOKUP($B9093,Mapping!$A:$C,2,0),"Not Mapped"))</f>
        <v/>
      </c>
      <c r="P9093" s="36">
        <f>IF($B9093="","",IFERROR(VLOOKUP($B9093,Mapping!$A:$C,3,0),"Not Mapped"))</f>
        <v/>
      </c>
      <c r="Q9093" s="36">
        <f>IF($B9093="","",IFERROR(VLOOKUP($O9093,Leaders!$A:$B,2,0),"Not Mapped"))</f>
        <v/>
      </c>
      <c r="R9093" s="36">
        <f>IF($B9093="","",IF(COUNTIF(Exclusions!$A:$A,$B9093)&gt;0,"Yes","No"))</f>
        <v/>
      </c>
      <c r="S9093" s="38">
        <f>IF($B9093="","",MIN(1,DAY($A9093)/IF($N9093="Superstore",Settings!$B$5,Settings!$B$4)))</f>
        <v/>
      </c>
      <c r="T9093" s="38">
        <f>IF(OR($B9093="",$G9093="",$S9093=0),"",$G9093/$S9093)</f>
        <v/>
      </c>
      <c r="U9093" s="36">
        <f>IF($T9093="","",IF($T9093&lt;Settings!$B$8,"Critical",IF($T9093&lt;Settings!$B$9,"Semi Critical","Non Critical")))</f>
        <v/>
      </c>
      <c r="V9093" s="28" t="n"/>
      <c r="Z9093">
        <f>IF($B9093="","",IFERROR(VLOOKUP($B9093,'Plan HC for CCA'!$A:$B,2,0),""))</f>
        <v/>
      </c>
      <c r="AA9093">
        <f>IF(OR($B9093="",$Z9093=""),"",IF(N($M9093)&lt;$Z9093,"Delta","No Delta"))</f>
        <v/>
      </c>
      <c r="AB9093">
        <f>IF(OR($B9093="",$Z9093=""),"",MAX(0,$Z9093-N($M9093)))</f>
        <v/>
      </c>
      <c r="AC9093" s="46">
        <f>IF($B9093="","",IFERROR(INDEX('CCA Util %'!$H:$H,MATCH($B9093,'CCA Util %'!$E:$E,0)),""))</f>
        <v/>
      </c>
      <c r="AD9093">
        <f>IF($B9093="","",IFERROR(INDEX('CCA Util %'!$G:$G,MATCH($B9093,'CCA Util %'!$E:$E,0)),""))</f>
        <v/>
      </c>
      <c r="AE9093">
        <f>IF(OR($B9093="",$U9093=""),"",$U9093&amp;" &amp; "&amp;IF(OR($AD9093="",$AD9093=0),"Util NA",$AD9093&amp;" Util"))</f>
        <v/>
      </c>
    </row>
    <row r="9094" ht="15.75" customHeight="1" s="42">
      <c r="A9094" s="41" t="n"/>
      <c r="G9094" s="38" t="n"/>
      <c r="H9094" s="38" t="n"/>
      <c r="I9094" s="38" t="n"/>
      <c r="J9094" s="38" t="n"/>
      <c r="K9094" s="38" t="n"/>
      <c r="L9094" s="38" t="n"/>
      <c r="N9094" s="36">
        <f>IF($B9094="","",IF($C9094="SUPERSTORE","Superstore","DH"))</f>
        <v/>
      </c>
      <c r="O9094" s="36">
        <f>IF($B9094="","",IFERROR(VLOOKUP($B9094,Mapping!$A:$C,2,0),"Not Mapped"))</f>
        <v/>
      </c>
      <c r="P9094" s="36">
        <f>IF($B9094="","",IFERROR(VLOOKUP($B9094,Mapping!$A:$C,3,0),"Not Mapped"))</f>
        <v/>
      </c>
      <c r="Q9094" s="36">
        <f>IF($B9094="","",IFERROR(VLOOKUP($O9094,Leaders!$A:$B,2,0),"Not Mapped"))</f>
        <v/>
      </c>
      <c r="R9094" s="36">
        <f>IF($B9094="","",IF(COUNTIF(Exclusions!$A:$A,$B9094)&gt;0,"Yes","No"))</f>
        <v/>
      </c>
      <c r="S9094" s="38">
        <f>IF($B9094="","",MIN(1,DAY($A9094)/IF($N9094="Superstore",Settings!$B$5,Settings!$B$4)))</f>
        <v/>
      </c>
      <c r="T9094" s="38">
        <f>IF(OR($B9094="",$G9094="",$S9094=0),"",$G9094/$S9094)</f>
        <v/>
      </c>
      <c r="U9094" s="36">
        <f>IF($T9094="","",IF($T9094&lt;Settings!$B$8,"Critical",IF($T9094&lt;Settings!$B$9,"Semi Critical","Non Critical")))</f>
        <v/>
      </c>
      <c r="V9094" s="28" t="n"/>
      <c r="Z9094">
        <f>IF($B9094="","",IFERROR(VLOOKUP($B9094,'Plan HC for CCA'!$A:$B,2,0),""))</f>
        <v/>
      </c>
      <c r="AA9094">
        <f>IF(OR($B9094="",$Z9094=""),"",IF(N($M9094)&lt;$Z9094,"Delta","No Delta"))</f>
        <v/>
      </c>
      <c r="AB9094">
        <f>IF(OR($B9094="",$Z9094=""),"",MAX(0,$Z9094-N($M9094)))</f>
        <v/>
      </c>
      <c r="AC9094" s="46">
        <f>IF($B9094="","",IFERROR(INDEX('CCA Util %'!$H:$H,MATCH($B9094,'CCA Util %'!$E:$E,0)),""))</f>
        <v/>
      </c>
      <c r="AD9094">
        <f>IF($B9094="","",IFERROR(INDEX('CCA Util %'!$G:$G,MATCH($B9094,'CCA Util %'!$E:$E,0)),""))</f>
        <v/>
      </c>
      <c r="AE9094">
        <f>IF(OR($B9094="",$U9094=""),"",$U9094&amp;" &amp; "&amp;IF(OR($AD9094="",$AD9094=0),"Util NA",$AD9094&amp;" Util"))</f>
        <v/>
      </c>
    </row>
    <row r="9095" ht="15.75" customHeight="1" s="42">
      <c r="A9095" s="41" t="n"/>
      <c r="G9095" s="38" t="n"/>
      <c r="H9095" s="38" t="n"/>
      <c r="I9095" s="38" t="n"/>
      <c r="J9095" s="38" t="n"/>
      <c r="K9095" s="38" t="n"/>
      <c r="L9095" s="38" t="n"/>
      <c r="N9095" s="36">
        <f>IF($B9095="","",IF($C9095="SUPERSTORE","Superstore","DH"))</f>
        <v/>
      </c>
      <c r="O9095" s="36">
        <f>IF($B9095="","",IFERROR(VLOOKUP($B9095,Mapping!$A:$C,2,0),"Not Mapped"))</f>
        <v/>
      </c>
      <c r="P9095" s="36">
        <f>IF($B9095="","",IFERROR(VLOOKUP($B9095,Mapping!$A:$C,3,0),"Not Mapped"))</f>
        <v/>
      </c>
      <c r="Q9095" s="36">
        <f>IF($B9095="","",IFERROR(VLOOKUP($O9095,Leaders!$A:$B,2,0),"Not Mapped"))</f>
        <v/>
      </c>
      <c r="R9095" s="36">
        <f>IF($B9095="","",IF(COUNTIF(Exclusions!$A:$A,$B9095)&gt;0,"Yes","No"))</f>
        <v/>
      </c>
      <c r="S9095" s="38">
        <f>IF($B9095="","",MIN(1,DAY($A9095)/IF($N9095="Superstore",Settings!$B$5,Settings!$B$4)))</f>
        <v/>
      </c>
      <c r="T9095" s="38">
        <f>IF(OR($B9095="",$G9095="",$S9095=0),"",$G9095/$S9095)</f>
        <v/>
      </c>
      <c r="U9095" s="36">
        <f>IF($T9095="","",IF($T9095&lt;Settings!$B$8,"Critical",IF($T9095&lt;Settings!$B$9,"Semi Critical","Non Critical")))</f>
        <v/>
      </c>
      <c r="V9095" s="28" t="n"/>
      <c r="Z9095">
        <f>IF($B9095="","",IFERROR(VLOOKUP($B9095,'Plan HC for CCA'!$A:$B,2,0),""))</f>
        <v/>
      </c>
      <c r="AA9095">
        <f>IF(OR($B9095="",$Z9095=""),"",IF(N($M9095)&lt;$Z9095,"Delta","No Delta"))</f>
        <v/>
      </c>
      <c r="AB9095">
        <f>IF(OR($B9095="",$Z9095=""),"",MAX(0,$Z9095-N($M9095)))</f>
        <v/>
      </c>
      <c r="AC9095" s="46">
        <f>IF($B9095="","",IFERROR(INDEX('CCA Util %'!$H:$H,MATCH($B9095,'CCA Util %'!$E:$E,0)),""))</f>
        <v/>
      </c>
      <c r="AD9095">
        <f>IF($B9095="","",IFERROR(INDEX('CCA Util %'!$G:$G,MATCH($B9095,'CCA Util %'!$E:$E,0)),""))</f>
        <v/>
      </c>
      <c r="AE9095">
        <f>IF(OR($B9095="",$U9095=""),"",$U9095&amp;" &amp; "&amp;IF(OR($AD9095="",$AD9095=0),"Util NA",$AD9095&amp;" Util"))</f>
        <v/>
      </c>
    </row>
    <row r="9096" ht="15.75" customHeight="1" s="42">
      <c r="A9096" s="41" t="n"/>
      <c r="G9096" s="38" t="n"/>
      <c r="H9096" s="38" t="n"/>
      <c r="I9096" s="38" t="n"/>
      <c r="J9096" s="38" t="n"/>
      <c r="K9096" s="38" t="n"/>
      <c r="L9096" s="38" t="n"/>
      <c r="N9096" s="36">
        <f>IF($B9096="","",IF($C9096="SUPERSTORE","Superstore","DH"))</f>
        <v/>
      </c>
      <c r="O9096" s="36">
        <f>IF($B9096="","",IFERROR(VLOOKUP($B9096,Mapping!$A:$C,2,0),"Not Mapped"))</f>
        <v/>
      </c>
      <c r="P9096" s="36">
        <f>IF($B9096="","",IFERROR(VLOOKUP($B9096,Mapping!$A:$C,3,0),"Not Mapped"))</f>
        <v/>
      </c>
      <c r="Q9096" s="36">
        <f>IF($B9096="","",IFERROR(VLOOKUP($O9096,Leaders!$A:$B,2,0),"Not Mapped"))</f>
        <v/>
      </c>
      <c r="R9096" s="36">
        <f>IF($B9096="","",IF(COUNTIF(Exclusions!$A:$A,$B9096)&gt;0,"Yes","No"))</f>
        <v/>
      </c>
      <c r="S9096" s="38">
        <f>IF($B9096="","",MIN(1,DAY($A9096)/IF($N9096="Superstore",Settings!$B$5,Settings!$B$4)))</f>
        <v/>
      </c>
      <c r="T9096" s="38">
        <f>IF(OR($B9096="",$G9096="",$S9096=0),"",$G9096/$S9096)</f>
        <v/>
      </c>
      <c r="U9096" s="36">
        <f>IF($T9096="","",IF($T9096&lt;Settings!$B$8,"Critical",IF($T9096&lt;Settings!$B$9,"Semi Critical","Non Critical")))</f>
        <v/>
      </c>
      <c r="V9096" s="28" t="n"/>
      <c r="Z9096">
        <f>IF($B9096="","",IFERROR(VLOOKUP($B9096,'Plan HC for CCA'!$A:$B,2,0),""))</f>
        <v/>
      </c>
      <c r="AA9096">
        <f>IF(OR($B9096="",$Z9096=""),"",IF(N($M9096)&lt;$Z9096,"Delta","No Delta"))</f>
        <v/>
      </c>
      <c r="AB9096">
        <f>IF(OR($B9096="",$Z9096=""),"",MAX(0,$Z9096-N($M9096)))</f>
        <v/>
      </c>
      <c r="AC9096" s="46">
        <f>IF($B9096="","",IFERROR(INDEX('CCA Util %'!$H:$H,MATCH($B9096,'CCA Util %'!$E:$E,0)),""))</f>
        <v/>
      </c>
      <c r="AD9096">
        <f>IF($B9096="","",IFERROR(INDEX('CCA Util %'!$G:$G,MATCH($B9096,'CCA Util %'!$E:$E,0)),""))</f>
        <v/>
      </c>
      <c r="AE9096">
        <f>IF(OR($B9096="",$U9096=""),"",$U9096&amp;" &amp; "&amp;IF(OR($AD9096="",$AD9096=0),"Util NA",$AD9096&amp;" Util"))</f>
        <v/>
      </c>
    </row>
    <row r="9097" ht="15.75" customHeight="1" s="42">
      <c r="A9097" s="41" t="n"/>
      <c r="G9097" s="38" t="n"/>
      <c r="H9097" s="38" t="n"/>
      <c r="I9097" s="38" t="n"/>
      <c r="J9097" s="38" t="n"/>
      <c r="K9097" s="38" t="n"/>
      <c r="L9097" s="38" t="n"/>
      <c r="N9097" s="36">
        <f>IF($B9097="","",IF($C9097="SUPERSTORE","Superstore","DH"))</f>
        <v/>
      </c>
      <c r="O9097" s="36">
        <f>IF($B9097="","",IFERROR(VLOOKUP($B9097,Mapping!$A:$C,2,0),"Not Mapped"))</f>
        <v/>
      </c>
      <c r="P9097" s="36">
        <f>IF($B9097="","",IFERROR(VLOOKUP($B9097,Mapping!$A:$C,3,0),"Not Mapped"))</f>
        <v/>
      </c>
      <c r="Q9097" s="36">
        <f>IF($B9097="","",IFERROR(VLOOKUP($O9097,Leaders!$A:$B,2,0),"Not Mapped"))</f>
        <v/>
      </c>
      <c r="R9097" s="36">
        <f>IF($B9097="","",IF(COUNTIF(Exclusions!$A:$A,$B9097)&gt;0,"Yes","No"))</f>
        <v/>
      </c>
      <c r="S9097" s="38">
        <f>IF($B9097="","",MIN(1,DAY($A9097)/IF($N9097="Superstore",Settings!$B$5,Settings!$B$4)))</f>
        <v/>
      </c>
      <c r="T9097" s="38">
        <f>IF(OR($B9097="",$G9097="",$S9097=0),"",$G9097/$S9097)</f>
        <v/>
      </c>
      <c r="U9097" s="36">
        <f>IF($T9097="","",IF($T9097&lt;Settings!$B$8,"Critical",IF($T9097&lt;Settings!$B$9,"Semi Critical","Non Critical")))</f>
        <v/>
      </c>
      <c r="V9097" s="28" t="n"/>
      <c r="Z9097">
        <f>IF($B9097="","",IFERROR(VLOOKUP($B9097,'Plan HC for CCA'!$A:$B,2,0),""))</f>
        <v/>
      </c>
      <c r="AA9097">
        <f>IF(OR($B9097="",$Z9097=""),"",IF(N($M9097)&lt;$Z9097,"Delta","No Delta"))</f>
        <v/>
      </c>
      <c r="AB9097">
        <f>IF(OR($B9097="",$Z9097=""),"",MAX(0,$Z9097-N($M9097)))</f>
        <v/>
      </c>
      <c r="AC9097" s="46">
        <f>IF($B9097="","",IFERROR(INDEX('CCA Util %'!$H:$H,MATCH($B9097,'CCA Util %'!$E:$E,0)),""))</f>
        <v/>
      </c>
      <c r="AD9097">
        <f>IF($B9097="","",IFERROR(INDEX('CCA Util %'!$G:$G,MATCH($B9097,'CCA Util %'!$E:$E,0)),""))</f>
        <v/>
      </c>
      <c r="AE9097">
        <f>IF(OR($B9097="",$U9097=""),"",$U9097&amp;" &amp; "&amp;IF(OR($AD9097="",$AD9097=0),"Util NA",$AD9097&amp;" Util"))</f>
        <v/>
      </c>
    </row>
    <row r="9098" ht="15.75" customHeight="1" s="42">
      <c r="A9098" s="41" t="n"/>
      <c r="G9098" s="38" t="n"/>
      <c r="H9098" s="38" t="n"/>
      <c r="I9098" s="38" t="n"/>
      <c r="J9098" s="38" t="n"/>
      <c r="K9098" s="38" t="n"/>
      <c r="L9098" s="38" t="n"/>
      <c r="N9098" s="36">
        <f>IF($B9098="","",IF($C9098="SUPERSTORE","Superstore","DH"))</f>
        <v/>
      </c>
      <c r="O9098" s="36">
        <f>IF($B9098="","",IFERROR(VLOOKUP($B9098,Mapping!$A:$C,2,0),"Not Mapped"))</f>
        <v/>
      </c>
      <c r="P9098" s="36">
        <f>IF($B9098="","",IFERROR(VLOOKUP($B9098,Mapping!$A:$C,3,0),"Not Mapped"))</f>
        <v/>
      </c>
      <c r="Q9098" s="36">
        <f>IF($B9098="","",IFERROR(VLOOKUP($O9098,Leaders!$A:$B,2,0),"Not Mapped"))</f>
        <v/>
      </c>
      <c r="R9098" s="36">
        <f>IF($B9098="","",IF(COUNTIF(Exclusions!$A:$A,$B9098)&gt;0,"Yes","No"))</f>
        <v/>
      </c>
      <c r="S9098" s="38">
        <f>IF($B9098="","",MIN(1,DAY($A9098)/IF($N9098="Superstore",Settings!$B$5,Settings!$B$4)))</f>
        <v/>
      </c>
      <c r="T9098" s="38">
        <f>IF(OR($B9098="",$G9098="",$S9098=0),"",$G9098/$S9098)</f>
        <v/>
      </c>
      <c r="U9098" s="36">
        <f>IF($T9098="","",IF($T9098&lt;Settings!$B$8,"Critical",IF($T9098&lt;Settings!$B$9,"Semi Critical","Non Critical")))</f>
        <v/>
      </c>
      <c r="V9098" s="28" t="n"/>
      <c r="Z9098">
        <f>IF($B9098="","",IFERROR(VLOOKUP($B9098,'Plan HC for CCA'!$A:$B,2,0),""))</f>
        <v/>
      </c>
      <c r="AA9098">
        <f>IF(OR($B9098="",$Z9098=""),"",IF(N($M9098)&lt;$Z9098,"Delta","No Delta"))</f>
        <v/>
      </c>
      <c r="AB9098">
        <f>IF(OR($B9098="",$Z9098=""),"",MAX(0,$Z9098-N($M9098)))</f>
        <v/>
      </c>
      <c r="AC9098" s="46">
        <f>IF($B9098="","",IFERROR(INDEX('CCA Util %'!$H:$H,MATCH($B9098,'CCA Util %'!$E:$E,0)),""))</f>
        <v/>
      </c>
      <c r="AD9098">
        <f>IF($B9098="","",IFERROR(INDEX('CCA Util %'!$G:$G,MATCH($B9098,'CCA Util %'!$E:$E,0)),""))</f>
        <v/>
      </c>
      <c r="AE9098">
        <f>IF(OR($B9098="",$U9098=""),"",$U9098&amp;" &amp; "&amp;IF(OR($AD9098="",$AD9098=0),"Util NA",$AD9098&amp;" Util"))</f>
        <v/>
      </c>
    </row>
    <row r="9099" ht="15.75" customHeight="1" s="42">
      <c r="A9099" s="41" t="n"/>
      <c r="G9099" s="38" t="n"/>
      <c r="H9099" s="38" t="n"/>
      <c r="I9099" s="38" t="n"/>
      <c r="J9099" s="38" t="n"/>
      <c r="K9099" s="38" t="n"/>
      <c r="L9099" s="38" t="n"/>
      <c r="N9099" s="36">
        <f>IF($B9099="","",IF($C9099="SUPERSTORE","Superstore","DH"))</f>
        <v/>
      </c>
      <c r="O9099" s="36">
        <f>IF($B9099="","",IFERROR(VLOOKUP($B9099,Mapping!$A:$C,2,0),"Not Mapped"))</f>
        <v/>
      </c>
      <c r="P9099" s="36">
        <f>IF($B9099="","",IFERROR(VLOOKUP($B9099,Mapping!$A:$C,3,0),"Not Mapped"))</f>
        <v/>
      </c>
      <c r="Q9099" s="36">
        <f>IF($B9099="","",IFERROR(VLOOKUP($O9099,Leaders!$A:$B,2,0),"Not Mapped"))</f>
        <v/>
      </c>
      <c r="R9099" s="36">
        <f>IF($B9099="","",IF(COUNTIF(Exclusions!$A:$A,$B9099)&gt;0,"Yes","No"))</f>
        <v/>
      </c>
      <c r="S9099" s="38">
        <f>IF($B9099="","",MIN(1,DAY($A9099)/IF($N9099="Superstore",Settings!$B$5,Settings!$B$4)))</f>
        <v/>
      </c>
      <c r="T9099" s="38">
        <f>IF(OR($B9099="",$G9099="",$S9099=0),"",$G9099/$S9099)</f>
        <v/>
      </c>
      <c r="U9099" s="36">
        <f>IF($T9099="","",IF($T9099&lt;Settings!$B$8,"Critical",IF($T9099&lt;Settings!$B$9,"Semi Critical","Non Critical")))</f>
        <v/>
      </c>
      <c r="V9099" s="28" t="n"/>
      <c r="Z9099">
        <f>IF($B9099="","",IFERROR(VLOOKUP($B9099,'Plan HC for CCA'!$A:$B,2,0),""))</f>
        <v/>
      </c>
      <c r="AA9099">
        <f>IF(OR($B9099="",$Z9099=""),"",IF(N($M9099)&lt;$Z9099,"Delta","No Delta"))</f>
        <v/>
      </c>
      <c r="AB9099">
        <f>IF(OR($B9099="",$Z9099=""),"",MAX(0,$Z9099-N($M9099)))</f>
        <v/>
      </c>
      <c r="AC9099" s="46">
        <f>IF($B9099="","",IFERROR(INDEX('CCA Util %'!$H:$H,MATCH($B9099,'CCA Util %'!$E:$E,0)),""))</f>
        <v/>
      </c>
      <c r="AD9099">
        <f>IF($B9099="","",IFERROR(INDEX('CCA Util %'!$G:$G,MATCH($B9099,'CCA Util %'!$E:$E,0)),""))</f>
        <v/>
      </c>
      <c r="AE9099">
        <f>IF(OR($B9099="",$U9099=""),"",$U9099&amp;" &amp; "&amp;IF(OR($AD9099="",$AD9099=0),"Util NA",$AD9099&amp;" Util"))</f>
        <v/>
      </c>
    </row>
    <row r="9100" ht="15.75" customHeight="1" s="42">
      <c r="A9100" s="41" t="n"/>
      <c r="G9100" s="38" t="n"/>
      <c r="H9100" s="38" t="n"/>
      <c r="I9100" s="38" t="n"/>
      <c r="J9100" s="38" t="n"/>
      <c r="K9100" s="38" t="n"/>
      <c r="L9100" s="38" t="n"/>
      <c r="N9100" s="36">
        <f>IF($B9100="","",IF($C9100="SUPERSTORE","Superstore","DH"))</f>
        <v/>
      </c>
      <c r="O9100" s="36">
        <f>IF($B9100="","",IFERROR(VLOOKUP($B9100,Mapping!$A:$C,2,0),"Not Mapped"))</f>
        <v/>
      </c>
      <c r="P9100" s="36">
        <f>IF($B9100="","",IFERROR(VLOOKUP($B9100,Mapping!$A:$C,3,0),"Not Mapped"))</f>
        <v/>
      </c>
      <c r="Q9100" s="36">
        <f>IF($B9100="","",IFERROR(VLOOKUP($O9100,Leaders!$A:$B,2,0),"Not Mapped"))</f>
        <v/>
      </c>
      <c r="R9100" s="36">
        <f>IF($B9100="","",IF(COUNTIF(Exclusions!$A:$A,$B9100)&gt;0,"Yes","No"))</f>
        <v/>
      </c>
      <c r="S9100" s="38">
        <f>IF($B9100="","",MIN(1,DAY($A9100)/IF($N9100="Superstore",Settings!$B$5,Settings!$B$4)))</f>
        <v/>
      </c>
      <c r="T9100" s="38">
        <f>IF(OR($B9100="",$G9100="",$S9100=0),"",$G9100/$S9100)</f>
        <v/>
      </c>
      <c r="U9100" s="36">
        <f>IF($T9100="","",IF($T9100&lt;Settings!$B$8,"Critical",IF($T9100&lt;Settings!$B$9,"Semi Critical","Non Critical")))</f>
        <v/>
      </c>
      <c r="V9100" s="28" t="n"/>
      <c r="Z9100">
        <f>IF($B9100="","",IFERROR(VLOOKUP($B9100,'Plan HC for CCA'!$A:$B,2,0),""))</f>
        <v/>
      </c>
      <c r="AA9100">
        <f>IF(OR($B9100="",$Z9100=""),"",IF(N($M9100)&lt;$Z9100,"Delta","No Delta"))</f>
        <v/>
      </c>
      <c r="AB9100">
        <f>IF(OR($B9100="",$Z9100=""),"",MAX(0,$Z9100-N($M9100)))</f>
        <v/>
      </c>
      <c r="AC9100" s="46">
        <f>IF($B9100="","",IFERROR(INDEX('CCA Util %'!$H:$H,MATCH($B9100,'CCA Util %'!$E:$E,0)),""))</f>
        <v/>
      </c>
      <c r="AD9100">
        <f>IF($B9100="","",IFERROR(INDEX('CCA Util %'!$G:$G,MATCH($B9100,'CCA Util %'!$E:$E,0)),""))</f>
        <v/>
      </c>
      <c r="AE9100">
        <f>IF(OR($B9100="",$U9100=""),"",$U9100&amp;" &amp; "&amp;IF(OR($AD9100="",$AD9100=0),"Util NA",$AD9100&amp;" Util"))</f>
        <v/>
      </c>
    </row>
    <row r="9101" ht="15.75" customHeight="1" s="42">
      <c r="A9101" s="41" t="n"/>
      <c r="G9101" s="38" t="n"/>
      <c r="H9101" s="38" t="n"/>
      <c r="I9101" s="38" t="n"/>
      <c r="J9101" s="38" t="n"/>
      <c r="K9101" s="38" t="n"/>
      <c r="L9101" s="38" t="n"/>
      <c r="N9101" s="36">
        <f>IF($B9101="","",IF($C9101="SUPERSTORE","Superstore","DH"))</f>
        <v/>
      </c>
      <c r="O9101" s="36">
        <f>IF($B9101="","",IFERROR(VLOOKUP($B9101,Mapping!$A:$C,2,0),"Not Mapped"))</f>
        <v/>
      </c>
      <c r="P9101" s="36">
        <f>IF($B9101="","",IFERROR(VLOOKUP($B9101,Mapping!$A:$C,3,0),"Not Mapped"))</f>
        <v/>
      </c>
      <c r="Q9101" s="36">
        <f>IF($B9101="","",IFERROR(VLOOKUP($O9101,Leaders!$A:$B,2,0),"Not Mapped"))</f>
        <v/>
      </c>
      <c r="R9101" s="36">
        <f>IF($B9101="","",IF(COUNTIF(Exclusions!$A:$A,$B9101)&gt;0,"Yes","No"))</f>
        <v/>
      </c>
      <c r="S9101" s="38">
        <f>IF($B9101="","",MIN(1,DAY($A9101)/IF($N9101="Superstore",Settings!$B$5,Settings!$B$4)))</f>
        <v/>
      </c>
      <c r="T9101" s="38">
        <f>IF(OR($B9101="",$G9101="",$S9101=0),"",$G9101/$S9101)</f>
        <v/>
      </c>
      <c r="U9101" s="36">
        <f>IF($T9101="","",IF($T9101&lt;Settings!$B$8,"Critical",IF($T9101&lt;Settings!$B$9,"Semi Critical","Non Critical")))</f>
        <v/>
      </c>
      <c r="V9101" s="28" t="n"/>
      <c r="Z9101">
        <f>IF($B9101="","",IFERROR(VLOOKUP($B9101,'Plan HC for CCA'!$A:$B,2,0),""))</f>
        <v/>
      </c>
      <c r="AA9101">
        <f>IF(OR($B9101="",$Z9101=""),"",IF(N($M9101)&lt;$Z9101,"Delta","No Delta"))</f>
        <v/>
      </c>
      <c r="AB9101">
        <f>IF(OR($B9101="",$Z9101=""),"",MAX(0,$Z9101-N($M9101)))</f>
        <v/>
      </c>
      <c r="AC9101" s="46">
        <f>IF($B9101="","",IFERROR(INDEX('CCA Util %'!$H:$H,MATCH($B9101,'CCA Util %'!$E:$E,0)),""))</f>
        <v/>
      </c>
      <c r="AD9101">
        <f>IF($B9101="","",IFERROR(INDEX('CCA Util %'!$G:$G,MATCH($B9101,'CCA Util %'!$E:$E,0)),""))</f>
        <v/>
      </c>
      <c r="AE9101">
        <f>IF(OR($B9101="",$U9101=""),"",$U9101&amp;" &amp; "&amp;IF(OR($AD9101="",$AD9101=0),"Util NA",$AD9101&amp;" Util"))</f>
        <v/>
      </c>
    </row>
    <row r="9102" ht="15.75" customHeight="1" s="42">
      <c r="A9102" s="41" t="n"/>
      <c r="G9102" s="38" t="n"/>
      <c r="H9102" s="38" t="n"/>
      <c r="I9102" s="38" t="n"/>
      <c r="J9102" s="38" t="n"/>
      <c r="K9102" s="38" t="n"/>
      <c r="L9102" s="38" t="n"/>
      <c r="N9102" s="36">
        <f>IF($B9102="","",IF($C9102="SUPERSTORE","Superstore","DH"))</f>
        <v/>
      </c>
      <c r="O9102" s="36">
        <f>IF($B9102="","",IFERROR(VLOOKUP($B9102,Mapping!$A:$C,2,0),"Not Mapped"))</f>
        <v/>
      </c>
      <c r="P9102" s="36">
        <f>IF($B9102="","",IFERROR(VLOOKUP($B9102,Mapping!$A:$C,3,0),"Not Mapped"))</f>
        <v/>
      </c>
      <c r="Q9102" s="36">
        <f>IF($B9102="","",IFERROR(VLOOKUP($O9102,Leaders!$A:$B,2,0),"Not Mapped"))</f>
        <v/>
      </c>
      <c r="R9102" s="36">
        <f>IF($B9102="","",IF(COUNTIF(Exclusions!$A:$A,$B9102)&gt;0,"Yes","No"))</f>
        <v/>
      </c>
      <c r="S9102" s="38">
        <f>IF($B9102="","",MIN(1,DAY($A9102)/IF($N9102="Superstore",Settings!$B$5,Settings!$B$4)))</f>
        <v/>
      </c>
      <c r="T9102" s="38">
        <f>IF(OR($B9102="",$G9102="",$S9102=0),"",$G9102/$S9102)</f>
        <v/>
      </c>
      <c r="U9102" s="36">
        <f>IF($T9102="","",IF($T9102&lt;Settings!$B$8,"Critical",IF($T9102&lt;Settings!$B$9,"Semi Critical","Non Critical")))</f>
        <v/>
      </c>
      <c r="V9102" s="28" t="n"/>
      <c r="Z9102">
        <f>IF($B9102="","",IFERROR(VLOOKUP($B9102,'Plan HC for CCA'!$A:$B,2,0),""))</f>
        <v/>
      </c>
      <c r="AA9102">
        <f>IF(OR($B9102="",$Z9102=""),"",IF(N($M9102)&lt;$Z9102,"Delta","No Delta"))</f>
        <v/>
      </c>
      <c r="AB9102">
        <f>IF(OR($B9102="",$Z9102=""),"",MAX(0,$Z9102-N($M9102)))</f>
        <v/>
      </c>
      <c r="AC9102" s="46">
        <f>IF($B9102="","",IFERROR(INDEX('CCA Util %'!$H:$H,MATCH($B9102,'CCA Util %'!$E:$E,0)),""))</f>
        <v/>
      </c>
      <c r="AD9102">
        <f>IF($B9102="","",IFERROR(INDEX('CCA Util %'!$G:$G,MATCH($B9102,'CCA Util %'!$E:$E,0)),""))</f>
        <v/>
      </c>
      <c r="AE9102">
        <f>IF(OR($B9102="",$U9102=""),"",$U9102&amp;" &amp; "&amp;IF(OR($AD9102="",$AD9102=0),"Util NA",$AD9102&amp;" Util"))</f>
        <v/>
      </c>
    </row>
    <row r="9103" ht="15.75" customHeight="1" s="42">
      <c r="A9103" s="41" t="n"/>
      <c r="G9103" s="38" t="n"/>
      <c r="H9103" s="38" t="n"/>
      <c r="I9103" s="38" t="n"/>
      <c r="J9103" s="38" t="n"/>
      <c r="K9103" s="38" t="n"/>
      <c r="L9103" s="38" t="n"/>
      <c r="N9103" s="36">
        <f>IF($B9103="","",IF($C9103="SUPERSTORE","Superstore","DH"))</f>
        <v/>
      </c>
      <c r="O9103" s="36">
        <f>IF($B9103="","",IFERROR(VLOOKUP($B9103,Mapping!$A:$C,2,0),"Not Mapped"))</f>
        <v/>
      </c>
      <c r="P9103" s="36">
        <f>IF($B9103="","",IFERROR(VLOOKUP($B9103,Mapping!$A:$C,3,0),"Not Mapped"))</f>
        <v/>
      </c>
      <c r="Q9103" s="36">
        <f>IF($B9103="","",IFERROR(VLOOKUP($O9103,Leaders!$A:$B,2,0),"Not Mapped"))</f>
        <v/>
      </c>
      <c r="R9103" s="36">
        <f>IF($B9103="","",IF(COUNTIF(Exclusions!$A:$A,$B9103)&gt;0,"Yes","No"))</f>
        <v/>
      </c>
      <c r="S9103" s="38">
        <f>IF($B9103="","",MIN(1,DAY($A9103)/IF($N9103="Superstore",Settings!$B$5,Settings!$B$4)))</f>
        <v/>
      </c>
      <c r="T9103" s="38">
        <f>IF(OR($B9103="",$G9103="",$S9103=0),"",$G9103/$S9103)</f>
        <v/>
      </c>
      <c r="U9103" s="36">
        <f>IF($T9103="","",IF($T9103&lt;Settings!$B$8,"Critical",IF($T9103&lt;Settings!$B$9,"Semi Critical","Non Critical")))</f>
        <v/>
      </c>
      <c r="V9103" s="28" t="n"/>
      <c r="Z9103">
        <f>IF($B9103="","",IFERROR(VLOOKUP($B9103,'Plan HC for CCA'!$A:$B,2,0),""))</f>
        <v/>
      </c>
      <c r="AA9103">
        <f>IF(OR($B9103="",$Z9103=""),"",IF(N($M9103)&lt;$Z9103,"Delta","No Delta"))</f>
        <v/>
      </c>
      <c r="AB9103">
        <f>IF(OR($B9103="",$Z9103=""),"",MAX(0,$Z9103-N($M9103)))</f>
        <v/>
      </c>
      <c r="AC9103" s="46">
        <f>IF($B9103="","",IFERROR(INDEX('CCA Util %'!$H:$H,MATCH($B9103,'CCA Util %'!$E:$E,0)),""))</f>
        <v/>
      </c>
      <c r="AD9103">
        <f>IF($B9103="","",IFERROR(INDEX('CCA Util %'!$G:$G,MATCH($B9103,'CCA Util %'!$E:$E,0)),""))</f>
        <v/>
      </c>
      <c r="AE9103">
        <f>IF(OR($B9103="",$U9103=""),"",$U9103&amp;" &amp; "&amp;IF(OR($AD9103="",$AD9103=0),"Util NA",$AD9103&amp;" Util"))</f>
        <v/>
      </c>
    </row>
    <row r="9104" ht="15.75" customHeight="1" s="42">
      <c r="A9104" s="41" t="n"/>
      <c r="G9104" s="38" t="n"/>
      <c r="H9104" s="38" t="n"/>
      <c r="I9104" s="38" t="n"/>
      <c r="J9104" s="38" t="n"/>
      <c r="K9104" s="38" t="n"/>
      <c r="L9104" s="38" t="n"/>
      <c r="N9104" s="36">
        <f>IF($B9104="","",IF($C9104="SUPERSTORE","Superstore","DH"))</f>
        <v/>
      </c>
      <c r="O9104" s="36">
        <f>IF($B9104="","",IFERROR(VLOOKUP($B9104,Mapping!$A:$C,2,0),"Not Mapped"))</f>
        <v/>
      </c>
      <c r="P9104" s="36">
        <f>IF($B9104="","",IFERROR(VLOOKUP($B9104,Mapping!$A:$C,3,0),"Not Mapped"))</f>
        <v/>
      </c>
      <c r="Q9104" s="36">
        <f>IF($B9104="","",IFERROR(VLOOKUP($O9104,Leaders!$A:$B,2,0),"Not Mapped"))</f>
        <v/>
      </c>
      <c r="R9104" s="36">
        <f>IF($B9104="","",IF(COUNTIF(Exclusions!$A:$A,$B9104)&gt;0,"Yes","No"))</f>
        <v/>
      </c>
      <c r="S9104" s="38">
        <f>IF($B9104="","",MIN(1,DAY($A9104)/IF($N9104="Superstore",Settings!$B$5,Settings!$B$4)))</f>
        <v/>
      </c>
      <c r="T9104" s="38">
        <f>IF(OR($B9104="",$G9104="",$S9104=0),"",$G9104/$S9104)</f>
        <v/>
      </c>
      <c r="U9104" s="36">
        <f>IF($T9104="","",IF($T9104&lt;Settings!$B$8,"Critical",IF($T9104&lt;Settings!$B$9,"Semi Critical","Non Critical")))</f>
        <v/>
      </c>
      <c r="V9104" s="28" t="n"/>
      <c r="Z9104">
        <f>IF($B9104="","",IFERROR(VLOOKUP($B9104,'Plan HC for CCA'!$A:$B,2,0),""))</f>
        <v/>
      </c>
      <c r="AA9104">
        <f>IF(OR($B9104="",$Z9104=""),"",IF(N($M9104)&lt;$Z9104,"Delta","No Delta"))</f>
        <v/>
      </c>
      <c r="AB9104">
        <f>IF(OR($B9104="",$Z9104=""),"",MAX(0,$Z9104-N($M9104)))</f>
        <v/>
      </c>
      <c r="AC9104" s="46">
        <f>IF($B9104="","",IFERROR(INDEX('CCA Util %'!$H:$H,MATCH($B9104,'CCA Util %'!$E:$E,0)),""))</f>
        <v/>
      </c>
      <c r="AD9104">
        <f>IF($B9104="","",IFERROR(INDEX('CCA Util %'!$G:$G,MATCH($B9104,'CCA Util %'!$E:$E,0)),""))</f>
        <v/>
      </c>
      <c r="AE9104">
        <f>IF(OR($B9104="",$U9104=""),"",$U9104&amp;" &amp; "&amp;IF(OR($AD9104="",$AD9104=0),"Util NA",$AD9104&amp;" Util"))</f>
        <v/>
      </c>
    </row>
    <row r="9105" ht="15.75" customHeight="1" s="42">
      <c r="A9105" s="41" t="n"/>
      <c r="G9105" s="38" t="n"/>
      <c r="H9105" s="38" t="n"/>
      <c r="I9105" s="38" t="n"/>
      <c r="J9105" s="38" t="n"/>
      <c r="K9105" s="38" t="n"/>
      <c r="L9105" s="38" t="n"/>
      <c r="N9105" s="36">
        <f>IF($B9105="","",IF($C9105="SUPERSTORE","Superstore","DH"))</f>
        <v/>
      </c>
      <c r="O9105" s="36">
        <f>IF($B9105="","",IFERROR(VLOOKUP($B9105,Mapping!$A:$C,2,0),"Not Mapped"))</f>
        <v/>
      </c>
      <c r="P9105" s="36">
        <f>IF($B9105="","",IFERROR(VLOOKUP($B9105,Mapping!$A:$C,3,0),"Not Mapped"))</f>
        <v/>
      </c>
      <c r="Q9105" s="36">
        <f>IF($B9105="","",IFERROR(VLOOKUP($O9105,Leaders!$A:$B,2,0),"Not Mapped"))</f>
        <v/>
      </c>
      <c r="R9105" s="36">
        <f>IF($B9105="","",IF(COUNTIF(Exclusions!$A:$A,$B9105)&gt;0,"Yes","No"))</f>
        <v/>
      </c>
      <c r="S9105" s="38">
        <f>IF($B9105="","",MIN(1,DAY($A9105)/IF($N9105="Superstore",Settings!$B$5,Settings!$B$4)))</f>
        <v/>
      </c>
      <c r="T9105" s="38">
        <f>IF(OR($B9105="",$G9105="",$S9105=0),"",$G9105/$S9105)</f>
        <v/>
      </c>
      <c r="U9105" s="36">
        <f>IF($T9105="","",IF($T9105&lt;Settings!$B$8,"Critical",IF($T9105&lt;Settings!$B$9,"Semi Critical","Non Critical")))</f>
        <v/>
      </c>
      <c r="V9105" s="28" t="n"/>
      <c r="Z9105">
        <f>IF($B9105="","",IFERROR(VLOOKUP($B9105,'Plan HC for CCA'!$A:$B,2,0),""))</f>
        <v/>
      </c>
      <c r="AA9105">
        <f>IF(OR($B9105="",$Z9105=""),"",IF(N($M9105)&lt;$Z9105,"Delta","No Delta"))</f>
        <v/>
      </c>
      <c r="AB9105">
        <f>IF(OR($B9105="",$Z9105=""),"",MAX(0,$Z9105-N($M9105)))</f>
        <v/>
      </c>
      <c r="AC9105" s="46">
        <f>IF($B9105="","",IFERROR(INDEX('CCA Util %'!$H:$H,MATCH($B9105,'CCA Util %'!$E:$E,0)),""))</f>
        <v/>
      </c>
      <c r="AD9105">
        <f>IF($B9105="","",IFERROR(INDEX('CCA Util %'!$G:$G,MATCH($B9105,'CCA Util %'!$E:$E,0)),""))</f>
        <v/>
      </c>
      <c r="AE9105">
        <f>IF(OR($B9105="",$U9105=""),"",$U9105&amp;" &amp; "&amp;IF(OR($AD9105="",$AD9105=0),"Util NA",$AD9105&amp;" Util"))</f>
        <v/>
      </c>
    </row>
    <row r="9106" ht="15.75" customHeight="1" s="42">
      <c r="A9106" s="41" t="n"/>
      <c r="G9106" s="38" t="n"/>
      <c r="H9106" s="38" t="n"/>
      <c r="I9106" s="38" t="n"/>
      <c r="J9106" s="38" t="n"/>
      <c r="K9106" s="38" t="n"/>
      <c r="L9106" s="38" t="n"/>
      <c r="N9106" s="36">
        <f>IF($B9106="","",IF($C9106="SUPERSTORE","Superstore","DH"))</f>
        <v/>
      </c>
      <c r="O9106" s="36">
        <f>IF($B9106="","",IFERROR(VLOOKUP($B9106,Mapping!$A:$C,2,0),"Not Mapped"))</f>
        <v/>
      </c>
      <c r="P9106" s="36">
        <f>IF($B9106="","",IFERROR(VLOOKUP($B9106,Mapping!$A:$C,3,0),"Not Mapped"))</f>
        <v/>
      </c>
      <c r="Q9106" s="36">
        <f>IF($B9106="","",IFERROR(VLOOKUP($O9106,Leaders!$A:$B,2,0),"Not Mapped"))</f>
        <v/>
      </c>
      <c r="R9106" s="36">
        <f>IF($B9106="","",IF(COUNTIF(Exclusions!$A:$A,$B9106)&gt;0,"Yes","No"))</f>
        <v/>
      </c>
      <c r="S9106" s="38">
        <f>IF($B9106="","",MIN(1,DAY($A9106)/IF($N9106="Superstore",Settings!$B$5,Settings!$B$4)))</f>
        <v/>
      </c>
      <c r="T9106" s="38">
        <f>IF(OR($B9106="",$G9106="",$S9106=0),"",$G9106/$S9106)</f>
        <v/>
      </c>
      <c r="U9106" s="36">
        <f>IF($T9106="","",IF($T9106&lt;Settings!$B$8,"Critical",IF($T9106&lt;Settings!$B$9,"Semi Critical","Non Critical")))</f>
        <v/>
      </c>
      <c r="V9106" s="28" t="n"/>
      <c r="Z9106">
        <f>IF($B9106="","",IFERROR(VLOOKUP($B9106,'Plan HC for CCA'!$A:$B,2,0),""))</f>
        <v/>
      </c>
      <c r="AA9106">
        <f>IF(OR($B9106="",$Z9106=""),"",IF(N($M9106)&lt;$Z9106,"Delta","No Delta"))</f>
        <v/>
      </c>
      <c r="AB9106">
        <f>IF(OR($B9106="",$Z9106=""),"",MAX(0,$Z9106-N($M9106)))</f>
        <v/>
      </c>
      <c r="AC9106" s="46">
        <f>IF($B9106="","",IFERROR(INDEX('CCA Util %'!$H:$H,MATCH($B9106,'CCA Util %'!$E:$E,0)),""))</f>
        <v/>
      </c>
      <c r="AD9106">
        <f>IF($B9106="","",IFERROR(INDEX('CCA Util %'!$G:$G,MATCH($B9106,'CCA Util %'!$E:$E,0)),""))</f>
        <v/>
      </c>
      <c r="AE9106">
        <f>IF(OR($B9106="",$U9106=""),"",$U9106&amp;" &amp; "&amp;IF(OR($AD9106="",$AD9106=0),"Util NA",$AD9106&amp;" Util"))</f>
        <v/>
      </c>
    </row>
    <row r="9107" ht="15.75" customHeight="1" s="42">
      <c r="A9107" s="41" t="n"/>
      <c r="G9107" s="38" t="n"/>
      <c r="H9107" s="38" t="n"/>
      <c r="I9107" s="38" t="n"/>
      <c r="J9107" s="38" t="n"/>
      <c r="K9107" s="38" t="n"/>
      <c r="L9107" s="38" t="n"/>
      <c r="N9107" s="36">
        <f>IF($B9107="","",IF($C9107="SUPERSTORE","Superstore","DH"))</f>
        <v/>
      </c>
      <c r="O9107" s="36">
        <f>IF($B9107="","",IFERROR(VLOOKUP($B9107,Mapping!$A:$C,2,0),"Not Mapped"))</f>
        <v/>
      </c>
      <c r="P9107" s="36">
        <f>IF($B9107="","",IFERROR(VLOOKUP($B9107,Mapping!$A:$C,3,0),"Not Mapped"))</f>
        <v/>
      </c>
      <c r="Q9107" s="36">
        <f>IF($B9107="","",IFERROR(VLOOKUP($O9107,Leaders!$A:$B,2,0),"Not Mapped"))</f>
        <v/>
      </c>
      <c r="R9107" s="36">
        <f>IF($B9107="","",IF(COUNTIF(Exclusions!$A:$A,$B9107)&gt;0,"Yes","No"))</f>
        <v/>
      </c>
      <c r="S9107" s="38">
        <f>IF($B9107="","",MIN(1,DAY($A9107)/IF($N9107="Superstore",Settings!$B$5,Settings!$B$4)))</f>
        <v/>
      </c>
      <c r="T9107" s="38">
        <f>IF(OR($B9107="",$G9107="",$S9107=0),"",$G9107/$S9107)</f>
        <v/>
      </c>
      <c r="U9107" s="36">
        <f>IF($T9107="","",IF($T9107&lt;Settings!$B$8,"Critical",IF($T9107&lt;Settings!$B$9,"Semi Critical","Non Critical")))</f>
        <v/>
      </c>
      <c r="V9107" s="28" t="n"/>
      <c r="Z9107">
        <f>IF($B9107="","",IFERROR(VLOOKUP($B9107,'Plan HC for CCA'!$A:$B,2,0),""))</f>
        <v/>
      </c>
      <c r="AA9107">
        <f>IF(OR($B9107="",$Z9107=""),"",IF(N($M9107)&lt;$Z9107,"Delta","No Delta"))</f>
        <v/>
      </c>
      <c r="AB9107">
        <f>IF(OR($B9107="",$Z9107=""),"",MAX(0,$Z9107-N($M9107)))</f>
        <v/>
      </c>
      <c r="AC9107" s="46">
        <f>IF($B9107="","",IFERROR(INDEX('CCA Util %'!$H:$H,MATCH($B9107,'CCA Util %'!$E:$E,0)),""))</f>
        <v/>
      </c>
      <c r="AD9107">
        <f>IF($B9107="","",IFERROR(INDEX('CCA Util %'!$G:$G,MATCH($B9107,'CCA Util %'!$E:$E,0)),""))</f>
        <v/>
      </c>
      <c r="AE9107">
        <f>IF(OR($B9107="",$U9107=""),"",$U9107&amp;" &amp; "&amp;IF(OR($AD9107="",$AD9107=0),"Util NA",$AD9107&amp;" Util"))</f>
        <v/>
      </c>
    </row>
    <row r="9108" ht="15.75" customHeight="1" s="42">
      <c r="A9108" s="41" t="n"/>
      <c r="G9108" s="38" t="n"/>
      <c r="H9108" s="38" t="n"/>
      <c r="I9108" s="38" t="n"/>
      <c r="J9108" s="38" t="n"/>
      <c r="K9108" s="38" t="n"/>
      <c r="L9108" s="38" t="n"/>
      <c r="N9108" s="36">
        <f>IF($B9108="","",IF($C9108="SUPERSTORE","Superstore","DH"))</f>
        <v/>
      </c>
      <c r="O9108" s="36">
        <f>IF($B9108="","",IFERROR(VLOOKUP($B9108,Mapping!$A:$C,2,0),"Not Mapped"))</f>
        <v/>
      </c>
      <c r="P9108" s="36">
        <f>IF($B9108="","",IFERROR(VLOOKUP($B9108,Mapping!$A:$C,3,0),"Not Mapped"))</f>
        <v/>
      </c>
      <c r="Q9108" s="36">
        <f>IF($B9108="","",IFERROR(VLOOKUP($O9108,Leaders!$A:$B,2,0),"Not Mapped"))</f>
        <v/>
      </c>
      <c r="R9108" s="36">
        <f>IF($B9108="","",IF(COUNTIF(Exclusions!$A:$A,$B9108)&gt;0,"Yes","No"))</f>
        <v/>
      </c>
      <c r="S9108" s="38">
        <f>IF($B9108="","",MIN(1,DAY($A9108)/IF($N9108="Superstore",Settings!$B$5,Settings!$B$4)))</f>
        <v/>
      </c>
      <c r="T9108" s="38">
        <f>IF(OR($B9108="",$G9108="",$S9108=0),"",$G9108/$S9108)</f>
        <v/>
      </c>
      <c r="U9108" s="36">
        <f>IF($T9108="","",IF($T9108&lt;Settings!$B$8,"Critical",IF($T9108&lt;Settings!$B$9,"Semi Critical","Non Critical")))</f>
        <v/>
      </c>
      <c r="V9108" s="28" t="n"/>
      <c r="Z9108">
        <f>IF($B9108="","",IFERROR(VLOOKUP($B9108,'Plan HC for CCA'!$A:$B,2,0),""))</f>
        <v/>
      </c>
      <c r="AA9108">
        <f>IF(OR($B9108="",$Z9108=""),"",IF(N($M9108)&lt;$Z9108,"Delta","No Delta"))</f>
        <v/>
      </c>
      <c r="AB9108">
        <f>IF(OR($B9108="",$Z9108=""),"",MAX(0,$Z9108-N($M9108)))</f>
        <v/>
      </c>
      <c r="AC9108" s="46">
        <f>IF($B9108="","",IFERROR(INDEX('CCA Util %'!$H:$H,MATCH($B9108,'CCA Util %'!$E:$E,0)),""))</f>
        <v/>
      </c>
      <c r="AD9108">
        <f>IF($B9108="","",IFERROR(INDEX('CCA Util %'!$G:$G,MATCH($B9108,'CCA Util %'!$E:$E,0)),""))</f>
        <v/>
      </c>
      <c r="AE9108">
        <f>IF(OR($B9108="",$U9108=""),"",$U9108&amp;" &amp; "&amp;IF(OR($AD9108="",$AD9108=0),"Util NA",$AD9108&amp;" Util"))</f>
        <v/>
      </c>
    </row>
    <row r="9109" ht="15.75" customHeight="1" s="42">
      <c r="A9109" s="41" t="n"/>
      <c r="G9109" s="38" t="n"/>
      <c r="H9109" s="38" t="n"/>
      <c r="I9109" s="38" t="n"/>
      <c r="J9109" s="38" t="n"/>
      <c r="K9109" s="38" t="n"/>
      <c r="L9109" s="38" t="n"/>
      <c r="N9109" s="36">
        <f>IF($B9109="","",IF($C9109="SUPERSTORE","Superstore","DH"))</f>
        <v/>
      </c>
      <c r="O9109" s="36">
        <f>IF($B9109="","",IFERROR(VLOOKUP($B9109,Mapping!$A:$C,2,0),"Not Mapped"))</f>
        <v/>
      </c>
      <c r="P9109" s="36">
        <f>IF($B9109="","",IFERROR(VLOOKUP($B9109,Mapping!$A:$C,3,0),"Not Mapped"))</f>
        <v/>
      </c>
      <c r="Q9109" s="36">
        <f>IF($B9109="","",IFERROR(VLOOKUP($O9109,Leaders!$A:$B,2,0),"Not Mapped"))</f>
        <v/>
      </c>
      <c r="R9109" s="36">
        <f>IF($B9109="","",IF(COUNTIF(Exclusions!$A:$A,$B9109)&gt;0,"Yes","No"))</f>
        <v/>
      </c>
      <c r="S9109" s="38">
        <f>IF($B9109="","",MIN(1,DAY($A9109)/IF($N9109="Superstore",Settings!$B$5,Settings!$B$4)))</f>
        <v/>
      </c>
      <c r="T9109" s="38">
        <f>IF(OR($B9109="",$G9109="",$S9109=0),"",$G9109/$S9109)</f>
        <v/>
      </c>
      <c r="U9109" s="36">
        <f>IF($T9109="","",IF($T9109&lt;Settings!$B$8,"Critical",IF($T9109&lt;Settings!$B$9,"Semi Critical","Non Critical")))</f>
        <v/>
      </c>
      <c r="V9109" s="28" t="n"/>
      <c r="Z9109">
        <f>IF($B9109="","",IFERROR(VLOOKUP($B9109,'Plan HC for CCA'!$A:$B,2,0),""))</f>
        <v/>
      </c>
      <c r="AA9109">
        <f>IF(OR($B9109="",$Z9109=""),"",IF(N($M9109)&lt;$Z9109,"Delta","No Delta"))</f>
        <v/>
      </c>
      <c r="AB9109">
        <f>IF(OR($B9109="",$Z9109=""),"",MAX(0,$Z9109-N($M9109)))</f>
        <v/>
      </c>
      <c r="AC9109" s="46">
        <f>IF($B9109="","",IFERROR(INDEX('CCA Util %'!$H:$H,MATCH($B9109,'CCA Util %'!$E:$E,0)),""))</f>
        <v/>
      </c>
      <c r="AD9109">
        <f>IF($B9109="","",IFERROR(INDEX('CCA Util %'!$G:$G,MATCH($B9109,'CCA Util %'!$E:$E,0)),""))</f>
        <v/>
      </c>
      <c r="AE9109">
        <f>IF(OR($B9109="",$U9109=""),"",$U9109&amp;" &amp; "&amp;IF(OR($AD9109="",$AD9109=0),"Util NA",$AD9109&amp;" Util"))</f>
        <v/>
      </c>
    </row>
    <row r="9110" ht="15.75" customHeight="1" s="42">
      <c r="A9110" s="41" t="n"/>
      <c r="G9110" s="38" t="n"/>
      <c r="H9110" s="38" t="n"/>
      <c r="I9110" s="38" t="n"/>
      <c r="J9110" s="38" t="n"/>
      <c r="K9110" s="38" t="n"/>
      <c r="L9110" s="38" t="n"/>
      <c r="N9110" s="36">
        <f>IF($B9110="","",IF($C9110="SUPERSTORE","Superstore","DH"))</f>
        <v/>
      </c>
      <c r="O9110" s="36">
        <f>IF($B9110="","",IFERROR(VLOOKUP($B9110,Mapping!$A:$C,2,0),"Not Mapped"))</f>
        <v/>
      </c>
      <c r="P9110" s="36">
        <f>IF($B9110="","",IFERROR(VLOOKUP($B9110,Mapping!$A:$C,3,0),"Not Mapped"))</f>
        <v/>
      </c>
      <c r="Q9110" s="36">
        <f>IF($B9110="","",IFERROR(VLOOKUP($O9110,Leaders!$A:$B,2,0),"Not Mapped"))</f>
        <v/>
      </c>
      <c r="R9110" s="36">
        <f>IF($B9110="","",IF(COUNTIF(Exclusions!$A:$A,$B9110)&gt;0,"Yes","No"))</f>
        <v/>
      </c>
      <c r="S9110" s="38">
        <f>IF($B9110="","",MIN(1,DAY($A9110)/IF($N9110="Superstore",Settings!$B$5,Settings!$B$4)))</f>
        <v/>
      </c>
      <c r="T9110" s="38">
        <f>IF(OR($B9110="",$G9110="",$S9110=0),"",$G9110/$S9110)</f>
        <v/>
      </c>
      <c r="U9110" s="36">
        <f>IF($T9110="","",IF($T9110&lt;Settings!$B$8,"Critical",IF($T9110&lt;Settings!$B$9,"Semi Critical","Non Critical")))</f>
        <v/>
      </c>
      <c r="V9110" s="28" t="n"/>
      <c r="Z9110">
        <f>IF($B9110="","",IFERROR(VLOOKUP($B9110,'Plan HC for CCA'!$A:$B,2,0),""))</f>
        <v/>
      </c>
      <c r="AA9110">
        <f>IF(OR($B9110="",$Z9110=""),"",IF(N($M9110)&lt;$Z9110,"Delta","No Delta"))</f>
        <v/>
      </c>
      <c r="AB9110">
        <f>IF(OR($B9110="",$Z9110=""),"",MAX(0,$Z9110-N($M9110)))</f>
        <v/>
      </c>
      <c r="AC9110" s="46">
        <f>IF($B9110="","",IFERROR(INDEX('CCA Util %'!$H:$H,MATCH($B9110,'CCA Util %'!$E:$E,0)),""))</f>
        <v/>
      </c>
      <c r="AD9110">
        <f>IF($B9110="","",IFERROR(INDEX('CCA Util %'!$G:$G,MATCH($B9110,'CCA Util %'!$E:$E,0)),""))</f>
        <v/>
      </c>
      <c r="AE9110">
        <f>IF(OR($B9110="",$U9110=""),"",$U9110&amp;" &amp; "&amp;IF(OR($AD9110="",$AD9110=0),"Util NA",$AD9110&amp;" Util"))</f>
        <v/>
      </c>
    </row>
    <row r="9111" ht="15.75" customHeight="1" s="42">
      <c r="A9111" s="41" t="n"/>
      <c r="G9111" s="38" t="n"/>
      <c r="H9111" s="38" t="n"/>
      <c r="I9111" s="38" t="n"/>
      <c r="J9111" s="38" t="n"/>
      <c r="K9111" s="38" t="n"/>
      <c r="L9111" s="38" t="n"/>
      <c r="N9111" s="36">
        <f>IF($B9111="","",IF($C9111="SUPERSTORE","Superstore","DH"))</f>
        <v/>
      </c>
      <c r="O9111" s="36">
        <f>IF($B9111="","",IFERROR(VLOOKUP($B9111,Mapping!$A:$C,2,0),"Not Mapped"))</f>
        <v/>
      </c>
      <c r="P9111" s="36">
        <f>IF($B9111="","",IFERROR(VLOOKUP($B9111,Mapping!$A:$C,3,0),"Not Mapped"))</f>
        <v/>
      </c>
      <c r="Q9111" s="36">
        <f>IF($B9111="","",IFERROR(VLOOKUP($O9111,Leaders!$A:$B,2,0),"Not Mapped"))</f>
        <v/>
      </c>
      <c r="R9111" s="36">
        <f>IF($B9111="","",IF(COUNTIF(Exclusions!$A:$A,$B9111)&gt;0,"Yes","No"))</f>
        <v/>
      </c>
      <c r="S9111" s="38">
        <f>IF($B9111="","",MIN(1,DAY($A9111)/IF($N9111="Superstore",Settings!$B$5,Settings!$B$4)))</f>
        <v/>
      </c>
      <c r="T9111" s="38">
        <f>IF(OR($B9111="",$G9111="",$S9111=0),"",$G9111/$S9111)</f>
        <v/>
      </c>
      <c r="U9111" s="36">
        <f>IF($T9111="","",IF($T9111&lt;Settings!$B$8,"Critical",IF($T9111&lt;Settings!$B$9,"Semi Critical","Non Critical")))</f>
        <v/>
      </c>
      <c r="V9111" s="28" t="n"/>
      <c r="Z9111">
        <f>IF($B9111="","",IFERROR(VLOOKUP($B9111,'Plan HC for CCA'!$A:$B,2,0),""))</f>
        <v/>
      </c>
      <c r="AA9111">
        <f>IF(OR($B9111="",$Z9111=""),"",IF(N($M9111)&lt;$Z9111,"Delta","No Delta"))</f>
        <v/>
      </c>
      <c r="AB9111">
        <f>IF(OR($B9111="",$Z9111=""),"",MAX(0,$Z9111-N($M9111)))</f>
        <v/>
      </c>
      <c r="AC9111" s="46">
        <f>IF($B9111="","",IFERROR(INDEX('CCA Util %'!$H:$H,MATCH($B9111,'CCA Util %'!$E:$E,0)),""))</f>
        <v/>
      </c>
      <c r="AD9111">
        <f>IF($B9111="","",IFERROR(INDEX('CCA Util %'!$G:$G,MATCH($B9111,'CCA Util %'!$E:$E,0)),""))</f>
        <v/>
      </c>
      <c r="AE9111">
        <f>IF(OR($B9111="",$U9111=""),"",$U9111&amp;" &amp; "&amp;IF(OR($AD9111="",$AD9111=0),"Util NA",$AD9111&amp;" Util"))</f>
        <v/>
      </c>
    </row>
    <row r="9112" ht="15.75" customHeight="1" s="42">
      <c r="A9112" s="41" t="n"/>
      <c r="G9112" s="38" t="n"/>
      <c r="H9112" s="38" t="n"/>
      <c r="I9112" s="38" t="n"/>
      <c r="J9112" s="38" t="n"/>
      <c r="K9112" s="38" t="n"/>
      <c r="L9112" s="38" t="n"/>
      <c r="N9112" s="36">
        <f>IF($B9112="","",IF($C9112="SUPERSTORE","Superstore","DH"))</f>
        <v/>
      </c>
      <c r="O9112" s="36">
        <f>IF($B9112="","",IFERROR(VLOOKUP($B9112,Mapping!$A:$C,2,0),"Not Mapped"))</f>
        <v/>
      </c>
      <c r="P9112" s="36">
        <f>IF($B9112="","",IFERROR(VLOOKUP($B9112,Mapping!$A:$C,3,0),"Not Mapped"))</f>
        <v/>
      </c>
      <c r="Q9112" s="36">
        <f>IF($B9112="","",IFERROR(VLOOKUP($O9112,Leaders!$A:$B,2,0),"Not Mapped"))</f>
        <v/>
      </c>
      <c r="R9112" s="36">
        <f>IF($B9112="","",IF(COUNTIF(Exclusions!$A:$A,$B9112)&gt;0,"Yes","No"))</f>
        <v/>
      </c>
      <c r="S9112" s="38">
        <f>IF($B9112="","",MIN(1,DAY($A9112)/IF($N9112="Superstore",Settings!$B$5,Settings!$B$4)))</f>
        <v/>
      </c>
      <c r="T9112" s="38">
        <f>IF(OR($B9112="",$G9112="",$S9112=0),"",$G9112/$S9112)</f>
        <v/>
      </c>
      <c r="U9112" s="36">
        <f>IF($T9112="","",IF($T9112&lt;Settings!$B$8,"Critical",IF($T9112&lt;Settings!$B$9,"Semi Critical","Non Critical")))</f>
        <v/>
      </c>
      <c r="V9112" s="28" t="n"/>
      <c r="Z9112">
        <f>IF($B9112="","",IFERROR(VLOOKUP($B9112,'Plan HC for CCA'!$A:$B,2,0),""))</f>
        <v/>
      </c>
      <c r="AA9112">
        <f>IF(OR($B9112="",$Z9112=""),"",IF(N($M9112)&lt;$Z9112,"Delta","No Delta"))</f>
        <v/>
      </c>
      <c r="AB9112">
        <f>IF(OR($B9112="",$Z9112=""),"",MAX(0,$Z9112-N($M9112)))</f>
        <v/>
      </c>
      <c r="AC9112" s="46">
        <f>IF($B9112="","",IFERROR(INDEX('CCA Util %'!$H:$H,MATCH($B9112,'CCA Util %'!$E:$E,0)),""))</f>
        <v/>
      </c>
      <c r="AD9112">
        <f>IF($B9112="","",IFERROR(INDEX('CCA Util %'!$G:$G,MATCH($B9112,'CCA Util %'!$E:$E,0)),""))</f>
        <v/>
      </c>
      <c r="AE9112">
        <f>IF(OR($B9112="",$U9112=""),"",$U9112&amp;" &amp; "&amp;IF(OR($AD9112="",$AD9112=0),"Util NA",$AD9112&amp;" Util"))</f>
        <v/>
      </c>
    </row>
    <row r="9113" ht="15.75" customHeight="1" s="42">
      <c r="A9113" s="41" t="n"/>
      <c r="G9113" s="38" t="n"/>
      <c r="H9113" s="38" t="n"/>
      <c r="I9113" s="38" t="n"/>
      <c r="J9113" s="38" t="n"/>
      <c r="K9113" s="38" t="n"/>
      <c r="L9113" s="38" t="n"/>
      <c r="N9113" s="36">
        <f>IF($B9113="","",IF($C9113="SUPERSTORE","Superstore","DH"))</f>
        <v/>
      </c>
      <c r="O9113" s="36">
        <f>IF($B9113="","",IFERROR(VLOOKUP($B9113,Mapping!$A:$C,2,0),"Not Mapped"))</f>
        <v/>
      </c>
      <c r="P9113" s="36">
        <f>IF($B9113="","",IFERROR(VLOOKUP($B9113,Mapping!$A:$C,3,0),"Not Mapped"))</f>
        <v/>
      </c>
      <c r="Q9113" s="36">
        <f>IF($B9113="","",IFERROR(VLOOKUP($O9113,Leaders!$A:$B,2,0),"Not Mapped"))</f>
        <v/>
      </c>
      <c r="R9113" s="36">
        <f>IF($B9113="","",IF(COUNTIF(Exclusions!$A:$A,$B9113)&gt;0,"Yes","No"))</f>
        <v/>
      </c>
      <c r="S9113" s="38">
        <f>IF($B9113="","",MIN(1,DAY($A9113)/IF($N9113="Superstore",Settings!$B$5,Settings!$B$4)))</f>
        <v/>
      </c>
      <c r="T9113" s="38">
        <f>IF(OR($B9113="",$G9113="",$S9113=0),"",$G9113/$S9113)</f>
        <v/>
      </c>
      <c r="U9113" s="36">
        <f>IF($T9113="","",IF($T9113&lt;Settings!$B$8,"Critical",IF($T9113&lt;Settings!$B$9,"Semi Critical","Non Critical")))</f>
        <v/>
      </c>
      <c r="V9113" s="28" t="n"/>
      <c r="Z9113">
        <f>IF($B9113="","",IFERROR(VLOOKUP($B9113,'Plan HC for CCA'!$A:$B,2,0),""))</f>
        <v/>
      </c>
      <c r="AA9113">
        <f>IF(OR($B9113="",$Z9113=""),"",IF(N($M9113)&lt;$Z9113,"Delta","No Delta"))</f>
        <v/>
      </c>
      <c r="AB9113">
        <f>IF(OR($B9113="",$Z9113=""),"",MAX(0,$Z9113-N($M9113)))</f>
        <v/>
      </c>
      <c r="AC9113" s="46">
        <f>IF($B9113="","",IFERROR(INDEX('CCA Util %'!$H:$H,MATCH($B9113,'CCA Util %'!$E:$E,0)),""))</f>
        <v/>
      </c>
      <c r="AD9113">
        <f>IF($B9113="","",IFERROR(INDEX('CCA Util %'!$G:$G,MATCH($B9113,'CCA Util %'!$E:$E,0)),""))</f>
        <v/>
      </c>
      <c r="AE9113">
        <f>IF(OR($B9113="",$U9113=""),"",$U9113&amp;" &amp; "&amp;IF(OR($AD9113="",$AD9113=0),"Util NA",$AD9113&amp;" Util"))</f>
        <v/>
      </c>
    </row>
    <row r="9114" ht="15.75" customHeight="1" s="42">
      <c r="A9114" s="41" t="n"/>
      <c r="G9114" s="38" t="n"/>
      <c r="H9114" s="38" t="n"/>
      <c r="I9114" s="38" t="n"/>
      <c r="J9114" s="38" t="n"/>
      <c r="K9114" s="38" t="n"/>
      <c r="L9114" s="38" t="n"/>
      <c r="N9114" s="36">
        <f>IF($B9114="","",IF($C9114="SUPERSTORE","Superstore","DH"))</f>
        <v/>
      </c>
      <c r="O9114" s="36">
        <f>IF($B9114="","",IFERROR(VLOOKUP($B9114,Mapping!$A:$C,2,0),"Not Mapped"))</f>
        <v/>
      </c>
      <c r="P9114" s="36">
        <f>IF($B9114="","",IFERROR(VLOOKUP($B9114,Mapping!$A:$C,3,0),"Not Mapped"))</f>
        <v/>
      </c>
      <c r="Q9114" s="36">
        <f>IF($B9114="","",IFERROR(VLOOKUP($O9114,Leaders!$A:$B,2,0),"Not Mapped"))</f>
        <v/>
      </c>
      <c r="R9114" s="36">
        <f>IF($B9114="","",IF(COUNTIF(Exclusions!$A:$A,$B9114)&gt;0,"Yes","No"))</f>
        <v/>
      </c>
      <c r="S9114" s="38">
        <f>IF($B9114="","",MIN(1,DAY($A9114)/IF($N9114="Superstore",Settings!$B$5,Settings!$B$4)))</f>
        <v/>
      </c>
      <c r="T9114" s="38">
        <f>IF(OR($B9114="",$G9114="",$S9114=0),"",$G9114/$S9114)</f>
        <v/>
      </c>
      <c r="U9114" s="36">
        <f>IF($T9114="","",IF($T9114&lt;Settings!$B$8,"Critical",IF($T9114&lt;Settings!$B$9,"Semi Critical","Non Critical")))</f>
        <v/>
      </c>
      <c r="V9114" s="28" t="n"/>
      <c r="Z9114">
        <f>IF($B9114="","",IFERROR(VLOOKUP($B9114,'Plan HC for CCA'!$A:$B,2,0),""))</f>
        <v/>
      </c>
      <c r="AA9114">
        <f>IF(OR($B9114="",$Z9114=""),"",IF(N($M9114)&lt;$Z9114,"Delta","No Delta"))</f>
        <v/>
      </c>
      <c r="AB9114">
        <f>IF(OR($B9114="",$Z9114=""),"",MAX(0,$Z9114-N($M9114)))</f>
        <v/>
      </c>
      <c r="AC9114" s="46">
        <f>IF($B9114="","",IFERROR(INDEX('CCA Util %'!$H:$H,MATCH($B9114,'CCA Util %'!$E:$E,0)),""))</f>
        <v/>
      </c>
      <c r="AD9114">
        <f>IF($B9114="","",IFERROR(INDEX('CCA Util %'!$G:$G,MATCH($B9114,'CCA Util %'!$E:$E,0)),""))</f>
        <v/>
      </c>
      <c r="AE9114">
        <f>IF(OR($B9114="",$U9114=""),"",$U9114&amp;" &amp; "&amp;IF(OR($AD9114="",$AD9114=0),"Util NA",$AD9114&amp;" Util"))</f>
        <v/>
      </c>
    </row>
    <row r="9115" ht="15.75" customHeight="1" s="42">
      <c r="A9115" s="41" t="n"/>
      <c r="G9115" s="38" t="n"/>
      <c r="H9115" s="38" t="n"/>
      <c r="I9115" s="38" t="n"/>
      <c r="J9115" s="38" t="n"/>
      <c r="K9115" s="38" t="n"/>
      <c r="L9115" s="38" t="n"/>
      <c r="N9115" s="36">
        <f>IF($B9115="","",IF($C9115="SUPERSTORE","Superstore","DH"))</f>
        <v/>
      </c>
      <c r="O9115" s="36">
        <f>IF($B9115="","",IFERROR(VLOOKUP($B9115,Mapping!$A:$C,2,0),"Not Mapped"))</f>
        <v/>
      </c>
      <c r="P9115" s="36">
        <f>IF($B9115="","",IFERROR(VLOOKUP($B9115,Mapping!$A:$C,3,0),"Not Mapped"))</f>
        <v/>
      </c>
      <c r="Q9115" s="36">
        <f>IF($B9115="","",IFERROR(VLOOKUP($O9115,Leaders!$A:$B,2,0),"Not Mapped"))</f>
        <v/>
      </c>
      <c r="R9115" s="36">
        <f>IF($B9115="","",IF(COUNTIF(Exclusions!$A:$A,$B9115)&gt;0,"Yes","No"))</f>
        <v/>
      </c>
      <c r="S9115" s="38">
        <f>IF($B9115="","",MIN(1,DAY($A9115)/IF($N9115="Superstore",Settings!$B$5,Settings!$B$4)))</f>
        <v/>
      </c>
      <c r="T9115" s="38">
        <f>IF(OR($B9115="",$G9115="",$S9115=0),"",$G9115/$S9115)</f>
        <v/>
      </c>
      <c r="U9115" s="36">
        <f>IF($T9115="","",IF($T9115&lt;Settings!$B$8,"Critical",IF($T9115&lt;Settings!$B$9,"Semi Critical","Non Critical")))</f>
        <v/>
      </c>
      <c r="V9115" s="28" t="n"/>
      <c r="Z9115">
        <f>IF($B9115="","",IFERROR(VLOOKUP($B9115,'Plan HC for CCA'!$A:$B,2,0),""))</f>
        <v/>
      </c>
      <c r="AA9115">
        <f>IF(OR($B9115="",$Z9115=""),"",IF(N($M9115)&lt;$Z9115,"Delta","No Delta"))</f>
        <v/>
      </c>
      <c r="AB9115">
        <f>IF(OR($B9115="",$Z9115=""),"",MAX(0,$Z9115-N($M9115)))</f>
        <v/>
      </c>
      <c r="AC9115" s="46">
        <f>IF($B9115="","",IFERROR(INDEX('CCA Util %'!$H:$H,MATCH($B9115,'CCA Util %'!$E:$E,0)),""))</f>
        <v/>
      </c>
      <c r="AD9115">
        <f>IF($B9115="","",IFERROR(INDEX('CCA Util %'!$G:$G,MATCH($B9115,'CCA Util %'!$E:$E,0)),""))</f>
        <v/>
      </c>
      <c r="AE9115">
        <f>IF(OR($B9115="",$U9115=""),"",$U9115&amp;" &amp; "&amp;IF(OR($AD9115="",$AD9115=0),"Util NA",$AD9115&amp;" Util"))</f>
        <v/>
      </c>
    </row>
    <row r="9116" ht="15.75" customHeight="1" s="42">
      <c r="A9116" s="41" t="n"/>
      <c r="G9116" s="38" t="n"/>
      <c r="H9116" s="38" t="n"/>
      <c r="I9116" s="38" t="n"/>
      <c r="J9116" s="38" t="n"/>
      <c r="K9116" s="38" t="n"/>
      <c r="L9116" s="38" t="n"/>
      <c r="N9116" s="36">
        <f>IF($B9116="","",IF($C9116="SUPERSTORE","Superstore","DH"))</f>
        <v/>
      </c>
      <c r="O9116" s="36">
        <f>IF($B9116="","",IFERROR(VLOOKUP($B9116,Mapping!$A:$C,2,0),"Not Mapped"))</f>
        <v/>
      </c>
      <c r="P9116" s="36">
        <f>IF($B9116="","",IFERROR(VLOOKUP($B9116,Mapping!$A:$C,3,0),"Not Mapped"))</f>
        <v/>
      </c>
      <c r="Q9116" s="36">
        <f>IF($B9116="","",IFERROR(VLOOKUP($O9116,Leaders!$A:$B,2,0),"Not Mapped"))</f>
        <v/>
      </c>
      <c r="R9116" s="36">
        <f>IF($B9116="","",IF(COUNTIF(Exclusions!$A:$A,$B9116)&gt;0,"Yes","No"))</f>
        <v/>
      </c>
      <c r="S9116" s="38">
        <f>IF($B9116="","",MIN(1,DAY($A9116)/IF($N9116="Superstore",Settings!$B$5,Settings!$B$4)))</f>
        <v/>
      </c>
      <c r="T9116" s="38">
        <f>IF(OR($B9116="",$G9116="",$S9116=0),"",$G9116/$S9116)</f>
        <v/>
      </c>
      <c r="U9116" s="36">
        <f>IF($T9116="","",IF($T9116&lt;Settings!$B$8,"Critical",IF($T9116&lt;Settings!$B$9,"Semi Critical","Non Critical")))</f>
        <v/>
      </c>
      <c r="V9116" s="28" t="n"/>
      <c r="Z9116">
        <f>IF($B9116="","",IFERROR(VLOOKUP($B9116,'Plan HC for CCA'!$A:$B,2,0),""))</f>
        <v/>
      </c>
      <c r="AA9116">
        <f>IF(OR($B9116="",$Z9116=""),"",IF(N($M9116)&lt;$Z9116,"Delta","No Delta"))</f>
        <v/>
      </c>
      <c r="AB9116">
        <f>IF(OR($B9116="",$Z9116=""),"",MAX(0,$Z9116-N($M9116)))</f>
        <v/>
      </c>
      <c r="AC9116" s="46">
        <f>IF($B9116="","",IFERROR(INDEX('CCA Util %'!$H:$H,MATCH($B9116,'CCA Util %'!$E:$E,0)),""))</f>
        <v/>
      </c>
      <c r="AD9116">
        <f>IF($B9116="","",IFERROR(INDEX('CCA Util %'!$G:$G,MATCH($B9116,'CCA Util %'!$E:$E,0)),""))</f>
        <v/>
      </c>
      <c r="AE9116">
        <f>IF(OR($B9116="",$U9116=""),"",$U9116&amp;" &amp; "&amp;IF(OR($AD9116="",$AD9116=0),"Util NA",$AD9116&amp;" Util"))</f>
        <v/>
      </c>
    </row>
    <row r="9117" ht="15.75" customHeight="1" s="42">
      <c r="A9117" s="41" t="n"/>
      <c r="G9117" s="38" t="n"/>
      <c r="H9117" s="38" t="n"/>
      <c r="I9117" s="38" t="n"/>
      <c r="J9117" s="38" t="n"/>
      <c r="K9117" s="38" t="n"/>
      <c r="L9117" s="38" t="n"/>
      <c r="N9117" s="36">
        <f>IF($B9117="","",IF($C9117="SUPERSTORE","Superstore","DH"))</f>
        <v/>
      </c>
      <c r="O9117" s="36">
        <f>IF($B9117="","",IFERROR(VLOOKUP($B9117,Mapping!$A:$C,2,0),"Not Mapped"))</f>
        <v/>
      </c>
      <c r="P9117" s="36">
        <f>IF($B9117="","",IFERROR(VLOOKUP($B9117,Mapping!$A:$C,3,0),"Not Mapped"))</f>
        <v/>
      </c>
      <c r="Q9117" s="36">
        <f>IF($B9117="","",IFERROR(VLOOKUP($O9117,Leaders!$A:$B,2,0),"Not Mapped"))</f>
        <v/>
      </c>
      <c r="R9117" s="36">
        <f>IF($B9117="","",IF(COUNTIF(Exclusions!$A:$A,$B9117)&gt;0,"Yes","No"))</f>
        <v/>
      </c>
      <c r="S9117" s="38">
        <f>IF($B9117="","",MIN(1,DAY($A9117)/IF($N9117="Superstore",Settings!$B$5,Settings!$B$4)))</f>
        <v/>
      </c>
      <c r="T9117" s="38">
        <f>IF(OR($B9117="",$G9117="",$S9117=0),"",$G9117/$S9117)</f>
        <v/>
      </c>
      <c r="U9117" s="36">
        <f>IF($T9117="","",IF($T9117&lt;Settings!$B$8,"Critical",IF($T9117&lt;Settings!$B$9,"Semi Critical","Non Critical")))</f>
        <v/>
      </c>
      <c r="V9117" s="28" t="n"/>
      <c r="Z9117">
        <f>IF($B9117="","",IFERROR(VLOOKUP($B9117,'Plan HC for CCA'!$A:$B,2,0),""))</f>
        <v/>
      </c>
      <c r="AA9117">
        <f>IF(OR($B9117="",$Z9117=""),"",IF(N($M9117)&lt;$Z9117,"Delta","No Delta"))</f>
        <v/>
      </c>
      <c r="AB9117">
        <f>IF(OR($B9117="",$Z9117=""),"",MAX(0,$Z9117-N($M9117)))</f>
        <v/>
      </c>
      <c r="AC9117" s="46">
        <f>IF($B9117="","",IFERROR(INDEX('CCA Util %'!$H:$H,MATCH($B9117,'CCA Util %'!$E:$E,0)),""))</f>
        <v/>
      </c>
      <c r="AD9117">
        <f>IF($B9117="","",IFERROR(INDEX('CCA Util %'!$G:$G,MATCH($B9117,'CCA Util %'!$E:$E,0)),""))</f>
        <v/>
      </c>
      <c r="AE9117">
        <f>IF(OR($B9117="",$U9117=""),"",$U9117&amp;" &amp; "&amp;IF(OR($AD9117="",$AD9117=0),"Util NA",$AD9117&amp;" Util"))</f>
        <v/>
      </c>
    </row>
    <row r="9118" ht="15.75" customHeight="1" s="42">
      <c r="A9118" s="41" t="n"/>
      <c r="G9118" s="38" t="n"/>
      <c r="H9118" s="38" t="n"/>
      <c r="I9118" s="38" t="n"/>
      <c r="J9118" s="38" t="n"/>
      <c r="K9118" s="38" t="n"/>
      <c r="L9118" s="38" t="n"/>
      <c r="N9118" s="36">
        <f>IF($B9118="","",IF($C9118="SUPERSTORE","Superstore","DH"))</f>
        <v/>
      </c>
      <c r="O9118" s="36">
        <f>IF($B9118="","",IFERROR(VLOOKUP($B9118,Mapping!$A:$C,2,0),"Not Mapped"))</f>
        <v/>
      </c>
      <c r="P9118" s="36">
        <f>IF($B9118="","",IFERROR(VLOOKUP($B9118,Mapping!$A:$C,3,0),"Not Mapped"))</f>
        <v/>
      </c>
      <c r="Q9118" s="36">
        <f>IF($B9118="","",IFERROR(VLOOKUP($O9118,Leaders!$A:$B,2,0),"Not Mapped"))</f>
        <v/>
      </c>
      <c r="R9118" s="36">
        <f>IF($B9118="","",IF(COUNTIF(Exclusions!$A:$A,$B9118)&gt;0,"Yes","No"))</f>
        <v/>
      </c>
      <c r="S9118" s="38">
        <f>IF($B9118="","",MIN(1,DAY($A9118)/IF($N9118="Superstore",Settings!$B$5,Settings!$B$4)))</f>
        <v/>
      </c>
      <c r="T9118" s="38">
        <f>IF(OR($B9118="",$G9118="",$S9118=0),"",$G9118/$S9118)</f>
        <v/>
      </c>
      <c r="U9118" s="36">
        <f>IF($T9118="","",IF($T9118&lt;Settings!$B$8,"Critical",IF($T9118&lt;Settings!$B$9,"Semi Critical","Non Critical")))</f>
        <v/>
      </c>
      <c r="V9118" s="28" t="n"/>
      <c r="Z9118">
        <f>IF($B9118="","",IFERROR(VLOOKUP($B9118,'Plan HC for CCA'!$A:$B,2,0),""))</f>
        <v/>
      </c>
      <c r="AA9118">
        <f>IF(OR($B9118="",$Z9118=""),"",IF(N($M9118)&lt;$Z9118,"Delta","No Delta"))</f>
        <v/>
      </c>
      <c r="AB9118">
        <f>IF(OR($B9118="",$Z9118=""),"",MAX(0,$Z9118-N($M9118)))</f>
        <v/>
      </c>
      <c r="AC9118" s="46">
        <f>IF($B9118="","",IFERROR(INDEX('CCA Util %'!$H:$H,MATCH($B9118,'CCA Util %'!$E:$E,0)),""))</f>
        <v/>
      </c>
      <c r="AD9118">
        <f>IF($B9118="","",IFERROR(INDEX('CCA Util %'!$G:$G,MATCH($B9118,'CCA Util %'!$E:$E,0)),""))</f>
        <v/>
      </c>
      <c r="AE9118">
        <f>IF(OR($B9118="",$U9118=""),"",$U9118&amp;" &amp; "&amp;IF(OR($AD9118="",$AD9118=0),"Util NA",$AD9118&amp;" Util"))</f>
        <v/>
      </c>
    </row>
    <row r="9119" ht="15.75" customHeight="1" s="42">
      <c r="A9119" s="41" t="n"/>
      <c r="G9119" s="38" t="n"/>
      <c r="H9119" s="38" t="n"/>
      <c r="I9119" s="38" t="n"/>
      <c r="J9119" s="38" t="n"/>
      <c r="K9119" s="38" t="n"/>
      <c r="L9119" s="38" t="n"/>
      <c r="N9119" s="36">
        <f>IF($B9119="","",IF($C9119="SUPERSTORE","Superstore","DH"))</f>
        <v/>
      </c>
      <c r="O9119" s="36">
        <f>IF($B9119="","",IFERROR(VLOOKUP($B9119,Mapping!$A:$C,2,0),"Not Mapped"))</f>
        <v/>
      </c>
      <c r="P9119" s="36">
        <f>IF($B9119="","",IFERROR(VLOOKUP($B9119,Mapping!$A:$C,3,0),"Not Mapped"))</f>
        <v/>
      </c>
      <c r="Q9119" s="36">
        <f>IF($B9119="","",IFERROR(VLOOKUP($O9119,Leaders!$A:$B,2,0),"Not Mapped"))</f>
        <v/>
      </c>
      <c r="R9119" s="36">
        <f>IF($B9119="","",IF(COUNTIF(Exclusions!$A:$A,$B9119)&gt;0,"Yes","No"))</f>
        <v/>
      </c>
      <c r="S9119" s="38">
        <f>IF($B9119="","",MIN(1,DAY($A9119)/IF($N9119="Superstore",Settings!$B$5,Settings!$B$4)))</f>
        <v/>
      </c>
      <c r="T9119" s="38">
        <f>IF(OR($B9119="",$G9119="",$S9119=0),"",$G9119/$S9119)</f>
        <v/>
      </c>
      <c r="U9119" s="36">
        <f>IF($T9119="","",IF($T9119&lt;Settings!$B$8,"Critical",IF($T9119&lt;Settings!$B$9,"Semi Critical","Non Critical")))</f>
        <v/>
      </c>
      <c r="V9119" s="28" t="n"/>
      <c r="Z9119">
        <f>IF($B9119="","",IFERROR(VLOOKUP($B9119,'Plan HC for CCA'!$A:$B,2,0),""))</f>
        <v/>
      </c>
      <c r="AA9119">
        <f>IF(OR($B9119="",$Z9119=""),"",IF(N($M9119)&lt;$Z9119,"Delta","No Delta"))</f>
        <v/>
      </c>
      <c r="AB9119">
        <f>IF(OR($B9119="",$Z9119=""),"",MAX(0,$Z9119-N($M9119)))</f>
        <v/>
      </c>
      <c r="AC9119" s="46">
        <f>IF($B9119="","",IFERROR(INDEX('CCA Util %'!$H:$H,MATCH($B9119,'CCA Util %'!$E:$E,0)),""))</f>
        <v/>
      </c>
      <c r="AD9119">
        <f>IF($B9119="","",IFERROR(INDEX('CCA Util %'!$G:$G,MATCH($B9119,'CCA Util %'!$E:$E,0)),""))</f>
        <v/>
      </c>
      <c r="AE9119">
        <f>IF(OR($B9119="",$U9119=""),"",$U9119&amp;" &amp; "&amp;IF(OR($AD9119="",$AD9119=0),"Util NA",$AD9119&amp;" Util"))</f>
        <v/>
      </c>
    </row>
    <row r="9120" ht="15.75" customHeight="1" s="42">
      <c r="A9120" s="41" t="n"/>
      <c r="G9120" s="38" t="n"/>
      <c r="H9120" s="38" t="n"/>
      <c r="I9120" s="38" t="n"/>
      <c r="J9120" s="38" t="n"/>
      <c r="K9120" s="38" t="n"/>
      <c r="L9120" s="38" t="n"/>
      <c r="N9120" s="36">
        <f>IF($B9120="","",IF($C9120="SUPERSTORE","Superstore","DH"))</f>
        <v/>
      </c>
      <c r="O9120" s="36">
        <f>IF($B9120="","",IFERROR(VLOOKUP($B9120,Mapping!$A:$C,2,0),"Not Mapped"))</f>
        <v/>
      </c>
      <c r="P9120" s="36">
        <f>IF($B9120="","",IFERROR(VLOOKUP($B9120,Mapping!$A:$C,3,0),"Not Mapped"))</f>
        <v/>
      </c>
      <c r="Q9120" s="36">
        <f>IF($B9120="","",IFERROR(VLOOKUP($O9120,Leaders!$A:$B,2,0),"Not Mapped"))</f>
        <v/>
      </c>
      <c r="R9120" s="36">
        <f>IF($B9120="","",IF(COUNTIF(Exclusions!$A:$A,$B9120)&gt;0,"Yes","No"))</f>
        <v/>
      </c>
      <c r="S9120" s="38">
        <f>IF($B9120="","",MIN(1,DAY($A9120)/IF($N9120="Superstore",Settings!$B$5,Settings!$B$4)))</f>
        <v/>
      </c>
      <c r="T9120" s="38">
        <f>IF(OR($B9120="",$G9120="",$S9120=0),"",$G9120/$S9120)</f>
        <v/>
      </c>
      <c r="U9120" s="36">
        <f>IF($T9120="","",IF($T9120&lt;Settings!$B$8,"Critical",IF($T9120&lt;Settings!$B$9,"Semi Critical","Non Critical")))</f>
        <v/>
      </c>
      <c r="V9120" s="28" t="n"/>
      <c r="Z9120">
        <f>IF($B9120="","",IFERROR(VLOOKUP($B9120,'Plan HC for CCA'!$A:$B,2,0),""))</f>
        <v/>
      </c>
      <c r="AA9120">
        <f>IF(OR($B9120="",$Z9120=""),"",IF(N($M9120)&lt;$Z9120,"Delta","No Delta"))</f>
        <v/>
      </c>
      <c r="AB9120">
        <f>IF(OR($B9120="",$Z9120=""),"",MAX(0,$Z9120-N($M9120)))</f>
        <v/>
      </c>
      <c r="AC9120" s="46">
        <f>IF($B9120="","",IFERROR(INDEX('CCA Util %'!$H:$H,MATCH($B9120,'CCA Util %'!$E:$E,0)),""))</f>
        <v/>
      </c>
      <c r="AD9120">
        <f>IF($B9120="","",IFERROR(INDEX('CCA Util %'!$G:$G,MATCH($B9120,'CCA Util %'!$E:$E,0)),""))</f>
        <v/>
      </c>
      <c r="AE9120">
        <f>IF(OR($B9120="",$U9120=""),"",$U9120&amp;" &amp; "&amp;IF(OR($AD9120="",$AD9120=0),"Util NA",$AD9120&amp;" Util"))</f>
        <v/>
      </c>
    </row>
    <row r="9121" ht="15.75" customHeight="1" s="42">
      <c r="A9121" s="41" t="n"/>
      <c r="G9121" s="38" t="n"/>
      <c r="H9121" s="38" t="n"/>
      <c r="I9121" s="38" t="n"/>
      <c r="J9121" s="38" t="n"/>
      <c r="K9121" s="38" t="n"/>
      <c r="L9121" s="38" t="n"/>
      <c r="N9121" s="36">
        <f>IF($B9121="","",IF($C9121="SUPERSTORE","Superstore","DH"))</f>
        <v/>
      </c>
      <c r="O9121" s="36">
        <f>IF($B9121="","",IFERROR(VLOOKUP($B9121,Mapping!$A:$C,2,0),"Not Mapped"))</f>
        <v/>
      </c>
      <c r="P9121" s="36">
        <f>IF($B9121="","",IFERROR(VLOOKUP($B9121,Mapping!$A:$C,3,0),"Not Mapped"))</f>
        <v/>
      </c>
      <c r="Q9121" s="36">
        <f>IF($B9121="","",IFERROR(VLOOKUP($O9121,Leaders!$A:$B,2,0),"Not Mapped"))</f>
        <v/>
      </c>
      <c r="R9121" s="36">
        <f>IF($B9121="","",IF(COUNTIF(Exclusions!$A:$A,$B9121)&gt;0,"Yes","No"))</f>
        <v/>
      </c>
      <c r="S9121" s="38">
        <f>IF($B9121="","",MIN(1,DAY($A9121)/IF($N9121="Superstore",Settings!$B$5,Settings!$B$4)))</f>
        <v/>
      </c>
      <c r="T9121" s="38">
        <f>IF(OR($B9121="",$G9121="",$S9121=0),"",$G9121/$S9121)</f>
        <v/>
      </c>
      <c r="U9121" s="36">
        <f>IF($T9121="","",IF($T9121&lt;Settings!$B$8,"Critical",IF($T9121&lt;Settings!$B$9,"Semi Critical","Non Critical")))</f>
        <v/>
      </c>
      <c r="V9121" s="28" t="n"/>
      <c r="Z9121">
        <f>IF($B9121="","",IFERROR(VLOOKUP($B9121,'Plan HC for CCA'!$A:$B,2,0),""))</f>
        <v/>
      </c>
      <c r="AA9121">
        <f>IF(OR($B9121="",$Z9121=""),"",IF(N($M9121)&lt;$Z9121,"Delta","No Delta"))</f>
        <v/>
      </c>
      <c r="AB9121">
        <f>IF(OR($B9121="",$Z9121=""),"",MAX(0,$Z9121-N($M9121)))</f>
        <v/>
      </c>
      <c r="AC9121" s="46">
        <f>IF($B9121="","",IFERROR(INDEX('CCA Util %'!$H:$H,MATCH($B9121,'CCA Util %'!$E:$E,0)),""))</f>
        <v/>
      </c>
      <c r="AD9121">
        <f>IF($B9121="","",IFERROR(INDEX('CCA Util %'!$G:$G,MATCH($B9121,'CCA Util %'!$E:$E,0)),""))</f>
        <v/>
      </c>
      <c r="AE9121">
        <f>IF(OR($B9121="",$U9121=""),"",$U9121&amp;" &amp; "&amp;IF(OR($AD9121="",$AD9121=0),"Util NA",$AD9121&amp;" Util"))</f>
        <v/>
      </c>
    </row>
    <row r="9122" ht="15.75" customHeight="1" s="42">
      <c r="A9122" s="41" t="n"/>
      <c r="G9122" s="38" t="n"/>
      <c r="H9122" s="38" t="n"/>
      <c r="I9122" s="38" t="n"/>
      <c r="J9122" s="38" t="n"/>
      <c r="K9122" s="38" t="n"/>
      <c r="L9122" s="38" t="n"/>
      <c r="N9122" s="36">
        <f>IF($B9122="","",IF($C9122="SUPERSTORE","Superstore","DH"))</f>
        <v/>
      </c>
      <c r="O9122" s="36">
        <f>IF($B9122="","",IFERROR(VLOOKUP($B9122,Mapping!$A:$C,2,0),"Not Mapped"))</f>
        <v/>
      </c>
      <c r="P9122" s="36">
        <f>IF($B9122="","",IFERROR(VLOOKUP($B9122,Mapping!$A:$C,3,0),"Not Mapped"))</f>
        <v/>
      </c>
      <c r="Q9122" s="36">
        <f>IF($B9122="","",IFERROR(VLOOKUP($O9122,Leaders!$A:$B,2,0),"Not Mapped"))</f>
        <v/>
      </c>
      <c r="R9122" s="36">
        <f>IF($B9122="","",IF(COUNTIF(Exclusions!$A:$A,$B9122)&gt;0,"Yes","No"))</f>
        <v/>
      </c>
      <c r="S9122" s="38">
        <f>IF($B9122="","",MIN(1,DAY($A9122)/IF($N9122="Superstore",Settings!$B$5,Settings!$B$4)))</f>
        <v/>
      </c>
      <c r="T9122" s="38">
        <f>IF(OR($B9122="",$G9122="",$S9122=0),"",$G9122/$S9122)</f>
        <v/>
      </c>
      <c r="U9122" s="36">
        <f>IF($T9122="","",IF($T9122&lt;Settings!$B$8,"Critical",IF($T9122&lt;Settings!$B$9,"Semi Critical","Non Critical")))</f>
        <v/>
      </c>
      <c r="V9122" s="28" t="n"/>
      <c r="Z9122">
        <f>IF($B9122="","",IFERROR(VLOOKUP($B9122,'Plan HC for CCA'!$A:$B,2,0),""))</f>
        <v/>
      </c>
      <c r="AA9122">
        <f>IF(OR($B9122="",$Z9122=""),"",IF(N($M9122)&lt;$Z9122,"Delta","No Delta"))</f>
        <v/>
      </c>
      <c r="AB9122">
        <f>IF(OR($B9122="",$Z9122=""),"",MAX(0,$Z9122-N($M9122)))</f>
        <v/>
      </c>
      <c r="AC9122" s="46">
        <f>IF($B9122="","",IFERROR(INDEX('CCA Util %'!$H:$H,MATCH($B9122,'CCA Util %'!$E:$E,0)),""))</f>
        <v/>
      </c>
      <c r="AD9122">
        <f>IF($B9122="","",IFERROR(INDEX('CCA Util %'!$G:$G,MATCH($B9122,'CCA Util %'!$E:$E,0)),""))</f>
        <v/>
      </c>
      <c r="AE9122">
        <f>IF(OR($B9122="",$U9122=""),"",$U9122&amp;" &amp; "&amp;IF(OR($AD9122="",$AD9122=0),"Util NA",$AD9122&amp;" Util"))</f>
        <v/>
      </c>
    </row>
    <row r="9123" ht="15.75" customHeight="1" s="42">
      <c r="A9123" s="41" t="n"/>
      <c r="G9123" s="38" t="n"/>
      <c r="H9123" s="38" t="n"/>
      <c r="I9123" s="38" t="n"/>
      <c r="J9123" s="38" t="n"/>
      <c r="K9123" s="38" t="n"/>
      <c r="L9123" s="38" t="n"/>
      <c r="N9123" s="36">
        <f>IF($B9123="","",IF($C9123="SUPERSTORE","Superstore","DH"))</f>
        <v/>
      </c>
      <c r="O9123" s="36">
        <f>IF($B9123="","",IFERROR(VLOOKUP($B9123,Mapping!$A:$C,2,0),"Not Mapped"))</f>
        <v/>
      </c>
      <c r="P9123" s="36">
        <f>IF($B9123="","",IFERROR(VLOOKUP($B9123,Mapping!$A:$C,3,0),"Not Mapped"))</f>
        <v/>
      </c>
      <c r="Q9123" s="36">
        <f>IF($B9123="","",IFERROR(VLOOKUP($O9123,Leaders!$A:$B,2,0),"Not Mapped"))</f>
        <v/>
      </c>
      <c r="R9123" s="36">
        <f>IF($B9123="","",IF(COUNTIF(Exclusions!$A:$A,$B9123)&gt;0,"Yes","No"))</f>
        <v/>
      </c>
      <c r="S9123" s="38">
        <f>IF($B9123="","",MIN(1,DAY($A9123)/IF($N9123="Superstore",Settings!$B$5,Settings!$B$4)))</f>
        <v/>
      </c>
      <c r="T9123" s="38">
        <f>IF(OR($B9123="",$G9123="",$S9123=0),"",$G9123/$S9123)</f>
        <v/>
      </c>
      <c r="U9123" s="36">
        <f>IF($T9123="","",IF($T9123&lt;Settings!$B$8,"Critical",IF($T9123&lt;Settings!$B$9,"Semi Critical","Non Critical")))</f>
        <v/>
      </c>
      <c r="V9123" s="28" t="n"/>
      <c r="Z9123">
        <f>IF($B9123="","",IFERROR(VLOOKUP($B9123,'Plan HC for CCA'!$A:$B,2,0),""))</f>
        <v/>
      </c>
      <c r="AA9123">
        <f>IF(OR($B9123="",$Z9123=""),"",IF(N($M9123)&lt;$Z9123,"Delta","No Delta"))</f>
        <v/>
      </c>
      <c r="AB9123">
        <f>IF(OR($B9123="",$Z9123=""),"",MAX(0,$Z9123-N($M9123)))</f>
        <v/>
      </c>
      <c r="AC9123" s="46">
        <f>IF($B9123="","",IFERROR(INDEX('CCA Util %'!$H:$H,MATCH($B9123,'CCA Util %'!$E:$E,0)),""))</f>
        <v/>
      </c>
      <c r="AD9123">
        <f>IF($B9123="","",IFERROR(INDEX('CCA Util %'!$G:$G,MATCH($B9123,'CCA Util %'!$E:$E,0)),""))</f>
        <v/>
      </c>
      <c r="AE9123">
        <f>IF(OR($B9123="",$U9123=""),"",$U9123&amp;" &amp; "&amp;IF(OR($AD9123="",$AD9123=0),"Util NA",$AD9123&amp;" Util"))</f>
        <v/>
      </c>
    </row>
    <row r="9124" ht="15.75" customHeight="1" s="42">
      <c r="A9124" s="41" t="n"/>
      <c r="G9124" s="38" t="n"/>
      <c r="H9124" s="38" t="n"/>
      <c r="I9124" s="38" t="n"/>
      <c r="J9124" s="38" t="n"/>
      <c r="K9124" s="38" t="n"/>
      <c r="L9124" s="38" t="n"/>
      <c r="N9124" s="36">
        <f>IF($B9124="","",IF($C9124="SUPERSTORE","Superstore","DH"))</f>
        <v/>
      </c>
      <c r="O9124" s="36">
        <f>IF($B9124="","",IFERROR(VLOOKUP($B9124,Mapping!$A:$C,2,0),"Not Mapped"))</f>
        <v/>
      </c>
      <c r="P9124" s="36">
        <f>IF($B9124="","",IFERROR(VLOOKUP($B9124,Mapping!$A:$C,3,0),"Not Mapped"))</f>
        <v/>
      </c>
      <c r="Q9124" s="36">
        <f>IF($B9124="","",IFERROR(VLOOKUP($O9124,Leaders!$A:$B,2,0),"Not Mapped"))</f>
        <v/>
      </c>
      <c r="R9124" s="36">
        <f>IF($B9124="","",IF(COUNTIF(Exclusions!$A:$A,$B9124)&gt;0,"Yes","No"))</f>
        <v/>
      </c>
      <c r="S9124" s="38">
        <f>IF($B9124="","",MIN(1,DAY($A9124)/IF($N9124="Superstore",Settings!$B$5,Settings!$B$4)))</f>
        <v/>
      </c>
      <c r="T9124" s="38">
        <f>IF(OR($B9124="",$G9124="",$S9124=0),"",$G9124/$S9124)</f>
        <v/>
      </c>
      <c r="U9124" s="36">
        <f>IF($T9124="","",IF($T9124&lt;Settings!$B$8,"Critical",IF($T9124&lt;Settings!$B$9,"Semi Critical","Non Critical")))</f>
        <v/>
      </c>
      <c r="V9124" s="28" t="n"/>
      <c r="Z9124">
        <f>IF($B9124="","",IFERROR(VLOOKUP($B9124,'Plan HC for CCA'!$A:$B,2,0),""))</f>
        <v/>
      </c>
      <c r="AA9124">
        <f>IF(OR($B9124="",$Z9124=""),"",IF(N($M9124)&lt;$Z9124,"Delta","No Delta"))</f>
        <v/>
      </c>
      <c r="AB9124">
        <f>IF(OR($B9124="",$Z9124=""),"",MAX(0,$Z9124-N($M9124)))</f>
        <v/>
      </c>
      <c r="AC9124" s="46">
        <f>IF($B9124="","",IFERROR(INDEX('CCA Util %'!$H:$H,MATCH($B9124,'CCA Util %'!$E:$E,0)),""))</f>
        <v/>
      </c>
      <c r="AD9124">
        <f>IF($B9124="","",IFERROR(INDEX('CCA Util %'!$G:$G,MATCH($B9124,'CCA Util %'!$E:$E,0)),""))</f>
        <v/>
      </c>
      <c r="AE9124">
        <f>IF(OR($B9124="",$U9124=""),"",$U9124&amp;" &amp; "&amp;IF(OR($AD9124="",$AD9124=0),"Util NA",$AD9124&amp;" Util"))</f>
        <v/>
      </c>
    </row>
    <row r="9125" ht="15.75" customHeight="1" s="42">
      <c r="A9125" s="41" t="n"/>
      <c r="G9125" s="38" t="n"/>
      <c r="H9125" s="38" t="n"/>
      <c r="I9125" s="38" t="n"/>
      <c r="J9125" s="38" t="n"/>
      <c r="K9125" s="38" t="n"/>
      <c r="L9125" s="38" t="n"/>
      <c r="N9125" s="36">
        <f>IF($B9125="","",IF($C9125="SUPERSTORE","Superstore","DH"))</f>
        <v/>
      </c>
      <c r="O9125" s="36">
        <f>IF($B9125="","",IFERROR(VLOOKUP($B9125,Mapping!$A:$C,2,0),"Not Mapped"))</f>
        <v/>
      </c>
      <c r="P9125" s="36">
        <f>IF($B9125="","",IFERROR(VLOOKUP($B9125,Mapping!$A:$C,3,0),"Not Mapped"))</f>
        <v/>
      </c>
      <c r="Q9125" s="36">
        <f>IF($B9125="","",IFERROR(VLOOKUP($O9125,Leaders!$A:$B,2,0),"Not Mapped"))</f>
        <v/>
      </c>
      <c r="R9125" s="36">
        <f>IF($B9125="","",IF(COUNTIF(Exclusions!$A:$A,$B9125)&gt;0,"Yes","No"))</f>
        <v/>
      </c>
      <c r="S9125" s="38">
        <f>IF($B9125="","",MIN(1,DAY($A9125)/IF($N9125="Superstore",Settings!$B$5,Settings!$B$4)))</f>
        <v/>
      </c>
      <c r="T9125" s="38">
        <f>IF(OR($B9125="",$G9125="",$S9125=0),"",$G9125/$S9125)</f>
        <v/>
      </c>
      <c r="U9125" s="36">
        <f>IF($T9125="","",IF($T9125&lt;Settings!$B$8,"Critical",IF($T9125&lt;Settings!$B$9,"Semi Critical","Non Critical")))</f>
        <v/>
      </c>
      <c r="V9125" s="28" t="n"/>
      <c r="Z9125">
        <f>IF($B9125="","",IFERROR(VLOOKUP($B9125,'Plan HC for CCA'!$A:$B,2,0),""))</f>
        <v/>
      </c>
      <c r="AA9125">
        <f>IF(OR($B9125="",$Z9125=""),"",IF(N($M9125)&lt;$Z9125,"Delta","No Delta"))</f>
        <v/>
      </c>
      <c r="AB9125">
        <f>IF(OR($B9125="",$Z9125=""),"",MAX(0,$Z9125-N($M9125)))</f>
        <v/>
      </c>
      <c r="AC9125" s="46">
        <f>IF($B9125="","",IFERROR(INDEX('CCA Util %'!$H:$H,MATCH($B9125,'CCA Util %'!$E:$E,0)),""))</f>
        <v/>
      </c>
      <c r="AD9125">
        <f>IF($B9125="","",IFERROR(INDEX('CCA Util %'!$G:$G,MATCH($B9125,'CCA Util %'!$E:$E,0)),""))</f>
        <v/>
      </c>
      <c r="AE9125">
        <f>IF(OR($B9125="",$U9125=""),"",$U9125&amp;" &amp; "&amp;IF(OR($AD9125="",$AD9125=0),"Util NA",$AD9125&amp;" Util"))</f>
        <v/>
      </c>
    </row>
    <row r="9126" ht="15.75" customHeight="1" s="42">
      <c r="A9126" s="41" t="n"/>
      <c r="G9126" s="38" t="n"/>
      <c r="H9126" s="38" t="n"/>
      <c r="I9126" s="38" t="n"/>
      <c r="J9126" s="38" t="n"/>
      <c r="K9126" s="38" t="n"/>
      <c r="L9126" s="38" t="n"/>
      <c r="N9126" s="36">
        <f>IF($B9126="","",IF($C9126="SUPERSTORE","Superstore","DH"))</f>
        <v/>
      </c>
      <c r="O9126" s="36">
        <f>IF($B9126="","",IFERROR(VLOOKUP($B9126,Mapping!$A:$C,2,0),"Not Mapped"))</f>
        <v/>
      </c>
      <c r="P9126" s="36">
        <f>IF($B9126="","",IFERROR(VLOOKUP($B9126,Mapping!$A:$C,3,0),"Not Mapped"))</f>
        <v/>
      </c>
      <c r="Q9126" s="36">
        <f>IF($B9126="","",IFERROR(VLOOKUP($O9126,Leaders!$A:$B,2,0),"Not Mapped"))</f>
        <v/>
      </c>
      <c r="R9126" s="36">
        <f>IF($B9126="","",IF(COUNTIF(Exclusions!$A:$A,$B9126)&gt;0,"Yes","No"))</f>
        <v/>
      </c>
      <c r="S9126" s="38">
        <f>IF($B9126="","",MIN(1,DAY($A9126)/IF($N9126="Superstore",Settings!$B$5,Settings!$B$4)))</f>
        <v/>
      </c>
      <c r="T9126" s="38">
        <f>IF(OR($B9126="",$G9126="",$S9126=0),"",$G9126/$S9126)</f>
        <v/>
      </c>
      <c r="U9126" s="36">
        <f>IF($T9126="","",IF($T9126&lt;Settings!$B$8,"Critical",IF($T9126&lt;Settings!$B$9,"Semi Critical","Non Critical")))</f>
        <v/>
      </c>
      <c r="V9126" s="28" t="n"/>
      <c r="Z9126">
        <f>IF($B9126="","",IFERROR(VLOOKUP($B9126,'Plan HC for CCA'!$A:$B,2,0),""))</f>
        <v/>
      </c>
      <c r="AA9126">
        <f>IF(OR($B9126="",$Z9126=""),"",IF(N($M9126)&lt;$Z9126,"Delta","No Delta"))</f>
        <v/>
      </c>
      <c r="AB9126">
        <f>IF(OR($B9126="",$Z9126=""),"",MAX(0,$Z9126-N($M9126)))</f>
        <v/>
      </c>
      <c r="AC9126" s="46">
        <f>IF($B9126="","",IFERROR(INDEX('CCA Util %'!$H:$H,MATCH($B9126,'CCA Util %'!$E:$E,0)),""))</f>
        <v/>
      </c>
      <c r="AD9126">
        <f>IF($B9126="","",IFERROR(INDEX('CCA Util %'!$G:$G,MATCH($B9126,'CCA Util %'!$E:$E,0)),""))</f>
        <v/>
      </c>
      <c r="AE9126">
        <f>IF(OR($B9126="",$U9126=""),"",$U9126&amp;" &amp; "&amp;IF(OR($AD9126="",$AD9126=0),"Util NA",$AD9126&amp;" Util"))</f>
        <v/>
      </c>
    </row>
    <row r="9127" ht="15.75" customHeight="1" s="42">
      <c r="A9127" s="41" t="n"/>
      <c r="G9127" s="38" t="n"/>
      <c r="H9127" s="38" t="n"/>
      <c r="I9127" s="38" t="n"/>
      <c r="J9127" s="38" t="n"/>
      <c r="K9127" s="38" t="n"/>
      <c r="L9127" s="38" t="n"/>
      <c r="N9127" s="36">
        <f>IF($B9127="","",IF($C9127="SUPERSTORE","Superstore","DH"))</f>
        <v/>
      </c>
      <c r="O9127" s="36">
        <f>IF($B9127="","",IFERROR(VLOOKUP($B9127,Mapping!$A:$C,2,0),"Not Mapped"))</f>
        <v/>
      </c>
      <c r="P9127" s="36">
        <f>IF($B9127="","",IFERROR(VLOOKUP($B9127,Mapping!$A:$C,3,0),"Not Mapped"))</f>
        <v/>
      </c>
      <c r="Q9127" s="36">
        <f>IF($B9127="","",IFERROR(VLOOKUP($O9127,Leaders!$A:$B,2,0),"Not Mapped"))</f>
        <v/>
      </c>
      <c r="R9127" s="36">
        <f>IF($B9127="","",IF(COUNTIF(Exclusions!$A:$A,$B9127)&gt;0,"Yes","No"))</f>
        <v/>
      </c>
      <c r="S9127" s="38">
        <f>IF($B9127="","",MIN(1,DAY($A9127)/IF($N9127="Superstore",Settings!$B$5,Settings!$B$4)))</f>
        <v/>
      </c>
      <c r="T9127" s="38">
        <f>IF(OR($B9127="",$G9127="",$S9127=0),"",$G9127/$S9127)</f>
        <v/>
      </c>
      <c r="U9127" s="36">
        <f>IF($T9127="","",IF($T9127&lt;Settings!$B$8,"Critical",IF($T9127&lt;Settings!$B$9,"Semi Critical","Non Critical")))</f>
        <v/>
      </c>
      <c r="V9127" s="28" t="n"/>
      <c r="Z9127">
        <f>IF($B9127="","",IFERROR(VLOOKUP($B9127,'Plan HC for CCA'!$A:$B,2,0),""))</f>
        <v/>
      </c>
      <c r="AA9127">
        <f>IF(OR($B9127="",$Z9127=""),"",IF(N($M9127)&lt;$Z9127,"Delta","No Delta"))</f>
        <v/>
      </c>
      <c r="AB9127">
        <f>IF(OR($B9127="",$Z9127=""),"",MAX(0,$Z9127-N($M9127)))</f>
        <v/>
      </c>
      <c r="AC9127" s="46">
        <f>IF($B9127="","",IFERROR(INDEX('CCA Util %'!$H:$H,MATCH($B9127,'CCA Util %'!$E:$E,0)),""))</f>
        <v/>
      </c>
      <c r="AD9127">
        <f>IF($B9127="","",IFERROR(INDEX('CCA Util %'!$G:$G,MATCH($B9127,'CCA Util %'!$E:$E,0)),""))</f>
        <v/>
      </c>
      <c r="AE9127">
        <f>IF(OR($B9127="",$U9127=""),"",$U9127&amp;" &amp; "&amp;IF(OR($AD9127="",$AD9127=0),"Util NA",$AD9127&amp;" Util"))</f>
        <v/>
      </c>
    </row>
    <row r="9128" ht="15.75" customHeight="1" s="42">
      <c r="A9128" s="41" t="n"/>
      <c r="G9128" s="38" t="n"/>
      <c r="H9128" s="38" t="n"/>
      <c r="I9128" s="38" t="n"/>
      <c r="J9128" s="38" t="n"/>
      <c r="K9128" s="38" t="n"/>
      <c r="L9128" s="38" t="n"/>
      <c r="N9128" s="36">
        <f>IF($B9128="","",IF($C9128="SUPERSTORE","Superstore","DH"))</f>
        <v/>
      </c>
      <c r="O9128" s="36">
        <f>IF($B9128="","",IFERROR(VLOOKUP($B9128,Mapping!$A:$C,2,0),"Not Mapped"))</f>
        <v/>
      </c>
      <c r="P9128" s="36">
        <f>IF($B9128="","",IFERROR(VLOOKUP($B9128,Mapping!$A:$C,3,0),"Not Mapped"))</f>
        <v/>
      </c>
      <c r="Q9128" s="36">
        <f>IF($B9128="","",IFERROR(VLOOKUP($O9128,Leaders!$A:$B,2,0),"Not Mapped"))</f>
        <v/>
      </c>
      <c r="R9128" s="36">
        <f>IF($B9128="","",IF(COUNTIF(Exclusions!$A:$A,$B9128)&gt;0,"Yes","No"))</f>
        <v/>
      </c>
      <c r="S9128" s="38">
        <f>IF($B9128="","",MIN(1,DAY($A9128)/IF($N9128="Superstore",Settings!$B$5,Settings!$B$4)))</f>
        <v/>
      </c>
      <c r="T9128" s="38">
        <f>IF(OR($B9128="",$G9128="",$S9128=0),"",$G9128/$S9128)</f>
        <v/>
      </c>
      <c r="U9128" s="36">
        <f>IF($T9128="","",IF($T9128&lt;Settings!$B$8,"Critical",IF($T9128&lt;Settings!$B$9,"Semi Critical","Non Critical")))</f>
        <v/>
      </c>
      <c r="V9128" s="28" t="n"/>
      <c r="Z9128">
        <f>IF($B9128="","",IFERROR(VLOOKUP($B9128,'Plan HC for CCA'!$A:$B,2,0),""))</f>
        <v/>
      </c>
      <c r="AA9128">
        <f>IF(OR($B9128="",$Z9128=""),"",IF(N($M9128)&lt;$Z9128,"Delta","No Delta"))</f>
        <v/>
      </c>
      <c r="AB9128">
        <f>IF(OR($B9128="",$Z9128=""),"",MAX(0,$Z9128-N($M9128)))</f>
        <v/>
      </c>
      <c r="AC9128" s="46">
        <f>IF($B9128="","",IFERROR(INDEX('CCA Util %'!$H:$H,MATCH($B9128,'CCA Util %'!$E:$E,0)),""))</f>
        <v/>
      </c>
      <c r="AD9128">
        <f>IF($B9128="","",IFERROR(INDEX('CCA Util %'!$G:$G,MATCH($B9128,'CCA Util %'!$E:$E,0)),""))</f>
        <v/>
      </c>
      <c r="AE9128">
        <f>IF(OR($B9128="",$U9128=""),"",$U9128&amp;" &amp; "&amp;IF(OR($AD9128="",$AD9128=0),"Util NA",$AD9128&amp;" Util"))</f>
        <v/>
      </c>
    </row>
    <row r="9129" ht="15.75" customHeight="1" s="42">
      <c r="A9129" s="41" t="n"/>
      <c r="G9129" s="38" t="n"/>
      <c r="H9129" s="38" t="n"/>
      <c r="I9129" s="38" t="n"/>
      <c r="J9129" s="38" t="n"/>
      <c r="K9129" s="38" t="n"/>
      <c r="L9129" s="38" t="n"/>
      <c r="N9129" s="36">
        <f>IF($B9129="","",IF($C9129="SUPERSTORE","Superstore","DH"))</f>
        <v/>
      </c>
      <c r="O9129" s="36">
        <f>IF($B9129="","",IFERROR(VLOOKUP($B9129,Mapping!$A:$C,2,0),"Not Mapped"))</f>
        <v/>
      </c>
      <c r="P9129" s="36">
        <f>IF($B9129="","",IFERROR(VLOOKUP($B9129,Mapping!$A:$C,3,0),"Not Mapped"))</f>
        <v/>
      </c>
      <c r="Q9129" s="36">
        <f>IF($B9129="","",IFERROR(VLOOKUP($O9129,Leaders!$A:$B,2,0),"Not Mapped"))</f>
        <v/>
      </c>
      <c r="R9129" s="36">
        <f>IF($B9129="","",IF(COUNTIF(Exclusions!$A:$A,$B9129)&gt;0,"Yes","No"))</f>
        <v/>
      </c>
      <c r="S9129" s="38">
        <f>IF($B9129="","",MIN(1,DAY($A9129)/IF($N9129="Superstore",Settings!$B$5,Settings!$B$4)))</f>
        <v/>
      </c>
      <c r="T9129" s="38">
        <f>IF(OR($B9129="",$G9129="",$S9129=0),"",$G9129/$S9129)</f>
        <v/>
      </c>
      <c r="U9129" s="36">
        <f>IF($T9129="","",IF($T9129&lt;Settings!$B$8,"Critical",IF($T9129&lt;Settings!$B$9,"Semi Critical","Non Critical")))</f>
        <v/>
      </c>
      <c r="V9129" s="28" t="n"/>
      <c r="Z9129">
        <f>IF($B9129="","",IFERROR(VLOOKUP($B9129,'Plan HC for CCA'!$A:$B,2,0),""))</f>
        <v/>
      </c>
      <c r="AA9129">
        <f>IF(OR($B9129="",$Z9129=""),"",IF(N($M9129)&lt;$Z9129,"Delta","No Delta"))</f>
        <v/>
      </c>
      <c r="AB9129">
        <f>IF(OR($B9129="",$Z9129=""),"",MAX(0,$Z9129-N($M9129)))</f>
        <v/>
      </c>
      <c r="AC9129" s="46">
        <f>IF($B9129="","",IFERROR(INDEX('CCA Util %'!$H:$H,MATCH($B9129,'CCA Util %'!$E:$E,0)),""))</f>
        <v/>
      </c>
      <c r="AD9129">
        <f>IF($B9129="","",IFERROR(INDEX('CCA Util %'!$G:$G,MATCH($B9129,'CCA Util %'!$E:$E,0)),""))</f>
        <v/>
      </c>
      <c r="AE9129">
        <f>IF(OR($B9129="",$U9129=""),"",$U9129&amp;" &amp; "&amp;IF(OR($AD9129="",$AD9129=0),"Util NA",$AD9129&amp;" Util"))</f>
        <v/>
      </c>
    </row>
    <row r="9130" ht="15.75" customHeight="1" s="42">
      <c r="A9130" s="41" t="n"/>
      <c r="G9130" s="38" t="n"/>
      <c r="H9130" s="38" t="n"/>
      <c r="I9130" s="38" t="n"/>
      <c r="J9130" s="38" t="n"/>
      <c r="K9130" s="38" t="n"/>
      <c r="L9130" s="38" t="n"/>
      <c r="N9130" s="36">
        <f>IF($B9130="","",IF($C9130="SUPERSTORE","Superstore","DH"))</f>
        <v/>
      </c>
      <c r="O9130" s="36">
        <f>IF($B9130="","",IFERROR(VLOOKUP($B9130,Mapping!$A:$C,2,0),"Not Mapped"))</f>
        <v/>
      </c>
      <c r="P9130" s="36">
        <f>IF($B9130="","",IFERROR(VLOOKUP($B9130,Mapping!$A:$C,3,0),"Not Mapped"))</f>
        <v/>
      </c>
      <c r="Q9130" s="36">
        <f>IF($B9130="","",IFERROR(VLOOKUP($O9130,Leaders!$A:$B,2,0),"Not Mapped"))</f>
        <v/>
      </c>
      <c r="R9130" s="36">
        <f>IF($B9130="","",IF(COUNTIF(Exclusions!$A:$A,$B9130)&gt;0,"Yes","No"))</f>
        <v/>
      </c>
      <c r="S9130" s="38">
        <f>IF($B9130="","",MIN(1,DAY($A9130)/IF($N9130="Superstore",Settings!$B$5,Settings!$B$4)))</f>
        <v/>
      </c>
      <c r="T9130" s="38">
        <f>IF(OR($B9130="",$G9130="",$S9130=0),"",$G9130/$S9130)</f>
        <v/>
      </c>
      <c r="U9130" s="36">
        <f>IF($T9130="","",IF($T9130&lt;Settings!$B$8,"Critical",IF($T9130&lt;Settings!$B$9,"Semi Critical","Non Critical")))</f>
        <v/>
      </c>
      <c r="V9130" s="28" t="n"/>
      <c r="Z9130">
        <f>IF($B9130="","",IFERROR(VLOOKUP($B9130,'Plan HC for CCA'!$A:$B,2,0),""))</f>
        <v/>
      </c>
      <c r="AA9130">
        <f>IF(OR($B9130="",$Z9130=""),"",IF(N($M9130)&lt;$Z9130,"Delta","No Delta"))</f>
        <v/>
      </c>
      <c r="AB9130">
        <f>IF(OR($B9130="",$Z9130=""),"",MAX(0,$Z9130-N($M9130)))</f>
        <v/>
      </c>
      <c r="AC9130" s="46">
        <f>IF($B9130="","",IFERROR(INDEX('CCA Util %'!$H:$H,MATCH($B9130,'CCA Util %'!$E:$E,0)),""))</f>
        <v/>
      </c>
      <c r="AD9130">
        <f>IF($B9130="","",IFERROR(INDEX('CCA Util %'!$G:$G,MATCH($B9130,'CCA Util %'!$E:$E,0)),""))</f>
        <v/>
      </c>
      <c r="AE9130">
        <f>IF(OR($B9130="",$U9130=""),"",$U9130&amp;" &amp; "&amp;IF(OR($AD9130="",$AD9130=0),"Util NA",$AD9130&amp;" Util"))</f>
        <v/>
      </c>
    </row>
    <row r="9131" ht="15.75" customHeight="1" s="42">
      <c r="A9131" s="41" t="n"/>
      <c r="G9131" s="38" t="n"/>
      <c r="H9131" s="38" t="n"/>
      <c r="I9131" s="38" t="n"/>
      <c r="J9131" s="38" t="n"/>
      <c r="K9131" s="38" t="n"/>
      <c r="L9131" s="38" t="n"/>
      <c r="N9131" s="36">
        <f>IF($B9131="","",IF($C9131="SUPERSTORE","Superstore","DH"))</f>
        <v/>
      </c>
      <c r="O9131" s="36">
        <f>IF($B9131="","",IFERROR(VLOOKUP($B9131,Mapping!$A:$C,2,0),"Not Mapped"))</f>
        <v/>
      </c>
      <c r="P9131" s="36">
        <f>IF($B9131="","",IFERROR(VLOOKUP($B9131,Mapping!$A:$C,3,0),"Not Mapped"))</f>
        <v/>
      </c>
      <c r="Q9131" s="36">
        <f>IF($B9131="","",IFERROR(VLOOKUP($O9131,Leaders!$A:$B,2,0),"Not Mapped"))</f>
        <v/>
      </c>
      <c r="R9131" s="36">
        <f>IF($B9131="","",IF(COUNTIF(Exclusions!$A:$A,$B9131)&gt;0,"Yes","No"))</f>
        <v/>
      </c>
      <c r="S9131" s="38">
        <f>IF($B9131="","",MIN(1,DAY($A9131)/IF($N9131="Superstore",Settings!$B$5,Settings!$B$4)))</f>
        <v/>
      </c>
      <c r="T9131" s="38">
        <f>IF(OR($B9131="",$G9131="",$S9131=0),"",$G9131/$S9131)</f>
        <v/>
      </c>
      <c r="U9131" s="36">
        <f>IF($T9131="","",IF($T9131&lt;Settings!$B$8,"Critical",IF($T9131&lt;Settings!$B$9,"Semi Critical","Non Critical")))</f>
        <v/>
      </c>
      <c r="V9131" s="28" t="n"/>
      <c r="Z9131">
        <f>IF($B9131="","",IFERROR(VLOOKUP($B9131,'Plan HC for CCA'!$A:$B,2,0),""))</f>
        <v/>
      </c>
      <c r="AA9131">
        <f>IF(OR($B9131="",$Z9131=""),"",IF(N($M9131)&lt;$Z9131,"Delta","No Delta"))</f>
        <v/>
      </c>
      <c r="AB9131">
        <f>IF(OR($B9131="",$Z9131=""),"",MAX(0,$Z9131-N($M9131)))</f>
        <v/>
      </c>
      <c r="AC9131" s="46">
        <f>IF($B9131="","",IFERROR(INDEX('CCA Util %'!$H:$H,MATCH($B9131,'CCA Util %'!$E:$E,0)),""))</f>
        <v/>
      </c>
      <c r="AD9131">
        <f>IF($B9131="","",IFERROR(INDEX('CCA Util %'!$G:$G,MATCH($B9131,'CCA Util %'!$E:$E,0)),""))</f>
        <v/>
      </c>
      <c r="AE9131">
        <f>IF(OR($B9131="",$U9131=""),"",$U9131&amp;" &amp; "&amp;IF(OR($AD9131="",$AD9131=0),"Util NA",$AD9131&amp;" Util"))</f>
        <v/>
      </c>
    </row>
    <row r="9132" ht="15.75" customHeight="1" s="42">
      <c r="A9132" s="41" t="n"/>
      <c r="G9132" s="38" t="n"/>
      <c r="H9132" s="38" t="n"/>
      <c r="I9132" s="38" t="n"/>
      <c r="J9132" s="38" t="n"/>
      <c r="K9132" s="38" t="n"/>
      <c r="L9132" s="38" t="n"/>
      <c r="N9132" s="36">
        <f>IF($B9132="","",IF($C9132="SUPERSTORE","Superstore","DH"))</f>
        <v/>
      </c>
      <c r="O9132" s="36">
        <f>IF($B9132="","",IFERROR(VLOOKUP($B9132,Mapping!$A:$C,2,0),"Not Mapped"))</f>
        <v/>
      </c>
      <c r="P9132" s="36">
        <f>IF($B9132="","",IFERROR(VLOOKUP($B9132,Mapping!$A:$C,3,0),"Not Mapped"))</f>
        <v/>
      </c>
      <c r="Q9132" s="36">
        <f>IF($B9132="","",IFERROR(VLOOKUP($O9132,Leaders!$A:$B,2,0),"Not Mapped"))</f>
        <v/>
      </c>
      <c r="R9132" s="36">
        <f>IF($B9132="","",IF(COUNTIF(Exclusions!$A:$A,$B9132)&gt;0,"Yes","No"))</f>
        <v/>
      </c>
      <c r="S9132" s="38">
        <f>IF($B9132="","",MIN(1,DAY($A9132)/IF($N9132="Superstore",Settings!$B$5,Settings!$B$4)))</f>
        <v/>
      </c>
      <c r="T9132" s="38">
        <f>IF(OR($B9132="",$G9132="",$S9132=0),"",$G9132/$S9132)</f>
        <v/>
      </c>
      <c r="U9132" s="36">
        <f>IF($T9132="","",IF($T9132&lt;Settings!$B$8,"Critical",IF($T9132&lt;Settings!$B$9,"Semi Critical","Non Critical")))</f>
        <v/>
      </c>
      <c r="V9132" s="28" t="n"/>
      <c r="Z9132">
        <f>IF($B9132="","",IFERROR(VLOOKUP($B9132,'Plan HC for CCA'!$A:$B,2,0),""))</f>
        <v/>
      </c>
      <c r="AA9132">
        <f>IF(OR($B9132="",$Z9132=""),"",IF(N($M9132)&lt;$Z9132,"Delta","No Delta"))</f>
        <v/>
      </c>
      <c r="AB9132">
        <f>IF(OR($B9132="",$Z9132=""),"",MAX(0,$Z9132-N($M9132)))</f>
        <v/>
      </c>
      <c r="AC9132" s="46">
        <f>IF($B9132="","",IFERROR(INDEX('CCA Util %'!$H:$H,MATCH($B9132,'CCA Util %'!$E:$E,0)),""))</f>
        <v/>
      </c>
      <c r="AD9132">
        <f>IF($B9132="","",IFERROR(INDEX('CCA Util %'!$G:$G,MATCH($B9132,'CCA Util %'!$E:$E,0)),""))</f>
        <v/>
      </c>
      <c r="AE9132">
        <f>IF(OR($B9132="",$U9132=""),"",$U9132&amp;" &amp; "&amp;IF(OR($AD9132="",$AD9132=0),"Util NA",$AD9132&amp;" Util"))</f>
        <v/>
      </c>
    </row>
    <row r="9133" ht="15.75" customHeight="1" s="42">
      <c r="A9133" s="41" t="n"/>
      <c r="G9133" s="38" t="n"/>
      <c r="H9133" s="38" t="n"/>
      <c r="I9133" s="38" t="n"/>
      <c r="J9133" s="38" t="n"/>
      <c r="K9133" s="38" t="n"/>
      <c r="L9133" s="38" t="n"/>
      <c r="N9133" s="36">
        <f>IF($B9133="","",IF($C9133="SUPERSTORE","Superstore","DH"))</f>
        <v/>
      </c>
      <c r="O9133" s="36">
        <f>IF($B9133="","",IFERROR(VLOOKUP($B9133,Mapping!$A:$C,2,0),"Not Mapped"))</f>
        <v/>
      </c>
      <c r="P9133" s="36">
        <f>IF($B9133="","",IFERROR(VLOOKUP($B9133,Mapping!$A:$C,3,0),"Not Mapped"))</f>
        <v/>
      </c>
      <c r="Q9133" s="36">
        <f>IF($B9133="","",IFERROR(VLOOKUP($O9133,Leaders!$A:$B,2,0),"Not Mapped"))</f>
        <v/>
      </c>
      <c r="R9133" s="36">
        <f>IF($B9133="","",IF(COUNTIF(Exclusions!$A:$A,$B9133)&gt;0,"Yes","No"))</f>
        <v/>
      </c>
      <c r="S9133" s="38">
        <f>IF($B9133="","",MIN(1,DAY($A9133)/IF($N9133="Superstore",Settings!$B$5,Settings!$B$4)))</f>
        <v/>
      </c>
      <c r="T9133" s="38">
        <f>IF(OR($B9133="",$G9133="",$S9133=0),"",$G9133/$S9133)</f>
        <v/>
      </c>
      <c r="U9133" s="36">
        <f>IF($T9133="","",IF($T9133&lt;Settings!$B$8,"Critical",IF($T9133&lt;Settings!$B$9,"Semi Critical","Non Critical")))</f>
        <v/>
      </c>
      <c r="V9133" s="28" t="n"/>
      <c r="Z9133">
        <f>IF($B9133="","",IFERROR(VLOOKUP($B9133,'Plan HC for CCA'!$A:$B,2,0),""))</f>
        <v/>
      </c>
      <c r="AA9133">
        <f>IF(OR($B9133="",$Z9133=""),"",IF(N($M9133)&lt;$Z9133,"Delta","No Delta"))</f>
        <v/>
      </c>
      <c r="AB9133">
        <f>IF(OR($B9133="",$Z9133=""),"",MAX(0,$Z9133-N($M9133)))</f>
        <v/>
      </c>
      <c r="AC9133" s="46">
        <f>IF($B9133="","",IFERROR(INDEX('CCA Util %'!$H:$H,MATCH($B9133,'CCA Util %'!$E:$E,0)),""))</f>
        <v/>
      </c>
      <c r="AD9133">
        <f>IF($B9133="","",IFERROR(INDEX('CCA Util %'!$G:$G,MATCH($B9133,'CCA Util %'!$E:$E,0)),""))</f>
        <v/>
      </c>
      <c r="AE9133">
        <f>IF(OR($B9133="",$U9133=""),"",$U9133&amp;" &amp; "&amp;IF(OR($AD9133="",$AD9133=0),"Util NA",$AD9133&amp;" Util"))</f>
        <v/>
      </c>
    </row>
    <row r="9134" ht="15.75" customHeight="1" s="42">
      <c r="A9134" s="41" t="n"/>
      <c r="G9134" s="38" t="n"/>
      <c r="H9134" s="38" t="n"/>
      <c r="I9134" s="38" t="n"/>
      <c r="J9134" s="38" t="n"/>
      <c r="K9134" s="38" t="n"/>
      <c r="L9134" s="38" t="n"/>
      <c r="N9134" s="36">
        <f>IF($B9134="","",IF($C9134="SUPERSTORE","Superstore","DH"))</f>
        <v/>
      </c>
      <c r="O9134" s="36">
        <f>IF($B9134="","",IFERROR(VLOOKUP($B9134,Mapping!$A:$C,2,0),"Not Mapped"))</f>
        <v/>
      </c>
      <c r="P9134" s="36">
        <f>IF($B9134="","",IFERROR(VLOOKUP($B9134,Mapping!$A:$C,3,0),"Not Mapped"))</f>
        <v/>
      </c>
      <c r="Q9134" s="36">
        <f>IF($B9134="","",IFERROR(VLOOKUP($O9134,Leaders!$A:$B,2,0),"Not Mapped"))</f>
        <v/>
      </c>
      <c r="R9134" s="36">
        <f>IF($B9134="","",IF(COUNTIF(Exclusions!$A:$A,$B9134)&gt;0,"Yes","No"))</f>
        <v/>
      </c>
      <c r="S9134" s="38">
        <f>IF($B9134="","",MIN(1,DAY($A9134)/IF($N9134="Superstore",Settings!$B$5,Settings!$B$4)))</f>
        <v/>
      </c>
      <c r="T9134" s="38">
        <f>IF(OR($B9134="",$G9134="",$S9134=0),"",$G9134/$S9134)</f>
        <v/>
      </c>
      <c r="U9134" s="36">
        <f>IF($T9134="","",IF($T9134&lt;Settings!$B$8,"Critical",IF($T9134&lt;Settings!$B$9,"Semi Critical","Non Critical")))</f>
        <v/>
      </c>
      <c r="V9134" s="28" t="n"/>
      <c r="Z9134">
        <f>IF($B9134="","",IFERROR(VLOOKUP($B9134,'Plan HC for CCA'!$A:$B,2,0),""))</f>
        <v/>
      </c>
      <c r="AA9134">
        <f>IF(OR($B9134="",$Z9134=""),"",IF(N($M9134)&lt;$Z9134,"Delta","No Delta"))</f>
        <v/>
      </c>
      <c r="AB9134">
        <f>IF(OR($B9134="",$Z9134=""),"",MAX(0,$Z9134-N($M9134)))</f>
        <v/>
      </c>
      <c r="AC9134" s="46">
        <f>IF($B9134="","",IFERROR(INDEX('CCA Util %'!$H:$H,MATCH($B9134,'CCA Util %'!$E:$E,0)),""))</f>
        <v/>
      </c>
      <c r="AD9134">
        <f>IF($B9134="","",IFERROR(INDEX('CCA Util %'!$G:$G,MATCH($B9134,'CCA Util %'!$E:$E,0)),""))</f>
        <v/>
      </c>
      <c r="AE9134">
        <f>IF(OR($B9134="",$U9134=""),"",$U9134&amp;" &amp; "&amp;IF(OR($AD9134="",$AD9134=0),"Util NA",$AD9134&amp;" Util"))</f>
        <v/>
      </c>
    </row>
    <row r="9135" ht="15.75" customHeight="1" s="42">
      <c r="A9135" s="41" t="n"/>
      <c r="G9135" s="38" t="n"/>
      <c r="H9135" s="38" t="n"/>
      <c r="I9135" s="38" t="n"/>
      <c r="J9135" s="38" t="n"/>
      <c r="K9135" s="38" t="n"/>
      <c r="L9135" s="38" t="n"/>
      <c r="N9135" s="36">
        <f>IF($B9135="","",IF($C9135="SUPERSTORE","Superstore","DH"))</f>
        <v/>
      </c>
      <c r="O9135" s="36">
        <f>IF($B9135="","",IFERROR(VLOOKUP($B9135,Mapping!$A:$C,2,0),"Not Mapped"))</f>
        <v/>
      </c>
      <c r="P9135" s="36">
        <f>IF($B9135="","",IFERROR(VLOOKUP($B9135,Mapping!$A:$C,3,0),"Not Mapped"))</f>
        <v/>
      </c>
      <c r="Q9135" s="36">
        <f>IF($B9135="","",IFERROR(VLOOKUP($O9135,Leaders!$A:$B,2,0),"Not Mapped"))</f>
        <v/>
      </c>
      <c r="R9135" s="36">
        <f>IF($B9135="","",IF(COUNTIF(Exclusions!$A:$A,$B9135)&gt;0,"Yes","No"))</f>
        <v/>
      </c>
      <c r="S9135" s="38">
        <f>IF($B9135="","",MIN(1,DAY($A9135)/IF($N9135="Superstore",Settings!$B$5,Settings!$B$4)))</f>
        <v/>
      </c>
      <c r="T9135" s="38">
        <f>IF(OR($B9135="",$G9135="",$S9135=0),"",$G9135/$S9135)</f>
        <v/>
      </c>
      <c r="U9135" s="36">
        <f>IF($T9135="","",IF($T9135&lt;Settings!$B$8,"Critical",IF($T9135&lt;Settings!$B$9,"Semi Critical","Non Critical")))</f>
        <v/>
      </c>
      <c r="V9135" s="28" t="n"/>
      <c r="Z9135">
        <f>IF($B9135="","",IFERROR(VLOOKUP($B9135,'Plan HC for CCA'!$A:$B,2,0),""))</f>
        <v/>
      </c>
      <c r="AA9135">
        <f>IF(OR($B9135="",$Z9135=""),"",IF(N($M9135)&lt;$Z9135,"Delta","No Delta"))</f>
        <v/>
      </c>
      <c r="AB9135">
        <f>IF(OR($B9135="",$Z9135=""),"",MAX(0,$Z9135-N($M9135)))</f>
        <v/>
      </c>
      <c r="AC9135" s="46">
        <f>IF($B9135="","",IFERROR(INDEX('CCA Util %'!$H:$H,MATCH($B9135,'CCA Util %'!$E:$E,0)),""))</f>
        <v/>
      </c>
      <c r="AD9135">
        <f>IF($B9135="","",IFERROR(INDEX('CCA Util %'!$G:$G,MATCH($B9135,'CCA Util %'!$E:$E,0)),""))</f>
        <v/>
      </c>
      <c r="AE9135">
        <f>IF(OR($B9135="",$U9135=""),"",$U9135&amp;" &amp; "&amp;IF(OR($AD9135="",$AD9135=0),"Util NA",$AD9135&amp;" Util"))</f>
        <v/>
      </c>
    </row>
    <row r="9136" ht="15.75" customHeight="1" s="42">
      <c r="A9136" s="41" t="n"/>
      <c r="G9136" s="38" t="n"/>
      <c r="H9136" s="38" t="n"/>
      <c r="I9136" s="38" t="n"/>
      <c r="J9136" s="38" t="n"/>
      <c r="K9136" s="38" t="n"/>
      <c r="L9136" s="38" t="n"/>
      <c r="N9136" s="36">
        <f>IF($B9136="","",IF($C9136="SUPERSTORE","Superstore","DH"))</f>
        <v/>
      </c>
      <c r="O9136" s="36">
        <f>IF($B9136="","",IFERROR(VLOOKUP($B9136,Mapping!$A:$C,2,0),"Not Mapped"))</f>
        <v/>
      </c>
      <c r="P9136" s="36">
        <f>IF($B9136="","",IFERROR(VLOOKUP($B9136,Mapping!$A:$C,3,0),"Not Mapped"))</f>
        <v/>
      </c>
      <c r="Q9136" s="36">
        <f>IF($B9136="","",IFERROR(VLOOKUP($O9136,Leaders!$A:$B,2,0),"Not Mapped"))</f>
        <v/>
      </c>
      <c r="R9136" s="36">
        <f>IF($B9136="","",IF(COUNTIF(Exclusions!$A:$A,$B9136)&gt;0,"Yes","No"))</f>
        <v/>
      </c>
      <c r="S9136" s="38">
        <f>IF($B9136="","",MIN(1,DAY($A9136)/IF($N9136="Superstore",Settings!$B$5,Settings!$B$4)))</f>
        <v/>
      </c>
      <c r="T9136" s="38">
        <f>IF(OR($B9136="",$G9136="",$S9136=0),"",$G9136/$S9136)</f>
        <v/>
      </c>
      <c r="U9136" s="36">
        <f>IF($T9136="","",IF($T9136&lt;Settings!$B$8,"Critical",IF($T9136&lt;Settings!$B$9,"Semi Critical","Non Critical")))</f>
        <v/>
      </c>
      <c r="V9136" s="28" t="n"/>
      <c r="Z9136">
        <f>IF($B9136="","",IFERROR(VLOOKUP($B9136,'Plan HC for CCA'!$A:$B,2,0),""))</f>
        <v/>
      </c>
      <c r="AA9136">
        <f>IF(OR($B9136="",$Z9136=""),"",IF(N($M9136)&lt;$Z9136,"Delta","No Delta"))</f>
        <v/>
      </c>
      <c r="AB9136">
        <f>IF(OR($B9136="",$Z9136=""),"",MAX(0,$Z9136-N($M9136)))</f>
        <v/>
      </c>
      <c r="AC9136" s="46">
        <f>IF($B9136="","",IFERROR(INDEX('CCA Util %'!$H:$H,MATCH($B9136,'CCA Util %'!$E:$E,0)),""))</f>
        <v/>
      </c>
      <c r="AD9136">
        <f>IF($B9136="","",IFERROR(INDEX('CCA Util %'!$G:$G,MATCH($B9136,'CCA Util %'!$E:$E,0)),""))</f>
        <v/>
      </c>
      <c r="AE9136">
        <f>IF(OR($B9136="",$U9136=""),"",$U9136&amp;" &amp; "&amp;IF(OR($AD9136="",$AD9136=0),"Util NA",$AD9136&amp;" Util"))</f>
        <v/>
      </c>
    </row>
    <row r="9137" ht="15.75" customHeight="1" s="42">
      <c r="A9137" s="41" t="n"/>
      <c r="G9137" s="38" t="n"/>
      <c r="H9137" s="38" t="n"/>
      <c r="I9137" s="38" t="n"/>
      <c r="J9137" s="38" t="n"/>
      <c r="K9137" s="38" t="n"/>
      <c r="L9137" s="38" t="n"/>
      <c r="N9137" s="36">
        <f>IF($B9137="","",IF($C9137="SUPERSTORE","Superstore","DH"))</f>
        <v/>
      </c>
      <c r="O9137" s="36">
        <f>IF($B9137="","",IFERROR(VLOOKUP($B9137,Mapping!$A:$C,2,0),"Not Mapped"))</f>
        <v/>
      </c>
      <c r="P9137" s="36">
        <f>IF($B9137="","",IFERROR(VLOOKUP($B9137,Mapping!$A:$C,3,0),"Not Mapped"))</f>
        <v/>
      </c>
      <c r="Q9137" s="36">
        <f>IF($B9137="","",IFERROR(VLOOKUP($O9137,Leaders!$A:$B,2,0),"Not Mapped"))</f>
        <v/>
      </c>
      <c r="R9137" s="36">
        <f>IF($B9137="","",IF(COUNTIF(Exclusions!$A:$A,$B9137)&gt;0,"Yes","No"))</f>
        <v/>
      </c>
      <c r="S9137" s="38">
        <f>IF($B9137="","",MIN(1,DAY($A9137)/IF($N9137="Superstore",Settings!$B$5,Settings!$B$4)))</f>
        <v/>
      </c>
      <c r="T9137" s="38">
        <f>IF(OR($B9137="",$G9137="",$S9137=0),"",$G9137/$S9137)</f>
        <v/>
      </c>
      <c r="U9137" s="36">
        <f>IF($T9137="","",IF($T9137&lt;Settings!$B$8,"Critical",IF($T9137&lt;Settings!$B$9,"Semi Critical","Non Critical")))</f>
        <v/>
      </c>
      <c r="V9137" s="28" t="n"/>
      <c r="Z9137">
        <f>IF($B9137="","",IFERROR(VLOOKUP($B9137,'Plan HC for CCA'!$A:$B,2,0),""))</f>
        <v/>
      </c>
      <c r="AA9137">
        <f>IF(OR($B9137="",$Z9137=""),"",IF(N($M9137)&lt;$Z9137,"Delta","No Delta"))</f>
        <v/>
      </c>
      <c r="AB9137">
        <f>IF(OR($B9137="",$Z9137=""),"",MAX(0,$Z9137-N($M9137)))</f>
        <v/>
      </c>
      <c r="AC9137" s="46">
        <f>IF($B9137="","",IFERROR(INDEX('CCA Util %'!$H:$H,MATCH($B9137,'CCA Util %'!$E:$E,0)),""))</f>
        <v/>
      </c>
      <c r="AD9137">
        <f>IF($B9137="","",IFERROR(INDEX('CCA Util %'!$G:$G,MATCH($B9137,'CCA Util %'!$E:$E,0)),""))</f>
        <v/>
      </c>
      <c r="AE9137">
        <f>IF(OR($B9137="",$U9137=""),"",$U9137&amp;" &amp; "&amp;IF(OR($AD9137="",$AD9137=0),"Util NA",$AD9137&amp;" Util"))</f>
        <v/>
      </c>
    </row>
    <row r="9138" ht="15.75" customHeight="1" s="42">
      <c r="A9138" s="41" t="n"/>
      <c r="G9138" s="38" t="n"/>
      <c r="H9138" s="38" t="n"/>
      <c r="I9138" s="38" t="n"/>
      <c r="J9138" s="38" t="n"/>
      <c r="K9138" s="38" t="n"/>
      <c r="L9138" s="38" t="n"/>
      <c r="N9138" s="36">
        <f>IF($B9138="","",IF($C9138="SUPERSTORE","Superstore","DH"))</f>
        <v/>
      </c>
      <c r="O9138" s="36">
        <f>IF($B9138="","",IFERROR(VLOOKUP($B9138,Mapping!$A:$C,2,0),"Not Mapped"))</f>
        <v/>
      </c>
      <c r="P9138" s="36">
        <f>IF($B9138="","",IFERROR(VLOOKUP($B9138,Mapping!$A:$C,3,0),"Not Mapped"))</f>
        <v/>
      </c>
      <c r="Q9138" s="36">
        <f>IF($B9138="","",IFERROR(VLOOKUP($O9138,Leaders!$A:$B,2,0),"Not Mapped"))</f>
        <v/>
      </c>
      <c r="R9138" s="36">
        <f>IF($B9138="","",IF(COUNTIF(Exclusions!$A:$A,$B9138)&gt;0,"Yes","No"))</f>
        <v/>
      </c>
      <c r="S9138" s="38">
        <f>IF($B9138="","",MIN(1,DAY($A9138)/IF($N9138="Superstore",Settings!$B$5,Settings!$B$4)))</f>
        <v/>
      </c>
      <c r="T9138" s="38">
        <f>IF(OR($B9138="",$G9138="",$S9138=0),"",$G9138/$S9138)</f>
        <v/>
      </c>
      <c r="U9138" s="36">
        <f>IF($T9138="","",IF($T9138&lt;Settings!$B$8,"Critical",IF($T9138&lt;Settings!$B$9,"Semi Critical","Non Critical")))</f>
        <v/>
      </c>
      <c r="V9138" s="28" t="n"/>
      <c r="Z9138">
        <f>IF($B9138="","",IFERROR(VLOOKUP($B9138,'Plan HC for CCA'!$A:$B,2,0),""))</f>
        <v/>
      </c>
      <c r="AA9138">
        <f>IF(OR($B9138="",$Z9138=""),"",IF(N($M9138)&lt;$Z9138,"Delta","No Delta"))</f>
        <v/>
      </c>
      <c r="AB9138">
        <f>IF(OR($B9138="",$Z9138=""),"",MAX(0,$Z9138-N($M9138)))</f>
        <v/>
      </c>
      <c r="AC9138" s="46">
        <f>IF($B9138="","",IFERROR(INDEX('CCA Util %'!$H:$H,MATCH($B9138,'CCA Util %'!$E:$E,0)),""))</f>
        <v/>
      </c>
      <c r="AD9138">
        <f>IF($B9138="","",IFERROR(INDEX('CCA Util %'!$G:$G,MATCH($B9138,'CCA Util %'!$E:$E,0)),""))</f>
        <v/>
      </c>
      <c r="AE9138">
        <f>IF(OR($B9138="",$U9138=""),"",$U9138&amp;" &amp; "&amp;IF(OR($AD9138="",$AD9138=0),"Util NA",$AD9138&amp;" Util"))</f>
        <v/>
      </c>
    </row>
    <row r="9139" ht="15.75" customHeight="1" s="42">
      <c r="A9139" s="41" t="n"/>
      <c r="G9139" s="38" t="n"/>
      <c r="H9139" s="38" t="n"/>
      <c r="I9139" s="38" t="n"/>
      <c r="J9139" s="38" t="n"/>
      <c r="K9139" s="38" t="n"/>
      <c r="L9139" s="38" t="n"/>
      <c r="N9139" s="36">
        <f>IF($B9139="","",IF($C9139="SUPERSTORE","Superstore","DH"))</f>
        <v/>
      </c>
      <c r="O9139" s="36">
        <f>IF($B9139="","",IFERROR(VLOOKUP($B9139,Mapping!$A:$C,2,0),"Not Mapped"))</f>
        <v/>
      </c>
      <c r="P9139" s="36">
        <f>IF($B9139="","",IFERROR(VLOOKUP($B9139,Mapping!$A:$C,3,0),"Not Mapped"))</f>
        <v/>
      </c>
      <c r="Q9139" s="36">
        <f>IF($B9139="","",IFERROR(VLOOKUP($O9139,Leaders!$A:$B,2,0),"Not Mapped"))</f>
        <v/>
      </c>
      <c r="R9139" s="36">
        <f>IF($B9139="","",IF(COUNTIF(Exclusions!$A:$A,$B9139)&gt;0,"Yes","No"))</f>
        <v/>
      </c>
      <c r="S9139" s="38">
        <f>IF($B9139="","",MIN(1,DAY($A9139)/IF($N9139="Superstore",Settings!$B$5,Settings!$B$4)))</f>
        <v/>
      </c>
      <c r="T9139" s="38">
        <f>IF(OR($B9139="",$G9139="",$S9139=0),"",$G9139/$S9139)</f>
        <v/>
      </c>
      <c r="U9139" s="36">
        <f>IF($T9139="","",IF($T9139&lt;Settings!$B$8,"Critical",IF($T9139&lt;Settings!$B$9,"Semi Critical","Non Critical")))</f>
        <v/>
      </c>
      <c r="V9139" s="28" t="n"/>
      <c r="Z9139">
        <f>IF($B9139="","",IFERROR(VLOOKUP($B9139,'Plan HC for CCA'!$A:$B,2,0),""))</f>
        <v/>
      </c>
      <c r="AA9139">
        <f>IF(OR($B9139="",$Z9139=""),"",IF(N($M9139)&lt;$Z9139,"Delta","No Delta"))</f>
        <v/>
      </c>
      <c r="AB9139">
        <f>IF(OR($B9139="",$Z9139=""),"",MAX(0,$Z9139-N($M9139)))</f>
        <v/>
      </c>
      <c r="AC9139" s="46">
        <f>IF($B9139="","",IFERROR(INDEX('CCA Util %'!$H:$H,MATCH($B9139,'CCA Util %'!$E:$E,0)),""))</f>
        <v/>
      </c>
      <c r="AD9139">
        <f>IF($B9139="","",IFERROR(INDEX('CCA Util %'!$G:$G,MATCH($B9139,'CCA Util %'!$E:$E,0)),""))</f>
        <v/>
      </c>
      <c r="AE9139">
        <f>IF(OR($B9139="",$U9139=""),"",$U9139&amp;" &amp; "&amp;IF(OR($AD9139="",$AD9139=0),"Util NA",$AD9139&amp;" Util"))</f>
        <v/>
      </c>
    </row>
    <row r="9140" ht="15.75" customHeight="1" s="42">
      <c r="A9140" s="41" t="n"/>
      <c r="G9140" s="38" t="n"/>
      <c r="H9140" s="38" t="n"/>
      <c r="I9140" s="38" t="n"/>
      <c r="J9140" s="38" t="n"/>
      <c r="K9140" s="38" t="n"/>
      <c r="L9140" s="38" t="n"/>
      <c r="N9140" s="36">
        <f>IF($B9140="","",IF($C9140="SUPERSTORE","Superstore","DH"))</f>
        <v/>
      </c>
      <c r="O9140" s="36">
        <f>IF($B9140="","",IFERROR(VLOOKUP($B9140,Mapping!$A:$C,2,0),"Not Mapped"))</f>
        <v/>
      </c>
      <c r="P9140" s="36">
        <f>IF($B9140="","",IFERROR(VLOOKUP($B9140,Mapping!$A:$C,3,0),"Not Mapped"))</f>
        <v/>
      </c>
      <c r="Q9140" s="36">
        <f>IF($B9140="","",IFERROR(VLOOKUP($O9140,Leaders!$A:$B,2,0),"Not Mapped"))</f>
        <v/>
      </c>
      <c r="R9140" s="36">
        <f>IF($B9140="","",IF(COUNTIF(Exclusions!$A:$A,$B9140)&gt;0,"Yes","No"))</f>
        <v/>
      </c>
      <c r="S9140" s="38">
        <f>IF($B9140="","",MIN(1,DAY($A9140)/IF($N9140="Superstore",Settings!$B$5,Settings!$B$4)))</f>
        <v/>
      </c>
      <c r="T9140" s="38">
        <f>IF(OR($B9140="",$G9140="",$S9140=0),"",$G9140/$S9140)</f>
        <v/>
      </c>
      <c r="U9140" s="36">
        <f>IF($T9140="","",IF($T9140&lt;Settings!$B$8,"Critical",IF($T9140&lt;Settings!$B$9,"Semi Critical","Non Critical")))</f>
        <v/>
      </c>
      <c r="V9140" s="28" t="n"/>
      <c r="Z9140">
        <f>IF($B9140="","",IFERROR(VLOOKUP($B9140,'Plan HC for CCA'!$A:$B,2,0),""))</f>
        <v/>
      </c>
      <c r="AA9140">
        <f>IF(OR($B9140="",$Z9140=""),"",IF(N($M9140)&lt;$Z9140,"Delta","No Delta"))</f>
        <v/>
      </c>
      <c r="AB9140">
        <f>IF(OR($B9140="",$Z9140=""),"",MAX(0,$Z9140-N($M9140)))</f>
        <v/>
      </c>
      <c r="AC9140" s="46">
        <f>IF($B9140="","",IFERROR(INDEX('CCA Util %'!$H:$H,MATCH($B9140,'CCA Util %'!$E:$E,0)),""))</f>
        <v/>
      </c>
      <c r="AD9140">
        <f>IF($B9140="","",IFERROR(INDEX('CCA Util %'!$G:$G,MATCH($B9140,'CCA Util %'!$E:$E,0)),""))</f>
        <v/>
      </c>
      <c r="AE9140">
        <f>IF(OR($B9140="",$U9140=""),"",$U9140&amp;" &amp; "&amp;IF(OR($AD9140="",$AD9140=0),"Util NA",$AD9140&amp;" Util"))</f>
        <v/>
      </c>
    </row>
    <row r="9141" ht="15.75" customHeight="1" s="42">
      <c r="A9141" s="41" t="n"/>
      <c r="G9141" s="38" t="n"/>
      <c r="H9141" s="38" t="n"/>
      <c r="I9141" s="38" t="n"/>
      <c r="J9141" s="38" t="n"/>
      <c r="K9141" s="38" t="n"/>
      <c r="L9141" s="38" t="n"/>
      <c r="N9141" s="36">
        <f>IF($B9141="","",IF($C9141="SUPERSTORE","Superstore","DH"))</f>
        <v/>
      </c>
      <c r="O9141" s="36">
        <f>IF($B9141="","",IFERROR(VLOOKUP($B9141,Mapping!$A:$C,2,0),"Not Mapped"))</f>
        <v/>
      </c>
      <c r="P9141" s="36">
        <f>IF($B9141="","",IFERROR(VLOOKUP($B9141,Mapping!$A:$C,3,0),"Not Mapped"))</f>
        <v/>
      </c>
      <c r="Q9141" s="36">
        <f>IF($B9141="","",IFERROR(VLOOKUP($O9141,Leaders!$A:$B,2,0),"Not Mapped"))</f>
        <v/>
      </c>
      <c r="R9141" s="36">
        <f>IF($B9141="","",IF(COUNTIF(Exclusions!$A:$A,$B9141)&gt;0,"Yes","No"))</f>
        <v/>
      </c>
      <c r="S9141" s="38">
        <f>IF($B9141="","",MIN(1,DAY($A9141)/IF($N9141="Superstore",Settings!$B$5,Settings!$B$4)))</f>
        <v/>
      </c>
      <c r="T9141" s="38">
        <f>IF(OR($B9141="",$G9141="",$S9141=0),"",$G9141/$S9141)</f>
        <v/>
      </c>
      <c r="U9141" s="36">
        <f>IF($T9141="","",IF($T9141&lt;Settings!$B$8,"Critical",IF($T9141&lt;Settings!$B$9,"Semi Critical","Non Critical")))</f>
        <v/>
      </c>
      <c r="V9141" s="28" t="n"/>
      <c r="Z9141">
        <f>IF($B9141="","",IFERROR(VLOOKUP($B9141,'Plan HC for CCA'!$A:$B,2,0),""))</f>
        <v/>
      </c>
      <c r="AA9141">
        <f>IF(OR($B9141="",$Z9141=""),"",IF(N($M9141)&lt;$Z9141,"Delta","No Delta"))</f>
        <v/>
      </c>
      <c r="AB9141">
        <f>IF(OR($B9141="",$Z9141=""),"",MAX(0,$Z9141-N($M9141)))</f>
        <v/>
      </c>
      <c r="AC9141" s="46">
        <f>IF($B9141="","",IFERROR(INDEX('CCA Util %'!$H:$H,MATCH($B9141,'CCA Util %'!$E:$E,0)),""))</f>
        <v/>
      </c>
      <c r="AD9141">
        <f>IF($B9141="","",IFERROR(INDEX('CCA Util %'!$G:$G,MATCH($B9141,'CCA Util %'!$E:$E,0)),""))</f>
        <v/>
      </c>
      <c r="AE9141">
        <f>IF(OR($B9141="",$U9141=""),"",$U9141&amp;" &amp; "&amp;IF(OR($AD9141="",$AD9141=0),"Util NA",$AD9141&amp;" Util"))</f>
        <v/>
      </c>
    </row>
    <row r="9142" ht="15.75" customHeight="1" s="42">
      <c r="A9142" s="41" t="n"/>
      <c r="G9142" s="38" t="n"/>
      <c r="H9142" s="38" t="n"/>
      <c r="I9142" s="38" t="n"/>
      <c r="J9142" s="38" t="n"/>
      <c r="K9142" s="38" t="n"/>
      <c r="L9142" s="38" t="n"/>
      <c r="N9142" s="36">
        <f>IF($B9142="","",IF($C9142="SUPERSTORE","Superstore","DH"))</f>
        <v/>
      </c>
      <c r="O9142" s="36">
        <f>IF($B9142="","",IFERROR(VLOOKUP($B9142,Mapping!$A:$C,2,0),"Not Mapped"))</f>
        <v/>
      </c>
      <c r="P9142" s="36">
        <f>IF($B9142="","",IFERROR(VLOOKUP($B9142,Mapping!$A:$C,3,0),"Not Mapped"))</f>
        <v/>
      </c>
      <c r="Q9142" s="36">
        <f>IF($B9142="","",IFERROR(VLOOKUP($O9142,Leaders!$A:$B,2,0),"Not Mapped"))</f>
        <v/>
      </c>
      <c r="R9142" s="36">
        <f>IF($B9142="","",IF(COUNTIF(Exclusions!$A:$A,$B9142)&gt;0,"Yes","No"))</f>
        <v/>
      </c>
      <c r="S9142" s="38">
        <f>IF($B9142="","",MIN(1,DAY($A9142)/IF($N9142="Superstore",Settings!$B$5,Settings!$B$4)))</f>
        <v/>
      </c>
      <c r="T9142" s="38">
        <f>IF(OR($B9142="",$G9142="",$S9142=0),"",$G9142/$S9142)</f>
        <v/>
      </c>
      <c r="U9142" s="36">
        <f>IF($T9142="","",IF($T9142&lt;Settings!$B$8,"Critical",IF($T9142&lt;Settings!$B$9,"Semi Critical","Non Critical")))</f>
        <v/>
      </c>
      <c r="V9142" s="28" t="n"/>
      <c r="Z9142">
        <f>IF($B9142="","",IFERROR(VLOOKUP($B9142,'Plan HC for CCA'!$A:$B,2,0),""))</f>
        <v/>
      </c>
      <c r="AA9142">
        <f>IF(OR($B9142="",$Z9142=""),"",IF(N($M9142)&lt;$Z9142,"Delta","No Delta"))</f>
        <v/>
      </c>
      <c r="AB9142">
        <f>IF(OR($B9142="",$Z9142=""),"",MAX(0,$Z9142-N($M9142)))</f>
        <v/>
      </c>
      <c r="AC9142" s="46">
        <f>IF($B9142="","",IFERROR(INDEX('CCA Util %'!$H:$H,MATCH($B9142,'CCA Util %'!$E:$E,0)),""))</f>
        <v/>
      </c>
      <c r="AD9142">
        <f>IF($B9142="","",IFERROR(INDEX('CCA Util %'!$G:$G,MATCH($B9142,'CCA Util %'!$E:$E,0)),""))</f>
        <v/>
      </c>
      <c r="AE9142">
        <f>IF(OR($B9142="",$U9142=""),"",$U9142&amp;" &amp; "&amp;IF(OR($AD9142="",$AD9142=0),"Util NA",$AD9142&amp;" Util"))</f>
        <v/>
      </c>
    </row>
    <row r="9143" ht="15.75" customHeight="1" s="42">
      <c r="A9143" s="41" t="n"/>
      <c r="G9143" s="38" t="n"/>
      <c r="H9143" s="38" t="n"/>
      <c r="I9143" s="38" t="n"/>
      <c r="J9143" s="38" t="n"/>
      <c r="K9143" s="38" t="n"/>
      <c r="L9143" s="38" t="n"/>
      <c r="N9143" s="36">
        <f>IF($B9143="","",IF($C9143="SUPERSTORE","Superstore","DH"))</f>
        <v/>
      </c>
      <c r="O9143" s="36">
        <f>IF($B9143="","",IFERROR(VLOOKUP($B9143,Mapping!$A:$C,2,0),"Not Mapped"))</f>
        <v/>
      </c>
      <c r="P9143" s="36">
        <f>IF($B9143="","",IFERROR(VLOOKUP($B9143,Mapping!$A:$C,3,0),"Not Mapped"))</f>
        <v/>
      </c>
      <c r="Q9143" s="36">
        <f>IF($B9143="","",IFERROR(VLOOKUP($O9143,Leaders!$A:$B,2,0),"Not Mapped"))</f>
        <v/>
      </c>
      <c r="R9143" s="36">
        <f>IF($B9143="","",IF(COUNTIF(Exclusions!$A:$A,$B9143)&gt;0,"Yes","No"))</f>
        <v/>
      </c>
      <c r="S9143" s="38">
        <f>IF($B9143="","",MIN(1,DAY($A9143)/IF($N9143="Superstore",Settings!$B$5,Settings!$B$4)))</f>
        <v/>
      </c>
      <c r="T9143" s="38">
        <f>IF(OR($B9143="",$G9143="",$S9143=0),"",$G9143/$S9143)</f>
        <v/>
      </c>
      <c r="U9143" s="36">
        <f>IF($T9143="","",IF($T9143&lt;Settings!$B$8,"Critical",IF($T9143&lt;Settings!$B$9,"Semi Critical","Non Critical")))</f>
        <v/>
      </c>
      <c r="V9143" s="28" t="n"/>
      <c r="Z9143">
        <f>IF($B9143="","",IFERROR(VLOOKUP($B9143,'Plan HC for CCA'!$A:$B,2,0),""))</f>
        <v/>
      </c>
      <c r="AA9143">
        <f>IF(OR($B9143="",$Z9143=""),"",IF(N($M9143)&lt;$Z9143,"Delta","No Delta"))</f>
        <v/>
      </c>
      <c r="AB9143">
        <f>IF(OR($B9143="",$Z9143=""),"",MAX(0,$Z9143-N($M9143)))</f>
        <v/>
      </c>
      <c r="AC9143" s="46">
        <f>IF($B9143="","",IFERROR(INDEX('CCA Util %'!$H:$H,MATCH($B9143,'CCA Util %'!$E:$E,0)),""))</f>
        <v/>
      </c>
      <c r="AD9143">
        <f>IF($B9143="","",IFERROR(INDEX('CCA Util %'!$G:$G,MATCH($B9143,'CCA Util %'!$E:$E,0)),""))</f>
        <v/>
      </c>
      <c r="AE9143">
        <f>IF(OR($B9143="",$U9143=""),"",$U9143&amp;" &amp; "&amp;IF(OR($AD9143="",$AD9143=0),"Util NA",$AD9143&amp;" Util"))</f>
        <v/>
      </c>
    </row>
    <row r="9144" ht="15.75" customHeight="1" s="42">
      <c r="A9144" s="41" t="n"/>
      <c r="G9144" s="38" t="n"/>
      <c r="H9144" s="38" t="n"/>
      <c r="I9144" s="38" t="n"/>
      <c r="J9144" s="38" t="n"/>
      <c r="K9144" s="38" t="n"/>
      <c r="L9144" s="38" t="n"/>
      <c r="N9144" s="36">
        <f>IF($B9144="","",IF($C9144="SUPERSTORE","Superstore","DH"))</f>
        <v/>
      </c>
      <c r="O9144" s="36">
        <f>IF($B9144="","",IFERROR(VLOOKUP($B9144,Mapping!$A:$C,2,0),"Not Mapped"))</f>
        <v/>
      </c>
      <c r="P9144" s="36">
        <f>IF($B9144="","",IFERROR(VLOOKUP($B9144,Mapping!$A:$C,3,0),"Not Mapped"))</f>
        <v/>
      </c>
      <c r="Q9144" s="36">
        <f>IF($B9144="","",IFERROR(VLOOKUP($O9144,Leaders!$A:$B,2,0),"Not Mapped"))</f>
        <v/>
      </c>
      <c r="R9144" s="36">
        <f>IF($B9144="","",IF(COUNTIF(Exclusions!$A:$A,$B9144)&gt;0,"Yes","No"))</f>
        <v/>
      </c>
      <c r="S9144" s="38">
        <f>IF($B9144="","",MIN(1,DAY($A9144)/IF($N9144="Superstore",Settings!$B$5,Settings!$B$4)))</f>
        <v/>
      </c>
      <c r="T9144" s="38">
        <f>IF(OR($B9144="",$G9144="",$S9144=0),"",$G9144/$S9144)</f>
        <v/>
      </c>
      <c r="U9144" s="36">
        <f>IF($T9144="","",IF($T9144&lt;Settings!$B$8,"Critical",IF($T9144&lt;Settings!$B$9,"Semi Critical","Non Critical")))</f>
        <v/>
      </c>
      <c r="V9144" s="28" t="n"/>
      <c r="Z9144">
        <f>IF($B9144="","",IFERROR(VLOOKUP($B9144,'Plan HC for CCA'!$A:$B,2,0),""))</f>
        <v/>
      </c>
      <c r="AA9144">
        <f>IF(OR($B9144="",$Z9144=""),"",IF(N($M9144)&lt;$Z9144,"Delta","No Delta"))</f>
        <v/>
      </c>
      <c r="AB9144">
        <f>IF(OR($B9144="",$Z9144=""),"",MAX(0,$Z9144-N($M9144)))</f>
        <v/>
      </c>
      <c r="AC9144" s="46">
        <f>IF($B9144="","",IFERROR(INDEX('CCA Util %'!$H:$H,MATCH($B9144,'CCA Util %'!$E:$E,0)),""))</f>
        <v/>
      </c>
      <c r="AD9144">
        <f>IF($B9144="","",IFERROR(INDEX('CCA Util %'!$G:$G,MATCH($B9144,'CCA Util %'!$E:$E,0)),""))</f>
        <v/>
      </c>
      <c r="AE9144">
        <f>IF(OR($B9144="",$U9144=""),"",$U9144&amp;" &amp; "&amp;IF(OR($AD9144="",$AD9144=0),"Util NA",$AD9144&amp;" Util"))</f>
        <v/>
      </c>
    </row>
    <row r="9145" ht="15.75" customHeight="1" s="42">
      <c r="A9145" s="41" t="n"/>
      <c r="G9145" s="38" t="n"/>
      <c r="H9145" s="38" t="n"/>
      <c r="I9145" s="38" t="n"/>
      <c r="J9145" s="38" t="n"/>
      <c r="K9145" s="38" t="n"/>
      <c r="L9145" s="38" t="n"/>
      <c r="N9145" s="36">
        <f>IF($B9145="","",IF($C9145="SUPERSTORE","Superstore","DH"))</f>
        <v/>
      </c>
      <c r="O9145" s="36">
        <f>IF($B9145="","",IFERROR(VLOOKUP($B9145,Mapping!$A:$C,2,0),"Not Mapped"))</f>
        <v/>
      </c>
      <c r="P9145" s="36">
        <f>IF($B9145="","",IFERROR(VLOOKUP($B9145,Mapping!$A:$C,3,0),"Not Mapped"))</f>
        <v/>
      </c>
      <c r="Q9145" s="36">
        <f>IF($B9145="","",IFERROR(VLOOKUP($O9145,Leaders!$A:$B,2,0),"Not Mapped"))</f>
        <v/>
      </c>
      <c r="R9145" s="36">
        <f>IF($B9145="","",IF(COUNTIF(Exclusions!$A:$A,$B9145)&gt;0,"Yes","No"))</f>
        <v/>
      </c>
      <c r="S9145" s="38">
        <f>IF($B9145="","",MIN(1,DAY($A9145)/IF($N9145="Superstore",Settings!$B$5,Settings!$B$4)))</f>
        <v/>
      </c>
      <c r="T9145" s="38">
        <f>IF(OR($B9145="",$G9145="",$S9145=0),"",$G9145/$S9145)</f>
        <v/>
      </c>
      <c r="U9145" s="36">
        <f>IF($T9145="","",IF($T9145&lt;Settings!$B$8,"Critical",IF($T9145&lt;Settings!$B$9,"Semi Critical","Non Critical")))</f>
        <v/>
      </c>
      <c r="V9145" s="28" t="n"/>
      <c r="Z9145">
        <f>IF($B9145="","",IFERROR(VLOOKUP($B9145,'Plan HC for CCA'!$A:$B,2,0),""))</f>
        <v/>
      </c>
      <c r="AA9145">
        <f>IF(OR($B9145="",$Z9145=""),"",IF(N($M9145)&lt;$Z9145,"Delta","No Delta"))</f>
        <v/>
      </c>
      <c r="AB9145">
        <f>IF(OR($B9145="",$Z9145=""),"",MAX(0,$Z9145-N($M9145)))</f>
        <v/>
      </c>
      <c r="AC9145" s="46">
        <f>IF($B9145="","",IFERROR(INDEX('CCA Util %'!$H:$H,MATCH($B9145,'CCA Util %'!$E:$E,0)),""))</f>
        <v/>
      </c>
      <c r="AD9145">
        <f>IF($B9145="","",IFERROR(INDEX('CCA Util %'!$G:$G,MATCH($B9145,'CCA Util %'!$E:$E,0)),""))</f>
        <v/>
      </c>
      <c r="AE9145">
        <f>IF(OR($B9145="",$U9145=""),"",$U9145&amp;" &amp; "&amp;IF(OR($AD9145="",$AD9145=0),"Util NA",$AD9145&amp;" Util"))</f>
        <v/>
      </c>
    </row>
    <row r="9146" ht="15.75" customHeight="1" s="42">
      <c r="A9146" s="41" t="n"/>
      <c r="G9146" s="38" t="n"/>
      <c r="H9146" s="38" t="n"/>
      <c r="I9146" s="38" t="n"/>
      <c r="J9146" s="38" t="n"/>
      <c r="K9146" s="38" t="n"/>
      <c r="L9146" s="38" t="n"/>
      <c r="N9146" s="36">
        <f>IF($B9146="","",IF($C9146="SUPERSTORE","Superstore","DH"))</f>
        <v/>
      </c>
      <c r="O9146" s="36">
        <f>IF($B9146="","",IFERROR(VLOOKUP($B9146,Mapping!$A:$C,2,0),"Not Mapped"))</f>
        <v/>
      </c>
      <c r="P9146" s="36">
        <f>IF($B9146="","",IFERROR(VLOOKUP($B9146,Mapping!$A:$C,3,0),"Not Mapped"))</f>
        <v/>
      </c>
      <c r="Q9146" s="36">
        <f>IF($B9146="","",IFERROR(VLOOKUP($O9146,Leaders!$A:$B,2,0),"Not Mapped"))</f>
        <v/>
      </c>
      <c r="R9146" s="36">
        <f>IF($B9146="","",IF(COUNTIF(Exclusions!$A:$A,$B9146)&gt;0,"Yes","No"))</f>
        <v/>
      </c>
      <c r="S9146" s="38">
        <f>IF($B9146="","",MIN(1,DAY($A9146)/IF($N9146="Superstore",Settings!$B$5,Settings!$B$4)))</f>
        <v/>
      </c>
      <c r="T9146" s="38">
        <f>IF(OR($B9146="",$G9146="",$S9146=0),"",$G9146/$S9146)</f>
        <v/>
      </c>
      <c r="U9146" s="36">
        <f>IF($T9146="","",IF($T9146&lt;Settings!$B$8,"Critical",IF($T9146&lt;Settings!$B$9,"Semi Critical","Non Critical")))</f>
        <v/>
      </c>
      <c r="V9146" s="28" t="n"/>
      <c r="Z9146">
        <f>IF($B9146="","",IFERROR(VLOOKUP($B9146,'Plan HC for CCA'!$A:$B,2,0),""))</f>
        <v/>
      </c>
      <c r="AA9146">
        <f>IF(OR($B9146="",$Z9146=""),"",IF(N($M9146)&lt;$Z9146,"Delta","No Delta"))</f>
        <v/>
      </c>
      <c r="AB9146">
        <f>IF(OR($B9146="",$Z9146=""),"",MAX(0,$Z9146-N($M9146)))</f>
        <v/>
      </c>
      <c r="AC9146" s="46">
        <f>IF($B9146="","",IFERROR(INDEX('CCA Util %'!$H:$H,MATCH($B9146,'CCA Util %'!$E:$E,0)),""))</f>
        <v/>
      </c>
      <c r="AD9146">
        <f>IF($B9146="","",IFERROR(INDEX('CCA Util %'!$G:$G,MATCH($B9146,'CCA Util %'!$E:$E,0)),""))</f>
        <v/>
      </c>
      <c r="AE9146">
        <f>IF(OR($B9146="",$U9146=""),"",$U9146&amp;" &amp; "&amp;IF(OR($AD9146="",$AD9146=0),"Util NA",$AD9146&amp;" Util"))</f>
        <v/>
      </c>
    </row>
    <row r="9147" ht="15.75" customHeight="1" s="42">
      <c r="A9147" s="41" t="n"/>
      <c r="G9147" s="38" t="n"/>
      <c r="H9147" s="38" t="n"/>
      <c r="I9147" s="38" t="n"/>
      <c r="J9147" s="38" t="n"/>
      <c r="K9147" s="38" t="n"/>
      <c r="L9147" s="38" t="n"/>
      <c r="N9147" s="36">
        <f>IF($B9147="","",IF($C9147="SUPERSTORE","Superstore","DH"))</f>
        <v/>
      </c>
      <c r="O9147" s="36">
        <f>IF($B9147="","",IFERROR(VLOOKUP($B9147,Mapping!$A:$C,2,0),"Not Mapped"))</f>
        <v/>
      </c>
      <c r="P9147" s="36">
        <f>IF($B9147="","",IFERROR(VLOOKUP($B9147,Mapping!$A:$C,3,0),"Not Mapped"))</f>
        <v/>
      </c>
      <c r="Q9147" s="36">
        <f>IF($B9147="","",IFERROR(VLOOKUP($O9147,Leaders!$A:$B,2,0),"Not Mapped"))</f>
        <v/>
      </c>
      <c r="R9147" s="36">
        <f>IF($B9147="","",IF(COUNTIF(Exclusions!$A:$A,$B9147)&gt;0,"Yes","No"))</f>
        <v/>
      </c>
      <c r="S9147" s="38">
        <f>IF($B9147="","",MIN(1,DAY($A9147)/IF($N9147="Superstore",Settings!$B$5,Settings!$B$4)))</f>
        <v/>
      </c>
      <c r="T9147" s="38">
        <f>IF(OR($B9147="",$G9147="",$S9147=0),"",$G9147/$S9147)</f>
        <v/>
      </c>
      <c r="U9147" s="36">
        <f>IF($T9147="","",IF($T9147&lt;Settings!$B$8,"Critical",IF($T9147&lt;Settings!$B$9,"Semi Critical","Non Critical")))</f>
        <v/>
      </c>
      <c r="V9147" s="28" t="n"/>
      <c r="Z9147">
        <f>IF($B9147="","",IFERROR(VLOOKUP($B9147,'Plan HC for CCA'!$A:$B,2,0),""))</f>
        <v/>
      </c>
      <c r="AA9147">
        <f>IF(OR($B9147="",$Z9147=""),"",IF(N($M9147)&lt;$Z9147,"Delta","No Delta"))</f>
        <v/>
      </c>
      <c r="AB9147">
        <f>IF(OR($B9147="",$Z9147=""),"",MAX(0,$Z9147-N($M9147)))</f>
        <v/>
      </c>
      <c r="AC9147" s="46">
        <f>IF($B9147="","",IFERROR(INDEX('CCA Util %'!$H:$H,MATCH($B9147,'CCA Util %'!$E:$E,0)),""))</f>
        <v/>
      </c>
      <c r="AD9147">
        <f>IF($B9147="","",IFERROR(INDEX('CCA Util %'!$G:$G,MATCH($B9147,'CCA Util %'!$E:$E,0)),""))</f>
        <v/>
      </c>
      <c r="AE9147">
        <f>IF(OR($B9147="",$U9147=""),"",$U9147&amp;" &amp; "&amp;IF(OR($AD9147="",$AD9147=0),"Util NA",$AD9147&amp;" Util"))</f>
        <v/>
      </c>
    </row>
    <row r="9148" ht="15.75" customHeight="1" s="42">
      <c r="A9148" s="41" t="n"/>
      <c r="G9148" s="38" t="n"/>
      <c r="H9148" s="38" t="n"/>
      <c r="I9148" s="38" t="n"/>
      <c r="J9148" s="38" t="n"/>
      <c r="K9148" s="38" t="n"/>
      <c r="L9148" s="38" t="n"/>
      <c r="N9148" s="36">
        <f>IF($B9148="","",IF($C9148="SUPERSTORE","Superstore","DH"))</f>
        <v/>
      </c>
      <c r="O9148" s="36">
        <f>IF($B9148="","",IFERROR(VLOOKUP($B9148,Mapping!$A:$C,2,0),"Not Mapped"))</f>
        <v/>
      </c>
      <c r="P9148" s="36">
        <f>IF($B9148="","",IFERROR(VLOOKUP($B9148,Mapping!$A:$C,3,0),"Not Mapped"))</f>
        <v/>
      </c>
      <c r="Q9148" s="36">
        <f>IF($B9148="","",IFERROR(VLOOKUP($O9148,Leaders!$A:$B,2,0),"Not Mapped"))</f>
        <v/>
      </c>
      <c r="R9148" s="36">
        <f>IF($B9148="","",IF(COUNTIF(Exclusions!$A:$A,$B9148)&gt;0,"Yes","No"))</f>
        <v/>
      </c>
      <c r="S9148" s="38">
        <f>IF($B9148="","",MIN(1,DAY($A9148)/IF($N9148="Superstore",Settings!$B$5,Settings!$B$4)))</f>
        <v/>
      </c>
      <c r="T9148" s="38">
        <f>IF(OR($B9148="",$G9148="",$S9148=0),"",$G9148/$S9148)</f>
        <v/>
      </c>
      <c r="U9148" s="36">
        <f>IF($T9148="","",IF($T9148&lt;Settings!$B$8,"Critical",IF($T9148&lt;Settings!$B$9,"Semi Critical","Non Critical")))</f>
        <v/>
      </c>
      <c r="V9148" s="28" t="n"/>
      <c r="Z9148">
        <f>IF($B9148="","",IFERROR(VLOOKUP($B9148,'Plan HC for CCA'!$A:$B,2,0),""))</f>
        <v/>
      </c>
      <c r="AA9148">
        <f>IF(OR($B9148="",$Z9148=""),"",IF(N($M9148)&lt;$Z9148,"Delta","No Delta"))</f>
        <v/>
      </c>
      <c r="AB9148">
        <f>IF(OR($B9148="",$Z9148=""),"",MAX(0,$Z9148-N($M9148)))</f>
        <v/>
      </c>
      <c r="AC9148" s="46">
        <f>IF($B9148="","",IFERROR(INDEX('CCA Util %'!$H:$H,MATCH($B9148,'CCA Util %'!$E:$E,0)),""))</f>
        <v/>
      </c>
      <c r="AD9148">
        <f>IF($B9148="","",IFERROR(INDEX('CCA Util %'!$G:$G,MATCH($B9148,'CCA Util %'!$E:$E,0)),""))</f>
        <v/>
      </c>
      <c r="AE9148">
        <f>IF(OR($B9148="",$U9148=""),"",$U9148&amp;" &amp; "&amp;IF(OR($AD9148="",$AD9148=0),"Util NA",$AD9148&amp;" Util"))</f>
        <v/>
      </c>
    </row>
    <row r="9149" ht="15.75" customHeight="1" s="42">
      <c r="A9149" s="41" t="n"/>
      <c r="G9149" s="38" t="n"/>
      <c r="H9149" s="38" t="n"/>
      <c r="I9149" s="38" t="n"/>
      <c r="J9149" s="38" t="n"/>
      <c r="K9149" s="38" t="n"/>
      <c r="L9149" s="38" t="n"/>
      <c r="N9149" s="36">
        <f>IF($B9149="","",IF($C9149="SUPERSTORE","Superstore","DH"))</f>
        <v/>
      </c>
      <c r="O9149" s="36">
        <f>IF($B9149="","",IFERROR(VLOOKUP($B9149,Mapping!$A:$C,2,0),"Not Mapped"))</f>
        <v/>
      </c>
      <c r="P9149" s="36">
        <f>IF($B9149="","",IFERROR(VLOOKUP($B9149,Mapping!$A:$C,3,0),"Not Mapped"))</f>
        <v/>
      </c>
      <c r="Q9149" s="36">
        <f>IF($B9149="","",IFERROR(VLOOKUP($O9149,Leaders!$A:$B,2,0),"Not Mapped"))</f>
        <v/>
      </c>
      <c r="R9149" s="36">
        <f>IF($B9149="","",IF(COUNTIF(Exclusions!$A:$A,$B9149)&gt;0,"Yes","No"))</f>
        <v/>
      </c>
      <c r="S9149" s="38">
        <f>IF($B9149="","",MIN(1,DAY($A9149)/IF($N9149="Superstore",Settings!$B$5,Settings!$B$4)))</f>
        <v/>
      </c>
      <c r="T9149" s="38">
        <f>IF(OR($B9149="",$G9149="",$S9149=0),"",$G9149/$S9149)</f>
        <v/>
      </c>
      <c r="U9149" s="36">
        <f>IF($T9149="","",IF($T9149&lt;Settings!$B$8,"Critical",IF($T9149&lt;Settings!$B$9,"Semi Critical","Non Critical")))</f>
        <v/>
      </c>
      <c r="V9149" s="28" t="n"/>
      <c r="Z9149">
        <f>IF($B9149="","",IFERROR(VLOOKUP($B9149,'Plan HC for CCA'!$A:$B,2,0),""))</f>
        <v/>
      </c>
      <c r="AA9149">
        <f>IF(OR($B9149="",$Z9149=""),"",IF(N($M9149)&lt;$Z9149,"Delta","No Delta"))</f>
        <v/>
      </c>
      <c r="AB9149">
        <f>IF(OR($B9149="",$Z9149=""),"",MAX(0,$Z9149-N($M9149)))</f>
        <v/>
      </c>
      <c r="AC9149" s="46">
        <f>IF($B9149="","",IFERROR(INDEX('CCA Util %'!$H:$H,MATCH($B9149,'CCA Util %'!$E:$E,0)),""))</f>
        <v/>
      </c>
      <c r="AD9149">
        <f>IF($B9149="","",IFERROR(INDEX('CCA Util %'!$G:$G,MATCH($B9149,'CCA Util %'!$E:$E,0)),""))</f>
        <v/>
      </c>
      <c r="AE9149">
        <f>IF(OR($B9149="",$U9149=""),"",$U9149&amp;" &amp; "&amp;IF(OR($AD9149="",$AD9149=0),"Util NA",$AD9149&amp;" Util"))</f>
        <v/>
      </c>
    </row>
    <row r="9150" ht="15.75" customHeight="1" s="42">
      <c r="A9150" s="41" t="n"/>
      <c r="G9150" s="38" t="n"/>
      <c r="H9150" s="38" t="n"/>
      <c r="I9150" s="38" t="n"/>
      <c r="J9150" s="38" t="n"/>
      <c r="K9150" s="38" t="n"/>
      <c r="L9150" s="38" t="n"/>
      <c r="N9150" s="36">
        <f>IF($B9150="","",IF($C9150="SUPERSTORE","Superstore","DH"))</f>
        <v/>
      </c>
      <c r="O9150" s="36">
        <f>IF($B9150="","",IFERROR(VLOOKUP($B9150,Mapping!$A:$C,2,0),"Not Mapped"))</f>
        <v/>
      </c>
      <c r="P9150" s="36">
        <f>IF($B9150="","",IFERROR(VLOOKUP($B9150,Mapping!$A:$C,3,0),"Not Mapped"))</f>
        <v/>
      </c>
      <c r="Q9150" s="36">
        <f>IF($B9150="","",IFERROR(VLOOKUP($O9150,Leaders!$A:$B,2,0),"Not Mapped"))</f>
        <v/>
      </c>
      <c r="R9150" s="36">
        <f>IF($B9150="","",IF(COUNTIF(Exclusions!$A:$A,$B9150)&gt;0,"Yes","No"))</f>
        <v/>
      </c>
      <c r="S9150" s="38">
        <f>IF($B9150="","",MIN(1,DAY($A9150)/IF($N9150="Superstore",Settings!$B$5,Settings!$B$4)))</f>
        <v/>
      </c>
      <c r="T9150" s="38">
        <f>IF(OR($B9150="",$G9150="",$S9150=0),"",$G9150/$S9150)</f>
        <v/>
      </c>
      <c r="U9150" s="36">
        <f>IF($T9150="","",IF($T9150&lt;Settings!$B$8,"Critical",IF($T9150&lt;Settings!$B$9,"Semi Critical","Non Critical")))</f>
        <v/>
      </c>
      <c r="V9150" s="28" t="n"/>
      <c r="Z9150">
        <f>IF($B9150="","",IFERROR(VLOOKUP($B9150,'Plan HC for CCA'!$A:$B,2,0),""))</f>
        <v/>
      </c>
      <c r="AA9150">
        <f>IF(OR($B9150="",$Z9150=""),"",IF(N($M9150)&lt;$Z9150,"Delta","No Delta"))</f>
        <v/>
      </c>
      <c r="AB9150">
        <f>IF(OR($B9150="",$Z9150=""),"",MAX(0,$Z9150-N($M9150)))</f>
        <v/>
      </c>
      <c r="AC9150" s="46">
        <f>IF($B9150="","",IFERROR(INDEX('CCA Util %'!$H:$H,MATCH($B9150,'CCA Util %'!$E:$E,0)),""))</f>
        <v/>
      </c>
      <c r="AD9150">
        <f>IF($B9150="","",IFERROR(INDEX('CCA Util %'!$G:$G,MATCH($B9150,'CCA Util %'!$E:$E,0)),""))</f>
        <v/>
      </c>
      <c r="AE9150">
        <f>IF(OR($B9150="",$U9150=""),"",$U9150&amp;" &amp; "&amp;IF(OR($AD9150="",$AD9150=0),"Util NA",$AD9150&amp;" Util"))</f>
        <v/>
      </c>
    </row>
    <row r="9151" ht="15.75" customHeight="1" s="42">
      <c r="A9151" s="41" t="n"/>
      <c r="G9151" s="38" t="n"/>
      <c r="H9151" s="38" t="n"/>
      <c r="I9151" s="38" t="n"/>
      <c r="J9151" s="38" t="n"/>
      <c r="K9151" s="38" t="n"/>
      <c r="L9151" s="38" t="n"/>
      <c r="N9151" s="36">
        <f>IF($B9151="","",IF($C9151="SUPERSTORE","Superstore","DH"))</f>
        <v/>
      </c>
      <c r="O9151" s="36">
        <f>IF($B9151="","",IFERROR(VLOOKUP($B9151,Mapping!$A:$C,2,0),"Not Mapped"))</f>
        <v/>
      </c>
      <c r="P9151" s="36">
        <f>IF($B9151="","",IFERROR(VLOOKUP($B9151,Mapping!$A:$C,3,0),"Not Mapped"))</f>
        <v/>
      </c>
      <c r="Q9151" s="36">
        <f>IF($B9151="","",IFERROR(VLOOKUP($O9151,Leaders!$A:$B,2,0),"Not Mapped"))</f>
        <v/>
      </c>
      <c r="R9151" s="36">
        <f>IF($B9151="","",IF(COUNTIF(Exclusions!$A:$A,$B9151)&gt;0,"Yes","No"))</f>
        <v/>
      </c>
      <c r="S9151" s="38">
        <f>IF($B9151="","",MIN(1,DAY($A9151)/IF($N9151="Superstore",Settings!$B$5,Settings!$B$4)))</f>
        <v/>
      </c>
      <c r="T9151" s="38">
        <f>IF(OR($B9151="",$G9151="",$S9151=0),"",$G9151/$S9151)</f>
        <v/>
      </c>
      <c r="U9151" s="36">
        <f>IF($T9151="","",IF($T9151&lt;Settings!$B$8,"Critical",IF($T9151&lt;Settings!$B$9,"Semi Critical","Non Critical")))</f>
        <v/>
      </c>
      <c r="V9151" s="28" t="n"/>
      <c r="Z9151">
        <f>IF($B9151="","",IFERROR(VLOOKUP($B9151,'Plan HC for CCA'!$A:$B,2,0),""))</f>
        <v/>
      </c>
      <c r="AA9151">
        <f>IF(OR($B9151="",$Z9151=""),"",IF(N($M9151)&lt;$Z9151,"Delta","No Delta"))</f>
        <v/>
      </c>
      <c r="AB9151">
        <f>IF(OR($B9151="",$Z9151=""),"",MAX(0,$Z9151-N($M9151)))</f>
        <v/>
      </c>
      <c r="AC9151" s="46">
        <f>IF($B9151="","",IFERROR(INDEX('CCA Util %'!$H:$H,MATCH($B9151,'CCA Util %'!$E:$E,0)),""))</f>
        <v/>
      </c>
      <c r="AD9151">
        <f>IF($B9151="","",IFERROR(INDEX('CCA Util %'!$G:$G,MATCH($B9151,'CCA Util %'!$E:$E,0)),""))</f>
        <v/>
      </c>
      <c r="AE9151">
        <f>IF(OR($B9151="",$U9151=""),"",$U9151&amp;" &amp; "&amp;IF(OR($AD9151="",$AD9151=0),"Util NA",$AD9151&amp;" Util"))</f>
        <v/>
      </c>
    </row>
    <row r="9152" ht="15.75" customHeight="1" s="42">
      <c r="A9152" s="41" t="n"/>
      <c r="G9152" s="38" t="n"/>
      <c r="H9152" s="38" t="n"/>
      <c r="I9152" s="38" t="n"/>
      <c r="J9152" s="38" t="n"/>
      <c r="K9152" s="38" t="n"/>
      <c r="L9152" s="38" t="n"/>
      <c r="N9152" s="36">
        <f>IF($B9152="","",IF($C9152="SUPERSTORE","Superstore","DH"))</f>
        <v/>
      </c>
      <c r="O9152" s="36">
        <f>IF($B9152="","",IFERROR(VLOOKUP($B9152,Mapping!$A:$C,2,0),"Not Mapped"))</f>
        <v/>
      </c>
      <c r="P9152" s="36">
        <f>IF($B9152="","",IFERROR(VLOOKUP($B9152,Mapping!$A:$C,3,0),"Not Mapped"))</f>
        <v/>
      </c>
      <c r="Q9152" s="36">
        <f>IF($B9152="","",IFERROR(VLOOKUP($O9152,Leaders!$A:$B,2,0),"Not Mapped"))</f>
        <v/>
      </c>
      <c r="R9152" s="36">
        <f>IF($B9152="","",IF(COUNTIF(Exclusions!$A:$A,$B9152)&gt;0,"Yes","No"))</f>
        <v/>
      </c>
      <c r="S9152" s="38">
        <f>IF($B9152="","",MIN(1,DAY($A9152)/IF($N9152="Superstore",Settings!$B$5,Settings!$B$4)))</f>
        <v/>
      </c>
      <c r="T9152" s="38">
        <f>IF(OR($B9152="",$G9152="",$S9152=0),"",$G9152/$S9152)</f>
        <v/>
      </c>
      <c r="U9152" s="36">
        <f>IF($T9152="","",IF($T9152&lt;Settings!$B$8,"Critical",IF($T9152&lt;Settings!$B$9,"Semi Critical","Non Critical")))</f>
        <v/>
      </c>
      <c r="V9152" s="28" t="n"/>
      <c r="Z9152">
        <f>IF($B9152="","",IFERROR(VLOOKUP($B9152,'Plan HC for CCA'!$A:$B,2,0),""))</f>
        <v/>
      </c>
      <c r="AA9152">
        <f>IF(OR($B9152="",$Z9152=""),"",IF(N($M9152)&lt;$Z9152,"Delta","No Delta"))</f>
        <v/>
      </c>
      <c r="AB9152">
        <f>IF(OR($B9152="",$Z9152=""),"",MAX(0,$Z9152-N($M9152)))</f>
        <v/>
      </c>
      <c r="AC9152" s="46">
        <f>IF($B9152="","",IFERROR(INDEX('CCA Util %'!$H:$H,MATCH($B9152,'CCA Util %'!$E:$E,0)),""))</f>
        <v/>
      </c>
      <c r="AD9152">
        <f>IF($B9152="","",IFERROR(INDEX('CCA Util %'!$G:$G,MATCH($B9152,'CCA Util %'!$E:$E,0)),""))</f>
        <v/>
      </c>
      <c r="AE9152">
        <f>IF(OR($B9152="",$U9152=""),"",$U9152&amp;" &amp; "&amp;IF(OR($AD9152="",$AD9152=0),"Util NA",$AD9152&amp;" Util"))</f>
        <v/>
      </c>
    </row>
    <row r="9153" ht="15.75" customHeight="1" s="42">
      <c r="A9153" s="41" t="n"/>
      <c r="G9153" s="38" t="n"/>
      <c r="H9153" s="38" t="n"/>
      <c r="I9153" s="38" t="n"/>
      <c r="J9153" s="38" t="n"/>
      <c r="K9153" s="38" t="n"/>
      <c r="L9153" s="38" t="n"/>
      <c r="N9153" s="36">
        <f>IF($B9153="","",IF($C9153="SUPERSTORE","Superstore","DH"))</f>
        <v/>
      </c>
      <c r="O9153" s="36">
        <f>IF($B9153="","",IFERROR(VLOOKUP($B9153,Mapping!$A:$C,2,0),"Not Mapped"))</f>
        <v/>
      </c>
      <c r="P9153" s="36">
        <f>IF($B9153="","",IFERROR(VLOOKUP($B9153,Mapping!$A:$C,3,0),"Not Mapped"))</f>
        <v/>
      </c>
      <c r="Q9153" s="36">
        <f>IF($B9153="","",IFERROR(VLOOKUP($O9153,Leaders!$A:$B,2,0),"Not Mapped"))</f>
        <v/>
      </c>
      <c r="R9153" s="36">
        <f>IF($B9153="","",IF(COUNTIF(Exclusions!$A:$A,$B9153)&gt;0,"Yes","No"))</f>
        <v/>
      </c>
      <c r="S9153" s="38">
        <f>IF($B9153="","",MIN(1,DAY($A9153)/IF($N9153="Superstore",Settings!$B$5,Settings!$B$4)))</f>
        <v/>
      </c>
      <c r="T9153" s="38">
        <f>IF(OR($B9153="",$G9153="",$S9153=0),"",$G9153/$S9153)</f>
        <v/>
      </c>
      <c r="U9153" s="36">
        <f>IF($T9153="","",IF($T9153&lt;Settings!$B$8,"Critical",IF($T9153&lt;Settings!$B$9,"Semi Critical","Non Critical")))</f>
        <v/>
      </c>
      <c r="V9153" s="28" t="n"/>
      <c r="Z9153">
        <f>IF($B9153="","",IFERROR(VLOOKUP($B9153,'Plan HC for CCA'!$A:$B,2,0),""))</f>
        <v/>
      </c>
      <c r="AA9153">
        <f>IF(OR($B9153="",$Z9153=""),"",IF(N($M9153)&lt;$Z9153,"Delta","No Delta"))</f>
        <v/>
      </c>
      <c r="AB9153">
        <f>IF(OR($B9153="",$Z9153=""),"",MAX(0,$Z9153-N($M9153)))</f>
        <v/>
      </c>
      <c r="AC9153" s="46">
        <f>IF($B9153="","",IFERROR(INDEX('CCA Util %'!$H:$H,MATCH($B9153,'CCA Util %'!$E:$E,0)),""))</f>
        <v/>
      </c>
      <c r="AD9153">
        <f>IF($B9153="","",IFERROR(INDEX('CCA Util %'!$G:$G,MATCH($B9153,'CCA Util %'!$E:$E,0)),""))</f>
        <v/>
      </c>
      <c r="AE9153">
        <f>IF(OR($B9153="",$U9153=""),"",$U9153&amp;" &amp; "&amp;IF(OR($AD9153="",$AD9153=0),"Util NA",$AD9153&amp;" Util"))</f>
        <v/>
      </c>
    </row>
    <row r="9154" ht="15.75" customHeight="1" s="42">
      <c r="A9154" s="41" t="n"/>
      <c r="G9154" s="38" t="n"/>
      <c r="H9154" s="38" t="n"/>
      <c r="I9154" s="38" t="n"/>
      <c r="J9154" s="38" t="n"/>
      <c r="K9154" s="38" t="n"/>
      <c r="L9154" s="38" t="n"/>
      <c r="N9154" s="36">
        <f>IF($B9154="","",IF($C9154="SUPERSTORE","Superstore","DH"))</f>
        <v/>
      </c>
      <c r="O9154" s="36">
        <f>IF($B9154="","",IFERROR(VLOOKUP($B9154,Mapping!$A:$C,2,0),"Not Mapped"))</f>
        <v/>
      </c>
      <c r="P9154" s="36">
        <f>IF($B9154="","",IFERROR(VLOOKUP($B9154,Mapping!$A:$C,3,0),"Not Mapped"))</f>
        <v/>
      </c>
      <c r="Q9154" s="36">
        <f>IF($B9154="","",IFERROR(VLOOKUP($O9154,Leaders!$A:$B,2,0),"Not Mapped"))</f>
        <v/>
      </c>
      <c r="R9154" s="36">
        <f>IF($B9154="","",IF(COUNTIF(Exclusions!$A:$A,$B9154)&gt;0,"Yes","No"))</f>
        <v/>
      </c>
      <c r="S9154" s="38">
        <f>IF($B9154="","",MIN(1,DAY($A9154)/IF($N9154="Superstore",Settings!$B$5,Settings!$B$4)))</f>
        <v/>
      </c>
      <c r="T9154" s="38">
        <f>IF(OR($B9154="",$G9154="",$S9154=0),"",$G9154/$S9154)</f>
        <v/>
      </c>
      <c r="U9154" s="36">
        <f>IF($T9154="","",IF($T9154&lt;Settings!$B$8,"Critical",IF($T9154&lt;Settings!$B$9,"Semi Critical","Non Critical")))</f>
        <v/>
      </c>
      <c r="V9154" s="28" t="n"/>
      <c r="Z9154">
        <f>IF($B9154="","",IFERROR(VLOOKUP($B9154,'Plan HC for CCA'!$A:$B,2,0),""))</f>
        <v/>
      </c>
      <c r="AA9154">
        <f>IF(OR($B9154="",$Z9154=""),"",IF(N($M9154)&lt;$Z9154,"Delta","No Delta"))</f>
        <v/>
      </c>
      <c r="AB9154">
        <f>IF(OR($B9154="",$Z9154=""),"",MAX(0,$Z9154-N($M9154)))</f>
        <v/>
      </c>
      <c r="AC9154" s="46">
        <f>IF($B9154="","",IFERROR(INDEX('CCA Util %'!$H:$H,MATCH($B9154,'CCA Util %'!$E:$E,0)),""))</f>
        <v/>
      </c>
      <c r="AD9154">
        <f>IF($B9154="","",IFERROR(INDEX('CCA Util %'!$G:$G,MATCH($B9154,'CCA Util %'!$E:$E,0)),""))</f>
        <v/>
      </c>
      <c r="AE9154">
        <f>IF(OR($B9154="",$U9154=""),"",$U9154&amp;" &amp; "&amp;IF(OR($AD9154="",$AD9154=0),"Util NA",$AD9154&amp;" Util"))</f>
        <v/>
      </c>
    </row>
    <row r="9155" ht="15.75" customHeight="1" s="42">
      <c r="A9155" s="41" t="n"/>
      <c r="G9155" s="38" t="n"/>
      <c r="H9155" s="38" t="n"/>
      <c r="I9155" s="38" t="n"/>
      <c r="J9155" s="38" t="n"/>
      <c r="K9155" s="38" t="n"/>
      <c r="L9155" s="38" t="n"/>
      <c r="N9155" s="36">
        <f>IF($B9155="","",IF($C9155="SUPERSTORE","Superstore","DH"))</f>
        <v/>
      </c>
      <c r="O9155" s="36">
        <f>IF($B9155="","",IFERROR(VLOOKUP($B9155,Mapping!$A:$C,2,0),"Not Mapped"))</f>
        <v/>
      </c>
      <c r="P9155" s="36">
        <f>IF($B9155="","",IFERROR(VLOOKUP($B9155,Mapping!$A:$C,3,0),"Not Mapped"))</f>
        <v/>
      </c>
      <c r="Q9155" s="36">
        <f>IF($B9155="","",IFERROR(VLOOKUP($O9155,Leaders!$A:$B,2,0),"Not Mapped"))</f>
        <v/>
      </c>
      <c r="R9155" s="36">
        <f>IF($B9155="","",IF(COUNTIF(Exclusions!$A:$A,$B9155)&gt;0,"Yes","No"))</f>
        <v/>
      </c>
      <c r="S9155" s="38">
        <f>IF($B9155="","",MIN(1,DAY($A9155)/IF($N9155="Superstore",Settings!$B$5,Settings!$B$4)))</f>
        <v/>
      </c>
      <c r="T9155" s="38">
        <f>IF(OR($B9155="",$G9155="",$S9155=0),"",$G9155/$S9155)</f>
        <v/>
      </c>
      <c r="U9155" s="36">
        <f>IF($T9155="","",IF($T9155&lt;Settings!$B$8,"Critical",IF($T9155&lt;Settings!$B$9,"Semi Critical","Non Critical")))</f>
        <v/>
      </c>
      <c r="V9155" s="28" t="n"/>
      <c r="Z9155">
        <f>IF($B9155="","",IFERROR(VLOOKUP($B9155,'Plan HC for CCA'!$A:$B,2,0),""))</f>
        <v/>
      </c>
      <c r="AA9155">
        <f>IF(OR($B9155="",$Z9155=""),"",IF(N($M9155)&lt;$Z9155,"Delta","No Delta"))</f>
        <v/>
      </c>
      <c r="AB9155">
        <f>IF(OR($B9155="",$Z9155=""),"",MAX(0,$Z9155-N($M9155)))</f>
        <v/>
      </c>
      <c r="AC9155" s="46">
        <f>IF($B9155="","",IFERROR(INDEX('CCA Util %'!$H:$H,MATCH($B9155,'CCA Util %'!$E:$E,0)),""))</f>
        <v/>
      </c>
      <c r="AD9155">
        <f>IF($B9155="","",IFERROR(INDEX('CCA Util %'!$G:$G,MATCH($B9155,'CCA Util %'!$E:$E,0)),""))</f>
        <v/>
      </c>
      <c r="AE9155">
        <f>IF(OR($B9155="",$U9155=""),"",$U9155&amp;" &amp; "&amp;IF(OR($AD9155="",$AD9155=0),"Util NA",$AD9155&amp;" Util"))</f>
        <v/>
      </c>
    </row>
    <row r="9156" ht="15.75" customHeight="1" s="42">
      <c r="A9156" s="41" t="n"/>
      <c r="G9156" s="38" t="n"/>
      <c r="H9156" s="38" t="n"/>
      <c r="I9156" s="38" t="n"/>
      <c r="J9156" s="38" t="n"/>
      <c r="K9156" s="38" t="n"/>
      <c r="L9156" s="38" t="n"/>
      <c r="N9156" s="36">
        <f>IF($B9156="","",IF($C9156="SUPERSTORE","Superstore","DH"))</f>
        <v/>
      </c>
      <c r="O9156" s="36">
        <f>IF($B9156="","",IFERROR(VLOOKUP($B9156,Mapping!$A:$C,2,0),"Not Mapped"))</f>
        <v/>
      </c>
      <c r="P9156" s="36">
        <f>IF($B9156="","",IFERROR(VLOOKUP($B9156,Mapping!$A:$C,3,0),"Not Mapped"))</f>
        <v/>
      </c>
      <c r="Q9156" s="36">
        <f>IF($B9156="","",IFERROR(VLOOKUP($O9156,Leaders!$A:$B,2,0),"Not Mapped"))</f>
        <v/>
      </c>
      <c r="R9156" s="36">
        <f>IF($B9156="","",IF(COUNTIF(Exclusions!$A:$A,$B9156)&gt;0,"Yes","No"))</f>
        <v/>
      </c>
      <c r="S9156" s="38">
        <f>IF($B9156="","",MIN(1,DAY($A9156)/IF($N9156="Superstore",Settings!$B$5,Settings!$B$4)))</f>
        <v/>
      </c>
      <c r="T9156" s="38">
        <f>IF(OR($B9156="",$G9156="",$S9156=0),"",$G9156/$S9156)</f>
        <v/>
      </c>
      <c r="U9156" s="36">
        <f>IF($T9156="","",IF($T9156&lt;Settings!$B$8,"Critical",IF($T9156&lt;Settings!$B$9,"Semi Critical","Non Critical")))</f>
        <v/>
      </c>
      <c r="V9156" s="28" t="n"/>
      <c r="Z9156">
        <f>IF($B9156="","",IFERROR(VLOOKUP($B9156,'Plan HC for CCA'!$A:$B,2,0),""))</f>
        <v/>
      </c>
      <c r="AA9156">
        <f>IF(OR($B9156="",$Z9156=""),"",IF(N($M9156)&lt;$Z9156,"Delta","No Delta"))</f>
        <v/>
      </c>
      <c r="AB9156">
        <f>IF(OR($B9156="",$Z9156=""),"",MAX(0,$Z9156-N($M9156)))</f>
        <v/>
      </c>
      <c r="AC9156" s="46">
        <f>IF($B9156="","",IFERROR(INDEX('CCA Util %'!$H:$H,MATCH($B9156,'CCA Util %'!$E:$E,0)),""))</f>
        <v/>
      </c>
      <c r="AD9156">
        <f>IF($B9156="","",IFERROR(INDEX('CCA Util %'!$G:$G,MATCH($B9156,'CCA Util %'!$E:$E,0)),""))</f>
        <v/>
      </c>
      <c r="AE9156">
        <f>IF(OR($B9156="",$U9156=""),"",$U9156&amp;" &amp; "&amp;IF(OR($AD9156="",$AD9156=0),"Util NA",$AD9156&amp;" Util"))</f>
        <v/>
      </c>
    </row>
    <row r="9157" ht="15.75" customHeight="1" s="42">
      <c r="A9157" s="41" t="n"/>
      <c r="G9157" s="38" t="n"/>
      <c r="H9157" s="38" t="n"/>
      <c r="I9157" s="38" t="n"/>
      <c r="J9157" s="38" t="n"/>
      <c r="K9157" s="38" t="n"/>
      <c r="L9157" s="38" t="n"/>
      <c r="N9157" s="36">
        <f>IF($B9157="","",IF($C9157="SUPERSTORE","Superstore","DH"))</f>
        <v/>
      </c>
      <c r="O9157" s="36">
        <f>IF($B9157="","",IFERROR(VLOOKUP($B9157,Mapping!$A:$C,2,0),"Not Mapped"))</f>
        <v/>
      </c>
      <c r="P9157" s="36">
        <f>IF($B9157="","",IFERROR(VLOOKUP($B9157,Mapping!$A:$C,3,0),"Not Mapped"))</f>
        <v/>
      </c>
      <c r="Q9157" s="36">
        <f>IF($B9157="","",IFERROR(VLOOKUP($O9157,Leaders!$A:$B,2,0),"Not Mapped"))</f>
        <v/>
      </c>
      <c r="R9157" s="36">
        <f>IF($B9157="","",IF(COUNTIF(Exclusions!$A:$A,$B9157)&gt;0,"Yes","No"))</f>
        <v/>
      </c>
      <c r="S9157" s="38">
        <f>IF($B9157="","",MIN(1,DAY($A9157)/IF($N9157="Superstore",Settings!$B$5,Settings!$B$4)))</f>
        <v/>
      </c>
      <c r="T9157" s="38">
        <f>IF(OR($B9157="",$G9157="",$S9157=0),"",$G9157/$S9157)</f>
        <v/>
      </c>
      <c r="U9157" s="36">
        <f>IF($T9157="","",IF($T9157&lt;Settings!$B$8,"Critical",IF($T9157&lt;Settings!$B$9,"Semi Critical","Non Critical")))</f>
        <v/>
      </c>
      <c r="V9157" s="28" t="n"/>
      <c r="Z9157">
        <f>IF($B9157="","",IFERROR(VLOOKUP($B9157,'Plan HC for CCA'!$A:$B,2,0),""))</f>
        <v/>
      </c>
      <c r="AA9157">
        <f>IF(OR($B9157="",$Z9157=""),"",IF(N($M9157)&lt;$Z9157,"Delta","No Delta"))</f>
        <v/>
      </c>
      <c r="AB9157">
        <f>IF(OR($B9157="",$Z9157=""),"",MAX(0,$Z9157-N($M9157)))</f>
        <v/>
      </c>
      <c r="AC9157" s="46">
        <f>IF($B9157="","",IFERROR(INDEX('CCA Util %'!$H:$H,MATCH($B9157,'CCA Util %'!$E:$E,0)),""))</f>
        <v/>
      </c>
      <c r="AD9157">
        <f>IF($B9157="","",IFERROR(INDEX('CCA Util %'!$G:$G,MATCH($B9157,'CCA Util %'!$E:$E,0)),""))</f>
        <v/>
      </c>
      <c r="AE9157">
        <f>IF(OR($B9157="",$U9157=""),"",$U9157&amp;" &amp; "&amp;IF(OR($AD9157="",$AD9157=0),"Util NA",$AD9157&amp;" Util"))</f>
        <v/>
      </c>
    </row>
    <row r="9158" ht="15.75" customHeight="1" s="42">
      <c r="A9158" s="41" t="n"/>
      <c r="G9158" s="38" t="n"/>
      <c r="H9158" s="38" t="n"/>
      <c r="I9158" s="38" t="n"/>
      <c r="J9158" s="38" t="n"/>
      <c r="K9158" s="38" t="n"/>
      <c r="L9158" s="38" t="n"/>
      <c r="N9158" s="36">
        <f>IF($B9158="","",IF($C9158="SUPERSTORE","Superstore","DH"))</f>
        <v/>
      </c>
      <c r="O9158" s="36">
        <f>IF($B9158="","",IFERROR(VLOOKUP($B9158,Mapping!$A:$C,2,0),"Not Mapped"))</f>
        <v/>
      </c>
      <c r="P9158" s="36">
        <f>IF($B9158="","",IFERROR(VLOOKUP($B9158,Mapping!$A:$C,3,0),"Not Mapped"))</f>
        <v/>
      </c>
      <c r="Q9158" s="36">
        <f>IF($B9158="","",IFERROR(VLOOKUP($O9158,Leaders!$A:$B,2,0),"Not Mapped"))</f>
        <v/>
      </c>
      <c r="R9158" s="36">
        <f>IF($B9158="","",IF(COUNTIF(Exclusions!$A:$A,$B9158)&gt;0,"Yes","No"))</f>
        <v/>
      </c>
      <c r="S9158" s="38">
        <f>IF($B9158="","",MIN(1,DAY($A9158)/IF($N9158="Superstore",Settings!$B$5,Settings!$B$4)))</f>
        <v/>
      </c>
      <c r="T9158" s="38">
        <f>IF(OR($B9158="",$G9158="",$S9158=0),"",$G9158/$S9158)</f>
        <v/>
      </c>
      <c r="U9158" s="36">
        <f>IF($T9158="","",IF($T9158&lt;Settings!$B$8,"Critical",IF($T9158&lt;Settings!$B$9,"Semi Critical","Non Critical")))</f>
        <v/>
      </c>
      <c r="V9158" s="28" t="n"/>
      <c r="Z9158">
        <f>IF($B9158="","",IFERROR(VLOOKUP($B9158,'Plan HC for CCA'!$A:$B,2,0),""))</f>
        <v/>
      </c>
      <c r="AA9158">
        <f>IF(OR($B9158="",$Z9158=""),"",IF(N($M9158)&lt;$Z9158,"Delta","No Delta"))</f>
        <v/>
      </c>
      <c r="AB9158">
        <f>IF(OR($B9158="",$Z9158=""),"",MAX(0,$Z9158-N($M9158)))</f>
        <v/>
      </c>
      <c r="AC9158" s="46">
        <f>IF($B9158="","",IFERROR(INDEX('CCA Util %'!$H:$H,MATCH($B9158,'CCA Util %'!$E:$E,0)),""))</f>
        <v/>
      </c>
      <c r="AD9158">
        <f>IF($B9158="","",IFERROR(INDEX('CCA Util %'!$G:$G,MATCH($B9158,'CCA Util %'!$E:$E,0)),""))</f>
        <v/>
      </c>
      <c r="AE9158">
        <f>IF(OR($B9158="",$U9158=""),"",$U9158&amp;" &amp; "&amp;IF(OR($AD9158="",$AD9158=0),"Util NA",$AD9158&amp;" Util"))</f>
        <v/>
      </c>
    </row>
    <row r="9159" ht="15.75" customHeight="1" s="42">
      <c r="A9159" s="41" t="n"/>
      <c r="G9159" s="38" t="n"/>
      <c r="H9159" s="38" t="n"/>
      <c r="I9159" s="38" t="n"/>
      <c r="J9159" s="38" t="n"/>
      <c r="K9159" s="38" t="n"/>
      <c r="L9159" s="38" t="n"/>
      <c r="N9159" s="36">
        <f>IF($B9159="","",IF($C9159="SUPERSTORE","Superstore","DH"))</f>
        <v/>
      </c>
      <c r="O9159" s="36">
        <f>IF($B9159="","",IFERROR(VLOOKUP($B9159,Mapping!$A:$C,2,0),"Not Mapped"))</f>
        <v/>
      </c>
      <c r="P9159" s="36">
        <f>IF($B9159="","",IFERROR(VLOOKUP($B9159,Mapping!$A:$C,3,0),"Not Mapped"))</f>
        <v/>
      </c>
      <c r="Q9159" s="36">
        <f>IF($B9159="","",IFERROR(VLOOKUP($O9159,Leaders!$A:$B,2,0),"Not Mapped"))</f>
        <v/>
      </c>
      <c r="R9159" s="36">
        <f>IF($B9159="","",IF(COUNTIF(Exclusions!$A:$A,$B9159)&gt;0,"Yes","No"))</f>
        <v/>
      </c>
      <c r="S9159" s="38">
        <f>IF($B9159="","",MIN(1,DAY($A9159)/IF($N9159="Superstore",Settings!$B$5,Settings!$B$4)))</f>
        <v/>
      </c>
      <c r="T9159" s="38">
        <f>IF(OR($B9159="",$G9159="",$S9159=0),"",$G9159/$S9159)</f>
        <v/>
      </c>
      <c r="U9159" s="36">
        <f>IF($T9159="","",IF($T9159&lt;Settings!$B$8,"Critical",IF($T9159&lt;Settings!$B$9,"Semi Critical","Non Critical")))</f>
        <v/>
      </c>
      <c r="V9159" s="28" t="n"/>
      <c r="Z9159">
        <f>IF($B9159="","",IFERROR(VLOOKUP($B9159,'Plan HC for CCA'!$A:$B,2,0),""))</f>
        <v/>
      </c>
      <c r="AA9159">
        <f>IF(OR($B9159="",$Z9159=""),"",IF(N($M9159)&lt;$Z9159,"Delta","No Delta"))</f>
        <v/>
      </c>
      <c r="AB9159">
        <f>IF(OR($B9159="",$Z9159=""),"",MAX(0,$Z9159-N($M9159)))</f>
        <v/>
      </c>
      <c r="AC9159" s="46">
        <f>IF($B9159="","",IFERROR(INDEX('CCA Util %'!$H:$H,MATCH($B9159,'CCA Util %'!$E:$E,0)),""))</f>
        <v/>
      </c>
      <c r="AD9159">
        <f>IF($B9159="","",IFERROR(INDEX('CCA Util %'!$G:$G,MATCH($B9159,'CCA Util %'!$E:$E,0)),""))</f>
        <v/>
      </c>
      <c r="AE9159">
        <f>IF(OR($B9159="",$U9159=""),"",$U9159&amp;" &amp; "&amp;IF(OR($AD9159="",$AD9159=0),"Util NA",$AD9159&amp;" Util"))</f>
        <v/>
      </c>
    </row>
    <row r="9160" ht="15.75" customHeight="1" s="42">
      <c r="A9160" s="41" t="n"/>
      <c r="G9160" s="38" t="n"/>
      <c r="H9160" s="38" t="n"/>
      <c r="I9160" s="38" t="n"/>
      <c r="J9160" s="38" t="n"/>
      <c r="K9160" s="38" t="n"/>
      <c r="L9160" s="38" t="n"/>
      <c r="N9160" s="36">
        <f>IF($B9160="","",IF($C9160="SUPERSTORE","Superstore","DH"))</f>
        <v/>
      </c>
      <c r="O9160" s="36">
        <f>IF($B9160="","",IFERROR(VLOOKUP($B9160,Mapping!$A:$C,2,0),"Not Mapped"))</f>
        <v/>
      </c>
      <c r="P9160" s="36">
        <f>IF($B9160="","",IFERROR(VLOOKUP($B9160,Mapping!$A:$C,3,0),"Not Mapped"))</f>
        <v/>
      </c>
      <c r="Q9160" s="36">
        <f>IF($B9160="","",IFERROR(VLOOKUP($O9160,Leaders!$A:$B,2,0),"Not Mapped"))</f>
        <v/>
      </c>
      <c r="R9160" s="36">
        <f>IF($B9160="","",IF(COUNTIF(Exclusions!$A:$A,$B9160)&gt;0,"Yes","No"))</f>
        <v/>
      </c>
      <c r="S9160" s="38">
        <f>IF($B9160="","",MIN(1,DAY($A9160)/IF($N9160="Superstore",Settings!$B$5,Settings!$B$4)))</f>
        <v/>
      </c>
      <c r="T9160" s="38">
        <f>IF(OR($B9160="",$G9160="",$S9160=0),"",$G9160/$S9160)</f>
        <v/>
      </c>
      <c r="U9160" s="36">
        <f>IF($T9160="","",IF($T9160&lt;Settings!$B$8,"Critical",IF($T9160&lt;Settings!$B$9,"Semi Critical","Non Critical")))</f>
        <v/>
      </c>
      <c r="V9160" s="28" t="n"/>
      <c r="Z9160">
        <f>IF($B9160="","",IFERROR(VLOOKUP($B9160,'Plan HC for CCA'!$A:$B,2,0),""))</f>
        <v/>
      </c>
      <c r="AA9160">
        <f>IF(OR($B9160="",$Z9160=""),"",IF(N($M9160)&lt;$Z9160,"Delta","No Delta"))</f>
        <v/>
      </c>
      <c r="AB9160">
        <f>IF(OR($B9160="",$Z9160=""),"",MAX(0,$Z9160-N($M9160)))</f>
        <v/>
      </c>
      <c r="AC9160" s="46">
        <f>IF($B9160="","",IFERROR(INDEX('CCA Util %'!$H:$H,MATCH($B9160,'CCA Util %'!$E:$E,0)),""))</f>
        <v/>
      </c>
      <c r="AD9160">
        <f>IF($B9160="","",IFERROR(INDEX('CCA Util %'!$G:$G,MATCH($B9160,'CCA Util %'!$E:$E,0)),""))</f>
        <v/>
      </c>
      <c r="AE9160">
        <f>IF(OR($B9160="",$U9160=""),"",$U9160&amp;" &amp; "&amp;IF(OR($AD9160="",$AD9160=0),"Util NA",$AD9160&amp;" Util"))</f>
        <v/>
      </c>
    </row>
    <row r="9161" ht="15.75" customHeight="1" s="42">
      <c r="A9161" s="41" t="n"/>
      <c r="G9161" s="38" t="n"/>
      <c r="H9161" s="38" t="n"/>
      <c r="I9161" s="38" t="n"/>
      <c r="J9161" s="38" t="n"/>
      <c r="K9161" s="38" t="n"/>
      <c r="L9161" s="38" t="n"/>
      <c r="N9161" s="36">
        <f>IF($B9161="","",IF($C9161="SUPERSTORE","Superstore","DH"))</f>
        <v/>
      </c>
      <c r="O9161" s="36">
        <f>IF($B9161="","",IFERROR(VLOOKUP($B9161,Mapping!$A:$C,2,0),"Not Mapped"))</f>
        <v/>
      </c>
      <c r="P9161" s="36">
        <f>IF($B9161="","",IFERROR(VLOOKUP($B9161,Mapping!$A:$C,3,0),"Not Mapped"))</f>
        <v/>
      </c>
      <c r="Q9161" s="36">
        <f>IF($B9161="","",IFERROR(VLOOKUP($O9161,Leaders!$A:$B,2,0),"Not Mapped"))</f>
        <v/>
      </c>
      <c r="R9161" s="36">
        <f>IF($B9161="","",IF(COUNTIF(Exclusions!$A:$A,$B9161)&gt;0,"Yes","No"))</f>
        <v/>
      </c>
      <c r="S9161" s="38">
        <f>IF($B9161="","",MIN(1,DAY($A9161)/IF($N9161="Superstore",Settings!$B$5,Settings!$B$4)))</f>
        <v/>
      </c>
      <c r="T9161" s="38">
        <f>IF(OR($B9161="",$G9161="",$S9161=0),"",$G9161/$S9161)</f>
        <v/>
      </c>
      <c r="U9161" s="36">
        <f>IF($T9161="","",IF($T9161&lt;Settings!$B$8,"Critical",IF($T9161&lt;Settings!$B$9,"Semi Critical","Non Critical")))</f>
        <v/>
      </c>
      <c r="V9161" s="28" t="n"/>
      <c r="Z9161">
        <f>IF($B9161="","",IFERROR(VLOOKUP($B9161,'Plan HC for CCA'!$A:$B,2,0),""))</f>
        <v/>
      </c>
      <c r="AA9161">
        <f>IF(OR($B9161="",$Z9161=""),"",IF(N($M9161)&lt;$Z9161,"Delta","No Delta"))</f>
        <v/>
      </c>
      <c r="AB9161">
        <f>IF(OR($B9161="",$Z9161=""),"",MAX(0,$Z9161-N($M9161)))</f>
        <v/>
      </c>
      <c r="AC9161" s="46">
        <f>IF($B9161="","",IFERROR(INDEX('CCA Util %'!$H:$H,MATCH($B9161,'CCA Util %'!$E:$E,0)),""))</f>
        <v/>
      </c>
      <c r="AD9161">
        <f>IF($B9161="","",IFERROR(INDEX('CCA Util %'!$G:$G,MATCH($B9161,'CCA Util %'!$E:$E,0)),""))</f>
        <v/>
      </c>
      <c r="AE9161">
        <f>IF(OR($B9161="",$U9161=""),"",$U9161&amp;" &amp; "&amp;IF(OR($AD9161="",$AD9161=0),"Util NA",$AD9161&amp;" Util"))</f>
        <v/>
      </c>
    </row>
    <row r="9162" ht="15.75" customHeight="1" s="42">
      <c r="A9162" s="41" t="n"/>
      <c r="G9162" s="38" t="n"/>
      <c r="H9162" s="38" t="n"/>
      <c r="I9162" s="38" t="n"/>
      <c r="J9162" s="38" t="n"/>
      <c r="K9162" s="38" t="n"/>
      <c r="L9162" s="38" t="n"/>
      <c r="N9162" s="36">
        <f>IF($B9162="","",IF($C9162="SUPERSTORE","Superstore","DH"))</f>
        <v/>
      </c>
      <c r="O9162" s="36">
        <f>IF($B9162="","",IFERROR(VLOOKUP($B9162,Mapping!$A:$C,2,0),"Not Mapped"))</f>
        <v/>
      </c>
      <c r="P9162" s="36">
        <f>IF($B9162="","",IFERROR(VLOOKUP($B9162,Mapping!$A:$C,3,0),"Not Mapped"))</f>
        <v/>
      </c>
      <c r="Q9162" s="36">
        <f>IF($B9162="","",IFERROR(VLOOKUP($O9162,Leaders!$A:$B,2,0),"Not Mapped"))</f>
        <v/>
      </c>
      <c r="R9162" s="36">
        <f>IF($B9162="","",IF(COUNTIF(Exclusions!$A:$A,$B9162)&gt;0,"Yes","No"))</f>
        <v/>
      </c>
      <c r="S9162" s="38">
        <f>IF($B9162="","",MIN(1,DAY($A9162)/IF($N9162="Superstore",Settings!$B$5,Settings!$B$4)))</f>
        <v/>
      </c>
      <c r="T9162" s="38">
        <f>IF(OR($B9162="",$G9162="",$S9162=0),"",$G9162/$S9162)</f>
        <v/>
      </c>
      <c r="U9162" s="36">
        <f>IF($T9162="","",IF($T9162&lt;Settings!$B$8,"Critical",IF($T9162&lt;Settings!$B$9,"Semi Critical","Non Critical")))</f>
        <v/>
      </c>
      <c r="V9162" s="28" t="n"/>
      <c r="Z9162">
        <f>IF($B9162="","",IFERROR(VLOOKUP($B9162,'Plan HC for CCA'!$A:$B,2,0),""))</f>
        <v/>
      </c>
      <c r="AA9162">
        <f>IF(OR($B9162="",$Z9162=""),"",IF(N($M9162)&lt;$Z9162,"Delta","No Delta"))</f>
        <v/>
      </c>
      <c r="AB9162">
        <f>IF(OR($B9162="",$Z9162=""),"",MAX(0,$Z9162-N($M9162)))</f>
        <v/>
      </c>
      <c r="AC9162" s="46">
        <f>IF($B9162="","",IFERROR(INDEX('CCA Util %'!$H:$H,MATCH($B9162,'CCA Util %'!$E:$E,0)),""))</f>
        <v/>
      </c>
      <c r="AD9162">
        <f>IF($B9162="","",IFERROR(INDEX('CCA Util %'!$G:$G,MATCH($B9162,'CCA Util %'!$E:$E,0)),""))</f>
        <v/>
      </c>
      <c r="AE9162">
        <f>IF(OR($B9162="",$U9162=""),"",$U9162&amp;" &amp; "&amp;IF(OR($AD9162="",$AD9162=0),"Util NA",$AD9162&amp;" Util"))</f>
        <v/>
      </c>
    </row>
    <row r="9163" ht="15.75" customHeight="1" s="42">
      <c r="A9163" s="41" t="n"/>
      <c r="G9163" s="38" t="n"/>
      <c r="H9163" s="38" t="n"/>
      <c r="I9163" s="38" t="n"/>
      <c r="J9163" s="38" t="n"/>
      <c r="K9163" s="38" t="n"/>
      <c r="L9163" s="38" t="n"/>
      <c r="N9163" s="36">
        <f>IF($B9163="","",IF($C9163="SUPERSTORE","Superstore","DH"))</f>
        <v/>
      </c>
      <c r="O9163" s="36">
        <f>IF($B9163="","",IFERROR(VLOOKUP($B9163,Mapping!$A:$C,2,0),"Not Mapped"))</f>
        <v/>
      </c>
      <c r="P9163" s="36">
        <f>IF($B9163="","",IFERROR(VLOOKUP($B9163,Mapping!$A:$C,3,0),"Not Mapped"))</f>
        <v/>
      </c>
      <c r="Q9163" s="36">
        <f>IF($B9163="","",IFERROR(VLOOKUP($O9163,Leaders!$A:$B,2,0),"Not Mapped"))</f>
        <v/>
      </c>
      <c r="R9163" s="36">
        <f>IF($B9163="","",IF(COUNTIF(Exclusions!$A:$A,$B9163)&gt;0,"Yes","No"))</f>
        <v/>
      </c>
      <c r="S9163" s="38">
        <f>IF($B9163="","",MIN(1,DAY($A9163)/IF($N9163="Superstore",Settings!$B$5,Settings!$B$4)))</f>
        <v/>
      </c>
      <c r="T9163" s="38">
        <f>IF(OR($B9163="",$G9163="",$S9163=0),"",$G9163/$S9163)</f>
        <v/>
      </c>
      <c r="U9163" s="36">
        <f>IF($T9163="","",IF($T9163&lt;Settings!$B$8,"Critical",IF($T9163&lt;Settings!$B$9,"Semi Critical","Non Critical")))</f>
        <v/>
      </c>
      <c r="V9163" s="28" t="n"/>
      <c r="Z9163">
        <f>IF($B9163="","",IFERROR(VLOOKUP($B9163,'Plan HC for CCA'!$A:$B,2,0),""))</f>
        <v/>
      </c>
      <c r="AA9163">
        <f>IF(OR($B9163="",$Z9163=""),"",IF(N($M9163)&lt;$Z9163,"Delta","No Delta"))</f>
        <v/>
      </c>
      <c r="AB9163">
        <f>IF(OR($B9163="",$Z9163=""),"",MAX(0,$Z9163-N($M9163)))</f>
        <v/>
      </c>
      <c r="AC9163" s="46">
        <f>IF($B9163="","",IFERROR(INDEX('CCA Util %'!$H:$H,MATCH($B9163,'CCA Util %'!$E:$E,0)),""))</f>
        <v/>
      </c>
      <c r="AD9163">
        <f>IF($B9163="","",IFERROR(INDEX('CCA Util %'!$G:$G,MATCH($B9163,'CCA Util %'!$E:$E,0)),""))</f>
        <v/>
      </c>
      <c r="AE9163">
        <f>IF(OR($B9163="",$U9163=""),"",$U9163&amp;" &amp; "&amp;IF(OR($AD9163="",$AD9163=0),"Util NA",$AD9163&amp;" Util"))</f>
        <v/>
      </c>
    </row>
    <row r="9164" ht="15.75" customHeight="1" s="42">
      <c r="A9164" s="41" t="n"/>
      <c r="G9164" s="38" t="n"/>
      <c r="H9164" s="38" t="n"/>
      <c r="I9164" s="38" t="n"/>
      <c r="J9164" s="38" t="n"/>
      <c r="K9164" s="38" t="n"/>
      <c r="L9164" s="38" t="n"/>
      <c r="N9164" s="36">
        <f>IF($B9164="","",IF($C9164="SUPERSTORE","Superstore","DH"))</f>
        <v/>
      </c>
      <c r="O9164" s="36">
        <f>IF($B9164="","",IFERROR(VLOOKUP($B9164,Mapping!$A:$C,2,0),"Not Mapped"))</f>
        <v/>
      </c>
      <c r="P9164" s="36">
        <f>IF($B9164="","",IFERROR(VLOOKUP($B9164,Mapping!$A:$C,3,0),"Not Mapped"))</f>
        <v/>
      </c>
      <c r="Q9164" s="36">
        <f>IF($B9164="","",IFERROR(VLOOKUP($O9164,Leaders!$A:$B,2,0),"Not Mapped"))</f>
        <v/>
      </c>
      <c r="R9164" s="36">
        <f>IF($B9164="","",IF(COUNTIF(Exclusions!$A:$A,$B9164)&gt;0,"Yes","No"))</f>
        <v/>
      </c>
      <c r="S9164" s="38">
        <f>IF($B9164="","",MIN(1,DAY($A9164)/IF($N9164="Superstore",Settings!$B$5,Settings!$B$4)))</f>
        <v/>
      </c>
      <c r="T9164" s="38">
        <f>IF(OR($B9164="",$G9164="",$S9164=0),"",$G9164/$S9164)</f>
        <v/>
      </c>
      <c r="U9164" s="36">
        <f>IF($T9164="","",IF($T9164&lt;Settings!$B$8,"Critical",IF($T9164&lt;Settings!$B$9,"Semi Critical","Non Critical")))</f>
        <v/>
      </c>
      <c r="V9164" s="28" t="n"/>
      <c r="Z9164">
        <f>IF($B9164="","",IFERROR(VLOOKUP($B9164,'Plan HC for CCA'!$A:$B,2,0),""))</f>
        <v/>
      </c>
      <c r="AA9164">
        <f>IF(OR($B9164="",$Z9164=""),"",IF(N($M9164)&lt;$Z9164,"Delta","No Delta"))</f>
        <v/>
      </c>
      <c r="AB9164">
        <f>IF(OR($B9164="",$Z9164=""),"",MAX(0,$Z9164-N($M9164)))</f>
        <v/>
      </c>
      <c r="AC9164" s="46">
        <f>IF($B9164="","",IFERROR(INDEX('CCA Util %'!$H:$H,MATCH($B9164,'CCA Util %'!$E:$E,0)),""))</f>
        <v/>
      </c>
      <c r="AD9164">
        <f>IF($B9164="","",IFERROR(INDEX('CCA Util %'!$G:$G,MATCH($B9164,'CCA Util %'!$E:$E,0)),""))</f>
        <v/>
      </c>
      <c r="AE9164">
        <f>IF(OR($B9164="",$U9164=""),"",$U9164&amp;" &amp; "&amp;IF(OR($AD9164="",$AD9164=0),"Util NA",$AD9164&amp;" Util"))</f>
        <v/>
      </c>
    </row>
    <row r="9165" ht="15.75" customHeight="1" s="42">
      <c r="A9165" s="41" t="n"/>
      <c r="G9165" s="38" t="n"/>
      <c r="H9165" s="38" t="n"/>
      <c r="I9165" s="38" t="n"/>
      <c r="J9165" s="38" t="n"/>
      <c r="K9165" s="38" t="n"/>
      <c r="L9165" s="38" t="n"/>
      <c r="N9165" s="36">
        <f>IF($B9165="","",IF($C9165="SUPERSTORE","Superstore","DH"))</f>
        <v/>
      </c>
      <c r="O9165" s="36">
        <f>IF($B9165="","",IFERROR(VLOOKUP($B9165,Mapping!$A:$C,2,0),"Not Mapped"))</f>
        <v/>
      </c>
      <c r="P9165" s="36">
        <f>IF($B9165="","",IFERROR(VLOOKUP($B9165,Mapping!$A:$C,3,0),"Not Mapped"))</f>
        <v/>
      </c>
      <c r="Q9165" s="36">
        <f>IF($B9165="","",IFERROR(VLOOKUP($O9165,Leaders!$A:$B,2,0),"Not Mapped"))</f>
        <v/>
      </c>
      <c r="R9165" s="36">
        <f>IF($B9165="","",IF(COUNTIF(Exclusions!$A:$A,$B9165)&gt;0,"Yes","No"))</f>
        <v/>
      </c>
      <c r="S9165" s="38">
        <f>IF($B9165="","",MIN(1,DAY($A9165)/IF($N9165="Superstore",Settings!$B$5,Settings!$B$4)))</f>
        <v/>
      </c>
      <c r="T9165" s="38">
        <f>IF(OR($B9165="",$G9165="",$S9165=0),"",$G9165/$S9165)</f>
        <v/>
      </c>
      <c r="U9165" s="36">
        <f>IF($T9165="","",IF($T9165&lt;Settings!$B$8,"Critical",IF($T9165&lt;Settings!$B$9,"Semi Critical","Non Critical")))</f>
        <v/>
      </c>
      <c r="V9165" s="28" t="n"/>
      <c r="Z9165">
        <f>IF($B9165="","",IFERROR(VLOOKUP($B9165,'Plan HC for CCA'!$A:$B,2,0),""))</f>
        <v/>
      </c>
      <c r="AA9165">
        <f>IF(OR($B9165="",$Z9165=""),"",IF(N($M9165)&lt;$Z9165,"Delta","No Delta"))</f>
        <v/>
      </c>
      <c r="AB9165">
        <f>IF(OR($B9165="",$Z9165=""),"",MAX(0,$Z9165-N($M9165)))</f>
        <v/>
      </c>
      <c r="AC9165" s="46">
        <f>IF($B9165="","",IFERROR(INDEX('CCA Util %'!$H:$H,MATCH($B9165,'CCA Util %'!$E:$E,0)),""))</f>
        <v/>
      </c>
      <c r="AD9165">
        <f>IF($B9165="","",IFERROR(INDEX('CCA Util %'!$G:$G,MATCH($B9165,'CCA Util %'!$E:$E,0)),""))</f>
        <v/>
      </c>
      <c r="AE9165">
        <f>IF(OR($B9165="",$U9165=""),"",$U9165&amp;" &amp; "&amp;IF(OR($AD9165="",$AD9165=0),"Util NA",$AD9165&amp;" Util"))</f>
        <v/>
      </c>
    </row>
    <row r="9166" ht="15.75" customHeight="1" s="42">
      <c r="A9166" s="41" t="n"/>
      <c r="G9166" s="38" t="n"/>
      <c r="H9166" s="38" t="n"/>
      <c r="I9166" s="38" t="n"/>
      <c r="J9166" s="38" t="n"/>
      <c r="K9166" s="38" t="n"/>
      <c r="L9166" s="38" t="n"/>
      <c r="N9166" s="36">
        <f>IF($B9166="","",IF($C9166="SUPERSTORE","Superstore","DH"))</f>
        <v/>
      </c>
      <c r="O9166" s="36">
        <f>IF($B9166="","",IFERROR(VLOOKUP($B9166,Mapping!$A:$C,2,0),"Not Mapped"))</f>
        <v/>
      </c>
      <c r="P9166" s="36">
        <f>IF($B9166="","",IFERROR(VLOOKUP($B9166,Mapping!$A:$C,3,0),"Not Mapped"))</f>
        <v/>
      </c>
      <c r="Q9166" s="36">
        <f>IF($B9166="","",IFERROR(VLOOKUP($O9166,Leaders!$A:$B,2,0),"Not Mapped"))</f>
        <v/>
      </c>
      <c r="R9166" s="36">
        <f>IF($B9166="","",IF(COUNTIF(Exclusions!$A:$A,$B9166)&gt;0,"Yes","No"))</f>
        <v/>
      </c>
      <c r="S9166" s="38">
        <f>IF($B9166="","",MIN(1,DAY($A9166)/IF($N9166="Superstore",Settings!$B$5,Settings!$B$4)))</f>
        <v/>
      </c>
      <c r="T9166" s="38">
        <f>IF(OR($B9166="",$G9166="",$S9166=0),"",$G9166/$S9166)</f>
        <v/>
      </c>
      <c r="U9166" s="36">
        <f>IF($T9166="","",IF($T9166&lt;Settings!$B$8,"Critical",IF($T9166&lt;Settings!$B$9,"Semi Critical","Non Critical")))</f>
        <v/>
      </c>
      <c r="V9166" s="28" t="n"/>
      <c r="Z9166">
        <f>IF($B9166="","",IFERROR(VLOOKUP($B9166,'Plan HC for CCA'!$A:$B,2,0),""))</f>
        <v/>
      </c>
      <c r="AA9166">
        <f>IF(OR($B9166="",$Z9166=""),"",IF(N($M9166)&lt;$Z9166,"Delta","No Delta"))</f>
        <v/>
      </c>
      <c r="AB9166">
        <f>IF(OR($B9166="",$Z9166=""),"",MAX(0,$Z9166-N($M9166)))</f>
        <v/>
      </c>
      <c r="AC9166" s="46">
        <f>IF($B9166="","",IFERROR(INDEX('CCA Util %'!$H:$H,MATCH($B9166,'CCA Util %'!$E:$E,0)),""))</f>
        <v/>
      </c>
      <c r="AD9166">
        <f>IF($B9166="","",IFERROR(INDEX('CCA Util %'!$G:$G,MATCH($B9166,'CCA Util %'!$E:$E,0)),""))</f>
        <v/>
      </c>
      <c r="AE9166">
        <f>IF(OR($B9166="",$U9166=""),"",$U9166&amp;" &amp; "&amp;IF(OR($AD9166="",$AD9166=0),"Util NA",$AD9166&amp;" Util"))</f>
        <v/>
      </c>
    </row>
    <row r="9167" ht="15.75" customHeight="1" s="42">
      <c r="A9167" s="41" t="n"/>
      <c r="G9167" s="38" t="n"/>
      <c r="H9167" s="38" t="n"/>
      <c r="I9167" s="38" t="n"/>
      <c r="J9167" s="38" t="n"/>
      <c r="K9167" s="38" t="n"/>
      <c r="L9167" s="38" t="n"/>
      <c r="N9167" s="36">
        <f>IF($B9167="","",IF($C9167="SUPERSTORE","Superstore","DH"))</f>
        <v/>
      </c>
      <c r="O9167" s="36">
        <f>IF($B9167="","",IFERROR(VLOOKUP($B9167,Mapping!$A:$C,2,0),"Not Mapped"))</f>
        <v/>
      </c>
      <c r="P9167" s="36">
        <f>IF($B9167="","",IFERROR(VLOOKUP($B9167,Mapping!$A:$C,3,0),"Not Mapped"))</f>
        <v/>
      </c>
      <c r="Q9167" s="36">
        <f>IF($B9167="","",IFERROR(VLOOKUP($O9167,Leaders!$A:$B,2,0),"Not Mapped"))</f>
        <v/>
      </c>
      <c r="R9167" s="36">
        <f>IF($B9167="","",IF(COUNTIF(Exclusions!$A:$A,$B9167)&gt;0,"Yes","No"))</f>
        <v/>
      </c>
      <c r="S9167" s="38">
        <f>IF($B9167="","",MIN(1,DAY($A9167)/IF($N9167="Superstore",Settings!$B$5,Settings!$B$4)))</f>
        <v/>
      </c>
      <c r="T9167" s="38">
        <f>IF(OR($B9167="",$G9167="",$S9167=0),"",$G9167/$S9167)</f>
        <v/>
      </c>
      <c r="U9167" s="36">
        <f>IF($T9167="","",IF($T9167&lt;Settings!$B$8,"Critical",IF($T9167&lt;Settings!$B$9,"Semi Critical","Non Critical")))</f>
        <v/>
      </c>
      <c r="V9167" s="28" t="n"/>
      <c r="Z9167">
        <f>IF($B9167="","",IFERROR(VLOOKUP($B9167,'Plan HC for CCA'!$A:$B,2,0),""))</f>
        <v/>
      </c>
      <c r="AA9167">
        <f>IF(OR($B9167="",$Z9167=""),"",IF(N($M9167)&lt;$Z9167,"Delta","No Delta"))</f>
        <v/>
      </c>
      <c r="AB9167">
        <f>IF(OR($B9167="",$Z9167=""),"",MAX(0,$Z9167-N($M9167)))</f>
        <v/>
      </c>
      <c r="AC9167" s="46">
        <f>IF($B9167="","",IFERROR(INDEX('CCA Util %'!$H:$H,MATCH($B9167,'CCA Util %'!$E:$E,0)),""))</f>
        <v/>
      </c>
      <c r="AD9167">
        <f>IF($B9167="","",IFERROR(INDEX('CCA Util %'!$G:$G,MATCH($B9167,'CCA Util %'!$E:$E,0)),""))</f>
        <v/>
      </c>
      <c r="AE9167">
        <f>IF(OR($B9167="",$U9167=""),"",$U9167&amp;" &amp; "&amp;IF(OR($AD9167="",$AD9167=0),"Util NA",$AD9167&amp;" Util"))</f>
        <v/>
      </c>
    </row>
    <row r="9168" ht="15.75" customHeight="1" s="42">
      <c r="A9168" s="41" t="n"/>
      <c r="G9168" s="38" t="n"/>
      <c r="H9168" s="38" t="n"/>
      <c r="I9168" s="38" t="n"/>
      <c r="J9168" s="38" t="n"/>
      <c r="K9168" s="38" t="n"/>
      <c r="L9168" s="38" t="n"/>
      <c r="N9168" s="36">
        <f>IF($B9168="","",IF($C9168="SUPERSTORE","Superstore","DH"))</f>
        <v/>
      </c>
      <c r="O9168" s="36">
        <f>IF($B9168="","",IFERROR(VLOOKUP($B9168,Mapping!$A:$C,2,0),"Not Mapped"))</f>
        <v/>
      </c>
      <c r="P9168" s="36">
        <f>IF($B9168="","",IFERROR(VLOOKUP($B9168,Mapping!$A:$C,3,0),"Not Mapped"))</f>
        <v/>
      </c>
      <c r="Q9168" s="36">
        <f>IF($B9168="","",IFERROR(VLOOKUP($O9168,Leaders!$A:$B,2,0),"Not Mapped"))</f>
        <v/>
      </c>
      <c r="R9168" s="36">
        <f>IF($B9168="","",IF(COUNTIF(Exclusions!$A:$A,$B9168)&gt;0,"Yes","No"))</f>
        <v/>
      </c>
      <c r="S9168" s="38">
        <f>IF($B9168="","",MIN(1,DAY($A9168)/IF($N9168="Superstore",Settings!$B$5,Settings!$B$4)))</f>
        <v/>
      </c>
      <c r="T9168" s="38">
        <f>IF(OR($B9168="",$G9168="",$S9168=0),"",$G9168/$S9168)</f>
        <v/>
      </c>
      <c r="U9168" s="36">
        <f>IF($T9168="","",IF($T9168&lt;Settings!$B$8,"Critical",IF($T9168&lt;Settings!$B$9,"Semi Critical","Non Critical")))</f>
        <v/>
      </c>
      <c r="V9168" s="28" t="n"/>
      <c r="Z9168">
        <f>IF($B9168="","",IFERROR(VLOOKUP($B9168,'Plan HC for CCA'!$A:$B,2,0),""))</f>
        <v/>
      </c>
      <c r="AA9168">
        <f>IF(OR($B9168="",$Z9168=""),"",IF(N($M9168)&lt;$Z9168,"Delta","No Delta"))</f>
        <v/>
      </c>
      <c r="AB9168">
        <f>IF(OR($B9168="",$Z9168=""),"",MAX(0,$Z9168-N($M9168)))</f>
        <v/>
      </c>
      <c r="AC9168" s="46">
        <f>IF($B9168="","",IFERROR(INDEX('CCA Util %'!$H:$H,MATCH($B9168,'CCA Util %'!$E:$E,0)),""))</f>
        <v/>
      </c>
      <c r="AD9168">
        <f>IF($B9168="","",IFERROR(INDEX('CCA Util %'!$G:$G,MATCH($B9168,'CCA Util %'!$E:$E,0)),""))</f>
        <v/>
      </c>
      <c r="AE9168">
        <f>IF(OR($B9168="",$U9168=""),"",$U9168&amp;" &amp; "&amp;IF(OR($AD9168="",$AD9168=0),"Util NA",$AD9168&amp;" Util"))</f>
        <v/>
      </c>
    </row>
    <row r="9169" ht="15.75" customHeight="1" s="42">
      <c r="A9169" s="41" t="n"/>
      <c r="G9169" s="38" t="n"/>
      <c r="H9169" s="38" t="n"/>
      <c r="I9169" s="38" t="n"/>
      <c r="J9169" s="38" t="n"/>
      <c r="K9169" s="38" t="n"/>
      <c r="L9169" s="38" t="n"/>
      <c r="N9169" s="36">
        <f>IF($B9169="","",IF($C9169="SUPERSTORE","Superstore","DH"))</f>
        <v/>
      </c>
      <c r="O9169" s="36">
        <f>IF($B9169="","",IFERROR(VLOOKUP($B9169,Mapping!$A:$C,2,0),"Not Mapped"))</f>
        <v/>
      </c>
      <c r="P9169" s="36">
        <f>IF($B9169="","",IFERROR(VLOOKUP($B9169,Mapping!$A:$C,3,0),"Not Mapped"))</f>
        <v/>
      </c>
      <c r="Q9169" s="36">
        <f>IF($B9169="","",IFERROR(VLOOKUP($O9169,Leaders!$A:$B,2,0),"Not Mapped"))</f>
        <v/>
      </c>
      <c r="R9169" s="36">
        <f>IF($B9169="","",IF(COUNTIF(Exclusions!$A:$A,$B9169)&gt;0,"Yes","No"))</f>
        <v/>
      </c>
      <c r="S9169" s="38">
        <f>IF($B9169="","",MIN(1,DAY($A9169)/IF($N9169="Superstore",Settings!$B$5,Settings!$B$4)))</f>
        <v/>
      </c>
      <c r="T9169" s="38">
        <f>IF(OR($B9169="",$G9169="",$S9169=0),"",$G9169/$S9169)</f>
        <v/>
      </c>
      <c r="U9169" s="36">
        <f>IF($T9169="","",IF($T9169&lt;Settings!$B$8,"Critical",IF($T9169&lt;Settings!$B$9,"Semi Critical","Non Critical")))</f>
        <v/>
      </c>
      <c r="V9169" s="28" t="n"/>
      <c r="Z9169">
        <f>IF($B9169="","",IFERROR(VLOOKUP($B9169,'Plan HC for CCA'!$A:$B,2,0),""))</f>
        <v/>
      </c>
      <c r="AA9169">
        <f>IF(OR($B9169="",$Z9169=""),"",IF(N($M9169)&lt;$Z9169,"Delta","No Delta"))</f>
        <v/>
      </c>
      <c r="AB9169">
        <f>IF(OR($B9169="",$Z9169=""),"",MAX(0,$Z9169-N($M9169)))</f>
        <v/>
      </c>
      <c r="AC9169" s="46">
        <f>IF($B9169="","",IFERROR(INDEX('CCA Util %'!$H:$H,MATCH($B9169,'CCA Util %'!$E:$E,0)),""))</f>
        <v/>
      </c>
      <c r="AD9169">
        <f>IF($B9169="","",IFERROR(INDEX('CCA Util %'!$G:$G,MATCH($B9169,'CCA Util %'!$E:$E,0)),""))</f>
        <v/>
      </c>
      <c r="AE9169">
        <f>IF(OR($B9169="",$U9169=""),"",$U9169&amp;" &amp; "&amp;IF(OR($AD9169="",$AD9169=0),"Util NA",$AD9169&amp;" Util"))</f>
        <v/>
      </c>
    </row>
    <row r="9170" ht="15.75" customHeight="1" s="42">
      <c r="A9170" s="41" t="n"/>
      <c r="G9170" s="38" t="n"/>
      <c r="H9170" s="38" t="n"/>
      <c r="I9170" s="38" t="n"/>
      <c r="J9170" s="38" t="n"/>
      <c r="K9170" s="38" t="n"/>
      <c r="L9170" s="38" t="n"/>
      <c r="N9170" s="36">
        <f>IF($B9170="","",IF($C9170="SUPERSTORE","Superstore","DH"))</f>
        <v/>
      </c>
      <c r="O9170" s="36">
        <f>IF($B9170="","",IFERROR(VLOOKUP($B9170,Mapping!$A:$C,2,0),"Not Mapped"))</f>
        <v/>
      </c>
      <c r="P9170" s="36">
        <f>IF($B9170="","",IFERROR(VLOOKUP($B9170,Mapping!$A:$C,3,0),"Not Mapped"))</f>
        <v/>
      </c>
      <c r="Q9170" s="36">
        <f>IF($B9170="","",IFERROR(VLOOKUP($O9170,Leaders!$A:$B,2,0),"Not Mapped"))</f>
        <v/>
      </c>
      <c r="R9170" s="36">
        <f>IF($B9170="","",IF(COUNTIF(Exclusions!$A:$A,$B9170)&gt;0,"Yes","No"))</f>
        <v/>
      </c>
      <c r="S9170" s="38">
        <f>IF($B9170="","",MIN(1,DAY($A9170)/IF($N9170="Superstore",Settings!$B$5,Settings!$B$4)))</f>
        <v/>
      </c>
      <c r="T9170" s="38">
        <f>IF(OR($B9170="",$G9170="",$S9170=0),"",$G9170/$S9170)</f>
        <v/>
      </c>
      <c r="U9170" s="36">
        <f>IF($T9170="","",IF($T9170&lt;Settings!$B$8,"Critical",IF($T9170&lt;Settings!$B$9,"Semi Critical","Non Critical")))</f>
        <v/>
      </c>
      <c r="V9170" s="28" t="n"/>
      <c r="Z9170">
        <f>IF($B9170="","",IFERROR(VLOOKUP($B9170,'Plan HC for CCA'!$A:$B,2,0),""))</f>
        <v/>
      </c>
      <c r="AA9170">
        <f>IF(OR($B9170="",$Z9170=""),"",IF(N($M9170)&lt;$Z9170,"Delta","No Delta"))</f>
        <v/>
      </c>
      <c r="AB9170">
        <f>IF(OR($B9170="",$Z9170=""),"",MAX(0,$Z9170-N($M9170)))</f>
        <v/>
      </c>
      <c r="AC9170" s="46">
        <f>IF($B9170="","",IFERROR(INDEX('CCA Util %'!$H:$H,MATCH($B9170,'CCA Util %'!$E:$E,0)),""))</f>
        <v/>
      </c>
      <c r="AD9170">
        <f>IF($B9170="","",IFERROR(INDEX('CCA Util %'!$G:$G,MATCH($B9170,'CCA Util %'!$E:$E,0)),""))</f>
        <v/>
      </c>
      <c r="AE9170">
        <f>IF(OR($B9170="",$U9170=""),"",$U9170&amp;" &amp; "&amp;IF(OR($AD9170="",$AD9170=0),"Util NA",$AD9170&amp;" Util"))</f>
        <v/>
      </c>
    </row>
    <row r="9171" ht="15.75" customHeight="1" s="42">
      <c r="A9171" s="41" t="n"/>
      <c r="G9171" s="38" t="n"/>
      <c r="H9171" s="38" t="n"/>
      <c r="I9171" s="38" t="n"/>
      <c r="J9171" s="38" t="n"/>
      <c r="K9171" s="38" t="n"/>
      <c r="L9171" s="38" t="n"/>
      <c r="N9171" s="36">
        <f>IF($B9171="","",IF($C9171="SUPERSTORE","Superstore","DH"))</f>
        <v/>
      </c>
      <c r="O9171" s="36">
        <f>IF($B9171="","",IFERROR(VLOOKUP($B9171,Mapping!$A:$C,2,0),"Not Mapped"))</f>
        <v/>
      </c>
      <c r="P9171" s="36">
        <f>IF($B9171="","",IFERROR(VLOOKUP($B9171,Mapping!$A:$C,3,0),"Not Mapped"))</f>
        <v/>
      </c>
      <c r="Q9171" s="36">
        <f>IF($B9171="","",IFERROR(VLOOKUP($O9171,Leaders!$A:$B,2,0),"Not Mapped"))</f>
        <v/>
      </c>
      <c r="R9171" s="36">
        <f>IF($B9171="","",IF(COUNTIF(Exclusions!$A:$A,$B9171)&gt;0,"Yes","No"))</f>
        <v/>
      </c>
      <c r="S9171" s="38">
        <f>IF($B9171="","",MIN(1,DAY($A9171)/IF($N9171="Superstore",Settings!$B$5,Settings!$B$4)))</f>
        <v/>
      </c>
      <c r="T9171" s="38">
        <f>IF(OR($B9171="",$G9171="",$S9171=0),"",$G9171/$S9171)</f>
        <v/>
      </c>
      <c r="U9171" s="36">
        <f>IF($T9171="","",IF($T9171&lt;Settings!$B$8,"Critical",IF($T9171&lt;Settings!$B$9,"Semi Critical","Non Critical")))</f>
        <v/>
      </c>
      <c r="V9171" s="28" t="n"/>
      <c r="Z9171">
        <f>IF($B9171="","",IFERROR(VLOOKUP($B9171,'Plan HC for CCA'!$A:$B,2,0),""))</f>
        <v/>
      </c>
      <c r="AA9171">
        <f>IF(OR($B9171="",$Z9171=""),"",IF(N($M9171)&lt;$Z9171,"Delta","No Delta"))</f>
        <v/>
      </c>
      <c r="AB9171">
        <f>IF(OR($B9171="",$Z9171=""),"",MAX(0,$Z9171-N($M9171)))</f>
        <v/>
      </c>
      <c r="AC9171" s="46">
        <f>IF($B9171="","",IFERROR(INDEX('CCA Util %'!$H:$H,MATCH($B9171,'CCA Util %'!$E:$E,0)),""))</f>
        <v/>
      </c>
      <c r="AD9171">
        <f>IF($B9171="","",IFERROR(INDEX('CCA Util %'!$G:$G,MATCH($B9171,'CCA Util %'!$E:$E,0)),""))</f>
        <v/>
      </c>
      <c r="AE9171">
        <f>IF(OR($B9171="",$U9171=""),"",$U9171&amp;" &amp; "&amp;IF(OR($AD9171="",$AD9171=0),"Util NA",$AD9171&amp;" Util"))</f>
        <v/>
      </c>
    </row>
    <row r="9172" ht="15.75" customHeight="1" s="42">
      <c r="A9172" s="41" t="n"/>
      <c r="G9172" s="38" t="n"/>
      <c r="H9172" s="38" t="n"/>
      <c r="I9172" s="38" t="n"/>
      <c r="J9172" s="38" t="n"/>
      <c r="K9172" s="38" t="n"/>
      <c r="L9172" s="38" t="n"/>
      <c r="N9172" s="36">
        <f>IF($B9172="","",IF($C9172="SUPERSTORE","Superstore","DH"))</f>
        <v/>
      </c>
      <c r="O9172" s="36">
        <f>IF($B9172="","",IFERROR(VLOOKUP($B9172,Mapping!$A:$C,2,0),"Not Mapped"))</f>
        <v/>
      </c>
      <c r="P9172" s="36">
        <f>IF($B9172="","",IFERROR(VLOOKUP($B9172,Mapping!$A:$C,3,0),"Not Mapped"))</f>
        <v/>
      </c>
      <c r="Q9172" s="36">
        <f>IF($B9172="","",IFERROR(VLOOKUP($O9172,Leaders!$A:$B,2,0),"Not Mapped"))</f>
        <v/>
      </c>
      <c r="R9172" s="36">
        <f>IF($B9172="","",IF(COUNTIF(Exclusions!$A:$A,$B9172)&gt;0,"Yes","No"))</f>
        <v/>
      </c>
      <c r="S9172" s="38">
        <f>IF($B9172="","",MIN(1,DAY($A9172)/IF($N9172="Superstore",Settings!$B$5,Settings!$B$4)))</f>
        <v/>
      </c>
      <c r="T9172" s="38">
        <f>IF(OR($B9172="",$G9172="",$S9172=0),"",$G9172/$S9172)</f>
        <v/>
      </c>
      <c r="U9172" s="36">
        <f>IF($T9172="","",IF($T9172&lt;Settings!$B$8,"Critical",IF($T9172&lt;Settings!$B$9,"Semi Critical","Non Critical")))</f>
        <v/>
      </c>
      <c r="V9172" s="28" t="n"/>
      <c r="Z9172">
        <f>IF($B9172="","",IFERROR(VLOOKUP($B9172,'Plan HC for CCA'!$A:$B,2,0),""))</f>
        <v/>
      </c>
      <c r="AA9172">
        <f>IF(OR($B9172="",$Z9172=""),"",IF(N($M9172)&lt;$Z9172,"Delta","No Delta"))</f>
        <v/>
      </c>
      <c r="AB9172">
        <f>IF(OR($B9172="",$Z9172=""),"",MAX(0,$Z9172-N($M9172)))</f>
        <v/>
      </c>
      <c r="AC9172" s="46">
        <f>IF($B9172="","",IFERROR(INDEX('CCA Util %'!$H:$H,MATCH($B9172,'CCA Util %'!$E:$E,0)),""))</f>
        <v/>
      </c>
      <c r="AD9172">
        <f>IF($B9172="","",IFERROR(INDEX('CCA Util %'!$G:$G,MATCH($B9172,'CCA Util %'!$E:$E,0)),""))</f>
        <v/>
      </c>
      <c r="AE9172">
        <f>IF(OR($B9172="",$U9172=""),"",$U9172&amp;" &amp; "&amp;IF(OR($AD9172="",$AD9172=0),"Util NA",$AD9172&amp;" Util"))</f>
        <v/>
      </c>
    </row>
    <row r="9173" ht="15.75" customHeight="1" s="42">
      <c r="A9173" s="41" t="n"/>
      <c r="G9173" s="38" t="n"/>
      <c r="H9173" s="38" t="n"/>
      <c r="I9173" s="38" t="n"/>
      <c r="J9173" s="38" t="n"/>
      <c r="K9173" s="38" t="n"/>
      <c r="L9173" s="38" t="n"/>
      <c r="N9173" s="36">
        <f>IF($B9173="","",IF($C9173="SUPERSTORE","Superstore","DH"))</f>
        <v/>
      </c>
      <c r="O9173" s="36">
        <f>IF($B9173="","",IFERROR(VLOOKUP($B9173,Mapping!$A:$C,2,0),"Not Mapped"))</f>
        <v/>
      </c>
      <c r="P9173" s="36">
        <f>IF($B9173="","",IFERROR(VLOOKUP($B9173,Mapping!$A:$C,3,0),"Not Mapped"))</f>
        <v/>
      </c>
      <c r="Q9173" s="36">
        <f>IF($B9173="","",IFERROR(VLOOKUP($O9173,Leaders!$A:$B,2,0),"Not Mapped"))</f>
        <v/>
      </c>
      <c r="R9173" s="36">
        <f>IF($B9173="","",IF(COUNTIF(Exclusions!$A:$A,$B9173)&gt;0,"Yes","No"))</f>
        <v/>
      </c>
      <c r="S9173" s="38">
        <f>IF($B9173="","",MIN(1,DAY($A9173)/IF($N9173="Superstore",Settings!$B$5,Settings!$B$4)))</f>
        <v/>
      </c>
      <c r="T9173" s="38">
        <f>IF(OR($B9173="",$G9173="",$S9173=0),"",$G9173/$S9173)</f>
        <v/>
      </c>
      <c r="U9173" s="36">
        <f>IF($T9173="","",IF($T9173&lt;Settings!$B$8,"Critical",IF($T9173&lt;Settings!$B$9,"Semi Critical","Non Critical")))</f>
        <v/>
      </c>
      <c r="V9173" s="28" t="n"/>
      <c r="Z9173">
        <f>IF($B9173="","",IFERROR(VLOOKUP($B9173,'Plan HC for CCA'!$A:$B,2,0),""))</f>
        <v/>
      </c>
      <c r="AA9173">
        <f>IF(OR($B9173="",$Z9173=""),"",IF(N($M9173)&lt;$Z9173,"Delta","No Delta"))</f>
        <v/>
      </c>
      <c r="AB9173">
        <f>IF(OR($B9173="",$Z9173=""),"",MAX(0,$Z9173-N($M9173)))</f>
        <v/>
      </c>
      <c r="AC9173" s="46">
        <f>IF($B9173="","",IFERROR(INDEX('CCA Util %'!$H:$H,MATCH($B9173,'CCA Util %'!$E:$E,0)),""))</f>
        <v/>
      </c>
      <c r="AD9173">
        <f>IF($B9173="","",IFERROR(INDEX('CCA Util %'!$G:$G,MATCH($B9173,'CCA Util %'!$E:$E,0)),""))</f>
        <v/>
      </c>
      <c r="AE9173">
        <f>IF(OR($B9173="",$U9173=""),"",$U9173&amp;" &amp; "&amp;IF(OR($AD9173="",$AD9173=0),"Util NA",$AD9173&amp;" Util"))</f>
        <v/>
      </c>
    </row>
    <row r="9174" ht="15.75" customHeight="1" s="42">
      <c r="A9174" s="41" t="n"/>
      <c r="G9174" s="38" t="n"/>
      <c r="H9174" s="38" t="n"/>
      <c r="I9174" s="38" t="n"/>
      <c r="J9174" s="38" t="n"/>
      <c r="K9174" s="38" t="n"/>
      <c r="L9174" s="38" t="n"/>
      <c r="N9174" s="36">
        <f>IF($B9174="","",IF($C9174="SUPERSTORE","Superstore","DH"))</f>
        <v/>
      </c>
      <c r="O9174" s="36">
        <f>IF($B9174="","",IFERROR(VLOOKUP($B9174,Mapping!$A:$C,2,0),"Not Mapped"))</f>
        <v/>
      </c>
      <c r="P9174" s="36">
        <f>IF($B9174="","",IFERROR(VLOOKUP($B9174,Mapping!$A:$C,3,0),"Not Mapped"))</f>
        <v/>
      </c>
      <c r="Q9174" s="36">
        <f>IF($B9174="","",IFERROR(VLOOKUP($O9174,Leaders!$A:$B,2,0),"Not Mapped"))</f>
        <v/>
      </c>
      <c r="R9174" s="36">
        <f>IF($B9174="","",IF(COUNTIF(Exclusions!$A:$A,$B9174)&gt;0,"Yes","No"))</f>
        <v/>
      </c>
      <c r="S9174" s="38">
        <f>IF($B9174="","",MIN(1,DAY($A9174)/IF($N9174="Superstore",Settings!$B$5,Settings!$B$4)))</f>
        <v/>
      </c>
      <c r="T9174" s="38">
        <f>IF(OR($B9174="",$G9174="",$S9174=0),"",$G9174/$S9174)</f>
        <v/>
      </c>
      <c r="U9174" s="36">
        <f>IF($T9174="","",IF($T9174&lt;Settings!$B$8,"Critical",IF($T9174&lt;Settings!$B$9,"Semi Critical","Non Critical")))</f>
        <v/>
      </c>
      <c r="V9174" s="28" t="n"/>
      <c r="Z9174">
        <f>IF($B9174="","",IFERROR(VLOOKUP($B9174,'Plan HC for CCA'!$A:$B,2,0),""))</f>
        <v/>
      </c>
      <c r="AA9174">
        <f>IF(OR($B9174="",$Z9174=""),"",IF(N($M9174)&lt;$Z9174,"Delta","No Delta"))</f>
        <v/>
      </c>
      <c r="AB9174">
        <f>IF(OR($B9174="",$Z9174=""),"",MAX(0,$Z9174-N($M9174)))</f>
        <v/>
      </c>
      <c r="AC9174" s="46">
        <f>IF($B9174="","",IFERROR(INDEX('CCA Util %'!$H:$H,MATCH($B9174,'CCA Util %'!$E:$E,0)),""))</f>
        <v/>
      </c>
      <c r="AD9174">
        <f>IF($B9174="","",IFERROR(INDEX('CCA Util %'!$G:$G,MATCH($B9174,'CCA Util %'!$E:$E,0)),""))</f>
        <v/>
      </c>
      <c r="AE9174">
        <f>IF(OR($B9174="",$U9174=""),"",$U9174&amp;" &amp; "&amp;IF(OR($AD9174="",$AD9174=0),"Util NA",$AD9174&amp;" Util"))</f>
        <v/>
      </c>
    </row>
    <row r="9175" ht="15.75" customHeight="1" s="42">
      <c r="A9175" s="41" t="n"/>
      <c r="G9175" s="38" t="n"/>
      <c r="H9175" s="38" t="n"/>
      <c r="I9175" s="38" t="n"/>
      <c r="J9175" s="38" t="n"/>
      <c r="K9175" s="38" t="n"/>
      <c r="L9175" s="38" t="n"/>
      <c r="N9175" s="36">
        <f>IF($B9175="","",IF($C9175="SUPERSTORE","Superstore","DH"))</f>
        <v/>
      </c>
      <c r="O9175" s="36">
        <f>IF($B9175="","",IFERROR(VLOOKUP($B9175,Mapping!$A:$C,2,0),"Not Mapped"))</f>
        <v/>
      </c>
      <c r="P9175" s="36">
        <f>IF($B9175="","",IFERROR(VLOOKUP($B9175,Mapping!$A:$C,3,0),"Not Mapped"))</f>
        <v/>
      </c>
      <c r="Q9175" s="36">
        <f>IF($B9175="","",IFERROR(VLOOKUP($O9175,Leaders!$A:$B,2,0),"Not Mapped"))</f>
        <v/>
      </c>
      <c r="R9175" s="36">
        <f>IF($B9175="","",IF(COUNTIF(Exclusions!$A:$A,$B9175)&gt;0,"Yes","No"))</f>
        <v/>
      </c>
      <c r="S9175" s="38">
        <f>IF($B9175="","",MIN(1,DAY($A9175)/IF($N9175="Superstore",Settings!$B$5,Settings!$B$4)))</f>
        <v/>
      </c>
      <c r="T9175" s="38">
        <f>IF(OR($B9175="",$G9175="",$S9175=0),"",$G9175/$S9175)</f>
        <v/>
      </c>
      <c r="U9175" s="36">
        <f>IF($T9175="","",IF($T9175&lt;Settings!$B$8,"Critical",IF($T9175&lt;Settings!$B$9,"Semi Critical","Non Critical")))</f>
        <v/>
      </c>
      <c r="V9175" s="28" t="n"/>
      <c r="Z9175">
        <f>IF($B9175="","",IFERROR(VLOOKUP($B9175,'Plan HC for CCA'!$A:$B,2,0),""))</f>
        <v/>
      </c>
      <c r="AA9175">
        <f>IF(OR($B9175="",$Z9175=""),"",IF(N($M9175)&lt;$Z9175,"Delta","No Delta"))</f>
        <v/>
      </c>
      <c r="AB9175">
        <f>IF(OR($B9175="",$Z9175=""),"",MAX(0,$Z9175-N($M9175)))</f>
        <v/>
      </c>
      <c r="AC9175" s="46">
        <f>IF($B9175="","",IFERROR(INDEX('CCA Util %'!$H:$H,MATCH($B9175,'CCA Util %'!$E:$E,0)),""))</f>
        <v/>
      </c>
      <c r="AD9175">
        <f>IF($B9175="","",IFERROR(INDEX('CCA Util %'!$G:$G,MATCH($B9175,'CCA Util %'!$E:$E,0)),""))</f>
        <v/>
      </c>
      <c r="AE9175">
        <f>IF(OR($B9175="",$U9175=""),"",$U9175&amp;" &amp; "&amp;IF(OR($AD9175="",$AD9175=0),"Util NA",$AD9175&amp;" Util"))</f>
        <v/>
      </c>
    </row>
    <row r="9176" ht="15.75" customHeight="1" s="42">
      <c r="A9176" s="41" t="n"/>
      <c r="G9176" s="38" t="n"/>
      <c r="H9176" s="38" t="n"/>
      <c r="I9176" s="38" t="n"/>
      <c r="J9176" s="38" t="n"/>
      <c r="K9176" s="38" t="n"/>
      <c r="L9176" s="38" t="n"/>
      <c r="N9176" s="36">
        <f>IF($B9176="","",IF($C9176="SUPERSTORE","Superstore","DH"))</f>
        <v/>
      </c>
      <c r="O9176" s="36">
        <f>IF($B9176="","",IFERROR(VLOOKUP($B9176,Mapping!$A:$C,2,0),"Not Mapped"))</f>
        <v/>
      </c>
      <c r="P9176" s="36">
        <f>IF($B9176="","",IFERROR(VLOOKUP($B9176,Mapping!$A:$C,3,0),"Not Mapped"))</f>
        <v/>
      </c>
      <c r="Q9176" s="36">
        <f>IF($B9176="","",IFERROR(VLOOKUP($O9176,Leaders!$A:$B,2,0),"Not Mapped"))</f>
        <v/>
      </c>
      <c r="R9176" s="36">
        <f>IF($B9176="","",IF(COUNTIF(Exclusions!$A:$A,$B9176)&gt;0,"Yes","No"))</f>
        <v/>
      </c>
      <c r="S9176" s="38">
        <f>IF($B9176="","",MIN(1,DAY($A9176)/IF($N9176="Superstore",Settings!$B$5,Settings!$B$4)))</f>
        <v/>
      </c>
      <c r="T9176" s="38">
        <f>IF(OR($B9176="",$G9176="",$S9176=0),"",$G9176/$S9176)</f>
        <v/>
      </c>
      <c r="U9176" s="36">
        <f>IF($T9176="","",IF($T9176&lt;Settings!$B$8,"Critical",IF($T9176&lt;Settings!$B$9,"Semi Critical","Non Critical")))</f>
        <v/>
      </c>
      <c r="V9176" s="28" t="n"/>
      <c r="Z9176">
        <f>IF($B9176="","",IFERROR(VLOOKUP($B9176,'Plan HC for CCA'!$A:$B,2,0),""))</f>
        <v/>
      </c>
      <c r="AA9176">
        <f>IF(OR($B9176="",$Z9176=""),"",IF(N($M9176)&lt;$Z9176,"Delta","No Delta"))</f>
        <v/>
      </c>
      <c r="AB9176">
        <f>IF(OR($B9176="",$Z9176=""),"",MAX(0,$Z9176-N($M9176)))</f>
        <v/>
      </c>
      <c r="AC9176" s="46">
        <f>IF($B9176="","",IFERROR(INDEX('CCA Util %'!$H:$H,MATCH($B9176,'CCA Util %'!$E:$E,0)),""))</f>
        <v/>
      </c>
      <c r="AD9176">
        <f>IF($B9176="","",IFERROR(INDEX('CCA Util %'!$G:$G,MATCH($B9176,'CCA Util %'!$E:$E,0)),""))</f>
        <v/>
      </c>
      <c r="AE9176">
        <f>IF(OR($B9176="",$U9176=""),"",$U9176&amp;" &amp; "&amp;IF(OR($AD9176="",$AD9176=0),"Util NA",$AD9176&amp;" Util"))</f>
        <v/>
      </c>
    </row>
    <row r="9177" ht="15.75" customHeight="1" s="42">
      <c r="A9177" s="41" t="n"/>
      <c r="G9177" s="38" t="n"/>
      <c r="H9177" s="38" t="n"/>
      <c r="I9177" s="38" t="n"/>
      <c r="J9177" s="38" t="n"/>
      <c r="K9177" s="38" t="n"/>
      <c r="L9177" s="38" t="n"/>
      <c r="N9177" s="36">
        <f>IF($B9177="","",IF($C9177="SUPERSTORE","Superstore","DH"))</f>
        <v/>
      </c>
      <c r="O9177" s="36">
        <f>IF($B9177="","",IFERROR(VLOOKUP($B9177,Mapping!$A:$C,2,0),"Not Mapped"))</f>
        <v/>
      </c>
      <c r="P9177" s="36">
        <f>IF($B9177="","",IFERROR(VLOOKUP($B9177,Mapping!$A:$C,3,0),"Not Mapped"))</f>
        <v/>
      </c>
      <c r="Q9177" s="36">
        <f>IF($B9177="","",IFERROR(VLOOKUP($O9177,Leaders!$A:$B,2,0),"Not Mapped"))</f>
        <v/>
      </c>
      <c r="R9177" s="36">
        <f>IF($B9177="","",IF(COUNTIF(Exclusions!$A:$A,$B9177)&gt;0,"Yes","No"))</f>
        <v/>
      </c>
      <c r="S9177" s="38">
        <f>IF($B9177="","",MIN(1,DAY($A9177)/IF($N9177="Superstore",Settings!$B$5,Settings!$B$4)))</f>
        <v/>
      </c>
      <c r="T9177" s="38">
        <f>IF(OR($B9177="",$G9177="",$S9177=0),"",$G9177/$S9177)</f>
        <v/>
      </c>
      <c r="U9177" s="36">
        <f>IF($T9177="","",IF($T9177&lt;Settings!$B$8,"Critical",IF($T9177&lt;Settings!$B$9,"Semi Critical","Non Critical")))</f>
        <v/>
      </c>
      <c r="V9177" s="28" t="n"/>
      <c r="Z9177">
        <f>IF($B9177="","",IFERROR(VLOOKUP($B9177,'Plan HC for CCA'!$A:$B,2,0),""))</f>
        <v/>
      </c>
      <c r="AA9177">
        <f>IF(OR($B9177="",$Z9177=""),"",IF(N($M9177)&lt;$Z9177,"Delta","No Delta"))</f>
        <v/>
      </c>
      <c r="AB9177">
        <f>IF(OR($B9177="",$Z9177=""),"",MAX(0,$Z9177-N($M9177)))</f>
        <v/>
      </c>
      <c r="AC9177" s="46">
        <f>IF($B9177="","",IFERROR(INDEX('CCA Util %'!$H:$H,MATCH($B9177,'CCA Util %'!$E:$E,0)),""))</f>
        <v/>
      </c>
      <c r="AD9177">
        <f>IF($B9177="","",IFERROR(INDEX('CCA Util %'!$G:$G,MATCH($B9177,'CCA Util %'!$E:$E,0)),""))</f>
        <v/>
      </c>
      <c r="AE9177">
        <f>IF(OR($B9177="",$U9177=""),"",$U9177&amp;" &amp; "&amp;IF(OR($AD9177="",$AD9177=0),"Util NA",$AD9177&amp;" Util"))</f>
        <v/>
      </c>
    </row>
    <row r="9178" ht="15.75" customHeight="1" s="42">
      <c r="A9178" s="41" t="n"/>
      <c r="G9178" s="38" t="n"/>
      <c r="H9178" s="38" t="n"/>
      <c r="I9178" s="38" t="n"/>
      <c r="J9178" s="38" t="n"/>
      <c r="K9178" s="38" t="n"/>
      <c r="L9178" s="38" t="n"/>
      <c r="N9178" s="36">
        <f>IF($B9178="","",IF($C9178="SUPERSTORE","Superstore","DH"))</f>
        <v/>
      </c>
      <c r="O9178" s="36">
        <f>IF($B9178="","",IFERROR(VLOOKUP($B9178,Mapping!$A:$C,2,0),"Not Mapped"))</f>
        <v/>
      </c>
      <c r="P9178" s="36">
        <f>IF($B9178="","",IFERROR(VLOOKUP($B9178,Mapping!$A:$C,3,0),"Not Mapped"))</f>
        <v/>
      </c>
      <c r="Q9178" s="36">
        <f>IF($B9178="","",IFERROR(VLOOKUP($O9178,Leaders!$A:$B,2,0),"Not Mapped"))</f>
        <v/>
      </c>
      <c r="R9178" s="36">
        <f>IF($B9178="","",IF(COUNTIF(Exclusions!$A:$A,$B9178)&gt;0,"Yes","No"))</f>
        <v/>
      </c>
      <c r="S9178" s="38">
        <f>IF($B9178="","",MIN(1,DAY($A9178)/IF($N9178="Superstore",Settings!$B$5,Settings!$B$4)))</f>
        <v/>
      </c>
      <c r="T9178" s="38">
        <f>IF(OR($B9178="",$G9178="",$S9178=0),"",$G9178/$S9178)</f>
        <v/>
      </c>
      <c r="U9178" s="36">
        <f>IF($T9178="","",IF($T9178&lt;Settings!$B$8,"Critical",IF($T9178&lt;Settings!$B$9,"Semi Critical","Non Critical")))</f>
        <v/>
      </c>
      <c r="V9178" s="28" t="n"/>
      <c r="Z9178">
        <f>IF($B9178="","",IFERROR(VLOOKUP($B9178,'Plan HC for CCA'!$A:$B,2,0),""))</f>
        <v/>
      </c>
      <c r="AA9178">
        <f>IF(OR($B9178="",$Z9178=""),"",IF(N($M9178)&lt;$Z9178,"Delta","No Delta"))</f>
        <v/>
      </c>
      <c r="AB9178">
        <f>IF(OR($B9178="",$Z9178=""),"",MAX(0,$Z9178-N($M9178)))</f>
        <v/>
      </c>
      <c r="AC9178" s="46">
        <f>IF($B9178="","",IFERROR(INDEX('CCA Util %'!$H:$H,MATCH($B9178,'CCA Util %'!$E:$E,0)),""))</f>
        <v/>
      </c>
      <c r="AD9178">
        <f>IF($B9178="","",IFERROR(INDEX('CCA Util %'!$G:$G,MATCH($B9178,'CCA Util %'!$E:$E,0)),""))</f>
        <v/>
      </c>
      <c r="AE9178">
        <f>IF(OR($B9178="",$U9178=""),"",$U9178&amp;" &amp; "&amp;IF(OR($AD9178="",$AD9178=0),"Util NA",$AD9178&amp;" Util"))</f>
        <v/>
      </c>
    </row>
    <row r="9179" ht="15.75" customHeight="1" s="42">
      <c r="A9179" s="41" t="n"/>
      <c r="G9179" s="38" t="n"/>
      <c r="H9179" s="38" t="n"/>
      <c r="I9179" s="38" t="n"/>
      <c r="J9179" s="38" t="n"/>
      <c r="K9179" s="38" t="n"/>
      <c r="L9179" s="38" t="n"/>
      <c r="N9179" s="36">
        <f>IF($B9179="","",IF($C9179="SUPERSTORE","Superstore","DH"))</f>
        <v/>
      </c>
      <c r="O9179" s="36">
        <f>IF($B9179="","",IFERROR(VLOOKUP($B9179,Mapping!$A:$C,2,0),"Not Mapped"))</f>
        <v/>
      </c>
      <c r="P9179" s="36">
        <f>IF($B9179="","",IFERROR(VLOOKUP($B9179,Mapping!$A:$C,3,0),"Not Mapped"))</f>
        <v/>
      </c>
      <c r="Q9179" s="36">
        <f>IF($B9179="","",IFERROR(VLOOKUP($O9179,Leaders!$A:$B,2,0),"Not Mapped"))</f>
        <v/>
      </c>
      <c r="R9179" s="36">
        <f>IF($B9179="","",IF(COUNTIF(Exclusions!$A:$A,$B9179)&gt;0,"Yes","No"))</f>
        <v/>
      </c>
      <c r="S9179" s="38">
        <f>IF($B9179="","",MIN(1,DAY($A9179)/IF($N9179="Superstore",Settings!$B$5,Settings!$B$4)))</f>
        <v/>
      </c>
      <c r="T9179" s="38">
        <f>IF(OR($B9179="",$G9179="",$S9179=0),"",$G9179/$S9179)</f>
        <v/>
      </c>
      <c r="U9179" s="36">
        <f>IF($T9179="","",IF($T9179&lt;Settings!$B$8,"Critical",IF($T9179&lt;Settings!$B$9,"Semi Critical","Non Critical")))</f>
        <v/>
      </c>
      <c r="V9179" s="28" t="n"/>
      <c r="Z9179">
        <f>IF($B9179="","",IFERROR(VLOOKUP($B9179,'Plan HC for CCA'!$A:$B,2,0),""))</f>
        <v/>
      </c>
      <c r="AA9179">
        <f>IF(OR($B9179="",$Z9179=""),"",IF(N($M9179)&lt;$Z9179,"Delta","No Delta"))</f>
        <v/>
      </c>
      <c r="AB9179">
        <f>IF(OR($B9179="",$Z9179=""),"",MAX(0,$Z9179-N($M9179)))</f>
        <v/>
      </c>
      <c r="AC9179" s="46">
        <f>IF($B9179="","",IFERROR(INDEX('CCA Util %'!$H:$H,MATCH($B9179,'CCA Util %'!$E:$E,0)),""))</f>
        <v/>
      </c>
      <c r="AD9179">
        <f>IF($B9179="","",IFERROR(INDEX('CCA Util %'!$G:$G,MATCH($B9179,'CCA Util %'!$E:$E,0)),""))</f>
        <v/>
      </c>
      <c r="AE9179">
        <f>IF(OR($B9179="",$U9179=""),"",$U9179&amp;" &amp; "&amp;IF(OR($AD9179="",$AD9179=0),"Util NA",$AD9179&amp;" Util"))</f>
        <v/>
      </c>
    </row>
    <row r="9180" ht="15.75" customHeight="1" s="42">
      <c r="A9180" s="41" t="n"/>
      <c r="G9180" s="38" t="n"/>
      <c r="H9180" s="38" t="n"/>
      <c r="I9180" s="38" t="n"/>
      <c r="J9180" s="38" t="n"/>
      <c r="K9180" s="38" t="n"/>
      <c r="L9180" s="38" t="n"/>
      <c r="N9180" s="36">
        <f>IF($B9180="","",IF($C9180="SUPERSTORE","Superstore","DH"))</f>
        <v/>
      </c>
      <c r="O9180" s="36">
        <f>IF($B9180="","",IFERROR(VLOOKUP($B9180,Mapping!$A:$C,2,0),"Not Mapped"))</f>
        <v/>
      </c>
      <c r="P9180" s="36">
        <f>IF($B9180="","",IFERROR(VLOOKUP($B9180,Mapping!$A:$C,3,0),"Not Mapped"))</f>
        <v/>
      </c>
      <c r="Q9180" s="36">
        <f>IF($B9180="","",IFERROR(VLOOKUP($O9180,Leaders!$A:$B,2,0),"Not Mapped"))</f>
        <v/>
      </c>
      <c r="R9180" s="36">
        <f>IF($B9180="","",IF(COUNTIF(Exclusions!$A:$A,$B9180)&gt;0,"Yes","No"))</f>
        <v/>
      </c>
      <c r="S9180" s="38">
        <f>IF($B9180="","",MIN(1,DAY($A9180)/IF($N9180="Superstore",Settings!$B$5,Settings!$B$4)))</f>
        <v/>
      </c>
      <c r="T9180" s="38">
        <f>IF(OR($B9180="",$G9180="",$S9180=0),"",$G9180/$S9180)</f>
        <v/>
      </c>
      <c r="U9180" s="36">
        <f>IF($T9180="","",IF($T9180&lt;Settings!$B$8,"Critical",IF($T9180&lt;Settings!$B$9,"Semi Critical","Non Critical")))</f>
        <v/>
      </c>
      <c r="V9180" s="28" t="n"/>
      <c r="Z9180">
        <f>IF($B9180="","",IFERROR(VLOOKUP($B9180,'Plan HC for CCA'!$A:$B,2,0),""))</f>
        <v/>
      </c>
      <c r="AA9180">
        <f>IF(OR($B9180="",$Z9180=""),"",IF(N($M9180)&lt;$Z9180,"Delta","No Delta"))</f>
        <v/>
      </c>
      <c r="AB9180">
        <f>IF(OR($B9180="",$Z9180=""),"",MAX(0,$Z9180-N($M9180)))</f>
        <v/>
      </c>
      <c r="AC9180" s="46">
        <f>IF($B9180="","",IFERROR(INDEX('CCA Util %'!$H:$H,MATCH($B9180,'CCA Util %'!$E:$E,0)),""))</f>
        <v/>
      </c>
      <c r="AD9180">
        <f>IF($B9180="","",IFERROR(INDEX('CCA Util %'!$G:$G,MATCH($B9180,'CCA Util %'!$E:$E,0)),""))</f>
        <v/>
      </c>
      <c r="AE9180">
        <f>IF(OR($B9180="",$U9180=""),"",$U9180&amp;" &amp; "&amp;IF(OR($AD9180="",$AD9180=0),"Util NA",$AD9180&amp;" Util"))</f>
        <v/>
      </c>
    </row>
    <row r="9181" ht="15.75" customHeight="1" s="42">
      <c r="A9181" s="41" t="n"/>
      <c r="G9181" s="38" t="n"/>
      <c r="H9181" s="38" t="n"/>
      <c r="I9181" s="38" t="n"/>
      <c r="J9181" s="38" t="n"/>
      <c r="K9181" s="38" t="n"/>
      <c r="L9181" s="38" t="n"/>
      <c r="N9181" s="36">
        <f>IF($B9181="","",IF($C9181="SUPERSTORE","Superstore","DH"))</f>
        <v/>
      </c>
      <c r="O9181" s="36">
        <f>IF($B9181="","",IFERROR(VLOOKUP($B9181,Mapping!$A:$C,2,0),"Not Mapped"))</f>
        <v/>
      </c>
      <c r="P9181" s="36">
        <f>IF($B9181="","",IFERROR(VLOOKUP($B9181,Mapping!$A:$C,3,0),"Not Mapped"))</f>
        <v/>
      </c>
      <c r="Q9181" s="36">
        <f>IF($B9181="","",IFERROR(VLOOKUP($O9181,Leaders!$A:$B,2,0),"Not Mapped"))</f>
        <v/>
      </c>
      <c r="R9181" s="36">
        <f>IF($B9181="","",IF(COUNTIF(Exclusions!$A:$A,$B9181)&gt;0,"Yes","No"))</f>
        <v/>
      </c>
      <c r="S9181" s="38">
        <f>IF($B9181="","",MIN(1,DAY($A9181)/IF($N9181="Superstore",Settings!$B$5,Settings!$B$4)))</f>
        <v/>
      </c>
      <c r="T9181" s="38">
        <f>IF(OR($B9181="",$G9181="",$S9181=0),"",$G9181/$S9181)</f>
        <v/>
      </c>
      <c r="U9181" s="36">
        <f>IF($T9181="","",IF($T9181&lt;Settings!$B$8,"Critical",IF($T9181&lt;Settings!$B$9,"Semi Critical","Non Critical")))</f>
        <v/>
      </c>
      <c r="V9181" s="28" t="n"/>
      <c r="Z9181">
        <f>IF($B9181="","",IFERROR(VLOOKUP($B9181,'Plan HC for CCA'!$A:$B,2,0),""))</f>
        <v/>
      </c>
      <c r="AA9181">
        <f>IF(OR($B9181="",$Z9181=""),"",IF(N($M9181)&lt;$Z9181,"Delta","No Delta"))</f>
        <v/>
      </c>
      <c r="AB9181">
        <f>IF(OR($B9181="",$Z9181=""),"",MAX(0,$Z9181-N($M9181)))</f>
        <v/>
      </c>
      <c r="AC9181" s="46">
        <f>IF($B9181="","",IFERROR(INDEX('CCA Util %'!$H:$H,MATCH($B9181,'CCA Util %'!$E:$E,0)),""))</f>
        <v/>
      </c>
      <c r="AD9181">
        <f>IF($B9181="","",IFERROR(INDEX('CCA Util %'!$G:$G,MATCH($B9181,'CCA Util %'!$E:$E,0)),""))</f>
        <v/>
      </c>
      <c r="AE9181">
        <f>IF(OR($B9181="",$U9181=""),"",$U9181&amp;" &amp; "&amp;IF(OR($AD9181="",$AD9181=0),"Util NA",$AD9181&amp;" Util"))</f>
        <v/>
      </c>
    </row>
    <row r="9182" ht="15.75" customHeight="1" s="42">
      <c r="A9182" s="41" t="n"/>
      <c r="G9182" s="38" t="n"/>
      <c r="H9182" s="38" t="n"/>
      <c r="I9182" s="38" t="n"/>
      <c r="J9182" s="38" t="n"/>
      <c r="K9182" s="38" t="n"/>
      <c r="L9182" s="38" t="n"/>
      <c r="N9182" s="36">
        <f>IF($B9182="","",IF($C9182="SUPERSTORE","Superstore","DH"))</f>
        <v/>
      </c>
      <c r="O9182" s="36">
        <f>IF($B9182="","",IFERROR(VLOOKUP($B9182,Mapping!$A:$C,2,0),"Not Mapped"))</f>
        <v/>
      </c>
      <c r="P9182" s="36">
        <f>IF($B9182="","",IFERROR(VLOOKUP($B9182,Mapping!$A:$C,3,0),"Not Mapped"))</f>
        <v/>
      </c>
      <c r="Q9182" s="36">
        <f>IF($B9182="","",IFERROR(VLOOKUP($O9182,Leaders!$A:$B,2,0),"Not Mapped"))</f>
        <v/>
      </c>
      <c r="R9182" s="36">
        <f>IF($B9182="","",IF(COUNTIF(Exclusions!$A:$A,$B9182)&gt;0,"Yes","No"))</f>
        <v/>
      </c>
      <c r="S9182" s="38">
        <f>IF($B9182="","",MIN(1,DAY($A9182)/IF($N9182="Superstore",Settings!$B$5,Settings!$B$4)))</f>
        <v/>
      </c>
      <c r="T9182" s="38">
        <f>IF(OR($B9182="",$G9182="",$S9182=0),"",$G9182/$S9182)</f>
        <v/>
      </c>
      <c r="U9182" s="36">
        <f>IF($T9182="","",IF($T9182&lt;Settings!$B$8,"Critical",IF($T9182&lt;Settings!$B$9,"Semi Critical","Non Critical")))</f>
        <v/>
      </c>
      <c r="V9182" s="28" t="n"/>
      <c r="Z9182">
        <f>IF($B9182="","",IFERROR(VLOOKUP($B9182,'Plan HC for CCA'!$A:$B,2,0),""))</f>
        <v/>
      </c>
      <c r="AA9182">
        <f>IF(OR($B9182="",$Z9182=""),"",IF(N($M9182)&lt;$Z9182,"Delta","No Delta"))</f>
        <v/>
      </c>
      <c r="AB9182">
        <f>IF(OR($B9182="",$Z9182=""),"",MAX(0,$Z9182-N($M9182)))</f>
        <v/>
      </c>
      <c r="AC9182" s="46">
        <f>IF($B9182="","",IFERROR(INDEX('CCA Util %'!$H:$H,MATCH($B9182,'CCA Util %'!$E:$E,0)),""))</f>
        <v/>
      </c>
      <c r="AD9182">
        <f>IF($B9182="","",IFERROR(INDEX('CCA Util %'!$G:$G,MATCH($B9182,'CCA Util %'!$E:$E,0)),""))</f>
        <v/>
      </c>
      <c r="AE9182">
        <f>IF(OR($B9182="",$U9182=""),"",$U9182&amp;" &amp; "&amp;IF(OR($AD9182="",$AD9182=0),"Util NA",$AD9182&amp;" Util"))</f>
        <v/>
      </c>
    </row>
    <row r="9183" ht="15.75" customHeight="1" s="42">
      <c r="A9183" s="41" t="n"/>
      <c r="G9183" s="38" t="n"/>
      <c r="H9183" s="38" t="n"/>
      <c r="I9183" s="38" t="n"/>
      <c r="J9183" s="38" t="n"/>
      <c r="K9183" s="38" t="n"/>
      <c r="L9183" s="38" t="n"/>
      <c r="N9183" s="36">
        <f>IF($B9183="","",IF($C9183="SUPERSTORE","Superstore","DH"))</f>
        <v/>
      </c>
      <c r="O9183" s="36">
        <f>IF($B9183="","",IFERROR(VLOOKUP($B9183,Mapping!$A:$C,2,0),"Not Mapped"))</f>
        <v/>
      </c>
      <c r="P9183" s="36">
        <f>IF($B9183="","",IFERROR(VLOOKUP($B9183,Mapping!$A:$C,3,0),"Not Mapped"))</f>
        <v/>
      </c>
      <c r="Q9183" s="36">
        <f>IF($B9183="","",IFERROR(VLOOKUP($O9183,Leaders!$A:$B,2,0),"Not Mapped"))</f>
        <v/>
      </c>
      <c r="R9183" s="36">
        <f>IF($B9183="","",IF(COUNTIF(Exclusions!$A:$A,$B9183)&gt;0,"Yes","No"))</f>
        <v/>
      </c>
      <c r="S9183" s="38">
        <f>IF($B9183="","",MIN(1,DAY($A9183)/IF($N9183="Superstore",Settings!$B$5,Settings!$B$4)))</f>
        <v/>
      </c>
      <c r="T9183" s="38">
        <f>IF(OR($B9183="",$G9183="",$S9183=0),"",$G9183/$S9183)</f>
        <v/>
      </c>
      <c r="U9183" s="36">
        <f>IF($T9183="","",IF($T9183&lt;Settings!$B$8,"Critical",IF($T9183&lt;Settings!$B$9,"Semi Critical","Non Critical")))</f>
        <v/>
      </c>
      <c r="V9183" s="28" t="n"/>
      <c r="Z9183">
        <f>IF($B9183="","",IFERROR(VLOOKUP($B9183,'Plan HC for CCA'!$A:$B,2,0),""))</f>
        <v/>
      </c>
      <c r="AA9183">
        <f>IF(OR($B9183="",$Z9183=""),"",IF(N($M9183)&lt;$Z9183,"Delta","No Delta"))</f>
        <v/>
      </c>
      <c r="AB9183">
        <f>IF(OR($B9183="",$Z9183=""),"",MAX(0,$Z9183-N($M9183)))</f>
        <v/>
      </c>
      <c r="AC9183" s="46">
        <f>IF($B9183="","",IFERROR(INDEX('CCA Util %'!$H:$H,MATCH($B9183,'CCA Util %'!$E:$E,0)),""))</f>
        <v/>
      </c>
      <c r="AD9183">
        <f>IF($B9183="","",IFERROR(INDEX('CCA Util %'!$G:$G,MATCH($B9183,'CCA Util %'!$E:$E,0)),""))</f>
        <v/>
      </c>
      <c r="AE9183">
        <f>IF(OR($B9183="",$U9183=""),"",$U9183&amp;" &amp; "&amp;IF(OR($AD9183="",$AD9183=0),"Util NA",$AD9183&amp;" Util"))</f>
        <v/>
      </c>
    </row>
    <row r="9184" ht="15.75" customHeight="1" s="42">
      <c r="A9184" s="41" t="n"/>
      <c r="G9184" s="38" t="n"/>
      <c r="H9184" s="38" t="n"/>
      <c r="I9184" s="38" t="n"/>
      <c r="J9184" s="38" t="n"/>
      <c r="K9184" s="38" t="n"/>
      <c r="L9184" s="38" t="n"/>
      <c r="N9184" s="36">
        <f>IF($B9184="","",IF($C9184="SUPERSTORE","Superstore","DH"))</f>
        <v/>
      </c>
      <c r="O9184" s="36">
        <f>IF($B9184="","",IFERROR(VLOOKUP($B9184,Mapping!$A:$C,2,0),"Not Mapped"))</f>
        <v/>
      </c>
      <c r="P9184" s="36">
        <f>IF($B9184="","",IFERROR(VLOOKUP($B9184,Mapping!$A:$C,3,0),"Not Mapped"))</f>
        <v/>
      </c>
      <c r="Q9184" s="36">
        <f>IF($B9184="","",IFERROR(VLOOKUP($O9184,Leaders!$A:$B,2,0),"Not Mapped"))</f>
        <v/>
      </c>
      <c r="R9184" s="36">
        <f>IF($B9184="","",IF(COUNTIF(Exclusions!$A:$A,$B9184)&gt;0,"Yes","No"))</f>
        <v/>
      </c>
      <c r="S9184" s="38">
        <f>IF($B9184="","",MIN(1,DAY($A9184)/IF($N9184="Superstore",Settings!$B$5,Settings!$B$4)))</f>
        <v/>
      </c>
      <c r="T9184" s="38">
        <f>IF(OR($B9184="",$G9184="",$S9184=0),"",$G9184/$S9184)</f>
        <v/>
      </c>
      <c r="U9184" s="36">
        <f>IF($T9184="","",IF($T9184&lt;Settings!$B$8,"Critical",IF($T9184&lt;Settings!$B$9,"Semi Critical","Non Critical")))</f>
        <v/>
      </c>
      <c r="V9184" s="28" t="n"/>
      <c r="Z9184">
        <f>IF($B9184="","",IFERROR(VLOOKUP($B9184,'Plan HC for CCA'!$A:$B,2,0),""))</f>
        <v/>
      </c>
      <c r="AA9184">
        <f>IF(OR($B9184="",$Z9184=""),"",IF(N($M9184)&lt;$Z9184,"Delta","No Delta"))</f>
        <v/>
      </c>
      <c r="AB9184">
        <f>IF(OR($B9184="",$Z9184=""),"",MAX(0,$Z9184-N($M9184)))</f>
        <v/>
      </c>
      <c r="AC9184" s="46">
        <f>IF($B9184="","",IFERROR(INDEX('CCA Util %'!$H:$H,MATCH($B9184,'CCA Util %'!$E:$E,0)),""))</f>
        <v/>
      </c>
      <c r="AD9184">
        <f>IF($B9184="","",IFERROR(INDEX('CCA Util %'!$G:$G,MATCH($B9184,'CCA Util %'!$E:$E,0)),""))</f>
        <v/>
      </c>
      <c r="AE9184">
        <f>IF(OR($B9184="",$U9184=""),"",$U9184&amp;" &amp; "&amp;IF(OR($AD9184="",$AD9184=0),"Util NA",$AD9184&amp;" Util"))</f>
        <v/>
      </c>
    </row>
    <row r="9185" ht="15.75" customHeight="1" s="42">
      <c r="A9185" s="41" t="n"/>
      <c r="G9185" s="38" t="n"/>
      <c r="H9185" s="38" t="n"/>
      <c r="I9185" s="38" t="n"/>
      <c r="J9185" s="38" t="n"/>
      <c r="K9185" s="38" t="n"/>
      <c r="L9185" s="38" t="n"/>
      <c r="N9185" s="36">
        <f>IF($B9185="","",IF($C9185="SUPERSTORE","Superstore","DH"))</f>
        <v/>
      </c>
      <c r="O9185" s="36">
        <f>IF($B9185="","",IFERROR(VLOOKUP($B9185,Mapping!$A:$C,2,0),"Not Mapped"))</f>
        <v/>
      </c>
      <c r="P9185" s="36">
        <f>IF($B9185="","",IFERROR(VLOOKUP($B9185,Mapping!$A:$C,3,0),"Not Mapped"))</f>
        <v/>
      </c>
      <c r="Q9185" s="36">
        <f>IF($B9185="","",IFERROR(VLOOKUP($O9185,Leaders!$A:$B,2,0),"Not Mapped"))</f>
        <v/>
      </c>
      <c r="R9185" s="36">
        <f>IF($B9185="","",IF(COUNTIF(Exclusions!$A:$A,$B9185)&gt;0,"Yes","No"))</f>
        <v/>
      </c>
      <c r="S9185" s="38">
        <f>IF($B9185="","",MIN(1,DAY($A9185)/IF($N9185="Superstore",Settings!$B$5,Settings!$B$4)))</f>
        <v/>
      </c>
      <c r="T9185" s="38">
        <f>IF(OR($B9185="",$G9185="",$S9185=0),"",$G9185/$S9185)</f>
        <v/>
      </c>
      <c r="U9185" s="36">
        <f>IF($T9185="","",IF($T9185&lt;Settings!$B$8,"Critical",IF($T9185&lt;Settings!$B$9,"Semi Critical","Non Critical")))</f>
        <v/>
      </c>
      <c r="V9185" s="28" t="n"/>
      <c r="Z9185">
        <f>IF($B9185="","",IFERROR(VLOOKUP($B9185,'Plan HC for CCA'!$A:$B,2,0),""))</f>
        <v/>
      </c>
      <c r="AA9185">
        <f>IF(OR($B9185="",$Z9185=""),"",IF(N($M9185)&lt;$Z9185,"Delta","No Delta"))</f>
        <v/>
      </c>
      <c r="AB9185">
        <f>IF(OR($B9185="",$Z9185=""),"",MAX(0,$Z9185-N($M9185)))</f>
        <v/>
      </c>
      <c r="AC9185" s="46">
        <f>IF($B9185="","",IFERROR(INDEX('CCA Util %'!$H:$H,MATCH($B9185,'CCA Util %'!$E:$E,0)),""))</f>
        <v/>
      </c>
      <c r="AD9185">
        <f>IF($B9185="","",IFERROR(INDEX('CCA Util %'!$G:$G,MATCH($B9185,'CCA Util %'!$E:$E,0)),""))</f>
        <v/>
      </c>
      <c r="AE9185">
        <f>IF(OR($B9185="",$U9185=""),"",$U9185&amp;" &amp; "&amp;IF(OR($AD9185="",$AD9185=0),"Util NA",$AD9185&amp;" Util"))</f>
        <v/>
      </c>
    </row>
    <row r="9186" ht="15.75" customHeight="1" s="42">
      <c r="A9186" s="41" t="n"/>
      <c r="G9186" s="38" t="n"/>
      <c r="H9186" s="38" t="n"/>
      <c r="I9186" s="38" t="n"/>
      <c r="J9186" s="38" t="n"/>
      <c r="K9186" s="38" t="n"/>
      <c r="L9186" s="38" t="n"/>
      <c r="N9186" s="36">
        <f>IF($B9186="","",IF($C9186="SUPERSTORE","Superstore","DH"))</f>
        <v/>
      </c>
      <c r="O9186" s="36">
        <f>IF($B9186="","",IFERROR(VLOOKUP($B9186,Mapping!$A:$C,2,0),"Not Mapped"))</f>
        <v/>
      </c>
      <c r="P9186" s="36">
        <f>IF($B9186="","",IFERROR(VLOOKUP($B9186,Mapping!$A:$C,3,0),"Not Mapped"))</f>
        <v/>
      </c>
      <c r="Q9186" s="36">
        <f>IF($B9186="","",IFERROR(VLOOKUP($O9186,Leaders!$A:$B,2,0),"Not Mapped"))</f>
        <v/>
      </c>
      <c r="R9186" s="36">
        <f>IF($B9186="","",IF(COUNTIF(Exclusions!$A:$A,$B9186)&gt;0,"Yes","No"))</f>
        <v/>
      </c>
      <c r="S9186" s="38">
        <f>IF($B9186="","",MIN(1,DAY($A9186)/IF($N9186="Superstore",Settings!$B$5,Settings!$B$4)))</f>
        <v/>
      </c>
      <c r="T9186" s="38">
        <f>IF(OR($B9186="",$G9186="",$S9186=0),"",$G9186/$S9186)</f>
        <v/>
      </c>
      <c r="U9186" s="36">
        <f>IF($T9186="","",IF($T9186&lt;Settings!$B$8,"Critical",IF($T9186&lt;Settings!$B$9,"Semi Critical","Non Critical")))</f>
        <v/>
      </c>
      <c r="V9186" s="28" t="n"/>
      <c r="Z9186">
        <f>IF($B9186="","",IFERROR(VLOOKUP($B9186,'Plan HC for CCA'!$A:$B,2,0),""))</f>
        <v/>
      </c>
      <c r="AA9186">
        <f>IF(OR($B9186="",$Z9186=""),"",IF(N($M9186)&lt;$Z9186,"Delta","No Delta"))</f>
        <v/>
      </c>
      <c r="AB9186">
        <f>IF(OR($B9186="",$Z9186=""),"",MAX(0,$Z9186-N($M9186)))</f>
        <v/>
      </c>
      <c r="AC9186" s="46">
        <f>IF($B9186="","",IFERROR(INDEX('CCA Util %'!$H:$H,MATCH($B9186,'CCA Util %'!$E:$E,0)),""))</f>
        <v/>
      </c>
      <c r="AD9186">
        <f>IF($B9186="","",IFERROR(INDEX('CCA Util %'!$G:$G,MATCH($B9186,'CCA Util %'!$E:$E,0)),""))</f>
        <v/>
      </c>
      <c r="AE9186">
        <f>IF(OR($B9186="",$U9186=""),"",$U9186&amp;" &amp; "&amp;IF(OR($AD9186="",$AD9186=0),"Util NA",$AD9186&amp;" Util"))</f>
        <v/>
      </c>
    </row>
    <row r="9187" ht="15.75" customHeight="1" s="42">
      <c r="A9187" s="41" t="n"/>
      <c r="G9187" s="38" t="n"/>
      <c r="H9187" s="38" t="n"/>
      <c r="I9187" s="38" t="n"/>
      <c r="J9187" s="38" t="n"/>
      <c r="K9187" s="38" t="n"/>
      <c r="L9187" s="38" t="n"/>
      <c r="N9187" s="36">
        <f>IF($B9187="","",IF($C9187="SUPERSTORE","Superstore","DH"))</f>
        <v/>
      </c>
      <c r="O9187" s="36">
        <f>IF($B9187="","",IFERROR(VLOOKUP($B9187,Mapping!$A:$C,2,0),"Not Mapped"))</f>
        <v/>
      </c>
      <c r="P9187" s="36">
        <f>IF($B9187="","",IFERROR(VLOOKUP($B9187,Mapping!$A:$C,3,0),"Not Mapped"))</f>
        <v/>
      </c>
      <c r="Q9187" s="36">
        <f>IF($B9187="","",IFERROR(VLOOKUP($O9187,Leaders!$A:$B,2,0),"Not Mapped"))</f>
        <v/>
      </c>
      <c r="R9187" s="36">
        <f>IF($B9187="","",IF(COUNTIF(Exclusions!$A:$A,$B9187)&gt;0,"Yes","No"))</f>
        <v/>
      </c>
      <c r="S9187" s="38">
        <f>IF($B9187="","",MIN(1,DAY($A9187)/IF($N9187="Superstore",Settings!$B$5,Settings!$B$4)))</f>
        <v/>
      </c>
      <c r="T9187" s="38">
        <f>IF(OR($B9187="",$G9187="",$S9187=0),"",$G9187/$S9187)</f>
        <v/>
      </c>
      <c r="U9187" s="36">
        <f>IF($T9187="","",IF($T9187&lt;Settings!$B$8,"Critical",IF($T9187&lt;Settings!$B$9,"Semi Critical","Non Critical")))</f>
        <v/>
      </c>
      <c r="V9187" s="28" t="n"/>
      <c r="Z9187">
        <f>IF($B9187="","",IFERROR(VLOOKUP($B9187,'Plan HC for CCA'!$A:$B,2,0),""))</f>
        <v/>
      </c>
      <c r="AA9187">
        <f>IF(OR($B9187="",$Z9187=""),"",IF(N($M9187)&lt;$Z9187,"Delta","No Delta"))</f>
        <v/>
      </c>
      <c r="AB9187">
        <f>IF(OR($B9187="",$Z9187=""),"",MAX(0,$Z9187-N($M9187)))</f>
        <v/>
      </c>
      <c r="AC9187" s="46">
        <f>IF($B9187="","",IFERROR(INDEX('CCA Util %'!$H:$H,MATCH($B9187,'CCA Util %'!$E:$E,0)),""))</f>
        <v/>
      </c>
      <c r="AD9187">
        <f>IF($B9187="","",IFERROR(INDEX('CCA Util %'!$G:$G,MATCH($B9187,'CCA Util %'!$E:$E,0)),""))</f>
        <v/>
      </c>
      <c r="AE9187">
        <f>IF(OR($B9187="",$U9187=""),"",$U9187&amp;" &amp; "&amp;IF(OR($AD9187="",$AD9187=0),"Util NA",$AD9187&amp;" Util"))</f>
        <v/>
      </c>
    </row>
    <row r="9188" ht="15.75" customHeight="1" s="42">
      <c r="A9188" s="41" t="n"/>
      <c r="G9188" s="38" t="n"/>
      <c r="H9188" s="38" t="n"/>
      <c r="I9188" s="38" t="n"/>
      <c r="J9188" s="38" t="n"/>
      <c r="K9188" s="38" t="n"/>
      <c r="L9188" s="38" t="n"/>
      <c r="N9188" s="36">
        <f>IF($B9188="","",IF($C9188="SUPERSTORE","Superstore","DH"))</f>
        <v/>
      </c>
      <c r="O9188" s="36">
        <f>IF($B9188="","",IFERROR(VLOOKUP($B9188,Mapping!$A:$C,2,0),"Not Mapped"))</f>
        <v/>
      </c>
      <c r="P9188" s="36">
        <f>IF($B9188="","",IFERROR(VLOOKUP($B9188,Mapping!$A:$C,3,0),"Not Mapped"))</f>
        <v/>
      </c>
      <c r="Q9188" s="36">
        <f>IF($B9188="","",IFERROR(VLOOKUP($O9188,Leaders!$A:$B,2,0),"Not Mapped"))</f>
        <v/>
      </c>
      <c r="R9188" s="36">
        <f>IF($B9188="","",IF(COUNTIF(Exclusions!$A:$A,$B9188)&gt;0,"Yes","No"))</f>
        <v/>
      </c>
      <c r="S9188" s="38">
        <f>IF($B9188="","",MIN(1,DAY($A9188)/IF($N9188="Superstore",Settings!$B$5,Settings!$B$4)))</f>
        <v/>
      </c>
      <c r="T9188" s="38">
        <f>IF(OR($B9188="",$G9188="",$S9188=0),"",$G9188/$S9188)</f>
        <v/>
      </c>
      <c r="U9188" s="36">
        <f>IF($T9188="","",IF($T9188&lt;Settings!$B$8,"Critical",IF($T9188&lt;Settings!$B$9,"Semi Critical","Non Critical")))</f>
        <v/>
      </c>
      <c r="V9188" s="28" t="n"/>
      <c r="Z9188">
        <f>IF($B9188="","",IFERROR(VLOOKUP($B9188,'Plan HC for CCA'!$A:$B,2,0),""))</f>
        <v/>
      </c>
      <c r="AA9188">
        <f>IF(OR($B9188="",$Z9188=""),"",IF(N($M9188)&lt;$Z9188,"Delta","No Delta"))</f>
        <v/>
      </c>
      <c r="AB9188">
        <f>IF(OR($B9188="",$Z9188=""),"",MAX(0,$Z9188-N($M9188)))</f>
        <v/>
      </c>
      <c r="AC9188" s="46">
        <f>IF($B9188="","",IFERROR(INDEX('CCA Util %'!$H:$H,MATCH($B9188,'CCA Util %'!$E:$E,0)),""))</f>
        <v/>
      </c>
      <c r="AD9188">
        <f>IF($B9188="","",IFERROR(INDEX('CCA Util %'!$G:$G,MATCH($B9188,'CCA Util %'!$E:$E,0)),""))</f>
        <v/>
      </c>
      <c r="AE9188">
        <f>IF(OR($B9188="",$U9188=""),"",$U9188&amp;" &amp; "&amp;IF(OR($AD9188="",$AD9188=0),"Util NA",$AD9188&amp;" Util"))</f>
        <v/>
      </c>
    </row>
    <row r="9189" ht="15.75" customHeight="1" s="42">
      <c r="A9189" s="41" t="n"/>
      <c r="G9189" s="38" t="n"/>
      <c r="H9189" s="38" t="n"/>
      <c r="I9189" s="38" t="n"/>
      <c r="J9189" s="38" t="n"/>
      <c r="K9189" s="38" t="n"/>
      <c r="L9189" s="38" t="n"/>
      <c r="N9189" s="36">
        <f>IF($B9189="","",IF($C9189="SUPERSTORE","Superstore","DH"))</f>
        <v/>
      </c>
      <c r="O9189" s="36">
        <f>IF($B9189="","",IFERROR(VLOOKUP($B9189,Mapping!$A:$C,2,0),"Not Mapped"))</f>
        <v/>
      </c>
      <c r="P9189" s="36">
        <f>IF($B9189="","",IFERROR(VLOOKUP($B9189,Mapping!$A:$C,3,0),"Not Mapped"))</f>
        <v/>
      </c>
      <c r="Q9189" s="36">
        <f>IF($B9189="","",IFERROR(VLOOKUP($O9189,Leaders!$A:$B,2,0),"Not Mapped"))</f>
        <v/>
      </c>
      <c r="R9189" s="36">
        <f>IF($B9189="","",IF(COUNTIF(Exclusions!$A:$A,$B9189)&gt;0,"Yes","No"))</f>
        <v/>
      </c>
      <c r="S9189" s="38">
        <f>IF($B9189="","",MIN(1,DAY($A9189)/IF($N9189="Superstore",Settings!$B$5,Settings!$B$4)))</f>
        <v/>
      </c>
      <c r="T9189" s="38">
        <f>IF(OR($B9189="",$G9189="",$S9189=0),"",$G9189/$S9189)</f>
        <v/>
      </c>
      <c r="U9189" s="36">
        <f>IF($T9189="","",IF($T9189&lt;Settings!$B$8,"Critical",IF($T9189&lt;Settings!$B$9,"Semi Critical","Non Critical")))</f>
        <v/>
      </c>
      <c r="V9189" s="28" t="n"/>
      <c r="Z9189">
        <f>IF($B9189="","",IFERROR(VLOOKUP($B9189,'Plan HC for CCA'!$A:$B,2,0),""))</f>
        <v/>
      </c>
      <c r="AA9189">
        <f>IF(OR($B9189="",$Z9189=""),"",IF(N($M9189)&lt;$Z9189,"Delta","No Delta"))</f>
        <v/>
      </c>
      <c r="AB9189">
        <f>IF(OR($B9189="",$Z9189=""),"",MAX(0,$Z9189-N($M9189)))</f>
        <v/>
      </c>
      <c r="AC9189" s="46">
        <f>IF($B9189="","",IFERROR(INDEX('CCA Util %'!$H:$H,MATCH($B9189,'CCA Util %'!$E:$E,0)),""))</f>
        <v/>
      </c>
      <c r="AD9189">
        <f>IF($B9189="","",IFERROR(INDEX('CCA Util %'!$G:$G,MATCH($B9189,'CCA Util %'!$E:$E,0)),""))</f>
        <v/>
      </c>
      <c r="AE9189">
        <f>IF(OR($B9189="",$U9189=""),"",$U9189&amp;" &amp; "&amp;IF(OR($AD9189="",$AD9189=0),"Util NA",$AD9189&amp;" Util"))</f>
        <v/>
      </c>
    </row>
    <row r="9190" ht="15.75" customHeight="1" s="42">
      <c r="A9190" s="41" t="n"/>
      <c r="G9190" s="38" t="n"/>
      <c r="H9190" s="38" t="n"/>
      <c r="I9190" s="38" t="n"/>
      <c r="J9190" s="38" t="n"/>
      <c r="K9190" s="38" t="n"/>
      <c r="L9190" s="38" t="n"/>
      <c r="N9190" s="36">
        <f>IF($B9190="","",IF($C9190="SUPERSTORE","Superstore","DH"))</f>
        <v/>
      </c>
      <c r="O9190" s="36">
        <f>IF($B9190="","",IFERROR(VLOOKUP($B9190,Mapping!$A:$C,2,0),"Not Mapped"))</f>
        <v/>
      </c>
      <c r="P9190" s="36">
        <f>IF($B9190="","",IFERROR(VLOOKUP($B9190,Mapping!$A:$C,3,0),"Not Mapped"))</f>
        <v/>
      </c>
      <c r="Q9190" s="36">
        <f>IF($B9190="","",IFERROR(VLOOKUP($O9190,Leaders!$A:$B,2,0),"Not Mapped"))</f>
        <v/>
      </c>
      <c r="R9190" s="36">
        <f>IF($B9190="","",IF(COUNTIF(Exclusions!$A:$A,$B9190)&gt;0,"Yes","No"))</f>
        <v/>
      </c>
      <c r="S9190" s="38">
        <f>IF($B9190="","",MIN(1,DAY($A9190)/IF($N9190="Superstore",Settings!$B$5,Settings!$B$4)))</f>
        <v/>
      </c>
      <c r="T9190" s="38">
        <f>IF(OR($B9190="",$G9190="",$S9190=0),"",$G9190/$S9190)</f>
        <v/>
      </c>
      <c r="U9190" s="36">
        <f>IF($T9190="","",IF($T9190&lt;Settings!$B$8,"Critical",IF($T9190&lt;Settings!$B$9,"Semi Critical","Non Critical")))</f>
        <v/>
      </c>
      <c r="V9190" s="28" t="n"/>
      <c r="Z9190">
        <f>IF($B9190="","",IFERROR(VLOOKUP($B9190,'Plan HC for CCA'!$A:$B,2,0),""))</f>
        <v/>
      </c>
      <c r="AA9190">
        <f>IF(OR($B9190="",$Z9190=""),"",IF(N($M9190)&lt;$Z9190,"Delta","No Delta"))</f>
        <v/>
      </c>
      <c r="AB9190">
        <f>IF(OR($B9190="",$Z9190=""),"",MAX(0,$Z9190-N($M9190)))</f>
        <v/>
      </c>
      <c r="AC9190" s="46">
        <f>IF($B9190="","",IFERROR(INDEX('CCA Util %'!$H:$H,MATCH($B9190,'CCA Util %'!$E:$E,0)),""))</f>
        <v/>
      </c>
      <c r="AD9190">
        <f>IF($B9190="","",IFERROR(INDEX('CCA Util %'!$G:$G,MATCH($B9190,'CCA Util %'!$E:$E,0)),""))</f>
        <v/>
      </c>
      <c r="AE9190">
        <f>IF(OR($B9190="",$U9190=""),"",$U9190&amp;" &amp; "&amp;IF(OR($AD9190="",$AD9190=0),"Util NA",$AD9190&amp;" Util"))</f>
        <v/>
      </c>
    </row>
    <row r="9191" ht="15.75" customHeight="1" s="42">
      <c r="A9191" s="41" t="n"/>
      <c r="G9191" s="38" t="n"/>
      <c r="H9191" s="38" t="n"/>
      <c r="I9191" s="38" t="n"/>
      <c r="J9191" s="38" t="n"/>
      <c r="K9191" s="38" t="n"/>
      <c r="L9191" s="38" t="n"/>
      <c r="N9191" s="36">
        <f>IF($B9191="","",IF($C9191="SUPERSTORE","Superstore","DH"))</f>
        <v/>
      </c>
      <c r="O9191" s="36">
        <f>IF($B9191="","",IFERROR(VLOOKUP($B9191,Mapping!$A:$C,2,0),"Not Mapped"))</f>
        <v/>
      </c>
      <c r="P9191" s="36">
        <f>IF($B9191="","",IFERROR(VLOOKUP($B9191,Mapping!$A:$C,3,0),"Not Mapped"))</f>
        <v/>
      </c>
      <c r="Q9191" s="36">
        <f>IF($B9191="","",IFERROR(VLOOKUP($O9191,Leaders!$A:$B,2,0),"Not Mapped"))</f>
        <v/>
      </c>
      <c r="R9191" s="36">
        <f>IF($B9191="","",IF(COUNTIF(Exclusions!$A:$A,$B9191)&gt;0,"Yes","No"))</f>
        <v/>
      </c>
      <c r="S9191" s="38">
        <f>IF($B9191="","",MIN(1,DAY($A9191)/IF($N9191="Superstore",Settings!$B$5,Settings!$B$4)))</f>
        <v/>
      </c>
      <c r="T9191" s="38">
        <f>IF(OR($B9191="",$G9191="",$S9191=0),"",$G9191/$S9191)</f>
        <v/>
      </c>
      <c r="U9191" s="36">
        <f>IF($T9191="","",IF($T9191&lt;Settings!$B$8,"Critical",IF($T9191&lt;Settings!$B$9,"Semi Critical","Non Critical")))</f>
        <v/>
      </c>
      <c r="V9191" s="28" t="n"/>
      <c r="Z9191">
        <f>IF($B9191="","",IFERROR(VLOOKUP($B9191,'Plan HC for CCA'!$A:$B,2,0),""))</f>
        <v/>
      </c>
      <c r="AA9191">
        <f>IF(OR($B9191="",$Z9191=""),"",IF(N($M9191)&lt;$Z9191,"Delta","No Delta"))</f>
        <v/>
      </c>
      <c r="AB9191">
        <f>IF(OR($B9191="",$Z9191=""),"",MAX(0,$Z9191-N($M9191)))</f>
        <v/>
      </c>
      <c r="AC9191" s="46">
        <f>IF($B9191="","",IFERROR(INDEX('CCA Util %'!$H:$H,MATCH($B9191,'CCA Util %'!$E:$E,0)),""))</f>
        <v/>
      </c>
      <c r="AD9191">
        <f>IF($B9191="","",IFERROR(INDEX('CCA Util %'!$G:$G,MATCH($B9191,'CCA Util %'!$E:$E,0)),""))</f>
        <v/>
      </c>
      <c r="AE9191">
        <f>IF(OR($B9191="",$U9191=""),"",$U9191&amp;" &amp; "&amp;IF(OR($AD9191="",$AD9191=0),"Util NA",$AD9191&amp;" Util"))</f>
        <v/>
      </c>
    </row>
    <row r="9192" ht="15.75" customHeight="1" s="42">
      <c r="A9192" s="41" t="n"/>
      <c r="G9192" s="38" t="n"/>
      <c r="H9192" s="38" t="n"/>
      <c r="I9192" s="38" t="n"/>
      <c r="J9192" s="38" t="n"/>
      <c r="K9192" s="38" t="n"/>
      <c r="L9192" s="38" t="n"/>
      <c r="N9192" s="36">
        <f>IF($B9192="","",IF($C9192="SUPERSTORE","Superstore","DH"))</f>
        <v/>
      </c>
      <c r="O9192" s="36">
        <f>IF($B9192="","",IFERROR(VLOOKUP($B9192,Mapping!$A:$C,2,0),"Not Mapped"))</f>
        <v/>
      </c>
      <c r="P9192" s="36">
        <f>IF($B9192="","",IFERROR(VLOOKUP($B9192,Mapping!$A:$C,3,0),"Not Mapped"))</f>
        <v/>
      </c>
      <c r="Q9192" s="36">
        <f>IF($B9192="","",IFERROR(VLOOKUP($O9192,Leaders!$A:$B,2,0),"Not Mapped"))</f>
        <v/>
      </c>
      <c r="R9192" s="36">
        <f>IF($B9192="","",IF(COUNTIF(Exclusions!$A:$A,$B9192)&gt;0,"Yes","No"))</f>
        <v/>
      </c>
      <c r="S9192" s="38">
        <f>IF($B9192="","",MIN(1,DAY($A9192)/IF($N9192="Superstore",Settings!$B$5,Settings!$B$4)))</f>
        <v/>
      </c>
      <c r="T9192" s="38">
        <f>IF(OR($B9192="",$G9192="",$S9192=0),"",$G9192/$S9192)</f>
        <v/>
      </c>
      <c r="U9192" s="36">
        <f>IF($T9192="","",IF($T9192&lt;Settings!$B$8,"Critical",IF($T9192&lt;Settings!$B$9,"Semi Critical","Non Critical")))</f>
        <v/>
      </c>
      <c r="V9192" s="28" t="n"/>
      <c r="Z9192">
        <f>IF($B9192="","",IFERROR(VLOOKUP($B9192,'Plan HC for CCA'!$A:$B,2,0),""))</f>
        <v/>
      </c>
      <c r="AA9192">
        <f>IF(OR($B9192="",$Z9192=""),"",IF(N($M9192)&lt;$Z9192,"Delta","No Delta"))</f>
        <v/>
      </c>
      <c r="AB9192">
        <f>IF(OR($B9192="",$Z9192=""),"",MAX(0,$Z9192-N($M9192)))</f>
        <v/>
      </c>
      <c r="AC9192" s="46">
        <f>IF($B9192="","",IFERROR(INDEX('CCA Util %'!$H:$H,MATCH($B9192,'CCA Util %'!$E:$E,0)),""))</f>
        <v/>
      </c>
      <c r="AD9192">
        <f>IF($B9192="","",IFERROR(INDEX('CCA Util %'!$G:$G,MATCH($B9192,'CCA Util %'!$E:$E,0)),""))</f>
        <v/>
      </c>
      <c r="AE9192">
        <f>IF(OR($B9192="",$U9192=""),"",$U9192&amp;" &amp; "&amp;IF(OR($AD9192="",$AD9192=0),"Util NA",$AD9192&amp;" Util"))</f>
        <v/>
      </c>
    </row>
    <row r="9193" ht="15.75" customHeight="1" s="42">
      <c r="A9193" s="41" t="n"/>
      <c r="G9193" s="38" t="n"/>
      <c r="H9193" s="38" t="n"/>
      <c r="I9193" s="38" t="n"/>
      <c r="J9193" s="38" t="n"/>
      <c r="K9193" s="38" t="n"/>
      <c r="L9193" s="38" t="n"/>
      <c r="N9193" s="36">
        <f>IF($B9193="","",IF($C9193="SUPERSTORE","Superstore","DH"))</f>
        <v/>
      </c>
      <c r="O9193" s="36">
        <f>IF($B9193="","",IFERROR(VLOOKUP($B9193,Mapping!$A:$C,2,0),"Not Mapped"))</f>
        <v/>
      </c>
      <c r="P9193" s="36">
        <f>IF($B9193="","",IFERROR(VLOOKUP($B9193,Mapping!$A:$C,3,0),"Not Mapped"))</f>
        <v/>
      </c>
      <c r="Q9193" s="36">
        <f>IF($B9193="","",IFERROR(VLOOKUP($O9193,Leaders!$A:$B,2,0),"Not Mapped"))</f>
        <v/>
      </c>
      <c r="R9193" s="36">
        <f>IF($B9193="","",IF(COUNTIF(Exclusions!$A:$A,$B9193)&gt;0,"Yes","No"))</f>
        <v/>
      </c>
      <c r="S9193" s="38">
        <f>IF($B9193="","",MIN(1,DAY($A9193)/IF($N9193="Superstore",Settings!$B$5,Settings!$B$4)))</f>
        <v/>
      </c>
      <c r="T9193" s="38">
        <f>IF(OR($B9193="",$G9193="",$S9193=0),"",$G9193/$S9193)</f>
        <v/>
      </c>
      <c r="U9193" s="36">
        <f>IF($T9193="","",IF($T9193&lt;Settings!$B$8,"Critical",IF($T9193&lt;Settings!$B$9,"Semi Critical","Non Critical")))</f>
        <v/>
      </c>
      <c r="V9193" s="28" t="n"/>
      <c r="Z9193">
        <f>IF($B9193="","",IFERROR(VLOOKUP($B9193,'Plan HC for CCA'!$A:$B,2,0),""))</f>
        <v/>
      </c>
      <c r="AA9193">
        <f>IF(OR($B9193="",$Z9193=""),"",IF(N($M9193)&lt;$Z9193,"Delta","No Delta"))</f>
        <v/>
      </c>
      <c r="AB9193">
        <f>IF(OR($B9193="",$Z9193=""),"",MAX(0,$Z9193-N($M9193)))</f>
        <v/>
      </c>
      <c r="AC9193" s="46">
        <f>IF($B9193="","",IFERROR(INDEX('CCA Util %'!$H:$H,MATCH($B9193,'CCA Util %'!$E:$E,0)),""))</f>
        <v/>
      </c>
      <c r="AD9193">
        <f>IF($B9193="","",IFERROR(INDEX('CCA Util %'!$G:$G,MATCH($B9193,'CCA Util %'!$E:$E,0)),""))</f>
        <v/>
      </c>
      <c r="AE9193">
        <f>IF(OR($B9193="",$U9193=""),"",$U9193&amp;" &amp; "&amp;IF(OR($AD9193="",$AD9193=0),"Util NA",$AD9193&amp;" Util"))</f>
        <v/>
      </c>
    </row>
    <row r="9194" ht="15.75" customHeight="1" s="42">
      <c r="A9194" s="41" t="n"/>
      <c r="G9194" s="38" t="n"/>
      <c r="H9194" s="38" t="n"/>
      <c r="I9194" s="38" t="n"/>
      <c r="J9194" s="38" t="n"/>
      <c r="K9194" s="38" t="n"/>
      <c r="L9194" s="38" t="n"/>
      <c r="N9194" s="36">
        <f>IF($B9194="","",IF($C9194="SUPERSTORE","Superstore","DH"))</f>
        <v/>
      </c>
      <c r="O9194" s="36">
        <f>IF($B9194="","",IFERROR(VLOOKUP($B9194,Mapping!$A:$C,2,0),"Not Mapped"))</f>
        <v/>
      </c>
      <c r="P9194" s="36">
        <f>IF($B9194="","",IFERROR(VLOOKUP($B9194,Mapping!$A:$C,3,0),"Not Mapped"))</f>
        <v/>
      </c>
      <c r="Q9194" s="36">
        <f>IF($B9194="","",IFERROR(VLOOKUP($O9194,Leaders!$A:$B,2,0),"Not Mapped"))</f>
        <v/>
      </c>
      <c r="R9194" s="36">
        <f>IF($B9194="","",IF(COUNTIF(Exclusions!$A:$A,$B9194)&gt;0,"Yes","No"))</f>
        <v/>
      </c>
      <c r="S9194" s="38">
        <f>IF($B9194="","",MIN(1,DAY($A9194)/IF($N9194="Superstore",Settings!$B$5,Settings!$B$4)))</f>
        <v/>
      </c>
      <c r="T9194" s="38">
        <f>IF(OR($B9194="",$G9194="",$S9194=0),"",$G9194/$S9194)</f>
        <v/>
      </c>
      <c r="U9194" s="36">
        <f>IF($T9194="","",IF($T9194&lt;Settings!$B$8,"Critical",IF($T9194&lt;Settings!$B$9,"Semi Critical","Non Critical")))</f>
        <v/>
      </c>
      <c r="V9194" s="28" t="n"/>
      <c r="Z9194">
        <f>IF($B9194="","",IFERROR(VLOOKUP($B9194,'Plan HC for CCA'!$A:$B,2,0),""))</f>
        <v/>
      </c>
      <c r="AA9194">
        <f>IF(OR($B9194="",$Z9194=""),"",IF(N($M9194)&lt;$Z9194,"Delta","No Delta"))</f>
        <v/>
      </c>
      <c r="AB9194">
        <f>IF(OR($B9194="",$Z9194=""),"",MAX(0,$Z9194-N($M9194)))</f>
        <v/>
      </c>
      <c r="AC9194" s="46">
        <f>IF($B9194="","",IFERROR(INDEX('CCA Util %'!$H:$H,MATCH($B9194,'CCA Util %'!$E:$E,0)),""))</f>
        <v/>
      </c>
      <c r="AD9194">
        <f>IF($B9194="","",IFERROR(INDEX('CCA Util %'!$G:$G,MATCH($B9194,'CCA Util %'!$E:$E,0)),""))</f>
        <v/>
      </c>
      <c r="AE9194">
        <f>IF(OR($B9194="",$U9194=""),"",$U9194&amp;" &amp; "&amp;IF(OR($AD9194="",$AD9194=0),"Util NA",$AD9194&amp;" Util"))</f>
        <v/>
      </c>
    </row>
    <row r="9195" ht="15.75" customHeight="1" s="42">
      <c r="A9195" s="41" t="n"/>
      <c r="G9195" s="38" t="n"/>
      <c r="H9195" s="38" t="n"/>
      <c r="I9195" s="38" t="n"/>
      <c r="J9195" s="38" t="n"/>
      <c r="K9195" s="38" t="n"/>
      <c r="L9195" s="38" t="n"/>
      <c r="N9195" s="36">
        <f>IF($B9195="","",IF($C9195="SUPERSTORE","Superstore","DH"))</f>
        <v/>
      </c>
      <c r="O9195" s="36">
        <f>IF($B9195="","",IFERROR(VLOOKUP($B9195,Mapping!$A:$C,2,0),"Not Mapped"))</f>
        <v/>
      </c>
      <c r="P9195" s="36">
        <f>IF($B9195="","",IFERROR(VLOOKUP($B9195,Mapping!$A:$C,3,0),"Not Mapped"))</f>
        <v/>
      </c>
      <c r="Q9195" s="36">
        <f>IF($B9195="","",IFERROR(VLOOKUP($O9195,Leaders!$A:$B,2,0),"Not Mapped"))</f>
        <v/>
      </c>
      <c r="R9195" s="36">
        <f>IF($B9195="","",IF(COUNTIF(Exclusions!$A:$A,$B9195)&gt;0,"Yes","No"))</f>
        <v/>
      </c>
      <c r="S9195" s="38">
        <f>IF($B9195="","",MIN(1,DAY($A9195)/IF($N9195="Superstore",Settings!$B$5,Settings!$B$4)))</f>
        <v/>
      </c>
      <c r="T9195" s="38">
        <f>IF(OR($B9195="",$G9195="",$S9195=0),"",$G9195/$S9195)</f>
        <v/>
      </c>
      <c r="U9195" s="36">
        <f>IF($T9195="","",IF($T9195&lt;Settings!$B$8,"Critical",IF($T9195&lt;Settings!$B$9,"Semi Critical","Non Critical")))</f>
        <v/>
      </c>
      <c r="V9195" s="28" t="n"/>
      <c r="Z9195">
        <f>IF($B9195="","",IFERROR(VLOOKUP($B9195,'Plan HC for CCA'!$A:$B,2,0),""))</f>
        <v/>
      </c>
      <c r="AA9195">
        <f>IF(OR($B9195="",$Z9195=""),"",IF(N($M9195)&lt;$Z9195,"Delta","No Delta"))</f>
        <v/>
      </c>
      <c r="AB9195">
        <f>IF(OR($B9195="",$Z9195=""),"",MAX(0,$Z9195-N($M9195)))</f>
        <v/>
      </c>
      <c r="AC9195" s="46">
        <f>IF($B9195="","",IFERROR(INDEX('CCA Util %'!$H:$H,MATCH($B9195,'CCA Util %'!$E:$E,0)),""))</f>
        <v/>
      </c>
      <c r="AD9195">
        <f>IF($B9195="","",IFERROR(INDEX('CCA Util %'!$G:$G,MATCH($B9195,'CCA Util %'!$E:$E,0)),""))</f>
        <v/>
      </c>
      <c r="AE9195">
        <f>IF(OR($B9195="",$U9195=""),"",$U9195&amp;" &amp; "&amp;IF(OR($AD9195="",$AD9195=0),"Util NA",$AD9195&amp;" Util"))</f>
        <v/>
      </c>
    </row>
    <row r="9196" ht="15.75" customHeight="1" s="42">
      <c r="A9196" s="41" t="n"/>
      <c r="G9196" s="38" t="n"/>
      <c r="H9196" s="38" t="n"/>
      <c r="I9196" s="38" t="n"/>
      <c r="J9196" s="38" t="n"/>
      <c r="K9196" s="38" t="n"/>
      <c r="L9196" s="38" t="n"/>
      <c r="N9196" s="36">
        <f>IF($B9196="","",IF($C9196="SUPERSTORE","Superstore","DH"))</f>
        <v/>
      </c>
      <c r="O9196" s="36">
        <f>IF($B9196="","",IFERROR(VLOOKUP($B9196,Mapping!$A:$C,2,0),"Not Mapped"))</f>
        <v/>
      </c>
      <c r="P9196" s="36">
        <f>IF($B9196="","",IFERROR(VLOOKUP($B9196,Mapping!$A:$C,3,0),"Not Mapped"))</f>
        <v/>
      </c>
      <c r="Q9196" s="36">
        <f>IF($B9196="","",IFERROR(VLOOKUP($O9196,Leaders!$A:$B,2,0),"Not Mapped"))</f>
        <v/>
      </c>
      <c r="R9196" s="36">
        <f>IF($B9196="","",IF(COUNTIF(Exclusions!$A:$A,$B9196)&gt;0,"Yes","No"))</f>
        <v/>
      </c>
      <c r="S9196" s="38">
        <f>IF($B9196="","",MIN(1,DAY($A9196)/IF($N9196="Superstore",Settings!$B$5,Settings!$B$4)))</f>
        <v/>
      </c>
      <c r="T9196" s="38">
        <f>IF(OR($B9196="",$G9196="",$S9196=0),"",$G9196/$S9196)</f>
        <v/>
      </c>
      <c r="U9196" s="36">
        <f>IF($T9196="","",IF($T9196&lt;Settings!$B$8,"Critical",IF($T9196&lt;Settings!$B$9,"Semi Critical","Non Critical")))</f>
        <v/>
      </c>
      <c r="V9196" s="28" t="n"/>
      <c r="Z9196">
        <f>IF($B9196="","",IFERROR(VLOOKUP($B9196,'Plan HC for CCA'!$A:$B,2,0),""))</f>
        <v/>
      </c>
      <c r="AA9196">
        <f>IF(OR($B9196="",$Z9196=""),"",IF(N($M9196)&lt;$Z9196,"Delta","No Delta"))</f>
        <v/>
      </c>
      <c r="AB9196">
        <f>IF(OR($B9196="",$Z9196=""),"",MAX(0,$Z9196-N($M9196)))</f>
        <v/>
      </c>
      <c r="AC9196" s="46">
        <f>IF($B9196="","",IFERROR(INDEX('CCA Util %'!$H:$H,MATCH($B9196,'CCA Util %'!$E:$E,0)),""))</f>
        <v/>
      </c>
      <c r="AD9196">
        <f>IF($B9196="","",IFERROR(INDEX('CCA Util %'!$G:$G,MATCH($B9196,'CCA Util %'!$E:$E,0)),""))</f>
        <v/>
      </c>
      <c r="AE9196">
        <f>IF(OR($B9196="",$U9196=""),"",$U9196&amp;" &amp; "&amp;IF(OR($AD9196="",$AD9196=0),"Util NA",$AD9196&amp;" Util"))</f>
        <v/>
      </c>
    </row>
    <row r="9197" ht="15.75" customHeight="1" s="42">
      <c r="A9197" s="41" t="n"/>
      <c r="G9197" s="38" t="n"/>
      <c r="H9197" s="38" t="n"/>
      <c r="I9197" s="38" t="n"/>
      <c r="J9197" s="38" t="n"/>
      <c r="K9197" s="38" t="n"/>
      <c r="L9197" s="38" t="n"/>
      <c r="N9197" s="36">
        <f>IF($B9197="","",IF($C9197="SUPERSTORE","Superstore","DH"))</f>
        <v/>
      </c>
      <c r="O9197" s="36">
        <f>IF($B9197="","",IFERROR(VLOOKUP($B9197,Mapping!$A:$C,2,0),"Not Mapped"))</f>
        <v/>
      </c>
      <c r="P9197" s="36">
        <f>IF($B9197="","",IFERROR(VLOOKUP($B9197,Mapping!$A:$C,3,0),"Not Mapped"))</f>
        <v/>
      </c>
      <c r="Q9197" s="36">
        <f>IF($B9197="","",IFERROR(VLOOKUP($O9197,Leaders!$A:$B,2,0),"Not Mapped"))</f>
        <v/>
      </c>
      <c r="R9197" s="36">
        <f>IF($B9197="","",IF(COUNTIF(Exclusions!$A:$A,$B9197)&gt;0,"Yes","No"))</f>
        <v/>
      </c>
      <c r="S9197" s="38">
        <f>IF($B9197="","",MIN(1,DAY($A9197)/IF($N9197="Superstore",Settings!$B$5,Settings!$B$4)))</f>
        <v/>
      </c>
      <c r="T9197" s="38">
        <f>IF(OR($B9197="",$G9197="",$S9197=0),"",$G9197/$S9197)</f>
        <v/>
      </c>
      <c r="U9197" s="36">
        <f>IF($T9197="","",IF($T9197&lt;Settings!$B$8,"Critical",IF($T9197&lt;Settings!$B$9,"Semi Critical","Non Critical")))</f>
        <v/>
      </c>
      <c r="V9197" s="28" t="n"/>
      <c r="Z9197">
        <f>IF($B9197="","",IFERROR(VLOOKUP($B9197,'Plan HC for CCA'!$A:$B,2,0),""))</f>
        <v/>
      </c>
      <c r="AA9197">
        <f>IF(OR($B9197="",$Z9197=""),"",IF(N($M9197)&lt;$Z9197,"Delta","No Delta"))</f>
        <v/>
      </c>
      <c r="AB9197">
        <f>IF(OR($B9197="",$Z9197=""),"",MAX(0,$Z9197-N($M9197)))</f>
        <v/>
      </c>
      <c r="AC9197" s="46">
        <f>IF($B9197="","",IFERROR(INDEX('CCA Util %'!$H:$H,MATCH($B9197,'CCA Util %'!$E:$E,0)),""))</f>
        <v/>
      </c>
      <c r="AD9197">
        <f>IF($B9197="","",IFERROR(INDEX('CCA Util %'!$G:$G,MATCH($B9197,'CCA Util %'!$E:$E,0)),""))</f>
        <v/>
      </c>
      <c r="AE9197">
        <f>IF(OR($B9197="",$U9197=""),"",$U9197&amp;" &amp; "&amp;IF(OR($AD9197="",$AD9197=0),"Util NA",$AD9197&amp;" Util"))</f>
        <v/>
      </c>
    </row>
    <row r="9198" ht="15.75" customHeight="1" s="42">
      <c r="A9198" s="41" t="n"/>
      <c r="G9198" s="38" t="n"/>
      <c r="H9198" s="38" t="n"/>
      <c r="I9198" s="38" t="n"/>
      <c r="J9198" s="38" t="n"/>
      <c r="K9198" s="38" t="n"/>
      <c r="L9198" s="38" t="n"/>
      <c r="N9198" s="36">
        <f>IF($B9198="","",IF($C9198="SUPERSTORE","Superstore","DH"))</f>
        <v/>
      </c>
      <c r="O9198" s="36">
        <f>IF($B9198="","",IFERROR(VLOOKUP($B9198,Mapping!$A:$C,2,0),"Not Mapped"))</f>
        <v/>
      </c>
      <c r="P9198" s="36">
        <f>IF($B9198="","",IFERROR(VLOOKUP($B9198,Mapping!$A:$C,3,0),"Not Mapped"))</f>
        <v/>
      </c>
      <c r="Q9198" s="36">
        <f>IF($B9198="","",IFERROR(VLOOKUP($O9198,Leaders!$A:$B,2,0),"Not Mapped"))</f>
        <v/>
      </c>
      <c r="R9198" s="36">
        <f>IF($B9198="","",IF(COUNTIF(Exclusions!$A:$A,$B9198)&gt;0,"Yes","No"))</f>
        <v/>
      </c>
      <c r="S9198" s="38">
        <f>IF($B9198="","",MIN(1,DAY($A9198)/IF($N9198="Superstore",Settings!$B$5,Settings!$B$4)))</f>
        <v/>
      </c>
      <c r="T9198" s="38">
        <f>IF(OR($B9198="",$G9198="",$S9198=0),"",$G9198/$S9198)</f>
        <v/>
      </c>
      <c r="U9198" s="36">
        <f>IF($T9198="","",IF($T9198&lt;Settings!$B$8,"Critical",IF($T9198&lt;Settings!$B$9,"Semi Critical","Non Critical")))</f>
        <v/>
      </c>
      <c r="V9198" s="28" t="n"/>
      <c r="Z9198">
        <f>IF($B9198="","",IFERROR(VLOOKUP($B9198,'Plan HC for CCA'!$A:$B,2,0),""))</f>
        <v/>
      </c>
      <c r="AA9198">
        <f>IF(OR($B9198="",$Z9198=""),"",IF(N($M9198)&lt;$Z9198,"Delta","No Delta"))</f>
        <v/>
      </c>
      <c r="AB9198">
        <f>IF(OR($B9198="",$Z9198=""),"",MAX(0,$Z9198-N($M9198)))</f>
        <v/>
      </c>
      <c r="AC9198" s="46">
        <f>IF($B9198="","",IFERROR(INDEX('CCA Util %'!$H:$H,MATCH($B9198,'CCA Util %'!$E:$E,0)),""))</f>
        <v/>
      </c>
      <c r="AD9198">
        <f>IF($B9198="","",IFERROR(INDEX('CCA Util %'!$G:$G,MATCH($B9198,'CCA Util %'!$E:$E,0)),""))</f>
        <v/>
      </c>
      <c r="AE9198">
        <f>IF(OR($B9198="",$U9198=""),"",$U9198&amp;" &amp; "&amp;IF(OR($AD9198="",$AD9198=0),"Util NA",$AD9198&amp;" Util"))</f>
        <v/>
      </c>
    </row>
    <row r="9199" ht="15.75" customHeight="1" s="42">
      <c r="A9199" s="41" t="n"/>
      <c r="G9199" s="38" t="n"/>
      <c r="H9199" s="38" t="n"/>
      <c r="I9199" s="38" t="n"/>
      <c r="J9199" s="38" t="n"/>
      <c r="K9199" s="38" t="n"/>
      <c r="L9199" s="38" t="n"/>
      <c r="N9199" s="36">
        <f>IF($B9199="","",IF($C9199="SUPERSTORE","Superstore","DH"))</f>
        <v/>
      </c>
      <c r="O9199" s="36">
        <f>IF($B9199="","",IFERROR(VLOOKUP($B9199,Mapping!$A:$C,2,0),"Not Mapped"))</f>
        <v/>
      </c>
      <c r="P9199" s="36">
        <f>IF($B9199="","",IFERROR(VLOOKUP($B9199,Mapping!$A:$C,3,0),"Not Mapped"))</f>
        <v/>
      </c>
      <c r="Q9199" s="36">
        <f>IF($B9199="","",IFERROR(VLOOKUP($O9199,Leaders!$A:$B,2,0),"Not Mapped"))</f>
        <v/>
      </c>
      <c r="R9199" s="36">
        <f>IF($B9199="","",IF(COUNTIF(Exclusions!$A:$A,$B9199)&gt;0,"Yes","No"))</f>
        <v/>
      </c>
      <c r="S9199" s="38">
        <f>IF($B9199="","",MIN(1,DAY($A9199)/IF($N9199="Superstore",Settings!$B$5,Settings!$B$4)))</f>
        <v/>
      </c>
      <c r="T9199" s="38">
        <f>IF(OR($B9199="",$G9199="",$S9199=0),"",$G9199/$S9199)</f>
        <v/>
      </c>
      <c r="U9199" s="36">
        <f>IF($T9199="","",IF($T9199&lt;Settings!$B$8,"Critical",IF($T9199&lt;Settings!$B$9,"Semi Critical","Non Critical")))</f>
        <v/>
      </c>
      <c r="V9199" s="28" t="n"/>
      <c r="Z9199">
        <f>IF($B9199="","",IFERROR(VLOOKUP($B9199,'Plan HC for CCA'!$A:$B,2,0),""))</f>
        <v/>
      </c>
      <c r="AA9199">
        <f>IF(OR($B9199="",$Z9199=""),"",IF(N($M9199)&lt;$Z9199,"Delta","No Delta"))</f>
        <v/>
      </c>
      <c r="AB9199">
        <f>IF(OR($B9199="",$Z9199=""),"",MAX(0,$Z9199-N($M9199)))</f>
        <v/>
      </c>
      <c r="AC9199" s="46">
        <f>IF($B9199="","",IFERROR(INDEX('CCA Util %'!$H:$H,MATCH($B9199,'CCA Util %'!$E:$E,0)),""))</f>
        <v/>
      </c>
      <c r="AD9199">
        <f>IF($B9199="","",IFERROR(INDEX('CCA Util %'!$G:$G,MATCH($B9199,'CCA Util %'!$E:$E,0)),""))</f>
        <v/>
      </c>
      <c r="AE9199">
        <f>IF(OR($B9199="",$U9199=""),"",$U9199&amp;" &amp; "&amp;IF(OR($AD9199="",$AD9199=0),"Util NA",$AD9199&amp;" Util"))</f>
        <v/>
      </c>
    </row>
    <row r="9200" ht="15.75" customHeight="1" s="42">
      <c r="A9200" s="41" t="n"/>
      <c r="G9200" s="38" t="n"/>
      <c r="H9200" s="38" t="n"/>
      <c r="I9200" s="38" t="n"/>
      <c r="J9200" s="38" t="n"/>
      <c r="K9200" s="38" t="n"/>
      <c r="L9200" s="38" t="n"/>
      <c r="N9200" s="36">
        <f>IF($B9200="","",IF($C9200="SUPERSTORE","Superstore","DH"))</f>
        <v/>
      </c>
      <c r="O9200" s="36">
        <f>IF($B9200="","",IFERROR(VLOOKUP($B9200,Mapping!$A:$C,2,0),"Not Mapped"))</f>
        <v/>
      </c>
      <c r="P9200" s="36">
        <f>IF($B9200="","",IFERROR(VLOOKUP($B9200,Mapping!$A:$C,3,0),"Not Mapped"))</f>
        <v/>
      </c>
      <c r="Q9200" s="36">
        <f>IF($B9200="","",IFERROR(VLOOKUP($O9200,Leaders!$A:$B,2,0),"Not Mapped"))</f>
        <v/>
      </c>
      <c r="R9200" s="36">
        <f>IF($B9200="","",IF(COUNTIF(Exclusions!$A:$A,$B9200)&gt;0,"Yes","No"))</f>
        <v/>
      </c>
      <c r="S9200" s="38">
        <f>IF($B9200="","",MIN(1,DAY($A9200)/IF($N9200="Superstore",Settings!$B$5,Settings!$B$4)))</f>
        <v/>
      </c>
      <c r="T9200" s="38">
        <f>IF(OR($B9200="",$G9200="",$S9200=0),"",$G9200/$S9200)</f>
        <v/>
      </c>
      <c r="U9200" s="36">
        <f>IF($T9200="","",IF($T9200&lt;Settings!$B$8,"Critical",IF($T9200&lt;Settings!$B$9,"Semi Critical","Non Critical")))</f>
        <v/>
      </c>
      <c r="V9200" s="28" t="n"/>
      <c r="Z9200">
        <f>IF($B9200="","",IFERROR(VLOOKUP($B9200,'Plan HC for CCA'!$A:$B,2,0),""))</f>
        <v/>
      </c>
      <c r="AA9200">
        <f>IF(OR($B9200="",$Z9200=""),"",IF(N($M9200)&lt;$Z9200,"Delta","No Delta"))</f>
        <v/>
      </c>
      <c r="AB9200">
        <f>IF(OR($B9200="",$Z9200=""),"",MAX(0,$Z9200-N($M9200)))</f>
        <v/>
      </c>
      <c r="AC9200" s="46">
        <f>IF($B9200="","",IFERROR(INDEX('CCA Util %'!$H:$H,MATCH($B9200,'CCA Util %'!$E:$E,0)),""))</f>
        <v/>
      </c>
      <c r="AD9200">
        <f>IF($B9200="","",IFERROR(INDEX('CCA Util %'!$G:$G,MATCH($B9200,'CCA Util %'!$E:$E,0)),""))</f>
        <v/>
      </c>
      <c r="AE9200">
        <f>IF(OR($B9200="",$U9200=""),"",$U9200&amp;" &amp; "&amp;IF(OR($AD9200="",$AD9200=0),"Util NA",$AD9200&amp;" Util"))</f>
        <v/>
      </c>
    </row>
    <row r="9201" ht="15.75" customHeight="1" s="42">
      <c r="A9201" s="41" t="n"/>
      <c r="G9201" s="38" t="n"/>
      <c r="H9201" s="38" t="n"/>
      <c r="I9201" s="38" t="n"/>
      <c r="J9201" s="38" t="n"/>
      <c r="K9201" s="38" t="n"/>
      <c r="L9201" s="38" t="n"/>
      <c r="N9201" s="36">
        <f>IF($B9201="","",IF($C9201="SUPERSTORE","Superstore","DH"))</f>
        <v/>
      </c>
      <c r="O9201" s="36">
        <f>IF($B9201="","",IFERROR(VLOOKUP($B9201,Mapping!$A:$C,2,0),"Not Mapped"))</f>
        <v/>
      </c>
      <c r="P9201" s="36">
        <f>IF($B9201="","",IFERROR(VLOOKUP($B9201,Mapping!$A:$C,3,0),"Not Mapped"))</f>
        <v/>
      </c>
      <c r="Q9201" s="36">
        <f>IF($B9201="","",IFERROR(VLOOKUP($O9201,Leaders!$A:$B,2,0),"Not Mapped"))</f>
        <v/>
      </c>
      <c r="R9201" s="36">
        <f>IF($B9201="","",IF(COUNTIF(Exclusions!$A:$A,$B9201)&gt;0,"Yes","No"))</f>
        <v/>
      </c>
      <c r="S9201" s="38">
        <f>IF($B9201="","",MIN(1,DAY($A9201)/IF($N9201="Superstore",Settings!$B$5,Settings!$B$4)))</f>
        <v/>
      </c>
      <c r="T9201" s="38">
        <f>IF(OR($B9201="",$G9201="",$S9201=0),"",$G9201/$S9201)</f>
        <v/>
      </c>
      <c r="U9201" s="36">
        <f>IF($T9201="","",IF($T9201&lt;Settings!$B$8,"Critical",IF($T9201&lt;Settings!$B$9,"Semi Critical","Non Critical")))</f>
        <v/>
      </c>
      <c r="V9201" s="28" t="n"/>
      <c r="Z9201">
        <f>IF($B9201="","",IFERROR(VLOOKUP($B9201,'Plan HC for CCA'!$A:$B,2,0),""))</f>
        <v/>
      </c>
      <c r="AA9201">
        <f>IF(OR($B9201="",$Z9201=""),"",IF(N($M9201)&lt;$Z9201,"Delta","No Delta"))</f>
        <v/>
      </c>
      <c r="AB9201">
        <f>IF(OR($B9201="",$Z9201=""),"",MAX(0,$Z9201-N($M9201)))</f>
        <v/>
      </c>
      <c r="AC9201" s="46">
        <f>IF($B9201="","",IFERROR(INDEX('CCA Util %'!$H:$H,MATCH($B9201,'CCA Util %'!$E:$E,0)),""))</f>
        <v/>
      </c>
      <c r="AD9201">
        <f>IF($B9201="","",IFERROR(INDEX('CCA Util %'!$G:$G,MATCH($B9201,'CCA Util %'!$E:$E,0)),""))</f>
        <v/>
      </c>
      <c r="AE9201">
        <f>IF(OR($B9201="",$U9201=""),"",$U9201&amp;" &amp; "&amp;IF(OR($AD9201="",$AD9201=0),"Util NA",$AD9201&amp;" Util"))</f>
        <v/>
      </c>
    </row>
    <row r="9202" ht="15.75" customHeight="1" s="42">
      <c r="A9202" s="41" t="n"/>
      <c r="G9202" s="38" t="n"/>
      <c r="H9202" s="38" t="n"/>
      <c r="I9202" s="38" t="n"/>
      <c r="J9202" s="38" t="n"/>
      <c r="K9202" s="38" t="n"/>
      <c r="L9202" s="38" t="n"/>
      <c r="N9202" s="36">
        <f>IF($B9202="","",IF($C9202="SUPERSTORE","Superstore","DH"))</f>
        <v/>
      </c>
      <c r="O9202" s="36">
        <f>IF($B9202="","",IFERROR(VLOOKUP($B9202,Mapping!$A:$C,2,0),"Not Mapped"))</f>
        <v/>
      </c>
      <c r="P9202" s="36">
        <f>IF($B9202="","",IFERROR(VLOOKUP($B9202,Mapping!$A:$C,3,0),"Not Mapped"))</f>
        <v/>
      </c>
      <c r="Q9202" s="36">
        <f>IF($B9202="","",IFERROR(VLOOKUP($O9202,Leaders!$A:$B,2,0),"Not Mapped"))</f>
        <v/>
      </c>
      <c r="R9202" s="36">
        <f>IF($B9202="","",IF(COUNTIF(Exclusions!$A:$A,$B9202)&gt;0,"Yes","No"))</f>
        <v/>
      </c>
      <c r="S9202" s="38">
        <f>IF($B9202="","",MIN(1,DAY($A9202)/IF($N9202="Superstore",Settings!$B$5,Settings!$B$4)))</f>
        <v/>
      </c>
      <c r="T9202" s="38">
        <f>IF(OR($B9202="",$G9202="",$S9202=0),"",$G9202/$S9202)</f>
        <v/>
      </c>
      <c r="U9202" s="36">
        <f>IF($T9202="","",IF($T9202&lt;Settings!$B$8,"Critical",IF($T9202&lt;Settings!$B$9,"Semi Critical","Non Critical")))</f>
        <v/>
      </c>
      <c r="V9202" s="28" t="n"/>
      <c r="Z9202">
        <f>IF($B9202="","",IFERROR(VLOOKUP($B9202,'Plan HC for CCA'!$A:$B,2,0),""))</f>
        <v/>
      </c>
      <c r="AA9202">
        <f>IF(OR($B9202="",$Z9202=""),"",IF(N($M9202)&lt;$Z9202,"Delta","No Delta"))</f>
        <v/>
      </c>
      <c r="AB9202">
        <f>IF(OR($B9202="",$Z9202=""),"",MAX(0,$Z9202-N($M9202)))</f>
        <v/>
      </c>
      <c r="AC9202" s="46">
        <f>IF($B9202="","",IFERROR(INDEX('CCA Util %'!$H:$H,MATCH($B9202,'CCA Util %'!$E:$E,0)),""))</f>
        <v/>
      </c>
      <c r="AD9202">
        <f>IF($B9202="","",IFERROR(INDEX('CCA Util %'!$G:$G,MATCH($B9202,'CCA Util %'!$E:$E,0)),""))</f>
        <v/>
      </c>
      <c r="AE9202">
        <f>IF(OR($B9202="",$U9202=""),"",$U9202&amp;" &amp; "&amp;IF(OR($AD9202="",$AD9202=0),"Util NA",$AD9202&amp;" Util"))</f>
        <v/>
      </c>
    </row>
    <row r="9203" ht="15.75" customHeight="1" s="42">
      <c r="A9203" s="41" t="n"/>
      <c r="G9203" s="38" t="n"/>
      <c r="H9203" s="38" t="n"/>
      <c r="I9203" s="38" t="n"/>
      <c r="J9203" s="38" t="n"/>
      <c r="K9203" s="38" t="n"/>
      <c r="L9203" s="38" t="n"/>
      <c r="N9203" s="36">
        <f>IF($B9203="","",IF($C9203="SUPERSTORE","Superstore","DH"))</f>
        <v/>
      </c>
      <c r="O9203" s="36">
        <f>IF($B9203="","",IFERROR(VLOOKUP($B9203,Mapping!$A:$C,2,0),"Not Mapped"))</f>
        <v/>
      </c>
      <c r="P9203" s="36">
        <f>IF($B9203="","",IFERROR(VLOOKUP($B9203,Mapping!$A:$C,3,0),"Not Mapped"))</f>
        <v/>
      </c>
      <c r="Q9203" s="36">
        <f>IF($B9203="","",IFERROR(VLOOKUP($O9203,Leaders!$A:$B,2,0),"Not Mapped"))</f>
        <v/>
      </c>
      <c r="R9203" s="36">
        <f>IF($B9203="","",IF(COUNTIF(Exclusions!$A:$A,$B9203)&gt;0,"Yes","No"))</f>
        <v/>
      </c>
      <c r="S9203" s="38">
        <f>IF($B9203="","",MIN(1,DAY($A9203)/IF($N9203="Superstore",Settings!$B$5,Settings!$B$4)))</f>
        <v/>
      </c>
      <c r="T9203" s="38">
        <f>IF(OR($B9203="",$G9203="",$S9203=0),"",$G9203/$S9203)</f>
        <v/>
      </c>
      <c r="U9203" s="36">
        <f>IF($T9203="","",IF($T9203&lt;Settings!$B$8,"Critical",IF($T9203&lt;Settings!$B$9,"Semi Critical","Non Critical")))</f>
        <v/>
      </c>
      <c r="V9203" s="28" t="n"/>
      <c r="Z9203">
        <f>IF($B9203="","",IFERROR(VLOOKUP($B9203,'Plan HC for CCA'!$A:$B,2,0),""))</f>
        <v/>
      </c>
      <c r="AA9203">
        <f>IF(OR($B9203="",$Z9203=""),"",IF(N($M9203)&lt;$Z9203,"Delta","No Delta"))</f>
        <v/>
      </c>
      <c r="AB9203">
        <f>IF(OR($B9203="",$Z9203=""),"",MAX(0,$Z9203-N($M9203)))</f>
        <v/>
      </c>
      <c r="AC9203" s="46">
        <f>IF($B9203="","",IFERROR(INDEX('CCA Util %'!$H:$H,MATCH($B9203,'CCA Util %'!$E:$E,0)),""))</f>
        <v/>
      </c>
      <c r="AD9203">
        <f>IF($B9203="","",IFERROR(INDEX('CCA Util %'!$G:$G,MATCH($B9203,'CCA Util %'!$E:$E,0)),""))</f>
        <v/>
      </c>
      <c r="AE9203">
        <f>IF(OR($B9203="",$U9203=""),"",$U9203&amp;" &amp; "&amp;IF(OR($AD9203="",$AD9203=0),"Util NA",$AD9203&amp;" Util"))</f>
        <v/>
      </c>
    </row>
    <row r="9204" ht="15.75" customHeight="1" s="42">
      <c r="A9204" s="41" t="n"/>
      <c r="G9204" s="38" t="n"/>
      <c r="H9204" s="38" t="n"/>
      <c r="I9204" s="38" t="n"/>
      <c r="J9204" s="38" t="n"/>
      <c r="K9204" s="38" t="n"/>
      <c r="L9204" s="38" t="n"/>
      <c r="N9204" s="36">
        <f>IF($B9204="","",IF($C9204="SUPERSTORE","Superstore","DH"))</f>
        <v/>
      </c>
      <c r="O9204" s="36">
        <f>IF($B9204="","",IFERROR(VLOOKUP($B9204,Mapping!$A:$C,2,0),"Not Mapped"))</f>
        <v/>
      </c>
      <c r="P9204" s="36">
        <f>IF($B9204="","",IFERROR(VLOOKUP($B9204,Mapping!$A:$C,3,0),"Not Mapped"))</f>
        <v/>
      </c>
      <c r="Q9204" s="36">
        <f>IF($B9204="","",IFERROR(VLOOKUP($O9204,Leaders!$A:$B,2,0),"Not Mapped"))</f>
        <v/>
      </c>
      <c r="R9204" s="36">
        <f>IF($B9204="","",IF(COUNTIF(Exclusions!$A:$A,$B9204)&gt;0,"Yes","No"))</f>
        <v/>
      </c>
      <c r="S9204" s="38">
        <f>IF($B9204="","",MIN(1,DAY($A9204)/IF($N9204="Superstore",Settings!$B$5,Settings!$B$4)))</f>
        <v/>
      </c>
      <c r="T9204" s="38">
        <f>IF(OR($B9204="",$G9204="",$S9204=0),"",$G9204/$S9204)</f>
        <v/>
      </c>
      <c r="U9204" s="36">
        <f>IF($T9204="","",IF($T9204&lt;Settings!$B$8,"Critical",IF($T9204&lt;Settings!$B$9,"Semi Critical","Non Critical")))</f>
        <v/>
      </c>
      <c r="V9204" s="28" t="n"/>
      <c r="Z9204">
        <f>IF($B9204="","",IFERROR(VLOOKUP($B9204,'Plan HC for CCA'!$A:$B,2,0),""))</f>
        <v/>
      </c>
      <c r="AA9204">
        <f>IF(OR($B9204="",$Z9204=""),"",IF(N($M9204)&lt;$Z9204,"Delta","No Delta"))</f>
        <v/>
      </c>
      <c r="AB9204">
        <f>IF(OR($B9204="",$Z9204=""),"",MAX(0,$Z9204-N($M9204)))</f>
        <v/>
      </c>
      <c r="AC9204" s="46">
        <f>IF($B9204="","",IFERROR(INDEX('CCA Util %'!$H:$H,MATCH($B9204,'CCA Util %'!$E:$E,0)),""))</f>
        <v/>
      </c>
      <c r="AD9204">
        <f>IF($B9204="","",IFERROR(INDEX('CCA Util %'!$G:$G,MATCH($B9204,'CCA Util %'!$E:$E,0)),""))</f>
        <v/>
      </c>
      <c r="AE9204">
        <f>IF(OR($B9204="",$U9204=""),"",$U9204&amp;" &amp; "&amp;IF(OR($AD9204="",$AD9204=0),"Util NA",$AD9204&amp;" Util"))</f>
        <v/>
      </c>
    </row>
    <row r="9205" ht="15.75" customHeight="1" s="42">
      <c r="A9205" s="41" t="n"/>
      <c r="G9205" s="38" t="n"/>
      <c r="H9205" s="38" t="n"/>
      <c r="I9205" s="38" t="n"/>
      <c r="J9205" s="38" t="n"/>
      <c r="K9205" s="38" t="n"/>
      <c r="L9205" s="38" t="n"/>
      <c r="N9205" s="36">
        <f>IF($B9205="","",IF($C9205="SUPERSTORE","Superstore","DH"))</f>
        <v/>
      </c>
      <c r="O9205" s="36">
        <f>IF($B9205="","",IFERROR(VLOOKUP($B9205,Mapping!$A:$C,2,0),"Not Mapped"))</f>
        <v/>
      </c>
      <c r="P9205" s="36">
        <f>IF($B9205="","",IFERROR(VLOOKUP($B9205,Mapping!$A:$C,3,0),"Not Mapped"))</f>
        <v/>
      </c>
      <c r="Q9205" s="36">
        <f>IF($B9205="","",IFERROR(VLOOKUP($O9205,Leaders!$A:$B,2,0),"Not Mapped"))</f>
        <v/>
      </c>
      <c r="R9205" s="36">
        <f>IF($B9205="","",IF(COUNTIF(Exclusions!$A:$A,$B9205)&gt;0,"Yes","No"))</f>
        <v/>
      </c>
      <c r="S9205" s="38">
        <f>IF($B9205="","",MIN(1,DAY($A9205)/IF($N9205="Superstore",Settings!$B$5,Settings!$B$4)))</f>
        <v/>
      </c>
      <c r="T9205" s="38">
        <f>IF(OR($B9205="",$G9205="",$S9205=0),"",$G9205/$S9205)</f>
        <v/>
      </c>
      <c r="U9205" s="36">
        <f>IF($T9205="","",IF($T9205&lt;Settings!$B$8,"Critical",IF($T9205&lt;Settings!$B$9,"Semi Critical","Non Critical")))</f>
        <v/>
      </c>
      <c r="V9205" s="28" t="n"/>
      <c r="Z9205">
        <f>IF($B9205="","",IFERROR(VLOOKUP($B9205,'Plan HC for CCA'!$A:$B,2,0),""))</f>
        <v/>
      </c>
      <c r="AA9205">
        <f>IF(OR($B9205="",$Z9205=""),"",IF(N($M9205)&lt;$Z9205,"Delta","No Delta"))</f>
        <v/>
      </c>
      <c r="AB9205">
        <f>IF(OR($B9205="",$Z9205=""),"",MAX(0,$Z9205-N($M9205)))</f>
        <v/>
      </c>
      <c r="AC9205" s="46">
        <f>IF($B9205="","",IFERROR(INDEX('CCA Util %'!$H:$H,MATCH($B9205,'CCA Util %'!$E:$E,0)),""))</f>
        <v/>
      </c>
      <c r="AD9205">
        <f>IF($B9205="","",IFERROR(INDEX('CCA Util %'!$G:$G,MATCH($B9205,'CCA Util %'!$E:$E,0)),""))</f>
        <v/>
      </c>
      <c r="AE9205">
        <f>IF(OR($B9205="",$U9205=""),"",$U9205&amp;" &amp; "&amp;IF(OR($AD9205="",$AD9205=0),"Util NA",$AD9205&amp;" Util"))</f>
        <v/>
      </c>
    </row>
    <row r="9206" ht="15.75" customHeight="1" s="42">
      <c r="A9206" s="41" t="n"/>
      <c r="G9206" s="38" t="n"/>
      <c r="H9206" s="38" t="n"/>
      <c r="I9206" s="38" t="n"/>
      <c r="J9206" s="38" t="n"/>
      <c r="K9206" s="38" t="n"/>
      <c r="L9206" s="38" t="n"/>
      <c r="N9206" s="36">
        <f>IF($B9206="","",IF($C9206="SUPERSTORE","Superstore","DH"))</f>
        <v/>
      </c>
      <c r="O9206" s="36">
        <f>IF($B9206="","",IFERROR(VLOOKUP($B9206,Mapping!$A:$C,2,0),"Not Mapped"))</f>
        <v/>
      </c>
      <c r="P9206" s="36">
        <f>IF($B9206="","",IFERROR(VLOOKUP($B9206,Mapping!$A:$C,3,0),"Not Mapped"))</f>
        <v/>
      </c>
      <c r="Q9206" s="36">
        <f>IF($B9206="","",IFERROR(VLOOKUP($O9206,Leaders!$A:$B,2,0),"Not Mapped"))</f>
        <v/>
      </c>
      <c r="R9206" s="36">
        <f>IF($B9206="","",IF(COUNTIF(Exclusions!$A:$A,$B9206)&gt;0,"Yes","No"))</f>
        <v/>
      </c>
      <c r="S9206" s="38">
        <f>IF($B9206="","",MIN(1,DAY($A9206)/IF($N9206="Superstore",Settings!$B$5,Settings!$B$4)))</f>
        <v/>
      </c>
      <c r="T9206" s="38">
        <f>IF(OR($B9206="",$G9206="",$S9206=0),"",$G9206/$S9206)</f>
        <v/>
      </c>
      <c r="U9206" s="36">
        <f>IF($T9206="","",IF($T9206&lt;Settings!$B$8,"Critical",IF($T9206&lt;Settings!$B$9,"Semi Critical","Non Critical")))</f>
        <v/>
      </c>
      <c r="V9206" s="28" t="n"/>
      <c r="Z9206">
        <f>IF($B9206="","",IFERROR(VLOOKUP($B9206,'Plan HC for CCA'!$A:$B,2,0),""))</f>
        <v/>
      </c>
      <c r="AA9206">
        <f>IF(OR($B9206="",$Z9206=""),"",IF(N($M9206)&lt;$Z9206,"Delta","No Delta"))</f>
        <v/>
      </c>
      <c r="AB9206">
        <f>IF(OR($B9206="",$Z9206=""),"",MAX(0,$Z9206-N($M9206)))</f>
        <v/>
      </c>
      <c r="AC9206" s="46">
        <f>IF($B9206="","",IFERROR(INDEX('CCA Util %'!$H:$H,MATCH($B9206,'CCA Util %'!$E:$E,0)),""))</f>
        <v/>
      </c>
      <c r="AD9206">
        <f>IF($B9206="","",IFERROR(INDEX('CCA Util %'!$G:$G,MATCH($B9206,'CCA Util %'!$E:$E,0)),""))</f>
        <v/>
      </c>
      <c r="AE9206">
        <f>IF(OR($B9206="",$U9206=""),"",$U9206&amp;" &amp; "&amp;IF(OR($AD9206="",$AD9206=0),"Util NA",$AD9206&amp;" Util"))</f>
        <v/>
      </c>
    </row>
    <row r="9207" ht="15.75" customHeight="1" s="42">
      <c r="A9207" s="41" t="n"/>
      <c r="G9207" s="38" t="n"/>
      <c r="H9207" s="38" t="n"/>
      <c r="I9207" s="38" t="n"/>
      <c r="J9207" s="38" t="n"/>
      <c r="K9207" s="38" t="n"/>
      <c r="L9207" s="38" t="n"/>
      <c r="N9207" s="36">
        <f>IF($B9207="","",IF($C9207="SUPERSTORE","Superstore","DH"))</f>
        <v/>
      </c>
      <c r="O9207" s="36">
        <f>IF($B9207="","",IFERROR(VLOOKUP($B9207,Mapping!$A:$C,2,0),"Not Mapped"))</f>
        <v/>
      </c>
      <c r="P9207" s="36">
        <f>IF($B9207="","",IFERROR(VLOOKUP($B9207,Mapping!$A:$C,3,0),"Not Mapped"))</f>
        <v/>
      </c>
      <c r="Q9207" s="36">
        <f>IF($B9207="","",IFERROR(VLOOKUP($O9207,Leaders!$A:$B,2,0),"Not Mapped"))</f>
        <v/>
      </c>
      <c r="R9207" s="36">
        <f>IF($B9207="","",IF(COUNTIF(Exclusions!$A:$A,$B9207)&gt;0,"Yes","No"))</f>
        <v/>
      </c>
      <c r="S9207" s="38">
        <f>IF($B9207="","",MIN(1,DAY($A9207)/IF($N9207="Superstore",Settings!$B$5,Settings!$B$4)))</f>
        <v/>
      </c>
      <c r="T9207" s="38">
        <f>IF(OR($B9207="",$G9207="",$S9207=0),"",$G9207/$S9207)</f>
        <v/>
      </c>
      <c r="U9207" s="36">
        <f>IF($T9207="","",IF($T9207&lt;Settings!$B$8,"Critical",IF($T9207&lt;Settings!$B$9,"Semi Critical","Non Critical")))</f>
        <v/>
      </c>
      <c r="V9207" s="28" t="n"/>
      <c r="Z9207">
        <f>IF($B9207="","",IFERROR(VLOOKUP($B9207,'Plan HC for CCA'!$A:$B,2,0),""))</f>
        <v/>
      </c>
      <c r="AA9207">
        <f>IF(OR($B9207="",$Z9207=""),"",IF(N($M9207)&lt;$Z9207,"Delta","No Delta"))</f>
        <v/>
      </c>
      <c r="AB9207">
        <f>IF(OR($B9207="",$Z9207=""),"",MAX(0,$Z9207-N($M9207)))</f>
        <v/>
      </c>
      <c r="AC9207" s="46">
        <f>IF($B9207="","",IFERROR(INDEX('CCA Util %'!$H:$H,MATCH($B9207,'CCA Util %'!$E:$E,0)),""))</f>
        <v/>
      </c>
      <c r="AD9207">
        <f>IF($B9207="","",IFERROR(INDEX('CCA Util %'!$G:$G,MATCH($B9207,'CCA Util %'!$E:$E,0)),""))</f>
        <v/>
      </c>
      <c r="AE9207">
        <f>IF(OR($B9207="",$U9207=""),"",$U9207&amp;" &amp; "&amp;IF(OR($AD9207="",$AD9207=0),"Util NA",$AD9207&amp;" Util"))</f>
        <v/>
      </c>
    </row>
    <row r="9208" ht="15.75" customHeight="1" s="42">
      <c r="A9208" s="41" t="n"/>
      <c r="G9208" s="38" t="n"/>
      <c r="H9208" s="38" t="n"/>
      <c r="I9208" s="38" t="n"/>
      <c r="J9208" s="38" t="n"/>
      <c r="K9208" s="38" t="n"/>
      <c r="L9208" s="38" t="n"/>
      <c r="N9208" s="36">
        <f>IF($B9208="","",IF($C9208="SUPERSTORE","Superstore","DH"))</f>
        <v/>
      </c>
      <c r="O9208" s="36">
        <f>IF($B9208="","",IFERROR(VLOOKUP($B9208,Mapping!$A:$C,2,0),"Not Mapped"))</f>
        <v/>
      </c>
      <c r="P9208" s="36">
        <f>IF($B9208="","",IFERROR(VLOOKUP($B9208,Mapping!$A:$C,3,0),"Not Mapped"))</f>
        <v/>
      </c>
      <c r="Q9208" s="36">
        <f>IF($B9208="","",IFERROR(VLOOKUP($O9208,Leaders!$A:$B,2,0),"Not Mapped"))</f>
        <v/>
      </c>
      <c r="R9208" s="36">
        <f>IF($B9208="","",IF(COUNTIF(Exclusions!$A:$A,$B9208)&gt;0,"Yes","No"))</f>
        <v/>
      </c>
      <c r="S9208" s="38">
        <f>IF($B9208="","",MIN(1,DAY($A9208)/IF($N9208="Superstore",Settings!$B$5,Settings!$B$4)))</f>
        <v/>
      </c>
      <c r="T9208" s="38">
        <f>IF(OR($B9208="",$G9208="",$S9208=0),"",$G9208/$S9208)</f>
        <v/>
      </c>
      <c r="U9208" s="36">
        <f>IF($T9208="","",IF($T9208&lt;Settings!$B$8,"Critical",IF($T9208&lt;Settings!$B$9,"Semi Critical","Non Critical")))</f>
        <v/>
      </c>
      <c r="V9208" s="28" t="n"/>
      <c r="Z9208">
        <f>IF($B9208="","",IFERROR(VLOOKUP($B9208,'Plan HC for CCA'!$A:$B,2,0),""))</f>
        <v/>
      </c>
      <c r="AA9208">
        <f>IF(OR($B9208="",$Z9208=""),"",IF(N($M9208)&lt;$Z9208,"Delta","No Delta"))</f>
        <v/>
      </c>
      <c r="AB9208">
        <f>IF(OR($B9208="",$Z9208=""),"",MAX(0,$Z9208-N($M9208)))</f>
        <v/>
      </c>
      <c r="AC9208" s="46">
        <f>IF($B9208="","",IFERROR(INDEX('CCA Util %'!$H:$H,MATCH($B9208,'CCA Util %'!$E:$E,0)),""))</f>
        <v/>
      </c>
      <c r="AD9208">
        <f>IF($B9208="","",IFERROR(INDEX('CCA Util %'!$G:$G,MATCH($B9208,'CCA Util %'!$E:$E,0)),""))</f>
        <v/>
      </c>
      <c r="AE9208">
        <f>IF(OR($B9208="",$U9208=""),"",$U9208&amp;" &amp; "&amp;IF(OR($AD9208="",$AD9208=0),"Util NA",$AD9208&amp;" Util"))</f>
        <v/>
      </c>
    </row>
    <row r="9209" ht="15.75" customHeight="1" s="42">
      <c r="A9209" s="41" t="n"/>
      <c r="G9209" s="38" t="n"/>
      <c r="H9209" s="38" t="n"/>
      <c r="I9209" s="38" t="n"/>
      <c r="J9209" s="38" t="n"/>
      <c r="K9209" s="38" t="n"/>
      <c r="L9209" s="38" t="n"/>
      <c r="N9209" s="36">
        <f>IF($B9209="","",IF($C9209="SUPERSTORE","Superstore","DH"))</f>
        <v/>
      </c>
      <c r="O9209" s="36">
        <f>IF($B9209="","",IFERROR(VLOOKUP($B9209,Mapping!$A:$C,2,0),"Not Mapped"))</f>
        <v/>
      </c>
      <c r="P9209" s="36">
        <f>IF($B9209="","",IFERROR(VLOOKUP($B9209,Mapping!$A:$C,3,0),"Not Mapped"))</f>
        <v/>
      </c>
      <c r="Q9209" s="36">
        <f>IF($B9209="","",IFERROR(VLOOKUP($O9209,Leaders!$A:$B,2,0),"Not Mapped"))</f>
        <v/>
      </c>
      <c r="R9209" s="36">
        <f>IF($B9209="","",IF(COUNTIF(Exclusions!$A:$A,$B9209)&gt;0,"Yes","No"))</f>
        <v/>
      </c>
      <c r="S9209" s="38">
        <f>IF($B9209="","",MIN(1,DAY($A9209)/IF($N9209="Superstore",Settings!$B$5,Settings!$B$4)))</f>
        <v/>
      </c>
      <c r="T9209" s="38">
        <f>IF(OR($B9209="",$G9209="",$S9209=0),"",$G9209/$S9209)</f>
        <v/>
      </c>
      <c r="U9209" s="36">
        <f>IF($T9209="","",IF($T9209&lt;Settings!$B$8,"Critical",IF($T9209&lt;Settings!$B$9,"Semi Critical","Non Critical")))</f>
        <v/>
      </c>
      <c r="V9209" s="28" t="n"/>
      <c r="Z9209">
        <f>IF($B9209="","",IFERROR(VLOOKUP($B9209,'Plan HC for CCA'!$A:$B,2,0),""))</f>
        <v/>
      </c>
      <c r="AA9209">
        <f>IF(OR($B9209="",$Z9209=""),"",IF(N($M9209)&lt;$Z9209,"Delta","No Delta"))</f>
        <v/>
      </c>
      <c r="AB9209">
        <f>IF(OR($B9209="",$Z9209=""),"",MAX(0,$Z9209-N($M9209)))</f>
        <v/>
      </c>
      <c r="AC9209" s="46">
        <f>IF($B9209="","",IFERROR(INDEX('CCA Util %'!$H:$H,MATCH($B9209,'CCA Util %'!$E:$E,0)),""))</f>
        <v/>
      </c>
      <c r="AD9209">
        <f>IF($B9209="","",IFERROR(INDEX('CCA Util %'!$G:$G,MATCH($B9209,'CCA Util %'!$E:$E,0)),""))</f>
        <v/>
      </c>
      <c r="AE9209">
        <f>IF(OR($B9209="",$U9209=""),"",$U9209&amp;" &amp; "&amp;IF(OR($AD9209="",$AD9209=0),"Util NA",$AD9209&amp;" Util"))</f>
        <v/>
      </c>
    </row>
    <row r="9210" ht="15.75" customHeight="1" s="42">
      <c r="A9210" s="41" t="n"/>
      <c r="G9210" s="38" t="n"/>
      <c r="H9210" s="38" t="n"/>
      <c r="I9210" s="38" t="n"/>
      <c r="J9210" s="38" t="n"/>
      <c r="K9210" s="38" t="n"/>
      <c r="L9210" s="38" t="n"/>
      <c r="N9210" s="36">
        <f>IF($B9210="","",IF($C9210="SUPERSTORE","Superstore","DH"))</f>
        <v/>
      </c>
      <c r="O9210" s="36">
        <f>IF($B9210="","",IFERROR(VLOOKUP($B9210,Mapping!$A:$C,2,0),"Not Mapped"))</f>
        <v/>
      </c>
      <c r="P9210" s="36">
        <f>IF($B9210="","",IFERROR(VLOOKUP($B9210,Mapping!$A:$C,3,0),"Not Mapped"))</f>
        <v/>
      </c>
      <c r="Q9210" s="36">
        <f>IF($B9210="","",IFERROR(VLOOKUP($O9210,Leaders!$A:$B,2,0),"Not Mapped"))</f>
        <v/>
      </c>
      <c r="R9210" s="36">
        <f>IF($B9210="","",IF(COUNTIF(Exclusions!$A:$A,$B9210)&gt;0,"Yes","No"))</f>
        <v/>
      </c>
      <c r="S9210" s="38">
        <f>IF($B9210="","",MIN(1,DAY($A9210)/IF($N9210="Superstore",Settings!$B$5,Settings!$B$4)))</f>
        <v/>
      </c>
      <c r="T9210" s="38">
        <f>IF(OR($B9210="",$G9210="",$S9210=0),"",$G9210/$S9210)</f>
        <v/>
      </c>
      <c r="U9210" s="36">
        <f>IF($T9210="","",IF($T9210&lt;Settings!$B$8,"Critical",IF($T9210&lt;Settings!$B$9,"Semi Critical","Non Critical")))</f>
        <v/>
      </c>
      <c r="V9210" s="28" t="n"/>
      <c r="Z9210">
        <f>IF($B9210="","",IFERROR(VLOOKUP($B9210,'Plan HC for CCA'!$A:$B,2,0),""))</f>
        <v/>
      </c>
      <c r="AA9210">
        <f>IF(OR($B9210="",$Z9210=""),"",IF(N($M9210)&lt;$Z9210,"Delta","No Delta"))</f>
        <v/>
      </c>
      <c r="AB9210">
        <f>IF(OR($B9210="",$Z9210=""),"",MAX(0,$Z9210-N($M9210)))</f>
        <v/>
      </c>
      <c r="AC9210" s="46">
        <f>IF($B9210="","",IFERROR(INDEX('CCA Util %'!$H:$H,MATCH($B9210,'CCA Util %'!$E:$E,0)),""))</f>
        <v/>
      </c>
      <c r="AD9210">
        <f>IF($B9210="","",IFERROR(INDEX('CCA Util %'!$G:$G,MATCH($B9210,'CCA Util %'!$E:$E,0)),""))</f>
        <v/>
      </c>
      <c r="AE9210">
        <f>IF(OR($B9210="",$U9210=""),"",$U9210&amp;" &amp; "&amp;IF(OR($AD9210="",$AD9210=0),"Util NA",$AD9210&amp;" Util"))</f>
        <v/>
      </c>
    </row>
    <row r="9211" ht="15.75" customHeight="1" s="42">
      <c r="A9211" s="41" t="n"/>
      <c r="G9211" s="38" t="n"/>
      <c r="H9211" s="38" t="n"/>
      <c r="I9211" s="38" t="n"/>
      <c r="J9211" s="38" t="n"/>
      <c r="K9211" s="38" t="n"/>
      <c r="L9211" s="38" t="n"/>
      <c r="N9211" s="36">
        <f>IF($B9211="","",IF($C9211="SUPERSTORE","Superstore","DH"))</f>
        <v/>
      </c>
      <c r="O9211" s="36">
        <f>IF($B9211="","",IFERROR(VLOOKUP($B9211,Mapping!$A:$C,2,0),"Not Mapped"))</f>
        <v/>
      </c>
      <c r="P9211" s="36">
        <f>IF($B9211="","",IFERROR(VLOOKUP($B9211,Mapping!$A:$C,3,0),"Not Mapped"))</f>
        <v/>
      </c>
      <c r="Q9211" s="36">
        <f>IF($B9211="","",IFERROR(VLOOKUP($O9211,Leaders!$A:$B,2,0),"Not Mapped"))</f>
        <v/>
      </c>
      <c r="R9211" s="36">
        <f>IF($B9211="","",IF(COUNTIF(Exclusions!$A:$A,$B9211)&gt;0,"Yes","No"))</f>
        <v/>
      </c>
      <c r="S9211" s="38">
        <f>IF($B9211="","",MIN(1,DAY($A9211)/IF($N9211="Superstore",Settings!$B$5,Settings!$B$4)))</f>
        <v/>
      </c>
      <c r="T9211" s="38">
        <f>IF(OR($B9211="",$G9211="",$S9211=0),"",$G9211/$S9211)</f>
        <v/>
      </c>
      <c r="U9211" s="36">
        <f>IF($T9211="","",IF($T9211&lt;Settings!$B$8,"Critical",IF($T9211&lt;Settings!$B$9,"Semi Critical","Non Critical")))</f>
        <v/>
      </c>
      <c r="V9211" s="28" t="n"/>
      <c r="Z9211">
        <f>IF($B9211="","",IFERROR(VLOOKUP($B9211,'Plan HC for CCA'!$A:$B,2,0),""))</f>
        <v/>
      </c>
      <c r="AA9211">
        <f>IF(OR($B9211="",$Z9211=""),"",IF(N($M9211)&lt;$Z9211,"Delta","No Delta"))</f>
        <v/>
      </c>
      <c r="AB9211">
        <f>IF(OR($B9211="",$Z9211=""),"",MAX(0,$Z9211-N($M9211)))</f>
        <v/>
      </c>
      <c r="AC9211" s="46">
        <f>IF($B9211="","",IFERROR(INDEX('CCA Util %'!$H:$H,MATCH($B9211,'CCA Util %'!$E:$E,0)),""))</f>
        <v/>
      </c>
      <c r="AD9211">
        <f>IF($B9211="","",IFERROR(INDEX('CCA Util %'!$G:$G,MATCH($B9211,'CCA Util %'!$E:$E,0)),""))</f>
        <v/>
      </c>
      <c r="AE9211">
        <f>IF(OR($B9211="",$U9211=""),"",$U9211&amp;" &amp; "&amp;IF(OR($AD9211="",$AD9211=0),"Util NA",$AD9211&amp;" Util"))</f>
        <v/>
      </c>
    </row>
    <row r="9212" ht="15.75" customHeight="1" s="42">
      <c r="A9212" s="41" t="n"/>
      <c r="G9212" s="38" t="n"/>
      <c r="H9212" s="38" t="n"/>
      <c r="I9212" s="38" t="n"/>
      <c r="J9212" s="38" t="n"/>
      <c r="K9212" s="38" t="n"/>
      <c r="L9212" s="38" t="n"/>
      <c r="N9212" s="36">
        <f>IF($B9212="","",IF($C9212="SUPERSTORE","Superstore","DH"))</f>
        <v/>
      </c>
      <c r="O9212" s="36">
        <f>IF($B9212="","",IFERROR(VLOOKUP($B9212,Mapping!$A:$C,2,0),"Not Mapped"))</f>
        <v/>
      </c>
      <c r="P9212" s="36">
        <f>IF($B9212="","",IFERROR(VLOOKUP($B9212,Mapping!$A:$C,3,0),"Not Mapped"))</f>
        <v/>
      </c>
      <c r="Q9212" s="36">
        <f>IF($B9212="","",IFERROR(VLOOKUP($O9212,Leaders!$A:$B,2,0),"Not Mapped"))</f>
        <v/>
      </c>
      <c r="R9212" s="36">
        <f>IF($B9212="","",IF(COUNTIF(Exclusions!$A:$A,$B9212)&gt;0,"Yes","No"))</f>
        <v/>
      </c>
      <c r="S9212" s="38">
        <f>IF($B9212="","",MIN(1,DAY($A9212)/IF($N9212="Superstore",Settings!$B$5,Settings!$B$4)))</f>
        <v/>
      </c>
      <c r="T9212" s="38">
        <f>IF(OR($B9212="",$G9212="",$S9212=0),"",$G9212/$S9212)</f>
        <v/>
      </c>
      <c r="U9212" s="36">
        <f>IF($T9212="","",IF($T9212&lt;Settings!$B$8,"Critical",IF($T9212&lt;Settings!$B$9,"Semi Critical","Non Critical")))</f>
        <v/>
      </c>
      <c r="V9212" s="28" t="n"/>
      <c r="Z9212">
        <f>IF($B9212="","",IFERROR(VLOOKUP($B9212,'Plan HC for CCA'!$A:$B,2,0),""))</f>
        <v/>
      </c>
      <c r="AA9212">
        <f>IF(OR($B9212="",$Z9212=""),"",IF(N($M9212)&lt;$Z9212,"Delta","No Delta"))</f>
        <v/>
      </c>
      <c r="AB9212">
        <f>IF(OR($B9212="",$Z9212=""),"",MAX(0,$Z9212-N($M9212)))</f>
        <v/>
      </c>
      <c r="AC9212" s="46">
        <f>IF($B9212="","",IFERROR(INDEX('CCA Util %'!$H:$H,MATCH($B9212,'CCA Util %'!$E:$E,0)),""))</f>
        <v/>
      </c>
      <c r="AD9212">
        <f>IF($B9212="","",IFERROR(INDEX('CCA Util %'!$G:$G,MATCH($B9212,'CCA Util %'!$E:$E,0)),""))</f>
        <v/>
      </c>
      <c r="AE9212">
        <f>IF(OR($B9212="",$U9212=""),"",$U9212&amp;" &amp; "&amp;IF(OR($AD9212="",$AD9212=0),"Util NA",$AD9212&amp;" Util"))</f>
        <v/>
      </c>
    </row>
    <row r="9213" ht="15.75" customHeight="1" s="42">
      <c r="A9213" s="41" t="n"/>
      <c r="G9213" s="38" t="n"/>
      <c r="H9213" s="38" t="n"/>
      <c r="I9213" s="38" t="n"/>
      <c r="J9213" s="38" t="n"/>
      <c r="K9213" s="38" t="n"/>
      <c r="L9213" s="38" t="n"/>
      <c r="N9213" s="36">
        <f>IF($B9213="","",IF($C9213="SUPERSTORE","Superstore","DH"))</f>
        <v/>
      </c>
      <c r="O9213" s="36">
        <f>IF($B9213="","",IFERROR(VLOOKUP($B9213,Mapping!$A:$C,2,0),"Not Mapped"))</f>
        <v/>
      </c>
      <c r="P9213" s="36">
        <f>IF($B9213="","",IFERROR(VLOOKUP($B9213,Mapping!$A:$C,3,0),"Not Mapped"))</f>
        <v/>
      </c>
      <c r="Q9213" s="36">
        <f>IF($B9213="","",IFERROR(VLOOKUP($O9213,Leaders!$A:$B,2,0),"Not Mapped"))</f>
        <v/>
      </c>
      <c r="R9213" s="36">
        <f>IF($B9213="","",IF(COUNTIF(Exclusions!$A:$A,$B9213)&gt;0,"Yes","No"))</f>
        <v/>
      </c>
      <c r="S9213" s="38">
        <f>IF($B9213="","",MIN(1,DAY($A9213)/IF($N9213="Superstore",Settings!$B$5,Settings!$B$4)))</f>
        <v/>
      </c>
      <c r="T9213" s="38">
        <f>IF(OR($B9213="",$G9213="",$S9213=0),"",$G9213/$S9213)</f>
        <v/>
      </c>
      <c r="U9213" s="36">
        <f>IF($T9213="","",IF($T9213&lt;Settings!$B$8,"Critical",IF($T9213&lt;Settings!$B$9,"Semi Critical","Non Critical")))</f>
        <v/>
      </c>
      <c r="V9213" s="28" t="n"/>
      <c r="Z9213">
        <f>IF($B9213="","",IFERROR(VLOOKUP($B9213,'Plan HC for CCA'!$A:$B,2,0),""))</f>
        <v/>
      </c>
      <c r="AA9213">
        <f>IF(OR($B9213="",$Z9213=""),"",IF(N($M9213)&lt;$Z9213,"Delta","No Delta"))</f>
        <v/>
      </c>
      <c r="AB9213">
        <f>IF(OR($B9213="",$Z9213=""),"",MAX(0,$Z9213-N($M9213)))</f>
        <v/>
      </c>
      <c r="AC9213" s="46">
        <f>IF($B9213="","",IFERROR(INDEX('CCA Util %'!$H:$H,MATCH($B9213,'CCA Util %'!$E:$E,0)),""))</f>
        <v/>
      </c>
      <c r="AD9213">
        <f>IF($B9213="","",IFERROR(INDEX('CCA Util %'!$G:$G,MATCH($B9213,'CCA Util %'!$E:$E,0)),""))</f>
        <v/>
      </c>
      <c r="AE9213">
        <f>IF(OR($B9213="",$U9213=""),"",$U9213&amp;" &amp; "&amp;IF(OR($AD9213="",$AD9213=0),"Util NA",$AD9213&amp;" Util"))</f>
        <v/>
      </c>
    </row>
    <row r="9214" ht="15.75" customHeight="1" s="42">
      <c r="A9214" s="41" t="n"/>
      <c r="G9214" s="38" t="n"/>
      <c r="H9214" s="38" t="n"/>
      <c r="I9214" s="38" t="n"/>
      <c r="J9214" s="38" t="n"/>
      <c r="K9214" s="38" t="n"/>
      <c r="L9214" s="38" t="n"/>
      <c r="N9214" s="36">
        <f>IF($B9214="","",IF($C9214="SUPERSTORE","Superstore","DH"))</f>
        <v/>
      </c>
      <c r="O9214" s="36">
        <f>IF($B9214="","",IFERROR(VLOOKUP($B9214,Mapping!$A:$C,2,0),"Not Mapped"))</f>
        <v/>
      </c>
      <c r="P9214" s="36">
        <f>IF($B9214="","",IFERROR(VLOOKUP($B9214,Mapping!$A:$C,3,0),"Not Mapped"))</f>
        <v/>
      </c>
      <c r="Q9214" s="36">
        <f>IF($B9214="","",IFERROR(VLOOKUP($O9214,Leaders!$A:$B,2,0),"Not Mapped"))</f>
        <v/>
      </c>
      <c r="R9214" s="36">
        <f>IF($B9214="","",IF(COUNTIF(Exclusions!$A:$A,$B9214)&gt;0,"Yes","No"))</f>
        <v/>
      </c>
      <c r="S9214" s="38">
        <f>IF($B9214="","",MIN(1,DAY($A9214)/IF($N9214="Superstore",Settings!$B$5,Settings!$B$4)))</f>
        <v/>
      </c>
      <c r="T9214" s="38">
        <f>IF(OR($B9214="",$G9214="",$S9214=0),"",$G9214/$S9214)</f>
        <v/>
      </c>
      <c r="U9214" s="36">
        <f>IF($T9214="","",IF($T9214&lt;Settings!$B$8,"Critical",IF($T9214&lt;Settings!$B$9,"Semi Critical","Non Critical")))</f>
        <v/>
      </c>
      <c r="V9214" s="28" t="n"/>
      <c r="Z9214">
        <f>IF($B9214="","",IFERROR(VLOOKUP($B9214,'Plan HC for CCA'!$A:$B,2,0),""))</f>
        <v/>
      </c>
      <c r="AA9214">
        <f>IF(OR($B9214="",$Z9214=""),"",IF(N($M9214)&lt;$Z9214,"Delta","No Delta"))</f>
        <v/>
      </c>
      <c r="AB9214">
        <f>IF(OR($B9214="",$Z9214=""),"",MAX(0,$Z9214-N($M9214)))</f>
        <v/>
      </c>
      <c r="AC9214" s="46">
        <f>IF($B9214="","",IFERROR(INDEX('CCA Util %'!$H:$H,MATCH($B9214,'CCA Util %'!$E:$E,0)),""))</f>
        <v/>
      </c>
      <c r="AD9214">
        <f>IF($B9214="","",IFERROR(INDEX('CCA Util %'!$G:$G,MATCH($B9214,'CCA Util %'!$E:$E,0)),""))</f>
        <v/>
      </c>
      <c r="AE9214">
        <f>IF(OR($B9214="",$U9214=""),"",$U9214&amp;" &amp; "&amp;IF(OR($AD9214="",$AD9214=0),"Util NA",$AD9214&amp;" Util"))</f>
        <v/>
      </c>
    </row>
    <row r="9215" ht="15.75" customHeight="1" s="42">
      <c r="A9215" s="41" t="n"/>
      <c r="G9215" s="38" t="n"/>
      <c r="H9215" s="38" t="n"/>
      <c r="I9215" s="38" t="n"/>
      <c r="J9215" s="38" t="n"/>
      <c r="K9215" s="38" t="n"/>
      <c r="L9215" s="38" t="n"/>
      <c r="N9215" s="36">
        <f>IF($B9215="","",IF($C9215="SUPERSTORE","Superstore","DH"))</f>
        <v/>
      </c>
      <c r="O9215" s="36">
        <f>IF($B9215="","",IFERROR(VLOOKUP($B9215,Mapping!$A:$C,2,0),"Not Mapped"))</f>
        <v/>
      </c>
      <c r="P9215" s="36">
        <f>IF($B9215="","",IFERROR(VLOOKUP($B9215,Mapping!$A:$C,3,0),"Not Mapped"))</f>
        <v/>
      </c>
      <c r="Q9215" s="36">
        <f>IF($B9215="","",IFERROR(VLOOKUP($O9215,Leaders!$A:$B,2,0),"Not Mapped"))</f>
        <v/>
      </c>
      <c r="R9215" s="36">
        <f>IF($B9215="","",IF(COUNTIF(Exclusions!$A:$A,$B9215)&gt;0,"Yes","No"))</f>
        <v/>
      </c>
      <c r="S9215" s="38">
        <f>IF($B9215="","",MIN(1,DAY($A9215)/IF($N9215="Superstore",Settings!$B$5,Settings!$B$4)))</f>
        <v/>
      </c>
      <c r="T9215" s="38">
        <f>IF(OR($B9215="",$G9215="",$S9215=0),"",$G9215/$S9215)</f>
        <v/>
      </c>
      <c r="U9215" s="36">
        <f>IF($T9215="","",IF($T9215&lt;Settings!$B$8,"Critical",IF($T9215&lt;Settings!$B$9,"Semi Critical","Non Critical")))</f>
        <v/>
      </c>
      <c r="V9215" s="28" t="n"/>
      <c r="Z9215">
        <f>IF($B9215="","",IFERROR(VLOOKUP($B9215,'Plan HC for CCA'!$A:$B,2,0),""))</f>
        <v/>
      </c>
      <c r="AA9215">
        <f>IF(OR($B9215="",$Z9215=""),"",IF(N($M9215)&lt;$Z9215,"Delta","No Delta"))</f>
        <v/>
      </c>
      <c r="AB9215">
        <f>IF(OR($B9215="",$Z9215=""),"",MAX(0,$Z9215-N($M9215)))</f>
        <v/>
      </c>
      <c r="AC9215" s="46">
        <f>IF($B9215="","",IFERROR(INDEX('CCA Util %'!$H:$H,MATCH($B9215,'CCA Util %'!$E:$E,0)),""))</f>
        <v/>
      </c>
      <c r="AD9215">
        <f>IF($B9215="","",IFERROR(INDEX('CCA Util %'!$G:$G,MATCH($B9215,'CCA Util %'!$E:$E,0)),""))</f>
        <v/>
      </c>
      <c r="AE9215">
        <f>IF(OR($B9215="",$U9215=""),"",$U9215&amp;" &amp; "&amp;IF(OR($AD9215="",$AD9215=0),"Util NA",$AD9215&amp;" Util"))</f>
        <v/>
      </c>
    </row>
    <row r="9216" ht="15.75" customHeight="1" s="42">
      <c r="A9216" s="41" t="n"/>
      <c r="G9216" s="38" t="n"/>
      <c r="H9216" s="38" t="n"/>
      <c r="I9216" s="38" t="n"/>
      <c r="J9216" s="38" t="n"/>
      <c r="K9216" s="38" t="n"/>
      <c r="L9216" s="38" t="n"/>
      <c r="N9216" s="36">
        <f>IF($B9216="","",IF($C9216="SUPERSTORE","Superstore","DH"))</f>
        <v/>
      </c>
      <c r="O9216" s="36">
        <f>IF($B9216="","",IFERROR(VLOOKUP($B9216,Mapping!$A:$C,2,0),"Not Mapped"))</f>
        <v/>
      </c>
      <c r="P9216" s="36">
        <f>IF($B9216="","",IFERROR(VLOOKUP($B9216,Mapping!$A:$C,3,0),"Not Mapped"))</f>
        <v/>
      </c>
      <c r="Q9216" s="36">
        <f>IF($B9216="","",IFERROR(VLOOKUP($O9216,Leaders!$A:$B,2,0),"Not Mapped"))</f>
        <v/>
      </c>
      <c r="R9216" s="36">
        <f>IF($B9216="","",IF(COUNTIF(Exclusions!$A:$A,$B9216)&gt;0,"Yes","No"))</f>
        <v/>
      </c>
      <c r="S9216" s="38">
        <f>IF($B9216="","",MIN(1,DAY($A9216)/IF($N9216="Superstore",Settings!$B$5,Settings!$B$4)))</f>
        <v/>
      </c>
      <c r="T9216" s="38">
        <f>IF(OR($B9216="",$G9216="",$S9216=0),"",$G9216/$S9216)</f>
        <v/>
      </c>
      <c r="U9216" s="36">
        <f>IF($T9216="","",IF($T9216&lt;Settings!$B$8,"Critical",IF($T9216&lt;Settings!$B$9,"Semi Critical","Non Critical")))</f>
        <v/>
      </c>
      <c r="V9216" s="28" t="n"/>
      <c r="Z9216">
        <f>IF($B9216="","",IFERROR(VLOOKUP($B9216,'Plan HC for CCA'!$A:$B,2,0),""))</f>
        <v/>
      </c>
      <c r="AA9216">
        <f>IF(OR($B9216="",$Z9216=""),"",IF(N($M9216)&lt;$Z9216,"Delta","No Delta"))</f>
        <v/>
      </c>
      <c r="AB9216">
        <f>IF(OR($B9216="",$Z9216=""),"",MAX(0,$Z9216-N($M9216)))</f>
        <v/>
      </c>
      <c r="AC9216" s="46">
        <f>IF($B9216="","",IFERROR(INDEX('CCA Util %'!$H:$H,MATCH($B9216,'CCA Util %'!$E:$E,0)),""))</f>
        <v/>
      </c>
      <c r="AD9216">
        <f>IF($B9216="","",IFERROR(INDEX('CCA Util %'!$G:$G,MATCH($B9216,'CCA Util %'!$E:$E,0)),""))</f>
        <v/>
      </c>
      <c r="AE9216">
        <f>IF(OR($B9216="",$U9216=""),"",$U9216&amp;" &amp; "&amp;IF(OR($AD9216="",$AD9216=0),"Util NA",$AD9216&amp;" Util"))</f>
        <v/>
      </c>
    </row>
    <row r="9217" ht="15.75" customHeight="1" s="42">
      <c r="A9217" s="41" t="n"/>
      <c r="G9217" s="38" t="n"/>
      <c r="H9217" s="38" t="n"/>
      <c r="I9217" s="38" t="n"/>
      <c r="J9217" s="38" t="n"/>
      <c r="K9217" s="38" t="n"/>
      <c r="L9217" s="38" t="n"/>
      <c r="N9217" s="36">
        <f>IF($B9217="","",IF($C9217="SUPERSTORE","Superstore","DH"))</f>
        <v/>
      </c>
      <c r="O9217" s="36">
        <f>IF($B9217="","",IFERROR(VLOOKUP($B9217,Mapping!$A:$C,2,0),"Not Mapped"))</f>
        <v/>
      </c>
      <c r="P9217" s="36">
        <f>IF($B9217="","",IFERROR(VLOOKUP($B9217,Mapping!$A:$C,3,0),"Not Mapped"))</f>
        <v/>
      </c>
      <c r="Q9217" s="36">
        <f>IF($B9217="","",IFERROR(VLOOKUP($O9217,Leaders!$A:$B,2,0),"Not Mapped"))</f>
        <v/>
      </c>
      <c r="R9217" s="36">
        <f>IF($B9217="","",IF(COUNTIF(Exclusions!$A:$A,$B9217)&gt;0,"Yes","No"))</f>
        <v/>
      </c>
      <c r="S9217" s="38">
        <f>IF($B9217="","",MIN(1,DAY($A9217)/IF($N9217="Superstore",Settings!$B$5,Settings!$B$4)))</f>
        <v/>
      </c>
      <c r="T9217" s="38">
        <f>IF(OR($B9217="",$G9217="",$S9217=0),"",$G9217/$S9217)</f>
        <v/>
      </c>
      <c r="U9217" s="36">
        <f>IF($T9217="","",IF($T9217&lt;Settings!$B$8,"Critical",IF($T9217&lt;Settings!$B$9,"Semi Critical","Non Critical")))</f>
        <v/>
      </c>
      <c r="V9217" s="28" t="n"/>
      <c r="Z9217">
        <f>IF($B9217="","",IFERROR(VLOOKUP($B9217,'Plan HC for CCA'!$A:$B,2,0),""))</f>
        <v/>
      </c>
      <c r="AA9217">
        <f>IF(OR($B9217="",$Z9217=""),"",IF(N($M9217)&lt;$Z9217,"Delta","No Delta"))</f>
        <v/>
      </c>
      <c r="AB9217">
        <f>IF(OR($B9217="",$Z9217=""),"",MAX(0,$Z9217-N($M9217)))</f>
        <v/>
      </c>
      <c r="AC9217" s="46">
        <f>IF($B9217="","",IFERROR(INDEX('CCA Util %'!$H:$H,MATCH($B9217,'CCA Util %'!$E:$E,0)),""))</f>
        <v/>
      </c>
      <c r="AD9217">
        <f>IF($B9217="","",IFERROR(INDEX('CCA Util %'!$G:$G,MATCH($B9217,'CCA Util %'!$E:$E,0)),""))</f>
        <v/>
      </c>
      <c r="AE9217">
        <f>IF(OR($B9217="",$U9217=""),"",$U9217&amp;" &amp; "&amp;IF(OR($AD9217="",$AD9217=0),"Util NA",$AD9217&amp;" Util"))</f>
        <v/>
      </c>
    </row>
    <row r="9218" ht="15.75" customHeight="1" s="42">
      <c r="A9218" s="41" t="n"/>
      <c r="G9218" s="38" t="n"/>
      <c r="H9218" s="38" t="n"/>
      <c r="I9218" s="38" t="n"/>
      <c r="J9218" s="38" t="n"/>
      <c r="K9218" s="38" t="n"/>
      <c r="L9218" s="38" t="n"/>
      <c r="N9218" s="36">
        <f>IF($B9218="","",IF($C9218="SUPERSTORE","Superstore","DH"))</f>
        <v/>
      </c>
      <c r="O9218" s="36">
        <f>IF($B9218="","",IFERROR(VLOOKUP($B9218,Mapping!$A:$C,2,0),"Not Mapped"))</f>
        <v/>
      </c>
      <c r="P9218" s="36">
        <f>IF($B9218="","",IFERROR(VLOOKUP($B9218,Mapping!$A:$C,3,0),"Not Mapped"))</f>
        <v/>
      </c>
      <c r="Q9218" s="36">
        <f>IF($B9218="","",IFERROR(VLOOKUP($O9218,Leaders!$A:$B,2,0),"Not Mapped"))</f>
        <v/>
      </c>
      <c r="R9218" s="36">
        <f>IF($B9218="","",IF(COUNTIF(Exclusions!$A:$A,$B9218)&gt;0,"Yes","No"))</f>
        <v/>
      </c>
      <c r="S9218" s="38">
        <f>IF($B9218="","",MIN(1,DAY($A9218)/IF($N9218="Superstore",Settings!$B$5,Settings!$B$4)))</f>
        <v/>
      </c>
      <c r="T9218" s="38">
        <f>IF(OR($B9218="",$G9218="",$S9218=0),"",$G9218/$S9218)</f>
        <v/>
      </c>
      <c r="U9218" s="36">
        <f>IF($T9218="","",IF($T9218&lt;Settings!$B$8,"Critical",IF($T9218&lt;Settings!$B$9,"Semi Critical","Non Critical")))</f>
        <v/>
      </c>
      <c r="V9218" s="28" t="n"/>
      <c r="Z9218">
        <f>IF($B9218="","",IFERROR(VLOOKUP($B9218,'Plan HC for CCA'!$A:$B,2,0),""))</f>
        <v/>
      </c>
      <c r="AA9218">
        <f>IF(OR($B9218="",$Z9218=""),"",IF(N($M9218)&lt;$Z9218,"Delta","No Delta"))</f>
        <v/>
      </c>
      <c r="AB9218">
        <f>IF(OR($B9218="",$Z9218=""),"",MAX(0,$Z9218-N($M9218)))</f>
        <v/>
      </c>
      <c r="AC9218" s="46">
        <f>IF($B9218="","",IFERROR(INDEX('CCA Util %'!$H:$H,MATCH($B9218,'CCA Util %'!$E:$E,0)),""))</f>
        <v/>
      </c>
      <c r="AD9218">
        <f>IF($B9218="","",IFERROR(INDEX('CCA Util %'!$G:$G,MATCH($B9218,'CCA Util %'!$E:$E,0)),""))</f>
        <v/>
      </c>
      <c r="AE9218">
        <f>IF(OR($B9218="",$U9218=""),"",$U9218&amp;" &amp; "&amp;IF(OR($AD9218="",$AD9218=0),"Util NA",$AD9218&amp;" Util"))</f>
        <v/>
      </c>
    </row>
    <row r="9219" ht="15.75" customHeight="1" s="42">
      <c r="A9219" s="41" t="n"/>
      <c r="G9219" s="38" t="n"/>
      <c r="H9219" s="38" t="n"/>
      <c r="I9219" s="38" t="n"/>
      <c r="J9219" s="38" t="n"/>
      <c r="K9219" s="38" t="n"/>
      <c r="L9219" s="38" t="n"/>
      <c r="N9219" s="36">
        <f>IF($B9219="","",IF($C9219="SUPERSTORE","Superstore","DH"))</f>
        <v/>
      </c>
      <c r="O9219" s="36">
        <f>IF($B9219="","",IFERROR(VLOOKUP($B9219,Mapping!$A:$C,2,0),"Not Mapped"))</f>
        <v/>
      </c>
      <c r="P9219" s="36">
        <f>IF($B9219="","",IFERROR(VLOOKUP($B9219,Mapping!$A:$C,3,0),"Not Mapped"))</f>
        <v/>
      </c>
      <c r="Q9219" s="36">
        <f>IF($B9219="","",IFERROR(VLOOKUP($O9219,Leaders!$A:$B,2,0),"Not Mapped"))</f>
        <v/>
      </c>
      <c r="R9219" s="36">
        <f>IF($B9219="","",IF(COUNTIF(Exclusions!$A:$A,$B9219)&gt;0,"Yes","No"))</f>
        <v/>
      </c>
      <c r="S9219" s="38">
        <f>IF($B9219="","",MIN(1,DAY($A9219)/IF($N9219="Superstore",Settings!$B$5,Settings!$B$4)))</f>
        <v/>
      </c>
      <c r="T9219" s="38">
        <f>IF(OR($B9219="",$G9219="",$S9219=0),"",$G9219/$S9219)</f>
        <v/>
      </c>
      <c r="U9219" s="36">
        <f>IF($T9219="","",IF($T9219&lt;Settings!$B$8,"Critical",IF($T9219&lt;Settings!$B$9,"Semi Critical","Non Critical")))</f>
        <v/>
      </c>
      <c r="V9219" s="28" t="n"/>
      <c r="Z9219">
        <f>IF($B9219="","",IFERROR(VLOOKUP($B9219,'Plan HC for CCA'!$A:$B,2,0),""))</f>
        <v/>
      </c>
      <c r="AA9219">
        <f>IF(OR($B9219="",$Z9219=""),"",IF(N($M9219)&lt;$Z9219,"Delta","No Delta"))</f>
        <v/>
      </c>
      <c r="AB9219">
        <f>IF(OR($B9219="",$Z9219=""),"",MAX(0,$Z9219-N($M9219)))</f>
        <v/>
      </c>
      <c r="AC9219" s="46">
        <f>IF($B9219="","",IFERROR(INDEX('CCA Util %'!$H:$H,MATCH($B9219,'CCA Util %'!$E:$E,0)),""))</f>
        <v/>
      </c>
      <c r="AD9219">
        <f>IF($B9219="","",IFERROR(INDEX('CCA Util %'!$G:$G,MATCH($B9219,'CCA Util %'!$E:$E,0)),""))</f>
        <v/>
      </c>
      <c r="AE9219">
        <f>IF(OR($B9219="",$U9219=""),"",$U9219&amp;" &amp; "&amp;IF(OR($AD9219="",$AD9219=0),"Util NA",$AD9219&amp;" Util"))</f>
        <v/>
      </c>
    </row>
    <row r="9220" ht="15.75" customHeight="1" s="42">
      <c r="A9220" s="41" t="n"/>
      <c r="G9220" s="38" t="n"/>
      <c r="H9220" s="38" t="n"/>
      <c r="I9220" s="38" t="n"/>
      <c r="J9220" s="38" t="n"/>
      <c r="K9220" s="38" t="n"/>
      <c r="L9220" s="38" t="n"/>
      <c r="N9220" s="36">
        <f>IF($B9220="","",IF($C9220="SUPERSTORE","Superstore","DH"))</f>
        <v/>
      </c>
      <c r="O9220" s="36">
        <f>IF($B9220="","",IFERROR(VLOOKUP($B9220,Mapping!$A:$C,2,0),"Not Mapped"))</f>
        <v/>
      </c>
      <c r="P9220" s="36">
        <f>IF($B9220="","",IFERROR(VLOOKUP($B9220,Mapping!$A:$C,3,0),"Not Mapped"))</f>
        <v/>
      </c>
      <c r="Q9220" s="36">
        <f>IF($B9220="","",IFERROR(VLOOKUP($O9220,Leaders!$A:$B,2,0),"Not Mapped"))</f>
        <v/>
      </c>
      <c r="R9220" s="36">
        <f>IF($B9220="","",IF(COUNTIF(Exclusions!$A:$A,$B9220)&gt;0,"Yes","No"))</f>
        <v/>
      </c>
      <c r="S9220" s="38">
        <f>IF($B9220="","",MIN(1,DAY($A9220)/IF($N9220="Superstore",Settings!$B$5,Settings!$B$4)))</f>
        <v/>
      </c>
      <c r="T9220" s="38">
        <f>IF(OR($B9220="",$G9220="",$S9220=0),"",$G9220/$S9220)</f>
        <v/>
      </c>
      <c r="U9220" s="36">
        <f>IF($T9220="","",IF($T9220&lt;Settings!$B$8,"Critical",IF($T9220&lt;Settings!$B$9,"Semi Critical","Non Critical")))</f>
        <v/>
      </c>
      <c r="V9220" s="28" t="n"/>
      <c r="Z9220">
        <f>IF($B9220="","",IFERROR(VLOOKUP($B9220,'Plan HC for CCA'!$A:$B,2,0),""))</f>
        <v/>
      </c>
      <c r="AA9220">
        <f>IF(OR($B9220="",$Z9220=""),"",IF(N($M9220)&lt;$Z9220,"Delta","No Delta"))</f>
        <v/>
      </c>
      <c r="AB9220">
        <f>IF(OR($B9220="",$Z9220=""),"",MAX(0,$Z9220-N($M9220)))</f>
        <v/>
      </c>
      <c r="AC9220" s="46">
        <f>IF($B9220="","",IFERROR(INDEX('CCA Util %'!$H:$H,MATCH($B9220,'CCA Util %'!$E:$E,0)),""))</f>
        <v/>
      </c>
      <c r="AD9220">
        <f>IF($B9220="","",IFERROR(INDEX('CCA Util %'!$G:$G,MATCH($B9220,'CCA Util %'!$E:$E,0)),""))</f>
        <v/>
      </c>
      <c r="AE9220">
        <f>IF(OR($B9220="",$U9220=""),"",$U9220&amp;" &amp; "&amp;IF(OR($AD9220="",$AD9220=0),"Util NA",$AD9220&amp;" Util"))</f>
        <v/>
      </c>
    </row>
    <row r="9221" ht="15.75" customHeight="1" s="42">
      <c r="A9221" s="41" t="n"/>
      <c r="G9221" s="38" t="n"/>
      <c r="H9221" s="38" t="n"/>
      <c r="I9221" s="38" t="n"/>
      <c r="J9221" s="38" t="n"/>
      <c r="K9221" s="38" t="n"/>
      <c r="L9221" s="38" t="n"/>
      <c r="N9221" s="36">
        <f>IF($B9221="","",IF($C9221="SUPERSTORE","Superstore","DH"))</f>
        <v/>
      </c>
      <c r="O9221" s="36">
        <f>IF($B9221="","",IFERROR(VLOOKUP($B9221,Mapping!$A:$C,2,0),"Not Mapped"))</f>
        <v/>
      </c>
      <c r="P9221" s="36">
        <f>IF($B9221="","",IFERROR(VLOOKUP($B9221,Mapping!$A:$C,3,0),"Not Mapped"))</f>
        <v/>
      </c>
      <c r="Q9221" s="36">
        <f>IF($B9221="","",IFERROR(VLOOKUP($O9221,Leaders!$A:$B,2,0),"Not Mapped"))</f>
        <v/>
      </c>
      <c r="R9221" s="36">
        <f>IF($B9221="","",IF(COUNTIF(Exclusions!$A:$A,$B9221)&gt;0,"Yes","No"))</f>
        <v/>
      </c>
      <c r="S9221" s="38">
        <f>IF($B9221="","",MIN(1,DAY($A9221)/IF($N9221="Superstore",Settings!$B$5,Settings!$B$4)))</f>
        <v/>
      </c>
      <c r="T9221" s="38">
        <f>IF(OR($B9221="",$G9221="",$S9221=0),"",$G9221/$S9221)</f>
        <v/>
      </c>
      <c r="U9221" s="36">
        <f>IF($T9221="","",IF($T9221&lt;Settings!$B$8,"Critical",IF($T9221&lt;Settings!$B$9,"Semi Critical","Non Critical")))</f>
        <v/>
      </c>
      <c r="V9221" s="28" t="n"/>
      <c r="Z9221">
        <f>IF($B9221="","",IFERROR(VLOOKUP($B9221,'Plan HC for CCA'!$A:$B,2,0),""))</f>
        <v/>
      </c>
      <c r="AA9221">
        <f>IF(OR($B9221="",$Z9221=""),"",IF(N($M9221)&lt;$Z9221,"Delta","No Delta"))</f>
        <v/>
      </c>
      <c r="AB9221">
        <f>IF(OR($B9221="",$Z9221=""),"",MAX(0,$Z9221-N($M9221)))</f>
        <v/>
      </c>
      <c r="AC9221" s="46">
        <f>IF($B9221="","",IFERROR(INDEX('CCA Util %'!$H:$H,MATCH($B9221,'CCA Util %'!$E:$E,0)),""))</f>
        <v/>
      </c>
      <c r="AD9221">
        <f>IF($B9221="","",IFERROR(INDEX('CCA Util %'!$G:$G,MATCH($B9221,'CCA Util %'!$E:$E,0)),""))</f>
        <v/>
      </c>
      <c r="AE9221">
        <f>IF(OR($B9221="",$U9221=""),"",$U9221&amp;" &amp; "&amp;IF(OR($AD9221="",$AD9221=0),"Util NA",$AD9221&amp;" Util"))</f>
        <v/>
      </c>
    </row>
    <row r="9222" ht="15.75" customHeight="1" s="42">
      <c r="A9222" s="41" t="n"/>
      <c r="G9222" s="38" t="n"/>
      <c r="H9222" s="38" t="n"/>
      <c r="I9222" s="38" t="n"/>
      <c r="J9222" s="38" t="n"/>
      <c r="K9222" s="38" t="n"/>
      <c r="L9222" s="38" t="n"/>
      <c r="N9222" s="36">
        <f>IF($B9222="","",IF($C9222="SUPERSTORE","Superstore","DH"))</f>
        <v/>
      </c>
      <c r="O9222" s="36">
        <f>IF($B9222="","",IFERROR(VLOOKUP($B9222,Mapping!$A:$C,2,0),"Not Mapped"))</f>
        <v/>
      </c>
      <c r="P9222" s="36">
        <f>IF($B9222="","",IFERROR(VLOOKUP($B9222,Mapping!$A:$C,3,0),"Not Mapped"))</f>
        <v/>
      </c>
      <c r="Q9222" s="36">
        <f>IF($B9222="","",IFERROR(VLOOKUP($O9222,Leaders!$A:$B,2,0),"Not Mapped"))</f>
        <v/>
      </c>
      <c r="R9222" s="36">
        <f>IF($B9222="","",IF(COUNTIF(Exclusions!$A:$A,$B9222)&gt;0,"Yes","No"))</f>
        <v/>
      </c>
      <c r="S9222" s="38">
        <f>IF($B9222="","",MIN(1,DAY($A9222)/IF($N9222="Superstore",Settings!$B$5,Settings!$B$4)))</f>
        <v/>
      </c>
      <c r="T9222" s="38">
        <f>IF(OR($B9222="",$G9222="",$S9222=0),"",$G9222/$S9222)</f>
        <v/>
      </c>
      <c r="U9222" s="36">
        <f>IF($T9222="","",IF($T9222&lt;Settings!$B$8,"Critical",IF($T9222&lt;Settings!$B$9,"Semi Critical","Non Critical")))</f>
        <v/>
      </c>
      <c r="V9222" s="28" t="n"/>
      <c r="Z9222">
        <f>IF($B9222="","",IFERROR(VLOOKUP($B9222,'Plan HC for CCA'!$A:$B,2,0),""))</f>
        <v/>
      </c>
      <c r="AA9222">
        <f>IF(OR($B9222="",$Z9222=""),"",IF(N($M9222)&lt;$Z9222,"Delta","No Delta"))</f>
        <v/>
      </c>
      <c r="AB9222">
        <f>IF(OR($B9222="",$Z9222=""),"",MAX(0,$Z9222-N($M9222)))</f>
        <v/>
      </c>
      <c r="AC9222" s="46">
        <f>IF($B9222="","",IFERROR(INDEX('CCA Util %'!$H:$H,MATCH($B9222,'CCA Util %'!$E:$E,0)),""))</f>
        <v/>
      </c>
      <c r="AD9222">
        <f>IF($B9222="","",IFERROR(INDEX('CCA Util %'!$G:$G,MATCH($B9222,'CCA Util %'!$E:$E,0)),""))</f>
        <v/>
      </c>
      <c r="AE9222">
        <f>IF(OR($B9222="",$U9222=""),"",$U9222&amp;" &amp; "&amp;IF(OR($AD9222="",$AD9222=0),"Util NA",$AD9222&amp;" Util"))</f>
        <v/>
      </c>
    </row>
    <row r="9223" ht="15.75" customHeight="1" s="42">
      <c r="A9223" s="41" t="n"/>
      <c r="G9223" s="38" t="n"/>
      <c r="H9223" s="38" t="n"/>
      <c r="I9223" s="38" t="n"/>
      <c r="J9223" s="38" t="n"/>
      <c r="K9223" s="38" t="n"/>
      <c r="L9223" s="38" t="n"/>
      <c r="N9223" s="36">
        <f>IF($B9223="","",IF($C9223="SUPERSTORE","Superstore","DH"))</f>
        <v/>
      </c>
      <c r="O9223" s="36">
        <f>IF($B9223="","",IFERROR(VLOOKUP($B9223,Mapping!$A:$C,2,0),"Not Mapped"))</f>
        <v/>
      </c>
      <c r="P9223" s="36">
        <f>IF($B9223="","",IFERROR(VLOOKUP($B9223,Mapping!$A:$C,3,0),"Not Mapped"))</f>
        <v/>
      </c>
      <c r="Q9223" s="36">
        <f>IF($B9223="","",IFERROR(VLOOKUP($O9223,Leaders!$A:$B,2,0),"Not Mapped"))</f>
        <v/>
      </c>
      <c r="R9223" s="36">
        <f>IF($B9223="","",IF(COUNTIF(Exclusions!$A:$A,$B9223)&gt;0,"Yes","No"))</f>
        <v/>
      </c>
      <c r="S9223" s="38">
        <f>IF($B9223="","",MIN(1,DAY($A9223)/IF($N9223="Superstore",Settings!$B$5,Settings!$B$4)))</f>
        <v/>
      </c>
      <c r="T9223" s="38">
        <f>IF(OR($B9223="",$G9223="",$S9223=0),"",$G9223/$S9223)</f>
        <v/>
      </c>
      <c r="U9223" s="36">
        <f>IF($T9223="","",IF($T9223&lt;Settings!$B$8,"Critical",IF($T9223&lt;Settings!$B$9,"Semi Critical","Non Critical")))</f>
        <v/>
      </c>
      <c r="V9223" s="28" t="n"/>
      <c r="Z9223">
        <f>IF($B9223="","",IFERROR(VLOOKUP($B9223,'Plan HC for CCA'!$A:$B,2,0),""))</f>
        <v/>
      </c>
      <c r="AA9223">
        <f>IF(OR($B9223="",$Z9223=""),"",IF(N($M9223)&lt;$Z9223,"Delta","No Delta"))</f>
        <v/>
      </c>
      <c r="AB9223">
        <f>IF(OR($B9223="",$Z9223=""),"",MAX(0,$Z9223-N($M9223)))</f>
        <v/>
      </c>
      <c r="AC9223" s="46">
        <f>IF($B9223="","",IFERROR(INDEX('CCA Util %'!$H:$H,MATCH($B9223,'CCA Util %'!$E:$E,0)),""))</f>
        <v/>
      </c>
      <c r="AD9223">
        <f>IF($B9223="","",IFERROR(INDEX('CCA Util %'!$G:$G,MATCH($B9223,'CCA Util %'!$E:$E,0)),""))</f>
        <v/>
      </c>
      <c r="AE9223">
        <f>IF(OR($B9223="",$U9223=""),"",$U9223&amp;" &amp; "&amp;IF(OR($AD9223="",$AD9223=0),"Util NA",$AD9223&amp;" Util"))</f>
        <v/>
      </c>
    </row>
    <row r="9224" ht="15.75" customHeight="1" s="42">
      <c r="A9224" s="41" t="n"/>
      <c r="G9224" s="38" t="n"/>
      <c r="H9224" s="38" t="n"/>
      <c r="I9224" s="38" t="n"/>
      <c r="J9224" s="38" t="n"/>
      <c r="K9224" s="38" t="n"/>
      <c r="L9224" s="38" t="n"/>
      <c r="N9224" s="36">
        <f>IF($B9224="","",IF($C9224="SUPERSTORE","Superstore","DH"))</f>
        <v/>
      </c>
      <c r="O9224" s="36">
        <f>IF($B9224="","",IFERROR(VLOOKUP($B9224,Mapping!$A:$C,2,0),"Not Mapped"))</f>
        <v/>
      </c>
      <c r="P9224" s="36">
        <f>IF($B9224="","",IFERROR(VLOOKUP($B9224,Mapping!$A:$C,3,0),"Not Mapped"))</f>
        <v/>
      </c>
      <c r="Q9224" s="36">
        <f>IF($B9224="","",IFERROR(VLOOKUP($O9224,Leaders!$A:$B,2,0),"Not Mapped"))</f>
        <v/>
      </c>
      <c r="R9224" s="36">
        <f>IF($B9224="","",IF(COUNTIF(Exclusions!$A:$A,$B9224)&gt;0,"Yes","No"))</f>
        <v/>
      </c>
      <c r="S9224" s="38">
        <f>IF($B9224="","",MIN(1,DAY($A9224)/IF($N9224="Superstore",Settings!$B$5,Settings!$B$4)))</f>
        <v/>
      </c>
      <c r="T9224" s="38">
        <f>IF(OR($B9224="",$G9224="",$S9224=0),"",$G9224/$S9224)</f>
        <v/>
      </c>
      <c r="U9224" s="36">
        <f>IF($T9224="","",IF($T9224&lt;Settings!$B$8,"Critical",IF($T9224&lt;Settings!$B$9,"Semi Critical","Non Critical")))</f>
        <v/>
      </c>
      <c r="V9224" s="28" t="n"/>
      <c r="Z9224">
        <f>IF($B9224="","",IFERROR(VLOOKUP($B9224,'Plan HC for CCA'!$A:$B,2,0),""))</f>
        <v/>
      </c>
      <c r="AA9224">
        <f>IF(OR($B9224="",$Z9224=""),"",IF(N($M9224)&lt;$Z9224,"Delta","No Delta"))</f>
        <v/>
      </c>
      <c r="AB9224">
        <f>IF(OR($B9224="",$Z9224=""),"",MAX(0,$Z9224-N($M9224)))</f>
        <v/>
      </c>
      <c r="AC9224" s="46">
        <f>IF($B9224="","",IFERROR(INDEX('CCA Util %'!$H:$H,MATCH($B9224,'CCA Util %'!$E:$E,0)),""))</f>
        <v/>
      </c>
      <c r="AD9224">
        <f>IF($B9224="","",IFERROR(INDEX('CCA Util %'!$G:$G,MATCH($B9224,'CCA Util %'!$E:$E,0)),""))</f>
        <v/>
      </c>
      <c r="AE9224">
        <f>IF(OR($B9224="",$U9224=""),"",$U9224&amp;" &amp; "&amp;IF(OR($AD9224="",$AD9224=0),"Util NA",$AD9224&amp;" Util"))</f>
        <v/>
      </c>
    </row>
    <row r="9225" ht="15.75" customHeight="1" s="42">
      <c r="A9225" s="41" t="n"/>
      <c r="G9225" s="38" t="n"/>
      <c r="H9225" s="38" t="n"/>
      <c r="I9225" s="38" t="n"/>
      <c r="J9225" s="38" t="n"/>
      <c r="K9225" s="38" t="n"/>
      <c r="L9225" s="38" t="n"/>
      <c r="N9225" s="36">
        <f>IF($B9225="","",IF($C9225="SUPERSTORE","Superstore","DH"))</f>
        <v/>
      </c>
      <c r="O9225" s="36">
        <f>IF($B9225="","",IFERROR(VLOOKUP($B9225,Mapping!$A:$C,2,0),"Not Mapped"))</f>
        <v/>
      </c>
      <c r="P9225" s="36">
        <f>IF($B9225="","",IFERROR(VLOOKUP($B9225,Mapping!$A:$C,3,0),"Not Mapped"))</f>
        <v/>
      </c>
      <c r="Q9225" s="36">
        <f>IF($B9225="","",IFERROR(VLOOKUP($O9225,Leaders!$A:$B,2,0),"Not Mapped"))</f>
        <v/>
      </c>
      <c r="R9225" s="36">
        <f>IF($B9225="","",IF(COUNTIF(Exclusions!$A:$A,$B9225)&gt;0,"Yes","No"))</f>
        <v/>
      </c>
      <c r="S9225" s="38">
        <f>IF($B9225="","",MIN(1,DAY($A9225)/IF($N9225="Superstore",Settings!$B$5,Settings!$B$4)))</f>
        <v/>
      </c>
      <c r="T9225" s="38">
        <f>IF(OR($B9225="",$G9225="",$S9225=0),"",$G9225/$S9225)</f>
        <v/>
      </c>
      <c r="U9225" s="36">
        <f>IF($T9225="","",IF($T9225&lt;Settings!$B$8,"Critical",IF($T9225&lt;Settings!$B$9,"Semi Critical","Non Critical")))</f>
        <v/>
      </c>
      <c r="V9225" s="28" t="n"/>
      <c r="Z9225">
        <f>IF($B9225="","",IFERROR(VLOOKUP($B9225,'Plan HC for CCA'!$A:$B,2,0),""))</f>
        <v/>
      </c>
      <c r="AA9225">
        <f>IF(OR($B9225="",$Z9225=""),"",IF(N($M9225)&lt;$Z9225,"Delta","No Delta"))</f>
        <v/>
      </c>
      <c r="AB9225">
        <f>IF(OR($B9225="",$Z9225=""),"",MAX(0,$Z9225-N($M9225)))</f>
        <v/>
      </c>
      <c r="AC9225" s="46">
        <f>IF($B9225="","",IFERROR(INDEX('CCA Util %'!$H:$H,MATCH($B9225,'CCA Util %'!$E:$E,0)),""))</f>
        <v/>
      </c>
      <c r="AD9225">
        <f>IF($B9225="","",IFERROR(INDEX('CCA Util %'!$G:$G,MATCH($B9225,'CCA Util %'!$E:$E,0)),""))</f>
        <v/>
      </c>
      <c r="AE9225">
        <f>IF(OR($B9225="",$U9225=""),"",$U9225&amp;" &amp; "&amp;IF(OR($AD9225="",$AD9225=0),"Util NA",$AD9225&amp;" Util"))</f>
        <v/>
      </c>
    </row>
    <row r="9226" ht="15.75" customHeight="1" s="42">
      <c r="A9226" s="41" t="n"/>
      <c r="G9226" s="38" t="n"/>
      <c r="H9226" s="38" t="n"/>
      <c r="I9226" s="38" t="n"/>
      <c r="J9226" s="38" t="n"/>
      <c r="K9226" s="38" t="n"/>
      <c r="L9226" s="38" t="n"/>
      <c r="N9226" s="36">
        <f>IF($B9226="","",IF($C9226="SUPERSTORE","Superstore","DH"))</f>
        <v/>
      </c>
      <c r="O9226" s="36">
        <f>IF($B9226="","",IFERROR(VLOOKUP($B9226,Mapping!$A:$C,2,0),"Not Mapped"))</f>
        <v/>
      </c>
      <c r="P9226" s="36">
        <f>IF($B9226="","",IFERROR(VLOOKUP($B9226,Mapping!$A:$C,3,0),"Not Mapped"))</f>
        <v/>
      </c>
      <c r="Q9226" s="36">
        <f>IF($B9226="","",IFERROR(VLOOKUP($O9226,Leaders!$A:$B,2,0),"Not Mapped"))</f>
        <v/>
      </c>
      <c r="R9226" s="36">
        <f>IF($B9226="","",IF(COUNTIF(Exclusions!$A:$A,$B9226)&gt;0,"Yes","No"))</f>
        <v/>
      </c>
      <c r="S9226" s="38">
        <f>IF($B9226="","",MIN(1,DAY($A9226)/IF($N9226="Superstore",Settings!$B$5,Settings!$B$4)))</f>
        <v/>
      </c>
      <c r="T9226" s="38">
        <f>IF(OR($B9226="",$G9226="",$S9226=0),"",$G9226/$S9226)</f>
        <v/>
      </c>
      <c r="U9226" s="36">
        <f>IF($T9226="","",IF($T9226&lt;Settings!$B$8,"Critical",IF($T9226&lt;Settings!$B$9,"Semi Critical","Non Critical")))</f>
        <v/>
      </c>
      <c r="V9226" s="28" t="n"/>
      <c r="Z9226">
        <f>IF($B9226="","",IFERROR(VLOOKUP($B9226,'Plan HC for CCA'!$A:$B,2,0),""))</f>
        <v/>
      </c>
      <c r="AA9226">
        <f>IF(OR($B9226="",$Z9226=""),"",IF(N($M9226)&lt;$Z9226,"Delta","No Delta"))</f>
        <v/>
      </c>
      <c r="AB9226">
        <f>IF(OR($B9226="",$Z9226=""),"",MAX(0,$Z9226-N($M9226)))</f>
        <v/>
      </c>
      <c r="AC9226" s="46">
        <f>IF($B9226="","",IFERROR(INDEX('CCA Util %'!$H:$H,MATCH($B9226,'CCA Util %'!$E:$E,0)),""))</f>
        <v/>
      </c>
      <c r="AD9226">
        <f>IF($B9226="","",IFERROR(INDEX('CCA Util %'!$G:$G,MATCH($B9226,'CCA Util %'!$E:$E,0)),""))</f>
        <v/>
      </c>
      <c r="AE9226">
        <f>IF(OR($B9226="",$U9226=""),"",$U9226&amp;" &amp; "&amp;IF(OR($AD9226="",$AD9226=0),"Util NA",$AD9226&amp;" Util"))</f>
        <v/>
      </c>
    </row>
    <row r="9227" ht="15.75" customHeight="1" s="42">
      <c r="A9227" s="41" t="n"/>
      <c r="G9227" s="38" t="n"/>
      <c r="H9227" s="38" t="n"/>
      <c r="I9227" s="38" t="n"/>
      <c r="J9227" s="38" t="n"/>
      <c r="K9227" s="38" t="n"/>
      <c r="L9227" s="38" t="n"/>
      <c r="N9227" s="36">
        <f>IF($B9227="","",IF($C9227="SUPERSTORE","Superstore","DH"))</f>
        <v/>
      </c>
      <c r="O9227" s="36">
        <f>IF($B9227="","",IFERROR(VLOOKUP($B9227,Mapping!$A:$C,2,0),"Not Mapped"))</f>
        <v/>
      </c>
      <c r="P9227" s="36">
        <f>IF($B9227="","",IFERROR(VLOOKUP($B9227,Mapping!$A:$C,3,0),"Not Mapped"))</f>
        <v/>
      </c>
      <c r="Q9227" s="36">
        <f>IF($B9227="","",IFERROR(VLOOKUP($O9227,Leaders!$A:$B,2,0),"Not Mapped"))</f>
        <v/>
      </c>
      <c r="R9227" s="36">
        <f>IF($B9227="","",IF(COUNTIF(Exclusions!$A:$A,$B9227)&gt;0,"Yes","No"))</f>
        <v/>
      </c>
      <c r="S9227" s="38">
        <f>IF($B9227="","",MIN(1,DAY($A9227)/IF($N9227="Superstore",Settings!$B$5,Settings!$B$4)))</f>
        <v/>
      </c>
      <c r="T9227" s="38">
        <f>IF(OR($B9227="",$G9227="",$S9227=0),"",$G9227/$S9227)</f>
        <v/>
      </c>
      <c r="U9227" s="36">
        <f>IF($T9227="","",IF($T9227&lt;Settings!$B$8,"Critical",IF($T9227&lt;Settings!$B$9,"Semi Critical","Non Critical")))</f>
        <v/>
      </c>
      <c r="V9227" s="28" t="n"/>
      <c r="Z9227">
        <f>IF($B9227="","",IFERROR(VLOOKUP($B9227,'Plan HC for CCA'!$A:$B,2,0),""))</f>
        <v/>
      </c>
      <c r="AA9227">
        <f>IF(OR($B9227="",$Z9227=""),"",IF(N($M9227)&lt;$Z9227,"Delta","No Delta"))</f>
        <v/>
      </c>
      <c r="AB9227">
        <f>IF(OR($B9227="",$Z9227=""),"",MAX(0,$Z9227-N($M9227)))</f>
        <v/>
      </c>
      <c r="AC9227" s="46">
        <f>IF($B9227="","",IFERROR(INDEX('CCA Util %'!$H:$H,MATCH($B9227,'CCA Util %'!$E:$E,0)),""))</f>
        <v/>
      </c>
      <c r="AD9227">
        <f>IF($B9227="","",IFERROR(INDEX('CCA Util %'!$G:$G,MATCH($B9227,'CCA Util %'!$E:$E,0)),""))</f>
        <v/>
      </c>
      <c r="AE9227">
        <f>IF(OR($B9227="",$U9227=""),"",$U9227&amp;" &amp; "&amp;IF(OR($AD9227="",$AD9227=0),"Util NA",$AD9227&amp;" Util"))</f>
        <v/>
      </c>
    </row>
    <row r="9228" ht="15.75" customHeight="1" s="42">
      <c r="A9228" s="41" t="n"/>
      <c r="G9228" s="38" t="n"/>
      <c r="H9228" s="38" t="n"/>
      <c r="I9228" s="38" t="n"/>
      <c r="J9228" s="38" t="n"/>
      <c r="K9228" s="38" t="n"/>
      <c r="L9228" s="38" t="n"/>
      <c r="N9228" s="36">
        <f>IF($B9228="","",IF($C9228="SUPERSTORE","Superstore","DH"))</f>
        <v/>
      </c>
      <c r="O9228" s="36">
        <f>IF($B9228="","",IFERROR(VLOOKUP($B9228,Mapping!$A:$C,2,0),"Not Mapped"))</f>
        <v/>
      </c>
      <c r="P9228" s="36">
        <f>IF($B9228="","",IFERROR(VLOOKUP($B9228,Mapping!$A:$C,3,0),"Not Mapped"))</f>
        <v/>
      </c>
      <c r="Q9228" s="36">
        <f>IF($B9228="","",IFERROR(VLOOKUP($O9228,Leaders!$A:$B,2,0),"Not Mapped"))</f>
        <v/>
      </c>
      <c r="R9228" s="36">
        <f>IF($B9228="","",IF(COUNTIF(Exclusions!$A:$A,$B9228)&gt;0,"Yes","No"))</f>
        <v/>
      </c>
      <c r="S9228" s="38">
        <f>IF($B9228="","",MIN(1,DAY($A9228)/IF($N9228="Superstore",Settings!$B$5,Settings!$B$4)))</f>
        <v/>
      </c>
      <c r="T9228" s="38">
        <f>IF(OR($B9228="",$G9228="",$S9228=0),"",$G9228/$S9228)</f>
        <v/>
      </c>
      <c r="U9228" s="36">
        <f>IF($T9228="","",IF($T9228&lt;Settings!$B$8,"Critical",IF($T9228&lt;Settings!$B$9,"Semi Critical","Non Critical")))</f>
        <v/>
      </c>
      <c r="V9228" s="28" t="n"/>
      <c r="Z9228">
        <f>IF($B9228="","",IFERROR(VLOOKUP($B9228,'Plan HC for CCA'!$A:$B,2,0),""))</f>
        <v/>
      </c>
      <c r="AA9228">
        <f>IF(OR($B9228="",$Z9228=""),"",IF(N($M9228)&lt;$Z9228,"Delta","No Delta"))</f>
        <v/>
      </c>
      <c r="AB9228">
        <f>IF(OR($B9228="",$Z9228=""),"",MAX(0,$Z9228-N($M9228)))</f>
        <v/>
      </c>
      <c r="AC9228" s="46">
        <f>IF($B9228="","",IFERROR(INDEX('CCA Util %'!$H:$H,MATCH($B9228,'CCA Util %'!$E:$E,0)),""))</f>
        <v/>
      </c>
      <c r="AD9228">
        <f>IF($B9228="","",IFERROR(INDEX('CCA Util %'!$G:$G,MATCH($B9228,'CCA Util %'!$E:$E,0)),""))</f>
        <v/>
      </c>
      <c r="AE9228">
        <f>IF(OR($B9228="",$U9228=""),"",$U9228&amp;" &amp; "&amp;IF(OR($AD9228="",$AD9228=0),"Util NA",$AD9228&amp;" Util"))</f>
        <v/>
      </c>
    </row>
    <row r="9229" ht="15.75" customHeight="1" s="42">
      <c r="A9229" s="41" t="n"/>
      <c r="G9229" s="38" t="n"/>
      <c r="H9229" s="38" t="n"/>
      <c r="I9229" s="38" t="n"/>
      <c r="J9229" s="38" t="n"/>
      <c r="K9229" s="38" t="n"/>
      <c r="L9229" s="38" t="n"/>
      <c r="N9229" s="36">
        <f>IF($B9229="","",IF($C9229="SUPERSTORE","Superstore","DH"))</f>
        <v/>
      </c>
      <c r="O9229" s="36">
        <f>IF($B9229="","",IFERROR(VLOOKUP($B9229,Mapping!$A:$C,2,0),"Not Mapped"))</f>
        <v/>
      </c>
      <c r="P9229" s="36">
        <f>IF($B9229="","",IFERROR(VLOOKUP($B9229,Mapping!$A:$C,3,0),"Not Mapped"))</f>
        <v/>
      </c>
      <c r="Q9229" s="36">
        <f>IF($B9229="","",IFERROR(VLOOKUP($O9229,Leaders!$A:$B,2,0),"Not Mapped"))</f>
        <v/>
      </c>
      <c r="R9229" s="36">
        <f>IF($B9229="","",IF(COUNTIF(Exclusions!$A:$A,$B9229)&gt;0,"Yes","No"))</f>
        <v/>
      </c>
      <c r="S9229" s="38">
        <f>IF($B9229="","",MIN(1,DAY($A9229)/IF($N9229="Superstore",Settings!$B$5,Settings!$B$4)))</f>
        <v/>
      </c>
      <c r="T9229" s="38">
        <f>IF(OR($B9229="",$G9229="",$S9229=0),"",$G9229/$S9229)</f>
        <v/>
      </c>
      <c r="U9229" s="36">
        <f>IF($T9229="","",IF($T9229&lt;Settings!$B$8,"Critical",IF($T9229&lt;Settings!$B$9,"Semi Critical","Non Critical")))</f>
        <v/>
      </c>
      <c r="V9229" s="28" t="n"/>
      <c r="Z9229">
        <f>IF($B9229="","",IFERROR(VLOOKUP($B9229,'Plan HC for CCA'!$A:$B,2,0),""))</f>
        <v/>
      </c>
      <c r="AA9229">
        <f>IF(OR($B9229="",$Z9229=""),"",IF(N($M9229)&lt;$Z9229,"Delta","No Delta"))</f>
        <v/>
      </c>
      <c r="AB9229">
        <f>IF(OR($B9229="",$Z9229=""),"",MAX(0,$Z9229-N($M9229)))</f>
        <v/>
      </c>
      <c r="AC9229" s="46">
        <f>IF($B9229="","",IFERROR(INDEX('CCA Util %'!$H:$H,MATCH($B9229,'CCA Util %'!$E:$E,0)),""))</f>
        <v/>
      </c>
      <c r="AD9229">
        <f>IF($B9229="","",IFERROR(INDEX('CCA Util %'!$G:$G,MATCH($B9229,'CCA Util %'!$E:$E,0)),""))</f>
        <v/>
      </c>
      <c r="AE9229">
        <f>IF(OR($B9229="",$U9229=""),"",$U9229&amp;" &amp; "&amp;IF(OR($AD9229="",$AD9229=0),"Util NA",$AD9229&amp;" Util"))</f>
        <v/>
      </c>
    </row>
    <row r="9230" ht="15.75" customHeight="1" s="42">
      <c r="A9230" s="41" t="n"/>
      <c r="G9230" s="38" t="n"/>
      <c r="H9230" s="38" t="n"/>
      <c r="I9230" s="38" t="n"/>
      <c r="J9230" s="38" t="n"/>
      <c r="K9230" s="38" t="n"/>
      <c r="L9230" s="38" t="n"/>
      <c r="N9230" s="36">
        <f>IF($B9230="","",IF($C9230="SUPERSTORE","Superstore","DH"))</f>
        <v/>
      </c>
      <c r="O9230" s="36">
        <f>IF($B9230="","",IFERROR(VLOOKUP($B9230,Mapping!$A:$C,2,0),"Not Mapped"))</f>
        <v/>
      </c>
      <c r="P9230" s="36">
        <f>IF($B9230="","",IFERROR(VLOOKUP($B9230,Mapping!$A:$C,3,0),"Not Mapped"))</f>
        <v/>
      </c>
      <c r="Q9230" s="36">
        <f>IF($B9230="","",IFERROR(VLOOKUP($O9230,Leaders!$A:$B,2,0),"Not Mapped"))</f>
        <v/>
      </c>
      <c r="R9230" s="36">
        <f>IF($B9230="","",IF(COUNTIF(Exclusions!$A:$A,$B9230)&gt;0,"Yes","No"))</f>
        <v/>
      </c>
      <c r="S9230" s="38">
        <f>IF($B9230="","",MIN(1,DAY($A9230)/IF($N9230="Superstore",Settings!$B$5,Settings!$B$4)))</f>
        <v/>
      </c>
      <c r="T9230" s="38">
        <f>IF(OR($B9230="",$G9230="",$S9230=0),"",$G9230/$S9230)</f>
        <v/>
      </c>
      <c r="U9230" s="36">
        <f>IF($T9230="","",IF($T9230&lt;Settings!$B$8,"Critical",IF($T9230&lt;Settings!$B$9,"Semi Critical","Non Critical")))</f>
        <v/>
      </c>
      <c r="V9230" s="28" t="n"/>
      <c r="Z9230">
        <f>IF($B9230="","",IFERROR(VLOOKUP($B9230,'Plan HC for CCA'!$A:$B,2,0),""))</f>
        <v/>
      </c>
      <c r="AA9230">
        <f>IF(OR($B9230="",$Z9230=""),"",IF(N($M9230)&lt;$Z9230,"Delta","No Delta"))</f>
        <v/>
      </c>
      <c r="AB9230">
        <f>IF(OR($B9230="",$Z9230=""),"",MAX(0,$Z9230-N($M9230)))</f>
        <v/>
      </c>
      <c r="AC9230" s="46">
        <f>IF($B9230="","",IFERROR(INDEX('CCA Util %'!$H:$H,MATCH($B9230,'CCA Util %'!$E:$E,0)),""))</f>
        <v/>
      </c>
      <c r="AD9230">
        <f>IF($B9230="","",IFERROR(INDEX('CCA Util %'!$G:$G,MATCH($B9230,'CCA Util %'!$E:$E,0)),""))</f>
        <v/>
      </c>
      <c r="AE9230">
        <f>IF(OR($B9230="",$U9230=""),"",$U9230&amp;" &amp; "&amp;IF(OR($AD9230="",$AD9230=0),"Util NA",$AD9230&amp;" Util"))</f>
        <v/>
      </c>
    </row>
    <row r="9231" ht="15.75" customHeight="1" s="42">
      <c r="A9231" s="41" t="n"/>
      <c r="G9231" s="38" t="n"/>
      <c r="H9231" s="38" t="n"/>
      <c r="I9231" s="38" t="n"/>
      <c r="J9231" s="38" t="n"/>
      <c r="K9231" s="38" t="n"/>
      <c r="L9231" s="38" t="n"/>
      <c r="N9231" s="36">
        <f>IF($B9231="","",IF($C9231="SUPERSTORE","Superstore","DH"))</f>
        <v/>
      </c>
      <c r="O9231" s="36">
        <f>IF($B9231="","",IFERROR(VLOOKUP($B9231,Mapping!$A:$C,2,0),"Not Mapped"))</f>
        <v/>
      </c>
      <c r="P9231" s="36">
        <f>IF($B9231="","",IFERROR(VLOOKUP($B9231,Mapping!$A:$C,3,0),"Not Mapped"))</f>
        <v/>
      </c>
      <c r="Q9231" s="36">
        <f>IF($B9231="","",IFERROR(VLOOKUP($O9231,Leaders!$A:$B,2,0),"Not Mapped"))</f>
        <v/>
      </c>
      <c r="R9231" s="36">
        <f>IF($B9231="","",IF(COUNTIF(Exclusions!$A:$A,$B9231)&gt;0,"Yes","No"))</f>
        <v/>
      </c>
      <c r="S9231" s="38">
        <f>IF($B9231="","",MIN(1,DAY($A9231)/IF($N9231="Superstore",Settings!$B$5,Settings!$B$4)))</f>
        <v/>
      </c>
      <c r="T9231" s="38">
        <f>IF(OR($B9231="",$G9231="",$S9231=0),"",$G9231/$S9231)</f>
        <v/>
      </c>
      <c r="U9231" s="36">
        <f>IF($T9231="","",IF($T9231&lt;Settings!$B$8,"Critical",IF($T9231&lt;Settings!$B$9,"Semi Critical","Non Critical")))</f>
        <v/>
      </c>
      <c r="V9231" s="28" t="n"/>
      <c r="Z9231">
        <f>IF($B9231="","",IFERROR(VLOOKUP($B9231,'Plan HC for CCA'!$A:$B,2,0),""))</f>
        <v/>
      </c>
      <c r="AA9231">
        <f>IF(OR($B9231="",$Z9231=""),"",IF(N($M9231)&lt;$Z9231,"Delta","No Delta"))</f>
        <v/>
      </c>
      <c r="AB9231">
        <f>IF(OR($B9231="",$Z9231=""),"",MAX(0,$Z9231-N($M9231)))</f>
        <v/>
      </c>
      <c r="AC9231" s="46">
        <f>IF($B9231="","",IFERROR(INDEX('CCA Util %'!$H:$H,MATCH($B9231,'CCA Util %'!$E:$E,0)),""))</f>
        <v/>
      </c>
      <c r="AD9231">
        <f>IF($B9231="","",IFERROR(INDEX('CCA Util %'!$G:$G,MATCH($B9231,'CCA Util %'!$E:$E,0)),""))</f>
        <v/>
      </c>
      <c r="AE9231">
        <f>IF(OR($B9231="",$U9231=""),"",$U9231&amp;" &amp; "&amp;IF(OR($AD9231="",$AD9231=0),"Util NA",$AD9231&amp;" Util"))</f>
        <v/>
      </c>
    </row>
    <row r="9232" ht="15.75" customHeight="1" s="42">
      <c r="A9232" s="41" t="n"/>
      <c r="G9232" s="38" t="n"/>
      <c r="H9232" s="38" t="n"/>
      <c r="I9232" s="38" t="n"/>
      <c r="J9232" s="38" t="n"/>
      <c r="K9232" s="38" t="n"/>
      <c r="L9232" s="38" t="n"/>
      <c r="N9232" s="36">
        <f>IF($B9232="","",IF($C9232="SUPERSTORE","Superstore","DH"))</f>
        <v/>
      </c>
      <c r="O9232" s="36">
        <f>IF($B9232="","",IFERROR(VLOOKUP($B9232,Mapping!$A:$C,2,0),"Not Mapped"))</f>
        <v/>
      </c>
      <c r="P9232" s="36">
        <f>IF($B9232="","",IFERROR(VLOOKUP($B9232,Mapping!$A:$C,3,0),"Not Mapped"))</f>
        <v/>
      </c>
      <c r="Q9232" s="36">
        <f>IF($B9232="","",IFERROR(VLOOKUP($O9232,Leaders!$A:$B,2,0),"Not Mapped"))</f>
        <v/>
      </c>
      <c r="R9232" s="36">
        <f>IF($B9232="","",IF(COUNTIF(Exclusions!$A:$A,$B9232)&gt;0,"Yes","No"))</f>
        <v/>
      </c>
      <c r="S9232" s="38">
        <f>IF($B9232="","",MIN(1,DAY($A9232)/IF($N9232="Superstore",Settings!$B$5,Settings!$B$4)))</f>
        <v/>
      </c>
      <c r="T9232" s="38">
        <f>IF(OR($B9232="",$G9232="",$S9232=0),"",$G9232/$S9232)</f>
        <v/>
      </c>
      <c r="U9232" s="36">
        <f>IF($T9232="","",IF($T9232&lt;Settings!$B$8,"Critical",IF($T9232&lt;Settings!$B$9,"Semi Critical","Non Critical")))</f>
        <v/>
      </c>
      <c r="V9232" s="28" t="n"/>
      <c r="Z9232">
        <f>IF($B9232="","",IFERROR(VLOOKUP($B9232,'Plan HC for CCA'!$A:$B,2,0),""))</f>
        <v/>
      </c>
      <c r="AA9232">
        <f>IF(OR($B9232="",$Z9232=""),"",IF(N($M9232)&lt;$Z9232,"Delta","No Delta"))</f>
        <v/>
      </c>
      <c r="AB9232">
        <f>IF(OR($B9232="",$Z9232=""),"",MAX(0,$Z9232-N($M9232)))</f>
        <v/>
      </c>
      <c r="AC9232" s="46">
        <f>IF($B9232="","",IFERROR(INDEX('CCA Util %'!$H:$H,MATCH($B9232,'CCA Util %'!$E:$E,0)),""))</f>
        <v/>
      </c>
      <c r="AD9232">
        <f>IF($B9232="","",IFERROR(INDEX('CCA Util %'!$G:$G,MATCH($B9232,'CCA Util %'!$E:$E,0)),""))</f>
        <v/>
      </c>
      <c r="AE9232">
        <f>IF(OR($B9232="",$U9232=""),"",$U9232&amp;" &amp; "&amp;IF(OR($AD9232="",$AD9232=0),"Util NA",$AD9232&amp;" Util"))</f>
        <v/>
      </c>
    </row>
    <row r="9233" ht="15.75" customHeight="1" s="42">
      <c r="A9233" s="41" t="n"/>
      <c r="G9233" s="38" t="n"/>
      <c r="H9233" s="38" t="n"/>
      <c r="I9233" s="38" t="n"/>
      <c r="J9233" s="38" t="n"/>
      <c r="K9233" s="38" t="n"/>
      <c r="L9233" s="38" t="n"/>
      <c r="N9233" s="36">
        <f>IF($B9233="","",IF($C9233="SUPERSTORE","Superstore","DH"))</f>
        <v/>
      </c>
      <c r="O9233" s="36">
        <f>IF($B9233="","",IFERROR(VLOOKUP($B9233,Mapping!$A:$C,2,0),"Not Mapped"))</f>
        <v/>
      </c>
      <c r="P9233" s="36">
        <f>IF($B9233="","",IFERROR(VLOOKUP($B9233,Mapping!$A:$C,3,0),"Not Mapped"))</f>
        <v/>
      </c>
      <c r="Q9233" s="36">
        <f>IF($B9233="","",IFERROR(VLOOKUP($O9233,Leaders!$A:$B,2,0),"Not Mapped"))</f>
        <v/>
      </c>
      <c r="R9233" s="36">
        <f>IF($B9233="","",IF(COUNTIF(Exclusions!$A:$A,$B9233)&gt;0,"Yes","No"))</f>
        <v/>
      </c>
      <c r="S9233" s="38">
        <f>IF($B9233="","",MIN(1,DAY($A9233)/IF($N9233="Superstore",Settings!$B$5,Settings!$B$4)))</f>
        <v/>
      </c>
      <c r="T9233" s="38">
        <f>IF(OR($B9233="",$G9233="",$S9233=0),"",$G9233/$S9233)</f>
        <v/>
      </c>
      <c r="U9233" s="36">
        <f>IF($T9233="","",IF($T9233&lt;Settings!$B$8,"Critical",IF($T9233&lt;Settings!$B$9,"Semi Critical","Non Critical")))</f>
        <v/>
      </c>
      <c r="V9233" s="28" t="n"/>
      <c r="Z9233">
        <f>IF($B9233="","",IFERROR(VLOOKUP($B9233,'Plan HC for CCA'!$A:$B,2,0),""))</f>
        <v/>
      </c>
      <c r="AA9233">
        <f>IF(OR($B9233="",$Z9233=""),"",IF(N($M9233)&lt;$Z9233,"Delta","No Delta"))</f>
        <v/>
      </c>
      <c r="AB9233">
        <f>IF(OR($B9233="",$Z9233=""),"",MAX(0,$Z9233-N($M9233)))</f>
        <v/>
      </c>
      <c r="AC9233" s="46">
        <f>IF($B9233="","",IFERROR(INDEX('CCA Util %'!$H:$H,MATCH($B9233,'CCA Util %'!$E:$E,0)),""))</f>
        <v/>
      </c>
      <c r="AD9233">
        <f>IF($B9233="","",IFERROR(INDEX('CCA Util %'!$G:$G,MATCH($B9233,'CCA Util %'!$E:$E,0)),""))</f>
        <v/>
      </c>
      <c r="AE9233">
        <f>IF(OR($B9233="",$U9233=""),"",$U9233&amp;" &amp; "&amp;IF(OR($AD9233="",$AD9233=0),"Util NA",$AD9233&amp;" Util"))</f>
        <v/>
      </c>
    </row>
    <row r="9234" ht="15.75" customHeight="1" s="42">
      <c r="A9234" s="41" t="n"/>
      <c r="G9234" s="38" t="n"/>
      <c r="H9234" s="38" t="n"/>
      <c r="I9234" s="38" t="n"/>
      <c r="J9234" s="38" t="n"/>
      <c r="K9234" s="38" t="n"/>
      <c r="L9234" s="38" t="n"/>
      <c r="N9234" s="36">
        <f>IF($B9234="","",IF($C9234="SUPERSTORE","Superstore","DH"))</f>
        <v/>
      </c>
      <c r="O9234" s="36">
        <f>IF($B9234="","",IFERROR(VLOOKUP($B9234,Mapping!$A:$C,2,0),"Not Mapped"))</f>
        <v/>
      </c>
      <c r="P9234" s="36">
        <f>IF($B9234="","",IFERROR(VLOOKUP($B9234,Mapping!$A:$C,3,0),"Not Mapped"))</f>
        <v/>
      </c>
      <c r="Q9234" s="36">
        <f>IF($B9234="","",IFERROR(VLOOKUP($O9234,Leaders!$A:$B,2,0),"Not Mapped"))</f>
        <v/>
      </c>
      <c r="R9234" s="36">
        <f>IF($B9234="","",IF(COUNTIF(Exclusions!$A:$A,$B9234)&gt;0,"Yes","No"))</f>
        <v/>
      </c>
      <c r="S9234" s="38">
        <f>IF($B9234="","",MIN(1,DAY($A9234)/IF($N9234="Superstore",Settings!$B$5,Settings!$B$4)))</f>
        <v/>
      </c>
      <c r="T9234" s="38">
        <f>IF(OR($B9234="",$G9234="",$S9234=0),"",$G9234/$S9234)</f>
        <v/>
      </c>
      <c r="U9234" s="36">
        <f>IF($T9234="","",IF($T9234&lt;Settings!$B$8,"Critical",IF($T9234&lt;Settings!$B$9,"Semi Critical","Non Critical")))</f>
        <v/>
      </c>
      <c r="V9234" s="28" t="n"/>
      <c r="Z9234">
        <f>IF($B9234="","",IFERROR(VLOOKUP($B9234,'Plan HC for CCA'!$A:$B,2,0),""))</f>
        <v/>
      </c>
      <c r="AA9234">
        <f>IF(OR($B9234="",$Z9234=""),"",IF(N($M9234)&lt;$Z9234,"Delta","No Delta"))</f>
        <v/>
      </c>
      <c r="AB9234">
        <f>IF(OR($B9234="",$Z9234=""),"",MAX(0,$Z9234-N($M9234)))</f>
        <v/>
      </c>
      <c r="AC9234" s="46">
        <f>IF($B9234="","",IFERROR(INDEX('CCA Util %'!$H:$H,MATCH($B9234,'CCA Util %'!$E:$E,0)),""))</f>
        <v/>
      </c>
      <c r="AD9234">
        <f>IF($B9234="","",IFERROR(INDEX('CCA Util %'!$G:$G,MATCH($B9234,'CCA Util %'!$E:$E,0)),""))</f>
        <v/>
      </c>
      <c r="AE9234">
        <f>IF(OR($B9234="",$U9234=""),"",$U9234&amp;" &amp; "&amp;IF(OR($AD9234="",$AD9234=0),"Util NA",$AD9234&amp;" Util"))</f>
        <v/>
      </c>
    </row>
    <row r="9235" ht="15.75" customHeight="1" s="42">
      <c r="A9235" s="41" t="n"/>
      <c r="G9235" s="38" t="n"/>
      <c r="H9235" s="38" t="n"/>
      <c r="I9235" s="38" t="n"/>
      <c r="J9235" s="38" t="n"/>
      <c r="K9235" s="38" t="n"/>
      <c r="L9235" s="38" t="n"/>
      <c r="N9235" s="36">
        <f>IF($B9235="","",IF($C9235="SUPERSTORE","Superstore","DH"))</f>
        <v/>
      </c>
      <c r="O9235" s="36">
        <f>IF($B9235="","",IFERROR(VLOOKUP($B9235,Mapping!$A:$C,2,0),"Not Mapped"))</f>
        <v/>
      </c>
      <c r="P9235" s="36">
        <f>IF($B9235="","",IFERROR(VLOOKUP($B9235,Mapping!$A:$C,3,0),"Not Mapped"))</f>
        <v/>
      </c>
      <c r="Q9235" s="36">
        <f>IF($B9235="","",IFERROR(VLOOKUP($O9235,Leaders!$A:$B,2,0),"Not Mapped"))</f>
        <v/>
      </c>
      <c r="R9235" s="36">
        <f>IF($B9235="","",IF(COUNTIF(Exclusions!$A:$A,$B9235)&gt;0,"Yes","No"))</f>
        <v/>
      </c>
      <c r="S9235" s="38">
        <f>IF($B9235="","",MIN(1,DAY($A9235)/IF($N9235="Superstore",Settings!$B$5,Settings!$B$4)))</f>
        <v/>
      </c>
      <c r="T9235" s="38">
        <f>IF(OR($B9235="",$G9235="",$S9235=0),"",$G9235/$S9235)</f>
        <v/>
      </c>
      <c r="U9235" s="36">
        <f>IF($T9235="","",IF($T9235&lt;Settings!$B$8,"Critical",IF($T9235&lt;Settings!$B$9,"Semi Critical","Non Critical")))</f>
        <v/>
      </c>
      <c r="V9235" s="28" t="n"/>
      <c r="Z9235">
        <f>IF($B9235="","",IFERROR(VLOOKUP($B9235,'Plan HC for CCA'!$A:$B,2,0),""))</f>
        <v/>
      </c>
      <c r="AA9235">
        <f>IF(OR($B9235="",$Z9235=""),"",IF(N($M9235)&lt;$Z9235,"Delta","No Delta"))</f>
        <v/>
      </c>
      <c r="AB9235">
        <f>IF(OR($B9235="",$Z9235=""),"",MAX(0,$Z9235-N($M9235)))</f>
        <v/>
      </c>
      <c r="AC9235" s="46">
        <f>IF($B9235="","",IFERROR(INDEX('CCA Util %'!$H:$H,MATCH($B9235,'CCA Util %'!$E:$E,0)),""))</f>
        <v/>
      </c>
      <c r="AD9235">
        <f>IF($B9235="","",IFERROR(INDEX('CCA Util %'!$G:$G,MATCH($B9235,'CCA Util %'!$E:$E,0)),""))</f>
        <v/>
      </c>
      <c r="AE9235">
        <f>IF(OR($B9235="",$U9235=""),"",$U9235&amp;" &amp; "&amp;IF(OR($AD9235="",$AD9235=0),"Util NA",$AD9235&amp;" Util"))</f>
        <v/>
      </c>
    </row>
    <row r="9236" ht="15.75" customHeight="1" s="42">
      <c r="A9236" s="41" t="n"/>
      <c r="G9236" s="38" t="n"/>
      <c r="H9236" s="38" t="n"/>
      <c r="I9236" s="38" t="n"/>
      <c r="J9236" s="38" t="n"/>
      <c r="K9236" s="38" t="n"/>
      <c r="L9236" s="38" t="n"/>
      <c r="N9236" s="36">
        <f>IF($B9236="","",IF($C9236="SUPERSTORE","Superstore","DH"))</f>
        <v/>
      </c>
      <c r="O9236" s="36">
        <f>IF($B9236="","",IFERROR(VLOOKUP($B9236,Mapping!$A:$C,2,0),"Not Mapped"))</f>
        <v/>
      </c>
      <c r="P9236" s="36">
        <f>IF($B9236="","",IFERROR(VLOOKUP($B9236,Mapping!$A:$C,3,0),"Not Mapped"))</f>
        <v/>
      </c>
      <c r="Q9236" s="36">
        <f>IF($B9236="","",IFERROR(VLOOKUP($O9236,Leaders!$A:$B,2,0),"Not Mapped"))</f>
        <v/>
      </c>
      <c r="R9236" s="36">
        <f>IF($B9236="","",IF(COUNTIF(Exclusions!$A:$A,$B9236)&gt;0,"Yes","No"))</f>
        <v/>
      </c>
      <c r="S9236" s="38">
        <f>IF($B9236="","",MIN(1,DAY($A9236)/IF($N9236="Superstore",Settings!$B$5,Settings!$B$4)))</f>
        <v/>
      </c>
      <c r="T9236" s="38">
        <f>IF(OR($B9236="",$G9236="",$S9236=0),"",$G9236/$S9236)</f>
        <v/>
      </c>
      <c r="U9236" s="36">
        <f>IF($T9236="","",IF($T9236&lt;Settings!$B$8,"Critical",IF($T9236&lt;Settings!$B$9,"Semi Critical","Non Critical")))</f>
        <v/>
      </c>
      <c r="V9236" s="28" t="n"/>
      <c r="Z9236">
        <f>IF($B9236="","",IFERROR(VLOOKUP($B9236,'Plan HC for CCA'!$A:$B,2,0),""))</f>
        <v/>
      </c>
      <c r="AA9236">
        <f>IF(OR($B9236="",$Z9236=""),"",IF(N($M9236)&lt;$Z9236,"Delta","No Delta"))</f>
        <v/>
      </c>
      <c r="AB9236">
        <f>IF(OR($B9236="",$Z9236=""),"",MAX(0,$Z9236-N($M9236)))</f>
        <v/>
      </c>
      <c r="AC9236" s="46">
        <f>IF($B9236="","",IFERROR(INDEX('CCA Util %'!$H:$H,MATCH($B9236,'CCA Util %'!$E:$E,0)),""))</f>
        <v/>
      </c>
      <c r="AD9236">
        <f>IF($B9236="","",IFERROR(INDEX('CCA Util %'!$G:$G,MATCH($B9236,'CCA Util %'!$E:$E,0)),""))</f>
        <v/>
      </c>
      <c r="AE9236">
        <f>IF(OR($B9236="",$U9236=""),"",$U9236&amp;" &amp; "&amp;IF(OR($AD9236="",$AD9236=0),"Util NA",$AD9236&amp;" Util"))</f>
        <v/>
      </c>
    </row>
    <row r="9237" ht="15.75" customHeight="1" s="42">
      <c r="A9237" s="41" t="n"/>
      <c r="G9237" s="38" t="n"/>
      <c r="H9237" s="38" t="n"/>
      <c r="I9237" s="38" t="n"/>
      <c r="J9237" s="38" t="n"/>
      <c r="K9237" s="38" t="n"/>
      <c r="L9237" s="38" t="n"/>
      <c r="N9237" s="36">
        <f>IF($B9237="","",IF($C9237="SUPERSTORE","Superstore","DH"))</f>
        <v/>
      </c>
      <c r="O9237" s="36">
        <f>IF($B9237="","",IFERROR(VLOOKUP($B9237,Mapping!$A:$C,2,0),"Not Mapped"))</f>
        <v/>
      </c>
      <c r="P9237" s="36">
        <f>IF($B9237="","",IFERROR(VLOOKUP($B9237,Mapping!$A:$C,3,0),"Not Mapped"))</f>
        <v/>
      </c>
      <c r="Q9237" s="36">
        <f>IF($B9237="","",IFERROR(VLOOKUP($O9237,Leaders!$A:$B,2,0),"Not Mapped"))</f>
        <v/>
      </c>
      <c r="R9237" s="36">
        <f>IF($B9237="","",IF(COUNTIF(Exclusions!$A:$A,$B9237)&gt;0,"Yes","No"))</f>
        <v/>
      </c>
      <c r="S9237" s="38">
        <f>IF($B9237="","",MIN(1,DAY($A9237)/IF($N9237="Superstore",Settings!$B$5,Settings!$B$4)))</f>
        <v/>
      </c>
      <c r="T9237" s="38">
        <f>IF(OR($B9237="",$G9237="",$S9237=0),"",$G9237/$S9237)</f>
        <v/>
      </c>
      <c r="U9237" s="36">
        <f>IF($T9237="","",IF($T9237&lt;Settings!$B$8,"Critical",IF($T9237&lt;Settings!$B$9,"Semi Critical","Non Critical")))</f>
        <v/>
      </c>
      <c r="V9237" s="28" t="n"/>
      <c r="Z9237">
        <f>IF($B9237="","",IFERROR(VLOOKUP($B9237,'Plan HC for CCA'!$A:$B,2,0),""))</f>
        <v/>
      </c>
      <c r="AA9237">
        <f>IF(OR($B9237="",$Z9237=""),"",IF(N($M9237)&lt;$Z9237,"Delta","No Delta"))</f>
        <v/>
      </c>
      <c r="AB9237">
        <f>IF(OR($B9237="",$Z9237=""),"",MAX(0,$Z9237-N($M9237)))</f>
        <v/>
      </c>
      <c r="AC9237" s="46">
        <f>IF($B9237="","",IFERROR(INDEX('CCA Util %'!$H:$H,MATCH($B9237,'CCA Util %'!$E:$E,0)),""))</f>
        <v/>
      </c>
      <c r="AD9237">
        <f>IF($B9237="","",IFERROR(INDEX('CCA Util %'!$G:$G,MATCH($B9237,'CCA Util %'!$E:$E,0)),""))</f>
        <v/>
      </c>
      <c r="AE9237">
        <f>IF(OR($B9237="",$U9237=""),"",$U9237&amp;" &amp; "&amp;IF(OR($AD9237="",$AD9237=0),"Util NA",$AD9237&amp;" Util"))</f>
        <v/>
      </c>
    </row>
    <row r="9238" ht="15.75" customHeight="1" s="42">
      <c r="A9238" s="41" t="n"/>
      <c r="G9238" s="38" t="n"/>
      <c r="H9238" s="38" t="n"/>
      <c r="I9238" s="38" t="n"/>
      <c r="J9238" s="38" t="n"/>
      <c r="K9238" s="38" t="n"/>
      <c r="L9238" s="38" t="n"/>
      <c r="N9238" s="36">
        <f>IF($B9238="","",IF($C9238="SUPERSTORE","Superstore","DH"))</f>
        <v/>
      </c>
      <c r="O9238" s="36">
        <f>IF($B9238="","",IFERROR(VLOOKUP($B9238,Mapping!$A:$C,2,0),"Not Mapped"))</f>
        <v/>
      </c>
      <c r="P9238" s="36">
        <f>IF($B9238="","",IFERROR(VLOOKUP($B9238,Mapping!$A:$C,3,0),"Not Mapped"))</f>
        <v/>
      </c>
      <c r="Q9238" s="36">
        <f>IF($B9238="","",IFERROR(VLOOKUP($O9238,Leaders!$A:$B,2,0),"Not Mapped"))</f>
        <v/>
      </c>
      <c r="R9238" s="36">
        <f>IF($B9238="","",IF(COUNTIF(Exclusions!$A:$A,$B9238)&gt;0,"Yes","No"))</f>
        <v/>
      </c>
      <c r="S9238" s="38">
        <f>IF($B9238="","",MIN(1,DAY($A9238)/IF($N9238="Superstore",Settings!$B$5,Settings!$B$4)))</f>
        <v/>
      </c>
      <c r="T9238" s="38">
        <f>IF(OR($B9238="",$G9238="",$S9238=0),"",$G9238/$S9238)</f>
        <v/>
      </c>
      <c r="U9238" s="36">
        <f>IF($T9238="","",IF($T9238&lt;Settings!$B$8,"Critical",IF($T9238&lt;Settings!$B$9,"Semi Critical","Non Critical")))</f>
        <v/>
      </c>
      <c r="V9238" s="28" t="n"/>
      <c r="Z9238">
        <f>IF($B9238="","",IFERROR(VLOOKUP($B9238,'Plan HC for CCA'!$A:$B,2,0),""))</f>
        <v/>
      </c>
      <c r="AA9238">
        <f>IF(OR($B9238="",$Z9238=""),"",IF(N($M9238)&lt;$Z9238,"Delta","No Delta"))</f>
        <v/>
      </c>
      <c r="AB9238">
        <f>IF(OR($B9238="",$Z9238=""),"",MAX(0,$Z9238-N($M9238)))</f>
        <v/>
      </c>
      <c r="AC9238" s="46">
        <f>IF($B9238="","",IFERROR(INDEX('CCA Util %'!$H:$H,MATCH($B9238,'CCA Util %'!$E:$E,0)),""))</f>
        <v/>
      </c>
      <c r="AD9238">
        <f>IF($B9238="","",IFERROR(INDEX('CCA Util %'!$G:$G,MATCH($B9238,'CCA Util %'!$E:$E,0)),""))</f>
        <v/>
      </c>
      <c r="AE9238">
        <f>IF(OR($B9238="",$U9238=""),"",$U9238&amp;" &amp; "&amp;IF(OR($AD9238="",$AD9238=0),"Util NA",$AD9238&amp;" Util"))</f>
        <v/>
      </c>
    </row>
    <row r="9239" ht="15.75" customHeight="1" s="42">
      <c r="A9239" s="41" t="n"/>
      <c r="G9239" s="38" t="n"/>
      <c r="H9239" s="38" t="n"/>
      <c r="I9239" s="38" t="n"/>
      <c r="J9239" s="38" t="n"/>
      <c r="K9239" s="38" t="n"/>
      <c r="L9239" s="38" t="n"/>
      <c r="N9239" s="36">
        <f>IF($B9239="","",IF($C9239="SUPERSTORE","Superstore","DH"))</f>
        <v/>
      </c>
      <c r="O9239" s="36">
        <f>IF($B9239="","",IFERROR(VLOOKUP($B9239,Mapping!$A:$C,2,0),"Not Mapped"))</f>
        <v/>
      </c>
      <c r="P9239" s="36">
        <f>IF($B9239="","",IFERROR(VLOOKUP($B9239,Mapping!$A:$C,3,0),"Not Mapped"))</f>
        <v/>
      </c>
      <c r="Q9239" s="36">
        <f>IF($B9239="","",IFERROR(VLOOKUP($O9239,Leaders!$A:$B,2,0),"Not Mapped"))</f>
        <v/>
      </c>
      <c r="R9239" s="36">
        <f>IF($B9239="","",IF(COUNTIF(Exclusions!$A:$A,$B9239)&gt;0,"Yes","No"))</f>
        <v/>
      </c>
      <c r="S9239" s="38">
        <f>IF($B9239="","",MIN(1,DAY($A9239)/IF($N9239="Superstore",Settings!$B$5,Settings!$B$4)))</f>
        <v/>
      </c>
      <c r="T9239" s="38">
        <f>IF(OR($B9239="",$G9239="",$S9239=0),"",$G9239/$S9239)</f>
        <v/>
      </c>
      <c r="U9239" s="36">
        <f>IF($T9239="","",IF($T9239&lt;Settings!$B$8,"Critical",IF($T9239&lt;Settings!$B$9,"Semi Critical","Non Critical")))</f>
        <v/>
      </c>
      <c r="V9239" s="28" t="n"/>
      <c r="Z9239">
        <f>IF($B9239="","",IFERROR(VLOOKUP($B9239,'Plan HC for CCA'!$A:$B,2,0),""))</f>
        <v/>
      </c>
      <c r="AA9239">
        <f>IF(OR($B9239="",$Z9239=""),"",IF(N($M9239)&lt;$Z9239,"Delta","No Delta"))</f>
        <v/>
      </c>
      <c r="AB9239">
        <f>IF(OR($B9239="",$Z9239=""),"",MAX(0,$Z9239-N($M9239)))</f>
        <v/>
      </c>
      <c r="AC9239" s="46">
        <f>IF($B9239="","",IFERROR(INDEX('CCA Util %'!$H:$H,MATCH($B9239,'CCA Util %'!$E:$E,0)),""))</f>
        <v/>
      </c>
      <c r="AD9239">
        <f>IF($B9239="","",IFERROR(INDEX('CCA Util %'!$G:$G,MATCH($B9239,'CCA Util %'!$E:$E,0)),""))</f>
        <v/>
      </c>
      <c r="AE9239">
        <f>IF(OR($B9239="",$U9239=""),"",$U9239&amp;" &amp; "&amp;IF(OR($AD9239="",$AD9239=0),"Util NA",$AD9239&amp;" Util"))</f>
        <v/>
      </c>
    </row>
    <row r="9240" ht="15.75" customHeight="1" s="42">
      <c r="A9240" s="41" t="n"/>
      <c r="G9240" s="38" t="n"/>
      <c r="H9240" s="38" t="n"/>
      <c r="I9240" s="38" t="n"/>
      <c r="J9240" s="38" t="n"/>
      <c r="K9240" s="38" t="n"/>
      <c r="L9240" s="38" t="n"/>
      <c r="N9240" s="36">
        <f>IF($B9240="","",IF($C9240="SUPERSTORE","Superstore","DH"))</f>
        <v/>
      </c>
      <c r="O9240" s="36">
        <f>IF($B9240="","",IFERROR(VLOOKUP($B9240,Mapping!$A:$C,2,0),"Not Mapped"))</f>
        <v/>
      </c>
      <c r="P9240" s="36">
        <f>IF($B9240="","",IFERROR(VLOOKUP($B9240,Mapping!$A:$C,3,0),"Not Mapped"))</f>
        <v/>
      </c>
      <c r="Q9240" s="36">
        <f>IF($B9240="","",IFERROR(VLOOKUP($O9240,Leaders!$A:$B,2,0),"Not Mapped"))</f>
        <v/>
      </c>
      <c r="R9240" s="36">
        <f>IF($B9240="","",IF(COUNTIF(Exclusions!$A:$A,$B9240)&gt;0,"Yes","No"))</f>
        <v/>
      </c>
      <c r="S9240" s="38">
        <f>IF($B9240="","",MIN(1,DAY($A9240)/IF($N9240="Superstore",Settings!$B$5,Settings!$B$4)))</f>
        <v/>
      </c>
      <c r="T9240" s="38">
        <f>IF(OR($B9240="",$G9240="",$S9240=0),"",$G9240/$S9240)</f>
        <v/>
      </c>
      <c r="U9240" s="36">
        <f>IF($T9240="","",IF($T9240&lt;Settings!$B$8,"Critical",IF($T9240&lt;Settings!$B$9,"Semi Critical","Non Critical")))</f>
        <v/>
      </c>
      <c r="V9240" s="28" t="n"/>
      <c r="Z9240">
        <f>IF($B9240="","",IFERROR(VLOOKUP($B9240,'Plan HC for CCA'!$A:$B,2,0),""))</f>
        <v/>
      </c>
      <c r="AA9240">
        <f>IF(OR($B9240="",$Z9240=""),"",IF(N($M9240)&lt;$Z9240,"Delta","No Delta"))</f>
        <v/>
      </c>
      <c r="AB9240">
        <f>IF(OR($B9240="",$Z9240=""),"",MAX(0,$Z9240-N($M9240)))</f>
        <v/>
      </c>
      <c r="AC9240" s="46">
        <f>IF($B9240="","",IFERROR(INDEX('CCA Util %'!$H:$H,MATCH($B9240,'CCA Util %'!$E:$E,0)),""))</f>
        <v/>
      </c>
      <c r="AD9240">
        <f>IF($B9240="","",IFERROR(INDEX('CCA Util %'!$G:$G,MATCH($B9240,'CCA Util %'!$E:$E,0)),""))</f>
        <v/>
      </c>
      <c r="AE9240">
        <f>IF(OR($B9240="",$U9240=""),"",$U9240&amp;" &amp; "&amp;IF(OR($AD9240="",$AD9240=0),"Util NA",$AD9240&amp;" Util"))</f>
        <v/>
      </c>
    </row>
    <row r="9241" ht="15.75" customHeight="1" s="42">
      <c r="A9241" s="41" t="n"/>
      <c r="G9241" s="38" t="n"/>
      <c r="H9241" s="38" t="n"/>
      <c r="I9241" s="38" t="n"/>
      <c r="J9241" s="38" t="n"/>
      <c r="K9241" s="38" t="n"/>
      <c r="L9241" s="38" t="n"/>
      <c r="N9241" s="36">
        <f>IF($B9241="","",IF($C9241="SUPERSTORE","Superstore","DH"))</f>
        <v/>
      </c>
      <c r="O9241" s="36">
        <f>IF($B9241="","",IFERROR(VLOOKUP($B9241,Mapping!$A:$C,2,0),"Not Mapped"))</f>
        <v/>
      </c>
      <c r="P9241" s="36">
        <f>IF($B9241="","",IFERROR(VLOOKUP($B9241,Mapping!$A:$C,3,0),"Not Mapped"))</f>
        <v/>
      </c>
      <c r="Q9241" s="36">
        <f>IF($B9241="","",IFERROR(VLOOKUP($O9241,Leaders!$A:$B,2,0),"Not Mapped"))</f>
        <v/>
      </c>
      <c r="R9241" s="36">
        <f>IF($B9241="","",IF(COUNTIF(Exclusions!$A:$A,$B9241)&gt;0,"Yes","No"))</f>
        <v/>
      </c>
      <c r="S9241" s="38">
        <f>IF($B9241="","",MIN(1,DAY($A9241)/IF($N9241="Superstore",Settings!$B$5,Settings!$B$4)))</f>
        <v/>
      </c>
      <c r="T9241" s="38">
        <f>IF(OR($B9241="",$G9241="",$S9241=0),"",$G9241/$S9241)</f>
        <v/>
      </c>
      <c r="U9241" s="36">
        <f>IF($T9241="","",IF($T9241&lt;Settings!$B$8,"Critical",IF($T9241&lt;Settings!$B$9,"Semi Critical","Non Critical")))</f>
        <v/>
      </c>
      <c r="V9241" s="28" t="n"/>
      <c r="Z9241">
        <f>IF($B9241="","",IFERROR(VLOOKUP($B9241,'Plan HC for CCA'!$A:$B,2,0),""))</f>
        <v/>
      </c>
      <c r="AA9241">
        <f>IF(OR($B9241="",$Z9241=""),"",IF(N($M9241)&lt;$Z9241,"Delta","No Delta"))</f>
        <v/>
      </c>
      <c r="AB9241">
        <f>IF(OR($B9241="",$Z9241=""),"",MAX(0,$Z9241-N($M9241)))</f>
        <v/>
      </c>
      <c r="AC9241" s="46">
        <f>IF($B9241="","",IFERROR(INDEX('CCA Util %'!$H:$H,MATCH($B9241,'CCA Util %'!$E:$E,0)),""))</f>
        <v/>
      </c>
      <c r="AD9241">
        <f>IF($B9241="","",IFERROR(INDEX('CCA Util %'!$G:$G,MATCH($B9241,'CCA Util %'!$E:$E,0)),""))</f>
        <v/>
      </c>
      <c r="AE9241">
        <f>IF(OR($B9241="",$U9241=""),"",$U9241&amp;" &amp; "&amp;IF(OR($AD9241="",$AD9241=0),"Util NA",$AD9241&amp;" Util"))</f>
        <v/>
      </c>
    </row>
    <row r="9242" ht="15.75" customHeight="1" s="42">
      <c r="A9242" s="41" t="n"/>
      <c r="G9242" s="38" t="n"/>
      <c r="H9242" s="38" t="n"/>
      <c r="I9242" s="38" t="n"/>
      <c r="J9242" s="38" t="n"/>
      <c r="K9242" s="38" t="n"/>
      <c r="L9242" s="38" t="n"/>
      <c r="N9242" s="36">
        <f>IF($B9242="","",IF($C9242="SUPERSTORE","Superstore","DH"))</f>
        <v/>
      </c>
      <c r="O9242" s="36">
        <f>IF($B9242="","",IFERROR(VLOOKUP($B9242,Mapping!$A:$C,2,0),"Not Mapped"))</f>
        <v/>
      </c>
      <c r="P9242" s="36">
        <f>IF($B9242="","",IFERROR(VLOOKUP($B9242,Mapping!$A:$C,3,0),"Not Mapped"))</f>
        <v/>
      </c>
      <c r="Q9242" s="36">
        <f>IF($B9242="","",IFERROR(VLOOKUP($O9242,Leaders!$A:$B,2,0),"Not Mapped"))</f>
        <v/>
      </c>
      <c r="R9242" s="36">
        <f>IF($B9242="","",IF(COUNTIF(Exclusions!$A:$A,$B9242)&gt;0,"Yes","No"))</f>
        <v/>
      </c>
      <c r="S9242" s="38">
        <f>IF($B9242="","",MIN(1,DAY($A9242)/IF($N9242="Superstore",Settings!$B$5,Settings!$B$4)))</f>
        <v/>
      </c>
      <c r="T9242" s="38">
        <f>IF(OR($B9242="",$G9242="",$S9242=0),"",$G9242/$S9242)</f>
        <v/>
      </c>
      <c r="U9242" s="36">
        <f>IF($T9242="","",IF($T9242&lt;Settings!$B$8,"Critical",IF($T9242&lt;Settings!$B$9,"Semi Critical","Non Critical")))</f>
        <v/>
      </c>
      <c r="V9242" s="28" t="n"/>
      <c r="Z9242">
        <f>IF($B9242="","",IFERROR(VLOOKUP($B9242,'Plan HC for CCA'!$A:$B,2,0),""))</f>
        <v/>
      </c>
      <c r="AA9242">
        <f>IF(OR($B9242="",$Z9242=""),"",IF(N($M9242)&lt;$Z9242,"Delta","No Delta"))</f>
        <v/>
      </c>
      <c r="AB9242">
        <f>IF(OR($B9242="",$Z9242=""),"",MAX(0,$Z9242-N($M9242)))</f>
        <v/>
      </c>
      <c r="AC9242" s="46">
        <f>IF($B9242="","",IFERROR(INDEX('CCA Util %'!$H:$H,MATCH($B9242,'CCA Util %'!$E:$E,0)),""))</f>
        <v/>
      </c>
      <c r="AD9242">
        <f>IF($B9242="","",IFERROR(INDEX('CCA Util %'!$G:$G,MATCH($B9242,'CCA Util %'!$E:$E,0)),""))</f>
        <v/>
      </c>
      <c r="AE9242">
        <f>IF(OR($B9242="",$U9242=""),"",$U9242&amp;" &amp; "&amp;IF(OR($AD9242="",$AD9242=0),"Util NA",$AD9242&amp;" Util"))</f>
        <v/>
      </c>
    </row>
    <row r="9243" ht="15.75" customHeight="1" s="42">
      <c r="A9243" s="41" t="n"/>
      <c r="G9243" s="38" t="n"/>
      <c r="H9243" s="38" t="n"/>
      <c r="I9243" s="38" t="n"/>
      <c r="J9243" s="38" t="n"/>
      <c r="K9243" s="38" t="n"/>
      <c r="L9243" s="38" t="n"/>
      <c r="N9243" s="36">
        <f>IF($B9243="","",IF($C9243="SUPERSTORE","Superstore","DH"))</f>
        <v/>
      </c>
      <c r="O9243" s="36">
        <f>IF($B9243="","",IFERROR(VLOOKUP($B9243,Mapping!$A:$C,2,0),"Not Mapped"))</f>
        <v/>
      </c>
      <c r="P9243" s="36">
        <f>IF($B9243="","",IFERROR(VLOOKUP($B9243,Mapping!$A:$C,3,0),"Not Mapped"))</f>
        <v/>
      </c>
      <c r="Q9243" s="36">
        <f>IF($B9243="","",IFERROR(VLOOKUP($O9243,Leaders!$A:$B,2,0),"Not Mapped"))</f>
        <v/>
      </c>
      <c r="R9243" s="36">
        <f>IF($B9243="","",IF(COUNTIF(Exclusions!$A:$A,$B9243)&gt;0,"Yes","No"))</f>
        <v/>
      </c>
      <c r="S9243" s="38">
        <f>IF($B9243="","",MIN(1,DAY($A9243)/IF($N9243="Superstore",Settings!$B$5,Settings!$B$4)))</f>
        <v/>
      </c>
      <c r="T9243" s="38">
        <f>IF(OR($B9243="",$G9243="",$S9243=0),"",$G9243/$S9243)</f>
        <v/>
      </c>
      <c r="U9243" s="36">
        <f>IF($T9243="","",IF($T9243&lt;Settings!$B$8,"Critical",IF($T9243&lt;Settings!$B$9,"Semi Critical","Non Critical")))</f>
        <v/>
      </c>
      <c r="V9243" s="28" t="n"/>
      <c r="Z9243">
        <f>IF($B9243="","",IFERROR(VLOOKUP($B9243,'Plan HC for CCA'!$A:$B,2,0),""))</f>
        <v/>
      </c>
      <c r="AA9243">
        <f>IF(OR($B9243="",$Z9243=""),"",IF(N($M9243)&lt;$Z9243,"Delta","No Delta"))</f>
        <v/>
      </c>
      <c r="AB9243">
        <f>IF(OR($B9243="",$Z9243=""),"",MAX(0,$Z9243-N($M9243)))</f>
        <v/>
      </c>
      <c r="AC9243" s="46">
        <f>IF($B9243="","",IFERROR(INDEX('CCA Util %'!$H:$H,MATCH($B9243,'CCA Util %'!$E:$E,0)),""))</f>
        <v/>
      </c>
      <c r="AD9243">
        <f>IF($B9243="","",IFERROR(INDEX('CCA Util %'!$G:$G,MATCH($B9243,'CCA Util %'!$E:$E,0)),""))</f>
        <v/>
      </c>
      <c r="AE9243">
        <f>IF(OR($B9243="",$U9243=""),"",$U9243&amp;" &amp; "&amp;IF(OR($AD9243="",$AD9243=0),"Util NA",$AD9243&amp;" Util"))</f>
        <v/>
      </c>
    </row>
    <row r="9244" ht="15.75" customHeight="1" s="42">
      <c r="A9244" s="41" t="n"/>
      <c r="G9244" s="38" t="n"/>
      <c r="H9244" s="38" t="n"/>
      <c r="I9244" s="38" t="n"/>
      <c r="J9244" s="38" t="n"/>
      <c r="K9244" s="38" t="n"/>
      <c r="L9244" s="38" t="n"/>
      <c r="N9244" s="36">
        <f>IF($B9244="","",IF($C9244="SUPERSTORE","Superstore","DH"))</f>
        <v/>
      </c>
      <c r="O9244" s="36">
        <f>IF($B9244="","",IFERROR(VLOOKUP($B9244,Mapping!$A:$C,2,0),"Not Mapped"))</f>
        <v/>
      </c>
      <c r="P9244" s="36">
        <f>IF($B9244="","",IFERROR(VLOOKUP($B9244,Mapping!$A:$C,3,0),"Not Mapped"))</f>
        <v/>
      </c>
      <c r="Q9244" s="36">
        <f>IF($B9244="","",IFERROR(VLOOKUP($O9244,Leaders!$A:$B,2,0),"Not Mapped"))</f>
        <v/>
      </c>
      <c r="R9244" s="36">
        <f>IF($B9244="","",IF(COUNTIF(Exclusions!$A:$A,$B9244)&gt;0,"Yes","No"))</f>
        <v/>
      </c>
      <c r="S9244" s="38">
        <f>IF($B9244="","",MIN(1,DAY($A9244)/IF($N9244="Superstore",Settings!$B$5,Settings!$B$4)))</f>
        <v/>
      </c>
      <c r="T9244" s="38">
        <f>IF(OR($B9244="",$G9244="",$S9244=0),"",$G9244/$S9244)</f>
        <v/>
      </c>
      <c r="U9244" s="36">
        <f>IF($T9244="","",IF($T9244&lt;Settings!$B$8,"Critical",IF($T9244&lt;Settings!$B$9,"Semi Critical","Non Critical")))</f>
        <v/>
      </c>
      <c r="V9244" s="28" t="n"/>
      <c r="Z9244">
        <f>IF($B9244="","",IFERROR(VLOOKUP($B9244,'Plan HC for CCA'!$A:$B,2,0),""))</f>
        <v/>
      </c>
      <c r="AA9244">
        <f>IF(OR($B9244="",$Z9244=""),"",IF(N($M9244)&lt;$Z9244,"Delta","No Delta"))</f>
        <v/>
      </c>
      <c r="AB9244">
        <f>IF(OR($B9244="",$Z9244=""),"",MAX(0,$Z9244-N($M9244)))</f>
        <v/>
      </c>
      <c r="AC9244" s="46">
        <f>IF($B9244="","",IFERROR(INDEX('CCA Util %'!$H:$H,MATCH($B9244,'CCA Util %'!$E:$E,0)),""))</f>
        <v/>
      </c>
      <c r="AD9244">
        <f>IF($B9244="","",IFERROR(INDEX('CCA Util %'!$G:$G,MATCH($B9244,'CCA Util %'!$E:$E,0)),""))</f>
        <v/>
      </c>
      <c r="AE9244">
        <f>IF(OR($B9244="",$U9244=""),"",$U9244&amp;" &amp; "&amp;IF(OR($AD9244="",$AD9244=0),"Util NA",$AD9244&amp;" Util"))</f>
        <v/>
      </c>
    </row>
    <row r="9245" ht="15.75" customHeight="1" s="42">
      <c r="A9245" s="41" t="n"/>
      <c r="G9245" s="38" t="n"/>
      <c r="H9245" s="38" t="n"/>
      <c r="I9245" s="38" t="n"/>
      <c r="J9245" s="38" t="n"/>
      <c r="K9245" s="38" t="n"/>
      <c r="L9245" s="38" t="n"/>
      <c r="N9245" s="36">
        <f>IF($B9245="","",IF($C9245="SUPERSTORE","Superstore","DH"))</f>
        <v/>
      </c>
      <c r="O9245" s="36">
        <f>IF($B9245="","",IFERROR(VLOOKUP($B9245,Mapping!$A:$C,2,0),"Not Mapped"))</f>
        <v/>
      </c>
      <c r="P9245" s="36">
        <f>IF($B9245="","",IFERROR(VLOOKUP($B9245,Mapping!$A:$C,3,0),"Not Mapped"))</f>
        <v/>
      </c>
      <c r="Q9245" s="36">
        <f>IF($B9245="","",IFERROR(VLOOKUP($O9245,Leaders!$A:$B,2,0),"Not Mapped"))</f>
        <v/>
      </c>
      <c r="R9245" s="36">
        <f>IF($B9245="","",IF(COUNTIF(Exclusions!$A:$A,$B9245)&gt;0,"Yes","No"))</f>
        <v/>
      </c>
      <c r="S9245" s="38">
        <f>IF($B9245="","",MIN(1,DAY($A9245)/IF($N9245="Superstore",Settings!$B$5,Settings!$B$4)))</f>
        <v/>
      </c>
      <c r="T9245" s="38">
        <f>IF(OR($B9245="",$G9245="",$S9245=0),"",$G9245/$S9245)</f>
        <v/>
      </c>
      <c r="U9245" s="36">
        <f>IF($T9245="","",IF($T9245&lt;Settings!$B$8,"Critical",IF($T9245&lt;Settings!$B$9,"Semi Critical","Non Critical")))</f>
        <v/>
      </c>
      <c r="V9245" s="28" t="n"/>
      <c r="Z9245">
        <f>IF($B9245="","",IFERROR(VLOOKUP($B9245,'Plan HC for CCA'!$A:$B,2,0),""))</f>
        <v/>
      </c>
      <c r="AA9245">
        <f>IF(OR($B9245="",$Z9245=""),"",IF(N($M9245)&lt;$Z9245,"Delta","No Delta"))</f>
        <v/>
      </c>
      <c r="AB9245">
        <f>IF(OR($B9245="",$Z9245=""),"",MAX(0,$Z9245-N($M9245)))</f>
        <v/>
      </c>
      <c r="AC9245" s="46">
        <f>IF($B9245="","",IFERROR(INDEX('CCA Util %'!$H:$H,MATCH($B9245,'CCA Util %'!$E:$E,0)),""))</f>
        <v/>
      </c>
      <c r="AD9245">
        <f>IF($B9245="","",IFERROR(INDEX('CCA Util %'!$G:$G,MATCH($B9245,'CCA Util %'!$E:$E,0)),""))</f>
        <v/>
      </c>
      <c r="AE9245">
        <f>IF(OR($B9245="",$U9245=""),"",$U9245&amp;" &amp; "&amp;IF(OR($AD9245="",$AD9245=0),"Util NA",$AD9245&amp;" Util"))</f>
        <v/>
      </c>
    </row>
    <row r="9246" ht="15.75" customHeight="1" s="42">
      <c r="A9246" s="41" t="n"/>
      <c r="G9246" s="38" t="n"/>
      <c r="H9246" s="38" t="n"/>
      <c r="I9246" s="38" t="n"/>
      <c r="J9246" s="38" t="n"/>
      <c r="K9246" s="38" t="n"/>
      <c r="L9246" s="38" t="n"/>
      <c r="N9246" s="36">
        <f>IF($B9246="","",IF($C9246="SUPERSTORE","Superstore","DH"))</f>
        <v/>
      </c>
      <c r="O9246" s="36">
        <f>IF($B9246="","",IFERROR(VLOOKUP($B9246,Mapping!$A:$C,2,0),"Not Mapped"))</f>
        <v/>
      </c>
      <c r="P9246" s="36">
        <f>IF($B9246="","",IFERROR(VLOOKUP($B9246,Mapping!$A:$C,3,0),"Not Mapped"))</f>
        <v/>
      </c>
      <c r="Q9246" s="36">
        <f>IF($B9246="","",IFERROR(VLOOKUP($O9246,Leaders!$A:$B,2,0),"Not Mapped"))</f>
        <v/>
      </c>
      <c r="R9246" s="36">
        <f>IF($B9246="","",IF(COUNTIF(Exclusions!$A:$A,$B9246)&gt;0,"Yes","No"))</f>
        <v/>
      </c>
      <c r="S9246" s="38">
        <f>IF($B9246="","",MIN(1,DAY($A9246)/IF($N9246="Superstore",Settings!$B$5,Settings!$B$4)))</f>
        <v/>
      </c>
      <c r="T9246" s="38">
        <f>IF(OR($B9246="",$G9246="",$S9246=0),"",$G9246/$S9246)</f>
        <v/>
      </c>
      <c r="U9246" s="36">
        <f>IF($T9246="","",IF($T9246&lt;Settings!$B$8,"Critical",IF($T9246&lt;Settings!$B$9,"Semi Critical","Non Critical")))</f>
        <v/>
      </c>
      <c r="V9246" s="28" t="n"/>
      <c r="Z9246">
        <f>IF($B9246="","",IFERROR(VLOOKUP($B9246,'Plan HC for CCA'!$A:$B,2,0),""))</f>
        <v/>
      </c>
      <c r="AA9246">
        <f>IF(OR($B9246="",$Z9246=""),"",IF(N($M9246)&lt;$Z9246,"Delta","No Delta"))</f>
        <v/>
      </c>
      <c r="AB9246">
        <f>IF(OR($B9246="",$Z9246=""),"",MAX(0,$Z9246-N($M9246)))</f>
        <v/>
      </c>
      <c r="AC9246" s="46">
        <f>IF($B9246="","",IFERROR(INDEX('CCA Util %'!$H:$H,MATCH($B9246,'CCA Util %'!$E:$E,0)),""))</f>
        <v/>
      </c>
      <c r="AD9246">
        <f>IF($B9246="","",IFERROR(INDEX('CCA Util %'!$G:$G,MATCH($B9246,'CCA Util %'!$E:$E,0)),""))</f>
        <v/>
      </c>
      <c r="AE9246">
        <f>IF(OR($B9246="",$U9246=""),"",$U9246&amp;" &amp; "&amp;IF(OR($AD9246="",$AD9246=0),"Util NA",$AD9246&amp;" Util"))</f>
        <v/>
      </c>
    </row>
    <row r="9247" ht="15.75" customHeight="1" s="42">
      <c r="A9247" s="41" t="n"/>
      <c r="G9247" s="38" t="n"/>
      <c r="H9247" s="38" t="n"/>
      <c r="I9247" s="38" t="n"/>
      <c r="J9247" s="38" t="n"/>
      <c r="K9247" s="38" t="n"/>
      <c r="L9247" s="38" t="n"/>
      <c r="N9247" s="36">
        <f>IF($B9247="","",IF($C9247="SUPERSTORE","Superstore","DH"))</f>
        <v/>
      </c>
      <c r="O9247" s="36">
        <f>IF($B9247="","",IFERROR(VLOOKUP($B9247,Mapping!$A:$C,2,0),"Not Mapped"))</f>
        <v/>
      </c>
      <c r="P9247" s="36">
        <f>IF($B9247="","",IFERROR(VLOOKUP($B9247,Mapping!$A:$C,3,0),"Not Mapped"))</f>
        <v/>
      </c>
      <c r="Q9247" s="36">
        <f>IF($B9247="","",IFERROR(VLOOKUP($O9247,Leaders!$A:$B,2,0),"Not Mapped"))</f>
        <v/>
      </c>
      <c r="R9247" s="36">
        <f>IF($B9247="","",IF(COUNTIF(Exclusions!$A:$A,$B9247)&gt;0,"Yes","No"))</f>
        <v/>
      </c>
      <c r="S9247" s="38">
        <f>IF($B9247="","",MIN(1,DAY($A9247)/IF($N9247="Superstore",Settings!$B$5,Settings!$B$4)))</f>
        <v/>
      </c>
      <c r="T9247" s="38">
        <f>IF(OR($B9247="",$G9247="",$S9247=0),"",$G9247/$S9247)</f>
        <v/>
      </c>
      <c r="U9247" s="36">
        <f>IF($T9247="","",IF($T9247&lt;Settings!$B$8,"Critical",IF($T9247&lt;Settings!$B$9,"Semi Critical","Non Critical")))</f>
        <v/>
      </c>
      <c r="V9247" s="28" t="n"/>
      <c r="Z9247">
        <f>IF($B9247="","",IFERROR(VLOOKUP($B9247,'Plan HC for CCA'!$A:$B,2,0),""))</f>
        <v/>
      </c>
      <c r="AA9247">
        <f>IF(OR($B9247="",$Z9247=""),"",IF(N($M9247)&lt;$Z9247,"Delta","No Delta"))</f>
        <v/>
      </c>
      <c r="AB9247">
        <f>IF(OR($B9247="",$Z9247=""),"",MAX(0,$Z9247-N($M9247)))</f>
        <v/>
      </c>
      <c r="AC9247" s="46">
        <f>IF($B9247="","",IFERROR(INDEX('CCA Util %'!$H:$H,MATCH($B9247,'CCA Util %'!$E:$E,0)),""))</f>
        <v/>
      </c>
      <c r="AD9247">
        <f>IF($B9247="","",IFERROR(INDEX('CCA Util %'!$G:$G,MATCH($B9247,'CCA Util %'!$E:$E,0)),""))</f>
        <v/>
      </c>
      <c r="AE9247">
        <f>IF(OR($B9247="",$U9247=""),"",$U9247&amp;" &amp; "&amp;IF(OR($AD9247="",$AD9247=0),"Util NA",$AD9247&amp;" Util"))</f>
        <v/>
      </c>
    </row>
    <row r="9248" ht="15.75" customHeight="1" s="42">
      <c r="A9248" s="41" t="n"/>
      <c r="G9248" s="38" t="n"/>
      <c r="H9248" s="38" t="n"/>
      <c r="I9248" s="38" t="n"/>
      <c r="J9248" s="38" t="n"/>
      <c r="K9248" s="38" t="n"/>
      <c r="L9248" s="38" t="n"/>
      <c r="N9248" s="36">
        <f>IF($B9248="","",IF($C9248="SUPERSTORE","Superstore","DH"))</f>
        <v/>
      </c>
      <c r="O9248" s="36">
        <f>IF($B9248="","",IFERROR(VLOOKUP($B9248,Mapping!$A:$C,2,0),"Not Mapped"))</f>
        <v/>
      </c>
      <c r="P9248" s="36">
        <f>IF($B9248="","",IFERROR(VLOOKUP($B9248,Mapping!$A:$C,3,0),"Not Mapped"))</f>
        <v/>
      </c>
      <c r="Q9248" s="36">
        <f>IF($B9248="","",IFERROR(VLOOKUP($O9248,Leaders!$A:$B,2,0),"Not Mapped"))</f>
        <v/>
      </c>
      <c r="R9248" s="36">
        <f>IF($B9248="","",IF(COUNTIF(Exclusions!$A:$A,$B9248)&gt;0,"Yes","No"))</f>
        <v/>
      </c>
      <c r="S9248" s="38">
        <f>IF($B9248="","",MIN(1,DAY($A9248)/IF($N9248="Superstore",Settings!$B$5,Settings!$B$4)))</f>
        <v/>
      </c>
      <c r="T9248" s="38">
        <f>IF(OR($B9248="",$G9248="",$S9248=0),"",$G9248/$S9248)</f>
        <v/>
      </c>
      <c r="U9248" s="36">
        <f>IF($T9248="","",IF($T9248&lt;Settings!$B$8,"Critical",IF($T9248&lt;Settings!$B$9,"Semi Critical","Non Critical")))</f>
        <v/>
      </c>
      <c r="V9248" s="28" t="n"/>
      <c r="Z9248">
        <f>IF($B9248="","",IFERROR(VLOOKUP($B9248,'Plan HC for CCA'!$A:$B,2,0),""))</f>
        <v/>
      </c>
      <c r="AA9248">
        <f>IF(OR($B9248="",$Z9248=""),"",IF(N($M9248)&lt;$Z9248,"Delta","No Delta"))</f>
        <v/>
      </c>
      <c r="AB9248">
        <f>IF(OR($B9248="",$Z9248=""),"",MAX(0,$Z9248-N($M9248)))</f>
        <v/>
      </c>
      <c r="AC9248" s="46">
        <f>IF($B9248="","",IFERROR(INDEX('CCA Util %'!$H:$H,MATCH($B9248,'CCA Util %'!$E:$E,0)),""))</f>
        <v/>
      </c>
      <c r="AD9248">
        <f>IF($B9248="","",IFERROR(INDEX('CCA Util %'!$G:$G,MATCH($B9248,'CCA Util %'!$E:$E,0)),""))</f>
        <v/>
      </c>
      <c r="AE9248">
        <f>IF(OR($B9248="",$U9248=""),"",$U9248&amp;" &amp; "&amp;IF(OR($AD9248="",$AD9248=0),"Util NA",$AD9248&amp;" Util"))</f>
        <v/>
      </c>
    </row>
    <row r="9249" ht="15.75" customHeight="1" s="42">
      <c r="A9249" s="41" t="n"/>
      <c r="G9249" s="38" t="n"/>
      <c r="H9249" s="38" t="n"/>
      <c r="I9249" s="38" t="n"/>
      <c r="J9249" s="38" t="n"/>
      <c r="K9249" s="38" t="n"/>
      <c r="L9249" s="38" t="n"/>
      <c r="N9249" s="36">
        <f>IF($B9249="","",IF($C9249="SUPERSTORE","Superstore","DH"))</f>
        <v/>
      </c>
      <c r="O9249" s="36">
        <f>IF($B9249="","",IFERROR(VLOOKUP($B9249,Mapping!$A:$C,2,0),"Not Mapped"))</f>
        <v/>
      </c>
      <c r="P9249" s="36">
        <f>IF($B9249="","",IFERROR(VLOOKUP($B9249,Mapping!$A:$C,3,0),"Not Mapped"))</f>
        <v/>
      </c>
      <c r="Q9249" s="36">
        <f>IF($B9249="","",IFERROR(VLOOKUP($O9249,Leaders!$A:$B,2,0),"Not Mapped"))</f>
        <v/>
      </c>
      <c r="R9249" s="36">
        <f>IF($B9249="","",IF(COUNTIF(Exclusions!$A:$A,$B9249)&gt;0,"Yes","No"))</f>
        <v/>
      </c>
      <c r="S9249" s="38">
        <f>IF($B9249="","",MIN(1,DAY($A9249)/IF($N9249="Superstore",Settings!$B$5,Settings!$B$4)))</f>
        <v/>
      </c>
      <c r="T9249" s="38">
        <f>IF(OR($B9249="",$G9249="",$S9249=0),"",$G9249/$S9249)</f>
        <v/>
      </c>
      <c r="U9249" s="36">
        <f>IF($T9249="","",IF($T9249&lt;Settings!$B$8,"Critical",IF($T9249&lt;Settings!$B$9,"Semi Critical","Non Critical")))</f>
        <v/>
      </c>
      <c r="V9249" s="28" t="n"/>
      <c r="Z9249">
        <f>IF($B9249="","",IFERROR(VLOOKUP($B9249,'Plan HC for CCA'!$A:$B,2,0),""))</f>
        <v/>
      </c>
      <c r="AA9249">
        <f>IF(OR($B9249="",$Z9249=""),"",IF(N($M9249)&lt;$Z9249,"Delta","No Delta"))</f>
        <v/>
      </c>
      <c r="AB9249">
        <f>IF(OR($B9249="",$Z9249=""),"",MAX(0,$Z9249-N($M9249)))</f>
        <v/>
      </c>
      <c r="AC9249" s="46">
        <f>IF($B9249="","",IFERROR(INDEX('CCA Util %'!$H:$H,MATCH($B9249,'CCA Util %'!$E:$E,0)),""))</f>
        <v/>
      </c>
      <c r="AD9249">
        <f>IF($B9249="","",IFERROR(INDEX('CCA Util %'!$G:$G,MATCH($B9249,'CCA Util %'!$E:$E,0)),""))</f>
        <v/>
      </c>
      <c r="AE9249">
        <f>IF(OR($B9249="",$U9249=""),"",$U9249&amp;" &amp; "&amp;IF(OR($AD9249="",$AD9249=0),"Util NA",$AD9249&amp;" Util"))</f>
        <v/>
      </c>
    </row>
    <row r="9250" ht="15.75" customHeight="1" s="42">
      <c r="A9250" s="41" t="n"/>
      <c r="G9250" s="38" t="n"/>
      <c r="H9250" s="38" t="n"/>
      <c r="I9250" s="38" t="n"/>
      <c r="J9250" s="38" t="n"/>
      <c r="K9250" s="38" t="n"/>
      <c r="L9250" s="38" t="n"/>
      <c r="N9250" s="36">
        <f>IF($B9250="","",IF($C9250="SUPERSTORE","Superstore","DH"))</f>
        <v/>
      </c>
      <c r="O9250" s="36">
        <f>IF($B9250="","",IFERROR(VLOOKUP($B9250,Mapping!$A:$C,2,0),"Not Mapped"))</f>
        <v/>
      </c>
      <c r="P9250" s="36">
        <f>IF($B9250="","",IFERROR(VLOOKUP($B9250,Mapping!$A:$C,3,0),"Not Mapped"))</f>
        <v/>
      </c>
      <c r="Q9250" s="36">
        <f>IF($B9250="","",IFERROR(VLOOKUP($O9250,Leaders!$A:$B,2,0),"Not Mapped"))</f>
        <v/>
      </c>
      <c r="R9250" s="36">
        <f>IF($B9250="","",IF(COUNTIF(Exclusions!$A:$A,$B9250)&gt;0,"Yes","No"))</f>
        <v/>
      </c>
      <c r="S9250" s="38">
        <f>IF($B9250="","",MIN(1,DAY($A9250)/IF($N9250="Superstore",Settings!$B$5,Settings!$B$4)))</f>
        <v/>
      </c>
      <c r="T9250" s="38">
        <f>IF(OR($B9250="",$G9250="",$S9250=0),"",$G9250/$S9250)</f>
        <v/>
      </c>
      <c r="U9250" s="36">
        <f>IF($T9250="","",IF($T9250&lt;Settings!$B$8,"Critical",IF($T9250&lt;Settings!$B$9,"Semi Critical","Non Critical")))</f>
        <v/>
      </c>
      <c r="V9250" s="28" t="n"/>
      <c r="Z9250">
        <f>IF($B9250="","",IFERROR(VLOOKUP($B9250,'Plan HC for CCA'!$A:$B,2,0),""))</f>
        <v/>
      </c>
      <c r="AA9250">
        <f>IF(OR($B9250="",$Z9250=""),"",IF(N($M9250)&lt;$Z9250,"Delta","No Delta"))</f>
        <v/>
      </c>
      <c r="AB9250">
        <f>IF(OR($B9250="",$Z9250=""),"",MAX(0,$Z9250-N($M9250)))</f>
        <v/>
      </c>
      <c r="AC9250" s="46">
        <f>IF($B9250="","",IFERROR(INDEX('CCA Util %'!$H:$H,MATCH($B9250,'CCA Util %'!$E:$E,0)),""))</f>
        <v/>
      </c>
      <c r="AD9250">
        <f>IF($B9250="","",IFERROR(INDEX('CCA Util %'!$G:$G,MATCH($B9250,'CCA Util %'!$E:$E,0)),""))</f>
        <v/>
      </c>
      <c r="AE9250">
        <f>IF(OR($B9250="",$U9250=""),"",$U9250&amp;" &amp; "&amp;IF(OR($AD9250="",$AD9250=0),"Util NA",$AD9250&amp;" Util"))</f>
        <v/>
      </c>
    </row>
    <row r="9251" ht="15.75" customHeight="1" s="42">
      <c r="A9251" s="41" t="n"/>
      <c r="G9251" s="38" t="n"/>
      <c r="H9251" s="38" t="n"/>
      <c r="I9251" s="38" t="n"/>
      <c r="J9251" s="38" t="n"/>
      <c r="K9251" s="38" t="n"/>
      <c r="L9251" s="38" t="n"/>
      <c r="N9251" s="36">
        <f>IF($B9251="","",IF($C9251="SUPERSTORE","Superstore","DH"))</f>
        <v/>
      </c>
      <c r="O9251" s="36">
        <f>IF($B9251="","",IFERROR(VLOOKUP($B9251,Mapping!$A:$C,2,0),"Not Mapped"))</f>
        <v/>
      </c>
      <c r="P9251" s="36">
        <f>IF($B9251="","",IFERROR(VLOOKUP($B9251,Mapping!$A:$C,3,0),"Not Mapped"))</f>
        <v/>
      </c>
      <c r="Q9251" s="36">
        <f>IF($B9251="","",IFERROR(VLOOKUP($O9251,Leaders!$A:$B,2,0),"Not Mapped"))</f>
        <v/>
      </c>
      <c r="R9251" s="36">
        <f>IF($B9251="","",IF(COUNTIF(Exclusions!$A:$A,$B9251)&gt;0,"Yes","No"))</f>
        <v/>
      </c>
      <c r="S9251" s="38">
        <f>IF($B9251="","",MIN(1,DAY($A9251)/IF($N9251="Superstore",Settings!$B$5,Settings!$B$4)))</f>
        <v/>
      </c>
      <c r="T9251" s="38">
        <f>IF(OR($B9251="",$G9251="",$S9251=0),"",$G9251/$S9251)</f>
        <v/>
      </c>
      <c r="U9251" s="36">
        <f>IF($T9251="","",IF($T9251&lt;Settings!$B$8,"Critical",IF($T9251&lt;Settings!$B$9,"Semi Critical","Non Critical")))</f>
        <v/>
      </c>
      <c r="V9251" s="28" t="n"/>
      <c r="Z9251">
        <f>IF($B9251="","",IFERROR(VLOOKUP($B9251,'Plan HC for CCA'!$A:$B,2,0),""))</f>
        <v/>
      </c>
      <c r="AA9251">
        <f>IF(OR($B9251="",$Z9251=""),"",IF(N($M9251)&lt;$Z9251,"Delta","No Delta"))</f>
        <v/>
      </c>
      <c r="AB9251">
        <f>IF(OR($B9251="",$Z9251=""),"",MAX(0,$Z9251-N($M9251)))</f>
        <v/>
      </c>
      <c r="AC9251" s="46">
        <f>IF($B9251="","",IFERROR(INDEX('CCA Util %'!$H:$H,MATCH($B9251,'CCA Util %'!$E:$E,0)),""))</f>
        <v/>
      </c>
      <c r="AD9251">
        <f>IF($B9251="","",IFERROR(INDEX('CCA Util %'!$G:$G,MATCH($B9251,'CCA Util %'!$E:$E,0)),""))</f>
        <v/>
      </c>
      <c r="AE9251">
        <f>IF(OR($B9251="",$U9251=""),"",$U9251&amp;" &amp; "&amp;IF(OR($AD9251="",$AD9251=0),"Util NA",$AD9251&amp;" Util"))</f>
        <v/>
      </c>
    </row>
    <row r="9252" ht="15.75" customHeight="1" s="42">
      <c r="A9252" s="41" t="n"/>
      <c r="G9252" s="38" t="n"/>
      <c r="H9252" s="38" t="n"/>
      <c r="I9252" s="38" t="n"/>
      <c r="J9252" s="38" t="n"/>
      <c r="K9252" s="38" t="n"/>
      <c r="L9252" s="38" t="n"/>
      <c r="N9252" s="36">
        <f>IF($B9252="","",IF($C9252="SUPERSTORE","Superstore","DH"))</f>
        <v/>
      </c>
      <c r="O9252" s="36">
        <f>IF($B9252="","",IFERROR(VLOOKUP($B9252,Mapping!$A:$C,2,0),"Not Mapped"))</f>
        <v/>
      </c>
      <c r="P9252" s="36">
        <f>IF($B9252="","",IFERROR(VLOOKUP($B9252,Mapping!$A:$C,3,0),"Not Mapped"))</f>
        <v/>
      </c>
      <c r="Q9252" s="36">
        <f>IF($B9252="","",IFERROR(VLOOKUP($O9252,Leaders!$A:$B,2,0),"Not Mapped"))</f>
        <v/>
      </c>
      <c r="R9252" s="36">
        <f>IF($B9252="","",IF(COUNTIF(Exclusions!$A:$A,$B9252)&gt;0,"Yes","No"))</f>
        <v/>
      </c>
      <c r="S9252" s="38">
        <f>IF($B9252="","",MIN(1,DAY($A9252)/IF($N9252="Superstore",Settings!$B$5,Settings!$B$4)))</f>
        <v/>
      </c>
      <c r="T9252" s="38">
        <f>IF(OR($B9252="",$G9252="",$S9252=0),"",$G9252/$S9252)</f>
        <v/>
      </c>
      <c r="U9252" s="36">
        <f>IF($T9252="","",IF($T9252&lt;Settings!$B$8,"Critical",IF($T9252&lt;Settings!$B$9,"Semi Critical","Non Critical")))</f>
        <v/>
      </c>
      <c r="V9252" s="28" t="n"/>
      <c r="Z9252">
        <f>IF($B9252="","",IFERROR(VLOOKUP($B9252,'Plan HC for CCA'!$A:$B,2,0),""))</f>
        <v/>
      </c>
      <c r="AA9252">
        <f>IF(OR($B9252="",$Z9252=""),"",IF(N($M9252)&lt;$Z9252,"Delta","No Delta"))</f>
        <v/>
      </c>
      <c r="AB9252">
        <f>IF(OR($B9252="",$Z9252=""),"",MAX(0,$Z9252-N($M9252)))</f>
        <v/>
      </c>
      <c r="AC9252" s="46">
        <f>IF($B9252="","",IFERROR(INDEX('CCA Util %'!$H:$H,MATCH($B9252,'CCA Util %'!$E:$E,0)),""))</f>
        <v/>
      </c>
      <c r="AD9252">
        <f>IF($B9252="","",IFERROR(INDEX('CCA Util %'!$G:$G,MATCH($B9252,'CCA Util %'!$E:$E,0)),""))</f>
        <v/>
      </c>
      <c r="AE9252">
        <f>IF(OR($B9252="",$U9252=""),"",$U9252&amp;" &amp; "&amp;IF(OR($AD9252="",$AD9252=0),"Util NA",$AD9252&amp;" Util"))</f>
        <v/>
      </c>
    </row>
    <row r="9253" ht="15.75" customHeight="1" s="42">
      <c r="A9253" s="41" t="n"/>
      <c r="G9253" s="38" t="n"/>
      <c r="H9253" s="38" t="n"/>
      <c r="I9253" s="38" t="n"/>
      <c r="J9253" s="38" t="n"/>
      <c r="K9253" s="38" t="n"/>
      <c r="L9253" s="38" t="n"/>
      <c r="N9253" s="36">
        <f>IF($B9253="","",IF($C9253="SUPERSTORE","Superstore","DH"))</f>
        <v/>
      </c>
      <c r="O9253" s="36">
        <f>IF($B9253="","",IFERROR(VLOOKUP($B9253,Mapping!$A:$C,2,0),"Not Mapped"))</f>
        <v/>
      </c>
      <c r="P9253" s="36">
        <f>IF($B9253="","",IFERROR(VLOOKUP($B9253,Mapping!$A:$C,3,0),"Not Mapped"))</f>
        <v/>
      </c>
      <c r="Q9253" s="36">
        <f>IF($B9253="","",IFERROR(VLOOKUP($O9253,Leaders!$A:$B,2,0),"Not Mapped"))</f>
        <v/>
      </c>
      <c r="R9253" s="36">
        <f>IF($B9253="","",IF(COUNTIF(Exclusions!$A:$A,$B9253)&gt;0,"Yes","No"))</f>
        <v/>
      </c>
      <c r="S9253" s="38">
        <f>IF($B9253="","",MIN(1,DAY($A9253)/IF($N9253="Superstore",Settings!$B$5,Settings!$B$4)))</f>
        <v/>
      </c>
      <c r="T9253" s="38">
        <f>IF(OR($B9253="",$G9253="",$S9253=0),"",$G9253/$S9253)</f>
        <v/>
      </c>
      <c r="U9253" s="36">
        <f>IF($T9253="","",IF($T9253&lt;Settings!$B$8,"Critical",IF($T9253&lt;Settings!$B$9,"Semi Critical","Non Critical")))</f>
        <v/>
      </c>
      <c r="V9253" s="28" t="n"/>
      <c r="Z9253">
        <f>IF($B9253="","",IFERROR(VLOOKUP($B9253,'Plan HC for CCA'!$A:$B,2,0),""))</f>
        <v/>
      </c>
      <c r="AA9253">
        <f>IF(OR($B9253="",$Z9253=""),"",IF(N($M9253)&lt;$Z9253,"Delta","No Delta"))</f>
        <v/>
      </c>
      <c r="AB9253">
        <f>IF(OR($B9253="",$Z9253=""),"",MAX(0,$Z9253-N($M9253)))</f>
        <v/>
      </c>
      <c r="AC9253" s="46">
        <f>IF($B9253="","",IFERROR(INDEX('CCA Util %'!$H:$H,MATCH($B9253,'CCA Util %'!$E:$E,0)),""))</f>
        <v/>
      </c>
      <c r="AD9253">
        <f>IF($B9253="","",IFERROR(INDEX('CCA Util %'!$G:$G,MATCH($B9253,'CCA Util %'!$E:$E,0)),""))</f>
        <v/>
      </c>
      <c r="AE9253">
        <f>IF(OR($B9253="",$U9253=""),"",$U9253&amp;" &amp; "&amp;IF(OR($AD9253="",$AD9253=0),"Util NA",$AD9253&amp;" Util"))</f>
        <v/>
      </c>
    </row>
    <row r="9254" ht="15.75" customHeight="1" s="42">
      <c r="A9254" s="41" t="n"/>
      <c r="G9254" s="38" t="n"/>
      <c r="H9254" s="38" t="n"/>
      <c r="I9254" s="38" t="n"/>
      <c r="J9254" s="38" t="n"/>
      <c r="K9254" s="38" t="n"/>
      <c r="L9254" s="38" t="n"/>
      <c r="N9254" s="36">
        <f>IF($B9254="","",IF($C9254="SUPERSTORE","Superstore","DH"))</f>
        <v/>
      </c>
      <c r="O9254" s="36">
        <f>IF($B9254="","",IFERROR(VLOOKUP($B9254,Mapping!$A:$C,2,0),"Not Mapped"))</f>
        <v/>
      </c>
      <c r="P9254" s="36">
        <f>IF($B9254="","",IFERROR(VLOOKUP($B9254,Mapping!$A:$C,3,0),"Not Mapped"))</f>
        <v/>
      </c>
      <c r="Q9254" s="36">
        <f>IF($B9254="","",IFERROR(VLOOKUP($O9254,Leaders!$A:$B,2,0),"Not Mapped"))</f>
        <v/>
      </c>
      <c r="R9254" s="36">
        <f>IF($B9254="","",IF(COUNTIF(Exclusions!$A:$A,$B9254)&gt;0,"Yes","No"))</f>
        <v/>
      </c>
      <c r="S9254" s="38">
        <f>IF($B9254="","",MIN(1,DAY($A9254)/IF($N9254="Superstore",Settings!$B$5,Settings!$B$4)))</f>
        <v/>
      </c>
      <c r="T9254" s="38">
        <f>IF(OR($B9254="",$G9254="",$S9254=0),"",$G9254/$S9254)</f>
        <v/>
      </c>
      <c r="U9254" s="36">
        <f>IF($T9254="","",IF($T9254&lt;Settings!$B$8,"Critical",IF($T9254&lt;Settings!$B$9,"Semi Critical","Non Critical")))</f>
        <v/>
      </c>
      <c r="V9254" s="28" t="n"/>
      <c r="Z9254">
        <f>IF($B9254="","",IFERROR(VLOOKUP($B9254,'Plan HC for CCA'!$A:$B,2,0),""))</f>
        <v/>
      </c>
      <c r="AA9254">
        <f>IF(OR($B9254="",$Z9254=""),"",IF(N($M9254)&lt;$Z9254,"Delta","No Delta"))</f>
        <v/>
      </c>
      <c r="AB9254">
        <f>IF(OR($B9254="",$Z9254=""),"",MAX(0,$Z9254-N($M9254)))</f>
        <v/>
      </c>
      <c r="AC9254" s="46">
        <f>IF($B9254="","",IFERROR(INDEX('CCA Util %'!$H:$H,MATCH($B9254,'CCA Util %'!$E:$E,0)),""))</f>
        <v/>
      </c>
      <c r="AD9254">
        <f>IF($B9254="","",IFERROR(INDEX('CCA Util %'!$G:$G,MATCH($B9254,'CCA Util %'!$E:$E,0)),""))</f>
        <v/>
      </c>
      <c r="AE9254">
        <f>IF(OR($B9254="",$U9254=""),"",$U9254&amp;" &amp; "&amp;IF(OR($AD9254="",$AD9254=0),"Util NA",$AD9254&amp;" Util"))</f>
        <v/>
      </c>
    </row>
    <row r="9255" ht="15.75" customHeight="1" s="42">
      <c r="A9255" s="41" t="n"/>
      <c r="G9255" s="38" t="n"/>
      <c r="H9255" s="38" t="n"/>
      <c r="I9255" s="38" t="n"/>
      <c r="J9255" s="38" t="n"/>
      <c r="K9255" s="38" t="n"/>
      <c r="L9255" s="38" t="n"/>
      <c r="N9255" s="36">
        <f>IF($B9255="","",IF($C9255="SUPERSTORE","Superstore","DH"))</f>
        <v/>
      </c>
      <c r="O9255" s="36">
        <f>IF($B9255="","",IFERROR(VLOOKUP($B9255,Mapping!$A:$C,2,0),"Not Mapped"))</f>
        <v/>
      </c>
      <c r="P9255" s="36">
        <f>IF($B9255="","",IFERROR(VLOOKUP($B9255,Mapping!$A:$C,3,0),"Not Mapped"))</f>
        <v/>
      </c>
      <c r="Q9255" s="36">
        <f>IF($B9255="","",IFERROR(VLOOKUP($O9255,Leaders!$A:$B,2,0),"Not Mapped"))</f>
        <v/>
      </c>
      <c r="R9255" s="36">
        <f>IF($B9255="","",IF(COUNTIF(Exclusions!$A:$A,$B9255)&gt;0,"Yes","No"))</f>
        <v/>
      </c>
      <c r="S9255" s="38">
        <f>IF($B9255="","",MIN(1,DAY($A9255)/IF($N9255="Superstore",Settings!$B$5,Settings!$B$4)))</f>
        <v/>
      </c>
      <c r="T9255" s="38">
        <f>IF(OR($B9255="",$G9255="",$S9255=0),"",$G9255/$S9255)</f>
        <v/>
      </c>
      <c r="U9255" s="36">
        <f>IF($T9255="","",IF($T9255&lt;Settings!$B$8,"Critical",IF($T9255&lt;Settings!$B$9,"Semi Critical","Non Critical")))</f>
        <v/>
      </c>
      <c r="V9255" s="28" t="n"/>
      <c r="Z9255">
        <f>IF($B9255="","",IFERROR(VLOOKUP($B9255,'Plan HC for CCA'!$A:$B,2,0),""))</f>
        <v/>
      </c>
      <c r="AA9255">
        <f>IF(OR($B9255="",$Z9255=""),"",IF(N($M9255)&lt;$Z9255,"Delta","No Delta"))</f>
        <v/>
      </c>
      <c r="AB9255">
        <f>IF(OR($B9255="",$Z9255=""),"",MAX(0,$Z9255-N($M9255)))</f>
        <v/>
      </c>
      <c r="AC9255" s="46">
        <f>IF($B9255="","",IFERROR(INDEX('CCA Util %'!$H:$H,MATCH($B9255,'CCA Util %'!$E:$E,0)),""))</f>
        <v/>
      </c>
      <c r="AD9255">
        <f>IF($B9255="","",IFERROR(INDEX('CCA Util %'!$G:$G,MATCH($B9255,'CCA Util %'!$E:$E,0)),""))</f>
        <v/>
      </c>
      <c r="AE9255">
        <f>IF(OR($B9255="",$U9255=""),"",$U9255&amp;" &amp; "&amp;IF(OR($AD9255="",$AD9255=0),"Util NA",$AD9255&amp;" Util"))</f>
        <v/>
      </c>
    </row>
    <row r="9256" ht="15.75" customHeight="1" s="42">
      <c r="A9256" s="41" t="n"/>
      <c r="G9256" s="38" t="n"/>
      <c r="H9256" s="38" t="n"/>
      <c r="I9256" s="38" t="n"/>
      <c r="J9256" s="38" t="n"/>
      <c r="K9256" s="38" t="n"/>
      <c r="L9256" s="38" t="n"/>
      <c r="N9256" s="36">
        <f>IF($B9256="","",IF($C9256="SUPERSTORE","Superstore","DH"))</f>
        <v/>
      </c>
      <c r="O9256" s="36">
        <f>IF($B9256="","",IFERROR(VLOOKUP($B9256,Mapping!$A:$C,2,0),"Not Mapped"))</f>
        <v/>
      </c>
      <c r="P9256" s="36">
        <f>IF($B9256="","",IFERROR(VLOOKUP($B9256,Mapping!$A:$C,3,0),"Not Mapped"))</f>
        <v/>
      </c>
      <c r="Q9256" s="36">
        <f>IF($B9256="","",IFERROR(VLOOKUP($O9256,Leaders!$A:$B,2,0),"Not Mapped"))</f>
        <v/>
      </c>
      <c r="R9256" s="36">
        <f>IF($B9256="","",IF(COUNTIF(Exclusions!$A:$A,$B9256)&gt;0,"Yes","No"))</f>
        <v/>
      </c>
      <c r="S9256" s="38">
        <f>IF($B9256="","",MIN(1,DAY($A9256)/IF($N9256="Superstore",Settings!$B$5,Settings!$B$4)))</f>
        <v/>
      </c>
      <c r="T9256" s="38">
        <f>IF(OR($B9256="",$G9256="",$S9256=0),"",$G9256/$S9256)</f>
        <v/>
      </c>
      <c r="U9256" s="36">
        <f>IF($T9256="","",IF($T9256&lt;Settings!$B$8,"Critical",IF($T9256&lt;Settings!$B$9,"Semi Critical","Non Critical")))</f>
        <v/>
      </c>
      <c r="V9256" s="28" t="n"/>
      <c r="Z9256">
        <f>IF($B9256="","",IFERROR(VLOOKUP($B9256,'Plan HC for CCA'!$A:$B,2,0),""))</f>
        <v/>
      </c>
      <c r="AA9256">
        <f>IF(OR($B9256="",$Z9256=""),"",IF(N($M9256)&lt;$Z9256,"Delta","No Delta"))</f>
        <v/>
      </c>
      <c r="AB9256">
        <f>IF(OR($B9256="",$Z9256=""),"",MAX(0,$Z9256-N($M9256)))</f>
        <v/>
      </c>
      <c r="AC9256" s="46">
        <f>IF($B9256="","",IFERROR(INDEX('CCA Util %'!$H:$H,MATCH($B9256,'CCA Util %'!$E:$E,0)),""))</f>
        <v/>
      </c>
      <c r="AD9256">
        <f>IF($B9256="","",IFERROR(INDEX('CCA Util %'!$G:$G,MATCH($B9256,'CCA Util %'!$E:$E,0)),""))</f>
        <v/>
      </c>
      <c r="AE9256">
        <f>IF(OR($B9256="",$U9256=""),"",$U9256&amp;" &amp; "&amp;IF(OR($AD9256="",$AD9256=0),"Util NA",$AD9256&amp;" Util"))</f>
        <v/>
      </c>
    </row>
    <row r="9257" ht="15.75" customHeight="1" s="42">
      <c r="A9257" s="41" t="n"/>
      <c r="G9257" s="38" t="n"/>
      <c r="H9257" s="38" t="n"/>
      <c r="I9257" s="38" t="n"/>
      <c r="J9257" s="38" t="n"/>
      <c r="K9257" s="38" t="n"/>
      <c r="L9257" s="38" t="n"/>
      <c r="N9257" s="36">
        <f>IF($B9257="","",IF($C9257="SUPERSTORE","Superstore","DH"))</f>
        <v/>
      </c>
      <c r="O9257" s="36">
        <f>IF($B9257="","",IFERROR(VLOOKUP($B9257,Mapping!$A:$C,2,0),"Not Mapped"))</f>
        <v/>
      </c>
      <c r="P9257" s="36">
        <f>IF($B9257="","",IFERROR(VLOOKUP($B9257,Mapping!$A:$C,3,0),"Not Mapped"))</f>
        <v/>
      </c>
      <c r="Q9257" s="36">
        <f>IF($B9257="","",IFERROR(VLOOKUP($O9257,Leaders!$A:$B,2,0),"Not Mapped"))</f>
        <v/>
      </c>
      <c r="R9257" s="36">
        <f>IF($B9257="","",IF(COUNTIF(Exclusions!$A:$A,$B9257)&gt;0,"Yes","No"))</f>
        <v/>
      </c>
      <c r="S9257" s="38">
        <f>IF($B9257="","",MIN(1,DAY($A9257)/IF($N9257="Superstore",Settings!$B$5,Settings!$B$4)))</f>
        <v/>
      </c>
      <c r="T9257" s="38">
        <f>IF(OR($B9257="",$G9257="",$S9257=0),"",$G9257/$S9257)</f>
        <v/>
      </c>
      <c r="U9257" s="36">
        <f>IF($T9257="","",IF($T9257&lt;Settings!$B$8,"Critical",IF($T9257&lt;Settings!$B$9,"Semi Critical","Non Critical")))</f>
        <v/>
      </c>
      <c r="V9257" s="28" t="n"/>
      <c r="Z9257">
        <f>IF($B9257="","",IFERROR(VLOOKUP($B9257,'Plan HC for CCA'!$A:$B,2,0),""))</f>
        <v/>
      </c>
      <c r="AA9257">
        <f>IF(OR($B9257="",$Z9257=""),"",IF(N($M9257)&lt;$Z9257,"Delta","No Delta"))</f>
        <v/>
      </c>
      <c r="AB9257">
        <f>IF(OR($B9257="",$Z9257=""),"",MAX(0,$Z9257-N($M9257)))</f>
        <v/>
      </c>
      <c r="AC9257" s="46">
        <f>IF($B9257="","",IFERROR(INDEX('CCA Util %'!$H:$H,MATCH($B9257,'CCA Util %'!$E:$E,0)),""))</f>
        <v/>
      </c>
      <c r="AD9257">
        <f>IF($B9257="","",IFERROR(INDEX('CCA Util %'!$G:$G,MATCH($B9257,'CCA Util %'!$E:$E,0)),""))</f>
        <v/>
      </c>
      <c r="AE9257">
        <f>IF(OR($B9257="",$U9257=""),"",$U9257&amp;" &amp; "&amp;IF(OR($AD9257="",$AD9257=0),"Util NA",$AD9257&amp;" Util"))</f>
        <v/>
      </c>
    </row>
    <row r="9258" ht="15.75" customHeight="1" s="42">
      <c r="A9258" s="41" t="n"/>
      <c r="G9258" s="38" t="n"/>
      <c r="H9258" s="38" t="n"/>
      <c r="I9258" s="38" t="n"/>
      <c r="J9258" s="38" t="n"/>
      <c r="K9258" s="38" t="n"/>
      <c r="L9258" s="38" t="n"/>
      <c r="N9258" s="36">
        <f>IF($B9258="","",IF($C9258="SUPERSTORE","Superstore","DH"))</f>
        <v/>
      </c>
      <c r="O9258" s="36">
        <f>IF($B9258="","",IFERROR(VLOOKUP($B9258,Mapping!$A:$C,2,0),"Not Mapped"))</f>
        <v/>
      </c>
      <c r="P9258" s="36">
        <f>IF($B9258="","",IFERROR(VLOOKUP($B9258,Mapping!$A:$C,3,0),"Not Mapped"))</f>
        <v/>
      </c>
      <c r="Q9258" s="36">
        <f>IF($B9258="","",IFERROR(VLOOKUP($O9258,Leaders!$A:$B,2,0),"Not Mapped"))</f>
        <v/>
      </c>
      <c r="R9258" s="36">
        <f>IF($B9258="","",IF(COUNTIF(Exclusions!$A:$A,$B9258)&gt;0,"Yes","No"))</f>
        <v/>
      </c>
      <c r="S9258" s="38">
        <f>IF($B9258="","",MIN(1,DAY($A9258)/IF($N9258="Superstore",Settings!$B$5,Settings!$B$4)))</f>
        <v/>
      </c>
      <c r="T9258" s="38">
        <f>IF(OR($B9258="",$G9258="",$S9258=0),"",$G9258/$S9258)</f>
        <v/>
      </c>
      <c r="U9258" s="36">
        <f>IF($T9258="","",IF($T9258&lt;Settings!$B$8,"Critical",IF($T9258&lt;Settings!$B$9,"Semi Critical","Non Critical")))</f>
        <v/>
      </c>
      <c r="V9258" s="28" t="n"/>
      <c r="Z9258">
        <f>IF($B9258="","",IFERROR(VLOOKUP($B9258,'Plan HC for CCA'!$A:$B,2,0),""))</f>
        <v/>
      </c>
      <c r="AA9258">
        <f>IF(OR($B9258="",$Z9258=""),"",IF(N($M9258)&lt;$Z9258,"Delta","No Delta"))</f>
        <v/>
      </c>
      <c r="AB9258">
        <f>IF(OR($B9258="",$Z9258=""),"",MAX(0,$Z9258-N($M9258)))</f>
        <v/>
      </c>
      <c r="AC9258" s="46">
        <f>IF($B9258="","",IFERROR(INDEX('CCA Util %'!$H:$H,MATCH($B9258,'CCA Util %'!$E:$E,0)),""))</f>
        <v/>
      </c>
      <c r="AD9258">
        <f>IF($B9258="","",IFERROR(INDEX('CCA Util %'!$G:$G,MATCH($B9258,'CCA Util %'!$E:$E,0)),""))</f>
        <v/>
      </c>
      <c r="AE9258">
        <f>IF(OR($B9258="",$U9258=""),"",$U9258&amp;" &amp; "&amp;IF(OR($AD9258="",$AD9258=0),"Util NA",$AD9258&amp;" Util"))</f>
        <v/>
      </c>
    </row>
    <row r="9259" ht="15.75" customHeight="1" s="42">
      <c r="A9259" s="41" t="n"/>
      <c r="G9259" s="38" t="n"/>
      <c r="H9259" s="38" t="n"/>
      <c r="I9259" s="38" t="n"/>
      <c r="J9259" s="38" t="n"/>
      <c r="K9259" s="38" t="n"/>
      <c r="L9259" s="38" t="n"/>
      <c r="N9259" s="36">
        <f>IF($B9259="","",IF($C9259="SUPERSTORE","Superstore","DH"))</f>
        <v/>
      </c>
      <c r="O9259" s="36">
        <f>IF($B9259="","",IFERROR(VLOOKUP($B9259,Mapping!$A:$C,2,0),"Not Mapped"))</f>
        <v/>
      </c>
      <c r="P9259" s="36">
        <f>IF($B9259="","",IFERROR(VLOOKUP($B9259,Mapping!$A:$C,3,0),"Not Mapped"))</f>
        <v/>
      </c>
      <c r="Q9259" s="36">
        <f>IF($B9259="","",IFERROR(VLOOKUP($O9259,Leaders!$A:$B,2,0),"Not Mapped"))</f>
        <v/>
      </c>
      <c r="R9259" s="36">
        <f>IF($B9259="","",IF(COUNTIF(Exclusions!$A:$A,$B9259)&gt;0,"Yes","No"))</f>
        <v/>
      </c>
      <c r="S9259" s="38">
        <f>IF($B9259="","",MIN(1,DAY($A9259)/IF($N9259="Superstore",Settings!$B$5,Settings!$B$4)))</f>
        <v/>
      </c>
      <c r="T9259" s="38">
        <f>IF(OR($B9259="",$G9259="",$S9259=0),"",$G9259/$S9259)</f>
        <v/>
      </c>
      <c r="U9259" s="36">
        <f>IF($T9259="","",IF($T9259&lt;Settings!$B$8,"Critical",IF($T9259&lt;Settings!$B$9,"Semi Critical","Non Critical")))</f>
        <v/>
      </c>
      <c r="V9259" s="28" t="n"/>
      <c r="Z9259">
        <f>IF($B9259="","",IFERROR(VLOOKUP($B9259,'Plan HC for CCA'!$A:$B,2,0),""))</f>
        <v/>
      </c>
      <c r="AA9259">
        <f>IF(OR($B9259="",$Z9259=""),"",IF(N($M9259)&lt;$Z9259,"Delta","No Delta"))</f>
        <v/>
      </c>
      <c r="AB9259">
        <f>IF(OR($B9259="",$Z9259=""),"",MAX(0,$Z9259-N($M9259)))</f>
        <v/>
      </c>
      <c r="AC9259" s="46">
        <f>IF($B9259="","",IFERROR(INDEX('CCA Util %'!$H:$H,MATCH($B9259,'CCA Util %'!$E:$E,0)),""))</f>
        <v/>
      </c>
      <c r="AD9259">
        <f>IF($B9259="","",IFERROR(INDEX('CCA Util %'!$G:$G,MATCH($B9259,'CCA Util %'!$E:$E,0)),""))</f>
        <v/>
      </c>
      <c r="AE9259">
        <f>IF(OR($B9259="",$U9259=""),"",$U9259&amp;" &amp; "&amp;IF(OR($AD9259="",$AD9259=0),"Util NA",$AD9259&amp;" Util"))</f>
        <v/>
      </c>
    </row>
    <row r="9260" ht="15.75" customHeight="1" s="42">
      <c r="A9260" s="41" t="n"/>
      <c r="G9260" s="38" t="n"/>
      <c r="H9260" s="38" t="n"/>
      <c r="I9260" s="38" t="n"/>
      <c r="J9260" s="38" t="n"/>
      <c r="K9260" s="38" t="n"/>
      <c r="L9260" s="38" t="n"/>
      <c r="N9260" s="36">
        <f>IF($B9260="","",IF($C9260="SUPERSTORE","Superstore","DH"))</f>
        <v/>
      </c>
      <c r="O9260" s="36">
        <f>IF($B9260="","",IFERROR(VLOOKUP($B9260,Mapping!$A:$C,2,0),"Not Mapped"))</f>
        <v/>
      </c>
      <c r="P9260" s="36">
        <f>IF($B9260="","",IFERROR(VLOOKUP($B9260,Mapping!$A:$C,3,0),"Not Mapped"))</f>
        <v/>
      </c>
      <c r="Q9260" s="36">
        <f>IF($B9260="","",IFERROR(VLOOKUP($O9260,Leaders!$A:$B,2,0),"Not Mapped"))</f>
        <v/>
      </c>
      <c r="R9260" s="36">
        <f>IF($B9260="","",IF(COUNTIF(Exclusions!$A:$A,$B9260)&gt;0,"Yes","No"))</f>
        <v/>
      </c>
      <c r="S9260" s="38">
        <f>IF($B9260="","",MIN(1,DAY($A9260)/IF($N9260="Superstore",Settings!$B$5,Settings!$B$4)))</f>
        <v/>
      </c>
      <c r="T9260" s="38">
        <f>IF(OR($B9260="",$G9260="",$S9260=0),"",$G9260/$S9260)</f>
        <v/>
      </c>
      <c r="U9260" s="36">
        <f>IF($T9260="","",IF($T9260&lt;Settings!$B$8,"Critical",IF($T9260&lt;Settings!$B$9,"Semi Critical","Non Critical")))</f>
        <v/>
      </c>
      <c r="V9260" s="28" t="n"/>
      <c r="Z9260">
        <f>IF($B9260="","",IFERROR(VLOOKUP($B9260,'Plan HC for CCA'!$A:$B,2,0),""))</f>
        <v/>
      </c>
      <c r="AA9260">
        <f>IF(OR($B9260="",$Z9260=""),"",IF(N($M9260)&lt;$Z9260,"Delta","No Delta"))</f>
        <v/>
      </c>
      <c r="AB9260">
        <f>IF(OR($B9260="",$Z9260=""),"",MAX(0,$Z9260-N($M9260)))</f>
        <v/>
      </c>
      <c r="AC9260" s="46">
        <f>IF($B9260="","",IFERROR(INDEX('CCA Util %'!$H:$H,MATCH($B9260,'CCA Util %'!$E:$E,0)),""))</f>
        <v/>
      </c>
      <c r="AD9260">
        <f>IF($B9260="","",IFERROR(INDEX('CCA Util %'!$G:$G,MATCH($B9260,'CCA Util %'!$E:$E,0)),""))</f>
        <v/>
      </c>
      <c r="AE9260">
        <f>IF(OR($B9260="",$U9260=""),"",$U9260&amp;" &amp; "&amp;IF(OR($AD9260="",$AD9260=0),"Util NA",$AD9260&amp;" Util"))</f>
        <v/>
      </c>
    </row>
    <row r="9261" ht="15.75" customHeight="1" s="42">
      <c r="A9261" s="41" t="n"/>
      <c r="G9261" s="38" t="n"/>
      <c r="H9261" s="38" t="n"/>
      <c r="I9261" s="38" t="n"/>
      <c r="J9261" s="38" t="n"/>
      <c r="K9261" s="38" t="n"/>
      <c r="L9261" s="38" t="n"/>
      <c r="N9261" s="36">
        <f>IF($B9261="","",IF($C9261="SUPERSTORE","Superstore","DH"))</f>
        <v/>
      </c>
      <c r="O9261" s="36">
        <f>IF($B9261="","",IFERROR(VLOOKUP($B9261,Mapping!$A:$C,2,0),"Not Mapped"))</f>
        <v/>
      </c>
      <c r="P9261" s="36">
        <f>IF($B9261="","",IFERROR(VLOOKUP($B9261,Mapping!$A:$C,3,0),"Not Mapped"))</f>
        <v/>
      </c>
      <c r="Q9261" s="36">
        <f>IF($B9261="","",IFERROR(VLOOKUP($O9261,Leaders!$A:$B,2,0),"Not Mapped"))</f>
        <v/>
      </c>
      <c r="R9261" s="36">
        <f>IF($B9261="","",IF(COUNTIF(Exclusions!$A:$A,$B9261)&gt;0,"Yes","No"))</f>
        <v/>
      </c>
      <c r="S9261" s="38">
        <f>IF($B9261="","",MIN(1,DAY($A9261)/IF($N9261="Superstore",Settings!$B$5,Settings!$B$4)))</f>
        <v/>
      </c>
      <c r="T9261" s="38">
        <f>IF(OR($B9261="",$G9261="",$S9261=0),"",$G9261/$S9261)</f>
        <v/>
      </c>
      <c r="U9261" s="36">
        <f>IF($T9261="","",IF($T9261&lt;Settings!$B$8,"Critical",IF($T9261&lt;Settings!$B$9,"Semi Critical","Non Critical")))</f>
        <v/>
      </c>
      <c r="V9261" s="28" t="n"/>
      <c r="Z9261">
        <f>IF($B9261="","",IFERROR(VLOOKUP($B9261,'Plan HC for CCA'!$A:$B,2,0),""))</f>
        <v/>
      </c>
      <c r="AA9261">
        <f>IF(OR($B9261="",$Z9261=""),"",IF(N($M9261)&lt;$Z9261,"Delta","No Delta"))</f>
        <v/>
      </c>
      <c r="AB9261">
        <f>IF(OR($B9261="",$Z9261=""),"",MAX(0,$Z9261-N($M9261)))</f>
        <v/>
      </c>
      <c r="AC9261" s="46">
        <f>IF($B9261="","",IFERROR(INDEX('CCA Util %'!$H:$H,MATCH($B9261,'CCA Util %'!$E:$E,0)),""))</f>
        <v/>
      </c>
      <c r="AD9261">
        <f>IF($B9261="","",IFERROR(INDEX('CCA Util %'!$G:$G,MATCH($B9261,'CCA Util %'!$E:$E,0)),""))</f>
        <v/>
      </c>
      <c r="AE9261">
        <f>IF(OR($B9261="",$U9261=""),"",$U9261&amp;" &amp; "&amp;IF(OR($AD9261="",$AD9261=0),"Util NA",$AD9261&amp;" Util"))</f>
        <v/>
      </c>
    </row>
    <row r="9262" ht="15.75" customHeight="1" s="42">
      <c r="A9262" s="41" t="n"/>
      <c r="G9262" s="38" t="n"/>
      <c r="H9262" s="38" t="n"/>
      <c r="I9262" s="38" t="n"/>
      <c r="J9262" s="38" t="n"/>
      <c r="K9262" s="38" t="n"/>
      <c r="L9262" s="38" t="n"/>
      <c r="N9262" s="36">
        <f>IF($B9262="","",IF($C9262="SUPERSTORE","Superstore","DH"))</f>
        <v/>
      </c>
      <c r="O9262" s="36">
        <f>IF($B9262="","",IFERROR(VLOOKUP($B9262,Mapping!$A:$C,2,0),"Not Mapped"))</f>
        <v/>
      </c>
      <c r="P9262" s="36">
        <f>IF($B9262="","",IFERROR(VLOOKUP($B9262,Mapping!$A:$C,3,0),"Not Mapped"))</f>
        <v/>
      </c>
      <c r="Q9262" s="36">
        <f>IF($B9262="","",IFERROR(VLOOKUP($O9262,Leaders!$A:$B,2,0),"Not Mapped"))</f>
        <v/>
      </c>
      <c r="R9262" s="36">
        <f>IF($B9262="","",IF(COUNTIF(Exclusions!$A:$A,$B9262)&gt;0,"Yes","No"))</f>
        <v/>
      </c>
      <c r="S9262" s="38">
        <f>IF($B9262="","",MIN(1,DAY($A9262)/IF($N9262="Superstore",Settings!$B$5,Settings!$B$4)))</f>
        <v/>
      </c>
      <c r="T9262" s="38">
        <f>IF(OR($B9262="",$G9262="",$S9262=0),"",$G9262/$S9262)</f>
        <v/>
      </c>
      <c r="U9262" s="36">
        <f>IF($T9262="","",IF($T9262&lt;Settings!$B$8,"Critical",IF($T9262&lt;Settings!$B$9,"Semi Critical","Non Critical")))</f>
        <v/>
      </c>
      <c r="V9262" s="28" t="n"/>
      <c r="Z9262">
        <f>IF($B9262="","",IFERROR(VLOOKUP($B9262,'Plan HC for CCA'!$A:$B,2,0),""))</f>
        <v/>
      </c>
      <c r="AA9262">
        <f>IF(OR($B9262="",$Z9262=""),"",IF(N($M9262)&lt;$Z9262,"Delta","No Delta"))</f>
        <v/>
      </c>
      <c r="AB9262">
        <f>IF(OR($B9262="",$Z9262=""),"",MAX(0,$Z9262-N($M9262)))</f>
        <v/>
      </c>
      <c r="AC9262" s="46">
        <f>IF($B9262="","",IFERROR(INDEX('CCA Util %'!$H:$H,MATCH($B9262,'CCA Util %'!$E:$E,0)),""))</f>
        <v/>
      </c>
      <c r="AD9262">
        <f>IF($B9262="","",IFERROR(INDEX('CCA Util %'!$G:$G,MATCH($B9262,'CCA Util %'!$E:$E,0)),""))</f>
        <v/>
      </c>
      <c r="AE9262">
        <f>IF(OR($B9262="",$U9262=""),"",$U9262&amp;" &amp; "&amp;IF(OR($AD9262="",$AD9262=0),"Util NA",$AD9262&amp;" Util"))</f>
        <v/>
      </c>
    </row>
    <row r="9263" ht="15.75" customHeight="1" s="42">
      <c r="A9263" s="41" t="n"/>
      <c r="G9263" s="38" t="n"/>
      <c r="H9263" s="38" t="n"/>
      <c r="I9263" s="38" t="n"/>
      <c r="J9263" s="38" t="n"/>
      <c r="K9263" s="38" t="n"/>
      <c r="L9263" s="38" t="n"/>
      <c r="N9263" s="36">
        <f>IF($B9263="","",IF($C9263="SUPERSTORE","Superstore","DH"))</f>
        <v/>
      </c>
      <c r="O9263" s="36">
        <f>IF($B9263="","",IFERROR(VLOOKUP($B9263,Mapping!$A:$C,2,0),"Not Mapped"))</f>
        <v/>
      </c>
      <c r="P9263" s="36">
        <f>IF($B9263="","",IFERROR(VLOOKUP($B9263,Mapping!$A:$C,3,0),"Not Mapped"))</f>
        <v/>
      </c>
      <c r="Q9263" s="36">
        <f>IF($B9263="","",IFERROR(VLOOKUP($O9263,Leaders!$A:$B,2,0),"Not Mapped"))</f>
        <v/>
      </c>
      <c r="R9263" s="36">
        <f>IF($B9263="","",IF(COUNTIF(Exclusions!$A:$A,$B9263)&gt;0,"Yes","No"))</f>
        <v/>
      </c>
      <c r="S9263" s="38">
        <f>IF($B9263="","",MIN(1,DAY($A9263)/IF($N9263="Superstore",Settings!$B$5,Settings!$B$4)))</f>
        <v/>
      </c>
      <c r="T9263" s="38">
        <f>IF(OR($B9263="",$G9263="",$S9263=0),"",$G9263/$S9263)</f>
        <v/>
      </c>
      <c r="U9263" s="36">
        <f>IF($T9263="","",IF($T9263&lt;Settings!$B$8,"Critical",IF($T9263&lt;Settings!$B$9,"Semi Critical","Non Critical")))</f>
        <v/>
      </c>
      <c r="V9263" s="28" t="n"/>
      <c r="Z9263">
        <f>IF($B9263="","",IFERROR(VLOOKUP($B9263,'Plan HC for CCA'!$A:$B,2,0),""))</f>
        <v/>
      </c>
      <c r="AA9263">
        <f>IF(OR($B9263="",$Z9263=""),"",IF(N($M9263)&lt;$Z9263,"Delta","No Delta"))</f>
        <v/>
      </c>
      <c r="AB9263">
        <f>IF(OR($B9263="",$Z9263=""),"",MAX(0,$Z9263-N($M9263)))</f>
        <v/>
      </c>
      <c r="AC9263" s="46">
        <f>IF($B9263="","",IFERROR(INDEX('CCA Util %'!$H:$H,MATCH($B9263,'CCA Util %'!$E:$E,0)),""))</f>
        <v/>
      </c>
      <c r="AD9263">
        <f>IF($B9263="","",IFERROR(INDEX('CCA Util %'!$G:$G,MATCH($B9263,'CCA Util %'!$E:$E,0)),""))</f>
        <v/>
      </c>
      <c r="AE9263">
        <f>IF(OR($B9263="",$U9263=""),"",$U9263&amp;" &amp; "&amp;IF(OR($AD9263="",$AD9263=0),"Util NA",$AD9263&amp;" Util"))</f>
        <v/>
      </c>
    </row>
    <row r="9264" ht="15.75" customHeight="1" s="42">
      <c r="A9264" s="41" t="n"/>
      <c r="G9264" s="38" t="n"/>
      <c r="H9264" s="38" t="n"/>
      <c r="I9264" s="38" t="n"/>
      <c r="J9264" s="38" t="n"/>
      <c r="K9264" s="38" t="n"/>
      <c r="L9264" s="38" t="n"/>
      <c r="N9264" s="36">
        <f>IF($B9264="","",IF($C9264="SUPERSTORE","Superstore","DH"))</f>
        <v/>
      </c>
      <c r="O9264" s="36">
        <f>IF($B9264="","",IFERROR(VLOOKUP($B9264,Mapping!$A:$C,2,0),"Not Mapped"))</f>
        <v/>
      </c>
      <c r="P9264" s="36">
        <f>IF($B9264="","",IFERROR(VLOOKUP($B9264,Mapping!$A:$C,3,0),"Not Mapped"))</f>
        <v/>
      </c>
      <c r="Q9264" s="36">
        <f>IF($B9264="","",IFERROR(VLOOKUP($O9264,Leaders!$A:$B,2,0),"Not Mapped"))</f>
        <v/>
      </c>
      <c r="R9264" s="36">
        <f>IF($B9264="","",IF(COUNTIF(Exclusions!$A:$A,$B9264)&gt;0,"Yes","No"))</f>
        <v/>
      </c>
      <c r="S9264" s="38">
        <f>IF($B9264="","",MIN(1,DAY($A9264)/IF($N9264="Superstore",Settings!$B$5,Settings!$B$4)))</f>
        <v/>
      </c>
      <c r="T9264" s="38">
        <f>IF(OR($B9264="",$G9264="",$S9264=0),"",$G9264/$S9264)</f>
        <v/>
      </c>
      <c r="U9264" s="36">
        <f>IF($T9264="","",IF($T9264&lt;Settings!$B$8,"Critical",IF($T9264&lt;Settings!$B$9,"Semi Critical","Non Critical")))</f>
        <v/>
      </c>
      <c r="V9264" s="28" t="n"/>
      <c r="Z9264">
        <f>IF($B9264="","",IFERROR(VLOOKUP($B9264,'Plan HC for CCA'!$A:$B,2,0),""))</f>
        <v/>
      </c>
      <c r="AA9264">
        <f>IF(OR($B9264="",$Z9264=""),"",IF(N($M9264)&lt;$Z9264,"Delta","No Delta"))</f>
        <v/>
      </c>
      <c r="AB9264">
        <f>IF(OR($B9264="",$Z9264=""),"",MAX(0,$Z9264-N($M9264)))</f>
        <v/>
      </c>
      <c r="AC9264" s="46">
        <f>IF($B9264="","",IFERROR(INDEX('CCA Util %'!$H:$H,MATCH($B9264,'CCA Util %'!$E:$E,0)),""))</f>
        <v/>
      </c>
      <c r="AD9264">
        <f>IF($B9264="","",IFERROR(INDEX('CCA Util %'!$G:$G,MATCH($B9264,'CCA Util %'!$E:$E,0)),""))</f>
        <v/>
      </c>
      <c r="AE9264">
        <f>IF(OR($B9264="",$U9264=""),"",$U9264&amp;" &amp; "&amp;IF(OR($AD9264="",$AD9264=0),"Util NA",$AD9264&amp;" Util"))</f>
        <v/>
      </c>
    </row>
    <row r="9265" ht="15.75" customHeight="1" s="42">
      <c r="A9265" s="41" t="n"/>
      <c r="G9265" s="38" t="n"/>
      <c r="H9265" s="38" t="n"/>
      <c r="I9265" s="38" t="n"/>
      <c r="J9265" s="38" t="n"/>
      <c r="K9265" s="38" t="n"/>
      <c r="L9265" s="38" t="n"/>
      <c r="N9265" s="36">
        <f>IF($B9265="","",IF($C9265="SUPERSTORE","Superstore","DH"))</f>
        <v/>
      </c>
      <c r="O9265" s="36">
        <f>IF($B9265="","",IFERROR(VLOOKUP($B9265,Mapping!$A:$C,2,0),"Not Mapped"))</f>
        <v/>
      </c>
      <c r="P9265" s="36">
        <f>IF($B9265="","",IFERROR(VLOOKUP($B9265,Mapping!$A:$C,3,0),"Not Mapped"))</f>
        <v/>
      </c>
      <c r="Q9265" s="36">
        <f>IF($B9265="","",IFERROR(VLOOKUP($O9265,Leaders!$A:$B,2,0),"Not Mapped"))</f>
        <v/>
      </c>
      <c r="R9265" s="36">
        <f>IF($B9265="","",IF(COUNTIF(Exclusions!$A:$A,$B9265)&gt;0,"Yes","No"))</f>
        <v/>
      </c>
      <c r="S9265" s="38">
        <f>IF($B9265="","",MIN(1,DAY($A9265)/IF($N9265="Superstore",Settings!$B$5,Settings!$B$4)))</f>
        <v/>
      </c>
      <c r="T9265" s="38">
        <f>IF(OR($B9265="",$G9265="",$S9265=0),"",$G9265/$S9265)</f>
        <v/>
      </c>
      <c r="U9265" s="36">
        <f>IF($T9265="","",IF($T9265&lt;Settings!$B$8,"Critical",IF($T9265&lt;Settings!$B$9,"Semi Critical","Non Critical")))</f>
        <v/>
      </c>
      <c r="V9265" s="28" t="n"/>
      <c r="Z9265">
        <f>IF($B9265="","",IFERROR(VLOOKUP($B9265,'Plan HC for CCA'!$A:$B,2,0),""))</f>
        <v/>
      </c>
      <c r="AA9265">
        <f>IF(OR($B9265="",$Z9265=""),"",IF(N($M9265)&lt;$Z9265,"Delta","No Delta"))</f>
        <v/>
      </c>
      <c r="AB9265">
        <f>IF(OR($B9265="",$Z9265=""),"",MAX(0,$Z9265-N($M9265)))</f>
        <v/>
      </c>
      <c r="AC9265" s="46">
        <f>IF($B9265="","",IFERROR(INDEX('CCA Util %'!$H:$H,MATCH($B9265,'CCA Util %'!$E:$E,0)),""))</f>
        <v/>
      </c>
      <c r="AD9265">
        <f>IF($B9265="","",IFERROR(INDEX('CCA Util %'!$G:$G,MATCH($B9265,'CCA Util %'!$E:$E,0)),""))</f>
        <v/>
      </c>
      <c r="AE9265">
        <f>IF(OR($B9265="",$U9265=""),"",$U9265&amp;" &amp; "&amp;IF(OR($AD9265="",$AD9265=0),"Util NA",$AD9265&amp;" Util"))</f>
        <v/>
      </c>
    </row>
    <row r="9266" ht="15.75" customHeight="1" s="42">
      <c r="A9266" s="41" t="n"/>
      <c r="G9266" s="38" t="n"/>
      <c r="H9266" s="38" t="n"/>
      <c r="I9266" s="38" t="n"/>
      <c r="J9266" s="38" t="n"/>
      <c r="K9266" s="38" t="n"/>
      <c r="L9266" s="38" t="n"/>
      <c r="N9266" s="36">
        <f>IF($B9266="","",IF($C9266="SUPERSTORE","Superstore","DH"))</f>
        <v/>
      </c>
      <c r="O9266" s="36">
        <f>IF($B9266="","",IFERROR(VLOOKUP($B9266,Mapping!$A:$C,2,0),"Not Mapped"))</f>
        <v/>
      </c>
      <c r="P9266" s="36">
        <f>IF($B9266="","",IFERROR(VLOOKUP($B9266,Mapping!$A:$C,3,0),"Not Mapped"))</f>
        <v/>
      </c>
      <c r="Q9266" s="36">
        <f>IF($B9266="","",IFERROR(VLOOKUP($O9266,Leaders!$A:$B,2,0),"Not Mapped"))</f>
        <v/>
      </c>
      <c r="R9266" s="36">
        <f>IF($B9266="","",IF(COUNTIF(Exclusions!$A:$A,$B9266)&gt;0,"Yes","No"))</f>
        <v/>
      </c>
      <c r="S9266" s="38">
        <f>IF($B9266="","",MIN(1,DAY($A9266)/IF($N9266="Superstore",Settings!$B$5,Settings!$B$4)))</f>
        <v/>
      </c>
      <c r="T9266" s="38">
        <f>IF(OR($B9266="",$G9266="",$S9266=0),"",$G9266/$S9266)</f>
        <v/>
      </c>
      <c r="U9266" s="36">
        <f>IF($T9266="","",IF($T9266&lt;Settings!$B$8,"Critical",IF($T9266&lt;Settings!$B$9,"Semi Critical","Non Critical")))</f>
        <v/>
      </c>
      <c r="V9266" s="28" t="n"/>
      <c r="Z9266">
        <f>IF($B9266="","",IFERROR(VLOOKUP($B9266,'Plan HC for CCA'!$A:$B,2,0),""))</f>
        <v/>
      </c>
      <c r="AA9266">
        <f>IF(OR($B9266="",$Z9266=""),"",IF(N($M9266)&lt;$Z9266,"Delta","No Delta"))</f>
        <v/>
      </c>
      <c r="AB9266">
        <f>IF(OR($B9266="",$Z9266=""),"",MAX(0,$Z9266-N($M9266)))</f>
        <v/>
      </c>
      <c r="AC9266" s="46">
        <f>IF($B9266="","",IFERROR(INDEX('CCA Util %'!$H:$H,MATCH($B9266,'CCA Util %'!$E:$E,0)),""))</f>
        <v/>
      </c>
      <c r="AD9266">
        <f>IF($B9266="","",IFERROR(INDEX('CCA Util %'!$G:$G,MATCH($B9266,'CCA Util %'!$E:$E,0)),""))</f>
        <v/>
      </c>
      <c r="AE9266">
        <f>IF(OR($B9266="",$U9266=""),"",$U9266&amp;" &amp; "&amp;IF(OR($AD9266="",$AD9266=0),"Util NA",$AD9266&amp;" Util"))</f>
        <v/>
      </c>
    </row>
    <row r="9267" ht="15.75" customHeight="1" s="42">
      <c r="A9267" s="41" t="n"/>
      <c r="G9267" s="38" t="n"/>
      <c r="H9267" s="38" t="n"/>
      <c r="I9267" s="38" t="n"/>
      <c r="J9267" s="38" t="n"/>
      <c r="K9267" s="38" t="n"/>
      <c r="L9267" s="38" t="n"/>
      <c r="N9267" s="36">
        <f>IF($B9267="","",IF($C9267="SUPERSTORE","Superstore","DH"))</f>
        <v/>
      </c>
      <c r="O9267" s="36">
        <f>IF($B9267="","",IFERROR(VLOOKUP($B9267,Mapping!$A:$C,2,0),"Not Mapped"))</f>
        <v/>
      </c>
      <c r="P9267" s="36">
        <f>IF($B9267="","",IFERROR(VLOOKUP($B9267,Mapping!$A:$C,3,0),"Not Mapped"))</f>
        <v/>
      </c>
      <c r="Q9267" s="36">
        <f>IF($B9267="","",IFERROR(VLOOKUP($O9267,Leaders!$A:$B,2,0),"Not Mapped"))</f>
        <v/>
      </c>
      <c r="R9267" s="36">
        <f>IF($B9267="","",IF(COUNTIF(Exclusions!$A:$A,$B9267)&gt;0,"Yes","No"))</f>
        <v/>
      </c>
      <c r="S9267" s="38">
        <f>IF($B9267="","",MIN(1,DAY($A9267)/IF($N9267="Superstore",Settings!$B$5,Settings!$B$4)))</f>
        <v/>
      </c>
      <c r="T9267" s="38">
        <f>IF(OR($B9267="",$G9267="",$S9267=0),"",$G9267/$S9267)</f>
        <v/>
      </c>
      <c r="U9267" s="36">
        <f>IF($T9267="","",IF($T9267&lt;Settings!$B$8,"Critical",IF($T9267&lt;Settings!$B$9,"Semi Critical","Non Critical")))</f>
        <v/>
      </c>
      <c r="V9267" s="28" t="n"/>
      <c r="Z9267">
        <f>IF($B9267="","",IFERROR(VLOOKUP($B9267,'Plan HC for CCA'!$A:$B,2,0),""))</f>
        <v/>
      </c>
      <c r="AA9267">
        <f>IF(OR($B9267="",$Z9267=""),"",IF(N($M9267)&lt;$Z9267,"Delta","No Delta"))</f>
        <v/>
      </c>
      <c r="AB9267">
        <f>IF(OR($B9267="",$Z9267=""),"",MAX(0,$Z9267-N($M9267)))</f>
        <v/>
      </c>
      <c r="AC9267" s="46">
        <f>IF($B9267="","",IFERROR(INDEX('CCA Util %'!$H:$H,MATCH($B9267,'CCA Util %'!$E:$E,0)),""))</f>
        <v/>
      </c>
      <c r="AD9267">
        <f>IF($B9267="","",IFERROR(INDEX('CCA Util %'!$G:$G,MATCH($B9267,'CCA Util %'!$E:$E,0)),""))</f>
        <v/>
      </c>
      <c r="AE9267">
        <f>IF(OR($B9267="",$U9267=""),"",$U9267&amp;" &amp; "&amp;IF(OR($AD9267="",$AD9267=0),"Util NA",$AD9267&amp;" Util"))</f>
        <v/>
      </c>
    </row>
    <row r="9268" ht="15.75" customHeight="1" s="42">
      <c r="A9268" s="41" t="n"/>
      <c r="G9268" s="38" t="n"/>
      <c r="H9268" s="38" t="n"/>
      <c r="I9268" s="38" t="n"/>
      <c r="J9268" s="38" t="n"/>
      <c r="K9268" s="38" t="n"/>
      <c r="L9268" s="38" t="n"/>
      <c r="N9268" s="36">
        <f>IF($B9268="","",IF($C9268="SUPERSTORE","Superstore","DH"))</f>
        <v/>
      </c>
      <c r="O9268" s="36">
        <f>IF($B9268="","",IFERROR(VLOOKUP($B9268,Mapping!$A:$C,2,0),"Not Mapped"))</f>
        <v/>
      </c>
      <c r="P9268" s="36">
        <f>IF($B9268="","",IFERROR(VLOOKUP($B9268,Mapping!$A:$C,3,0),"Not Mapped"))</f>
        <v/>
      </c>
      <c r="Q9268" s="36">
        <f>IF($B9268="","",IFERROR(VLOOKUP($O9268,Leaders!$A:$B,2,0),"Not Mapped"))</f>
        <v/>
      </c>
      <c r="R9268" s="36">
        <f>IF($B9268="","",IF(COUNTIF(Exclusions!$A:$A,$B9268)&gt;0,"Yes","No"))</f>
        <v/>
      </c>
      <c r="S9268" s="38">
        <f>IF($B9268="","",MIN(1,DAY($A9268)/IF($N9268="Superstore",Settings!$B$5,Settings!$B$4)))</f>
        <v/>
      </c>
      <c r="T9268" s="38">
        <f>IF(OR($B9268="",$G9268="",$S9268=0),"",$G9268/$S9268)</f>
        <v/>
      </c>
      <c r="U9268" s="36">
        <f>IF($T9268="","",IF($T9268&lt;Settings!$B$8,"Critical",IF($T9268&lt;Settings!$B$9,"Semi Critical","Non Critical")))</f>
        <v/>
      </c>
      <c r="V9268" s="28" t="n"/>
      <c r="Z9268">
        <f>IF($B9268="","",IFERROR(VLOOKUP($B9268,'Plan HC for CCA'!$A:$B,2,0),""))</f>
        <v/>
      </c>
      <c r="AA9268">
        <f>IF(OR($B9268="",$Z9268=""),"",IF(N($M9268)&lt;$Z9268,"Delta","No Delta"))</f>
        <v/>
      </c>
      <c r="AB9268">
        <f>IF(OR($B9268="",$Z9268=""),"",MAX(0,$Z9268-N($M9268)))</f>
        <v/>
      </c>
      <c r="AC9268" s="46">
        <f>IF($B9268="","",IFERROR(INDEX('CCA Util %'!$H:$H,MATCH($B9268,'CCA Util %'!$E:$E,0)),""))</f>
        <v/>
      </c>
      <c r="AD9268">
        <f>IF($B9268="","",IFERROR(INDEX('CCA Util %'!$G:$G,MATCH($B9268,'CCA Util %'!$E:$E,0)),""))</f>
        <v/>
      </c>
      <c r="AE9268">
        <f>IF(OR($B9268="",$U9268=""),"",$U9268&amp;" &amp; "&amp;IF(OR($AD9268="",$AD9268=0),"Util NA",$AD9268&amp;" Util"))</f>
        <v/>
      </c>
    </row>
    <row r="9269" ht="15.75" customHeight="1" s="42">
      <c r="A9269" s="41" t="n"/>
      <c r="G9269" s="38" t="n"/>
      <c r="H9269" s="38" t="n"/>
      <c r="I9269" s="38" t="n"/>
      <c r="J9269" s="38" t="n"/>
      <c r="K9269" s="38" t="n"/>
      <c r="L9269" s="38" t="n"/>
      <c r="N9269" s="36">
        <f>IF($B9269="","",IF($C9269="SUPERSTORE","Superstore","DH"))</f>
        <v/>
      </c>
      <c r="O9269" s="36">
        <f>IF($B9269="","",IFERROR(VLOOKUP($B9269,Mapping!$A:$C,2,0),"Not Mapped"))</f>
        <v/>
      </c>
      <c r="P9269" s="36">
        <f>IF($B9269="","",IFERROR(VLOOKUP($B9269,Mapping!$A:$C,3,0),"Not Mapped"))</f>
        <v/>
      </c>
      <c r="Q9269" s="36">
        <f>IF($B9269="","",IFERROR(VLOOKUP($O9269,Leaders!$A:$B,2,0),"Not Mapped"))</f>
        <v/>
      </c>
      <c r="R9269" s="36">
        <f>IF($B9269="","",IF(COUNTIF(Exclusions!$A:$A,$B9269)&gt;0,"Yes","No"))</f>
        <v/>
      </c>
      <c r="S9269" s="38">
        <f>IF($B9269="","",MIN(1,DAY($A9269)/IF($N9269="Superstore",Settings!$B$5,Settings!$B$4)))</f>
        <v/>
      </c>
      <c r="T9269" s="38">
        <f>IF(OR($B9269="",$G9269="",$S9269=0),"",$G9269/$S9269)</f>
        <v/>
      </c>
      <c r="U9269" s="36">
        <f>IF($T9269="","",IF($T9269&lt;Settings!$B$8,"Critical",IF($T9269&lt;Settings!$B$9,"Semi Critical","Non Critical")))</f>
        <v/>
      </c>
      <c r="V9269" s="28" t="n"/>
      <c r="Z9269">
        <f>IF($B9269="","",IFERROR(VLOOKUP($B9269,'Plan HC for CCA'!$A:$B,2,0),""))</f>
        <v/>
      </c>
      <c r="AA9269">
        <f>IF(OR($B9269="",$Z9269=""),"",IF(N($M9269)&lt;$Z9269,"Delta","No Delta"))</f>
        <v/>
      </c>
      <c r="AB9269">
        <f>IF(OR($B9269="",$Z9269=""),"",MAX(0,$Z9269-N($M9269)))</f>
        <v/>
      </c>
      <c r="AC9269" s="46">
        <f>IF($B9269="","",IFERROR(INDEX('CCA Util %'!$H:$H,MATCH($B9269,'CCA Util %'!$E:$E,0)),""))</f>
        <v/>
      </c>
      <c r="AD9269">
        <f>IF($B9269="","",IFERROR(INDEX('CCA Util %'!$G:$G,MATCH($B9269,'CCA Util %'!$E:$E,0)),""))</f>
        <v/>
      </c>
      <c r="AE9269">
        <f>IF(OR($B9269="",$U9269=""),"",$U9269&amp;" &amp; "&amp;IF(OR($AD9269="",$AD9269=0),"Util NA",$AD9269&amp;" Util"))</f>
        <v/>
      </c>
    </row>
    <row r="9270" ht="15.75" customHeight="1" s="42">
      <c r="A9270" s="41" t="n"/>
      <c r="G9270" s="38" t="n"/>
      <c r="H9270" s="38" t="n"/>
      <c r="I9270" s="38" t="n"/>
      <c r="J9270" s="38" t="n"/>
      <c r="K9270" s="38" t="n"/>
      <c r="L9270" s="38" t="n"/>
      <c r="N9270" s="36">
        <f>IF($B9270="","",IF($C9270="SUPERSTORE","Superstore","DH"))</f>
        <v/>
      </c>
      <c r="O9270" s="36">
        <f>IF($B9270="","",IFERROR(VLOOKUP($B9270,Mapping!$A:$C,2,0),"Not Mapped"))</f>
        <v/>
      </c>
      <c r="P9270" s="36">
        <f>IF($B9270="","",IFERROR(VLOOKUP($B9270,Mapping!$A:$C,3,0),"Not Mapped"))</f>
        <v/>
      </c>
      <c r="Q9270" s="36">
        <f>IF($B9270="","",IFERROR(VLOOKUP($O9270,Leaders!$A:$B,2,0),"Not Mapped"))</f>
        <v/>
      </c>
      <c r="R9270" s="36">
        <f>IF($B9270="","",IF(COUNTIF(Exclusions!$A:$A,$B9270)&gt;0,"Yes","No"))</f>
        <v/>
      </c>
      <c r="S9270" s="38">
        <f>IF($B9270="","",MIN(1,DAY($A9270)/IF($N9270="Superstore",Settings!$B$5,Settings!$B$4)))</f>
        <v/>
      </c>
      <c r="T9270" s="38">
        <f>IF(OR($B9270="",$G9270="",$S9270=0),"",$G9270/$S9270)</f>
        <v/>
      </c>
      <c r="U9270" s="36">
        <f>IF($T9270="","",IF($T9270&lt;Settings!$B$8,"Critical",IF($T9270&lt;Settings!$B$9,"Semi Critical","Non Critical")))</f>
        <v/>
      </c>
      <c r="V9270" s="28" t="n"/>
      <c r="Z9270">
        <f>IF($B9270="","",IFERROR(VLOOKUP($B9270,'Plan HC for CCA'!$A:$B,2,0),""))</f>
        <v/>
      </c>
      <c r="AA9270">
        <f>IF(OR($B9270="",$Z9270=""),"",IF(N($M9270)&lt;$Z9270,"Delta","No Delta"))</f>
        <v/>
      </c>
      <c r="AB9270">
        <f>IF(OR($B9270="",$Z9270=""),"",MAX(0,$Z9270-N($M9270)))</f>
        <v/>
      </c>
      <c r="AC9270" s="46">
        <f>IF($B9270="","",IFERROR(INDEX('CCA Util %'!$H:$H,MATCH($B9270,'CCA Util %'!$E:$E,0)),""))</f>
        <v/>
      </c>
      <c r="AD9270">
        <f>IF($B9270="","",IFERROR(INDEX('CCA Util %'!$G:$G,MATCH($B9270,'CCA Util %'!$E:$E,0)),""))</f>
        <v/>
      </c>
      <c r="AE9270">
        <f>IF(OR($B9270="",$U9270=""),"",$U9270&amp;" &amp; "&amp;IF(OR($AD9270="",$AD9270=0),"Util NA",$AD9270&amp;" Util"))</f>
        <v/>
      </c>
    </row>
    <row r="9271" ht="15.75" customHeight="1" s="42">
      <c r="A9271" s="41" t="n"/>
      <c r="G9271" s="38" t="n"/>
      <c r="H9271" s="38" t="n"/>
      <c r="I9271" s="38" t="n"/>
      <c r="J9271" s="38" t="n"/>
      <c r="K9271" s="38" t="n"/>
      <c r="L9271" s="38" t="n"/>
      <c r="N9271" s="36">
        <f>IF($B9271="","",IF($C9271="SUPERSTORE","Superstore","DH"))</f>
        <v/>
      </c>
      <c r="O9271" s="36">
        <f>IF($B9271="","",IFERROR(VLOOKUP($B9271,Mapping!$A:$C,2,0),"Not Mapped"))</f>
        <v/>
      </c>
      <c r="P9271" s="36">
        <f>IF($B9271="","",IFERROR(VLOOKUP($B9271,Mapping!$A:$C,3,0),"Not Mapped"))</f>
        <v/>
      </c>
      <c r="Q9271" s="36">
        <f>IF($B9271="","",IFERROR(VLOOKUP($O9271,Leaders!$A:$B,2,0),"Not Mapped"))</f>
        <v/>
      </c>
      <c r="R9271" s="36">
        <f>IF($B9271="","",IF(COUNTIF(Exclusions!$A:$A,$B9271)&gt;0,"Yes","No"))</f>
        <v/>
      </c>
      <c r="S9271" s="38">
        <f>IF($B9271="","",MIN(1,DAY($A9271)/IF($N9271="Superstore",Settings!$B$5,Settings!$B$4)))</f>
        <v/>
      </c>
      <c r="T9271" s="38">
        <f>IF(OR($B9271="",$G9271="",$S9271=0),"",$G9271/$S9271)</f>
        <v/>
      </c>
      <c r="U9271" s="36">
        <f>IF($T9271="","",IF($T9271&lt;Settings!$B$8,"Critical",IF($T9271&lt;Settings!$B$9,"Semi Critical","Non Critical")))</f>
        <v/>
      </c>
      <c r="V9271" s="28" t="n"/>
      <c r="Z9271">
        <f>IF($B9271="","",IFERROR(VLOOKUP($B9271,'Plan HC for CCA'!$A:$B,2,0),""))</f>
        <v/>
      </c>
      <c r="AA9271">
        <f>IF(OR($B9271="",$Z9271=""),"",IF(N($M9271)&lt;$Z9271,"Delta","No Delta"))</f>
        <v/>
      </c>
      <c r="AB9271">
        <f>IF(OR($B9271="",$Z9271=""),"",MAX(0,$Z9271-N($M9271)))</f>
        <v/>
      </c>
      <c r="AC9271" s="46">
        <f>IF($B9271="","",IFERROR(INDEX('CCA Util %'!$H:$H,MATCH($B9271,'CCA Util %'!$E:$E,0)),""))</f>
        <v/>
      </c>
      <c r="AD9271">
        <f>IF($B9271="","",IFERROR(INDEX('CCA Util %'!$G:$G,MATCH($B9271,'CCA Util %'!$E:$E,0)),""))</f>
        <v/>
      </c>
      <c r="AE9271">
        <f>IF(OR($B9271="",$U9271=""),"",$U9271&amp;" &amp; "&amp;IF(OR($AD9271="",$AD9271=0),"Util NA",$AD9271&amp;" Util"))</f>
        <v/>
      </c>
    </row>
    <row r="9272" ht="15.75" customHeight="1" s="42">
      <c r="A9272" s="41" t="n"/>
      <c r="G9272" s="38" t="n"/>
      <c r="H9272" s="38" t="n"/>
      <c r="I9272" s="38" t="n"/>
      <c r="J9272" s="38" t="n"/>
      <c r="K9272" s="38" t="n"/>
      <c r="L9272" s="38" t="n"/>
      <c r="N9272" s="36">
        <f>IF($B9272="","",IF($C9272="SUPERSTORE","Superstore","DH"))</f>
        <v/>
      </c>
      <c r="O9272" s="36">
        <f>IF($B9272="","",IFERROR(VLOOKUP($B9272,Mapping!$A:$C,2,0),"Not Mapped"))</f>
        <v/>
      </c>
      <c r="P9272" s="36">
        <f>IF($B9272="","",IFERROR(VLOOKUP($B9272,Mapping!$A:$C,3,0),"Not Mapped"))</f>
        <v/>
      </c>
      <c r="Q9272" s="36">
        <f>IF($B9272="","",IFERROR(VLOOKUP($O9272,Leaders!$A:$B,2,0),"Not Mapped"))</f>
        <v/>
      </c>
      <c r="R9272" s="36">
        <f>IF($B9272="","",IF(COUNTIF(Exclusions!$A:$A,$B9272)&gt;0,"Yes","No"))</f>
        <v/>
      </c>
      <c r="S9272" s="38">
        <f>IF($B9272="","",MIN(1,DAY($A9272)/IF($N9272="Superstore",Settings!$B$5,Settings!$B$4)))</f>
        <v/>
      </c>
      <c r="T9272" s="38">
        <f>IF(OR($B9272="",$G9272="",$S9272=0),"",$G9272/$S9272)</f>
        <v/>
      </c>
      <c r="U9272" s="36">
        <f>IF($T9272="","",IF($T9272&lt;Settings!$B$8,"Critical",IF($T9272&lt;Settings!$B$9,"Semi Critical","Non Critical")))</f>
        <v/>
      </c>
      <c r="V9272" s="28" t="n"/>
      <c r="Z9272">
        <f>IF($B9272="","",IFERROR(VLOOKUP($B9272,'Plan HC for CCA'!$A:$B,2,0),""))</f>
        <v/>
      </c>
      <c r="AA9272">
        <f>IF(OR($B9272="",$Z9272=""),"",IF(N($M9272)&lt;$Z9272,"Delta","No Delta"))</f>
        <v/>
      </c>
      <c r="AB9272">
        <f>IF(OR($B9272="",$Z9272=""),"",MAX(0,$Z9272-N($M9272)))</f>
        <v/>
      </c>
      <c r="AC9272" s="46">
        <f>IF($B9272="","",IFERROR(INDEX('CCA Util %'!$H:$H,MATCH($B9272,'CCA Util %'!$E:$E,0)),""))</f>
        <v/>
      </c>
      <c r="AD9272">
        <f>IF($B9272="","",IFERROR(INDEX('CCA Util %'!$G:$G,MATCH($B9272,'CCA Util %'!$E:$E,0)),""))</f>
        <v/>
      </c>
      <c r="AE9272">
        <f>IF(OR($B9272="",$U9272=""),"",$U9272&amp;" &amp; "&amp;IF(OR($AD9272="",$AD9272=0),"Util NA",$AD9272&amp;" Util"))</f>
        <v/>
      </c>
    </row>
    <row r="9273" ht="15.75" customHeight="1" s="42">
      <c r="A9273" s="41" t="n"/>
      <c r="G9273" s="38" t="n"/>
      <c r="H9273" s="38" t="n"/>
      <c r="I9273" s="38" t="n"/>
      <c r="J9273" s="38" t="n"/>
      <c r="K9273" s="38" t="n"/>
      <c r="L9273" s="38" t="n"/>
      <c r="N9273" s="36">
        <f>IF($B9273="","",IF($C9273="SUPERSTORE","Superstore","DH"))</f>
        <v/>
      </c>
      <c r="O9273" s="36">
        <f>IF($B9273="","",IFERROR(VLOOKUP($B9273,Mapping!$A:$C,2,0),"Not Mapped"))</f>
        <v/>
      </c>
      <c r="P9273" s="36">
        <f>IF($B9273="","",IFERROR(VLOOKUP($B9273,Mapping!$A:$C,3,0),"Not Mapped"))</f>
        <v/>
      </c>
      <c r="Q9273" s="36">
        <f>IF($B9273="","",IFERROR(VLOOKUP($O9273,Leaders!$A:$B,2,0),"Not Mapped"))</f>
        <v/>
      </c>
      <c r="R9273" s="36">
        <f>IF($B9273="","",IF(COUNTIF(Exclusions!$A:$A,$B9273)&gt;0,"Yes","No"))</f>
        <v/>
      </c>
      <c r="S9273" s="38">
        <f>IF($B9273="","",MIN(1,DAY($A9273)/IF($N9273="Superstore",Settings!$B$5,Settings!$B$4)))</f>
        <v/>
      </c>
      <c r="T9273" s="38">
        <f>IF(OR($B9273="",$G9273="",$S9273=0),"",$G9273/$S9273)</f>
        <v/>
      </c>
      <c r="U9273" s="36">
        <f>IF($T9273="","",IF($T9273&lt;Settings!$B$8,"Critical",IF($T9273&lt;Settings!$B$9,"Semi Critical","Non Critical")))</f>
        <v/>
      </c>
      <c r="V9273" s="28" t="n"/>
      <c r="Z9273">
        <f>IF($B9273="","",IFERROR(VLOOKUP($B9273,'Plan HC for CCA'!$A:$B,2,0),""))</f>
        <v/>
      </c>
      <c r="AA9273">
        <f>IF(OR($B9273="",$Z9273=""),"",IF(N($M9273)&lt;$Z9273,"Delta","No Delta"))</f>
        <v/>
      </c>
      <c r="AB9273">
        <f>IF(OR($B9273="",$Z9273=""),"",MAX(0,$Z9273-N($M9273)))</f>
        <v/>
      </c>
      <c r="AC9273" s="46">
        <f>IF($B9273="","",IFERROR(INDEX('CCA Util %'!$H:$H,MATCH($B9273,'CCA Util %'!$E:$E,0)),""))</f>
        <v/>
      </c>
      <c r="AD9273">
        <f>IF($B9273="","",IFERROR(INDEX('CCA Util %'!$G:$G,MATCH($B9273,'CCA Util %'!$E:$E,0)),""))</f>
        <v/>
      </c>
      <c r="AE9273">
        <f>IF(OR($B9273="",$U9273=""),"",$U9273&amp;" &amp; "&amp;IF(OR($AD9273="",$AD9273=0),"Util NA",$AD9273&amp;" Util"))</f>
        <v/>
      </c>
    </row>
    <row r="9274" ht="15.75" customHeight="1" s="42">
      <c r="A9274" s="41" t="n"/>
      <c r="G9274" s="38" t="n"/>
      <c r="H9274" s="38" t="n"/>
      <c r="I9274" s="38" t="n"/>
      <c r="J9274" s="38" t="n"/>
      <c r="K9274" s="38" t="n"/>
      <c r="L9274" s="38" t="n"/>
      <c r="N9274" s="36">
        <f>IF($B9274="","",IF($C9274="SUPERSTORE","Superstore","DH"))</f>
        <v/>
      </c>
      <c r="O9274" s="36">
        <f>IF($B9274="","",IFERROR(VLOOKUP($B9274,Mapping!$A:$C,2,0),"Not Mapped"))</f>
        <v/>
      </c>
      <c r="P9274" s="36">
        <f>IF($B9274="","",IFERROR(VLOOKUP($B9274,Mapping!$A:$C,3,0),"Not Mapped"))</f>
        <v/>
      </c>
      <c r="Q9274" s="36">
        <f>IF($B9274="","",IFERROR(VLOOKUP($O9274,Leaders!$A:$B,2,0),"Not Mapped"))</f>
        <v/>
      </c>
      <c r="R9274" s="36">
        <f>IF($B9274="","",IF(COUNTIF(Exclusions!$A:$A,$B9274)&gt;0,"Yes","No"))</f>
        <v/>
      </c>
      <c r="S9274" s="38">
        <f>IF($B9274="","",MIN(1,DAY($A9274)/IF($N9274="Superstore",Settings!$B$5,Settings!$B$4)))</f>
        <v/>
      </c>
      <c r="T9274" s="38">
        <f>IF(OR($B9274="",$G9274="",$S9274=0),"",$G9274/$S9274)</f>
        <v/>
      </c>
      <c r="U9274" s="36">
        <f>IF($T9274="","",IF($T9274&lt;Settings!$B$8,"Critical",IF($T9274&lt;Settings!$B$9,"Semi Critical","Non Critical")))</f>
        <v/>
      </c>
      <c r="V9274" s="28" t="n"/>
      <c r="Z9274">
        <f>IF($B9274="","",IFERROR(VLOOKUP($B9274,'Plan HC for CCA'!$A:$B,2,0),""))</f>
        <v/>
      </c>
      <c r="AA9274">
        <f>IF(OR($B9274="",$Z9274=""),"",IF(N($M9274)&lt;$Z9274,"Delta","No Delta"))</f>
        <v/>
      </c>
      <c r="AB9274">
        <f>IF(OR($B9274="",$Z9274=""),"",MAX(0,$Z9274-N($M9274)))</f>
        <v/>
      </c>
      <c r="AC9274" s="46">
        <f>IF($B9274="","",IFERROR(INDEX('CCA Util %'!$H:$H,MATCH($B9274,'CCA Util %'!$E:$E,0)),""))</f>
        <v/>
      </c>
      <c r="AD9274">
        <f>IF($B9274="","",IFERROR(INDEX('CCA Util %'!$G:$G,MATCH($B9274,'CCA Util %'!$E:$E,0)),""))</f>
        <v/>
      </c>
      <c r="AE9274">
        <f>IF(OR($B9274="",$U9274=""),"",$U9274&amp;" &amp; "&amp;IF(OR($AD9274="",$AD9274=0),"Util NA",$AD9274&amp;" Util"))</f>
        <v/>
      </c>
    </row>
    <row r="9275" ht="15.75" customHeight="1" s="42">
      <c r="A9275" s="41" t="n"/>
      <c r="G9275" s="38" t="n"/>
      <c r="H9275" s="38" t="n"/>
      <c r="I9275" s="38" t="n"/>
      <c r="J9275" s="38" t="n"/>
      <c r="K9275" s="38" t="n"/>
      <c r="L9275" s="38" t="n"/>
      <c r="N9275" s="36">
        <f>IF($B9275="","",IF($C9275="SUPERSTORE","Superstore","DH"))</f>
        <v/>
      </c>
      <c r="O9275" s="36">
        <f>IF($B9275="","",IFERROR(VLOOKUP($B9275,Mapping!$A:$C,2,0),"Not Mapped"))</f>
        <v/>
      </c>
      <c r="P9275" s="36">
        <f>IF($B9275="","",IFERROR(VLOOKUP($B9275,Mapping!$A:$C,3,0),"Not Mapped"))</f>
        <v/>
      </c>
      <c r="Q9275" s="36">
        <f>IF($B9275="","",IFERROR(VLOOKUP($O9275,Leaders!$A:$B,2,0),"Not Mapped"))</f>
        <v/>
      </c>
      <c r="R9275" s="36">
        <f>IF($B9275="","",IF(COUNTIF(Exclusions!$A:$A,$B9275)&gt;0,"Yes","No"))</f>
        <v/>
      </c>
      <c r="S9275" s="38">
        <f>IF($B9275="","",MIN(1,DAY($A9275)/IF($N9275="Superstore",Settings!$B$5,Settings!$B$4)))</f>
        <v/>
      </c>
      <c r="T9275" s="38">
        <f>IF(OR($B9275="",$G9275="",$S9275=0),"",$G9275/$S9275)</f>
        <v/>
      </c>
      <c r="U9275" s="36">
        <f>IF($T9275="","",IF($T9275&lt;Settings!$B$8,"Critical",IF($T9275&lt;Settings!$B$9,"Semi Critical","Non Critical")))</f>
        <v/>
      </c>
      <c r="V9275" s="28" t="n"/>
      <c r="Z9275">
        <f>IF($B9275="","",IFERROR(VLOOKUP($B9275,'Plan HC for CCA'!$A:$B,2,0),""))</f>
        <v/>
      </c>
      <c r="AA9275">
        <f>IF(OR($B9275="",$Z9275=""),"",IF(N($M9275)&lt;$Z9275,"Delta","No Delta"))</f>
        <v/>
      </c>
      <c r="AB9275">
        <f>IF(OR($B9275="",$Z9275=""),"",MAX(0,$Z9275-N($M9275)))</f>
        <v/>
      </c>
      <c r="AC9275" s="46">
        <f>IF($B9275="","",IFERROR(INDEX('CCA Util %'!$H:$H,MATCH($B9275,'CCA Util %'!$E:$E,0)),""))</f>
        <v/>
      </c>
      <c r="AD9275">
        <f>IF($B9275="","",IFERROR(INDEX('CCA Util %'!$G:$G,MATCH($B9275,'CCA Util %'!$E:$E,0)),""))</f>
        <v/>
      </c>
      <c r="AE9275">
        <f>IF(OR($B9275="",$U9275=""),"",$U9275&amp;" &amp; "&amp;IF(OR($AD9275="",$AD9275=0),"Util NA",$AD9275&amp;" Util"))</f>
        <v/>
      </c>
    </row>
    <row r="9276" ht="15.75" customHeight="1" s="42">
      <c r="A9276" s="41" t="n"/>
      <c r="G9276" s="38" t="n"/>
      <c r="H9276" s="38" t="n"/>
      <c r="I9276" s="38" t="n"/>
      <c r="J9276" s="38" t="n"/>
      <c r="K9276" s="38" t="n"/>
      <c r="L9276" s="38" t="n"/>
      <c r="N9276" s="36">
        <f>IF($B9276="","",IF($C9276="SUPERSTORE","Superstore","DH"))</f>
        <v/>
      </c>
      <c r="O9276" s="36">
        <f>IF($B9276="","",IFERROR(VLOOKUP($B9276,Mapping!$A:$C,2,0),"Not Mapped"))</f>
        <v/>
      </c>
      <c r="P9276" s="36">
        <f>IF($B9276="","",IFERROR(VLOOKUP($B9276,Mapping!$A:$C,3,0),"Not Mapped"))</f>
        <v/>
      </c>
      <c r="Q9276" s="36">
        <f>IF($B9276="","",IFERROR(VLOOKUP($O9276,Leaders!$A:$B,2,0),"Not Mapped"))</f>
        <v/>
      </c>
      <c r="R9276" s="36">
        <f>IF($B9276="","",IF(COUNTIF(Exclusions!$A:$A,$B9276)&gt;0,"Yes","No"))</f>
        <v/>
      </c>
      <c r="S9276" s="38">
        <f>IF($B9276="","",MIN(1,DAY($A9276)/IF($N9276="Superstore",Settings!$B$5,Settings!$B$4)))</f>
        <v/>
      </c>
      <c r="T9276" s="38">
        <f>IF(OR($B9276="",$G9276="",$S9276=0),"",$G9276/$S9276)</f>
        <v/>
      </c>
      <c r="U9276" s="36">
        <f>IF($T9276="","",IF($T9276&lt;Settings!$B$8,"Critical",IF($T9276&lt;Settings!$B$9,"Semi Critical","Non Critical")))</f>
        <v/>
      </c>
      <c r="V9276" s="28" t="n"/>
      <c r="Z9276">
        <f>IF($B9276="","",IFERROR(VLOOKUP($B9276,'Plan HC for CCA'!$A:$B,2,0),""))</f>
        <v/>
      </c>
      <c r="AA9276">
        <f>IF(OR($B9276="",$Z9276=""),"",IF(N($M9276)&lt;$Z9276,"Delta","No Delta"))</f>
        <v/>
      </c>
      <c r="AB9276">
        <f>IF(OR($B9276="",$Z9276=""),"",MAX(0,$Z9276-N($M9276)))</f>
        <v/>
      </c>
      <c r="AC9276" s="46">
        <f>IF($B9276="","",IFERROR(INDEX('CCA Util %'!$H:$H,MATCH($B9276,'CCA Util %'!$E:$E,0)),""))</f>
        <v/>
      </c>
      <c r="AD9276">
        <f>IF($B9276="","",IFERROR(INDEX('CCA Util %'!$G:$G,MATCH($B9276,'CCA Util %'!$E:$E,0)),""))</f>
        <v/>
      </c>
      <c r="AE9276">
        <f>IF(OR($B9276="",$U9276=""),"",$U9276&amp;" &amp; "&amp;IF(OR($AD9276="",$AD9276=0),"Util NA",$AD9276&amp;" Util"))</f>
        <v/>
      </c>
    </row>
    <row r="9277" ht="15.75" customHeight="1" s="42">
      <c r="A9277" s="41" t="n"/>
      <c r="G9277" s="38" t="n"/>
      <c r="H9277" s="38" t="n"/>
      <c r="I9277" s="38" t="n"/>
      <c r="J9277" s="38" t="n"/>
      <c r="K9277" s="38" t="n"/>
      <c r="L9277" s="38" t="n"/>
      <c r="N9277" s="36">
        <f>IF($B9277="","",IF($C9277="SUPERSTORE","Superstore","DH"))</f>
        <v/>
      </c>
      <c r="O9277" s="36">
        <f>IF($B9277="","",IFERROR(VLOOKUP($B9277,Mapping!$A:$C,2,0),"Not Mapped"))</f>
        <v/>
      </c>
      <c r="P9277" s="36">
        <f>IF($B9277="","",IFERROR(VLOOKUP($B9277,Mapping!$A:$C,3,0),"Not Mapped"))</f>
        <v/>
      </c>
      <c r="Q9277" s="36">
        <f>IF($B9277="","",IFERROR(VLOOKUP($O9277,Leaders!$A:$B,2,0),"Not Mapped"))</f>
        <v/>
      </c>
      <c r="R9277" s="36">
        <f>IF($B9277="","",IF(COUNTIF(Exclusions!$A:$A,$B9277)&gt;0,"Yes","No"))</f>
        <v/>
      </c>
      <c r="S9277" s="38">
        <f>IF($B9277="","",MIN(1,DAY($A9277)/IF($N9277="Superstore",Settings!$B$5,Settings!$B$4)))</f>
        <v/>
      </c>
      <c r="T9277" s="38">
        <f>IF(OR($B9277="",$G9277="",$S9277=0),"",$G9277/$S9277)</f>
        <v/>
      </c>
      <c r="U9277" s="36">
        <f>IF($T9277="","",IF($T9277&lt;Settings!$B$8,"Critical",IF($T9277&lt;Settings!$B$9,"Semi Critical","Non Critical")))</f>
        <v/>
      </c>
      <c r="V9277" s="28" t="n"/>
      <c r="Z9277">
        <f>IF($B9277="","",IFERROR(VLOOKUP($B9277,'Plan HC for CCA'!$A:$B,2,0),""))</f>
        <v/>
      </c>
      <c r="AA9277">
        <f>IF(OR($B9277="",$Z9277=""),"",IF(N($M9277)&lt;$Z9277,"Delta","No Delta"))</f>
        <v/>
      </c>
      <c r="AB9277">
        <f>IF(OR($B9277="",$Z9277=""),"",MAX(0,$Z9277-N($M9277)))</f>
        <v/>
      </c>
      <c r="AC9277" s="46">
        <f>IF($B9277="","",IFERROR(INDEX('CCA Util %'!$H:$H,MATCH($B9277,'CCA Util %'!$E:$E,0)),""))</f>
        <v/>
      </c>
      <c r="AD9277">
        <f>IF($B9277="","",IFERROR(INDEX('CCA Util %'!$G:$G,MATCH($B9277,'CCA Util %'!$E:$E,0)),""))</f>
        <v/>
      </c>
      <c r="AE9277">
        <f>IF(OR($B9277="",$U9277=""),"",$U9277&amp;" &amp; "&amp;IF(OR($AD9277="",$AD9277=0),"Util NA",$AD9277&amp;" Util"))</f>
        <v/>
      </c>
    </row>
    <row r="9278" ht="15.75" customHeight="1" s="42">
      <c r="A9278" s="41" t="n"/>
      <c r="G9278" s="38" t="n"/>
      <c r="H9278" s="38" t="n"/>
      <c r="I9278" s="38" t="n"/>
      <c r="J9278" s="38" t="n"/>
      <c r="K9278" s="38" t="n"/>
      <c r="L9278" s="38" t="n"/>
      <c r="N9278" s="36">
        <f>IF($B9278="","",IF($C9278="SUPERSTORE","Superstore","DH"))</f>
        <v/>
      </c>
      <c r="O9278" s="36">
        <f>IF($B9278="","",IFERROR(VLOOKUP($B9278,Mapping!$A:$C,2,0),"Not Mapped"))</f>
        <v/>
      </c>
      <c r="P9278" s="36">
        <f>IF($B9278="","",IFERROR(VLOOKUP($B9278,Mapping!$A:$C,3,0),"Not Mapped"))</f>
        <v/>
      </c>
      <c r="Q9278" s="36">
        <f>IF($B9278="","",IFERROR(VLOOKUP($O9278,Leaders!$A:$B,2,0),"Not Mapped"))</f>
        <v/>
      </c>
      <c r="R9278" s="36">
        <f>IF($B9278="","",IF(COUNTIF(Exclusions!$A:$A,$B9278)&gt;0,"Yes","No"))</f>
        <v/>
      </c>
      <c r="S9278" s="38">
        <f>IF($B9278="","",MIN(1,DAY($A9278)/IF($N9278="Superstore",Settings!$B$5,Settings!$B$4)))</f>
        <v/>
      </c>
      <c r="T9278" s="38">
        <f>IF(OR($B9278="",$G9278="",$S9278=0),"",$G9278/$S9278)</f>
        <v/>
      </c>
      <c r="U9278" s="36">
        <f>IF($T9278="","",IF($T9278&lt;Settings!$B$8,"Critical",IF($T9278&lt;Settings!$B$9,"Semi Critical","Non Critical")))</f>
        <v/>
      </c>
      <c r="V9278" s="28" t="n"/>
      <c r="Z9278">
        <f>IF($B9278="","",IFERROR(VLOOKUP($B9278,'Plan HC for CCA'!$A:$B,2,0),""))</f>
        <v/>
      </c>
      <c r="AA9278">
        <f>IF(OR($B9278="",$Z9278=""),"",IF(N($M9278)&lt;$Z9278,"Delta","No Delta"))</f>
        <v/>
      </c>
      <c r="AB9278">
        <f>IF(OR($B9278="",$Z9278=""),"",MAX(0,$Z9278-N($M9278)))</f>
        <v/>
      </c>
      <c r="AC9278" s="46">
        <f>IF($B9278="","",IFERROR(INDEX('CCA Util %'!$H:$H,MATCH($B9278,'CCA Util %'!$E:$E,0)),""))</f>
        <v/>
      </c>
      <c r="AD9278">
        <f>IF($B9278="","",IFERROR(INDEX('CCA Util %'!$G:$G,MATCH($B9278,'CCA Util %'!$E:$E,0)),""))</f>
        <v/>
      </c>
      <c r="AE9278">
        <f>IF(OR($B9278="",$U9278=""),"",$U9278&amp;" &amp; "&amp;IF(OR($AD9278="",$AD9278=0),"Util NA",$AD9278&amp;" Util"))</f>
        <v/>
      </c>
    </row>
    <row r="9279" ht="15.75" customHeight="1" s="42">
      <c r="A9279" s="41" t="n"/>
      <c r="G9279" s="38" t="n"/>
      <c r="H9279" s="38" t="n"/>
      <c r="I9279" s="38" t="n"/>
      <c r="J9279" s="38" t="n"/>
      <c r="K9279" s="38" t="n"/>
      <c r="L9279" s="38" t="n"/>
      <c r="N9279" s="36">
        <f>IF($B9279="","",IF($C9279="SUPERSTORE","Superstore","DH"))</f>
        <v/>
      </c>
      <c r="O9279" s="36">
        <f>IF($B9279="","",IFERROR(VLOOKUP($B9279,Mapping!$A:$C,2,0),"Not Mapped"))</f>
        <v/>
      </c>
      <c r="P9279" s="36">
        <f>IF($B9279="","",IFERROR(VLOOKUP($B9279,Mapping!$A:$C,3,0),"Not Mapped"))</f>
        <v/>
      </c>
      <c r="Q9279" s="36">
        <f>IF($B9279="","",IFERROR(VLOOKUP($O9279,Leaders!$A:$B,2,0),"Not Mapped"))</f>
        <v/>
      </c>
      <c r="R9279" s="36">
        <f>IF($B9279="","",IF(COUNTIF(Exclusions!$A:$A,$B9279)&gt;0,"Yes","No"))</f>
        <v/>
      </c>
      <c r="S9279" s="38">
        <f>IF($B9279="","",MIN(1,DAY($A9279)/IF($N9279="Superstore",Settings!$B$5,Settings!$B$4)))</f>
        <v/>
      </c>
      <c r="T9279" s="38">
        <f>IF(OR($B9279="",$G9279="",$S9279=0),"",$G9279/$S9279)</f>
        <v/>
      </c>
      <c r="U9279" s="36">
        <f>IF($T9279="","",IF($T9279&lt;Settings!$B$8,"Critical",IF($T9279&lt;Settings!$B$9,"Semi Critical","Non Critical")))</f>
        <v/>
      </c>
      <c r="V9279" s="28" t="n"/>
      <c r="Z9279">
        <f>IF($B9279="","",IFERROR(VLOOKUP($B9279,'Plan HC for CCA'!$A:$B,2,0),""))</f>
        <v/>
      </c>
      <c r="AA9279">
        <f>IF(OR($B9279="",$Z9279=""),"",IF(N($M9279)&lt;$Z9279,"Delta","No Delta"))</f>
        <v/>
      </c>
      <c r="AB9279">
        <f>IF(OR($B9279="",$Z9279=""),"",MAX(0,$Z9279-N($M9279)))</f>
        <v/>
      </c>
      <c r="AC9279" s="46">
        <f>IF($B9279="","",IFERROR(INDEX('CCA Util %'!$H:$H,MATCH($B9279,'CCA Util %'!$E:$E,0)),""))</f>
        <v/>
      </c>
      <c r="AD9279">
        <f>IF($B9279="","",IFERROR(INDEX('CCA Util %'!$G:$G,MATCH($B9279,'CCA Util %'!$E:$E,0)),""))</f>
        <v/>
      </c>
      <c r="AE9279">
        <f>IF(OR($B9279="",$U9279=""),"",$U9279&amp;" &amp; "&amp;IF(OR($AD9279="",$AD9279=0),"Util NA",$AD9279&amp;" Util"))</f>
        <v/>
      </c>
    </row>
    <row r="9280" ht="15.75" customHeight="1" s="42">
      <c r="A9280" s="41" t="n"/>
      <c r="G9280" s="38" t="n"/>
      <c r="H9280" s="38" t="n"/>
      <c r="I9280" s="38" t="n"/>
      <c r="J9280" s="38" t="n"/>
      <c r="K9280" s="38" t="n"/>
      <c r="L9280" s="38" t="n"/>
      <c r="N9280" s="36">
        <f>IF($B9280="","",IF($C9280="SUPERSTORE","Superstore","DH"))</f>
        <v/>
      </c>
      <c r="O9280" s="36">
        <f>IF($B9280="","",IFERROR(VLOOKUP($B9280,Mapping!$A:$C,2,0),"Not Mapped"))</f>
        <v/>
      </c>
      <c r="P9280" s="36">
        <f>IF($B9280="","",IFERROR(VLOOKUP($B9280,Mapping!$A:$C,3,0),"Not Mapped"))</f>
        <v/>
      </c>
      <c r="Q9280" s="36">
        <f>IF($B9280="","",IFERROR(VLOOKUP($O9280,Leaders!$A:$B,2,0),"Not Mapped"))</f>
        <v/>
      </c>
      <c r="R9280" s="36">
        <f>IF($B9280="","",IF(COUNTIF(Exclusions!$A:$A,$B9280)&gt;0,"Yes","No"))</f>
        <v/>
      </c>
      <c r="S9280" s="38">
        <f>IF($B9280="","",MIN(1,DAY($A9280)/IF($N9280="Superstore",Settings!$B$5,Settings!$B$4)))</f>
        <v/>
      </c>
      <c r="T9280" s="38">
        <f>IF(OR($B9280="",$G9280="",$S9280=0),"",$G9280/$S9280)</f>
        <v/>
      </c>
      <c r="U9280" s="36">
        <f>IF($T9280="","",IF($T9280&lt;Settings!$B$8,"Critical",IF($T9280&lt;Settings!$B$9,"Semi Critical","Non Critical")))</f>
        <v/>
      </c>
      <c r="V9280" s="28" t="n"/>
      <c r="Z9280">
        <f>IF($B9280="","",IFERROR(VLOOKUP($B9280,'Plan HC for CCA'!$A:$B,2,0),""))</f>
        <v/>
      </c>
      <c r="AA9280">
        <f>IF(OR($B9280="",$Z9280=""),"",IF(N($M9280)&lt;$Z9280,"Delta","No Delta"))</f>
        <v/>
      </c>
      <c r="AB9280">
        <f>IF(OR($B9280="",$Z9280=""),"",MAX(0,$Z9280-N($M9280)))</f>
        <v/>
      </c>
      <c r="AC9280" s="46">
        <f>IF($B9280="","",IFERROR(INDEX('CCA Util %'!$H:$H,MATCH($B9280,'CCA Util %'!$E:$E,0)),""))</f>
        <v/>
      </c>
      <c r="AD9280">
        <f>IF($B9280="","",IFERROR(INDEX('CCA Util %'!$G:$G,MATCH($B9280,'CCA Util %'!$E:$E,0)),""))</f>
        <v/>
      </c>
      <c r="AE9280">
        <f>IF(OR($B9280="",$U9280=""),"",$U9280&amp;" &amp; "&amp;IF(OR($AD9280="",$AD9280=0),"Util NA",$AD9280&amp;" Util"))</f>
        <v/>
      </c>
    </row>
    <row r="9281" ht="15.75" customHeight="1" s="42">
      <c r="A9281" s="41" t="n"/>
      <c r="G9281" s="38" t="n"/>
      <c r="H9281" s="38" t="n"/>
      <c r="I9281" s="38" t="n"/>
      <c r="J9281" s="38" t="n"/>
      <c r="K9281" s="38" t="n"/>
      <c r="L9281" s="38" t="n"/>
      <c r="N9281" s="36">
        <f>IF($B9281="","",IF($C9281="SUPERSTORE","Superstore","DH"))</f>
        <v/>
      </c>
      <c r="O9281" s="36">
        <f>IF($B9281="","",IFERROR(VLOOKUP($B9281,Mapping!$A:$C,2,0),"Not Mapped"))</f>
        <v/>
      </c>
      <c r="P9281" s="36">
        <f>IF($B9281="","",IFERROR(VLOOKUP($B9281,Mapping!$A:$C,3,0),"Not Mapped"))</f>
        <v/>
      </c>
      <c r="Q9281" s="36">
        <f>IF($B9281="","",IFERROR(VLOOKUP($O9281,Leaders!$A:$B,2,0),"Not Mapped"))</f>
        <v/>
      </c>
      <c r="R9281" s="36">
        <f>IF($B9281="","",IF(COUNTIF(Exclusions!$A:$A,$B9281)&gt;0,"Yes","No"))</f>
        <v/>
      </c>
      <c r="S9281" s="38">
        <f>IF($B9281="","",MIN(1,DAY($A9281)/IF($N9281="Superstore",Settings!$B$5,Settings!$B$4)))</f>
        <v/>
      </c>
      <c r="T9281" s="38">
        <f>IF(OR($B9281="",$G9281="",$S9281=0),"",$G9281/$S9281)</f>
        <v/>
      </c>
      <c r="U9281" s="36">
        <f>IF($T9281="","",IF($T9281&lt;Settings!$B$8,"Critical",IF($T9281&lt;Settings!$B$9,"Semi Critical","Non Critical")))</f>
        <v/>
      </c>
      <c r="V9281" s="28" t="n"/>
      <c r="Z9281">
        <f>IF($B9281="","",IFERROR(VLOOKUP($B9281,'Plan HC for CCA'!$A:$B,2,0),""))</f>
        <v/>
      </c>
      <c r="AA9281">
        <f>IF(OR($B9281="",$Z9281=""),"",IF(N($M9281)&lt;$Z9281,"Delta","No Delta"))</f>
        <v/>
      </c>
      <c r="AB9281">
        <f>IF(OR($B9281="",$Z9281=""),"",MAX(0,$Z9281-N($M9281)))</f>
        <v/>
      </c>
      <c r="AC9281" s="46">
        <f>IF($B9281="","",IFERROR(INDEX('CCA Util %'!$H:$H,MATCH($B9281,'CCA Util %'!$E:$E,0)),""))</f>
        <v/>
      </c>
      <c r="AD9281">
        <f>IF($B9281="","",IFERROR(INDEX('CCA Util %'!$G:$G,MATCH($B9281,'CCA Util %'!$E:$E,0)),""))</f>
        <v/>
      </c>
      <c r="AE9281">
        <f>IF(OR($B9281="",$U9281=""),"",$U9281&amp;" &amp; "&amp;IF(OR($AD9281="",$AD9281=0),"Util NA",$AD9281&amp;" Util"))</f>
        <v/>
      </c>
    </row>
    <row r="9282" ht="15.75" customHeight="1" s="42">
      <c r="A9282" s="41" t="n"/>
      <c r="G9282" s="38" t="n"/>
      <c r="H9282" s="38" t="n"/>
      <c r="I9282" s="38" t="n"/>
      <c r="J9282" s="38" t="n"/>
      <c r="K9282" s="38" t="n"/>
      <c r="L9282" s="38" t="n"/>
      <c r="N9282" s="36">
        <f>IF($B9282="","",IF($C9282="SUPERSTORE","Superstore","DH"))</f>
        <v/>
      </c>
      <c r="O9282" s="36">
        <f>IF($B9282="","",IFERROR(VLOOKUP($B9282,Mapping!$A:$C,2,0),"Not Mapped"))</f>
        <v/>
      </c>
      <c r="P9282" s="36">
        <f>IF($B9282="","",IFERROR(VLOOKUP($B9282,Mapping!$A:$C,3,0),"Not Mapped"))</f>
        <v/>
      </c>
      <c r="Q9282" s="36">
        <f>IF($B9282="","",IFERROR(VLOOKUP($O9282,Leaders!$A:$B,2,0),"Not Mapped"))</f>
        <v/>
      </c>
      <c r="R9282" s="36">
        <f>IF($B9282="","",IF(COUNTIF(Exclusions!$A:$A,$B9282)&gt;0,"Yes","No"))</f>
        <v/>
      </c>
      <c r="S9282" s="38">
        <f>IF($B9282="","",MIN(1,DAY($A9282)/IF($N9282="Superstore",Settings!$B$5,Settings!$B$4)))</f>
        <v/>
      </c>
      <c r="T9282" s="38">
        <f>IF(OR($B9282="",$G9282="",$S9282=0),"",$G9282/$S9282)</f>
        <v/>
      </c>
      <c r="U9282" s="36">
        <f>IF($T9282="","",IF($T9282&lt;Settings!$B$8,"Critical",IF($T9282&lt;Settings!$B$9,"Semi Critical","Non Critical")))</f>
        <v/>
      </c>
      <c r="V9282" s="28" t="n"/>
      <c r="Z9282">
        <f>IF($B9282="","",IFERROR(VLOOKUP($B9282,'Plan HC for CCA'!$A:$B,2,0),""))</f>
        <v/>
      </c>
      <c r="AA9282">
        <f>IF(OR($B9282="",$Z9282=""),"",IF(N($M9282)&lt;$Z9282,"Delta","No Delta"))</f>
        <v/>
      </c>
      <c r="AB9282">
        <f>IF(OR($B9282="",$Z9282=""),"",MAX(0,$Z9282-N($M9282)))</f>
        <v/>
      </c>
      <c r="AC9282" s="46">
        <f>IF($B9282="","",IFERROR(INDEX('CCA Util %'!$H:$H,MATCH($B9282,'CCA Util %'!$E:$E,0)),""))</f>
        <v/>
      </c>
      <c r="AD9282">
        <f>IF($B9282="","",IFERROR(INDEX('CCA Util %'!$G:$G,MATCH($B9282,'CCA Util %'!$E:$E,0)),""))</f>
        <v/>
      </c>
      <c r="AE9282">
        <f>IF(OR($B9282="",$U9282=""),"",$U9282&amp;" &amp; "&amp;IF(OR($AD9282="",$AD9282=0),"Util NA",$AD9282&amp;" Util"))</f>
        <v/>
      </c>
    </row>
    <row r="9283" ht="15.75" customHeight="1" s="42">
      <c r="A9283" s="41" t="n"/>
      <c r="G9283" s="38" t="n"/>
      <c r="H9283" s="38" t="n"/>
      <c r="I9283" s="38" t="n"/>
      <c r="J9283" s="38" t="n"/>
      <c r="K9283" s="38" t="n"/>
      <c r="L9283" s="38" t="n"/>
      <c r="N9283" s="36">
        <f>IF($B9283="","",IF($C9283="SUPERSTORE","Superstore","DH"))</f>
        <v/>
      </c>
      <c r="O9283" s="36">
        <f>IF($B9283="","",IFERROR(VLOOKUP($B9283,Mapping!$A:$C,2,0),"Not Mapped"))</f>
        <v/>
      </c>
      <c r="P9283" s="36">
        <f>IF($B9283="","",IFERROR(VLOOKUP($B9283,Mapping!$A:$C,3,0),"Not Mapped"))</f>
        <v/>
      </c>
      <c r="Q9283" s="36">
        <f>IF($B9283="","",IFERROR(VLOOKUP($O9283,Leaders!$A:$B,2,0),"Not Mapped"))</f>
        <v/>
      </c>
      <c r="R9283" s="36">
        <f>IF($B9283="","",IF(COUNTIF(Exclusions!$A:$A,$B9283)&gt;0,"Yes","No"))</f>
        <v/>
      </c>
      <c r="S9283" s="38">
        <f>IF($B9283="","",MIN(1,DAY($A9283)/IF($N9283="Superstore",Settings!$B$5,Settings!$B$4)))</f>
        <v/>
      </c>
      <c r="T9283" s="38">
        <f>IF(OR($B9283="",$G9283="",$S9283=0),"",$G9283/$S9283)</f>
        <v/>
      </c>
      <c r="U9283" s="36">
        <f>IF($T9283="","",IF($T9283&lt;Settings!$B$8,"Critical",IF($T9283&lt;Settings!$B$9,"Semi Critical","Non Critical")))</f>
        <v/>
      </c>
      <c r="V9283" s="28" t="n"/>
      <c r="Z9283">
        <f>IF($B9283="","",IFERROR(VLOOKUP($B9283,'Plan HC for CCA'!$A:$B,2,0),""))</f>
        <v/>
      </c>
      <c r="AA9283">
        <f>IF(OR($B9283="",$Z9283=""),"",IF(N($M9283)&lt;$Z9283,"Delta","No Delta"))</f>
        <v/>
      </c>
      <c r="AB9283">
        <f>IF(OR($B9283="",$Z9283=""),"",MAX(0,$Z9283-N($M9283)))</f>
        <v/>
      </c>
      <c r="AC9283" s="46">
        <f>IF($B9283="","",IFERROR(INDEX('CCA Util %'!$H:$H,MATCH($B9283,'CCA Util %'!$E:$E,0)),""))</f>
        <v/>
      </c>
      <c r="AD9283">
        <f>IF($B9283="","",IFERROR(INDEX('CCA Util %'!$G:$G,MATCH($B9283,'CCA Util %'!$E:$E,0)),""))</f>
        <v/>
      </c>
      <c r="AE9283">
        <f>IF(OR($B9283="",$U9283=""),"",$U9283&amp;" &amp; "&amp;IF(OR($AD9283="",$AD9283=0),"Util NA",$AD9283&amp;" Util"))</f>
        <v/>
      </c>
    </row>
    <row r="9284" ht="15.75" customHeight="1" s="42">
      <c r="A9284" s="41" t="n"/>
      <c r="G9284" s="38" t="n"/>
      <c r="H9284" s="38" t="n"/>
      <c r="I9284" s="38" t="n"/>
      <c r="J9284" s="38" t="n"/>
      <c r="K9284" s="38" t="n"/>
      <c r="L9284" s="38" t="n"/>
      <c r="N9284" s="36">
        <f>IF($B9284="","",IF($C9284="SUPERSTORE","Superstore","DH"))</f>
        <v/>
      </c>
      <c r="O9284" s="36">
        <f>IF($B9284="","",IFERROR(VLOOKUP($B9284,Mapping!$A:$C,2,0),"Not Mapped"))</f>
        <v/>
      </c>
      <c r="P9284" s="36">
        <f>IF($B9284="","",IFERROR(VLOOKUP($B9284,Mapping!$A:$C,3,0),"Not Mapped"))</f>
        <v/>
      </c>
      <c r="Q9284" s="36">
        <f>IF($B9284="","",IFERROR(VLOOKUP($O9284,Leaders!$A:$B,2,0),"Not Mapped"))</f>
        <v/>
      </c>
      <c r="R9284" s="36">
        <f>IF($B9284="","",IF(COUNTIF(Exclusions!$A:$A,$B9284)&gt;0,"Yes","No"))</f>
        <v/>
      </c>
      <c r="S9284" s="38">
        <f>IF($B9284="","",MIN(1,DAY($A9284)/IF($N9284="Superstore",Settings!$B$5,Settings!$B$4)))</f>
        <v/>
      </c>
      <c r="T9284" s="38">
        <f>IF(OR($B9284="",$G9284="",$S9284=0),"",$G9284/$S9284)</f>
        <v/>
      </c>
      <c r="U9284" s="36">
        <f>IF($T9284="","",IF($T9284&lt;Settings!$B$8,"Critical",IF($T9284&lt;Settings!$B$9,"Semi Critical","Non Critical")))</f>
        <v/>
      </c>
      <c r="V9284" s="28" t="n"/>
      <c r="Z9284">
        <f>IF($B9284="","",IFERROR(VLOOKUP($B9284,'Plan HC for CCA'!$A:$B,2,0),""))</f>
        <v/>
      </c>
      <c r="AA9284">
        <f>IF(OR($B9284="",$Z9284=""),"",IF(N($M9284)&lt;$Z9284,"Delta","No Delta"))</f>
        <v/>
      </c>
      <c r="AB9284">
        <f>IF(OR($B9284="",$Z9284=""),"",MAX(0,$Z9284-N($M9284)))</f>
        <v/>
      </c>
      <c r="AC9284" s="46">
        <f>IF($B9284="","",IFERROR(INDEX('CCA Util %'!$H:$H,MATCH($B9284,'CCA Util %'!$E:$E,0)),""))</f>
        <v/>
      </c>
      <c r="AD9284">
        <f>IF($B9284="","",IFERROR(INDEX('CCA Util %'!$G:$G,MATCH($B9284,'CCA Util %'!$E:$E,0)),""))</f>
        <v/>
      </c>
      <c r="AE9284">
        <f>IF(OR($B9284="",$U9284=""),"",$U9284&amp;" &amp; "&amp;IF(OR($AD9284="",$AD9284=0),"Util NA",$AD9284&amp;" Util"))</f>
        <v/>
      </c>
    </row>
    <row r="9285" ht="15.75" customHeight="1" s="42">
      <c r="A9285" s="41" t="n"/>
      <c r="G9285" s="38" t="n"/>
      <c r="H9285" s="38" t="n"/>
      <c r="I9285" s="38" t="n"/>
      <c r="J9285" s="38" t="n"/>
      <c r="K9285" s="38" t="n"/>
      <c r="L9285" s="38" t="n"/>
      <c r="N9285" s="36">
        <f>IF($B9285="","",IF($C9285="SUPERSTORE","Superstore","DH"))</f>
        <v/>
      </c>
      <c r="O9285" s="36">
        <f>IF($B9285="","",IFERROR(VLOOKUP($B9285,Mapping!$A:$C,2,0),"Not Mapped"))</f>
        <v/>
      </c>
      <c r="P9285" s="36">
        <f>IF($B9285="","",IFERROR(VLOOKUP($B9285,Mapping!$A:$C,3,0),"Not Mapped"))</f>
        <v/>
      </c>
      <c r="Q9285" s="36">
        <f>IF($B9285="","",IFERROR(VLOOKUP($O9285,Leaders!$A:$B,2,0),"Not Mapped"))</f>
        <v/>
      </c>
      <c r="R9285" s="36">
        <f>IF($B9285="","",IF(COUNTIF(Exclusions!$A:$A,$B9285)&gt;0,"Yes","No"))</f>
        <v/>
      </c>
      <c r="S9285" s="38">
        <f>IF($B9285="","",MIN(1,DAY($A9285)/IF($N9285="Superstore",Settings!$B$5,Settings!$B$4)))</f>
        <v/>
      </c>
      <c r="T9285" s="38">
        <f>IF(OR($B9285="",$G9285="",$S9285=0),"",$G9285/$S9285)</f>
        <v/>
      </c>
      <c r="U9285" s="36">
        <f>IF($T9285="","",IF($T9285&lt;Settings!$B$8,"Critical",IF($T9285&lt;Settings!$B$9,"Semi Critical","Non Critical")))</f>
        <v/>
      </c>
      <c r="V9285" s="28" t="n"/>
      <c r="Z9285">
        <f>IF($B9285="","",IFERROR(VLOOKUP($B9285,'Plan HC for CCA'!$A:$B,2,0),""))</f>
        <v/>
      </c>
      <c r="AA9285">
        <f>IF(OR($B9285="",$Z9285=""),"",IF(N($M9285)&lt;$Z9285,"Delta","No Delta"))</f>
        <v/>
      </c>
      <c r="AB9285">
        <f>IF(OR($B9285="",$Z9285=""),"",MAX(0,$Z9285-N($M9285)))</f>
        <v/>
      </c>
      <c r="AC9285" s="46">
        <f>IF($B9285="","",IFERROR(INDEX('CCA Util %'!$H:$H,MATCH($B9285,'CCA Util %'!$E:$E,0)),""))</f>
        <v/>
      </c>
      <c r="AD9285">
        <f>IF($B9285="","",IFERROR(INDEX('CCA Util %'!$G:$G,MATCH($B9285,'CCA Util %'!$E:$E,0)),""))</f>
        <v/>
      </c>
      <c r="AE9285">
        <f>IF(OR($B9285="",$U9285=""),"",$U9285&amp;" &amp; "&amp;IF(OR($AD9285="",$AD9285=0),"Util NA",$AD9285&amp;" Util"))</f>
        <v/>
      </c>
    </row>
    <row r="9286" ht="15.75" customHeight="1" s="42">
      <c r="A9286" s="41" t="n"/>
      <c r="G9286" s="38" t="n"/>
      <c r="H9286" s="38" t="n"/>
      <c r="I9286" s="38" t="n"/>
      <c r="J9286" s="38" t="n"/>
      <c r="K9286" s="38" t="n"/>
      <c r="L9286" s="38" t="n"/>
      <c r="N9286" s="36">
        <f>IF($B9286="","",IF($C9286="SUPERSTORE","Superstore","DH"))</f>
        <v/>
      </c>
      <c r="O9286" s="36">
        <f>IF($B9286="","",IFERROR(VLOOKUP($B9286,Mapping!$A:$C,2,0),"Not Mapped"))</f>
        <v/>
      </c>
      <c r="P9286" s="36">
        <f>IF($B9286="","",IFERROR(VLOOKUP($B9286,Mapping!$A:$C,3,0),"Not Mapped"))</f>
        <v/>
      </c>
      <c r="Q9286" s="36">
        <f>IF($B9286="","",IFERROR(VLOOKUP($O9286,Leaders!$A:$B,2,0),"Not Mapped"))</f>
        <v/>
      </c>
      <c r="R9286" s="36">
        <f>IF($B9286="","",IF(COUNTIF(Exclusions!$A:$A,$B9286)&gt;0,"Yes","No"))</f>
        <v/>
      </c>
      <c r="S9286" s="38">
        <f>IF($B9286="","",MIN(1,DAY($A9286)/IF($N9286="Superstore",Settings!$B$5,Settings!$B$4)))</f>
        <v/>
      </c>
      <c r="T9286" s="38">
        <f>IF(OR($B9286="",$G9286="",$S9286=0),"",$G9286/$S9286)</f>
        <v/>
      </c>
      <c r="U9286" s="36">
        <f>IF($T9286="","",IF($T9286&lt;Settings!$B$8,"Critical",IF($T9286&lt;Settings!$B$9,"Semi Critical","Non Critical")))</f>
        <v/>
      </c>
      <c r="V9286" s="28" t="n"/>
      <c r="Z9286">
        <f>IF($B9286="","",IFERROR(VLOOKUP($B9286,'Plan HC for CCA'!$A:$B,2,0),""))</f>
        <v/>
      </c>
      <c r="AA9286">
        <f>IF(OR($B9286="",$Z9286=""),"",IF(N($M9286)&lt;$Z9286,"Delta","No Delta"))</f>
        <v/>
      </c>
      <c r="AB9286">
        <f>IF(OR($B9286="",$Z9286=""),"",MAX(0,$Z9286-N($M9286)))</f>
        <v/>
      </c>
      <c r="AC9286" s="46">
        <f>IF($B9286="","",IFERROR(INDEX('CCA Util %'!$H:$H,MATCH($B9286,'CCA Util %'!$E:$E,0)),""))</f>
        <v/>
      </c>
      <c r="AD9286">
        <f>IF($B9286="","",IFERROR(INDEX('CCA Util %'!$G:$G,MATCH($B9286,'CCA Util %'!$E:$E,0)),""))</f>
        <v/>
      </c>
      <c r="AE9286">
        <f>IF(OR($B9286="",$U9286=""),"",$U9286&amp;" &amp; "&amp;IF(OR($AD9286="",$AD9286=0),"Util NA",$AD9286&amp;" Util"))</f>
        <v/>
      </c>
    </row>
    <row r="9287" ht="15.75" customHeight="1" s="42">
      <c r="A9287" s="41" t="n"/>
      <c r="G9287" s="38" t="n"/>
      <c r="H9287" s="38" t="n"/>
      <c r="I9287" s="38" t="n"/>
      <c r="J9287" s="38" t="n"/>
      <c r="K9287" s="38" t="n"/>
      <c r="L9287" s="38" t="n"/>
      <c r="N9287" s="36">
        <f>IF($B9287="","",IF($C9287="SUPERSTORE","Superstore","DH"))</f>
        <v/>
      </c>
      <c r="O9287" s="36">
        <f>IF($B9287="","",IFERROR(VLOOKUP($B9287,Mapping!$A:$C,2,0),"Not Mapped"))</f>
        <v/>
      </c>
      <c r="P9287" s="36">
        <f>IF($B9287="","",IFERROR(VLOOKUP($B9287,Mapping!$A:$C,3,0),"Not Mapped"))</f>
        <v/>
      </c>
      <c r="Q9287" s="36">
        <f>IF($B9287="","",IFERROR(VLOOKUP($O9287,Leaders!$A:$B,2,0),"Not Mapped"))</f>
        <v/>
      </c>
      <c r="R9287" s="36">
        <f>IF($B9287="","",IF(COUNTIF(Exclusions!$A:$A,$B9287)&gt;0,"Yes","No"))</f>
        <v/>
      </c>
      <c r="S9287" s="38">
        <f>IF($B9287="","",MIN(1,DAY($A9287)/IF($N9287="Superstore",Settings!$B$5,Settings!$B$4)))</f>
        <v/>
      </c>
      <c r="T9287" s="38">
        <f>IF(OR($B9287="",$G9287="",$S9287=0),"",$G9287/$S9287)</f>
        <v/>
      </c>
      <c r="U9287" s="36">
        <f>IF($T9287="","",IF($T9287&lt;Settings!$B$8,"Critical",IF($T9287&lt;Settings!$B$9,"Semi Critical","Non Critical")))</f>
        <v/>
      </c>
      <c r="V9287" s="28" t="n"/>
      <c r="Z9287">
        <f>IF($B9287="","",IFERROR(VLOOKUP($B9287,'Plan HC for CCA'!$A:$B,2,0),""))</f>
        <v/>
      </c>
      <c r="AA9287">
        <f>IF(OR($B9287="",$Z9287=""),"",IF(N($M9287)&lt;$Z9287,"Delta","No Delta"))</f>
        <v/>
      </c>
      <c r="AB9287">
        <f>IF(OR($B9287="",$Z9287=""),"",MAX(0,$Z9287-N($M9287)))</f>
        <v/>
      </c>
      <c r="AC9287" s="46">
        <f>IF($B9287="","",IFERROR(INDEX('CCA Util %'!$H:$H,MATCH($B9287,'CCA Util %'!$E:$E,0)),""))</f>
        <v/>
      </c>
      <c r="AD9287">
        <f>IF($B9287="","",IFERROR(INDEX('CCA Util %'!$G:$G,MATCH($B9287,'CCA Util %'!$E:$E,0)),""))</f>
        <v/>
      </c>
      <c r="AE9287">
        <f>IF(OR($B9287="",$U9287=""),"",$U9287&amp;" &amp; "&amp;IF(OR($AD9287="",$AD9287=0),"Util NA",$AD9287&amp;" Util"))</f>
        <v/>
      </c>
    </row>
    <row r="9288" ht="15.75" customHeight="1" s="42">
      <c r="A9288" s="41" t="n"/>
      <c r="G9288" s="38" t="n"/>
      <c r="H9288" s="38" t="n"/>
      <c r="I9288" s="38" t="n"/>
      <c r="J9288" s="38" t="n"/>
      <c r="K9288" s="38" t="n"/>
      <c r="L9288" s="38" t="n"/>
      <c r="N9288" s="36">
        <f>IF($B9288="","",IF($C9288="SUPERSTORE","Superstore","DH"))</f>
        <v/>
      </c>
      <c r="O9288" s="36">
        <f>IF($B9288="","",IFERROR(VLOOKUP($B9288,Mapping!$A:$C,2,0),"Not Mapped"))</f>
        <v/>
      </c>
      <c r="P9288" s="36">
        <f>IF($B9288="","",IFERROR(VLOOKUP($B9288,Mapping!$A:$C,3,0),"Not Mapped"))</f>
        <v/>
      </c>
      <c r="Q9288" s="36">
        <f>IF($B9288="","",IFERROR(VLOOKUP($O9288,Leaders!$A:$B,2,0),"Not Mapped"))</f>
        <v/>
      </c>
      <c r="R9288" s="36">
        <f>IF($B9288="","",IF(COUNTIF(Exclusions!$A:$A,$B9288)&gt;0,"Yes","No"))</f>
        <v/>
      </c>
      <c r="S9288" s="38">
        <f>IF($B9288="","",MIN(1,DAY($A9288)/IF($N9288="Superstore",Settings!$B$5,Settings!$B$4)))</f>
        <v/>
      </c>
      <c r="T9288" s="38">
        <f>IF(OR($B9288="",$G9288="",$S9288=0),"",$G9288/$S9288)</f>
        <v/>
      </c>
      <c r="U9288" s="36">
        <f>IF($T9288="","",IF($T9288&lt;Settings!$B$8,"Critical",IF($T9288&lt;Settings!$B$9,"Semi Critical","Non Critical")))</f>
        <v/>
      </c>
      <c r="V9288" s="28" t="n"/>
      <c r="Z9288">
        <f>IF($B9288="","",IFERROR(VLOOKUP($B9288,'Plan HC for CCA'!$A:$B,2,0),""))</f>
        <v/>
      </c>
      <c r="AA9288">
        <f>IF(OR($B9288="",$Z9288=""),"",IF(N($M9288)&lt;$Z9288,"Delta","No Delta"))</f>
        <v/>
      </c>
      <c r="AB9288">
        <f>IF(OR($B9288="",$Z9288=""),"",MAX(0,$Z9288-N($M9288)))</f>
        <v/>
      </c>
      <c r="AC9288" s="46">
        <f>IF($B9288="","",IFERROR(INDEX('CCA Util %'!$H:$H,MATCH($B9288,'CCA Util %'!$E:$E,0)),""))</f>
        <v/>
      </c>
      <c r="AD9288">
        <f>IF($B9288="","",IFERROR(INDEX('CCA Util %'!$G:$G,MATCH($B9288,'CCA Util %'!$E:$E,0)),""))</f>
        <v/>
      </c>
      <c r="AE9288">
        <f>IF(OR($B9288="",$U9288=""),"",$U9288&amp;" &amp; "&amp;IF(OR($AD9288="",$AD9288=0),"Util NA",$AD9288&amp;" Util"))</f>
        <v/>
      </c>
    </row>
    <row r="9289" ht="15.75" customHeight="1" s="42">
      <c r="A9289" s="41" t="n"/>
      <c r="G9289" s="38" t="n"/>
      <c r="H9289" s="38" t="n"/>
      <c r="I9289" s="38" t="n"/>
      <c r="J9289" s="38" t="n"/>
      <c r="K9289" s="38" t="n"/>
      <c r="L9289" s="38" t="n"/>
      <c r="N9289" s="36">
        <f>IF($B9289="","",IF($C9289="SUPERSTORE","Superstore","DH"))</f>
        <v/>
      </c>
      <c r="O9289" s="36">
        <f>IF($B9289="","",IFERROR(VLOOKUP($B9289,Mapping!$A:$C,2,0),"Not Mapped"))</f>
        <v/>
      </c>
      <c r="P9289" s="36">
        <f>IF($B9289="","",IFERROR(VLOOKUP($B9289,Mapping!$A:$C,3,0),"Not Mapped"))</f>
        <v/>
      </c>
      <c r="Q9289" s="36">
        <f>IF($B9289="","",IFERROR(VLOOKUP($O9289,Leaders!$A:$B,2,0),"Not Mapped"))</f>
        <v/>
      </c>
      <c r="R9289" s="36">
        <f>IF($B9289="","",IF(COUNTIF(Exclusions!$A:$A,$B9289)&gt;0,"Yes","No"))</f>
        <v/>
      </c>
      <c r="S9289" s="38">
        <f>IF($B9289="","",MIN(1,DAY($A9289)/IF($N9289="Superstore",Settings!$B$5,Settings!$B$4)))</f>
        <v/>
      </c>
      <c r="T9289" s="38">
        <f>IF(OR($B9289="",$G9289="",$S9289=0),"",$G9289/$S9289)</f>
        <v/>
      </c>
      <c r="U9289" s="36">
        <f>IF($T9289="","",IF($T9289&lt;Settings!$B$8,"Critical",IF($T9289&lt;Settings!$B$9,"Semi Critical","Non Critical")))</f>
        <v/>
      </c>
      <c r="V9289" s="28" t="n"/>
      <c r="Z9289">
        <f>IF($B9289="","",IFERROR(VLOOKUP($B9289,'Plan HC for CCA'!$A:$B,2,0),""))</f>
        <v/>
      </c>
      <c r="AA9289">
        <f>IF(OR($B9289="",$Z9289=""),"",IF(N($M9289)&lt;$Z9289,"Delta","No Delta"))</f>
        <v/>
      </c>
      <c r="AB9289">
        <f>IF(OR($B9289="",$Z9289=""),"",MAX(0,$Z9289-N($M9289)))</f>
        <v/>
      </c>
      <c r="AC9289" s="46">
        <f>IF($B9289="","",IFERROR(INDEX('CCA Util %'!$H:$H,MATCH($B9289,'CCA Util %'!$E:$E,0)),""))</f>
        <v/>
      </c>
      <c r="AD9289">
        <f>IF($B9289="","",IFERROR(INDEX('CCA Util %'!$G:$G,MATCH($B9289,'CCA Util %'!$E:$E,0)),""))</f>
        <v/>
      </c>
      <c r="AE9289">
        <f>IF(OR($B9289="",$U9289=""),"",$U9289&amp;" &amp; "&amp;IF(OR($AD9289="",$AD9289=0),"Util NA",$AD9289&amp;" Util"))</f>
        <v/>
      </c>
    </row>
    <row r="9290" ht="15.75" customHeight="1" s="42">
      <c r="A9290" s="41" t="n"/>
      <c r="G9290" s="38" t="n"/>
      <c r="H9290" s="38" t="n"/>
      <c r="I9290" s="38" t="n"/>
      <c r="J9290" s="38" t="n"/>
      <c r="K9290" s="38" t="n"/>
      <c r="L9290" s="38" t="n"/>
      <c r="N9290" s="36">
        <f>IF($B9290="","",IF($C9290="SUPERSTORE","Superstore","DH"))</f>
        <v/>
      </c>
      <c r="O9290" s="36">
        <f>IF($B9290="","",IFERROR(VLOOKUP($B9290,Mapping!$A:$C,2,0),"Not Mapped"))</f>
        <v/>
      </c>
      <c r="P9290" s="36">
        <f>IF($B9290="","",IFERROR(VLOOKUP($B9290,Mapping!$A:$C,3,0),"Not Mapped"))</f>
        <v/>
      </c>
      <c r="Q9290" s="36">
        <f>IF($B9290="","",IFERROR(VLOOKUP($O9290,Leaders!$A:$B,2,0),"Not Mapped"))</f>
        <v/>
      </c>
      <c r="R9290" s="36">
        <f>IF($B9290="","",IF(COUNTIF(Exclusions!$A:$A,$B9290)&gt;0,"Yes","No"))</f>
        <v/>
      </c>
      <c r="S9290" s="38">
        <f>IF($B9290="","",MIN(1,DAY($A9290)/IF($N9290="Superstore",Settings!$B$5,Settings!$B$4)))</f>
        <v/>
      </c>
      <c r="T9290" s="38">
        <f>IF(OR($B9290="",$G9290="",$S9290=0),"",$G9290/$S9290)</f>
        <v/>
      </c>
      <c r="U9290" s="36">
        <f>IF($T9290="","",IF($T9290&lt;Settings!$B$8,"Critical",IF($T9290&lt;Settings!$B$9,"Semi Critical","Non Critical")))</f>
        <v/>
      </c>
      <c r="V9290" s="28" t="n"/>
      <c r="Z9290">
        <f>IF($B9290="","",IFERROR(VLOOKUP($B9290,'Plan HC for CCA'!$A:$B,2,0),""))</f>
        <v/>
      </c>
      <c r="AA9290">
        <f>IF(OR($B9290="",$Z9290=""),"",IF(N($M9290)&lt;$Z9290,"Delta","No Delta"))</f>
        <v/>
      </c>
      <c r="AB9290">
        <f>IF(OR($B9290="",$Z9290=""),"",MAX(0,$Z9290-N($M9290)))</f>
        <v/>
      </c>
      <c r="AC9290" s="46">
        <f>IF($B9290="","",IFERROR(INDEX('CCA Util %'!$H:$H,MATCH($B9290,'CCA Util %'!$E:$E,0)),""))</f>
        <v/>
      </c>
      <c r="AD9290">
        <f>IF($B9290="","",IFERROR(INDEX('CCA Util %'!$G:$G,MATCH($B9290,'CCA Util %'!$E:$E,0)),""))</f>
        <v/>
      </c>
      <c r="AE9290">
        <f>IF(OR($B9290="",$U9290=""),"",$U9290&amp;" &amp; "&amp;IF(OR($AD9290="",$AD9290=0),"Util NA",$AD9290&amp;" Util"))</f>
        <v/>
      </c>
    </row>
    <row r="9291" ht="15.75" customHeight="1" s="42">
      <c r="A9291" s="41" t="n"/>
      <c r="G9291" s="38" t="n"/>
      <c r="H9291" s="38" t="n"/>
      <c r="I9291" s="38" t="n"/>
      <c r="J9291" s="38" t="n"/>
      <c r="K9291" s="38" t="n"/>
      <c r="L9291" s="38" t="n"/>
      <c r="N9291" s="36">
        <f>IF($B9291="","",IF($C9291="SUPERSTORE","Superstore","DH"))</f>
        <v/>
      </c>
      <c r="O9291" s="36">
        <f>IF($B9291="","",IFERROR(VLOOKUP($B9291,Mapping!$A:$C,2,0),"Not Mapped"))</f>
        <v/>
      </c>
      <c r="P9291" s="36">
        <f>IF($B9291="","",IFERROR(VLOOKUP($B9291,Mapping!$A:$C,3,0),"Not Mapped"))</f>
        <v/>
      </c>
      <c r="Q9291" s="36">
        <f>IF($B9291="","",IFERROR(VLOOKUP($O9291,Leaders!$A:$B,2,0),"Not Mapped"))</f>
        <v/>
      </c>
      <c r="R9291" s="36">
        <f>IF($B9291="","",IF(COUNTIF(Exclusions!$A:$A,$B9291)&gt;0,"Yes","No"))</f>
        <v/>
      </c>
      <c r="S9291" s="38">
        <f>IF($B9291="","",MIN(1,DAY($A9291)/IF($N9291="Superstore",Settings!$B$5,Settings!$B$4)))</f>
        <v/>
      </c>
      <c r="T9291" s="38">
        <f>IF(OR($B9291="",$G9291="",$S9291=0),"",$G9291/$S9291)</f>
        <v/>
      </c>
      <c r="U9291" s="36">
        <f>IF($T9291="","",IF($T9291&lt;Settings!$B$8,"Critical",IF($T9291&lt;Settings!$B$9,"Semi Critical","Non Critical")))</f>
        <v/>
      </c>
      <c r="V9291" s="28" t="n"/>
      <c r="Z9291">
        <f>IF($B9291="","",IFERROR(VLOOKUP($B9291,'Plan HC for CCA'!$A:$B,2,0),""))</f>
        <v/>
      </c>
      <c r="AA9291">
        <f>IF(OR($B9291="",$Z9291=""),"",IF(N($M9291)&lt;$Z9291,"Delta","No Delta"))</f>
        <v/>
      </c>
      <c r="AB9291">
        <f>IF(OR($B9291="",$Z9291=""),"",MAX(0,$Z9291-N($M9291)))</f>
        <v/>
      </c>
      <c r="AC9291" s="46">
        <f>IF($B9291="","",IFERROR(INDEX('CCA Util %'!$H:$H,MATCH($B9291,'CCA Util %'!$E:$E,0)),""))</f>
        <v/>
      </c>
      <c r="AD9291">
        <f>IF($B9291="","",IFERROR(INDEX('CCA Util %'!$G:$G,MATCH($B9291,'CCA Util %'!$E:$E,0)),""))</f>
        <v/>
      </c>
      <c r="AE9291">
        <f>IF(OR($B9291="",$U9291=""),"",$U9291&amp;" &amp; "&amp;IF(OR($AD9291="",$AD9291=0),"Util NA",$AD9291&amp;" Util"))</f>
        <v/>
      </c>
    </row>
    <row r="9292" ht="15.75" customHeight="1" s="42">
      <c r="A9292" s="41" t="n"/>
      <c r="G9292" s="38" t="n"/>
      <c r="H9292" s="38" t="n"/>
      <c r="I9292" s="38" t="n"/>
      <c r="J9292" s="38" t="n"/>
      <c r="K9292" s="38" t="n"/>
      <c r="L9292" s="38" t="n"/>
      <c r="N9292" s="36">
        <f>IF($B9292="","",IF($C9292="SUPERSTORE","Superstore","DH"))</f>
        <v/>
      </c>
      <c r="O9292" s="36">
        <f>IF($B9292="","",IFERROR(VLOOKUP($B9292,Mapping!$A:$C,2,0),"Not Mapped"))</f>
        <v/>
      </c>
      <c r="P9292" s="36">
        <f>IF($B9292="","",IFERROR(VLOOKUP($B9292,Mapping!$A:$C,3,0),"Not Mapped"))</f>
        <v/>
      </c>
      <c r="Q9292" s="36">
        <f>IF($B9292="","",IFERROR(VLOOKUP($O9292,Leaders!$A:$B,2,0),"Not Mapped"))</f>
        <v/>
      </c>
      <c r="R9292" s="36">
        <f>IF($B9292="","",IF(COUNTIF(Exclusions!$A:$A,$B9292)&gt;0,"Yes","No"))</f>
        <v/>
      </c>
      <c r="S9292" s="38">
        <f>IF($B9292="","",MIN(1,DAY($A9292)/IF($N9292="Superstore",Settings!$B$5,Settings!$B$4)))</f>
        <v/>
      </c>
      <c r="T9292" s="38">
        <f>IF(OR($B9292="",$G9292="",$S9292=0),"",$G9292/$S9292)</f>
        <v/>
      </c>
      <c r="U9292" s="36">
        <f>IF($T9292="","",IF($T9292&lt;Settings!$B$8,"Critical",IF($T9292&lt;Settings!$B$9,"Semi Critical","Non Critical")))</f>
        <v/>
      </c>
      <c r="V9292" s="28" t="n"/>
      <c r="Z9292">
        <f>IF($B9292="","",IFERROR(VLOOKUP($B9292,'Plan HC for CCA'!$A:$B,2,0),""))</f>
        <v/>
      </c>
      <c r="AA9292">
        <f>IF(OR($B9292="",$Z9292=""),"",IF(N($M9292)&lt;$Z9292,"Delta","No Delta"))</f>
        <v/>
      </c>
      <c r="AB9292">
        <f>IF(OR($B9292="",$Z9292=""),"",MAX(0,$Z9292-N($M9292)))</f>
        <v/>
      </c>
      <c r="AC9292" s="46">
        <f>IF($B9292="","",IFERROR(INDEX('CCA Util %'!$H:$H,MATCH($B9292,'CCA Util %'!$E:$E,0)),""))</f>
        <v/>
      </c>
      <c r="AD9292">
        <f>IF($B9292="","",IFERROR(INDEX('CCA Util %'!$G:$G,MATCH($B9292,'CCA Util %'!$E:$E,0)),""))</f>
        <v/>
      </c>
      <c r="AE9292">
        <f>IF(OR($B9292="",$U9292=""),"",$U9292&amp;" &amp; "&amp;IF(OR($AD9292="",$AD9292=0),"Util NA",$AD9292&amp;" Util"))</f>
        <v/>
      </c>
    </row>
    <row r="9293" ht="15.75" customHeight="1" s="42">
      <c r="A9293" s="41" t="n"/>
      <c r="G9293" s="38" t="n"/>
      <c r="H9293" s="38" t="n"/>
      <c r="I9293" s="38" t="n"/>
      <c r="J9293" s="38" t="n"/>
      <c r="K9293" s="38" t="n"/>
      <c r="L9293" s="38" t="n"/>
      <c r="N9293" s="36">
        <f>IF($B9293="","",IF($C9293="SUPERSTORE","Superstore","DH"))</f>
        <v/>
      </c>
      <c r="O9293" s="36">
        <f>IF($B9293="","",IFERROR(VLOOKUP($B9293,Mapping!$A:$C,2,0),"Not Mapped"))</f>
        <v/>
      </c>
      <c r="P9293" s="36">
        <f>IF($B9293="","",IFERROR(VLOOKUP($B9293,Mapping!$A:$C,3,0),"Not Mapped"))</f>
        <v/>
      </c>
      <c r="Q9293" s="36">
        <f>IF($B9293="","",IFERROR(VLOOKUP($O9293,Leaders!$A:$B,2,0),"Not Mapped"))</f>
        <v/>
      </c>
      <c r="R9293" s="36">
        <f>IF($B9293="","",IF(COUNTIF(Exclusions!$A:$A,$B9293)&gt;0,"Yes","No"))</f>
        <v/>
      </c>
      <c r="S9293" s="38">
        <f>IF($B9293="","",MIN(1,DAY($A9293)/IF($N9293="Superstore",Settings!$B$5,Settings!$B$4)))</f>
        <v/>
      </c>
      <c r="T9293" s="38">
        <f>IF(OR($B9293="",$G9293="",$S9293=0),"",$G9293/$S9293)</f>
        <v/>
      </c>
      <c r="U9293" s="36">
        <f>IF($T9293="","",IF($T9293&lt;Settings!$B$8,"Critical",IF($T9293&lt;Settings!$B$9,"Semi Critical","Non Critical")))</f>
        <v/>
      </c>
      <c r="V9293" s="28" t="n"/>
      <c r="Z9293">
        <f>IF($B9293="","",IFERROR(VLOOKUP($B9293,'Plan HC for CCA'!$A:$B,2,0),""))</f>
        <v/>
      </c>
      <c r="AA9293">
        <f>IF(OR($B9293="",$Z9293=""),"",IF(N($M9293)&lt;$Z9293,"Delta","No Delta"))</f>
        <v/>
      </c>
      <c r="AB9293">
        <f>IF(OR($B9293="",$Z9293=""),"",MAX(0,$Z9293-N($M9293)))</f>
        <v/>
      </c>
      <c r="AC9293" s="46">
        <f>IF($B9293="","",IFERROR(INDEX('CCA Util %'!$H:$H,MATCH($B9293,'CCA Util %'!$E:$E,0)),""))</f>
        <v/>
      </c>
      <c r="AD9293">
        <f>IF($B9293="","",IFERROR(INDEX('CCA Util %'!$G:$G,MATCH($B9293,'CCA Util %'!$E:$E,0)),""))</f>
        <v/>
      </c>
      <c r="AE9293">
        <f>IF(OR($B9293="",$U9293=""),"",$U9293&amp;" &amp; "&amp;IF(OR($AD9293="",$AD9293=0),"Util NA",$AD9293&amp;" Util"))</f>
        <v/>
      </c>
    </row>
    <row r="9294" ht="15.75" customHeight="1" s="42">
      <c r="A9294" s="41" t="n"/>
      <c r="G9294" s="38" t="n"/>
      <c r="H9294" s="38" t="n"/>
      <c r="I9294" s="38" t="n"/>
      <c r="J9294" s="38" t="n"/>
      <c r="K9294" s="38" t="n"/>
      <c r="L9294" s="38" t="n"/>
      <c r="N9294" s="36">
        <f>IF($B9294="","",IF($C9294="SUPERSTORE","Superstore","DH"))</f>
        <v/>
      </c>
      <c r="O9294" s="36">
        <f>IF($B9294="","",IFERROR(VLOOKUP($B9294,Mapping!$A:$C,2,0),"Not Mapped"))</f>
        <v/>
      </c>
      <c r="P9294" s="36">
        <f>IF($B9294="","",IFERROR(VLOOKUP($B9294,Mapping!$A:$C,3,0),"Not Mapped"))</f>
        <v/>
      </c>
      <c r="Q9294" s="36">
        <f>IF($B9294="","",IFERROR(VLOOKUP($O9294,Leaders!$A:$B,2,0),"Not Mapped"))</f>
        <v/>
      </c>
      <c r="R9294" s="36">
        <f>IF($B9294="","",IF(COUNTIF(Exclusions!$A:$A,$B9294)&gt;0,"Yes","No"))</f>
        <v/>
      </c>
      <c r="S9294" s="38">
        <f>IF($B9294="","",MIN(1,DAY($A9294)/IF($N9294="Superstore",Settings!$B$5,Settings!$B$4)))</f>
        <v/>
      </c>
      <c r="T9294" s="38">
        <f>IF(OR($B9294="",$G9294="",$S9294=0),"",$G9294/$S9294)</f>
        <v/>
      </c>
      <c r="U9294" s="36">
        <f>IF($T9294="","",IF($T9294&lt;Settings!$B$8,"Critical",IF($T9294&lt;Settings!$B$9,"Semi Critical","Non Critical")))</f>
        <v/>
      </c>
      <c r="V9294" s="28" t="n"/>
      <c r="Z9294">
        <f>IF($B9294="","",IFERROR(VLOOKUP($B9294,'Plan HC for CCA'!$A:$B,2,0),""))</f>
        <v/>
      </c>
      <c r="AA9294">
        <f>IF(OR($B9294="",$Z9294=""),"",IF(N($M9294)&lt;$Z9294,"Delta","No Delta"))</f>
        <v/>
      </c>
      <c r="AB9294">
        <f>IF(OR($B9294="",$Z9294=""),"",MAX(0,$Z9294-N($M9294)))</f>
        <v/>
      </c>
      <c r="AC9294" s="46">
        <f>IF($B9294="","",IFERROR(INDEX('CCA Util %'!$H:$H,MATCH($B9294,'CCA Util %'!$E:$E,0)),""))</f>
        <v/>
      </c>
      <c r="AD9294">
        <f>IF($B9294="","",IFERROR(INDEX('CCA Util %'!$G:$G,MATCH($B9294,'CCA Util %'!$E:$E,0)),""))</f>
        <v/>
      </c>
      <c r="AE9294">
        <f>IF(OR($B9294="",$U9294=""),"",$U9294&amp;" &amp; "&amp;IF(OR($AD9294="",$AD9294=0),"Util NA",$AD9294&amp;" Util"))</f>
        <v/>
      </c>
    </row>
    <row r="9295" ht="15.75" customHeight="1" s="42">
      <c r="A9295" s="41" t="n"/>
      <c r="G9295" s="38" t="n"/>
      <c r="H9295" s="38" t="n"/>
      <c r="I9295" s="38" t="n"/>
      <c r="J9295" s="38" t="n"/>
      <c r="K9295" s="38" t="n"/>
      <c r="L9295" s="38" t="n"/>
      <c r="N9295" s="36">
        <f>IF($B9295="","",IF($C9295="SUPERSTORE","Superstore","DH"))</f>
        <v/>
      </c>
      <c r="O9295" s="36">
        <f>IF($B9295="","",IFERROR(VLOOKUP($B9295,Mapping!$A:$C,2,0),"Not Mapped"))</f>
        <v/>
      </c>
      <c r="P9295" s="36">
        <f>IF($B9295="","",IFERROR(VLOOKUP($B9295,Mapping!$A:$C,3,0),"Not Mapped"))</f>
        <v/>
      </c>
      <c r="Q9295" s="36">
        <f>IF($B9295="","",IFERROR(VLOOKUP($O9295,Leaders!$A:$B,2,0),"Not Mapped"))</f>
        <v/>
      </c>
      <c r="R9295" s="36">
        <f>IF($B9295="","",IF(COUNTIF(Exclusions!$A:$A,$B9295)&gt;0,"Yes","No"))</f>
        <v/>
      </c>
      <c r="S9295" s="38">
        <f>IF($B9295="","",MIN(1,DAY($A9295)/IF($N9295="Superstore",Settings!$B$5,Settings!$B$4)))</f>
        <v/>
      </c>
      <c r="T9295" s="38">
        <f>IF(OR($B9295="",$G9295="",$S9295=0),"",$G9295/$S9295)</f>
        <v/>
      </c>
      <c r="U9295" s="36">
        <f>IF($T9295="","",IF($T9295&lt;Settings!$B$8,"Critical",IF($T9295&lt;Settings!$B$9,"Semi Critical","Non Critical")))</f>
        <v/>
      </c>
      <c r="V9295" s="28" t="n"/>
      <c r="Z9295">
        <f>IF($B9295="","",IFERROR(VLOOKUP($B9295,'Plan HC for CCA'!$A:$B,2,0),""))</f>
        <v/>
      </c>
      <c r="AA9295">
        <f>IF(OR($B9295="",$Z9295=""),"",IF(N($M9295)&lt;$Z9295,"Delta","No Delta"))</f>
        <v/>
      </c>
      <c r="AB9295">
        <f>IF(OR($B9295="",$Z9295=""),"",MAX(0,$Z9295-N($M9295)))</f>
        <v/>
      </c>
      <c r="AC9295" s="46">
        <f>IF($B9295="","",IFERROR(INDEX('CCA Util %'!$H:$H,MATCH($B9295,'CCA Util %'!$E:$E,0)),""))</f>
        <v/>
      </c>
      <c r="AD9295">
        <f>IF($B9295="","",IFERROR(INDEX('CCA Util %'!$G:$G,MATCH($B9295,'CCA Util %'!$E:$E,0)),""))</f>
        <v/>
      </c>
      <c r="AE9295">
        <f>IF(OR($B9295="",$U9295=""),"",$U9295&amp;" &amp; "&amp;IF(OR($AD9295="",$AD9295=0),"Util NA",$AD9295&amp;" Util"))</f>
        <v/>
      </c>
    </row>
    <row r="9296" ht="15.75" customHeight="1" s="42">
      <c r="A9296" s="41" t="n"/>
      <c r="G9296" s="38" t="n"/>
      <c r="H9296" s="38" t="n"/>
      <c r="I9296" s="38" t="n"/>
      <c r="J9296" s="38" t="n"/>
      <c r="K9296" s="38" t="n"/>
      <c r="L9296" s="38" t="n"/>
      <c r="N9296" s="36">
        <f>IF($B9296="","",IF($C9296="SUPERSTORE","Superstore","DH"))</f>
        <v/>
      </c>
      <c r="O9296" s="36">
        <f>IF($B9296="","",IFERROR(VLOOKUP($B9296,Mapping!$A:$C,2,0),"Not Mapped"))</f>
        <v/>
      </c>
      <c r="P9296" s="36">
        <f>IF($B9296="","",IFERROR(VLOOKUP($B9296,Mapping!$A:$C,3,0),"Not Mapped"))</f>
        <v/>
      </c>
      <c r="Q9296" s="36">
        <f>IF($B9296="","",IFERROR(VLOOKUP($O9296,Leaders!$A:$B,2,0),"Not Mapped"))</f>
        <v/>
      </c>
      <c r="R9296" s="36">
        <f>IF($B9296="","",IF(COUNTIF(Exclusions!$A:$A,$B9296)&gt;0,"Yes","No"))</f>
        <v/>
      </c>
      <c r="S9296" s="38">
        <f>IF($B9296="","",MIN(1,DAY($A9296)/IF($N9296="Superstore",Settings!$B$5,Settings!$B$4)))</f>
        <v/>
      </c>
      <c r="T9296" s="38">
        <f>IF(OR($B9296="",$G9296="",$S9296=0),"",$G9296/$S9296)</f>
        <v/>
      </c>
      <c r="U9296" s="36">
        <f>IF($T9296="","",IF($T9296&lt;Settings!$B$8,"Critical",IF($T9296&lt;Settings!$B$9,"Semi Critical","Non Critical")))</f>
        <v/>
      </c>
      <c r="V9296" s="28" t="n"/>
      <c r="Z9296">
        <f>IF($B9296="","",IFERROR(VLOOKUP($B9296,'Plan HC for CCA'!$A:$B,2,0),""))</f>
        <v/>
      </c>
      <c r="AA9296">
        <f>IF(OR($B9296="",$Z9296=""),"",IF(N($M9296)&lt;$Z9296,"Delta","No Delta"))</f>
        <v/>
      </c>
      <c r="AB9296">
        <f>IF(OR($B9296="",$Z9296=""),"",MAX(0,$Z9296-N($M9296)))</f>
        <v/>
      </c>
      <c r="AC9296" s="46">
        <f>IF($B9296="","",IFERROR(INDEX('CCA Util %'!$H:$H,MATCH($B9296,'CCA Util %'!$E:$E,0)),""))</f>
        <v/>
      </c>
      <c r="AD9296">
        <f>IF($B9296="","",IFERROR(INDEX('CCA Util %'!$G:$G,MATCH($B9296,'CCA Util %'!$E:$E,0)),""))</f>
        <v/>
      </c>
      <c r="AE9296">
        <f>IF(OR($B9296="",$U9296=""),"",$U9296&amp;" &amp; "&amp;IF(OR($AD9296="",$AD9296=0),"Util NA",$AD9296&amp;" Util"))</f>
        <v/>
      </c>
    </row>
    <row r="9297" ht="15.75" customHeight="1" s="42">
      <c r="A9297" s="41" t="n"/>
      <c r="G9297" s="38" t="n"/>
      <c r="H9297" s="38" t="n"/>
      <c r="I9297" s="38" t="n"/>
      <c r="J9297" s="38" t="n"/>
      <c r="K9297" s="38" t="n"/>
      <c r="L9297" s="38" t="n"/>
      <c r="N9297" s="36">
        <f>IF($B9297="","",IF($C9297="SUPERSTORE","Superstore","DH"))</f>
        <v/>
      </c>
      <c r="O9297" s="36">
        <f>IF($B9297="","",IFERROR(VLOOKUP($B9297,Mapping!$A:$C,2,0),"Not Mapped"))</f>
        <v/>
      </c>
      <c r="P9297" s="36">
        <f>IF($B9297="","",IFERROR(VLOOKUP($B9297,Mapping!$A:$C,3,0),"Not Mapped"))</f>
        <v/>
      </c>
      <c r="Q9297" s="36">
        <f>IF($B9297="","",IFERROR(VLOOKUP($O9297,Leaders!$A:$B,2,0),"Not Mapped"))</f>
        <v/>
      </c>
      <c r="R9297" s="36">
        <f>IF($B9297="","",IF(COUNTIF(Exclusions!$A:$A,$B9297)&gt;0,"Yes","No"))</f>
        <v/>
      </c>
      <c r="S9297" s="38">
        <f>IF($B9297="","",MIN(1,DAY($A9297)/IF($N9297="Superstore",Settings!$B$5,Settings!$B$4)))</f>
        <v/>
      </c>
      <c r="T9297" s="38">
        <f>IF(OR($B9297="",$G9297="",$S9297=0),"",$G9297/$S9297)</f>
        <v/>
      </c>
      <c r="U9297" s="36">
        <f>IF($T9297="","",IF($T9297&lt;Settings!$B$8,"Critical",IF($T9297&lt;Settings!$B$9,"Semi Critical","Non Critical")))</f>
        <v/>
      </c>
      <c r="V9297" s="28" t="n"/>
      <c r="Z9297">
        <f>IF($B9297="","",IFERROR(VLOOKUP($B9297,'Plan HC for CCA'!$A:$B,2,0),""))</f>
        <v/>
      </c>
      <c r="AA9297">
        <f>IF(OR($B9297="",$Z9297=""),"",IF(N($M9297)&lt;$Z9297,"Delta","No Delta"))</f>
        <v/>
      </c>
      <c r="AB9297">
        <f>IF(OR($B9297="",$Z9297=""),"",MAX(0,$Z9297-N($M9297)))</f>
        <v/>
      </c>
      <c r="AC9297" s="46">
        <f>IF($B9297="","",IFERROR(INDEX('CCA Util %'!$H:$H,MATCH($B9297,'CCA Util %'!$E:$E,0)),""))</f>
        <v/>
      </c>
      <c r="AD9297">
        <f>IF($B9297="","",IFERROR(INDEX('CCA Util %'!$G:$G,MATCH($B9297,'CCA Util %'!$E:$E,0)),""))</f>
        <v/>
      </c>
      <c r="AE9297">
        <f>IF(OR($B9297="",$U9297=""),"",$U9297&amp;" &amp; "&amp;IF(OR($AD9297="",$AD9297=0),"Util NA",$AD9297&amp;" Util"))</f>
        <v/>
      </c>
    </row>
    <row r="9298" ht="15.75" customHeight="1" s="42">
      <c r="A9298" s="41" t="n"/>
      <c r="G9298" s="38" t="n"/>
      <c r="H9298" s="38" t="n"/>
      <c r="I9298" s="38" t="n"/>
      <c r="J9298" s="38" t="n"/>
      <c r="K9298" s="38" t="n"/>
      <c r="L9298" s="38" t="n"/>
      <c r="N9298" s="36">
        <f>IF($B9298="","",IF($C9298="SUPERSTORE","Superstore","DH"))</f>
        <v/>
      </c>
      <c r="O9298" s="36">
        <f>IF($B9298="","",IFERROR(VLOOKUP($B9298,Mapping!$A:$C,2,0),"Not Mapped"))</f>
        <v/>
      </c>
      <c r="P9298" s="36">
        <f>IF($B9298="","",IFERROR(VLOOKUP($B9298,Mapping!$A:$C,3,0),"Not Mapped"))</f>
        <v/>
      </c>
      <c r="Q9298" s="36">
        <f>IF($B9298="","",IFERROR(VLOOKUP($O9298,Leaders!$A:$B,2,0),"Not Mapped"))</f>
        <v/>
      </c>
      <c r="R9298" s="36">
        <f>IF($B9298="","",IF(COUNTIF(Exclusions!$A:$A,$B9298)&gt;0,"Yes","No"))</f>
        <v/>
      </c>
      <c r="S9298" s="38">
        <f>IF($B9298="","",MIN(1,DAY($A9298)/IF($N9298="Superstore",Settings!$B$5,Settings!$B$4)))</f>
        <v/>
      </c>
      <c r="T9298" s="38">
        <f>IF(OR($B9298="",$G9298="",$S9298=0),"",$G9298/$S9298)</f>
        <v/>
      </c>
      <c r="U9298" s="36">
        <f>IF($T9298="","",IF($T9298&lt;Settings!$B$8,"Critical",IF($T9298&lt;Settings!$B$9,"Semi Critical","Non Critical")))</f>
        <v/>
      </c>
      <c r="V9298" s="28" t="n"/>
      <c r="Z9298">
        <f>IF($B9298="","",IFERROR(VLOOKUP($B9298,'Plan HC for CCA'!$A:$B,2,0),""))</f>
        <v/>
      </c>
      <c r="AA9298">
        <f>IF(OR($B9298="",$Z9298=""),"",IF(N($M9298)&lt;$Z9298,"Delta","No Delta"))</f>
        <v/>
      </c>
      <c r="AB9298">
        <f>IF(OR($B9298="",$Z9298=""),"",MAX(0,$Z9298-N($M9298)))</f>
        <v/>
      </c>
      <c r="AC9298" s="46">
        <f>IF($B9298="","",IFERROR(INDEX('CCA Util %'!$H:$H,MATCH($B9298,'CCA Util %'!$E:$E,0)),""))</f>
        <v/>
      </c>
      <c r="AD9298">
        <f>IF($B9298="","",IFERROR(INDEX('CCA Util %'!$G:$G,MATCH($B9298,'CCA Util %'!$E:$E,0)),""))</f>
        <v/>
      </c>
      <c r="AE9298">
        <f>IF(OR($B9298="",$U9298=""),"",$U9298&amp;" &amp; "&amp;IF(OR($AD9298="",$AD9298=0),"Util NA",$AD9298&amp;" Util"))</f>
        <v/>
      </c>
    </row>
    <row r="9299" ht="15.75" customHeight="1" s="42">
      <c r="A9299" s="41" t="n"/>
      <c r="G9299" s="38" t="n"/>
      <c r="H9299" s="38" t="n"/>
      <c r="I9299" s="38" t="n"/>
      <c r="J9299" s="38" t="n"/>
      <c r="K9299" s="38" t="n"/>
      <c r="L9299" s="38" t="n"/>
      <c r="N9299" s="36">
        <f>IF($B9299="","",IF($C9299="SUPERSTORE","Superstore","DH"))</f>
        <v/>
      </c>
      <c r="O9299" s="36">
        <f>IF($B9299="","",IFERROR(VLOOKUP($B9299,Mapping!$A:$C,2,0),"Not Mapped"))</f>
        <v/>
      </c>
      <c r="P9299" s="36">
        <f>IF($B9299="","",IFERROR(VLOOKUP($B9299,Mapping!$A:$C,3,0),"Not Mapped"))</f>
        <v/>
      </c>
      <c r="Q9299" s="36">
        <f>IF($B9299="","",IFERROR(VLOOKUP($O9299,Leaders!$A:$B,2,0),"Not Mapped"))</f>
        <v/>
      </c>
      <c r="R9299" s="36">
        <f>IF($B9299="","",IF(COUNTIF(Exclusions!$A:$A,$B9299)&gt;0,"Yes","No"))</f>
        <v/>
      </c>
      <c r="S9299" s="38">
        <f>IF($B9299="","",MIN(1,DAY($A9299)/IF($N9299="Superstore",Settings!$B$5,Settings!$B$4)))</f>
        <v/>
      </c>
      <c r="T9299" s="38">
        <f>IF(OR($B9299="",$G9299="",$S9299=0),"",$G9299/$S9299)</f>
        <v/>
      </c>
      <c r="U9299" s="36">
        <f>IF($T9299="","",IF($T9299&lt;Settings!$B$8,"Critical",IF($T9299&lt;Settings!$B$9,"Semi Critical","Non Critical")))</f>
        <v/>
      </c>
      <c r="V9299" s="28" t="n"/>
      <c r="Z9299">
        <f>IF($B9299="","",IFERROR(VLOOKUP($B9299,'Plan HC for CCA'!$A:$B,2,0),""))</f>
        <v/>
      </c>
      <c r="AA9299">
        <f>IF(OR($B9299="",$Z9299=""),"",IF(N($M9299)&lt;$Z9299,"Delta","No Delta"))</f>
        <v/>
      </c>
      <c r="AB9299">
        <f>IF(OR($B9299="",$Z9299=""),"",MAX(0,$Z9299-N($M9299)))</f>
        <v/>
      </c>
      <c r="AC9299" s="46">
        <f>IF($B9299="","",IFERROR(INDEX('CCA Util %'!$H:$H,MATCH($B9299,'CCA Util %'!$E:$E,0)),""))</f>
        <v/>
      </c>
      <c r="AD9299">
        <f>IF($B9299="","",IFERROR(INDEX('CCA Util %'!$G:$G,MATCH($B9299,'CCA Util %'!$E:$E,0)),""))</f>
        <v/>
      </c>
      <c r="AE9299">
        <f>IF(OR($B9299="",$U9299=""),"",$U9299&amp;" &amp; "&amp;IF(OR($AD9299="",$AD9299=0),"Util NA",$AD9299&amp;" Util"))</f>
        <v/>
      </c>
    </row>
    <row r="9300" ht="15.75" customHeight="1" s="42">
      <c r="A9300" s="41" t="n"/>
      <c r="G9300" s="38" t="n"/>
      <c r="H9300" s="38" t="n"/>
      <c r="I9300" s="38" t="n"/>
      <c r="J9300" s="38" t="n"/>
      <c r="K9300" s="38" t="n"/>
      <c r="L9300" s="38" t="n"/>
      <c r="N9300" s="36">
        <f>IF($B9300="","",IF($C9300="SUPERSTORE","Superstore","DH"))</f>
        <v/>
      </c>
      <c r="O9300" s="36">
        <f>IF($B9300="","",IFERROR(VLOOKUP($B9300,Mapping!$A:$C,2,0),"Not Mapped"))</f>
        <v/>
      </c>
      <c r="P9300" s="36">
        <f>IF($B9300="","",IFERROR(VLOOKUP($B9300,Mapping!$A:$C,3,0),"Not Mapped"))</f>
        <v/>
      </c>
      <c r="Q9300" s="36">
        <f>IF($B9300="","",IFERROR(VLOOKUP($O9300,Leaders!$A:$B,2,0),"Not Mapped"))</f>
        <v/>
      </c>
      <c r="R9300" s="36">
        <f>IF($B9300="","",IF(COUNTIF(Exclusions!$A:$A,$B9300)&gt;0,"Yes","No"))</f>
        <v/>
      </c>
      <c r="S9300" s="38">
        <f>IF($B9300="","",MIN(1,DAY($A9300)/IF($N9300="Superstore",Settings!$B$5,Settings!$B$4)))</f>
        <v/>
      </c>
      <c r="T9300" s="38">
        <f>IF(OR($B9300="",$G9300="",$S9300=0),"",$G9300/$S9300)</f>
        <v/>
      </c>
      <c r="U9300" s="36">
        <f>IF($T9300="","",IF($T9300&lt;Settings!$B$8,"Critical",IF($T9300&lt;Settings!$B$9,"Semi Critical","Non Critical")))</f>
        <v/>
      </c>
      <c r="V9300" s="28" t="n"/>
      <c r="Z9300">
        <f>IF($B9300="","",IFERROR(VLOOKUP($B9300,'Plan HC for CCA'!$A:$B,2,0),""))</f>
        <v/>
      </c>
      <c r="AA9300">
        <f>IF(OR($B9300="",$Z9300=""),"",IF(N($M9300)&lt;$Z9300,"Delta","No Delta"))</f>
        <v/>
      </c>
      <c r="AB9300">
        <f>IF(OR($B9300="",$Z9300=""),"",MAX(0,$Z9300-N($M9300)))</f>
        <v/>
      </c>
      <c r="AC9300" s="46">
        <f>IF($B9300="","",IFERROR(INDEX('CCA Util %'!$H:$H,MATCH($B9300,'CCA Util %'!$E:$E,0)),""))</f>
        <v/>
      </c>
      <c r="AD9300">
        <f>IF($B9300="","",IFERROR(INDEX('CCA Util %'!$G:$G,MATCH($B9300,'CCA Util %'!$E:$E,0)),""))</f>
        <v/>
      </c>
      <c r="AE9300">
        <f>IF(OR($B9300="",$U9300=""),"",$U9300&amp;" &amp; "&amp;IF(OR($AD9300="",$AD9300=0),"Util NA",$AD9300&amp;" Util"))</f>
        <v/>
      </c>
    </row>
    <row r="9301" ht="15.75" customHeight="1" s="42">
      <c r="A9301" s="41" t="n"/>
      <c r="G9301" s="38" t="n"/>
      <c r="H9301" s="38" t="n"/>
      <c r="I9301" s="38" t="n"/>
      <c r="J9301" s="38" t="n"/>
      <c r="K9301" s="38" t="n"/>
      <c r="L9301" s="38" t="n"/>
      <c r="N9301" s="36">
        <f>IF($B9301="","",IF($C9301="SUPERSTORE","Superstore","DH"))</f>
        <v/>
      </c>
      <c r="O9301" s="36">
        <f>IF($B9301="","",IFERROR(VLOOKUP($B9301,Mapping!$A:$C,2,0),"Not Mapped"))</f>
        <v/>
      </c>
      <c r="P9301" s="36">
        <f>IF($B9301="","",IFERROR(VLOOKUP($B9301,Mapping!$A:$C,3,0),"Not Mapped"))</f>
        <v/>
      </c>
      <c r="Q9301" s="36">
        <f>IF($B9301="","",IFERROR(VLOOKUP($O9301,Leaders!$A:$B,2,0),"Not Mapped"))</f>
        <v/>
      </c>
      <c r="R9301" s="36">
        <f>IF($B9301="","",IF(COUNTIF(Exclusions!$A:$A,$B9301)&gt;0,"Yes","No"))</f>
        <v/>
      </c>
      <c r="S9301" s="38">
        <f>IF($B9301="","",MIN(1,DAY($A9301)/IF($N9301="Superstore",Settings!$B$5,Settings!$B$4)))</f>
        <v/>
      </c>
      <c r="T9301" s="38">
        <f>IF(OR($B9301="",$G9301="",$S9301=0),"",$G9301/$S9301)</f>
        <v/>
      </c>
      <c r="U9301" s="36">
        <f>IF($T9301="","",IF($T9301&lt;Settings!$B$8,"Critical",IF($T9301&lt;Settings!$B$9,"Semi Critical","Non Critical")))</f>
        <v/>
      </c>
      <c r="V9301" s="28" t="n"/>
      <c r="Z9301">
        <f>IF($B9301="","",IFERROR(VLOOKUP($B9301,'Plan HC for CCA'!$A:$B,2,0),""))</f>
        <v/>
      </c>
      <c r="AA9301">
        <f>IF(OR($B9301="",$Z9301=""),"",IF(N($M9301)&lt;$Z9301,"Delta","No Delta"))</f>
        <v/>
      </c>
      <c r="AB9301">
        <f>IF(OR($B9301="",$Z9301=""),"",MAX(0,$Z9301-N($M9301)))</f>
        <v/>
      </c>
      <c r="AC9301" s="46">
        <f>IF($B9301="","",IFERROR(INDEX('CCA Util %'!$H:$H,MATCH($B9301,'CCA Util %'!$E:$E,0)),""))</f>
        <v/>
      </c>
      <c r="AD9301">
        <f>IF($B9301="","",IFERROR(INDEX('CCA Util %'!$G:$G,MATCH($B9301,'CCA Util %'!$E:$E,0)),""))</f>
        <v/>
      </c>
      <c r="AE9301">
        <f>IF(OR($B9301="",$U9301=""),"",$U9301&amp;" &amp; "&amp;IF(OR($AD9301="",$AD9301=0),"Util NA",$AD9301&amp;" Util"))</f>
        <v/>
      </c>
    </row>
    <row r="9302" ht="15.75" customHeight="1" s="42">
      <c r="A9302" s="41" t="n"/>
      <c r="G9302" s="38" t="n"/>
      <c r="H9302" s="38" t="n"/>
      <c r="I9302" s="38" t="n"/>
      <c r="J9302" s="38" t="n"/>
      <c r="K9302" s="38" t="n"/>
      <c r="L9302" s="38" t="n"/>
      <c r="N9302" s="36">
        <f>IF($B9302="","",IF($C9302="SUPERSTORE","Superstore","DH"))</f>
        <v/>
      </c>
      <c r="O9302" s="36">
        <f>IF($B9302="","",IFERROR(VLOOKUP($B9302,Mapping!$A:$C,2,0),"Not Mapped"))</f>
        <v/>
      </c>
      <c r="P9302" s="36">
        <f>IF($B9302="","",IFERROR(VLOOKUP($B9302,Mapping!$A:$C,3,0),"Not Mapped"))</f>
        <v/>
      </c>
      <c r="Q9302" s="36">
        <f>IF($B9302="","",IFERROR(VLOOKUP($O9302,Leaders!$A:$B,2,0),"Not Mapped"))</f>
        <v/>
      </c>
      <c r="R9302" s="36">
        <f>IF($B9302="","",IF(COUNTIF(Exclusions!$A:$A,$B9302)&gt;0,"Yes","No"))</f>
        <v/>
      </c>
      <c r="S9302" s="38">
        <f>IF($B9302="","",MIN(1,DAY($A9302)/IF($N9302="Superstore",Settings!$B$5,Settings!$B$4)))</f>
        <v/>
      </c>
      <c r="T9302" s="38">
        <f>IF(OR($B9302="",$G9302="",$S9302=0),"",$G9302/$S9302)</f>
        <v/>
      </c>
      <c r="U9302" s="36">
        <f>IF($T9302="","",IF($T9302&lt;Settings!$B$8,"Critical",IF($T9302&lt;Settings!$B$9,"Semi Critical","Non Critical")))</f>
        <v/>
      </c>
      <c r="V9302" s="28" t="n"/>
      <c r="Z9302">
        <f>IF($B9302="","",IFERROR(VLOOKUP($B9302,'Plan HC for CCA'!$A:$B,2,0),""))</f>
        <v/>
      </c>
      <c r="AA9302">
        <f>IF(OR($B9302="",$Z9302=""),"",IF(N($M9302)&lt;$Z9302,"Delta","No Delta"))</f>
        <v/>
      </c>
      <c r="AB9302">
        <f>IF(OR($B9302="",$Z9302=""),"",MAX(0,$Z9302-N($M9302)))</f>
        <v/>
      </c>
      <c r="AC9302" s="46">
        <f>IF($B9302="","",IFERROR(INDEX('CCA Util %'!$H:$H,MATCH($B9302,'CCA Util %'!$E:$E,0)),""))</f>
        <v/>
      </c>
      <c r="AD9302">
        <f>IF($B9302="","",IFERROR(INDEX('CCA Util %'!$G:$G,MATCH($B9302,'CCA Util %'!$E:$E,0)),""))</f>
        <v/>
      </c>
      <c r="AE9302">
        <f>IF(OR($B9302="",$U9302=""),"",$U9302&amp;" &amp; "&amp;IF(OR($AD9302="",$AD9302=0),"Util NA",$AD9302&amp;" Util"))</f>
        <v/>
      </c>
    </row>
    <row r="9303" ht="15.75" customHeight="1" s="42">
      <c r="A9303" s="41" t="n"/>
      <c r="G9303" s="38" t="n"/>
      <c r="H9303" s="38" t="n"/>
      <c r="I9303" s="38" t="n"/>
      <c r="J9303" s="38" t="n"/>
      <c r="K9303" s="38" t="n"/>
      <c r="L9303" s="38" t="n"/>
      <c r="N9303" s="36">
        <f>IF($B9303="","",IF($C9303="SUPERSTORE","Superstore","DH"))</f>
        <v/>
      </c>
      <c r="O9303" s="36">
        <f>IF($B9303="","",IFERROR(VLOOKUP($B9303,Mapping!$A:$C,2,0),"Not Mapped"))</f>
        <v/>
      </c>
      <c r="P9303" s="36">
        <f>IF($B9303="","",IFERROR(VLOOKUP($B9303,Mapping!$A:$C,3,0),"Not Mapped"))</f>
        <v/>
      </c>
      <c r="Q9303" s="36">
        <f>IF($B9303="","",IFERROR(VLOOKUP($O9303,Leaders!$A:$B,2,0),"Not Mapped"))</f>
        <v/>
      </c>
      <c r="R9303" s="36">
        <f>IF($B9303="","",IF(COUNTIF(Exclusions!$A:$A,$B9303)&gt;0,"Yes","No"))</f>
        <v/>
      </c>
      <c r="S9303" s="38">
        <f>IF($B9303="","",MIN(1,DAY($A9303)/IF($N9303="Superstore",Settings!$B$5,Settings!$B$4)))</f>
        <v/>
      </c>
      <c r="T9303" s="38">
        <f>IF(OR($B9303="",$G9303="",$S9303=0),"",$G9303/$S9303)</f>
        <v/>
      </c>
      <c r="U9303" s="36">
        <f>IF($T9303="","",IF($T9303&lt;Settings!$B$8,"Critical",IF($T9303&lt;Settings!$B$9,"Semi Critical","Non Critical")))</f>
        <v/>
      </c>
      <c r="V9303" s="28" t="n"/>
      <c r="Z9303">
        <f>IF($B9303="","",IFERROR(VLOOKUP($B9303,'Plan HC for CCA'!$A:$B,2,0),""))</f>
        <v/>
      </c>
      <c r="AA9303">
        <f>IF(OR($B9303="",$Z9303=""),"",IF(N($M9303)&lt;$Z9303,"Delta","No Delta"))</f>
        <v/>
      </c>
      <c r="AB9303">
        <f>IF(OR($B9303="",$Z9303=""),"",MAX(0,$Z9303-N($M9303)))</f>
        <v/>
      </c>
      <c r="AC9303" s="46">
        <f>IF($B9303="","",IFERROR(INDEX('CCA Util %'!$H:$H,MATCH($B9303,'CCA Util %'!$E:$E,0)),""))</f>
        <v/>
      </c>
      <c r="AD9303">
        <f>IF($B9303="","",IFERROR(INDEX('CCA Util %'!$G:$G,MATCH($B9303,'CCA Util %'!$E:$E,0)),""))</f>
        <v/>
      </c>
      <c r="AE9303">
        <f>IF(OR($B9303="",$U9303=""),"",$U9303&amp;" &amp; "&amp;IF(OR($AD9303="",$AD9303=0),"Util NA",$AD9303&amp;" Util"))</f>
        <v/>
      </c>
    </row>
    <row r="9304" ht="15.75" customHeight="1" s="42">
      <c r="A9304" s="41" t="n"/>
      <c r="G9304" s="38" t="n"/>
      <c r="H9304" s="38" t="n"/>
      <c r="I9304" s="38" t="n"/>
      <c r="J9304" s="38" t="n"/>
      <c r="K9304" s="38" t="n"/>
      <c r="L9304" s="38" t="n"/>
      <c r="N9304" s="36">
        <f>IF($B9304="","",IF($C9304="SUPERSTORE","Superstore","DH"))</f>
        <v/>
      </c>
      <c r="O9304" s="36">
        <f>IF($B9304="","",IFERROR(VLOOKUP($B9304,Mapping!$A:$C,2,0),"Not Mapped"))</f>
        <v/>
      </c>
      <c r="P9304" s="36">
        <f>IF($B9304="","",IFERROR(VLOOKUP($B9304,Mapping!$A:$C,3,0),"Not Mapped"))</f>
        <v/>
      </c>
      <c r="Q9304" s="36">
        <f>IF($B9304="","",IFERROR(VLOOKUP($O9304,Leaders!$A:$B,2,0),"Not Mapped"))</f>
        <v/>
      </c>
      <c r="R9304" s="36">
        <f>IF($B9304="","",IF(COUNTIF(Exclusions!$A:$A,$B9304)&gt;0,"Yes","No"))</f>
        <v/>
      </c>
      <c r="S9304" s="38">
        <f>IF($B9304="","",MIN(1,DAY($A9304)/IF($N9304="Superstore",Settings!$B$5,Settings!$B$4)))</f>
        <v/>
      </c>
      <c r="T9304" s="38">
        <f>IF(OR($B9304="",$G9304="",$S9304=0),"",$G9304/$S9304)</f>
        <v/>
      </c>
      <c r="U9304" s="36">
        <f>IF($T9304="","",IF($T9304&lt;Settings!$B$8,"Critical",IF($T9304&lt;Settings!$B$9,"Semi Critical","Non Critical")))</f>
        <v/>
      </c>
      <c r="V9304" s="28" t="n"/>
      <c r="Z9304">
        <f>IF($B9304="","",IFERROR(VLOOKUP($B9304,'Plan HC for CCA'!$A:$B,2,0),""))</f>
        <v/>
      </c>
      <c r="AA9304">
        <f>IF(OR($B9304="",$Z9304=""),"",IF(N($M9304)&lt;$Z9304,"Delta","No Delta"))</f>
        <v/>
      </c>
      <c r="AB9304">
        <f>IF(OR($B9304="",$Z9304=""),"",MAX(0,$Z9304-N($M9304)))</f>
        <v/>
      </c>
      <c r="AC9304" s="46">
        <f>IF($B9304="","",IFERROR(INDEX('CCA Util %'!$H:$H,MATCH($B9304,'CCA Util %'!$E:$E,0)),""))</f>
        <v/>
      </c>
      <c r="AD9304">
        <f>IF($B9304="","",IFERROR(INDEX('CCA Util %'!$G:$G,MATCH($B9304,'CCA Util %'!$E:$E,0)),""))</f>
        <v/>
      </c>
      <c r="AE9304">
        <f>IF(OR($B9304="",$U9304=""),"",$U9304&amp;" &amp; "&amp;IF(OR($AD9304="",$AD9304=0),"Util NA",$AD9304&amp;" Util"))</f>
        <v/>
      </c>
    </row>
    <row r="9305" ht="15.75" customHeight="1" s="42">
      <c r="A9305" s="41" t="n"/>
      <c r="G9305" s="38" t="n"/>
      <c r="H9305" s="38" t="n"/>
      <c r="I9305" s="38" t="n"/>
      <c r="J9305" s="38" t="n"/>
      <c r="K9305" s="38" t="n"/>
      <c r="L9305" s="38" t="n"/>
      <c r="N9305" s="36">
        <f>IF($B9305="","",IF($C9305="SUPERSTORE","Superstore","DH"))</f>
        <v/>
      </c>
      <c r="O9305" s="36">
        <f>IF($B9305="","",IFERROR(VLOOKUP($B9305,Mapping!$A:$C,2,0),"Not Mapped"))</f>
        <v/>
      </c>
      <c r="P9305" s="36">
        <f>IF($B9305="","",IFERROR(VLOOKUP($B9305,Mapping!$A:$C,3,0),"Not Mapped"))</f>
        <v/>
      </c>
      <c r="Q9305" s="36">
        <f>IF($B9305="","",IFERROR(VLOOKUP($O9305,Leaders!$A:$B,2,0),"Not Mapped"))</f>
        <v/>
      </c>
      <c r="R9305" s="36">
        <f>IF($B9305="","",IF(COUNTIF(Exclusions!$A:$A,$B9305)&gt;0,"Yes","No"))</f>
        <v/>
      </c>
      <c r="S9305" s="38">
        <f>IF($B9305="","",MIN(1,DAY($A9305)/IF($N9305="Superstore",Settings!$B$5,Settings!$B$4)))</f>
        <v/>
      </c>
      <c r="T9305" s="38">
        <f>IF(OR($B9305="",$G9305="",$S9305=0),"",$G9305/$S9305)</f>
        <v/>
      </c>
      <c r="U9305" s="36">
        <f>IF($T9305="","",IF($T9305&lt;Settings!$B$8,"Critical",IF($T9305&lt;Settings!$B$9,"Semi Critical","Non Critical")))</f>
        <v/>
      </c>
      <c r="V9305" s="28" t="n"/>
      <c r="Z9305">
        <f>IF($B9305="","",IFERROR(VLOOKUP($B9305,'Plan HC for CCA'!$A:$B,2,0),""))</f>
        <v/>
      </c>
      <c r="AA9305">
        <f>IF(OR($B9305="",$Z9305=""),"",IF(N($M9305)&lt;$Z9305,"Delta","No Delta"))</f>
        <v/>
      </c>
      <c r="AB9305">
        <f>IF(OR($B9305="",$Z9305=""),"",MAX(0,$Z9305-N($M9305)))</f>
        <v/>
      </c>
      <c r="AC9305" s="46">
        <f>IF($B9305="","",IFERROR(INDEX('CCA Util %'!$H:$H,MATCH($B9305,'CCA Util %'!$E:$E,0)),""))</f>
        <v/>
      </c>
      <c r="AD9305">
        <f>IF($B9305="","",IFERROR(INDEX('CCA Util %'!$G:$G,MATCH($B9305,'CCA Util %'!$E:$E,0)),""))</f>
        <v/>
      </c>
      <c r="AE9305">
        <f>IF(OR($B9305="",$U9305=""),"",$U9305&amp;" &amp; "&amp;IF(OR($AD9305="",$AD9305=0),"Util NA",$AD9305&amp;" Util"))</f>
        <v/>
      </c>
    </row>
    <row r="9306" ht="15.75" customHeight="1" s="42">
      <c r="A9306" s="41" t="n"/>
      <c r="G9306" s="38" t="n"/>
      <c r="H9306" s="38" t="n"/>
      <c r="I9306" s="38" t="n"/>
      <c r="J9306" s="38" t="n"/>
      <c r="K9306" s="38" t="n"/>
      <c r="L9306" s="38" t="n"/>
      <c r="N9306" s="36">
        <f>IF($B9306="","",IF($C9306="SUPERSTORE","Superstore","DH"))</f>
        <v/>
      </c>
      <c r="O9306" s="36">
        <f>IF($B9306="","",IFERROR(VLOOKUP($B9306,Mapping!$A:$C,2,0),"Not Mapped"))</f>
        <v/>
      </c>
      <c r="P9306" s="36">
        <f>IF($B9306="","",IFERROR(VLOOKUP($B9306,Mapping!$A:$C,3,0),"Not Mapped"))</f>
        <v/>
      </c>
      <c r="Q9306" s="36">
        <f>IF($B9306="","",IFERROR(VLOOKUP($O9306,Leaders!$A:$B,2,0),"Not Mapped"))</f>
        <v/>
      </c>
      <c r="R9306" s="36">
        <f>IF($B9306="","",IF(COUNTIF(Exclusions!$A:$A,$B9306)&gt;0,"Yes","No"))</f>
        <v/>
      </c>
      <c r="S9306" s="38">
        <f>IF($B9306="","",MIN(1,DAY($A9306)/IF($N9306="Superstore",Settings!$B$5,Settings!$B$4)))</f>
        <v/>
      </c>
      <c r="T9306" s="38">
        <f>IF(OR($B9306="",$G9306="",$S9306=0),"",$G9306/$S9306)</f>
        <v/>
      </c>
      <c r="U9306" s="36">
        <f>IF($T9306="","",IF($T9306&lt;Settings!$B$8,"Critical",IF($T9306&lt;Settings!$B$9,"Semi Critical","Non Critical")))</f>
        <v/>
      </c>
      <c r="V9306" s="28" t="n"/>
      <c r="Z9306">
        <f>IF($B9306="","",IFERROR(VLOOKUP($B9306,'Plan HC for CCA'!$A:$B,2,0),""))</f>
        <v/>
      </c>
      <c r="AA9306">
        <f>IF(OR($B9306="",$Z9306=""),"",IF(N($M9306)&lt;$Z9306,"Delta","No Delta"))</f>
        <v/>
      </c>
      <c r="AB9306">
        <f>IF(OR($B9306="",$Z9306=""),"",MAX(0,$Z9306-N($M9306)))</f>
        <v/>
      </c>
      <c r="AC9306" s="46">
        <f>IF($B9306="","",IFERROR(INDEX('CCA Util %'!$H:$H,MATCH($B9306,'CCA Util %'!$E:$E,0)),""))</f>
        <v/>
      </c>
      <c r="AD9306">
        <f>IF($B9306="","",IFERROR(INDEX('CCA Util %'!$G:$G,MATCH($B9306,'CCA Util %'!$E:$E,0)),""))</f>
        <v/>
      </c>
      <c r="AE9306">
        <f>IF(OR($B9306="",$U9306=""),"",$U9306&amp;" &amp; "&amp;IF(OR($AD9306="",$AD9306=0),"Util NA",$AD9306&amp;" Util"))</f>
        <v/>
      </c>
    </row>
    <row r="9307" ht="15.75" customHeight="1" s="42">
      <c r="A9307" s="41" t="n"/>
      <c r="G9307" s="38" t="n"/>
      <c r="H9307" s="38" t="n"/>
      <c r="I9307" s="38" t="n"/>
      <c r="J9307" s="38" t="n"/>
      <c r="K9307" s="38" t="n"/>
      <c r="L9307" s="38" t="n"/>
      <c r="N9307" s="36">
        <f>IF($B9307="","",IF($C9307="SUPERSTORE","Superstore","DH"))</f>
        <v/>
      </c>
      <c r="O9307" s="36">
        <f>IF($B9307="","",IFERROR(VLOOKUP($B9307,Mapping!$A:$C,2,0),"Not Mapped"))</f>
        <v/>
      </c>
      <c r="P9307" s="36">
        <f>IF($B9307="","",IFERROR(VLOOKUP($B9307,Mapping!$A:$C,3,0),"Not Mapped"))</f>
        <v/>
      </c>
      <c r="Q9307" s="36">
        <f>IF($B9307="","",IFERROR(VLOOKUP($O9307,Leaders!$A:$B,2,0),"Not Mapped"))</f>
        <v/>
      </c>
      <c r="R9307" s="36">
        <f>IF($B9307="","",IF(COUNTIF(Exclusions!$A:$A,$B9307)&gt;0,"Yes","No"))</f>
        <v/>
      </c>
      <c r="S9307" s="38">
        <f>IF($B9307="","",MIN(1,DAY($A9307)/IF($N9307="Superstore",Settings!$B$5,Settings!$B$4)))</f>
        <v/>
      </c>
      <c r="T9307" s="38">
        <f>IF(OR($B9307="",$G9307="",$S9307=0),"",$G9307/$S9307)</f>
        <v/>
      </c>
      <c r="U9307" s="36">
        <f>IF($T9307="","",IF($T9307&lt;Settings!$B$8,"Critical",IF($T9307&lt;Settings!$B$9,"Semi Critical","Non Critical")))</f>
        <v/>
      </c>
      <c r="V9307" s="28" t="n"/>
      <c r="Z9307">
        <f>IF($B9307="","",IFERROR(VLOOKUP($B9307,'Plan HC for CCA'!$A:$B,2,0),""))</f>
        <v/>
      </c>
      <c r="AA9307">
        <f>IF(OR($B9307="",$Z9307=""),"",IF(N($M9307)&lt;$Z9307,"Delta","No Delta"))</f>
        <v/>
      </c>
      <c r="AB9307">
        <f>IF(OR($B9307="",$Z9307=""),"",MAX(0,$Z9307-N($M9307)))</f>
        <v/>
      </c>
      <c r="AC9307" s="46">
        <f>IF($B9307="","",IFERROR(INDEX('CCA Util %'!$H:$H,MATCH($B9307,'CCA Util %'!$E:$E,0)),""))</f>
        <v/>
      </c>
      <c r="AD9307">
        <f>IF($B9307="","",IFERROR(INDEX('CCA Util %'!$G:$G,MATCH($B9307,'CCA Util %'!$E:$E,0)),""))</f>
        <v/>
      </c>
      <c r="AE9307">
        <f>IF(OR($B9307="",$U9307=""),"",$U9307&amp;" &amp; "&amp;IF(OR($AD9307="",$AD9307=0),"Util NA",$AD9307&amp;" Util"))</f>
        <v/>
      </c>
    </row>
    <row r="9308" ht="15.75" customHeight="1" s="42">
      <c r="A9308" s="41" t="n"/>
      <c r="G9308" s="38" t="n"/>
      <c r="H9308" s="38" t="n"/>
      <c r="I9308" s="38" t="n"/>
      <c r="J9308" s="38" t="n"/>
      <c r="K9308" s="38" t="n"/>
      <c r="L9308" s="38" t="n"/>
      <c r="N9308" s="36">
        <f>IF($B9308="","",IF($C9308="SUPERSTORE","Superstore","DH"))</f>
        <v/>
      </c>
      <c r="O9308" s="36">
        <f>IF($B9308="","",IFERROR(VLOOKUP($B9308,Mapping!$A:$C,2,0),"Not Mapped"))</f>
        <v/>
      </c>
      <c r="P9308" s="36">
        <f>IF($B9308="","",IFERROR(VLOOKUP($B9308,Mapping!$A:$C,3,0),"Not Mapped"))</f>
        <v/>
      </c>
      <c r="Q9308" s="36">
        <f>IF($B9308="","",IFERROR(VLOOKUP($O9308,Leaders!$A:$B,2,0),"Not Mapped"))</f>
        <v/>
      </c>
      <c r="R9308" s="36">
        <f>IF($B9308="","",IF(COUNTIF(Exclusions!$A:$A,$B9308)&gt;0,"Yes","No"))</f>
        <v/>
      </c>
      <c r="S9308" s="38">
        <f>IF($B9308="","",MIN(1,DAY($A9308)/IF($N9308="Superstore",Settings!$B$5,Settings!$B$4)))</f>
        <v/>
      </c>
      <c r="T9308" s="38">
        <f>IF(OR($B9308="",$G9308="",$S9308=0),"",$G9308/$S9308)</f>
        <v/>
      </c>
      <c r="U9308" s="36">
        <f>IF($T9308="","",IF($T9308&lt;Settings!$B$8,"Critical",IF($T9308&lt;Settings!$B$9,"Semi Critical","Non Critical")))</f>
        <v/>
      </c>
      <c r="V9308" s="28" t="n"/>
      <c r="Z9308">
        <f>IF($B9308="","",IFERROR(VLOOKUP($B9308,'Plan HC for CCA'!$A:$B,2,0),""))</f>
        <v/>
      </c>
      <c r="AA9308">
        <f>IF(OR($B9308="",$Z9308=""),"",IF(N($M9308)&lt;$Z9308,"Delta","No Delta"))</f>
        <v/>
      </c>
      <c r="AB9308">
        <f>IF(OR($B9308="",$Z9308=""),"",MAX(0,$Z9308-N($M9308)))</f>
        <v/>
      </c>
      <c r="AC9308" s="46">
        <f>IF($B9308="","",IFERROR(INDEX('CCA Util %'!$H:$H,MATCH($B9308,'CCA Util %'!$E:$E,0)),""))</f>
        <v/>
      </c>
      <c r="AD9308">
        <f>IF($B9308="","",IFERROR(INDEX('CCA Util %'!$G:$G,MATCH($B9308,'CCA Util %'!$E:$E,0)),""))</f>
        <v/>
      </c>
      <c r="AE9308">
        <f>IF(OR($B9308="",$U9308=""),"",$U9308&amp;" &amp; "&amp;IF(OR($AD9308="",$AD9308=0),"Util NA",$AD9308&amp;" Util"))</f>
        <v/>
      </c>
    </row>
    <row r="9309" ht="15.75" customHeight="1" s="42">
      <c r="A9309" s="41" t="n"/>
      <c r="G9309" s="38" t="n"/>
      <c r="H9309" s="38" t="n"/>
      <c r="I9309" s="38" t="n"/>
      <c r="J9309" s="38" t="n"/>
      <c r="K9309" s="38" t="n"/>
      <c r="L9309" s="38" t="n"/>
      <c r="N9309" s="36">
        <f>IF($B9309="","",IF($C9309="SUPERSTORE","Superstore","DH"))</f>
        <v/>
      </c>
      <c r="O9309" s="36">
        <f>IF($B9309="","",IFERROR(VLOOKUP($B9309,Mapping!$A:$C,2,0),"Not Mapped"))</f>
        <v/>
      </c>
      <c r="P9309" s="36">
        <f>IF($B9309="","",IFERROR(VLOOKUP($B9309,Mapping!$A:$C,3,0),"Not Mapped"))</f>
        <v/>
      </c>
      <c r="Q9309" s="36">
        <f>IF($B9309="","",IFERROR(VLOOKUP($O9309,Leaders!$A:$B,2,0),"Not Mapped"))</f>
        <v/>
      </c>
      <c r="R9309" s="36">
        <f>IF($B9309="","",IF(COUNTIF(Exclusions!$A:$A,$B9309)&gt;0,"Yes","No"))</f>
        <v/>
      </c>
      <c r="S9309" s="38">
        <f>IF($B9309="","",MIN(1,DAY($A9309)/IF($N9309="Superstore",Settings!$B$5,Settings!$B$4)))</f>
        <v/>
      </c>
      <c r="T9309" s="38">
        <f>IF(OR($B9309="",$G9309="",$S9309=0),"",$G9309/$S9309)</f>
        <v/>
      </c>
      <c r="U9309" s="36">
        <f>IF($T9309="","",IF($T9309&lt;Settings!$B$8,"Critical",IF($T9309&lt;Settings!$B$9,"Semi Critical","Non Critical")))</f>
        <v/>
      </c>
      <c r="V9309" s="28" t="n"/>
      <c r="Z9309">
        <f>IF($B9309="","",IFERROR(VLOOKUP($B9309,'Plan HC for CCA'!$A:$B,2,0),""))</f>
        <v/>
      </c>
      <c r="AA9309">
        <f>IF(OR($B9309="",$Z9309=""),"",IF(N($M9309)&lt;$Z9309,"Delta","No Delta"))</f>
        <v/>
      </c>
      <c r="AB9309">
        <f>IF(OR($B9309="",$Z9309=""),"",MAX(0,$Z9309-N($M9309)))</f>
        <v/>
      </c>
      <c r="AC9309" s="46">
        <f>IF($B9309="","",IFERROR(INDEX('CCA Util %'!$H:$H,MATCH($B9309,'CCA Util %'!$E:$E,0)),""))</f>
        <v/>
      </c>
      <c r="AD9309">
        <f>IF($B9309="","",IFERROR(INDEX('CCA Util %'!$G:$G,MATCH($B9309,'CCA Util %'!$E:$E,0)),""))</f>
        <v/>
      </c>
      <c r="AE9309">
        <f>IF(OR($B9309="",$U9309=""),"",$U9309&amp;" &amp; "&amp;IF(OR($AD9309="",$AD9309=0),"Util NA",$AD9309&amp;" Util"))</f>
        <v/>
      </c>
    </row>
    <row r="9310" ht="15.75" customHeight="1" s="42">
      <c r="A9310" s="41" t="n"/>
      <c r="G9310" s="38" t="n"/>
      <c r="H9310" s="38" t="n"/>
      <c r="I9310" s="38" t="n"/>
      <c r="J9310" s="38" t="n"/>
      <c r="K9310" s="38" t="n"/>
      <c r="L9310" s="38" t="n"/>
      <c r="N9310" s="36">
        <f>IF($B9310="","",IF($C9310="SUPERSTORE","Superstore","DH"))</f>
        <v/>
      </c>
      <c r="O9310" s="36">
        <f>IF($B9310="","",IFERROR(VLOOKUP($B9310,Mapping!$A:$C,2,0),"Not Mapped"))</f>
        <v/>
      </c>
      <c r="P9310" s="36">
        <f>IF($B9310="","",IFERROR(VLOOKUP($B9310,Mapping!$A:$C,3,0),"Not Mapped"))</f>
        <v/>
      </c>
      <c r="Q9310" s="36">
        <f>IF($B9310="","",IFERROR(VLOOKUP($O9310,Leaders!$A:$B,2,0),"Not Mapped"))</f>
        <v/>
      </c>
      <c r="R9310" s="36">
        <f>IF($B9310="","",IF(COUNTIF(Exclusions!$A:$A,$B9310)&gt;0,"Yes","No"))</f>
        <v/>
      </c>
      <c r="S9310" s="38">
        <f>IF($B9310="","",MIN(1,DAY($A9310)/IF($N9310="Superstore",Settings!$B$5,Settings!$B$4)))</f>
        <v/>
      </c>
      <c r="T9310" s="38">
        <f>IF(OR($B9310="",$G9310="",$S9310=0),"",$G9310/$S9310)</f>
        <v/>
      </c>
      <c r="U9310" s="36">
        <f>IF($T9310="","",IF($T9310&lt;Settings!$B$8,"Critical",IF($T9310&lt;Settings!$B$9,"Semi Critical","Non Critical")))</f>
        <v/>
      </c>
      <c r="V9310" s="28" t="n"/>
      <c r="Z9310">
        <f>IF($B9310="","",IFERROR(VLOOKUP($B9310,'Plan HC for CCA'!$A:$B,2,0),""))</f>
        <v/>
      </c>
      <c r="AA9310">
        <f>IF(OR($B9310="",$Z9310=""),"",IF(N($M9310)&lt;$Z9310,"Delta","No Delta"))</f>
        <v/>
      </c>
      <c r="AB9310">
        <f>IF(OR($B9310="",$Z9310=""),"",MAX(0,$Z9310-N($M9310)))</f>
        <v/>
      </c>
      <c r="AC9310" s="46">
        <f>IF($B9310="","",IFERROR(INDEX('CCA Util %'!$H:$H,MATCH($B9310,'CCA Util %'!$E:$E,0)),""))</f>
        <v/>
      </c>
      <c r="AD9310">
        <f>IF($B9310="","",IFERROR(INDEX('CCA Util %'!$G:$G,MATCH($B9310,'CCA Util %'!$E:$E,0)),""))</f>
        <v/>
      </c>
      <c r="AE9310">
        <f>IF(OR($B9310="",$U9310=""),"",$U9310&amp;" &amp; "&amp;IF(OR($AD9310="",$AD9310=0),"Util NA",$AD9310&amp;" Util"))</f>
        <v/>
      </c>
    </row>
    <row r="9311" ht="15.75" customHeight="1" s="42">
      <c r="A9311" s="41" t="n"/>
      <c r="G9311" s="38" t="n"/>
      <c r="H9311" s="38" t="n"/>
      <c r="I9311" s="38" t="n"/>
      <c r="J9311" s="38" t="n"/>
      <c r="K9311" s="38" t="n"/>
      <c r="L9311" s="38" t="n"/>
      <c r="N9311" s="36">
        <f>IF($B9311="","",IF($C9311="SUPERSTORE","Superstore","DH"))</f>
        <v/>
      </c>
      <c r="O9311" s="36">
        <f>IF($B9311="","",IFERROR(VLOOKUP($B9311,Mapping!$A:$C,2,0),"Not Mapped"))</f>
        <v/>
      </c>
      <c r="P9311" s="36">
        <f>IF($B9311="","",IFERROR(VLOOKUP($B9311,Mapping!$A:$C,3,0),"Not Mapped"))</f>
        <v/>
      </c>
      <c r="Q9311" s="36">
        <f>IF($B9311="","",IFERROR(VLOOKUP($O9311,Leaders!$A:$B,2,0),"Not Mapped"))</f>
        <v/>
      </c>
      <c r="R9311" s="36">
        <f>IF($B9311="","",IF(COUNTIF(Exclusions!$A:$A,$B9311)&gt;0,"Yes","No"))</f>
        <v/>
      </c>
      <c r="S9311" s="38">
        <f>IF($B9311="","",MIN(1,DAY($A9311)/IF($N9311="Superstore",Settings!$B$5,Settings!$B$4)))</f>
        <v/>
      </c>
      <c r="T9311" s="38">
        <f>IF(OR($B9311="",$G9311="",$S9311=0),"",$G9311/$S9311)</f>
        <v/>
      </c>
      <c r="U9311" s="36">
        <f>IF($T9311="","",IF($T9311&lt;Settings!$B$8,"Critical",IF($T9311&lt;Settings!$B$9,"Semi Critical","Non Critical")))</f>
        <v/>
      </c>
      <c r="V9311" s="28" t="n"/>
      <c r="Z9311">
        <f>IF($B9311="","",IFERROR(VLOOKUP($B9311,'Plan HC for CCA'!$A:$B,2,0),""))</f>
        <v/>
      </c>
      <c r="AA9311">
        <f>IF(OR($B9311="",$Z9311=""),"",IF(N($M9311)&lt;$Z9311,"Delta","No Delta"))</f>
        <v/>
      </c>
      <c r="AB9311">
        <f>IF(OR($B9311="",$Z9311=""),"",MAX(0,$Z9311-N($M9311)))</f>
        <v/>
      </c>
      <c r="AC9311" s="46">
        <f>IF($B9311="","",IFERROR(INDEX('CCA Util %'!$H:$H,MATCH($B9311,'CCA Util %'!$E:$E,0)),""))</f>
        <v/>
      </c>
      <c r="AD9311">
        <f>IF($B9311="","",IFERROR(INDEX('CCA Util %'!$G:$G,MATCH($B9311,'CCA Util %'!$E:$E,0)),""))</f>
        <v/>
      </c>
      <c r="AE9311">
        <f>IF(OR($B9311="",$U9311=""),"",$U9311&amp;" &amp; "&amp;IF(OR($AD9311="",$AD9311=0),"Util NA",$AD9311&amp;" Util"))</f>
        <v/>
      </c>
    </row>
    <row r="9312" ht="15.75" customHeight="1" s="42">
      <c r="A9312" s="41" t="n"/>
      <c r="G9312" s="38" t="n"/>
      <c r="H9312" s="38" t="n"/>
      <c r="I9312" s="38" t="n"/>
      <c r="J9312" s="38" t="n"/>
      <c r="K9312" s="38" t="n"/>
      <c r="L9312" s="38" t="n"/>
      <c r="N9312" s="36">
        <f>IF($B9312="","",IF($C9312="SUPERSTORE","Superstore","DH"))</f>
        <v/>
      </c>
      <c r="O9312" s="36">
        <f>IF($B9312="","",IFERROR(VLOOKUP($B9312,Mapping!$A:$C,2,0),"Not Mapped"))</f>
        <v/>
      </c>
      <c r="P9312" s="36">
        <f>IF($B9312="","",IFERROR(VLOOKUP($B9312,Mapping!$A:$C,3,0),"Not Mapped"))</f>
        <v/>
      </c>
      <c r="Q9312" s="36">
        <f>IF($B9312="","",IFERROR(VLOOKUP($O9312,Leaders!$A:$B,2,0),"Not Mapped"))</f>
        <v/>
      </c>
      <c r="R9312" s="36">
        <f>IF($B9312="","",IF(COUNTIF(Exclusions!$A:$A,$B9312)&gt;0,"Yes","No"))</f>
        <v/>
      </c>
      <c r="S9312" s="38">
        <f>IF($B9312="","",MIN(1,DAY($A9312)/IF($N9312="Superstore",Settings!$B$5,Settings!$B$4)))</f>
        <v/>
      </c>
      <c r="T9312" s="38">
        <f>IF(OR($B9312="",$G9312="",$S9312=0),"",$G9312/$S9312)</f>
        <v/>
      </c>
      <c r="U9312" s="36">
        <f>IF($T9312="","",IF($T9312&lt;Settings!$B$8,"Critical",IF($T9312&lt;Settings!$B$9,"Semi Critical","Non Critical")))</f>
        <v/>
      </c>
      <c r="V9312" s="28" t="n"/>
      <c r="Z9312">
        <f>IF($B9312="","",IFERROR(VLOOKUP($B9312,'Plan HC for CCA'!$A:$B,2,0),""))</f>
        <v/>
      </c>
      <c r="AA9312">
        <f>IF(OR($B9312="",$Z9312=""),"",IF(N($M9312)&lt;$Z9312,"Delta","No Delta"))</f>
        <v/>
      </c>
      <c r="AB9312">
        <f>IF(OR($B9312="",$Z9312=""),"",MAX(0,$Z9312-N($M9312)))</f>
        <v/>
      </c>
      <c r="AC9312" s="46">
        <f>IF($B9312="","",IFERROR(INDEX('CCA Util %'!$H:$H,MATCH($B9312,'CCA Util %'!$E:$E,0)),""))</f>
        <v/>
      </c>
      <c r="AD9312">
        <f>IF($B9312="","",IFERROR(INDEX('CCA Util %'!$G:$G,MATCH($B9312,'CCA Util %'!$E:$E,0)),""))</f>
        <v/>
      </c>
      <c r="AE9312">
        <f>IF(OR($B9312="",$U9312=""),"",$U9312&amp;" &amp; "&amp;IF(OR($AD9312="",$AD9312=0),"Util NA",$AD9312&amp;" Util"))</f>
        <v/>
      </c>
    </row>
    <row r="9313" ht="15.75" customHeight="1" s="42">
      <c r="A9313" s="41" t="n"/>
      <c r="G9313" s="38" t="n"/>
      <c r="H9313" s="38" t="n"/>
      <c r="I9313" s="38" t="n"/>
      <c r="J9313" s="38" t="n"/>
      <c r="K9313" s="38" t="n"/>
      <c r="L9313" s="38" t="n"/>
      <c r="N9313" s="36">
        <f>IF($B9313="","",IF($C9313="SUPERSTORE","Superstore","DH"))</f>
        <v/>
      </c>
      <c r="O9313" s="36">
        <f>IF($B9313="","",IFERROR(VLOOKUP($B9313,Mapping!$A:$C,2,0),"Not Mapped"))</f>
        <v/>
      </c>
      <c r="P9313" s="36">
        <f>IF($B9313="","",IFERROR(VLOOKUP($B9313,Mapping!$A:$C,3,0),"Not Mapped"))</f>
        <v/>
      </c>
      <c r="Q9313" s="36">
        <f>IF($B9313="","",IFERROR(VLOOKUP($O9313,Leaders!$A:$B,2,0),"Not Mapped"))</f>
        <v/>
      </c>
      <c r="R9313" s="36">
        <f>IF($B9313="","",IF(COUNTIF(Exclusions!$A:$A,$B9313)&gt;0,"Yes","No"))</f>
        <v/>
      </c>
      <c r="S9313" s="38">
        <f>IF($B9313="","",MIN(1,DAY($A9313)/IF($N9313="Superstore",Settings!$B$5,Settings!$B$4)))</f>
        <v/>
      </c>
      <c r="T9313" s="38">
        <f>IF(OR($B9313="",$G9313="",$S9313=0),"",$G9313/$S9313)</f>
        <v/>
      </c>
      <c r="U9313" s="36">
        <f>IF($T9313="","",IF($T9313&lt;Settings!$B$8,"Critical",IF($T9313&lt;Settings!$B$9,"Semi Critical","Non Critical")))</f>
        <v/>
      </c>
      <c r="V9313" s="28" t="n"/>
      <c r="Z9313">
        <f>IF($B9313="","",IFERROR(VLOOKUP($B9313,'Plan HC for CCA'!$A:$B,2,0),""))</f>
        <v/>
      </c>
      <c r="AA9313">
        <f>IF(OR($B9313="",$Z9313=""),"",IF(N($M9313)&lt;$Z9313,"Delta","No Delta"))</f>
        <v/>
      </c>
      <c r="AB9313">
        <f>IF(OR($B9313="",$Z9313=""),"",MAX(0,$Z9313-N($M9313)))</f>
        <v/>
      </c>
      <c r="AC9313" s="46">
        <f>IF($B9313="","",IFERROR(INDEX('CCA Util %'!$H:$H,MATCH($B9313,'CCA Util %'!$E:$E,0)),""))</f>
        <v/>
      </c>
      <c r="AD9313">
        <f>IF($B9313="","",IFERROR(INDEX('CCA Util %'!$G:$G,MATCH($B9313,'CCA Util %'!$E:$E,0)),""))</f>
        <v/>
      </c>
      <c r="AE9313">
        <f>IF(OR($B9313="",$U9313=""),"",$U9313&amp;" &amp; "&amp;IF(OR($AD9313="",$AD9313=0),"Util NA",$AD9313&amp;" Util"))</f>
        <v/>
      </c>
    </row>
    <row r="9314" ht="15.75" customHeight="1" s="42">
      <c r="A9314" s="41" t="n"/>
      <c r="G9314" s="38" t="n"/>
      <c r="H9314" s="38" t="n"/>
      <c r="I9314" s="38" t="n"/>
      <c r="J9314" s="38" t="n"/>
      <c r="K9314" s="38" t="n"/>
      <c r="L9314" s="38" t="n"/>
      <c r="N9314" s="36">
        <f>IF($B9314="","",IF($C9314="SUPERSTORE","Superstore","DH"))</f>
        <v/>
      </c>
      <c r="O9314" s="36">
        <f>IF($B9314="","",IFERROR(VLOOKUP($B9314,Mapping!$A:$C,2,0),"Not Mapped"))</f>
        <v/>
      </c>
      <c r="P9314" s="36">
        <f>IF($B9314="","",IFERROR(VLOOKUP($B9314,Mapping!$A:$C,3,0),"Not Mapped"))</f>
        <v/>
      </c>
      <c r="Q9314" s="36">
        <f>IF($B9314="","",IFERROR(VLOOKUP($O9314,Leaders!$A:$B,2,0),"Not Mapped"))</f>
        <v/>
      </c>
      <c r="R9314" s="36">
        <f>IF($B9314="","",IF(COUNTIF(Exclusions!$A:$A,$B9314)&gt;0,"Yes","No"))</f>
        <v/>
      </c>
      <c r="S9314" s="38">
        <f>IF($B9314="","",MIN(1,DAY($A9314)/IF($N9314="Superstore",Settings!$B$5,Settings!$B$4)))</f>
        <v/>
      </c>
      <c r="T9314" s="38">
        <f>IF(OR($B9314="",$G9314="",$S9314=0),"",$G9314/$S9314)</f>
        <v/>
      </c>
      <c r="U9314" s="36">
        <f>IF($T9314="","",IF($T9314&lt;Settings!$B$8,"Critical",IF($T9314&lt;Settings!$B$9,"Semi Critical","Non Critical")))</f>
        <v/>
      </c>
      <c r="V9314" s="28" t="n"/>
      <c r="Z9314">
        <f>IF($B9314="","",IFERROR(VLOOKUP($B9314,'Plan HC for CCA'!$A:$B,2,0),""))</f>
        <v/>
      </c>
      <c r="AA9314">
        <f>IF(OR($B9314="",$Z9314=""),"",IF(N($M9314)&lt;$Z9314,"Delta","No Delta"))</f>
        <v/>
      </c>
      <c r="AB9314">
        <f>IF(OR($B9314="",$Z9314=""),"",MAX(0,$Z9314-N($M9314)))</f>
        <v/>
      </c>
      <c r="AC9314" s="46">
        <f>IF($B9314="","",IFERROR(INDEX('CCA Util %'!$H:$H,MATCH($B9314,'CCA Util %'!$E:$E,0)),""))</f>
        <v/>
      </c>
      <c r="AD9314">
        <f>IF($B9314="","",IFERROR(INDEX('CCA Util %'!$G:$G,MATCH($B9314,'CCA Util %'!$E:$E,0)),""))</f>
        <v/>
      </c>
      <c r="AE9314">
        <f>IF(OR($B9314="",$U9314=""),"",$U9314&amp;" &amp; "&amp;IF(OR($AD9314="",$AD9314=0),"Util NA",$AD9314&amp;" Util"))</f>
        <v/>
      </c>
    </row>
    <row r="9315" ht="15.75" customHeight="1" s="42">
      <c r="A9315" s="41" t="n"/>
      <c r="G9315" s="38" t="n"/>
      <c r="H9315" s="38" t="n"/>
      <c r="I9315" s="38" t="n"/>
      <c r="J9315" s="38" t="n"/>
      <c r="K9315" s="38" t="n"/>
      <c r="L9315" s="38" t="n"/>
      <c r="N9315" s="36">
        <f>IF($B9315="","",IF($C9315="SUPERSTORE","Superstore","DH"))</f>
        <v/>
      </c>
      <c r="O9315" s="36">
        <f>IF($B9315="","",IFERROR(VLOOKUP($B9315,Mapping!$A:$C,2,0),"Not Mapped"))</f>
        <v/>
      </c>
      <c r="P9315" s="36">
        <f>IF($B9315="","",IFERROR(VLOOKUP($B9315,Mapping!$A:$C,3,0),"Not Mapped"))</f>
        <v/>
      </c>
      <c r="Q9315" s="36">
        <f>IF($B9315="","",IFERROR(VLOOKUP($O9315,Leaders!$A:$B,2,0),"Not Mapped"))</f>
        <v/>
      </c>
      <c r="R9315" s="36">
        <f>IF($B9315="","",IF(COUNTIF(Exclusions!$A:$A,$B9315)&gt;0,"Yes","No"))</f>
        <v/>
      </c>
      <c r="S9315" s="38">
        <f>IF($B9315="","",MIN(1,DAY($A9315)/IF($N9315="Superstore",Settings!$B$5,Settings!$B$4)))</f>
        <v/>
      </c>
      <c r="T9315" s="38">
        <f>IF(OR($B9315="",$G9315="",$S9315=0),"",$G9315/$S9315)</f>
        <v/>
      </c>
      <c r="U9315" s="36">
        <f>IF($T9315="","",IF($T9315&lt;Settings!$B$8,"Critical",IF($T9315&lt;Settings!$B$9,"Semi Critical","Non Critical")))</f>
        <v/>
      </c>
      <c r="V9315" s="28" t="n"/>
      <c r="Z9315">
        <f>IF($B9315="","",IFERROR(VLOOKUP($B9315,'Plan HC for CCA'!$A:$B,2,0),""))</f>
        <v/>
      </c>
      <c r="AA9315">
        <f>IF(OR($B9315="",$Z9315=""),"",IF(N($M9315)&lt;$Z9315,"Delta","No Delta"))</f>
        <v/>
      </c>
      <c r="AB9315">
        <f>IF(OR($B9315="",$Z9315=""),"",MAX(0,$Z9315-N($M9315)))</f>
        <v/>
      </c>
      <c r="AC9315" s="46">
        <f>IF($B9315="","",IFERROR(INDEX('CCA Util %'!$H:$H,MATCH($B9315,'CCA Util %'!$E:$E,0)),""))</f>
        <v/>
      </c>
      <c r="AD9315">
        <f>IF($B9315="","",IFERROR(INDEX('CCA Util %'!$G:$G,MATCH($B9315,'CCA Util %'!$E:$E,0)),""))</f>
        <v/>
      </c>
      <c r="AE9315">
        <f>IF(OR($B9315="",$U9315=""),"",$U9315&amp;" &amp; "&amp;IF(OR($AD9315="",$AD9315=0),"Util NA",$AD9315&amp;" Util"))</f>
        <v/>
      </c>
    </row>
    <row r="9316" ht="15.75" customHeight="1" s="42">
      <c r="A9316" s="41" t="n"/>
      <c r="G9316" s="38" t="n"/>
      <c r="H9316" s="38" t="n"/>
      <c r="I9316" s="38" t="n"/>
      <c r="J9316" s="38" t="n"/>
      <c r="K9316" s="38" t="n"/>
      <c r="L9316" s="38" t="n"/>
      <c r="N9316" s="36">
        <f>IF($B9316="","",IF($C9316="SUPERSTORE","Superstore","DH"))</f>
        <v/>
      </c>
      <c r="O9316" s="36">
        <f>IF($B9316="","",IFERROR(VLOOKUP($B9316,Mapping!$A:$C,2,0),"Not Mapped"))</f>
        <v/>
      </c>
      <c r="P9316" s="36">
        <f>IF($B9316="","",IFERROR(VLOOKUP($B9316,Mapping!$A:$C,3,0),"Not Mapped"))</f>
        <v/>
      </c>
      <c r="Q9316" s="36">
        <f>IF($B9316="","",IFERROR(VLOOKUP($O9316,Leaders!$A:$B,2,0),"Not Mapped"))</f>
        <v/>
      </c>
      <c r="R9316" s="36">
        <f>IF($B9316="","",IF(COUNTIF(Exclusions!$A:$A,$B9316)&gt;0,"Yes","No"))</f>
        <v/>
      </c>
      <c r="S9316" s="38">
        <f>IF($B9316="","",MIN(1,DAY($A9316)/IF($N9316="Superstore",Settings!$B$5,Settings!$B$4)))</f>
        <v/>
      </c>
      <c r="T9316" s="38">
        <f>IF(OR($B9316="",$G9316="",$S9316=0),"",$G9316/$S9316)</f>
        <v/>
      </c>
      <c r="U9316" s="36">
        <f>IF($T9316="","",IF($T9316&lt;Settings!$B$8,"Critical",IF($T9316&lt;Settings!$B$9,"Semi Critical","Non Critical")))</f>
        <v/>
      </c>
      <c r="V9316" s="28" t="n"/>
      <c r="Z9316">
        <f>IF($B9316="","",IFERROR(VLOOKUP($B9316,'Plan HC for CCA'!$A:$B,2,0),""))</f>
        <v/>
      </c>
      <c r="AA9316">
        <f>IF(OR($B9316="",$Z9316=""),"",IF(N($M9316)&lt;$Z9316,"Delta","No Delta"))</f>
        <v/>
      </c>
      <c r="AB9316">
        <f>IF(OR($B9316="",$Z9316=""),"",MAX(0,$Z9316-N($M9316)))</f>
        <v/>
      </c>
      <c r="AC9316" s="46">
        <f>IF($B9316="","",IFERROR(INDEX('CCA Util %'!$H:$H,MATCH($B9316,'CCA Util %'!$E:$E,0)),""))</f>
        <v/>
      </c>
      <c r="AD9316">
        <f>IF($B9316="","",IFERROR(INDEX('CCA Util %'!$G:$G,MATCH($B9316,'CCA Util %'!$E:$E,0)),""))</f>
        <v/>
      </c>
      <c r="AE9316">
        <f>IF(OR($B9316="",$U9316=""),"",$U9316&amp;" &amp; "&amp;IF(OR($AD9316="",$AD9316=0),"Util NA",$AD9316&amp;" Util"))</f>
        <v/>
      </c>
    </row>
    <row r="9317" ht="15.75" customHeight="1" s="42">
      <c r="A9317" s="41" t="n"/>
      <c r="G9317" s="38" t="n"/>
      <c r="H9317" s="38" t="n"/>
      <c r="I9317" s="38" t="n"/>
      <c r="J9317" s="38" t="n"/>
      <c r="K9317" s="38" t="n"/>
      <c r="L9317" s="38" t="n"/>
      <c r="N9317" s="36">
        <f>IF($B9317="","",IF($C9317="SUPERSTORE","Superstore","DH"))</f>
        <v/>
      </c>
      <c r="O9317" s="36">
        <f>IF($B9317="","",IFERROR(VLOOKUP($B9317,Mapping!$A:$C,2,0),"Not Mapped"))</f>
        <v/>
      </c>
      <c r="P9317" s="36">
        <f>IF($B9317="","",IFERROR(VLOOKUP($B9317,Mapping!$A:$C,3,0),"Not Mapped"))</f>
        <v/>
      </c>
      <c r="Q9317" s="36">
        <f>IF($B9317="","",IFERROR(VLOOKUP($O9317,Leaders!$A:$B,2,0),"Not Mapped"))</f>
        <v/>
      </c>
      <c r="R9317" s="36">
        <f>IF($B9317="","",IF(COUNTIF(Exclusions!$A:$A,$B9317)&gt;0,"Yes","No"))</f>
        <v/>
      </c>
      <c r="S9317" s="38">
        <f>IF($B9317="","",MIN(1,DAY($A9317)/IF($N9317="Superstore",Settings!$B$5,Settings!$B$4)))</f>
        <v/>
      </c>
      <c r="T9317" s="38">
        <f>IF(OR($B9317="",$G9317="",$S9317=0),"",$G9317/$S9317)</f>
        <v/>
      </c>
      <c r="U9317" s="36">
        <f>IF($T9317="","",IF($T9317&lt;Settings!$B$8,"Critical",IF($T9317&lt;Settings!$B$9,"Semi Critical","Non Critical")))</f>
        <v/>
      </c>
      <c r="V9317" s="28" t="n"/>
      <c r="Z9317">
        <f>IF($B9317="","",IFERROR(VLOOKUP($B9317,'Plan HC for CCA'!$A:$B,2,0),""))</f>
        <v/>
      </c>
      <c r="AA9317">
        <f>IF(OR($B9317="",$Z9317=""),"",IF(N($M9317)&lt;$Z9317,"Delta","No Delta"))</f>
        <v/>
      </c>
      <c r="AB9317">
        <f>IF(OR($B9317="",$Z9317=""),"",MAX(0,$Z9317-N($M9317)))</f>
        <v/>
      </c>
      <c r="AC9317" s="46">
        <f>IF($B9317="","",IFERROR(INDEX('CCA Util %'!$H:$H,MATCH($B9317,'CCA Util %'!$E:$E,0)),""))</f>
        <v/>
      </c>
      <c r="AD9317">
        <f>IF($B9317="","",IFERROR(INDEX('CCA Util %'!$G:$G,MATCH($B9317,'CCA Util %'!$E:$E,0)),""))</f>
        <v/>
      </c>
      <c r="AE9317">
        <f>IF(OR($B9317="",$U9317=""),"",$U9317&amp;" &amp; "&amp;IF(OR($AD9317="",$AD9317=0),"Util NA",$AD9317&amp;" Util"))</f>
        <v/>
      </c>
    </row>
    <row r="9318" ht="15.75" customHeight="1" s="42">
      <c r="A9318" s="41" t="n"/>
      <c r="G9318" s="38" t="n"/>
      <c r="H9318" s="38" t="n"/>
      <c r="I9318" s="38" t="n"/>
      <c r="J9318" s="38" t="n"/>
      <c r="K9318" s="38" t="n"/>
      <c r="L9318" s="38" t="n"/>
      <c r="N9318" s="36">
        <f>IF($B9318="","",IF($C9318="SUPERSTORE","Superstore","DH"))</f>
        <v/>
      </c>
      <c r="O9318" s="36">
        <f>IF($B9318="","",IFERROR(VLOOKUP($B9318,Mapping!$A:$C,2,0),"Not Mapped"))</f>
        <v/>
      </c>
      <c r="P9318" s="36">
        <f>IF($B9318="","",IFERROR(VLOOKUP($B9318,Mapping!$A:$C,3,0),"Not Mapped"))</f>
        <v/>
      </c>
      <c r="Q9318" s="36">
        <f>IF($B9318="","",IFERROR(VLOOKUP($O9318,Leaders!$A:$B,2,0),"Not Mapped"))</f>
        <v/>
      </c>
      <c r="R9318" s="36">
        <f>IF($B9318="","",IF(COUNTIF(Exclusions!$A:$A,$B9318)&gt;0,"Yes","No"))</f>
        <v/>
      </c>
      <c r="S9318" s="38">
        <f>IF($B9318="","",MIN(1,DAY($A9318)/IF($N9318="Superstore",Settings!$B$5,Settings!$B$4)))</f>
        <v/>
      </c>
      <c r="T9318" s="38">
        <f>IF(OR($B9318="",$G9318="",$S9318=0),"",$G9318/$S9318)</f>
        <v/>
      </c>
      <c r="U9318" s="36">
        <f>IF($T9318="","",IF($T9318&lt;Settings!$B$8,"Critical",IF($T9318&lt;Settings!$B$9,"Semi Critical","Non Critical")))</f>
        <v/>
      </c>
      <c r="V9318" s="28" t="n"/>
      <c r="Z9318">
        <f>IF($B9318="","",IFERROR(VLOOKUP($B9318,'Plan HC for CCA'!$A:$B,2,0),""))</f>
        <v/>
      </c>
      <c r="AA9318">
        <f>IF(OR($B9318="",$Z9318=""),"",IF(N($M9318)&lt;$Z9318,"Delta","No Delta"))</f>
        <v/>
      </c>
      <c r="AB9318">
        <f>IF(OR($B9318="",$Z9318=""),"",MAX(0,$Z9318-N($M9318)))</f>
        <v/>
      </c>
      <c r="AC9318" s="46">
        <f>IF($B9318="","",IFERROR(INDEX('CCA Util %'!$H:$H,MATCH($B9318,'CCA Util %'!$E:$E,0)),""))</f>
        <v/>
      </c>
      <c r="AD9318">
        <f>IF($B9318="","",IFERROR(INDEX('CCA Util %'!$G:$G,MATCH($B9318,'CCA Util %'!$E:$E,0)),""))</f>
        <v/>
      </c>
      <c r="AE9318">
        <f>IF(OR($B9318="",$U9318=""),"",$U9318&amp;" &amp; "&amp;IF(OR($AD9318="",$AD9318=0),"Util NA",$AD9318&amp;" Util"))</f>
        <v/>
      </c>
    </row>
    <row r="9319" ht="15.75" customHeight="1" s="42">
      <c r="A9319" s="41" t="n"/>
      <c r="G9319" s="38" t="n"/>
      <c r="H9319" s="38" t="n"/>
      <c r="I9319" s="38" t="n"/>
      <c r="J9319" s="38" t="n"/>
      <c r="K9319" s="38" t="n"/>
      <c r="L9319" s="38" t="n"/>
      <c r="N9319" s="36">
        <f>IF($B9319="","",IF($C9319="SUPERSTORE","Superstore","DH"))</f>
        <v/>
      </c>
      <c r="O9319" s="36">
        <f>IF($B9319="","",IFERROR(VLOOKUP($B9319,Mapping!$A:$C,2,0),"Not Mapped"))</f>
        <v/>
      </c>
      <c r="P9319" s="36">
        <f>IF($B9319="","",IFERROR(VLOOKUP($B9319,Mapping!$A:$C,3,0),"Not Mapped"))</f>
        <v/>
      </c>
      <c r="Q9319" s="36">
        <f>IF($B9319="","",IFERROR(VLOOKUP($O9319,Leaders!$A:$B,2,0),"Not Mapped"))</f>
        <v/>
      </c>
      <c r="R9319" s="36">
        <f>IF($B9319="","",IF(COUNTIF(Exclusions!$A:$A,$B9319)&gt;0,"Yes","No"))</f>
        <v/>
      </c>
      <c r="S9319" s="38">
        <f>IF($B9319="","",MIN(1,DAY($A9319)/IF($N9319="Superstore",Settings!$B$5,Settings!$B$4)))</f>
        <v/>
      </c>
      <c r="T9319" s="38">
        <f>IF(OR($B9319="",$G9319="",$S9319=0),"",$G9319/$S9319)</f>
        <v/>
      </c>
      <c r="U9319" s="36">
        <f>IF($T9319="","",IF($T9319&lt;Settings!$B$8,"Critical",IF($T9319&lt;Settings!$B$9,"Semi Critical","Non Critical")))</f>
        <v/>
      </c>
      <c r="V9319" s="28" t="n"/>
      <c r="Z9319">
        <f>IF($B9319="","",IFERROR(VLOOKUP($B9319,'Plan HC for CCA'!$A:$B,2,0),""))</f>
        <v/>
      </c>
      <c r="AA9319">
        <f>IF(OR($B9319="",$Z9319=""),"",IF(N($M9319)&lt;$Z9319,"Delta","No Delta"))</f>
        <v/>
      </c>
      <c r="AB9319">
        <f>IF(OR($B9319="",$Z9319=""),"",MAX(0,$Z9319-N($M9319)))</f>
        <v/>
      </c>
      <c r="AC9319" s="46">
        <f>IF($B9319="","",IFERROR(INDEX('CCA Util %'!$H:$H,MATCH($B9319,'CCA Util %'!$E:$E,0)),""))</f>
        <v/>
      </c>
      <c r="AD9319">
        <f>IF($B9319="","",IFERROR(INDEX('CCA Util %'!$G:$G,MATCH($B9319,'CCA Util %'!$E:$E,0)),""))</f>
        <v/>
      </c>
      <c r="AE9319">
        <f>IF(OR($B9319="",$U9319=""),"",$U9319&amp;" &amp; "&amp;IF(OR($AD9319="",$AD9319=0),"Util NA",$AD9319&amp;" Util"))</f>
        <v/>
      </c>
    </row>
    <row r="9320" ht="15.75" customHeight="1" s="42">
      <c r="A9320" s="41" t="n"/>
      <c r="G9320" s="38" t="n"/>
      <c r="H9320" s="38" t="n"/>
      <c r="I9320" s="38" t="n"/>
      <c r="J9320" s="38" t="n"/>
      <c r="K9320" s="38" t="n"/>
      <c r="L9320" s="38" t="n"/>
      <c r="N9320" s="36">
        <f>IF($B9320="","",IF($C9320="SUPERSTORE","Superstore","DH"))</f>
        <v/>
      </c>
      <c r="O9320" s="36">
        <f>IF($B9320="","",IFERROR(VLOOKUP($B9320,Mapping!$A:$C,2,0),"Not Mapped"))</f>
        <v/>
      </c>
      <c r="P9320" s="36">
        <f>IF($B9320="","",IFERROR(VLOOKUP($B9320,Mapping!$A:$C,3,0),"Not Mapped"))</f>
        <v/>
      </c>
      <c r="Q9320" s="36">
        <f>IF($B9320="","",IFERROR(VLOOKUP($O9320,Leaders!$A:$B,2,0),"Not Mapped"))</f>
        <v/>
      </c>
      <c r="R9320" s="36">
        <f>IF($B9320="","",IF(COUNTIF(Exclusions!$A:$A,$B9320)&gt;0,"Yes","No"))</f>
        <v/>
      </c>
      <c r="S9320" s="38">
        <f>IF($B9320="","",MIN(1,DAY($A9320)/IF($N9320="Superstore",Settings!$B$5,Settings!$B$4)))</f>
        <v/>
      </c>
      <c r="T9320" s="38">
        <f>IF(OR($B9320="",$G9320="",$S9320=0),"",$G9320/$S9320)</f>
        <v/>
      </c>
      <c r="U9320" s="36">
        <f>IF($T9320="","",IF($T9320&lt;Settings!$B$8,"Critical",IF($T9320&lt;Settings!$B$9,"Semi Critical","Non Critical")))</f>
        <v/>
      </c>
      <c r="V9320" s="28" t="n"/>
      <c r="Z9320">
        <f>IF($B9320="","",IFERROR(VLOOKUP($B9320,'Plan HC for CCA'!$A:$B,2,0),""))</f>
        <v/>
      </c>
      <c r="AA9320">
        <f>IF(OR($B9320="",$Z9320=""),"",IF(N($M9320)&lt;$Z9320,"Delta","No Delta"))</f>
        <v/>
      </c>
      <c r="AB9320">
        <f>IF(OR($B9320="",$Z9320=""),"",MAX(0,$Z9320-N($M9320)))</f>
        <v/>
      </c>
      <c r="AC9320" s="46">
        <f>IF($B9320="","",IFERROR(INDEX('CCA Util %'!$H:$H,MATCH($B9320,'CCA Util %'!$E:$E,0)),""))</f>
        <v/>
      </c>
      <c r="AD9320">
        <f>IF($B9320="","",IFERROR(INDEX('CCA Util %'!$G:$G,MATCH($B9320,'CCA Util %'!$E:$E,0)),""))</f>
        <v/>
      </c>
      <c r="AE9320">
        <f>IF(OR($B9320="",$U9320=""),"",$U9320&amp;" &amp; "&amp;IF(OR($AD9320="",$AD9320=0),"Util NA",$AD9320&amp;" Util"))</f>
        <v/>
      </c>
    </row>
    <row r="9321" ht="15.75" customHeight="1" s="42">
      <c r="A9321" s="41" t="n"/>
      <c r="G9321" s="38" t="n"/>
      <c r="H9321" s="38" t="n"/>
      <c r="I9321" s="38" t="n"/>
      <c r="J9321" s="38" t="n"/>
      <c r="K9321" s="38" t="n"/>
      <c r="L9321" s="38" t="n"/>
      <c r="N9321" s="36">
        <f>IF($B9321="","",IF($C9321="SUPERSTORE","Superstore","DH"))</f>
        <v/>
      </c>
      <c r="O9321" s="36">
        <f>IF($B9321="","",IFERROR(VLOOKUP($B9321,Mapping!$A:$C,2,0),"Not Mapped"))</f>
        <v/>
      </c>
      <c r="P9321" s="36">
        <f>IF($B9321="","",IFERROR(VLOOKUP($B9321,Mapping!$A:$C,3,0),"Not Mapped"))</f>
        <v/>
      </c>
      <c r="Q9321" s="36">
        <f>IF($B9321="","",IFERROR(VLOOKUP($O9321,Leaders!$A:$B,2,0),"Not Mapped"))</f>
        <v/>
      </c>
      <c r="R9321" s="36">
        <f>IF($B9321="","",IF(COUNTIF(Exclusions!$A:$A,$B9321)&gt;0,"Yes","No"))</f>
        <v/>
      </c>
      <c r="S9321" s="38">
        <f>IF($B9321="","",MIN(1,DAY($A9321)/IF($N9321="Superstore",Settings!$B$5,Settings!$B$4)))</f>
        <v/>
      </c>
      <c r="T9321" s="38">
        <f>IF(OR($B9321="",$G9321="",$S9321=0),"",$G9321/$S9321)</f>
        <v/>
      </c>
      <c r="U9321" s="36">
        <f>IF($T9321="","",IF($T9321&lt;Settings!$B$8,"Critical",IF($T9321&lt;Settings!$B$9,"Semi Critical","Non Critical")))</f>
        <v/>
      </c>
      <c r="V9321" s="28" t="n"/>
      <c r="Z9321">
        <f>IF($B9321="","",IFERROR(VLOOKUP($B9321,'Plan HC for CCA'!$A:$B,2,0),""))</f>
        <v/>
      </c>
      <c r="AA9321">
        <f>IF(OR($B9321="",$Z9321=""),"",IF(N($M9321)&lt;$Z9321,"Delta","No Delta"))</f>
        <v/>
      </c>
      <c r="AB9321">
        <f>IF(OR($B9321="",$Z9321=""),"",MAX(0,$Z9321-N($M9321)))</f>
        <v/>
      </c>
      <c r="AC9321" s="46">
        <f>IF($B9321="","",IFERROR(INDEX('CCA Util %'!$H:$H,MATCH($B9321,'CCA Util %'!$E:$E,0)),""))</f>
        <v/>
      </c>
      <c r="AD9321">
        <f>IF($B9321="","",IFERROR(INDEX('CCA Util %'!$G:$G,MATCH($B9321,'CCA Util %'!$E:$E,0)),""))</f>
        <v/>
      </c>
      <c r="AE9321">
        <f>IF(OR($B9321="",$U9321=""),"",$U9321&amp;" &amp; "&amp;IF(OR($AD9321="",$AD9321=0),"Util NA",$AD9321&amp;" Util"))</f>
        <v/>
      </c>
    </row>
    <row r="9322" ht="15.75" customHeight="1" s="42">
      <c r="A9322" s="41" t="n"/>
      <c r="G9322" s="38" t="n"/>
      <c r="H9322" s="38" t="n"/>
      <c r="I9322" s="38" t="n"/>
      <c r="J9322" s="38" t="n"/>
      <c r="K9322" s="38" t="n"/>
      <c r="L9322" s="38" t="n"/>
      <c r="N9322" s="36">
        <f>IF($B9322="","",IF($C9322="SUPERSTORE","Superstore","DH"))</f>
        <v/>
      </c>
      <c r="O9322" s="36">
        <f>IF($B9322="","",IFERROR(VLOOKUP($B9322,Mapping!$A:$C,2,0),"Not Mapped"))</f>
        <v/>
      </c>
      <c r="P9322" s="36">
        <f>IF($B9322="","",IFERROR(VLOOKUP($B9322,Mapping!$A:$C,3,0),"Not Mapped"))</f>
        <v/>
      </c>
      <c r="Q9322" s="36">
        <f>IF($B9322="","",IFERROR(VLOOKUP($O9322,Leaders!$A:$B,2,0),"Not Mapped"))</f>
        <v/>
      </c>
      <c r="R9322" s="36">
        <f>IF($B9322="","",IF(COUNTIF(Exclusions!$A:$A,$B9322)&gt;0,"Yes","No"))</f>
        <v/>
      </c>
      <c r="S9322" s="38">
        <f>IF($B9322="","",MIN(1,DAY($A9322)/IF($N9322="Superstore",Settings!$B$5,Settings!$B$4)))</f>
        <v/>
      </c>
      <c r="T9322" s="38">
        <f>IF(OR($B9322="",$G9322="",$S9322=0),"",$G9322/$S9322)</f>
        <v/>
      </c>
      <c r="U9322" s="36">
        <f>IF($T9322="","",IF($T9322&lt;Settings!$B$8,"Critical",IF($T9322&lt;Settings!$B$9,"Semi Critical","Non Critical")))</f>
        <v/>
      </c>
      <c r="V9322" s="28" t="n"/>
      <c r="Z9322">
        <f>IF($B9322="","",IFERROR(VLOOKUP($B9322,'Plan HC for CCA'!$A:$B,2,0),""))</f>
        <v/>
      </c>
      <c r="AA9322">
        <f>IF(OR($B9322="",$Z9322=""),"",IF(N($M9322)&lt;$Z9322,"Delta","No Delta"))</f>
        <v/>
      </c>
      <c r="AB9322">
        <f>IF(OR($B9322="",$Z9322=""),"",MAX(0,$Z9322-N($M9322)))</f>
        <v/>
      </c>
      <c r="AC9322" s="46">
        <f>IF($B9322="","",IFERROR(INDEX('CCA Util %'!$H:$H,MATCH($B9322,'CCA Util %'!$E:$E,0)),""))</f>
        <v/>
      </c>
      <c r="AD9322">
        <f>IF($B9322="","",IFERROR(INDEX('CCA Util %'!$G:$G,MATCH($B9322,'CCA Util %'!$E:$E,0)),""))</f>
        <v/>
      </c>
      <c r="AE9322">
        <f>IF(OR($B9322="",$U9322=""),"",$U9322&amp;" &amp; "&amp;IF(OR($AD9322="",$AD9322=0),"Util NA",$AD9322&amp;" Util"))</f>
        <v/>
      </c>
    </row>
    <row r="9323" ht="15.75" customHeight="1" s="42">
      <c r="A9323" s="41" t="n"/>
      <c r="G9323" s="38" t="n"/>
      <c r="H9323" s="38" t="n"/>
      <c r="I9323" s="38" t="n"/>
      <c r="J9323" s="38" t="n"/>
      <c r="K9323" s="38" t="n"/>
      <c r="L9323" s="38" t="n"/>
      <c r="N9323" s="36">
        <f>IF($B9323="","",IF($C9323="SUPERSTORE","Superstore","DH"))</f>
        <v/>
      </c>
      <c r="O9323" s="36">
        <f>IF($B9323="","",IFERROR(VLOOKUP($B9323,Mapping!$A:$C,2,0),"Not Mapped"))</f>
        <v/>
      </c>
      <c r="P9323" s="36">
        <f>IF($B9323="","",IFERROR(VLOOKUP($B9323,Mapping!$A:$C,3,0),"Not Mapped"))</f>
        <v/>
      </c>
      <c r="Q9323" s="36">
        <f>IF($B9323="","",IFERROR(VLOOKUP($O9323,Leaders!$A:$B,2,0),"Not Mapped"))</f>
        <v/>
      </c>
      <c r="R9323" s="36">
        <f>IF($B9323="","",IF(COUNTIF(Exclusions!$A:$A,$B9323)&gt;0,"Yes","No"))</f>
        <v/>
      </c>
      <c r="S9323" s="38">
        <f>IF($B9323="","",MIN(1,DAY($A9323)/IF($N9323="Superstore",Settings!$B$5,Settings!$B$4)))</f>
        <v/>
      </c>
      <c r="T9323" s="38">
        <f>IF(OR($B9323="",$G9323="",$S9323=0),"",$G9323/$S9323)</f>
        <v/>
      </c>
      <c r="U9323" s="36">
        <f>IF($T9323="","",IF($T9323&lt;Settings!$B$8,"Critical",IF($T9323&lt;Settings!$B$9,"Semi Critical","Non Critical")))</f>
        <v/>
      </c>
      <c r="V9323" s="28" t="n"/>
      <c r="Z9323">
        <f>IF($B9323="","",IFERROR(VLOOKUP($B9323,'Plan HC for CCA'!$A:$B,2,0),""))</f>
        <v/>
      </c>
      <c r="AA9323">
        <f>IF(OR($B9323="",$Z9323=""),"",IF(N($M9323)&lt;$Z9323,"Delta","No Delta"))</f>
        <v/>
      </c>
      <c r="AB9323">
        <f>IF(OR($B9323="",$Z9323=""),"",MAX(0,$Z9323-N($M9323)))</f>
        <v/>
      </c>
      <c r="AC9323" s="46">
        <f>IF($B9323="","",IFERROR(INDEX('CCA Util %'!$H:$H,MATCH($B9323,'CCA Util %'!$E:$E,0)),""))</f>
        <v/>
      </c>
      <c r="AD9323">
        <f>IF($B9323="","",IFERROR(INDEX('CCA Util %'!$G:$G,MATCH($B9323,'CCA Util %'!$E:$E,0)),""))</f>
        <v/>
      </c>
      <c r="AE9323">
        <f>IF(OR($B9323="",$U9323=""),"",$U9323&amp;" &amp; "&amp;IF(OR($AD9323="",$AD9323=0),"Util NA",$AD9323&amp;" Util"))</f>
        <v/>
      </c>
    </row>
    <row r="9324" ht="15.75" customHeight="1" s="42">
      <c r="A9324" s="41" t="n"/>
      <c r="G9324" s="38" t="n"/>
      <c r="H9324" s="38" t="n"/>
      <c r="I9324" s="38" t="n"/>
      <c r="J9324" s="38" t="n"/>
      <c r="K9324" s="38" t="n"/>
      <c r="L9324" s="38" t="n"/>
      <c r="N9324" s="36">
        <f>IF($B9324="","",IF($C9324="SUPERSTORE","Superstore","DH"))</f>
        <v/>
      </c>
      <c r="O9324" s="36">
        <f>IF($B9324="","",IFERROR(VLOOKUP($B9324,Mapping!$A:$C,2,0),"Not Mapped"))</f>
        <v/>
      </c>
      <c r="P9324" s="36">
        <f>IF($B9324="","",IFERROR(VLOOKUP($B9324,Mapping!$A:$C,3,0),"Not Mapped"))</f>
        <v/>
      </c>
      <c r="Q9324" s="36">
        <f>IF($B9324="","",IFERROR(VLOOKUP($O9324,Leaders!$A:$B,2,0),"Not Mapped"))</f>
        <v/>
      </c>
      <c r="R9324" s="36">
        <f>IF($B9324="","",IF(COUNTIF(Exclusions!$A:$A,$B9324)&gt;0,"Yes","No"))</f>
        <v/>
      </c>
      <c r="S9324" s="38">
        <f>IF($B9324="","",MIN(1,DAY($A9324)/IF($N9324="Superstore",Settings!$B$5,Settings!$B$4)))</f>
        <v/>
      </c>
      <c r="T9324" s="38">
        <f>IF(OR($B9324="",$G9324="",$S9324=0),"",$G9324/$S9324)</f>
        <v/>
      </c>
      <c r="U9324" s="36">
        <f>IF($T9324="","",IF($T9324&lt;Settings!$B$8,"Critical",IF($T9324&lt;Settings!$B$9,"Semi Critical","Non Critical")))</f>
        <v/>
      </c>
      <c r="V9324" s="28" t="n"/>
      <c r="Z9324">
        <f>IF($B9324="","",IFERROR(VLOOKUP($B9324,'Plan HC for CCA'!$A:$B,2,0),""))</f>
        <v/>
      </c>
      <c r="AA9324">
        <f>IF(OR($B9324="",$Z9324=""),"",IF(N($M9324)&lt;$Z9324,"Delta","No Delta"))</f>
        <v/>
      </c>
      <c r="AB9324">
        <f>IF(OR($B9324="",$Z9324=""),"",MAX(0,$Z9324-N($M9324)))</f>
        <v/>
      </c>
      <c r="AC9324" s="46">
        <f>IF($B9324="","",IFERROR(INDEX('CCA Util %'!$H:$H,MATCH($B9324,'CCA Util %'!$E:$E,0)),""))</f>
        <v/>
      </c>
      <c r="AD9324">
        <f>IF($B9324="","",IFERROR(INDEX('CCA Util %'!$G:$G,MATCH($B9324,'CCA Util %'!$E:$E,0)),""))</f>
        <v/>
      </c>
      <c r="AE9324">
        <f>IF(OR($B9324="",$U9324=""),"",$U9324&amp;" &amp; "&amp;IF(OR($AD9324="",$AD9324=0),"Util NA",$AD9324&amp;" Util"))</f>
        <v/>
      </c>
    </row>
    <row r="9325" ht="15.75" customHeight="1" s="42">
      <c r="A9325" s="41" t="n"/>
      <c r="G9325" s="38" t="n"/>
      <c r="H9325" s="38" t="n"/>
      <c r="I9325" s="38" t="n"/>
      <c r="J9325" s="38" t="n"/>
      <c r="K9325" s="38" t="n"/>
      <c r="L9325" s="38" t="n"/>
      <c r="N9325" s="36">
        <f>IF($B9325="","",IF($C9325="SUPERSTORE","Superstore","DH"))</f>
        <v/>
      </c>
      <c r="O9325" s="36">
        <f>IF($B9325="","",IFERROR(VLOOKUP($B9325,Mapping!$A:$C,2,0),"Not Mapped"))</f>
        <v/>
      </c>
      <c r="P9325" s="36">
        <f>IF($B9325="","",IFERROR(VLOOKUP($B9325,Mapping!$A:$C,3,0),"Not Mapped"))</f>
        <v/>
      </c>
      <c r="Q9325" s="36">
        <f>IF($B9325="","",IFERROR(VLOOKUP($O9325,Leaders!$A:$B,2,0),"Not Mapped"))</f>
        <v/>
      </c>
      <c r="R9325" s="36">
        <f>IF($B9325="","",IF(COUNTIF(Exclusions!$A:$A,$B9325)&gt;0,"Yes","No"))</f>
        <v/>
      </c>
      <c r="S9325" s="38">
        <f>IF($B9325="","",MIN(1,DAY($A9325)/IF($N9325="Superstore",Settings!$B$5,Settings!$B$4)))</f>
        <v/>
      </c>
      <c r="T9325" s="38">
        <f>IF(OR($B9325="",$G9325="",$S9325=0),"",$G9325/$S9325)</f>
        <v/>
      </c>
      <c r="U9325" s="36">
        <f>IF($T9325="","",IF($T9325&lt;Settings!$B$8,"Critical",IF($T9325&lt;Settings!$B$9,"Semi Critical","Non Critical")))</f>
        <v/>
      </c>
      <c r="V9325" s="28" t="n"/>
      <c r="Z9325">
        <f>IF($B9325="","",IFERROR(VLOOKUP($B9325,'Plan HC for CCA'!$A:$B,2,0),""))</f>
        <v/>
      </c>
      <c r="AA9325">
        <f>IF(OR($B9325="",$Z9325=""),"",IF(N($M9325)&lt;$Z9325,"Delta","No Delta"))</f>
        <v/>
      </c>
      <c r="AB9325">
        <f>IF(OR($B9325="",$Z9325=""),"",MAX(0,$Z9325-N($M9325)))</f>
        <v/>
      </c>
      <c r="AC9325" s="46">
        <f>IF($B9325="","",IFERROR(INDEX('CCA Util %'!$H:$H,MATCH($B9325,'CCA Util %'!$E:$E,0)),""))</f>
        <v/>
      </c>
      <c r="AD9325">
        <f>IF($B9325="","",IFERROR(INDEX('CCA Util %'!$G:$G,MATCH($B9325,'CCA Util %'!$E:$E,0)),""))</f>
        <v/>
      </c>
      <c r="AE9325">
        <f>IF(OR($B9325="",$U9325=""),"",$U9325&amp;" &amp; "&amp;IF(OR($AD9325="",$AD9325=0),"Util NA",$AD9325&amp;" Util"))</f>
        <v/>
      </c>
    </row>
    <row r="9326" ht="15.75" customHeight="1" s="42">
      <c r="A9326" s="41" t="n"/>
      <c r="G9326" s="38" t="n"/>
      <c r="H9326" s="38" t="n"/>
      <c r="I9326" s="38" t="n"/>
      <c r="J9326" s="38" t="n"/>
      <c r="K9326" s="38" t="n"/>
      <c r="L9326" s="38" t="n"/>
      <c r="N9326" s="36">
        <f>IF($B9326="","",IF($C9326="SUPERSTORE","Superstore","DH"))</f>
        <v/>
      </c>
      <c r="O9326" s="36">
        <f>IF($B9326="","",IFERROR(VLOOKUP($B9326,Mapping!$A:$C,2,0),"Not Mapped"))</f>
        <v/>
      </c>
      <c r="P9326" s="36">
        <f>IF($B9326="","",IFERROR(VLOOKUP($B9326,Mapping!$A:$C,3,0),"Not Mapped"))</f>
        <v/>
      </c>
      <c r="Q9326" s="36">
        <f>IF($B9326="","",IFERROR(VLOOKUP($O9326,Leaders!$A:$B,2,0),"Not Mapped"))</f>
        <v/>
      </c>
      <c r="R9326" s="36">
        <f>IF($B9326="","",IF(COUNTIF(Exclusions!$A:$A,$B9326)&gt;0,"Yes","No"))</f>
        <v/>
      </c>
      <c r="S9326" s="38">
        <f>IF($B9326="","",MIN(1,DAY($A9326)/IF($N9326="Superstore",Settings!$B$5,Settings!$B$4)))</f>
        <v/>
      </c>
      <c r="T9326" s="38">
        <f>IF(OR($B9326="",$G9326="",$S9326=0),"",$G9326/$S9326)</f>
        <v/>
      </c>
      <c r="U9326" s="36">
        <f>IF($T9326="","",IF($T9326&lt;Settings!$B$8,"Critical",IF($T9326&lt;Settings!$B$9,"Semi Critical","Non Critical")))</f>
        <v/>
      </c>
      <c r="V9326" s="28" t="n"/>
      <c r="Z9326">
        <f>IF($B9326="","",IFERROR(VLOOKUP($B9326,'Plan HC for CCA'!$A:$B,2,0),""))</f>
        <v/>
      </c>
      <c r="AA9326">
        <f>IF(OR($B9326="",$Z9326=""),"",IF(N($M9326)&lt;$Z9326,"Delta","No Delta"))</f>
        <v/>
      </c>
      <c r="AB9326">
        <f>IF(OR($B9326="",$Z9326=""),"",MAX(0,$Z9326-N($M9326)))</f>
        <v/>
      </c>
      <c r="AC9326" s="46">
        <f>IF($B9326="","",IFERROR(INDEX('CCA Util %'!$H:$H,MATCH($B9326,'CCA Util %'!$E:$E,0)),""))</f>
        <v/>
      </c>
      <c r="AD9326">
        <f>IF($B9326="","",IFERROR(INDEX('CCA Util %'!$G:$G,MATCH($B9326,'CCA Util %'!$E:$E,0)),""))</f>
        <v/>
      </c>
      <c r="AE9326">
        <f>IF(OR($B9326="",$U9326=""),"",$U9326&amp;" &amp; "&amp;IF(OR($AD9326="",$AD9326=0),"Util NA",$AD9326&amp;" Util"))</f>
        <v/>
      </c>
    </row>
    <row r="9327" ht="15.75" customHeight="1" s="42">
      <c r="A9327" s="41" t="n"/>
      <c r="G9327" s="38" t="n"/>
      <c r="H9327" s="38" t="n"/>
      <c r="I9327" s="38" t="n"/>
      <c r="J9327" s="38" t="n"/>
      <c r="K9327" s="38" t="n"/>
      <c r="L9327" s="38" t="n"/>
      <c r="N9327" s="36">
        <f>IF($B9327="","",IF($C9327="SUPERSTORE","Superstore","DH"))</f>
        <v/>
      </c>
      <c r="O9327" s="36">
        <f>IF($B9327="","",IFERROR(VLOOKUP($B9327,Mapping!$A:$C,2,0),"Not Mapped"))</f>
        <v/>
      </c>
      <c r="P9327" s="36">
        <f>IF($B9327="","",IFERROR(VLOOKUP($B9327,Mapping!$A:$C,3,0),"Not Mapped"))</f>
        <v/>
      </c>
      <c r="Q9327" s="36">
        <f>IF($B9327="","",IFERROR(VLOOKUP($O9327,Leaders!$A:$B,2,0),"Not Mapped"))</f>
        <v/>
      </c>
      <c r="R9327" s="36">
        <f>IF($B9327="","",IF(COUNTIF(Exclusions!$A:$A,$B9327)&gt;0,"Yes","No"))</f>
        <v/>
      </c>
      <c r="S9327" s="38">
        <f>IF($B9327="","",MIN(1,DAY($A9327)/IF($N9327="Superstore",Settings!$B$5,Settings!$B$4)))</f>
        <v/>
      </c>
      <c r="T9327" s="38">
        <f>IF(OR($B9327="",$G9327="",$S9327=0),"",$G9327/$S9327)</f>
        <v/>
      </c>
      <c r="U9327" s="36">
        <f>IF($T9327="","",IF($T9327&lt;Settings!$B$8,"Critical",IF($T9327&lt;Settings!$B$9,"Semi Critical","Non Critical")))</f>
        <v/>
      </c>
      <c r="V9327" s="28" t="n"/>
      <c r="Z9327">
        <f>IF($B9327="","",IFERROR(VLOOKUP($B9327,'Plan HC for CCA'!$A:$B,2,0),""))</f>
        <v/>
      </c>
      <c r="AA9327">
        <f>IF(OR($B9327="",$Z9327=""),"",IF(N($M9327)&lt;$Z9327,"Delta","No Delta"))</f>
        <v/>
      </c>
      <c r="AB9327">
        <f>IF(OR($B9327="",$Z9327=""),"",MAX(0,$Z9327-N($M9327)))</f>
        <v/>
      </c>
      <c r="AC9327" s="46">
        <f>IF($B9327="","",IFERROR(INDEX('CCA Util %'!$H:$H,MATCH($B9327,'CCA Util %'!$E:$E,0)),""))</f>
        <v/>
      </c>
      <c r="AD9327">
        <f>IF($B9327="","",IFERROR(INDEX('CCA Util %'!$G:$G,MATCH($B9327,'CCA Util %'!$E:$E,0)),""))</f>
        <v/>
      </c>
      <c r="AE9327">
        <f>IF(OR($B9327="",$U9327=""),"",$U9327&amp;" &amp; "&amp;IF(OR($AD9327="",$AD9327=0),"Util NA",$AD9327&amp;" Util"))</f>
        <v/>
      </c>
    </row>
    <row r="9328" ht="15.75" customHeight="1" s="42">
      <c r="A9328" s="41" t="n"/>
      <c r="G9328" s="38" t="n"/>
      <c r="H9328" s="38" t="n"/>
      <c r="I9328" s="38" t="n"/>
      <c r="J9328" s="38" t="n"/>
      <c r="K9328" s="38" t="n"/>
      <c r="L9328" s="38" t="n"/>
      <c r="N9328" s="36">
        <f>IF($B9328="","",IF($C9328="SUPERSTORE","Superstore","DH"))</f>
        <v/>
      </c>
      <c r="O9328" s="36">
        <f>IF($B9328="","",IFERROR(VLOOKUP($B9328,Mapping!$A:$C,2,0),"Not Mapped"))</f>
        <v/>
      </c>
      <c r="P9328" s="36">
        <f>IF($B9328="","",IFERROR(VLOOKUP($B9328,Mapping!$A:$C,3,0),"Not Mapped"))</f>
        <v/>
      </c>
      <c r="Q9328" s="36">
        <f>IF($B9328="","",IFERROR(VLOOKUP($O9328,Leaders!$A:$B,2,0),"Not Mapped"))</f>
        <v/>
      </c>
      <c r="R9328" s="36">
        <f>IF($B9328="","",IF(COUNTIF(Exclusions!$A:$A,$B9328)&gt;0,"Yes","No"))</f>
        <v/>
      </c>
      <c r="S9328" s="38">
        <f>IF($B9328="","",MIN(1,DAY($A9328)/IF($N9328="Superstore",Settings!$B$5,Settings!$B$4)))</f>
        <v/>
      </c>
      <c r="T9328" s="38">
        <f>IF(OR($B9328="",$G9328="",$S9328=0),"",$G9328/$S9328)</f>
        <v/>
      </c>
      <c r="U9328" s="36">
        <f>IF($T9328="","",IF($T9328&lt;Settings!$B$8,"Critical",IF($T9328&lt;Settings!$B$9,"Semi Critical","Non Critical")))</f>
        <v/>
      </c>
      <c r="V9328" s="28" t="n"/>
      <c r="Z9328">
        <f>IF($B9328="","",IFERROR(VLOOKUP($B9328,'Plan HC for CCA'!$A:$B,2,0),""))</f>
        <v/>
      </c>
      <c r="AA9328">
        <f>IF(OR($B9328="",$Z9328=""),"",IF(N($M9328)&lt;$Z9328,"Delta","No Delta"))</f>
        <v/>
      </c>
      <c r="AB9328">
        <f>IF(OR($B9328="",$Z9328=""),"",MAX(0,$Z9328-N($M9328)))</f>
        <v/>
      </c>
      <c r="AC9328" s="46">
        <f>IF($B9328="","",IFERROR(INDEX('CCA Util %'!$H:$H,MATCH($B9328,'CCA Util %'!$E:$E,0)),""))</f>
        <v/>
      </c>
      <c r="AD9328">
        <f>IF($B9328="","",IFERROR(INDEX('CCA Util %'!$G:$G,MATCH($B9328,'CCA Util %'!$E:$E,0)),""))</f>
        <v/>
      </c>
      <c r="AE9328">
        <f>IF(OR($B9328="",$U9328=""),"",$U9328&amp;" &amp; "&amp;IF(OR($AD9328="",$AD9328=0),"Util NA",$AD9328&amp;" Util"))</f>
        <v/>
      </c>
    </row>
    <row r="9329" ht="15.75" customHeight="1" s="42">
      <c r="A9329" s="41" t="n"/>
      <c r="G9329" s="38" t="n"/>
      <c r="H9329" s="38" t="n"/>
      <c r="I9329" s="38" t="n"/>
      <c r="J9329" s="38" t="n"/>
      <c r="K9329" s="38" t="n"/>
      <c r="L9329" s="38" t="n"/>
      <c r="N9329" s="36">
        <f>IF($B9329="","",IF($C9329="SUPERSTORE","Superstore","DH"))</f>
        <v/>
      </c>
      <c r="O9329" s="36">
        <f>IF($B9329="","",IFERROR(VLOOKUP($B9329,Mapping!$A:$C,2,0),"Not Mapped"))</f>
        <v/>
      </c>
      <c r="P9329" s="36">
        <f>IF($B9329="","",IFERROR(VLOOKUP($B9329,Mapping!$A:$C,3,0),"Not Mapped"))</f>
        <v/>
      </c>
      <c r="Q9329" s="36">
        <f>IF($B9329="","",IFERROR(VLOOKUP($O9329,Leaders!$A:$B,2,0),"Not Mapped"))</f>
        <v/>
      </c>
      <c r="R9329" s="36">
        <f>IF($B9329="","",IF(COUNTIF(Exclusions!$A:$A,$B9329)&gt;0,"Yes","No"))</f>
        <v/>
      </c>
      <c r="S9329" s="38">
        <f>IF($B9329="","",MIN(1,DAY($A9329)/IF($N9329="Superstore",Settings!$B$5,Settings!$B$4)))</f>
        <v/>
      </c>
      <c r="T9329" s="38">
        <f>IF(OR($B9329="",$G9329="",$S9329=0),"",$G9329/$S9329)</f>
        <v/>
      </c>
      <c r="U9329" s="36">
        <f>IF($T9329="","",IF($T9329&lt;Settings!$B$8,"Critical",IF($T9329&lt;Settings!$B$9,"Semi Critical","Non Critical")))</f>
        <v/>
      </c>
      <c r="V9329" s="28" t="n"/>
      <c r="Z9329">
        <f>IF($B9329="","",IFERROR(VLOOKUP($B9329,'Plan HC for CCA'!$A:$B,2,0),""))</f>
        <v/>
      </c>
      <c r="AA9329">
        <f>IF(OR($B9329="",$Z9329=""),"",IF(N($M9329)&lt;$Z9329,"Delta","No Delta"))</f>
        <v/>
      </c>
      <c r="AB9329">
        <f>IF(OR($B9329="",$Z9329=""),"",MAX(0,$Z9329-N($M9329)))</f>
        <v/>
      </c>
      <c r="AC9329" s="46">
        <f>IF($B9329="","",IFERROR(INDEX('CCA Util %'!$H:$H,MATCH($B9329,'CCA Util %'!$E:$E,0)),""))</f>
        <v/>
      </c>
      <c r="AD9329">
        <f>IF($B9329="","",IFERROR(INDEX('CCA Util %'!$G:$G,MATCH($B9329,'CCA Util %'!$E:$E,0)),""))</f>
        <v/>
      </c>
      <c r="AE9329">
        <f>IF(OR($B9329="",$U9329=""),"",$U9329&amp;" &amp; "&amp;IF(OR($AD9329="",$AD9329=0),"Util NA",$AD9329&amp;" Util"))</f>
        <v/>
      </c>
    </row>
    <row r="9330" ht="15.75" customHeight="1" s="42">
      <c r="A9330" s="41" t="n"/>
      <c r="G9330" s="38" t="n"/>
      <c r="H9330" s="38" t="n"/>
      <c r="I9330" s="38" t="n"/>
      <c r="J9330" s="38" t="n"/>
      <c r="K9330" s="38" t="n"/>
      <c r="L9330" s="38" t="n"/>
      <c r="N9330" s="36">
        <f>IF($B9330="","",IF($C9330="SUPERSTORE","Superstore","DH"))</f>
        <v/>
      </c>
      <c r="O9330" s="36">
        <f>IF($B9330="","",IFERROR(VLOOKUP($B9330,Mapping!$A:$C,2,0),"Not Mapped"))</f>
        <v/>
      </c>
      <c r="P9330" s="36">
        <f>IF($B9330="","",IFERROR(VLOOKUP($B9330,Mapping!$A:$C,3,0),"Not Mapped"))</f>
        <v/>
      </c>
      <c r="Q9330" s="36">
        <f>IF($B9330="","",IFERROR(VLOOKUP($O9330,Leaders!$A:$B,2,0),"Not Mapped"))</f>
        <v/>
      </c>
      <c r="R9330" s="36">
        <f>IF($B9330="","",IF(COUNTIF(Exclusions!$A:$A,$B9330)&gt;0,"Yes","No"))</f>
        <v/>
      </c>
      <c r="S9330" s="38">
        <f>IF($B9330="","",MIN(1,DAY($A9330)/IF($N9330="Superstore",Settings!$B$5,Settings!$B$4)))</f>
        <v/>
      </c>
      <c r="T9330" s="38">
        <f>IF(OR($B9330="",$G9330="",$S9330=0),"",$G9330/$S9330)</f>
        <v/>
      </c>
      <c r="U9330" s="36">
        <f>IF($T9330="","",IF($T9330&lt;Settings!$B$8,"Critical",IF($T9330&lt;Settings!$B$9,"Semi Critical","Non Critical")))</f>
        <v/>
      </c>
      <c r="V9330" s="28" t="n"/>
      <c r="Z9330">
        <f>IF($B9330="","",IFERROR(VLOOKUP($B9330,'Plan HC for CCA'!$A:$B,2,0),""))</f>
        <v/>
      </c>
      <c r="AA9330">
        <f>IF(OR($B9330="",$Z9330=""),"",IF(N($M9330)&lt;$Z9330,"Delta","No Delta"))</f>
        <v/>
      </c>
      <c r="AB9330">
        <f>IF(OR($B9330="",$Z9330=""),"",MAX(0,$Z9330-N($M9330)))</f>
        <v/>
      </c>
      <c r="AC9330" s="46">
        <f>IF($B9330="","",IFERROR(INDEX('CCA Util %'!$H:$H,MATCH($B9330,'CCA Util %'!$E:$E,0)),""))</f>
        <v/>
      </c>
      <c r="AD9330">
        <f>IF($B9330="","",IFERROR(INDEX('CCA Util %'!$G:$G,MATCH($B9330,'CCA Util %'!$E:$E,0)),""))</f>
        <v/>
      </c>
      <c r="AE9330">
        <f>IF(OR($B9330="",$U9330=""),"",$U9330&amp;" &amp; "&amp;IF(OR($AD9330="",$AD9330=0),"Util NA",$AD9330&amp;" Util"))</f>
        <v/>
      </c>
    </row>
    <row r="9331" ht="15.75" customHeight="1" s="42">
      <c r="A9331" s="41" t="n"/>
      <c r="G9331" s="38" t="n"/>
      <c r="H9331" s="38" t="n"/>
      <c r="I9331" s="38" t="n"/>
      <c r="J9331" s="38" t="n"/>
      <c r="K9331" s="38" t="n"/>
      <c r="L9331" s="38" t="n"/>
      <c r="N9331" s="36">
        <f>IF($B9331="","",IF($C9331="SUPERSTORE","Superstore","DH"))</f>
        <v/>
      </c>
      <c r="O9331" s="36">
        <f>IF($B9331="","",IFERROR(VLOOKUP($B9331,Mapping!$A:$C,2,0),"Not Mapped"))</f>
        <v/>
      </c>
      <c r="P9331" s="36">
        <f>IF($B9331="","",IFERROR(VLOOKUP($B9331,Mapping!$A:$C,3,0),"Not Mapped"))</f>
        <v/>
      </c>
      <c r="Q9331" s="36">
        <f>IF($B9331="","",IFERROR(VLOOKUP($O9331,Leaders!$A:$B,2,0),"Not Mapped"))</f>
        <v/>
      </c>
      <c r="R9331" s="36">
        <f>IF($B9331="","",IF(COUNTIF(Exclusions!$A:$A,$B9331)&gt;0,"Yes","No"))</f>
        <v/>
      </c>
      <c r="S9331" s="38">
        <f>IF($B9331="","",MIN(1,DAY($A9331)/IF($N9331="Superstore",Settings!$B$5,Settings!$B$4)))</f>
        <v/>
      </c>
      <c r="T9331" s="38">
        <f>IF(OR($B9331="",$G9331="",$S9331=0),"",$G9331/$S9331)</f>
        <v/>
      </c>
      <c r="U9331" s="36">
        <f>IF($T9331="","",IF($T9331&lt;Settings!$B$8,"Critical",IF($T9331&lt;Settings!$B$9,"Semi Critical","Non Critical")))</f>
        <v/>
      </c>
      <c r="V9331" s="28" t="n"/>
      <c r="Z9331">
        <f>IF($B9331="","",IFERROR(VLOOKUP($B9331,'Plan HC for CCA'!$A:$B,2,0),""))</f>
        <v/>
      </c>
      <c r="AA9331">
        <f>IF(OR($B9331="",$Z9331=""),"",IF(N($M9331)&lt;$Z9331,"Delta","No Delta"))</f>
        <v/>
      </c>
      <c r="AB9331">
        <f>IF(OR($B9331="",$Z9331=""),"",MAX(0,$Z9331-N($M9331)))</f>
        <v/>
      </c>
      <c r="AC9331" s="46">
        <f>IF($B9331="","",IFERROR(INDEX('CCA Util %'!$H:$H,MATCH($B9331,'CCA Util %'!$E:$E,0)),""))</f>
        <v/>
      </c>
      <c r="AD9331">
        <f>IF($B9331="","",IFERROR(INDEX('CCA Util %'!$G:$G,MATCH($B9331,'CCA Util %'!$E:$E,0)),""))</f>
        <v/>
      </c>
      <c r="AE9331">
        <f>IF(OR($B9331="",$U9331=""),"",$U9331&amp;" &amp; "&amp;IF(OR($AD9331="",$AD9331=0),"Util NA",$AD9331&amp;" Util"))</f>
        <v/>
      </c>
    </row>
    <row r="9332" ht="15.75" customHeight="1" s="42">
      <c r="A9332" s="41" t="n"/>
      <c r="G9332" s="38" t="n"/>
      <c r="H9332" s="38" t="n"/>
      <c r="I9332" s="38" t="n"/>
      <c r="J9332" s="38" t="n"/>
      <c r="K9332" s="38" t="n"/>
      <c r="L9332" s="38" t="n"/>
      <c r="N9332" s="36">
        <f>IF($B9332="","",IF($C9332="SUPERSTORE","Superstore","DH"))</f>
        <v/>
      </c>
      <c r="O9332" s="36">
        <f>IF($B9332="","",IFERROR(VLOOKUP($B9332,Mapping!$A:$C,2,0),"Not Mapped"))</f>
        <v/>
      </c>
      <c r="P9332" s="36">
        <f>IF($B9332="","",IFERROR(VLOOKUP($B9332,Mapping!$A:$C,3,0),"Not Mapped"))</f>
        <v/>
      </c>
      <c r="Q9332" s="36">
        <f>IF($B9332="","",IFERROR(VLOOKUP($O9332,Leaders!$A:$B,2,0),"Not Mapped"))</f>
        <v/>
      </c>
      <c r="R9332" s="36">
        <f>IF($B9332="","",IF(COUNTIF(Exclusions!$A:$A,$B9332)&gt;0,"Yes","No"))</f>
        <v/>
      </c>
      <c r="S9332" s="38">
        <f>IF($B9332="","",MIN(1,DAY($A9332)/IF($N9332="Superstore",Settings!$B$5,Settings!$B$4)))</f>
        <v/>
      </c>
      <c r="T9332" s="38">
        <f>IF(OR($B9332="",$G9332="",$S9332=0),"",$G9332/$S9332)</f>
        <v/>
      </c>
      <c r="U9332" s="36">
        <f>IF($T9332="","",IF($T9332&lt;Settings!$B$8,"Critical",IF($T9332&lt;Settings!$B$9,"Semi Critical","Non Critical")))</f>
        <v/>
      </c>
      <c r="V9332" s="28" t="n"/>
      <c r="Z9332">
        <f>IF($B9332="","",IFERROR(VLOOKUP($B9332,'Plan HC for CCA'!$A:$B,2,0),""))</f>
        <v/>
      </c>
      <c r="AA9332">
        <f>IF(OR($B9332="",$Z9332=""),"",IF(N($M9332)&lt;$Z9332,"Delta","No Delta"))</f>
        <v/>
      </c>
      <c r="AB9332">
        <f>IF(OR($B9332="",$Z9332=""),"",MAX(0,$Z9332-N($M9332)))</f>
        <v/>
      </c>
      <c r="AC9332" s="46">
        <f>IF($B9332="","",IFERROR(INDEX('CCA Util %'!$H:$H,MATCH($B9332,'CCA Util %'!$E:$E,0)),""))</f>
        <v/>
      </c>
      <c r="AD9332">
        <f>IF($B9332="","",IFERROR(INDEX('CCA Util %'!$G:$G,MATCH($B9332,'CCA Util %'!$E:$E,0)),""))</f>
        <v/>
      </c>
      <c r="AE9332">
        <f>IF(OR($B9332="",$U9332=""),"",$U9332&amp;" &amp; "&amp;IF(OR($AD9332="",$AD9332=0),"Util NA",$AD9332&amp;" Util"))</f>
        <v/>
      </c>
    </row>
    <row r="9333" ht="15.75" customHeight="1" s="42">
      <c r="A9333" s="41" t="n"/>
      <c r="G9333" s="38" t="n"/>
      <c r="H9333" s="38" t="n"/>
      <c r="I9333" s="38" t="n"/>
      <c r="J9333" s="38" t="n"/>
      <c r="K9333" s="38" t="n"/>
      <c r="L9333" s="38" t="n"/>
      <c r="N9333" s="36">
        <f>IF($B9333="","",IF($C9333="SUPERSTORE","Superstore","DH"))</f>
        <v/>
      </c>
      <c r="O9333" s="36">
        <f>IF($B9333="","",IFERROR(VLOOKUP($B9333,Mapping!$A:$C,2,0),"Not Mapped"))</f>
        <v/>
      </c>
      <c r="P9333" s="36">
        <f>IF($B9333="","",IFERROR(VLOOKUP($B9333,Mapping!$A:$C,3,0),"Not Mapped"))</f>
        <v/>
      </c>
      <c r="Q9333" s="36">
        <f>IF($B9333="","",IFERROR(VLOOKUP($O9333,Leaders!$A:$B,2,0),"Not Mapped"))</f>
        <v/>
      </c>
      <c r="R9333" s="36">
        <f>IF($B9333="","",IF(COUNTIF(Exclusions!$A:$A,$B9333)&gt;0,"Yes","No"))</f>
        <v/>
      </c>
      <c r="S9333" s="38">
        <f>IF($B9333="","",MIN(1,DAY($A9333)/IF($N9333="Superstore",Settings!$B$5,Settings!$B$4)))</f>
        <v/>
      </c>
      <c r="T9333" s="38">
        <f>IF(OR($B9333="",$G9333="",$S9333=0),"",$G9333/$S9333)</f>
        <v/>
      </c>
      <c r="U9333" s="36">
        <f>IF($T9333="","",IF($T9333&lt;Settings!$B$8,"Critical",IF($T9333&lt;Settings!$B$9,"Semi Critical","Non Critical")))</f>
        <v/>
      </c>
      <c r="V9333" s="28" t="n"/>
      <c r="Z9333">
        <f>IF($B9333="","",IFERROR(VLOOKUP($B9333,'Plan HC for CCA'!$A:$B,2,0),""))</f>
        <v/>
      </c>
      <c r="AA9333">
        <f>IF(OR($B9333="",$Z9333=""),"",IF(N($M9333)&lt;$Z9333,"Delta","No Delta"))</f>
        <v/>
      </c>
      <c r="AB9333">
        <f>IF(OR($B9333="",$Z9333=""),"",MAX(0,$Z9333-N($M9333)))</f>
        <v/>
      </c>
      <c r="AC9333" s="46">
        <f>IF($B9333="","",IFERROR(INDEX('CCA Util %'!$H:$H,MATCH($B9333,'CCA Util %'!$E:$E,0)),""))</f>
        <v/>
      </c>
      <c r="AD9333">
        <f>IF($B9333="","",IFERROR(INDEX('CCA Util %'!$G:$G,MATCH($B9333,'CCA Util %'!$E:$E,0)),""))</f>
        <v/>
      </c>
      <c r="AE9333">
        <f>IF(OR($B9333="",$U9333=""),"",$U9333&amp;" &amp; "&amp;IF(OR($AD9333="",$AD9333=0),"Util NA",$AD9333&amp;" Util"))</f>
        <v/>
      </c>
    </row>
    <row r="9334" ht="15.75" customHeight="1" s="42">
      <c r="A9334" s="41" t="n"/>
      <c r="G9334" s="38" t="n"/>
      <c r="H9334" s="38" t="n"/>
      <c r="I9334" s="38" t="n"/>
      <c r="J9334" s="38" t="n"/>
      <c r="K9334" s="38" t="n"/>
      <c r="L9334" s="38" t="n"/>
      <c r="N9334" s="36">
        <f>IF($B9334="","",IF($C9334="SUPERSTORE","Superstore","DH"))</f>
        <v/>
      </c>
      <c r="O9334" s="36">
        <f>IF($B9334="","",IFERROR(VLOOKUP($B9334,Mapping!$A:$C,2,0),"Not Mapped"))</f>
        <v/>
      </c>
      <c r="P9334" s="36">
        <f>IF($B9334="","",IFERROR(VLOOKUP($B9334,Mapping!$A:$C,3,0),"Not Mapped"))</f>
        <v/>
      </c>
      <c r="Q9334" s="36">
        <f>IF($B9334="","",IFERROR(VLOOKUP($O9334,Leaders!$A:$B,2,0),"Not Mapped"))</f>
        <v/>
      </c>
      <c r="R9334" s="36">
        <f>IF($B9334="","",IF(COUNTIF(Exclusions!$A:$A,$B9334)&gt;0,"Yes","No"))</f>
        <v/>
      </c>
      <c r="S9334" s="38">
        <f>IF($B9334="","",MIN(1,DAY($A9334)/IF($N9334="Superstore",Settings!$B$5,Settings!$B$4)))</f>
        <v/>
      </c>
      <c r="T9334" s="38">
        <f>IF(OR($B9334="",$G9334="",$S9334=0),"",$G9334/$S9334)</f>
        <v/>
      </c>
      <c r="U9334" s="36">
        <f>IF($T9334="","",IF($T9334&lt;Settings!$B$8,"Critical",IF($T9334&lt;Settings!$B$9,"Semi Critical","Non Critical")))</f>
        <v/>
      </c>
      <c r="V9334" s="28" t="n"/>
      <c r="Z9334">
        <f>IF($B9334="","",IFERROR(VLOOKUP($B9334,'Plan HC for CCA'!$A:$B,2,0),""))</f>
        <v/>
      </c>
      <c r="AA9334">
        <f>IF(OR($B9334="",$Z9334=""),"",IF(N($M9334)&lt;$Z9334,"Delta","No Delta"))</f>
        <v/>
      </c>
      <c r="AB9334">
        <f>IF(OR($B9334="",$Z9334=""),"",MAX(0,$Z9334-N($M9334)))</f>
        <v/>
      </c>
      <c r="AC9334" s="46">
        <f>IF($B9334="","",IFERROR(INDEX('CCA Util %'!$H:$H,MATCH($B9334,'CCA Util %'!$E:$E,0)),""))</f>
        <v/>
      </c>
      <c r="AD9334">
        <f>IF($B9334="","",IFERROR(INDEX('CCA Util %'!$G:$G,MATCH($B9334,'CCA Util %'!$E:$E,0)),""))</f>
        <v/>
      </c>
      <c r="AE9334">
        <f>IF(OR($B9334="",$U9334=""),"",$U9334&amp;" &amp; "&amp;IF(OR($AD9334="",$AD9334=0),"Util NA",$AD9334&amp;" Util"))</f>
        <v/>
      </c>
    </row>
    <row r="9335" ht="15.75" customHeight="1" s="42">
      <c r="A9335" s="41" t="n"/>
      <c r="G9335" s="38" t="n"/>
      <c r="H9335" s="38" t="n"/>
      <c r="I9335" s="38" t="n"/>
      <c r="J9335" s="38" t="n"/>
      <c r="K9335" s="38" t="n"/>
      <c r="L9335" s="38" t="n"/>
      <c r="N9335" s="36">
        <f>IF($B9335="","",IF($C9335="SUPERSTORE","Superstore","DH"))</f>
        <v/>
      </c>
      <c r="O9335" s="36">
        <f>IF($B9335="","",IFERROR(VLOOKUP($B9335,Mapping!$A:$C,2,0),"Not Mapped"))</f>
        <v/>
      </c>
      <c r="P9335" s="36">
        <f>IF($B9335="","",IFERROR(VLOOKUP($B9335,Mapping!$A:$C,3,0),"Not Mapped"))</f>
        <v/>
      </c>
      <c r="Q9335" s="36">
        <f>IF($B9335="","",IFERROR(VLOOKUP($O9335,Leaders!$A:$B,2,0),"Not Mapped"))</f>
        <v/>
      </c>
      <c r="R9335" s="36">
        <f>IF($B9335="","",IF(COUNTIF(Exclusions!$A:$A,$B9335)&gt;0,"Yes","No"))</f>
        <v/>
      </c>
      <c r="S9335" s="38">
        <f>IF($B9335="","",MIN(1,DAY($A9335)/IF($N9335="Superstore",Settings!$B$5,Settings!$B$4)))</f>
        <v/>
      </c>
      <c r="T9335" s="38">
        <f>IF(OR($B9335="",$G9335="",$S9335=0),"",$G9335/$S9335)</f>
        <v/>
      </c>
      <c r="U9335" s="36">
        <f>IF($T9335="","",IF($T9335&lt;Settings!$B$8,"Critical",IF($T9335&lt;Settings!$B$9,"Semi Critical","Non Critical")))</f>
        <v/>
      </c>
      <c r="V9335" s="28" t="n"/>
      <c r="Z9335">
        <f>IF($B9335="","",IFERROR(VLOOKUP($B9335,'Plan HC for CCA'!$A:$B,2,0),""))</f>
        <v/>
      </c>
      <c r="AA9335">
        <f>IF(OR($B9335="",$Z9335=""),"",IF(N($M9335)&lt;$Z9335,"Delta","No Delta"))</f>
        <v/>
      </c>
      <c r="AB9335">
        <f>IF(OR($B9335="",$Z9335=""),"",MAX(0,$Z9335-N($M9335)))</f>
        <v/>
      </c>
      <c r="AC9335" s="46">
        <f>IF($B9335="","",IFERROR(INDEX('CCA Util %'!$H:$H,MATCH($B9335,'CCA Util %'!$E:$E,0)),""))</f>
        <v/>
      </c>
      <c r="AD9335">
        <f>IF($B9335="","",IFERROR(INDEX('CCA Util %'!$G:$G,MATCH($B9335,'CCA Util %'!$E:$E,0)),""))</f>
        <v/>
      </c>
      <c r="AE9335">
        <f>IF(OR($B9335="",$U9335=""),"",$U9335&amp;" &amp; "&amp;IF(OR($AD9335="",$AD9335=0),"Util NA",$AD9335&amp;" Util"))</f>
        <v/>
      </c>
    </row>
    <row r="9336" ht="15.75" customHeight="1" s="42">
      <c r="A9336" s="41" t="n"/>
      <c r="G9336" s="38" t="n"/>
      <c r="H9336" s="38" t="n"/>
      <c r="I9336" s="38" t="n"/>
      <c r="J9336" s="38" t="n"/>
      <c r="K9336" s="38" t="n"/>
      <c r="L9336" s="38" t="n"/>
      <c r="N9336" s="36">
        <f>IF($B9336="","",IF($C9336="SUPERSTORE","Superstore","DH"))</f>
        <v/>
      </c>
      <c r="O9336" s="36">
        <f>IF($B9336="","",IFERROR(VLOOKUP($B9336,Mapping!$A:$C,2,0),"Not Mapped"))</f>
        <v/>
      </c>
      <c r="P9336" s="36">
        <f>IF($B9336="","",IFERROR(VLOOKUP($B9336,Mapping!$A:$C,3,0),"Not Mapped"))</f>
        <v/>
      </c>
      <c r="Q9336" s="36">
        <f>IF($B9336="","",IFERROR(VLOOKUP($O9336,Leaders!$A:$B,2,0),"Not Mapped"))</f>
        <v/>
      </c>
      <c r="R9336" s="36">
        <f>IF($B9336="","",IF(COUNTIF(Exclusions!$A:$A,$B9336)&gt;0,"Yes","No"))</f>
        <v/>
      </c>
      <c r="S9336" s="38">
        <f>IF($B9336="","",MIN(1,DAY($A9336)/IF($N9336="Superstore",Settings!$B$5,Settings!$B$4)))</f>
        <v/>
      </c>
      <c r="T9336" s="38">
        <f>IF(OR($B9336="",$G9336="",$S9336=0),"",$G9336/$S9336)</f>
        <v/>
      </c>
      <c r="U9336" s="36">
        <f>IF($T9336="","",IF($T9336&lt;Settings!$B$8,"Critical",IF($T9336&lt;Settings!$B$9,"Semi Critical","Non Critical")))</f>
        <v/>
      </c>
      <c r="V9336" s="28" t="n"/>
      <c r="Z9336">
        <f>IF($B9336="","",IFERROR(VLOOKUP($B9336,'Plan HC for CCA'!$A:$B,2,0),""))</f>
        <v/>
      </c>
      <c r="AA9336">
        <f>IF(OR($B9336="",$Z9336=""),"",IF(N($M9336)&lt;$Z9336,"Delta","No Delta"))</f>
        <v/>
      </c>
      <c r="AB9336">
        <f>IF(OR($B9336="",$Z9336=""),"",MAX(0,$Z9336-N($M9336)))</f>
        <v/>
      </c>
      <c r="AC9336" s="46">
        <f>IF($B9336="","",IFERROR(INDEX('CCA Util %'!$H:$H,MATCH($B9336,'CCA Util %'!$E:$E,0)),""))</f>
        <v/>
      </c>
      <c r="AD9336">
        <f>IF($B9336="","",IFERROR(INDEX('CCA Util %'!$G:$G,MATCH($B9336,'CCA Util %'!$E:$E,0)),""))</f>
        <v/>
      </c>
      <c r="AE9336">
        <f>IF(OR($B9336="",$U9336=""),"",$U9336&amp;" &amp; "&amp;IF(OR($AD9336="",$AD9336=0),"Util NA",$AD9336&amp;" Util"))</f>
        <v/>
      </c>
    </row>
    <row r="9337" ht="15.75" customHeight="1" s="42">
      <c r="A9337" s="41" t="n"/>
      <c r="G9337" s="38" t="n"/>
      <c r="H9337" s="38" t="n"/>
      <c r="I9337" s="38" t="n"/>
      <c r="J9337" s="38" t="n"/>
      <c r="K9337" s="38" t="n"/>
      <c r="L9337" s="38" t="n"/>
      <c r="N9337" s="36">
        <f>IF($B9337="","",IF($C9337="SUPERSTORE","Superstore","DH"))</f>
        <v/>
      </c>
      <c r="O9337" s="36">
        <f>IF($B9337="","",IFERROR(VLOOKUP($B9337,Mapping!$A:$C,2,0),"Not Mapped"))</f>
        <v/>
      </c>
      <c r="P9337" s="36">
        <f>IF($B9337="","",IFERROR(VLOOKUP($B9337,Mapping!$A:$C,3,0),"Not Mapped"))</f>
        <v/>
      </c>
      <c r="Q9337" s="36">
        <f>IF($B9337="","",IFERROR(VLOOKUP($O9337,Leaders!$A:$B,2,0),"Not Mapped"))</f>
        <v/>
      </c>
      <c r="R9337" s="36">
        <f>IF($B9337="","",IF(COUNTIF(Exclusions!$A:$A,$B9337)&gt;0,"Yes","No"))</f>
        <v/>
      </c>
      <c r="S9337" s="38">
        <f>IF($B9337="","",MIN(1,DAY($A9337)/IF($N9337="Superstore",Settings!$B$5,Settings!$B$4)))</f>
        <v/>
      </c>
      <c r="T9337" s="38">
        <f>IF(OR($B9337="",$G9337="",$S9337=0),"",$G9337/$S9337)</f>
        <v/>
      </c>
      <c r="U9337" s="36">
        <f>IF($T9337="","",IF($T9337&lt;Settings!$B$8,"Critical",IF($T9337&lt;Settings!$B$9,"Semi Critical","Non Critical")))</f>
        <v/>
      </c>
      <c r="V9337" s="28" t="n"/>
      <c r="Z9337">
        <f>IF($B9337="","",IFERROR(VLOOKUP($B9337,'Plan HC for CCA'!$A:$B,2,0),""))</f>
        <v/>
      </c>
      <c r="AA9337">
        <f>IF(OR($B9337="",$Z9337=""),"",IF(N($M9337)&lt;$Z9337,"Delta","No Delta"))</f>
        <v/>
      </c>
      <c r="AB9337">
        <f>IF(OR($B9337="",$Z9337=""),"",MAX(0,$Z9337-N($M9337)))</f>
        <v/>
      </c>
      <c r="AC9337" s="46">
        <f>IF($B9337="","",IFERROR(INDEX('CCA Util %'!$H:$H,MATCH($B9337,'CCA Util %'!$E:$E,0)),""))</f>
        <v/>
      </c>
      <c r="AD9337">
        <f>IF($B9337="","",IFERROR(INDEX('CCA Util %'!$G:$G,MATCH($B9337,'CCA Util %'!$E:$E,0)),""))</f>
        <v/>
      </c>
      <c r="AE9337">
        <f>IF(OR($B9337="",$U9337=""),"",$U9337&amp;" &amp; "&amp;IF(OR($AD9337="",$AD9337=0),"Util NA",$AD9337&amp;" Util"))</f>
        <v/>
      </c>
    </row>
    <row r="9338" ht="15.75" customHeight="1" s="42">
      <c r="A9338" s="41" t="n"/>
      <c r="G9338" s="38" t="n"/>
      <c r="H9338" s="38" t="n"/>
      <c r="I9338" s="38" t="n"/>
      <c r="J9338" s="38" t="n"/>
      <c r="K9338" s="38" t="n"/>
      <c r="L9338" s="38" t="n"/>
      <c r="N9338" s="36">
        <f>IF($B9338="","",IF($C9338="SUPERSTORE","Superstore","DH"))</f>
        <v/>
      </c>
      <c r="O9338" s="36">
        <f>IF($B9338="","",IFERROR(VLOOKUP($B9338,Mapping!$A:$C,2,0),"Not Mapped"))</f>
        <v/>
      </c>
      <c r="P9338" s="36">
        <f>IF($B9338="","",IFERROR(VLOOKUP($B9338,Mapping!$A:$C,3,0),"Not Mapped"))</f>
        <v/>
      </c>
      <c r="Q9338" s="36">
        <f>IF($B9338="","",IFERROR(VLOOKUP($O9338,Leaders!$A:$B,2,0),"Not Mapped"))</f>
        <v/>
      </c>
      <c r="R9338" s="36">
        <f>IF($B9338="","",IF(COUNTIF(Exclusions!$A:$A,$B9338)&gt;0,"Yes","No"))</f>
        <v/>
      </c>
      <c r="S9338" s="38">
        <f>IF($B9338="","",MIN(1,DAY($A9338)/IF($N9338="Superstore",Settings!$B$5,Settings!$B$4)))</f>
        <v/>
      </c>
      <c r="T9338" s="38">
        <f>IF(OR($B9338="",$G9338="",$S9338=0),"",$G9338/$S9338)</f>
        <v/>
      </c>
      <c r="U9338" s="36">
        <f>IF($T9338="","",IF($T9338&lt;Settings!$B$8,"Critical",IF($T9338&lt;Settings!$B$9,"Semi Critical","Non Critical")))</f>
        <v/>
      </c>
      <c r="V9338" s="28" t="n"/>
      <c r="Z9338">
        <f>IF($B9338="","",IFERROR(VLOOKUP($B9338,'Plan HC for CCA'!$A:$B,2,0),""))</f>
        <v/>
      </c>
      <c r="AA9338">
        <f>IF(OR($B9338="",$Z9338=""),"",IF(N($M9338)&lt;$Z9338,"Delta","No Delta"))</f>
        <v/>
      </c>
      <c r="AB9338">
        <f>IF(OR($B9338="",$Z9338=""),"",MAX(0,$Z9338-N($M9338)))</f>
        <v/>
      </c>
      <c r="AC9338" s="46">
        <f>IF($B9338="","",IFERROR(INDEX('CCA Util %'!$H:$H,MATCH($B9338,'CCA Util %'!$E:$E,0)),""))</f>
        <v/>
      </c>
      <c r="AD9338">
        <f>IF($B9338="","",IFERROR(INDEX('CCA Util %'!$G:$G,MATCH($B9338,'CCA Util %'!$E:$E,0)),""))</f>
        <v/>
      </c>
      <c r="AE9338">
        <f>IF(OR($B9338="",$U9338=""),"",$U9338&amp;" &amp; "&amp;IF(OR($AD9338="",$AD9338=0),"Util NA",$AD9338&amp;" Util"))</f>
        <v/>
      </c>
    </row>
    <row r="9339" ht="15.75" customHeight="1" s="42">
      <c r="A9339" s="41" t="n"/>
      <c r="G9339" s="38" t="n"/>
      <c r="H9339" s="38" t="n"/>
      <c r="I9339" s="38" t="n"/>
      <c r="J9339" s="38" t="n"/>
      <c r="K9339" s="38" t="n"/>
      <c r="L9339" s="38" t="n"/>
      <c r="N9339" s="36">
        <f>IF($B9339="","",IF($C9339="SUPERSTORE","Superstore","DH"))</f>
        <v/>
      </c>
      <c r="O9339" s="36">
        <f>IF($B9339="","",IFERROR(VLOOKUP($B9339,Mapping!$A:$C,2,0),"Not Mapped"))</f>
        <v/>
      </c>
      <c r="P9339" s="36">
        <f>IF($B9339="","",IFERROR(VLOOKUP($B9339,Mapping!$A:$C,3,0),"Not Mapped"))</f>
        <v/>
      </c>
      <c r="Q9339" s="36">
        <f>IF($B9339="","",IFERROR(VLOOKUP($O9339,Leaders!$A:$B,2,0),"Not Mapped"))</f>
        <v/>
      </c>
      <c r="R9339" s="36">
        <f>IF($B9339="","",IF(COUNTIF(Exclusions!$A:$A,$B9339)&gt;0,"Yes","No"))</f>
        <v/>
      </c>
      <c r="S9339" s="38">
        <f>IF($B9339="","",MIN(1,DAY($A9339)/IF($N9339="Superstore",Settings!$B$5,Settings!$B$4)))</f>
        <v/>
      </c>
      <c r="T9339" s="38">
        <f>IF(OR($B9339="",$G9339="",$S9339=0),"",$G9339/$S9339)</f>
        <v/>
      </c>
      <c r="U9339" s="36">
        <f>IF($T9339="","",IF($T9339&lt;Settings!$B$8,"Critical",IF($T9339&lt;Settings!$B$9,"Semi Critical","Non Critical")))</f>
        <v/>
      </c>
      <c r="V9339" s="28" t="n"/>
      <c r="Z9339">
        <f>IF($B9339="","",IFERROR(VLOOKUP($B9339,'Plan HC for CCA'!$A:$B,2,0),""))</f>
        <v/>
      </c>
      <c r="AA9339">
        <f>IF(OR($B9339="",$Z9339=""),"",IF(N($M9339)&lt;$Z9339,"Delta","No Delta"))</f>
        <v/>
      </c>
      <c r="AB9339">
        <f>IF(OR($B9339="",$Z9339=""),"",MAX(0,$Z9339-N($M9339)))</f>
        <v/>
      </c>
      <c r="AC9339" s="46">
        <f>IF($B9339="","",IFERROR(INDEX('CCA Util %'!$H:$H,MATCH($B9339,'CCA Util %'!$E:$E,0)),""))</f>
        <v/>
      </c>
      <c r="AD9339">
        <f>IF($B9339="","",IFERROR(INDEX('CCA Util %'!$G:$G,MATCH($B9339,'CCA Util %'!$E:$E,0)),""))</f>
        <v/>
      </c>
      <c r="AE9339">
        <f>IF(OR($B9339="",$U9339=""),"",$U9339&amp;" &amp; "&amp;IF(OR($AD9339="",$AD9339=0),"Util NA",$AD9339&amp;" Util"))</f>
        <v/>
      </c>
    </row>
    <row r="9340" ht="15.75" customHeight="1" s="42">
      <c r="A9340" s="41" t="n"/>
      <c r="G9340" s="38" t="n"/>
      <c r="H9340" s="38" t="n"/>
      <c r="I9340" s="38" t="n"/>
      <c r="J9340" s="38" t="n"/>
      <c r="K9340" s="38" t="n"/>
      <c r="L9340" s="38" t="n"/>
      <c r="N9340" s="36">
        <f>IF($B9340="","",IF($C9340="SUPERSTORE","Superstore","DH"))</f>
        <v/>
      </c>
      <c r="O9340" s="36">
        <f>IF($B9340="","",IFERROR(VLOOKUP($B9340,Mapping!$A:$C,2,0),"Not Mapped"))</f>
        <v/>
      </c>
      <c r="P9340" s="36">
        <f>IF($B9340="","",IFERROR(VLOOKUP($B9340,Mapping!$A:$C,3,0),"Not Mapped"))</f>
        <v/>
      </c>
      <c r="Q9340" s="36">
        <f>IF($B9340="","",IFERROR(VLOOKUP($O9340,Leaders!$A:$B,2,0),"Not Mapped"))</f>
        <v/>
      </c>
      <c r="R9340" s="36">
        <f>IF($B9340="","",IF(COUNTIF(Exclusions!$A:$A,$B9340)&gt;0,"Yes","No"))</f>
        <v/>
      </c>
      <c r="S9340" s="38">
        <f>IF($B9340="","",MIN(1,DAY($A9340)/IF($N9340="Superstore",Settings!$B$5,Settings!$B$4)))</f>
        <v/>
      </c>
      <c r="T9340" s="38">
        <f>IF(OR($B9340="",$G9340="",$S9340=0),"",$G9340/$S9340)</f>
        <v/>
      </c>
      <c r="U9340" s="36">
        <f>IF($T9340="","",IF($T9340&lt;Settings!$B$8,"Critical",IF($T9340&lt;Settings!$B$9,"Semi Critical","Non Critical")))</f>
        <v/>
      </c>
      <c r="V9340" s="28" t="n"/>
      <c r="Z9340">
        <f>IF($B9340="","",IFERROR(VLOOKUP($B9340,'Plan HC for CCA'!$A:$B,2,0),""))</f>
        <v/>
      </c>
      <c r="AA9340">
        <f>IF(OR($B9340="",$Z9340=""),"",IF(N($M9340)&lt;$Z9340,"Delta","No Delta"))</f>
        <v/>
      </c>
      <c r="AB9340">
        <f>IF(OR($B9340="",$Z9340=""),"",MAX(0,$Z9340-N($M9340)))</f>
        <v/>
      </c>
      <c r="AC9340" s="46">
        <f>IF($B9340="","",IFERROR(INDEX('CCA Util %'!$H:$H,MATCH($B9340,'CCA Util %'!$E:$E,0)),""))</f>
        <v/>
      </c>
      <c r="AD9340">
        <f>IF($B9340="","",IFERROR(INDEX('CCA Util %'!$G:$G,MATCH($B9340,'CCA Util %'!$E:$E,0)),""))</f>
        <v/>
      </c>
      <c r="AE9340">
        <f>IF(OR($B9340="",$U9340=""),"",$U9340&amp;" &amp; "&amp;IF(OR($AD9340="",$AD9340=0),"Util NA",$AD9340&amp;" Util"))</f>
        <v/>
      </c>
    </row>
    <row r="9341" ht="15.75" customHeight="1" s="42">
      <c r="A9341" s="41" t="n"/>
      <c r="G9341" s="38" t="n"/>
      <c r="H9341" s="38" t="n"/>
      <c r="I9341" s="38" t="n"/>
      <c r="J9341" s="38" t="n"/>
      <c r="K9341" s="38" t="n"/>
      <c r="L9341" s="38" t="n"/>
      <c r="N9341" s="36">
        <f>IF($B9341="","",IF($C9341="SUPERSTORE","Superstore","DH"))</f>
        <v/>
      </c>
      <c r="O9341" s="36">
        <f>IF($B9341="","",IFERROR(VLOOKUP($B9341,Mapping!$A:$C,2,0),"Not Mapped"))</f>
        <v/>
      </c>
      <c r="P9341" s="36">
        <f>IF($B9341="","",IFERROR(VLOOKUP($B9341,Mapping!$A:$C,3,0),"Not Mapped"))</f>
        <v/>
      </c>
      <c r="Q9341" s="36">
        <f>IF($B9341="","",IFERROR(VLOOKUP($O9341,Leaders!$A:$B,2,0),"Not Mapped"))</f>
        <v/>
      </c>
      <c r="R9341" s="36">
        <f>IF($B9341="","",IF(COUNTIF(Exclusions!$A:$A,$B9341)&gt;0,"Yes","No"))</f>
        <v/>
      </c>
      <c r="S9341" s="38">
        <f>IF($B9341="","",MIN(1,DAY($A9341)/IF($N9341="Superstore",Settings!$B$5,Settings!$B$4)))</f>
        <v/>
      </c>
      <c r="T9341" s="38">
        <f>IF(OR($B9341="",$G9341="",$S9341=0),"",$G9341/$S9341)</f>
        <v/>
      </c>
      <c r="U9341" s="36">
        <f>IF($T9341="","",IF($T9341&lt;Settings!$B$8,"Critical",IF($T9341&lt;Settings!$B$9,"Semi Critical","Non Critical")))</f>
        <v/>
      </c>
      <c r="V9341" s="28" t="n"/>
      <c r="Z9341">
        <f>IF($B9341="","",IFERROR(VLOOKUP($B9341,'Plan HC for CCA'!$A:$B,2,0),""))</f>
        <v/>
      </c>
      <c r="AA9341">
        <f>IF(OR($B9341="",$Z9341=""),"",IF(N($M9341)&lt;$Z9341,"Delta","No Delta"))</f>
        <v/>
      </c>
      <c r="AB9341">
        <f>IF(OR($B9341="",$Z9341=""),"",MAX(0,$Z9341-N($M9341)))</f>
        <v/>
      </c>
      <c r="AC9341" s="46">
        <f>IF($B9341="","",IFERROR(INDEX('CCA Util %'!$H:$H,MATCH($B9341,'CCA Util %'!$E:$E,0)),""))</f>
        <v/>
      </c>
      <c r="AD9341">
        <f>IF($B9341="","",IFERROR(INDEX('CCA Util %'!$G:$G,MATCH($B9341,'CCA Util %'!$E:$E,0)),""))</f>
        <v/>
      </c>
      <c r="AE9341">
        <f>IF(OR($B9341="",$U9341=""),"",$U9341&amp;" &amp; "&amp;IF(OR($AD9341="",$AD9341=0),"Util NA",$AD9341&amp;" Util"))</f>
        <v/>
      </c>
    </row>
    <row r="9342" ht="15.75" customHeight="1" s="42">
      <c r="A9342" s="41" t="n"/>
      <c r="G9342" s="38" t="n"/>
      <c r="H9342" s="38" t="n"/>
      <c r="I9342" s="38" t="n"/>
      <c r="J9342" s="38" t="n"/>
      <c r="K9342" s="38" t="n"/>
      <c r="L9342" s="38" t="n"/>
      <c r="N9342" s="36">
        <f>IF($B9342="","",IF($C9342="SUPERSTORE","Superstore","DH"))</f>
        <v/>
      </c>
      <c r="O9342" s="36">
        <f>IF($B9342="","",IFERROR(VLOOKUP($B9342,Mapping!$A:$C,2,0),"Not Mapped"))</f>
        <v/>
      </c>
      <c r="P9342" s="36">
        <f>IF($B9342="","",IFERROR(VLOOKUP($B9342,Mapping!$A:$C,3,0),"Not Mapped"))</f>
        <v/>
      </c>
      <c r="Q9342" s="36">
        <f>IF($B9342="","",IFERROR(VLOOKUP($O9342,Leaders!$A:$B,2,0),"Not Mapped"))</f>
        <v/>
      </c>
      <c r="R9342" s="36">
        <f>IF($B9342="","",IF(COUNTIF(Exclusions!$A:$A,$B9342)&gt;0,"Yes","No"))</f>
        <v/>
      </c>
      <c r="S9342" s="38">
        <f>IF($B9342="","",MIN(1,DAY($A9342)/IF($N9342="Superstore",Settings!$B$5,Settings!$B$4)))</f>
        <v/>
      </c>
      <c r="T9342" s="38">
        <f>IF(OR($B9342="",$G9342="",$S9342=0),"",$G9342/$S9342)</f>
        <v/>
      </c>
      <c r="U9342" s="36">
        <f>IF($T9342="","",IF($T9342&lt;Settings!$B$8,"Critical",IF($T9342&lt;Settings!$B$9,"Semi Critical","Non Critical")))</f>
        <v/>
      </c>
      <c r="V9342" s="28" t="n"/>
      <c r="Z9342">
        <f>IF($B9342="","",IFERROR(VLOOKUP($B9342,'Plan HC for CCA'!$A:$B,2,0),""))</f>
        <v/>
      </c>
      <c r="AA9342">
        <f>IF(OR($B9342="",$Z9342=""),"",IF(N($M9342)&lt;$Z9342,"Delta","No Delta"))</f>
        <v/>
      </c>
      <c r="AB9342">
        <f>IF(OR($B9342="",$Z9342=""),"",MAX(0,$Z9342-N($M9342)))</f>
        <v/>
      </c>
      <c r="AC9342" s="46">
        <f>IF($B9342="","",IFERROR(INDEX('CCA Util %'!$H:$H,MATCH($B9342,'CCA Util %'!$E:$E,0)),""))</f>
        <v/>
      </c>
      <c r="AD9342">
        <f>IF($B9342="","",IFERROR(INDEX('CCA Util %'!$G:$G,MATCH($B9342,'CCA Util %'!$E:$E,0)),""))</f>
        <v/>
      </c>
      <c r="AE9342">
        <f>IF(OR($B9342="",$U9342=""),"",$U9342&amp;" &amp; "&amp;IF(OR($AD9342="",$AD9342=0),"Util NA",$AD9342&amp;" Util"))</f>
        <v/>
      </c>
    </row>
    <row r="9343" ht="15.75" customHeight="1" s="42">
      <c r="A9343" s="41" t="n"/>
      <c r="G9343" s="38" t="n"/>
      <c r="H9343" s="38" t="n"/>
      <c r="I9343" s="38" t="n"/>
      <c r="J9343" s="38" t="n"/>
      <c r="K9343" s="38" t="n"/>
      <c r="L9343" s="38" t="n"/>
      <c r="N9343" s="36">
        <f>IF($B9343="","",IF($C9343="SUPERSTORE","Superstore","DH"))</f>
        <v/>
      </c>
      <c r="O9343" s="36">
        <f>IF($B9343="","",IFERROR(VLOOKUP($B9343,Mapping!$A:$C,2,0),"Not Mapped"))</f>
        <v/>
      </c>
      <c r="P9343" s="36">
        <f>IF($B9343="","",IFERROR(VLOOKUP($B9343,Mapping!$A:$C,3,0),"Not Mapped"))</f>
        <v/>
      </c>
      <c r="Q9343" s="36">
        <f>IF($B9343="","",IFERROR(VLOOKUP($O9343,Leaders!$A:$B,2,0),"Not Mapped"))</f>
        <v/>
      </c>
      <c r="R9343" s="36">
        <f>IF($B9343="","",IF(COUNTIF(Exclusions!$A:$A,$B9343)&gt;0,"Yes","No"))</f>
        <v/>
      </c>
      <c r="S9343" s="38">
        <f>IF($B9343="","",MIN(1,DAY($A9343)/IF($N9343="Superstore",Settings!$B$5,Settings!$B$4)))</f>
        <v/>
      </c>
      <c r="T9343" s="38">
        <f>IF(OR($B9343="",$G9343="",$S9343=0),"",$G9343/$S9343)</f>
        <v/>
      </c>
      <c r="U9343" s="36">
        <f>IF($T9343="","",IF($T9343&lt;Settings!$B$8,"Critical",IF($T9343&lt;Settings!$B$9,"Semi Critical","Non Critical")))</f>
        <v/>
      </c>
      <c r="V9343" s="28" t="n"/>
      <c r="Z9343">
        <f>IF($B9343="","",IFERROR(VLOOKUP($B9343,'Plan HC for CCA'!$A:$B,2,0),""))</f>
        <v/>
      </c>
      <c r="AA9343">
        <f>IF(OR($B9343="",$Z9343=""),"",IF(N($M9343)&lt;$Z9343,"Delta","No Delta"))</f>
        <v/>
      </c>
      <c r="AB9343">
        <f>IF(OR($B9343="",$Z9343=""),"",MAX(0,$Z9343-N($M9343)))</f>
        <v/>
      </c>
      <c r="AC9343" s="46">
        <f>IF($B9343="","",IFERROR(INDEX('CCA Util %'!$H:$H,MATCH($B9343,'CCA Util %'!$E:$E,0)),""))</f>
        <v/>
      </c>
      <c r="AD9343">
        <f>IF($B9343="","",IFERROR(INDEX('CCA Util %'!$G:$G,MATCH($B9343,'CCA Util %'!$E:$E,0)),""))</f>
        <v/>
      </c>
      <c r="AE9343">
        <f>IF(OR($B9343="",$U9343=""),"",$U9343&amp;" &amp; "&amp;IF(OR($AD9343="",$AD9343=0),"Util NA",$AD9343&amp;" Util"))</f>
        <v/>
      </c>
    </row>
    <row r="9344" ht="15.75" customHeight="1" s="42">
      <c r="A9344" s="41" t="n"/>
      <c r="G9344" s="38" t="n"/>
      <c r="H9344" s="38" t="n"/>
      <c r="I9344" s="38" t="n"/>
      <c r="J9344" s="38" t="n"/>
      <c r="K9344" s="38" t="n"/>
      <c r="L9344" s="38" t="n"/>
      <c r="N9344" s="36">
        <f>IF($B9344="","",IF($C9344="SUPERSTORE","Superstore","DH"))</f>
        <v/>
      </c>
      <c r="O9344" s="36">
        <f>IF($B9344="","",IFERROR(VLOOKUP($B9344,Mapping!$A:$C,2,0),"Not Mapped"))</f>
        <v/>
      </c>
      <c r="P9344" s="36">
        <f>IF($B9344="","",IFERROR(VLOOKUP($B9344,Mapping!$A:$C,3,0),"Not Mapped"))</f>
        <v/>
      </c>
      <c r="Q9344" s="36">
        <f>IF($B9344="","",IFERROR(VLOOKUP($O9344,Leaders!$A:$B,2,0),"Not Mapped"))</f>
        <v/>
      </c>
      <c r="R9344" s="36">
        <f>IF($B9344="","",IF(COUNTIF(Exclusions!$A:$A,$B9344)&gt;0,"Yes","No"))</f>
        <v/>
      </c>
      <c r="S9344" s="38">
        <f>IF($B9344="","",MIN(1,DAY($A9344)/IF($N9344="Superstore",Settings!$B$5,Settings!$B$4)))</f>
        <v/>
      </c>
      <c r="T9344" s="38">
        <f>IF(OR($B9344="",$G9344="",$S9344=0),"",$G9344/$S9344)</f>
        <v/>
      </c>
      <c r="U9344" s="36">
        <f>IF($T9344="","",IF($T9344&lt;Settings!$B$8,"Critical",IF($T9344&lt;Settings!$B$9,"Semi Critical","Non Critical")))</f>
        <v/>
      </c>
      <c r="V9344" s="28" t="n"/>
      <c r="Z9344">
        <f>IF($B9344="","",IFERROR(VLOOKUP($B9344,'Plan HC for CCA'!$A:$B,2,0),""))</f>
        <v/>
      </c>
      <c r="AA9344">
        <f>IF(OR($B9344="",$Z9344=""),"",IF(N($M9344)&lt;$Z9344,"Delta","No Delta"))</f>
        <v/>
      </c>
      <c r="AB9344">
        <f>IF(OR($B9344="",$Z9344=""),"",MAX(0,$Z9344-N($M9344)))</f>
        <v/>
      </c>
      <c r="AC9344" s="46">
        <f>IF($B9344="","",IFERROR(INDEX('CCA Util %'!$H:$H,MATCH($B9344,'CCA Util %'!$E:$E,0)),""))</f>
        <v/>
      </c>
      <c r="AD9344">
        <f>IF($B9344="","",IFERROR(INDEX('CCA Util %'!$G:$G,MATCH($B9344,'CCA Util %'!$E:$E,0)),""))</f>
        <v/>
      </c>
      <c r="AE9344">
        <f>IF(OR($B9344="",$U9344=""),"",$U9344&amp;" &amp; "&amp;IF(OR($AD9344="",$AD9344=0),"Util NA",$AD9344&amp;" Util"))</f>
        <v/>
      </c>
    </row>
    <row r="9345" ht="15.75" customHeight="1" s="42">
      <c r="A9345" s="41" t="n"/>
      <c r="G9345" s="38" t="n"/>
      <c r="H9345" s="38" t="n"/>
      <c r="I9345" s="38" t="n"/>
      <c r="J9345" s="38" t="n"/>
      <c r="K9345" s="38" t="n"/>
      <c r="L9345" s="38" t="n"/>
      <c r="N9345" s="36">
        <f>IF($B9345="","",IF($C9345="SUPERSTORE","Superstore","DH"))</f>
        <v/>
      </c>
      <c r="O9345" s="36">
        <f>IF($B9345="","",IFERROR(VLOOKUP($B9345,Mapping!$A:$C,2,0),"Not Mapped"))</f>
        <v/>
      </c>
      <c r="P9345" s="36">
        <f>IF($B9345="","",IFERROR(VLOOKUP($B9345,Mapping!$A:$C,3,0),"Not Mapped"))</f>
        <v/>
      </c>
      <c r="Q9345" s="36">
        <f>IF($B9345="","",IFERROR(VLOOKUP($O9345,Leaders!$A:$B,2,0),"Not Mapped"))</f>
        <v/>
      </c>
      <c r="R9345" s="36">
        <f>IF($B9345="","",IF(COUNTIF(Exclusions!$A:$A,$B9345)&gt;0,"Yes","No"))</f>
        <v/>
      </c>
      <c r="S9345" s="38">
        <f>IF($B9345="","",MIN(1,DAY($A9345)/IF($N9345="Superstore",Settings!$B$5,Settings!$B$4)))</f>
        <v/>
      </c>
      <c r="T9345" s="38">
        <f>IF(OR($B9345="",$G9345="",$S9345=0),"",$G9345/$S9345)</f>
        <v/>
      </c>
      <c r="U9345" s="36">
        <f>IF($T9345="","",IF($T9345&lt;Settings!$B$8,"Critical",IF($T9345&lt;Settings!$B$9,"Semi Critical","Non Critical")))</f>
        <v/>
      </c>
      <c r="V9345" s="28" t="n"/>
      <c r="Z9345">
        <f>IF($B9345="","",IFERROR(VLOOKUP($B9345,'Plan HC for CCA'!$A:$B,2,0),""))</f>
        <v/>
      </c>
      <c r="AA9345">
        <f>IF(OR($B9345="",$Z9345=""),"",IF(N($M9345)&lt;$Z9345,"Delta","No Delta"))</f>
        <v/>
      </c>
      <c r="AB9345">
        <f>IF(OR($B9345="",$Z9345=""),"",MAX(0,$Z9345-N($M9345)))</f>
        <v/>
      </c>
      <c r="AC9345" s="46">
        <f>IF($B9345="","",IFERROR(INDEX('CCA Util %'!$H:$H,MATCH($B9345,'CCA Util %'!$E:$E,0)),""))</f>
        <v/>
      </c>
      <c r="AD9345">
        <f>IF($B9345="","",IFERROR(INDEX('CCA Util %'!$G:$G,MATCH($B9345,'CCA Util %'!$E:$E,0)),""))</f>
        <v/>
      </c>
      <c r="AE9345">
        <f>IF(OR($B9345="",$U9345=""),"",$U9345&amp;" &amp; "&amp;IF(OR($AD9345="",$AD9345=0),"Util NA",$AD9345&amp;" Util"))</f>
        <v/>
      </c>
    </row>
    <row r="9346" ht="15.75" customHeight="1" s="42">
      <c r="A9346" s="41" t="n"/>
      <c r="G9346" s="38" t="n"/>
      <c r="H9346" s="38" t="n"/>
      <c r="I9346" s="38" t="n"/>
      <c r="J9346" s="38" t="n"/>
      <c r="K9346" s="38" t="n"/>
      <c r="L9346" s="38" t="n"/>
      <c r="N9346" s="36">
        <f>IF($B9346="","",IF($C9346="SUPERSTORE","Superstore","DH"))</f>
        <v/>
      </c>
      <c r="O9346" s="36">
        <f>IF($B9346="","",IFERROR(VLOOKUP($B9346,Mapping!$A:$C,2,0),"Not Mapped"))</f>
        <v/>
      </c>
      <c r="P9346" s="36">
        <f>IF($B9346="","",IFERROR(VLOOKUP($B9346,Mapping!$A:$C,3,0),"Not Mapped"))</f>
        <v/>
      </c>
      <c r="Q9346" s="36">
        <f>IF($B9346="","",IFERROR(VLOOKUP($O9346,Leaders!$A:$B,2,0),"Not Mapped"))</f>
        <v/>
      </c>
      <c r="R9346" s="36">
        <f>IF($B9346="","",IF(COUNTIF(Exclusions!$A:$A,$B9346)&gt;0,"Yes","No"))</f>
        <v/>
      </c>
      <c r="S9346" s="38">
        <f>IF($B9346="","",MIN(1,DAY($A9346)/IF($N9346="Superstore",Settings!$B$5,Settings!$B$4)))</f>
        <v/>
      </c>
      <c r="T9346" s="38">
        <f>IF(OR($B9346="",$G9346="",$S9346=0),"",$G9346/$S9346)</f>
        <v/>
      </c>
      <c r="U9346" s="36">
        <f>IF($T9346="","",IF($T9346&lt;Settings!$B$8,"Critical",IF($T9346&lt;Settings!$B$9,"Semi Critical","Non Critical")))</f>
        <v/>
      </c>
      <c r="V9346" s="28" t="n"/>
      <c r="Z9346">
        <f>IF($B9346="","",IFERROR(VLOOKUP($B9346,'Plan HC for CCA'!$A:$B,2,0),""))</f>
        <v/>
      </c>
      <c r="AA9346">
        <f>IF(OR($B9346="",$Z9346=""),"",IF(N($M9346)&lt;$Z9346,"Delta","No Delta"))</f>
        <v/>
      </c>
      <c r="AB9346">
        <f>IF(OR($B9346="",$Z9346=""),"",MAX(0,$Z9346-N($M9346)))</f>
        <v/>
      </c>
      <c r="AC9346" s="46">
        <f>IF($B9346="","",IFERROR(INDEX('CCA Util %'!$H:$H,MATCH($B9346,'CCA Util %'!$E:$E,0)),""))</f>
        <v/>
      </c>
      <c r="AD9346">
        <f>IF($B9346="","",IFERROR(INDEX('CCA Util %'!$G:$G,MATCH($B9346,'CCA Util %'!$E:$E,0)),""))</f>
        <v/>
      </c>
      <c r="AE9346">
        <f>IF(OR($B9346="",$U9346=""),"",$U9346&amp;" &amp; "&amp;IF(OR($AD9346="",$AD9346=0),"Util NA",$AD9346&amp;" Util"))</f>
        <v/>
      </c>
    </row>
    <row r="9347" ht="15.75" customHeight="1" s="42">
      <c r="A9347" s="41" t="n"/>
      <c r="G9347" s="38" t="n"/>
      <c r="H9347" s="38" t="n"/>
      <c r="I9347" s="38" t="n"/>
      <c r="J9347" s="38" t="n"/>
      <c r="K9347" s="38" t="n"/>
      <c r="L9347" s="38" t="n"/>
      <c r="N9347" s="36">
        <f>IF($B9347="","",IF($C9347="SUPERSTORE","Superstore","DH"))</f>
        <v/>
      </c>
      <c r="O9347" s="36">
        <f>IF($B9347="","",IFERROR(VLOOKUP($B9347,Mapping!$A:$C,2,0),"Not Mapped"))</f>
        <v/>
      </c>
      <c r="P9347" s="36">
        <f>IF($B9347="","",IFERROR(VLOOKUP($B9347,Mapping!$A:$C,3,0),"Not Mapped"))</f>
        <v/>
      </c>
      <c r="Q9347" s="36">
        <f>IF($B9347="","",IFERROR(VLOOKUP($O9347,Leaders!$A:$B,2,0),"Not Mapped"))</f>
        <v/>
      </c>
      <c r="R9347" s="36">
        <f>IF($B9347="","",IF(COUNTIF(Exclusions!$A:$A,$B9347)&gt;0,"Yes","No"))</f>
        <v/>
      </c>
      <c r="S9347" s="38">
        <f>IF($B9347="","",MIN(1,DAY($A9347)/IF($N9347="Superstore",Settings!$B$5,Settings!$B$4)))</f>
        <v/>
      </c>
      <c r="T9347" s="38">
        <f>IF(OR($B9347="",$G9347="",$S9347=0),"",$G9347/$S9347)</f>
        <v/>
      </c>
      <c r="U9347" s="36">
        <f>IF($T9347="","",IF($T9347&lt;Settings!$B$8,"Critical",IF($T9347&lt;Settings!$B$9,"Semi Critical","Non Critical")))</f>
        <v/>
      </c>
      <c r="V9347" s="28" t="n"/>
      <c r="Z9347">
        <f>IF($B9347="","",IFERROR(VLOOKUP($B9347,'Plan HC for CCA'!$A:$B,2,0),""))</f>
        <v/>
      </c>
      <c r="AA9347">
        <f>IF(OR($B9347="",$Z9347=""),"",IF(N($M9347)&lt;$Z9347,"Delta","No Delta"))</f>
        <v/>
      </c>
      <c r="AB9347">
        <f>IF(OR($B9347="",$Z9347=""),"",MAX(0,$Z9347-N($M9347)))</f>
        <v/>
      </c>
      <c r="AC9347" s="46">
        <f>IF($B9347="","",IFERROR(INDEX('CCA Util %'!$H:$H,MATCH($B9347,'CCA Util %'!$E:$E,0)),""))</f>
        <v/>
      </c>
      <c r="AD9347">
        <f>IF($B9347="","",IFERROR(INDEX('CCA Util %'!$G:$G,MATCH($B9347,'CCA Util %'!$E:$E,0)),""))</f>
        <v/>
      </c>
      <c r="AE9347">
        <f>IF(OR($B9347="",$U9347=""),"",$U9347&amp;" &amp; "&amp;IF(OR($AD9347="",$AD9347=0),"Util NA",$AD9347&amp;" Util"))</f>
        <v/>
      </c>
    </row>
    <row r="9348" ht="15.75" customHeight="1" s="42">
      <c r="A9348" s="41" t="n"/>
      <c r="G9348" s="38" t="n"/>
      <c r="H9348" s="38" t="n"/>
      <c r="I9348" s="38" t="n"/>
      <c r="J9348" s="38" t="n"/>
      <c r="K9348" s="38" t="n"/>
      <c r="L9348" s="38" t="n"/>
      <c r="N9348" s="36">
        <f>IF($B9348="","",IF($C9348="SUPERSTORE","Superstore","DH"))</f>
        <v/>
      </c>
      <c r="O9348" s="36">
        <f>IF($B9348="","",IFERROR(VLOOKUP($B9348,Mapping!$A:$C,2,0),"Not Mapped"))</f>
        <v/>
      </c>
      <c r="P9348" s="36">
        <f>IF($B9348="","",IFERROR(VLOOKUP($B9348,Mapping!$A:$C,3,0),"Not Mapped"))</f>
        <v/>
      </c>
      <c r="Q9348" s="36">
        <f>IF($B9348="","",IFERROR(VLOOKUP($O9348,Leaders!$A:$B,2,0),"Not Mapped"))</f>
        <v/>
      </c>
      <c r="R9348" s="36">
        <f>IF($B9348="","",IF(COUNTIF(Exclusions!$A:$A,$B9348)&gt;0,"Yes","No"))</f>
        <v/>
      </c>
      <c r="S9348" s="38">
        <f>IF($B9348="","",MIN(1,DAY($A9348)/IF($N9348="Superstore",Settings!$B$5,Settings!$B$4)))</f>
        <v/>
      </c>
      <c r="T9348" s="38">
        <f>IF(OR($B9348="",$G9348="",$S9348=0),"",$G9348/$S9348)</f>
        <v/>
      </c>
      <c r="U9348" s="36">
        <f>IF($T9348="","",IF($T9348&lt;Settings!$B$8,"Critical",IF($T9348&lt;Settings!$B$9,"Semi Critical","Non Critical")))</f>
        <v/>
      </c>
      <c r="V9348" s="28" t="n"/>
      <c r="Z9348">
        <f>IF($B9348="","",IFERROR(VLOOKUP($B9348,'Plan HC for CCA'!$A:$B,2,0),""))</f>
        <v/>
      </c>
      <c r="AA9348">
        <f>IF(OR($B9348="",$Z9348=""),"",IF(N($M9348)&lt;$Z9348,"Delta","No Delta"))</f>
        <v/>
      </c>
      <c r="AB9348">
        <f>IF(OR($B9348="",$Z9348=""),"",MAX(0,$Z9348-N($M9348)))</f>
        <v/>
      </c>
      <c r="AC9348" s="46">
        <f>IF($B9348="","",IFERROR(INDEX('CCA Util %'!$H:$H,MATCH($B9348,'CCA Util %'!$E:$E,0)),""))</f>
        <v/>
      </c>
      <c r="AD9348">
        <f>IF($B9348="","",IFERROR(INDEX('CCA Util %'!$G:$G,MATCH($B9348,'CCA Util %'!$E:$E,0)),""))</f>
        <v/>
      </c>
      <c r="AE9348">
        <f>IF(OR($B9348="",$U9348=""),"",$U9348&amp;" &amp; "&amp;IF(OR($AD9348="",$AD9348=0),"Util NA",$AD9348&amp;" Util"))</f>
        <v/>
      </c>
    </row>
    <row r="9349" ht="15.75" customHeight="1" s="42">
      <c r="A9349" s="41" t="n"/>
      <c r="G9349" s="38" t="n"/>
      <c r="H9349" s="38" t="n"/>
      <c r="I9349" s="38" t="n"/>
      <c r="J9349" s="38" t="n"/>
      <c r="K9349" s="38" t="n"/>
      <c r="L9349" s="38" t="n"/>
      <c r="N9349" s="36">
        <f>IF($B9349="","",IF($C9349="SUPERSTORE","Superstore","DH"))</f>
        <v/>
      </c>
      <c r="O9349" s="36">
        <f>IF($B9349="","",IFERROR(VLOOKUP($B9349,Mapping!$A:$C,2,0),"Not Mapped"))</f>
        <v/>
      </c>
      <c r="P9349" s="36">
        <f>IF($B9349="","",IFERROR(VLOOKUP($B9349,Mapping!$A:$C,3,0),"Not Mapped"))</f>
        <v/>
      </c>
      <c r="Q9349" s="36">
        <f>IF($B9349="","",IFERROR(VLOOKUP($O9349,Leaders!$A:$B,2,0),"Not Mapped"))</f>
        <v/>
      </c>
      <c r="R9349" s="36">
        <f>IF($B9349="","",IF(COUNTIF(Exclusions!$A:$A,$B9349)&gt;0,"Yes","No"))</f>
        <v/>
      </c>
      <c r="S9349" s="38">
        <f>IF($B9349="","",MIN(1,DAY($A9349)/IF($N9349="Superstore",Settings!$B$5,Settings!$B$4)))</f>
        <v/>
      </c>
      <c r="T9349" s="38">
        <f>IF(OR($B9349="",$G9349="",$S9349=0),"",$G9349/$S9349)</f>
        <v/>
      </c>
      <c r="U9349" s="36">
        <f>IF($T9349="","",IF($T9349&lt;Settings!$B$8,"Critical",IF($T9349&lt;Settings!$B$9,"Semi Critical","Non Critical")))</f>
        <v/>
      </c>
      <c r="V9349" s="28" t="n"/>
      <c r="Z9349">
        <f>IF($B9349="","",IFERROR(VLOOKUP($B9349,'Plan HC for CCA'!$A:$B,2,0),""))</f>
        <v/>
      </c>
      <c r="AA9349">
        <f>IF(OR($B9349="",$Z9349=""),"",IF(N($M9349)&lt;$Z9349,"Delta","No Delta"))</f>
        <v/>
      </c>
      <c r="AB9349">
        <f>IF(OR($B9349="",$Z9349=""),"",MAX(0,$Z9349-N($M9349)))</f>
        <v/>
      </c>
      <c r="AC9349" s="46">
        <f>IF($B9349="","",IFERROR(INDEX('CCA Util %'!$H:$H,MATCH($B9349,'CCA Util %'!$E:$E,0)),""))</f>
        <v/>
      </c>
      <c r="AD9349">
        <f>IF($B9349="","",IFERROR(INDEX('CCA Util %'!$G:$G,MATCH($B9349,'CCA Util %'!$E:$E,0)),""))</f>
        <v/>
      </c>
      <c r="AE9349">
        <f>IF(OR($B9349="",$U9349=""),"",$U9349&amp;" &amp; "&amp;IF(OR($AD9349="",$AD9349=0),"Util NA",$AD9349&amp;" Util"))</f>
        <v/>
      </c>
    </row>
    <row r="9350" ht="15.75" customHeight="1" s="42">
      <c r="A9350" s="41" t="n"/>
      <c r="G9350" s="38" t="n"/>
      <c r="H9350" s="38" t="n"/>
      <c r="I9350" s="38" t="n"/>
      <c r="J9350" s="38" t="n"/>
      <c r="K9350" s="38" t="n"/>
      <c r="L9350" s="38" t="n"/>
      <c r="N9350" s="36">
        <f>IF($B9350="","",IF($C9350="SUPERSTORE","Superstore","DH"))</f>
        <v/>
      </c>
      <c r="O9350" s="36">
        <f>IF($B9350="","",IFERROR(VLOOKUP($B9350,Mapping!$A:$C,2,0),"Not Mapped"))</f>
        <v/>
      </c>
      <c r="P9350" s="36">
        <f>IF($B9350="","",IFERROR(VLOOKUP($B9350,Mapping!$A:$C,3,0),"Not Mapped"))</f>
        <v/>
      </c>
      <c r="Q9350" s="36">
        <f>IF($B9350="","",IFERROR(VLOOKUP($O9350,Leaders!$A:$B,2,0),"Not Mapped"))</f>
        <v/>
      </c>
      <c r="R9350" s="36">
        <f>IF($B9350="","",IF(COUNTIF(Exclusions!$A:$A,$B9350)&gt;0,"Yes","No"))</f>
        <v/>
      </c>
      <c r="S9350" s="38">
        <f>IF($B9350="","",MIN(1,DAY($A9350)/IF($N9350="Superstore",Settings!$B$5,Settings!$B$4)))</f>
        <v/>
      </c>
      <c r="T9350" s="38">
        <f>IF(OR($B9350="",$G9350="",$S9350=0),"",$G9350/$S9350)</f>
        <v/>
      </c>
      <c r="U9350" s="36">
        <f>IF($T9350="","",IF($T9350&lt;Settings!$B$8,"Critical",IF($T9350&lt;Settings!$B$9,"Semi Critical","Non Critical")))</f>
        <v/>
      </c>
      <c r="V9350" s="28" t="n"/>
      <c r="Z9350">
        <f>IF($B9350="","",IFERROR(VLOOKUP($B9350,'Plan HC for CCA'!$A:$B,2,0),""))</f>
        <v/>
      </c>
      <c r="AA9350">
        <f>IF(OR($B9350="",$Z9350=""),"",IF(N($M9350)&lt;$Z9350,"Delta","No Delta"))</f>
        <v/>
      </c>
      <c r="AB9350">
        <f>IF(OR($B9350="",$Z9350=""),"",MAX(0,$Z9350-N($M9350)))</f>
        <v/>
      </c>
      <c r="AC9350" s="46">
        <f>IF($B9350="","",IFERROR(INDEX('CCA Util %'!$H:$H,MATCH($B9350,'CCA Util %'!$E:$E,0)),""))</f>
        <v/>
      </c>
      <c r="AD9350">
        <f>IF($B9350="","",IFERROR(INDEX('CCA Util %'!$G:$G,MATCH($B9350,'CCA Util %'!$E:$E,0)),""))</f>
        <v/>
      </c>
      <c r="AE9350">
        <f>IF(OR($B9350="",$U9350=""),"",$U9350&amp;" &amp; "&amp;IF(OR($AD9350="",$AD9350=0),"Util NA",$AD9350&amp;" Util"))</f>
        <v/>
      </c>
    </row>
    <row r="9351" ht="15.75" customHeight="1" s="42">
      <c r="A9351" s="41" t="n"/>
      <c r="G9351" s="38" t="n"/>
      <c r="H9351" s="38" t="n"/>
      <c r="I9351" s="38" t="n"/>
      <c r="J9351" s="38" t="n"/>
      <c r="K9351" s="38" t="n"/>
      <c r="L9351" s="38" t="n"/>
      <c r="N9351" s="36">
        <f>IF($B9351="","",IF($C9351="SUPERSTORE","Superstore","DH"))</f>
        <v/>
      </c>
      <c r="O9351" s="36">
        <f>IF($B9351="","",IFERROR(VLOOKUP($B9351,Mapping!$A:$C,2,0),"Not Mapped"))</f>
        <v/>
      </c>
      <c r="P9351" s="36">
        <f>IF($B9351="","",IFERROR(VLOOKUP($B9351,Mapping!$A:$C,3,0),"Not Mapped"))</f>
        <v/>
      </c>
      <c r="Q9351" s="36">
        <f>IF($B9351="","",IFERROR(VLOOKUP($O9351,Leaders!$A:$B,2,0),"Not Mapped"))</f>
        <v/>
      </c>
      <c r="R9351" s="36">
        <f>IF($B9351="","",IF(COUNTIF(Exclusions!$A:$A,$B9351)&gt;0,"Yes","No"))</f>
        <v/>
      </c>
      <c r="S9351" s="38">
        <f>IF($B9351="","",MIN(1,DAY($A9351)/IF($N9351="Superstore",Settings!$B$5,Settings!$B$4)))</f>
        <v/>
      </c>
      <c r="T9351" s="38">
        <f>IF(OR($B9351="",$G9351="",$S9351=0),"",$G9351/$S9351)</f>
        <v/>
      </c>
      <c r="U9351" s="36">
        <f>IF($T9351="","",IF($T9351&lt;Settings!$B$8,"Critical",IF($T9351&lt;Settings!$B$9,"Semi Critical","Non Critical")))</f>
        <v/>
      </c>
      <c r="V9351" s="28" t="n"/>
      <c r="Z9351">
        <f>IF($B9351="","",IFERROR(VLOOKUP($B9351,'Plan HC for CCA'!$A:$B,2,0),""))</f>
        <v/>
      </c>
      <c r="AA9351">
        <f>IF(OR($B9351="",$Z9351=""),"",IF(N($M9351)&lt;$Z9351,"Delta","No Delta"))</f>
        <v/>
      </c>
      <c r="AB9351">
        <f>IF(OR($B9351="",$Z9351=""),"",MAX(0,$Z9351-N($M9351)))</f>
        <v/>
      </c>
      <c r="AC9351" s="46">
        <f>IF($B9351="","",IFERROR(INDEX('CCA Util %'!$H:$H,MATCH($B9351,'CCA Util %'!$E:$E,0)),""))</f>
        <v/>
      </c>
      <c r="AD9351">
        <f>IF($B9351="","",IFERROR(INDEX('CCA Util %'!$G:$G,MATCH($B9351,'CCA Util %'!$E:$E,0)),""))</f>
        <v/>
      </c>
      <c r="AE9351">
        <f>IF(OR($B9351="",$U9351=""),"",$U9351&amp;" &amp; "&amp;IF(OR($AD9351="",$AD9351=0),"Util NA",$AD9351&amp;" Util"))</f>
        <v/>
      </c>
    </row>
    <row r="9352" ht="15.75" customHeight="1" s="42">
      <c r="A9352" s="41" t="n"/>
      <c r="G9352" s="38" t="n"/>
      <c r="H9352" s="38" t="n"/>
      <c r="I9352" s="38" t="n"/>
      <c r="J9352" s="38" t="n"/>
      <c r="K9352" s="38" t="n"/>
      <c r="L9352" s="38" t="n"/>
      <c r="N9352" s="36">
        <f>IF($B9352="","",IF($C9352="SUPERSTORE","Superstore","DH"))</f>
        <v/>
      </c>
      <c r="O9352" s="36">
        <f>IF($B9352="","",IFERROR(VLOOKUP($B9352,Mapping!$A:$C,2,0),"Not Mapped"))</f>
        <v/>
      </c>
      <c r="P9352" s="36">
        <f>IF($B9352="","",IFERROR(VLOOKUP($B9352,Mapping!$A:$C,3,0),"Not Mapped"))</f>
        <v/>
      </c>
      <c r="Q9352" s="36">
        <f>IF($B9352="","",IFERROR(VLOOKUP($O9352,Leaders!$A:$B,2,0),"Not Mapped"))</f>
        <v/>
      </c>
      <c r="R9352" s="36">
        <f>IF($B9352="","",IF(COUNTIF(Exclusions!$A:$A,$B9352)&gt;0,"Yes","No"))</f>
        <v/>
      </c>
      <c r="S9352" s="38">
        <f>IF($B9352="","",MIN(1,DAY($A9352)/IF($N9352="Superstore",Settings!$B$5,Settings!$B$4)))</f>
        <v/>
      </c>
      <c r="T9352" s="38">
        <f>IF(OR($B9352="",$G9352="",$S9352=0),"",$G9352/$S9352)</f>
        <v/>
      </c>
      <c r="U9352" s="36">
        <f>IF($T9352="","",IF($T9352&lt;Settings!$B$8,"Critical",IF($T9352&lt;Settings!$B$9,"Semi Critical","Non Critical")))</f>
        <v/>
      </c>
      <c r="V9352" s="28" t="n"/>
      <c r="Z9352">
        <f>IF($B9352="","",IFERROR(VLOOKUP($B9352,'Plan HC for CCA'!$A:$B,2,0),""))</f>
        <v/>
      </c>
      <c r="AA9352">
        <f>IF(OR($B9352="",$Z9352=""),"",IF(N($M9352)&lt;$Z9352,"Delta","No Delta"))</f>
        <v/>
      </c>
      <c r="AB9352">
        <f>IF(OR($B9352="",$Z9352=""),"",MAX(0,$Z9352-N($M9352)))</f>
        <v/>
      </c>
      <c r="AC9352" s="46">
        <f>IF($B9352="","",IFERROR(INDEX('CCA Util %'!$H:$H,MATCH($B9352,'CCA Util %'!$E:$E,0)),""))</f>
        <v/>
      </c>
      <c r="AD9352">
        <f>IF($B9352="","",IFERROR(INDEX('CCA Util %'!$G:$G,MATCH($B9352,'CCA Util %'!$E:$E,0)),""))</f>
        <v/>
      </c>
      <c r="AE9352">
        <f>IF(OR($B9352="",$U9352=""),"",$U9352&amp;" &amp; "&amp;IF(OR($AD9352="",$AD9352=0),"Util NA",$AD9352&amp;" Util"))</f>
        <v/>
      </c>
    </row>
    <row r="9353" ht="15.75" customHeight="1" s="42">
      <c r="A9353" s="41" t="n"/>
      <c r="G9353" s="38" t="n"/>
      <c r="H9353" s="38" t="n"/>
      <c r="I9353" s="38" t="n"/>
      <c r="J9353" s="38" t="n"/>
      <c r="K9353" s="38" t="n"/>
      <c r="L9353" s="38" t="n"/>
      <c r="N9353" s="36">
        <f>IF($B9353="","",IF($C9353="SUPERSTORE","Superstore","DH"))</f>
        <v/>
      </c>
      <c r="O9353" s="36">
        <f>IF($B9353="","",IFERROR(VLOOKUP($B9353,Mapping!$A:$C,2,0),"Not Mapped"))</f>
        <v/>
      </c>
      <c r="P9353" s="36">
        <f>IF($B9353="","",IFERROR(VLOOKUP($B9353,Mapping!$A:$C,3,0),"Not Mapped"))</f>
        <v/>
      </c>
      <c r="Q9353" s="36">
        <f>IF($B9353="","",IFERROR(VLOOKUP($O9353,Leaders!$A:$B,2,0),"Not Mapped"))</f>
        <v/>
      </c>
      <c r="R9353" s="36">
        <f>IF($B9353="","",IF(COUNTIF(Exclusions!$A:$A,$B9353)&gt;0,"Yes","No"))</f>
        <v/>
      </c>
      <c r="S9353" s="38">
        <f>IF($B9353="","",MIN(1,DAY($A9353)/IF($N9353="Superstore",Settings!$B$5,Settings!$B$4)))</f>
        <v/>
      </c>
      <c r="T9353" s="38">
        <f>IF(OR($B9353="",$G9353="",$S9353=0),"",$G9353/$S9353)</f>
        <v/>
      </c>
      <c r="U9353" s="36">
        <f>IF($T9353="","",IF($T9353&lt;Settings!$B$8,"Critical",IF($T9353&lt;Settings!$B$9,"Semi Critical","Non Critical")))</f>
        <v/>
      </c>
      <c r="V9353" s="28" t="n"/>
      <c r="Z9353">
        <f>IF($B9353="","",IFERROR(VLOOKUP($B9353,'Plan HC for CCA'!$A:$B,2,0),""))</f>
        <v/>
      </c>
      <c r="AA9353">
        <f>IF(OR($B9353="",$Z9353=""),"",IF(N($M9353)&lt;$Z9353,"Delta","No Delta"))</f>
        <v/>
      </c>
      <c r="AB9353">
        <f>IF(OR($B9353="",$Z9353=""),"",MAX(0,$Z9353-N($M9353)))</f>
        <v/>
      </c>
      <c r="AC9353" s="46">
        <f>IF($B9353="","",IFERROR(INDEX('CCA Util %'!$H:$H,MATCH($B9353,'CCA Util %'!$E:$E,0)),""))</f>
        <v/>
      </c>
      <c r="AD9353">
        <f>IF($B9353="","",IFERROR(INDEX('CCA Util %'!$G:$G,MATCH($B9353,'CCA Util %'!$E:$E,0)),""))</f>
        <v/>
      </c>
      <c r="AE9353">
        <f>IF(OR($B9353="",$U9353=""),"",$U9353&amp;" &amp; "&amp;IF(OR($AD9353="",$AD9353=0),"Util NA",$AD9353&amp;" Util"))</f>
        <v/>
      </c>
    </row>
    <row r="9354" ht="15.75" customHeight="1" s="42">
      <c r="A9354" s="41" t="n"/>
      <c r="G9354" s="38" t="n"/>
      <c r="H9354" s="38" t="n"/>
      <c r="I9354" s="38" t="n"/>
      <c r="J9354" s="38" t="n"/>
      <c r="K9354" s="38" t="n"/>
      <c r="L9354" s="38" t="n"/>
      <c r="N9354" s="36">
        <f>IF($B9354="","",IF($C9354="SUPERSTORE","Superstore","DH"))</f>
        <v/>
      </c>
      <c r="O9354" s="36">
        <f>IF($B9354="","",IFERROR(VLOOKUP($B9354,Mapping!$A:$C,2,0),"Not Mapped"))</f>
        <v/>
      </c>
      <c r="P9354" s="36">
        <f>IF($B9354="","",IFERROR(VLOOKUP($B9354,Mapping!$A:$C,3,0),"Not Mapped"))</f>
        <v/>
      </c>
      <c r="Q9354" s="36">
        <f>IF($B9354="","",IFERROR(VLOOKUP($O9354,Leaders!$A:$B,2,0),"Not Mapped"))</f>
        <v/>
      </c>
      <c r="R9354" s="36">
        <f>IF($B9354="","",IF(COUNTIF(Exclusions!$A:$A,$B9354)&gt;0,"Yes","No"))</f>
        <v/>
      </c>
      <c r="S9354" s="38">
        <f>IF($B9354="","",MIN(1,DAY($A9354)/IF($N9354="Superstore",Settings!$B$5,Settings!$B$4)))</f>
        <v/>
      </c>
      <c r="T9354" s="38">
        <f>IF(OR($B9354="",$G9354="",$S9354=0),"",$G9354/$S9354)</f>
        <v/>
      </c>
      <c r="U9354" s="36">
        <f>IF($T9354="","",IF($T9354&lt;Settings!$B$8,"Critical",IF($T9354&lt;Settings!$B$9,"Semi Critical","Non Critical")))</f>
        <v/>
      </c>
      <c r="V9354" s="28" t="n"/>
      <c r="Z9354">
        <f>IF($B9354="","",IFERROR(VLOOKUP($B9354,'Plan HC for CCA'!$A:$B,2,0),""))</f>
        <v/>
      </c>
      <c r="AA9354">
        <f>IF(OR($B9354="",$Z9354=""),"",IF(N($M9354)&lt;$Z9354,"Delta","No Delta"))</f>
        <v/>
      </c>
      <c r="AB9354">
        <f>IF(OR($B9354="",$Z9354=""),"",MAX(0,$Z9354-N($M9354)))</f>
        <v/>
      </c>
      <c r="AC9354" s="46">
        <f>IF($B9354="","",IFERROR(INDEX('CCA Util %'!$H:$H,MATCH($B9354,'CCA Util %'!$E:$E,0)),""))</f>
        <v/>
      </c>
      <c r="AD9354">
        <f>IF($B9354="","",IFERROR(INDEX('CCA Util %'!$G:$G,MATCH($B9354,'CCA Util %'!$E:$E,0)),""))</f>
        <v/>
      </c>
      <c r="AE9354">
        <f>IF(OR($B9354="",$U9354=""),"",$U9354&amp;" &amp; "&amp;IF(OR($AD9354="",$AD9354=0),"Util NA",$AD9354&amp;" Util"))</f>
        <v/>
      </c>
    </row>
    <row r="9355" ht="15.75" customHeight="1" s="42">
      <c r="A9355" s="41" t="n"/>
      <c r="G9355" s="38" t="n"/>
      <c r="H9355" s="38" t="n"/>
      <c r="I9355" s="38" t="n"/>
      <c r="J9355" s="38" t="n"/>
      <c r="K9355" s="38" t="n"/>
      <c r="L9355" s="38" t="n"/>
      <c r="N9355" s="36">
        <f>IF($B9355="","",IF($C9355="SUPERSTORE","Superstore","DH"))</f>
        <v/>
      </c>
      <c r="O9355" s="36">
        <f>IF($B9355="","",IFERROR(VLOOKUP($B9355,Mapping!$A:$C,2,0),"Not Mapped"))</f>
        <v/>
      </c>
      <c r="P9355" s="36">
        <f>IF($B9355="","",IFERROR(VLOOKUP($B9355,Mapping!$A:$C,3,0),"Not Mapped"))</f>
        <v/>
      </c>
      <c r="Q9355" s="36">
        <f>IF($B9355="","",IFERROR(VLOOKUP($O9355,Leaders!$A:$B,2,0),"Not Mapped"))</f>
        <v/>
      </c>
      <c r="R9355" s="36">
        <f>IF($B9355="","",IF(COUNTIF(Exclusions!$A:$A,$B9355)&gt;0,"Yes","No"))</f>
        <v/>
      </c>
      <c r="S9355" s="38">
        <f>IF($B9355="","",MIN(1,DAY($A9355)/IF($N9355="Superstore",Settings!$B$5,Settings!$B$4)))</f>
        <v/>
      </c>
      <c r="T9355" s="38">
        <f>IF(OR($B9355="",$G9355="",$S9355=0),"",$G9355/$S9355)</f>
        <v/>
      </c>
      <c r="U9355" s="36">
        <f>IF($T9355="","",IF($T9355&lt;Settings!$B$8,"Critical",IF($T9355&lt;Settings!$B$9,"Semi Critical","Non Critical")))</f>
        <v/>
      </c>
      <c r="V9355" s="28" t="n"/>
      <c r="Z9355">
        <f>IF($B9355="","",IFERROR(VLOOKUP($B9355,'Plan HC for CCA'!$A:$B,2,0),""))</f>
        <v/>
      </c>
      <c r="AA9355">
        <f>IF(OR($B9355="",$Z9355=""),"",IF(N($M9355)&lt;$Z9355,"Delta","No Delta"))</f>
        <v/>
      </c>
      <c r="AB9355">
        <f>IF(OR($B9355="",$Z9355=""),"",MAX(0,$Z9355-N($M9355)))</f>
        <v/>
      </c>
      <c r="AC9355" s="46">
        <f>IF($B9355="","",IFERROR(INDEX('CCA Util %'!$H:$H,MATCH($B9355,'CCA Util %'!$E:$E,0)),""))</f>
        <v/>
      </c>
      <c r="AD9355">
        <f>IF($B9355="","",IFERROR(INDEX('CCA Util %'!$G:$G,MATCH($B9355,'CCA Util %'!$E:$E,0)),""))</f>
        <v/>
      </c>
      <c r="AE9355">
        <f>IF(OR($B9355="",$U9355=""),"",$U9355&amp;" &amp; "&amp;IF(OR($AD9355="",$AD9355=0),"Util NA",$AD9355&amp;" Util"))</f>
        <v/>
      </c>
    </row>
    <row r="9356" ht="15.75" customHeight="1" s="42">
      <c r="A9356" s="41" t="n"/>
      <c r="G9356" s="38" t="n"/>
      <c r="H9356" s="38" t="n"/>
      <c r="I9356" s="38" t="n"/>
      <c r="J9356" s="38" t="n"/>
      <c r="K9356" s="38" t="n"/>
      <c r="L9356" s="38" t="n"/>
      <c r="N9356" s="36">
        <f>IF($B9356="","",IF($C9356="SUPERSTORE","Superstore","DH"))</f>
        <v/>
      </c>
      <c r="O9356" s="36">
        <f>IF($B9356="","",IFERROR(VLOOKUP($B9356,Mapping!$A:$C,2,0),"Not Mapped"))</f>
        <v/>
      </c>
      <c r="P9356" s="36">
        <f>IF($B9356="","",IFERROR(VLOOKUP($B9356,Mapping!$A:$C,3,0),"Not Mapped"))</f>
        <v/>
      </c>
      <c r="Q9356" s="36">
        <f>IF($B9356="","",IFERROR(VLOOKUP($O9356,Leaders!$A:$B,2,0),"Not Mapped"))</f>
        <v/>
      </c>
      <c r="R9356" s="36">
        <f>IF($B9356="","",IF(COUNTIF(Exclusions!$A:$A,$B9356)&gt;0,"Yes","No"))</f>
        <v/>
      </c>
      <c r="S9356" s="38">
        <f>IF($B9356="","",MIN(1,DAY($A9356)/IF($N9356="Superstore",Settings!$B$5,Settings!$B$4)))</f>
        <v/>
      </c>
      <c r="T9356" s="38">
        <f>IF(OR($B9356="",$G9356="",$S9356=0),"",$G9356/$S9356)</f>
        <v/>
      </c>
      <c r="U9356" s="36">
        <f>IF($T9356="","",IF($T9356&lt;Settings!$B$8,"Critical",IF($T9356&lt;Settings!$B$9,"Semi Critical","Non Critical")))</f>
        <v/>
      </c>
      <c r="V9356" s="28" t="n"/>
      <c r="Z9356">
        <f>IF($B9356="","",IFERROR(VLOOKUP($B9356,'Plan HC for CCA'!$A:$B,2,0),""))</f>
        <v/>
      </c>
      <c r="AA9356">
        <f>IF(OR($B9356="",$Z9356=""),"",IF(N($M9356)&lt;$Z9356,"Delta","No Delta"))</f>
        <v/>
      </c>
      <c r="AB9356">
        <f>IF(OR($B9356="",$Z9356=""),"",MAX(0,$Z9356-N($M9356)))</f>
        <v/>
      </c>
      <c r="AC9356" s="46">
        <f>IF($B9356="","",IFERROR(INDEX('CCA Util %'!$H:$H,MATCH($B9356,'CCA Util %'!$E:$E,0)),""))</f>
        <v/>
      </c>
      <c r="AD9356">
        <f>IF($B9356="","",IFERROR(INDEX('CCA Util %'!$G:$G,MATCH($B9356,'CCA Util %'!$E:$E,0)),""))</f>
        <v/>
      </c>
      <c r="AE9356">
        <f>IF(OR($B9356="",$U9356=""),"",$U9356&amp;" &amp; "&amp;IF(OR($AD9356="",$AD9356=0),"Util NA",$AD9356&amp;" Util"))</f>
        <v/>
      </c>
    </row>
    <row r="9357" ht="15.75" customHeight="1" s="42">
      <c r="A9357" s="41" t="n"/>
      <c r="G9357" s="38" t="n"/>
      <c r="H9357" s="38" t="n"/>
      <c r="I9357" s="38" t="n"/>
      <c r="J9357" s="38" t="n"/>
      <c r="K9357" s="38" t="n"/>
      <c r="L9357" s="38" t="n"/>
      <c r="N9357" s="36">
        <f>IF($B9357="","",IF($C9357="SUPERSTORE","Superstore","DH"))</f>
        <v/>
      </c>
      <c r="O9357" s="36">
        <f>IF($B9357="","",IFERROR(VLOOKUP($B9357,Mapping!$A:$C,2,0),"Not Mapped"))</f>
        <v/>
      </c>
      <c r="P9357" s="36">
        <f>IF($B9357="","",IFERROR(VLOOKUP($B9357,Mapping!$A:$C,3,0),"Not Mapped"))</f>
        <v/>
      </c>
      <c r="Q9357" s="36">
        <f>IF($B9357="","",IFERROR(VLOOKUP($O9357,Leaders!$A:$B,2,0),"Not Mapped"))</f>
        <v/>
      </c>
      <c r="R9357" s="36">
        <f>IF($B9357="","",IF(COUNTIF(Exclusions!$A:$A,$B9357)&gt;0,"Yes","No"))</f>
        <v/>
      </c>
      <c r="S9357" s="38">
        <f>IF($B9357="","",MIN(1,DAY($A9357)/IF($N9357="Superstore",Settings!$B$5,Settings!$B$4)))</f>
        <v/>
      </c>
      <c r="T9357" s="38">
        <f>IF(OR($B9357="",$G9357="",$S9357=0),"",$G9357/$S9357)</f>
        <v/>
      </c>
      <c r="U9357" s="36">
        <f>IF($T9357="","",IF($T9357&lt;Settings!$B$8,"Critical",IF($T9357&lt;Settings!$B$9,"Semi Critical","Non Critical")))</f>
        <v/>
      </c>
      <c r="V9357" s="28" t="n"/>
      <c r="Z9357">
        <f>IF($B9357="","",IFERROR(VLOOKUP($B9357,'Plan HC for CCA'!$A:$B,2,0),""))</f>
        <v/>
      </c>
      <c r="AA9357">
        <f>IF(OR($B9357="",$Z9357=""),"",IF(N($M9357)&lt;$Z9357,"Delta","No Delta"))</f>
        <v/>
      </c>
      <c r="AB9357">
        <f>IF(OR($B9357="",$Z9357=""),"",MAX(0,$Z9357-N($M9357)))</f>
        <v/>
      </c>
      <c r="AC9357" s="46">
        <f>IF($B9357="","",IFERROR(INDEX('CCA Util %'!$H:$H,MATCH($B9357,'CCA Util %'!$E:$E,0)),""))</f>
        <v/>
      </c>
      <c r="AD9357">
        <f>IF($B9357="","",IFERROR(INDEX('CCA Util %'!$G:$G,MATCH($B9357,'CCA Util %'!$E:$E,0)),""))</f>
        <v/>
      </c>
      <c r="AE9357">
        <f>IF(OR($B9357="",$U9357=""),"",$U9357&amp;" &amp; "&amp;IF(OR($AD9357="",$AD9357=0),"Util NA",$AD9357&amp;" Util"))</f>
        <v/>
      </c>
    </row>
    <row r="9358" ht="15.75" customHeight="1" s="42">
      <c r="A9358" s="41" t="n"/>
      <c r="G9358" s="38" t="n"/>
      <c r="H9358" s="38" t="n"/>
      <c r="I9358" s="38" t="n"/>
      <c r="J9358" s="38" t="n"/>
      <c r="K9358" s="38" t="n"/>
      <c r="L9358" s="38" t="n"/>
      <c r="N9358" s="36">
        <f>IF($B9358="","",IF($C9358="SUPERSTORE","Superstore","DH"))</f>
        <v/>
      </c>
      <c r="O9358" s="36">
        <f>IF($B9358="","",IFERROR(VLOOKUP($B9358,Mapping!$A:$C,2,0),"Not Mapped"))</f>
        <v/>
      </c>
      <c r="P9358" s="36">
        <f>IF($B9358="","",IFERROR(VLOOKUP($B9358,Mapping!$A:$C,3,0),"Not Mapped"))</f>
        <v/>
      </c>
      <c r="Q9358" s="36">
        <f>IF($B9358="","",IFERROR(VLOOKUP($O9358,Leaders!$A:$B,2,0),"Not Mapped"))</f>
        <v/>
      </c>
      <c r="R9358" s="36">
        <f>IF($B9358="","",IF(COUNTIF(Exclusions!$A:$A,$B9358)&gt;0,"Yes","No"))</f>
        <v/>
      </c>
      <c r="S9358" s="38">
        <f>IF($B9358="","",MIN(1,DAY($A9358)/IF($N9358="Superstore",Settings!$B$5,Settings!$B$4)))</f>
        <v/>
      </c>
      <c r="T9358" s="38">
        <f>IF(OR($B9358="",$G9358="",$S9358=0),"",$G9358/$S9358)</f>
        <v/>
      </c>
      <c r="U9358" s="36">
        <f>IF($T9358="","",IF($T9358&lt;Settings!$B$8,"Critical",IF($T9358&lt;Settings!$B$9,"Semi Critical","Non Critical")))</f>
        <v/>
      </c>
      <c r="V9358" s="28" t="n"/>
      <c r="Z9358">
        <f>IF($B9358="","",IFERROR(VLOOKUP($B9358,'Plan HC for CCA'!$A:$B,2,0),""))</f>
        <v/>
      </c>
      <c r="AA9358">
        <f>IF(OR($B9358="",$Z9358=""),"",IF(N($M9358)&lt;$Z9358,"Delta","No Delta"))</f>
        <v/>
      </c>
      <c r="AB9358">
        <f>IF(OR($B9358="",$Z9358=""),"",MAX(0,$Z9358-N($M9358)))</f>
        <v/>
      </c>
      <c r="AC9358" s="46">
        <f>IF($B9358="","",IFERROR(INDEX('CCA Util %'!$H:$H,MATCH($B9358,'CCA Util %'!$E:$E,0)),""))</f>
        <v/>
      </c>
      <c r="AD9358">
        <f>IF($B9358="","",IFERROR(INDEX('CCA Util %'!$G:$G,MATCH($B9358,'CCA Util %'!$E:$E,0)),""))</f>
        <v/>
      </c>
      <c r="AE9358">
        <f>IF(OR($B9358="",$U9358=""),"",$U9358&amp;" &amp; "&amp;IF(OR($AD9358="",$AD9358=0),"Util NA",$AD9358&amp;" Util"))</f>
        <v/>
      </c>
    </row>
    <row r="9359" ht="15.75" customHeight="1" s="42">
      <c r="A9359" s="41" t="n"/>
      <c r="G9359" s="38" t="n"/>
      <c r="H9359" s="38" t="n"/>
      <c r="I9359" s="38" t="n"/>
      <c r="J9359" s="38" t="n"/>
      <c r="K9359" s="38" t="n"/>
      <c r="L9359" s="38" t="n"/>
      <c r="N9359" s="36">
        <f>IF($B9359="","",IF($C9359="SUPERSTORE","Superstore","DH"))</f>
        <v/>
      </c>
      <c r="O9359" s="36">
        <f>IF($B9359="","",IFERROR(VLOOKUP($B9359,Mapping!$A:$C,2,0),"Not Mapped"))</f>
        <v/>
      </c>
      <c r="P9359" s="36">
        <f>IF($B9359="","",IFERROR(VLOOKUP($B9359,Mapping!$A:$C,3,0),"Not Mapped"))</f>
        <v/>
      </c>
      <c r="Q9359" s="36">
        <f>IF($B9359="","",IFERROR(VLOOKUP($O9359,Leaders!$A:$B,2,0),"Not Mapped"))</f>
        <v/>
      </c>
      <c r="R9359" s="36">
        <f>IF($B9359="","",IF(COUNTIF(Exclusions!$A:$A,$B9359)&gt;0,"Yes","No"))</f>
        <v/>
      </c>
      <c r="S9359" s="38">
        <f>IF($B9359="","",MIN(1,DAY($A9359)/IF($N9359="Superstore",Settings!$B$5,Settings!$B$4)))</f>
        <v/>
      </c>
      <c r="T9359" s="38">
        <f>IF(OR($B9359="",$G9359="",$S9359=0),"",$G9359/$S9359)</f>
        <v/>
      </c>
      <c r="U9359" s="36">
        <f>IF($T9359="","",IF($T9359&lt;Settings!$B$8,"Critical",IF($T9359&lt;Settings!$B$9,"Semi Critical","Non Critical")))</f>
        <v/>
      </c>
      <c r="V9359" s="28" t="n"/>
      <c r="Z9359">
        <f>IF($B9359="","",IFERROR(VLOOKUP($B9359,'Plan HC for CCA'!$A:$B,2,0),""))</f>
        <v/>
      </c>
      <c r="AA9359">
        <f>IF(OR($B9359="",$Z9359=""),"",IF(N($M9359)&lt;$Z9359,"Delta","No Delta"))</f>
        <v/>
      </c>
      <c r="AB9359">
        <f>IF(OR($B9359="",$Z9359=""),"",MAX(0,$Z9359-N($M9359)))</f>
        <v/>
      </c>
      <c r="AC9359" s="46">
        <f>IF($B9359="","",IFERROR(INDEX('CCA Util %'!$H:$H,MATCH($B9359,'CCA Util %'!$E:$E,0)),""))</f>
        <v/>
      </c>
      <c r="AD9359">
        <f>IF($B9359="","",IFERROR(INDEX('CCA Util %'!$G:$G,MATCH($B9359,'CCA Util %'!$E:$E,0)),""))</f>
        <v/>
      </c>
      <c r="AE9359">
        <f>IF(OR($B9359="",$U9359=""),"",$U9359&amp;" &amp; "&amp;IF(OR($AD9359="",$AD9359=0),"Util NA",$AD9359&amp;" Util"))</f>
        <v/>
      </c>
    </row>
    <row r="9360" ht="15.75" customHeight="1" s="42">
      <c r="A9360" s="41" t="n"/>
      <c r="G9360" s="38" t="n"/>
      <c r="H9360" s="38" t="n"/>
      <c r="I9360" s="38" t="n"/>
      <c r="J9360" s="38" t="n"/>
      <c r="K9360" s="38" t="n"/>
      <c r="L9360" s="38" t="n"/>
      <c r="N9360" s="36">
        <f>IF($B9360="","",IF($C9360="SUPERSTORE","Superstore","DH"))</f>
        <v/>
      </c>
      <c r="O9360" s="36">
        <f>IF($B9360="","",IFERROR(VLOOKUP($B9360,Mapping!$A:$C,2,0),"Not Mapped"))</f>
        <v/>
      </c>
      <c r="P9360" s="36">
        <f>IF($B9360="","",IFERROR(VLOOKUP($B9360,Mapping!$A:$C,3,0),"Not Mapped"))</f>
        <v/>
      </c>
      <c r="Q9360" s="36">
        <f>IF($B9360="","",IFERROR(VLOOKUP($O9360,Leaders!$A:$B,2,0),"Not Mapped"))</f>
        <v/>
      </c>
      <c r="R9360" s="36">
        <f>IF($B9360="","",IF(COUNTIF(Exclusions!$A:$A,$B9360)&gt;0,"Yes","No"))</f>
        <v/>
      </c>
      <c r="S9360" s="38">
        <f>IF($B9360="","",MIN(1,DAY($A9360)/IF($N9360="Superstore",Settings!$B$5,Settings!$B$4)))</f>
        <v/>
      </c>
      <c r="T9360" s="38">
        <f>IF(OR($B9360="",$G9360="",$S9360=0),"",$G9360/$S9360)</f>
        <v/>
      </c>
      <c r="U9360" s="36">
        <f>IF($T9360="","",IF($T9360&lt;Settings!$B$8,"Critical",IF($T9360&lt;Settings!$B$9,"Semi Critical","Non Critical")))</f>
        <v/>
      </c>
      <c r="V9360" s="28" t="n"/>
      <c r="Z9360">
        <f>IF($B9360="","",IFERROR(VLOOKUP($B9360,'Plan HC for CCA'!$A:$B,2,0),""))</f>
        <v/>
      </c>
      <c r="AA9360">
        <f>IF(OR($B9360="",$Z9360=""),"",IF(N($M9360)&lt;$Z9360,"Delta","No Delta"))</f>
        <v/>
      </c>
      <c r="AB9360">
        <f>IF(OR($B9360="",$Z9360=""),"",MAX(0,$Z9360-N($M9360)))</f>
        <v/>
      </c>
      <c r="AC9360" s="46">
        <f>IF($B9360="","",IFERROR(INDEX('CCA Util %'!$H:$H,MATCH($B9360,'CCA Util %'!$E:$E,0)),""))</f>
        <v/>
      </c>
      <c r="AD9360">
        <f>IF($B9360="","",IFERROR(INDEX('CCA Util %'!$G:$G,MATCH($B9360,'CCA Util %'!$E:$E,0)),""))</f>
        <v/>
      </c>
      <c r="AE9360">
        <f>IF(OR($B9360="",$U9360=""),"",$U9360&amp;" &amp; "&amp;IF(OR($AD9360="",$AD9360=0),"Util NA",$AD9360&amp;" Util"))</f>
        <v/>
      </c>
    </row>
    <row r="9361" ht="15.75" customHeight="1" s="42">
      <c r="A9361" s="41" t="n"/>
      <c r="G9361" s="38" t="n"/>
      <c r="H9361" s="38" t="n"/>
      <c r="I9361" s="38" t="n"/>
      <c r="J9361" s="38" t="n"/>
      <c r="K9361" s="38" t="n"/>
      <c r="L9361" s="38" t="n"/>
      <c r="N9361" s="36">
        <f>IF($B9361="","",IF($C9361="SUPERSTORE","Superstore","DH"))</f>
        <v/>
      </c>
      <c r="O9361" s="36">
        <f>IF($B9361="","",IFERROR(VLOOKUP($B9361,Mapping!$A:$C,2,0),"Not Mapped"))</f>
        <v/>
      </c>
      <c r="P9361" s="36">
        <f>IF($B9361="","",IFERROR(VLOOKUP($B9361,Mapping!$A:$C,3,0),"Not Mapped"))</f>
        <v/>
      </c>
      <c r="Q9361" s="36">
        <f>IF($B9361="","",IFERROR(VLOOKUP($O9361,Leaders!$A:$B,2,0),"Not Mapped"))</f>
        <v/>
      </c>
      <c r="R9361" s="36">
        <f>IF($B9361="","",IF(COUNTIF(Exclusions!$A:$A,$B9361)&gt;0,"Yes","No"))</f>
        <v/>
      </c>
      <c r="S9361" s="38">
        <f>IF($B9361="","",MIN(1,DAY($A9361)/IF($N9361="Superstore",Settings!$B$5,Settings!$B$4)))</f>
        <v/>
      </c>
      <c r="T9361" s="38">
        <f>IF(OR($B9361="",$G9361="",$S9361=0),"",$G9361/$S9361)</f>
        <v/>
      </c>
      <c r="U9361" s="36">
        <f>IF($T9361="","",IF($T9361&lt;Settings!$B$8,"Critical",IF($T9361&lt;Settings!$B$9,"Semi Critical","Non Critical")))</f>
        <v/>
      </c>
      <c r="V9361" s="28" t="n"/>
      <c r="Z9361">
        <f>IF($B9361="","",IFERROR(VLOOKUP($B9361,'Plan HC for CCA'!$A:$B,2,0),""))</f>
        <v/>
      </c>
      <c r="AA9361">
        <f>IF(OR($B9361="",$Z9361=""),"",IF(N($M9361)&lt;$Z9361,"Delta","No Delta"))</f>
        <v/>
      </c>
      <c r="AB9361">
        <f>IF(OR($B9361="",$Z9361=""),"",MAX(0,$Z9361-N($M9361)))</f>
        <v/>
      </c>
      <c r="AC9361" s="46">
        <f>IF($B9361="","",IFERROR(INDEX('CCA Util %'!$H:$H,MATCH($B9361,'CCA Util %'!$E:$E,0)),""))</f>
        <v/>
      </c>
      <c r="AD9361">
        <f>IF($B9361="","",IFERROR(INDEX('CCA Util %'!$G:$G,MATCH($B9361,'CCA Util %'!$E:$E,0)),""))</f>
        <v/>
      </c>
      <c r="AE9361">
        <f>IF(OR($B9361="",$U9361=""),"",$U9361&amp;" &amp; "&amp;IF(OR($AD9361="",$AD9361=0),"Util NA",$AD9361&amp;" Util"))</f>
        <v/>
      </c>
    </row>
    <row r="9362" ht="15.75" customHeight="1" s="42">
      <c r="A9362" s="41" t="n"/>
      <c r="G9362" s="38" t="n"/>
      <c r="H9362" s="38" t="n"/>
      <c r="I9362" s="38" t="n"/>
      <c r="J9362" s="38" t="n"/>
      <c r="K9362" s="38" t="n"/>
      <c r="L9362" s="38" t="n"/>
      <c r="N9362" s="36">
        <f>IF($B9362="","",IF($C9362="SUPERSTORE","Superstore","DH"))</f>
        <v/>
      </c>
      <c r="O9362" s="36">
        <f>IF($B9362="","",IFERROR(VLOOKUP($B9362,Mapping!$A:$C,2,0),"Not Mapped"))</f>
        <v/>
      </c>
      <c r="P9362" s="36">
        <f>IF($B9362="","",IFERROR(VLOOKUP($B9362,Mapping!$A:$C,3,0),"Not Mapped"))</f>
        <v/>
      </c>
      <c r="Q9362" s="36">
        <f>IF($B9362="","",IFERROR(VLOOKUP($O9362,Leaders!$A:$B,2,0),"Not Mapped"))</f>
        <v/>
      </c>
      <c r="R9362" s="36">
        <f>IF($B9362="","",IF(COUNTIF(Exclusions!$A:$A,$B9362)&gt;0,"Yes","No"))</f>
        <v/>
      </c>
      <c r="S9362" s="38">
        <f>IF($B9362="","",MIN(1,DAY($A9362)/IF($N9362="Superstore",Settings!$B$5,Settings!$B$4)))</f>
        <v/>
      </c>
      <c r="T9362" s="38">
        <f>IF(OR($B9362="",$G9362="",$S9362=0),"",$G9362/$S9362)</f>
        <v/>
      </c>
      <c r="U9362" s="36">
        <f>IF($T9362="","",IF($T9362&lt;Settings!$B$8,"Critical",IF($T9362&lt;Settings!$B$9,"Semi Critical","Non Critical")))</f>
        <v/>
      </c>
      <c r="V9362" s="28" t="n"/>
      <c r="Z9362">
        <f>IF($B9362="","",IFERROR(VLOOKUP($B9362,'Plan HC for CCA'!$A:$B,2,0),""))</f>
        <v/>
      </c>
      <c r="AA9362">
        <f>IF(OR($B9362="",$Z9362=""),"",IF(N($M9362)&lt;$Z9362,"Delta","No Delta"))</f>
        <v/>
      </c>
      <c r="AB9362">
        <f>IF(OR($B9362="",$Z9362=""),"",MAX(0,$Z9362-N($M9362)))</f>
        <v/>
      </c>
      <c r="AC9362" s="46">
        <f>IF($B9362="","",IFERROR(INDEX('CCA Util %'!$H:$H,MATCH($B9362,'CCA Util %'!$E:$E,0)),""))</f>
        <v/>
      </c>
      <c r="AD9362">
        <f>IF($B9362="","",IFERROR(INDEX('CCA Util %'!$G:$G,MATCH($B9362,'CCA Util %'!$E:$E,0)),""))</f>
        <v/>
      </c>
      <c r="AE9362">
        <f>IF(OR($B9362="",$U9362=""),"",$U9362&amp;" &amp; "&amp;IF(OR($AD9362="",$AD9362=0),"Util NA",$AD9362&amp;" Util"))</f>
        <v/>
      </c>
    </row>
    <row r="9363" ht="15.75" customHeight="1" s="42">
      <c r="A9363" s="41" t="n"/>
      <c r="G9363" s="38" t="n"/>
      <c r="H9363" s="38" t="n"/>
      <c r="I9363" s="38" t="n"/>
      <c r="J9363" s="38" t="n"/>
      <c r="K9363" s="38" t="n"/>
      <c r="L9363" s="38" t="n"/>
      <c r="N9363" s="36">
        <f>IF($B9363="","",IF($C9363="SUPERSTORE","Superstore","DH"))</f>
        <v/>
      </c>
      <c r="O9363" s="36">
        <f>IF($B9363="","",IFERROR(VLOOKUP($B9363,Mapping!$A:$C,2,0),"Not Mapped"))</f>
        <v/>
      </c>
      <c r="P9363" s="36">
        <f>IF($B9363="","",IFERROR(VLOOKUP($B9363,Mapping!$A:$C,3,0),"Not Mapped"))</f>
        <v/>
      </c>
      <c r="Q9363" s="36">
        <f>IF($B9363="","",IFERROR(VLOOKUP($O9363,Leaders!$A:$B,2,0),"Not Mapped"))</f>
        <v/>
      </c>
      <c r="R9363" s="36">
        <f>IF($B9363="","",IF(COUNTIF(Exclusions!$A:$A,$B9363)&gt;0,"Yes","No"))</f>
        <v/>
      </c>
      <c r="S9363" s="38">
        <f>IF($B9363="","",MIN(1,DAY($A9363)/IF($N9363="Superstore",Settings!$B$5,Settings!$B$4)))</f>
        <v/>
      </c>
      <c r="T9363" s="38">
        <f>IF(OR($B9363="",$G9363="",$S9363=0),"",$G9363/$S9363)</f>
        <v/>
      </c>
      <c r="U9363" s="36">
        <f>IF($T9363="","",IF($T9363&lt;Settings!$B$8,"Critical",IF($T9363&lt;Settings!$B$9,"Semi Critical","Non Critical")))</f>
        <v/>
      </c>
      <c r="V9363" s="28" t="n"/>
      <c r="Z9363">
        <f>IF($B9363="","",IFERROR(VLOOKUP($B9363,'Plan HC for CCA'!$A:$B,2,0),""))</f>
        <v/>
      </c>
      <c r="AA9363">
        <f>IF(OR($B9363="",$Z9363=""),"",IF(N($M9363)&lt;$Z9363,"Delta","No Delta"))</f>
        <v/>
      </c>
      <c r="AB9363">
        <f>IF(OR($B9363="",$Z9363=""),"",MAX(0,$Z9363-N($M9363)))</f>
        <v/>
      </c>
      <c r="AC9363" s="46">
        <f>IF($B9363="","",IFERROR(INDEX('CCA Util %'!$H:$H,MATCH($B9363,'CCA Util %'!$E:$E,0)),""))</f>
        <v/>
      </c>
      <c r="AD9363">
        <f>IF($B9363="","",IFERROR(INDEX('CCA Util %'!$G:$G,MATCH($B9363,'CCA Util %'!$E:$E,0)),""))</f>
        <v/>
      </c>
      <c r="AE9363">
        <f>IF(OR($B9363="",$U9363=""),"",$U9363&amp;" &amp; "&amp;IF(OR($AD9363="",$AD9363=0),"Util NA",$AD9363&amp;" Util"))</f>
        <v/>
      </c>
    </row>
    <row r="9364" ht="15.75" customHeight="1" s="42">
      <c r="A9364" s="41" t="n"/>
      <c r="G9364" s="38" t="n"/>
      <c r="H9364" s="38" t="n"/>
      <c r="I9364" s="38" t="n"/>
      <c r="J9364" s="38" t="n"/>
      <c r="K9364" s="38" t="n"/>
      <c r="L9364" s="38" t="n"/>
      <c r="N9364" s="36">
        <f>IF($B9364="","",IF($C9364="SUPERSTORE","Superstore","DH"))</f>
        <v/>
      </c>
      <c r="O9364" s="36">
        <f>IF($B9364="","",IFERROR(VLOOKUP($B9364,Mapping!$A:$C,2,0),"Not Mapped"))</f>
        <v/>
      </c>
      <c r="P9364" s="36">
        <f>IF($B9364="","",IFERROR(VLOOKUP($B9364,Mapping!$A:$C,3,0),"Not Mapped"))</f>
        <v/>
      </c>
      <c r="Q9364" s="36">
        <f>IF($B9364="","",IFERROR(VLOOKUP($O9364,Leaders!$A:$B,2,0),"Not Mapped"))</f>
        <v/>
      </c>
      <c r="R9364" s="36">
        <f>IF($B9364="","",IF(COUNTIF(Exclusions!$A:$A,$B9364)&gt;0,"Yes","No"))</f>
        <v/>
      </c>
      <c r="S9364" s="38">
        <f>IF($B9364="","",MIN(1,DAY($A9364)/IF($N9364="Superstore",Settings!$B$5,Settings!$B$4)))</f>
        <v/>
      </c>
      <c r="T9364" s="38">
        <f>IF(OR($B9364="",$G9364="",$S9364=0),"",$G9364/$S9364)</f>
        <v/>
      </c>
      <c r="U9364" s="36">
        <f>IF($T9364="","",IF($T9364&lt;Settings!$B$8,"Critical",IF($T9364&lt;Settings!$B$9,"Semi Critical","Non Critical")))</f>
        <v/>
      </c>
      <c r="V9364" s="28" t="n"/>
      <c r="Z9364">
        <f>IF($B9364="","",IFERROR(VLOOKUP($B9364,'Plan HC for CCA'!$A:$B,2,0),""))</f>
        <v/>
      </c>
      <c r="AA9364">
        <f>IF(OR($B9364="",$Z9364=""),"",IF(N($M9364)&lt;$Z9364,"Delta","No Delta"))</f>
        <v/>
      </c>
      <c r="AB9364">
        <f>IF(OR($B9364="",$Z9364=""),"",MAX(0,$Z9364-N($M9364)))</f>
        <v/>
      </c>
      <c r="AC9364" s="46">
        <f>IF($B9364="","",IFERROR(INDEX('CCA Util %'!$H:$H,MATCH($B9364,'CCA Util %'!$E:$E,0)),""))</f>
        <v/>
      </c>
      <c r="AD9364">
        <f>IF($B9364="","",IFERROR(INDEX('CCA Util %'!$G:$G,MATCH($B9364,'CCA Util %'!$E:$E,0)),""))</f>
        <v/>
      </c>
      <c r="AE9364">
        <f>IF(OR($B9364="",$U9364=""),"",$U9364&amp;" &amp; "&amp;IF(OR($AD9364="",$AD9364=0),"Util NA",$AD9364&amp;" Util"))</f>
        <v/>
      </c>
    </row>
    <row r="9365" ht="15.75" customHeight="1" s="42">
      <c r="A9365" s="41" t="n"/>
      <c r="G9365" s="38" t="n"/>
      <c r="H9365" s="38" t="n"/>
      <c r="I9365" s="38" t="n"/>
      <c r="J9365" s="38" t="n"/>
      <c r="K9365" s="38" t="n"/>
      <c r="L9365" s="38" t="n"/>
      <c r="N9365" s="36">
        <f>IF($B9365="","",IF($C9365="SUPERSTORE","Superstore","DH"))</f>
        <v/>
      </c>
      <c r="O9365" s="36">
        <f>IF($B9365="","",IFERROR(VLOOKUP($B9365,Mapping!$A:$C,2,0),"Not Mapped"))</f>
        <v/>
      </c>
      <c r="P9365" s="36">
        <f>IF($B9365="","",IFERROR(VLOOKUP($B9365,Mapping!$A:$C,3,0),"Not Mapped"))</f>
        <v/>
      </c>
      <c r="Q9365" s="36">
        <f>IF($B9365="","",IFERROR(VLOOKUP($O9365,Leaders!$A:$B,2,0),"Not Mapped"))</f>
        <v/>
      </c>
      <c r="R9365" s="36">
        <f>IF($B9365="","",IF(COUNTIF(Exclusions!$A:$A,$B9365)&gt;0,"Yes","No"))</f>
        <v/>
      </c>
      <c r="S9365" s="38">
        <f>IF($B9365="","",MIN(1,DAY($A9365)/IF($N9365="Superstore",Settings!$B$5,Settings!$B$4)))</f>
        <v/>
      </c>
      <c r="T9365" s="38">
        <f>IF(OR($B9365="",$G9365="",$S9365=0),"",$G9365/$S9365)</f>
        <v/>
      </c>
      <c r="U9365" s="36">
        <f>IF($T9365="","",IF($T9365&lt;Settings!$B$8,"Critical",IF($T9365&lt;Settings!$B$9,"Semi Critical","Non Critical")))</f>
        <v/>
      </c>
      <c r="V9365" s="28" t="n"/>
      <c r="Z9365">
        <f>IF($B9365="","",IFERROR(VLOOKUP($B9365,'Plan HC for CCA'!$A:$B,2,0),""))</f>
        <v/>
      </c>
      <c r="AA9365">
        <f>IF(OR($B9365="",$Z9365=""),"",IF(N($M9365)&lt;$Z9365,"Delta","No Delta"))</f>
        <v/>
      </c>
      <c r="AB9365">
        <f>IF(OR($B9365="",$Z9365=""),"",MAX(0,$Z9365-N($M9365)))</f>
        <v/>
      </c>
      <c r="AC9365" s="46">
        <f>IF($B9365="","",IFERROR(INDEX('CCA Util %'!$H:$H,MATCH($B9365,'CCA Util %'!$E:$E,0)),""))</f>
        <v/>
      </c>
      <c r="AD9365">
        <f>IF($B9365="","",IFERROR(INDEX('CCA Util %'!$G:$G,MATCH($B9365,'CCA Util %'!$E:$E,0)),""))</f>
        <v/>
      </c>
      <c r="AE9365">
        <f>IF(OR($B9365="",$U9365=""),"",$U9365&amp;" &amp; "&amp;IF(OR($AD9365="",$AD9365=0),"Util NA",$AD9365&amp;" Util"))</f>
        <v/>
      </c>
    </row>
    <row r="9366" ht="15.75" customHeight="1" s="42">
      <c r="A9366" s="41" t="n"/>
      <c r="G9366" s="38" t="n"/>
      <c r="H9366" s="38" t="n"/>
      <c r="I9366" s="38" t="n"/>
      <c r="J9366" s="38" t="n"/>
      <c r="K9366" s="38" t="n"/>
      <c r="L9366" s="38" t="n"/>
      <c r="N9366" s="36">
        <f>IF($B9366="","",IF($C9366="SUPERSTORE","Superstore","DH"))</f>
        <v/>
      </c>
      <c r="O9366" s="36">
        <f>IF($B9366="","",IFERROR(VLOOKUP($B9366,Mapping!$A:$C,2,0),"Not Mapped"))</f>
        <v/>
      </c>
      <c r="P9366" s="36">
        <f>IF($B9366="","",IFERROR(VLOOKUP($B9366,Mapping!$A:$C,3,0),"Not Mapped"))</f>
        <v/>
      </c>
      <c r="Q9366" s="36">
        <f>IF($B9366="","",IFERROR(VLOOKUP($O9366,Leaders!$A:$B,2,0),"Not Mapped"))</f>
        <v/>
      </c>
      <c r="R9366" s="36">
        <f>IF($B9366="","",IF(COUNTIF(Exclusions!$A:$A,$B9366)&gt;0,"Yes","No"))</f>
        <v/>
      </c>
      <c r="S9366" s="38">
        <f>IF($B9366="","",MIN(1,DAY($A9366)/IF($N9366="Superstore",Settings!$B$5,Settings!$B$4)))</f>
        <v/>
      </c>
      <c r="T9366" s="38">
        <f>IF(OR($B9366="",$G9366="",$S9366=0),"",$G9366/$S9366)</f>
        <v/>
      </c>
      <c r="U9366" s="36">
        <f>IF($T9366="","",IF($T9366&lt;Settings!$B$8,"Critical",IF($T9366&lt;Settings!$B$9,"Semi Critical","Non Critical")))</f>
        <v/>
      </c>
      <c r="V9366" s="28" t="n"/>
      <c r="Z9366">
        <f>IF($B9366="","",IFERROR(VLOOKUP($B9366,'Plan HC for CCA'!$A:$B,2,0),""))</f>
        <v/>
      </c>
      <c r="AA9366">
        <f>IF(OR($B9366="",$Z9366=""),"",IF(N($M9366)&lt;$Z9366,"Delta","No Delta"))</f>
        <v/>
      </c>
      <c r="AB9366">
        <f>IF(OR($B9366="",$Z9366=""),"",MAX(0,$Z9366-N($M9366)))</f>
        <v/>
      </c>
      <c r="AC9366" s="46">
        <f>IF($B9366="","",IFERROR(INDEX('CCA Util %'!$H:$H,MATCH($B9366,'CCA Util %'!$E:$E,0)),""))</f>
        <v/>
      </c>
      <c r="AD9366">
        <f>IF($B9366="","",IFERROR(INDEX('CCA Util %'!$G:$G,MATCH($B9366,'CCA Util %'!$E:$E,0)),""))</f>
        <v/>
      </c>
      <c r="AE9366">
        <f>IF(OR($B9366="",$U9366=""),"",$U9366&amp;" &amp; "&amp;IF(OR($AD9366="",$AD9366=0),"Util NA",$AD9366&amp;" Util"))</f>
        <v/>
      </c>
    </row>
    <row r="9367" ht="15.75" customHeight="1" s="42">
      <c r="A9367" s="41" t="n"/>
      <c r="G9367" s="38" t="n"/>
      <c r="H9367" s="38" t="n"/>
      <c r="I9367" s="38" t="n"/>
      <c r="J9367" s="38" t="n"/>
      <c r="K9367" s="38" t="n"/>
      <c r="L9367" s="38" t="n"/>
      <c r="N9367" s="36">
        <f>IF($B9367="","",IF($C9367="SUPERSTORE","Superstore","DH"))</f>
        <v/>
      </c>
      <c r="O9367" s="36">
        <f>IF($B9367="","",IFERROR(VLOOKUP($B9367,Mapping!$A:$C,2,0),"Not Mapped"))</f>
        <v/>
      </c>
      <c r="P9367" s="36">
        <f>IF($B9367="","",IFERROR(VLOOKUP($B9367,Mapping!$A:$C,3,0),"Not Mapped"))</f>
        <v/>
      </c>
      <c r="Q9367" s="36">
        <f>IF($B9367="","",IFERROR(VLOOKUP($O9367,Leaders!$A:$B,2,0),"Not Mapped"))</f>
        <v/>
      </c>
      <c r="R9367" s="36">
        <f>IF($B9367="","",IF(COUNTIF(Exclusions!$A:$A,$B9367)&gt;0,"Yes","No"))</f>
        <v/>
      </c>
      <c r="S9367" s="38">
        <f>IF($B9367="","",MIN(1,DAY($A9367)/IF($N9367="Superstore",Settings!$B$5,Settings!$B$4)))</f>
        <v/>
      </c>
      <c r="T9367" s="38">
        <f>IF(OR($B9367="",$G9367="",$S9367=0),"",$G9367/$S9367)</f>
        <v/>
      </c>
      <c r="U9367" s="36">
        <f>IF($T9367="","",IF($T9367&lt;Settings!$B$8,"Critical",IF($T9367&lt;Settings!$B$9,"Semi Critical","Non Critical")))</f>
        <v/>
      </c>
      <c r="V9367" s="28" t="n"/>
      <c r="Z9367">
        <f>IF($B9367="","",IFERROR(VLOOKUP($B9367,'Plan HC for CCA'!$A:$B,2,0),""))</f>
        <v/>
      </c>
      <c r="AA9367">
        <f>IF(OR($B9367="",$Z9367=""),"",IF(N($M9367)&lt;$Z9367,"Delta","No Delta"))</f>
        <v/>
      </c>
      <c r="AB9367">
        <f>IF(OR($B9367="",$Z9367=""),"",MAX(0,$Z9367-N($M9367)))</f>
        <v/>
      </c>
      <c r="AC9367" s="46">
        <f>IF($B9367="","",IFERROR(INDEX('CCA Util %'!$H:$H,MATCH($B9367,'CCA Util %'!$E:$E,0)),""))</f>
        <v/>
      </c>
      <c r="AD9367">
        <f>IF($B9367="","",IFERROR(INDEX('CCA Util %'!$G:$G,MATCH($B9367,'CCA Util %'!$E:$E,0)),""))</f>
        <v/>
      </c>
      <c r="AE9367">
        <f>IF(OR($B9367="",$U9367=""),"",$U9367&amp;" &amp; "&amp;IF(OR($AD9367="",$AD9367=0),"Util NA",$AD9367&amp;" Util"))</f>
        <v/>
      </c>
    </row>
    <row r="9368" ht="15.75" customHeight="1" s="42">
      <c r="A9368" s="41" t="n"/>
      <c r="G9368" s="38" t="n"/>
      <c r="H9368" s="38" t="n"/>
      <c r="I9368" s="38" t="n"/>
      <c r="J9368" s="38" t="n"/>
      <c r="K9368" s="38" t="n"/>
      <c r="L9368" s="38" t="n"/>
      <c r="N9368" s="36">
        <f>IF($B9368="","",IF($C9368="SUPERSTORE","Superstore","DH"))</f>
        <v/>
      </c>
      <c r="O9368" s="36">
        <f>IF($B9368="","",IFERROR(VLOOKUP($B9368,Mapping!$A:$C,2,0),"Not Mapped"))</f>
        <v/>
      </c>
      <c r="P9368" s="36">
        <f>IF($B9368="","",IFERROR(VLOOKUP($B9368,Mapping!$A:$C,3,0),"Not Mapped"))</f>
        <v/>
      </c>
      <c r="Q9368" s="36">
        <f>IF($B9368="","",IFERROR(VLOOKUP($O9368,Leaders!$A:$B,2,0),"Not Mapped"))</f>
        <v/>
      </c>
      <c r="R9368" s="36">
        <f>IF($B9368="","",IF(COUNTIF(Exclusions!$A:$A,$B9368)&gt;0,"Yes","No"))</f>
        <v/>
      </c>
      <c r="S9368" s="38">
        <f>IF($B9368="","",MIN(1,DAY($A9368)/IF($N9368="Superstore",Settings!$B$5,Settings!$B$4)))</f>
        <v/>
      </c>
      <c r="T9368" s="38">
        <f>IF(OR($B9368="",$G9368="",$S9368=0),"",$G9368/$S9368)</f>
        <v/>
      </c>
      <c r="U9368" s="36">
        <f>IF($T9368="","",IF($T9368&lt;Settings!$B$8,"Critical",IF($T9368&lt;Settings!$B$9,"Semi Critical","Non Critical")))</f>
        <v/>
      </c>
      <c r="V9368" s="28" t="n"/>
      <c r="Z9368">
        <f>IF($B9368="","",IFERROR(VLOOKUP($B9368,'Plan HC for CCA'!$A:$B,2,0),""))</f>
        <v/>
      </c>
      <c r="AA9368">
        <f>IF(OR($B9368="",$Z9368=""),"",IF(N($M9368)&lt;$Z9368,"Delta","No Delta"))</f>
        <v/>
      </c>
      <c r="AB9368">
        <f>IF(OR($B9368="",$Z9368=""),"",MAX(0,$Z9368-N($M9368)))</f>
        <v/>
      </c>
      <c r="AC9368" s="46">
        <f>IF($B9368="","",IFERROR(INDEX('CCA Util %'!$H:$H,MATCH($B9368,'CCA Util %'!$E:$E,0)),""))</f>
        <v/>
      </c>
      <c r="AD9368">
        <f>IF($B9368="","",IFERROR(INDEX('CCA Util %'!$G:$G,MATCH($B9368,'CCA Util %'!$E:$E,0)),""))</f>
        <v/>
      </c>
      <c r="AE9368">
        <f>IF(OR($B9368="",$U9368=""),"",$U9368&amp;" &amp; "&amp;IF(OR($AD9368="",$AD9368=0),"Util NA",$AD9368&amp;" Util"))</f>
        <v/>
      </c>
    </row>
    <row r="9369" ht="15.75" customHeight="1" s="42">
      <c r="A9369" s="41" t="n"/>
      <c r="G9369" s="38" t="n"/>
      <c r="H9369" s="38" t="n"/>
      <c r="I9369" s="38" t="n"/>
      <c r="J9369" s="38" t="n"/>
      <c r="K9369" s="38" t="n"/>
      <c r="L9369" s="38" t="n"/>
      <c r="N9369" s="36">
        <f>IF($B9369="","",IF($C9369="SUPERSTORE","Superstore","DH"))</f>
        <v/>
      </c>
      <c r="O9369" s="36">
        <f>IF($B9369="","",IFERROR(VLOOKUP($B9369,Mapping!$A:$C,2,0),"Not Mapped"))</f>
        <v/>
      </c>
      <c r="P9369" s="36">
        <f>IF($B9369="","",IFERROR(VLOOKUP($B9369,Mapping!$A:$C,3,0),"Not Mapped"))</f>
        <v/>
      </c>
      <c r="Q9369" s="36">
        <f>IF($B9369="","",IFERROR(VLOOKUP($O9369,Leaders!$A:$B,2,0),"Not Mapped"))</f>
        <v/>
      </c>
      <c r="R9369" s="36">
        <f>IF($B9369="","",IF(COUNTIF(Exclusions!$A:$A,$B9369)&gt;0,"Yes","No"))</f>
        <v/>
      </c>
      <c r="S9369" s="38">
        <f>IF($B9369="","",MIN(1,DAY($A9369)/IF($N9369="Superstore",Settings!$B$5,Settings!$B$4)))</f>
        <v/>
      </c>
      <c r="T9369" s="38">
        <f>IF(OR($B9369="",$G9369="",$S9369=0),"",$G9369/$S9369)</f>
        <v/>
      </c>
      <c r="U9369" s="36">
        <f>IF($T9369="","",IF($T9369&lt;Settings!$B$8,"Critical",IF($T9369&lt;Settings!$B$9,"Semi Critical","Non Critical")))</f>
        <v/>
      </c>
      <c r="V9369" s="28" t="n"/>
      <c r="Z9369">
        <f>IF($B9369="","",IFERROR(VLOOKUP($B9369,'Plan HC for CCA'!$A:$B,2,0),""))</f>
        <v/>
      </c>
      <c r="AA9369">
        <f>IF(OR($B9369="",$Z9369=""),"",IF(N($M9369)&lt;$Z9369,"Delta","No Delta"))</f>
        <v/>
      </c>
      <c r="AB9369">
        <f>IF(OR($B9369="",$Z9369=""),"",MAX(0,$Z9369-N($M9369)))</f>
        <v/>
      </c>
      <c r="AC9369" s="46">
        <f>IF($B9369="","",IFERROR(INDEX('CCA Util %'!$H:$H,MATCH($B9369,'CCA Util %'!$E:$E,0)),""))</f>
        <v/>
      </c>
      <c r="AD9369">
        <f>IF($B9369="","",IFERROR(INDEX('CCA Util %'!$G:$G,MATCH($B9369,'CCA Util %'!$E:$E,0)),""))</f>
        <v/>
      </c>
      <c r="AE9369">
        <f>IF(OR($B9369="",$U9369=""),"",$U9369&amp;" &amp; "&amp;IF(OR($AD9369="",$AD9369=0),"Util NA",$AD9369&amp;" Util"))</f>
        <v/>
      </c>
    </row>
    <row r="9370" ht="15.75" customHeight="1" s="42">
      <c r="A9370" s="41" t="n"/>
      <c r="G9370" s="38" t="n"/>
      <c r="H9370" s="38" t="n"/>
      <c r="I9370" s="38" t="n"/>
      <c r="J9370" s="38" t="n"/>
      <c r="K9370" s="38" t="n"/>
      <c r="L9370" s="38" t="n"/>
      <c r="N9370" s="36">
        <f>IF($B9370="","",IF($C9370="SUPERSTORE","Superstore","DH"))</f>
        <v/>
      </c>
      <c r="O9370" s="36">
        <f>IF($B9370="","",IFERROR(VLOOKUP($B9370,Mapping!$A:$C,2,0),"Not Mapped"))</f>
        <v/>
      </c>
      <c r="P9370" s="36">
        <f>IF($B9370="","",IFERROR(VLOOKUP($B9370,Mapping!$A:$C,3,0),"Not Mapped"))</f>
        <v/>
      </c>
      <c r="Q9370" s="36">
        <f>IF($B9370="","",IFERROR(VLOOKUP($O9370,Leaders!$A:$B,2,0),"Not Mapped"))</f>
        <v/>
      </c>
      <c r="R9370" s="36">
        <f>IF($B9370="","",IF(COUNTIF(Exclusions!$A:$A,$B9370)&gt;0,"Yes","No"))</f>
        <v/>
      </c>
      <c r="S9370" s="38">
        <f>IF($B9370="","",MIN(1,DAY($A9370)/IF($N9370="Superstore",Settings!$B$5,Settings!$B$4)))</f>
        <v/>
      </c>
      <c r="T9370" s="38">
        <f>IF(OR($B9370="",$G9370="",$S9370=0),"",$G9370/$S9370)</f>
        <v/>
      </c>
      <c r="U9370" s="36">
        <f>IF($T9370="","",IF($T9370&lt;Settings!$B$8,"Critical",IF($T9370&lt;Settings!$B$9,"Semi Critical","Non Critical")))</f>
        <v/>
      </c>
      <c r="V9370" s="28" t="n"/>
      <c r="Z9370">
        <f>IF($B9370="","",IFERROR(VLOOKUP($B9370,'Plan HC for CCA'!$A:$B,2,0),""))</f>
        <v/>
      </c>
      <c r="AA9370">
        <f>IF(OR($B9370="",$Z9370=""),"",IF(N($M9370)&lt;$Z9370,"Delta","No Delta"))</f>
        <v/>
      </c>
      <c r="AB9370">
        <f>IF(OR($B9370="",$Z9370=""),"",MAX(0,$Z9370-N($M9370)))</f>
        <v/>
      </c>
      <c r="AC9370" s="46">
        <f>IF($B9370="","",IFERROR(INDEX('CCA Util %'!$H:$H,MATCH($B9370,'CCA Util %'!$E:$E,0)),""))</f>
        <v/>
      </c>
      <c r="AD9370">
        <f>IF($B9370="","",IFERROR(INDEX('CCA Util %'!$G:$G,MATCH($B9370,'CCA Util %'!$E:$E,0)),""))</f>
        <v/>
      </c>
      <c r="AE9370">
        <f>IF(OR($B9370="",$U9370=""),"",$U9370&amp;" &amp; "&amp;IF(OR($AD9370="",$AD9370=0),"Util NA",$AD9370&amp;" Util"))</f>
        <v/>
      </c>
    </row>
    <row r="9371" ht="15.75" customHeight="1" s="42">
      <c r="A9371" s="41" t="n"/>
      <c r="G9371" s="38" t="n"/>
      <c r="H9371" s="38" t="n"/>
      <c r="I9371" s="38" t="n"/>
      <c r="J9371" s="38" t="n"/>
      <c r="K9371" s="38" t="n"/>
      <c r="L9371" s="38" t="n"/>
      <c r="N9371" s="36">
        <f>IF($B9371="","",IF($C9371="SUPERSTORE","Superstore","DH"))</f>
        <v/>
      </c>
      <c r="O9371" s="36">
        <f>IF($B9371="","",IFERROR(VLOOKUP($B9371,Mapping!$A:$C,2,0),"Not Mapped"))</f>
        <v/>
      </c>
      <c r="P9371" s="36">
        <f>IF($B9371="","",IFERROR(VLOOKUP($B9371,Mapping!$A:$C,3,0),"Not Mapped"))</f>
        <v/>
      </c>
      <c r="Q9371" s="36">
        <f>IF($B9371="","",IFERROR(VLOOKUP($O9371,Leaders!$A:$B,2,0),"Not Mapped"))</f>
        <v/>
      </c>
      <c r="R9371" s="36">
        <f>IF($B9371="","",IF(COUNTIF(Exclusions!$A:$A,$B9371)&gt;0,"Yes","No"))</f>
        <v/>
      </c>
      <c r="S9371" s="38">
        <f>IF($B9371="","",MIN(1,DAY($A9371)/IF($N9371="Superstore",Settings!$B$5,Settings!$B$4)))</f>
        <v/>
      </c>
      <c r="T9371" s="38">
        <f>IF(OR($B9371="",$G9371="",$S9371=0),"",$G9371/$S9371)</f>
        <v/>
      </c>
      <c r="U9371" s="36">
        <f>IF($T9371="","",IF($T9371&lt;Settings!$B$8,"Critical",IF($T9371&lt;Settings!$B$9,"Semi Critical","Non Critical")))</f>
        <v/>
      </c>
      <c r="V9371" s="28" t="n"/>
      <c r="Z9371">
        <f>IF($B9371="","",IFERROR(VLOOKUP($B9371,'Plan HC for CCA'!$A:$B,2,0),""))</f>
        <v/>
      </c>
      <c r="AA9371">
        <f>IF(OR($B9371="",$Z9371=""),"",IF(N($M9371)&lt;$Z9371,"Delta","No Delta"))</f>
        <v/>
      </c>
      <c r="AB9371">
        <f>IF(OR($B9371="",$Z9371=""),"",MAX(0,$Z9371-N($M9371)))</f>
        <v/>
      </c>
      <c r="AC9371" s="46">
        <f>IF($B9371="","",IFERROR(INDEX('CCA Util %'!$H:$H,MATCH($B9371,'CCA Util %'!$E:$E,0)),""))</f>
        <v/>
      </c>
      <c r="AD9371">
        <f>IF($B9371="","",IFERROR(INDEX('CCA Util %'!$G:$G,MATCH($B9371,'CCA Util %'!$E:$E,0)),""))</f>
        <v/>
      </c>
      <c r="AE9371">
        <f>IF(OR($B9371="",$U9371=""),"",$U9371&amp;" &amp; "&amp;IF(OR($AD9371="",$AD9371=0),"Util NA",$AD9371&amp;" Util"))</f>
        <v/>
      </c>
    </row>
    <row r="9372" ht="15.75" customHeight="1" s="42">
      <c r="A9372" s="41" t="n"/>
      <c r="G9372" s="38" t="n"/>
      <c r="H9372" s="38" t="n"/>
      <c r="I9372" s="38" t="n"/>
      <c r="J9372" s="38" t="n"/>
      <c r="K9372" s="38" t="n"/>
      <c r="L9372" s="38" t="n"/>
      <c r="N9372" s="36">
        <f>IF($B9372="","",IF($C9372="SUPERSTORE","Superstore","DH"))</f>
        <v/>
      </c>
      <c r="O9372" s="36">
        <f>IF($B9372="","",IFERROR(VLOOKUP($B9372,Mapping!$A:$C,2,0),"Not Mapped"))</f>
        <v/>
      </c>
      <c r="P9372" s="36">
        <f>IF($B9372="","",IFERROR(VLOOKUP($B9372,Mapping!$A:$C,3,0),"Not Mapped"))</f>
        <v/>
      </c>
      <c r="Q9372" s="36">
        <f>IF($B9372="","",IFERROR(VLOOKUP($O9372,Leaders!$A:$B,2,0),"Not Mapped"))</f>
        <v/>
      </c>
      <c r="R9372" s="36">
        <f>IF($B9372="","",IF(COUNTIF(Exclusions!$A:$A,$B9372)&gt;0,"Yes","No"))</f>
        <v/>
      </c>
      <c r="S9372" s="38">
        <f>IF($B9372="","",MIN(1,DAY($A9372)/IF($N9372="Superstore",Settings!$B$5,Settings!$B$4)))</f>
        <v/>
      </c>
      <c r="T9372" s="38">
        <f>IF(OR($B9372="",$G9372="",$S9372=0),"",$G9372/$S9372)</f>
        <v/>
      </c>
      <c r="U9372" s="36">
        <f>IF($T9372="","",IF($T9372&lt;Settings!$B$8,"Critical",IF($T9372&lt;Settings!$B$9,"Semi Critical","Non Critical")))</f>
        <v/>
      </c>
      <c r="V9372" s="28" t="n"/>
      <c r="Z9372">
        <f>IF($B9372="","",IFERROR(VLOOKUP($B9372,'Plan HC for CCA'!$A:$B,2,0),""))</f>
        <v/>
      </c>
      <c r="AA9372">
        <f>IF(OR($B9372="",$Z9372=""),"",IF(N($M9372)&lt;$Z9372,"Delta","No Delta"))</f>
        <v/>
      </c>
      <c r="AB9372">
        <f>IF(OR($B9372="",$Z9372=""),"",MAX(0,$Z9372-N($M9372)))</f>
        <v/>
      </c>
      <c r="AC9372" s="46">
        <f>IF($B9372="","",IFERROR(INDEX('CCA Util %'!$H:$H,MATCH($B9372,'CCA Util %'!$E:$E,0)),""))</f>
        <v/>
      </c>
      <c r="AD9372">
        <f>IF($B9372="","",IFERROR(INDEX('CCA Util %'!$G:$G,MATCH($B9372,'CCA Util %'!$E:$E,0)),""))</f>
        <v/>
      </c>
      <c r="AE9372">
        <f>IF(OR($B9372="",$U9372=""),"",$U9372&amp;" &amp; "&amp;IF(OR($AD9372="",$AD9372=0),"Util NA",$AD9372&amp;" Util"))</f>
        <v/>
      </c>
    </row>
    <row r="9373" ht="15.75" customHeight="1" s="42">
      <c r="A9373" s="41" t="n"/>
      <c r="G9373" s="38" t="n"/>
      <c r="H9373" s="38" t="n"/>
      <c r="I9373" s="38" t="n"/>
      <c r="J9373" s="38" t="n"/>
      <c r="K9373" s="38" t="n"/>
      <c r="L9373" s="38" t="n"/>
      <c r="N9373" s="36">
        <f>IF($B9373="","",IF($C9373="SUPERSTORE","Superstore","DH"))</f>
        <v/>
      </c>
      <c r="O9373" s="36">
        <f>IF($B9373="","",IFERROR(VLOOKUP($B9373,Mapping!$A:$C,2,0),"Not Mapped"))</f>
        <v/>
      </c>
      <c r="P9373" s="36">
        <f>IF($B9373="","",IFERROR(VLOOKUP($B9373,Mapping!$A:$C,3,0),"Not Mapped"))</f>
        <v/>
      </c>
      <c r="Q9373" s="36">
        <f>IF($B9373="","",IFERROR(VLOOKUP($O9373,Leaders!$A:$B,2,0),"Not Mapped"))</f>
        <v/>
      </c>
      <c r="R9373" s="36">
        <f>IF($B9373="","",IF(COUNTIF(Exclusions!$A:$A,$B9373)&gt;0,"Yes","No"))</f>
        <v/>
      </c>
      <c r="S9373" s="38">
        <f>IF($B9373="","",MIN(1,DAY($A9373)/IF($N9373="Superstore",Settings!$B$5,Settings!$B$4)))</f>
        <v/>
      </c>
      <c r="T9373" s="38">
        <f>IF(OR($B9373="",$G9373="",$S9373=0),"",$G9373/$S9373)</f>
        <v/>
      </c>
      <c r="U9373" s="36">
        <f>IF($T9373="","",IF($T9373&lt;Settings!$B$8,"Critical",IF($T9373&lt;Settings!$B$9,"Semi Critical","Non Critical")))</f>
        <v/>
      </c>
      <c r="V9373" s="28" t="n"/>
      <c r="Z9373">
        <f>IF($B9373="","",IFERROR(VLOOKUP($B9373,'Plan HC for CCA'!$A:$B,2,0),""))</f>
        <v/>
      </c>
      <c r="AA9373">
        <f>IF(OR($B9373="",$Z9373=""),"",IF(N($M9373)&lt;$Z9373,"Delta","No Delta"))</f>
        <v/>
      </c>
      <c r="AB9373">
        <f>IF(OR($B9373="",$Z9373=""),"",MAX(0,$Z9373-N($M9373)))</f>
        <v/>
      </c>
      <c r="AC9373" s="46">
        <f>IF($B9373="","",IFERROR(INDEX('CCA Util %'!$H:$H,MATCH($B9373,'CCA Util %'!$E:$E,0)),""))</f>
        <v/>
      </c>
      <c r="AD9373">
        <f>IF($B9373="","",IFERROR(INDEX('CCA Util %'!$G:$G,MATCH($B9373,'CCA Util %'!$E:$E,0)),""))</f>
        <v/>
      </c>
      <c r="AE9373">
        <f>IF(OR($B9373="",$U9373=""),"",$U9373&amp;" &amp; "&amp;IF(OR($AD9373="",$AD9373=0),"Util NA",$AD9373&amp;" Util"))</f>
        <v/>
      </c>
    </row>
    <row r="9374" ht="15.75" customHeight="1" s="42">
      <c r="A9374" s="41" t="n"/>
      <c r="G9374" s="38" t="n"/>
      <c r="H9374" s="38" t="n"/>
      <c r="I9374" s="38" t="n"/>
      <c r="J9374" s="38" t="n"/>
      <c r="K9374" s="38" t="n"/>
      <c r="L9374" s="38" t="n"/>
      <c r="N9374" s="36">
        <f>IF($B9374="","",IF($C9374="SUPERSTORE","Superstore","DH"))</f>
        <v/>
      </c>
      <c r="O9374" s="36">
        <f>IF($B9374="","",IFERROR(VLOOKUP($B9374,Mapping!$A:$C,2,0),"Not Mapped"))</f>
        <v/>
      </c>
      <c r="P9374" s="36">
        <f>IF($B9374="","",IFERROR(VLOOKUP($B9374,Mapping!$A:$C,3,0),"Not Mapped"))</f>
        <v/>
      </c>
      <c r="Q9374" s="36">
        <f>IF($B9374="","",IFERROR(VLOOKUP($O9374,Leaders!$A:$B,2,0),"Not Mapped"))</f>
        <v/>
      </c>
      <c r="R9374" s="36">
        <f>IF($B9374="","",IF(COUNTIF(Exclusions!$A:$A,$B9374)&gt;0,"Yes","No"))</f>
        <v/>
      </c>
      <c r="S9374" s="38">
        <f>IF($B9374="","",MIN(1,DAY($A9374)/IF($N9374="Superstore",Settings!$B$5,Settings!$B$4)))</f>
        <v/>
      </c>
      <c r="T9374" s="38">
        <f>IF(OR($B9374="",$G9374="",$S9374=0),"",$G9374/$S9374)</f>
        <v/>
      </c>
      <c r="U9374" s="36">
        <f>IF($T9374="","",IF($T9374&lt;Settings!$B$8,"Critical",IF($T9374&lt;Settings!$B$9,"Semi Critical","Non Critical")))</f>
        <v/>
      </c>
      <c r="V9374" s="28" t="n"/>
      <c r="Z9374">
        <f>IF($B9374="","",IFERROR(VLOOKUP($B9374,'Plan HC for CCA'!$A:$B,2,0),""))</f>
        <v/>
      </c>
      <c r="AA9374">
        <f>IF(OR($B9374="",$Z9374=""),"",IF(N($M9374)&lt;$Z9374,"Delta","No Delta"))</f>
        <v/>
      </c>
      <c r="AB9374">
        <f>IF(OR($B9374="",$Z9374=""),"",MAX(0,$Z9374-N($M9374)))</f>
        <v/>
      </c>
      <c r="AC9374" s="46">
        <f>IF($B9374="","",IFERROR(INDEX('CCA Util %'!$H:$H,MATCH($B9374,'CCA Util %'!$E:$E,0)),""))</f>
        <v/>
      </c>
      <c r="AD9374">
        <f>IF($B9374="","",IFERROR(INDEX('CCA Util %'!$G:$G,MATCH($B9374,'CCA Util %'!$E:$E,0)),""))</f>
        <v/>
      </c>
      <c r="AE9374">
        <f>IF(OR($B9374="",$U9374=""),"",$U9374&amp;" &amp; "&amp;IF(OR($AD9374="",$AD9374=0),"Util NA",$AD9374&amp;" Util"))</f>
        <v/>
      </c>
    </row>
    <row r="9375" ht="15.75" customHeight="1" s="42">
      <c r="A9375" s="41" t="n"/>
      <c r="G9375" s="38" t="n"/>
      <c r="H9375" s="38" t="n"/>
      <c r="I9375" s="38" t="n"/>
      <c r="J9375" s="38" t="n"/>
      <c r="K9375" s="38" t="n"/>
      <c r="L9375" s="38" t="n"/>
      <c r="N9375" s="36">
        <f>IF($B9375="","",IF($C9375="SUPERSTORE","Superstore","DH"))</f>
        <v/>
      </c>
      <c r="O9375" s="36">
        <f>IF($B9375="","",IFERROR(VLOOKUP($B9375,Mapping!$A:$C,2,0),"Not Mapped"))</f>
        <v/>
      </c>
      <c r="P9375" s="36">
        <f>IF($B9375="","",IFERROR(VLOOKUP($B9375,Mapping!$A:$C,3,0),"Not Mapped"))</f>
        <v/>
      </c>
      <c r="Q9375" s="36">
        <f>IF($B9375="","",IFERROR(VLOOKUP($O9375,Leaders!$A:$B,2,0),"Not Mapped"))</f>
        <v/>
      </c>
      <c r="R9375" s="36">
        <f>IF($B9375="","",IF(COUNTIF(Exclusions!$A:$A,$B9375)&gt;0,"Yes","No"))</f>
        <v/>
      </c>
      <c r="S9375" s="38">
        <f>IF($B9375="","",MIN(1,DAY($A9375)/IF($N9375="Superstore",Settings!$B$5,Settings!$B$4)))</f>
        <v/>
      </c>
      <c r="T9375" s="38">
        <f>IF(OR($B9375="",$G9375="",$S9375=0),"",$G9375/$S9375)</f>
        <v/>
      </c>
      <c r="U9375" s="36">
        <f>IF($T9375="","",IF($T9375&lt;Settings!$B$8,"Critical",IF($T9375&lt;Settings!$B$9,"Semi Critical","Non Critical")))</f>
        <v/>
      </c>
      <c r="V9375" s="28" t="n"/>
      <c r="Z9375">
        <f>IF($B9375="","",IFERROR(VLOOKUP($B9375,'Plan HC for CCA'!$A:$B,2,0),""))</f>
        <v/>
      </c>
      <c r="AA9375">
        <f>IF(OR($B9375="",$Z9375=""),"",IF(N($M9375)&lt;$Z9375,"Delta","No Delta"))</f>
        <v/>
      </c>
      <c r="AB9375">
        <f>IF(OR($B9375="",$Z9375=""),"",MAX(0,$Z9375-N($M9375)))</f>
        <v/>
      </c>
      <c r="AC9375" s="46">
        <f>IF($B9375="","",IFERROR(INDEX('CCA Util %'!$H:$H,MATCH($B9375,'CCA Util %'!$E:$E,0)),""))</f>
        <v/>
      </c>
      <c r="AD9375">
        <f>IF($B9375="","",IFERROR(INDEX('CCA Util %'!$G:$G,MATCH($B9375,'CCA Util %'!$E:$E,0)),""))</f>
        <v/>
      </c>
      <c r="AE9375">
        <f>IF(OR($B9375="",$U9375=""),"",$U9375&amp;" &amp; "&amp;IF(OR($AD9375="",$AD9375=0),"Util NA",$AD9375&amp;" Util"))</f>
        <v/>
      </c>
    </row>
    <row r="9376" ht="15.75" customHeight="1" s="42">
      <c r="A9376" s="41" t="n"/>
      <c r="G9376" s="38" t="n"/>
      <c r="H9376" s="38" t="n"/>
      <c r="I9376" s="38" t="n"/>
      <c r="J9376" s="38" t="n"/>
      <c r="K9376" s="38" t="n"/>
      <c r="L9376" s="38" t="n"/>
      <c r="N9376" s="36">
        <f>IF($B9376="","",IF($C9376="SUPERSTORE","Superstore","DH"))</f>
        <v/>
      </c>
      <c r="O9376" s="36">
        <f>IF($B9376="","",IFERROR(VLOOKUP($B9376,Mapping!$A:$C,2,0),"Not Mapped"))</f>
        <v/>
      </c>
      <c r="P9376" s="36">
        <f>IF($B9376="","",IFERROR(VLOOKUP($B9376,Mapping!$A:$C,3,0),"Not Mapped"))</f>
        <v/>
      </c>
      <c r="Q9376" s="36">
        <f>IF($B9376="","",IFERROR(VLOOKUP($O9376,Leaders!$A:$B,2,0),"Not Mapped"))</f>
        <v/>
      </c>
      <c r="R9376" s="36">
        <f>IF($B9376="","",IF(COUNTIF(Exclusions!$A:$A,$B9376)&gt;0,"Yes","No"))</f>
        <v/>
      </c>
      <c r="S9376" s="38">
        <f>IF($B9376="","",MIN(1,DAY($A9376)/IF($N9376="Superstore",Settings!$B$5,Settings!$B$4)))</f>
        <v/>
      </c>
      <c r="T9376" s="38">
        <f>IF(OR($B9376="",$G9376="",$S9376=0),"",$G9376/$S9376)</f>
        <v/>
      </c>
      <c r="U9376" s="36">
        <f>IF($T9376="","",IF($T9376&lt;Settings!$B$8,"Critical",IF($T9376&lt;Settings!$B$9,"Semi Critical","Non Critical")))</f>
        <v/>
      </c>
      <c r="V9376" s="28" t="n"/>
      <c r="Z9376">
        <f>IF($B9376="","",IFERROR(VLOOKUP($B9376,'Plan HC for CCA'!$A:$B,2,0),""))</f>
        <v/>
      </c>
      <c r="AA9376">
        <f>IF(OR($B9376="",$Z9376=""),"",IF(N($M9376)&lt;$Z9376,"Delta","No Delta"))</f>
        <v/>
      </c>
      <c r="AB9376">
        <f>IF(OR($B9376="",$Z9376=""),"",MAX(0,$Z9376-N($M9376)))</f>
        <v/>
      </c>
      <c r="AC9376" s="46">
        <f>IF($B9376="","",IFERROR(INDEX('CCA Util %'!$H:$H,MATCH($B9376,'CCA Util %'!$E:$E,0)),""))</f>
        <v/>
      </c>
      <c r="AD9376">
        <f>IF($B9376="","",IFERROR(INDEX('CCA Util %'!$G:$G,MATCH($B9376,'CCA Util %'!$E:$E,0)),""))</f>
        <v/>
      </c>
      <c r="AE9376">
        <f>IF(OR($B9376="",$U9376=""),"",$U9376&amp;" &amp; "&amp;IF(OR($AD9376="",$AD9376=0),"Util NA",$AD9376&amp;" Util"))</f>
        <v/>
      </c>
    </row>
    <row r="9377" ht="15.75" customHeight="1" s="42">
      <c r="A9377" s="41" t="n"/>
      <c r="G9377" s="38" t="n"/>
      <c r="H9377" s="38" t="n"/>
      <c r="I9377" s="38" t="n"/>
      <c r="J9377" s="38" t="n"/>
      <c r="K9377" s="38" t="n"/>
      <c r="L9377" s="38" t="n"/>
      <c r="N9377" s="36">
        <f>IF($B9377="","",IF($C9377="SUPERSTORE","Superstore","DH"))</f>
        <v/>
      </c>
      <c r="O9377" s="36">
        <f>IF($B9377="","",IFERROR(VLOOKUP($B9377,Mapping!$A:$C,2,0),"Not Mapped"))</f>
        <v/>
      </c>
      <c r="P9377" s="36">
        <f>IF($B9377="","",IFERROR(VLOOKUP($B9377,Mapping!$A:$C,3,0),"Not Mapped"))</f>
        <v/>
      </c>
      <c r="Q9377" s="36">
        <f>IF($B9377="","",IFERROR(VLOOKUP($O9377,Leaders!$A:$B,2,0),"Not Mapped"))</f>
        <v/>
      </c>
      <c r="R9377" s="36">
        <f>IF($B9377="","",IF(COUNTIF(Exclusions!$A:$A,$B9377)&gt;0,"Yes","No"))</f>
        <v/>
      </c>
      <c r="S9377" s="38">
        <f>IF($B9377="","",MIN(1,DAY($A9377)/IF($N9377="Superstore",Settings!$B$5,Settings!$B$4)))</f>
        <v/>
      </c>
      <c r="T9377" s="38">
        <f>IF(OR($B9377="",$G9377="",$S9377=0),"",$G9377/$S9377)</f>
        <v/>
      </c>
      <c r="U9377" s="36">
        <f>IF($T9377="","",IF($T9377&lt;Settings!$B$8,"Critical",IF($T9377&lt;Settings!$B$9,"Semi Critical","Non Critical")))</f>
        <v/>
      </c>
      <c r="V9377" s="28" t="n"/>
      <c r="Z9377">
        <f>IF($B9377="","",IFERROR(VLOOKUP($B9377,'Plan HC for CCA'!$A:$B,2,0),""))</f>
        <v/>
      </c>
      <c r="AA9377">
        <f>IF(OR($B9377="",$Z9377=""),"",IF(N($M9377)&lt;$Z9377,"Delta","No Delta"))</f>
        <v/>
      </c>
      <c r="AB9377">
        <f>IF(OR($B9377="",$Z9377=""),"",MAX(0,$Z9377-N($M9377)))</f>
        <v/>
      </c>
      <c r="AC9377" s="46">
        <f>IF($B9377="","",IFERROR(INDEX('CCA Util %'!$H:$H,MATCH($B9377,'CCA Util %'!$E:$E,0)),""))</f>
        <v/>
      </c>
      <c r="AD9377">
        <f>IF($B9377="","",IFERROR(INDEX('CCA Util %'!$G:$G,MATCH($B9377,'CCA Util %'!$E:$E,0)),""))</f>
        <v/>
      </c>
      <c r="AE9377">
        <f>IF(OR($B9377="",$U9377=""),"",$U9377&amp;" &amp; "&amp;IF(OR($AD9377="",$AD9377=0),"Util NA",$AD9377&amp;" Util"))</f>
        <v/>
      </c>
    </row>
    <row r="9378" ht="15.75" customHeight="1" s="42">
      <c r="A9378" s="41" t="n"/>
      <c r="G9378" s="38" t="n"/>
      <c r="H9378" s="38" t="n"/>
      <c r="I9378" s="38" t="n"/>
      <c r="J9378" s="38" t="n"/>
      <c r="K9378" s="38" t="n"/>
      <c r="L9378" s="38" t="n"/>
      <c r="N9378" s="36">
        <f>IF($B9378="","",IF($C9378="SUPERSTORE","Superstore","DH"))</f>
        <v/>
      </c>
      <c r="O9378" s="36">
        <f>IF($B9378="","",IFERROR(VLOOKUP($B9378,Mapping!$A:$C,2,0),"Not Mapped"))</f>
        <v/>
      </c>
      <c r="P9378" s="36">
        <f>IF($B9378="","",IFERROR(VLOOKUP($B9378,Mapping!$A:$C,3,0),"Not Mapped"))</f>
        <v/>
      </c>
      <c r="Q9378" s="36">
        <f>IF($B9378="","",IFERROR(VLOOKUP($O9378,Leaders!$A:$B,2,0),"Not Mapped"))</f>
        <v/>
      </c>
      <c r="R9378" s="36">
        <f>IF($B9378="","",IF(COUNTIF(Exclusions!$A:$A,$B9378)&gt;0,"Yes","No"))</f>
        <v/>
      </c>
      <c r="S9378" s="38">
        <f>IF($B9378="","",MIN(1,DAY($A9378)/IF($N9378="Superstore",Settings!$B$5,Settings!$B$4)))</f>
        <v/>
      </c>
      <c r="T9378" s="38">
        <f>IF(OR($B9378="",$G9378="",$S9378=0),"",$G9378/$S9378)</f>
        <v/>
      </c>
      <c r="U9378" s="36">
        <f>IF($T9378="","",IF($T9378&lt;Settings!$B$8,"Critical",IF($T9378&lt;Settings!$B$9,"Semi Critical","Non Critical")))</f>
        <v/>
      </c>
      <c r="V9378" s="28" t="n"/>
      <c r="Z9378">
        <f>IF($B9378="","",IFERROR(VLOOKUP($B9378,'Plan HC for CCA'!$A:$B,2,0),""))</f>
        <v/>
      </c>
      <c r="AA9378">
        <f>IF(OR($B9378="",$Z9378=""),"",IF(N($M9378)&lt;$Z9378,"Delta","No Delta"))</f>
        <v/>
      </c>
      <c r="AB9378">
        <f>IF(OR($B9378="",$Z9378=""),"",MAX(0,$Z9378-N($M9378)))</f>
        <v/>
      </c>
      <c r="AC9378" s="46">
        <f>IF($B9378="","",IFERROR(INDEX('CCA Util %'!$H:$H,MATCH($B9378,'CCA Util %'!$E:$E,0)),""))</f>
        <v/>
      </c>
      <c r="AD9378">
        <f>IF($B9378="","",IFERROR(INDEX('CCA Util %'!$G:$G,MATCH($B9378,'CCA Util %'!$E:$E,0)),""))</f>
        <v/>
      </c>
      <c r="AE9378">
        <f>IF(OR($B9378="",$U9378=""),"",$U9378&amp;" &amp; "&amp;IF(OR($AD9378="",$AD9378=0),"Util NA",$AD9378&amp;" Util"))</f>
        <v/>
      </c>
    </row>
    <row r="9379" ht="15.75" customHeight="1" s="42">
      <c r="A9379" s="41" t="n"/>
      <c r="G9379" s="38" t="n"/>
      <c r="H9379" s="38" t="n"/>
      <c r="I9379" s="38" t="n"/>
      <c r="J9379" s="38" t="n"/>
      <c r="K9379" s="38" t="n"/>
      <c r="L9379" s="38" t="n"/>
      <c r="N9379" s="36">
        <f>IF($B9379="","",IF($C9379="SUPERSTORE","Superstore","DH"))</f>
        <v/>
      </c>
      <c r="O9379" s="36">
        <f>IF($B9379="","",IFERROR(VLOOKUP($B9379,Mapping!$A:$C,2,0),"Not Mapped"))</f>
        <v/>
      </c>
      <c r="P9379" s="36">
        <f>IF($B9379="","",IFERROR(VLOOKUP($B9379,Mapping!$A:$C,3,0),"Not Mapped"))</f>
        <v/>
      </c>
      <c r="Q9379" s="36">
        <f>IF($B9379="","",IFERROR(VLOOKUP($O9379,Leaders!$A:$B,2,0),"Not Mapped"))</f>
        <v/>
      </c>
      <c r="R9379" s="36">
        <f>IF($B9379="","",IF(COUNTIF(Exclusions!$A:$A,$B9379)&gt;0,"Yes","No"))</f>
        <v/>
      </c>
      <c r="S9379" s="38">
        <f>IF($B9379="","",MIN(1,DAY($A9379)/IF($N9379="Superstore",Settings!$B$5,Settings!$B$4)))</f>
        <v/>
      </c>
      <c r="T9379" s="38">
        <f>IF(OR($B9379="",$G9379="",$S9379=0),"",$G9379/$S9379)</f>
        <v/>
      </c>
      <c r="U9379" s="36">
        <f>IF($T9379="","",IF($T9379&lt;Settings!$B$8,"Critical",IF($T9379&lt;Settings!$B$9,"Semi Critical","Non Critical")))</f>
        <v/>
      </c>
      <c r="V9379" s="28" t="n"/>
      <c r="Z9379">
        <f>IF($B9379="","",IFERROR(VLOOKUP($B9379,'Plan HC for CCA'!$A:$B,2,0),""))</f>
        <v/>
      </c>
      <c r="AA9379">
        <f>IF(OR($B9379="",$Z9379=""),"",IF(N($M9379)&lt;$Z9379,"Delta","No Delta"))</f>
        <v/>
      </c>
      <c r="AB9379">
        <f>IF(OR($B9379="",$Z9379=""),"",MAX(0,$Z9379-N($M9379)))</f>
        <v/>
      </c>
      <c r="AC9379" s="46">
        <f>IF($B9379="","",IFERROR(INDEX('CCA Util %'!$H:$H,MATCH($B9379,'CCA Util %'!$E:$E,0)),""))</f>
        <v/>
      </c>
      <c r="AD9379">
        <f>IF($B9379="","",IFERROR(INDEX('CCA Util %'!$G:$G,MATCH($B9379,'CCA Util %'!$E:$E,0)),""))</f>
        <v/>
      </c>
      <c r="AE9379">
        <f>IF(OR($B9379="",$U9379=""),"",$U9379&amp;" &amp; "&amp;IF(OR($AD9379="",$AD9379=0),"Util NA",$AD9379&amp;" Util"))</f>
        <v/>
      </c>
    </row>
    <row r="9380" ht="15.75" customHeight="1" s="42">
      <c r="A9380" s="41" t="n"/>
      <c r="G9380" s="38" t="n"/>
      <c r="H9380" s="38" t="n"/>
      <c r="I9380" s="38" t="n"/>
      <c r="J9380" s="38" t="n"/>
      <c r="K9380" s="38" t="n"/>
      <c r="L9380" s="38" t="n"/>
      <c r="N9380" s="36">
        <f>IF($B9380="","",IF($C9380="SUPERSTORE","Superstore","DH"))</f>
        <v/>
      </c>
      <c r="O9380" s="36">
        <f>IF($B9380="","",IFERROR(VLOOKUP($B9380,Mapping!$A:$C,2,0),"Not Mapped"))</f>
        <v/>
      </c>
      <c r="P9380" s="36">
        <f>IF($B9380="","",IFERROR(VLOOKUP($B9380,Mapping!$A:$C,3,0),"Not Mapped"))</f>
        <v/>
      </c>
      <c r="Q9380" s="36">
        <f>IF($B9380="","",IFERROR(VLOOKUP($O9380,Leaders!$A:$B,2,0),"Not Mapped"))</f>
        <v/>
      </c>
      <c r="R9380" s="36">
        <f>IF($B9380="","",IF(COUNTIF(Exclusions!$A:$A,$B9380)&gt;0,"Yes","No"))</f>
        <v/>
      </c>
      <c r="S9380" s="38">
        <f>IF($B9380="","",MIN(1,DAY($A9380)/IF($N9380="Superstore",Settings!$B$5,Settings!$B$4)))</f>
        <v/>
      </c>
      <c r="T9380" s="38">
        <f>IF(OR($B9380="",$G9380="",$S9380=0),"",$G9380/$S9380)</f>
        <v/>
      </c>
      <c r="U9380" s="36">
        <f>IF($T9380="","",IF($T9380&lt;Settings!$B$8,"Critical",IF($T9380&lt;Settings!$B$9,"Semi Critical","Non Critical")))</f>
        <v/>
      </c>
      <c r="V9380" s="28" t="n"/>
      <c r="Z9380">
        <f>IF($B9380="","",IFERROR(VLOOKUP($B9380,'Plan HC for CCA'!$A:$B,2,0),""))</f>
        <v/>
      </c>
      <c r="AA9380">
        <f>IF(OR($B9380="",$Z9380=""),"",IF(N($M9380)&lt;$Z9380,"Delta","No Delta"))</f>
        <v/>
      </c>
      <c r="AB9380">
        <f>IF(OR($B9380="",$Z9380=""),"",MAX(0,$Z9380-N($M9380)))</f>
        <v/>
      </c>
      <c r="AC9380" s="46">
        <f>IF($B9380="","",IFERROR(INDEX('CCA Util %'!$H:$H,MATCH($B9380,'CCA Util %'!$E:$E,0)),""))</f>
        <v/>
      </c>
      <c r="AD9380">
        <f>IF($B9380="","",IFERROR(INDEX('CCA Util %'!$G:$G,MATCH($B9380,'CCA Util %'!$E:$E,0)),""))</f>
        <v/>
      </c>
      <c r="AE9380">
        <f>IF(OR($B9380="",$U9380=""),"",$U9380&amp;" &amp; "&amp;IF(OR($AD9380="",$AD9380=0),"Util NA",$AD9380&amp;" Util"))</f>
        <v/>
      </c>
    </row>
    <row r="9381" ht="15.75" customHeight="1" s="42">
      <c r="A9381" s="41" t="n"/>
      <c r="G9381" s="38" t="n"/>
      <c r="H9381" s="38" t="n"/>
      <c r="I9381" s="38" t="n"/>
      <c r="J9381" s="38" t="n"/>
      <c r="K9381" s="38" t="n"/>
      <c r="L9381" s="38" t="n"/>
      <c r="N9381" s="36">
        <f>IF($B9381="","",IF($C9381="SUPERSTORE","Superstore","DH"))</f>
        <v/>
      </c>
      <c r="O9381" s="36">
        <f>IF($B9381="","",IFERROR(VLOOKUP($B9381,Mapping!$A:$C,2,0),"Not Mapped"))</f>
        <v/>
      </c>
      <c r="P9381" s="36">
        <f>IF($B9381="","",IFERROR(VLOOKUP($B9381,Mapping!$A:$C,3,0),"Not Mapped"))</f>
        <v/>
      </c>
      <c r="Q9381" s="36">
        <f>IF($B9381="","",IFERROR(VLOOKUP($O9381,Leaders!$A:$B,2,0),"Not Mapped"))</f>
        <v/>
      </c>
      <c r="R9381" s="36">
        <f>IF($B9381="","",IF(COUNTIF(Exclusions!$A:$A,$B9381)&gt;0,"Yes","No"))</f>
        <v/>
      </c>
      <c r="S9381" s="38">
        <f>IF($B9381="","",MIN(1,DAY($A9381)/IF($N9381="Superstore",Settings!$B$5,Settings!$B$4)))</f>
        <v/>
      </c>
      <c r="T9381" s="38">
        <f>IF(OR($B9381="",$G9381="",$S9381=0),"",$G9381/$S9381)</f>
        <v/>
      </c>
      <c r="U9381" s="36">
        <f>IF($T9381="","",IF($T9381&lt;Settings!$B$8,"Critical",IF($T9381&lt;Settings!$B$9,"Semi Critical","Non Critical")))</f>
        <v/>
      </c>
      <c r="V9381" s="28" t="n"/>
      <c r="Z9381">
        <f>IF($B9381="","",IFERROR(VLOOKUP($B9381,'Plan HC for CCA'!$A:$B,2,0),""))</f>
        <v/>
      </c>
      <c r="AA9381">
        <f>IF(OR($B9381="",$Z9381=""),"",IF(N($M9381)&lt;$Z9381,"Delta","No Delta"))</f>
        <v/>
      </c>
      <c r="AB9381">
        <f>IF(OR($B9381="",$Z9381=""),"",MAX(0,$Z9381-N($M9381)))</f>
        <v/>
      </c>
      <c r="AC9381" s="46">
        <f>IF($B9381="","",IFERROR(INDEX('CCA Util %'!$H:$H,MATCH($B9381,'CCA Util %'!$E:$E,0)),""))</f>
        <v/>
      </c>
      <c r="AD9381">
        <f>IF($B9381="","",IFERROR(INDEX('CCA Util %'!$G:$G,MATCH($B9381,'CCA Util %'!$E:$E,0)),""))</f>
        <v/>
      </c>
      <c r="AE9381">
        <f>IF(OR($B9381="",$U9381=""),"",$U9381&amp;" &amp; "&amp;IF(OR($AD9381="",$AD9381=0),"Util NA",$AD9381&amp;" Util"))</f>
        <v/>
      </c>
    </row>
    <row r="9382" ht="15.75" customHeight="1" s="42">
      <c r="A9382" s="41" t="n"/>
      <c r="G9382" s="38" t="n"/>
      <c r="H9382" s="38" t="n"/>
      <c r="I9382" s="38" t="n"/>
      <c r="J9382" s="38" t="n"/>
      <c r="K9382" s="38" t="n"/>
      <c r="L9382" s="38" t="n"/>
      <c r="N9382" s="36">
        <f>IF($B9382="","",IF($C9382="SUPERSTORE","Superstore","DH"))</f>
        <v/>
      </c>
      <c r="O9382" s="36">
        <f>IF($B9382="","",IFERROR(VLOOKUP($B9382,Mapping!$A:$C,2,0),"Not Mapped"))</f>
        <v/>
      </c>
      <c r="P9382" s="36">
        <f>IF($B9382="","",IFERROR(VLOOKUP($B9382,Mapping!$A:$C,3,0),"Not Mapped"))</f>
        <v/>
      </c>
      <c r="Q9382" s="36">
        <f>IF($B9382="","",IFERROR(VLOOKUP($O9382,Leaders!$A:$B,2,0),"Not Mapped"))</f>
        <v/>
      </c>
      <c r="R9382" s="36">
        <f>IF($B9382="","",IF(COUNTIF(Exclusions!$A:$A,$B9382)&gt;0,"Yes","No"))</f>
        <v/>
      </c>
      <c r="S9382" s="38">
        <f>IF($B9382="","",MIN(1,DAY($A9382)/IF($N9382="Superstore",Settings!$B$5,Settings!$B$4)))</f>
        <v/>
      </c>
      <c r="T9382" s="38">
        <f>IF(OR($B9382="",$G9382="",$S9382=0),"",$G9382/$S9382)</f>
        <v/>
      </c>
      <c r="U9382" s="36">
        <f>IF($T9382="","",IF($T9382&lt;Settings!$B$8,"Critical",IF($T9382&lt;Settings!$B$9,"Semi Critical","Non Critical")))</f>
        <v/>
      </c>
      <c r="V9382" s="28" t="n"/>
      <c r="Z9382">
        <f>IF($B9382="","",IFERROR(VLOOKUP($B9382,'Plan HC for CCA'!$A:$B,2,0),""))</f>
        <v/>
      </c>
      <c r="AA9382">
        <f>IF(OR($B9382="",$Z9382=""),"",IF(N($M9382)&lt;$Z9382,"Delta","No Delta"))</f>
        <v/>
      </c>
      <c r="AB9382">
        <f>IF(OR($B9382="",$Z9382=""),"",MAX(0,$Z9382-N($M9382)))</f>
        <v/>
      </c>
      <c r="AC9382" s="46">
        <f>IF($B9382="","",IFERROR(INDEX('CCA Util %'!$H:$H,MATCH($B9382,'CCA Util %'!$E:$E,0)),""))</f>
        <v/>
      </c>
      <c r="AD9382">
        <f>IF($B9382="","",IFERROR(INDEX('CCA Util %'!$G:$G,MATCH($B9382,'CCA Util %'!$E:$E,0)),""))</f>
        <v/>
      </c>
      <c r="AE9382">
        <f>IF(OR($B9382="",$U9382=""),"",$U9382&amp;" &amp; "&amp;IF(OR($AD9382="",$AD9382=0),"Util NA",$AD9382&amp;" Util"))</f>
        <v/>
      </c>
    </row>
    <row r="9383" ht="15.75" customHeight="1" s="42">
      <c r="A9383" s="41" t="n"/>
      <c r="G9383" s="38" t="n"/>
      <c r="H9383" s="38" t="n"/>
      <c r="I9383" s="38" t="n"/>
      <c r="J9383" s="38" t="n"/>
      <c r="K9383" s="38" t="n"/>
      <c r="L9383" s="38" t="n"/>
      <c r="N9383" s="36">
        <f>IF($B9383="","",IF($C9383="SUPERSTORE","Superstore","DH"))</f>
        <v/>
      </c>
      <c r="O9383" s="36">
        <f>IF($B9383="","",IFERROR(VLOOKUP($B9383,Mapping!$A:$C,2,0),"Not Mapped"))</f>
        <v/>
      </c>
      <c r="P9383" s="36">
        <f>IF($B9383="","",IFERROR(VLOOKUP($B9383,Mapping!$A:$C,3,0),"Not Mapped"))</f>
        <v/>
      </c>
      <c r="Q9383" s="36">
        <f>IF($B9383="","",IFERROR(VLOOKUP($O9383,Leaders!$A:$B,2,0),"Not Mapped"))</f>
        <v/>
      </c>
      <c r="R9383" s="36">
        <f>IF($B9383="","",IF(COUNTIF(Exclusions!$A:$A,$B9383)&gt;0,"Yes","No"))</f>
        <v/>
      </c>
      <c r="S9383" s="38">
        <f>IF($B9383="","",MIN(1,DAY($A9383)/IF($N9383="Superstore",Settings!$B$5,Settings!$B$4)))</f>
        <v/>
      </c>
      <c r="T9383" s="38">
        <f>IF(OR($B9383="",$G9383="",$S9383=0),"",$G9383/$S9383)</f>
        <v/>
      </c>
      <c r="U9383" s="36">
        <f>IF($T9383="","",IF($T9383&lt;Settings!$B$8,"Critical",IF($T9383&lt;Settings!$B$9,"Semi Critical","Non Critical")))</f>
        <v/>
      </c>
      <c r="V9383" s="28" t="n"/>
      <c r="Z9383">
        <f>IF($B9383="","",IFERROR(VLOOKUP($B9383,'Plan HC for CCA'!$A:$B,2,0),""))</f>
        <v/>
      </c>
      <c r="AA9383">
        <f>IF(OR($B9383="",$Z9383=""),"",IF(N($M9383)&lt;$Z9383,"Delta","No Delta"))</f>
        <v/>
      </c>
      <c r="AB9383">
        <f>IF(OR($B9383="",$Z9383=""),"",MAX(0,$Z9383-N($M9383)))</f>
        <v/>
      </c>
      <c r="AC9383" s="46">
        <f>IF($B9383="","",IFERROR(INDEX('CCA Util %'!$H:$H,MATCH($B9383,'CCA Util %'!$E:$E,0)),""))</f>
        <v/>
      </c>
      <c r="AD9383">
        <f>IF($B9383="","",IFERROR(INDEX('CCA Util %'!$G:$G,MATCH($B9383,'CCA Util %'!$E:$E,0)),""))</f>
        <v/>
      </c>
      <c r="AE9383">
        <f>IF(OR($B9383="",$U9383=""),"",$U9383&amp;" &amp; "&amp;IF(OR($AD9383="",$AD9383=0),"Util NA",$AD9383&amp;" Util"))</f>
        <v/>
      </c>
    </row>
    <row r="9384" ht="15.75" customHeight="1" s="42">
      <c r="A9384" s="41" t="n"/>
      <c r="G9384" s="38" t="n"/>
      <c r="H9384" s="38" t="n"/>
      <c r="I9384" s="38" t="n"/>
      <c r="J9384" s="38" t="n"/>
      <c r="K9384" s="38" t="n"/>
      <c r="L9384" s="38" t="n"/>
      <c r="N9384" s="36">
        <f>IF($B9384="","",IF($C9384="SUPERSTORE","Superstore","DH"))</f>
        <v/>
      </c>
      <c r="O9384" s="36">
        <f>IF($B9384="","",IFERROR(VLOOKUP($B9384,Mapping!$A:$C,2,0),"Not Mapped"))</f>
        <v/>
      </c>
      <c r="P9384" s="36">
        <f>IF($B9384="","",IFERROR(VLOOKUP($B9384,Mapping!$A:$C,3,0),"Not Mapped"))</f>
        <v/>
      </c>
      <c r="Q9384" s="36">
        <f>IF($B9384="","",IFERROR(VLOOKUP($O9384,Leaders!$A:$B,2,0),"Not Mapped"))</f>
        <v/>
      </c>
      <c r="R9384" s="36">
        <f>IF($B9384="","",IF(COUNTIF(Exclusions!$A:$A,$B9384)&gt;0,"Yes","No"))</f>
        <v/>
      </c>
      <c r="S9384" s="38">
        <f>IF($B9384="","",MIN(1,DAY($A9384)/IF($N9384="Superstore",Settings!$B$5,Settings!$B$4)))</f>
        <v/>
      </c>
      <c r="T9384" s="38">
        <f>IF(OR($B9384="",$G9384="",$S9384=0),"",$G9384/$S9384)</f>
        <v/>
      </c>
      <c r="U9384" s="36">
        <f>IF($T9384="","",IF($T9384&lt;Settings!$B$8,"Critical",IF($T9384&lt;Settings!$B$9,"Semi Critical","Non Critical")))</f>
        <v/>
      </c>
      <c r="V9384" s="28" t="n"/>
      <c r="Z9384">
        <f>IF($B9384="","",IFERROR(VLOOKUP($B9384,'Plan HC for CCA'!$A:$B,2,0),""))</f>
        <v/>
      </c>
      <c r="AA9384">
        <f>IF(OR($B9384="",$Z9384=""),"",IF(N($M9384)&lt;$Z9384,"Delta","No Delta"))</f>
        <v/>
      </c>
      <c r="AB9384">
        <f>IF(OR($B9384="",$Z9384=""),"",MAX(0,$Z9384-N($M9384)))</f>
        <v/>
      </c>
      <c r="AC9384" s="46">
        <f>IF($B9384="","",IFERROR(INDEX('CCA Util %'!$H:$H,MATCH($B9384,'CCA Util %'!$E:$E,0)),""))</f>
        <v/>
      </c>
      <c r="AD9384">
        <f>IF($B9384="","",IFERROR(INDEX('CCA Util %'!$G:$G,MATCH($B9384,'CCA Util %'!$E:$E,0)),""))</f>
        <v/>
      </c>
      <c r="AE9384">
        <f>IF(OR($B9384="",$U9384=""),"",$U9384&amp;" &amp; "&amp;IF(OR($AD9384="",$AD9384=0),"Util NA",$AD9384&amp;" Util"))</f>
        <v/>
      </c>
    </row>
    <row r="9385" ht="15.75" customHeight="1" s="42">
      <c r="A9385" s="41" t="n"/>
      <c r="G9385" s="38" t="n"/>
      <c r="H9385" s="38" t="n"/>
      <c r="I9385" s="38" t="n"/>
      <c r="J9385" s="38" t="n"/>
      <c r="K9385" s="38" t="n"/>
      <c r="L9385" s="38" t="n"/>
      <c r="N9385" s="36">
        <f>IF($B9385="","",IF($C9385="SUPERSTORE","Superstore","DH"))</f>
        <v/>
      </c>
      <c r="O9385" s="36">
        <f>IF($B9385="","",IFERROR(VLOOKUP($B9385,Mapping!$A:$C,2,0),"Not Mapped"))</f>
        <v/>
      </c>
      <c r="P9385" s="36">
        <f>IF($B9385="","",IFERROR(VLOOKUP($B9385,Mapping!$A:$C,3,0),"Not Mapped"))</f>
        <v/>
      </c>
      <c r="Q9385" s="36">
        <f>IF($B9385="","",IFERROR(VLOOKUP($O9385,Leaders!$A:$B,2,0),"Not Mapped"))</f>
        <v/>
      </c>
      <c r="R9385" s="36">
        <f>IF($B9385="","",IF(COUNTIF(Exclusions!$A:$A,$B9385)&gt;0,"Yes","No"))</f>
        <v/>
      </c>
      <c r="S9385" s="38">
        <f>IF($B9385="","",MIN(1,DAY($A9385)/IF($N9385="Superstore",Settings!$B$5,Settings!$B$4)))</f>
        <v/>
      </c>
      <c r="T9385" s="38">
        <f>IF(OR($B9385="",$G9385="",$S9385=0),"",$G9385/$S9385)</f>
        <v/>
      </c>
      <c r="U9385" s="36">
        <f>IF($T9385="","",IF($T9385&lt;Settings!$B$8,"Critical",IF($T9385&lt;Settings!$B$9,"Semi Critical","Non Critical")))</f>
        <v/>
      </c>
      <c r="V9385" s="28" t="n"/>
      <c r="Z9385">
        <f>IF($B9385="","",IFERROR(VLOOKUP($B9385,'Plan HC for CCA'!$A:$B,2,0),""))</f>
        <v/>
      </c>
      <c r="AA9385">
        <f>IF(OR($B9385="",$Z9385=""),"",IF(N($M9385)&lt;$Z9385,"Delta","No Delta"))</f>
        <v/>
      </c>
      <c r="AB9385">
        <f>IF(OR($B9385="",$Z9385=""),"",MAX(0,$Z9385-N($M9385)))</f>
        <v/>
      </c>
      <c r="AC9385" s="46">
        <f>IF($B9385="","",IFERROR(INDEX('CCA Util %'!$H:$H,MATCH($B9385,'CCA Util %'!$E:$E,0)),""))</f>
        <v/>
      </c>
      <c r="AD9385">
        <f>IF($B9385="","",IFERROR(INDEX('CCA Util %'!$G:$G,MATCH($B9385,'CCA Util %'!$E:$E,0)),""))</f>
        <v/>
      </c>
      <c r="AE9385">
        <f>IF(OR($B9385="",$U9385=""),"",$U9385&amp;" &amp; "&amp;IF(OR($AD9385="",$AD9385=0),"Util NA",$AD9385&amp;" Util"))</f>
        <v/>
      </c>
    </row>
    <row r="9386" ht="15.75" customHeight="1" s="42">
      <c r="A9386" s="41" t="n"/>
      <c r="G9386" s="38" t="n"/>
      <c r="H9386" s="38" t="n"/>
      <c r="I9386" s="38" t="n"/>
      <c r="J9386" s="38" t="n"/>
      <c r="K9386" s="38" t="n"/>
      <c r="L9386" s="38" t="n"/>
      <c r="N9386" s="36">
        <f>IF($B9386="","",IF($C9386="SUPERSTORE","Superstore","DH"))</f>
        <v/>
      </c>
      <c r="O9386" s="36">
        <f>IF($B9386="","",IFERROR(VLOOKUP($B9386,Mapping!$A:$C,2,0),"Not Mapped"))</f>
        <v/>
      </c>
      <c r="P9386" s="36">
        <f>IF($B9386="","",IFERROR(VLOOKUP($B9386,Mapping!$A:$C,3,0),"Not Mapped"))</f>
        <v/>
      </c>
      <c r="Q9386" s="36">
        <f>IF($B9386="","",IFERROR(VLOOKUP($O9386,Leaders!$A:$B,2,0),"Not Mapped"))</f>
        <v/>
      </c>
      <c r="R9386" s="36">
        <f>IF($B9386="","",IF(COUNTIF(Exclusions!$A:$A,$B9386)&gt;0,"Yes","No"))</f>
        <v/>
      </c>
      <c r="S9386" s="38">
        <f>IF($B9386="","",MIN(1,DAY($A9386)/IF($N9386="Superstore",Settings!$B$5,Settings!$B$4)))</f>
        <v/>
      </c>
      <c r="T9386" s="38">
        <f>IF(OR($B9386="",$G9386="",$S9386=0),"",$G9386/$S9386)</f>
        <v/>
      </c>
      <c r="U9386" s="36">
        <f>IF($T9386="","",IF($T9386&lt;Settings!$B$8,"Critical",IF($T9386&lt;Settings!$B$9,"Semi Critical","Non Critical")))</f>
        <v/>
      </c>
      <c r="V9386" s="28" t="n"/>
      <c r="Z9386">
        <f>IF($B9386="","",IFERROR(VLOOKUP($B9386,'Plan HC for CCA'!$A:$B,2,0),""))</f>
        <v/>
      </c>
      <c r="AA9386">
        <f>IF(OR($B9386="",$Z9386=""),"",IF(N($M9386)&lt;$Z9386,"Delta","No Delta"))</f>
        <v/>
      </c>
      <c r="AB9386">
        <f>IF(OR($B9386="",$Z9386=""),"",MAX(0,$Z9386-N($M9386)))</f>
        <v/>
      </c>
      <c r="AC9386" s="46">
        <f>IF($B9386="","",IFERROR(INDEX('CCA Util %'!$H:$H,MATCH($B9386,'CCA Util %'!$E:$E,0)),""))</f>
        <v/>
      </c>
      <c r="AD9386">
        <f>IF($B9386="","",IFERROR(INDEX('CCA Util %'!$G:$G,MATCH($B9386,'CCA Util %'!$E:$E,0)),""))</f>
        <v/>
      </c>
      <c r="AE9386">
        <f>IF(OR($B9386="",$U9386=""),"",$U9386&amp;" &amp; "&amp;IF(OR($AD9386="",$AD9386=0),"Util NA",$AD9386&amp;" Util"))</f>
        <v/>
      </c>
    </row>
    <row r="9387" ht="15.75" customHeight="1" s="42">
      <c r="A9387" s="41" t="n"/>
      <c r="G9387" s="38" t="n"/>
      <c r="H9387" s="38" t="n"/>
      <c r="I9387" s="38" t="n"/>
      <c r="J9387" s="38" t="n"/>
      <c r="K9387" s="38" t="n"/>
      <c r="L9387" s="38" t="n"/>
      <c r="N9387" s="36">
        <f>IF($B9387="","",IF($C9387="SUPERSTORE","Superstore","DH"))</f>
        <v/>
      </c>
      <c r="O9387" s="36">
        <f>IF($B9387="","",IFERROR(VLOOKUP($B9387,Mapping!$A:$C,2,0),"Not Mapped"))</f>
        <v/>
      </c>
      <c r="P9387" s="36">
        <f>IF($B9387="","",IFERROR(VLOOKUP($B9387,Mapping!$A:$C,3,0),"Not Mapped"))</f>
        <v/>
      </c>
      <c r="Q9387" s="36">
        <f>IF($B9387="","",IFERROR(VLOOKUP($O9387,Leaders!$A:$B,2,0),"Not Mapped"))</f>
        <v/>
      </c>
      <c r="R9387" s="36">
        <f>IF($B9387="","",IF(COUNTIF(Exclusions!$A:$A,$B9387)&gt;0,"Yes","No"))</f>
        <v/>
      </c>
      <c r="S9387" s="38">
        <f>IF($B9387="","",MIN(1,DAY($A9387)/IF($N9387="Superstore",Settings!$B$5,Settings!$B$4)))</f>
        <v/>
      </c>
      <c r="T9387" s="38">
        <f>IF(OR($B9387="",$G9387="",$S9387=0),"",$G9387/$S9387)</f>
        <v/>
      </c>
      <c r="U9387" s="36">
        <f>IF($T9387="","",IF($T9387&lt;Settings!$B$8,"Critical",IF($T9387&lt;Settings!$B$9,"Semi Critical","Non Critical")))</f>
        <v/>
      </c>
      <c r="V9387" s="28" t="n"/>
      <c r="Z9387">
        <f>IF($B9387="","",IFERROR(VLOOKUP($B9387,'Plan HC for CCA'!$A:$B,2,0),""))</f>
        <v/>
      </c>
      <c r="AA9387">
        <f>IF(OR($B9387="",$Z9387=""),"",IF(N($M9387)&lt;$Z9387,"Delta","No Delta"))</f>
        <v/>
      </c>
      <c r="AB9387">
        <f>IF(OR($B9387="",$Z9387=""),"",MAX(0,$Z9387-N($M9387)))</f>
        <v/>
      </c>
      <c r="AC9387" s="46">
        <f>IF($B9387="","",IFERROR(INDEX('CCA Util %'!$H:$H,MATCH($B9387,'CCA Util %'!$E:$E,0)),""))</f>
        <v/>
      </c>
      <c r="AD9387">
        <f>IF($B9387="","",IFERROR(INDEX('CCA Util %'!$G:$G,MATCH($B9387,'CCA Util %'!$E:$E,0)),""))</f>
        <v/>
      </c>
      <c r="AE9387">
        <f>IF(OR($B9387="",$U9387=""),"",$U9387&amp;" &amp; "&amp;IF(OR($AD9387="",$AD9387=0),"Util NA",$AD9387&amp;" Util"))</f>
        <v/>
      </c>
    </row>
    <row r="9388" ht="15.75" customHeight="1" s="42">
      <c r="A9388" s="41" t="n"/>
      <c r="G9388" s="38" t="n"/>
      <c r="H9388" s="38" t="n"/>
      <c r="I9388" s="38" t="n"/>
      <c r="J9388" s="38" t="n"/>
      <c r="K9388" s="38" t="n"/>
      <c r="L9388" s="38" t="n"/>
      <c r="N9388" s="36">
        <f>IF($B9388="","",IF($C9388="SUPERSTORE","Superstore","DH"))</f>
        <v/>
      </c>
      <c r="O9388" s="36">
        <f>IF($B9388="","",IFERROR(VLOOKUP($B9388,Mapping!$A:$C,2,0),"Not Mapped"))</f>
        <v/>
      </c>
      <c r="P9388" s="36">
        <f>IF($B9388="","",IFERROR(VLOOKUP($B9388,Mapping!$A:$C,3,0),"Not Mapped"))</f>
        <v/>
      </c>
      <c r="Q9388" s="36">
        <f>IF($B9388="","",IFERROR(VLOOKUP($O9388,Leaders!$A:$B,2,0),"Not Mapped"))</f>
        <v/>
      </c>
      <c r="R9388" s="36">
        <f>IF($B9388="","",IF(COUNTIF(Exclusions!$A:$A,$B9388)&gt;0,"Yes","No"))</f>
        <v/>
      </c>
      <c r="S9388" s="38">
        <f>IF($B9388="","",MIN(1,DAY($A9388)/IF($N9388="Superstore",Settings!$B$5,Settings!$B$4)))</f>
        <v/>
      </c>
      <c r="T9388" s="38">
        <f>IF(OR($B9388="",$G9388="",$S9388=0),"",$G9388/$S9388)</f>
        <v/>
      </c>
      <c r="U9388" s="36">
        <f>IF($T9388="","",IF($T9388&lt;Settings!$B$8,"Critical",IF($T9388&lt;Settings!$B$9,"Semi Critical","Non Critical")))</f>
        <v/>
      </c>
      <c r="V9388" s="28" t="n"/>
      <c r="Z9388">
        <f>IF($B9388="","",IFERROR(VLOOKUP($B9388,'Plan HC for CCA'!$A:$B,2,0),""))</f>
        <v/>
      </c>
      <c r="AA9388">
        <f>IF(OR($B9388="",$Z9388=""),"",IF(N($M9388)&lt;$Z9388,"Delta","No Delta"))</f>
        <v/>
      </c>
      <c r="AB9388">
        <f>IF(OR($B9388="",$Z9388=""),"",MAX(0,$Z9388-N($M9388)))</f>
        <v/>
      </c>
      <c r="AC9388" s="46">
        <f>IF($B9388="","",IFERROR(INDEX('CCA Util %'!$H:$H,MATCH($B9388,'CCA Util %'!$E:$E,0)),""))</f>
        <v/>
      </c>
      <c r="AD9388">
        <f>IF($B9388="","",IFERROR(INDEX('CCA Util %'!$G:$G,MATCH($B9388,'CCA Util %'!$E:$E,0)),""))</f>
        <v/>
      </c>
      <c r="AE9388">
        <f>IF(OR($B9388="",$U9388=""),"",$U9388&amp;" &amp; "&amp;IF(OR($AD9388="",$AD9388=0),"Util NA",$AD9388&amp;" Util"))</f>
        <v/>
      </c>
    </row>
    <row r="9389" ht="15.75" customHeight="1" s="42">
      <c r="A9389" s="41" t="n"/>
      <c r="G9389" s="38" t="n"/>
      <c r="H9389" s="38" t="n"/>
      <c r="I9389" s="38" t="n"/>
      <c r="J9389" s="38" t="n"/>
      <c r="K9389" s="38" t="n"/>
      <c r="L9389" s="38" t="n"/>
      <c r="N9389" s="36">
        <f>IF($B9389="","",IF($C9389="SUPERSTORE","Superstore","DH"))</f>
        <v/>
      </c>
      <c r="O9389" s="36">
        <f>IF($B9389="","",IFERROR(VLOOKUP($B9389,Mapping!$A:$C,2,0),"Not Mapped"))</f>
        <v/>
      </c>
      <c r="P9389" s="36">
        <f>IF($B9389="","",IFERROR(VLOOKUP($B9389,Mapping!$A:$C,3,0),"Not Mapped"))</f>
        <v/>
      </c>
      <c r="Q9389" s="36">
        <f>IF($B9389="","",IFERROR(VLOOKUP($O9389,Leaders!$A:$B,2,0),"Not Mapped"))</f>
        <v/>
      </c>
      <c r="R9389" s="36">
        <f>IF($B9389="","",IF(COUNTIF(Exclusions!$A:$A,$B9389)&gt;0,"Yes","No"))</f>
        <v/>
      </c>
      <c r="S9389" s="38">
        <f>IF($B9389="","",MIN(1,DAY($A9389)/IF($N9389="Superstore",Settings!$B$5,Settings!$B$4)))</f>
        <v/>
      </c>
      <c r="T9389" s="38">
        <f>IF(OR($B9389="",$G9389="",$S9389=0),"",$G9389/$S9389)</f>
        <v/>
      </c>
      <c r="U9389" s="36">
        <f>IF($T9389="","",IF($T9389&lt;Settings!$B$8,"Critical",IF($T9389&lt;Settings!$B$9,"Semi Critical","Non Critical")))</f>
        <v/>
      </c>
      <c r="V9389" s="28" t="n"/>
      <c r="Z9389">
        <f>IF($B9389="","",IFERROR(VLOOKUP($B9389,'Plan HC for CCA'!$A:$B,2,0),""))</f>
        <v/>
      </c>
      <c r="AA9389">
        <f>IF(OR($B9389="",$Z9389=""),"",IF(N($M9389)&lt;$Z9389,"Delta","No Delta"))</f>
        <v/>
      </c>
      <c r="AB9389">
        <f>IF(OR($B9389="",$Z9389=""),"",MAX(0,$Z9389-N($M9389)))</f>
        <v/>
      </c>
      <c r="AC9389" s="46">
        <f>IF($B9389="","",IFERROR(INDEX('CCA Util %'!$H:$H,MATCH($B9389,'CCA Util %'!$E:$E,0)),""))</f>
        <v/>
      </c>
      <c r="AD9389">
        <f>IF($B9389="","",IFERROR(INDEX('CCA Util %'!$G:$G,MATCH($B9389,'CCA Util %'!$E:$E,0)),""))</f>
        <v/>
      </c>
      <c r="AE9389">
        <f>IF(OR($B9389="",$U9389=""),"",$U9389&amp;" &amp; "&amp;IF(OR($AD9389="",$AD9389=0),"Util NA",$AD9389&amp;" Util"))</f>
        <v/>
      </c>
    </row>
    <row r="9390" ht="15.75" customHeight="1" s="42">
      <c r="A9390" s="41" t="n"/>
      <c r="G9390" s="38" t="n"/>
      <c r="H9390" s="38" t="n"/>
      <c r="I9390" s="38" t="n"/>
      <c r="J9390" s="38" t="n"/>
      <c r="K9390" s="38" t="n"/>
      <c r="L9390" s="38" t="n"/>
      <c r="N9390" s="36">
        <f>IF($B9390="","",IF($C9390="SUPERSTORE","Superstore","DH"))</f>
        <v/>
      </c>
      <c r="O9390" s="36">
        <f>IF($B9390="","",IFERROR(VLOOKUP($B9390,Mapping!$A:$C,2,0),"Not Mapped"))</f>
        <v/>
      </c>
      <c r="P9390" s="36">
        <f>IF($B9390="","",IFERROR(VLOOKUP($B9390,Mapping!$A:$C,3,0),"Not Mapped"))</f>
        <v/>
      </c>
      <c r="Q9390" s="36">
        <f>IF($B9390="","",IFERROR(VLOOKUP($O9390,Leaders!$A:$B,2,0),"Not Mapped"))</f>
        <v/>
      </c>
      <c r="R9390" s="36">
        <f>IF($B9390="","",IF(COUNTIF(Exclusions!$A:$A,$B9390)&gt;0,"Yes","No"))</f>
        <v/>
      </c>
      <c r="S9390" s="38">
        <f>IF($B9390="","",MIN(1,DAY($A9390)/IF($N9390="Superstore",Settings!$B$5,Settings!$B$4)))</f>
        <v/>
      </c>
      <c r="T9390" s="38">
        <f>IF(OR($B9390="",$G9390="",$S9390=0),"",$G9390/$S9390)</f>
        <v/>
      </c>
      <c r="U9390" s="36">
        <f>IF($T9390="","",IF($T9390&lt;Settings!$B$8,"Critical",IF($T9390&lt;Settings!$B$9,"Semi Critical","Non Critical")))</f>
        <v/>
      </c>
      <c r="V9390" s="28" t="n"/>
      <c r="Z9390">
        <f>IF($B9390="","",IFERROR(VLOOKUP($B9390,'Plan HC for CCA'!$A:$B,2,0),""))</f>
        <v/>
      </c>
      <c r="AA9390">
        <f>IF(OR($B9390="",$Z9390=""),"",IF(N($M9390)&lt;$Z9390,"Delta","No Delta"))</f>
        <v/>
      </c>
      <c r="AB9390">
        <f>IF(OR($B9390="",$Z9390=""),"",MAX(0,$Z9390-N($M9390)))</f>
        <v/>
      </c>
      <c r="AC9390" s="46">
        <f>IF($B9390="","",IFERROR(INDEX('CCA Util %'!$H:$H,MATCH($B9390,'CCA Util %'!$E:$E,0)),""))</f>
        <v/>
      </c>
      <c r="AD9390">
        <f>IF($B9390="","",IFERROR(INDEX('CCA Util %'!$G:$G,MATCH($B9390,'CCA Util %'!$E:$E,0)),""))</f>
        <v/>
      </c>
      <c r="AE9390">
        <f>IF(OR($B9390="",$U9390=""),"",$U9390&amp;" &amp; "&amp;IF(OR($AD9390="",$AD9390=0),"Util NA",$AD9390&amp;" Util"))</f>
        <v/>
      </c>
    </row>
    <row r="9391" ht="15.75" customHeight="1" s="42">
      <c r="A9391" s="41" t="n"/>
      <c r="G9391" s="38" t="n"/>
      <c r="H9391" s="38" t="n"/>
      <c r="I9391" s="38" t="n"/>
      <c r="J9391" s="38" t="n"/>
      <c r="K9391" s="38" t="n"/>
      <c r="L9391" s="38" t="n"/>
      <c r="N9391" s="36">
        <f>IF($B9391="","",IF($C9391="SUPERSTORE","Superstore","DH"))</f>
        <v/>
      </c>
      <c r="O9391" s="36">
        <f>IF($B9391="","",IFERROR(VLOOKUP($B9391,Mapping!$A:$C,2,0),"Not Mapped"))</f>
        <v/>
      </c>
      <c r="P9391" s="36">
        <f>IF($B9391="","",IFERROR(VLOOKUP($B9391,Mapping!$A:$C,3,0),"Not Mapped"))</f>
        <v/>
      </c>
      <c r="Q9391" s="36">
        <f>IF($B9391="","",IFERROR(VLOOKUP($O9391,Leaders!$A:$B,2,0),"Not Mapped"))</f>
        <v/>
      </c>
      <c r="R9391" s="36">
        <f>IF($B9391="","",IF(COUNTIF(Exclusions!$A:$A,$B9391)&gt;0,"Yes","No"))</f>
        <v/>
      </c>
      <c r="S9391" s="38">
        <f>IF($B9391="","",MIN(1,DAY($A9391)/IF($N9391="Superstore",Settings!$B$5,Settings!$B$4)))</f>
        <v/>
      </c>
      <c r="T9391" s="38">
        <f>IF(OR($B9391="",$G9391="",$S9391=0),"",$G9391/$S9391)</f>
        <v/>
      </c>
      <c r="U9391" s="36">
        <f>IF($T9391="","",IF($T9391&lt;Settings!$B$8,"Critical",IF($T9391&lt;Settings!$B$9,"Semi Critical","Non Critical")))</f>
        <v/>
      </c>
      <c r="V9391" s="28" t="n"/>
      <c r="Z9391">
        <f>IF($B9391="","",IFERROR(VLOOKUP($B9391,'Plan HC for CCA'!$A:$B,2,0),""))</f>
        <v/>
      </c>
      <c r="AA9391">
        <f>IF(OR($B9391="",$Z9391=""),"",IF(N($M9391)&lt;$Z9391,"Delta","No Delta"))</f>
        <v/>
      </c>
      <c r="AB9391">
        <f>IF(OR($B9391="",$Z9391=""),"",MAX(0,$Z9391-N($M9391)))</f>
        <v/>
      </c>
      <c r="AC9391" s="46">
        <f>IF($B9391="","",IFERROR(INDEX('CCA Util %'!$H:$H,MATCH($B9391,'CCA Util %'!$E:$E,0)),""))</f>
        <v/>
      </c>
      <c r="AD9391">
        <f>IF($B9391="","",IFERROR(INDEX('CCA Util %'!$G:$G,MATCH($B9391,'CCA Util %'!$E:$E,0)),""))</f>
        <v/>
      </c>
      <c r="AE9391">
        <f>IF(OR($B9391="",$U9391=""),"",$U9391&amp;" &amp; "&amp;IF(OR($AD9391="",$AD9391=0),"Util NA",$AD9391&amp;" Util"))</f>
        <v/>
      </c>
    </row>
    <row r="9392" ht="15.75" customHeight="1" s="42">
      <c r="A9392" s="41" t="n"/>
      <c r="G9392" s="38" t="n"/>
      <c r="H9392" s="38" t="n"/>
      <c r="I9392" s="38" t="n"/>
      <c r="J9392" s="38" t="n"/>
      <c r="K9392" s="38" t="n"/>
      <c r="L9392" s="38" t="n"/>
      <c r="N9392" s="36">
        <f>IF($B9392="","",IF($C9392="SUPERSTORE","Superstore","DH"))</f>
        <v/>
      </c>
      <c r="O9392" s="36">
        <f>IF($B9392="","",IFERROR(VLOOKUP($B9392,Mapping!$A:$C,2,0),"Not Mapped"))</f>
        <v/>
      </c>
      <c r="P9392" s="36">
        <f>IF($B9392="","",IFERROR(VLOOKUP($B9392,Mapping!$A:$C,3,0),"Not Mapped"))</f>
        <v/>
      </c>
      <c r="Q9392" s="36">
        <f>IF($B9392="","",IFERROR(VLOOKUP($O9392,Leaders!$A:$B,2,0),"Not Mapped"))</f>
        <v/>
      </c>
      <c r="R9392" s="36">
        <f>IF($B9392="","",IF(COUNTIF(Exclusions!$A:$A,$B9392)&gt;0,"Yes","No"))</f>
        <v/>
      </c>
      <c r="S9392" s="38">
        <f>IF($B9392="","",MIN(1,DAY($A9392)/IF($N9392="Superstore",Settings!$B$5,Settings!$B$4)))</f>
        <v/>
      </c>
      <c r="T9392" s="38">
        <f>IF(OR($B9392="",$G9392="",$S9392=0),"",$G9392/$S9392)</f>
        <v/>
      </c>
      <c r="U9392" s="36">
        <f>IF($T9392="","",IF($T9392&lt;Settings!$B$8,"Critical",IF($T9392&lt;Settings!$B$9,"Semi Critical","Non Critical")))</f>
        <v/>
      </c>
      <c r="V9392" s="28" t="n"/>
      <c r="Z9392">
        <f>IF($B9392="","",IFERROR(VLOOKUP($B9392,'Plan HC for CCA'!$A:$B,2,0),""))</f>
        <v/>
      </c>
      <c r="AA9392">
        <f>IF(OR($B9392="",$Z9392=""),"",IF(N($M9392)&lt;$Z9392,"Delta","No Delta"))</f>
        <v/>
      </c>
      <c r="AB9392">
        <f>IF(OR($B9392="",$Z9392=""),"",MAX(0,$Z9392-N($M9392)))</f>
        <v/>
      </c>
      <c r="AC9392" s="46">
        <f>IF($B9392="","",IFERROR(INDEX('CCA Util %'!$H:$H,MATCH($B9392,'CCA Util %'!$E:$E,0)),""))</f>
        <v/>
      </c>
      <c r="AD9392">
        <f>IF($B9392="","",IFERROR(INDEX('CCA Util %'!$G:$G,MATCH($B9392,'CCA Util %'!$E:$E,0)),""))</f>
        <v/>
      </c>
      <c r="AE9392">
        <f>IF(OR($B9392="",$U9392=""),"",$U9392&amp;" &amp; "&amp;IF(OR($AD9392="",$AD9392=0),"Util NA",$AD9392&amp;" Util"))</f>
        <v/>
      </c>
    </row>
    <row r="9393" ht="15.75" customHeight="1" s="42">
      <c r="A9393" s="41" t="n"/>
      <c r="G9393" s="38" t="n"/>
      <c r="H9393" s="38" t="n"/>
      <c r="I9393" s="38" t="n"/>
      <c r="J9393" s="38" t="n"/>
      <c r="K9393" s="38" t="n"/>
      <c r="L9393" s="38" t="n"/>
      <c r="N9393" s="36">
        <f>IF($B9393="","",IF($C9393="SUPERSTORE","Superstore","DH"))</f>
        <v/>
      </c>
      <c r="O9393" s="36">
        <f>IF($B9393="","",IFERROR(VLOOKUP($B9393,Mapping!$A:$C,2,0),"Not Mapped"))</f>
        <v/>
      </c>
      <c r="P9393" s="36">
        <f>IF($B9393="","",IFERROR(VLOOKUP($B9393,Mapping!$A:$C,3,0),"Not Mapped"))</f>
        <v/>
      </c>
      <c r="Q9393" s="36">
        <f>IF($B9393="","",IFERROR(VLOOKUP($O9393,Leaders!$A:$B,2,0),"Not Mapped"))</f>
        <v/>
      </c>
      <c r="R9393" s="36">
        <f>IF($B9393="","",IF(COUNTIF(Exclusions!$A:$A,$B9393)&gt;0,"Yes","No"))</f>
        <v/>
      </c>
      <c r="S9393" s="38">
        <f>IF($B9393="","",MIN(1,DAY($A9393)/IF($N9393="Superstore",Settings!$B$5,Settings!$B$4)))</f>
        <v/>
      </c>
      <c r="T9393" s="38">
        <f>IF(OR($B9393="",$G9393="",$S9393=0),"",$G9393/$S9393)</f>
        <v/>
      </c>
      <c r="U9393" s="36">
        <f>IF($T9393="","",IF($T9393&lt;Settings!$B$8,"Critical",IF($T9393&lt;Settings!$B$9,"Semi Critical","Non Critical")))</f>
        <v/>
      </c>
      <c r="V9393" s="28" t="n"/>
      <c r="Z9393">
        <f>IF($B9393="","",IFERROR(VLOOKUP($B9393,'Plan HC for CCA'!$A:$B,2,0),""))</f>
        <v/>
      </c>
      <c r="AA9393">
        <f>IF(OR($B9393="",$Z9393=""),"",IF(N($M9393)&lt;$Z9393,"Delta","No Delta"))</f>
        <v/>
      </c>
      <c r="AB9393">
        <f>IF(OR($B9393="",$Z9393=""),"",MAX(0,$Z9393-N($M9393)))</f>
        <v/>
      </c>
      <c r="AC9393" s="46">
        <f>IF($B9393="","",IFERROR(INDEX('CCA Util %'!$H:$H,MATCH($B9393,'CCA Util %'!$E:$E,0)),""))</f>
        <v/>
      </c>
      <c r="AD9393">
        <f>IF($B9393="","",IFERROR(INDEX('CCA Util %'!$G:$G,MATCH($B9393,'CCA Util %'!$E:$E,0)),""))</f>
        <v/>
      </c>
      <c r="AE9393">
        <f>IF(OR($B9393="",$U9393=""),"",$U9393&amp;" &amp; "&amp;IF(OR($AD9393="",$AD9393=0),"Util NA",$AD9393&amp;" Util"))</f>
        <v/>
      </c>
    </row>
    <row r="9394" ht="15.75" customHeight="1" s="42">
      <c r="A9394" s="41" t="n"/>
      <c r="G9394" s="38" t="n"/>
      <c r="H9394" s="38" t="n"/>
      <c r="I9394" s="38" t="n"/>
      <c r="J9394" s="38" t="n"/>
      <c r="K9394" s="38" t="n"/>
      <c r="L9394" s="38" t="n"/>
      <c r="N9394" s="36">
        <f>IF($B9394="","",IF($C9394="SUPERSTORE","Superstore","DH"))</f>
        <v/>
      </c>
      <c r="O9394" s="36">
        <f>IF($B9394="","",IFERROR(VLOOKUP($B9394,Mapping!$A:$C,2,0),"Not Mapped"))</f>
        <v/>
      </c>
      <c r="P9394" s="36">
        <f>IF($B9394="","",IFERROR(VLOOKUP($B9394,Mapping!$A:$C,3,0),"Not Mapped"))</f>
        <v/>
      </c>
      <c r="Q9394" s="36">
        <f>IF($B9394="","",IFERROR(VLOOKUP($O9394,Leaders!$A:$B,2,0),"Not Mapped"))</f>
        <v/>
      </c>
      <c r="R9394" s="36">
        <f>IF($B9394="","",IF(COUNTIF(Exclusions!$A:$A,$B9394)&gt;0,"Yes","No"))</f>
        <v/>
      </c>
      <c r="S9394" s="38">
        <f>IF($B9394="","",MIN(1,DAY($A9394)/IF($N9394="Superstore",Settings!$B$5,Settings!$B$4)))</f>
        <v/>
      </c>
      <c r="T9394" s="38">
        <f>IF(OR($B9394="",$G9394="",$S9394=0),"",$G9394/$S9394)</f>
        <v/>
      </c>
      <c r="U9394" s="36">
        <f>IF($T9394="","",IF($T9394&lt;Settings!$B$8,"Critical",IF($T9394&lt;Settings!$B$9,"Semi Critical","Non Critical")))</f>
        <v/>
      </c>
      <c r="V9394" s="28" t="n"/>
      <c r="Z9394">
        <f>IF($B9394="","",IFERROR(VLOOKUP($B9394,'Plan HC for CCA'!$A:$B,2,0),""))</f>
        <v/>
      </c>
      <c r="AA9394">
        <f>IF(OR($B9394="",$Z9394=""),"",IF(N($M9394)&lt;$Z9394,"Delta","No Delta"))</f>
        <v/>
      </c>
      <c r="AB9394">
        <f>IF(OR($B9394="",$Z9394=""),"",MAX(0,$Z9394-N($M9394)))</f>
        <v/>
      </c>
      <c r="AC9394" s="46">
        <f>IF($B9394="","",IFERROR(INDEX('CCA Util %'!$H:$H,MATCH($B9394,'CCA Util %'!$E:$E,0)),""))</f>
        <v/>
      </c>
      <c r="AD9394">
        <f>IF($B9394="","",IFERROR(INDEX('CCA Util %'!$G:$G,MATCH($B9394,'CCA Util %'!$E:$E,0)),""))</f>
        <v/>
      </c>
      <c r="AE9394">
        <f>IF(OR($B9394="",$U9394=""),"",$U9394&amp;" &amp; "&amp;IF(OR($AD9394="",$AD9394=0),"Util NA",$AD9394&amp;" Util"))</f>
        <v/>
      </c>
    </row>
    <row r="9395" ht="15.75" customHeight="1" s="42">
      <c r="A9395" s="41" t="n"/>
      <c r="G9395" s="38" t="n"/>
      <c r="H9395" s="38" t="n"/>
      <c r="I9395" s="38" t="n"/>
      <c r="J9395" s="38" t="n"/>
      <c r="K9395" s="38" t="n"/>
      <c r="L9395" s="38" t="n"/>
      <c r="N9395" s="36">
        <f>IF($B9395="","",IF($C9395="SUPERSTORE","Superstore","DH"))</f>
        <v/>
      </c>
      <c r="O9395" s="36">
        <f>IF($B9395="","",IFERROR(VLOOKUP($B9395,Mapping!$A:$C,2,0),"Not Mapped"))</f>
        <v/>
      </c>
      <c r="P9395" s="36">
        <f>IF($B9395="","",IFERROR(VLOOKUP($B9395,Mapping!$A:$C,3,0),"Not Mapped"))</f>
        <v/>
      </c>
      <c r="Q9395" s="36">
        <f>IF($B9395="","",IFERROR(VLOOKUP($O9395,Leaders!$A:$B,2,0),"Not Mapped"))</f>
        <v/>
      </c>
      <c r="R9395" s="36">
        <f>IF($B9395="","",IF(COUNTIF(Exclusions!$A:$A,$B9395)&gt;0,"Yes","No"))</f>
        <v/>
      </c>
      <c r="S9395" s="38">
        <f>IF($B9395="","",MIN(1,DAY($A9395)/IF($N9395="Superstore",Settings!$B$5,Settings!$B$4)))</f>
        <v/>
      </c>
      <c r="T9395" s="38">
        <f>IF(OR($B9395="",$G9395="",$S9395=0),"",$G9395/$S9395)</f>
        <v/>
      </c>
      <c r="U9395" s="36">
        <f>IF($T9395="","",IF($T9395&lt;Settings!$B$8,"Critical",IF($T9395&lt;Settings!$B$9,"Semi Critical","Non Critical")))</f>
        <v/>
      </c>
      <c r="V9395" s="28" t="n"/>
      <c r="Z9395">
        <f>IF($B9395="","",IFERROR(VLOOKUP($B9395,'Plan HC for CCA'!$A:$B,2,0),""))</f>
        <v/>
      </c>
      <c r="AA9395">
        <f>IF(OR($B9395="",$Z9395=""),"",IF(N($M9395)&lt;$Z9395,"Delta","No Delta"))</f>
        <v/>
      </c>
      <c r="AB9395">
        <f>IF(OR($B9395="",$Z9395=""),"",MAX(0,$Z9395-N($M9395)))</f>
        <v/>
      </c>
      <c r="AC9395" s="46">
        <f>IF($B9395="","",IFERROR(INDEX('CCA Util %'!$H:$H,MATCH($B9395,'CCA Util %'!$E:$E,0)),""))</f>
        <v/>
      </c>
      <c r="AD9395">
        <f>IF($B9395="","",IFERROR(INDEX('CCA Util %'!$G:$G,MATCH($B9395,'CCA Util %'!$E:$E,0)),""))</f>
        <v/>
      </c>
      <c r="AE9395">
        <f>IF(OR($B9395="",$U9395=""),"",$U9395&amp;" &amp; "&amp;IF(OR($AD9395="",$AD9395=0),"Util NA",$AD9395&amp;" Util"))</f>
        <v/>
      </c>
    </row>
    <row r="9396" ht="15.75" customHeight="1" s="42">
      <c r="A9396" s="41" t="n"/>
      <c r="G9396" s="38" t="n"/>
      <c r="H9396" s="38" t="n"/>
      <c r="I9396" s="38" t="n"/>
      <c r="J9396" s="38" t="n"/>
      <c r="K9396" s="38" t="n"/>
      <c r="L9396" s="38" t="n"/>
      <c r="N9396" s="36">
        <f>IF($B9396="","",IF($C9396="SUPERSTORE","Superstore","DH"))</f>
        <v/>
      </c>
      <c r="O9396" s="36">
        <f>IF($B9396="","",IFERROR(VLOOKUP($B9396,Mapping!$A:$C,2,0),"Not Mapped"))</f>
        <v/>
      </c>
      <c r="P9396" s="36">
        <f>IF($B9396="","",IFERROR(VLOOKUP($B9396,Mapping!$A:$C,3,0),"Not Mapped"))</f>
        <v/>
      </c>
      <c r="Q9396" s="36">
        <f>IF($B9396="","",IFERROR(VLOOKUP($O9396,Leaders!$A:$B,2,0),"Not Mapped"))</f>
        <v/>
      </c>
      <c r="R9396" s="36">
        <f>IF($B9396="","",IF(COUNTIF(Exclusions!$A:$A,$B9396)&gt;0,"Yes","No"))</f>
        <v/>
      </c>
      <c r="S9396" s="38">
        <f>IF($B9396="","",MIN(1,DAY($A9396)/IF($N9396="Superstore",Settings!$B$5,Settings!$B$4)))</f>
        <v/>
      </c>
      <c r="T9396" s="38">
        <f>IF(OR($B9396="",$G9396="",$S9396=0),"",$G9396/$S9396)</f>
        <v/>
      </c>
      <c r="U9396" s="36">
        <f>IF($T9396="","",IF($T9396&lt;Settings!$B$8,"Critical",IF($T9396&lt;Settings!$B$9,"Semi Critical","Non Critical")))</f>
        <v/>
      </c>
      <c r="V9396" s="28" t="n"/>
      <c r="Z9396">
        <f>IF($B9396="","",IFERROR(VLOOKUP($B9396,'Plan HC for CCA'!$A:$B,2,0),""))</f>
        <v/>
      </c>
      <c r="AA9396">
        <f>IF(OR($B9396="",$Z9396=""),"",IF(N($M9396)&lt;$Z9396,"Delta","No Delta"))</f>
        <v/>
      </c>
      <c r="AB9396">
        <f>IF(OR($B9396="",$Z9396=""),"",MAX(0,$Z9396-N($M9396)))</f>
        <v/>
      </c>
      <c r="AC9396" s="46">
        <f>IF($B9396="","",IFERROR(INDEX('CCA Util %'!$H:$H,MATCH($B9396,'CCA Util %'!$E:$E,0)),""))</f>
        <v/>
      </c>
      <c r="AD9396">
        <f>IF($B9396="","",IFERROR(INDEX('CCA Util %'!$G:$G,MATCH($B9396,'CCA Util %'!$E:$E,0)),""))</f>
        <v/>
      </c>
      <c r="AE9396">
        <f>IF(OR($B9396="",$U9396=""),"",$U9396&amp;" &amp; "&amp;IF(OR($AD9396="",$AD9396=0),"Util NA",$AD9396&amp;" Util"))</f>
        <v/>
      </c>
    </row>
    <row r="9397" ht="15.75" customHeight="1" s="42">
      <c r="A9397" s="41" t="n"/>
      <c r="G9397" s="38" t="n"/>
      <c r="H9397" s="38" t="n"/>
      <c r="I9397" s="38" t="n"/>
      <c r="J9397" s="38" t="n"/>
      <c r="K9397" s="38" t="n"/>
      <c r="L9397" s="38" t="n"/>
      <c r="N9397" s="36">
        <f>IF($B9397="","",IF($C9397="SUPERSTORE","Superstore","DH"))</f>
        <v/>
      </c>
      <c r="O9397" s="36">
        <f>IF($B9397="","",IFERROR(VLOOKUP($B9397,Mapping!$A:$C,2,0),"Not Mapped"))</f>
        <v/>
      </c>
      <c r="P9397" s="36">
        <f>IF($B9397="","",IFERROR(VLOOKUP($B9397,Mapping!$A:$C,3,0),"Not Mapped"))</f>
        <v/>
      </c>
      <c r="Q9397" s="36">
        <f>IF($B9397="","",IFERROR(VLOOKUP($O9397,Leaders!$A:$B,2,0),"Not Mapped"))</f>
        <v/>
      </c>
      <c r="R9397" s="36">
        <f>IF($B9397="","",IF(COUNTIF(Exclusions!$A:$A,$B9397)&gt;0,"Yes","No"))</f>
        <v/>
      </c>
      <c r="S9397" s="38">
        <f>IF($B9397="","",MIN(1,DAY($A9397)/IF($N9397="Superstore",Settings!$B$5,Settings!$B$4)))</f>
        <v/>
      </c>
      <c r="T9397" s="38">
        <f>IF(OR($B9397="",$G9397="",$S9397=0),"",$G9397/$S9397)</f>
        <v/>
      </c>
      <c r="U9397" s="36">
        <f>IF($T9397="","",IF($T9397&lt;Settings!$B$8,"Critical",IF($T9397&lt;Settings!$B$9,"Semi Critical","Non Critical")))</f>
        <v/>
      </c>
      <c r="V9397" s="28" t="n"/>
      <c r="Z9397">
        <f>IF($B9397="","",IFERROR(VLOOKUP($B9397,'Plan HC for CCA'!$A:$B,2,0),""))</f>
        <v/>
      </c>
      <c r="AA9397">
        <f>IF(OR($B9397="",$Z9397=""),"",IF(N($M9397)&lt;$Z9397,"Delta","No Delta"))</f>
        <v/>
      </c>
      <c r="AB9397">
        <f>IF(OR($B9397="",$Z9397=""),"",MAX(0,$Z9397-N($M9397)))</f>
        <v/>
      </c>
      <c r="AC9397" s="46">
        <f>IF($B9397="","",IFERROR(INDEX('CCA Util %'!$H:$H,MATCH($B9397,'CCA Util %'!$E:$E,0)),""))</f>
        <v/>
      </c>
      <c r="AD9397">
        <f>IF($B9397="","",IFERROR(INDEX('CCA Util %'!$G:$G,MATCH($B9397,'CCA Util %'!$E:$E,0)),""))</f>
        <v/>
      </c>
      <c r="AE9397">
        <f>IF(OR($B9397="",$U9397=""),"",$U9397&amp;" &amp; "&amp;IF(OR($AD9397="",$AD9397=0),"Util NA",$AD9397&amp;" Util"))</f>
        <v/>
      </c>
    </row>
    <row r="9398" ht="15.75" customHeight="1" s="42">
      <c r="A9398" s="41" t="n"/>
      <c r="G9398" s="38" t="n"/>
      <c r="H9398" s="38" t="n"/>
      <c r="I9398" s="38" t="n"/>
      <c r="J9398" s="38" t="n"/>
      <c r="K9398" s="38" t="n"/>
      <c r="L9398" s="38" t="n"/>
      <c r="N9398" s="36">
        <f>IF($B9398="","",IF($C9398="SUPERSTORE","Superstore","DH"))</f>
        <v/>
      </c>
      <c r="O9398" s="36">
        <f>IF($B9398="","",IFERROR(VLOOKUP($B9398,Mapping!$A:$C,2,0),"Not Mapped"))</f>
        <v/>
      </c>
      <c r="P9398" s="36">
        <f>IF($B9398="","",IFERROR(VLOOKUP($B9398,Mapping!$A:$C,3,0),"Not Mapped"))</f>
        <v/>
      </c>
      <c r="Q9398" s="36">
        <f>IF($B9398="","",IFERROR(VLOOKUP($O9398,Leaders!$A:$B,2,0),"Not Mapped"))</f>
        <v/>
      </c>
      <c r="R9398" s="36">
        <f>IF($B9398="","",IF(COUNTIF(Exclusions!$A:$A,$B9398)&gt;0,"Yes","No"))</f>
        <v/>
      </c>
      <c r="S9398" s="38">
        <f>IF($B9398="","",MIN(1,DAY($A9398)/IF($N9398="Superstore",Settings!$B$5,Settings!$B$4)))</f>
        <v/>
      </c>
      <c r="T9398" s="38">
        <f>IF(OR($B9398="",$G9398="",$S9398=0),"",$G9398/$S9398)</f>
        <v/>
      </c>
      <c r="U9398" s="36">
        <f>IF($T9398="","",IF($T9398&lt;Settings!$B$8,"Critical",IF($T9398&lt;Settings!$B$9,"Semi Critical","Non Critical")))</f>
        <v/>
      </c>
      <c r="V9398" s="28" t="n"/>
      <c r="Z9398">
        <f>IF($B9398="","",IFERROR(VLOOKUP($B9398,'Plan HC for CCA'!$A:$B,2,0),""))</f>
        <v/>
      </c>
      <c r="AA9398">
        <f>IF(OR($B9398="",$Z9398=""),"",IF(N($M9398)&lt;$Z9398,"Delta","No Delta"))</f>
        <v/>
      </c>
      <c r="AB9398">
        <f>IF(OR($B9398="",$Z9398=""),"",MAX(0,$Z9398-N($M9398)))</f>
        <v/>
      </c>
      <c r="AC9398" s="46">
        <f>IF($B9398="","",IFERROR(INDEX('CCA Util %'!$H:$H,MATCH($B9398,'CCA Util %'!$E:$E,0)),""))</f>
        <v/>
      </c>
      <c r="AD9398">
        <f>IF($B9398="","",IFERROR(INDEX('CCA Util %'!$G:$G,MATCH($B9398,'CCA Util %'!$E:$E,0)),""))</f>
        <v/>
      </c>
      <c r="AE9398">
        <f>IF(OR($B9398="",$U9398=""),"",$U9398&amp;" &amp; "&amp;IF(OR($AD9398="",$AD9398=0),"Util NA",$AD9398&amp;" Util"))</f>
        <v/>
      </c>
    </row>
    <row r="9399" ht="15.75" customHeight="1" s="42">
      <c r="A9399" s="41" t="n"/>
      <c r="G9399" s="38" t="n"/>
      <c r="H9399" s="38" t="n"/>
      <c r="I9399" s="38" t="n"/>
      <c r="J9399" s="38" t="n"/>
      <c r="K9399" s="38" t="n"/>
      <c r="L9399" s="38" t="n"/>
      <c r="N9399" s="36">
        <f>IF($B9399="","",IF($C9399="SUPERSTORE","Superstore","DH"))</f>
        <v/>
      </c>
      <c r="O9399" s="36">
        <f>IF($B9399="","",IFERROR(VLOOKUP($B9399,Mapping!$A:$C,2,0),"Not Mapped"))</f>
        <v/>
      </c>
      <c r="P9399" s="36">
        <f>IF($B9399="","",IFERROR(VLOOKUP($B9399,Mapping!$A:$C,3,0),"Not Mapped"))</f>
        <v/>
      </c>
      <c r="Q9399" s="36">
        <f>IF($B9399="","",IFERROR(VLOOKUP($O9399,Leaders!$A:$B,2,0),"Not Mapped"))</f>
        <v/>
      </c>
      <c r="R9399" s="36">
        <f>IF($B9399="","",IF(COUNTIF(Exclusions!$A:$A,$B9399)&gt;0,"Yes","No"))</f>
        <v/>
      </c>
      <c r="S9399" s="38">
        <f>IF($B9399="","",MIN(1,DAY($A9399)/IF($N9399="Superstore",Settings!$B$5,Settings!$B$4)))</f>
        <v/>
      </c>
      <c r="T9399" s="38">
        <f>IF(OR($B9399="",$G9399="",$S9399=0),"",$G9399/$S9399)</f>
        <v/>
      </c>
      <c r="U9399" s="36">
        <f>IF($T9399="","",IF($T9399&lt;Settings!$B$8,"Critical",IF($T9399&lt;Settings!$B$9,"Semi Critical","Non Critical")))</f>
        <v/>
      </c>
      <c r="V9399" s="28" t="n"/>
      <c r="Z9399">
        <f>IF($B9399="","",IFERROR(VLOOKUP($B9399,'Plan HC for CCA'!$A:$B,2,0),""))</f>
        <v/>
      </c>
      <c r="AA9399">
        <f>IF(OR($B9399="",$Z9399=""),"",IF(N($M9399)&lt;$Z9399,"Delta","No Delta"))</f>
        <v/>
      </c>
      <c r="AB9399">
        <f>IF(OR($B9399="",$Z9399=""),"",MAX(0,$Z9399-N($M9399)))</f>
        <v/>
      </c>
      <c r="AC9399" s="46">
        <f>IF($B9399="","",IFERROR(INDEX('CCA Util %'!$H:$H,MATCH($B9399,'CCA Util %'!$E:$E,0)),""))</f>
        <v/>
      </c>
      <c r="AD9399">
        <f>IF($B9399="","",IFERROR(INDEX('CCA Util %'!$G:$G,MATCH($B9399,'CCA Util %'!$E:$E,0)),""))</f>
        <v/>
      </c>
      <c r="AE9399">
        <f>IF(OR($B9399="",$U9399=""),"",$U9399&amp;" &amp; "&amp;IF(OR($AD9399="",$AD9399=0),"Util NA",$AD9399&amp;" Util"))</f>
        <v/>
      </c>
    </row>
    <row r="9400" ht="15.75" customHeight="1" s="42">
      <c r="A9400" s="41" t="n"/>
      <c r="G9400" s="38" t="n"/>
      <c r="H9400" s="38" t="n"/>
      <c r="I9400" s="38" t="n"/>
      <c r="J9400" s="38" t="n"/>
      <c r="K9400" s="38" t="n"/>
      <c r="L9400" s="38" t="n"/>
      <c r="N9400" s="36">
        <f>IF($B9400="","",IF($C9400="SUPERSTORE","Superstore","DH"))</f>
        <v/>
      </c>
      <c r="O9400" s="36">
        <f>IF($B9400="","",IFERROR(VLOOKUP($B9400,Mapping!$A:$C,2,0),"Not Mapped"))</f>
        <v/>
      </c>
      <c r="P9400" s="36">
        <f>IF($B9400="","",IFERROR(VLOOKUP($B9400,Mapping!$A:$C,3,0),"Not Mapped"))</f>
        <v/>
      </c>
      <c r="Q9400" s="36">
        <f>IF($B9400="","",IFERROR(VLOOKUP($O9400,Leaders!$A:$B,2,0),"Not Mapped"))</f>
        <v/>
      </c>
      <c r="R9400" s="36">
        <f>IF($B9400="","",IF(COUNTIF(Exclusions!$A:$A,$B9400)&gt;0,"Yes","No"))</f>
        <v/>
      </c>
      <c r="S9400" s="38">
        <f>IF($B9400="","",MIN(1,DAY($A9400)/IF($N9400="Superstore",Settings!$B$5,Settings!$B$4)))</f>
        <v/>
      </c>
      <c r="T9400" s="38">
        <f>IF(OR($B9400="",$G9400="",$S9400=0),"",$G9400/$S9400)</f>
        <v/>
      </c>
      <c r="U9400" s="36">
        <f>IF($T9400="","",IF($T9400&lt;Settings!$B$8,"Critical",IF($T9400&lt;Settings!$B$9,"Semi Critical","Non Critical")))</f>
        <v/>
      </c>
      <c r="V9400" s="28" t="n"/>
      <c r="Z9400">
        <f>IF($B9400="","",IFERROR(VLOOKUP($B9400,'Plan HC for CCA'!$A:$B,2,0),""))</f>
        <v/>
      </c>
      <c r="AA9400">
        <f>IF(OR($B9400="",$Z9400=""),"",IF(N($M9400)&lt;$Z9400,"Delta","No Delta"))</f>
        <v/>
      </c>
      <c r="AB9400">
        <f>IF(OR($B9400="",$Z9400=""),"",MAX(0,$Z9400-N($M9400)))</f>
        <v/>
      </c>
      <c r="AC9400" s="46">
        <f>IF($B9400="","",IFERROR(INDEX('CCA Util %'!$H:$H,MATCH($B9400,'CCA Util %'!$E:$E,0)),""))</f>
        <v/>
      </c>
      <c r="AD9400">
        <f>IF($B9400="","",IFERROR(INDEX('CCA Util %'!$G:$G,MATCH($B9400,'CCA Util %'!$E:$E,0)),""))</f>
        <v/>
      </c>
      <c r="AE9400">
        <f>IF(OR($B9400="",$U9400=""),"",$U9400&amp;" &amp; "&amp;IF(OR($AD9400="",$AD9400=0),"Util NA",$AD9400&amp;" Util"))</f>
        <v/>
      </c>
    </row>
    <row r="9401" ht="15.75" customHeight="1" s="42">
      <c r="A9401" s="41" t="n"/>
      <c r="G9401" s="38" t="n"/>
      <c r="H9401" s="38" t="n"/>
      <c r="I9401" s="38" t="n"/>
      <c r="J9401" s="38" t="n"/>
      <c r="K9401" s="38" t="n"/>
      <c r="L9401" s="38" t="n"/>
      <c r="N9401" s="36">
        <f>IF($B9401="","",IF($C9401="SUPERSTORE","Superstore","DH"))</f>
        <v/>
      </c>
      <c r="O9401" s="36">
        <f>IF($B9401="","",IFERROR(VLOOKUP($B9401,Mapping!$A:$C,2,0),"Not Mapped"))</f>
        <v/>
      </c>
      <c r="P9401" s="36">
        <f>IF($B9401="","",IFERROR(VLOOKUP($B9401,Mapping!$A:$C,3,0),"Not Mapped"))</f>
        <v/>
      </c>
      <c r="Q9401" s="36">
        <f>IF($B9401="","",IFERROR(VLOOKUP($O9401,Leaders!$A:$B,2,0),"Not Mapped"))</f>
        <v/>
      </c>
      <c r="R9401" s="36">
        <f>IF($B9401="","",IF(COUNTIF(Exclusions!$A:$A,$B9401)&gt;0,"Yes","No"))</f>
        <v/>
      </c>
      <c r="S9401" s="38">
        <f>IF($B9401="","",MIN(1,DAY($A9401)/IF($N9401="Superstore",Settings!$B$5,Settings!$B$4)))</f>
        <v/>
      </c>
      <c r="T9401" s="38">
        <f>IF(OR($B9401="",$G9401="",$S9401=0),"",$G9401/$S9401)</f>
        <v/>
      </c>
      <c r="U9401" s="36">
        <f>IF($T9401="","",IF($T9401&lt;Settings!$B$8,"Critical",IF($T9401&lt;Settings!$B$9,"Semi Critical","Non Critical")))</f>
        <v/>
      </c>
      <c r="V9401" s="28" t="n"/>
      <c r="Z9401">
        <f>IF($B9401="","",IFERROR(VLOOKUP($B9401,'Plan HC for CCA'!$A:$B,2,0),""))</f>
        <v/>
      </c>
      <c r="AA9401">
        <f>IF(OR($B9401="",$Z9401=""),"",IF(N($M9401)&lt;$Z9401,"Delta","No Delta"))</f>
        <v/>
      </c>
      <c r="AB9401">
        <f>IF(OR($B9401="",$Z9401=""),"",MAX(0,$Z9401-N($M9401)))</f>
        <v/>
      </c>
      <c r="AC9401" s="46">
        <f>IF($B9401="","",IFERROR(INDEX('CCA Util %'!$H:$H,MATCH($B9401,'CCA Util %'!$E:$E,0)),""))</f>
        <v/>
      </c>
      <c r="AD9401">
        <f>IF($B9401="","",IFERROR(INDEX('CCA Util %'!$G:$G,MATCH($B9401,'CCA Util %'!$E:$E,0)),""))</f>
        <v/>
      </c>
      <c r="AE9401">
        <f>IF(OR($B9401="",$U9401=""),"",$U9401&amp;" &amp; "&amp;IF(OR($AD9401="",$AD9401=0),"Util NA",$AD9401&amp;" Util"))</f>
        <v/>
      </c>
    </row>
    <row r="9402" ht="15.75" customHeight="1" s="42">
      <c r="A9402" s="41" t="n"/>
      <c r="G9402" s="38" t="n"/>
      <c r="H9402" s="38" t="n"/>
      <c r="I9402" s="38" t="n"/>
      <c r="J9402" s="38" t="n"/>
      <c r="K9402" s="38" t="n"/>
      <c r="L9402" s="38" t="n"/>
      <c r="N9402" s="36">
        <f>IF($B9402="","",IF($C9402="SUPERSTORE","Superstore","DH"))</f>
        <v/>
      </c>
      <c r="O9402" s="36">
        <f>IF($B9402="","",IFERROR(VLOOKUP($B9402,Mapping!$A:$C,2,0),"Not Mapped"))</f>
        <v/>
      </c>
      <c r="P9402" s="36">
        <f>IF($B9402="","",IFERROR(VLOOKUP($B9402,Mapping!$A:$C,3,0),"Not Mapped"))</f>
        <v/>
      </c>
      <c r="Q9402" s="36">
        <f>IF($B9402="","",IFERROR(VLOOKUP($O9402,Leaders!$A:$B,2,0),"Not Mapped"))</f>
        <v/>
      </c>
      <c r="R9402" s="36">
        <f>IF($B9402="","",IF(COUNTIF(Exclusions!$A:$A,$B9402)&gt;0,"Yes","No"))</f>
        <v/>
      </c>
      <c r="S9402" s="38">
        <f>IF($B9402="","",MIN(1,DAY($A9402)/IF($N9402="Superstore",Settings!$B$5,Settings!$B$4)))</f>
        <v/>
      </c>
      <c r="T9402" s="38">
        <f>IF(OR($B9402="",$G9402="",$S9402=0),"",$G9402/$S9402)</f>
        <v/>
      </c>
      <c r="U9402" s="36">
        <f>IF($T9402="","",IF($T9402&lt;Settings!$B$8,"Critical",IF($T9402&lt;Settings!$B$9,"Semi Critical","Non Critical")))</f>
        <v/>
      </c>
      <c r="V9402" s="28" t="n"/>
      <c r="Z9402">
        <f>IF($B9402="","",IFERROR(VLOOKUP($B9402,'Plan HC for CCA'!$A:$B,2,0),""))</f>
        <v/>
      </c>
      <c r="AA9402">
        <f>IF(OR($B9402="",$Z9402=""),"",IF(N($M9402)&lt;$Z9402,"Delta","No Delta"))</f>
        <v/>
      </c>
      <c r="AB9402">
        <f>IF(OR($B9402="",$Z9402=""),"",MAX(0,$Z9402-N($M9402)))</f>
        <v/>
      </c>
      <c r="AC9402" s="46">
        <f>IF($B9402="","",IFERROR(INDEX('CCA Util %'!$H:$H,MATCH($B9402,'CCA Util %'!$E:$E,0)),""))</f>
        <v/>
      </c>
      <c r="AD9402">
        <f>IF($B9402="","",IFERROR(INDEX('CCA Util %'!$G:$G,MATCH($B9402,'CCA Util %'!$E:$E,0)),""))</f>
        <v/>
      </c>
      <c r="AE9402">
        <f>IF(OR($B9402="",$U9402=""),"",$U9402&amp;" &amp; "&amp;IF(OR($AD9402="",$AD9402=0),"Util NA",$AD9402&amp;" Util"))</f>
        <v/>
      </c>
    </row>
    <row r="9403" ht="15.75" customHeight="1" s="42">
      <c r="A9403" s="41" t="n"/>
      <c r="G9403" s="38" t="n"/>
      <c r="H9403" s="38" t="n"/>
      <c r="I9403" s="38" t="n"/>
      <c r="J9403" s="38" t="n"/>
      <c r="K9403" s="38" t="n"/>
      <c r="L9403" s="38" t="n"/>
      <c r="N9403" s="36">
        <f>IF($B9403="","",IF($C9403="SUPERSTORE","Superstore","DH"))</f>
        <v/>
      </c>
      <c r="O9403" s="36">
        <f>IF($B9403="","",IFERROR(VLOOKUP($B9403,Mapping!$A:$C,2,0),"Not Mapped"))</f>
        <v/>
      </c>
      <c r="P9403" s="36">
        <f>IF($B9403="","",IFERROR(VLOOKUP($B9403,Mapping!$A:$C,3,0),"Not Mapped"))</f>
        <v/>
      </c>
      <c r="Q9403" s="36">
        <f>IF($B9403="","",IFERROR(VLOOKUP($O9403,Leaders!$A:$B,2,0),"Not Mapped"))</f>
        <v/>
      </c>
      <c r="R9403" s="36">
        <f>IF($B9403="","",IF(COUNTIF(Exclusions!$A:$A,$B9403)&gt;0,"Yes","No"))</f>
        <v/>
      </c>
      <c r="S9403" s="38">
        <f>IF($B9403="","",MIN(1,DAY($A9403)/IF($N9403="Superstore",Settings!$B$5,Settings!$B$4)))</f>
        <v/>
      </c>
      <c r="T9403" s="38">
        <f>IF(OR($B9403="",$G9403="",$S9403=0),"",$G9403/$S9403)</f>
        <v/>
      </c>
      <c r="U9403" s="36">
        <f>IF($T9403="","",IF($T9403&lt;Settings!$B$8,"Critical",IF($T9403&lt;Settings!$B$9,"Semi Critical","Non Critical")))</f>
        <v/>
      </c>
      <c r="V9403" s="28" t="n"/>
      <c r="Z9403">
        <f>IF($B9403="","",IFERROR(VLOOKUP($B9403,'Plan HC for CCA'!$A:$B,2,0),""))</f>
        <v/>
      </c>
      <c r="AA9403">
        <f>IF(OR($B9403="",$Z9403=""),"",IF(N($M9403)&lt;$Z9403,"Delta","No Delta"))</f>
        <v/>
      </c>
      <c r="AB9403">
        <f>IF(OR($B9403="",$Z9403=""),"",MAX(0,$Z9403-N($M9403)))</f>
        <v/>
      </c>
      <c r="AC9403" s="46">
        <f>IF($B9403="","",IFERROR(INDEX('CCA Util %'!$H:$H,MATCH($B9403,'CCA Util %'!$E:$E,0)),""))</f>
        <v/>
      </c>
      <c r="AD9403">
        <f>IF($B9403="","",IFERROR(INDEX('CCA Util %'!$G:$G,MATCH($B9403,'CCA Util %'!$E:$E,0)),""))</f>
        <v/>
      </c>
      <c r="AE9403">
        <f>IF(OR($B9403="",$U9403=""),"",$U9403&amp;" &amp; "&amp;IF(OR($AD9403="",$AD9403=0),"Util NA",$AD9403&amp;" Util"))</f>
        <v/>
      </c>
    </row>
    <row r="9404" ht="15.75" customHeight="1" s="42">
      <c r="A9404" s="41" t="n"/>
      <c r="G9404" s="38" t="n"/>
      <c r="H9404" s="38" t="n"/>
      <c r="I9404" s="38" t="n"/>
      <c r="J9404" s="38" t="n"/>
      <c r="K9404" s="38" t="n"/>
      <c r="L9404" s="38" t="n"/>
      <c r="N9404" s="36">
        <f>IF($B9404="","",IF($C9404="SUPERSTORE","Superstore","DH"))</f>
        <v/>
      </c>
      <c r="O9404" s="36">
        <f>IF($B9404="","",IFERROR(VLOOKUP($B9404,Mapping!$A:$C,2,0),"Not Mapped"))</f>
        <v/>
      </c>
      <c r="P9404" s="36">
        <f>IF($B9404="","",IFERROR(VLOOKUP($B9404,Mapping!$A:$C,3,0),"Not Mapped"))</f>
        <v/>
      </c>
      <c r="Q9404" s="36">
        <f>IF($B9404="","",IFERROR(VLOOKUP($O9404,Leaders!$A:$B,2,0),"Not Mapped"))</f>
        <v/>
      </c>
      <c r="R9404" s="36">
        <f>IF($B9404="","",IF(COUNTIF(Exclusions!$A:$A,$B9404)&gt;0,"Yes","No"))</f>
        <v/>
      </c>
      <c r="S9404" s="38">
        <f>IF($B9404="","",MIN(1,DAY($A9404)/IF($N9404="Superstore",Settings!$B$5,Settings!$B$4)))</f>
        <v/>
      </c>
      <c r="T9404" s="38">
        <f>IF(OR($B9404="",$G9404="",$S9404=0),"",$G9404/$S9404)</f>
        <v/>
      </c>
      <c r="U9404" s="36">
        <f>IF($T9404="","",IF($T9404&lt;Settings!$B$8,"Critical",IF($T9404&lt;Settings!$B$9,"Semi Critical","Non Critical")))</f>
        <v/>
      </c>
      <c r="V9404" s="28" t="n"/>
      <c r="Z9404">
        <f>IF($B9404="","",IFERROR(VLOOKUP($B9404,'Plan HC for CCA'!$A:$B,2,0),""))</f>
        <v/>
      </c>
      <c r="AA9404">
        <f>IF(OR($B9404="",$Z9404=""),"",IF(N($M9404)&lt;$Z9404,"Delta","No Delta"))</f>
        <v/>
      </c>
      <c r="AB9404">
        <f>IF(OR($B9404="",$Z9404=""),"",MAX(0,$Z9404-N($M9404)))</f>
        <v/>
      </c>
      <c r="AC9404" s="46">
        <f>IF($B9404="","",IFERROR(INDEX('CCA Util %'!$H:$H,MATCH($B9404,'CCA Util %'!$E:$E,0)),""))</f>
        <v/>
      </c>
      <c r="AD9404">
        <f>IF($B9404="","",IFERROR(INDEX('CCA Util %'!$G:$G,MATCH($B9404,'CCA Util %'!$E:$E,0)),""))</f>
        <v/>
      </c>
      <c r="AE9404">
        <f>IF(OR($B9404="",$U9404=""),"",$U9404&amp;" &amp; "&amp;IF(OR($AD9404="",$AD9404=0),"Util NA",$AD9404&amp;" Util"))</f>
        <v/>
      </c>
    </row>
    <row r="9405" ht="15.75" customHeight="1" s="42">
      <c r="A9405" s="41" t="n"/>
      <c r="G9405" s="38" t="n"/>
      <c r="H9405" s="38" t="n"/>
      <c r="I9405" s="38" t="n"/>
      <c r="J9405" s="38" t="n"/>
      <c r="K9405" s="38" t="n"/>
      <c r="L9405" s="38" t="n"/>
      <c r="N9405" s="36">
        <f>IF($B9405="","",IF($C9405="SUPERSTORE","Superstore","DH"))</f>
        <v/>
      </c>
      <c r="O9405" s="36">
        <f>IF($B9405="","",IFERROR(VLOOKUP($B9405,Mapping!$A:$C,2,0),"Not Mapped"))</f>
        <v/>
      </c>
      <c r="P9405" s="36">
        <f>IF($B9405="","",IFERROR(VLOOKUP($B9405,Mapping!$A:$C,3,0),"Not Mapped"))</f>
        <v/>
      </c>
      <c r="Q9405" s="36">
        <f>IF($B9405="","",IFERROR(VLOOKUP($O9405,Leaders!$A:$B,2,0),"Not Mapped"))</f>
        <v/>
      </c>
      <c r="R9405" s="36">
        <f>IF($B9405="","",IF(COUNTIF(Exclusions!$A:$A,$B9405)&gt;0,"Yes","No"))</f>
        <v/>
      </c>
      <c r="S9405" s="38">
        <f>IF($B9405="","",MIN(1,DAY($A9405)/IF($N9405="Superstore",Settings!$B$5,Settings!$B$4)))</f>
        <v/>
      </c>
      <c r="T9405" s="38">
        <f>IF(OR($B9405="",$G9405="",$S9405=0),"",$G9405/$S9405)</f>
        <v/>
      </c>
      <c r="U9405" s="36">
        <f>IF($T9405="","",IF($T9405&lt;Settings!$B$8,"Critical",IF($T9405&lt;Settings!$B$9,"Semi Critical","Non Critical")))</f>
        <v/>
      </c>
      <c r="V9405" s="28" t="n"/>
      <c r="Z9405">
        <f>IF($B9405="","",IFERROR(VLOOKUP($B9405,'Plan HC for CCA'!$A:$B,2,0),""))</f>
        <v/>
      </c>
      <c r="AA9405">
        <f>IF(OR($B9405="",$Z9405=""),"",IF(N($M9405)&lt;$Z9405,"Delta","No Delta"))</f>
        <v/>
      </c>
      <c r="AB9405">
        <f>IF(OR($B9405="",$Z9405=""),"",MAX(0,$Z9405-N($M9405)))</f>
        <v/>
      </c>
      <c r="AC9405" s="46">
        <f>IF($B9405="","",IFERROR(INDEX('CCA Util %'!$H:$H,MATCH($B9405,'CCA Util %'!$E:$E,0)),""))</f>
        <v/>
      </c>
      <c r="AD9405">
        <f>IF($B9405="","",IFERROR(INDEX('CCA Util %'!$G:$G,MATCH($B9405,'CCA Util %'!$E:$E,0)),""))</f>
        <v/>
      </c>
      <c r="AE9405">
        <f>IF(OR($B9405="",$U9405=""),"",$U9405&amp;" &amp; "&amp;IF(OR($AD9405="",$AD9405=0),"Util NA",$AD9405&amp;" Util"))</f>
        <v/>
      </c>
    </row>
    <row r="9406" ht="15.75" customHeight="1" s="42">
      <c r="A9406" s="41" t="n"/>
      <c r="G9406" s="38" t="n"/>
      <c r="H9406" s="38" t="n"/>
      <c r="I9406" s="38" t="n"/>
      <c r="J9406" s="38" t="n"/>
      <c r="K9406" s="38" t="n"/>
      <c r="L9406" s="38" t="n"/>
      <c r="N9406" s="36">
        <f>IF($B9406="","",IF($C9406="SUPERSTORE","Superstore","DH"))</f>
        <v/>
      </c>
      <c r="O9406" s="36">
        <f>IF($B9406="","",IFERROR(VLOOKUP($B9406,Mapping!$A:$C,2,0),"Not Mapped"))</f>
        <v/>
      </c>
      <c r="P9406" s="36">
        <f>IF($B9406="","",IFERROR(VLOOKUP($B9406,Mapping!$A:$C,3,0),"Not Mapped"))</f>
        <v/>
      </c>
      <c r="Q9406" s="36">
        <f>IF($B9406="","",IFERROR(VLOOKUP($O9406,Leaders!$A:$B,2,0),"Not Mapped"))</f>
        <v/>
      </c>
      <c r="R9406" s="36">
        <f>IF($B9406="","",IF(COUNTIF(Exclusions!$A:$A,$B9406)&gt;0,"Yes","No"))</f>
        <v/>
      </c>
      <c r="S9406" s="38">
        <f>IF($B9406="","",MIN(1,DAY($A9406)/IF($N9406="Superstore",Settings!$B$5,Settings!$B$4)))</f>
        <v/>
      </c>
      <c r="T9406" s="38">
        <f>IF(OR($B9406="",$G9406="",$S9406=0),"",$G9406/$S9406)</f>
        <v/>
      </c>
      <c r="U9406" s="36">
        <f>IF($T9406="","",IF($T9406&lt;Settings!$B$8,"Critical",IF($T9406&lt;Settings!$B$9,"Semi Critical","Non Critical")))</f>
        <v/>
      </c>
      <c r="V9406" s="28" t="n"/>
      <c r="Z9406">
        <f>IF($B9406="","",IFERROR(VLOOKUP($B9406,'Plan HC for CCA'!$A:$B,2,0),""))</f>
        <v/>
      </c>
      <c r="AA9406">
        <f>IF(OR($B9406="",$Z9406=""),"",IF(N($M9406)&lt;$Z9406,"Delta","No Delta"))</f>
        <v/>
      </c>
      <c r="AB9406">
        <f>IF(OR($B9406="",$Z9406=""),"",MAX(0,$Z9406-N($M9406)))</f>
        <v/>
      </c>
      <c r="AC9406" s="46">
        <f>IF($B9406="","",IFERROR(INDEX('CCA Util %'!$H:$H,MATCH($B9406,'CCA Util %'!$E:$E,0)),""))</f>
        <v/>
      </c>
      <c r="AD9406">
        <f>IF($B9406="","",IFERROR(INDEX('CCA Util %'!$G:$G,MATCH($B9406,'CCA Util %'!$E:$E,0)),""))</f>
        <v/>
      </c>
      <c r="AE9406">
        <f>IF(OR($B9406="",$U9406=""),"",$U9406&amp;" &amp; "&amp;IF(OR($AD9406="",$AD9406=0),"Util NA",$AD9406&amp;" Util"))</f>
        <v/>
      </c>
    </row>
    <row r="9407" ht="15.75" customHeight="1" s="42">
      <c r="A9407" s="41" t="n"/>
      <c r="G9407" s="38" t="n"/>
      <c r="H9407" s="38" t="n"/>
      <c r="I9407" s="38" t="n"/>
      <c r="J9407" s="38" t="n"/>
      <c r="K9407" s="38" t="n"/>
      <c r="L9407" s="38" t="n"/>
      <c r="N9407" s="36">
        <f>IF($B9407="","",IF($C9407="SUPERSTORE","Superstore","DH"))</f>
        <v/>
      </c>
      <c r="O9407" s="36">
        <f>IF($B9407="","",IFERROR(VLOOKUP($B9407,Mapping!$A:$C,2,0),"Not Mapped"))</f>
        <v/>
      </c>
      <c r="P9407" s="36">
        <f>IF($B9407="","",IFERROR(VLOOKUP($B9407,Mapping!$A:$C,3,0),"Not Mapped"))</f>
        <v/>
      </c>
      <c r="Q9407" s="36">
        <f>IF($B9407="","",IFERROR(VLOOKUP($O9407,Leaders!$A:$B,2,0),"Not Mapped"))</f>
        <v/>
      </c>
      <c r="R9407" s="36">
        <f>IF($B9407="","",IF(COUNTIF(Exclusions!$A:$A,$B9407)&gt;0,"Yes","No"))</f>
        <v/>
      </c>
      <c r="S9407" s="38">
        <f>IF($B9407="","",MIN(1,DAY($A9407)/IF($N9407="Superstore",Settings!$B$5,Settings!$B$4)))</f>
        <v/>
      </c>
      <c r="T9407" s="38">
        <f>IF(OR($B9407="",$G9407="",$S9407=0),"",$G9407/$S9407)</f>
        <v/>
      </c>
      <c r="U9407" s="36">
        <f>IF($T9407="","",IF($T9407&lt;Settings!$B$8,"Critical",IF($T9407&lt;Settings!$B$9,"Semi Critical","Non Critical")))</f>
        <v/>
      </c>
      <c r="V9407" s="28" t="n"/>
      <c r="Z9407">
        <f>IF($B9407="","",IFERROR(VLOOKUP($B9407,'Plan HC for CCA'!$A:$B,2,0),""))</f>
        <v/>
      </c>
      <c r="AA9407">
        <f>IF(OR($B9407="",$Z9407=""),"",IF(N($M9407)&lt;$Z9407,"Delta","No Delta"))</f>
        <v/>
      </c>
      <c r="AB9407">
        <f>IF(OR($B9407="",$Z9407=""),"",MAX(0,$Z9407-N($M9407)))</f>
        <v/>
      </c>
      <c r="AC9407" s="46">
        <f>IF($B9407="","",IFERROR(INDEX('CCA Util %'!$H:$H,MATCH($B9407,'CCA Util %'!$E:$E,0)),""))</f>
        <v/>
      </c>
      <c r="AD9407">
        <f>IF($B9407="","",IFERROR(INDEX('CCA Util %'!$G:$G,MATCH($B9407,'CCA Util %'!$E:$E,0)),""))</f>
        <v/>
      </c>
      <c r="AE9407">
        <f>IF(OR($B9407="",$U9407=""),"",$U9407&amp;" &amp; "&amp;IF(OR($AD9407="",$AD9407=0),"Util NA",$AD9407&amp;" Util"))</f>
        <v/>
      </c>
    </row>
    <row r="9408" ht="15.75" customHeight="1" s="42">
      <c r="A9408" s="41" t="n"/>
      <c r="G9408" s="38" t="n"/>
      <c r="H9408" s="38" t="n"/>
      <c r="I9408" s="38" t="n"/>
      <c r="J9408" s="38" t="n"/>
      <c r="K9408" s="38" t="n"/>
      <c r="L9408" s="38" t="n"/>
      <c r="N9408" s="36">
        <f>IF($B9408="","",IF($C9408="SUPERSTORE","Superstore","DH"))</f>
        <v/>
      </c>
      <c r="O9408" s="36">
        <f>IF($B9408="","",IFERROR(VLOOKUP($B9408,Mapping!$A:$C,2,0),"Not Mapped"))</f>
        <v/>
      </c>
      <c r="P9408" s="36">
        <f>IF($B9408="","",IFERROR(VLOOKUP($B9408,Mapping!$A:$C,3,0),"Not Mapped"))</f>
        <v/>
      </c>
      <c r="Q9408" s="36">
        <f>IF($B9408="","",IFERROR(VLOOKUP($O9408,Leaders!$A:$B,2,0),"Not Mapped"))</f>
        <v/>
      </c>
      <c r="R9408" s="36">
        <f>IF($B9408="","",IF(COUNTIF(Exclusions!$A:$A,$B9408)&gt;0,"Yes","No"))</f>
        <v/>
      </c>
      <c r="S9408" s="38">
        <f>IF($B9408="","",MIN(1,DAY($A9408)/IF($N9408="Superstore",Settings!$B$5,Settings!$B$4)))</f>
        <v/>
      </c>
      <c r="T9408" s="38">
        <f>IF(OR($B9408="",$G9408="",$S9408=0),"",$G9408/$S9408)</f>
        <v/>
      </c>
      <c r="U9408" s="36">
        <f>IF($T9408="","",IF($T9408&lt;Settings!$B$8,"Critical",IF($T9408&lt;Settings!$B$9,"Semi Critical","Non Critical")))</f>
        <v/>
      </c>
      <c r="V9408" s="28" t="n"/>
      <c r="Z9408">
        <f>IF($B9408="","",IFERROR(VLOOKUP($B9408,'Plan HC for CCA'!$A:$B,2,0),""))</f>
        <v/>
      </c>
      <c r="AA9408">
        <f>IF(OR($B9408="",$Z9408=""),"",IF(N($M9408)&lt;$Z9408,"Delta","No Delta"))</f>
        <v/>
      </c>
      <c r="AB9408">
        <f>IF(OR($B9408="",$Z9408=""),"",MAX(0,$Z9408-N($M9408)))</f>
        <v/>
      </c>
      <c r="AC9408" s="46">
        <f>IF($B9408="","",IFERROR(INDEX('CCA Util %'!$H:$H,MATCH($B9408,'CCA Util %'!$E:$E,0)),""))</f>
        <v/>
      </c>
      <c r="AD9408">
        <f>IF($B9408="","",IFERROR(INDEX('CCA Util %'!$G:$G,MATCH($B9408,'CCA Util %'!$E:$E,0)),""))</f>
        <v/>
      </c>
      <c r="AE9408">
        <f>IF(OR($B9408="",$U9408=""),"",$U9408&amp;" &amp; "&amp;IF(OR($AD9408="",$AD9408=0),"Util NA",$AD9408&amp;" Util"))</f>
        <v/>
      </c>
    </row>
    <row r="9409" ht="15.75" customHeight="1" s="42">
      <c r="A9409" s="41" t="n"/>
      <c r="G9409" s="38" t="n"/>
      <c r="H9409" s="38" t="n"/>
      <c r="I9409" s="38" t="n"/>
      <c r="J9409" s="38" t="n"/>
      <c r="K9409" s="38" t="n"/>
      <c r="L9409" s="38" t="n"/>
      <c r="N9409" s="36">
        <f>IF($B9409="","",IF($C9409="SUPERSTORE","Superstore","DH"))</f>
        <v/>
      </c>
      <c r="O9409" s="36">
        <f>IF($B9409="","",IFERROR(VLOOKUP($B9409,Mapping!$A:$C,2,0),"Not Mapped"))</f>
        <v/>
      </c>
      <c r="P9409" s="36">
        <f>IF($B9409="","",IFERROR(VLOOKUP($B9409,Mapping!$A:$C,3,0),"Not Mapped"))</f>
        <v/>
      </c>
      <c r="Q9409" s="36">
        <f>IF($B9409="","",IFERROR(VLOOKUP($O9409,Leaders!$A:$B,2,0),"Not Mapped"))</f>
        <v/>
      </c>
      <c r="R9409" s="36">
        <f>IF($B9409="","",IF(COUNTIF(Exclusions!$A:$A,$B9409)&gt;0,"Yes","No"))</f>
        <v/>
      </c>
      <c r="S9409" s="38">
        <f>IF($B9409="","",MIN(1,DAY($A9409)/IF($N9409="Superstore",Settings!$B$5,Settings!$B$4)))</f>
        <v/>
      </c>
      <c r="T9409" s="38">
        <f>IF(OR($B9409="",$G9409="",$S9409=0),"",$G9409/$S9409)</f>
        <v/>
      </c>
      <c r="U9409" s="36">
        <f>IF($T9409="","",IF($T9409&lt;Settings!$B$8,"Critical",IF($T9409&lt;Settings!$B$9,"Semi Critical","Non Critical")))</f>
        <v/>
      </c>
      <c r="V9409" s="28" t="n"/>
      <c r="Z9409">
        <f>IF($B9409="","",IFERROR(VLOOKUP($B9409,'Plan HC for CCA'!$A:$B,2,0),""))</f>
        <v/>
      </c>
      <c r="AA9409">
        <f>IF(OR($B9409="",$Z9409=""),"",IF(N($M9409)&lt;$Z9409,"Delta","No Delta"))</f>
        <v/>
      </c>
      <c r="AB9409">
        <f>IF(OR($B9409="",$Z9409=""),"",MAX(0,$Z9409-N($M9409)))</f>
        <v/>
      </c>
      <c r="AC9409" s="46">
        <f>IF($B9409="","",IFERROR(INDEX('CCA Util %'!$H:$H,MATCH($B9409,'CCA Util %'!$E:$E,0)),""))</f>
        <v/>
      </c>
      <c r="AD9409">
        <f>IF($B9409="","",IFERROR(INDEX('CCA Util %'!$G:$G,MATCH($B9409,'CCA Util %'!$E:$E,0)),""))</f>
        <v/>
      </c>
      <c r="AE9409">
        <f>IF(OR($B9409="",$U9409=""),"",$U9409&amp;" &amp; "&amp;IF(OR($AD9409="",$AD9409=0),"Util NA",$AD9409&amp;" Util"))</f>
        <v/>
      </c>
    </row>
    <row r="9410" ht="15.75" customHeight="1" s="42">
      <c r="A9410" s="41" t="n"/>
      <c r="G9410" s="38" t="n"/>
      <c r="H9410" s="38" t="n"/>
      <c r="I9410" s="38" t="n"/>
      <c r="J9410" s="38" t="n"/>
      <c r="K9410" s="38" t="n"/>
      <c r="L9410" s="38" t="n"/>
      <c r="N9410" s="36">
        <f>IF($B9410="","",IF($C9410="SUPERSTORE","Superstore","DH"))</f>
        <v/>
      </c>
      <c r="O9410" s="36">
        <f>IF($B9410="","",IFERROR(VLOOKUP($B9410,Mapping!$A:$C,2,0),"Not Mapped"))</f>
        <v/>
      </c>
      <c r="P9410" s="36">
        <f>IF($B9410="","",IFERROR(VLOOKUP($B9410,Mapping!$A:$C,3,0),"Not Mapped"))</f>
        <v/>
      </c>
      <c r="Q9410" s="36">
        <f>IF($B9410="","",IFERROR(VLOOKUP($O9410,Leaders!$A:$B,2,0),"Not Mapped"))</f>
        <v/>
      </c>
      <c r="R9410" s="36">
        <f>IF($B9410="","",IF(COUNTIF(Exclusions!$A:$A,$B9410)&gt;0,"Yes","No"))</f>
        <v/>
      </c>
      <c r="S9410" s="38">
        <f>IF($B9410="","",MIN(1,DAY($A9410)/IF($N9410="Superstore",Settings!$B$5,Settings!$B$4)))</f>
        <v/>
      </c>
      <c r="T9410" s="38">
        <f>IF(OR($B9410="",$G9410="",$S9410=0),"",$G9410/$S9410)</f>
        <v/>
      </c>
      <c r="U9410" s="36">
        <f>IF($T9410="","",IF($T9410&lt;Settings!$B$8,"Critical",IF($T9410&lt;Settings!$B$9,"Semi Critical","Non Critical")))</f>
        <v/>
      </c>
      <c r="V9410" s="28" t="n"/>
      <c r="Z9410">
        <f>IF($B9410="","",IFERROR(VLOOKUP($B9410,'Plan HC for CCA'!$A:$B,2,0),""))</f>
        <v/>
      </c>
      <c r="AA9410">
        <f>IF(OR($B9410="",$Z9410=""),"",IF(N($M9410)&lt;$Z9410,"Delta","No Delta"))</f>
        <v/>
      </c>
      <c r="AB9410">
        <f>IF(OR($B9410="",$Z9410=""),"",MAX(0,$Z9410-N($M9410)))</f>
        <v/>
      </c>
      <c r="AC9410" s="46">
        <f>IF($B9410="","",IFERROR(INDEX('CCA Util %'!$H:$H,MATCH($B9410,'CCA Util %'!$E:$E,0)),""))</f>
        <v/>
      </c>
      <c r="AD9410">
        <f>IF($B9410="","",IFERROR(INDEX('CCA Util %'!$G:$G,MATCH($B9410,'CCA Util %'!$E:$E,0)),""))</f>
        <v/>
      </c>
      <c r="AE9410">
        <f>IF(OR($B9410="",$U9410=""),"",$U9410&amp;" &amp; "&amp;IF(OR($AD9410="",$AD9410=0),"Util NA",$AD9410&amp;" Util"))</f>
        <v/>
      </c>
    </row>
    <row r="9411" ht="15.75" customHeight="1" s="42">
      <c r="A9411" s="41" t="n"/>
      <c r="G9411" s="38" t="n"/>
      <c r="H9411" s="38" t="n"/>
      <c r="I9411" s="38" t="n"/>
      <c r="J9411" s="38" t="n"/>
      <c r="K9411" s="38" t="n"/>
      <c r="L9411" s="38" t="n"/>
      <c r="N9411" s="36">
        <f>IF($B9411="","",IF($C9411="SUPERSTORE","Superstore","DH"))</f>
        <v/>
      </c>
      <c r="O9411" s="36">
        <f>IF($B9411="","",IFERROR(VLOOKUP($B9411,Mapping!$A:$C,2,0),"Not Mapped"))</f>
        <v/>
      </c>
      <c r="P9411" s="36">
        <f>IF($B9411="","",IFERROR(VLOOKUP($B9411,Mapping!$A:$C,3,0),"Not Mapped"))</f>
        <v/>
      </c>
      <c r="Q9411" s="36">
        <f>IF($B9411="","",IFERROR(VLOOKUP($O9411,Leaders!$A:$B,2,0),"Not Mapped"))</f>
        <v/>
      </c>
      <c r="R9411" s="36">
        <f>IF($B9411="","",IF(COUNTIF(Exclusions!$A:$A,$B9411)&gt;0,"Yes","No"))</f>
        <v/>
      </c>
      <c r="S9411" s="38">
        <f>IF($B9411="","",MIN(1,DAY($A9411)/IF($N9411="Superstore",Settings!$B$5,Settings!$B$4)))</f>
        <v/>
      </c>
      <c r="T9411" s="38">
        <f>IF(OR($B9411="",$G9411="",$S9411=0),"",$G9411/$S9411)</f>
        <v/>
      </c>
      <c r="U9411" s="36">
        <f>IF($T9411="","",IF($T9411&lt;Settings!$B$8,"Critical",IF($T9411&lt;Settings!$B$9,"Semi Critical","Non Critical")))</f>
        <v/>
      </c>
      <c r="V9411" s="28" t="n"/>
      <c r="Z9411">
        <f>IF($B9411="","",IFERROR(VLOOKUP($B9411,'Plan HC for CCA'!$A:$B,2,0),""))</f>
        <v/>
      </c>
      <c r="AA9411">
        <f>IF(OR($B9411="",$Z9411=""),"",IF(N($M9411)&lt;$Z9411,"Delta","No Delta"))</f>
        <v/>
      </c>
      <c r="AB9411">
        <f>IF(OR($B9411="",$Z9411=""),"",MAX(0,$Z9411-N($M9411)))</f>
        <v/>
      </c>
      <c r="AC9411" s="46">
        <f>IF($B9411="","",IFERROR(INDEX('CCA Util %'!$H:$H,MATCH($B9411,'CCA Util %'!$E:$E,0)),""))</f>
        <v/>
      </c>
      <c r="AD9411">
        <f>IF($B9411="","",IFERROR(INDEX('CCA Util %'!$G:$G,MATCH($B9411,'CCA Util %'!$E:$E,0)),""))</f>
        <v/>
      </c>
      <c r="AE9411">
        <f>IF(OR($B9411="",$U9411=""),"",$U9411&amp;" &amp; "&amp;IF(OR($AD9411="",$AD9411=0),"Util NA",$AD9411&amp;" Util"))</f>
        <v/>
      </c>
    </row>
    <row r="9412" ht="15.75" customHeight="1" s="42">
      <c r="A9412" s="41" t="n"/>
      <c r="G9412" s="38" t="n"/>
      <c r="H9412" s="38" t="n"/>
      <c r="I9412" s="38" t="n"/>
      <c r="J9412" s="38" t="n"/>
      <c r="K9412" s="38" t="n"/>
      <c r="L9412" s="38" t="n"/>
      <c r="N9412" s="36">
        <f>IF($B9412="","",IF($C9412="SUPERSTORE","Superstore","DH"))</f>
        <v/>
      </c>
      <c r="O9412" s="36">
        <f>IF($B9412="","",IFERROR(VLOOKUP($B9412,Mapping!$A:$C,2,0),"Not Mapped"))</f>
        <v/>
      </c>
      <c r="P9412" s="36">
        <f>IF($B9412="","",IFERROR(VLOOKUP($B9412,Mapping!$A:$C,3,0),"Not Mapped"))</f>
        <v/>
      </c>
      <c r="Q9412" s="36">
        <f>IF($B9412="","",IFERROR(VLOOKUP($O9412,Leaders!$A:$B,2,0),"Not Mapped"))</f>
        <v/>
      </c>
      <c r="R9412" s="36">
        <f>IF($B9412="","",IF(COUNTIF(Exclusions!$A:$A,$B9412)&gt;0,"Yes","No"))</f>
        <v/>
      </c>
      <c r="S9412" s="38">
        <f>IF($B9412="","",MIN(1,DAY($A9412)/IF($N9412="Superstore",Settings!$B$5,Settings!$B$4)))</f>
        <v/>
      </c>
      <c r="T9412" s="38">
        <f>IF(OR($B9412="",$G9412="",$S9412=0),"",$G9412/$S9412)</f>
        <v/>
      </c>
      <c r="U9412" s="36">
        <f>IF($T9412="","",IF($T9412&lt;Settings!$B$8,"Critical",IF($T9412&lt;Settings!$B$9,"Semi Critical","Non Critical")))</f>
        <v/>
      </c>
      <c r="V9412" s="28" t="n"/>
      <c r="Z9412">
        <f>IF($B9412="","",IFERROR(VLOOKUP($B9412,'Plan HC for CCA'!$A:$B,2,0),""))</f>
        <v/>
      </c>
      <c r="AA9412">
        <f>IF(OR($B9412="",$Z9412=""),"",IF(N($M9412)&lt;$Z9412,"Delta","No Delta"))</f>
        <v/>
      </c>
      <c r="AB9412">
        <f>IF(OR($B9412="",$Z9412=""),"",MAX(0,$Z9412-N($M9412)))</f>
        <v/>
      </c>
      <c r="AC9412" s="46">
        <f>IF($B9412="","",IFERROR(INDEX('CCA Util %'!$H:$H,MATCH($B9412,'CCA Util %'!$E:$E,0)),""))</f>
        <v/>
      </c>
      <c r="AD9412">
        <f>IF($B9412="","",IFERROR(INDEX('CCA Util %'!$G:$G,MATCH($B9412,'CCA Util %'!$E:$E,0)),""))</f>
        <v/>
      </c>
      <c r="AE9412">
        <f>IF(OR($B9412="",$U9412=""),"",$U9412&amp;" &amp; "&amp;IF(OR($AD9412="",$AD9412=0),"Util NA",$AD9412&amp;" Util"))</f>
        <v/>
      </c>
    </row>
    <row r="9413" ht="15.75" customHeight="1" s="42">
      <c r="A9413" s="41" t="n"/>
      <c r="G9413" s="38" t="n"/>
      <c r="H9413" s="38" t="n"/>
      <c r="I9413" s="38" t="n"/>
      <c r="J9413" s="38" t="n"/>
      <c r="K9413" s="38" t="n"/>
      <c r="L9413" s="38" t="n"/>
      <c r="N9413" s="36">
        <f>IF($B9413="","",IF($C9413="SUPERSTORE","Superstore","DH"))</f>
        <v/>
      </c>
      <c r="O9413" s="36">
        <f>IF($B9413="","",IFERROR(VLOOKUP($B9413,Mapping!$A:$C,2,0),"Not Mapped"))</f>
        <v/>
      </c>
      <c r="P9413" s="36">
        <f>IF($B9413="","",IFERROR(VLOOKUP($B9413,Mapping!$A:$C,3,0),"Not Mapped"))</f>
        <v/>
      </c>
      <c r="Q9413" s="36">
        <f>IF($B9413="","",IFERROR(VLOOKUP($O9413,Leaders!$A:$B,2,0),"Not Mapped"))</f>
        <v/>
      </c>
      <c r="R9413" s="36">
        <f>IF($B9413="","",IF(COUNTIF(Exclusions!$A:$A,$B9413)&gt;0,"Yes","No"))</f>
        <v/>
      </c>
      <c r="S9413" s="38">
        <f>IF($B9413="","",MIN(1,DAY($A9413)/IF($N9413="Superstore",Settings!$B$5,Settings!$B$4)))</f>
        <v/>
      </c>
      <c r="T9413" s="38">
        <f>IF(OR($B9413="",$G9413="",$S9413=0),"",$G9413/$S9413)</f>
        <v/>
      </c>
      <c r="U9413" s="36">
        <f>IF($T9413="","",IF($T9413&lt;Settings!$B$8,"Critical",IF($T9413&lt;Settings!$B$9,"Semi Critical","Non Critical")))</f>
        <v/>
      </c>
      <c r="V9413" s="28" t="n"/>
      <c r="Z9413">
        <f>IF($B9413="","",IFERROR(VLOOKUP($B9413,'Plan HC for CCA'!$A:$B,2,0),""))</f>
        <v/>
      </c>
      <c r="AA9413">
        <f>IF(OR($B9413="",$Z9413=""),"",IF(N($M9413)&lt;$Z9413,"Delta","No Delta"))</f>
        <v/>
      </c>
      <c r="AB9413">
        <f>IF(OR($B9413="",$Z9413=""),"",MAX(0,$Z9413-N($M9413)))</f>
        <v/>
      </c>
      <c r="AC9413" s="46">
        <f>IF($B9413="","",IFERROR(INDEX('CCA Util %'!$H:$H,MATCH($B9413,'CCA Util %'!$E:$E,0)),""))</f>
        <v/>
      </c>
      <c r="AD9413">
        <f>IF($B9413="","",IFERROR(INDEX('CCA Util %'!$G:$G,MATCH($B9413,'CCA Util %'!$E:$E,0)),""))</f>
        <v/>
      </c>
      <c r="AE9413">
        <f>IF(OR($B9413="",$U9413=""),"",$U9413&amp;" &amp; "&amp;IF(OR($AD9413="",$AD9413=0),"Util NA",$AD9413&amp;" Util"))</f>
        <v/>
      </c>
    </row>
    <row r="9414" ht="15.75" customHeight="1" s="42">
      <c r="A9414" s="41" t="n"/>
      <c r="G9414" s="38" t="n"/>
      <c r="H9414" s="38" t="n"/>
      <c r="I9414" s="38" t="n"/>
      <c r="J9414" s="38" t="n"/>
      <c r="K9414" s="38" t="n"/>
      <c r="L9414" s="38" t="n"/>
      <c r="N9414" s="36">
        <f>IF($B9414="","",IF($C9414="SUPERSTORE","Superstore","DH"))</f>
        <v/>
      </c>
      <c r="O9414" s="36">
        <f>IF($B9414="","",IFERROR(VLOOKUP($B9414,Mapping!$A:$C,2,0),"Not Mapped"))</f>
        <v/>
      </c>
      <c r="P9414" s="36">
        <f>IF($B9414="","",IFERROR(VLOOKUP($B9414,Mapping!$A:$C,3,0),"Not Mapped"))</f>
        <v/>
      </c>
      <c r="Q9414" s="36">
        <f>IF($B9414="","",IFERROR(VLOOKUP($O9414,Leaders!$A:$B,2,0),"Not Mapped"))</f>
        <v/>
      </c>
      <c r="R9414" s="36">
        <f>IF($B9414="","",IF(COUNTIF(Exclusions!$A:$A,$B9414)&gt;0,"Yes","No"))</f>
        <v/>
      </c>
      <c r="S9414" s="38">
        <f>IF($B9414="","",MIN(1,DAY($A9414)/IF($N9414="Superstore",Settings!$B$5,Settings!$B$4)))</f>
        <v/>
      </c>
      <c r="T9414" s="38">
        <f>IF(OR($B9414="",$G9414="",$S9414=0),"",$G9414/$S9414)</f>
        <v/>
      </c>
      <c r="U9414" s="36">
        <f>IF($T9414="","",IF($T9414&lt;Settings!$B$8,"Critical",IF($T9414&lt;Settings!$B$9,"Semi Critical","Non Critical")))</f>
        <v/>
      </c>
      <c r="V9414" s="28" t="n"/>
      <c r="Z9414">
        <f>IF($B9414="","",IFERROR(VLOOKUP($B9414,'Plan HC for CCA'!$A:$B,2,0),""))</f>
        <v/>
      </c>
      <c r="AA9414">
        <f>IF(OR($B9414="",$Z9414=""),"",IF(N($M9414)&lt;$Z9414,"Delta","No Delta"))</f>
        <v/>
      </c>
      <c r="AB9414">
        <f>IF(OR($B9414="",$Z9414=""),"",MAX(0,$Z9414-N($M9414)))</f>
        <v/>
      </c>
      <c r="AC9414" s="46">
        <f>IF($B9414="","",IFERROR(INDEX('CCA Util %'!$H:$H,MATCH($B9414,'CCA Util %'!$E:$E,0)),""))</f>
        <v/>
      </c>
      <c r="AD9414">
        <f>IF($B9414="","",IFERROR(INDEX('CCA Util %'!$G:$G,MATCH($B9414,'CCA Util %'!$E:$E,0)),""))</f>
        <v/>
      </c>
      <c r="AE9414">
        <f>IF(OR($B9414="",$U9414=""),"",$U9414&amp;" &amp; "&amp;IF(OR($AD9414="",$AD9414=0),"Util NA",$AD9414&amp;" Util"))</f>
        <v/>
      </c>
    </row>
    <row r="9415" ht="15.75" customHeight="1" s="42">
      <c r="A9415" s="41" t="n"/>
      <c r="G9415" s="38" t="n"/>
      <c r="H9415" s="38" t="n"/>
      <c r="I9415" s="38" t="n"/>
      <c r="J9415" s="38" t="n"/>
      <c r="K9415" s="38" t="n"/>
      <c r="L9415" s="38" t="n"/>
      <c r="N9415" s="36">
        <f>IF($B9415="","",IF($C9415="SUPERSTORE","Superstore","DH"))</f>
        <v/>
      </c>
      <c r="O9415" s="36">
        <f>IF($B9415="","",IFERROR(VLOOKUP($B9415,Mapping!$A:$C,2,0),"Not Mapped"))</f>
        <v/>
      </c>
      <c r="P9415" s="36">
        <f>IF($B9415="","",IFERROR(VLOOKUP($B9415,Mapping!$A:$C,3,0),"Not Mapped"))</f>
        <v/>
      </c>
      <c r="Q9415" s="36">
        <f>IF($B9415="","",IFERROR(VLOOKUP($O9415,Leaders!$A:$B,2,0),"Not Mapped"))</f>
        <v/>
      </c>
      <c r="R9415" s="36">
        <f>IF($B9415="","",IF(COUNTIF(Exclusions!$A:$A,$B9415)&gt;0,"Yes","No"))</f>
        <v/>
      </c>
      <c r="S9415" s="38">
        <f>IF($B9415="","",MIN(1,DAY($A9415)/IF($N9415="Superstore",Settings!$B$5,Settings!$B$4)))</f>
        <v/>
      </c>
      <c r="T9415" s="38">
        <f>IF(OR($B9415="",$G9415="",$S9415=0),"",$G9415/$S9415)</f>
        <v/>
      </c>
      <c r="U9415" s="36">
        <f>IF($T9415="","",IF($T9415&lt;Settings!$B$8,"Critical",IF($T9415&lt;Settings!$B$9,"Semi Critical","Non Critical")))</f>
        <v/>
      </c>
      <c r="V9415" s="28" t="n"/>
      <c r="Z9415">
        <f>IF($B9415="","",IFERROR(VLOOKUP($B9415,'Plan HC for CCA'!$A:$B,2,0),""))</f>
        <v/>
      </c>
      <c r="AA9415">
        <f>IF(OR($B9415="",$Z9415=""),"",IF(N($M9415)&lt;$Z9415,"Delta","No Delta"))</f>
        <v/>
      </c>
      <c r="AB9415">
        <f>IF(OR($B9415="",$Z9415=""),"",MAX(0,$Z9415-N($M9415)))</f>
        <v/>
      </c>
      <c r="AC9415" s="46">
        <f>IF($B9415="","",IFERROR(INDEX('CCA Util %'!$H:$H,MATCH($B9415,'CCA Util %'!$E:$E,0)),""))</f>
        <v/>
      </c>
      <c r="AD9415">
        <f>IF($B9415="","",IFERROR(INDEX('CCA Util %'!$G:$G,MATCH($B9415,'CCA Util %'!$E:$E,0)),""))</f>
        <v/>
      </c>
      <c r="AE9415">
        <f>IF(OR($B9415="",$U9415=""),"",$U9415&amp;" &amp; "&amp;IF(OR($AD9415="",$AD9415=0),"Util NA",$AD9415&amp;" Util"))</f>
        <v/>
      </c>
    </row>
    <row r="9416" ht="15.75" customHeight="1" s="42">
      <c r="A9416" s="41" t="n"/>
      <c r="G9416" s="38" t="n"/>
      <c r="H9416" s="38" t="n"/>
      <c r="I9416" s="38" t="n"/>
      <c r="J9416" s="38" t="n"/>
      <c r="K9416" s="38" t="n"/>
      <c r="L9416" s="38" t="n"/>
      <c r="N9416" s="36">
        <f>IF($B9416="","",IF($C9416="SUPERSTORE","Superstore","DH"))</f>
        <v/>
      </c>
      <c r="O9416" s="36">
        <f>IF($B9416="","",IFERROR(VLOOKUP($B9416,Mapping!$A:$C,2,0),"Not Mapped"))</f>
        <v/>
      </c>
      <c r="P9416" s="36">
        <f>IF($B9416="","",IFERROR(VLOOKUP($B9416,Mapping!$A:$C,3,0),"Not Mapped"))</f>
        <v/>
      </c>
      <c r="Q9416" s="36">
        <f>IF($B9416="","",IFERROR(VLOOKUP($O9416,Leaders!$A:$B,2,0),"Not Mapped"))</f>
        <v/>
      </c>
      <c r="R9416" s="36">
        <f>IF($B9416="","",IF(COUNTIF(Exclusions!$A:$A,$B9416)&gt;0,"Yes","No"))</f>
        <v/>
      </c>
      <c r="S9416" s="38">
        <f>IF($B9416="","",MIN(1,DAY($A9416)/IF($N9416="Superstore",Settings!$B$5,Settings!$B$4)))</f>
        <v/>
      </c>
      <c r="T9416" s="38">
        <f>IF(OR($B9416="",$G9416="",$S9416=0),"",$G9416/$S9416)</f>
        <v/>
      </c>
      <c r="U9416" s="36">
        <f>IF($T9416="","",IF($T9416&lt;Settings!$B$8,"Critical",IF($T9416&lt;Settings!$B$9,"Semi Critical","Non Critical")))</f>
        <v/>
      </c>
      <c r="V9416" s="28" t="n"/>
      <c r="Z9416">
        <f>IF($B9416="","",IFERROR(VLOOKUP($B9416,'Plan HC for CCA'!$A:$B,2,0),""))</f>
        <v/>
      </c>
      <c r="AA9416">
        <f>IF(OR($B9416="",$Z9416=""),"",IF(N($M9416)&lt;$Z9416,"Delta","No Delta"))</f>
        <v/>
      </c>
      <c r="AB9416">
        <f>IF(OR($B9416="",$Z9416=""),"",MAX(0,$Z9416-N($M9416)))</f>
        <v/>
      </c>
      <c r="AC9416" s="46">
        <f>IF($B9416="","",IFERROR(INDEX('CCA Util %'!$H:$H,MATCH($B9416,'CCA Util %'!$E:$E,0)),""))</f>
        <v/>
      </c>
      <c r="AD9416">
        <f>IF($B9416="","",IFERROR(INDEX('CCA Util %'!$G:$G,MATCH($B9416,'CCA Util %'!$E:$E,0)),""))</f>
        <v/>
      </c>
      <c r="AE9416">
        <f>IF(OR($B9416="",$U9416=""),"",$U9416&amp;" &amp; "&amp;IF(OR($AD9416="",$AD9416=0),"Util NA",$AD9416&amp;" Util"))</f>
        <v/>
      </c>
    </row>
    <row r="9417" ht="15.75" customHeight="1" s="42">
      <c r="A9417" s="41" t="n"/>
      <c r="G9417" s="38" t="n"/>
      <c r="H9417" s="38" t="n"/>
      <c r="I9417" s="38" t="n"/>
      <c r="J9417" s="38" t="n"/>
      <c r="K9417" s="38" t="n"/>
      <c r="L9417" s="38" t="n"/>
      <c r="N9417" s="36">
        <f>IF($B9417="","",IF($C9417="SUPERSTORE","Superstore","DH"))</f>
        <v/>
      </c>
      <c r="O9417" s="36">
        <f>IF($B9417="","",IFERROR(VLOOKUP($B9417,Mapping!$A:$C,2,0),"Not Mapped"))</f>
        <v/>
      </c>
      <c r="P9417" s="36">
        <f>IF($B9417="","",IFERROR(VLOOKUP($B9417,Mapping!$A:$C,3,0),"Not Mapped"))</f>
        <v/>
      </c>
      <c r="Q9417" s="36">
        <f>IF($B9417="","",IFERROR(VLOOKUP($O9417,Leaders!$A:$B,2,0),"Not Mapped"))</f>
        <v/>
      </c>
      <c r="R9417" s="36">
        <f>IF($B9417="","",IF(COUNTIF(Exclusions!$A:$A,$B9417)&gt;0,"Yes","No"))</f>
        <v/>
      </c>
      <c r="S9417" s="38">
        <f>IF($B9417="","",MIN(1,DAY($A9417)/IF($N9417="Superstore",Settings!$B$5,Settings!$B$4)))</f>
        <v/>
      </c>
      <c r="T9417" s="38">
        <f>IF(OR($B9417="",$G9417="",$S9417=0),"",$G9417/$S9417)</f>
        <v/>
      </c>
      <c r="U9417" s="36">
        <f>IF($T9417="","",IF($T9417&lt;Settings!$B$8,"Critical",IF($T9417&lt;Settings!$B$9,"Semi Critical","Non Critical")))</f>
        <v/>
      </c>
      <c r="V9417" s="28" t="n"/>
      <c r="Z9417">
        <f>IF($B9417="","",IFERROR(VLOOKUP($B9417,'Plan HC for CCA'!$A:$B,2,0),""))</f>
        <v/>
      </c>
      <c r="AA9417">
        <f>IF(OR($B9417="",$Z9417=""),"",IF(N($M9417)&lt;$Z9417,"Delta","No Delta"))</f>
        <v/>
      </c>
      <c r="AB9417">
        <f>IF(OR($B9417="",$Z9417=""),"",MAX(0,$Z9417-N($M9417)))</f>
        <v/>
      </c>
      <c r="AC9417" s="46">
        <f>IF($B9417="","",IFERROR(INDEX('CCA Util %'!$H:$H,MATCH($B9417,'CCA Util %'!$E:$E,0)),""))</f>
        <v/>
      </c>
      <c r="AD9417">
        <f>IF($B9417="","",IFERROR(INDEX('CCA Util %'!$G:$G,MATCH($B9417,'CCA Util %'!$E:$E,0)),""))</f>
        <v/>
      </c>
      <c r="AE9417">
        <f>IF(OR($B9417="",$U9417=""),"",$U9417&amp;" &amp; "&amp;IF(OR($AD9417="",$AD9417=0),"Util NA",$AD9417&amp;" Util"))</f>
        <v/>
      </c>
    </row>
    <row r="9418" ht="15.75" customHeight="1" s="42">
      <c r="A9418" s="41" t="n"/>
      <c r="G9418" s="38" t="n"/>
      <c r="H9418" s="38" t="n"/>
      <c r="I9418" s="38" t="n"/>
      <c r="J9418" s="38" t="n"/>
      <c r="K9418" s="38" t="n"/>
      <c r="L9418" s="38" t="n"/>
      <c r="N9418" s="36">
        <f>IF($B9418="","",IF($C9418="SUPERSTORE","Superstore","DH"))</f>
        <v/>
      </c>
      <c r="O9418" s="36">
        <f>IF($B9418="","",IFERROR(VLOOKUP($B9418,Mapping!$A:$C,2,0),"Not Mapped"))</f>
        <v/>
      </c>
      <c r="P9418" s="36">
        <f>IF($B9418="","",IFERROR(VLOOKUP($B9418,Mapping!$A:$C,3,0),"Not Mapped"))</f>
        <v/>
      </c>
      <c r="Q9418" s="36">
        <f>IF($B9418="","",IFERROR(VLOOKUP($O9418,Leaders!$A:$B,2,0),"Not Mapped"))</f>
        <v/>
      </c>
      <c r="R9418" s="36">
        <f>IF($B9418="","",IF(COUNTIF(Exclusions!$A:$A,$B9418)&gt;0,"Yes","No"))</f>
        <v/>
      </c>
      <c r="S9418" s="38">
        <f>IF($B9418="","",MIN(1,DAY($A9418)/IF($N9418="Superstore",Settings!$B$5,Settings!$B$4)))</f>
        <v/>
      </c>
      <c r="T9418" s="38">
        <f>IF(OR($B9418="",$G9418="",$S9418=0),"",$G9418/$S9418)</f>
        <v/>
      </c>
      <c r="U9418" s="36">
        <f>IF($T9418="","",IF($T9418&lt;Settings!$B$8,"Critical",IF($T9418&lt;Settings!$B$9,"Semi Critical","Non Critical")))</f>
        <v/>
      </c>
      <c r="V9418" s="28" t="n"/>
      <c r="Z9418">
        <f>IF($B9418="","",IFERROR(VLOOKUP($B9418,'Plan HC for CCA'!$A:$B,2,0),""))</f>
        <v/>
      </c>
      <c r="AA9418">
        <f>IF(OR($B9418="",$Z9418=""),"",IF(N($M9418)&lt;$Z9418,"Delta","No Delta"))</f>
        <v/>
      </c>
      <c r="AB9418">
        <f>IF(OR($B9418="",$Z9418=""),"",MAX(0,$Z9418-N($M9418)))</f>
        <v/>
      </c>
      <c r="AC9418" s="46">
        <f>IF($B9418="","",IFERROR(INDEX('CCA Util %'!$H:$H,MATCH($B9418,'CCA Util %'!$E:$E,0)),""))</f>
        <v/>
      </c>
      <c r="AD9418">
        <f>IF($B9418="","",IFERROR(INDEX('CCA Util %'!$G:$G,MATCH($B9418,'CCA Util %'!$E:$E,0)),""))</f>
        <v/>
      </c>
      <c r="AE9418">
        <f>IF(OR($B9418="",$U9418=""),"",$U9418&amp;" &amp; "&amp;IF(OR($AD9418="",$AD9418=0),"Util NA",$AD9418&amp;" Util"))</f>
        <v/>
      </c>
    </row>
    <row r="9419" ht="15.75" customHeight="1" s="42">
      <c r="A9419" s="41" t="n"/>
      <c r="G9419" s="38" t="n"/>
      <c r="H9419" s="38" t="n"/>
      <c r="I9419" s="38" t="n"/>
      <c r="J9419" s="38" t="n"/>
      <c r="K9419" s="38" t="n"/>
      <c r="L9419" s="38" t="n"/>
      <c r="N9419" s="36">
        <f>IF($B9419="","",IF($C9419="SUPERSTORE","Superstore","DH"))</f>
        <v/>
      </c>
      <c r="O9419" s="36">
        <f>IF($B9419="","",IFERROR(VLOOKUP($B9419,Mapping!$A:$C,2,0),"Not Mapped"))</f>
        <v/>
      </c>
      <c r="P9419" s="36">
        <f>IF($B9419="","",IFERROR(VLOOKUP($B9419,Mapping!$A:$C,3,0),"Not Mapped"))</f>
        <v/>
      </c>
      <c r="Q9419" s="36">
        <f>IF($B9419="","",IFERROR(VLOOKUP($O9419,Leaders!$A:$B,2,0),"Not Mapped"))</f>
        <v/>
      </c>
      <c r="R9419" s="36">
        <f>IF($B9419="","",IF(COUNTIF(Exclusions!$A:$A,$B9419)&gt;0,"Yes","No"))</f>
        <v/>
      </c>
      <c r="S9419" s="38">
        <f>IF($B9419="","",MIN(1,DAY($A9419)/IF($N9419="Superstore",Settings!$B$5,Settings!$B$4)))</f>
        <v/>
      </c>
      <c r="T9419" s="38">
        <f>IF(OR($B9419="",$G9419="",$S9419=0),"",$G9419/$S9419)</f>
        <v/>
      </c>
      <c r="U9419" s="36">
        <f>IF($T9419="","",IF($T9419&lt;Settings!$B$8,"Critical",IF($T9419&lt;Settings!$B$9,"Semi Critical","Non Critical")))</f>
        <v/>
      </c>
      <c r="V9419" s="28" t="n"/>
      <c r="Z9419">
        <f>IF($B9419="","",IFERROR(VLOOKUP($B9419,'Plan HC for CCA'!$A:$B,2,0),""))</f>
        <v/>
      </c>
      <c r="AA9419">
        <f>IF(OR($B9419="",$Z9419=""),"",IF(N($M9419)&lt;$Z9419,"Delta","No Delta"))</f>
        <v/>
      </c>
      <c r="AB9419">
        <f>IF(OR($B9419="",$Z9419=""),"",MAX(0,$Z9419-N($M9419)))</f>
        <v/>
      </c>
      <c r="AC9419" s="46">
        <f>IF($B9419="","",IFERROR(INDEX('CCA Util %'!$H:$H,MATCH($B9419,'CCA Util %'!$E:$E,0)),""))</f>
        <v/>
      </c>
      <c r="AD9419">
        <f>IF($B9419="","",IFERROR(INDEX('CCA Util %'!$G:$G,MATCH($B9419,'CCA Util %'!$E:$E,0)),""))</f>
        <v/>
      </c>
      <c r="AE9419">
        <f>IF(OR($B9419="",$U9419=""),"",$U9419&amp;" &amp; "&amp;IF(OR($AD9419="",$AD9419=0),"Util NA",$AD9419&amp;" Util"))</f>
        <v/>
      </c>
    </row>
    <row r="9420" ht="15.75" customHeight="1" s="42">
      <c r="A9420" s="41" t="n"/>
      <c r="G9420" s="38" t="n"/>
      <c r="H9420" s="38" t="n"/>
      <c r="I9420" s="38" t="n"/>
      <c r="J9420" s="38" t="n"/>
      <c r="K9420" s="38" t="n"/>
      <c r="L9420" s="38" t="n"/>
      <c r="N9420" s="36">
        <f>IF($B9420="","",IF($C9420="SUPERSTORE","Superstore","DH"))</f>
        <v/>
      </c>
      <c r="O9420" s="36">
        <f>IF($B9420="","",IFERROR(VLOOKUP($B9420,Mapping!$A:$C,2,0),"Not Mapped"))</f>
        <v/>
      </c>
      <c r="P9420" s="36">
        <f>IF($B9420="","",IFERROR(VLOOKUP($B9420,Mapping!$A:$C,3,0),"Not Mapped"))</f>
        <v/>
      </c>
      <c r="Q9420" s="36">
        <f>IF($B9420="","",IFERROR(VLOOKUP($O9420,Leaders!$A:$B,2,0),"Not Mapped"))</f>
        <v/>
      </c>
      <c r="R9420" s="36">
        <f>IF($B9420="","",IF(COUNTIF(Exclusions!$A:$A,$B9420)&gt;0,"Yes","No"))</f>
        <v/>
      </c>
      <c r="S9420" s="38">
        <f>IF($B9420="","",MIN(1,DAY($A9420)/IF($N9420="Superstore",Settings!$B$5,Settings!$B$4)))</f>
        <v/>
      </c>
      <c r="T9420" s="38">
        <f>IF(OR($B9420="",$G9420="",$S9420=0),"",$G9420/$S9420)</f>
        <v/>
      </c>
      <c r="U9420" s="36">
        <f>IF($T9420="","",IF($T9420&lt;Settings!$B$8,"Critical",IF($T9420&lt;Settings!$B$9,"Semi Critical","Non Critical")))</f>
        <v/>
      </c>
      <c r="V9420" s="28" t="n"/>
      <c r="Z9420">
        <f>IF($B9420="","",IFERROR(VLOOKUP($B9420,'Plan HC for CCA'!$A:$B,2,0),""))</f>
        <v/>
      </c>
      <c r="AA9420">
        <f>IF(OR($B9420="",$Z9420=""),"",IF(N($M9420)&lt;$Z9420,"Delta","No Delta"))</f>
        <v/>
      </c>
      <c r="AB9420">
        <f>IF(OR($B9420="",$Z9420=""),"",MAX(0,$Z9420-N($M9420)))</f>
        <v/>
      </c>
      <c r="AC9420" s="46">
        <f>IF($B9420="","",IFERROR(INDEX('CCA Util %'!$H:$H,MATCH($B9420,'CCA Util %'!$E:$E,0)),""))</f>
        <v/>
      </c>
      <c r="AD9420">
        <f>IF($B9420="","",IFERROR(INDEX('CCA Util %'!$G:$G,MATCH($B9420,'CCA Util %'!$E:$E,0)),""))</f>
        <v/>
      </c>
      <c r="AE9420">
        <f>IF(OR($B9420="",$U9420=""),"",$U9420&amp;" &amp; "&amp;IF(OR($AD9420="",$AD9420=0),"Util NA",$AD9420&amp;" Util"))</f>
        <v/>
      </c>
    </row>
    <row r="9421" ht="15.75" customHeight="1" s="42">
      <c r="A9421" s="41" t="n"/>
      <c r="G9421" s="38" t="n"/>
      <c r="H9421" s="38" t="n"/>
      <c r="I9421" s="38" t="n"/>
      <c r="J9421" s="38" t="n"/>
      <c r="K9421" s="38" t="n"/>
      <c r="L9421" s="38" t="n"/>
      <c r="N9421" s="36">
        <f>IF($B9421="","",IF($C9421="SUPERSTORE","Superstore","DH"))</f>
        <v/>
      </c>
      <c r="O9421" s="36">
        <f>IF($B9421="","",IFERROR(VLOOKUP($B9421,Mapping!$A:$C,2,0),"Not Mapped"))</f>
        <v/>
      </c>
      <c r="P9421" s="36">
        <f>IF($B9421="","",IFERROR(VLOOKUP($B9421,Mapping!$A:$C,3,0),"Not Mapped"))</f>
        <v/>
      </c>
      <c r="Q9421" s="36">
        <f>IF($B9421="","",IFERROR(VLOOKUP($O9421,Leaders!$A:$B,2,0),"Not Mapped"))</f>
        <v/>
      </c>
      <c r="R9421" s="36">
        <f>IF($B9421="","",IF(COUNTIF(Exclusions!$A:$A,$B9421)&gt;0,"Yes","No"))</f>
        <v/>
      </c>
      <c r="S9421" s="38">
        <f>IF($B9421="","",MIN(1,DAY($A9421)/IF($N9421="Superstore",Settings!$B$5,Settings!$B$4)))</f>
        <v/>
      </c>
      <c r="T9421" s="38">
        <f>IF(OR($B9421="",$G9421="",$S9421=0),"",$G9421/$S9421)</f>
        <v/>
      </c>
      <c r="U9421" s="36">
        <f>IF($T9421="","",IF($T9421&lt;Settings!$B$8,"Critical",IF($T9421&lt;Settings!$B$9,"Semi Critical","Non Critical")))</f>
        <v/>
      </c>
      <c r="V9421" s="28" t="n"/>
      <c r="Z9421">
        <f>IF($B9421="","",IFERROR(VLOOKUP($B9421,'Plan HC for CCA'!$A:$B,2,0),""))</f>
        <v/>
      </c>
      <c r="AA9421">
        <f>IF(OR($B9421="",$Z9421=""),"",IF(N($M9421)&lt;$Z9421,"Delta","No Delta"))</f>
        <v/>
      </c>
      <c r="AB9421">
        <f>IF(OR($B9421="",$Z9421=""),"",MAX(0,$Z9421-N($M9421)))</f>
        <v/>
      </c>
      <c r="AC9421" s="46">
        <f>IF($B9421="","",IFERROR(INDEX('CCA Util %'!$H:$H,MATCH($B9421,'CCA Util %'!$E:$E,0)),""))</f>
        <v/>
      </c>
      <c r="AD9421">
        <f>IF($B9421="","",IFERROR(INDEX('CCA Util %'!$G:$G,MATCH($B9421,'CCA Util %'!$E:$E,0)),""))</f>
        <v/>
      </c>
      <c r="AE9421">
        <f>IF(OR($B9421="",$U9421=""),"",$U9421&amp;" &amp; "&amp;IF(OR($AD9421="",$AD9421=0),"Util NA",$AD9421&amp;" Util"))</f>
        <v/>
      </c>
    </row>
    <row r="9422" ht="15.75" customHeight="1" s="42">
      <c r="A9422" s="41" t="n"/>
      <c r="G9422" s="38" t="n"/>
      <c r="H9422" s="38" t="n"/>
      <c r="I9422" s="38" t="n"/>
      <c r="J9422" s="38" t="n"/>
      <c r="K9422" s="38" t="n"/>
      <c r="L9422" s="38" t="n"/>
      <c r="N9422" s="36">
        <f>IF($B9422="","",IF($C9422="SUPERSTORE","Superstore","DH"))</f>
        <v/>
      </c>
      <c r="O9422" s="36">
        <f>IF($B9422="","",IFERROR(VLOOKUP($B9422,Mapping!$A:$C,2,0),"Not Mapped"))</f>
        <v/>
      </c>
      <c r="P9422" s="36">
        <f>IF($B9422="","",IFERROR(VLOOKUP($B9422,Mapping!$A:$C,3,0),"Not Mapped"))</f>
        <v/>
      </c>
      <c r="Q9422" s="36">
        <f>IF($B9422="","",IFERROR(VLOOKUP($O9422,Leaders!$A:$B,2,0),"Not Mapped"))</f>
        <v/>
      </c>
      <c r="R9422" s="36">
        <f>IF($B9422="","",IF(COUNTIF(Exclusions!$A:$A,$B9422)&gt;0,"Yes","No"))</f>
        <v/>
      </c>
      <c r="S9422" s="38">
        <f>IF($B9422="","",MIN(1,DAY($A9422)/IF($N9422="Superstore",Settings!$B$5,Settings!$B$4)))</f>
        <v/>
      </c>
      <c r="T9422" s="38">
        <f>IF(OR($B9422="",$G9422="",$S9422=0),"",$G9422/$S9422)</f>
        <v/>
      </c>
      <c r="U9422" s="36">
        <f>IF($T9422="","",IF($T9422&lt;Settings!$B$8,"Critical",IF($T9422&lt;Settings!$B$9,"Semi Critical","Non Critical")))</f>
        <v/>
      </c>
      <c r="V9422" s="28" t="n"/>
      <c r="Z9422">
        <f>IF($B9422="","",IFERROR(VLOOKUP($B9422,'Plan HC for CCA'!$A:$B,2,0),""))</f>
        <v/>
      </c>
      <c r="AA9422">
        <f>IF(OR($B9422="",$Z9422=""),"",IF(N($M9422)&lt;$Z9422,"Delta","No Delta"))</f>
        <v/>
      </c>
      <c r="AB9422">
        <f>IF(OR($B9422="",$Z9422=""),"",MAX(0,$Z9422-N($M9422)))</f>
        <v/>
      </c>
      <c r="AC9422" s="46">
        <f>IF($B9422="","",IFERROR(INDEX('CCA Util %'!$H:$H,MATCH($B9422,'CCA Util %'!$E:$E,0)),""))</f>
        <v/>
      </c>
      <c r="AD9422">
        <f>IF($B9422="","",IFERROR(INDEX('CCA Util %'!$G:$G,MATCH($B9422,'CCA Util %'!$E:$E,0)),""))</f>
        <v/>
      </c>
      <c r="AE9422">
        <f>IF(OR($B9422="",$U9422=""),"",$U9422&amp;" &amp; "&amp;IF(OR($AD9422="",$AD9422=0),"Util NA",$AD9422&amp;" Util"))</f>
        <v/>
      </c>
    </row>
    <row r="9423" ht="15.75" customHeight="1" s="42">
      <c r="A9423" s="41" t="n"/>
      <c r="G9423" s="38" t="n"/>
      <c r="H9423" s="38" t="n"/>
      <c r="I9423" s="38" t="n"/>
      <c r="J9423" s="38" t="n"/>
      <c r="K9423" s="38" t="n"/>
      <c r="L9423" s="38" t="n"/>
      <c r="N9423" s="36">
        <f>IF($B9423="","",IF($C9423="SUPERSTORE","Superstore","DH"))</f>
        <v/>
      </c>
      <c r="O9423" s="36">
        <f>IF($B9423="","",IFERROR(VLOOKUP($B9423,Mapping!$A:$C,2,0),"Not Mapped"))</f>
        <v/>
      </c>
      <c r="P9423" s="36">
        <f>IF($B9423="","",IFERROR(VLOOKUP($B9423,Mapping!$A:$C,3,0),"Not Mapped"))</f>
        <v/>
      </c>
      <c r="Q9423" s="36">
        <f>IF($B9423="","",IFERROR(VLOOKUP($O9423,Leaders!$A:$B,2,0),"Not Mapped"))</f>
        <v/>
      </c>
      <c r="R9423" s="36">
        <f>IF($B9423="","",IF(COUNTIF(Exclusions!$A:$A,$B9423)&gt;0,"Yes","No"))</f>
        <v/>
      </c>
      <c r="S9423" s="38">
        <f>IF($B9423="","",MIN(1,DAY($A9423)/IF($N9423="Superstore",Settings!$B$5,Settings!$B$4)))</f>
        <v/>
      </c>
      <c r="T9423" s="38">
        <f>IF(OR($B9423="",$G9423="",$S9423=0),"",$G9423/$S9423)</f>
        <v/>
      </c>
      <c r="U9423" s="36">
        <f>IF($T9423="","",IF($T9423&lt;Settings!$B$8,"Critical",IF($T9423&lt;Settings!$B$9,"Semi Critical","Non Critical")))</f>
        <v/>
      </c>
      <c r="V9423" s="28" t="n"/>
      <c r="Z9423">
        <f>IF($B9423="","",IFERROR(VLOOKUP($B9423,'Plan HC for CCA'!$A:$B,2,0),""))</f>
        <v/>
      </c>
      <c r="AA9423">
        <f>IF(OR($B9423="",$Z9423=""),"",IF(N($M9423)&lt;$Z9423,"Delta","No Delta"))</f>
        <v/>
      </c>
      <c r="AB9423">
        <f>IF(OR($B9423="",$Z9423=""),"",MAX(0,$Z9423-N($M9423)))</f>
        <v/>
      </c>
      <c r="AC9423" s="46">
        <f>IF($B9423="","",IFERROR(INDEX('CCA Util %'!$H:$H,MATCH($B9423,'CCA Util %'!$E:$E,0)),""))</f>
        <v/>
      </c>
      <c r="AD9423">
        <f>IF($B9423="","",IFERROR(INDEX('CCA Util %'!$G:$G,MATCH($B9423,'CCA Util %'!$E:$E,0)),""))</f>
        <v/>
      </c>
      <c r="AE9423">
        <f>IF(OR($B9423="",$U9423=""),"",$U9423&amp;" &amp; "&amp;IF(OR($AD9423="",$AD9423=0),"Util NA",$AD9423&amp;" Util"))</f>
        <v/>
      </c>
    </row>
    <row r="9424" ht="15.75" customHeight="1" s="42">
      <c r="A9424" s="41" t="n"/>
      <c r="G9424" s="38" t="n"/>
      <c r="H9424" s="38" t="n"/>
      <c r="I9424" s="38" t="n"/>
      <c r="J9424" s="38" t="n"/>
      <c r="K9424" s="38" t="n"/>
      <c r="L9424" s="38" t="n"/>
      <c r="N9424" s="36">
        <f>IF($B9424="","",IF($C9424="SUPERSTORE","Superstore","DH"))</f>
        <v/>
      </c>
      <c r="O9424" s="36">
        <f>IF($B9424="","",IFERROR(VLOOKUP($B9424,Mapping!$A:$C,2,0),"Not Mapped"))</f>
        <v/>
      </c>
      <c r="P9424" s="36">
        <f>IF($B9424="","",IFERROR(VLOOKUP($B9424,Mapping!$A:$C,3,0),"Not Mapped"))</f>
        <v/>
      </c>
      <c r="Q9424" s="36">
        <f>IF($B9424="","",IFERROR(VLOOKUP($O9424,Leaders!$A:$B,2,0),"Not Mapped"))</f>
        <v/>
      </c>
      <c r="R9424" s="36">
        <f>IF($B9424="","",IF(COUNTIF(Exclusions!$A:$A,$B9424)&gt;0,"Yes","No"))</f>
        <v/>
      </c>
      <c r="S9424" s="38">
        <f>IF($B9424="","",MIN(1,DAY($A9424)/IF($N9424="Superstore",Settings!$B$5,Settings!$B$4)))</f>
        <v/>
      </c>
      <c r="T9424" s="38">
        <f>IF(OR($B9424="",$G9424="",$S9424=0),"",$G9424/$S9424)</f>
        <v/>
      </c>
      <c r="U9424" s="36">
        <f>IF($T9424="","",IF($T9424&lt;Settings!$B$8,"Critical",IF($T9424&lt;Settings!$B$9,"Semi Critical","Non Critical")))</f>
        <v/>
      </c>
      <c r="V9424" s="28" t="n"/>
      <c r="Z9424">
        <f>IF($B9424="","",IFERROR(VLOOKUP($B9424,'Plan HC for CCA'!$A:$B,2,0),""))</f>
        <v/>
      </c>
      <c r="AA9424">
        <f>IF(OR($B9424="",$Z9424=""),"",IF(N($M9424)&lt;$Z9424,"Delta","No Delta"))</f>
        <v/>
      </c>
      <c r="AB9424">
        <f>IF(OR($B9424="",$Z9424=""),"",MAX(0,$Z9424-N($M9424)))</f>
        <v/>
      </c>
      <c r="AC9424" s="46">
        <f>IF($B9424="","",IFERROR(INDEX('CCA Util %'!$H:$H,MATCH($B9424,'CCA Util %'!$E:$E,0)),""))</f>
        <v/>
      </c>
      <c r="AD9424">
        <f>IF($B9424="","",IFERROR(INDEX('CCA Util %'!$G:$G,MATCH($B9424,'CCA Util %'!$E:$E,0)),""))</f>
        <v/>
      </c>
      <c r="AE9424">
        <f>IF(OR($B9424="",$U9424=""),"",$U9424&amp;" &amp; "&amp;IF(OR($AD9424="",$AD9424=0),"Util NA",$AD9424&amp;" Util"))</f>
        <v/>
      </c>
    </row>
    <row r="9425" ht="15.75" customHeight="1" s="42">
      <c r="A9425" s="41" t="n"/>
      <c r="G9425" s="38" t="n"/>
      <c r="H9425" s="38" t="n"/>
      <c r="I9425" s="38" t="n"/>
      <c r="J9425" s="38" t="n"/>
      <c r="K9425" s="38" t="n"/>
      <c r="L9425" s="38" t="n"/>
      <c r="N9425" s="36">
        <f>IF($B9425="","",IF($C9425="SUPERSTORE","Superstore","DH"))</f>
        <v/>
      </c>
      <c r="O9425" s="36">
        <f>IF($B9425="","",IFERROR(VLOOKUP($B9425,Mapping!$A:$C,2,0),"Not Mapped"))</f>
        <v/>
      </c>
      <c r="P9425" s="36">
        <f>IF($B9425="","",IFERROR(VLOOKUP($B9425,Mapping!$A:$C,3,0),"Not Mapped"))</f>
        <v/>
      </c>
      <c r="Q9425" s="36">
        <f>IF($B9425="","",IFERROR(VLOOKUP($O9425,Leaders!$A:$B,2,0),"Not Mapped"))</f>
        <v/>
      </c>
      <c r="R9425" s="36">
        <f>IF($B9425="","",IF(COUNTIF(Exclusions!$A:$A,$B9425)&gt;0,"Yes","No"))</f>
        <v/>
      </c>
      <c r="S9425" s="38">
        <f>IF($B9425="","",MIN(1,DAY($A9425)/IF($N9425="Superstore",Settings!$B$5,Settings!$B$4)))</f>
        <v/>
      </c>
      <c r="T9425" s="38">
        <f>IF(OR($B9425="",$G9425="",$S9425=0),"",$G9425/$S9425)</f>
        <v/>
      </c>
      <c r="U9425" s="36">
        <f>IF($T9425="","",IF($T9425&lt;Settings!$B$8,"Critical",IF($T9425&lt;Settings!$B$9,"Semi Critical","Non Critical")))</f>
        <v/>
      </c>
      <c r="V9425" s="28" t="n"/>
      <c r="Z9425">
        <f>IF($B9425="","",IFERROR(VLOOKUP($B9425,'Plan HC for CCA'!$A:$B,2,0),""))</f>
        <v/>
      </c>
      <c r="AA9425">
        <f>IF(OR($B9425="",$Z9425=""),"",IF(N($M9425)&lt;$Z9425,"Delta","No Delta"))</f>
        <v/>
      </c>
      <c r="AB9425">
        <f>IF(OR($B9425="",$Z9425=""),"",MAX(0,$Z9425-N($M9425)))</f>
        <v/>
      </c>
      <c r="AC9425" s="46">
        <f>IF($B9425="","",IFERROR(INDEX('CCA Util %'!$H:$H,MATCH($B9425,'CCA Util %'!$E:$E,0)),""))</f>
        <v/>
      </c>
      <c r="AD9425">
        <f>IF($B9425="","",IFERROR(INDEX('CCA Util %'!$G:$G,MATCH($B9425,'CCA Util %'!$E:$E,0)),""))</f>
        <v/>
      </c>
      <c r="AE9425">
        <f>IF(OR($B9425="",$U9425=""),"",$U9425&amp;" &amp; "&amp;IF(OR($AD9425="",$AD9425=0),"Util NA",$AD9425&amp;" Util"))</f>
        <v/>
      </c>
    </row>
    <row r="9426" ht="15.75" customHeight="1" s="42">
      <c r="A9426" s="41" t="n"/>
      <c r="G9426" s="38" t="n"/>
      <c r="H9426" s="38" t="n"/>
      <c r="I9426" s="38" t="n"/>
      <c r="J9426" s="38" t="n"/>
      <c r="K9426" s="38" t="n"/>
      <c r="L9426" s="38" t="n"/>
      <c r="N9426" s="36">
        <f>IF($B9426="","",IF($C9426="SUPERSTORE","Superstore","DH"))</f>
        <v/>
      </c>
      <c r="O9426" s="36">
        <f>IF($B9426="","",IFERROR(VLOOKUP($B9426,Mapping!$A:$C,2,0),"Not Mapped"))</f>
        <v/>
      </c>
      <c r="P9426" s="36">
        <f>IF($B9426="","",IFERROR(VLOOKUP($B9426,Mapping!$A:$C,3,0),"Not Mapped"))</f>
        <v/>
      </c>
      <c r="Q9426" s="36">
        <f>IF($B9426="","",IFERROR(VLOOKUP($O9426,Leaders!$A:$B,2,0),"Not Mapped"))</f>
        <v/>
      </c>
      <c r="R9426" s="36">
        <f>IF($B9426="","",IF(COUNTIF(Exclusions!$A:$A,$B9426)&gt;0,"Yes","No"))</f>
        <v/>
      </c>
      <c r="S9426" s="38">
        <f>IF($B9426="","",MIN(1,DAY($A9426)/IF($N9426="Superstore",Settings!$B$5,Settings!$B$4)))</f>
        <v/>
      </c>
      <c r="T9426" s="38">
        <f>IF(OR($B9426="",$G9426="",$S9426=0),"",$G9426/$S9426)</f>
        <v/>
      </c>
      <c r="U9426" s="36">
        <f>IF($T9426="","",IF($T9426&lt;Settings!$B$8,"Critical",IF($T9426&lt;Settings!$B$9,"Semi Critical","Non Critical")))</f>
        <v/>
      </c>
      <c r="V9426" s="28" t="n"/>
      <c r="Z9426">
        <f>IF($B9426="","",IFERROR(VLOOKUP($B9426,'Plan HC for CCA'!$A:$B,2,0),""))</f>
        <v/>
      </c>
      <c r="AA9426">
        <f>IF(OR($B9426="",$Z9426=""),"",IF(N($M9426)&lt;$Z9426,"Delta","No Delta"))</f>
        <v/>
      </c>
      <c r="AB9426">
        <f>IF(OR($B9426="",$Z9426=""),"",MAX(0,$Z9426-N($M9426)))</f>
        <v/>
      </c>
      <c r="AC9426" s="46">
        <f>IF($B9426="","",IFERROR(INDEX('CCA Util %'!$H:$H,MATCH($B9426,'CCA Util %'!$E:$E,0)),""))</f>
        <v/>
      </c>
      <c r="AD9426">
        <f>IF($B9426="","",IFERROR(INDEX('CCA Util %'!$G:$G,MATCH($B9426,'CCA Util %'!$E:$E,0)),""))</f>
        <v/>
      </c>
      <c r="AE9426">
        <f>IF(OR($B9426="",$U9426=""),"",$U9426&amp;" &amp; "&amp;IF(OR($AD9426="",$AD9426=0),"Util NA",$AD9426&amp;" Util"))</f>
        <v/>
      </c>
    </row>
    <row r="9427" ht="15.75" customHeight="1" s="42">
      <c r="A9427" s="41" t="n"/>
      <c r="G9427" s="38" t="n"/>
      <c r="H9427" s="38" t="n"/>
      <c r="I9427" s="38" t="n"/>
      <c r="J9427" s="38" t="n"/>
      <c r="K9427" s="38" t="n"/>
      <c r="L9427" s="38" t="n"/>
      <c r="N9427" s="36">
        <f>IF($B9427="","",IF($C9427="SUPERSTORE","Superstore","DH"))</f>
        <v/>
      </c>
      <c r="O9427" s="36">
        <f>IF($B9427="","",IFERROR(VLOOKUP($B9427,Mapping!$A:$C,2,0),"Not Mapped"))</f>
        <v/>
      </c>
      <c r="P9427" s="36">
        <f>IF($B9427="","",IFERROR(VLOOKUP($B9427,Mapping!$A:$C,3,0),"Not Mapped"))</f>
        <v/>
      </c>
      <c r="Q9427" s="36">
        <f>IF($B9427="","",IFERROR(VLOOKUP($O9427,Leaders!$A:$B,2,0),"Not Mapped"))</f>
        <v/>
      </c>
      <c r="R9427" s="36">
        <f>IF($B9427="","",IF(COUNTIF(Exclusions!$A:$A,$B9427)&gt;0,"Yes","No"))</f>
        <v/>
      </c>
      <c r="S9427" s="38">
        <f>IF($B9427="","",MIN(1,DAY($A9427)/IF($N9427="Superstore",Settings!$B$5,Settings!$B$4)))</f>
        <v/>
      </c>
      <c r="T9427" s="38">
        <f>IF(OR($B9427="",$G9427="",$S9427=0),"",$G9427/$S9427)</f>
        <v/>
      </c>
      <c r="U9427" s="36">
        <f>IF($T9427="","",IF($T9427&lt;Settings!$B$8,"Critical",IF($T9427&lt;Settings!$B$9,"Semi Critical","Non Critical")))</f>
        <v/>
      </c>
      <c r="V9427" s="28" t="n"/>
      <c r="Z9427">
        <f>IF($B9427="","",IFERROR(VLOOKUP($B9427,'Plan HC for CCA'!$A:$B,2,0),""))</f>
        <v/>
      </c>
      <c r="AA9427">
        <f>IF(OR($B9427="",$Z9427=""),"",IF(N($M9427)&lt;$Z9427,"Delta","No Delta"))</f>
        <v/>
      </c>
      <c r="AB9427">
        <f>IF(OR($B9427="",$Z9427=""),"",MAX(0,$Z9427-N($M9427)))</f>
        <v/>
      </c>
      <c r="AC9427" s="46">
        <f>IF($B9427="","",IFERROR(INDEX('CCA Util %'!$H:$H,MATCH($B9427,'CCA Util %'!$E:$E,0)),""))</f>
        <v/>
      </c>
      <c r="AD9427">
        <f>IF($B9427="","",IFERROR(INDEX('CCA Util %'!$G:$G,MATCH($B9427,'CCA Util %'!$E:$E,0)),""))</f>
        <v/>
      </c>
      <c r="AE9427">
        <f>IF(OR($B9427="",$U9427=""),"",$U9427&amp;" &amp; "&amp;IF(OR($AD9427="",$AD9427=0),"Util NA",$AD9427&amp;" Util"))</f>
        <v/>
      </c>
    </row>
    <row r="9428" ht="15.75" customHeight="1" s="42">
      <c r="A9428" s="41" t="n"/>
      <c r="G9428" s="38" t="n"/>
      <c r="H9428" s="38" t="n"/>
      <c r="I9428" s="38" t="n"/>
      <c r="J9428" s="38" t="n"/>
      <c r="K9428" s="38" t="n"/>
      <c r="L9428" s="38" t="n"/>
      <c r="N9428" s="36">
        <f>IF($B9428="","",IF($C9428="SUPERSTORE","Superstore","DH"))</f>
        <v/>
      </c>
      <c r="O9428" s="36">
        <f>IF($B9428="","",IFERROR(VLOOKUP($B9428,Mapping!$A:$C,2,0),"Not Mapped"))</f>
        <v/>
      </c>
      <c r="P9428" s="36">
        <f>IF($B9428="","",IFERROR(VLOOKUP($B9428,Mapping!$A:$C,3,0),"Not Mapped"))</f>
        <v/>
      </c>
      <c r="Q9428" s="36">
        <f>IF($B9428="","",IFERROR(VLOOKUP($O9428,Leaders!$A:$B,2,0),"Not Mapped"))</f>
        <v/>
      </c>
      <c r="R9428" s="36">
        <f>IF($B9428="","",IF(COUNTIF(Exclusions!$A:$A,$B9428)&gt;0,"Yes","No"))</f>
        <v/>
      </c>
      <c r="S9428" s="38">
        <f>IF($B9428="","",MIN(1,DAY($A9428)/IF($N9428="Superstore",Settings!$B$5,Settings!$B$4)))</f>
        <v/>
      </c>
      <c r="T9428" s="38">
        <f>IF(OR($B9428="",$G9428="",$S9428=0),"",$G9428/$S9428)</f>
        <v/>
      </c>
      <c r="U9428" s="36">
        <f>IF($T9428="","",IF($T9428&lt;Settings!$B$8,"Critical",IF($T9428&lt;Settings!$B$9,"Semi Critical","Non Critical")))</f>
        <v/>
      </c>
      <c r="V9428" s="28" t="n"/>
      <c r="Z9428">
        <f>IF($B9428="","",IFERROR(VLOOKUP($B9428,'Plan HC for CCA'!$A:$B,2,0),""))</f>
        <v/>
      </c>
      <c r="AA9428">
        <f>IF(OR($B9428="",$Z9428=""),"",IF(N($M9428)&lt;$Z9428,"Delta","No Delta"))</f>
        <v/>
      </c>
      <c r="AB9428">
        <f>IF(OR($B9428="",$Z9428=""),"",MAX(0,$Z9428-N($M9428)))</f>
        <v/>
      </c>
      <c r="AC9428" s="46">
        <f>IF($B9428="","",IFERROR(INDEX('CCA Util %'!$H:$H,MATCH($B9428,'CCA Util %'!$E:$E,0)),""))</f>
        <v/>
      </c>
      <c r="AD9428">
        <f>IF($B9428="","",IFERROR(INDEX('CCA Util %'!$G:$G,MATCH($B9428,'CCA Util %'!$E:$E,0)),""))</f>
        <v/>
      </c>
      <c r="AE9428">
        <f>IF(OR($B9428="",$U9428=""),"",$U9428&amp;" &amp; "&amp;IF(OR($AD9428="",$AD9428=0),"Util NA",$AD9428&amp;" Util"))</f>
        <v/>
      </c>
    </row>
    <row r="9429" ht="15.75" customHeight="1" s="42">
      <c r="A9429" s="41" t="n"/>
      <c r="G9429" s="38" t="n"/>
      <c r="H9429" s="38" t="n"/>
      <c r="I9429" s="38" t="n"/>
      <c r="J9429" s="38" t="n"/>
      <c r="K9429" s="38" t="n"/>
      <c r="L9429" s="38" t="n"/>
      <c r="N9429" s="36">
        <f>IF($B9429="","",IF($C9429="SUPERSTORE","Superstore","DH"))</f>
        <v/>
      </c>
      <c r="O9429" s="36">
        <f>IF($B9429="","",IFERROR(VLOOKUP($B9429,Mapping!$A:$C,2,0),"Not Mapped"))</f>
        <v/>
      </c>
      <c r="P9429" s="36">
        <f>IF($B9429="","",IFERROR(VLOOKUP($B9429,Mapping!$A:$C,3,0),"Not Mapped"))</f>
        <v/>
      </c>
      <c r="Q9429" s="36">
        <f>IF($B9429="","",IFERROR(VLOOKUP($O9429,Leaders!$A:$B,2,0),"Not Mapped"))</f>
        <v/>
      </c>
      <c r="R9429" s="36">
        <f>IF($B9429="","",IF(COUNTIF(Exclusions!$A:$A,$B9429)&gt;0,"Yes","No"))</f>
        <v/>
      </c>
      <c r="S9429" s="38">
        <f>IF($B9429="","",MIN(1,DAY($A9429)/IF($N9429="Superstore",Settings!$B$5,Settings!$B$4)))</f>
        <v/>
      </c>
      <c r="T9429" s="38">
        <f>IF(OR($B9429="",$G9429="",$S9429=0),"",$G9429/$S9429)</f>
        <v/>
      </c>
      <c r="U9429" s="36">
        <f>IF($T9429="","",IF($T9429&lt;Settings!$B$8,"Critical",IF($T9429&lt;Settings!$B$9,"Semi Critical","Non Critical")))</f>
        <v/>
      </c>
      <c r="V9429" s="28" t="n"/>
      <c r="Z9429">
        <f>IF($B9429="","",IFERROR(VLOOKUP($B9429,'Plan HC for CCA'!$A:$B,2,0),""))</f>
        <v/>
      </c>
      <c r="AA9429">
        <f>IF(OR($B9429="",$Z9429=""),"",IF(N($M9429)&lt;$Z9429,"Delta","No Delta"))</f>
        <v/>
      </c>
      <c r="AB9429">
        <f>IF(OR($B9429="",$Z9429=""),"",MAX(0,$Z9429-N($M9429)))</f>
        <v/>
      </c>
      <c r="AC9429" s="46">
        <f>IF($B9429="","",IFERROR(INDEX('CCA Util %'!$H:$H,MATCH($B9429,'CCA Util %'!$E:$E,0)),""))</f>
        <v/>
      </c>
      <c r="AD9429">
        <f>IF($B9429="","",IFERROR(INDEX('CCA Util %'!$G:$G,MATCH($B9429,'CCA Util %'!$E:$E,0)),""))</f>
        <v/>
      </c>
      <c r="AE9429">
        <f>IF(OR($B9429="",$U9429=""),"",$U9429&amp;" &amp; "&amp;IF(OR($AD9429="",$AD9429=0),"Util NA",$AD9429&amp;" Util"))</f>
        <v/>
      </c>
    </row>
    <row r="9430" ht="15.75" customHeight="1" s="42">
      <c r="A9430" s="41" t="n"/>
      <c r="G9430" s="38" t="n"/>
      <c r="H9430" s="38" t="n"/>
      <c r="I9430" s="38" t="n"/>
      <c r="J9430" s="38" t="n"/>
      <c r="K9430" s="38" t="n"/>
      <c r="L9430" s="38" t="n"/>
      <c r="N9430" s="36">
        <f>IF($B9430="","",IF($C9430="SUPERSTORE","Superstore","DH"))</f>
        <v/>
      </c>
      <c r="O9430" s="36">
        <f>IF($B9430="","",IFERROR(VLOOKUP($B9430,Mapping!$A:$C,2,0),"Not Mapped"))</f>
        <v/>
      </c>
      <c r="P9430" s="36">
        <f>IF($B9430="","",IFERROR(VLOOKUP($B9430,Mapping!$A:$C,3,0),"Not Mapped"))</f>
        <v/>
      </c>
      <c r="Q9430" s="36">
        <f>IF($B9430="","",IFERROR(VLOOKUP($O9430,Leaders!$A:$B,2,0),"Not Mapped"))</f>
        <v/>
      </c>
      <c r="R9430" s="36">
        <f>IF($B9430="","",IF(COUNTIF(Exclusions!$A:$A,$B9430)&gt;0,"Yes","No"))</f>
        <v/>
      </c>
      <c r="S9430" s="38">
        <f>IF($B9430="","",MIN(1,DAY($A9430)/IF($N9430="Superstore",Settings!$B$5,Settings!$B$4)))</f>
        <v/>
      </c>
      <c r="T9430" s="38">
        <f>IF(OR($B9430="",$G9430="",$S9430=0),"",$G9430/$S9430)</f>
        <v/>
      </c>
      <c r="U9430" s="36">
        <f>IF($T9430="","",IF($T9430&lt;Settings!$B$8,"Critical",IF($T9430&lt;Settings!$B$9,"Semi Critical","Non Critical")))</f>
        <v/>
      </c>
      <c r="V9430" s="28" t="n"/>
      <c r="Z9430">
        <f>IF($B9430="","",IFERROR(VLOOKUP($B9430,'Plan HC for CCA'!$A:$B,2,0),""))</f>
        <v/>
      </c>
      <c r="AA9430">
        <f>IF(OR($B9430="",$Z9430=""),"",IF(N($M9430)&lt;$Z9430,"Delta","No Delta"))</f>
        <v/>
      </c>
      <c r="AB9430">
        <f>IF(OR($B9430="",$Z9430=""),"",MAX(0,$Z9430-N($M9430)))</f>
        <v/>
      </c>
      <c r="AC9430" s="46">
        <f>IF($B9430="","",IFERROR(INDEX('CCA Util %'!$H:$H,MATCH($B9430,'CCA Util %'!$E:$E,0)),""))</f>
        <v/>
      </c>
      <c r="AD9430">
        <f>IF($B9430="","",IFERROR(INDEX('CCA Util %'!$G:$G,MATCH($B9430,'CCA Util %'!$E:$E,0)),""))</f>
        <v/>
      </c>
      <c r="AE9430">
        <f>IF(OR($B9430="",$U9430=""),"",$U9430&amp;" &amp; "&amp;IF(OR($AD9430="",$AD9430=0),"Util NA",$AD9430&amp;" Util"))</f>
        <v/>
      </c>
    </row>
    <row r="9431" ht="15.75" customHeight="1" s="42">
      <c r="A9431" s="41" t="n"/>
      <c r="G9431" s="38" t="n"/>
      <c r="H9431" s="38" t="n"/>
      <c r="I9431" s="38" t="n"/>
      <c r="J9431" s="38" t="n"/>
      <c r="K9431" s="38" t="n"/>
      <c r="L9431" s="38" t="n"/>
      <c r="N9431" s="36">
        <f>IF($B9431="","",IF($C9431="SUPERSTORE","Superstore","DH"))</f>
        <v/>
      </c>
      <c r="O9431" s="36">
        <f>IF($B9431="","",IFERROR(VLOOKUP($B9431,Mapping!$A:$C,2,0),"Not Mapped"))</f>
        <v/>
      </c>
      <c r="P9431" s="36">
        <f>IF($B9431="","",IFERROR(VLOOKUP($B9431,Mapping!$A:$C,3,0),"Not Mapped"))</f>
        <v/>
      </c>
      <c r="Q9431" s="36">
        <f>IF($B9431="","",IFERROR(VLOOKUP($O9431,Leaders!$A:$B,2,0),"Not Mapped"))</f>
        <v/>
      </c>
      <c r="R9431" s="36">
        <f>IF($B9431="","",IF(COUNTIF(Exclusions!$A:$A,$B9431)&gt;0,"Yes","No"))</f>
        <v/>
      </c>
      <c r="S9431" s="38">
        <f>IF($B9431="","",MIN(1,DAY($A9431)/IF($N9431="Superstore",Settings!$B$5,Settings!$B$4)))</f>
        <v/>
      </c>
      <c r="T9431" s="38">
        <f>IF(OR($B9431="",$G9431="",$S9431=0),"",$G9431/$S9431)</f>
        <v/>
      </c>
      <c r="U9431" s="36">
        <f>IF($T9431="","",IF($T9431&lt;Settings!$B$8,"Critical",IF($T9431&lt;Settings!$B$9,"Semi Critical","Non Critical")))</f>
        <v/>
      </c>
      <c r="V9431" s="28" t="n"/>
      <c r="Z9431">
        <f>IF($B9431="","",IFERROR(VLOOKUP($B9431,'Plan HC for CCA'!$A:$B,2,0),""))</f>
        <v/>
      </c>
      <c r="AA9431">
        <f>IF(OR($B9431="",$Z9431=""),"",IF(N($M9431)&lt;$Z9431,"Delta","No Delta"))</f>
        <v/>
      </c>
      <c r="AB9431">
        <f>IF(OR($B9431="",$Z9431=""),"",MAX(0,$Z9431-N($M9431)))</f>
        <v/>
      </c>
      <c r="AC9431" s="46">
        <f>IF($B9431="","",IFERROR(INDEX('CCA Util %'!$H:$H,MATCH($B9431,'CCA Util %'!$E:$E,0)),""))</f>
        <v/>
      </c>
      <c r="AD9431">
        <f>IF($B9431="","",IFERROR(INDEX('CCA Util %'!$G:$G,MATCH($B9431,'CCA Util %'!$E:$E,0)),""))</f>
        <v/>
      </c>
      <c r="AE9431">
        <f>IF(OR($B9431="",$U9431=""),"",$U9431&amp;" &amp; "&amp;IF(OR($AD9431="",$AD9431=0),"Util NA",$AD9431&amp;" Util"))</f>
        <v/>
      </c>
    </row>
    <row r="9432" ht="15.75" customHeight="1" s="42">
      <c r="A9432" s="41" t="n"/>
      <c r="G9432" s="38" t="n"/>
      <c r="H9432" s="38" t="n"/>
      <c r="I9432" s="38" t="n"/>
      <c r="J9432" s="38" t="n"/>
      <c r="K9432" s="38" t="n"/>
      <c r="L9432" s="38" t="n"/>
      <c r="N9432" s="36">
        <f>IF($B9432="","",IF($C9432="SUPERSTORE","Superstore","DH"))</f>
        <v/>
      </c>
      <c r="O9432" s="36">
        <f>IF($B9432="","",IFERROR(VLOOKUP($B9432,Mapping!$A:$C,2,0),"Not Mapped"))</f>
        <v/>
      </c>
      <c r="P9432" s="36">
        <f>IF($B9432="","",IFERROR(VLOOKUP($B9432,Mapping!$A:$C,3,0),"Not Mapped"))</f>
        <v/>
      </c>
      <c r="Q9432" s="36">
        <f>IF($B9432="","",IFERROR(VLOOKUP($O9432,Leaders!$A:$B,2,0),"Not Mapped"))</f>
        <v/>
      </c>
      <c r="R9432" s="36">
        <f>IF($B9432="","",IF(COUNTIF(Exclusions!$A:$A,$B9432)&gt;0,"Yes","No"))</f>
        <v/>
      </c>
      <c r="S9432" s="38">
        <f>IF($B9432="","",MIN(1,DAY($A9432)/IF($N9432="Superstore",Settings!$B$5,Settings!$B$4)))</f>
        <v/>
      </c>
      <c r="T9432" s="38">
        <f>IF(OR($B9432="",$G9432="",$S9432=0),"",$G9432/$S9432)</f>
        <v/>
      </c>
      <c r="U9432" s="36">
        <f>IF($T9432="","",IF($T9432&lt;Settings!$B$8,"Critical",IF($T9432&lt;Settings!$B$9,"Semi Critical","Non Critical")))</f>
        <v/>
      </c>
      <c r="V9432" s="28" t="n"/>
      <c r="Z9432">
        <f>IF($B9432="","",IFERROR(VLOOKUP($B9432,'Plan HC for CCA'!$A:$B,2,0),""))</f>
        <v/>
      </c>
      <c r="AA9432">
        <f>IF(OR($B9432="",$Z9432=""),"",IF(N($M9432)&lt;$Z9432,"Delta","No Delta"))</f>
        <v/>
      </c>
      <c r="AB9432">
        <f>IF(OR($B9432="",$Z9432=""),"",MAX(0,$Z9432-N($M9432)))</f>
        <v/>
      </c>
      <c r="AC9432" s="46">
        <f>IF($B9432="","",IFERROR(INDEX('CCA Util %'!$H:$H,MATCH($B9432,'CCA Util %'!$E:$E,0)),""))</f>
        <v/>
      </c>
      <c r="AD9432">
        <f>IF($B9432="","",IFERROR(INDEX('CCA Util %'!$G:$G,MATCH($B9432,'CCA Util %'!$E:$E,0)),""))</f>
        <v/>
      </c>
      <c r="AE9432">
        <f>IF(OR($B9432="",$U9432=""),"",$U9432&amp;" &amp; "&amp;IF(OR($AD9432="",$AD9432=0),"Util NA",$AD9432&amp;" Util"))</f>
        <v/>
      </c>
    </row>
    <row r="9433" ht="15.75" customHeight="1" s="42">
      <c r="A9433" s="41" t="n"/>
      <c r="G9433" s="38" t="n"/>
      <c r="H9433" s="38" t="n"/>
      <c r="I9433" s="38" t="n"/>
      <c r="J9433" s="38" t="n"/>
      <c r="K9433" s="38" t="n"/>
      <c r="L9433" s="38" t="n"/>
      <c r="N9433" s="36">
        <f>IF($B9433="","",IF($C9433="SUPERSTORE","Superstore","DH"))</f>
        <v/>
      </c>
      <c r="O9433" s="36">
        <f>IF($B9433="","",IFERROR(VLOOKUP($B9433,Mapping!$A:$C,2,0),"Not Mapped"))</f>
        <v/>
      </c>
      <c r="P9433" s="36">
        <f>IF($B9433="","",IFERROR(VLOOKUP($B9433,Mapping!$A:$C,3,0),"Not Mapped"))</f>
        <v/>
      </c>
      <c r="Q9433" s="36">
        <f>IF($B9433="","",IFERROR(VLOOKUP($O9433,Leaders!$A:$B,2,0),"Not Mapped"))</f>
        <v/>
      </c>
      <c r="R9433" s="36">
        <f>IF($B9433="","",IF(COUNTIF(Exclusions!$A:$A,$B9433)&gt;0,"Yes","No"))</f>
        <v/>
      </c>
      <c r="S9433" s="38">
        <f>IF($B9433="","",MIN(1,DAY($A9433)/IF($N9433="Superstore",Settings!$B$5,Settings!$B$4)))</f>
        <v/>
      </c>
      <c r="T9433" s="38">
        <f>IF(OR($B9433="",$G9433="",$S9433=0),"",$G9433/$S9433)</f>
        <v/>
      </c>
      <c r="U9433" s="36">
        <f>IF($T9433="","",IF($T9433&lt;Settings!$B$8,"Critical",IF($T9433&lt;Settings!$B$9,"Semi Critical","Non Critical")))</f>
        <v/>
      </c>
      <c r="V9433" s="28" t="n"/>
      <c r="Z9433">
        <f>IF($B9433="","",IFERROR(VLOOKUP($B9433,'Plan HC for CCA'!$A:$B,2,0),""))</f>
        <v/>
      </c>
      <c r="AA9433">
        <f>IF(OR($B9433="",$Z9433=""),"",IF(N($M9433)&lt;$Z9433,"Delta","No Delta"))</f>
        <v/>
      </c>
      <c r="AB9433">
        <f>IF(OR($B9433="",$Z9433=""),"",MAX(0,$Z9433-N($M9433)))</f>
        <v/>
      </c>
      <c r="AC9433" s="46">
        <f>IF($B9433="","",IFERROR(INDEX('CCA Util %'!$H:$H,MATCH($B9433,'CCA Util %'!$E:$E,0)),""))</f>
        <v/>
      </c>
      <c r="AD9433">
        <f>IF($B9433="","",IFERROR(INDEX('CCA Util %'!$G:$G,MATCH($B9433,'CCA Util %'!$E:$E,0)),""))</f>
        <v/>
      </c>
      <c r="AE9433">
        <f>IF(OR($B9433="",$U9433=""),"",$U9433&amp;" &amp; "&amp;IF(OR($AD9433="",$AD9433=0),"Util NA",$AD9433&amp;" Util"))</f>
        <v/>
      </c>
    </row>
    <row r="9434" ht="15.75" customHeight="1" s="42">
      <c r="A9434" s="41" t="n"/>
      <c r="G9434" s="38" t="n"/>
      <c r="H9434" s="38" t="n"/>
      <c r="I9434" s="38" t="n"/>
      <c r="J9434" s="38" t="n"/>
      <c r="K9434" s="38" t="n"/>
      <c r="L9434" s="38" t="n"/>
      <c r="N9434" s="36">
        <f>IF($B9434="","",IF($C9434="SUPERSTORE","Superstore","DH"))</f>
        <v/>
      </c>
      <c r="O9434" s="36">
        <f>IF($B9434="","",IFERROR(VLOOKUP($B9434,Mapping!$A:$C,2,0),"Not Mapped"))</f>
        <v/>
      </c>
      <c r="P9434" s="36">
        <f>IF($B9434="","",IFERROR(VLOOKUP($B9434,Mapping!$A:$C,3,0),"Not Mapped"))</f>
        <v/>
      </c>
      <c r="Q9434" s="36">
        <f>IF($B9434="","",IFERROR(VLOOKUP($O9434,Leaders!$A:$B,2,0),"Not Mapped"))</f>
        <v/>
      </c>
      <c r="R9434" s="36">
        <f>IF($B9434="","",IF(COUNTIF(Exclusions!$A:$A,$B9434)&gt;0,"Yes","No"))</f>
        <v/>
      </c>
      <c r="S9434" s="38">
        <f>IF($B9434="","",MIN(1,DAY($A9434)/IF($N9434="Superstore",Settings!$B$5,Settings!$B$4)))</f>
        <v/>
      </c>
      <c r="T9434" s="38">
        <f>IF(OR($B9434="",$G9434="",$S9434=0),"",$G9434/$S9434)</f>
        <v/>
      </c>
      <c r="U9434" s="36">
        <f>IF($T9434="","",IF($T9434&lt;Settings!$B$8,"Critical",IF($T9434&lt;Settings!$B$9,"Semi Critical","Non Critical")))</f>
        <v/>
      </c>
      <c r="V9434" s="28" t="n"/>
      <c r="Z9434">
        <f>IF($B9434="","",IFERROR(VLOOKUP($B9434,'Plan HC for CCA'!$A:$B,2,0),""))</f>
        <v/>
      </c>
      <c r="AA9434">
        <f>IF(OR($B9434="",$Z9434=""),"",IF(N($M9434)&lt;$Z9434,"Delta","No Delta"))</f>
        <v/>
      </c>
      <c r="AB9434">
        <f>IF(OR($B9434="",$Z9434=""),"",MAX(0,$Z9434-N($M9434)))</f>
        <v/>
      </c>
      <c r="AC9434" s="46">
        <f>IF($B9434="","",IFERROR(INDEX('CCA Util %'!$H:$H,MATCH($B9434,'CCA Util %'!$E:$E,0)),""))</f>
        <v/>
      </c>
      <c r="AD9434">
        <f>IF($B9434="","",IFERROR(INDEX('CCA Util %'!$G:$G,MATCH($B9434,'CCA Util %'!$E:$E,0)),""))</f>
        <v/>
      </c>
      <c r="AE9434">
        <f>IF(OR($B9434="",$U9434=""),"",$U9434&amp;" &amp; "&amp;IF(OR($AD9434="",$AD9434=0),"Util NA",$AD9434&amp;" Util"))</f>
        <v/>
      </c>
    </row>
    <row r="9435" ht="15.75" customHeight="1" s="42">
      <c r="A9435" s="41" t="n"/>
      <c r="G9435" s="38" t="n"/>
      <c r="H9435" s="38" t="n"/>
      <c r="I9435" s="38" t="n"/>
      <c r="J9435" s="38" t="n"/>
      <c r="K9435" s="38" t="n"/>
      <c r="L9435" s="38" t="n"/>
      <c r="N9435" s="36">
        <f>IF($B9435="","",IF($C9435="SUPERSTORE","Superstore","DH"))</f>
        <v/>
      </c>
      <c r="O9435" s="36">
        <f>IF($B9435="","",IFERROR(VLOOKUP($B9435,Mapping!$A:$C,2,0),"Not Mapped"))</f>
        <v/>
      </c>
      <c r="P9435" s="36">
        <f>IF($B9435="","",IFERROR(VLOOKUP($B9435,Mapping!$A:$C,3,0),"Not Mapped"))</f>
        <v/>
      </c>
      <c r="Q9435" s="36">
        <f>IF($B9435="","",IFERROR(VLOOKUP($O9435,Leaders!$A:$B,2,0),"Not Mapped"))</f>
        <v/>
      </c>
      <c r="R9435" s="36">
        <f>IF($B9435="","",IF(COUNTIF(Exclusions!$A:$A,$B9435)&gt;0,"Yes","No"))</f>
        <v/>
      </c>
      <c r="S9435" s="38">
        <f>IF($B9435="","",MIN(1,DAY($A9435)/IF($N9435="Superstore",Settings!$B$5,Settings!$B$4)))</f>
        <v/>
      </c>
      <c r="T9435" s="38">
        <f>IF(OR($B9435="",$G9435="",$S9435=0),"",$G9435/$S9435)</f>
        <v/>
      </c>
      <c r="U9435" s="36">
        <f>IF($T9435="","",IF($T9435&lt;Settings!$B$8,"Critical",IF($T9435&lt;Settings!$B$9,"Semi Critical","Non Critical")))</f>
        <v/>
      </c>
      <c r="V9435" s="28" t="n"/>
      <c r="Z9435">
        <f>IF($B9435="","",IFERROR(VLOOKUP($B9435,'Plan HC for CCA'!$A:$B,2,0),""))</f>
        <v/>
      </c>
      <c r="AA9435">
        <f>IF(OR($B9435="",$Z9435=""),"",IF(N($M9435)&lt;$Z9435,"Delta","No Delta"))</f>
        <v/>
      </c>
      <c r="AB9435">
        <f>IF(OR($B9435="",$Z9435=""),"",MAX(0,$Z9435-N($M9435)))</f>
        <v/>
      </c>
      <c r="AC9435" s="46">
        <f>IF($B9435="","",IFERROR(INDEX('CCA Util %'!$H:$H,MATCH($B9435,'CCA Util %'!$E:$E,0)),""))</f>
        <v/>
      </c>
      <c r="AD9435">
        <f>IF($B9435="","",IFERROR(INDEX('CCA Util %'!$G:$G,MATCH($B9435,'CCA Util %'!$E:$E,0)),""))</f>
        <v/>
      </c>
      <c r="AE9435">
        <f>IF(OR($B9435="",$U9435=""),"",$U9435&amp;" &amp; "&amp;IF(OR($AD9435="",$AD9435=0),"Util NA",$AD9435&amp;" Util"))</f>
        <v/>
      </c>
    </row>
    <row r="9436" ht="15.75" customHeight="1" s="42">
      <c r="A9436" s="41" t="n"/>
      <c r="G9436" s="38" t="n"/>
      <c r="H9436" s="38" t="n"/>
      <c r="I9436" s="38" t="n"/>
      <c r="J9436" s="38" t="n"/>
      <c r="K9436" s="38" t="n"/>
      <c r="L9436" s="38" t="n"/>
      <c r="N9436" s="36">
        <f>IF($B9436="","",IF($C9436="SUPERSTORE","Superstore","DH"))</f>
        <v/>
      </c>
      <c r="O9436" s="36">
        <f>IF($B9436="","",IFERROR(VLOOKUP($B9436,Mapping!$A:$C,2,0),"Not Mapped"))</f>
        <v/>
      </c>
      <c r="P9436" s="36">
        <f>IF($B9436="","",IFERROR(VLOOKUP($B9436,Mapping!$A:$C,3,0),"Not Mapped"))</f>
        <v/>
      </c>
      <c r="Q9436" s="36">
        <f>IF($B9436="","",IFERROR(VLOOKUP($O9436,Leaders!$A:$B,2,0),"Not Mapped"))</f>
        <v/>
      </c>
      <c r="R9436" s="36">
        <f>IF($B9436="","",IF(COUNTIF(Exclusions!$A:$A,$B9436)&gt;0,"Yes","No"))</f>
        <v/>
      </c>
      <c r="S9436" s="38">
        <f>IF($B9436="","",MIN(1,DAY($A9436)/IF($N9436="Superstore",Settings!$B$5,Settings!$B$4)))</f>
        <v/>
      </c>
      <c r="T9436" s="38">
        <f>IF(OR($B9436="",$G9436="",$S9436=0),"",$G9436/$S9436)</f>
        <v/>
      </c>
      <c r="U9436" s="36">
        <f>IF($T9436="","",IF($T9436&lt;Settings!$B$8,"Critical",IF($T9436&lt;Settings!$B$9,"Semi Critical","Non Critical")))</f>
        <v/>
      </c>
      <c r="V9436" s="28" t="n"/>
      <c r="Z9436">
        <f>IF($B9436="","",IFERROR(VLOOKUP($B9436,'Plan HC for CCA'!$A:$B,2,0),""))</f>
        <v/>
      </c>
      <c r="AA9436">
        <f>IF(OR($B9436="",$Z9436=""),"",IF(N($M9436)&lt;$Z9436,"Delta","No Delta"))</f>
        <v/>
      </c>
      <c r="AB9436">
        <f>IF(OR($B9436="",$Z9436=""),"",MAX(0,$Z9436-N($M9436)))</f>
        <v/>
      </c>
      <c r="AC9436" s="46">
        <f>IF($B9436="","",IFERROR(INDEX('CCA Util %'!$H:$H,MATCH($B9436,'CCA Util %'!$E:$E,0)),""))</f>
        <v/>
      </c>
      <c r="AD9436">
        <f>IF($B9436="","",IFERROR(INDEX('CCA Util %'!$G:$G,MATCH($B9436,'CCA Util %'!$E:$E,0)),""))</f>
        <v/>
      </c>
      <c r="AE9436">
        <f>IF(OR($B9436="",$U9436=""),"",$U9436&amp;" &amp; "&amp;IF(OR($AD9436="",$AD9436=0),"Util NA",$AD9436&amp;" Util"))</f>
        <v/>
      </c>
    </row>
    <row r="9437" ht="15.75" customHeight="1" s="42">
      <c r="A9437" s="41" t="n"/>
      <c r="G9437" s="38" t="n"/>
      <c r="H9437" s="38" t="n"/>
      <c r="I9437" s="38" t="n"/>
      <c r="J9437" s="38" t="n"/>
      <c r="K9437" s="38" t="n"/>
      <c r="L9437" s="38" t="n"/>
      <c r="N9437" s="36">
        <f>IF($B9437="","",IF($C9437="SUPERSTORE","Superstore","DH"))</f>
        <v/>
      </c>
      <c r="O9437" s="36">
        <f>IF($B9437="","",IFERROR(VLOOKUP($B9437,Mapping!$A:$C,2,0),"Not Mapped"))</f>
        <v/>
      </c>
      <c r="P9437" s="36">
        <f>IF($B9437="","",IFERROR(VLOOKUP($B9437,Mapping!$A:$C,3,0),"Not Mapped"))</f>
        <v/>
      </c>
      <c r="Q9437" s="36">
        <f>IF($B9437="","",IFERROR(VLOOKUP($O9437,Leaders!$A:$B,2,0),"Not Mapped"))</f>
        <v/>
      </c>
      <c r="R9437" s="36">
        <f>IF($B9437="","",IF(COUNTIF(Exclusions!$A:$A,$B9437)&gt;0,"Yes","No"))</f>
        <v/>
      </c>
      <c r="S9437" s="38">
        <f>IF($B9437="","",MIN(1,DAY($A9437)/IF($N9437="Superstore",Settings!$B$5,Settings!$B$4)))</f>
        <v/>
      </c>
      <c r="T9437" s="38">
        <f>IF(OR($B9437="",$G9437="",$S9437=0),"",$G9437/$S9437)</f>
        <v/>
      </c>
      <c r="U9437" s="36">
        <f>IF($T9437="","",IF($T9437&lt;Settings!$B$8,"Critical",IF($T9437&lt;Settings!$B$9,"Semi Critical","Non Critical")))</f>
        <v/>
      </c>
      <c r="V9437" s="28" t="n"/>
      <c r="Z9437">
        <f>IF($B9437="","",IFERROR(VLOOKUP($B9437,'Plan HC for CCA'!$A:$B,2,0),""))</f>
        <v/>
      </c>
      <c r="AA9437">
        <f>IF(OR($B9437="",$Z9437=""),"",IF(N($M9437)&lt;$Z9437,"Delta","No Delta"))</f>
        <v/>
      </c>
      <c r="AB9437">
        <f>IF(OR($B9437="",$Z9437=""),"",MAX(0,$Z9437-N($M9437)))</f>
        <v/>
      </c>
      <c r="AC9437" s="46">
        <f>IF($B9437="","",IFERROR(INDEX('CCA Util %'!$H:$H,MATCH($B9437,'CCA Util %'!$E:$E,0)),""))</f>
        <v/>
      </c>
      <c r="AD9437">
        <f>IF($B9437="","",IFERROR(INDEX('CCA Util %'!$G:$G,MATCH($B9437,'CCA Util %'!$E:$E,0)),""))</f>
        <v/>
      </c>
      <c r="AE9437">
        <f>IF(OR($B9437="",$U9437=""),"",$U9437&amp;" &amp; "&amp;IF(OR($AD9437="",$AD9437=0),"Util NA",$AD9437&amp;" Util"))</f>
        <v/>
      </c>
    </row>
    <row r="9438" ht="15.75" customHeight="1" s="42">
      <c r="A9438" s="41" t="n"/>
      <c r="G9438" s="38" t="n"/>
      <c r="H9438" s="38" t="n"/>
      <c r="I9438" s="38" t="n"/>
      <c r="J9438" s="38" t="n"/>
      <c r="K9438" s="38" t="n"/>
      <c r="L9438" s="38" t="n"/>
      <c r="N9438" s="36">
        <f>IF($B9438="","",IF($C9438="SUPERSTORE","Superstore","DH"))</f>
        <v/>
      </c>
      <c r="O9438" s="36">
        <f>IF($B9438="","",IFERROR(VLOOKUP($B9438,Mapping!$A:$C,2,0),"Not Mapped"))</f>
        <v/>
      </c>
      <c r="P9438" s="36">
        <f>IF($B9438="","",IFERROR(VLOOKUP($B9438,Mapping!$A:$C,3,0),"Not Mapped"))</f>
        <v/>
      </c>
      <c r="Q9438" s="36">
        <f>IF($B9438="","",IFERROR(VLOOKUP($O9438,Leaders!$A:$B,2,0),"Not Mapped"))</f>
        <v/>
      </c>
      <c r="R9438" s="36">
        <f>IF($B9438="","",IF(COUNTIF(Exclusions!$A:$A,$B9438)&gt;0,"Yes","No"))</f>
        <v/>
      </c>
      <c r="S9438" s="38">
        <f>IF($B9438="","",MIN(1,DAY($A9438)/IF($N9438="Superstore",Settings!$B$5,Settings!$B$4)))</f>
        <v/>
      </c>
      <c r="T9438" s="38">
        <f>IF(OR($B9438="",$G9438="",$S9438=0),"",$G9438/$S9438)</f>
        <v/>
      </c>
      <c r="U9438" s="36">
        <f>IF($T9438="","",IF($T9438&lt;Settings!$B$8,"Critical",IF($T9438&lt;Settings!$B$9,"Semi Critical","Non Critical")))</f>
        <v/>
      </c>
      <c r="V9438" s="28" t="n"/>
      <c r="Z9438">
        <f>IF($B9438="","",IFERROR(VLOOKUP($B9438,'Plan HC for CCA'!$A:$B,2,0),""))</f>
        <v/>
      </c>
      <c r="AA9438">
        <f>IF(OR($B9438="",$Z9438=""),"",IF(N($M9438)&lt;$Z9438,"Delta","No Delta"))</f>
        <v/>
      </c>
      <c r="AB9438">
        <f>IF(OR($B9438="",$Z9438=""),"",MAX(0,$Z9438-N($M9438)))</f>
        <v/>
      </c>
      <c r="AC9438" s="46">
        <f>IF($B9438="","",IFERROR(INDEX('CCA Util %'!$H:$H,MATCH($B9438,'CCA Util %'!$E:$E,0)),""))</f>
        <v/>
      </c>
      <c r="AD9438">
        <f>IF($B9438="","",IFERROR(INDEX('CCA Util %'!$G:$G,MATCH($B9438,'CCA Util %'!$E:$E,0)),""))</f>
        <v/>
      </c>
      <c r="AE9438">
        <f>IF(OR($B9438="",$U9438=""),"",$U9438&amp;" &amp; "&amp;IF(OR($AD9438="",$AD9438=0),"Util NA",$AD9438&amp;" Util"))</f>
        <v/>
      </c>
    </row>
    <row r="9439" ht="15.75" customHeight="1" s="42">
      <c r="A9439" s="41" t="n"/>
      <c r="G9439" s="38" t="n"/>
      <c r="H9439" s="38" t="n"/>
      <c r="I9439" s="38" t="n"/>
      <c r="J9439" s="38" t="n"/>
      <c r="K9439" s="38" t="n"/>
      <c r="L9439" s="38" t="n"/>
      <c r="N9439" s="36">
        <f>IF($B9439="","",IF($C9439="SUPERSTORE","Superstore","DH"))</f>
        <v/>
      </c>
      <c r="O9439" s="36">
        <f>IF($B9439="","",IFERROR(VLOOKUP($B9439,Mapping!$A:$C,2,0),"Not Mapped"))</f>
        <v/>
      </c>
      <c r="P9439" s="36">
        <f>IF($B9439="","",IFERROR(VLOOKUP($B9439,Mapping!$A:$C,3,0),"Not Mapped"))</f>
        <v/>
      </c>
      <c r="Q9439" s="36">
        <f>IF($B9439="","",IFERROR(VLOOKUP($O9439,Leaders!$A:$B,2,0),"Not Mapped"))</f>
        <v/>
      </c>
      <c r="R9439" s="36">
        <f>IF($B9439="","",IF(COUNTIF(Exclusions!$A:$A,$B9439)&gt;0,"Yes","No"))</f>
        <v/>
      </c>
      <c r="S9439" s="38">
        <f>IF($B9439="","",MIN(1,DAY($A9439)/IF($N9439="Superstore",Settings!$B$5,Settings!$B$4)))</f>
        <v/>
      </c>
      <c r="T9439" s="38">
        <f>IF(OR($B9439="",$G9439="",$S9439=0),"",$G9439/$S9439)</f>
        <v/>
      </c>
      <c r="U9439" s="36">
        <f>IF($T9439="","",IF($T9439&lt;Settings!$B$8,"Critical",IF($T9439&lt;Settings!$B$9,"Semi Critical","Non Critical")))</f>
        <v/>
      </c>
      <c r="V9439" s="28" t="n"/>
      <c r="Z9439">
        <f>IF($B9439="","",IFERROR(VLOOKUP($B9439,'Plan HC for CCA'!$A:$B,2,0),""))</f>
        <v/>
      </c>
      <c r="AA9439">
        <f>IF(OR($B9439="",$Z9439=""),"",IF(N($M9439)&lt;$Z9439,"Delta","No Delta"))</f>
        <v/>
      </c>
      <c r="AB9439">
        <f>IF(OR($B9439="",$Z9439=""),"",MAX(0,$Z9439-N($M9439)))</f>
        <v/>
      </c>
      <c r="AC9439" s="46">
        <f>IF($B9439="","",IFERROR(INDEX('CCA Util %'!$H:$H,MATCH($B9439,'CCA Util %'!$E:$E,0)),""))</f>
        <v/>
      </c>
      <c r="AD9439">
        <f>IF($B9439="","",IFERROR(INDEX('CCA Util %'!$G:$G,MATCH($B9439,'CCA Util %'!$E:$E,0)),""))</f>
        <v/>
      </c>
      <c r="AE9439">
        <f>IF(OR($B9439="",$U9439=""),"",$U9439&amp;" &amp; "&amp;IF(OR($AD9439="",$AD9439=0),"Util NA",$AD9439&amp;" Util"))</f>
        <v/>
      </c>
    </row>
    <row r="9440" ht="15.75" customHeight="1" s="42">
      <c r="A9440" s="41" t="n"/>
      <c r="G9440" s="38" t="n"/>
      <c r="H9440" s="38" t="n"/>
      <c r="I9440" s="38" t="n"/>
      <c r="J9440" s="38" t="n"/>
      <c r="K9440" s="38" t="n"/>
      <c r="L9440" s="38" t="n"/>
      <c r="N9440" s="36">
        <f>IF($B9440="","",IF($C9440="SUPERSTORE","Superstore","DH"))</f>
        <v/>
      </c>
      <c r="O9440" s="36">
        <f>IF($B9440="","",IFERROR(VLOOKUP($B9440,Mapping!$A:$C,2,0),"Not Mapped"))</f>
        <v/>
      </c>
      <c r="P9440" s="36">
        <f>IF($B9440="","",IFERROR(VLOOKUP($B9440,Mapping!$A:$C,3,0),"Not Mapped"))</f>
        <v/>
      </c>
      <c r="Q9440" s="36">
        <f>IF($B9440="","",IFERROR(VLOOKUP($O9440,Leaders!$A:$B,2,0),"Not Mapped"))</f>
        <v/>
      </c>
      <c r="R9440" s="36">
        <f>IF($B9440="","",IF(COUNTIF(Exclusions!$A:$A,$B9440)&gt;0,"Yes","No"))</f>
        <v/>
      </c>
      <c r="S9440" s="38">
        <f>IF($B9440="","",MIN(1,DAY($A9440)/IF($N9440="Superstore",Settings!$B$5,Settings!$B$4)))</f>
        <v/>
      </c>
      <c r="T9440" s="38">
        <f>IF(OR($B9440="",$G9440="",$S9440=0),"",$G9440/$S9440)</f>
        <v/>
      </c>
      <c r="U9440" s="36">
        <f>IF($T9440="","",IF($T9440&lt;Settings!$B$8,"Critical",IF($T9440&lt;Settings!$B$9,"Semi Critical","Non Critical")))</f>
        <v/>
      </c>
      <c r="V9440" s="28" t="n"/>
      <c r="Z9440">
        <f>IF($B9440="","",IFERROR(VLOOKUP($B9440,'Plan HC for CCA'!$A:$B,2,0),""))</f>
        <v/>
      </c>
      <c r="AA9440">
        <f>IF(OR($B9440="",$Z9440=""),"",IF(N($M9440)&lt;$Z9440,"Delta","No Delta"))</f>
        <v/>
      </c>
      <c r="AB9440">
        <f>IF(OR($B9440="",$Z9440=""),"",MAX(0,$Z9440-N($M9440)))</f>
        <v/>
      </c>
      <c r="AC9440" s="46">
        <f>IF($B9440="","",IFERROR(INDEX('CCA Util %'!$H:$H,MATCH($B9440,'CCA Util %'!$E:$E,0)),""))</f>
        <v/>
      </c>
      <c r="AD9440">
        <f>IF($B9440="","",IFERROR(INDEX('CCA Util %'!$G:$G,MATCH($B9440,'CCA Util %'!$E:$E,0)),""))</f>
        <v/>
      </c>
      <c r="AE9440">
        <f>IF(OR($B9440="",$U9440=""),"",$U9440&amp;" &amp; "&amp;IF(OR($AD9440="",$AD9440=0),"Util NA",$AD9440&amp;" Util"))</f>
        <v/>
      </c>
    </row>
    <row r="9441" ht="15.75" customHeight="1" s="42">
      <c r="A9441" s="41" t="n"/>
      <c r="G9441" s="38" t="n"/>
      <c r="H9441" s="38" t="n"/>
      <c r="I9441" s="38" t="n"/>
      <c r="J9441" s="38" t="n"/>
      <c r="K9441" s="38" t="n"/>
      <c r="L9441" s="38" t="n"/>
      <c r="N9441" s="36">
        <f>IF($B9441="","",IF($C9441="SUPERSTORE","Superstore","DH"))</f>
        <v/>
      </c>
      <c r="O9441" s="36">
        <f>IF($B9441="","",IFERROR(VLOOKUP($B9441,Mapping!$A:$C,2,0),"Not Mapped"))</f>
        <v/>
      </c>
      <c r="P9441" s="36">
        <f>IF($B9441="","",IFERROR(VLOOKUP($B9441,Mapping!$A:$C,3,0),"Not Mapped"))</f>
        <v/>
      </c>
      <c r="Q9441" s="36">
        <f>IF($B9441="","",IFERROR(VLOOKUP($O9441,Leaders!$A:$B,2,0),"Not Mapped"))</f>
        <v/>
      </c>
      <c r="R9441" s="36">
        <f>IF($B9441="","",IF(COUNTIF(Exclusions!$A:$A,$B9441)&gt;0,"Yes","No"))</f>
        <v/>
      </c>
      <c r="S9441" s="38">
        <f>IF($B9441="","",MIN(1,DAY($A9441)/IF($N9441="Superstore",Settings!$B$5,Settings!$B$4)))</f>
        <v/>
      </c>
      <c r="T9441" s="38">
        <f>IF(OR($B9441="",$G9441="",$S9441=0),"",$G9441/$S9441)</f>
        <v/>
      </c>
      <c r="U9441" s="36">
        <f>IF($T9441="","",IF($T9441&lt;Settings!$B$8,"Critical",IF($T9441&lt;Settings!$B$9,"Semi Critical","Non Critical")))</f>
        <v/>
      </c>
      <c r="V9441" s="28" t="n"/>
      <c r="Z9441">
        <f>IF($B9441="","",IFERROR(VLOOKUP($B9441,'Plan HC for CCA'!$A:$B,2,0),""))</f>
        <v/>
      </c>
      <c r="AA9441">
        <f>IF(OR($B9441="",$Z9441=""),"",IF(N($M9441)&lt;$Z9441,"Delta","No Delta"))</f>
        <v/>
      </c>
      <c r="AB9441">
        <f>IF(OR($B9441="",$Z9441=""),"",MAX(0,$Z9441-N($M9441)))</f>
        <v/>
      </c>
      <c r="AC9441" s="46">
        <f>IF($B9441="","",IFERROR(INDEX('CCA Util %'!$H:$H,MATCH($B9441,'CCA Util %'!$E:$E,0)),""))</f>
        <v/>
      </c>
      <c r="AD9441">
        <f>IF($B9441="","",IFERROR(INDEX('CCA Util %'!$G:$G,MATCH($B9441,'CCA Util %'!$E:$E,0)),""))</f>
        <v/>
      </c>
      <c r="AE9441">
        <f>IF(OR($B9441="",$U9441=""),"",$U9441&amp;" &amp; "&amp;IF(OR($AD9441="",$AD9441=0),"Util NA",$AD9441&amp;" Util"))</f>
        <v/>
      </c>
    </row>
    <row r="9442" ht="15.75" customHeight="1" s="42">
      <c r="A9442" s="41" t="n"/>
      <c r="G9442" s="38" t="n"/>
      <c r="H9442" s="38" t="n"/>
      <c r="I9442" s="38" t="n"/>
      <c r="J9442" s="38" t="n"/>
      <c r="K9442" s="38" t="n"/>
      <c r="L9442" s="38" t="n"/>
      <c r="N9442" s="36">
        <f>IF($B9442="","",IF($C9442="SUPERSTORE","Superstore","DH"))</f>
        <v/>
      </c>
      <c r="O9442" s="36">
        <f>IF($B9442="","",IFERROR(VLOOKUP($B9442,Mapping!$A:$C,2,0),"Not Mapped"))</f>
        <v/>
      </c>
      <c r="P9442" s="36">
        <f>IF($B9442="","",IFERROR(VLOOKUP($B9442,Mapping!$A:$C,3,0),"Not Mapped"))</f>
        <v/>
      </c>
      <c r="Q9442" s="36">
        <f>IF($B9442="","",IFERROR(VLOOKUP($O9442,Leaders!$A:$B,2,0),"Not Mapped"))</f>
        <v/>
      </c>
      <c r="R9442" s="36">
        <f>IF($B9442="","",IF(COUNTIF(Exclusions!$A:$A,$B9442)&gt;0,"Yes","No"))</f>
        <v/>
      </c>
      <c r="S9442" s="38">
        <f>IF($B9442="","",MIN(1,DAY($A9442)/IF($N9442="Superstore",Settings!$B$5,Settings!$B$4)))</f>
        <v/>
      </c>
      <c r="T9442" s="38">
        <f>IF(OR($B9442="",$G9442="",$S9442=0),"",$G9442/$S9442)</f>
        <v/>
      </c>
      <c r="U9442" s="36">
        <f>IF($T9442="","",IF($T9442&lt;Settings!$B$8,"Critical",IF($T9442&lt;Settings!$B$9,"Semi Critical","Non Critical")))</f>
        <v/>
      </c>
      <c r="V9442" s="28" t="n"/>
      <c r="Z9442">
        <f>IF($B9442="","",IFERROR(VLOOKUP($B9442,'Plan HC for CCA'!$A:$B,2,0),""))</f>
        <v/>
      </c>
      <c r="AA9442">
        <f>IF(OR($B9442="",$Z9442=""),"",IF(N($M9442)&lt;$Z9442,"Delta","No Delta"))</f>
        <v/>
      </c>
      <c r="AB9442">
        <f>IF(OR($B9442="",$Z9442=""),"",MAX(0,$Z9442-N($M9442)))</f>
        <v/>
      </c>
      <c r="AC9442" s="46">
        <f>IF($B9442="","",IFERROR(INDEX('CCA Util %'!$H:$H,MATCH($B9442,'CCA Util %'!$E:$E,0)),""))</f>
        <v/>
      </c>
      <c r="AD9442">
        <f>IF($B9442="","",IFERROR(INDEX('CCA Util %'!$G:$G,MATCH($B9442,'CCA Util %'!$E:$E,0)),""))</f>
        <v/>
      </c>
      <c r="AE9442">
        <f>IF(OR($B9442="",$U9442=""),"",$U9442&amp;" &amp; "&amp;IF(OR($AD9442="",$AD9442=0),"Util NA",$AD9442&amp;" Util"))</f>
        <v/>
      </c>
    </row>
    <row r="9443" ht="15.75" customHeight="1" s="42">
      <c r="A9443" s="41" t="n"/>
      <c r="G9443" s="38" t="n"/>
      <c r="H9443" s="38" t="n"/>
      <c r="I9443" s="38" t="n"/>
      <c r="J9443" s="38" t="n"/>
      <c r="K9443" s="38" t="n"/>
      <c r="L9443" s="38" t="n"/>
      <c r="N9443" s="36">
        <f>IF($B9443="","",IF($C9443="SUPERSTORE","Superstore","DH"))</f>
        <v/>
      </c>
      <c r="O9443" s="36">
        <f>IF($B9443="","",IFERROR(VLOOKUP($B9443,Mapping!$A:$C,2,0),"Not Mapped"))</f>
        <v/>
      </c>
      <c r="P9443" s="36">
        <f>IF($B9443="","",IFERROR(VLOOKUP($B9443,Mapping!$A:$C,3,0),"Not Mapped"))</f>
        <v/>
      </c>
      <c r="Q9443" s="36">
        <f>IF($B9443="","",IFERROR(VLOOKUP($O9443,Leaders!$A:$B,2,0),"Not Mapped"))</f>
        <v/>
      </c>
      <c r="R9443" s="36">
        <f>IF($B9443="","",IF(COUNTIF(Exclusions!$A:$A,$B9443)&gt;0,"Yes","No"))</f>
        <v/>
      </c>
      <c r="S9443" s="38">
        <f>IF($B9443="","",MIN(1,DAY($A9443)/IF($N9443="Superstore",Settings!$B$5,Settings!$B$4)))</f>
        <v/>
      </c>
      <c r="T9443" s="38">
        <f>IF(OR($B9443="",$G9443="",$S9443=0),"",$G9443/$S9443)</f>
        <v/>
      </c>
      <c r="U9443" s="36">
        <f>IF($T9443="","",IF($T9443&lt;Settings!$B$8,"Critical",IF($T9443&lt;Settings!$B$9,"Semi Critical","Non Critical")))</f>
        <v/>
      </c>
      <c r="V9443" s="28" t="n"/>
      <c r="Z9443">
        <f>IF($B9443="","",IFERROR(VLOOKUP($B9443,'Plan HC for CCA'!$A:$B,2,0),""))</f>
        <v/>
      </c>
      <c r="AA9443">
        <f>IF(OR($B9443="",$Z9443=""),"",IF(N($M9443)&lt;$Z9443,"Delta","No Delta"))</f>
        <v/>
      </c>
      <c r="AB9443">
        <f>IF(OR($B9443="",$Z9443=""),"",MAX(0,$Z9443-N($M9443)))</f>
        <v/>
      </c>
      <c r="AC9443" s="46">
        <f>IF($B9443="","",IFERROR(INDEX('CCA Util %'!$H:$H,MATCH($B9443,'CCA Util %'!$E:$E,0)),""))</f>
        <v/>
      </c>
      <c r="AD9443">
        <f>IF($B9443="","",IFERROR(INDEX('CCA Util %'!$G:$G,MATCH($B9443,'CCA Util %'!$E:$E,0)),""))</f>
        <v/>
      </c>
      <c r="AE9443">
        <f>IF(OR($B9443="",$U9443=""),"",$U9443&amp;" &amp; "&amp;IF(OR($AD9443="",$AD9443=0),"Util NA",$AD9443&amp;" Util"))</f>
        <v/>
      </c>
    </row>
    <row r="9444" ht="15.75" customHeight="1" s="42">
      <c r="A9444" s="41" t="n"/>
      <c r="G9444" s="38" t="n"/>
      <c r="H9444" s="38" t="n"/>
      <c r="I9444" s="38" t="n"/>
      <c r="J9444" s="38" t="n"/>
      <c r="K9444" s="38" t="n"/>
      <c r="L9444" s="38" t="n"/>
      <c r="N9444" s="36">
        <f>IF($B9444="","",IF($C9444="SUPERSTORE","Superstore","DH"))</f>
        <v/>
      </c>
      <c r="O9444" s="36">
        <f>IF($B9444="","",IFERROR(VLOOKUP($B9444,Mapping!$A:$C,2,0),"Not Mapped"))</f>
        <v/>
      </c>
      <c r="P9444" s="36">
        <f>IF($B9444="","",IFERROR(VLOOKUP($B9444,Mapping!$A:$C,3,0),"Not Mapped"))</f>
        <v/>
      </c>
      <c r="Q9444" s="36">
        <f>IF($B9444="","",IFERROR(VLOOKUP($O9444,Leaders!$A:$B,2,0),"Not Mapped"))</f>
        <v/>
      </c>
      <c r="R9444" s="36">
        <f>IF($B9444="","",IF(COUNTIF(Exclusions!$A:$A,$B9444)&gt;0,"Yes","No"))</f>
        <v/>
      </c>
      <c r="S9444" s="38">
        <f>IF($B9444="","",MIN(1,DAY($A9444)/IF($N9444="Superstore",Settings!$B$5,Settings!$B$4)))</f>
        <v/>
      </c>
      <c r="T9444" s="38">
        <f>IF(OR($B9444="",$G9444="",$S9444=0),"",$G9444/$S9444)</f>
        <v/>
      </c>
      <c r="U9444" s="36">
        <f>IF($T9444="","",IF($T9444&lt;Settings!$B$8,"Critical",IF($T9444&lt;Settings!$B$9,"Semi Critical","Non Critical")))</f>
        <v/>
      </c>
      <c r="V9444" s="28" t="n"/>
      <c r="Z9444">
        <f>IF($B9444="","",IFERROR(VLOOKUP($B9444,'Plan HC for CCA'!$A:$B,2,0),""))</f>
        <v/>
      </c>
      <c r="AA9444">
        <f>IF(OR($B9444="",$Z9444=""),"",IF(N($M9444)&lt;$Z9444,"Delta","No Delta"))</f>
        <v/>
      </c>
      <c r="AB9444">
        <f>IF(OR($B9444="",$Z9444=""),"",MAX(0,$Z9444-N($M9444)))</f>
        <v/>
      </c>
      <c r="AC9444" s="46">
        <f>IF($B9444="","",IFERROR(INDEX('CCA Util %'!$H:$H,MATCH($B9444,'CCA Util %'!$E:$E,0)),""))</f>
        <v/>
      </c>
      <c r="AD9444">
        <f>IF($B9444="","",IFERROR(INDEX('CCA Util %'!$G:$G,MATCH($B9444,'CCA Util %'!$E:$E,0)),""))</f>
        <v/>
      </c>
      <c r="AE9444">
        <f>IF(OR($B9444="",$U9444=""),"",$U9444&amp;" &amp; "&amp;IF(OR($AD9444="",$AD9444=0),"Util NA",$AD9444&amp;" Util"))</f>
        <v/>
      </c>
    </row>
    <row r="9445" ht="15.75" customHeight="1" s="42">
      <c r="A9445" s="41" t="n"/>
      <c r="G9445" s="38" t="n"/>
      <c r="H9445" s="38" t="n"/>
      <c r="I9445" s="38" t="n"/>
      <c r="J9445" s="38" t="n"/>
      <c r="K9445" s="38" t="n"/>
      <c r="L9445" s="38" t="n"/>
      <c r="N9445" s="36">
        <f>IF($B9445="","",IF($C9445="SUPERSTORE","Superstore","DH"))</f>
        <v/>
      </c>
      <c r="O9445" s="36">
        <f>IF($B9445="","",IFERROR(VLOOKUP($B9445,Mapping!$A:$C,2,0),"Not Mapped"))</f>
        <v/>
      </c>
      <c r="P9445" s="36">
        <f>IF($B9445="","",IFERROR(VLOOKUP($B9445,Mapping!$A:$C,3,0),"Not Mapped"))</f>
        <v/>
      </c>
      <c r="Q9445" s="36">
        <f>IF($B9445="","",IFERROR(VLOOKUP($O9445,Leaders!$A:$B,2,0),"Not Mapped"))</f>
        <v/>
      </c>
      <c r="R9445" s="36">
        <f>IF($B9445="","",IF(COUNTIF(Exclusions!$A:$A,$B9445)&gt;0,"Yes","No"))</f>
        <v/>
      </c>
      <c r="S9445" s="38">
        <f>IF($B9445="","",MIN(1,DAY($A9445)/IF($N9445="Superstore",Settings!$B$5,Settings!$B$4)))</f>
        <v/>
      </c>
      <c r="T9445" s="38">
        <f>IF(OR($B9445="",$G9445="",$S9445=0),"",$G9445/$S9445)</f>
        <v/>
      </c>
      <c r="U9445" s="36">
        <f>IF($T9445="","",IF($T9445&lt;Settings!$B$8,"Critical",IF($T9445&lt;Settings!$B$9,"Semi Critical","Non Critical")))</f>
        <v/>
      </c>
      <c r="V9445" s="28" t="n"/>
      <c r="Z9445">
        <f>IF($B9445="","",IFERROR(VLOOKUP($B9445,'Plan HC for CCA'!$A:$B,2,0),""))</f>
        <v/>
      </c>
      <c r="AA9445">
        <f>IF(OR($B9445="",$Z9445=""),"",IF(N($M9445)&lt;$Z9445,"Delta","No Delta"))</f>
        <v/>
      </c>
      <c r="AB9445">
        <f>IF(OR($B9445="",$Z9445=""),"",MAX(0,$Z9445-N($M9445)))</f>
        <v/>
      </c>
      <c r="AC9445" s="46">
        <f>IF($B9445="","",IFERROR(INDEX('CCA Util %'!$H:$H,MATCH($B9445,'CCA Util %'!$E:$E,0)),""))</f>
        <v/>
      </c>
      <c r="AD9445">
        <f>IF($B9445="","",IFERROR(INDEX('CCA Util %'!$G:$G,MATCH($B9445,'CCA Util %'!$E:$E,0)),""))</f>
        <v/>
      </c>
      <c r="AE9445">
        <f>IF(OR($B9445="",$U9445=""),"",$U9445&amp;" &amp; "&amp;IF(OR($AD9445="",$AD9445=0),"Util NA",$AD9445&amp;" Util"))</f>
        <v/>
      </c>
    </row>
    <row r="9446" ht="15.75" customHeight="1" s="42">
      <c r="A9446" s="41" t="n"/>
      <c r="G9446" s="38" t="n"/>
      <c r="H9446" s="38" t="n"/>
      <c r="I9446" s="38" t="n"/>
      <c r="J9446" s="38" t="n"/>
      <c r="K9446" s="38" t="n"/>
      <c r="L9446" s="38" t="n"/>
      <c r="N9446" s="36">
        <f>IF($B9446="","",IF($C9446="SUPERSTORE","Superstore","DH"))</f>
        <v/>
      </c>
      <c r="O9446" s="36">
        <f>IF($B9446="","",IFERROR(VLOOKUP($B9446,Mapping!$A:$C,2,0),"Not Mapped"))</f>
        <v/>
      </c>
      <c r="P9446" s="36">
        <f>IF($B9446="","",IFERROR(VLOOKUP($B9446,Mapping!$A:$C,3,0),"Not Mapped"))</f>
        <v/>
      </c>
      <c r="Q9446" s="36">
        <f>IF($B9446="","",IFERROR(VLOOKUP($O9446,Leaders!$A:$B,2,0),"Not Mapped"))</f>
        <v/>
      </c>
      <c r="R9446" s="36">
        <f>IF($B9446="","",IF(COUNTIF(Exclusions!$A:$A,$B9446)&gt;0,"Yes","No"))</f>
        <v/>
      </c>
      <c r="S9446" s="38">
        <f>IF($B9446="","",MIN(1,DAY($A9446)/IF($N9446="Superstore",Settings!$B$5,Settings!$B$4)))</f>
        <v/>
      </c>
      <c r="T9446" s="38">
        <f>IF(OR($B9446="",$G9446="",$S9446=0),"",$G9446/$S9446)</f>
        <v/>
      </c>
      <c r="U9446" s="36">
        <f>IF($T9446="","",IF($T9446&lt;Settings!$B$8,"Critical",IF($T9446&lt;Settings!$B$9,"Semi Critical","Non Critical")))</f>
        <v/>
      </c>
      <c r="V9446" s="28" t="n"/>
      <c r="Z9446">
        <f>IF($B9446="","",IFERROR(VLOOKUP($B9446,'Plan HC for CCA'!$A:$B,2,0),""))</f>
        <v/>
      </c>
      <c r="AA9446">
        <f>IF(OR($B9446="",$Z9446=""),"",IF(N($M9446)&lt;$Z9446,"Delta","No Delta"))</f>
        <v/>
      </c>
      <c r="AB9446">
        <f>IF(OR($B9446="",$Z9446=""),"",MAX(0,$Z9446-N($M9446)))</f>
        <v/>
      </c>
      <c r="AC9446" s="46">
        <f>IF($B9446="","",IFERROR(INDEX('CCA Util %'!$H:$H,MATCH($B9446,'CCA Util %'!$E:$E,0)),""))</f>
        <v/>
      </c>
      <c r="AD9446">
        <f>IF($B9446="","",IFERROR(INDEX('CCA Util %'!$G:$G,MATCH($B9446,'CCA Util %'!$E:$E,0)),""))</f>
        <v/>
      </c>
      <c r="AE9446">
        <f>IF(OR($B9446="",$U9446=""),"",$U9446&amp;" &amp; "&amp;IF(OR($AD9446="",$AD9446=0),"Util NA",$AD9446&amp;" Util"))</f>
        <v/>
      </c>
    </row>
    <row r="9447" ht="15.75" customHeight="1" s="42">
      <c r="A9447" s="41" t="n"/>
      <c r="G9447" s="38" t="n"/>
      <c r="H9447" s="38" t="n"/>
      <c r="I9447" s="38" t="n"/>
      <c r="J9447" s="38" t="n"/>
      <c r="K9447" s="38" t="n"/>
      <c r="L9447" s="38" t="n"/>
      <c r="N9447" s="36">
        <f>IF($B9447="","",IF($C9447="SUPERSTORE","Superstore","DH"))</f>
        <v/>
      </c>
      <c r="O9447" s="36">
        <f>IF($B9447="","",IFERROR(VLOOKUP($B9447,Mapping!$A:$C,2,0),"Not Mapped"))</f>
        <v/>
      </c>
      <c r="P9447" s="36">
        <f>IF($B9447="","",IFERROR(VLOOKUP($B9447,Mapping!$A:$C,3,0),"Not Mapped"))</f>
        <v/>
      </c>
      <c r="Q9447" s="36">
        <f>IF($B9447="","",IFERROR(VLOOKUP($O9447,Leaders!$A:$B,2,0),"Not Mapped"))</f>
        <v/>
      </c>
      <c r="R9447" s="36">
        <f>IF($B9447="","",IF(COUNTIF(Exclusions!$A:$A,$B9447)&gt;0,"Yes","No"))</f>
        <v/>
      </c>
      <c r="S9447" s="38">
        <f>IF($B9447="","",MIN(1,DAY($A9447)/IF($N9447="Superstore",Settings!$B$5,Settings!$B$4)))</f>
        <v/>
      </c>
      <c r="T9447" s="38">
        <f>IF(OR($B9447="",$G9447="",$S9447=0),"",$G9447/$S9447)</f>
        <v/>
      </c>
      <c r="U9447" s="36">
        <f>IF($T9447="","",IF($T9447&lt;Settings!$B$8,"Critical",IF($T9447&lt;Settings!$B$9,"Semi Critical","Non Critical")))</f>
        <v/>
      </c>
      <c r="V9447" s="28" t="n"/>
      <c r="Z9447">
        <f>IF($B9447="","",IFERROR(VLOOKUP($B9447,'Plan HC for CCA'!$A:$B,2,0),""))</f>
        <v/>
      </c>
      <c r="AA9447">
        <f>IF(OR($B9447="",$Z9447=""),"",IF(N($M9447)&lt;$Z9447,"Delta","No Delta"))</f>
        <v/>
      </c>
      <c r="AB9447">
        <f>IF(OR($B9447="",$Z9447=""),"",MAX(0,$Z9447-N($M9447)))</f>
        <v/>
      </c>
      <c r="AC9447" s="46">
        <f>IF($B9447="","",IFERROR(INDEX('CCA Util %'!$H:$H,MATCH($B9447,'CCA Util %'!$E:$E,0)),""))</f>
        <v/>
      </c>
      <c r="AD9447">
        <f>IF($B9447="","",IFERROR(INDEX('CCA Util %'!$G:$G,MATCH($B9447,'CCA Util %'!$E:$E,0)),""))</f>
        <v/>
      </c>
      <c r="AE9447">
        <f>IF(OR($B9447="",$U9447=""),"",$U9447&amp;" &amp; "&amp;IF(OR($AD9447="",$AD9447=0),"Util NA",$AD9447&amp;" Util"))</f>
        <v/>
      </c>
    </row>
    <row r="9448" ht="15.75" customHeight="1" s="42">
      <c r="A9448" s="41" t="n"/>
      <c r="G9448" s="38" t="n"/>
      <c r="H9448" s="38" t="n"/>
      <c r="I9448" s="38" t="n"/>
      <c r="J9448" s="38" t="n"/>
      <c r="K9448" s="38" t="n"/>
      <c r="L9448" s="38" t="n"/>
      <c r="N9448" s="36">
        <f>IF($B9448="","",IF($C9448="SUPERSTORE","Superstore","DH"))</f>
        <v/>
      </c>
      <c r="O9448" s="36">
        <f>IF($B9448="","",IFERROR(VLOOKUP($B9448,Mapping!$A:$C,2,0),"Not Mapped"))</f>
        <v/>
      </c>
      <c r="P9448" s="36">
        <f>IF($B9448="","",IFERROR(VLOOKUP($B9448,Mapping!$A:$C,3,0),"Not Mapped"))</f>
        <v/>
      </c>
      <c r="Q9448" s="36">
        <f>IF($B9448="","",IFERROR(VLOOKUP($O9448,Leaders!$A:$B,2,0),"Not Mapped"))</f>
        <v/>
      </c>
      <c r="R9448" s="36">
        <f>IF($B9448="","",IF(COUNTIF(Exclusions!$A:$A,$B9448)&gt;0,"Yes","No"))</f>
        <v/>
      </c>
      <c r="S9448" s="38">
        <f>IF($B9448="","",MIN(1,DAY($A9448)/IF($N9448="Superstore",Settings!$B$5,Settings!$B$4)))</f>
        <v/>
      </c>
      <c r="T9448" s="38">
        <f>IF(OR($B9448="",$G9448="",$S9448=0),"",$G9448/$S9448)</f>
        <v/>
      </c>
      <c r="U9448" s="36">
        <f>IF($T9448="","",IF($T9448&lt;Settings!$B$8,"Critical",IF($T9448&lt;Settings!$B$9,"Semi Critical","Non Critical")))</f>
        <v/>
      </c>
      <c r="V9448" s="28" t="n"/>
      <c r="Z9448">
        <f>IF($B9448="","",IFERROR(VLOOKUP($B9448,'Plan HC for CCA'!$A:$B,2,0),""))</f>
        <v/>
      </c>
      <c r="AA9448">
        <f>IF(OR($B9448="",$Z9448=""),"",IF(N($M9448)&lt;$Z9448,"Delta","No Delta"))</f>
        <v/>
      </c>
      <c r="AB9448">
        <f>IF(OR($B9448="",$Z9448=""),"",MAX(0,$Z9448-N($M9448)))</f>
        <v/>
      </c>
      <c r="AC9448" s="46">
        <f>IF($B9448="","",IFERROR(INDEX('CCA Util %'!$H:$H,MATCH($B9448,'CCA Util %'!$E:$E,0)),""))</f>
        <v/>
      </c>
      <c r="AD9448">
        <f>IF($B9448="","",IFERROR(INDEX('CCA Util %'!$G:$G,MATCH($B9448,'CCA Util %'!$E:$E,0)),""))</f>
        <v/>
      </c>
      <c r="AE9448">
        <f>IF(OR($B9448="",$U9448=""),"",$U9448&amp;" &amp; "&amp;IF(OR($AD9448="",$AD9448=0),"Util NA",$AD9448&amp;" Util"))</f>
        <v/>
      </c>
    </row>
    <row r="9449" ht="15.75" customHeight="1" s="42">
      <c r="A9449" s="41" t="n"/>
      <c r="G9449" s="38" t="n"/>
      <c r="H9449" s="38" t="n"/>
      <c r="I9449" s="38" t="n"/>
      <c r="J9449" s="38" t="n"/>
      <c r="K9449" s="38" t="n"/>
      <c r="L9449" s="38" t="n"/>
      <c r="N9449" s="36">
        <f>IF($B9449="","",IF($C9449="SUPERSTORE","Superstore","DH"))</f>
        <v/>
      </c>
      <c r="O9449" s="36">
        <f>IF($B9449="","",IFERROR(VLOOKUP($B9449,Mapping!$A:$C,2,0),"Not Mapped"))</f>
        <v/>
      </c>
      <c r="P9449" s="36">
        <f>IF($B9449="","",IFERROR(VLOOKUP($B9449,Mapping!$A:$C,3,0),"Not Mapped"))</f>
        <v/>
      </c>
      <c r="Q9449" s="36">
        <f>IF($B9449="","",IFERROR(VLOOKUP($O9449,Leaders!$A:$B,2,0),"Not Mapped"))</f>
        <v/>
      </c>
      <c r="R9449" s="36">
        <f>IF($B9449="","",IF(COUNTIF(Exclusions!$A:$A,$B9449)&gt;0,"Yes","No"))</f>
        <v/>
      </c>
      <c r="S9449" s="38">
        <f>IF($B9449="","",MIN(1,DAY($A9449)/IF($N9449="Superstore",Settings!$B$5,Settings!$B$4)))</f>
        <v/>
      </c>
      <c r="T9449" s="38">
        <f>IF(OR($B9449="",$G9449="",$S9449=0),"",$G9449/$S9449)</f>
        <v/>
      </c>
      <c r="U9449" s="36">
        <f>IF($T9449="","",IF($T9449&lt;Settings!$B$8,"Critical",IF($T9449&lt;Settings!$B$9,"Semi Critical","Non Critical")))</f>
        <v/>
      </c>
      <c r="V9449" s="28" t="n"/>
      <c r="Z9449">
        <f>IF($B9449="","",IFERROR(VLOOKUP($B9449,'Plan HC for CCA'!$A:$B,2,0),""))</f>
        <v/>
      </c>
      <c r="AA9449">
        <f>IF(OR($B9449="",$Z9449=""),"",IF(N($M9449)&lt;$Z9449,"Delta","No Delta"))</f>
        <v/>
      </c>
      <c r="AB9449">
        <f>IF(OR($B9449="",$Z9449=""),"",MAX(0,$Z9449-N($M9449)))</f>
        <v/>
      </c>
      <c r="AC9449" s="46">
        <f>IF($B9449="","",IFERROR(INDEX('CCA Util %'!$H:$H,MATCH($B9449,'CCA Util %'!$E:$E,0)),""))</f>
        <v/>
      </c>
      <c r="AD9449">
        <f>IF($B9449="","",IFERROR(INDEX('CCA Util %'!$G:$G,MATCH($B9449,'CCA Util %'!$E:$E,0)),""))</f>
        <v/>
      </c>
      <c r="AE9449">
        <f>IF(OR($B9449="",$U9449=""),"",$U9449&amp;" &amp; "&amp;IF(OR($AD9449="",$AD9449=0),"Util NA",$AD9449&amp;" Util"))</f>
        <v/>
      </c>
    </row>
    <row r="9450" ht="15.75" customHeight="1" s="42">
      <c r="A9450" s="41" t="n"/>
      <c r="G9450" s="38" t="n"/>
      <c r="H9450" s="38" t="n"/>
      <c r="I9450" s="38" t="n"/>
      <c r="J9450" s="38" t="n"/>
      <c r="K9450" s="38" t="n"/>
      <c r="L9450" s="38" t="n"/>
      <c r="N9450" s="36">
        <f>IF($B9450="","",IF($C9450="SUPERSTORE","Superstore","DH"))</f>
        <v/>
      </c>
      <c r="O9450" s="36">
        <f>IF($B9450="","",IFERROR(VLOOKUP($B9450,Mapping!$A:$C,2,0),"Not Mapped"))</f>
        <v/>
      </c>
      <c r="P9450" s="36">
        <f>IF($B9450="","",IFERROR(VLOOKUP($B9450,Mapping!$A:$C,3,0),"Not Mapped"))</f>
        <v/>
      </c>
      <c r="Q9450" s="36">
        <f>IF($B9450="","",IFERROR(VLOOKUP($O9450,Leaders!$A:$B,2,0),"Not Mapped"))</f>
        <v/>
      </c>
      <c r="R9450" s="36">
        <f>IF($B9450="","",IF(COUNTIF(Exclusions!$A:$A,$B9450)&gt;0,"Yes","No"))</f>
        <v/>
      </c>
      <c r="S9450" s="38">
        <f>IF($B9450="","",MIN(1,DAY($A9450)/IF($N9450="Superstore",Settings!$B$5,Settings!$B$4)))</f>
        <v/>
      </c>
      <c r="T9450" s="38">
        <f>IF(OR($B9450="",$G9450="",$S9450=0),"",$G9450/$S9450)</f>
        <v/>
      </c>
      <c r="U9450" s="36">
        <f>IF($T9450="","",IF($T9450&lt;Settings!$B$8,"Critical",IF($T9450&lt;Settings!$B$9,"Semi Critical","Non Critical")))</f>
        <v/>
      </c>
      <c r="V9450" s="28" t="n"/>
      <c r="Z9450">
        <f>IF($B9450="","",IFERROR(VLOOKUP($B9450,'Plan HC for CCA'!$A:$B,2,0),""))</f>
        <v/>
      </c>
      <c r="AA9450">
        <f>IF(OR($B9450="",$Z9450=""),"",IF(N($M9450)&lt;$Z9450,"Delta","No Delta"))</f>
        <v/>
      </c>
      <c r="AB9450">
        <f>IF(OR($B9450="",$Z9450=""),"",MAX(0,$Z9450-N($M9450)))</f>
        <v/>
      </c>
      <c r="AC9450" s="46">
        <f>IF($B9450="","",IFERROR(INDEX('CCA Util %'!$H:$H,MATCH($B9450,'CCA Util %'!$E:$E,0)),""))</f>
        <v/>
      </c>
      <c r="AD9450">
        <f>IF($B9450="","",IFERROR(INDEX('CCA Util %'!$G:$G,MATCH($B9450,'CCA Util %'!$E:$E,0)),""))</f>
        <v/>
      </c>
      <c r="AE9450">
        <f>IF(OR($B9450="",$U9450=""),"",$U9450&amp;" &amp; "&amp;IF(OR($AD9450="",$AD9450=0),"Util NA",$AD9450&amp;" Util"))</f>
        <v/>
      </c>
    </row>
    <row r="9451" ht="15.75" customHeight="1" s="42">
      <c r="A9451" s="41" t="n"/>
      <c r="G9451" s="38" t="n"/>
      <c r="H9451" s="38" t="n"/>
      <c r="I9451" s="38" t="n"/>
      <c r="J9451" s="38" t="n"/>
      <c r="K9451" s="38" t="n"/>
      <c r="L9451" s="38" t="n"/>
      <c r="N9451" s="36">
        <f>IF($B9451="","",IF($C9451="SUPERSTORE","Superstore","DH"))</f>
        <v/>
      </c>
      <c r="O9451" s="36">
        <f>IF($B9451="","",IFERROR(VLOOKUP($B9451,Mapping!$A:$C,2,0),"Not Mapped"))</f>
        <v/>
      </c>
      <c r="P9451" s="36">
        <f>IF($B9451="","",IFERROR(VLOOKUP($B9451,Mapping!$A:$C,3,0),"Not Mapped"))</f>
        <v/>
      </c>
      <c r="Q9451" s="36">
        <f>IF($B9451="","",IFERROR(VLOOKUP($O9451,Leaders!$A:$B,2,0),"Not Mapped"))</f>
        <v/>
      </c>
      <c r="R9451" s="36">
        <f>IF($B9451="","",IF(COUNTIF(Exclusions!$A:$A,$B9451)&gt;0,"Yes","No"))</f>
        <v/>
      </c>
      <c r="S9451" s="38">
        <f>IF($B9451="","",MIN(1,DAY($A9451)/IF($N9451="Superstore",Settings!$B$5,Settings!$B$4)))</f>
        <v/>
      </c>
      <c r="T9451" s="38">
        <f>IF(OR($B9451="",$G9451="",$S9451=0),"",$G9451/$S9451)</f>
        <v/>
      </c>
      <c r="U9451" s="36">
        <f>IF($T9451="","",IF($T9451&lt;Settings!$B$8,"Critical",IF($T9451&lt;Settings!$B$9,"Semi Critical","Non Critical")))</f>
        <v/>
      </c>
      <c r="V9451" s="28" t="n"/>
      <c r="Z9451">
        <f>IF($B9451="","",IFERROR(VLOOKUP($B9451,'Plan HC for CCA'!$A:$B,2,0),""))</f>
        <v/>
      </c>
      <c r="AA9451">
        <f>IF(OR($B9451="",$Z9451=""),"",IF(N($M9451)&lt;$Z9451,"Delta","No Delta"))</f>
        <v/>
      </c>
      <c r="AB9451">
        <f>IF(OR($B9451="",$Z9451=""),"",MAX(0,$Z9451-N($M9451)))</f>
        <v/>
      </c>
      <c r="AC9451" s="46">
        <f>IF($B9451="","",IFERROR(INDEX('CCA Util %'!$H:$H,MATCH($B9451,'CCA Util %'!$E:$E,0)),""))</f>
        <v/>
      </c>
      <c r="AD9451">
        <f>IF($B9451="","",IFERROR(INDEX('CCA Util %'!$G:$G,MATCH($B9451,'CCA Util %'!$E:$E,0)),""))</f>
        <v/>
      </c>
      <c r="AE9451">
        <f>IF(OR($B9451="",$U9451=""),"",$U9451&amp;" &amp; "&amp;IF(OR($AD9451="",$AD9451=0),"Util NA",$AD9451&amp;" Util"))</f>
        <v/>
      </c>
    </row>
    <row r="9452" ht="15.75" customHeight="1" s="42">
      <c r="A9452" s="41" t="n"/>
      <c r="G9452" s="38" t="n"/>
      <c r="H9452" s="38" t="n"/>
      <c r="I9452" s="38" t="n"/>
      <c r="J9452" s="38" t="n"/>
      <c r="K9452" s="38" t="n"/>
      <c r="L9452" s="38" t="n"/>
      <c r="N9452" s="36">
        <f>IF($B9452="","",IF($C9452="SUPERSTORE","Superstore","DH"))</f>
        <v/>
      </c>
      <c r="O9452" s="36">
        <f>IF($B9452="","",IFERROR(VLOOKUP($B9452,Mapping!$A:$C,2,0),"Not Mapped"))</f>
        <v/>
      </c>
      <c r="P9452" s="36">
        <f>IF($B9452="","",IFERROR(VLOOKUP($B9452,Mapping!$A:$C,3,0),"Not Mapped"))</f>
        <v/>
      </c>
      <c r="Q9452" s="36">
        <f>IF($B9452="","",IFERROR(VLOOKUP($O9452,Leaders!$A:$B,2,0),"Not Mapped"))</f>
        <v/>
      </c>
      <c r="R9452" s="36">
        <f>IF($B9452="","",IF(COUNTIF(Exclusions!$A:$A,$B9452)&gt;0,"Yes","No"))</f>
        <v/>
      </c>
      <c r="S9452" s="38">
        <f>IF($B9452="","",MIN(1,DAY($A9452)/IF($N9452="Superstore",Settings!$B$5,Settings!$B$4)))</f>
        <v/>
      </c>
      <c r="T9452" s="38">
        <f>IF(OR($B9452="",$G9452="",$S9452=0),"",$G9452/$S9452)</f>
        <v/>
      </c>
      <c r="U9452" s="36">
        <f>IF($T9452="","",IF($T9452&lt;Settings!$B$8,"Critical",IF($T9452&lt;Settings!$B$9,"Semi Critical","Non Critical")))</f>
        <v/>
      </c>
      <c r="V9452" s="28" t="n"/>
      <c r="Z9452">
        <f>IF($B9452="","",IFERROR(VLOOKUP($B9452,'Plan HC for CCA'!$A:$B,2,0),""))</f>
        <v/>
      </c>
      <c r="AA9452">
        <f>IF(OR($B9452="",$Z9452=""),"",IF(N($M9452)&lt;$Z9452,"Delta","No Delta"))</f>
        <v/>
      </c>
      <c r="AB9452">
        <f>IF(OR($B9452="",$Z9452=""),"",MAX(0,$Z9452-N($M9452)))</f>
        <v/>
      </c>
      <c r="AC9452" s="46">
        <f>IF($B9452="","",IFERROR(INDEX('CCA Util %'!$H:$H,MATCH($B9452,'CCA Util %'!$E:$E,0)),""))</f>
        <v/>
      </c>
      <c r="AD9452">
        <f>IF($B9452="","",IFERROR(INDEX('CCA Util %'!$G:$G,MATCH($B9452,'CCA Util %'!$E:$E,0)),""))</f>
        <v/>
      </c>
      <c r="AE9452">
        <f>IF(OR($B9452="",$U9452=""),"",$U9452&amp;" &amp; "&amp;IF(OR($AD9452="",$AD9452=0),"Util NA",$AD9452&amp;" Util"))</f>
        <v/>
      </c>
    </row>
    <row r="9453" ht="15.75" customHeight="1" s="42">
      <c r="A9453" s="41" t="n"/>
      <c r="G9453" s="38" t="n"/>
      <c r="H9453" s="38" t="n"/>
      <c r="I9453" s="38" t="n"/>
      <c r="J9453" s="38" t="n"/>
      <c r="K9453" s="38" t="n"/>
      <c r="L9453" s="38" t="n"/>
      <c r="N9453" s="36">
        <f>IF($B9453="","",IF($C9453="SUPERSTORE","Superstore","DH"))</f>
        <v/>
      </c>
      <c r="O9453" s="36">
        <f>IF($B9453="","",IFERROR(VLOOKUP($B9453,Mapping!$A:$C,2,0),"Not Mapped"))</f>
        <v/>
      </c>
      <c r="P9453" s="36">
        <f>IF($B9453="","",IFERROR(VLOOKUP($B9453,Mapping!$A:$C,3,0),"Not Mapped"))</f>
        <v/>
      </c>
      <c r="Q9453" s="36">
        <f>IF($B9453="","",IFERROR(VLOOKUP($O9453,Leaders!$A:$B,2,0),"Not Mapped"))</f>
        <v/>
      </c>
      <c r="R9453" s="36">
        <f>IF($B9453="","",IF(COUNTIF(Exclusions!$A:$A,$B9453)&gt;0,"Yes","No"))</f>
        <v/>
      </c>
      <c r="S9453" s="38">
        <f>IF($B9453="","",MIN(1,DAY($A9453)/IF($N9453="Superstore",Settings!$B$5,Settings!$B$4)))</f>
        <v/>
      </c>
      <c r="T9453" s="38">
        <f>IF(OR($B9453="",$G9453="",$S9453=0),"",$G9453/$S9453)</f>
        <v/>
      </c>
      <c r="U9453" s="36">
        <f>IF($T9453="","",IF($T9453&lt;Settings!$B$8,"Critical",IF($T9453&lt;Settings!$B$9,"Semi Critical","Non Critical")))</f>
        <v/>
      </c>
      <c r="V9453" s="28" t="n"/>
      <c r="Z9453">
        <f>IF($B9453="","",IFERROR(VLOOKUP($B9453,'Plan HC for CCA'!$A:$B,2,0),""))</f>
        <v/>
      </c>
      <c r="AA9453">
        <f>IF(OR($B9453="",$Z9453=""),"",IF(N($M9453)&lt;$Z9453,"Delta","No Delta"))</f>
        <v/>
      </c>
      <c r="AB9453">
        <f>IF(OR($B9453="",$Z9453=""),"",MAX(0,$Z9453-N($M9453)))</f>
        <v/>
      </c>
      <c r="AC9453" s="46">
        <f>IF($B9453="","",IFERROR(INDEX('CCA Util %'!$H:$H,MATCH($B9453,'CCA Util %'!$E:$E,0)),""))</f>
        <v/>
      </c>
      <c r="AD9453">
        <f>IF($B9453="","",IFERROR(INDEX('CCA Util %'!$G:$G,MATCH($B9453,'CCA Util %'!$E:$E,0)),""))</f>
        <v/>
      </c>
      <c r="AE9453">
        <f>IF(OR($B9453="",$U9453=""),"",$U9453&amp;" &amp; "&amp;IF(OR($AD9453="",$AD9453=0),"Util NA",$AD9453&amp;" Util"))</f>
        <v/>
      </c>
    </row>
    <row r="9454" ht="15.75" customHeight="1" s="42">
      <c r="A9454" s="41" t="n"/>
      <c r="G9454" s="38" t="n"/>
      <c r="H9454" s="38" t="n"/>
      <c r="I9454" s="38" t="n"/>
      <c r="J9454" s="38" t="n"/>
      <c r="K9454" s="38" t="n"/>
      <c r="L9454" s="38" t="n"/>
      <c r="N9454" s="36">
        <f>IF($B9454="","",IF($C9454="SUPERSTORE","Superstore","DH"))</f>
        <v/>
      </c>
      <c r="O9454" s="36">
        <f>IF($B9454="","",IFERROR(VLOOKUP($B9454,Mapping!$A:$C,2,0),"Not Mapped"))</f>
        <v/>
      </c>
      <c r="P9454" s="36">
        <f>IF($B9454="","",IFERROR(VLOOKUP($B9454,Mapping!$A:$C,3,0),"Not Mapped"))</f>
        <v/>
      </c>
      <c r="Q9454" s="36">
        <f>IF($B9454="","",IFERROR(VLOOKUP($O9454,Leaders!$A:$B,2,0),"Not Mapped"))</f>
        <v/>
      </c>
      <c r="R9454" s="36">
        <f>IF($B9454="","",IF(COUNTIF(Exclusions!$A:$A,$B9454)&gt;0,"Yes","No"))</f>
        <v/>
      </c>
      <c r="S9454" s="38">
        <f>IF($B9454="","",MIN(1,DAY($A9454)/IF($N9454="Superstore",Settings!$B$5,Settings!$B$4)))</f>
        <v/>
      </c>
      <c r="T9454" s="38">
        <f>IF(OR($B9454="",$G9454="",$S9454=0),"",$G9454/$S9454)</f>
        <v/>
      </c>
      <c r="U9454" s="36">
        <f>IF($T9454="","",IF($T9454&lt;Settings!$B$8,"Critical",IF($T9454&lt;Settings!$B$9,"Semi Critical","Non Critical")))</f>
        <v/>
      </c>
      <c r="V9454" s="28" t="n"/>
      <c r="Z9454">
        <f>IF($B9454="","",IFERROR(VLOOKUP($B9454,'Plan HC for CCA'!$A:$B,2,0),""))</f>
        <v/>
      </c>
      <c r="AA9454">
        <f>IF(OR($B9454="",$Z9454=""),"",IF(N($M9454)&lt;$Z9454,"Delta","No Delta"))</f>
        <v/>
      </c>
      <c r="AB9454">
        <f>IF(OR($B9454="",$Z9454=""),"",MAX(0,$Z9454-N($M9454)))</f>
        <v/>
      </c>
      <c r="AC9454" s="46">
        <f>IF($B9454="","",IFERROR(INDEX('CCA Util %'!$H:$H,MATCH($B9454,'CCA Util %'!$E:$E,0)),""))</f>
        <v/>
      </c>
      <c r="AD9454">
        <f>IF($B9454="","",IFERROR(INDEX('CCA Util %'!$G:$G,MATCH($B9454,'CCA Util %'!$E:$E,0)),""))</f>
        <v/>
      </c>
      <c r="AE9454">
        <f>IF(OR($B9454="",$U9454=""),"",$U9454&amp;" &amp; "&amp;IF(OR($AD9454="",$AD9454=0),"Util NA",$AD9454&amp;" Util"))</f>
        <v/>
      </c>
    </row>
    <row r="9455" ht="15.75" customHeight="1" s="42">
      <c r="A9455" s="41" t="n"/>
      <c r="G9455" s="38" t="n"/>
      <c r="H9455" s="38" t="n"/>
      <c r="I9455" s="38" t="n"/>
      <c r="J9455" s="38" t="n"/>
      <c r="K9455" s="38" t="n"/>
      <c r="L9455" s="38" t="n"/>
      <c r="N9455" s="36">
        <f>IF($B9455="","",IF($C9455="SUPERSTORE","Superstore","DH"))</f>
        <v/>
      </c>
      <c r="O9455" s="36">
        <f>IF($B9455="","",IFERROR(VLOOKUP($B9455,Mapping!$A:$C,2,0),"Not Mapped"))</f>
        <v/>
      </c>
      <c r="P9455" s="36">
        <f>IF($B9455="","",IFERROR(VLOOKUP($B9455,Mapping!$A:$C,3,0),"Not Mapped"))</f>
        <v/>
      </c>
      <c r="Q9455" s="36">
        <f>IF($B9455="","",IFERROR(VLOOKUP($O9455,Leaders!$A:$B,2,0),"Not Mapped"))</f>
        <v/>
      </c>
      <c r="R9455" s="36">
        <f>IF($B9455="","",IF(COUNTIF(Exclusions!$A:$A,$B9455)&gt;0,"Yes","No"))</f>
        <v/>
      </c>
      <c r="S9455" s="38">
        <f>IF($B9455="","",MIN(1,DAY($A9455)/IF($N9455="Superstore",Settings!$B$5,Settings!$B$4)))</f>
        <v/>
      </c>
      <c r="T9455" s="38">
        <f>IF(OR($B9455="",$G9455="",$S9455=0),"",$G9455/$S9455)</f>
        <v/>
      </c>
      <c r="U9455" s="36">
        <f>IF($T9455="","",IF($T9455&lt;Settings!$B$8,"Critical",IF($T9455&lt;Settings!$B$9,"Semi Critical","Non Critical")))</f>
        <v/>
      </c>
      <c r="V9455" s="28" t="n"/>
      <c r="Z9455">
        <f>IF($B9455="","",IFERROR(VLOOKUP($B9455,'Plan HC for CCA'!$A:$B,2,0),""))</f>
        <v/>
      </c>
      <c r="AA9455">
        <f>IF(OR($B9455="",$Z9455=""),"",IF(N($M9455)&lt;$Z9455,"Delta","No Delta"))</f>
        <v/>
      </c>
      <c r="AB9455">
        <f>IF(OR($B9455="",$Z9455=""),"",MAX(0,$Z9455-N($M9455)))</f>
        <v/>
      </c>
      <c r="AC9455" s="46">
        <f>IF($B9455="","",IFERROR(INDEX('CCA Util %'!$H:$H,MATCH($B9455,'CCA Util %'!$E:$E,0)),""))</f>
        <v/>
      </c>
      <c r="AD9455">
        <f>IF($B9455="","",IFERROR(INDEX('CCA Util %'!$G:$G,MATCH($B9455,'CCA Util %'!$E:$E,0)),""))</f>
        <v/>
      </c>
      <c r="AE9455">
        <f>IF(OR($B9455="",$U9455=""),"",$U9455&amp;" &amp; "&amp;IF(OR($AD9455="",$AD9455=0),"Util NA",$AD9455&amp;" Util"))</f>
        <v/>
      </c>
    </row>
    <row r="9456" ht="15.75" customHeight="1" s="42">
      <c r="A9456" s="41" t="n"/>
      <c r="G9456" s="38" t="n"/>
      <c r="H9456" s="38" t="n"/>
      <c r="I9456" s="38" t="n"/>
      <c r="J9456" s="38" t="n"/>
      <c r="K9456" s="38" t="n"/>
      <c r="L9456" s="38" t="n"/>
      <c r="N9456" s="36">
        <f>IF($B9456="","",IF($C9456="SUPERSTORE","Superstore","DH"))</f>
        <v/>
      </c>
      <c r="O9456" s="36">
        <f>IF($B9456="","",IFERROR(VLOOKUP($B9456,Mapping!$A:$C,2,0),"Not Mapped"))</f>
        <v/>
      </c>
      <c r="P9456" s="36">
        <f>IF($B9456="","",IFERROR(VLOOKUP($B9456,Mapping!$A:$C,3,0),"Not Mapped"))</f>
        <v/>
      </c>
      <c r="Q9456" s="36">
        <f>IF($B9456="","",IFERROR(VLOOKUP($O9456,Leaders!$A:$B,2,0),"Not Mapped"))</f>
        <v/>
      </c>
      <c r="R9456" s="36">
        <f>IF($B9456="","",IF(COUNTIF(Exclusions!$A:$A,$B9456)&gt;0,"Yes","No"))</f>
        <v/>
      </c>
      <c r="S9456" s="38">
        <f>IF($B9456="","",MIN(1,DAY($A9456)/IF($N9456="Superstore",Settings!$B$5,Settings!$B$4)))</f>
        <v/>
      </c>
      <c r="T9456" s="38">
        <f>IF(OR($B9456="",$G9456="",$S9456=0),"",$G9456/$S9456)</f>
        <v/>
      </c>
      <c r="U9456" s="36">
        <f>IF($T9456="","",IF($T9456&lt;Settings!$B$8,"Critical",IF($T9456&lt;Settings!$B$9,"Semi Critical","Non Critical")))</f>
        <v/>
      </c>
      <c r="V9456" s="28" t="n"/>
      <c r="Z9456">
        <f>IF($B9456="","",IFERROR(VLOOKUP($B9456,'Plan HC for CCA'!$A:$B,2,0),""))</f>
        <v/>
      </c>
      <c r="AA9456">
        <f>IF(OR($B9456="",$Z9456=""),"",IF(N($M9456)&lt;$Z9456,"Delta","No Delta"))</f>
        <v/>
      </c>
      <c r="AB9456">
        <f>IF(OR($B9456="",$Z9456=""),"",MAX(0,$Z9456-N($M9456)))</f>
        <v/>
      </c>
      <c r="AC9456" s="46">
        <f>IF($B9456="","",IFERROR(INDEX('CCA Util %'!$H:$H,MATCH($B9456,'CCA Util %'!$E:$E,0)),""))</f>
        <v/>
      </c>
      <c r="AD9456">
        <f>IF($B9456="","",IFERROR(INDEX('CCA Util %'!$G:$G,MATCH($B9456,'CCA Util %'!$E:$E,0)),""))</f>
        <v/>
      </c>
      <c r="AE9456">
        <f>IF(OR($B9456="",$U9456=""),"",$U9456&amp;" &amp; "&amp;IF(OR($AD9456="",$AD9456=0),"Util NA",$AD9456&amp;" Util"))</f>
        <v/>
      </c>
    </row>
    <row r="9457" ht="15.75" customHeight="1" s="42">
      <c r="A9457" s="41" t="n"/>
      <c r="G9457" s="38" t="n"/>
      <c r="H9457" s="38" t="n"/>
      <c r="I9457" s="38" t="n"/>
      <c r="J9457" s="38" t="n"/>
      <c r="K9457" s="38" t="n"/>
      <c r="L9457" s="38" t="n"/>
      <c r="N9457" s="36">
        <f>IF($B9457="","",IF($C9457="SUPERSTORE","Superstore","DH"))</f>
        <v/>
      </c>
      <c r="O9457" s="36">
        <f>IF($B9457="","",IFERROR(VLOOKUP($B9457,Mapping!$A:$C,2,0),"Not Mapped"))</f>
        <v/>
      </c>
      <c r="P9457" s="36">
        <f>IF($B9457="","",IFERROR(VLOOKUP($B9457,Mapping!$A:$C,3,0),"Not Mapped"))</f>
        <v/>
      </c>
      <c r="Q9457" s="36">
        <f>IF($B9457="","",IFERROR(VLOOKUP($O9457,Leaders!$A:$B,2,0),"Not Mapped"))</f>
        <v/>
      </c>
      <c r="R9457" s="36">
        <f>IF($B9457="","",IF(COUNTIF(Exclusions!$A:$A,$B9457)&gt;0,"Yes","No"))</f>
        <v/>
      </c>
      <c r="S9457" s="38">
        <f>IF($B9457="","",MIN(1,DAY($A9457)/IF($N9457="Superstore",Settings!$B$5,Settings!$B$4)))</f>
        <v/>
      </c>
      <c r="T9457" s="38">
        <f>IF(OR($B9457="",$G9457="",$S9457=0),"",$G9457/$S9457)</f>
        <v/>
      </c>
      <c r="U9457" s="36">
        <f>IF($T9457="","",IF($T9457&lt;Settings!$B$8,"Critical",IF($T9457&lt;Settings!$B$9,"Semi Critical","Non Critical")))</f>
        <v/>
      </c>
      <c r="V9457" s="28" t="n"/>
      <c r="Z9457">
        <f>IF($B9457="","",IFERROR(VLOOKUP($B9457,'Plan HC for CCA'!$A:$B,2,0),""))</f>
        <v/>
      </c>
      <c r="AA9457">
        <f>IF(OR($B9457="",$Z9457=""),"",IF(N($M9457)&lt;$Z9457,"Delta","No Delta"))</f>
        <v/>
      </c>
      <c r="AB9457">
        <f>IF(OR($B9457="",$Z9457=""),"",MAX(0,$Z9457-N($M9457)))</f>
        <v/>
      </c>
      <c r="AC9457" s="46">
        <f>IF($B9457="","",IFERROR(INDEX('CCA Util %'!$H:$H,MATCH($B9457,'CCA Util %'!$E:$E,0)),""))</f>
        <v/>
      </c>
      <c r="AD9457">
        <f>IF($B9457="","",IFERROR(INDEX('CCA Util %'!$G:$G,MATCH($B9457,'CCA Util %'!$E:$E,0)),""))</f>
        <v/>
      </c>
      <c r="AE9457">
        <f>IF(OR($B9457="",$U9457=""),"",$U9457&amp;" &amp; "&amp;IF(OR($AD9457="",$AD9457=0),"Util NA",$AD9457&amp;" Util"))</f>
        <v/>
      </c>
    </row>
    <row r="9458" ht="15.75" customHeight="1" s="42">
      <c r="A9458" s="41" t="n"/>
      <c r="G9458" s="38" t="n"/>
      <c r="H9458" s="38" t="n"/>
      <c r="I9458" s="38" t="n"/>
      <c r="J9458" s="38" t="n"/>
      <c r="K9458" s="38" t="n"/>
      <c r="L9458" s="38" t="n"/>
      <c r="N9458" s="36">
        <f>IF($B9458="","",IF($C9458="SUPERSTORE","Superstore","DH"))</f>
        <v/>
      </c>
      <c r="O9458" s="36">
        <f>IF($B9458="","",IFERROR(VLOOKUP($B9458,Mapping!$A:$C,2,0),"Not Mapped"))</f>
        <v/>
      </c>
      <c r="P9458" s="36">
        <f>IF($B9458="","",IFERROR(VLOOKUP($B9458,Mapping!$A:$C,3,0),"Not Mapped"))</f>
        <v/>
      </c>
      <c r="Q9458" s="36">
        <f>IF($B9458="","",IFERROR(VLOOKUP($O9458,Leaders!$A:$B,2,0),"Not Mapped"))</f>
        <v/>
      </c>
      <c r="R9458" s="36">
        <f>IF($B9458="","",IF(COUNTIF(Exclusions!$A:$A,$B9458)&gt;0,"Yes","No"))</f>
        <v/>
      </c>
      <c r="S9458" s="38">
        <f>IF($B9458="","",MIN(1,DAY($A9458)/IF($N9458="Superstore",Settings!$B$5,Settings!$B$4)))</f>
        <v/>
      </c>
      <c r="T9458" s="38">
        <f>IF(OR($B9458="",$G9458="",$S9458=0),"",$G9458/$S9458)</f>
        <v/>
      </c>
      <c r="U9458" s="36">
        <f>IF($T9458="","",IF($T9458&lt;Settings!$B$8,"Critical",IF($T9458&lt;Settings!$B$9,"Semi Critical","Non Critical")))</f>
        <v/>
      </c>
      <c r="V9458" s="28" t="n"/>
      <c r="Z9458">
        <f>IF($B9458="","",IFERROR(VLOOKUP($B9458,'Plan HC for CCA'!$A:$B,2,0),""))</f>
        <v/>
      </c>
      <c r="AA9458">
        <f>IF(OR($B9458="",$Z9458=""),"",IF(N($M9458)&lt;$Z9458,"Delta","No Delta"))</f>
        <v/>
      </c>
      <c r="AB9458">
        <f>IF(OR($B9458="",$Z9458=""),"",MAX(0,$Z9458-N($M9458)))</f>
        <v/>
      </c>
      <c r="AC9458" s="46">
        <f>IF($B9458="","",IFERROR(INDEX('CCA Util %'!$H:$H,MATCH($B9458,'CCA Util %'!$E:$E,0)),""))</f>
        <v/>
      </c>
      <c r="AD9458">
        <f>IF($B9458="","",IFERROR(INDEX('CCA Util %'!$G:$G,MATCH($B9458,'CCA Util %'!$E:$E,0)),""))</f>
        <v/>
      </c>
      <c r="AE9458">
        <f>IF(OR($B9458="",$U9458=""),"",$U9458&amp;" &amp; "&amp;IF(OR($AD9458="",$AD9458=0),"Util NA",$AD9458&amp;" Util"))</f>
        <v/>
      </c>
    </row>
    <row r="9459" ht="15.75" customHeight="1" s="42">
      <c r="A9459" s="41" t="n"/>
      <c r="G9459" s="38" t="n"/>
      <c r="H9459" s="38" t="n"/>
      <c r="I9459" s="38" t="n"/>
      <c r="J9459" s="38" t="n"/>
      <c r="K9459" s="38" t="n"/>
      <c r="L9459" s="38" t="n"/>
      <c r="N9459" s="36">
        <f>IF($B9459="","",IF($C9459="SUPERSTORE","Superstore","DH"))</f>
        <v/>
      </c>
      <c r="O9459" s="36">
        <f>IF($B9459="","",IFERROR(VLOOKUP($B9459,Mapping!$A:$C,2,0),"Not Mapped"))</f>
        <v/>
      </c>
      <c r="P9459" s="36">
        <f>IF($B9459="","",IFERROR(VLOOKUP($B9459,Mapping!$A:$C,3,0),"Not Mapped"))</f>
        <v/>
      </c>
      <c r="Q9459" s="36">
        <f>IF($B9459="","",IFERROR(VLOOKUP($O9459,Leaders!$A:$B,2,0),"Not Mapped"))</f>
        <v/>
      </c>
      <c r="R9459" s="36">
        <f>IF($B9459="","",IF(COUNTIF(Exclusions!$A:$A,$B9459)&gt;0,"Yes","No"))</f>
        <v/>
      </c>
      <c r="S9459" s="38">
        <f>IF($B9459="","",MIN(1,DAY($A9459)/IF($N9459="Superstore",Settings!$B$5,Settings!$B$4)))</f>
        <v/>
      </c>
      <c r="T9459" s="38">
        <f>IF(OR($B9459="",$G9459="",$S9459=0),"",$G9459/$S9459)</f>
        <v/>
      </c>
      <c r="U9459" s="36">
        <f>IF($T9459="","",IF($T9459&lt;Settings!$B$8,"Critical",IF($T9459&lt;Settings!$B$9,"Semi Critical","Non Critical")))</f>
        <v/>
      </c>
      <c r="V9459" s="28" t="n"/>
      <c r="Z9459">
        <f>IF($B9459="","",IFERROR(VLOOKUP($B9459,'Plan HC for CCA'!$A:$B,2,0),""))</f>
        <v/>
      </c>
      <c r="AA9459">
        <f>IF(OR($B9459="",$Z9459=""),"",IF(N($M9459)&lt;$Z9459,"Delta","No Delta"))</f>
        <v/>
      </c>
      <c r="AB9459">
        <f>IF(OR($B9459="",$Z9459=""),"",MAX(0,$Z9459-N($M9459)))</f>
        <v/>
      </c>
      <c r="AC9459" s="46">
        <f>IF($B9459="","",IFERROR(INDEX('CCA Util %'!$H:$H,MATCH($B9459,'CCA Util %'!$E:$E,0)),""))</f>
        <v/>
      </c>
      <c r="AD9459">
        <f>IF($B9459="","",IFERROR(INDEX('CCA Util %'!$G:$G,MATCH($B9459,'CCA Util %'!$E:$E,0)),""))</f>
        <v/>
      </c>
      <c r="AE9459">
        <f>IF(OR($B9459="",$U9459=""),"",$U9459&amp;" &amp; "&amp;IF(OR($AD9459="",$AD9459=0),"Util NA",$AD9459&amp;" Util"))</f>
        <v/>
      </c>
    </row>
    <row r="9460" ht="15.75" customHeight="1" s="42">
      <c r="A9460" s="41" t="n"/>
      <c r="G9460" s="38" t="n"/>
      <c r="H9460" s="38" t="n"/>
      <c r="I9460" s="38" t="n"/>
      <c r="J9460" s="38" t="n"/>
      <c r="K9460" s="38" t="n"/>
      <c r="L9460" s="38" t="n"/>
      <c r="N9460" s="36">
        <f>IF($B9460="","",IF($C9460="SUPERSTORE","Superstore","DH"))</f>
        <v/>
      </c>
      <c r="O9460" s="36">
        <f>IF($B9460="","",IFERROR(VLOOKUP($B9460,Mapping!$A:$C,2,0),"Not Mapped"))</f>
        <v/>
      </c>
      <c r="P9460" s="36">
        <f>IF($B9460="","",IFERROR(VLOOKUP($B9460,Mapping!$A:$C,3,0),"Not Mapped"))</f>
        <v/>
      </c>
      <c r="Q9460" s="36">
        <f>IF($B9460="","",IFERROR(VLOOKUP($O9460,Leaders!$A:$B,2,0),"Not Mapped"))</f>
        <v/>
      </c>
      <c r="R9460" s="36">
        <f>IF($B9460="","",IF(COUNTIF(Exclusions!$A:$A,$B9460)&gt;0,"Yes","No"))</f>
        <v/>
      </c>
      <c r="S9460" s="38">
        <f>IF($B9460="","",MIN(1,DAY($A9460)/IF($N9460="Superstore",Settings!$B$5,Settings!$B$4)))</f>
        <v/>
      </c>
      <c r="T9460" s="38">
        <f>IF(OR($B9460="",$G9460="",$S9460=0),"",$G9460/$S9460)</f>
        <v/>
      </c>
      <c r="U9460" s="36">
        <f>IF($T9460="","",IF($T9460&lt;Settings!$B$8,"Critical",IF($T9460&lt;Settings!$B$9,"Semi Critical","Non Critical")))</f>
        <v/>
      </c>
      <c r="V9460" s="28" t="n"/>
      <c r="Z9460">
        <f>IF($B9460="","",IFERROR(VLOOKUP($B9460,'Plan HC for CCA'!$A:$B,2,0),""))</f>
        <v/>
      </c>
      <c r="AA9460">
        <f>IF(OR($B9460="",$Z9460=""),"",IF(N($M9460)&lt;$Z9460,"Delta","No Delta"))</f>
        <v/>
      </c>
      <c r="AB9460">
        <f>IF(OR($B9460="",$Z9460=""),"",MAX(0,$Z9460-N($M9460)))</f>
        <v/>
      </c>
      <c r="AC9460" s="46">
        <f>IF($B9460="","",IFERROR(INDEX('CCA Util %'!$H:$H,MATCH($B9460,'CCA Util %'!$E:$E,0)),""))</f>
        <v/>
      </c>
      <c r="AD9460">
        <f>IF($B9460="","",IFERROR(INDEX('CCA Util %'!$G:$G,MATCH($B9460,'CCA Util %'!$E:$E,0)),""))</f>
        <v/>
      </c>
      <c r="AE9460">
        <f>IF(OR($B9460="",$U9460=""),"",$U9460&amp;" &amp; "&amp;IF(OR($AD9460="",$AD9460=0),"Util NA",$AD9460&amp;" Util"))</f>
        <v/>
      </c>
    </row>
    <row r="9461" ht="15.75" customHeight="1" s="42">
      <c r="A9461" s="41" t="n"/>
      <c r="G9461" s="38" t="n"/>
      <c r="H9461" s="38" t="n"/>
      <c r="I9461" s="38" t="n"/>
      <c r="J9461" s="38" t="n"/>
      <c r="K9461" s="38" t="n"/>
      <c r="L9461" s="38" t="n"/>
      <c r="N9461" s="36">
        <f>IF($B9461="","",IF($C9461="SUPERSTORE","Superstore","DH"))</f>
        <v/>
      </c>
      <c r="O9461" s="36">
        <f>IF($B9461="","",IFERROR(VLOOKUP($B9461,Mapping!$A:$C,2,0),"Not Mapped"))</f>
        <v/>
      </c>
      <c r="P9461" s="36">
        <f>IF($B9461="","",IFERROR(VLOOKUP($B9461,Mapping!$A:$C,3,0),"Not Mapped"))</f>
        <v/>
      </c>
      <c r="Q9461" s="36">
        <f>IF($B9461="","",IFERROR(VLOOKUP($O9461,Leaders!$A:$B,2,0),"Not Mapped"))</f>
        <v/>
      </c>
      <c r="R9461" s="36">
        <f>IF($B9461="","",IF(COUNTIF(Exclusions!$A:$A,$B9461)&gt;0,"Yes","No"))</f>
        <v/>
      </c>
      <c r="S9461" s="38">
        <f>IF($B9461="","",MIN(1,DAY($A9461)/IF($N9461="Superstore",Settings!$B$5,Settings!$B$4)))</f>
        <v/>
      </c>
      <c r="T9461" s="38">
        <f>IF(OR($B9461="",$G9461="",$S9461=0),"",$G9461/$S9461)</f>
        <v/>
      </c>
      <c r="U9461" s="36">
        <f>IF($T9461="","",IF($T9461&lt;Settings!$B$8,"Critical",IF($T9461&lt;Settings!$B$9,"Semi Critical","Non Critical")))</f>
        <v/>
      </c>
      <c r="V9461" s="28" t="n"/>
      <c r="Z9461">
        <f>IF($B9461="","",IFERROR(VLOOKUP($B9461,'Plan HC for CCA'!$A:$B,2,0),""))</f>
        <v/>
      </c>
      <c r="AA9461">
        <f>IF(OR($B9461="",$Z9461=""),"",IF(N($M9461)&lt;$Z9461,"Delta","No Delta"))</f>
        <v/>
      </c>
      <c r="AB9461">
        <f>IF(OR($B9461="",$Z9461=""),"",MAX(0,$Z9461-N($M9461)))</f>
        <v/>
      </c>
      <c r="AC9461" s="46">
        <f>IF($B9461="","",IFERROR(INDEX('CCA Util %'!$H:$H,MATCH($B9461,'CCA Util %'!$E:$E,0)),""))</f>
        <v/>
      </c>
      <c r="AD9461">
        <f>IF($B9461="","",IFERROR(INDEX('CCA Util %'!$G:$G,MATCH($B9461,'CCA Util %'!$E:$E,0)),""))</f>
        <v/>
      </c>
      <c r="AE9461">
        <f>IF(OR($B9461="",$U9461=""),"",$U9461&amp;" &amp; "&amp;IF(OR($AD9461="",$AD9461=0),"Util NA",$AD9461&amp;" Util"))</f>
        <v/>
      </c>
    </row>
    <row r="9462" ht="15.75" customHeight="1" s="42">
      <c r="A9462" s="41" t="n"/>
      <c r="G9462" s="38" t="n"/>
      <c r="H9462" s="38" t="n"/>
      <c r="I9462" s="38" t="n"/>
      <c r="J9462" s="38" t="n"/>
      <c r="K9462" s="38" t="n"/>
      <c r="L9462" s="38" t="n"/>
      <c r="N9462" s="36">
        <f>IF($B9462="","",IF($C9462="SUPERSTORE","Superstore","DH"))</f>
        <v/>
      </c>
      <c r="O9462" s="36">
        <f>IF($B9462="","",IFERROR(VLOOKUP($B9462,Mapping!$A:$C,2,0),"Not Mapped"))</f>
        <v/>
      </c>
      <c r="P9462" s="36">
        <f>IF($B9462="","",IFERROR(VLOOKUP($B9462,Mapping!$A:$C,3,0),"Not Mapped"))</f>
        <v/>
      </c>
      <c r="Q9462" s="36">
        <f>IF($B9462="","",IFERROR(VLOOKUP($O9462,Leaders!$A:$B,2,0),"Not Mapped"))</f>
        <v/>
      </c>
      <c r="R9462" s="36">
        <f>IF($B9462="","",IF(COUNTIF(Exclusions!$A:$A,$B9462)&gt;0,"Yes","No"))</f>
        <v/>
      </c>
      <c r="S9462" s="38">
        <f>IF($B9462="","",MIN(1,DAY($A9462)/IF($N9462="Superstore",Settings!$B$5,Settings!$B$4)))</f>
        <v/>
      </c>
      <c r="T9462" s="38">
        <f>IF(OR($B9462="",$G9462="",$S9462=0),"",$G9462/$S9462)</f>
        <v/>
      </c>
      <c r="U9462" s="36">
        <f>IF($T9462="","",IF($T9462&lt;Settings!$B$8,"Critical",IF($T9462&lt;Settings!$B$9,"Semi Critical","Non Critical")))</f>
        <v/>
      </c>
      <c r="V9462" s="28" t="n"/>
      <c r="Z9462">
        <f>IF($B9462="","",IFERROR(VLOOKUP($B9462,'Plan HC for CCA'!$A:$B,2,0),""))</f>
        <v/>
      </c>
      <c r="AA9462">
        <f>IF(OR($B9462="",$Z9462=""),"",IF(N($M9462)&lt;$Z9462,"Delta","No Delta"))</f>
        <v/>
      </c>
      <c r="AB9462">
        <f>IF(OR($B9462="",$Z9462=""),"",MAX(0,$Z9462-N($M9462)))</f>
        <v/>
      </c>
      <c r="AC9462" s="46">
        <f>IF($B9462="","",IFERROR(INDEX('CCA Util %'!$H:$H,MATCH($B9462,'CCA Util %'!$E:$E,0)),""))</f>
        <v/>
      </c>
      <c r="AD9462">
        <f>IF($B9462="","",IFERROR(INDEX('CCA Util %'!$G:$G,MATCH($B9462,'CCA Util %'!$E:$E,0)),""))</f>
        <v/>
      </c>
      <c r="AE9462">
        <f>IF(OR($B9462="",$U9462=""),"",$U9462&amp;" &amp; "&amp;IF(OR($AD9462="",$AD9462=0),"Util NA",$AD9462&amp;" Util"))</f>
        <v/>
      </c>
    </row>
    <row r="9463" ht="15.75" customHeight="1" s="42">
      <c r="A9463" s="41" t="n"/>
      <c r="G9463" s="38" t="n"/>
      <c r="H9463" s="38" t="n"/>
      <c r="I9463" s="38" t="n"/>
      <c r="J9463" s="38" t="n"/>
      <c r="K9463" s="38" t="n"/>
      <c r="L9463" s="38" t="n"/>
      <c r="N9463" s="36">
        <f>IF($B9463="","",IF($C9463="SUPERSTORE","Superstore","DH"))</f>
        <v/>
      </c>
      <c r="O9463" s="36">
        <f>IF($B9463="","",IFERROR(VLOOKUP($B9463,Mapping!$A:$C,2,0),"Not Mapped"))</f>
        <v/>
      </c>
      <c r="P9463" s="36">
        <f>IF($B9463="","",IFERROR(VLOOKUP($B9463,Mapping!$A:$C,3,0),"Not Mapped"))</f>
        <v/>
      </c>
      <c r="Q9463" s="36">
        <f>IF($B9463="","",IFERROR(VLOOKUP($O9463,Leaders!$A:$B,2,0),"Not Mapped"))</f>
        <v/>
      </c>
      <c r="R9463" s="36">
        <f>IF($B9463="","",IF(COUNTIF(Exclusions!$A:$A,$B9463)&gt;0,"Yes","No"))</f>
        <v/>
      </c>
      <c r="S9463" s="38">
        <f>IF($B9463="","",MIN(1,DAY($A9463)/IF($N9463="Superstore",Settings!$B$5,Settings!$B$4)))</f>
        <v/>
      </c>
      <c r="T9463" s="38">
        <f>IF(OR($B9463="",$G9463="",$S9463=0),"",$G9463/$S9463)</f>
        <v/>
      </c>
      <c r="U9463" s="36">
        <f>IF($T9463="","",IF($T9463&lt;Settings!$B$8,"Critical",IF($T9463&lt;Settings!$B$9,"Semi Critical","Non Critical")))</f>
        <v/>
      </c>
      <c r="V9463" s="28" t="n"/>
      <c r="Z9463">
        <f>IF($B9463="","",IFERROR(VLOOKUP($B9463,'Plan HC for CCA'!$A:$B,2,0),""))</f>
        <v/>
      </c>
      <c r="AA9463">
        <f>IF(OR($B9463="",$Z9463=""),"",IF(N($M9463)&lt;$Z9463,"Delta","No Delta"))</f>
        <v/>
      </c>
      <c r="AB9463">
        <f>IF(OR($B9463="",$Z9463=""),"",MAX(0,$Z9463-N($M9463)))</f>
        <v/>
      </c>
      <c r="AC9463" s="46">
        <f>IF($B9463="","",IFERROR(INDEX('CCA Util %'!$H:$H,MATCH($B9463,'CCA Util %'!$E:$E,0)),""))</f>
        <v/>
      </c>
      <c r="AD9463">
        <f>IF($B9463="","",IFERROR(INDEX('CCA Util %'!$G:$G,MATCH($B9463,'CCA Util %'!$E:$E,0)),""))</f>
        <v/>
      </c>
      <c r="AE9463">
        <f>IF(OR($B9463="",$U9463=""),"",$U9463&amp;" &amp; "&amp;IF(OR($AD9463="",$AD9463=0),"Util NA",$AD9463&amp;" Util"))</f>
        <v/>
      </c>
    </row>
    <row r="9464" ht="15.75" customHeight="1" s="42">
      <c r="A9464" s="41" t="n"/>
      <c r="G9464" s="38" t="n"/>
      <c r="H9464" s="38" t="n"/>
      <c r="I9464" s="38" t="n"/>
      <c r="J9464" s="38" t="n"/>
      <c r="K9464" s="38" t="n"/>
      <c r="L9464" s="38" t="n"/>
      <c r="N9464" s="36">
        <f>IF($B9464="","",IF($C9464="SUPERSTORE","Superstore","DH"))</f>
        <v/>
      </c>
      <c r="O9464" s="36">
        <f>IF($B9464="","",IFERROR(VLOOKUP($B9464,Mapping!$A:$C,2,0),"Not Mapped"))</f>
        <v/>
      </c>
      <c r="P9464" s="36">
        <f>IF($B9464="","",IFERROR(VLOOKUP($B9464,Mapping!$A:$C,3,0),"Not Mapped"))</f>
        <v/>
      </c>
      <c r="Q9464" s="36">
        <f>IF($B9464="","",IFERROR(VLOOKUP($O9464,Leaders!$A:$B,2,0),"Not Mapped"))</f>
        <v/>
      </c>
      <c r="R9464" s="36">
        <f>IF($B9464="","",IF(COUNTIF(Exclusions!$A:$A,$B9464)&gt;0,"Yes","No"))</f>
        <v/>
      </c>
      <c r="S9464" s="38">
        <f>IF($B9464="","",MIN(1,DAY($A9464)/IF($N9464="Superstore",Settings!$B$5,Settings!$B$4)))</f>
        <v/>
      </c>
      <c r="T9464" s="38">
        <f>IF(OR($B9464="",$G9464="",$S9464=0),"",$G9464/$S9464)</f>
        <v/>
      </c>
      <c r="U9464" s="36">
        <f>IF($T9464="","",IF($T9464&lt;Settings!$B$8,"Critical",IF($T9464&lt;Settings!$B$9,"Semi Critical","Non Critical")))</f>
        <v/>
      </c>
      <c r="V9464" s="28" t="n"/>
      <c r="Z9464">
        <f>IF($B9464="","",IFERROR(VLOOKUP($B9464,'Plan HC for CCA'!$A:$B,2,0),""))</f>
        <v/>
      </c>
      <c r="AA9464">
        <f>IF(OR($B9464="",$Z9464=""),"",IF(N($M9464)&lt;$Z9464,"Delta","No Delta"))</f>
        <v/>
      </c>
      <c r="AB9464">
        <f>IF(OR($B9464="",$Z9464=""),"",MAX(0,$Z9464-N($M9464)))</f>
        <v/>
      </c>
      <c r="AC9464" s="46">
        <f>IF($B9464="","",IFERROR(INDEX('CCA Util %'!$H:$H,MATCH($B9464,'CCA Util %'!$E:$E,0)),""))</f>
        <v/>
      </c>
      <c r="AD9464">
        <f>IF($B9464="","",IFERROR(INDEX('CCA Util %'!$G:$G,MATCH($B9464,'CCA Util %'!$E:$E,0)),""))</f>
        <v/>
      </c>
      <c r="AE9464">
        <f>IF(OR($B9464="",$U9464=""),"",$U9464&amp;" &amp; "&amp;IF(OR($AD9464="",$AD9464=0),"Util NA",$AD9464&amp;" Util"))</f>
        <v/>
      </c>
    </row>
    <row r="9465" ht="15.75" customHeight="1" s="42">
      <c r="A9465" s="41" t="n"/>
      <c r="G9465" s="38" t="n"/>
      <c r="H9465" s="38" t="n"/>
      <c r="I9465" s="38" t="n"/>
      <c r="J9465" s="38" t="n"/>
      <c r="K9465" s="38" t="n"/>
      <c r="L9465" s="38" t="n"/>
      <c r="N9465" s="36">
        <f>IF($B9465="","",IF($C9465="SUPERSTORE","Superstore","DH"))</f>
        <v/>
      </c>
      <c r="O9465" s="36">
        <f>IF($B9465="","",IFERROR(VLOOKUP($B9465,Mapping!$A:$C,2,0),"Not Mapped"))</f>
        <v/>
      </c>
      <c r="P9465" s="36">
        <f>IF($B9465="","",IFERROR(VLOOKUP($B9465,Mapping!$A:$C,3,0),"Not Mapped"))</f>
        <v/>
      </c>
      <c r="Q9465" s="36">
        <f>IF($B9465="","",IFERROR(VLOOKUP($O9465,Leaders!$A:$B,2,0),"Not Mapped"))</f>
        <v/>
      </c>
      <c r="R9465" s="36">
        <f>IF($B9465="","",IF(COUNTIF(Exclusions!$A:$A,$B9465)&gt;0,"Yes","No"))</f>
        <v/>
      </c>
      <c r="S9465" s="38">
        <f>IF($B9465="","",MIN(1,DAY($A9465)/IF($N9465="Superstore",Settings!$B$5,Settings!$B$4)))</f>
        <v/>
      </c>
      <c r="T9465" s="38">
        <f>IF(OR($B9465="",$G9465="",$S9465=0),"",$G9465/$S9465)</f>
        <v/>
      </c>
      <c r="U9465" s="36">
        <f>IF($T9465="","",IF($T9465&lt;Settings!$B$8,"Critical",IF($T9465&lt;Settings!$B$9,"Semi Critical","Non Critical")))</f>
        <v/>
      </c>
      <c r="V9465" s="28" t="n"/>
      <c r="Z9465">
        <f>IF($B9465="","",IFERROR(VLOOKUP($B9465,'Plan HC for CCA'!$A:$B,2,0),""))</f>
        <v/>
      </c>
      <c r="AA9465">
        <f>IF(OR($B9465="",$Z9465=""),"",IF(N($M9465)&lt;$Z9465,"Delta","No Delta"))</f>
        <v/>
      </c>
      <c r="AB9465">
        <f>IF(OR($B9465="",$Z9465=""),"",MAX(0,$Z9465-N($M9465)))</f>
        <v/>
      </c>
      <c r="AC9465" s="46">
        <f>IF($B9465="","",IFERROR(INDEX('CCA Util %'!$H:$H,MATCH($B9465,'CCA Util %'!$E:$E,0)),""))</f>
        <v/>
      </c>
      <c r="AD9465">
        <f>IF($B9465="","",IFERROR(INDEX('CCA Util %'!$G:$G,MATCH($B9465,'CCA Util %'!$E:$E,0)),""))</f>
        <v/>
      </c>
      <c r="AE9465">
        <f>IF(OR($B9465="",$U9465=""),"",$U9465&amp;" &amp; "&amp;IF(OR($AD9465="",$AD9465=0),"Util NA",$AD9465&amp;" Util"))</f>
        <v/>
      </c>
    </row>
    <row r="9466" ht="15.75" customHeight="1" s="42">
      <c r="A9466" s="41" t="n"/>
      <c r="G9466" s="38" t="n"/>
      <c r="H9466" s="38" t="n"/>
      <c r="I9466" s="38" t="n"/>
      <c r="J9466" s="38" t="n"/>
      <c r="K9466" s="38" t="n"/>
      <c r="L9466" s="38" t="n"/>
      <c r="N9466" s="36">
        <f>IF($B9466="","",IF($C9466="SUPERSTORE","Superstore","DH"))</f>
        <v/>
      </c>
      <c r="O9466" s="36">
        <f>IF($B9466="","",IFERROR(VLOOKUP($B9466,Mapping!$A:$C,2,0),"Not Mapped"))</f>
        <v/>
      </c>
      <c r="P9466" s="36">
        <f>IF($B9466="","",IFERROR(VLOOKUP($B9466,Mapping!$A:$C,3,0),"Not Mapped"))</f>
        <v/>
      </c>
      <c r="Q9466" s="36">
        <f>IF($B9466="","",IFERROR(VLOOKUP($O9466,Leaders!$A:$B,2,0),"Not Mapped"))</f>
        <v/>
      </c>
      <c r="R9466" s="36">
        <f>IF($B9466="","",IF(COUNTIF(Exclusions!$A:$A,$B9466)&gt;0,"Yes","No"))</f>
        <v/>
      </c>
      <c r="S9466" s="38">
        <f>IF($B9466="","",MIN(1,DAY($A9466)/IF($N9466="Superstore",Settings!$B$5,Settings!$B$4)))</f>
        <v/>
      </c>
      <c r="T9466" s="38">
        <f>IF(OR($B9466="",$G9466="",$S9466=0),"",$G9466/$S9466)</f>
        <v/>
      </c>
      <c r="U9466" s="36">
        <f>IF($T9466="","",IF($T9466&lt;Settings!$B$8,"Critical",IF($T9466&lt;Settings!$B$9,"Semi Critical","Non Critical")))</f>
        <v/>
      </c>
      <c r="V9466" s="28" t="n"/>
      <c r="Z9466">
        <f>IF($B9466="","",IFERROR(VLOOKUP($B9466,'Plan HC for CCA'!$A:$B,2,0),""))</f>
        <v/>
      </c>
      <c r="AA9466">
        <f>IF(OR($B9466="",$Z9466=""),"",IF(N($M9466)&lt;$Z9466,"Delta","No Delta"))</f>
        <v/>
      </c>
      <c r="AB9466">
        <f>IF(OR($B9466="",$Z9466=""),"",MAX(0,$Z9466-N($M9466)))</f>
        <v/>
      </c>
      <c r="AC9466" s="46">
        <f>IF($B9466="","",IFERROR(INDEX('CCA Util %'!$H:$H,MATCH($B9466,'CCA Util %'!$E:$E,0)),""))</f>
        <v/>
      </c>
      <c r="AD9466">
        <f>IF($B9466="","",IFERROR(INDEX('CCA Util %'!$G:$G,MATCH($B9466,'CCA Util %'!$E:$E,0)),""))</f>
        <v/>
      </c>
      <c r="AE9466">
        <f>IF(OR($B9466="",$U9466=""),"",$U9466&amp;" &amp; "&amp;IF(OR($AD9466="",$AD9466=0),"Util NA",$AD9466&amp;" Util"))</f>
        <v/>
      </c>
    </row>
    <row r="9467" ht="15.75" customHeight="1" s="42">
      <c r="A9467" s="41" t="n"/>
      <c r="G9467" s="38" t="n"/>
      <c r="H9467" s="38" t="n"/>
      <c r="I9467" s="38" t="n"/>
      <c r="J9467" s="38" t="n"/>
      <c r="K9467" s="38" t="n"/>
      <c r="L9467" s="38" t="n"/>
      <c r="N9467" s="36">
        <f>IF($B9467="","",IF($C9467="SUPERSTORE","Superstore","DH"))</f>
        <v/>
      </c>
      <c r="O9467" s="36">
        <f>IF($B9467="","",IFERROR(VLOOKUP($B9467,Mapping!$A:$C,2,0),"Not Mapped"))</f>
        <v/>
      </c>
      <c r="P9467" s="36">
        <f>IF($B9467="","",IFERROR(VLOOKUP($B9467,Mapping!$A:$C,3,0),"Not Mapped"))</f>
        <v/>
      </c>
      <c r="Q9467" s="36">
        <f>IF($B9467="","",IFERROR(VLOOKUP($O9467,Leaders!$A:$B,2,0),"Not Mapped"))</f>
        <v/>
      </c>
      <c r="R9467" s="36">
        <f>IF($B9467="","",IF(COUNTIF(Exclusions!$A:$A,$B9467)&gt;0,"Yes","No"))</f>
        <v/>
      </c>
      <c r="S9467" s="38">
        <f>IF($B9467="","",MIN(1,DAY($A9467)/IF($N9467="Superstore",Settings!$B$5,Settings!$B$4)))</f>
        <v/>
      </c>
      <c r="T9467" s="38">
        <f>IF(OR($B9467="",$G9467="",$S9467=0),"",$G9467/$S9467)</f>
        <v/>
      </c>
      <c r="U9467" s="36">
        <f>IF($T9467="","",IF($T9467&lt;Settings!$B$8,"Critical",IF($T9467&lt;Settings!$B$9,"Semi Critical","Non Critical")))</f>
        <v/>
      </c>
      <c r="V9467" s="28" t="n"/>
      <c r="Z9467">
        <f>IF($B9467="","",IFERROR(VLOOKUP($B9467,'Plan HC for CCA'!$A:$B,2,0),""))</f>
        <v/>
      </c>
      <c r="AA9467">
        <f>IF(OR($B9467="",$Z9467=""),"",IF(N($M9467)&lt;$Z9467,"Delta","No Delta"))</f>
        <v/>
      </c>
      <c r="AB9467">
        <f>IF(OR($B9467="",$Z9467=""),"",MAX(0,$Z9467-N($M9467)))</f>
        <v/>
      </c>
      <c r="AC9467" s="46">
        <f>IF($B9467="","",IFERROR(INDEX('CCA Util %'!$H:$H,MATCH($B9467,'CCA Util %'!$E:$E,0)),""))</f>
        <v/>
      </c>
      <c r="AD9467">
        <f>IF($B9467="","",IFERROR(INDEX('CCA Util %'!$G:$G,MATCH($B9467,'CCA Util %'!$E:$E,0)),""))</f>
        <v/>
      </c>
      <c r="AE9467">
        <f>IF(OR($B9467="",$U9467=""),"",$U9467&amp;" &amp; "&amp;IF(OR($AD9467="",$AD9467=0),"Util NA",$AD9467&amp;" Util"))</f>
        <v/>
      </c>
    </row>
    <row r="9468" ht="15.75" customHeight="1" s="42">
      <c r="A9468" s="41" t="n"/>
      <c r="G9468" s="38" t="n"/>
      <c r="H9468" s="38" t="n"/>
      <c r="I9468" s="38" t="n"/>
      <c r="J9468" s="38" t="n"/>
      <c r="K9468" s="38" t="n"/>
      <c r="L9468" s="38" t="n"/>
      <c r="N9468" s="36">
        <f>IF($B9468="","",IF($C9468="SUPERSTORE","Superstore","DH"))</f>
        <v/>
      </c>
      <c r="O9468" s="36">
        <f>IF($B9468="","",IFERROR(VLOOKUP($B9468,Mapping!$A:$C,2,0),"Not Mapped"))</f>
        <v/>
      </c>
      <c r="P9468" s="36">
        <f>IF($B9468="","",IFERROR(VLOOKUP($B9468,Mapping!$A:$C,3,0),"Not Mapped"))</f>
        <v/>
      </c>
      <c r="Q9468" s="36">
        <f>IF($B9468="","",IFERROR(VLOOKUP($O9468,Leaders!$A:$B,2,0),"Not Mapped"))</f>
        <v/>
      </c>
      <c r="R9468" s="36">
        <f>IF($B9468="","",IF(COUNTIF(Exclusions!$A:$A,$B9468)&gt;0,"Yes","No"))</f>
        <v/>
      </c>
      <c r="S9468" s="38">
        <f>IF($B9468="","",MIN(1,DAY($A9468)/IF($N9468="Superstore",Settings!$B$5,Settings!$B$4)))</f>
        <v/>
      </c>
      <c r="T9468" s="38">
        <f>IF(OR($B9468="",$G9468="",$S9468=0),"",$G9468/$S9468)</f>
        <v/>
      </c>
      <c r="U9468" s="36">
        <f>IF($T9468="","",IF($T9468&lt;Settings!$B$8,"Critical",IF($T9468&lt;Settings!$B$9,"Semi Critical","Non Critical")))</f>
        <v/>
      </c>
      <c r="V9468" s="28" t="n"/>
      <c r="Z9468">
        <f>IF($B9468="","",IFERROR(VLOOKUP($B9468,'Plan HC for CCA'!$A:$B,2,0),""))</f>
        <v/>
      </c>
      <c r="AA9468">
        <f>IF(OR($B9468="",$Z9468=""),"",IF(N($M9468)&lt;$Z9468,"Delta","No Delta"))</f>
        <v/>
      </c>
      <c r="AB9468">
        <f>IF(OR($B9468="",$Z9468=""),"",MAX(0,$Z9468-N($M9468)))</f>
        <v/>
      </c>
      <c r="AC9468" s="46">
        <f>IF($B9468="","",IFERROR(INDEX('CCA Util %'!$H:$H,MATCH($B9468,'CCA Util %'!$E:$E,0)),""))</f>
        <v/>
      </c>
      <c r="AD9468">
        <f>IF($B9468="","",IFERROR(INDEX('CCA Util %'!$G:$G,MATCH($B9468,'CCA Util %'!$E:$E,0)),""))</f>
        <v/>
      </c>
      <c r="AE9468">
        <f>IF(OR($B9468="",$U9468=""),"",$U9468&amp;" &amp; "&amp;IF(OR($AD9468="",$AD9468=0),"Util NA",$AD9468&amp;" Util"))</f>
        <v/>
      </c>
    </row>
    <row r="9469" ht="15.75" customHeight="1" s="42">
      <c r="A9469" s="41" t="n"/>
      <c r="G9469" s="38" t="n"/>
      <c r="H9469" s="38" t="n"/>
      <c r="I9469" s="38" t="n"/>
      <c r="J9469" s="38" t="n"/>
      <c r="K9469" s="38" t="n"/>
      <c r="L9469" s="38" t="n"/>
      <c r="N9469" s="36">
        <f>IF($B9469="","",IF($C9469="SUPERSTORE","Superstore","DH"))</f>
        <v/>
      </c>
      <c r="O9469" s="36">
        <f>IF($B9469="","",IFERROR(VLOOKUP($B9469,Mapping!$A:$C,2,0),"Not Mapped"))</f>
        <v/>
      </c>
      <c r="P9469" s="36">
        <f>IF($B9469="","",IFERROR(VLOOKUP($B9469,Mapping!$A:$C,3,0),"Not Mapped"))</f>
        <v/>
      </c>
      <c r="Q9469" s="36">
        <f>IF($B9469="","",IFERROR(VLOOKUP($O9469,Leaders!$A:$B,2,0),"Not Mapped"))</f>
        <v/>
      </c>
      <c r="R9469" s="36">
        <f>IF($B9469="","",IF(COUNTIF(Exclusions!$A:$A,$B9469)&gt;0,"Yes","No"))</f>
        <v/>
      </c>
      <c r="S9469" s="38">
        <f>IF($B9469="","",MIN(1,DAY($A9469)/IF($N9469="Superstore",Settings!$B$5,Settings!$B$4)))</f>
        <v/>
      </c>
      <c r="T9469" s="38">
        <f>IF(OR($B9469="",$G9469="",$S9469=0),"",$G9469/$S9469)</f>
        <v/>
      </c>
      <c r="U9469" s="36">
        <f>IF($T9469="","",IF($T9469&lt;Settings!$B$8,"Critical",IF($T9469&lt;Settings!$B$9,"Semi Critical","Non Critical")))</f>
        <v/>
      </c>
      <c r="V9469" s="28" t="n"/>
      <c r="Z9469">
        <f>IF($B9469="","",IFERROR(VLOOKUP($B9469,'Plan HC for CCA'!$A:$B,2,0),""))</f>
        <v/>
      </c>
      <c r="AA9469">
        <f>IF(OR($B9469="",$Z9469=""),"",IF(N($M9469)&lt;$Z9469,"Delta","No Delta"))</f>
        <v/>
      </c>
      <c r="AB9469">
        <f>IF(OR($B9469="",$Z9469=""),"",MAX(0,$Z9469-N($M9469)))</f>
        <v/>
      </c>
      <c r="AC9469" s="46">
        <f>IF($B9469="","",IFERROR(INDEX('CCA Util %'!$H:$H,MATCH($B9469,'CCA Util %'!$E:$E,0)),""))</f>
        <v/>
      </c>
      <c r="AD9469">
        <f>IF($B9469="","",IFERROR(INDEX('CCA Util %'!$G:$G,MATCH($B9469,'CCA Util %'!$E:$E,0)),""))</f>
        <v/>
      </c>
      <c r="AE9469">
        <f>IF(OR($B9469="",$U9469=""),"",$U9469&amp;" &amp; "&amp;IF(OR($AD9469="",$AD9469=0),"Util NA",$AD9469&amp;" Util"))</f>
        <v/>
      </c>
    </row>
    <row r="9470" ht="15.75" customHeight="1" s="42">
      <c r="A9470" s="41" t="n"/>
      <c r="G9470" s="38" t="n"/>
      <c r="H9470" s="38" t="n"/>
      <c r="I9470" s="38" t="n"/>
      <c r="J9470" s="38" t="n"/>
      <c r="K9470" s="38" t="n"/>
      <c r="L9470" s="38" t="n"/>
      <c r="N9470" s="36">
        <f>IF($B9470="","",IF($C9470="SUPERSTORE","Superstore","DH"))</f>
        <v/>
      </c>
      <c r="O9470" s="36">
        <f>IF($B9470="","",IFERROR(VLOOKUP($B9470,Mapping!$A:$C,2,0),"Not Mapped"))</f>
        <v/>
      </c>
      <c r="P9470" s="36">
        <f>IF($B9470="","",IFERROR(VLOOKUP($B9470,Mapping!$A:$C,3,0),"Not Mapped"))</f>
        <v/>
      </c>
      <c r="Q9470" s="36">
        <f>IF($B9470="","",IFERROR(VLOOKUP($O9470,Leaders!$A:$B,2,0),"Not Mapped"))</f>
        <v/>
      </c>
      <c r="R9470" s="36">
        <f>IF($B9470="","",IF(COUNTIF(Exclusions!$A:$A,$B9470)&gt;0,"Yes","No"))</f>
        <v/>
      </c>
      <c r="S9470" s="38">
        <f>IF($B9470="","",MIN(1,DAY($A9470)/IF($N9470="Superstore",Settings!$B$5,Settings!$B$4)))</f>
        <v/>
      </c>
      <c r="T9470" s="38">
        <f>IF(OR($B9470="",$G9470="",$S9470=0),"",$G9470/$S9470)</f>
        <v/>
      </c>
      <c r="U9470" s="36">
        <f>IF($T9470="","",IF($T9470&lt;Settings!$B$8,"Critical",IF($T9470&lt;Settings!$B$9,"Semi Critical","Non Critical")))</f>
        <v/>
      </c>
      <c r="V9470" s="28" t="n"/>
      <c r="Z9470">
        <f>IF($B9470="","",IFERROR(VLOOKUP($B9470,'Plan HC for CCA'!$A:$B,2,0),""))</f>
        <v/>
      </c>
      <c r="AA9470">
        <f>IF(OR($B9470="",$Z9470=""),"",IF(N($M9470)&lt;$Z9470,"Delta","No Delta"))</f>
        <v/>
      </c>
      <c r="AB9470">
        <f>IF(OR($B9470="",$Z9470=""),"",MAX(0,$Z9470-N($M9470)))</f>
        <v/>
      </c>
      <c r="AC9470" s="46">
        <f>IF($B9470="","",IFERROR(INDEX('CCA Util %'!$H:$H,MATCH($B9470,'CCA Util %'!$E:$E,0)),""))</f>
        <v/>
      </c>
      <c r="AD9470">
        <f>IF($B9470="","",IFERROR(INDEX('CCA Util %'!$G:$G,MATCH($B9470,'CCA Util %'!$E:$E,0)),""))</f>
        <v/>
      </c>
      <c r="AE9470">
        <f>IF(OR($B9470="",$U9470=""),"",$U9470&amp;" &amp; "&amp;IF(OR($AD9470="",$AD9470=0),"Util NA",$AD9470&amp;" Util"))</f>
        <v/>
      </c>
    </row>
    <row r="9471" ht="15.75" customHeight="1" s="42">
      <c r="A9471" s="41" t="n"/>
      <c r="G9471" s="38" t="n"/>
      <c r="H9471" s="38" t="n"/>
      <c r="I9471" s="38" t="n"/>
      <c r="J9471" s="38" t="n"/>
      <c r="K9471" s="38" t="n"/>
      <c r="L9471" s="38" t="n"/>
      <c r="N9471" s="36">
        <f>IF($B9471="","",IF($C9471="SUPERSTORE","Superstore","DH"))</f>
        <v/>
      </c>
      <c r="O9471" s="36">
        <f>IF($B9471="","",IFERROR(VLOOKUP($B9471,Mapping!$A:$C,2,0),"Not Mapped"))</f>
        <v/>
      </c>
      <c r="P9471" s="36">
        <f>IF($B9471="","",IFERROR(VLOOKUP($B9471,Mapping!$A:$C,3,0),"Not Mapped"))</f>
        <v/>
      </c>
      <c r="Q9471" s="36">
        <f>IF($B9471="","",IFERROR(VLOOKUP($O9471,Leaders!$A:$B,2,0),"Not Mapped"))</f>
        <v/>
      </c>
      <c r="R9471" s="36">
        <f>IF($B9471="","",IF(COUNTIF(Exclusions!$A:$A,$B9471)&gt;0,"Yes","No"))</f>
        <v/>
      </c>
      <c r="S9471" s="38">
        <f>IF($B9471="","",MIN(1,DAY($A9471)/IF($N9471="Superstore",Settings!$B$5,Settings!$B$4)))</f>
        <v/>
      </c>
      <c r="T9471" s="38">
        <f>IF(OR($B9471="",$G9471="",$S9471=0),"",$G9471/$S9471)</f>
        <v/>
      </c>
      <c r="U9471" s="36">
        <f>IF($T9471="","",IF($T9471&lt;Settings!$B$8,"Critical",IF($T9471&lt;Settings!$B$9,"Semi Critical","Non Critical")))</f>
        <v/>
      </c>
      <c r="V9471" s="28" t="n"/>
      <c r="Z9471">
        <f>IF($B9471="","",IFERROR(VLOOKUP($B9471,'Plan HC for CCA'!$A:$B,2,0),""))</f>
        <v/>
      </c>
      <c r="AA9471">
        <f>IF(OR($B9471="",$Z9471=""),"",IF(N($M9471)&lt;$Z9471,"Delta","No Delta"))</f>
        <v/>
      </c>
      <c r="AB9471">
        <f>IF(OR($B9471="",$Z9471=""),"",MAX(0,$Z9471-N($M9471)))</f>
        <v/>
      </c>
      <c r="AC9471" s="46">
        <f>IF($B9471="","",IFERROR(INDEX('CCA Util %'!$H:$H,MATCH($B9471,'CCA Util %'!$E:$E,0)),""))</f>
        <v/>
      </c>
      <c r="AD9471">
        <f>IF($B9471="","",IFERROR(INDEX('CCA Util %'!$G:$G,MATCH($B9471,'CCA Util %'!$E:$E,0)),""))</f>
        <v/>
      </c>
      <c r="AE9471">
        <f>IF(OR($B9471="",$U9471=""),"",$U9471&amp;" &amp; "&amp;IF(OR($AD9471="",$AD9471=0),"Util NA",$AD9471&amp;" Util"))</f>
        <v/>
      </c>
    </row>
    <row r="9472" ht="15.75" customHeight="1" s="42">
      <c r="A9472" s="41" t="n"/>
      <c r="G9472" s="38" t="n"/>
      <c r="H9472" s="38" t="n"/>
      <c r="I9472" s="38" t="n"/>
      <c r="J9472" s="38" t="n"/>
      <c r="K9472" s="38" t="n"/>
      <c r="L9472" s="38" t="n"/>
      <c r="N9472" s="36">
        <f>IF($B9472="","",IF($C9472="SUPERSTORE","Superstore","DH"))</f>
        <v/>
      </c>
      <c r="O9472" s="36">
        <f>IF($B9472="","",IFERROR(VLOOKUP($B9472,Mapping!$A:$C,2,0),"Not Mapped"))</f>
        <v/>
      </c>
      <c r="P9472" s="36">
        <f>IF($B9472="","",IFERROR(VLOOKUP($B9472,Mapping!$A:$C,3,0),"Not Mapped"))</f>
        <v/>
      </c>
      <c r="Q9472" s="36">
        <f>IF($B9472="","",IFERROR(VLOOKUP($O9472,Leaders!$A:$B,2,0),"Not Mapped"))</f>
        <v/>
      </c>
      <c r="R9472" s="36">
        <f>IF($B9472="","",IF(COUNTIF(Exclusions!$A:$A,$B9472)&gt;0,"Yes","No"))</f>
        <v/>
      </c>
      <c r="S9472" s="38">
        <f>IF($B9472="","",MIN(1,DAY($A9472)/IF($N9472="Superstore",Settings!$B$5,Settings!$B$4)))</f>
        <v/>
      </c>
      <c r="T9472" s="38">
        <f>IF(OR($B9472="",$G9472="",$S9472=0),"",$G9472/$S9472)</f>
        <v/>
      </c>
      <c r="U9472" s="36">
        <f>IF($T9472="","",IF($T9472&lt;Settings!$B$8,"Critical",IF($T9472&lt;Settings!$B$9,"Semi Critical","Non Critical")))</f>
        <v/>
      </c>
      <c r="V9472" s="28" t="n"/>
      <c r="Z9472">
        <f>IF($B9472="","",IFERROR(VLOOKUP($B9472,'Plan HC for CCA'!$A:$B,2,0),""))</f>
        <v/>
      </c>
      <c r="AA9472">
        <f>IF(OR($B9472="",$Z9472=""),"",IF(N($M9472)&lt;$Z9472,"Delta","No Delta"))</f>
        <v/>
      </c>
      <c r="AB9472">
        <f>IF(OR($B9472="",$Z9472=""),"",MAX(0,$Z9472-N($M9472)))</f>
        <v/>
      </c>
      <c r="AC9472" s="46">
        <f>IF($B9472="","",IFERROR(INDEX('CCA Util %'!$H:$H,MATCH($B9472,'CCA Util %'!$E:$E,0)),""))</f>
        <v/>
      </c>
      <c r="AD9472">
        <f>IF($B9472="","",IFERROR(INDEX('CCA Util %'!$G:$G,MATCH($B9472,'CCA Util %'!$E:$E,0)),""))</f>
        <v/>
      </c>
      <c r="AE9472">
        <f>IF(OR($B9472="",$U9472=""),"",$U9472&amp;" &amp; "&amp;IF(OR($AD9472="",$AD9472=0),"Util NA",$AD9472&amp;" Util"))</f>
        <v/>
      </c>
    </row>
    <row r="9473" ht="15.75" customHeight="1" s="42">
      <c r="A9473" s="41" t="n"/>
      <c r="G9473" s="38" t="n"/>
      <c r="H9473" s="38" t="n"/>
      <c r="I9473" s="38" t="n"/>
      <c r="J9473" s="38" t="n"/>
      <c r="K9473" s="38" t="n"/>
      <c r="L9473" s="38" t="n"/>
      <c r="N9473" s="36">
        <f>IF($B9473="","",IF($C9473="SUPERSTORE","Superstore","DH"))</f>
        <v/>
      </c>
      <c r="O9473" s="36">
        <f>IF($B9473="","",IFERROR(VLOOKUP($B9473,Mapping!$A:$C,2,0),"Not Mapped"))</f>
        <v/>
      </c>
      <c r="P9473" s="36">
        <f>IF($B9473="","",IFERROR(VLOOKUP($B9473,Mapping!$A:$C,3,0),"Not Mapped"))</f>
        <v/>
      </c>
      <c r="Q9473" s="36">
        <f>IF($B9473="","",IFERROR(VLOOKUP($O9473,Leaders!$A:$B,2,0),"Not Mapped"))</f>
        <v/>
      </c>
      <c r="R9473" s="36">
        <f>IF($B9473="","",IF(COUNTIF(Exclusions!$A:$A,$B9473)&gt;0,"Yes","No"))</f>
        <v/>
      </c>
      <c r="S9473" s="38">
        <f>IF($B9473="","",MIN(1,DAY($A9473)/IF($N9473="Superstore",Settings!$B$5,Settings!$B$4)))</f>
        <v/>
      </c>
      <c r="T9473" s="38">
        <f>IF(OR($B9473="",$G9473="",$S9473=0),"",$G9473/$S9473)</f>
        <v/>
      </c>
      <c r="U9473" s="36">
        <f>IF($T9473="","",IF($T9473&lt;Settings!$B$8,"Critical",IF($T9473&lt;Settings!$B$9,"Semi Critical","Non Critical")))</f>
        <v/>
      </c>
      <c r="V9473" s="28" t="n"/>
      <c r="Z9473">
        <f>IF($B9473="","",IFERROR(VLOOKUP($B9473,'Plan HC for CCA'!$A:$B,2,0),""))</f>
        <v/>
      </c>
      <c r="AA9473">
        <f>IF(OR($B9473="",$Z9473=""),"",IF(N($M9473)&lt;$Z9473,"Delta","No Delta"))</f>
        <v/>
      </c>
      <c r="AB9473">
        <f>IF(OR($B9473="",$Z9473=""),"",MAX(0,$Z9473-N($M9473)))</f>
        <v/>
      </c>
      <c r="AC9473" s="46">
        <f>IF($B9473="","",IFERROR(INDEX('CCA Util %'!$H:$H,MATCH($B9473,'CCA Util %'!$E:$E,0)),""))</f>
        <v/>
      </c>
      <c r="AD9473">
        <f>IF($B9473="","",IFERROR(INDEX('CCA Util %'!$G:$G,MATCH($B9473,'CCA Util %'!$E:$E,0)),""))</f>
        <v/>
      </c>
      <c r="AE9473">
        <f>IF(OR($B9473="",$U9473=""),"",$U9473&amp;" &amp; "&amp;IF(OR($AD9473="",$AD9473=0),"Util NA",$AD9473&amp;" Util"))</f>
        <v/>
      </c>
    </row>
    <row r="9474" ht="15.75" customHeight="1" s="42">
      <c r="A9474" s="41" t="n"/>
      <c r="G9474" s="38" t="n"/>
      <c r="H9474" s="38" t="n"/>
      <c r="I9474" s="38" t="n"/>
      <c r="J9474" s="38" t="n"/>
      <c r="K9474" s="38" t="n"/>
      <c r="L9474" s="38" t="n"/>
      <c r="N9474" s="36">
        <f>IF($B9474="","",IF($C9474="SUPERSTORE","Superstore","DH"))</f>
        <v/>
      </c>
      <c r="O9474" s="36">
        <f>IF($B9474="","",IFERROR(VLOOKUP($B9474,Mapping!$A:$C,2,0),"Not Mapped"))</f>
        <v/>
      </c>
      <c r="P9474" s="36">
        <f>IF($B9474="","",IFERROR(VLOOKUP($B9474,Mapping!$A:$C,3,0),"Not Mapped"))</f>
        <v/>
      </c>
      <c r="Q9474" s="36">
        <f>IF($B9474="","",IFERROR(VLOOKUP($O9474,Leaders!$A:$B,2,0),"Not Mapped"))</f>
        <v/>
      </c>
      <c r="R9474" s="36">
        <f>IF($B9474="","",IF(COUNTIF(Exclusions!$A:$A,$B9474)&gt;0,"Yes","No"))</f>
        <v/>
      </c>
      <c r="S9474" s="38">
        <f>IF($B9474="","",MIN(1,DAY($A9474)/IF($N9474="Superstore",Settings!$B$5,Settings!$B$4)))</f>
        <v/>
      </c>
      <c r="T9474" s="38">
        <f>IF(OR($B9474="",$G9474="",$S9474=0),"",$G9474/$S9474)</f>
        <v/>
      </c>
      <c r="U9474" s="36">
        <f>IF($T9474="","",IF($T9474&lt;Settings!$B$8,"Critical",IF($T9474&lt;Settings!$B$9,"Semi Critical","Non Critical")))</f>
        <v/>
      </c>
      <c r="V9474" s="28" t="n"/>
      <c r="Z9474">
        <f>IF($B9474="","",IFERROR(VLOOKUP($B9474,'Plan HC for CCA'!$A:$B,2,0),""))</f>
        <v/>
      </c>
      <c r="AA9474">
        <f>IF(OR($B9474="",$Z9474=""),"",IF(N($M9474)&lt;$Z9474,"Delta","No Delta"))</f>
        <v/>
      </c>
      <c r="AB9474">
        <f>IF(OR($B9474="",$Z9474=""),"",MAX(0,$Z9474-N($M9474)))</f>
        <v/>
      </c>
      <c r="AC9474" s="46">
        <f>IF($B9474="","",IFERROR(INDEX('CCA Util %'!$H:$H,MATCH($B9474,'CCA Util %'!$E:$E,0)),""))</f>
        <v/>
      </c>
      <c r="AD9474">
        <f>IF($B9474="","",IFERROR(INDEX('CCA Util %'!$G:$G,MATCH($B9474,'CCA Util %'!$E:$E,0)),""))</f>
        <v/>
      </c>
      <c r="AE9474">
        <f>IF(OR($B9474="",$U9474=""),"",$U9474&amp;" &amp; "&amp;IF(OR($AD9474="",$AD9474=0),"Util NA",$AD9474&amp;" Util"))</f>
        <v/>
      </c>
    </row>
    <row r="9475" ht="15.75" customHeight="1" s="42">
      <c r="A9475" s="41" t="n"/>
      <c r="G9475" s="38" t="n"/>
      <c r="H9475" s="38" t="n"/>
      <c r="I9475" s="38" t="n"/>
      <c r="J9475" s="38" t="n"/>
      <c r="K9475" s="38" t="n"/>
      <c r="L9475" s="38" t="n"/>
      <c r="N9475" s="36">
        <f>IF($B9475="","",IF($C9475="SUPERSTORE","Superstore","DH"))</f>
        <v/>
      </c>
      <c r="O9475" s="36">
        <f>IF($B9475="","",IFERROR(VLOOKUP($B9475,Mapping!$A:$C,2,0),"Not Mapped"))</f>
        <v/>
      </c>
      <c r="P9475" s="36">
        <f>IF($B9475="","",IFERROR(VLOOKUP($B9475,Mapping!$A:$C,3,0),"Not Mapped"))</f>
        <v/>
      </c>
      <c r="Q9475" s="36">
        <f>IF($B9475="","",IFERROR(VLOOKUP($O9475,Leaders!$A:$B,2,0),"Not Mapped"))</f>
        <v/>
      </c>
      <c r="R9475" s="36">
        <f>IF($B9475="","",IF(COUNTIF(Exclusions!$A:$A,$B9475)&gt;0,"Yes","No"))</f>
        <v/>
      </c>
      <c r="S9475" s="38">
        <f>IF($B9475="","",MIN(1,DAY($A9475)/IF($N9475="Superstore",Settings!$B$5,Settings!$B$4)))</f>
        <v/>
      </c>
      <c r="T9475" s="38">
        <f>IF(OR($B9475="",$G9475="",$S9475=0),"",$G9475/$S9475)</f>
        <v/>
      </c>
      <c r="U9475" s="36">
        <f>IF($T9475="","",IF($T9475&lt;Settings!$B$8,"Critical",IF($T9475&lt;Settings!$B$9,"Semi Critical","Non Critical")))</f>
        <v/>
      </c>
      <c r="V9475" s="28" t="n"/>
      <c r="Z9475">
        <f>IF($B9475="","",IFERROR(VLOOKUP($B9475,'Plan HC for CCA'!$A:$B,2,0),""))</f>
        <v/>
      </c>
      <c r="AA9475">
        <f>IF(OR($B9475="",$Z9475=""),"",IF(N($M9475)&lt;$Z9475,"Delta","No Delta"))</f>
        <v/>
      </c>
      <c r="AB9475">
        <f>IF(OR($B9475="",$Z9475=""),"",MAX(0,$Z9475-N($M9475)))</f>
        <v/>
      </c>
      <c r="AC9475" s="46">
        <f>IF($B9475="","",IFERROR(INDEX('CCA Util %'!$H:$H,MATCH($B9475,'CCA Util %'!$E:$E,0)),""))</f>
        <v/>
      </c>
      <c r="AD9475">
        <f>IF($B9475="","",IFERROR(INDEX('CCA Util %'!$G:$G,MATCH($B9475,'CCA Util %'!$E:$E,0)),""))</f>
        <v/>
      </c>
      <c r="AE9475">
        <f>IF(OR($B9475="",$U9475=""),"",$U9475&amp;" &amp; "&amp;IF(OR($AD9475="",$AD9475=0),"Util NA",$AD9475&amp;" Util"))</f>
        <v/>
      </c>
    </row>
    <row r="9476" ht="15.75" customHeight="1" s="42">
      <c r="A9476" s="41" t="n"/>
      <c r="G9476" s="38" t="n"/>
      <c r="H9476" s="38" t="n"/>
      <c r="I9476" s="38" t="n"/>
      <c r="J9476" s="38" t="n"/>
      <c r="K9476" s="38" t="n"/>
      <c r="L9476" s="38" t="n"/>
      <c r="N9476" s="36">
        <f>IF($B9476="","",IF($C9476="SUPERSTORE","Superstore","DH"))</f>
        <v/>
      </c>
      <c r="O9476" s="36">
        <f>IF($B9476="","",IFERROR(VLOOKUP($B9476,Mapping!$A:$C,2,0),"Not Mapped"))</f>
        <v/>
      </c>
      <c r="P9476" s="36">
        <f>IF($B9476="","",IFERROR(VLOOKUP($B9476,Mapping!$A:$C,3,0),"Not Mapped"))</f>
        <v/>
      </c>
      <c r="Q9476" s="36">
        <f>IF($B9476="","",IFERROR(VLOOKUP($O9476,Leaders!$A:$B,2,0),"Not Mapped"))</f>
        <v/>
      </c>
      <c r="R9476" s="36">
        <f>IF($B9476="","",IF(COUNTIF(Exclusions!$A:$A,$B9476)&gt;0,"Yes","No"))</f>
        <v/>
      </c>
      <c r="S9476" s="38">
        <f>IF($B9476="","",MIN(1,DAY($A9476)/IF($N9476="Superstore",Settings!$B$5,Settings!$B$4)))</f>
        <v/>
      </c>
      <c r="T9476" s="38">
        <f>IF(OR($B9476="",$G9476="",$S9476=0),"",$G9476/$S9476)</f>
        <v/>
      </c>
      <c r="U9476" s="36">
        <f>IF($T9476="","",IF($T9476&lt;Settings!$B$8,"Critical",IF($T9476&lt;Settings!$B$9,"Semi Critical","Non Critical")))</f>
        <v/>
      </c>
      <c r="V9476" s="28" t="n"/>
      <c r="Z9476">
        <f>IF($B9476="","",IFERROR(VLOOKUP($B9476,'Plan HC for CCA'!$A:$B,2,0),""))</f>
        <v/>
      </c>
      <c r="AA9476">
        <f>IF(OR($B9476="",$Z9476=""),"",IF(N($M9476)&lt;$Z9476,"Delta","No Delta"))</f>
        <v/>
      </c>
      <c r="AB9476">
        <f>IF(OR($B9476="",$Z9476=""),"",MAX(0,$Z9476-N($M9476)))</f>
        <v/>
      </c>
      <c r="AC9476" s="46">
        <f>IF($B9476="","",IFERROR(INDEX('CCA Util %'!$H:$H,MATCH($B9476,'CCA Util %'!$E:$E,0)),""))</f>
        <v/>
      </c>
      <c r="AD9476">
        <f>IF($B9476="","",IFERROR(INDEX('CCA Util %'!$G:$G,MATCH($B9476,'CCA Util %'!$E:$E,0)),""))</f>
        <v/>
      </c>
      <c r="AE9476">
        <f>IF(OR($B9476="",$U9476=""),"",$U9476&amp;" &amp; "&amp;IF(OR($AD9476="",$AD9476=0),"Util NA",$AD9476&amp;" Util"))</f>
        <v/>
      </c>
    </row>
    <row r="9477" ht="15.75" customHeight="1" s="42">
      <c r="A9477" s="41" t="n"/>
      <c r="G9477" s="38" t="n"/>
      <c r="H9477" s="38" t="n"/>
      <c r="I9477" s="38" t="n"/>
      <c r="J9477" s="38" t="n"/>
      <c r="K9477" s="38" t="n"/>
      <c r="L9477" s="38" t="n"/>
      <c r="N9477" s="36">
        <f>IF($B9477="","",IF($C9477="SUPERSTORE","Superstore","DH"))</f>
        <v/>
      </c>
      <c r="O9477" s="36">
        <f>IF($B9477="","",IFERROR(VLOOKUP($B9477,Mapping!$A:$C,2,0),"Not Mapped"))</f>
        <v/>
      </c>
      <c r="P9477" s="36">
        <f>IF($B9477="","",IFERROR(VLOOKUP($B9477,Mapping!$A:$C,3,0),"Not Mapped"))</f>
        <v/>
      </c>
      <c r="Q9477" s="36">
        <f>IF($B9477="","",IFERROR(VLOOKUP($O9477,Leaders!$A:$B,2,0),"Not Mapped"))</f>
        <v/>
      </c>
      <c r="R9477" s="36">
        <f>IF($B9477="","",IF(COUNTIF(Exclusions!$A:$A,$B9477)&gt;0,"Yes","No"))</f>
        <v/>
      </c>
      <c r="S9477" s="38">
        <f>IF($B9477="","",MIN(1,DAY($A9477)/IF($N9477="Superstore",Settings!$B$5,Settings!$B$4)))</f>
        <v/>
      </c>
      <c r="T9477" s="38">
        <f>IF(OR($B9477="",$G9477="",$S9477=0),"",$G9477/$S9477)</f>
        <v/>
      </c>
      <c r="U9477" s="36">
        <f>IF($T9477="","",IF($T9477&lt;Settings!$B$8,"Critical",IF($T9477&lt;Settings!$B$9,"Semi Critical","Non Critical")))</f>
        <v/>
      </c>
      <c r="V9477" s="28" t="n"/>
      <c r="Z9477">
        <f>IF($B9477="","",IFERROR(VLOOKUP($B9477,'Plan HC for CCA'!$A:$B,2,0),""))</f>
        <v/>
      </c>
      <c r="AA9477">
        <f>IF(OR($B9477="",$Z9477=""),"",IF(N($M9477)&lt;$Z9477,"Delta","No Delta"))</f>
        <v/>
      </c>
      <c r="AB9477">
        <f>IF(OR($B9477="",$Z9477=""),"",MAX(0,$Z9477-N($M9477)))</f>
        <v/>
      </c>
      <c r="AC9477" s="46">
        <f>IF($B9477="","",IFERROR(INDEX('CCA Util %'!$H:$H,MATCH($B9477,'CCA Util %'!$E:$E,0)),""))</f>
        <v/>
      </c>
      <c r="AD9477">
        <f>IF($B9477="","",IFERROR(INDEX('CCA Util %'!$G:$G,MATCH($B9477,'CCA Util %'!$E:$E,0)),""))</f>
        <v/>
      </c>
      <c r="AE9477">
        <f>IF(OR($B9477="",$U9477=""),"",$U9477&amp;" &amp; "&amp;IF(OR($AD9477="",$AD9477=0),"Util NA",$AD9477&amp;" Util"))</f>
        <v/>
      </c>
    </row>
    <row r="9478" ht="15.75" customHeight="1" s="42">
      <c r="A9478" s="41" t="n"/>
      <c r="G9478" s="38" t="n"/>
      <c r="H9478" s="38" t="n"/>
      <c r="I9478" s="38" t="n"/>
      <c r="J9478" s="38" t="n"/>
      <c r="K9478" s="38" t="n"/>
      <c r="L9478" s="38" t="n"/>
      <c r="N9478" s="36">
        <f>IF($B9478="","",IF($C9478="SUPERSTORE","Superstore","DH"))</f>
        <v/>
      </c>
      <c r="O9478" s="36">
        <f>IF($B9478="","",IFERROR(VLOOKUP($B9478,Mapping!$A:$C,2,0),"Not Mapped"))</f>
        <v/>
      </c>
      <c r="P9478" s="36">
        <f>IF($B9478="","",IFERROR(VLOOKUP($B9478,Mapping!$A:$C,3,0),"Not Mapped"))</f>
        <v/>
      </c>
      <c r="Q9478" s="36">
        <f>IF($B9478="","",IFERROR(VLOOKUP($O9478,Leaders!$A:$B,2,0),"Not Mapped"))</f>
        <v/>
      </c>
      <c r="R9478" s="36">
        <f>IF($B9478="","",IF(COUNTIF(Exclusions!$A:$A,$B9478)&gt;0,"Yes","No"))</f>
        <v/>
      </c>
      <c r="S9478" s="38">
        <f>IF($B9478="","",MIN(1,DAY($A9478)/IF($N9478="Superstore",Settings!$B$5,Settings!$B$4)))</f>
        <v/>
      </c>
      <c r="T9478" s="38">
        <f>IF(OR($B9478="",$G9478="",$S9478=0),"",$G9478/$S9478)</f>
        <v/>
      </c>
      <c r="U9478" s="36">
        <f>IF($T9478="","",IF($T9478&lt;Settings!$B$8,"Critical",IF($T9478&lt;Settings!$B$9,"Semi Critical","Non Critical")))</f>
        <v/>
      </c>
      <c r="V9478" s="28" t="n"/>
      <c r="Z9478">
        <f>IF($B9478="","",IFERROR(VLOOKUP($B9478,'Plan HC for CCA'!$A:$B,2,0),""))</f>
        <v/>
      </c>
      <c r="AA9478">
        <f>IF(OR($B9478="",$Z9478=""),"",IF(N($M9478)&lt;$Z9478,"Delta","No Delta"))</f>
        <v/>
      </c>
      <c r="AB9478">
        <f>IF(OR($B9478="",$Z9478=""),"",MAX(0,$Z9478-N($M9478)))</f>
        <v/>
      </c>
      <c r="AC9478" s="46">
        <f>IF($B9478="","",IFERROR(INDEX('CCA Util %'!$H:$H,MATCH($B9478,'CCA Util %'!$E:$E,0)),""))</f>
        <v/>
      </c>
      <c r="AD9478">
        <f>IF($B9478="","",IFERROR(INDEX('CCA Util %'!$G:$G,MATCH($B9478,'CCA Util %'!$E:$E,0)),""))</f>
        <v/>
      </c>
      <c r="AE9478">
        <f>IF(OR($B9478="",$U9478=""),"",$U9478&amp;" &amp; "&amp;IF(OR($AD9478="",$AD9478=0),"Util NA",$AD9478&amp;" Util"))</f>
        <v/>
      </c>
    </row>
    <row r="9479" ht="15.75" customHeight="1" s="42">
      <c r="A9479" s="41" t="n"/>
      <c r="G9479" s="38" t="n"/>
      <c r="H9479" s="38" t="n"/>
      <c r="I9479" s="38" t="n"/>
      <c r="J9479" s="38" t="n"/>
      <c r="K9479" s="38" t="n"/>
      <c r="L9479" s="38" t="n"/>
      <c r="N9479" s="36">
        <f>IF($B9479="","",IF($C9479="SUPERSTORE","Superstore","DH"))</f>
        <v/>
      </c>
      <c r="O9479" s="36">
        <f>IF($B9479="","",IFERROR(VLOOKUP($B9479,Mapping!$A:$C,2,0),"Not Mapped"))</f>
        <v/>
      </c>
      <c r="P9479" s="36">
        <f>IF($B9479="","",IFERROR(VLOOKUP($B9479,Mapping!$A:$C,3,0),"Not Mapped"))</f>
        <v/>
      </c>
      <c r="Q9479" s="36">
        <f>IF($B9479="","",IFERROR(VLOOKUP($O9479,Leaders!$A:$B,2,0),"Not Mapped"))</f>
        <v/>
      </c>
      <c r="R9479" s="36">
        <f>IF($B9479="","",IF(COUNTIF(Exclusions!$A:$A,$B9479)&gt;0,"Yes","No"))</f>
        <v/>
      </c>
      <c r="S9479" s="38">
        <f>IF($B9479="","",MIN(1,DAY($A9479)/IF($N9479="Superstore",Settings!$B$5,Settings!$B$4)))</f>
        <v/>
      </c>
      <c r="T9479" s="38">
        <f>IF(OR($B9479="",$G9479="",$S9479=0),"",$G9479/$S9479)</f>
        <v/>
      </c>
      <c r="U9479" s="36">
        <f>IF($T9479="","",IF($T9479&lt;Settings!$B$8,"Critical",IF($T9479&lt;Settings!$B$9,"Semi Critical","Non Critical")))</f>
        <v/>
      </c>
      <c r="V9479" s="28" t="n"/>
      <c r="Z9479">
        <f>IF($B9479="","",IFERROR(VLOOKUP($B9479,'Plan HC for CCA'!$A:$B,2,0),""))</f>
        <v/>
      </c>
      <c r="AA9479">
        <f>IF(OR($B9479="",$Z9479=""),"",IF(N($M9479)&lt;$Z9479,"Delta","No Delta"))</f>
        <v/>
      </c>
      <c r="AB9479">
        <f>IF(OR($B9479="",$Z9479=""),"",MAX(0,$Z9479-N($M9479)))</f>
        <v/>
      </c>
      <c r="AC9479" s="46">
        <f>IF($B9479="","",IFERROR(INDEX('CCA Util %'!$H:$H,MATCH($B9479,'CCA Util %'!$E:$E,0)),""))</f>
        <v/>
      </c>
      <c r="AD9479">
        <f>IF($B9479="","",IFERROR(INDEX('CCA Util %'!$G:$G,MATCH($B9479,'CCA Util %'!$E:$E,0)),""))</f>
        <v/>
      </c>
      <c r="AE9479">
        <f>IF(OR($B9479="",$U9479=""),"",$U9479&amp;" &amp; "&amp;IF(OR($AD9479="",$AD9479=0),"Util NA",$AD9479&amp;" Util"))</f>
        <v/>
      </c>
    </row>
    <row r="9480" ht="15.75" customHeight="1" s="42">
      <c r="A9480" s="41" t="n"/>
      <c r="G9480" s="38" t="n"/>
      <c r="H9480" s="38" t="n"/>
      <c r="I9480" s="38" t="n"/>
      <c r="J9480" s="38" t="n"/>
      <c r="K9480" s="38" t="n"/>
      <c r="L9480" s="38" t="n"/>
      <c r="N9480" s="36">
        <f>IF($B9480="","",IF($C9480="SUPERSTORE","Superstore","DH"))</f>
        <v/>
      </c>
      <c r="O9480" s="36">
        <f>IF($B9480="","",IFERROR(VLOOKUP($B9480,Mapping!$A:$C,2,0),"Not Mapped"))</f>
        <v/>
      </c>
      <c r="P9480" s="36">
        <f>IF($B9480="","",IFERROR(VLOOKUP($B9480,Mapping!$A:$C,3,0),"Not Mapped"))</f>
        <v/>
      </c>
      <c r="Q9480" s="36">
        <f>IF($B9480="","",IFERROR(VLOOKUP($O9480,Leaders!$A:$B,2,0),"Not Mapped"))</f>
        <v/>
      </c>
      <c r="R9480" s="36">
        <f>IF($B9480="","",IF(COUNTIF(Exclusions!$A:$A,$B9480)&gt;0,"Yes","No"))</f>
        <v/>
      </c>
      <c r="S9480" s="38">
        <f>IF($B9480="","",MIN(1,DAY($A9480)/IF($N9480="Superstore",Settings!$B$5,Settings!$B$4)))</f>
        <v/>
      </c>
      <c r="T9480" s="38">
        <f>IF(OR($B9480="",$G9480="",$S9480=0),"",$G9480/$S9480)</f>
        <v/>
      </c>
      <c r="U9480" s="36">
        <f>IF($T9480="","",IF($T9480&lt;Settings!$B$8,"Critical",IF($T9480&lt;Settings!$B$9,"Semi Critical","Non Critical")))</f>
        <v/>
      </c>
      <c r="V9480" s="28" t="n"/>
      <c r="Z9480">
        <f>IF($B9480="","",IFERROR(VLOOKUP($B9480,'Plan HC for CCA'!$A:$B,2,0),""))</f>
        <v/>
      </c>
      <c r="AA9480">
        <f>IF(OR($B9480="",$Z9480=""),"",IF(N($M9480)&lt;$Z9480,"Delta","No Delta"))</f>
        <v/>
      </c>
      <c r="AB9480">
        <f>IF(OR($B9480="",$Z9480=""),"",MAX(0,$Z9480-N($M9480)))</f>
        <v/>
      </c>
      <c r="AC9480" s="46">
        <f>IF($B9480="","",IFERROR(INDEX('CCA Util %'!$H:$H,MATCH($B9480,'CCA Util %'!$E:$E,0)),""))</f>
        <v/>
      </c>
      <c r="AD9480">
        <f>IF($B9480="","",IFERROR(INDEX('CCA Util %'!$G:$G,MATCH($B9480,'CCA Util %'!$E:$E,0)),""))</f>
        <v/>
      </c>
      <c r="AE9480">
        <f>IF(OR($B9480="",$U9480=""),"",$U9480&amp;" &amp; "&amp;IF(OR($AD9480="",$AD9480=0),"Util NA",$AD9480&amp;" Util"))</f>
        <v/>
      </c>
    </row>
    <row r="9481" ht="15.75" customHeight="1" s="42">
      <c r="A9481" s="41" t="n"/>
      <c r="G9481" s="38" t="n"/>
      <c r="H9481" s="38" t="n"/>
      <c r="I9481" s="38" t="n"/>
      <c r="J9481" s="38" t="n"/>
      <c r="K9481" s="38" t="n"/>
      <c r="L9481" s="38" t="n"/>
      <c r="N9481" s="36">
        <f>IF($B9481="","",IF($C9481="SUPERSTORE","Superstore","DH"))</f>
        <v/>
      </c>
      <c r="O9481" s="36">
        <f>IF($B9481="","",IFERROR(VLOOKUP($B9481,Mapping!$A:$C,2,0),"Not Mapped"))</f>
        <v/>
      </c>
      <c r="P9481" s="36">
        <f>IF($B9481="","",IFERROR(VLOOKUP($B9481,Mapping!$A:$C,3,0),"Not Mapped"))</f>
        <v/>
      </c>
      <c r="Q9481" s="36">
        <f>IF($B9481="","",IFERROR(VLOOKUP($O9481,Leaders!$A:$B,2,0),"Not Mapped"))</f>
        <v/>
      </c>
      <c r="R9481" s="36">
        <f>IF($B9481="","",IF(COUNTIF(Exclusions!$A:$A,$B9481)&gt;0,"Yes","No"))</f>
        <v/>
      </c>
      <c r="S9481" s="38">
        <f>IF($B9481="","",MIN(1,DAY($A9481)/IF($N9481="Superstore",Settings!$B$5,Settings!$B$4)))</f>
        <v/>
      </c>
      <c r="T9481" s="38">
        <f>IF(OR($B9481="",$G9481="",$S9481=0),"",$G9481/$S9481)</f>
        <v/>
      </c>
      <c r="U9481" s="36">
        <f>IF($T9481="","",IF($T9481&lt;Settings!$B$8,"Critical",IF($T9481&lt;Settings!$B$9,"Semi Critical","Non Critical")))</f>
        <v/>
      </c>
      <c r="V9481" s="28" t="n"/>
      <c r="Z9481">
        <f>IF($B9481="","",IFERROR(VLOOKUP($B9481,'Plan HC for CCA'!$A:$B,2,0),""))</f>
        <v/>
      </c>
      <c r="AA9481">
        <f>IF(OR($B9481="",$Z9481=""),"",IF(N($M9481)&lt;$Z9481,"Delta","No Delta"))</f>
        <v/>
      </c>
      <c r="AB9481">
        <f>IF(OR($B9481="",$Z9481=""),"",MAX(0,$Z9481-N($M9481)))</f>
        <v/>
      </c>
      <c r="AC9481" s="46">
        <f>IF($B9481="","",IFERROR(INDEX('CCA Util %'!$H:$H,MATCH($B9481,'CCA Util %'!$E:$E,0)),""))</f>
        <v/>
      </c>
      <c r="AD9481">
        <f>IF($B9481="","",IFERROR(INDEX('CCA Util %'!$G:$G,MATCH($B9481,'CCA Util %'!$E:$E,0)),""))</f>
        <v/>
      </c>
      <c r="AE9481">
        <f>IF(OR($B9481="",$U9481=""),"",$U9481&amp;" &amp; "&amp;IF(OR($AD9481="",$AD9481=0),"Util NA",$AD9481&amp;" Util"))</f>
        <v/>
      </c>
    </row>
    <row r="9482" ht="15.75" customHeight="1" s="42">
      <c r="A9482" s="41" t="n"/>
      <c r="G9482" s="38" t="n"/>
      <c r="H9482" s="38" t="n"/>
      <c r="I9482" s="38" t="n"/>
      <c r="J9482" s="38" t="n"/>
      <c r="K9482" s="38" t="n"/>
      <c r="L9482" s="38" t="n"/>
      <c r="N9482" s="36">
        <f>IF($B9482="","",IF($C9482="SUPERSTORE","Superstore","DH"))</f>
        <v/>
      </c>
      <c r="O9482" s="36">
        <f>IF($B9482="","",IFERROR(VLOOKUP($B9482,Mapping!$A:$C,2,0),"Not Mapped"))</f>
        <v/>
      </c>
      <c r="P9482" s="36">
        <f>IF($B9482="","",IFERROR(VLOOKUP($B9482,Mapping!$A:$C,3,0),"Not Mapped"))</f>
        <v/>
      </c>
      <c r="Q9482" s="36">
        <f>IF($B9482="","",IFERROR(VLOOKUP($O9482,Leaders!$A:$B,2,0),"Not Mapped"))</f>
        <v/>
      </c>
      <c r="R9482" s="36">
        <f>IF($B9482="","",IF(COUNTIF(Exclusions!$A:$A,$B9482)&gt;0,"Yes","No"))</f>
        <v/>
      </c>
      <c r="S9482" s="38">
        <f>IF($B9482="","",MIN(1,DAY($A9482)/IF($N9482="Superstore",Settings!$B$5,Settings!$B$4)))</f>
        <v/>
      </c>
      <c r="T9482" s="38">
        <f>IF(OR($B9482="",$G9482="",$S9482=0),"",$G9482/$S9482)</f>
        <v/>
      </c>
      <c r="U9482" s="36">
        <f>IF($T9482="","",IF($T9482&lt;Settings!$B$8,"Critical",IF($T9482&lt;Settings!$B$9,"Semi Critical","Non Critical")))</f>
        <v/>
      </c>
      <c r="V9482" s="28" t="n"/>
      <c r="Z9482">
        <f>IF($B9482="","",IFERROR(VLOOKUP($B9482,'Plan HC for CCA'!$A:$B,2,0),""))</f>
        <v/>
      </c>
      <c r="AA9482">
        <f>IF(OR($B9482="",$Z9482=""),"",IF(N($M9482)&lt;$Z9482,"Delta","No Delta"))</f>
        <v/>
      </c>
      <c r="AB9482">
        <f>IF(OR($B9482="",$Z9482=""),"",MAX(0,$Z9482-N($M9482)))</f>
        <v/>
      </c>
      <c r="AC9482" s="46">
        <f>IF($B9482="","",IFERROR(INDEX('CCA Util %'!$H:$H,MATCH($B9482,'CCA Util %'!$E:$E,0)),""))</f>
        <v/>
      </c>
      <c r="AD9482">
        <f>IF($B9482="","",IFERROR(INDEX('CCA Util %'!$G:$G,MATCH($B9482,'CCA Util %'!$E:$E,0)),""))</f>
        <v/>
      </c>
      <c r="AE9482">
        <f>IF(OR($B9482="",$U9482=""),"",$U9482&amp;" &amp; "&amp;IF(OR($AD9482="",$AD9482=0),"Util NA",$AD9482&amp;" Util"))</f>
        <v/>
      </c>
    </row>
    <row r="9483" ht="15.75" customHeight="1" s="42">
      <c r="A9483" s="41" t="n"/>
      <c r="G9483" s="38" t="n"/>
      <c r="H9483" s="38" t="n"/>
      <c r="I9483" s="38" t="n"/>
      <c r="J9483" s="38" t="n"/>
      <c r="K9483" s="38" t="n"/>
      <c r="L9483" s="38" t="n"/>
      <c r="N9483" s="36">
        <f>IF($B9483="","",IF($C9483="SUPERSTORE","Superstore","DH"))</f>
        <v/>
      </c>
      <c r="O9483" s="36">
        <f>IF($B9483="","",IFERROR(VLOOKUP($B9483,Mapping!$A:$C,2,0),"Not Mapped"))</f>
        <v/>
      </c>
      <c r="P9483" s="36">
        <f>IF($B9483="","",IFERROR(VLOOKUP($B9483,Mapping!$A:$C,3,0),"Not Mapped"))</f>
        <v/>
      </c>
      <c r="Q9483" s="36">
        <f>IF($B9483="","",IFERROR(VLOOKUP($O9483,Leaders!$A:$B,2,0),"Not Mapped"))</f>
        <v/>
      </c>
      <c r="R9483" s="36">
        <f>IF($B9483="","",IF(COUNTIF(Exclusions!$A:$A,$B9483)&gt;0,"Yes","No"))</f>
        <v/>
      </c>
      <c r="S9483" s="38">
        <f>IF($B9483="","",MIN(1,DAY($A9483)/IF($N9483="Superstore",Settings!$B$5,Settings!$B$4)))</f>
        <v/>
      </c>
      <c r="T9483" s="38">
        <f>IF(OR($B9483="",$G9483="",$S9483=0),"",$G9483/$S9483)</f>
        <v/>
      </c>
      <c r="U9483" s="36">
        <f>IF($T9483="","",IF($T9483&lt;Settings!$B$8,"Critical",IF($T9483&lt;Settings!$B$9,"Semi Critical","Non Critical")))</f>
        <v/>
      </c>
      <c r="V9483" s="28" t="n"/>
      <c r="Z9483">
        <f>IF($B9483="","",IFERROR(VLOOKUP($B9483,'Plan HC for CCA'!$A:$B,2,0),""))</f>
        <v/>
      </c>
      <c r="AA9483">
        <f>IF(OR($B9483="",$Z9483=""),"",IF(N($M9483)&lt;$Z9483,"Delta","No Delta"))</f>
        <v/>
      </c>
      <c r="AB9483">
        <f>IF(OR($B9483="",$Z9483=""),"",MAX(0,$Z9483-N($M9483)))</f>
        <v/>
      </c>
      <c r="AC9483" s="46">
        <f>IF($B9483="","",IFERROR(INDEX('CCA Util %'!$H:$H,MATCH($B9483,'CCA Util %'!$E:$E,0)),""))</f>
        <v/>
      </c>
      <c r="AD9483">
        <f>IF($B9483="","",IFERROR(INDEX('CCA Util %'!$G:$G,MATCH($B9483,'CCA Util %'!$E:$E,0)),""))</f>
        <v/>
      </c>
      <c r="AE9483">
        <f>IF(OR($B9483="",$U9483=""),"",$U9483&amp;" &amp; "&amp;IF(OR($AD9483="",$AD9483=0),"Util NA",$AD9483&amp;" Util"))</f>
        <v/>
      </c>
    </row>
    <row r="9484" ht="15.75" customHeight="1" s="42">
      <c r="A9484" s="41" t="n"/>
      <c r="G9484" s="38" t="n"/>
      <c r="H9484" s="38" t="n"/>
      <c r="I9484" s="38" t="n"/>
      <c r="J9484" s="38" t="n"/>
      <c r="K9484" s="38" t="n"/>
      <c r="L9484" s="38" t="n"/>
      <c r="N9484" s="36">
        <f>IF($B9484="","",IF($C9484="SUPERSTORE","Superstore","DH"))</f>
        <v/>
      </c>
      <c r="O9484" s="36">
        <f>IF($B9484="","",IFERROR(VLOOKUP($B9484,Mapping!$A:$C,2,0),"Not Mapped"))</f>
        <v/>
      </c>
      <c r="P9484" s="36">
        <f>IF($B9484="","",IFERROR(VLOOKUP($B9484,Mapping!$A:$C,3,0),"Not Mapped"))</f>
        <v/>
      </c>
      <c r="Q9484" s="36">
        <f>IF($B9484="","",IFERROR(VLOOKUP($O9484,Leaders!$A:$B,2,0),"Not Mapped"))</f>
        <v/>
      </c>
      <c r="R9484" s="36">
        <f>IF($B9484="","",IF(COUNTIF(Exclusions!$A:$A,$B9484)&gt;0,"Yes","No"))</f>
        <v/>
      </c>
      <c r="S9484" s="38">
        <f>IF($B9484="","",MIN(1,DAY($A9484)/IF($N9484="Superstore",Settings!$B$5,Settings!$B$4)))</f>
        <v/>
      </c>
      <c r="T9484" s="38">
        <f>IF(OR($B9484="",$G9484="",$S9484=0),"",$G9484/$S9484)</f>
        <v/>
      </c>
      <c r="U9484" s="36">
        <f>IF($T9484="","",IF($T9484&lt;Settings!$B$8,"Critical",IF($T9484&lt;Settings!$B$9,"Semi Critical","Non Critical")))</f>
        <v/>
      </c>
      <c r="V9484" s="28" t="n"/>
      <c r="Z9484">
        <f>IF($B9484="","",IFERROR(VLOOKUP($B9484,'Plan HC for CCA'!$A:$B,2,0),""))</f>
        <v/>
      </c>
      <c r="AA9484">
        <f>IF(OR($B9484="",$Z9484=""),"",IF(N($M9484)&lt;$Z9484,"Delta","No Delta"))</f>
        <v/>
      </c>
      <c r="AB9484">
        <f>IF(OR($B9484="",$Z9484=""),"",MAX(0,$Z9484-N($M9484)))</f>
        <v/>
      </c>
      <c r="AC9484" s="46">
        <f>IF($B9484="","",IFERROR(INDEX('CCA Util %'!$H:$H,MATCH($B9484,'CCA Util %'!$E:$E,0)),""))</f>
        <v/>
      </c>
      <c r="AD9484">
        <f>IF($B9484="","",IFERROR(INDEX('CCA Util %'!$G:$G,MATCH($B9484,'CCA Util %'!$E:$E,0)),""))</f>
        <v/>
      </c>
      <c r="AE9484">
        <f>IF(OR($B9484="",$U9484=""),"",$U9484&amp;" &amp; "&amp;IF(OR($AD9484="",$AD9484=0),"Util NA",$AD9484&amp;" Util"))</f>
        <v/>
      </c>
    </row>
    <row r="9485" ht="15.75" customHeight="1" s="42">
      <c r="A9485" s="41" t="n"/>
      <c r="G9485" s="38" t="n"/>
      <c r="H9485" s="38" t="n"/>
      <c r="I9485" s="38" t="n"/>
      <c r="J9485" s="38" t="n"/>
      <c r="K9485" s="38" t="n"/>
      <c r="L9485" s="38" t="n"/>
      <c r="N9485" s="36">
        <f>IF($B9485="","",IF($C9485="SUPERSTORE","Superstore","DH"))</f>
        <v/>
      </c>
      <c r="O9485" s="36">
        <f>IF($B9485="","",IFERROR(VLOOKUP($B9485,Mapping!$A:$C,2,0),"Not Mapped"))</f>
        <v/>
      </c>
      <c r="P9485" s="36">
        <f>IF($B9485="","",IFERROR(VLOOKUP($B9485,Mapping!$A:$C,3,0),"Not Mapped"))</f>
        <v/>
      </c>
      <c r="Q9485" s="36">
        <f>IF($B9485="","",IFERROR(VLOOKUP($O9485,Leaders!$A:$B,2,0),"Not Mapped"))</f>
        <v/>
      </c>
      <c r="R9485" s="36">
        <f>IF($B9485="","",IF(COUNTIF(Exclusions!$A:$A,$B9485)&gt;0,"Yes","No"))</f>
        <v/>
      </c>
      <c r="S9485" s="38">
        <f>IF($B9485="","",MIN(1,DAY($A9485)/IF($N9485="Superstore",Settings!$B$5,Settings!$B$4)))</f>
        <v/>
      </c>
      <c r="T9485" s="38">
        <f>IF(OR($B9485="",$G9485="",$S9485=0),"",$G9485/$S9485)</f>
        <v/>
      </c>
      <c r="U9485" s="36">
        <f>IF($T9485="","",IF($T9485&lt;Settings!$B$8,"Critical",IF($T9485&lt;Settings!$B$9,"Semi Critical","Non Critical")))</f>
        <v/>
      </c>
      <c r="V9485" s="28" t="n"/>
      <c r="Z9485">
        <f>IF($B9485="","",IFERROR(VLOOKUP($B9485,'Plan HC for CCA'!$A:$B,2,0),""))</f>
        <v/>
      </c>
      <c r="AA9485">
        <f>IF(OR($B9485="",$Z9485=""),"",IF(N($M9485)&lt;$Z9485,"Delta","No Delta"))</f>
        <v/>
      </c>
      <c r="AB9485">
        <f>IF(OR($B9485="",$Z9485=""),"",MAX(0,$Z9485-N($M9485)))</f>
        <v/>
      </c>
      <c r="AC9485" s="46">
        <f>IF($B9485="","",IFERROR(INDEX('CCA Util %'!$H:$H,MATCH($B9485,'CCA Util %'!$E:$E,0)),""))</f>
        <v/>
      </c>
      <c r="AD9485">
        <f>IF($B9485="","",IFERROR(INDEX('CCA Util %'!$G:$G,MATCH($B9485,'CCA Util %'!$E:$E,0)),""))</f>
        <v/>
      </c>
      <c r="AE9485">
        <f>IF(OR($B9485="",$U9485=""),"",$U9485&amp;" &amp; "&amp;IF(OR($AD9485="",$AD9485=0),"Util NA",$AD9485&amp;" Util"))</f>
        <v/>
      </c>
    </row>
    <row r="9486" ht="15.75" customHeight="1" s="42">
      <c r="A9486" s="41" t="n"/>
      <c r="G9486" s="38" t="n"/>
      <c r="H9486" s="38" t="n"/>
      <c r="I9486" s="38" t="n"/>
      <c r="J9486" s="38" t="n"/>
      <c r="K9486" s="38" t="n"/>
      <c r="L9486" s="38" t="n"/>
      <c r="N9486" s="36">
        <f>IF($B9486="","",IF($C9486="SUPERSTORE","Superstore","DH"))</f>
        <v/>
      </c>
      <c r="O9486" s="36">
        <f>IF($B9486="","",IFERROR(VLOOKUP($B9486,Mapping!$A:$C,2,0),"Not Mapped"))</f>
        <v/>
      </c>
      <c r="P9486" s="36">
        <f>IF($B9486="","",IFERROR(VLOOKUP($B9486,Mapping!$A:$C,3,0),"Not Mapped"))</f>
        <v/>
      </c>
      <c r="Q9486" s="36">
        <f>IF($B9486="","",IFERROR(VLOOKUP($O9486,Leaders!$A:$B,2,0),"Not Mapped"))</f>
        <v/>
      </c>
      <c r="R9486" s="36">
        <f>IF($B9486="","",IF(COUNTIF(Exclusions!$A:$A,$B9486)&gt;0,"Yes","No"))</f>
        <v/>
      </c>
      <c r="S9486" s="38">
        <f>IF($B9486="","",MIN(1,DAY($A9486)/IF($N9486="Superstore",Settings!$B$5,Settings!$B$4)))</f>
        <v/>
      </c>
      <c r="T9486" s="38">
        <f>IF(OR($B9486="",$G9486="",$S9486=0),"",$G9486/$S9486)</f>
        <v/>
      </c>
      <c r="U9486" s="36">
        <f>IF($T9486="","",IF($T9486&lt;Settings!$B$8,"Critical",IF($T9486&lt;Settings!$B$9,"Semi Critical","Non Critical")))</f>
        <v/>
      </c>
      <c r="V9486" s="28" t="n"/>
      <c r="Z9486">
        <f>IF($B9486="","",IFERROR(VLOOKUP($B9486,'Plan HC for CCA'!$A:$B,2,0),""))</f>
        <v/>
      </c>
      <c r="AA9486">
        <f>IF(OR($B9486="",$Z9486=""),"",IF(N($M9486)&lt;$Z9486,"Delta","No Delta"))</f>
        <v/>
      </c>
      <c r="AB9486">
        <f>IF(OR($B9486="",$Z9486=""),"",MAX(0,$Z9486-N($M9486)))</f>
        <v/>
      </c>
      <c r="AC9486" s="46">
        <f>IF($B9486="","",IFERROR(INDEX('CCA Util %'!$H:$H,MATCH($B9486,'CCA Util %'!$E:$E,0)),""))</f>
        <v/>
      </c>
      <c r="AD9486">
        <f>IF($B9486="","",IFERROR(INDEX('CCA Util %'!$G:$G,MATCH($B9486,'CCA Util %'!$E:$E,0)),""))</f>
        <v/>
      </c>
      <c r="AE9486">
        <f>IF(OR($B9486="",$U9486=""),"",$U9486&amp;" &amp; "&amp;IF(OR($AD9486="",$AD9486=0),"Util NA",$AD9486&amp;" Util"))</f>
        <v/>
      </c>
    </row>
    <row r="9487" ht="15.75" customHeight="1" s="42">
      <c r="A9487" s="41" t="n"/>
      <c r="G9487" s="38" t="n"/>
      <c r="H9487" s="38" t="n"/>
      <c r="I9487" s="38" t="n"/>
      <c r="J9487" s="38" t="n"/>
      <c r="K9487" s="38" t="n"/>
      <c r="L9487" s="38" t="n"/>
      <c r="N9487" s="36">
        <f>IF($B9487="","",IF($C9487="SUPERSTORE","Superstore","DH"))</f>
        <v/>
      </c>
      <c r="O9487" s="36">
        <f>IF($B9487="","",IFERROR(VLOOKUP($B9487,Mapping!$A:$C,2,0),"Not Mapped"))</f>
        <v/>
      </c>
      <c r="P9487" s="36">
        <f>IF($B9487="","",IFERROR(VLOOKUP($B9487,Mapping!$A:$C,3,0),"Not Mapped"))</f>
        <v/>
      </c>
      <c r="Q9487" s="36">
        <f>IF($B9487="","",IFERROR(VLOOKUP($O9487,Leaders!$A:$B,2,0),"Not Mapped"))</f>
        <v/>
      </c>
      <c r="R9487" s="36">
        <f>IF($B9487="","",IF(COUNTIF(Exclusions!$A:$A,$B9487)&gt;0,"Yes","No"))</f>
        <v/>
      </c>
      <c r="S9487" s="38">
        <f>IF($B9487="","",MIN(1,DAY($A9487)/IF($N9487="Superstore",Settings!$B$5,Settings!$B$4)))</f>
        <v/>
      </c>
      <c r="T9487" s="38">
        <f>IF(OR($B9487="",$G9487="",$S9487=0),"",$G9487/$S9487)</f>
        <v/>
      </c>
      <c r="U9487" s="36">
        <f>IF($T9487="","",IF($T9487&lt;Settings!$B$8,"Critical",IF($T9487&lt;Settings!$B$9,"Semi Critical","Non Critical")))</f>
        <v/>
      </c>
      <c r="V9487" s="28" t="n"/>
      <c r="Z9487">
        <f>IF($B9487="","",IFERROR(VLOOKUP($B9487,'Plan HC for CCA'!$A:$B,2,0),""))</f>
        <v/>
      </c>
      <c r="AA9487">
        <f>IF(OR($B9487="",$Z9487=""),"",IF(N($M9487)&lt;$Z9487,"Delta","No Delta"))</f>
        <v/>
      </c>
      <c r="AB9487">
        <f>IF(OR($B9487="",$Z9487=""),"",MAX(0,$Z9487-N($M9487)))</f>
        <v/>
      </c>
      <c r="AC9487" s="46">
        <f>IF($B9487="","",IFERROR(INDEX('CCA Util %'!$H:$H,MATCH($B9487,'CCA Util %'!$E:$E,0)),""))</f>
        <v/>
      </c>
      <c r="AD9487">
        <f>IF($B9487="","",IFERROR(INDEX('CCA Util %'!$G:$G,MATCH($B9487,'CCA Util %'!$E:$E,0)),""))</f>
        <v/>
      </c>
      <c r="AE9487">
        <f>IF(OR($B9487="",$U9487=""),"",$U9487&amp;" &amp; "&amp;IF(OR($AD9487="",$AD9487=0),"Util NA",$AD9487&amp;" Util"))</f>
        <v/>
      </c>
    </row>
    <row r="9488" ht="15.75" customHeight="1" s="42">
      <c r="A9488" s="41" t="n"/>
      <c r="G9488" s="38" t="n"/>
      <c r="H9488" s="38" t="n"/>
      <c r="I9488" s="38" t="n"/>
      <c r="J9488" s="38" t="n"/>
      <c r="K9488" s="38" t="n"/>
      <c r="L9488" s="38" t="n"/>
      <c r="N9488" s="36">
        <f>IF($B9488="","",IF($C9488="SUPERSTORE","Superstore","DH"))</f>
        <v/>
      </c>
      <c r="O9488" s="36">
        <f>IF($B9488="","",IFERROR(VLOOKUP($B9488,Mapping!$A:$C,2,0),"Not Mapped"))</f>
        <v/>
      </c>
      <c r="P9488" s="36">
        <f>IF($B9488="","",IFERROR(VLOOKUP($B9488,Mapping!$A:$C,3,0),"Not Mapped"))</f>
        <v/>
      </c>
      <c r="Q9488" s="36">
        <f>IF($B9488="","",IFERROR(VLOOKUP($O9488,Leaders!$A:$B,2,0),"Not Mapped"))</f>
        <v/>
      </c>
      <c r="R9488" s="36">
        <f>IF($B9488="","",IF(COUNTIF(Exclusions!$A:$A,$B9488)&gt;0,"Yes","No"))</f>
        <v/>
      </c>
      <c r="S9488" s="38">
        <f>IF($B9488="","",MIN(1,DAY($A9488)/IF($N9488="Superstore",Settings!$B$5,Settings!$B$4)))</f>
        <v/>
      </c>
      <c r="T9488" s="38">
        <f>IF(OR($B9488="",$G9488="",$S9488=0),"",$G9488/$S9488)</f>
        <v/>
      </c>
      <c r="U9488" s="36">
        <f>IF($T9488="","",IF($T9488&lt;Settings!$B$8,"Critical",IF($T9488&lt;Settings!$B$9,"Semi Critical","Non Critical")))</f>
        <v/>
      </c>
      <c r="V9488" s="28" t="n"/>
      <c r="Z9488">
        <f>IF($B9488="","",IFERROR(VLOOKUP($B9488,'Plan HC for CCA'!$A:$B,2,0),""))</f>
        <v/>
      </c>
      <c r="AA9488">
        <f>IF(OR($B9488="",$Z9488=""),"",IF(N($M9488)&lt;$Z9488,"Delta","No Delta"))</f>
        <v/>
      </c>
      <c r="AB9488">
        <f>IF(OR($B9488="",$Z9488=""),"",MAX(0,$Z9488-N($M9488)))</f>
        <v/>
      </c>
      <c r="AC9488" s="46">
        <f>IF($B9488="","",IFERROR(INDEX('CCA Util %'!$H:$H,MATCH($B9488,'CCA Util %'!$E:$E,0)),""))</f>
        <v/>
      </c>
      <c r="AD9488">
        <f>IF($B9488="","",IFERROR(INDEX('CCA Util %'!$G:$G,MATCH($B9488,'CCA Util %'!$E:$E,0)),""))</f>
        <v/>
      </c>
      <c r="AE9488">
        <f>IF(OR($B9488="",$U9488=""),"",$U9488&amp;" &amp; "&amp;IF(OR($AD9488="",$AD9488=0),"Util NA",$AD9488&amp;" Util"))</f>
        <v/>
      </c>
    </row>
    <row r="9489" ht="15.75" customHeight="1" s="42">
      <c r="A9489" s="41" t="n"/>
      <c r="G9489" s="38" t="n"/>
      <c r="H9489" s="38" t="n"/>
      <c r="I9489" s="38" t="n"/>
      <c r="J9489" s="38" t="n"/>
      <c r="K9489" s="38" t="n"/>
      <c r="L9489" s="38" t="n"/>
      <c r="N9489" s="36">
        <f>IF($B9489="","",IF($C9489="SUPERSTORE","Superstore","DH"))</f>
        <v/>
      </c>
      <c r="O9489" s="36">
        <f>IF($B9489="","",IFERROR(VLOOKUP($B9489,Mapping!$A:$C,2,0),"Not Mapped"))</f>
        <v/>
      </c>
      <c r="P9489" s="36">
        <f>IF($B9489="","",IFERROR(VLOOKUP($B9489,Mapping!$A:$C,3,0),"Not Mapped"))</f>
        <v/>
      </c>
      <c r="Q9489" s="36">
        <f>IF($B9489="","",IFERROR(VLOOKUP($O9489,Leaders!$A:$B,2,0),"Not Mapped"))</f>
        <v/>
      </c>
      <c r="R9489" s="36">
        <f>IF($B9489="","",IF(COUNTIF(Exclusions!$A:$A,$B9489)&gt;0,"Yes","No"))</f>
        <v/>
      </c>
      <c r="S9489" s="38">
        <f>IF($B9489="","",MIN(1,DAY($A9489)/IF($N9489="Superstore",Settings!$B$5,Settings!$B$4)))</f>
        <v/>
      </c>
      <c r="T9489" s="38">
        <f>IF(OR($B9489="",$G9489="",$S9489=0),"",$G9489/$S9489)</f>
        <v/>
      </c>
      <c r="U9489" s="36">
        <f>IF($T9489="","",IF($T9489&lt;Settings!$B$8,"Critical",IF($T9489&lt;Settings!$B$9,"Semi Critical","Non Critical")))</f>
        <v/>
      </c>
      <c r="V9489" s="28" t="n"/>
      <c r="Z9489">
        <f>IF($B9489="","",IFERROR(VLOOKUP($B9489,'Plan HC for CCA'!$A:$B,2,0),""))</f>
        <v/>
      </c>
      <c r="AA9489">
        <f>IF(OR($B9489="",$Z9489=""),"",IF(N($M9489)&lt;$Z9489,"Delta","No Delta"))</f>
        <v/>
      </c>
      <c r="AB9489">
        <f>IF(OR($B9489="",$Z9489=""),"",MAX(0,$Z9489-N($M9489)))</f>
        <v/>
      </c>
      <c r="AC9489" s="46">
        <f>IF($B9489="","",IFERROR(INDEX('CCA Util %'!$H:$H,MATCH($B9489,'CCA Util %'!$E:$E,0)),""))</f>
        <v/>
      </c>
      <c r="AD9489">
        <f>IF($B9489="","",IFERROR(INDEX('CCA Util %'!$G:$G,MATCH($B9489,'CCA Util %'!$E:$E,0)),""))</f>
        <v/>
      </c>
      <c r="AE9489">
        <f>IF(OR($B9489="",$U9489=""),"",$U9489&amp;" &amp; "&amp;IF(OR($AD9489="",$AD9489=0),"Util NA",$AD9489&amp;" Util"))</f>
        <v/>
      </c>
    </row>
    <row r="9490" ht="15.75" customHeight="1" s="42">
      <c r="A9490" s="41" t="n"/>
      <c r="G9490" s="38" t="n"/>
      <c r="H9490" s="38" t="n"/>
      <c r="I9490" s="38" t="n"/>
      <c r="J9490" s="38" t="n"/>
      <c r="K9490" s="38" t="n"/>
      <c r="L9490" s="38" t="n"/>
      <c r="N9490" s="36">
        <f>IF($B9490="","",IF($C9490="SUPERSTORE","Superstore","DH"))</f>
        <v/>
      </c>
      <c r="O9490" s="36">
        <f>IF($B9490="","",IFERROR(VLOOKUP($B9490,Mapping!$A:$C,2,0),"Not Mapped"))</f>
        <v/>
      </c>
      <c r="P9490" s="36">
        <f>IF($B9490="","",IFERROR(VLOOKUP($B9490,Mapping!$A:$C,3,0),"Not Mapped"))</f>
        <v/>
      </c>
      <c r="Q9490" s="36">
        <f>IF($B9490="","",IFERROR(VLOOKUP($O9490,Leaders!$A:$B,2,0),"Not Mapped"))</f>
        <v/>
      </c>
      <c r="R9490" s="36">
        <f>IF($B9490="","",IF(COUNTIF(Exclusions!$A:$A,$B9490)&gt;0,"Yes","No"))</f>
        <v/>
      </c>
      <c r="S9490" s="38">
        <f>IF($B9490="","",MIN(1,DAY($A9490)/IF($N9490="Superstore",Settings!$B$5,Settings!$B$4)))</f>
        <v/>
      </c>
      <c r="T9490" s="38">
        <f>IF(OR($B9490="",$G9490="",$S9490=0),"",$G9490/$S9490)</f>
        <v/>
      </c>
      <c r="U9490" s="36">
        <f>IF($T9490="","",IF($T9490&lt;Settings!$B$8,"Critical",IF($T9490&lt;Settings!$B$9,"Semi Critical","Non Critical")))</f>
        <v/>
      </c>
      <c r="V9490" s="28" t="n"/>
      <c r="Z9490">
        <f>IF($B9490="","",IFERROR(VLOOKUP($B9490,'Plan HC for CCA'!$A:$B,2,0),""))</f>
        <v/>
      </c>
      <c r="AA9490">
        <f>IF(OR($B9490="",$Z9490=""),"",IF(N($M9490)&lt;$Z9490,"Delta","No Delta"))</f>
        <v/>
      </c>
      <c r="AB9490">
        <f>IF(OR($B9490="",$Z9490=""),"",MAX(0,$Z9490-N($M9490)))</f>
        <v/>
      </c>
      <c r="AC9490" s="46">
        <f>IF($B9490="","",IFERROR(INDEX('CCA Util %'!$H:$H,MATCH($B9490,'CCA Util %'!$E:$E,0)),""))</f>
        <v/>
      </c>
      <c r="AD9490">
        <f>IF($B9490="","",IFERROR(INDEX('CCA Util %'!$G:$G,MATCH($B9490,'CCA Util %'!$E:$E,0)),""))</f>
        <v/>
      </c>
      <c r="AE9490">
        <f>IF(OR($B9490="",$U9490=""),"",$U9490&amp;" &amp; "&amp;IF(OR($AD9490="",$AD9490=0),"Util NA",$AD9490&amp;" Util"))</f>
        <v/>
      </c>
    </row>
    <row r="9491" ht="15.75" customHeight="1" s="42">
      <c r="A9491" s="41" t="n"/>
      <c r="G9491" s="38" t="n"/>
      <c r="H9491" s="38" t="n"/>
      <c r="I9491" s="38" t="n"/>
      <c r="J9491" s="38" t="n"/>
      <c r="K9491" s="38" t="n"/>
      <c r="L9491" s="38" t="n"/>
      <c r="N9491" s="36">
        <f>IF($B9491="","",IF($C9491="SUPERSTORE","Superstore","DH"))</f>
        <v/>
      </c>
      <c r="O9491" s="36">
        <f>IF($B9491="","",IFERROR(VLOOKUP($B9491,Mapping!$A:$C,2,0),"Not Mapped"))</f>
        <v/>
      </c>
      <c r="P9491" s="36">
        <f>IF($B9491="","",IFERROR(VLOOKUP($B9491,Mapping!$A:$C,3,0),"Not Mapped"))</f>
        <v/>
      </c>
      <c r="Q9491" s="36">
        <f>IF($B9491="","",IFERROR(VLOOKUP($O9491,Leaders!$A:$B,2,0),"Not Mapped"))</f>
        <v/>
      </c>
      <c r="R9491" s="36">
        <f>IF($B9491="","",IF(COUNTIF(Exclusions!$A:$A,$B9491)&gt;0,"Yes","No"))</f>
        <v/>
      </c>
      <c r="S9491" s="38">
        <f>IF($B9491="","",MIN(1,DAY($A9491)/IF($N9491="Superstore",Settings!$B$5,Settings!$B$4)))</f>
        <v/>
      </c>
      <c r="T9491" s="38">
        <f>IF(OR($B9491="",$G9491="",$S9491=0),"",$G9491/$S9491)</f>
        <v/>
      </c>
      <c r="U9491" s="36">
        <f>IF($T9491="","",IF($T9491&lt;Settings!$B$8,"Critical",IF($T9491&lt;Settings!$B$9,"Semi Critical","Non Critical")))</f>
        <v/>
      </c>
      <c r="V9491" s="28" t="n"/>
      <c r="Z9491">
        <f>IF($B9491="","",IFERROR(VLOOKUP($B9491,'Plan HC for CCA'!$A:$B,2,0),""))</f>
        <v/>
      </c>
      <c r="AA9491">
        <f>IF(OR($B9491="",$Z9491=""),"",IF(N($M9491)&lt;$Z9491,"Delta","No Delta"))</f>
        <v/>
      </c>
      <c r="AB9491">
        <f>IF(OR($B9491="",$Z9491=""),"",MAX(0,$Z9491-N($M9491)))</f>
        <v/>
      </c>
      <c r="AC9491" s="46">
        <f>IF($B9491="","",IFERROR(INDEX('CCA Util %'!$H:$H,MATCH($B9491,'CCA Util %'!$E:$E,0)),""))</f>
        <v/>
      </c>
      <c r="AD9491">
        <f>IF($B9491="","",IFERROR(INDEX('CCA Util %'!$G:$G,MATCH($B9491,'CCA Util %'!$E:$E,0)),""))</f>
        <v/>
      </c>
      <c r="AE9491">
        <f>IF(OR($B9491="",$U9491=""),"",$U9491&amp;" &amp; "&amp;IF(OR($AD9491="",$AD9491=0),"Util NA",$AD9491&amp;" Util"))</f>
        <v/>
      </c>
    </row>
    <row r="9492" ht="15.75" customHeight="1" s="42">
      <c r="A9492" s="41" t="n"/>
      <c r="G9492" s="38" t="n"/>
      <c r="H9492" s="38" t="n"/>
      <c r="I9492" s="38" t="n"/>
      <c r="J9492" s="38" t="n"/>
      <c r="K9492" s="38" t="n"/>
      <c r="L9492" s="38" t="n"/>
      <c r="N9492" s="36">
        <f>IF($B9492="","",IF($C9492="SUPERSTORE","Superstore","DH"))</f>
        <v/>
      </c>
      <c r="O9492" s="36">
        <f>IF($B9492="","",IFERROR(VLOOKUP($B9492,Mapping!$A:$C,2,0),"Not Mapped"))</f>
        <v/>
      </c>
      <c r="P9492" s="36">
        <f>IF($B9492="","",IFERROR(VLOOKUP($B9492,Mapping!$A:$C,3,0),"Not Mapped"))</f>
        <v/>
      </c>
      <c r="Q9492" s="36">
        <f>IF($B9492="","",IFERROR(VLOOKUP($O9492,Leaders!$A:$B,2,0),"Not Mapped"))</f>
        <v/>
      </c>
      <c r="R9492" s="36">
        <f>IF($B9492="","",IF(COUNTIF(Exclusions!$A:$A,$B9492)&gt;0,"Yes","No"))</f>
        <v/>
      </c>
      <c r="S9492" s="38">
        <f>IF($B9492="","",MIN(1,DAY($A9492)/IF($N9492="Superstore",Settings!$B$5,Settings!$B$4)))</f>
        <v/>
      </c>
      <c r="T9492" s="38">
        <f>IF(OR($B9492="",$G9492="",$S9492=0),"",$G9492/$S9492)</f>
        <v/>
      </c>
      <c r="U9492" s="36">
        <f>IF($T9492="","",IF($T9492&lt;Settings!$B$8,"Critical",IF($T9492&lt;Settings!$B$9,"Semi Critical","Non Critical")))</f>
        <v/>
      </c>
      <c r="V9492" s="28" t="n"/>
      <c r="Z9492">
        <f>IF($B9492="","",IFERROR(VLOOKUP($B9492,'Plan HC for CCA'!$A:$B,2,0),""))</f>
        <v/>
      </c>
      <c r="AA9492">
        <f>IF(OR($B9492="",$Z9492=""),"",IF(N($M9492)&lt;$Z9492,"Delta","No Delta"))</f>
        <v/>
      </c>
      <c r="AB9492">
        <f>IF(OR($B9492="",$Z9492=""),"",MAX(0,$Z9492-N($M9492)))</f>
        <v/>
      </c>
      <c r="AC9492" s="46">
        <f>IF($B9492="","",IFERROR(INDEX('CCA Util %'!$H:$H,MATCH($B9492,'CCA Util %'!$E:$E,0)),""))</f>
        <v/>
      </c>
      <c r="AD9492">
        <f>IF($B9492="","",IFERROR(INDEX('CCA Util %'!$G:$G,MATCH($B9492,'CCA Util %'!$E:$E,0)),""))</f>
        <v/>
      </c>
      <c r="AE9492">
        <f>IF(OR($B9492="",$U9492=""),"",$U9492&amp;" &amp; "&amp;IF(OR($AD9492="",$AD9492=0),"Util NA",$AD9492&amp;" Util"))</f>
        <v/>
      </c>
    </row>
    <row r="9493" ht="15.75" customHeight="1" s="42">
      <c r="A9493" s="41" t="n"/>
      <c r="G9493" s="38" t="n"/>
      <c r="H9493" s="38" t="n"/>
      <c r="I9493" s="38" t="n"/>
      <c r="J9493" s="38" t="n"/>
      <c r="K9493" s="38" t="n"/>
      <c r="L9493" s="38" t="n"/>
      <c r="N9493" s="36">
        <f>IF($B9493="","",IF($C9493="SUPERSTORE","Superstore","DH"))</f>
        <v/>
      </c>
      <c r="O9493" s="36">
        <f>IF($B9493="","",IFERROR(VLOOKUP($B9493,Mapping!$A:$C,2,0),"Not Mapped"))</f>
        <v/>
      </c>
      <c r="P9493" s="36">
        <f>IF($B9493="","",IFERROR(VLOOKUP($B9493,Mapping!$A:$C,3,0),"Not Mapped"))</f>
        <v/>
      </c>
      <c r="Q9493" s="36">
        <f>IF($B9493="","",IFERROR(VLOOKUP($O9493,Leaders!$A:$B,2,0),"Not Mapped"))</f>
        <v/>
      </c>
      <c r="R9493" s="36">
        <f>IF($B9493="","",IF(COUNTIF(Exclusions!$A:$A,$B9493)&gt;0,"Yes","No"))</f>
        <v/>
      </c>
      <c r="S9493" s="38">
        <f>IF($B9493="","",MIN(1,DAY($A9493)/IF($N9493="Superstore",Settings!$B$5,Settings!$B$4)))</f>
        <v/>
      </c>
      <c r="T9493" s="38">
        <f>IF(OR($B9493="",$G9493="",$S9493=0),"",$G9493/$S9493)</f>
        <v/>
      </c>
      <c r="U9493" s="36">
        <f>IF($T9493="","",IF($T9493&lt;Settings!$B$8,"Critical",IF($T9493&lt;Settings!$B$9,"Semi Critical","Non Critical")))</f>
        <v/>
      </c>
      <c r="V9493" s="28" t="n"/>
      <c r="Z9493">
        <f>IF($B9493="","",IFERROR(VLOOKUP($B9493,'Plan HC for CCA'!$A:$B,2,0),""))</f>
        <v/>
      </c>
      <c r="AA9493">
        <f>IF(OR($B9493="",$Z9493=""),"",IF(N($M9493)&lt;$Z9493,"Delta","No Delta"))</f>
        <v/>
      </c>
      <c r="AB9493">
        <f>IF(OR($B9493="",$Z9493=""),"",MAX(0,$Z9493-N($M9493)))</f>
        <v/>
      </c>
      <c r="AC9493" s="46">
        <f>IF($B9493="","",IFERROR(INDEX('CCA Util %'!$H:$H,MATCH($B9493,'CCA Util %'!$E:$E,0)),""))</f>
        <v/>
      </c>
      <c r="AD9493">
        <f>IF($B9493="","",IFERROR(INDEX('CCA Util %'!$G:$G,MATCH($B9493,'CCA Util %'!$E:$E,0)),""))</f>
        <v/>
      </c>
      <c r="AE9493">
        <f>IF(OR($B9493="",$U9493=""),"",$U9493&amp;" &amp; "&amp;IF(OR($AD9493="",$AD9493=0),"Util NA",$AD9493&amp;" Util"))</f>
        <v/>
      </c>
    </row>
    <row r="9494" ht="15.75" customHeight="1" s="42">
      <c r="A9494" s="41" t="n"/>
      <c r="G9494" s="38" t="n"/>
      <c r="H9494" s="38" t="n"/>
      <c r="I9494" s="38" t="n"/>
      <c r="J9494" s="38" t="n"/>
      <c r="K9494" s="38" t="n"/>
      <c r="L9494" s="38" t="n"/>
      <c r="N9494" s="36">
        <f>IF($B9494="","",IF($C9494="SUPERSTORE","Superstore","DH"))</f>
        <v/>
      </c>
      <c r="O9494" s="36">
        <f>IF($B9494="","",IFERROR(VLOOKUP($B9494,Mapping!$A:$C,2,0),"Not Mapped"))</f>
        <v/>
      </c>
      <c r="P9494" s="36">
        <f>IF($B9494="","",IFERROR(VLOOKUP($B9494,Mapping!$A:$C,3,0),"Not Mapped"))</f>
        <v/>
      </c>
      <c r="Q9494" s="36">
        <f>IF($B9494="","",IFERROR(VLOOKUP($O9494,Leaders!$A:$B,2,0),"Not Mapped"))</f>
        <v/>
      </c>
      <c r="R9494" s="36">
        <f>IF($B9494="","",IF(COUNTIF(Exclusions!$A:$A,$B9494)&gt;0,"Yes","No"))</f>
        <v/>
      </c>
      <c r="S9494" s="38">
        <f>IF($B9494="","",MIN(1,DAY($A9494)/IF($N9494="Superstore",Settings!$B$5,Settings!$B$4)))</f>
        <v/>
      </c>
      <c r="T9494" s="38">
        <f>IF(OR($B9494="",$G9494="",$S9494=0),"",$G9494/$S9494)</f>
        <v/>
      </c>
      <c r="U9494" s="36">
        <f>IF($T9494="","",IF($T9494&lt;Settings!$B$8,"Critical",IF($T9494&lt;Settings!$B$9,"Semi Critical","Non Critical")))</f>
        <v/>
      </c>
      <c r="V9494" s="28" t="n"/>
      <c r="Z9494">
        <f>IF($B9494="","",IFERROR(VLOOKUP($B9494,'Plan HC for CCA'!$A:$B,2,0),""))</f>
        <v/>
      </c>
      <c r="AA9494">
        <f>IF(OR($B9494="",$Z9494=""),"",IF(N($M9494)&lt;$Z9494,"Delta","No Delta"))</f>
        <v/>
      </c>
      <c r="AB9494">
        <f>IF(OR($B9494="",$Z9494=""),"",MAX(0,$Z9494-N($M9494)))</f>
        <v/>
      </c>
      <c r="AC9494" s="46">
        <f>IF($B9494="","",IFERROR(INDEX('CCA Util %'!$H:$H,MATCH($B9494,'CCA Util %'!$E:$E,0)),""))</f>
        <v/>
      </c>
      <c r="AD9494">
        <f>IF($B9494="","",IFERROR(INDEX('CCA Util %'!$G:$G,MATCH($B9494,'CCA Util %'!$E:$E,0)),""))</f>
        <v/>
      </c>
      <c r="AE9494">
        <f>IF(OR($B9494="",$U9494=""),"",$U9494&amp;" &amp; "&amp;IF(OR($AD9494="",$AD9494=0),"Util NA",$AD9494&amp;" Util"))</f>
        <v/>
      </c>
    </row>
    <row r="9495" ht="15.75" customHeight="1" s="42">
      <c r="A9495" s="41" t="n"/>
      <c r="G9495" s="38" t="n"/>
      <c r="H9495" s="38" t="n"/>
      <c r="I9495" s="38" t="n"/>
      <c r="J9495" s="38" t="n"/>
      <c r="K9495" s="38" t="n"/>
      <c r="L9495" s="38" t="n"/>
      <c r="N9495" s="36">
        <f>IF($B9495="","",IF($C9495="SUPERSTORE","Superstore","DH"))</f>
        <v/>
      </c>
      <c r="O9495" s="36">
        <f>IF($B9495="","",IFERROR(VLOOKUP($B9495,Mapping!$A:$C,2,0),"Not Mapped"))</f>
        <v/>
      </c>
      <c r="P9495" s="36">
        <f>IF($B9495="","",IFERROR(VLOOKUP($B9495,Mapping!$A:$C,3,0),"Not Mapped"))</f>
        <v/>
      </c>
      <c r="Q9495" s="36">
        <f>IF($B9495="","",IFERROR(VLOOKUP($O9495,Leaders!$A:$B,2,0),"Not Mapped"))</f>
        <v/>
      </c>
      <c r="R9495" s="36">
        <f>IF($B9495="","",IF(COUNTIF(Exclusions!$A:$A,$B9495)&gt;0,"Yes","No"))</f>
        <v/>
      </c>
      <c r="S9495" s="38">
        <f>IF($B9495="","",MIN(1,DAY($A9495)/IF($N9495="Superstore",Settings!$B$5,Settings!$B$4)))</f>
        <v/>
      </c>
      <c r="T9495" s="38">
        <f>IF(OR($B9495="",$G9495="",$S9495=0),"",$G9495/$S9495)</f>
        <v/>
      </c>
      <c r="U9495" s="36">
        <f>IF($T9495="","",IF($T9495&lt;Settings!$B$8,"Critical",IF($T9495&lt;Settings!$B$9,"Semi Critical","Non Critical")))</f>
        <v/>
      </c>
      <c r="V9495" s="28" t="n"/>
      <c r="Z9495">
        <f>IF($B9495="","",IFERROR(VLOOKUP($B9495,'Plan HC for CCA'!$A:$B,2,0),""))</f>
        <v/>
      </c>
      <c r="AA9495">
        <f>IF(OR($B9495="",$Z9495=""),"",IF(N($M9495)&lt;$Z9495,"Delta","No Delta"))</f>
        <v/>
      </c>
      <c r="AB9495">
        <f>IF(OR($B9495="",$Z9495=""),"",MAX(0,$Z9495-N($M9495)))</f>
        <v/>
      </c>
      <c r="AC9495" s="46">
        <f>IF($B9495="","",IFERROR(INDEX('CCA Util %'!$H:$H,MATCH($B9495,'CCA Util %'!$E:$E,0)),""))</f>
        <v/>
      </c>
      <c r="AD9495">
        <f>IF($B9495="","",IFERROR(INDEX('CCA Util %'!$G:$G,MATCH($B9495,'CCA Util %'!$E:$E,0)),""))</f>
        <v/>
      </c>
      <c r="AE9495">
        <f>IF(OR($B9495="",$U9495=""),"",$U9495&amp;" &amp; "&amp;IF(OR($AD9495="",$AD9495=0),"Util NA",$AD9495&amp;" Util"))</f>
        <v/>
      </c>
    </row>
    <row r="9496" ht="15.75" customHeight="1" s="42">
      <c r="A9496" s="41" t="n"/>
      <c r="G9496" s="38" t="n"/>
      <c r="H9496" s="38" t="n"/>
      <c r="I9496" s="38" t="n"/>
      <c r="J9496" s="38" t="n"/>
      <c r="K9496" s="38" t="n"/>
      <c r="L9496" s="38" t="n"/>
      <c r="N9496" s="36">
        <f>IF($B9496="","",IF($C9496="SUPERSTORE","Superstore","DH"))</f>
        <v/>
      </c>
      <c r="O9496" s="36">
        <f>IF($B9496="","",IFERROR(VLOOKUP($B9496,Mapping!$A:$C,2,0),"Not Mapped"))</f>
        <v/>
      </c>
      <c r="P9496" s="36">
        <f>IF($B9496="","",IFERROR(VLOOKUP($B9496,Mapping!$A:$C,3,0),"Not Mapped"))</f>
        <v/>
      </c>
      <c r="Q9496" s="36">
        <f>IF($B9496="","",IFERROR(VLOOKUP($O9496,Leaders!$A:$B,2,0),"Not Mapped"))</f>
        <v/>
      </c>
      <c r="R9496" s="36">
        <f>IF($B9496="","",IF(COUNTIF(Exclusions!$A:$A,$B9496)&gt;0,"Yes","No"))</f>
        <v/>
      </c>
      <c r="S9496" s="38">
        <f>IF($B9496="","",MIN(1,DAY($A9496)/IF($N9496="Superstore",Settings!$B$5,Settings!$B$4)))</f>
        <v/>
      </c>
      <c r="T9496" s="38">
        <f>IF(OR($B9496="",$G9496="",$S9496=0),"",$G9496/$S9496)</f>
        <v/>
      </c>
      <c r="U9496" s="36">
        <f>IF($T9496="","",IF($T9496&lt;Settings!$B$8,"Critical",IF($T9496&lt;Settings!$B$9,"Semi Critical","Non Critical")))</f>
        <v/>
      </c>
      <c r="V9496" s="28" t="n"/>
      <c r="Z9496">
        <f>IF($B9496="","",IFERROR(VLOOKUP($B9496,'Plan HC for CCA'!$A:$B,2,0),""))</f>
        <v/>
      </c>
      <c r="AA9496">
        <f>IF(OR($B9496="",$Z9496=""),"",IF(N($M9496)&lt;$Z9496,"Delta","No Delta"))</f>
        <v/>
      </c>
      <c r="AB9496">
        <f>IF(OR($B9496="",$Z9496=""),"",MAX(0,$Z9496-N($M9496)))</f>
        <v/>
      </c>
      <c r="AC9496" s="46">
        <f>IF($B9496="","",IFERROR(INDEX('CCA Util %'!$H:$H,MATCH($B9496,'CCA Util %'!$E:$E,0)),""))</f>
        <v/>
      </c>
      <c r="AD9496">
        <f>IF($B9496="","",IFERROR(INDEX('CCA Util %'!$G:$G,MATCH($B9496,'CCA Util %'!$E:$E,0)),""))</f>
        <v/>
      </c>
      <c r="AE9496">
        <f>IF(OR($B9496="",$U9496=""),"",$U9496&amp;" &amp; "&amp;IF(OR($AD9496="",$AD9496=0),"Util NA",$AD9496&amp;" Util"))</f>
        <v/>
      </c>
    </row>
    <row r="9497" ht="15.75" customHeight="1" s="42">
      <c r="A9497" s="41" t="n"/>
      <c r="G9497" s="38" t="n"/>
      <c r="H9497" s="38" t="n"/>
      <c r="I9497" s="38" t="n"/>
      <c r="J9497" s="38" t="n"/>
      <c r="K9497" s="38" t="n"/>
      <c r="L9497" s="38" t="n"/>
      <c r="N9497" s="36">
        <f>IF($B9497="","",IF($C9497="SUPERSTORE","Superstore","DH"))</f>
        <v/>
      </c>
      <c r="O9497" s="36">
        <f>IF($B9497="","",IFERROR(VLOOKUP($B9497,Mapping!$A:$C,2,0),"Not Mapped"))</f>
        <v/>
      </c>
      <c r="P9497" s="36">
        <f>IF($B9497="","",IFERROR(VLOOKUP($B9497,Mapping!$A:$C,3,0),"Not Mapped"))</f>
        <v/>
      </c>
      <c r="Q9497" s="36">
        <f>IF($B9497="","",IFERROR(VLOOKUP($O9497,Leaders!$A:$B,2,0),"Not Mapped"))</f>
        <v/>
      </c>
      <c r="R9497" s="36">
        <f>IF($B9497="","",IF(COUNTIF(Exclusions!$A:$A,$B9497)&gt;0,"Yes","No"))</f>
        <v/>
      </c>
      <c r="S9497" s="38">
        <f>IF($B9497="","",MIN(1,DAY($A9497)/IF($N9497="Superstore",Settings!$B$5,Settings!$B$4)))</f>
        <v/>
      </c>
      <c r="T9497" s="38">
        <f>IF(OR($B9497="",$G9497="",$S9497=0),"",$G9497/$S9497)</f>
        <v/>
      </c>
      <c r="U9497" s="36">
        <f>IF($T9497="","",IF($T9497&lt;Settings!$B$8,"Critical",IF($T9497&lt;Settings!$B$9,"Semi Critical","Non Critical")))</f>
        <v/>
      </c>
      <c r="V9497" s="28" t="n"/>
      <c r="Z9497">
        <f>IF($B9497="","",IFERROR(VLOOKUP($B9497,'Plan HC for CCA'!$A:$B,2,0),""))</f>
        <v/>
      </c>
      <c r="AA9497">
        <f>IF(OR($B9497="",$Z9497=""),"",IF(N($M9497)&lt;$Z9497,"Delta","No Delta"))</f>
        <v/>
      </c>
      <c r="AB9497">
        <f>IF(OR($B9497="",$Z9497=""),"",MAX(0,$Z9497-N($M9497)))</f>
        <v/>
      </c>
      <c r="AC9497" s="46">
        <f>IF($B9497="","",IFERROR(INDEX('CCA Util %'!$H:$H,MATCH($B9497,'CCA Util %'!$E:$E,0)),""))</f>
        <v/>
      </c>
      <c r="AD9497">
        <f>IF($B9497="","",IFERROR(INDEX('CCA Util %'!$G:$G,MATCH($B9497,'CCA Util %'!$E:$E,0)),""))</f>
        <v/>
      </c>
      <c r="AE9497">
        <f>IF(OR($B9497="",$U9497=""),"",$U9497&amp;" &amp; "&amp;IF(OR($AD9497="",$AD9497=0),"Util NA",$AD9497&amp;" Util"))</f>
        <v/>
      </c>
    </row>
    <row r="9498" ht="15.75" customHeight="1" s="42">
      <c r="A9498" s="41" t="n"/>
      <c r="G9498" s="38" t="n"/>
      <c r="H9498" s="38" t="n"/>
      <c r="I9498" s="38" t="n"/>
      <c r="J9498" s="38" t="n"/>
      <c r="K9498" s="38" t="n"/>
      <c r="L9498" s="38" t="n"/>
      <c r="N9498" s="36">
        <f>IF($B9498="","",IF($C9498="SUPERSTORE","Superstore","DH"))</f>
        <v/>
      </c>
      <c r="O9498" s="36">
        <f>IF($B9498="","",IFERROR(VLOOKUP($B9498,Mapping!$A:$C,2,0),"Not Mapped"))</f>
        <v/>
      </c>
      <c r="P9498" s="36">
        <f>IF($B9498="","",IFERROR(VLOOKUP($B9498,Mapping!$A:$C,3,0),"Not Mapped"))</f>
        <v/>
      </c>
      <c r="Q9498" s="36">
        <f>IF($B9498="","",IFERROR(VLOOKUP($O9498,Leaders!$A:$B,2,0),"Not Mapped"))</f>
        <v/>
      </c>
      <c r="R9498" s="36">
        <f>IF($B9498="","",IF(COUNTIF(Exclusions!$A:$A,$B9498)&gt;0,"Yes","No"))</f>
        <v/>
      </c>
      <c r="S9498" s="38">
        <f>IF($B9498="","",MIN(1,DAY($A9498)/IF($N9498="Superstore",Settings!$B$5,Settings!$B$4)))</f>
        <v/>
      </c>
      <c r="T9498" s="38">
        <f>IF(OR($B9498="",$G9498="",$S9498=0),"",$G9498/$S9498)</f>
        <v/>
      </c>
      <c r="U9498" s="36">
        <f>IF($T9498="","",IF($T9498&lt;Settings!$B$8,"Critical",IF($T9498&lt;Settings!$B$9,"Semi Critical","Non Critical")))</f>
        <v/>
      </c>
      <c r="V9498" s="28" t="n"/>
      <c r="Z9498">
        <f>IF($B9498="","",IFERROR(VLOOKUP($B9498,'Plan HC for CCA'!$A:$B,2,0),""))</f>
        <v/>
      </c>
      <c r="AA9498">
        <f>IF(OR($B9498="",$Z9498=""),"",IF(N($M9498)&lt;$Z9498,"Delta","No Delta"))</f>
        <v/>
      </c>
      <c r="AB9498">
        <f>IF(OR($B9498="",$Z9498=""),"",MAX(0,$Z9498-N($M9498)))</f>
        <v/>
      </c>
      <c r="AC9498" s="46">
        <f>IF($B9498="","",IFERROR(INDEX('CCA Util %'!$H:$H,MATCH($B9498,'CCA Util %'!$E:$E,0)),""))</f>
        <v/>
      </c>
      <c r="AD9498">
        <f>IF($B9498="","",IFERROR(INDEX('CCA Util %'!$G:$G,MATCH($B9498,'CCA Util %'!$E:$E,0)),""))</f>
        <v/>
      </c>
      <c r="AE9498">
        <f>IF(OR($B9498="",$U9498=""),"",$U9498&amp;" &amp; "&amp;IF(OR($AD9498="",$AD9498=0),"Util NA",$AD9498&amp;" Util"))</f>
        <v/>
      </c>
    </row>
    <row r="9499" ht="15.75" customHeight="1" s="42">
      <c r="A9499" s="41" t="n"/>
      <c r="G9499" s="38" t="n"/>
      <c r="H9499" s="38" t="n"/>
      <c r="I9499" s="38" t="n"/>
      <c r="J9499" s="38" t="n"/>
      <c r="K9499" s="38" t="n"/>
      <c r="L9499" s="38" t="n"/>
      <c r="N9499" s="36">
        <f>IF($B9499="","",IF($C9499="SUPERSTORE","Superstore","DH"))</f>
        <v/>
      </c>
      <c r="O9499" s="36">
        <f>IF($B9499="","",IFERROR(VLOOKUP($B9499,Mapping!$A:$C,2,0),"Not Mapped"))</f>
        <v/>
      </c>
      <c r="P9499" s="36">
        <f>IF($B9499="","",IFERROR(VLOOKUP($B9499,Mapping!$A:$C,3,0),"Not Mapped"))</f>
        <v/>
      </c>
      <c r="Q9499" s="36">
        <f>IF($B9499="","",IFERROR(VLOOKUP($O9499,Leaders!$A:$B,2,0),"Not Mapped"))</f>
        <v/>
      </c>
      <c r="R9499" s="36">
        <f>IF($B9499="","",IF(COUNTIF(Exclusions!$A:$A,$B9499)&gt;0,"Yes","No"))</f>
        <v/>
      </c>
      <c r="S9499" s="38">
        <f>IF($B9499="","",MIN(1,DAY($A9499)/IF($N9499="Superstore",Settings!$B$5,Settings!$B$4)))</f>
        <v/>
      </c>
      <c r="T9499" s="38">
        <f>IF(OR($B9499="",$G9499="",$S9499=0),"",$G9499/$S9499)</f>
        <v/>
      </c>
      <c r="U9499" s="36">
        <f>IF($T9499="","",IF($T9499&lt;Settings!$B$8,"Critical",IF($T9499&lt;Settings!$B$9,"Semi Critical","Non Critical")))</f>
        <v/>
      </c>
      <c r="V9499" s="28" t="n"/>
      <c r="Z9499">
        <f>IF($B9499="","",IFERROR(VLOOKUP($B9499,'Plan HC for CCA'!$A:$B,2,0),""))</f>
        <v/>
      </c>
      <c r="AA9499">
        <f>IF(OR($B9499="",$Z9499=""),"",IF(N($M9499)&lt;$Z9499,"Delta","No Delta"))</f>
        <v/>
      </c>
      <c r="AB9499">
        <f>IF(OR($B9499="",$Z9499=""),"",MAX(0,$Z9499-N($M9499)))</f>
        <v/>
      </c>
      <c r="AC9499" s="46">
        <f>IF($B9499="","",IFERROR(INDEX('CCA Util %'!$H:$H,MATCH($B9499,'CCA Util %'!$E:$E,0)),""))</f>
        <v/>
      </c>
      <c r="AD9499">
        <f>IF($B9499="","",IFERROR(INDEX('CCA Util %'!$G:$G,MATCH($B9499,'CCA Util %'!$E:$E,0)),""))</f>
        <v/>
      </c>
      <c r="AE9499">
        <f>IF(OR($B9499="",$U9499=""),"",$U9499&amp;" &amp; "&amp;IF(OR($AD9499="",$AD9499=0),"Util NA",$AD9499&amp;" Util"))</f>
        <v/>
      </c>
    </row>
    <row r="9500" ht="15.75" customHeight="1" s="42">
      <c r="A9500" s="41" t="n"/>
      <c r="G9500" s="38" t="n"/>
      <c r="H9500" s="38" t="n"/>
      <c r="I9500" s="38" t="n"/>
      <c r="J9500" s="38" t="n"/>
      <c r="K9500" s="38" t="n"/>
      <c r="L9500" s="38" t="n"/>
      <c r="N9500" s="36">
        <f>IF($B9500="","",IF($C9500="SUPERSTORE","Superstore","DH"))</f>
        <v/>
      </c>
      <c r="O9500" s="36">
        <f>IF($B9500="","",IFERROR(VLOOKUP($B9500,Mapping!$A:$C,2,0),"Not Mapped"))</f>
        <v/>
      </c>
      <c r="P9500" s="36">
        <f>IF($B9500="","",IFERROR(VLOOKUP($B9500,Mapping!$A:$C,3,0),"Not Mapped"))</f>
        <v/>
      </c>
      <c r="Q9500" s="36">
        <f>IF($B9500="","",IFERROR(VLOOKUP($O9500,Leaders!$A:$B,2,0),"Not Mapped"))</f>
        <v/>
      </c>
      <c r="R9500" s="36">
        <f>IF($B9500="","",IF(COUNTIF(Exclusions!$A:$A,$B9500)&gt;0,"Yes","No"))</f>
        <v/>
      </c>
      <c r="S9500" s="38">
        <f>IF($B9500="","",MIN(1,DAY($A9500)/IF($N9500="Superstore",Settings!$B$5,Settings!$B$4)))</f>
        <v/>
      </c>
      <c r="T9500" s="38">
        <f>IF(OR($B9500="",$G9500="",$S9500=0),"",$G9500/$S9500)</f>
        <v/>
      </c>
      <c r="U9500" s="36">
        <f>IF($T9500="","",IF($T9500&lt;Settings!$B$8,"Critical",IF($T9500&lt;Settings!$B$9,"Semi Critical","Non Critical")))</f>
        <v/>
      </c>
      <c r="V9500" s="28" t="n"/>
      <c r="Z9500">
        <f>IF($B9500="","",IFERROR(VLOOKUP($B9500,'Plan HC for CCA'!$A:$B,2,0),""))</f>
        <v/>
      </c>
      <c r="AA9500">
        <f>IF(OR($B9500="",$Z9500=""),"",IF(N($M9500)&lt;$Z9500,"Delta","No Delta"))</f>
        <v/>
      </c>
      <c r="AB9500">
        <f>IF(OR($B9500="",$Z9500=""),"",MAX(0,$Z9500-N($M9500)))</f>
        <v/>
      </c>
      <c r="AC9500" s="46">
        <f>IF($B9500="","",IFERROR(INDEX('CCA Util %'!$H:$H,MATCH($B9500,'CCA Util %'!$E:$E,0)),""))</f>
        <v/>
      </c>
      <c r="AD9500">
        <f>IF($B9500="","",IFERROR(INDEX('CCA Util %'!$G:$G,MATCH($B9500,'CCA Util %'!$E:$E,0)),""))</f>
        <v/>
      </c>
      <c r="AE9500">
        <f>IF(OR($B9500="",$U9500=""),"",$U9500&amp;" &amp; "&amp;IF(OR($AD9500="",$AD9500=0),"Util NA",$AD9500&amp;" Util"))</f>
        <v/>
      </c>
    </row>
    <row r="9501" ht="15.75" customHeight="1" s="42">
      <c r="A9501" s="41" t="n"/>
      <c r="G9501" s="38" t="n"/>
      <c r="H9501" s="38" t="n"/>
      <c r="I9501" s="38" t="n"/>
      <c r="J9501" s="38" t="n"/>
      <c r="K9501" s="38" t="n"/>
      <c r="L9501" s="38" t="n"/>
      <c r="N9501" s="36">
        <f>IF($B9501="","",IF($C9501="SUPERSTORE","Superstore","DH"))</f>
        <v/>
      </c>
      <c r="O9501" s="36">
        <f>IF($B9501="","",IFERROR(VLOOKUP($B9501,Mapping!$A:$C,2,0),"Not Mapped"))</f>
        <v/>
      </c>
      <c r="P9501" s="36">
        <f>IF($B9501="","",IFERROR(VLOOKUP($B9501,Mapping!$A:$C,3,0),"Not Mapped"))</f>
        <v/>
      </c>
      <c r="Q9501" s="36">
        <f>IF($B9501="","",IFERROR(VLOOKUP($O9501,Leaders!$A:$B,2,0),"Not Mapped"))</f>
        <v/>
      </c>
      <c r="R9501" s="36">
        <f>IF($B9501="","",IF(COUNTIF(Exclusions!$A:$A,$B9501)&gt;0,"Yes","No"))</f>
        <v/>
      </c>
      <c r="S9501" s="38">
        <f>IF($B9501="","",MIN(1,DAY($A9501)/IF($N9501="Superstore",Settings!$B$5,Settings!$B$4)))</f>
        <v/>
      </c>
      <c r="T9501" s="38">
        <f>IF(OR($B9501="",$G9501="",$S9501=0),"",$G9501/$S9501)</f>
        <v/>
      </c>
      <c r="U9501" s="36">
        <f>IF($T9501="","",IF($T9501&lt;Settings!$B$8,"Critical",IF($T9501&lt;Settings!$B$9,"Semi Critical","Non Critical")))</f>
        <v/>
      </c>
      <c r="V9501" s="28" t="n"/>
      <c r="Z9501">
        <f>IF($B9501="","",IFERROR(VLOOKUP($B9501,'Plan HC for CCA'!$A:$B,2,0),""))</f>
        <v/>
      </c>
      <c r="AA9501">
        <f>IF(OR($B9501="",$Z9501=""),"",IF(N($M9501)&lt;$Z9501,"Delta","No Delta"))</f>
        <v/>
      </c>
      <c r="AB9501">
        <f>IF(OR($B9501="",$Z9501=""),"",MAX(0,$Z9501-N($M9501)))</f>
        <v/>
      </c>
      <c r="AC9501" s="46">
        <f>IF($B9501="","",IFERROR(INDEX('CCA Util %'!$H:$H,MATCH($B9501,'CCA Util %'!$E:$E,0)),""))</f>
        <v/>
      </c>
      <c r="AD9501">
        <f>IF($B9501="","",IFERROR(INDEX('CCA Util %'!$G:$G,MATCH($B9501,'CCA Util %'!$E:$E,0)),""))</f>
        <v/>
      </c>
      <c r="AE9501">
        <f>IF(OR($B9501="",$U9501=""),"",$U9501&amp;" &amp; "&amp;IF(OR($AD9501="",$AD9501=0),"Util NA",$AD9501&amp;" Util"))</f>
        <v/>
      </c>
    </row>
    <row r="9502" ht="15.75" customHeight="1" s="42">
      <c r="A9502" s="41" t="n"/>
      <c r="G9502" s="38" t="n"/>
      <c r="H9502" s="38" t="n"/>
      <c r="I9502" s="38" t="n"/>
      <c r="J9502" s="38" t="n"/>
      <c r="K9502" s="38" t="n"/>
      <c r="L9502" s="38" t="n"/>
      <c r="N9502" s="36">
        <f>IF($B9502="","",IF($C9502="SUPERSTORE","Superstore","DH"))</f>
        <v/>
      </c>
      <c r="O9502" s="36">
        <f>IF($B9502="","",IFERROR(VLOOKUP($B9502,Mapping!$A:$C,2,0),"Not Mapped"))</f>
        <v/>
      </c>
      <c r="P9502" s="36">
        <f>IF($B9502="","",IFERROR(VLOOKUP($B9502,Mapping!$A:$C,3,0),"Not Mapped"))</f>
        <v/>
      </c>
      <c r="Q9502" s="36">
        <f>IF($B9502="","",IFERROR(VLOOKUP($O9502,Leaders!$A:$B,2,0),"Not Mapped"))</f>
        <v/>
      </c>
      <c r="R9502" s="36">
        <f>IF($B9502="","",IF(COUNTIF(Exclusions!$A:$A,$B9502)&gt;0,"Yes","No"))</f>
        <v/>
      </c>
      <c r="S9502" s="38">
        <f>IF($B9502="","",MIN(1,DAY($A9502)/IF($N9502="Superstore",Settings!$B$5,Settings!$B$4)))</f>
        <v/>
      </c>
      <c r="T9502" s="38">
        <f>IF(OR($B9502="",$G9502="",$S9502=0),"",$G9502/$S9502)</f>
        <v/>
      </c>
      <c r="U9502" s="36">
        <f>IF($T9502="","",IF($T9502&lt;Settings!$B$8,"Critical",IF($T9502&lt;Settings!$B$9,"Semi Critical","Non Critical")))</f>
        <v/>
      </c>
      <c r="V9502" s="28" t="n"/>
      <c r="Z9502">
        <f>IF($B9502="","",IFERROR(VLOOKUP($B9502,'Plan HC for CCA'!$A:$B,2,0),""))</f>
        <v/>
      </c>
      <c r="AA9502">
        <f>IF(OR($B9502="",$Z9502=""),"",IF(N($M9502)&lt;$Z9502,"Delta","No Delta"))</f>
        <v/>
      </c>
      <c r="AB9502">
        <f>IF(OR($B9502="",$Z9502=""),"",MAX(0,$Z9502-N($M9502)))</f>
        <v/>
      </c>
      <c r="AC9502" s="46">
        <f>IF($B9502="","",IFERROR(INDEX('CCA Util %'!$H:$H,MATCH($B9502,'CCA Util %'!$E:$E,0)),""))</f>
        <v/>
      </c>
      <c r="AD9502">
        <f>IF($B9502="","",IFERROR(INDEX('CCA Util %'!$G:$G,MATCH($B9502,'CCA Util %'!$E:$E,0)),""))</f>
        <v/>
      </c>
      <c r="AE9502">
        <f>IF(OR($B9502="",$U9502=""),"",$U9502&amp;" &amp; "&amp;IF(OR($AD9502="",$AD9502=0),"Util NA",$AD9502&amp;" Util"))</f>
        <v/>
      </c>
    </row>
    <row r="9503" ht="15.75" customHeight="1" s="42">
      <c r="A9503" s="41" t="n"/>
      <c r="G9503" s="38" t="n"/>
      <c r="H9503" s="38" t="n"/>
      <c r="I9503" s="38" t="n"/>
      <c r="J9503" s="38" t="n"/>
      <c r="K9503" s="38" t="n"/>
      <c r="L9503" s="38" t="n"/>
      <c r="N9503" s="36">
        <f>IF($B9503="","",IF($C9503="SUPERSTORE","Superstore","DH"))</f>
        <v/>
      </c>
      <c r="O9503" s="36">
        <f>IF($B9503="","",IFERROR(VLOOKUP($B9503,Mapping!$A:$C,2,0),"Not Mapped"))</f>
        <v/>
      </c>
      <c r="P9503" s="36">
        <f>IF($B9503="","",IFERROR(VLOOKUP($B9503,Mapping!$A:$C,3,0),"Not Mapped"))</f>
        <v/>
      </c>
      <c r="Q9503" s="36">
        <f>IF($B9503="","",IFERROR(VLOOKUP($O9503,Leaders!$A:$B,2,0),"Not Mapped"))</f>
        <v/>
      </c>
      <c r="R9503" s="36">
        <f>IF($B9503="","",IF(COUNTIF(Exclusions!$A:$A,$B9503)&gt;0,"Yes","No"))</f>
        <v/>
      </c>
      <c r="S9503" s="38">
        <f>IF($B9503="","",MIN(1,DAY($A9503)/IF($N9503="Superstore",Settings!$B$5,Settings!$B$4)))</f>
        <v/>
      </c>
      <c r="T9503" s="38">
        <f>IF(OR($B9503="",$G9503="",$S9503=0),"",$G9503/$S9503)</f>
        <v/>
      </c>
      <c r="U9503" s="36">
        <f>IF($T9503="","",IF($T9503&lt;Settings!$B$8,"Critical",IF($T9503&lt;Settings!$B$9,"Semi Critical","Non Critical")))</f>
        <v/>
      </c>
      <c r="V9503" s="28" t="n"/>
      <c r="Z9503">
        <f>IF($B9503="","",IFERROR(VLOOKUP($B9503,'Plan HC for CCA'!$A:$B,2,0),""))</f>
        <v/>
      </c>
      <c r="AA9503">
        <f>IF(OR($B9503="",$Z9503=""),"",IF(N($M9503)&lt;$Z9503,"Delta","No Delta"))</f>
        <v/>
      </c>
      <c r="AB9503">
        <f>IF(OR($B9503="",$Z9503=""),"",MAX(0,$Z9503-N($M9503)))</f>
        <v/>
      </c>
      <c r="AC9503" s="46">
        <f>IF($B9503="","",IFERROR(INDEX('CCA Util %'!$H:$H,MATCH($B9503,'CCA Util %'!$E:$E,0)),""))</f>
        <v/>
      </c>
      <c r="AD9503">
        <f>IF($B9503="","",IFERROR(INDEX('CCA Util %'!$G:$G,MATCH($B9503,'CCA Util %'!$E:$E,0)),""))</f>
        <v/>
      </c>
      <c r="AE9503">
        <f>IF(OR($B9503="",$U9503=""),"",$U9503&amp;" &amp; "&amp;IF(OR($AD9503="",$AD9503=0),"Util NA",$AD9503&amp;" Util"))</f>
        <v/>
      </c>
    </row>
    <row r="9504" ht="15.75" customHeight="1" s="42">
      <c r="A9504" s="41" t="n"/>
      <c r="G9504" s="38" t="n"/>
      <c r="H9504" s="38" t="n"/>
      <c r="I9504" s="38" t="n"/>
      <c r="J9504" s="38" t="n"/>
      <c r="K9504" s="38" t="n"/>
      <c r="L9504" s="38" t="n"/>
      <c r="N9504" s="36">
        <f>IF($B9504="","",IF($C9504="SUPERSTORE","Superstore","DH"))</f>
        <v/>
      </c>
      <c r="O9504" s="36">
        <f>IF($B9504="","",IFERROR(VLOOKUP($B9504,Mapping!$A:$C,2,0),"Not Mapped"))</f>
        <v/>
      </c>
      <c r="P9504" s="36">
        <f>IF($B9504="","",IFERROR(VLOOKUP($B9504,Mapping!$A:$C,3,0),"Not Mapped"))</f>
        <v/>
      </c>
      <c r="Q9504" s="36">
        <f>IF($B9504="","",IFERROR(VLOOKUP($O9504,Leaders!$A:$B,2,0),"Not Mapped"))</f>
        <v/>
      </c>
      <c r="R9504" s="36">
        <f>IF($B9504="","",IF(COUNTIF(Exclusions!$A:$A,$B9504)&gt;0,"Yes","No"))</f>
        <v/>
      </c>
      <c r="S9504" s="38">
        <f>IF($B9504="","",MIN(1,DAY($A9504)/IF($N9504="Superstore",Settings!$B$5,Settings!$B$4)))</f>
        <v/>
      </c>
      <c r="T9504" s="38">
        <f>IF(OR($B9504="",$G9504="",$S9504=0),"",$G9504/$S9504)</f>
        <v/>
      </c>
      <c r="U9504" s="36">
        <f>IF($T9504="","",IF($T9504&lt;Settings!$B$8,"Critical",IF($T9504&lt;Settings!$B$9,"Semi Critical","Non Critical")))</f>
        <v/>
      </c>
      <c r="V9504" s="28" t="n"/>
      <c r="Z9504">
        <f>IF($B9504="","",IFERROR(VLOOKUP($B9504,'Plan HC for CCA'!$A:$B,2,0),""))</f>
        <v/>
      </c>
      <c r="AA9504">
        <f>IF(OR($B9504="",$Z9504=""),"",IF(N($M9504)&lt;$Z9504,"Delta","No Delta"))</f>
        <v/>
      </c>
      <c r="AB9504">
        <f>IF(OR($B9504="",$Z9504=""),"",MAX(0,$Z9504-N($M9504)))</f>
        <v/>
      </c>
      <c r="AC9504" s="46">
        <f>IF($B9504="","",IFERROR(INDEX('CCA Util %'!$H:$H,MATCH($B9504,'CCA Util %'!$E:$E,0)),""))</f>
        <v/>
      </c>
      <c r="AD9504">
        <f>IF($B9504="","",IFERROR(INDEX('CCA Util %'!$G:$G,MATCH($B9504,'CCA Util %'!$E:$E,0)),""))</f>
        <v/>
      </c>
      <c r="AE9504">
        <f>IF(OR($B9504="",$U9504=""),"",$U9504&amp;" &amp; "&amp;IF(OR($AD9504="",$AD9504=0),"Util NA",$AD9504&amp;" Util"))</f>
        <v/>
      </c>
    </row>
    <row r="9505" ht="15.75" customHeight="1" s="42">
      <c r="A9505" s="41" t="n"/>
      <c r="G9505" s="38" t="n"/>
      <c r="H9505" s="38" t="n"/>
      <c r="I9505" s="38" t="n"/>
      <c r="J9505" s="38" t="n"/>
      <c r="K9505" s="38" t="n"/>
      <c r="L9505" s="38" t="n"/>
      <c r="N9505" s="36">
        <f>IF($B9505="","",IF($C9505="SUPERSTORE","Superstore","DH"))</f>
        <v/>
      </c>
      <c r="O9505" s="36">
        <f>IF($B9505="","",IFERROR(VLOOKUP($B9505,Mapping!$A:$C,2,0),"Not Mapped"))</f>
        <v/>
      </c>
      <c r="P9505" s="36">
        <f>IF($B9505="","",IFERROR(VLOOKUP($B9505,Mapping!$A:$C,3,0),"Not Mapped"))</f>
        <v/>
      </c>
      <c r="Q9505" s="36">
        <f>IF($B9505="","",IFERROR(VLOOKUP($O9505,Leaders!$A:$B,2,0),"Not Mapped"))</f>
        <v/>
      </c>
      <c r="R9505" s="36">
        <f>IF($B9505="","",IF(COUNTIF(Exclusions!$A:$A,$B9505)&gt;0,"Yes","No"))</f>
        <v/>
      </c>
      <c r="S9505" s="38">
        <f>IF($B9505="","",MIN(1,DAY($A9505)/IF($N9505="Superstore",Settings!$B$5,Settings!$B$4)))</f>
        <v/>
      </c>
      <c r="T9505" s="38">
        <f>IF(OR($B9505="",$G9505="",$S9505=0),"",$G9505/$S9505)</f>
        <v/>
      </c>
      <c r="U9505" s="36">
        <f>IF($T9505="","",IF($T9505&lt;Settings!$B$8,"Critical",IF($T9505&lt;Settings!$B$9,"Semi Critical","Non Critical")))</f>
        <v/>
      </c>
      <c r="V9505" s="28" t="n"/>
      <c r="Z9505">
        <f>IF($B9505="","",IFERROR(VLOOKUP($B9505,'Plan HC for CCA'!$A:$B,2,0),""))</f>
        <v/>
      </c>
      <c r="AA9505">
        <f>IF(OR($B9505="",$Z9505=""),"",IF(N($M9505)&lt;$Z9505,"Delta","No Delta"))</f>
        <v/>
      </c>
      <c r="AB9505">
        <f>IF(OR($B9505="",$Z9505=""),"",MAX(0,$Z9505-N($M9505)))</f>
        <v/>
      </c>
      <c r="AC9505" s="46">
        <f>IF($B9505="","",IFERROR(INDEX('CCA Util %'!$H:$H,MATCH($B9505,'CCA Util %'!$E:$E,0)),""))</f>
        <v/>
      </c>
      <c r="AD9505">
        <f>IF($B9505="","",IFERROR(INDEX('CCA Util %'!$G:$G,MATCH($B9505,'CCA Util %'!$E:$E,0)),""))</f>
        <v/>
      </c>
      <c r="AE9505">
        <f>IF(OR($B9505="",$U9505=""),"",$U9505&amp;" &amp; "&amp;IF(OR($AD9505="",$AD9505=0),"Util NA",$AD9505&amp;" Util"))</f>
        <v/>
      </c>
    </row>
    <row r="9506" ht="15.75" customHeight="1" s="42">
      <c r="A9506" s="41" t="n"/>
      <c r="G9506" s="38" t="n"/>
      <c r="H9506" s="38" t="n"/>
      <c r="I9506" s="38" t="n"/>
      <c r="J9506" s="38" t="n"/>
      <c r="K9506" s="38" t="n"/>
      <c r="L9506" s="38" t="n"/>
      <c r="N9506" s="36">
        <f>IF($B9506="","",IF($C9506="SUPERSTORE","Superstore","DH"))</f>
        <v/>
      </c>
      <c r="O9506" s="36">
        <f>IF($B9506="","",IFERROR(VLOOKUP($B9506,Mapping!$A:$C,2,0),"Not Mapped"))</f>
        <v/>
      </c>
      <c r="P9506" s="36">
        <f>IF($B9506="","",IFERROR(VLOOKUP($B9506,Mapping!$A:$C,3,0),"Not Mapped"))</f>
        <v/>
      </c>
      <c r="Q9506" s="36">
        <f>IF($B9506="","",IFERROR(VLOOKUP($O9506,Leaders!$A:$B,2,0),"Not Mapped"))</f>
        <v/>
      </c>
      <c r="R9506" s="36">
        <f>IF($B9506="","",IF(COUNTIF(Exclusions!$A:$A,$B9506)&gt;0,"Yes","No"))</f>
        <v/>
      </c>
      <c r="S9506" s="38">
        <f>IF($B9506="","",MIN(1,DAY($A9506)/IF($N9506="Superstore",Settings!$B$5,Settings!$B$4)))</f>
        <v/>
      </c>
      <c r="T9506" s="38">
        <f>IF(OR($B9506="",$G9506="",$S9506=0),"",$G9506/$S9506)</f>
        <v/>
      </c>
      <c r="U9506" s="36">
        <f>IF($T9506="","",IF($T9506&lt;Settings!$B$8,"Critical",IF($T9506&lt;Settings!$B$9,"Semi Critical","Non Critical")))</f>
        <v/>
      </c>
      <c r="V9506" s="28" t="n"/>
      <c r="Z9506">
        <f>IF($B9506="","",IFERROR(VLOOKUP($B9506,'Plan HC for CCA'!$A:$B,2,0),""))</f>
        <v/>
      </c>
      <c r="AA9506">
        <f>IF(OR($B9506="",$Z9506=""),"",IF(N($M9506)&lt;$Z9506,"Delta","No Delta"))</f>
        <v/>
      </c>
      <c r="AB9506">
        <f>IF(OR($B9506="",$Z9506=""),"",MAX(0,$Z9506-N($M9506)))</f>
        <v/>
      </c>
      <c r="AC9506" s="46">
        <f>IF($B9506="","",IFERROR(INDEX('CCA Util %'!$H:$H,MATCH($B9506,'CCA Util %'!$E:$E,0)),""))</f>
        <v/>
      </c>
      <c r="AD9506">
        <f>IF($B9506="","",IFERROR(INDEX('CCA Util %'!$G:$G,MATCH($B9506,'CCA Util %'!$E:$E,0)),""))</f>
        <v/>
      </c>
      <c r="AE9506">
        <f>IF(OR($B9506="",$U9506=""),"",$U9506&amp;" &amp; "&amp;IF(OR($AD9506="",$AD9506=0),"Util NA",$AD9506&amp;" Util"))</f>
        <v/>
      </c>
    </row>
    <row r="9507" ht="15.75" customHeight="1" s="42">
      <c r="A9507" s="41" t="n"/>
      <c r="G9507" s="38" t="n"/>
      <c r="H9507" s="38" t="n"/>
      <c r="I9507" s="38" t="n"/>
      <c r="J9507" s="38" t="n"/>
      <c r="K9507" s="38" t="n"/>
      <c r="L9507" s="38" t="n"/>
      <c r="N9507" s="36">
        <f>IF($B9507="","",IF($C9507="SUPERSTORE","Superstore","DH"))</f>
        <v/>
      </c>
      <c r="O9507" s="36">
        <f>IF($B9507="","",IFERROR(VLOOKUP($B9507,Mapping!$A:$C,2,0),"Not Mapped"))</f>
        <v/>
      </c>
      <c r="P9507" s="36">
        <f>IF($B9507="","",IFERROR(VLOOKUP($B9507,Mapping!$A:$C,3,0),"Not Mapped"))</f>
        <v/>
      </c>
      <c r="Q9507" s="36">
        <f>IF($B9507="","",IFERROR(VLOOKUP($O9507,Leaders!$A:$B,2,0),"Not Mapped"))</f>
        <v/>
      </c>
      <c r="R9507" s="36">
        <f>IF($B9507="","",IF(COUNTIF(Exclusions!$A:$A,$B9507)&gt;0,"Yes","No"))</f>
        <v/>
      </c>
      <c r="S9507" s="38">
        <f>IF($B9507="","",MIN(1,DAY($A9507)/IF($N9507="Superstore",Settings!$B$5,Settings!$B$4)))</f>
        <v/>
      </c>
      <c r="T9507" s="38">
        <f>IF(OR($B9507="",$G9507="",$S9507=0),"",$G9507/$S9507)</f>
        <v/>
      </c>
      <c r="U9507" s="36">
        <f>IF($T9507="","",IF($T9507&lt;Settings!$B$8,"Critical",IF($T9507&lt;Settings!$B$9,"Semi Critical","Non Critical")))</f>
        <v/>
      </c>
      <c r="V9507" s="28" t="n"/>
      <c r="Z9507">
        <f>IF($B9507="","",IFERROR(VLOOKUP($B9507,'Plan HC for CCA'!$A:$B,2,0),""))</f>
        <v/>
      </c>
      <c r="AA9507">
        <f>IF(OR($B9507="",$Z9507=""),"",IF(N($M9507)&lt;$Z9507,"Delta","No Delta"))</f>
        <v/>
      </c>
      <c r="AB9507">
        <f>IF(OR($B9507="",$Z9507=""),"",MAX(0,$Z9507-N($M9507)))</f>
        <v/>
      </c>
      <c r="AC9507" s="46">
        <f>IF($B9507="","",IFERROR(INDEX('CCA Util %'!$H:$H,MATCH($B9507,'CCA Util %'!$E:$E,0)),""))</f>
        <v/>
      </c>
      <c r="AD9507">
        <f>IF($B9507="","",IFERROR(INDEX('CCA Util %'!$G:$G,MATCH($B9507,'CCA Util %'!$E:$E,0)),""))</f>
        <v/>
      </c>
      <c r="AE9507">
        <f>IF(OR($B9507="",$U9507=""),"",$U9507&amp;" &amp; "&amp;IF(OR($AD9507="",$AD9507=0),"Util NA",$AD9507&amp;" Util"))</f>
        <v/>
      </c>
    </row>
    <row r="9508" ht="15.75" customHeight="1" s="42">
      <c r="A9508" s="41" t="n"/>
      <c r="G9508" s="38" t="n"/>
      <c r="H9508" s="38" t="n"/>
      <c r="I9508" s="38" t="n"/>
      <c r="J9508" s="38" t="n"/>
      <c r="K9508" s="38" t="n"/>
      <c r="L9508" s="38" t="n"/>
      <c r="N9508" s="36">
        <f>IF($B9508="","",IF($C9508="SUPERSTORE","Superstore","DH"))</f>
        <v/>
      </c>
      <c r="O9508" s="36">
        <f>IF($B9508="","",IFERROR(VLOOKUP($B9508,Mapping!$A:$C,2,0),"Not Mapped"))</f>
        <v/>
      </c>
      <c r="P9508" s="36">
        <f>IF($B9508="","",IFERROR(VLOOKUP($B9508,Mapping!$A:$C,3,0),"Not Mapped"))</f>
        <v/>
      </c>
      <c r="Q9508" s="36">
        <f>IF($B9508="","",IFERROR(VLOOKUP($O9508,Leaders!$A:$B,2,0),"Not Mapped"))</f>
        <v/>
      </c>
      <c r="R9508" s="36">
        <f>IF($B9508="","",IF(COUNTIF(Exclusions!$A:$A,$B9508)&gt;0,"Yes","No"))</f>
        <v/>
      </c>
      <c r="S9508" s="38">
        <f>IF($B9508="","",MIN(1,DAY($A9508)/IF($N9508="Superstore",Settings!$B$5,Settings!$B$4)))</f>
        <v/>
      </c>
      <c r="T9508" s="38">
        <f>IF(OR($B9508="",$G9508="",$S9508=0),"",$G9508/$S9508)</f>
        <v/>
      </c>
      <c r="U9508" s="36">
        <f>IF($T9508="","",IF($T9508&lt;Settings!$B$8,"Critical",IF($T9508&lt;Settings!$B$9,"Semi Critical","Non Critical")))</f>
        <v/>
      </c>
      <c r="V9508" s="28" t="n"/>
      <c r="Z9508">
        <f>IF($B9508="","",IFERROR(VLOOKUP($B9508,'Plan HC for CCA'!$A:$B,2,0),""))</f>
        <v/>
      </c>
      <c r="AA9508">
        <f>IF(OR($B9508="",$Z9508=""),"",IF(N($M9508)&lt;$Z9508,"Delta","No Delta"))</f>
        <v/>
      </c>
      <c r="AB9508">
        <f>IF(OR($B9508="",$Z9508=""),"",MAX(0,$Z9508-N($M9508)))</f>
        <v/>
      </c>
      <c r="AC9508" s="46">
        <f>IF($B9508="","",IFERROR(INDEX('CCA Util %'!$H:$H,MATCH($B9508,'CCA Util %'!$E:$E,0)),""))</f>
        <v/>
      </c>
      <c r="AD9508">
        <f>IF($B9508="","",IFERROR(INDEX('CCA Util %'!$G:$G,MATCH($B9508,'CCA Util %'!$E:$E,0)),""))</f>
        <v/>
      </c>
      <c r="AE9508">
        <f>IF(OR($B9508="",$U9508=""),"",$U9508&amp;" &amp; "&amp;IF(OR($AD9508="",$AD9508=0),"Util NA",$AD9508&amp;" Util"))</f>
        <v/>
      </c>
    </row>
    <row r="9509" ht="15.75" customHeight="1" s="42">
      <c r="A9509" s="41" t="n"/>
      <c r="G9509" s="38" t="n"/>
      <c r="H9509" s="38" t="n"/>
      <c r="I9509" s="38" t="n"/>
      <c r="J9509" s="38" t="n"/>
      <c r="K9509" s="38" t="n"/>
      <c r="L9509" s="38" t="n"/>
      <c r="N9509" s="36">
        <f>IF($B9509="","",IF($C9509="SUPERSTORE","Superstore","DH"))</f>
        <v/>
      </c>
      <c r="O9509" s="36">
        <f>IF($B9509="","",IFERROR(VLOOKUP($B9509,Mapping!$A:$C,2,0),"Not Mapped"))</f>
        <v/>
      </c>
      <c r="P9509" s="36">
        <f>IF($B9509="","",IFERROR(VLOOKUP($B9509,Mapping!$A:$C,3,0),"Not Mapped"))</f>
        <v/>
      </c>
      <c r="Q9509" s="36">
        <f>IF($B9509="","",IFERROR(VLOOKUP($O9509,Leaders!$A:$B,2,0),"Not Mapped"))</f>
        <v/>
      </c>
      <c r="R9509" s="36">
        <f>IF($B9509="","",IF(COUNTIF(Exclusions!$A:$A,$B9509)&gt;0,"Yes","No"))</f>
        <v/>
      </c>
      <c r="S9509" s="38">
        <f>IF($B9509="","",MIN(1,DAY($A9509)/IF($N9509="Superstore",Settings!$B$5,Settings!$B$4)))</f>
        <v/>
      </c>
      <c r="T9509" s="38">
        <f>IF(OR($B9509="",$G9509="",$S9509=0),"",$G9509/$S9509)</f>
        <v/>
      </c>
      <c r="U9509" s="36">
        <f>IF($T9509="","",IF($T9509&lt;Settings!$B$8,"Critical",IF($T9509&lt;Settings!$B$9,"Semi Critical","Non Critical")))</f>
        <v/>
      </c>
      <c r="V9509" s="28" t="n"/>
      <c r="Z9509">
        <f>IF($B9509="","",IFERROR(VLOOKUP($B9509,'Plan HC for CCA'!$A:$B,2,0),""))</f>
        <v/>
      </c>
      <c r="AA9509">
        <f>IF(OR($B9509="",$Z9509=""),"",IF(N($M9509)&lt;$Z9509,"Delta","No Delta"))</f>
        <v/>
      </c>
      <c r="AB9509">
        <f>IF(OR($B9509="",$Z9509=""),"",MAX(0,$Z9509-N($M9509)))</f>
        <v/>
      </c>
      <c r="AC9509" s="46">
        <f>IF($B9509="","",IFERROR(INDEX('CCA Util %'!$H:$H,MATCH($B9509,'CCA Util %'!$E:$E,0)),""))</f>
        <v/>
      </c>
      <c r="AD9509">
        <f>IF($B9509="","",IFERROR(INDEX('CCA Util %'!$G:$G,MATCH($B9509,'CCA Util %'!$E:$E,0)),""))</f>
        <v/>
      </c>
      <c r="AE9509">
        <f>IF(OR($B9509="",$U9509=""),"",$U9509&amp;" &amp; "&amp;IF(OR($AD9509="",$AD9509=0),"Util NA",$AD9509&amp;" Util"))</f>
        <v/>
      </c>
    </row>
    <row r="9510" ht="15.75" customHeight="1" s="42">
      <c r="A9510" s="41" t="n"/>
      <c r="G9510" s="38" t="n"/>
      <c r="H9510" s="38" t="n"/>
      <c r="I9510" s="38" t="n"/>
      <c r="J9510" s="38" t="n"/>
      <c r="K9510" s="38" t="n"/>
      <c r="L9510" s="38" t="n"/>
      <c r="N9510" s="36">
        <f>IF($B9510="","",IF($C9510="SUPERSTORE","Superstore","DH"))</f>
        <v/>
      </c>
      <c r="O9510" s="36">
        <f>IF($B9510="","",IFERROR(VLOOKUP($B9510,Mapping!$A:$C,2,0),"Not Mapped"))</f>
        <v/>
      </c>
      <c r="P9510" s="36">
        <f>IF($B9510="","",IFERROR(VLOOKUP($B9510,Mapping!$A:$C,3,0),"Not Mapped"))</f>
        <v/>
      </c>
      <c r="Q9510" s="36">
        <f>IF($B9510="","",IFERROR(VLOOKUP($O9510,Leaders!$A:$B,2,0),"Not Mapped"))</f>
        <v/>
      </c>
      <c r="R9510" s="36">
        <f>IF($B9510="","",IF(COUNTIF(Exclusions!$A:$A,$B9510)&gt;0,"Yes","No"))</f>
        <v/>
      </c>
      <c r="S9510" s="38">
        <f>IF($B9510="","",MIN(1,DAY($A9510)/IF($N9510="Superstore",Settings!$B$5,Settings!$B$4)))</f>
        <v/>
      </c>
      <c r="T9510" s="38">
        <f>IF(OR($B9510="",$G9510="",$S9510=0),"",$G9510/$S9510)</f>
        <v/>
      </c>
      <c r="U9510" s="36">
        <f>IF($T9510="","",IF($T9510&lt;Settings!$B$8,"Critical",IF($T9510&lt;Settings!$B$9,"Semi Critical","Non Critical")))</f>
        <v/>
      </c>
      <c r="V9510" s="28" t="n"/>
      <c r="Z9510">
        <f>IF($B9510="","",IFERROR(VLOOKUP($B9510,'Plan HC for CCA'!$A:$B,2,0),""))</f>
        <v/>
      </c>
      <c r="AA9510">
        <f>IF(OR($B9510="",$Z9510=""),"",IF(N($M9510)&lt;$Z9510,"Delta","No Delta"))</f>
        <v/>
      </c>
      <c r="AB9510">
        <f>IF(OR($B9510="",$Z9510=""),"",MAX(0,$Z9510-N($M9510)))</f>
        <v/>
      </c>
      <c r="AC9510" s="46">
        <f>IF($B9510="","",IFERROR(INDEX('CCA Util %'!$H:$H,MATCH($B9510,'CCA Util %'!$E:$E,0)),""))</f>
        <v/>
      </c>
      <c r="AD9510">
        <f>IF($B9510="","",IFERROR(INDEX('CCA Util %'!$G:$G,MATCH($B9510,'CCA Util %'!$E:$E,0)),""))</f>
        <v/>
      </c>
      <c r="AE9510">
        <f>IF(OR($B9510="",$U9510=""),"",$U9510&amp;" &amp; "&amp;IF(OR($AD9510="",$AD9510=0),"Util NA",$AD9510&amp;" Util"))</f>
        <v/>
      </c>
    </row>
    <row r="9511" ht="15.75" customHeight="1" s="42">
      <c r="A9511" s="41" t="n"/>
      <c r="G9511" s="38" t="n"/>
      <c r="H9511" s="38" t="n"/>
      <c r="I9511" s="38" t="n"/>
      <c r="J9511" s="38" t="n"/>
      <c r="K9511" s="38" t="n"/>
      <c r="L9511" s="38" t="n"/>
      <c r="N9511" s="36">
        <f>IF($B9511="","",IF($C9511="SUPERSTORE","Superstore","DH"))</f>
        <v/>
      </c>
      <c r="O9511" s="36">
        <f>IF($B9511="","",IFERROR(VLOOKUP($B9511,Mapping!$A:$C,2,0),"Not Mapped"))</f>
        <v/>
      </c>
      <c r="P9511" s="36">
        <f>IF($B9511="","",IFERROR(VLOOKUP($B9511,Mapping!$A:$C,3,0),"Not Mapped"))</f>
        <v/>
      </c>
      <c r="Q9511" s="36">
        <f>IF($B9511="","",IFERROR(VLOOKUP($O9511,Leaders!$A:$B,2,0),"Not Mapped"))</f>
        <v/>
      </c>
      <c r="R9511" s="36">
        <f>IF($B9511="","",IF(COUNTIF(Exclusions!$A:$A,$B9511)&gt;0,"Yes","No"))</f>
        <v/>
      </c>
      <c r="S9511" s="38">
        <f>IF($B9511="","",MIN(1,DAY($A9511)/IF($N9511="Superstore",Settings!$B$5,Settings!$B$4)))</f>
        <v/>
      </c>
      <c r="T9511" s="38">
        <f>IF(OR($B9511="",$G9511="",$S9511=0),"",$G9511/$S9511)</f>
        <v/>
      </c>
      <c r="U9511" s="36">
        <f>IF($T9511="","",IF($T9511&lt;Settings!$B$8,"Critical",IF($T9511&lt;Settings!$B$9,"Semi Critical","Non Critical")))</f>
        <v/>
      </c>
      <c r="V9511" s="28" t="n"/>
      <c r="Z9511">
        <f>IF($B9511="","",IFERROR(VLOOKUP($B9511,'Plan HC for CCA'!$A:$B,2,0),""))</f>
        <v/>
      </c>
      <c r="AA9511">
        <f>IF(OR($B9511="",$Z9511=""),"",IF(N($M9511)&lt;$Z9511,"Delta","No Delta"))</f>
        <v/>
      </c>
      <c r="AB9511">
        <f>IF(OR($B9511="",$Z9511=""),"",MAX(0,$Z9511-N($M9511)))</f>
        <v/>
      </c>
      <c r="AC9511" s="46">
        <f>IF($B9511="","",IFERROR(INDEX('CCA Util %'!$H:$H,MATCH($B9511,'CCA Util %'!$E:$E,0)),""))</f>
        <v/>
      </c>
      <c r="AD9511">
        <f>IF($B9511="","",IFERROR(INDEX('CCA Util %'!$G:$G,MATCH($B9511,'CCA Util %'!$E:$E,0)),""))</f>
        <v/>
      </c>
      <c r="AE9511">
        <f>IF(OR($B9511="",$U9511=""),"",$U9511&amp;" &amp; "&amp;IF(OR($AD9511="",$AD9511=0),"Util NA",$AD9511&amp;" Util"))</f>
        <v/>
      </c>
    </row>
    <row r="9512" ht="15.75" customHeight="1" s="42">
      <c r="A9512" s="41" t="n"/>
      <c r="G9512" s="38" t="n"/>
      <c r="H9512" s="38" t="n"/>
      <c r="I9512" s="38" t="n"/>
      <c r="J9512" s="38" t="n"/>
      <c r="K9512" s="38" t="n"/>
      <c r="L9512" s="38" t="n"/>
      <c r="N9512" s="36">
        <f>IF($B9512="","",IF($C9512="SUPERSTORE","Superstore","DH"))</f>
        <v/>
      </c>
      <c r="O9512" s="36">
        <f>IF($B9512="","",IFERROR(VLOOKUP($B9512,Mapping!$A:$C,2,0),"Not Mapped"))</f>
        <v/>
      </c>
      <c r="P9512" s="36">
        <f>IF($B9512="","",IFERROR(VLOOKUP($B9512,Mapping!$A:$C,3,0),"Not Mapped"))</f>
        <v/>
      </c>
      <c r="Q9512" s="36">
        <f>IF($B9512="","",IFERROR(VLOOKUP($O9512,Leaders!$A:$B,2,0),"Not Mapped"))</f>
        <v/>
      </c>
      <c r="R9512" s="36">
        <f>IF($B9512="","",IF(COUNTIF(Exclusions!$A:$A,$B9512)&gt;0,"Yes","No"))</f>
        <v/>
      </c>
      <c r="S9512" s="38">
        <f>IF($B9512="","",MIN(1,DAY($A9512)/IF($N9512="Superstore",Settings!$B$5,Settings!$B$4)))</f>
        <v/>
      </c>
      <c r="T9512" s="38">
        <f>IF(OR($B9512="",$G9512="",$S9512=0),"",$G9512/$S9512)</f>
        <v/>
      </c>
      <c r="U9512" s="36">
        <f>IF($T9512="","",IF($T9512&lt;Settings!$B$8,"Critical",IF($T9512&lt;Settings!$B$9,"Semi Critical","Non Critical")))</f>
        <v/>
      </c>
      <c r="V9512" s="28" t="n"/>
      <c r="Z9512">
        <f>IF($B9512="","",IFERROR(VLOOKUP($B9512,'Plan HC for CCA'!$A:$B,2,0),""))</f>
        <v/>
      </c>
      <c r="AA9512">
        <f>IF(OR($B9512="",$Z9512=""),"",IF(N($M9512)&lt;$Z9512,"Delta","No Delta"))</f>
        <v/>
      </c>
      <c r="AB9512">
        <f>IF(OR($B9512="",$Z9512=""),"",MAX(0,$Z9512-N($M9512)))</f>
        <v/>
      </c>
      <c r="AC9512" s="46">
        <f>IF($B9512="","",IFERROR(INDEX('CCA Util %'!$H:$H,MATCH($B9512,'CCA Util %'!$E:$E,0)),""))</f>
        <v/>
      </c>
      <c r="AD9512">
        <f>IF($B9512="","",IFERROR(INDEX('CCA Util %'!$G:$G,MATCH($B9512,'CCA Util %'!$E:$E,0)),""))</f>
        <v/>
      </c>
      <c r="AE9512">
        <f>IF(OR($B9512="",$U9512=""),"",$U9512&amp;" &amp; "&amp;IF(OR($AD9512="",$AD9512=0),"Util NA",$AD9512&amp;" Util"))</f>
        <v/>
      </c>
    </row>
    <row r="9513" ht="15.75" customHeight="1" s="42">
      <c r="A9513" s="41" t="n"/>
      <c r="G9513" s="38" t="n"/>
      <c r="H9513" s="38" t="n"/>
      <c r="I9513" s="38" t="n"/>
      <c r="J9513" s="38" t="n"/>
      <c r="K9513" s="38" t="n"/>
      <c r="L9513" s="38" t="n"/>
      <c r="N9513" s="36">
        <f>IF($B9513="","",IF($C9513="SUPERSTORE","Superstore","DH"))</f>
        <v/>
      </c>
      <c r="O9513" s="36">
        <f>IF($B9513="","",IFERROR(VLOOKUP($B9513,Mapping!$A:$C,2,0),"Not Mapped"))</f>
        <v/>
      </c>
      <c r="P9513" s="36">
        <f>IF($B9513="","",IFERROR(VLOOKUP($B9513,Mapping!$A:$C,3,0),"Not Mapped"))</f>
        <v/>
      </c>
      <c r="Q9513" s="36">
        <f>IF($B9513="","",IFERROR(VLOOKUP($O9513,Leaders!$A:$B,2,0),"Not Mapped"))</f>
        <v/>
      </c>
      <c r="R9513" s="36">
        <f>IF($B9513="","",IF(COUNTIF(Exclusions!$A:$A,$B9513)&gt;0,"Yes","No"))</f>
        <v/>
      </c>
      <c r="S9513" s="38">
        <f>IF($B9513="","",MIN(1,DAY($A9513)/IF($N9513="Superstore",Settings!$B$5,Settings!$B$4)))</f>
        <v/>
      </c>
      <c r="T9513" s="38">
        <f>IF(OR($B9513="",$G9513="",$S9513=0),"",$G9513/$S9513)</f>
        <v/>
      </c>
      <c r="U9513" s="36">
        <f>IF($T9513="","",IF($T9513&lt;Settings!$B$8,"Critical",IF($T9513&lt;Settings!$B$9,"Semi Critical","Non Critical")))</f>
        <v/>
      </c>
      <c r="V9513" s="28" t="n"/>
      <c r="Z9513">
        <f>IF($B9513="","",IFERROR(VLOOKUP($B9513,'Plan HC for CCA'!$A:$B,2,0),""))</f>
        <v/>
      </c>
      <c r="AA9513">
        <f>IF(OR($B9513="",$Z9513=""),"",IF(N($M9513)&lt;$Z9513,"Delta","No Delta"))</f>
        <v/>
      </c>
      <c r="AB9513">
        <f>IF(OR($B9513="",$Z9513=""),"",MAX(0,$Z9513-N($M9513)))</f>
        <v/>
      </c>
      <c r="AC9513" s="46">
        <f>IF($B9513="","",IFERROR(INDEX('CCA Util %'!$H:$H,MATCH($B9513,'CCA Util %'!$E:$E,0)),""))</f>
        <v/>
      </c>
      <c r="AD9513">
        <f>IF($B9513="","",IFERROR(INDEX('CCA Util %'!$G:$G,MATCH($B9513,'CCA Util %'!$E:$E,0)),""))</f>
        <v/>
      </c>
      <c r="AE9513">
        <f>IF(OR($B9513="",$U9513=""),"",$U9513&amp;" &amp; "&amp;IF(OR($AD9513="",$AD9513=0),"Util NA",$AD9513&amp;" Util"))</f>
        <v/>
      </c>
    </row>
    <row r="9514" ht="15.75" customHeight="1" s="42">
      <c r="A9514" s="41" t="n"/>
      <c r="G9514" s="38" t="n"/>
      <c r="H9514" s="38" t="n"/>
      <c r="I9514" s="38" t="n"/>
      <c r="J9514" s="38" t="n"/>
      <c r="K9514" s="38" t="n"/>
      <c r="L9514" s="38" t="n"/>
      <c r="N9514" s="36">
        <f>IF($B9514="","",IF($C9514="SUPERSTORE","Superstore","DH"))</f>
        <v/>
      </c>
      <c r="O9514" s="36">
        <f>IF($B9514="","",IFERROR(VLOOKUP($B9514,Mapping!$A:$C,2,0),"Not Mapped"))</f>
        <v/>
      </c>
      <c r="P9514" s="36">
        <f>IF($B9514="","",IFERROR(VLOOKUP($B9514,Mapping!$A:$C,3,0),"Not Mapped"))</f>
        <v/>
      </c>
      <c r="Q9514" s="36">
        <f>IF($B9514="","",IFERROR(VLOOKUP($O9514,Leaders!$A:$B,2,0),"Not Mapped"))</f>
        <v/>
      </c>
      <c r="R9514" s="36">
        <f>IF($B9514="","",IF(COUNTIF(Exclusions!$A:$A,$B9514)&gt;0,"Yes","No"))</f>
        <v/>
      </c>
      <c r="S9514" s="38">
        <f>IF($B9514="","",MIN(1,DAY($A9514)/IF($N9514="Superstore",Settings!$B$5,Settings!$B$4)))</f>
        <v/>
      </c>
      <c r="T9514" s="38">
        <f>IF(OR($B9514="",$G9514="",$S9514=0),"",$G9514/$S9514)</f>
        <v/>
      </c>
      <c r="U9514" s="36">
        <f>IF($T9514="","",IF($T9514&lt;Settings!$B$8,"Critical",IF($T9514&lt;Settings!$B$9,"Semi Critical","Non Critical")))</f>
        <v/>
      </c>
      <c r="V9514" s="28" t="n"/>
      <c r="Z9514">
        <f>IF($B9514="","",IFERROR(VLOOKUP($B9514,'Plan HC for CCA'!$A:$B,2,0),""))</f>
        <v/>
      </c>
      <c r="AA9514">
        <f>IF(OR($B9514="",$Z9514=""),"",IF(N($M9514)&lt;$Z9514,"Delta","No Delta"))</f>
        <v/>
      </c>
      <c r="AB9514">
        <f>IF(OR($B9514="",$Z9514=""),"",MAX(0,$Z9514-N($M9514)))</f>
        <v/>
      </c>
      <c r="AC9514" s="46">
        <f>IF($B9514="","",IFERROR(INDEX('CCA Util %'!$H:$H,MATCH($B9514,'CCA Util %'!$E:$E,0)),""))</f>
        <v/>
      </c>
      <c r="AD9514">
        <f>IF($B9514="","",IFERROR(INDEX('CCA Util %'!$G:$G,MATCH($B9514,'CCA Util %'!$E:$E,0)),""))</f>
        <v/>
      </c>
      <c r="AE9514">
        <f>IF(OR($B9514="",$U9514=""),"",$U9514&amp;" &amp; "&amp;IF(OR($AD9514="",$AD9514=0),"Util NA",$AD9514&amp;" Util"))</f>
        <v/>
      </c>
    </row>
    <row r="9515" ht="15.75" customHeight="1" s="42">
      <c r="A9515" s="41" t="n"/>
      <c r="G9515" s="38" t="n"/>
      <c r="H9515" s="38" t="n"/>
      <c r="I9515" s="38" t="n"/>
      <c r="J9515" s="38" t="n"/>
      <c r="K9515" s="38" t="n"/>
      <c r="L9515" s="38" t="n"/>
      <c r="N9515" s="36">
        <f>IF($B9515="","",IF($C9515="SUPERSTORE","Superstore","DH"))</f>
        <v/>
      </c>
      <c r="O9515" s="36">
        <f>IF($B9515="","",IFERROR(VLOOKUP($B9515,Mapping!$A:$C,2,0),"Not Mapped"))</f>
        <v/>
      </c>
      <c r="P9515" s="36">
        <f>IF($B9515="","",IFERROR(VLOOKUP($B9515,Mapping!$A:$C,3,0),"Not Mapped"))</f>
        <v/>
      </c>
      <c r="Q9515" s="36">
        <f>IF($B9515="","",IFERROR(VLOOKUP($O9515,Leaders!$A:$B,2,0),"Not Mapped"))</f>
        <v/>
      </c>
      <c r="R9515" s="36">
        <f>IF($B9515="","",IF(COUNTIF(Exclusions!$A:$A,$B9515)&gt;0,"Yes","No"))</f>
        <v/>
      </c>
      <c r="S9515" s="38">
        <f>IF($B9515="","",MIN(1,DAY($A9515)/IF($N9515="Superstore",Settings!$B$5,Settings!$B$4)))</f>
        <v/>
      </c>
      <c r="T9515" s="38">
        <f>IF(OR($B9515="",$G9515="",$S9515=0),"",$G9515/$S9515)</f>
        <v/>
      </c>
      <c r="U9515" s="36">
        <f>IF($T9515="","",IF($T9515&lt;Settings!$B$8,"Critical",IF($T9515&lt;Settings!$B$9,"Semi Critical","Non Critical")))</f>
        <v/>
      </c>
      <c r="V9515" s="28" t="n"/>
      <c r="Z9515">
        <f>IF($B9515="","",IFERROR(VLOOKUP($B9515,'Plan HC for CCA'!$A:$B,2,0),""))</f>
        <v/>
      </c>
      <c r="AA9515">
        <f>IF(OR($B9515="",$Z9515=""),"",IF(N($M9515)&lt;$Z9515,"Delta","No Delta"))</f>
        <v/>
      </c>
      <c r="AB9515">
        <f>IF(OR($B9515="",$Z9515=""),"",MAX(0,$Z9515-N($M9515)))</f>
        <v/>
      </c>
      <c r="AC9515" s="46">
        <f>IF($B9515="","",IFERROR(INDEX('CCA Util %'!$H:$H,MATCH($B9515,'CCA Util %'!$E:$E,0)),""))</f>
        <v/>
      </c>
      <c r="AD9515">
        <f>IF($B9515="","",IFERROR(INDEX('CCA Util %'!$G:$G,MATCH($B9515,'CCA Util %'!$E:$E,0)),""))</f>
        <v/>
      </c>
      <c r="AE9515">
        <f>IF(OR($B9515="",$U9515=""),"",$U9515&amp;" &amp; "&amp;IF(OR($AD9515="",$AD9515=0),"Util NA",$AD9515&amp;" Util"))</f>
        <v/>
      </c>
    </row>
    <row r="9516" ht="15.75" customHeight="1" s="42">
      <c r="A9516" s="41" t="n"/>
      <c r="G9516" s="38" t="n"/>
      <c r="H9516" s="38" t="n"/>
      <c r="I9516" s="38" t="n"/>
      <c r="J9516" s="38" t="n"/>
      <c r="K9516" s="38" t="n"/>
      <c r="L9516" s="38" t="n"/>
      <c r="N9516" s="36">
        <f>IF($B9516="","",IF($C9516="SUPERSTORE","Superstore","DH"))</f>
        <v/>
      </c>
      <c r="O9516" s="36">
        <f>IF($B9516="","",IFERROR(VLOOKUP($B9516,Mapping!$A:$C,2,0),"Not Mapped"))</f>
        <v/>
      </c>
      <c r="P9516" s="36">
        <f>IF($B9516="","",IFERROR(VLOOKUP($B9516,Mapping!$A:$C,3,0),"Not Mapped"))</f>
        <v/>
      </c>
      <c r="Q9516" s="36">
        <f>IF($B9516="","",IFERROR(VLOOKUP($O9516,Leaders!$A:$B,2,0),"Not Mapped"))</f>
        <v/>
      </c>
      <c r="R9516" s="36">
        <f>IF($B9516="","",IF(COUNTIF(Exclusions!$A:$A,$B9516)&gt;0,"Yes","No"))</f>
        <v/>
      </c>
      <c r="S9516" s="38">
        <f>IF($B9516="","",MIN(1,DAY($A9516)/IF($N9516="Superstore",Settings!$B$5,Settings!$B$4)))</f>
        <v/>
      </c>
      <c r="T9516" s="38">
        <f>IF(OR($B9516="",$G9516="",$S9516=0),"",$G9516/$S9516)</f>
        <v/>
      </c>
      <c r="U9516" s="36">
        <f>IF($T9516="","",IF($T9516&lt;Settings!$B$8,"Critical",IF($T9516&lt;Settings!$B$9,"Semi Critical","Non Critical")))</f>
        <v/>
      </c>
      <c r="V9516" s="28" t="n"/>
      <c r="Z9516">
        <f>IF($B9516="","",IFERROR(VLOOKUP($B9516,'Plan HC for CCA'!$A:$B,2,0),""))</f>
        <v/>
      </c>
      <c r="AA9516">
        <f>IF(OR($B9516="",$Z9516=""),"",IF(N($M9516)&lt;$Z9516,"Delta","No Delta"))</f>
        <v/>
      </c>
      <c r="AB9516">
        <f>IF(OR($B9516="",$Z9516=""),"",MAX(0,$Z9516-N($M9516)))</f>
        <v/>
      </c>
      <c r="AC9516" s="46">
        <f>IF($B9516="","",IFERROR(INDEX('CCA Util %'!$H:$H,MATCH($B9516,'CCA Util %'!$E:$E,0)),""))</f>
        <v/>
      </c>
      <c r="AD9516">
        <f>IF($B9516="","",IFERROR(INDEX('CCA Util %'!$G:$G,MATCH($B9516,'CCA Util %'!$E:$E,0)),""))</f>
        <v/>
      </c>
      <c r="AE9516">
        <f>IF(OR($B9516="",$U9516=""),"",$U9516&amp;" &amp; "&amp;IF(OR($AD9516="",$AD9516=0),"Util NA",$AD9516&amp;" Util"))</f>
        <v/>
      </c>
    </row>
    <row r="9517" ht="15.75" customHeight="1" s="42">
      <c r="A9517" s="41" t="n"/>
      <c r="G9517" s="38" t="n"/>
      <c r="H9517" s="38" t="n"/>
      <c r="I9517" s="38" t="n"/>
      <c r="J9517" s="38" t="n"/>
      <c r="K9517" s="38" t="n"/>
      <c r="L9517" s="38" t="n"/>
      <c r="N9517" s="36">
        <f>IF($B9517="","",IF($C9517="SUPERSTORE","Superstore","DH"))</f>
        <v/>
      </c>
      <c r="O9517" s="36">
        <f>IF($B9517="","",IFERROR(VLOOKUP($B9517,Mapping!$A:$C,2,0),"Not Mapped"))</f>
        <v/>
      </c>
      <c r="P9517" s="36">
        <f>IF($B9517="","",IFERROR(VLOOKUP($B9517,Mapping!$A:$C,3,0),"Not Mapped"))</f>
        <v/>
      </c>
      <c r="Q9517" s="36">
        <f>IF($B9517="","",IFERROR(VLOOKUP($O9517,Leaders!$A:$B,2,0),"Not Mapped"))</f>
        <v/>
      </c>
      <c r="R9517" s="36">
        <f>IF($B9517="","",IF(COUNTIF(Exclusions!$A:$A,$B9517)&gt;0,"Yes","No"))</f>
        <v/>
      </c>
      <c r="S9517" s="38">
        <f>IF($B9517="","",MIN(1,DAY($A9517)/IF($N9517="Superstore",Settings!$B$5,Settings!$B$4)))</f>
        <v/>
      </c>
      <c r="T9517" s="38">
        <f>IF(OR($B9517="",$G9517="",$S9517=0),"",$G9517/$S9517)</f>
        <v/>
      </c>
      <c r="U9517" s="36">
        <f>IF($T9517="","",IF($T9517&lt;Settings!$B$8,"Critical",IF($T9517&lt;Settings!$B$9,"Semi Critical","Non Critical")))</f>
        <v/>
      </c>
      <c r="V9517" s="28" t="n"/>
      <c r="Z9517">
        <f>IF($B9517="","",IFERROR(VLOOKUP($B9517,'Plan HC for CCA'!$A:$B,2,0),""))</f>
        <v/>
      </c>
      <c r="AA9517">
        <f>IF(OR($B9517="",$Z9517=""),"",IF(N($M9517)&lt;$Z9517,"Delta","No Delta"))</f>
        <v/>
      </c>
      <c r="AB9517">
        <f>IF(OR($B9517="",$Z9517=""),"",MAX(0,$Z9517-N($M9517)))</f>
        <v/>
      </c>
      <c r="AC9517" s="46">
        <f>IF($B9517="","",IFERROR(INDEX('CCA Util %'!$H:$H,MATCH($B9517,'CCA Util %'!$E:$E,0)),""))</f>
        <v/>
      </c>
      <c r="AD9517">
        <f>IF($B9517="","",IFERROR(INDEX('CCA Util %'!$G:$G,MATCH($B9517,'CCA Util %'!$E:$E,0)),""))</f>
        <v/>
      </c>
      <c r="AE9517">
        <f>IF(OR($B9517="",$U9517=""),"",$U9517&amp;" &amp; "&amp;IF(OR($AD9517="",$AD9517=0),"Util NA",$AD9517&amp;" Util"))</f>
        <v/>
      </c>
    </row>
    <row r="9518" ht="15.75" customHeight="1" s="42">
      <c r="A9518" s="41" t="n"/>
      <c r="G9518" s="38" t="n"/>
      <c r="H9518" s="38" t="n"/>
      <c r="I9518" s="38" t="n"/>
      <c r="J9518" s="38" t="n"/>
      <c r="K9518" s="38" t="n"/>
      <c r="L9518" s="38" t="n"/>
      <c r="N9518" s="36">
        <f>IF($B9518="","",IF($C9518="SUPERSTORE","Superstore","DH"))</f>
        <v/>
      </c>
      <c r="O9518" s="36">
        <f>IF($B9518="","",IFERROR(VLOOKUP($B9518,Mapping!$A:$C,2,0),"Not Mapped"))</f>
        <v/>
      </c>
      <c r="P9518" s="36">
        <f>IF($B9518="","",IFERROR(VLOOKUP($B9518,Mapping!$A:$C,3,0),"Not Mapped"))</f>
        <v/>
      </c>
      <c r="Q9518" s="36">
        <f>IF($B9518="","",IFERROR(VLOOKUP($O9518,Leaders!$A:$B,2,0),"Not Mapped"))</f>
        <v/>
      </c>
      <c r="R9518" s="36">
        <f>IF($B9518="","",IF(COUNTIF(Exclusions!$A:$A,$B9518)&gt;0,"Yes","No"))</f>
        <v/>
      </c>
      <c r="S9518" s="38">
        <f>IF($B9518="","",MIN(1,DAY($A9518)/IF($N9518="Superstore",Settings!$B$5,Settings!$B$4)))</f>
        <v/>
      </c>
      <c r="T9518" s="38">
        <f>IF(OR($B9518="",$G9518="",$S9518=0),"",$G9518/$S9518)</f>
        <v/>
      </c>
      <c r="U9518" s="36">
        <f>IF($T9518="","",IF($T9518&lt;Settings!$B$8,"Critical",IF($T9518&lt;Settings!$B$9,"Semi Critical","Non Critical")))</f>
        <v/>
      </c>
      <c r="V9518" s="28" t="n"/>
      <c r="Z9518">
        <f>IF($B9518="","",IFERROR(VLOOKUP($B9518,'Plan HC for CCA'!$A:$B,2,0),""))</f>
        <v/>
      </c>
      <c r="AA9518">
        <f>IF(OR($B9518="",$Z9518=""),"",IF(N($M9518)&lt;$Z9518,"Delta","No Delta"))</f>
        <v/>
      </c>
      <c r="AB9518">
        <f>IF(OR($B9518="",$Z9518=""),"",MAX(0,$Z9518-N($M9518)))</f>
        <v/>
      </c>
      <c r="AC9518" s="46">
        <f>IF($B9518="","",IFERROR(INDEX('CCA Util %'!$H:$H,MATCH($B9518,'CCA Util %'!$E:$E,0)),""))</f>
        <v/>
      </c>
      <c r="AD9518">
        <f>IF($B9518="","",IFERROR(INDEX('CCA Util %'!$G:$G,MATCH($B9518,'CCA Util %'!$E:$E,0)),""))</f>
        <v/>
      </c>
      <c r="AE9518">
        <f>IF(OR($B9518="",$U9518=""),"",$U9518&amp;" &amp; "&amp;IF(OR($AD9518="",$AD9518=0),"Util NA",$AD9518&amp;" Util"))</f>
        <v/>
      </c>
    </row>
    <row r="9519" ht="15.75" customHeight="1" s="42">
      <c r="A9519" s="41" t="n"/>
      <c r="G9519" s="38" t="n"/>
      <c r="H9519" s="38" t="n"/>
      <c r="I9519" s="38" t="n"/>
      <c r="J9519" s="38" t="n"/>
      <c r="K9519" s="38" t="n"/>
      <c r="L9519" s="38" t="n"/>
      <c r="N9519" s="36">
        <f>IF($B9519="","",IF($C9519="SUPERSTORE","Superstore","DH"))</f>
        <v/>
      </c>
      <c r="O9519" s="36">
        <f>IF($B9519="","",IFERROR(VLOOKUP($B9519,Mapping!$A:$C,2,0),"Not Mapped"))</f>
        <v/>
      </c>
      <c r="P9519" s="36">
        <f>IF($B9519="","",IFERROR(VLOOKUP($B9519,Mapping!$A:$C,3,0),"Not Mapped"))</f>
        <v/>
      </c>
      <c r="Q9519" s="36">
        <f>IF($B9519="","",IFERROR(VLOOKUP($O9519,Leaders!$A:$B,2,0),"Not Mapped"))</f>
        <v/>
      </c>
      <c r="R9519" s="36">
        <f>IF($B9519="","",IF(COUNTIF(Exclusions!$A:$A,$B9519)&gt;0,"Yes","No"))</f>
        <v/>
      </c>
      <c r="S9519" s="38">
        <f>IF($B9519="","",MIN(1,DAY($A9519)/IF($N9519="Superstore",Settings!$B$5,Settings!$B$4)))</f>
        <v/>
      </c>
      <c r="T9519" s="38">
        <f>IF(OR($B9519="",$G9519="",$S9519=0),"",$G9519/$S9519)</f>
        <v/>
      </c>
      <c r="U9519" s="36">
        <f>IF($T9519="","",IF($T9519&lt;Settings!$B$8,"Critical",IF($T9519&lt;Settings!$B$9,"Semi Critical","Non Critical")))</f>
        <v/>
      </c>
      <c r="V9519" s="28" t="n"/>
      <c r="Z9519">
        <f>IF($B9519="","",IFERROR(VLOOKUP($B9519,'Plan HC for CCA'!$A:$B,2,0),""))</f>
        <v/>
      </c>
      <c r="AA9519">
        <f>IF(OR($B9519="",$Z9519=""),"",IF(N($M9519)&lt;$Z9519,"Delta","No Delta"))</f>
        <v/>
      </c>
      <c r="AB9519">
        <f>IF(OR($B9519="",$Z9519=""),"",MAX(0,$Z9519-N($M9519)))</f>
        <v/>
      </c>
      <c r="AC9519" s="46">
        <f>IF($B9519="","",IFERROR(INDEX('CCA Util %'!$H:$H,MATCH($B9519,'CCA Util %'!$E:$E,0)),""))</f>
        <v/>
      </c>
      <c r="AD9519">
        <f>IF($B9519="","",IFERROR(INDEX('CCA Util %'!$G:$G,MATCH($B9519,'CCA Util %'!$E:$E,0)),""))</f>
        <v/>
      </c>
      <c r="AE9519">
        <f>IF(OR($B9519="",$U9519=""),"",$U9519&amp;" &amp; "&amp;IF(OR($AD9519="",$AD9519=0),"Util NA",$AD9519&amp;" Util"))</f>
        <v/>
      </c>
    </row>
    <row r="9520" ht="15.75" customHeight="1" s="42">
      <c r="A9520" s="41" t="n"/>
      <c r="G9520" s="38" t="n"/>
      <c r="H9520" s="38" t="n"/>
      <c r="I9520" s="38" t="n"/>
      <c r="J9520" s="38" t="n"/>
      <c r="K9520" s="38" t="n"/>
      <c r="L9520" s="38" t="n"/>
      <c r="N9520" s="36">
        <f>IF($B9520="","",IF($C9520="SUPERSTORE","Superstore","DH"))</f>
        <v/>
      </c>
      <c r="O9520" s="36">
        <f>IF($B9520="","",IFERROR(VLOOKUP($B9520,Mapping!$A:$C,2,0),"Not Mapped"))</f>
        <v/>
      </c>
      <c r="P9520" s="36">
        <f>IF($B9520="","",IFERROR(VLOOKUP($B9520,Mapping!$A:$C,3,0),"Not Mapped"))</f>
        <v/>
      </c>
      <c r="Q9520" s="36">
        <f>IF($B9520="","",IFERROR(VLOOKUP($O9520,Leaders!$A:$B,2,0),"Not Mapped"))</f>
        <v/>
      </c>
      <c r="R9520" s="36">
        <f>IF($B9520="","",IF(COUNTIF(Exclusions!$A:$A,$B9520)&gt;0,"Yes","No"))</f>
        <v/>
      </c>
      <c r="S9520" s="38">
        <f>IF($B9520="","",MIN(1,DAY($A9520)/IF($N9520="Superstore",Settings!$B$5,Settings!$B$4)))</f>
        <v/>
      </c>
      <c r="T9520" s="38">
        <f>IF(OR($B9520="",$G9520="",$S9520=0),"",$G9520/$S9520)</f>
        <v/>
      </c>
      <c r="U9520" s="36">
        <f>IF($T9520="","",IF($T9520&lt;Settings!$B$8,"Critical",IF($T9520&lt;Settings!$B$9,"Semi Critical","Non Critical")))</f>
        <v/>
      </c>
      <c r="V9520" s="28" t="n"/>
      <c r="Z9520">
        <f>IF($B9520="","",IFERROR(VLOOKUP($B9520,'Plan HC for CCA'!$A:$B,2,0),""))</f>
        <v/>
      </c>
      <c r="AA9520">
        <f>IF(OR($B9520="",$Z9520=""),"",IF(N($M9520)&lt;$Z9520,"Delta","No Delta"))</f>
        <v/>
      </c>
      <c r="AB9520">
        <f>IF(OR($B9520="",$Z9520=""),"",MAX(0,$Z9520-N($M9520)))</f>
        <v/>
      </c>
      <c r="AC9520" s="46">
        <f>IF($B9520="","",IFERROR(INDEX('CCA Util %'!$H:$H,MATCH($B9520,'CCA Util %'!$E:$E,0)),""))</f>
        <v/>
      </c>
      <c r="AD9520">
        <f>IF($B9520="","",IFERROR(INDEX('CCA Util %'!$G:$G,MATCH($B9520,'CCA Util %'!$E:$E,0)),""))</f>
        <v/>
      </c>
      <c r="AE9520">
        <f>IF(OR($B9520="",$U9520=""),"",$U9520&amp;" &amp; "&amp;IF(OR($AD9520="",$AD9520=0),"Util NA",$AD9520&amp;" Util"))</f>
        <v/>
      </c>
    </row>
    <row r="9521" ht="15.75" customHeight="1" s="42">
      <c r="A9521" s="41" t="n"/>
      <c r="G9521" s="38" t="n"/>
      <c r="H9521" s="38" t="n"/>
      <c r="I9521" s="38" t="n"/>
      <c r="J9521" s="38" t="n"/>
      <c r="K9521" s="38" t="n"/>
      <c r="L9521" s="38" t="n"/>
      <c r="N9521" s="36">
        <f>IF($B9521="","",IF($C9521="SUPERSTORE","Superstore","DH"))</f>
        <v/>
      </c>
      <c r="O9521" s="36">
        <f>IF($B9521="","",IFERROR(VLOOKUP($B9521,Mapping!$A:$C,2,0),"Not Mapped"))</f>
        <v/>
      </c>
      <c r="P9521" s="36">
        <f>IF($B9521="","",IFERROR(VLOOKUP($B9521,Mapping!$A:$C,3,0),"Not Mapped"))</f>
        <v/>
      </c>
      <c r="Q9521" s="36">
        <f>IF($B9521="","",IFERROR(VLOOKUP($O9521,Leaders!$A:$B,2,0),"Not Mapped"))</f>
        <v/>
      </c>
      <c r="R9521" s="36">
        <f>IF($B9521="","",IF(COUNTIF(Exclusions!$A:$A,$B9521)&gt;0,"Yes","No"))</f>
        <v/>
      </c>
      <c r="S9521" s="38">
        <f>IF($B9521="","",MIN(1,DAY($A9521)/IF($N9521="Superstore",Settings!$B$5,Settings!$B$4)))</f>
        <v/>
      </c>
      <c r="T9521" s="38">
        <f>IF(OR($B9521="",$G9521="",$S9521=0),"",$G9521/$S9521)</f>
        <v/>
      </c>
      <c r="U9521" s="36">
        <f>IF($T9521="","",IF($T9521&lt;Settings!$B$8,"Critical",IF($T9521&lt;Settings!$B$9,"Semi Critical","Non Critical")))</f>
        <v/>
      </c>
      <c r="V9521" s="28" t="n"/>
      <c r="Z9521">
        <f>IF($B9521="","",IFERROR(VLOOKUP($B9521,'Plan HC for CCA'!$A:$B,2,0),""))</f>
        <v/>
      </c>
      <c r="AA9521">
        <f>IF(OR($B9521="",$Z9521=""),"",IF(N($M9521)&lt;$Z9521,"Delta","No Delta"))</f>
        <v/>
      </c>
      <c r="AB9521">
        <f>IF(OR($B9521="",$Z9521=""),"",MAX(0,$Z9521-N($M9521)))</f>
        <v/>
      </c>
      <c r="AC9521" s="46">
        <f>IF($B9521="","",IFERROR(INDEX('CCA Util %'!$H:$H,MATCH($B9521,'CCA Util %'!$E:$E,0)),""))</f>
        <v/>
      </c>
      <c r="AD9521">
        <f>IF($B9521="","",IFERROR(INDEX('CCA Util %'!$G:$G,MATCH($B9521,'CCA Util %'!$E:$E,0)),""))</f>
        <v/>
      </c>
      <c r="AE9521">
        <f>IF(OR($B9521="",$U9521=""),"",$U9521&amp;" &amp; "&amp;IF(OR($AD9521="",$AD9521=0),"Util NA",$AD9521&amp;" Util"))</f>
        <v/>
      </c>
    </row>
    <row r="9522" ht="15.75" customHeight="1" s="42">
      <c r="A9522" s="41" t="n"/>
      <c r="G9522" s="38" t="n"/>
      <c r="H9522" s="38" t="n"/>
      <c r="I9522" s="38" t="n"/>
      <c r="J9522" s="38" t="n"/>
      <c r="K9522" s="38" t="n"/>
      <c r="L9522" s="38" t="n"/>
      <c r="N9522" s="36">
        <f>IF($B9522="","",IF($C9522="SUPERSTORE","Superstore","DH"))</f>
        <v/>
      </c>
      <c r="O9522" s="36">
        <f>IF($B9522="","",IFERROR(VLOOKUP($B9522,Mapping!$A:$C,2,0),"Not Mapped"))</f>
        <v/>
      </c>
      <c r="P9522" s="36">
        <f>IF($B9522="","",IFERROR(VLOOKUP($B9522,Mapping!$A:$C,3,0),"Not Mapped"))</f>
        <v/>
      </c>
      <c r="Q9522" s="36">
        <f>IF($B9522="","",IFERROR(VLOOKUP($O9522,Leaders!$A:$B,2,0),"Not Mapped"))</f>
        <v/>
      </c>
      <c r="R9522" s="36">
        <f>IF($B9522="","",IF(COUNTIF(Exclusions!$A:$A,$B9522)&gt;0,"Yes","No"))</f>
        <v/>
      </c>
      <c r="S9522" s="38">
        <f>IF($B9522="","",MIN(1,DAY($A9522)/IF($N9522="Superstore",Settings!$B$5,Settings!$B$4)))</f>
        <v/>
      </c>
      <c r="T9522" s="38">
        <f>IF(OR($B9522="",$G9522="",$S9522=0),"",$G9522/$S9522)</f>
        <v/>
      </c>
      <c r="U9522" s="36">
        <f>IF($T9522="","",IF($T9522&lt;Settings!$B$8,"Critical",IF($T9522&lt;Settings!$B$9,"Semi Critical","Non Critical")))</f>
        <v/>
      </c>
      <c r="V9522" s="28" t="n"/>
      <c r="Z9522">
        <f>IF($B9522="","",IFERROR(VLOOKUP($B9522,'Plan HC for CCA'!$A:$B,2,0),""))</f>
        <v/>
      </c>
      <c r="AA9522">
        <f>IF(OR($B9522="",$Z9522=""),"",IF(N($M9522)&lt;$Z9522,"Delta","No Delta"))</f>
        <v/>
      </c>
      <c r="AB9522">
        <f>IF(OR($B9522="",$Z9522=""),"",MAX(0,$Z9522-N($M9522)))</f>
        <v/>
      </c>
      <c r="AC9522" s="46">
        <f>IF($B9522="","",IFERROR(INDEX('CCA Util %'!$H:$H,MATCH($B9522,'CCA Util %'!$E:$E,0)),""))</f>
        <v/>
      </c>
      <c r="AD9522">
        <f>IF($B9522="","",IFERROR(INDEX('CCA Util %'!$G:$G,MATCH($B9522,'CCA Util %'!$E:$E,0)),""))</f>
        <v/>
      </c>
      <c r="AE9522">
        <f>IF(OR($B9522="",$U9522=""),"",$U9522&amp;" &amp; "&amp;IF(OR($AD9522="",$AD9522=0),"Util NA",$AD9522&amp;" Util"))</f>
        <v/>
      </c>
    </row>
    <row r="9523" ht="15.75" customHeight="1" s="42">
      <c r="A9523" s="41" t="n"/>
      <c r="G9523" s="38" t="n"/>
      <c r="H9523" s="38" t="n"/>
      <c r="I9523" s="38" t="n"/>
      <c r="J9523" s="38" t="n"/>
      <c r="K9523" s="38" t="n"/>
      <c r="L9523" s="38" t="n"/>
      <c r="N9523" s="36">
        <f>IF($B9523="","",IF($C9523="SUPERSTORE","Superstore","DH"))</f>
        <v/>
      </c>
      <c r="O9523" s="36">
        <f>IF($B9523="","",IFERROR(VLOOKUP($B9523,Mapping!$A:$C,2,0),"Not Mapped"))</f>
        <v/>
      </c>
      <c r="P9523" s="36">
        <f>IF($B9523="","",IFERROR(VLOOKUP($B9523,Mapping!$A:$C,3,0),"Not Mapped"))</f>
        <v/>
      </c>
      <c r="Q9523" s="36">
        <f>IF($B9523="","",IFERROR(VLOOKUP($O9523,Leaders!$A:$B,2,0),"Not Mapped"))</f>
        <v/>
      </c>
      <c r="R9523" s="36">
        <f>IF($B9523="","",IF(COUNTIF(Exclusions!$A:$A,$B9523)&gt;0,"Yes","No"))</f>
        <v/>
      </c>
      <c r="S9523" s="38">
        <f>IF($B9523="","",MIN(1,DAY($A9523)/IF($N9523="Superstore",Settings!$B$5,Settings!$B$4)))</f>
        <v/>
      </c>
      <c r="T9523" s="38">
        <f>IF(OR($B9523="",$G9523="",$S9523=0),"",$G9523/$S9523)</f>
        <v/>
      </c>
      <c r="U9523" s="36">
        <f>IF($T9523="","",IF($T9523&lt;Settings!$B$8,"Critical",IF($T9523&lt;Settings!$B$9,"Semi Critical","Non Critical")))</f>
        <v/>
      </c>
      <c r="V9523" s="28" t="n"/>
      <c r="Z9523">
        <f>IF($B9523="","",IFERROR(VLOOKUP($B9523,'Plan HC for CCA'!$A:$B,2,0),""))</f>
        <v/>
      </c>
      <c r="AA9523">
        <f>IF(OR($B9523="",$Z9523=""),"",IF(N($M9523)&lt;$Z9523,"Delta","No Delta"))</f>
        <v/>
      </c>
      <c r="AB9523">
        <f>IF(OR($B9523="",$Z9523=""),"",MAX(0,$Z9523-N($M9523)))</f>
        <v/>
      </c>
      <c r="AC9523" s="46">
        <f>IF($B9523="","",IFERROR(INDEX('CCA Util %'!$H:$H,MATCH($B9523,'CCA Util %'!$E:$E,0)),""))</f>
        <v/>
      </c>
      <c r="AD9523">
        <f>IF($B9523="","",IFERROR(INDEX('CCA Util %'!$G:$G,MATCH($B9523,'CCA Util %'!$E:$E,0)),""))</f>
        <v/>
      </c>
      <c r="AE9523">
        <f>IF(OR($B9523="",$U9523=""),"",$U9523&amp;" &amp; "&amp;IF(OR($AD9523="",$AD9523=0),"Util NA",$AD9523&amp;" Util"))</f>
        <v/>
      </c>
    </row>
    <row r="9524" ht="15.75" customHeight="1" s="42">
      <c r="A9524" s="41" t="n"/>
      <c r="G9524" s="38" t="n"/>
      <c r="H9524" s="38" t="n"/>
      <c r="I9524" s="38" t="n"/>
      <c r="J9524" s="38" t="n"/>
      <c r="K9524" s="38" t="n"/>
      <c r="L9524" s="38" t="n"/>
      <c r="N9524" s="36">
        <f>IF($B9524="","",IF($C9524="SUPERSTORE","Superstore","DH"))</f>
        <v/>
      </c>
      <c r="O9524" s="36">
        <f>IF($B9524="","",IFERROR(VLOOKUP($B9524,Mapping!$A:$C,2,0),"Not Mapped"))</f>
        <v/>
      </c>
      <c r="P9524" s="36">
        <f>IF($B9524="","",IFERROR(VLOOKUP($B9524,Mapping!$A:$C,3,0),"Not Mapped"))</f>
        <v/>
      </c>
      <c r="Q9524" s="36">
        <f>IF($B9524="","",IFERROR(VLOOKUP($O9524,Leaders!$A:$B,2,0),"Not Mapped"))</f>
        <v/>
      </c>
      <c r="R9524" s="36">
        <f>IF($B9524="","",IF(COUNTIF(Exclusions!$A:$A,$B9524)&gt;0,"Yes","No"))</f>
        <v/>
      </c>
      <c r="S9524" s="38">
        <f>IF($B9524="","",MIN(1,DAY($A9524)/IF($N9524="Superstore",Settings!$B$5,Settings!$B$4)))</f>
        <v/>
      </c>
      <c r="T9524" s="38">
        <f>IF(OR($B9524="",$G9524="",$S9524=0),"",$G9524/$S9524)</f>
        <v/>
      </c>
      <c r="U9524" s="36">
        <f>IF($T9524="","",IF($T9524&lt;Settings!$B$8,"Critical",IF($T9524&lt;Settings!$B$9,"Semi Critical","Non Critical")))</f>
        <v/>
      </c>
      <c r="V9524" s="28" t="n"/>
      <c r="Z9524">
        <f>IF($B9524="","",IFERROR(VLOOKUP($B9524,'Plan HC for CCA'!$A:$B,2,0),""))</f>
        <v/>
      </c>
      <c r="AA9524">
        <f>IF(OR($B9524="",$Z9524=""),"",IF(N($M9524)&lt;$Z9524,"Delta","No Delta"))</f>
        <v/>
      </c>
      <c r="AB9524">
        <f>IF(OR($B9524="",$Z9524=""),"",MAX(0,$Z9524-N($M9524)))</f>
        <v/>
      </c>
      <c r="AC9524" s="46">
        <f>IF($B9524="","",IFERROR(INDEX('CCA Util %'!$H:$H,MATCH($B9524,'CCA Util %'!$E:$E,0)),""))</f>
        <v/>
      </c>
      <c r="AD9524">
        <f>IF($B9524="","",IFERROR(INDEX('CCA Util %'!$G:$G,MATCH($B9524,'CCA Util %'!$E:$E,0)),""))</f>
        <v/>
      </c>
      <c r="AE9524">
        <f>IF(OR($B9524="",$U9524=""),"",$U9524&amp;" &amp; "&amp;IF(OR($AD9524="",$AD9524=0),"Util NA",$AD9524&amp;" Util"))</f>
        <v/>
      </c>
    </row>
    <row r="9525" ht="15.75" customHeight="1" s="42">
      <c r="A9525" s="41" t="n"/>
      <c r="G9525" s="38" t="n"/>
      <c r="H9525" s="38" t="n"/>
      <c r="I9525" s="38" t="n"/>
      <c r="J9525" s="38" t="n"/>
      <c r="K9525" s="38" t="n"/>
      <c r="L9525" s="38" t="n"/>
      <c r="N9525" s="36">
        <f>IF($B9525="","",IF($C9525="SUPERSTORE","Superstore","DH"))</f>
        <v/>
      </c>
      <c r="O9525" s="36">
        <f>IF($B9525="","",IFERROR(VLOOKUP($B9525,Mapping!$A:$C,2,0),"Not Mapped"))</f>
        <v/>
      </c>
      <c r="P9525" s="36">
        <f>IF($B9525="","",IFERROR(VLOOKUP($B9525,Mapping!$A:$C,3,0),"Not Mapped"))</f>
        <v/>
      </c>
      <c r="Q9525" s="36">
        <f>IF($B9525="","",IFERROR(VLOOKUP($O9525,Leaders!$A:$B,2,0),"Not Mapped"))</f>
        <v/>
      </c>
      <c r="R9525" s="36">
        <f>IF($B9525="","",IF(COUNTIF(Exclusions!$A:$A,$B9525)&gt;0,"Yes","No"))</f>
        <v/>
      </c>
      <c r="S9525" s="38">
        <f>IF($B9525="","",MIN(1,DAY($A9525)/IF($N9525="Superstore",Settings!$B$5,Settings!$B$4)))</f>
        <v/>
      </c>
      <c r="T9525" s="38">
        <f>IF(OR($B9525="",$G9525="",$S9525=0),"",$G9525/$S9525)</f>
        <v/>
      </c>
      <c r="U9525" s="36">
        <f>IF($T9525="","",IF($T9525&lt;Settings!$B$8,"Critical",IF($T9525&lt;Settings!$B$9,"Semi Critical","Non Critical")))</f>
        <v/>
      </c>
      <c r="V9525" s="28" t="n"/>
      <c r="Z9525">
        <f>IF($B9525="","",IFERROR(VLOOKUP($B9525,'Plan HC for CCA'!$A:$B,2,0),""))</f>
        <v/>
      </c>
      <c r="AA9525">
        <f>IF(OR($B9525="",$Z9525=""),"",IF(N($M9525)&lt;$Z9525,"Delta","No Delta"))</f>
        <v/>
      </c>
      <c r="AB9525">
        <f>IF(OR($B9525="",$Z9525=""),"",MAX(0,$Z9525-N($M9525)))</f>
        <v/>
      </c>
      <c r="AC9525" s="46">
        <f>IF($B9525="","",IFERROR(INDEX('CCA Util %'!$H:$H,MATCH($B9525,'CCA Util %'!$E:$E,0)),""))</f>
        <v/>
      </c>
      <c r="AD9525">
        <f>IF($B9525="","",IFERROR(INDEX('CCA Util %'!$G:$G,MATCH($B9525,'CCA Util %'!$E:$E,0)),""))</f>
        <v/>
      </c>
      <c r="AE9525">
        <f>IF(OR($B9525="",$U9525=""),"",$U9525&amp;" &amp; "&amp;IF(OR($AD9525="",$AD9525=0),"Util NA",$AD9525&amp;" Util"))</f>
        <v/>
      </c>
    </row>
    <row r="9526" ht="15.75" customHeight="1" s="42">
      <c r="A9526" s="41" t="n"/>
      <c r="G9526" s="38" t="n"/>
      <c r="H9526" s="38" t="n"/>
      <c r="I9526" s="38" t="n"/>
      <c r="J9526" s="38" t="n"/>
      <c r="K9526" s="38" t="n"/>
      <c r="L9526" s="38" t="n"/>
      <c r="N9526" s="36">
        <f>IF($B9526="","",IF($C9526="SUPERSTORE","Superstore","DH"))</f>
        <v/>
      </c>
      <c r="O9526" s="36">
        <f>IF($B9526="","",IFERROR(VLOOKUP($B9526,Mapping!$A:$C,2,0),"Not Mapped"))</f>
        <v/>
      </c>
      <c r="P9526" s="36">
        <f>IF($B9526="","",IFERROR(VLOOKUP($B9526,Mapping!$A:$C,3,0),"Not Mapped"))</f>
        <v/>
      </c>
      <c r="Q9526" s="36">
        <f>IF($B9526="","",IFERROR(VLOOKUP($O9526,Leaders!$A:$B,2,0),"Not Mapped"))</f>
        <v/>
      </c>
      <c r="R9526" s="36">
        <f>IF($B9526="","",IF(COUNTIF(Exclusions!$A:$A,$B9526)&gt;0,"Yes","No"))</f>
        <v/>
      </c>
      <c r="S9526" s="38">
        <f>IF($B9526="","",MIN(1,DAY($A9526)/IF($N9526="Superstore",Settings!$B$5,Settings!$B$4)))</f>
        <v/>
      </c>
      <c r="T9526" s="38">
        <f>IF(OR($B9526="",$G9526="",$S9526=0),"",$G9526/$S9526)</f>
        <v/>
      </c>
      <c r="U9526" s="36">
        <f>IF($T9526="","",IF($T9526&lt;Settings!$B$8,"Critical",IF($T9526&lt;Settings!$B$9,"Semi Critical","Non Critical")))</f>
        <v/>
      </c>
      <c r="V9526" s="28" t="n"/>
      <c r="Z9526">
        <f>IF($B9526="","",IFERROR(VLOOKUP($B9526,'Plan HC for CCA'!$A:$B,2,0),""))</f>
        <v/>
      </c>
      <c r="AA9526">
        <f>IF(OR($B9526="",$Z9526=""),"",IF(N($M9526)&lt;$Z9526,"Delta","No Delta"))</f>
        <v/>
      </c>
      <c r="AB9526">
        <f>IF(OR($B9526="",$Z9526=""),"",MAX(0,$Z9526-N($M9526)))</f>
        <v/>
      </c>
      <c r="AC9526" s="46">
        <f>IF($B9526="","",IFERROR(INDEX('CCA Util %'!$H:$H,MATCH($B9526,'CCA Util %'!$E:$E,0)),""))</f>
        <v/>
      </c>
      <c r="AD9526">
        <f>IF($B9526="","",IFERROR(INDEX('CCA Util %'!$G:$G,MATCH($B9526,'CCA Util %'!$E:$E,0)),""))</f>
        <v/>
      </c>
      <c r="AE9526">
        <f>IF(OR($B9526="",$U9526=""),"",$U9526&amp;" &amp; "&amp;IF(OR($AD9526="",$AD9526=0),"Util NA",$AD9526&amp;" Util"))</f>
        <v/>
      </c>
    </row>
    <row r="9527" ht="15.75" customHeight="1" s="42">
      <c r="A9527" s="41" t="n"/>
      <c r="G9527" s="38" t="n"/>
      <c r="H9527" s="38" t="n"/>
      <c r="I9527" s="38" t="n"/>
      <c r="J9527" s="38" t="n"/>
      <c r="K9527" s="38" t="n"/>
      <c r="L9527" s="38" t="n"/>
      <c r="N9527" s="36">
        <f>IF($B9527="","",IF($C9527="SUPERSTORE","Superstore","DH"))</f>
        <v/>
      </c>
      <c r="O9527" s="36">
        <f>IF($B9527="","",IFERROR(VLOOKUP($B9527,Mapping!$A:$C,2,0),"Not Mapped"))</f>
        <v/>
      </c>
      <c r="P9527" s="36">
        <f>IF($B9527="","",IFERROR(VLOOKUP($B9527,Mapping!$A:$C,3,0),"Not Mapped"))</f>
        <v/>
      </c>
      <c r="Q9527" s="36">
        <f>IF($B9527="","",IFERROR(VLOOKUP($O9527,Leaders!$A:$B,2,0),"Not Mapped"))</f>
        <v/>
      </c>
      <c r="R9527" s="36">
        <f>IF($B9527="","",IF(COUNTIF(Exclusions!$A:$A,$B9527)&gt;0,"Yes","No"))</f>
        <v/>
      </c>
      <c r="S9527" s="38">
        <f>IF($B9527="","",MIN(1,DAY($A9527)/IF($N9527="Superstore",Settings!$B$5,Settings!$B$4)))</f>
        <v/>
      </c>
      <c r="T9527" s="38">
        <f>IF(OR($B9527="",$G9527="",$S9527=0),"",$G9527/$S9527)</f>
        <v/>
      </c>
      <c r="U9527" s="36">
        <f>IF($T9527="","",IF($T9527&lt;Settings!$B$8,"Critical",IF($T9527&lt;Settings!$B$9,"Semi Critical","Non Critical")))</f>
        <v/>
      </c>
      <c r="V9527" s="28" t="n"/>
      <c r="Z9527">
        <f>IF($B9527="","",IFERROR(VLOOKUP($B9527,'Plan HC for CCA'!$A:$B,2,0),""))</f>
        <v/>
      </c>
      <c r="AA9527">
        <f>IF(OR($B9527="",$Z9527=""),"",IF(N($M9527)&lt;$Z9527,"Delta","No Delta"))</f>
        <v/>
      </c>
      <c r="AB9527">
        <f>IF(OR($B9527="",$Z9527=""),"",MAX(0,$Z9527-N($M9527)))</f>
        <v/>
      </c>
      <c r="AC9527" s="46">
        <f>IF($B9527="","",IFERROR(INDEX('CCA Util %'!$H:$H,MATCH($B9527,'CCA Util %'!$E:$E,0)),""))</f>
        <v/>
      </c>
      <c r="AD9527">
        <f>IF($B9527="","",IFERROR(INDEX('CCA Util %'!$G:$G,MATCH($B9527,'CCA Util %'!$E:$E,0)),""))</f>
        <v/>
      </c>
      <c r="AE9527">
        <f>IF(OR($B9527="",$U9527=""),"",$U9527&amp;" &amp; "&amp;IF(OR($AD9527="",$AD9527=0),"Util NA",$AD9527&amp;" Util"))</f>
        <v/>
      </c>
    </row>
    <row r="9528" ht="15.75" customHeight="1" s="42">
      <c r="A9528" s="41" t="n"/>
      <c r="G9528" s="38" t="n"/>
      <c r="H9528" s="38" t="n"/>
      <c r="I9528" s="38" t="n"/>
      <c r="J9528" s="38" t="n"/>
      <c r="K9528" s="38" t="n"/>
      <c r="L9528" s="38" t="n"/>
      <c r="N9528" s="36">
        <f>IF($B9528="","",IF($C9528="SUPERSTORE","Superstore","DH"))</f>
        <v/>
      </c>
      <c r="O9528" s="36">
        <f>IF($B9528="","",IFERROR(VLOOKUP($B9528,Mapping!$A:$C,2,0),"Not Mapped"))</f>
        <v/>
      </c>
      <c r="P9528" s="36">
        <f>IF($B9528="","",IFERROR(VLOOKUP($B9528,Mapping!$A:$C,3,0),"Not Mapped"))</f>
        <v/>
      </c>
      <c r="Q9528" s="36">
        <f>IF($B9528="","",IFERROR(VLOOKUP($O9528,Leaders!$A:$B,2,0),"Not Mapped"))</f>
        <v/>
      </c>
      <c r="R9528" s="36">
        <f>IF($B9528="","",IF(COUNTIF(Exclusions!$A:$A,$B9528)&gt;0,"Yes","No"))</f>
        <v/>
      </c>
      <c r="S9528" s="38">
        <f>IF($B9528="","",MIN(1,DAY($A9528)/IF($N9528="Superstore",Settings!$B$5,Settings!$B$4)))</f>
        <v/>
      </c>
      <c r="T9528" s="38">
        <f>IF(OR($B9528="",$G9528="",$S9528=0),"",$G9528/$S9528)</f>
        <v/>
      </c>
      <c r="U9528" s="36">
        <f>IF($T9528="","",IF($T9528&lt;Settings!$B$8,"Critical",IF($T9528&lt;Settings!$B$9,"Semi Critical","Non Critical")))</f>
        <v/>
      </c>
      <c r="V9528" s="28" t="n"/>
      <c r="Z9528">
        <f>IF($B9528="","",IFERROR(VLOOKUP($B9528,'Plan HC for CCA'!$A:$B,2,0),""))</f>
        <v/>
      </c>
      <c r="AA9528">
        <f>IF(OR($B9528="",$Z9528=""),"",IF(N($M9528)&lt;$Z9528,"Delta","No Delta"))</f>
        <v/>
      </c>
      <c r="AB9528">
        <f>IF(OR($B9528="",$Z9528=""),"",MAX(0,$Z9528-N($M9528)))</f>
        <v/>
      </c>
      <c r="AC9528" s="46">
        <f>IF($B9528="","",IFERROR(INDEX('CCA Util %'!$H:$H,MATCH($B9528,'CCA Util %'!$E:$E,0)),""))</f>
        <v/>
      </c>
      <c r="AD9528">
        <f>IF($B9528="","",IFERROR(INDEX('CCA Util %'!$G:$G,MATCH($B9528,'CCA Util %'!$E:$E,0)),""))</f>
        <v/>
      </c>
      <c r="AE9528">
        <f>IF(OR($B9528="",$U9528=""),"",$U9528&amp;" &amp; "&amp;IF(OR($AD9528="",$AD9528=0),"Util NA",$AD9528&amp;" Util"))</f>
        <v/>
      </c>
    </row>
    <row r="9529" ht="15.75" customHeight="1" s="42">
      <c r="A9529" s="41" t="n"/>
      <c r="G9529" s="38" t="n"/>
      <c r="H9529" s="38" t="n"/>
      <c r="I9529" s="38" t="n"/>
      <c r="J9529" s="38" t="n"/>
      <c r="K9529" s="38" t="n"/>
      <c r="L9529" s="38" t="n"/>
      <c r="N9529" s="36">
        <f>IF($B9529="","",IF($C9529="SUPERSTORE","Superstore","DH"))</f>
        <v/>
      </c>
      <c r="O9529" s="36">
        <f>IF($B9529="","",IFERROR(VLOOKUP($B9529,Mapping!$A:$C,2,0),"Not Mapped"))</f>
        <v/>
      </c>
      <c r="P9529" s="36">
        <f>IF($B9529="","",IFERROR(VLOOKUP($B9529,Mapping!$A:$C,3,0),"Not Mapped"))</f>
        <v/>
      </c>
      <c r="Q9529" s="36">
        <f>IF($B9529="","",IFERROR(VLOOKUP($O9529,Leaders!$A:$B,2,0),"Not Mapped"))</f>
        <v/>
      </c>
      <c r="R9529" s="36">
        <f>IF($B9529="","",IF(COUNTIF(Exclusions!$A:$A,$B9529)&gt;0,"Yes","No"))</f>
        <v/>
      </c>
      <c r="S9529" s="38">
        <f>IF($B9529="","",MIN(1,DAY($A9529)/IF($N9529="Superstore",Settings!$B$5,Settings!$B$4)))</f>
        <v/>
      </c>
      <c r="T9529" s="38">
        <f>IF(OR($B9529="",$G9529="",$S9529=0),"",$G9529/$S9529)</f>
        <v/>
      </c>
      <c r="U9529" s="36">
        <f>IF($T9529="","",IF($T9529&lt;Settings!$B$8,"Critical",IF($T9529&lt;Settings!$B$9,"Semi Critical","Non Critical")))</f>
        <v/>
      </c>
      <c r="V9529" s="28" t="n"/>
      <c r="Z9529">
        <f>IF($B9529="","",IFERROR(VLOOKUP($B9529,'Plan HC for CCA'!$A:$B,2,0),""))</f>
        <v/>
      </c>
      <c r="AA9529">
        <f>IF(OR($B9529="",$Z9529=""),"",IF(N($M9529)&lt;$Z9529,"Delta","No Delta"))</f>
        <v/>
      </c>
      <c r="AB9529">
        <f>IF(OR($B9529="",$Z9529=""),"",MAX(0,$Z9529-N($M9529)))</f>
        <v/>
      </c>
      <c r="AC9529" s="46">
        <f>IF($B9529="","",IFERROR(INDEX('CCA Util %'!$H:$H,MATCH($B9529,'CCA Util %'!$E:$E,0)),""))</f>
        <v/>
      </c>
      <c r="AD9529">
        <f>IF($B9529="","",IFERROR(INDEX('CCA Util %'!$G:$G,MATCH($B9529,'CCA Util %'!$E:$E,0)),""))</f>
        <v/>
      </c>
      <c r="AE9529">
        <f>IF(OR($B9529="",$U9529=""),"",$U9529&amp;" &amp; "&amp;IF(OR($AD9529="",$AD9529=0),"Util NA",$AD9529&amp;" Util"))</f>
        <v/>
      </c>
    </row>
    <row r="9530" ht="15.75" customHeight="1" s="42">
      <c r="A9530" s="41" t="n"/>
      <c r="G9530" s="38" t="n"/>
      <c r="H9530" s="38" t="n"/>
      <c r="I9530" s="38" t="n"/>
      <c r="J9530" s="38" t="n"/>
      <c r="K9530" s="38" t="n"/>
      <c r="L9530" s="38" t="n"/>
      <c r="N9530" s="36">
        <f>IF($B9530="","",IF($C9530="SUPERSTORE","Superstore","DH"))</f>
        <v/>
      </c>
      <c r="O9530" s="36">
        <f>IF($B9530="","",IFERROR(VLOOKUP($B9530,Mapping!$A:$C,2,0),"Not Mapped"))</f>
        <v/>
      </c>
      <c r="P9530" s="36">
        <f>IF($B9530="","",IFERROR(VLOOKUP($B9530,Mapping!$A:$C,3,0),"Not Mapped"))</f>
        <v/>
      </c>
      <c r="Q9530" s="36">
        <f>IF($B9530="","",IFERROR(VLOOKUP($O9530,Leaders!$A:$B,2,0),"Not Mapped"))</f>
        <v/>
      </c>
      <c r="R9530" s="36">
        <f>IF($B9530="","",IF(COUNTIF(Exclusions!$A:$A,$B9530)&gt;0,"Yes","No"))</f>
        <v/>
      </c>
      <c r="S9530" s="38">
        <f>IF($B9530="","",MIN(1,DAY($A9530)/IF($N9530="Superstore",Settings!$B$5,Settings!$B$4)))</f>
        <v/>
      </c>
      <c r="T9530" s="38">
        <f>IF(OR($B9530="",$G9530="",$S9530=0),"",$G9530/$S9530)</f>
        <v/>
      </c>
      <c r="U9530" s="36">
        <f>IF($T9530="","",IF($T9530&lt;Settings!$B$8,"Critical",IF($T9530&lt;Settings!$B$9,"Semi Critical","Non Critical")))</f>
        <v/>
      </c>
      <c r="V9530" s="28" t="n"/>
      <c r="Z9530">
        <f>IF($B9530="","",IFERROR(VLOOKUP($B9530,'Plan HC for CCA'!$A:$B,2,0),""))</f>
        <v/>
      </c>
      <c r="AA9530">
        <f>IF(OR($B9530="",$Z9530=""),"",IF(N($M9530)&lt;$Z9530,"Delta","No Delta"))</f>
        <v/>
      </c>
      <c r="AB9530">
        <f>IF(OR($B9530="",$Z9530=""),"",MAX(0,$Z9530-N($M9530)))</f>
        <v/>
      </c>
      <c r="AC9530" s="46">
        <f>IF($B9530="","",IFERROR(INDEX('CCA Util %'!$H:$H,MATCH($B9530,'CCA Util %'!$E:$E,0)),""))</f>
        <v/>
      </c>
      <c r="AD9530">
        <f>IF($B9530="","",IFERROR(INDEX('CCA Util %'!$G:$G,MATCH($B9530,'CCA Util %'!$E:$E,0)),""))</f>
        <v/>
      </c>
      <c r="AE9530">
        <f>IF(OR($B9530="",$U9530=""),"",$U9530&amp;" &amp; "&amp;IF(OR($AD9530="",$AD9530=0),"Util NA",$AD9530&amp;" Util"))</f>
        <v/>
      </c>
    </row>
    <row r="9531" ht="15.75" customHeight="1" s="42">
      <c r="A9531" s="41" t="n"/>
      <c r="G9531" s="38" t="n"/>
      <c r="H9531" s="38" t="n"/>
      <c r="I9531" s="38" t="n"/>
      <c r="J9531" s="38" t="n"/>
      <c r="K9531" s="38" t="n"/>
      <c r="L9531" s="38" t="n"/>
      <c r="N9531" s="36">
        <f>IF($B9531="","",IF($C9531="SUPERSTORE","Superstore","DH"))</f>
        <v/>
      </c>
      <c r="O9531" s="36">
        <f>IF($B9531="","",IFERROR(VLOOKUP($B9531,Mapping!$A:$C,2,0),"Not Mapped"))</f>
        <v/>
      </c>
      <c r="P9531" s="36">
        <f>IF($B9531="","",IFERROR(VLOOKUP($B9531,Mapping!$A:$C,3,0),"Not Mapped"))</f>
        <v/>
      </c>
      <c r="Q9531" s="36">
        <f>IF($B9531="","",IFERROR(VLOOKUP($O9531,Leaders!$A:$B,2,0),"Not Mapped"))</f>
        <v/>
      </c>
      <c r="R9531" s="36">
        <f>IF($B9531="","",IF(COUNTIF(Exclusions!$A:$A,$B9531)&gt;0,"Yes","No"))</f>
        <v/>
      </c>
      <c r="S9531" s="38">
        <f>IF($B9531="","",MIN(1,DAY($A9531)/IF($N9531="Superstore",Settings!$B$5,Settings!$B$4)))</f>
        <v/>
      </c>
      <c r="T9531" s="38">
        <f>IF(OR($B9531="",$G9531="",$S9531=0),"",$G9531/$S9531)</f>
        <v/>
      </c>
      <c r="U9531" s="36">
        <f>IF($T9531="","",IF($T9531&lt;Settings!$B$8,"Critical",IF($T9531&lt;Settings!$B$9,"Semi Critical","Non Critical")))</f>
        <v/>
      </c>
      <c r="V9531" s="28" t="n"/>
      <c r="Z9531">
        <f>IF($B9531="","",IFERROR(VLOOKUP($B9531,'Plan HC for CCA'!$A:$B,2,0),""))</f>
        <v/>
      </c>
      <c r="AA9531">
        <f>IF(OR($B9531="",$Z9531=""),"",IF(N($M9531)&lt;$Z9531,"Delta","No Delta"))</f>
        <v/>
      </c>
      <c r="AB9531">
        <f>IF(OR($B9531="",$Z9531=""),"",MAX(0,$Z9531-N($M9531)))</f>
        <v/>
      </c>
      <c r="AC9531" s="46">
        <f>IF($B9531="","",IFERROR(INDEX('CCA Util %'!$H:$H,MATCH($B9531,'CCA Util %'!$E:$E,0)),""))</f>
        <v/>
      </c>
      <c r="AD9531">
        <f>IF($B9531="","",IFERROR(INDEX('CCA Util %'!$G:$G,MATCH($B9531,'CCA Util %'!$E:$E,0)),""))</f>
        <v/>
      </c>
      <c r="AE9531">
        <f>IF(OR($B9531="",$U9531=""),"",$U9531&amp;" &amp; "&amp;IF(OR($AD9531="",$AD9531=0),"Util NA",$AD9531&amp;" Util"))</f>
        <v/>
      </c>
    </row>
    <row r="9532" ht="15.75" customHeight="1" s="42">
      <c r="A9532" s="41" t="n"/>
      <c r="G9532" s="38" t="n"/>
      <c r="H9532" s="38" t="n"/>
      <c r="I9532" s="38" t="n"/>
      <c r="J9532" s="38" t="n"/>
      <c r="K9532" s="38" t="n"/>
      <c r="L9532" s="38" t="n"/>
      <c r="N9532" s="36">
        <f>IF($B9532="","",IF($C9532="SUPERSTORE","Superstore","DH"))</f>
        <v/>
      </c>
      <c r="O9532" s="36">
        <f>IF($B9532="","",IFERROR(VLOOKUP($B9532,Mapping!$A:$C,2,0),"Not Mapped"))</f>
        <v/>
      </c>
      <c r="P9532" s="36">
        <f>IF($B9532="","",IFERROR(VLOOKUP($B9532,Mapping!$A:$C,3,0),"Not Mapped"))</f>
        <v/>
      </c>
      <c r="Q9532" s="36">
        <f>IF($B9532="","",IFERROR(VLOOKUP($O9532,Leaders!$A:$B,2,0),"Not Mapped"))</f>
        <v/>
      </c>
      <c r="R9532" s="36">
        <f>IF($B9532="","",IF(COUNTIF(Exclusions!$A:$A,$B9532)&gt;0,"Yes","No"))</f>
        <v/>
      </c>
      <c r="S9532" s="38">
        <f>IF($B9532="","",MIN(1,DAY($A9532)/IF($N9532="Superstore",Settings!$B$5,Settings!$B$4)))</f>
        <v/>
      </c>
      <c r="T9532" s="38">
        <f>IF(OR($B9532="",$G9532="",$S9532=0),"",$G9532/$S9532)</f>
        <v/>
      </c>
      <c r="U9532" s="36">
        <f>IF($T9532="","",IF($T9532&lt;Settings!$B$8,"Critical",IF($T9532&lt;Settings!$B$9,"Semi Critical","Non Critical")))</f>
        <v/>
      </c>
      <c r="V9532" s="28" t="n"/>
      <c r="Z9532">
        <f>IF($B9532="","",IFERROR(VLOOKUP($B9532,'Plan HC for CCA'!$A:$B,2,0),""))</f>
        <v/>
      </c>
      <c r="AA9532">
        <f>IF(OR($B9532="",$Z9532=""),"",IF(N($M9532)&lt;$Z9532,"Delta","No Delta"))</f>
        <v/>
      </c>
      <c r="AB9532">
        <f>IF(OR($B9532="",$Z9532=""),"",MAX(0,$Z9532-N($M9532)))</f>
        <v/>
      </c>
      <c r="AC9532" s="46">
        <f>IF($B9532="","",IFERROR(INDEX('CCA Util %'!$H:$H,MATCH($B9532,'CCA Util %'!$E:$E,0)),""))</f>
        <v/>
      </c>
      <c r="AD9532">
        <f>IF($B9532="","",IFERROR(INDEX('CCA Util %'!$G:$G,MATCH($B9532,'CCA Util %'!$E:$E,0)),""))</f>
        <v/>
      </c>
      <c r="AE9532">
        <f>IF(OR($B9532="",$U9532=""),"",$U9532&amp;" &amp; "&amp;IF(OR($AD9532="",$AD9532=0),"Util NA",$AD9532&amp;" Util"))</f>
        <v/>
      </c>
    </row>
    <row r="9533" ht="15.75" customHeight="1" s="42">
      <c r="A9533" s="41" t="n"/>
      <c r="G9533" s="38" t="n"/>
      <c r="H9533" s="38" t="n"/>
      <c r="I9533" s="38" t="n"/>
      <c r="J9533" s="38" t="n"/>
      <c r="K9533" s="38" t="n"/>
      <c r="L9533" s="38" t="n"/>
      <c r="N9533" s="36">
        <f>IF($B9533="","",IF($C9533="SUPERSTORE","Superstore","DH"))</f>
        <v/>
      </c>
      <c r="O9533" s="36">
        <f>IF($B9533="","",IFERROR(VLOOKUP($B9533,Mapping!$A:$C,2,0),"Not Mapped"))</f>
        <v/>
      </c>
      <c r="P9533" s="36">
        <f>IF($B9533="","",IFERROR(VLOOKUP($B9533,Mapping!$A:$C,3,0),"Not Mapped"))</f>
        <v/>
      </c>
      <c r="Q9533" s="36">
        <f>IF($B9533="","",IFERROR(VLOOKUP($O9533,Leaders!$A:$B,2,0),"Not Mapped"))</f>
        <v/>
      </c>
      <c r="R9533" s="36">
        <f>IF($B9533="","",IF(COUNTIF(Exclusions!$A:$A,$B9533)&gt;0,"Yes","No"))</f>
        <v/>
      </c>
      <c r="S9533" s="38">
        <f>IF($B9533="","",MIN(1,DAY($A9533)/IF($N9533="Superstore",Settings!$B$5,Settings!$B$4)))</f>
        <v/>
      </c>
      <c r="T9533" s="38">
        <f>IF(OR($B9533="",$G9533="",$S9533=0),"",$G9533/$S9533)</f>
        <v/>
      </c>
      <c r="U9533" s="36">
        <f>IF($T9533="","",IF($T9533&lt;Settings!$B$8,"Critical",IF($T9533&lt;Settings!$B$9,"Semi Critical","Non Critical")))</f>
        <v/>
      </c>
      <c r="V9533" s="28" t="n"/>
      <c r="Z9533">
        <f>IF($B9533="","",IFERROR(VLOOKUP($B9533,'Plan HC for CCA'!$A:$B,2,0),""))</f>
        <v/>
      </c>
      <c r="AA9533">
        <f>IF(OR($B9533="",$Z9533=""),"",IF(N($M9533)&lt;$Z9533,"Delta","No Delta"))</f>
        <v/>
      </c>
      <c r="AB9533">
        <f>IF(OR($B9533="",$Z9533=""),"",MAX(0,$Z9533-N($M9533)))</f>
        <v/>
      </c>
      <c r="AC9533" s="46">
        <f>IF($B9533="","",IFERROR(INDEX('CCA Util %'!$H:$H,MATCH($B9533,'CCA Util %'!$E:$E,0)),""))</f>
        <v/>
      </c>
      <c r="AD9533">
        <f>IF($B9533="","",IFERROR(INDEX('CCA Util %'!$G:$G,MATCH($B9533,'CCA Util %'!$E:$E,0)),""))</f>
        <v/>
      </c>
      <c r="AE9533">
        <f>IF(OR($B9533="",$U9533=""),"",$U9533&amp;" &amp; "&amp;IF(OR($AD9533="",$AD9533=0),"Util NA",$AD9533&amp;" Util"))</f>
        <v/>
      </c>
    </row>
    <row r="9534" ht="15.75" customHeight="1" s="42">
      <c r="A9534" s="41" t="n"/>
      <c r="G9534" s="38" t="n"/>
      <c r="H9534" s="38" t="n"/>
      <c r="I9534" s="38" t="n"/>
      <c r="J9534" s="38" t="n"/>
      <c r="K9534" s="38" t="n"/>
      <c r="L9534" s="38" t="n"/>
      <c r="N9534" s="36">
        <f>IF($B9534="","",IF($C9534="SUPERSTORE","Superstore","DH"))</f>
        <v/>
      </c>
      <c r="O9534" s="36">
        <f>IF($B9534="","",IFERROR(VLOOKUP($B9534,Mapping!$A:$C,2,0),"Not Mapped"))</f>
        <v/>
      </c>
      <c r="P9534" s="36">
        <f>IF($B9534="","",IFERROR(VLOOKUP($B9534,Mapping!$A:$C,3,0),"Not Mapped"))</f>
        <v/>
      </c>
      <c r="Q9534" s="36">
        <f>IF($B9534="","",IFERROR(VLOOKUP($O9534,Leaders!$A:$B,2,0),"Not Mapped"))</f>
        <v/>
      </c>
      <c r="R9534" s="36">
        <f>IF($B9534="","",IF(COUNTIF(Exclusions!$A:$A,$B9534)&gt;0,"Yes","No"))</f>
        <v/>
      </c>
      <c r="S9534" s="38">
        <f>IF($B9534="","",MIN(1,DAY($A9534)/IF($N9534="Superstore",Settings!$B$5,Settings!$B$4)))</f>
        <v/>
      </c>
      <c r="T9534" s="38">
        <f>IF(OR($B9534="",$G9534="",$S9534=0),"",$G9534/$S9534)</f>
        <v/>
      </c>
      <c r="U9534" s="36">
        <f>IF($T9534="","",IF($T9534&lt;Settings!$B$8,"Critical",IF($T9534&lt;Settings!$B$9,"Semi Critical","Non Critical")))</f>
        <v/>
      </c>
      <c r="V9534" s="28" t="n"/>
      <c r="Z9534">
        <f>IF($B9534="","",IFERROR(VLOOKUP($B9534,'Plan HC for CCA'!$A:$B,2,0),""))</f>
        <v/>
      </c>
      <c r="AA9534">
        <f>IF(OR($B9534="",$Z9534=""),"",IF(N($M9534)&lt;$Z9534,"Delta","No Delta"))</f>
        <v/>
      </c>
      <c r="AB9534">
        <f>IF(OR($B9534="",$Z9534=""),"",MAX(0,$Z9534-N($M9534)))</f>
        <v/>
      </c>
      <c r="AC9534" s="46">
        <f>IF($B9534="","",IFERROR(INDEX('CCA Util %'!$H:$H,MATCH($B9534,'CCA Util %'!$E:$E,0)),""))</f>
        <v/>
      </c>
      <c r="AD9534">
        <f>IF($B9534="","",IFERROR(INDEX('CCA Util %'!$G:$G,MATCH($B9534,'CCA Util %'!$E:$E,0)),""))</f>
        <v/>
      </c>
      <c r="AE9534">
        <f>IF(OR($B9534="",$U9534=""),"",$U9534&amp;" &amp; "&amp;IF(OR($AD9534="",$AD9534=0),"Util NA",$AD9534&amp;" Util"))</f>
        <v/>
      </c>
    </row>
    <row r="9535" ht="15.75" customHeight="1" s="42">
      <c r="A9535" s="41" t="n"/>
      <c r="G9535" s="38" t="n"/>
      <c r="H9535" s="38" t="n"/>
      <c r="I9535" s="38" t="n"/>
      <c r="J9535" s="38" t="n"/>
      <c r="K9535" s="38" t="n"/>
      <c r="L9535" s="38" t="n"/>
      <c r="N9535" s="36">
        <f>IF($B9535="","",IF($C9535="SUPERSTORE","Superstore","DH"))</f>
        <v/>
      </c>
      <c r="O9535" s="36">
        <f>IF($B9535="","",IFERROR(VLOOKUP($B9535,Mapping!$A:$C,2,0),"Not Mapped"))</f>
        <v/>
      </c>
      <c r="P9535" s="36">
        <f>IF($B9535="","",IFERROR(VLOOKUP($B9535,Mapping!$A:$C,3,0),"Not Mapped"))</f>
        <v/>
      </c>
      <c r="Q9535" s="36">
        <f>IF($B9535="","",IFERROR(VLOOKUP($O9535,Leaders!$A:$B,2,0),"Not Mapped"))</f>
        <v/>
      </c>
      <c r="R9535" s="36">
        <f>IF($B9535="","",IF(COUNTIF(Exclusions!$A:$A,$B9535)&gt;0,"Yes","No"))</f>
        <v/>
      </c>
      <c r="S9535" s="38">
        <f>IF($B9535="","",MIN(1,DAY($A9535)/IF($N9535="Superstore",Settings!$B$5,Settings!$B$4)))</f>
        <v/>
      </c>
      <c r="T9535" s="38">
        <f>IF(OR($B9535="",$G9535="",$S9535=0),"",$G9535/$S9535)</f>
        <v/>
      </c>
      <c r="U9535" s="36">
        <f>IF($T9535="","",IF($T9535&lt;Settings!$B$8,"Critical",IF($T9535&lt;Settings!$B$9,"Semi Critical","Non Critical")))</f>
        <v/>
      </c>
      <c r="V9535" s="28" t="n"/>
      <c r="Z9535">
        <f>IF($B9535="","",IFERROR(VLOOKUP($B9535,'Plan HC for CCA'!$A:$B,2,0),""))</f>
        <v/>
      </c>
      <c r="AA9535">
        <f>IF(OR($B9535="",$Z9535=""),"",IF(N($M9535)&lt;$Z9535,"Delta","No Delta"))</f>
        <v/>
      </c>
      <c r="AB9535">
        <f>IF(OR($B9535="",$Z9535=""),"",MAX(0,$Z9535-N($M9535)))</f>
        <v/>
      </c>
      <c r="AC9535" s="46">
        <f>IF($B9535="","",IFERROR(INDEX('CCA Util %'!$H:$H,MATCH($B9535,'CCA Util %'!$E:$E,0)),""))</f>
        <v/>
      </c>
      <c r="AD9535">
        <f>IF($B9535="","",IFERROR(INDEX('CCA Util %'!$G:$G,MATCH($B9535,'CCA Util %'!$E:$E,0)),""))</f>
        <v/>
      </c>
      <c r="AE9535">
        <f>IF(OR($B9535="",$U9535=""),"",$U9535&amp;" &amp; "&amp;IF(OR($AD9535="",$AD9535=0),"Util NA",$AD9535&amp;" Util"))</f>
        <v/>
      </c>
    </row>
    <row r="9536" ht="15.75" customHeight="1" s="42">
      <c r="A9536" s="41" t="n"/>
      <c r="G9536" s="38" t="n"/>
      <c r="H9536" s="38" t="n"/>
      <c r="I9536" s="38" t="n"/>
      <c r="J9536" s="38" t="n"/>
      <c r="K9536" s="38" t="n"/>
      <c r="L9536" s="38" t="n"/>
      <c r="N9536" s="36">
        <f>IF($B9536="","",IF($C9536="SUPERSTORE","Superstore","DH"))</f>
        <v/>
      </c>
      <c r="O9536" s="36">
        <f>IF($B9536="","",IFERROR(VLOOKUP($B9536,Mapping!$A:$C,2,0),"Not Mapped"))</f>
        <v/>
      </c>
      <c r="P9536" s="36">
        <f>IF($B9536="","",IFERROR(VLOOKUP($B9536,Mapping!$A:$C,3,0),"Not Mapped"))</f>
        <v/>
      </c>
      <c r="Q9536" s="36">
        <f>IF($B9536="","",IFERROR(VLOOKUP($O9536,Leaders!$A:$B,2,0),"Not Mapped"))</f>
        <v/>
      </c>
      <c r="R9536" s="36">
        <f>IF($B9536="","",IF(COUNTIF(Exclusions!$A:$A,$B9536)&gt;0,"Yes","No"))</f>
        <v/>
      </c>
      <c r="S9536" s="38">
        <f>IF($B9536="","",MIN(1,DAY($A9536)/IF($N9536="Superstore",Settings!$B$5,Settings!$B$4)))</f>
        <v/>
      </c>
      <c r="T9536" s="38">
        <f>IF(OR($B9536="",$G9536="",$S9536=0),"",$G9536/$S9536)</f>
        <v/>
      </c>
      <c r="U9536" s="36">
        <f>IF($T9536="","",IF($T9536&lt;Settings!$B$8,"Critical",IF($T9536&lt;Settings!$B$9,"Semi Critical","Non Critical")))</f>
        <v/>
      </c>
      <c r="V9536" s="28" t="n"/>
      <c r="Z9536">
        <f>IF($B9536="","",IFERROR(VLOOKUP($B9536,'Plan HC for CCA'!$A:$B,2,0),""))</f>
        <v/>
      </c>
      <c r="AA9536">
        <f>IF(OR($B9536="",$Z9536=""),"",IF(N($M9536)&lt;$Z9536,"Delta","No Delta"))</f>
        <v/>
      </c>
      <c r="AB9536">
        <f>IF(OR($B9536="",$Z9536=""),"",MAX(0,$Z9536-N($M9536)))</f>
        <v/>
      </c>
      <c r="AC9536" s="46">
        <f>IF($B9536="","",IFERROR(INDEX('CCA Util %'!$H:$H,MATCH($B9536,'CCA Util %'!$E:$E,0)),""))</f>
        <v/>
      </c>
      <c r="AD9536">
        <f>IF($B9536="","",IFERROR(INDEX('CCA Util %'!$G:$G,MATCH($B9536,'CCA Util %'!$E:$E,0)),""))</f>
        <v/>
      </c>
      <c r="AE9536">
        <f>IF(OR($B9536="",$U9536=""),"",$U9536&amp;" &amp; "&amp;IF(OR($AD9536="",$AD9536=0),"Util NA",$AD9536&amp;" Util"))</f>
        <v/>
      </c>
    </row>
    <row r="9537" ht="15.75" customHeight="1" s="42">
      <c r="A9537" s="41" t="n"/>
      <c r="G9537" s="38" t="n"/>
      <c r="H9537" s="38" t="n"/>
      <c r="I9537" s="38" t="n"/>
      <c r="J9537" s="38" t="n"/>
      <c r="K9537" s="38" t="n"/>
      <c r="L9537" s="38" t="n"/>
      <c r="N9537" s="36">
        <f>IF($B9537="","",IF($C9537="SUPERSTORE","Superstore","DH"))</f>
        <v/>
      </c>
      <c r="O9537" s="36">
        <f>IF($B9537="","",IFERROR(VLOOKUP($B9537,Mapping!$A:$C,2,0),"Not Mapped"))</f>
        <v/>
      </c>
      <c r="P9537" s="36">
        <f>IF($B9537="","",IFERROR(VLOOKUP($B9537,Mapping!$A:$C,3,0),"Not Mapped"))</f>
        <v/>
      </c>
      <c r="Q9537" s="36">
        <f>IF($B9537="","",IFERROR(VLOOKUP($O9537,Leaders!$A:$B,2,0),"Not Mapped"))</f>
        <v/>
      </c>
      <c r="R9537" s="36">
        <f>IF($B9537="","",IF(COUNTIF(Exclusions!$A:$A,$B9537)&gt;0,"Yes","No"))</f>
        <v/>
      </c>
      <c r="S9537" s="38">
        <f>IF($B9537="","",MIN(1,DAY($A9537)/IF($N9537="Superstore",Settings!$B$5,Settings!$B$4)))</f>
        <v/>
      </c>
      <c r="T9537" s="38">
        <f>IF(OR($B9537="",$G9537="",$S9537=0),"",$G9537/$S9537)</f>
        <v/>
      </c>
      <c r="U9537" s="36">
        <f>IF($T9537="","",IF($T9537&lt;Settings!$B$8,"Critical",IF($T9537&lt;Settings!$B$9,"Semi Critical","Non Critical")))</f>
        <v/>
      </c>
      <c r="V9537" s="28" t="n"/>
      <c r="Z9537">
        <f>IF($B9537="","",IFERROR(VLOOKUP($B9537,'Plan HC for CCA'!$A:$B,2,0),""))</f>
        <v/>
      </c>
      <c r="AA9537">
        <f>IF(OR($B9537="",$Z9537=""),"",IF(N($M9537)&lt;$Z9537,"Delta","No Delta"))</f>
        <v/>
      </c>
      <c r="AB9537">
        <f>IF(OR($B9537="",$Z9537=""),"",MAX(0,$Z9537-N($M9537)))</f>
        <v/>
      </c>
      <c r="AC9537" s="46">
        <f>IF($B9537="","",IFERROR(INDEX('CCA Util %'!$H:$H,MATCH($B9537,'CCA Util %'!$E:$E,0)),""))</f>
        <v/>
      </c>
      <c r="AD9537">
        <f>IF($B9537="","",IFERROR(INDEX('CCA Util %'!$G:$G,MATCH($B9537,'CCA Util %'!$E:$E,0)),""))</f>
        <v/>
      </c>
      <c r="AE9537">
        <f>IF(OR($B9537="",$U9537=""),"",$U9537&amp;" &amp; "&amp;IF(OR($AD9537="",$AD9537=0),"Util NA",$AD9537&amp;" Util"))</f>
        <v/>
      </c>
    </row>
    <row r="9538" ht="15.75" customHeight="1" s="42">
      <c r="A9538" s="41" t="n"/>
      <c r="G9538" s="38" t="n"/>
      <c r="H9538" s="38" t="n"/>
      <c r="I9538" s="38" t="n"/>
      <c r="J9538" s="38" t="n"/>
      <c r="K9538" s="38" t="n"/>
      <c r="L9538" s="38" t="n"/>
      <c r="N9538" s="36">
        <f>IF($B9538="","",IF($C9538="SUPERSTORE","Superstore","DH"))</f>
        <v/>
      </c>
      <c r="O9538" s="36">
        <f>IF($B9538="","",IFERROR(VLOOKUP($B9538,Mapping!$A:$C,2,0),"Not Mapped"))</f>
        <v/>
      </c>
      <c r="P9538" s="36">
        <f>IF($B9538="","",IFERROR(VLOOKUP($B9538,Mapping!$A:$C,3,0),"Not Mapped"))</f>
        <v/>
      </c>
      <c r="Q9538" s="36">
        <f>IF($B9538="","",IFERROR(VLOOKUP($O9538,Leaders!$A:$B,2,0),"Not Mapped"))</f>
        <v/>
      </c>
      <c r="R9538" s="36">
        <f>IF($B9538="","",IF(COUNTIF(Exclusions!$A:$A,$B9538)&gt;0,"Yes","No"))</f>
        <v/>
      </c>
      <c r="S9538" s="38">
        <f>IF($B9538="","",MIN(1,DAY($A9538)/IF($N9538="Superstore",Settings!$B$5,Settings!$B$4)))</f>
        <v/>
      </c>
      <c r="T9538" s="38">
        <f>IF(OR($B9538="",$G9538="",$S9538=0),"",$G9538/$S9538)</f>
        <v/>
      </c>
      <c r="U9538" s="36">
        <f>IF($T9538="","",IF($T9538&lt;Settings!$B$8,"Critical",IF($T9538&lt;Settings!$B$9,"Semi Critical","Non Critical")))</f>
        <v/>
      </c>
      <c r="V9538" s="28" t="n"/>
      <c r="Z9538">
        <f>IF($B9538="","",IFERROR(VLOOKUP($B9538,'Plan HC for CCA'!$A:$B,2,0),""))</f>
        <v/>
      </c>
      <c r="AA9538">
        <f>IF(OR($B9538="",$Z9538=""),"",IF(N($M9538)&lt;$Z9538,"Delta","No Delta"))</f>
        <v/>
      </c>
      <c r="AB9538">
        <f>IF(OR($B9538="",$Z9538=""),"",MAX(0,$Z9538-N($M9538)))</f>
        <v/>
      </c>
      <c r="AC9538" s="46">
        <f>IF($B9538="","",IFERROR(INDEX('CCA Util %'!$H:$H,MATCH($B9538,'CCA Util %'!$E:$E,0)),""))</f>
        <v/>
      </c>
      <c r="AD9538">
        <f>IF($B9538="","",IFERROR(INDEX('CCA Util %'!$G:$G,MATCH($B9538,'CCA Util %'!$E:$E,0)),""))</f>
        <v/>
      </c>
      <c r="AE9538">
        <f>IF(OR($B9538="",$U9538=""),"",$U9538&amp;" &amp; "&amp;IF(OR($AD9538="",$AD9538=0),"Util NA",$AD9538&amp;" Util"))</f>
        <v/>
      </c>
    </row>
    <row r="9539" ht="15.75" customHeight="1" s="42">
      <c r="A9539" s="41" t="n"/>
      <c r="G9539" s="38" t="n"/>
      <c r="H9539" s="38" t="n"/>
      <c r="I9539" s="38" t="n"/>
      <c r="J9539" s="38" t="n"/>
      <c r="K9539" s="38" t="n"/>
      <c r="L9539" s="38" t="n"/>
      <c r="N9539" s="36">
        <f>IF($B9539="","",IF($C9539="SUPERSTORE","Superstore","DH"))</f>
        <v/>
      </c>
      <c r="O9539" s="36">
        <f>IF($B9539="","",IFERROR(VLOOKUP($B9539,Mapping!$A:$C,2,0),"Not Mapped"))</f>
        <v/>
      </c>
      <c r="P9539" s="36">
        <f>IF($B9539="","",IFERROR(VLOOKUP($B9539,Mapping!$A:$C,3,0),"Not Mapped"))</f>
        <v/>
      </c>
      <c r="Q9539" s="36">
        <f>IF($B9539="","",IFERROR(VLOOKUP($O9539,Leaders!$A:$B,2,0),"Not Mapped"))</f>
        <v/>
      </c>
      <c r="R9539" s="36">
        <f>IF($B9539="","",IF(COUNTIF(Exclusions!$A:$A,$B9539)&gt;0,"Yes","No"))</f>
        <v/>
      </c>
      <c r="S9539" s="38">
        <f>IF($B9539="","",MIN(1,DAY($A9539)/IF($N9539="Superstore",Settings!$B$5,Settings!$B$4)))</f>
        <v/>
      </c>
      <c r="T9539" s="38">
        <f>IF(OR($B9539="",$G9539="",$S9539=0),"",$G9539/$S9539)</f>
        <v/>
      </c>
      <c r="U9539" s="36">
        <f>IF($T9539="","",IF($T9539&lt;Settings!$B$8,"Critical",IF($T9539&lt;Settings!$B$9,"Semi Critical","Non Critical")))</f>
        <v/>
      </c>
      <c r="V9539" s="28" t="n"/>
      <c r="Z9539">
        <f>IF($B9539="","",IFERROR(VLOOKUP($B9539,'Plan HC for CCA'!$A:$B,2,0),""))</f>
        <v/>
      </c>
      <c r="AA9539">
        <f>IF(OR($B9539="",$Z9539=""),"",IF(N($M9539)&lt;$Z9539,"Delta","No Delta"))</f>
        <v/>
      </c>
      <c r="AB9539">
        <f>IF(OR($B9539="",$Z9539=""),"",MAX(0,$Z9539-N($M9539)))</f>
        <v/>
      </c>
      <c r="AC9539" s="46">
        <f>IF($B9539="","",IFERROR(INDEX('CCA Util %'!$H:$H,MATCH($B9539,'CCA Util %'!$E:$E,0)),""))</f>
        <v/>
      </c>
      <c r="AD9539">
        <f>IF($B9539="","",IFERROR(INDEX('CCA Util %'!$G:$G,MATCH($B9539,'CCA Util %'!$E:$E,0)),""))</f>
        <v/>
      </c>
      <c r="AE9539">
        <f>IF(OR($B9539="",$U9539=""),"",$U9539&amp;" &amp; "&amp;IF(OR($AD9539="",$AD9539=0),"Util NA",$AD9539&amp;" Util"))</f>
        <v/>
      </c>
    </row>
    <row r="9540" ht="15.75" customHeight="1" s="42">
      <c r="A9540" s="41" t="n"/>
      <c r="G9540" s="38" t="n"/>
      <c r="H9540" s="38" t="n"/>
      <c r="I9540" s="38" t="n"/>
      <c r="J9540" s="38" t="n"/>
      <c r="K9540" s="38" t="n"/>
      <c r="L9540" s="38" t="n"/>
      <c r="N9540" s="36">
        <f>IF($B9540="","",IF($C9540="SUPERSTORE","Superstore","DH"))</f>
        <v/>
      </c>
      <c r="O9540" s="36">
        <f>IF($B9540="","",IFERROR(VLOOKUP($B9540,Mapping!$A:$C,2,0),"Not Mapped"))</f>
        <v/>
      </c>
      <c r="P9540" s="36">
        <f>IF($B9540="","",IFERROR(VLOOKUP($B9540,Mapping!$A:$C,3,0),"Not Mapped"))</f>
        <v/>
      </c>
      <c r="Q9540" s="36">
        <f>IF($B9540="","",IFERROR(VLOOKUP($O9540,Leaders!$A:$B,2,0),"Not Mapped"))</f>
        <v/>
      </c>
      <c r="R9540" s="36">
        <f>IF($B9540="","",IF(COUNTIF(Exclusions!$A:$A,$B9540)&gt;0,"Yes","No"))</f>
        <v/>
      </c>
      <c r="S9540" s="38">
        <f>IF($B9540="","",MIN(1,DAY($A9540)/IF($N9540="Superstore",Settings!$B$5,Settings!$B$4)))</f>
        <v/>
      </c>
      <c r="T9540" s="38">
        <f>IF(OR($B9540="",$G9540="",$S9540=0),"",$G9540/$S9540)</f>
        <v/>
      </c>
      <c r="U9540" s="36">
        <f>IF($T9540="","",IF($T9540&lt;Settings!$B$8,"Critical",IF($T9540&lt;Settings!$B$9,"Semi Critical","Non Critical")))</f>
        <v/>
      </c>
      <c r="V9540" s="28" t="n"/>
      <c r="Z9540">
        <f>IF($B9540="","",IFERROR(VLOOKUP($B9540,'Plan HC for CCA'!$A:$B,2,0),""))</f>
        <v/>
      </c>
      <c r="AA9540">
        <f>IF(OR($B9540="",$Z9540=""),"",IF(N($M9540)&lt;$Z9540,"Delta","No Delta"))</f>
        <v/>
      </c>
      <c r="AB9540">
        <f>IF(OR($B9540="",$Z9540=""),"",MAX(0,$Z9540-N($M9540)))</f>
        <v/>
      </c>
      <c r="AC9540" s="46">
        <f>IF($B9540="","",IFERROR(INDEX('CCA Util %'!$H:$H,MATCH($B9540,'CCA Util %'!$E:$E,0)),""))</f>
        <v/>
      </c>
      <c r="AD9540">
        <f>IF($B9540="","",IFERROR(INDEX('CCA Util %'!$G:$G,MATCH($B9540,'CCA Util %'!$E:$E,0)),""))</f>
        <v/>
      </c>
      <c r="AE9540">
        <f>IF(OR($B9540="",$U9540=""),"",$U9540&amp;" &amp; "&amp;IF(OR($AD9540="",$AD9540=0),"Util NA",$AD9540&amp;" Util"))</f>
        <v/>
      </c>
    </row>
    <row r="9541" ht="15.75" customHeight="1" s="42">
      <c r="A9541" s="41" t="n"/>
      <c r="G9541" s="38" t="n"/>
      <c r="H9541" s="38" t="n"/>
      <c r="I9541" s="38" t="n"/>
      <c r="J9541" s="38" t="n"/>
      <c r="K9541" s="38" t="n"/>
      <c r="L9541" s="38" t="n"/>
      <c r="N9541" s="36">
        <f>IF($B9541="","",IF($C9541="SUPERSTORE","Superstore","DH"))</f>
        <v/>
      </c>
      <c r="O9541" s="36">
        <f>IF($B9541="","",IFERROR(VLOOKUP($B9541,Mapping!$A:$C,2,0),"Not Mapped"))</f>
        <v/>
      </c>
      <c r="P9541" s="36">
        <f>IF($B9541="","",IFERROR(VLOOKUP($B9541,Mapping!$A:$C,3,0),"Not Mapped"))</f>
        <v/>
      </c>
      <c r="Q9541" s="36">
        <f>IF($B9541="","",IFERROR(VLOOKUP($O9541,Leaders!$A:$B,2,0),"Not Mapped"))</f>
        <v/>
      </c>
      <c r="R9541" s="36">
        <f>IF($B9541="","",IF(COUNTIF(Exclusions!$A:$A,$B9541)&gt;0,"Yes","No"))</f>
        <v/>
      </c>
      <c r="S9541" s="38">
        <f>IF($B9541="","",MIN(1,DAY($A9541)/IF($N9541="Superstore",Settings!$B$5,Settings!$B$4)))</f>
        <v/>
      </c>
      <c r="T9541" s="38">
        <f>IF(OR($B9541="",$G9541="",$S9541=0),"",$G9541/$S9541)</f>
        <v/>
      </c>
      <c r="U9541" s="36">
        <f>IF($T9541="","",IF($T9541&lt;Settings!$B$8,"Critical",IF($T9541&lt;Settings!$B$9,"Semi Critical","Non Critical")))</f>
        <v/>
      </c>
      <c r="V9541" s="28" t="n"/>
      <c r="Z9541">
        <f>IF($B9541="","",IFERROR(VLOOKUP($B9541,'Plan HC for CCA'!$A:$B,2,0),""))</f>
        <v/>
      </c>
      <c r="AA9541">
        <f>IF(OR($B9541="",$Z9541=""),"",IF(N($M9541)&lt;$Z9541,"Delta","No Delta"))</f>
        <v/>
      </c>
      <c r="AB9541">
        <f>IF(OR($B9541="",$Z9541=""),"",MAX(0,$Z9541-N($M9541)))</f>
        <v/>
      </c>
      <c r="AC9541" s="46">
        <f>IF($B9541="","",IFERROR(INDEX('CCA Util %'!$H:$H,MATCH($B9541,'CCA Util %'!$E:$E,0)),""))</f>
        <v/>
      </c>
      <c r="AD9541">
        <f>IF($B9541="","",IFERROR(INDEX('CCA Util %'!$G:$G,MATCH($B9541,'CCA Util %'!$E:$E,0)),""))</f>
        <v/>
      </c>
      <c r="AE9541">
        <f>IF(OR($B9541="",$U9541=""),"",$U9541&amp;" &amp; "&amp;IF(OR($AD9541="",$AD9541=0),"Util NA",$AD9541&amp;" Util"))</f>
        <v/>
      </c>
    </row>
    <row r="9542" ht="15.75" customHeight="1" s="42">
      <c r="A9542" s="41" t="n"/>
      <c r="G9542" s="38" t="n"/>
      <c r="H9542" s="38" t="n"/>
      <c r="I9542" s="38" t="n"/>
      <c r="J9542" s="38" t="n"/>
      <c r="K9542" s="38" t="n"/>
      <c r="L9542" s="38" t="n"/>
      <c r="N9542" s="36">
        <f>IF($B9542="","",IF($C9542="SUPERSTORE","Superstore","DH"))</f>
        <v/>
      </c>
      <c r="O9542" s="36">
        <f>IF($B9542="","",IFERROR(VLOOKUP($B9542,Mapping!$A:$C,2,0),"Not Mapped"))</f>
        <v/>
      </c>
      <c r="P9542" s="36">
        <f>IF($B9542="","",IFERROR(VLOOKUP($B9542,Mapping!$A:$C,3,0),"Not Mapped"))</f>
        <v/>
      </c>
      <c r="Q9542" s="36">
        <f>IF($B9542="","",IFERROR(VLOOKUP($O9542,Leaders!$A:$B,2,0),"Not Mapped"))</f>
        <v/>
      </c>
      <c r="R9542" s="36">
        <f>IF($B9542="","",IF(COUNTIF(Exclusions!$A:$A,$B9542)&gt;0,"Yes","No"))</f>
        <v/>
      </c>
      <c r="S9542" s="38">
        <f>IF($B9542="","",MIN(1,DAY($A9542)/IF($N9542="Superstore",Settings!$B$5,Settings!$B$4)))</f>
        <v/>
      </c>
      <c r="T9542" s="38">
        <f>IF(OR($B9542="",$G9542="",$S9542=0),"",$G9542/$S9542)</f>
        <v/>
      </c>
      <c r="U9542" s="36">
        <f>IF($T9542="","",IF($T9542&lt;Settings!$B$8,"Critical",IF($T9542&lt;Settings!$B$9,"Semi Critical","Non Critical")))</f>
        <v/>
      </c>
      <c r="V9542" s="28" t="n"/>
      <c r="Z9542">
        <f>IF($B9542="","",IFERROR(VLOOKUP($B9542,'Plan HC for CCA'!$A:$B,2,0),""))</f>
        <v/>
      </c>
      <c r="AA9542">
        <f>IF(OR($B9542="",$Z9542=""),"",IF(N($M9542)&lt;$Z9542,"Delta","No Delta"))</f>
        <v/>
      </c>
      <c r="AB9542">
        <f>IF(OR($B9542="",$Z9542=""),"",MAX(0,$Z9542-N($M9542)))</f>
        <v/>
      </c>
      <c r="AC9542" s="46">
        <f>IF($B9542="","",IFERROR(INDEX('CCA Util %'!$H:$H,MATCH($B9542,'CCA Util %'!$E:$E,0)),""))</f>
        <v/>
      </c>
      <c r="AD9542">
        <f>IF($B9542="","",IFERROR(INDEX('CCA Util %'!$G:$G,MATCH($B9542,'CCA Util %'!$E:$E,0)),""))</f>
        <v/>
      </c>
      <c r="AE9542">
        <f>IF(OR($B9542="",$U9542=""),"",$U9542&amp;" &amp; "&amp;IF(OR($AD9542="",$AD9542=0),"Util NA",$AD9542&amp;" Util"))</f>
        <v/>
      </c>
    </row>
    <row r="9543" ht="15.75" customHeight="1" s="42">
      <c r="A9543" s="41" t="n"/>
      <c r="G9543" s="38" t="n"/>
      <c r="H9543" s="38" t="n"/>
      <c r="I9543" s="38" t="n"/>
      <c r="J9543" s="38" t="n"/>
      <c r="K9543" s="38" t="n"/>
      <c r="L9543" s="38" t="n"/>
      <c r="N9543" s="36">
        <f>IF($B9543="","",IF($C9543="SUPERSTORE","Superstore","DH"))</f>
        <v/>
      </c>
      <c r="O9543" s="36">
        <f>IF($B9543="","",IFERROR(VLOOKUP($B9543,Mapping!$A:$C,2,0),"Not Mapped"))</f>
        <v/>
      </c>
      <c r="P9543" s="36">
        <f>IF($B9543="","",IFERROR(VLOOKUP($B9543,Mapping!$A:$C,3,0),"Not Mapped"))</f>
        <v/>
      </c>
      <c r="Q9543" s="36">
        <f>IF($B9543="","",IFERROR(VLOOKUP($O9543,Leaders!$A:$B,2,0),"Not Mapped"))</f>
        <v/>
      </c>
      <c r="R9543" s="36">
        <f>IF($B9543="","",IF(COUNTIF(Exclusions!$A:$A,$B9543)&gt;0,"Yes","No"))</f>
        <v/>
      </c>
      <c r="S9543" s="38">
        <f>IF($B9543="","",MIN(1,DAY($A9543)/IF($N9543="Superstore",Settings!$B$5,Settings!$B$4)))</f>
        <v/>
      </c>
      <c r="T9543" s="38">
        <f>IF(OR($B9543="",$G9543="",$S9543=0),"",$G9543/$S9543)</f>
        <v/>
      </c>
      <c r="U9543" s="36">
        <f>IF($T9543="","",IF($T9543&lt;Settings!$B$8,"Critical",IF($T9543&lt;Settings!$B$9,"Semi Critical","Non Critical")))</f>
        <v/>
      </c>
      <c r="V9543" s="28" t="n"/>
      <c r="Z9543">
        <f>IF($B9543="","",IFERROR(VLOOKUP($B9543,'Plan HC for CCA'!$A:$B,2,0),""))</f>
        <v/>
      </c>
      <c r="AA9543">
        <f>IF(OR($B9543="",$Z9543=""),"",IF(N($M9543)&lt;$Z9543,"Delta","No Delta"))</f>
        <v/>
      </c>
      <c r="AB9543">
        <f>IF(OR($B9543="",$Z9543=""),"",MAX(0,$Z9543-N($M9543)))</f>
        <v/>
      </c>
      <c r="AC9543" s="46">
        <f>IF($B9543="","",IFERROR(INDEX('CCA Util %'!$H:$H,MATCH($B9543,'CCA Util %'!$E:$E,0)),""))</f>
        <v/>
      </c>
      <c r="AD9543">
        <f>IF($B9543="","",IFERROR(INDEX('CCA Util %'!$G:$G,MATCH($B9543,'CCA Util %'!$E:$E,0)),""))</f>
        <v/>
      </c>
      <c r="AE9543">
        <f>IF(OR($B9543="",$U9543=""),"",$U9543&amp;" &amp; "&amp;IF(OR($AD9543="",$AD9543=0),"Util NA",$AD9543&amp;" Util"))</f>
        <v/>
      </c>
    </row>
    <row r="9544" ht="15.75" customHeight="1" s="42">
      <c r="A9544" s="41" t="n"/>
      <c r="G9544" s="38" t="n"/>
      <c r="H9544" s="38" t="n"/>
      <c r="I9544" s="38" t="n"/>
      <c r="J9544" s="38" t="n"/>
      <c r="K9544" s="38" t="n"/>
      <c r="L9544" s="38" t="n"/>
      <c r="N9544" s="36">
        <f>IF($B9544="","",IF($C9544="SUPERSTORE","Superstore","DH"))</f>
        <v/>
      </c>
      <c r="O9544" s="36">
        <f>IF($B9544="","",IFERROR(VLOOKUP($B9544,Mapping!$A:$C,2,0),"Not Mapped"))</f>
        <v/>
      </c>
      <c r="P9544" s="36">
        <f>IF($B9544="","",IFERROR(VLOOKUP($B9544,Mapping!$A:$C,3,0),"Not Mapped"))</f>
        <v/>
      </c>
      <c r="Q9544" s="36">
        <f>IF($B9544="","",IFERROR(VLOOKUP($O9544,Leaders!$A:$B,2,0),"Not Mapped"))</f>
        <v/>
      </c>
      <c r="R9544" s="36">
        <f>IF($B9544="","",IF(COUNTIF(Exclusions!$A:$A,$B9544)&gt;0,"Yes","No"))</f>
        <v/>
      </c>
      <c r="S9544" s="38">
        <f>IF($B9544="","",MIN(1,DAY($A9544)/IF($N9544="Superstore",Settings!$B$5,Settings!$B$4)))</f>
        <v/>
      </c>
      <c r="T9544" s="38">
        <f>IF(OR($B9544="",$G9544="",$S9544=0),"",$G9544/$S9544)</f>
        <v/>
      </c>
      <c r="U9544" s="36">
        <f>IF($T9544="","",IF($T9544&lt;Settings!$B$8,"Critical",IF($T9544&lt;Settings!$B$9,"Semi Critical","Non Critical")))</f>
        <v/>
      </c>
      <c r="V9544" s="28" t="n"/>
      <c r="Z9544">
        <f>IF($B9544="","",IFERROR(VLOOKUP($B9544,'Plan HC for CCA'!$A:$B,2,0),""))</f>
        <v/>
      </c>
      <c r="AA9544">
        <f>IF(OR($B9544="",$Z9544=""),"",IF(N($M9544)&lt;$Z9544,"Delta","No Delta"))</f>
        <v/>
      </c>
      <c r="AB9544">
        <f>IF(OR($B9544="",$Z9544=""),"",MAX(0,$Z9544-N($M9544)))</f>
        <v/>
      </c>
      <c r="AC9544" s="46">
        <f>IF($B9544="","",IFERROR(INDEX('CCA Util %'!$H:$H,MATCH($B9544,'CCA Util %'!$E:$E,0)),""))</f>
        <v/>
      </c>
      <c r="AD9544">
        <f>IF($B9544="","",IFERROR(INDEX('CCA Util %'!$G:$G,MATCH($B9544,'CCA Util %'!$E:$E,0)),""))</f>
        <v/>
      </c>
      <c r="AE9544">
        <f>IF(OR($B9544="",$U9544=""),"",$U9544&amp;" &amp; "&amp;IF(OR($AD9544="",$AD9544=0),"Util NA",$AD9544&amp;" Util"))</f>
        <v/>
      </c>
    </row>
    <row r="9545" ht="15.75" customHeight="1" s="42">
      <c r="A9545" s="41" t="n"/>
      <c r="G9545" s="38" t="n"/>
      <c r="H9545" s="38" t="n"/>
      <c r="I9545" s="38" t="n"/>
      <c r="J9545" s="38" t="n"/>
      <c r="K9545" s="38" t="n"/>
      <c r="L9545" s="38" t="n"/>
      <c r="N9545" s="36">
        <f>IF($B9545="","",IF($C9545="SUPERSTORE","Superstore","DH"))</f>
        <v/>
      </c>
      <c r="O9545" s="36">
        <f>IF($B9545="","",IFERROR(VLOOKUP($B9545,Mapping!$A:$C,2,0),"Not Mapped"))</f>
        <v/>
      </c>
      <c r="P9545" s="36">
        <f>IF($B9545="","",IFERROR(VLOOKUP($B9545,Mapping!$A:$C,3,0),"Not Mapped"))</f>
        <v/>
      </c>
      <c r="Q9545" s="36">
        <f>IF($B9545="","",IFERROR(VLOOKUP($O9545,Leaders!$A:$B,2,0),"Not Mapped"))</f>
        <v/>
      </c>
      <c r="R9545" s="36">
        <f>IF($B9545="","",IF(COUNTIF(Exclusions!$A:$A,$B9545)&gt;0,"Yes","No"))</f>
        <v/>
      </c>
      <c r="S9545" s="38">
        <f>IF($B9545="","",MIN(1,DAY($A9545)/IF($N9545="Superstore",Settings!$B$5,Settings!$B$4)))</f>
        <v/>
      </c>
      <c r="T9545" s="38">
        <f>IF(OR($B9545="",$G9545="",$S9545=0),"",$G9545/$S9545)</f>
        <v/>
      </c>
      <c r="U9545" s="36">
        <f>IF($T9545="","",IF($T9545&lt;Settings!$B$8,"Critical",IF($T9545&lt;Settings!$B$9,"Semi Critical","Non Critical")))</f>
        <v/>
      </c>
      <c r="V9545" s="28" t="n"/>
      <c r="Z9545">
        <f>IF($B9545="","",IFERROR(VLOOKUP($B9545,'Plan HC for CCA'!$A:$B,2,0),""))</f>
        <v/>
      </c>
      <c r="AA9545">
        <f>IF(OR($B9545="",$Z9545=""),"",IF(N($M9545)&lt;$Z9545,"Delta","No Delta"))</f>
        <v/>
      </c>
      <c r="AB9545">
        <f>IF(OR($B9545="",$Z9545=""),"",MAX(0,$Z9545-N($M9545)))</f>
        <v/>
      </c>
      <c r="AC9545" s="46">
        <f>IF($B9545="","",IFERROR(INDEX('CCA Util %'!$H:$H,MATCH($B9545,'CCA Util %'!$E:$E,0)),""))</f>
        <v/>
      </c>
      <c r="AD9545">
        <f>IF($B9545="","",IFERROR(INDEX('CCA Util %'!$G:$G,MATCH($B9545,'CCA Util %'!$E:$E,0)),""))</f>
        <v/>
      </c>
      <c r="AE9545">
        <f>IF(OR($B9545="",$U9545=""),"",$U9545&amp;" &amp; "&amp;IF(OR($AD9545="",$AD9545=0),"Util NA",$AD9545&amp;" Util"))</f>
        <v/>
      </c>
    </row>
    <row r="9546" ht="15.75" customHeight="1" s="42">
      <c r="A9546" s="41" t="n"/>
      <c r="G9546" s="38" t="n"/>
      <c r="H9546" s="38" t="n"/>
      <c r="I9546" s="38" t="n"/>
      <c r="J9546" s="38" t="n"/>
      <c r="K9546" s="38" t="n"/>
      <c r="L9546" s="38" t="n"/>
      <c r="N9546" s="36">
        <f>IF($B9546="","",IF($C9546="SUPERSTORE","Superstore","DH"))</f>
        <v/>
      </c>
      <c r="O9546" s="36">
        <f>IF($B9546="","",IFERROR(VLOOKUP($B9546,Mapping!$A:$C,2,0),"Not Mapped"))</f>
        <v/>
      </c>
      <c r="P9546" s="36">
        <f>IF($B9546="","",IFERROR(VLOOKUP($B9546,Mapping!$A:$C,3,0),"Not Mapped"))</f>
        <v/>
      </c>
      <c r="Q9546" s="36">
        <f>IF($B9546="","",IFERROR(VLOOKUP($O9546,Leaders!$A:$B,2,0),"Not Mapped"))</f>
        <v/>
      </c>
      <c r="R9546" s="36">
        <f>IF($B9546="","",IF(COUNTIF(Exclusions!$A:$A,$B9546)&gt;0,"Yes","No"))</f>
        <v/>
      </c>
      <c r="S9546" s="38">
        <f>IF($B9546="","",MIN(1,DAY($A9546)/IF($N9546="Superstore",Settings!$B$5,Settings!$B$4)))</f>
        <v/>
      </c>
      <c r="T9546" s="38">
        <f>IF(OR($B9546="",$G9546="",$S9546=0),"",$G9546/$S9546)</f>
        <v/>
      </c>
      <c r="U9546" s="36">
        <f>IF($T9546="","",IF($T9546&lt;Settings!$B$8,"Critical",IF($T9546&lt;Settings!$B$9,"Semi Critical","Non Critical")))</f>
        <v/>
      </c>
      <c r="V9546" s="28" t="n"/>
      <c r="Z9546">
        <f>IF($B9546="","",IFERROR(VLOOKUP($B9546,'Plan HC for CCA'!$A:$B,2,0),""))</f>
        <v/>
      </c>
      <c r="AA9546">
        <f>IF(OR($B9546="",$Z9546=""),"",IF(N($M9546)&lt;$Z9546,"Delta","No Delta"))</f>
        <v/>
      </c>
      <c r="AB9546">
        <f>IF(OR($B9546="",$Z9546=""),"",MAX(0,$Z9546-N($M9546)))</f>
        <v/>
      </c>
      <c r="AC9546" s="46">
        <f>IF($B9546="","",IFERROR(INDEX('CCA Util %'!$H:$H,MATCH($B9546,'CCA Util %'!$E:$E,0)),""))</f>
        <v/>
      </c>
      <c r="AD9546">
        <f>IF($B9546="","",IFERROR(INDEX('CCA Util %'!$G:$G,MATCH($B9546,'CCA Util %'!$E:$E,0)),""))</f>
        <v/>
      </c>
      <c r="AE9546">
        <f>IF(OR($B9546="",$U9546=""),"",$U9546&amp;" &amp; "&amp;IF(OR($AD9546="",$AD9546=0),"Util NA",$AD9546&amp;" Util"))</f>
        <v/>
      </c>
    </row>
    <row r="9547" ht="15.75" customHeight="1" s="42">
      <c r="A9547" s="41" t="n"/>
      <c r="G9547" s="38" t="n"/>
      <c r="H9547" s="38" t="n"/>
      <c r="I9547" s="38" t="n"/>
      <c r="J9547" s="38" t="n"/>
      <c r="K9547" s="38" t="n"/>
      <c r="L9547" s="38" t="n"/>
      <c r="N9547" s="36">
        <f>IF($B9547="","",IF($C9547="SUPERSTORE","Superstore","DH"))</f>
        <v/>
      </c>
      <c r="O9547" s="36">
        <f>IF($B9547="","",IFERROR(VLOOKUP($B9547,Mapping!$A:$C,2,0),"Not Mapped"))</f>
        <v/>
      </c>
      <c r="P9547" s="36">
        <f>IF($B9547="","",IFERROR(VLOOKUP($B9547,Mapping!$A:$C,3,0),"Not Mapped"))</f>
        <v/>
      </c>
      <c r="Q9547" s="36">
        <f>IF($B9547="","",IFERROR(VLOOKUP($O9547,Leaders!$A:$B,2,0),"Not Mapped"))</f>
        <v/>
      </c>
      <c r="R9547" s="36">
        <f>IF($B9547="","",IF(COUNTIF(Exclusions!$A:$A,$B9547)&gt;0,"Yes","No"))</f>
        <v/>
      </c>
      <c r="S9547" s="38">
        <f>IF($B9547="","",MIN(1,DAY($A9547)/IF($N9547="Superstore",Settings!$B$5,Settings!$B$4)))</f>
        <v/>
      </c>
      <c r="T9547" s="38">
        <f>IF(OR($B9547="",$G9547="",$S9547=0),"",$G9547/$S9547)</f>
        <v/>
      </c>
      <c r="U9547" s="36">
        <f>IF($T9547="","",IF($T9547&lt;Settings!$B$8,"Critical",IF($T9547&lt;Settings!$B$9,"Semi Critical","Non Critical")))</f>
        <v/>
      </c>
      <c r="V9547" s="28" t="n"/>
      <c r="Z9547">
        <f>IF($B9547="","",IFERROR(VLOOKUP($B9547,'Plan HC for CCA'!$A:$B,2,0),""))</f>
        <v/>
      </c>
      <c r="AA9547">
        <f>IF(OR($B9547="",$Z9547=""),"",IF(N($M9547)&lt;$Z9547,"Delta","No Delta"))</f>
        <v/>
      </c>
      <c r="AB9547">
        <f>IF(OR($B9547="",$Z9547=""),"",MAX(0,$Z9547-N($M9547)))</f>
        <v/>
      </c>
      <c r="AC9547" s="46">
        <f>IF($B9547="","",IFERROR(INDEX('CCA Util %'!$H:$H,MATCH($B9547,'CCA Util %'!$E:$E,0)),""))</f>
        <v/>
      </c>
      <c r="AD9547">
        <f>IF($B9547="","",IFERROR(INDEX('CCA Util %'!$G:$G,MATCH($B9547,'CCA Util %'!$E:$E,0)),""))</f>
        <v/>
      </c>
      <c r="AE9547">
        <f>IF(OR($B9547="",$U9547=""),"",$U9547&amp;" &amp; "&amp;IF(OR($AD9547="",$AD9547=0),"Util NA",$AD9547&amp;" Util"))</f>
        <v/>
      </c>
    </row>
    <row r="9548" ht="15.75" customHeight="1" s="42">
      <c r="A9548" s="41" t="n"/>
      <c r="G9548" s="38" t="n"/>
      <c r="H9548" s="38" t="n"/>
      <c r="I9548" s="38" t="n"/>
      <c r="J9548" s="38" t="n"/>
      <c r="K9548" s="38" t="n"/>
      <c r="L9548" s="38" t="n"/>
      <c r="N9548" s="36">
        <f>IF($B9548="","",IF($C9548="SUPERSTORE","Superstore","DH"))</f>
        <v/>
      </c>
      <c r="O9548" s="36">
        <f>IF($B9548="","",IFERROR(VLOOKUP($B9548,Mapping!$A:$C,2,0),"Not Mapped"))</f>
        <v/>
      </c>
      <c r="P9548" s="36">
        <f>IF($B9548="","",IFERROR(VLOOKUP($B9548,Mapping!$A:$C,3,0),"Not Mapped"))</f>
        <v/>
      </c>
      <c r="Q9548" s="36">
        <f>IF($B9548="","",IFERROR(VLOOKUP($O9548,Leaders!$A:$B,2,0),"Not Mapped"))</f>
        <v/>
      </c>
      <c r="R9548" s="36">
        <f>IF($B9548="","",IF(COUNTIF(Exclusions!$A:$A,$B9548)&gt;0,"Yes","No"))</f>
        <v/>
      </c>
      <c r="S9548" s="38">
        <f>IF($B9548="","",MIN(1,DAY($A9548)/IF($N9548="Superstore",Settings!$B$5,Settings!$B$4)))</f>
        <v/>
      </c>
      <c r="T9548" s="38">
        <f>IF(OR($B9548="",$G9548="",$S9548=0),"",$G9548/$S9548)</f>
        <v/>
      </c>
      <c r="U9548" s="36">
        <f>IF($T9548="","",IF($T9548&lt;Settings!$B$8,"Critical",IF($T9548&lt;Settings!$B$9,"Semi Critical","Non Critical")))</f>
        <v/>
      </c>
      <c r="V9548" s="28" t="n"/>
      <c r="Z9548">
        <f>IF($B9548="","",IFERROR(VLOOKUP($B9548,'Plan HC for CCA'!$A:$B,2,0),""))</f>
        <v/>
      </c>
      <c r="AA9548">
        <f>IF(OR($B9548="",$Z9548=""),"",IF(N($M9548)&lt;$Z9548,"Delta","No Delta"))</f>
        <v/>
      </c>
      <c r="AB9548">
        <f>IF(OR($B9548="",$Z9548=""),"",MAX(0,$Z9548-N($M9548)))</f>
        <v/>
      </c>
      <c r="AC9548" s="46">
        <f>IF($B9548="","",IFERROR(INDEX('CCA Util %'!$H:$H,MATCH($B9548,'CCA Util %'!$E:$E,0)),""))</f>
        <v/>
      </c>
      <c r="AD9548">
        <f>IF($B9548="","",IFERROR(INDEX('CCA Util %'!$G:$G,MATCH($B9548,'CCA Util %'!$E:$E,0)),""))</f>
        <v/>
      </c>
      <c r="AE9548">
        <f>IF(OR($B9548="",$U9548=""),"",$U9548&amp;" &amp; "&amp;IF(OR($AD9548="",$AD9548=0),"Util NA",$AD9548&amp;" Util"))</f>
        <v/>
      </c>
    </row>
    <row r="9549" ht="15.75" customHeight="1" s="42">
      <c r="A9549" s="41" t="n"/>
      <c r="G9549" s="38" t="n"/>
      <c r="H9549" s="38" t="n"/>
      <c r="I9549" s="38" t="n"/>
      <c r="J9549" s="38" t="n"/>
      <c r="K9549" s="38" t="n"/>
      <c r="L9549" s="38" t="n"/>
      <c r="N9549" s="36">
        <f>IF($B9549="","",IF($C9549="SUPERSTORE","Superstore","DH"))</f>
        <v/>
      </c>
      <c r="O9549" s="36">
        <f>IF($B9549="","",IFERROR(VLOOKUP($B9549,Mapping!$A:$C,2,0),"Not Mapped"))</f>
        <v/>
      </c>
      <c r="P9549" s="36">
        <f>IF($B9549="","",IFERROR(VLOOKUP($B9549,Mapping!$A:$C,3,0),"Not Mapped"))</f>
        <v/>
      </c>
      <c r="Q9549" s="36">
        <f>IF($B9549="","",IFERROR(VLOOKUP($O9549,Leaders!$A:$B,2,0),"Not Mapped"))</f>
        <v/>
      </c>
      <c r="R9549" s="36">
        <f>IF($B9549="","",IF(COUNTIF(Exclusions!$A:$A,$B9549)&gt;0,"Yes","No"))</f>
        <v/>
      </c>
      <c r="S9549" s="38">
        <f>IF($B9549="","",MIN(1,DAY($A9549)/IF($N9549="Superstore",Settings!$B$5,Settings!$B$4)))</f>
        <v/>
      </c>
      <c r="T9549" s="38">
        <f>IF(OR($B9549="",$G9549="",$S9549=0),"",$G9549/$S9549)</f>
        <v/>
      </c>
      <c r="U9549" s="36">
        <f>IF($T9549="","",IF($T9549&lt;Settings!$B$8,"Critical",IF($T9549&lt;Settings!$B$9,"Semi Critical","Non Critical")))</f>
        <v/>
      </c>
      <c r="V9549" s="28" t="n"/>
      <c r="Z9549">
        <f>IF($B9549="","",IFERROR(VLOOKUP($B9549,'Plan HC for CCA'!$A:$B,2,0),""))</f>
        <v/>
      </c>
      <c r="AA9549">
        <f>IF(OR($B9549="",$Z9549=""),"",IF(N($M9549)&lt;$Z9549,"Delta","No Delta"))</f>
        <v/>
      </c>
      <c r="AB9549">
        <f>IF(OR($B9549="",$Z9549=""),"",MAX(0,$Z9549-N($M9549)))</f>
        <v/>
      </c>
      <c r="AC9549" s="46">
        <f>IF($B9549="","",IFERROR(INDEX('CCA Util %'!$H:$H,MATCH($B9549,'CCA Util %'!$E:$E,0)),""))</f>
        <v/>
      </c>
      <c r="AD9549">
        <f>IF($B9549="","",IFERROR(INDEX('CCA Util %'!$G:$G,MATCH($B9549,'CCA Util %'!$E:$E,0)),""))</f>
        <v/>
      </c>
      <c r="AE9549">
        <f>IF(OR($B9549="",$U9549=""),"",$U9549&amp;" &amp; "&amp;IF(OR($AD9549="",$AD9549=0),"Util NA",$AD9549&amp;" Util"))</f>
        <v/>
      </c>
    </row>
    <row r="9550" ht="15.75" customHeight="1" s="42">
      <c r="A9550" s="41" t="n"/>
      <c r="G9550" s="38" t="n"/>
      <c r="H9550" s="38" t="n"/>
      <c r="I9550" s="38" t="n"/>
      <c r="J9550" s="38" t="n"/>
      <c r="K9550" s="38" t="n"/>
      <c r="L9550" s="38" t="n"/>
      <c r="N9550" s="36">
        <f>IF($B9550="","",IF($C9550="SUPERSTORE","Superstore","DH"))</f>
        <v/>
      </c>
      <c r="O9550" s="36">
        <f>IF($B9550="","",IFERROR(VLOOKUP($B9550,Mapping!$A:$C,2,0),"Not Mapped"))</f>
        <v/>
      </c>
      <c r="P9550" s="36">
        <f>IF($B9550="","",IFERROR(VLOOKUP($B9550,Mapping!$A:$C,3,0),"Not Mapped"))</f>
        <v/>
      </c>
      <c r="Q9550" s="36">
        <f>IF($B9550="","",IFERROR(VLOOKUP($O9550,Leaders!$A:$B,2,0),"Not Mapped"))</f>
        <v/>
      </c>
      <c r="R9550" s="36">
        <f>IF($B9550="","",IF(COUNTIF(Exclusions!$A:$A,$B9550)&gt;0,"Yes","No"))</f>
        <v/>
      </c>
      <c r="S9550" s="38">
        <f>IF($B9550="","",MIN(1,DAY($A9550)/IF($N9550="Superstore",Settings!$B$5,Settings!$B$4)))</f>
        <v/>
      </c>
      <c r="T9550" s="38">
        <f>IF(OR($B9550="",$G9550="",$S9550=0),"",$G9550/$S9550)</f>
        <v/>
      </c>
      <c r="U9550" s="36">
        <f>IF($T9550="","",IF($T9550&lt;Settings!$B$8,"Critical",IF($T9550&lt;Settings!$B$9,"Semi Critical","Non Critical")))</f>
        <v/>
      </c>
      <c r="V9550" s="28" t="n"/>
      <c r="Z9550">
        <f>IF($B9550="","",IFERROR(VLOOKUP($B9550,'Plan HC for CCA'!$A:$B,2,0),""))</f>
        <v/>
      </c>
      <c r="AA9550">
        <f>IF(OR($B9550="",$Z9550=""),"",IF(N($M9550)&lt;$Z9550,"Delta","No Delta"))</f>
        <v/>
      </c>
      <c r="AB9550">
        <f>IF(OR($B9550="",$Z9550=""),"",MAX(0,$Z9550-N($M9550)))</f>
        <v/>
      </c>
      <c r="AC9550" s="46">
        <f>IF($B9550="","",IFERROR(INDEX('CCA Util %'!$H:$H,MATCH($B9550,'CCA Util %'!$E:$E,0)),""))</f>
        <v/>
      </c>
      <c r="AD9550">
        <f>IF($B9550="","",IFERROR(INDEX('CCA Util %'!$G:$G,MATCH($B9550,'CCA Util %'!$E:$E,0)),""))</f>
        <v/>
      </c>
      <c r="AE9550">
        <f>IF(OR($B9550="",$U9550=""),"",$U9550&amp;" &amp; "&amp;IF(OR($AD9550="",$AD9550=0),"Util NA",$AD9550&amp;" Util"))</f>
        <v/>
      </c>
    </row>
    <row r="9551" ht="15.75" customHeight="1" s="42">
      <c r="A9551" s="41" t="n"/>
      <c r="G9551" s="38" t="n"/>
      <c r="H9551" s="38" t="n"/>
      <c r="I9551" s="38" t="n"/>
      <c r="J9551" s="38" t="n"/>
      <c r="K9551" s="38" t="n"/>
      <c r="L9551" s="38" t="n"/>
      <c r="N9551" s="36">
        <f>IF($B9551="","",IF($C9551="SUPERSTORE","Superstore","DH"))</f>
        <v/>
      </c>
      <c r="O9551" s="36">
        <f>IF($B9551="","",IFERROR(VLOOKUP($B9551,Mapping!$A:$C,2,0),"Not Mapped"))</f>
        <v/>
      </c>
      <c r="P9551" s="36">
        <f>IF($B9551="","",IFERROR(VLOOKUP($B9551,Mapping!$A:$C,3,0),"Not Mapped"))</f>
        <v/>
      </c>
      <c r="Q9551" s="36">
        <f>IF($B9551="","",IFERROR(VLOOKUP($O9551,Leaders!$A:$B,2,0),"Not Mapped"))</f>
        <v/>
      </c>
      <c r="R9551" s="36">
        <f>IF($B9551="","",IF(COUNTIF(Exclusions!$A:$A,$B9551)&gt;0,"Yes","No"))</f>
        <v/>
      </c>
      <c r="S9551" s="38">
        <f>IF($B9551="","",MIN(1,DAY($A9551)/IF($N9551="Superstore",Settings!$B$5,Settings!$B$4)))</f>
        <v/>
      </c>
      <c r="T9551" s="38">
        <f>IF(OR($B9551="",$G9551="",$S9551=0),"",$G9551/$S9551)</f>
        <v/>
      </c>
      <c r="U9551" s="36">
        <f>IF($T9551="","",IF($T9551&lt;Settings!$B$8,"Critical",IF($T9551&lt;Settings!$B$9,"Semi Critical","Non Critical")))</f>
        <v/>
      </c>
      <c r="V9551" s="28" t="n"/>
      <c r="Z9551">
        <f>IF($B9551="","",IFERROR(VLOOKUP($B9551,'Plan HC for CCA'!$A:$B,2,0),""))</f>
        <v/>
      </c>
      <c r="AA9551">
        <f>IF(OR($B9551="",$Z9551=""),"",IF(N($M9551)&lt;$Z9551,"Delta","No Delta"))</f>
        <v/>
      </c>
      <c r="AB9551">
        <f>IF(OR($B9551="",$Z9551=""),"",MAX(0,$Z9551-N($M9551)))</f>
        <v/>
      </c>
      <c r="AC9551" s="46">
        <f>IF($B9551="","",IFERROR(INDEX('CCA Util %'!$H:$H,MATCH($B9551,'CCA Util %'!$E:$E,0)),""))</f>
        <v/>
      </c>
      <c r="AD9551">
        <f>IF($B9551="","",IFERROR(INDEX('CCA Util %'!$G:$G,MATCH($B9551,'CCA Util %'!$E:$E,0)),""))</f>
        <v/>
      </c>
      <c r="AE9551">
        <f>IF(OR($B9551="",$U9551=""),"",$U9551&amp;" &amp; "&amp;IF(OR($AD9551="",$AD9551=0),"Util NA",$AD9551&amp;" Util"))</f>
        <v/>
      </c>
    </row>
    <row r="9552" ht="15.75" customHeight="1" s="42">
      <c r="A9552" s="41" t="n"/>
      <c r="G9552" s="38" t="n"/>
      <c r="H9552" s="38" t="n"/>
      <c r="I9552" s="38" t="n"/>
      <c r="J9552" s="38" t="n"/>
      <c r="K9552" s="38" t="n"/>
      <c r="L9552" s="38" t="n"/>
      <c r="N9552" s="36">
        <f>IF($B9552="","",IF($C9552="SUPERSTORE","Superstore","DH"))</f>
        <v/>
      </c>
      <c r="O9552" s="36">
        <f>IF($B9552="","",IFERROR(VLOOKUP($B9552,Mapping!$A:$C,2,0),"Not Mapped"))</f>
        <v/>
      </c>
      <c r="P9552" s="36">
        <f>IF($B9552="","",IFERROR(VLOOKUP($B9552,Mapping!$A:$C,3,0),"Not Mapped"))</f>
        <v/>
      </c>
      <c r="Q9552" s="36">
        <f>IF($B9552="","",IFERROR(VLOOKUP($O9552,Leaders!$A:$B,2,0),"Not Mapped"))</f>
        <v/>
      </c>
      <c r="R9552" s="36">
        <f>IF($B9552="","",IF(COUNTIF(Exclusions!$A:$A,$B9552)&gt;0,"Yes","No"))</f>
        <v/>
      </c>
      <c r="S9552" s="38">
        <f>IF($B9552="","",MIN(1,DAY($A9552)/IF($N9552="Superstore",Settings!$B$5,Settings!$B$4)))</f>
        <v/>
      </c>
      <c r="T9552" s="38">
        <f>IF(OR($B9552="",$G9552="",$S9552=0),"",$G9552/$S9552)</f>
        <v/>
      </c>
      <c r="U9552" s="36">
        <f>IF($T9552="","",IF($T9552&lt;Settings!$B$8,"Critical",IF($T9552&lt;Settings!$B$9,"Semi Critical","Non Critical")))</f>
        <v/>
      </c>
      <c r="V9552" s="28" t="n"/>
      <c r="Z9552">
        <f>IF($B9552="","",IFERROR(VLOOKUP($B9552,'Plan HC for CCA'!$A:$B,2,0),""))</f>
        <v/>
      </c>
      <c r="AA9552">
        <f>IF(OR($B9552="",$Z9552=""),"",IF(N($M9552)&lt;$Z9552,"Delta","No Delta"))</f>
        <v/>
      </c>
      <c r="AB9552">
        <f>IF(OR($B9552="",$Z9552=""),"",MAX(0,$Z9552-N($M9552)))</f>
        <v/>
      </c>
      <c r="AC9552" s="46">
        <f>IF($B9552="","",IFERROR(INDEX('CCA Util %'!$H:$H,MATCH($B9552,'CCA Util %'!$E:$E,0)),""))</f>
        <v/>
      </c>
      <c r="AD9552">
        <f>IF($B9552="","",IFERROR(INDEX('CCA Util %'!$G:$G,MATCH($B9552,'CCA Util %'!$E:$E,0)),""))</f>
        <v/>
      </c>
      <c r="AE9552">
        <f>IF(OR($B9552="",$U9552=""),"",$U9552&amp;" &amp; "&amp;IF(OR($AD9552="",$AD9552=0),"Util NA",$AD9552&amp;" Util"))</f>
        <v/>
      </c>
    </row>
    <row r="9553" ht="15.75" customHeight="1" s="42">
      <c r="A9553" s="41" t="n"/>
      <c r="G9553" s="38" t="n"/>
      <c r="H9553" s="38" t="n"/>
      <c r="I9553" s="38" t="n"/>
      <c r="J9553" s="38" t="n"/>
      <c r="K9553" s="38" t="n"/>
      <c r="L9553" s="38" t="n"/>
      <c r="N9553" s="36">
        <f>IF($B9553="","",IF($C9553="SUPERSTORE","Superstore","DH"))</f>
        <v/>
      </c>
      <c r="O9553" s="36">
        <f>IF($B9553="","",IFERROR(VLOOKUP($B9553,Mapping!$A:$C,2,0),"Not Mapped"))</f>
        <v/>
      </c>
      <c r="P9553" s="36">
        <f>IF($B9553="","",IFERROR(VLOOKUP($B9553,Mapping!$A:$C,3,0),"Not Mapped"))</f>
        <v/>
      </c>
      <c r="Q9553" s="36">
        <f>IF($B9553="","",IFERROR(VLOOKUP($O9553,Leaders!$A:$B,2,0),"Not Mapped"))</f>
        <v/>
      </c>
      <c r="R9553" s="36">
        <f>IF($B9553="","",IF(COUNTIF(Exclusions!$A:$A,$B9553)&gt;0,"Yes","No"))</f>
        <v/>
      </c>
      <c r="S9553" s="38">
        <f>IF($B9553="","",MIN(1,DAY($A9553)/IF($N9553="Superstore",Settings!$B$5,Settings!$B$4)))</f>
        <v/>
      </c>
      <c r="T9553" s="38">
        <f>IF(OR($B9553="",$G9553="",$S9553=0),"",$G9553/$S9553)</f>
        <v/>
      </c>
      <c r="U9553" s="36">
        <f>IF($T9553="","",IF($T9553&lt;Settings!$B$8,"Critical",IF($T9553&lt;Settings!$B$9,"Semi Critical","Non Critical")))</f>
        <v/>
      </c>
      <c r="V9553" s="28" t="n"/>
      <c r="Z9553">
        <f>IF($B9553="","",IFERROR(VLOOKUP($B9553,'Plan HC for CCA'!$A:$B,2,0),""))</f>
        <v/>
      </c>
      <c r="AA9553">
        <f>IF(OR($B9553="",$Z9553=""),"",IF(N($M9553)&lt;$Z9553,"Delta","No Delta"))</f>
        <v/>
      </c>
      <c r="AB9553">
        <f>IF(OR($B9553="",$Z9553=""),"",MAX(0,$Z9553-N($M9553)))</f>
        <v/>
      </c>
      <c r="AC9553" s="46">
        <f>IF($B9553="","",IFERROR(INDEX('CCA Util %'!$H:$H,MATCH($B9553,'CCA Util %'!$E:$E,0)),""))</f>
        <v/>
      </c>
      <c r="AD9553">
        <f>IF($B9553="","",IFERROR(INDEX('CCA Util %'!$G:$G,MATCH($B9553,'CCA Util %'!$E:$E,0)),""))</f>
        <v/>
      </c>
      <c r="AE9553">
        <f>IF(OR($B9553="",$U9553=""),"",$U9553&amp;" &amp; "&amp;IF(OR($AD9553="",$AD9553=0),"Util NA",$AD9553&amp;" Util"))</f>
        <v/>
      </c>
    </row>
    <row r="9554" ht="15.75" customHeight="1" s="42">
      <c r="A9554" s="41" t="n"/>
      <c r="G9554" s="38" t="n"/>
      <c r="H9554" s="38" t="n"/>
      <c r="I9554" s="38" t="n"/>
      <c r="J9554" s="38" t="n"/>
      <c r="K9554" s="38" t="n"/>
      <c r="L9554" s="38" t="n"/>
      <c r="N9554" s="36">
        <f>IF($B9554="","",IF($C9554="SUPERSTORE","Superstore","DH"))</f>
        <v/>
      </c>
      <c r="O9554" s="36">
        <f>IF($B9554="","",IFERROR(VLOOKUP($B9554,Mapping!$A:$C,2,0),"Not Mapped"))</f>
        <v/>
      </c>
      <c r="P9554" s="36">
        <f>IF($B9554="","",IFERROR(VLOOKUP($B9554,Mapping!$A:$C,3,0),"Not Mapped"))</f>
        <v/>
      </c>
      <c r="Q9554" s="36">
        <f>IF($B9554="","",IFERROR(VLOOKUP($O9554,Leaders!$A:$B,2,0),"Not Mapped"))</f>
        <v/>
      </c>
      <c r="R9554" s="36">
        <f>IF($B9554="","",IF(COUNTIF(Exclusions!$A:$A,$B9554)&gt;0,"Yes","No"))</f>
        <v/>
      </c>
      <c r="S9554" s="38">
        <f>IF($B9554="","",MIN(1,DAY($A9554)/IF($N9554="Superstore",Settings!$B$5,Settings!$B$4)))</f>
        <v/>
      </c>
      <c r="T9554" s="38">
        <f>IF(OR($B9554="",$G9554="",$S9554=0),"",$G9554/$S9554)</f>
        <v/>
      </c>
      <c r="U9554" s="36">
        <f>IF($T9554="","",IF($T9554&lt;Settings!$B$8,"Critical",IF($T9554&lt;Settings!$B$9,"Semi Critical","Non Critical")))</f>
        <v/>
      </c>
      <c r="V9554" s="28" t="n"/>
      <c r="Z9554">
        <f>IF($B9554="","",IFERROR(VLOOKUP($B9554,'Plan HC for CCA'!$A:$B,2,0),""))</f>
        <v/>
      </c>
      <c r="AA9554">
        <f>IF(OR($B9554="",$Z9554=""),"",IF(N($M9554)&lt;$Z9554,"Delta","No Delta"))</f>
        <v/>
      </c>
      <c r="AB9554">
        <f>IF(OR($B9554="",$Z9554=""),"",MAX(0,$Z9554-N($M9554)))</f>
        <v/>
      </c>
      <c r="AC9554" s="46">
        <f>IF($B9554="","",IFERROR(INDEX('CCA Util %'!$H:$H,MATCH($B9554,'CCA Util %'!$E:$E,0)),""))</f>
        <v/>
      </c>
      <c r="AD9554">
        <f>IF($B9554="","",IFERROR(INDEX('CCA Util %'!$G:$G,MATCH($B9554,'CCA Util %'!$E:$E,0)),""))</f>
        <v/>
      </c>
      <c r="AE9554">
        <f>IF(OR($B9554="",$U9554=""),"",$U9554&amp;" &amp; "&amp;IF(OR($AD9554="",$AD9554=0),"Util NA",$AD9554&amp;" Util"))</f>
        <v/>
      </c>
    </row>
    <row r="9555" ht="15.75" customHeight="1" s="42">
      <c r="A9555" s="41" t="n"/>
      <c r="G9555" s="38" t="n"/>
      <c r="H9555" s="38" t="n"/>
      <c r="I9555" s="38" t="n"/>
      <c r="J9555" s="38" t="n"/>
      <c r="K9555" s="38" t="n"/>
      <c r="L9555" s="38" t="n"/>
      <c r="N9555" s="36">
        <f>IF($B9555="","",IF($C9555="SUPERSTORE","Superstore","DH"))</f>
        <v/>
      </c>
      <c r="O9555" s="36">
        <f>IF($B9555="","",IFERROR(VLOOKUP($B9555,Mapping!$A:$C,2,0),"Not Mapped"))</f>
        <v/>
      </c>
      <c r="P9555" s="36">
        <f>IF($B9555="","",IFERROR(VLOOKUP($B9555,Mapping!$A:$C,3,0),"Not Mapped"))</f>
        <v/>
      </c>
      <c r="Q9555" s="36">
        <f>IF($B9555="","",IFERROR(VLOOKUP($O9555,Leaders!$A:$B,2,0),"Not Mapped"))</f>
        <v/>
      </c>
      <c r="R9555" s="36">
        <f>IF($B9555="","",IF(COUNTIF(Exclusions!$A:$A,$B9555)&gt;0,"Yes","No"))</f>
        <v/>
      </c>
      <c r="S9555" s="38">
        <f>IF($B9555="","",MIN(1,DAY($A9555)/IF($N9555="Superstore",Settings!$B$5,Settings!$B$4)))</f>
        <v/>
      </c>
      <c r="T9555" s="38">
        <f>IF(OR($B9555="",$G9555="",$S9555=0),"",$G9555/$S9555)</f>
        <v/>
      </c>
      <c r="U9555" s="36">
        <f>IF($T9555="","",IF($T9555&lt;Settings!$B$8,"Critical",IF($T9555&lt;Settings!$B$9,"Semi Critical","Non Critical")))</f>
        <v/>
      </c>
      <c r="V9555" s="28" t="n"/>
      <c r="Z9555">
        <f>IF($B9555="","",IFERROR(VLOOKUP($B9555,'Plan HC for CCA'!$A:$B,2,0),""))</f>
        <v/>
      </c>
      <c r="AA9555">
        <f>IF(OR($B9555="",$Z9555=""),"",IF(N($M9555)&lt;$Z9555,"Delta","No Delta"))</f>
        <v/>
      </c>
      <c r="AB9555">
        <f>IF(OR($B9555="",$Z9555=""),"",MAX(0,$Z9555-N($M9555)))</f>
        <v/>
      </c>
      <c r="AC9555" s="46">
        <f>IF($B9555="","",IFERROR(INDEX('CCA Util %'!$H:$H,MATCH($B9555,'CCA Util %'!$E:$E,0)),""))</f>
        <v/>
      </c>
      <c r="AD9555">
        <f>IF($B9555="","",IFERROR(INDEX('CCA Util %'!$G:$G,MATCH($B9555,'CCA Util %'!$E:$E,0)),""))</f>
        <v/>
      </c>
      <c r="AE9555">
        <f>IF(OR($B9555="",$U9555=""),"",$U9555&amp;" &amp; "&amp;IF(OR($AD9555="",$AD9555=0),"Util NA",$AD9555&amp;" Util"))</f>
        <v/>
      </c>
    </row>
    <row r="9556" ht="15.75" customHeight="1" s="42">
      <c r="A9556" s="41" t="n"/>
      <c r="G9556" s="38" t="n"/>
      <c r="H9556" s="38" t="n"/>
      <c r="I9556" s="38" t="n"/>
      <c r="J9556" s="38" t="n"/>
      <c r="K9556" s="38" t="n"/>
      <c r="L9556" s="38" t="n"/>
      <c r="N9556" s="36">
        <f>IF($B9556="","",IF($C9556="SUPERSTORE","Superstore","DH"))</f>
        <v/>
      </c>
      <c r="O9556" s="36">
        <f>IF($B9556="","",IFERROR(VLOOKUP($B9556,Mapping!$A:$C,2,0),"Not Mapped"))</f>
        <v/>
      </c>
      <c r="P9556" s="36">
        <f>IF($B9556="","",IFERROR(VLOOKUP($B9556,Mapping!$A:$C,3,0),"Not Mapped"))</f>
        <v/>
      </c>
      <c r="Q9556" s="36">
        <f>IF($B9556="","",IFERROR(VLOOKUP($O9556,Leaders!$A:$B,2,0),"Not Mapped"))</f>
        <v/>
      </c>
      <c r="R9556" s="36">
        <f>IF($B9556="","",IF(COUNTIF(Exclusions!$A:$A,$B9556)&gt;0,"Yes","No"))</f>
        <v/>
      </c>
      <c r="S9556" s="38">
        <f>IF($B9556="","",MIN(1,DAY($A9556)/IF($N9556="Superstore",Settings!$B$5,Settings!$B$4)))</f>
        <v/>
      </c>
      <c r="T9556" s="38">
        <f>IF(OR($B9556="",$G9556="",$S9556=0),"",$G9556/$S9556)</f>
        <v/>
      </c>
      <c r="U9556" s="36">
        <f>IF($T9556="","",IF($T9556&lt;Settings!$B$8,"Critical",IF($T9556&lt;Settings!$B$9,"Semi Critical","Non Critical")))</f>
        <v/>
      </c>
      <c r="V9556" s="28" t="n"/>
      <c r="Z9556">
        <f>IF($B9556="","",IFERROR(VLOOKUP($B9556,'Plan HC for CCA'!$A:$B,2,0),""))</f>
        <v/>
      </c>
      <c r="AA9556">
        <f>IF(OR($B9556="",$Z9556=""),"",IF(N($M9556)&lt;$Z9556,"Delta","No Delta"))</f>
        <v/>
      </c>
      <c r="AB9556">
        <f>IF(OR($B9556="",$Z9556=""),"",MAX(0,$Z9556-N($M9556)))</f>
        <v/>
      </c>
      <c r="AC9556" s="46">
        <f>IF($B9556="","",IFERROR(INDEX('CCA Util %'!$H:$H,MATCH($B9556,'CCA Util %'!$E:$E,0)),""))</f>
        <v/>
      </c>
      <c r="AD9556">
        <f>IF($B9556="","",IFERROR(INDEX('CCA Util %'!$G:$G,MATCH($B9556,'CCA Util %'!$E:$E,0)),""))</f>
        <v/>
      </c>
      <c r="AE9556">
        <f>IF(OR($B9556="",$U9556=""),"",$U9556&amp;" &amp; "&amp;IF(OR($AD9556="",$AD9556=0),"Util NA",$AD9556&amp;" Util"))</f>
        <v/>
      </c>
    </row>
    <row r="9557" ht="15.75" customHeight="1" s="42">
      <c r="A9557" s="41" t="n"/>
      <c r="G9557" s="38" t="n"/>
      <c r="H9557" s="38" t="n"/>
      <c r="I9557" s="38" t="n"/>
      <c r="J9557" s="38" t="n"/>
      <c r="K9557" s="38" t="n"/>
      <c r="L9557" s="38" t="n"/>
      <c r="N9557" s="36">
        <f>IF($B9557="","",IF($C9557="SUPERSTORE","Superstore","DH"))</f>
        <v/>
      </c>
      <c r="O9557" s="36">
        <f>IF($B9557="","",IFERROR(VLOOKUP($B9557,Mapping!$A:$C,2,0),"Not Mapped"))</f>
        <v/>
      </c>
      <c r="P9557" s="36">
        <f>IF($B9557="","",IFERROR(VLOOKUP($B9557,Mapping!$A:$C,3,0),"Not Mapped"))</f>
        <v/>
      </c>
      <c r="Q9557" s="36">
        <f>IF($B9557="","",IFERROR(VLOOKUP($O9557,Leaders!$A:$B,2,0),"Not Mapped"))</f>
        <v/>
      </c>
      <c r="R9557" s="36">
        <f>IF($B9557="","",IF(COUNTIF(Exclusions!$A:$A,$B9557)&gt;0,"Yes","No"))</f>
        <v/>
      </c>
      <c r="S9557" s="38">
        <f>IF($B9557="","",MIN(1,DAY($A9557)/IF($N9557="Superstore",Settings!$B$5,Settings!$B$4)))</f>
        <v/>
      </c>
      <c r="T9557" s="38">
        <f>IF(OR($B9557="",$G9557="",$S9557=0),"",$G9557/$S9557)</f>
        <v/>
      </c>
      <c r="U9557" s="36">
        <f>IF($T9557="","",IF($T9557&lt;Settings!$B$8,"Critical",IF($T9557&lt;Settings!$B$9,"Semi Critical","Non Critical")))</f>
        <v/>
      </c>
      <c r="V9557" s="28" t="n"/>
      <c r="Z9557">
        <f>IF($B9557="","",IFERROR(VLOOKUP($B9557,'Plan HC for CCA'!$A:$B,2,0),""))</f>
        <v/>
      </c>
      <c r="AA9557">
        <f>IF(OR($B9557="",$Z9557=""),"",IF(N($M9557)&lt;$Z9557,"Delta","No Delta"))</f>
        <v/>
      </c>
      <c r="AB9557">
        <f>IF(OR($B9557="",$Z9557=""),"",MAX(0,$Z9557-N($M9557)))</f>
        <v/>
      </c>
      <c r="AC9557" s="46">
        <f>IF($B9557="","",IFERROR(INDEX('CCA Util %'!$H:$H,MATCH($B9557,'CCA Util %'!$E:$E,0)),""))</f>
        <v/>
      </c>
      <c r="AD9557">
        <f>IF($B9557="","",IFERROR(INDEX('CCA Util %'!$G:$G,MATCH($B9557,'CCA Util %'!$E:$E,0)),""))</f>
        <v/>
      </c>
      <c r="AE9557">
        <f>IF(OR($B9557="",$U9557=""),"",$U9557&amp;" &amp; "&amp;IF(OR($AD9557="",$AD9557=0),"Util NA",$AD9557&amp;" Util"))</f>
        <v/>
      </c>
    </row>
    <row r="9558" ht="15.75" customHeight="1" s="42">
      <c r="A9558" s="41" t="n"/>
      <c r="G9558" s="38" t="n"/>
      <c r="H9558" s="38" t="n"/>
      <c r="I9558" s="38" t="n"/>
      <c r="J9558" s="38" t="n"/>
      <c r="K9558" s="38" t="n"/>
      <c r="L9558" s="38" t="n"/>
      <c r="N9558" s="36">
        <f>IF($B9558="","",IF($C9558="SUPERSTORE","Superstore","DH"))</f>
        <v/>
      </c>
      <c r="O9558" s="36">
        <f>IF($B9558="","",IFERROR(VLOOKUP($B9558,Mapping!$A:$C,2,0),"Not Mapped"))</f>
        <v/>
      </c>
      <c r="P9558" s="36">
        <f>IF($B9558="","",IFERROR(VLOOKUP($B9558,Mapping!$A:$C,3,0),"Not Mapped"))</f>
        <v/>
      </c>
      <c r="Q9558" s="36">
        <f>IF($B9558="","",IFERROR(VLOOKUP($O9558,Leaders!$A:$B,2,0),"Not Mapped"))</f>
        <v/>
      </c>
      <c r="R9558" s="36">
        <f>IF($B9558="","",IF(COUNTIF(Exclusions!$A:$A,$B9558)&gt;0,"Yes","No"))</f>
        <v/>
      </c>
      <c r="S9558" s="38">
        <f>IF($B9558="","",MIN(1,DAY($A9558)/IF($N9558="Superstore",Settings!$B$5,Settings!$B$4)))</f>
        <v/>
      </c>
      <c r="T9558" s="38">
        <f>IF(OR($B9558="",$G9558="",$S9558=0),"",$G9558/$S9558)</f>
        <v/>
      </c>
      <c r="U9558" s="36">
        <f>IF($T9558="","",IF($T9558&lt;Settings!$B$8,"Critical",IF($T9558&lt;Settings!$B$9,"Semi Critical","Non Critical")))</f>
        <v/>
      </c>
      <c r="V9558" s="28" t="n"/>
      <c r="Z9558">
        <f>IF($B9558="","",IFERROR(VLOOKUP($B9558,'Plan HC for CCA'!$A:$B,2,0),""))</f>
        <v/>
      </c>
      <c r="AA9558">
        <f>IF(OR($B9558="",$Z9558=""),"",IF(N($M9558)&lt;$Z9558,"Delta","No Delta"))</f>
        <v/>
      </c>
      <c r="AB9558">
        <f>IF(OR($B9558="",$Z9558=""),"",MAX(0,$Z9558-N($M9558)))</f>
        <v/>
      </c>
      <c r="AC9558" s="46">
        <f>IF($B9558="","",IFERROR(INDEX('CCA Util %'!$H:$H,MATCH($B9558,'CCA Util %'!$E:$E,0)),""))</f>
        <v/>
      </c>
      <c r="AD9558">
        <f>IF($B9558="","",IFERROR(INDEX('CCA Util %'!$G:$G,MATCH($B9558,'CCA Util %'!$E:$E,0)),""))</f>
        <v/>
      </c>
      <c r="AE9558">
        <f>IF(OR($B9558="",$U9558=""),"",$U9558&amp;" &amp; "&amp;IF(OR($AD9558="",$AD9558=0),"Util NA",$AD9558&amp;" Util"))</f>
        <v/>
      </c>
    </row>
    <row r="9559" ht="15.75" customHeight="1" s="42">
      <c r="A9559" s="41" t="n"/>
      <c r="G9559" s="38" t="n"/>
      <c r="H9559" s="38" t="n"/>
      <c r="I9559" s="38" t="n"/>
      <c r="J9559" s="38" t="n"/>
      <c r="K9559" s="38" t="n"/>
      <c r="L9559" s="38" t="n"/>
      <c r="N9559" s="36">
        <f>IF($B9559="","",IF($C9559="SUPERSTORE","Superstore","DH"))</f>
        <v/>
      </c>
      <c r="O9559" s="36">
        <f>IF($B9559="","",IFERROR(VLOOKUP($B9559,Mapping!$A:$C,2,0),"Not Mapped"))</f>
        <v/>
      </c>
      <c r="P9559" s="36">
        <f>IF($B9559="","",IFERROR(VLOOKUP($B9559,Mapping!$A:$C,3,0),"Not Mapped"))</f>
        <v/>
      </c>
      <c r="Q9559" s="36">
        <f>IF($B9559="","",IFERROR(VLOOKUP($O9559,Leaders!$A:$B,2,0),"Not Mapped"))</f>
        <v/>
      </c>
      <c r="R9559" s="36">
        <f>IF($B9559="","",IF(COUNTIF(Exclusions!$A:$A,$B9559)&gt;0,"Yes","No"))</f>
        <v/>
      </c>
      <c r="S9559" s="38">
        <f>IF($B9559="","",MIN(1,DAY($A9559)/IF($N9559="Superstore",Settings!$B$5,Settings!$B$4)))</f>
        <v/>
      </c>
      <c r="T9559" s="38">
        <f>IF(OR($B9559="",$G9559="",$S9559=0),"",$G9559/$S9559)</f>
        <v/>
      </c>
      <c r="U9559" s="36">
        <f>IF($T9559="","",IF($T9559&lt;Settings!$B$8,"Critical",IF($T9559&lt;Settings!$B$9,"Semi Critical","Non Critical")))</f>
        <v/>
      </c>
      <c r="V9559" s="28" t="n"/>
      <c r="Z9559">
        <f>IF($B9559="","",IFERROR(VLOOKUP($B9559,'Plan HC for CCA'!$A:$B,2,0),""))</f>
        <v/>
      </c>
      <c r="AA9559">
        <f>IF(OR($B9559="",$Z9559=""),"",IF(N($M9559)&lt;$Z9559,"Delta","No Delta"))</f>
        <v/>
      </c>
      <c r="AB9559">
        <f>IF(OR($B9559="",$Z9559=""),"",MAX(0,$Z9559-N($M9559)))</f>
        <v/>
      </c>
      <c r="AC9559" s="46">
        <f>IF($B9559="","",IFERROR(INDEX('CCA Util %'!$H:$H,MATCH($B9559,'CCA Util %'!$E:$E,0)),""))</f>
        <v/>
      </c>
      <c r="AD9559">
        <f>IF($B9559="","",IFERROR(INDEX('CCA Util %'!$G:$G,MATCH($B9559,'CCA Util %'!$E:$E,0)),""))</f>
        <v/>
      </c>
      <c r="AE9559">
        <f>IF(OR($B9559="",$U9559=""),"",$U9559&amp;" &amp; "&amp;IF(OR($AD9559="",$AD9559=0),"Util NA",$AD9559&amp;" Util"))</f>
        <v/>
      </c>
    </row>
    <row r="9560" ht="15.75" customHeight="1" s="42">
      <c r="A9560" s="41" t="n"/>
      <c r="G9560" s="38" t="n"/>
      <c r="H9560" s="38" t="n"/>
      <c r="I9560" s="38" t="n"/>
      <c r="J9560" s="38" t="n"/>
      <c r="K9560" s="38" t="n"/>
      <c r="L9560" s="38" t="n"/>
      <c r="N9560" s="36">
        <f>IF($B9560="","",IF($C9560="SUPERSTORE","Superstore","DH"))</f>
        <v/>
      </c>
      <c r="O9560" s="36">
        <f>IF($B9560="","",IFERROR(VLOOKUP($B9560,Mapping!$A:$C,2,0),"Not Mapped"))</f>
        <v/>
      </c>
      <c r="P9560" s="36">
        <f>IF($B9560="","",IFERROR(VLOOKUP($B9560,Mapping!$A:$C,3,0),"Not Mapped"))</f>
        <v/>
      </c>
      <c r="Q9560" s="36">
        <f>IF($B9560="","",IFERROR(VLOOKUP($O9560,Leaders!$A:$B,2,0),"Not Mapped"))</f>
        <v/>
      </c>
      <c r="R9560" s="36">
        <f>IF($B9560="","",IF(COUNTIF(Exclusions!$A:$A,$B9560)&gt;0,"Yes","No"))</f>
        <v/>
      </c>
      <c r="S9560" s="38">
        <f>IF($B9560="","",MIN(1,DAY($A9560)/IF($N9560="Superstore",Settings!$B$5,Settings!$B$4)))</f>
        <v/>
      </c>
      <c r="T9560" s="38">
        <f>IF(OR($B9560="",$G9560="",$S9560=0),"",$G9560/$S9560)</f>
        <v/>
      </c>
      <c r="U9560" s="36">
        <f>IF($T9560="","",IF($T9560&lt;Settings!$B$8,"Critical",IF($T9560&lt;Settings!$B$9,"Semi Critical","Non Critical")))</f>
        <v/>
      </c>
      <c r="V9560" s="28" t="n"/>
      <c r="Z9560">
        <f>IF($B9560="","",IFERROR(VLOOKUP($B9560,'Plan HC for CCA'!$A:$B,2,0),""))</f>
        <v/>
      </c>
      <c r="AA9560">
        <f>IF(OR($B9560="",$Z9560=""),"",IF(N($M9560)&lt;$Z9560,"Delta","No Delta"))</f>
        <v/>
      </c>
      <c r="AB9560">
        <f>IF(OR($B9560="",$Z9560=""),"",MAX(0,$Z9560-N($M9560)))</f>
        <v/>
      </c>
      <c r="AC9560" s="46">
        <f>IF($B9560="","",IFERROR(INDEX('CCA Util %'!$H:$H,MATCH($B9560,'CCA Util %'!$E:$E,0)),""))</f>
        <v/>
      </c>
      <c r="AD9560">
        <f>IF($B9560="","",IFERROR(INDEX('CCA Util %'!$G:$G,MATCH($B9560,'CCA Util %'!$E:$E,0)),""))</f>
        <v/>
      </c>
      <c r="AE9560">
        <f>IF(OR($B9560="",$U9560=""),"",$U9560&amp;" &amp; "&amp;IF(OR($AD9560="",$AD9560=0),"Util NA",$AD9560&amp;" Util"))</f>
        <v/>
      </c>
    </row>
    <row r="9561" ht="15.75" customHeight="1" s="42">
      <c r="A9561" s="41" t="n"/>
      <c r="G9561" s="38" t="n"/>
      <c r="H9561" s="38" t="n"/>
      <c r="I9561" s="38" t="n"/>
      <c r="J9561" s="38" t="n"/>
      <c r="K9561" s="38" t="n"/>
      <c r="L9561" s="38" t="n"/>
      <c r="N9561" s="36">
        <f>IF($B9561="","",IF($C9561="SUPERSTORE","Superstore","DH"))</f>
        <v/>
      </c>
      <c r="O9561" s="36">
        <f>IF($B9561="","",IFERROR(VLOOKUP($B9561,Mapping!$A:$C,2,0),"Not Mapped"))</f>
        <v/>
      </c>
      <c r="P9561" s="36">
        <f>IF($B9561="","",IFERROR(VLOOKUP($B9561,Mapping!$A:$C,3,0),"Not Mapped"))</f>
        <v/>
      </c>
      <c r="Q9561" s="36">
        <f>IF($B9561="","",IFERROR(VLOOKUP($O9561,Leaders!$A:$B,2,0),"Not Mapped"))</f>
        <v/>
      </c>
      <c r="R9561" s="36">
        <f>IF($B9561="","",IF(COUNTIF(Exclusions!$A:$A,$B9561)&gt;0,"Yes","No"))</f>
        <v/>
      </c>
      <c r="S9561" s="38">
        <f>IF($B9561="","",MIN(1,DAY($A9561)/IF($N9561="Superstore",Settings!$B$5,Settings!$B$4)))</f>
        <v/>
      </c>
      <c r="T9561" s="38">
        <f>IF(OR($B9561="",$G9561="",$S9561=0),"",$G9561/$S9561)</f>
        <v/>
      </c>
      <c r="U9561" s="36">
        <f>IF($T9561="","",IF($T9561&lt;Settings!$B$8,"Critical",IF($T9561&lt;Settings!$B$9,"Semi Critical","Non Critical")))</f>
        <v/>
      </c>
      <c r="V9561" s="28" t="n"/>
      <c r="Z9561">
        <f>IF($B9561="","",IFERROR(VLOOKUP($B9561,'Plan HC for CCA'!$A:$B,2,0),""))</f>
        <v/>
      </c>
      <c r="AA9561">
        <f>IF(OR($B9561="",$Z9561=""),"",IF(N($M9561)&lt;$Z9561,"Delta","No Delta"))</f>
        <v/>
      </c>
      <c r="AB9561">
        <f>IF(OR($B9561="",$Z9561=""),"",MAX(0,$Z9561-N($M9561)))</f>
        <v/>
      </c>
      <c r="AC9561" s="46">
        <f>IF($B9561="","",IFERROR(INDEX('CCA Util %'!$H:$H,MATCH($B9561,'CCA Util %'!$E:$E,0)),""))</f>
        <v/>
      </c>
      <c r="AD9561">
        <f>IF($B9561="","",IFERROR(INDEX('CCA Util %'!$G:$G,MATCH($B9561,'CCA Util %'!$E:$E,0)),""))</f>
        <v/>
      </c>
      <c r="AE9561">
        <f>IF(OR($B9561="",$U9561=""),"",$U9561&amp;" &amp; "&amp;IF(OR($AD9561="",$AD9561=0),"Util NA",$AD9561&amp;" Util"))</f>
        <v/>
      </c>
    </row>
    <row r="9562" ht="15.75" customHeight="1" s="42">
      <c r="A9562" s="41" t="n"/>
      <c r="G9562" s="38" t="n"/>
      <c r="H9562" s="38" t="n"/>
      <c r="I9562" s="38" t="n"/>
      <c r="J9562" s="38" t="n"/>
      <c r="K9562" s="38" t="n"/>
      <c r="L9562" s="38" t="n"/>
      <c r="N9562" s="36">
        <f>IF($B9562="","",IF($C9562="SUPERSTORE","Superstore","DH"))</f>
        <v/>
      </c>
      <c r="O9562" s="36">
        <f>IF($B9562="","",IFERROR(VLOOKUP($B9562,Mapping!$A:$C,2,0),"Not Mapped"))</f>
        <v/>
      </c>
      <c r="P9562" s="36">
        <f>IF($B9562="","",IFERROR(VLOOKUP($B9562,Mapping!$A:$C,3,0),"Not Mapped"))</f>
        <v/>
      </c>
      <c r="Q9562" s="36">
        <f>IF($B9562="","",IFERROR(VLOOKUP($O9562,Leaders!$A:$B,2,0),"Not Mapped"))</f>
        <v/>
      </c>
      <c r="R9562" s="36">
        <f>IF($B9562="","",IF(COUNTIF(Exclusions!$A:$A,$B9562)&gt;0,"Yes","No"))</f>
        <v/>
      </c>
      <c r="S9562" s="38">
        <f>IF($B9562="","",MIN(1,DAY($A9562)/IF($N9562="Superstore",Settings!$B$5,Settings!$B$4)))</f>
        <v/>
      </c>
      <c r="T9562" s="38">
        <f>IF(OR($B9562="",$G9562="",$S9562=0),"",$G9562/$S9562)</f>
        <v/>
      </c>
      <c r="U9562" s="36">
        <f>IF($T9562="","",IF($T9562&lt;Settings!$B$8,"Critical",IF($T9562&lt;Settings!$B$9,"Semi Critical","Non Critical")))</f>
        <v/>
      </c>
      <c r="V9562" s="28" t="n"/>
      <c r="Z9562">
        <f>IF($B9562="","",IFERROR(VLOOKUP($B9562,'Plan HC for CCA'!$A:$B,2,0),""))</f>
        <v/>
      </c>
      <c r="AA9562">
        <f>IF(OR($B9562="",$Z9562=""),"",IF(N($M9562)&lt;$Z9562,"Delta","No Delta"))</f>
        <v/>
      </c>
      <c r="AB9562">
        <f>IF(OR($B9562="",$Z9562=""),"",MAX(0,$Z9562-N($M9562)))</f>
        <v/>
      </c>
      <c r="AC9562" s="46">
        <f>IF($B9562="","",IFERROR(INDEX('CCA Util %'!$H:$H,MATCH($B9562,'CCA Util %'!$E:$E,0)),""))</f>
        <v/>
      </c>
      <c r="AD9562">
        <f>IF($B9562="","",IFERROR(INDEX('CCA Util %'!$G:$G,MATCH($B9562,'CCA Util %'!$E:$E,0)),""))</f>
        <v/>
      </c>
      <c r="AE9562">
        <f>IF(OR($B9562="",$U9562=""),"",$U9562&amp;" &amp; "&amp;IF(OR($AD9562="",$AD9562=0),"Util NA",$AD9562&amp;" Util"))</f>
        <v/>
      </c>
    </row>
    <row r="9563" ht="15.75" customHeight="1" s="42">
      <c r="A9563" s="41" t="n"/>
      <c r="G9563" s="38" t="n"/>
      <c r="H9563" s="38" t="n"/>
      <c r="I9563" s="38" t="n"/>
      <c r="J9563" s="38" t="n"/>
      <c r="K9563" s="38" t="n"/>
      <c r="L9563" s="38" t="n"/>
      <c r="N9563" s="36">
        <f>IF($B9563="","",IF($C9563="SUPERSTORE","Superstore","DH"))</f>
        <v/>
      </c>
      <c r="O9563" s="36">
        <f>IF($B9563="","",IFERROR(VLOOKUP($B9563,Mapping!$A:$C,2,0),"Not Mapped"))</f>
        <v/>
      </c>
      <c r="P9563" s="36">
        <f>IF($B9563="","",IFERROR(VLOOKUP($B9563,Mapping!$A:$C,3,0),"Not Mapped"))</f>
        <v/>
      </c>
      <c r="Q9563" s="36">
        <f>IF($B9563="","",IFERROR(VLOOKUP($O9563,Leaders!$A:$B,2,0),"Not Mapped"))</f>
        <v/>
      </c>
      <c r="R9563" s="36">
        <f>IF($B9563="","",IF(COUNTIF(Exclusions!$A:$A,$B9563)&gt;0,"Yes","No"))</f>
        <v/>
      </c>
      <c r="S9563" s="38">
        <f>IF($B9563="","",MIN(1,DAY($A9563)/IF($N9563="Superstore",Settings!$B$5,Settings!$B$4)))</f>
        <v/>
      </c>
      <c r="T9563" s="38">
        <f>IF(OR($B9563="",$G9563="",$S9563=0),"",$G9563/$S9563)</f>
        <v/>
      </c>
      <c r="U9563" s="36">
        <f>IF($T9563="","",IF($T9563&lt;Settings!$B$8,"Critical",IF($T9563&lt;Settings!$B$9,"Semi Critical","Non Critical")))</f>
        <v/>
      </c>
      <c r="V9563" s="28" t="n"/>
      <c r="Z9563">
        <f>IF($B9563="","",IFERROR(VLOOKUP($B9563,'Plan HC for CCA'!$A:$B,2,0),""))</f>
        <v/>
      </c>
      <c r="AA9563">
        <f>IF(OR($B9563="",$Z9563=""),"",IF(N($M9563)&lt;$Z9563,"Delta","No Delta"))</f>
        <v/>
      </c>
      <c r="AB9563">
        <f>IF(OR($B9563="",$Z9563=""),"",MAX(0,$Z9563-N($M9563)))</f>
        <v/>
      </c>
      <c r="AC9563" s="46">
        <f>IF($B9563="","",IFERROR(INDEX('CCA Util %'!$H:$H,MATCH($B9563,'CCA Util %'!$E:$E,0)),""))</f>
        <v/>
      </c>
      <c r="AD9563">
        <f>IF($B9563="","",IFERROR(INDEX('CCA Util %'!$G:$G,MATCH($B9563,'CCA Util %'!$E:$E,0)),""))</f>
        <v/>
      </c>
      <c r="AE9563">
        <f>IF(OR($B9563="",$U9563=""),"",$U9563&amp;" &amp; "&amp;IF(OR($AD9563="",$AD9563=0),"Util NA",$AD9563&amp;" Util"))</f>
        <v/>
      </c>
    </row>
    <row r="9564" ht="15.75" customHeight="1" s="42">
      <c r="A9564" s="41" t="n"/>
      <c r="G9564" s="38" t="n"/>
      <c r="H9564" s="38" t="n"/>
      <c r="I9564" s="38" t="n"/>
      <c r="J9564" s="38" t="n"/>
      <c r="K9564" s="38" t="n"/>
      <c r="L9564" s="38" t="n"/>
      <c r="N9564" s="36">
        <f>IF($B9564="","",IF($C9564="SUPERSTORE","Superstore","DH"))</f>
        <v/>
      </c>
      <c r="O9564" s="36">
        <f>IF($B9564="","",IFERROR(VLOOKUP($B9564,Mapping!$A:$C,2,0),"Not Mapped"))</f>
        <v/>
      </c>
      <c r="P9564" s="36">
        <f>IF($B9564="","",IFERROR(VLOOKUP($B9564,Mapping!$A:$C,3,0),"Not Mapped"))</f>
        <v/>
      </c>
      <c r="Q9564" s="36">
        <f>IF($B9564="","",IFERROR(VLOOKUP($O9564,Leaders!$A:$B,2,0),"Not Mapped"))</f>
        <v/>
      </c>
      <c r="R9564" s="36">
        <f>IF($B9564="","",IF(COUNTIF(Exclusions!$A:$A,$B9564)&gt;0,"Yes","No"))</f>
        <v/>
      </c>
      <c r="S9564" s="38">
        <f>IF($B9564="","",MIN(1,DAY($A9564)/IF($N9564="Superstore",Settings!$B$5,Settings!$B$4)))</f>
        <v/>
      </c>
      <c r="T9564" s="38">
        <f>IF(OR($B9564="",$G9564="",$S9564=0),"",$G9564/$S9564)</f>
        <v/>
      </c>
      <c r="U9564" s="36">
        <f>IF($T9564="","",IF($T9564&lt;Settings!$B$8,"Critical",IF($T9564&lt;Settings!$B$9,"Semi Critical","Non Critical")))</f>
        <v/>
      </c>
      <c r="V9564" s="28" t="n"/>
      <c r="Z9564">
        <f>IF($B9564="","",IFERROR(VLOOKUP($B9564,'Plan HC for CCA'!$A:$B,2,0),""))</f>
        <v/>
      </c>
      <c r="AA9564">
        <f>IF(OR($B9564="",$Z9564=""),"",IF(N($M9564)&lt;$Z9564,"Delta","No Delta"))</f>
        <v/>
      </c>
      <c r="AB9564">
        <f>IF(OR($B9564="",$Z9564=""),"",MAX(0,$Z9564-N($M9564)))</f>
        <v/>
      </c>
      <c r="AC9564" s="46">
        <f>IF($B9564="","",IFERROR(INDEX('CCA Util %'!$H:$H,MATCH($B9564,'CCA Util %'!$E:$E,0)),""))</f>
        <v/>
      </c>
      <c r="AD9564">
        <f>IF($B9564="","",IFERROR(INDEX('CCA Util %'!$G:$G,MATCH($B9564,'CCA Util %'!$E:$E,0)),""))</f>
        <v/>
      </c>
      <c r="AE9564">
        <f>IF(OR($B9564="",$U9564=""),"",$U9564&amp;" &amp; "&amp;IF(OR($AD9564="",$AD9564=0),"Util NA",$AD9564&amp;" Util"))</f>
        <v/>
      </c>
    </row>
    <row r="9565" ht="15.75" customHeight="1" s="42">
      <c r="A9565" s="41" t="n"/>
      <c r="G9565" s="38" t="n"/>
      <c r="H9565" s="38" t="n"/>
      <c r="I9565" s="38" t="n"/>
      <c r="J9565" s="38" t="n"/>
      <c r="K9565" s="38" t="n"/>
      <c r="L9565" s="38" t="n"/>
      <c r="N9565" s="36">
        <f>IF($B9565="","",IF($C9565="SUPERSTORE","Superstore","DH"))</f>
        <v/>
      </c>
      <c r="O9565" s="36">
        <f>IF($B9565="","",IFERROR(VLOOKUP($B9565,Mapping!$A:$C,2,0),"Not Mapped"))</f>
        <v/>
      </c>
      <c r="P9565" s="36">
        <f>IF($B9565="","",IFERROR(VLOOKUP($B9565,Mapping!$A:$C,3,0),"Not Mapped"))</f>
        <v/>
      </c>
      <c r="Q9565" s="36">
        <f>IF($B9565="","",IFERROR(VLOOKUP($O9565,Leaders!$A:$B,2,0),"Not Mapped"))</f>
        <v/>
      </c>
      <c r="R9565" s="36">
        <f>IF($B9565="","",IF(COUNTIF(Exclusions!$A:$A,$B9565)&gt;0,"Yes","No"))</f>
        <v/>
      </c>
      <c r="S9565" s="38">
        <f>IF($B9565="","",MIN(1,DAY($A9565)/IF($N9565="Superstore",Settings!$B$5,Settings!$B$4)))</f>
        <v/>
      </c>
      <c r="T9565" s="38">
        <f>IF(OR($B9565="",$G9565="",$S9565=0),"",$G9565/$S9565)</f>
        <v/>
      </c>
      <c r="U9565" s="36">
        <f>IF($T9565="","",IF($T9565&lt;Settings!$B$8,"Critical",IF($T9565&lt;Settings!$B$9,"Semi Critical","Non Critical")))</f>
        <v/>
      </c>
      <c r="V9565" s="28" t="n"/>
      <c r="Z9565">
        <f>IF($B9565="","",IFERROR(VLOOKUP($B9565,'Plan HC for CCA'!$A:$B,2,0),""))</f>
        <v/>
      </c>
      <c r="AA9565">
        <f>IF(OR($B9565="",$Z9565=""),"",IF(N($M9565)&lt;$Z9565,"Delta","No Delta"))</f>
        <v/>
      </c>
      <c r="AB9565">
        <f>IF(OR($B9565="",$Z9565=""),"",MAX(0,$Z9565-N($M9565)))</f>
        <v/>
      </c>
      <c r="AC9565" s="46">
        <f>IF($B9565="","",IFERROR(INDEX('CCA Util %'!$H:$H,MATCH($B9565,'CCA Util %'!$E:$E,0)),""))</f>
        <v/>
      </c>
      <c r="AD9565">
        <f>IF($B9565="","",IFERROR(INDEX('CCA Util %'!$G:$G,MATCH($B9565,'CCA Util %'!$E:$E,0)),""))</f>
        <v/>
      </c>
      <c r="AE9565">
        <f>IF(OR($B9565="",$U9565=""),"",$U9565&amp;" &amp; "&amp;IF(OR($AD9565="",$AD9565=0),"Util NA",$AD9565&amp;" Util"))</f>
        <v/>
      </c>
    </row>
    <row r="9566" ht="15.75" customHeight="1" s="42">
      <c r="A9566" s="41" t="n"/>
      <c r="G9566" s="38" t="n"/>
      <c r="H9566" s="38" t="n"/>
      <c r="I9566" s="38" t="n"/>
      <c r="J9566" s="38" t="n"/>
      <c r="K9566" s="38" t="n"/>
      <c r="L9566" s="38" t="n"/>
      <c r="N9566" s="36">
        <f>IF($B9566="","",IF($C9566="SUPERSTORE","Superstore","DH"))</f>
        <v/>
      </c>
      <c r="O9566" s="36">
        <f>IF($B9566="","",IFERROR(VLOOKUP($B9566,Mapping!$A:$C,2,0),"Not Mapped"))</f>
        <v/>
      </c>
      <c r="P9566" s="36">
        <f>IF($B9566="","",IFERROR(VLOOKUP($B9566,Mapping!$A:$C,3,0),"Not Mapped"))</f>
        <v/>
      </c>
      <c r="Q9566" s="36">
        <f>IF($B9566="","",IFERROR(VLOOKUP($O9566,Leaders!$A:$B,2,0),"Not Mapped"))</f>
        <v/>
      </c>
      <c r="R9566" s="36">
        <f>IF($B9566="","",IF(COUNTIF(Exclusions!$A:$A,$B9566)&gt;0,"Yes","No"))</f>
        <v/>
      </c>
      <c r="S9566" s="38">
        <f>IF($B9566="","",MIN(1,DAY($A9566)/IF($N9566="Superstore",Settings!$B$5,Settings!$B$4)))</f>
        <v/>
      </c>
      <c r="T9566" s="38">
        <f>IF(OR($B9566="",$G9566="",$S9566=0),"",$G9566/$S9566)</f>
        <v/>
      </c>
      <c r="U9566" s="36">
        <f>IF($T9566="","",IF($T9566&lt;Settings!$B$8,"Critical",IF($T9566&lt;Settings!$B$9,"Semi Critical","Non Critical")))</f>
        <v/>
      </c>
      <c r="V9566" s="28" t="n"/>
      <c r="Z9566">
        <f>IF($B9566="","",IFERROR(VLOOKUP($B9566,'Plan HC for CCA'!$A:$B,2,0),""))</f>
        <v/>
      </c>
      <c r="AA9566">
        <f>IF(OR($B9566="",$Z9566=""),"",IF(N($M9566)&lt;$Z9566,"Delta","No Delta"))</f>
        <v/>
      </c>
      <c r="AB9566">
        <f>IF(OR($B9566="",$Z9566=""),"",MAX(0,$Z9566-N($M9566)))</f>
        <v/>
      </c>
      <c r="AC9566" s="46">
        <f>IF($B9566="","",IFERROR(INDEX('CCA Util %'!$H:$H,MATCH($B9566,'CCA Util %'!$E:$E,0)),""))</f>
        <v/>
      </c>
      <c r="AD9566">
        <f>IF($B9566="","",IFERROR(INDEX('CCA Util %'!$G:$G,MATCH($B9566,'CCA Util %'!$E:$E,0)),""))</f>
        <v/>
      </c>
      <c r="AE9566">
        <f>IF(OR($B9566="",$U9566=""),"",$U9566&amp;" &amp; "&amp;IF(OR($AD9566="",$AD9566=0),"Util NA",$AD9566&amp;" Util"))</f>
        <v/>
      </c>
    </row>
    <row r="9567" ht="15.75" customHeight="1" s="42">
      <c r="A9567" s="41" t="n"/>
      <c r="G9567" s="38" t="n"/>
      <c r="H9567" s="38" t="n"/>
      <c r="I9567" s="38" t="n"/>
      <c r="J9567" s="38" t="n"/>
      <c r="K9567" s="38" t="n"/>
      <c r="L9567" s="38" t="n"/>
      <c r="N9567" s="36">
        <f>IF($B9567="","",IF($C9567="SUPERSTORE","Superstore","DH"))</f>
        <v/>
      </c>
      <c r="O9567" s="36">
        <f>IF($B9567="","",IFERROR(VLOOKUP($B9567,Mapping!$A:$C,2,0),"Not Mapped"))</f>
        <v/>
      </c>
      <c r="P9567" s="36">
        <f>IF($B9567="","",IFERROR(VLOOKUP($B9567,Mapping!$A:$C,3,0),"Not Mapped"))</f>
        <v/>
      </c>
      <c r="Q9567" s="36">
        <f>IF($B9567="","",IFERROR(VLOOKUP($O9567,Leaders!$A:$B,2,0),"Not Mapped"))</f>
        <v/>
      </c>
      <c r="R9567" s="36">
        <f>IF($B9567="","",IF(COUNTIF(Exclusions!$A:$A,$B9567)&gt;0,"Yes","No"))</f>
        <v/>
      </c>
      <c r="S9567" s="38">
        <f>IF($B9567="","",MIN(1,DAY($A9567)/IF($N9567="Superstore",Settings!$B$5,Settings!$B$4)))</f>
        <v/>
      </c>
      <c r="T9567" s="38">
        <f>IF(OR($B9567="",$G9567="",$S9567=0),"",$G9567/$S9567)</f>
        <v/>
      </c>
      <c r="U9567" s="36">
        <f>IF($T9567="","",IF($T9567&lt;Settings!$B$8,"Critical",IF($T9567&lt;Settings!$B$9,"Semi Critical","Non Critical")))</f>
        <v/>
      </c>
      <c r="V9567" s="28" t="n"/>
      <c r="Z9567">
        <f>IF($B9567="","",IFERROR(VLOOKUP($B9567,'Plan HC for CCA'!$A:$B,2,0),""))</f>
        <v/>
      </c>
      <c r="AA9567">
        <f>IF(OR($B9567="",$Z9567=""),"",IF(N($M9567)&lt;$Z9567,"Delta","No Delta"))</f>
        <v/>
      </c>
      <c r="AB9567">
        <f>IF(OR($B9567="",$Z9567=""),"",MAX(0,$Z9567-N($M9567)))</f>
        <v/>
      </c>
      <c r="AC9567" s="46">
        <f>IF($B9567="","",IFERROR(INDEX('CCA Util %'!$H:$H,MATCH($B9567,'CCA Util %'!$E:$E,0)),""))</f>
        <v/>
      </c>
      <c r="AD9567">
        <f>IF($B9567="","",IFERROR(INDEX('CCA Util %'!$G:$G,MATCH($B9567,'CCA Util %'!$E:$E,0)),""))</f>
        <v/>
      </c>
      <c r="AE9567">
        <f>IF(OR($B9567="",$U9567=""),"",$U9567&amp;" &amp; "&amp;IF(OR($AD9567="",$AD9567=0),"Util NA",$AD9567&amp;" Util"))</f>
        <v/>
      </c>
    </row>
    <row r="9568" ht="15.75" customHeight="1" s="42">
      <c r="A9568" s="41" t="n"/>
      <c r="G9568" s="38" t="n"/>
      <c r="H9568" s="38" t="n"/>
      <c r="I9568" s="38" t="n"/>
      <c r="J9568" s="38" t="n"/>
      <c r="K9568" s="38" t="n"/>
      <c r="L9568" s="38" t="n"/>
      <c r="N9568" s="36">
        <f>IF($B9568="","",IF($C9568="SUPERSTORE","Superstore","DH"))</f>
        <v/>
      </c>
      <c r="O9568" s="36">
        <f>IF($B9568="","",IFERROR(VLOOKUP($B9568,Mapping!$A:$C,2,0),"Not Mapped"))</f>
        <v/>
      </c>
      <c r="P9568" s="36">
        <f>IF($B9568="","",IFERROR(VLOOKUP($B9568,Mapping!$A:$C,3,0),"Not Mapped"))</f>
        <v/>
      </c>
      <c r="Q9568" s="36">
        <f>IF($B9568="","",IFERROR(VLOOKUP($O9568,Leaders!$A:$B,2,0),"Not Mapped"))</f>
        <v/>
      </c>
      <c r="R9568" s="36">
        <f>IF($B9568="","",IF(COUNTIF(Exclusions!$A:$A,$B9568)&gt;0,"Yes","No"))</f>
        <v/>
      </c>
      <c r="S9568" s="38">
        <f>IF($B9568="","",MIN(1,DAY($A9568)/IF($N9568="Superstore",Settings!$B$5,Settings!$B$4)))</f>
        <v/>
      </c>
      <c r="T9568" s="38">
        <f>IF(OR($B9568="",$G9568="",$S9568=0),"",$G9568/$S9568)</f>
        <v/>
      </c>
      <c r="U9568" s="36">
        <f>IF($T9568="","",IF($T9568&lt;Settings!$B$8,"Critical",IF($T9568&lt;Settings!$B$9,"Semi Critical","Non Critical")))</f>
        <v/>
      </c>
      <c r="V9568" s="28" t="n"/>
      <c r="Z9568">
        <f>IF($B9568="","",IFERROR(VLOOKUP($B9568,'Plan HC for CCA'!$A:$B,2,0),""))</f>
        <v/>
      </c>
      <c r="AA9568">
        <f>IF(OR($B9568="",$Z9568=""),"",IF(N($M9568)&lt;$Z9568,"Delta","No Delta"))</f>
        <v/>
      </c>
      <c r="AB9568">
        <f>IF(OR($B9568="",$Z9568=""),"",MAX(0,$Z9568-N($M9568)))</f>
        <v/>
      </c>
      <c r="AC9568" s="46">
        <f>IF($B9568="","",IFERROR(INDEX('CCA Util %'!$H:$H,MATCH($B9568,'CCA Util %'!$E:$E,0)),""))</f>
        <v/>
      </c>
      <c r="AD9568">
        <f>IF($B9568="","",IFERROR(INDEX('CCA Util %'!$G:$G,MATCH($B9568,'CCA Util %'!$E:$E,0)),""))</f>
        <v/>
      </c>
      <c r="AE9568">
        <f>IF(OR($B9568="",$U9568=""),"",$U9568&amp;" &amp; "&amp;IF(OR($AD9568="",$AD9568=0),"Util NA",$AD9568&amp;" Util"))</f>
        <v/>
      </c>
    </row>
    <row r="9569" ht="15.75" customHeight="1" s="42">
      <c r="A9569" s="41" t="n"/>
      <c r="G9569" s="38" t="n"/>
      <c r="H9569" s="38" t="n"/>
      <c r="I9569" s="38" t="n"/>
      <c r="J9569" s="38" t="n"/>
      <c r="K9569" s="38" t="n"/>
      <c r="L9569" s="38" t="n"/>
      <c r="N9569" s="36">
        <f>IF($B9569="","",IF($C9569="SUPERSTORE","Superstore","DH"))</f>
        <v/>
      </c>
      <c r="O9569" s="36">
        <f>IF($B9569="","",IFERROR(VLOOKUP($B9569,Mapping!$A:$C,2,0),"Not Mapped"))</f>
        <v/>
      </c>
      <c r="P9569" s="36">
        <f>IF($B9569="","",IFERROR(VLOOKUP($B9569,Mapping!$A:$C,3,0),"Not Mapped"))</f>
        <v/>
      </c>
      <c r="Q9569" s="36">
        <f>IF($B9569="","",IFERROR(VLOOKUP($O9569,Leaders!$A:$B,2,0),"Not Mapped"))</f>
        <v/>
      </c>
      <c r="R9569" s="36">
        <f>IF($B9569="","",IF(COUNTIF(Exclusions!$A:$A,$B9569)&gt;0,"Yes","No"))</f>
        <v/>
      </c>
      <c r="S9569" s="38">
        <f>IF($B9569="","",MIN(1,DAY($A9569)/IF($N9569="Superstore",Settings!$B$5,Settings!$B$4)))</f>
        <v/>
      </c>
      <c r="T9569" s="38">
        <f>IF(OR($B9569="",$G9569="",$S9569=0),"",$G9569/$S9569)</f>
        <v/>
      </c>
      <c r="U9569" s="36">
        <f>IF($T9569="","",IF($T9569&lt;Settings!$B$8,"Critical",IF($T9569&lt;Settings!$B$9,"Semi Critical","Non Critical")))</f>
        <v/>
      </c>
      <c r="V9569" s="28" t="n"/>
      <c r="Z9569">
        <f>IF($B9569="","",IFERROR(VLOOKUP($B9569,'Plan HC for CCA'!$A:$B,2,0),""))</f>
        <v/>
      </c>
      <c r="AA9569">
        <f>IF(OR($B9569="",$Z9569=""),"",IF(N($M9569)&lt;$Z9569,"Delta","No Delta"))</f>
        <v/>
      </c>
      <c r="AB9569">
        <f>IF(OR($B9569="",$Z9569=""),"",MAX(0,$Z9569-N($M9569)))</f>
        <v/>
      </c>
      <c r="AC9569" s="46">
        <f>IF($B9569="","",IFERROR(INDEX('CCA Util %'!$H:$H,MATCH($B9569,'CCA Util %'!$E:$E,0)),""))</f>
        <v/>
      </c>
      <c r="AD9569">
        <f>IF($B9569="","",IFERROR(INDEX('CCA Util %'!$G:$G,MATCH($B9569,'CCA Util %'!$E:$E,0)),""))</f>
        <v/>
      </c>
      <c r="AE9569">
        <f>IF(OR($B9569="",$U9569=""),"",$U9569&amp;" &amp; "&amp;IF(OR($AD9569="",$AD9569=0),"Util NA",$AD9569&amp;" Util"))</f>
        <v/>
      </c>
    </row>
    <row r="9570" ht="15.75" customHeight="1" s="42">
      <c r="A9570" s="41" t="n"/>
      <c r="G9570" s="38" t="n"/>
      <c r="H9570" s="38" t="n"/>
      <c r="I9570" s="38" t="n"/>
      <c r="J9570" s="38" t="n"/>
      <c r="K9570" s="38" t="n"/>
      <c r="L9570" s="38" t="n"/>
      <c r="N9570" s="36">
        <f>IF($B9570="","",IF($C9570="SUPERSTORE","Superstore","DH"))</f>
        <v/>
      </c>
      <c r="O9570" s="36">
        <f>IF($B9570="","",IFERROR(VLOOKUP($B9570,Mapping!$A:$C,2,0),"Not Mapped"))</f>
        <v/>
      </c>
      <c r="P9570" s="36">
        <f>IF($B9570="","",IFERROR(VLOOKUP($B9570,Mapping!$A:$C,3,0),"Not Mapped"))</f>
        <v/>
      </c>
      <c r="Q9570" s="36">
        <f>IF($B9570="","",IFERROR(VLOOKUP($O9570,Leaders!$A:$B,2,0),"Not Mapped"))</f>
        <v/>
      </c>
      <c r="R9570" s="36">
        <f>IF($B9570="","",IF(COUNTIF(Exclusions!$A:$A,$B9570)&gt;0,"Yes","No"))</f>
        <v/>
      </c>
      <c r="S9570" s="38">
        <f>IF($B9570="","",MIN(1,DAY($A9570)/IF($N9570="Superstore",Settings!$B$5,Settings!$B$4)))</f>
        <v/>
      </c>
      <c r="T9570" s="38">
        <f>IF(OR($B9570="",$G9570="",$S9570=0),"",$G9570/$S9570)</f>
        <v/>
      </c>
      <c r="U9570" s="36">
        <f>IF($T9570="","",IF($T9570&lt;Settings!$B$8,"Critical",IF($T9570&lt;Settings!$B$9,"Semi Critical","Non Critical")))</f>
        <v/>
      </c>
      <c r="V9570" s="28" t="n"/>
      <c r="Z9570">
        <f>IF($B9570="","",IFERROR(VLOOKUP($B9570,'Plan HC for CCA'!$A:$B,2,0),""))</f>
        <v/>
      </c>
      <c r="AA9570">
        <f>IF(OR($B9570="",$Z9570=""),"",IF(N($M9570)&lt;$Z9570,"Delta","No Delta"))</f>
        <v/>
      </c>
      <c r="AB9570">
        <f>IF(OR($B9570="",$Z9570=""),"",MAX(0,$Z9570-N($M9570)))</f>
        <v/>
      </c>
      <c r="AC9570" s="46">
        <f>IF($B9570="","",IFERROR(INDEX('CCA Util %'!$H:$H,MATCH($B9570,'CCA Util %'!$E:$E,0)),""))</f>
        <v/>
      </c>
      <c r="AD9570">
        <f>IF($B9570="","",IFERROR(INDEX('CCA Util %'!$G:$G,MATCH($B9570,'CCA Util %'!$E:$E,0)),""))</f>
        <v/>
      </c>
      <c r="AE9570">
        <f>IF(OR($B9570="",$U9570=""),"",$U9570&amp;" &amp; "&amp;IF(OR($AD9570="",$AD9570=0),"Util NA",$AD9570&amp;" Util"))</f>
        <v/>
      </c>
    </row>
    <row r="9571" ht="15.75" customHeight="1" s="42">
      <c r="A9571" s="41" t="n"/>
      <c r="G9571" s="38" t="n"/>
      <c r="H9571" s="38" t="n"/>
      <c r="I9571" s="38" t="n"/>
      <c r="J9571" s="38" t="n"/>
      <c r="K9571" s="38" t="n"/>
      <c r="L9571" s="38" t="n"/>
      <c r="N9571" s="36">
        <f>IF($B9571="","",IF($C9571="SUPERSTORE","Superstore","DH"))</f>
        <v/>
      </c>
      <c r="O9571" s="36">
        <f>IF($B9571="","",IFERROR(VLOOKUP($B9571,Mapping!$A:$C,2,0),"Not Mapped"))</f>
        <v/>
      </c>
      <c r="P9571" s="36">
        <f>IF($B9571="","",IFERROR(VLOOKUP($B9571,Mapping!$A:$C,3,0),"Not Mapped"))</f>
        <v/>
      </c>
      <c r="Q9571" s="36">
        <f>IF($B9571="","",IFERROR(VLOOKUP($O9571,Leaders!$A:$B,2,0),"Not Mapped"))</f>
        <v/>
      </c>
      <c r="R9571" s="36">
        <f>IF($B9571="","",IF(COUNTIF(Exclusions!$A:$A,$B9571)&gt;0,"Yes","No"))</f>
        <v/>
      </c>
      <c r="S9571" s="38">
        <f>IF($B9571="","",MIN(1,DAY($A9571)/IF($N9571="Superstore",Settings!$B$5,Settings!$B$4)))</f>
        <v/>
      </c>
      <c r="T9571" s="38">
        <f>IF(OR($B9571="",$G9571="",$S9571=0),"",$G9571/$S9571)</f>
        <v/>
      </c>
      <c r="U9571" s="36">
        <f>IF($T9571="","",IF($T9571&lt;Settings!$B$8,"Critical",IF($T9571&lt;Settings!$B$9,"Semi Critical","Non Critical")))</f>
        <v/>
      </c>
      <c r="V9571" s="28" t="n"/>
      <c r="Z9571">
        <f>IF($B9571="","",IFERROR(VLOOKUP($B9571,'Plan HC for CCA'!$A:$B,2,0),""))</f>
        <v/>
      </c>
      <c r="AA9571">
        <f>IF(OR($B9571="",$Z9571=""),"",IF(N($M9571)&lt;$Z9571,"Delta","No Delta"))</f>
        <v/>
      </c>
      <c r="AB9571">
        <f>IF(OR($B9571="",$Z9571=""),"",MAX(0,$Z9571-N($M9571)))</f>
        <v/>
      </c>
      <c r="AC9571" s="46">
        <f>IF($B9571="","",IFERROR(INDEX('CCA Util %'!$H:$H,MATCH($B9571,'CCA Util %'!$E:$E,0)),""))</f>
        <v/>
      </c>
      <c r="AD9571">
        <f>IF($B9571="","",IFERROR(INDEX('CCA Util %'!$G:$G,MATCH($B9571,'CCA Util %'!$E:$E,0)),""))</f>
        <v/>
      </c>
      <c r="AE9571">
        <f>IF(OR($B9571="",$U9571=""),"",$U9571&amp;" &amp; "&amp;IF(OR($AD9571="",$AD9571=0),"Util NA",$AD9571&amp;" Util"))</f>
        <v/>
      </c>
    </row>
    <row r="9572" ht="15.75" customHeight="1" s="42">
      <c r="A9572" s="41" t="n"/>
      <c r="G9572" s="38" t="n"/>
      <c r="H9572" s="38" t="n"/>
      <c r="I9572" s="38" t="n"/>
      <c r="J9572" s="38" t="n"/>
      <c r="K9572" s="38" t="n"/>
      <c r="L9572" s="38" t="n"/>
      <c r="N9572" s="36">
        <f>IF($B9572="","",IF($C9572="SUPERSTORE","Superstore","DH"))</f>
        <v/>
      </c>
      <c r="O9572" s="36">
        <f>IF($B9572="","",IFERROR(VLOOKUP($B9572,Mapping!$A:$C,2,0),"Not Mapped"))</f>
        <v/>
      </c>
      <c r="P9572" s="36">
        <f>IF($B9572="","",IFERROR(VLOOKUP($B9572,Mapping!$A:$C,3,0),"Not Mapped"))</f>
        <v/>
      </c>
      <c r="Q9572" s="36">
        <f>IF($B9572="","",IFERROR(VLOOKUP($O9572,Leaders!$A:$B,2,0),"Not Mapped"))</f>
        <v/>
      </c>
      <c r="R9572" s="36">
        <f>IF($B9572="","",IF(COUNTIF(Exclusions!$A:$A,$B9572)&gt;0,"Yes","No"))</f>
        <v/>
      </c>
      <c r="S9572" s="38">
        <f>IF($B9572="","",MIN(1,DAY($A9572)/IF($N9572="Superstore",Settings!$B$5,Settings!$B$4)))</f>
        <v/>
      </c>
      <c r="T9572" s="38">
        <f>IF(OR($B9572="",$G9572="",$S9572=0),"",$G9572/$S9572)</f>
        <v/>
      </c>
      <c r="U9572" s="36">
        <f>IF($T9572="","",IF($T9572&lt;Settings!$B$8,"Critical",IF($T9572&lt;Settings!$B$9,"Semi Critical","Non Critical")))</f>
        <v/>
      </c>
      <c r="V9572" s="28" t="n"/>
      <c r="Z9572">
        <f>IF($B9572="","",IFERROR(VLOOKUP($B9572,'Plan HC for CCA'!$A:$B,2,0),""))</f>
        <v/>
      </c>
      <c r="AA9572">
        <f>IF(OR($B9572="",$Z9572=""),"",IF(N($M9572)&lt;$Z9572,"Delta","No Delta"))</f>
        <v/>
      </c>
      <c r="AB9572">
        <f>IF(OR($B9572="",$Z9572=""),"",MAX(0,$Z9572-N($M9572)))</f>
        <v/>
      </c>
      <c r="AC9572" s="46">
        <f>IF($B9572="","",IFERROR(INDEX('CCA Util %'!$H:$H,MATCH($B9572,'CCA Util %'!$E:$E,0)),""))</f>
        <v/>
      </c>
      <c r="AD9572">
        <f>IF($B9572="","",IFERROR(INDEX('CCA Util %'!$G:$G,MATCH($B9572,'CCA Util %'!$E:$E,0)),""))</f>
        <v/>
      </c>
      <c r="AE9572">
        <f>IF(OR($B9572="",$U9572=""),"",$U9572&amp;" &amp; "&amp;IF(OR($AD9572="",$AD9572=0),"Util NA",$AD9572&amp;" Util"))</f>
        <v/>
      </c>
    </row>
    <row r="9573" ht="15.75" customHeight="1" s="42">
      <c r="A9573" s="41" t="n"/>
      <c r="G9573" s="38" t="n"/>
      <c r="H9573" s="38" t="n"/>
      <c r="I9573" s="38" t="n"/>
      <c r="J9573" s="38" t="n"/>
      <c r="K9573" s="38" t="n"/>
      <c r="L9573" s="38" t="n"/>
      <c r="N9573" s="36">
        <f>IF($B9573="","",IF($C9573="SUPERSTORE","Superstore","DH"))</f>
        <v/>
      </c>
      <c r="O9573" s="36">
        <f>IF($B9573="","",IFERROR(VLOOKUP($B9573,Mapping!$A:$C,2,0),"Not Mapped"))</f>
        <v/>
      </c>
      <c r="P9573" s="36">
        <f>IF($B9573="","",IFERROR(VLOOKUP($B9573,Mapping!$A:$C,3,0),"Not Mapped"))</f>
        <v/>
      </c>
      <c r="Q9573" s="36">
        <f>IF($B9573="","",IFERROR(VLOOKUP($O9573,Leaders!$A:$B,2,0),"Not Mapped"))</f>
        <v/>
      </c>
      <c r="R9573" s="36">
        <f>IF($B9573="","",IF(COUNTIF(Exclusions!$A:$A,$B9573)&gt;0,"Yes","No"))</f>
        <v/>
      </c>
      <c r="S9573" s="38">
        <f>IF($B9573="","",MIN(1,DAY($A9573)/IF($N9573="Superstore",Settings!$B$5,Settings!$B$4)))</f>
        <v/>
      </c>
      <c r="T9573" s="38">
        <f>IF(OR($B9573="",$G9573="",$S9573=0),"",$G9573/$S9573)</f>
        <v/>
      </c>
      <c r="U9573" s="36">
        <f>IF($T9573="","",IF($T9573&lt;Settings!$B$8,"Critical",IF($T9573&lt;Settings!$B$9,"Semi Critical","Non Critical")))</f>
        <v/>
      </c>
      <c r="V9573" s="28" t="n"/>
      <c r="Z9573">
        <f>IF($B9573="","",IFERROR(VLOOKUP($B9573,'Plan HC for CCA'!$A:$B,2,0),""))</f>
        <v/>
      </c>
      <c r="AA9573">
        <f>IF(OR($B9573="",$Z9573=""),"",IF(N($M9573)&lt;$Z9573,"Delta","No Delta"))</f>
        <v/>
      </c>
      <c r="AB9573">
        <f>IF(OR($B9573="",$Z9573=""),"",MAX(0,$Z9573-N($M9573)))</f>
        <v/>
      </c>
      <c r="AC9573" s="46">
        <f>IF($B9573="","",IFERROR(INDEX('CCA Util %'!$H:$H,MATCH($B9573,'CCA Util %'!$E:$E,0)),""))</f>
        <v/>
      </c>
      <c r="AD9573">
        <f>IF($B9573="","",IFERROR(INDEX('CCA Util %'!$G:$G,MATCH($B9573,'CCA Util %'!$E:$E,0)),""))</f>
        <v/>
      </c>
      <c r="AE9573">
        <f>IF(OR($B9573="",$U9573=""),"",$U9573&amp;" &amp; "&amp;IF(OR($AD9573="",$AD9573=0),"Util NA",$AD9573&amp;" Util"))</f>
        <v/>
      </c>
    </row>
    <row r="9574" ht="15.75" customHeight="1" s="42">
      <c r="A9574" s="41" t="n"/>
      <c r="G9574" s="38" t="n"/>
      <c r="H9574" s="38" t="n"/>
      <c r="I9574" s="38" t="n"/>
      <c r="J9574" s="38" t="n"/>
      <c r="K9574" s="38" t="n"/>
      <c r="L9574" s="38" t="n"/>
      <c r="N9574" s="36">
        <f>IF($B9574="","",IF($C9574="SUPERSTORE","Superstore","DH"))</f>
        <v/>
      </c>
      <c r="O9574" s="36">
        <f>IF($B9574="","",IFERROR(VLOOKUP($B9574,Mapping!$A:$C,2,0),"Not Mapped"))</f>
        <v/>
      </c>
      <c r="P9574" s="36">
        <f>IF($B9574="","",IFERROR(VLOOKUP($B9574,Mapping!$A:$C,3,0),"Not Mapped"))</f>
        <v/>
      </c>
      <c r="Q9574" s="36">
        <f>IF($B9574="","",IFERROR(VLOOKUP($O9574,Leaders!$A:$B,2,0),"Not Mapped"))</f>
        <v/>
      </c>
      <c r="R9574" s="36">
        <f>IF($B9574="","",IF(COUNTIF(Exclusions!$A:$A,$B9574)&gt;0,"Yes","No"))</f>
        <v/>
      </c>
      <c r="S9574" s="38">
        <f>IF($B9574="","",MIN(1,DAY($A9574)/IF($N9574="Superstore",Settings!$B$5,Settings!$B$4)))</f>
        <v/>
      </c>
      <c r="T9574" s="38">
        <f>IF(OR($B9574="",$G9574="",$S9574=0),"",$G9574/$S9574)</f>
        <v/>
      </c>
      <c r="U9574" s="36">
        <f>IF($T9574="","",IF($T9574&lt;Settings!$B$8,"Critical",IF($T9574&lt;Settings!$B$9,"Semi Critical","Non Critical")))</f>
        <v/>
      </c>
      <c r="V9574" s="28" t="n"/>
      <c r="Z9574">
        <f>IF($B9574="","",IFERROR(VLOOKUP($B9574,'Plan HC for CCA'!$A:$B,2,0),""))</f>
        <v/>
      </c>
      <c r="AA9574">
        <f>IF(OR($B9574="",$Z9574=""),"",IF(N($M9574)&lt;$Z9574,"Delta","No Delta"))</f>
        <v/>
      </c>
      <c r="AB9574">
        <f>IF(OR($B9574="",$Z9574=""),"",MAX(0,$Z9574-N($M9574)))</f>
        <v/>
      </c>
      <c r="AC9574" s="46">
        <f>IF($B9574="","",IFERROR(INDEX('CCA Util %'!$H:$H,MATCH($B9574,'CCA Util %'!$E:$E,0)),""))</f>
        <v/>
      </c>
      <c r="AD9574">
        <f>IF($B9574="","",IFERROR(INDEX('CCA Util %'!$G:$G,MATCH($B9574,'CCA Util %'!$E:$E,0)),""))</f>
        <v/>
      </c>
      <c r="AE9574">
        <f>IF(OR($B9574="",$U9574=""),"",$U9574&amp;" &amp; "&amp;IF(OR($AD9574="",$AD9574=0),"Util NA",$AD9574&amp;" Util"))</f>
        <v/>
      </c>
    </row>
    <row r="9575" ht="15.75" customHeight="1" s="42">
      <c r="A9575" s="41" t="n"/>
      <c r="G9575" s="38" t="n"/>
      <c r="H9575" s="38" t="n"/>
      <c r="I9575" s="38" t="n"/>
      <c r="J9575" s="38" t="n"/>
      <c r="K9575" s="38" t="n"/>
      <c r="L9575" s="38" t="n"/>
      <c r="N9575" s="36">
        <f>IF($B9575="","",IF($C9575="SUPERSTORE","Superstore","DH"))</f>
        <v/>
      </c>
      <c r="O9575" s="36">
        <f>IF($B9575="","",IFERROR(VLOOKUP($B9575,Mapping!$A:$C,2,0),"Not Mapped"))</f>
        <v/>
      </c>
      <c r="P9575" s="36">
        <f>IF($B9575="","",IFERROR(VLOOKUP($B9575,Mapping!$A:$C,3,0),"Not Mapped"))</f>
        <v/>
      </c>
      <c r="Q9575" s="36">
        <f>IF($B9575="","",IFERROR(VLOOKUP($O9575,Leaders!$A:$B,2,0),"Not Mapped"))</f>
        <v/>
      </c>
      <c r="R9575" s="36">
        <f>IF($B9575="","",IF(COUNTIF(Exclusions!$A:$A,$B9575)&gt;0,"Yes","No"))</f>
        <v/>
      </c>
      <c r="S9575" s="38">
        <f>IF($B9575="","",MIN(1,DAY($A9575)/IF($N9575="Superstore",Settings!$B$5,Settings!$B$4)))</f>
        <v/>
      </c>
      <c r="T9575" s="38">
        <f>IF(OR($B9575="",$G9575="",$S9575=0),"",$G9575/$S9575)</f>
        <v/>
      </c>
      <c r="U9575" s="36">
        <f>IF($T9575="","",IF($T9575&lt;Settings!$B$8,"Critical",IF($T9575&lt;Settings!$B$9,"Semi Critical","Non Critical")))</f>
        <v/>
      </c>
      <c r="V9575" s="28" t="n"/>
      <c r="Z9575">
        <f>IF($B9575="","",IFERROR(VLOOKUP($B9575,'Plan HC for CCA'!$A:$B,2,0),""))</f>
        <v/>
      </c>
      <c r="AA9575">
        <f>IF(OR($B9575="",$Z9575=""),"",IF(N($M9575)&lt;$Z9575,"Delta","No Delta"))</f>
        <v/>
      </c>
      <c r="AB9575">
        <f>IF(OR($B9575="",$Z9575=""),"",MAX(0,$Z9575-N($M9575)))</f>
        <v/>
      </c>
      <c r="AC9575" s="46">
        <f>IF($B9575="","",IFERROR(INDEX('CCA Util %'!$H:$H,MATCH($B9575,'CCA Util %'!$E:$E,0)),""))</f>
        <v/>
      </c>
      <c r="AD9575">
        <f>IF($B9575="","",IFERROR(INDEX('CCA Util %'!$G:$G,MATCH($B9575,'CCA Util %'!$E:$E,0)),""))</f>
        <v/>
      </c>
      <c r="AE9575">
        <f>IF(OR($B9575="",$U9575=""),"",$U9575&amp;" &amp; "&amp;IF(OR($AD9575="",$AD9575=0),"Util NA",$AD9575&amp;" Util"))</f>
        <v/>
      </c>
    </row>
    <row r="9576" ht="15.75" customHeight="1" s="42">
      <c r="A9576" s="41" t="n"/>
      <c r="G9576" s="38" t="n"/>
      <c r="H9576" s="38" t="n"/>
      <c r="I9576" s="38" t="n"/>
      <c r="J9576" s="38" t="n"/>
      <c r="K9576" s="38" t="n"/>
      <c r="L9576" s="38" t="n"/>
      <c r="N9576" s="36">
        <f>IF($B9576="","",IF($C9576="SUPERSTORE","Superstore","DH"))</f>
        <v/>
      </c>
      <c r="O9576" s="36">
        <f>IF($B9576="","",IFERROR(VLOOKUP($B9576,Mapping!$A:$C,2,0),"Not Mapped"))</f>
        <v/>
      </c>
      <c r="P9576" s="36">
        <f>IF($B9576="","",IFERROR(VLOOKUP($B9576,Mapping!$A:$C,3,0),"Not Mapped"))</f>
        <v/>
      </c>
      <c r="Q9576" s="36">
        <f>IF($B9576="","",IFERROR(VLOOKUP($O9576,Leaders!$A:$B,2,0),"Not Mapped"))</f>
        <v/>
      </c>
      <c r="R9576" s="36">
        <f>IF($B9576="","",IF(COUNTIF(Exclusions!$A:$A,$B9576)&gt;0,"Yes","No"))</f>
        <v/>
      </c>
      <c r="S9576" s="38">
        <f>IF($B9576="","",MIN(1,DAY($A9576)/IF($N9576="Superstore",Settings!$B$5,Settings!$B$4)))</f>
        <v/>
      </c>
      <c r="T9576" s="38">
        <f>IF(OR($B9576="",$G9576="",$S9576=0),"",$G9576/$S9576)</f>
        <v/>
      </c>
      <c r="U9576" s="36">
        <f>IF($T9576="","",IF($T9576&lt;Settings!$B$8,"Critical",IF($T9576&lt;Settings!$B$9,"Semi Critical","Non Critical")))</f>
        <v/>
      </c>
      <c r="V9576" s="28" t="n"/>
      <c r="Z9576">
        <f>IF($B9576="","",IFERROR(VLOOKUP($B9576,'Plan HC for CCA'!$A:$B,2,0),""))</f>
        <v/>
      </c>
      <c r="AA9576">
        <f>IF(OR($B9576="",$Z9576=""),"",IF(N($M9576)&lt;$Z9576,"Delta","No Delta"))</f>
        <v/>
      </c>
      <c r="AB9576">
        <f>IF(OR($B9576="",$Z9576=""),"",MAX(0,$Z9576-N($M9576)))</f>
        <v/>
      </c>
      <c r="AC9576" s="46">
        <f>IF($B9576="","",IFERROR(INDEX('CCA Util %'!$H:$H,MATCH($B9576,'CCA Util %'!$E:$E,0)),""))</f>
        <v/>
      </c>
      <c r="AD9576">
        <f>IF($B9576="","",IFERROR(INDEX('CCA Util %'!$G:$G,MATCH($B9576,'CCA Util %'!$E:$E,0)),""))</f>
        <v/>
      </c>
      <c r="AE9576">
        <f>IF(OR($B9576="",$U9576=""),"",$U9576&amp;" &amp; "&amp;IF(OR($AD9576="",$AD9576=0),"Util NA",$AD9576&amp;" Util"))</f>
        <v/>
      </c>
    </row>
    <row r="9577" ht="15.75" customHeight="1" s="42">
      <c r="A9577" s="41" t="n"/>
      <c r="G9577" s="38" t="n"/>
      <c r="H9577" s="38" t="n"/>
      <c r="I9577" s="38" t="n"/>
      <c r="J9577" s="38" t="n"/>
      <c r="K9577" s="38" t="n"/>
      <c r="L9577" s="38" t="n"/>
      <c r="N9577" s="36">
        <f>IF($B9577="","",IF($C9577="SUPERSTORE","Superstore","DH"))</f>
        <v/>
      </c>
      <c r="O9577" s="36">
        <f>IF($B9577="","",IFERROR(VLOOKUP($B9577,Mapping!$A:$C,2,0),"Not Mapped"))</f>
        <v/>
      </c>
      <c r="P9577" s="36">
        <f>IF($B9577="","",IFERROR(VLOOKUP($B9577,Mapping!$A:$C,3,0),"Not Mapped"))</f>
        <v/>
      </c>
      <c r="Q9577" s="36">
        <f>IF($B9577="","",IFERROR(VLOOKUP($O9577,Leaders!$A:$B,2,0),"Not Mapped"))</f>
        <v/>
      </c>
      <c r="R9577" s="36">
        <f>IF($B9577="","",IF(COUNTIF(Exclusions!$A:$A,$B9577)&gt;0,"Yes","No"))</f>
        <v/>
      </c>
      <c r="S9577" s="38">
        <f>IF($B9577="","",MIN(1,DAY($A9577)/IF($N9577="Superstore",Settings!$B$5,Settings!$B$4)))</f>
        <v/>
      </c>
      <c r="T9577" s="38">
        <f>IF(OR($B9577="",$G9577="",$S9577=0),"",$G9577/$S9577)</f>
        <v/>
      </c>
      <c r="U9577" s="36">
        <f>IF($T9577="","",IF($T9577&lt;Settings!$B$8,"Critical",IF($T9577&lt;Settings!$B$9,"Semi Critical","Non Critical")))</f>
        <v/>
      </c>
      <c r="V9577" s="28" t="n"/>
      <c r="Z9577">
        <f>IF($B9577="","",IFERROR(VLOOKUP($B9577,'Plan HC for CCA'!$A:$B,2,0),""))</f>
        <v/>
      </c>
      <c r="AA9577">
        <f>IF(OR($B9577="",$Z9577=""),"",IF(N($M9577)&lt;$Z9577,"Delta","No Delta"))</f>
        <v/>
      </c>
      <c r="AB9577">
        <f>IF(OR($B9577="",$Z9577=""),"",MAX(0,$Z9577-N($M9577)))</f>
        <v/>
      </c>
      <c r="AC9577" s="46">
        <f>IF($B9577="","",IFERROR(INDEX('CCA Util %'!$H:$H,MATCH($B9577,'CCA Util %'!$E:$E,0)),""))</f>
        <v/>
      </c>
      <c r="AD9577">
        <f>IF($B9577="","",IFERROR(INDEX('CCA Util %'!$G:$G,MATCH($B9577,'CCA Util %'!$E:$E,0)),""))</f>
        <v/>
      </c>
      <c r="AE9577">
        <f>IF(OR($B9577="",$U9577=""),"",$U9577&amp;" &amp; "&amp;IF(OR($AD9577="",$AD9577=0),"Util NA",$AD9577&amp;" Util"))</f>
        <v/>
      </c>
    </row>
    <row r="9578" ht="15.75" customHeight="1" s="42">
      <c r="A9578" s="41" t="n"/>
      <c r="G9578" s="38" t="n"/>
      <c r="H9578" s="38" t="n"/>
      <c r="I9578" s="38" t="n"/>
      <c r="J9578" s="38" t="n"/>
      <c r="K9578" s="38" t="n"/>
      <c r="L9578" s="38" t="n"/>
      <c r="N9578" s="36">
        <f>IF($B9578="","",IF($C9578="SUPERSTORE","Superstore","DH"))</f>
        <v/>
      </c>
      <c r="O9578" s="36">
        <f>IF($B9578="","",IFERROR(VLOOKUP($B9578,Mapping!$A:$C,2,0),"Not Mapped"))</f>
        <v/>
      </c>
      <c r="P9578" s="36">
        <f>IF($B9578="","",IFERROR(VLOOKUP($B9578,Mapping!$A:$C,3,0),"Not Mapped"))</f>
        <v/>
      </c>
      <c r="Q9578" s="36">
        <f>IF($B9578="","",IFERROR(VLOOKUP($O9578,Leaders!$A:$B,2,0),"Not Mapped"))</f>
        <v/>
      </c>
      <c r="R9578" s="36">
        <f>IF($B9578="","",IF(COUNTIF(Exclusions!$A:$A,$B9578)&gt;0,"Yes","No"))</f>
        <v/>
      </c>
      <c r="S9578" s="38">
        <f>IF($B9578="","",MIN(1,DAY($A9578)/IF($N9578="Superstore",Settings!$B$5,Settings!$B$4)))</f>
        <v/>
      </c>
      <c r="T9578" s="38">
        <f>IF(OR($B9578="",$G9578="",$S9578=0),"",$G9578/$S9578)</f>
        <v/>
      </c>
      <c r="U9578" s="36">
        <f>IF($T9578="","",IF($T9578&lt;Settings!$B$8,"Critical",IF($T9578&lt;Settings!$B$9,"Semi Critical","Non Critical")))</f>
        <v/>
      </c>
      <c r="V9578" s="28" t="n"/>
      <c r="Z9578">
        <f>IF($B9578="","",IFERROR(VLOOKUP($B9578,'Plan HC for CCA'!$A:$B,2,0),""))</f>
        <v/>
      </c>
      <c r="AA9578">
        <f>IF(OR($B9578="",$Z9578=""),"",IF(N($M9578)&lt;$Z9578,"Delta","No Delta"))</f>
        <v/>
      </c>
      <c r="AB9578">
        <f>IF(OR($B9578="",$Z9578=""),"",MAX(0,$Z9578-N($M9578)))</f>
        <v/>
      </c>
      <c r="AC9578" s="46">
        <f>IF($B9578="","",IFERROR(INDEX('CCA Util %'!$H:$H,MATCH($B9578,'CCA Util %'!$E:$E,0)),""))</f>
        <v/>
      </c>
      <c r="AD9578">
        <f>IF($B9578="","",IFERROR(INDEX('CCA Util %'!$G:$G,MATCH($B9578,'CCA Util %'!$E:$E,0)),""))</f>
        <v/>
      </c>
      <c r="AE9578">
        <f>IF(OR($B9578="",$U9578=""),"",$U9578&amp;" &amp; "&amp;IF(OR($AD9578="",$AD9578=0),"Util NA",$AD9578&amp;" Util"))</f>
        <v/>
      </c>
    </row>
    <row r="9579" ht="15.75" customHeight="1" s="42">
      <c r="A9579" s="41" t="n"/>
      <c r="G9579" s="38" t="n"/>
      <c r="H9579" s="38" t="n"/>
      <c r="I9579" s="38" t="n"/>
      <c r="J9579" s="38" t="n"/>
      <c r="K9579" s="38" t="n"/>
      <c r="L9579" s="38" t="n"/>
      <c r="N9579" s="36">
        <f>IF($B9579="","",IF($C9579="SUPERSTORE","Superstore","DH"))</f>
        <v/>
      </c>
      <c r="O9579" s="36">
        <f>IF($B9579="","",IFERROR(VLOOKUP($B9579,Mapping!$A:$C,2,0),"Not Mapped"))</f>
        <v/>
      </c>
      <c r="P9579" s="36">
        <f>IF($B9579="","",IFERROR(VLOOKUP($B9579,Mapping!$A:$C,3,0),"Not Mapped"))</f>
        <v/>
      </c>
      <c r="Q9579" s="36">
        <f>IF($B9579="","",IFERROR(VLOOKUP($O9579,Leaders!$A:$B,2,0),"Not Mapped"))</f>
        <v/>
      </c>
      <c r="R9579" s="36">
        <f>IF($B9579="","",IF(COUNTIF(Exclusions!$A:$A,$B9579)&gt;0,"Yes","No"))</f>
        <v/>
      </c>
      <c r="S9579" s="38">
        <f>IF($B9579="","",MIN(1,DAY($A9579)/IF($N9579="Superstore",Settings!$B$5,Settings!$B$4)))</f>
        <v/>
      </c>
      <c r="T9579" s="38">
        <f>IF(OR($B9579="",$G9579="",$S9579=0),"",$G9579/$S9579)</f>
        <v/>
      </c>
      <c r="U9579" s="36">
        <f>IF($T9579="","",IF($T9579&lt;Settings!$B$8,"Critical",IF($T9579&lt;Settings!$B$9,"Semi Critical","Non Critical")))</f>
        <v/>
      </c>
      <c r="V9579" s="28" t="n"/>
      <c r="Z9579">
        <f>IF($B9579="","",IFERROR(VLOOKUP($B9579,'Plan HC for CCA'!$A:$B,2,0),""))</f>
        <v/>
      </c>
      <c r="AA9579">
        <f>IF(OR($B9579="",$Z9579=""),"",IF(N($M9579)&lt;$Z9579,"Delta","No Delta"))</f>
        <v/>
      </c>
      <c r="AB9579">
        <f>IF(OR($B9579="",$Z9579=""),"",MAX(0,$Z9579-N($M9579)))</f>
        <v/>
      </c>
      <c r="AC9579" s="46">
        <f>IF($B9579="","",IFERROR(INDEX('CCA Util %'!$H:$H,MATCH($B9579,'CCA Util %'!$E:$E,0)),""))</f>
        <v/>
      </c>
      <c r="AD9579">
        <f>IF($B9579="","",IFERROR(INDEX('CCA Util %'!$G:$G,MATCH($B9579,'CCA Util %'!$E:$E,0)),""))</f>
        <v/>
      </c>
      <c r="AE9579">
        <f>IF(OR($B9579="",$U9579=""),"",$U9579&amp;" &amp; "&amp;IF(OR($AD9579="",$AD9579=0),"Util NA",$AD9579&amp;" Util"))</f>
        <v/>
      </c>
    </row>
    <row r="9580" ht="15.75" customHeight="1" s="42">
      <c r="A9580" s="41" t="n"/>
      <c r="G9580" s="38" t="n"/>
      <c r="H9580" s="38" t="n"/>
      <c r="I9580" s="38" t="n"/>
      <c r="J9580" s="38" t="n"/>
      <c r="K9580" s="38" t="n"/>
      <c r="L9580" s="38" t="n"/>
      <c r="N9580" s="36">
        <f>IF($B9580="","",IF($C9580="SUPERSTORE","Superstore","DH"))</f>
        <v/>
      </c>
      <c r="O9580" s="36">
        <f>IF($B9580="","",IFERROR(VLOOKUP($B9580,Mapping!$A:$C,2,0),"Not Mapped"))</f>
        <v/>
      </c>
      <c r="P9580" s="36">
        <f>IF($B9580="","",IFERROR(VLOOKUP($B9580,Mapping!$A:$C,3,0),"Not Mapped"))</f>
        <v/>
      </c>
      <c r="Q9580" s="36">
        <f>IF($B9580="","",IFERROR(VLOOKUP($O9580,Leaders!$A:$B,2,0),"Not Mapped"))</f>
        <v/>
      </c>
      <c r="R9580" s="36">
        <f>IF($B9580="","",IF(COUNTIF(Exclusions!$A:$A,$B9580)&gt;0,"Yes","No"))</f>
        <v/>
      </c>
      <c r="S9580" s="38">
        <f>IF($B9580="","",MIN(1,DAY($A9580)/IF($N9580="Superstore",Settings!$B$5,Settings!$B$4)))</f>
        <v/>
      </c>
      <c r="T9580" s="38">
        <f>IF(OR($B9580="",$G9580="",$S9580=0),"",$G9580/$S9580)</f>
        <v/>
      </c>
      <c r="U9580" s="36">
        <f>IF($T9580="","",IF($T9580&lt;Settings!$B$8,"Critical",IF($T9580&lt;Settings!$B$9,"Semi Critical","Non Critical")))</f>
        <v/>
      </c>
      <c r="V9580" s="28" t="n"/>
      <c r="Z9580">
        <f>IF($B9580="","",IFERROR(VLOOKUP($B9580,'Plan HC for CCA'!$A:$B,2,0),""))</f>
        <v/>
      </c>
      <c r="AA9580">
        <f>IF(OR($B9580="",$Z9580=""),"",IF(N($M9580)&lt;$Z9580,"Delta","No Delta"))</f>
        <v/>
      </c>
      <c r="AB9580">
        <f>IF(OR($B9580="",$Z9580=""),"",MAX(0,$Z9580-N($M9580)))</f>
        <v/>
      </c>
      <c r="AC9580" s="46">
        <f>IF($B9580="","",IFERROR(INDEX('CCA Util %'!$H:$H,MATCH($B9580,'CCA Util %'!$E:$E,0)),""))</f>
        <v/>
      </c>
      <c r="AD9580">
        <f>IF($B9580="","",IFERROR(INDEX('CCA Util %'!$G:$G,MATCH($B9580,'CCA Util %'!$E:$E,0)),""))</f>
        <v/>
      </c>
      <c r="AE9580">
        <f>IF(OR($B9580="",$U9580=""),"",$U9580&amp;" &amp; "&amp;IF(OR($AD9580="",$AD9580=0),"Util NA",$AD9580&amp;" Util"))</f>
        <v/>
      </c>
    </row>
    <row r="9581" ht="15.75" customHeight="1" s="42">
      <c r="A9581" s="41" t="n"/>
      <c r="G9581" s="38" t="n"/>
      <c r="H9581" s="38" t="n"/>
      <c r="I9581" s="38" t="n"/>
      <c r="J9581" s="38" t="n"/>
      <c r="K9581" s="38" t="n"/>
      <c r="L9581" s="38" t="n"/>
      <c r="N9581" s="36">
        <f>IF($B9581="","",IF($C9581="SUPERSTORE","Superstore","DH"))</f>
        <v/>
      </c>
      <c r="O9581" s="36">
        <f>IF($B9581="","",IFERROR(VLOOKUP($B9581,Mapping!$A:$C,2,0),"Not Mapped"))</f>
        <v/>
      </c>
      <c r="P9581" s="36">
        <f>IF($B9581="","",IFERROR(VLOOKUP($B9581,Mapping!$A:$C,3,0),"Not Mapped"))</f>
        <v/>
      </c>
      <c r="Q9581" s="36">
        <f>IF($B9581="","",IFERROR(VLOOKUP($O9581,Leaders!$A:$B,2,0),"Not Mapped"))</f>
        <v/>
      </c>
      <c r="R9581" s="36">
        <f>IF($B9581="","",IF(COUNTIF(Exclusions!$A:$A,$B9581)&gt;0,"Yes","No"))</f>
        <v/>
      </c>
      <c r="S9581" s="38">
        <f>IF($B9581="","",MIN(1,DAY($A9581)/IF($N9581="Superstore",Settings!$B$5,Settings!$B$4)))</f>
        <v/>
      </c>
      <c r="T9581" s="38">
        <f>IF(OR($B9581="",$G9581="",$S9581=0),"",$G9581/$S9581)</f>
        <v/>
      </c>
      <c r="U9581" s="36">
        <f>IF($T9581="","",IF($T9581&lt;Settings!$B$8,"Critical",IF($T9581&lt;Settings!$B$9,"Semi Critical","Non Critical")))</f>
        <v/>
      </c>
      <c r="V9581" s="28" t="n"/>
      <c r="Z9581">
        <f>IF($B9581="","",IFERROR(VLOOKUP($B9581,'Plan HC for CCA'!$A:$B,2,0),""))</f>
        <v/>
      </c>
      <c r="AA9581">
        <f>IF(OR($B9581="",$Z9581=""),"",IF(N($M9581)&lt;$Z9581,"Delta","No Delta"))</f>
        <v/>
      </c>
      <c r="AB9581">
        <f>IF(OR($B9581="",$Z9581=""),"",MAX(0,$Z9581-N($M9581)))</f>
        <v/>
      </c>
      <c r="AC9581" s="46">
        <f>IF($B9581="","",IFERROR(INDEX('CCA Util %'!$H:$H,MATCH($B9581,'CCA Util %'!$E:$E,0)),""))</f>
        <v/>
      </c>
      <c r="AD9581">
        <f>IF($B9581="","",IFERROR(INDEX('CCA Util %'!$G:$G,MATCH($B9581,'CCA Util %'!$E:$E,0)),""))</f>
        <v/>
      </c>
      <c r="AE9581">
        <f>IF(OR($B9581="",$U9581=""),"",$U9581&amp;" &amp; "&amp;IF(OR($AD9581="",$AD9581=0),"Util NA",$AD9581&amp;" Util"))</f>
        <v/>
      </c>
    </row>
    <row r="9582" ht="15.75" customHeight="1" s="42">
      <c r="A9582" s="41" t="n"/>
      <c r="G9582" s="38" t="n"/>
      <c r="H9582" s="38" t="n"/>
      <c r="I9582" s="38" t="n"/>
      <c r="J9582" s="38" t="n"/>
      <c r="K9582" s="38" t="n"/>
      <c r="L9582" s="38" t="n"/>
      <c r="N9582" s="36">
        <f>IF($B9582="","",IF($C9582="SUPERSTORE","Superstore","DH"))</f>
        <v/>
      </c>
      <c r="O9582" s="36">
        <f>IF($B9582="","",IFERROR(VLOOKUP($B9582,Mapping!$A:$C,2,0),"Not Mapped"))</f>
        <v/>
      </c>
      <c r="P9582" s="36">
        <f>IF($B9582="","",IFERROR(VLOOKUP($B9582,Mapping!$A:$C,3,0),"Not Mapped"))</f>
        <v/>
      </c>
      <c r="Q9582" s="36">
        <f>IF($B9582="","",IFERROR(VLOOKUP($O9582,Leaders!$A:$B,2,0),"Not Mapped"))</f>
        <v/>
      </c>
      <c r="R9582" s="36">
        <f>IF($B9582="","",IF(COUNTIF(Exclusions!$A:$A,$B9582)&gt;0,"Yes","No"))</f>
        <v/>
      </c>
      <c r="S9582" s="38">
        <f>IF($B9582="","",MIN(1,DAY($A9582)/IF($N9582="Superstore",Settings!$B$5,Settings!$B$4)))</f>
        <v/>
      </c>
      <c r="T9582" s="38">
        <f>IF(OR($B9582="",$G9582="",$S9582=0),"",$G9582/$S9582)</f>
        <v/>
      </c>
      <c r="U9582" s="36">
        <f>IF($T9582="","",IF($T9582&lt;Settings!$B$8,"Critical",IF($T9582&lt;Settings!$B$9,"Semi Critical","Non Critical")))</f>
        <v/>
      </c>
      <c r="V9582" s="28" t="n"/>
      <c r="Z9582">
        <f>IF($B9582="","",IFERROR(VLOOKUP($B9582,'Plan HC for CCA'!$A:$B,2,0),""))</f>
        <v/>
      </c>
      <c r="AA9582">
        <f>IF(OR($B9582="",$Z9582=""),"",IF(N($M9582)&lt;$Z9582,"Delta","No Delta"))</f>
        <v/>
      </c>
      <c r="AB9582">
        <f>IF(OR($B9582="",$Z9582=""),"",MAX(0,$Z9582-N($M9582)))</f>
        <v/>
      </c>
      <c r="AC9582" s="46">
        <f>IF($B9582="","",IFERROR(INDEX('CCA Util %'!$H:$H,MATCH($B9582,'CCA Util %'!$E:$E,0)),""))</f>
        <v/>
      </c>
      <c r="AD9582">
        <f>IF($B9582="","",IFERROR(INDEX('CCA Util %'!$G:$G,MATCH($B9582,'CCA Util %'!$E:$E,0)),""))</f>
        <v/>
      </c>
      <c r="AE9582">
        <f>IF(OR($B9582="",$U9582=""),"",$U9582&amp;" &amp; "&amp;IF(OR($AD9582="",$AD9582=0),"Util NA",$AD9582&amp;" Util"))</f>
        <v/>
      </c>
    </row>
    <row r="9583" ht="15.75" customHeight="1" s="42">
      <c r="A9583" s="41" t="n"/>
      <c r="G9583" s="38" t="n"/>
      <c r="H9583" s="38" t="n"/>
      <c r="I9583" s="38" t="n"/>
      <c r="J9583" s="38" t="n"/>
      <c r="K9583" s="38" t="n"/>
      <c r="L9583" s="38" t="n"/>
      <c r="N9583" s="36">
        <f>IF($B9583="","",IF($C9583="SUPERSTORE","Superstore","DH"))</f>
        <v/>
      </c>
      <c r="O9583" s="36">
        <f>IF($B9583="","",IFERROR(VLOOKUP($B9583,Mapping!$A:$C,2,0),"Not Mapped"))</f>
        <v/>
      </c>
      <c r="P9583" s="36">
        <f>IF($B9583="","",IFERROR(VLOOKUP($B9583,Mapping!$A:$C,3,0),"Not Mapped"))</f>
        <v/>
      </c>
      <c r="Q9583" s="36">
        <f>IF($B9583="","",IFERROR(VLOOKUP($O9583,Leaders!$A:$B,2,0),"Not Mapped"))</f>
        <v/>
      </c>
      <c r="R9583" s="36">
        <f>IF($B9583="","",IF(COUNTIF(Exclusions!$A:$A,$B9583)&gt;0,"Yes","No"))</f>
        <v/>
      </c>
      <c r="S9583" s="38">
        <f>IF($B9583="","",MIN(1,DAY($A9583)/IF($N9583="Superstore",Settings!$B$5,Settings!$B$4)))</f>
        <v/>
      </c>
      <c r="T9583" s="38">
        <f>IF(OR($B9583="",$G9583="",$S9583=0),"",$G9583/$S9583)</f>
        <v/>
      </c>
      <c r="U9583" s="36">
        <f>IF($T9583="","",IF($T9583&lt;Settings!$B$8,"Critical",IF($T9583&lt;Settings!$B$9,"Semi Critical","Non Critical")))</f>
        <v/>
      </c>
      <c r="V9583" s="28" t="n"/>
      <c r="Z9583">
        <f>IF($B9583="","",IFERROR(VLOOKUP($B9583,'Plan HC for CCA'!$A:$B,2,0),""))</f>
        <v/>
      </c>
      <c r="AA9583">
        <f>IF(OR($B9583="",$Z9583=""),"",IF(N($M9583)&lt;$Z9583,"Delta","No Delta"))</f>
        <v/>
      </c>
      <c r="AB9583">
        <f>IF(OR($B9583="",$Z9583=""),"",MAX(0,$Z9583-N($M9583)))</f>
        <v/>
      </c>
      <c r="AC9583" s="46">
        <f>IF($B9583="","",IFERROR(INDEX('CCA Util %'!$H:$H,MATCH($B9583,'CCA Util %'!$E:$E,0)),""))</f>
        <v/>
      </c>
      <c r="AD9583">
        <f>IF($B9583="","",IFERROR(INDEX('CCA Util %'!$G:$G,MATCH($B9583,'CCA Util %'!$E:$E,0)),""))</f>
        <v/>
      </c>
      <c r="AE9583">
        <f>IF(OR($B9583="",$U9583=""),"",$U9583&amp;" &amp; "&amp;IF(OR($AD9583="",$AD9583=0),"Util NA",$AD9583&amp;" Util"))</f>
        <v/>
      </c>
    </row>
    <row r="9584" ht="15.75" customHeight="1" s="42">
      <c r="A9584" s="41" t="n"/>
      <c r="G9584" s="38" t="n"/>
      <c r="H9584" s="38" t="n"/>
      <c r="I9584" s="38" t="n"/>
      <c r="J9584" s="38" t="n"/>
      <c r="K9584" s="38" t="n"/>
      <c r="L9584" s="38" t="n"/>
      <c r="N9584" s="36">
        <f>IF($B9584="","",IF($C9584="SUPERSTORE","Superstore","DH"))</f>
        <v/>
      </c>
      <c r="O9584" s="36">
        <f>IF($B9584="","",IFERROR(VLOOKUP($B9584,Mapping!$A:$C,2,0),"Not Mapped"))</f>
        <v/>
      </c>
      <c r="P9584" s="36">
        <f>IF($B9584="","",IFERROR(VLOOKUP($B9584,Mapping!$A:$C,3,0),"Not Mapped"))</f>
        <v/>
      </c>
      <c r="Q9584" s="36">
        <f>IF($B9584="","",IFERROR(VLOOKUP($O9584,Leaders!$A:$B,2,0),"Not Mapped"))</f>
        <v/>
      </c>
      <c r="R9584" s="36">
        <f>IF($B9584="","",IF(COUNTIF(Exclusions!$A:$A,$B9584)&gt;0,"Yes","No"))</f>
        <v/>
      </c>
      <c r="S9584" s="38">
        <f>IF($B9584="","",MIN(1,DAY($A9584)/IF($N9584="Superstore",Settings!$B$5,Settings!$B$4)))</f>
        <v/>
      </c>
      <c r="T9584" s="38">
        <f>IF(OR($B9584="",$G9584="",$S9584=0),"",$G9584/$S9584)</f>
        <v/>
      </c>
      <c r="U9584" s="36">
        <f>IF($T9584="","",IF($T9584&lt;Settings!$B$8,"Critical",IF($T9584&lt;Settings!$B$9,"Semi Critical","Non Critical")))</f>
        <v/>
      </c>
      <c r="V9584" s="28" t="n"/>
      <c r="Z9584">
        <f>IF($B9584="","",IFERROR(VLOOKUP($B9584,'Plan HC for CCA'!$A:$B,2,0),""))</f>
        <v/>
      </c>
      <c r="AA9584">
        <f>IF(OR($B9584="",$Z9584=""),"",IF(N($M9584)&lt;$Z9584,"Delta","No Delta"))</f>
        <v/>
      </c>
      <c r="AB9584">
        <f>IF(OR($B9584="",$Z9584=""),"",MAX(0,$Z9584-N($M9584)))</f>
        <v/>
      </c>
      <c r="AC9584" s="46">
        <f>IF($B9584="","",IFERROR(INDEX('CCA Util %'!$H:$H,MATCH($B9584,'CCA Util %'!$E:$E,0)),""))</f>
        <v/>
      </c>
      <c r="AD9584">
        <f>IF($B9584="","",IFERROR(INDEX('CCA Util %'!$G:$G,MATCH($B9584,'CCA Util %'!$E:$E,0)),""))</f>
        <v/>
      </c>
      <c r="AE9584">
        <f>IF(OR($B9584="",$U9584=""),"",$U9584&amp;" &amp; "&amp;IF(OR($AD9584="",$AD9584=0),"Util NA",$AD9584&amp;" Util"))</f>
        <v/>
      </c>
    </row>
    <row r="9585" ht="15.75" customHeight="1" s="42">
      <c r="A9585" s="41" t="n"/>
      <c r="G9585" s="38" t="n"/>
      <c r="H9585" s="38" t="n"/>
      <c r="I9585" s="38" t="n"/>
      <c r="J9585" s="38" t="n"/>
      <c r="K9585" s="38" t="n"/>
      <c r="L9585" s="38" t="n"/>
      <c r="N9585" s="36">
        <f>IF($B9585="","",IF($C9585="SUPERSTORE","Superstore","DH"))</f>
        <v/>
      </c>
      <c r="O9585" s="36">
        <f>IF($B9585="","",IFERROR(VLOOKUP($B9585,Mapping!$A:$C,2,0),"Not Mapped"))</f>
        <v/>
      </c>
      <c r="P9585" s="36">
        <f>IF($B9585="","",IFERROR(VLOOKUP($B9585,Mapping!$A:$C,3,0),"Not Mapped"))</f>
        <v/>
      </c>
      <c r="Q9585" s="36">
        <f>IF($B9585="","",IFERROR(VLOOKUP($O9585,Leaders!$A:$B,2,0),"Not Mapped"))</f>
        <v/>
      </c>
      <c r="R9585" s="36">
        <f>IF($B9585="","",IF(COUNTIF(Exclusions!$A:$A,$B9585)&gt;0,"Yes","No"))</f>
        <v/>
      </c>
      <c r="S9585" s="38">
        <f>IF($B9585="","",MIN(1,DAY($A9585)/IF($N9585="Superstore",Settings!$B$5,Settings!$B$4)))</f>
        <v/>
      </c>
      <c r="T9585" s="38">
        <f>IF(OR($B9585="",$G9585="",$S9585=0),"",$G9585/$S9585)</f>
        <v/>
      </c>
      <c r="U9585" s="36">
        <f>IF($T9585="","",IF($T9585&lt;Settings!$B$8,"Critical",IF($T9585&lt;Settings!$B$9,"Semi Critical","Non Critical")))</f>
        <v/>
      </c>
      <c r="V9585" s="28" t="n"/>
      <c r="Z9585">
        <f>IF($B9585="","",IFERROR(VLOOKUP($B9585,'Plan HC for CCA'!$A:$B,2,0),""))</f>
        <v/>
      </c>
      <c r="AA9585">
        <f>IF(OR($B9585="",$Z9585=""),"",IF(N($M9585)&lt;$Z9585,"Delta","No Delta"))</f>
        <v/>
      </c>
      <c r="AB9585">
        <f>IF(OR($B9585="",$Z9585=""),"",MAX(0,$Z9585-N($M9585)))</f>
        <v/>
      </c>
      <c r="AC9585" s="46">
        <f>IF($B9585="","",IFERROR(INDEX('CCA Util %'!$H:$H,MATCH($B9585,'CCA Util %'!$E:$E,0)),""))</f>
        <v/>
      </c>
      <c r="AD9585">
        <f>IF($B9585="","",IFERROR(INDEX('CCA Util %'!$G:$G,MATCH($B9585,'CCA Util %'!$E:$E,0)),""))</f>
        <v/>
      </c>
      <c r="AE9585">
        <f>IF(OR($B9585="",$U9585=""),"",$U9585&amp;" &amp; "&amp;IF(OR($AD9585="",$AD9585=0),"Util NA",$AD9585&amp;" Util"))</f>
        <v/>
      </c>
    </row>
    <row r="9586" ht="15.75" customHeight="1" s="42">
      <c r="A9586" s="41" t="n"/>
      <c r="G9586" s="38" t="n"/>
      <c r="H9586" s="38" t="n"/>
      <c r="I9586" s="38" t="n"/>
      <c r="J9586" s="38" t="n"/>
      <c r="K9586" s="38" t="n"/>
      <c r="L9586" s="38" t="n"/>
      <c r="N9586" s="36">
        <f>IF($B9586="","",IF($C9586="SUPERSTORE","Superstore","DH"))</f>
        <v/>
      </c>
      <c r="O9586" s="36">
        <f>IF($B9586="","",IFERROR(VLOOKUP($B9586,Mapping!$A:$C,2,0),"Not Mapped"))</f>
        <v/>
      </c>
      <c r="P9586" s="36">
        <f>IF($B9586="","",IFERROR(VLOOKUP($B9586,Mapping!$A:$C,3,0),"Not Mapped"))</f>
        <v/>
      </c>
      <c r="Q9586" s="36">
        <f>IF($B9586="","",IFERROR(VLOOKUP($O9586,Leaders!$A:$B,2,0),"Not Mapped"))</f>
        <v/>
      </c>
      <c r="R9586" s="36">
        <f>IF($B9586="","",IF(COUNTIF(Exclusions!$A:$A,$B9586)&gt;0,"Yes","No"))</f>
        <v/>
      </c>
      <c r="S9586" s="38">
        <f>IF($B9586="","",MIN(1,DAY($A9586)/IF($N9586="Superstore",Settings!$B$5,Settings!$B$4)))</f>
        <v/>
      </c>
      <c r="T9586" s="38">
        <f>IF(OR($B9586="",$G9586="",$S9586=0),"",$G9586/$S9586)</f>
        <v/>
      </c>
      <c r="U9586" s="36">
        <f>IF($T9586="","",IF($T9586&lt;Settings!$B$8,"Critical",IF($T9586&lt;Settings!$B$9,"Semi Critical","Non Critical")))</f>
        <v/>
      </c>
      <c r="V9586" s="28" t="n"/>
      <c r="Z9586">
        <f>IF($B9586="","",IFERROR(VLOOKUP($B9586,'Plan HC for CCA'!$A:$B,2,0),""))</f>
        <v/>
      </c>
      <c r="AA9586">
        <f>IF(OR($B9586="",$Z9586=""),"",IF(N($M9586)&lt;$Z9586,"Delta","No Delta"))</f>
        <v/>
      </c>
      <c r="AB9586">
        <f>IF(OR($B9586="",$Z9586=""),"",MAX(0,$Z9586-N($M9586)))</f>
        <v/>
      </c>
      <c r="AC9586" s="46">
        <f>IF($B9586="","",IFERROR(INDEX('CCA Util %'!$H:$H,MATCH($B9586,'CCA Util %'!$E:$E,0)),""))</f>
        <v/>
      </c>
      <c r="AD9586">
        <f>IF($B9586="","",IFERROR(INDEX('CCA Util %'!$G:$G,MATCH($B9586,'CCA Util %'!$E:$E,0)),""))</f>
        <v/>
      </c>
      <c r="AE9586">
        <f>IF(OR($B9586="",$U9586=""),"",$U9586&amp;" &amp; "&amp;IF(OR($AD9586="",$AD9586=0),"Util NA",$AD9586&amp;" Util"))</f>
        <v/>
      </c>
    </row>
    <row r="9587" ht="15.75" customHeight="1" s="42">
      <c r="A9587" s="41" t="n"/>
      <c r="G9587" s="38" t="n"/>
      <c r="H9587" s="38" t="n"/>
      <c r="I9587" s="38" t="n"/>
      <c r="J9587" s="38" t="n"/>
      <c r="K9587" s="38" t="n"/>
      <c r="L9587" s="38" t="n"/>
      <c r="N9587" s="36">
        <f>IF($B9587="","",IF($C9587="SUPERSTORE","Superstore","DH"))</f>
        <v/>
      </c>
      <c r="O9587" s="36">
        <f>IF($B9587="","",IFERROR(VLOOKUP($B9587,Mapping!$A:$C,2,0),"Not Mapped"))</f>
        <v/>
      </c>
      <c r="P9587" s="36">
        <f>IF($B9587="","",IFERROR(VLOOKUP($B9587,Mapping!$A:$C,3,0),"Not Mapped"))</f>
        <v/>
      </c>
      <c r="Q9587" s="36">
        <f>IF($B9587="","",IFERROR(VLOOKUP($O9587,Leaders!$A:$B,2,0),"Not Mapped"))</f>
        <v/>
      </c>
      <c r="R9587" s="36">
        <f>IF($B9587="","",IF(COUNTIF(Exclusions!$A:$A,$B9587)&gt;0,"Yes","No"))</f>
        <v/>
      </c>
      <c r="S9587" s="38">
        <f>IF($B9587="","",MIN(1,DAY($A9587)/IF($N9587="Superstore",Settings!$B$5,Settings!$B$4)))</f>
        <v/>
      </c>
      <c r="T9587" s="38">
        <f>IF(OR($B9587="",$G9587="",$S9587=0),"",$G9587/$S9587)</f>
        <v/>
      </c>
      <c r="U9587" s="36">
        <f>IF($T9587="","",IF($T9587&lt;Settings!$B$8,"Critical",IF($T9587&lt;Settings!$B$9,"Semi Critical","Non Critical")))</f>
        <v/>
      </c>
      <c r="V9587" s="28" t="n"/>
      <c r="Z9587">
        <f>IF($B9587="","",IFERROR(VLOOKUP($B9587,'Plan HC for CCA'!$A:$B,2,0),""))</f>
        <v/>
      </c>
      <c r="AA9587">
        <f>IF(OR($B9587="",$Z9587=""),"",IF(N($M9587)&lt;$Z9587,"Delta","No Delta"))</f>
        <v/>
      </c>
      <c r="AB9587">
        <f>IF(OR($B9587="",$Z9587=""),"",MAX(0,$Z9587-N($M9587)))</f>
        <v/>
      </c>
      <c r="AC9587" s="46">
        <f>IF($B9587="","",IFERROR(INDEX('CCA Util %'!$H:$H,MATCH($B9587,'CCA Util %'!$E:$E,0)),""))</f>
        <v/>
      </c>
      <c r="AD9587">
        <f>IF($B9587="","",IFERROR(INDEX('CCA Util %'!$G:$G,MATCH($B9587,'CCA Util %'!$E:$E,0)),""))</f>
        <v/>
      </c>
      <c r="AE9587">
        <f>IF(OR($B9587="",$U9587=""),"",$U9587&amp;" &amp; "&amp;IF(OR($AD9587="",$AD9587=0),"Util NA",$AD9587&amp;" Util"))</f>
        <v/>
      </c>
    </row>
    <row r="9588" ht="15.75" customHeight="1" s="42">
      <c r="A9588" s="41" t="n"/>
      <c r="G9588" s="38" t="n"/>
      <c r="H9588" s="38" t="n"/>
      <c r="I9588" s="38" t="n"/>
      <c r="J9588" s="38" t="n"/>
      <c r="K9588" s="38" t="n"/>
      <c r="L9588" s="38" t="n"/>
      <c r="N9588" s="36">
        <f>IF($B9588="","",IF($C9588="SUPERSTORE","Superstore","DH"))</f>
        <v/>
      </c>
      <c r="O9588" s="36">
        <f>IF($B9588="","",IFERROR(VLOOKUP($B9588,Mapping!$A:$C,2,0),"Not Mapped"))</f>
        <v/>
      </c>
      <c r="P9588" s="36">
        <f>IF($B9588="","",IFERROR(VLOOKUP($B9588,Mapping!$A:$C,3,0),"Not Mapped"))</f>
        <v/>
      </c>
      <c r="Q9588" s="36">
        <f>IF($B9588="","",IFERROR(VLOOKUP($O9588,Leaders!$A:$B,2,0),"Not Mapped"))</f>
        <v/>
      </c>
      <c r="R9588" s="36">
        <f>IF($B9588="","",IF(COUNTIF(Exclusions!$A:$A,$B9588)&gt;0,"Yes","No"))</f>
        <v/>
      </c>
      <c r="S9588" s="38">
        <f>IF($B9588="","",MIN(1,DAY($A9588)/IF($N9588="Superstore",Settings!$B$5,Settings!$B$4)))</f>
        <v/>
      </c>
      <c r="T9588" s="38">
        <f>IF(OR($B9588="",$G9588="",$S9588=0),"",$G9588/$S9588)</f>
        <v/>
      </c>
      <c r="U9588" s="36">
        <f>IF($T9588="","",IF($T9588&lt;Settings!$B$8,"Critical",IF($T9588&lt;Settings!$B$9,"Semi Critical","Non Critical")))</f>
        <v/>
      </c>
      <c r="V9588" s="28" t="n"/>
      <c r="Z9588">
        <f>IF($B9588="","",IFERROR(VLOOKUP($B9588,'Plan HC for CCA'!$A:$B,2,0),""))</f>
        <v/>
      </c>
      <c r="AA9588">
        <f>IF(OR($B9588="",$Z9588=""),"",IF(N($M9588)&lt;$Z9588,"Delta","No Delta"))</f>
        <v/>
      </c>
      <c r="AB9588">
        <f>IF(OR($B9588="",$Z9588=""),"",MAX(0,$Z9588-N($M9588)))</f>
        <v/>
      </c>
      <c r="AC9588" s="46">
        <f>IF($B9588="","",IFERROR(INDEX('CCA Util %'!$H:$H,MATCH($B9588,'CCA Util %'!$E:$E,0)),""))</f>
        <v/>
      </c>
      <c r="AD9588">
        <f>IF($B9588="","",IFERROR(INDEX('CCA Util %'!$G:$G,MATCH($B9588,'CCA Util %'!$E:$E,0)),""))</f>
        <v/>
      </c>
      <c r="AE9588">
        <f>IF(OR($B9588="",$U9588=""),"",$U9588&amp;" &amp; "&amp;IF(OR($AD9588="",$AD9588=0),"Util NA",$AD9588&amp;" Util"))</f>
        <v/>
      </c>
    </row>
    <row r="9589" ht="15.75" customHeight="1" s="42">
      <c r="A9589" s="41" t="n"/>
      <c r="G9589" s="38" t="n"/>
      <c r="H9589" s="38" t="n"/>
      <c r="I9589" s="38" t="n"/>
      <c r="J9589" s="38" t="n"/>
      <c r="K9589" s="38" t="n"/>
      <c r="L9589" s="38" t="n"/>
      <c r="N9589" s="36">
        <f>IF($B9589="","",IF($C9589="SUPERSTORE","Superstore","DH"))</f>
        <v/>
      </c>
      <c r="O9589" s="36">
        <f>IF($B9589="","",IFERROR(VLOOKUP($B9589,Mapping!$A:$C,2,0),"Not Mapped"))</f>
        <v/>
      </c>
      <c r="P9589" s="36">
        <f>IF($B9589="","",IFERROR(VLOOKUP($B9589,Mapping!$A:$C,3,0),"Not Mapped"))</f>
        <v/>
      </c>
      <c r="Q9589" s="36">
        <f>IF($B9589="","",IFERROR(VLOOKUP($O9589,Leaders!$A:$B,2,0),"Not Mapped"))</f>
        <v/>
      </c>
      <c r="R9589" s="36">
        <f>IF($B9589="","",IF(COUNTIF(Exclusions!$A:$A,$B9589)&gt;0,"Yes","No"))</f>
        <v/>
      </c>
      <c r="S9589" s="38">
        <f>IF($B9589="","",MIN(1,DAY($A9589)/IF($N9589="Superstore",Settings!$B$5,Settings!$B$4)))</f>
        <v/>
      </c>
      <c r="T9589" s="38">
        <f>IF(OR($B9589="",$G9589="",$S9589=0),"",$G9589/$S9589)</f>
        <v/>
      </c>
      <c r="U9589" s="36">
        <f>IF($T9589="","",IF($T9589&lt;Settings!$B$8,"Critical",IF($T9589&lt;Settings!$B$9,"Semi Critical","Non Critical")))</f>
        <v/>
      </c>
      <c r="V9589" s="28" t="n"/>
      <c r="Z9589">
        <f>IF($B9589="","",IFERROR(VLOOKUP($B9589,'Plan HC for CCA'!$A:$B,2,0),""))</f>
        <v/>
      </c>
      <c r="AA9589">
        <f>IF(OR($B9589="",$Z9589=""),"",IF(N($M9589)&lt;$Z9589,"Delta","No Delta"))</f>
        <v/>
      </c>
      <c r="AB9589">
        <f>IF(OR($B9589="",$Z9589=""),"",MAX(0,$Z9589-N($M9589)))</f>
        <v/>
      </c>
      <c r="AC9589" s="46">
        <f>IF($B9589="","",IFERROR(INDEX('CCA Util %'!$H:$H,MATCH($B9589,'CCA Util %'!$E:$E,0)),""))</f>
        <v/>
      </c>
      <c r="AD9589">
        <f>IF($B9589="","",IFERROR(INDEX('CCA Util %'!$G:$G,MATCH($B9589,'CCA Util %'!$E:$E,0)),""))</f>
        <v/>
      </c>
      <c r="AE9589">
        <f>IF(OR($B9589="",$U9589=""),"",$U9589&amp;" &amp; "&amp;IF(OR($AD9589="",$AD9589=0),"Util NA",$AD9589&amp;" Util"))</f>
        <v/>
      </c>
    </row>
    <row r="9590" ht="15.75" customHeight="1" s="42">
      <c r="A9590" s="41" t="n"/>
      <c r="G9590" s="38" t="n"/>
      <c r="H9590" s="38" t="n"/>
      <c r="I9590" s="38" t="n"/>
      <c r="J9590" s="38" t="n"/>
      <c r="K9590" s="38" t="n"/>
      <c r="L9590" s="38" t="n"/>
      <c r="N9590" s="36">
        <f>IF($B9590="","",IF($C9590="SUPERSTORE","Superstore","DH"))</f>
        <v/>
      </c>
      <c r="O9590" s="36">
        <f>IF($B9590="","",IFERROR(VLOOKUP($B9590,Mapping!$A:$C,2,0),"Not Mapped"))</f>
        <v/>
      </c>
      <c r="P9590" s="36">
        <f>IF($B9590="","",IFERROR(VLOOKUP($B9590,Mapping!$A:$C,3,0),"Not Mapped"))</f>
        <v/>
      </c>
      <c r="Q9590" s="36">
        <f>IF($B9590="","",IFERROR(VLOOKUP($O9590,Leaders!$A:$B,2,0),"Not Mapped"))</f>
        <v/>
      </c>
      <c r="R9590" s="36">
        <f>IF($B9590="","",IF(COUNTIF(Exclusions!$A:$A,$B9590)&gt;0,"Yes","No"))</f>
        <v/>
      </c>
      <c r="S9590" s="38">
        <f>IF($B9590="","",MIN(1,DAY($A9590)/IF($N9590="Superstore",Settings!$B$5,Settings!$B$4)))</f>
        <v/>
      </c>
      <c r="T9590" s="38">
        <f>IF(OR($B9590="",$G9590="",$S9590=0),"",$G9590/$S9590)</f>
        <v/>
      </c>
      <c r="U9590" s="36">
        <f>IF($T9590="","",IF($T9590&lt;Settings!$B$8,"Critical",IF($T9590&lt;Settings!$B$9,"Semi Critical","Non Critical")))</f>
        <v/>
      </c>
      <c r="V9590" s="28" t="n"/>
      <c r="Z9590">
        <f>IF($B9590="","",IFERROR(VLOOKUP($B9590,'Plan HC for CCA'!$A:$B,2,0),""))</f>
        <v/>
      </c>
      <c r="AA9590">
        <f>IF(OR($B9590="",$Z9590=""),"",IF(N($M9590)&lt;$Z9590,"Delta","No Delta"))</f>
        <v/>
      </c>
      <c r="AB9590">
        <f>IF(OR($B9590="",$Z9590=""),"",MAX(0,$Z9590-N($M9590)))</f>
        <v/>
      </c>
      <c r="AC9590" s="46">
        <f>IF($B9590="","",IFERROR(INDEX('CCA Util %'!$H:$H,MATCH($B9590,'CCA Util %'!$E:$E,0)),""))</f>
        <v/>
      </c>
      <c r="AD9590">
        <f>IF($B9590="","",IFERROR(INDEX('CCA Util %'!$G:$G,MATCH($B9590,'CCA Util %'!$E:$E,0)),""))</f>
        <v/>
      </c>
      <c r="AE9590">
        <f>IF(OR($B9590="",$U9590=""),"",$U9590&amp;" &amp; "&amp;IF(OR($AD9590="",$AD9590=0),"Util NA",$AD9590&amp;" Util"))</f>
        <v/>
      </c>
    </row>
    <row r="9591" ht="15.75" customHeight="1" s="42">
      <c r="A9591" s="41" t="n"/>
      <c r="G9591" s="38" t="n"/>
      <c r="H9591" s="38" t="n"/>
      <c r="I9591" s="38" t="n"/>
      <c r="J9591" s="38" t="n"/>
      <c r="K9591" s="38" t="n"/>
      <c r="L9591" s="38" t="n"/>
      <c r="N9591" s="36">
        <f>IF($B9591="","",IF($C9591="SUPERSTORE","Superstore","DH"))</f>
        <v/>
      </c>
      <c r="O9591" s="36">
        <f>IF($B9591="","",IFERROR(VLOOKUP($B9591,Mapping!$A:$C,2,0),"Not Mapped"))</f>
        <v/>
      </c>
      <c r="P9591" s="36">
        <f>IF($B9591="","",IFERROR(VLOOKUP($B9591,Mapping!$A:$C,3,0),"Not Mapped"))</f>
        <v/>
      </c>
      <c r="Q9591" s="36">
        <f>IF($B9591="","",IFERROR(VLOOKUP($O9591,Leaders!$A:$B,2,0),"Not Mapped"))</f>
        <v/>
      </c>
      <c r="R9591" s="36">
        <f>IF($B9591="","",IF(COUNTIF(Exclusions!$A:$A,$B9591)&gt;0,"Yes","No"))</f>
        <v/>
      </c>
      <c r="S9591" s="38">
        <f>IF($B9591="","",MIN(1,DAY($A9591)/IF($N9591="Superstore",Settings!$B$5,Settings!$B$4)))</f>
        <v/>
      </c>
      <c r="T9591" s="38">
        <f>IF(OR($B9591="",$G9591="",$S9591=0),"",$G9591/$S9591)</f>
        <v/>
      </c>
      <c r="U9591" s="36">
        <f>IF($T9591="","",IF($T9591&lt;Settings!$B$8,"Critical",IF($T9591&lt;Settings!$B$9,"Semi Critical","Non Critical")))</f>
        <v/>
      </c>
      <c r="V9591" s="28" t="n"/>
      <c r="Z9591">
        <f>IF($B9591="","",IFERROR(VLOOKUP($B9591,'Plan HC for CCA'!$A:$B,2,0),""))</f>
        <v/>
      </c>
      <c r="AA9591">
        <f>IF(OR($B9591="",$Z9591=""),"",IF(N($M9591)&lt;$Z9591,"Delta","No Delta"))</f>
        <v/>
      </c>
      <c r="AB9591">
        <f>IF(OR($B9591="",$Z9591=""),"",MAX(0,$Z9591-N($M9591)))</f>
        <v/>
      </c>
      <c r="AC9591" s="46">
        <f>IF($B9591="","",IFERROR(INDEX('CCA Util %'!$H:$H,MATCH($B9591,'CCA Util %'!$E:$E,0)),""))</f>
        <v/>
      </c>
      <c r="AD9591">
        <f>IF($B9591="","",IFERROR(INDEX('CCA Util %'!$G:$G,MATCH($B9591,'CCA Util %'!$E:$E,0)),""))</f>
        <v/>
      </c>
      <c r="AE9591">
        <f>IF(OR($B9591="",$U9591=""),"",$U9591&amp;" &amp; "&amp;IF(OR($AD9591="",$AD9591=0),"Util NA",$AD9591&amp;" Util"))</f>
        <v/>
      </c>
    </row>
    <row r="9592" ht="15.75" customHeight="1" s="42">
      <c r="A9592" s="41" t="n"/>
      <c r="G9592" s="38" t="n"/>
      <c r="H9592" s="38" t="n"/>
      <c r="I9592" s="38" t="n"/>
      <c r="J9592" s="38" t="n"/>
      <c r="K9592" s="38" t="n"/>
      <c r="L9592" s="38" t="n"/>
      <c r="N9592" s="36">
        <f>IF($B9592="","",IF($C9592="SUPERSTORE","Superstore","DH"))</f>
        <v/>
      </c>
      <c r="O9592" s="36">
        <f>IF($B9592="","",IFERROR(VLOOKUP($B9592,Mapping!$A:$C,2,0),"Not Mapped"))</f>
        <v/>
      </c>
      <c r="P9592" s="36">
        <f>IF($B9592="","",IFERROR(VLOOKUP($B9592,Mapping!$A:$C,3,0),"Not Mapped"))</f>
        <v/>
      </c>
      <c r="Q9592" s="36">
        <f>IF($B9592="","",IFERROR(VLOOKUP($O9592,Leaders!$A:$B,2,0),"Not Mapped"))</f>
        <v/>
      </c>
      <c r="R9592" s="36">
        <f>IF($B9592="","",IF(COUNTIF(Exclusions!$A:$A,$B9592)&gt;0,"Yes","No"))</f>
        <v/>
      </c>
      <c r="S9592" s="38">
        <f>IF($B9592="","",MIN(1,DAY($A9592)/IF($N9592="Superstore",Settings!$B$5,Settings!$B$4)))</f>
        <v/>
      </c>
      <c r="T9592" s="38">
        <f>IF(OR($B9592="",$G9592="",$S9592=0),"",$G9592/$S9592)</f>
        <v/>
      </c>
      <c r="U9592" s="36">
        <f>IF($T9592="","",IF($T9592&lt;Settings!$B$8,"Critical",IF($T9592&lt;Settings!$B$9,"Semi Critical","Non Critical")))</f>
        <v/>
      </c>
      <c r="V9592" s="28" t="n"/>
      <c r="Z9592">
        <f>IF($B9592="","",IFERROR(VLOOKUP($B9592,'Plan HC for CCA'!$A:$B,2,0),""))</f>
        <v/>
      </c>
      <c r="AA9592">
        <f>IF(OR($B9592="",$Z9592=""),"",IF(N($M9592)&lt;$Z9592,"Delta","No Delta"))</f>
        <v/>
      </c>
      <c r="AB9592">
        <f>IF(OR($B9592="",$Z9592=""),"",MAX(0,$Z9592-N($M9592)))</f>
        <v/>
      </c>
      <c r="AC9592" s="46">
        <f>IF($B9592="","",IFERROR(INDEX('CCA Util %'!$H:$H,MATCH($B9592,'CCA Util %'!$E:$E,0)),""))</f>
        <v/>
      </c>
      <c r="AD9592">
        <f>IF($B9592="","",IFERROR(INDEX('CCA Util %'!$G:$G,MATCH($B9592,'CCA Util %'!$E:$E,0)),""))</f>
        <v/>
      </c>
      <c r="AE9592">
        <f>IF(OR($B9592="",$U9592=""),"",$U9592&amp;" &amp; "&amp;IF(OR($AD9592="",$AD9592=0),"Util NA",$AD9592&amp;" Util"))</f>
        <v/>
      </c>
    </row>
    <row r="9593" ht="15.75" customHeight="1" s="42">
      <c r="A9593" s="41" t="n"/>
      <c r="G9593" s="38" t="n"/>
      <c r="H9593" s="38" t="n"/>
      <c r="I9593" s="38" t="n"/>
      <c r="J9593" s="38" t="n"/>
      <c r="K9593" s="38" t="n"/>
      <c r="L9593" s="38" t="n"/>
      <c r="N9593" s="36">
        <f>IF($B9593="","",IF($C9593="SUPERSTORE","Superstore","DH"))</f>
        <v/>
      </c>
      <c r="O9593" s="36">
        <f>IF($B9593="","",IFERROR(VLOOKUP($B9593,Mapping!$A:$C,2,0),"Not Mapped"))</f>
        <v/>
      </c>
      <c r="P9593" s="36">
        <f>IF($B9593="","",IFERROR(VLOOKUP($B9593,Mapping!$A:$C,3,0),"Not Mapped"))</f>
        <v/>
      </c>
      <c r="Q9593" s="36">
        <f>IF($B9593="","",IFERROR(VLOOKUP($O9593,Leaders!$A:$B,2,0),"Not Mapped"))</f>
        <v/>
      </c>
      <c r="R9593" s="36">
        <f>IF($B9593="","",IF(COUNTIF(Exclusions!$A:$A,$B9593)&gt;0,"Yes","No"))</f>
        <v/>
      </c>
      <c r="S9593" s="38">
        <f>IF($B9593="","",MIN(1,DAY($A9593)/IF($N9593="Superstore",Settings!$B$5,Settings!$B$4)))</f>
        <v/>
      </c>
      <c r="T9593" s="38">
        <f>IF(OR($B9593="",$G9593="",$S9593=0),"",$G9593/$S9593)</f>
        <v/>
      </c>
      <c r="U9593" s="36">
        <f>IF($T9593="","",IF($T9593&lt;Settings!$B$8,"Critical",IF($T9593&lt;Settings!$B$9,"Semi Critical","Non Critical")))</f>
        <v/>
      </c>
      <c r="V9593" s="28" t="n"/>
      <c r="Z9593">
        <f>IF($B9593="","",IFERROR(VLOOKUP($B9593,'Plan HC for CCA'!$A:$B,2,0),""))</f>
        <v/>
      </c>
      <c r="AA9593">
        <f>IF(OR($B9593="",$Z9593=""),"",IF(N($M9593)&lt;$Z9593,"Delta","No Delta"))</f>
        <v/>
      </c>
      <c r="AB9593">
        <f>IF(OR($B9593="",$Z9593=""),"",MAX(0,$Z9593-N($M9593)))</f>
        <v/>
      </c>
      <c r="AC9593" s="46">
        <f>IF($B9593="","",IFERROR(INDEX('CCA Util %'!$H:$H,MATCH($B9593,'CCA Util %'!$E:$E,0)),""))</f>
        <v/>
      </c>
      <c r="AD9593">
        <f>IF($B9593="","",IFERROR(INDEX('CCA Util %'!$G:$G,MATCH($B9593,'CCA Util %'!$E:$E,0)),""))</f>
        <v/>
      </c>
      <c r="AE9593">
        <f>IF(OR($B9593="",$U9593=""),"",$U9593&amp;" &amp; "&amp;IF(OR($AD9593="",$AD9593=0),"Util NA",$AD9593&amp;" Util"))</f>
        <v/>
      </c>
    </row>
    <row r="9594" ht="15.75" customHeight="1" s="42">
      <c r="A9594" s="41" t="n"/>
      <c r="G9594" s="38" t="n"/>
      <c r="H9594" s="38" t="n"/>
      <c r="I9594" s="38" t="n"/>
      <c r="J9594" s="38" t="n"/>
      <c r="K9594" s="38" t="n"/>
      <c r="L9594" s="38" t="n"/>
      <c r="N9594" s="36">
        <f>IF($B9594="","",IF($C9594="SUPERSTORE","Superstore","DH"))</f>
        <v/>
      </c>
      <c r="O9594" s="36">
        <f>IF($B9594="","",IFERROR(VLOOKUP($B9594,Mapping!$A:$C,2,0),"Not Mapped"))</f>
        <v/>
      </c>
      <c r="P9594" s="36">
        <f>IF($B9594="","",IFERROR(VLOOKUP($B9594,Mapping!$A:$C,3,0),"Not Mapped"))</f>
        <v/>
      </c>
      <c r="Q9594" s="36">
        <f>IF($B9594="","",IFERROR(VLOOKUP($O9594,Leaders!$A:$B,2,0),"Not Mapped"))</f>
        <v/>
      </c>
      <c r="R9594" s="36">
        <f>IF($B9594="","",IF(COUNTIF(Exclusions!$A:$A,$B9594)&gt;0,"Yes","No"))</f>
        <v/>
      </c>
      <c r="S9594" s="38">
        <f>IF($B9594="","",MIN(1,DAY($A9594)/IF($N9594="Superstore",Settings!$B$5,Settings!$B$4)))</f>
        <v/>
      </c>
      <c r="T9594" s="38">
        <f>IF(OR($B9594="",$G9594="",$S9594=0),"",$G9594/$S9594)</f>
        <v/>
      </c>
      <c r="U9594" s="36">
        <f>IF($T9594="","",IF($T9594&lt;Settings!$B$8,"Critical",IF($T9594&lt;Settings!$B$9,"Semi Critical","Non Critical")))</f>
        <v/>
      </c>
      <c r="V9594" s="28" t="n"/>
      <c r="Z9594">
        <f>IF($B9594="","",IFERROR(VLOOKUP($B9594,'Plan HC for CCA'!$A:$B,2,0),""))</f>
        <v/>
      </c>
      <c r="AA9594">
        <f>IF(OR($B9594="",$Z9594=""),"",IF(N($M9594)&lt;$Z9594,"Delta","No Delta"))</f>
        <v/>
      </c>
      <c r="AB9594">
        <f>IF(OR($B9594="",$Z9594=""),"",MAX(0,$Z9594-N($M9594)))</f>
        <v/>
      </c>
      <c r="AC9594" s="46">
        <f>IF($B9594="","",IFERROR(INDEX('CCA Util %'!$H:$H,MATCH($B9594,'CCA Util %'!$E:$E,0)),""))</f>
        <v/>
      </c>
      <c r="AD9594">
        <f>IF($B9594="","",IFERROR(INDEX('CCA Util %'!$G:$G,MATCH($B9594,'CCA Util %'!$E:$E,0)),""))</f>
        <v/>
      </c>
      <c r="AE9594">
        <f>IF(OR($B9594="",$U9594=""),"",$U9594&amp;" &amp; "&amp;IF(OR($AD9594="",$AD9594=0),"Util NA",$AD9594&amp;" Util"))</f>
        <v/>
      </c>
    </row>
    <row r="9595" ht="15.75" customHeight="1" s="42">
      <c r="A9595" s="41" t="n"/>
      <c r="G9595" s="38" t="n"/>
      <c r="H9595" s="38" t="n"/>
      <c r="I9595" s="38" t="n"/>
      <c r="J9595" s="38" t="n"/>
      <c r="K9595" s="38" t="n"/>
      <c r="L9595" s="38" t="n"/>
      <c r="N9595" s="36">
        <f>IF($B9595="","",IF($C9595="SUPERSTORE","Superstore","DH"))</f>
        <v/>
      </c>
      <c r="O9595" s="36">
        <f>IF($B9595="","",IFERROR(VLOOKUP($B9595,Mapping!$A:$C,2,0),"Not Mapped"))</f>
        <v/>
      </c>
      <c r="P9595" s="36">
        <f>IF($B9595="","",IFERROR(VLOOKUP($B9595,Mapping!$A:$C,3,0),"Not Mapped"))</f>
        <v/>
      </c>
      <c r="Q9595" s="36">
        <f>IF($B9595="","",IFERROR(VLOOKUP($O9595,Leaders!$A:$B,2,0),"Not Mapped"))</f>
        <v/>
      </c>
      <c r="R9595" s="36">
        <f>IF($B9595="","",IF(COUNTIF(Exclusions!$A:$A,$B9595)&gt;0,"Yes","No"))</f>
        <v/>
      </c>
      <c r="S9595" s="38">
        <f>IF($B9595="","",MIN(1,DAY($A9595)/IF($N9595="Superstore",Settings!$B$5,Settings!$B$4)))</f>
        <v/>
      </c>
      <c r="T9595" s="38">
        <f>IF(OR($B9595="",$G9595="",$S9595=0),"",$G9595/$S9595)</f>
        <v/>
      </c>
      <c r="U9595" s="36">
        <f>IF($T9595="","",IF($T9595&lt;Settings!$B$8,"Critical",IF($T9595&lt;Settings!$B$9,"Semi Critical","Non Critical")))</f>
        <v/>
      </c>
      <c r="V9595" s="28" t="n"/>
      <c r="Z9595">
        <f>IF($B9595="","",IFERROR(VLOOKUP($B9595,'Plan HC for CCA'!$A:$B,2,0),""))</f>
        <v/>
      </c>
      <c r="AA9595">
        <f>IF(OR($B9595="",$Z9595=""),"",IF(N($M9595)&lt;$Z9595,"Delta","No Delta"))</f>
        <v/>
      </c>
      <c r="AB9595">
        <f>IF(OR($B9595="",$Z9595=""),"",MAX(0,$Z9595-N($M9595)))</f>
        <v/>
      </c>
      <c r="AC9595" s="46">
        <f>IF($B9595="","",IFERROR(INDEX('CCA Util %'!$H:$H,MATCH($B9595,'CCA Util %'!$E:$E,0)),""))</f>
        <v/>
      </c>
      <c r="AD9595">
        <f>IF($B9595="","",IFERROR(INDEX('CCA Util %'!$G:$G,MATCH($B9595,'CCA Util %'!$E:$E,0)),""))</f>
        <v/>
      </c>
      <c r="AE9595">
        <f>IF(OR($B9595="",$U9595=""),"",$U9595&amp;" &amp; "&amp;IF(OR($AD9595="",$AD9595=0),"Util NA",$AD9595&amp;" Util"))</f>
        <v/>
      </c>
    </row>
    <row r="9596" ht="15.75" customHeight="1" s="42">
      <c r="A9596" s="41" t="n"/>
      <c r="G9596" s="38" t="n"/>
      <c r="H9596" s="38" t="n"/>
      <c r="I9596" s="38" t="n"/>
      <c r="J9596" s="38" t="n"/>
      <c r="K9596" s="38" t="n"/>
      <c r="L9596" s="38" t="n"/>
      <c r="N9596" s="36">
        <f>IF($B9596="","",IF($C9596="SUPERSTORE","Superstore","DH"))</f>
        <v/>
      </c>
      <c r="O9596" s="36">
        <f>IF($B9596="","",IFERROR(VLOOKUP($B9596,Mapping!$A:$C,2,0),"Not Mapped"))</f>
        <v/>
      </c>
      <c r="P9596" s="36">
        <f>IF($B9596="","",IFERROR(VLOOKUP($B9596,Mapping!$A:$C,3,0),"Not Mapped"))</f>
        <v/>
      </c>
      <c r="Q9596" s="36">
        <f>IF($B9596="","",IFERROR(VLOOKUP($O9596,Leaders!$A:$B,2,0),"Not Mapped"))</f>
        <v/>
      </c>
      <c r="R9596" s="36">
        <f>IF($B9596="","",IF(COUNTIF(Exclusions!$A:$A,$B9596)&gt;0,"Yes","No"))</f>
        <v/>
      </c>
      <c r="S9596" s="38">
        <f>IF($B9596="","",MIN(1,DAY($A9596)/IF($N9596="Superstore",Settings!$B$5,Settings!$B$4)))</f>
        <v/>
      </c>
      <c r="T9596" s="38">
        <f>IF(OR($B9596="",$G9596="",$S9596=0),"",$G9596/$S9596)</f>
        <v/>
      </c>
      <c r="U9596" s="36">
        <f>IF($T9596="","",IF($T9596&lt;Settings!$B$8,"Critical",IF($T9596&lt;Settings!$B$9,"Semi Critical","Non Critical")))</f>
        <v/>
      </c>
      <c r="V9596" s="28" t="n"/>
      <c r="Z9596">
        <f>IF($B9596="","",IFERROR(VLOOKUP($B9596,'Plan HC for CCA'!$A:$B,2,0),""))</f>
        <v/>
      </c>
      <c r="AA9596">
        <f>IF(OR($B9596="",$Z9596=""),"",IF(N($M9596)&lt;$Z9596,"Delta","No Delta"))</f>
        <v/>
      </c>
      <c r="AB9596">
        <f>IF(OR($B9596="",$Z9596=""),"",MAX(0,$Z9596-N($M9596)))</f>
        <v/>
      </c>
      <c r="AC9596" s="46">
        <f>IF($B9596="","",IFERROR(INDEX('CCA Util %'!$H:$H,MATCH($B9596,'CCA Util %'!$E:$E,0)),""))</f>
        <v/>
      </c>
      <c r="AD9596">
        <f>IF($B9596="","",IFERROR(INDEX('CCA Util %'!$G:$G,MATCH($B9596,'CCA Util %'!$E:$E,0)),""))</f>
        <v/>
      </c>
      <c r="AE9596">
        <f>IF(OR($B9596="",$U9596=""),"",$U9596&amp;" &amp; "&amp;IF(OR($AD9596="",$AD9596=0),"Util NA",$AD9596&amp;" Util"))</f>
        <v/>
      </c>
    </row>
    <row r="9597" ht="15.75" customHeight="1" s="42">
      <c r="A9597" s="41" t="n"/>
      <c r="G9597" s="38" t="n"/>
      <c r="H9597" s="38" t="n"/>
      <c r="I9597" s="38" t="n"/>
      <c r="J9597" s="38" t="n"/>
      <c r="K9597" s="38" t="n"/>
      <c r="L9597" s="38" t="n"/>
      <c r="N9597" s="36">
        <f>IF($B9597="","",IF($C9597="SUPERSTORE","Superstore","DH"))</f>
        <v/>
      </c>
      <c r="O9597" s="36">
        <f>IF($B9597="","",IFERROR(VLOOKUP($B9597,Mapping!$A:$C,2,0),"Not Mapped"))</f>
        <v/>
      </c>
      <c r="P9597" s="36">
        <f>IF($B9597="","",IFERROR(VLOOKUP($B9597,Mapping!$A:$C,3,0),"Not Mapped"))</f>
        <v/>
      </c>
      <c r="Q9597" s="36">
        <f>IF($B9597="","",IFERROR(VLOOKUP($O9597,Leaders!$A:$B,2,0),"Not Mapped"))</f>
        <v/>
      </c>
      <c r="R9597" s="36">
        <f>IF($B9597="","",IF(COUNTIF(Exclusions!$A:$A,$B9597)&gt;0,"Yes","No"))</f>
        <v/>
      </c>
      <c r="S9597" s="38">
        <f>IF($B9597="","",MIN(1,DAY($A9597)/IF($N9597="Superstore",Settings!$B$5,Settings!$B$4)))</f>
        <v/>
      </c>
      <c r="T9597" s="38">
        <f>IF(OR($B9597="",$G9597="",$S9597=0),"",$G9597/$S9597)</f>
        <v/>
      </c>
      <c r="U9597" s="36">
        <f>IF($T9597="","",IF($T9597&lt;Settings!$B$8,"Critical",IF($T9597&lt;Settings!$B$9,"Semi Critical","Non Critical")))</f>
        <v/>
      </c>
      <c r="V9597" s="28" t="n"/>
      <c r="Z9597">
        <f>IF($B9597="","",IFERROR(VLOOKUP($B9597,'Plan HC for CCA'!$A:$B,2,0),""))</f>
        <v/>
      </c>
      <c r="AA9597">
        <f>IF(OR($B9597="",$Z9597=""),"",IF(N($M9597)&lt;$Z9597,"Delta","No Delta"))</f>
        <v/>
      </c>
      <c r="AB9597">
        <f>IF(OR($B9597="",$Z9597=""),"",MAX(0,$Z9597-N($M9597)))</f>
        <v/>
      </c>
      <c r="AC9597" s="46">
        <f>IF($B9597="","",IFERROR(INDEX('CCA Util %'!$H:$H,MATCH($B9597,'CCA Util %'!$E:$E,0)),""))</f>
        <v/>
      </c>
      <c r="AD9597">
        <f>IF($B9597="","",IFERROR(INDEX('CCA Util %'!$G:$G,MATCH($B9597,'CCA Util %'!$E:$E,0)),""))</f>
        <v/>
      </c>
      <c r="AE9597">
        <f>IF(OR($B9597="",$U9597=""),"",$U9597&amp;" &amp; "&amp;IF(OR($AD9597="",$AD9597=0),"Util NA",$AD9597&amp;" Util"))</f>
        <v/>
      </c>
    </row>
    <row r="9598" ht="15.75" customHeight="1" s="42">
      <c r="A9598" s="41" t="n"/>
      <c r="G9598" s="38" t="n"/>
      <c r="H9598" s="38" t="n"/>
      <c r="I9598" s="38" t="n"/>
      <c r="J9598" s="38" t="n"/>
      <c r="K9598" s="38" t="n"/>
      <c r="L9598" s="38" t="n"/>
      <c r="N9598" s="36">
        <f>IF($B9598="","",IF($C9598="SUPERSTORE","Superstore","DH"))</f>
        <v/>
      </c>
      <c r="O9598" s="36">
        <f>IF($B9598="","",IFERROR(VLOOKUP($B9598,Mapping!$A:$C,2,0),"Not Mapped"))</f>
        <v/>
      </c>
      <c r="P9598" s="36">
        <f>IF($B9598="","",IFERROR(VLOOKUP($B9598,Mapping!$A:$C,3,0),"Not Mapped"))</f>
        <v/>
      </c>
      <c r="Q9598" s="36">
        <f>IF($B9598="","",IFERROR(VLOOKUP($O9598,Leaders!$A:$B,2,0),"Not Mapped"))</f>
        <v/>
      </c>
      <c r="R9598" s="36">
        <f>IF($B9598="","",IF(COUNTIF(Exclusions!$A:$A,$B9598)&gt;0,"Yes","No"))</f>
        <v/>
      </c>
      <c r="S9598" s="38">
        <f>IF($B9598="","",MIN(1,DAY($A9598)/IF($N9598="Superstore",Settings!$B$5,Settings!$B$4)))</f>
        <v/>
      </c>
      <c r="T9598" s="38">
        <f>IF(OR($B9598="",$G9598="",$S9598=0),"",$G9598/$S9598)</f>
        <v/>
      </c>
      <c r="U9598" s="36">
        <f>IF($T9598="","",IF($T9598&lt;Settings!$B$8,"Critical",IF($T9598&lt;Settings!$B$9,"Semi Critical","Non Critical")))</f>
        <v/>
      </c>
      <c r="V9598" s="28" t="n"/>
      <c r="Z9598">
        <f>IF($B9598="","",IFERROR(VLOOKUP($B9598,'Plan HC for CCA'!$A:$B,2,0),""))</f>
        <v/>
      </c>
      <c r="AA9598">
        <f>IF(OR($B9598="",$Z9598=""),"",IF(N($M9598)&lt;$Z9598,"Delta","No Delta"))</f>
        <v/>
      </c>
      <c r="AB9598">
        <f>IF(OR($B9598="",$Z9598=""),"",MAX(0,$Z9598-N($M9598)))</f>
        <v/>
      </c>
      <c r="AC9598" s="46">
        <f>IF($B9598="","",IFERROR(INDEX('CCA Util %'!$H:$H,MATCH($B9598,'CCA Util %'!$E:$E,0)),""))</f>
        <v/>
      </c>
      <c r="AD9598">
        <f>IF($B9598="","",IFERROR(INDEX('CCA Util %'!$G:$G,MATCH($B9598,'CCA Util %'!$E:$E,0)),""))</f>
        <v/>
      </c>
      <c r="AE9598">
        <f>IF(OR($B9598="",$U9598=""),"",$U9598&amp;" &amp; "&amp;IF(OR($AD9598="",$AD9598=0),"Util NA",$AD9598&amp;" Util"))</f>
        <v/>
      </c>
    </row>
    <row r="9599" ht="15.75" customHeight="1" s="42">
      <c r="A9599" s="41" t="n"/>
      <c r="G9599" s="38" t="n"/>
      <c r="H9599" s="38" t="n"/>
      <c r="I9599" s="38" t="n"/>
      <c r="J9599" s="38" t="n"/>
      <c r="K9599" s="38" t="n"/>
      <c r="L9599" s="38" t="n"/>
      <c r="N9599" s="36">
        <f>IF($B9599="","",IF($C9599="SUPERSTORE","Superstore","DH"))</f>
        <v/>
      </c>
      <c r="O9599" s="36">
        <f>IF($B9599="","",IFERROR(VLOOKUP($B9599,Mapping!$A:$C,2,0),"Not Mapped"))</f>
        <v/>
      </c>
      <c r="P9599" s="36">
        <f>IF($B9599="","",IFERROR(VLOOKUP($B9599,Mapping!$A:$C,3,0),"Not Mapped"))</f>
        <v/>
      </c>
      <c r="Q9599" s="36">
        <f>IF($B9599="","",IFERROR(VLOOKUP($O9599,Leaders!$A:$B,2,0),"Not Mapped"))</f>
        <v/>
      </c>
      <c r="R9599" s="36">
        <f>IF($B9599="","",IF(COUNTIF(Exclusions!$A:$A,$B9599)&gt;0,"Yes","No"))</f>
        <v/>
      </c>
      <c r="S9599" s="38">
        <f>IF($B9599="","",MIN(1,DAY($A9599)/IF($N9599="Superstore",Settings!$B$5,Settings!$B$4)))</f>
        <v/>
      </c>
      <c r="T9599" s="38">
        <f>IF(OR($B9599="",$G9599="",$S9599=0),"",$G9599/$S9599)</f>
        <v/>
      </c>
      <c r="U9599" s="36">
        <f>IF($T9599="","",IF($T9599&lt;Settings!$B$8,"Critical",IF($T9599&lt;Settings!$B$9,"Semi Critical","Non Critical")))</f>
        <v/>
      </c>
      <c r="V9599" s="28" t="n"/>
      <c r="Z9599">
        <f>IF($B9599="","",IFERROR(VLOOKUP($B9599,'Plan HC for CCA'!$A:$B,2,0),""))</f>
        <v/>
      </c>
      <c r="AA9599">
        <f>IF(OR($B9599="",$Z9599=""),"",IF(N($M9599)&lt;$Z9599,"Delta","No Delta"))</f>
        <v/>
      </c>
      <c r="AB9599">
        <f>IF(OR($B9599="",$Z9599=""),"",MAX(0,$Z9599-N($M9599)))</f>
        <v/>
      </c>
      <c r="AC9599" s="46">
        <f>IF($B9599="","",IFERROR(INDEX('CCA Util %'!$H:$H,MATCH($B9599,'CCA Util %'!$E:$E,0)),""))</f>
        <v/>
      </c>
      <c r="AD9599">
        <f>IF($B9599="","",IFERROR(INDEX('CCA Util %'!$G:$G,MATCH($B9599,'CCA Util %'!$E:$E,0)),""))</f>
        <v/>
      </c>
      <c r="AE9599">
        <f>IF(OR($B9599="",$U9599=""),"",$U9599&amp;" &amp; "&amp;IF(OR($AD9599="",$AD9599=0),"Util NA",$AD9599&amp;" Util"))</f>
        <v/>
      </c>
    </row>
    <row r="9600" ht="15.75" customHeight="1" s="42">
      <c r="A9600" s="41" t="n"/>
      <c r="G9600" s="38" t="n"/>
      <c r="H9600" s="38" t="n"/>
      <c r="I9600" s="38" t="n"/>
      <c r="J9600" s="38" t="n"/>
      <c r="K9600" s="38" t="n"/>
      <c r="L9600" s="38" t="n"/>
      <c r="N9600" s="36">
        <f>IF($B9600="","",IF($C9600="SUPERSTORE","Superstore","DH"))</f>
        <v/>
      </c>
      <c r="O9600" s="36">
        <f>IF($B9600="","",IFERROR(VLOOKUP($B9600,Mapping!$A:$C,2,0),"Not Mapped"))</f>
        <v/>
      </c>
      <c r="P9600" s="36">
        <f>IF($B9600="","",IFERROR(VLOOKUP($B9600,Mapping!$A:$C,3,0),"Not Mapped"))</f>
        <v/>
      </c>
      <c r="Q9600" s="36">
        <f>IF($B9600="","",IFERROR(VLOOKUP($O9600,Leaders!$A:$B,2,0),"Not Mapped"))</f>
        <v/>
      </c>
      <c r="R9600" s="36">
        <f>IF($B9600="","",IF(COUNTIF(Exclusions!$A:$A,$B9600)&gt;0,"Yes","No"))</f>
        <v/>
      </c>
      <c r="S9600" s="38">
        <f>IF($B9600="","",MIN(1,DAY($A9600)/IF($N9600="Superstore",Settings!$B$5,Settings!$B$4)))</f>
        <v/>
      </c>
      <c r="T9600" s="38">
        <f>IF(OR($B9600="",$G9600="",$S9600=0),"",$G9600/$S9600)</f>
        <v/>
      </c>
      <c r="U9600" s="36">
        <f>IF($T9600="","",IF($T9600&lt;Settings!$B$8,"Critical",IF($T9600&lt;Settings!$B$9,"Semi Critical","Non Critical")))</f>
        <v/>
      </c>
      <c r="V9600" s="28" t="n"/>
      <c r="Z9600">
        <f>IF($B9600="","",IFERROR(VLOOKUP($B9600,'Plan HC for CCA'!$A:$B,2,0),""))</f>
        <v/>
      </c>
      <c r="AA9600">
        <f>IF(OR($B9600="",$Z9600=""),"",IF(N($M9600)&lt;$Z9600,"Delta","No Delta"))</f>
        <v/>
      </c>
      <c r="AB9600">
        <f>IF(OR($B9600="",$Z9600=""),"",MAX(0,$Z9600-N($M9600)))</f>
        <v/>
      </c>
      <c r="AC9600" s="46">
        <f>IF($B9600="","",IFERROR(INDEX('CCA Util %'!$H:$H,MATCH($B9600,'CCA Util %'!$E:$E,0)),""))</f>
        <v/>
      </c>
      <c r="AD9600">
        <f>IF($B9600="","",IFERROR(INDEX('CCA Util %'!$G:$G,MATCH($B9600,'CCA Util %'!$E:$E,0)),""))</f>
        <v/>
      </c>
      <c r="AE9600">
        <f>IF(OR($B9600="",$U9600=""),"",$U9600&amp;" &amp; "&amp;IF(OR($AD9600="",$AD9600=0),"Util NA",$AD9600&amp;" Util"))</f>
        <v/>
      </c>
    </row>
    <row r="9601" ht="15.75" customHeight="1" s="42">
      <c r="A9601" s="41" t="n"/>
      <c r="G9601" s="38" t="n"/>
      <c r="H9601" s="38" t="n"/>
      <c r="I9601" s="38" t="n"/>
      <c r="J9601" s="38" t="n"/>
      <c r="K9601" s="38" t="n"/>
      <c r="L9601" s="38" t="n"/>
      <c r="N9601" s="36">
        <f>IF($B9601="","",IF($C9601="SUPERSTORE","Superstore","DH"))</f>
        <v/>
      </c>
      <c r="O9601" s="36">
        <f>IF($B9601="","",IFERROR(VLOOKUP($B9601,Mapping!$A:$C,2,0),"Not Mapped"))</f>
        <v/>
      </c>
      <c r="P9601" s="36">
        <f>IF($B9601="","",IFERROR(VLOOKUP($B9601,Mapping!$A:$C,3,0),"Not Mapped"))</f>
        <v/>
      </c>
      <c r="Q9601" s="36">
        <f>IF($B9601="","",IFERROR(VLOOKUP($O9601,Leaders!$A:$B,2,0),"Not Mapped"))</f>
        <v/>
      </c>
      <c r="R9601" s="36">
        <f>IF($B9601="","",IF(COUNTIF(Exclusions!$A:$A,$B9601)&gt;0,"Yes","No"))</f>
        <v/>
      </c>
      <c r="S9601" s="38">
        <f>IF($B9601="","",MIN(1,DAY($A9601)/IF($N9601="Superstore",Settings!$B$5,Settings!$B$4)))</f>
        <v/>
      </c>
      <c r="T9601" s="38">
        <f>IF(OR($B9601="",$G9601="",$S9601=0),"",$G9601/$S9601)</f>
        <v/>
      </c>
      <c r="U9601" s="36">
        <f>IF($T9601="","",IF($T9601&lt;Settings!$B$8,"Critical",IF($T9601&lt;Settings!$B$9,"Semi Critical","Non Critical")))</f>
        <v/>
      </c>
      <c r="V9601" s="28" t="n"/>
      <c r="Z9601">
        <f>IF($B9601="","",IFERROR(VLOOKUP($B9601,'Plan HC for CCA'!$A:$B,2,0),""))</f>
        <v/>
      </c>
      <c r="AA9601">
        <f>IF(OR($B9601="",$Z9601=""),"",IF(N($M9601)&lt;$Z9601,"Delta","No Delta"))</f>
        <v/>
      </c>
      <c r="AB9601">
        <f>IF(OR($B9601="",$Z9601=""),"",MAX(0,$Z9601-N($M9601)))</f>
        <v/>
      </c>
      <c r="AC9601" s="46">
        <f>IF($B9601="","",IFERROR(INDEX('CCA Util %'!$H:$H,MATCH($B9601,'CCA Util %'!$E:$E,0)),""))</f>
        <v/>
      </c>
      <c r="AD9601">
        <f>IF($B9601="","",IFERROR(INDEX('CCA Util %'!$G:$G,MATCH($B9601,'CCA Util %'!$E:$E,0)),""))</f>
        <v/>
      </c>
      <c r="AE9601">
        <f>IF(OR($B9601="",$U9601=""),"",$U9601&amp;" &amp; "&amp;IF(OR($AD9601="",$AD9601=0),"Util NA",$AD9601&amp;" Util"))</f>
        <v/>
      </c>
    </row>
    <row r="9602" ht="15.75" customHeight="1" s="42">
      <c r="A9602" s="41" t="n"/>
      <c r="G9602" s="38" t="n"/>
      <c r="H9602" s="38" t="n"/>
      <c r="I9602" s="38" t="n"/>
      <c r="J9602" s="38" t="n"/>
      <c r="K9602" s="38" t="n"/>
      <c r="L9602" s="38" t="n"/>
      <c r="N9602" s="36">
        <f>IF($B9602="","",IF($C9602="SUPERSTORE","Superstore","DH"))</f>
        <v/>
      </c>
      <c r="O9602" s="36">
        <f>IF($B9602="","",IFERROR(VLOOKUP($B9602,Mapping!$A:$C,2,0),"Not Mapped"))</f>
        <v/>
      </c>
      <c r="P9602" s="36">
        <f>IF($B9602="","",IFERROR(VLOOKUP($B9602,Mapping!$A:$C,3,0),"Not Mapped"))</f>
        <v/>
      </c>
      <c r="Q9602" s="36">
        <f>IF($B9602="","",IFERROR(VLOOKUP($O9602,Leaders!$A:$B,2,0),"Not Mapped"))</f>
        <v/>
      </c>
      <c r="R9602" s="36">
        <f>IF($B9602="","",IF(COUNTIF(Exclusions!$A:$A,$B9602)&gt;0,"Yes","No"))</f>
        <v/>
      </c>
      <c r="S9602" s="38">
        <f>IF($B9602="","",MIN(1,DAY($A9602)/IF($N9602="Superstore",Settings!$B$5,Settings!$B$4)))</f>
        <v/>
      </c>
      <c r="T9602" s="38">
        <f>IF(OR($B9602="",$G9602="",$S9602=0),"",$G9602/$S9602)</f>
        <v/>
      </c>
      <c r="U9602" s="36">
        <f>IF($T9602="","",IF($T9602&lt;Settings!$B$8,"Critical",IF($T9602&lt;Settings!$B$9,"Semi Critical","Non Critical")))</f>
        <v/>
      </c>
      <c r="V9602" s="28" t="n"/>
      <c r="Z9602">
        <f>IF($B9602="","",IFERROR(VLOOKUP($B9602,'Plan HC for CCA'!$A:$B,2,0),""))</f>
        <v/>
      </c>
      <c r="AA9602">
        <f>IF(OR($B9602="",$Z9602=""),"",IF(N($M9602)&lt;$Z9602,"Delta","No Delta"))</f>
        <v/>
      </c>
      <c r="AB9602">
        <f>IF(OR($B9602="",$Z9602=""),"",MAX(0,$Z9602-N($M9602)))</f>
        <v/>
      </c>
      <c r="AC9602" s="46">
        <f>IF($B9602="","",IFERROR(INDEX('CCA Util %'!$H:$H,MATCH($B9602,'CCA Util %'!$E:$E,0)),""))</f>
        <v/>
      </c>
      <c r="AD9602">
        <f>IF($B9602="","",IFERROR(INDEX('CCA Util %'!$G:$G,MATCH($B9602,'CCA Util %'!$E:$E,0)),""))</f>
        <v/>
      </c>
      <c r="AE9602">
        <f>IF(OR($B9602="",$U9602=""),"",$U9602&amp;" &amp; "&amp;IF(OR($AD9602="",$AD9602=0),"Util NA",$AD9602&amp;" Util"))</f>
        <v/>
      </c>
    </row>
    <row r="9603" ht="15.75" customHeight="1" s="42">
      <c r="A9603" s="41" t="n"/>
      <c r="G9603" s="38" t="n"/>
      <c r="H9603" s="38" t="n"/>
      <c r="I9603" s="38" t="n"/>
      <c r="J9603" s="38" t="n"/>
      <c r="K9603" s="38" t="n"/>
      <c r="L9603" s="38" t="n"/>
      <c r="N9603" s="36">
        <f>IF($B9603="","",IF($C9603="SUPERSTORE","Superstore","DH"))</f>
        <v/>
      </c>
      <c r="O9603" s="36">
        <f>IF($B9603="","",IFERROR(VLOOKUP($B9603,Mapping!$A:$C,2,0),"Not Mapped"))</f>
        <v/>
      </c>
      <c r="P9603" s="36">
        <f>IF($B9603="","",IFERROR(VLOOKUP($B9603,Mapping!$A:$C,3,0),"Not Mapped"))</f>
        <v/>
      </c>
      <c r="Q9603" s="36">
        <f>IF($B9603="","",IFERROR(VLOOKUP($O9603,Leaders!$A:$B,2,0),"Not Mapped"))</f>
        <v/>
      </c>
      <c r="R9603" s="36">
        <f>IF($B9603="","",IF(COUNTIF(Exclusions!$A:$A,$B9603)&gt;0,"Yes","No"))</f>
        <v/>
      </c>
      <c r="S9603" s="38">
        <f>IF($B9603="","",MIN(1,DAY($A9603)/IF($N9603="Superstore",Settings!$B$5,Settings!$B$4)))</f>
        <v/>
      </c>
      <c r="T9603" s="38">
        <f>IF(OR($B9603="",$G9603="",$S9603=0),"",$G9603/$S9603)</f>
        <v/>
      </c>
      <c r="U9603" s="36">
        <f>IF($T9603="","",IF($T9603&lt;Settings!$B$8,"Critical",IF($T9603&lt;Settings!$B$9,"Semi Critical","Non Critical")))</f>
        <v/>
      </c>
      <c r="V9603" s="28" t="n"/>
      <c r="Z9603">
        <f>IF($B9603="","",IFERROR(VLOOKUP($B9603,'Plan HC for CCA'!$A:$B,2,0),""))</f>
        <v/>
      </c>
      <c r="AA9603">
        <f>IF(OR($B9603="",$Z9603=""),"",IF(N($M9603)&lt;$Z9603,"Delta","No Delta"))</f>
        <v/>
      </c>
      <c r="AB9603">
        <f>IF(OR($B9603="",$Z9603=""),"",MAX(0,$Z9603-N($M9603)))</f>
        <v/>
      </c>
      <c r="AC9603" s="46">
        <f>IF($B9603="","",IFERROR(INDEX('CCA Util %'!$H:$H,MATCH($B9603,'CCA Util %'!$E:$E,0)),""))</f>
        <v/>
      </c>
      <c r="AD9603">
        <f>IF($B9603="","",IFERROR(INDEX('CCA Util %'!$G:$G,MATCH($B9603,'CCA Util %'!$E:$E,0)),""))</f>
        <v/>
      </c>
      <c r="AE9603">
        <f>IF(OR($B9603="",$U9603=""),"",$U9603&amp;" &amp; "&amp;IF(OR($AD9603="",$AD9603=0),"Util NA",$AD9603&amp;" Util"))</f>
        <v/>
      </c>
    </row>
    <row r="9604" ht="15.75" customHeight="1" s="42">
      <c r="A9604" s="41" t="n"/>
      <c r="G9604" s="38" t="n"/>
      <c r="H9604" s="38" t="n"/>
      <c r="I9604" s="38" t="n"/>
      <c r="J9604" s="38" t="n"/>
      <c r="K9604" s="38" t="n"/>
      <c r="L9604" s="38" t="n"/>
      <c r="N9604" s="36">
        <f>IF($B9604="","",IF($C9604="SUPERSTORE","Superstore","DH"))</f>
        <v/>
      </c>
      <c r="O9604" s="36">
        <f>IF($B9604="","",IFERROR(VLOOKUP($B9604,Mapping!$A:$C,2,0),"Not Mapped"))</f>
        <v/>
      </c>
      <c r="P9604" s="36">
        <f>IF($B9604="","",IFERROR(VLOOKUP($B9604,Mapping!$A:$C,3,0),"Not Mapped"))</f>
        <v/>
      </c>
      <c r="Q9604" s="36">
        <f>IF($B9604="","",IFERROR(VLOOKUP($O9604,Leaders!$A:$B,2,0),"Not Mapped"))</f>
        <v/>
      </c>
      <c r="R9604" s="36">
        <f>IF($B9604="","",IF(COUNTIF(Exclusions!$A:$A,$B9604)&gt;0,"Yes","No"))</f>
        <v/>
      </c>
      <c r="S9604" s="38">
        <f>IF($B9604="","",MIN(1,DAY($A9604)/IF($N9604="Superstore",Settings!$B$5,Settings!$B$4)))</f>
        <v/>
      </c>
      <c r="T9604" s="38">
        <f>IF(OR($B9604="",$G9604="",$S9604=0),"",$G9604/$S9604)</f>
        <v/>
      </c>
      <c r="U9604" s="36">
        <f>IF($T9604="","",IF($T9604&lt;Settings!$B$8,"Critical",IF($T9604&lt;Settings!$B$9,"Semi Critical","Non Critical")))</f>
        <v/>
      </c>
      <c r="V9604" s="28" t="n"/>
      <c r="Z9604">
        <f>IF($B9604="","",IFERROR(VLOOKUP($B9604,'Plan HC for CCA'!$A:$B,2,0),""))</f>
        <v/>
      </c>
      <c r="AA9604">
        <f>IF(OR($B9604="",$Z9604=""),"",IF(N($M9604)&lt;$Z9604,"Delta","No Delta"))</f>
        <v/>
      </c>
      <c r="AB9604">
        <f>IF(OR($B9604="",$Z9604=""),"",MAX(0,$Z9604-N($M9604)))</f>
        <v/>
      </c>
      <c r="AC9604" s="46">
        <f>IF($B9604="","",IFERROR(INDEX('CCA Util %'!$H:$H,MATCH($B9604,'CCA Util %'!$E:$E,0)),""))</f>
        <v/>
      </c>
      <c r="AD9604">
        <f>IF($B9604="","",IFERROR(INDEX('CCA Util %'!$G:$G,MATCH($B9604,'CCA Util %'!$E:$E,0)),""))</f>
        <v/>
      </c>
      <c r="AE9604">
        <f>IF(OR($B9604="",$U9604=""),"",$U9604&amp;" &amp; "&amp;IF(OR($AD9604="",$AD9604=0),"Util NA",$AD9604&amp;" Util"))</f>
        <v/>
      </c>
    </row>
    <row r="9605" ht="15.75" customHeight="1" s="42">
      <c r="A9605" s="41" t="n"/>
      <c r="G9605" s="38" t="n"/>
      <c r="H9605" s="38" t="n"/>
      <c r="I9605" s="38" t="n"/>
      <c r="J9605" s="38" t="n"/>
      <c r="K9605" s="38" t="n"/>
      <c r="L9605" s="38" t="n"/>
      <c r="N9605" s="36">
        <f>IF($B9605="","",IF($C9605="SUPERSTORE","Superstore","DH"))</f>
        <v/>
      </c>
      <c r="O9605" s="36">
        <f>IF($B9605="","",IFERROR(VLOOKUP($B9605,Mapping!$A:$C,2,0),"Not Mapped"))</f>
        <v/>
      </c>
      <c r="P9605" s="36">
        <f>IF($B9605="","",IFERROR(VLOOKUP($B9605,Mapping!$A:$C,3,0),"Not Mapped"))</f>
        <v/>
      </c>
      <c r="Q9605" s="36">
        <f>IF($B9605="","",IFERROR(VLOOKUP($O9605,Leaders!$A:$B,2,0),"Not Mapped"))</f>
        <v/>
      </c>
      <c r="R9605" s="36">
        <f>IF($B9605="","",IF(COUNTIF(Exclusions!$A:$A,$B9605)&gt;0,"Yes","No"))</f>
        <v/>
      </c>
      <c r="S9605" s="38">
        <f>IF($B9605="","",MIN(1,DAY($A9605)/IF($N9605="Superstore",Settings!$B$5,Settings!$B$4)))</f>
        <v/>
      </c>
      <c r="T9605" s="38">
        <f>IF(OR($B9605="",$G9605="",$S9605=0),"",$G9605/$S9605)</f>
        <v/>
      </c>
      <c r="U9605" s="36">
        <f>IF($T9605="","",IF($T9605&lt;Settings!$B$8,"Critical",IF($T9605&lt;Settings!$B$9,"Semi Critical","Non Critical")))</f>
        <v/>
      </c>
      <c r="V9605" s="28" t="n"/>
      <c r="Z9605">
        <f>IF($B9605="","",IFERROR(VLOOKUP($B9605,'Plan HC for CCA'!$A:$B,2,0),""))</f>
        <v/>
      </c>
      <c r="AA9605">
        <f>IF(OR($B9605="",$Z9605=""),"",IF(N($M9605)&lt;$Z9605,"Delta","No Delta"))</f>
        <v/>
      </c>
      <c r="AB9605">
        <f>IF(OR($B9605="",$Z9605=""),"",MAX(0,$Z9605-N($M9605)))</f>
        <v/>
      </c>
      <c r="AC9605" s="46">
        <f>IF($B9605="","",IFERROR(INDEX('CCA Util %'!$H:$H,MATCH($B9605,'CCA Util %'!$E:$E,0)),""))</f>
        <v/>
      </c>
      <c r="AD9605">
        <f>IF($B9605="","",IFERROR(INDEX('CCA Util %'!$G:$G,MATCH($B9605,'CCA Util %'!$E:$E,0)),""))</f>
        <v/>
      </c>
      <c r="AE9605">
        <f>IF(OR($B9605="",$U9605=""),"",$U9605&amp;" &amp; "&amp;IF(OR($AD9605="",$AD9605=0),"Util NA",$AD9605&amp;" Util"))</f>
        <v/>
      </c>
    </row>
    <row r="9606" ht="15.75" customHeight="1" s="42">
      <c r="A9606" s="41" t="n"/>
      <c r="G9606" s="38" t="n"/>
      <c r="H9606" s="38" t="n"/>
      <c r="I9606" s="38" t="n"/>
      <c r="J9606" s="38" t="n"/>
      <c r="K9606" s="38" t="n"/>
      <c r="L9606" s="38" t="n"/>
      <c r="N9606" s="36">
        <f>IF($B9606="","",IF($C9606="SUPERSTORE","Superstore","DH"))</f>
        <v/>
      </c>
      <c r="O9606" s="36">
        <f>IF($B9606="","",IFERROR(VLOOKUP($B9606,Mapping!$A:$C,2,0),"Not Mapped"))</f>
        <v/>
      </c>
      <c r="P9606" s="36">
        <f>IF($B9606="","",IFERROR(VLOOKUP($B9606,Mapping!$A:$C,3,0),"Not Mapped"))</f>
        <v/>
      </c>
      <c r="Q9606" s="36">
        <f>IF($B9606="","",IFERROR(VLOOKUP($O9606,Leaders!$A:$B,2,0),"Not Mapped"))</f>
        <v/>
      </c>
      <c r="R9606" s="36">
        <f>IF($B9606="","",IF(COUNTIF(Exclusions!$A:$A,$B9606)&gt;0,"Yes","No"))</f>
        <v/>
      </c>
      <c r="S9606" s="38">
        <f>IF($B9606="","",MIN(1,DAY($A9606)/IF($N9606="Superstore",Settings!$B$5,Settings!$B$4)))</f>
        <v/>
      </c>
      <c r="T9606" s="38">
        <f>IF(OR($B9606="",$G9606="",$S9606=0),"",$G9606/$S9606)</f>
        <v/>
      </c>
      <c r="U9606" s="36">
        <f>IF($T9606="","",IF($T9606&lt;Settings!$B$8,"Critical",IF($T9606&lt;Settings!$B$9,"Semi Critical","Non Critical")))</f>
        <v/>
      </c>
      <c r="V9606" s="28" t="n"/>
      <c r="Z9606">
        <f>IF($B9606="","",IFERROR(VLOOKUP($B9606,'Plan HC for CCA'!$A:$B,2,0),""))</f>
        <v/>
      </c>
      <c r="AA9606">
        <f>IF(OR($B9606="",$Z9606=""),"",IF(N($M9606)&lt;$Z9606,"Delta","No Delta"))</f>
        <v/>
      </c>
      <c r="AB9606">
        <f>IF(OR($B9606="",$Z9606=""),"",MAX(0,$Z9606-N($M9606)))</f>
        <v/>
      </c>
      <c r="AC9606" s="46">
        <f>IF($B9606="","",IFERROR(INDEX('CCA Util %'!$H:$H,MATCH($B9606,'CCA Util %'!$E:$E,0)),""))</f>
        <v/>
      </c>
      <c r="AD9606">
        <f>IF($B9606="","",IFERROR(INDEX('CCA Util %'!$G:$G,MATCH($B9606,'CCA Util %'!$E:$E,0)),""))</f>
        <v/>
      </c>
      <c r="AE9606">
        <f>IF(OR($B9606="",$U9606=""),"",$U9606&amp;" &amp; "&amp;IF(OR($AD9606="",$AD9606=0),"Util NA",$AD9606&amp;" Util"))</f>
        <v/>
      </c>
    </row>
    <row r="9607" ht="15.75" customHeight="1" s="42">
      <c r="A9607" s="41" t="n"/>
      <c r="G9607" s="38" t="n"/>
      <c r="H9607" s="38" t="n"/>
      <c r="I9607" s="38" t="n"/>
      <c r="J9607" s="38" t="n"/>
      <c r="K9607" s="38" t="n"/>
      <c r="L9607" s="38" t="n"/>
      <c r="N9607" s="36">
        <f>IF($B9607="","",IF($C9607="SUPERSTORE","Superstore","DH"))</f>
        <v/>
      </c>
      <c r="O9607" s="36">
        <f>IF($B9607="","",IFERROR(VLOOKUP($B9607,Mapping!$A:$C,2,0),"Not Mapped"))</f>
        <v/>
      </c>
      <c r="P9607" s="36">
        <f>IF($B9607="","",IFERROR(VLOOKUP($B9607,Mapping!$A:$C,3,0),"Not Mapped"))</f>
        <v/>
      </c>
      <c r="Q9607" s="36">
        <f>IF($B9607="","",IFERROR(VLOOKUP($O9607,Leaders!$A:$B,2,0),"Not Mapped"))</f>
        <v/>
      </c>
      <c r="R9607" s="36">
        <f>IF($B9607="","",IF(COUNTIF(Exclusions!$A:$A,$B9607)&gt;0,"Yes","No"))</f>
        <v/>
      </c>
      <c r="S9607" s="38">
        <f>IF($B9607="","",MIN(1,DAY($A9607)/IF($N9607="Superstore",Settings!$B$5,Settings!$B$4)))</f>
        <v/>
      </c>
      <c r="T9607" s="38">
        <f>IF(OR($B9607="",$G9607="",$S9607=0),"",$G9607/$S9607)</f>
        <v/>
      </c>
      <c r="U9607" s="36">
        <f>IF($T9607="","",IF($T9607&lt;Settings!$B$8,"Critical",IF($T9607&lt;Settings!$B$9,"Semi Critical","Non Critical")))</f>
        <v/>
      </c>
      <c r="V9607" s="28" t="n"/>
      <c r="Z9607">
        <f>IF($B9607="","",IFERROR(VLOOKUP($B9607,'Plan HC for CCA'!$A:$B,2,0),""))</f>
        <v/>
      </c>
      <c r="AA9607">
        <f>IF(OR($B9607="",$Z9607=""),"",IF(N($M9607)&lt;$Z9607,"Delta","No Delta"))</f>
        <v/>
      </c>
      <c r="AB9607">
        <f>IF(OR($B9607="",$Z9607=""),"",MAX(0,$Z9607-N($M9607)))</f>
        <v/>
      </c>
      <c r="AC9607" s="46">
        <f>IF($B9607="","",IFERROR(INDEX('CCA Util %'!$H:$H,MATCH($B9607,'CCA Util %'!$E:$E,0)),""))</f>
        <v/>
      </c>
      <c r="AD9607">
        <f>IF($B9607="","",IFERROR(INDEX('CCA Util %'!$G:$G,MATCH($B9607,'CCA Util %'!$E:$E,0)),""))</f>
        <v/>
      </c>
      <c r="AE9607">
        <f>IF(OR($B9607="",$U9607=""),"",$U9607&amp;" &amp; "&amp;IF(OR($AD9607="",$AD9607=0),"Util NA",$AD9607&amp;" Util"))</f>
        <v/>
      </c>
    </row>
    <row r="9608" ht="15.75" customHeight="1" s="42">
      <c r="A9608" s="41" t="n"/>
      <c r="G9608" s="38" t="n"/>
      <c r="H9608" s="38" t="n"/>
      <c r="I9608" s="38" t="n"/>
      <c r="J9608" s="38" t="n"/>
      <c r="K9608" s="38" t="n"/>
      <c r="L9608" s="38" t="n"/>
      <c r="N9608" s="36">
        <f>IF($B9608="","",IF($C9608="SUPERSTORE","Superstore","DH"))</f>
        <v/>
      </c>
      <c r="O9608" s="36">
        <f>IF($B9608="","",IFERROR(VLOOKUP($B9608,Mapping!$A:$C,2,0),"Not Mapped"))</f>
        <v/>
      </c>
      <c r="P9608" s="36">
        <f>IF($B9608="","",IFERROR(VLOOKUP($B9608,Mapping!$A:$C,3,0),"Not Mapped"))</f>
        <v/>
      </c>
      <c r="Q9608" s="36">
        <f>IF($B9608="","",IFERROR(VLOOKUP($O9608,Leaders!$A:$B,2,0),"Not Mapped"))</f>
        <v/>
      </c>
      <c r="R9608" s="36">
        <f>IF($B9608="","",IF(COUNTIF(Exclusions!$A:$A,$B9608)&gt;0,"Yes","No"))</f>
        <v/>
      </c>
      <c r="S9608" s="38">
        <f>IF($B9608="","",MIN(1,DAY($A9608)/IF($N9608="Superstore",Settings!$B$5,Settings!$B$4)))</f>
        <v/>
      </c>
      <c r="T9608" s="38">
        <f>IF(OR($B9608="",$G9608="",$S9608=0),"",$G9608/$S9608)</f>
        <v/>
      </c>
      <c r="U9608" s="36">
        <f>IF($T9608="","",IF($T9608&lt;Settings!$B$8,"Critical",IF($T9608&lt;Settings!$B$9,"Semi Critical","Non Critical")))</f>
        <v/>
      </c>
      <c r="V9608" s="28" t="n"/>
      <c r="Z9608">
        <f>IF($B9608="","",IFERROR(VLOOKUP($B9608,'Plan HC for CCA'!$A:$B,2,0),""))</f>
        <v/>
      </c>
      <c r="AA9608">
        <f>IF(OR($B9608="",$Z9608=""),"",IF(N($M9608)&lt;$Z9608,"Delta","No Delta"))</f>
        <v/>
      </c>
      <c r="AB9608">
        <f>IF(OR($B9608="",$Z9608=""),"",MAX(0,$Z9608-N($M9608)))</f>
        <v/>
      </c>
      <c r="AC9608" s="46">
        <f>IF($B9608="","",IFERROR(INDEX('CCA Util %'!$H:$H,MATCH($B9608,'CCA Util %'!$E:$E,0)),""))</f>
        <v/>
      </c>
      <c r="AD9608">
        <f>IF($B9608="","",IFERROR(INDEX('CCA Util %'!$G:$G,MATCH($B9608,'CCA Util %'!$E:$E,0)),""))</f>
        <v/>
      </c>
      <c r="AE9608">
        <f>IF(OR($B9608="",$U9608=""),"",$U9608&amp;" &amp; "&amp;IF(OR($AD9608="",$AD9608=0),"Util NA",$AD9608&amp;" Util"))</f>
        <v/>
      </c>
    </row>
    <row r="9609" ht="15.75" customHeight="1" s="42">
      <c r="A9609" s="41" t="n"/>
      <c r="G9609" s="38" t="n"/>
      <c r="H9609" s="38" t="n"/>
      <c r="I9609" s="38" t="n"/>
      <c r="J9609" s="38" t="n"/>
      <c r="K9609" s="38" t="n"/>
      <c r="L9609" s="38" t="n"/>
      <c r="N9609" s="36">
        <f>IF($B9609="","",IF($C9609="SUPERSTORE","Superstore","DH"))</f>
        <v/>
      </c>
      <c r="O9609" s="36">
        <f>IF($B9609="","",IFERROR(VLOOKUP($B9609,Mapping!$A:$C,2,0),"Not Mapped"))</f>
        <v/>
      </c>
      <c r="P9609" s="36">
        <f>IF($B9609="","",IFERROR(VLOOKUP($B9609,Mapping!$A:$C,3,0),"Not Mapped"))</f>
        <v/>
      </c>
      <c r="Q9609" s="36">
        <f>IF($B9609="","",IFERROR(VLOOKUP($O9609,Leaders!$A:$B,2,0),"Not Mapped"))</f>
        <v/>
      </c>
      <c r="R9609" s="36">
        <f>IF($B9609="","",IF(COUNTIF(Exclusions!$A:$A,$B9609)&gt;0,"Yes","No"))</f>
        <v/>
      </c>
      <c r="S9609" s="38">
        <f>IF($B9609="","",MIN(1,DAY($A9609)/IF($N9609="Superstore",Settings!$B$5,Settings!$B$4)))</f>
        <v/>
      </c>
      <c r="T9609" s="38">
        <f>IF(OR($B9609="",$G9609="",$S9609=0),"",$G9609/$S9609)</f>
        <v/>
      </c>
      <c r="U9609" s="36">
        <f>IF($T9609="","",IF($T9609&lt;Settings!$B$8,"Critical",IF($T9609&lt;Settings!$B$9,"Semi Critical","Non Critical")))</f>
        <v/>
      </c>
      <c r="V9609" s="28" t="n"/>
      <c r="Z9609">
        <f>IF($B9609="","",IFERROR(VLOOKUP($B9609,'Plan HC for CCA'!$A:$B,2,0),""))</f>
        <v/>
      </c>
      <c r="AA9609">
        <f>IF(OR($B9609="",$Z9609=""),"",IF(N($M9609)&lt;$Z9609,"Delta","No Delta"))</f>
        <v/>
      </c>
      <c r="AB9609">
        <f>IF(OR($B9609="",$Z9609=""),"",MAX(0,$Z9609-N($M9609)))</f>
        <v/>
      </c>
      <c r="AC9609" s="46">
        <f>IF($B9609="","",IFERROR(INDEX('CCA Util %'!$H:$H,MATCH($B9609,'CCA Util %'!$E:$E,0)),""))</f>
        <v/>
      </c>
      <c r="AD9609">
        <f>IF($B9609="","",IFERROR(INDEX('CCA Util %'!$G:$G,MATCH($B9609,'CCA Util %'!$E:$E,0)),""))</f>
        <v/>
      </c>
      <c r="AE9609">
        <f>IF(OR($B9609="",$U9609=""),"",$U9609&amp;" &amp; "&amp;IF(OR($AD9609="",$AD9609=0),"Util NA",$AD9609&amp;" Util"))</f>
        <v/>
      </c>
    </row>
    <row r="9610" ht="15.75" customHeight="1" s="42">
      <c r="A9610" s="41" t="n"/>
      <c r="G9610" s="38" t="n"/>
      <c r="H9610" s="38" t="n"/>
      <c r="I9610" s="38" t="n"/>
      <c r="J9610" s="38" t="n"/>
      <c r="K9610" s="38" t="n"/>
      <c r="L9610" s="38" t="n"/>
      <c r="N9610" s="36">
        <f>IF($B9610="","",IF($C9610="SUPERSTORE","Superstore","DH"))</f>
        <v/>
      </c>
      <c r="O9610" s="36">
        <f>IF($B9610="","",IFERROR(VLOOKUP($B9610,Mapping!$A:$C,2,0),"Not Mapped"))</f>
        <v/>
      </c>
      <c r="P9610" s="36">
        <f>IF($B9610="","",IFERROR(VLOOKUP($B9610,Mapping!$A:$C,3,0),"Not Mapped"))</f>
        <v/>
      </c>
      <c r="Q9610" s="36">
        <f>IF($B9610="","",IFERROR(VLOOKUP($O9610,Leaders!$A:$B,2,0),"Not Mapped"))</f>
        <v/>
      </c>
      <c r="R9610" s="36">
        <f>IF($B9610="","",IF(COUNTIF(Exclusions!$A:$A,$B9610)&gt;0,"Yes","No"))</f>
        <v/>
      </c>
      <c r="S9610" s="38">
        <f>IF($B9610="","",MIN(1,DAY($A9610)/IF($N9610="Superstore",Settings!$B$5,Settings!$B$4)))</f>
        <v/>
      </c>
      <c r="T9610" s="38">
        <f>IF(OR($B9610="",$G9610="",$S9610=0),"",$G9610/$S9610)</f>
        <v/>
      </c>
      <c r="U9610" s="36">
        <f>IF($T9610="","",IF($T9610&lt;Settings!$B$8,"Critical",IF($T9610&lt;Settings!$B$9,"Semi Critical","Non Critical")))</f>
        <v/>
      </c>
      <c r="V9610" s="28" t="n"/>
      <c r="Z9610">
        <f>IF($B9610="","",IFERROR(VLOOKUP($B9610,'Plan HC for CCA'!$A:$B,2,0),""))</f>
        <v/>
      </c>
      <c r="AA9610">
        <f>IF(OR($B9610="",$Z9610=""),"",IF(N($M9610)&lt;$Z9610,"Delta","No Delta"))</f>
        <v/>
      </c>
      <c r="AB9610">
        <f>IF(OR($B9610="",$Z9610=""),"",MAX(0,$Z9610-N($M9610)))</f>
        <v/>
      </c>
      <c r="AC9610" s="46">
        <f>IF($B9610="","",IFERROR(INDEX('CCA Util %'!$H:$H,MATCH($B9610,'CCA Util %'!$E:$E,0)),""))</f>
        <v/>
      </c>
      <c r="AD9610">
        <f>IF($B9610="","",IFERROR(INDEX('CCA Util %'!$G:$G,MATCH($B9610,'CCA Util %'!$E:$E,0)),""))</f>
        <v/>
      </c>
      <c r="AE9610">
        <f>IF(OR($B9610="",$U9610=""),"",$U9610&amp;" &amp; "&amp;IF(OR($AD9610="",$AD9610=0),"Util NA",$AD9610&amp;" Util"))</f>
        <v/>
      </c>
    </row>
    <row r="9611" ht="15.75" customHeight="1" s="42">
      <c r="A9611" s="41" t="n"/>
      <c r="G9611" s="38" t="n"/>
      <c r="H9611" s="38" t="n"/>
      <c r="I9611" s="38" t="n"/>
      <c r="J9611" s="38" t="n"/>
      <c r="K9611" s="38" t="n"/>
      <c r="L9611" s="38" t="n"/>
      <c r="N9611" s="36">
        <f>IF($B9611="","",IF($C9611="SUPERSTORE","Superstore","DH"))</f>
        <v/>
      </c>
      <c r="O9611" s="36">
        <f>IF($B9611="","",IFERROR(VLOOKUP($B9611,Mapping!$A:$C,2,0),"Not Mapped"))</f>
        <v/>
      </c>
      <c r="P9611" s="36">
        <f>IF($B9611="","",IFERROR(VLOOKUP($B9611,Mapping!$A:$C,3,0),"Not Mapped"))</f>
        <v/>
      </c>
      <c r="Q9611" s="36">
        <f>IF($B9611="","",IFERROR(VLOOKUP($O9611,Leaders!$A:$B,2,0),"Not Mapped"))</f>
        <v/>
      </c>
      <c r="R9611" s="36">
        <f>IF($B9611="","",IF(COUNTIF(Exclusions!$A:$A,$B9611)&gt;0,"Yes","No"))</f>
        <v/>
      </c>
      <c r="S9611" s="38">
        <f>IF($B9611="","",MIN(1,DAY($A9611)/IF($N9611="Superstore",Settings!$B$5,Settings!$B$4)))</f>
        <v/>
      </c>
      <c r="T9611" s="38">
        <f>IF(OR($B9611="",$G9611="",$S9611=0),"",$G9611/$S9611)</f>
        <v/>
      </c>
      <c r="U9611" s="36">
        <f>IF($T9611="","",IF($T9611&lt;Settings!$B$8,"Critical",IF($T9611&lt;Settings!$B$9,"Semi Critical","Non Critical")))</f>
        <v/>
      </c>
      <c r="V9611" s="28" t="n"/>
      <c r="Z9611">
        <f>IF($B9611="","",IFERROR(VLOOKUP($B9611,'Plan HC for CCA'!$A:$B,2,0),""))</f>
        <v/>
      </c>
      <c r="AA9611">
        <f>IF(OR($B9611="",$Z9611=""),"",IF(N($M9611)&lt;$Z9611,"Delta","No Delta"))</f>
        <v/>
      </c>
      <c r="AB9611">
        <f>IF(OR($B9611="",$Z9611=""),"",MAX(0,$Z9611-N($M9611)))</f>
        <v/>
      </c>
      <c r="AC9611" s="46">
        <f>IF($B9611="","",IFERROR(INDEX('CCA Util %'!$H:$H,MATCH($B9611,'CCA Util %'!$E:$E,0)),""))</f>
        <v/>
      </c>
      <c r="AD9611">
        <f>IF($B9611="","",IFERROR(INDEX('CCA Util %'!$G:$G,MATCH($B9611,'CCA Util %'!$E:$E,0)),""))</f>
        <v/>
      </c>
      <c r="AE9611">
        <f>IF(OR($B9611="",$U9611=""),"",$U9611&amp;" &amp; "&amp;IF(OR($AD9611="",$AD9611=0),"Util NA",$AD9611&amp;" Util"))</f>
        <v/>
      </c>
    </row>
    <row r="9612" ht="15.75" customHeight="1" s="42">
      <c r="A9612" s="41" t="n"/>
      <c r="G9612" s="38" t="n"/>
      <c r="H9612" s="38" t="n"/>
      <c r="I9612" s="38" t="n"/>
      <c r="J9612" s="38" t="n"/>
      <c r="K9612" s="38" t="n"/>
      <c r="L9612" s="38" t="n"/>
      <c r="N9612" s="36">
        <f>IF($B9612="","",IF($C9612="SUPERSTORE","Superstore","DH"))</f>
        <v/>
      </c>
      <c r="O9612" s="36">
        <f>IF($B9612="","",IFERROR(VLOOKUP($B9612,Mapping!$A:$C,2,0),"Not Mapped"))</f>
        <v/>
      </c>
      <c r="P9612" s="36">
        <f>IF($B9612="","",IFERROR(VLOOKUP($B9612,Mapping!$A:$C,3,0),"Not Mapped"))</f>
        <v/>
      </c>
      <c r="Q9612" s="36">
        <f>IF($B9612="","",IFERROR(VLOOKUP($O9612,Leaders!$A:$B,2,0),"Not Mapped"))</f>
        <v/>
      </c>
      <c r="R9612" s="36">
        <f>IF($B9612="","",IF(COUNTIF(Exclusions!$A:$A,$B9612)&gt;0,"Yes","No"))</f>
        <v/>
      </c>
      <c r="S9612" s="38">
        <f>IF($B9612="","",MIN(1,DAY($A9612)/IF($N9612="Superstore",Settings!$B$5,Settings!$B$4)))</f>
        <v/>
      </c>
      <c r="T9612" s="38">
        <f>IF(OR($B9612="",$G9612="",$S9612=0),"",$G9612/$S9612)</f>
        <v/>
      </c>
      <c r="U9612" s="36">
        <f>IF($T9612="","",IF($T9612&lt;Settings!$B$8,"Critical",IF($T9612&lt;Settings!$B$9,"Semi Critical","Non Critical")))</f>
        <v/>
      </c>
      <c r="V9612" s="28" t="n"/>
      <c r="Z9612">
        <f>IF($B9612="","",IFERROR(VLOOKUP($B9612,'Plan HC for CCA'!$A:$B,2,0),""))</f>
        <v/>
      </c>
      <c r="AA9612">
        <f>IF(OR($B9612="",$Z9612=""),"",IF(N($M9612)&lt;$Z9612,"Delta","No Delta"))</f>
        <v/>
      </c>
      <c r="AB9612">
        <f>IF(OR($B9612="",$Z9612=""),"",MAX(0,$Z9612-N($M9612)))</f>
        <v/>
      </c>
      <c r="AC9612" s="46">
        <f>IF($B9612="","",IFERROR(INDEX('CCA Util %'!$H:$H,MATCH($B9612,'CCA Util %'!$E:$E,0)),""))</f>
        <v/>
      </c>
      <c r="AD9612">
        <f>IF($B9612="","",IFERROR(INDEX('CCA Util %'!$G:$G,MATCH($B9612,'CCA Util %'!$E:$E,0)),""))</f>
        <v/>
      </c>
      <c r="AE9612">
        <f>IF(OR($B9612="",$U9612=""),"",$U9612&amp;" &amp; "&amp;IF(OR($AD9612="",$AD9612=0),"Util NA",$AD9612&amp;" Util"))</f>
        <v/>
      </c>
    </row>
    <row r="9613" ht="15.75" customHeight="1" s="42">
      <c r="A9613" s="41" t="n"/>
      <c r="G9613" s="38" t="n"/>
      <c r="H9613" s="38" t="n"/>
      <c r="I9613" s="38" t="n"/>
      <c r="J9613" s="38" t="n"/>
      <c r="K9613" s="38" t="n"/>
      <c r="L9613" s="38" t="n"/>
      <c r="N9613" s="36">
        <f>IF($B9613="","",IF($C9613="SUPERSTORE","Superstore","DH"))</f>
        <v/>
      </c>
      <c r="O9613" s="36">
        <f>IF($B9613="","",IFERROR(VLOOKUP($B9613,Mapping!$A:$C,2,0),"Not Mapped"))</f>
        <v/>
      </c>
      <c r="P9613" s="36">
        <f>IF($B9613="","",IFERROR(VLOOKUP($B9613,Mapping!$A:$C,3,0),"Not Mapped"))</f>
        <v/>
      </c>
      <c r="Q9613" s="36">
        <f>IF($B9613="","",IFERROR(VLOOKUP($O9613,Leaders!$A:$B,2,0),"Not Mapped"))</f>
        <v/>
      </c>
      <c r="R9613" s="36">
        <f>IF($B9613="","",IF(COUNTIF(Exclusions!$A:$A,$B9613)&gt;0,"Yes","No"))</f>
        <v/>
      </c>
      <c r="S9613" s="38">
        <f>IF($B9613="","",MIN(1,DAY($A9613)/IF($N9613="Superstore",Settings!$B$5,Settings!$B$4)))</f>
        <v/>
      </c>
      <c r="T9613" s="38">
        <f>IF(OR($B9613="",$G9613="",$S9613=0),"",$G9613/$S9613)</f>
        <v/>
      </c>
      <c r="U9613" s="36">
        <f>IF($T9613="","",IF($T9613&lt;Settings!$B$8,"Critical",IF($T9613&lt;Settings!$B$9,"Semi Critical","Non Critical")))</f>
        <v/>
      </c>
      <c r="V9613" s="28" t="n"/>
      <c r="Z9613">
        <f>IF($B9613="","",IFERROR(VLOOKUP($B9613,'Plan HC for CCA'!$A:$B,2,0),""))</f>
        <v/>
      </c>
      <c r="AA9613">
        <f>IF(OR($B9613="",$Z9613=""),"",IF(N($M9613)&lt;$Z9613,"Delta","No Delta"))</f>
        <v/>
      </c>
      <c r="AB9613">
        <f>IF(OR($B9613="",$Z9613=""),"",MAX(0,$Z9613-N($M9613)))</f>
        <v/>
      </c>
      <c r="AC9613" s="46">
        <f>IF($B9613="","",IFERROR(INDEX('CCA Util %'!$H:$H,MATCH($B9613,'CCA Util %'!$E:$E,0)),""))</f>
        <v/>
      </c>
      <c r="AD9613">
        <f>IF($B9613="","",IFERROR(INDEX('CCA Util %'!$G:$G,MATCH($B9613,'CCA Util %'!$E:$E,0)),""))</f>
        <v/>
      </c>
      <c r="AE9613">
        <f>IF(OR($B9613="",$U9613=""),"",$U9613&amp;" &amp; "&amp;IF(OR($AD9613="",$AD9613=0),"Util NA",$AD9613&amp;" Util"))</f>
        <v/>
      </c>
    </row>
    <row r="9614" ht="15.75" customHeight="1" s="42">
      <c r="A9614" s="41" t="n"/>
      <c r="G9614" s="38" t="n"/>
      <c r="H9614" s="38" t="n"/>
      <c r="I9614" s="38" t="n"/>
      <c r="J9614" s="38" t="n"/>
      <c r="K9614" s="38" t="n"/>
      <c r="L9614" s="38" t="n"/>
      <c r="N9614" s="36">
        <f>IF($B9614="","",IF($C9614="SUPERSTORE","Superstore","DH"))</f>
        <v/>
      </c>
      <c r="O9614" s="36">
        <f>IF($B9614="","",IFERROR(VLOOKUP($B9614,Mapping!$A:$C,2,0),"Not Mapped"))</f>
        <v/>
      </c>
      <c r="P9614" s="36">
        <f>IF($B9614="","",IFERROR(VLOOKUP($B9614,Mapping!$A:$C,3,0),"Not Mapped"))</f>
        <v/>
      </c>
      <c r="Q9614" s="36">
        <f>IF($B9614="","",IFERROR(VLOOKUP($O9614,Leaders!$A:$B,2,0),"Not Mapped"))</f>
        <v/>
      </c>
      <c r="R9614" s="36">
        <f>IF($B9614="","",IF(COUNTIF(Exclusions!$A:$A,$B9614)&gt;0,"Yes","No"))</f>
        <v/>
      </c>
      <c r="S9614" s="38">
        <f>IF($B9614="","",MIN(1,DAY($A9614)/IF($N9614="Superstore",Settings!$B$5,Settings!$B$4)))</f>
        <v/>
      </c>
      <c r="T9614" s="38">
        <f>IF(OR($B9614="",$G9614="",$S9614=0),"",$G9614/$S9614)</f>
        <v/>
      </c>
      <c r="U9614" s="36">
        <f>IF($T9614="","",IF($T9614&lt;Settings!$B$8,"Critical",IF($T9614&lt;Settings!$B$9,"Semi Critical","Non Critical")))</f>
        <v/>
      </c>
      <c r="V9614" s="28" t="n"/>
      <c r="Z9614">
        <f>IF($B9614="","",IFERROR(VLOOKUP($B9614,'Plan HC for CCA'!$A:$B,2,0),""))</f>
        <v/>
      </c>
      <c r="AA9614">
        <f>IF(OR($B9614="",$Z9614=""),"",IF(N($M9614)&lt;$Z9614,"Delta","No Delta"))</f>
        <v/>
      </c>
      <c r="AB9614">
        <f>IF(OR($B9614="",$Z9614=""),"",MAX(0,$Z9614-N($M9614)))</f>
        <v/>
      </c>
      <c r="AC9614" s="46">
        <f>IF($B9614="","",IFERROR(INDEX('CCA Util %'!$H:$H,MATCH($B9614,'CCA Util %'!$E:$E,0)),""))</f>
        <v/>
      </c>
      <c r="AD9614">
        <f>IF($B9614="","",IFERROR(INDEX('CCA Util %'!$G:$G,MATCH($B9614,'CCA Util %'!$E:$E,0)),""))</f>
        <v/>
      </c>
      <c r="AE9614">
        <f>IF(OR($B9614="",$U9614=""),"",$U9614&amp;" &amp; "&amp;IF(OR($AD9614="",$AD9614=0),"Util NA",$AD9614&amp;" Util"))</f>
        <v/>
      </c>
    </row>
    <row r="9615" ht="15.75" customHeight="1" s="42">
      <c r="A9615" s="41" t="n"/>
      <c r="G9615" s="38" t="n"/>
      <c r="H9615" s="38" t="n"/>
      <c r="I9615" s="38" t="n"/>
      <c r="J9615" s="38" t="n"/>
      <c r="K9615" s="38" t="n"/>
      <c r="L9615" s="38" t="n"/>
      <c r="N9615" s="36">
        <f>IF($B9615="","",IF($C9615="SUPERSTORE","Superstore","DH"))</f>
        <v/>
      </c>
      <c r="O9615" s="36">
        <f>IF($B9615="","",IFERROR(VLOOKUP($B9615,Mapping!$A:$C,2,0),"Not Mapped"))</f>
        <v/>
      </c>
      <c r="P9615" s="36">
        <f>IF($B9615="","",IFERROR(VLOOKUP($B9615,Mapping!$A:$C,3,0),"Not Mapped"))</f>
        <v/>
      </c>
      <c r="Q9615" s="36">
        <f>IF($B9615="","",IFERROR(VLOOKUP($O9615,Leaders!$A:$B,2,0),"Not Mapped"))</f>
        <v/>
      </c>
      <c r="R9615" s="36">
        <f>IF($B9615="","",IF(COUNTIF(Exclusions!$A:$A,$B9615)&gt;0,"Yes","No"))</f>
        <v/>
      </c>
      <c r="S9615" s="38">
        <f>IF($B9615="","",MIN(1,DAY($A9615)/IF($N9615="Superstore",Settings!$B$5,Settings!$B$4)))</f>
        <v/>
      </c>
      <c r="T9615" s="38">
        <f>IF(OR($B9615="",$G9615="",$S9615=0),"",$G9615/$S9615)</f>
        <v/>
      </c>
      <c r="U9615" s="36">
        <f>IF($T9615="","",IF($T9615&lt;Settings!$B$8,"Critical",IF($T9615&lt;Settings!$B$9,"Semi Critical","Non Critical")))</f>
        <v/>
      </c>
      <c r="V9615" s="28" t="n"/>
      <c r="Z9615">
        <f>IF($B9615="","",IFERROR(VLOOKUP($B9615,'Plan HC for CCA'!$A:$B,2,0),""))</f>
        <v/>
      </c>
      <c r="AA9615">
        <f>IF(OR($B9615="",$Z9615=""),"",IF(N($M9615)&lt;$Z9615,"Delta","No Delta"))</f>
        <v/>
      </c>
      <c r="AB9615">
        <f>IF(OR($B9615="",$Z9615=""),"",MAX(0,$Z9615-N($M9615)))</f>
        <v/>
      </c>
      <c r="AC9615" s="46">
        <f>IF($B9615="","",IFERROR(INDEX('CCA Util %'!$H:$H,MATCH($B9615,'CCA Util %'!$E:$E,0)),""))</f>
        <v/>
      </c>
      <c r="AD9615">
        <f>IF($B9615="","",IFERROR(INDEX('CCA Util %'!$G:$G,MATCH($B9615,'CCA Util %'!$E:$E,0)),""))</f>
        <v/>
      </c>
      <c r="AE9615">
        <f>IF(OR($B9615="",$U9615=""),"",$U9615&amp;" &amp; "&amp;IF(OR($AD9615="",$AD9615=0),"Util NA",$AD9615&amp;" Util"))</f>
        <v/>
      </c>
    </row>
    <row r="9616" ht="15.75" customHeight="1" s="42">
      <c r="A9616" s="41" t="n"/>
      <c r="G9616" s="38" t="n"/>
      <c r="H9616" s="38" t="n"/>
      <c r="I9616" s="38" t="n"/>
      <c r="J9616" s="38" t="n"/>
      <c r="K9616" s="38" t="n"/>
      <c r="L9616" s="38" t="n"/>
      <c r="N9616" s="36">
        <f>IF($B9616="","",IF($C9616="SUPERSTORE","Superstore","DH"))</f>
        <v/>
      </c>
      <c r="O9616" s="36">
        <f>IF($B9616="","",IFERROR(VLOOKUP($B9616,Mapping!$A:$C,2,0),"Not Mapped"))</f>
        <v/>
      </c>
      <c r="P9616" s="36">
        <f>IF($B9616="","",IFERROR(VLOOKUP($B9616,Mapping!$A:$C,3,0),"Not Mapped"))</f>
        <v/>
      </c>
      <c r="Q9616" s="36">
        <f>IF($B9616="","",IFERROR(VLOOKUP($O9616,Leaders!$A:$B,2,0),"Not Mapped"))</f>
        <v/>
      </c>
      <c r="R9616" s="36">
        <f>IF($B9616="","",IF(COUNTIF(Exclusions!$A:$A,$B9616)&gt;0,"Yes","No"))</f>
        <v/>
      </c>
      <c r="S9616" s="38">
        <f>IF($B9616="","",MIN(1,DAY($A9616)/IF($N9616="Superstore",Settings!$B$5,Settings!$B$4)))</f>
        <v/>
      </c>
      <c r="T9616" s="38">
        <f>IF(OR($B9616="",$G9616="",$S9616=0),"",$G9616/$S9616)</f>
        <v/>
      </c>
      <c r="U9616" s="36">
        <f>IF($T9616="","",IF($T9616&lt;Settings!$B$8,"Critical",IF($T9616&lt;Settings!$B$9,"Semi Critical","Non Critical")))</f>
        <v/>
      </c>
      <c r="V9616" s="28" t="n"/>
      <c r="Z9616">
        <f>IF($B9616="","",IFERROR(VLOOKUP($B9616,'Plan HC for CCA'!$A:$B,2,0),""))</f>
        <v/>
      </c>
      <c r="AA9616">
        <f>IF(OR($B9616="",$Z9616=""),"",IF(N($M9616)&lt;$Z9616,"Delta","No Delta"))</f>
        <v/>
      </c>
      <c r="AB9616">
        <f>IF(OR($B9616="",$Z9616=""),"",MAX(0,$Z9616-N($M9616)))</f>
        <v/>
      </c>
      <c r="AC9616" s="46">
        <f>IF($B9616="","",IFERROR(INDEX('CCA Util %'!$H:$H,MATCH($B9616,'CCA Util %'!$E:$E,0)),""))</f>
        <v/>
      </c>
      <c r="AD9616">
        <f>IF($B9616="","",IFERROR(INDEX('CCA Util %'!$G:$G,MATCH($B9616,'CCA Util %'!$E:$E,0)),""))</f>
        <v/>
      </c>
      <c r="AE9616">
        <f>IF(OR($B9616="",$U9616=""),"",$U9616&amp;" &amp; "&amp;IF(OR($AD9616="",$AD9616=0),"Util NA",$AD9616&amp;" Util"))</f>
        <v/>
      </c>
    </row>
    <row r="9617" ht="15.75" customHeight="1" s="42">
      <c r="A9617" s="41" t="n"/>
      <c r="G9617" s="38" t="n"/>
      <c r="H9617" s="38" t="n"/>
      <c r="I9617" s="38" t="n"/>
      <c r="J9617" s="38" t="n"/>
      <c r="K9617" s="38" t="n"/>
      <c r="L9617" s="38" t="n"/>
      <c r="N9617" s="36">
        <f>IF($B9617="","",IF($C9617="SUPERSTORE","Superstore","DH"))</f>
        <v/>
      </c>
      <c r="O9617" s="36">
        <f>IF($B9617="","",IFERROR(VLOOKUP($B9617,Mapping!$A:$C,2,0),"Not Mapped"))</f>
        <v/>
      </c>
      <c r="P9617" s="36">
        <f>IF($B9617="","",IFERROR(VLOOKUP($B9617,Mapping!$A:$C,3,0),"Not Mapped"))</f>
        <v/>
      </c>
      <c r="Q9617" s="36">
        <f>IF($B9617="","",IFERROR(VLOOKUP($O9617,Leaders!$A:$B,2,0),"Not Mapped"))</f>
        <v/>
      </c>
      <c r="R9617" s="36">
        <f>IF($B9617="","",IF(COUNTIF(Exclusions!$A:$A,$B9617)&gt;0,"Yes","No"))</f>
        <v/>
      </c>
      <c r="S9617" s="38">
        <f>IF($B9617="","",MIN(1,DAY($A9617)/IF($N9617="Superstore",Settings!$B$5,Settings!$B$4)))</f>
        <v/>
      </c>
      <c r="T9617" s="38">
        <f>IF(OR($B9617="",$G9617="",$S9617=0),"",$G9617/$S9617)</f>
        <v/>
      </c>
      <c r="U9617" s="36">
        <f>IF($T9617="","",IF($T9617&lt;Settings!$B$8,"Critical",IF($T9617&lt;Settings!$B$9,"Semi Critical","Non Critical")))</f>
        <v/>
      </c>
      <c r="V9617" s="28" t="n"/>
      <c r="Z9617">
        <f>IF($B9617="","",IFERROR(VLOOKUP($B9617,'Plan HC for CCA'!$A:$B,2,0),""))</f>
        <v/>
      </c>
      <c r="AA9617">
        <f>IF(OR($B9617="",$Z9617=""),"",IF(N($M9617)&lt;$Z9617,"Delta","No Delta"))</f>
        <v/>
      </c>
      <c r="AB9617">
        <f>IF(OR($B9617="",$Z9617=""),"",MAX(0,$Z9617-N($M9617)))</f>
        <v/>
      </c>
      <c r="AC9617" s="46">
        <f>IF($B9617="","",IFERROR(INDEX('CCA Util %'!$H:$H,MATCH($B9617,'CCA Util %'!$E:$E,0)),""))</f>
        <v/>
      </c>
      <c r="AD9617">
        <f>IF($B9617="","",IFERROR(INDEX('CCA Util %'!$G:$G,MATCH($B9617,'CCA Util %'!$E:$E,0)),""))</f>
        <v/>
      </c>
      <c r="AE9617">
        <f>IF(OR($B9617="",$U9617=""),"",$U9617&amp;" &amp; "&amp;IF(OR($AD9617="",$AD9617=0),"Util NA",$AD9617&amp;" Util"))</f>
        <v/>
      </c>
    </row>
    <row r="9618" ht="15.75" customHeight="1" s="42">
      <c r="A9618" s="41" t="n"/>
      <c r="G9618" s="38" t="n"/>
      <c r="H9618" s="38" t="n"/>
      <c r="I9618" s="38" t="n"/>
      <c r="J9618" s="38" t="n"/>
      <c r="K9618" s="38" t="n"/>
      <c r="L9618" s="38" t="n"/>
      <c r="N9618" s="36">
        <f>IF($B9618="","",IF($C9618="SUPERSTORE","Superstore","DH"))</f>
        <v/>
      </c>
      <c r="O9618" s="36">
        <f>IF($B9618="","",IFERROR(VLOOKUP($B9618,Mapping!$A:$C,2,0),"Not Mapped"))</f>
        <v/>
      </c>
      <c r="P9618" s="36">
        <f>IF($B9618="","",IFERROR(VLOOKUP($B9618,Mapping!$A:$C,3,0),"Not Mapped"))</f>
        <v/>
      </c>
      <c r="Q9618" s="36">
        <f>IF($B9618="","",IFERROR(VLOOKUP($O9618,Leaders!$A:$B,2,0),"Not Mapped"))</f>
        <v/>
      </c>
      <c r="R9618" s="36">
        <f>IF($B9618="","",IF(COUNTIF(Exclusions!$A:$A,$B9618)&gt;0,"Yes","No"))</f>
        <v/>
      </c>
      <c r="S9618" s="38">
        <f>IF($B9618="","",MIN(1,DAY($A9618)/IF($N9618="Superstore",Settings!$B$5,Settings!$B$4)))</f>
        <v/>
      </c>
      <c r="T9618" s="38">
        <f>IF(OR($B9618="",$G9618="",$S9618=0),"",$G9618/$S9618)</f>
        <v/>
      </c>
      <c r="U9618" s="36">
        <f>IF($T9618="","",IF($T9618&lt;Settings!$B$8,"Critical",IF($T9618&lt;Settings!$B$9,"Semi Critical","Non Critical")))</f>
        <v/>
      </c>
      <c r="V9618" s="28" t="n"/>
      <c r="Z9618">
        <f>IF($B9618="","",IFERROR(VLOOKUP($B9618,'Plan HC for CCA'!$A:$B,2,0),""))</f>
        <v/>
      </c>
      <c r="AA9618">
        <f>IF(OR($B9618="",$Z9618=""),"",IF(N($M9618)&lt;$Z9618,"Delta","No Delta"))</f>
        <v/>
      </c>
      <c r="AB9618">
        <f>IF(OR($B9618="",$Z9618=""),"",MAX(0,$Z9618-N($M9618)))</f>
        <v/>
      </c>
      <c r="AC9618" s="46">
        <f>IF($B9618="","",IFERROR(INDEX('CCA Util %'!$H:$H,MATCH($B9618,'CCA Util %'!$E:$E,0)),""))</f>
        <v/>
      </c>
      <c r="AD9618">
        <f>IF($B9618="","",IFERROR(INDEX('CCA Util %'!$G:$G,MATCH($B9618,'CCA Util %'!$E:$E,0)),""))</f>
        <v/>
      </c>
      <c r="AE9618">
        <f>IF(OR($B9618="",$U9618=""),"",$U9618&amp;" &amp; "&amp;IF(OR($AD9618="",$AD9618=0),"Util NA",$AD9618&amp;" Util"))</f>
        <v/>
      </c>
    </row>
    <row r="9619" ht="15.75" customHeight="1" s="42">
      <c r="A9619" s="41" t="n"/>
      <c r="G9619" s="38" t="n"/>
      <c r="H9619" s="38" t="n"/>
      <c r="I9619" s="38" t="n"/>
      <c r="J9619" s="38" t="n"/>
      <c r="K9619" s="38" t="n"/>
      <c r="L9619" s="38" t="n"/>
      <c r="N9619" s="36">
        <f>IF($B9619="","",IF($C9619="SUPERSTORE","Superstore","DH"))</f>
        <v/>
      </c>
      <c r="O9619" s="36">
        <f>IF($B9619="","",IFERROR(VLOOKUP($B9619,Mapping!$A:$C,2,0),"Not Mapped"))</f>
        <v/>
      </c>
      <c r="P9619" s="36">
        <f>IF($B9619="","",IFERROR(VLOOKUP($B9619,Mapping!$A:$C,3,0),"Not Mapped"))</f>
        <v/>
      </c>
      <c r="Q9619" s="36">
        <f>IF($B9619="","",IFERROR(VLOOKUP($O9619,Leaders!$A:$B,2,0),"Not Mapped"))</f>
        <v/>
      </c>
      <c r="R9619" s="36">
        <f>IF($B9619="","",IF(COUNTIF(Exclusions!$A:$A,$B9619)&gt;0,"Yes","No"))</f>
        <v/>
      </c>
      <c r="S9619" s="38">
        <f>IF($B9619="","",MIN(1,DAY($A9619)/IF($N9619="Superstore",Settings!$B$5,Settings!$B$4)))</f>
        <v/>
      </c>
      <c r="T9619" s="38">
        <f>IF(OR($B9619="",$G9619="",$S9619=0),"",$G9619/$S9619)</f>
        <v/>
      </c>
      <c r="U9619" s="36">
        <f>IF($T9619="","",IF($T9619&lt;Settings!$B$8,"Critical",IF($T9619&lt;Settings!$B$9,"Semi Critical","Non Critical")))</f>
        <v/>
      </c>
      <c r="V9619" s="28" t="n"/>
      <c r="Z9619">
        <f>IF($B9619="","",IFERROR(VLOOKUP($B9619,'Plan HC for CCA'!$A:$B,2,0),""))</f>
        <v/>
      </c>
      <c r="AA9619">
        <f>IF(OR($B9619="",$Z9619=""),"",IF(N($M9619)&lt;$Z9619,"Delta","No Delta"))</f>
        <v/>
      </c>
      <c r="AB9619">
        <f>IF(OR($B9619="",$Z9619=""),"",MAX(0,$Z9619-N($M9619)))</f>
        <v/>
      </c>
      <c r="AC9619" s="46">
        <f>IF($B9619="","",IFERROR(INDEX('CCA Util %'!$H:$H,MATCH($B9619,'CCA Util %'!$E:$E,0)),""))</f>
        <v/>
      </c>
      <c r="AD9619">
        <f>IF($B9619="","",IFERROR(INDEX('CCA Util %'!$G:$G,MATCH($B9619,'CCA Util %'!$E:$E,0)),""))</f>
        <v/>
      </c>
      <c r="AE9619">
        <f>IF(OR($B9619="",$U9619=""),"",$U9619&amp;" &amp; "&amp;IF(OR($AD9619="",$AD9619=0),"Util NA",$AD9619&amp;" Util"))</f>
        <v/>
      </c>
    </row>
    <row r="9620" ht="15.75" customHeight="1" s="42">
      <c r="A9620" s="41" t="n"/>
      <c r="G9620" s="38" t="n"/>
      <c r="H9620" s="38" t="n"/>
      <c r="I9620" s="38" t="n"/>
      <c r="J9620" s="38" t="n"/>
      <c r="K9620" s="38" t="n"/>
      <c r="L9620" s="38" t="n"/>
      <c r="N9620" s="36">
        <f>IF($B9620="","",IF($C9620="SUPERSTORE","Superstore","DH"))</f>
        <v/>
      </c>
      <c r="O9620" s="36">
        <f>IF($B9620="","",IFERROR(VLOOKUP($B9620,Mapping!$A:$C,2,0),"Not Mapped"))</f>
        <v/>
      </c>
      <c r="P9620" s="36">
        <f>IF($B9620="","",IFERROR(VLOOKUP($B9620,Mapping!$A:$C,3,0),"Not Mapped"))</f>
        <v/>
      </c>
      <c r="Q9620" s="36">
        <f>IF($B9620="","",IFERROR(VLOOKUP($O9620,Leaders!$A:$B,2,0),"Not Mapped"))</f>
        <v/>
      </c>
      <c r="R9620" s="36">
        <f>IF($B9620="","",IF(COUNTIF(Exclusions!$A:$A,$B9620)&gt;0,"Yes","No"))</f>
        <v/>
      </c>
      <c r="S9620" s="38">
        <f>IF($B9620="","",MIN(1,DAY($A9620)/IF($N9620="Superstore",Settings!$B$5,Settings!$B$4)))</f>
        <v/>
      </c>
      <c r="T9620" s="38">
        <f>IF(OR($B9620="",$G9620="",$S9620=0),"",$G9620/$S9620)</f>
        <v/>
      </c>
      <c r="U9620" s="36">
        <f>IF($T9620="","",IF($T9620&lt;Settings!$B$8,"Critical",IF($T9620&lt;Settings!$B$9,"Semi Critical","Non Critical")))</f>
        <v/>
      </c>
      <c r="V9620" s="28" t="n"/>
      <c r="Z9620">
        <f>IF($B9620="","",IFERROR(VLOOKUP($B9620,'Plan HC for CCA'!$A:$B,2,0),""))</f>
        <v/>
      </c>
      <c r="AA9620">
        <f>IF(OR($B9620="",$Z9620=""),"",IF(N($M9620)&lt;$Z9620,"Delta","No Delta"))</f>
        <v/>
      </c>
      <c r="AB9620">
        <f>IF(OR($B9620="",$Z9620=""),"",MAX(0,$Z9620-N($M9620)))</f>
        <v/>
      </c>
      <c r="AC9620" s="46">
        <f>IF($B9620="","",IFERROR(INDEX('CCA Util %'!$H:$H,MATCH($B9620,'CCA Util %'!$E:$E,0)),""))</f>
        <v/>
      </c>
      <c r="AD9620">
        <f>IF($B9620="","",IFERROR(INDEX('CCA Util %'!$G:$G,MATCH($B9620,'CCA Util %'!$E:$E,0)),""))</f>
        <v/>
      </c>
      <c r="AE9620">
        <f>IF(OR($B9620="",$U9620=""),"",$U9620&amp;" &amp; "&amp;IF(OR($AD9620="",$AD9620=0),"Util NA",$AD9620&amp;" Util"))</f>
        <v/>
      </c>
    </row>
    <row r="9621" ht="15.75" customHeight="1" s="42">
      <c r="A9621" s="41" t="n"/>
      <c r="G9621" s="38" t="n"/>
      <c r="H9621" s="38" t="n"/>
      <c r="I9621" s="38" t="n"/>
      <c r="J9621" s="38" t="n"/>
      <c r="K9621" s="38" t="n"/>
      <c r="L9621" s="38" t="n"/>
      <c r="N9621" s="36">
        <f>IF($B9621="","",IF($C9621="SUPERSTORE","Superstore","DH"))</f>
        <v/>
      </c>
      <c r="O9621" s="36">
        <f>IF($B9621="","",IFERROR(VLOOKUP($B9621,Mapping!$A:$C,2,0),"Not Mapped"))</f>
        <v/>
      </c>
      <c r="P9621" s="36">
        <f>IF($B9621="","",IFERROR(VLOOKUP($B9621,Mapping!$A:$C,3,0),"Not Mapped"))</f>
        <v/>
      </c>
      <c r="Q9621" s="36">
        <f>IF($B9621="","",IFERROR(VLOOKUP($O9621,Leaders!$A:$B,2,0),"Not Mapped"))</f>
        <v/>
      </c>
      <c r="R9621" s="36">
        <f>IF($B9621="","",IF(COUNTIF(Exclusions!$A:$A,$B9621)&gt;0,"Yes","No"))</f>
        <v/>
      </c>
      <c r="S9621" s="38">
        <f>IF($B9621="","",MIN(1,DAY($A9621)/IF($N9621="Superstore",Settings!$B$5,Settings!$B$4)))</f>
        <v/>
      </c>
      <c r="T9621" s="38">
        <f>IF(OR($B9621="",$G9621="",$S9621=0),"",$G9621/$S9621)</f>
        <v/>
      </c>
      <c r="U9621" s="36">
        <f>IF($T9621="","",IF($T9621&lt;Settings!$B$8,"Critical",IF($T9621&lt;Settings!$B$9,"Semi Critical","Non Critical")))</f>
        <v/>
      </c>
      <c r="V9621" s="28" t="n"/>
      <c r="Z9621">
        <f>IF($B9621="","",IFERROR(VLOOKUP($B9621,'Plan HC for CCA'!$A:$B,2,0),""))</f>
        <v/>
      </c>
      <c r="AA9621">
        <f>IF(OR($B9621="",$Z9621=""),"",IF(N($M9621)&lt;$Z9621,"Delta","No Delta"))</f>
        <v/>
      </c>
      <c r="AB9621">
        <f>IF(OR($B9621="",$Z9621=""),"",MAX(0,$Z9621-N($M9621)))</f>
        <v/>
      </c>
      <c r="AC9621" s="46">
        <f>IF($B9621="","",IFERROR(INDEX('CCA Util %'!$H:$H,MATCH($B9621,'CCA Util %'!$E:$E,0)),""))</f>
        <v/>
      </c>
      <c r="AD9621">
        <f>IF($B9621="","",IFERROR(INDEX('CCA Util %'!$G:$G,MATCH($B9621,'CCA Util %'!$E:$E,0)),""))</f>
        <v/>
      </c>
      <c r="AE9621">
        <f>IF(OR($B9621="",$U9621=""),"",$U9621&amp;" &amp; "&amp;IF(OR($AD9621="",$AD9621=0),"Util NA",$AD9621&amp;" Util"))</f>
        <v/>
      </c>
    </row>
    <row r="9622" ht="15.75" customHeight="1" s="42">
      <c r="A9622" s="41" t="n"/>
      <c r="G9622" s="38" t="n"/>
      <c r="H9622" s="38" t="n"/>
      <c r="I9622" s="38" t="n"/>
      <c r="J9622" s="38" t="n"/>
      <c r="K9622" s="38" t="n"/>
      <c r="L9622" s="38" t="n"/>
      <c r="N9622" s="36">
        <f>IF($B9622="","",IF($C9622="SUPERSTORE","Superstore","DH"))</f>
        <v/>
      </c>
      <c r="O9622" s="36">
        <f>IF($B9622="","",IFERROR(VLOOKUP($B9622,Mapping!$A:$C,2,0),"Not Mapped"))</f>
        <v/>
      </c>
      <c r="P9622" s="36">
        <f>IF($B9622="","",IFERROR(VLOOKUP($B9622,Mapping!$A:$C,3,0),"Not Mapped"))</f>
        <v/>
      </c>
      <c r="Q9622" s="36">
        <f>IF($B9622="","",IFERROR(VLOOKUP($O9622,Leaders!$A:$B,2,0),"Not Mapped"))</f>
        <v/>
      </c>
      <c r="R9622" s="36">
        <f>IF($B9622="","",IF(COUNTIF(Exclusions!$A:$A,$B9622)&gt;0,"Yes","No"))</f>
        <v/>
      </c>
      <c r="S9622" s="38">
        <f>IF($B9622="","",MIN(1,DAY($A9622)/IF($N9622="Superstore",Settings!$B$5,Settings!$B$4)))</f>
        <v/>
      </c>
      <c r="T9622" s="38">
        <f>IF(OR($B9622="",$G9622="",$S9622=0),"",$G9622/$S9622)</f>
        <v/>
      </c>
      <c r="U9622" s="36">
        <f>IF($T9622="","",IF($T9622&lt;Settings!$B$8,"Critical",IF($T9622&lt;Settings!$B$9,"Semi Critical","Non Critical")))</f>
        <v/>
      </c>
      <c r="V9622" s="28" t="n"/>
      <c r="Z9622">
        <f>IF($B9622="","",IFERROR(VLOOKUP($B9622,'Plan HC for CCA'!$A:$B,2,0),""))</f>
        <v/>
      </c>
      <c r="AA9622">
        <f>IF(OR($B9622="",$Z9622=""),"",IF(N($M9622)&lt;$Z9622,"Delta","No Delta"))</f>
        <v/>
      </c>
      <c r="AB9622">
        <f>IF(OR($B9622="",$Z9622=""),"",MAX(0,$Z9622-N($M9622)))</f>
        <v/>
      </c>
      <c r="AC9622" s="46">
        <f>IF($B9622="","",IFERROR(INDEX('CCA Util %'!$H:$H,MATCH($B9622,'CCA Util %'!$E:$E,0)),""))</f>
        <v/>
      </c>
      <c r="AD9622">
        <f>IF($B9622="","",IFERROR(INDEX('CCA Util %'!$G:$G,MATCH($B9622,'CCA Util %'!$E:$E,0)),""))</f>
        <v/>
      </c>
      <c r="AE9622">
        <f>IF(OR($B9622="",$U9622=""),"",$U9622&amp;" &amp; "&amp;IF(OR($AD9622="",$AD9622=0),"Util NA",$AD9622&amp;" Util"))</f>
        <v/>
      </c>
    </row>
    <row r="9623" ht="15.75" customHeight="1" s="42">
      <c r="A9623" s="41" t="n"/>
      <c r="G9623" s="38" t="n"/>
      <c r="H9623" s="38" t="n"/>
      <c r="I9623" s="38" t="n"/>
      <c r="J9623" s="38" t="n"/>
      <c r="K9623" s="38" t="n"/>
      <c r="L9623" s="38" t="n"/>
      <c r="N9623" s="36">
        <f>IF($B9623="","",IF($C9623="SUPERSTORE","Superstore","DH"))</f>
        <v/>
      </c>
      <c r="O9623" s="36">
        <f>IF($B9623="","",IFERROR(VLOOKUP($B9623,Mapping!$A:$C,2,0),"Not Mapped"))</f>
        <v/>
      </c>
      <c r="P9623" s="36">
        <f>IF($B9623="","",IFERROR(VLOOKUP($B9623,Mapping!$A:$C,3,0),"Not Mapped"))</f>
        <v/>
      </c>
      <c r="Q9623" s="36">
        <f>IF($B9623="","",IFERROR(VLOOKUP($O9623,Leaders!$A:$B,2,0),"Not Mapped"))</f>
        <v/>
      </c>
      <c r="R9623" s="36">
        <f>IF($B9623="","",IF(COUNTIF(Exclusions!$A:$A,$B9623)&gt;0,"Yes","No"))</f>
        <v/>
      </c>
      <c r="S9623" s="38">
        <f>IF($B9623="","",MIN(1,DAY($A9623)/IF($N9623="Superstore",Settings!$B$5,Settings!$B$4)))</f>
        <v/>
      </c>
      <c r="T9623" s="38">
        <f>IF(OR($B9623="",$G9623="",$S9623=0),"",$G9623/$S9623)</f>
        <v/>
      </c>
      <c r="U9623" s="36">
        <f>IF($T9623="","",IF($T9623&lt;Settings!$B$8,"Critical",IF($T9623&lt;Settings!$B$9,"Semi Critical","Non Critical")))</f>
        <v/>
      </c>
      <c r="V9623" s="28" t="n"/>
      <c r="Z9623">
        <f>IF($B9623="","",IFERROR(VLOOKUP($B9623,'Plan HC for CCA'!$A:$B,2,0),""))</f>
        <v/>
      </c>
      <c r="AA9623">
        <f>IF(OR($B9623="",$Z9623=""),"",IF(N($M9623)&lt;$Z9623,"Delta","No Delta"))</f>
        <v/>
      </c>
      <c r="AB9623">
        <f>IF(OR($B9623="",$Z9623=""),"",MAX(0,$Z9623-N($M9623)))</f>
        <v/>
      </c>
      <c r="AC9623" s="46">
        <f>IF($B9623="","",IFERROR(INDEX('CCA Util %'!$H:$H,MATCH($B9623,'CCA Util %'!$E:$E,0)),""))</f>
        <v/>
      </c>
      <c r="AD9623">
        <f>IF($B9623="","",IFERROR(INDEX('CCA Util %'!$G:$G,MATCH($B9623,'CCA Util %'!$E:$E,0)),""))</f>
        <v/>
      </c>
      <c r="AE9623">
        <f>IF(OR($B9623="",$U9623=""),"",$U9623&amp;" &amp; "&amp;IF(OR($AD9623="",$AD9623=0),"Util NA",$AD9623&amp;" Util"))</f>
        <v/>
      </c>
    </row>
    <row r="9624" ht="15.75" customHeight="1" s="42">
      <c r="A9624" s="41" t="n"/>
      <c r="G9624" s="38" t="n"/>
      <c r="H9624" s="38" t="n"/>
      <c r="I9624" s="38" t="n"/>
      <c r="J9624" s="38" t="n"/>
      <c r="K9624" s="38" t="n"/>
      <c r="L9624" s="38" t="n"/>
      <c r="N9624" s="36">
        <f>IF($B9624="","",IF($C9624="SUPERSTORE","Superstore","DH"))</f>
        <v/>
      </c>
      <c r="O9624" s="36">
        <f>IF($B9624="","",IFERROR(VLOOKUP($B9624,Mapping!$A:$C,2,0),"Not Mapped"))</f>
        <v/>
      </c>
      <c r="P9624" s="36">
        <f>IF($B9624="","",IFERROR(VLOOKUP($B9624,Mapping!$A:$C,3,0),"Not Mapped"))</f>
        <v/>
      </c>
      <c r="Q9624" s="36">
        <f>IF($B9624="","",IFERROR(VLOOKUP($O9624,Leaders!$A:$B,2,0),"Not Mapped"))</f>
        <v/>
      </c>
      <c r="R9624" s="36">
        <f>IF($B9624="","",IF(COUNTIF(Exclusions!$A:$A,$B9624)&gt;0,"Yes","No"))</f>
        <v/>
      </c>
      <c r="S9624" s="38">
        <f>IF($B9624="","",MIN(1,DAY($A9624)/IF($N9624="Superstore",Settings!$B$5,Settings!$B$4)))</f>
        <v/>
      </c>
      <c r="T9624" s="38">
        <f>IF(OR($B9624="",$G9624="",$S9624=0),"",$G9624/$S9624)</f>
        <v/>
      </c>
      <c r="U9624" s="36">
        <f>IF($T9624="","",IF($T9624&lt;Settings!$B$8,"Critical",IF($T9624&lt;Settings!$B$9,"Semi Critical","Non Critical")))</f>
        <v/>
      </c>
      <c r="V9624" s="28" t="n"/>
      <c r="Z9624">
        <f>IF($B9624="","",IFERROR(VLOOKUP($B9624,'Plan HC for CCA'!$A:$B,2,0),""))</f>
        <v/>
      </c>
      <c r="AA9624">
        <f>IF(OR($B9624="",$Z9624=""),"",IF(N($M9624)&lt;$Z9624,"Delta","No Delta"))</f>
        <v/>
      </c>
      <c r="AB9624">
        <f>IF(OR($B9624="",$Z9624=""),"",MAX(0,$Z9624-N($M9624)))</f>
        <v/>
      </c>
      <c r="AC9624" s="46">
        <f>IF($B9624="","",IFERROR(INDEX('CCA Util %'!$H:$H,MATCH($B9624,'CCA Util %'!$E:$E,0)),""))</f>
        <v/>
      </c>
      <c r="AD9624">
        <f>IF($B9624="","",IFERROR(INDEX('CCA Util %'!$G:$G,MATCH($B9624,'CCA Util %'!$E:$E,0)),""))</f>
        <v/>
      </c>
      <c r="AE9624">
        <f>IF(OR($B9624="",$U9624=""),"",$U9624&amp;" &amp; "&amp;IF(OR($AD9624="",$AD9624=0),"Util NA",$AD9624&amp;" Util"))</f>
        <v/>
      </c>
    </row>
    <row r="9625" ht="15.75" customHeight="1" s="42">
      <c r="A9625" s="41" t="n"/>
      <c r="G9625" s="38" t="n"/>
      <c r="H9625" s="38" t="n"/>
      <c r="I9625" s="38" t="n"/>
      <c r="J9625" s="38" t="n"/>
      <c r="K9625" s="38" t="n"/>
      <c r="L9625" s="38" t="n"/>
      <c r="N9625" s="36">
        <f>IF($B9625="","",IF($C9625="SUPERSTORE","Superstore","DH"))</f>
        <v/>
      </c>
      <c r="O9625" s="36">
        <f>IF($B9625="","",IFERROR(VLOOKUP($B9625,Mapping!$A:$C,2,0),"Not Mapped"))</f>
        <v/>
      </c>
      <c r="P9625" s="36">
        <f>IF($B9625="","",IFERROR(VLOOKUP($B9625,Mapping!$A:$C,3,0),"Not Mapped"))</f>
        <v/>
      </c>
      <c r="Q9625" s="36">
        <f>IF($B9625="","",IFERROR(VLOOKUP($O9625,Leaders!$A:$B,2,0),"Not Mapped"))</f>
        <v/>
      </c>
      <c r="R9625" s="36">
        <f>IF($B9625="","",IF(COUNTIF(Exclusions!$A:$A,$B9625)&gt;0,"Yes","No"))</f>
        <v/>
      </c>
      <c r="S9625" s="38">
        <f>IF($B9625="","",MIN(1,DAY($A9625)/IF($N9625="Superstore",Settings!$B$5,Settings!$B$4)))</f>
        <v/>
      </c>
      <c r="T9625" s="38">
        <f>IF(OR($B9625="",$G9625="",$S9625=0),"",$G9625/$S9625)</f>
        <v/>
      </c>
      <c r="U9625" s="36">
        <f>IF($T9625="","",IF($T9625&lt;Settings!$B$8,"Critical",IF($T9625&lt;Settings!$B$9,"Semi Critical","Non Critical")))</f>
        <v/>
      </c>
      <c r="V9625" s="28" t="n"/>
      <c r="Z9625">
        <f>IF($B9625="","",IFERROR(VLOOKUP($B9625,'Plan HC for CCA'!$A:$B,2,0),""))</f>
        <v/>
      </c>
      <c r="AA9625">
        <f>IF(OR($B9625="",$Z9625=""),"",IF(N($M9625)&lt;$Z9625,"Delta","No Delta"))</f>
        <v/>
      </c>
      <c r="AB9625">
        <f>IF(OR($B9625="",$Z9625=""),"",MAX(0,$Z9625-N($M9625)))</f>
        <v/>
      </c>
      <c r="AC9625" s="46">
        <f>IF($B9625="","",IFERROR(INDEX('CCA Util %'!$H:$H,MATCH($B9625,'CCA Util %'!$E:$E,0)),""))</f>
        <v/>
      </c>
      <c r="AD9625">
        <f>IF($B9625="","",IFERROR(INDEX('CCA Util %'!$G:$G,MATCH($B9625,'CCA Util %'!$E:$E,0)),""))</f>
        <v/>
      </c>
      <c r="AE9625">
        <f>IF(OR($B9625="",$U9625=""),"",$U9625&amp;" &amp; "&amp;IF(OR($AD9625="",$AD9625=0),"Util NA",$AD9625&amp;" Util"))</f>
        <v/>
      </c>
    </row>
    <row r="9626" ht="15.75" customHeight="1" s="42">
      <c r="A9626" s="41" t="n"/>
      <c r="G9626" s="38" t="n"/>
      <c r="H9626" s="38" t="n"/>
      <c r="I9626" s="38" t="n"/>
      <c r="J9626" s="38" t="n"/>
      <c r="K9626" s="38" t="n"/>
      <c r="L9626" s="38" t="n"/>
      <c r="N9626" s="36">
        <f>IF($B9626="","",IF($C9626="SUPERSTORE","Superstore","DH"))</f>
        <v/>
      </c>
      <c r="O9626" s="36">
        <f>IF($B9626="","",IFERROR(VLOOKUP($B9626,Mapping!$A:$C,2,0),"Not Mapped"))</f>
        <v/>
      </c>
      <c r="P9626" s="36">
        <f>IF($B9626="","",IFERROR(VLOOKUP($B9626,Mapping!$A:$C,3,0),"Not Mapped"))</f>
        <v/>
      </c>
      <c r="Q9626" s="36">
        <f>IF($B9626="","",IFERROR(VLOOKUP($O9626,Leaders!$A:$B,2,0),"Not Mapped"))</f>
        <v/>
      </c>
      <c r="R9626" s="36">
        <f>IF($B9626="","",IF(COUNTIF(Exclusions!$A:$A,$B9626)&gt;0,"Yes","No"))</f>
        <v/>
      </c>
      <c r="S9626" s="38">
        <f>IF($B9626="","",MIN(1,DAY($A9626)/IF($N9626="Superstore",Settings!$B$5,Settings!$B$4)))</f>
        <v/>
      </c>
      <c r="T9626" s="38">
        <f>IF(OR($B9626="",$G9626="",$S9626=0),"",$G9626/$S9626)</f>
        <v/>
      </c>
      <c r="U9626" s="36">
        <f>IF($T9626="","",IF($T9626&lt;Settings!$B$8,"Critical",IF($T9626&lt;Settings!$B$9,"Semi Critical","Non Critical")))</f>
        <v/>
      </c>
      <c r="V9626" s="28" t="n"/>
      <c r="Z9626">
        <f>IF($B9626="","",IFERROR(VLOOKUP($B9626,'Plan HC for CCA'!$A:$B,2,0),""))</f>
        <v/>
      </c>
      <c r="AA9626">
        <f>IF(OR($B9626="",$Z9626=""),"",IF(N($M9626)&lt;$Z9626,"Delta","No Delta"))</f>
        <v/>
      </c>
      <c r="AB9626">
        <f>IF(OR($B9626="",$Z9626=""),"",MAX(0,$Z9626-N($M9626)))</f>
        <v/>
      </c>
      <c r="AC9626" s="46">
        <f>IF($B9626="","",IFERROR(INDEX('CCA Util %'!$H:$H,MATCH($B9626,'CCA Util %'!$E:$E,0)),""))</f>
        <v/>
      </c>
      <c r="AD9626">
        <f>IF($B9626="","",IFERROR(INDEX('CCA Util %'!$G:$G,MATCH($B9626,'CCA Util %'!$E:$E,0)),""))</f>
        <v/>
      </c>
      <c r="AE9626">
        <f>IF(OR($B9626="",$U9626=""),"",$U9626&amp;" &amp; "&amp;IF(OR($AD9626="",$AD9626=0),"Util NA",$AD9626&amp;" Util"))</f>
        <v/>
      </c>
    </row>
    <row r="9627" ht="15.75" customHeight="1" s="42">
      <c r="A9627" s="41" t="n"/>
      <c r="G9627" s="38" t="n"/>
      <c r="H9627" s="38" t="n"/>
      <c r="I9627" s="38" t="n"/>
      <c r="J9627" s="38" t="n"/>
      <c r="K9627" s="38" t="n"/>
      <c r="L9627" s="38" t="n"/>
      <c r="N9627" s="36">
        <f>IF($B9627="","",IF($C9627="SUPERSTORE","Superstore","DH"))</f>
        <v/>
      </c>
      <c r="O9627" s="36">
        <f>IF($B9627="","",IFERROR(VLOOKUP($B9627,Mapping!$A:$C,2,0),"Not Mapped"))</f>
        <v/>
      </c>
      <c r="P9627" s="36">
        <f>IF($B9627="","",IFERROR(VLOOKUP($B9627,Mapping!$A:$C,3,0),"Not Mapped"))</f>
        <v/>
      </c>
      <c r="Q9627" s="36">
        <f>IF($B9627="","",IFERROR(VLOOKUP($O9627,Leaders!$A:$B,2,0),"Not Mapped"))</f>
        <v/>
      </c>
      <c r="R9627" s="36">
        <f>IF($B9627="","",IF(COUNTIF(Exclusions!$A:$A,$B9627)&gt;0,"Yes","No"))</f>
        <v/>
      </c>
      <c r="S9627" s="38">
        <f>IF($B9627="","",MIN(1,DAY($A9627)/IF($N9627="Superstore",Settings!$B$5,Settings!$B$4)))</f>
        <v/>
      </c>
      <c r="T9627" s="38">
        <f>IF(OR($B9627="",$G9627="",$S9627=0),"",$G9627/$S9627)</f>
        <v/>
      </c>
      <c r="U9627" s="36">
        <f>IF($T9627="","",IF($T9627&lt;Settings!$B$8,"Critical",IF($T9627&lt;Settings!$B$9,"Semi Critical","Non Critical")))</f>
        <v/>
      </c>
      <c r="V9627" s="28" t="n"/>
      <c r="Z9627">
        <f>IF($B9627="","",IFERROR(VLOOKUP($B9627,'Plan HC for CCA'!$A:$B,2,0),""))</f>
        <v/>
      </c>
      <c r="AA9627">
        <f>IF(OR($B9627="",$Z9627=""),"",IF(N($M9627)&lt;$Z9627,"Delta","No Delta"))</f>
        <v/>
      </c>
      <c r="AB9627">
        <f>IF(OR($B9627="",$Z9627=""),"",MAX(0,$Z9627-N($M9627)))</f>
        <v/>
      </c>
      <c r="AC9627" s="46">
        <f>IF($B9627="","",IFERROR(INDEX('CCA Util %'!$H:$H,MATCH($B9627,'CCA Util %'!$E:$E,0)),""))</f>
        <v/>
      </c>
      <c r="AD9627">
        <f>IF($B9627="","",IFERROR(INDEX('CCA Util %'!$G:$G,MATCH($B9627,'CCA Util %'!$E:$E,0)),""))</f>
        <v/>
      </c>
      <c r="AE9627">
        <f>IF(OR($B9627="",$U9627=""),"",$U9627&amp;" &amp; "&amp;IF(OR($AD9627="",$AD9627=0),"Util NA",$AD9627&amp;" Util"))</f>
        <v/>
      </c>
    </row>
    <row r="9628" ht="15.75" customHeight="1" s="42">
      <c r="A9628" s="41" t="n"/>
      <c r="G9628" s="38" t="n"/>
      <c r="H9628" s="38" t="n"/>
      <c r="I9628" s="38" t="n"/>
      <c r="J9628" s="38" t="n"/>
      <c r="K9628" s="38" t="n"/>
      <c r="L9628" s="38" t="n"/>
      <c r="N9628" s="36">
        <f>IF($B9628="","",IF($C9628="SUPERSTORE","Superstore","DH"))</f>
        <v/>
      </c>
      <c r="O9628" s="36">
        <f>IF($B9628="","",IFERROR(VLOOKUP($B9628,Mapping!$A:$C,2,0),"Not Mapped"))</f>
        <v/>
      </c>
      <c r="P9628" s="36">
        <f>IF($B9628="","",IFERROR(VLOOKUP($B9628,Mapping!$A:$C,3,0),"Not Mapped"))</f>
        <v/>
      </c>
      <c r="Q9628" s="36">
        <f>IF($B9628="","",IFERROR(VLOOKUP($O9628,Leaders!$A:$B,2,0),"Not Mapped"))</f>
        <v/>
      </c>
      <c r="R9628" s="36">
        <f>IF($B9628="","",IF(COUNTIF(Exclusions!$A:$A,$B9628)&gt;0,"Yes","No"))</f>
        <v/>
      </c>
      <c r="S9628" s="38">
        <f>IF($B9628="","",MIN(1,DAY($A9628)/IF($N9628="Superstore",Settings!$B$5,Settings!$B$4)))</f>
        <v/>
      </c>
      <c r="T9628" s="38">
        <f>IF(OR($B9628="",$G9628="",$S9628=0),"",$G9628/$S9628)</f>
        <v/>
      </c>
      <c r="U9628" s="36">
        <f>IF($T9628="","",IF($T9628&lt;Settings!$B$8,"Critical",IF($T9628&lt;Settings!$B$9,"Semi Critical","Non Critical")))</f>
        <v/>
      </c>
      <c r="V9628" s="28" t="n"/>
      <c r="Z9628">
        <f>IF($B9628="","",IFERROR(VLOOKUP($B9628,'Plan HC for CCA'!$A:$B,2,0),""))</f>
        <v/>
      </c>
      <c r="AA9628">
        <f>IF(OR($B9628="",$Z9628=""),"",IF(N($M9628)&lt;$Z9628,"Delta","No Delta"))</f>
        <v/>
      </c>
      <c r="AB9628">
        <f>IF(OR($B9628="",$Z9628=""),"",MAX(0,$Z9628-N($M9628)))</f>
        <v/>
      </c>
      <c r="AC9628" s="46">
        <f>IF($B9628="","",IFERROR(INDEX('CCA Util %'!$H:$H,MATCH($B9628,'CCA Util %'!$E:$E,0)),""))</f>
        <v/>
      </c>
      <c r="AD9628">
        <f>IF($B9628="","",IFERROR(INDEX('CCA Util %'!$G:$G,MATCH($B9628,'CCA Util %'!$E:$E,0)),""))</f>
        <v/>
      </c>
      <c r="AE9628">
        <f>IF(OR($B9628="",$U9628=""),"",$U9628&amp;" &amp; "&amp;IF(OR($AD9628="",$AD9628=0),"Util NA",$AD9628&amp;" Util"))</f>
        <v/>
      </c>
    </row>
    <row r="9629" ht="15.75" customHeight="1" s="42">
      <c r="A9629" s="41" t="n"/>
      <c r="G9629" s="38" t="n"/>
      <c r="H9629" s="38" t="n"/>
      <c r="I9629" s="38" t="n"/>
      <c r="J9629" s="38" t="n"/>
      <c r="K9629" s="38" t="n"/>
      <c r="L9629" s="38" t="n"/>
      <c r="N9629" s="36">
        <f>IF($B9629="","",IF($C9629="SUPERSTORE","Superstore","DH"))</f>
        <v/>
      </c>
      <c r="O9629" s="36">
        <f>IF($B9629="","",IFERROR(VLOOKUP($B9629,Mapping!$A:$C,2,0),"Not Mapped"))</f>
        <v/>
      </c>
      <c r="P9629" s="36">
        <f>IF($B9629="","",IFERROR(VLOOKUP($B9629,Mapping!$A:$C,3,0),"Not Mapped"))</f>
        <v/>
      </c>
      <c r="Q9629" s="36">
        <f>IF($B9629="","",IFERROR(VLOOKUP($O9629,Leaders!$A:$B,2,0),"Not Mapped"))</f>
        <v/>
      </c>
      <c r="R9629" s="36">
        <f>IF($B9629="","",IF(COUNTIF(Exclusions!$A:$A,$B9629)&gt;0,"Yes","No"))</f>
        <v/>
      </c>
      <c r="S9629" s="38">
        <f>IF($B9629="","",MIN(1,DAY($A9629)/IF($N9629="Superstore",Settings!$B$5,Settings!$B$4)))</f>
        <v/>
      </c>
      <c r="T9629" s="38">
        <f>IF(OR($B9629="",$G9629="",$S9629=0),"",$G9629/$S9629)</f>
        <v/>
      </c>
      <c r="U9629" s="36">
        <f>IF($T9629="","",IF($T9629&lt;Settings!$B$8,"Critical",IF($T9629&lt;Settings!$B$9,"Semi Critical","Non Critical")))</f>
        <v/>
      </c>
      <c r="V9629" s="28" t="n"/>
      <c r="Z9629">
        <f>IF($B9629="","",IFERROR(VLOOKUP($B9629,'Plan HC for CCA'!$A:$B,2,0),""))</f>
        <v/>
      </c>
      <c r="AA9629">
        <f>IF(OR($B9629="",$Z9629=""),"",IF(N($M9629)&lt;$Z9629,"Delta","No Delta"))</f>
        <v/>
      </c>
      <c r="AB9629">
        <f>IF(OR($B9629="",$Z9629=""),"",MAX(0,$Z9629-N($M9629)))</f>
        <v/>
      </c>
      <c r="AC9629" s="46">
        <f>IF($B9629="","",IFERROR(INDEX('CCA Util %'!$H:$H,MATCH($B9629,'CCA Util %'!$E:$E,0)),""))</f>
        <v/>
      </c>
      <c r="AD9629">
        <f>IF($B9629="","",IFERROR(INDEX('CCA Util %'!$G:$G,MATCH($B9629,'CCA Util %'!$E:$E,0)),""))</f>
        <v/>
      </c>
      <c r="AE9629">
        <f>IF(OR($B9629="",$U9629=""),"",$U9629&amp;" &amp; "&amp;IF(OR($AD9629="",$AD9629=0),"Util NA",$AD9629&amp;" Util"))</f>
        <v/>
      </c>
    </row>
    <row r="9630" ht="15.75" customHeight="1" s="42">
      <c r="A9630" s="41" t="n"/>
      <c r="G9630" s="38" t="n"/>
      <c r="H9630" s="38" t="n"/>
      <c r="I9630" s="38" t="n"/>
      <c r="J9630" s="38" t="n"/>
      <c r="K9630" s="38" t="n"/>
      <c r="L9630" s="38" t="n"/>
      <c r="N9630" s="36">
        <f>IF($B9630="","",IF($C9630="SUPERSTORE","Superstore","DH"))</f>
        <v/>
      </c>
      <c r="O9630" s="36">
        <f>IF($B9630="","",IFERROR(VLOOKUP($B9630,Mapping!$A:$C,2,0),"Not Mapped"))</f>
        <v/>
      </c>
      <c r="P9630" s="36">
        <f>IF($B9630="","",IFERROR(VLOOKUP($B9630,Mapping!$A:$C,3,0),"Not Mapped"))</f>
        <v/>
      </c>
      <c r="Q9630" s="36">
        <f>IF($B9630="","",IFERROR(VLOOKUP($O9630,Leaders!$A:$B,2,0),"Not Mapped"))</f>
        <v/>
      </c>
      <c r="R9630" s="36">
        <f>IF($B9630="","",IF(COUNTIF(Exclusions!$A:$A,$B9630)&gt;0,"Yes","No"))</f>
        <v/>
      </c>
      <c r="S9630" s="38">
        <f>IF($B9630="","",MIN(1,DAY($A9630)/IF($N9630="Superstore",Settings!$B$5,Settings!$B$4)))</f>
        <v/>
      </c>
      <c r="T9630" s="38">
        <f>IF(OR($B9630="",$G9630="",$S9630=0),"",$G9630/$S9630)</f>
        <v/>
      </c>
      <c r="U9630" s="36">
        <f>IF($T9630="","",IF($T9630&lt;Settings!$B$8,"Critical",IF($T9630&lt;Settings!$B$9,"Semi Critical","Non Critical")))</f>
        <v/>
      </c>
      <c r="V9630" s="28" t="n"/>
      <c r="Z9630">
        <f>IF($B9630="","",IFERROR(VLOOKUP($B9630,'Plan HC for CCA'!$A:$B,2,0),""))</f>
        <v/>
      </c>
      <c r="AA9630">
        <f>IF(OR($B9630="",$Z9630=""),"",IF(N($M9630)&lt;$Z9630,"Delta","No Delta"))</f>
        <v/>
      </c>
      <c r="AB9630">
        <f>IF(OR($B9630="",$Z9630=""),"",MAX(0,$Z9630-N($M9630)))</f>
        <v/>
      </c>
      <c r="AC9630" s="46">
        <f>IF($B9630="","",IFERROR(INDEX('CCA Util %'!$H:$H,MATCH($B9630,'CCA Util %'!$E:$E,0)),""))</f>
        <v/>
      </c>
      <c r="AD9630">
        <f>IF($B9630="","",IFERROR(INDEX('CCA Util %'!$G:$G,MATCH($B9630,'CCA Util %'!$E:$E,0)),""))</f>
        <v/>
      </c>
      <c r="AE9630">
        <f>IF(OR($B9630="",$U9630=""),"",$U9630&amp;" &amp; "&amp;IF(OR($AD9630="",$AD9630=0),"Util NA",$AD9630&amp;" Util"))</f>
        <v/>
      </c>
    </row>
    <row r="9631" ht="15.75" customHeight="1" s="42">
      <c r="A9631" s="41" t="n"/>
      <c r="G9631" s="38" t="n"/>
      <c r="H9631" s="38" t="n"/>
      <c r="I9631" s="38" t="n"/>
      <c r="J9631" s="38" t="n"/>
      <c r="K9631" s="38" t="n"/>
      <c r="L9631" s="38" t="n"/>
      <c r="N9631" s="36">
        <f>IF($B9631="","",IF($C9631="SUPERSTORE","Superstore","DH"))</f>
        <v/>
      </c>
      <c r="O9631" s="36">
        <f>IF($B9631="","",IFERROR(VLOOKUP($B9631,Mapping!$A:$C,2,0),"Not Mapped"))</f>
        <v/>
      </c>
      <c r="P9631" s="36">
        <f>IF($B9631="","",IFERROR(VLOOKUP($B9631,Mapping!$A:$C,3,0),"Not Mapped"))</f>
        <v/>
      </c>
      <c r="Q9631" s="36">
        <f>IF($B9631="","",IFERROR(VLOOKUP($O9631,Leaders!$A:$B,2,0),"Not Mapped"))</f>
        <v/>
      </c>
      <c r="R9631" s="36">
        <f>IF($B9631="","",IF(COUNTIF(Exclusions!$A:$A,$B9631)&gt;0,"Yes","No"))</f>
        <v/>
      </c>
      <c r="S9631" s="38">
        <f>IF($B9631="","",MIN(1,DAY($A9631)/IF($N9631="Superstore",Settings!$B$5,Settings!$B$4)))</f>
        <v/>
      </c>
      <c r="T9631" s="38">
        <f>IF(OR($B9631="",$G9631="",$S9631=0),"",$G9631/$S9631)</f>
        <v/>
      </c>
      <c r="U9631" s="36">
        <f>IF($T9631="","",IF($T9631&lt;Settings!$B$8,"Critical",IF($T9631&lt;Settings!$B$9,"Semi Critical","Non Critical")))</f>
        <v/>
      </c>
      <c r="V9631" s="28" t="n"/>
      <c r="Z9631">
        <f>IF($B9631="","",IFERROR(VLOOKUP($B9631,'Plan HC for CCA'!$A:$B,2,0),""))</f>
        <v/>
      </c>
      <c r="AA9631">
        <f>IF(OR($B9631="",$Z9631=""),"",IF(N($M9631)&lt;$Z9631,"Delta","No Delta"))</f>
        <v/>
      </c>
      <c r="AB9631">
        <f>IF(OR($B9631="",$Z9631=""),"",MAX(0,$Z9631-N($M9631)))</f>
        <v/>
      </c>
      <c r="AC9631" s="46">
        <f>IF($B9631="","",IFERROR(INDEX('CCA Util %'!$H:$H,MATCH($B9631,'CCA Util %'!$E:$E,0)),""))</f>
        <v/>
      </c>
      <c r="AD9631">
        <f>IF($B9631="","",IFERROR(INDEX('CCA Util %'!$G:$G,MATCH($B9631,'CCA Util %'!$E:$E,0)),""))</f>
        <v/>
      </c>
      <c r="AE9631">
        <f>IF(OR($B9631="",$U9631=""),"",$U9631&amp;" &amp; "&amp;IF(OR($AD9631="",$AD9631=0),"Util NA",$AD9631&amp;" Util"))</f>
        <v/>
      </c>
    </row>
    <row r="9632" ht="15.75" customHeight="1" s="42">
      <c r="A9632" s="41" t="n"/>
      <c r="G9632" s="38" t="n"/>
      <c r="H9632" s="38" t="n"/>
      <c r="I9632" s="38" t="n"/>
      <c r="J9632" s="38" t="n"/>
      <c r="K9632" s="38" t="n"/>
      <c r="L9632" s="38" t="n"/>
      <c r="N9632" s="36">
        <f>IF($B9632="","",IF($C9632="SUPERSTORE","Superstore","DH"))</f>
        <v/>
      </c>
      <c r="O9632" s="36">
        <f>IF($B9632="","",IFERROR(VLOOKUP($B9632,Mapping!$A:$C,2,0),"Not Mapped"))</f>
        <v/>
      </c>
      <c r="P9632" s="36">
        <f>IF($B9632="","",IFERROR(VLOOKUP($B9632,Mapping!$A:$C,3,0),"Not Mapped"))</f>
        <v/>
      </c>
      <c r="Q9632" s="36">
        <f>IF($B9632="","",IFERROR(VLOOKUP($O9632,Leaders!$A:$B,2,0),"Not Mapped"))</f>
        <v/>
      </c>
      <c r="R9632" s="36">
        <f>IF($B9632="","",IF(COUNTIF(Exclusions!$A:$A,$B9632)&gt;0,"Yes","No"))</f>
        <v/>
      </c>
      <c r="S9632" s="38">
        <f>IF($B9632="","",MIN(1,DAY($A9632)/IF($N9632="Superstore",Settings!$B$5,Settings!$B$4)))</f>
        <v/>
      </c>
      <c r="T9632" s="38">
        <f>IF(OR($B9632="",$G9632="",$S9632=0),"",$G9632/$S9632)</f>
        <v/>
      </c>
      <c r="U9632" s="36">
        <f>IF($T9632="","",IF($T9632&lt;Settings!$B$8,"Critical",IF($T9632&lt;Settings!$B$9,"Semi Critical","Non Critical")))</f>
        <v/>
      </c>
      <c r="V9632" s="28" t="n"/>
      <c r="Z9632">
        <f>IF($B9632="","",IFERROR(VLOOKUP($B9632,'Plan HC for CCA'!$A:$B,2,0),""))</f>
        <v/>
      </c>
      <c r="AA9632">
        <f>IF(OR($B9632="",$Z9632=""),"",IF(N($M9632)&lt;$Z9632,"Delta","No Delta"))</f>
        <v/>
      </c>
      <c r="AB9632">
        <f>IF(OR($B9632="",$Z9632=""),"",MAX(0,$Z9632-N($M9632)))</f>
        <v/>
      </c>
      <c r="AC9632" s="46">
        <f>IF($B9632="","",IFERROR(INDEX('CCA Util %'!$H:$H,MATCH($B9632,'CCA Util %'!$E:$E,0)),""))</f>
        <v/>
      </c>
      <c r="AD9632">
        <f>IF($B9632="","",IFERROR(INDEX('CCA Util %'!$G:$G,MATCH($B9632,'CCA Util %'!$E:$E,0)),""))</f>
        <v/>
      </c>
      <c r="AE9632">
        <f>IF(OR($B9632="",$U9632=""),"",$U9632&amp;" &amp; "&amp;IF(OR($AD9632="",$AD9632=0),"Util NA",$AD9632&amp;" Util"))</f>
        <v/>
      </c>
    </row>
    <row r="9633" ht="15.75" customHeight="1" s="42">
      <c r="A9633" s="41" t="n"/>
      <c r="G9633" s="38" t="n"/>
      <c r="H9633" s="38" t="n"/>
      <c r="I9633" s="38" t="n"/>
      <c r="J9633" s="38" t="n"/>
      <c r="K9633" s="38" t="n"/>
      <c r="L9633" s="38" t="n"/>
      <c r="N9633" s="36">
        <f>IF($B9633="","",IF($C9633="SUPERSTORE","Superstore","DH"))</f>
        <v/>
      </c>
      <c r="O9633" s="36">
        <f>IF($B9633="","",IFERROR(VLOOKUP($B9633,Mapping!$A:$C,2,0),"Not Mapped"))</f>
        <v/>
      </c>
      <c r="P9633" s="36">
        <f>IF($B9633="","",IFERROR(VLOOKUP($B9633,Mapping!$A:$C,3,0),"Not Mapped"))</f>
        <v/>
      </c>
      <c r="Q9633" s="36">
        <f>IF($B9633="","",IFERROR(VLOOKUP($O9633,Leaders!$A:$B,2,0),"Not Mapped"))</f>
        <v/>
      </c>
      <c r="R9633" s="36">
        <f>IF($B9633="","",IF(COUNTIF(Exclusions!$A:$A,$B9633)&gt;0,"Yes","No"))</f>
        <v/>
      </c>
      <c r="S9633" s="38">
        <f>IF($B9633="","",MIN(1,DAY($A9633)/IF($N9633="Superstore",Settings!$B$5,Settings!$B$4)))</f>
        <v/>
      </c>
      <c r="T9633" s="38">
        <f>IF(OR($B9633="",$G9633="",$S9633=0),"",$G9633/$S9633)</f>
        <v/>
      </c>
      <c r="U9633" s="36">
        <f>IF($T9633="","",IF($T9633&lt;Settings!$B$8,"Critical",IF($T9633&lt;Settings!$B$9,"Semi Critical","Non Critical")))</f>
        <v/>
      </c>
      <c r="V9633" s="28" t="n"/>
      <c r="Z9633">
        <f>IF($B9633="","",IFERROR(VLOOKUP($B9633,'Plan HC for CCA'!$A:$B,2,0),""))</f>
        <v/>
      </c>
      <c r="AA9633">
        <f>IF(OR($B9633="",$Z9633=""),"",IF(N($M9633)&lt;$Z9633,"Delta","No Delta"))</f>
        <v/>
      </c>
      <c r="AB9633">
        <f>IF(OR($B9633="",$Z9633=""),"",MAX(0,$Z9633-N($M9633)))</f>
        <v/>
      </c>
      <c r="AC9633" s="46">
        <f>IF($B9633="","",IFERROR(INDEX('CCA Util %'!$H:$H,MATCH($B9633,'CCA Util %'!$E:$E,0)),""))</f>
        <v/>
      </c>
      <c r="AD9633">
        <f>IF($B9633="","",IFERROR(INDEX('CCA Util %'!$G:$G,MATCH($B9633,'CCA Util %'!$E:$E,0)),""))</f>
        <v/>
      </c>
      <c r="AE9633">
        <f>IF(OR($B9633="",$U9633=""),"",$U9633&amp;" &amp; "&amp;IF(OR($AD9633="",$AD9633=0),"Util NA",$AD9633&amp;" Util"))</f>
        <v/>
      </c>
    </row>
    <row r="9634" ht="15.75" customHeight="1" s="42">
      <c r="A9634" s="41" t="n"/>
      <c r="G9634" s="38" t="n"/>
      <c r="H9634" s="38" t="n"/>
      <c r="I9634" s="38" t="n"/>
      <c r="J9634" s="38" t="n"/>
      <c r="K9634" s="38" t="n"/>
      <c r="L9634" s="38" t="n"/>
      <c r="N9634" s="36">
        <f>IF($B9634="","",IF($C9634="SUPERSTORE","Superstore","DH"))</f>
        <v/>
      </c>
      <c r="O9634" s="36">
        <f>IF($B9634="","",IFERROR(VLOOKUP($B9634,Mapping!$A:$C,2,0),"Not Mapped"))</f>
        <v/>
      </c>
      <c r="P9634" s="36">
        <f>IF($B9634="","",IFERROR(VLOOKUP($B9634,Mapping!$A:$C,3,0),"Not Mapped"))</f>
        <v/>
      </c>
      <c r="Q9634" s="36">
        <f>IF($B9634="","",IFERROR(VLOOKUP($O9634,Leaders!$A:$B,2,0),"Not Mapped"))</f>
        <v/>
      </c>
      <c r="R9634" s="36">
        <f>IF($B9634="","",IF(COUNTIF(Exclusions!$A:$A,$B9634)&gt;0,"Yes","No"))</f>
        <v/>
      </c>
      <c r="S9634" s="38">
        <f>IF($B9634="","",MIN(1,DAY($A9634)/IF($N9634="Superstore",Settings!$B$5,Settings!$B$4)))</f>
        <v/>
      </c>
      <c r="T9634" s="38">
        <f>IF(OR($B9634="",$G9634="",$S9634=0),"",$G9634/$S9634)</f>
        <v/>
      </c>
      <c r="U9634" s="36">
        <f>IF($T9634="","",IF($T9634&lt;Settings!$B$8,"Critical",IF($T9634&lt;Settings!$B$9,"Semi Critical","Non Critical")))</f>
        <v/>
      </c>
      <c r="V9634" s="28" t="n"/>
      <c r="Z9634">
        <f>IF($B9634="","",IFERROR(VLOOKUP($B9634,'Plan HC for CCA'!$A:$B,2,0),""))</f>
        <v/>
      </c>
      <c r="AA9634">
        <f>IF(OR($B9634="",$Z9634=""),"",IF(N($M9634)&lt;$Z9634,"Delta","No Delta"))</f>
        <v/>
      </c>
      <c r="AB9634">
        <f>IF(OR($B9634="",$Z9634=""),"",MAX(0,$Z9634-N($M9634)))</f>
        <v/>
      </c>
      <c r="AC9634" s="46">
        <f>IF($B9634="","",IFERROR(INDEX('CCA Util %'!$H:$H,MATCH($B9634,'CCA Util %'!$E:$E,0)),""))</f>
        <v/>
      </c>
      <c r="AD9634">
        <f>IF($B9634="","",IFERROR(INDEX('CCA Util %'!$G:$G,MATCH($B9634,'CCA Util %'!$E:$E,0)),""))</f>
        <v/>
      </c>
      <c r="AE9634">
        <f>IF(OR($B9634="",$U9634=""),"",$U9634&amp;" &amp; "&amp;IF(OR($AD9634="",$AD9634=0),"Util NA",$AD9634&amp;" Util"))</f>
        <v/>
      </c>
    </row>
    <row r="9635" ht="15.75" customHeight="1" s="42">
      <c r="A9635" s="41" t="n"/>
      <c r="G9635" s="38" t="n"/>
      <c r="H9635" s="38" t="n"/>
      <c r="I9635" s="38" t="n"/>
      <c r="J9635" s="38" t="n"/>
      <c r="K9635" s="38" t="n"/>
      <c r="L9635" s="38" t="n"/>
      <c r="N9635" s="36">
        <f>IF($B9635="","",IF($C9635="SUPERSTORE","Superstore","DH"))</f>
        <v/>
      </c>
      <c r="O9635" s="36">
        <f>IF($B9635="","",IFERROR(VLOOKUP($B9635,Mapping!$A:$C,2,0),"Not Mapped"))</f>
        <v/>
      </c>
      <c r="P9635" s="36">
        <f>IF($B9635="","",IFERROR(VLOOKUP($B9635,Mapping!$A:$C,3,0),"Not Mapped"))</f>
        <v/>
      </c>
      <c r="Q9635" s="36">
        <f>IF($B9635="","",IFERROR(VLOOKUP($O9635,Leaders!$A:$B,2,0),"Not Mapped"))</f>
        <v/>
      </c>
      <c r="R9635" s="36">
        <f>IF($B9635="","",IF(COUNTIF(Exclusions!$A:$A,$B9635)&gt;0,"Yes","No"))</f>
        <v/>
      </c>
      <c r="S9635" s="38">
        <f>IF($B9635="","",MIN(1,DAY($A9635)/IF($N9635="Superstore",Settings!$B$5,Settings!$B$4)))</f>
        <v/>
      </c>
      <c r="T9635" s="38">
        <f>IF(OR($B9635="",$G9635="",$S9635=0),"",$G9635/$S9635)</f>
        <v/>
      </c>
      <c r="U9635" s="36">
        <f>IF($T9635="","",IF($T9635&lt;Settings!$B$8,"Critical",IF($T9635&lt;Settings!$B$9,"Semi Critical","Non Critical")))</f>
        <v/>
      </c>
      <c r="V9635" s="28" t="n"/>
      <c r="Z9635">
        <f>IF($B9635="","",IFERROR(VLOOKUP($B9635,'Plan HC for CCA'!$A:$B,2,0),""))</f>
        <v/>
      </c>
      <c r="AA9635">
        <f>IF(OR($B9635="",$Z9635=""),"",IF(N($M9635)&lt;$Z9635,"Delta","No Delta"))</f>
        <v/>
      </c>
      <c r="AB9635">
        <f>IF(OR($B9635="",$Z9635=""),"",MAX(0,$Z9635-N($M9635)))</f>
        <v/>
      </c>
      <c r="AC9635" s="46">
        <f>IF($B9635="","",IFERROR(INDEX('CCA Util %'!$H:$H,MATCH($B9635,'CCA Util %'!$E:$E,0)),""))</f>
        <v/>
      </c>
      <c r="AD9635">
        <f>IF($B9635="","",IFERROR(INDEX('CCA Util %'!$G:$G,MATCH($B9635,'CCA Util %'!$E:$E,0)),""))</f>
        <v/>
      </c>
      <c r="AE9635">
        <f>IF(OR($B9635="",$U9635=""),"",$U9635&amp;" &amp; "&amp;IF(OR($AD9635="",$AD9635=0),"Util NA",$AD9635&amp;" Util"))</f>
        <v/>
      </c>
    </row>
    <row r="9636" ht="15.75" customHeight="1" s="42">
      <c r="A9636" s="41" t="n"/>
      <c r="G9636" s="38" t="n"/>
      <c r="H9636" s="38" t="n"/>
      <c r="I9636" s="38" t="n"/>
      <c r="J9636" s="38" t="n"/>
      <c r="K9636" s="38" t="n"/>
      <c r="L9636" s="38" t="n"/>
      <c r="N9636" s="36">
        <f>IF($B9636="","",IF($C9636="SUPERSTORE","Superstore","DH"))</f>
        <v/>
      </c>
      <c r="O9636" s="36">
        <f>IF($B9636="","",IFERROR(VLOOKUP($B9636,Mapping!$A:$C,2,0),"Not Mapped"))</f>
        <v/>
      </c>
      <c r="P9636" s="36">
        <f>IF($B9636="","",IFERROR(VLOOKUP($B9636,Mapping!$A:$C,3,0),"Not Mapped"))</f>
        <v/>
      </c>
      <c r="Q9636" s="36">
        <f>IF($B9636="","",IFERROR(VLOOKUP($O9636,Leaders!$A:$B,2,0),"Not Mapped"))</f>
        <v/>
      </c>
      <c r="R9636" s="36">
        <f>IF($B9636="","",IF(COUNTIF(Exclusions!$A:$A,$B9636)&gt;0,"Yes","No"))</f>
        <v/>
      </c>
      <c r="S9636" s="38">
        <f>IF($B9636="","",MIN(1,DAY($A9636)/IF($N9636="Superstore",Settings!$B$5,Settings!$B$4)))</f>
        <v/>
      </c>
      <c r="T9636" s="38">
        <f>IF(OR($B9636="",$G9636="",$S9636=0),"",$G9636/$S9636)</f>
        <v/>
      </c>
      <c r="U9636" s="36">
        <f>IF($T9636="","",IF($T9636&lt;Settings!$B$8,"Critical",IF($T9636&lt;Settings!$B$9,"Semi Critical","Non Critical")))</f>
        <v/>
      </c>
      <c r="V9636" s="28" t="n"/>
      <c r="Z9636">
        <f>IF($B9636="","",IFERROR(VLOOKUP($B9636,'Plan HC for CCA'!$A:$B,2,0),""))</f>
        <v/>
      </c>
      <c r="AA9636">
        <f>IF(OR($B9636="",$Z9636=""),"",IF(N($M9636)&lt;$Z9636,"Delta","No Delta"))</f>
        <v/>
      </c>
      <c r="AB9636">
        <f>IF(OR($B9636="",$Z9636=""),"",MAX(0,$Z9636-N($M9636)))</f>
        <v/>
      </c>
      <c r="AC9636" s="46">
        <f>IF($B9636="","",IFERROR(INDEX('CCA Util %'!$H:$H,MATCH($B9636,'CCA Util %'!$E:$E,0)),""))</f>
        <v/>
      </c>
      <c r="AD9636">
        <f>IF($B9636="","",IFERROR(INDEX('CCA Util %'!$G:$G,MATCH($B9636,'CCA Util %'!$E:$E,0)),""))</f>
        <v/>
      </c>
      <c r="AE9636">
        <f>IF(OR($B9636="",$U9636=""),"",$U9636&amp;" &amp; "&amp;IF(OR($AD9636="",$AD9636=0),"Util NA",$AD9636&amp;" Util"))</f>
        <v/>
      </c>
    </row>
    <row r="9637" ht="15.75" customHeight="1" s="42">
      <c r="A9637" s="41" t="n"/>
      <c r="G9637" s="38" t="n"/>
      <c r="H9637" s="38" t="n"/>
      <c r="I9637" s="38" t="n"/>
      <c r="J9637" s="38" t="n"/>
      <c r="K9637" s="38" t="n"/>
      <c r="L9637" s="38" t="n"/>
      <c r="N9637" s="36">
        <f>IF($B9637="","",IF($C9637="SUPERSTORE","Superstore","DH"))</f>
        <v/>
      </c>
      <c r="O9637" s="36">
        <f>IF($B9637="","",IFERROR(VLOOKUP($B9637,Mapping!$A:$C,2,0),"Not Mapped"))</f>
        <v/>
      </c>
      <c r="P9637" s="36">
        <f>IF($B9637="","",IFERROR(VLOOKUP($B9637,Mapping!$A:$C,3,0),"Not Mapped"))</f>
        <v/>
      </c>
      <c r="Q9637" s="36">
        <f>IF($B9637="","",IFERROR(VLOOKUP($O9637,Leaders!$A:$B,2,0),"Not Mapped"))</f>
        <v/>
      </c>
      <c r="R9637" s="36">
        <f>IF($B9637="","",IF(COUNTIF(Exclusions!$A:$A,$B9637)&gt;0,"Yes","No"))</f>
        <v/>
      </c>
      <c r="S9637" s="38">
        <f>IF($B9637="","",MIN(1,DAY($A9637)/IF($N9637="Superstore",Settings!$B$5,Settings!$B$4)))</f>
        <v/>
      </c>
      <c r="T9637" s="38">
        <f>IF(OR($B9637="",$G9637="",$S9637=0),"",$G9637/$S9637)</f>
        <v/>
      </c>
      <c r="U9637" s="36">
        <f>IF($T9637="","",IF($T9637&lt;Settings!$B$8,"Critical",IF($T9637&lt;Settings!$B$9,"Semi Critical","Non Critical")))</f>
        <v/>
      </c>
      <c r="V9637" s="28" t="n"/>
      <c r="Z9637">
        <f>IF($B9637="","",IFERROR(VLOOKUP($B9637,'Plan HC for CCA'!$A:$B,2,0),""))</f>
        <v/>
      </c>
      <c r="AA9637">
        <f>IF(OR($B9637="",$Z9637=""),"",IF(N($M9637)&lt;$Z9637,"Delta","No Delta"))</f>
        <v/>
      </c>
      <c r="AB9637">
        <f>IF(OR($B9637="",$Z9637=""),"",MAX(0,$Z9637-N($M9637)))</f>
        <v/>
      </c>
      <c r="AC9637" s="46">
        <f>IF($B9637="","",IFERROR(INDEX('CCA Util %'!$H:$H,MATCH($B9637,'CCA Util %'!$E:$E,0)),""))</f>
        <v/>
      </c>
      <c r="AD9637">
        <f>IF($B9637="","",IFERROR(INDEX('CCA Util %'!$G:$G,MATCH($B9637,'CCA Util %'!$E:$E,0)),""))</f>
        <v/>
      </c>
      <c r="AE9637">
        <f>IF(OR($B9637="",$U9637=""),"",$U9637&amp;" &amp; "&amp;IF(OR($AD9637="",$AD9637=0),"Util NA",$AD9637&amp;" Util"))</f>
        <v/>
      </c>
    </row>
    <row r="9638" ht="15.75" customHeight="1" s="42">
      <c r="A9638" s="41" t="n"/>
      <c r="G9638" s="38" t="n"/>
      <c r="H9638" s="38" t="n"/>
      <c r="I9638" s="38" t="n"/>
      <c r="J9638" s="38" t="n"/>
      <c r="K9638" s="38" t="n"/>
      <c r="L9638" s="38" t="n"/>
      <c r="N9638" s="36">
        <f>IF($B9638="","",IF($C9638="SUPERSTORE","Superstore","DH"))</f>
        <v/>
      </c>
      <c r="O9638" s="36">
        <f>IF($B9638="","",IFERROR(VLOOKUP($B9638,Mapping!$A:$C,2,0),"Not Mapped"))</f>
        <v/>
      </c>
      <c r="P9638" s="36">
        <f>IF($B9638="","",IFERROR(VLOOKUP($B9638,Mapping!$A:$C,3,0),"Not Mapped"))</f>
        <v/>
      </c>
      <c r="Q9638" s="36">
        <f>IF($B9638="","",IFERROR(VLOOKUP($O9638,Leaders!$A:$B,2,0),"Not Mapped"))</f>
        <v/>
      </c>
      <c r="R9638" s="36">
        <f>IF($B9638="","",IF(COUNTIF(Exclusions!$A:$A,$B9638)&gt;0,"Yes","No"))</f>
        <v/>
      </c>
      <c r="S9638" s="38">
        <f>IF($B9638="","",MIN(1,DAY($A9638)/IF($N9638="Superstore",Settings!$B$5,Settings!$B$4)))</f>
        <v/>
      </c>
      <c r="T9638" s="38">
        <f>IF(OR($B9638="",$G9638="",$S9638=0),"",$G9638/$S9638)</f>
        <v/>
      </c>
      <c r="U9638" s="36">
        <f>IF($T9638="","",IF($T9638&lt;Settings!$B$8,"Critical",IF($T9638&lt;Settings!$B$9,"Semi Critical","Non Critical")))</f>
        <v/>
      </c>
      <c r="V9638" s="28" t="n"/>
      <c r="Z9638">
        <f>IF($B9638="","",IFERROR(VLOOKUP($B9638,'Plan HC for CCA'!$A:$B,2,0),""))</f>
        <v/>
      </c>
      <c r="AA9638">
        <f>IF(OR($B9638="",$Z9638=""),"",IF(N($M9638)&lt;$Z9638,"Delta","No Delta"))</f>
        <v/>
      </c>
      <c r="AB9638">
        <f>IF(OR($B9638="",$Z9638=""),"",MAX(0,$Z9638-N($M9638)))</f>
        <v/>
      </c>
      <c r="AC9638" s="46">
        <f>IF($B9638="","",IFERROR(INDEX('CCA Util %'!$H:$H,MATCH($B9638,'CCA Util %'!$E:$E,0)),""))</f>
        <v/>
      </c>
      <c r="AD9638">
        <f>IF($B9638="","",IFERROR(INDEX('CCA Util %'!$G:$G,MATCH($B9638,'CCA Util %'!$E:$E,0)),""))</f>
        <v/>
      </c>
      <c r="AE9638">
        <f>IF(OR($B9638="",$U9638=""),"",$U9638&amp;" &amp; "&amp;IF(OR($AD9638="",$AD9638=0),"Util NA",$AD9638&amp;" Util"))</f>
        <v/>
      </c>
    </row>
    <row r="9639" ht="15.75" customHeight="1" s="42">
      <c r="A9639" s="41" t="n"/>
      <c r="G9639" s="38" t="n"/>
      <c r="H9639" s="38" t="n"/>
      <c r="I9639" s="38" t="n"/>
      <c r="J9639" s="38" t="n"/>
      <c r="K9639" s="38" t="n"/>
      <c r="L9639" s="38" t="n"/>
      <c r="N9639" s="36">
        <f>IF($B9639="","",IF($C9639="SUPERSTORE","Superstore","DH"))</f>
        <v/>
      </c>
      <c r="O9639" s="36">
        <f>IF($B9639="","",IFERROR(VLOOKUP($B9639,Mapping!$A:$C,2,0),"Not Mapped"))</f>
        <v/>
      </c>
      <c r="P9639" s="36">
        <f>IF($B9639="","",IFERROR(VLOOKUP($B9639,Mapping!$A:$C,3,0),"Not Mapped"))</f>
        <v/>
      </c>
      <c r="Q9639" s="36">
        <f>IF($B9639="","",IFERROR(VLOOKUP($O9639,Leaders!$A:$B,2,0),"Not Mapped"))</f>
        <v/>
      </c>
      <c r="R9639" s="36">
        <f>IF($B9639="","",IF(COUNTIF(Exclusions!$A:$A,$B9639)&gt;0,"Yes","No"))</f>
        <v/>
      </c>
      <c r="S9639" s="38">
        <f>IF($B9639="","",MIN(1,DAY($A9639)/IF($N9639="Superstore",Settings!$B$5,Settings!$B$4)))</f>
        <v/>
      </c>
      <c r="T9639" s="38">
        <f>IF(OR($B9639="",$G9639="",$S9639=0),"",$G9639/$S9639)</f>
        <v/>
      </c>
      <c r="U9639" s="36">
        <f>IF($T9639="","",IF($T9639&lt;Settings!$B$8,"Critical",IF($T9639&lt;Settings!$B$9,"Semi Critical","Non Critical")))</f>
        <v/>
      </c>
      <c r="V9639" s="28" t="n"/>
      <c r="Z9639">
        <f>IF($B9639="","",IFERROR(VLOOKUP($B9639,'Plan HC for CCA'!$A:$B,2,0),""))</f>
        <v/>
      </c>
      <c r="AA9639">
        <f>IF(OR($B9639="",$Z9639=""),"",IF(N($M9639)&lt;$Z9639,"Delta","No Delta"))</f>
        <v/>
      </c>
      <c r="AB9639">
        <f>IF(OR($B9639="",$Z9639=""),"",MAX(0,$Z9639-N($M9639)))</f>
        <v/>
      </c>
      <c r="AC9639" s="46">
        <f>IF($B9639="","",IFERROR(INDEX('CCA Util %'!$H:$H,MATCH($B9639,'CCA Util %'!$E:$E,0)),""))</f>
        <v/>
      </c>
      <c r="AD9639">
        <f>IF($B9639="","",IFERROR(INDEX('CCA Util %'!$G:$G,MATCH($B9639,'CCA Util %'!$E:$E,0)),""))</f>
        <v/>
      </c>
      <c r="AE9639">
        <f>IF(OR($B9639="",$U9639=""),"",$U9639&amp;" &amp; "&amp;IF(OR($AD9639="",$AD9639=0),"Util NA",$AD9639&amp;" Util"))</f>
        <v/>
      </c>
    </row>
    <row r="9640" ht="15.75" customHeight="1" s="42">
      <c r="A9640" s="41" t="n"/>
      <c r="G9640" s="38" t="n"/>
      <c r="H9640" s="38" t="n"/>
      <c r="I9640" s="38" t="n"/>
      <c r="J9640" s="38" t="n"/>
      <c r="K9640" s="38" t="n"/>
      <c r="L9640" s="38" t="n"/>
      <c r="N9640" s="36">
        <f>IF($B9640="","",IF($C9640="SUPERSTORE","Superstore","DH"))</f>
        <v/>
      </c>
      <c r="O9640" s="36">
        <f>IF($B9640="","",IFERROR(VLOOKUP($B9640,Mapping!$A:$C,2,0),"Not Mapped"))</f>
        <v/>
      </c>
      <c r="P9640" s="36">
        <f>IF($B9640="","",IFERROR(VLOOKUP($B9640,Mapping!$A:$C,3,0),"Not Mapped"))</f>
        <v/>
      </c>
      <c r="Q9640" s="36">
        <f>IF($B9640="","",IFERROR(VLOOKUP($O9640,Leaders!$A:$B,2,0),"Not Mapped"))</f>
        <v/>
      </c>
      <c r="R9640" s="36">
        <f>IF($B9640="","",IF(COUNTIF(Exclusions!$A:$A,$B9640)&gt;0,"Yes","No"))</f>
        <v/>
      </c>
      <c r="S9640" s="38">
        <f>IF($B9640="","",MIN(1,DAY($A9640)/IF($N9640="Superstore",Settings!$B$5,Settings!$B$4)))</f>
        <v/>
      </c>
      <c r="T9640" s="38">
        <f>IF(OR($B9640="",$G9640="",$S9640=0),"",$G9640/$S9640)</f>
        <v/>
      </c>
      <c r="U9640" s="36">
        <f>IF($T9640="","",IF($T9640&lt;Settings!$B$8,"Critical",IF($T9640&lt;Settings!$B$9,"Semi Critical","Non Critical")))</f>
        <v/>
      </c>
      <c r="V9640" s="28" t="n"/>
      <c r="Z9640">
        <f>IF($B9640="","",IFERROR(VLOOKUP($B9640,'Plan HC for CCA'!$A:$B,2,0),""))</f>
        <v/>
      </c>
      <c r="AA9640">
        <f>IF(OR($B9640="",$Z9640=""),"",IF(N($M9640)&lt;$Z9640,"Delta","No Delta"))</f>
        <v/>
      </c>
      <c r="AB9640">
        <f>IF(OR($B9640="",$Z9640=""),"",MAX(0,$Z9640-N($M9640)))</f>
        <v/>
      </c>
      <c r="AC9640" s="46">
        <f>IF($B9640="","",IFERROR(INDEX('CCA Util %'!$H:$H,MATCH($B9640,'CCA Util %'!$E:$E,0)),""))</f>
        <v/>
      </c>
      <c r="AD9640">
        <f>IF($B9640="","",IFERROR(INDEX('CCA Util %'!$G:$G,MATCH($B9640,'CCA Util %'!$E:$E,0)),""))</f>
        <v/>
      </c>
      <c r="AE9640">
        <f>IF(OR($B9640="",$U9640=""),"",$U9640&amp;" &amp; "&amp;IF(OR($AD9640="",$AD9640=0),"Util NA",$AD9640&amp;" Util"))</f>
        <v/>
      </c>
    </row>
    <row r="9641" ht="15.75" customHeight="1" s="42">
      <c r="A9641" s="41" t="n"/>
      <c r="G9641" s="38" t="n"/>
      <c r="H9641" s="38" t="n"/>
      <c r="I9641" s="38" t="n"/>
      <c r="J9641" s="38" t="n"/>
      <c r="K9641" s="38" t="n"/>
      <c r="L9641" s="38" t="n"/>
      <c r="N9641" s="36">
        <f>IF($B9641="","",IF($C9641="SUPERSTORE","Superstore","DH"))</f>
        <v/>
      </c>
      <c r="O9641" s="36">
        <f>IF($B9641="","",IFERROR(VLOOKUP($B9641,Mapping!$A:$C,2,0),"Not Mapped"))</f>
        <v/>
      </c>
      <c r="P9641" s="36">
        <f>IF($B9641="","",IFERROR(VLOOKUP($B9641,Mapping!$A:$C,3,0),"Not Mapped"))</f>
        <v/>
      </c>
      <c r="Q9641" s="36">
        <f>IF($B9641="","",IFERROR(VLOOKUP($O9641,Leaders!$A:$B,2,0),"Not Mapped"))</f>
        <v/>
      </c>
      <c r="R9641" s="36">
        <f>IF($B9641="","",IF(COUNTIF(Exclusions!$A:$A,$B9641)&gt;0,"Yes","No"))</f>
        <v/>
      </c>
      <c r="S9641" s="38">
        <f>IF($B9641="","",MIN(1,DAY($A9641)/IF($N9641="Superstore",Settings!$B$5,Settings!$B$4)))</f>
        <v/>
      </c>
      <c r="T9641" s="38">
        <f>IF(OR($B9641="",$G9641="",$S9641=0),"",$G9641/$S9641)</f>
        <v/>
      </c>
      <c r="U9641" s="36">
        <f>IF($T9641="","",IF($T9641&lt;Settings!$B$8,"Critical",IF($T9641&lt;Settings!$B$9,"Semi Critical","Non Critical")))</f>
        <v/>
      </c>
      <c r="V9641" s="28" t="n"/>
      <c r="Z9641">
        <f>IF($B9641="","",IFERROR(VLOOKUP($B9641,'Plan HC for CCA'!$A:$B,2,0),""))</f>
        <v/>
      </c>
      <c r="AA9641">
        <f>IF(OR($B9641="",$Z9641=""),"",IF(N($M9641)&lt;$Z9641,"Delta","No Delta"))</f>
        <v/>
      </c>
      <c r="AB9641">
        <f>IF(OR($B9641="",$Z9641=""),"",MAX(0,$Z9641-N($M9641)))</f>
        <v/>
      </c>
      <c r="AC9641" s="46">
        <f>IF($B9641="","",IFERROR(INDEX('CCA Util %'!$H:$H,MATCH($B9641,'CCA Util %'!$E:$E,0)),""))</f>
        <v/>
      </c>
      <c r="AD9641">
        <f>IF($B9641="","",IFERROR(INDEX('CCA Util %'!$G:$G,MATCH($B9641,'CCA Util %'!$E:$E,0)),""))</f>
        <v/>
      </c>
      <c r="AE9641">
        <f>IF(OR($B9641="",$U9641=""),"",$U9641&amp;" &amp; "&amp;IF(OR($AD9641="",$AD9641=0),"Util NA",$AD9641&amp;" Util"))</f>
        <v/>
      </c>
    </row>
    <row r="9642" ht="15.75" customHeight="1" s="42">
      <c r="A9642" s="41" t="n"/>
      <c r="G9642" s="38" t="n"/>
      <c r="H9642" s="38" t="n"/>
      <c r="I9642" s="38" t="n"/>
      <c r="J9642" s="38" t="n"/>
      <c r="K9642" s="38" t="n"/>
      <c r="L9642" s="38" t="n"/>
      <c r="N9642" s="36">
        <f>IF($B9642="","",IF($C9642="SUPERSTORE","Superstore","DH"))</f>
        <v/>
      </c>
      <c r="O9642" s="36">
        <f>IF($B9642="","",IFERROR(VLOOKUP($B9642,Mapping!$A:$C,2,0),"Not Mapped"))</f>
        <v/>
      </c>
      <c r="P9642" s="36">
        <f>IF($B9642="","",IFERROR(VLOOKUP($B9642,Mapping!$A:$C,3,0),"Not Mapped"))</f>
        <v/>
      </c>
      <c r="Q9642" s="36">
        <f>IF($B9642="","",IFERROR(VLOOKUP($O9642,Leaders!$A:$B,2,0),"Not Mapped"))</f>
        <v/>
      </c>
      <c r="R9642" s="36">
        <f>IF($B9642="","",IF(COUNTIF(Exclusions!$A:$A,$B9642)&gt;0,"Yes","No"))</f>
        <v/>
      </c>
      <c r="S9642" s="38">
        <f>IF($B9642="","",MIN(1,DAY($A9642)/IF($N9642="Superstore",Settings!$B$5,Settings!$B$4)))</f>
        <v/>
      </c>
      <c r="T9642" s="38">
        <f>IF(OR($B9642="",$G9642="",$S9642=0),"",$G9642/$S9642)</f>
        <v/>
      </c>
      <c r="U9642" s="36">
        <f>IF($T9642="","",IF($T9642&lt;Settings!$B$8,"Critical",IF($T9642&lt;Settings!$B$9,"Semi Critical","Non Critical")))</f>
        <v/>
      </c>
      <c r="V9642" s="28" t="n"/>
      <c r="Z9642">
        <f>IF($B9642="","",IFERROR(VLOOKUP($B9642,'Plan HC for CCA'!$A:$B,2,0),""))</f>
        <v/>
      </c>
      <c r="AA9642">
        <f>IF(OR($B9642="",$Z9642=""),"",IF(N($M9642)&lt;$Z9642,"Delta","No Delta"))</f>
        <v/>
      </c>
      <c r="AB9642">
        <f>IF(OR($B9642="",$Z9642=""),"",MAX(0,$Z9642-N($M9642)))</f>
        <v/>
      </c>
      <c r="AC9642" s="46">
        <f>IF($B9642="","",IFERROR(INDEX('CCA Util %'!$H:$H,MATCH($B9642,'CCA Util %'!$E:$E,0)),""))</f>
        <v/>
      </c>
      <c r="AD9642">
        <f>IF($B9642="","",IFERROR(INDEX('CCA Util %'!$G:$G,MATCH($B9642,'CCA Util %'!$E:$E,0)),""))</f>
        <v/>
      </c>
      <c r="AE9642">
        <f>IF(OR($B9642="",$U9642=""),"",$U9642&amp;" &amp; "&amp;IF(OR($AD9642="",$AD9642=0),"Util NA",$AD9642&amp;" Util"))</f>
        <v/>
      </c>
    </row>
    <row r="9643" ht="15.75" customHeight="1" s="42">
      <c r="A9643" s="41" t="n"/>
      <c r="G9643" s="38" t="n"/>
      <c r="H9643" s="38" t="n"/>
      <c r="I9643" s="38" t="n"/>
      <c r="J9643" s="38" t="n"/>
      <c r="K9643" s="38" t="n"/>
      <c r="L9643" s="38" t="n"/>
      <c r="N9643" s="36">
        <f>IF($B9643="","",IF($C9643="SUPERSTORE","Superstore","DH"))</f>
        <v/>
      </c>
      <c r="O9643" s="36">
        <f>IF($B9643="","",IFERROR(VLOOKUP($B9643,Mapping!$A:$C,2,0),"Not Mapped"))</f>
        <v/>
      </c>
      <c r="P9643" s="36">
        <f>IF($B9643="","",IFERROR(VLOOKUP($B9643,Mapping!$A:$C,3,0),"Not Mapped"))</f>
        <v/>
      </c>
      <c r="Q9643" s="36">
        <f>IF($B9643="","",IFERROR(VLOOKUP($O9643,Leaders!$A:$B,2,0),"Not Mapped"))</f>
        <v/>
      </c>
      <c r="R9643" s="36">
        <f>IF($B9643="","",IF(COUNTIF(Exclusions!$A:$A,$B9643)&gt;0,"Yes","No"))</f>
        <v/>
      </c>
      <c r="S9643" s="38">
        <f>IF($B9643="","",MIN(1,DAY($A9643)/IF($N9643="Superstore",Settings!$B$5,Settings!$B$4)))</f>
        <v/>
      </c>
      <c r="T9643" s="38">
        <f>IF(OR($B9643="",$G9643="",$S9643=0),"",$G9643/$S9643)</f>
        <v/>
      </c>
      <c r="U9643" s="36">
        <f>IF($T9643="","",IF($T9643&lt;Settings!$B$8,"Critical",IF($T9643&lt;Settings!$B$9,"Semi Critical","Non Critical")))</f>
        <v/>
      </c>
      <c r="V9643" s="28" t="n"/>
      <c r="Z9643">
        <f>IF($B9643="","",IFERROR(VLOOKUP($B9643,'Plan HC for CCA'!$A:$B,2,0),""))</f>
        <v/>
      </c>
      <c r="AA9643">
        <f>IF(OR($B9643="",$Z9643=""),"",IF(N($M9643)&lt;$Z9643,"Delta","No Delta"))</f>
        <v/>
      </c>
      <c r="AB9643">
        <f>IF(OR($B9643="",$Z9643=""),"",MAX(0,$Z9643-N($M9643)))</f>
        <v/>
      </c>
      <c r="AC9643" s="46">
        <f>IF($B9643="","",IFERROR(INDEX('CCA Util %'!$H:$H,MATCH($B9643,'CCA Util %'!$E:$E,0)),""))</f>
        <v/>
      </c>
      <c r="AD9643">
        <f>IF($B9643="","",IFERROR(INDEX('CCA Util %'!$G:$G,MATCH($B9643,'CCA Util %'!$E:$E,0)),""))</f>
        <v/>
      </c>
      <c r="AE9643">
        <f>IF(OR($B9643="",$U9643=""),"",$U9643&amp;" &amp; "&amp;IF(OR($AD9643="",$AD9643=0),"Util NA",$AD9643&amp;" Util"))</f>
        <v/>
      </c>
    </row>
    <row r="9644" ht="15.75" customHeight="1" s="42">
      <c r="A9644" s="41" t="n"/>
      <c r="G9644" s="38" t="n"/>
      <c r="H9644" s="38" t="n"/>
      <c r="I9644" s="38" t="n"/>
      <c r="J9644" s="38" t="n"/>
      <c r="K9644" s="38" t="n"/>
      <c r="L9644" s="38" t="n"/>
      <c r="N9644" s="36">
        <f>IF($B9644="","",IF($C9644="SUPERSTORE","Superstore","DH"))</f>
        <v/>
      </c>
      <c r="O9644" s="36">
        <f>IF($B9644="","",IFERROR(VLOOKUP($B9644,Mapping!$A:$C,2,0),"Not Mapped"))</f>
        <v/>
      </c>
      <c r="P9644" s="36">
        <f>IF($B9644="","",IFERROR(VLOOKUP($B9644,Mapping!$A:$C,3,0),"Not Mapped"))</f>
        <v/>
      </c>
      <c r="Q9644" s="36">
        <f>IF($B9644="","",IFERROR(VLOOKUP($O9644,Leaders!$A:$B,2,0),"Not Mapped"))</f>
        <v/>
      </c>
      <c r="R9644" s="36">
        <f>IF($B9644="","",IF(COUNTIF(Exclusions!$A:$A,$B9644)&gt;0,"Yes","No"))</f>
        <v/>
      </c>
      <c r="S9644" s="38">
        <f>IF($B9644="","",MIN(1,DAY($A9644)/IF($N9644="Superstore",Settings!$B$5,Settings!$B$4)))</f>
        <v/>
      </c>
      <c r="T9644" s="38">
        <f>IF(OR($B9644="",$G9644="",$S9644=0),"",$G9644/$S9644)</f>
        <v/>
      </c>
      <c r="U9644" s="36">
        <f>IF($T9644="","",IF($T9644&lt;Settings!$B$8,"Critical",IF($T9644&lt;Settings!$B$9,"Semi Critical","Non Critical")))</f>
        <v/>
      </c>
      <c r="V9644" s="28" t="n"/>
      <c r="Z9644">
        <f>IF($B9644="","",IFERROR(VLOOKUP($B9644,'Plan HC for CCA'!$A:$B,2,0),""))</f>
        <v/>
      </c>
      <c r="AA9644">
        <f>IF(OR($B9644="",$Z9644=""),"",IF(N($M9644)&lt;$Z9644,"Delta","No Delta"))</f>
        <v/>
      </c>
      <c r="AB9644">
        <f>IF(OR($B9644="",$Z9644=""),"",MAX(0,$Z9644-N($M9644)))</f>
        <v/>
      </c>
      <c r="AC9644" s="46">
        <f>IF($B9644="","",IFERROR(INDEX('CCA Util %'!$H:$H,MATCH($B9644,'CCA Util %'!$E:$E,0)),""))</f>
        <v/>
      </c>
      <c r="AD9644">
        <f>IF($B9644="","",IFERROR(INDEX('CCA Util %'!$G:$G,MATCH($B9644,'CCA Util %'!$E:$E,0)),""))</f>
        <v/>
      </c>
      <c r="AE9644">
        <f>IF(OR($B9644="",$U9644=""),"",$U9644&amp;" &amp; "&amp;IF(OR($AD9644="",$AD9644=0),"Util NA",$AD9644&amp;" Util"))</f>
        <v/>
      </c>
    </row>
    <row r="9645" ht="15.75" customHeight="1" s="42">
      <c r="A9645" s="41" t="n"/>
      <c r="G9645" s="38" t="n"/>
      <c r="H9645" s="38" t="n"/>
      <c r="I9645" s="38" t="n"/>
      <c r="J9645" s="38" t="n"/>
      <c r="K9645" s="38" t="n"/>
      <c r="L9645" s="38" t="n"/>
      <c r="N9645" s="36">
        <f>IF($B9645="","",IF($C9645="SUPERSTORE","Superstore","DH"))</f>
        <v/>
      </c>
      <c r="O9645" s="36">
        <f>IF($B9645="","",IFERROR(VLOOKUP($B9645,Mapping!$A:$C,2,0),"Not Mapped"))</f>
        <v/>
      </c>
      <c r="P9645" s="36">
        <f>IF($B9645="","",IFERROR(VLOOKUP($B9645,Mapping!$A:$C,3,0),"Not Mapped"))</f>
        <v/>
      </c>
      <c r="Q9645" s="36">
        <f>IF($B9645="","",IFERROR(VLOOKUP($O9645,Leaders!$A:$B,2,0),"Not Mapped"))</f>
        <v/>
      </c>
      <c r="R9645" s="36">
        <f>IF($B9645="","",IF(COUNTIF(Exclusions!$A:$A,$B9645)&gt;0,"Yes","No"))</f>
        <v/>
      </c>
      <c r="S9645" s="38">
        <f>IF($B9645="","",MIN(1,DAY($A9645)/IF($N9645="Superstore",Settings!$B$5,Settings!$B$4)))</f>
        <v/>
      </c>
      <c r="T9645" s="38">
        <f>IF(OR($B9645="",$G9645="",$S9645=0),"",$G9645/$S9645)</f>
        <v/>
      </c>
      <c r="U9645" s="36">
        <f>IF($T9645="","",IF($T9645&lt;Settings!$B$8,"Critical",IF($T9645&lt;Settings!$B$9,"Semi Critical","Non Critical")))</f>
        <v/>
      </c>
      <c r="V9645" s="28" t="n"/>
      <c r="Z9645">
        <f>IF($B9645="","",IFERROR(VLOOKUP($B9645,'Plan HC for CCA'!$A:$B,2,0),""))</f>
        <v/>
      </c>
      <c r="AA9645">
        <f>IF(OR($B9645="",$Z9645=""),"",IF(N($M9645)&lt;$Z9645,"Delta","No Delta"))</f>
        <v/>
      </c>
      <c r="AB9645">
        <f>IF(OR($B9645="",$Z9645=""),"",MAX(0,$Z9645-N($M9645)))</f>
        <v/>
      </c>
      <c r="AC9645" s="46">
        <f>IF($B9645="","",IFERROR(INDEX('CCA Util %'!$H:$H,MATCH($B9645,'CCA Util %'!$E:$E,0)),""))</f>
        <v/>
      </c>
      <c r="AD9645">
        <f>IF($B9645="","",IFERROR(INDEX('CCA Util %'!$G:$G,MATCH($B9645,'CCA Util %'!$E:$E,0)),""))</f>
        <v/>
      </c>
      <c r="AE9645">
        <f>IF(OR($B9645="",$U9645=""),"",$U9645&amp;" &amp; "&amp;IF(OR($AD9645="",$AD9645=0),"Util NA",$AD9645&amp;" Util"))</f>
        <v/>
      </c>
    </row>
    <row r="9646" ht="15.75" customHeight="1" s="42">
      <c r="A9646" s="41" t="n"/>
      <c r="G9646" s="38" t="n"/>
      <c r="H9646" s="38" t="n"/>
      <c r="I9646" s="38" t="n"/>
      <c r="J9646" s="38" t="n"/>
      <c r="K9646" s="38" t="n"/>
      <c r="L9646" s="38" t="n"/>
      <c r="N9646" s="36">
        <f>IF($B9646="","",IF($C9646="SUPERSTORE","Superstore","DH"))</f>
        <v/>
      </c>
      <c r="O9646" s="36">
        <f>IF($B9646="","",IFERROR(VLOOKUP($B9646,Mapping!$A:$C,2,0),"Not Mapped"))</f>
        <v/>
      </c>
      <c r="P9646" s="36">
        <f>IF($B9646="","",IFERROR(VLOOKUP($B9646,Mapping!$A:$C,3,0),"Not Mapped"))</f>
        <v/>
      </c>
      <c r="Q9646" s="36">
        <f>IF($B9646="","",IFERROR(VLOOKUP($O9646,Leaders!$A:$B,2,0),"Not Mapped"))</f>
        <v/>
      </c>
      <c r="R9646" s="36">
        <f>IF($B9646="","",IF(COUNTIF(Exclusions!$A:$A,$B9646)&gt;0,"Yes","No"))</f>
        <v/>
      </c>
      <c r="S9646" s="38">
        <f>IF($B9646="","",MIN(1,DAY($A9646)/IF($N9646="Superstore",Settings!$B$5,Settings!$B$4)))</f>
        <v/>
      </c>
      <c r="T9646" s="38">
        <f>IF(OR($B9646="",$G9646="",$S9646=0),"",$G9646/$S9646)</f>
        <v/>
      </c>
      <c r="U9646" s="36">
        <f>IF($T9646="","",IF($T9646&lt;Settings!$B$8,"Critical",IF($T9646&lt;Settings!$B$9,"Semi Critical","Non Critical")))</f>
        <v/>
      </c>
      <c r="V9646" s="28" t="n"/>
      <c r="Z9646">
        <f>IF($B9646="","",IFERROR(VLOOKUP($B9646,'Plan HC for CCA'!$A:$B,2,0),""))</f>
        <v/>
      </c>
      <c r="AA9646">
        <f>IF(OR($B9646="",$Z9646=""),"",IF(N($M9646)&lt;$Z9646,"Delta","No Delta"))</f>
        <v/>
      </c>
      <c r="AB9646">
        <f>IF(OR($B9646="",$Z9646=""),"",MAX(0,$Z9646-N($M9646)))</f>
        <v/>
      </c>
      <c r="AC9646" s="46">
        <f>IF($B9646="","",IFERROR(INDEX('CCA Util %'!$H:$H,MATCH($B9646,'CCA Util %'!$E:$E,0)),""))</f>
        <v/>
      </c>
      <c r="AD9646">
        <f>IF($B9646="","",IFERROR(INDEX('CCA Util %'!$G:$G,MATCH($B9646,'CCA Util %'!$E:$E,0)),""))</f>
        <v/>
      </c>
      <c r="AE9646">
        <f>IF(OR($B9646="",$U9646=""),"",$U9646&amp;" &amp; "&amp;IF(OR($AD9646="",$AD9646=0),"Util NA",$AD9646&amp;" Util"))</f>
        <v/>
      </c>
    </row>
    <row r="9647" ht="15.75" customHeight="1" s="42">
      <c r="A9647" s="41" t="n"/>
      <c r="G9647" s="38" t="n"/>
      <c r="H9647" s="38" t="n"/>
      <c r="I9647" s="38" t="n"/>
      <c r="J9647" s="38" t="n"/>
      <c r="K9647" s="38" t="n"/>
      <c r="L9647" s="38" t="n"/>
      <c r="N9647" s="36">
        <f>IF($B9647="","",IF($C9647="SUPERSTORE","Superstore","DH"))</f>
        <v/>
      </c>
      <c r="O9647" s="36">
        <f>IF($B9647="","",IFERROR(VLOOKUP($B9647,Mapping!$A:$C,2,0),"Not Mapped"))</f>
        <v/>
      </c>
      <c r="P9647" s="36">
        <f>IF($B9647="","",IFERROR(VLOOKUP($B9647,Mapping!$A:$C,3,0),"Not Mapped"))</f>
        <v/>
      </c>
      <c r="Q9647" s="36">
        <f>IF($B9647="","",IFERROR(VLOOKUP($O9647,Leaders!$A:$B,2,0),"Not Mapped"))</f>
        <v/>
      </c>
      <c r="R9647" s="36">
        <f>IF($B9647="","",IF(COUNTIF(Exclusions!$A:$A,$B9647)&gt;0,"Yes","No"))</f>
        <v/>
      </c>
      <c r="S9647" s="38">
        <f>IF($B9647="","",MIN(1,DAY($A9647)/IF($N9647="Superstore",Settings!$B$5,Settings!$B$4)))</f>
        <v/>
      </c>
      <c r="T9647" s="38">
        <f>IF(OR($B9647="",$G9647="",$S9647=0),"",$G9647/$S9647)</f>
        <v/>
      </c>
      <c r="U9647" s="36">
        <f>IF($T9647="","",IF($T9647&lt;Settings!$B$8,"Critical",IF($T9647&lt;Settings!$B$9,"Semi Critical","Non Critical")))</f>
        <v/>
      </c>
      <c r="V9647" s="28" t="n"/>
      <c r="Z9647">
        <f>IF($B9647="","",IFERROR(VLOOKUP($B9647,'Plan HC for CCA'!$A:$B,2,0),""))</f>
        <v/>
      </c>
      <c r="AA9647">
        <f>IF(OR($B9647="",$Z9647=""),"",IF(N($M9647)&lt;$Z9647,"Delta","No Delta"))</f>
        <v/>
      </c>
      <c r="AB9647">
        <f>IF(OR($B9647="",$Z9647=""),"",MAX(0,$Z9647-N($M9647)))</f>
        <v/>
      </c>
      <c r="AC9647" s="46">
        <f>IF($B9647="","",IFERROR(INDEX('CCA Util %'!$H:$H,MATCH($B9647,'CCA Util %'!$E:$E,0)),""))</f>
        <v/>
      </c>
      <c r="AD9647">
        <f>IF($B9647="","",IFERROR(INDEX('CCA Util %'!$G:$G,MATCH($B9647,'CCA Util %'!$E:$E,0)),""))</f>
        <v/>
      </c>
      <c r="AE9647">
        <f>IF(OR($B9647="",$U9647=""),"",$U9647&amp;" &amp; "&amp;IF(OR($AD9647="",$AD9647=0),"Util NA",$AD9647&amp;" Util"))</f>
        <v/>
      </c>
    </row>
    <row r="9648" ht="15.75" customHeight="1" s="42">
      <c r="A9648" s="41" t="n"/>
      <c r="G9648" s="38" t="n"/>
      <c r="H9648" s="38" t="n"/>
      <c r="I9648" s="38" t="n"/>
      <c r="J9648" s="38" t="n"/>
      <c r="K9648" s="38" t="n"/>
      <c r="L9648" s="38" t="n"/>
      <c r="N9648" s="36">
        <f>IF($B9648="","",IF($C9648="SUPERSTORE","Superstore","DH"))</f>
        <v/>
      </c>
      <c r="O9648" s="36">
        <f>IF($B9648="","",IFERROR(VLOOKUP($B9648,Mapping!$A:$C,2,0),"Not Mapped"))</f>
        <v/>
      </c>
      <c r="P9648" s="36">
        <f>IF($B9648="","",IFERROR(VLOOKUP($B9648,Mapping!$A:$C,3,0),"Not Mapped"))</f>
        <v/>
      </c>
      <c r="Q9648" s="36">
        <f>IF($B9648="","",IFERROR(VLOOKUP($O9648,Leaders!$A:$B,2,0),"Not Mapped"))</f>
        <v/>
      </c>
      <c r="R9648" s="36">
        <f>IF($B9648="","",IF(COUNTIF(Exclusions!$A:$A,$B9648)&gt;0,"Yes","No"))</f>
        <v/>
      </c>
      <c r="S9648" s="38">
        <f>IF($B9648="","",MIN(1,DAY($A9648)/IF($N9648="Superstore",Settings!$B$5,Settings!$B$4)))</f>
        <v/>
      </c>
      <c r="T9648" s="38">
        <f>IF(OR($B9648="",$G9648="",$S9648=0),"",$G9648/$S9648)</f>
        <v/>
      </c>
      <c r="U9648" s="36">
        <f>IF($T9648="","",IF($T9648&lt;Settings!$B$8,"Critical",IF($T9648&lt;Settings!$B$9,"Semi Critical","Non Critical")))</f>
        <v/>
      </c>
      <c r="V9648" s="28" t="n"/>
      <c r="Z9648">
        <f>IF($B9648="","",IFERROR(VLOOKUP($B9648,'Plan HC for CCA'!$A:$B,2,0),""))</f>
        <v/>
      </c>
      <c r="AA9648">
        <f>IF(OR($B9648="",$Z9648=""),"",IF(N($M9648)&lt;$Z9648,"Delta","No Delta"))</f>
        <v/>
      </c>
      <c r="AB9648">
        <f>IF(OR($B9648="",$Z9648=""),"",MAX(0,$Z9648-N($M9648)))</f>
        <v/>
      </c>
      <c r="AC9648" s="46">
        <f>IF($B9648="","",IFERROR(INDEX('CCA Util %'!$H:$H,MATCH($B9648,'CCA Util %'!$E:$E,0)),""))</f>
        <v/>
      </c>
      <c r="AD9648">
        <f>IF($B9648="","",IFERROR(INDEX('CCA Util %'!$G:$G,MATCH($B9648,'CCA Util %'!$E:$E,0)),""))</f>
        <v/>
      </c>
      <c r="AE9648">
        <f>IF(OR($B9648="",$U9648=""),"",$U9648&amp;" &amp; "&amp;IF(OR($AD9648="",$AD9648=0),"Util NA",$AD9648&amp;" Util"))</f>
        <v/>
      </c>
    </row>
    <row r="9649" ht="15.75" customHeight="1" s="42">
      <c r="A9649" s="41" t="n"/>
      <c r="G9649" s="38" t="n"/>
      <c r="H9649" s="38" t="n"/>
      <c r="I9649" s="38" t="n"/>
      <c r="J9649" s="38" t="n"/>
      <c r="K9649" s="38" t="n"/>
      <c r="L9649" s="38" t="n"/>
      <c r="N9649" s="36">
        <f>IF($B9649="","",IF($C9649="SUPERSTORE","Superstore","DH"))</f>
        <v/>
      </c>
      <c r="O9649" s="36">
        <f>IF($B9649="","",IFERROR(VLOOKUP($B9649,Mapping!$A:$C,2,0),"Not Mapped"))</f>
        <v/>
      </c>
      <c r="P9649" s="36">
        <f>IF($B9649="","",IFERROR(VLOOKUP($B9649,Mapping!$A:$C,3,0),"Not Mapped"))</f>
        <v/>
      </c>
      <c r="Q9649" s="36">
        <f>IF($B9649="","",IFERROR(VLOOKUP($O9649,Leaders!$A:$B,2,0),"Not Mapped"))</f>
        <v/>
      </c>
      <c r="R9649" s="36">
        <f>IF($B9649="","",IF(COUNTIF(Exclusions!$A:$A,$B9649)&gt;0,"Yes","No"))</f>
        <v/>
      </c>
      <c r="S9649" s="38">
        <f>IF($B9649="","",MIN(1,DAY($A9649)/IF($N9649="Superstore",Settings!$B$5,Settings!$B$4)))</f>
        <v/>
      </c>
      <c r="T9649" s="38">
        <f>IF(OR($B9649="",$G9649="",$S9649=0),"",$G9649/$S9649)</f>
        <v/>
      </c>
      <c r="U9649" s="36">
        <f>IF($T9649="","",IF($T9649&lt;Settings!$B$8,"Critical",IF($T9649&lt;Settings!$B$9,"Semi Critical","Non Critical")))</f>
        <v/>
      </c>
      <c r="V9649" s="28" t="n"/>
      <c r="Z9649">
        <f>IF($B9649="","",IFERROR(VLOOKUP($B9649,'Plan HC for CCA'!$A:$B,2,0),""))</f>
        <v/>
      </c>
      <c r="AA9649">
        <f>IF(OR($B9649="",$Z9649=""),"",IF(N($M9649)&lt;$Z9649,"Delta","No Delta"))</f>
        <v/>
      </c>
      <c r="AB9649">
        <f>IF(OR($B9649="",$Z9649=""),"",MAX(0,$Z9649-N($M9649)))</f>
        <v/>
      </c>
      <c r="AC9649" s="46">
        <f>IF($B9649="","",IFERROR(INDEX('CCA Util %'!$H:$H,MATCH($B9649,'CCA Util %'!$E:$E,0)),""))</f>
        <v/>
      </c>
      <c r="AD9649">
        <f>IF($B9649="","",IFERROR(INDEX('CCA Util %'!$G:$G,MATCH($B9649,'CCA Util %'!$E:$E,0)),""))</f>
        <v/>
      </c>
      <c r="AE9649">
        <f>IF(OR($B9649="",$U9649=""),"",$U9649&amp;" &amp; "&amp;IF(OR($AD9649="",$AD9649=0),"Util NA",$AD9649&amp;" Util"))</f>
        <v/>
      </c>
    </row>
    <row r="9650" ht="15.75" customHeight="1" s="42">
      <c r="A9650" s="41" t="n"/>
      <c r="G9650" s="38" t="n"/>
      <c r="H9650" s="38" t="n"/>
      <c r="I9650" s="38" t="n"/>
      <c r="J9650" s="38" t="n"/>
      <c r="K9650" s="38" t="n"/>
      <c r="L9650" s="38" t="n"/>
      <c r="N9650" s="36">
        <f>IF($B9650="","",IF($C9650="SUPERSTORE","Superstore","DH"))</f>
        <v/>
      </c>
      <c r="O9650" s="36">
        <f>IF($B9650="","",IFERROR(VLOOKUP($B9650,Mapping!$A:$C,2,0),"Not Mapped"))</f>
        <v/>
      </c>
      <c r="P9650" s="36">
        <f>IF($B9650="","",IFERROR(VLOOKUP($B9650,Mapping!$A:$C,3,0),"Not Mapped"))</f>
        <v/>
      </c>
      <c r="Q9650" s="36">
        <f>IF($B9650="","",IFERROR(VLOOKUP($O9650,Leaders!$A:$B,2,0),"Not Mapped"))</f>
        <v/>
      </c>
      <c r="R9650" s="36">
        <f>IF($B9650="","",IF(COUNTIF(Exclusions!$A:$A,$B9650)&gt;0,"Yes","No"))</f>
        <v/>
      </c>
      <c r="S9650" s="38">
        <f>IF($B9650="","",MIN(1,DAY($A9650)/IF($N9650="Superstore",Settings!$B$5,Settings!$B$4)))</f>
        <v/>
      </c>
      <c r="T9650" s="38">
        <f>IF(OR($B9650="",$G9650="",$S9650=0),"",$G9650/$S9650)</f>
        <v/>
      </c>
      <c r="U9650" s="36">
        <f>IF($T9650="","",IF($T9650&lt;Settings!$B$8,"Critical",IF($T9650&lt;Settings!$B$9,"Semi Critical","Non Critical")))</f>
        <v/>
      </c>
      <c r="V9650" s="28" t="n"/>
      <c r="Z9650">
        <f>IF($B9650="","",IFERROR(VLOOKUP($B9650,'Plan HC for CCA'!$A:$B,2,0),""))</f>
        <v/>
      </c>
      <c r="AA9650">
        <f>IF(OR($B9650="",$Z9650=""),"",IF(N($M9650)&lt;$Z9650,"Delta","No Delta"))</f>
        <v/>
      </c>
      <c r="AB9650">
        <f>IF(OR($B9650="",$Z9650=""),"",MAX(0,$Z9650-N($M9650)))</f>
        <v/>
      </c>
      <c r="AC9650" s="46">
        <f>IF($B9650="","",IFERROR(INDEX('CCA Util %'!$H:$H,MATCH($B9650,'CCA Util %'!$E:$E,0)),""))</f>
        <v/>
      </c>
      <c r="AD9650">
        <f>IF($B9650="","",IFERROR(INDEX('CCA Util %'!$G:$G,MATCH($B9650,'CCA Util %'!$E:$E,0)),""))</f>
        <v/>
      </c>
      <c r="AE9650">
        <f>IF(OR($B9650="",$U9650=""),"",$U9650&amp;" &amp; "&amp;IF(OR($AD9650="",$AD9650=0),"Util NA",$AD9650&amp;" Util"))</f>
        <v/>
      </c>
    </row>
    <row r="9651" ht="15.75" customHeight="1" s="42">
      <c r="A9651" s="41" t="n"/>
      <c r="G9651" s="38" t="n"/>
      <c r="H9651" s="38" t="n"/>
      <c r="I9651" s="38" t="n"/>
      <c r="J9651" s="38" t="n"/>
      <c r="K9651" s="38" t="n"/>
      <c r="L9651" s="38" t="n"/>
      <c r="N9651" s="36">
        <f>IF($B9651="","",IF($C9651="SUPERSTORE","Superstore","DH"))</f>
        <v/>
      </c>
      <c r="O9651" s="36">
        <f>IF($B9651="","",IFERROR(VLOOKUP($B9651,Mapping!$A:$C,2,0),"Not Mapped"))</f>
        <v/>
      </c>
      <c r="P9651" s="36">
        <f>IF($B9651="","",IFERROR(VLOOKUP($B9651,Mapping!$A:$C,3,0),"Not Mapped"))</f>
        <v/>
      </c>
      <c r="Q9651" s="36">
        <f>IF($B9651="","",IFERROR(VLOOKUP($O9651,Leaders!$A:$B,2,0),"Not Mapped"))</f>
        <v/>
      </c>
      <c r="R9651" s="36">
        <f>IF($B9651="","",IF(COUNTIF(Exclusions!$A:$A,$B9651)&gt;0,"Yes","No"))</f>
        <v/>
      </c>
      <c r="S9651" s="38">
        <f>IF($B9651="","",MIN(1,DAY($A9651)/IF($N9651="Superstore",Settings!$B$5,Settings!$B$4)))</f>
        <v/>
      </c>
      <c r="T9651" s="38">
        <f>IF(OR($B9651="",$G9651="",$S9651=0),"",$G9651/$S9651)</f>
        <v/>
      </c>
      <c r="U9651" s="36">
        <f>IF($T9651="","",IF($T9651&lt;Settings!$B$8,"Critical",IF($T9651&lt;Settings!$B$9,"Semi Critical","Non Critical")))</f>
        <v/>
      </c>
      <c r="V9651" s="28" t="n"/>
      <c r="Z9651">
        <f>IF($B9651="","",IFERROR(VLOOKUP($B9651,'Plan HC for CCA'!$A:$B,2,0),""))</f>
        <v/>
      </c>
      <c r="AA9651">
        <f>IF(OR($B9651="",$Z9651=""),"",IF(N($M9651)&lt;$Z9651,"Delta","No Delta"))</f>
        <v/>
      </c>
      <c r="AB9651">
        <f>IF(OR($B9651="",$Z9651=""),"",MAX(0,$Z9651-N($M9651)))</f>
        <v/>
      </c>
      <c r="AC9651" s="46">
        <f>IF($B9651="","",IFERROR(INDEX('CCA Util %'!$H:$H,MATCH($B9651,'CCA Util %'!$E:$E,0)),""))</f>
        <v/>
      </c>
      <c r="AD9651">
        <f>IF($B9651="","",IFERROR(INDEX('CCA Util %'!$G:$G,MATCH($B9651,'CCA Util %'!$E:$E,0)),""))</f>
        <v/>
      </c>
      <c r="AE9651">
        <f>IF(OR($B9651="",$U9651=""),"",$U9651&amp;" &amp; "&amp;IF(OR($AD9651="",$AD9651=0),"Util NA",$AD9651&amp;" Util"))</f>
        <v/>
      </c>
    </row>
    <row r="9652" ht="15.75" customHeight="1" s="42">
      <c r="A9652" s="41" t="n"/>
      <c r="G9652" s="38" t="n"/>
      <c r="H9652" s="38" t="n"/>
      <c r="I9652" s="38" t="n"/>
      <c r="J9652" s="38" t="n"/>
      <c r="K9652" s="38" t="n"/>
      <c r="L9652" s="38" t="n"/>
      <c r="N9652" s="36">
        <f>IF($B9652="","",IF($C9652="SUPERSTORE","Superstore","DH"))</f>
        <v/>
      </c>
      <c r="O9652" s="36">
        <f>IF($B9652="","",IFERROR(VLOOKUP($B9652,Mapping!$A:$C,2,0),"Not Mapped"))</f>
        <v/>
      </c>
      <c r="P9652" s="36">
        <f>IF($B9652="","",IFERROR(VLOOKUP($B9652,Mapping!$A:$C,3,0),"Not Mapped"))</f>
        <v/>
      </c>
      <c r="Q9652" s="36">
        <f>IF($B9652="","",IFERROR(VLOOKUP($O9652,Leaders!$A:$B,2,0),"Not Mapped"))</f>
        <v/>
      </c>
      <c r="R9652" s="36">
        <f>IF($B9652="","",IF(COUNTIF(Exclusions!$A:$A,$B9652)&gt;0,"Yes","No"))</f>
        <v/>
      </c>
      <c r="S9652" s="38">
        <f>IF($B9652="","",MIN(1,DAY($A9652)/IF($N9652="Superstore",Settings!$B$5,Settings!$B$4)))</f>
        <v/>
      </c>
      <c r="T9652" s="38">
        <f>IF(OR($B9652="",$G9652="",$S9652=0),"",$G9652/$S9652)</f>
        <v/>
      </c>
      <c r="U9652" s="36">
        <f>IF($T9652="","",IF($T9652&lt;Settings!$B$8,"Critical",IF($T9652&lt;Settings!$B$9,"Semi Critical","Non Critical")))</f>
        <v/>
      </c>
      <c r="V9652" s="28" t="n"/>
      <c r="Z9652">
        <f>IF($B9652="","",IFERROR(VLOOKUP($B9652,'Plan HC for CCA'!$A:$B,2,0),""))</f>
        <v/>
      </c>
      <c r="AA9652">
        <f>IF(OR($B9652="",$Z9652=""),"",IF(N($M9652)&lt;$Z9652,"Delta","No Delta"))</f>
        <v/>
      </c>
      <c r="AB9652">
        <f>IF(OR($B9652="",$Z9652=""),"",MAX(0,$Z9652-N($M9652)))</f>
        <v/>
      </c>
      <c r="AC9652" s="46">
        <f>IF($B9652="","",IFERROR(INDEX('CCA Util %'!$H:$H,MATCH($B9652,'CCA Util %'!$E:$E,0)),""))</f>
        <v/>
      </c>
      <c r="AD9652">
        <f>IF($B9652="","",IFERROR(INDEX('CCA Util %'!$G:$G,MATCH($B9652,'CCA Util %'!$E:$E,0)),""))</f>
        <v/>
      </c>
      <c r="AE9652">
        <f>IF(OR($B9652="",$U9652=""),"",$U9652&amp;" &amp; "&amp;IF(OR($AD9652="",$AD9652=0),"Util NA",$AD9652&amp;" Util"))</f>
        <v/>
      </c>
    </row>
    <row r="9653" ht="15.75" customHeight="1" s="42">
      <c r="A9653" s="41" t="n"/>
      <c r="G9653" s="38" t="n"/>
      <c r="H9653" s="38" t="n"/>
      <c r="I9653" s="38" t="n"/>
      <c r="J9653" s="38" t="n"/>
      <c r="K9653" s="38" t="n"/>
      <c r="L9653" s="38" t="n"/>
      <c r="N9653" s="36">
        <f>IF($B9653="","",IF($C9653="SUPERSTORE","Superstore","DH"))</f>
        <v/>
      </c>
      <c r="O9653" s="36">
        <f>IF($B9653="","",IFERROR(VLOOKUP($B9653,Mapping!$A:$C,2,0),"Not Mapped"))</f>
        <v/>
      </c>
      <c r="P9653" s="36">
        <f>IF($B9653="","",IFERROR(VLOOKUP($B9653,Mapping!$A:$C,3,0),"Not Mapped"))</f>
        <v/>
      </c>
      <c r="Q9653" s="36">
        <f>IF($B9653="","",IFERROR(VLOOKUP($O9653,Leaders!$A:$B,2,0),"Not Mapped"))</f>
        <v/>
      </c>
      <c r="R9653" s="36">
        <f>IF($B9653="","",IF(COUNTIF(Exclusions!$A:$A,$B9653)&gt;0,"Yes","No"))</f>
        <v/>
      </c>
      <c r="S9653" s="38">
        <f>IF($B9653="","",MIN(1,DAY($A9653)/IF($N9653="Superstore",Settings!$B$5,Settings!$B$4)))</f>
        <v/>
      </c>
      <c r="T9653" s="38">
        <f>IF(OR($B9653="",$G9653="",$S9653=0),"",$G9653/$S9653)</f>
        <v/>
      </c>
      <c r="U9653" s="36">
        <f>IF($T9653="","",IF($T9653&lt;Settings!$B$8,"Critical",IF($T9653&lt;Settings!$B$9,"Semi Critical","Non Critical")))</f>
        <v/>
      </c>
      <c r="V9653" s="28" t="n"/>
      <c r="Z9653">
        <f>IF($B9653="","",IFERROR(VLOOKUP($B9653,'Plan HC for CCA'!$A:$B,2,0),""))</f>
        <v/>
      </c>
      <c r="AA9653">
        <f>IF(OR($B9653="",$Z9653=""),"",IF(N($M9653)&lt;$Z9653,"Delta","No Delta"))</f>
        <v/>
      </c>
      <c r="AB9653">
        <f>IF(OR($B9653="",$Z9653=""),"",MAX(0,$Z9653-N($M9653)))</f>
        <v/>
      </c>
      <c r="AC9653" s="46">
        <f>IF($B9653="","",IFERROR(INDEX('CCA Util %'!$H:$H,MATCH($B9653,'CCA Util %'!$E:$E,0)),""))</f>
        <v/>
      </c>
      <c r="AD9653">
        <f>IF($B9653="","",IFERROR(INDEX('CCA Util %'!$G:$G,MATCH($B9653,'CCA Util %'!$E:$E,0)),""))</f>
        <v/>
      </c>
      <c r="AE9653">
        <f>IF(OR($B9653="",$U9653=""),"",$U9653&amp;" &amp; "&amp;IF(OR($AD9653="",$AD9653=0),"Util NA",$AD9653&amp;" Util"))</f>
        <v/>
      </c>
    </row>
    <row r="9654" ht="15.75" customHeight="1" s="42">
      <c r="A9654" s="41" t="n"/>
      <c r="G9654" s="38" t="n"/>
      <c r="H9654" s="38" t="n"/>
      <c r="I9654" s="38" t="n"/>
      <c r="J9654" s="38" t="n"/>
      <c r="K9654" s="38" t="n"/>
      <c r="L9654" s="38" t="n"/>
      <c r="N9654" s="36">
        <f>IF($B9654="","",IF($C9654="SUPERSTORE","Superstore","DH"))</f>
        <v/>
      </c>
      <c r="O9654" s="36">
        <f>IF($B9654="","",IFERROR(VLOOKUP($B9654,Mapping!$A:$C,2,0),"Not Mapped"))</f>
        <v/>
      </c>
      <c r="P9654" s="36">
        <f>IF($B9654="","",IFERROR(VLOOKUP($B9654,Mapping!$A:$C,3,0),"Not Mapped"))</f>
        <v/>
      </c>
      <c r="Q9654" s="36">
        <f>IF($B9654="","",IFERROR(VLOOKUP($O9654,Leaders!$A:$B,2,0),"Not Mapped"))</f>
        <v/>
      </c>
      <c r="R9654" s="36">
        <f>IF($B9654="","",IF(COUNTIF(Exclusions!$A:$A,$B9654)&gt;0,"Yes","No"))</f>
        <v/>
      </c>
      <c r="S9654" s="38">
        <f>IF($B9654="","",MIN(1,DAY($A9654)/IF($N9654="Superstore",Settings!$B$5,Settings!$B$4)))</f>
        <v/>
      </c>
      <c r="T9654" s="38">
        <f>IF(OR($B9654="",$G9654="",$S9654=0),"",$G9654/$S9654)</f>
        <v/>
      </c>
      <c r="U9654" s="36">
        <f>IF($T9654="","",IF($T9654&lt;Settings!$B$8,"Critical",IF($T9654&lt;Settings!$B$9,"Semi Critical","Non Critical")))</f>
        <v/>
      </c>
      <c r="V9654" s="28" t="n"/>
      <c r="Z9654">
        <f>IF($B9654="","",IFERROR(VLOOKUP($B9654,'Plan HC for CCA'!$A:$B,2,0),""))</f>
        <v/>
      </c>
      <c r="AA9654">
        <f>IF(OR($B9654="",$Z9654=""),"",IF(N($M9654)&lt;$Z9654,"Delta","No Delta"))</f>
        <v/>
      </c>
      <c r="AB9654">
        <f>IF(OR($B9654="",$Z9654=""),"",MAX(0,$Z9654-N($M9654)))</f>
        <v/>
      </c>
      <c r="AC9654" s="46">
        <f>IF($B9654="","",IFERROR(INDEX('CCA Util %'!$H:$H,MATCH($B9654,'CCA Util %'!$E:$E,0)),""))</f>
        <v/>
      </c>
      <c r="AD9654">
        <f>IF($B9654="","",IFERROR(INDEX('CCA Util %'!$G:$G,MATCH($B9654,'CCA Util %'!$E:$E,0)),""))</f>
        <v/>
      </c>
      <c r="AE9654">
        <f>IF(OR($B9654="",$U9654=""),"",$U9654&amp;" &amp; "&amp;IF(OR($AD9654="",$AD9654=0),"Util NA",$AD9654&amp;" Util"))</f>
        <v/>
      </c>
    </row>
    <row r="9655" ht="15.75" customHeight="1" s="42">
      <c r="A9655" s="41" t="n"/>
      <c r="G9655" s="38" t="n"/>
      <c r="H9655" s="38" t="n"/>
      <c r="I9655" s="38" t="n"/>
      <c r="J9655" s="38" t="n"/>
      <c r="K9655" s="38" t="n"/>
      <c r="L9655" s="38" t="n"/>
      <c r="N9655" s="36">
        <f>IF($B9655="","",IF($C9655="SUPERSTORE","Superstore","DH"))</f>
        <v/>
      </c>
      <c r="O9655" s="36">
        <f>IF($B9655="","",IFERROR(VLOOKUP($B9655,Mapping!$A:$C,2,0),"Not Mapped"))</f>
        <v/>
      </c>
      <c r="P9655" s="36">
        <f>IF($B9655="","",IFERROR(VLOOKUP($B9655,Mapping!$A:$C,3,0),"Not Mapped"))</f>
        <v/>
      </c>
      <c r="Q9655" s="36">
        <f>IF($B9655="","",IFERROR(VLOOKUP($O9655,Leaders!$A:$B,2,0),"Not Mapped"))</f>
        <v/>
      </c>
      <c r="R9655" s="36">
        <f>IF($B9655="","",IF(COUNTIF(Exclusions!$A:$A,$B9655)&gt;0,"Yes","No"))</f>
        <v/>
      </c>
      <c r="S9655" s="38">
        <f>IF($B9655="","",MIN(1,DAY($A9655)/IF($N9655="Superstore",Settings!$B$5,Settings!$B$4)))</f>
        <v/>
      </c>
      <c r="T9655" s="38">
        <f>IF(OR($B9655="",$G9655="",$S9655=0),"",$G9655/$S9655)</f>
        <v/>
      </c>
      <c r="U9655" s="36">
        <f>IF($T9655="","",IF($T9655&lt;Settings!$B$8,"Critical",IF($T9655&lt;Settings!$B$9,"Semi Critical","Non Critical")))</f>
        <v/>
      </c>
      <c r="V9655" s="28" t="n"/>
      <c r="Z9655">
        <f>IF($B9655="","",IFERROR(VLOOKUP($B9655,'Plan HC for CCA'!$A:$B,2,0),""))</f>
        <v/>
      </c>
      <c r="AA9655">
        <f>IF(OR($B9655="",$Z9655=""),"",IF(N($M9655)&lt;$Z9655,"Delta","No Delta"))</f>
        <v/>
      </c>
      <c r="AB9655">
        <f>IF(OR($B9655="",$Z9655=""),"",MAX(0,$Z9655-N($M9655)))</f>
        <v/>
      </c>
      <c r="AC9655" s="46">
        <f>IF($B9655="","",IFERROR(INDEX('CCA Util %'!$H:$H,MATCH($B9655,'CCA Util %'!$E:$E,0)),""))</f>
        <v/>
      </c>
      <c r="AD9655">
        <f>IF($B9655="","",IFERROR(INDEX('CCA Util %'!$G:$G,MATCH($B9655,'CCA Util %'!$E:$E,0)),""))</f>
        <v/>
      </c>
      <c r="AE9655">
        <f>IF(OR($B9655="",$U9655=""),"",$U9655&amp;" &amp; "&amp;IF(OR($AD9655="",$AD9655=0),"Util NA",$AD9655&amp;" Util"))</f>
        <v/>
      </c>
    </row>
    <row r="9656" ht="15.75" customHeight="1" s="42">
      <c r="A9656" s="41" t="n"/>
      <c r="G9656" s="38" t="n"/>
      <c r="H9656" s="38" t="n"/>
      <c r="I9656" s="38" t="n"/>
      <c r="J9656" s="38" t="n"/>
      <c r="K9656" s="38" t="n"/>
      <c r="L9656" s="38" t="n"/>
      <c r="N9656" s="36">
        <f>IF($B9656="","",IF($C9656="SUPERSTORE","Superstore","DH"))</f>
        <v/>
      </c>
      <c r="O9656" s="36">
        <f>IF($B9656="","",IFERROR(VLOOKUP($B9656,Mapping!$A:$C,2,0),"Not Mapped"))</f>
        <v/>
      </c>
      <c r="P9656" s="36">
        <f>IF($B9656="","",IFERROR(VLOOKUP($B9656,Mapping!$A:$C,3,0),"Not Mapped"))</f>
        <v/>
      </c>
      <c r="Q9656" s="36">
        <f>IF($B9656="","",IFERROR(VLOOKUP($O9656,Leaders!$A:$B,2,0),"Not Mapped"))</f>
        <v/>
      </c>
      <c r="R9656" s="36">
        <f>IF($B9656="","",IF(COUNTIF(Exclusions!$A:$A,$B9656)&gt;0,"Yes","No"))</f>
        <v/>
      </c>
      <c r="S9656" s="38">
        <f>IF($B9656="","",MIN(1,DAY($A9656)/IF($N9656="Superstore",Settings!$B$5,Settings!$B$4)))</f>
        <v/>
      </c>
      <c r="T9656" s="38">
        <f>IF(OR($B9656="",$G9656="",$S9656=0),"",$G9656/$S9656)</f>
        <v/>
      </c>
      <c r="U9656" s="36">
        <f>IF($T9656="","",IF($T9656&lt;Settings!$B$8,"Critical",IF($T9656&lt;Settings!$B$9,"Semi Critical","Non Critical")))</f>
        <v/>
      </c>
      <c r="V9656" s="28" t="n"/>
      <c r="Z9656">
        <f>IF($B9656="","",IFERROR(VLOOKUP($B9656,'Plan HC for CCA'!$A:$B,2,0),""))</f>
        <v/>
      </c>
      <c r="AA9656">
        <f>IF(OR($B9656="",$Z9656=""),"",IF(N($M9656)&lt;$Z9656,"Delta","No Delta"))</f>
        <v/>
      </c>
      <c r="AB9656">
        <f>IF(OR($B9656="",$Z9656=""),"",MAX(0,$Z9656-N($M9656)))</f>
        <v/>
      </c>
      <c r="AC9656" s="46">
        <f>IF($B9656="","",IFERROR(INDEX('CCA Util %'!$H:$H,MATCH($B9656,'CCA Util %'!$E:$E,0)),""))</f>
        <v/>
      </c>
      <c r="AD9656">
        <f>IF($B9656="","",IFERROR(INDEX('CCA Util %'!$G:$G,MATCH($B9656,'CCA Util %'!$E:$E,0)),""))</f>
        <v/>
      </c>
      <c r="AE9656">
        <f>IF(OR($B9656="",$U9656=""),"",$U9656&amp;" &amp; "&amp;IF(OR($AD9656="",$AD9656=0),"Util NA",$AD9656&amp;" Util"))</f>
        <v/>
      </c>
    </row>
    <row r="9657" ht="15.75" customHeight="1" s="42">
      <c r="A9657" s="41" t="n"/>
      <c r="G9657" s="38" t="n"/>
      <c r="H9657" s="38" t="n"/>
      <c r="I9657" s="38" t="n"/>
      <c r="J9657" s="38" t="n"/>
      <c r="K9657" s="38" t="n"/>
      <c r="L9657" s="38" t="n"/>
      <c r="N9657" s="36">
        <f>IF($B9657="","",IF($C9657="SUPERSTORE","Superstore","DH"))</f>
        <v/>
      </c>
      <c r="O9657" s="36">
        <f>IF($B9657="","",IFERROR(VLOOKUP($B9657,Mapping!$A:$C,2,0),"Not Mapped"))</f>
        <v/>
      </c>
      <c r="P9657" s="36">
        <f>IF($B9657="","",IFERROR(VLOOKUP($B9657,Mapping!$A:$C,3,0),"Not Mapped"))</f>
        <v/>
      </c>
      <c r="Q9657" s="36">
        <f>IF($B9657="","",IFERROR(VLOOKUP($O9657,Leaders!$A:$B,2,0),"Not Mapped"))</f>
        <v/>
      </c>
      <c r="R9657" s="36">
        <f>IF($B9657="","",IF(COUNTIF(Exclusions!$A:$A,$B9657)&gt;0,"Yes","No"))</f>
        <v/>
      </c>
      <c r="S9657" s="38">
        <f>IF($B9657="","",MIN(1,DAY($A9657)/IF($N9657="Superstore",Settings!$B$5,Settings!$B$4)))</f>
        <v/>
      </c>
      <c r="T9657" s="38">
        <f>IF(OR($B9657="",$G9657="",$S9657=0),"",$G9657/$S9657)</f>
        <v/>
      </c>
      <c r="U9657" s="36">
        <f>IF($T9657="","",IF($T9657&lt;Settings!$B$8,"Critical",IF($T9657&lt;Settings!$B$9,"Semi Critical","Non Critical")))</f>
        <v/>
      </c>
      <c r="V9657" s="28" t="n"/>
      <c r="Z9657">
        <f>IF($B9657="","",IFERROR(VLOOKUP($B9657,'Plan HC for CCA'!$A:$B,2,0),""))</f>
        <v/>
      </c>
      <c r="AA9657">
        <f>IF(OR($B9657="",$Z9657=""),"",IF(N($M9657)&lt;$Z9657,"Delta","No Delta"))</f>
        <v/>
      </c>
      <c r="AB9657">
        <f>IF(OR($B9657="",$Z9657=""),"",MAX(0,$Z9657-N($M9657)))</f>
        <v/>
      </c>
      <c r="AC9657" s="46">
        <f>IF($B9657="","",IFERROR(INDEX('CCA Util %'!$H:$H,MATCH($B9657,'CCA Util %'!$E:$E,0)),""))</f>
        <v/>
      </c>
      <c r="AD9657">
        <f>IF($B9657="","",IFERROR(INDEX('CCA Util %'!$G:$G,MATCH($B9657,'CCA Util %'!$E:$E,0)),""))</f>
        <v/>
      </c>
      <c r="AE9657">
        <f>IF(OR($B9657="",$U9657=""),"",$U9657&amp;" &amp; "&amp;IF(OR($AD9657="",$AD9657=0),"Util NA",$AD9657&amp;" Util"))</f>
        <v/>
      </c>
    </row>
    <row r="9658" ht="15.75" customHeight="1" s="42">
      <c r="A9658" s="41" t="n"/>
      <c r="G9658" s="38" t="n"/>
      <c r="H9658" s="38" t="n"/>
      <c r="I9658" s="38" t="n"/>
      <c r="J9658" s="38" t="n"/>
      <c r="K9658" s="38" t="n"/>
      <c r="L9658" s="38" t="n"/>
      <c r="N9658" s="36">
        <f>IF($B9658="","",IF($C9658="SUPERSTORE","Superstore","DH"))</f>
        <v/>
      </c>
      <c r="O9658" s="36">
        <f>IF($B9658="","",IFERROR(VLOOKUP($B9658,Mapping!$A:$C,2,0),"Not Mapped"))</f>
        <v/>
      </c>
      <c r="P9658" s="36">
        <f>IF($B9658="","",IFERROR(VLOOKUP($B9658,Mapping!$A:$C,3,0),"Not Mapped"))</f>
        <v/>
      </c>
      <c r="Q9658" s="36">
        <f>IF($B9658="","",IFERROR(VLOOKUP($O9658,Leaders!$A:$B,2,0),"Not Mapped"))</f>
        <v/>
      </c>
      <c r="R9658" s="36">
        <f>IF($B9658="","",IF(COUNTIF(Exclusions!$A:$A,$B9658)&gt;0,"Yes","No"))</f>
        <v/>
      </c>
      <c r="S9658" s="38">
        <f>IF($B9658="","",MIN(1,DAY($A9658)/IF($N9658="Superstore",Settings!$B$5,Settings!$B$4)))</f>
        <v/>
      </c>
      <c r="T9658" s="38">
        <f>IF(OR($B9658="",$G9658="",$S9658=0),"",$G9658/$S9658)</f>
        <v/>
      </c>
      <c r="U9658" s="36">
        <f>IF($T9658="","",IF($T9658&lt;Settings!$B$8,"Critical",IF($T9658&lt;Settings!$B$9,"Semi Critical","Non Critical")))</f>
        <v/>
      </c>
      <c r="V9658" s="28" t="n"/>
      <c r="Z9658">
        <f>IF($B9658="","",IFERROR(VLOOKUP($B9658,'Plan HC for CCA'!$A:$B,2,0),""))</f>
        <v/>
      </c>
      <c r="AA9658">
        <f>IF(OR($B9658="",$Z9658=""),"",IF(N($M9658)&lt;$Z9658,"Delta","No Delta"))</f>
        <v/>
      </c>
      <c r="AB9658">
        <f>IF(OR($B9658="",$Z9658=""),"",MAX(0,$Z9658-N($M9658)))</f>
        <v/>
      </c>
      <c r="AC9658" s="46">
        <f>IF($B9658="","",IFERROR(INDEX('CCA Util %'!$H:$H,MATCH($B9658,'CCA Util %'!$E:$E,0)),""))</f>
        <v/>
      </c>
      <c r="AD9658">
        <f>IF($B9658="","",IFERROR(INDEX('CCA Util %'!$G:$G,MATCH($B9658,'CCA Util %'!$E:$E,0)),""))</f>
        <v/>
      </c>
      <c r="AE9658">
        <f>IF(OR($B9658="",$U9658=""),"",$U9658&amp;" &amp; "&amp;IF(OR($AD9658="",$AD9658=0),"Util NA",$AD9658&amp;" Util"))</f>
        <v/>
      </c>
    </row>
    <row r="9659" ht="15.75" customHeight="1" s="42">
      <c r="A9659" s="41" t="n"/>
      <c r="G9659" s="38" t="n"/>
      <c r="H9659" s="38" t="n"/>
      <c r="I9659" s="38" t="n"/>
      <c r="J9659" s="38" t="n"/>
      <c r="K9659" s="38" t="n"/>
      <c r="L9659" s="38" t="n"/>
      <c r="N9659" s="36">
        <f>IF($B9659="","",IF($C9659="SUPERSTORE","Superstore","DH"))</f>
        <v/>
      </c>
      <c r="O9659" s="36">
        <f>IF($B9659="","",IFERROR(VLOOKUP($B9659,Mapping!$A:$C,2,0),"Not Mapped"))</f>
        <v/>
      </c>
      <c r="P9659" s="36">
        <f>IF($B9659="","",IFERROR(VLOOKUP($B9659,Mapping!$A:$C,3,0),"Not Mapped"))</f>
        <v/>
      </c>
      <c r="Q9659" s="36">
        <f>IF($B9659="","",IFERROR(VLOOKUP($O9659,Leaders!$A:$B,2,0),"Not Mapped"))</f>
        <v/>
      </c>
      <c r="R9659" s="36">
        <f>IF($B9659="","",IF(COUNTIF(Exclusions!$A:$A,$B9659)&gt;0,"Yes","No"))</f>
        <v/>
      </c>
      <c r="S9659" s="38">
        <f>IF($B9659="","",MIN(1,DAY($A9659)/IF($N9659="Superstore",Settings!$B$5,Settings!$B$4)))</f>
        <v/>
      </c>
      <c r="T9659" s="38">
        <f>IF(OR($B9659="",$G9659="",$S9659=0),"",$G9659/$S9659)</f>
        <v/>
      </c>
      <c r="U9659" s="36">
        <f>IF($T9659="","",IF($T9659&lt;Settings!$B$8,"Critical",IF($T9659&lt;Settings!$B$9,"Semi Critical","Non Critical")))</f>
        <v/>
      </c>
      <c r="V9659" s="28" t="n"/>
      <c r="Z9659">
        <f>IF($B9659="","",IFERROR(VLOOKUP($B9659,'Plan HC for CCA'!$A:$B,2,0),""))</f>
        <v/>
      </c>
      <c r="AA9659">
        <f>IF(OR($B9659="",$Z9659=""),"",IF(N($M9659)&lt;$Z9659,"Delta","No Delta"))</f>
        <v/>
      </c>
      <c r="AB9659">
        <f>IF(OR($B9659="",$Z9659=""),"",MAX(0,$Z9659-N($M9659)))</f>
        <v/>
      </c>
      <c r="AC9659" s="46">
        <f>IF($B9659="","",IFERROR(INDEX('CCA Util %'!$H:$H,MATCH($B9659,'CCA Util %'!$E:$E,0)),""))</f>
        <v/>
      </c>
      <c r="AD9659">
        <f>IF($B9659="","",IFERROR(INDEX('CCA Util %'!$G:$G,MATCH($B9659,'CCA Util %'!$E:$E,0)),""))</f>
        <v/>
      </c>
      <c r="AE9659">
        <f>IF(OR($B9659="",$U9659=""),"",$U9659&amp;" &amp; "&amp;IF(OR($AD9659="",$AD9659=0),"Util NA",$AD9659&amp;" Util"))</f>
        <v/>
      </c>
    </row>
    <row r="9660" ht="15.75" customHeight="1" s="42">
      <c r="A9660" s="41" t="n"/>
      <c r="G9660" s="38" t="n"/>
      <c r="H9660" s="38" t="n"/>
      <c r="I9660" s="38" t="n"/>
      <c r="J9660" s="38" t="n"/>
      <c r="K9660" s="38" t="n"/>
      <c r="L9660" s="38" t="n"/>
      <c r="N9660" s="36">
        <f>IF($B9660="","",IF($C9660="SUPERSTORE","Superstore","DH"))</f>
        <v/>
      </c>
      <c r="O9660" s="36">
        <f>IF($B9660="","",IFERROR(VLOOKUP($B9660,Mapping!$A:$C,2,0),"Not Mapped"))</f>
        <v/>
      </c>
      <c r="P9660" s="36">
        <f>IF($B9660="","",IFERROR(VLOOKUP($B9660,Mapping!$A:$C,3,0),"Not Mapped"))</f>
        <v/>
      </c>
      <c r="Q9660" s="36">
        <f>IF($B9660="","",IFERROR(VLOOKUP($O9660,Leaders!$A:$B,2,0),"Not Mapped"))</f>
        <v/>
      </c>
      <c r="R9660" s="36">
        <f>IF($B9660="","",IF(COUNTIF(Exclusions!$A:$A,$B9660)&gt;0,"Yes","No"))</f>
        <v/>
      </c>
      <c r="S9660" s="38">
        <f>IF($B9660="","",MIN(1,DAY($A9660)/IF($N9660="Superstore",Settings!$B$5,Settings!$B$4)))</f>
        <v/>
      </c>
      <c r="T9660" s="38">
        <f>IF(OR($B9660="",$G9660="",$S9660=0),"",$G9660/$S9660)</f>
        <v/>
      </c>
      <c r="U9660" s="36">
        <f>IF($T9660="","",IF($T9660&lt;Settings!$B$8,"Critical",IF($T9660&lt;Settings!$B$9,"Semi Critical","Non Critical")))</f>
        <v/>
      </c>
      <c r="V9660" s="28" t="n"/>
      <c r="Z9660">
        <f>IF($B9660="","",IFERROR(VLOOKUP($B9660,'Plan HC for CCA'!$A:$B,2,0),""))</f>
        <v/>
      </c>
      <c r="AA9660">
        <f>IF(OR($B9660="",$Z9660=""),"",IF(N($M9660)&lt;$Z9660,"Delta","No Delta"))</f>
        <v/>
      </c>
      <c r="AB9660">
        <f>IF(OR($B9660="",$Z9660=""),"",MAX(0,$Z9660-N($M9660)))</f>
        <v/>
      </c>
      <c r="AC9660" s="46">
        <f>IF($B9660="","",IFERROR(INDEX('CCA Util %'!$H:$H,MATCH($B9660,'CCA Util %'!$E:$E,0)),""))</f>
        <v/>
      </c>
      <c r="AD9660">
        <f>IF($B9660="","",IFERROR(INDEX('CCA Util %'!$G:$G,MATCH($B9660,'CCA Util %'!$E:$E,0)),""))</f>
        <v/>
      </c>
      <c r="AE9660">
        <f>IF(OR($B9660="",$U9660=""),"",$U9660&amp;" &amp; "&amp;IF(OR($AD9660="",$AD9660=0),"Util NA",$AD9660&amp;" Util"))</f>
        <v/>
      </c>
    </row>
    <row r="9661" ht="15.75" customHeight="1" s="42">
      <c r="A9661" s="41" t="n"/>
      <c r="G9661" s="38" t="n"/>
      <c r="H9661" s="38" t="n"/>
      <c r="I9661" s="38" t="n"/>
      <c r="J9661" s="38" t="n"/>
      <c r="K9661" s="38" t="n"/>
      <c r="L9661" s="38" t="n"/>
      <c r="N9661" s="36">
        <f>IF($B9661="","",IF($C9661="SUPERSTORE","Superstore","DH"))</f>
        <v/>
      </c>
      <c r="O9661" s="36">
        <f>IF($B9661="","",IFERROR(VLOOKUP($B9661,Mapping!$A:$C,2,0),"Not Mapped"))</f>
        <v/>
      </c>
      <c r="P9661" s="36">
        <f>IF($B9661="","",IFERROR(VLOOKUP($B9661,Mapping!$A:$C,3,0),"Not Mapped"))</f>
        <v/>
      </c>
      <c r="Q9661" s="36">
        <f>IF($B9661="","",IFERROR(VLOOKUP($O9661,Leaders!$A:$B,2,0),"Not Mapped"))</f>
        <v/>
      </c>
      <c r="R9661" s="36">
        <f>IF($B9661="","",IF(COUNTIF(Exclusions!$A:$A,$B9661)&gt;0,"Yes","No"))</f>
        <v/>
      </c>
      <c r="S9661" s="38">
        <f>IF($B9661="","",MIN(1,DAY($A9661)/IF($N9661="Superstore",Settings!$B$5,Settings!$B$4)))</f>
        <v/>
      </c>
      <c r="T9661" s="38">
        <f>IF(OR($B9661="",$G9661="",$S9661=0),"",$G9661/$S9661)</f>
        <v/>
      </c>
      <c r="U9661" s="36">
        <f>IF($T9661="","",IF($T9661&lt;Settings!$B$8,"Critical",IF($T9661&lt;Settings!$B$9,"Semi Critical","Non Critical")))</f>
        <v/>
      </c>
      <c r="V9661" s="28" t="n"/>
      <c r="Z9661">
        <f>IF($B9661="","",IFERROR(VLOOKUP($B9661,'Plan HC for CCA'!$A:$B,2,0),""))</f>
        <v/>
      </c>
      <c r="AA9661">
        <f>IF(OR($B9661="",$Z9661=""),"",IF(N($M9661)&lt;$Z9661,"Delta","No Delta"))</f>
        <v/>
      </c>
      <c r="AB9661">
        <f>IF(OR($B9661="",$Z9661=""),"",MAX(0,$Z9661-N($M9661)))</f>
        <v/>
      </c>
      <c r="AC9661" s="46">
        <f>IF($B9661="","",IFERROR(INDEX('CCA Util %'!$H:$H,MATCH($B9661,'CCA Util %'!$E:$E,0)),""))</f>
        <v/>
      </c>
      <c r="AD9661">
        <f>IF($B9661="","",IFERROR(INDEX('CCA Util %'!$G:$G,MATCH($B9661,'CCA Util %'!$E:$E,0)),""))</f>
        <v/>
      </c>
      <c r="AE9661">
        <f>IF(OR($B9661="",$U9661=""),"",$U9661&amp;" &amp; "&amp;IF(OR($AD9661="",$AD9661=0),"Util NA",$AD9661&amp;" Util"))</f>
        <v/>
      </c>
    </row>
    <row r="9662" ht="15.75" customHeight="1" s="42">
      <c r="A9662" s="41" t="n"/>
      <c r="G9662" s="38" t="n"/>
      <c r="H9662" s="38" t="n"/>
      <c r="I9662" s="38" t="n"/>
      <c r="J9662" s="38" t="n"/>
      <c r="K9662" s="38" t="n"/>
      <c r="L9662" s="38" t="n"/>
      <c r="N9662" s="36">
        <f>IF($B9662="","",IF($C9662="SUPERSTORE","Superstore","DH"))</f>
        <v/>
      </c>
      <c r="O9662" s="36">
        <f>IF($B9662="","",IFERROR(VLOOKUP($B9662,Mapping!$A:$C,2,0),"Not Mapped"))</f>
        <v/>
      </c>
      <c r="P9662" s="36">
        <f>IF($B9662="","",IFERROR(VLOOKUP($B9662,Mapping!$A:$C,3,0),"Not Mapped"))</f>
        <v/>
      </c>
      <c r="Q9662" s="36">
        <f>IF($B9662="","",IFERROR(VLOOKUP($O9662,Leaders!$A:$B,2,0),"Not Mapped"))</f>
        <v/>
      </c>
      <c r="R9662" s="36">
        <f>IF($B9662="","",IF(COUNTIF(Exclusions!$A:$A,$B9662)&gt;0,"Yes","No"))</f>
        <v/>
      </c>
      <c r="S9662" s="38">
        <f>IF($B9662="","",MIN(1,DAY($A9662)/IF($N9662="Superstore",Settings!$B$5,Settings!$B$4)))</f>
        <v/>
      </c>
      <c r="T9662" s="38">
        <f>IF(OR($B9662="",$G9662="",$S9662=0),"",$G9662/$S9662)</f>
        <v/>
      </c>
      <c r="U9662" s="36">
        <f>IF($T9662="","",IF($T9662&lt;Settings!$B$8,"Critical",IF($T9662&lt;Settings!$B$9,"Semi Critical","Non Critical")))</f>
        <v/>
      </c>
      <c r="V9662" s="28" t="n"/>
      <c r="Z9662">
        <f>IF($B9662="","",IFERROR(VLOOKUP($B9662,'Plan HC for CCA'!$A:$B,2,0),""))</f>
        <v/>
      </c>
      <c r="AA9662">
        <f>IF(OR($B9662="",$Z9662=""),"",IF(N($M9662)&lt;$Z9662,"Delta","No Delta"))</f>
        <v/>
      </c>
      <c r="AB9662">
        <f>IF(OR($B9662="",$Z9662=""),"",MAX(0,$Z9662-N($M9662)))</f>
        <v/>
      </c>
      <c r="AC9662" s="46">
        <f>IF($B9662="","",IFERROR(INDEX('CCA Util %'!$H:$H,MATCH($B9662,'CCA Util %'!$E:$E,0)),""))</f>
        <v/>
      </c>
      <c r="AD9662">
        <f>IF($B9662="","",IFERROR(INDEX('CCA Util %'!$G:$G,MATCH($B9662,'CCA Util %'!$E:$E,0)),""))</f>
        <v/>
      </c>
      <c r="AE9662">
        <f>IF(OR($B9662="",$U9662=""),"",$U9662&amp;" &amp; "&amp;IF(OR($AD9662="",$AD9662=0),"Util NA",$AD9662&amp;" Util"))</f>
        <v/>
      </c>
    </row>
    <row r="9663" ht="15.75" customHeight="1" s="42">
      <c r="A9663" s="41" t="n"/>
      <c r="G9663" s="38" t="n"/>
      <c r="H9663" s="38" t="n"/>
      <c r="I9663" s="38" t="n"/>
      <c r="J9663" s="38" t="n"/>
      <c r="K9663" s="38" t="n"/>
      <c r="L9663" s="38" t="n"/>
      <c r="N9663" s="36">
        <f>IF($B9663="","",IF($C9663="SUPERSTORE","Superstore","DH"))</f>
        <v/>
      </c>
      <c r="O9663" s="36">
        <f>IF($B9663="","",IFERROR(VLOOKUP($B9663,Mapping!$A:$C,2,0),"Not Mapped"))</f>
        <v/>
      </c>
      <c r="P9663" s="36">
        <f>IF($B9663="","",IFERROR(VLOOKUP($B9663,Mapping!$A:$C,3,0),"Not Mapped"))</f>
        <v/>
      </c>
      <c r="Q9663" s="36">
        <f>IF($B9663="","",IFERROR(VLOOKUP($O9663,Leaders!$A:$B,2,0),"Not Mapped"))</f>
        <v/>
      </c>
      <c r="R9663" s="36">
        <f>IF($B9663="","",IF(COUNTIF(Exclusions!$A:$A,$B9663)&gt;0,"Yes","No"))</f>
        <v/>
      </c>
      <c r="S9663" s="38">
        <f>IF($B9663="","",MIN(1,DAY($A9663)/IF($N9663="Superstore",Settings!$B$5,Settings!$B$4)))</f>
        <v/>
      </c>
      <c r="T9663" s="38">
        <f>IF(OR($B9663="",$G9663="",$S9663=0),"",$G9663/$S9663)</f>
        <v/>
      </c>
      <c r="U9663" s="36">
        <f>IF($T9663="","",IF($T9663&lt;Settings!$B$8,"Critical",IF($T9663&lt;Settings!$B$9,"Semi Critical","Non Critical")))</f>
        <v/>
      </c>
      <c r="V9663" s="28" t="n"/>
      <c r="Z9663">
        <f>IF($B9663="","",IFERROR(VLOOKUP($B9663,'Plan HC for CCA'!$A:$B,2,0),""))</f>
        <v/>
      </c>
      <c r="AA9663">
        <f>IF(OR($B9663="",$Z9663=""),"",IF(N($M9663)&lt;$Z9663,"Delta","No Delta"))</f>
        <v/>
      </c>
      <c r="AB9663">
        <f>IF(OR($B9663="",$Z9663=""),"",MAX(0,$Z9663-N($M9663)))</f>
        <v/>
      </c>
      <c r="AC9663" s="46">
        <f>IF($B9663="","",IFERROR(INDEX('CCA Util %'!$H:$H,MATCH($B9663,'CCA Util %'!$E:$E,0)),""))</f>
        <v/>
      </c>
      <c r="AD9663">
        <f>IF($B9663="","",IFERROR(INDEX('CCA Util %'!$G:$G,MATCH($B9663,'CCA Util %'!$E:$E,0)),""))</f>
        <v/>
      </c>
      <c r="AE9663">
        <f>IF(OR($B9663="",$U9663=""),"",$U9663&amp;" &amp; "&amp;IF(OR($AD9663="",$AD9663=0),"Util NA",$AD9663&amp;" Util"))</f>
        <v/>
      </c>
    </row>
    <row r="9664" ht="15.75" customHeight="1" s="42">
      <c r="A9664" s="41" t="n"/>
      <c r="G9664" s="38" t="n"/>
      <c r="H9664" s="38" t="n"/>
      <c r="I9664" s="38" t="n"/>
      <c r="J9664" s="38" t="n"/>
      <c r="K9664" s="38" t="n"/>
      <c r="L9664" s="38" t="n"/>
      <c r="N9664" s="36">
        <f>IF($B9664="","",IF($C9664="SUPERSTORE","Superstore","DH"))</f>
        <v/>
      </c>
      <c r="O9664" s="36">
        <f>IF($B9664="","",IFERROR(VLOOKUP($B9664,Mapping!$A:$C,2,0),"Not Mapped"))</f>
        <v/>
      </c>
      <c r="P9664" s="36">
        <f>IF($B9664="","",IFERROR(VLOOKUP($B9664,Mapping!$A:$C,3,0),"Not Mapped"))</f>
        <v/>
      </c>
      <c r="Q9664" s="36">
        <f>IF($B9664="","",IFERROR(VLOOKUP($O9664,Leaders!$A:$B,2,0),"Not Mapped"))</f>
        <v/>
      </c>
      <c r="R9664" s="36">
        <f>IF($B9664="","",IF(COUNTIF(Exclusions!$A:$A,$B9664)&gt;0,"Yes","No"))</f>
        <v/>
      </c>
      <c r="S9664" s="38">
        <f>IF($B9664="","",MIN(1,DAY($A9664)/IF($N9664="Superstore",Settings!$B$5,Settings!$B$4)))</f>
        <v/>
      </c>
      <c r="T9664" s="38">
        <f>IF(OR($B9664="",$G9664="",$S9664=0),"",$G9664/$S9664)</f>
        <v/>
      </c>
      <c r="U9664" s="36">
        <f>IF($T9664="","",IF($T9664&lt;Settings!$B$8,"Critical",IF($T9664&lt;Settings!$B$9,"Semi Critical","Non Critical")))</f>
        <v/>
      </c>
      <c r="V9664" s="28" t="n"/>
      <c r="Z9664">
        <f>IF($B9664="","",IFERROR(VLOOKUP($B9664,'Plan HC for CCA'!$A:$B,2,0),""))</f>
        <v/>
      </c>
      <c r="AA9664">
        <f>IF(OR($B9664="",$Z9664=""),"",IF(N($M9664)&lt;$Z9664,"Delta","No Delta"))</f>
        <v/>
      </c>
      <c r="AB9664">
        <f>IF(OR($B9664="",$Z9664=""),"",MAX(0,$Z9664-N($M9664)))</f>
        <v/>
      </c>
      <c r="AC9664" s="46">
        <f>IF($B9664="","",IFERROR(INDEX('CCA Util %'!$H:$H,MATCH($B9664,'CCA Util %'!$E:$E,0)),""))</f>
        <v/>
      </c>
      <c r="AD9664">
        <f>IF($B9664="","",IFERROR(INDEX('CCA Util %'!$G:$G,MATCH($B9664,'CCA Util %'!$E:$E,0)),""))</f>
        <v/>
      </c>
      <c r="AE9664">
        <f>IF(OR($B9664="",$U9664=""),"",$U9664&amp;" &amp; "&amp;IF(OR($AD9664="",$AD9664=0),"Util NA",$AD9664&amp;" Util"))</f>
        <v/>
      </c>
    </row>
    <row r="9665" ht="15.75" customHeight="1" s="42">
      <c r="A9665" s="41" t="n"/>
      <c r="G9665" s="38" t="n"/>
      <c r="H9665" s="38" t="n"/>
      <c r="I9665" s="38" t="n"/>
      <c r="J9665" s="38" t="n"/>
      <c r="K9665" s="38" t="n"/>
      <c r="L9665" s="38" t="n"/>
      <c r="N9665" s="36">
        <f>IF($B9665="","",IF($C9665="SUPERSTORE","Superstore","DH"))</f>
        <v/>
      </c>
      <c r="O9665" s="36">
        <f>IF($B9665="","",IFERROR(VLOOKUP($B9665,Mapping!$A:$C,2,0),"Not Mapped"))</f>
        <v/>
      </c>
      <c r="P9665" s="36">
        <f>IF($B9665="","",IFERROR(VLOOKUP($B9665,Mapping!$A:$C,3,0),"Not Mapped"))</f>
        <v/>
      </c>
      <c r="Q9665" s="36">
        <f>IF($B9665="","",IFERROR(VLOOKUP($O9665,Leaders!$A:$B,2,0),"Not Mapped"))</f>
        <v/>
      </c>
      <c r="R9665" s="36">
        <f>IF($B9665="","",IF(COUNTIF(Exclusions!$A:$A,$B9665)&gt;0,"Yes","No"))</f>
        <v/>
      </c>
      <c r="S9665" s="38">
        <f>IF($B9665="","",MIN(1,DAY($A9665)/IF($N9665="Superstore",Settings!$B$5,Settings!$B$4)))</f>
        <v/>
      </c>
      <c r="T9665" s="38">
        <f>IF(OR($B9665="",$G9665="",$S9665=0),"",$G9665/$S9665)</f>
        <v/>
      </c>
      <c r="U9665" s="36">
        <f>IF($T9665="","",IF($T9665&lt;Settings!$B$8,"Critical",IF($T9665&lt;Settings!$B$9,"Semi Critical","Non Critical")))</f>
        <v/>
      </c>
      <c r="V9665" s="28" t="n"/>
      <c r="Z9665">
        <f>IF($B9665="","",IFERROR(VLOOKUP($B9665,'Plan HC for CCA'!$A:$B,2,0),""))</f>
        <v/>
      </c>
      <c r="AA9665">
        <f>IF(OR($B9665="",$Z9665=""),"",IF(N($M9665)&lt;$Z9665,"Delta","No Delta"))</f>
        <v/>
      </c>
      <c r="AB9665">
        <f>IF(OR($B9665="",$Z9665=""),"",MAX(0,$Z9665-N($M9665)))</f>
        <v/>
      </c>
      <c r="AC9665" s="46">
        <f>IF($B9665="","",IFERROR(INDEX('CCA Util %'!$H:$H,MATCH($B9665,'CCA Util %'!$E:$E,0)),""))</f>
        <v/>
      </c>
      <c r="AD9665">
        <f>IF($B9665="","",IFERROR(INDEX('CCA Util %'!$G:$G,MATCH($B9665,'CCA Util %'!$E:$E,0)),""))</f>
        <v/>
      </c>
      <c r="AE9665">
        <f>IF(OR($B9665="",$U9665=""),"",$U9665&amp;" &amp; "&amp;IF(OR($AD9665="",$AD9665=0),"Util NA",$AD9665&amp;" Util"))</f>
        <v/>
      </c>
    </row>
    <row r="9666" ht="15.75" customHeight="1" s="42">
      <c r="A9666" s="41" t="n"/>
      <c r="G9666" s="38" t="n"/>
      <c r="H9666" s="38" t="n"/>
      <c r="I9666" s="38" t="n"/>
      <c r="J9666" s="38" t="n"/>
      <c r="K9666" s="38" t="n"/>
      <c r="L9666" s="38" t="n"/>
      <c r="N9666" s="36">
        <f>IF($B9666="","",IF($C9666="SUPERSTORE","Superstore","DH"))</f>
        <v/>
      </c>
      <c r="O9666" s="36">
        <f>IF($B9666="","",IFERROR(VLOOKUP($B9666,Mapping!$A:$C,2,0),"Not Mapped"))</f>
        <v/>
      </c>
      <c r="P9666" s="36">
        <f>IF($B9666="","",IFERROR(VLOOKUP($B9666,Mapping!$A:$C,3,0),"Not Mapped"))</f>
        <v/>
      </c>
      <c r="Q9666" s="36">
        <f>IF($B9666="","",IFERROR(VLOOKUP($O9666,Leaders!$A:$B,2,0),"Not Mapped"))</f>
        <v/>
      </c>
      <c r="R9666" s="36">
        <f>IF($B9666="","",IF(COUNTIF(Exclusions!$A:$A,$B9666)&gt;0,"Yes","No"))</f>
        <v/>
      </c>
      <c r="S9666" s="38">
        <f>IF($B9666="","",MIN(1,DAY($A9666)/IF($N9666="Superstore",Settings!$B$5,Settings!$B$4)))</f>
        <v/>
      </c>
      <c r="T9666" s="38">
        <f>IF(OR($B9666="",$G9666="",$S9666=0),"",$G9666/$S9666)</f>
        <v/>
      </c>
      <c r="U9666" s="36">
        <f>IF($T9666="","",IF($T9666&lt;Settings!$B$8,"Critical",IF($T9666&lt;Settings!$B$9,"Semi Critical","Non Critical")))</f>
        <v/>
      </c>
      <c r="V9666" s="28" t="n"/>
      <c r="Z9666">
        <f>IF($B9666="","",IFERROR(VLOOKUP($B9666,'Plan HC for CCA'!$A:$B,2,0),""))</f>
        <v/>
      </c>
      <c r="AA9666">
        <f>IF(OR($B9666="",$Z9666=""),"",IF(N($M9666)&lt;$Z9666,"Delta","No Delta"))</f>
        <v/>
      </c>
      <c r="AB9666">
        <f>IF(OR($B9666="",$Z9666=""),"",MAX(0,$Z9666-N($M9666)))</f>
        <v/>
      </c>
      <c r="AC9666" s="46">
        <f>IF($B9666="","",IFERROR(INDEX('CCA Util %'!$H:$H,MATCH($B9666,'CCA Util %'!$E:$E,0)),""))</f>
        <v/>
      </c>
      <c r="AD9666">
        <f>IF($B9666="","",IFERROR(INDEX('CCA Util %'!$G:$G,MATCH($B9666,'CCA Util %'!$E:$E,0)),""))</f>
        <v/>
      </c>
      <c r="AE9666">
        <f>IF(OR($B9666="",$U9666=""),"",$U9666&amp;" &amp; "&amp;IF(OR($AD9666="",$AD9666=0),"Util NA",$AD9666&amp;" Util"))</f>
        <v/>
      </c>
    </row>
    <row r="9667" ht="15.75" customHeight="1" s="42">
      <c r="A9667" s="41" t="n"/>
      <c r="G9667" s="38" t="n"/>
      <c r="H9667" s="38" t="n"/>
      <c r="I9667" s="38" t="n"/>
      <c r="J9667" s="38" t="n"/>
      <c r="K9667" s="38" t="n"/>
      <c r="L9667" s="38" t="n"/>
      <c r="N9667" s="36">
        <f>IF($B9667="","",IF($C9667="SUPERSTORE","Superstore","DH"))</f>
        <v/>
      </c>
      <c r="O9667" s="36">
        <f>IF($B9667="","",IFERROR(VLOOKUP($B9667,Mapping!$A:$C,2,0),"Not Mapped"))</f>
        <v/>
      </c>
      <c r="P9667" s="36">
        <f>IF($B9667="","",IFERROR(VLOOKUP($B9667,Mapping!$A:$C,3,0),"Not Mapped"))</f>
        <v/>
      </c>
      <c r="Q9667" s="36">
        <f>IF($B9667="","",IFERROR(VLOOKUP($O9667,Leaders!$A:$B,2,0),"Not Mapped"))</f>
        <v/>
      </c>
      <c r="R9667" s="36">
        <f>IF($B9667="","",IF(COUNTIF(Exclusions!$A:$A,$B9667)&gt;0,"Yes","No"))</f>
        <v/>
      </c>
      <c r="S9667" s="38">
        <f>IF($B9667="","",MIN(1,DAY($A9667)/IF($N9667="Superstore",Settings!$B$5,Settings!$B$4)))</f>
        <v/>
      </c>
      <c r="T9667" s="38">
        <f>IF(OR($B9667="",$G9667="",$S9667=0),"",$G9667/$S9667)</f>
        <v/>
      </c>
      <c r="U9667" s="36">
        <f>IF($T9667="","",IF($T9667&lt;Settings!$B$8,"Critical",IF($T9667&lt;Settings!$B$9,"Semi Critical","Non Critical")))</f>
        <v/>
      </c>
      <c r="V9667" s="28" t="n"/>
      <c r="Z9667">
        <f>IF($B9667="","",IFERROR(VLOOKUP($B9667,'Plan HC for CCA'!$A:$B,2,0),""))</f>
        <v/>
      </c>
      <c r="AA9667">
        <f>IF(OR($B9667="",$Z9667=""),"",IF(N($M9667)&lt;$Z9667,"Delta","No Delta"))</f>
        <v/>
      </c>
      <c r="AB9667">
        <f>IF(OR($B9667="",$Z9667=""),"",MAX(0,$Z9667-N($M9667)))</f>
        <v/>
      </c>
      <c r="AC9667" s="46">
        <f>IF($B9667="","",IFERROR(INDEX('CCA Util %'!$H:$H,MATCH($B9667,'CCA Util %'!$E:$E,0)),""))</f>
        <v/>
      </c>
      <c r="AD9667">
        <f>IF($B9667="","",IFERROR(INDEX('CCA Util %'!$G:$G,MATCH($B9667,'CCA Util %'!$E:$E,0)),""))</f>
        <v/>
      </c>
      <c r="AE9667">
        <f>IF(OR($B9667="",$U9667=""),"",$U9667&amp;" &amp; "&amp;IF(OR($AD9667="",$AD9667=0),"Util NA",$AD9667&amp;" Util"))</f>
        <v/>
      </c>
    </row>
    <row r="9668" ht="15.75" customHeight="1" s="42">
      <c r="A9668" s="41" t="n"/>
      <c r="G9668" s="38" t="n"/>
      <c r="H9668" s="38" t="n"/>
      <c r="I9668" s="38" t="n"/>
      <c r="J9668" s="38" t="n"/>
      <c r="K9668" s="38" t="n"/>
      <c r="L9668" s="38" t="n"/>
      <c r="N9668" s="36">
        <f>IF($B9668="","",IF($C9668="SUPERSTORE","Superstore","DH"))</f>
        <v/>
      </c>
      <c r="O9668" s="36">
        <f>IF($B9668="","",IFERROR(VLOOKUP($B9668,Mapping!$A:$C,2,0),"Not Mapped"))</f>
        <v/>
      </c>
      <c r="P9668" s="36">
        <f>IF($B9668="","",IFERROR(VLOOKUP($B9668,Mapping!$A:$C,3,0),"Not Mapped"))</f>
        <v/>
      </c>
      <c r="Q9668" s="36">
        <f>IF($B9668="","",IFERROR(VLOOKUP($O9668,Leaders!$A:$B,2,0),"Not Mapped"))</f>
        <v/>
      </c>
      <c r="R9668" s="36">
        <f>IF($B9668="","",IF(COUNTIF(Exclusions!$A:$A,$B9668)&gt;0,"Yes","No"))</f>
        <v/>
      </c>
      <c r="S9668" s="38">
        <f>IF($B9668="","",MIN(1,DAY($A9668)/IF($N9668="Superstore",Settings!$B$5,Settings!$B$4)))</f>
        <v/>
      </c>
      <c r="T9668" s="38">
        <f>IF(OR($B9668="",$G9668="",$S9668=0),"",$G9668/$S9668)</f>
        <v/>
      </c>
      <c r="U9668" s="36">
        <f>IF($T9668="","",IF($T9668&lt;Settings!$B$8,"Critical",IF($T9668&lt;Settings!$B$9,"Semi Critical","Non Critical")))</f>
        <v/>
      </c>
      <c r="V9668" s="28" t="n"/>
      <c r="Z9668">
        <f>IF($B9668="","",IFERROR(VLOOKUP($B9668,'Plan HC for CCA'!$A:$B,2,0),""))</f>
        <v/>
      </c>
      <c r="AA9668">
        <f>IF(OR($B9668="",$Z9668=""),"",IF(N($M9668)&lt;$Z9668,"Delta","No Delta"))</f>
        <v/>
      </c>
      <c r="AB9668">
        <f>IF(OR($B9668="",$Z9668=""),"",MAX(0,$Z9668-N($M9668)))</f>
        <v/>
      </c>
      <c r="AC9668" s="46">
        <f>IF($B9668="","",IFERROR(INDEX('CCA Util %'!$H:$H,MATCH($B9668,'CCA Util %'!$E:$E,0)),""))</f>
        <v/>
      </c>
      <c r="AD9668">
        <f>IF($B9668="","",IFERROR(INDEX('CCA Util %'!$G:$G,MATCH($B9668,'CCA Util %'!$E:$E,0)),""))</f>
        <v/>
      </c>
      <c r="AE9668">
        <f>IF(OR($B9668="",$U9668=""),"",$U9668&amp;" &amp; "&amp;IF(OR($AD9668="",$AD9668=0),"Util NA",$AD9668&amp;" Util"))</f>
        <v/>
      </c>
    </row>
    <row r="9669" ht="15.75" customHeight="1" s="42">
      <c r="A9669" s="41" t="n"/>
      <c r="G9669" s="38" t="n"/>
      <c r="H9669" s="38" t="n"/>
      <c r="I9669" s="38" t="n"/>
      <c r="J9669" s="38" t="n"/>
      <c r="K9669" s="38" t="n"/>
      <c r="L9669" s="38" t="n"/>
      <c r="N9669" s="36">
        <f>IF($B9669="","",IF($C9669="SUPERSTORE","Superstore","DH"))</f>
        <v/>
      </c>
      <c r="O9669" s="36">
        <f>IF($B9669="","",IFERROR(VLOOKUP($B9669,Mapping!$A:$C,2,0),"Not Mapped"))</f>
        <v/>
      </c>
      <c r="P9669" s="36">
        <f>IF($B9669="","",IFERROR(VLOOKUP($B9669,Mapping!$A:$C,3,0),"Not Mapped"))</f>
        <v/>
      </c>
      <c r="Q9669" s="36">
        <f>IF($B9669="","",IFERROR(VLOOKUP($O9669,Leaders!$A:$B,2,0),"Not Mapped"))</f>
        <v/>
      </c>
      <c r="R9669" s="36">
        <f>IF($B9669="","",IF(COUNTIF(Exclusions!$A:$A,$B9669)&gt;0,"Yes","No"))</f>
        <v/>
      </c>
      <c r="S9669" s="38">
        <f>IF($B9669="","",MIN(1,DAY($A9669)/IF($N9669="Superstore",Settings!$B$5,Settings!$B$4)))</f>
        <v/>
      </c>
      <c r="T9669" s="38">
        <f>IF(OR($B9669="",$G9669="",$S9669=0),"",$G9669/$S9669)</f>
        <v/>
      </c>
      <c r="U9669" s="36">
        <f>IF($T9669="","",IF($T9669&lt;Settings!$B$8,"Critical",IF($T9669&lt;Settings!$B$9,"Semi Critical","Non Critical")))</f>
        <v/>
      </c>
      <c r="V9669" s="28" t="n"/>
      <c r="Z9669">
        <f>IF($B9669="","",IFERROR(VLOOKUP($B9669,'Plan HC for CCA'!$A:$B,2,0),""))</f>
        <v/>
      </c>
      <c r="AA9669">
        <f>IF(OR($B9669="",$Z9669=""),"",IF(N($M9669)&lt;$Z9669,"Delta","No Delta"))</f>
        <v/>
      </c>
      <c r="AB9669">
        <f>IF(OR($B9669="",$Z9669=""),"",MAX(0,$Z9669-N($M9669)))</f>
        <v/>
      </c>
      <c r="AC9669" s="46">
        <f>IF($B9669="","",IFERROR(INDEX('CCA Util %'!$H:$H,MATCH($B9669,'CCA Util %'!$E:$E,0)),""))</f>
        <v/>
      </c>
      <c r="AD9669">
        <f>IF($B9669="","",IFERROR(INDEX('CCA Util %'!$G:$G,MATCH($B9669,'CCA Util %'!$E:$E,0)),""))</f>
        <v/>
      </c>
      <c r="AE9669">
        <f>IF(OR($B9669="",$U9669=""),"",$U9669&amp;" &amp; "&amp;IF(OR($AD9669="",$AD9669=0),"Util NA",$AD9669&amp;" Util"))</f>
        <v/>
      </c>
    </row>
    <row r="9670" ht="15.75" customHeight="1" s="42">
      <c r="A9670" s="41" t="n"/>
      <c r="G9670" s="38" t="n"/>
      <c r="H9670" s="38" t="n"/>
      <c r="I9670" s="38" t="n"/>
      <c r="J9670" s="38" t="n"/>
      <c r="K9670" s="38" t="n"/>
      <c r="L9670" s="38" t="n"/>
      <c r="N9670" s="36">
        <f>IF($B9670="","",IF($C9670="SUPERSTORE","Superstore","DH"))</f>
        <v/>
      </c>
      <c r="O9670" s="36">
        <f>IF($B9670="","",IFERROR(VLOOKUP($B9670,Mapping!$A:$C,2,0),"Not Mapped"))</f>
        <v/>
      </c>
      <c r="P9670" s="36">
        <f>IF($B9670="","",IFERROR(VLOOKUP($B9670,Mapping!$A:$C,3,0),"Not Mapped"))</f>
        <v/>
      </c>
      <c r="Q9670" s="36">
        <f>IF($B9670="","",IFERROR(VLOOKUP($O9670,Leaders!$A:$B,2,0),"Not Mapped"))</f>
        <v/>
      </c>
      <c r="R9670" s="36">
        <f>IF($B9670="","",IF(COUNTIF(Exclusions!$A:$A,$B9670)&gt;0,"Yes","No"))</f>
        <v/>
      </c>
      <c r="S9670" s="38">
        <f>IF($B9670="","",MIN(1,DAY($A9670)/IF($N9670="Superstore",Settings!$B$5,Settings!$B$4)))</f>
        <v/>
      </c>
      <c r="T9670" s="38">
        <f>IF(OR($B9670="",$G9670="",$S9670=0),"",$G9670/$S9670)</f>
        <v/>
      </c>
      <c r="U9670" s="36">
        <f>IF($T9670="","",IF($T9670&lt;Settings!$B$8,"Critical",IF($T9670&lt;Settings!$B$9,"Semi Critical","Non Critical")))</f>
        <v/>
      </c>
      <c r="V9670" s="28" t="n"/>
      <c r="Z9670">
        <f>IF($B9670="","",IFERROR(VLOOKUP($B9670,'Plan HC for CCA'!$A:$B,2,0),""))</f>
        <v/>
      </c>
      <c r="AA9670">
        <f>IF(OR($B9670="",$Z9670=""),"",IF(N($M9670)&lt;$Z9670,"Delta","No Delta"))</f>
        <v/>
      </c>
      <c r="AB9670">
        <f>IF(OR($B9670="",$Z9670=""),"",MAX(0,$Z9670-N($M9670)))</f>
        <v/>
      </c>
      <c r="AC9670" s="46">
        <f>IF($B9670="","",IFERROR(INDEX('CCA Util %'!$H:$H,MATCH($B9670,'CCA Util %'!$E:$E,0)),""))</f>
        <v/>
      </c>
      <c r="AD9670">
        <f>IF($B9670="","",IFERROR(INDEX('CCA Util %'!$G:$G,MATCH($B9670,'CCA Util %'!$E:$E,0)),""))</f>
        <v/>
      </c>
      <c r="AE9670">
        <f>IF(OR($B9670="",$U9670=""),"",$U9670&amp;" &amp; "&amp;IF(OR($AD9670="",$AD9670=0),"Util NA",$AD9670&amp;" Util"))</f>
        <v/>
      </c>
    </row>
    <row r="9671" ht="15.75" customHeight="1" s="42">
      <c r="A9671" s="41" t="n"/>
      <c r="G9671" s="38" t="n"/>
      <c r="H9671" s="38" t="n"/>
      <c r="I9671" s="38" t="n"/>
      <c r="J9671" s="38" t="n"/>
      <c r="K9671" s="38" t="n"/>
      <c r="L9671" s="38" t="n"/>
      <c r="N9671" s="36">
        <f>IF($B9671="","",IF($C9671="SUPERSTORE","Superstore","DH"))</f>
        <v/>
      </c>
      <c r="O9671" s="36">
        <f>IF($B9671="","",IFERROR(VLOOKUP($B9671,Mapping!$A:$C,2,0),"Not Mapped"))</f>
        <v/>
      </c>
      <c r="P9671" s="36">
        <f>IF($B9671="","",IFERROR(VLOOKUP($B9671,Mapping!$A:$C,3,0),"Not Mapped"))</f>
        <v/>
      </c>
      <c r="Q9671" s="36">
        <f>IF($B9671="","",IFERROR(VLOOKUP($O9671,Leaders!$A:$B,2,0),"Not Mapped"))</f>
        <v/>
      </c>
      <c r="R9671" s="36">
        <f>IF($B9671="","",IF(COUNTIF(Exclusions!$A:$A,$B9671)&gt;0,"Yes","No"))</f>
        <v/>
      </c>
      <c r="S9671" s="38">
        <f>IF($B9671="","",MIN(1,DAY($A9671)/IF($N9671="Superstore",Settings!$B$5,Settings!$B$4)))</f>
        <v/>
      </c>
      <c r="T9671" s="38">
        <f>IF(OR($B9671="",$G9671="",$S9671=0),"",$G9671/$S9671)</f>
        <v/>
      </c>
      <c r="U9671" s="36">
        <f>IF($T9671="","",IF($T9671&lt;Settings!$B$8,"Critical",IF($T9671&lt;Settings!$B$9,"Semi Critical","Non Critical")))</f>
        <v/>
      </c>
      <c r="V9671" s="28" t="n"/>
      <c r="Z9671">
        <f>IF($B9671="","",IFERROR(VLOOKUP($B9671,'Plan HC for CCA'!$A:$B,2,0),""))</f>
        <v/>
      </c>
      <c r="AA9671">
        <f>IF(OR($B9671="",$Z9671=""),"",IF(N($M9671)&lt;$Z9671,"Delta","No Delta"))</f>
        <v/>
      </c>
      <c r="AB9671">
        <f>IF(OR($B9671="",$Z9671=""),"",MAX(0,$Z9671-N($M9671)))</f>
        <v/>
      </c>
      <c r="AC9671" s="46">
        <f>IF($B9671="","",IFERROR(INDEX('CCA Util %'!$H:$H,MATCH($B9671,'CCA Util %'!$E:$E,0)),""))</f>
        <v/>
      </c>
      <c r="AD9671">
        <f>IF($B9671="","",IFERROR(INDEX('CCA Util %'!$G:$G,MATCH($B9671,'CCA Util %'!$E:$E,0)),""))</f>
        <v/>
      </c>
      <c r="AE9671">
        <f>IF(OR($B9671="",$U9671=""),"",$U9671&amp;" &amp; "&amp;IF(OR($AD9671="",$AD9671=0),"Util NA",$AD9671&amp;" Util"))</f>
        <v/>
      </c>
    </row>
    <row r="9672" ht="15.75" customHeight="1" s="42">
      <c r="A9672" s="41" t="n"/>
      <c r="G9672" s="38" t="n"/>
      <c r="H9672" s="38" t="n"/>
      <c r="I9672" s="38" t="n"/>
      <c r="J9672" s="38" t="n"/>
      <c r="K9672" s="38" t="n"/>
      <c r="L9672" s="38" t="n"/>
      <c r="N9672" s="36">
        <f>IF($B9672="","",IF($C9672="SUPERSTORE","Superstore","DH"))</f>
        <v/>
      </c>
      <c r="O9672" s="36">
        <f>IF($B9672="","",IFERROR(VLOOKUP($B9672,Mapping!$A:$C,2,0),"Not Mapped"))</f>
        <v/>
      </c>
      <c r="P9672" s="36">
        <f>IF($B9672="","",IFERROR(VLOOKUP($B9672,Mapping!$A:$C,3,0),"Not Mapped"))</f>
        <v/>
      </c>
      <c r="Q9672" s="36">
        <f>IF($B9672="","",IFERROR(VLOOKUP($O9672,Leaders!$A:$B,2,0),"Not Mapped"))</f>
        <v/>
      </c>
      <c r="R9672" s="36">
        <f>IF($B9672="","",IF(COUNTIF(Exclusions!$A:$A,$B9672)&gt;0,"Yes","No"))</f>
        <v/>
      </c>
      <c r="S9672" s="38">
        <f>IF($B9672="","",MIN(1,DAY($A9672)/IF($N9672="Superstore",Settings!$B$5,Settings!$B$4)))</f>
        <v/>
      </c>
      <c r="T9672" s="38">
        <f>IF(OR($B9672="",$G9672="",$S9672=0),"",$G9672/$S9672)</f>
        <v/>
      </c>
      <c r="U9672" s="36">
        <f>IF($T9672="","",IF($T9672&lt;Settings!$B$8,"Critical",IF($T9672&lt;Settings!$B$9,"Semi Critical","Non Critical")))</f>
        <v/>
      </c>
      <c r="V9672" s="28" t="n"/>
      <c r="Z9672">
        <f>IF($B9672="","",IFERROR(VLOOKUP($B9672,'Plan HC for CCA'!$A:$B,2,0),""))</f>
        <v/>
      </c>
      <c r="AA9672">
        <f>IF(OR($B9672="",$Z9672=""),"",IF(N($M9672)&lt;$Z9672,"Delta","No Delta"))</f>
        <v/>
      </c>
      <c r="AB9672">
        <f>IF(OR($B9672="",$Z9672=""),"",MAX(0,$Z9672-N($M9672)))</f>
        <v/>
      </c>
      <c r="AC9672" s="46">
        <f>IF($B9672="","",IFERROR(INDEX('CCA Util %'!$H:$H,MATCH($B9672,'CCA Util %'!$E:$E,0)),""))</f>
        <v/>
      </c>
      <c r="AD9672">
        <f>IF($B9672="","",IFERROR(INDEX('CCA Util %'!$G:$G,MATCH($B9672,'CCA Util %'!$E:$E,0)),""))</f>
        <v/>
      </c>
      <c r="AE9672">
        <f>IF(OR($B9672="",$U9672=""),"",$U9672&amp;" &amp; "&amp;IF(OR($AD9672="",$AD9672=0),"Util NA",$AD9672&amp;" Util"))</f>
        <v/>
      </c>
    </row>
    <row r="9673" ht="15.75" customHeight="1" s="42">
      <c r="A9673" s="41" t="n"/>
      <c r="G9673" s="38" t="n"/>
      <c r="H9673" s="38" t="n"/>
      <c r="I9673" s="38" t="n"/>
      <c r="J9673" s="38" t="n"/>
      <c r="K9673" s="38" t="n"/>
      <c r="L9673" s="38" t="n"/>
      <c r="N9673" s="36">
        <f>IF($B9673="","",IF($C9673="SUPERSTORE","Superstore","DH"))</f>
        <v/>
      </c>
      <c r="O9673" s="36">
        <f>IF($B9673="","",IFERROR(VLOOKUP($B9673,Mapping!$A:$C,2,0),"Not Mapped"))</f>
        <v/>
      </c>
      <c r="P9673" s="36">
        <f>IF($B9673="","",IFERROR(VLOOKUP($B9673,Mapping!$A:$C,3,0),"Not Mapped"))</f>
        <v/>
      </c>
      <c r="Q9673" s="36">
        <f>IF($B9673="","",IFERROR(VLOOKUP($O9673,Leaders!$A:$B,2,0),"Not Mapped"))</f>
        <v/>
      </c>
      <c r="R9673" s="36">
        <f>IF($B9673="","",IF(COUNTIF(Exclusions!$A:$A,$B9673)&gt;0,"Yes","No"))</f>
        <v/>
      </c>
      <c r="S9673" s="38">
        <f>IF($B9673="","",MIN(1,DAY($A9673)/IF($N9673="Superstore",Settings!$B$5,Settings!$B$4)))</f>
        <v/>
      </c>
      <c r="T9673" s="38">
        <f>IF(OR($B9673="",$G9673="",$S9673=0),"",$G9673/$S9673)</f>
        <v/>
      </c>
      <c r="U9673" s="36">
        <f>IF($T9673="","",IF($T9673&lt;Settings!$B$8,"Critical",IF($T9673&lt;Settings!$B$9,"Semi Critical","Non Critical")))</f>
        <v/>
      </c>
      <c r="V9673" s="28" t="n"/>
      <c r="Z9673">
        <f>IF($B9673="","",IFERROR(VLOOKUP($B9673,'Plan HC for CCA'!$A:$B,2,0),""))</f>
        <v/>
      </c>
      <c r="AA9673">
        <f>IF(OR($B9673="",$Z9673=""),"",IF(N($M9673)&lt;$Z9673,"Delta","No Delta"))</f>
        <v/>
      </c>
      <c r="AB9673">
        <f>IF(OR($B9673="",$Z9673=""),"",MAX(0,$Z9673-N($M9673)))</f>
        <v/>
      </c>
      <c r="AC9673" s="46">
        <f>IF($B9673="","",IFERROR(INDEX('CCA Util %'!$H:$H,MATCH($B9673,'CCA Util %'!$E:$E,0)),""))</f>
        <v/>
      </c>
      <c r="AD9673">
        <f>IF($B9673="","",IFERROR(INDEX('CCA Util %'!$G:$G,MATCH($B9673,'CCA Util %'!$E:$E,0)),""))</f>
        <v/>
      </c>
      <c r="AE9673">
        <f>IF(OR($B9673="",$U9673=""),"",$U9673&amp;" &amp; "&amp;IF(OR($AD9673="",$AD9673=0),"Util NA",$AD9673&amp;" Util"))</f>
        <v/>
      </c>
    </row>
    <row r="9674" ht="15.75" customHeight="1" s="42">
      <c r="A9674" s="41" t="n"/>
      <c r="G9674" s="38" t="n"/>
      <c r="H9674" s="38" t="n"/>
      <c r="I9674" s="38" t="n"/>
      <c r="J9674" s="38" t="n"/>
      <c r="K9674" s="38" t="n"/>
      <c r="L9674" s="38" t="n"/>
      <c r="N9674" s="36">
        <f>IF($B9674="","",IF($C9674="SUPERSTORE","Superstore","DH"))</f>
        <v/>
      </c>
      <c r="O9674" s="36">
        <f>IF($B9674="","",IFERROR(VLOOKUP($B9674,Mapping!$A:$C,2,0),"Not Mapped"))</f>
        <v/>
      </c>
      <c r="P9674" s="36">
        <f>IF($B9674="","",IFERROR(VLOOKUP($B9674,Mapping!$A:$C,3,0),"Not Mapped"))</f>
        <v/>
      </c>
      <c r="Q9674" s="36">
        <f>IF($B9674="","",IFERROR(VLOOKUP($O9674,Leaders!$A:$B,2,0),"Not Mapped"))</f>
        <v/>
      </c>
      <c r="R9674" s="36">
        <f>IF($B9674="","",IF(COUNTIF(Exclusions!$A:$A,$B9674)&gt;0,"Yes","No"))</f>
        <v/>
      </c>
      <c r="S9674" s="38">
        <f>IF($B9674="","",MIN(1,DAY($A9674)/IF($N9674="Superstore",Settings!$B$5,Settings!$B$4)))</f>
        <v/>
      </c>
      <c r="T9674" s="38">
        <f>IF(OR($B9674="",$G9674="",$S9674=0),"",$G9674/$S9674)</f>
        <v/>
      </c>
      <c r="U9674" s="36">
        <f>IF($T9674="","",IF($T9674&lt;Settings!$B$8,"Critical",IF($T9674&lt;Settings!$B$9,"Semi Critical","Non Critical")))</f>
        <v/>
      </c>
      <c r="V9674" s="28" t="n"/>
      <c r="Z9674">
        <f>IF($B9674="","",IFERROR(VLOOKUP($B9674,'Plan HC for CCA'!$A:$B,2,0),""))</f>
        <v/>
      </c>
      <c r="AA9674">
        <f>IF(OR($B9674="",$Z9674=""),"",IF(N($M9674)&lt;$Z9674,"Delta","No Delta"))</f>
        <v/>
      </c>
      <c r="AB9674">
        <f>IF(OR($B9674="",$Z9674=""),"",MAX(0,$Z9674-N($M9674)))</f>
        <v/>
      </c>
      <c r="AC9674" s="46">
        <f>IF($B9674="","",IFERROR(INDEX('CCA Util %'!$H:$H,MATCH($B9674,'CCA Util %'!$E:$E,0)),""))</f>
        <v/>
      </c>
      <c r="AD9674">
        <f>IF($B9674="","",IFERROR(INDEX('CCA Util %'!$G:$G,MATCH($B9674,'CCA Util %'!$E:$E,0)),""))</f>
        <v/>
      </c>
      <c r="AE9674">
        <f>IF(OR($B9674="",$U9674=""),"",$U9674&amp;" &amp; "&amp;IF(OR($AD9674="",$AD9674=0),"Util NA",$AD9674&amp;" Util"))</f>
        <v/>
      </c>
    </row>
    <row r="9675" ht="15.75" customHeight="1" s="42">
      <c r="A9675" s="41" t="n"/>
      <c r="G9675" s="38" t="n"/>
      <c r="H9675" s="38" t="n"/>
      <c r="I9675" s="38" t="n"/>
      <c r="J9675" s="38" t="n"/>
      <c r="K9675" s="38" t="n"/>
      <c r="L9675" s="38" t="n"/>
      <c r="N9675" s="36">
        <f>IF($B9675="","",IF($C9675="SUPERSTORE","Superstore","DH"))</f>
        <v/>
      </c>
      <c r="O9675" s="36">
        <f>IF($B9675="","",IFERROR(VLOOKUP($B9675,Mapping!$A:$C,2,0),"Not Mapped"))</f>
        <v/>
      </c>
      <c r="P9675" s="36">
        <f>IF($B9675="","",IFERROR(VLOOKUP($B9675,Mapping!$A:$C,3,0),"Not Mapped"))</f>
        <v/>
      </c>
      <c r="Q9675" s="36">
        <f>IF($B9675="","",IFERROR(VLOOKUP($O9675,Leaders!$A:$B,2,0),"Not Mapped"))</f>
        <v/>
      </c>
      <c r="R9675" s="36">
        <f>IF($B9675="","",IF(COUNTIF(Exclusions!$A:$A,$B9675)&gt;0,"Yes","No"))</f>
        <v/>
      </c>
      <c r="S9675" s="38">
        <f>IF($B9675="","",MIN(1,DAY($A9675)/IF($N9675="Superstore",Settings!$B$5,Settings!$B$4)))</f>
        <v/>
      </c>
      <c r="T9675" s="38">
        <f>IF(OR($B9675="",$G9675="",$S9675=0),"",$G9675/$S9675)</f>
        <v/>
      </c>
      <c r="U9675" s="36">
        <f>IF($T9675="","",IF($T9675&lt;Settings!$B$8,"Critical",IF($T9675&lt;Settings!$B$9,"Semi Critical","Non Critical")))</f>
        <v/>
      </c>
      <c r="V9675" s="28" t="n"/>
      <c r="Z9675">
        <f>IF($B9675="","",IFERROR(VLOOKUP($B9675,'Plan HC for CCA'!$A:$B,2,0),""))</f>
        <v/>
      </c>
      <c r="AA9675">
        <f>IF(OR($B9675="",$Z9675=""),"",IF(N($M9675)&lt;$Z9675,"Delta","No Delta"))</f>
        <v/>
      </c>
      <c r="AB9675">
        <f>IF(OR($B9675="",$Z9675=""),"",MAX(0,$Z9675-N($M9675)))</f>
        <v/>
      </c>
      <c r="AC9675" s="46">
        <f>IF($B9675="","",IFERROR(INDEX('CCA Util %'!$H:$H,MATCH($B9675,'CCA Util %'!$E:$E,0)),""))</f>
        <v/>
      </c>
      <c r="AD9675">
        <f>IF($B9675="","",IFERROR(INDEX('CCA Util %'!$G:$G,MATCH($B9675,'CCA Util %'!$E:$E,0)),""))</f>
        <v/>
      </c>
      <c r="AE9675">
        <f>IF(OR($B9675="",$U9675=""),"",$U9675&amp;" &amp; "&amp;IF(OR($AD9675="",$AD9675=0),"Util NA",$AD9675&amp;" Util"))</f>
        <v/>
      </c>
    </row>
    <row r="9676" ht="15.75" customHeight="1" s="42">
      <c r="A9676" s="41" t="n"/>
      <c r="G9676" s="38" t="n"/>
      <c r="H9676" s="38" t="n"/>
      <c r="I9676" s="38" t="n"/>
      <c r="J9676" s="38" t="n"/>
      <c r="K9676" s="38" t="n"/>
      <c r="L9676" s="38" t="n"/>
      <c r="N9676" s="36">
        <f>IF($B9676="","",IF($C9676="SUPERSTORE","Superstore","DH"))</f>
        <v/>
      </c>
      <c r="O9676" s="36">
        <f>IF($B9676="","",IFERROR(VLOOKUP($B9676,Mapping!$A:$C,2,0),"Not Mapped"))</f>
        <v/>
      </c>
      <c r="P9676" s="36">
        <f>IF($B9676="","",IFERROR(VLOOKUP($B9676,Mapping!$A:$C,3,0),"Not Mapped"))</f>
        <v/>
      </c>
      <c r="Q9676" s="36">
        <f>IF($B9676="","",IFERROR(VLOOKUP($O9676,Leaders!$A:$B,2,0),"Not Mapped"))</f>
        <v/>
      </c>
      <c r="R9676" s="36">
        <f>IF($B9676="","",IF(COUNTIF(Exclusions!$A:$A,$B9676)&gt;0,"Yes","No"))</f>
        <v/>
      </c>
      <c r="S9676" s="38">
        <f>IF($B9676="","",MIN(1,DAY($A9676)/IF($N9676="Superstore",Settings!$B$5,Settings!$B$4)))</f>
        <v/>
      </c>
      <c r="T9676" s="38">
        <f>IF(OR($B9676="",$G9676="",$S9676=0),"",$G9676/$S9676)</f>
        <v/>
      </c>
      <c r="U9676" s="36">
        <f>IF($T9676="","",IF($T9676&lt;Settings!$B$8,"Critical",IF($T9676&lt;Settings!$B$9,"Semi Critical","Non Critical")))</f>
        <v/>
      </c>
      <c r="V9676" s="28" t="n"/>
      <c r="Z9676">
        <f>IF($B9676="","",IFERROR(VLOOKUP($B9676,'Plan HC for CCA'!$A:$B,2,0),""))</f>
        <v/>
      </c>
      <c r="AA9676">
        <f>IF(OR($B9676="",$Z9676=""),"",IF(N($M9676)&lt;$Z9676,"Delta","No Delta"))</f>
        <v/>
      </c>
      <c r="AB9676">
        <f>IF(OR($B9676="",$Z9676=""),"",MAX(0,$Z9676-N($M9676)))</f>
        <v/>
      </c>
      <c r="AC9676" s="46">
        <f>IF($B9676="","",IFERROR(INDEX('CCA Util %'!$H:$H,MATCH($B9676,'CCA Util %'!$E:$E,0)),""))</f>
        <v/>
      </c>
      <c r="AD9676">
        <f>IF($B9676="","",IFERROR(INDEX('CCA Util %'!$G:$G,MATCH($B9676,'CCA Util %'!$E:$E,0)),""))</f>
        <v/>
      </c>
      <c r="AE9676">
        <f>IF(OR($B9676="",$U9676=""),"",$U9676&amp;" &amp; "&amp;IF(OR($AD9676="",$AD9676=0),"Util NA",$AD9676&amp;" Util"))</f>
        <v/>
      </c>
    </row>
    <row r="9677" ht="15.75" customHeight="1" s="42">
      <c r="A9677" s="41" t="n"/>
      <c r="G9677" s="38" t="n"/>
      <c r="H9677" s="38" t="n"/>
      <c r="I9677" s="38" t="n"/>
      <c r="J9677" s="38" t="n"/>
      <c r="K9677" s="38" t="n"/>
      <c r="L9677" s="38" t="n"/>
      <c r="N9677" s="36">
        <f>IF($B9677="","",IF($C9677="SUPERSTORE","Superstore","DH"))</f>
        <v/>
      </c>
      <c r="O9677" s="36">
        <f>IF($B9677="","",IFERROR(VLOOKUP($B9677,Mapping!$A:$C,2,0),"Not Mapped"))</f>
        <v/>
      </c>
      <c r="P9677" s="36">
        <f>IF($B9677="","",IFERROR(VLOOKUP($B9677,Mapping!$A:$C,3,0),"Not Mapped"))</f>
        <v/>
      </c>
      <c r="Q9677" s="36">
        <f>IF($B9677="","",IFERROR(VLOOKUP($O9677,Leaders!$A:$B,2,0),"Not Mapped"))</f>
        <v/>
      </c>
      <c r="R9677" s="36">
        <f>IF($B9677="","",IF(COUNTIF(Exclusions!$A:$A,$B9677)&gt;0,"Yes","No"))</f>
        <v/>
      </c>
      <c r="S9677" s="38">
        <f>IF($B9677="","",MIN(1,DAY($A9677)/IF($N9677="Superstore",Settings!$B$5,Settings!$B$4)))</f>
        <v/>
      </c>
      <c r="T9677" s="38">
        <f>IF(OR($B9677="",$G9677="",$S9677=0),"",$G9677/$S9677)</f>
        <v/>
      </c>
      <c r="U9677" s="36">
        <f>IF($T9677="","",IF($T9677&lt;Settings!$B$8,"Critical",IF($T9677&lt;Settings!$B$9,"Semi Critical","Non Critical")))</f>
        <v/>
      </c>
      <c r="V9677" s="28" t="n"/>
      <c r="Z9677">
        <f>IF($B9677="","",IFERROR(VLOOKUP($B9677,'Plan HC for CCA'!$A:$B,2,0),""))</f>
        <v/>
      </c>
      <c r="AA9677">
        <f>IF(OR($B9677="",$Z9677=""),"",IF(N($M9677)&lt;$Z9677,"Delta","No Delta"))</f>
        <v/>
      </c>
      <c r="AB9677">
        <f>IF(OR($B9677="",$Z9677=""),"",MAX(0,$Z9677-N($M9677)))</f>
        <v/>
      </c>
      <c r="AC9677" s="46">
        <f>IF($B9677="","",IFERROR(INDEX('CCA Util %'!$H:$H,MATCH($B9677,'CCA Util %'!$E:$E,0)),""))</f>
        <v/>
      </c>
      <c r="AD9677">
        <f>IF($B9677="","",IFERROR(INDEX('CCA Util %'!$G:$G,MATCH($B9677,'CCA Util %'!$E:$E,0)),""))</f>
        <v/>
      </c>
      <c r="AE9677">
        <f>IF(OR($B9677="",$U9677=""),"",$U9677&amp;" &amp; "&amp;IF(OR($AD9677="",$AD9677=0),"Util NA",$AD9677&amp;" Util"))</f>
        <v/>
      </c>
    </row>
    <row r="9678" ht="15.75" customHeight="1" s="42">
      <c r="A9678" s="41" t="n"/>
      <c r="G9678" s="38" t="n"/>
      <c r="H9678" s="38" t="n"/>
      <c r="I9678" s="38" t="n"/>
      <c r="J9678" s="38" t="n"/>
      <c r="K9678" s="38" t="n"/>
      <c r="L9678" s="38" t="n"/>
      <c r="N9678" s="36">
        <f>IF($B9678="","",IF($C9678="SUPERSTORE","Superstore","DH"))</f>
        <v/>
      </c>
      <c r="O9678" s="36">
        <f>IF($B9678="","",IFERROR(VLOOKUP($B9678,Mapping!$A:$C,2,0),"Not Mapped"))</f>
        <v/>
      </c>
      <c r="P9678" s="36">
        <f>IF($B9678="","",IFERROR(VLOOKUP($B9678,Mapping!$A:$C,3,0),"Not Mapped"))</f>
        <v/>
      </c>
      <c r="Q9678" s="36">
        <f>IF($B9678="","",IFERROR(VLOOKUP($O9678,Leaders!$A:$B,2,0),"Not Mapped"))</f>
        <v/>
      </c>
      <c r="R9678" s="36">
        <f>IF($B9678="","",IF(COUNTIF(Exclusions!$A:$A,$B9678)&gt;0,"Yes","No"))</f>
        <v/>
      </c>
      <c r="S9678" s="38">
        <f>IF($B9678="","",MIN(1,DAY($A9678)/IF($N9678="Superstore",Settings!$B$5,Settings!$B$4)))</f>
        <v/>
      </c>
      <c r="T9678" s="38">
        <f>IF(OR($B9678="",$G9678="",$S9678=0),"",$G9678/$S9678)</f>
        <v/>
      </c>
      <c r="U9678" s="36">
        <f>IF($T9678="","",IF($T9678&lt;Settings!$B$8,"Critical",IF($T9678&lt;Settings!$B$9,"Semi Critical","Non Critical")))</f>
        <v/>
      </c>
      <c r="V9678" s="28" t="n"/>
      <c r="Z9678">
        <f>IF($B9678="","",IFERROR(VLOOKUP($B9678,'Plan HC for CCA'!$A:$B,2,0),""))</f>
        <v/>
      </c>
      <c r="AA9678">
        <f>IF(OR($B9678="",$Z9678=""),"",IF(N($M9678)&lt;$Z9678,"Delta","No Delta"))</f>
        <v/>
      </c>
      <c r="AB9678">
        <f>IF(OR($B9678="",$Z9678=""),"",MAX(0,$Z9678-N($M9678)))</f>
        <v/>
      </c>
      <c r="AC9678" s="46">
        <f>IF($B9678="","",IFERROR(INDEX('CCA Util %'!$H:$H,MATCH($B9678,'CCA Util %'!$E:$E,0)),""))</f>
        <v/>
      </c>
      <c r="AD9678">
        <f>IF($B9678="","",IFERROR(INDEX('CCA Util %'!$G:$G,MATCH($B9678,'CCA Util %'!$E:$E,0)),""))</f>
        <v/>
      </c>
      <c r="AE9678">
        <f>IF(OR($B9678="",$U9678=""),"",$U9678&amp;" &amp; "&amp;IF(OR($AD9678="",$AD9678=0),"Util NA",$AD9678&amp;" Util"))</f>
        <v/>
      </c>
    </row>
    <row r="9679" ht="15.75" customHeight="1" s="42">
      <c r="A9679" s="41" t="n"/>
      <c r="G9679" s="38" t="n"/>
      <c r="H9679" s="38" t="n"/>
      <c r="I9679" s="38" t="n"/>
      <c r="J9679" s="38" t="n"/>
      <c r="K9679" s="38" t="n"/>
      <c r="L9679" s="38" t="n"/>
      <c r="N9679" s="36">
        <f>IF($B9679="","",IF($C9679="SUPERSTORE","Superstore","DH"))</f>
        <v/>
      </c>
      <c r="O9679" s="36">
        <f>IF($B9679="","",IFERROR(VLOOKUP($B9679,Mapping!$A:$C,2,0),"Not Mapped"))</f>
        <v/>
      </c>
      <c r="P9679" s="36">
        <f>IF($B9679="","",IFERROR(VLOOKUP($B9679,Mapping!$A:$C,3,0),"Not Mapped"))</f>
        <v/>
      </c>
      <c r="Q9679" s="36">
        <f>IF($B9679="","",IFERROR(VLOOKUP($O9679,Leaders!$A:$B,2,0),"Not Mapped"))</f>
        <v/>
      </c>
      <c r="R9679" s="36">
        <f>IF($B9679="","",IF(COUNTIF(Exclusions!$A:$A,$B9679)&gt;0,"Yes","No"))</f>
        <v/>
      </c>
      <c r="S9679" s="38">
        <f>IF($B9679="","",MIN(1,DAY($A9679)/IF($N9679="Superstore",Settings!$B$5,Settings!$B$4)))</f>
        <v/>
      </c>
      <c r="T9679" s="38">
        <f>IF(OR($B9679="",$G9679="",$S9679=0),"",$G9679/$S9679)</f>
        <v/>
      </c>
      <c r="U9679" s="36">
        <f>IF($T9679="","",IF($T9679&lt;Settings!$B$8,"Critical",IF($T9679&lt;Settings!$B$9,"Semi Critical","Non Critical")))</f>
        <v/>
      </c>
      <c r="V9679" s="28" t="n"/>
      <c r="Z9679">
        <f>IF($B9679="","",IFERROR(VLOOKUP($B9679,'Plan HC for CCA'!$A:$B,2,0),""))</f>
        <v/>
      </c>
      <c r="AA9679">
        <f>IF(OR($B9679="",$Z9679=""),"",IF(N($M9679)&lt;$Z9679,"Delta","No Delta"))</f>
        <v/>
      </c>
      <c r="AB9679">
        <f>IF(OR($B9679="",$Z9679=""),"",MAX(0,$Z9679-N($M9679)))</f>
        <v/>
      </c>
      <c r="AC9679" s="46">
        <f>IF($B9679="","",IFERROR(INDEX('CCA Util %'!$H:$H,MATCH($B9679,'CCA Util %'!$E:$E,0)),""))</f>
        <v/>
      </c>
      <c r="AD9679">
        <f>IF($B9679="","",IFERROR(INDEX('CCA Util %'!$G:$G,MATCH($B9679,'CCA Util %'!$E:$E,0)),""))</f>
        <v/>
      </c>
      <c r="AE9679">
        <f>IF(OR($B9679="",$U9679=""),"",$U9679&amp;" &amp; "&amp;IF(OR($AD9679="",$AD9679=0),"Util NA",$AD9679&amp;" Util"))</f>
        <v/>
      </c>
    </row>
    <row r="9680" ht="15.75" customHeight="1" s="42">
      <c r="A9680" s="41" t="n"/>
      <c r="G9680" s="38" t="n"/>
      <c r="H9680" s="38" t="n"/>
      <c r="I9680" s="38" t="n"/>
      <c r="J9680" s="38" t="n"/>
      <c r="K9680" s="38" t="n"/>
      <c r="L9680" s="38" t="n"/>
      <c r="N9680" s="36">
        <f>IF($B9680="","",IF($C9680="SUPERSTORE","Superstore","DH"))</f>
        <v/>
      </c>
      <c r="O9680" s="36">
        <f>IF($B9680="","",IFERROR(VLOOKUP($B9680,Mapping!$A:$C,2,0),"Not Mapped"))</f>
        <v/>
      </c>
      <c r="P9680" s="36">
        <f>IF($B9680="","",IFERROR(VLOOKUP($B9680,Mapping!$A:$C,3,0),"Not Mapped"))</f>
        <v/>
      </c>
      <c r="Q9680" s="36">
        <f>IF($B9680="","",IFERROR(VLOOKUP($O9680,Leaders!$A:$B,2,0),"Not Mapped"))</f>
        <v/>
      </c>
      <c r="R9680" s="36">
        <f>IF($B9680="","",IF(COUNTIF(Exclusions!$A:$A,$B9680)&gt;0,"Yes","No"))</f>
        <v/>
      </c>
      <c r="S9680" s="38">
        <f>IF($B9680="","",MIN(1,DAY($A9680)/IF($N9680="Superstore",Settings!$B$5,Settings!$B$4)))</f>
        <v/>
      </c>
      <c r="T9680" s="38">
        <f>IF(OR($B9680="",$G9680="",$S9680=0),"",$G9680/$S9680)</f>
        <v/>
      </c>
      <c r="U9680" s="36">
        <f>IF($T9680="","",IF($T9680&lt;Settings!$B$8,"Critical",IF($T9680&lt;Settings!$B$9,"Semi Critical","Non Critical")))</f>
        <v/>
      </c>
      <c r="V9680" s="28" t="n"/>
      <c r="Z9680">
        <f>IF($B9680="","",IFERROR(VLOOKUP($B9680,'Plan HC for CCA'!$A:$B,2,0),""))</f>
        <v/>
      </c>
      <c r="AA9680">
        <f>IF(OR($B9680="",$Z9680=""),"",IF(N($M9680)&lt;$Z9680,"Delta","No Delta"))</f>
        <v/>
      </c>
      <c r="AB9680">
        <f>IF(OR($B9680="",$Z9680=""),"",MAX(0,$Z9680-N($M9680)))</f>
        <v/>
      </c>
      <c r="AC9680" s="46">
        <f>IF($B9680="","",IFERROR(INDEX('CCA Util %'!$H:$H,MATCH($B9680,'CCA Util %'!$E:$E,0)),""))</f>
        <v/>
      </c>
      <c r="AD9680">
        <f>IF($B9680="","",IFERROR(INDEX('CCA Util %'!$G:$G,MATCH($B9680,'CCA Util %'!$E:$E,0)),""))</f>
        <v/>
      </c>
      <c r="AE9680">
        <f>IF(OR($B9680="",$U9680=""),"",$U9680&amp;" &amp; "&amp;IF(OR($AD9680="",$AD9680=0),"Util NA",$AD9680&amp;" Util"))</f>
        <v/>
      </c>
    </row>
    <row r="9681" ht="15.75" customHeight="1" s="42">
      <c r="A9681" s="41" t="n"/>
      <c r="G9681" s="38" t="n"/>
      <c r="H9681" s="38" t="n"/>
      <c r="I9681" s="38" t="n"/>
      <c r="J9681" s="38" t="n"/>
      <c r="K9681" s="38" t="n"/>
      <c r="L9681" s="38" t="n"/>
      <c r="N9681" s="36">
        <f>IF($B9681="","",IF($C9681="SUPERSTORE","Superstore","DH"))</f>
        <v/>
      </c>
      <c r="O9681" s="36">
        <f>IF($B9681="","",IFERROR(VLOOKUP($B9681,Mapping!$A:$C,2,0),"Not Mapped"))</f>
        <v/>
      </c>
      <c r="P9681" s="36">
        <f>IF($B9681="","",IFERROR(VLOOKUP($B9681,Mapping!$A:$C,3,0),"Not Mapped"))</f>
        <v/>
      </c>
      <c r="Q9681" s="36">
        <f>IF($B9681="","",IFERROR(VLOOKUP($O9681,Leaders!$A:$B,2,0),"Not Mapped"))</f>
        <v/>
      </c>
      <c r="R9681" s="36">
        <f>IF($B9681="","",IF(COUNTIF(Exclusions!$A:$A,$B9681)&gt;0,"Yes","No"))</f>
        <v/>
      </c>
      <c r="S9681" s="38">
        <f>IF($B9681="","",MIN(1,DAY($A9681)/IF($N9681="Superstore",Settings!$B$5,Settings!$B$4)))</f>
        <v/>
      </c>
      <c r="T9681" s="38">
        <f>IF(OR($B9681="",$G9681="",$S9681=0),"",$G9681/$S9681)</f>
        <v/>
      </c>
      <c r="U9681" s="36">
        <f>IF($T9681="","",IF($T9681&lt;Settings!$B$8,"Critical",IF($T9681&lt;Settings!$B$9,"Semi Critical","Non Critical")))</f>
        <v/>
      </c>
      <c r="V9681" s="28" t="n"/>
      <c r="Z9681">
        <f>IF($B9681="","",IFERROR(VLOOKUP($B9681,'Plan HC for CCA'!$A:$B,2,0),""))</f>
        <v/>
      </c>
      <c r="AA9681">
        <f>IF(OR($B9681="",$Z9681=""),"",IF(N($M9681)&lt;$Z9681,"Delta","No Delta"))</f>
        <v/>
      </c>
      <c r="AB9681">
        <f>IF(OR($B9681="",$Z9681=""),"",MAX(0,$Z9681-N($M9681)))</f>
        <v/>
      </c>
      <c r="AC9681" s="46">
        <f>IF($B9681="","",IFERROR(INDEX('CCA Util %'!$H:$H,MATCH($B9681,'CCA Util %'!$E:$E,0)),""))</f>
        <v/>
      </c>
      <c r="AD9681">
        <f>IF($B9681="","",IFERROR(INDEX('CCA Util %'!$G:$G,MATCH($B9681,'CCA Util %'!$E:$E,0)),""))</f>
        <v/>
      </c>
      <c r="AE9681">
        <f>IF(OR($B9681="",$U9681=""),"",$U9681&amp;" &amp; "&amp;IF(OR($AD9681="",$AD9681=0),"Util NA",$AD9681&amp;" Util"))</f>
        <v/>
      </c>
    </row>
    <row r="9682" ht="15.75" customHeight="1" s="42">
      <c r="A9682" s="41" t="n"/>
      <c r="G9682" s="38" t="n"/>
      <c r="H9682" s="38" t="n"/>
      <c r="I9682" s="38" t="n"/>
      <c r="J9682" s="38" t="n"/>
      <c r="K9682" s="38" t="n"/>
      <c r="L9682" s="38" t="n"/>
      <c r="N9682" s="36">
        <f>IF($B9682="","",IF($C9682="SUPERSTORE","Superstore","DH"))</f>
        <v/>
      </c>
      <c r="O9682" s="36">
        <f>IF($B9682="","",IFERROR(VLOOKUP($B9682,Mapping!$A:$C,2,0),"Not Mapped"))</f>
        <v/>
      </c>
      <c r="P9682" s="36">
        <f>IF($B9682="","",IFERROR(VLOOKUP($B9682,Mapping!$A:$C,3,0),"Not Mapped"))</f>
        <v/>
      </c>
      <c r="Q9682" s="36">
        <f>IF($B9682="","",IFERROR(VLOOKUP($O9682,Leaders!$A:$B,2,0),"Not Mapped"))</f>
        <v/>
      </c>
      <c r="R9682" s="36">
        <f>IF($B9682="","",IF(COUNTIF(Exclusions!$A:$A,$B9682)&gt;0,"Yes","No"))</f>
        <v/>
      </c>
      <c r="S9682" s="38">
        <f>IF($B9682="","",MIN(1,DAY($A9682)/IF($N9682="Superstore",Settings!$B$5,Settings!$B$4)))</f>
        <v/>
      </c>
      <c r="T9682" s="38">
        <f>IF(OR($B9682="",$G9682="",$S9682=0),"",$G9682/$S9682)</f>
        <v/>
      </c>
      <c r="U9682" s="36">
        <f>IF($T9682="","",IF($T9682&lt;Settings!$B$8,"Critical",IF($T9682&lt;Settings!$B$9,"Semi Critical","Non Critical")))</f>
        <v/>
      </c>
      <c r="V9682" s="28" t="n"/>
      <c r="Z9682">
        <f>IF($B9682="","",IFERROR(VLOOKUP($B9682,'Plan HC for CCA'!$A:$B,2,0),""))</f>
        <v/>
      </c>
      <c r="AA9682">
        <f>IF(OR($B9682="",$Z9682=""),"",IF(N($M9682)&lt;$Z9682,"Delta","No Delta"))</f>
        <v/>
      </c>
      <c r="AB9682">
        <f>IF(OR($B9682="",$Z9682=""),"",MAX(0,$Z9682-N($M9682)))</f>
        <v/>
      </c>
      <c r="AC9682" s="46">
        <f>IF($B9682="","",IFERROR(INDEX('CCA Util %'!$H:$H,MATCH($B9682,'CCA Util %'!$E:$E,0)),""))</f>
        <v/>
      </c>
      <c r="AD9682">
        <f>IF($B9682="","",IFERROR(INDEX('CCA Util %'!$G:$G,MATCH($B9682,'CCA Util %'!$E:$E,0)),""))</f>
        <v/>
      </c>
      <c r="AE9682">
        <f>IF(OR($B9682="",$U9682=""),"",$U9682&amp;" &amp; "&amp;IF(OR($AD9682="",$AD9682=0),"Util NA",$AD9682&amp;" Util"))</f>
        <v/>
      </c>
    </row>
    <row r="9683" ht="15.75" customHeight="1" s="42">
      <c r="A9683" s="41" t="n"/>
      <c r="G9683" s="38" t="n"/>
      <c r="H9683" s="38" t="n"/>
      <c r="I9683" s="38" t="n"/>
      <c r="J9683" s="38" t="n"/>
      <c r="K9683" s="38" t="n"/>
      <c r="L9683" s="38" t="n"/>
      <c r="N9683" s="36">
        <f>IF($B9683="","",IF($C9683="SUPERSTORE","Superstore","DH"))</f>
        <v/>
      </c>
      <c r="O9683" s="36">
        <f>IF($B9683="","",IFERROR(VLOOKUP($B9683,Mapping!$A:$C,2,0),"Not Mapped"))</f>
        <v/>
      </c>
      <c r="P9683" s="36">
        <f>IF($B9683="","",IFERROR(VLOOKUP($B9683,Mapping!$A:$C,3,0),"Not Mapped"))</f>
        <v/>
      </c>
      <c r="Q9683" s="36">
        <f>IF($B9683="","",IFERROR(VLOOKUP($O9683,Leaders!$A:$B,2,0),"Not Mapped"))</f>
        <v/>
      </c>
      <c r="R9683" s="36">
        <f>IF($B9683="","",IF(COUNTIF(Exclusions!$A:$A,$B9683)&gt;0,"Yes","No"))</f>
        <v/>
      </c>
      <c r="S9683" s="38">
        <f>IF($B9683="","",MIN(1,DAY($A9683)/IF($N9683="Superstore",Settings!$B$5,Settings!$B$4)))</f>
        <v/>
      </c>
      <c r="T9683" s="38">
        <f>IF(OR($B9683="",$G9683="",$S9683=0),"",$G9683/$S9683)</f>
        <v/>
      </c>
      <c r="U9683" s="36">
        <f>IF($T9683="","",IF($T9683&lt;Settings!$B$8,"Critical",IF($T9683&lt;Settings!$B$9,"Semi Critical","Non Critical")))</f>
        <v/>
      </c>
      <c r="V9683" s="28" t="n"/>
      <c r="Z9683">
        <f>IF($B9683="","",IFERROR(VLOOKUP($B9683,'Plan HC for CCA'!$A:$B,2,0),""))</f>
        <v/>
      </c>
      <c r="AA9683">
        <f>IF(OR($B9683="",$Z9683=""),"",IF(N($M9683)&lt;$Z9683,"Delta","No Delta"))</f>
        <v/>
      </c>
      <c r="AB9683">
        <f>IF(OR($B9683="",$Z9683=""),"",MAX(0,$Z9683-N($M9683)))</f>
        <v/>
      </c>
      <c r="AC9683" s="46">
        <f>IF($B9683="","",IFERROR(INDEX('CCA Util %'!$H:$H,MATCH($B9683,'CCA Util %'!$E:$E,0)),""))</f>
        <v/>
      </c>
      <c r="AD9683">
        <f>IF($B9683="","",IFERROR(INDEX('CCA Util %'!$G:$G,MATCH($B9683,'CCA Util %'!$E:$E,0)),""))</f>
        <v/>
      </c>
      <c r="AE9683">
        <f>IF(OR($B9683="",$U9683=""),"",$U9683&amp;" &amp; "&amp;IF(OR($AD9683="",$AD9683=0),"Util NA",$AD9683&amp;" Util"))</f>
        <v/>
      </c>
    </row>
    <row r="9684" ht="15.75" customHeight="1" s="42">
      <c r="A9684" s="41" t="n"/>
      <c r="G9684" s="38" t="n"/>
      <c r="H9684" s="38" t="n"/>
      <c r="I9684" s="38" t="n"/>
      <c r="J9684" s="38" t="n"/>
      <c r="K9684" s="38" t="n"/>
      <c r="L9684" s="38" t="n"/>
      <c r="N9684" s="36">
        <f>IF($B9684="","",IF($C9684="SUPERSTORE","Superstore","DH"))</f>
        <v/>
      </c>
      <c r="O9684" s="36">
        <f>IF($B9684="","",IFERROR(VLOOKUP($B9684,Mapping!$A:$C,2,0),"Not Mapped"))</f>
        <v/>
      </c>
      <c r="P9684" s="36">
        <f>IF($B9684="","",IFERROR(VLOOKUP($B9684,Mapping!$A:$C,3,0),"Not Mapped"))</f>
        <v/>
      </c>
      <c r="Q9684" s="36">
        <f>IF($B9684="","",IFERROR(VLOOKUP($O9684,Leaders!$A:$B,2,0),"Not Mapped"))</f>
        <v/>
      </c>
      <c r="R9684" s="36">
        <f>IF($B9684="","",IF(COUNTIF(Exclusions!$A:$A,$B9684)&gt;0,"Yes","No"))</f>
        <v/>
      </c>
      <c r="S9684" s="38">
        <f>IF($B9684="","",MIN(1,DAY($A9684)/IF($N9684="Superstore",Settings!$B$5,Settings!$B$4)))</f>
        <v/>
      </c>
      <c r="T9684" s="38">
        <f>IF(OR($B9684="",$G9684="",$S9684=0),"",$G9684/$S9684)</f>
        <v/>
      </c>
      <c r="U9684" s="36">
        <f>IF($T9684="","",IF($T9684&lt;Settings!$B$8,"Critical",IF($T9684&lt;Settings!$B$9,"Semi Critical","Non Critical")))</f>
        <v/>
      </c>
      <c r="V9684" s="28" t="n"/>
      <c r="Z9684">
        <f>IF($B9684="","",IFERROR(VLOOKUP($B9684,'Plan HC for CCA'!$A:$B,2,0),""))</f>
        <v/>
      </c>
      <c r="AA9684">
        <f>IF(OR($B9684="",$Z9684=""),"",IF(N($M9684)&lt;$Z9684,"Delta","No Delta"))</f>
        <v/>
      </c>
      <c r="AB9684">
        <f>IF(OR($B9684="",$Z9684=""),"",MAX(0,$Z9684-N($M9684)))</f>
        <v/>
      </c>
      <c r="AC9684" s="46">
        <f>IF($B9684="","",IFERROR(INDEX('CCA Util %'!$H:$H,MATCH($B9684,'CCA Util %'!$E:$E,0)),""))</f>
        <v/>
      </c>
      <c r="AD9684">
        <f>IF($B9684="","",IFERROR(INDEX('CCA Util %'!$G:$G,MATCH($B9684,'CCA Util %'!$E:$E,0)),""))</f>
        <v/>
      </c>
      <c r="AE9684">
        <f>IF(OR($B9684="",$U9684=""),"",$U9684&amp;" &amp; "&amp;IF(OR($AD9684="",$AD9684=0),"Util NA",$AD9684&amp;" Util"))</f>
        <v/>
      </c>
    </row>
    <row r="9685" ht="15.75" customHeight="1" s="42">
      <c r="A9685" s="41" t="n"/>
      <c r="G9685" s="38" t="n"/>
      <c r="H9685" s="38" t="n"/>
      <c r="I9685" s="38" t="n"/>
      <c r="J9685" s="38" t="n"/>
      <c r="K9685" s="38" t="n"/>
      <c r="L9685" s="38" t="n"/>
      <c r="N9685" s="36">
        <f>IF($B9685="","",IF($C9685="SUPERSTORE","Superstore","DH"))</f>
        <v/>
      </c>
      <c r="O9685" s="36">
        <f>IF($B9685="","",IFERROR(VLOOKUP($B9685,Mapping!$A:$C,2,0),"Not Mapped"))</f>
        <v/>
      </c>
      <c r="P9685" s="36">
        <f>IF($B9685="","",IFERROR(VLOOKUP($B9685,Mapping!$A:$C,3,0),"Not Mapped"))</f>
        <v/>
      </c>
      <c r="Q9685" s="36">
        <f>IF($B9685="","",IFERROR(VLOOKUP($O9685,Leaders!$A:$B,2,0),"Not Mapped"))</f>
        <v/>
      </c>
      <c r="R9685" s="36">
        <f>IF($B9685="","",IF(COUNTIF(Exclusions!$A:$A,$B9685)&gt;0,"Yes","No"))</f>
        <v/>
      </c>
      <c r="S9685" s="38">
        <f>IF($B9685="","",MIN(1,DAY($A9685)/IF($N9685="Superstore",Settings!$B$5,Settings!$B$4)))</f>
        <v/>
      </c>
      <c r="T9685" s="38">
        <f>IF(OR($B9685="",$G9685="",$S9685=0),"",$G9685/$S9685)</f>
        <v/>
      </c>
      <c r="U9685" s="36">
        <f>IF($T9685="","",IF($T9685&lt;Settings!$B$8,"Critical",IF($T9685&lt;Settings!$B$9,"Semi Critical","Non Critical")))</f>
        <v/>
      </c>
      <c r="V9685" s="28" t="n"/>
      <c r="Z9685">
        <f>IF($B9685="","",IFERROR(VLOOKUP($B9685,'Plan HC for CCA'!$A:$B,2,0),""))</f>
        <v/>
      </c>
      <c r="AA9685">
        <f>IF(OR($B9685="",$Z9685=""),"",IF(N($M9685)&lt;$Z9685,"Delta","No Delta"))</f>
        <v/>
      </c>
      <c r="AB9685">
        <f>IF(OR($B9685="",$Z9685=""),"",MAX(0,$Z9685-N($M9685)))</f>
        <v/>
      </c>
      <c r="AC9685" s="46">
        <f>IF($B9685="","",IFERROR(INDEX('CCA Util %'!$H:$H,MATCH($B9685,'CCA Util %'!$E:$E,0)),""))</f>
        <v/>
      </c>
      <c r="AD9685">
        <f>IF($B9685="","",IFERROR(INDEX('CCA Util %'!$G:$G,MATCH($B9685,'CCA Util %'!$E:$E,0)),""))</f>
        <v/>
      </c>
      <c r="AE9685">
        <f>IF(OR($B9685="",$U9685=""),"",$U9685&amp;" &amp; "&amp;IF(OR($AD9685="",$AD9685=0),"Util NA",$AD9685&amp;" Util"))</f>
        <v/>
      </c>
    </row>
    <row r="9686" ht="15.75" customHeight="1" s="42">
      <c r="A9686" s="41" t="n"/>
      <c r="G9686" s="38" t="n"/>
      <c r="H9686" s="38" t="n"/>
      <c r="I9686" s="38" t="n"/>
      <c r="J9686" s="38" t="n"/>
      <c r="K9686" s="38" t="n"/>
      <c r="L9686" s="38" t="n"/>
      <c r="N9686" s="36">
        <f>IF($B9686="","",IF($C9686="SUPERSTORE","Superstore","DH"))</f>
        <v/>
      </c>
      <c r="O9686" s="36">
        <f>IF($B9686="","",IFERROR(VLOOKUP($B9686,Mapping!$A:$C,2,0),"Not Mapped"))</f>
        <v/>
      </c>
      <c r="P9686" s="36">
        <f>IF($B9686="","",IFERROR(VLOOKUP($B9686,Mapping!$A:$C,3,0),"Not Mapped"))</f>
        <v/>
      </c>
      <c r="Q9686" s="36">
        <f>IF($B9686="","",IFERROR(VLOOKUP($O9686,Leaders!$A:$B,2,0),"Not Mapped"))</f>
        <v/>
      </c>
      <c r="R9686" s="36">
        <f>IF($B9686="","",IF(COUNTIF(Exclusions!$A:$A,$B9686)&gt;0,"Yes","No"))</f>
        <v/>
      </c>
      <c r="S9686" s="38">
        <f>IF($B9686="","",MIN(1,DAY($A9686)/IF($N9686="Superstore",Settings!$B$5,Settings!$B$4)))</f>
        <v/>
      </c>
      <c r="T9686" s="38">
        <f>IF(OR($B9686="",$G9686="",$S9686=0),"",$G9686/$S9686)</f>
        <v/>
      </c>
      <c r="U9686" s="36">
        <f>IF($T9686="","",IF($T9686&lt;Settings!$B$8,"Critical",IF($T9686&lt;Settings!$B$9,"Semi Critical","Non Critical")))</f>
        <v/>
      </c>
      <c r="V9686" s="28" t="n"/>
      <c r="Z9686">
        <f>IF($B9686="","",IFERROR(VLOOKUP($B9686,'Plan HC for CCA'!$A:$B,2,0),""))</f>
        <v/>
      </c>
      <c r="AA9686">
        <f>IF(OR($B9686="",$Z9686=""),"",IF(N($M9686)&lt;$Z9686,"Delta","No Delta"))</f>
        <v/>
      </c>
      <c r="AB9686">
        <f>IF(OR($B9686="",$Z9686=""),"",MAX(0,$Z9686-N($M9686)))</f>
        <v/>
      </c>
      <c r="AC9686" s="46">
        <f>IF($B9686="","",IFERROR(INDEX('CCA Util %'!$H:$H,MATCH($B9686,'CCA Util %'!$E:$E,0)),""))</f>
        <v/>
      </c>
      <c r="AD9686">
        <f>IF($B9686="","",IFERROR(INDEX('CCA Util %'!$G:$G,MATCH($B9686,'CCA Util %'!$E:$E,0)),""))</f>
        <v/>
      </c>
      <c r="AE9686">
        <f>IF(OR($B9686="",$U9686=""),"",$U9686&amp;" &amp; "&amp;IF(OR($AD9686="",$AD9686=0),"Util NA",$AD9686&amp;" Util"))</f>
        <v/>
      </c>
    </row>
    <row r="9687" ht="15.75" customHeight="1" s="42">
      <c r="A9687" s="41" t="n"/>
      <c r="G9687" s="38" t="n"/>
      <c r="H9687" s="38" t="n"/>
      <c r="I9687" s="38" t="n"/>
      <c r="J9687" s="38" t="n"/>
      <c r="K9687" s="38" t="n"/>
      <c r="L9687" s="38" t="n"/>
      <c r="N9687" s="36">
        <f>IF($B9687="","",IF($C9687="SUPERSTORE","Superstore","DH"))</f>
        <v/>
      </c>
      <c r="O9687" s="36">
        <f>IF($B9687="","",IFERROR(VLOOKUP($B9687,Mapping!$A:$C,2,0),"Not Mapped"))</f>
        <v/>
      </c>
      <c r="P9687" s="36">
        <f>IF($B9687="","",IFERROR(VLOOKUP($B9687,Mapping!$A:$C,3,0),"Not Mapped"))</f>
        <v/>
      </c>
      <c r="Q9687" s="36">
        <f>IF($B9687="","",IFERROR(VLOOKUP($O9687,Leaders!$A:$B,2,0),"Not Mapped"))</f>
        <v/>
      </c>
      <c r="R9687" s="36">
        <f>IF($B9687="","",IF(COUNTIF(Exclusions!$A:$A,$B9687)&gt;0,"Yes","No"))</f>
        <v/>
      </c>
      <c r="S9687" s="38">
        <f>IF($B9687="","",MIN(1,DAY($A9687)/IF($N9687="Superstore",Settings!$B$5,Settings!$B$4)))</f>
        <v/>
      </c>
      <c r="T9687" s="38">
        <f>IF(OR($B9687="",$G9687="",$S9687=0),"",$G9687/$S9687)</f>
        <v/>
      </c>
      <c r="U9687" s="36">
        <f>IF($T9687="","",IF($T9687&lt;Settings!$B$8,"Critical",IF($T9687&lt;Settings!$B$9,"Semi Critical","Non Critical")))</f>
        <v/>
      </c>
      <c r="V9687" s="28" t="n"/>
      <c r="Z9687">
        <f>IF($B9687="","",IFERROR(VLOOKUP($B9687,'Plan HC for CCA'!$A:$B,2,0),""))</f>
        <v/>
      </c>
      <c r="AA9687">
        <f>IF(OR($B9687="",$Z9687=""),"",IF(N($M9687)&lt;$Z9687,"Delta","No Delta"))</f>
        <v/>
      </c>
      <c r="AB9687">
        <f>IF(OR($B9687="",$Z9687=""),"",MAX(0,$Z9687-N($M9687)))</f>
        <v/>
      </c>
      <c r="AC9687" s="46">
        <f>IF($B9687="","",IFERROR(INDEX('CCA Util %'!$H:$H,MATCH($B9687,'CCA Util %'!$E:$E,0)),""))</f>
        <v/>
      </c>
      <c r="AD9687">
        <f>IF($B9687="","",IFERROR(INDEX('CCA Util %'!$G:$G,MATCH($B9687,'CCA Util %'!$E:$E,0)),""))</f>
        <v/>
      </c>
      <c r="AE9687">
        <f>IF(OR($B9687="",$U9687=""),"",$U9687&amp;" &amp; "&amp;IF(OR($AD9687="",$AD9687=0),"Util NA",$AD9687&amp;" Util"))</f>
        <v/>
      </c>
    </row>
    <row r="9688" ht="15.75" customHeight="1" s="42">
      <c r="A9688" s="41" t="n"/>
      <c r="G9688" s="38" t="n"/>
      <c r="H9688" s="38" t="n"/>
      <c r="I9688" s="38" t="n"/>
      <c r="J9688" s="38" t="n"/>
      <c r="K9688" s="38" t="n"/>
      <c r="L9688" s="38" t="n"/>
      <c r="N9688" s="36">
        <f>IF($B9688="","",IF($C9688="SUPERSTORE","Superstore","DH"))</f>
        <v/>
      </c>
      <c r="O9688" s="36">
        <f>IF($B9688="","",IFERROR(VLOOKUP($B9688,Mapping!$A:$C,2,0),"Not Mapped"))</f>
        <v/>
      </c>
      <c r="P9688" s="36">
        <f>IF($B9688="","",IFERROR(VLOOKUP($B9688,Mapping!$A:$C,3,0),"Not Mapped"))</f>
        <v/>
      </c>
      <c r="Q9688" s="36">
        <f>IF($B9688="","",IFERROR(VLOOKUP($O9688,Leaders!$A:$B,2,0),"Not Mapped"))</f>
        <v/>
      </c>
      <c r="R9688" s="36">
        <f>IF($B9688="","",IF(COUNTIF(Exclusions!$A:$A,$B9688)&gt;0,"Yes","No"))</f>
        <v/>
      </c>
      <c r="S9688" s="38">
        <f>IF($B9688="","",MIN(1,DAY($A9688)/IF($N9688="Superstore",Settings!$B$5,Settings!$B$4)))</f>
        <v/>
      </c>
      <c r="T9688" s="38">
        <f>IF(OR($B9688="",$G9688="",$S9688=0),"",$G9688/$S9688)</f>
        <v/>
      </c>
      <c r="U9688" s="36">
        <f>IF($T9688="","",IF($T9688&lt;Settings!$B$8,"Critical",IF($T9688&lt;Settings!$B$9,"Semi Critical","Non Critical")))</f>
        <v/>
      </c>
      <c r="V9688" s="28" t="n"/>
      <c r="Z9688">
        <f>IF($B9688="","",IFERROR(VLOOKUP($B9688,'Plan HC for CCA'!$A:$B,2,0),""))</f>
        <v/>
      </c>
      <c r="AA9688">
        <f>IF(OR($B9688="",$Z9688=""),"",IF(N($M9688)&lt;$Z9688,"Delta","No Delta"))</f>
        <v/>
      </c>
      <c r="AB9688">
        <f>IF(OR($B9688="",$Z9688=""),"",MAX(0,$Z9688-N($M9688)))</f>
        <v/>
      </c>
      <c r="AC9688" s="46">
        <f>IF($B9688="","",IFERROR(INDEX('CCA Util %'!$H:$H,MATCH($B9688,'CCA Util %'!$E:$E,0)),""))</f>
        <v/>
      </c>
      <c r="AD9688">
        <f>IF($B9688="","",IFERROR(INDEX('CCA Util %'!$G:$G,MATCH($B9688,'CCA Util %'!$E:$E,0)),""))</f>
        <v/>
      </c>
      <c r="AE9688">
        <f>IF(OR($B9688="",$U9688=""),"",$U9688&amp;" &amp; "&amp;IF(OR($AD9688="",$AD9688=0),"Util NA",$AD9688&amp;" Util"))</f>
        <v/>
      </c>
    </row>
    <row r="9689" ht="15.75" customHeight="1" s="42">
      <c r="A9689" s="41" t="n"/>
      <c r="G9689" s="38" t="n"/>
      <c r="H9689" s="38" t="n"/>
      <c r="I9689" s="38" t="n"/>
      <c r="J9689" s="38" t="n"/>
      <c r="K9689" s="38" t="n"/>
      <c r="L9689" s="38" t="n"/>
      <c r="N9689" s="36">
        <f>IF($B9689="","",IF($C9689="SUPERSTORE","Superstore","DH"))</f>
        <v/>
      </c>
      <c r="O9689" s="36">
        <f>IF($B9689="","",IFERROR(VLOOKUP($B9689,Mapping!$A:$C,2,0),"Not Mapped"))</f>
        <v/>
      </c>
      <c r="P9689" s="36">
        <f>IF($B9689="","",IFERROR(VLOOKUP($B9689,Mapping!$A:$C,3,0),"Not Mapped"))</f>
        <v/>
      </c>
      <c r="Q9689" s="36">
        <f>IF($B9689="","",IFERROR(VLOOKUP($O9689,Leaders!$A:$B,2,0),"Not Mapped"))</f>
        <v/>
      </c>
      <c r="R9689" s="36">
        <f>IF($B9689="","",IF(COUNTIF(Exclusions!$A:$A,$B9689)&gt;0,"Yes","No"))</f>
        <v/>
      </c>
      <c r="S9689" s="38">
        <f>IF($B9689="","",MIN(1,DAY($A9689)/IF($N9689="Superstore",Settings!$B$5,Settings!$B$4)))</f>
        <v/>
      </c>
      <c r="T9689" s="38">
        <f>IF(OR($B9689="",$G9689="",$S9689=0),"",$G9689/$S9689)</f>
        <v/>
      </c>
      <c r="U9689" s="36">
        <f>IF($T9689="","",IF($T9689&lt;Settings!$B$8,"Critical",IF($T9689&lt;Settings!$B$9,"Semi Critical","Non Critical")))</f>
        <v/>
      </c>
      <c r="V9689" s="28" t="n"/>
      <c r="Z9689">
        <f>IF($B9689="","",IFERROR(VLOOKUP($B9689,'Plan HC for CCA'!$A:$B,2,0),""))</f>
        <v/>
      </c>
      <c r="AA9689">
        <f>IF(OR($B9689="",$Z9689=""),"",IF(N($M9689)&lt;$Z9689,"Delta","No Delta"))</f>
        <v/>
      </c>
      <c r="AB9689">
        <f>IF(OR($B9689="",$Z9689=""),"",MAX(0,$Z9689-N($M9689)))</f>
        <v/>
      </c>
      <c r="AC9689" s="46">
        <f>IF($B9689="","",IFERROR(INDEX('CCA Util %'!$H:$H,MATCH($B9689,'CCA Util %'!$E:$E,0)),""))</f>
        <v/>
      </c>
      <c r="AD9689">
        <f>IF($B9689="","",IFERROR(INDEX('CCA Util %'!$G:$G,MATCH($B9689,'CCA Util %'!$E:$E,0)),""))</f>
        <v/>
      </c>
      <c r="AE9689">
        <f>IF(OR($B9689="",$U9689=""),"",$U9689&amp;" &amp; "&amp;IF(OR($AD9689="",$AD9689=0),"Util NA",$AD9689&amp;" Util"))</f>
        <v/>
      </c>
    </row>
    <row r="9690" ht="15.75" customHeight="1" s="42">
      <c r="A9690" s="41" t="n"/>
      <c r="G9690" s="38" t="n"/>
      <c r="H9690" s="38" t="n"/>
      <c r="I9690" s="38" t="n"/>
      <c r="J9690" s="38" t="n"/>
      <c r="K9690" s="38" t="n"/>
      <c r="L9690" s="38" t="n"/>
      <c r="N9690" s="36">
        <f>IF($B9690="","",IF($C9690="SUPERSTORE","Superstore","DH"))</f>
        <v/>
      </c>
      <c r="O9690" s="36">
        <f>IF($B9690="","",IFERROR(VLOOKUP($B9690,Mapping!$A:$C,2,0),"Not Mapped"))</f>
        <v/>
      </c>
      <c r="P9690" s="36">
        <f>IF($B9690="","",IFERROR(VLOOKUP($B9690,Mapping!$A:$C,3,0),"Not Mapped"))</f>
        <v/>
      </c>
      <c r="Q9690" s="36">
        <f>IF($B9690="","",IFERROR(VLOOKUP($O9690,Leaders!$A:$B,2,0),"Not Mapped"))</f>
        <v/>
      </c>
      <c r="R9690" s="36">
        <f>IF($B9690="","",IF(COUNTIF(Exclusions!$A:$A,$B9690)&gt;0,"Yes","No"))</f>
        <v/>
      </c>
      <c r="S9690" s="38">
        <f>IF($B9690="","",MIN(1,DAY($A9690)/IF($N9690="Superstore",Settings!$B$5,Settings!$B$4)))</f>
        <v/>
      </c>
      <c r="T9690" s="38">
        <f>IF(OR($B9690="",$G9690="",$S9690=0),"",$G9690/$S9690)</f>
        <v/>
      </c>
      <c r="U9690" s="36">
        <f>IF($T9690="","",IF($T9690&lt;Settings!$B$8,"Critical",IF($T9690&lt;Settings!$B$9,"Semi Critical","Non Critical")))</f>
        <v/>
      </c>
      <c r="V9690" s="28" t="n"/>
      <c r="Z9690">
        <f>IF($B9690="","",IFERROR(VLOOKUP($B9690,'Plan HC for CCA'!$A:$B,2,0),""))</f>
        <v/>
      </c>
      <c r="AA9690">
        <f>IF(OR($B9690="",$Z9690=""),"",IF(N($M9690)&lt;$Z9690,"Delta","No Delta"))</f>
        <v/>
      </c>
      <c r="AB9690">
        <f>IF(OR($B9690="",$Z9690=""),"",MAX(0,$Z9690-N($M9690)))</f>
        <v/>
      </c>
      <c r="AC9690" s="46">
        <f>IF($B9690="","",IFERROR(INDEX('CCA Util %'!$H:$H,MATCH($B9690,'CCA Util %'!$E:$E,0)),""))</f>
        <v/>
      </c>
      <c r="AD9690">
        <f>IF($B9690="","",IFERROR(INDEX('CCA Util %'!$G:$G,MATCH($B9690,'CCA Util %'!$E:$E,0)),""))</f>
        <v/>
      </c>
      <c r="AE9690">
        <f>IF(OR($B9690="",$U9690=""),"",$U9690&amp;" &amp; "&amp;IF(OR($AD9690="",$AD9690=0),"Util NA",$AD9690&amp;" Util"))</f>
        <v/>
      </c>
    </row>
    <row r="9691" ht="15.75" customHeight="1" s="42">
      <c r="A9691" s="41" t="n"/>
      <c r="G9691" s="38" t="n"/>
      <c r="H9691" s="38" t="n"/>
      <c r="I9691" s="38" t="n"/>
      <c r="J9691" s="38" t="n"/>
      <c r="K9691" s="38" t="n"/>
      <c r="L9691" s="38" t="n"/>
      <c r="N9691" s="36">
        <f>IF($B9691="","",IF($C9691="SUPERSTORE","Superstore","DH"))</f>
        <v/>
      </c>
      <c r="O9691" s="36">
        <f>IF($B9691="","",IFERROR(VLOOKUP($B9691,Mapping!$A:$C,2,0),"Not Mapped"))</f>
        <v/>
      </c>
      <c r="P9691" s="36">
        <f>IF($B9691="","",IFERROR(VLOOKUP($B9691,Mapping!$A:$C,3,0),"Not Mapped"))</f>
        <v/>
      </c>
      <c r="Q9691" s="36">
        <f>IF($B9691="","",IFERROR(VLOOKUP($O9691,Leaders!$A:$B,2,0),"Not Mapped"))</f>
        <v/>
      </c>
      <c r="R9691" s="36">
        <f>IF($B9691="","",IF(COUNTIF(Exclusions!$A:$A,$B9691)&gt;0,"Yes","No"))</f>
        <v/>
      </c>
      <c r="S9691" s="38">
        <f>IF($B9691="","",MIN(1,DAY($A9691)/IF($N9691="Superstore",Settings!$B$5,Settings!$B$4)))</f>
        <v/>
      </c>
      <c r="T9691" s="38">
        <f>IF(OR($B9691="",$G9691="",$S9691=0),"",$G9691/$S9691)</f>
        <v/>
      </c>
      <c r="U9691" s="36">
        <f>IF($T9691="","",IF($T9691&lt;Settings!$B$8,"Critical",IF($T9691&lt;Settings!$B$9,"Semi Critical","Non Critical")))</f>
        <v/>
      </c>
      <c r="V9691" s="28" t="n"/>
      <c r="Z9691">
        <f>IF($B9691="","",IFERROR(VLOOKUP($B9691,'Plan HC for CCA'!$A:$B,2,0),""))</f>
        <v/>
      </c>
      <c r="AA9691">
        <f>IF(OR($B9691="",$Z9691=""),"",IF(N($M9691)&lt;$Z9691,"Delta","No Delta"))</f>
        <v/>
      </c>
      <c r="AB9691">
        <f>IF(OR($B9691="",$Z9691=""),"",MAX(0,$Z9691-N($M9691)))</f>
        <v/>
      </c>
      <c r="AC9691" s="46">
        <f>IF($B9691="","",IFERROR(INDEX('CCA Util %'!$H:$H,MATCH($B9691,'CCA Util %'!$E:$E,0)),""))</f>
        <v/>
      </c>
      <c r="AD9691">
        <f>IF($B9691="","",IFERROR(INDEX('CCA Util %'!$G:$G,MATCH($B9691,'CCA Util %'!$E:$E,0)),""))</f>
        <v/>
      </c>
      <c r="AE9691">
        <f>IF(OR($B9691="",$U9691=""),"",$U9691&amp;" &amp; "&amp;IF(OR($AD9691="",$AD9691=0),"Util NA",$AD9691&amp;" Util"))</f>
        <v/>
      </c>
    </row>
    <row r="9692" ht="15.75" customHeight="1" s="42">
      <c r="A9692" s="41" t="n"/>
      <c r="G9692" s="38" t="n"/>
      <c r="H9692" s="38" t="n"/>
      <c r="I9692" s="38" t="n"/>
      <c r="J9692" s="38" t="n"/>
      <c r="K9692" s="38" t="n"/>
      <c r="L9692" s="38" t="n"/>
      <c r="N9692" s="36">
        <f>IF($B9692="","",IF($C9692="SUPERSTORE","Superstore","DH"))</f>
        <v/>
      </c>
      <c r="O9692" s="36">
        <f>IF($B9692="","",IFERROR(VLOOKUP($B9692,Mapping!$A:$C,2,0),"Not Mapped"))</f>
        <v/>
      </c>
      <c r="P9692" s="36">
        <f>IF($B9692="","",IFERROR(VLOOKUP($B9692,Mapping!$A:$C,3,0),"Not Mapped"))</f>
        <v/>
      </c>
      <c r="Q9692" s="36">
        <f>IF($B9692="","",IFERROR(VLOOKUP($O9692,Leaders!$A:$B,2,0),"Not Mapped"))</f>
        <v/>
      </c>
      <c r="R9692" s="36">
        <f>IF($B9692="","",IF(COUNTIF(Exclusions!$A:$A,$B9692)&gt;0,"Yes","No"))</f>
        <v/>
      </c>
      <c r="S9692" s="38">
        <f>IF($B9692="","",MIN(1,DAY($A9692)/IF($N9692="Superstore",Settings!$B$5,Settings!$B$4)))</f>
        <v/>
      </c>
      <c r="T9692" s="38">
        <f>IF(OR($B9692="",$G9692="",$S9692=0),"",$G9692/$S9692)</f>
        <v/>
      </c>
      <c r="U9692" s="36">
        <f>IF($T9692="","",IF($T9692&lt;Settings!$B$8,"Critical",IF($T9692&lt;Settings!$B$9,"Semi Critical","Non Critical")))</f>
        <v/>
      </c>
      <c r="V9692" s="28" t="n"/>
      <c r="Z9692">
        <f>IF($B9692="","",IFERROR(VLOOKUP($B9692,'Plan HC for CCA'!$A:$B,2,0),""))</f>
        <v/>
      </c>
      <c r="AA9692">
        <f>IF(OR($B9692="",$Z9692=""),"",IF(N($M9692)&lt;$Z9692,"Delta","No Delta"))</f>
        <v/>
      </c>
      <c r="AB9692">
        <f>IF(OR($B9692="",$Z9692=""),"",MAX(0,$Z9692-N($M9692)))</f>
        <v/>
      </c>
      <c r="AC9692" s="46">
        <f>IF($B9692="","",IFERROR(INDEX('CCA Util %'!$H:$H,MATCH($B9692,'CCA Util %'!$E:$E,0)),""))</f>
        <v/>
      </c>
      <c r="AD9692">
        <f>IF($B9692="","",IFERROR(INDEX('CCA Util %'!$G:$G,MATCH($B9692,'CCA Util %'!$E:$E,0)),""))</f>
        <v/>
      </c>
      <c r="AE9692">
        <f>IF(OR($B9692="",$U9692=""),"",$U9692&amp;" &amp; "&amp;IF(OR($AD9692="",$AD9692=0),"Util NA",$AD9692&amp;" Util"))</f>
        <v/>
      </c>
    </row>
    <row r="9693" ht="15.75" customHeight="1" s="42">
      <c r="A9693" s="41" t="n"/>
      <c r="G9693" s="38" t="n"/>
      <c r="H9693" s="38" t="n"/>
      <c r="I9693" s="38" t="n"/>
      <c r="J9693" s="38" t="n"/>
      <c r="K9693" s="38" t="n"/>
      <c r="L9693" s="38" t="n"/>
      <c r="N9693" s="36">
        <f>IF($B9693="","",IF($C9693="SUPERSTORE","Superstore","DH"))</f>
        <v/>
      </c>
      <c r="O9693" s="36">
        <f>IF($B9693="","",IFERROR(VLOOKUP($B9693,Mapping!$A:$C,2,0),"Not Mapped"))</f>
        <v/>
      </c>
      <c r="P9693" s="36">
        <f>IF($B9693="","",IFERROR(VLOOKUP($B9693,Mapping!$A:$C,3,0),"Not Mapped"))</f>
        <v/>
      </c>
      <c r="Q9693" s="36">
        <f>IF($B9693="","",IFERROR(VLOOKUP($O9693,Leaders!$A:$B,2,0),"Not Mapped"))</f>
        <v/>
      </c>
      <c r="R9693" s="36">
        <f>IF($B9693="","",IF(COUNTIF(Exclusions!$A:$A,$B9693)&gt;0,"Yes","No"))</f>
        <v/>
      </c>
      <c r="S9693" s="38">
        <f>IF($B9693="","",MIN(1,DAY($A9693)/IF($N9693="Superstore",Settings!$B$5,Settings!$B$4)))</f>
        <v/>
      </c>
      <c r="T9693" s="38">
        <f>IF(OR($B9693="",$G9693="",$S9693=0),"",$G9693/$S9693)</f>
        <v/>
      </c>
      <c r="U9693" s="36">
        <f>IF($T9693="","",IF($T9693&lt;Settings!$B$8,"Critical",IF($T9693&lt;Settings!$B$9,"Semi Critical","Non Critical")))</f>
        <v/>
      </c>
      <c r="V9693" s="28" t="n"/>
      <c r="Z9693">
        <f>IF($B9693="","",IFERROR(VLOOKUP($B9693,'Plan HC for CCA'!$A:$B,2,0),""))</f>
        <v/>
      </c>
      <c r="AA9693">
        <f>IF(OR($B9693="",$Z9693=""),"",IF(N($M9693)&lt;$Z9693,"Delta","No Delta"))</f>
        <v/>
      </c>
      <c r="AB9693">
        <f>IF(OR($B9693="",$Z9693=""),"",MAX(0,$Z9693-N($M9693)))</f>
        <v/>
      </c>
      <c r="AC9693" s="46">
        <f>IF($B9693="","",IFERROR(INDEX('CCA Util %'!$H:$H,MATCH($B9693,'CCA Util %'!$E:$E,0)),""))</f>
        <v/>
      </c>
      <c r="AD9693">
        <f>IF($B9693="","",IFERROR(INDEX('CCA Util %'!$G:$G,MATCH($B9693,'CCA Util %'!$E:$E,0)),""))</f>
        <v/>
      </c>
      <c r="AE9693">
        <f>IF(OR($B9693="",$U9693=""),"",$U9693&amp;" &amp; "&amp;IF(OR($AD9693="",$AD9693=0),"Util NA",$AD9693&amp;" Util"))</f>
        <v/>
      </c>
    </row>
    <row r="9694" ht="15.75" customHeight="1" s="42">
      <c r="A9694" s="41" t="n"/>
      <c r="G9694" s="38" t="n"/>
      <c r="H9694" s="38" t="n"/>
      <c r="I9694" s="38" t="n"/>
      <c r="J9694" s="38" t="n"/>
      <c r="K9694" s="38" t="n"/>
      <c r="L9694" s="38" t="n"/>
      <c r="N9694" s="36">
        <f>IF($B9694="","",IF($C9694="SUPERSTORE","Superstore","DH"))</f>
        <v/>
      </c>
      <c r="O9694" s="36">
        <f>IF($B9694="","",IFERROR(VLOOKUP($B9694,Mapping!$A:$C,2,0),"Not Mapped"))</f>
        <v/>
      </c>
      <c r="P9694" s="36">
        <f>IF($B9694="","",IFERROR(VLOOKUP($B9694,Mapping!$A:$C,3,0),"Not Mapped"))</f>
        <v/>
      </c>
      <c r="Q9694" s="36">
        <f>IF($B9694="","",IFERROR(VLOOKUP($O9694,Leaders!$A:$B,2,0),"Not Mapped"))</f>
        <v/>
      </c>
      <c r="R9694" s="36">
        <f>IF($B9694="","",IF(COUNTIF(Exclusions!$A:$A,$B9694)&gt;0,"Yes","No"))</f>
        <v/>
      </c>
      <c r="S9694" s="38">
        <f>IF($B9694="","",MIN(1,DAY($A9694)/IF($N9694="Superstore",Settings!$B$5,Settings!$B$4)))</f>
        <v/>
      </c>
      <c r="T9694" s="38">
        <f>IF(OR($B9694="",$G9694="",$S9694=0),"",$G9694/$S9694)</f>
        <v/>
      </c>
      <c r="U9694" s="36">
        <f>IF($T9694="","",IF($T9694&lt;Settings!$B$8,"Critical",IF($T9694&lt;Settings!$B$9,"Semi Critical","Non Critical")))</f>
        <v/>
      </c>
      <c r="V9694" s="28" t="n"/>
      <c r="Z9694">
        <f>IF($B9694="","",IFERROR(VLOOKUP($B9694,'Plan HC for CCA'!$A:$B,2,0),""))</f>
        <v/>
      </c>
      <c r="AA9694">
        <f>IF(OR($B9694="",$Z9694=""),"",IF(N($M9694)&lt;$Z9694,"Delta","No Delta"))</f>
        <v/>
      </c>
      <c r="AB9694">
        <f>IF(OR($B9694="",$Z9694=""),"",MAX(0,$Z9694-N($M9694)))</f>
        <v/>
      </c>
      <c r="AC9694" s="46">
        <f>IF($B9694="","",IFERROR(INDEX('CCA Util %'!$H:$H,MATCH($B9694,'CCA Util %'!$E:$E,0)),""))</f>
        <v/>
      </c>
      <c r="AD9694">
        <f>IF($B9694="","",IFERROR(INDEX('CCA Util %'!$G:$G,MATCH($B9694,'CCA Util %'!$E:$E,0)),""))</f>
        <v/>
      </c>
      <c r="AE9694">
        <f>IF(OR($B9694="",$U9694=""),"",$U9694&amp;" &amp; "&amp;IF(OR($AD9694="",$AD9694=0),"Util NA",$AD9694&amp;" Util"))</f>
        <v/>
      </c>
    </row>
    <row r="9695" ht="15.75" customHeight="1" s="42">
      <c r="A9695" s="41" t="n"/>
      <c r="G9695" s="38" t="n"/>
      <c r="H9695" s="38" t="n"/>
      <c r="I9695" s="38" t="n"/>
      <c r="J9695" s="38" t="n"/>
      <c r="K9695" s="38" t="n"/>
      <c r="L9695" s="38" t="n"/>
      <c r="N9695" s="36">
        <f>IF($B9695="","",IF($C9695="SUPERSTORE","Superstore","DH"))</f>
        <v/>
      </c>
      <c r="O9695" s="36">
        <f>IF($B9695="","",IFERROR(VLOOKUP($B9695,Mapping!$A:$C,2,0),"Not Mapped"))</f>
        <v/>
      </c>
      <c r="P9695" s="36">
        <f>IF($B9695="","",IFERROR(VLOOKUP($B9695,Mapping!$A:$C,3,0),"Not Mapped"))</f>
        <v/>
      </c>
      <c r="Q9695" s="36">
        <f>IF($B9695="","",IFERROR(VLOOKUP($O9695,Leaders!$A:$B,2,0),"Not Mapped"))</f>
        <v/>
      </c>
      <c r="R9695" s="36">
        <f>IF($B9695="","",IF(COUNTIF(Exclusions!$A:$A,$B9695)&gt;0,"Yes","No"))</f>
        <v/>
      </c>
      <c r="S9695" s="38">
        <f>IF($B9695="","",MIN(1,DAY($A9695)/IF($N9695="Superstore",Settings!$B$5,Settings!$B$4)))</f>
        <v/>
      </c>
      <c r="T9695" s="38">
        <f>IF(OR($B9695="",$G9695="",$S9695=0),"",$G9695/$S9695)</f>
        <v/>
      </c>
      <c r="U9695" s="36">
        <f>IF($T9695="","",IF($T9695&lt;Settings!$B$8,"Critical",IF($T9695&lt;Settings!$B$9,"Semi Critical","Non Critical")))</f>
        <v/>
      </c>
      <c r="V9695" s="28" t="n"/>
      <c r="Z9695">
        <f>IF($B9695="","",IFERROR(VLOOKUP($B9695,'Plan HC for CCA'!$A:$B,2,0),""))</f>
        <v/>
      </c>
      <c r="AA9695">
        <f>IF(OR($B9695="",$Z9695=""),"",IF(N($M9695)&lt;$Z9695,"Delta","No Delta"))</f>
        <v/>
      </c>
      <c r="AB9695">
        <f>IF(OR($B9695="",$Z9695=""),"",MAX(0,$Z9695-N($M9695)))</f>
        <v/>
      </c>
      <c r="AC9695" s="46">
        <f>IF($B9695="","",IFERROR(INDEX('CCA Util %'!$H:$H,MATCH($B9695,'CCA Util %'!$E:$E,0)),""))</f>
        <v/>
      </c>
      <c r="AD9695">
        <f>IF($B9695="","",IFERROR(INDEX('CCA Util %'!$G:$G,MATCH($B9695,'CCA Util %'!$E:$E,0)),""))</f>
        <v/>
      </c>
      <c r="AE9695">
        <f>IF(OR($B9695="",$U9695=""),"",$U9695&amp;" &amp; "&amp;IF(OR($AD9695="",$AD9695=0),"Util NA",$AD9695&amp;" Util"))</f>
        <v/>
      </c>
    </row>
    <row r="9696" ht="15.75" customHeight="1" s="42">
      <c r="A9696" s="41" t="n"/>
      <c r="G9696" s="38" t="n"/>
      <c r="H9696" s="38" t="n"/>
      <c r="I9696" s="38" t="n"/>
      <c r="J9696" s="38" t="n"/>
      <c r="K9696" s="38" t="n"/>
      <c r="L9696" s="38" t="n"/>
      <c r="N9696" s="36">
        <f>IF($B9696="","",IF($C9696="SUPERSTORE","Superstore","DH"))</f>
        <v/>
      </c>
      <c r="O9696" s="36">
        <f>IF($B9696="","",IFERROR(VLOOKUP($B9696,Mapping!$A:$C,2,0),"Not Mapped"))</f>
        <v/>
      </c>
      <c r="P9696" s="36">
        <f>IF($B9696="","",IFERROR(VLOOKUP($B9696,Mapping!$A:$C,3,0),"Not Mapped"))</f>
        <v/>
      </c>
      <c r="Q9696" s="36">
        <f>IF($B9696="","",IFERROR(VLOOKUP($O9696,Leaders!$A:$B,2,0),"Not Mapped"))</f>
        <v/>
      </c>
      <c r="R9696" s="36">
        <f>IF($B9696="","",IF(COUNTIF(Exclusions!$A:$A,$B9696)&gt;0,"Yes","No"))</f>
        <v/>
      </c>
      <c r="S9696" s="38">
        <f>IF($B9696="","",MIN(1,DAY($A9696)/IF($N9696="Superstore",Settings!$B$5,Settings!$B$4)))</f>
        <v/>
      </c>
      <c r="T9696" s="38">
        <f>IF(OR($B9696="",$G9696="",$S9696=0),"",$G9696/$S9696)</f>
        <v/>
      </c>
      <c r="U9696" s="36">
        <f>IF($T9696="","",IF($T9696&lt;Settings!$B$8,"Critical",IF($T9696&lt;Settings!$B$9,"Semi Critical","Non Critical")))</f>
        <v/>
      </c>
      <c r="V9696" s="28" t="n"/>
      <c r="Z9696">
        <f>IF($B9696="","",IFERROR(VLOOKUP($B9696,'Plan HC for CCA'!$A:$B,2,0),""))</f>
        <v/>
      </c>
      <c r="AA9696">
        <f>IF(OR($B9696="",$Z9696=""),"",IF(N($M9696)&lt;$Z9696,"Delta","No Delta"))</f>
        <v/>
      </c>
      <c r="AB9696">
        <f>IF(OR($B9696="",$Z9696=""),"",MAX(0,$Z9696-N($M9696)))</f>
        <v/>
      </c>
      <c r="AC9696" s="46">
        <f>IF($B9696="","",IFERROR(INDEX('CCA Util %'!$H:$H,MATCH($B9696,'CCA Util %'!$E:$E,0)),""))</f>
        <v/>
      </c>
      <c r="AD9696">
        <f>IF($B9696="","",IFERROR(INDEX('CCA Util %'!$G:$G,MATCH($B9696,'CCA Util %'!$E:$E,0)),""))</f>
        <v/>
      </c>
      <c r="AE9696">
        <f>IF(OR($B9696="",$U9696=""),"",$U9696&amp;" &amp; "&amp;IF(OR($AD9696="",$AD9696=0),"Util NA",$AD9696&amp;" Util"))</f>
        <v/>
      </c>
    </row>
    <row r="9697" ht="15.75" customHeight="1" s="42">
      <c r="A9697" s="41" t="n"/>
      <c r="G9697" s="38" t="n"/>
      <c r="H9697" s="38" t="n"/>
      <c r="I9697" s="38" t="n"/>
      <c r="J9697" s="38" t="n"/>
      <c r="K9697" s="38" t="n"/>
      <c r="L9697" s="38" t="n"/>
      <c r="N9697" s="36">
        <f>IF($B9697="","",IF($C9697="SUPERSTORE","Superstore","DH"))</f>
        <v/>
      </c>
      <c r="O9697" s="36">
        <f>IF($B9697="","",IFERROR(VLOOKUP($B9697,Mapping!$A:$C,2,0),"Not Mapped"))</f>
        <v/>
      </c>
      <c r="P9697" s="36">
        <f>IF($B9697="","",IFERROR(VLOOKUP($B9697,Mapping!$A:$C,3,0),"Not Mapped"))</f>
        <v/>
      </c>
      <c r="Q9697" s="36">
        <f>IF($B9697="","",IFERROR(VLOOKUP($O9697,Leaders!$A:$B,2,0),"Not Mapped"))</f>
        <v/>
      </c>
      <c r="R9697" s="36">
        <f>IF($B9697="","",IF(COUNTIF(Exclusions!$A:$A,$B9697)&gt;0,"Yes","No"))</f>
        <v/>
      </c>
      <c r="S9697" s="38">
        <f>IF($B9697="","",MIN(1,DAY($A9697)/IF($N9697="Superstore",Settings!$B$5,Settings!$B$4)))</f>
        <v/>
      </c>
      <c r="T9697" s="38">
        <f>IF(OR($B9697="",$G9697="",$S9697=0),"",$G9697/$S9697)</f>
        <v/>
      </c>
      <c r="U9697" s="36">
        <f>IF($T9697="","",IF($T9697&lt;Settings!$B$8,"Critical",IF($T9697&lt;Settings!$B$9,"Semi Critical","Non Critical")))</f>
        <v/>
      </c>
      <c r="V9697" s="28" t="n"/>
      <c r="Z9697">
        <f>IF($B9697="","",IFERROR(VLOOKUP($B9697,'Plan HC for CCA'!$A:$B,2,0),""))</f>
        <v/>
      </c>
      <c r="AA9697">
        <f>IF(OR($B9697="",$Z9697=""),"",IF(N($M9697)&lt;$Z9697,"Delta","No Delta"))</f>
        <v/>
      </c>
      <c r="AB9697">
        <f>IF(OR($B9697="",$Z9697=""),"",MAX(0,$Z9697-N($M9697)))</f>
        <v/>
      </c>
      <c r="AC9697" s="46">
        <f>IF($B9697="","",IFERROR(INDEX('CCA Util %'!$H:$H,MATCH($B9697,'CCA Util %'!$E:$E,0)),""))</f>
        <v/>
      </c>
      <c r="AD9697">
        <f>IF($B9697="","",IFERROR(INDEX('CCA Util %'!$G:$G,MATCH($B9697,'CCA Util %'!$E:$E,0)),""))</f>
        <v/>
      </c>
      <c r="AE9697">
        <f>IF(OR($B9697="",$U9697=""),"",$U9697&amp;" &amp; "&amp;IF(OR($AD9697="",$AD9697=0),"Util NA",$AD9697&amp;" Util"))</f>
        <v/>
      </c>
    </row>
    <row r="9698" ht="15.75" customHeight="1" s="42">
      <c r="A9698" s="41" t="n"/>
      <c r="G9698" s="38" t="n"/>
      <c r="H9698" s="38" t="n"/>
      <c r="I9698" s="38" t="n"/>
      <c r="J9698" s="38" t="n"/>
      <c r="K9698" s="38" t="n"/>
      <c r="L9698" s="38" t="n"/>
      <c r="N9698" s="36">
        <f>IF($B9698="","",IF($C9698="SUPERSTORE","Superstore","DH"))</f>
        <v/>
      </c>
      <c r="O9698" s="36">
        <f>IF($B9698="","",IFERROR(VLOOKUP($B9698,Mapping!$A:$C,2,0),"Not Mapped"))</f>
        <v/>
      </c>
      <c r="P9698" s="36">
        <f>IF($B9698="","",IFERROR(VLOOKUP($B9698,Mapping!$A:$C,3,0),"Not Mapped"))</f>
        <v/>
      </c>
      <c r="Q9698" s="36">
        <f>IF($B9698="","",IFERROR(VLOOKUP($O9698,Leaders!$A:$B,2,0),"Not Mapped"))</f>
        <v/>
      </c>
      <c r="R9698" s="36">
        <f>IF($B9698="","",IF(COUNTIF(Exclusions!$A:$A,$B9698)&gt;0,"Yes","No"))</f>
        <v/>
      </c>
      <c r="S9698" s="38">
        <f>IF($B9698="","",MIN(1,DAY($A9698)/IF($N9698="Superstore",Settings!$B$5,Settings!$B$4)))</f>
        <v/>
      </c>
      <c r="T9698" s="38">
        <f>IF(OR($B9698="",$G9698="",$S9698=0),"",$G9698/$S9698)</f>
        <v/>
      </c>
      <c r="U9698" s="36">
        <f>IF($T9698="","",IF($T9698&lt;Settings!$B$8,"Critical",IF($T9698&lt;Settings!$B$9,"Semi Critical","Non Critical")))</f>
        <v/>
      </c>
      <c r="V9698" s="28" t="n"/>
      <c r="Z9698">
        <f>IF($B9698="","",IFERROR(VLOOKUP($B9698,'Plan HC for CCA'!$A:$B,2,0),""))</f>
        <v/>
      </c>
      <c r="AA9698">
        <f>IF(OR($B9698="",$Z9698=""),"",IF(N($M9698)&lt;$Z9698,"Delta","No Delta"))</f>
        <v/>
      </c>
      <c r="AB9698">
        <f>IF(OR($B9698="",$Z9698=""),"",MAX(0,$Z9698-N($M9698)))</f>
        <v/>
      </c>
      <c r="AC9698" s="46">
        <f>IF($B9698="","",IFERROR(INDEX('CCA Util %'!$H:$H,MATCH($B9698,'CCA Util %'!$E:$E,0)),""))</f>
        <v/>
      </c>
      <c r="AD9698">
        <f>IF($B9698="","",IFERROR(INDEX('CCA Util %'!$G:$G,MATCH($B9698,'CCA Util %'!$E:$E,0)),""))</f>
        <v/>
      </c>
      <c r="AE9698">
        <f>IF(OR($B9698="",$U9698=""),"",$U9698&amp;" &amp; "&amp;IF(OR($AD9698="",$AD9698=0),"Util NA",$AD9698&amp;" Util"))</f>
        <v/>
      </c>
    </row>
    <row r="9699" ht="15.75" customHeight="1" s="42">
      <c r="A9699" s="41" t="n"/>
      <c r="G9699" s="38" t="n"/>
      <c r="H9699" s="38" t="n"/>
      <c r="I9699" s="38" t="n"/>
      <c r="J9699" s="38" t="n"/>
      <c r="K9699" s="38" t="n"/>
      <c r="L9699" s="38" t="n"/>
      <c r="N9699" s="36">
        <f>IF($B9699="","",IF($C9699="SUPERSTORE","Superstore","DH"))</f>
        <v/>
      </c>
      <c r="O9699" s="36">
        <f>IF($B9699="","",IFERROR(VLOOKUP($B9699,Mapping!$A:$C,2,0),"Not Mapped"))</f>
        <v/>
      </c>
      <c r="P9699" s="36">
        <f>IF($B9699="","",IFERROR(VLOOKUP($B9699,Mapping!$A:$C,3,0),"Not Mapped"))</f>
        <v/>
      </c>
      <c r="Q9699" s="36">
        <f>IF($B9699="","",IFERROR(VLOOKUP($O9699,Leaders!$A:$B,2,0),"Not Mapped"))</f>
        <v/>
      </c>
      <c r="R9699" s="36">
        <f>IF($B9699="","",IF(COUNTIF(Exclusions!$A:$A,$B9699)&gt;0,"Yes","No"))</f>
        <v/>
      </c>
      <c r="S9699" s="38">
        <f>IF($B9699="","",MIN(1,DAY($A9699)/IF($N9699="Superstore",Settings!$B$5,Settings!$B$4)))</f>
        <v/>
      </c>
      <c r="T9699" s="38">
        <f>IF(OR($B9699="",$G9699="",$S9699=0),"",$G9699/$S9699)</f>
        <v/>
      </c>
      <c r="U9699" s="36">
        <f>IF($T9699="","",IF($T9699&lt;Settings!$B$8,"Critical",IF($T9699&lt;Settings!$B$9,"Semi Critical","Non Critical")))</f>
        <v/>
      </c>
      <c r="V9699" s="28" t="n"/>
      <c r="Z9699">
        <f>IF($B9699="","",IFERROR(VLOOKUP($B9699,'Plan HC for CCA'!$A:$B,2,0),""))</f>
        <v/>
      </c>
      <c r="AA9699">
        <f>IF(OR($B9699="",$Z9699=""),"",IF(N($M9699)&lt;$Z9699,"Delta","No Delta"))</f>
        <v/>
      </c>
      <c r="AB9699">
        <f>IF(OR($B9699="",$Z9699=""),"",MAX(0,$Z9699-N($M9699)))</f>
        <v/>
      </c>
      <c r="AC9699" s="46">
        <f>IF($B9699="","",IFERROR(INDEX('CCA Util %'!$H:$H,MATCH($B9699,'CCA Util %'!$E:$E,0)),""))</f>
        <v/>
      </c>
      <c r="AD9699">
        <f>IF($B9699="","",IFERROR(INDEX('CCA Util %'!$G:$G,MATCH($B9699,'CCA Util %'!$E:$E,0)),""))</f>
        <v/>
      </c>
      <c r="AE9699">
        <f>IF(OR($B9699="",$U9699=""),"",$U9699&amp;" &amp; "&amp;IF(OR($AD9699="",$AD9699=0),"Util NA",$AD9699&amp;" Util"))</f>
        <v/>
      </c>
    </row>
    <row r="9700" ht="15.75" customHeight="1" s="42">
      <c r="A9700" s="41" t="n"/>
      <c r="G9700" s="38" t="n"/>
      <c r="H9700" s="38" t="n"/>
      <c r="I9700" s="38" t="n"/>
      <c r="J9700" s="38" t="n"/>
      <c r="K9700" s="38" t="n"/>
      <c r="L9700" s="38" t="n"/>
      <c r="N9700" s="36">
        <f>IF($B9700="","",IF($C9700="SUPERSTORE","Superstore","DH"))</f>
        <v/>
      </c>
      <c r="O9700" s="36">
        <f>IF($B9700="","",IFERROR(VLOOKUP($B9700,Mapping!$A:$C,2,0),"Not Mapped"))</f>
        <v/>
      </c>
      <c r="P9700" s="36">
        <f>IF($B9700="","",IFERROR(VLOOKUP($B9700,Mapping!$A:$C,3,0),"Not Mapped"))</f>
        <v/>
      </c>
      <c r="Q9700" s="36">
        <f>IF($B9700="","",IFERROR(VLOOKUP($O9700,Leaders!$A:$B,2,0),"Not Mapped"))</f>
        <v/>
      </c>
      <c r="R9700" s="36">
        <f>IF($B9700="","",IF(COUNTIF(Exclusions!$A:$A,$B9700)&gt;0,"Yes","No"))</f>
        <v/>
      </c>
      <c r="S9700" s="38">
        <f>IF($B9700="","",MIN(1,DAY($A9700)/IF($N9700="Superstore",Settings!$B$5,Settings!$B$4)))</f>
        <v/>
      </c>
      <c r="T9700" s="38">
        <f>IF(OR($B9700="",$G9700="",$S9700=0),"",$G9700/$S9700)</f>
        <v/>
      </c>
      <c r="U9700" s="36">
        <f>IF($T9700="","",IF($T9700&lt;Settings!$B$8,"Critical",IF($T9700&lt;Settings!$B$9,"Semi Critical","Non Critical")))</f>
        <v/>
      </c>
      <c r="V9700" s="28" t="n"/>
      <c r="Z9700">
        <f>IF($B9700="","",IFERROR(VLOOKUP($B9700,'Plan HC for CCA'!$A:$B,2,0),""))</f>
        <v/>
      </c>
      <c r="AA9700">
        <f>IF(OR($B9700="",$Z9700=""),"",IF(N($M9700)&lt;$Z9700,"Delta","No Delta"))</f>
        <v/>
      </c>
      <c r="AB9700">
        <f>IF(OR($B9700="",$Z9700=""),"",MAX(0,$Z9700-N($M9700)))</f>
        <v/>
      </c>
      <c r="AC9700" s="46">
        <f>IF($B9700="","",IFERROR(INDEX('CCA Util %'!$H:$H,MATCH($B9700,'CCA Util %'!$E:$E,0)),""))</f>
        <v/>
      </c>
      <c r="AD9700">
        <f>IF($B9700="","",IFERROR(INDEX('CCA Util %'!$G:$G,MATCH($B9700,'CCA Util %'!$E:$E,0)),""))</f>
        <v/>
      </c>
      <c r="AE9700">
        <f>IF(OR($B9700="",$U9700=""),"",$U9700&amp;" &amp; "&amp;IF(OR($AD9700="",$AD9700=0),"Util NA",$AD9700&amp;" Util"))</f>
        <v/>
      </c>
    </row>
    <row r="9701" ht="15.75" customHeight="1" s="42">
      <c r="A9701" s="41" t="n"/>
      <c r="G9701" s="38" t="n"/>
      <c r="H9701" s="38" t="n"/>
      <c r="I9701" s="38" t="n"/>
      <c r="J9701" s="38" t="n"/>
      <c r="K9701" s="38" t="n"/>
      <c r="L9701" s="38" t="n"/>
      <c r="N9701" s="36">
        <f>IF($B9701="","",IF($C9701="SUPERSTORE","Superstore","DH"))</f>
        <v/>
      </c>
      <c r="O9701" s="36">
        <f>IF($B9701="","",IFERROR(VLOOKUP($B9701,Mapping!$A:$C,2,0),"Not Mapped"))</f>
        <v/>
      </c>
      <c r="P9701" s="36">
        <f>IF($B9701="","",IFERROR(VLOOKUP($B9701,Mapping!$A:$C,3,0),"Not Mapped"))</f>
        <v/>
      </c>
      <c r="Q9701" s="36">
        <f>IF($B9701="","",IFERROR(VLOOKUP($O9701,Leaders!$A:$B,2,0),"Not Mapped"))</f>
        <v/>
      </c>
      <c r="R9701" s="36">
        <f>IF($B9701="","",IF(COUNTIF(Exclusions!$A:$A,$B9701)&gt;0,"Yes","No"))</f>
        <v/>
      </c>
      <c r="S9701" s="38">
        <f>IF($B9701="","",MIN(1,DAY($A9701)/IF($N9701="Superstore",Settings!$B$5,Settings!$B$4)))</f>
        <v/>
      </c>
      <c r="T9701" s="38">
        <f>IF(OR($B9701="",$G9701="",$S9701=0),"",$G9701/$S9701)</f>
        <v/>
      </c>
      <c r="U9701" s="36">
        <f>IF($T9701="","",IF($T9701&lt;Settings!$B$8,"Critical",IF($T9701&lt;Settings!$B$9,"Semi Critical","Non Critical")))</f>
        <v/>
      </c>
      <c r="V9701" s="28" t="n"/>
      <c r="Z9701">
        <f>IF($B9701="","",IFERROR(VLOOKUP($B9701,'Plan HC for CCA'!$A:$B,2,0),""))</f>
        <v/>
      </c>
      <c r="AA9701">
        <f>IF(OR($B9701="",$Z9701=""),"",IF(N($M9701)&lt;$Z9701,"Delta","No Delta"))</f>
        <v/>
      </c>
      <c r="AB9701">
        <f>IF(OR($B9701="",$Z9701=""),"",MAX(0,$Z9701-N($M9701)))</f>
        <v/>
      </c>
      <c r="AC9701" s="46">
        <f>IF($B9701="","",IFERROR(INDEX('CCA Util %'!$H:$H,MATCH($B9701,'CCA Util %'!$E:$E,0)),""))</f>
        <v/>
      </c>
      <c r="AD9701">
        <f>IF($B9701="","",IFERROR(INDEX('CCA Util %'!$G:$G,MATCH($B9701,'CCA Util %'!$E:$E,0)),""))</f>
        <v/>
      </c>
      <c r="AE9701">
        <f>IF(OR($B9701="",$U9701=""),"",$U9701&amp;" &amp; "&amp;IF(OR($AD9701="",$AD9701=0),"Util NA",$AD9701&amp;" Util"))</f>
        <v/>
      </c>
    </row>
    <row r="9702" ht="15.75" customHeight="1" s="42">
      <c r="A9702" s="41" t="n"/>
      <c r="G9702" s="38" t="n"/>
      <c r="H9702" s="38" t="n"/>
      <c r="I9702" s="38" t="n"/>
      <c r="J9702" s="38" t="n"/>
      <c r="K9702" s="38" t="n"/>
      <c r="L9702" s="38" t="n"/>
      <c r="N9702" s="36">
        <f>IF($B9702="","",IF($C9702="SUPERSTORE","Superstore","DH"))</f>
        <v/>
      </c>
      <c r="O9702" s="36">
        <f>IF($B9702="","",IFERROR(VLOOKUP($B9702,Mapping!$A:$C,2,0),"Not Mapped"))</f>
        <v/>
      </c>
      <c r="P9702" s="36">
        <f>IF($B9702="","",IFERROR(VLOOKUP($B9702,Mapping!$A:$C,3,0),"Not Mapped"))</f>
        <v/>
      </c>
      <c r="Q9702" s="36">
        <f>IF($B9702="","",IFERROR(VLOOKUP($O9702,Leaders!$A:$B,2,0),"Not Mapped"))</f>
        <v/>
      </c>
      <c r="R9702" s="36">
        <f>IF($B9702="","",IF(COUNTIF(Exclusions!$A:$A,$B9702)&gt;0,"Yes","No"))</f>
        <v/>
      </c>
      <c r="S9702" s="38">
        <f>IF($B9702="","",MIN(1,DAY($A9702)/IF($N9702="Superstore",Settings!$B$5,Settings!$B$4)))</f>
        <v/>
      </c>
      <c r="T9702" s="38">
        <f>IF(OR($B9702="",$G9702="",$S9702=0),"",$G9702/$S9702)</f>
        <v/>
      </c>
      <c r="U9702" s="36">
        <f>IF($T9702="","",IF($T9702&lt;Settings!$B$8,"Critical",IF($T9702&lt;Settings!$B$9,"Semi Critical","Non Critical")))</f>
        <v/>
      </c>
      <c r="V9702" s="28" t="n"/>
      <c r="Z9702">
        <f>IF($B9702="","",IFERROR(VLOOKUP($B9702,'Plan HC for CCA'!$A:$B,2,0),""))</f>
        <v/>
      </c>
      <c r="AA9702">
        <f>IF(OR($B9702="",$Z9702=""),"",IF(N($M9702)&lt;$Z9702,"Delta","No Delta"))</f>
        <v/>
      </c>
      <c r="AB9702">
        <f>IF(OR($B9702="",$Z9702=""),"",MAX(0,$Z9702-N($M9702)))</f>
        <v/>
      </c>
      <c r="AC9702" s="46">
        <f>IF($B9702="","",IFERROR(INDEX('CCA Util %'!$H:$H,MATCH($B9702,'CCA Util %'!$E:$E,0)),""))</f>
        <v/>
      </c>
      <c r="AD9702">
        <f>IF($B9702="","",IFERROR(INDEX('CCA Util %'!$G:$G,MATCH($B9702,'CCA Util %'!$E:$E,0)),""))</f>
        <v/>
      </c>
      <c r="AE9702">
        <f>IF(OR($B9702="",$U9702=""),"",$U9702&amp;" &amp; "&amp;IF(OR($AD9702="",$AD9702=0),"Util NA",$AD9702&amp;" Util"))</f>
        <v/>
      </c>
    </row>
    <row r="9703" ht="15.75" customHeight="1" s="42">
      <c r="A9703" s="41" t="n"/>
      <c r="G9703" s="38" t="n"/>
      <c r="H9703" s="38" t="n"/>
      <c r="I9703" s="38" t="n"/>
      <c r="J9703" s="38" t="n"/>
      <c r="K9703" s="38" t="n"/>
      <c r="L9703" s="38" t="n"/>
      <c r="N9703" s="36">
        <f>IF($B9703="","",IF($C9703="SUPERSTORE","Superstore","DH"))</f>
        <v/>
      </c>
      <c r="O9703" s="36">
        <f>IF($B9703="","",IFERROR(VLOOKUP($B9703,Mapping!$A:$C,2,0),"Not Mapped"))</f>
        <v/>
      </c>
      <c r="P9703" s="36">
        <f>IF($B9703="","",IFERROR(VLOOKUP($B9703,Mapping!$A:$C,3,0),"Not Mapped"))</f>
        <v/>
      </c>
      <c r="Q9703" s="36">
        <f>IF($B9703="","",IFERROR(VLOOKUP($O9703,Leaders!$A:$B,2,0),"Not Mapped"))</f>
        <v/>
      </c>
      <c r="R9703" s="36">
        <f>IF($B9703="","",IF(COUNTIF(Exclusions!$A:$A,$B9703)&gt;0,"Yes","No"))</f>
        <v/>
      </c>
      <c r="S9703" s="38">
        <f>IF($B9703="","",MIN(1,DAY($A9703)/IF($N9703="Superstore",Settings!$B$5,Settings!$B$4)))</f>
        <v/>
      </c>
      <c r="T9703" s="38">
        <f>IF(OR($B9703="",$G9703="",$S9703=0),"",$G9703/$S9703)</f>
        <v/>
      </c>
      <c r="U9703" s="36">
        <f>IF($T9703="","",IF($T9703&lt;Settings!$B$8,"Critical",IF($T9703&lt;Settings!$B$9,"Semi Critical","Non Critical")))</f>
        <v/>
      </c>
      <c r="V9703" s="28" t="n"/>
      <c r="Z9703">
        <f>IF($B9703="","",IFERROR(VLOOKUP($B9703,'Plan HC for CCA'!$A:$B,2,0),""))</f>
        <v/>
      </c>
      <c r="AA9703">
        <f>IF(OR($B9703="",$Z9703=""),"",IF(N($M9703)&lt;$Z9703,"Delta","No Delta"))</f>
        <v/>
      </c>
      <c r="AB9703">
        <f>IF(OR($B9703="",$Z9703=""),"",MAX(0,$Z9703-N($M9703)))</f>
        <v/>
      </c>
      <c r="AC9703" s="46">
        <f>IF($B9703="","",IFERROR(INDEX('CCA Util %'!$H:$H,MATCH($B9703,'CCA Util %'!$E:$E,0)),""))</f>
        <v/>
      </c>
      <c r="AD9703">
        <f>IF($B9703="","",IFERROR(INDEX('CCA Util %'!$G:$G,MATCH($B9703,'CCA Util %'!$E:$E,0)),""))</f>
        <v/>
      </c>
      <c r="AE9703">
        <f>IF(OR($B9703="",$U9703=""),"",$U9703&amp;" &amp; "&amp;IF(OR($AD9703="",$AD9703=0),"Util NA",$AD9703&amp;" Util"))</f>
        <v/>
      </c>
    </row>
    <row r="9704" ht="15.75" customHeight="1" s="42">
      <c r="A9704" s="41" t="n"/>
      <c r="G9704" s="38" t="n"/>
      <c r="H9704" s="38" t="n"/>
      <c r="I9704" s="38" t="n"/>
      <c r="J9704" s="38" t="n"/>
      <c r="K9704" s="38" t="n"/>
      <c r="L9704" s="38" t="n"/>
      <c r="N9704" s="36">
        <f>IF($B9704="","",IF($C9704="SUPERSTORE","Superstore","DH"))</f>
        <v/>
      </c>
      <c r="O9704" s="36">
        <f>IF($B9704="","",IFERROR(VLOOKUP($B9704,Mapping!$A:$C,2,0),"Not Mapped"))</f>
        <v/>
      </c>
      <c r="P9704" s="36">
        <f>IF($B9704="","",IFERROR(VLOOKUP($B9704,Mapping!$A:$C,3,0),"Not Mapped"))</f>
        <v/>
      </c>
      <c r="Q9704" s="36">
        <f>IF($B9704="","",IFERROR(VLOOKUP($O9704,Leaders!$A:$B,2,0),"Not Mapped"))</f>
        <v/>
      </c>
      <c r="R9704" s="36">
        <f>IF($B9704="","",IF(COUNTIF(Exclusions!$A:$A,$B9704)&gt;0,"Yes","No"))</f>
        <v/>
      </c>
      <c r="S9704" s="38">
        <f>IF($B9704="","",MIN(1,DAY($A9704)/IF($N9704="Superstore",Settings!$B$5,Settings!$B$4)))</f>
        <v/>
      </c>
      <c r="T9704" s="38">
        <f>IF(OR($B9704="",$G9704="",$S9704=0),"",$G9704/$S9704)</f>
        <v/>
      </c>
      <c r="U9704" s="36">
        <f>IF($T9704="","",IF($T9704&lt;Settings!$B$8,"Critical",IF($T9704&lt;Settings!$B$9,"Semi Critical","Non Critical")))</f>
        <v/>
      </c>
      <c r="V9704" s="28" t="n"/>
      <c r="Z9704">
        <f>IF($B9704="","",IFERROR(VLOOKUP($B9704,'Plan HC for CCA'!$A:$B,2,0),""))</f>
        <v/>
      </c>
      <c r="AA9704">
        <f>IF(OR($B9704="",$Z9704=""),"",IF(N($M9704)&lt;$Z9704,"Delta","No Delta"))</f>
        <v/>
      </c>
      <c r="AB9704">
        <f>IF(OR($B9704="",$Z9704=""),"",MAX(0,$Z9704-N($M9704)))</f>
        <v/>
      </c>
      <c r="AC9704" s="46">
        <f>IF($B9704="","",IFERROR(INDEX('CCA Util %'!$H:$H,MATCH($B9704,'CCA Util %'!$E:$E,0)),""))</f>
        <v/>
      </c>
      <c r="AD9704">
        <f>IF($B9704="","",IFERROR(INDEX('CCA Util %'!$G:$G,MATCH($B9704,'CCA Util %'!$E:$E,0)),""))</f>
        <v/>
      </c>
      <c r="AE9704">
        <f>IF(OR($B9704="",$U9704=""),"",$U9704&amp;" &amp; "&amp;IF(OR($AD9704="",$AD9704=0),"Util NA",$AD9704&amp;" Util"))</f>
        <v/>
      </c>
    </row>
    <row r="9705" ht="15.75" customHeight="1" s="42">
      <c r="A9705" s="41" t="n"/>
      <c r="G9705" s="38" t="n"/>
      <c r="H9705" s="38" t="n"/>
      <c r="I9705" s="38" t="n"/>
      <c r="J9705" s="38" t="n"/>
      <c r="K9705" s="38" t="n"/>
      <c r="L9705" s="38" t="n"/>
      <c r="N9705" s="36">
        <f>IF($B9705="","",IF($C9705="SUPERSTORE","Superstore","DH"))</f>
        <v/>
      </c>
      <c r="O9705" s="36">
        <f>IF($B9705="","",IFERROR(VLOOKUP($B9705,Mapping!$A:$C,2,0),"Not Mapped"))</f>
        <v/>
      </c>
      <c r="P9705" s="36">
        <f>IF($B9705="","",IFERROR(VLOOKUP($B9705,Mapping!$A:$C,3,0),"Not Mapped"))</f>
        <v/>
      </c>
      <c r="Q9705" s="36">
        <f>IF($B9705="","",IFERROR(VLOOKUP($O9705,Leaders!$A:$B,2,0),"Not Mapped"))</f>
        <v/>
      </c>
      <c r="R9705" s="36">
        <f>IF($B9705="","",IF(COUNTIF(Exclusions!$A:$A,$B9705)&gt;0,"Yes","No"))</f>
        <v/>
      </c>
      <c r="S9705" s="38">
        <f>IF($B9705="","",MIN(1,DAY($A9705)/IF($N9705="Superstore",Settings!$B$5,Settings!$B$4)))</f>
        <v/>
      </c>
      <c r="T9705" s="38">
        <f>IF(OR($B9705="",$G9705="",$S9705=0),"",$G9705/$S9705)</f>
        <v/>
      </c>
      <c r="U9705" s="36">
        <f>IF($T9705="","",IF($T9705&lt;Settings!$B$8,"Critical",IF($T9705&lt;Settings!$B$9,"Semi Critical","Non Critical")))</f>
        <v/>
      </c>
      <c r="V9705" s="28" t="n"/>
      <c r="Z9705">
        <f>IF($B9705="","",IFERROR(VLOOKUP($B9705,'Plan HC for CCA'!$A:$B,2,0),""))</f>
        <v/>
      </c>
      <c r="AA9705">
        <f>IF(OR($B9705="",$Z9705=""),"",IF(N($M9705)&lt;$Z9705,"Delta","No Delta"))</f>
        <v/>
      </c>
      <c r="AB9705">
        <f>IF(OR($B9705="",$Z9705=""),"",MAX(0,$Z9705-N($M9705)))</f>
        <v/>
      </c>
      <c r="AC9705" s="46">
        <f>IF($B9705="","",IFERROR(INDEX('CCA Util %'!$H:$H,MATCH($B9705,'CCA Util %'!$E:$E,0)),""))</f>
        <v/>
      </c>
      <c r="AD9705">
        <f>IF($B9705="","",IFERROR(INDEX('CCA Util %'!$G:$G,MATCH($B9705,'CCA Util %'!$E:$E,0)),""))</f>
        <v/>
      </c>
      <c r="AE9705">
        <f>IF(OR($B9705="",$U9705=""),"",$U9705&amp;" &amp; "&amp;IF(OR($AD9705="",$AD9705=0),"Util NA",$AD9705&amp;" Util"))</f>
        <v/>
      </c>
    </row>
    <row r="9706" ht="15.75" customHeight="1" s="42">
      <c r="A9706" s="41" t="n"/>
      <c r="G9706" s="38" t="n"/>
      <c r="H9706" s="38" t="n"/>
      <c r="I9706" s="38" t="n"/>
      <c r="J9706" s="38" t="n"/>
      <c r="K9706" s="38" t="n"/>
      <c r="L9706" s="38" t="n"/>
      <c r="N9706" s="36">
        <f>IF($B9706="","",IF($C9706="SUPERSTORE","Superstore","DH"))</f>
        <v/>
      </c>
      <c r="O9706" s="36">
        <f>IF($B9706="","",IFERROR(VLOOKUP($B9706,Mapping!$A:$C,2,0),"Not Mapped"))</f>
        <v/>
      </c>
      <c r="P9706" s="36">
        <f>IF($B9706="","",IFERROR(VLOOKUP($B9706,Mapping!$A:$C,3,0),"Not Mapped"))</f>
        <v/>
      </c>
      <c r="Q9706" s="36">
        <f>IF($B9706="","",IFERROR(VLOOKUP($O9706,Leaders!$A:$B,2,0),"Not Mapped"))</f>
        <v/>
      </c>
      <c r="R9706" s="36">
        <f>IF($B9706="","",IF(COUNTIF(Exclusions!$A:$A,$B9706)&gt;0,"Yes","No"))</f>
        <v/>
      </c>
      <c r="S9706" s="38">
        <f>IF($B9706="","",MIN(1,DAY($A9706)/IF($N9706="Superstore",Settings!$B$5,Settings!$B$4)))</f>
        <v/>
      </c>
      <c r="T9706" s="38">
        <f>IF(OR($B9706="",$G9706="",$S9706=0),"",$G9706/$S9706)</f>
        <v/>
      </c>
      <c r="U9706" s="36">
        <f>IF($T9706="","",IF($T9706&lt;Settings!$B$8,"Critical",IF($T9706&lt;Settings!$B$9,"Semi Critical","Non Critical")))</f>
        <v/>
      </c>
      <c r="V9706" s="28" t="n"/>
      <c r="Z9706">
        <f>IF($B9706="","",IFERROR(VLOOKUP($B9706,'Plan HC for CCA'!$A:$B,2,0),""))</f>
        <v/>
      </c>
      <c r="AA9706">
        <f>IF(OR($B9706="",$Z9706=""),"",IF(N($M9706)&lt;$Z9706,"Delta","No Delta"))</f>
        <v/>
      </c>
      <c r="AB9706">
        <f>IF(OR($B9706="",$Z9706=""),"",MAX(0,$Z9706-N($M9706)))</f>
        <v/>
      </c>
      <c r="AC9706" s="46">
        <f>IF($B9706="","",IFERROR(INDEX('CCA Util %'!$H:$H,MATCH($B9706,'CCA Util %'!$E:$E,0)),""))</f>
        <v/>
      </c>
      <c r="AD9706">
        <f>IF($B9706="","",IFERROR(INDEX('CCA Util %'!$G:$G,MATCH($B9706,'CCA Util %'!$E:$E,0)),""))</f>
        <v/>
      </c>
      <c r="AE9706">
        <f>IF(OR($B9706="",$U9706=""),"",$U9706&amp;" &amp; "&amp;IF(OR($AD9706="",$AD9706=0),"Util NA",$AD9706&amp;" Util"))</f>
        <v/>
      </c>
    </row>
    <row r="9707" ht="15.75" customHeight="1" s="42">
      <c r="A9707" s="41" t="n"/>
      <c r="G9707" s="38" t="n"/>
      <c r="H9707" s="38" t="n"/>
      <c r="I9707" s="38" t="n"/>
      <c r="J9707" s="38" t="n"/>
      <c r="K9707" s="38" t="n"/>
      <c r="L9707" s="38" t="n"/>
      <c r="N9707" s="36">
        <f>IF($B9707="","",IF($C9707="SUPERSTORE","Superstore","DH"))</f>
        <v/>
      </c>
      <c r="O9707" s="36">
        <f>IF($B9707="","",IFERROR(VLOOKUP($B9707,Mapping!$A:$C,2,0),"Not Mapped"))</f>
        <v/>
      </c>
      <c r="P9707" s="36">
        <f>IF($B9707="","",IFERROR(VLOOKUP($B9707,Mapping!$A:$C,3,0),"Not Mapped"))</f>
        <v/>
      </c>
      <c r="Q9707" s="36">
        <f>IF($B9707="","",IFERROR(VLOOKUP($O9707,Leaders!$A:$B,2,0),"Not Mapped"))</f>
        <v/>
      </c>
      <c r="R9707" s="36">
        <f>IF($B9707="","",IF(COUNTIF(Exclusions!$A:$A,$B9707)&gt;0,"Yes","No"))</f>
        <v/>
      </c>
      <c r="S9707" s="38">
        <f>IF($B9707="","",MIN(1,DAY($A9707)/IF($N9707="Superstore",Settings!$B$5,Settings!$B$4)))</f>
        <v/>
      </c>
      <c r="T9707" s="38">
        <f>IF(OR($B9707="",$G9707="",$S9707=0),"",$G9707/$S9707)</f>
        <v/>
      </c>
      <c r="U9707" s="36">
        <f>IF($T9707="","",IF($T9707&lt;Settings!$B$8,"Critical",IF($T9707&lt;Settings!$B$9,"Semi Critical","Non Critical")))</f>
        <v/>
      </c>
      <c r="V9707" s="28" t="n"/>
      <c r="Z9707">
        <f>IF($B9707="","",IFERROR(VLOOKUP($B9707,'Plan HC for CCA'!$A:$B,2,0),""))</f>
        <v/>
      </c>
      <c r="AA9707">
        <f>IF(OR($B9707="",$Z9707=""),"",IF(N($M9707)&lt;$Z9707,"Delta","No Delta"))</f>
        <v/>
      </c>
      <c r="AB9707">
        <f>IF(OR($B9707="",$Z9707=""),"",MAX(0,$Z9707-N($M9707)))</f>
        <v/>
      </c>
      <c r="AC9707" s="46">
        <f>IF($B9707="","",IFERROR(INDEX('CCA Util %'!$H:$H,MATCH($B9707,'CCA Util %'!$E:$E,0)),""))</f>
        <v/>
      </c>
      <c r="AD9707">
        <f>IF($B9707="","",IFERROR(INDEX('CCA Util %'!$G:$G,MATCH($B9707,'CCA Util %'!$E:$E,0)),""))</f>
        <v/>
      </c>
      <c r="AE9707">
        <f>IF(OR($B9707="",$U9707=""),"",$U9707&amp;" &amp; "&amp;IF(OR($AD9707="",$AD9707=0),"Util NA",$AD9707&amp;" Util"))</f>
        <v/>
      </c>
    </row>
    <row r="9708" ht="15.75" customHeight="1" s="42">
      <c r="A9708" s="41" t="n"/>
      <c r="G9708" s="38" t="n"/>
      <c r="H9708" s="38" t="n"/>
      <c r="I9708" s="38" t="n"/>
      <c r="J9708" s="38" t="n"/>
      <c r="K9708" s="38" t="n"/>
      <c r="L9708" s="38" t="n"/>
      <c r="N9708" s="36">
        <f>IF($B9708="","",IF($C9708="SUPERSTORE","Superstore","DH"))</f>
        <v/>
      </c>
      <c r="O9708" s="36">
        <f>IF($B9708="","",IFERROR(VLOOKUP($B9708,Mapping!$A:$C,2,0),"Not Mapped"))</f>
        <v/>
      </c>
      <c r="P9708" s="36">
        <f>IF($B9708="","",IFERROR(VLOOKUP($B9708,Mapping!$A:$C,3,0),"Not Mapped"))</f>
        <v/>
      </c>
      <c r="Q9708" s="36">
        <f>IF($B9708="","",IFERROR(VLOOKUP($O9708,Leaders!$A:$B,2,0),"Not Mapped"))</f>
        <v/>
      </c>
      <c r="R9708" s="36">
        <f>IF($B9708="","",IF(COUNTIF(Exclusions!$A:$A,$B9708)&gt;0,"Yes","No"))</f>
        <v/>
      </c>
      <c r="S9708" s="38">
        <f>IF($B9708="","",MIN(1,DAY($A9708)/IF($N9708="Superstore",Settings!$B$5,Settings!$B$4)))</f>
        <v/>
      </c>
      <c r="T9708" s="38">
        <f>IF(OR($B9708="",$G9708="",$S9708=0),"",$G9708/$S9708)</f>
        <v/>
      </c>
      <c r="U9708" s="36">
        <f>IF($T9708="","",IF($T9708&lt;Settings!$B$8,"Critical",IF($T9708&lt;Settings!$B$9,"Semi Critical","Non Critical")))</f>
        <v/>
      </c>
      <c r="V9708" s="28" t="n"/>
      <c r="Z9708">
        <f>IF($B9708="","",IFERROR(VLOOKUP($B9708,'Plan HC for CCA'!$A:$B,2,0),""))</f>
        <v/>
      </c>
      <c r="AA9708">
        <f>IF(OR($B9708="",$Z9708=""),"",IF(N($M9708)&lt;$Z9708,"Delta","No Delta"))</f>
        <v/>
      </c>
      <c r="AB9708">
        <f>IF(OR($B9708="",$Z9708=""),"",MAX(0,$Z9708-N($M9708)))</f>
        <v/>
      </c>
      <c r="AC9708" s="46">
        <f>IF($B9708="","",IFERROR(INDEX('CCA Util %'!$H:$H,MATCH($B9708,'CCA Util %'!$E:$E,0)),""))</f>
        <v/>
      </c>
      <c r="AD9708">
        <f>IF($B9708="","",IFERROR(INDEX('CCA Util %'!$G:$G,MATCH($B9708,'CCA Util %'!$E:$E,0)),""))</f>
        <v/>
      </c>
      <c r="AE9708">
        <f>IF(OR($B9708="",$U9708=""),"",$U9708&amp;" &amp; "&amp;IF(OR($AD9708="",$AD9708=0),"Util NA",$AD9708&amp;" Util"))</f>
        <v/>
      </c>
    </row>
    <row r="9709" ht="15.75" customHeight="1" s="42">
      <c r="A9709" s="41" t="n"/>
      <c r="G9709" s="38" t="n"/>
      <c r="H9709" s="38" t="n"/>
      <c r="I9709" s="38" t="n"/>
      <c r="J9709" s="38" t="n"/>
      <c r="K9709" s="38" t="n"/>
      <c r="L9709" s="38" t="n"/>
      <c r="N9709" s="36">
        <f>IF($B9709="","",IF($C9709="SUPERSTORE","Superstore","DH"))</f>
        <v/>
      </c>
      <c r="O9709" s="36">
        <f>IF($B9709="","",IFERROR(VLOOKUP($B9709,Mapping!$A:$C,2,0),"Not Mapped"))</f>
        <v/>
      </c>
      <c r="P9709" s="36">
        <f>IF($B9709="","",IFERROR(VLOOKUP($B9709,Mapping!$A:$C,3,0),"Not Mapped"))</f>
        <v/>
      </c>
      <c r="Q9709" s="36">
        <f>IF($B9709="","",IFERROR(VLOOKUP($O9709,Leaders!$A:$B,2,0),"Not Mapped"))</f>
        <v/>
      </c>
      <c r="R9709" s="36">
        <f>IF($B9709="","",IF(COUNTIF(Exclusions!$A:$A,$B9709)&gt;0,"Yes","No"))</f>
        <v/>
      </c>
      <c r="S9709" s="38">
        <f>IF($B9709="","",MIN(1,DAY($A9709)/IF($N9709="Superstore",Settings!$B$5,Settings!$B$4)))</f>
        <v/>
      </c>
      <c r="T9709" s="38">
        <f>IF(OR($B9709="",$G9709="",$S9709=0),"",$G9709/$S9709)</f>
        <v/>
      </c>
      <c r="U9709" s="36">
        <f>IF($T9709="","",IF($T9709&lt;Settings!$B$8,"Critical",IF($T9709&lt;Settings!$B$9,"Semi Critical","Non Critical")))</f>
        <v/>
      </c>
      <c r="V9709" s="28" t="n"/>
      <c r="Z9709">
        <f>IF($B9709="","",IFERROR(VLOOKUP($B9709,'Plan HC for CCA'!$A:$B,2,0),""))</f>
        <v/>
      </c>
      <c r="AA9709">
        <f>IF(OR($B9709="",$Z9709=""),"",IF(N($M9709)&lt;$Z9709,"Delta","No Delta"))</f>
        <v/>
      </c>
      <c r="AB9709">
        <f>IF(OR($B9709="",$Z9709=""),"",MAX(0,$Z9709-N($M9709)))</f>
        <v/>
      </c>
      <c r="AC9709" s="46">
        <f>IF($B9709="","",IFERROR(INDEX('CCA Util %'!$H:$H,MATCH($B9709,'CCA Util %'!$E:$E,0)),""))</f>
        <v/>
      </c>
      <c r="AD9709">
        <f>IF($B9709="","",IFERROR(INDEX('CCA Util %'!$G:$G,MATCH($B9709,'CCA Util %'!$E:$E,0)),""))</f>
        <v/>
      </c>
      <c r="AE9709">
        <f>IF(OR($B9709="",$U9709=""),"",$U9709&amp;" &amp; "&amp;IF(OR($AD9709="",$AD9709=0),"Util NA",$AD9709&amp;" Util"))</f>
        <v/>
      </c>
    </row>
    <row r="9710" ht="15.75" customHeight="1" s="42">
      <c r="A9710" s="41" t="n"/>
      <c r="G9710" s="38" t="n"/>
      <c r="H9710" s="38" t="n"/>
      <c r="I9710" s="38" t="n"/>
      <c r="J9710" s="38" t="n"/>
      <c r="K9710" s="38" t="n"/>
      <c r="L9710" s="38" t="n"/>
      <c r="N9710" s="36">
        <f>IF($B9710="","",IF($C9710="SUPERSTORE","Superstore","DH"))</f>
        <v/>
      </c>
      <c r="O9710" s="36">
        <f>IF($B9710="","",IFERROR(VLOOKUP($B9710,Mapping!$A:$C,2,0),"Not Mapped"))</f>
        <v/>
      </c>
      <c r="P9710" s="36">
        <f>IF($B9710="","",IFERROR(VLOOKUP($B9710,Mapping!$A:$C,3,0),"Not Mapped"))</f>
        <v/>
      </c>
      <c r="Q9710" s="36">
        <f>IF($B9710="","",IFERROR(VLOOKUP($O9710,Leaders!$A:$B,2,0),"Not Mapped"))</f>
        <v/>
      </c>
      <c r="R9710" s="36">
        <f>IF($B9710="","",IF(COUNTIF(Exclusions!$A:$A,$B9710)&gt;0,"Yes","No"))</f>
        <v/>
      </c>
      <c r="S9710" s="38">
        <f>IF($B9710="","",MIN(1,DAY($A9710)/IF($N9710="Superstore",Settings!$B$5,Settings!$B$4)))</f>
        <v/>
      </c>
      <c r="T9710" s="38">
        <f>IF(OR($B9710="",$G9710="",$S9710=0),"",$G9710/$S9710)</f>
        <v/>
      </c>
      <c r="U9710" s="36">
        <f>IF($T9710="","",IF($T9710&lt;Settings!$B$8,"Critical",IF($T9710&lt;Settings!$B$9,"Semi Critical","Non Critical")))</f>
        <v/>
      </c>
      <c r="V9710" s="28" t="n"/>
      <c r="Z9710">
        <f>IF($B9710="","",IFERROR(VLOOKUP($B9710,'Plan HC for CCA'!$A:$B,2,0),""))</f>
        <v/>
      </c>
      <c r="AA9710">
        <f>IF(OR($B9710="",$Z9710=""),"",IF(N($M9710)&lt;$Z9710,"Delta","No Delta"))</f>
        <v/>
      </c>
      <c r="AB9710">
        <f>IF(OR($B9710="",$Z9710=""),"",MAX(0,$Z9710-N($M9710)))</f>
        <v/>
      </c>
      <c r="AC9710" s="46">
        <f>IF($B9710="","",IFERROR(INDEX('CCA Util %'!$H:$H,MATCH($B9710,'CCA Util %'!$E:$E,0)),""))</f>
        <v/>
      </c>
      <c r="AD9710">
        <f>IF($B9710="","",IFERROR(INDEX('CCA Util %'!$G:$G,MATCH($B9710,'CCA Util %'!$E:$E,0)),""))</f>
        <v/>
      </c>
      <c r="AE9710">
        <f>IF(OR($B9710="",$U9710=""),"",$U9710&amp;" &amp; "&amp;IF(OR($AD9710="",$AD9710=0),"Util NA",$AD9710&amp;" Util"))</f>
        <v/>
      </c>
    </row>
    <row r="9711" ht="15.75" customHeight="1" s="42">
      <c r="A9711" s="41" t="n"/>
      <c r="G9711" s="38" t="n"/>
      <c r="H9711" s="38" t="n"/>
      <c r="I9711" s="38" t="n"/>
      <c r="J9711" s="38" t="n"/>
      <c r="K9711" s="38" t="n"/>
      <c r="L9711" s="38" t="n"/>
      <c r="N9711" s="36">
        <f>IF($B9711="","",IF($C9711="SUPERSTORE","Superstore","DH"))</f>
        <v/>
      </c>
      <c r="O9711" s="36">
        <f>IF($B9711="","",IFERROR(VLOOKUP($B9711,Mapping!$A:$C,2,0),"Not Mapped"))</f>
        <v/>
      </c>
      <c r="P9711" s="36">
        <f>IF($B9711="","",IFERROR(VLOOKUP($B9711,Mapping!$A:$C,3,0),"Not Mapped"))</f>
        <v/>
      </c>
      <c r="Q9711" s="36">
        <f>IF($B9711="","",IFERROR(VLOOKUP($O9711,Leaders!$A:$B,2,0),"Not Mapped"))</f>
        <v/>
      </c>
      <c r="R9711" s="36">
        <f>IF($B9711="","",IF(COUNTIF(Exclusions!$A:$A,$B9711)&gt;0,"Yes","No"))</f>
        <v/>
      </c>
      <c r="S9711" s="38">
        <f>IF($B9711="","",MIN(1,DAY($A9711)/IF($N9711="Superstore",Settings!$B$5,Settings!$B$4)))</f>
        <v/>
      </c>
      <c r="T9711" s="38">
        <f>IF(OR($B9711="",$G9711="",$S9711=0),"",$G9711/$S9711)</f>
        <v/>
      </c>
      <c r="U9711" s="36">
        <f>IF($T9711="","",IF($T9711&lt;Settings!$B$8,"Critical",IF($T9711&lt;Settings!$B$9,"Semi Critical","Non Critical")))</f>
        <v/>
      </c>
      <c r="V9711" s="28" t="n"/>
      <c r="Z9711">
        <f>IF($B9711="","",IFERROR(VLOOKUP($B9711,'Plan HC for CCA'!$A:$B,2,0),""))</f>
        <v/>
      </c>
      <c r="AA9711">
        <f>IF(OR($B9711="",$Z9711=""),"",IF(N($M9711)&lt;$Z9711,"Delta","No Delta"))</f>
        <v/>
      </c>
      <c r="AB9711">
        <f>IF(OR($B9711="",$Z9711=""),"",MAX(0,$Z9711-N($M9711)))</f>
        <v/>
      </c>
      <c r="AC9711" s="46">
        <f>IF($B9711="","",IFERROR(INDEX('CCA Util %'!$H:$H,MATCH($B9711,'CCA Util %'!$E:$E,0)),""))</f>
        <v/>
      </c>
      <c r="AD9711">
        <f>IF($B9711="","",IFERROR(INDEX('CCA Util %'!$G:$G,MATCH($B9711,'CCA Util %'!$E:$E,0)),""))</f>
        <v/>
      </c>
      <c r="AE9711">
        <f>IF(OR($B9711="",$U9711=""),"",$U9711&amp;" &amp; "&amp;IF(OR($AD9711="",$AD9711=0),"Util NA",$AD9711&amp;" Util"))</f>
        <v/>
      </c>
    </row>
    <row r="9712" ht="15.75" customHeight="1" s="42">
      <c r="A9712" s="41" t="n"/>
      <c r="G9712" s="38" t="n"/>
      <c r="H9712" s="38" t="n"/>
      <c r="I9712" s="38" t="n"/>
      <c r="J9712" s="38" t="n"/>
      <c r="K9712" s="38" t="n"/>
      <c r="L9712" s="38" t="n"/>
      <c r="N9712" s="36">
        <f>IF($B9712="","",IF($C9712="SUPERSTORE","Superstore","DH"))</f>
        <v/>
      </c>
      <c r="O9712" s="36">
        <f>IF($B9712="","",IFERROR(VLOOKUP($B9712,Mapping!$A:$C,2,0),"Not Mapped"))</f>
        <v/>
      </c>
      <c r="P9712" s="36">
        <f>IF($B9712="","",IFERROR(VLOOKUP($B9712,Mapping!$A:$C,3,0),"Not Mapped"))</f>
        <v/>
      </c>
      <c r="Q9712" s="36">
        <f>IF($B9712="","",IFERROR(VLOOKUP($O9712,Leaders!$A:$B,2,0),"Not Mapped"))</f>
        <v/>
      </c>
      <c r="R9712" s="36">
        <f>IF($B9712="","",IF(COUNTIF(Exclusions!$A:$A,$B9712)&gt;0,"Yes","No"))</f>
        <v/>
      </c>
      <c r="S9712" s="38">
        <f>IF($B9712="","",MIN(1,DAY($A9712)/IF($N9712="Superstore",Settings!$B$5,Settings!$B$4)))</f>
        <v/>
      </c>
      <c r="T9712" s="38">
        <f>IF(OR($B9712="",$G9712="",$S9712=0),"",$G9712/$S9712)</f>
        <v/>
      </c>
      <c r="U9712" s="36">
        <f>IF($T9712="","",IF($T9712&lt;Settings!$B$8,"Critical",IF($T9712&lt;Settings!$B$9,"Semi Critical","Non Critical")))</f>
        <v/>
      </c>
      <c r="V9712" s="28" t="n"/>
      <c r="Z9712">
        <f>IF($B9712="","",IFERROR(VLOOKUP($B9712,'Plan HC for CCA'!$A:$B,2,0),""))</f>
        <v/>
      </c>
      <c r="AA9712">
        <f>IF(OR($B9712="",$Z9712=""),"",IF(N($M9712)&lt;$Z9712,"Delta","No Delta"))</f>
        <v/>
      </c>
      <c r="AB9712">
        <f>IF(OR($B9712="",$Z9712=""),"",MAX(0,$Z9712-N($M9712)))</f>
        <v/>
      </c>
      <c r="AC9712" s="46">
        <f>IF($B9712="","",IFERROR(INDEX('CCA Util %'!$H:$H,MATCH($B9712,'CCA Util %'!$E:$E,0)),""))</f>
        <v/>
      </c>
      <c r="AD9712">
        <f>IF($B9712="","",IFERROR(INDEX('CCA Util %'!$G:$G,MATCH($B9712,'CCA Util %'!$E:$E,0)),""))</f>
        <v/>
      </c>
      <c r="AE9712">
        <f>IF(OR($B9712="",$U9712=""),"",$U9712&amp;" &amp; "&amp;IF(OR($AD9712="",$AD9712=0),"Util NA",$AD9712&amp;" Util"))</f>
        <v/>
      </c>
    </row>
    <row r="9713" ht="15.75" customHeight="1" s="42">
      <c r="A9713" s="41" t="n"/>
      <c r="G9713" s="38" t="n"/>
      <c r="H9713" s="38" t="n"/>
      <c r="I9713" s="38" t="n"/>
      <c r="J9713" s="38" t="n"/>
      <c r="K9713" s="38" t="n"/>
      <c r="L9713" s="38" t="n"/>
      <c r="N9713" s="36">
        <f>IF($B9713="","",IF($C9713="SUPERSTORE","Superstore","DH"))</f>
        <v/>
      </c>
      <c r="O9713" s="36">
        <f>IF($B9713="","",IFERROR(VLOOKUP($B9713,Mapping!$A:$C,2,0),"Not Mapped"))</f>
        <v/>
      </c>
      <c r="P9713" s="36">
        <f>IF($B9713="","",IFERROR(VLOOKUP($B9713,Mapping!$A:$C,3,0),"Not Mapped"))</f>
        <v/>
      </c>
      <c r="Q9713" s="36">
        <f>IF($B9713="","",IFERROR(VLOOKUP($O9713,Leaders!$A:$B,2,0),"Not Mapped"))</f>
        <v/>
      </c>
      <c r="R9713" s="36">
        <f>IF($B9713="","",IF(COUNTIF(Exclusions!$A:$A,$B9713)&gt;0,"Yes","No"))</f>
        <v/>
      </c>
      <c r="S9713" s="38">
        <f>IF($B9713="","",MIN(1,DAY($A9713)/IF($N9713="Superstore",Settings!$B$5,Settings!$B$4)))</f>
        <v/>
      </c>
      <c r="T9713" s="38">
        <f>IF(OR($B9713="",$G9713="",$S9713=0),"",$G9713/$S9713)</f>
        <v/>
      </c>
      <c r="U9713" s="36">
        <f>IF($T9713="","",IF($T9713&lt;Settings!$B$8,"Critical",IF($T9713&lt;Settings!$B$9,"Semi Critical","Non Critical")))</f>
        <v/>
      </c>
      <c r="V9713" s="28" t="n"/>
      <c r="Z9713">
        <f>IF($B9713="","",IFERROR(VLOOKUP($B9713,'Plan HC for CCA'!$A:$B,2,0),""))</f>
        <v/>
      </c>
      <c r="AA9713">
        <f>IF(OR($B9713="",$Z9713=""),"",IF(N($M9713)&lt;$Z9713,"Delta","No Delta"))</f>
        <v/>
      </c>
      <c r="AB9713">
        <f>IF(OR($B9713="",$Z9713=""),"",MAX(0,$Z9713-N($M9713)))</f>
        <v/>
      </c>
      <c r="AC9713" s="46">
        <f>IF($B9713="","",IFERROR(INDEX('CCA Util %'!$H:$H,MATCH($B9713,'CCA Util %'!$E:$E,0)),""))</f>
        <v/>
      </c>
      <c r="AD9713">
        <f>IF($B9713="","",IFERROR(INDEX('CCA Util %'!$G:$G,MATCH($B9713,'CCA Util %'!$E:$E,0)),""))</f>
        <v/>
      </c>
      <c r="AE9713">
        <f>IF(OR($B9713="",$U9713=""),"",$U9713&amp;" &amp; "&amp;IF(OR($AD9713="",$AD9713=0),"Util NA",$AD9713&amp;" Util"))</f>
        <v/>
      </c>
    </row>
    <row r="9714" ht="15.75" customHeight="1" s="42">
      <c r="A9714" s="41" t="n"/>
      <c r="G9714" s="38" t="n"/>
      <c r="H9714" s="38" t="n"/>
      <c r="I9714" s="38" t="n"/>
      <c r="J9714" s="38" t="n"/>
      <c r="K9714" s="38" t="n"/>
      <c r="L9714" s="38" t="n"/>
      <c r="N9714" s="36">
        <f>IF($B9714="","",IF($C9714="SUPERSTORE","Superstore","DH"))</f>
        <v/>
      </c>
      <c r="O9714" s="36">
        <f>IF($B9714="","",IFERROR(VLOOKUP($B9714,Mapping!$A:$C,2,0),"Not Mapped"))</f>
        <v/>
      </c>
      <c r="P9714" s="36">
        <f>IF($B9714="","",IFERROR(VLOOKUP($B9714,Mapping!$A:$C,3,0),"Not Mapped"))</f>
        <v/>
      </c>
      <c r="Q9714" s="36">
        <f>IF($B9714="","",IFERROR(VLOOKUP($O9714,Leaders!$A:$B,2,0),"Not Mapped"))</f>
        <v/>
      </c>
      <c r="R9714" s="36">
        <f>IF($B9714="","",IF(COUNTIF(Exclusions!$A:$A,$B9714)&gt;0,"Yes","No"))</f>
        <v/>
      </c>
      <c r="S9714" s="38">
        <f>IF($B9714="","",MIN(1,DAY($A9714)/IF($N9714="Superstore",Settings!$B$5,Settings!$B$4)))</f>
        <v/>
      </c>
      <c r="T9714" s="38">
        <f>IF(OR($B9714="",$G9714="",$S9714=0),"",$G9714/$S9714)</f>
        <v/>
      </c>
      <c r="U9714" s="36">
        <f>IF($T9714="","",IF($T9714&lt;Settings!$B$8,"Critical",IF($T9714&lt;Settings!$B$9,"Semi Critical","Non Critical")))</f>
        <v/>
      </c>
      <c r="V9714" s="28" t="n"/>
      <c r="Z9714">
        <f>IF($B9714="","",IFERROR(VLOOKUP($B9714,'Plan HC for CCA'!$A:$B,2,0),""))</f>
        <v/>
      </c>
      <c r="AA9714">
        <f>IF(OR($B9714="",$Z9714=""),"",IF(N($M9714)&lt;$Z9714,"Delta","No Delta"))</f>
        <v/>
      </c>
      <c r="AB9714">
        <f>IF(OR($B9714="",$Z9714=""),"",MAX(0,$Z9714-N($M9714)))</f>
        <v/>
      </c>
      <c r="AC9714" s="46">
        <f>IF($B9714="","",IFERROR(INDEX('CCA Util %'!$H:$H,MATCH($B9714,'CCA Util %'!$E:$E,0)),""))</f>
        <v/>
      </c>
      <c r="AD9714">
        <f>IF($B9714="","",IFERROR(INDEX('CCA Util %'!$G:$G,MATCH($B9714,'CCA Util %'!$E:$E,0)),""))</f>
        <v/>
      </c>
      <c r="AE9714">
        <f>IF(OR($B9714="",$U9714=""),"",$U9714&amp;" &amp; "&amp;IF(OR($AD9714="",$AD9714=0),"Util NA",$AD9714&amp;" Util"))</f>
        <v/>
      </c>
    </row>
    <row r="9715" ht="15.75" customHeight="1" s="42">
      <c r="A9715" s="41" t="n"/>
      <c r="G9715" s="38" t="n"/>
      <c r="H9715" s="38" t="n"/>
      <c r="I9715" s="38" t="n"/>
      <c r="J9715" s="38" t="n"/>
      <c r="K9715" s="38" t="n"/>
      <c r="L9715" s="38" t="n"/>
      <c r="N9715" s="36">
        <f>IF($B9715="","",IF($C9715="SUPERSTORE","Superstore","DH"))</f>
        <v/>
      </c>
      <c r="O9715" s="36">
        <f>IF($B9715="","",IFERROR(VLOOKUP($B9715,Mapping!$A:$C,2,0),"Not Mapped"))</f>
        <v/>
      </c>
      <c r="P9715" s="36">
        <f>IF($B9715="","",IFERROR(VLOOKUP($B9715,Mapping!$A:$C,3,0),"Not Mapped"))</f>
        <v/>
      </c>
      <c r="Q9715" s="36">
        <f>IF($B9715="","",IFERROR(VLOOKUP($O9715,Leaders!$A:$B,2,0),"Not Mapped"))</f>
        <v/>
      </c>
      <c r="R9715" s="36">
        <f>IF($B9715="","",IF(COUNTIF(Exclusions!$A:$A,$B9715)&gt;0,"Yes","No"))</f>
        <v/>
      </c>
      <c r="S9715" s="38">
        <f>IF($B9715="","",MIN(1,DAY($A9715)/IF($N9715="Superstore",Settings!$B$5,Settings!$B$4)))</f>
        <v/>
      </c>
      <c r="T9715" s="38">
        <f>IF(OR($B9715="",$G9715="",$S9715=0),"",$G9715/$S9715)</f>
        <v/>
      </c>
      <c r="U9715" s="36">
        <f>IF($T9715="","",IF($T9715&lt;Settings!$B$8,"Critical",IF($T9715&lt;Settings!$B$9,"Semi Critical","Non Critical")))</f>
        <v/>
      </c>
      <c r="V9715" s="28" t="n"/>
      <c r="Z9715">
        <f>IF($B9715="","",IFERROR(VLOOKUP($B9715,'Plan HC for CCA'!$A:$B,2,0),""))</f>
        <v/>
      </c>
      <c r="AA9715">
        <f>IF(OR($B9715="",$Z9715=""),"",IF(N($M9715)&lt;$Z9715,"Delta","No Delta"))</f>
        <v/>
      </c>
      <c r="AB9715">
        <f>IF(OR($B9715="",$Z9715=""),"",MAX(0,$Z9715-N($M9715)))</f>
        <v/>
      </c>
      <c r="AC9715" s="46">
        <f>IF($B9715="","",IFERROR(INDEX('CCA Util %'!$H:$H,MATCH($B9715,'CCA Util %'!$E:$E,0)),""))</f>
        <v/>
      </c>
      <c r="AD9715">
        <f>IF($B9715="","",IFERROR(INDEX('CCA Util %'!$G:$G,MATCH($B9715,'CCA Util %'!$E:$E,0)),""))</f>
        <v/>
      </c>
      <c r="AE9715">
        <f>IF(OR($B9715="",$U9715=""),"",$U9715&amp;" &amp; "&amp;IF(OR($AD9715="",$AD9715=0),"Util NA",$AD9715&amp;" Util"))</f>
        <v/>
      </c>
    </row>
    <row r="9716" ht="15.75" customHeight="1" s="42">
      <c r="A9716" s="41" t="n"/>
      <c r="G9716" s="38" t="n"/>
      <c r="H9716" s="38" t="n"/>
      <c r="I9716" s="38" t="n"/>
      <c r="J9716" s="38" t="n"/>
      <c r="K9716" s="38" t="n"/>
      <c r="L9716" s="38" t="n"/>
      <c r="N9716" s="36">
        <f>IF($B9716="","",IF($C9716="SUPERSTORE","Superstore","DH"))</f>
        <v/>
      </c>
      <c r="O9716" s="36">
        <f>IF($B9716="","",IFERROR(VLOOKUP($B9716,Mapping!$A:$C,2,0),"Not Mapped"))</f>
        <v/>
      </c>
      <c r="P9716" s="36">
        <f>IF($B9716="","",IFERROR(VLOOKUP($B9716,Mapping!$A:$C,3,0),"Not Mapped"))</f>
        <v/>
      </c>
      <c r="Q9716" s="36">
        <f>IF($B9716="","",IFERROR(VLOOKUP($O9716,Leaders!$A:$B,2,0),"Not Mapped"))</f>
        <v/>
      </c>
      <c r="R9716" s="36">
        <f>IF($B9716="","",IF(COUNTIF(Exclusions!$A:$A,$B9716)&gt;0,"Yes","No"))</f>
        <v/>
      </c>
      <c r="S9716" s="38">
        <f>IF($B9716="","",MIN(1,DAY($A9716)/IF($N9716="Superstore",Settings!$B$5,Settings!$B$4)))</f>
        <v/>
      </c>
      <c r="T9716" s="38">
        <f>IF(OR($B9716="",$G9716="",$S9716=0),"",$G9716/$S9716)</f>
        <v/>
      </c>
      <c r="U9716" s="36">
        <f>IF($T9716="","",IF($T9716&lt;Settings!$B$8,"Critical",IF($T9716&lt;Settings!$B$9,"Semi Critical","Non Critical")))</f>
        <v/>
      </c>
      <c r="V9716" s="28" t="n"/>
      <c r="Z9716">
        <f>IF($B9716="","",IFERROR(VLOOKUP($B9716,'Plan HC for CCA'!$A:$B,2,0),""))</f>
        <v/>
      </c>
      <c r="AA9716">
        <f>IF(OR($B9716="",$Z9716=""),"",IF(N($M9716)&lt;$Z9716,"Delta","No Delta"))</f>
        <v/>
      </c>
      <c r="AB9716">
        <f>IF(OR($B9716="",$Z9716=""),"",MAX(0,$Z9716-N($M9716)))</f>
        <v/>
      </c>
      <c r="AC9716" s="46">
        <f>IF($B9716="","",IFERROR(INDEX('CCA Util %'!$H:$H,MATCH($B9716,'CCA Util %'!$E:$E,0)),""))</f>
        <v/>
      </c>
      <c r="AD9716">
        <f>IF($B9716="","",IFERROR(INDEX('CCA Util %'!$G:$G,MATCH($B9716,'CCA Util %'!$E:$E,0)),""))</f>
        <v/>
      </c>
      <c r="AE9716">
        <f>IF(OR($B9716="",$U9716=""),"",$U9716&amp;" &amp; "&amp;IF(OR($AD9716="",$AD9716=0),"Util NA",$AD9716&amp;" Util"))</f>
        <v/>
      </c>
    </row>
    <row r="9717" ht="15.75" customHeight="1" s="42">
      <c r="A9717" s="41" t="n"/>
      <c r="G9717" s="38" t="n"/>
      <c r="H9717" s="38" t="n"/>
      <c r="I9717" s="38" t="n"/>
      <c r="J9717" s="38" t="n"/>
      <c r="K9717" s="38" t="n"/>
      <c r="L9717" s="38" t="n"/>
      <c r="N9717" s="36">
        <f>IF($B9717="","",IF($C9717="SUPERSTORE","Superstore","DH"))</f>
        <v/>
      </c>
      <c r="O9717" s="36">
        <f>IF($B9717="","",IFERROR(VLOOKUP($B9717,Mapping!$A:$C,2,0),"Not Mapped"))</f>
        <v/>
      </c>
      <c r="P9717" s="36">
        <f>IF($B9717="","",IFERROR(VLOOKUP($B9717,Mapping!$A:$C,3,0),"Not Mapped"))</f>
        <v/>
      </c>
      <c r="Q9717" s="36">
        <f>IF($B9717="","",IFERROR(VLOOKUP($O9717,Leaders!$A:$B,2,0),"Not Mapped"))</f>
        <v/>
      </c>
      <c r="R9717" s="36">
        <f>IF($B9717="","",IF(COUNTIF(Exclusions!$A:$A,$B9717)&gt;0,"Yes","No"))</f>
        <v/>
      </c>
      <c r="S9717" s="38">
        <f>IF($B9717="","",MIN(1,DAY($A9717)/IF($N9717="Superstore",Settings!$B$5,Settings!$B$4)))</f>
        <v/>
      </c>
      <c r="T9717" s="38">
        <f>IF(OR($B9717="",$G9717="",$S9717=0),"",$G9717/$S9717)</f>
        <v/>
      </c>
      <c r="U9717" s="36">
        <f>IF($T9717="","",IF($T9717&lt;Settings!$B$8,"Critical",IF($T9717&lt;Settings!$B$9,"Semi Critical","Non Critical")))</f>
        <v/>
      </c>
      <c r="V9717" s="28" t="n"/>
      <c r="Z9717">
        <f>IF($B9717="","",IFERROR(VLOOKUP($B9717,'Plan HC for CCA'!$A:$B,2,0),""))</f>
        <v/>
      </c>
      <c r="AA9717">
        <f>IF(OR($B9717="",$Z9717=""),"",IF(N($M9717)&lt;$Z9717,"Delta","No Delta"))</f>
        <v/>
      </c>
      <c r="AB9717">
        <f>IF(OR($B9717="",$Z9717=""),"",MAX(0,$Z9717-N($M9717)))</f>
        <v/>
      </c>
      <c r="AC9717" s="46">
        <f>IF($B9717="","",IFERROR(INDEX('CCA Util %'!$H:$H,MATCH($B9717,'CCA Util %'!$E:$E,0)),""))</f>
        <v/>
      </c>
      <c r="AD9717">
        <f>IF($B9717="","",IFERROR(INDEX('CCA Util %'!$G:$G,MATCH($B9717,'CCA Util %'!$E:$E,0)),""))</f>
        <v/>
      </c>
      <c r="AE9717">
        <f>IF(OR($B9717="",$U9717=""),"",$U9717&amp;" &amp; "&amp;IF(OR($AD9717="",$AD9717=0),"Util NA",$AD9717&amp;" Util"))</f>
        <v/>
      </c>
    </row>
    <row r="9718" ht="15.75" customHeight="1" s="42">
      <c r="A9718" s="41" t="n"/>
      <c r="G9718" s="38" t="n"/>
      <c r="H9718" s="38" t="n"/>
      <c r="I9718" s="38" t="n"/>
      <c r="J9718" s="38" t="n"/>
      <c r="K9718" s="38" t="n"/>
      <c r="L9718" s="38" t="n"/>
      <c r="N9718" s="36">
        <f>IF($B9718="","",IF($C9718="SUPERSTORE","Superstore","DH"))</f>
        <v/>
      </c>
      <c r="O9718" s="36">
        <f>IF($B9718="","",IFERROR(VLOOKUP($B9718,Mapping!$A:$C,2,0),"Not Mapped"))</f>
        <v/>
      </c>
      <c r="P9718" s="36">
        <f>IF($B9718="","",IFERROR(VLOOKUP($B9718,Mapping!$A:$C,3,0),"Not Mapped"))</f>
        <v/>
      </c>
      <c r="Q9718" s="36">
        <f>IF($B9718="","",IFERROR(VLOOKUP($O9718,Leaders!$A:$B,2,0),"Not Mapped"))</f>
        <v/>
      </c>
      <c r="R9718" s="36">
        <f>IF($B9718="","",IF(COUNTIF(Exclusions!$A:$A,$B9718)&gt;0,"Yes","No"))</f>
        <v/>
      </c>
      <c r="S9718" s="38">
        <f>IF($B9718="","",MIN(1,DAY($A9718)/IF($N9718="Superstore",Settings!$B$5,Settings!$B$4)))</f>
        <v/>
      </c>
      <c r="T9718" s="38">
        <f>IF(OR($B9718="",$G9718="",$S9718=0),"",$G9718/$S9718)</f>
        <v/>
      </c>
      <c r="U9718" s="36">
        <f>IF($T9718="","",IF($T9718&lt;Settings!$B$8,"Critical",IF($T9718&lt;Settings!$B$9,"Semi Critical","Non Critical")))</f>
        <v/>
      </c>
      <c r="V9718" s="28" t="n"/>
      <c r="Z9718">
        <f>IF($B9718="","",IFERROR(VLOOKUP($B9718,'Plan HC for CCA'!$A:$B,2,0),""))</f>
        <v/>
      </c>
      <c r="AA9718">
        <f>IF(OR($B9718="",$Z9718=""),"",IF(N($M9718)&lt;$Z9718,"Delta","No Delta"))</f>
        <v/>
      </c>
      <c r="AB9718">
        <f>IF(OR($B9718="",$Z9718=""),"",MAX(0,$Z9718-N($M9718)))</f>
        <v/>
      </c>
      <c r="AC9718" s="46">
        <f>IF($B9718="","",IFERROR(INDEX('CCA Util %'!$H:$H,MATCH($B9718,'CCA Util %'!$E:$E,0)),""))</f>
        <v/>
      </c>
      <c r="AD9718">
        <f>IF($B9718="","",IFERROR(INDEX('CCA Util %'!$G:$G,MATCH($B9718,'CCA Util %'!$E:$E,0)),""))</f>
        <v/>
      </c>
      <c r="AE9718">
        <f>IF(OR($B9718="",$U9718=""),"",$U9718&amp;" &amp; "&amp;IF(OR($AD9718="",$AD9718=0),"Util NA",$AD9718&amp;" Util"))</f>
        <v/>
      </c>
    </row>
    <row r="9719" ht="15.75" customHeight="1" s="42">
      <c r="A9719" s="41" t="n"/>
      <c r="G9719" s="38" t="n"/>
      <c r="H9719" s="38" t="n"/>
      <c r="I9719" s="38" t="n"/>
      <c r="J9719" s="38" t="n"/>
      <c r="K9719" s="38" t="n"/>
      <c r="L9719" s="38" t="n"/>
      <c r="N9719" s="36">
        <f>IF($B9719="","",IF($C9719="SUPERSTORE","Superstore","DH"))</f>
        <v/>
      </c>
      <c r="O9719" s="36">
        <f>IF($B9719="","",IFERROR(VLOOKUP($B9719,Mapping!$A:$C,2,0),"Not Mapped"))</f>
        <v/>
      </c>
      <c r="P9719" s="36">
        <f>IF($B9719="","",IFERROR(VLOOKUP($B9719,Mapping!$A:$C,3,0),"Not Mapped"))</f>
        <v/>
      </c>
      <c r="Q9719" s="36">
        <f>IF($B9719="","",IFERROR(VLOOKUP($O9719,Leaders!$A:$B,2,0),"Not Mapped"))</f>
        <v/>
      </c>
      <c r="R9719" s="36">
        <f>IF($B9719="","",IF(COUNTIF(Exclusions!$A:$A,$B9719)&gt;0,"Yes","No"))</f>
        <v/>
      </c>
      <c r="S9719" s="38">
        <f>IF($B9719="","",MIN(1,DAY($A9719)/IF($N9719="Superstore",Settings!$B$5,Settings!$B$4)))</f>
        <v/>
      </c>
      <c r="T9719" s="38">
        <f>IF(OR($B9719="",$G9719="",$S9719=0),"",$G9719/$S9719)</f>
        <v/>
      </c>
      <c r="U9719" s="36">
        <f>IF($T9719="","",IF($T9719&lt;Settings!$B$8,"Critical",IF($T9719&lt;Settings!$B$9,"Semi Critical","Non Critical")))</f>
        <v/>
      </c>
      <c r="V9719" s="28" t="n"/>
      <c r="Z9719">
        <f>IF($B9719="","",IFERROR(VLOOKUP($B9719,'Plan HC for CCA'!$A:$B,2,0),""))</f>
        <v/>
      </c>
      <c r="AA9719">
        <f>IF(OR($B9719="",$Z9719=""),"",IF(N($M9719)&lt;$Z9719,"Delta","No Delta"))</f>
        <v/>
      </c>
      <c r="AB9719">
        <f>IF(OR($B9719="",$Z9719=""),"",MAX(0,$Z9719-N($M9719)))</f>
        <v/>
      </c>
      <c r="AC9719" s="46">
        <f>IF($B9719="","",IFERROR(INDEX('CCA Util %'!$H:$H,MATCH($B9719,'CCA Util %'!$E:$E,0)),""))</f>
        <v/>
      </c>
      <c r="AD9719">
        <f>IF($B9719="","",IFERROR(INDEX('CCA Util %'!$G:$G,MATCH($B9719,'CCA Util %'!$E:$E,0)),""))</f>
        <v/>
      </c>
      <c r="AE9719">
        <f>IF(OR($B9719="",$U9719=""),"",$U9719&amp;" &amp; "&amp;IF(OR($AD9719="",$AD9719=0),"Util NA",$AD9719&amp;" Util"))</f>
        <v/>
      </c>
    </row>
    <row r="9720" ht="15.75" customHeight="1" s="42">
      <c r="A9720" s="41" t="n"/>
      <c r="G9720" s="38" t="n"/>
      <c r="H9720" s="38" t="n"/>
      <c r="I9720" s="38" t="n"/>
      <c r="J9720" s="38" t="n"/>
      <c r="K9720" s="38" t="n"/>
      <c r="L9720" s="38" t="n"/>
      <c r="N9720" s="36">
        <f>IF($B9720="","",IF($C9720="SUPERSTORE","Superstore","DH"))</f>
        <v/>
      </c>
      <c r="O9720" s="36">
        <f>IF($B9720="","",IFERROR(VLOOKUP($B9720,Mapping!$A:$C,2,0),"Not Mapped"))</f>
        <v/>
      </c>
      <c r="P9720" s="36">
        <f>IF($B9720="","",IFERROR(VLOOKUP($B9720,Mapping!$A:$C,3,0),"Not Mapped"))</f>
        <v/>
      </c>
      <c r="Q9720" s="36">
        <f>IF($B9720="","",IFERROR(VLOOKUP($O9720,Leaders!$A:$B,2,0),"Not Mapped"))</f>
        <v/>
      </c>
      <c r="R9720" s="36">
        <f>IF($B9720="","",IF(COUNTIF(Exclusions!$A:$A,$B9720)&gt;0,"Yes","No"))</f>
        <v/>
      </c>
      <c r="S9720" s="38">
        <f>IF($B9720="","",MIN(1,DAY($A9720)/IF($N9720="Superstore",Settings!$B$5,Settings!$B$4)))</f>
        <v/>
      </c>
      <c r="T9720" s="38">
        <f>IF(OR($B9720="",$G9720="",$S9720=0),"",$G9720/$S9720)</f>
        <v/>
      </c>
      <c r="U9720" s="36">
        <f>IF($T9720="","",IF($T9720&lt;Settings!$B$8,"Critical",IF($T9720&lt;Settings!$B$9,"Semi Critical","Non Critical")))</f>
        <v/>
      </c>
      <c r="V9720" s="28" t="n"/>
      <c r="Z9720">
        <f>IF($B9720="","",IFERROR(VLOOKUP($B9720,'Plan HC for CCA'!$A:$B,2,0),""))</f>
        <v/>
      </c>
      <c r="AA9720">
        <f>IF(OR($B9720="",$Z9720=""),"",IF(N($M9720)&lt;$Z9720,"Delta","No Delta"))</f>
        <v/>
      </c>
      <c r="AB9720">
        <f>IF(OR($B9720="",$Z9720=""),"",MAX(0,$Z9720-N($M9720)))</f>
        <v/>
      </c>
      <c r="AC9720" s="46">
        <f>IF($B9720="","",IFERROR(INDEX('CCA Util %'!$H:$H,MATCH($B9720,'CCA Util %'!$E:$E,0)),""))</f>
        <v/>
      </c>
      <c r="AD9720">
        <f>IF($B9720="","",IFERROR(INDEX('CCA Util %'!$G:$G,MATCH($B9720,'CCA Util %'!$E:$E,0)),""))</f>
        <v/>
      </c>
      <c r="AE9720">
        <f>IF(OR($B9720="",$U9720=""),"",$U9720&amp;" &amp; "&amp;IF(OR($AD9720="",$AD9720=0),"Util NA",$AD9720&amp;" Util"))</f>
        <v/>
      </c>
    </row>
    <row r="9721" ht="15.75" customHeight="1" s="42">
      <c r="A9721" s="41" t="n"/>
      <c r="G9721" s="38" t="n"/>
      <c r="H9721" s="38" t="n"/>
      <c r="I9721" s="38" t="n"/>
      <c r="J9721" s="38" t="n"/>
      <c r="K9721" s="38" t="n"/>
      <c r="L9721" s="38" t="n"/>
      <c r="N9721" s="36">
        <f>IF($B9721="","",IF($C9721="SUPERSTORE","Superstore","DH"))</f>
        <v/>
      </c>
      <c r="O9721" s="36">
        <f>IF($B9721="","",IFERROR(VLOOKUP($B9721,Mapping!$A:$C,2,0),"Not Mapped"))</f>
        <v/>
      </c>
      <c r="P9721" s="36">
        <f>IF($B9721="","",IFERROR(VLOOKUP($B9721,Mapping!$A:$C,3,0),"Not Mapped"))</f>
        <v/>
      </c>
      <c r="Q9721" s="36">
        <f>IF($B9721="","",IFERROR(VLOOKUP($O9721,Leaders!$A:$B,2,0),"Not Mapped"))</f>
        <v/>
      </c>
      <c r="R9721" s="36">
        <f>IF($B9721="","",IF(COUNTIF(Exclusions!$A:$A,$B9721)&gt;0,"Yes","No"))</f>
        <v/>
      </c>
      <c r="S9721" s="38">
        <f>IF($B9721="","",MIN(1,DAY($A9721)/IF($N9721="Superstore",Settings!$B$5,Settings!$B$4)))</f>
        <v/>
      </c>
      <c r="T9721" s="38">
        <f>IF(OR($B9721="",$G9721="",$S9721=0),"",$G9721/$S9721)</f>
        <v/>
      </c>
      <c r="U9721" s="36">
        <f>IF($T9721="","",IF($T9721&lt;Settings!$B$8,"Critical",IF($T9721&lt;Settings!$B$9,"Semi Critical","Non Critical")))</f>
        <v/>
      </c>
      <c r="V9721" s="28" t="n"/>
      <c r="Z9721">
        <f>IF($B9721="","",IFERROR(VLOOKUP($B9721,'Plan HC for CCA'!$A:$B,2,0),""))</f>
        <v/>
      </c>
      <c r="AA9721">
        <f>IF(OR($B9721="",$Z9721=""),"",IF(N($M9721)&lt;$Z9721,"Delta","No Delta"))</f>
        <v/>
      </c>
      <c r="AB9721">
        <f>IF(OR($B9721="",$Z9721=""),"",MAX(0,$Z9721-N($M9721)))</f>
        <v/>
      </c>
      <c r="AC9721" s="46">
        <f>IF($B9721="","",IFERROR(INDEX('CCA Util %'!$H:$H,MATCH($B9721,'CCA Util %'!$E:$E,0)),""))</f>
        <v/>
      </c>
      <c r="AD9721">
        <f>IF($B9721="","",IFERROR(INDEX('CCA Util %'!$G:$G,MATCH($B9721,'CCA Util %'!$E:$E,0)),""))</f>
        <v/>
      </c>
      <c r="AE9721">
        <f>IF(OR($B9721="",$U9721=""),"",$U9721&amp;" &amp; "&amp;IF(OR($AD9721="",$AD9721=0),"Util NA",$AD9721&amp;" Util"))</f>
        <v/>
      </c>
    </row>
    <row r="9722" ht="15.75" customHeight="1" s="42">
      <c r="A9722" s="41" t="n"/>
      <c r="G9722" s="38" t="n"/>
      <c r="H9722" s="38" t="n"/>
      <c r="I9722" s="38" t="n"/>
      <c r="J9722" s="38" t="n"/>
      <c r="K9722" s="38" t="n"/>
      <c r="L9722" s="38" t="n"/>
      <c r="N9722" s="36">
        <f>IF($B9722="","",IF($C9722="SUPERSTORE","Superstore","DH"))</f>
        <v/>
      </c>
      <c r="O9722" s="36">
        <f>IF($B9722="","",IFERROR(VLOOKUP($B9722,Mapping!$A:$C,2,0),"Not Mapped"))</f>
        <v/>
      </c>
      <c r="P9722" s="36">
        <f>IF($B9722="","",IFERROR(VLOOKUP($B9722,Mapping!$A:$C,3,0),"Not Mapped"))</f>
        <v/>
      </c>
      <c r="Q9722" s="36">
        <f>IF($B9722="","",IFERROR(VLOOKUP($O9722,Leaders!$A:$B,2,0),"Not Mapped"))</f>
        <v/>
      </c>
      <c r="R9722" s="36">
        <f>IF($B9722="","",IF(COUNTIF(Exclusions!$A:$A,$B9722)&gt;0,"Yes","No"))</f>
        <v/>
      </c>
      <c r="S9722" s="38">
        <f>IF($B9722="","",MIN(1,DAY($A9722)/IF($N9722="Superstore",Settings!$B$5,Settings!$B$4)))</f>
        <v/>
      </c>
      <c r="T9722" s="38">
        <f>IF(OR($B9722="",$G9722="",$S9722=0),"",$G9722/$S9722)</f>
        <v/>
      </c>
      <c r="U9722" s="36">
        <f>IF($T9722="","",IF($T9722&lt;Settings!$B$8,"Critical",IF($T9722&lt;Settings!$B$9,"Semi Critical","Non Critical")))</f>
        <v/>
      </c>
      <c r="V9722" s="28" t="n"/>
      <c r="Z9722">
        <f>IF($B9722="","",IFERROR(VLOOKUP($B9722,'Plan HC for CCA'!$A:$B,2,0),""))</f>
        <v/>
      </c>
      <c r="AA9722">
        <f>IF(OR($B9722="",$Z9722=""),"",IF(N($M9722)&lt;$Z9722,"Delta","No Delta"))</f>
        <v/>
      </c>
      <c r="AB9722">
        <f>IF(OR($B9722="",$Z9722=""),"",MAX(0,$Z9722-N($M9722)))</f>
        <v/>
      </c>
      <c r="AC9722" s="46">
        <f>IF($B9722="","",IFERROR(INDEX('CCA Util %'!$H:$H,MATCH($B9722,'CCA Util %'!$E:$E,0)),""))</f>
        <v/>
      </c>
      <c r="AD9722">
        <f>IF($B9722="","",IFERROR(INDEX('CCA Util %'!$G:$G,MATCH($B9722,'CCA Util %'!$E:$E,0)),""))</f>
        <v/>
      </c>
      <c r="AE9722">
        <f>IF(OR($B9722="",$U9722=""),"",$U9722&amp;" &amp; "&amp;IF(OR($AD9722="",$AD9722=0),"Util NA",$AD9722&amp;" Util"))</f>
        <v/>
      </c>
    </row>
    <row r="9723" ht="15.75" customHeight="1" s="42">
      <c r="A9723" s="41" t="n"/>
      <c r="G9723" s="38" t="n"/>
      <c r="H9723" s="38" t="n"/>
      <c r="I9723" s="38" t="n"/>
      <c r="J9723" s="38" t="n"/>
      <c r="K9723" s="38" t="n"/>
      <c r="L9723" s="38" t="n"/>
      <c r="N9723" s="36">
        <f>IF($B9723="","",IF($C9723="SUPERSTORE","Superstore","DH"))</f>
        <v/>
      </c>
      <c r="O9723" s="36">
        <f>IF($B9723="","",IFERROR(VLOOKUP($B9723,Mapping!$A:$C,2,0),"Not Mapped"))</f>
        <v/>
      </c>
      <c r="P9723" s="36">
        <f>IF($B9723="","",IFERROR(VLOOKUP($B9723,Mapping!$A:$C,3,0),"Not Mapped"))</f>
        <v/>
      </c>
      <c r="Q9723" s="36">
        <f>IF($B9723="","",IFERROR(VLOOKUP($O9723,Leaders!$A:$B,2,0),"Not Mapped"))</f>
        <v/>
      </c>
      <c r="R9723" s="36">
        <f>IF($B9723="","",IF(COUNTIF(Exclusions!$A:$A,$B9723)&gt;0,"Yes","No"))</f>
        <v/>
      </c>
      <c r="S9723" s="38">
        <f>IF($B9723="","",MIN(1,DAY($A9723)/IF($N9723="Superstore",Settings!$B$5,Settings!$B$4)))</f>
        <v/>
      </c>
      <c r="T9723" s="38">
        <f>IF(OR($B9723="",$G9723="",$S9723=0),"",$G9723/$S9723)</f>
        <v/>
      </c>
      <c r="U9723" s="36">
        <f>IF($T9723="","",IF($T9723&lt;Settings!$B$8,"Critical",IF($T9723&lt;Settings!$B$9,"Semi Critical","Non Critical")))</f>
        <v/>
      </c>
      <c r="V9723" s="28" t="n"/>
      <c r="Z9723">
        <f>IF($B9723="","",IFERROR(VLOOKUP($B9723,'Plan HC for CCA'!$A:$B,2,0),""))</f>
        <v/>
      </c>
      <c r="AA9723">
        <f>IF(OR($B9723="",$Z9723=""),"",IF(N($M9723)&lt;$Z9723,"Delta","No Delta"))</f>
        <v/>
      </c>
      <c r="AB9723">
        <f>IF(OR($B9723="",$Z9723=""),"",MAX(0,$Z9723-N($M9723)))</f>
        <v/>
      </c>
      <c r="AC9723" s="46">
        <f>IF($B9723="","",IFERROR(INDEX('CCA Util %'!$H:$H,MATCH($B9723,'CCA Util %'!$E:$E,0)),""))</f>
        <v/>
      </c>
      <c r="AD9723">
        <f>IF($B9723="","",IFERROR(INDEX('CCA Util %'!$G:$G,MATCH($B9723,'CCA Util %'!$E:$E,0)),""))</f>
        <v/>
      </c>
      <c r="AE9723">
        <f>IF(OR($B9723="",$U9723=""),"",$U9723&amp;" &amp; "&amp;IF(OR($AD9723="",$AD9723=0),"Util NA",$AD9723&amp;" Util"))</f>
        <v/>
      </c>
    </row>
    <row r="9724" ht="15.75" customHeight="1" s="42">
      <c r="A9724" s="41" t="n"/>
      <c r="G9724" s="38" t="n"/>
      <c r="H9724" s="38" t="n"/>
      <c r="I9724" s="38" t="n"/>
      <c r="J9724" s="38" t="n"/>
      <c r="K9724" s="38" t="n"/>
      <c r="L9724" s="38" t="n"/>
      <c r="N9724" s="36">
        <f>IF($B9724="","",IF($C9724="SUPERSTORE","Superstore","DH"))</f>
        <v/>
      </c>
      <c r="O9724" s="36">
        <f>IF($B9724="","",IFERROR(VLOOKUP($B9724,Mapping!$A:$C,2,0),"Not Mapped"))</f>
        <v/>
      </c>
      <c r="P9724" s="36">
        <f>IF($B9724="","",IFERROR(VLOOKUP($B9724,Mapping!$A:$C,3,0),"Not Mapped"))</f>
        <v/>
      </c>
      <c r="Q9724" s="36">
        <f>IF($B9724="","",IFERROR(VLOOKUP($O9724,Leaders!$A:$B,2,0),"Not Mapped"))</f>
        <v/>
      </c>
      <c r="R9724" s="36">
        <f>IF($B9724="","",IF(COUNTIF(Exclusions!$A:$A,$B9724)&gt;0,"Yes","No"))</f>
        <v/>
      </c>
      <c r="S9724" s="38">
        <f>IF($B9724="","",MIN(1,DAY($A9724)/IF($N9724="Superstore",Settings!$B$5,Settings!$B$4)))</f>
        <v/>
      </c>
      <c r="T9724" s="38">
        <f>IF(OR($B9724="",$G9724="",$S9724=0),"",$G9724/$S9724)</f>
        <v/>
      </c>
      <c r="U9724" s="36">
        <f>IF($T9724="","",IF($T9724&lt;Settings!$B$8,"Critical",IF($T9724&lt;Settings!$B$9,"Semi Critical","Non Critical")))</f>
        <v/>
      </c>
      <c r="V9724" s="28" t="n"/>
      <c r="Z9724">
        <f>IF($B9724="","",IFERROR(VLOOKUP($B9724,'Plan HC for CCA'!$A:$B,2,0),""))</f>
        <v/>
      </c>
      <c r="AA9724">
        <f>IF(OR($B9724="",$Z9724=""),"",IF(N($M9724)&lt;$Z9724,"Delta","No Delta"))</f>
        <v/>
      </c>
      <c r="AB9724">
        <f>IF(OR($B9724="",$Z9724=""),"",MAX(0,$Z9724-N($M9724)))</f>
        <v/>
      </c>
      <c r="AC9724" s="46">
        <f>IF($B9724="","",IFERROR(INDEX('CCA Util %'!$H:$H,MATCH($B9724,'CCA Util %'!$E:$E,0)),""))</f>
        <v/>
      </c>
      <c r="AD9724">
        <f>IF($B9724="","",IFERROR(INDEX('CCA Util %'!$G:$G,MATCH($B9724,'CCA Util %'!$E:$E,0)),""))</f>
        <v/>
      </c>
      <c r="AE9724">
        <f>IF(OR($B9724="",$U9724=""),"",$U9724&amp;" &amp; "&amp;IF(OR($AD9724="",$AD9724=0),"Util NA",$AD9724&amp;" Util"))</f>
        <v/>
      </c>
    </row>
    <row r="9725" ht="15.75" customHeight="1" s="42">
      <c r="A9725" s="41" t="n"/>
      <c r="G9725" s="38" t="n"/>
      <c r="H9725" s="38" t="n"/>
      <c r="I9725" s="38" t="n"/>
      <c r="J9725" s="38" t="n"/>
      <c r="K9725" s="38" t="n"/>
      <c r="L9725" s="38" t="n"/>
      <c r="N9725" s="36">
        <f>IF($B9725="","",IF($C9725="SUPERSTORE","Superstore","DH"))</f>
        <v/>
      </c>
      <c r="O9725" s="36">
        <f>IF($B9725="","",IFERROR(VLOOKUP($B9725,Mapping!$A:$C,2,0),"Not Mapped"))</f>
        <v/>
      </c>
      <c r="P9725" s="36">
        <f>IF($B9725="","",IFERROR(VLOOKUP($B9725,Mapping!$A:$C,3,0),"Not Mapped"))</f>
        <v/>
      </c>
      <c r="Q9725" s="36">
        <f>IF($B9725="","",IFERROR(VLOOKUP($O9725,Leaders!$A:$B,2,0),"Not Mapped"))</f>
        <v/>
      </c>
      <c r="R9725" s="36">
        <f>IF($B9725="","",IF(COUNTIF(Exclusions!$A:$A,$B9725)&gt;0,"Yes","No"))</f>
        <v/>
      </c>
      <c r="S9725" s="38">
        <f>IF($B9725="","",MIN(1,DAY($A9725)/IF($N9725="Superstore",Settings!$B$5,Settings!$B$4)))</f>
        <v/>
      </c>
      <c r="T9725" s="38">
        <f>IF(OR($B9725="",$G9725="",$S9725=0),"",$G9725/$S9725)</f>
        <v/>
      </c>
      <c r="U9725" s="36">
        <f>IF($T9725="","",IF($T9725&lt;Settings!$B$8,"Critical",IF($T9725&lt;Settings!$B$9,"Semi Critical","Non Critical")))</f>
        <v/>
      </c>
      <c r="V9725" s="28" t="n"/>
      <c r="Z9725">
        <f>IF($B9725="","",IFERROR(VLOOKUP($B9725,'Plan HC for CCA'!$A:$B,2,0),""))</f>
        <v/>
      </c>
      <c r="AA9725">
        <f>IF(OR($B9725="",$Z9725=""),"",IF(N($M9725)&lt;$Z9725,"Delta","No Delta"))</f>
        <v/>
      </c>
      <c r="AB9725">
        <f>IF(OR($B9725="",$Z9725=""),"",MAX(0,$Z9725-N($M9725)))</f>
        <v/>
      </c>
      <c r="AC9725" s="46">
        <f>IF($B9725="","",IFERROR(INDEX('CCA Util %'!$H:$H,MATCH($B9725,'CCA Util %'!$E:$E,0)),""))</f>
        <v/>
      </c>
      <c r="AD9725">
        <f>IF($B9725="","",IFERROR(INDEX('CCA Util %'!$G:$G,MATCH($B9725,'CCA Util %'!$E:$E,0)),""))</f>
        <v/>
      </c>
      <c r="AE9725">
        <f>IF(OR($B9725="",$U9725=""),"",$U9725&amp;" &amp; "&amp;IF(OR($AD9725="",$AD9725=0),"Util NA",$AD9725&amp;" Util"))</f>
        <v/>
      </c>
    </row>
    <row r="9726" ht="15.75" customHeight="1" s="42">
      <c r="A9726" s="41" t="n"/>
      <c r="G9726" s="38" t="n"/>
      <c r="H9726" s="38" t="n"/>
      <c r="I9726" s="38" t="n"/>
      <c r="J9726" s="38" t="n"/>
      <c r="K9726" s="38" t="n"/>
      <c r="L9726" s="38" t="n"/>
      <c r="N9726" s="36">
        <f>IF($B9726="","",IF($C9726="SUPERSTORE","Superstore","DH"))</f>
        <v/>
      </c>
      <c r="O9726" s="36">
        <f>IF($B9726="","",IFERROR(VLOOKUP($B9726,Mapping!$A:$C,2,0),"Not Mapped"))</f>
        <v/>
      </c>
      <c r="P9726" s="36">
        <f>IF($B9726="","",IFERROR(VLOOKUP($B9726,Mapping!$A:$C,3,0),"Not Mapped"))</f>
        <v/>
      </c>
      <c r="Q9726" s="36">
        <f>IF($B9726="","",IFERROR(VLOOKUP($O9726,Leaders!$A:$B,2,0),"Not Mapped"))</f>
        <v/>
      </c>
      <c r="R9726" s="36">
        <f>IF($B9726="","",IF(COUNTIF(Exclusions!$A:$A,$B9726)&gt;0,"Yes","No"))</f>
        <v/>
      </c>
      <c r="S9726" s="38">
        <f>IF($B9726="","",MIN(1,DAY($A9726)/IF($N9726="Superstore",Settings!$B$5,Settings!$B$4)))</f>
        <v/>
      </c>
      <c r="T9726" s="38">
        <f>IF(OR($B9726="",$G9726="",$S9726=0),"",$G9726/$S9726)</f>
        <v/>
      </c>
      <c r="U9726" s="36">
        <f>IF($T9726="","",IF($T9726&lt;Settings!$B$8,"Critical",IF($T9726&lt;Settings!$B$9,"Semi Critical","Non Critical")))</f>
        <v/>
      </c>
      <c r="V9726" s="28" t="n"/>
      <c r="Z9726">
        <f>IF($B9726="","",IFERROR(VLOOKUP($B9726,'Plan HC for CCA'!$A:$B,2,0),""))</f>
        <v/>
      </c>
      <c r="AA9726">
        <f>IF(OR($B9726="",$Z9726=""),"",IF(N($M9726)&lt;$Z9726,"Delta","No Delta"))</f>
        <v/>
      </c>
      <c r="AB9726">
        <f>IF(OR($B9726="",$Z9726=""),"",MAX(0,$Z9726-N($M9726)))</f>
        <v/>
      </c>
      <c r="AC9726" s="46">
        <f>IF($B9726="","",IFERROR(INDEX('CCA Util %'!$H:$H,MATCH($B9726,'CCA Util %'!$E:$E,0)),""))</f>
        <v/>
      </c>
      <c r="AD9726">
        <f>IF($B9726="","",IFERROR(INDEX('CCA Util %'!$G:$G,MATCH($B9726,'CCA Util %'!$E:$E,0)),""))</f>
        <v/>
      </c>
      <c r="AE9726">
        <f>IF(OR($B9726="",$U9726=""),"",$U9726&amp;" &amp; "&amp;IF(OR($AD9726="",$AD9726=0),"Util NA",$AD9726&amp;" Util"))</f>
        <v/>
      </c>
    </row>
    <row r="9727" ht="15.75" customHeight="1" s="42">
      <c r="A9727" s="41" t="n"/>
      <c r="G9727" s="38" t="n"/>
      <c r="H9727" s="38" t="n"/>
      <c r="I9727" s="38" t="n"/>
      <c r="J9727" s="38" t="n"/>
      <c r="K9727" s="38" t="n"/>
      <c r="L9727" s="38" t="n"/>
      <c r="N9727" s="36">
        <f>IF($B9727="","",IF($C9727="SUPERSTORE","Superstore","DH"))</f>
        <v/>
      </c>
      <c r="O9727" s="36">
        <f>IF($B9727="","",IFERROR(VLOOKUP($B9727,Mapping!$A:$C,2,0),"Not Mapped"))</f>
        <v/>
      </c>
      <c r="P9727" s="36">
        <f>IF($B9727="","",IFERROR(VLOOKUP($B9727,Mapping!$A:$C,3,0),"Not Mapped"))</f>
        <v/>
      </c>
      <c r="Q9727" s="36">
        <f>IF($B9727="","",IFERROR(VLOOKUP($O9727,Leaders!$A:$B,2,0),"Not Mapped"))</f>
        <v/>
      </c>
      <c r="R9727" s="36">
        <f>IF($B9727="","",IF(COUNTIF(Exclusions!$A:$A,$B9727)&gt;0,"Yes","No"))</f>
        <v/>
      </c>
      <c r="S9727" s="38">
        <f>IF($B9727="","",MIN(1,DAY($A9727)/IF($N9727="Superstore",Settings!$B$5,Settings!$B$4)))</f>
        <v/>
      </c>
      <c r="T9727" s="38">
        <f>IF(OR($B9727="",$G9727="",$S9727=0),"",$G9727/$S9727)</f>
        <v/>
      </c>
      <c r="U9727" s="36">
        <f>IF($T9727="","",IF($T9727&lt;Settings!$B$8,"Critical",IF($T9727&lt;Settings!$B$9,"Semi Critical","Non Critical")))</f>
        <v/>
      </c>
      <c r="V9727" s="28" t="n"/>
      <c r="Z9727">
        <f>IF($B9727="","",IFERROR(VLOOKUP($B9727,'Plan HC for CCA'!$A:$B,2,0),""))</f>
        <v/>
      </c>
      <c r="AA9727">
        <f>IF(OR($B9727="",$Z9727=""),"",IF(N($M9727)&lt;$Z9727,"Delta","No Delta"))</f>
        <v/>
      </c>
      <c r="AB9727">
        <f>IF(OR($B9727="",$Z9727=""),"",MAX(0,$Z9727-N($M9727)))</f>
        <v/>
      </c>
      <c r="AC9727" s="46">
        <f>IF($B9727="","",IFERROR(INDEX('CCA Util %'!$H:$H,MATCH($B9727,'CCA Util %'!$E:$E,0)),""))</f>
        <v/>
      </c>
      <c r="AD9727">
        <f>IF($B9727="","",IFERROR(INDEX('CCA Util %'!$G:$G,MATCH($B9727,'CCA Util %'!$E:$E,0)),""))</f>
        <v/>
      </c>
      <c r="AE9727">
        <f>IF(OR($B9727="",$U9727=""),"",$U9727&amp;" &amp; "&amp;IF(OR($AD9727="",$AD9727=0),"Util NA",$AD9727&amp;" Util"))</f>
        <v/>
      </c>
    </row>
    <row r="9728" ht="15.75" customHeight="1" s="42">
      <c r="A9728" s="41" t="n"/>
      <c r="G9728" s="38" t="n"/>
      <c r="H9728" s="38" t="n"/>
      <c r="I9728" s="38" t="n"/>
      <c r="J9728" s="38" t="n"/>
      <c r="K9728" s="38" t="n"/>
      <c r="L9728" s="38" t="n"/>
      <c r="N9728" s="36">
        <f>IF($B9728="","",IF($C9728="SUPERSTORE","Superstore","DH"))</f>
        <v/>
      </c>
      <c r="O9728" s="36">
        <f>IF($B9728="","",IFERROR(VLOOKUP($B9728,Mapping!$A:$C,2,0),"Not Mapped"))</f>
        <v/>
      </c>
      <c r="P9728" s="36">
        <f>IF($B9728="","",IFERROR(VLOOKUP($B9728,Mapping!$A:$C,3,0),"Not Mapped"))</f>
        <v/>
      </c>
      <c r="Q9728" s="36">
        <f>IF($B9728="","",IFERROR(VLOOKUP($O9728,Leaders!$A:$B,2,0),"Not Mapped"))</f>
        <v/>
      </c>
      <c r="R9728" s="36">
        <f>IF($B9728="","",IF(COUNTIF(Exclusions!$A:$A,$B9728)&gt;0,"Yes","No"))</f>
        <v/>
      </c>
      <c r="S9728" s="38">
        <f>IF($B9728="","",MIN(1,DAY($A9728)/IF($N9728="Superstore",Settings!$B$5,Settings!$B$4)))</f>
        <v/>
      </c>
      <c r="T9728" s="38">
        <f>IF(OR($B9728="",$G9728="",$S9728=0),"",$G9728/$S9728)</f>
        <v/>
      </c>
      <c r="U9728" s="36">
        <f>IF($T9728="","",IF($T9728&lt;Settings!$B$8,"Critical",IF($T9728&lt;Settings!$B$9,"Semi Critical","Non Critical")))</f>
        <v/>
      </c>
      <c r="V9728" s="28" t="n"/>
      <c r="Z9728">
        <f>IF($B9728="","",IFERROR(VLOOKUP($B9728,'Plan HC for CCA'!$A:$B,2,0),""))</f>
        <v/>
      </c>
      <c r="AA9728">
        <f>IF(OR($B9728="",$Z9728=""),"",IF(N($M9728)&lt;$Z9728,"Delta","No Delta"))</f>
        <v/>
      </c>
      <c r="AB9728">
        <f>IF(OR($B9728="",$Z9728=""),"",MAX(0,$Z9728-N($M9728)))</f>
        <v/>
      </c>
      <c r="AC9728" s="46">
        <f>IF($B9728="","",IFERROR(INDEX('CCA Util %'!$H:$H,MATCH($B9728,'CCA Util %'!$E:$E,0)),""))</f>
        <v/>
      </c>
      <c r="AD9728">
        <f>IF($B9728="","",IFERROR(INDEX('CCA Util %'!$G:$G,MATCH($B9728,'CCA Util %'!$E:$E,0)),""))</f>
        <v/>
      </c>
      <c r="AE9728">
        <f>IF(OR($B9728="",$U9728=""),"",$U9728&amp;" &amp; "&amp;IF(OR($AD9728="",$AD9728=0),"Util NA",$AD9728&amp;" Util"))</f>
        <v/>
      </c>
    </row>
    <row r="9729" ht="15.75" customHeight="1" s="42">
      <c r="A9729" s="41" t="n"/>
      <c r="G9729" s="38" t="n"/>
      <c r="H9729" s="38" t="n"/>
      <c r="I9729" s="38" t="n"/>
      <c r="J9729" s="38" t="n"/>
      <c r="K9729" s="38" t="n"/>
      <c r="L9729" s="38" t="n"/>
      <c r="N9729" s="36">
        <f>IF($B9729="","",IF($C9729="SUPERSTORE","Superstore","DH"))</f>
        <v/>
      </c>
      <c r="O9729" s="36">
        <f>IF($B9729="","",IFERROR(VLOOKUP($B9729,Mapping!$A:$C,2,0),"Not Mapped"))</f>
        <v/>
      </c>
      <c r="P9729" s="36">
        <f>IF($B9729="","",IFERROR(VLOOKUP($B9729,Mapping!$A:$C,3,0),"Not Mapped"))</f>
        <v/>
      </c>
      <c r="Q9729" s="36">
        <f>IF($B9729="","",IFERROR(VLOOKUP($O9729,Leaders!$A:$B,2,0),"Not Mapped"))</f>
        <v/>
      </c>
      <c r="R9729" s="36">
        <f>IF($B9729="","",IF(COUNTIF(Exclusions!$A:$A,$B9729)&gt;0,"Yes","No"))</f>
        <v/>
      </c>
      <c r="S9729" s="38">
        <f>IF($B9729="","",MIN(1,DAY($A9729)/IF($N9729="Superstore",Settings!$B$5,Settings!$B$4)))</f>
        <v/>
      </c>
      <c r="T9729" s="38">
        <f>IF(OR($B9729="",$G9729="",$S9729=0),"",$G9729/$S9729)</f>
        <v/>
      </c>
      <c r="U9729" s="36">
        <f>IF($T9729="","",IF($T9729&lt;Settings!$B$8,"Critical",IF($T9729&lt;Settings!$B$9,"Semi Critical","Non Critical")))</f>
        <v/>
      </c>
      <c r="V9729" s="28" t="n"/>
      <c r="Z9729">
        <f>IF($B9729="","",IFERROR(VLOOKUP($B9729,'Plan HC for CCA'!$A:$B,2,0),""))</f>
        <v/>
      </c>
      <c r="AA9729">
        <f>IF(OR($B9729="",$Z9729=""),"",IF(N($M9729)&lt;$Z9729,"Delta","No Delta"))</f>
        <v/>
      </c>
      <c r="AB9729">
        <f>IF(OR($B9729="",$Z9729=""),"",MAX(0,$Z9729-N($M9729)))</f>
        <v/>
      </c>
      <c r="AC9729" s="46">
        <f>IF($B9729="","",IFERROR(INDEX('CCA Util %'!$H:$H,MATCH($B9729,'CCA Util %'!$E:$E,0)),""))</f>
        <v/>
      </c>
      <c r="AD9729">
        <f>IF($B9729="","",IFERROR(INDEX('CCA Util %'!$G:$G,MATCH($B9729,'CCA Util %'!$E:$E,0)),""))</f>
        <v/>
      </c>
      <c r="AE9729">
        <f>IF(OR($B9729="",$U9729=""),"",$U9729&amp;" &amp; "&amp;IF(OR($AD9729="",$AD9729=0),"Util NA",$AD9729&amp;" Util"))</f>
        <v/>
      </c>
    </row>
    <row r="9730" ht="15.75" customHeight="1" s="42">
      <c r="A9730" s="41" t="n"/>
      <c r="G9730" s="38" t="n"/>
      <c r="H9730" s="38" t="n"/>
      <c r="I9730" s="38" t="n"/>
      <c r="J9730" s="38" t="n"/>
      <c r="K9730" s="38" t="n"/>
      <c r="L9730" s="38" t="n"/>
      <c r="N9730" s="36">
        <f>IF($B9730="","",IF($C9730="SUPERSTORE","Superstore","DH"))</f>
        <v/>
      </c>
      <c r="O9730" s="36">
        <f>IF($B9730="","",IFERROR(VLOOKUP($B9730,Mapping!$A:$C,2,0),"Not Mapped"))</f>
        <v/>
      </c>
      <c r="P9730" s="36">
        <f>IF($B9730="","",IFERROR(VLOOKUP($B9730,Mapping!$A:$C,3,0),"Not Mapped"))</f>
        <v/>
      </c>
      <c r="Q9730" s="36">
        <f>IF($B9730="","",IFERROR(VLOOKUP($O9730,Leaders!$A:$B,2,0),"Not Mapped"))</f>
        <v/>
      </c>
      <c r="R9730" s="36">
        <f>IF($B9730="","",IF(COUNTIF(Exclusions!$A:$A,$B9730)&gt;0,"Yes","No"))</f>
        <v/>
      </c>
      <c r="S9730" s="38">
        <f>IF($B9730="","",MIN(1,DAY($A9730)/IF($N9730="Superstore",Settings!$B$5,Settings!$B$4)))</f>
        <v/>
      </c>
      <c r="T9730" s="38">
        <f>IF(OR($B9730="",$G9730="",$S9730=0),"",$G9730/$S9730)</f>
        <v/>
      </c>
      <c r="U9730" s="36">
        <f>IF($T9730="","",IF($T9730&lt;Settings!$B$8,"Critical",IF($T9730&lt;Settings!$B$9,"Semi Critical","Non Critical")))</f>
        <v/>
      </c>
      <c r="V9730" s="28" t="n"/>
      <c r="Z9730">
        <f>IF($B9730="","",IFERROR(VLOOKUP($B9730,'Plan HC for CCA'!$A:$B,2,0),""))</f>
        <v/>
      </c>
      <c r="AA9730">
        <f>IF(OR($B9730="",$Z9730=""),"",IF(N($M9730)&lt;$Z9730,"Delta","No Delta"))</f>
        <v/>
      </c>
      <c r="AB9730">
        <f>IF(OR($B9730="",$Z9730=""),"",MAX(0,$Z9730-N($M9730)))</f>
        <v/>
      </c>
      <c r="AC9730" s="46">
        <f>IF($B9730="","",IFERROR(INDEX('CCA Util %'!$H:$H,MATCH($B9730,'CCA Util %'!$E:$E,0)),""))</f>
        <v/>
      </c>
      <c r="AD9730">
        <f>IF($B9730="","",IFERROR(INDEX('CCA Util %'!$G:$G,MATCH($B9730,'CCA Util %'!$E:$E,0)),""))</f>
        <v/>
      </c>
      <c r="AE9730">
        <f>IF(OR($B9730="",$U9730=""),"",$U9730&amp;" &amp; "&amp;IF(OR($AD9730="",$AD9730=0),"Util NA",$AD9730&amp;" Util"))</f>
        <v/>
      </c>
    </row>
    <row r="9731" ht="15.75" customHeight="1" s="42">
      <c r="A9731" s="41" t="n"/>
      <c r="G9731" s="38" t="n"/>
      <c r="H9731" s="38" t="n"/>
      <c r="I9731" s="38" t="n"/>
      <c r="J9731" s="38" t="n"/>
      <c r="K9731" s="38" t="n"/>
      <c r="L9731" s="38" t="n"/>
      <c r="N9731" s="36">
        <f>IF($B9731="","",IF($C9731="SUPERSTORE","Superstore","DH"))</f>
        <v/>
      </c>
      <c r="O9731" s="36">
        <f>IF($B9731="","",IFERROR(VLOOKUP($B9731,Mapping!$A:$C,2,0),"Not Mapped"))</f>
        <v/>
      </c>
      <c r="P9731" s="36">
        <f>IF($B9731="","",IFERROR(VLOOKUP($B9731,Mapping!$A:$C,3,0),"Not Mapped"))</f>
        <v/>
      </c>
      <c r="Q9731" s="36">
        <f>IF($B9731="","",IFERROR(VLOOKUP($O9731,Leaders!$A:$B,2,0),"Not Mapped"))</f>
        <v/>
      </c>
      <c r="R9731" s="36">
        <f>IF($B9731="","",IF(COUNTIF(Exclusions!$A:$A,$B9731)&gt;0,"Yes","No"))</f>
        <v/>
      </c>
      <c r="S9731" s="38">
        <f>IF($B9731="","",MIN(1,DAY($A9731)/IF($N9731="Superstore",Settings!$B$5,Settings!$B$4)))</f>
        <v/>
      </c>
      <c r="T9731" s="38">
        <f>IF(OR($B9731="",$G9731="",$S9731=0),"",$G9731/$S9731)</f>
        <v/>
      </c>
      <c r="U9731" s="36">
        <f>IF($T9731="","",IF($T9731&lt;Settings!$B$8,"Critical",IF($T9731&lt;Settings!$B$9,"Semi Critical","Non Critical")))</f>
        <v/>
      </c>
      <c r="V9731" s="28" t="n"/>
      <c r="Z9731">
        <f>IF($B9731="","",IFERROR(VLOOKUP($B9731,'Plan HC for CCA'!$A:$B,2,0),""))</f>
        <v/>
      </c>
      <c r="AA9731">
        <f>IF(OR($B9731="",$Z9731=""),"",IF(N($M9731)&lt;$Z9731,"Delta","No Delta"))</f>
        <v/>
      </c>
      <c r="AB9731">
        <f>IF(OR($B9731="",$Z9731=""),"",MAX(0,$Z9731-N($M9731)))</f>
        <v/>
      </c>
      <c r="AC9731" s="46">
        <f>IF($B9731="","",IFERROR(INDEX('CCA Util %'!$H:$H,MATCH($B9731,'CCA Util %'!$E:$E,0)),""))</f>
        <v/>
      </c>
      <c r="AD9731">
        <f>IF($B9731="","",IFERROR(INDEX('CCA Util %'!$G:$G,MATCH($B9731,'CCA Util %'!$E:$E,0)),""))</f>
        <v/>
      </c>
      <c r="AE9731">
        <f>IF(OR($B9731="",$U9731=""),"",$U9731&amp;" &amp; "&amp;IF(OR($AD9731="",$AD9731=0),"Util NA",$AD9731&amp;" Util"))</f>
        <v/>
      </c>
    </row>
    <row r="9732" ht="15.75" customHeight="1" s="42">
      <c r="A9732" s="41" t="n"/>
      <c r="G9732" s="38" t="n"/>
      <c r="H9732" s="38" t="n"/>
      <c r="I9732" s="38" t="n"/>
      <c r="J9732" s="38" t="n"/>
      <c r="K9732" s="38" t="n"/>
      <c r="L9732" s="38" t="n"/>
      <c r="N9732" s="36">
        <f>IF($B9732="","",IF($C9732="SUPERSTORE","Superstore","DH"))</f>
        <v/>
      </c>
      <c r="O9732" s="36">
        <f>IF($B9732="","",IFERROR(VLOOKUP($B9732,Mapping!$A:$C,2,0),"Not Mapped"))</f>
        <v/>
      </c>
      <c r="P9732" s="36">
        <f>IF($B9732="","",IFERROR(VLOOKUP($B9732,Mapping!$A:$C,3,0),"Not Mapped"))</f>
        <v/>
      </c>
      <c r="Q9732" s="36">
        <f>IF($B9732="","",IFERROR(VLOOKUP($O9732,Leaders!$A:$B,2,0),"Not Mapped"))</f>
        <v/>
      </c>
      <c r="R9732" s="36">
        <f>IF($B9732="","",IF(COUNTIF(Exclusions!$A:$A,$B9732)&gt;0,"Yes","No"))</f>
        <v/>
      </c>
      <c r="S9732" s="38">
        <f>IF($B9732="","",MIN(1,DAY($A9732)/IF($N9732="Superstore",Settings!$B$5,Settings!$B$4)))</f>
        <v/>
      </c>
      <c r="T9732" s="38">
        <f>IF(OR($B9732="",$G9732="",$S9732=0),"",$G9732/$S9732)</f>
        <v/>
      </c>
      <c r="U9732" s="36">
        <f>IF($T9732="","",IF($T9732&lt;Settings!$B$8,"Critical",IF($T9732&lt;Settings!$B$9,"Semi Critical","Non Critical")))</f>
        <v/>
      </c>
      <c r="V9732" s="28" t="n"/>
      <c r="Z9732">
        <f>IF($B9732="","",IFERROR(VLOOKUP($B9732,'Plan HC for CCA'!$A:$B,2,0),""))</f>
        <v/>
      </c>
      <c r="AA9732">
        <f>IF(OR($B9732="",$Z9732=""),"",IF(N($M9732)&lt;$Z9732,"Delta","No Delta"))</f>
        <v/>
      </c>
      <c r="AB9732">
        <f>IF(OR($B9732="",$Z9732=""),"",MAX(0,$Z9732-N($M9732)))</f>
        <v/>
      </c>
      <c r="AC9732" s="46">
        <f>IF($B9732="","",IFERROR(INDEX('CCA Util %'!$H:$H,MATCH($B9732,'CCA Util %'!$E:$E,0)),""))</f>
        <v/>
      </c>
      <c r="AD9732">
        <f>IF($B9732="","",IFERROR(INDEX('CCA Util %'!$G:$G,MATCH($B9732,'CCA Util %'!$E:$E,0)),""))</f>
        <v/>
      </c>
      <c r="AE9732">
        <f>IF(OR($B9732="",$U9732=""),"",$U9732&amp;" &amp; "&amp;IF(OR($AD9732="",$AD9732=0),"Util NA",$AD9732&amp;" Util"))</f>
        <v/>
      </c>
    </row>
    <row r="9733" ht="15.75" customHeight="1" s="42">
      <c r="A9733" s="41" t="n"/>
      <c r="G9733" s="38" t="n"/>
      <c r="H9733" s="38" t="n"/>
      <c r="I9733" s="38" t="n"/>
      <c r="J9733" s="38" t="n"/>
      <c r="K9733" s="38" t="n"/>
      <c r="L9733" s="38" t="n"/>
      <c r="N9733" s="36">
        <f>IF($B9733="","",IF($C9733="SUPERSTORE","Superstore","DH"))</f>
        <v/>
      </c>
      <c r="O9733" s="36">
        <f>IF($B9733="","",IFERROR(VLOOKUP($B9733,Mapping!$A:$C,2,0),"Not Mapped"))</f>
        <v/>
      </c>
      <c r="P9733" s="36">
        <f>IF($B9733="","",IFERROR(VLOOKUP($B9733,Mapping!$A:$C,3,0),"Not Mapped"))</f>
        <v/>
      </c>
      <c r="Q9733" s="36">
        <f>IF($B9733="","",IFERROR(VLOOKUP($O9733,Leaders!$A:$B,2,0),"Not Mapped"))</f>
        <v/>
      </c>
      <c r="R9733" s="36">
        <f>IF($B9733="","",IF(COUNTIF(Exclusions!$A:$A,$B9733)&gt;0,"Yes","No"))</f>
        <v/>
      </c>
      <c r="S9733" s="38">
        <f>IF($B9733="","",MIN(1,DAY($A9733)/IF($N9733="Superstore",Settings!$B$5,Settings!$B$4)))</f>
        <v/>
      </c>
      <c r="T9733" s="38">
        <f>IF(OR($B9733="",$G9733="",$S9733=0),"",$G9733/$S9733)</f>
        <v/>
      </c>
      <c r="U9733" s="36">
        <f>IF($T9733="","",IF($T9733&lt;Settings!$B$8,"Critical",IF($T9733&lt;Settings!$B$9,"Semi Critical","Non Critical")))</f>
        <v/>
      </c>
      <c r="V9733" s="28" t="n"/>
      <c r="Z9733">
        <f>IF($B9733="","",IFERROR(VLOOKUP($B9733,'Plan HC for CCA'!$A:$B,2,0),""))</f>
        <v/>
      </c>
      <c r="AA9733">
        <f>IF(OR($B9733="",$Z9733=""),"",IF(N($M9733)&lt;$Z9733,"Delta","No Delta"))</f>
        <v/>
      </c>
      <c r="AB9733">
        <f>IF(OR($B9733="",$Z9733=""),"",MAX(0,$Z9733-N($M9733)))</f>
        <v/>
      </c>
      <c r="AC9733" s="46">
        <f>IF($B9733="","",IFERROR(INDEX('CCA Util %'!$H:$H,MATCH($B9733,'CCA Util %'!$E:$E,0)),""))</f>
        <v/>
      </c>
      <c r="AD9733">
        <f>IF($B9733="","",IFERROR(INDEX('CCA Util %'!$G:$G,MATCH($B9733,'CCA Util %'!$E:$E,0)),""))</f>
        <v/>
      </c>
      <c r="AE9733">
        <f>IF(OR($B9733="",$U9733=""),"",$U9733&amp;" &amp; "&amp;IF(OR($AD9733="",$AD9733=0),"Util NA",$AD9733&amp;" Util"))</f>
        <v/>
      </c>
    </row>
    <row r="9734" ht="15.75" customHeight="1" s="42">
      <c r="A9734" s="41" t="n"/>
      <c r="G9734" s="38" t="n"/>
      <c r="H9734" s="38" t="n"/>
      <c r="I9734" s="38" t="n"/>
      <c r="J9734" s="38" t="n"/>
      <c r="K9734" s="38" t="n"/>
      <c r="L9734" s="38" t="n"/>
      <c r="N9734" s="36">
        <f>IF($B9734="","",IF($C9734="SUPERSTORE","Superstore","DH"))</f>
        <v/>
      </c>
      <c r="O9734" s="36">
        <f>IF($B9734="","",IFERROR(VLOOKUP($B9734,Mapping!$A:$C,2,0),"Not Mapped"))</f>
        <v/>
      </c>
      <c r="P9734" s="36">
        <f>IF($B9734="","",IFERROR(VLOOKUP($B9734,Mapping!$A:$C,3,0),"Not Mapped"))</f>
        <v/>
      </c>
      <c r="Q9734" s="36">
        <f>IF($B9734="","",IFERROR(VLOOKUP($O9734,Leaders!$A:$B,2,0),"Not Mapped"))</f>
        <v/>
      </c>
      <c r="R9734" s="36">
        <f>IF($B9734="","",IF(COUNTIF(Exclusions!$A:$A,$B9734)&gt;0,"Yes","No"))</f>
        <v/>
      </c>
      <c r="S9734" s="38">
        <f>IF($B9734="","",MIN(1,DAY($A9734)/IF($N9734="Superstore",Settings!$B$5,Settings!$B$4)))</f>
        <v/>
      </c>
      <c r="T9734" s="38">
        <f>IF(OR($B9734="",$G9734="",$S9734=0),"",$G9734/$S9734)</f>
        <v/>
      </c>
      <c r="U9734" s="36">
        <f>IF($T9734="","",IF($T9734&lt;Settings!$B$8,"Critical",IF($T9734&lt;Settings!$B$9,"Semi Critical","Non Critical")))</f>
        <v/>
      </c>
      <c r="V9734" s="28" t="n"/>
      <c r="Z9734">
        <f>IF($B9734="","",IFERROR(VLOOKUP($B9734,'Plan HC for CCA'!$A:$B,2,0),""))</f>
        <v/>
      </c>
      <c r="AA9734">
        <f>IF(OR($B9734="",$Z9734=""),"",IF(N($M9734)&lt;$Z9734,"Delta","No Delta"))</f>
        <v/>
      </c>
      <c r="AB9734">
        <f>IF(OR($B9734="",$Z9734=""),"",MAX(0,$Z9734-N($M9734)))</f>
        <v/>
      </c>
      <c r="AC9734" s="46">
        <f>IF($B9734="","",IFERROR(INDEX('CCA Util %'!$H:$H,MATCH($B9734,'CCA Util %'!$E:$E,0)),""))</f>
        <v/>
      </c>
      <c r="AD9734">
        <f>IF($B9734="","",IFERROR(INDEX('CCA Util %'!$G:$G,MATCH($B9734,'CCA Util %'!$E:$E,0)),""))</f>
        <v/>
      </c>
      <c r="AE9734">
        <f>IF(OR($B9734="",$U9734=""),"",$U9734&amp;" &amp; "&amp;IF(OR($AD9734="",$AD9734=0),"Util NA",$AD9734&amp;" Util"))</f>
        <v/>
      </c>
    </row>
    <row r="9735" ht="15.75" customHeight="1" s="42">
      <c r="A9735" s="41" t="n"/>
      <c r="G9735" s="38" t="n"/>
      <c r="H9735" s="38" t="n"/>
      <c r="I9735" s="38" t="n"/>
      <c r="J9735" s="38" t="n"/>
      <c r="K9735" s="38" t="n"/>
      <c r="L9735" s="38" t="n"/>
      <c r="N9735" s="36">
        <f>IF($B9735="","",IF($C9735="SUPERSTORE","Superstore","DH"))</f>
        <v/>
      </c>
      <c r="O9735" s="36">
        <f>IF($B9735="","",IFERROR(VLOOKUP($B9735,Mapping!$A:$C,2,0),"Not Mapped"))</f>
        <v/>
      </c>
      <c r="P9735" s="36">
        <f>IF($B9735="","",IFERROR(VLOOKUP($B9735,Mapping!$A:$C,3,0),"Not Mapped"))</f>
        <v/>
      </c>
      <c r="Q9735" s="36">
        <f>IF($B9735="","",IFERROR(VLOOKUP($O9735,Leaders!$A:$B,2,0),"Not Mapped"))</f>
        <v/>
      </c>
      <c r="R9735" s="36">
        <f>IF($B9735="","",IF(COUNTIF(Exclusions!$A:$A,$B9735)&gt;0,"Yes","No"))</f>
        <v/>
      </c>
      <c r="S9735" s="38">
        <f>IF($B9735="","",MIN(1,DAY($A9735)/IF($N9735="Superstore",Settings!$B$5,Settings!$B$4)))</f>
        <v/>
      </c>
      <c r="T9735" s="38">
        <f>IF(OR($B9735="",$G9735="",$S9735=0),"",$G9735/$S9735)</f>
        <v/>
      </c>
      <c r="U9735" s="36">
        <f>IF($T9735="","",IF($T9735&lt;Settings!$B$8,"Critical",IF($T9735&lt;Settings!$B$9,"Semi Critical","Non Critical")))</f>
        <v/>
      </c>
      <c r="V9735" s="28" t="n"/>
      <c r="Z9735">
        <f>IF($B9735="","",IFERROR(VLOOKUP($B9735,'Plan HC for CCA'!$A:$B,2,0),""))</f>
        <v/>
      </c>
      <c r="AA9735">
        <f>IF(OR($B9735="",$Z9735=""),"",IF(N($M9735)&lt;$Z9735,"Delta","No Delta"))</f>
        <v/>
      </c>
      <c r="AB9735">
        <f>IF(OR($B9735="",$Z9735=""),"",MAX(0,$Z9735-N($M9735)))</f>
        <v/>
      </c>
      <c r="AC9735" s="46">
        <f>IF($B9735="","",IFERROR(INDEX('CCA Util %'!$H:$H,MATCH($B9735,'CCA Util %'!$E:$E,0)),""))</f>
        <v/>
      </c>
      <c r="AD9735">
        <f>IF($B9735="","",IFERROR(INDEX('CCA Util %'!$G:$G,MATCH($B9735,'CCA Util %'!$E:$E,0)),""))</f>
        <v/>
      </c>
      <c r="AE9735">
        <f>IF(OR($B9735="",$U9735=""),"",$U9735&amp;" &amp; "&amp;IF(OR($AD9735="",$AD9735=0),"Util NA",$AD9735&amp;" Util"))</f>
        <v/>
      </c>
    </row>
    <row r="9736" ht="15.75" customHeight="1" s="42">
      <c r="A9736" s="41" t="n"/>
      <c r="G9736" s="38" t="n"/>
      <c r="H9736" s="38" t="n"/>
      <c r="I9736" s="38" t="n"/>
      <c r="J9736" s="38" t="n"/>
      <c r="K9736" s="38" t="n"/>
      <c r="L9736" s="38" t="n"/>
      <c r="N9736" s="36">
        <f>IF($B9736="","",IF($C9736="SUPERSTORE","Superstore","DH"))</f>
        <v/>
      </c>
      <c r="O9736" s="36">
        <f>IF($B9736="","",IFERROR(VLOOKUP($B9736,Mapping!$A:$C,2,0),"Not Mapped"))</f>
        <v/>
      </c>
      <c r="P9736" s="36">
        <f>IF($B9736="","",IFERROR(VLOOKUP($B9736,Mapping!$A:$C,3,0),"Not Mapped"))</f>
        <v/>
      </c>
      <c r="Q9736" s="36">
        <f>IF($B9736="","",IFERROR(VLOOKUP($O9736,Leaders!$A:$B,2,0),"Not Mapped"))</f>
        <v/>
      </c>
      <c r="R9736" s="36">
        <f>IF($B9736="","",IF(COUNTIF(Exclusions!$A:$A,$B9736)&gt;0,"Yes","No"))</f>
        <v/>
      </c>
      <c r="S9736" s="38">
        <f>IF($B9736="","",MIN(1,DAY($A9736)/IF($N9736="Superstore",Settings!$B$5,Settings!$B$4)))</f>
        <v/>
      </c>
      <c r="T9736" s="38">
        <f>IF(OR($B9736="",$G9736="",$S9736=0),"",$G9736/$S9736)</f>
        <v/>
      </c>
      <c r="U9736" s="36">
        <f>IF($T9736="","",IF($T9736&lt;Settings!$B$8,"Critical",IF($T9736&lt;Settings!$B$9,"Semi Critical","Non Critical")))</f>
        <v/>
      </c>
      <c r="V9736" s="28" t="n"/>
      <c r="Z9736">
        <f>IF($B9736="","",IFERROR(VLOOKUP($B9736,'Plan HC for CCA'!$A:$B,2,0),""))</f>
        <v/>
      </c>
      <c r="AA9736">
        <f>IF(OR($B9736="",$Z9736=""),"",IF(N($M9736)&lt;$Z9736,"Delta","No Delta"))</f>
        <v/>
      </c>
      <c r="AB9736">
        <f>IF(OR($B9736="",$Z9736=""),"",MAX(0,$Z9736-N($M9736)))</f>
        <v/>
      </c>
      <c r="AC9736" s="46">
        <f>IF($B9736="","",IFERROR(INDEX('CCA Util %'!$H:$H,MATCH($B9736,'CCA Util %'!$E:$E,0)),""))</f>
        <v/>
      </c>
      <c r="AD9736">
        <f>IF($B9736="","",IFERROR(INDEX('CCA Util %'!$G:$G,MATCH($B9736,'CCA Util %'!$E:$E,0)),""))</f>
        <v/>
      </c>
      <c r="AE9736">
        <f>IF(OR($B9736="",$U9736=""),"",$U9736&amp;" &amp; "&amp;IF(OR($AD9736="",$AD9736=0),"Util NA",$AD9736&amp;" Util"))</f>
        <v/>
      </c>
    </row>
    <row r="9737" ht="15.75" customHeight="1" s="42">
      <c r="A9737" s="41" t="n"/>
      <c r="G9737" s="38" t="n"/>
      <c r="H9737" s="38" t="n"/>
      <c r="I9737" s="38" t="n"/>
      <c r="J9737" s="38" t="n"/>
      <c r="K9737" s="38" t="n"/>
      <c r="L9737" s="38" t="n"/>
      <c r="N9737" s="36">
        <f>IF($B9737="","",IF($C9737="SUPERSTORE","Superstore","DH"))</f>
        <v/>
      </c>
      <c r="O9737" s="36">
        <f>IF($B9737="","",IFERROR(VLOOKUP($B9737,Mapping!$A:$C,2,0),"Not Mapped"))</f>
        <v/>
      </c>
      <c r="P9737" s="36">
        <f>IF($B9737="","",IFERROR(VLOOKUP($B9737,Mapping!$A:$C,3,0),"Not Mapped"))</f>
        <v/>
      </c>
      <c r="Q9737" s="36">
        <f>IF($B9737="","",IFERROR(VLOOKUP($O9737,Leaders!$A:$B,2,0),"Not Mapped"))</f>
        <v/>
      </c>
      <c r="R9737" s="36">
        <f>IF($B9737="","",IF(COUNTIF(Exclusions!$A:$A,$B9737)&gt;0,"Yes","No"))</f>
        <v/>
      </c>
      <c r="S9737" s="38">
        <f>IF($B9737="","",MIN(1,DAY($A9737)/IF($N9737="Superstore",Settings!$B$5,Settings!$B$4)))</f>
        <v/>
      </c>
      <c r="T9737" s="38">
        <f>IF(OR($B9737="",$G9737="",$S9737=0),"",$G9737/$S9737)</f>
        <v/>
      </c>
      <c r="U9737" s="36">
        <f>IF($T9737="","",IF($T9737&lt;Settings!$B$8,"Critical",IF($T9737&lt;Settings!$B$9,"Semi Critical","Non Critical")))</f>
        <v/>
      </c>
      <c r="V9737" s="28" t="n"/>
      <c r="Z9737">
        <f>IF($B9737="","",IFERROR(VLOOKUP($B9737,'Plan HC for CCA'!$A:$B,2,0),""))</f>
        <v/>
      </c>
      <c r="AA9737">
        <f>IF(OR($B9737="",$Z9737=""),"",IF(N($M9737)&lt;$Z9737,"Delta","No Delta"))</f>
        <v/>
      </c>
      <c r="AB9737">
        <f>IF(OR($B9737="",$Z9737=""),"",MAX(0,$Z9737-N($M9737)))</f>
        <v/>
      </c>
      <c r="AC9737" s="46">
        <f>IF($B9737="","",IFERROR(INDEX('CCA Util %'!$H:$H,MATCH($B9737,'CCA Util %'!$E:$E,0)),""))</f>
        <v/>
      </c>
      <c r="AD9737">
        <f>IF($B9737="","",IFERROR(INDEX('CCA Util %'!$G:$G,MATCH($B9737,'CCA Util %'!$E:$E,0)),""))</f>
        <v/>
      </c>
      <c r="AE9737">
        <f>IF(OR($B9737="",$U9737=""),"",$U9737&amp;" &amp; "&amp;IF(OR($AD9737="",$AD9737=0),"Util NA",$AD9737&amp;" Util"))</f>
        <v/>
      </c>
    </row>
    <row r="9738" ht="15.75" customHeight="1" s="42">
      <c r="A9738" s="41" t="n"/>
      <c r="G9738" s="38" t="n"/>
      <c r="H9738" s="38" t="n"/>
      <c r="I9738" s="38" t="n"/>
      <c r="J9738" s="38" t="n"/>
      <c r="K9738" s="38" t="n"/>
      <c r="L9738" s="38" t="n"/>
      <c r="N9738" s="36">
        <f>IF($B9738="","",IF($C9738="SUPERSTORE","Superstore","DH"))</f>
        <v/>
      </c>
      <c r="O9738" s="36">
        <f>IF($B9738="","",IFERROR(VLOOKUP($B9738,Mapping!$A:$C,2,0),"Not Mapped"))</f>
        <v/>
      </c>
      <c r="P9738" s="36">
        <f>IF($B9738="","",IFERROR(VLOOKUP($B9738,Mapping!$A:$C,3,0),"Not Mapped"))</f>
        <v/>
      </c>
      <c r="Q9738" s="36">
        <f>IF($B9738="","",IFERROR(VLOOKUP($O9738,Leaders!$A:$B,2,0),"Not Mapped"))</f>
        <v/>
      </c>
      <c r="R9738" s="36">
        <f>IF($B9738="","",IF(COUNTIF(Exclusions!$A:$A,$B9738)&gt;0,"Yes","No"))</f>
        <v/>
      </c>
      <c r="S9738" s="38">
        <f>IF($B9738="","",MIN(1,DAY($A9738)/IF($N9738="Superstore",Settings!$B$5,Settings!$B$4)))</f>
        <v/>
      </c>
      <c r="T9738" s="38">
        <f>IF(OR($B9738="",$G9738="",$S9738=0),"",$G9738/$S9738)</f>
        <v/>
      </c>
      <c r="U9738" s="36">
        <f>IF($T9738="","",IF($T9738&lt;Settings!$B$8,"Critical",IF($T9738&lt;Settings!$B$9,"Semi Critical","Non Critical")))</f>
        <v/>
      </c>
      <c r="V9738" s="28" t="n"/>
      <c r="Z9738">
        <f>IF($B9738="","",IFERROR(VLOOKUP($B9738,'Plan HC for CCA'!$A:$B,2,0),""))</f>
        <v/>
      </c>
      <c r="AA9738">
        <f>IF(OR($B9738="",$Z9738=""),"",IF(N($M9738)&lt;$Z9738,"Delta","No Delta"))</f>
        <v/>
      </c>
      <c r="AB9738">
        <f>IF(OR($B9738="",$Z9738=""),"",MAX(0,$Z9738-N($M9738)))</f>
        <v/>
      </c>
      <c r="AC9738" s="46">
        <f>IF($B9738="","",IFERROR(INDEX('CCA Util %'!$H:$H,MATCH($B9738,'CCA Util %'!$E:$E,0)),""))</f>
        <v/>
      </c>
      <c r="AD9738">
        <f>IF($B9738="","",IFERROR(INDEX('CCA Util %'!$G:$G,MATCH($B9738,'CCA Util %'!$E:$E,0)),""))</f>
        <v/>
      </c>
      <c r="AE9738">
        <f>IF(OR($B9738="",$U9738=""),"",$U9738&amp;" &amp; "&amp;IF(OR($AD9738="",$AD9738=0),"Util NA",$AD9738&amp;" Util"))</f>
        <v/>
      </c>
    </row>
    <row r="9739" ht="15.75" customHeight="1" s="42">
      <c r="A9739" s="41" t="n"/>
      <c r="G9739" s="38" t="n"/>
      <c r="H9739" s="38" t="n"/>
      <c r="I9739" s="38" t="n"/>
      <c r="J9739" s="38" t="n"/>
      <c r="K9739" s="38" t="n"/>
      <c r="L9739" s="38" t="n"/>
      <c r="N9739" s="36">
        <f>IF($B9739="","",IF($C9739="SUPERSTORE","Superstore","DH"))</f>
        <v/>
      </c>
      <c r="O9739" s="36">
        <f>IF($B9739="","",IFERROR(VLOOKUP($B9739,Mapping!$A:$C,2,0),"Not Mapped"))</f>
        <v/>
      </c>
      <c r="P9739" s="36">
        <f>IF($B9739="","",IFERROR(VLOOKUP($B9739,Mapping!$A:$C,3,0),"Not Mapped"))</f>
        <v/>
      </c>
      <c r="Q9739" s="36">
        <f>IF($B9739="","",IFERROR(VLOOKUP($O9739,Leaders!$A:$B,2,0),"Not Mapped"))</f>
        <v/>
      </c>
      <c r="R9739" s="36">
        <f>IF($B9739="","",IF(COUNTIF(Exclusions!$A:$A,$B9739)&gt;0,"Yes","No"))</f>
        <v/>
      </c>
      <c r="S9739" s="38">
        <f>IF($B9739="","",MIN(1,DAY($A9739)/IF($N9739="Superstore",Settings!$B$5,Settings!$B$4)))</f>
        <v/>
      </c>
      <c r="T9739" s="38">
        <f>IF(OR($B9739="",$G9739="",$S9739=0),"",$G9739/$S9739)</f>
        <v/>
      </c>
      <c r="U9739" s="36">
        <f>IF($T9739="","",IF($T9739&lt;Settings!$B$8,"Critical",IF($T9739&lt;Settings!$B$9,"Semi Critical","Non Critical")))</f>
        <v/>
      </c>
      <c r="V9739" s="28" t="n"/>
      <c r="Z9739">
        <f>IF($B9739="","",IFERROR(VLOOKUP($B9739,'Plan HC for CCA'!$A:$B,2,0),""))</f>
        <v/>
      </c>
      <c r="AA9739">
        <f>IF(OR($B9739="",$Z9739=""),"",IF(N($M9739)&lt;$Z9739,"Delta","No Delta"))</f>
        <v/>
      </c>
      <c r="AB9739">
        <f>IF(OR($B9739="",$Z9739=""),"",MAX(0,$Z9739-N($M9739)))</f>
        <v/>
      </c>
      <c r="AC9739" s="46">
        <f>IF($B9739="","",IFERROR(INDEX('CCA Util %'!$H:$H,MATCH($B9739,'CCA Util %'!$E:$E,0)),""))</f>
        <v/>
      </c>
      <c r="AD9739">
        <f>IF($B9739="","",IFERROR(INDEX('CCA Util %'!$G:$G,MATCH($B9739,'CCA Util %'!$E:$E,0)),""))</f>
        <v/>
      </c>
      <c r="AE9739">
        <f>IF(OR($B9739="",$U9739=""),"",$U9739&amp;" &amp; "&amp;IF(OR($AD9739="",$AD9739=0),"Util NA",$AD9739&amp;" Util"))</f>
        <v/>
      </c>
    </row>
    <row r="9740" ht="15.75" customHeight="1" s="42">
      <c r="A9740" s="41" t="n"/>
      <c r="G9740" s="38" t="n"/>
      <c r="H9740" s="38" t="n"/>
      <c r="I9740" s="38" t="n"/>
      <c r="J9740" s="38" t="n"/>
      <c r="K9740" s="38" t="n"/>
      <c r="L9740" s="38" t="n"/>
      <c r="N9740" s="36">
        <f>IF($B9740="","",IF($C9740="SUPERSTORE","Superstore","DH"))</f>
        <v/>
      </c>
      <c r="O9740" s="36">
        <f>IF($B9740="","",IFERROR(VLOOKUP($B9740,Mapping!$A:$C,2,0),"Not Mapped"))</f>
        <v/>
      </c>
      <c r="P9740" s="36">
        <f>IF($B9740="","",IFERROR(VLOOKUP($B9740,Mapping!$A:$C,3,0),"Not Mapped"))</f>
        <v/>
      </c>
      <c r="Q9740" s="36">
        <f>IF($B9740="","",IFERROR(VLOOKUP($O9740,Leaders!$A:$B,2,0),"Not Mapped"))</f>
        <v/>
      </c>
      <c r="R9740" s="36">
        <f>IF($B9740="","",IF(COUNTIF(Exclusions!$A:$A,$B9740)&gt;0,"Yes","No"))</f>
        <v/>
      </c>
      <c r="S9740" s="38">
        <f>IF($B9740="","",MIN(1,DAY($A9740)/IF($N9740="Superstore",Settings!$B$5,Settings!$B$4)))</f>
        <v/>
      </c>
      <c r="T9740" s="38">
        <f>IF(OR($B9740="",$G9740="",$S9740=0),"",$G9740/$S9740)</f>
        <v/>
      </c>
      <c r="U9740" s="36">
        <f>IF($T9740="","",IF($T9740&lt;Settings!$B$8,"Critical",IF($T9740&lt;Settings!$B$9,"Semi Critical","Non Critical")))</f>
        <v/>
      </c>
      <c r="V9740" s="28" t="n"/>
      <c r="Z9740">
        <f>IF($B9740="","",IFERROR(VLOOKUP($B9740,'Plan HC for CCA'!$A:$B,2,0),""))</f>
        <v/>
      </c>
      <c r="AA9740">
        <f>IF(OR($B9740="",$Z9740=""),"",IF(N($M9740)&lt;$Z9740,"Delta","No Delta"))</f>
        <v/>
      </c>
      <c r="AB9740">
        <f>IF(OR($B9740="",$Z9740=""),"",MAX(0,$Z9740-N($M9740)))</f>
        <v/>
      </c>
      <c r="AC9740" s="46">
        <f>IF($B9740="","",IFERROR(INDEX('CCA Util %'!$H:$H,MATCH($B9740,'CCA Util %'!$E:$E,0)),""))</f>
        <v/>
      </c>
      <c r="AD9740">
        <f>IF($B9740="","",IFERROR(INDEX('CCA Util %'!$G:$G,MATCH($B9740,'CCA Util %'!$E:$E,0)),""))</f>
        <v/>
      </c>
      <c r="AE9740">
        <f>IF(OR($B9740="",$U9740=""),"",$U9740&amp;" &amp; "&amp;IF(OR($AD9740="",$AD9740=0),"Util NA",$AD9740&amp;" Util"))</f>
        <v/>
      </c>
    </row>
    <row r="9741" ht="15.75" customHeight="1" s="42">
      <c r="A9741" s="41" t="n"/>
      <c r="G9741" s="38" t="n"/>
      <c r="H9741" s="38" t="n"/>
      <c r="I9741" s="38" t="n"/>
      <c r="J9741" s="38" t="n"/>
      <c r="K9741" s="38" t="n"/>
      <c r="L9741" s="38" t="n"/>
      <c r="N9741" s="36">
        <f>IF($B9741="","",IF($C9741="SUPERSTORE","Superstore","DH"))</f>
        <v/>
      </c>
      <c r="O9741" s="36">
        <f>IF($B9741="","",IFERROR(VLOOKUP($B9741,Mapping!$A:$C,2,0),"Not Mapped"))</f>
        <v/>
      </c>
      <c r="P9741" s="36">
        <f>IF($B9741="","",IFERROR(VLOOKUP($B9741,Mapping!$A:$C,3,0),"Not Mapped"))</f>
        <v/>
      </c>
      <c r="Q9741" s="36">
        <f>IF($B9741="","",IFERROR(VLOOKUP($O9741,Leaders!$A:$B,2,0),"Not Mapped"))</f>
        <v/>
      </c>
      <c r="R9741" s="36">
        <f>IF($B9741="","",IF(COUNTIF(Exclusions!$A:$A,$B9741)&gt;0,"Yes","No"))</f>
        <v/>
      </c>
      <c r="S9741" s="38">
        <f>IF($B9741="","",MIN(1,DAY($A9741)/IF($N9741="Superstore",Settings!$B$5,Settings!$B$4)))</f>
        <v/>
      </c>
      <c r="T9741" s="38">
        <f>IF(OR($B9741="",$G9741="",$S9741=0),"",$G9741/$S9741)</f>
        <v/>
      </c>
      <c r="U9741" s="36">
        <f>IF($T9741="","",IF($T9741&lt;Settings!$B$8,"Critical",IF($T9741&lt;Settings!$B$9,"Semi Critical","Non Critical")))</f>
        <v/>
      </c>
      <c r="V9741" s="28" t="n"/>
      <c r="Z9741">
        <f>IF($B9741="","",IFERROR(VLOOKUP($B9741,'Plan HC for CCA'!$A:$B,2,0),""))</f>
        <v/>
      </c>
      <c r="AA9741">
        <f>IF(OR($B9741="",$Z9741=""),"",IF(N($M9741)&lt;$Z9741,"Delta","No Delta"))</f>
        <v/>
      </c>
      <c r="AB9741">
        <f>IF(OR($B9741="",$Z9741=""),"",MAX(0,$Z9741-N($M9741)))</f>
        <v/>
      </c>
      <c r="AC9741" s="46">
        <f>IF($B9741="","",IFERROR(INDEX('CCA Util %'!$H:$H,MATCH($B9741,'CCA Util %'!$E:$E,0)),""))</f>
        <v/>
      </c>
      <c r="AD9741">
        <f>IF($B9741="","",IFERROR(INDEX('CCA Util %'!$G:$G,MATCH($B9741,'CCA Util %'!$E:$E,0)),""))</f>
        <v/>
      </c>
      <c r="AE9741">
        <f>IF(OR($B9741="",$U9741=""),"",$U9741&amp;" &amp; "&amp;IF(OR($AD9741="",$AD9741=0),"Util NA",$AD9741&amp;" Util"))</f>
        <v/>
      </c>
    </row>
    <row r="9742" ht="15.75" customHeight="1" s="42">
      <c r="A9742" s="41" t="n"/>
      <c r="G9742" s="38" t="n"/>
      <c r="H9742" s="38" t="n"/>
      <c r="I9742" s="38" t="n"/>
      <c r="J9742" s="38" t="n"/>
      <c r="K9742" s="38" t="n"/>
      <c r="L9742" s="38" t="n"/>
      <c r="N9742" s="36">
        <f>IF($B9742="","",IF($C9742="SUPERSTORE","Superstore","DH"))</f>
        <v/>
      </c>
      <c r="O9742" s="36">
        <f>IF($B9742="","",IFERROR(VLOOKUP($B9742,Mapping!$A:$C,2,0),"Not Mapped"))</f>
        <v/>
      </c>
      <c r="P9742" s="36">
        <f>IF($B9742="","",IFERROR(VLOOKUP($B9742,Mapping!$A:$C,3,0),"Not Mapped"))</f>
        <v/>
      </c>
      <c r="Q9742" s="36">
        <f>IF($B9742="","",IFERROR(VLOOKUP($O9742,Leaders!$A:$B,2,0),"Not Mapped"))</f>
        <v/>
      </c>
      <c r="R9742" s="36">
        <f>IF($B9742="","",IF(COUNTIF(Exclusions!$A:$A,$B9742)&gt;0,"Yes","No"))</f>
        <v/>
      </c>
      <c r="S9742" s="38">
        <f>IF($B9742="","",MIN(1,DAY($A9742)/IF($N9742="Superstore",Settings!$B$5,Settings!$B$4)))</f>
        <v/>
      </c>
      <c r="T9742" s="38">
        <f>IF(OR($B9742="",$G9742="",$S9742=0),"",$G9742/$S9742)</f>
        <v/>
      </c>
      <c r="U9742" s="36">
        <f>IF($T9742="","",IF($T9742&lt;Settings!$B$8,"Critical",IF($T9742&lt;Settings!$B$9,"Semi Critical","Non Critical")))</f>
        <v/>
      </c>
      <c r="V9742" s="28" t="n"/>
      <c r="Z9742">
        <f>IF($B9742="","",IFERROR(VLOOKUP($B9742,'Plan HC for CCA'!$A:$B,2,0),""))</f>
        <v/>
      </c>
      <c r="AA9742">
        <f>IF(OR($B9742="",$Z9742=""),"",IF(N($M9742)&lt;$Z9742,"Delta","No Delta"))</f>
        <v/>
      </c>
      <c r="AB9742">
        <f>IF(OR($B9742="",$Z9742=""),"",MAX(0,$Z9742-N($M9742)))</f>
        <v/>
      </c>
      <c r="AC9742" s="46">
        <f>IF($B9742="","",IFERROR(INDEX('CCA Util %'!$H:$H,MATCH($B9742,'CCA Util %'!$E:$E,0)),""))</f>
        <v/>
      </c>
      <c r="AD9742">
        <f>IF($B9742="","",IFERROR(INDEX('CCA Util %'!$G:$G,MATCH($B9742,'CCA Util %'!$E:$E,0)),""))</f>
        <v/>
      </c>
      <c r="AE9742">
        <f>IF(OR($B9742="",$U9742=""),"",$U9742&amp;" &amp; "&amp;IF(OR($AD9742="",$AD9742=0),"Util NA",$AD9742&amp;" Util"))</f>
        <v/>
      </c>
    </row>
    <row r="9743" ht="15.75" customHeight="1" s="42">
      <c r="A9743" s="41" t="n"/>
      <c r="G9743" s="38" t="n"/>
      <c r="H9743" s="38" t="n"/>
      <c r="I9743" s="38" t="n"/>
      <c r="J9743" s="38" t="n"/>
      <c r="K9743" s="38" t="n"/>
      <c r="L9743" s="38" t="n"/>
      <c r="N9743" s="36">
        <f>IF($B9743="","",IF($C9743="SUPERSTORE","Superstore","DH"))</f>
        <v/>
      </c>
      <c r="O9743" s="36">
        <f>IF($B9743="","",IFERROR(VLOOKUP($B9743,Mapping!$A:$C,2,0),"Not Mapped"))</f>
        <v/>
      </c>
      <c r="P9743" s="36">
        <f>IF($B9743="","",IFERROR(VLOOKUP($B9743,Mapping!$A:$C,3,0),"Not Mapped"))</f>
        <v/>
      </c>
      <c r="Q9743" s="36">
        <f>IF($B9743="","",IFERROR(VLOOKUP($O9743,Leaders!$A:$B,2,0),"Not Mapped"))</f>
        <v/>
      </c>
      <c r="R9743" s="36">
        <f>IF($B9743="","",IF(COUNTIF(Exclusions!$A:$A,$B9743)&gt;0,"Yes","No"))</f>
        <v/>
      </c>
      <c r="S9743" s="38">
        <f>IF($B9743="","",MIN(1,DAY($A9743)/IF($N9743="Superstore",Settings!$B$5,Settings!$B$4)))</f>
        <v/>
      </c>
      <c r="T9743" s="38">
        <f>IF(OR($B9743="",$G9743="",$S9743=0),"",$G9743/$S9743)</f>
        <v/>
      </c>
      <c r="U9743" s="36">
        <f>IF($T9743="","",IF($T9743&lt;Settings!$B$8,"Critical",IF($T9743&lt;Settings!$B$9,"Semi Critical","Non Critical")))</f>
        <v/>
      </c>
      <c r="V9743" s="28" t="n"/>
      <c r="Z9743">
        <f>IF($B9743="","",IFERROR(VLOOKUP($B9743,'Plan HC for CCA'!$A:$B,2,0),""))</f>
        <v/>
      </c>
      <c r="AA9743">
        <f>IF(OR($B9743="",$Z9743=""),"",IF(N($M9743)&lt;$Z9743,"Delta","No Delta"))</f>
        <v/>
      </c>
      <c r="AB9743">
        <f>IF(OR($B9743="",$Z9743=""),"",MAX(0,$Z9743-N($M9743)))</f>
        <v/>
      </c>
      <c r="AC9743" s="46">
        <f>IF($B9743="","",IFERROR(INDEX('CCA Util %'!$H:$H,MATCH($B9743,'CCA Util %'!$E:$E,0)),""))</f>
        <v/>
      </c>
      <c r="AD9743">
        <f>IF($B9743="","",IFERROR(INDEX('CCA Util %'!$G:$G,MATCH($B9743,'CCA Util %'!$E:$E,0)),""))</f>
        <v/>
      </c>
      <c r="AE9743">
        <f>IF(OR($B9743="",$U9743=""),"",$U9743&amp;" &amp; "&amp;IF(OR($AD9743="",$AD9743=0),"Util NA",$AD9743&amp;" Util"))</f>
        <v/>
      </c>
    </row>
    <row r="9744" ht="15.75" customHeight="1" s="42">
      <c r="A9744" s="41" t="n"/>
      <c r="G9744" s="38" t="n"/>
      <c r="H9744" s="38" t="n"/>
      <c r="I9744" s="38" t="n"/>
      <c r="J9744" s="38" t="n"/>
      <c r="K9744" s="38" t="n"/>
      <c r="L9744" s="38" t="n"/>
      <c r="N9744" s="36">
        <f>IF($B9744="","",IF($C9744="SUPERSTORE","Superstore","DH"))</f>
        <v/>
      </c>
      <c r="O9744" s="36">
        <f>IF($B9744="","",IFERROR(VLOOKUP($B9744,Mapping!$A:$C,2,0),"Not Mapped"))</f>
        <v/>
      </c>
      <c r="P9744" s="36">
        <f>IF($B9744="","",IFERROR(VLOOKUP($B9744,Mapping!$A:$C,3,0),"Not Mapped"))</f>
        <v/>
      </c>
      <c r="Q9744" s="36">
        <f>IF($B9744="","",IFERROR(VLOOKUP($O9744,Leaders!$A:$B,2,0),"Not Mapped"))</f>
        <v/>
      </c>
      <c r="R9744" s="36">
        <f>IF($B9744="","",IF(COUNTIF(Exclusions!$A:$A,$B9744)&gt;0,"Yes","No"))</f>
        <v/>
      </c>
      <c r="S9744" s="38">
        <f>IF($B9744="","",MIN(1,DAY($A9744)/IF($N9744="Superstore",Settings!$B$5,Settings!$B$4)))</f>
        <v/>
      </c>
      <c r="T9744" s="38">
        <f>IF(OR($B9744="",$G9744="",$S9744=0),"",$G9744/$S9744)</f>
        <v/>
      </c>
      <c r="U9744" s="36">
        <f>IF($T9744="","",IF($T9744&lt;Settings!$B$8,"Critical",IF($T9744&lt;Settings!$B$9,"Semi Critical","Non Critical")))</f>
        <v/>
      </c>
      <c r="V9744" s="28" t="n"/>
      <c r="Z9744">
        <f>IF($B9744="","",IFERROR(VLOOKUP($B9744,'Plan HC for CCA'!$A:$B,2,0),""))</f>
        <v/>
      </c>
      <c r="AA9744">
        <f>IF(OR($B9744="",$Z9744=""),"",IF(N($M9744)&lt;$Z9744,"Delta","No Delta"))</f>
        <v/>
      </c>
      <c r="AB9744">
        <f>IF(OR($B9744="",$Z9744=""),"",MAX(0,$Z9744-N($M9744)))</f>
        <v/>
      </c>
      <c r="AC9744" s="46">
        <f>IF($B9744="","",IFERROR(INDEX('CCA Util %'!$H:$H,MATCH($B9744,'CCA Util %'!$E:$E,0)),""))</f>
        <v/>
      </c>
      <c r="AD9744">
        <f>IF($B9744="","",IFERROR(INDEX('CCA Util %'!$G:$G,MATCH($B9744,'CCA Util %'!$E:$E,0)),""))</f>
        <v/>
      </c>
      <c r="AE9744">
        <f>IF(OR($B9744="",$U9744=""),"",$U9744&amp;" &amp; "&amp;IF(OR($AD9744="",$AD9744=0),"Util NA",$AD9744&amp;" Util"))</f>
        <v/>
      </c>
    </row>
    <row r="9745" ht="15.75" customHeight="1" s="42">
      <c r="A9745" s="41" t="n"/>
      <c r="G9745" s="38" t="n"/>
      <c r="H9745" s="38" t="n"/>
      <c r="I9745" s="38" t="n"/>
      <c r="J9745" s="38" t="n"/>
      <c r="K9745" s="38" t="n"/>
      <c r="L9745" s="38" t="n"/>
      <c r="N9745" s="36">
        <f>IF($B9745="","",IF($C9745="SUPERSTORE","Superstore","DH"))</f>
        <v/>
      </c>
      <c r="O9745" s="36">
        <f>IF($B9745="","",IFERROR(VLOOKUP($B9745,Mapping!$A:$C,2,0),"Not Mapped"))</f>
        <v/>
      </c>
      <c r="P9745" s="36">
        <f>IF($B9745="","",IFERROR(VLOOKUP($B9745,Mapping!$A:$C,3,0),"Not Mapped"))</f>
        <v/>
      </c>
      <c r="Q9745" s="36">
        <f>IF($B9745="","",IFERROR(VLOOKUP($O9745,Leaders!$A:$B,2,0),"Not Mapped"))</f>
        <v/>
      </c>
      <c r="R9745" s="36">
        <f>IF($B9745="","",IF(COUNTIF(Exclusions!$A:$A,$B9745)&gt;0,"Yes","No"))</f>
        <v/>
      </c>
      <c r="S9745" s="38">
        <f>IF($B9745="","",MIN(1,DAY($A9745)/IF($N9745="Superstore",Settings!$B$5,Settings!$B$4)))</f>
        <v/>
      </c>
      <c r="T9745" s="38">
        <f>IF(OR($B9745="",$G9745="",$S9745=0),"",$G9745/$S9745)</f>
        <v/>
      </c>
      <c r="U9745" s="36">
        <f>IF($T9745="","",IF($T9745&lt;Settings!$B$8,"Critical",IF($T9745&lt;Settings!$B$9,"Semi Critical","Non Critical")))</f>
        <v/>
      </c>
      <c r="V9745" s="28" t="n"/>
      <c r="Z9745">
        <f>IF($B9745="","",IFERROR(VLOOKUP($B9745,'Plan HC for CCA'!$A:$B,2,0),""))</f>
        <v/>
      </c>
      <c r="AA9745">
        <f>IF(OR($B9745="",$Z9745=""),"",IF(N($M9745)&lt;$Z9745,"Delta","No Delta"))</f>
        <v/>
      </c>
      <c r="AB9745">
        <f>IF(OR($B9745="",$Z9745=""),"",MAX(0,$Z9745-N($M9745)))</f>
        <v/>
      </c>
      <c r="AC9745" s="46">
        <f>IF($B9745="","",IFERROR(INDEX('CCA Util %'!$H:$H,MATCH($B9745,'CCA Util %'!$E:$E,0)),""))</f>
        <v/>
      </c>
      <c r="AD9745">
        <f>IF($B9745="","",IFERROR(INDEX('CCA Util %'!$G:$G,MATCH($B9745,'CCA Util %'!$E:$E,0)),""))</f>
        <v/>
      </c>
      <c r="AE9745">
        <f>IF(OR($B9745="",$U9745=""),"",$U9745&amp;" &amp; "&amp;IF(OR($AD9745="",$AD9745=0),"Util NA",$AD9745&amp;" Util"))</f>
        <v/>
      </c>
    </row>
    <row r="9746" ht="15.75" customHeight="1" s="42">
      <c r="A9746" s="41" t="n"/>
      <c r="G9746" s="38" t="n"/>
      <c r="H9746" s="38" t="n"/>
      <c r="I9746" s="38" t="n"/>
      <c r="J9746" s="38" t="n"/>
      <c r="K9746" s="38" t="n"/>
      <c r="L9746" s="38" t="n"/>
      <c r="N9746" s="36">
        <f>IF($B9746="","",IF($C9746="SUPERSTORE","Superstore","DH"))</f>
        <v/>
      </c>
      <c r="O9746" s="36">
        <f>IF($B9746="","",IFERROR(VLOOKUP($B9746,Mapping!$A:$C,2,0),"Not Mapped"))</f>
        <v/>
      </c>
      <c r="P9746" s="36">
        <f>IF($B9746="","",IFERROR(VLOOKUP($B9746,Mapping!$A:$C,3,0),"Not Mapped"))</f>
        <v/>
      </c>
      <c r="Q9746" s="36">
        <f>IF($B9746="","",IFERROR(VLOOKUP($O9746,Leaders!$A:$B,2,0),"Not Mapped"))</f>
        <v/>
      </c>
      <c r="R9746" s="36">
        <f>IF($B9746="","",IF(COUNTIF(Exclusions!$A:$A,$B9746)&gt;0,"Yes","No"))</f>
        <v/>
      </c>
      <c r="S9746" s="38">
        <f>IF($B9746="","",MIN(1,DAY($A9746)/IF($N9746="Superstore",Settings!$B$5,Settings!$B$4)))</f>
        <v/>
      </c>
      <c r="T9746" s="38">
        <f>IF(OR($B9746="",$G9746="",$S9746=0),"",$G9746/$S9746)</f>
        <v/>
      </c>
      <c r="U9746" s="36">
        <f>IF($T9746="","",IF($T9746&lt;Settings!$B$8,"Critical",IF($T9746&lt;Settings!$B$9,"Semi Critical","Non Critical")))</f>
        <v/>
      </c>
      <c r="V9746" s="28" t="n"/>
      <c r="Z9746">
        <f>IF($B9746="","",IFERROR(VLOOKUP($B9746,'Plan HC for CCA'!$A:$B,2,0),""))</f>
        <v/>
      </c>
      <c r="AA9746">
        <f>IF(OR($B9746="",$Z9746=""),"",IF(N($M9746)&lt;$Z9746,"Delta","No Delta"))</f>
        <v/>
      </c>
      <c r="AB9746">
        <f>IF(OR($B9746="",$Z9746=""),"",MAX(0,$Z9746-N($M9746)))</f>
        <v/>
      </c>
      <c r="AC9746" s="46">
        <f>IF($B9746="","",IFERROR(INDEX('CCA Util %'!$H:$H,MATCH($B9746,'CCA Util %'!$E:$E,0)),""))</f>
        <v/>
      </c>
      <c r="AD9746">
        <f>IF($B9746="","",IFERROR(INDEX('CCA Util %'!$G:$G,MATCH($B9746,'CCA Util %'!$E:$E,0)),""))</f>
        <v/>
      </c>
      <c r="AE9746">
        <f>IF(OR($B9746="",$U9746=""),"",$U9746&amp;" &amp; "&amp;IF(OR($AD9746="",$AD9746=0),"Util NA",$AD9746&amp;" Util"))</f>
        <v/>
      </c>
    </row>
    <row r="9747" ht="15.75" customHeight="1" s="42">
      <c r="A9747" s="41" t="n"/>
      <c r="G9747" s="38" t="n"/>
      <c r="H9747" s="38" t="n"/>
      <c r="I9747" s="38" t="n"/>
      <c r="J9747" s="38" t="n"/>
      <c r="K9747" s="38" t="n"/>
      <c r="L9747" s="38" t="n"/>
      <c r="N9747" s="36">
        <f>IF($B9747="","",IF($C9747="SUPERSTORE","Superstore","DH"))</f>
        <v/>
      </c>
      <c r="O9747" s="36">
        <f>IF($B9747="","",IFERROR(VLOOKUP($B9747,Mapping!$A:$C,2,0),"Not Mapped"))</f>
        <v/>
      </c>
      <c r="P9747" s="36">
        <f>IF($B9747="","",IFERROR(VLOOKUP($B9747,Mapping!$A:$C,3,0),"Not Mapped"))</f>
        <v/>
      </c>
      <c r="Q9747" s="36">
        <f>IF($B9747="","",IFERROR(VLOOKUP($O9747,Leaders!$A:$B,2,0),"Not Mapped"))</f>
        <v/>
      </c>
      <c r="R9747" s="36">
        <f>IF($B9747="","",IF(COUNTIF(Exclusions!$A:$A,$B9747)&gt;0,"Yes","No"))</f>
        <v/>
      </c>
      <c r="S9747" s="38">
        <f>IF($B9747="","",MIN(1,DAY($A9747)/IF($N9747="Superstore",Settings!$B$5,Settings!$B$4)))</f>
        <v/>
      </c>
      <c r="T9747" s="38">
        <f>IF(OR($B9747="",$G9747="",$S9747=0),"",$G9747/$S9747)</f>
        <v/>
      </c>
      <c r="U9747" s="36">
        <f>IF($T9747="","",IF($T9747&lt;Settings!$B$8,"Critical",IF($T9747&lt;Settings!$B$9,"Semi Critical","Non Critical")))</f>
        <v/>
      </c>
      <c r="V9747" s="28" t="n"/>
      <c r="Z9747">
        <f>IF($B9747="","",IFERROR(VLOOKUP($B9747,'Plan HC for CCA'!$A:$B,2,0),""))</f>
        <v/>
      </c>
      <c r="AA9747">
        <f>IF(OR($B9747="",$Z9747=""),"",IF(N($M9747)&lt;$Z9747,"Delta","No Delta"))</f>
        <v/>
      </c>
      <c r="AB9747">
        <f>IF(OR($B9747="",$Z9747=""),"",MAX(0,$Z9747-N($M9747)))</f>
        <v/>
      </c>
      <c r="AC9747" s="46">
        <f>IF($B9747="","",IFERROR(INDEX('CCA Util %'!$H:$H,MATCH($B9747,'CCA Util %'!$E:$E,0)),""))</f>
        <v/>
      </c>
      <c r="AD9747">
        <f>IF($B9747="","",IFERROR(INDEX('CCA Util %'!$G:$G,MATCH($B9747,'CCA Util %'!$E:$E,0)),""))</f>
        <v/>
      </c>
      <c r="AE9747">
        <f>IF(OR($B9747="",$U9747=""),"",$U9747&amp;" &amp; "&amp;IF(OR($AD9747="",$AD9747=0),"Util NA",$AD9747&amp;" Util"))</f>
        <v/>
      </c>
    </row>
    <row r="9748" ht="15.75" customHeight="1" s="42">
      <c r="A9748" s="41" t="n"/>
      <c r="G9748" s="38" t="n"/>
      <c r="H9748" s="38" t="n"/>
      <c r="I9748" s="38" t="n"/>
      <c r="J9748" s="38" t="n"/>
      <c r="K9748" s="38" t="n"/>
      <c r="L9748" s="38" t="n"/>
      <c r="N9748" s="36">
        <f>IF($B9748="","",IF($C9748="SUPERSTORE","Superstore","DH"))</f>
        <v/>
      </c>
      <c r="O9748" s="36">
        <f>IF($B9748="","",IFERROR(VLOOKUP($B9748,Mapping!$A:$C,2,0),"Not Mapped"))</f>
        <v/>
      </c>
      <c r="P9748" s="36">
        <f>IF($B9748="","",IFERROR(VLOOKUP($B9748,Mapping!$A:$C,3,0),"Not Mapped"))</f>
        <v/>
      </c>
      <c r="Q9748" s="36">
        <f>IF($B9748="","",IFERROR(VLOOKUP($O9748,Leaders!$A:$B,2,0),"Not Mapped"))</f>
        <v/>
      </c>
      <c r="R9748" s="36">
        <f>IF($B9748="","",IF(COUNTIF(Exclusions!$A:$A,$B9748)&gt;0,"Yes","No"))</f>
        <v/>
      </c>
      <c r="S9748" s="38">
        <f>IF($B9748="","",MIN(1,DAY($A9748)/IF($N9748="Superstore",Settings!$B$5,Settings!$B$4)))</f>
        <v/>
      </c>
      <c r="T9748" s="38">
        <f>IF(OR($B9748="",$G9748="",$S9748=0),"",$G9748/$S9748)</f>
        <v/>
      </c>
      <c r="U9748" s="36">
        <f>IF($T9748="","",IF($T9748&lt;Settings!$B$8,"Critical",IF($T9748&lt;Settings!$B$9,"Semi Critical","Non Critical")))</f>
        <v/>
      </c>
      <c r="V9748" s="28" t="n"/>
      <c r="Z9748">
        <f>IF($B9748="","",IFERROR(VLOOKUP($B9748,'Plan HC for CCA'!$A:$B,2,0),""))</f>
        <v/>
      </c>
      <c r="AA9748">
        <f>IF(OR($B9748="",$Z9748=""),"",IF(N($M9748)&lt;$Z9748,"Delta","No Delta"))</f>
        <v/>
      </c>
      <c r="AB9748">
        <f>IF(OR($B9748="",$Z9748=""),"",MAX(0,$Z9748-N($M9748)))</f>
        <v/>
      </c>
      <c r="AC9748" s="46">
        <f>IF($B9748="","",IFERROR(INDEX('CCA Util %'!$H:$H,MATCH($B9748,'CCA Util %'!$E:$E,0)),""))</f>
        <v/>
      </c>
      <c r="AD9748">
        <f>IF($B9748="","",IFERROR(INDEX('CCA Util %'!$G:$G,MATCH($B9748,'CCA Util %'!$E:$E,0)),""))</f>
        <v/>
      </c>
      <c r="AE9748">
        <f>IF(OR($B9748="",$U9748=""),"",$U9748&amp;" &amp; "&amp;IF(OR($AD9748="",$AD9748=0),"Util NA",$AD9748&amp;" Util"))</f>
        <v/>
      </c>
    </row>
    <row r="9749" ht="15.75" customHeight="1" s="42">
      <c r="A9749" s="41" t="n"/>
      <c r="G9749" s="38" t="n"/>
      <c r="H9749" s="38" t="n"/>
      <c r="I9749" s="38" t="n"/>
      <c r="J9749" s="38" t="n"/>
      <c r="K9749" s="38" t="n"/>
      <c r="L9749" s="38" t="n"/>
      <c r="N9749" s="36">
        <f>IF($B9749="","",IF($C9749="SUPERSTORE","Superstore","DH"))</f>
        <v/>
      </c>
      <c r="O9749" s="36">
        <f>IF($B9749="","",IFERROR(VLOOKUP($B9749,Mapping!$A:$C,2,0),"Not Mapped"))</f>
        <v/>
      </c>
      <c r="P9749" s="36">
        <f>IF($B9749="","",IFERROR(VLOOKUP($B9749,Mapping!$A:$C,3,0),"Not Mapped"))</f>
        <v/>
      </c>
      <c r="Q9749" s="36">
        <f>IF($B9749="","",IFERROR(VLOOKUP($O9749,Leaders!$A:$B,2,0),"Not Mapped"))</f>
        <v/>
      </c>
      <c r="R9749" s="36">
        <f>IF($B9749="","",IF(COUNTIF(Exclusions!$A:$A,$B9749)&gt;0,"Yes","No"))</f>
        <v/>
      </c>
      <c r="S9749" s="38">
        <f>IF($B9749="","",MIN(1,DAY($A9749)/IF($N9749="Superstore",Settings!$B$5,Settings!$B$4)))</f>
        <v/>
      </c>
      <c r="T9749" s="38">
        <f>IF(OR($B9749="",$G9749="",$S9749=0),"",$G9749/$S9749)</f>
        <v/>
      </c>
      <c r="U9749" s="36">
        <f>IF($T9749="","",IF($T9749&lt;Settings!$B$8,"Critical",IF($T9749&lt;Settings!$B$9,"Semi Critical","Non Critical")))</f>
        <v/>
      </c>
      <c r="V9749" s="28" t="n"/>
      <c r="Z9749">
        <f>IF($B9749="","",IFERROR(VLOOKUP($B9749,'Plan HC for CCA'!$A:$B,2,0),""))</f>
        <v/>
      </c>
      <c r="AA9749">
        <f>IF(OR($B9749="",$Z9749=""),"",IF(N($M9749)&lt;$Z9749,"Delta","No Delta"))</f>
        <v/>
      </c>
      <c r="AB9749">
        <f>IF(OR($B9749="",$Z9749=""),"",MAX(0,$Z9749-N($M9749)))</f>
        <v/>
      </c>
      <c r="AC9749" s="46">
        <f>IF($B9749="","",IFERROR(INDEX('CCA Util %'!$H:$H,MATCH($B9749,'CCA Util %'!$E:$E,0)),""))</f>
        <v/>
      </c>
      <c r="AD9749">
        <f>IF($B9749="","",IFERROR(INDEX('CCA Util %'!$G:$G,MATCH($B9749,'CCA Util %'!$E:$E,0)),""))</f>
        <v/>
      </c>
      <c r="AE9749">
        <f>IF(OR($B9749="",$U9749=""),"",$U9749&amp;" &amp; "&amp;IF(OR($AD9749="",$AD9749=0),"Util NA",$AD9749&amp;" Util"))</f>
        <v/>
      </c>
    </row>
    <row r="9750" ht="15.75" customHeight="1" s="42">
      <c r="A9750" s="41" t="n"/>
      <c r="G9750" s="38" t="n"/>
      <c r="H9750" s="38" t="n"/>
      <c r="I9750" s="38" t="n"/>
      <c r="J9750" s="38" t="n"/>
      <c r="K9750" s="38" t="n"/>
      <c r="L9750" s="38" t="n"/>
      <c r="N9750" s="36">
        <f>IF($B9750="","",IF($C9750="SUPERSTORE","Superstore","DH"))</f>
        <v/>
      </c>
      <c r="O9750" s="36">
        <f>IF($B9750="","",IFERROR(VLOOKUP($B9750,Mapping!$A:$C,2,0),"Not Mapped"))</f>
        <v/>
      </c>
      <c r="P9750" s="36">
        <f>IF($B9750="","",IFERROR(VLOOKUP($B9750,Mapping!$A:$C,3,0),"Not Mapped"))</f>
        <v/>
      </c>
      <c r="Q9750" s="36">
        <f>IF($B9750="","",IFERROR(VLOOKUP($O9750,Leaders!$A:$B,2,0),"Not Mapped"))</f>
        <v/>
      </c>
      <c r="R9750" s="36">
        <f>IF($B9750="","",IF(COUNTIF(Exclusions!$A:$A,$B9750)&gt;0,"Yes","No"))</f>
        <v/>
      </c>
      <c r="S9750" s="38">
        <f>IF($B9750="","",MIN(1,DAY($A9750)/IF($N9750="Superstore",Settings!$B$5,Settings!$B$4)))</f>
        <v/>
      </c>
      <c r="T9750" s="38">
        <f>IF(OR($B9750="",$G9750="",$S9750=0),"",$G9750/$S9750)</f>
        <v/>
      </c>
      <c r="U9750" s="36">
        <f>IF($T9750="","",IF($T9750&lt;Settings!$B$8,"Critical",IF($T9750&lt;Settings!$B$9,"Semi Critical","Non Critical")))</f>
        <v/>
      </c>
      <c r="V9750" s="28" t="n"/>
      <c r="Z9750">
        <f>IF($B9750="","",IFERROR(VLOOKUP($B9750,'Plan HC for CCA'!$A:$B,2,0),""))</f>
        <v/>
      </c>
      <c r="AA9750">
        <f>IF(OR($B9750="",$Z9750=""),"",IF(N($M9750)&lt;$Z9750,"Delta","No Delta"))</f>
        <v/>
      </c>
      <c r="AB9750">
        <f>IF(OR($B9750="",$Z9750=""),"",MAX(0,$Z9750-N($M9750)))</f>
        <v/>
      </c>
      <c r="AC9750" s="46">
        <f>IF($B9750="","",IFERROR(INDEX('CCA Util %'!$H:$H,MATCH($B9750,'CCA Util %'!$E:$E,0)),""))</f>
        <v/>
      </c>
      <c r="AD9750">
        <f>IF($B9750="","",IFERROR(INDEX('CCA Util %'!$G:$G,MATCH($B9750,'CCA Util %'!$E:$E,0)),""))</f>
        <v/>
      </c>
      <c r="AE9750">
        <f>IF(OR($B9750="",$U9750=""),"",$U9750&amp;" &amp; "&amp;IF(OR($AD9750="",$AD9750=0),"Util NA",$AD9750&amp;" Util"))</f>
        <v/>
      </c>
    </row>
    <row r="9751" ht="15.75" customHeight="1" s="42">
      <c r="A9751" s="41" t="n"/>
      <c r="G9751" s="38" t="n"/>
      <c r="H9751" s="38" t="n"/>
      <c r="I9751" s="38" t="n"/>
      <c r="J9751" s="38" t="n"/>
      <c r="K9751" s="38" t="n"/>
      <c r="L9751" s="38" t="n"/>
      <c r="N9751" s="36">
        <f>IF($B9751="","",IF($C9751="SUPERSTORE","Superstore","DH"))</f>
        <v/>
      </c>
      <c r="O9751" s="36">
        <f>IF($B9751="","",IFERROR(VLOOKUP($B9751,Mapping!$A:$C,2,0),"Not Mapped"))</f>
        <v/>
      </c>
      <c r="P9751" s="36">
        <f>IF($B9751="","",IFERROR(VLOOKUP($B9751,Mapping!$A:$C,3,0),"Not Mapped"))</f>
        <v/>
      </c>
      <c r="Q9751" s="36">
        <f>IF($B9751="","",IFERROR(VLOOKUP($O9751,Leaders!$A:$B,2,0),"Not Mapped"))</f>
        <v/>
      </c>
      <c r="R9751" s="36">
        <f>IF($B9751="","",IF(COUNTIF(Exclusions!$A:$A,$B9751)&gt;0,"Yes","No"))</f>
        <v/>
      </c>
      <c r="S9751" s="38">
        <f>IF($B9751="","",MIN(1,DAY($A9751)/IF($N9751="Superstore",Settings!$B$5,Settings!$B$4)))</f>
        <v/>
      </c>
      <c r="T9751" s="38">
        <f>IF(OR($B9751="",$G9751="",$S9751=0),"",$G9751/$S9751)</f>
        <v/>
      </c>
      <c r="U9751" s="36">
        <f>IF($T9751="","",IF($T9751&lt;Settings!$B$8,"Critical",IF($T9751&lt;Settings!$B$9,"Semi Critical","Non Critical")))</f>
        <v/>
      </c>
      <c r="V9751" s="28" t="n"/>
      <c r="Z9751">
        <f>IF($B9751="","",IFERROR(VLOOKUP($B9751,'Plan HC for CCA'!$A:$B,2,0),""))</f>
        <v/>
      </c>
      <c r="AA9751">
        <f>IF(OR($B9751="",$Z9751=""),"",IF(N($M9751)&lt;$Z9751,"Delta","No Delta"))</f>
        <v/>
      </c>
      <c r="AB9751">
        <f>IF(OR($B9751="",$Z9751=""),"",MAX(0,$Z9751-N($M9751)))</f>
        <v/>
      </c>
      <c r="AC9751" s="46">
        <f>IF($B9751="","",IFERROR(INDEX('CCA Util %'!$H:$H,MATCH($B9751,'CCA Util %'!$E:$E,0)),""))</f>
        <v/>
      </c>
      <c r="AD9751">
        <f>IF($B9751="","",IFERROR(INDEX('CCA Util %'!$G:$G,MATCH($B9751,'CCA Util %'!$E:$E,0)),""))</f>
        <v/>
      </c>
      <c r="AE9751">
        <f>IF(OR($B9751="",$U9751=""),"",$U9751&amp;" &amp; "&amp;IF(OR($AD9751="",$AD9751=0),"Util NA",$AD9751&amp;" Util"))</f>
        <v/>
      </c>
    </row>
    <row r="9752" ht="15.75" customHeight="1" s="42">
      <c r="A9752" s="41" t="n"/>
      <c r="G9752" s="38" t="n"/>
      <c r="H9752" s="38" t="n"/>
      <c r="I9752" s="38" t="n"/>
      <c r="J9752" s="38" t="n"/>
      <c r="K9752" s="38" t="n"/>
      <c r="L9752" s="38" t="n"/>
      <c r="N9752" s="36">
        <f>IF($B9752="","",IF($C9752="SUPERSTORE","Superstore","DH"))</f>
        <v/>
      </c>
      <c r="O9752" s="36">
        <f>IF($B9752="","",IFERROR(VLOOKUP($B9752,Mapping!$A:$C,2,0),"Not Mapped"))</f>
        <v/>
      </c>
      <c r="P9752" s="36">
        <f>IF($B9752="","",IFERROR(VLOOKUP($B9752,Mapping!$A:$C,3,0),"Not Mapped"))</f>
        <v/>
      </c>
      <c r="Q9752" s="36">
        <f>IF($B9752="","",IFERROR(VLOOKUP($O9752,Leaders!$A:$B,2,0),"Not Mapped"))</f>
        <v/>
      </c>
      <c r="R9752" s="36">
        <f>IF($B9752="","",IF(COUNTIF(Exclusions!$A:$A,$B9752)&gt;0,"Yes","No"))</f>
        <v/>
      </c>
      <c r="S9752" s="38">
        <f>IF($B9752="","",MIN(1,DAY($A9752)/IF($N9752="Superstore",Settings!$B$5,Settings!$B$4)))</f>
        <v/>
      </c>
      <c r="T9752" s="38">
        <f>IF(OR($B9752="",$G9752="",$S9752=0),"",$G9752/$S9752)</f>
        <v/>
      </c>
      <c r="U9752" s="36">
        <f>IF($T9752="","",IF($T9752&lt;Settings!$B$8,"Critical",IF($T9752&lt;Settings!$B$9,"Semi Critical","Non Critical")))</f>
        <v/>
      </c>
      <c r="V9752" s="28" t="n"/>
      <c r="Z9752">
        <f>IF($B9752="","",IFERROR(VLOOKUP($B9752,'Plan HC for CCA'!$A:$B,2,0),""))</f>
        <v/>
      </c>
      <c r="AA9752">
        <f>IF(OR($B9752="",$Z9752=""),"",IF(N($M9752)&lt;$Z9752,"Delta","No Delta"))</f>
        <v/>
      </c>
      <c r="AB9752">
        <f>IF(OR($B9752="",$Z9752=""),"",MAX(0,$Z9752-N($M9752)))</f>
        <v/>
      </c>
      <c r="AC9752" s="46">
        <f>IF($B9752="","",IFERROR(INDEX('CCA Util %'!$H:$H,MATCH($B9752,'CCA Util %'!$E:$E,0)),""))</f>
        <v/>
      </c>
      <c r="AD9752">
        <f>IF($B9752="","",IFERROR(INDEX('CCA Util %'!$G:$G,MATCH($B9752,'CCA Util %'!$E:$E,0)),""))</f>
        <v/>
      </c>
      <c r="AE9752">
        <f>IF(OR($B9752="",$U9752=""),"",$U9752&amp;" &amp; "&amp;IF(OR($AD9752="",$AD9752=0),"Util NA",$AD9752&amp;" Util"))</f>
        <v/>
      </c>
    </row>
    <row r="9753" ht="15.75" customHeight="1" s="42">
      <c r="A9753" s="41" t="n"/>
      <c r="G9753" s="38" t="n"/>
      <c r="H9753" s="38" t="n"/>
      <c r="I9753" s="38" t="n"/>
      <c r="J9753" s="38" t="n"/>
      <c r="K9753" s="38" t="n"/>
      <c r="L9753" s="38" t="n"/>
      <c r="N9753" s="36">
        <f>IF($B9753="","",IF($C9753="SUPERSTORE","Superstore","DH"))</f>
        <v/>
      </c>
      <c r="O9753" s="36">
        <f>IF($B9753="","",IFERROR(VLOOKUP($B9753,Mapping!$A:$C,2,0),"Not Mapped"))</f>
        <v/>
      </c>
      <c r="P9753" s="36">
        <f>IF($B9753="","",IFERROR(VLOOKUP($B9753,Mapping!$A:$C,3,0),"Not Mapped"))</f>
        <v/>
      </c>
      <c r="Q9753" s="36">
        <f>IF($B9753="","",IFERROR(VLOOKUP($O9753,Leaders!$A:$B,2,0),"Not Mapped"))</f>
        <v/>
      </c>
      <c r="R9753" s="36">
        <f>IF($B9753="","",IF(COUNTIF(Exclusions!$A:$A,$B9753)&gt;0,"Yes","No"))</f>
        <v/>
      </c>
      <c r="S9753" s="38">
        <f>IF($B9753="","",MIN(1,DAY($A9753)/IF($N9753="Superstore",Settings!$B$5,Settings!$B$4)))</f>
        <v/>
      </c>
      <c r="T9753" s="38">
        <f>IF(OR($B9753="",$G9753="",$S9753=0),"",$G9753/$S9753)</f>
        <v/>
      </c>
      <c r="U9753" s="36">
        <f>IF($T9753="","",IF($T9753&lt;Settings!$B$8,"Critical",IF($T9753&lt;Settings!$B$9,"Semi Critical","Non Critical")))</f>
        <v/>
      </c>
      <c r="V9753" s="28" t="n"/>
      <c r="Z9753">
        <f>IF($B9753="","",IFERROR(VLOOKUP($B9753,'Plan HC for CCA'!$A:$B,2,0),""))</f>
        <v/>
      </c>
      <c r="AA9753">
        <f>IF(OR($B9753="",$Z9753=""),"",IF(N($M9753)&lt;$Z9753,"Delta","No Delta"))</f>
        <v/>
      </c>
      <c r="AB9753">
        <f>IF(OR($B9753="",$Z9753=""),"",MAX(0,$Z9753-N($M9753)))</f>
        <v/>
      </c>
      <c r="AC9753" s="46">
        <f>IF($B9753="","",IFERROR(INDEX('CCA Util %'!$H:$H,MATCH($B9753,'CCA Util %'!$E:$E,0)),""))</f>
        <v/>
      </c>
      <c r="AD9753">
        <f>IF($B9753="","",IFERROR(INDEX('CCA Util %'!$G:$G,MATCH($B9753,'CCA Util %'!$E:$E,0)),""))</f>
        <v/>
      </c>
      <c r="AE9753">
        <f>IF(OR($B9753="",$U9753=""),"",$U9753&amp;" &amp; "&amp;IF(OR($AD9753="",$AD9753=0),"Util NA",$AD9753&amp;" Util"))</f>
        <v/>
      </c>
    </row>
    <row r="9754" ht="15.75" customHeight="1" s="42">
      <c r="A9754" s="41" t="n"/>
      <c r="G9754" s="38" t="n"/>
      <c r="H9754" s="38" t="n"/>
      <c r="I9754" s="38" t="n"/>
      <c r="J9754" s="38" t="n"/>
      <c r="K9754" s="38" t="n"/>
      <c r="L9754" s="38" t="n"/>
      <c r="N9754" s="36">
        <f>IF($B9754="","",IF($C9754="SUPERSTORE","Superstore","DH"))</f>
        <v/>
      </c>
      <c r="O9754" s="36">
        <f>IF($B9754="","",IFERROR(VLOOKUP($B9754,Mapping!$A:$C,2,0),"Not Mapped"))</f>
        <v/>
      </c>
      <c r="P9754" s="36">
        <f>IF($B9754="","",IFERROR(VLOOKUP($B9754,Mapping!$A:$C,3,0),"Not Mapped"))</f>
        <v/>
      </c>
      <c r="Q9754" s="36">
        <f>IF($B9754="","",IFERROR(VLOOKUP($O9754,Leaders!$A:$B,2,0),"Not Mapped"))</f>
        <v/>
      </c>
      <c r="R9754" s="36">
        <f>IF($B9754="","",IF(COUNTIF(Exclusions!$A:$A,$B9754)&gt;0,"Yes","No"))</f>
        <v/>
      </c>
      <c r="S9754" s="38">
        <f>IF($B9754="","",MIN(1,DAY($A9754)/IF($N9754="Superstore",Settings!$B$5,Settings!$B$4)))</f>
        <v/>
      </c>
      <c r="T9754" s="38">
        <f>IF(OR($B9754="",$G9754="",$S9754=0),"",$G9754/$S9754)</f>
        <v/>
      </c>
      <c r="U9754" s="36">
        <f>IF($T9754="","",IF($T9754&lt;Settings!$B$8,"Critical",IF($T9754&lt;Settings!$B$9,"Semi Critical","Non Critical")))</f>
        <v/>
      </c>
      <c r="V9754" s="28" t="n"/>
      <c r="Z9754">
        <f>IF($B9754="","",IFERROR(VLOOKUP($B9754,'Plan HC for CCA'!$A:$B,2,0),""))</f>
        <v/>
      </c>
      <c r="AA9754">
        <f>IF(OR($B9754="",$Z9754=""),"",IF(N($M9754)&lt;$Z9754,"Delta","No Delta"))</f>
        <v/>
      </c>
      <c r="AB9754">
        <f>IF(OR($B9754="",$Z9754=""),"",MAX(0,$Z9754-N($M9754)))</f>
        <v/>
      </c>
      <c r="AC9754" s="46">
        <f>IF($B9754="","",IFERROR(INDEX('CCA Util %'!$H:$H,MATCH($B9754,'CCA Util %'!$E:$E,0)),""))</f>
        <v/>
      </c>
      <c r="AD9754">
        <f>IF($B9754="","",IFERROR(INDEX('CCA Util %'!$G:$G,MATCH($B9754,'CCA Util %'!$E:$E,0)),""))</f>
        <v/>
      </c>
      <c r="AE9754">
        <f>IF(OR($B9754="",$U9754=""),"",$U9754&amp;" &amp; "&amp;IF(OR($AD9754="",$AD9754=0),"Util NA",$AD9754&amp;" Util"))</f>
        <v/>
      </c>
    </row>
    <row r="9755" ht="15.75" customHeight="1" s="42">
      <c r="A9755" s="41" t="n"/>
      <c r="G9755" s="38" t="n"/>
      <c r="H9755" s="38" t="n"/>
      <c r="I9755" s="38" t="n"/>
      <c r="J9755" s="38" t="n"/>
      <c r="K9755" s="38" t="n"/>
      <c r="L9755" s="38" t="n"/>
      <c r="N9755" s="36">
        <f>IF($B9755="","",IF($C9755="SUPERSTORE","Superstore","DH"))</f>
        <v/>
      </c>
      <c r="O9755" s="36">
        <f>IF($B9755="","",IFERROR(VLOOKUP($B9755,Mapping!$A:$C,2,0),"Not Mapped"))</f>
        <v/>
      </c>
      <c r="P9755" s="36">
        <f>IF($B9755="","",IFERROR(VLOOKUP($B9755,Mapping!$A:$C,3,0),"Not Mapped"))</f>
        <v/>
      </c>
      <c r="Q9755" s="36">
        <f>IF($B9755="","",IFERROR(VLOOKUP($O9755,Leaders!$A:$B,2,0),"Not Mapped"))</f>
        <v/>
      </c>
      <c r="R9755" s="36">
        <f>IF($B9755="","",IF(COUNTIF(Exclusions!$A:$A,$B9755)&gt;0,"Yes","No"))</f>
        <v/>
      </c>
      <c r="S9755" s="38">
        <f>IF($B9755="","",MIN(1,DAY($A9755)/IF($N9755="Superstore",Settings!$B$5,Settings!$B$4)))</f>
        <v/>
      </c>
      <c r="T9755" s="38">
        <f>IF(OR($B9755="",$G9755="",$S9755=0),"",$G9755/$S9755)</f>
        <v/>
      </c>
      <c r="U9755" s="36">
        <f>IF($T9755="","",IF($T9755&lt;Settings!$B$8,"Critical",IF($T9755&lt;Settings!$B$9,"Semi Critical","Non Critical")))</f>
        <v/>
      </c>
      <c r="V9755" s="28" t="n"/>
      <c r="Z9755">
        <f>IF($B9755="","",IFERROR(VLOOKUP($B9755,'Plan HC for CCA'!$A:$B,2,0),""))</f>
        <v/>
      </c>
      <c r="AA9755">
        <f>IF(OR($B9755="",$Z9755=""),"",IF(N($M9755)&lt;$Z9755,"Delta","No Delta"))</f>
        <v/>
      </c>
      <c r="AB9755">
        <f>IF(OR($B9755="",$Z9755=""),"",MAX(0,$Z9755-N($M9755)))</f>
        <v/>
      </c>
      <c r="AC9755" s="46">
        <f>IF($B9755="","",IFERROR(INDEX('CCA Util %'!$H:$H,MATCH($B9755,'CCA Util %'!$E:$E,0)),""))</f>
        <v/>
      </c>
      <c r="AD9755">
        <f>IF($B9755="","",IFERROR(INDEX('CCA Util %'!$G:$G,MATCH($B9755,'CCA Util %'!$E:$E,0)),""))</f>
        <v/>
      </c>
      <c r="AE9755">
        <f>IF(OR($B9755="",$U9755=""),"",$U9755&amp;" &amp; "&amp;IF(OR($AD9755="",$AD9755=0),"Util NA",$AD9755&amp;" Util"))</f>
        <v/>
      </c>
    </row>
    <row r="9756" ht="15.75" customHeight="1" s="42">
      <c r="A9756" s="41" t="n"/>
      <c r="G9756" s="38" t="n"/>
      <c r="H9756" s="38" t="n"/>
      <c r="I9756" s="38" t="n"/>
      <c r="J9756" s="38" t="n"/>
      <c r="K9756" s="38" t="n"/>
      <c r="L9756" s="38" t="n"/>
      <c r="N9756" s="36">
        <f>IF($B9756="","",IF($C9756="SUPERSTORE","Superstore","DH"))</f>
        <v/>
      </c>
      <c r="O9756" s="36">
        <f>IF($B9756="","",IFERROR(VLOOKUP($B9756,Mapping!$A:$C,2,0),"Not Mapped"))</f>
        <v/>
      </c>
      <c r="P9756" s="36">
        <f>IF($B9756="","",IFERROR(VLOOKUP($B9756,Mapping!$A:$C,3,0),"Not Mapped"))</f>
        <v/>
      </c>
      <c r="Q9756" s="36">
        <f>IF($B9756="","",IFERROR(VLOOKUP($O9756,Leaders!$A:$B,2,0),"Not Mapped"))</f>
        <v/>
      </c>
      <c r="R9756" s="36">
        <f>IF($B9756="","",IF(COUNTIF(Exclusions!$A:$A,$B9756)&gt;0,"Yes","No"))</f>
        <v/>
      </c>
      <c r="S9756" s="38">
        <f>IF($B9756="","",MIN(1,DAY($A9756)/IF($N9756="Superstore",Settings!$B$5,Settings!$B$4)))</f>
        <v/>
      </c>
      <c r="T9756" s="38">
        <f>IF(OR($B9756="",$G9756="",$S9756=0),"",$G9756/$S9756)</f>
        <v/>
      </c>
      <c r="U9756" s="36">
        <f>IF($T9756="","",IF($T9756&lt;Settings!$B$8,"Critical",IF($T9756&lt;Settings!$B$9,"Semi Critical","Non Critical")))</f>
        <v/>
      </c>
      <c r="V9756" s="28" t="n"/>
      <c r="Z9756">
        <f>IF($B9756="","",IFERROR(VLOOKUP($B9756,'Plan HC for CCA'!$A:$B,2,0),""))</f>
        <v/>
      </c>
      <c r="AA9756">
        <f>IF(OR($B9756="",$Z9756=""),"",IF(N($M9756)&lt;$Z9756,"Delta","No Delta"))</f>
        <v/>
      </c>
      <c r="AB9756">
        <f>IF(OR($B9756="",$Z9756=""),"",MAX(0,$Z9756-N($M9756)))</f>
        <v/>
      </c>
      <c r="AC9756" s="46">
        <f>IF($B9756="","",IFERROR(INDEX('CCA Util %'!$H:$H,MATCH($B9756,'CCA Util %'!$E:$E,0)),""))</f>
        <v/>
      </c>
      <c r="AD9756">
        <f>IF($B9756="","",IFERROR(INDEX('CCA Util %'!$G:$G,MATCH($B9756,'CCA Util %'!$E:$E,0)),""))</f>
        <v/>
      </c>
      <c r="AE9756">
        <f>IF(OR($B9756="",$U9756=""),"",$U9756&amp;" &amp; "&amp;IF(OR($AD9756="",$AD9756=0),"Util NA",$AD9756&amp;" Util"))</f>
        <v/>
      </c>
    </row>
    <row r="9757" ht="15.75" customHeight="1" s="42">
      <c r="A9757" s="41" t="n"/>
      <c r="G9757" s="38" t="n"/>
      <c r="H9757" s="38" t="n"/>
      <c r="I9757" s="38" t="n"/>
      <c r="J9757" s="38" t="n"/>
      <c r="K9757" s="38" t="n"/>
      <c r="L9757" s="38" t="n"/>
      <c r="N9757" s="36">
        <f>IF($B9757="","",IF($C9757="SUPERSTORE","Superstore","DH"))</f>
        <v/>
      </c>
      <c r="O9757" s="36">
        <f>IF($B9757="","",IFERROR(VLOOKUP($B9757,Mapping!$A:$C,2,0),"Not Mapped"))</f>
        <v/>
      </c>
      <c r="P9757" s="36">
        <f>IF($B9757="","",IFERROR(VLOOKUP($B9757,Mapping!$A:$C,3,0),"Not Mapped"))</f>
        <v/>
      </c>
      <c r="Q9757" s="36">
        <f>IF($B9757="","",IFERROR(VLOOKUP($O9757,Leaders!$A:$B,2,0),"Not Mapped"))</f>
        <v/>
      </c>
      <c r="R9757" s="36">
        <f>IF($B9757="","",IF(COUNTIF(Exclusions!$A:$A,$B9757)&gt;0,"Yes","No"))</f>
        <v/>
      </c>
      <c r="S9757" s="38">
        <f>IF($B9757="","",MIN(1,DAY($A9757)/IF($N9757="Superstore",Settings!$B$5,Settings!$B$4)))</f>
        <v/>
      </c>
      <c r="T9757" s="38">
        <f>IF(OR($B9757="",$G9757="",$S9757=0),"",$G9757/$S9757)</f>
        <v/>
      </c>
      <c r="U9757" s="36">
        <f>IF($T9757="","",IF($T9757&lt;Settings!$B$8,"Critical",IF($T9757&lt;Settings!$B$9,"Semi Critical","Non Critical")))</f>
        <v/>
      </c>
      <c r="V9757" s="28" t="n"/>
      <c r="Z9757">
        <f>IF($B9757="","",IFERROR(VLOOKUP($B9757,'Plan HC for CCA'!$A:$B,2,0),""))</f>
        <v/>
      </c>
      <c r="AA9757">
        <f>IF(OR($B9757="",$Z9757=""),"",IF(N($M9757)&lt;$Z9757,"Delta","No Delta"))</f>
        <v/>
      </c>
      <c r="AB9757">
        <f>IF(OR($B9757="",$Z9757=""),"",MAX(0,$Z9757-N($M9757)))</f>
        <v/>
      </c>
      <c r="AC9757" s="46">
        <f>IF($B9757="","",IFERROR(INDEX('CCA Util %'!$H:$H,MATCH($B9757,'CCA Util %'!$E:$E,0)),""))</f>
        <v/>
      </c>
      <c r="AD9757">
        <f>IF($B9757="","",IFERROR(INDEX('CCA Util %'!$G:$G,MATCH($B9757,'CCA Util %'!$E:$E,0)),""))</f>
        <v/>
      </c>
      <c r="AE9757">
        <f>IF(OR($B9757="",$U9757=""),"",$U9757&amp;" &amp; "&amp;IF(OR($AD9757="",$AD9757=0),"Util NA",$AD9757&amp;" Util"))</f>
        <v/>
      </c>
    </row>
    <row r="9758" ht="15.75" customHeight="1" s="42">
      <c r="A9758" s="41" t="n"/>
      <c r="G9758" s="38" t="n"/>
      <c r="H9758" s="38" t="n"/>
      <c r="I9758" s="38" t="n"/>
      <c r="J9758" s="38" t="n"/>
      <c r="K9758" s="38" t="n"/>
      <c r="L9758" s="38" t="n"/>
      <c r="N9758" s="36">
        <f>IF($B9758="","",IF($C9758="SUPERSTORE","Superstore","DH"))</f>
        <v/>
      </c>
      <c r="O9758" s="36">
        <f>IF($B9758="","",IFERROR(VLOOKUP($B9758,Mapping!$A:$C,2,0),"Not Mapped"))</f>
        <v/>
      </c>
      <c r="P9758" s="36">
        <f>IF($B9758="","",IFERROR(VLOOKUP($B9758,Mapping!$A:$C,3,0),"Not Mapped"))</f>
        <v/>
      </c>
      <c r="Q9758" s="36">
        <f>IF($B9758="","",IFERROR(VLOOKUP($O9758,Leaders!$A:$B,2,0),"Not Mapped"))</f>
        <v/>
      </c>
      <c r="R9758" s="36">
        <f>IF($B9758="","",IF(COUNTIF(Exclusions!$A:$A,$B9758)&gt;0,"Yes","No"))</f>
        <v/>
      </c>
      <c r="S9758" s="38">
        <f>IF($B9758="","",MIN(1,DAY($A9758)/IF($N9758="Superstore",Settings!$B$5,Settings!$B$4)))</f>
        <v/>
      </c>
      <c r="T9758" s="38">
        <f>IF(OR($B9758="",$G9758="",$S9758=0),"",$G9758/$S9758)</f>
        <v/>
      </c>
      <c r="U9758" s="36">
        <f>IF($T9758="","",IF($T9758&lt;Settings!$B$8,"Critical",IF($T9758&lt;Settings!$B$9,"Semi Critical","Non Critical")))</f>
        <v/>
      </c>
      <c r="V9758" s="28" t="n"/>
      <c r="Z9758">
        <f>IF($B9758="","",IFERROR(VLOOKUP($B9758,'Plan HC for CCA'!$A:$B,2,0),""))</f>
        <v/>
      </c>
      <c r="AA9758">
        <f>IF(OR($B9758="",$Z9758=""),"",IF(N($M9758)&lt;$Z9758,"Delta","No Delta"))</f>
        <v/>
      </c>
      <c r="AB9758">
        <f>IF(OR($B9758="",$Z9758=""),"",MAX(0,$Z9758-N($M9758)))</f>
        <v/>
      </c>
      <c r="AC9758" s="46">
        <f>IF($B9758="","",IFERROR(INDEX('CCA Util %'!$H:$H,MATCH($B9758,'CCA Util %'!$E:$E,0)),""))</f>
        <v/>
      </c>
      <c r="AD9758">
        <f>IF($B9758="","",IFERROR(INDEX('CCA Util %'!$G:$G,MATCH($B9758,'CCA Util %'!$E:$E,0)),""))</f>
        <v/>
      </c>
      <c r="AE9758">
        <f>IF(OR($B9758="",$U9758=""),"",$U9758&amp;" &amp; "&amp;IF(OR($AD9758="",$AD9758=0),"Util NA",$AD9758&amp;" Util"))</f>
        <v/>
      </c>
    </row>
    <row r="9759" ht="15.75" customHeight="1" s="42">
      <c r="A9759" s="41" t="n"/>
      <c r="G9759" s="38" t="n"/>
      <c r="H9759" s="38" t="n"/>
      <c r="I9759" s="38" t="n"/>
      <c r="J9759" s="38" t="n"/>
      <c r="K9759" s="38" t="n"/>
      <c r="L9759" s="38" t="n"/>
      <c r="N9759" s="36">
        <f>IF($B9759="","",IF($C9759="SUPERSTORE","Superstore","DH"))</f>
        <v/>
      </c>
      <c r="O9759" s="36">
        <f>IF($B9759="","",IFERROR(VLOOKUP($B9759,Mapping!$A:$C,2,0),"Not Mapped"))</f>
        <v/>
      </c>
      <c r="P9759" s="36">
        <f>IF($B9759="","",IFERROR(VLOOKUP($B9759,Mapping!$A:$C,3,0),"Not Mapped"))</f>
        <v/>
      </c>
      <c r="Q9759" s="36">
        <f>IF($B9759="","",IFERROR(VLOOKUP($O9759,Leaders!$A:$B,2,0),"Not Mapped"))</f>
        <v/>
      </c>
      <c r="R9759" s="36">
        <f>IF($B9759="","",IF(COUNTIF(Exclusions!$A:$A,$B9759)&gt;0,"Yes","No"))</f>
        <v/>
      </c>
      <c r="S9759" s="38">
        <f>IF($B9759="","",MIN(1,DAY($A9759)/IF($N9759="Superstore",Settings!$B$5,Settings!$B$4)))</f>
        <v/>
      </c>
      <c r="T9759" s="38">
        <f>IF(OR($B9759="",$G9759="",$S9759=0),"",$G9759/$S9759)</f>
        <v/>
      </c>
      <c r="U9759" s="36">
        <f>IF($T9759="","",IF($T9759&lt;Settings!$B$8,"Critical",IF($T9759&lt;Settings!$B$9,"Semi Critical","Non Critical")))</f>
        <v/>
      </c>
      <c r="V9759" s="28" t="n"/>
      <c r="Z9759">
        <f>IF($B9759="","",IFERROR(VLOOKUP($B9759,'Plan HC for CCA'!$A:$B,2,0),""))</f>
        <v/>
      </c>
      <c r="AA9759">
        <f>IF(OR($B9759="",$Z9759=""),"",IF(N($M9759)&lt;$Z9759,"Delta","No Delta"))</f>
        <v/>
      </c>
      <c r="AB9759">
        <f>IF(OR($B9759="",$Z9759=""),"",MAX(0,$Z9759-N($M9759)))</f>
        <v/>
      </c>
      <c r="AC9759" s="46">
        <f>IF($B9759="","",IFERROR(INDEX('CCA Util %'!$H:$H,MATCH($B9759,'CCA Util %'!$E:$E,0)),""))</f>
        <v/>
      </c>
      <c r="AD9759">
        <f>IF($B9759="","",IFERROR(INDEX('CCA Util %'!$G:$G,MATCH($B9759,'CCA Util %'!$E:$E,0)),""))</f>
        <v/>
      </c>
      <c r="AE9759">
        <f>IF(OR($B9759="",$U9759=""),"",$U9759&amp;" &amp; "&amp;IF(OR($AD9759="",$AD9759=0),"Util NA",$AD9759&amp;" Util"))</f>
        <v/>
      </c>
    </row>
    <row r="9760" ht="15.75" customHeight="1" s="42">
      <c r="A9760" s="41" t="n"/>
      <c r="G9760" s="38" t="n"/>
      <c r="H9760" s="38" t="n"/>
      <c r="I9760" s="38" t="n"/>
      <c r="J9760" s="38" t="n"/>
      <c r="K9760" s="38" t="n"/>
      <c r="L9760" s="38" t="n"/>
      <c r="N9760" s="36">
        <f>IF($B9760="","",IF($C9760="SUPERSTORE","Superstore","DH"))</f>
        <v/>
      </c>
      <c r="O9760" s="36">
        <f>IF($B9760="","",IFERROR(VLOOKUP($B9760,Mapping!$A:$C,2,0),"Not Mapped"))</f>
        <v/>
      </c>
      <c r="P9760" s="36">
        <f>IF($B9760="","",IFERROR(VLOOKUP($B9760,Mapping!$A:$C,3,0),"Not Mapped"))</f>
        <v/>
      </c>
      <c r="Q9760" s="36">
        <f>IF($B9760="","",IFERROR(VLOOKUP($O9760,Leaders!$A:$B,2,0),"Not Mapped"))</f>
        <v/>
      </c>
      <c r="R9760" s="36">
        <f>IF($B9760="","",IF(COUNTIF(Exclusions!$A:$A,$B9760)&gt;0,"Yes","No"))</f>
        <v/>
      </c>
      <c r="S9760" s="38">
        <f>IF($B9760="","",MIN(1,DAY($A9760)/IF($N9760="Superstore",Settings!$B$5,Settings!$B$4)))</f>
        <v/>
      </c>
      <c r="T9760" s="38">
        <f>IF(OR($B9760="",$G9760="",$S9760=0),"",$G9760/$S9760)</f>
        <v/>
      </c>
      <c r="U9760" s="36">
        <f>IF($T9760="","",IF($T9760&lt;Settings!$B$8,"Critical",IF($T9760&lt;Settings!$B$9,"Semi Critical","Non Critical")))</f>
        <v/>
      </c>
      <c r="V9760" s="28" t="n"/>
      <c r="Z9760">
        <f>IF($B9760="","",IFERROR(VLOOKUP($B9760,'Plan HC for CCA'!$A:$B,2,0),""))</f>
        <v/>
      </c>
      <c r="AA9760">
        <f>IF(OR($B9760="",$Z9760=""),"",IF(N($M9760)&lt;$Z9760,"Delta","No Delta"))</f>
        <v/>
      </c>
      <c r="AB9760">
        <f>IF(OR($B9760="",$Z9760=""),"",MAX(0,$Z9760-N($M9760)))</f>
        <v/>
      </c>
      <c r="AC9760" s="46">
        <f>IF($B9760="","",IFERROR(INDEX('CCA Util %'!$H:$H,MATCH($B9760,'CCA Util %'!$E:$E,0)),""))</f>
        <v/>
      </c>
      <c r="AD9760">
        <f>IF($B9760="","",IFERROR(INDEX('CCA Util %'!$G:$G,MATCH($B9760,'CCA Util %'!$E:$E,0)),""))</f>
        <v/>
      </c>
      <c r="AE9760">
        <f>IF(OR($B9760="",$U9760=""),"",$U9760&amp;" &amp; "&amp;IF(OR($AD9760="",$AD9760=0),"Util NA",$AD9760&amp;" Util"))</f>
        <v/>
      </c>
    </row>
    <row r="9761" ht="15.75" customHeight="1" s="42">
      <c r="A9761" s="41" t="n"/>
      <c r="G9761" s="38" t="n"/>
      <c r="H9761" s="38" t="n"/>
      <c r="I9761" s="38" t="n"/>
      <c r="J9761" s="38" t="n"/>
      <c r="K9761" s="38" t="n"/>
      <c r="L9761" s="38" t="n"/>
      <c r="N9761" s="36">
        <f>IF($B9761="","",IF($C9761="SUPERSTORE","Superstore","DH"))</f>
        <v/>
      </c>
      <c r="O9761" s="36">
        <f>IF($B9761="","",IFERROR(VLOOKUP($B9761,Mapping!$A:$C,2,0),"Not Mapped"))</f>
        <v/>
      </c>
      <c r="P9761" s="36">
        <f>IF($B9761="","",IFERROR(VLOOKUP($B9761,Mapping!$A:$C,3,0),"Not Mapped"))</f>
        <v/>
      </c>
      <c r="Q9761" s="36">
        <f>IF($B9761="","",IFERROR(VLOOKUP($O9761,Leaders!$A:$B,2,0),"Not Mapped"))</f>
        <v/>
      </c>
      <c r="R9761" s="36">
        <f>IF($B9761="","",IF(COUNTIF(Exclusions!$A:$A,$B9761)&gt;0,"Yes","No"))</f>
        <v/>
      </c>
      <c r="S9761" s="38">
        <f>IF($B9761="","",MIN(1,DAY($A9761)/IF($N9761="Superstore",Settings!$B$5,Settings!$B$4)))</f>
        <v/>
      </c>
      <c r="T9761" s="38">
        <f>IF(OR($B9761="",$G9761="",$S9761=0),"",$G9761/$S9761)</f>
        <v/>
      </c>
      <c r="U9761" s="36">
        <f>IF($T9761="","",IF($T9761&lt;Settings!$B$8,"Critical",IF($T9761&lt;Settings!$B$9,"Semi Critical","Non Critical")))</f>
        <v/>
      </c>
      <c r="V9761" s="28" t="n"/>
      <c r="Z9761">
        <f>IF($B9761="","",IFERROR(VLOOKUP($B9761,'Plan HC for CCA'!$A:$B,2,0),""))</f>
        <v/>
      </c>
      <c r="AA9761">
        <f>IF(OR($B9761="",$Z9761=""),"",IF(N($M9761)&lt;$Z9761,"Delta","No Delta"))</f>
        <v/>
      </c>
      <c r="AB9761">
        <f>IF(OR($B9761="",$Z9761=""),"",MAX(0,$Z9761-N($M9761)))</f>
        <v/>
      </c>
      <c r="AC9761" s="46">
        <f>IF($B9761="","",IFERROR(INDEX('CCA Util %'!$H:$H,MATCH($B9761,'CCA Util %'!$E:$E,0)),""))</f>
        <v/>
      </c>
      <c r="AD9761">
        <f>IF($B9761="","",IFERROR(INDEX('CCA Util %'!$G:$G,MATCH($B9761,'CCA Util %'!$E:$E,0)),""))</f>
        <v/>
      </c>
      <c r="AE9761">
        <f>IF(OR($B9761="",$U9761=""),"",$U9761&amp;" &amp; "&amp;IF(OR($AD9761="",$AD9761=0),"Util NA",$AD9761&amp;" Util"))</f>
        <v/>
      </c>
    </row>
    <row r="9762" ht="15.75" customHeight="1" s="42">
      <c r="A9762" s="41" t="n"/>
      <c r="G9762" s="38" t="n"/>
      <c r="H9762" s="38" t="n"/>
      <c r="I9762" s="38" t="n"/>
      <c r="J9762" s="38" t="n"/>
      <c r="K9762" s="38" t="n"/>
      <c r="L9762" s="38" t="n"/>
      <c r="N9762" s="36">
        <f>IF($B9762="","",IF($C9762="SUPERSTORE","Superstore","DH"))</f>
        <v/>
      </c>
      <c r="O9762" s="36">
        <f>IF($B9762="","",IFERROR(VLOOKUP($B9762,Mapping!$A:$C,2,0),"Not Mapped"))</f>
        <v/>
      </c>
      <c r="P9762" s="36">
        <f>IF($B9762="","",IFERROR(VLOOKUP($B9762,Mapping!$A:$C,3,0),"Not Mapped"))</f>
        <v/>
      </c>
      <c r="Q9762" s="36">
        <f>IF($B9762="","",IFERROR(VLOOKUP($O9762,Leaders!$A:$B,2,0),"Not Mapped"))</f>
        <v/>
      </c>
      <c r="R9762" s="36">
        <f>IF($B9762="","",IF(COUNTIF(Exclusions!$A:$A,$B9762)&gt;0,"Yes","No"))</f>
        <v/>
      </c>
      <c r="S9762" s="38">
        <f>IF($B9762="","",MIN(1,DAY($A9762)/IF($N9762="Superstore",Settings!$B$5,Settings!$B$4)))</f>
        <v/>
      </c>
      <c r="T9762" s="38">
        <f>IF(OR($B9762="",$G9762="",$S9762=0),"",$G9762/$S9762)</f>
        <v/>
      </c>
      <c r="U9762" s="36">
        <f>IF($T9762="","",IF($T9762&lt;Settings!$B$8,"Critical",IF($T9762&lt;Settings!$B$9,"Semi Critical","Non Critical")))</f>
        <v/>
      </c>
      <c r="V9762" s="28" t="n"/>
      <c r="Z9762">
        <f>IF($B9762="","",IFERROR(VLOOKUP($B9762,'Plan HC for CCA'!$A:$B,2,0),""))</f>
        <v/>
      </c>
      <c r="AA9762">
        <f>IF(OR($B9762="",$Z9762=""),"",IF(N($M9762)&lt;$Z9762,"Delta","No Delta"))</f>
        <v/>
      </c>
      <c r="AB9762">
        <f>IF(OR($B9762="",$Z9762=""),"",MAX(0,$Z9762-N($M9762)))</f>
        <v/>
      </c>
      <c r="AC9762" s="46">
        <f>IF($B9762="","",IFERROR(INDEX('CCA Util %'!$H:$H,MATCH($B9762,'CCA Util %'!$E:$E,0)),""))</f>
        <v/>
      </c>
      <c r="AD9762">
        <f>IF($B9762="","",IFERROR(INDEX('CCA Util %'!$G:$G,MATCH($B9762,'CCA Util %'!$E:$E,0)),""))</f>
        <v/>
      </c>
      <c r="AE9762">
        <f>IF(OR($B9762="",$U9762=""),"",$U9762&amp;" &amp; "&amp;IF(OR($AD9762="",$AD9762=0),"Util NA",$AD9762&amp;" Util"))</f>
        <v/>
      </c>
    </row>
    <row r="9763" ht="15.75" customHeight="1" s="42">
      <c r="A9763" s="41" t="n"/>
      <c r="G9763" s="38" t="n"/>
      <c r="H9763" s="38" t="n"/>
      <c r="I9763" s="38" t="n"/>
      <c r="J9763" s="38" t="n"/>
      <c r="K9763" s="38" t="n"/>
      <c r="L9763" s="38" t="n"/>
      <c r="N9763" s="36">
        <f>IF($B9763="","",IF($C9763="SUPERSTORE","Superstore","DH"))</f>
        <v/>
      </c>
      <c r="O9763" s="36">
        <f>IF($B9763="","",IFERROR(VLOOKUP($B9763,Mapping!$A:$C,2,0),"Not Mapped"))</f>
        <v/>
      </c>
      <c r="P9763" s="36">
        <f>IF($B9763="","",IFERROR(VLOOKUP($B9763,Mapping!$A:$C,3,0),"Not Mapped"))</f>
        <v/>
      </c>
      <c r="Q9763" s="36">
        <f>IF($B9763="","",IFERROR(VLOOKUP($O9763,Leaders!$A:$B,2,0),"Not Mapped"))</f>
        <v/>
      </c>
      <c r="R9763" s="36">
        <f>IF($B9763="","",IF(COUNTIF(Exclusions!$A:$A,$B9763)&gt;0,"Yes","No"))</f>
        <v/>
      </c>
      <c r="S9763" s="38">
        <f>IF($B9763="","",MIN(1,DAY($A9763)/IF($N9763="Superstore",Settings!$B$5,Settings!$B$4)))</f>
        <v/>
      </c>
      <c r="T9763" s="38">
        <f>IF(OR($B9763="",$G9763="",$S9763=0),"",$G9763/$S9763)</f>
        <v/>
      </c>
      <c r="U9763" s="36">
        <f>IF($T9763="","",IF($T9763&lt;Settings!$B$8,"Critical",IF($T9763&lt;Settings!$B$9,"Semi Critical","Non Critical")))</f>
        <v/>
      </c>
      <c r="V9763" s="28" t="n"/>
      <c r="Z9763">
        <f>IF($B9763="","",IFERROR(VLOOKUP($B9763,'Plan HC for CCA'!$A:$B,2,0),""))</f>
        <v/>
      </c>
      <c r="AA9763">
        <f>IF(OR($B9763="",$Z9763=""),"",IF(N($M9763)&lt;$Z9763,"Delta","No Delta"))</f>
        <v/>
      </c>
      <c r="AB9763">
        <f>IF(OR($B9763="",$Z9763=""),"",MAX(0,$Z9763-N($M9763)))</f>
        <v/>
      </c>
      <c r="AC9763" s="46">
        <f>IF($B9763="","",IFERROR(INDEX('CCA Util %'!$H:$H,MATCH($B9763,'CCA Util %'!$E:$E,0)),""))</f>
        <v/>
      </c>
      <c r="AD9763">
        <f>IF($B9763="","",IFERROR(INDEX('CCA Util %'!$G:$G,MATCH($B9763,'CCA Util %'!$E:$E,0)),""))</f>
        <v/>
      </c>
      <c r="AE9763">
        <f>IF(OR($B9763="",$U9763=""),"",$U9763&amp;" &amp; "&amp;IF(OR($AD9763="",$AD9763=0),"Util NA",$AD9763&amp;" Util"))</f>
        <v/>
      </c>
    </row>
    <row r="9764" ht="15.75" customHeight="1" s="42">
      <c r="A9764" s="41" t="n"/>
      <c r="G9764" s="38" t="n"/>
      <c r="H9764" s="38" t="n"/>
      <c r="I9764" s="38" t="n"/>
      <c r="J9764" s="38" t="n"/>
      <c r="K9764" s="38" t="n"/>
      <c r="L9764" s="38" t="n"/>
      <c r="N9764" s="36">
        <f>IF($B9764="","",IF($C9764="SUPERSTORE","Superstore","DH"))</f>
        <v/>
      </c>
      <c r="O9764" s="36">
        <f>IF($B9764="","",IFERROR(VLOOKUP($B9764,Mapping!$A:$C,2,0),"Not Mapped"))</f>
        <v/>
      </c>
      <c r="P9764" s="36">
        <f>IF($B9764="","",IFERROR(VLOOKUP($B9764,Mapping!$A:$C,3,0),"Not Mapped"))</f>
        <v/>
      </c>
      <c r="Q9764" s="36">
        <f>IF($B9764="","",IFERROR(VLOOKUP($O9764,Leaders!$A:$B,2,0),"Not Mapped"))</f>
        <v/>
      </c>
      <c r="R9764" s="36">
        <f>IF($B9764="","",IF(COUNTIF(Exclusions!$A:$A,$B9764)&gt;0,"Yes","No"))</f>
        <v/>
      </c>
      <c r="S9764" s="38">
        <f>IF($B9764="","",MIN(1,DAY($A9764)/IF($N9764="Superstore",Settings!$B$5,Settings!$B$4)))</f>
        <v/>
      </c>
      <c r="T9764" s="38">
        <f>IF(OR($B9764="",$G9764="",$S9764=0),"",$G9764/$S9764)</f>
        <v/>
      </c>
      <c r="U9764" s="36">
        <f>IF($T9764="","",IF($T9764&lt;Settings!$B$8,"Critical",IF($T9764&lt;Settings!$B$9,"Semi Critical","Non Critical")))</f>
        <v/>
      </c>
      <c r="V9764" s="28" t="n"/>
      <c r="Z9764">
        <f>IF($B9764="","",IFERROR(VLOOKUP($B9764,'Plan HC for CCA'!$A:$B,2,0),""))</f>
        <v/>
      </c>
      <c r="AA9764">
        <f>IF(OR($B9764="",$Z9764=""),"",IF(N($M9764)&lt;$Z9764,"Delta","No Delta"))</f>
        <v/>
      </c>
      <c r="AB9764">
        <f>IF(OR($B9764="",$Z9764=""),"",MAX(0,$Z9764-N($M9764)))</f>
        <v/>
      </c>
      <c r="AC9764" s="46">
        <f>IF($B9764="","",IFERROR(INDEX('CCA Util %'!$H:$H,MATCH($B9764,'CCA Util %'!$E:$E,0)),""))</f>
        <v/>
      </c>
      <c r="AD9764">
        <f>IF($B9764="","",IFERROR(INDEX('CCA Util %'!$G:$G,MATCH($B9764,'CCA Util %'!$E:$E,0)),""))</f>
        <v/>
      </c>
      <c r="AE9764">
        <f>IF(OR($B9764="",$U9764=""),"",$U9764&amp;" &amp; "&amp;IF(OR($AD9764="",$AD9764=0),"Util NA",$AD9764&amp;" Util"))</f>
        <v/>
      </c>
    </row>
    <row r="9765" ht="15.75" customHeight="1" s="42">
      <c r="A9765" s="41" t="n"/>
      <c r="G9765" s="38" t="n"/>
      <c r="H9765" s="38" t="n"/>
      <c r="I9765" s="38" t="n"/>
      <c r="J9765" s="38" t="n"/>
      <c r="K9765" s="38" t="n"/>
      <c r="L9765" s="38" t="n"/>
      <c r="N9765" s="36">
        <f>IF($B9765="","",IF($C9765="SUPERSTORE","Superstore","DH"))</f>
        <v/>
      </c>
      <c r="O9765" s="36">
        <f>IF($B9765="","",IFERROR(VLOOKUP($B9765,Mapping!$A:$C,2,0),"Not Mapped"))</f>
        <v/>
      </c>
      <c r="P9765" s="36">
        <f>IF($B9765="","",IFERROR(VLOOKUP($B9765,Mapping!$A:$C,3,0),"Not Mapped"))</f>
        <v/>
      </c>
      <c r="Q9765" s="36">
        <f>IF($B9765="","",IFERROR(VLOOKUP($O9765,Leaders!$A:$B,2,0),"Not Mapped"))</f>
        <v/>
      </c>
      <c r="R9765" s="36">
        <f>IF($B9765="","",IF(COUNTIF(Exclusions!$A:$A,$B9765)&gt;0,"Yes","No"))</f>
        <v/>
      </c>
      <c r="S9765" s="38">
        <f>IF($B9765="","",MIN(1,DAY($A9765)/IF($N9765="Superstore",Settings!$B$5,Settings!$B$4)))</f>
        <v/>
      </c>
      <c r="T9765" s="38">
        <f>IF(OR($B9765="",$G9765="",$S9765=0),"",$G9765/$S9765)</f>
        <v/>
      </c>
      <c r="U9765" s="36">
        <f>IF($T9765="","",IF($T9765&lt;Settings!$B$8,"Critical",IF($T9765&lt;Settings!$B$9,"Semi Critical","Non Critical")))</f>
        <v/>
      </c>
      <c r="V9765" s="28" t="n"/>
      <c r="Z9765">
        <f>IF($B9765="","",IFERROR(VLOOKUP($B9765,'Plan HC for CCA'!$A:$B,2,0),""))</f>
        <v/>
      </c>
      <c r="AA9765">
        <f>IF(OR($B9765="",$Z9765=""),"",IF(N($M9765)&lt;$Z9765,"Delta","No Delta"))</f>
        <v/>
      </c>
      <c r="AB9765">
        <f>IF(OR($B9765="",$Z9765=""),"",MAX(0,$Z9765-N($M9765)))</f>
        <v/>
      </c>
      <c r="AC9765" s="46">
        <f>IF($B9765="","",IFERROR(INDEX('CCA Util %'!$H:$H,MATCH($B9765,'CCA Util %'!$E:$E,0)),""))</f>
        <v/>
      </c>
      <c r="AD9765">
        <f>IF($B9765="","",IFERROR(INDEX('CCA Util %'!$G:$G,MATCH($B9765,'CCA Util %'!$E:$E,0)),""))</f>
        <v/>
      </c>
      <c r="AE9765">
        <f>IF(OR($B9765="",$U9765=""),"",$U9765&amp;" &amp; "&amp;IF(OR($AD9765="",$AD9765=0),"Util NA",$AD9765&amp;" Util"))</f>
        <v/>
      </c>
    </row>
    <row r="9766" ht="15.75" customHeight="1" s="42">
      <c r="A9766" s="41" t="n"/>
      <c r="G9766" s="38" t="n"/>
      <c r="H9766" s="38" t="n"/>
      <c r="I9766" s="38" t="n"/>
      <c r="J9766" s="38" t="n"/>
      <c r="K9766" s="38" t="n"/>
      <c r="L9766" s="38" t="n"/>
      <c r="N9766" s="36">
        <f>IF($B9766="","",IF($C9766="SUPERSTORE","Superstore","DH"))</f>
        <v/>
      </c>
      <c r="O9766" s="36">
        <f>IF($B9766="","",IFERROR(VLOOKUP($B9766,Mapping!$A:$C,2,0),"Not Mapped"))</f>
        <v/>
      </c>
      <c r="P9766" s="36">
        <f>IF($B9766="","",IFERROR(VLOOKUP($B9766,Mapping!$A:$C,3,0),"Not Mapped"))</f>
        <v/>
      </c>
      <c r="Q9766" s="36">
        <f>IF($B9766="","",IFERROR(VLOOKUP($O9766,Leaders!$A:$B,2,0),"Not Mapped"))</f>
        <v/>
      </c>
      <c r="R9766" s="36">
        <f>IF($B9766="","",IF(COUNTIF(Exclusions!$A:$A,$B9766)&gt;0,"Yes","No"))</f>
        <v/>
      </c>
      <c r="S9766" s="38">
        <f>IF($B9766="","",MIN(1,DAY($A9766)/IF($N9766="Superstore",Settings!$B$5,Settings!$B$4)))</f>
        <v/>
      </c>
      <c r="T9766" s="38">
        <f>IF(OR($B9766="",$G9766="",$S9766=0),"",$G9766/$S9766)</f>
        <v/>
      </c>
      <c r="U9766" s="36">
        <f>IF($T9766="","",IF($T9766&lt;Settings!$B$8,"Critical",IF($T9766&lt;Settings!$B$9,"Semi Critical","Non Critical")))</f>
        <v/>
      </c>
      <c r="V9766" s="28" t="n"/>
      <c r="Z9766">
        <f>IF($B9766="","",IFERROR(VLOOKUP($B9766,'Plan HC for CCA'!$A:$B,2,0),""))</f>
        <v/>
      </c>
      <c r="AA9766">
        <f>IF(OR($B9766="",$Z9766=""),"",IF(N($M9766)&lt;$Z9766,"Delta","No Delta"))</f>
        <v/>
      </c>
      <c r="AB9766">
        <f>IF(OR($B9766="",$Z9766=""),"",MAX(0,$Z9766-N($M9766)))</f>
        <v/>
      </c>
      <c r="AC9766" s="46">
        <f>IF($B9766="","",IFERROR(INDEX('CCA Util %'!$H:$H,MATCH($B9766,'CCA Util %'!$E:$E,0)),""))</f>
        <v/>
      </c>
      <c r="AD9766">
        <f>IF($B9766="","",IFERROR(INDEX('CCA Util %'!$G:$G,MATCH($B9766,'CCA Util %'!$E:$E,0)),""))</f>
        <v/>
      </c>
      <c r="AE9766">
        <f>IF(OR($B9766="",$U9766=""),"",$U9766&amp;" &amp; "&amp;IF(OR($AD9766="",$AD9766=0),"Util NA",$AD9766&amp;" Util"))</f>
        <v/>
      </c>
    </row>
    <row r="9767" ht="15.75" customHeight="1" s="42">
      <c r="A9767" s="41" t="n"/>
      <c r="G9767" s="38" t="n"/>
      <c r="H9767" s="38" t="n"/>
      <c r="I9767" s="38" t="n"/>
      <c r="J9767" s="38" t="n"/>
      <c r="K9767" s="38" t="n"/>
      <c r="L9767" s="38" t="n"/>
      <c r="N9767" s="36">
        <f>IF($B9767="","",IF($C9767="SUPERSTORE","Superstore","DH"))</f>
        <v/>
      </c>
      <c r="O9767" s="36">
        <f>IF($B9767="","",IFERROR(VLOOKUP($B9767,Mapping!$A:$C,2,0),"Not Mapped"))</f>
        <v/>
      </c>
      <c r="P9767" s="36">
        <f>IF($B9767="","",IFERROR(VLOOKUP($B9767,Mapping!$A:$C,3,0),"Not Mapped"))</f>
        <v/>
      </c>
      <c r="Q9767" s="36">
        <f>IF($B9767="","",IFERROR(VLOOKUP($O9767,Leaders!$A:$B,2,0),"Not Mapped"))</f>
        <v/>
      </c>
      <c r="R9767" s="36">
        <f>IF($B9767="","",IF(COUNTIF(Exclusions!$A:$A,$B9767)&gt;0,"Yes","No"))</f>
        <v/>
      </c>
      <c r="S9767" s="38">
        <f>IF($B9767="","",MIN(1,DAY($A9767)/IF($N9767="Superstore",Settings!$B$5,Settings!$B$4)))</f>
        <v/>
      </c>
      <c r="T9767" s="38">
        <f>IF(OR($B9767="",$G9767="",$S9767=0),"",$G9767/$S9767)</f>
        <v/>
      </c>
      <c r="U9767" s="36">
        <f>IF($T9767="","",IF($T9767&lt;Settings!$B$8,"Critical",IF($T9767&lt;Settings!$B$9,"Semi Critical","Non Critical")))</f>
        <v/>
      </c>
      <c r="V9767" s="28" t="n"/>
      <c r="Z9767">
        <f>IF($B9767="","",IFERROR(VLOOKUP($B9767,'Plan HC for CCA'!$A:$B,2,0),""))</f>
        <v/>
      </c>
      <c r="AA9767">
        <f>IF(OR($B9767="",$Z9767=""),"",IF(N($M9767)&lt;$Z9767,"Delta","No Delta"))</f>
        <v/>
      </c>
      <c r="AB9767">
        <f>IF(OR($B9767="",$Z9767=""),"",MAX(0,$Z9767-N($M9767)))</f>
        <v/>
      </c>
      <c r="AC9767" s="46">
        <f>IF($B9767="","",IFERROR(INDEX('CCA Util %'!$H:$H,MATCH($B9767,'CCA Util %'!$E:$E,0)),""))</f>
        <v/>
      </c>
      <c r="AD9767">
        <f>IF($B9767="","",IFERROR(INDEX('CCA Util %'!$G:$G,MATCH($B9767,'CCA Util %'!$E:$E,0)),""))</f>
        <v/>
      </c>
      <c r="AE9767">
        <f>IF(OR($B9767="",$U9767=""),"",$U9767&amp;" &amp; "&amp;IF(OR($AD9767="",$AD9767=0),"Util NA",$AD9767&amp;" Util"))</f>
        <v/>
      </c>
    </row>
    <row r="9768" ht="15.75" customHeight="1" s="42">
      <c r="A9768" s="41" t="n"/>
      <c r="G9768" s="38" t="n"/>
      <c r="H9768" s="38" t="n"/>
      <c r="I9768" s="38" t="n"/>
      <c r="J9768" s="38" t="n"/>
      <c r="K9768" s="38" t="n"/>
      <c r="L9768" s="38" t="n"/>
      <c r="N9768" s="36">
        <f>IF($B9768="","",IF($C9768="SUPERSTORE","Superstore","DH"))</f>
        <v/>
      </c>
      <c r="O9768" s="36">
        <f>IF($B9768="","",IFERROR(VLOOKUP($B9768,Mapping!$A:$C,2,0),"Not Mapped"))</f>
        <v/>
      </c>
      <c r="P9768" s="36">
        <f>IF($B9768="","",IFERROR(VLOOKUP($B9768,Mapping!$A:$C,3,0),"Not Mapped"))</f>
        <v/>
      </c>
      <c r="Q9768" s="36">
        <f>IF($B9768="","",IFERROR(VLOOKUP($O9768,Leaders!$A:$B,2,0),"Not Mapped"))</f>
        <v/>
      </c>
      <c r="R9768" s="36">
        <f>IF($B9768="","",IF(COUNTIF(Exclusions!$A:$A,$B9768)&gt;0,"Yes","No"))</f>
        <v/>
      </c>
      <c r="S9768" s="38">
        <f>IF($B9768="","",MIN(1,DAY($A9768)/IF($N9768="Superstore",Settings!$B$5,Settings!$B$4)))</f>
        <v/>
      </c>
      <c r="T9768" s="38">
        <f>IF(OR($B9768="",$G9768="",$S9768=0),"",$G9768/$S9768)</f>
        <v/>
      </c>
      <c r="U9768" s="36">
        <f>IF($T9768="","",IF($T9768&lt;Settings!$B$8,"Critical",IF($T9768&lt;Settings!$B$9,"Semi Critical","Non Critical")))</f>
        <v/>
      </c>
      <c r="V9768" s="28" t="n"/>
      <c r="Z9768">
        <f>IF($B9768="","",IFERROR(VLOOKUP($B9768,'Plan HC for CCA'!$A:$B,2,0),""))</f>
        <v/>
      </c>
      <c r="AA9768">
        <f>IF(OR($B9768="",$Z9768=""),"",IF(N($M9768)&lt;$Z9768,"Delta","No Delta"))</f>
        <v/>
      </c>
      <c r="AB9768">
        <f>IF(OR($B9768="",$Z9768=""),"",MAX(0,$Z9768-N($M9768)))</f>
        <v/>
      </c>
      <c r="AC9768" s="46">
        <f>IF($B9768="","",IFERROR(INDEX('CCA Util %'!$H:$H,MATCH($B9768,'CCA Util %'!$E:$E,0)),""))</f>
        <v/>
      </c>
      <c r="AD9768">
        <f>IF($B9768="","",IFERROR(INDEX('CCA Util %'!$G:$G,MATCH($B9768,'CCA Util %'!$E:$E,0)),""))</f>
        <v/>
      </c>
      <c r="AE9768">
        <f>IF(OR($B9768="",$U9768=""),"",$U9768&amp;" &amp; "&amp;IF(OR($AD9768="",$AD9768=0),"Util NA",$AD9768&amp;" Util"))</f>
        <v/>
      </c>
    </row>
    <row r="9769" ht="15.75" customHeight="1" s="42">
      <c r="A9769" s="41" t="n"/>
      <c r="G9769" s="38" t="n"/>
      <c r="H9769" s="38" t="n"/>
      <c r="I9769" s="38" t="n"/>
      <c r="J9769" s="38" t="n"/>
      <c r="K9769" s="38" t="n"/>
      <c r="L9769" s="38" t="n"/>
      <c r="N9769" s="36">
        <f>IF($B9769="","",IF($C9769="SUPERSTORE","Superstore","DH"))</f>
        <v/>
      </c>
      <c r="O9769" s="36">
        <f>IF($B9769="","",IFERROR(VLOOKUP($B9769,Mapping!$A:$C,2,0),"Not Mapped"))</f>
        <v/>
      </c>
      <c r="P9769" s="36">
        <f>IF($B9769="","",IFERROR(VLOOKUP($B9769,Mapping!$A:$C,3,0),"Not Mapped"))</f>
        <v/>
      </c>
      <c r="Q9769" s="36">
        <f>IF($B9769="","",IFERROR(VLOOKUP($O9769,Leaders!$A:$B,2,0),"Not Mapped"))</f>
        <v/>
      </c>
      <c r="R9769" s="36">
        <f>IF($B9769="","",IF(COUNTIF(Exclusions!$A:$A,$B9769)&gt;0,"Yes","No"))</f>
        <v/>
      </c>
      <c r="S9769" s="38">
        <f>IF($B9769="","",MIN(1,DAY($A9769)/IF($N9769="Superstore",Settings!$B$5,Settings!$B$4)))</f>
        <v/>
      </c>
      <c r="T9769" s="38">
        <f>IF(OR($B9769="",$G9769="",$S9769=0),"",$G9769/$S9769)</f>
        <v/>
      </c>
      <c r="U9769" s="36">
        <f>IF($T9769="","",IF($T9769&lt;Settings!$B$8,"Critical",IF($T9769&lt;Settings!$B$9,"Semi Critical","Non Critical")))</f>
        <v/>
      </c>
      <c r="V9769" s="28" t="n"/>
      <c r="Z9769">
        <f>IF($B9769="","",IFERROR(VLOOKUP($B9769,'Plan HC for CCA'!$A:$B,2,0),""))</f>
        <v/>
      </c>
      <c r="AA9769">
        <f>IF(OR($B9769="",$Z9769=""),"",IF(N($M9769)&lt;$Z9769,"Delta","No Delta"))</f>
        <v/>
      </c>
      <c r="AB9769">
        <f>IF(OR($B9769="",$Z9769=""),"",MAX(0,$Z9769-N($M9769)))</f>
        <v/>
      </c>
      <c r="AC9769" s="46">
        <f>IF($B9769="","",IFERROR(INDEX('CCA Util %'!$H:$H,MATCH($B9769,'CCA Util %'!$E:$E,0)),""))</f>
        <v/>
      </c>
      <c r="AD9769">
        <f>IF($B9769="","",IFERROR(INDEX('CCA Util %'!$G:$G,MATCH($B9769,'CCA Util %'!$E:$E,0)),""))</f>
        <v/>
      </c>
      <c r="AE9769">
        <f>IF(OR($B9769="",$U9769=""),"",$U9769&amp;" &amp; "&amp;IF(OR($AD9769="",$AD9769=0),"Util NA",$AD9769&amp;" Util"))</f>
        <v/>
      </c>
    </row>
    <row r="9770" ht="15.75" customHeight="1" s="42">
      <c r="A9770" s="41" t="n"/>
      <c r="G9770" s="38" t="n"/>
      <c r="H9770" s="38" t="n"/>
      <c r="I9770" s="38" t="n"/>
      <c r="J9770" s="38" t="n"/>
      <c r="K9770" s="38" t="n"/>
      <c r="L9770" s="38" t="n"/>
      <c r="N9770" s="36">
        <f>IF($B9770="","",IF($C9770="SUPERSTORE","Superstore","DH"))</f>
        <v/>
      </c>
      <c r="O9770" s="36">
        <f>IF($B9770="","",IFERROR(VLOOKUP($B9770,Mapping!$A:$C,2,0),"Not Mapped"))</f>
        <v/>
      </c>
      <c r="P9770" s="36">
        <f>IF($B9770="","",IFERROR(VLOOKUP($B9770,Mapping!$A:$C,3,0),"Not Mapped"))</f>
        <v/>
      </c>
      <c r="Q9770" s="36">
        <f>IF($B9770="","",IFERROR(VLOOKUP($O9770,Leaders!$A:$B,2,0),"Not Mapped"))</f>
        <v/>
      </c>
      <c r="R9770" s="36">
        <f>IF($B9770="","",IF(COUNTIF(Exclusions!$A:$A,$B9770)&gt;0,"Yes","No"))</f>
        <v/>
      </c>
      <c r="S9770" s="38">
        <f>IF($B9770="","",MIN(1,DAY($A9770)/IF($N9770="Superstore",Settings!$B$5,Settings!$B$4)))</f>
        <v/>
      </c>
      <c r="T9770" s="38">
        <f>IF(OR($B9770="",$G9770="",$S9770=0),"",$G9770/$S9770)</f>
        <v/>
      </c>
      <c r="U9770" s="36">
        <f>IF($T9770="","",IF($T9770&lt;Settings!$B$8,"Critical",IF($T9770&lt;Settings!$B$9,"Semi Critical","Non Critical")))</f>
        <v/>
      </c>
      <c r="V9770" s="28" t="n"/>
      <c r="Z9770">
        <f>IF($B9770="","",IFERROR(VLOOKUP($B9770,'Plan HC for CCA'!$A:$B,2,0),""))</f>
        <v/>
      </c>
      <c r="AA9770">
        <f>IF(OR($B9770="",$Z9770=""),"",IF(N($M9770)&lt;$Z9770,"Delta","No Delta"))</f>
        <v/>
      </c>
      <c r="AB9770">
        <f>IF(OR($B9770="",$Z9770=""),"",MAX(0,$Z9770-N($M9770)))</f>
        <v/>
      </c>
      <c r="AC9770" s="46">
        <f>IF($B9770="","",IFERROR(INDEX('CCA Util %'!$H:$H,MATCH($B9770,'CCA Util %'!$E:$E,0)),""))</f>
        <v/>
      </c>
      <c r="AD9770">
        <f>IF($B9770="","",IFERROR(INDEX('CCA Util %'!$G:$G,MATCH($B9770,'CCA Util %'!$E:$E,0)),""))</f>
        <v/>
      </c>
      <c r="AE9770">
        <f>IF(OR($B9770="",$U9770=""),"",$U9770&amp;" &amp; "&amp;IF(OR($AD9770="",$AD9770=0),"Util NA",$AD9770&amp;" Util"))</f>
        <v/>
      </c>
    </row>
    <row r="9771" ht="15.75" customHeight="1" s="42">
      <c r="A9771" s="41" t="n"/>
      <c r="G9771" s="38" t="n"/>
      <c r="H9771" s="38" t="n"/>
      <c r="I9771" s="38" t="n"/>
      <c r="J9771" s="38" t="n"/>
      <c r="K9771" s="38" t="n"/>
      <c r="L9771" s="38" t="n"/>
      <c r="N9771" s="36">
        <f>IF($B9771="","",IF($C9771="SUPERSTORE","Superstore","DH"))</f>
        <v/>
      </c>
      <c r="O9771" s="36">
        <f>IF($B9771="","",IFERROR(VLOOKUP($B9771,Mapping!$A:$C,2,0),"Not Mapped"))</f>
        <v/>
      </c>
      <c r="P9771" s="36">
        <f>IF($B9771="","",IFERROR(VLOOKUP($B9771,Mapping!$A:$C,3,0),"Not Mapped"))</f>
        <v/>
      </c>
      <c r="Q9771" s="36">
        <f>IF($B9771="","",IFERROR(VLOOKUP($O9771,Leaders!$A:$B,2,0),"Not Mapped"))</f>
        <v/>
      </c>
      <c r="R9771" s="36">
        <f>IF($B9771="","",IF(COUNTIF(Exclusions!$A:$A,$B9771)&gt;0,"Yes","No"))</f>
        <v/>
      </c>
      <c r="S9771" s="38">
        <f>IF($B9771="","",MIN(1,DAY($A9771)/IF($N9771="Superstore",Settings!$B$5,Settings!$B$4)))</f>
        <v/>
      </c>
      <c r="T9771" s="38">
        <f>IF(OR($B9771="",$G9771="",$S9771=0),"",$G9771/$S9771)</f>
        <v/>
      </c>
      <c r="U9771" s="36">
        <f>IF($T9771="","",IF($T9771&lt;Settings!$B$8,"Critical",IF($T9771&lt;Settings!$B$9,"Semi Critical","Non Critical")))</f>
        <v/>
      </c>
      <c r="V9771" s="28" t="n"/>
      <c r="Z9771">
        <f>IF($B9771="","",IFERROR(VLOOKUP($B9771,'Plan HC for CCA'!$A:$B,2,0),""))</f>
        <v/>
      </c>
      <c r="AA9771">
        <f>IF(OR($B9771="",$Z9771=""),"",IF(N($M9771)&lt;$Z9771,"Delta","No Delta"))</f>
        <v/>
      </c>
      <c r="AB9771">
        <f>IF(OR($B9771="",$Z9771=""),"",MAX(0,$Z9771-N($M9771)))</f>
        <v/>
      </c>
      <c r="AC9771" s="46">
        <f>IF($B9771="","",IFERROR(INDEX('CCA Util %'!$H:$H,MATCH($B9771,'CCA Util %'!$E:$E,0)),""))</f>
        <v/>
      </c>
      <c r="AD9771">
        <f>IF($B9771="","",IFERROR(INDEX('CCA Util %'!$G:$G,MATCH($B9771,'CCA Util %'!$E:$E,0)),""))</f>
        <v/>
      </c>
      <c r="AE9771">
        <f>IF(OR($B9771="",$U9771=""),"",$U9771&amp;" &amp; "&amp;IF(OR($AD9771="",$AD9771=0),"Util NA",$AD9771&amp;" Util"))</f>
        <v/>
      </c>
    </row>
    <row r="9772" ht="15.75" customHeight="1" s="42">
      <c r="A9772" s="41" t="n"/>
      <c r="G9772" s="38" t="n"/>
      <c r="H9772" s="38" t="n"/>
      <c r="I9772" s="38" t="n"/>
      <c r="J9772" s="38" t="n"/>
      <c r="K9772" s="38" t="n"/>
      <c r="L9772" s="38" t="n"/>
      <c r="N9772" s="36">
        <f>IF($B9772="","",IF($C9772="SUPERSTORE","Superstore","DH"))</f>
        <v/>
      </c>
      <c r="O9772" s="36">
        <f>IF($B9772="","",IFERROR(VLOOKUP($B9772,Mapping!$A:$C,2,0),"Not Mapped"))</f>
        <v/>
      </c>
      <c r="P9772" s="36">
        <f>IF($B9772="","",IFERROR(VLOOKUP($B9772,Mapping!$A:$C,3,0),"Not Mapped"))</f>
        <v/>
      </c>
      <c r="Q9772" s="36">
        <f>IF($B9772="","",IFERROR(VLOOKUP($O9772,Leaders!$A:$B,2,0),"Not Mapped"))</f>
        <v/>
      </c>
      <c r="R9772" s="36">
        <f>IF($B9772="","",IF(COUNTIF(Exclusions!$A:$A,$B9772)&gt;0,"Yes","No"))</f>
        <v/>
      </c>
      <c r="S9772" s="38">
        <f>IF($B9772="","",MIN(1,DAY($A9772)/IF($N9772="Superstore",Settings!$B$5,Settings!$B$4)))</f>
        <v/>
      </c>
      <c r="T9772" s="38">
        <f>IF(OR($B9772="",$G9772="",$S9772=0),"",$G9772/$S9772)</f>
        <v/>
      </c>
      <c r="U9772" s="36">
        <f>IF($T9772="","",IF($T9772&lt;Settings!$B$8,"Critical",IF($T9772&lt;Settings!$B$9,"Semi Critical","Non Critical")))</f>
        <v/>
      </c>
      <c r="V9772" s="28" t="n"/>
      <c r="Z9772">
        <f>IF($B9772="","",IFERROR(VLOOKUP($B9772,'Plan HC for CCA'!$A:$B,2,0),""))</f>
        <v/>
      </c>
      <c r="AA9772">
        <f>IF(OR($B9772="",$Z9772=""),"",IF(N($M9772)&lt;$Z9772,"Delta","No Delta"))</f>
        <v/>
      </c>
      <c r="AB9772">
        <f>IF(OR($B9772="",$Z9772=""),"",MAX(0,$Z9772-N($M9772)))</f>
        <v/>
      </c>
      <c r="AC9772" s="46">
        <f>IF($B9772="","",IFERROR(INDEX('CCA Util %'!$H:$H,MATCH($B9772,'CCA Util %'!$E:$E,0)),""))</f>
        <v/>
      </c>
      <c r="AD9772">
        <f>IF($B9772="","",IFERROR(INDEX('CCA Util %'!$G:$G,MATCH($B9772,'CCA Util %'!$E:$E,0)),""))</f>
        <v/>
      </c>
      <c r="AE9772">
        <f>IF(OR($B9772="",$U9772=""),"",$U9772&amp;" &amp; "&amp;IF(OR($AD9772="",$AD9772=0),"Util NA",$AD9772&amp;" Util"))</f>
        <v/>
      </c>
    </row>
    <row r="9773" ht="15.75" customHeight="1" s="42">
      <c r="A9773" s="41" t="n"/>
      <c r="G9773" s="38" t="n"/>
      <c r="H9773" s="38" t="n"/>
      <c r="I9773" s="38" t="n"/>
      <c r="J9773" s="38" t="n"/>
      <c r="K9773" s="38" t="n"/>
      <c r="L9773" s="38" t="n"/>
      <c r="N9773" s="36">
        <f>IF($B9773="","",IF($C9773="SUPERSTORE","Superstore","DH"))</f>
        <v/>
      </c>
      <c r="O9773" s="36">
        <f>IF($B9773="","",IFERROR(VLOOKUP($B9773,Mapping!$A:$C,2,0),"Not Mapped"))</f>
        <v/>
      </c>
      <c r="P9773" s="36">
        <f>IF($B9773="","",IFERROR(VLOOKUP($B9773,Mapping!$A:$C,3,0),"Not Mapped"))</f>
        <v/>
      </c>
      <c r="Q9773" s="36">
        <f>IF($B9773="","",IFERROR(VLOOKUP($O9773,Leaders!$A:$B,2,0),"Not Mapped"))</f>
        <v/>
      </c>
      <c r="R9773" s="36">
        <f>IF($B9773="","",IF(COUNTIF(Exclusions!$A:$A,$B9773)&gt;0,"Yes","No"))</f>
        <v/>
      </c>
      <c r="S9773" s="38">
        <f>IF($B9773="","",MIN(1,DAY($A9773)/IF($N9773="Superstore",Settings!$B$5,Settings!$B$4)))</f>
        <v/>
      </c>
      <c r="T9773" s="38">
        <f>IF(OR($B9773="",$G9773="",$S9773=0),"",$G9773/$S9773)</f>
        <v/>
      </c>
      <c r="U9773" s="36">
        <f>IF($T9773="","",IF($T9773&lt;Settings!$B$8,"Critical",IF($T9773&lt;Settings!$B$9,"Semi Critical","Non Critical")))</f>
        <v/>
      </c>
      <c r="V9773" s="28" t="n"/>
      <c r="Z9773">
        <f>IF($B9773="","",IFERROR(VLOOKUP($B9773,'Plan HC for CCA'!$A:$B,2,0),""))</f>
        <v/>
      </c>
      <c r="AA9773">
        <f>IF(OR($B9773="",$Z9773=""),"",IF(N($M9773)&lt;$Z9773,"Delta","No Delta"))</f>
        <v/>
      </c>
      <c r="AB9773">
        <f>IF(OR($B9773="",$Z9773=""),"",MAX(0,$Z9773-N($M9773)))</f>
        <v/>
      </c>
      <c r="AC9773" s="46">
        <f>IF($B9773="","",IFERROR(INDEX('CCA Util %'!$H:$H,MATCH($B9773,'CCA Util %'!$E:$E,0)),""))</f>
        <v/>
      </c>
      <c r="AD9773">
        <f>IF($B9773="","",IFERROR(INDEX('CCA Util %'!$G:$G,MATCH($B9773,'CCA Util %'!$E:$E,0)),""))</f>
        <v/>
      </c>
      <c r="AE9773">
        <f>IF(OR($B9773="",$U9773=""),"",$U9773&amp;" &amp; "&amp;IF(OR($AD9773="",$AD9773=0),"Util NA",$AD9773&amp;" Util"))</f>
        <v/>
      </c>
    </row>
    <row r="9774" ht="15.75" customHeight="1" s="42">
      <c r="A9774" s="41" t="n"/>
      <c r="G9774" s="38" t="n"/>
      <c r="H9774" s="38" t="n"/>
      <c r="I9774" s="38" t="n"/>
      <c r="J9774" s="38" t="n"/>
      <c r="K9774" s="38" t="n"/>
      <c r="L9774" s="38" t="n"/>
      <c r="N9774" s="36">
        <f>IF($B9774="","",IF($C9774="SUPERSTORE","Superstore","DH"))</f>
        <v/>
      </c>
      <c r="O9774" s="36">
        <f>IF($B9774="","",IFERROR(VLOOKUP($B9774,Mapping!$A:$C,2,0),"Not Mapped"))</f>
        <v/>
      </c>
      <c r="P9774" s="36">
        <f>IF($B9774="","",IFERROR(VLOOKUP($B9774,Mapping!$A:$C,3,0),"Not Mapped"))</f>
        <v/>
      </c>
      <c r="Q9774" s="36">
        <f>IF($B9774="","",IFERROR(VLOOKUP($O9774,Leaders!$A:$B,2,0),"Not Mapped"))</f>
        <v/>
      </c>
      <c r="R9774" s="36">
        <f>IF($B9774="","",IF(COUNTIF(Exclusions!$A:$A,$B9774)&gt;0,"Yes","No"))</f>
        <v/>
      </c>
      <c r="S9774" s="38">
        <f>IF($B9774="","",MIN(1,DAY($A9774)/IF($N9774="Superstore",Settings!$B$5,Settings!$B$4)))</f>
        <v/>
      </c>
      <c r="T9774" s="38">
        <f>IF(OR($B9774="",$G9774="",$S9774=0),"",$G9774/$S9774)</f>
        <v/>
      </c>
      <c r="U9774" s="36">
        <f>IF($T9774="","",IF($T9774&lt;Settings!$B$8,"Critical",IF($T9774&lt;Settings!$B$9,"Semi Critical","Non Critical")))</f>
        <v/>
      </c>
      <c r="V9774" s="28" t="n"/>
      <c r="Z9774">
        <f>IF($B9774="","",IFERROR(VLOOKUP($B9774,'Plan HC for CCA'!$A:$B,2,0),""))</f>
        <v/>
      </c>
      <c r="AA9774">
        <f>IF(OR($B9774="",$Z9774=""),"",IF(N($M9774)&lt;$Z9774,"Delta","No Delta"))</f>
        <v/>
      </c>
      <c r="AB9774">
        <f>IF(OR($B9774="",$Z9774=""),"",MAX(0,$Z9774-N($M9774)))</f>
        <v/>
      </c>
      <c r="AC9774" s="46">
        <f>IF($B9774="","",IFERROR(INDEX('CCA Util %'!$H:$H,MATCH($B9774,'CCA Util %'!$E:$E,0)),""))</f>
        <v/>
      </c>
      <c r="AD9774">
        <f>IF($B9774="","",IFERROR(INDEX('CCA Util %'!$G:$G,MATCH($B9774,'CCA Util %'!$E:$E,0)),""))</f>
        <v/>
      </c>
      <c r="AE9774">
        <f>IF(OR($B9774="",$U9774=""),"",$U9774&amp;" &amp; "&amp;IF(OR($AD9774="",$AD9774=0),"Util NA",$AD9774&amp;" Util"))</f>
        <v/>
      </c>
    </row>
    <row r="9775" ht="15.75" customHeight="1" s="42">
      <c r="A9775" s="41" t="n"/>
      <c r="G9775" s="38" t="n"/>
      <c r="H9775" s="38" t="n"/>
      <c r="I9775" s="38" t="n"/>
      <c r="J9775" s="38" t="n"/>
      <c r="K9775" s="38" t="n"/>
      <c r="L9775" s="38" t="n"/>
      <c r="N9775" s="36">
        <f>IF($B9775="","",IF($C9775="SUPERSTORE","Superstore","DH"))</f>
        <v/>
      </c>
      <c r="O9775" s="36">
        <f>IF($B9775="","",IFERROR(VLOOKUP($B9775,Mapping!$A:$C,2,0),"Not Mapped"))</f>
        <v/>
      </c>
      <c r="P9775" s="36">
        <f>IF($B9775="","",IFERROR(VLOOKUP($B9775,Mapping!$A:$C,3,0),"Not Mapped"))</f>
        <v/>
      </c>
      <c r="Q9775" s="36">
        <f>IF($B9775="","",IFERROR(VLOOKUP($O9775,Leaders!$A:$B,2,0),"Not Mapped"))</f>
        <v/>
      </c>
      <c r="R9775" s="36">
        <f>IF($B9775="","",IF(COUNTIF(Exclusions!$A:$A,$B9775)&gt;0,"Yes","No"))</f>
        <v/>
      </c>
      <c r="S9775" s="38">
        <f>IF($B9775="","",MIN(1,DAY($A9775)/IF($N9775="Superstore",Settings!$B$5,Settings!$B$4)))</f>
        <v/>
      </c>
      <c r="T9775" s="38">
        <f>IF(OR($B9775="",$G9775="",$S9775=0),"",$G9775/$S9775)</f>
        <v/>
      </c>
      <c r="U9775" s="36">
        <f>IF($T9775="","",IF($T9775&lt;Settings!$B$8,"Critical",IF($T9775&lt;Settings!$B$9,"Semi Critical","Non Critical")))</f>
        <v/>
      </c>
      <c r="V9775" s="28" t="n"/>
      <c r="Z9775">
        <f>IF($B9775="","",IFERROR(VLOOKUP($B9775,'Plan HC for CCA'!$A:$B,2,0),""))</f>
        <v/>
      </c>
      <c r="AA9775">
        <f>IF(OR($B9775="",$Z9775=""),"",IF(N($M9775)&lt;$Z9775,"Delta","No Delta"))</f>
        <v/>
      </c>
      <c r="AB9775">
        <f>IF(OR($B9775="",$Z9775=""),"",MAX(0,$Z9775-N($M9775)))</f>
        <v/>
      </c>
      <c r="AC9775" s="46">
        <f>IF($B9775="","",IFERROR(INDEX('CCA Util %'!$H:$H,MATCH($B9775,'CCA Util %'!$E:$E,0)),""))</f>
        <v/>
      </c>
      <c r="AD9775">
        <f>IF($B9775="","",IFERROR(INDEX('CCA Util %'!$G:$G,MATCH($B9775,'CCA Util %'!$E:$E,0)),""))</f>
        <v/>
      </c>
      <c r="AE9775">
        <f>IF(OR($B9775="",$U9775=""),"",$U9775&amp;" &amp; "&amp;IF(OR($AD9775="",$AD9775=0),"Util NA",$AD9775&amp;" Util"))</f>
        <v/>
      </c>
    </row>
    <row r="9776" ht="15.75" customHeight="1" s="42">
      <c r="A9776" s="41" t="n"/>
      <c r="G9776" s="38" t="n"/>
      <c r="H9776" s="38" t="n"/>
      <c r="I9776" s="38" t="n"/>
      <c r="J9776" s="38" t="n"/>
      <c r="K9776" s="38" t="n"/>
      <c r="L9776" s="38" t="n"/>
      <c r="N9776" s="36">
        <f>IF($B9776="","",IF($C9776="SUPERSTORE","Superstore","DH"))</f>
        <v/>
      </c>
      <c r="O9776" s="36">
        <f>IF($B9776="","",IFERROR(VLOOKUP($B9776,Mapping!$A:$C,2,0),"Not Mapped"))</f>
        <v/>
      </c>
      <c r="P9776" s="36">
        <f>IF($B9776="","",IFERROR(VLOOKUP($B9776,Mapping!$A:$C,3,0),"Not Mapped"))</f>
        <v/>
      </c>
      <c r="Q9776" s="36">
        <f>IF($B9776="","",IFERROR(VLOOKUP($O9776,Leaders!$A:$B,2,0),"Not Mapped"))</f>
        <v/>
      </c>
      <c r="R9776" s="36">
        <f>IF($B9776="","",IF(COUNTIF(Exclusions!$A:$A,$B9776)&gt;0,"Yes","No"))</f>
        <v/>
      </c>
      <c r="S9776" s="38">
        <f>IF($B9776="","",MIN(1,DAY($A9776)/IF($N9776="Superstore",Settings!$B$5,Settings!$B$4)))</f>
        <v/>
      </c>
      <c r="T9776" s="38">
        <f>IF(OR($B9776="",$G9776="",$S9776=0),"",$G9776/$S9776)</f>
        <v/>
      </c>
      <c r="U9776" s="36">
        <f>IF($T9776="","",IF($T9776&lt;Settings!$B$8,"Critical",IF($T9776&lt;Settings!$B$9,"Semi Critical","Non Critical")))</f>
        <v/>
      </c>
      <c r="V9776" s="28" t="n"/>
      <c r="Z9776">
        <f>IF($B9776="","",IFERROR(VLOOKUP($B9776,'Plan HC for CCA'!$A:$B,2,0),""))</f>
        <v/>
      </c>
      <c r="AA9776">
        <f>IF(OR($B9776="",$Z9776=""),"",IF(N($M9776)&lt;$Z9776,"Delta","No Delta"))</f>
        <v/>
      </c>
      <c r="AB9776">
        <f>IF(OR($B9776="",$Z9776=""),"",MAX(0,$Z9776-N($M9776)))</f>
        <v/>
      </c>
      <c r="AC9776" s="46">
        <f>IF($B9776="","",IFERROR(INDEX('CCA Util %'!$H:$H,MATCH($B9776,'CCA Util %'!$E:$E,0)),""))</f>
        <v/>
      </c>
      <c r="AD9776">
        <f>IF($B9776="","",IFERROR(INDEX('CCA Util %'!$G:$G,MATCH($B9776,'CCA Util %'!$E:$E,0)),""))</f>
        <v/>
      </c>
      <c r="AE9776">
        <f>IF(OR($B9776="",$U9776=""),"",$U9776&amp;" &amp; "&amp;IF(OR($AD9776="",$AD9776=0),"Util NA",$AD9776&amp;" Util"))</f>
        <v/>
      </c>
    </row>
    <row r="9777" ht="15.75" customHeight="1" s="42">
      <c r="A9777" s="41" t="n"/>
      <c r="G9777" s="38" t="n"/>
      <c r="H9777" s="38" t="n"/>
      <c r="I9777" s="38" t="n"/>
      <c r="J9777" s="38" t="n"/>
      <c r="K9777" s="38" t="n"/>
      <c r="L9777" s="38" t="n"/>
      <c r="N9777" s="36">
        <f>IF($B9777="","",IF($C9777="SUPERSTORE","Superstore","DH"))</f>
        <v/>
      </c>
      <c r="O9777" s="36">
        <f>IF($B9777="","",IFERROR(VLOOKUP($B9777,Mapping!$A:$C,2,0),"Not Mapped"))</f>
        <v/>
      </c>
      <c r="P9777" s="36">
        <f>IF($B9777="","",IFERROR(VLOOKUP($B9777,Mapping!$A:$C,3,0),"Not Mapped"))</f>
        <v/>
      </c>
      <c r="Q9777" s="36">
        <f>IF($B9777="","",IFERROR(VLOOKUP($O9777,Leaders!$A:$B,2,0),"Not Mapped"))</f>
        <v/>
      </c>
      <c r="R9777" s="36">
        <f>IF($B9777="","",IF(COUNTIF(Exclusions!$A:$A,$B9777)&gt;0,"Yes","No"))</f>
        <v/>
      </c>
      <c r="S9777" s="38">
        <f>IF($B9777="","",MIN(1,DAY($A9777)/IF($N9777="Superstore",Settings!$B$5,Settings!$B$4)))</f>
        <v/>
      </c>
      <c r="T9777" s="38">
        <f>IF(OR($B9777="",$G9777="",$S9777=0),"",$G9777/$S9777)</f>
        <v/>
      </c>
      <c r="U9777" s="36">
        <f>IF($T9777="","",IF($T9777&lt;Settings!$B$8,"Critical",IF($T9777&lt;Settings!$B$9,"Semi Critical","Non Critical")))</f>
        <v/>
      </c>
      <c r="V9777" s="28" t="n"/>
      <c r="Z9777">
        <f>IF($B9777="","",IFERROR(VLOOKUP($B9777,'Plan HC for CCA'!$A:$B,2,0),""))</f>
        <v/>
      </c>
      <c r="AA9777">
        <f>IF(OR($B9777="",$Z9777=""),"",IF(N($M9777)&lt;$Z9777,"Delta","No Delta"))</f>
        <v/>
      </c>
      <c r="AB9777">
        <f>IF(OR($B9777="",$Z9777=""),"",MAX(0,$Z9777-N($M9777)))</f>
        <v/>
      </c>
      <c r="AC9777" s="46">
        <f>IF($B9777="","",IFERROR(INDEX('CCA Util %'!$H:$H,MATCH($B9777,'CCA Util %'!$E:$E,0)),""))</f>
        <v/>
      </c>
      <c r="AD9777">
        <f>IF($B9777="","",IFERROR(INDEX('CCA Util %'!$G:$G,MATCH($B9777,'CCA Util %'!$E:$E,0)),""))</f>
        <v/>
      </c>
      <c r="AE9777">
        <f>IF(OR($B9777="",$U9777=""),"",$U9777&amp;" &amp; "&amp;IF(OR($AD9777="",$AD9777=0),"Util NA",$AD9777&amp;" Util"))</f>
        <v/>
      </c>
    </row>
    <row r="9778" ht="15.75" customHeight="1" s="42">
      <c r="A9778" s="41" t="n"/>
      <c r="G9778" s="38" t="n"/>
      <c r="H9778" s="38" t="n"/>
      <c r="I9778" s="38" t="n"/>
      <c r="J9778" s="38" t="n"/>
      <c r="K9778" s="38" t="n"/>
      <c r="L9778" s="38" t="n"/>
      <c r="N9778" s="36">
        <f>IF($B9778="","",IF($C9778="SUPERSTORE","Superstore","DH"))</f>
        <v/>
      </c>
      <c r="O9778" s="36">
        <f>IF($B9778="","",IFERROR(VLOOKUP($B9778,Mapping!$A:$C,2,0),"Not Mapped"))</f>
        <v/>
      </c>
      <c r="P9778" s="36">
        <f>IF($B9778="","",IFERROR(VLOOKUP($B9778,Mapping!$A:$C,3,0),"Not Mapped"))</f>
        <v/>
      </c>
      <c r="Q9778" s="36">
        <f>IF($B9778="","",IFERROR(VLOOKUP($O9778,Leaders!$A:$B,2,0),"Not Mapped"))</f>
        <v/>
      </c>
      <c r="R9778" s="36">
        <f>IF($B9778="","",IF(COUNTIF(Exclusions!$A:$A,$B9778)&gt;0,"Yes","No"))</f>
        <v/>
      </c>
      <c r="S9778" s="38">
        <f>IF($B9778="","",MIN(1,DAY($A9778)/IF($N9778="Superstore",Settings!$B$5,Settings!$B$4)))</f>
        <v/>
      </c>
      <c r="T9778" s="38">
        <f>IF(OR($B9778="",$G9778="",$S9778=0),"",$G9778/$S9778)</f>
        <v/>
      </c>
      <c r="U9778" s="36">
        <f>IF($T9778="","",IF($T9778&lt;Settings!$B$8,"Critical",IF($T9778&lt;Settings!$B$9,"Semi Critical","Non Critical")))</f>
        <v/>
      </c>
      <c r="V9778" s="28" t="n"/>
      <c r="Z9778">
        <f>IF($B9778="","",IFERROR(VLOOKUP($B9778,'Plan HC for CCA'!$A:$B,2,0),""))</f>
        <v/>
      </c>
      <c r="AA9778">
        <f>IF(OR($B9778="",$Z9778=""),"",IF(N($M9778)&lt;$Z9778,"Delta","No Delta"))</f>
        <v/>
      </c>
      <c r="AB9778">
        <f>IF(OR($B9778="",$Z9778=""),"",MAX(0,$Z9778-N($M9778)))</f>
        <v/>
      </c>
      <c r="AC9778" s="46">
        <f>IF($B9778="","",IFERROR(INDEX('CCA Util %'!$H:$H,MATCH($B9778,'CCA Util %'!$E:$E,0)),""))</f>
        <v/>
      </c>
      <c r="AD9778">
        <f>IF($B9778="","",IFERROR(INDEX('CCA Util %'!$G:$G,MATCH($B9778,'CCA Util %'!$E:$E,0)),""))</f>
        <v/>
      </c>
      <c r="AE9778">
        <f>IF(OR($B9778="",$U9778=""),"",$U9778&amp;" &amp; "&amp;IF(OR($AD9778="",$AD9778=0),"Util NA",$AD9778&amp;" Util"))</f>
        <v/>
      </c>
    </row>
    <row r="9779" ht="15.75" customHeight="1" s="42">
      <c r="A9779" s="41" t="n"/>
      <c r="G9779" s="38" t="n"/>
      <c r="H9779" s="38" t="n"/>
      <c r="I9779" s="38" t="n"/>
      <c r="J9779" s="38" t="n"/>
      <c r="K9779" s="38" t="n"/>
      <c r="L9779" s="38" t="n"/>
      <c r="N9779" s="36">
        <f>IF($B9779="","",IF($C9779="SUPERSTORE","Superstore","DH"))</f>
        <v/>
      </c>
      <c r="O9779" s="36">
        <f>IF($B9779="","",IFERROR(VLOOKUP($B9779,Mapping!$A:$C,2,0),"Not Mapped"))</f>
        <v/>
      </c>
      <c r="P9779" s="36">
        <f>IF($B9779="","",IFERROR(VLOOKUP($B9779,Mapping!$A:$C,3,0),"Not Mapped"))</f>
        <v/>
      </c>
      <c r="Q9779" s="36">
        <f>IF($B9779="","",IFERROR(VLOOKUP($O9779,Leaders!$A:$B,2,0),"Not Mapped"))</f>
        <v/>
      </c>
      <c r="R9779" s="36">
        <f>IF($B9779="","",IF(COUNTIF(Exclusions!$A:$A,$B9779)&gt;0,"Yes","No"))</f>
        <v/>
      </c>
      <c r="S9779" s="38">
        <f>IF($B9779="","",MIN(1,DAY($A9779)/IF($N9779="Superstore",Settings!$B$5,Settings!$B$4)))</f>
        <v/>
      </c>
      <c r="T9779" s="38">
        <f>IF(OR($B9779="",$G9779="",$S9779=0),"",$G9779/$S9779)</f>
        <v/>
      </c>
      <c r="U9779" s="36">
        <f>IF($T9779="","",IF($T9779&lt;Settings!$B$8,"Critical",IF($T9779&lt;Settings!$B$9,"Semi Critical","Non Critical")))</f>
        <v/>
      </c>
      <c r="V9779" s="28" t="n"/>
      <c r="Z9779">
        <f>IF($B9779="","",IFERROR(VLOOKUP($B9779,'Plan HC for CCA'!$A:$B,2,0),""))</f>
        <v/>
      </c>
      <c r="AA9779">
        <f>IF(OR($B9779="",$Z9779=""),"",IF(N($M9779)&lt;$Z9779,"Delta","No Delta"))</f>
        <v/>
      </c>
      <c r="AB9779">
        <f>IF(OR($B9779="",$Z9779=""),"",MAX(0,$Z9779-N($M9779)))</f>
        <v/>
      </c>
      <c r="AC9779" s="46">
        <f>IF($B9779="","",IFERROR(INDEX('CCA Util %'!$H:$H,MATCH($B9779,'CCA Util %'!$E:$E,0)),""))</f>
        <v/>
      </c>
      <c r="AD9779">
        <f>IF($B9779="","",IFERROR(INDEX('CCA Util %'!$G:$G,MATCH($B9779,'CCA Util %'!$E:$E,0)),""))</f>
        <v/>
      </c>
      <c r="AE9779">
        <f>IF(OR($B9779="",$U9779=""),"",$U9779&amp;" &amp; "&amp;IF(OR($AD9779="",$AD9779=0),"Util NA",$AD9779&amp;" Util"))</f>
        <v/>
      </c>
    </row>
    <row r="9780" ht="15.75" customHeight="1" s="42">
      <c r="A9780" s="41" t="n"/>
      <c r="G9780" s="38" t="n"/>
      <c r="H9780" s="38" t="n"/>
      <c r="I9780" s="38" t="n"/>
      <c r="J9780" s="38" t="n"/>
      <c r="K9780" s="38" t="n"/>
      <c r="L9780" s="38" t="n"/>
      <c r="N9780" s="36">
        <f>IF($B9780="","",IF($C9780="SUPERSTORE","Superstore","DH"))</f>
        <v/>
      </c>
      <c r="O9780" s="36">
        <f>IF($B9780="","",IFERROR(VLOOKUP($B9780,Mapping!$A:$C,2,0),"Not Mapped"))</f>
        <v/>
      </c>
      <c r="P9780" s="36">
        <f>IF($B9780="","",IFERROR(VLOOKUP($B9780,Mapping!$A:$C,3,0),"Not Mapped"))</f>
        <v/>
      </c>
      <c r="Q9780" s="36">
        <f>IF($B9780="","",IFERROR(VLOOKUP($O9780,Leaders!$A:$B,2,0),"Not Mapped"))</f>
        <v/>
      </c>
      <c r="R9780" s="36">
        <f>IF($B9780="","",IF(COUNTIF(Exclusions!$A:$A,$B9780)&gt;0,"Yes","No"))</f>
        <v/>
      </c>
      <c r="S9780" s="38">
        <f>IF($B9780="","",MIN(1,DAY($A9780)/IF($N9780="Superstore",Settings!$B$5,Settings!$B$4)))</f>
        <v/>
      </c>
      <c r="T9780" s="38">
        <f>IF(OR($B9780="",$G9780="",$S9780=0),"",$G9780/$S9780)</f>
        <v/>
      </c>
      <c r="U9780" s="36">
        <f>IF($T9780="","",IF($T9780&lt;Settings!$B$8,"Critical",IF($T9780&lt;Settings!$B$9,"Semi Critical","Non Critical")))</f>
        <v/>
      </c>
      <c r="V9780" s="28" t="n"/>
      <c r="Z9780">
        <f>IF($B9780="","",IFERROR(VLOOKUP($B9780,'Plan HC for CCA'!$A:$B,2,0),""))</f>
        <v/>
      </c>
      <c r="AA9780">
        <f>IF(OR($B9780="",$Z9780=""),"",IF(N($M9780)&lt;$Z9780,"Delta","No Delta"))</f>
        <v/>
      </c>
      <c r="AB9780">
        <f>IF(OR($B9780="",$Z9780=""),"",MAX(0,$Z9780-N($M9780)))</f>
        <v/>
      </c>
      <c r="AC9780" s="46">
        <f>IF($B9780="","",IFERROR(INDEX('CCA Util %'!$H:$H,MATCH($B9780,'CCA Util %'!$E:$E,0)),""))</f>
        <v/>
      </c>
      <c r="AD9780">
        <f>IF($B9780="","",IFERROR(INDEX('CCA Util %'!$G:$G,MATCH($B9780,'CCA Util %'!$E:$E,0)),""))</f>
        <v/>
      </c>
      <c r="AE9780">
        <f>IF(OR($B9780="",$U9780=""),"",$U9780&amp;" &amp; "&amp;IF(OR($AD9780="",$AD9780=0),"Util NA",$AD9780&amp;" Util"))</f>
        <v/>
      </c>
    </row>
    <row r="9781" ht="15.75" customHeight="1" s="42">
      <c r="A9781" s="41" t="n"/>
      <c r="G9781" s="38" t="n"/>
      <c r="H9781" s="38" t="n"/>
      <c r="I9781" s="38" t="n"/>
      <c r="J9781" s="38" t="n"/>
      <c r="K9781" s="38" t="n"/>
      <c r="L9781" s="38" t="n"/>
      <c r="N9781" s="36">
        <f>IF($B9781="","",IF($C9781="SUPERSTORE","Superstore","DH"))</f>
        <v/>
      </c>
      <c r="O9781" s="36">
        <f>IF($B9781="","",IFERROR(VLOOKUP($B9781,Mapping!$A:$C,2,0),"Not Mapped"))</f>
        <v/>
      </c>
      <c r="P9781" s="36">
        <f>IF($B9781="","",IFERROR(VLOOKUP($B9781,Mapping!$A:$C,3,0),"Not Mapped"))</f>
        <v/>
      </c>
      <c r="Q9781" s="36">
        <f>IF($B9781="","",IFERROR(VLOOKUP($O9781,Leaders!$A:$B,2,0),"Not Mapped"))</f>
        <v/>
      </c>
      <c r="R9781" s="36">
        <f>IF($B9781="","",IF(COUNTIF(Exclusions!$A:$A,$B9781)&gt;0,"Yes","No"))</f>
        <v/>
      </c>
      <c r="S9781" s="38">
        <f>IF($B9781="","",MIN(1,DAY($A9781)/IF($N9781="Superstore",Settings!$B$5,Settings!$B$4)))</f>
        <v/>
      </c>
      <c r="T9781" s="38">
        <f>IF(OR($B9781="",$G9781="",$S9781=0),"",$G9781/$S9781)</f>
        <v/>
      </c>
      <c r="U9781" s="36">
        <f>IF($T9781="","",IF($T9781&lt;Settings!$B$8,"Critical",IF($T9781&lt;Settings!$B$9,"Semi Critical","Non Critical")))</f>
        <v/>
      </c>
      <c r="V9781" s="28" t="n"/>
      <c r="Z9781">
        <f>IF($B9781="","",IFERROR(VLOOKUP($B9781,'Plan HC for CCA'!$A:$B,2,0),""))</f>
        <v/>
      </c>
      <c r="AA9781">
        <f>IF(OR($B9781="",$Z9781=""),"",IF(N($M9781)&lt;$Z9781,"Delta","No Delta"))</f>
        <v/>
      </c>
      <c r="AB9781">
        <f>IF(OR($B9781="",$Z9781=""),"",MAX(0,$Z9781-N($M9781)))</f>
        <v/>
      </c>
      <c r="AC9781" s="46">
        <f>IF($B9781="","",IFERROR(INDEX('CCA Util %'!$H:$H,MATCH($B9781,'CCA Util %'!$E:$E,0)),""))</f>
        <v/>
      </c>
      <c r="AD9781">
        <f>IF($B9781="","",IFERROR(INDEX('CCA Util %'!$G:$G,MATCH($B9781,'CCA Util %'!$E:$E,0)),""))</f>
        <v/>
      </c>
      <c r="AE9781">
        <f>IF(OR($B9781="",$U9781=""),"",$U9781&amp;" &amp; "&amp;IF(OR($AD9781="",$AD9781=0),"Util NA",$AD9781&amp;" Util"))</f>
        <v/>
      </c>
    </row>
    <row r="9782" ht="15.75" customHeight="1" s="42">
      <c r="A9782" s="41" t="n"/>
      <c r="G9782" s="38" t="n"/>
      <c r="H9782" s="38" t="n"/>
      <c r="I9782" s="38" t="n"/>
      <c r="J9782" s="38" t="n"/>
      <c r="K9782" s="38" t="n"/>
      <c r="L9782" s="38" t="n"/>
      <c r="N9782" s="36">
        <f>IF($B9782="","",IF($C9782="SUPERSTORE","Superstore","DH"))</f>
        <v/>
      </c>
      <c r="O9782" s="36">
        <f>IF($B9782="","",IFERROR(VLOOKUP($B9782,Mapping!$A:$C,2,0),"Not Mapped"))</f>
        <v/>
      </c>
      <c r="P9782" s="36">
        <f>IF($B9782="","",IFERROR(VLOOKUP($B9782,Mapping!$A:$C,3,0),"Not Mapped"))</f>
        <v/>
      </c>
      <c r="Q9782" s="36">
        <f>IF($B9782="","",IFERROR(VLOOKUP($O9782,Leaders!$A:$B,2,0),"Not Mapped"))</f>
        <v/>
      </c>
      <c r="R9782" s="36">
        <f>IF($B9782="","",IF(COUNTIF(Exclusions!$A:$A,$B9782)&gt;0,"Yes","No"))</f>
        <v/>
      </c>
      <c r="S9782" s="38">
        <f>IF($B9782="","",MIN(1,DAY($A9782)/IF($N9782="Superstore",Settings!$B$5,Settings!$B$4)))</f>
        <v/>
      </c>
      <c r="T9782" s="38">
        <f>IF(OR($B9782="",$G9782="",$S9782=0),"",$G9782/$S9782)</f>
        <v/>
      </c>
      <c r="U9782" s="36">
        <f>IF($T9782="","",IF($T9782&lt;Settings!$B$8,"Critical",IF($T9782&lt;Settings!$B$9,"Semi Critical","Non Critical")))</f>
        <v/>
      </c>
      <c r="V9782" s="28" t="n"/>
      <c r="Z9782">
        <f>IF($B9782="","",IFERROR(VLOOKUP($B9782,'Plan HC for CCA'!$A:$B,2,0),""))</f>
        <v/>
      </c>
      <c r="AA9782">
        <f>IF(OR($B9782="",$Z9782=""),"",IF(N($M9782)&lt;$Z9782,"Delta","No Delta"))</f>
        <v/>
      </c>
      <c r="AB9782">
        <f>IF(OR($B9782="",$Z9782=""),"",MAX(0,$Z9782-N($M9782)))</f>
        <v/>
      </c>
      <c r="AC9782" s="46">
        <f>IF($B9782="","",IFERROR(INDEX('CCA Util %'!$H:$H,MATCH($B9782,'CCA Util %'!$E:$E,0)),""))</f>
        <v/>
      </c>
      <c r="AD9782">
        <f>IF($B9782="","",IFERROR(INDEX('CCA Util %'!$G:$G,MATCH($B9782,'CCA Util %'!$E:$E,0)),""))</f>
        <v/>
      </c>
      <c r="AE9782">
        <f>IF(OR($B9782="",$U9782=""),"",$U9782&amp;" &amp; "&amp;IF(OR($AD9782="",$AD9782=0),"Util NA",$AD9782&amp;" Util"))</f>
        <v/>
      </c>
    </row>
    <row r="9783" ht="15.75" customHeight="1" s="42">
      <c r="A9783" s="41" t="n"/>
      <c r="G9783" s="38" t="n"/>
      <c r="H9783" s="38" t="n"/>
      <c r="I9783" s="38" t="n"/>
      <c r="J9783" s="38" t="n"/>
      <c r="K9783" s="38" t="n"/>
      <c r="L9783" s="38" t="n"/>
      <c r="N9783" s="36">
        <f>IF($B9783="","",IF($C9783="SUPERSTORE","Superstore","DH"))</f>
        <v/>
      </c>
      <c r="O9783" s="36">
        <f>IF($B9783="","",IFERROR(VLOOKUP($B9783,Mapping!$A:$C,2,0),"Not Mapped"))</f>
        <v/>
      </c>
      <c r="P9783" s="36">
        <f>IF($B9783="","",IFERROR(VLOOKUP($B9783,Mapping!$A:$C,3,0),"Not Mapped"))</f>
        <v/>
      </c>
      <c r="Q9783" s="36">
        <f>IF($B9783="","",IFERROR(VLOOKUP($O9783,Leaders!$A:$B,2,0),"Not Mapped"))</f>
        <v/>
      </c>
      <c r="R9783" s="36">
        <f>IF($B9783="","",IF(COUNTIF(Exclusions!$A:$A,$B9783)&gt;0,"Yes","No"))</f>
        <v/>
      </c>
      <c r="S9783" s="38">
        <f>IF($B9783="","",MIN(1,DAY($A9783)/IF($N9783="Superstore",Settings!$B$5,Settings!$B$4)))</f>
        <v/>
      </c>
      <c r="T9783" s="38">
        <f>IF(OR($B9783="",$G9783="",$S9783=0),"",$G9783/$S9783)</f>
        <v/>
      </c>
      <c r="U9783" s="36">
        <f>IF($T9783="","",IF($T9783&lt;Settings!$B$8,"Critical",IF($T9783&lt;Settings!$B$9,"Semi Critical","Non Critical")))</f>
        <v/>
      </c>
      <c r="V9783" s="28" t="n"/>
      <c r="Z9783">
        <f>IF($B9783="","",IFERROR(VLOOKUP($B9783,'Plan HC for CCA'!$A:$B,2,0),""))</f>
        <v/>
      </c>
      <c r="AA9783">
        <f>IF(OR($B9783="",$Z9783=""),"",IF(N($M9783)&lt;$Z9783,"Delta","No Delta"))</f>
        <v/>
      </c>
      <c r="AB9783">
        <f>IF(OR($B9783="",$Z9783=""),"",MAX(0,$Z9783-N($M9783)))</f>
        <v/>
      </c>
      <c r="AC9783" s="46">
        <f>IF($B9783="","",IFERROR(INDEX('CCA Util %'!$H:$H,MATCH($B9783,'CCA Util %'!$E:$E,0)),""))</f>
        <v/>
      </c>
      <c r="AD9783">
        <f>IF($B9783="","",IFERROR(INDEX('CCA Util %'!$G:$G,MATCH($B9783,'CCA Util %'!$E:$E,0)),""))</f>
        <v/>
      </c>
      <c r="AE9783">
        <f>IF(OR($B9783="",$U9783=""),"",$U9783&amp;" &amp; "&amp;IF(OR($AD9783="",$AD9783=0),"Util NA",$AD9783&amp;" Util"))</f>
        <v/>
      </c>
    </row>
    <row r="9784" ht="15.75" customHeight="1" s="42">
      <c r="A9784" s="41" t="n"/>
      <c r="G9784" s="38" t="n"/>
      <c r="H9784" s="38" t="n"/>
      <c r="I9784" s="38" t="n"/>
      <c r="J9784" s="38" t="n"/>
      <c r="K9784" s="38" t="n"/>
      <c r="L9784" s="38" t="n"/>
      <c r="N9784" s="36">
        <f>IF($B9784="","",IF($C9784="SUPERSTORE","Superstore","DH"))</f>
        <v/>
      </c>
      <c r="O9784" s="36">
        <f>IF($B9784="","",IFERROR(VLOOKUP($B9784,Mapping!$A:$C,2,0),"Not Mapped"))</f>
        <v/>
      </c>
      <c r="P9784" s="36">
        <f>IF($B9784="","",IFERROR(VLOOKUP($B9784,Mapping!$A:$C,3,0),"Not Mapped"))</f>
        <v/>
      </c>
      <c r="Q9784" s="36">
        <f>IF($B9784="","",IFERROR(VLOOKUP($O9784,Leaders!$A:$B,2,0),"Not Mapped"))</f>
        <v/>
      </c>
      <c r="R9784" s="36">
        <f>IF($B9784="","",IF(COUNTIF(Exclusions!$A:$A,$B9784)&gt;0,"Yes","No"))</f>
        <v/>
      </c>
      <c r="S9784" s="38">
        <f>IF($B9784="","",MIN(1,DAY($A9784)/IF($N9784="Superstore",Settings!$B$5,Settings!$B$4)))</f>
        <v/>
      </c>
      <c r="T9784" s="38">
        <f>IF(OR($B9784="",$G9784="",$S9784=0),"",$G9784/$S9784)</f>
        <v/>
      </c>
      <c r="U9784" s="36">
        <f>IF($T9784="","",IF($T9784&lt;Settings!$B$8,"Critical",IF($T9784&lt;Settings!$B$9,"Semi Critical","Non Critical")))</f>
        <v/>
      </c>
      <c r="V9784" s="28" t="n"/>
      <c r="Z9784">
        <f>IF($B9784="","",IFERROR(VLOOKUP($B9784,'Plan HC for CCA'!$A:$B,2,0),""))</f>
        <v/>
      </c>
      <c r="AA9784">
        <f>IF(OR($B9784="",$Z9784=""),"",IF(N($M9784)&lt;$Z9784,"Delta","No Delta"))</f>
        <v/>
      </c>
      <c r="AB9784">
        <f>IF(OR($B9784="",$Z9784=""),"",MAX(0,$Z9784-N($M9784)))</f>
        <v/>
      </c>
      <c r="AC9784" s="46">
        <f>IF($B9784="","",IFERROR(INDEX('CCA Util %'!$H:$H,MATCH($B9784,'CCA Util %'!$E:$E,0)),""))</f>
        <v/>
      </c>
      <c r="AD9784">
        <f>IF($B9784="","",IFERROR(INDEX('CCA Util %'!$G:$G,MATCH($B9784,'CCA Util %'!$E:$E,0)),""))</f>
        <v/>
      </c>
      <c r="AE9784">
        <f>IF(OR($B9784="",$U9784=""),"",$U9784&amp;" &amp; "&amp;IF(OR($AD9784="",$AD9784=0),"Util NA",$AD9784&amp;" Util"))</f>
        <v/>
      </c>
    </row>
    <row r="9785" ht="15.75" customHeight="1" s="42">
      <c r="A9785" s="41" t="n"/>
      <c r="G9785" s="38" t="n"/>
      <c r="H9785" s="38" t="n"/>
      <c r="I9785" s="38" t="n"/>
      <c r="J9785" s="38" t="n"/>
      <c r="K9785" s="38" t="n"/>
      <c r="L9785" s="38" t="n"/>
      <c r="N9785" s="36">
        <f>IF($B9785="","",IF($C9785="SUPERSTORE","Superstore","DH"))</f>
        <v/>
      </c>
      <c r="O9785" s="36">
        <f>IF($B9785="","",IFERROR(VLOOKUP($B9785,Mapping!$A:$C,2,0),"Not Mapped"))</f>
        <v/>
      </c>
      <c r="P9785" s="36">
        <f>IF($B9785="","",IFERROR(VLOOKUP($B9785,Mapping!$A:$C,3,0),"Not Mapped"))</f>
        <v/>
      </c>
      <c r="Q9785" s="36">
        <f>IF($B9785="","",IFERROR(VLOOKUP($O9785,Leaders!$A:$B,2,0),"Not Mapped"))</f>
        <v/>
      </c>
      <c r="R9785" s="36">
        <f>IF($B9785="","",IF(COUNTIF(Exclusions!$A:$A,$B9785)&gt;0,"Yes","No"))</f>
        <v/>
      </c>
      <c r="S9785" s="38">
        <f>IF($B9785="","",MIN(1,DAY($A9785)/IF($N9785="Superstore",Settings!$B$5,Settings!$B$4)))</f>
        <v/>
      </c>
      <c r="T9785" s="38">
        <f>IF(OR($B9785="",$G9785="",$S9785=0),"",$G9785/$S9785)</f>
        <v/>
      </c>
      <c r="U9785" s="36">
        <f>IF($T9785="","",IF($T9785&lt;Settings!$B$8,"Critical",IF($T9785&lt;Settings!$B$9,"Semi Critical","Non Critical")))</f>
        <v/>
      </c>
      <c r="V9785" s="28" t="n"/>
      <c r="Z9785">
        <f>IF($B9785="","",IFERROR(VLOOKUP($B9785,'Plan HC for CCA'!$A:$B,2,0),""))</f>
        <v/>
      </c>
      <c r="AA9785">
        <f>IF(OR($B9785="",$Z9785=""),"",IF(N($M9785)&lt;$Z9785,"Delta","No Delta"))</f>
        <v/>
      </c>
      <c r="AB9785">
        <f>IF(OR($B9785="",$Z9785=""),"",MAX(0,$Z9785-N($M9785)))</f>
        <v/>
      </c>
      <c r="AC9785" s="46">
        <f>IF($B9785="","",IFERROR(INDEX('CCA Util %'!$H:$H,MATCH($B9785,'CCA Util %'!$E:$E,0)),""))</f>
        <v/>
      </c>
      <c r="AD9785">
        <f>IF($B9785="","",IFERROR(INDEX('CCA Util %'!$G:$G,MATCH($B9785,'CCA Util %'!$E:$E,0)),""))</f>
        <v/>
      </c>
      <c r="AE9785">
        <f>IF(OR($B9785="",$U9785=""),"",$U9785&amp;" &amp; "&amp;IF(OR($AD9785="",$AD9785=0),"Util NA",$AD9785&amp;" Util"))</f>
        <v/>
      </c>
    </row>
    <row r="9786" ht="15.75" customHeight="1" s="42">
      <c r="A9786" s="41" t="n"/>
      <c r="G9786" s="38" t="n"/>
      <c r="H9786" s="38" t="n"/>
      <c r="I9786" s="38" t="n"/>
      <c r="J9786" s="38" t="n"/>
      <c r="K9786" s="38" t="n"/>
      <c r="L9786" s="38" t="n"/>
      <c r="N9786" s="36">
        <f>IF($B9786="","",IF($C9786="SUPERSTORE","Superstore","DH"))</f>
        <v/>
      </c>
      <c r="O9786" s="36">
        <f>IF($B9786="","",IFERROR(VLOOKUP($B9786,Mapping!$A:$C,2,0),"Not Mapped"))</f>
        <v/>
      </c>
      <c r="P9786" s="36">
        <f>IF($B9786="","",IFERROR(VLOOKUP($B9786,Mapping!$A:$C,3,0),"Not Mapped"))</f>
        <v/>
      </c>
      <c r="Q9786" s="36">
        <f>IF($B9786="","",IFERROR(VLOOKUP($O9786,Leaders!$A:$B,2,0),"Not Mapped"))</f>
        <v/>
      </c>
      <c r="R9786" s="36">
        <f>IF($B9786="","",IF(COUNTIF(Exclusions!$A:$A,$B9786)&gt;0,"Yes","No"))</f>
        <v/>
      </c>
      <c r="S9786" s="38">
        <f>IF($B9786="","",MIN(1,DAY($A9786)/IF($N9786="Superstore",Settings!$B$5,Settings!$B$4)))</f>
        <v/>
      </c>
      <c r="T9786" s="38">
        <f>IF(OR($B9786="",$G9786="",$S9786=0),"",$G9786/$S9786)</f>
        <v/>
      </c>
      <c r="U9786" s="36">
        <f>IF($T9786="","",IF($T9786&lt;Settings!$B$8,"Critical",IF($T9786&lt;Settings!$B$9,"Semi Critical","Non Critical")))</f>
        <v/>
      </c>
      <c r="V9786" s="28" t="n"/>
      <c r="Z9786">
        <f>IF($B9786="","",IFERROR(VLOOKUP($B9786,'Plan HC for CCA'!$A:$B,2,0),""))</f>
        <v/>
      </c>
      <c r="AA9786">
        <f>IF(OR($B9786="",$Z9786=""),"",IF(N($M9786)&lt;$Z9786,"Delta","No Delta"))</f>
        <v/>
      </c>
      <c r="AB9786">
        <f>IF(OR($B9786="",$Z9786=""),"",MAX(0,$Z9786-N($M9786)))</f>
        <v/>
      </c>
      <c r="AC9786" s="46">
        <f>IF($B9786="","",IFERROR(INDEX('CCA Util %'!$H:$H,MATCH($B9786,'CCA Util %'!$E:$E,0)),""))</f>
        <v/>
      </c>
      <c r="AD9786">
        <f>IF($B9786="","",IFERROR(INDEX('CCA Util %'!$G:$G,MATCH($B9786,'CCA Util %'!$E:$E,0)),""))</f>
        <v/>
      </c>
      <c r="AE9786">
        <f>IF(OR($B9786="",$U9786=""),"",$U9786&amp;" &amp; "&amp;IF(OR($AD9786="",$AD9786=0),"Util NA",$AD9786&amp;" Util"))</f>
        <v/>
      </c>
    </row>
    <row r="9787" ht="15.75" customHeight="1" s="42">
      <c r="A9787" s="41" t="n"/>
      <c r="G9787" s="38" t="n"/>
      <c r="H9787" s="38" t="n"/>
      <c r="I9787" s="38" t="n"/>
      <c r="J9787" s="38" t="n"/>
      <c r="K9787" s="38" t="n"/>
      <c r="L9787" s="38" t="n"/>
      <c r="N9787" s="36">
        <f>IF($B9787="","",IF($C9787="SUPERSTORE","Superstore","DH"))</f>
        <v/>
      </c>
      <c r="O9787" s="36">
        <f>IF($B9787="","",IFERROR(VLOOKUP($B9787,Mapping!$A:$C,2,0),"Not Mapped"))</f>
        <v/>
      </c>
      <c r="P9787" s="36">
        <f>IF($B9787="","",IFERROR(VLOOKUP($B9787,Mapping!$A:$C,3,0),"Not Mapped"))</f>
        <v/>
      </c>
      <c r="Q9787" s="36">
        <f>IF($B9787="","",IFERROR(VLOOKUP($O9787,Leaders!$A:$B,2,0),"Not Mapped"))</f>
        <v/>
      </c>
      <c r="R9787" s="36">
        <f>IF($B9787="","",IF(COUNTIF(Exclusions!$A:$A,$B9787)&gt;0,"Yes","No"))</f>
        <v/>
      </c>
      <c r="S9787" s="38">
        <f>IF($B9787="","",MIN(1,DAY($A9787)/IF($N9787="Superstore",Settings!$B$5,Settings!$B$4)))</f>
        <v/>
      </c>
      <c r="T9787" s="38">
        <f>IF(OR($B9787="",$G9787="",$S9787=0),"",$G9787/$S9787)</f>
        <v/>
      </c>
      <c r="U9787" s="36">
        <f>IF($T9787="","",IF($T9787&lt;Settings!$B$8,"Critical",IF($T9787&lt;Settings!$B$9,"Semi Critical","Non Critical")))</f>
        <v/>
      </c>
      <c r="V9787" s="28" t="n"/>
      <c r="Z9787">
        <f>IF($B9787="","",IFERROR(VLOOKUP($B9787,'Plan HC for CCA'!$A:$B,2,0),""))</f>
        <v/>
      </c>
      <c r="AA9787">
        <f>IF(OR($B9787="",$Z9787=""),"",IF(N($M9787)&lt;$Z9787,"Delta","No Delta"))</f>
        <v/>
      </c>
      <c r="AB9787">
        <f>IF(OR($B9787="",$Z9787=""),"",MAX(0,$Z9787-N($M9787)))</f>
        <v/>
      </c>
      <c r="AC9787" s="46">
        <f>IF($B9787="","",IFERROR(INDEX('CCA Util %'!$H:$H,MATCH($B9787,'CCA Util %'!$E:$E,0)),""))</f>
        <v/>
      </c>
      <c r="AD9787">
        <f>IF($B9787="","",IFERROR(INDEX('CCA Util %'!$G:$G,MATCH($B9787,'CCA Util %'!$E:$E,0)),""))</f>
        <v/>
      </c>
      <c r="AE9787">
        <f>IF(OR($B9787="",$U9787=""),"",$U9787&amp;" &amp; "&amp;IF(OR($AD9787="",$AD9787=0),"Util NA",$AD9787&amp;" Util"))</f>
        <v/>
      </c>
    </row>
    <row r="9788" ht="15.75" customHeight="1" s="42">
      <c r="A9788" s="41" t="n"/>
      <c r="G9788" s="38" t="n"/>
      <c r="H9788" s="38" t="n"/>
      <c r="I9788" s="38" t="n"/>
      <c r="J9788" s="38" t="n"/>
      <c r="K9788" s="38" t="n"/>
      <c r="L9788" s="38" t="n"/>
      <c r="N9788" s="36">
        <f>IF($B9788="","",IF($C9788="SUPERSTORE","Superstore","DH"))</f>
        <v/>
      </c>
      <c r="O9788" s="36">
        <f>IF($B9788="","",IFERROR(VLOOKUP($B9788,Mapping!$A:$C,2,0),"Not Mapped"))</f>
        <v/>
      </c>
      <c r="P9788" s="36">
        <f>IF($B9788="","",IFERROR(VLOOKUP($B9788,Mapping!$A:$C,3,0),"Not Mapped"))</f>
        <v/>
      </c>
      <c r="Q9788" s="36">
        <f>IF($B9788="","",IFERROR(VLOOKUP($O9788,Leaders!$A:$B,2,0),"Not Mapped"))</f>
        <v/>
      </c>
      <c r="R9788" s="36">
        <f>IF($B9788="","",IF(COUNTIF(Exclusions!$A:$A,$B9788)&gt;0,"Yes","No"))</f>
        <v/>
      </c>
      <c r="S9788" s="38">
        <f>IF($B9788="","",MIN(1,DAY($A9788)/IF($N9788="Superstore",Settings!$B$5,Settings!$B$4)))</f>
        <v/>
      </c>
      <c r="T9788" s="38">
        <f>IF(OR($B9788="",$G9788="",$S9788=0),"",$G9788/$S9788)</f>
        <v/>
      </c>
      <c r="U9788" s="36">
        <f>IF($T9788="","",IF($T9788&lt;Settings!$B$8,"Critical",IF($T9788&lt;Settings!$B$9,"Semi Critical","Non Critical")))</f>
        <v/>
      </c>
      <c r="V9788" s="28" t="n"/>
      <c r="Z9788">
        <f>IF($B9788="","",IFERROR(VLOOKUP($B9788,'Plan HC for CCA'!$A:$B,2,0),""))</f>
        <v/>
      </c>
      <c r="AA9788">
        <f>IF(OR($B9788="",$Z9788=""),"",IF(N($M9788)&lt;$Z9788,"Delta","No Delta"))</f>
        <v/>
      </c>
      <c r="AB9788">
        <f>IF(OR($B9788="",$Z9788=""),"",MAX(0,$Z9788-N($M9788)))</f>
        <v/>
      </c>
      <c r="AC9788" s="46">
        <f>IF($B9788="","",IFERROR(INDEX('CCA Util %'!$H:$H,MATCH($B9788,'CCA Util %'!$E:$E,0)),""))</f>
        <v/>
      </c>
      <c r="AD9788">
        <f>IF($B9788="","",IFERROR(INDEX('CCA Util %'!$G:$G,MATCH($B9788,'CCA Util %'!$E:$E,0)),""))</f>
        <v/>
      </c>
      <c r="AE9788">
        <f>IF(OR($B9788="",$U9788=""),"",$U9788&amp;" &amp; "&amp;IF(OR($AD9788="",$AD9788=0),"Util NA",$AD9788&amp;" Util"))</f>
        <v/>
      </c>
    </row>
    <row r="9789" ht="15.75" customHeight="1" s="42">
      <c r="A9789" s="41" t="n"/>
      <c r="G9789" s="38" t="n"/>
      <c r="H9789" s="38" t="n"/>
      <c r="I9789" s="38" t="n"/>
      <c r="J9789" s="38" t="n"/>
      <c r="K9789" s="38" t="n"/>
      <c r="L9789" s="38" t="n"/>
      <c r="N9789" s="36">
        <f>IF($B9789="","",IF($C9789="SUPERSTORE","Superstore","DH"))</f>
        <v/>
      </c>
      <c r="O9789" s="36">
        <f>IF($B9789="","",IFERROR(VLOOKUP($B9789,Mapping!$A:$C,2,0),"Not Mapped"))</f>
        <v/>
      </c>
      <c r="P9789" s="36">
        <f>IF($B9789="","",IFERROR(VLOOKUP($B9789,Mapping!$A:$C,3,0),"Not Mapped"))</f>
        <v/>
      </c>
      <c r="Q9789" s="36">
        <f>IF($B9789="","",IFERROR(VLOOKUP($O9789,Leaders!$A:$B,2,0),"Not Mapped"))</f>
        <v/>
      </c>
      <c r="R9789" s="36">
        <f>IF($B9789="","",IF(COUNTIF(Exclusions!$A:$A,$B9789)&gt;0,"Yes","No"))</f>
        <v/>
      </c>
      <c r="S9789" s="38">
        <f>IF($B9789="","",MIN(1,DAY($A9789)/IF($N9789="Superstore",Settings!$B$5,Settings!$B$4)))</f>
        <v/>
      </c>
      <c r="T9789" s="38">
        <f>IF(OR($B9789="",$G9789="",$S9789=0),"",$G9789/$S9789)</f>
        <v/>
      </c>
      <c r="U9789" s="36">
        <f>IF($T9789="","",IF($T9789&lt;Settings!$B$8,"Critical",IF($T9789&lt;Settings!$B$9,"Semi Critical","Non Critical")))</f>
        <v/>
      </c>
      <c r="V9789" s="28" t="n"/>
      <c r="Z9789">
        <f>IF($B9789="","",IFERROR(VLOOKUP($B9789,'Plan HC for CCA'!$A:$B,2,0),""))</f>
        <v/>
      </c>
      <c r="AA9789">
        <f>IF(OR($B9789="",$Z9789=""),"",IF(N($M9789)&lt;$Z9789,"Delta","No Delta"))</f>
        <v/>
      </c>
      <c r="AB9789">
        <f>IF(OR($B9789="",$Z9789=""),"",MAX(0,$Z9789-N($M9789)))</f>
        <v/>
      </c>
      <c r="AC9789" s="46">
        <f>IF($B9789="","",IFERROR(INDEX('CCA Util %'!$H:$H,MATCH($B9789,'CCA Util %'!$E:$E,0)),""))</f>
        <v/>
      </c>
      <c r="AD9789">
        <f>IF($B9789="","",IFERROR(INDEX('CCA Util %'!$G:$G,MATCH($B9789,'CCA Util %'!$E:$E,0)),""))</f>
        <v/>
      </c>
      <c r="AE9789">
        <f>IF(OR($B9789="",$U9789=""),"",$U9789&amp;" &amp; "&amp;IF(OR($AD9789="",$AD9789=0),"Util NA",$AD9789&amp;" Util"))</f>
        <v/>
      </c>
    </row>
    <row r="9790" ht="15.75" customHeight="1" s="42">
      <c r="A9790" s="41" t="n"/>
      <c r="G9790" s="38" t="n"/>
      <c r="H9790" s="38" t="n"/>
      <c r="I9790" s="38" t="n"/>
      <c r="J9790" s="38" t="n"/>
      <c r="K9790" s="38" t="n"/>
      <c r="L9790" s="38" t="n"/>
      <c r="N9790" s="36">
        <f>IF($B9790="","",IF($C9790="SUPERSTORE","Superstore","DH"))</f>
        <v/>
      </c>
      <c r="O9790" s="36">
        <f>IF($B9790="","",IFERROR(VLOOKUP($B9790,Mapping!$A:$C,2,0),"Not Mapped"))</f>
        <v/>
      </c>
      <c r="P9790" s="36">
        <f>IF($B9790="","",IFERROR(VLOOKUP($B9790,Mapping!$A:$C,3,0),"Not Mapped"))</f>
        <v/>
      </c>
      <c r="Q9790" s="36">
        <f>IF($B9790="","",IFERROR(VLOOKUP($O9790,Leaders!$A:$B,2,0),"Not Mapped"))</f>
        <v/>
      </c>
      <c r="R9790" s="36">
        <f>IF($B9790="","",IF(COUNTIF(Exclusions!$A:$A,$B9790)&gt;0,"Yes","No"))</f>
        <v/>
      </c>
      <c r="S9790" s="38">
        <f>IF($B9790="","",MIN(1,DAY($A9790)/IF($N9790="Superstore",Settings!$B$5,Settings!$B$4)))</f>
        <v/>
      </c>
      <c r="T9790" s="38">
        <f>IF(OR($B9790="",$G9790="",$S9790=0),"",$G9790/$S9790)</f>
        <v/>
      </c>
      <c r="U9790" s="36">
        <f>IF($T9790="","",IF($T9790&lt;Settings!$B$8,"Critical",IF($T9790&lt;Settings!$B$9,"Semi Critical","Non Critical")))</f>
        <v/>
      </c>
      <c r="V9790" s="28" t="n"/>
      <c r="Z9790">
        <f>IF($B9790="","",IFERROR(VLOOKUP($B9790,'Plan HC for CCA'!$A:$B,2,0),""))</f>
        <v/>
      </c>
      <c r="AA9790">
        <f>IF(OR($B9790="",$Z9790=""),"",IF(N($M9790)&lt;$Z9790,"Delta","No Delta"))</f>
        <v/>
      </c>
      <c r="AB9790">
        <f>IF(OR($B9790="",$Z9790=""),"",MAX(0,$Z9790-N($M9790)))</f>
        <v/>
      </c>
      <c r="AC9790" s="46">
        <f>IF($B9790="","",IFERROR(INDEX('CCA Util %'!$H:$H,MATCH($B9790,'CCA Util %'!$E:$E,0)),""))</f>
        <v/>
      </c>
      <c r="AD9790">
        <f>IF($B9790="","",IFERROR(INDEX('CCA Util %'!$G:$G,MATCH($B9790,'CCA Util %'!$E:$E,0)),""))</f>
        <v/>
      </c>
      <c r="AE9790">
        <f>IF(OR($B9790="",$U9790=""),"",$U9790&amp;" &amp; "&amp;IF(OR($AD9790="",$AD9790=0),"Util NA",$AD9790&amp;" Util"))</f>
        <v/>
      </c>
    </row>
    <row r="9791" ht="15.75" customHeight="1" s="42">
      <c r="A9791" s="41" t="n"/>
      <c r="G9791" s="38" t="n"/>
      <c r="H9791" s="38" t="n"/>
      <c r="I9791" s="38" t="n"/>
      <c r="J9791" s="38" t="n"/>
      <c r="K9791" s="38" t="n"/>
      <c r="L9791" s="38" t="n"/>
      <c r="N9791" s="36">
        <f>IF($B9791="","",IF($C9791="SUPERSTORE","Superstore","DH"))</f>
        <v/>
      </c>
      <c r="O9791" s="36">
        <f>IF($B9791="","",IFERROR(VLOOKUP($B9791,Mapping!$A:$C,2,0),"Not Mapped"))</f>
        <v/>
      </c>
      <c r="P9791" s="36">
        <f>IF($B9791="","",IFERROR(VLOOKUP($B9791,Mapping!$A:$C,3,0),"Not Mapped"))</f>
        <v/>
      </c>
      <c r="Q9791" s="36">
        <f>IF($B9791="","",IFERROR(VLOOKUP($O9791,Leaders!$A:$B,2,0),"Not Mapped"))</f>
        <v/>
      </c>
      <c r="R9791" s="36">
        <f>IF($B9791="","",IF(COUNTIF(Exclusions!$A:$A,$B9791)&gt;0,"Yes","No"))</f>
        <v/>
      </c>
      <c r="S9791" s="38">
        <f>IF($B9791="","",MIN(1,DAY($A9791)/IF($N9791="Superstore",Settings!$B$5,Settings!$B$4)))</f>
        <v/>
      </c>
      <c r="T9791" s="38">
        <f>IF(OR($B9791="",$G9791="",$S9791=0),"",$G9791/$S9791)</f>
        <v/>
      </c>
      <c r="U9791" s="36">
        <f>IF($T9791="","",IF($T9791&lt;Settings!$B$8,"Critical",IF($T9791&lt;Settings!$B$9,"Semi Critical","Non Critical")))</f>
        <v/>
      </c>
      <c r="V9791" s="28" t="n"/>
      <c r="Z9791">
        <f>IF($B9791="","",IFERROR(VLOOKUP($B9791,'Plan HC for CCA'!$A:$B,2,0),""))</f>
        <v/>
      </c>
      <c r="AA9791">
        <f>IF(OR($B9791="",$Z9791=""),"",IF(N($M9791)&lt;$Z9791,"Delta","No Delta"))</f>
        <v/>
      </c>
      <c r="AB9791">
        <f>IF(OR($B9791="",$Z9791=""),"",MAX(0,$Z9791-N($M9791)))</f>
        <v/>
      </c>
      <c r="AC9791" s="46">
        <f>IF($B9791="","",IFERROR(INDEX('CCA Util %'!$H:$H,MATCH($B9791,'CCA Util %'!$E:$E,0)),""))</f>
        <v/>
      </c>
      <c r="AD9791">
        <f>IF($B9791="","",IFERROR(INDEX('CCA Util %'!$G:$G,MATCH($B9791,'CCA Util %'!$E:$E,0)),""))</f>
        <v/>
      </c>
      <c r="AE9791">
        <f>IF(OR($B9791="",$U9791=""),"",$U9791&amp;" &amp; "&amp;IF(OR($AD9791="",$AD9791=0),"Util NA",$AD9791&amp;" Util"))</f>
        <v/>
      </c>
    </row>
    <row r="9792" ht="15.75" customHeight="1" s="42">
      <c r="A9792" s="41" t="n"/>
      <c r="G9792" s="38" t="n"/>
      <c r="H9792" s="38" t="n"/>
      <c r="I9792" s="38" t="n"/>
      <c r="J9792" s="38" t="n"/>
      <c r="K9792" s="38" t="n"/>
      <c r="L9792" s="38" t="n"/>
      <c r="N9792" s="36">
        <f>IF($B9792="","",IF($C9792="SUPERSTORE","Superstore","DH"))</f>
        <v/>
      </c>
      <c r="O9792" s="36">
        <f>IF($B9792="","",IFERROR(VLOOKUP($B9792,Mapping!$A:$C,2,0),"Not Mapped"))</f>
        <v/>
      </c>
      <c r="P9792" s="36">
        <f>IF($B9792="","",IFERROR(VLOOKUP($B9792,Mapping!$A:$C,3,0),"Not Mapped"))</f>
        <v/>
      </c>
      <c r="Q9792" s="36">
        <f>IF($B9792="","",IFERROR(VLOOKUP($O9792,Leaders!$A:$B,2,0),"Not Mapped"))</f>
        <v/>
      </c>
      <c r="R9792" s="36">
        <f>IF($B9792="","",IF(COUNTIF(Exclusions!$A:$A,$B9792)&gt;0,"Yes","No"))</f>
        <v/>
      </c>
      <c r="S9792" s="38">
        <f>IF($B9792="","",MIN(1,DAY($A9792)/IF($N9792="Superstore",Settings!$B$5,Settings!$B$4)))</f>
        <v/>
      </c>
      <c r="T9792" s="38">
        <f>IF(OR($B9792="",$G9792="",$S9792=0),"",$G9792/$S9792)</f>
        <v/>
      </c>
      <c r="U9792" s="36">
        <f>IF($T9792="","",IF($T9792&lt;Settings!$B$8,"Critical",IF($T9792&lt;Settings!$B$9,"Semi Critical","Non Critical")))</f>
        <v/>
      </c>
      <c r="V9792" s="28" t="n"/>
      <c r="Z9792">
        <f>IF($B9792="","",IFERROR(VLOOKUP($B9792,'Plan HC for CCA'!$A:$B,2,0),""))</f>
        <v/>
      </c>
      <c r="AA9792">
        <f>IF(OR($B9792="",$Z9792=""),"",IF(N($M9792)&lt;$Z9792,"Delta","No Delta"))</f>
        <v/>
      </c>
      <c r="AB9792">
        <f>IF(OR($B9792="",$Z9792=""),"",MAX(0,$Z9792-N($M9792)))</f>
        <v/>
      </c>
      <c r="AC9792" s="46">
        <f>IF($B9792="","",IFERROR(INDEX('CCA Util %'!$H:$H,MATCH($B9792,'CCA Util %'!$E:$E,0)),""))</f>
        <v/>
      </c>
      <c r="AD9792">
        <f>IF($B9792="","",IFERROR(INDEX('CCA Util %'!$G:$G,MATCH($B9792,'CCA Util %'!$E:$E,0)),""))</f>
        <v/>
      </c>
      <c r="AE9792">
        <f>IF(OR($B9792="",$U9792=""),"",$U9792&amp;" &amp; "&amp;IF(OR($AD9792="",$AD9792=0),"Util NA",$AD9792&amp;" Util"))</f>
        <v/>
      </c>
    </row>
    <row r="9793" ht="15.75" customHeight="1" s="42">
      <c r="A9793" s="41" t="n"/>
      <c r="G9793" s="38" t="n"/>
      <c r="H9793" s="38" t="n"/>
      <c r="I9793" s="38" t="n"/>
      <c r="J9793" s="38" t="n"/>
      <c r="K9793" s="38" t="n"/>
      <c r="L9793" s="38" t="n"/>
      <c r="N9793" s="36">
        <f>IF($B9793="","",IF($C9793="SUPERSTORE","Superstore","DH"))</f>
        <v/>
      </c>
      <c r="O9793" s="36">
        <f>IF($B9793="","",IFERROR(VLOOKUP($B9793,Mapping!$A:$C,2,0),"Not Mapped"))</f>
        <v/>
      </c>
      <c r="P9793" s="36">
        <f>IF($B9793="","",IFERROR(VLOOKUP($B9793,Mapping!$A:$C,3,0),"Not Mapped"))</f>
        <v/>
      </c>
      <c r="Q9793" s="36">
        <f>IF($B9793="","",IFERROR(VLOOKUP($O9793,Leaders!$A:$B,2,0),"Not Mapped"))</f>
        <v/>
      </c>
      <c r="R9793" s="36">
        <f>IF($B9793="","",IF(COUNTIF(Exclusions!$A:$A,$B9793)&gt;0,"Yes","No"))</f>
        <v/>
      </c>
      <c r="S9793" s="38">
        <f>IF($B9793="","",MIN(1,DAY($A9793)/IF($N9793="Superstore",Settings!$B$5,Settings!$B$4)))</f>
        <v/>
      </c>
      <c r="T9793" s="38">
        <f>IF(OR($B9793="",$G9793="",$S9793=0),"",$G9793/$S9793)</f>
        <v/>
      </c>
      <c r="U9793" s="36">
        <f>IF($T9793="","",IF($T9793&lt;Settings!$B$8,"Critical",IF($T9793&lt;Settings!$B$9,"Semi Critical","Non Critical")))</f>
        <v/>
      </c>
      <c r="V9793" s="28" t="n"/>
      <c r="Z9793">
        <f>IF($B9793="","",IFERROR(VLOOKUP($B9793,'Plan HC for CCA'!$A:$B,2,0),""))</f>
        <v/>
      </c>
      <c r="AA9793">
        <f>IF(OR($B9793="",$Z9793=""),"",IF(N($M9793)&lt;$Z9793,"Delta","No Delta"))</f>
        <v/>
      </c>
      <c r="AB9793">
        <f>IF(OR($B9793="",$Z9793=""),"",MAX(0,$Z9793-N($M9793)))</f>
        <v/>
      </c>
      <c r="AC9793" s="46">
        <f>IF($B9793="","",IFERROR(INDEX('CCA Util %'!$H:$H,MATCH($B9793,'CCA Util %'!$E:$E,0)),""))</f>
        <v/>
      </c>
      <c r="AD9793">
        <f>IF($B9793="","",IFERROR(INDEX('CCA Util %'!$G:$G,MATCH($B9793,'CCA Util %'!$E:$E,0)),""))</f>
        <v/>
      </c>
      <c r="AE9793">
        <f>IF(OR($B9793="",$U9793=""),"",$U9793&amp;" &amp; "&amp;IF(OR($AD9793="",$AD9793=0),"Util NA",$AD9793&amp;" Util"))</f>
        <v/>
      </c>
    </row>
    <row r="9794" ht="15.75" customHeight="1" s="42">
      <c r="A9794" s="41" t="n"/>
      <c r="G9794" s="38" t="n"/>
      <c r="H9794" s="38" t="n"/>
      <c r="I9794" s="38" t="n"/>
      <c r="J9794" s="38" t="n"/>
      <c r="K9794" s="38" t="n"/>
      <c r="L9794" s="38" t="n"/>
      <c r="N9794" s="36">
        <f>IF($B9794="","",IF($C9794="SUPERSTORE","Superstore","DH"))</f>
        <v/>
      </c>
      <c r="O9794" s="36">
        <f>IF($B9794="","",IFERROR(VLOOKUP($B9794,Mapping!$A:$C,2,0),"Not Mapped"))</f>
        <v/>
      </c>
      <c r="P9794" s="36">
        <f>IF($B9794="","",IFERROR(VLOOKUP($B9794,Mapping!$A:$C,3,0),"Not Mapped"))</f>
        <v/>
      </c>
      <c r="Q9794" s="36">
        <f>IF($B9794="","",IFERROR(VLOOKUP($O9794,Leaders!$A:$B,2,0),"Not Mapped"))</f>
        <v/>
      </c>
      <c r="R9794" s="36">
        <f>IF($B9794="","",IF(COUNTIF(Exclusions!$A:$A,$B9794)&gt;0,"Yes","No"))</f>
        <v/>
      </c>
      <c r="S9794" s="38">
        <f>IF($B9794="","",MIN(1,DAY($A9794)/IF($N9794="Superstore",Settings!$B$5,Settings!$B$4)))</f>
        <v/>
      </c>
      <c r="T9794" s="38">
        <f>IF(OR($B9794="",$G9794="",$S9794=0),"",$G9794/$S9794)</f>
        <v/>
      </c>
      <c r="U9794" s="36">
        <f>IF($T9794="","",IF($T9794&lt;Settings!$B$8,"Critical",IF($T9794&lt;Settings!$B$9,"Semi Critical","Non Critical")))</f>
        <v/>
      </c>
      <c r="V9794" s="28" t="n"/>
      <c r="Z9794">
        <f>IF($B9794="","",IFERROR(VLOOKUP($B9794,'Plan HC for CCA'!$A:$B,2,0),""))</f>
        <v/>
      </c>
      <c r="AA9794">
        <f>IF(OR($B9794="",$Z9794=""),"",IF(N($M9794)&lt;$Z9794,"Delta","No Delta"))</f>
        <v/>
      </c>
      <c r="AB9794">
        <f>IF(OR($B9794="",$Z9794=""),"",MAX(0,$Z9794-N($M9794)))</f>
        <v/>
      </c>
      <c r="AC9794" s="46">
        <f>IF($B9794="","",IFERROR(INDEX('CCA Util %'!$H:$H,MATCH($B9794,'CCA Util %'!$E:$E,0)),""))</f>
        <v/>
      </c>
      <c r="AD9794">
        <f>IF($B9794="","",IFERROR(INDEX('CCA Util %'!$G:$G,MATCH($B9794,'CCA Util %'!$E:$E,0)),""))</f>
        <v/>
      </c>
      <c r="AE9794">
        <f>IF(OR($B9794="",$U9794=""),"",$U9794&amp;" &amp; "&amp;IF(OR($AD9794="",$AD9794=0),"Util NA",$AD9794&amp;" Util"))</f>
        <v/>
      </c>
    </row>
    <row r="9795" ht="15.75" customHeight="1" s="42">
      <c r="A9795" s="41" t="n"/>
      <c r="G9795" s="38" t="n"/>
      <c r="H9795" s="38" t="n"/>
      <c r="I9795" s="38" t="n"/>
      <c r="J9795" s="38" t="n"/>
      <c r="K9795" s="38" t="n"/>
      <c r="L9795" s="38" t="n"/>
      <c r="N9795" s="36">
        <f>IF($B9795="","",IF($C9795="SUPERSTORE","Superstore","DH"))</f>
        <v/>
      </c>
      <c r="O9795" s="36">
        <f>IF($B9795="","",IFERROR(VLOOKUP($B9795,Mapping!$A:$C,2,0),"Not Mapped"))</f>
        <v/>
      </c>
      <c r="P9795" s="36">
        <f>IF($B9795="","",IFERROR(VLOOKUP($B9795,Mapping!$A:$C,3,0),"Not Mapped"))</f>
        <v/>
      </c>
      <c r="Q9795" s="36">
        <f>IF($B9795="","",IFERROR(VLOOKUP($O9795,Leaders!$A:$B,2,0),"Not Mapped"))</f>
        <v/>
      </c>
      <c r="R9795" s="36">
        <f>IF($B9795="","",IF(COUNTIF(Exclusions!$A:$A,$B9795)&gt;0,"Yes","No"))</f>
        <v/>
      </c>
      <c r="S9795" s="38">
        <f>IF($B9795="","",MIN(1,DAY($A9795)/IF($N9795="Superstore",Settings!$B$5,Settings!$B$4)))</f>
        <v/>
      </c>
      <c r="T9795" s="38">
        <f>IF(OR($B9795="",$G9795="",$S9795=0),"",$G9795/$S9795)</f>
        <v/>
      </c>
      <c r="U9795" s="36">
        <f>IF($T9795="","",IF($T9795&lt;Settings!$B$8,"Critical",IF($T9795&lt;Settings!$B$9,"Semi Critical","Non Critical")))</f>
        <v/>
      </c>
      <c r="V9795" s="28" t="n"/>
      <c r="Z9795">
        <f>IF($B9795="","",IFERROR(VLOOKUP($B9795,'Plan HC for CCA'!$A:$B,2,0),""))</f>
        <v/>
      </c>
      <c r="AA9795">
        <f>IF(OR($B9795="",$Z9795=""),"",IF(N($M9795)&lt;$Z9795,"Delta","No Delta"))</f>
        <v/>
      </c>
      <c r="AB9795">
        <f>IF(OR($B9795="",$Z9795=""),"",MAX(0,$Z9795-N($M9795)))</f>
        <v/>
      </c>
      <c r="AC9795" s="46">
        <f>IF($B9795="","",IFERROR(INDEX('CCA Util %'!$H:$H,MATCH($B9795,'CCA Util %'!$E:$E,0)),""))</f>
        <v/>
      </c>
      <c r="AD9795">
        <f>IF($B9795="","",IFERROR(INDEX('CCA Util %'!$G:$G,MATCH($B9795,'CCA Util %'!$E:$E,0)),""))</f>
        <v/>
      </c>
      <c r="AE9795">
        <f>IF(OR($B9795="",$U9795=""),"",$U9795&amp;" &amp; "&amp;IF(OR($AD9795="",$AD9795=0),"Util NA",$AD9795&amp;" Util"))</f>
        <v/>
      </c>
    </row>
    <row r="9796" ht="15.75" customHeight="1" s="42">
      <c r="A9796" s="41" t="n"/>
      <c r="G9796" s="38" t="n"/>
      <c r="H9796" s="38" t="n"/>
      <c r="I9796" s="38" t="n"/>
      <c r="J9796" s="38" t="n"/>
      <c r="K9796" s="38" t="n"/>
      <c r="L9796" s="38" t="n"/>
      <c r="N9796" s="36">
        <f>IF($B9796="","",IF($C9796="SUPERSTORE","Superstore","DH"))</f>
        <v/>
      </c>
      <c r="O9796" s="36">
        <f>IF($B9796="","",IFERROR(VLOOKUP($B9796,Mapping!$A:$C,2,0),"Not Mapped"))</f>
        <v/>
      </c>
      <c r="P9796" s="36">
        <f>IF($B9796="","",IFERROR(VLOOKUP($B9796,Mapping!$A:$C,3,0),"Not Mapped"))</f>
        <v/>
      </c>
      <c r="Q9796" s="36">
        <f>IF($B9796="","",IFERROR(VLOOKUP($O9796,Leaders!$A:$B,2,0),"Not Mapped"))</f>
        <v/>
      </c>
      <c r="R9796" s="36">
        <f>IF($B9796="","",IF(COUNTIF(Exclusions!$A:$A,$B9796)&gt;0,"Yes","No"))</f>
        <v/>
      </c>
      <c r="S9796" s="38">
        <f>IF($B9796="","",MIN(1,DAY($A9796)/IF($N9796="Superstore",Settings!$B$5,Settings!$B$4)))</f>
        <v/>
      </c>
      <c r="T9796" s="38">
        <f>IF(OR($B9796="",$G9796="",$S9796=0),"",$G9796/$S9796)</f>
        <v/>
      </c>
      <c r="U9796" s="36">
        <f>IF($T9796="","",IF($T9796&lt;Settings!$B$8,"Critical",IF($T9796&lt;Settings!$B$9,"Semi Critical","Non Critical")))</f>
        <v/>
      </c>
      <c r="V9796" s="28" t="n"/>
      <c r="Z9796">
        <f>IF($B9796="","",IFERROR(VLOOKUP($B9796,'Plan HC for CCA'!$A:$B,2,0),""))</f>
        <v/>
      </c>
      <c r="AA9796">
        <f>IF(OR($B9796="",$Z9796=""),"",IF(N($M9796)&lt;$Z9796,"Delta","No Delta"))</f>
        <v/>
      </c>
      <c r="AB9796">
        <f>IF(OR($B9796="",$Z9796=""),"",MAX(0,$Z9796-N($M9796)))</f>
        <v/>
      </c>
      <c r="AC9796" s="46">
        <f>IF($B9796="","",IFERROR(INDEX('CCA Util %'!$H:$H,MATCH($B9796,'CCA Util %'!$E:$E,0)),""))</f>
        <v/>
      </c>
      <c r="AD9796">
        <f>IF($B9796="","",IFERROR(INDEX('CCA Util %'!$G:$G,MATCH($B9796,'CCA Util %'!$E:$E,0)),""))</f>
        <v/>
      </c>
      <c r="AE9796">
        <f>IF(OR($B9796="",$U9796=""),"",$U9796&amp;" &amp; "&amp;IF(OR($AD9796="",$AD9796=0),"Util NA",$AD9796&amp;" Util"))</f>
        <v/>
      </c>
    </row>
    <row r="9797" ht="15.75" customHeight="1" s="42">
      <c r="A9797" s="41" t="n"/>
      <c r="G9797" s="38" t="n"/>
      <c r="H9797" s="38" t="n"/>
      <c r="I9797" s="38" t="n"/>
      <c r="J9797" s="38" t="n"/>
      <c r="K9797" s="38" t="n"/>
      <c r="L9797" s="38" t="n"/>
      <c r="N9797" s="36">
        <f>IF($B9797="","",IF($C9797="SUPERSTORE","Superstore","DH"))</f>
        <v/>
      </c>
      <c r="O9797" s="36">
        <f>IF($B9797="","",IFERROR(VLOOKUP($B9797,Mapping!$A:$C,2,0),"Not Mapped"))</f>
        <v/>
      </c>
      <c r="P9797" s="36">
        <f>IF($B9797="","",IFERROR(VLOOKUP($B9797,Mapping!$A:$C,3,0),"Not Mapped"))</f>
        <v/>
      </c>
      <c r="Q9797" s="36">
        <f>IF($B9797="","",IFERROR(VLOOKUP($O9797,Leaders!$A:$B,2,0),"Not Mapped"))</f>
        <v/>
      </c>
      <c r="R9797" s="36">
        <f>IF($B9797="","",IF(COUNTIF(Exclusions!$A:$A,$B9797)&gt;0,"Yes","No"))</f>
        <v/>
      </c>
      <c r="S9797" s="38">
        <f>IF($B9797="","",MIN(1,DAY($A9797)/IF($N9797="Superstore",Settings!$B$5,Settings!$B$4)))</f>
        <v/>
      </c>
      <c r="T9797" s="38">
        <f>IF(OR($B9797="",$G9797="",$S9797=0),"",$G9797/$S9797)</f>
        <v/>
      </c>
      <c r="U9797" s="36">
        <f>IF($T9797="","",IF($T9797&lt;Settings!$B$8,"Critical",IF($T9797&lt;Settings!$B$9,"Semi Critical","Non Critical")))</f>
        <v/>
      </c>
      <c r="V9797" s="28" t="n"/>
      <c r="Z9797">
        <f>IF($B9797="","",IFERROR(VLOOKUP($B9797,'Plan HC for CCA'!$A:$B,2,0),""))</f>
        <v/>
      </c>
      <c r="AA9797">
        <f>IF(OR($B9797="",$Z9797=""),"",IF(N($M9797)&lt;$Z9797,"Delta","No Delta"))</f>
        <v/>
      </c>
      <c r="AB9797">
        <f>IF(OR($B9797="",$Z9797=""),"",MAX(0,$Z9797-N($M9797)))</f>
        <v/>
      </c>
      <c r="AC9797" s="46">
        <f>IF($B9797="","",IFERROR(INDEX('CCA Util %'!$H:$H,MATCH($B9797,'CCA Util %'!$E:$E,0)),""))</f>
        <v/>
      </c>
      <c r="AD9797">
        <f>IF($B9797="","",IFERROR(INDEX('CCA Util %'!$G:$G,MATCH($B9797,'CCA Util %'!$E:$E,0)),""))</f>
        <v/>
      </c>
      <c r="AE9797">
        <f>IF(OR($B9797="",$U9797=""),"",$U9797&amp;" &amp; "&amp;IF(OR($AD9797="",$AD9797=0),"Util NA",$AD9797&amp;" Util"))</f>
        <v/>
      </c>
    </row>
    <row r="9798" ht="15.75" customHeight="1" s="42">
      <c r="A9798" s="41" t="n"/>
      <c r="G9798" s="38" t="n"/>
      <c r="H9798" s="38" t="n"/>
      <c r="I9798" s="38" t="n"/>
      <c r="J9798" s="38" t="n"/>
      <c r="K9798" s="38" t="n"/>
      <c r="L9798" s="38" t="n"/>
      <c r="N9798" s="36">
        <f>IF($B9798="","",IF($C9798="SUPERSTORE","Superstore","DH"))</f>
        <v/>
      </c>
      <c r="O9798" s="36">
        <f>IF($B9798="","",IFERROR(VLOOKUP($B9798,Mapping!$A:$C,2,0),"Not Mapped"))</f>
        <v/>
      </c>
      <c r="P9798" s="36">
        <f>IF($B9798="","",IFERROR(VLOOKUP($B9798,Mapping!$A:$C,3,0),"Not Mapped"))</f>
        <v/>
      </c>
      <c r="Q9798" s="36">
        <f>IF($B9798="","",IFERROR(VLOOKUP($O9798,Leaders!$A:$B,2,0),"Not Mapped"))</f>
        <v/>
      </c>
      <c r="R9798" s="36">
        <f>IF($B9798="","",IF(COUNTIF(Exclusions!$A:$A,$B9798)&gt;0,"Yes","No"))</f>
        <v/>
      </c>
      <c r="S9798" s="38">
        <f>IF($B9798="","",MIN(1,DAY($A9798)/IF($N9798="Superstore",Settings!$B$5,Settings!$B$4)))</f>
        <v/>
      </c>
      <c r="T9798" s="38">
        <f>IF(OR($B9798="",$G9798="",$S9798=0),"",$G9798/$S9798)</f>
        <v/>
      </c>
      <c r="U9798" s="36">
        <f>IF($T9798="","",IF($T9798&lt;Settings!$B$8,"Critical",IF($T9798&lt;Settings!$B$9,"Semi Critical","Non Critical")))</f>
        <v/>
      </c>
      <c r="V9798" s="28" t="n"/>
      <c r="Z9798">
        <f>IF($B9798="","",IFERROR(VLOOKUP($B9798,'Plan HC for CCA'!$A:$B,2,0),""))</f>
        <v/>
      </c>
      <c r="AA9798">
        <f>IF(OR($B9798="",$Z9798=""),"",IF(N($M9798)&lt;$Z9798,"Delta","No Delta"))</f>
        <v/>
      </c>
      <c r="AB9798">
        <f>IF(OR($B9798="",$Z9798=""),"",MAX(0,$Z9798-N($M9798)))</f>
        <v/>
      </c>
      <c r="AC9798" s="46">
        <f>IF($B9798="","",IFERROR(INDEX('CCA Util %'!$H:$H,MATCH($B9798,'CCA Util %'!$E:$E,0)),""))</f>
        <v/>
      </c>
      <c r="AD9798">
        <f>IF($B9798="","",IFERROR(INDEX('CCA Util %'!$G:$G,MATCH($B9798,'CCA Util %'!$E:$E,0)),""))</f>
        <v/>
      </c>
      <c r="AE9798">
        <f>IF(OR($B9798="",$U9798=""),"",$U9798&amp;" &amp; "&amp;IF(OR($AD9798="",$AD9798=0),"Util NA",$AD9798&amp;" Util"))</f>
        <v/>
      </c>
    </row>
    <row r="9799" ht="15.75" customHeight="1" s="42">
      <c r="A9799" s="41" t="n"/>
      <c r="G9799" s="38" t="n"/>
      <c r="H9799" s="38" t="n"/>
      <c r="I9799" s="38" t="n"/>
      <c r="J9799" s="38" t="n"/>
      <c r="K9799" s="38" t="n"/>
      <c r="L9799" s="38" t="n"/>
      <c r="N9799" s="36">
        <f>IF($B9799="","",IF($C9799="SUPERSTORE","Superstore","DH"))</f>
        <v/>
      </c>
      <c r="O9799" s="36">
        <f>IF($B9799="","",IFERROR(VLOOKUP($B9799,Mapping!$A:$C,2,0),"Not Mapped"))</f>
        <v/>
      </c>
      <c r="P9799" s="36">
        <f>IF($B9799="","",IFERROR(VLOOKUP($B9799,Mapping!$A:$C,3,0),"Not Mapped"))</f>
        <v/>
      </c>
      <c r="Q9799" s="36">
        <f>IF($B9799="","",IFERROR(VLOOKUP($O9799,Leaders!$A:$B,2,0),"Not Mapped"))</f>
        <v/>
      </c>
      <c r="R9799" s="36">
        <f>IF($B9799="","",IF(COUNTIF(Exclusions!$A:$A,$B9799)&gt;0,"Yes","No"))</f>
        <v/>
      </c>
      <c r="S9799" s="38">
        <f>IF($B9799="","",MIN(1,DAY($A9799)/IF($N9799="Superstore",Settings!$B$5,Settings!$B$4)))</f>
        <v/>
      </c>
      <c r="T9799" s="38">
        <f>IF(OR($B9799="",$G9799="",$S9799=0),"",$G9799/$S9799)</f>
        <v/>
      </c>
      <c r="U9799" s="36">
        <f>IF($T9799="","",IF($T9799&lt;Settings!$B$8,"Critical",IF($T9799&lt;Settings!$B$9,"Semi Critical","Non Critical")))</f>
        <v/>
      </c>
      <c r="V9799" s="28" t="n"/>
      <c r="Z9799">
        <f>IF($B9799="","",IFERROR(VLOOKUP($B9799,'Plan HC for CCA'!$A:$B,2,0),""))</f>
        <v/>
      </c>
      <c r="AA9799">
        <f>IF(OR($B9799="",$Z9799=""),"",IF(N($M9799)&lt;$Z9799,"Delta","No Delta"))</f>
        <v/>
      </c>
      <c r="AB9799">
        <f>IF(OR($B9799="",$Z9799=""),"",MAX(0,$Z9799-N($M9799)))</f>
        <v/>
      </c>
      <c r="AC9799" s="46">
        <f>IF($B9799="","",IFERROR(INDEX('CCA Util %'!$H:$H,MATCH($B9799,'CCA Util %'!$E:$E,0)),""))</f>
        <v/>
      </c>
      <c r="AD9799">
        <f>IF($B9799="","",IFERROR(INDEX('CCA Util %'!$G:$G,MATCH($B9799,'CCA Util %'!$E:$E,0)),""))</f>
        <v/>
      </c>
      <c r="AE9799">
        <f>IF(OR($B9799="",$U9799=""),"",$U9799&amp;" &amp; "&amp;IF(OR($AD9799="",$AD9799=0),"Util NA",$AD9799&amp;" Util"))</f>
        <v/>
      </c>
    </row>
    <row r="9800" ht="15.75" customHeight="1" s="42">
      <c r="A9800" s="41" t="n"/>
      <c r="G9800" s="38" t="n"/>
      <c r="H9800" s="38" t="n"/>
      <c r="I9800" s="38" t="n"/>
      <c r="J9800" s="38" t="n"/>
      <c r="K9800" s="38" t="n"/>
      <c r="L9800" s="38" t="n"/>
      <c r="N9800" s="36">
        <f>IF($B9800="","",IF($C9800="SUPERSTORE","Superstore","DH"))</f>
        <v/>
      </c>
      <c r="O9800" s="36">
        <f>IF($B9800="","",IFERROR(VLOOKUP($B9800,Mapping!$A:$C,2,0),"Not Mapped"))</f>
        <v/>
      </c>
      <c r="P9800" s="36">
        <f>IF($B9800="","",IFERROR(VLOOKUP($B9800,Mapping!$A:$C,3,0),"Not Mapped"))</f>
        <v/>
      </c>
      <c r="Q9800" s="36">
        <f>IF($B9800="","",IFERROR(VLOOKUP($O9800,Leaders!$A:$B,2,0),"Not Mapped"))</f>
        <v/>
      </c>
      <c r="R9800" s="36">
        <f>IF($B9800="","",IF(COUNTIF(Exclusions!$A:$A,$B9800)&gt;0,"Yes","No"))</f>
        <v/>
      </c>
      <c r="S9800" s="38">
        <f>IF($B9800="","",MIN(1,DAY($A9800)/IF($N9800="Superstore",Settings!$B$5,Settings!$B$4)))</f>
        <v/>
      </c>
      <c r="T9800" s="38">
        <f>IF(OR($B9800="",$G9800="",$S9800=0),"",$G9800/$S9800)</f>
        <v/>
      </c>
      <c r="U9800" s="36">
        <f>IF($T9800="","",IF($T9800&lt;Settings!$B$8,"Critical",IF($T9800&lt;Settings!$B$9,"Semi Critical","Non Critical")))</f>
        <v/>
      </c>
      <c r="V9800" s="28" t="n"/>
      <c r="Z9800">
        <f>IF($B9800="","",IFERROR(VLOOKUP($B9800,'Plan HC for CCA'!$A:$B,2,0),""))</f>
        <v/>
      </c>
      <c r="AA9800">
        <f>IF(OR($B9800="",$Z9800=""),"",IF(N($M9800)&lt;$Z9800,"Delta","No Delta"))</f>
        <v/>
      </c>
      <c r="AB9800">
        <f>IF(OR($B9800="",$Z9800=""),"",MAX(0,$Z9800-N($M9800)))</f>
        <v/>
      </c>
      <c r="AC9800" s="46">
        <f>IF($B9800="","",IFERROR(INDEX('CCA Util %'!$H:$H,MATCH($B9800,'CCA Util %'!$E:$E,0)),""))</f>
        <v/>
      </c>
      <c r="AD9800">
        <f>IF($B9800="","",IFERROR(INDEX('CCA Util %'!$G:$G,MATCH($B9800,'CCA Util %'!$E:$E,0)),""))</f>
        <v/>
      </c>
      <c r="AE9800">
        <f>IF(OR($B9800="",$U9800=""),"",$U9800&amp;" &amp; "&amp;IF(OR($AD9800="",$AD9800=0),"Util NA",$AD9800&amp;" Util"))</f>
        <v/>
      </c>
    </row>
    <row r="9801" ht="15.75" customHeight="1" s="42">
      <c r="A9801" s="41" t="n"/>
      <c r="G9801" s="38" t="n"/>
      <c r="H9801" s="38" t="n"/>
      <c r="I9801" s="38" t="n"/>
      <c r="J9801" s="38" t="n"/>
      <c r="K9801" s="38" t="n"/>
      <c r="L9801" s="38" t="n"/>
      <c r="N9801" s="36">
        <f>IF($B9801="","",IF($C9801="SUPERSTORE","Superstore","DH"))</f>
        <v/>
      </c>
      <c r="O9801" s="36">
        <f>IF($B9801="","",IFERROR(VLOOKUP($B9801,Mapping!$A:$C,2,0),"Not Mapped"))</f>
        <v/>
      </c>
      <c r="P9801" s="36">
        <f>IF($B9801="","",IFERROR(VLOOKUP($B9801,Mapping!$A:$C,3,0),"Not Mapped"))</f>
        <v/>
      </c>
      <c r="Q9801" s="36">
        <f>IF($B9801="","",IFERROR(VLOOKUP($O9801,Leaders!$A:$B,2,0),"Not Mapped"))</f>
        <v/>
      </c>
      <c r="R9801" s="36">
        <f>IF($B9801="","",IF(COUNTIF(Exclusions!$A:$A,$B9801)&gt;0,"Yes","No"))</f>
        <v/>
      </c>
      <c r="S9801" s="38">
        <f>IF($B9801="","",MIN(1,DAY($A9801)/IF($N9801="Superstore",Settings!$B$5,Settings!$B$4)))</f>
        <v/>
      </c>
      <c r="T9801" s="38">
        <f>IF(OR($B9801="",$G9801="",$S9801=0),"",$G9801/$S9801)</f>
        <v/>
      </c>
      <c r="U9801" s="36">
        <f>IF($T9801="","",IF($T9801&lt;Settings!$B$8,"Critical",IF($T9801&lt;Settings!$B$9,"Semi Critical","Non Critical")))</f>
        <v/>
      </c>
      <c r="V9801" s="28" t="n"/>
      <c r="Z9801">
        <f>IF($B9801="","",IFERROR(VLOOKUP($B9801,'Plan HC for CCA'!$A:$B,2,0),""))</f>
        <v/>
      </c>
      <c r="AA9801">
        <f>IF(OR($B9801="",$Z9801=""),"",IF(N($M9801)&lt;$Z9801,"Delta","No Delta"))</f>
        <v/>
      </c>
      <c r="AB9801">
        <f>IF(OR($B9801="",$Z9801=""),"",MAX(0,$Z9801-N($M9801)))</f>
        <v/>
      </c>
      <c r="AC9801" s="46">
        <f>IF($B9801="","",IFERROR(INDEX('CCA Util %'!$H:$H,MATCH($B9801,'CCA Util %'!$E:$E,0)),""))</f>
        <v/>
      </c>
      <c r="AD9801">
        <f>IF($B9801="","",IFERROR(INDEX('CCA Util %'!$G:$G,MATCH($B9801,'CCA Util %'!$E:$E,0)),""))</f>
        <v/>
      </c>
      <c r="AE9801">
        <f>IF(OR($B9801="",$U9801=""),"",$U9801&amp;" &amp; "&amp;IF(OR($AD9801="",$AD9801=0),"Util NA",$AD9801&amp;" Util"))</f>
        <v/>
      </c>
    </row>
    <row r="9802" ht="15.75" customHeight="1" s="42">
      <c r="A9802" s="41" t="n"/>
      <c r="G9802" s="38" t="n"/>
      <c r="H9802" s="38" t="n"/>
      <c r="I9802" s="38" t="n"/>
      <c r="J9802" s="38" t="n"/>
      <c r="K9802" s="38" t="n"/>
      <c r="L9802" s="38" t="n"/>
      <c r="N9802" s="36">
        <f>IF($B9802="","",IF($C9802="SUPERSTORE","Superstore","DH"))</f>
        <v/>
      </c>
      <c r="O9802" s="36">
        <f>IF($B9802="","",IFERROR(VLOOKUP($B9802,Mapping!$A:$C,2,0),"Not Mapped"))</f>
        <v/>
      </c>
      <c r="P9802" s="36">
        <f>IF($B9802="","",IFERROR(VLOOKUP($B9802,Mapping!$A:$C,3,0),"Not Mapped"))</f>
        <v/>
      </c>
      <c r="Q9802" s="36">
        <f>IF($B9802="","",IFERROR(VLOOKUP($O9802,Leaders!$A:$B,2,0),"Not Mapped"))</f>
        <v/>
      </c>
      <c r="R9802" s="36">
        <f>IF($B9802="","",IF(COUNTIF(Exclusions!$A:$A,$B9802)&gt;0,"Yes","No"))</f>
        <v/>
      </c>
      <c r="S9802" s="38">
        <f>IF($B9802="","",MIN(1,DAY($A9802)/IF($N9802="Superstore",Settings!$B$5,Settings!$B$4)))</f>
        <v/>
      </c>
      <c r="T9802" s="38">
        <f>IF(OR($B9802="",$G9802="",$S9802=0),"",$G9802/$S9802)</f>
        <v/>
      </c>
      <c r="U9802" s="36">
        <f>IF($T9802="","",IF($T9802&lt;Settings!$B$8,"Critical",IF($T9802&lt;Settings!$B$9,"Semi Critical","Non Critical")))</f>
        <v/>
      </c>
      <c r="V9802" s="28" t="n"/>
      <c r="Z9802">
        <f>IF($B9802="","",IFERROR(VLOOKUP($B9802,'Plan HC for CCA'!$A:$B,2,0),""))</f>
        <v/>
      </c>
      <c r="AA9802">
        <f>IF(OR($B9802="",$Z9802=""),"",IF(N($M9802)&lt;$Z9802,"Delta","No Delta"))</f>
        <v/>
      </c>
      <c r="AB9802">
        <f>IF(OR($B9802="",$Z9802=""),"",MAX(0,$Z9802-N($M9802)))</f>
        <v/>
      </c>
      <c r="AC9802" s="46">
        <f>IF($B9802="","",IFERROR(INDEX('CCA Util %'!$H:$H,MATCH($B9802,'CCA Util %'!$E:$E,0)),""))</f>
        <v/>
      </c>
      <c r="AD9802">
        <f>IF($B9802="","",IFERROR(INDEX('CCA Util %'!$G:$G,MATCH($B9802,'CCA Util %'!$E:$E,0)),""))</f>
        <v/>
      </c>
      <c r="AE9802">
        <f>IF(OR($B9802="",$U9802=""),"",$U9802&amp;" &amp; "&amp;IF(OR($AD9802="",$AD9802=0),"Util NA",$AD9802&amp;" Util"))</f>
        <v/>
      </c>
    </row>
    <row r="9803" ht="15.75" customHeight="1" s="42">
      <c r="A9803" s="41" t="n"/>
      <c r="G9803" s="38" t="n"/>
      <c r="H9803" s="38" t="n"/>
      <c r="I9803" s="38" t="n"/>
      <c r="J9803" s="38" t="n"/>
      <c r="K9803" s="38" t="n"/>
      <c r="L9803" s="38" t="n"/>
      <c r="N9803" s="36">
        <f>IF($B9803="","",IF($C9803="SUPERSTORE","Superstore","DH"))</f>
        <v/>
      </c>
      <c r="O9803" s="36">
        <f>IF($B9803="","",IFERROR(VLOOKUP($B9803,Mapping!$A:$C,2,0),"Not Mapped"))</f>
        <v/>
      </c>
      <c r="P9803" s="36">
        <f>IF($B9803="","",IFERROR(VLOOKUP($B9803,Mapping!$A:$C,3,0),"Not Mapped"))</f>
        <v/>
      </c>
      <c r="Q9803" s="36">
        <f>IF($B9803="","",IFERROR(VLOOKUP($O9803,Leaders!$A:$B,2,0),"Not Mapped"))</f>
        <v/>
      </c>
      <c r="R9803" s="36">
        <f>IF($B9803="","",IF(COUNTIF(Exclusions!$A:$A,$B9803)&gt;0,"Yes","No"))</f>
        <v/>
      </c>
      <c r="S9803" s="38">
        <f>IF($B9803="","",MIN(1,DAY($A9803)/IF($N9803="Superstore",Settings!$B$5,Settings!$B$4)))</f>
        <v/>
      </c>
      <c r="T9803" s="38">
        <f>IF(OR($B9803="",$G9803="",$S9803=0),"",$G9803/$S9803)</f>
        <v/>
      </c>
      <c r="U9803" s="36">
        <f>IF($T9803="","",IF($T9803&lt;Settings!$B$8,"Critical",IF($T9803&lt;Settings!$B$9,"Semi Critical","Non Critical")))</f>
        <v/>
      </c>
      <c r="V9803" s="28" t="n"/>
      <c r="Z9803">
        <f>IF($B9803="","",IFERROR(VLOOKUP($B9803,'Plan HC for CCA'!$A:$B,2,0),""))</f>
        <v/>
      </c>
      <c r="AA9803">
        <f>IF(OR($B9803="",$Z9803=""),"",IF(N($M9803)&lt;$Z9803,"Delta","No Delta"))</f>
        <v/>
      </c>
      <c r="AB9803">
        <f>IF(OR($B9803="",$Z9803=""),"",MAX(0,$Z9803-N($M9803)))</f>
        <v/>
      </c>
      <c r="AC9803" s="46">
        <f>IF($B9803="","",IFERROR(INDEX('CCA Util %'!$H:$H,MATCH($B9803,'CCA Util %'!$E:$E,0)),""))</f>
        <v/>
      </c>
      <c r="AD9803">
        <f>IF($B9803="","",IFERROR(INDEX('CCA Util %'!$G:$G,MATCH($B9803,'CCA Util %'!$E:$E,0)),""))</f>
        <v/>
      </c>
      <c r="AE9803">
        <f>IF(OR($B9803="",$U9803=""),"",$U9803&amp;" &amp; "&amp;IF(OR($AD9803="",$AD9803=0),"Util NA",$AD9803&amp;" Util"))</f>
        <v/>
      </c>
    </row>
    <row r="9804" ht="15.75" customHeight="1" s="42">
      <c r="A9804" s="41" t="n"/>
      <c r="G9804" s="38" t="n"/>
      <c r="H9804" s="38" t="n"/>
      <c r="I9804" s="38" t="n"/>
      <c r="J9804" s="38" t="n"/>
      <c r="K9804" s="38" t="n"/>
      <c r="L9804" s="38" t="n"/>
      <c r="N9804" s="36">
        <f>IF($B9804="","",IF($C9804="SUPERSTORE","Superstore","DH"))</f>
        <v/>
      </c>
      <c r="O9804" s="36">
        <f>IF($B9804="","",IFERROR(VLOOKUP($B9804,Mapping!$A:$C,2,0),"Not Mapped"))</f>
        <v/>
      </c>
      <c r="P9804" s="36">
        <f>IF($B9804="","",IFERROR(VLOOKUP($B9804,Mapping!$A:$C,3,0),"Not Mapped"))</f>
        <v/>
      </c>
      <c r="Q9804" s="36">
        <f>IF($B9804="","",IFERROR(VLOOKUP($O9804,Leaders!$A:$B,2,0),"Not Mapped"))</f>
        <v/>
      </c>
      <c r="R9804" s="36">
        <f>IF($B9804="","",IF(COUNTIF(Exclusions!$A:$A,$B9804)&gt;0,"Yes","No"))</f>
        <v/>
      </c>
      <c r="S9804" s="38">
        <f>IF($B9804="","",MIN(1,DAY($A9804)/IF($N9804="Superstore",Settings!$B$5,Settings!$B$4)))</f>
        <v/>
      </c>
      <c r="T9804" s="38">
        <f>IF(OR($B9804="",$G9804="",$S9804=0),"",$G9804/$S9804)</f>
        <v/>
      </c>
      <c r="U9804" s="36">
        <f>IF($T9804="","",IF($T9804&lt;Settings!$B$8,"Critical",IF($T9804&lt;Settings!$B$9,"Semi Critical","Non Critical")))</f>
        <v/>
      </c>
      <c r="V9804" s="28" t="n"/>
      <c r="Z9804">
        <f>IF($B9804="","",IFERROR(VLOOKUP($B9804,'Plan HC for CCA'!$A:$B,2,0),""))</f>
        <v/>
      </c>
      <c r="AA9804">
        <f>IF(OR($B9804="",$Z9804=""),"",IF(N($M9804)&lt;$Z9804,"Delta","No Delta"))</f>
        <v/>
      </c>
      <c r="AB9804">
        <f>IF(OR($B9804="",$Z9804=""),"",MAX(0,$Z9804-N($M9804)))</f>
        <v/>
      </c>
      <c r="AC9804" s="46">
        <f>IF($B9804="","",IFERROR(INDEX('CCA Util %'!$H:$H,MATCH($B9804,'CCA Util %'!$E:$E,0)),""))</f>
        <v/>
      </c>
      <c r="AD9804">
        <f>IF($B9804="","",IFERROR(INDEX('CCA Util %'!$G:$G,MATCH($B9804,'CCA Util %'!$E:$E,0)),""))</f>
        <v/>
      </c>
      <c r="AE9804">
        <f>IF(OR($B9804="",$U9804=""),"",$U9804&amp;" &amp; "&amp;IF(OR($AD9804="",$AD9804=0),"Util NA",$AD9804&amp;" Util"))</f>
        <v/>
      </c>
    </row>
    <row r="9805" ht="15.75" customHeight="1" s="42">
      <c r="A9805" s="41" t="n"/>
      <c r="G9805" s="38" t="n"/>
      <c r="H9805" s="38" t="n"/>
      <c r="I9805" s="38" t="n"/>
      <c r="J9805" s="38" t="n"/>
      <c r="K9805" s="38" t="n"/>
      <c r="L9805" s="38" t="n"/>
      <c r="N9805" s="36">
        <f>IF($B9805="","",IF($C9805="SUPERSTORE","Superstore","DH"))</f>
        <v/>
      </c>
      <c r="O9805" s="36">
        <f>IF($B9805="","",IFERROR(VLOOKUP($B9805,Mapping!$A:$C,2,0),"Not Mapped"))</f>
        <v/>
      </c>
      <c r="P9805" s="36">
        <f>IF($B9805="","",IFERROR(VLOOKUP($B9805,Mapping!$A:$C,3,0),"Not Mapped"))</f>
        <v/>
      </c>
      <c r="Q9805" s="36">
        <f>IF($B9805="","",IFERROR(VLOOKUP($O9805,Leaders!$A:$B,2,0),"Not Mapped"))</f>
        <v/>
      </c>
      <c r="R9805" s="36">
        <f>IF($B9805="","",IF(COUNTIF(Exclusions!$A:$A,$B9805)&gt;0,"Yes","No"))</f>
        <v/>
      </c>
      <c r="S9805" s="38">
        <f>IF($B9805="","",MIN(1,DAY($A9805)/IF($N9805="Superstore",Settings!$B$5,Settings!$B$4)))</f>
        <v/>
      </c>
      <c r="T9805" s="38">
        <f>IF(OR($B9805="",$G9805="",$S9805=0),"",$G9805/$S9805)</f>
        <v/>
      </c>
      <c r="U9805" s="36">
        <f>IF($T9805="","",IF($T9805&lt;Settings!$B$8,"Critical",IF($T9805&lt;Settings!$B$9,"Semi Critical","Non Critical")))</f>
        <v/>
      </c>
      <c r="V9805" s="28" t="n"/>
      <c r="Z9805">
        <f>IF($B9805="","",IFERROR(VLOOKUP($B9805,'Plan HC for CCA'!$A:$B,2,0),""))</f>
        <v/>
      </c>
      <c r="AA9805">
        <f>IF(OR($B9805="",$Z9805=""),"",IF(N($M9805)&lt;$Z9805,"Delta","No Delta"))</f>
        <v/>
      </c>
      <c r="AB9805">
        <f>IF(OR($B9805="",$Z9805=""),"",MAX(0,$Z9805-N($M9805)))</f>
        <v/>
      </c>
      <c r="AC9805" s="46">
        <f>IF($B9805="","",IFERROR(INDEX('CCA Util %'!$H:$H,MATCH($B9805,'CCA Util %'!$E:$E,0)),""))</f>
        <v/>
      </c>
      <c r="AD9805">
        <f>IF($B9805="","",IFERROR(INDEX('CCA Util %'!$G:$G,MATCH($B9805,'CCA Util %'!$E:$E,0)),""))</f>
        <v/>
      </c>
      <c r="AE9805">
        <f>IF(OR($B9805="",$U9805=""),"",$U9805&amp;" &amp; "&amp;IF(OR($AD9805="",$AD9805=0),"Util NA",$AD9805&amp;" Util"))</f>
        <v/>
      </c>
    </row>
    <row r="9806" ht="15.75" customHeight="1" s="42">
      <c r="A9806" s="41" t="n"/>
      <c r="G9806" s="38" t="n"/>
      <c r="H9806" s="38" t="n"/>
      <c r="I9806" s="38" t="n"/>
      <c r="J9806" s="38" t="n"/>
      <c r="K9806" s="38" t="n"/>
      <c r="L9806" s="38" t="n"/>
      <c r="N9806" s="36">
        <f>IF($B9806="","",IF($C9806="SUPERSTORE","Superstore","DH"))</f>
        <v/>
      </c>
      <c r="O9806" s="36">
        <f>IF($B9806="","",IFERROR(VLOOKUP($B9806,Mapping!$A:$C,2,0),"Not Mapped"))</f>
        <v/>
      </c>
      <c r="P9806" s="36">
        <f>IF($B9806="","",IFERROR(VLOOKUP($B9806,Mapping!$A:$C,3,0),"Not Mapped"))</f>
        <v/>
      </c>
      <c r="Q9806" s="36">
        <f>IF($B9806="","",IFERROR(VLOOKUP($O9806,Leaders!$A:$B,2,0),"Not Mapped"))</f>
        <v/>
      </c>
      <c r="R9806" s="36">
        <f>IF($B9806="","",IF(COUNTIF(Exclusions!$A:$A,$B9806)&gt;0,"Yes","No"))</f>
        <v/>
      </c>
      <c r="S9806" s="38">
        <f>IF($B9806="","",MIN(1,DAY($A9806)/IF($N9806="Superstore",Settings!$B$5,Settings!$B$4)))</f>
        <v/>
      </c>
      <c r="T9806" s="38">
        <f>IF(OR($B9806="",$G9806="",$S9806=0),"",$G9806/$S9806)</f>
        <v/>
      </c>
      <c r="U9806" s="36">
        <f>IF($T9806="","",IF($T9806&lt;Settings!$B$8,"Critical",IF($T9806&lt;Settings!$B$9,"Semi Critical","Non Critical")))</f>
        <v/>
      </c>
      <c r="V9806" s="28" t="n"/>
      <c r="Z9806">
        <f>IF($B9806="","",IFERROR(VLOOKUP($B9806,'Plan HC for CCA'!$A:$B,2,0),""))</f>
        <v/>
      </c>
      <c r="AA9806">
        <f>IF(OR($B9806="",$Z9806=""),"",IF(N($M9806)&lt;$Z9806,"Delta","No Delta"))</f>
        <v/>
      </c>
      <c r="AB9806">
        <f>IF(OR($B9806="",$Z9806=""),"",MAX(0,$Z9806-N($M9806)))</f>
        <v/>
      </c>
      <c r="AC9806" s="46">
        <f>IF($B9806="","",IFERROR(INDEX('CCA Util %'!$H:$H,MATCH($B9806,'CCA Util %'!$E:$E,0)),""))</f>
        <v/>
      </c>
      <c r="AD9806">
        <f>IF($B9806="","",IFERROR(INDEX('CCA Util %'!$G:$G,MATCH($B9806,'CCA Util %'!$E:$E,0)),""))</f>
        <v/>
      </c>
      <c r="AE9806">
        <f>IF(OR($B9806="",$U9806=""),"",$U9806&amp;" &amp; "&amp;IF(OR($AD9806="",$AD9806=0),"Util NA",$AD9806&amp;" Util"))</f>
        <v/>
      </c>
    </row>
    <row r="9807" ht="15.75" customHeight="1" s="42">
      <c r="A9807" s="41" t="n"/>
      <c r="G9807" s="38" t="n"/>
      <c r="H9807" s="38" t="n"/>
      <c r="I9807" s="38" t="n"/>
      <c r="J9807" s="38" t="n"/>
      <c r="K9807" s="38" t="n"/>
      <c r="L9807" s="38" t="n"/>
      <c r="N9807" s="36">
        <f>IF($B9807="","",IF($C9807="SUPERSTORE","Superstore","DH"))</f>
        <v/>
      </c>
      <c r="O9807" s="36">
        <f>IF($B9807="","",IFERROR(VLOOKUP($B9807,Mapping!$A:$C,2,0),"Not Mapped"))</f>
        <v/>
      </c>
      <c r="P9807" s="36">
        <f>IF($B9807="","",IFERROR(VLOOKUP($B9807,Mapping!$A:$C,3,0),"Not Mapped"))</f>
        <v/>
      </c>
      <c r="Q9807" s="36">
        <f>IF($B9807="","",IFERROR(VLOOKUP($O9807,Leaders!$A:$B,2,0),"Not Mapped"))</f>
        <v/>
      </c>
      <c r="R9807" s="36">
        <f>IF($B9807="","",IF(COUNTIF(Exclusions!$A:$A,$B9807)&gt;0,"Yes","No"))</f>
        <v/>
      </c>
      <c r="S9807" s="38">
        <f>IF($B9807="","",MIN(1,DAY($A9807)/IF($N9807="Superstore",Settings!$B$5,Settings!$B$4)))</f>
        <v/>
      </c>
      <c r="T9807" s="38">
        <f>IF(OR($B9807="",$G9807="",$S9807=0),"",$G9807/$S9807)</f>
        <v/>
      </c>
      <c r="U9807" s="36">
        <f>IF($T9807="","",IF($T9807&lt;Settings!$B$8,"Critical",IF($T9807&lt;Settings!$B$9,"Semi Critical","Non Critical")))</f>
        <v/>
      </c>
      <c r="V9807" s="28" t="n"/>
      <c r="Z9807">
        <f>IF($B9807="","",IFERROR(VLOOKUP($B9807,'Plan HC for CCA'!$A:$B,2,0),""))</f>
        <v/>
      </c>
      <c r="AA9807">
        <f>IF(OR($B9807="",$Z9807=""),"",IF(N($M9807)&lt;$Z9807,"Delta","No Delta"))</f>
        <v/>
      </c>
      <c r="AB9807">
        <f>IF(OR($B9807="",$Z9807=""),"",MAX(0,$Z9807-N($M9807)))</f>
        <v/>
      </c>
      <c r="AC9807" s="46">
        <f>IF($B9807="","",IFERROR(INDEX('CCA Util %'!$H:$H,MATCH($B9807,'CCA Util %'!$E:$E,0)),""))</f>
        <v/>
      </c>
      <c r="AD9807">
        <f>IF($B9807="","",IFERROR(INDEX('CCA Util %'!$G:$G,MATCH($B9807,'CCA Util %'!$E:$E,0)),""))</f>
        <v/>
      </c>
      <c r="AE9807">
        <f>IF(OR($B9807="",$U9807=""),"",$U9807&amp;" &amp; "&amp;IF(OR($AD9807="",$AD9807=0),"Util NA",$AD9807&amp;" Util"))</f>
        <v/>
      </c>
    </row>
    <row r="9808" ht="15.75" customHeight="1" s="42">
      <c r="A9808" s="41" t="n"/>
      <c r="G9808" s="38" t="n"/>
      <c r="H9808" s="38" t="n"/>
      <c r="I9808" s="38" t="n"/>
      <c r="J9808" s="38" t="n"/>
      <c r="K9808" s="38" t="n"/>
      <c r="L9808" s="38" t="n"/>
      <c r="N9808" s="36">
        <f>IF($B9808="","",IF($C9808="SUPERSTORE","Superstore","DH"))</f>
        <v/>
      </c>
      <c r="O9808" s="36">
        <f>IF($B9808="","",IFERROR(VLOOKUP($B9808,Mapping!$A:$C,2,0),"Not Mapped"))</f>
        <v/>
      </c>
      <c r="P9808" s="36">
        <f>IF($B9808="","",IFERROR(VLOOKUP($B9808,Mapping!$A:$C,3,0),"Not Mapped"))</f>
        <v/>
      </c>
      <c r="Q9808" s="36">
        <f>IF($B9808="","",IFERROR(VLOOKUP($O9808,Leaders!$A:$B,2,0),"Not Mapped"))</f>
        <v/>
      </c>
      <c r="R9808" s="36">
        <f>IF($B9808="","",IF(COUNTIF(Exclusions!$A:$A,$B9808)&gt;0,"Yes","No"))</f>
        <v/>
      </c>
      <c r="S9808" s="38">
        <f>IF($B9808="","",MIN(1,DAY($A9808)/IF($N9808="Superstore",Settings!$B$5,Settings!$B$4)))</f>
        <v/>
      </c>
      <c r="T9808" s="38">
        <f>IF(OR($B9808="",$G9808="",$S9808=0),"",$G9808/$S9808)</f>
        <v/>
      </c>
      <c r="U9808" s="36">
        <f>IF($T9808="","",IF($T9808&lt;Settings!$B$8,"Critical",IF($T9808&lt;Settings!$B$9,"Semi Critical","Non Critical")))</f>
        <v/>
      </c>
      <c r="V9808" s="28" t="n"/>
      <c r="Z9808">
        <f>IF($B9808="","",IFERROR(VLOOKUP($B9808,'Plan HC for CCA'!$A:$B,2,0),""))</f>
        <v/>
      </c>
      <c r="AA9808">
        <f>IF(OR($B9808="",$Z9808=""),"",IF(N($M9808)&lt;$Z9808,"Delta","No Delta"))</f>
        <v/>
      </c>
      <c r="AB9808">
        <f>IF(OR($B9808="",$Z9808=""),"",MAX(0,$Z9808-N($M9808)))</f>
        <v/>
      </c>
      <c r="AC9808" s="46">
        <f>IF($B9808="","",IFERROR(INDEX('CCA Util %'!$H:$H,MATCH($B9808,'CCA Util %'!$E:$E,0)),""))</f>
        <v/>
      </c>
      <c r="AD9808">
        <f>IF($B9808="","",IFERROR(INDEX('CCA Util %'!$G:$G,MATCH($B9808,'CCA Util %'!$E:$E,0)),""))</f>
        <v/>
      </c>
      <c r="AE9808">
        <f>IF(OR($B9808="",$U9808=""),"",$U9808&amp;" &amp; "&amp;IF(OR($AD9808="",$AD9808=0),"Util NA",$AD9808&amp;" Util"))</f>
        <v/>
      </c>
    </row>
    <row r="9809" ht="15.75" customHeight="1" s="42">
      <c r="A9809" s="41" t="n"/>
      <c r="G9809" s="38" t="n"/>
      <c r="H9809" s="38" t="n"/>
      <c r="I9809" s="38" t="n"/>
      <c r="J9809" s="38" t="n"/>
      <c r="K9809" s="38" t="n"/>
      <c r="L9809" s="38" t="n"/>
      <c r="N9809" s="36">
        <f>IF($B9809="","",IF($C9809="SUPERSTORE","Superstore","DH"))</f>
        <v/>
      </c>
      <c r="O9809" s="36">
        <f>IF($B9809="","",IFERROR(VLOOKUP($B9809,Mapping!$A:$C,2,0),"Not Mapped"))</f>
        <v/>
      </c>
      <c r="P9809" s="36">
        <f>IF($B9809="","",IFERROR(VLOOKUP($B9809,Mapping!$A:$C,3,0),"Not Mapped"))</f>
        <v/>
      </c>
      <c r="Q9809" s="36">
        <f>IF($B9809="","",IFERROR(VLOOKUP($O9809,Leaders!$A:$B,2,0),"Not Mapped"))</f>
        <v/>
      </c>
      <c r="R9809" s="36">
        <f>IF($B9809="","",IF(COUNTIF(Exclusions!$A:$A,$B9809)&gt;0,"Yes","No"))</f>
        <v/>
      </c>
      <c r="S9809" s="38">
        <f>IF($B9809="","",MIN(1,DAY($A9809)/IF($N9809="Superstore",Settings!$B$5,Settings!$B$4)))</f>
        <v/>
      </c>
      <c r="T9809" s="38">
        <f>IF(OR($B9809="",$G9809="",$S9809=0),"",$G9809/$S9809)</f>
        <v/>
      </c>
      <c r="U9809" s="36">
        <f>IF($T9809="","",IF($T9809&lt;Settings!$B$8,"Critical",IF($T9809&lt;Settings!$B$9,"Semi Critical","Non Critical")))</f>
        <v/>
      </c>
      <c r="V9809" s="28" t="n"/>
      <c r="Z9809">
        <f>IF($B9809="","",IFERROR(VLOOKUP($B9809,'Plan HC for CCA'!$A:$B,2,0),""))</f>
        <v/>
      </c>
      <c r="AA9809">
        <f>IF(OR($B9809="",$Z9809=""),"",IF(N($M9809)&lt;$Z9809,"Delta","No Delta"))</f>
        <v/>
      </c>
      <c r="AB9809">
        <f>IF(OR($B9809="",$Z9809=""),"",MAX(0,$Z9809-N($M9809)))</f>
        <v/>
      </c>
      <c r="AC9809" s="46">
        <f>IF($B9809="","",IFERROR(INDEX('CCA Util %'!$H:$H,MATCH($B9809,'CCA Util %'!$E:$E,0)),""))</f>
        <v/>
      </c>
      <c r="AD9809">
        <f>IF($B9809="","",IFERROR(INDEX('CCA Util %'!$G:$G,MATCH($B9809,'CCA Util %'!$E:$E,0)),""))</f>
        <v/>
      </c>
      <c r="AE9809">
        <f>IF(OR($B9809="",$U9809=""),"",$U9809&amp;" &amp; "&amp;IF(OR($AD9809="",$AD9809=0),"Util NA",$AD9809&amp;" Util"))</f>
        <v/>
      </c>
    </row>
    <row r="9810" ht="15.75" customHeight="1" s="42">
      <c r="A9810" s="41" t="n"/>
      <c r="G9810" s="38" t="n"/>
      <c r="H9810" s="38" t="n"/>
      <c r="I9810" s="38" t="n"/>
      <c r="J9810" s="38" t="n"/>
      <c r="K9810" s="38" t="n"/>
      <c r="L9810" s="38" t="n"/>
      <c r="N9810" s="36">
        <f>IF($B9810="","",IF($C9810="SUPERSTORE","Superstore","DH"))</f>
        <v/>
      </c>
      <c r="O9810" s="36">
        <f>IF($B9810="","",IFERROR(VLOOKUP($B9810,Mapping!$A:$C,2,0),"Not Mapped"))</f>
        <v/>
      </c>
      <c r="P9810" s="36">
        <f>IF($B9810="","",IFERROR(VLOOKUP($B9810,Mapping!$A:$C,3,0),"Not Mapped"))</f>
        <v/>
      </c>
      <c r="Q9810" s="36">
        <f>IF($B9810="","",IFERROR(VLOOKUP($O9810,Leaders!$A:$B,2,0),"Not Mapped"))</f>
        <v/>
      </c>
      <c r="R9810" s="36">
        <f>IF($B9810="","",IF(COUNTIF(Exclusions!$A:$A,$B9810)&gt;0,"Yes","No"))</f>
        <v/>
      </c>
      <c r="S9810" s="38">
        <f>IF($B9810="","",MIN(1,DAY($A9810)/IF($N9810="Superstore",Settings!$B$5,Settings!$B$4)))</f>
        <v/>
      </c>
      <c r="T9810" s="38">
        <f>IF(OR($B9810="",$G9810="",$S9810=0),"",$G9810/$S9810)</f>
        <v/>
      </c>
      <c r="U9810" s="36">
        <f>IF($T9810="","",IF($T9810&lt;Settings!$B$8,"Critical",IF($T9810&lt;Settings!$B$9,"Semi Critical","Non Critical")))</f>
        <v/>
      </c>
      <c r="V9810" s="28" t="n"/>
      <c r="Z9810">
        <f>IF($B9810="","",IFERROR(VLOOKUP($B9810,'Plan HC for CCA'!$A:$B,2,0),""))</f>
        <v/>
      </c>
      <c r="AA9810">
        <f>IF(OR($B9810="",$Z9810=""),"",IF(N($M9810)&lt;$Z9810,"Delta","No Delta"))</f>
        <v/>
      </c>
      <c r="AB9810">
        <f>IF(OR($B9810="",$Z9810=""),"",MAX(0,$Z9810-N($M9810)))</f>
        <v/>
      </c>
      <c r="AC9810" s="46">
        <f>IF($B9810="","",IFERROR(INDEX('CCA Util %'!$H:$H,MATCH($B9810,'CCA Util %'!$E:$E,0)),""))</f>
        <v/>
      </c>
      <c r="AD9810">
        <f>IF($B9810="","",IFERROR(INDEX('CCA Util %'!$G:$G,MATCH($B9810,'CCA Util %'!$E:$E,0)),""))</f>
        <v/>
      </c>
      <c r="AE9810">
        <f>IF(OR($B9810="",$U9810=""),"",$U9810&amp;" &amp; "&amp;IF(OR($AD9810="",$AD9810=0),"Util NA",$AD9810&amp;" Util"))</f>
        <v/>
      </c>
    </row>
    <row r="9811" ht="15.75" customHeight="1" s="42">
      <c r="A9811" s="41" t="n"/>
      <c r="G9811" s="38" t="n"/>
      <c r="H9811" s="38" t="n"/>
      <c r="I9811" s="38" t="n"/>
      <c r="J9811" s="38" t="n"/>
      <c r="K9811" s="38" t="n"/>
      <c r="L9811" s="38" t="n"/>
      <c r="N9811" s="36">
        <f>IF($B9811="","",IF($C9811="SUPERSTORE","Superstore","DH"))</f>
        <v/>
      </c>
      <c r="O9811" s="36">
        <f>IF($B9811="","",IFERROR(VLOOKUP($B9811,Mapping!$A:$C,2,0),"Not Mapped"))</f>
        <v/>
      </c>
      <c r="P9811" s="36">
        <f>IF($B9811="","",IFERROR(VLOOKUP($B9811,Mapping!$A:$C,3,0),"Not Mapped"))</f>
        <v/>
      </c>
      <c r="Q9811" s="36">
        <f>IF($B9811="","",IFERROR(VLOOKUP($O9811,Leaders!$A:$B,2,0),"Not Mapped"))</f>
        <v/>
      </c>
      <c r="R9811" s="36">
        <f>IF($B9811="","",IF(COUNTIF(Exclusions!$A:$A,$B9811)&gt;0,"Yes","No"))</f>
        <v/>
      </c>
      <c r="S9811" s="38">
        <f>IF($B9811="","",MIN(1,DAY($A9811)/IF($N9811="Superstore",Settings!$B$5,Settings!$B$4)))</f>
        <v/>
      </c>
      <c r="T9811" s="38">
        <f>IF(OR($B9811="",$G9811="",$S9811=0),"",$G9811/$S9811)</f>
        <v/>
      </c>
      <c r="U9811" s="36">
        <f>IF($T9811="","",IF($T9811&lt;Settings!$B$8,"Critical",IF($T9811&lt;Settings!$B$9,"Semi Critical","Non Critical")))</f>
        <v/>
      </c>
      <c r="V9811" s="28" t="n"/>
      <c r="Z9811">
        <f>IF($B9811="","",IFERROR(VLOOKUP($B9811,'Plan HC for CCA'!$A:$B,2,0),""))</f>
        <v/>
      </c>
      <c r="AA9811">
        <f>IF(OR($B9811="",$Z9811=""),"",IF(N($M9811)&lt;$Z9811,"Delta","No Delta"))</f>
        <v/>
      </c>
      <c r="AB9811">
        <f>IF(OR($B9811="",$Z9811=""),"",MAX(0,$Z9811-N($M9811)))</f>
        <v/>
      </c>
      <c r="AC9811" s="46">
        <f>IF($B9811="","",IFERROR(INDEX('CCA Util %'!$H:$H,MATCH($B9811,'CCA Util %'!$E:$E,0)),""))</f>
        <v/>
      </c>
      <c r="AD9811">
        <f>IF($B9811="","",IFERROR(INDEX('CCA Util %'!$G:$G,MATCH($B9811,'CCA Util %'!$E:$E,0)),""))</f>
        <v/>
      </c>
      <c r="AE9811">
        <f>IF(OR($B9811="",$U9811=""),"",$U9811&amp;" &amp; "&amp;IF(OR($AD9811="",$AD9811=0),"Util NA",$AD9811&amp;" Util"))</f>
        <v/>
      </c>
    </row>
    <row r="9812" ht="15.75" customHeight="1" s="42">
      <c r="A9812" s="41" t="n"/>
      <c r="G9812" s="38" t="n"/>
      <c r="H9812" s="38" t="n"/>
      <c r="I9812" s="38" t="n"/>
      <c r="J9812" s="38" t="n"/>
      <c r="K9812" s="38" t="n"/>
      <c r="L9812" s="38" t="n"/>
      <c r="N9812" s="36">
        <f>IF($B9812="","",IF($C9812="SUPERSTORE","Superstore","DH"))</f>
        <v/>
      </c>
      <c r="O9812" s="36">
        <f>IF($B9812="","",IFERROR(VLOOKUP($B9812,Mapping!$A:$C,2,0),"Not Mapped"))</f>
        <v/>
      </c>
      <c r="P9812" s="36">
        <f>IF($B9812="","",IFERROR(VLOOKUP($B9812,Mapping!$A:$C,3,0),"Not Mapped"))</f>
        <v/>
      </c>
      <c r="Q9812" s="36">
        <f>IF($B9812="","",IFERROR(VLOOKUP($O9812,Leaders!$A:$B,2,0),"Not Mapped"))</f>
        <v/>
      </c>
      <c r="R9812" s="36">
        <f>IF($B9812="","",IF(COUNTIF(Exclusions!$A:$A,$B9812)&gt;0,"Yes","No"))</f>
        <v/>
      </c>
      <c r="S9812" s="38">
        <f>IF($B9812="","",MIN(1,DAY($A9812)/IF($N9812="Superstore",Settings!$B$5,Settings!$B$4)))</f>
        <v/>
      </c>
      <c r="T9812" s="38">
        <f>IF(OR($B9812="",$G9812="",$S9812=0),"",$G9812/$S9812)</f>
        <v/>
      </c>
      <c r="U9812" s="36">
        <f>IF($T9812="","",IF($T9812&lt;Settings!$B$8,"Critical",IF($T9812&lt;Settings!$B$9,"Semi Critical","Non Critical")))</f>
        <v/>
      </c>
      <c r="V9812" s="28" t="n"/>
      <c r="Z9812">
        <f>IF($B9812="","",IFERROR(VLOOKUP($B9812,'Plan HC for CCA'!$A:$B,2,0),""))</f>
        <v/>
      </c>
      <c r="AA9812">
        <f>IF(OR($B9812="",$Z9812=""),"",IF(N($M9812)&lt;$Z9812,"Delta","No Delta"))</f>
        <v/>
      </c>
      <c r="AB9812">
        <f>IF(OR($B9812="",$Z9812=""),"",MAX(0,$Z9812-N($M9812)))</f>
        <v/>
      </c>
      <c r="AC9812" s="46">
        <f>IF($B9812="","",IFERROR(INDEX('CCA Util %'!$H:$H,MATCH($B9812,'CCA Util %'!$E:$E,0)),""))</f>
        <v/>
      </c>
      <c r="AD9812">
        <f>IF($B9812="","",IFERROR(INDEX('CCA Util %'!$G:$G,MATCH($B9812,'CCA Util %'!$E:$E,0)),""))</f>
        <v/>
      </c>
      <c r="AE9812">
        <f>IF(OR($B9812="",$U9812=""),"",$U9812&amp;" &amp; "&amp;IF(OR($AD9812="",$AD9812=0),"Util NA",$AD9812&amp;" Util"))</f>
        <v/>
      </c>
    </row>
    <row r="9813" ht="15.75" customHeight="1" s="42">
      <c r="A9813" s="41" t="n"/>
      <c r="G9813" s="38" t="n"/>
      <c r="H9813" s="38" t="n"/>
      <c r="I9813" s="38" t="n"/>
      <c r="J9813" s="38" t="n"/>
      <c r="K9813" s="38" t="n"/>
      <c r="L9813" s="38" t="n"/>
      <c r="N9813" s="36">
        <f>IF($B9813="","",IF($C9813="SUPERSTORE","Superstore","DH"))</f>
        <v/>
      </c>
      <c r="O9813" s="36">
        <f>IF($B9813="","",IFERROR(VLOOKUP($B9813,Mapping!$A:$C,2,0),"Not Mapped"))</f>
        <v/>
      </c>
      <c r="P9813" s="36">
        <f>IF($B9813="","",IFERROR(VLOOKUP($B9813,Mapping!$A:$C,3,0),"Not Mapped"))</f>
        <v/>
      </c>
      <c r="Q9813" s="36">
        <f>IF($B9813="","",IFERROR(VLOOKUP($O9813,Leaders!$A:$B,2,0),"Not Mapped"))</f>
        <v/>
      </c>
      <c r="R9813" s="36">
        <f>IF($B9813="","",IF(COUNTIF(Exclusions!$A:$A,$B9813)&gt;0,"Yes","No"))</f>
        <v/>
      </c>
      <c r="S9813" s="38">
        <f>IF($B9813="","",MIN(1,DAY($A9813)/IF($N9813="Superstore",Settings!$B$5,Settings!$B$4)))</f>
        <v/>
      </c>
      <c r="T9813" s="38">
        <f>IF(OR($B9813="",$G9813="",$S9813=0),"",$G9813/$S9813)</f>
        <v/>
      </c>
      <c r="U9813" s="36">
        <f>IF($T9813="","",IF($T9813&lt;Settings!$B$8,"Critical",IF($T9813&lt;Settings!$B$9,"Semi Critical","Non Critical")))</f>
        <v/>
      </c>
      <c r="V9813" s="28" t="n"/>
      <c r="Z9813">
        <f>IF($B9813="","",IFERROR(VLOOKUP($B9813,'Plan HC for CCA'!$A:$B,2,0),""))</f>
        <v/>
      </c>
      <c r="AA9813">
        <f>IF(OR($B9813="",$Z9813=""),"",IF(N($M9813)&lt;$Z9813,"Delta","No Delta"))</f>
        <v/>
      </c>
      <c r="AB9813">
        <f>IF(OR($B9813="",$Z9813=""),"",MAX(0,$Z9813-N($M9813)))</f>
        <v/>
      </c>
      <c r="AC9813" s="46">
        <f>IF($B9813="","",IFERROR(INDEX('CCA Util %'!$H:$H,MATCH($B9813,'CCA Util %'!$E:$E,0)),""))</f>
        <v/>
      </c>
      <c r="AD9813">
        <f>IF($B9813="","",IFERROR(INDEX('CCA Util %'!$G:$G,MATCH($B9813,'CCA Util %'!$E:$E,0)),""))</f>
        <v/>
      </c>
      <c r="AE9813">
        <f>IF(OR($B9813="",$U9813=""),"",$U9813&amp;" &amp; "&amp;IF(OR($AD9813="",$AD9813=0),"Util NA",$AD9813&amp;" Util"))</f>
        <v/>
      </c>
    </row>
    <row r="9814" ht="15.75" customHeight="1" s="42">
      <c r="A9814" s="41" t="n"/>
      <c r="G9814" s="38" t="n"/>
      <c r="H9814" s="38" t="n"/>
      <c r="I9814" s="38" t="n"/>
      <c r="J9814" s="38" t="n"/>
      <c r="K9814" s="38" t="n"/>
      <c r="L9814" s="38" t="n"/>
      <c r="N9814" s="36">
        <f>IF($B9814="","",IF($C9814="SUPERSTORE","Superstore","DH"))</f>
        <v/>
      </c>
      <c r="O9814" s="36">
        <f>IF($B9814="","",IFERROR(VLOOKUP($B9814,Mapping!$A:$C,2,0),"Not Mapped"))</f>
        <v/>
      </c>
      <c r="P9814" s="36">
        <f>IF($B9814="","",IFERROR(VLOOKUP($B9814,Mapping!$A:$C,3,0),"Not Mapped"))</f>
        <v/>
      </c>
      <c r="Q9814" s="36">
        <f>IF($B9814="","",IFERROR(VLOOKUP($O9814,Leaders!$A:$B,2,0),"Not Mapped"))</f>
        <v/>
      </c>
      <c r="R9814" s="36">
        <f>IF($B9814="","",IF(COUNTIF(Exclusions!$A:$A,$B9814)&gt;0,"Yes","No"))</f>
        <v/>
      </c>
      <c r="S9814" s="38">
        <f>IF($B9814="","",MIN(1,DAY($A9814)/IF($N9814="Superstore",Settings!$B$5,Settings!$B$4)))</f>
        <v/>
      </c>
      <c r="T9814" s="38">
        <f>IF(OR($B9814="",$G9814="",$S9814=0),"",$G9814/$S9814)</f>
        <v/>
      </c>
      <c r="U9814" s="36">
        <f>IF($T9814="","",IF($T9814&lt;Settings!$B$8,"Critical",IF($T9814&lt;Settings!$B$9,"Semi Critical","Non Critical")))</f>
        <v/>
      </c>
      <c r="V9814" s="28" t="n"/>
      <c r="Z9814">
        <f>IF($B9814="","",IFERROR(VLOOKUP($B9814,'Plan HC for CCA'!$A:$B,2,0),""))</f>
        <v/>
      </c>
      <c r="AA9814">
        <f>IF(OR($B9814="",$Z9814=""),"",IF(N($M9814)&lt;$Z9814,"Delta","No Delta"))</f>
        <v/>
      </c>
      <c r="AB9814">
        <f>IF(OR($B9814="",$Z9814=""),"",MAX(0,$Z9814-N($M9814)))</f>
        <v/>
      </c>
      <c r="AC9814" s="46">
        <f>IF($B9814="","",IFERROR(INDEX('CCA Util %'!$H:$H,MATCH($B9814,'CCA Util %'!$E:$E,0)),""))</f>
        <v/>
      </c>
      <c r="AD9814">
        <f>IF($B9814="","",IFERROR(INDEX('CCA Util %'!$G:$G,MATCH($B9814,'CCA Util %'!$E:$E,0)),""))</f>
        <v/>
      </c>
      <c r="AE9814">
        <f>IF(OR($B9814="",$U9814=""),"",$U9814&amp;" &amp; "&amp;IF(OR($AD9814="",$AD9814=0),"Util NA",$AD9814&amp;" Util"))</f>
        <v/>
      </c>
    </row>
    <row r="9815" ht="15.75" customHeight="1" s="42">
      <c r="A9815" s="41" t="n"/>
      <c r="G9815" s="38" t="n"/>
      <c r="H9815" s="38" t="n"/>
      <c r="I9815" s="38" t="n"/>
      <c r="J9815" s="38" t="n"/>
      <c r="K9815" s="38" t="n"/>
      <c r="L9815" s="38" t="n"/>
      <c r="N9815" s="36">
        <f>IF($B9815="","",IF($C9815="SUPERSTORE","Superstore","DH"))</f>
        <v/>
      </c>
      <c r="O9815" s="36">
        <f>IF($B9815="","",IFERROR(VLOOKUP($B9815,Mapping!$A:$C,2,0),"Not Mapped"))</f>
        <v/>
      </c>
      <c r="P9815" s="36">
        <f>IF($B9815="","",IFERROR(VLOOKUP($B9815,Mapping!$A:$C,3,0),"Not Mapped"))</f>
        <v/>
      </c>
      <c r="Q9815" s="36">
        <f>IF($B9815="","",IFERROR(VLOOKUP($O9815,Leaders!$A:$B,2,0),"Not Mapped"))</f>
        <v/>
      </c>
      <c r="R9815" s="36">
        <f>IF($B9815="","",IF(COUNTIF(Exclusions!$A:$A,$B9815)&gt;0,"Yes","No"))</f>
        <v/>
      </c>
      <c r="S9815" s="38">
        <f>IF($B9815="","",MIN(1,DAY($A9815)/IF($N9815="Superstore",Settings!$B$5,Settings!$B$4)))</f>
        <v/>
      </c>
      <c r="T9815" s="38">
        <f>IF(OR($B9815="",$G9815="",$S9815=0),"",$G9815/$S9815)</f>
        <v/>
      </c>
      <c r="U9815" s="36">
        <f>IF($T9815="","",IF($T9815&lt;Settings!$B$8,"Critical",IF($T9815&lt;Settings!$B$9,"Semi Critical","Non Critical")))</f>
        <v/>
      </c>
      <c r="V9815" s="28" t="n"/>
      <c r="Z9815">
        <f>IF($B9815="","",IFERROR(VLOOKUP($B9815,'Plan HC for CCA'!$A:$B,2,0),""))</f>
        <v/>
      </c>
      <c r="AA9815">
        <f>IF(OR($B9815="",$Z9815=""),"",IF(N($M9815)&lt;$Z9815,"Delta","No Delta"))</f>
        <v/>
      </c>
      <c r="AB9815">
        <f>IF(OR($B9815="",$Z9815=""),"",MAX(0,$Z9815-N($M9815)))</f>
        <v/>
      </c>
      <c r="AC9815" s="46">
        <f>IF($B9815="","",IFERROR(INDEX('CCA Util %'!$H:$H,MATCH($B9815,'CCA Util %'!$E:$E,0)),""))</f>
        <v/>
      </c>
      <c r="AD9815">
        <f>IF($B9815="","",IFERROR(INDEX('CCA Util %'!$G:$G,MATCH($B9815,'CCA Util %'!$E:$E,0)),""))</f>
        <v/>
      </c>
      <c r="AE9815">
        <f>IF(OR($B9815="",$U9815=""),"",$U9815&amp;" &amp; "&amp;IF(OR($AD9815="",$AD9815=0),"Util NA",$AD9815&amp;" Util"))</f>
        <v/>
      </c>
    </row>
    <row r="9816" ht="15.75" customHeight="1" s="42">
      <c r="A9816" s="41" t="n"/>
      <c r="G9816" s="38" t="n"/>
      <c r="H9816" s="38" t="n"/>
      <c r="I9816" s="38" t="n"/>
      <c r="J9816" s="38" t="n"/>
      <c r="K9816" s="38" t="n"/>
      <c r="L9816" s="38" t="n"/>
      <c r="N9816" s="36">
        <f>IF($B9816="","",IF($C9816="SUPERSTORE","Superstore","DH"))</f>
        <v/>
      </c>
      <c r="O9816" s="36">
        <f>IF($B9816="","",IFERROR(VLOOKUP($B9816,Mapping!$A:$C,2,0),"Not Mapped"))</f>
        <v/>
      </c>
      <c r="P9816" s="36">
        <f>IF($B9816="","",IFERROR(VLOOKUP($B9816,Mapping!$A:$C,3,0),"Not Mapped"))</f>
        <v/>
      </c>
      <c r="Q9816" s="36">
        <f>IF($B9816="","",IFERROR(VLOOKUP($O9816,Leaders!$A:$B,2,0),"Not Mapped"))</f>
        <v/>
      </c>
      <c r="R9816" s="36">
        <f>IF($B9816="","",IF(COUNTIF(Exclusions!$A:$A,$B9816)&gt;0,"Yes","No"))</f>
        <v/>
      </c>
      <c r="S9816" s="38">
        <f>IF($B9816="","",MIN(1,DAY($A9816)/IF($N9816="Superstore",Settings!$B$5,Settings!$B$4)))</f>
        <v/>
      </c>
      <c r="T9816" s="38">
        <f>IF(OR($B9816="",$G9816="",$S9816=0),"",$G9816/$S9816)</f>
        <v/>
      </c>
      <c r="U9816" s="36">
        <f>IF($T9816="","",IF($T9816&lt;Settings!$B$8,"Critical",IF($T9816&lt;Settings!$B$9,"Semi Critical","Non Critical")))</f>
        <v/>
      </c>
      <c r="V9816" s="28" t="n"/>
      <c r="Z9816">
        <f>IF($B9816="","",IFERROR(VLOOKUP($B9816,'Plan HC for CCA'!$A:$B,2,0),""))</f>
        <v/>
      </c>
      <c r="AA9816">
        <f>IF(OR($B9816="",$Z9816=""),"",IF(N($M9816)&lt;$Z9816,"Delta","No Delta"))</f>
        <v/>
      </c>
      <c r="AB9816">
        <f>IF(OR($B9816="",$Z9816=""),"",MAX(0,$Z9816-N($M9816)))</f>
        <v/>
      </c>
      <c r="AC9816" s="46">
        <f>IF($B9816="","",IFERROR(INDEX('CCA Util %'!$H:$H,MATCH($B9816,'CCA Util %'!$E:$E,0)),""))</f>
        <v/>
      </c>
      <c r="AD9816">
        <f>IF($B9816="","",IFERROR(INDEX('CCA Util %'!$G:$G,MATCH($B9816,'CCA Util %'!$E:$E,0)),""))</f>
        <v/>
      </c>
      <c r="AE9816">
        <f>IF(OR($B9816="",$U9816=""),"",$U9816&amp;" &amp; "&amp;IF(OR($AD9816="",$AD9816=0),"Util NA",$AD9816&amp;" Util"))</f>
        <v/>
      </c>
    </row>
    <row r="9817" ht="15.75" customHeight="1" s="42">
      <c r="A9817" s="41" t="n"/>
      <c r="G9817" s="38" t="n"/>
      <c r="H9817" s="38" t="n"/>
      <c r="I9817" s="38" t="n"/>
      <c r="J9817" s="38" t="n"/>
      <c r="K9817" s="38" t="n"/>
      <c r="L9817" s="38" t="n"/>
      <c r="N9817" s="36">
        <f>IF($B9817="","",IF($C9817="SUPERSTORE","Superstore","DH"))</f>
        <v/>
      </c>
      <c r="O9817" s="36">
        <f>IF($B9817="","",IFERROR(VLOOKUP($B9817,Mapping!$A:$C,2,0),"Not Mapped"))</f>
        <v/>
      </c>
      <c r="P9817" s="36">
        <f>IF($B9817="","",IFERROR(VLOOKUP($B9817,Mapping!$A:$C,3,0),"Not Mapped"))</f>
        <v/>
      </c>
      <c r="Q9817" s="36">
        <f>IF($B9817="","",IFERROR(VLOOKUP($O9817,Leaders!$A:$B,2,0),"Not Mapped"))</f>
        <v/>
      </c>
      <c r="R9817" s="36">
        <f>IF($B9817="","",IF(COUNTIF(Exclusions!$A:$A,$B9817)&gt;0,"Yes","No"))</f>
        <v/>
      </c>
      <c r="S9817" s="38">
        <f>IF($B9817="","",MIN(1,DAY($A9817)/IF($N9817="Superstore",Settings!$B$5,Settings!$B$4)))</f>
        <v/>
      </c>
      <c r="T9817" s="38">
        <f>IF(OR($B9817="",$G9817="",$S9817=0),"",$G9817/$S9817)</f>
        <v/>
      </c>
      <c r="U9817" s="36">
        <f>IF($T9817="","",IF($T9817&lt;Settings!$B$8,"Critical",IF($T9817&lt;Settings!$B$9,"Semi Critical","Non Critical")))</f>
        <v/>
      </c>
      <c r="V9817" s="28" t="n"/>
      <c r="Z9817">
        <f>IF($B9817="","",IFERROR(VLOOKUP($B9817,'Plan HC for CCA'!$A:$B,2,0),""))</f>
        <v/>
      </c>
      <c r="AA9817">
        <f>IF(OR($B9817="",$Z9817=""),"",IF(N($M9817)&lt;$Z9817,"Delta","No Delta"))</f>
        <v/>
      </c>
      <c r="AB9817">
        <f>IF(OR($B9817="",$Z9817=""),"",MAX(0,$Z9817-N($M9817)))</f>
        <v/>
      </c>
      <c r="AC9817" s="46">
        <f>IF($B9817="","",IFERROR(INDEX('CCA Util %'!$H:$H,MATCH($B9817,'CCA Util %'!$E:$E,0)),""))</f>
        <v/>
      </c>
      <c r="AD9817">
        <f>IF($B9817="","",IFERROR(INDEX('CCA Util %'!$G:$G,MATCH($B9817,'CCA Util %'!$E:$E,0)),""))</f>
        <v/>
      </c>
      <c r="AE9817">
        <f>IF(OR($B9817="",$U9817=""),"",$U9817&amp;" &amp; "&amp;IF(OR($AD9817="",$AD9817=0),"Util NA",$AD9817&amp;" Util"))</f>
        <v/>
      </c>
    </row>
    <row r="9818" ht="15.75" customHeight="1" s="42">
      <c r="A9818" s="41" t="n"/>
      <c r="G9818" s="38" t="n"/>
      <c r="H9818" s="38" t="n"/>
      <c r="I9818" s="38" t="n"/>
      <c r="J9818" s="38" t="n"/>
      <c r="K9818" s="38" t="n"/>
      <c r="L9818" s="38" t="n"/>
      <c r="N9818" s="36">
        <f>IF($B9818="","",IF($C9818="SUPERSTORE","Superstore","DH"))</f>
        <v/>
      </c>
      <c r="O9818" s="36">
        <f>IF($B9818="","",IFERROR(VLOOKUP($B9818,Mapping!$A:$C,2,0),"Not Mapped"))</f>
        <v/>
      </c>
      <c r="P9818" s="36">
        <f>IF($B9818="","",IFERROR(VLOOKUP($B9818,Mapping!$A:$C,3,0),"Not Mapped"))</f>
        <v/>
      </c>
      <c r="Q9818" s="36">
        <f>IF($B9818="","",IFERROR(VLOOKUP($O9818,Leaders!$A:$B,2,0),"Not Mapped"))</f>
        <v/>
      </c>
      <c r="R9818" s="36">
        <f>IF($B9818="","",IF(COUNTIF(Exclusions!$A:$A,$B9818)&gt;0,"Yes","No"))</f>
        <v/>
      </c>
      <c r="S9818" s="38">
        <f>IF($B9818="","",MIN(1,DAY($A9818)/IF($N9818="Superstore",Settings!$B$5,Settings!$B$4)))</f>
        <v/>
      </c>
      <c r="T9818" s="38">
        <f>IF(OR($B9818="",$G9818="",$S9818=0),"",$G9818/$S9818)</f>
        <v/>
      </c>
      <c r="U9818" s="36">
        <f>IF($T9818="","",IF($T9818&lt;Settings!$B$8,"Critical",IF($T9818&lt;Settings!$B$9,"Semi Critical","Non Critical")))</f>
        <v/>
      </c>
      <c r="V9818" s="28" t="n"/>
      <c r="Z9818">
        <f>IF($B9818="","",IFERROR(VLOOKUP($B9818,'Plan HC for CCA'!$A:$B,2,0),""))</f>
        <v/>
      </c>
      <c r="AA9818">
        <f>IF(OR($B9818="",$Z9818=""),"",IF(N($M9818)&lt;$Z9818,"Delta","No Delta"))</f>
        <v/>
      </c>
      <c r="AB9818">
        <f>IF(OR($B9818="",$Z9818=""),"",MAX(0,$Z9818-N($M9818)))</f>
        <v/>
      </c>
      <c r="AC9818" s="46">
        <f>IF($B9818="","",IFERROR(INDEX('CCA Util %'!$H:$H,MATCH($B9818,'CCA Util %'!$E:$E,0)),""))</f>
        <v/>
      </c>
      <c r="AD9818">
        <f>IF($B9818="","",IFERROR(INDEX('CCA Util %'!$G:$G,MATCH($B9818,'CCA Util %'!$E:$E,0)),""))</f>
        <v/>
      </c>
      <c r="AE9818">
        <f>IF(OR($B9818="",$U9818=""),"",$U9818&amp;" &amp; "&amp;IF(OR($AD9818="",$AD9818=0),"Util NA",$AD9818&amp;" Util"))</f>
        <v/>
      </c>
    </row>
    <row r="9819" ht="15.75" customHeight="1" s="42">
      <c r="A9819" s="41" t="n"/>
      <c r="G9819" s="38" t="n"/>
      <c r="H9819" s="38" t="n"/>
      <c r="I9819" s="38" t="n"/>
      <c r="J9819" s="38" t="n"/>
      <c r="K9819" s="38" t="n"/>
      <c r="L9819" s="38" t="n"/>
      <c r="N9819" s="36">
        <f>IF($B9819="","",IF($C9819="SUPERSTORE","Superstore","DH"))</f>
        <v/>
      </c>
      <c r="O9819" s="36">
        <f>IF($B9819="","",IFERROR(VLOOKUP($B9819,Mapping!$A:$C,2,0),"Not Mapped"))</f>
        <v/>
      </c>
      <c r="P9819" s="36">
        <f>IF($B9819="","",IFERROR(VLOOKUP($B9819,Mapping!$A:$C,3,0),"Not Mapped"))</f>
        <v/>
      </c>
      <c r="Q9819" s="36">
        <f>IF($B9819="","",IFERROR(VLOOKUP($O9819,Leaders!$A:$B,2,0),"Not Mapped"))</f>
        <v/>
      </c>
      <c r="R9819" s="36">
        <f>IF($B9819="","",IF(COUNTIF(Exclusions!$A:$A,$B9819)&gt;0,"Yes","No"))</f>
        <v/>
      </c>
      <c r="S9819" s="38">
        <f>IF($B9819="","",MIN(1,DAY($A9819)/IF($N9819="Superstore",Settings!$B$5,Settings!$B$4)))</f>
        <v/>
      </c>
      <c r="T9819" s="38">
        <f>IF(OR($B9819="",$G9819="",$S9819=0),"",$G9819/$S9819)</f>
        <v/>
      </c>
      <c r="U9819" s="36">
        <f>IF($T9819="","",IF($T9819&lt;Settings!$B$8,"Critical",IF($T9819&lt;Settings!$B$9,"Semi Critical","Non Critical")))</f>
        <v/>
      </c>
      <c r="V9819" s="28" t="n"/>
      <c r="Z9819">
        <f>IF($B9819="","",IFERROR(VLOOKUP($B9819,'Plan HC for CCA'!$A:$B,2,0),""))</f>
        <v/>
      </c>
      <c r="AA9819">
        <f>IF(OR($B9819="",$Z9819=""),"",IF(N($M9819)&lt;$Z9819,"Delta","No Delta"))</f>
        <v/>
      </c>
      <c r="AB9819">
        <f>IF(OR($B9819="",$Z9819=""),"",MAX(0,$Z9819-N($M9819)))</f>
        <v/>
      </c>
      <c r="AC9819" s="46">
        <f>IF($B9819="","",IFERROR(INDEX('CCA Util %'!$H:$H,MATCH($B9819,'CCA Util %'!$E:$E,0)),""))</f>
        <v/>
      </c>
      <c r="AD9819">
        <f>IF($B9819="","",IFERROR(INDEX('CCA Util %'!$G:$G,MATCH($B9819,'CCA Util %'!$E:$E,0)),""))</f>
        <v/>
      </c>
      <c r="AE9819">
        <f>IF(OR($B9819="",$U9819=""),"",$U9819&amp;" &amp; "&amp;IF(OR($AD9819="",$AD9819=0),"Util NA",$AD9819&amp;" Util"))</f>
        <v/>
      </c>
    </row>
    <row r="9820" ht="15.75" customHeight="1" s="42">
      <c r="A9820" s="41" t="n"/>
      <c r="G9820" s="38" t="n"/>
      <c r="H9820" s="38" t="n"/>
      <c r="I9820" s="38" t="n"/>
      <c r="J9820" s="38" t="n"/>
      <c r="K9820" s="38" t="n"/>
      <c r="L9820" s="38" t="n"/>
      <c r="N9820" s="36">
        <f>IF($B9820="","",IF($C9820="SUPERSTORE","Superstore","DH"))</f>
        <v/>
      </c>
      <c r="O9820" s="36">
        <f>IF($B9820="","",IFERROR(VLOOKUP($B9820,Mapping!$A:$C,2,0),"Not Mapped"))</f>
        <v/>
      </c>
      <c r="P9820" s="36">
        <f>IF($B9820="","",IFERROR(VLOOKUP($B9820,Mapping!$A:$C,3,0),"Not Mapped"))</f>
        <v/>
      </c>
      <c r="Q9820" s="36">
        <f>IF($B9820="","",IFERROR(VLOOKUP($O9820,Leaders!$A:$B,2,0),"Not Mapped"))</f>
        <v/>
      </c>
      <c r="R9820" s="36">
        <f>IF($B9820="","",IF(COUNTIF(Exclusions!$A:$A,$B9820)&gt;0,"Yes","No"))</f>
        <v/>
      </c>
      <c r="S9820" s="38">
        <f>IF($B9820="","",MIN(1,DAY($A9820)/IF($N9820="Superstore",Settings!$B$5,Settings!$B$4)))</f>
        <v/>
      </c>
      <c r="T9820" s="38">
        <f>IF(OR($B9820="",$G9820="",$S9820=0),"",$G9820/$S9820)</f>
        <v/>
      </c>
      <c r="U9820" s="36">
        <f>IF($T9820="","",IF($T9820&lt;Settings!$B$8,"Critical",IF($T9820&lt;Settings!$B$9,"Semi Critical","Non Critical")))</f>
        <v/>
      </c>
      <c r="V9820" s="28" t="n"/>
      <c r="Z9820">
        <f>IF($B9820="","",IFERROR(VLOOKUP($B9820,'Plan HC for CCA'!$A:$B,2,0),""))</f>
        <v/>
      </c>
      <c r="AA9820">
        <f>IF(OR($B9820="",$Z9820=""),"",IF(N($M9820)&lt;$Z9820,"Delta","No Delta"))</f>
        <v/>
      </c>
      <c r="AB9820">
        <f>IF(OR($B9820="",$Z9820=""),"",MAX(0,$Z9820-N($M9820)))</f>
        <v/>
      </c>
      <c r="AC9820" s="46">
        <f>IF($B9820="","",IFERROR(INDEX('CCA Util %'!$H:$H,MATCH($B9820,'CCA Util %'!$E:$E,0)),""))</f>
        <v/>
      </c>
      <c r="AD9820">
        <f>IF($B9820="","",IFERROR(INDEX('CCA Util %'!$G:$G,MATCH($B9820,'CCA Util %'!$E:$E,0)),""))</f>
        <v/>
      </c>
      <c r="AE9820">
        <f>IF(OR($B9820="",$U9820=""),"",$U9820&amp;" &amp; "&amp;IF(OR($AD9820="",$AD9820=0),"Util NA",$AD9820&amp;" Util"))</f>
        <v/>
      </c>
    </row>
    <row r="9821" ht="15.75" customHeight="1" s="42">
      <c r="A9821" s="41" t="n"/>
      <c r="G9821" s="38" t="n"/>
      <c r="H9821" s="38" t="n"/>
      <c r="I9821" s="38" t="n"/>
      <c r="J9821" s="38" t="n"/>
      <c r="K9821" s="38" t="n"/>
      <c r="L9821" s="38" t="n"/>
      <c r="N9821" s="36">
        <f>IF($B9821="","",IF($C9821="SUPERSTORE","Superstore","DH"))</f>
        <v/>
      </c>
      <c r="O9821" s="36">
        <f>IF($B9821="","",IFERROR(VLOOKUP($B9821,Mapping!$A:$C,2,0),"Not Mapped"))</f>
        <v/>
      </c>
      <c r="P9821" s="36">
        <f>IF($B9821="","",IFERROR(VLOOKUP($B9821,Mapping!$A:$C,3,0),"Not Mapped"))</f>
        <v/>
      </c>
      <c r="Q9821" s="36">
        <f>IF($B9821="","",IFERROR(VLOOKUP($O9821,Leaders!$A:$B,2,0),"Not Mapped"))</f>
        <v/>
      </c>
      <c r="R9821" s="36">
        <f>IF($B9821="","",IF(COUNTIF(Exclusions!$A:$A,$B9821)&gt;0,"Yes","No"))</f>
        <v/>
      </c>
      <c r="S9821" s="38">
        <f>IF($B9821="","",MIN(1,DAY($A9821)/IF($N9821="Superstore",Settings!$B$5,Settings!$B$4)))</f>
        <v/>
      </c>
      <c r="T9821" s="38">
        <f>IF(OR($B9821="",$G9821="",$S9821=0),"",$G9821/$S9821)</f>
        <v/>
      </c>
      <c r="U9821" s="36">
        <f>IF($T9821="","",IF($T9821&lt;Settings!$B$8,"Critical",IF($T9821&lt;Settings!$B$9,"Semi Critical","Non Critical")))</f>
        <v/>
      </c>
      <c r="V9821" s="28" t="n"/>
      <c r="Z9821">
        <f>IF($B9821="","",IFERROR(VLOOKUP($B9821,'Plan HC for CCA'!$A:$B,2,0),""))</f>
        <v/>
      </c>
      <c r="AA9821">
        <f>IF(OR($B9821="",$Z9821=""),"",IF(N($M9821)&lt;$Z9821,"Delta","No Delta"))</f>
        <v/>
      </c>
      <c r="AB9821">
        <f>IF(OR($B9821="",$Z9821=""),"",MAX(0,$Z9821-N($M9821)))</f>
        <v/>
      </c>
      <c r="AC9821" s="46">
        <f>IF($B9821="","",IFERROR(INDEX('CCA Util %'!$H:$H,MATCH($B9821,'CCA Util %'!$E:$E,0)),""))</f>
        <v/>
      </c>
      <c r="AD9821">
        <f>IF($B9821="","",IFERROR(INDEX('CCA Util %'!$G:$G,MATCH($B9821,'CCA Util %'!$E:$E,0)),""))</f>
        <v/>
      </c>
      <c r="AE9821">
        <f>IF(OR($B9821="",$U9821=""),"",$U9821&amp;" &amp; "&amp;IF(OR($AD9821="",$AD9821=0),"Util NA",$AD9821&amp;" Util"))</f>
        <v/>
      </c>
    </row>
    <row r="9822" ht="15.75" customHeight="1" s="42">
      <c r="A9822" s="41" t="n"/>
      <c r="G9822" s="38" t="n"/>
      <c r="H9822" s="38" t="n"/>
      <c r="I9822" s="38" t="n"/>
      <c r="J9822" s="38" t="n"/>
      <c r="K9822" s="38" t="n"/>
      <c r="L9822" s="38" t="n"/>
      <c r="N9822" s="36">
        <f>IF($B9822="","",IF($C9822="SUPERSTORE","Superstore","DH"))</f>
        <v/>
      </c>
      <c r="O9822" s="36">
        <f>IF($B9822="","",IFERROR(VLOOKUP($B9822,Mapping!$A:$C,2,0),"Not Mapped"))</f>
        <v/>
      </c>
      <c r="P9822" s="36">
        <f>IF($B9822="","",IFERROR(VLOOKUP($B9822,Mapping!$A:$C,3,0),"Not Mapped"))</f>
        <v/>
      </c>
      <c r="Q9822" s="36">
        <f>IF($B9822="","",IFERROR(VLOOKUP($O9822,Leaders!$A:$B,2,0),"Not Mapped"))</f>
        <v/>
      </c>
      <c r="R9822" s="36">
        <f>IF($B9822="","",IF(COUNTIF(Exclusions!$A:$A,$B9822)&gt;0,"Yes","No"))</f>
        <v/>
      </c>
      <c r="S9822" s="38">
        <f>IF($B9822="","",MIN(1,DAY($A9822)/IF($N9822="Superstore",Settings!$B$5,Settings!$B$4)))</f>
        <v/>
      </c>
      <c r="T9822" s="38">
        <f>IF(OR($B9822="",$G9822="",$S9822=0),"",$G9822/$S9822)</f>
        <v/>
      </c>
      <c r="U9822" s="36">
        <f>IF($T9822="","",IF($T9822&lt;Settings!$B$8,"Critical",IF($T9822&lt;Settings!$B$9,"Semi Critical","Non Critical")))</f>
        <v/>
      </c>
      <c r="V9822" s="28" t="n"/>
      <c r="Z9822">
        <f>IF($B9822="","",IFERROR(VLOOKUP($B9822,'Plan HC for CCA'!$A:$B,2,0),""))</f>
        <v/>
      </c>
      <c r="AA9822">
        <f>IF(OR($B9822="",$Z9822=""),"",IF(N($M9822)&lt;$Z9822,"Delta","No Delta"))</f>
        <v/>
      </c>
      <c r="AB9822">
        <f>IF(OR($B9822="",$Z9822=""),"",MAX(0,$Z9822-N($M9822)))</f>
        <v/>
      </c>
      <c r="AC9822" s="46">
        <f>IF($B9822="","",IFERROR(INDEX('CCA Util %'!$H:$H,MATCH($B9822,'CCA Util %'!$E:$E,0)),""))</f>
        <v/>
      </c>
      <c r="AD9822">
        <f>IF($B9822="","",IFERROR(INDEX('CCA Util %'!$G:$G,MATCH($B9822,'CCA Util %'!$E:$E,0)),""))</f>
        <v/>
      </c>
      <c r="AE9822">
        <f>IF(OR($B9822="",$U9822=""),"",$U9822&amp;" &amp; "&amp;IF(OR($AD9822="",$AD9822=0),"Util NA",$AD9822&amp;" Util"))</f>
        <v/>
      </c>
    </row>
    <row r="9823" ht="15.75" customHeight="1" s="42">
      <c r="A9823" s="41" t="n"/>
      <c r="G9823" s="38" t="n"/>
      <c r="H9823" s="38" t="n"/>
      <c r="I9823" s="38" t="n"/>
      <c r="J9823" s="38" t="n"/>
      <c r="K9823" s="38" t="n"/>
      <c r="L9823" s="38" t="n"/>
      <c r="N9823" s="36">
        <f>IF($B9823="","",IF($C9823="SUPERSTORE","Superstore","DH"))</f>
        <v/>
      </c>
      <c r="O9823" s="36">
        <f>IF($B9823="","",IFERROR(VLOOKUP($B9823,Mapping!$A:$C,2,0),"Not Mapped"))</f>
        <v/>
      </c>
      <c r="P9823" s="36">
        <f>IF($B9823="","",IFERROR(VLOOKUP($B9823,Mapping!$A:$C,3,0),"Not Mapped"))</f>
        <v/>
      </c>
      <c r="Q9823" s="36">
        <f>IF($B9823="","",IFERROR(VLOOKUP($O9823,Leaders!$A:$B,2,0),"Not Mapped"))</f>
        <v/>
      </c>
      <c r="R9823" s="36">
        <f>IF($B9823="","",IF(COUNTIF(Exclusions!$A:$A,$B9823)&gt;0,"Yes","No"))</f>
        <v/>
      </c>
      <c r="S9823" s="38">
        <f>IF($B9823="","",MIN(1,DAY($A9823)/IF($N9823="Superstore",Settings!$B$5,Settings!$B$4)))</f>
        <v/>
      </c>
      <c r="T9823" s="38">
        <f>IF(OR($B9823="",$G9823="",$S9823=0),"",$G9823/$S9823)</f>
        <v/>
      </c>
      <c r="U9823" s="36">
        <f>IF($T9823="","",IF($T9823&lt;Settings!$B$8,"Critical",IF($T9823&lt;Settings!$B$9,"Semi Critical","Non Critical")))</f>
        <v/>
      </c>
      <c r="V9823" s="28" t="n"/>
      <c r="Z9823">
        <f>IF($B9823="","",IFERROR(VLOOKUP($B9823,'Plan HC for CCA'!$A:$B,2,0),""))</f>
        <v/>
      </c>
      <c r="AA9823">
        <f>IF(OR($B9823="",$Z9823=""),"",IF(N($M9823)&lt;$Z9823,"Delta","No Delta"))</f>
        <v/>
      </c>
      <c r="AB9823">
        <f>IF(OR($B9823="",$Z9823=""),"",MAX(0,$Z9823-N($M9823)))</f>
        <v/>
      </c>
      <c r="AC9823" s="46">
        <f>IF($B9823="","",IFERROR(INDEX('CCA Util %'!$H:$H,MATCH($B9823,'CCA Util %'!$E:$E,0)),""))</f>
        <v/>
      </c>
      <c r="AD9823">
        <f>IF($B9823="","",IFERROR(INDEX('CCA Util %'!$G:$G,MATCH($B9823,'CCA Util %'!$E:$E,0)),""))</f>
        <v/>
      </c>
      <c r="AE9823">
        <f>IF(OR($B9823="",$U9823=""),"",$U9823&amp;" &amp; "&amp;IF(OR($AD9823="",$AD9823=0),"Util NA",$AD9823&amp;" Util"))</f>
        <v/>
      </c>
    </row>
    <row r="9824" ht="15.75" customHeight="1" s="42">
      <c r="A9824" s="41" t="n"/>
      <c r="G9824" s="38" t="n"/>
      <c r="H9824" s="38" t="n"/>
      <c r="I9824" s="38" t="n"/>
      <c r="J9824" s="38" t="n"/>
      <c r="K9824" s="38" t="n"/>
      <c r="L9824" s="38" t="n"/>
      <c r="N9824" s="36">
        <f>IF($B9824="","",IF($C9824="SUPERSTORE","Superstore","DH"))</f>
        <v/>
      </c>
      <c r="O9824" s="36">
        <f>IF($B9824="","",IFERROR(VLOOKUP($B9824,Mapping!$A:$C,2,0),"Not Mapped"))</f>
        <v/>
      </c>
      <c r="P9824" s="36">
        <f>IF($B9824="","",IFERROR(VLOOKUP($B9824,Mapping!$A:$C,3,0),"Not Mapped"))</f>
        <v/>
      </c>
      <c r="Q9824" s="36">
        <f>IF($B9824="","",IFERROR(VLOOKUP($O9824,Leaders!$A:$B,2,0),"Not Mapped"))</f>
        <v/>
      </c>
      <c r="R9824" s="36">
        <f>IF($B9824="","",IF(COUNTIF(Exclusions!$A:$A,$B9824)&gt;0,"Yes","No"))</f>
        <v/>
      </c>
      <c r="S9824" s="38">
        <f>IF($B9824="","",MIN(1,DAY($A9824)/IF($N9824="Superstore",Settings!$B$5,Settings!$B$4)))</f>
        <v/>
      </c>
      <c r="T9824" s="38">
        <f>IF(OR($B9824="",$G9824="",$S9824=0),"",$G9824/$S9824)</f>
        <v/>
      </c>
      <c r="U9824" s="36">
        <f>IF($T9824="","",IF($T9824&lt;Settings!$B$8,"Critical",IF($T9824&lt;Settings!$B$9,"Semi Critical","Non Critical")))</f>
        <v/>
      </c>
      <c r="V9824" s="28" t="n"/>
      <c r="Z9824">
        <f>IF($B9824="","",IFERROR(VLOOKUP($B9824,'Plan HC for CCA'!$A:$B,2,0),""))</f>
        <v/>
      </c>
      <c r="AA9824">
        <f>IF(OR($B9824="",$Z9824=""),"",IF(N($M9824)&lt;$Z9824,"Delta","No Delta"))</f>
        <v/>
      </c>
      <c r="AB9824">
        <f>IF(OR($B9824="",$Z9824=""),"",MAX(0,$Z9824-N($M9824)))</f>
        <v/>
      </c>
      <c r="AC9824" s="46">
        <f>IF($B9824="","",IFERROR(INDEX('CCA Util %'!$H:$H,MATCH($B9824,'CCA Util %'!$E:$E,0)),""))</f>
        <v/>
      </c>
      <c r="AD9824">
        <f>IF($B9824="","",IFERROR(INDEX('CCA Util %'!$G:$G,MATCH($B9824,'CCA Util %'!$E:$E,0)),""))</f>
        <v/>
      </c>
      <c r="AE9824">
        <f>IF(OR($B9824="",$U9824=""),"",$U9824&amp;" &amp; "&amp;IF(OR($AD9824="",$AD9824=0),"Util NA",$AD9824&amp;" Util"))</f>
        <v/>
      </c>
    </row>
    <row r="9825" ht="15.75" customHeight="1" s="42">
      <c r="A9825" s="41" t="n"/>
      <c r="G9825" s="38" t="n"/>
      <c r="H9825" s="38" t="n"/>
      <c r="I9825" s="38" t="n"/>
      <c r="J9825" s="38" t="n"/>
      <c r="K9825" s="38" t="n"/>
      <c r="L9825" s="38" t="n"/>
      <c r="N9825" s="36">
        <f>IF($B9825="","",IF($C9825="SUPERSTORE","Superstore","DH"))</f>
        <v/>
      </c>
      <c r="O9825" s="36">
        <f>IF($B9825="","",IFERROR(VLOOKUP($B9825,Mapping!$A:$C,2,0),"Not Mapped"))</f>
        <v/>
      </c>
      <c r="P9825" s="36">
        <f>IF($B9825="","",IFERROR(VLOOKUP($B9825,Mapping!$A:$C,3,0),"Not Mapped"))</f>
        <v/>
      </c>
      <c r="Q9825" s="36">
        <f>IF($B9825="","",IFERROR(VLOOKUP($O9825,Leaders!$A:$B,2,0),"Not Mapped"))</f>
        <v/>
      </c>
      <c r="R9825" s="36">
        <f>IF($B9825="","",IF(COUNTIF(Exclusions!$A:$A,$B9825)&gt;0,"Yes","No"))</f>
        <v/>
      </c>
      <c r="S9825" s="38">
        <f>IF($B9825="","",MIN(1,DAY($A9825)/IF($N9825="Superstore",Settings!$B$5,Settings!$B$4)))</f>
        <v/>
      </c>
      <c r="T9825" s="38">
        <f>IF(OR($B9825="",$G9825="",$S9825=0),"",$G9825/$S9825)</f>
        <v/>
      </c>
      <c r="U9825" s="36">
        <f>IF($T9825="","",IF($T9825&lt;Settings!$B$8,"Critical",IF($T9825&lt;Settings!$B$9,"Semi Critical","Non Critical")))</f>
        <v/>
      </c>
      <c r="V9825" s="28" t="n"/>
      <c r="Z9825">
        <f>IF($B9825="","",IFERROR(VLOOKUP($B9825,'Plan HC for CCA'!$A:$B,2,0),""))</f>
        <v/>
      </c>
      <c r="AA9825">
        <f>IF(OR($B9825="",$Z9825=""),"",IF(N($M9825)&lt;$Z9825,"Delta","No Delta"))</f>
        <v/>
      </c>
      <c r="AB9825">
        <f>IF(OR($B9825="",$Z9825=""),"",MAX(0,$Z9825-N($M9825)))</f>
        <v/>
      </c>
      <c r="AC9825" s="46">
        <f>IF($B9825="","",IFERROR(INDEX('CCA Util %'!$H:$H,MATCH($B9825,'CCA Util %'!$E:$E,0)),""))</f>
        <v/>
      </c>
      <c r="AD9825">
        <f>IF($B9825="","",IFERROR(INDEX('CCA Util %'!$G:$G,MATCH($B9825,'CCA Util %'!$E:$E,0)),""))</f>
        <v/>
      </c>
      <c r="AE9825">
        <f>IF(OR($B9825="",$U9825=""),"",$U9825&amp;" &amp; "&amp;IF(OR($AD9825="",$AD9825=0),"Util NA",$AD9825&amp;" Util"))</f>
        <v/>
      </c>
    </row>
    <row r="9826" ht="15.75" customHeight="1" s="42">
      <c r="A9826" s="41" t="n"/>
      <c r="G9826" s="38" t="n"/>
      <c r="H9826" s="38" t="n"/>
      <c r="I9826" s="38" t="n"/>
      <c r="J9826" s="38" t="n"/>
      <c r="K9826" s="38" t="n"/>
      <c r="L9826" s="38" t="n"/>
      <c r="N9826" s="36">
        <f>IF($B9826="","",IF($C9826="SUPERSTORE","Superstore","DH"))</f>
        <v/>
      </c>
      <c r="O9826" s="36">
        <f>IF($B9826="","",IFERROR(VLOOKUP($B9826,Mapping!$A:$C,2,0),"Not Mapped"))</f>
        <v/>
      </c>
      <c r="P9826" s="36">
        <f>IF($B9826="","",IFERROR(VLOOKUP($B9826,Mapping!$A:$C,3,0),"Not Mapped"))</f>
        <v/>
      </c>
      <c r="Q9826" s="36">
        <f>IF($B9826="","",IFERROR(VLOOKUP($O9826,Leaders!$A:$B,2,0),"Not Mapped"))</f>
        <v/>
      </c>
      <c r="R9826" s="36">
        <f>IF($B9826="","",IF(COUNTIF(Exclusions!$A:$A,$B9826)&gt;0,"Yes","No"))</f>
        <v/>
      </c>
      <c r="S9826" s="38">
        <f>IF($B9826="","",MIN(1,DAY($A9826)/IF($N9826="Superstore",Settings!$B$5,Settings!$B$4)))</f>
        <v/>
      </c>
      <c r="T9826" s="38">
        <f>IF(OR($B9826="",$G9826="",$S9826=0),"",$G9826/$S9826)</f>
        <v/>
      </c>
      <c r="U9826" s="36">
        <f>IF($T9826="","",IF($T9826&lt;Settings!$B$8,"Critical",IF($T9826&lt;Settings!$B$9,"Semi Critical","Non Critical")))</f>
        <v/>
      </c>
      <c r="V9826" s="28" t="n"/>
      <c r="Z9826">
        <f>IF($B9826="","",IFERROR(VLOOKUP($B9826,'Plan HC for CCA'!$A:$B,2,0),""))</f>
        <v/>
      </c>
      <c r="AA9826">
        <f>IF(OR($B9826="",$Z9826=""),"",IF(N($M9826)&lt;$Z9826,"Delta","No Delta"))</f>
        <v/>
      </c>
      <c r="AB9826">
        <f>IF(OR($B9826="",$Z9826=""),"",MAX(0,$Z9826-N($M9826)))</f>
        <v/>
      </c>
      <c r="AC9826" s="46">
        <f>IF($B9826="","",IFERROR(INDEX('CCA Util %'!$H:$H,MATCH($B9826,'CCA Util %'!$E:$E,0)),""))</f>
        <v/>
      </c>
      <c r="AD9826">
        <f>IF($B9826="","",IFERROR(INDEX('CCA Util %'!$G:$G,MATCH($B9826,'CCA Util %'!$E:$E,0)),""))</f>
        <v/>
      </c>
      <c r="AE9826">
        <f>IF(OR($B9826="",$U9826=""),"",$U9826&amp;" &amp; "&amp;IF(OR($AD9826="",$AD9826=0),"Util NA",$AD9826&amp;" Util"))</f>
        <v/>
      </c>
    </row>
    <row r="9827" ht="15.75" customHeight="1" s="42">
      <c r="A9827" s="41" t="n"/>
      <c r="G9827" s="38" t="n"/>
      <c r="H9827" s="38" t="n"/>
      <c r="I9827" s="38" t="n"/>
      <c r="J9827" s="38" t="n"/>
      <c r="K9827" s="38" t="n"/>
      <c r="L9827" s="38" t="n"/>
      <c r="N9827" s="36">
        <f>IF($B9827="","",IF($C9827="SUPERSTORE","Superstore","DH"))</f>
        <v/>
      </c>
      <c r="O9827" s="36">
        <f>IF($B9827="","",IFERROR(VLOOKUP($B9827,Mapping!$A:$C,2,0),"Not Mapped"))</f>
        <v/>
      </c>
      <c r="P9827" s="36">
        <f>IF($B9827="","",IFERROR(VLOOKUP($B9827,Mapping!$A:$C,3,0),"Not Mapped"))</f>
        <v/>
      </c>
      <c r="Q9827" s="36">
        <f>IF($B9827="","",IFERROR(VLOOKUP($O9827,Leaders!$A:$B,2,0),"Not Mapped"))</f>
        <v/>
      </c>
      <c r="R9827" s="36">
        <f>IF($B9827="","",IF(COUNTIF(Exclusions!$A:$A,$B9827)&gt;0,"Yes","No"))</f>
        <v/>
      </c>
      <c r="S9827" s="38">
        <f>IF($B9827="","",MIN(1,DAY($A9827)/IF($N9827="Superstore",Settings!$B$5,Settings!$B$4)))</f>
        <v/>
      </c>
      <c r="T9827" s="38">
        <f>IF(OR($B9827="",$G9827="",$S9827=0),"",$G9827/$S9827)</f>
        <v/>
      </c>
      <c r="U9827" s="36">
        <f>IF($T9827="","",IF($T9827&lt;Settings!$B$8,"Critical",IF($T9827&lt;Settings!$B$9,"Semi Critical","Non Critical")))</f>
        <v/>
      </c>
      <c r="V9827" s="28" t="n"/>
      <c r="Z9827">
        <f>IF($B9827="","",IFERROR(VLOOKUP($B9827,'Plan HC for CCA'!$A:$B,2,0),""))</f>
        <v/>
      </c>
      <c r="AA9827">
        <f>IF(OR($B9827="",$Z9827=""),"",IF(N($M9827)&lt;$Z9827,"Delta","No Delta"))</f>
        <v/>
      </c>
      <c r="AB9827">
        <f>IF(OR($B9827="",$Z9827=""),"",MAX(0,$Z9827-N($M9827)))</f>
        <v/>
      </c>
      <c r="AC9827" s="46">
        <f>IF($B9827="","",IFERROR(INDEX('CCA Util %'!$H:$H,MATCH($B9827,'CCA Util %'!$E:$E,0)),""))</f>
        <v/>
      </c>
      <c r="AD9827">
        <f>IF($B9827="","",IFERROR(INDEX('CCA Util %'!$G:$G,MATCH($B9827,'CCA Util %'!$E:$E,0)),""))</f>
        <v/>
      </c>
      <c r="AE9827">
        <f>IF(OR($B9827="",$U9827=""),"",$U9827&amp;" &amp; "&amp;IF(OR($AD9827="",$AD9827=0),"Util NA",$AD9827&amp;" Util"))</f>
        <v/>
      </c>
    </row>
    <row r="9828" ht="15.75" customHeight="1" s="42">
      <c r="A9828" s="41" t="n"/>
      <c r="G9828" s="38" t="n"/>
      <c r="H9828" s="38" t="n"/>
      <c r="I9828" s="38" t="n"/>
      <c r="J9828" s="38" t="n"/>
      <c r="K9828" s="38" t="n"/>
      <c r="L9828" s="38" t="n"/>
      <c r="N9828" s="36">
        <f>IF($B9828="","",IF($C9828="SUPERSTORE","Superstore","DH"))</f>
        <v/>
      </c>
      <c r="O9828" s="36">
        <f>IF($B9828="","",IFERROR(VLOOKUP($B9828,Mapping!$A:$C,2,0),"Not Mapped"))</f>
        <v/>
      </c>
      <c r="P9828" s="36">
        <f>IF($B9828="","",IFERROR(VLOOKUP($B9828,Mapping!$A:$C,3,0),"Not Mapped"))</f>
        <v/>
      </c>
      <c r="Q9828" s="36">
        <f>IF($B9828="","",IFERROR(VLOOKUP($O9828,Leaders!$A:$B,2,0),"Not Mapped"))</f>
        <v/>
      </c>
      <c r="R9828" s="36">
        <f>IF($B9828="","",IF(COUNTIF(Exclusions!$A:$A,$B9828)&gt;0,"Yes","No"))</f>
        <v/>
      </c>
      <c r="S9828" s="38">
        <f>IF($B9828="","",MIN(1,DAY($A9828)/IF($N9828="Superstore",Settings!$B$5,Settings!$B$4)))</f>
        <v/>
      </c>
      <c r="T9828" s="38">
        <f>IF(OR($B9828="",$G9828="",$S9828=0),"",$G9828/$S9828)</f>
        <v/>
      </c>
      <c r="U9828" s="36">
        <f>IF($T9828="","",IF($T9828&lt;Settings!$B$8,"Critical",IF($T9828&lt;Settings!$B$9,"Semi Critical","Non Critical")))</f>
        <v/>
      </c>
      <c r="V9828" s="28" t="n"/>
      <c r="Z9828">
        <f>IF($B9828="","",IFERROR(VLOOKUP($B9828,'Plan HC for CCA'!$A:$B,2,0),""))</f>
        <v/>
      </c>
      <c r="AA9828">
        <f>IF(OR($B9828="",$Z9828=""),"",IF(N($M9828)&lt;$Z9828,"Delta","No Delta"))</f>
        <v/>
      </c>
      <c r="AB9828">
        <f>IF(OR($B9828="",$Z9828=""),"",MAX(0,$Z9828-N($M9828)))</f>
        <v/>
      </c>
      <c r="AC9828" s="46">
        <f>IF($B9828="","",IFERROR(INDEX('CCA Util %'!$H:$H,MATCH($B9828,'CCA Util %'!$E:$E,0)),""))</f>
        <v/>
      </c>
      <c r="AD9828">
        <f>IF($B9828="","",IFERROR(INDEX('CCA Util %'!$G:$G,MATCH($B9828,'CCA Util %'!$E:$E,0)),""))</f>
        <v/>
      </c>
      <c r="AE9828">
        <f>IF(OR($B9828="",$U9828=""),"",$U9828&amp;" &amp; "&amp;IF(OR($AD9828="",$AD9828=0),"Util NA",$AD9828&amp;" Util"))</f>
        <v/>
      </c>
    </row>
    <row r="9829" ht="15.75" customHeight="1" s="42">
      <c r="A9829" s="41" t="n"/>
      <c r="G9829" s="38" t="n"/>
      <c r="H9829" s="38" t="n"/>
      <c r="I9829" s="38" t="n"/>
      <c r="J9829" s="38" t="n"/>
      <c r="K9829" s="38" t="n"/>
      <c r="L9829" s="38" t="n"/>
      <c r="N9829" s="36">
        <f>IF($B9829="","",IF($C9829="SUPERSTORE","Superstore","DH"))</f>
        <v/>
      </c>
      <c r="O9829" s="36">
        <f>IF($B9829="","",IFERROR(VLOOKUP($B9829,Mapping!$A:$C,2,0),"Not Mapped"))</f>
        <v/>
      </c>
      <c r="P9829" s="36">
        <f>IF($B9829="","",IFERROR(VLOOKUP($B9829,Mapping!$A:$C,3,0),"Not Mapped"))</f>
        <v/>
      </c>
      <c r="Q9829" s="36">
        <f>IF($B9829="","",IFERROR(VLOOKUP($O9829,Leaders!$A:$B,2,0),"Not Mapped"))</f>
        <v/>
      </c>
      <c r="R9829" s="36">
        <f>IF($B9829="","",IF(COUNTIF(Exclusions!$A:$A,$B9829)&gt;0,"Yes","No"))</f>
        <v/>
      </c>
      <c r="S9829" s="38">
        <f>IF($B9829="","",MIN(1,DAY($A9829)/IF($N9829="Superstore",Settings!$B$5,Settings!$B$4)))</f>
        <v/>
      </c>
      <c r="T9829" s="38">
        <f>IF(OR($B9829="",$G9829="",$S9829=0),"",$G9829/$S9829)</f>
        <v/>
      </c>
      <c r="U9829" s="36">
        <f>IF($T9829="","",IF($T9829&lt;Settings!$B$8,"Critical",IF($T9829&lt;Settings!$B$9,"Semi Critical","Non Critical")))</f>
        <v/>
      </c>
      <c r="V9829" s="28" t="n"/>
      <c r="Z9829">
        <f>IF($B9829="","",IFERROR(VLOOKUP($B9829,'Plan HC for CCA'!$A:$B,2,0),""))</f>
        <v/>
      </c>
      <c r="AA9829">
        <f>IF(OR($B9829="",$Z9829=""),"",IF(N($M9829)&lt;$Z9829,"Delta","No Delta"))</f>
        <v/>
      </c>
      <c r="AB9829">
        <f>IF(OR($B9829="",$Z9829=""),"",MAX(0,$Z9829-N($M9829)))</f>
        <v/>
      </c>
      <c r="AC9829" s="46">
        <f>IF($B9829="","",IFERROR(INDEX('CCA Util %'!$H:$H,MATCH($B9829,'CCA Util %'!$E:$E,0)),""))</f>
        <v/>
      </c>
      <c r="AD9829">
        <f>IF($B9829="","",IFERROR(INDEX('CCA Util %'!$G:$G,MATCH($B9829,'CCA Util %'!$E:$E,0)),""))</f>
        <v/>
      </c>
      <c r="AE9829">
        <f>IF(OR($B9829="",$U9829=""),"",$U9829&amp;" &amp; "&amp;IF(OR($AD9829="",$AD9829=0),"Util NA",$AD9829&amp;" Util"))</f>
        <v/>
      </c>
    </row>
    <row r="9830" ht="15.75" customHeight="1" s="42">
      <c r="A9830" s="41" t="n"/>
      <c r="G9830" s="38" t="n"/>
      <c r="H9830" s="38" t="n"/>
      <c r="I9830" s="38" t="n"/>
      <c r="J9830" s="38" t="n"/>
      <c r="K9830" s="38" t="n"/>
      <c r="L9830" s="38" t="n"/>
      <c r="N9830" s="36">
        <f>IF($B9830="","",IF($C9830="SUPERSTORE","Superstore","DH"))</f>
        <v/>
      </c>
      <c r="O9830" s="36">
        <f>IF($B9830="","",IFERROR(VLOOKUP($B9830,Mapping!$A:$C,2,0),"Not Mapped"))</f>
        <v/>
      </c>
      <c r="P9830" s="36">
        <f>IF($B9830="","",IFERROR(VLOOKUP($B9830,Mapping!$A:$C,3,0),"Not Mapped"))</f>
        <v/>
      </c>
      <c r="Q9830" s="36">
        <f>IF($B9830="","",IFERROR(VLOOKUP($O9830,Leaders!$A:$B,2,0),"Not Mapped"))</f>
        <v/>
      </c>
      <c r="R9830" s="36">
        <f>IF($B9830="","",IF(COUNTIF(Exclusions!$A:$A,$B9830)&gt;0,"Yes","No"))</f>
        <v/>
      </c>
      <c r="S9830" s="38">
        <f>IF($B9830="","",MIN(1,DAY($A9830)/IF($N9830="Superstore",Settings!$B$5,Settings!$B$4)))</f>
        <v/>
      </c>
      <c r="T9830" s="38">
        <f>IF(OR($B9830="",$G9830="",$S9830=0),"",$G9830/$S9830)</f>
        <v/>
      </c>
      <c r="U9830" s="36">
        <f>IF($T9830="","",IF($T9830&lt;Settings!$B$8,"Critical",IF($T9830&lt;Settings!$B$9,"Semi Critical","Non Critical")))</f>
        <v/>
      </c>
      <c r="V9830" s="28" t="n"/>
      <c r="Z9830">
        <f>IF($B9830="","",IFERROR(VLOOKUP($B9830,'Plan HC for CCA'!$A:$B,2,0),""))</f>
        <v/>
      </c>
      <c r="AA9830">
        <f>IF(OR($B9830="",$Z9830=""),"",IF(N($M9830)&lt;$Z9830,"Delta","No Delta"))</f>
        <v/>
      </c>
      <c r="AB9830">
        <f>IF(OR($B9830="",$Z9830=""),"",MAX(0,$Z9830-N($M9830)))</f>
        <v/>
      </c>
      <c r="AC9830" s="46">
        <f>IF($B9830="","",IFERROR(INDEX('CCA Util %'!$H:$H,MATCH($B9830,'CCA Util %'!$E:$E,0)),""))</f>
        <v/>
      </c>
      <c r="AD9830">
        <f>IF($B9830="","",IFERROR(INDEX('CCA Util %'!$G:$G,MATCH($B9830,'CCA Util %'!$E:$E,0)),""))</f>
        <v/>
      </c>
      <c r="AE9830">
        <f>IF(OR($B9830="",$U9830=""),"",$U9830&amp;" &amp; "&amp;IF(OR($AD9830="",$AD9830=0),"Util NA",$AD9830&amp;" Util"))</f>
        <v/>
      </c>
    </row>
    <row r="9831" ht="15.75" customHeight="1" s="42">
      <c r="A9831" s="41" t="n"/>
      <c r="G9831" s="38" t="n"/>
      <c r="H9831" s="38" t="n"/>
      <c r="I9831" s="38" t="n"/>
      <c r="J9831" s="38" t="n"/>
      <c r="K9831" s="38" t="n"/>
      <c r="L9831" s="38" t="n"/>
      <c r="N9831" s="36">
        <f>IF($B9831="","",IF($C9831="SUPERSTORE","Superstore","DH"))</f>
        <v/>
      </c>
      <c r="O9831" s="36">
        <f>IF($B9831="","",IFERROR(VLOOKUP($B9831,Mapping!$A:$C,2,0),"Not Mapped"))</f>
        <v/>
      </c>
      <c r="P9831" s="36">
        <f>IF($B9831="","",IFERROR(VLOOKUP($B9831,Mapping!$A:$C,3,0),"Not Mapped"))</f>
        <v/>
      </c>
      <c r="Q9831" s="36">
        <f>IF($B9831="","",IFERROR(VLOOKUP($O9831,Leaders!$A:$B,2,0),"Not Mapped"))</f>
        <v/>
      </c>
      <c r="R9831" s="36">
        <f>IF($B9831="","",IF(COUNTIF(Exclusions!$A:$A,$B9831)&gt;0,"Yes","No"))</f>
        <v/>
      </c>
      <c r="S9831" s="38">
        <f>IF($B9831="","",MIN(1,DAY($A9831)/IF($N9831="Superstore",Settings!$B$5,Settings!$B$4)))</f>
        <v/>
      </c>
      <c r="T9831" s="38">
        <f>IF(OR($B9831="",$G9831="",$S9831=0),"",$G9831/$S9831)</f>
        <v/>
      </c>
      <c r="U9831" s="36">
        <f>IF($T9831="","",IF($T9831&lt;Settings!$B$8,"Critical",IF($T9831&lt;Settings!$B$9,"Semi Critical","Non Critical")))</f>
        <v/>
      </c>
      <c r="V9831" s="28" t="n"/>
      <c r="Z9831">
        <f>IF($B9831="","",IFERROR(VLOOKUP($B9831,'Plan HC for CCA'!$A:$B,2,0),""))</f>
        <v/>
      </c>
      <c r="AA9831">
        <f>IF(OR($B9831="",$Z9831=""),"",IF(N($M9831)&lt;$Z9831,"Delta","No Delta"))</f>
        <v/>
      </c>
      <c r="AB9831">
        <f>IF(OR($B9831="",$Z9831=""),"",MAX(0,$Z9831-N($M9831)))</f>
        <v/>
      </c>
      <c r="AC9831" s="46">
        <f>IF($B9831="","",IFERROR(INDEX('CCA Util %'!$H:$H,MATCH($B9831,'CCA Util %'!$E:$E,0)),""))</f>
        <v/>
      </c>
      <c r="AD9831">
        <f>IF($B9831="","",IFERROR(INDEX('CCA Util %'!$G:$G,MATCH($B9831,'CCA Util %'!$E:$E,0)),""))</f>
        <v/>
      </c>
      <c r="AE9831">
        <f>IF(OR($B9831="",$U9831=""),"",$U9831&amp;" &amp; "&amp;IF(OR($AD9831="",$AD9831=0),"Util NA",$AD9831&amp;" Util"))</f>
        <v/>
      </c>
    </row>
    <row r="9832" ht="15.75" customHeight="1" s="42">
      <c r="A9832" s="41" t="n"/>
      <c r="G9832" s="38" t="n"/>
      <c r="H9832" s="38" t="n"/>
      <c r="I9832" s="38" t="n"/>
      <c r="J9832" s="38" t="n"/>
      <c r="K9832" s="38" t="n"/>
      <c r="L9832" s="38" t="n"/>
      <c r="N9832" s="36">
        <f>IF($B9832="","",IF($C9832="SUPERSTORE","Superstore","DH"))</f>
        <v/>
      </c>
      <c r="O9832" s="36">
        <f>IF($B9832="","",IFERROR(VLOOKUP($B9832,Mapping!$A:$C,2,0),"Not Mapped"))</f>
        <v/>
      </c>
      <c r="P9832" s="36">
        <f>IF($B9832="","",IFERROR(VLOOKUP($B9832,Mapping!$A:$C,3,0),"Not Mapped"))</f>
        <v/>
      </c>
      <c r="Q9832" s="36">
        <f>IF($B9832="","",IFERROR(VLOOKUP($O9832,Leaders!$A:$B,2,0),"Not Mapped"))</f>
        <v/>
      </c>
      <c r="R9832" s="36">
        <f>IF($B9832="","",IF(COUNTIF(Exclusions!$A:$A,$B9832)&gt;0,"Yes","No"))</f>
        <v/>
      </c>
      <c r="S9832" s="38">
        <f>IF($B9832="","",MIN(1,DAY($A9832)/IF($N9832="Superstore",Settings!$B$5,Settings!$B$4)))</f>
        <v/>
      </c>
      <c r="T9832" s="38">
        <f>IF(OR($B9832="",$G9832="",$S9832=0),"",$G9832/$S9832)</f>
        <v/>
      </c>
      <c r="U9832" s="36">
        <f>IF($T9832="","",IF($T9832&lt;Settings!$B$8,"Critical",IF($T9832&lt;Settings!$B$9,"Semi Critical","Non Critical")))</f>
        <v/>
      </c>
      <c r="V9832" s="28" t="n"/>
      <c r="Z9832">
        <f>IF($B9832="","",IFERROR(VLOOKUP($B9832,'Plan HC for CCA'!$A:$B,2,0),""))</f>
        <v/>
      </c>
      <c r="AA9832">
        <f>IF(OR($B9832="",$Z9832=""),"",IF(N($M9832)&lt;$Z9832,"Delta","No Delta"))</f>
        <v/>
      </c>
      <c r="AB9832">
        <f>IF(OR($B9832="",$Z9832=""),"",MAX(0,$Z9832-N($M9832)))</f>
        <v/>
      </c>
      <c r="AC9832" s="46">
        <f>IF($B9832="","",IFERROR(INDEX('CCA Util %'!$H:$H,MATCH($B9832,'CCA Util %'!$E:$E,0)),""))</f>
        <v/>
      </c>
      <c r="AD9832">
        <f>IF($B9832="","",IFERROR(INDEX('CCA Util %'!$G:$G,MATCH($B9832,'CCA Util %'!$E:$E,0)),""))</f>
        <v/>
      </c>
      <c r="AE9832">
        <f>IF(OR($B9832="",$U9832=""),"",$U9832&amp;" &amp; "&amp;IF(OR($AD9832="",$AD9832=0),"Util NA",$AD9832&amp;" Util"))</f>
        <v/>
      </c>
    </row>
    <row r="9833" ht="15.75" customHeight="1" s="42">
      <c r="A9833" s="41" t="n"/>
      <c r="G9833" s="38" t="n"/>
      <c r="H9833" s="38" t="n"/>
      <c r="I9833" s="38" t="n"/>
      <c r="J9833" s="38" t="n"/>
      <c r="K9833" s="38" t="n"/>
      <c r="L9833" s="38" t="n"/>
      <c r="N9833" s="36">
        <f>IF($B9833="","",IF($C9833="SUPERSTORE","Superstore","DH"))</f>
        <v/>
      </c>
      <c r="O9833" s="36">
        <f>IF($B9833="","",IFERROR(VLOOKUP($B9833,Mapping!$A:$C,2,0),"Not Mapped"))</f>
        <v/>
      </c>
      <c r="P9833" s="36">
        <f>IF($B9833="","",IFERROR(VLOOKUP($B9833,Mapping!$A:$C,3,0),"Not Mapped"))</f>
        <v/>
      </c>
      <c r="Q9833" s="36">
        <f>IF($B9833="","",IFERROR(VLOOKUP($O9833,Leaders!$A:$B,2,0),"Not Mapped"))</f>
        <v/>
      </c>
      <c r="R9833" s="36">
        <f>IF($B9833="","",IF(COUNTIF(Exclusions!$A:$A,$B9833)&gt;0,"Yes","No"))</f>
        <v/>
      </c>
      <c r="S9833" s="38">
        <f>IF($B9833="","",MIN(1,DAY($A9833)/IF($N9833="Superstore",Settings!$B$5,Settings!$B$4)))</f>
        <v/>
      </c>
      <c r="T9833" s="38">
        <f>IF(OR($B9833="",$G9833="",$S9833=0),"",$G9833/$S9833)</f>
        <v/>
      </c>
      <c r="U9833" s="36">
        <f>IF($T9833="","",IF($T9833&lt;Settings!$B$8,"Critical",IF($T9833&lt;Settings!$B$9,"Semi Critical","Non Critical")))</f>
        <v/>
      </c>
      <c r="V9833" s="28" t="n"/>
      <c r="Z9833">
        <f>IF($B9833="","",IFERROR(VLOOKUP($B9833,'Plan HC for CCA'!$A:$B,2,0),""))</f>
        <v/>
      </c>
      <c r="AA9833">
        <f>IF(OR($B9833="",$Z9833=""),"",IF(N($M9833)&lt;$Z9833,"Delta","No Delta"))</f>
        <v/>
      </c>
      <c r="AB9833">
        <f>IF(OR($B9833="",$Z9833=""),"",MAX(0,$Z9833-N($M9833)))</f>
        <v/>
      </c>
      <c r="AC9833" s="46">
        <f>IF($B9833="","",IFERROR(INDEX('CCA Util %'!$H:$H,MATCH($B9833,'CCA Util %'!$E:$E,0)),""))</f>
        <v/>
      </c>
      <c r="AD9833">
        <f>IF($B9833="","",IFERROR(INDEX('CCA Util %'!$G:$G,MATCH($B9833,'CCA Util %'!$E:$E,0)),""))</f>
        <v/>
      </c>
      <c r="AE9833">
        <f>IF(OR($B9833="",$U9833=""),"",$U9833&amp;" &amp; "&amp;IF(OR($AD9833="",$AD9833=0),"Util NA",$AD9833&amp;" Util"))</f>
        <v/>
      </c>
    </row>
    <row r="9834" ht="15.75" customHeight="1" s="42">
      <c r="A9834" s="41" t="n"/>
      <c r="G9834" s="38" t="n"/>
      <c r="H9834" s="38" t="n"/>
      <c r="I9834" s="38" t="n"/>
      <c r="J9834" s="38" t="n"/>
      <c r="K9834" s="38" t="n"/>
      <c r="L9834" s="38" t="n"/>
      <c r="N9834" s="36">
        <f>IF($B9834="","",IF($C9834="SUPERSTORE","Superstore","DH"))</f>
        <v/>
      </c>
      <c r="O9834" s="36">
        <f>IF($B9834="","",IFERROR(VLOOKUP($B9834,Mapping!$A:$C,2,0),"Not Mapped"))</f>
        <v/>
      </c>
      <c r="P9834" s="36">
        <f>IF($B9834="","",IFERROR(VLOOKUP($B9834,Mapping!$A:$C,3,0),"Not Mapped"))</f>
        <v/>
      </c>
      <c r="Q9834" s="36">
        <f>IF($B9834="","",IFERROR(VLOOKUP($O9834,Leaders!$A:$B,2,0),"Not Mapped"))</f>
        <v/>
      </c>
      <c r="R9834" s="36">
        <f>IF($B9834="","",IF(COUNTIF(Exclusions!$A:$A,$B9834)&gt;0,"Yes","No"))</f>
        <v/>
      </c>
      <c r="S9834" s="38">
        <f>IF($B9834="","",MIN(1,DAY($A9834)/IF($N9834="Superstore",Settings!$B$5,Settings!$B$4)))</f>
        <v/>
      </c>
      <c r="T9834" s="38">
        <f>IF(OR($B9834="",$G9834="",$S9834=0),"",$G9834/$S9834)</f>
        <v/>
      </c>
      <c r="U9834" s="36">
        <f>IF($T9834="","",IF($T9834&lt;Settings!$B$8,"Critical",IF($T9834&lt;Settings!$B$9,"Semi Critical","Non Critical")))</f>
        <v/>
      </c>
      <c r="V9834" s="28" t="n"/>
      <c r="Z9834">
        <f>IF($B9834="","",IFERROR(VLOOKUP($B9834,'Plan HC for CCA'!$A:$B,2,0),""))</f>
        <v/>
      </c>
      <c r="AA9834">
        <f>IF(OR($B9834="",$Z9834=""),"",IF(N($M9834)&lt;$Z9834,"Delta","No Delta"))</f>
        <v/>
      </c>
      <c r="AB9834">
        <f>IF(OR($B9834="",$Z9834=""),"",MAX(0,$Z9834-N($M9834)))</f>
        <v/>
      </c>
      <c r="AC9834" s="46">
        <f>IF($B9834="","",IFERROR(INDEX('CCA Util %'!$H:$H,MATCH($B9834,'CCA Util %'!$E:$E,0)),""))</f>
        <v/>
      </c>
      <c r="AD9834">
        <f>IF($B9834="","",IFERROR(INDEX('CCA Util %'!$G:$G,MATCH($B9834,'CCA Util %'!$E:$E,0)),""))</f>
        <v/>
      </c>
      <c r="AE9834">
        <f>IF(OR($B9834="",$U9834=""),"",$U9834&amp;" &amp; "&amp;IF(OR($AD9834="",$AD9834=0),"Util NA",$AD9834&amp;" Util"))</f>
        <v/>
      </c>
    </row>
    <row r="9835" ht="15.75" customHeight="1" s="42">
      <c r="A9835" s="41" t="n"/>
      <c r="G9835" s="38" t="n"/>
      <c r="H9835" s="38" t="n"/>
      <c r="I9835" s="38" t="n"/>
      <c r="J9835" s="38" t="n"/>
      <c r="K9835" s="38" t="n"/>
      <c r="L9835" s="38" t="n"/>
      <c r="N9835" s="36">
        <f>IF($B9835="","",IF($C9835="SUPERSTORE","Superstore","DH"))</f>
        <v/>
      </c>
      <c r="O9835" s="36">
        <f>IF($B9835="","",IFERROR(VLOOKUP($B9835,Mapping!$A:$C,2,0),"Not Mapped"))</f>
        <v/>
      </c>
      <c r="P9835" s="36">
        <f>IF($B9835="","",IFERROR(VLOOKUP($B9835,Mapping!$A:$C,3,0),"Not Mapped"))</f>
        <v/>
      </c>
      <c r="Q9835" s="36">
        <f>IF($B9835="","",IFERROR(VLOOKUP($O9835,Leaders!$A:$B,2,0),"Not Mapped"))</f>
        <v/>
      </c>
      <c r="R9835" s="36">
        <f>IF($B9835="","",IF(COUNTIF(Exclusions!$A:$A,$B9835)&gt;0,"Yes","No"))</f>
        <v/>
      </c>
      <c r="S9835" s="38">
        <f>IF($B9835="","",MIN(1,DAY($A9835)/IF($N9835="Superstore",Settings!$B$5,Settings!$B$4)))</f>
        <v/>
      </c>
      <c r="T9835" s="38">
        <f>IF(OR($B9835="",$G9835="",$S9835=0),"",$G9835/$S9835)</f>
        <v/>
      </c>
      <c r="U9835" s="36">
        <f>IF($T9835="","",IF($T9835&lt;Settings!$B$8,"Critical",IF($T9835&lt;Settings!$B$9,"Semi Critical","Non Critical")))</f>
        <v/>
      </c>
      <c r="V9835" s="28" t="n"/>
      <c r="Z9835">
        <f>IF($B9835="","",IFERROR(VLOOKUP($B9835,'Plan HC for CCA'!$A:$B,2,0),""))</f>
        <v/>
      </c>
      <c r="AA9835">
        <f>IF(OR($B9835="",$Z9835=""),"",IF(N($M9835)&lt;$Z9835,"Delta","No Delta"))</f>
        <v/>
      </c>
      <c r="AB9835">
        <f>IF(OR($B9835="",$Z9835=""),"",MAX(0,$Z9835-N($M9835)))</f>
        <v/>
      </c>
      <c r="AC9835" s="46">
        <f>IF($B9835="","",IFERROR(INDEX('CCA Util %'!$H:$H,MATCH($B9835,'CCA Util %'!$E:$E,0)),""))</f>
        <v/>
      </c>
      <c r="AD9835">
        <f>IF($B9835="","",IFERROR(INDEX('CCA Util %'!$G:$G,MATCH($B9835,'CCA Util %'!$E:$E,0)),""))</f>
        <v/>
      </c>
      <c r="AE9835">
        <f>IF(OR($B9835="",$U9835=""),"",$U9835&amp;" &amp; "&amp;IF(OR($AD9835="",$AD9835=0),"Util NA",$AD9835&amp;" Util"))</f>
        <v/>
      </c>
    </row>
    <row r="9836" ht="15.75" customHeight="1" s="42">
      <c r="A9836" s="41" t="n"/>
      <c r="G9836" s="38" t="n"/>
      <c r="H9836" s="38" t="n"/>
      <c r="I9836" s="38" t="n"/>
      <c r="J9836" s="38" t="n"/>
      <c r="K9836" s="38" t="n"/>
      <c r="L9836" s="38" t="n"/>
      <c r="N9836" s="36">
        <f>IF($B9836="","",IF($C9836="SUPERSTORE","Superstore","DH"))</f>
        <v/>
      </c>
      <c r="O9836" s="36">
        <f>IF($B9836="","",IFERROR(VLOOKUP($B9836,Mapping!$A:$C,2,0),"Not Mapped"))</f>
        <v/>
      </c>
      <c r="P9836" s="36">
        <f>IF($B9836="","",IFERROR(VLOOKUP($B9836,Mapping!$A:$C,3,0),"Not Mapped"))</f>
        <v/>
      </c>
      <c r="Q9836" s="36">
        <f>IF($B9836="","",IFERROR(VLOOKUP($O9836,Leaders!$A:$B,2,0),"Not Mapped"))</f>
        <v/>
      </c>
      <c r="R9836" s="36">
        <f>IF($B9836="","",IF(COUNTIF(Exclusions!$A:$A,$B9836)&gt;0,"Yes","No"))</f>
        <v/>
      </c>
      <c r="S9836" s="38">
        <f>IF($B9836="","",MIN(1,DAY($A9836)/IF($N9836="Superstore",Settings!$B$5,Settings!$B$4)))</f>
        <v/>
      </c>
      <c r="T9836" s="38">
        <f>IF(OR($B9836="",$G9836="",$S9836=0),"",$G9836/$S9836)</f>
        <v/>
      </c>
      <c r="U9836" s="36">
        <f>IF($T9836="","",IF($T9836&lt;Settings!$B$8,"Critical",IF($T9836&lt;Settings!$B$9,"Semi Critical","Non Critical")))</f>
        <v/>
      </c>
      <c r="V9836" s="28" t="n"/>
      <c r="Z9836">
        <f>IF($B9836="","",IFERROR(VLOOKUP($B9836,'Plan HC for CCA'!$A:$B,2,0),""))</f>
        <v/>
      </c>
      <c r="AA9836">
        <f>IF(OR($B9836="",$Z9836=""),"",IF(N($M9836)&lt;$Z9836,"Delta","No Delta"))</f>
        <v/>
      </c>
      <c r="AB9836">
        <f>IF(OR($B9836="",$Z9836=""),"",MAX(0,$Z9836-N($M9836)))</f>
        <v/>
      </c>
      <c r="AC9836" s="46">
        <f>IF($B9836="","",IFERROR(INDEX('CCA Util %'!$H:$H,MATCH($B9836,'CCA Util %'!$E:$E,0)),""))</f>
        <v/>
      </c>
      <c r="AD9836">
        <f>IF($B9836="","",IFERROR(INDEX('CCA Util %'!$G:$G,MATCH($B9836,'CCA Util %'!$E:$E,0)),""))</f>
        <v/>
      </c>
      <c r="AE9836">
        <f>IF(OR($B9836="",$U9836=""),"",$U9836&amp;" &amp; "&amp;IF(OR($AD9836="",$AD9836=0),"Util NA",$AD9836&amp;" Util"))</f>
        <v/>
      </c>
    </row>
    <row r="9837" ht="15.75" customHeight="1" s="42">
      <c r="A9837" s="41" t="n"/>
      <c r="G9837" s="38" t="n"/>
      <c r="H9837" s="38" t="n"/>
      <c r="I9837" s="38" t="n"/>
      <c r="J9837" s="38" t="n"/>
      <c r="K9837" s="38" t="n"/>
      <c r="L9837" s="38" t="n"/>
      <c r="N9837" s="36">
        <f>IF($B9837="","",IF($C9837="SUPERSTORE","Superstore","DH"))</f>
        <v/>
      </c>
      <c r="O9837" s="36">
        <f>IF($B9837="","",IFERROR(VLOOKUP($B9837,Mapping!$A:$C,2,0),"Not Mapped"))</f>
        <v/>
      </c>
      <c r="P9837" s="36">
        <f>IF($B9837="","",IFERROR(VLOOKUP($B9837,Mapping!$A:$C,3,0),"Not Mapped"))</f>
        <v/>
      </c>
      <c r="Q9837" s="36">
        <f>IF($B9837="","",IFERROR(VLOOKUP($O9837,Leaders!$A:$B,2,0),"Not Mapped"))</f>
        <v/>
      </c>
      <c r="R9837" s="36">
        <f>IF($B9837="","",IF(COUNTIF(Exclusions!$A:$A,$B9837)&gt;0,"Yes","No"))</f>
        <v/>
      </c>
      <c r="S9837" s="38">
        <f>IF($B9837="","",MIN(1,DAY($A9837)/IF($N9837="Superstore",Settings!$B$5,Settings!$B$4)))</f>
        <v/>
      </c>
      <c r="T9837" s="38">
        <f>IF(OR($B9837="",$G9837="",$S9837=0),"",$G9837/$S9837)</f>
        <v/>
      </c>
      <c r="U9837" s="36">
        <f>IF($T9837="","",IF($T9837&lt;Settings!$B$8,"Critical",IF($T9837&lt;Settings!$B$9,"Semi Critical","Non Critical")))</f>
        <v/>
      </c>
      <c r="V9837" s="28" t="n"/>
      <c r="Z9837">
        <f>IF($B9837="","",IFERROR(VLOOKUP($B9837,'Plan HC for CCA'!$A:$B,2,0),""))</f>
        <v/>
      </c>
      <c r="AA9837">
        <f>IF(OR($B9837="",$Z9837=""),"",IF(N($M9837)&lt;$Z9837,"Delta","No Delta"))</f>
        <v/>
      </c>
      <c r="AB9837">
        <f>IF(OR($B9837="",$Z9837=""),"",MAX(0,$Z9837-N($M9837)))</f>
        <v/>
      </c>
      <c r="AC9837" s="46">
        <f>IF($B9837="","",IFERROR(INDEX('CCA Util %'!$H:$H,MATCH($B9837,'CCA Util %'!$E:$E,0)),""))</f>
        <v/>
      </c>
      <c r="AD9837">
        <f>IF($B9837="","",IFERROR(INDEX('CCA Util %'!$G:$G,MATCH($B9837,'CCA Util %'!$E:$E,0)),""))</f>
        <v/>
      </c>
      <c r="AE9837">
        <f>IF(OR($B9837="",$U9837=""),"",$U9837&amp;" &amp; "&amp;IF(OR($AD9837="",$AD9837=0),"Util NA",$AD9837&amp;" Util"))</f>
        <v/>
      </c>
    </row>
    <row r="9838" ht="15.75" customHeight="1" s="42">
      <c r="A9838" s="41" t="n"/>
      <c r="G9838" s="38" t="n"/>
      <c r="H9838" s="38" t="n"/>
      <c r="I9838" s="38" t="n"/>
      <c r="J9838" s="38" t="n"/>
      <c r="K9838" s="38" t="n"/>
      <c r="L9838" s="38" t="n"/>
      <c r="N9838" s="36">
        <f>IF($B9838="","",IF($C9838="SUPERSTORE","Superstore","DH"))</f>
        <v/>
      </c>
      <c r="O9838" s="36">
        <f>IF($B9838="","",IFERROR(VLOOKUP($B9838,Mapping!$A:$C,2,0),"Not Mapped"))</f>
        <v/>
      </c>
      <c r="P9838" s="36">
        <f>IF($B9838="","",IFERROR(VLOOKUP($B9838,Mapping!$A:$C,3,0),"Not Mapped"))</f>
        <v/>
      </c>
      <c r="Q9838" s="36">
        <f>IF($B9838="","",IFERROR(VLOOKUP($O9838,Leaders!$A:$B,2,0),"Not Mapped"))</f>
        <v/>
      </c>
      <c r="R9838" s="36">
        <f>IF($B9838="","",IF(COUNTIF(Exclusions!$A:$A,$B9838)&gt;0,"Yes","No"))</f>
        <v/>
      </c>
      <c r="S9838" s="38">
        <f>IF($B9838="","",MIN(1,DAY($A9838)/IF($N9838="Superstore",Settings!$B$5,Settings!$B$4)))</f>
        <v/>
      </c>
      <c r="T9838" s="38">
        <f>IF(OR($B9838="",$G9838="",$S9838=0),"",$G9838/$S9838)</f>
        <v/>
      </c>
      <c r="U9838" s="36">
        <f>IF($T9838="","",IF($T9838&lt;Settings!$B$8,"Critical",IF($T9838&lt;Settings!$B$9,"Semi Critical","Non Critical")))</f>
        <v/>
      </c>
      <c r="V9838" s="28" t="n"/>
      <c r="Z9838">
        <f>IF($B9838="","",IFERROR(VLOOKUP($B9838,'Plan HC for CCA'!$A:$B,2,0),""))</f>
        <v/>
      </c>
      <c r="AA9838">
        <f>IF(OR($B9838="",$Z9838=""),"",IF(N($M9838)&lt;$Z9838,"Delta","No Delta"))</f>
        <v/>
      </c>
      <c r="AB9838">
        <f>IF(OR($B9838="",$Z9838=""),"",MAX(0,$Z9838-N($M9838)))</f>
        <v/>
      </c>
      <c r="AC9838" s="46">
        <f>IF($B9838="","",IFERROR(INDEX('CCA Util %'!$H:$H,MATCH($B9838,'CCA Util %'!$E:$E,0)),""))</f>
        <v/>
      </c>
      <c r="AD9838">
        <f>IF($B9838="","",IFERROR(INDEX('CCA Util %'!$G:$G,MATCH($B9838,'CCA Util %'!$E:$E,0)),""))</f>
        <v/>
      </c>
      <c r="AE9838">
        <f>IF(OR($B9838="",$U9838=""),"",$U9838&amp;" &amp; "&amp;IF(OR($AD9838="",$AD9838=0),"Util NA",$AD9838&amp;" Util"))</f>
        <v/>
      </c>
    </row>
    <row r="9839" ht="15.75" customHeight="1" s="42">
      <c r="A9839" s="41" t="n"/>
      <c r="G9839" s="38" t="n"/>
      <c r="H9839" s="38" t="n"/>
      <c r="I9839" s="38" t="n"/>
      <c r="J9839" s="38" t="n"/>
      <c r="K9839" s="38" t="n"/>
      <c r="L9839" s="38" t="n"/>
      <c r="N9839" s="36">
        <f>IF($B9839="","",IF($C9839="SUPERSTORE","Superstore","DH"))</f>
        <v/>
      </c>
      <c r="O9839" s="36">
        <f>IF($B9839="","",IFERROR(VLOOKUP($B9839,Mapping!$A:$C,2,0),"Not Mapped"))</f>
        <v/>
      </c>
      <c r="P9839" s="36">
        <f>IF($B9839="","",IFERROR(VLOOKUP($B9839,Mapping!$A:$C,3,0),"Not Mapped"))</f>
        <v/>
      </c>
      <c r="Q9839" s="36">
        <f>IF($B9839="","",IFERROR(VLOOKUP($O9839,Leaders!$A:$B,2,0),"Not Mapped"))</f>
        <v/>
      </c>
      <c r="R9839" s="36">
        <f>IF($B9839="","",IF(COUNTIF(Exclusions!$A:$A,$B9839)&gt;0,"Yes","No"))</f>
        <v/>
      </c>
      <c r="S9839" s="38">
        <f>IF($B9839="","",MIN(1,DAY($A9839)/IF($N9839="Superstore",Settings!$B$5,Settings!$B$4)))</f>
        <v/>
      </c>
      <c r="T9839" s="38">
        <f>IF(OR($B9839="",$G9839="",$S9839=0),"",$G9839/$S9839)</f>
        <v/>
      </c>
      <c r="U9839" s="36">
        <f>IF($T9839="","",IF($T9839&lt;Settings!$B$8,"Critical",IF($T9839&lt;Settings!$B$9,"Semi Critical","Non Critical")))</f>
        <v/>
      </c>
      <c r="V9839" s="28" t="n"/>
      <c r="Z9839">
        <f>IF($B9839="","",IFERROR(VLOOKUP($B9839,'Plan HC for CCA'!$A:$B,2,0),""))</f>
        <v/>
      </c>
      <c r="AA9839">
        <f>IF(OR($B9839="",$Z9839=""),"",IF(N($M9839)&lt;$Z9839,"Delta","No Delta"))</f>
        <v/>
      </c>
      <c r="AB9839">
        <f>IF(OR($B9839="",$Z9839=""),"",MAX(0,$Z9839-N($M9839)))</f>
        <v/>
      </c>
      <c r="AC9839" s="46">
        <f>IF($B9839="","",IFERROR(INDEX('CCA Util %'!$H:$H,MATCH($B9839,'CCA Util %'!$E:$E,0)),""))</f>
        <v/>
      </c>
      <c r="AD9839">
        <f>IF($B9839="","",IFERROR(INDEX('CCA Util %'!$G:$G,MATCH($B9839,'CCA Util %'!$E:$E,0)),""))</f>
        <v/>
      </c>
      <c r="AE9839">
        <f>IF(OR($B9839="",$U9839=""),"",$U9839&amp;" &amp; "&amp;IF(OR($AD9839="",$AD9839=0),"Util NA",$AD9839&amp;" Util"))</f>
        <v/>
      </c>
    </row>
    <row r="9840" ht="15.75" customHeight="1" s="42">
      <c r="A9840" s="41" t="n"/>
      <c r="G9840" s="38" t="n"/>
      <c r="H9840" s="38" t="n"/>
      <c r="I9840" s="38" t="n"/>
      <c r="J9840" s="38" t="n"/>
      <c r="K9840" s="38" t="n"/>
      <c r="L9840" s="38" t="n"/>
      <c r="N9840" s="36">
        <f>IF($B9840="","",IF($C9840="SUPERSTORE","Superstore","DH"))</f>
        <v/>
      </c>
      <c r="O9840" s="36">
        <f>IF($B9840="","",IFERROR(VLOOKUP($B9840,Mapping!$A:$C,2,0),"Not Mapped"))</f>
        <v/>
      </c>
      <c r="P9840" s="36">
        <f>IF($B9840="","",IFERROR(VLOOKUP($B9840,Mapping!$A:$C,3,0),"Not Mapped"))</f>
        <v/>
      </c>
      <c r="Q9840" s="36">
        <f>IF($B9840="","",IFERROR(VLOOKUP($O9840,Leaders!$A:$B,2,0),"Not Mapped"))</f>
        <v/>
      </c>
      <c r="R9840" s="36">
        <f>IF($B9840="","",IF(COUNTIF(Exclusions!$A:$A,$B9840)&gt;0,"Yes","No"))</f>
        <v/>
      </c>
      <c r="S9840" s="38">
        <f>IF($B9840="","",MIN(1,DAY($A9840)/IF($N9840="Superstore",Settings!$B$5,Settings!$B$4)))</f>
        <v/>
      </c>
      <c r="T9840" s="38">
        <f>IF(OR($B9840="",$G9840="",$S9840=0),"",$G9840/$S9840)</f>
        <v/>
      </c>
      <c r="U9840" s="36">
        <f>IF($T9840="","",IF($T9840&lt;Settings!$B$8,"Critical",IF($T9840&lt;Settings!$B$9,"Semi Critical","Non Critical")))</f>
        <v/>
      </c>
      <c r="V9840" s="28" t="n"/>
      <c r="Z9840">
        <f>IF($B9840="","",IFERROR(VLOOKUP($B9840,'Plan HC for CCA'!$A:$B,2,0),""))</f>
        <v/>
      </c>
      <c r="AA9840">
        <f>IF(OR($B9840="",$Z9840=""),"",IF(N($M9840)&lt;$Z9840,"Delta","No Delta"))</f>
        <v/>
      </c>
      <c r="AB9840">
        <f>IF(OR($B9840="",$Z9840=""),"",MAX(0,$Z9840-N($M9840)))</f>
        <v/>
      </c>
      <c r="AC9840" s="46">
        <f>IF($B9840="","",IFERROR(INDEX('CCA Util %'!$H:$H,MATCH($B9840,'CCA Util %'!$E:$E,0)),""))</f>
        <v/>
      </c>
      <c r="AD9840">
        <f>IF($B9840="","",IFERROR(INDEX('CCA Util %'!$G:$G,MATCH($B9840,'CCA Util %'!$E:$E,0)),""))</f>
        <v/>
      </c>
      <c r="AE9840">
        <f>IF(OR($B9840="",$U9840=""),"",$U9840&amp;" &amp; "&amp;IF(OR($AD9840="",$AD9840=0),"Util NA",$AD9840&amp;" Util"))</f>
        <v/>
      </c>
    </row>
    <row r="9841" ht="15.75" customHeight="1" s="42">
      <c r="A9841" s="41" t="n"/>
      <c r="G9841" s="38" t="n"/>
      <c r="H9841" s="38" t="n"/>
      <c r="I9841" s="38" t="n"/>
      <c r="J9841" s="38" t="n"/>
      <c r="K9841" s="38" t="n"/>
      <c r="L9841" s="38" t="n"/>
      <c r="N9841" s="36">
        <f>IF($B9841="","",IF($C9841="SUPERSTORE","Superstore","DH"))</f>
        <v/>
      </c>
      <c r="O9841" s="36">
        <f>IF($B9841="","",IFERROR(VLOOKUP($B9841,Mapping!$A:$C,2,0),"Not Mapped"))</f>
        <v/>
      </c>
      <c r="P9841" s="36">
        <f>IF($B9841="","",IFERROR(VLOOKUP($B9841,Mapping!$A:$C,3,0),"Not Mapped"))</f>
        <v/>
      </c>
      <c r="Q9841" s="36">
        <f>IF($B9841="","",IFERROR(VLOOKUP($O9841,Leaders!$A:$B,2,0),"Not Mapped"))</f>
        <v/>
      </c>
      <c r="R9841" s="36">
        <f>IF($B9841="","",IF(COUNTIF(Exclusions!$A:$A,$B9841)&gt;0,"Yes","No"))</f>
        <v/>
      </c>
      <c r="S9841" s="38">
        <f>IF($B9841="","",MIN(1,DAY($A9841)/IF($N9841="Superstore",Settings!$B$5,Settings!$B$4)))</f>
        <v/>
      </c>
      <c r="T9841" s="38">
        <f>IF(OR($B9841="",$G9841="",$S9841=0),"",$G9841/$S9841)</f>
        <v/>
      </c>
      <c r="U9841" s="36">
        <f>IF($T9841="","",IF($T9841&lt;Settings!$B$8,"Critical",IF($T9841&lt;Settings!$B$9,"Semi Critical","Non Critical")))</f>
        <v/>
      </c>
      <c r="V9841" s="28" t="n"/>
      <c r="Z9841">
        <f>IF($B9841="","",IFERROR(VLOOKUP($B9841,'Plan HC for CCA'!$A:$B,2,0),""))</f>
        <v/>
      </c>
      <c r="AA9841">
        <f>IF(OR($B9841="",$Z9841=""),"",IF(N($M9841)&lt;$Z9841,"Delta","No Delta"))</f>
        <v/>
      </c>
      <c r="AB9841">
        <f>IF(OR($B9841="",$Z9841=""),"",MAX(0,$Z9841-N($M9841)))</f>
        <v/>
      </c>
      <c r="AC9841" s="46">
        <f>IF($B9841="","",IFERROR(INDEX('CCA Util %'!$H:$H,MATCH($B9841,'CCA Util %'!$E:$E,0)),""))</f>
        <v/>
      </c>
      <c r="AD9841">
        <f>IF($B9841="","",IFERROR(INDEX('CCA Util %'!$G:$G,MATCH($B9841,'CCA Util %'!$E:$E,0)),""))</f>
        <v/>
      </c>
      <c r="AE9841">
        <f>IF(OR($B9841="",$U9841=""),"",$U9841&amp;" &amp; "&amp;IF(OR($AD9841="",$AD9841=0),"Util NA",$AD9841&amp;" Util"))</f>
        <v/>
      </c>
    </row>
    <row r="9842" ht="15.75" customHeight="1" s="42">
      <c r="A9842" s="41" t="n"/>
      <c r="G9842" s="38" t="n"/>
      <c r="H9842" s="38" t="n"/>
      <c r="I9842" s="38" t="n"/>
      <c r="J9842" s="38" t="n"/>
      <c r="K9842" s="38" t="n"/>
      <c r="L9842" s="38" t="n"/>
      <c r="N9842" s="36">
        <f>IF($B9842="","",IF($C9842="SUPERSTORE","Superstore","DH"))</f>
        <v/>
      </c>
      <c r="O9842" s="36">
        <f>IF($B9842="","",IFERROR(VLOOKUP($B9842,Mapping!$A:$C,2,0),"Not Mapped"))</f>
        <v/>
      </c>
      <c r="P9842" s="36">
        <f>IF($B9842="","",IFERROR(VLOOKUP($B9842,Mapping!$A:$C,3,0),"Not Mapped"))</f>
        <v/>
      </c>
      <c r="Q9842" s="36">
        <f>IF($B9842="","",IFERROR(VLOOKUP($O9842,Leaders!$A:$B,2,0),"Not Mapped"))</f>
        <v/>
      </c>
      <c r="R9842" s="36">
        <f>IF($B9842="","",IF(COUNTIF(Exclusions!$A:$A,$B9842)&gt;0,"Yes","No"))</f>
        <v/>
      </c>
      <c r="S9842" s="38">
        <f>IF($B9842="","",MIN(1,DAY($A9842)/IF($N9842="Superstore",Settings!$B$5,Settings!$B$4)))</f>
        <v/>
      </c>
      <c r="T9842" s="38">
        <f>IF(OR($B9842="",$G9842="",$S9842=0),"",$G9842/$S9842)</f>
        <v/>
      </c>
      <c r="U9842" s="36">
        <f>IF($T9842="","",IF($T9842&lt;Settings!$B$8,"Critical",IF($T9842&lt;Settings!$B$9,"Semi Critical","Non Critical")))</f>
        <v/>
      </c>
      <c r="V9842" s="28" t="n"/>
      <c r="Z9842">
        <f>IF($B9842="","",IFERROR(VLOOKUP($B9842,'Plan HC for CCA'!$A:$B,2,0),""))</f>
        <v/>
      </c>
      <c r="AA9842">
        <f>IF(OR($B9842="",$Z9842=""),"",IF(N($M9842)&lt;$Z9842,"Delta","No Delta"))</f>
        <v/>
      </c>
      <c r="AB9842">
        <f>IF(OR($B9842="",$Z9842=""),"",MAX(0,$Z9842-N($M9842)))</f>
        <v/>
      </c>
      <c r="AC9842" s="46">
        <f>IF($B9842="","",IFERROR(INDEX('CCA Util %'!$H:$H,MATCH($B9842,'CCA Util %'!$E:$E,0)),""))</f>
        <v/>
      </c>
      <c r="AD9842">
        <f>IF($B9842="","",IFERROR(INDEX('CCA Util %'!$G:$G,MATCH($B9842,'CCA Util %'!$E:$E,0)),""))</f>
        <v/>
      </c>
      <c r="AE9842">
        <f>IF(OR($B9842="",$U9842=""),"",$U9842&amp;" &amp; "&amp;IF(OR($AD9842="",$AD9842=0),"Util NA",$AD9842&amp;" Util"))</f>
        <v/>
      </c>
    </row>
    <row r="9843" ht="15.75" customHeight="1" s="42">
      <c r="A9843" s="41" t="n"/>
      <c r="G9843" s="38" t="n"/>
      <c r="H9843" s="38" t="n"/>
      <c r="I9843" s="38" t="n"/>
      <c r="J9843" s="38" t="n"/>
      <c r="K9843" s="38" t="n"/>
      <c r="L9843" s="38" t="n"/>
      <c r="N9843" s="36">
        <f>IF($B9843="","",IF($C9843="SUPERSTORE","Superstore","DH"))</f>
        <v/>
      </c>
      <c r="O9843" s="36">
        <f>IF($B9843="","",IFERROR(VLOOKUP($B9843,Mapping!$A:$C,2,0),"Not Mapped"))</f>
        <v/>
      </c>
      <c r="P9843" s="36">
        <f>IF($B9843="","",IFERROR(VLOOKUP($B9843,Mapping!$A:$C,3,0),"Not Mapped"))</f>
        <v/>
      </c>
      <c r="Q9843" s="36">
        <f>IF($B9843="","",IFERROR(VLOOKUP($O9843,Leaders!$A:$B,2,0),"Not Mapped"))</f>
        <v/>
      </c>
      <c r="R9843" s="36">
        <f>IF($B9843="","",IF(COUNTIF(Exclusions!$A:$A,$B9843)&gt;0,"Yes","No"))</f>
        <v/>
      </c>
      <c r="S9843" s="38">
        <f>IF($B9843="","",MIN(1,DAY($A9843)/IF($N9843="Superstore",Settings!$B$5,Settings!$B$4)))</f>
        <v/>
      </c>
      <c r="T9843" s="38">
        <f>IF(OR($B9843="",$G9843="",$S9843=0),"",$G9843/$S9843)</f>
        <v/>
      </c>
      <c r="U9843" s="36">
        <f>IF($T9843="","",IF($T9843&lt;Settings!$B$8,"Critical",IF($T9843&lt;Settings!$B$9,"Semi Critical","Non Critical")))</f>
        <v/>
      </c>
      <c r="V9843" s="28" t="n"/>
      <c r="Z9843">
        <f>IF($B9843="","",IFERROR(VLOOKUP($B9843,'Plan HC for CCA'!$A:$B,2,0),""))</f>
        <v/>
      </c>
      <c r="AA9843">
        <f>IF(OR($B9843="",$Z9843=""),"",IF(N($M9843)&lt;$Z9843,"Delta","No Delta"))</f>
        <v/>
      </c>
      <c r="AB9843">
        <f>IF(OR($B9843="",$Z9843=""),"",MAX(0,$Z9843-N($M9843)))</f>
        <v/>
      </c>
      <c r="AC9843" s="46">
        <f>IF($B9843="","",IFERROR(INDEX('CCA Util %'!$H:$H,MATCH($B9843,'CCA Util %'!$E:$E,0)),""))</f>
        <v/>
      </c>
      <c r="AD9843">
        <f>IF($B9843="","",IFERROR(INDEX('CCA Util %'!$G:$G,MATCH($B9843,'CCA Util %'!$E:$E,0)),""))</f>
        <v/>
      </c>
      <c r="AE9843">
        <f>IF(OR($B9843="",$U9843=""),"",$U9843&amp;" &amp; "&amp;IF(OR($AD9843="",$AD9843=0),"Util NA",$AD9843&amp;" Util"))</f>
        <v/>
      </c>
    </row>
    <row r="9844" ht="15.75" customHeight="1" s="42">
      <c r="A9844" s="41" t="n"/>
      <c r="G9844" s="38" t="n"/>
      <c r="H9844" s="38" t="n"/>
      <c r="I9844" s="38" t="n"/>
      <c r="J9844" s="38" t="n"/>
      <c r="K9844" s="38" t="n"/>
      <c r="L9844" s="38" t="n"/>
      <c r="N9844" s="36">
        <f>IF($B9844="","",IF($C9844="SUPERSTORE","Superstore","DH"))</f>
        <v/>
      </c>
      <c r="O9844" s="36">
        <f>IF($B9844="","",IFERROR(VLOOKUP($B9844,Mapping!$A:$C,2,0),"Not Mapped"))</f>
        <v/>
      </c>
      <c r="P9844" s="36">
        <f>IF($B9844="","",IFERROR(VLOOKUP($B9844,Mapping!$A:$C,3,0),"Not Mapped"))</f>
        <v/>
      </c>
      <c r="Q9844" s="36">
        <f>IF($B9844="","",IFERROR(VLOOKUP($O9844,Leaders!$A:$B,2,0),"Not Mapped"))</f>
        <v/>
      </c>
      <c r="R9844" s="36">
        <f>IF($B9844="","",IF(COUNTIF(Exclusions!$A:$A,$B9844)&gt;0,"Yes","No"))</f>
        <v/>
      </c>
      <c r="S9844" s="38">
        <f>IF($B9844="","",MIN(1,DAY($A9844)/IF($N9844="Superstore",Settings!$B$5,Settings!$B$4)))</f>
        <v/>
      </c>
      <c r="T9844" s="38">
        <f>IF(OR($B9844="",$G9844="",$S9844=0),"",$G9844/$S9844)</f>
        <v/>
      </c>
      <c r="U9844" s="36">
        <f>IF($T9844="","",IF($T9844&lt;Settings!$B$8,"Critical",IF($T9844&lt;Settings!$B$9,"Semi Critical","Non Critical")))</f>
        <v/>
      </c>
      <c r="V9844" s="28" t="n"/>
      <c r="Z9844">
        <f>IF($B9844="","",IFERROR(VLOOKUP($B9844,'Plan HC for CCA'!$A:$B,2,0),""))</f>
        <v/>
      </c>
      <c r="AA9844">
        <f>IF(OR($B9844="",$Z9844=""),"",IF(N($M9844)&lt;$Z9844,"Delta","No Delta"))</f>
        <v/>
      </c>
      <c r="AB9844">
        <f>IF(OR($B9844="",$Z9844=""),"",MAX(0,$Z9844-N($M9844)))</f>
        <v/>
      </c>
      <c r="AC9844" s="46">
        <f>IF($B9844="","",IFERROR(INDEX('CCA Util %'!$H:$H,MATCH($B9844,'CCA Util %'!$E:$E,0)),""))</f>
        <v/>
      </c>
      <c r="AD9844">
        <f>IF($B9844="","",IFERROR(INDEX('CCA Util %'!$G:$G,MATCH($B9844,'CCA Util %'!$E:$E,0)),""))</f>
        <v/>
      </c>
      <c r="AE9844">
        <f>IF(OR($B9844="",$U9844=""),"",$U9844&amp;" &amp; "&amp;IF(OR($AD9844="",$AD9844=0),"Util NA",$AD9844&amp;" Util"))</f>
        <v/>
      </c>
    </row>
    <row r="9845" ht="15.75" customHeight="1" s="42">
      <c r="A9845" s="41" t="n"/>
      <c r="G9845" s="38" t="n"/>
      <c r="H9845" s="38" t="n"/>
      <c r="I9845" s="38" t="n"/>
      <c r="J9845" s="38" t="n"/>
      <c r="K9845" s="38" t="n"/>
      <c r="L9845" s="38" t="n"/>
      <c r="N9845" s="36">
        <f>IF($B9845="","",IF($C9845="SUPERSTORE","Superstore","DH"))</f>
        <v/>
      </c>
      <c r="O9845" s="36">
        <f>IF($B9845="","",IFERROR(VLOOKUP($B9845,Mapping!$A:$C,2,0),"Not Mapped"))</f>
        <v/>
      </c>
      <c r="P9845" s="36">
        <f>IF($B9845="","",IFERROR(VLOOKUP($B9845,Mapping!$A:$C,3,0),"Not Mapped"))</f>
        <v/>
      </c>
      <c r="Q9845" s="36">
        <f>IF($B9845="","",IFERROR(VLOOKUP($O9845,Leaders!$A:$B,2,0),"Not Mapped"))</f>
        <v/>
      </c>
      <c r="R9845" s="36">
        <f>IF($B9845="","",IF(COUNTIF(Exclusions!$A:$A,$B9845)&gt;0,"Yes","No"))</f>
        <v/>
      </c>
      <c r="S9845" s="38">
        <f>IF($B9845="","",MIN(1,DAY($A9845)/IF($N9845="Superstore",Settings!$B$5,Settings!$B$4)))</f>
        <v/>
      </c>
      <c r="T9845" s="38">
        <f>IF(OR($B9845="",$G9845="",$S9845=0),"",$G9845/$S9845)</f>
        <v/>
      </c>
      <c r="U9845" s="36">
        <f>IF($T9845="","",IF($T9845&lt;Settings!$B$8,"Critical",IF($T9845&lt;Settings!$B$9,"Semi Critical","Non Critical")))</f>
        <v/>
      </c>
      <c r="V9845" s="28" t="n"/>
      <c r="Z9845">
        <f>IF($B9845="","",IFERROR(VLOOKUP($B9845,'Plan HC for CCA'!$A:$B,2,0),""))</f>
        <v/>
      </c>
      <c r="AA9845">
        <f>IF(OR($B9845="",$Z9845=""),"",IF(N($M9845)&lt;$Z9845,"Delta","No Delta"))</f>
        <v/>
      </c>
      <c r="AB9845">
        <f>IF(OR($B9845="",$Z9845=""),"",MAX(0,$Z9845-N($M9845)))</f>
        <v/>
      </c>
      <c r="AC9845" s="46">
        <f>IF($B9845="","",IFERROR(INDEX('CCA Util %'!$H:$H,MATCH($B9845,'CCA Util %'!$E:$E,0)),""))</f>
        <v/>
      </c>
      <c r="AD9845">
        <f>IF($B9845="","",IFERROR(INDEX('CCA Util %'!$G:$G,MATCH($B9845,'CCA Util %'!$E:$E,0)),""))</f>
        <v/>
      </c>
      <c r="AE9845">
        <f>IF(OR($B9845="",$U9845=""),"",$U9845&amp;" &amp; "&amp;IF(OR($AD9845="",$AD9845=0),"Util NA",$AD9845&amp;" Util"))</f>
        <v/>
      </c>
    </row>
    <row r="9846" ht="15.75" customHeight="1" s="42">
      <c r="A9846" s="41" t="n"/>
      <c r="G9846" s="38" t="n"/>
      <c r="H9846" s="38" t="n"/>
      <c r="I9846" s="38" t="n"/>
      <c r="J9846" s="38" t="n"/>
      <c r="K9846" s="38" t="n"/>
      <c r="L9846" s="38" t="n"/>
      <c r="N9846" s="36">
        <f>IF($B9846="","",IF($C9846="SUPERSTORE","Superstore","DH"))</f>
        <v/>
      </c>
      <c r="O9846" s="36">
        <f>IF($B9846="","",IFERROR(VLOOKUP($B9846,Mapping!$A:$C,2,0),"Not Mapped"))</f>
        <v/>
      </c>
      <c r="P9846" s="36">
        <f>IF($B9846="","",IFERROR(VLOOKUP($B9846,Mapping!$A:$C,3,0),"Not Mapped"))</f>
        <v/>
      </c>
      <c r="Q9846" s="36">
        <f>IF($B9846="","",IFERROR(VLOOKUP($O9846,Leaders!$A:$B,2,0),"Not Mapped"))</f>
        <v/>
      </c>
      <c r="R9846" s="36">
        <f>IF($B9846="","",IF(COUNTIF(Exclusions!$A:$A,$B9846)&gt;0,"Yes","No"))</f>
        <v/>
      </c>
      <c r="S9846" s="38">
        <f>IF($B9846="","",MIN(1,DAY($A9846)/IF($N9846="Superstore",Settings!$B$5,Settings!$B$4)))</f>
        <v/>
      </c>
      <c r="T9846" s="38">
        <f>IF(OR($B9846="",$G9846="",$S9846=0),"",$G9846/$S9846)</f>
        <v/>
      </c>
      <c r="U9846" s="36">
        <f>IF($T9846="","",IF($T9846&lt;Settings!$B$8,"Critical",IF($T9846&lt;Settings!$B$9,"Semi Critical","Non Critical")))</f>
        <v/>
      </c>
      <c r="V9846" s="28" t="n"/>
      <c r="Z9846">
        <f>IF($B9846="","",IFERROR(VLOOKUP($B9846,'Plan HC for CCA'!$A:$B,2,0),""))</f>
        <v/>
      </c>
      <c r="AA9846">
        <f>IF(OR($B9846="",$Z9846=""),"",IF(N($M9846)&lt;$Z9846,"Delta","No Delta"))</f>
        <v/>
      </c>
      <c r="AB9846">
        <f>IF(OR($B9846="",$Z9846=""),"",MAX(0,$Z9846-N($M9846)))</f>
        <v/>
      </c>
      <c r="AC9846" s="46">
        <f>IF($B9846="","",IFERROR(INDEX('CCA Util %'!$H:$H,MATCH($B9846,'CCA Util %'!$E:$E,0)),""))</f>
        <v/>
      </c>
      <c r="AD9846">
        <f>IF($B9846="","",IFERROR(INDEX('CCA Util %'!$G:$G,MATCH($B9846,'CCA Util %'!$E:$E,0)),""))</f>
        <v/>
      </c>
      <c r="AE9846">
        <f>IF(OR($B9846="",$U9846=""),"",$U9846&amp;" &amp; "&amp;IF(OR($AD9846="",$AD9846=0),"Util NA",$AD9846&amp;" Util"))</f>
        <v/>
      </c>
    </row>
    <row r="9847" ht="15.75" customHeight="1" s="42">
      <c r="A9847" s="41" t="n"/>
      <c r="G9847" s="38" t="n"/>
      <c r="H9847" s="38" t="n"/>
      <c r="I9847" s="38" t="n"/>
      <c r="J9847" s="38" t="n"/>
      <c r="K9847" s="38" t="n"/>
      <c r="L9847" s="38" t="n"/>
      <c r="N9847" s="36">
        <f>IF($B9847="","",IF($C9847="SUPERSTORE","Superstore","DH"))</f>
        <v/>
      </c>
      <c r="O9847" s="36">
        <f>IF($B9847="","",IFERROR(VLOOKUP($B9847,Mapping!$A:$C,2,0),"Not Mapped"))</f>
        <v/>
      </c>
      <c r="P9847" s="36">
        <f>IF($B9847="","",IFERROR(VLOOKUP($B9847,Mapping!$A:$C,3,0),"Not Mapped"))</f>
        <v/>
      </c>
      <c r="Q9847" s="36">
        <f>IF($B9847="","",IFERROR(VLOOKUP($O9847,Leaders!$A:$B,2,0),"Not Mapped"))</f>
        <v/>
      </c>
      <c r="R9847" s="36">
        <f>IF($B9847="","",IF(COUNTIF(Exclusions!$A:$A,$B9847)&gt;0,"Yes","No"))</f>
        <v/>
      </c>
      <c r="S9847" s="38">
        <f>IF($B9847="","",MIN(1,DAY($A9847)/IF($N9847="Superstore",Settings!$B$5,Settings!$B$4)))</f>
        <v/>
      </c>
      <c r="T9847" s="38">
        <f>IF(OR($B9847="",$G9847="",$S9847=0),"",$G9847/$S9847)</f>
        <v/>
      </c>
      <c r="U9847" s="36">
        <f>IF($T9847="","",IF($T9847&lt;Settings!$B$8,"Critical",IF($T9847&lt;Settings!$B$9,"Semi Critical","Non Critical")))</f>
        <v/>
      </c>
      <c r="V9847" s="28" t="n"/>
      <c r="Z9847">
        <f>IF($B9847="","",IFERROR(VLOOKUP($B9847,'Plan HC for CCA'!$A:$B,2,0),""))</f>
        <v/>
      </c>
      <c r="AA9847">
        <f>IF(OR($B9847="",$Z9847=""),"",IF(N($M9847)&lt;$Z9847,"Delta","No Delta"))</f>
        <v/>
      </c>
      <c r="AB9847">
        <f>IF(OR($B9847="",$Z9847=""),"",MAX(0,$Z9847-N($M9847)))</f>
        <v/>
      </c>
      <c r="AC9847" s="46">
        <f>IF($B9847="","",IFERROR(INDEX('CCA Util %'!$H:$H,MATCH($B9847,'CCA Util %'!$E:$E,0)),""))</f>
        <v/>
      </c>
      <c r="AD9847">
        <f>IF($B9847="","",IFERROR(INDEX('CCA Util %'!$G:$G,MATCH($B9847,'CCA Util %'!$E:$E,0)),""))</f>
        <v/>
      </c>
      <c r="AE9847">
        <f>IF(OR($B9847="",$U9847=""),"",$U9847&amp;" &amp; "&amp;IF(OR($AD9847="",$AD9847=0),"Util NA",$AD9847&amp;" Util"))</f>
        <v/>
      </c>
    </row>
    <row r="9848" ht="15.75" customHeight="1" s="42">
      <c r="A9848" s="41" t="n"/>
      <c r="G9848" s="38" t="n"/>
      <c r="H9848" s="38" t="n"/>
      <c r="I9848" s="38" t="n"/>
      <c r="J9848" s="38" t="n"/>
      <c r="K9848" s="38" t="n"/>
      <c r="L9848" s="38" t="n"/>
      <c r="N9848" s="36">
        <f>IF($B9848="","",IF($C9848="SUPERSTORE","Superstore","DH"))</f>
        <v/>
      </c>
      <c r="O9848" s="36">
        <f>IF($B9848="","",IFERROR(VLOOKUP($B9848,Mapping!$A:$C,2,0),"Not Mapped"))</f>
        <v/>
      </c>
      <c r="P9848" s="36">
        <f>IF($B9848="","",IFERROR(VLOOKUP($B9848,Mapping!$A:$C,3,0),"Not Mapped"))</f>
        <v/>
      </c>
      <c r="Q9848" s="36">
        <f>IF($B9848="","",IFERROR(VLOOKUP($O9848,Leaders!$A:$B,2,0),"Not Mapped"))</f>
        <v/>
      </c>
      <c r="R9848" s="36">
        <f>IF($B9848="","",IF(COUNTIF(Exclusions!$A:$A,$B9848)&gt;0,"Yes","No"))</f>
        <v/>
      </c>
      <c r="S9848" s="38">
        <f>IF($B9848="","",MIN(1,DAY($A9848)/IF($N9848="Superstore",Settings!$B$5,Settings!$B$4)))</f>
        <v/>
      </c>
      <c r="T9848" s="38">
        <f>IF(OR($B9848="",$G9848="",$S9848=0),"",$G9848/$S9848)</f>
        <v/>
      </c>
      <c r="U9848" s="36">
        <f>IF($T9848="","",IF($T9848&lt;Settings!$B$8,"Critical",IF($T9848&lt;Settings!$B$9,"Semi Critical","Non Critical")))</f>
        <v/>
      </c>
      <c r="V9848" s="28" t="n"/>
      <c r="Z9848">
        <f>IF($B9848="","",IFERROR(VLOOKUP($B9848,'Plan HC for CCA'!$A:$B,2,0),""))</f>
        <v/>
      </c>
      <c r="AA9848">
        <f>IF(OR($B9848="",$Z9848=""),"",IF(N($M9848)&lt;$Z9848,"Delta","No Delta"))</f>
        <v/>
      </c>
      <c r="AB9848">
        <f>IF(OR($B9848="",$Z9848=""),"",MAX(0,$Z9848-N($M9848)))</f>
        <v/>
      </c>
      <c r="AC9848" s="46">
        <f>IF($B9848="","",IFERROR(INDEX('CCA Util %'!$H:$H,MATCH($B9848,'CCA Util %'!$E:$E,0)),""))</f>
        <v/>
      </c>
      <c r="AD9848">
        <f>IF($B9848="","",IFERROR(INDEX('CCA Util %'!$G:$G,MATCH($B9848,'CCA Util %'!$E:$E,0)),""))</f>
        <v/>
      </c>
      <c r="AE9848">
        <f>IF(OR($B9848="",$U9848=""),"",$U9848&amp;" &amp; "&amp;IF(OR($AD9848="",$AD9848=0),"Util NA",$AD9848&amp;" Util"))</f>
        <v/>
      </c>
    </row>
    <row r="9849" ht="15.75" customHeight="1" s="42">
      <c r="A9849" s="41" t="n"/>
      <c r="G9849" s="38" t="n"/>
      <c r="H9849" s="38" t="n"/>
      <c r="I9849" s="38" t="n"/>
      <c r="J9849" s="38" t="n"/>
      <c r="K9849" s="38" t="n"/>
      <c r="L9849" s="38" t="n"/>
      <c r="N9849" s="36">
        <f>IF($B9849="","",IF($C9849="SUPERSTORE","Superstore","DH"))</f>
        <v/>
      </c>
      <c r="O9849" s="36">
        <f>IF($B9849="","",IFERROR(VLOOKUP($B9849,Mapping!$A:$C,2,0),"Not Mapped"))</f>
        <v/>
      </c>
      <c r="P9849" s="36">
        <f>IF($B9849="","",IFERROR(VLOOKUP($B9849,Mapping!$A:$C,3,0),"Not Mapped"))</f>
        <v/>
      </c>
      <c r="Q9849" s="36">
        <f>IF($B9849="","",IFERROR(VLOOKUP($O9849,Leaders!$A:$B,2,0),"Not Mapped"))</f>
        <v/>
      </c>
      <c r="R9849" s="36">
        <f>IF($B9849="","",IF(COUNTIF(Exclusions!$A:$A,$B9849)&gt;0,"Yes","No"))</f>
        <v/>
      </c>
      <c r="S9849" s="38">
        <f>IF($B9849="","",MIN(1,DAY($A9849)/IF($N9849="Superstore",Settings!$B$5,Settings!$B$4)))</f>
        <v/>
      </c>
      <c r="T9849" s="38">
        <f>IF(OR($B9849="",$G9849="",$S9849=0),"",$G9849/$S9849)</f>
        <v/>
      </c>
      <c r="U9849" s="36">
        <f>IF($T9849="","",IF($T9849&lt;Settings!$B$8,"Critical",IF($T9849&lt;Settings!$B$9,"Semi Critical","Non Critical")))</f>
        <v/>
      </c>
      <c r="V9849" s="28" t="n"/>
      <c r="Z9849">
        <f>IF($B9849="","",IFERROR(VLOOKUP($B9849,'Plan HC for CCA'!$A:$B,2,0),""))</f>
        <v/>
      </c>
      <c r="AA9849">
        <f>IF(OR($B9849="",$Z9849=""),"",IF(N($M9849)&lt;$Z9849,"Delta","No Delta"))</f>
        <v/>
      </c>
      <c r="AB9849">
        <f>IF(OR($B9849="",$Z9849=""),"",MAX(0,$Z9849-N($M9849)))</f>
        <v/>
      </c>
      <c r="AC9849" s="46">
        <f>IF($B9849="","",IFERROR(INDEX('CCA Util %'!$H:$H,MATCH($B9849,'CCA Util %'!$E:$E,0)),""))</f>
        <v/>
      </c>
      <c r="AD9849">
        <f>IF($B9849="","",IFERROR(INDEX('CCA Util %'!$G:$G,MATCH($B9849,'CCA Util %'!$E:$E,0)),""))</f>
        <v/>
      </c>
      <c r="AE9849">
        <f>IF(OR($B9849="",$U9849=""),"",$U9849&amp;" &amp; "&amp;IF(OR($AD9849="",$AD9849=0),"Util NA",$AD9849&amp;" Util"))</f>
        <v/>
      </c>
    </row>
    <row r="9850" ht="15.75" customHeight="1" s="42">
      <c r="A9850" s="41" t="n"/>
      <c r="G9850" s="38" t="n"/>
      <c r="H9850" s="38" t="n"/>
      <c r="I9850" s="38" t="n"/>
      <c r="J9850" s="38" t="n"/>
      <c r="K9850" s="38" t="n"/>
      <c r="L9850" s="38" t="n"/>
      <c r="N9850" s="36">
        <f>IF($B9850="","",IF($C9850="SUPERSTORE","Superstore","DH"))</f>
        <v/>
      </c>
      <c r="O9850" s="36">
        <f>IF($B9850="","",IFERROR(VLOOKUP($B9850,Mapping!$A:$C,2,0),"Not Mapped"))</f>
        <v/>
      </c>
      <c r="P9850" s="36">
        <f>IF($B9850="","",IFERROR(VLOOKUP($B9850,Mapping!$A:$C,3,0),"Not Mapped"))</f>
        <v/>
      </c>
      <c r="Q9850" s="36">
        <f>IF($B9850="","",IFERROR(VLOOKUP($O9850,Leaders!$A:$B,2,0),"Not Mapped"))</f>
        <v/>
      </c>
      <c r="R9850" s="36">
        <f>IF($B9850="","",IF(COUNTIF(Exclusions!$A:$A,$B9850)&gt;0,"Yes","No"))</f>
        <v/>
      </c>
      <c r="S9850" s="38">
        <f>IF($B9850="","",MIN(1,DAY($A9850)/IF($N9850="Superstore",Settings!$B$5,Settings!$B$4)))</f>
        <v/>
      </c>
      <c r="T9850" s="38">
        <f>IF(OR($B9850="",$G9850="",$S9850=0),"",$G9850/$S9850)</f>
        <v/>
      </c>
      <c r="U9850" s="36">
        <f>IF($T9850="","",IF($T9850&lt;Settings!$B$8,"Critical",IF($T9850&lt;Settings!$B$9,"Semi Critical","Non Critical")))</f>
        <v/>
      </c>
      <c r="V9850" s="28" t="n"/>
      <c r="Z9850">
        <f>IF($B9850="","",IFERROR(VLOOKUP($B9850,'Plan HC for CCA'!$A:$B,2,0),""))</f>
        <v/>
      </c>
      <c r="AA9850">
        <f>IF(OR($B9850="",$Z9850=""),"",IF(N($M9850)&lt;$Z9850,"Delta","No Delta"))</f>
        <v/>
      </c>
      <c r="AB9850">
        <f>IF(OR($B9850="",$Z9850=""),"",MAX(0,$Z9850-N($M9850)))</f>
        <v/>
      </c>
      <c r="AC9850" s="46">
        <f>IF($B9850="","",IFERROR(INDEX('CCA Util %'!$H:$H,MATCH($B9850,'CCA Util %'!$E:$E,0)),""))</f>
        <v/>
      </c>
      <c r="AD9850">
        <f>IF($B9850="","",IFERROR(INDEX('CCA Util %'!$G:$G,MATCH($B9850,'CCA Util %'!$E:$E,0)),""))</f>
        <v/>
      </c>
      <c r="AE9850">
        <f>IF(OR($B9850="",$U9850=""),"",$U9850&amp;" &amp; "&amp;IF(OR($AD9850="",$AD9850=0),"Util NA",$AD9850&amp;" Util"))</f>
        <v/>
      </c>
    </row>
    <row r="9851" ht="15.75" customHeight="1" s="42">
      <c r="A9851" s="41" t="n"/>
      <c r="G9851" s="38" t="n"/>
      <c r="H9851" s="38" t="n"/>
      <c r="I9851" s="38" t="n"/>
      <c r="J9851" s="38" t="n"/>
      <c r="K9851" s="38" t="n"/>
      <c r="L9851" s="38" t="n"/>
      <c r="N9851" s="36">
        <f>IF($B9851="","",IF($C9851="SUPERSTORE","Superstore","DH"))</f>
        <v/>
      </c>
      <c r="O9851" s="36">
        <f>IF($B9851="","",IFERROR(VLOOKUP($B9851,Mapping!$A:$C,2,0),"Not Mapped"))</f>
        <v/>
      </c>
      <c r="P9851" s="36">
        <f>IF($B9851="","",IFERROR(VLOOKUP($B9851,Mapping!$A:$C,3,0),"Not Mapped"))</f>
        <v/>
      </c>
      <c r="Q9851" s="36">
        <f>IF($B9851="","",IFERROR(VLOOKUP($O9851,Leaders!$A:$B,2,0),"Not Mapped"))</f>
        <v/>
      </c>
      <c r="R9851" s="36">
        <f>IF($B9851="","",IF(COUNTIF(Exclusions!$A:$A,$B9851)&gt;0,"Yes","No"))</f>
        <v/>
      </c>
      <c r="S9851" s="38">
        <f>IF($B9851="","",MIN(1,DAY($A9851)/IF($N9851="Superstore",Settings!$B$5,Settings!$B$4)))</f>
        <v/>
      </c>
      <c r="T9851" s="38">
        <f>IF(OR($B9851="",$G9851="",$S9851=0),"",$G9851/$S9851)</f>
        <v/>
      </c>
      <c r="U9851" s="36">
        <f>IF($T9851="","",IF($T9851&lt;Settings!$B$8,"Critical",IF($T9851&lt;Settings!$B$9,"Semi Critical","Non Critical")))</f>
        <v/>
      </c>
      <c r="V9851" s="28" t="n"/>
      <c r="Z9851">
        <f>IF($B9851="","",IFERROR(VLOOKUP($B9851,'Plan HC for CCA'!$A:$B,2,0),""))</f>
        <v/>
      </c>
      <c r="AA9851">
        <f>IF(OR($B9851="",$Z9851=""),"",IF(N($M9851)&lt;$Z9851,"Delta","No Delta"))</f>
        <v/>
      </c>
      <c r="AB9851">
        <f>IF(OR($B9851="",$Z9851=""),"",MAX(0,$Z9851-N($M9851)))</f>
        <v/>
      </c>
      <c r="AC9851" s="46">
        <f>IF($B9851="","",IFERROR(INDEX('CCA Util %'!$H:$H,MATCH($B9851,'CCA Util %'!$E:$E,0)),""))</f>
        <v/>
      </c>
      <c r="AD9851">
        <f>IF($B9851="","",IFERROR(INDEX('CCA Util %'!$G:$G,MATCH($B9851,'CCA Util %'!$E:$E,0)),""))</f>
        <v/>
      </c>
      <c r="AE9851">
        <f>IF(OR($B9851="",$U9851=""),"",$U9851&amp;" &amp; "&amp;IF(OR($AD9851="",$AD9851=0),"Util NA",$AD9851&amp;" Util"))</f>
        <v/>
      </c>
    </row>
    <row r="9852" ht="15.75" customHeight="1" s="42">
      <c r="A9852" s="41" t="n"/>
      <c r="G9852" s="38" t="n"/>
      <c r="H9852" s="38" t="n"/>
      <c r="I9852" s="38" t="n"/>
      <c r="J9852" s="38" t="n"/>
      <c r="K9852" s="38" t="n"/>
      <c r="L9852" s="38" t="n"/>
      <c r="N9852" s="36">
        <f>IF($B9852="","",IF($C9852="SUPERSTORE","Superstore","DH"))</f>
        <v/>
      </c>
      <c r="O9852" s="36">
        <f>IF($B9852="","",IFERROR(VLOOKUP($B9852,Mapping!$A:$C,2,0),"Not Mapped"))</f>
        <v/>
      </c>
      <c r="P9852" s="36">
        <f>IF($B9852="","",IFERROR(VLOOKUP($B9852,Mapping!$A:$C,3,0),"Not Mapped"))</f>
        <v/>
      </c>
      <c r="Q9852" s="36">
        <f>IF($B9852="","",IFERROR(VLOOKUP($O9852,Leaders!$A:$B,2,0),"Not Mapped"))</f>
        <v/>
      </c>
      <c r="R9852" s="36">
        <f>IF($B9852="","",IF(COUNTIF(Exclusions!$A:$A,$B9852)&gt;0,"Yes","No"))</f>
        <v/>
      </c>
      <c r="S9852" s="38">
        <f>IF($B9852="","",MIN(1,DAY($A9852)/IF($N9852="Superstore",Settings!$B$5,Settings!$B$4)))</f>
        <v/>
      </c>
      <c r="T9852" s="38">
        <f>IF(OR($B9852="",$G9852="",$S9852=0),"",$G9852/$S9852)</f>
        <v/>
      </c>
      <c r="U9852" s="36">
        <f>IF($T9852="","",IF($T9852&lt;Settings!$B$8,"Critical",IF($T9852&lt;Settings!$B$9,"Semi Critical","Non Critical")))</f>
        <v/>
      </c>
      <c r="V9852" s="28" t="n"/>
      <c r="Z9852">
        <f>IF($B9852="","",IFERROR(VLOOKUP($B9852,'Plan HC for CCA'!$A:$B,2,0),""))</f>
        <v/>
      </c>
      <c r="AA9852">
        <f>IF(OR($B9852="",$Z9852=""),"",IF(N($M9852)&lt;$Z9852,"Delta","No Delta"))</f>
        <v/>
      </c>
      <c r="AB9852">
        <f>IF(OR($B9852="",$Z9852=""),"",MAX(0,$Z9852-N($M9852)))</f>
        <v/>
      </c>
      <c r="AC9852" s="46">
        <f>IF($B9852="","",IFERROR(INDEX('CCA Util %'!$H:$H,MATCH($B9852,'CCA Util %'!$E:$E,0)),""))</f>
        <v/>
      </c>
      <c r="AD9852">
        <f>IF($B9852="","",IFERROR(INDEX('CCA Util %'!$G:$G,MATCH($B9852,'CCA Util %'!$E:$E,0)),""))</f>
        <v/>
      </c>
      <c r="AE9852">
        <f>IF(OR($B9852="",$U9852=""),"",$U9852&amp;" &amp; "&amp;IF(OR($AD9852="",$AD9852=0),"Util NA",$AD9852&amp;" Util"))</f>
        <v/>
      </c>
    </row>
    <row r="9853" ht="15.75" customHeight="1" s="42">
      <c r="A9853" s="41" t="n"/>
      <c r="G9853" s="38" t="n"/>
      <c r="H9853" s="38" t="n"/>
      <c r="I9853" s="38" t="n"/>
      <c r="J9853" s="38" t="n"/>
      <c r="K9853" s="38" t="n"/>
      <c r="L9853" s="38" t="n"/>
      <c r="N9853" s="36">
        <f>IF($B9853="","",IF($C9853="SUPERSTORE","Superstore","DH"))</f>
        <v/>
      </c>
      <c r="O9853" s="36">
        <f>IF($B9853="","",IFERROR(VLOOKUP($B9853,Mapping!$A:$C,2,0),"Not Mapped"))</f>
        <v/>
      </c>
      <c r="P9853" s="36">
        <f>IF($B9853="","",IFERROR(VLOOKUP($B9853,Mapping!$A:$C,3,0),"Not Mapped"))</f>
        <v/>
      </c>
      <c r="Q9853" s="36">
        <f>IF($B9853="","",IFERROR(VLOOKUP($O9853,Leaders!$A:$B,2,0),"Not Mapped"))</f>
        <v/>
      </c>
      <c r="R9853" s="36">
        <f>IF($B9853="","",IF(COUNTIF(Exclusions!$A:$A,$B9853)&gt;0,"Yes","No"))</f>
        <v/>
      </c>
      <c r="S9853" s="38">
        <f>IF($B9853="","",MIN(1,DAY($A9853)/IF($N9853="Superstore",Settings!$B$5,Settings!$B$4)))</f>
        <v/>
      </c>
      <c r="T9853" s="38">
        <f>IF(OR($B9853="",$G9853="",$S9853=0),"",$G9853/$S9853)</f>
        <v/>
      </c>
      <c r="U9853" s="36">
        <f>IF($T9853="","",IF($T9853&lt;Settings!$B$8,"Critical",IF($T9853&lt;Settings!$B$9,"Semi Critical","Non Critical")))</f>
        <v/>
      </c>
      <c r="V9853" s="28" t="n"/>
      <c r="Z9853">
        <f>IF($B9853="","",IFERROR(VLOOKUP($B9853,'Plan HC for CCA'!$A:$B,2,0),""))</f>
        <v/>
      </c>
      <c r="AA9853">
        <f>IF(OR($B9853="",$Z9853=""),"",IF(N($M9853)&lt;$Z9853,"Delta","No Delta"))</f>
        <v/>
      </c>
      <c r="AB9853">
        <f>IF(OR($B9853="",$Z9853=""),"",MAX(0,$Z9853-N($M9853)))</f>
        <v/>
      </c>
      <c r="AC9853" s="46">
        <f>IF($B9853="","",IFERROR(INDEX('CCA Util %'!$H:$H,MATCH($B9853,'CCA Util %'!$E:$E,0)),""))</f>
        <v/>
      </c>
      <c r="AD9853">
        <f>IF($B9853="","",IFERROR(INDEX('CCA Util %'!$G:$G,MATCH($B9853,'CCA Util %'!$E:$E,0)),""))</f>
        <v/>
      </c>
      <c r="AE9853">
        <f>IF(OR($B9853="",$U9853=""),"",$U9853&amp;" &amp; "&amp;IF(OR($AD9853="",$AD9853=0),"Util NA",$AD9853&amp;" Util"))</f>
        <v/>
      </c>
    </row>
    <row r="9854" ht="15.75" customHeight="1" s="42">
      <c r="A9854" s="41" t="n"/>
      <c r="G9854" s="38" t="n"/>
      <c r="H9854" s="38" t="n"/>
      <c r="I9854" s="38" t="n"/>
      <c r="J9854" s="38" t="n"/>
      <c r="K9854" s="38" t="n"/>
      <c r="L9854" s="38" t="n"/>
      <c r="N9854" s="36">
        <f>IF($B9854="","",IF($C9854="SUPERSTORE","Superstore","DH"))</f>
        <v/>
      </c>
      <c r="O9854" s="36">
        <f>IF($B9854="","",IFERROR(VLOOKUP($B9854,Mapping!$A:$C,2,0),"Not Mapped"))</f>
        <v/>
      </c>
      <c r="P9854" s="36">
        <f>IF($B9854="","",IFERROR(VLOOKUP($B9854,Mapping!$A:$C,3,0),"Not Mapped"))</f>
        <v/>
      </c>
      <c r="Q9854" s="36">
        <f>IF($B9854="","",IFERROR(VLOOKUP($O9854,Leaders!$A:$B,2,0),"Not Mapped"))</f>
        <v/>
      </c>
      <c r="R9854" s="36">
        <f>IF($B9854="","",IF(COUNTIF(Exclusions!$A:$A,$B9854)&gt;0,"Yes","No"))</f>
        <v/>
      </c>
      <c r="S9854" s="38">
        <f>IF($B9854="","",MIN(1,DAY($A9854)/IF($N9854="Superstore",Settings!$B$5,Settings!$B$4)))</f>
        <v/>
      </c>
      <c r="T9854" s="38">
        <f>IF(OR($B9854="",$G9854="",$S9854=0),"",$G9854/$S9854)</f>
        <v/>
      </c>
      <c r="U9854" s="36">
        <f>IF($T9854="","",IF($T9854&lt;Settings!$B$8,"Critical",IF($T9854&lt;Settings!$B$9,"Semi Critical","Non Critical")))</f>
        <v/>
      </c>
      <c r="V9854" s="28" t="n"/>
      <c r="Z9854">
        <f>IF($B9854="","",IFERROR(VLOOKUP($B9854,'Plan HC for CCA'!$A:$B,2,0),""))</f>
        <v/>
      </c>
      <c r="AA9854">
        <f>IF(OR($B9854="",$Z9854=""),"",IF(N($M9854)&lt;$Z9854,"Delta","No Delta"))</f>
        <v/>
      </c>
      <c r="AB9854">
        <f>IF(OR($B9854="",$Z9854=""),"",MAX(0,$Z9854-N($M9854)))</f>
        <v/>
      </c>
      <c r="AC9854" s="46">
        <f>IF($B9854="","",IFERROR(INDEX('CCA Util %'!$H:$H,MATCH($B9854,'CCA Util %'!$E:$E,0)),""))</f>
        <v/>
      </c>
      <c r="AD9854">
        <f>IF($B9854="","",IFERROR(INDEX('CCA Util %'!$G:$G,MATCH($B9854,'CCA Util %'!$E:$E,0)),""))</f>
        <v/>
      </c>
      <c r="AE9854">
        <f>IF(OR($B9854="",$U9854=""),"",$U9854&amp;" &amp; "&amp;IF(OR($AD9854="",$AD9854=0),"Util NA",$AD9854&amp;" Util"))</f>
        <v/>
      </c>
    </row>
    <row r="9855" ht="15.75" customHeight="1" s="42">
      <c r="A9855" s="41" t="n"/>
      <c r="G9855" s="38" t="n"/>
      <c r="H9855" s="38" t="n"/>
      <c r="I9855" s="38" t="n"/>
      <c r="J9855" s="38" t="n"/>
      <c r="K9855" s="38" t="n"/>
      <c r="L9855" s="38" t="n"/>
      <c r="N9855" s="36">
        <f>IF($B9855="","",IF($C9855="SUPERSTORE","Superstore","DH"))</f>
        <v/>
      </c>
      <c r="O9855" s="36">
        <f>IF($B9855="","",IFERROR(VLOOKUP($B9855,Mapping!$A:$C,2,0),"Not Mapped"))</f>
        <v/>
      </c>
      <c r="P9855" s="36">
        <f>IF($B9855="","",IFERROR(VLOOKUP($B9855,Mapping!$A:$C,3,0),"Not Mapped"))</f>
        <v/>
      </c>
      <c r="Q9855" s="36">
        <f>IF($B9855="","",IFERROR(VLOOKUP($O9855,Leaders!$A:$B,2,0),"Not Mapped"))</f>
        <v/>
      </c>
      <c r="R9855" s="36">
        <f>IF($B9855="","",IF(COUNTIF(Exclusions!$A:$A,$B9855)&gt;0,"Yes","No"))</f>
        <v/>
      </c>
      <c r="S9855" s="38">
        <f>IF($B9855="","",MIN(1,DAY($A9855)/IF($N9855="Superstore",Settings!$B$5,Settings!$B$4)))</f>
        <v/>
      </c>
      <c r="T9855" s="38">
        <f>IF(OR($B9855="",$G9855="",$S9855=0),"",$G9855/$S9855)</f>
        <v/>
      </c>
      <c r="U9855" s="36">
        <f>IF($T9855="","",IF($T9855&lt;Settings!$B$8,"Critical",IF($T9855&lt;Settings!$B$9,"Semi Critical","Non Critical")))</f>
        <v/>
      </c>
      <c r="V9855" s="28" t="n"/>
      <c r="Z9855">
        <f>IF($B9855="","",IFERROR(VLOOKUP($B9855,'Plan HC for CCA'!$A:$B,2,0),""))</f>
        <v/>
      </c>
      <c r="AA9855">
        <f>IF(OR($B9855="",$Z9855=""),"",IF(N($M9855)&lt;$Z9855,"Delta","No Delta"))</f>
        <v/>
      </c>
      <c r="AB9855">
        <f>IF(OR($B9855="",$Z9855=""),"",MAX(0,$Z9855-N($M9855)))</f>
        <v/>
      </c>
      <c r="AC9855" s="46">
        <f>IF($B9855="","",IFERROR(INDEX('CCA Util %'!$H:$H,MATCH($B9855,'CCA Util %'!$E:$E,0)),""))</f>
        <v/>
      </c>
      <c r="AD9855">
        <f>IF($B9855="","",IFERROR(INDEX('CCA Util %'!$G:$G,MATCH($B9855,'CCA Util %'!$E:$E,0)),""))</f>
        <v/>
      </c>
      <c r="AE9855">
        <f>IF(OR($B9855="",$U9855=""),"",$U9855&amp;" &amp; "&amp;IF(OR($AD9855="",$AD9855=0),"Util NA",$AD9855&amp;" Util"))</f>
        <v/>
      </c>
    </row>
    <row r="9856" ht="15.75" customHeight="1" s="42">
      <c r="A9856" s="41" t="n"/>
      <c r="G9856" s="38" t="n"/>
      <c r="H9856" s="38" t="n"/>
      <c r="I9856" s="38" t="n"/>
      <c r="J9856" s="38" t="n"/>
      <c r="K9856" s="38" t="n"/>
      <c r="L9856" s="38" t="n"/>
      <c r="N9856" s="36">
        <f>IF($B9856="","",IF($C9856="SUPERSTORE","Superstore","DH"))</f>
        <v/>
      </c>
      <c r="O9856" s="36">
        <f>IF($B9856="","",IFERROR(VLOOKUP($B9856,Mapping!$A:$C,2,0),"Not Mapped"))</f>
        <v/>
      </c>
      <c r="P9856" s="36">
        <f>IF($B9856="","",IFERROR(VLOOKUP($B9856,Mapping!$A:$C,3,0),"Not Mapped"))</f>
        <v/>
      </c>
      <c r="Q9856" s="36">
        <f>IF($B9856="","",IFERROR(VLOOKUP($O9856,Leaders!$A:$B,2,0),"Not Mapped"))</f>
        <v/>
      </c>
      <c r="R9856" s="36">
        <f>IF($B9856="","",IF(COUNTIF(Exclusions!$A:$A,$B9856)&gt;0,"Yes","No"))</f>
        <v/>
      </c>
      <c r="S9856" s="38">
        <f>IF($B9856="","",MIN(1,DAY($A9856)/IF($N9856="Superstore",Settings!$B$5,Settings!$B$4)))</f>
        <v/>
      </c>
      <c r="T9856" s="38">
        <f>IF(OR($B9856="",$G9856="",$S9856=0),"",$G9856/$S9856)</f>
        <v/>
      </c>
      <c r="U9856" s="36">
        <f>IF($T9856="","",IF($T9856&lt;Settings!$B$8,"Critical",IF($T9856&lt;Settings!$B$9,"Semi Critical","Non Critical")))</f>
        <v/>
      </c>
      <c r="V9856" s="28" t="n"/>
      <c r="Z9856">
        <f>IF($B9856="","",IFERROR(VLOOKUP($B9856,'Plan HC for CCA'!$A:$B,2,0),""))</f>
        <v/>
      </c>
      <c r="AA9856">
        <f>IF(OR($B9856="",$Z9856=""),"",IF(N($M9856)&lt;$Z9856,"Delta","No Delta"))</f>
        <v/>
      </c>
      <c r="AB9856">
        <f>IF(OR($B9856="",$Z9856=""),"",MAX(0,$Z9856-N($M9856)))</f>
        <v/>
      </c>
      <c r="AC9856" s="46">
        <f>IF($B9856="","",IFERROR(INDEX('CCA Util %'!$H:$H,MATCH($B9856,'CCA Util %'!$E:$E,0)),""))</f>
        <v/>
      </c>
      <c r="AD9856">
        <f>IF($B9856="","",IFERROR(INDEX('CCA Util %'!$G:$G,MATCH($B9856,'CCA Util %'!$E:$E,0)),""))</f>
        <v/>
      </c>
      <c r="AE9856">
        <f>IF(OR($B9856="",$U9856=""),"",$U9856&amp;" &amp; "&amp;IF(OR($AD9856="",$AD9856=0),"Util NA",$AD9856&amp;" Util"))</f>
        <v/>
      </c>
    </row>
    <row r="9857" ht="15.75" customHeight="1" s="42">
      <c r="A9857" s="41" t="n"/>
      <c r="G9857" s="38" t="n"/>
      <c r="H9857" s="38" t="n"/>
      <c r="I9857" s="38" t="n"/>
      <c r="J9857" s="38" t="n"/>
      <c r="K9857" s="38" t="n"/>
      <c r="L9857" s="38" t="n"/>
      <c r="N9857" s="36">
        <f>IF($B9857="","",IF($C9857="SUPERSTORE","Superstore","DH"))</f>
        <v/>
      </c>
      <c r="O9857" s="36">
        <f>IF($B9857="","",IFERROR(VLOOKUP($B9857,Mapping!$A:$C,2,0),"Not Mapped"))</f>
        <v/>
      </c>
      <c r="P9857" s="36">
        <f>IF($B9857="","",IFERROR(VLOOKUP($B9857,Mapping!$A:$C,3,0),"Not Mapped"))</f>
        <v/>
      </c>
      <c r="Q9857" s="36">
        <f>IF($B9857="","",IFERROR(VLOOKUP($O9857,Leaders!$A:$B,2,0),"Not Mapped"))</f>
        <v/>
      </c>
      <c r="R9857" s="36">
        <f>IF($B9857="","",IF(COUNTIF(Exclusions!$A:$A,$B9857)&gt;0,"Yes","No"))</f>
        <v/>
      </c>
      <c r="S9857" s="38">
        <f>IF($B9857="","",MIN(1,DAY($A9857)/IF($N9857="Superstore",Settings!$B$5,Settings!$B$4)))</f>
        <v/>
      </c>
      <c r="T9857" s="38">
        <f>IF(OR($B9857="",$G9857="",$S9857=0),"",$G9857/$S9857)</f>
        <v/>
      </c>
      <c r="U9857" s="36">
        <f>IF($T9857="","",IF($T9857&lt;Settings!$B$8,"Critical",IF($T9857&lt;Settings!$B$9,"Semi Critical","Non Critical")))</f>
        <v/>
      </c>
      <c r="V9857" s="28" t="n"/>
      <c r="Z9857">
        <f>IF($B9857="","",IFERROR(VLOOKUP($B9857,'Plan HC for CCA'!$A:$B,2,0),""))</f>
        <v/>
      </c>
      <c r="AA9857">
        <f>IF(OR($B9857="",$Z9857=""),"",IF(N($M9857)&lt;$Z9857,"Delta","No Delta"))</f>
        <v/>
      </c>
      <c r="AB9857">
        <f>IF(OR($B9857="",$Z9857=""),"",MAX(0,$Z9857-N($M9857)))</f>
        <v/>
      </c>
      <c r="AC9857" s="46">
        <f>IF($B9857="","",IFERROR(INDEX('CCA Util %'!$H:$H,MATCH($B9857,'CCA Util %'!$E:$E,0)),""))</f>
        <v/>
      </c>
      <c r="AD9857">
        <f>IF($B9857="","",IFERROR(INDEX('CCA Util %'!$G:$G,MATCH($B9857,'CCA Util %'!$E:$E,0)),""))</f>
        <v/>
      </c>
      <c r="AE9857">
        <f>IF(OR($B9857="",$U9857=""),"",$U9857&amp;" &amp; "&amp;IF(OR($AD9857="",$AD9857=0),"Util NA",$AD9857&amp;" Util"))</f>
        <v/>
      </c>
    </row>
    <row r="9858" ht="15.75" customHeight="1" s="42">
      <c r="A9858" s="41" t="n"/>
      <c r="G9858" s="38" t="n"/>
      <c r="H9858" s="38" t="n"/>
      <c r="I9858" s="38" t="n"/>
      <c r="J9858" s="38" t="n"/>
      <c r="K9858" s="38" t="n"/>
      <c r="L9858" s="38" t="n"/>
      <c r="N9858" s="36">
        <f>IF($B9858="","",IF($C9858="SUPERSTORE","Superstore","DH"))</f>
        <v/>
      </c>
      <c r="O9858" s="36">
        <f>IF($B9858="","",IFERROR(VLOOKUP($B9858,Mapping!$A:$C,2,0),"Not Mapped"))</f>
        <v/>
      </c>
      <c r="P9858" s="36">
        <f>IF($B9858="","",IFERROR(VLOOKUP($B9858,Mapping!$A:$C,3,0),"Not Mapped"))</f>
        <v/>
      </c>
      <c r="Q9858" s="36">
        <f>IF($B9858="","",IFERROR(VLOOKUP($O9858,Leaders!$A:$B,2,0),"Not Mapped"))</f>
        <v/>
      </c>
      <c r="R9858" s="36">
        <f>IF($B9858="","",IF(COUNTIF(Exclusions!$A:$A,$B9858)&gt;0,"Yes","No"))</f>
        <v/>
      </c>
      <c r="S9858" s="38">
        <f>IF($B9858="","",MIN(1,DAY($A9858)/IF($N9858="Superstore",Settings!$B$5,Settings!$B$4)))</f>
        <v/>
      </c>
      <c r="T9858" s="38">
        <f>IF(OR($B9858="",$G9858="",$S9858=0),"",$G9858/$S9858)</f>
        <v/>
      </c>
      <c r="U9858" s="36">
        <f>IF($T9858="","",IF($T9858&lt;Settings!$B$8,"Critical",IF($T9858&lt;Settings!$B$9,"Semi Critical","Non Critical")))</f>
        <v/>
      </c>
      <c r="V9858" s="28" t="n"/>
      <c r="Z9858">
        <f>IF($B9858="","",IFERROR(VLOOKUP($B9858,'Plan HC for CCA'!$A:$B,2,0),""))</f>
        <v/>
      </c>
      <c r="AA9858">
        <f>IF(OR($B9858="",$Z9858=""),"",IF(N($M9858)&lt;$Z9858,"Delta","No Delta"))</f>
        <v/>
      </c>
      <c r="AB9858">
        <f>IF(OR($B9858="",$Z9858=""),"",MAX(0,$Z9858-N($M9858)))</f>
        <v/>
      </c>
      <c r="AC9858" s="46">
        <f>IF($B9858="","",IFERROR(INDEX('CCA Util %'!$H:$H,MATCH($B9858,'CCA Util %'!$E:$E,0)),""))</f>
        <v/>
      </c>
      <c r="AD9858">
        <f>IF($B9858="","",IFERROR(INDEX('CCA Util %'!$G:$G,MATCH($B9858,'CCA Util %'!$E:$E,0)),""))</f>
        <v/>
      </c>
      <c r="AE9858">
        <f>IF(OR($B9858="",$U9858=""),"",$U9858&amp;" &amp; "&amp;IF(OR($AD9858="",$AD9858=0),"Util NA",$AD9858&amp;" Util"))</f>
        <v/>
      </c>
    </row>
    <row r="9859" ht="15.75" customHeight="1" s="42">
      <c r="A9859" s="41" t="n"/>
      <c r="G9859" s="38" t="n"/>
      <c r="H9859" s="38" t="n"/>
      <c r="I9859" s="38" t="n"/>
      <c r="J9859" s="38" t="n"/>
      <c r="K9859" s="38" t="n"/>
      <c r="L9859" s="38" t="n"/>
      <c r="N9859" s="36">
        <f>IF($B9859="","",IF($C9859="SUPERSTORE","Superstore","DH"))</f>
        <v/>
      </c>
      <c r="O9859" s="36">
        <f>IF($B9859="","",IFERROR(VLOOKUP($B9859,Mapping!$A:$C,2,0),"Not Mapped"))</f>
        <v/>
      </c>
      <c r="P9859" s="36">
        <f>IF($B9859="","",IFERROR(VLOOKUP($B9859,Mapping!$A:$C,3,0),"Not Mapped"))</f>
        <v/>
      </c>
      <c r="Q9859" s="36">
        <f>IF($B9859="","",IFERROR(VLOOKUP($O9859,Leaders!$A:$B,2,0),"Not Mapped"))</f>
        <v/>
      </c>
      <c r="R9859" s="36">
        <f>IF($B9859="","",IF(COUNTIF(Exclusions!$A:$A,$B9859)&gt;0,"Yes","No"))</f>
        <v/>
      </c>
      <c r="S9859" s="38">
        <f>IF($B9859="","",MIN(1,DAY($A9859)/IF($N9859="Superstore",Settings!$B$5,Settings!$B$4)))</f>
        <v/>
      </c>
      <c r="T9859" s="38">
        <f>IF(OR($B9859="",$G9859="",$S9859=0),"",$G9859/$S9859)</f>
        <v/>
      </c>
      <c r="U9859" s="36">
        <f>IF($T9859="","",IF($T9859&lt;Settings!$B$8,"Critical",IF($T9859&lt;Settings!$B$9,"Semi Critical","Non Critical")))</f>
        <v/>
      </c>
      <c r="V9859" s="28" t="n"/>
      <c r="Z9859">
        <f>IF($B9859="","",IFERROR(VLOOKUP($B9859,'Plan HC for CCA'!$A:$B,2,0),""))</f>
        <v/>
      </c>
      <c r="AA9859">
        <f>IF(OR($B9859="",$Z9859=""),"",IF(N($M9859)&lt;$Z9859,"Delta","No Delta"))</f>
        <v/>
      </c>
      <c r="AB9859">
        <f>IF(OR($B9859="",$Z9859=""),"",MAX(0,$Z9859-N($M9859)))</f>
        <v/>
      </c>
      <c r="AC9859" s="46">
        <f>IF($B9859="","",IFERROR(INDEX('CCA Util %'!$H:$H,MATCH($B9859,'CCA Util %'!$E:$E,0)),""))</f>
        <v/>
      </c>
      <c r="AD9859">
        <f>IF($B9859="","",IFERROR(INDEX('CCA Util %'!$G:$G,MATCH($B9859,'CCA Util %'!$E:$E,0)),""))</f>
        <v/>
      </c>
      <c r="AE9859">
        <f>IF(OR($B9859="",$U9859=""),"",$U9859&amp;" &amp; "&amp;IF(OR($AD9859="",$AD9859=0),"Util NA",$AD9859&amp;" Util"))</f>
        <v/>
      </c>
    </row>
    <row r="9860" ht="15.75" customHeight="1" s="42">
      <c r="A9860" s="41" t="n"/>
      <c r="G9860" s="38" t="n"/>
      <c r="H9860" s="38" t="n"/>
      <c r="I9860" s="38" t="n"/>
      <c r="J9860" s="38" t="n"/>
      <c r="K9860" s="38" t="n"/>
      <c r="L9860" s="38" t="n"/>
      <c r="N9860" s="36">
        <f>IF($B9860="","",IF($C9860="SUPERSTORE","Superstore","DH"))</f>
        <v/>
      </c>
      <c r="O9860" s="36">
        <f>IF($B9860="","",IFERROR(VLOOKUP($B9860,Mapping!$A:$C,2,0),"Not Mapped"))</f>
        <v/>
      </c>
      <c r="P9860" s="36">
        <f>IF($B9860="","",IFERROR(VLOOKUP($B9860,Mapping!$A:$C,3,0),"Not Mapped"))</f>
        <v/>
      </c>
      <c r="Q9860" s="36">
        <f>IF($B9860="","",IFERROR(VLOOKUP($O9860,Leaders!$A:$B,2,0),"Not Mapped"))</f>
        <v/>
      </c>
      <c r="R9860" s="36">
        <f>IF($B9860="","",IF(COUNTIF(Exclusions!$A:$A,$B9860)&gt;0,"Yes","No"))</f>
        <v/>
      </c>
      <c r="S9860" s="38">
        <f>IF($B9860="","",MIN(1,DAY($A9860)/IF($N9860="Superstore",Settings!$B$5,Settings!$B$4)))</f>
        <v/>
      </c>
      <c r="T9860" s="38">
        <f>IF(OR($B9860="",$G9860="",$S9860=0),"",$G9860/$S9860)</f>
        <v/>
      </c>
      <c r="U9860" s="36">
        <f>IF($T9860="","",IF($T9860&lt;Settings!$B$8,"Critical",IF($T9860&lt;Settings!$B$9,"Semi Critical","Non Critical")))</f>
        <v/>
      </c>
      <c r="V9860" s="28" t="n"/>
      <c r="Z9860">
        <f>IF($B9860="","",IFERROR(VLOOKUP($B9860,'Plan HC for CCA'!$A:$B,2,0),""))</f>
        <v/>
      </c>
      <c r="AA9860">
        <f>IF(OR($B9860="",$Z9860=""),"",IF(N($M9860)&lt;$Z9860,"Delta","No Delta"))</f>
        <v/>
      </c>
      <c r="AB9860">
        <f>IF(OR($B9860="",$Z9860=""),"",MAX(0,$Z9860-N($M9860)))</f>
        <v/>
      </c>
      <c r="AC9860" s="46">
        <f>IF($B9860="","",IFERROR(INDEX('CCA Util %'!$H:$H,MATCH($B9860,'CCA Util %'!$E:$E,0)),""))</f>
        <v/>
      </c>
      <c r="AD9860">
        <f>IF($B9860="","",IFERROR(INDEX('CCA Util %'!$G:$G,MATCH($B9860,'CCA Util %'!$E:$E,0)),""))</f>
        <v/>
      </c>
      <c r="AE9860">
        <f>IF(OR($B9860="",$U9860=""),"",$U9860&amp;" &amp; "&amp;IF(OR($AD9860="",$AD9860=0),"Util NA",$AD9860&amp;" Util"))</f>
        <v/>
      </c>
    </row>
    <row r="9861" ht="15.75" customHeight="1" s="42">
      <c r="A9861" s="41" t="n"/>
      <c r="G9861" s="38" t="n"/>
      <c r="H9861" s="38" t="n"/>
      <c r="I9861" s="38" t="n"/>
      <c r="J9861" s="38" t="n"/>
      <c r="K9861" s="38" t="n"/>
      <c r="L9861" s="38" t="n"/>
      <c r="N9861" s="36">
        <f>IF($B9861="","",IF($C9861="SUPERSTORE","Superstore","DH"))</f>
        <v/>
      </c>
      <c r="O9861" s="36">
        <f>IF($B9861="","",IFERROR(VLOOKUP($B9861,Mapping!$A:$C,2,0),"Not Mapped"))</f>
        <v/>
      </c>
      <c r="P9861" s="36">
        <f>IF($B9861="","",IFERROR(VLOOKUP($B9861,Mapping!$A:$C,3,0),"Not Mapped"))</f>
        <v/>
      </c>
      <c r="Q9861" s="36">
        <f>IF($B9861="","",IFERROR(VLOOKUP($O9861,Leaders!$A:$B,2,0),"Not Mapped"))</f>
        <v/>
      </c>
      <c r="R9861" s="36">
        <f>IF($B9861="","",IF(COUNTIF(Exclusions!$A:$A,$B9861)&gt;0,"Yes","No"))</f>
        <v/>
      </c>
      <c r="S9861" s="38">
        <f>IF($B9861="","",MIN(1,DAY($A9861)/IF($N9861="Superstore",Settings!$B$5,Settings!$B$4)))</f>
        <v/>
      </c>
      <c r="T9861" s="38">
        <f>IF(OR($B9861="",$G9861="",$S9861=0),"",$G9861/$S9861)</f>
        <v/>
      </c>
      <c r="U9861" s="36">
        <f>IF($T9861="","",IF($T9861&lt;Settings!$B$8,"Critical",IF($T9861&lt;Settings!$B$9,"Semi Critical","Non Critical")))</f>
        <v/>
      </c>
      <c r="V9861" s="28" t="n"/>
      <c r="Z9861">
        <f>IF($B9861="","",IFERROR(VLOOKUP($B9861,'Plan HC for CCA'!$A:$B,2,0),""))</f>
        <v/>
      </c>
      <c r="AA9861">
        <f>IF(OR($B9861="",$Z9861=""),"",IF(N($M9861)&lt;$Z9861,"Delta","No Delta"))</f>
        <v/>
      </c>
      <c r="AB9861">
        <f>IF(OR($B9861="",$Z9861=""),"",MAX(0,$Z9861-N($M9861)))</f>
        <v/>
      </c>
      <c r="AC9861" s="46">
        <f>IF($B9861="","",IFERROR(INDEX('CCA Util %'!$H:$H,MATCH($B9861,'CCA Util %'!$E:$E,0)),""))</f>
        <v/>
      </c>
      <c r="AD9861">
        <f>IF($B9861="","",IFERROR(INDEX('CCA Util %'!$G:$G,MATCH($B9861,'CCA Util %'!$E:$E,0)),""))</f>
        <v/>
      </c>
      <c r="AE9861">
        <f>IF(OR($B9861="",$U9861=""),"",$U9861&amp;" &amp; "&amp;IF(OR($AD9861="",$AD9861=0),"Util NA",$AD9861&amp;" Util"))</f>
        <v/>
      </c>
    </row>
    <row r="9862" ht="15.75" customHeight="1" s="42">
      <c r="A9862" s="41" t="n"/>
      <c r="G9862" s="38" t="n"/>
      <c r="H9862" s="38" t="n"/>
      <c r="I9862" s="38" t="n"/>
      <c r="J9862" s="38" t="n"/>
      <c r="K9862" s="38" t="n"/>
      <c r="L9862" s="38" t="n"/>
      <c r="N9862" s="36">
        <f>IF($B9862="","",IF($C9862="SUPERSTORE","Superstore","DH"))</f>
        <v/>
      </c>
      <c r="O9862" s="36">
        <f>IF($B9862="","",IFERROR(VLOOKUP($B9862,Mapping!$A:$C,2,0),"Not Mapped"))</f>
        <v/>
      </c>
      <c r="P9862" s="36">
        <f>IF($B9862="","",IFERROR(VLOOKUP($B9862,Mapping!$A:$C,3,0),"Not Mapped"))</f>
        <v/>
      </c>
      <c r="Q9862" s="36">
        <f>IF($B9862="","",IFERROR(VLOOKUP($O9862,Leaders!$A:$B,2,0),"Not Mapped"))</f>
        <v/>
      </c>
      <c r="R9862" s="36">
        <f>IF($B9862="","",IF(COUNTIF(Exclusions!$A:$A,$B9862)&gt;0,"Yes","No"))</f>
        <v/>
      </c>
      <c r="S9862" s="38">
        <f>IF($B9862="","",MIN(1,DAY($A9862)/IF($N9862="Superstore",Settings!$B$5,Settings!$B$4)))</f>
        <v/>
      </c>
      <c r="T9862" s="38">
        <f>IF(OR($B9862="",$G9862="",$S9862=0),"",$G9862/$S9862)</f>
        <v/>
      </c>
      <c r="U9862" s="36">
        <f>IF($T9862="","",IF($T9862&lt;Settings!$B$8,"Critical",IF($T9862&lt;Settings!$B$9,"Semi Critical","Non Critical")))</f>
        <v/>
      </c>
      <c r="V9862" s="28" t="n"/>
      <c r="Z9862">
        <f>IF($B9862="","",IFERROR(VLOOKUP($B9862,'Plan HC for CCA'!$A:$B,2,0),""))</f>
        <v/>
      </c>
      <c r="AA9862">
        <f>IF(OR($B9862="",$Z9862=""),"",IF(N($M9862)&lt;$Z9862,"Delta","No Delta"))</f>
        <v/>
      </c>
      <c r="AB9862">
        <f>IF(OR($B9862="",$Z9862=""),"",MAX(0,$Z9862-N($M9862)))</f>
        <v/>
      </c>
      <c r="AC9862" s="46">
        <f>IF($B9862="","",IFERROR(INDEX('CCA Util %'!$H:$H,MATCH($B9862,'CCA Util %'!$E:$E,0)),""))</f>
        <v/>
      </c>
      <c r="AD9862">
        <f>IF($B9862="","",IFERROR(INDEX('CCA Util %'!$G:$G,MATCH($B9862,'CCA Util %'!$E:$E,0)),""))</f>
        <v/>
      </c>
      <c r="AE9862">
        <f>IF(OR($B9862="",$U9862=""),"",$U9862&amp;" &amp; "&amp;IF(OR($AD9862="",$AD9862=0),"Util NA",$AD9862&amp;" Util"))</f>
        <v/>
      </c>
    </row>
    <row r="9863" ht="15.75" customHeight="1" s="42">
      <c r="A9863" s="41" t="n"/>
      <c r="G9863" s="38" t="n"/>
      <c r="H9863" s="38" t="n"/>
      <c r="I9863" s="38" t="n"/>
      <c r="J9863" s="38" t="n"/>
      <c r="K9863" s="38" t="n"/>
      <c r="L9863" s="38" t="n"/>
      <c r="N9863" s="36">
        <f>IF($B9863="","",IF($C9863="SUPERSTORE","Superstore","DH"))</f>
        <v/>
      </c>
      <c r="O9863" s="36">
        <f>IF($B9863="","",IFERROR(VLOOKUP($B9863,Mapping!$A:$C,2,0),"Not Mapped"))</f>
        <v/>
      </c>
      <c r="P9863" s="36">
        <f>IF($B9863="","",IFERROR(VLOOKUP($B9863,Mapping!$A:$C,3,0),"Not Mapped"))</f>
        <v/>
      </c>
      <c r="Q9863" s="36">
        <f>IF($B9863="","",IFERROR(VLOOKUP($O9863,Leaders!$A:$B,2,0),"Not Mapped"))</f>
        <v/>
      </c>
      <c r="R9863" s="36">
        <f>IF($B9863="","",IF(COUNTIF(Exclusions!$A:$A,$B9863)&gt;0,"Yes","No"))</f>
        <v/>
      </c>
      <c r="S9863" s="38">
        <f>IF($B9863="","",MIN(1,DAY($A9863)/IF($N9863="Superstore",Settings!$B$5,Settings!$B$4)))</f>
        <v/>
      </c>
      <c r="T9863" s="38">
        <f>IF(OR($B9863="",$G9863="",$S9863=0),"",$G9863/$S9863)</f>
        <v/>
      </c>
      <c r="U9863" s="36">
        <f>IF($T9863="","",IF($T9863&lt;Settings!$B$8,"Critical",IF($T9863&lt;Settings!$B$9,"Semi Critical","Non Critical")))</f>
        <v/>
      </c>
      <c r="V9863" s="28" t="n"/>
      <c r="Z9863">
        <f>IF($B9863="","",IFERROR(VLOOKUP($B9863,'Plan HC for CCA'!$A:$B,2,0),""))</f>
        <v/>
      </c>
      <c r="AA9863">
        <f>IF(OR($B9863="",$Z9863=""),"",IF(N($M9863)&lt;$Z9863,"Delta","No Delta"))</f>
        <v/>
      </c>
      <c r="AB9863">
        <f>IF(OR($B9863="",$Z9863=""),"",MAX(0,$Z9863-N($M9863)))</f>
        <v/>
      </c>
      <c r="AC9863" s="46">
        <f>IF($B9863="","",IFERROR(INDEX('CCA Util %'!$H:$H,MATCH($B9863,'CCA Util %'!$E:$E,0)),""))</f>
        <v/>
      </c>
      <c r="AD9863">
        <f>IF($B9863="","",IFERROR(INDEX('CCA Util %'!$G:$G,MATCH($B9863,'CCA Util %'!$E:$E,0)),""))</f>
        <v/>
      </c>
      <c r="AE9863">
        <f>IF(OR($B9863="",$U9863=""),"",$U9863&amp;" &amp; "&amp;IF(OR($AD9863="",$AD9863=0),"Util NA",$AD9863&amp;" Util"))</f>
        <v/>
      </c>
    </row>
    <row r="9864" ht="15.75" customHeight="1" s="42">
      <c r="A9864" s="41" t="n"/>
      <c r="G9864" s="38" t="n"/>
      <c r="H9864" s="38" t="n"/>
      <c r="I9864" s="38" t="n"/>
      <c r="J9864" s="38" t="n"/>
      <c r="K9864" s="38" t="n"/>
      <c r="L9864" s="38" t="n"/>
      <c r="N9864" s="36">
        <f>IF($B9864="","",IF($C9864="SUPERSTORE","Superstore","DH"))</f>
        <v/>
      </c>
      <c r="O9864" s="36">
        <f>IF($B9864="","",IFERROR(VLOOKUP($B9864,Mapping!$A:$C,2,0),"Not Mapped"))</f>
        <v/>
      </c>
      <c r="P9864" s="36">
        <f>IF($B9864="","",IFERROR(VLOOKUP($B9864,Mapping!$A:$C,3,0),"Not Mapped"))</f>
        <v/>
      </c>
      <c r="Q9864" s="36">
        <f>IF($B9864="","",IFERROR(VLOOKUP($O9864,Leaders!$A:$B,2,0),"Not Mapped"))</f>
        <v/>
      </c>
      <c r="R9864" s="36">
        <f>IF($B9864="","",IF(COUNTIF(Exclusions!$A:$A,$B9864)&gt;0,"Yes","No"))</f>
        <v/>
      </c>
      <c r="S9864" s="38">
        <f>IF($B9864="","",MIN(1,DAY($A9864)/IF($N9864="Superstore",Settings!$B$5,Settings!$B$4)))</f>
        <v/>
      </c>
      <c r="T9864" s="38">
        <f>IF(OR($B9864="",$G9864="",$S9864=0),"",$G9864/$S9864)</f>
        <v/>
      </c>
      <c r="U9864" s="36">
        <f>IF($T9864="","",IF($T9864&lt;Settings!$B$8,"Critical",IF($T9864&lt;Settings!$B$9,"Semi Critical","Non Critical")))</f>
        <v/>
      </c>
      <c r="V9864" s="28" t="n"/>
      <c r="Z9864">
        <f>IF($B9864="","",IFERROR(VLOOKUP($B9864,'Plan HC for CCA'!$A:$B,2,0),""))</f>
        <v/>
      </c>
      <c r="AA9864">
        <f>IF(OR($B9864="",$Z9864=""),"",IF(N($M9864)&lt;$Z9864,"Delta","No Delta"))</f>
        <v/>
      </c>
      <c r="AB9864">
        <f>IF(OR($B9864="",$Z9864=""),"",MAX(0,$Z9864-N($M9864)))</f>
        <v/>
      </c>
      <c r="AC9864" s="46">
        <f>IF($B9864="","",IFERROR(INDEX('CCA Util %'!$H:$H,MATCH($B9864,'CCA Util %'!$E:$E,0)),""))</f>
        <v/>
      </c>
      <c r="AD9864">
        <f>IF($B9864="","",IFERROR(INDEX('CCA Util %'!$G:$G,MATCH($B9864,'CCA Util %'!$E:$E,0)),""))</f>
        <v/>
      </c>
      <c r="AE9864">
        <f>IF(OR($B9864="",$U9864=""),"",$U9864&amp;" &amp; "&amp;IF(OR($AD9864="",$AD9864=0),"Util NA",$AD9864&amp;" Util"))</f>
        <v/>
      </c>
    </row>
    <row r="9865" ht="15.75" customHeight="1" s="42">
      <c r="A9865" s="41" t="n"/>
      <c r="G9865" s="38" t="n"/>
      <c r="H9865" s="38" t="n"/>
      <c r="I9865" s="38" t="n"/>
      <c r="J9865" s="38" t="n"/>
      <c r="K9865" s="38" t="n"/>
      <c r="L9865" s="38" t="n"/>
      <c r="N9865" s="36">
        <f>IF($B9865="","",IF($C9865="SUPERSTORE","Superstore","DH"))</f>
        <v/>
      </c>
      <c r="O9865" s="36">
        <f>IF($B9865="","",IFERROR(VLOOKUP($B9865,Mapping!$A:$C,2,0),"Not Mapped"))</f>
        <v/>
      </c>
      <c r="P9865" s="36">
        <f>IF($B9865="","",IFERROR(VLOOKUP($B9865,Mapping!$A:$C,3,0),"Not Mapped"))</f>
        <v/>
      </c>
      <c r="Q9865" s="36">
        <f>IF($B9865="","",IFERROR(VLOOKUP($O9865,Leaders!$A:$B,2,0),"Not Mapped"))</f>
        <v/>
      </c>
      <c r="R9865" s="36">
        <f>IF($B9865="","",IF(COUNTIF(Exclusions!$A:$A,$B9865)&gt;0,"Yes","No"))</f>
        <v/>
      </c>
      <c r="S9865" s="38">
        <f>IF($B9865="","",MIN(1,DAY($A9865)/IF($N9865="Superstore",Settings!$B$5,Settings!$B$4)))</f>
        <v/>
      </c>
      <c r="T9865" s="38">
        <f>IF(OR($B9865="",$G9865="",$S9865=0),"",$G9865/$S9865)</f>
        <v/>
      </c>
      <c r="U9865" s="36">
        <f>IF($T9865="","",IF($T9865&lt;Settings!$B$8,"Critical",IF($T9865&lt;Settings!$B$9,"Semi Critical","Non Critical")))</f>
        <v/>
      </c>
      <c r="V9865" s="28" t="n"/>
      <c r="Z9865">
        <f>IF($B9865="","",IFERROR(VLOOKUP($B9865,'Plan HC for CCA'!$A:$B,2,0),""))</f>
        <v/>
      </c>
      <c r="AA9865">
        <f>IF(OR($B9865="",$Z9865=""),"",IF(N($M9865)&lt;$Z9865,"Delta","No Delta"))</f>
        <v/>
      </c>
      <c r="AB9865">
        <f>IF(OR($B9865="",$Z9865=""),"",MAX(0,$Z9865-N($M9865)))</f>
        <v/>
      </c>
      <c r="AC9865" s="46">
        <f>IF($B9865="","",IFERROR(INDEX('CCA Util %'!$H:$H,MATCH($B9865,'CCA Util %'!$E:$E,0)),""))</f>
        <v/>
      </c>
      <c r="AD9865">
        <f>IF($B9865="","",IFERROR(INDEX('CCA Util %'!$G:$G,MATCH($B9865,'CCA Util %'!$E:$E,0)),""))</f>
        <v/>
      </c>
      <c r="AE9865">
        <f>IF(OR($B9865="",$U9865=""),"",$U9865&amp;" &amp; "&amp;IF(OR($AD9865="",$AD9865=0),"Util NA",$AD9865&amp;" Util"))</f>
        <v/>
      </c>
    </row>
    <row r="9866" ht="15.75" customHeight="1" s="42">
      <c r="A9866" s="41" t="n"/>
      <c r="G9866" s="38" t="n"/>
      <c r="H9866" s="38" t="n"/>
      <c r="I9866" s="38" t="n"/>
      <c r="J9866" s="38" t="n"/>
      <c r="K9866" s="38" t="n"/>
      <c r="L9866" s="38" t="n"/>
      <c r="N9866" s="36">
        <f>IF($B9866="","",IF($C9866="SUPERSTORE","Superstore","DH"))</f>
        <v/>
      </c>
      <c r="O9866" s="36">
        <f>IF($B9866="","",IFERROR(VLOOKUP($B9866,Mapping!$A:$C,2,0),"Not Mapped"))</f>
        <v/>
      </c>
      <c r="P9866" s="36">
        <f>IF($B9866="","",IFERROR(VLOOKUP($B9866,Mapping!$A:$C,3,0),"Not Mapped"))</f>
        <v/>
      </c>
      <c r="Q9866" s="36">
        <f>IF($B9866="","",IFERROR(VLOOKUP($O9866,Leaders!$A:$B,2,0),"Not Mapped"))</f>
        <v/>
      </c>
      <c r="R9866" s="36">
        <f>IF($B9866="","",IF(COUNTIF(Exclusions!$A:$A,$B9866)&gt;0,"Yes","No"))</f>
        <v/>
      </c>
      <c r="S9866" s="38">
        <f>IF($B9866="","",MIN(1,DAY($A9866)/IF($N9866="Superstore",Settings!$B$5,Settings!$B$4)))</f>
        <v/>
      </c>
      <c r="T9866" s="38">
        <f>IF(OR($B9866="",$G9866="",$S9866=0),"",$G9866/$S9866)</f>
        <v/>
      </c>
      <c r="U9866" s="36">
        <f>IF($T9866="","",IF($T9866&lt;Settings!$B$8,"Critical",IF($T9866&lt;Settings!$B$9,"Semi Critical","Non Critical")))</f>
        <v/>
      </c>
      <c r="V9866" s="28" t="n"/>
      <c r="Z9866">
        <f>IF($B9866="","",IFERROR(VLOOKUP($B9866,'Plan HC for CCA'!$A:$B,2,0),""))</f>
        <v/>
      </c>
      <c r="AA9866">
        <f>IF(OR($B9866="",$Z9866=""),"",IF(N($M9866)&lt;$Z9866,"Delta","No Delta"))</f>
        <v/>
      </c>
      <c r="AB9866">
        <f>IF(OR($B9866="",$Z9866=""),"",MAX(0,$Z9866-N($M9866)))</f>
        <v/>
      </c>
      <c r="AC9866" s="46">
        <f>IF($B9866="","",IFERROR(INDEX('CCA Util %'!$H:$H,MATCH($B9866,'CCA Util %'!$E:$E,0)),""))</f>
        <v/>
      </c>
      <c r="AD9866">
        <f>IF($B9866="","",IFERROR(INDEX('CCA Util %'!$G:$G,MATCH($B9866,'CCA Util %'!$E:$E,0)),""))</f>
        <v/>
      </c>
      <c r="AE9866">
        <f>IF(OR($B9866="",$U9866=""),"",$U9866&amp;" &amp; "&amp;IF(OR($AD9866="",$AD9866=0),"Util NA",$AD9866&amp;" Util"))</f>
        <v/>
      </c>
    </row>
    <row r="9867" ht="15.75" customHeight="1" s="42">
      <c r="A9867" s="41" t="n"/>
      <c r="G9867" s="38" t="n"/>
      <c r="H9867" s="38" t="n"/>
      <c r="I9867" s="38" t="n"/>
      <c r="J9867" s="38" t="n"/>
      <c r="K9867" s="38" t="n"/>
      <c r="L9867" s="38" t="n"/>
      <c r="N9867" s="36">
        <f>IF($B9867="","",IF($C9867="SUPERSTORE","Superstore","DH"))</f>
        <v/>
      </c>
      <c r="O9867" s="36">
        <f>IF($B9867="","",IFERROR(VLOOKUP($B9867,Mapping!$A:$C,2,0),"Not Mapped"))</f>
        <v/>
      </c>
      <c r="P9867" s="36">
        <f>IF($B9867="","",IFERROR(VLOOKUP($B9867,Mapping!$A:$C,3,0),"Not Mapped"))</f>
        <v/>
      </c>
      <c r="Q9867" s="36">
        <f>IF($B9867="","",IFERROR(VLOOKUP($O9867,Leaders!$A:$B,2,0),"Not Mapped"))</f>
        <v/>
      </c>
      <c r="R9867" s="36">
        <f>IF($B9867="","",IF(COUNTIF(Exclusions!$A:$A,$B9867)&gt;0,"Yes","No"))</f>
        <v/>
      </c>
      <c r="S9867" s="38">
        <f>IF($B9867="","",MIN(1,DAY($A9867)/IF($N9867="Superstore",Settings!$B$5,Settings!$B$4)))</f>
        <v/>
      </c>
      <c r="T9867" s="38">
        <f>IF(OR($B9867="",$G9867="",$S9867=0),"",$G9867/$S9867)</f>
        <v/>
      </c>
      <c r="U9867" s="36">
        <f>IF($T9867="","",IF($T9867&lt;Settings!$B$8,"Critical",IF($T9867&lt;Settings!$B$9,"Semi Critical","Non Critical")))</f>
        <v/>
      </c>
      <c r="V9867" s="28" t="n"/>
      <c r="Z9867">
        <f>IF($B9867="","",IFERROR(VLOOKUP($B9867,'Plan HC for CCA'!$A:$B,2,0),""))</f>
        <v/>
      </c>
      <c r="AA9867">
        <f>IF(OR($B9867="",$Z9867=""),"",IF(N($M9867)&lt;$Z9867,"Delta","No Delta"))</f>
        <v/>
      </c>
      <c r="AB9867">
        <f>IF(OR($B9867="",$Z9867=""),"",MAX(0,$Z9867-N($M9867)))</f>
        <v/>
      </c>
      <c r="AC9867" s="46">
        <f>IF($B9867="","",IFERROR(INDEX('CCA Util %'!$H:$H,MATCH($B9867,'CCA Util %'!$E:$E,0)),""))</f>
        <v/>
      </c>
      <c r="AD9867">
        <f>IF($B9867="","",IFERROR(INDEX('CCA Util %'!$G:$G,MATCH($B9867,'CCA Util %'!$E:$E,0)),""))</f>
        <v/>
      </c>
      <c r="AE9867">
        <f>IF(OR($B9867="",$U9867=""),"",$U9867&amp;" &amp; "&amp;IF(OR($AD9867="",$AD9867=0),"Util NA",$AD9867&amp;" Util"))</f>
        <v/>
      </c>
    </row>
    <row r="9868" ht="15.75" customHeight="1" s="42">
      <c r="A9868" s="41" t="n"/>
      <c r="G9868" s="38" t="n"/>
      <c r="H9868" s="38" t="n"/>
      <c r="I9868" s="38" t="n"/>
      <c r="J9868" s="38" t="n"/>
      <c r="K9868" s="38" t="n"/>
      <c r="L9868" s="38" t="n"/>
      <c r="N9868" s="36">
        <f>IF($B9868="","",IF($C9868="SUPERSTORE","Superstore","DH"))</f>
        <v/>
      </c>
      <c r="O9868" s="36">
        <f>IF($B9868="","",IFERROR(VLOOKUP($B9868,Mapping!$A:$C,2,0),"Not Mapped"))</f>
        <v/>
      </c>
      <c r="P9868" s="36">
        <f>IF($B9868="","",IFERROR(VLOOKUP($B9868,Mapping!$A:$C,3,0),"Not Mapped"))</f>
        <v/>
      </c>
      <c r="Q9868" s="36">
        <f>IF($B9868="","",IFERROR(VLOOKUP($O9868,Leaders!$A:$B,2,0),"Not Mapped"))</f>
        <v/>
      </c>
      <c r="R9868" s="36">
        <f>IF($B9868="","",IF(COUNTIF(Exclusions!$A:$A,$B9868)&gt;0,"Yes","No"))</f>
        <v/>
      </c>
      <c r="S9868" s="38">
        <f>IF($B9868="","",MIN(1,DAY($A9868)/IF($N9868="Superstore",Settings!$B$5,Settings!$B$4)))</f>
        <v/>
      </c>
      <c r="T9868" s="38">
        <f>IF(OR($B9868="",$G9868="",$S9868=0),"",$G9868/$S9868)</f>
        <v/>
      </c>
      <c r="U9868" s="36">
        <f>IF($T9868="","",IF($T9868&lt;Settings!$B$8,"Critical",IF($T9868&lt;Settings!$B$9,"Semi Critical","Non Critical")))</f>
        <v/>
      </c>
      <c r="V9868" s="28" t="n"/>
      <c r="Z9868">
        <f>IF($B9868="","",IFERROR(VLOOKUP($B9868,'Plan HC for CCA'!$A:$B,2,0),""))</f>
        <v/>
      </c>
      <c r="AA9868">
        <f>IF(OR($B9868="",$Z9868=""),"",IF(N($M9868)&lt;$Z9868,"Delta","No Delta"))</f>
        <v/>
      </c>
      <c r="AB9868">
        <f>IF(OR($B9868="",$Z9868=""),"",MAX(0,$Z9868-N($M9868)))</f>
        <v/>
      </c>
      <c r="AC9868" s="46">
        <f>IF($B9868="","",IFERROR(INDEX('CCA Util %'!$H:$H,MATCH($B9868,'CCA Util %'!$E:$E,0)),""))</f>
        <v/>
      </c>
      <c r="AD9868">
        <f>IF($B9868="","",IFERROR(INDEX('CCA Util %'!$G:$G,MATCH($B9868,'CCA Util %'!$E:$E,0)),""))</f>
        <v/>
      </c>
      <c r="AE9868">
        <f>IF(OR($B9868="",$U9868=""),"",$U9868&amp;" &amp; "&amp;IF(OR($AD9868="",$AD9868=0),"Util NA",$AD9868&amp;" Util"))</f>
        <v/>
      </c>
    </row>
    <row r="9869" ht="15.75" customHeight="1" s="42">
      <c r="A9869" s="41" t="n"/>
      <c r="G9869" s="38" t="n"/>
      <c r="H9869" s="38" t="n"/>
      <c r="I9869" s="38" t="n"/>
      <c r="J9869" s="38" t="n"/>
      <c r="K9869" s="38" t="n"/>
      <c r="L9869" s="38" t="n"/>
      <c r="N9869" s="36">
        <f>IF($B9869="","",IF($C9869="SUPERSTORE","Superstore","DH"))</f>
        <v/>
      </c>
      <c r="O9869" s="36">
        <f>IF($B9869="","",IFERROR(VLOOKUP($B9869,Mapping!$A:$C,2,0),"Not Mapped"))</f>
        <v/>
      </c>
      <c r="P9869" s="36">
        <f>IF($B9869="","",IFERROR(VLOOKUP($B9869,Mapping!$A:$C,3,0),"Not Mapped"))</f>
        <v/>
      </c>
      <c r="Q9869" s="36">
        <f>IF($B9869="","",IFERROR(VLOOKUP($O9869,Leaders!$A:$B,2,0),"Not Mapped"))</f>
        <v/>
      </c>
      <c r="R9869" s="36">
        <f>IF($B9869="","",IF(COUNTIF(Exclusions!$A:$A,$B9869)&gt;0,"Yes","No"))</f>
        <v/>
      </c>
      <c r="S9869" s="38">
        <f>IF($B9869="","",MIN(1,DAY($A9869)/IF($N9869="Superstore",Settings!$B$5,Settings!$B$4)))</f>
        <v/>
      </c>
      <c r="T9869" s="38">
        <f>IF(OR($B9869="",$G9869="",$S9869=0),"",$G9869/$S9869)</f>
        <v/>
      </c>
      <c r="U9869" s="36">
        <f>IF($T9869="","",IF($T9869&lt;Settings!$B$8,"Critical",IF($T9869&lt;Settings!$B$9,"Semi Critical","Non Critical")))</f>
        <v/>
      </c>
      <c r="V9869" s="28" t="n"/>
      <c r="Z9869">
        <f>IF($B9869="","",IFERROR(VLOOKUP($B9869,'Plan HC for CCA'!$A:$B,2,0),""))</f>
        <v/>
      </c>
      <c r="AA9869">
        <f>IF(OR($B9869="",$Z9869=""),"",IF(N($M9869)&lt;$Z9869,"Delta","No Delta"))</f>
        <v/>
      </c>
      <c r="AB9869">
        <f>IF(OR($B9869="",$Z9869=""),"",MAX(0,$Z9869-N($M9869)))</f>
        <v/>
      </c>
      <c r="AC9869" s="46">
        <f>IF($B9869="","",IFERROR(INDEX('CCA Util %'!$H:$H,MATCH($B9869,'CCA Util %'!$E:$E,0)),""))</f>
        <v/>
      </c>
      <c r="AD9869">
        <f>IF($B9869="","",IFERROR(INDEX('CCA Util %'!$G:$G,MATCH($B9869,'CCA Util %'!$E:$E,0)),""))</f>
        <v/>
      </c>
      <c r="AE9869">
        <f>IF(OR($B9869="",$U9869=""),"",$U9869&amp;" &amp; "&amp;IF(OR($AD9869="",$AD9869=0),"Util NA",$AD9869&amp;" Util"))</f>
        <v/>
      </c>
    </row>
    <row r="9870" ht="15.75" customHeight="1" s="42">
      <c r="A9870" s="41" t="n"/>
      <c r="G9870" s="38" t="n"/>
      <c r="H9870" s="38" t="n"/>
      <c r="I9870" s="38" t="n"/>
      <c r="J9870" s="38" t="n"/>
      <c r="K9870" s="38" t="n"/>
      <c r="L9870" s="38" t="n"/>
      <c r="N9870" s="36">
        <f>IF($B9870="","",IF($C9870="SUPERSTORE","Superstore","DH"))</f>
        <v/>
      </c>
      <c r="O9870" s="36">
        <f>IF($B9870="","",IFERROR(VLOOKUP($B9870,Mapping!$A:$C,2,0),"Not Mapped"))</f>
        <v/>
      </c>
      <c r="P9870" s="36">
        <f>IF($B9870="","",IFERROR(VLOOKUP($B9870,Mapping!$A:$C,3,0),"Not Mapped"))</f>
        <v/>
      </c>
      <c r="Q9870" s="36">
        <f>IF($B9870="","",IFERROR(VLOOKUP($O9870,Leaders!$A:$B,2,0),"Not Mapped"))</f>
        <v/>
      </c>
      <c r="R9870" s="36">
        <f>IF($B9870="","",IF(COUNTIF(Exclusions!$A:$A,$B9870)&gt;0,"Yes","No"))</f>
        <v/>
      </c>
      <c r="S9870" s="38">
        <f>IF($B9870="","",MIN(1,DAY($A9870)/IF($N9870="Superstore",Settings!$B$5,Settings!$B$4)))</f>
        <v/>
      </c>
      <c r="T9870" s="38">
        <f>IF(OR($B9870="",$G9870="",$S9870=0),"",$G9870/$S9870)</f>
        <v/>
      </c>
      <c r="U9870" s="36">
        <f>IF($T9870="","",IF($T9870&lt;Settings!$B$8,"Critical",IF($T9870&lt;Settings!$B$9,"Semi Critical","Non Critical")))</f>
        <v/>
      </c>
      <c r="V9870" s="28" t="n"/>
      <c r="Z9870">
        <f>IF($B9870="","",IFERROR(VLOOKUP($B9870,'Plan HC for CCA'!$A:$B,2,0),""))</f>
        <v/>
      </c>
      <c r="AA9870">
        <f>IF(OR($B9870="",$Z9870=""),"",IF(N($M9870)&lt;$Z9870,"Delta","No Delta"))</f>
        <v/>
      </c>
      <c r="AB9870">
        <f>IF(OR($B9870="",$Z9870=""),"",MAX(0,$Z9870-N($M9870)))</f>
        <v/>
      </c>
      <c r="AC9870" s="46">
        <f>IF($B9870="","",IFERROR(INDEX('CCA Util %'!$H:$H,MATCH($B9870,'CCA Util %'!$E:$E,0)),""))</f>
        <v/>
      </c>
      <c r="AD9870">
        <f>IF($B9870="","",IFERROR(INDEX('CCA Util %'!$G:$G,MATCH($B9870,'CCA Util %'!$E:$E,0)),""))</f>
        <v/>
      </c>
      <c r="AE9870">
        <f>IF(OR($B9870="",$U9870=""),"",$U9870&amp;" &amp; "&amp;IF(OR($AD9870="",$AD9870=0),"Util NA",$AD9870&amp;" Util"))</f>
        <v/>
      </c>
    </row>
    <row r="9871" ht="15.75" customHeight="1" s="42">
      <c r="A9871" s="41" t="n"/>
      <c r="G9871" s="38" t="n"/>
      <c r="H9871" s="38" t="n"/>
      <c r="I9871" s="38" t="n"/>
      <c r="J9871" s="38" t="n"/>
      <c r="K9871" s="38" t="n"/>
      <c r="L9871" s="38" t="n"/>
      <c r="N9871" s="36">
        <f>IF($B9871="","",IF($C9871="SUPERSTORE","Superstore","DH"))</f>
        <v/>
      </c>
      <c r="O9871" s="36">
        <f>IF($B9871="","",IFERROR(VLOOKUP($B9871,Mapping!$A:$C,2,0),"Not Mapped"))</f>
        <v/>
      </c>
      <c r="P9871" s="36">
        <f>IF($B9871="","",IFERROR(VLOOKUP($B9871,Mapping!$A:$C,3,0),"Not Mapped"))</f>
        <v/>
      </c>
      <c r="Q9871" s="36">
        <f>IF($B9871="","",IFERROR(VLOOKUP($O9871,Leaders!$A:$B,2,0),"Not Mapped"))</f>
        <v/>
      </c>
      <c r="R9871" s="36">
        <f>IF($B9871="","",IF(COUNTIF(Exclusions!$A:$A,$B9871)&gt;0,"Yes","No"))</f>
        <v/>
      </c>
      <c r="S9871" s="38">
        <f>IF($B9871="","",MIN(1,DAY($A9871)/IF($N9871="Superstore",Settings!$B$5,Settings!$B$4)))</f>
        <v/>
      </c>
      <c r="T9871" s="38">
        <f>IF(OR($B9871="",$G9871="",$S9871=0),"",$G9871/$S9871)</f>
        <v/>
      </c>
      <c r="U9871" s="36">
        <f>IF($T9871="","",IF($T9871&lt;Settings!$B$8,"Critical",IF($T9871&lt;Settings!$B$9,"Semi Critical","Non Critical")))</f>
        <v/>
      </c>
      <c r="V9871" s="28" t="n"/>
      <c r="Z9871">
        <f>IF($B9871="","",IFERROR(VLOOKUP($B9871,'Plan HC for CCA'!$A:$B,2,0),""))</f>
        <v/>
      </c>
      <c r="AA9871">
        <f>IF(OR($B9871="",$Z9871=""),"",IF(N($M9871)&lt;$Z9871,"Delta","No Delta"))</f>
        <v/>
      </c>
      <c r="AB9871">
        <f>IF(OR($B9871="",$Z9871=""),"",MAX(0,$Z9871-N($M9871)))</f>
        <v/>
      </c>
      <c r="AC9871" s="46">
        <f>IF($B9871="","",IFERROR(INDEX('CCA Util %'!$H:$H,MATCH($B9871,'CCA Util %'!$E:$E,0)),""))</f>
        <v/>
      </c>
      <c r="AD9871">
        <f>IF($B9871="","",IFERROR(INDEX('CCA Util %'!$G:$G,MATCH($B9871,'CCA Util %'!$E:$E,0)),""))</f>
        <v/>
      </c>
      <c r="AE9871">
        <f>IF(OR($B9871="",$U9871=""),"",$U9871&amp;" &amp; "&amp;IF(OR($AD9871="",$AD9871=0),"Util NA",$AD9871&amp;" Util"))</f>
        <v/>
      </c>
    </row>
    <row r="9872" ht="15.75" customHeight="1" s="42">
      <c r="A9872" s="41" t="n"/>
      <c r="G9872" s="38" t="n"/>
      <c r="H9872" s="38" t="n"/>
      <c r="I9872" s="38" t="n"/>
      <c r="J9872" s="38" t="n"/>
      <c r="K9872" s="38" t="n"/>
      <c r="L9872" s="38" t="n"/>
      <c r="N9872" s="36">
        <f>IF($B9872="","",IF($C9872="SUPERSTORE","Superstore","DH"))</f>
        <v/>
      </c>
      <c r="O9872" s="36">
        <f>IF($B9872="","",IFERROR(VLOOKUP($B9872,Mapping!$A:$C,2,0),"Not Mapped"))</f>
        <v/>
      </c>
      <c r="P9872" s="36">
        <f>IF($B9872="","",IFERROR(VLOOKUP($B9872,Mapping!$A:$C,3,0),"Not Mapped"))</f>
        <v/>
      </c>
      <c r="Q9872" s="36">
        <f>IF($B9872="","",IFERROR(VLOOKUP($O9872,Leaders!$A:$B,2,0),"Not Mapped"))</f>
        <v/>
      </c>
      <c r="R9872" s="36">
        <f>IF($B9872="","",IF(COUNTIF(Exclusions!$A:$A,$B9872)&gt;0,"Yes","No"))</f>
        <v/>
      </c>
      <c r="S9872" s="38">
        <f>IF($B9872="","",MIN(1,DAY($A9872)/IF($N9872="Superstore",Settings!$B$5,Settings!$B$4)))</f>
        <v/>
      </c>
      <c r="T9872" s="38">
        <f>IF(OR($B9872="",$G9872="",$S9872=0),"",$G9872/$S9872)</f>
        <v/>
      </c>
      <c r="U9872" s="36">
        <f>IF($T9872="","",IF($T9872&lt;Settings!$B$8,"Critical",IF($T9872&lt;Settings!$B$9,"Semi Critical","Non Critical")))</f>
        <v/>
      </c>
      <c r="V9872" s="28" t="n"/>
      <c r="Z9872">
        <f>IF($B9872="","",IFERROR(VLOOKUP($B9872,'Plan HC for CCA'!$A:$B,2,0),""))</f>
        <v/>
      </c>
      <c r="AA9872">
        <f>IF(OR($B9872="",$Z9872=""),"",IF(N($M9872)&lt;$Z9872,"Delta","No Delta"))</f>
        <v/>
      </c>
      <c r="AB9872">
        <f>IF(OR($B9872="",$Z9872=""),"",MAX(0,$Z9872-N($M9872)))</f>
        <v/>
      </c>
      <c r="AC9872" s="46">
        <f>IF($B9872="","",IFERROR(INDEX('CCA Util %'!$H:$H,MATCH($B9872,'CCA Util %'!$E:$E,0)),""))</f>
        <v/>
      </c>
      <c r="AD9872">
        <f>IF($B9872="","",IFERROR(INDEX('CCA Util %'!$G:$G,MATCH($B9872,'CCA Util %'!$E:$E,0)),""))</f>
        <v/>
      </c>
      <c r="AE9872">
        <f>IF(OR($B9872="",$U9872=""),"",$U9872&amp;" &amp; "&amp;IF(OR($AD9872="",$AD9872=0),"Util NA",$AD9872&amp;" Util"))</f>
        <v/>
      </c>
    </row>
    <row r="9873" ht="15.75" customHeight="1" s="42">
      <c r="A9873" s="41" t="n"/>
      <c r="G9873" s="38" t="n"/>
      <c r="H9873" s="38" t="n"/>
      <c r="I9873" s="38" t="n"/>
      <c r="J9873" s="38" t="n"/>
      <c r="K9873" s="38" t="n"/>
      <c r="L9873" s="38" t="n"/>
      <c r="N9873" s="36">
        <f>IF($B9873="","",IF($C9873="SUPERSTORE","Superstore","DH"))</f>
        <v/>
      </c>
      <c r="O9873" s="36">
        <f>IF($B9873="","",IFERROR(VLOOKUP($B9873,Mapping!$A:$C,2,0),"Not Mapped"))</f>
        <v/>
      </c>
      <c r="P9873" s="36">
        <f>IF($B9873="","",IFERROR(VLOOKUP($B9873,Mapping!$A:$C,3,0),"Not Mapped"))</f>
        <v/>
      </c>
      <c r="Q9873" s="36">
        <f>IF($B9873="","",IFERROR(VLOOKUP($O9873,Leaders!$A:$B,2,0),"Not Mapped"))</f>
        <v/>
      </c>
      <c r="R9873" s="36">
        <f>IF($B9873="","",IF(COUNTIF(Exclusions!$A:$A,$B9873)&gt;0,"Yes","No"))</f>
        <v/>
      </c>
      <c r="S9873" s="38">
        <f>IF($B9873="","",MIN(1,DAY($A9873)/IF($N9873="Superstore",Settings!$B$5,Settings!$B$4)))</f>
        <v/>
      </c>
      <c r="T9873" s="38">
        <f>IF(OR($B9873="",$G9873="",$S9873=0),"",$G9873/$S9873)</f>
        <v/>
      </c>
      <c r="U9873" s="36">
        <f>IF($T9873="","",IF($T9873&lt;Settings!$B$8,"Critical",IF($T9873&lt;Settings!$B$9,"Semi Critical","Non Critical")))</f>
        <v/>
      </c>
      <c r="V9873" s="28" t="n"/>
      <c r="Z9873">
        <f>IF($B9873="","",IFERROR(VLOOKUP($B9873,'Plan HC for CCA'!$A:$B,2,0),""))</f>
        <v/>
      </c>
      <c r="AA9873">
        <f>IF(OR($B9873="",$Z9873=""),"",IF(N($M9873)&lt;$Z9873,"Delta","No Delta"))</f>
        <v/>
      </c>
      <c r="AB9873">
        <f>IF(OR($B9873="",$Z9873=""),"",MAX(0,$Z9873-N($M9873)))</f>
        <v/>
      </c>
      <c r="AC9873" s="46">
        <f>IF($B9873="","",IFERROR(INDEX('CCA Util %'!$H:$H,MATCH($B9873,'CCA Util %'!$E:$E,0)),""))</f>
        <v/>
      </c>
      <c r="AD9873">
        <f>IF($B9873="","",IFERROR(INDEX('CCA Util %'!$G:$G,MATCH($B9873,'CCA Util %'!$E:$E,0)),""))</f>
        <v/>
      </c>
      <c r="AE9873">
        <f>IF(OR($B9873="",$U9873=""),"",$U9873&amp;" &amp; "&amp;IF(OR($AD9873="",$AD9873=0),"Util NA",$AD9873&amp;" Util"))</f>
        <v/>
      </c>
    </row>
    <row r="9874" ht="15.75" customHeight="1" s="42">
      <c r="A9874" s="41" t="n"/>
      <c r="G9874" s="38" t="n"/>
      <c r="H9874" s="38" t="n"/>
      <c r="I9874" s="38" t="n"/>
      <c r="J9874" s="38" t="n"/>
      <c r="K9874" s="38" t="n"/>
      <c r="L9874" s="38" t="n"/>
      <c r="N9874" s="36">
        <f>IF($B9874="","",IF($C9874="SUPERSTORE","Superstore","DH"))</f>
        <v/>
      </c>
      <c r="O9874" s="36">
        <f>IF($B9874="","",IFERROR(VLOOKUP($B9874,Mapping!$A:$C,2,0),"Not Mapped"))</f>
        <v/>
      </c>
      <c r="P9874" s="36">
        <f>IF($B9874="","",IFERROR(VLOOKUP($B9874,Mapping!$A:$C,3,0),"Not Mapped"))</f>
        <v/>
      </c>
      <c r="Q9874" s="36">
        <f>IF($B9874="","",IFERROR(VLOOKUP($O9874,Leaders!$A:$B,2,0),"Not Mapped"))</f>
        <v/>
      </c>
      <c r="R9874" s="36">
        <f>IF($B9874="","",IF(COUNTIF(Exclusions!$A:$A,$B9874)&gt;0,"Yes","No"))</f>
        <v/>
      </c>
      <c r="S9874" s="38">
        <f>IF($B9874="","",MIN(1,DAY($A9874)/IF($N9874="Superstore",Settings!$B$5,Settings!$B$4)))</f>
        <v/>
      </c>
      <c r="T9874" s="38">
        <f>IF(OR($B9874="",$G9874="",$S9874=0),"",$G9874/$S9874)</f>
        <v/>
      </c>
      <c r="U9874" s="36">
        <f>IF($T9874="","",IF($T9874&lt;Settings!$B$8,"Critical",IF($T9874&lt;Settings!$B$9,"Semi Critical","Non Critical")))</f>
        <v/>
      </c>
      <c r="V9874" s="28" t="n"/>
      <c r="Z9874">
        <f>IF($B9874="","",IFERROR(VLOOKUP($B9874,'Plan HC for CCA'!$A:$B,2,0),""))</f>
        <v/>
      </c>
      <c r="AA9874">
        <f>IF(OR($B9874="",$Z9874=""),"",IF(N($M9874)&lt;$Z9874,"Delta","No Delta"))</f>
        <v/>
      </c>
      <c r="AB9874">
        <f>IF(OR($B9874="",$Z9874=""),"",MAX(0,$Z9874-N($M9874)))</f>
        <v/>
      </c>
      <c r="AC9874" s="46">
        <f>IF($B9874="","",IFERROR(INDEX('CCA Util %'!$H:$H,MATCH($B9874,'CCA Util %'!$E:$E,0)),""))</f>
        <v/>
      </c>
      <c r="AD9874">
        <f>IF($B9874="","",IFERROR(INDEX('CCA Util %'!$G:$G,MATCH($B9874,'CCA Util %'!$E:$E,0)),""))</f>
        <v/>
      </c>
      <c r="AE9874">
        <f>IF(OR($B9874="",$U9874=""),"",$U9874&amp;" &amp; "&amp;IF(OR($AD9874="",$AD9874=0),"Util NA",$AD9874&amp;" Util"))</f>
        <v/>
      </c>
    </row>
    <row r="9875" ht="15.75" customHeight="1" s="42">
      <c r="A9875" s="41" t="n"/>
      <c r="G9875" s="38" t="n"/>
      <c r="H9875" s="38" t="n"/>
      <c r="I9875" s="38" t="n"/>
      <c r="J9875" s="38" t="n"/>
      <c r="K9875" s="38" t="n"/>
      <c r="L9875" s="38" t="n"/>
      <c r="N9875" s="36">
        <f>IF($B9875="","",IF($C9875="SUPERSTORE","Superstore","DH"))</f>
        <v/>
      </c>
      <c r="O9875" s="36">
        <f>IF($B9875="","",IFERROR(VLOOKUP($B9875,Mapping!$A:$C,2,0),"Not Mapped"))</f>
        <v/>
      </c>
      <c r="P9875" s="36">
        <f>IF($B9875="","",IFERROR(VLOOKUP($B9875,Mapping!$A:$C,3,0),"Not Mapped"))</f>
        <v/>
      </c>
      <c r="Q9875" s="36">
        <f>IF($B9875="","",IFERROR(VLOOKUP($O9875,Leaders!$A:$B,2,0),"Not Mapped"))</f>
        <v/>
      </c>
      <c r="R9875" s="36">
        <f>IF($B9875="","",IF(COUNTIF(Exclusions!$A:$A,$B9875)&gt;0,"Yes","No"))</f>
        <v/>
      </c>
      <c r="S9875" s="38">
        <f>IF($B9875="","",MIN(1,DAY($A9875)/IF($N9875="Superstore",Settings!$B$5,Settings!$B$4)))</f>
        <v/>
      </c>
      <c r="T9875" s="38">
        <f>IF(OR($B9875="",$G9875="",$S9875=0),"",$G9875/$S9875)</f>
        <v/>
      </c>
      <c r="U9875" s="36">
        <f>IF($T9875="","",IF($T9875&lt;Settings!$B$8,"Critical",IF($T9875&lt;Settings!$B$9,"Semi Critical","Non Critical")))</f>
        <v/>
      </c>
      <c r="V9875" s="28" t="n"/>
      <c r="Z9875">
        <f>IF($B9875="","",IFERROR(VLOOKUP($B9875,'Plan HC for CCA'!$A:$B,2,0),""))</f>
        <v/>
      </c>
      <c r="AA9875">
        <f>IF(OR($B9875="",$Z9875=""),"",IF(N($M9875)&lt;$Z9875,"Delta","No Delta"))</f>
        <v/>
      </c>
      <c r="AB9875">
        <f>IF(OR($B9875="",$Z9875=""),"",MAX(0,$Z9875-N($M9875)))</f>
        <v/>
      </c>
      <c r="AC9875" s="46">
        <f>IF($B9875="","",IFERROR(INDEX('CCA Util %'!$H:$H,MATCH($B9875,'CCA Util %'!$E:$E,0)),""))</f>
        <v/>
      </c>
      <c r="AD9875">
        <f>IF($B9875="","",IFERROR(INDEX('CCA Util %'!$G:$G,MATCH($B9875,'CCA Util %'!$E:$E,0)),""))</f>
        <v/>
      </c>
      <c r="AE9875">
        <f>IF(OR($B9875="",$U9875=""),"",$U9875&amp;" &amp; "&amp;IF(OR($AD9875="",$AD9875=0),"Util NA",$AD9875&amp;" Util"))</f>
        <v/>
      </c>
    </row>
    <row r="9876" ht="15.75" customHeight="1" s="42">
      <c r="A9876" s="41" t="n"/>
      <c r="G9876" s="38" t="n"/>
      <c r="H9876" s="38" t="n"/>
      <c r="I9876" s="38" t="n"/>
      <c r="J9876" s="38" t="n"/>
      <c r="K9876" s="38" t="n"/>
      <c r="L9876" s="38" t="n"/>
      <c r="N9876" s="36">
        <f>IF($B9876="","",IF($C9876="SUPERSTORE","Superstore","DH"))</f>
        <v/>
      </c>
      <c r="O9876" s="36">
        <f>IF($B9876="","",IFERROR(VLOOKUP($B9876,Mapping!$A:$C,2,0),"Not Mapped"))</f>
        <v/>
      </c>
      <c r="P9876" s="36">
        <f>IF($B9876="","",IFERROR(VLOOKUP($B9876,Mapping!$A:$C,3,0),"Not Mapped"))</f>
        <v/>
      </c>
      <c r="Q9876" s="36">
        <f>IF($B9876="","",IFERROR(VLOOKUP($O9876,Leaders!$A:$B,2,0),"Not Mapped"))</f>
        <v/>
      </c>
      <c r="R9876" s="36">
        <f>IF($B9876="","",IF(COUNTIF(Exclusions!$A:$A,$B9876)&gt;0,"Yes","No"))</f>
        <v/>
      </c>
      <c r="S9876" s="38">
        <f>IF($B9876="","",MIN(1,DAY($A9876)/IF($N9876="Superstore",Settings!$B$5,Settings!$B$4)))</f>
        <v/>
      </c>
      <c r="T9876" s="38">
        <f>IF(OR($B9876="",$G9876="",$S9876=0),"",$G9876/$S9876)</f>
        <v/>
      </c>
      <c r="U9876" s="36">
        <f>IF($T9876="","",IF($T9876&lt;Settings!$B$8,"Critical",IF($T9876&lt;Settings!$B$9,"Semi Critical","Non Critical")))</f>
        <v/>
      </c>
      <c r="V9876" s="28" t="n"/>
      <c r="Z9876">
        <f>IF($B9876="","",IFERROR(VLOOKUP($B9876,'Plan HC for CCA'!$A:$B,2,0),""))</f>
        <v/>
      </c>
      <c r="AA9876">
        <f>IF(OR($B9876="",$Z9876=""),"",IF(N($M9876)&lt;$Z9876,"Delta","No Delta"))</f>
        <v/>
      </c>
      <c r="AB9876">
        <f>IF(OR($B9876="",$Z9876=""),"",MAX(0,$Z9876-N($M9876)))</f>
        <v/>
      </c>
      <c r="AC9876" s="46">
        <f>IF($B9876="","",IFERROR(INDEX('CCA Util %'!$H:$H,MATCH($B9876,'CCA Util %'!$E:$E,0)),""))</f>
        <v/>
      </c>
      <c r="AD9876">
        <f>IF($B9876="","",IFERROR(INDEX('CCA Util %'!$G:$G,MATCH($B9876,'CCA Util %'!$E:$E,0)),""))</f>
        <v/>
      </c>
      <c r="AE9876">
        <f>IF(OR($B9876="",$U9876=""),"",$U9876&amp;" &amp; "&amp;IF(OR($AD9876="",$AD9876=0),"Util NA",$AD9876&amp;" Util"))</f>
        <v/>
      </c>
    </row>
    <row r="9877" ht="15.75" customHeight="1" s="42">
      <c r="A9877" s="41" t="n"/>
      <c r="G9877" s="38" t="n"/>
      <c r="H9877" s="38" t="n"/>
      <c r="I9877" s="38" t="n"/>
      <c r="J9877" s="38" t="n"/>
      <c r="K9877" s="38" t="n"/>
      <c r="L9877" s="38" t="n"/>
      <c r="N9877" s="36">
        <f>IF($B9877="","",IF($C9877="SUPERSTORE","Superstore","DH"))</f>
        <v/>
      </c>
      <c r="O9877" s="36">
        <f>IF($B9877="","",IFERROR(VLOOKUP($B9877,Mapping!$A:$C,2,0),"Not Mapped"))</f>
        <v/>
      </c>
      <c r="P9877" s="36">
        <f>IF($B9877="","",IFERROR(VLOOKUP($B9877,Mapping!$A:$C,3,0),"Not Mapped"))</f>
        <v/>
      </c>
      <c r="Q9877" s="36">
        <f>IF($B9877="","",IFERROR(VLOOKUP($O9877,Leaders!$A:$B,2,0),"Not Mapped"))</f>
        <v/>
      </c>
      <c r="R9877" s="36">
        <f>IF($B9877="","",IF(COUNTIF(Exclusions!$A:$A,$B9877)&gt;0,"Yes","No"))</f>
        <v/>
      </c>
      <c r="S9877" s="38">
        <f>IF($B9877="","",MIN(1,DAY($A9877)/IF($N9877="Superstore",Settings!$B$5,Settings!$B$4)))</f>
        <v/>
      </c>
      <c r="T9877" s="38">
        <f>IF(OR($B9877="",$G9877="",$S9877=0),"",$G9877/$S9877)</f>
        <v/>
      </c>
      <c r="U9877" s="36">
        <f>IF($T9877="","",IF($T9877&lt;Settings!$B$8,"Critical",IF($T9877&lt;Settings!$B$9,"Semi Critical","Non Critical")))</f>
        <v/>
      </c>
      <c r="V9877" s="28" t="n"/>
      <c r="Z9877">
        <f>IF($B9877="","",IFERROR(VLOOKUP($B9877,'Plan HC for CCA'!$A:$B,2,0),""))</f>
        <v/>
      </c>
      <c r="AA9877">
        <f>IF(OR($B9877="",$Z9877=""),"",IF(N($M9877)&lt;$Z9877,"Delta","No Delta"))</f>
        <v/>
      </c>
      <c r="AB9877">
        <f>IF(OR($B9877="",$Z9877=""),"",MAX(0,$Z9877-N($M9877)))</f>
        <v/>
      </c>
      <c r="AC9877" s="46">
        <f>IF($B9877="","",IFERROR(INDEX('CCA Util %'!$H:$H,MATCH($B9877,'CCA Util %'!$E:$E,0)),""))</f>
        <v/>
      </c>
      <c r="AD9877">
        <f>IF($B9877="","",IFERROR(INDEX('CCA Util %'!$G:$G,MATCH($B9877,'CCA Util %'!$E:$E,0)),""))</f>
        <v/>
      </c>
      <c r="AE9877">
        <f>IF(OR($B9877="",$U9877=""),"",$U9877&amp;" &amp; "&amp;IF(OR($AD9877="",$AD9877=0),"Util NA",$AD9877&amp;" Util"))</f>
        <v/>
      </c>
    </row>
    <row r="9878" ht="15.75" customHeight="1" s="42">
      <c r="A9878" s="41" t="n"/>
      <c r="G9878" s="38" t="n"/>
      <c r="H9878" s="38" t="n"/>
      <c r="I9878" s="38" t="n"/>
      <c r="J9878" s="38" t="n"/>
      <c r="K9878" s="38" t="n"/>
      <c r="L9878" s="38" t="n"/>
      <c r="N9878" s="36">
        <f>IF($B9878="","",IF($C9878="SUPERSTORE","Superstore","DH"))</f>
        <v/>
      </c>
      <c r="O9878" s="36">
        <f>IF($B9878="","",IFERROR(VLOOKUP($B9878,Mapping!$A:$C,2,0),"Not Mapped"))</f>
        <v/>
      </c>
      <c r="P9878" s="36">
        <f>IF($B9878="","",IFERROR(VLOOKUP($B9878,Mapping!$A:$C,3,0),"Not Mapped"))</f>
        <v/>
      </c>
      <c r="Q9878" s="36">
        <f>IF($B9878="","",IFERROR(VLOOKUP($O9878,Leaders!$A:$B,2,0),"Not Mapped"))</f>
        <v/>
      </c>
      <c r="R9878" s="36">
        <f>IF($B9878="","",IF(COUNTIF(Exclusions!$A:$A,$B9878)&gt;0,"Yes","No"))</f>
        <v/>
      </c>
      <c r="S9878" s="38">
        <f>IF($B9878="","",MIN(1,DAY($A9878)/IF($N9878="Superstore",Settings!$B$5,Settings!$B$4)))</f>
        <v/>
      </c>
      <c r="T9878" s="38">
        <f>IF(OR($B9878="",$G9878="",$S9878=0),"",$G9878/$S9878)</f>
        <v/>
      </c>
      <c r="U9878" s="36">
        <f>IF($T9878="","",IF($T9878&lt;Settings!$B$8,"Critical",IF($T9878&lt;Settings!$B$9,"Semi Critical","Non Critical")))</f>
        <v/>
      </c>
      <c r="V9878" s="28" t="n"/>
      <c r="Z9878">
        <f>IF($B9878="","",IFERROR(VLOOKUP($B9878,'Plan HC for CCA'!$A:$B,2,0),""))</f>
        <v/>
      </c>
      <c r="AA9878">
        <f>IF(OR($B9878="",$Z9878=""),"",IF(N($M9878)&lt;$Z9878,"Delta","No Delta"))</f>
        <v/>
      </c>
      <c r="AB9878">
        <f>IF(OR($B9878="",$Z9878=""),"",MAX(0,$Z9878-N($M9878)))</f>
        <v/>
      </c>
      <c r="AC9878" s="46">
        <f>IF($B9878="","",IFERROR(INDEX('CCA Util %'!$H:$H,MATCH($B9878,'CCA Util %'!$E:$E,0)),""))</f>
        <v/>
      </c>
      <c r="AD9878">
        <f>IF($B9878="","",IFERROR(INDEX('CCA Util %'!$G:$G,MATCH($B9878,'CCA Util %'!$E:$E,0)),""))</f>
        <v/>
      </c>
      <c r="AE9878">
        <f>IF(OR($B9878="",$U9878=""),"",$U9878&amp;" &amp; "&amp;IF(OR($AD9878="",$AD9878=0),"Util NA",$AD9878&amp;" Util"))</f>
        <v/>
      </c>
    </row>
    <row r="9879" ht="15.75" customHeight="1" s="42">
      <c r="A9879" s="41" t="n"/>
      <c r="G9879" s="38" t="n"/>
      <c r="H9879" s="38" t="n"/>
      <c r="I9879" s="38" t="n"/>
      <c r="J9879" s="38" t="n"/>
      <c r="K9879" s="38" t="n"/>
      <c r="L9879" s="38" t="n"/>
      <c r="N9879" s="36">
        <f>IF($B9879="","",IF($C9879="SUPERSTORE","Superstore","DH"))</f>
        <v/>
      </c>
      <c r="O9879" s="36">
        <f>IF($B9879="","",IFERROR(VLOOKUP($B9879,Mapping!$A:$C,2,0),"Not Mapped"))</f>
        <v/>
      </c>
      <c r="P9879" s="36">
        <f>IF($B9879="","",IFERROR(VLOOKUP($B9879,Mapping!$A:$C,3,0),"Not Mapped"))</f>
        <v/>
      </c>
      <c r="Q9879" s="36">
        <f>IF($B9879="","",IFERROR(VLOOKUP($O9879,Leaders!$A:$B,2,0),"Not Mapped"))</f>
        <v/>
      </c>
      <c r="R9879" s="36">
        <f>IF($B9879="","",IF(COUNTIF(Exclusions!$A:$A,$B9879)&gt;0,"Yes","No"))</f>
        <v/>
      </c>
      <c r="S9879" s="38">
        <f>IF($B9879="","",MIN(1,DAY($A9879)/IF($N9879="Superstore",Settings!$B$5,Settings!$B$4)))</f>
        <v/>
      </c>
      <c r="T9879" s="38">
        <f>IF(OR($B9879="",$G9879="",$S9879=0),"",$G9879/$S9879)</f>
        <v/>
      </c>
      <c r="U9879" s="36">
        <f>IF($T9879="","",IF($T9879&lt;Settings!$B$8,"Critical",IF($T9879&lt;Settings!$B$9,"Semi Critical","Non Critical")))</f>
        <v/>
      </c>
      <c r="V9879" s="28" t="n"/>
      <c r="Z9879">
        <f>IF($B9879="","",IFERROR(VLOOKUP($B9879,'Plan HC for CCA'!$A:$B,2,0),""))</f>
        <v/>
      </c>
      <c r="AA9879">
        <f>IF(OR($B9879="",$Z9879=""),"",IF(N($M9879)&lt;$Z9879,"Delta","No Delta"))</f>
        <v/>
      </c>
      <c r="AB9879">
        <f>IF(OR($B9879="",$Z9879=""),"",MAX(0,$Z9879-N($M9879)))</f>
        <v/>
      </c>
      <c r="AC9879" s="46">
        <f>IF($B9879="","",IFERROR(INDEX('CCA Util %'!$H:$H,MATCH($B9879,'CCA Util %'!$E:$E,0)),""))</f>
        <v/>
      </c>
      <c r="AD9879">
        <f>IF($B9879="","",IFERROR(INDEX('CCA Util %'!$G:$G,MATCH($B9879,'CCA Util %'!$E:$E,0)),""))</f>
        <v/>
      </c>
      <c r="AE9879">
        <f>IF(OR($B9879="",$U9879=""),"",$U9879&amp;" &amp; "&amp;IF(OR($AD9879="",$AD9879=0),"Util NA",$AD9879&amp;" Util"))</f>
        <v/>
      </c>
    </row>
    <row r="9880" ht="15.75" customHeight="1" s="42">
      <c r="A9880" s="41" t="n"/>
      <c r="G9880" s="38" t="n"/>
      <c r="H9880" s="38" t="n"/>
      <c r="I9880" s="38" t="n"/>
      <c r="J9880" s="38" t="n"/>
      <c r="K9880" s="38" t="n"/>
      <c r="L9880" s="38" t="n"/>
      <c r="N9880" s="36">
        <f>IF($B9880="","",IF($C9880="SUPERSTORE","Superstore","DH"))</f>
        <v/>
      </c>
      <c r="O9880" s="36">
        <f>IF($B9880="","",IFERROR(VLOOKUP($B9880,Mapping!$A:$C,2,0),"Not Mapped"))</f>
        <v/>
      </c>
      <c r="P9880" s="36">
        <f>IF($B9880="","",IFERROR(VLOOKUP($B9880,Mapping!$A:$C,3,0),"Not Mapped"))</f>
        <v/>
      </c>
      <c r="Q9880" s="36">
        <f>IF($B9880="","",IFERROR(VLOOKUP($O9880,Leaders!$A:$B,2,0),"Not Mapped"))</f>
        <v/>
      </c>
      <c r="R9880" s="36">
        <f>IF($B9880="","",IF(COUNTIF(Exclusions!$A:$A,$B9880)&gt;0,"Yes","No"))</f>
        <v/>
      </c>
      <c r="S9880" s="38">
        <f>IF($B9880="","",MIN(1,DAY($A9880)/IF($N9880="Superstore",Settings!$B$5,Settings!$B$4)))</f>
        <v/>
      </c>
      <c r="T9880" s="38">
        <f>IF(OR($B9880="",$G9880="",$S9880=0),"",$G9880/$S9880)</f>
        <v/>
      </c>
      <c r="U9880" s="36">
        <f>IF($T9880="","",IF($T9880&lt;Settings!$B$8,"Critical",IF($T9880&lt;Settings!$B$9,"Semi Critical","Non Critical")))</f>
        <v/>
      </c>
      <c r="V9880" s="28" t="n"/>
      <c r="Z9880">
        <f>IF($B9880="","",IFERROR(VLOOKUP($B9880,'Plan HC for CCA'!$A:$B,2,0),""))</f>
        <v/>
      </c>
      <c r="AA9880">
        <f>IF(OR($B9880="",$Z9880=""),"",IF(N($M9880)&lt;$Z9880,"Delta","No Delta"))</f>
        <v/>
      </c>
      <c r="AB9880">
        <f>IF(OR($B9880="",$Z9880=""),"",MAX(0,$Z9880-N($M9880)))</f>
        <v/>
      </c>
      <c r="AC9880" s="46">
        <f>IF($B9880="","",IFERROR(INDEX('CCA Util %'!$H:$H,MATCH($B9880,'CCA Util %'!$E:$E,0)),""))</f>
        <v/>
      </c>
      <c r="AD9880">
        <f>IF($B9880="","",IFERROR(INDEX('CCA Util %'!$G:$G,MATCH($B9880,'CCA Util %'!$E:$E,0)),""))</f>
        <v/>
      </c>
      <c r="AE9880">
        <f>IF(OR($B9880="",$U9880=""),"",$U9880&amp;" &amp; "&amp;IF(OR($AD9880="",$AD9880=0),"Util NA",$AD9880&amp;" Util"))</f>
        <v/>
      </c>
    </row>
    <row r="9881" ht="15.75" customHeight="1" s="42">
      <c r="A9881" s="41" t="n"/>
      <c r="G9881" s="38" t="n"/>
      <c r="H9881" s="38" t="n"/>
      <c r="I9881" s="38" t="n"/>
      <c r="J9881" s="38" t="n"/>
      <c r="K9881" s="38" t="n"/>
      <c r="L9881" s="38" t="n"/>
      <c r="N9881" s="36">
        <f>IF($B9881="","",IF($C9881="SUPERSTORE","Superstore","DH"))</f>
        <v/>
      </c>
      <c r="O9881" s="36">
        <f>IF($B9881="","",IFERROR(VLOOKUP($B9881,Mapping!$A:$C,2,0),"Not Mapped"))</f>
        <v/>
      </c>
      <c r="P9881" s="36">
        <f>IF($B9881="","",IFERROR(VLOOKUP($B9881,Mapping!$A:$C,3,0),"Not Mapped"))</f>
        <v/>
      </c>
      <c r="Q9881" s="36">
        <f>IF($B9881="","",IFERROR(VLOOKUP($O9881,Leaders!$A:$B,2,0),"Not Mapped"))</f>
        <v/>
      </c>
      <c r="R9881" s="36">
        <f>IF($B9881="","",IF(COUNTIF(Exclusions!$A:$A,$B9881)&gt;0,"Yes","No"))</f>
        <v/>
      </c>
      <c r="S9881" s="38">
        <f>IF($B9881="","",MIN(1,DAY($A9881)/IF($N9881="Superstore",Settings!$B$5,Settings!$B$4)))</f>
        <v/>
      </c>
      <c r="T9881" s="38">
        <f>IF(OR($B9881="",$G9881="",$S9881=0),"",$G9881/$S9881)</f>
        <v/>
      </c>
      <c r="U9881" s="36">
        <f>IF($T9881="","",IF($T9881&lt;Settings!$B$8,"Critical",IF($T9881&lt;Settings!$B$9,"Semi Critical","Non Critical")))</f>
        <v/>
      </c>
      <c r="V9881" s="28" t="n"/>
      <c r="Z9881">
        <f>IF($B9881="","",IFERROR(VLOOKUP($B9881,'Plan HC for CCA'!$A:$B,2,0),""))</f>
        <v/>
      </c>
      <c r="AA9881">
        <f>IF(OR($B9881="",$Z9881=""),"",IF(N($M9881)&lt;$Z9881,"Delta","No Delta"))</f>
        <v/>
      </c>
      <c r="AB9881">
        <f>IF(OR($B9881="",$Z9881=""),"",MAX(0,$Z9881-N($M9881)))</f>
        <v/>
      </c>
      <c r="AC9881" s="46">
        <f>IF($B9881="","",IFERROR(INDEX('CCA Util %'!$H:$H,MATCH($B9881,'CCA Util %'!$E:$E,0)),""))</f>
        <v/>
      </c>
      <c r="AD9881">
        <f>IF($B9881="","",IFERROR(INDEX('CCA Util %'!$G:$G,MATCH($B9881,'CCA Util %'!$E:$E,0)),""))</f>
        <v/>
      </c>
      <c r="AE9881">
        <f>IF(OR($B9881="",$U9881=""),"",$U9881&amp;" &amp; "&amp;IF(OR($AD9881="",$AD9881=0),"Util NA",$AD9881&amp;" Util"))</f>
        <v/>
      </c>
    </row>
    <row r="9882" ht="15.75" customHeight="1" s="42">
      <c r="A9882" s="41" t="n"/>
      <c r="G9882" s="38" t="n"/>
      <c r="H9882" s="38" t="n"/>
      <c r="I9882" s="38" t="n"/>
      <c r="J9882" s="38" t="n"/>
      <c r="K9882" s="38" t="n"/>
      <c r="L9882" s="38" t="n"/>
      <c r="N9882" s="36">
        <f>IF($B9882="","",IF($C9882="SUPERSTORE","Superstore","DH"))</f>
        <v/>
      </c>
      <c r="O9882" s="36">
        <f>IF($B9882="","",IFERROR(VLOOKUP($B9882,Mapping!$A:$C,2,0),"Not Mapped"))</f>
        <v/>
      </c>
      <c r="P9882" s="36">
        <f>IF($B9882="","",IFERROR(VLOOKUP($B9882,Mapping!$A:$C,3,0),"Not Mapped"))</f>
        <v/>
      </c>
      <c r="Q9882" s="36">
        <f>IF($B9882="","",IFERROR(VLOOKUP($O9882,Leaders!$A:$B,2,0),"Not Mapped"))</f>
        <v/>
      </c>
      <c r="R9882" s="36">
        <f>IF($B9882="","",IF(COUNTIF(Exclusions!$A:$A,$B9882)&gt;0,"Yes","No"))</f>
        <v/>
      </c>
      <c r="S9882" s="38">
        <f>IF($B9882="","",MIN(1,DAY($A9882)/IF($N9882="Superstore",Settings!$B$5,Settings!$B$4)))</f>
        <v/>
      </c>
      <c r="T9882" s="38">
        <f>IF(OR($B9882="",$G9882="",$S9882=0),"",$G9882/$S9882)</f>
        <v/>
      </c>
      <c r="U9882" s="36">
        <f>IF($T9882="","",IF($T9882&lt;Settings!$B$8,"Critical",IF($T9882&lt;Settings!$B$9,"Semi Critical","Non Critical")))</f>
        <v/>
      </c>
      <c r="V9882" s="28" t="n"/>
      <c r="Z9882">
        <f>IF($B9882="","",IFERROR(VLOOKUP($B9882,'Plan HC for CCA'!$A:$B,2,0),""))</f>
        <v/>
      </c>
      <c r="AA9882">
        <f>IF(OR($B9882="",$Z9882=""),"",IF(N($M9882)&lt;$Z9882,"Delta","No Delta"))</f>
        <v/>
      </c>
      <c r="AB9882">
        <f>IF(OR($B9882="",$Z9882=""),"",MAX(0,$Z9882-N($M9882)))</f>
        <v/>
      </c>
      <c r="AC9882" s="46">
        <f>IF($B9882="","",IFERROR(INDEX('CCA Util %'!$H:$H,MATCH($B9882,'CCA Util %'!$E:$E,0)),""))</f>
        <v/>
      </c>
      <c r="AD9882">
        <f>IF($B9882="","",IFERROR(INDEX('CCA Util %'!$G:$G,MATCH($B9882,'CCA Util %'!$E:$E,0)),""))</f>
        <v/>
      </c>
      <c r="AE9882">
        <f>IF(OR($B9882="",$U9882=""),"",$U9882&amp;" &amp; "&amp;IF(OR($AD9882="",$AD9882=0),"Util NA",$AD9882&amp;" Util"))</f>
        <v/>
      </c>
    </row>
    <row r="9883" ht="15.75" customHeight="1" s="42">
      <c r="A9883" s="41" t="n"/>
      <c r="G9883" s="38" t="n"/>
      <c r="H9883" s="38" t="n"/>
      <c r="I9883" s="38" t="n"/>
      <c r="J9883" s="38" t="n"/>
      <c r="K9883" s="38" t="n"/>
      <c r="L9883" s="38" t="n"/>
      <c r="N9883" s="36">
        <f>IF($B9883="","",IF($C9883="SUPERSTORE","Superstore","DH"))</f>
        <v/>
      </c>
      <c r="O9883" s="36">
        <f>IF($B9883="","",IFERROR(VLOOKUP($B9883,Mapping!$A:$C,2,0),"Not Mapped"))</f>
        <v/>
      </c>
      <c r="P9883" s="36">
        <f>IF($B9883="","",IFERROR(VLOOKUP($B9883,Mapping!$A:$C,3,0),"Not Mapped"))</f>
        <v/>
      </c>
      <c r="Q9883" s="36">
        <f>IF($B9883="","",IFERROR(VLOOKUP($O9883,Leaders!$A:$B,2,0),"Not Mapped"))</f>
        <v/>
      </c>
      <c r="R9883" s="36">
        <f>IF($B9883="","",IF(COUNTIF(Exclusions!$A:$A,$B9883)&gt;0,"Yes","No"))</f>
        <v/>
      </c>
      <c r="S9883" s="38">
        <f>IF($B9883="","",MIN(1,DAY($A9883)/IF($N9883="Superstore",Settings!$B$5,Settings!$B$4)))</f>
        <v/>
      </c>
      <c r="T9883" s="38">
        <f>IF(OR($B9883="",$G9883="",$S9883=0),"",$G9883/$S9883)</f>
        <v/>
      </c>
      <c r="U9883" s="36">
        <f>IF($T9883="","",IF($T9883&lt;Settings!$B$8,"Critical",IF($T9883&lt;Settings!$B$9,"Semi Critical","Non Critical")))</f>
        <v/>
      </c>
      <c r="V9883" s="28" t="n"/>
      <c r="Z9883">
        <f>IF($B9883="","",IFERROR(VLOOKUP($B9883,'Plan HC for CCA'!$A:$B,2,0),""))</f>
        <v/>
      </c>
      <c r="AA9883">
        <f>IF(OR($B9883="",$Z9883=""),"",IF(N($M9883)&lt;$Z9883,"Delta","No Delta"))</f>
        <v/>
      </c>
      <c r="AB9883">
        <f>IF(OR($B9883="",$Z9883=""),"",MAX(0,$Z9883-N($M9883)))</f>
        <v/>
      </c>
      <c r="AC9883" s="46">
        <f>IF($B9883="","",IFERROR(INDEX('CCA Util %'!$H:$H,MATCH($B9883,'CCA Util %'!$E:$E,0)),""))</f>
        <v/>
      </c>
      <c r="AD9883">
        <f>IF($B9883="","",IFERROR(INDEX('CCA Util %'!$G:$G,MATCH($B9883,'CCA Util %'!$E:$E,0)),""))</f>
        <v/>
      </c>
      <c r="AE9883">
        <f>IF(OR($B9883="",$U9883=""),"",$U9883&amp;" &amp; "&amp;IF(OR($AD9883="",$AD9883=0),"Util NA",$AD9883&amp;" Util"))</f>
        <v/>
      </c>
    </row>
    <row r="9884" ht="15.75" customHeight="1" s="42">
      <c r="A9884" s="41" t="n"/>
      <c r="G9884" s="38" t="n"/>
      <c r="H9884" s="38" t="n"/>
      <c r="I9884" s="38" t="n"/>
      <c r="J9884" s="38" t="n"/>
      <c r="K9884" s="38" t="n"/>
      <c r="L9884" s="38" t="n"/>
      <c r="N9884" s="36">
        <f>IF($B9884="","",IF($C9884="SUPERSTORE","Superstore","DH"))</f>
        <v/>
      </c>
      <c r="O9884" s="36">
        <f>IF($B9884="","",IFERROR(VLOOKUP($B9884,Mapping!$A:$C,2,0),"Not Mapped"))</f>
        <v/>
      </c>
      <c r="P9884" s="36">
        <f>IF($B9884="","",IFERROR(VLOOKUP($B9884,Mapping!$A:$C,3,0),"Not Mapped"))</f>
        <v/>
      </c>
      <c r="Q9884" s="36">
        <f>IF($B9884="","",IFERROR(VLOOKUP($O9884,Leaders!$A:$B,2,0),"Not Mapped"))</f>
        <v/>
      </c>
      <c r="R9884" s="36">
        <f>IF($B9884="","",IF(COUNTIF(Exclusions!$A:$A,$B9884)&gt;0,"Yes","No"))</f>
        <v/>
      </c>
      <c r="S9884" s="38">
        <f>IF($B9884="","",MIN(1,DAY($A9884)/IF($N9884="Superstore",Settings!$B$5,Settings!$B$4)))</f>
        <v/>
      </c>
      <c r="T9884" s="38">
        <f>IF(OR($B9884="",$G9884="",$S9884=0),"",$G9884/$S9884)</f>
        <v/>
      </c>
      <c r="U9884" s="36">
        <f>IF($T9884="","",IF($T9884&lt;Settings!$B$8,"Critical",IF($T9884&lt;Settings!$B$9,"Semi Critical","Non Critical")))</f>
        <v/>
      </c>
      <c r="V9884" s="28" t="n"/>
      <c r="Z9884">
        <f>IF($B9884="","",IFERROR(VLOOKUP($B9884,'Plan HC for CCA'!$A:$B,2,0),""))</f>
        <v/>
      </c>
      <c r="AA9884">
        <f>IF(OR($B9884="",$Z9884=""),"",IF(N($M9884)&lt;$Z9884,"Delta","No Delta"))</f>
        <v/>
      </c>
      <c r="AB9884">
        <f>IF(OR($B9884="",$Z9884=""),"",MAX(0,$Z9884-N($M9884)))</f>
        <v/>
      </c>
      <c r="AC9884" s="46">
        <f>IF($B9884="","",IFERROR(INDEX('CCA Util %'!$H:$H,MATCH($B9884,'CCA Util %'!$E:$E,0)),""))</f>
        <v/>
      </c>
      <c r="AD9884">
        <f>IF($B9884="","",IFERROR(INDEX('CCA Util %'!$G:$G,MATCH($B9884,'CCA Util %'!$E:$E,0)),""))</f>
        <v/>
      </c>
      <c r="AE9884">
        <f>IF(OR($B9884="",$U9884=""),"",$U9884&amp;" &amp; "&amp;IF(OR($AD9884="",$AD9884=0),"Util NA",$AD9884&amp;" Util"))</f>
        <v/>
      </c>
    </row>
    <row r="9885" ht="15.75" customHeight="1" s="42">
      <c r="A9885" s="41" t="n"/>
      <c r="G9885" s="38" t="n"/>
      <c r="H9885" s="38" t="n"/>
      <c r="I9885" s="38" t="n"/>
      <c r="J9885" s="38" t="n"/>
      <c r="K9885" s="38" t="n"/>
      <c r="L9885" s="38" t="n"/>
      <c r="N9885" s="36">
        <f>IF($B9885="","",IF($C9885="SUPERSTORE","Superstore","DH"))</f>
        <v/>
      </c>
      <c r="O9885" s="36">
        <f>IF($B9885="","",IFERROR(VLOOKUP($B9885,Mapping!$A:$C,2,0),"Not Mapped"))</f>
        <v/>
      </c>
      <c r="P9885" s="36">
        <f>IF($B9885="","",IFERROR(VLOOKUP($B9885,Mapping!$A:$C,3,0),"Not Mapped"))</f>
        <v/>
      </c>
      <c r="Q9885" s="36">
        <f>IF($B9885="","",IFERROR(VLOOKUP($O9885,Leaders!$A:$B,2,0),"Not Mapped"))</f>
        <v/>
      </c>
      <c r="R9885" s="36">
        <f>IF($B9885="","",IF(COUNTIF(Exclusions!$A:$A,$B9885)&gt;0,"Yes","No"))</f>
        <v/>
      </c>
      <c r="S9885" s="38">
        <f>IF($B9885="","",MIN(1,DAY($A9885)/IF($N9885="Superstore",Settings!$B$5,Settings!$B$4)))</f>
        <v/>
      </c>
      <c r="T9885" s="38">
        <f>IF(OR($B9885="",$G9885="",$S9885=0),"",$G9885/$S9885)</f>
        <v/>
      </c>
      <c r="U9885" s="36">
        <f>IF($T9885="","",IF($T9885&lt;Settings!$B$8,"Critical",IF($T9885&lt;Settings!$B$9,"Semi Critical","Non Critical")))</f>
        <v/>
      </c>
      <c r="V9885" s="28" t="n"/>
      <c r="Z9885">
        <f>IF($B9885="","",IFERROR(VLOOKUP($B9885,'Plan HC for CCA'!$A:$B,2,0),""))</f>
        <v/>
      </c>
      <c r="AA9885">
        <f>IF(OR($B9885="",$Z9885=""),"",IF(N($M9885)&lt;$Z9885,"Delta","No Delta"))</f>
        <v/>
      </c>
      <c r="AB9885">
        <f>IF(OR($B9885="",$Z9885=""),"",MAX(0,$Z9885-N($M9885)))</f>
        <v/>
      </c>
      <c r="AC9885" s="46">
        <f>IF($B9885="","",IFERROR(INDEX('CCA Util %'!$H:$H,MATCH($B9885,'CCA Util %'!$E:$E,0)),""))</f>
        <v/>
      </c>
      <c r="AD9885">
        <f>IF($B9885="","",IFERROR(INDEX('CCA Util %'!$G:$G,MATCH($B9885,'CCA Util %'!$E:$E,0)),""))</f>
        <v/>
      </c>
      <c r="AE9885">
        <f>IF(OR($B9885="",$U9885=""),"",$U9885&amp;" &amp; "&amp;IF(OR($AD9885="",$AD9885=0),"Util NA",$AD9885&amp;" Util"))</f>
        <v/>
      </c>
    </row>
    <row r="9886" ht="15.75" customHeight="1" s="42">
      <c r="A9886" s="41" t="n"/>
      <c r="G9886" s="38" t="n"/>
      <c r="H9886" s="38" t="n"/>
      <c r="I9886" s="38" t="n"/>
      <c r="J9886" s="38" t="n"/>
      <c r="K9886" s="38" t="n"/>
      <c r="L9886" s="38" t="n"/>
      <c r="N9886" s="36">
        <f>IF($B9886="","",IF($C9886="SUPERSTORE","Superstore","DH"))</f>
        <v/>
      </c>
      <c r="O9886" s="36">
        <f>IF($B9886="","",IFERROR(VLOOKUP($B9886,Mapping!$A:$C,2,0),"Not Mapped"))</f>
        <v/>
      </c>
      <c r="P9886" s="36">
        <f>IF($B9886="","",IFERROR(VLOOKUP($B9886,Mapping!$A:$C,3,0),"Not Mapped"))</f>
        <v/>
      </c>
      <c r="Q9886" s="36">
        <f>IF($B9886="","",IFERROR(VLOOKUP($O9886,Leaders!$A:$B,2,0),"Not Mapped"))</f>
        <v/>
      </c>
      <c r="R9886" s="36">
        <f>IF($B9886="","",IF(COUNTIF(Exclusions!$A:$A,$B9886)&gt;0,"Yes","No"))</f>
        <v/>
      </c>
      <c r="S9886" s="38">
        <f>IF($B9886="","",MIN(1,DAY($A9886)/IF($N9886="Superstore",Settings!$B$5,Settings!$B$4)))</f>
        <v/>
      </c>
      <c r="T9886" s="38">
        <f>IF(OR($B9886="",$G9886="",$S9886=0),"",$G9886/$S9886)</f>
        <v/>
      </c>
      <c r="U9886" s="36">
        <f>IF($T9886="","",IF($T9886&lt;Settings!$B$8,"Critical",IF($T9886&lt;Settings!$B$9,"Semi Critical","Non Critical")))</f>
        <v/>
      </c>
      <c r="V9886" s="28" t="n"/>
      <c r="Z9886">
        <f>IF($B9886="","",IFERROR(VLOOKUP($B9886,'Plan HC for CCA'!$A:$B,2,0),""))</f>
        <v/>
      </c>
      <c r="AA9886">
        <f>IF(OR($B9886="",$Z9886=""),"",IF(N($M9886)&lt;$Z9886,"Delta","No Delta"))</f>
        <v/>
      </c>
      <c r="AB9886">
        <f>IF(OR($B9886="",$Z9886=""),"",MAX(0,$Z9886-N($M9886)))</f>
        <v/>
      </c>
      <c r="AC9886" s="46">
        <f>IF($B9886="","",IFERROR(INDEX('CCA Util %'!$H:$H,MATCH($B9886,'CCA Util %'!$E:$E,0)),""))</f>
        <v/>
      </c>
      <c r="AD9886">
        <f>IF($B9886="","",IFERROR(INDEX('CCA Util %'!$G:$G,MATCH($B9886,'CCA Util %'!$E:$E,0)),""))</f>
        <v/>
      </c>
      <c r="AE9886">
        <f>IF(OR($B9886="",$U9886=""),"",$U9886&amp;" &amp; "&amp;IF(OR($AD9886="",$AD9886=0),"Util NA",$AD9886&amp;" Util"))</f>
        <v/>
      </c>
    </row>
    <row r="9887" ht="15.75" customHeight="1" s="42">
      <c r="A9887" s="41" t="n"/>
      <c r="G9887" s="38" t="n"/>
      <c r="H9887" s="38" t="n"/>
      <c r="I9887" s="38" t="n"/>
      <c r="J9887" s="38" t="n"/>
      <c r="K9887" s="38" t="n"/>
      <c r="L9887" s="38" t="n"/>
      <c r="N9887" s="36">
        <f>IF($B9887="","",IF($C9887="SUPERSTORE","Superstore","DH"))</f>
        <v/>
      </c>
      <c r="O9887" s="36">
        <f>IF($B9887="","",IFERROR(VLOOKUP($B9887,Mapping!$A:$C,2,0),"Not Mapped"))</f>
        <v/>
      </c>
      <c r="P9887" s="36">
        <f>IF($B9887="","",IFERROR(VLOOKUP($B9887,Mapping!$A:$C,3,0),"Not Mapped"))</f>
        <v/>
      </c>
      <c r="Q9887" s="36">
        <f>IF($B9887="","",IFERROR(VLOOKUP($O9887,Leaders!$A:$B,2,0),"Not Mapped"))</f>
        <v/>
      </c>
      <c r="R9887" s="36">
        <f>IF($B9887="","",IF(COUNTIF(Exclusions!$A:$A,$B9887)&gt;0,"Yes","No"))</f>
        <v/>
      </c>
      <c r="S9887" s="38">
        <f>IF($B9887="","",MIN(1,DAY($A9887)/IF($N9887="Superstore",Settings!$B$5,Settings!$B$4)))</f>
        <v/>
      </c>
      <c r="T9887" s="38">
        <f>IF(OR($B9887="",$G9887="",$S9887=0),"",$G9887/$S9887)</f>
        <v/>
      </c>
      <c r="U9887" s="36">
        <f>IF($T9887="","",IF($T9887&lt;Settings!$B$8,"Critical",IF($T9887&lt;Settings!$B$9,"Semi Critical","Non Critical")))</f>
        <v/>
      </c>
      <c r="V9887" s="28" t="n"/>
      <c r="Z9887">
        <f>IF($B9887="","",IFERROR(VLOOKUP($B9887,'Plan HC for CCA'!$A:$B,2,0),""))</f>
        <v/>
      </c>
      <c r="AA9887">
        <f>IF(OR($B9887="",$Z9887=""),"",IF(N($M9887)&lt;$Z9887,"Delta","No Delta"))</f>
        <v/>
      </c>
      <c r="AB9887">
        <f>IF(OR($B9887="",$Z9887=""),"",MAX(0,$Z9887-N($M9887)))</f>
        <v/>
      </c>
      <c r="AC9887" s="46">
        <f>IF($B9887="","",IFERROR(INDEX('CCA Util %'!$H:$H,MATCH($B9887,'CCA Util %'!$E:$E,0)),""))</f>
        <v/>
      </c>
      <c r="AD9887">
        <f>IF($B9887="","",IFERROR(INDEX('CCA Util %'!$G:$G,MATCH($B9887,'CCA Util %'!$E:$E,0)),""))</f>
        <v/>
      </c>
      <c r="AE9887">
        <f>IF(OR($B9887="",$U9887=""),"",$U9887&amp;" &amp; "&amp;IF(OR($AD9887="",$AD9887=0),"Util NA",$AD9887&amp;" Util"))</f>
        <v/>
      </c>
    </row>
    <row r="9888" ht="15.75" customHeight="1" s="42">
      <c r="A9888" s="41" t="n"/>
      <c r="G9888" s="38" t="n"/>
      <c r="H9888" s="38" t="n"/>
      <c r="I9888" s="38" t="n"/>
      <c r="J9888" s="38" t="n"/>
      <c r="K9888" s="38" t="n"/>
      <c r="L9888" s="38" t="n"/>
      <c r="N9888" s="36">
        <f>IF($B9888="","",IF($C9888="SUPERSTORE","Superstore","DH"))</f>
        <v/>
      </c>
      <c r="O9888" s="36">
        <f>IF($B9888="","",IFERROR(VLOOKUP($B9888,Mapping!$A:$C,2,0),"Not Mapped"))</f>
        <v/>
      </c>
      <c r="P9888" s="36">
        <f>IF($B9888="","",IFERROR(VLOOKUP($B9888,Mapping!$A:$C,3,0),"Not Mapped"))</f>
        <v/>
      </c>
      <c r="Q9888" s="36">
        <f>IF($B9888="","",IFERROR(VLOOKUP($O9888,Leaders!$A:$B,2,0),"Not Mapped"))</f>
        <v/>
      </c>
      <c r="R9888" s="36">
        <f>IF($B9888="","",IF(COUNTIF(Exclusions!$A:$A,$B9888)&gt;0,"Yes","No"))</f>
        <v/>
      </c>
      <c r="S9888" s="38">
        <f>IF($B9888="","",MIN(1,DAY($A9888)/IF($N9888="Superstore",Settings!$B$5,Settings!$B$4)))</f>
        <v/>
      </c>
      <c r="T9888" s="38">
        <f>IF(OR($B9888="",$G9888="",$S9888=0),"",$G9888/$S9888)</f>
        <v/>
      </c>
      <c r="U9888" s="36">
        <f>IF($T9888="","",IF($T9888&lt;Settings!$B$8,"Critical",IF($T9888&lt;Settings!$B$9,"Semi Critical","Non Critical")))</f>
        <v/>
      </c>
      <c r="V9888" s="28" t="n"/>
      <c r="Z9888">
        <f>IF($B9888="","",IFERROR(VLOOKUP($B9888,'Plan HC for CCA'!$A:$B,2,0),""))</f>
        <v/>
      </c>
      <c r="AA9888">
        <f>IF(OR($B9888="",$Z9888=""),"",IF(N($M9888)&lt;$Z9888,"Delta","No Delta"))</f>
        <v/>
      </c>
      <c r="AB9888">
        <f>IF(OR($B9888="",$Z9888=""),"",MAX(0,$Z9888-N($M9888)))</f>
        <v/>
      </c>
      <c r="AC9888" s="46">
        <f>IF($B9888="","",IFERROR(INDEX('CCA Util %'!$H:$H,MATCH($B9888,'CCA Util %'!$E:$E,0)),""))</f>
        <v/>
      </c>
      <c r="AD9888">
        <f>IF($B9888="","",IFERROR(INDEX('CCA Util %'!$G:$G,MATCH($B9888,'CCA Util %'!$E:$E,0)),""))</f>
        <v/>
      </c>
      <c r="AE9888">
        <f>IF(OR($B9888="",$U9888=""),"",$U9888&amp;" &amp; "&amp;IF(OR($AD9888="",$AD9888=0),"Util NA",$AD9888&amp;" Util"))</f>
        <v/>
      </c>
    </row>
    <row r="9889" ht="15.75" customHeight="1" s="42">
      <c r="A9889" s="41" t="n"/>
      <c r="G9889" s="38" t="n"/>
      <c r="H9889" s="38" t="n"/>
      <c r="I9889" s="38" t="n"/>
      <c r="J9889" s="38" t="n"/>
      <c r="K9889" s="38" t="n"/>
      <c r="L9889" s="38" t="n"/>
      <c r="N9889" s="36">
        <f>IF($B9889="","",IF($C9889="SUPERSTORE","Superstore","DH"))</f>
        <v/>
      </c>
      <c r="O9889" s="36">
        <f>IF($B9889="","",IFERROR(VLOOKUP($B9889,Mapping!$A:$C,2,0),"Not Mapped"))</f>
        <v/>
      </c>
      <c r="P9889" s="36">
        <f>IF($B9889="","",IFERROR(VLOOKUP($B9889,Mapping!$A:$C,3,0),"Not Mapped"))</f>
        <v/>
      </c>
      <c r="Q9889" s="36">
        <f>IF($B9889="","",IFERROR(VLOOKUP($O9889,Leaders!$A:$B,2,0),"Not Mapped"))</f>
        <v/>
      </c>
      <c r="R9889" s="36">
        <f>IF($B9889="","",IF(COUNTIF(Exclusions!$A:$A,$B9889)&gt;0,"Yes","No"))</f>
        <v/>
      </c>
      <c r="S9889" s="38">
        <f>IF($B9889="","",MIN(1,DAY($A9889)/IF($N9889="Superstore",Settings!$B$5,Settings!$B$4)))</f>
        <v/>
      </c>
      <c r="T9889" s="38">
        <f>IF(OR($B9889="",$G9889="",$S9889=0),"",$G9889/$S9889)</f>
        <v/>
      </c>
      <c r="U9889" s="36">
        <f>IF($T9889="","",IF($T9889&lt;Settings!$B$8,"Critical",IF($T9889&lt;Settings!$B$9,"Semi Critical","Non Critical")))</f>
        <v/>
      </c>
      <c r="V9889" s="28" t="n"/>
      <c r="Z9889">
        <f>IF($B9889="","",IFERROR(VLOOKUP($B9889,'Plan HC for CCA'!$A:$B,2,0),""))</f>
        <v/>
      </c>
      <c r="AA9889">
        <f>IF(OR($B9889="",$Z9889=""),"",IF(N($M9889)&lt;$Z9889,"Delta","No Delta"))</f>
        <v/>
      </c>
      <c r="AB9889">
        <f>IF(OR($B9889="",$Z9889=""),"",MAX(0,$Z9889-N($M9889)))</f>
        <v/>
      </c>
      <c r="AC9889" s="46">
        <f>IF($B9889="","",IFERROR(INDEX('CCA Util %'!$H:$H,MATCH($B9889,'CCA Util %'!$E:$E,0)),""))</f>
        <v/>
      </c>
      <c r="AD9889">
        <f>IF($B9889="","",IFERROR(INDEX('CCA Util %'!$G:$G,MATCH($B9889,'CCA Util %'!$E:$E,0)),""))</f>
        <v/>
      </c>
      <c r="AE9889">
        <f>IF(OR($B9889="",$U9889=""),"",$U9889&amp;" &amp; "&amp;IF(OR($AD9889="",$AD9889=0),"Util NA",$AD9889&amp;" Util"))</f>
        <v/>
      </c>
    </row>
    <row r="9890" ht="15.75" customHeight="1" s="42">
      <c r="A9890" s="41" t="n"/>
      <c r="G9890" s="38" t="n"/>
      <c r="H9890" s="38" t="n"/>
      <c r="I9890" s="38" t="n"/>
      <c r="J9890" s="38" t="n"/>
      <c r="K9890" s="38" t="n"/>
      <c r="L9890" s="38" t="n"/>
      <c r="N9890" s="36">
        <f>IF($B9890="","",IF($C9890="SUPERSTORE","Superstore","DH"))</f>
        <v/>
      </c>
      <c r="O9890" s="36">
        <f>IF($B9890="","",IFERROR(VLOOKUP($B9890,Mapping!$A:$C,2,0),"Not Mapped"))</f>
        <v/>
      </c>
      <c r="P9890" s="36">
        <f>IF($B9890="","",IFERROR(VLOOKUP($B9890,Mapping!$A:$C,3,0),"Not Mapped"))</f>
        <v/>
      </c>
      <c r="Q9890" s="36">
        <f>IF($B9890="","",IFERROR(VLOOKUP($O9890,Leaders!$A:$B,2,0),"Not Mapped"))</f>
        <v/>
      </c>
      <c r="R9890" s="36">
        <f>IF($B9890="","",IF(COUNTIF(Exclusions!$A:$A,$B9890)&gt;0,"Yes","No"))</f>
        <v/>
      </c>
      <c r="S9890" s="38">
        <f>IF($B9890="","",MIN(1,DAY($A9890)/IF($N9890="Superstore",Settings!$B$5,Settings!$B$4)))</f>
        <v/>
      </c>
      <c r="T9890" s="38">
        <f>IF(OR($B9890="",$G9890="",$S9890=0),"",$G9890/$S9890)</f>
        <v/>
      </c>
      <c r="U9890" s="36">
        <f>IF($T9890="","",IF($T9890&lt;Settings!$B$8,"Critical",IF($T9890&lt;Settings!$B$9,"Semi Critical","Non Critical")))</f>
        <v/>
      </c>
      <c r="V9890" s="28" t="n"/>
      <c r="Z9890">
        <f>IF($B9890="","",IFERROR(VLOOKUP($B9890,'Plan HC for CCA'!$A:$B,2,0),""))</f>
        <v/>
      </c>
      <c r="AA9890">
        <f>IF(OR($B9890="",$Z9890=""),"",IF(N($M9890)&lt;$Z9890,"Delta","No Delta"))</f>
        <v/>
      </c>
      <c r="AB9890">
        <f>IF(OR($B9890="",$Z9890=""),"",MAX(0,$Z9890-N($M9890)))</f>
        <v/>
      </c>
      <c r="AC9890" s="46">
        <f>IF($B9890="","",IFERROR(INDEX('CCA Util %'!$H:$H,MATCH($B9890,'CCA Util %'!$E:$E,0)),""))</f>
        <v/>
      </c>
      <c r="AD9890">
        <f>IF($B9890="","",IFERROR(INDEX('CCA Util %'!$G:$G,MATCH($B9890,'CCA Util %'!$E:$E,0)),""))</f>
        <v/>
      </c>
      <c r="AE9890">
        <f>IF(OR($B9890="",$U9890=""),"",$U9890&amp;" &amp; "&amp;IF(OR($AD9890="",$AD9890=0),"Util NA",$AD9890&amp;" Util"))</f>
        <v/>
      </c>
    </row>
    <row r="9891" ht="15.75" customHeight="1" s="42">
      <c r="A9891" s="41" t="n"/>
      <c r="G9891" s="38" t="n"/>
      <c r="H9891" s="38" t="n"/>
      <c r="I9891" s="38" t="n"/>
      <c r="J9891" s="38" t="n"/>
      <c r="K9891" s="38" t="n"/>
      <c r="L9891" s="38" t="n"/>
      <c r="N9891" s="36">
        <f>IF($B9891="","",IF($C9891="SUPERSTORE","Superstore","DH"))</f>
        <v/>
      </c>
      <c r="O9891" s="36">
        <f>IF($B9891="","",IFERROR(VLOOKUP($B9891,Mapping!$A:$C,2,0),"Not Mapped"))</f>
        <v/>
      </c>
      <c r="P9891" s="36">
        <f>IF($B9891="","",IFERROR(VLOOKUP($B9891,Mapping!$A:$C,3,0),"Not Mapped"))</f>
        <v/>
      </c>
      <c r="Q9891" s="36">
        <f>IF($B9891="","",IFERROR(VLOOKUP($O9891,Leaders!$A:$B,2,0),"Not Mapped"))</f>
        <v/>
      </c>
      <c r="R9891" s="36">
        <f>IF($B9891="","",IF(COUNTIF(Exclusions!$A:$A,$B9891)&gt;0,"Yes","No"))</f>
        <v/>
      </c>
      <c r="S9891" s="38">
        <f>IF($B9891="","",MIN(1,DAY($A9891)/IF($N9891="Superstore",Settings!$B$5,Settings!$B$4)))</f>
        <v/>
      </c>
      <c r="T9891" s="38">
        <f>IF(OR($B9891="",$G9891="",$S9891=0),"",$G9891/$S9891)</f>
        <v/>
      </c>
      <c r="U9891" s="36">
        <f>IF($T9891="","",IF($T9891&lt;Settings!$B$8,"Critical",IF($T9891&lt;Settings!$B$9,"Semi Critical","Non Critical")))</f>
        <v/>
      </c>
      <c r="V9891" s="28" t="n"/>
      <c r="Z9891">
        <f>IF($B9891="","",IFERROR(VLOOKUP($B9891,'Plan HC for CCA'!$A:$B,2,0),""))</f>
        <v/>
      </c>
      <c r="AA9891">
        <f>IF(OR($B9891="",$Z9891=""),"",IF(N($M9891)&lt;$Z9891,"Delta","No Delta"))</f>
        <v/>
      </c>
      <c r="AB9891">
        <f>IF(OR($B9891="",$Z9891=""),"",MAX(0,$Z9891-N($M9891)))</f>
        <v/>
      </c>
      <c r="AC9891" s="46">
        <f>IF($B9891="","",IFERROR(INDEX('CCA Util %'!$H:$H,MATCH($B9891,'CCA Util %'!$E:$E,0)),""))</f>
        <v/>
      </c>
      <c r="AD9891">
        <f>IF($B9891="","",IFERROR(INDEX('CCA Util %'!$G:$G,MATCH($B9891,'CCA Util %'!$E:$E,0)),""))</f>
        <v/>
      </c>
      <c r="AE9891">
        <f>IF(OR($B9891="",$U9891=""),"",$U9891&amp;" &amp; "&amp;IF(OR($AD9891="",$AD9891=0),"Util NA",$AD9891&amp;" Util"))</f>
        <v/>
      </c>
    </row>
    <row r="9892" ht="15.75" customHeight="1" s="42">
      <c r="A9892" s="41" t="n"/>
      <c r="G9892" s="38" t="n"/>
      <c r="H9892" s="38" t="n"/>
      <c r="I9892" s="38" t="n"/>
      <c r="J9892" s="38" t="n"/>
      <c r="K9892" s="38" t="n"/>
      <c r="L9892" s="38" t="n"/>
      <c r="N9892" s="36">
        <f>IF($B9892="","",IF($C9892="SUPERSTORE","Superstore","DH"))</f>
        <v/>
      </c>
      <c r="O9892" s="36">
        <f>IF($B9892="","",IFERROR(VLOOKUP($B9892,Mapping!$A:$C,2,0),"Not Mapped"))</f>
        <v/>
      </c>
      <c r="P9892" s="36">
        <f>IF($B9892="","",IFERROR(VLOOKUP($B9892,Mapping!$A:$C,3,0),"Not Mapped"))</f>
        <v/>
      </c>
      <c r="Q9892" s="36">
        <f>IF($B9892="","",IFERROR(VLOOKUP($O9892,Leaders!$A:$B,2,0),"Not Mapped"))</f>
        <v/>
      </c>
      <c r="R9892" s="36">
        <f>IF($B9892="","",IF(COUNTIF(Exclusions!$A:$A,$B9892)&gt;0,"Yes","No"))</f>
        <v/>
      </c>
      <c r="S9892" s="38">
        <f>IF($B9892="","",MIN(1,DAY($A9892)/IF($N9892="Superstore",Settings!$B$5,Settings!$B$4)))</f>
        <v/>
      </c>
      <c r="T9892" s="38">
        <f>IF(OR($B9892="",$G9892="",$S9892=0),"",$G9892/$S9892)</f>
        <v/>
      </c>
      <c r="U9892" s="36">
        <f>IF($T9892="","",IF($T9892&lt;Settings!$B$8,"Critical",IF($T9892&lt;Settings!$B$9,"Semi Critical","Non Critical")))</f>
        <v/>
      </c>
      <c r="V9892" s="28" t="n"/>
      <c r="Z9892">
        <f>IF($B9892="","",IFERROR(VLOOKUP($B9892,'Plan HC for CCA'!$A:$B,2,0),""))</f>
        <v/>
      </c>
      <c r="AA9892">
        <f>IF(OR($B9892="",$Z9892=""),"",IF(N($M9892)&lt;$Z9892,"Delta","No Delta"))</f>
        <v/>
      </c>
      <c r="AB9892">
        <f>IF(OR($B9892="",$Z9892=""),"",MAX(0,$Z9892-N($M9892)))</f>
        <v/>
      </c>
      <c r="AC9892" s="46">
        <f>IF($B9892="","",IFERROR(INDEX('CCA Util %'!$H:$H,MATCH($B9892,'CCA Util %'!$E:$E,0)),""))</f>
        <v/>
      </c>
      <c r="AD9892">
        <f>IF($B9892="","",IFERROR(INDEX('CCA Util %'!$G:$G,MATCH($B9892,'CCA Util %'!$E:$E,0)),""))</f>
        <v/>
      </c>
      <c r="AE9892">
        <f>IF(OR($B9892="",$U9892=""),"",$U9892&amp;" &amp; "&amp;IF(OR($AD9892="",$AD9892=0),"Util NA",$AD9892&amp;" Util"))</f>
        <v/>
      </c>
    </row>
    <row r="9893" ht="15.75" customHeight="1" s="42">
      <c r="A9893" s="41" t="n"/>
      <c r="G9893" s="38" t="n"/>
      <c r="H9893" s="38" t="n"/>
      <c r="I9893" s="38" t="n"/>
      <c r="J9893" s="38" t="n"/>
      <c r="K9893" s="38" t="n"/>
      <c r="L9893" s="38" t="n"/>
      <c r="N9893" s="36">
        <f>IF($B9893="","",IF($C9893="SUPERSTORE","Superstore","DH"))</f>
        <v/>
      </c>
      <c r="O9893" s="36">
        <f>IF($B9893="","",IFERROR(VLOOKUP($B9893,Mapping!$A:$C,2,0),"Not Mapped"))</f>
        <v/>
      </c>
      <c r="P9893" s="36">
        <f>IF($B9893="","",IFERROR(VLOOKUP($B9893,Mapping!$A:$C,3,0),"Not Mapped"))</f>
        <v/>
      </c>
      <c r="Q9893" s="36">
        <f>IF($B9893="","",IFERROR(VLOOKUP($O9893,Leaders!$A:$B,2,0),"Not Mapped"))</f>
        <v/>
      </c>
      <c r="R9893" s="36">
        <f>IF($B9893="","",IF(COUNTIF(Exclusions!$A:$A,$B9893)&gt;0,"Yes","No"))</f>
        <v/>
      </c>
      <c r="S9893" s="38">
        <f>IF($B9893="","",MIN(1,DAY($A9893)/IF($N9893="Superstore",Settings!$B$5,Settings!$B$4)))</f>
        <v/>
      </c>
      <c r="T9893" s="38">
        <f>IF(OR($B9893="",$G9893="",$S9893=0),"",$G9893/$S9893)</f>
        <v/>
      </c>
      <c r="U9893" s="36">
        <f>IF($T9893="","",IF($T9893&lt;Settings!$B$8,"Critical",IF($T9893&lt;Settings!$B$9,"Semi Critical","Non Critical")))</f>
        <v/>
      </c>
      <c r="V9893" s="28" t="n"/>
      <c r="Z9893">
        <f>IF($B9893="","",IFERROR(VLOOKUP($B9893,'Plan HC for CCA'!$A:$B,2,0),""))</f>
        <v/>
      </c>
      <c r="AA9893">
        <f>IF(OR($B9893="",$Z9893=""),"",IF(N($M9893)&lt;$Z9893,"Delta","No Delta"))</f>
        <v/>
      </c>
      <c r="AB9893">
        <f>IF(OR($B9893="",$Z9893=""),"",MAX(0,$Z9893-N($M9893)))</f>
        <v/>
      </c>
      <c r="AC9893" s="46">
        <f>IF($B9893="","",IFERROR(INDEX('CCA Util %'!$H:$H,MATCH($B9893,'CCA Util %'!$E:$E,0)),""))</f>
        <v/>
      </c>
      <c r="AD9893">
        <f>IF($B9893="","",IFERROR(INDEX('CCA Util %'!$G:$G,MATCH($B9893,'CCA Util %'!$E:$E,0)),""))</f>
        <v/>
      </c>
      <c r="AE9893">
        <f>IF(OR($B9893="",$U9893=""),"",$U9893&amp;" &amp; "&amp;IF(OR($AD9893="",$AD9893=0),"Util NA",$AD9893&amp;" Util"))</f>
        <v/>
      </c>
    </row>
    <row r="9894" ht="15.75" customHeight="1" s="42">
      <c r="A9894" s="41" t="n"/>
      <c r="G9894" s="38" t="n"/>
      <c r="H9894" s="38" t="n"/>
      <c r="I9894" s="38" t="n"/>
      <c r="J9894" s="38" t="n"/>
      <c r="K9894" s="38" t="n"/>
      <c r="L9894" s="38" t="n"/>
      <c r="N9894" s="36">
        <f>IF($B9894="","",IF($C9894="SUPERSTORE","Superstore","DH"))</f>
        <v/>
      </c>
      <c r="O9894" s="36">
        <f>IF($B9894="","",IFERROR(VLOOKUP($B9894,Mapping!$A:$C,2,0),"Not Mapped"))</f>
        <v/>
      </c>
      <c r="P9894" s="36">
        <f>IF($B9894="","",IFERROR(VLOOKUP($B9894,Mapping!$A:$C,3,0),"Not Mapped"))</f>
        <v/>
      </c>
      <c r="Q9894" s="36">
        <f>IF($B9894="","",IFERROR(VLOOKUP($O9894,Leaders!$A:$B,2,0),"Not Mapped"))</f>
        <v/>
      </c>
      <c r="R9894" s="36">
        <f>IF($B9894="","",IF(COUNTIF(Exclusions!$A:$A,$B9894)&gt;0,"Yes","No"))</f>
        <v/>
      </c>
      <c r="S9894" s="38">
        <f>IF($B9894="","",MIN(1,DAY($A9894)/IF($N9894="Superstore",Settings!$B$5,Settings!$B$4)))</f>
        <v/>
      </c>
      <c r="T9894" s="38">
        <f>IF(OR($B9894="",$G9894="",$S9894=0),"",$G9894/$S9894)</f>
        <v/>
      </c>
      <c r="U9894" s="36">
        <f>IF($T9894="","",IF($T9894&lt;Settings!$B$8,"Critical",IF($T9894&lt;Settings!$B$9,"Semi Critical","Non Critical")))</f>
        <v/>
      </c>
      <c r="V9894" s="28" t="n"/>
      <c r="Z9894">
        <f>IF($B9894="","",IFERROR(VLOOKUP($B9894,'Plan HC for CCA'!$A:$B,2,0),""))</f>
        <v/>
      </c>
      <c r="AA9894">
        <f>IF(OR($B9894="",$Z9894=""),"",IF(N($M9894)&lt;$Z9894,"Delta","No Delta"))</f>
        <v/>
      </c>
      <c r="AB9894">
        <f>IF(OR($B9894="",$Z9894=""),"",MAX(0,$Z9894-N($M9894)))</f>
        <v/>
      </c>
      <c r="AC9894" s="46">
        <f>IF($B9894="","",IFERROR(INDEX('CCA Util %'!$H:$H,MATCH($B9894,'CCA Util %'!$E:$E,0)),""))</f>
        <v/>
      </c>
      <c r="AD9894">
        <f>IF($B9894="","",IFERROR(INDEX('CCA Util %'!$G:$G,MATCH($B9894,'CCA Util %'!$E:$E,0)),""))</f>
        <v/>
      </c>
      <c r="AE9894">
        <f>IF(OR($B9894="",$U9894=""),"",$U9894&amp;" &amp; "&amp;IF(OR($AD9894="",$AD9894=0),"Util NA",$AD9894&amp;" Util"))</f>
        <v/>
      </c>
    </row>
    <row r="9895" ht="15.75" customHeight="1" s="42">
      <c r="A9895" s="41" t="n"/>
      <c r="G9895" s="38" t="n"/>
      <c r="H9895" s="38" t="n"/>
      <c r="I9895" s="38" t="n"/>
      <c r="J9895" s="38" t="n"/>
      <c r="K9895" s="38" t="n"/>
      <c r="L9895" s="38" t="n"/>
      <c r="N9895" s="36">
        <f>IF($B9895="","",IF($C9895="SUPERSTORE","Superstore","DH"))</f>
        <v/>
      </c>
      <c r="O9895" s="36">
        <f>IF($B9895="","",IFERROR(VLOOKUP($B9895,Mapping!$A:$C,2,0),"Not Mapped"))</f>
        <v/>
      </c>
      <c r="P9895" s="36">
        <f>IF($B9895="","",IFERROR(VLOOKUP($B9895,Mapping!$A:$C,3,0),"Not Mapped"))</f>
        <v/>
      </c>
      <c r="Q9895" s="36">
        <f>IF($B9895="","",IFERROR(VLOOKUP($O9895,Leaders!$A:$B,2,0),"Not Mapped"))</f>
        <v/>
      </c>
      <c r="R9895" s="36">
        <f>IF($B9895="","",IF(COUNTIF(Exclusions!$A:$A,$B9895)&gt;0,"Yes","No"))</f>
        <v/>
      </c>
      <c r="S9895" s="38">
        <f>IF($B9895="","",MIN(1,DAY($A9895)/IF($N9895="Superstore",Settings!$B$5,Settings!$B$4)))</f>
        <v/>
      </c>
      <c r="T9895" s="38">
        <f>IF(OR($B9895="",$G9895="",$S9895=0),"",$G9895/$S9895)</f>
        <v/>
      </c>
      <c r="U9895" s="36">
        <f>IF($T9895="","",IF($T9895&lt;Settings!$B$8,"Critical",IF($T9895&lt;Settings!$B$9,"Semi Critical","Non Critical")))</f>
        <v/>
      </c>
      <c r="V9895" s="28" t="n"/>
      <c r="Z9895">
        <f>IF($B9895="","",IFERROR(VLOOKUP($B9895,'Plan HC for CCA'!$A:$B,2,0),""))</f>
        <v/>
      </c>
      <c r="AA9895">
        <f>IF(OR($B9895="",$Z9895=""),"",IF(N($M9895)&lt;$Z9895,"Delta","No Delta"))</f>
        <v/>
      </c>
      <c r="AB9895">
        <f>IF(OR($B9895="",$Z9895=""),"",MAX(0,$Z9895-N($M9895)))</f>
        <v/>
      </c>
      <c r="AC9895" s="46">
        <f>IF($B9895="","",IFERROR(INDEX('CCA Util %'!$H:$H,MATCH($B9895,'CCA Util %'!$E:$E,0)),""))</f>
        <v/>
      </c>
      <c r="AD9895">
        <f>IF($B9895="","",IFERROR(INDEX('CCA Util %'!$G:$G,MATCH($B9895,'CCA Util %'!$E:$E,0)),""))</f>
        <v/>
      </c>
      <c r="AE9895">
        <f>IF(OR($B9895="",$U9895=""),"",$U9895&amp;" &amp; "&amp;IF(OR($AD9895="",$AD9895=0),"Util NA",$AD9895&amp;" Util"))</f>
        <v/>
      </c>
    </row>
    <row r="9896" ht="15.75" customHeight="1" s="42">
      <c r="A9896" s="41" t="n"/>
      <c r="G9896" s="38" t="n"/>
      <c r="H9896" s="38" t="n"/>
      <c r="I9896" s="38" t="n"/>
      <c r="J9896" s="38" t="n"/>
      <c r="K9896" s="38" t="n"/>
      <c r="L9896" s="38" t="n"/>
      <c r="N9896" s="36">
        <f>IF($B9896="","",IF($C9896="SUPERSTORE","Superstore","DH"))</f>
        <v/>
      </c>
      <c r="O9896" s="36">
        <f>IF($B9896="","",IFERROR(VLOOKUP($B9896,Mapping!$A:$C,2,0),"Not Mapped"))</f>
        <v/>
      </c>
      <c r="P9896" s="36">
        <f>IF($B9896="","",IFERROR(VLOOKUP($B9896,Mapping!$A:$C,3,0),"Not Mapped"))</f>
        <v/>
      </c>
      <c r="Q9896" s="36">
        <f>IF($B9896="","",IFERROR(VLOOKUP($O9896,Leaders!$A:$B,2,0),"Not Mapped"))</f>
        <v/>
      </c>
      <c r="R9896" s="36">
        <f>IF($B9896="","",IF(COUNTIF(Exclusions!$A:$A,$B9896)&gt;0,"Yes","No"))</f>
        <v/>
      </c>
      <c r="S9896" s="38">
        <f>IF($B9896="","",MIN(1,DAY($A9896)/IF($N9896="Superstore",Settings!$B$5,Settings!$B$4)))</f>
        <v/>
      </c>
      <c r="T9896" s="38">
        <f>IF(OR($B9896="",$G9896="",$S9896=0),"",$G9896/$S9896)</f>
        <v/>
      </c>
      <c r="U9896" s="36">
        <f>IF($T9896="","",IF($T9896&lt;Settings!$B$8,"Critical",IF($T9896&lt;Settings!$B$9,"Semi Critical","Non Critical")))</f>
        <v/>
      </c>
      <c r="V9896" s="28" t="n"/>
      <c r="Z9896">
        <f>IF($B9896="","",IFERROR(VLOOKUP($B9896,'Plan HC for CCA'!$A:$B,2,0),""))</f>
        <v/>
      </c>
      <c r="AA9896">
        <f>IF(OR($B9896="",$Z9896=""),"",IF(N($M9896)&lt;$Z9896,"Delta","No Delta"))</f>
        <v/>
      </c>
      <c r="AB9896">
        <f>IF(OR($B9896="",$Z9896=""),"",MAX(0,$Z9896-N($M9896)))</f>
        <v/>
      </c>
      <c r="AC9896" s="46">
        <f>IF($B9896="","",IFERROR(INDEX('CCA Util %'!$H:$H,MATCH($B9896,'CCA Util %'!$E:$E,0)),""))</f>
        <v/>
      </c>
      <c r="AD9896">
        <f>IF($B9896="","",IFERROR(INDEX('CCA Util %'!$G:$G,MATCH($B9896,'CCA Util %'!$E:$E,0)),""))</f>
        <v/>
      </c>
      <c r="AE9896">
        <f>IF(OR($B9896="",$U9896=""),"",$U9896&amp;" &amp; "&amp;IF(OR($AD9896="",$AD9896=0),"Util NA",$AD9896&amp;" Util"))</f>
        <v/>
      </c>
    </row>
    <row r="9897" ht="15.75" customHeight="1" s="42">
      <c r="A9897" s="41" t="n"/>
      <c r="G9897" s="38" t="n"/>
      <c r="H9897" s="38" t="n"/>
      <c r="I9897" s="38" t="n"/>
      <c r="J9897" s="38" t="n"/>
      <c r="K9897" s="38" t="n"/>
      <c r="L9897" s="38" t="n"/>
      <c r="N9897" s="36">
        <f>IF($B9897="","",IF($C9897="SUPERSTORE","Superstore","DH"))</f>
        <v/>
      </c>
      <c r="O9897" s="36">
        <f>IF($B9897="","",IFERROR(VLOOKUP($B9897,Mapping!$A:$C,2,0),"Not Mapped"))</f>
        <v/>
      </c>
      <c r="P9897" s="36">
        <f>IF($B9897="","",IFERROR(VLOOKUP($B9897,Mapping!$A:$C,3,0),"Not Mapped"))</f>
        <v/>
      </c>
      <c r="Q9897" s="36">
        <f>IF($B9897="","",IFERROR(VLOOKUP($O9897,Leaders!$A:$B,2,0),"Not Mapped"))</f>
        <v/>
      </c>
      <c r="R9897" s="36">
        <f>IF($B9897="","",IF(COUNTIF(Exclusions!$A:$A,$B9897)&gt;0,"Yes","No"))</f>
        <v/>
      </c>
      <c r="S9897" s="38">
        <f>IF($B9897="","",MIN(1,DAY($A9897)/IF($N9897="Superstore",Settings!$B$5,Settings!$B$4)))</f>
        <v/>
      </c>
      <c r="T9897" s="38">
        <f>IF(OR($B9897="",$G9897="",$S9897=0),"",$G9897/$S9897)</f>
        <v/>
      </c>
      <c r="U9897" s="36">
        <f>IF($T9897="","",IF($T9897&lt;Settings!$B$8,"Critical",IF($T9897&lt;Settings!$B$9,"Semi Critical","Non Critical")))</f>
        <v/>
      </c>
      <c r="V9897" s="28" t="n"/>
      <c r="Z9897">
        <f>IF($B9897="","",IFERROR(VLOOKUP($B9897,'Plan HC for CCA'!$A:$B,2,0),""))</f>
        <v/>
      </c>
      <c r="AA9897">
        <f>IF(OR($B9897="",$Z9897=""),"",IF(N($M9897)&lt;$Z9897,"Delta","No Delta"))</f>
        <v/>
      </c>
      <c r="AB9897">
        <f>IF(OR($B9897="",$Z9897=""),"",MAX(0,$Z9897-N($M9897)))</f>
        <v/>
      </c>
      <c r="AC9897" s="46">
        <f>IF($B9897="","",IFERROR(INDEX('CCA Util %'!$H:$H,MATCH($B9897,'CCA Util %'!$E:$E,0)),""))</f>
        <v/>
      </c>
      <c r="AD9897">
        <f>IF($B9897="","",IFERROR(INDEX('CCA Util %'!$G:$G,MATCH($B9897,'CCA Util %'!$E:$E,0)),""))</f>
        <v/>
      </c>
      <c r="AE9897">
        <f>IF(OR($B9897="",$U9897=""),"",$U9897&amp;" &amp; "&amp;IF(OR($AD9897="",$AD9897=0),"Util NA",$AD9897&amp;" Util"))</f>
        <v/>
      </c>
    </row>
    <row r="9898" ht="15.75" customHeight="1" s="42">
      <c r="A9898" s="41" t="n"/>
      <c r="G9898" s="38" t="n"/>
      <c r="H9898" s="38" t="n"/>
      <c r="I9898" s="38" t="n"/>
      <c r="J9898" s="38" t="n"/>
      <c r="K9898" s="38" t="n"/>
      <c r="L9898" s="38" t="n"/>
      <c r="N9898" s="36">
        <f>IF($B9898="","",IF($C9898="SUPERSTORE","Superstore","DH"))</f>
        <v/>
      </c>
      <c r="O9898" s="36">
        <f>IF($B9898="","",IFERROR(VLOOKUP($B9898,Mapping!$A:$C,2,0),"Not Mapped"))</f>
        <v/>
      </c>
      <c r="P9898" s="36">
        <f>IF($B9898="","",IFERROR(VLOOKUP($B9898,Mapping!$A:$C,3,0),"Not Mapped"))</f>
        <v/>
      </c>
      <c r="Q9898" s="36">
        <f>IF($B9898="","",IFERROR(VLOOKUP($O9898,Leaders!$A:$B,2,0),"Not Mapped"))</f>
        <v/>
      </c>
      <c r="R9898" s="36">
        <f>IF($B9898="","",IF(COUNTIF(Exclusions!$A:$A,$B9898)&gt;0,"Yes","No"))</f>
        <v/>
      </c>
      <c r="S9898" s="38">
        <f>IF($B9898="","",MIN(1,DAY($A9898)/IF($N9898="Superstore",Settings!$B$5,Settings!$B$4)))</f>
        <v/>
      </c>
      <c r="T9898" s="38">
        <f>IF(OR($B9898="",$G9898="",$S9898=0),"",$G9898/$S9898)</f>
        <v/>
      </c>
      <c r="U9898" s="36">
        <f>IF($T9898="","",IF($T9898&lt;Settings!$B$8,"Critical",IF($T9898&lt;Settings!$B$9,"Semi Critical","Non Critical")))</f>
        <v/>
      </c>
      <c r="V9898" s="28" t="n"/>
      <c r="Z9898">
        <f>IF($B9898="","",IFERROR(VLOOKUP($B9898,'Plan HC for CCA'!$A:$B,2,0),""))</f>
        <v/>
      </c>
      <c r="AA9898">
        <f>IF(OR($B9898="",$Z9898=""),"",IF(N($M9898)&lt;$Z9898,"Delta","No Delta"))</f>
        <v/>
      </c>
      <c r="AB9898">
        <f>IF(OR($B9898="",$Z9898=""),"",MAX(0,$Z9898-N($M9898)))</f>
        <v/>
      </c>
      <c r="AC9898" s="46">
        <f>IF($B9898="","",IFERROR(INDEX('CCA Util %'!$H:$H,MATCH($B9898,'CCA Util %'!$E:$E,0)),""))</f>
        <v/>
      </c>
      <c r="AD9898">
        <f>IF($B9898="","",IFERROR(INDEX('CCA Util %'!$G:$G,MATCH($B9898,'CCA Util %'!$E:$E,0)),""))</f>
        <v/>
      </c>
      <c r="AE9898">
        <f>IF(OR($B9898="",$U9898=""),"",$U9898&amp;" &amp; "&amp;IF(OR($AD9898="",$AD9898=0),"Util NA",$AD9898&amp;" Util"))</f>
        <v/>
      </c>
    </row>
    <row r="9899" ht="15.75" customHeight="1" s="42">
      <c r="A9899" s="41" t="n"/>
      <c r="G9899" s="38" t="n"/>
      <c r="H9899" s="38" t="n"/>
      <c r="I9899" s="38" t="n"/>
      <c r="J9899" s="38" t="n"/>
      <c r="K9899" s="38" t="n"/>
      <c r="L9899" s="38" t="n"/>
      <c r="N9899" s="36">
        <f>IF($B9899="","",IF($C9899="SUPERSTORE","Superstore","DH"))</f>
        <v/>
      </c>
      <c r="O9899" s="36">
        <f>IF($B9899="","",IFERROR(VLOOKUP($B9899,Mapping!$A:$C,2,0),"Not Mapped"))</f>
        <v/>
      </c>
      <c r="P9899" s="36">
        <f>IF($B9899="","",IFERROR(VLOOKUP($B9899,Mapping!$A:$C,3,0),"Not Mapped"))</f>
        <v/>
      </c>
      <c r="Q9899" s="36">
        <f>IF($B9899="","",IFERROR(VLOOKUP($O9899,Leaders!$A:$B,2,0),"Not Mapped"))</f>
        <v/>
      </c>
      <c r="R9899" s="36">
        <f>IF($B9899="","",IF(COUNTIF(Exclusions!$A:$A,$B9899)&gt;0,"Yes","No"))</f>
        <v/>
      </c>
      <c r="S9899" s="38">
        <f>IF($B9899="","",MIN(1,DAY($A9899)/IF($N9899="Superstore",Settings!$B$5,Settings!$B$4)))</f>
        <v/>
      </c>
      <c r="T9899" s="38">
        <f>IF(OR($B9899="",$G9899="",$S9899=0),"",$G9899/$S9899)</f>
        <v/>
      </c>
      <c r="U9899" s="36">
        <f>IF($T9899="","",IF($T9899&lt;Settings!$B$8,"Critical",IF($T9899&lt;Settings!$B$9,"Semi Critical","Non Critical")))</f>
        <v/>
      </c>
      <c r="V9899" s="28" t="n"/>
      <c r="Z9899">
        <f>IF($B9899="","",IFERROR(VLOOKUP($B9899,'Plan HC for CCA'!$A:$B,2,0),""))</f>
        <v/>
      </c>
      <c r="AA9899">
        <f>IF(OR($B9899="",$Z9899=""),"",IF(N($M9899)&lt;$Z9899,"Delta","No Delta"))</f>
        <v/>
      </c>
      <c r="AB9899">
        <f>IF(OR($B9899="",$Z9899=""),"",MAX(0,$Z9899-N($M9899)))</f>
        <v/>
      </c>
      <c r="AC9899" s="46">
        <f>IF($B9899="","",IFERROR(INDEX('CCA Util %'!$H:$H,MATCH($B9899,'CCA Util %'!$E:$E,0)),""))</f>
        <v/>
      </c>
      <c r="AD9899">
        <f>IF($B9899="","",IFERROR(INDEX('CCA Util %'!$G:$G,MATCH($B9899,'CCA Util %'!$E:$E,0)),""))</f>
        <v/>
      </c>
      <c r="AE9899">
        <f>IF(OR($B9899="",$U9899=""),"",$U9899&amp;" &amp; "&amp;IF(OR($AD9899="",$AD9899=0),"Util NA",$AD9899&amp;" Util"))</f>
        <v/>
      </c>
    </row>
    <row r="9900" ht="15.75" customHeight="1" s="42">
      <c r="A9900" s="41" t="n"/>
      <c r="G9900" s="38" t="n"/>
      <c r="H9900" s="38" t="n"/>
      <c r="I9900" s="38" t="n"/>
      <c r="J9900" s="38" t="n"/>
      <c r="K9900" s="38" t="n"/>
      <c r="L9900" s="38" t="n"/>
      <c r="N9900" s="36">
        <f>IF($B9900="","",IF($C9900="SUPERSTORE","Superstore","DH"))</f>
        <v/>
      </c>
      <c r="O9900" s="36">
        <f>IF($B9900="","",IFERROR(VLOOKUP($B9900,Mapping!$A:$C,2,0),"Not Mapped"))</f>
        <v/>
      </c>
      <c r="P9900" s="36">
        <f>IF($B9900="","",IFERROR(VLOOKUP($B9900,Mapping!$A:$C,3,0),"Not Mapped"))</f>
        <v/>
      </c>
      <c r="Q9900" s="36">
        <f>IF($B9900="","",IFERROR(VLOOKUP($O9900,Leaders!$A:$B,2,0),"Not Mapped"))</f>
        <v/>
      </c>
      <c r="R9900" s="36">
        <f>IF($B9900="","",IF(COUNTIF(Exclusions!$A:$A,$B9900)&gt;0,"Yes","No"))</f>
        <v/>
      </c>
      <c r="S9900" s="38">
        <f>IF($B9900="","",MIN(1,DAY($A9900)/IF($N9900="Superstore",Settings!$B$5,Settings!$B$4)))</f>
        <v/>
      </c>
      <c r="T9900" s="38">
        <f>IF(OR($B9900="",$G9900="",$S9900=0),"",$G9900/$S9900)</f>
        <v/>
      </c>
      <c r="U9900" s="36">
        <f>IF($T9900="","",IF($T9900&lt;Settings!$B$8,"Critical",IF($T9900&lt;Settings!$B$9,"Semi Critical","Non Critical")))</f>
        <v/>
      </c>
      <c r="V9900" s="28" t="n"/>
      <c r="Z9900">
        <f>IF($B9900="","",IFERROR(VLOOKUP($B9900,'Plan HC for CCA'!$A:$B,2,0),""))</f>
        <v/>
      </c>
      <c r="AA9900">
        <f>IF(OR($B9900="",$Z9900=""),"",IF(N($M9900)&lt;$Z9900,"Delta","No Delta"))</f>
        <v/>
      </c>
      <c r="AB9900">
        <f>IF(OR($B9900="",$Z9900=""),"",MAX(0,$Z9900-N($M9900)))</f>
        <v/>
      </c>
      <c r="AC9900" s="46">
        <f>IF($B9900="","",IFERROR(INDEX('CCA Util %'!$H:$H,MATCH($B9900,'CCA Util %'!$E:$E,0)),""))</f>
        <v/>
      </c>
      <c r="AD9900">
        <f>IF($B9900="","",IFERROR(INDEX('CCA Util %'!$G:$G,MATCH($B9900,'CCA Util %'!$E:$E,0)),""))</f>
        <v/>
      </c>
      <c r="AE9900">
        <f>IF(OR($B9900="",$U9900=""),"",$U9900&amp;" &amp; "&amp;IF(OR($AD9900="",$AD9900=0),"Util NA",$AD9900&amp;" Util"))</f>
        <v/>
      </c>
    </row>
    <row r="9901" ht="15.75" customHeight="1" s="42">
      <c r="A9901" s="41" t="n"/>
      <c r="G9901" s="38" t="n"/>
      <c r="H9901" s="38" t="n"/>
      <c r="I9901" s="38" t="n"/>
      <c r="J9901" s="38" t="n"/>
      <c r="K9901" s="38" t="n"/>
      <c r="L9901" s="38" t="n"/>
      <c r="N9901" s="36">
        <f>IF($B9901="","",IF($C9901="SUPERSTORE","Superstore","DH"))</f>
        <v/>
      </c>
      <c r="O9901" s="36">
        <f>IF($B9901="","",IFERROR(VLOOKUP($B9901,Mapping!$A:$C,2,0),"Not Mapped"))</f>
        <v/>
      </c>
      <c r="P9901" s="36">
        <f>IF($B9901="","",IFERROR(VLOOKUP($B9901,Mapping!$A:$C,3,0),"Not Mapped"))</f>
        <v/>
      </c>
      <c r="Q9901" s="36">
        <f>IF($B9901="","",IFERROR(VLOOKUP($O9901,Leaders!$A:$B,2,0),"Not Mapped"))</f>
        <v/>
      </c>
      <c r="R9901" s="36">
        <f>IF($B9901="","",IF(COUNTIF(Exclusions!$A:$A,$B9901)&gt;0,"Yes","No"))</f>
        <v/>
      </c>
      <c r="S9901" s="38">
        <f>IF($B9901="","",MIN(1,DAY($A9901)/IF($N9901="Superstore",Settings!$B$5,Settings!$B$4)))</f>
        <v/>
      </c>
      <c r="T9901" s="38">
        <f>IF(OR($B9901="",$G9901="",$S9901=0),"",$G9901/$S9901)</f>
        <v/>
      </c>
      <c r="U9901" s="36">
        <f>IF($T9901="","",IF($T9901&lt;Settings!$B$8,"Critical",IF($T9901&lt;Settings!$B$9,"Semi Critical","Non Critical")))</f>
        <v/>
      </c>
      <c r="V9901" s="28" t="n"/>
      <c r="Z9901">
        <f>IF($B9901="","",IFERROR(VLOOKUP($B9901,'Plan HC for CCA'!$A:$B,2,0),""))</f>
        <v/>
      </c>
      <c r="AA9901">
        <f>IF(OR($B9901="",$Z9901=""),"",IF(N($M9901)&lt;$Z9901,"Delta","No Delta"))</f>
        <v/>
      </c>
      <c r="AB9901">
        <f>IF(OR($B9901="",$Z9901=""),"",MAX(0,$Z9901-N($M9901)))</f>
        <v/>
      </c>
      <c r="AC9901" s="46">
        <f>IF($B9901="","",IFERROR(INDEX('CCA Util %'!$H:$H,MATCH($B9901,'CCA Util %'!$E:$E,0)),""))</f>
        <v/>
      </c>
      <c r="AD9901">
        <f>IF($B9901="","",IFERROR(INDEX('CCA Util %'!$G:$G,MATCH($B9901,'CCA Util %'!$E:$E,0)),""))</f>
        <v/>
      </c>
      <c r="AE9901">
        <f>IF(OR($B9901="",$U9901=""),"",$U9901&amp;" &amp; "&amp;IF(OR($AD9901="",$AD9901=0),"Util NA",$AD9901&amp;" Util"))</f>
        <v/>
      </c>
    </row>
    <row r="9902" ht="15.75" customHeight="1" s="42">
      <c r="A9902" s="41" t="n"/>
      <c r="G9902" s="38" t="n"/>
      <c r="H9902" s="38" t="n"/>
      <c r="I9902" s="38" t="n"/>
      <c r="J9902" s="38" t="n"/>
      <c r="K9902" s="38" t="n"/>
      <c r="L9902" s="38" t="n"/>
      <c r="N9902" s="36">
        <f>IF($B9902="","",IF($C9902="SUPERSTORE","Superstore","DH"))</f>
        <v/>
      </c>
      <c r="O9902" s="36">
        <f>IF($B9902="","",IFERROR(VLOOKUP($B9902,Mapping!$A:$C,2,0),"Not Mapped"))</f>
        <v/>
      </c>
      <c r="P9902" s="36">
        <f>IF($B9902="","",IFERROR(VLOOKUP($B9902,Mapping!$A:$C,3,0),"Not Mapped"))</f>
        <v/>
      </c>
      <c r="Q9902" s="36">
        <f>IF($B9902="","",IFERROR(VLOOKUP($O9902,Leaders!$A:$B,2,0),"Not Mapped"))</f>
        <v/>
      </c>
      <c r="R9902" s="36">
        <f>IF($B9902="","",IF(COUNTIF(Exclusions!$A:$A,$B9902)&gt;0,"Yes","No"))</f>
        <v/>
      </c>
      <c r="S9902" s="38">
        <f>IF($B9902="","",MIN(1,DAY($A9902)/IF($N9902="Superstore",Settings!$B$5,Settings!$B$4)))</f>
        <v/>
      </c>
      <c r="T9902" s="38">
        <f>IF(OR($B9902="",$G9902="",$S9902=0),"",$G9902/$S9902)</f>
        <v/>
      </c>
      <c r="U9902" s="36">
        <f>IF($T9902="","",IF($T9902&lt;Settings!$B$8,"Critical",IF($T9902&lt;Settings!$B$9,"Semi Critical","Non Critical")))</f>
        <v/>
      </c>
      <c r="V9902" s="28" t="n"/>
      <c r="Z9902">
        <f>IF($B9902="","",IFERROR(VLOOKUP($B9902,'Plan HC for CCA'!$A:$B,2,0),""))</f>
        <v/>
      </c>
      <c r="AA9902">
        <f>IF(OR($B9902="",$Z9902=""),"",IF(N($M9902)&lt;$Z9902,"Delta","No Delta"))</f>
        <v/>
      </c>
      <c r="AB9902">
        <f>IF(OR($B9902="",$Z9902=""),"",MAX(0,$Z9902-N($M9902)))</f>
        <v/>
      </c>
      <c r="AC9902" s="46">
        <f>IF($B9902="","",IFERROR(INDEX('CCA Util %'!$H:$H,MATCH($B9902,'CCA Util %'!$E:$E,0)),""))</f>
        <v/>
      </c>
      <c r="AD9902">
        <f>IF($B9902="","",IFERROR(INDEX('CCA Util %'!$G:$G,MATCH($B9902,'CCA Util %'!$E:$E,0)),""))</f>
        <v/>
      </c>
      <c r="AE9902">
        <f>IF(OR($B9902="",$U9902=""),"",$U9902&amp;" &amp; "&amp;IF(OR($AD9902="",$AD9902=0),"Util NA",$AD9902&amp;" Util"))</f>
        <v/>
      </c>
    </row>
    <row r="9903" ht="15.75" customHeight="1" s="42">
      <c r="A9903" s="41" t="n"/>
      <c r="G9903" s="38" t="n"/>
      <c r="H9903" s="38" t="n"/>
      <c r="I9903" s="38" t="n"/>
      <c r="J9903" s="38" t="n"/>
      <c r="K9903" s="38" t="n"/>
      <c r="L9903" s="38" t="n"/>
      <c r="N9903" s="36">
        <f>IF($B9903="","",IF($C9903="SUPERSTORE","Superstore","DH"))</f>
        <v/>
      </c>
      <c r="O9903" s="36">
        <f>IF($B9903="","",IFERROR(VLOOKUP($B9903,Mapping!$A:$C,2,0),"Not Mapped"))</f>
        <v/>
      </c>
      <c r="P9903" s="36">
        <f>IF($B9903="","",IFERROR(VLOOKUP($B9903,Mapping!$A:$C,3,0),"Not Mapped"))</f>
        <v/>
      </c>
      <c r="Q9903" s="36">
        <f>IF($B9903="","",IFERROR(VLOOKUP($O9903,Leaders!$A:$B,2,0),"Not Mapped"))</f>
        <v/>
      </c>
      <c r="R9903" s="36">
        <f>IF($B9903="","",IF(COUNTIF(Exclusions!$A:$A,$B9903)&gt;0,"Yes","No"))</f>
        <v/>
      </c>
      <c r="S9903" s="38">
        <f>IF($B9903="","",MIN(1,DAY($A9903)/IF($N9903="Superstore",Settings!$B$5,Settings!$B$4)))</f>
        <v/>
      </c>
      <c r="T9903" s="38">
        <f>IF(OR($B9903="",$G9903="",$S9903=0),"",$G9903/$S9903)</f>
        <v/>
      </c>
      <c r="U9903" s="36">
        <f>IF($T9903="","",IF($T9903&lt;Settings!$B$8,"Critical",IF($T9903&lt;Settings!$B$9,"Semi Critical","Non Critical")))</f>
        <v/>
      </c>
      <c r="V9903" s="28" t="n"/>
      <c r="Z9903">
        <f>IF($B9903="","",IFERROR(VLOOKUP($B9903,'Plan HC for CCA'!$A:$B,2,0),""))</f>
        <v/>
      </c>
      <c r="AA9903">
        <f>IF(OR($B9903="",$Z9903=""),"",IF(N($M9903)&lt;$Z9903,"Delta","No Delta"))</f>
        <v/>
      </c>
      <c r="AB9903">
        <f>IF(OR($B9903="",$Z9903=""),"",MAX(0,$Z9903-N($M9903)))</f>
        <v/>
      </c>
      <c r="AC9903" s="46">
        <f>IF($B9903="","",IFERROR(INDEX('CCA Util %'!$H:$H,MATCH($B9903,'CCA Util %'!$E:$E,0)),""))</f>
        <v/>
      </c>
      <c r="AD9903">
        <f>IF($B9903="","",IFERROR(INDEX('CCA Util %'!$G:$G,MATCH($B9903,'CCA Util %'!$E:$E,0)),""))</f>
        <v/>
      </c>
      <c r="AE9903">
        <f>IF(OR($B9903="",$U9903=""),"",$U9903&amp;" &amp; "&amp;IF(OR($AD9903="",$AD9903=0),"Util NA",$AD9903&amp;" Util"))</f>
        <v/>
      </c>
    </row>
    <row r="9904" ht="15.75" customHeight="1" s="42">
      <c r="A9904" s="41" t="n"/>
      <c r="G9904" s="38" t="n"/>
      <c r="H9904" s="38" t="n"/>
      <c r="I9904" s="38" t="n"/>
      <c r="J9904" s="38" t="n"/>
      <c r="K9904" s="38" t="n"/>
      <c r="L9904" s="38" t="n"/>
      <c r="N9904" s="36">
        <f>IF($B9904="","",IF($C9904="SUPERSTORE","Superstore","DH"))</f>
        <v/>
      </c>
      <c r="O9904" s="36">
        <f>IF($B9904="","",IFERROR(VLOOKUP($B9904,Mapping!$A:$C,2,0),"Not Mapped"))</f>
        <v/>
      </c>
      <c r="P9904" s="36">
        <f>IF($B9904="","",IFERROR(VLOOKUP($B9904,Mapping!$A:$C,3,0),"Not Mapped"))</f>
        <v/>
      </c>
      <c r="Q9904" s="36">
        <f>IF($B9904="","",IFERROR(VLOOKUP($O9904,Leaders!$A:$B,2,0),"Not Mapped"))</f>
        <v/>
      </c>
      <c r="R9904" s="36">
        <f>IF($B9904="","",IF(COUNTIF(Exclusions!$A:$A,$B9904)&gt;0,"Yes","No"))</f>
        <v/>
      </c>
      <c r="S9904" s="38">
        <f>IF($B9904="","",MIN(1,DAY($A9904)/IF($N9904="Superstore",Settings!$B$5,Settings!$B$4)))</f>
        <v/>
      </c>
      <c r="T9904" s="38">
        <f>IF(OR($B9904="",$G9904="",$S9904=0),"",$G9904/$S9904)</f>
        <v/>
      </c>
      <c r="U9904" s="36">
        <f>IF($T9904="","",IF($T9904&lt;Settings!$B$8,"Critical",IF($T9904&lt;Settings!$B$9,"Semi Critical","Non Critical")))</f>
        <v/>
      </c>
      <c r="V9904" s="28" t="n"/>
      <c r="Z9904">
        <f>IF($B9904="","",IFERROR(VLOOKUP($B9904,'Plan HC for CCA'!$A:$B,2,0),""))</f>
        <v/>
      </c>
      <c r="AA9904">
        <f>IF(OR($B9904="",$Z9904=""),"",IF(N($M9904)&lt;$Z9904,"Delta","No Delta"))</f>
        <v/>
      </c>
      <c r="AB9904">
        <f>IF(OR($B9904="",$Z9904=""),"",MAX(0,$Z9904-N($M9904)))</f>
        <v/>
      </c>
      <c r="AC9904" s="46">
        <f>IF($B9904="","",IFERROR(INDEX('CCA Util %'!$H:$H,MATCH($B9904,'CCA Util %'!$E:$E,0)),""))</f>
        <v/>
      </c>
      <c r="AD9904">
        <f>IF($B9904="","",IFERROR(INDEX('CCA Util %'!$G:$G,MATCH($B9904,'CCA Util %'!$E:$E,0)),""))</f>
        <v/>
      </c>
      <c r="AE9904">
        <f>IF(OR($B9904="",$U9904=""),"",$U9904&amp;" &amp; "&amp;IF(OR($AD9904="",$AD9904=0),"Util NA",$AD9904&amp;" Util"))</f>
        <v/>
      </c>
    </row>
    <row r="9905" ht="15.75" customHeight="1" s="42">
      <c r="A9905" s="41" t="n"/>
      <c r="G9905" s="38" t="n"/>
      <c r="H9905" s="38" t="n"/>
      <c r="I9905" s="38" t="n"/>
      <c r="J9905" s="38" t="n"/>
      <c r="K9905" s="38" t="n"/>
      <c r="L9905" s="38" t="n"/>
      <c r="N9905" s="36">
        <f>IF($B9905="","",IF($C9905="SUPERSTORE","Superstore","DH"))</f>
        <v/>
      </c>
      <c r="O9905" s="36">
        <f>IF($B9905="","",IFERROR(VLOOKUP($B9905,Mapping!$A:$C,2,0),"Not Mapped"))</f>
        <v/>
      </c>
      <c r="P9905" s="36">
        <f>IF($B9905="","",IFERROR(VLOOKUP($B9905,Mapping!$A:$C,3,0),"Not Mapped"))</f>
        <v/>
      </c>
      <c r="Q9905" s="36">
        <f>IF($B9905="","",IFERROR(VLOOKUP($O9905,Leaders!$A:$B,2,0),"Not Mapped"))</f>
        <v/>
      </c>
      <c r="R9905" s="36">
        <f>IF($B9905="","",IF(COUNTIF(Exclusions!$A:$A,$B9905)&gt;0,"Yes","No"))</f>
        <v/>
      </c>
      <c r="S9905" s="38">
        <f>IF($B9905="","",MIN(1,DAY($A9905)/IF($N9905="Superstore",Settings!$B$5,Settings!$B$4)))</f>
        <v/>
      </c>
      <c r="T9905" s="38">
        <f>IF(OR($B9905="",$G9905="",$S9905=0),"",$G9905/$S9905)</f>
        <v/>
      </c>
      <c r="U9905" s="36">
        <f>IF($T9905="","",IF($T9905&lt;Settings!$B$8,"Critical",IF($T9905&lt;Settings!$B$9,"Semi Critical","Non Critical")))</f>
        <v/>
      </c>
      <c r="V9905" s="28" t="n"/>
      <c r="Z9905">
        <f>IF($B9905="","",IFERROR(VLOOKUP($B9905,'Plan HC for CCA'!$A:$B,2,0),""))</f>
        <v/>
      </c>
      <c r="AA9905">
        <f>IF(OR($B9905="",$Z9905=""),"",IF(N($M9905)&lt;$Z9905,"Delta","No Delta"))</f>
        <v/>
      </c>
      <c r="AB9905">
        <f>IF(OR($B9905="",$Z9905=""),"",MAX(0,$Z9905-N($M9905)))</f>
        <v/>
      </c>
      <c r="AC9905" s="46">
        <f>IF($B9905="","",IFERROR(INDEX('CCA Util %'!$H:$H,MATCH($B9905,'CCA Util %'!$E:$E,0)),""))</f>
        <v/>
      </c>
      <c r="AD9905">
        <f>IF($B9905="","",IFERROR(INDEX('CCA Util %'!$G:$G,MATCH($B9905,'CCA Util %'!$E:$E,0)),""))</f>
        <v/>
      </c>
      <c r="AE9905">
        <f>IF(OR($B9905="",$U9905=""),"",$U9905&amp;" &amp; "&amp;IF(OR($AD9905="",$AD9905=0),"Util NA",$AD9905&amp;" Util"))</f>
        <v/>
      </c>
    </row>
    <row r="9906" ht="15.75" customHeight="1" s="42">
      <c r="A9906" s="41" t="n"/>
      <c r="G9906" s="38" t="n"/>
      <c r="H9906" s="38" t="n"/>
      <c r="I9906" s="38" t="n"/>
      <c r="J9906" s="38" t="n"/>
      <c r="K9906" s="38" t="n"/>
      <c r="L9906" s="38" t="n"/>
      <c r="N9906" s="36">
        <f>IF($B9906="","",IF($C9906="SUPERSTORE","Superstore","DH"))</f>
        <v/>
      </c>
      <c r="O9906" s="36">
        <f>IF($B9906="","",IFERROR(VLOOKUP($B9906,Mapping!$A:$C,2,0),"Not Mapped"))</f>
        <v/>
      </c>
      <c r="P9906" s="36">
        <f>IF($B9906="","",IFERROR(VLOOKUP($B9906,Mapping!$A:$C,3,0),"Not Mapped"))</f>
        <v/>
      </c>
      <c r="Q9906" s="36">
        <f>IF($B9906="","",IFERROR(VLOOKUP($O9906,Leaders!$A:$B,2,0),"Not Mapped"))</f>
        <v/>
      </c>
      <c r="R9906" s="36">
        <f>IF($B9906="","",IF(COUNTIF(Exclusions!$A:$A,$B9906)&gt;0,"Yes","No"))</f>
        <v/>
      </c>
      <c r="S9906" s="38">
        <f>IF($B9906="","",MIN(1,DAY($A9906)/IF($N9906="Superstore",Settings!$B$5,Settings!$B$4)))</f>
        <v/>
      </c>
      <c r="T9906" s="38">
        <f>IF(OR($B9906="",$G9906="",$S9906=0),"",$G9906/$S9906)</f>
        <v/>
      </c>
      <c r="U9906" s="36">
        <f>IF($T9906="","",IF($T9906&lt;Settings!$B$8,"Critical",IF($T9906&lt;Settings!$B$9,"Semi Critical","Non Critical")))</f>
        <v/>
      </c>
      <c r="V9906" s="28" t="n"/>
      <c r="Z9906">
        <f>IF($B9906="","",IFERROR(VLOOKUP($B9906,'Plan HC for CCA'!$A:$B,2,0),""))</f>
        <v/>
      </c>
      <c r="AA9906">
        <f>IF(OR($B9906="",$Z9906=""),"",IF(N($M9906)&lt;$Z9906,"Delta","No Delta"))</f>
        <v/>
      </c>
      <c r="AB9906">
        <f>IF(OR($B9906="",$Z9906=""),"",MAX(0,$Z9906-N($M9906)))</f>
        <v/>
      </c>
      <c r="AC9906" s="46">
        <f>IF($B9906="","",IFERROR(INDEX('CCA Util %'!$H:$H,MATCH($B9906,'CCA Util %'!$E:$E,0)),""))</f>
        <v/>
      </c>
      <c r="AD9906">
        <f>IF($B9906="","",IFERROR(INDEX('CCA Util %'!$G:$G,MATCH($B9906,'CCA Util %'!$E:$E,0)),""))</f>
        <v/>
      </c>
      <c r="AE9906">
        <f>IF(OR($B9906="",$U9906=""),"",$U9906&amp;" &amp; "&amp;IF(OR($AD9906="",$AD9906=0),"Util NA",$AD9906&amp;" Util"))</f>
        <v/>
      </c>
    </row>
    <row r="9907" ht="15.75" customHeight="1" s="42">
      <c r="A9907" s="41" t="n"/>
      <c r="G9907" s="38" t="n"/>
      <c r="H9907" s="38" t="n"/>
      <c r="I9907" s="38" t="n"/>
      <c r="J9907" s="38" t="n"/>
      <c r="K9907" s="38" t="n"/>
      <c r="L9907" s="38" t="n"/>
      <c r="N9907" s="36">
        <f>IF($B9907="","",IF($C9907="SUPERSTORE","Superstore","DH"))</f>
        <v/>
      </c>
      <c r="O9907" s="36">
        <f>IF($B9907="","",IFERROR(VLOOKUP($B9907,Mapping!$A:$C,2,0),"Not Mapped"))</f>
        <v/>
      </c>
      <c r="P9907" s="36">
        <f>IF($B9907="","",IFERROR(VLOOKUP($B9907,Mapping!$A:$C,3,0),"Not Mapped"))</f>
        <v/>
      </c>
      <c r="Q9907" s="36">
        <f>IF($B9907="","",IFERROR(VLOOKUP($O9907,Leaders!$A:$B,2,0),"Not Mapped"))</f>
        <v/>
      </c>
      <c r="R9907" s="36">
        <f>IF($B9907="","",IF(COUNTIF(Exclusions!$A:$A,$B9907)&gt;0,"Yes","No"))</f>
        <v/>
      </c>
      <c r="S9907" s="38">
        <f>IF($B9907="","",MIN(1,DAY($A9907)/IF($N9907="Superstore",Settings!$B$5,Settings!$B$4)))</f>
        <v/>
      </c>
      <c r="T9907" s="38">
        <f>IF(OR($B9907="",$G9907="",$S9907=0),"",$G9907/$S9907)</f>
        <v/>
      </c>
      <c r="U9907" s="36">
        <f>IF($T9907="","",IF($T9907&lt;Settings!$B$8,"Critical",IF($T9907&lt;Settings!$B$9,"Semi Critical","Non Critical")))</f>
        <v/>
      </c>
      <c r="V9907" s="28" t="n"/>
      <c r="Z9907">
        <f>IF($B9907="","",IFERROR(VLOOKUP($B9907,'Plan HC for CCA'!$A:$B,2,0),""))</f>
        <v/>
      </c>
      <c r="AA9907">
        <f>IF(OR($B9907="",$Z9907=""),"",IF(N($M9907)&lt;$Z9907,"Delta","No Delta"))</f>
        <v/>
      </c>
      <c r="AB9907">
        <f>IF(OR($B9907="",$Z9907=""),"",MAX(0,$Z9907-N($M9907)))</f>
        <v/>
      </c>
      <c r="AC9907" s="46">
        <f>IF($B9907="","",IFERROR(INDEX('CCA Util %'!$H:$H,MATCH($B9907,'CCA Util %'!$E:$E,0)),""))</f>
        <v/>
      </c>
      <c r="AD9907">
        <f>IF($B9907="","",IFERROR(INDEX('CCA Util %'!$G:$G,MATCH($B9907,'CCA Util %'!$E:$E,0)),""))</f>
        <v/>
      </c>
      <c r="AE9907">
        <f>IF(OR($B9907="",$U9907=""),"",$U9907&amp;" &amp; "&amp;IF(OR($AD9907="",$AD9907=0),"Util NA",$AD9907&amp;" Util"))</f>
        <v/>
      </c>
    </row>
    <row r="9908" ht="15.75" customHeight="1" s="42">
      <c r="A9908" s="41" t="n"/>
      <c r="G9908" s="38" t="n"/>
      <c r="H9908" s="38" t="n"/>
      <c r="I9908" s="38" t="n"/>
      <c r="J9908" s="38" t="n"/>
      <c r="K9908" s="38" t="n"/>
      <c r="L9908" s="38" t="n"/>
      <c r="N9908" s="36">
        <f>IF($B9908="","",IF($C9908="SUPERSTORE","Superstore","DH"))</f>
        <v/>
      </c>
      <c r="O9908" s="36">
        <f>IF($B9908="","",IFERROR(VLOOKUP($B9908,Mapping!$A:$C,2,0),"Not Mapped"))</f>
        <v/>
      </c>
      <c r="P9908" s="36">
        <f>IF($B9908="","",IFERROR(VLOOKUP($B9908,Mapping!$A:$C,3,0),"Not Mapped"))</f>
        <v/>
      </c>
      <c r="Q9908" s="36">
        <f>IF($B9908="","",IFERROR(VLOOKUP($O9908,Leaders!$A:$B,2,0),"Not Mapped"))</f>
        <v/>
      </c>
      <c r="R9908" s="36">
        <f>IF($B9908="","",IF(COUNTIF(Exclusions!$A:$A,$B9908)&gt;0,"Yes","No"))</f>
        <v/>
      </c>
      <c r="S9908" s="38">
        <f>IF($B9908="","",MIN(1,DAY($A9908)/IF($N9908="Superstore",Settings!$B$5,Settings!$B$4)))</f>
        <v/>
      </c>
      <c r="T9908" s="38">
        <f>IF(OR($B9908="",$G9908="",$S9908=0),"",$G9908/$S9908)</f>
        <v/>
      </c>
      <c r="U9908" s="36">
        <f>IF($T9908="","",IF($T9908&lt;Settings!$B$8,"Critical",IF($T9908&lt;Settings!$B$9,"Semi Critical","Non Critical")))</f>
        <v/>
      </c>
      <c r="V9908" s="28" t="n"/>
      <c r="Z9908">
        <f>IF($B9908="","",IFERROR(VLOOKUP($B9908,'Plan HC for CCA'!$A:$B,2,0),""))</f>
        <v/>
      </c>
      <c r="AA9908">
        <f>IF(OR($B9908="",$Z9908=""),"",IF(N($M9908)&lt;$Z9908,"Delta","No Delta"))</f>
        <v/>
      </c>
      <c r="AB9908">
        <f>IF(OR($B9908="",$Z9908=""),"",MAX(0,$Z9908-N($M9908)))</f>
        <v/>
      </c>
      <c r="AC9908" s="46">
        <f>IF($B9908="","",IFERROR(INDEX('CCA Util %'!$H:$H,MATCH($B9908,'CCA Util %'!$E:$E,0)),""))</f>
        <v/>
      </c>
      <c r="AD9908">
        <f>IF($B9908="","",IFERROR(INDEX('CCA Util %'!$G:$G,MATCH($B9908,'CCA Util %'!$E:$E,0)),""))</f>
        <v/>
      </c>
      <c r="AE9908">
        <f>IF(OR($B9908="",$U9908=""),"",$U9908&amp;" &amp; "&amp;IF(OR($AD9908="",$AD9908=0),"Util NA",$AD9908&amp;" Util"))</f>
        <v/>
      </c>
    </row>
    <row r="9909" ht="15.75" customHeight="1" s="42">
      <c r="A9909" s="41" t="n"/>
      <c r="G9909" s="38" t="n"/>
      <c r="H9909" s="38" t="n"/>
      <c r="I9909" s="38" t="n"/>
      <c r="J9909" s="38" t="n"/>
      <c r="K9909" s="38" t="n"/>
      <c r="L9909" s="38" t="n"/>
      <c r="N9909" s="36">
        <f>IF($B9909="","",IF($C9909="SUPERSTORE","Superstore","DH"))</f>
        <v/>
      </c>
      <c r="O9909" s="36">
        <f>IF($B9909="","",IFERROR(VLOOKUP($B9909,Mapping!$A:$C,2,0),"Not Mapped"))</f>
        <v/>
      </c>
      <c r="P9909" s="36">
        <f>IF($B9909="","",IFERROR(VLOOKUP($B9909,Mapping!$A:$C,3,0),"Not Mapped"))</f>
        <v/>
      </c>
      <c r="Q9909" s="36">
        <f>IF($B9909="","",IFERROR(VLOOKUP($O9909,Leaders!$A:$B,2,0),"Not Mapped"))</f>
        <v/>
      </c>
      <c r="R9909" s="36">
        <f>IF($B9909="","",IF(COUNTIF(Exclusions!$A:$A,$B9909)&gt;0,"Yes","No"))</f>
        <v/>
      </c>
      <c r="S9909" s="38">
        <f>IF($B9909="","",MIN(1,DAY($A9909)/IF($N9909="Superstore",Settings!$B$5,Settings!$B$4)))</f>
        <v/>
      </c>
      <c r="T9909" s="38">
        <f>IF(OR($B9909="",$G9909="",$S9909=0),"",$G9909/$S9909)</f>
        <v/>
      </c>
      <c r="U9909" s="36">
        <f>IF($T9909="","",IF($T9909&lt;Settings!$B$8,"Critical",IF($T9909&lt;Settings!$B$9,"Semi Critical","Non Critical")))</f>
        <v/>
      </c>
      <c r="V9909" s="28" t="n"/>
      <c r="Z9909">
        <f>IF($B9909="","",IFERROR(VLOOKUP($B9909,'Plan HC for CCA'!$A:$B,2,0),""))</f>
        <v/>
      </c>
      <c r="AA9909">
        <f>IF(OR($B9909="",$Z9909=""),"",IF(N($M9909)&lt;$Z9909,"Delta","No Delta"))</f>
        <v/>
      </c>
      <c r="AB9909">
        <f>IF(OR($B9909="",$Z9909=""),"",MAX(0,$Z9909-N($M9909)))</f>
        <v/>
      </c>
      <c r="AC9909" s="46">
        <f>IF($B9909="","",IFERROR(INDEX('CCA Util %'!$H:$H,MATCH($B9909,'CCA Util %'!$E:$E,0)),""))</f>
        <v/>
      </c>
      <c r="AD9909">
        <f>IF($B9909="","",IFERROR(INDEX('CCA Util %'!$G:$G,MATCH($B9909,'CCA Util %'!$E:$E,0)),""))</f>
        <v/>
      </c>
      <c r="AE9909">
        <f>IF(OR($B9909="",$U9909=""),"",$U9909&amp;" &amp; "&amp;IF(OR($AD9909="",$AD9909=0),"Util NA",$AD9909&amp;" Util"))</f>
        <v/>
      </c>
    </row>
    <row r="9910" ht="15.75" customHeight="1" s="42">
      <c r="A9910" s="41" t="n"/>
      <c r="G9910" s="38" t="n"/>
      <c r="H9910" s="38" t="n"/>
      <c r="I9910" s="38" t="n"/>
      <c r="J9910" s="38" t="n"/>
      <c r="K9910" s="38" t="n"/>
      <c r="L9910" s="38" t="n"/>
      <c r="N9910" s="36">
        <f>IF($B9910="","",IF($C9910="SUPERSTORE","Superstore","DH"))</f>
        <v/>
      </c>
      <c r="O9910" s="36">
        <f>IF($B9910="","",IFERROR(VLOOKUP($B9910,Mapping!$A:$C,2,0),"Not Mapped"))</f>
        <v/>
      </c>
      <c r="P9910" s="36">
        <f>IF($B9910="","",IFERROR(VLOOKUP($B9910,Mapping!$A:$C,3,0),"Not Mapped"))</f>
        <v/>
      </c>
      <c r="Q9910" s="36">
        <f>IF($B9910="","",IFERROR(VLOOKUP($O9910,Leaders!$A:$B,2,0),"Not Mapped"))</f>
        <v/>
      </c>
      <c r="R9910" s="36">
        <f>IF($B9910="","",IF(COUNTIF(Exclusions!$A:$A,$B9910)&gt;0,"Yes","No"))</f>
        <v/>
      </c>
      <c r="S9910" s="38">
        <f>IF($B9910="","",MIN(1,DAY($A9910)/IF($N9910="Superstore",Settings!$B$5,Settings!$B$4)))</f>
        <v/>
      </c>
      <c r="T9910" s="38">
        <f>IF(OR($B9910="",$G9910="",$S9910=0),"",$G9910/$S9910)</f>
        <v/>
      </c>
      <c r="U9910" s="36">
        <f>IF($T9910="","",IF($T9910&lt;Settings!$B$8,"Critical",IF($T9910&lt;Settings!$B$9,"Semi Critical","Non Critical")))</f>
        <v/>
      </c>
      <c r="V9910" s="28" t="n"/>
      <c r="Z9910">
        <f>IF($B9910="","",IFERROR(VLOOKUP($B9910,'Plan HC for CCA'!$A:$B,2,0),""))</f>
        <v/>
      </c>
      <c r="AA9910">
        <f>IF(OR($B9910="",$Z9910=""),"",IF(N($M9910)&lt;$Z9910,"Delta","No Delta"))</f>
        <v/>
      </c>
      <c r="AB9910">
        <f>IF(OR($B9910="",$Z9910=""),"",MAX(0,$Z9910-N($M9910)))</f>
        <v/>
      </c>
      <c r="AC9910" s="46">
        <f>IF($B9910="","",IFERROR(INDEX('CCA Util %'!$H:$H,MATCH($B9910,'CCA Util %'!$E:$E,0)),""))</f>
        <v/>
      </c>
      <c r="AD9910">
        <f>IF($B9910="","",IFERROR(INDEX('CCA Util %'!$G:$G,MATCH($B9910,'CCA Util %'!$E:$E,0)),""))</f>
        <v/>
      </c>
      <c r="AE9910">
        <f>IF(OR($B9910="",$U9910=""),"",$U9910&amp;" &amp; "&amp;IF(OR($AD9910="",$AD9910=0),"Util NA",$AD9910&amp;" Util"))</f>
        <v/>
      </c>
    </row>
    <row r="9911" ht="15.75" customHeight="1" s="42">
      <c r="A9911" s="41" t="n"/>
      <c r="G9911" s="38" t="n"/>
      <c r="H9911" s="38" t="n"/>
      <c r="I9911" s="38" t="n"/>
      <c r="J9911" s="38" t="n"/>
      <c r="K9911" s="38" t="n"/>
      <c r="L9911" s="38" t="n"/>
      <c r="N9911" s="36">
        <f>IF($B9911="","",IF($C9911="SUPERSTORE","Superstore","DH"))</f>
        <v/>
      </c>
      <c r="O9911" s="36">
        <f>IF($B9911="","",IFERROR(VLOOKUP($B9911,Mapping!$A:$C,2,0),"Not Mapped"))</f>
        <v/>
      </c>
      <c r="P9911" s="36">
        <f>IF($B9911="","",IFERROR(VLOOKUP($B9911,Mapping!$A:$C,3,0),"Not Mapped"))</f>
        <v/>
      </c>
      <c r="Q9911" s="36">
        <f>IF($B9911="","",IFERROR(VLOOKUP($O9911,Leaders!$A:$B,2,0),"Not Mapped"))</f>
        <v/>
      </c>
      <c r="R9911" s="36">
        <f>IF($B9911="","",IF(COUNTIF(Exclusions!$A:$A,$B9911)&gt;0,"Yes","No"))</f>
        <v/>
      </c>
      <c r="S9911" s="38">
        <f>IF($B9911="","",MIN(1,DAY($A9911)/IF($N9911="Superstore",Settings!$B$5,Settings!$B$4)))</f>
        <v/>
      </c>
      <c r="T9911" s="38">
        <f>IF(OR($B9911="",$G9911="",$S9911=0),"",$G9911/$S9911)</f>
        <v/>
      </c>
      <c r="U9911" s="36">
        <f>IF($T9911="","",IF($T9911&lt;Settings!$B$8,"Critical",IF($T9911&lt;Settings!$B$9,"Semi Critical","Non Critical")))</f>
        <v/>
      </c>
      <c r="V9911" s="28" t="n"/>
      <c r="Z9911">
        <f>IF($B9911="","",IFERROR(VLOOKUP($B9911,'Plan HC for CCA'!$A:$B,2,0),""))</f>
        <v/>
      </c>
      <c r="AA9911">
        <f>IF(OR($B9911="",$Z9911=""),"",IF(N($M9911)&lt;$Z9911,"Delta","No Delta"))</f>
        <v/>
      </c>
      <c r="AB9911">
        <f>IF(OR($B9911="",$Z9911=""),"",MAX(0,$Z9911-N($M9911)))</f>
        <v/>
      </c>
      <c r="AC9911" s="46">
        <f>IF($B9911="","",IFERROR(INDEX('CCA Util %'!$H:$H,MATCH($B9911,'CCA Util %'!$E:$E,0)),""))</f>
        <v/>
      </c>
      <c r="AD9911">
        <f>IF($B9911="","",IFERROR(INDEX('CCA Util %'!$G:$G,MATCH($B9911,'CCA Util %'!$E:$E,0)),""))</f>
        <v/>
      </c>
      <c r="AE9911">
        <f>IF(OR($B9911="",$U9911=""),"",$U9911&amp;" &amp; "&amp;IF(OR($AD9911="",$AD9911=0),"Util NA",$AD9911&amp;" Util"))</f>
        <v/>
      </c>
    </row>
    <row r="9912" ht="15.75" customHeight="1" s="42">
      <c r="A9912" s="41" t="n"/>
      <c r="G9912" s="38" t="n"/>
      <c r="H9912" s="38" t="n"/>
      <c r="I9912" s="38" t="n"/>
      <c r="J9912" s="38" t="n"/>
      <c r="K9912" s="38" t="n"/>
      <c r="L9912" s="38" t="n"/>
      <c r="N9912" s="36">
        <f>IF($B9912="","",IF($C9912="SUPERSTORE","Superstore","DH"))</f>
        <v/>
      </c>
      <c r="O9912" s="36">
        <f>IF($B9912="","",IFERROR(VLOOKUP($B9912,Mapping!$A:$C,2,0),"Not Mapped"))</f>
        <v/>
      </c>
      <c r="P9912" s="36">
        <f>IF($B9912="","",IFERROR(VLOOKUP($B9912,Mapping!$A:$C,3,0),"Not Mapped"))</f>
        <v/>
      </c>
      <c r="Q9912" s="36">
        <f>IF($B9912="","",IFERROR(VLOOKUP($O9912,Leaders!$A:$B,2,0),"Not Mapped"))</f>
        <v/>
      </c>
      <c r="R9912" s="36">
        <f>IF($B9912="","",IF(COUNTIF(Exclusions!$A:$A,$B9912)&gt;0,"Yes","No"))</f>
        <v/>
      </c>
      <c r="S9912" s="38">
        <f>IF($B9912="","",MIN(1,DAY($A9912)/IF($N9912="Superstore",Settings!$B$5,Settings!$B$4)))</f>
        <v/>
      </c>
      <c r="T9912" s="38">
        <f>IF(OR($B9912="",$G9912="",$S9912=0),"",$G9912/$S9912)</f>
        <v/>
      </c>
      <c r="U9912" s="36">
        <f>IF($T9912="","",IF($T9912&lt;Settings!$B$8,"Critical",IF($T9912&lt;Settings!$B$9,"Semi Critical","Non Critical")))</f>
        <v/>
      </c>
      <c r="V9912" s="28" t="n"/>
      <c r="Z9912">
        <f>IF($B9912="","",IFERROR(VLOOKUP($B9912,'Plan HC for CCA'!$A:$B,2,0),""))</f>
        <v/>
      </c>
      <c r="AA9912">
        <f>IF(OR($B9912="",$Z9912=""),"",IF(N($M9912)&lt;$Z9912,"Delta","No Delta"))</f>
        <v/>
      </c>
      <c r="AB9912">
        <f>IF(OR($B9912="",$Z9912=""),"",MAX(0,$Z9912-N($M9912)))</f>
        <v/>
      </c>
      <c r="AC9912" s="46">
        <f>IF($B9912="","",IFERROR(INDEX('CCA Util %'!$H:$H,MATCH($B9912,'CCA Util %'!$E:$E,0)),""))</f>
        <v/>
      </c>
      <c r="AD9912">
        <f>IF($B9912="","",IFERROR(INDEX('CCA Util %'!$G:$G,MATCH($B9912,'CCA Util %'!$E:$E,0)),""))</f>
        <v/>
      </c>
      <c r="AE9912">
        <f>IF(OR($B9912="",$U9912=""),"",$U9912&amp;" &amp; "&amp;IF(OR($AD9912="",$AD9912=0),"Util NA",$AD9912&amp;" Util"))</f>
        <v/>
      </c>
    </row>
    <row r="9913" ht="15.75" customHeight="1" s="42">
      <c r="A9913" s="41" t="n"/>
      <c r="G9913" s="38" t="n"/>
      <c r="H9913" s="38" t="n"/>
      <c r="I9913" s="38" t="n"/>
      <c r="J9913" s="38" t="n"/>
      <c r="K9913" s="38" t="n"/>
      <c r="L9913" s="38" t="n"/>
      <c r="N9913" s="36">
        <f>IF($B9913="","",IF($C9913="SUPERSTORE","Superstore","DH"))</f>
        <v/>
      </c>
      <c r="O9913" s="36">
        <f>IF($B9913="","",IFERROR(VLOOKUP($B9913,Mapping!$A:$C,2,0),"Not Mapped"))</f>
        <v/>
      </c>
      <c r="P9913" s="36">
        <f>IF($B9913="","",IFERROR(VLOOKUP($B9913,Mapping!$A:$C,3,0),"Not Mapped"))</f>
        <v/>
      </c>
      <c r="Q9913" s="36">
        <f>IF($B9913="","",IFERROR(VLOOKUP($O9913,Leaders!$A:$B,2,0),"Not Mapped"))</f>
        <v/>
      </c>
      <c r="R9913" s="36">
        <f>IF($B9913="","",IF(COUNTIF(Exclusions!$A:$A,$B9913)&gt;0,"Yes","No"))</f>
        <v/>
      </c>
      <c r="S9913" s="38">
        <f>IF($B9913="","",MIN(1,DAY($A9913)/IF($N9913="Superstore",Settings!$B$5,Settings!$B$4)))</f>
        <v/>
      </c>
      <c r="T9913" s="38">
        <f>IF(OR($B9913="",$G9913="",$S9913=0),"",$G9913/$S9913)</f>
        <v/>
      </c>
      <c r="U9913" s="36">
        <f>IF($T9913="","",IF($T9913&lt;Settings!$B$8,"Critical",IF($T9913&lt;Settings!$B$9,"Semi Critical","Non Critical")))</f>
        <v/>
      </c>
      <c r="V9913" s="28" t="n"/>
      <c r="Z9913">
        <f>IF($B9913="","",IFERROR(VLOOKUP($B9913,'Plan HC for CCA'!$A:$B,2,0),""))</f>
        <v/>
      </c>
      <c r="AA9913">
        <f>IF(OR($B9913="",$Z9913=""),"",IF(N($M9913)&lt;$Z9913,"Delta","No Delta"))</f>
        <v/>
      </c>
      <c r="AB9913">
        <f>IF(OR($B9913="",$Z9913=""),"",MAX(0,$Z9913-N($M9913)))</f>
        <v/>
      </c>
      <c r="AC9913" s="46">
        <f>IF($B9913="","",IFERROR(INDEX('CCA Util %'!$H:$H,MATCH($B9913,'CCA Util %'!$E:$E,0)),""))</f>
        <v/>
      </c>
      <c r="AD9913">
        <f>IF($B9913="","",IFERROR(INDEX('CCA Util %'!$G:$G,MATCH($B9913,'CCA Util %'!$E:$E,0)),""))</f>
        <v/>
      </c>
      <c r="AE9913">
        <f>IF(OR($B9913="",$U9913=""),"",$U9913&amp;" &amp; "&amp;IF(OR($AD9913="",$AD9913=0),"Util NA",$AD9913&amp;" Util"))</f>
        <v/>
      </c>
    </row>
    <row r="9914" ht="15.75" customHeight="1" s="42">
      <c r="A9914" s="41" t="n"/>
      <c r="G9914" s="38" t="n"/>
      <c r="H9914" s="38" t="n"/>
      <c r="I9914" s="38" t="n"/>
      <c r="J9914" s="38" t="n"/>
      <c r="K9914" s="38" t="n"/>
      <c r="L9914" s="38" t="n"/>
      <c r="N9914" s="36">
        <f>IF($B9914="","",IF($C9914="SUPERSTORE","Superstore","DH"))</f>
        <v/>
      </c>
      <c r="O9914" s="36">
        <f>IF($B9914="","",IFERROR(VLOOKUP($B9914,Mapping!$A:$C,2,0),"Not Mapped"))</f>
        <v/>
      </c>
      <c r="P9914" s="36">
        <f>IF($B9914="","",IFERROR(VLOOKUP($B9914,Mapping!$A:$C,3,0),"Not Mapped"))</f>
        <v/>
      </c>
      <c r="Q9914" s="36">
        <f>IF($B9914="","",IFERROR(VLOOKUP($O9914,Leaders!$A:$B,2,0),"Not Mapped"))</f>
        <v/>
      </c>
      <c r="R9914" s="36">
        <f>IF($B9914="","",IF(COUNTIF(Exclusions!$A:$A,$B9914)&gt;0,"Yes","No"))</f>
        <v/>
      </c>
      <c r="S9914" s="38">
        <f>IF($B9914="","",MIN(1,DAY($A9914)/IF($N9914="Superstore",Settings!$B$5,Settings!$B$4)))</f>
        <v/>
      </c>
      <c r="T9914" s="38">
        <f>IF(OR($B9914="",$G9914="",$S9914=0),"",$G9914/$S9914)</f>
        <v/>
      </c>
      <c r="U9914" s="36">
        <f>IF($T9914="","",IF($T9914&lt;Settings!$B$8,"Critical",IF($T9914&lt;Settings!$B$9,"Semi Critical","Non Critical")))</f>
        <v/>
      </c>
      <c r="V9914" s="28" t="n"/>
      <c r="Z9914">
        <f>IF($B9914="","",IFERROR(VLOOKUP($B9914,'Plan HC for CCA'!$A:$B,2,0),""))</f>
        <v/>
      </c>
      <c r="AA9914">
        <f>IF(OR($B9914="",$Z9914=""),"",IF(N($M9914)&lt;$Z9914,"Delta","No Delta"))</f>
        <v/>
      </c>
      <c r="AB9914">
        <f>IF(OR($B9914="",$Z9914=""),"",MAX(0,$Z9914-N($M9914)))</f>
        <v/>
      </c>
      <c r="AC9914" s="46">
        <f>IF($B9914="","",IFERROR(INDEX('CCA Util %'!$H:$H,MATCH($B9914,'CCA Util %'!$E:$E,0)),""))</f>
        <v/>
      </c>
      <c r="AD9914">
        <f>IF($B9914="","",IFERROR(INDEX('CCA Util %'!$G:$G,MATCH($B9914,'CCA Util %'!$E:$E,0)),""))</f>
        <v/>
      </c>
      <c r="AE9914">
        <f>IF(OR($B9914="",$U9914=""),"",$U9914&amp;" &amp; "&amp;IF(OR($AD9914="",$AD9914=0),"Util NA",$AD9914&amp;" Util"))</f>
        <v/>
      </c>
    </row>
    <row r="9915" ht="15.75" customHeight="1" s="42">
      <c r="A9915" s="41" t="n"/>
      <c r="G9915" s="38" t="n"/>
      <c r="H9915" s="38" t="n"/>
      <c r="I9915" s="38" t="n"/>
      <c r="J9915" s="38" t="n"/>
      <c r="K9915" s="38" t="n"/>
      <c r="L9915" s="38" t="n"/>
      <c r="N9915" s="36">
        <f>IF($B9915="","",IF($C9915="SUPERSTORE","Superstore","DH"))</f>
        <v/>
      </c>
      <c r="O9915" s="36">
        <f>IF($B9915="","",IFERROR(VLOOKUP($B9915,Mapping!$A:$C,2,0),"Not Mapped"))</f>
        <v/>
      </c>
      <c r="P9915" s="36">
        <f>IF($B9915="","",IFERROR(VLOOKUP($B9915,Mapping!$A:$C,3,0),"Not Mapped"))</f>
        <v/>
      </c>
      <c r="Q9915" s="36">
        <f>IF($B9915="","",IFERROR(VLOOKUP($O9915,Leaders!$A:$B,2,0),"Not Mapped"))</f>
        <v/>
      </c>
      <c r="R9915" s="36">
        <f>IF($B9915="","",IF(COUNTIF(Exclusions!$A:$A,$B9915)&gt;0,"Yes","No"))</f>
        <v/>
      </c>
      <c r="S9915" s="38">
        <f>IF($B9915="","",MIN(1,DAY($A9915)/IF($N9915="Superstore",Settings!$B$5,Settings!$B$4)))</f>
        <v/>
      </c>
      <c r="T9915" s="38">
        <f>IF(OR($B9915="",$G9915="",$S9915=0),"",$G9915/$S9915)</f>
        <v/>
      </c>
      <c r="U9915" s="36">
        <f>IF($T9915="","",IF($T9915&lt;Settings!$B$8,"Critical",IF($T9915&lt;Settings!$B$9,"Semi Critical","Non Critical")))</f>
        <v/>
      </c>
      <c r="V9915" s="28" t="n"/>
      <c r="Z9915">
        <f>IF($B9915="","",IFERROR(VLOOKUP($B9915,'Plan HC for CCA'!$A:$B,2,0),""))</f>
        <v/>
      </c>
      <c r="AA9915">
        <f>IF(OR($B9915="",$Z9915=""),"",IF(N($M9915)&lt;$Z9915,"Delta","No Delta"))</f>
        <v/>
      </c>
      <c r="AB9915">
        <f>IF(OR($B9915="",$Z9915=""),"",MAX(0,$Z9915-N($M9915)))</f>
        <v/>
      </c>
      <c r="AC9915" s="46">
        <f>IF($B9915="","",IFERROR(INDEX('CCA Util %'!$H:$H,MATCH($B9915,'CCA Util %'!$E:$E,0)),""))</f>
        <v/>
      </c>
      <c r="AD9915">
        <f>IF($B9915="","",IFERROR(INDEX('CCA Util %'!$G:$G,MATCH($B9915,'CCA Util %'!$E:$E,0)),""))</f>
        <v/>
      </c>
      <c r="AE9915">
        <f>IF(OR($B9915="",$U9915=""),"",$U9915&amp;" &amp; "&amp;IF(OR($AD9915="",$AD9915=0),"Util NA",$AD9915&amp;" Util"))</f>
        <v/>
      </c>
    </row>
    <row r="9916" ht="15.75" customHeight="1" s="42">
      <c r="A9916" s="41" t="n"/>
      <c r="G9916" s="38" t="n"/>
      <c r="H9916" s="38" t="n"/>
      <c r="I9916" s="38" t="n"/>
      <c r="J9916" s="38" t="n"/>
      <c r="K9916" s="38" t="n"/>
      <c r="L9916" s="38" t="n"/>
      <c r="N9916" s="36">
        <f>IF($B9916="","",IF($C9916="SUPERSTORE","Superstore","DH"))</f>
        <v/>
      </c>
      <c r="O9916" s="36">
        <f>IF($B9916="","",IFERROR(VLOOKUP($B9916,Mapping!$A:$C,2,0),"Not Mapped"))</f>
        <v/>
      </c>
      <c r="P9916" s="36">
        <f>IF($B9916="","",IFERROR(VLOOKUP($B9916,Mapping!$A:$C,3,0),"Not Mapped"))</f>
        <v/>
      </c>
      <c r="Q9916" s="36">
        <f>IF($B9916="","",IFERROR(VLOOKUP($O9916,Leaders!$A:$B,2,0),"Not Mapped"))</f>
        <v/>
      </c>
      <c r="R9916" s="36">
        <f>IF($B9916="","",IF(COUNTIF(Exclusions!$A:$A,$B9916)&gt;0,"Yes","No"))</f>
        <v/>
      </c>
      <c r="S9916" s="38">
        <f>IF($B9916="","",MIN(1,DAY($A9916)/IF($N9916="Superstore",Settings!$B$5,Settings!$B$4)))</f>
        <v/>
      </c>
      <c r="T9916" s="38">
        <f>IF(OR($B9916="",$G9916="",$S9916=0),"",$G9916/$S9916)</f>
        <v/>
      </c>
      <c r="U9916" s="36">
        <f>IF($T9916="","",IF($T9916&lt;Settings!$B$8,"Critical",IF($T9916&lt;Settings!$B$9,"Semi Critical","Non Critical")))</f>
        <v/>
      </c>
      <c r="V9916" s="28" t="n"/>
      <c r="Z9916">
        <f>IF($B9916="","",IFERROR(VLOOKUP($B9916,'Plan HC for CCA'!$A:$B,2,0),""))</f>
        <v/>
      </c>
      <c r="AA9916">
        <f>IF(OR($B9916="",$Z9916=""),"",IF(N($M9916)&lt;$Z9916,"Delta","No Delta"))</f>
        <v/>
      </c>
      <c r="AB9916">
        <f>IF(OR($B9916="",$Z9916=""),"",MAX(0,$Z9916-N($M9916)))</f>
        <v/>
      </c>
      <c r="AC9916" s="46">
        <f>IF($B9916="","",IFERROR(INDEX('CCA Util %'!$H:$H,MATCH($B9916,'CCA Util %'!$E:$E,0)),""))</f>
        <v/>
      </c>
      <c r="AD9916">
        <f>IF($B9916="","",IFERROR(INDEX('CCA Util %'!$G:$G,MATCH($B9916,'CCA Util %'!$E:$E,0)),""))</f>
        <v/>
      </c>
      <c r="AE9916">
        <f>IF(OR($B9916="",$U9916=""),"",$U9916&amp;" &amp; "&amp;IF(OR($AD9916="",$AD9916=0),"Util NA",$AD9916&amp;" Util"))</f>
        <v/>
      </c>
    </row>
    <row r="9917" ht="15.75" customHeight="1" s="42">
      <c r="A9917" s="41" t="n"/>
      <c r="G9917" s="38" t="n"/>
      <c r="H9917" s="38" t="n"/>
      <c r="I9917" s="38" t="n"/>
      <c r="J9917" s="38" t="n"/>
      <c r="K9917" s="38" t="n"/>
      <c r="L9917" s="38" t="n"/>
      <c r="N9917" s="36">
        <f>IF($B9917="","",IF($C9917="SUPERSTORE","Superstore","DH"))</f>
        <v/>
      </c>
      <c r="O9917" s="36">
        <f>IF($B9917="","",IFERROR(VLOOKUP($B9917,Mapping!$A:$C,2,0),"Not Mapped"))</f>
        <v/>
      </c>
      <c r="P9917" s="36">
        <f>IF($B9917="","",IFERROR(VLOOKUP($B9917,Mapping!$A:$C,3,0),"Not Mapped"))</f>
        <v/>
      </c>
      <c r="Q9917" s="36">
        <f>IF($B9917="","",IFERROR(VLOOKUP($O9917,Leaders!$A:$B,2,0),"Not Mapped"))</f>
        <v/>
      </c>
      <c r="R9917" s="36">
        <f>IF($B9917="","",IF(COUNTIF(Exclusions!$A:$A,$B9917)&gt;0,"Yes","No"))</f>
        <v/>
      </c>
      <c r="S9917" s="38">
        <f>IF($B9917="","",MIN(1,DAY($A9917)/IF($N9917="Superstore",Settings!$B$5,Settings!$B$4)))</f>
        <v/>
      </c>
      <c r="T9917" s="38">
        <f>IF(OR($B9917="",$G9917="",$S9917=0),"",$G9917/$S9917)</f>
        <v/>
      </c>
      <c r="U9917" s="36">
        <f>IF($T9917="","",IF($T9917&lt;Settings!$B$8,"Critical",IF($T9917&lt;Settings!$B$9,"Semi Critical","Non Critical")))</f>
        <v/>
      </c>
      <c r="V9917" s="28" t="n"/>
      <c r="Z9917">
        <f>IF($B9917="","",IFERROR(VLOOKUP($B9917,'Plan HC for CCA'!$A:$B,2,0),""))</f>
        <v/>
      </c>
      <c r="AA9917">
        <f>IF(OR($B9917="",$Z9917=""),"",IF(N($M9917)&lt;$Z9917,"Delta","No Delta"))</f>
        <v/>
      </c>
      <c r="AB9917">
        <f>IF(OR($B9917="",$Z9917=""),"",MAX(0,$Z9917-N($M9917)))</f>
        <v/>
      </c>
      <c r="AC9917" s="46">
        <f>IF($B9917="","",IFERROR(INDEX('CCA Util %'!$H:$H,MATCH($B9917,'CCA Util %'!$E:$E,0)),""))</f>
        <v/>
      </c>
      <c r="AD9917">
        <f>IF($B9917="","",IFERROR(INDEX('CCA Util %'!$G:$G,MATCH($B9917,'CCA Util %'!$E:$E,0)),""))</f>
        <v/>
      </c>
      <c r="AE9917">
        <f>IF(OR($B9917="",$U9917=""),"",$U9917&amp;" &amp; "&amp;IF(OR($AD9917="",$AD9917=0),"Util NA",$AD9917&amp;" Util"))</f>
        <v/>
      </c>
    </row>
    <row r="9918" ht="15.75" customHeight="1" s="42">
      <c r="A9918" s="41" t="n"/>
      <c r="G9918" s="38" t="n"/>
      <c r="H9918" s="38" t="n"/>
      <c r="I9918" s="38" t="n"/>
      <c r="J9918" s="38" t="n"/>
      <c r="K9918" s="38" t="n"/>
      <c r="L9918" s="38" t="n"/>
      <c r="N9918" s="36">
        <f>IF($B9918="","",IF($C9918="SUPERSTORE","Superstore","DH"))</f>
        <v/>
      </c>
      <c r="O9918" s="36">
        <f>IF($B9918="","",IFERROR(VLOOKUP($B9918,Mapping!$A:$C,2,0),"Not Mapped"))</f>
        <v/>
      </c>
      <c r="P9918" s="36">
        <f>IF($B9918="","",IFERROR(VLOOKUP($B9918,Mapping!$A:$C,3,0),"Not Mapped"))</f>
        <v/>
      </c>
      <c r="Q9918" s="36">
        <f>IF($B9918="","",IFERROR(VLOOKUP($O9918,Leaders!$A:$B,2,0),"Not Mapped"))</f>
        <v/>
      </c>
      <c r="R9918" s="36">
        <f>IF($B9918="","",IF(COUNTIF(Exclusions!$A:$A,$B9918)&gt;0,"Yes","No"))</f>
        <v/>
      </c>
      <c r="S9918" s="38">
        <f>IF($B9918="","",MIN(1,DAY($A9918)/IF($N9918="Superstore",Settings!$B$5,Settings!$B$4)))</f>
        <v/>
      </c>
      <c r="T9918" s="38">
        <f>IF(OR($B9918="",$G9918="",$S9918=0),"",$G9918/$S9918)</f>
        <v/>
      </c>
      <c r="U9918" s="36">
        <f>IF($T9918="","",IF($T9918&lt;Settings!$B$8,"Critical",IF($T9918&lt;Settings!$B$9,"Semi Critical","Non Critical")))</f>
        <v/>
      </c>
      <c r="V9918" s="28" t="n"/>
      <c r="Z9918">
        <f>IF($B9918="","",IFERROR(VLOOKUP($B9918,'Plan HC for CCA'!$A:$B,2,0),""))</f>
        <v/>
      </c>
      <c r="AA9918">
        <f>IF(OR($B9918="",$Z9918=""),"",IF(N($M9918)&lt;$Z9918,"Delta","No Delta"))</f>
        <v/>
      </c>
      <c r="AB9918">
        <f>IF(OR($B9918="",$Z9918=""),"",MAX(0,$Z9918-N($M9918)))</f>
        <v/>
      </c>
      <c r="AC9918" s="46">
        <f>IF($B9918="","",IFERROR(INDEX('CCA Util %'!$H:$H,MATCH($B9918,'CCA Util %'!$E:$E,0)),""))</f>
        <v/>
      </c>
      <c r="AD9918">
        <f>IF($B9918="","",IFERROR(INDEX('CCA Util %'!$G:$G,MATCH($B9918,'CCA Util %'!$E:$E,0)),""))</f>
        <v/>
      </c>
      <c r="AE9918">
        <f>IF(OR($B9918="",$U9918=""),"",$U9918&amp;" &amp; "&amp;IF(OR($AD9918="",$AD9918=0),"Util NA",$AD9918&amp;" Util"))</f>
        <v/>
      </c>
    </row>
    <row r="9919" ht="15.75" customHeight="1" s="42">
      <c r="A9919" s="41" t="n"/>
      <c r="G9919" s="38" t="n"/>
      <c r="H9919" s="38" t="n"/>
      <c r="I9919" s="38" t="n"/>
      <c r="J9919" s="38" t="n"/>
      <c r="K9919" s="38" t="n"/>
      <c r="L9919" s="38" t="n"/>
      <c r="N9919" s="36">
        <f>IF($B9919="","",IF($C9919="SUPERSTORE","Superstore","DH"))</f>
        <v/>
      </c>
      <c r="O9919" s="36">
        <f>IF($B9919="","",IFERROR(VLOOKUP($B9919,Mapping!$A:$C,2,0),"Not Mapped"))</f>
        <v/>
      </c>
      <c r="P9919" s="36">
        <f>IF($B9919="","",IFERROR(VLOOKUP($B9919,Mapping!$A:$C,3,0),"Not Mapped"))</f>
        <v/>
      </c>
      <c r="Q9919" s="36">
        <f>IF($B9919="","",IFERROR(VLOOKUP($O9919,Leaders!$A:$B,2,0),"Not Mapped"))</f>
        <v/>
      </c>
      <c r="R9919" s="36">
        <f>IF($B9919="","",IF(COUNTIF(Exclusions!$A:$A,$B9919)&gt;0,"Yes","No"))</f>
        <v/>
      </c>
      <c r="S9919" s="38">
        <f>IF($B9919="","",MIN(1,DAY($A9919)/IF($N9919="Superstore",Settings!$B$5,Settings!$B$4)))</f>
        <v/>
      </c>
      <c r="T9919" s="38">
        <f>IF(OR($B9919="",$G9919="",$S9919=0),"",$G9919/$S9919)</f>
        <v/>
      </c>
      <c r="U9919" s="36">
        <f>IF($T9919="","",IF($T9919&lt;Settings!$B$8,"Critical",IF($T9919&lt;Settings!$B$9,"Semi Critical","Non Critical")))</f>
        <v/>
      </c>
      <c r="V9919" s="28" t="n"/>
      <c r="Z9919">
        <f>IF($B9919="","",IFERROR(VLOOKUP($B9919,'Plan HC for CCA'!$A:$B,2,0),""))</f>
        <v/>
      </c>
      <c r="AA9919">
        <f>IF(OR($B9919="",$Z9919=""),"",IF(N($M9919)&lt;$Z9919,"Delta","No Delta"))</f>
        <v/>
      </c>
      <c r="AB9919">
        <f>IF(OR($B9919="",$Z9919=""),"",MAX(0,$Z9919-N($M9919)))</f>
        <v/>
      </c>
      <c r="AC9919" s="46">
        <f>IF($B9919="","",IFERROR(INDEX('CCA Util %'!$H:$H,MATCH($B9919,'CCA Util %'!$E:$E,0)),""))</f>
        <v/>
      </c>
      <c r="AD9919">
        <f>IF($B9919="","",IFERROR(INDEX('CCA Util %'!$G:$G,MATCH($B9919,'CCA Util %'!$E:$E,0)),""))</f>
        <v/>
      </c>
      <c r="AE9919">
        <f>IF(OR($B9919="",$U9919=""),"",$U9919&amp;" &amp; "&amp;IF(OR($AD9919="",$AD9919=0),"Util NA",$AD9919&amp;" Util"))</f>
        <v/>
      </c>
    </row>
    <row r="9920" ht="15.75" customHeight="1" s="42">
      <c r="A9920" s="41" t="n"/>
      <c r="G9920" s="38" t="n"/>
      <c r="H9920" s="38" t="n"/>
      <c r="I9920" s="38" t="n"/>
      <c r="J9920" s="38" t="n"/>
      <c r="K9920" s="38" t="n"/>
      <c r="L9920" s="38" t="n"/>
      <c r="N9920" s="36">
        <f>IF($B9920="","",IF($C9920="SUPERSTORE","Superstore","DH"))</f>
        <v/>
      </c>
      <c r="O9920" s="36">
        <f>IF($B9920="","",IFERROR(VLOOKUP($B9920,Mapping!$A:$C,2,0),"Not Mapped"))</f>
        <v/>
      </c>
      <c r="P9920" s="36">
        <f>IF($B9920="","",IFERROR(VLOOKUP($B9920,Mapping!$A:$C,3,0),"Not Mapped"))</f>
        <v/>
      </c>
      <c r="Q9920" s="36">
        <f>IF($B9920="","",IFERROR(VLOOKUP($O9920,Leaders!$A:$B,2,0),"Not Mapped"))</f>
        <v/>
      </c>
      <c r="R9920" s="36">
        <f>IF($B9920="","",IF(COUNTIF(Exclusions!$A:$A,$B9920)&gt;0,"Yes","No"))</f>
        <v/>
      </c>
      <c r="S9920" s="38">
        <f>IF($B9920="","",MIN(1,DAY($A9920)/IF($N9920="Superstore",Settings!$B$5,Settings!$B$4)))</f>
        <v/>
      </c>
      <c r="T9920" s="38">
        <f>IF(OR($B9920="",$G9920="",$S9920=0),"",$G9920/$S9920)</f>
        <v/>
      </c>
      <c r="U9920" s="36">
        <f>IF($T9920="","",IF($T9920&lt;Settings!$B$8,"Critical",IF($T9920&lt;Settings!$B$9,"Semi Critical","Non Critical")))</f>
        <v/>
      </c>
      <c r="V9920" s="28" t="n"/>
      <c r="Z9920">
        <f>IF($B9920="","",IFERROR(VLOOKUP($B9920,'Plan HC for CCA'!$A:$B,2,0),""))</f>
        <v/>
      </c>
      <c r="AA9920">
        <f>IF(OR($B9920="",$Z9920=""),"",IF(N($M9920)&lt;$Z9920,"Delta","No Delta"))</f>
        <v/>
      </c>
      <c r="AB9920">
        <f>IF(OR($B9920="",$Z9920=""),"",MAX(0,$Z9920-N($M9920)))</f>
        <v/>
      </c>
      <c r="AC9920" s="46">
        <f>IF($B9920="","",IFERROR(INDEX('CCA Util %'!$H:$H,MATCH($B9920,'CCA Util %'!$E:$E,0)),""))</f>
        <v/>
      </c>
      <c r="AD9920">
        <f>IF($B9920="","",IFERROR(INDEX('CCA Util %'!$G:$G,MATCH($B9920,'CCA Util %'!$E:$E,0)),""))</f>
        <v/>
      </c>
      <c r="AE9920">
        <f>IF(OR($B9920="",$U9920=""),"",$U9920&amp;" &amp; "&amp;IF(OR($AD9920="",$AD9920=0),"Util NA",$AD9920&amp;" Util"))</f>
        <v/>
      </c>
    </row>
    <row r="9921" ht="15.75" customHeight="1" s="42">
      <c r="A9921" s="41" t="n"/>
      <c r="G9921" s="38" t="n"/>
      <c r="H9921" s="38" t="n"/>
      <c r="I9921" s="38" t="n"/>
      <c r="J9921" s="38" t="n"/>
      <c r="K9921" s="38" t="n"/>
      <c r="L9921" s="38" t="n"/>
      <c r="N9921" s="36">
        <f>IF($B9921="","",IF($C9921="SUPERSTORE","Superstore","DH"))</f>
        <v/>
      </c>
      <c r="O9921" s="36">
        <f>IF($B9921="","",IFERROR(VLOOKUP($B9921,Mapping!$A:$C,2,0),"Not Mapped"))</f>
        <v/>
      </c>
      <c r="P9921" s="36">
        <f>IF($B9921="","",IFERROR(VLOOKUP($B9921,Mapping!$A:$C,3,0),"Not Mapped"))</f>
        <v/>
      </c>
      <c r="Q9921" s="36">
        <f>IF($B9921="","",IFERROR(VLOOKUP($O9921,Leaders!$A:$B,2,0),"Not Mapped"))</f>
        <v/>
      </c>
      <c r="R9921" s="36">
        <f>IF($B9921="","",IF(COUNTIF(Exclusions!$A:$A,$B9921)&gt;0,"Yes","No"))</f>
        <v/>
      </c>
      <c r="S9921" s="38">
        <f>IF($B9921="","",MIN(1,DAY($A9921)/IF($N9921="Superstore",Settings!$B$5,Settings!$B$4)))</f>
        <v/>
      </c>
      <c r="T9921" s="38">
        <f>IF(OR($B9921="",$G9921="",$S9921=0),"",$G9921/$S9921)</f>
        <v/>
      </c>
      <c r="U9921" s="36">
        <f>IF($T9921="","",IF($T9921&lt;Settings!$B$8,"Critical",IF($T9921&lt;Settings!$B$9,"Semi Critical","Non Critical")))</f>
        <v/>
      </c>
      <c r="V9921" s="28" t="n"/>
      <c r="Z9921">
        <f>IF($B9921="","",IFERROR(VLOOKUP($B9921,'Plan HC for CCA'!$A:$B,2,0),""))</f>
        <v/>
      </c>
      <c r="AA9921">
        <f>IF(OR($B9921="",$Z9921=""),"",IF(N($M9921)&lt;$Z9921,"Delta","No Delta"))</f>
        <v/>
      </c>
      <c r="AB9921">
        <f>IF(OR($B9921="",$Z9921=""),"",MAX(0,$Z9921-N($M9921)))</f>
        <v/>
      </c>
      <c r="AC9921" s="46">
        <f>IF($B9921="","",IFERROR(INDEX('CCA Util %'!$H:$H,MATCH($B9921,'CCA Util %'!$E:$E,0)),""))</f>
        <v/>
      </c>
      <c r="AD9921">
        <f>IF($B9921="","",IFERROR(INDEX('CCA Util %'!$G:$G,MATCH($B9921,'CCA Util %'!$E:$E,0)),""))</f>
        <v/>
      </c>
      <c r="AE9921">
        <f>IF(OR($B9921="",$U9921=""),"",$U9921&amp;" &amp; "&amp;IF(OR($AD9921="",$AD9921=0),"Util NA",$AD9921&amp;" Util"))</f>
        <v/>
      </c>
    </row>
    <row r="9922" ht="15.75" customHeight="1" s="42">
      <c r="A9922" s="41" t="n"/>
      <c r="G9922" s="38" t="n"/>
      <c r="H9922" s="38" t="n"/>
      <c r="I9922" s="38" t="n"/>
      <c r="J9922" s="38" t="n"/>
      <c r="K9922" s="38" t="n"/>
      <c r="L9922" s="38" t="n"/>
      <c r="N9922" s="36">
        <f>IF($B9922="","",IF($C9922="SUPERSTORE","Superstore","DH"))</f>
        <v/>
      </c>
      <c r="O9922" s="36">
        <f>IF($B9922="","",IFERROR(VLOOKUP($B9922,Mapping!$A:$C,2,0),"Not Mapped"))</f>
        <v/>
      </c>
      <c r="P9922" s="36">
        <f>IF($B9922="","",IFERROR(VLOOKUP($B9922,Mapping!$A:$C,3,0),"Not Mapped"))</f>
        <v/>
      </c>
      <c r="Q9922" s="36">
        <f>IF($B9922="","",IFERROR(VLOOKUP($O9922,Leaders!$A:$B,2,0),"Not Mapped"))</f>
        <v/>
      </c>
      <c r="R9922" s="36">
        <f>IF($B9922="","",IF(COUNTIF(Exclusions!$A:$A,$B9922)&gt;0,"Yes","No"))</f>
        <v/>
      </c>
      <c r="S9922" s="38">
        <f>IF($B9922="","",MIN(1,DAY($A9922)/IF($N9922="Superstore",Settings!$B$5,Settings!$B$4)))</f>
        <v/>
      </c>
      <c r="T9922" s="38">
        <f>IF(OR($B9922="",$G9922="",$S9922=0),"",$G9922/$S9922)</f>
        <v/>
      </c>
      <c r="U9922" s="36">
        <f>IF($T9922="","",IF($T9922&lt;Settings!$B$8,"Critical",IF($T9922&lt;Settings!$B$9,"Semi Critical","Non Critical")))</f>
        <v/>
      </c>
      <c r="V9922" s="28" t="n"/>
      <c r="Z9922">
        <f>IF($B9922="","",IFERROR(VLOOKUP($B9922,'Plan HC for CCA'!$A:$B,2,0),""))</f>
        <v/>
      </c>
      <c r="AA9922">
        <f>IF(OR($B9922="",$Z9922=""),"",IF(N($M9922)&lt;$Z9922,"Delta","No Delta"))</f>
        <v/>
      </c>
      <c r="AB9922">
        <f>IF(OR($B9922="",$Z9922=""),"",MAX(0,$Z9922-N($M9922)))</f>
        <v/>
      </c>
      <c r="AC9922" s="46">
        <f>IF($B9922="","",IFERROR(INDEX('CCA Util %'!$H:$H,MATCH($B9922,'CCA Util %'!$E:$E,0)),""))</f>
        <v/>
      </c>
      <c r="AD9922">
        <f>IF($B9922="","",IFERROR(INDEX('CCA Util %'!$G:$G,MATCH($B9922,'CCA Util %'!$E:$E,0)),""))</f>
        <v/>
      </c>
      <c r="AE9922">
        <f>IF(OR($B9922="",$U9922=""),"",$U9922&amp;" &amp; "&amp;IF(OR($AD9922="",$AD9922=0),"Util NA",$AD9922&amp;" Util"))</f>
        <v/>
      </c>
    </row>
    <row r="9923" ht="15.75" customHeight="1" s="42">
      <c r="A9923" s="41" t="n"/>
      <c r="G9923" s="38" t="n"/>
      <c r="H9923" s="38" t="n"/>
      <c r="I9923" s="38" t="n"/>
      <c r="J9923" s="38" t="n"/>
      <c r="K9923" s="38" t="n"/>
      <c r="L9923" s="38" t="n"/>
      <c r="N9923" s="36">
        <f>IF($B9923="","",IF($C9923="SUPERSTORE","Superstore","DH"))</f>
        <v/>
      </c>
      <c r="O9923" s="36">
        <f>IF($B9923="","",IFERROR(VLOOKUP($B9923,Mapping!$A:$C,2,0),"Not Mapped"))</f>
        <v/>
      </c>
      <c r="P9923" s="36">
        <f>IF($B9923="","",IFERROR(VLOOKUP($B9923,Mapping!$A:$C,3,0),"Not Mapped"))</f>
        <v/>
      </c>
      <c r="Q9923" s="36">
        <f>IF($B9923="","",IFERROR(VLOOKUP($O9923,Leaders!$A:$B,2,0),"Not Mapped"))</f>
        <v/>
      </c>
      <c r="R9923" s="36">
        <f>IF($B9923="","",IF(COUNTIF(Exclusions!$A:$A,$B9923)&gt;0,"Yes","No"))</f>
        <v/>
      </c>
      <c r="S9923" s="38">
        <f>IF($B9923="","",MIN(1,DAY($A9923)/IF($N9923="Superstore",Settings!$B$5,Settings!$B$4)))</f>
        <v/>
      </c>
      <c r="T9923" s="38">
        <f>IF(OR($B9923="",$G9923="",$S9923=0),"",$G9923/$S9923)</f>
        <v/>
      </c>
      <c r="U9923" s="36">
        <f>IF($T9923="","",IF($T9923&lt;Settings!$B$8,"Critical",IF($T9923&lt;Settings!$B$9,"Semi Critical","Non Critical")))</f>
        <v/>
      </c>
      <c r="V9923" s="28" t="n"/>
      <c r="Z9923">
        <f>IF($B9923="","",IFERROR(VLOOKUP($B9923,'Plan HC for CCA'!$A:$B,2,0),""))</f>
        <v/>
      </c>
      <c r="AA9923">
        <f>IF(OR($B9923="",$Z9923=""),"",IF(N($M9923)&lt;$Z9923,"Delta","No Delta"))</f>
        <v/>
      </c>
      <c r="AB9923">
        <f>IF(OR($B9923="",$Z9923=""),"",MAX(0,$Z9923-N($M9923)))</f>
        <v/>
      </c>
      <c r="AC9923" s="46">
        <f>IF($B9923="","",IFERROR(INDEX('CCA Util %'!$H:$H,MATCH($B9923,'CCA Util %'!$E:$E,0)),""))</f>
        <v/>
      </c>
      <c r="AD9923">
        <f>IF($B9923="","",IFERROR(INDEX('CCA Util %'!$G:$G,MATCH($B9923,'CCA Util %'!$E:$E,0)),""))</f>
        <v/>
      </c>
      <c r="AE9923">
        <f>IF(OR($B9923="",$U9923=""),"",$U9923&amp;" &amp; "&amp;IF(OR($AD9923="",$AD9923=0),"Util NA",$AD9923&amp;" Util"))</f>
        <v/>
      </c>
    </row>
    <row r="9924" ht="15.75" customHeight="1" s="42">
      <c r="A9924" s="41" t="n"/>
      <c r="G9924" s="38" t="n"/>
      <c r="H9924" s="38" t="n"/>
      <c r="I9924" s="38" t="n"/>
      <c r="J9924" s="38" t="n"/>
      <c r="K9924" s="38" t="n"/>
      <c r="L9924" s="38" t="n"/>
      <c r="N9924" s="36">
        <f>IF($B9924="","",IF($C9924="SUPERSTORE","Superstore","DH"))</f>
        <v/>
      </c>
      <c r="O9924" s="36">
        <f>IF($B9924="","",IFERROR(VLOOKUP($B9924,Mapping!$A:$C,2,0),"Not Mapped"))</f>
        <v/>
      </c>
      <c r="P9924" s="36">
        <f>IF($B9924="","",IFERROR(VLOOKUP($B9924,Mapping!$A:$C,3,0),"Not Mapped"))</f>
        <v/>
      </c>
      <c r="Q9924" s="36">
        <f>IF($B9924="","",IFERROR(VLOOKUP($O9924,Leaders!$A:$B,2,0),"Not Mapped"))</f>
        <v/>
      </c>
      <c r="R9924" s="36">
        <f>IF($B9924="","",IF(COUNTIF(Exclusions!$A:$A,$B9924)&gt;0,"Yes","No"))</f>
        <v/>
      </c>
      <c r="S9924" s="38">
        <f>IF($B9924="","",MIN(1,DAY($A9924)/IF($N9924="Superstore",Settings!$B$5,Settings!$B$4)))</f>
        <v/>
      </c>
      <c r="T9924" s="38">
        <f>IF(OR($B9924="",$G9924="",$S9924=0),"",$G9924/$S9924)</f>
        <v/>
      </c>
      <c r="U9924" s="36">
        <f>IF($T9924="","",IF($T9924&lt;Settings!$B$8,"Critical",IF($T9924&lt;Settings!$B$9,"Semi Critical","Non Critical")))</f>
        <v/>
      </c>
      <c r="V9924" s="28" t="n"/>
      <c r="Z9924">
        <f>IF($B9924="","",IFERROR(VLOOKUP($B9924,'Plan HC for CCA'!$A:$B,2,0),""))</f>
        <v/>
      </c>
      <c r="AA9924">
        <f>IF(OR($B9924="",$Z9924=""),"",IF(N($M9924)&lt;$Z9924,"Delta","No Delta"))</f>
        <v/>
      </c>
      <c r="AB9924">
        <f>IF(OR($B9924="",$Z9924=""),"",MAX(0,$Z9924-N($M9924)))</f>
        <v/>
      </c>
      <c r="AC9924" s="46">
        <f>IF($B9924="","",IFERROR(INDEX('CCA Util %'!$H:$H,MATCH($B9924,'CCA Util %'!$E:$E,0)),""))</f>
        <v/>
      </c>
      <c r="AD9924">
        <f>IF($B9924="","",IFERROR(INDEX('CCA Util %'!$G:$G,MATCH($B9924,'CCA Util %'!$E:$E,0)),""))</f>
        <v/>
      </c>
      <c r="AE9924">
        <f>IF(OR($B9924="",$U9924=""),"",$U9924&amp;" &amp; "&amp;IF(OR($AD9924="",$AD9924=0),"Util NA",$AD9924&amp;" Util"))</f>
        <v/>
      </c>
    </row>
    <row r="9925" ht="15.75" customHeight="1" s="42">
      <c r="A9925" s="41" t="n"/>
      <c r="G9925" s="38" t="n"/>
      <c r="H9925" s="38" t="n"/>
      <c r="I9925" s="38" t="n"/>
      <c r="J9925" s="38" t="n"/>
      <c r="K9925" s="38" t="n"/>
      <c r="L9925" s="38" t="n"/>
      <c r="N9925" s="36">
        <f>IF($B9925="","",IF($C9925="SUPERSTORE","Superstore","DH"))</f>
        <v/>
      </c>
      <c r="O9925" s="36">
        <f>IF($B9925="","",IFERROR(VLOOKUP($B9925,Mapping!$A:$C,2,0),"Not Mapped"))</f>
        <v/>
      </c>
      <c r="P9925" s="36">
        <f>IF($B9925="","",IFERROR(VLOOKUP($B9925,Mapping!$A:$C,3,0),"Not Mapped"))</f>
        <v/>
      </c>
      <c r="Q9925" s="36">
        <f>IF($B9925="","",IFERROR(VLOOKUP($O9925,Leaders!$A:$B,2,0),"Not Mapped"))</f>
        <v/>
      </c>
      <c r="R9925" s="36">
        <f>IF($B9925="","",IF(COUNTIF(Exclusions!$A:$A,$B9925)&gt;0,"Yes","No"))</f>
        <v/>
      </c>
      <c r="S9925" s="38">
        <f>IF($B9925="","",MIN(1,DAY($A9925)/IF($N9925="Superstore",Settings!$B$5,Settings!$B$4)))</f>
        <v/>
      </c>
      <c r="T9925" s="38">
        <f>IF(OR($B9925="",$G9925="",$S9925=0),"",$G9925/$S9925)</f>
        <v/>
      </c>
      <c r="U9925" s="36">
        <f>IF($T9925="","",IF($T9925&lt;Settings!$B$8,"Critical",IF($T9925&lt;Settings!$B$9,"Semi Critical","Non Critical")))</f>
        <v/>
      </c>
      <c r="V9925" s="28" t="n"/>
      <c r="Z9925">
        <f>IF($B9925="","",IFERROR(VLOOKUP($B9925,'Plan HC for CCA'!$A:$B,2,0),""))</f>
        <v/>
      </c>
      <c r="AA9925">
        <f>IF(OR($B9925="",$Z9925=""),"",IF(N($M9925)&lt;$Z9925,"Delta","No Delta"))</f>
        <v/>
      </c>
      <c r="AB9925">
        <f>IF(OR($B9925="",$Z9925=""),"",MAX(0,$Z9925-N($M9925)))</f>
        <v/>
      </c>
      <c r="AC9925" s="46">
        <f>IF($B9925="","",IFERROR(INDEX('CCA Util %'!$H:$H,MATCH($B9925,'CCA Util %'!$E:$E,0)),""))</f>
        <v/>
      </c>
      <c r="AD9925">
        <f>IF($B9925="","",IFERROR(INDEX('CCA Util %'!$G:$G,MATCH($B9925,'CCA Util %'!$E:$E,0)),""))</f>
        <v/>
      </c>
      <c r="AE9925">
        <f>IF(OR($B9925="",$U9925=""),"",$U9925&amp;" &amp; "&amp;IF(OR($AD9925="",$AD9925=0),"Util NA",$AD9925&amp;" Util"))</f>
        <v/>
      </c>
    </row>
    <row r="9926" ht="15.75" customHeight="1" s="42">
      <c r="A9926" s="41" t="n"/>
      <c r="G9926" s="38" t="n"/>
      <c r="H9926" s="38" t="n"/>
      <c r="I9926" s="38" t="n"/>
      <c r="J9926" s="38" t="n"/>
      <c r="K9926" s="38" t="n"/>
      <c r="L9926" s="38" t="n"/>
      <c r="N9926" s="36">
        <f>IF($B9926="","",IF($C9926="SUPERSTORE","Superstore","DH"))</f>
        <v/>
      </c>
      <c r="O9926" s="36">
        <f>IF($B9926="","",IFERROR(VLOOKUP($B9926,Mapping!$A:$C,2,0),"Not Mapped"))</f>
        <v/>
      </c>
      <c r="P9926" s="36">
        <f>IF($B9926="","",IFERROR(VLOOKUP($B9926,Mapping!$A:$C,3,0),"Not Mapped"))</f>
        <v/>
      </c>
      <c r="Q9926" s="36">
        <f>IF($B9926="","",IFERROR(VLOOKUP($O9926,Leaders!$A:$B,2,0),"Not Mapped"))</f>
        <v/>
      </c>
      <c r="R9926" s="36">
        <f>IF($B9926="","",IF(COUNTIF(Exclusions!$A:$A,$B9926)&gt;0,"Yes","No"))</f>
        <v/>
      </c>
      <c r="S9926" s="38">
        <f>IF($B9926="","",MIN(1,DAY($A9926)/IF($N9926="Superstore",Settings!$B$5,Settings!$B$4)))</f>
        <v/>
      </c>
      <c r="T9926" s="38">
        <f>IF(OR($B9926="",$G9926="",$S9926=0),"",$G9926/$S9926)</f>
        <v/>
      </c>
      <c r="U9926" s="36">
        <f>IF($T9926="","",IF($T9926&lt;Settings!$B$8,"Critical",IF($T9926&lt;Settings!$B$9,"Semi Critical","Non Critical")))</f>
        <v/>
      </c>
      <c r="V9926" s="28" t="n"/>
      <c r="Z9926">
        <f>IF($B9926="","",IFERROR(VLOOKUP($B9926,'Plan HC for CCA'!$A:$B,2,0),""))</f>
        <v/>
      </c>
      <c r="AA9926">
        <f>IF(OR($B9926="",$Z9926=""),"",IF(N($M9926)&lt;$Z9926,"Delta","No Delta"))</f>
        <v/>
      </c>
      <c r="AB9926">
        <f>IF(OR($B9926="",$Z9926=""),"",MAX(0,$Z9926-N($M9926)))</f>
        <v/>
      </c>
      <c r="AC9926" s="46">
        <f>IF($B9926="","",IFERROR(INDEX('CCA Util %'!$H:$H,MATCH($B9926,'CCA Util %'!$E:$E,0)),""))</f>
        <v/>
      </c>
      <c r="AD9926">
        <f>IF($B9926="","",IFERROR(INDEX('CCA Util %'!$G:$G,MATCH($B9926,'CCA Util %'!$E:$E,0)),""))</f>
        <v/>
      </c>
      <c r="AE9926">
        <f>IF(OR($B9926="",$U9926=""),"",$U9926&amp;" &amp; "&amp;IF(OR($AD9926="",$AD9926=0),"Util NA",$AD9926&amp;" Util"))</f>
        <v/>
      </c>
    </row>
    <row r="9927" ht="15.75" customHeight="1" s="42">
      <c r="A9927" s="41" t="n"/>
      <c r="G9927" s="38" t="n"/>
      <c r="H9927" s="38" t="n"/>
      <c r="I9927" s="38" t="n"/>
      <c r="J9927" s="38" t="n"/>
      <c r="K9927" s="38" t="n"/>
      <c r="L9927" s="38" t="n"/>
      <c r="N9927" s="36">
        <f>IF($B9927="","",IF($C9927="SUPERSTORE","Superstore","DH"))</f>
        <v/>
      </c>
      <c r="O9927" s="36">
        <f>IF($B9927="","",IFERROR(VLOOKUP($B9927,Mapping!$A:$C,2,0),"Not Mapped"))</f>
        <v/>
      </c>
      <c r="P9927" s="36">
        <f>IF($B9927="","",IFERROR(VLOOKUP($B9927,Mapping!$A:$C,3,0),"Not Mapped"))</f>
        <v/>
      </c>
      <c r="Q9927" s="36">
        <f>IF($B9927="","",IFERROR(VLOOKUP($O9927,Leaders!$A:$B,2,0),"Not Mapped"))</f>
        <v/>
      </c>
      <c r="R9927" s="36">
        <f>IF($B9927="","",IF(COUNTIF(Exclusions!$A:$A,$B9927)&gt;0,"Yes","No"))</f>
        <v/>
      </c>
      <c r="S9927" s="38">
        <f>IF($B9927="","",MIN(1,DAY($A9927)/IF($N9927="Superstore",Settings!$B$5,Settings!$B$4)))</f>
        <v/>
      </c>
      <c r="T9927" s="38">
        <f>IF(OR($B9927="",$G9927="",$S9927=0),"",$G9927/$S9927)</f>
        <v/>
      </c>
      <c r="U9927" s="36">
        <f>IF($T9927="","",IF($T9927&lt;Settings!$B$8,"Critical",IF($T9927&lt;Settings!$B$9,"Semi Critical","Non Critical")))</f>
        <v/>
      </c>
      <c r="V9927" s="28" t="n"/>
      <c r="Z9927">
        <f>IF($B9927="","",IFERROR(VLOOKUP($B9927,'Plan HC for CCA'!$A:$B,2,0),""))</f>
        <v/>
      </c>
      <c r="AA9927">
        <f>IF(OR($B9927="",$Z9927=""),"",IF(N($M9927)&lt;$Z9927,"Delta","No Delta"))</f>
        <v/>
      </c>
      <c r="AB9927">
        <f>IF(OR($B9927="",$Z9927=""),"",MAX(0,$Z9927-N($M9927)))</f>
        <v/>
      </c>
      <c r="AC9927" s="46">
        <f>IF($B9927="","",IFERROR(INDEX('CCA Util %'!$H:$H,MATCH($B9927,'CCA Util %'!$E:$E,0)),""))</f>
        <v/>
      </c>
      <c r="AD9927">
        <f>IF($B9927="","",IFERROR(INDEX('CCA Util %'!$G:$G,MATCH($B9927,'CCA Util %'!$E:$E,0)),""))</f>
        <v/>
      </c>
      <c r="AE9927">
        <f>IF(OR($B9927="",$U9927=""),"",$U9927&amp;" &amp; "&amp;IF(OR($AD9927="",$AD9927=0),"Util NA",$AD9927&amp;" Util"))</f>
        <v/>
      </c>
    </row>
    <row r="9928" ht="15.75" customHeight="1" s="42">
      <c r="A9928" s="41" t="n"/>
      <c r="G9928" s="38" t="n"/>
      <c r="H9928" s="38" t="n"/>
      <c r="I9928" s="38" t="n"/>
      <c r="J9928" s="38" t="n"/>
      <c r="K9928" s="38" t="n"/>
      <c r="L9928" s="38" t="n"/>
      <c r="N9928" s="36">
        <f>IF($B9928="","",IF($C9928="SUPERSTORE","Superstore","DH"))</f>
        <v/>
      </c>
      <c r="O9928" s="36">
        <f>IF($B9928="","",IFERROR(VLOOKUP($B9928,Mapping!$A:$C,2,0),"Not Mapped"))</f>
        <v/>
      </c>
      <c r="P9928" s="36">
        <f>IF($B9928="","",IFERROR(VLOOKUP($B9928,Mapping!$A:$C,3,0),"Not Mapped"))</f>
        <v/>
      </c>
      <c r="Q9928" s="36">
        <f>IF($B9928="","",IFERROR(VLOOKUP($O9928,Leaders!$A:$B,2,0),"Not Mapped"))</f>
        <v/>
      </c>
      <c r="R9928" s="36">
        <f>IF($B9928="","",IF(COUNTIF(Exclusions!$A:$A,$B9928)&gt;0,"Yes","No"))</f>
        <v/>
      </c>
      <c r="S9928" s="38">
        <f>IF($B9928="","",MIN(1,DAY($A9928)/IF($N9928="Superstore",Settings!$B$5,Settings!$B$4)))</f>
        <v/>
      </c>
      <c r="T9928" s="38">
        <f>IF(OR($B9928="",$G9928="",$S9928=0),"",$G9928/$S9928)</f>
        <v/>
      </c>
      <c r="U9928" s="36">
        <f>IF($T9928="","",IF($T9928&lt;Settings!$B$8,"Critical",IF($T9928&lt;Settings!$B$9,"Semi Critical","Non Critical")))</f>
        <v/>
      </c>
      <c r="V9928" s="28" t="n"/>
      <c r="Z9928">
        <f>IF($B9928="","",IFERROR(VLOOKUP($B9928,'Plan HC for CCA'!$A:$B,2,0),""))</f>
        <v/>
      </c>
      <c r="AA9928">
        <f>IF(OR($B9928="",$Z9928=""),"",IF(N($M9928)&lt;$Z9928,"Delta","No Delta"))</f>
        <v/>
      </c>
      <c r="AB9928">
        <f>IF(OR($B9928="",$Z9928=""),"",MAX(0,$Z9928-N($M9928)))</f>
        <v/>
      </c>
      <c r="AC9928" s="46">
        <f>IF($B9928="","",IFERROR(INDEX('CCA Util %'!$H:$H,MATCH($B9928,'CCA Util %'!$E:$E,0)),""))</f>
        <v/>
      </c>
      <c r="AD9928">
        <f>IF($B9928="","",IFERROR(INDEX('CCA Util %'!$G:$G,MATCH($B9928,'CCA Util %'!$E:$E,0)),""))</f>
        <v/>
      </c>
      <c r="AE9928">
        <f>IF(OR($B9928="",$U9928=""),"",$U9928&amp;" &amp; "&amp;IF(OR($AD9928="",$AD9928=0),"Util NA",$AD9928&amp;" Util"))</f>
        <v/>
      </c>
    </row>
    <row r="9929" ht="15.75" customHeight="1" s="42">
      <c r="A9929" s="41" t="n"/>
      <c r="G9929" s="38" t="n"/>
      <c r="H9929" s="38" t="n"/>
      <c r="I9929" s="38" t="n"/>
      <c r="J9929" s="38" t="n"/>
      <c r="K9929" s="38" t="n"/>
      <c r="L9929" s="38" t="n"/>
      <c r="N9929" s="36">
        <f>IF($B9929="","",IF($C9929="SUPERSTORE","Superstore","DH"))</f>
        <v/>
      </c>
      <c r="O9929" s="36">
        <f>IF($B9929="","",IFERROR(VLOOKUP($B9929,Mapping!$A:$C,2,0),"Not Mapped"))</f>
        <v/>
      </c>
      <c r="P9929" s="36">
        <f>IF($B9929="","",IFERROR(VLOOKUP($B9929,Mapping!$A:$C,3,0),"Not Mapped"))</f>
        <v/>
      </c>
      <c r="Q9929" s="36">
        <f>IF($B9929="","",IFERROR(VLOOKUP($O9929,Leaders!$A:$B,2,0),"Not Mapped"))</f>
        <v/>
      </c>
      <c r="R9929" s="36">
        <f>IF($B9929="","",IF(COUNTIF(Exclusions!$A:$A,$B9929)&gt;0,"Yes","No"))</f>
        <v/>
      </c>
      <c r="S9929" s="38">
        <f>IF($B9929="","",MIN(1,DAY($A9929)/IF($N9929="Superstore",Settings!$B$5,Settings!$B$4)))</f>
        <v/>
      </c>
      <c r="T9929" s="38">
        <f>IF(OR($B9929="",$G9929="",$S9929=0),"",$G9929/$S9929)</f>
        <v/>
      </c>
      <c r="U9929" s="36">
        <f>IF($T9929="","",IF($T9929&lt;Settings!$B$8,"Critical",IF($T9929&lt;Settings!$B$9,"Semi Critical","Non Critical")))</f>
        <v/>
      </c>
      <c r="V9929" s="28" t="n"/>
      <c r="Z9929">
        <f>IF($B9929="","",IFERROR(VLOOKUP($B9929,'Plan HC for CCA'!$A:$B,2,0),""))</f>
        <v/>
      </c>
      <c r="AA9929">
        <f>IF(OR($B9929="",$Z9929=""),"",IF(N($M9929)&lt;$Z9929,"Delta","No Delta"))</f>
        <v/>
      </c>
      <c r="AB9929">
        <f>IF(OR($B9929="",$Z9929=""),"",MAX(0,$Z9929-N($M9929)))</f>
        <v/>
      </c>
      <c r="AC9929" s="46">
        <f>IF($B9929="","",IFERROR(INDEX('CCA Util %'!$H:$H,MATCH($B9929,'CCA Util %'!$E:$E,0)),""))</f>
        <v/>
      </c>
      <c r="AD9929">
        <f>IF($B9929="","",IFERROR(INDEX('CCA Util %'!$G:$G,MATCH($B9929,'CCA Util %'!$E:$E,0)),""))</f>
        <v/>
      </c>
      <c r="AE9929">
        <f>IF(OR($B9929="",$U9929=""),"",$U9929&amp;" &amp; "&amp;IF(OR($AD9929="",$AD9929=0),"Util NA",$AD9929&amp;" Util"))</f>
        <v/>
      </c>
    </row>
    <row r="9930" ht="15.75" customHeight="1" s="42">
      <c r="A9930" s="41" t="n"/>
      <c r="G9930" s="38" t="n"/>
      <c r="H9930" s="38" t="n"/>
      <c r="I9930" s="38" t="n"/>
      <c r="J9930" s="38" t="n"/>
      <c r="K9930" s="38" t="n"/>
      <c r="L9930" s="38" t="n"/>
      <c r="N9930" s="36">
        <f>IF($B9930="","",IF($C9930="SUPERSTORE","Superstore","DH"))</f>
        <v/>
      </c>
      <c r="O9930" s="36">
        <f>IF($B9930="","",IFERROR(VLOOKUP($B9930,Mapping!$A:$C,2,0),"Not Mapped"))</f>
        <v/>
      </c>
      <c r="P9930" s="36">
        <f>IF($B9930="","",IFERROR(VLOOKUP($B9930,Mapping!$A:$C,3,0),"Not Mapped"))</f>
        <v/>
      </c>
      <c r="Q9930" s="36">
        <f>IF($B9930="","",IFERROR(VLOOKUP($O9930,Leaders!$A:$B,2,0),"Not Mapped"))</f>
        <v/>
      </c>
      <c r="R9930" s="36">
        <f>IF($B9930="","",IF(COUNTIF(Exclusions!$A:$A,$B9930)&gt;0,"Yes","No"))</f>
        <v/>
      </c>
      <c r="S9930" s="38">
        <f>IF($B9930="","",MIN(1,DAY($A9930)/IF($N9930="Superstore",Settings!$B$5,Settings!$B$4)))</f>
        <v/>
      </c>
      <c r="T9930" s="38">
        <f>IF(OR($B9930="",$G9930="",$S9930=0),"",$G9930/$S9930)</f>
        <v/>
      </c>
      <c r="U9930" s="36">
        <f>IF($T9930="","",IF($T9930&lt;Settings!$B$8,"Critical",IF($T9930&lt;Settings!$B$9,"Semi Critical","Non Critical")))</f>
        <v/>
      </c>
      <c r="V9930" s="28" t="n"/>
      <c r="Z9930">
        <f>IF($B9930="","",IFERROR(VLOOKUP($B9930,'Plan HC for CCA'!$A:$B,2,0),""))</f>
        <v/>
      </c>
      <c r="AA9930">
        <f>IF(OR($B9930="",$Z9930=""),"",IF(N($M9930)&lt;$Z9930,"Delta","No Delta"))</f>
        <v/>
      </c>
      <c r="AB9930">
        <f>IF(OR($B9930="",$Z9930=""),"",MAX(0,$Z9930-N($M9930)))</f>
        <v/>
      </c>
      <c r="AC9930" s="46">
        <f>IF($B9930="","",IFERROR(INDEX('CCA Util %'!$H:$H,MATCH($B9930,'CCA Util %'!$E:$E,0)),""))</f>
        <v/>
      </c>
      <c r="AD9930">
        <f>IF($B9930="","",IFERROR(INDEX('CCA Util %'!$G:$G,MATCH($B9930,'CCA Util %'!$E:$E,0)),""))</f>
        <v/>
      </c>
      <c r="AE9930">
        <f>IF(OR($B9930="",$U9930=""),"",$U9930&amp;" &amp; "&amp;IF(OR($AD9930="",$AD9930=0),"Util NA",$AD9930&amp;" Util"))</f>
        <v/>
      </c>
    </row>
    <row r="9931" ht="15.75" customHeight="1" s="42">
      <c r="A9931" s="41" t="n"/>
      <c r="G9931" s="38" t="n"/>
      <c r="H9931" s="38" t="n"/>
      <c r="I9931" s="38" t="n"/>
      <c r="J9931" s="38" t="n"/>
      <c r="K9931" s="38" t="n"/>
      <c r="L9931" s="38" t="n"/>
      <c r="N9931" s="36">
        <f>IF($B9931="","",IF($C9931="SUPERSTORE","Superstore","DH"))</f>
        <v/>
      </c>
      <c r="O9931" s="36">
        <f>IF($B9931="","",IFERROR(VLOOKUP($B9931,Mapping!$A:$C,2,0),"Not Mapped"))</f>
        <v/>
      </c>
      <c r="P9931" s="36">
        <f>IF($B9931="","",IFERROR(VLOOKUP($B9931,Mapping!$A:$C,3,0),"Not Mapped"))</f>
        <v/>
      </c>
      <c r="Q9931" s="36">
        <f>IF($B9931="","",IFERROR(VLOOKUP($O9931,Leaders!$A:$B,2,0),"Not Mapped"))</f>
        <v/>
      </c>
      <c r="R9931" s="36">
        <f>IF($B9931="","",IF(COUNTIF(Exclusions!$A:$A,$B9931)&gt;0,"Yes","No"))</f>
        <v/>
      </c>
      <c r="S9931" s="38">
        <f>IF($B9931="","",MIN(1,DAY($A9931)/IF($N9931="Superstore",Settings!$B$5,Settings!$B$4)))</f>
        <v/>
      </c>
      <c r="T9931" s="38">
        <f>IF(OR($B9931="",$G9931="",$S9931=0),"",$G9931/$S9931)</f>
        <v/>
      </c>
      <c r="U9931" s="36">
        <f>IF($T9931="","",IF($T9931&lt;Settings!$B$8,"Critical",IF($T9931&lt;Settings!$B$9,"Semi Critical","Non Critical")))</f>
        <v/>
      </c>
      <c r="V9931" s="28" t="n"/>
      <c r="Z9931">
        <f>IF($B9931="","",IFERROR(VLOOKUP($B9931,'Plan HC for CCA'!$A:$B,2,0),""))</f>
        <v/>
      </c>
      <c r="AA9931">
        <f>IF(OR($B9931="",$Z9931=""),"",IF(N($M9931)&lt;$Z9931,"Delta","No Delta"))</f>
        <v/>
      </c>
      <c r="AB9931">
        <f>IF(OR($B9931="",$Z9931=""),"",MAX(0,$Z9931-N($M9931)))</f>
        <v/>
      </c>
      <c r="AC9931" s="46">
        <f>IF($B9931="","",IFERROR(INDEX('CCA Util %'!$H:$H,MATCH($B9931,'CCA Util %'!$E:$E,0)),""))</f>
        <v/>
      </c>
      <c r="AD9931">
        <f>IF($B9931="","",IFERROR(INDEX('CCA Util %'!$G:$G,MATCH($B9931,'CCA Util %'!$E:$E,0)),""))</f>
        <v/>
      </c>
      <c r="AE9931">
        <f>IF(OR($B9931="",$U9931=""),"",$U9931&amp;" &amp; "&amp;IF(OR($AD9931="",$AD9931=0),"Util NA",$AD9931&amp;" Util"))</f>
        <v/>
      </c>
    </row>
    <row r="9932" ht="15.75" customHeight="1" s="42">
      <c r="A9932" s="41" t="n"/>
      <c r="G9932" s="38" t="n"/>
      <c r="H9932" s="38" t="n"/>
      <c r="I9932" s="38" t="n"/>
      <c r="J9932" s="38" t="n"/>
      <c r="K9932" s="38" t="n"/>
      <c r="L9932" s="38" t="n"/>
      <c r="N9932" s="36">
        <f>IF($B9932="","",IF($C9932="SUPERSTORE","Superstore","DH"))</f>
        <v/>
      </c>
      <c r="O9932" s="36">
        <f>IF($B9932="","",IFERROR(VLOOKUP($B9932,Mapping!$A:$C,2,0),"Not Mapped"))</f>
        <v/>
      </c>
      <c r="P9932" s="36">
        <f>IF($B9932="","",IFERROR(VLOOKUP($B9932,Mapping!$A:$C,3,0),"Not Mapped"))</f>
        <v/>
      </c>
      <c r="Q9932" s="36">
        <f>IF($B9932="","",IFERROR(VLOOKUP($O9932,Leaders!$A:$B,2,0),"Not Mapped"))</f>
        <v/>
      </c>
      <c r="R9932" s="36">
        <f>IF($B9932="","",IF(COUNTIF(Exclusions!$A:$A,$B9932)&gt;0,"Yes","No"))</f>
        <v/>
      </c>
      <c r="S9932" s="38">
        <f>IF($B9932="","",MIN(1,DAY($A9932)/IF($N9932="Superstore",Settings!$B$5,Settings!$B$4)))</f>
        <v/>
      </c>
      <c r="T9932" s="38">
        <f>IF(OR($B9932="",$G9932="",$S9932=0),"",$G9932/$S9932)</f>
        <v/>
      </c>
      <c r="U9932" s="36">
        <f>IF($T9932="","",IF($T9932&lt;Settings!$B$8,"Critical",IF($T9932&lt;Settings!$B$9,"Semi Critical","Non Critical")))</f>
        <v/>
      </c>
      <c r="V9932" s="28" t="n"/>
      <c r="Z9932">
        <f>IF($B9932="","",IFERROR(VLOOKUP($B9932,'Plan HC for CCA'!$A:$B,2,0),""))</f>
        <v/>
      </c>
      <c r="AA9932">
        <f>IF(OR($B9932="",$Z9932=""),"",IF(N($M9932)&lt;$Z9932,"Delta","No Delta"))</f>
        <v/>
      </c>
      <c r="AB9932">
        <f>IF(OR($B9932="",$Z9932=""),"",MAX(0,$Z9932-N($M9932)))</f>
        <v/>
      </c>
      <c r="AC9932" s="46">
        <f>IF($B9932="","",IFERROR(INDEX('CCA Util %'!$H:$H,MATCH($B9932,'CCA Util %'!$E:$E,0)),""))</f>
        <v/>
      </c>
      <c r="AD9932">
        <f>IF($B9932="","",IFERROR(INDEX('CCA Util %'!$G:$G,MATCH($B9932,'CCA Util %'!$E:$E,0)),""))</f>
        <v/>
      </c>
      <c r="AE9932">
        <f>IF(OR($B9932="",$U9932=""),"",$U9932&amp;" &amp; "&amp;IF(OR($AD9932="",$AD9932=0),"Util NA",$AD9932&amp;" Util"))</f>
        <v/>
      </c>
    </row>
    <row r="9933" ht="15.75" customHeight="1" s="42">
      <c r="A9933" s="41" t="n"/>
      <c r="G9933" s="38" t="n"/>
      <c r="H9933" s="38" t="n"/>
      <c r="I9933" s="38" t="n"/>
      <c r="J9933" s="38" t="n"/>
      <c r="K9933" s="38" t="n"/>
      <c r="L9933" s="38" t="n"/>
      <c r="N9933" s="36">
        <f>IF($B9933="","",IF($C9933="SUPERSTORE","Superstore","DH"))</f>
        <v/>
      </c>
      <c r="O9933" s="36">
        <f>IF($B9933="","",IFERROR(VLOOKUP($B9933,Mapping!$A:$C,2,0),"Not Mapped"))</f>
        <v/>
      </c>
      <c r="P9933" s="36">
        <f>IF($B9933="","",IFERROR(VLOOKUP($B9933,Mapping!$A:$C,3,0),"Not Mapped"))</f>
        <v/>
      </c>
      <c r="Q9933" s="36">
        <f>IF($B9933="","",IFERROR(VLOOKUP($O9933,Leaders!$A:$B,2,0),"Not Mapped"))</f>
        <v/>
      </c>
      <c r="R9933" s="36">
        <f>IF($B9933="","",IF(COUNTIF(Exclusions!$A:$A,$B9933)&gt;0,"Yes","No"))</f>
        <v/>
      </c>
      <c r="S9933" s="38">
        <f>IF($B9933="","",MIN(1,DAY($A9933)/IF($N9933="Superstore",Settings!$B$5,Settings!$B$4)))</f>
        <v/>
      </c>
      <c r="T9933" s="38">
        <f>IF(OR($B9933="",$G9933="",$S9933=0),"",$G9933/$S9933)</f>
        <v/>
      </c>
      <c r="U9933" s="36">
        <f>IF($T9933="","",IF($T9933&lt;Settings!$B$8,"Critical",IF($T9933&lt;Settings!$B$9,"Semi Critical","Non Critical")))</f>
        <v/>
      </c>
      <c r="V9933" s="28" t="n"/>
      <c r="Z9933">
        <f>IF($B9933="","",IFERROR(VLOOKUP($B9933,'Plan HC for CCA'!$A:$B,2,0),""))</f>
        <v/>
      </c>
      <c r="AA9933">
        <f>IF(OR($B9933="",$Z9933=""),"",IF(N($M9933)&lt;$Z9933,"Delta","No Delta"))</f>
        <v/>
      </c>
      <c r="AB9933">
        <f>IF(OR($B9933="",$Z9933=""),"",MAX(0,$Z9933-N($M9933)))</f>
        <v/>
      </c>
      <c r="AC9933" s="46">
        <f>IF($B9933="","",IFERROR(INDEX('CCA Util %'!$H:$H,MATCH($B9933,'CCA Util %'!$E:$E,0)),""))</f>
        <v/>
      </c>
      <c r="AD9933">
        <f>IF($B9933="","",IFERROR(INDEX('CCA Util %'!$G:$G,MATCH($B9933,'CCA Util %'!$E:$E,0)),""))</f>
        <v/>
      </c>
      <c r="AE9933">
        <f>IF(OR($B9933="",$U9933=""),"",$U9933&amp;" &amp; "&amp;IF(OR($AD9933="",$AD9933=0),"Util NA",$AD9933&amp;" Util"))</f>
        <v/>
      </c>
    </row>
    <row r="9934" ht="15.75" customHeight="1" s="42">
      <c r="A9934" s="41" t="n"/>
      <c r="G9934" s="38" t="n"/>
      <c r="H9934" s="38" t="n"/>
      <c r="I9934" s="38" t="n"/>
      <c r="J9934" s="38" t="n"/>
      <c r="K9934" s="38" t="n"/>
      <c r="L9934" s="38" t="n"/>
      <c r="N9934" s="36">
        <f>IF($B9934="","",IF($C9934="SUPERSTORE","Superstore","DH"))</f>
        <v/>
      </c>
      <c r="O9934" s="36">
        <f>IF($B9934="","",IFERROR(VLOOKUP($B9934,Mapping!$A:$C,2,0),"Not Mapped"))</f>
        <v/>
      </c>
      <c r="P9934" s="36">
        <f>IF($B9934="","",IFERROR(VLOOKUP($B9934,Mapping!$A:$C,3,0),"Not Mapped"))</f>
        <v/>
      </c>
      <c r="Q9934" s="36">
        <f>IF($B9934="","",IFERROR(VLOOKUP($O9934,Leaders!$A:$B,2,0),"Not Mapped"))</f>
        <v/>
      </c>
      <c r="R9934" s="36">
        <f>IF($B9934="","",IF(COUNTIF(Exclusions!$A:$A,$B9934)&gt;0,"Yes","No"))</f>
        <v/>
      </c>
      <c r="S9934" s="38">
        <f>IF($B9934="","",MIN(1,DAY($A9934)/IF($N9934="Superstore",Settings!$B$5,Settings!$B$4)))</f>
        <v/>
      </c>
      <c r="T9934" s="38">
        <f>IF(OR($B9934="",$G9934="",$S9934=0),"",$G9934/$S9934)</f>
        <v/>
      </c>
      <c r="U9934" s="36">
        <f>IF($T9934="","",IF($T9934&lt;Settings!$B$8,"Critical",IF($T9934&lt;Settings!$B$9,"Semi Critical","Non Critical")))</f>
        <v/>
      </c>
      <c r="V9934" s="28" t="n"/>
      <c r="Z9934">
        <f>IF($B9934="","",IFERROR(VLOOKUP($B9934,'Plan HC for CCA'!$A:$B,2,0),""))</f>
        <v/>
      </c>
      <c r="AA9934">
        <f>IF(OR($B9934="",$Z9934=""),"",IF(N($M9934)&lt;$Z9934,"Delta","No Delta"))</f>
        <v/>
      </c>
      <c r="AB9934">
        <f>IF(OR($B9934="",$Z9934=""),"",MAX(0,$Z9934-N($M9934)))</f>
        <v/>
      </c>
      <c r="AC9934" s="46">
        <f>IF($B9934="","",IFERROR(INDEX('CCA Util %'!$H:$H,MATCH($B9934,'CCA Util %'!$E:$E,0)),""))</f>
        <v/>
      </c>
      <c r="AD9934">
        <f>IF($B9934="","",IFERROR(INDEX('CCA Util %'!$G:$G,MATCH($B9934,'CCA Util %'!$E:$E,0)),""))</f>
        <v/>
      </c>
      <c r="AE9934">
        <f>IF(OR($B9934="",$U9934=""),"",$U9934&amp;" &amp; "&amp;IF(OR($AD9934="",$AD9934=0),"Util NA",$AD9934&amp;" Util"))</f>
        <v/>
      </c>
    </row>
    <row r="9935" ht="15.75" customHeight="1" s="42">
      <c r="A9935" s="41" t="n"/>
      <c r="G9935" s="38" t="n"/>
      <c r="H9935" s="38" t="n"/>
      <c r="I9935" s="38" t="n"/>
      <c r="J9935" s="38" t="n"/>
      <c r="K9935" s="38" t="n"/>
      <c r="L9935" s="38" t="n"/>
      <c r="N9935" s="36">
        <f>IF($B9935="","",IF($C9935="SUPERSTORE","Superstore","DH"))</f>
        <v/>
      </c>
      <c r="O9935" s="36">
        <f>IF($B9935="","",IFERROR(VLOOKUP($B9935,Mapping!$A:$C,2,0),"Not Mapped"))</f>
        <v/>
      </c>
      <c r="P9935" s="36">
        <f>IF($B9935="","",IFERROR(VLOOKUP($B9935,Mapping!$A:$C,3,0),"Not Mapped"))</f>
        <v/>
      </c>
      <c r="Q9935" s="36">
        <f>IF($B9935="","",IFERROR(VLOOKUP($O9935,Leaders!$A:$B,2,0),"Not Mapped"))</f>
        <v/>
      </c>
      <c r="R9935" s="36">
        <f>IF($B9935="","",IF(COUNTIF(Exclusions!$A:$A,$B9935)&gt;0,"Yes","No"))</f>
        <v/>
      </c>
      <c r="S9935" s="38">
        <f>IF($B9935="","",MIN(1,DAY($A9935)/IF($N9935="Superstore",Settings!$B$5,Settings!$B$4)))</f>
        <v/>
      </c>
      <c r="T9935" s="38">
        <f>IF(OR($B9935="",$G9935="",$S9935=0),"",$G9935/$S9935)</f>
        <v/>
      </c>
      <c r="U9935" s="36">
        <f>IF($T9935="","",IF($T9935&lt;Settings!$B$8,"Critical",IF($T9935&lt;Settings!$B$9,"Semi Critical","Non Critical")))</f>
        <v/>
      </c>
      <c r="V9935" s="28" t="n"/>
      <c r="Z9935">
        <f>IF($B9935="","",IFERROR(VLOOKUP($B9935,'Plan HC for CCA'!$A:$B,2,0),""))</f>
        <v/>
      </c>
      <c r="AA9935">
        <f>IF(OR($B9935="",$Z9935=""),"",IF(N($M9935)&lt;$Z9935,"Delta","No Delta"))</f>
        <v/>
      </c>
      <c r="AB9935">
        <f>IF(OR($B9935="",$Z9935=""),"",MAX(0,$Z9935-N($M9935)))</f>
        <v/>
      </c>
      <c r="AC9935" s="46">
        <f>IF($B9935="","",IFERROR(INDEX('CCA Util %'!$H:$H,MATCH($B9935,'CCA Util %'!$E:$E,0)),""))</f>
        <v/>
      </c>
      <c r="AD9935">
        <f>IF($B9935="","",IFERROR(INDEX('CCA Util %'!$G:$G,MATCH($B9935,'CCA Util %'!$E:$E,0)),""))</f>
        <v/>
      </c>
      <c r="AE9935">
        <f>IF(OR($B9935="",$U9935=""),"",$U9935&amp;" &amp; "&amp;IF(OR($AD9935="",$AD9935=0),"Util NA",$AD9935&amp;" Util"))</f>
        <v/>
      </c>
    </row>
    <row r="9936" ht="15.75" customHeight="1" s="42">
      <c r="A9936" s="41" t="n"/>
      <c r="G9936" s="38" t="n"/>
      <c r="H9936" s="38" t="n"/>
      <c r="I9936" s="38" t="n"/>
      <c r="J9936" s="38" t="n"/>
      <c r="K9936" s="38" t="n"/>
      <c r="L9936" s="38" t="n"/>
      <c r="N9936" s="36">
        <f>IF($B9936="","",IF($C9936="SUPERSTORE","Superstore","DH"))</f>
        <v/>
      </c>
      <c r="O9936" s="36">
        <f>IF($B9936="","",IFERROR(VLOOKUP($B9936,Mapping!$A:$C,2,0),"Not Mapped"))</f>
        <v/>
      </c>
      <c r="P9936" s="36">
        <f>IF($B9936="","",IFERROR(VLOOKUP($B9936,Mapping!$A:$C,3,0),"Not Mapped"))</f>
        <v/>
      </c>
      <c r="Q9936" s="36">
        <f>IF($B9936="","",IFERROR(VLOOKUP($O9936,Leaders!$A:$B,2,0),"Not Mapped"))</f>
        <v/>
      </c>
      <c r="R9936" s="36">
        <f>IF($B9936="","",IF(COUNTIF(Exclusions!$A:$A,$B9936)&gt;0,"Yes","No"))</f>
        <v/>
      </c>
      <c r="S9936" s="38">
        <f>IF($B9936="","",MIN(1,DAY($A9936)/IF($N9936="Superstore",Settings!$B$5,Settings!$B$4)))</f>
        <v/>
      </c>
      <c r="T9936" s="38">
        <f>IF(OR($B9936="",$G9936="",$S9936=0),"",$G9936/$S9936)</f>
        <v/>
      </c>
      <c r="U9936" s="36">
        <f>IF($T9936="","",IF($T9936&lt;Settings!$B$8,"Critical",IF($T9936&lt;Settings!$B$9,"Semi Critical","Non Critical")))</f>
        <v/>
      </c>
      <c r="V9936" s="28" t="n"/>
      <c r="Z9936">
        <f>IF($B9936="","",IFERROR(VLOOKUP($B9936,'Plan HC for CCA'!$A:$B,2,0),""))</f>
        <v/>
      </c>
      <c r="AA9936">
        <f>IF(OR($B9936="",$Z9936=""),"",IF(N($M9936)&lt;$Z9936,"Delta","No Delta"))</f>
        <v/>
      </c>
      <c r="AB9936">
        <f>IF(OR($B9936="",$Z9936=""),"",MAX(0,$Z9936-N($M9936)))</f>
        <v/>
      </c>
      <c r="AC9936" s="46">
        <f>IF($B9936="","",IFERROR(INDEX('CCA Util %'!$H:$H,MATCH($B9936,'CCA Util %'!$E:$E,0)),""))</f>
        <v/>
      </c>
      <c r="AD9936">
        <f>IF($B9936="","",IFERROR(INDEX('CCA Util %'!$G:$G,MATCH($B9936,'CCA Util %'!$E:$E,0)),""))</f>
        <v/>
      </c>
      <c r="AE9936">
        <f>IF(OR($B9936="",$U9936=""),"",$U9936&amp;" &amp; "&amp;IF(OR($AD9936="",$AD9936=0),"Util NA",$AD9936&amp;" Util"))</f>
        <v/>
      </c>
    </row>
    <row r="9937" ht="15.75" customHeight="1" s="42">
      <c r="A9937" s="41" t="n"/>
      <c r="G9937" s="38" t="n"/>
      <c r="H9937" s="38" t="n"/>
      <c r="I9937" s="38" t="n"/>
      <c r="J9937" s="38" t="n"/>
      <c r="K9937" s="38" t="n"/>
      <c r="L9937" s="38" t="n"/>
      <c r="N9937" s="36">
        <f>IF($B9937="","",IF($C9937="SUPERSTORE","Superstore","DH"))</f>
        <v/>
      </c>
      <c r="O9937" s="36">
        <f>IF($B9937="","",IFERROR(VLOOKUP($B9937,Mapping!$A:$C,2,0),"Not Mapped"))</f>
        <v/>
      </c>
      <c r="P9937" s="36">
        <f>IF($B9937="","",IFERROR(VLOOKUP($B9937,Mapping!$A:$C,3,0),"Not Mapped"))</f>
        <v/>
      </c>
      <c r="Q9937" s="36">
        <f>IF($B9937="","",IFERROR(VLOOKUP($O9937,Leaders!$A:$B,2,0),"Not Mapped"))</f>
        <v/>
      </c>
      <c r="R9937" s="36">
        <f>IF($B9937="","",IF(COUNTIF(Exclusions!$A:$A,$B9937)&gt;0,"Yes","No"))</f>
        <v/>
      </c>
      <c r="S9937" s="38">
        <f>IF($B9937="","",MIN(1,DAY($A9937)/IF($N9937="Superstore",Settings!$B$5,Settings!$B$4)))</f>
        <v/>
      </c>
      <c r="T9937" s="38">
        <f>IF(OR($B9937="",$G9937="",$S9937=0),"",$G9937/$S9937)</f>
        <v/>
      </c>
      <c r="U9937" s="36">
        <f>IF($T9937="","",IF($T9937&lt;Settings!$B$8,"Critical",IF($T9937&lt;Settings!$B$9,"Semi Critical","Non Critical")))</f>
        <v/>
      </c>
      <c r="V9937" s="28" t="n"/>
      <c r="Z9937">
        <f>IF($B9937="","",IFERROR(VLOOKUP($B9937,'Plan HC for CCA'!$A:$B,2,0),""))</f>
        <v/>
      </c>
      <c r="AA9937">
        <f>IF(OR($B9937="",$Z9937=""),"",IF(N($M9937)&lt;$Z9937,"Delta","No Delta"))</f>
        <v/>
      </c>
      <c r="AB9937">
        <f>IF(OR($B9937="",$Z9937=""),"",MAX(0,$Z9937-N($M9937)))</f>
        <v/>
      </c>
      <c r="AC9937" s="46">
        <f>IF($B9937="","",IFERROR(INDEX('CCA Util %'!$H:$H,MATCH($B9937,'CCA Util %'!$E:$E,0)),""))</f>
        <v/>
      </c>
      <c r="AD9937">
        <f>IF($B9937="","",IFERROR(INDEX('CCA Util %'!$G:$G,MATCH($B9937,'CCA Util %'!$E:$E,0)),""))</f>
        <v/>
      </c>
      <c r="AE9937">
        <f>IF(OR($B9937="",$U9937=""),"",$U9937&amp;" &amp; "&amp;IF(OR($AD9937="",$AD9937=0),"Util NA",$AD9937&amp;" Util"))</f>
        <v/>
      </c>
    </row>
    <row r="9938" ht="15.75" customHeight="1" s="42">
      <c r="A9938" s="41" t="n"/>
      <c r="G9938" s="38" t="n"/>
      <c r="H9938" s="38" t="n"/>
      <c r="I9938" s="38" t="n"/>
      <c r="J9938" s="38" t="n"/>
      <c r="K9938" s="38" t="n"/>
      <c r="L9938" s="38" t="n"/>
      <c r="N9938" s="36">
        <f>IF($B9938="","",IF($C9938="SUPERSTORE","Superstore","DH"))</f>
        <v/>
      </c>
      <c r="O9938" s="36">
        <f>IF($B9938="","",IFERROR(VLOOKUP($B9938,Mapping!$A:$C,2,0),"Not Mapped"))</f>
        <v/>
      </c>
      <c r="P9938" s="36">
        <f>IF($B9938="","",IFERROR(VLOOKUP($B9938,Mapping!$A:$C,3,0),"Not Mapped"))</f>
        <v/>
      </c>
      <c r="Q9938" s="36">
        <f>IF($B9938="","",IFERROR(VLOOKUP($O9938,Leaders!$A:$B,2,0),"Not Mapped"))</f>
        <v/>
      </c>
      <c r="R9938" s="36">
        <f>IF($B9938="","",IF(COUNTIF(Exclusions!$A:$A,$B9938)&gt;0,"Yes","No"))</f>
        <v/>
      </c>
      <c r="S9938" s="38">
        <f>IF($B9938="","",MIN(1,DAY($A9938)/IF($N9938="Superstore",Settings!$B$5,Settings!$B$4)))</f>
        <v/>
      </c>
      <c r="T9938" s="38">
        <f>IF(OR($B9938="",$G9938="",$S9938=0),"",$G9938/$S9938)</f>
        <v/>
      </c>
      <c r="U9938" s="36">
        <f>IF($T9938="","",IF($T9938&lt;Settings!$B$8,"Critical",IF($T9938&lt;Settings!$B$9,"Semi Critical","Non Critical")))</f>
        <v/>
      </c>
      <c r="V9938" s="28" t="n"/>
      <c r="Z9938">
        <f>IF($B9938="","",IFERROR(VLOOKUP($B9938,'Plan HC for CCA'!$A:$B,2,0),""))</f>
        <v/>
      </c>
      <c r="AA9938">
        <f>IF(OR($B9938="",$Z9938=""),"",IF(N($M9938)&lt;$Z9938,"Delta","No Delta"))</f>
        <v/>
      </c>
      <c r="AB9938">
        <f>IF(OR($B9938="",$Z9938=""),"",MAX(0,$Z9938-N($M9938)))</f>
        <v/>
      </c>
      <c r="AC9938" s="46">
        <f>IF($B9938="","",IFERROR(INDEX('CCA Util %'!$H:$H,MATCH($B9938,'CCA Util %'!$E:$E,0)),""))</f>
        <v/>
      </c>
      <c r="AD9938">
        <f>IF($B9938="","",IFERROR(INDEX('CCA Util %'!$G:$G,MATCH($B9938,'CCA Util %'!$E:$E,0)),""))</f>
        <v/>
      </c>
      <c r="AE9938">
        <f>IF(OR($B9938="",$U9938=""),"",$U9938&amp;" &amp; "&amp;IF(OR($AD9938="",$AD9938=0),"Util NA",$AD9938&amp;" Util"))</f>
        <v/>
      </c>
    </row>
    <row r="9939" ht="15.75" customHeight="1" s="42">
      <c r="A9939" s="41" t="n"/>
      <c r="G9939" s="38" t="n"/>
      <c r="H9939" s="38" t="n"/>
      <c r="I9939" s="38" t="n"/>
      <c r="J9939" s="38" t="n"/>
      <c r="K9939" s="38" t="n"/>
      <c r="L9939" s="38" t="n"/>
      <c r="N9939" s="36">
        <f>IF($B9939="","",IF($C9939="SUPERSTORE","Superstore","DH"))</f>
        <v/>
      </c>
      <c r="O9939" s="36">
        <f>IF($B9939="","",IFERROR(VLOOKUP($B9939,Mapping!$A:$C,2,0),"Not Mapped"))</f>
        <v/>
      </c>
      <c r="P9939" s="36">
        <f>IF($B9939="","",IFERROR(VLOOKUP($B9939,Mapping!$A:$C,3,0),"Not Mapped"))</f>
        <v/>
      </c>
      <c r="Q9939" s="36">
        <f>IF($B9939="","",IFERROR(VLOOKUP($O9939,Leaders!$A:$B,2,0),"Not Mapped"))</f>
        <v/>
      </c>
      <c r="R9939" s="36">
        <f>IF($B9939="","",IF(COUNTIF(Exclusions!$A:$A,$B9939)&gt;0,"Yes","No"))</f>
        <v/>
      </c>
      <c r="S9939" s="38">
        <f>IF($B9939="","",MIN(1,DAY($A9939)/IF($N9939="Superstore",Settings!$B$5,Settings!$B$4)))</f>
        <v/>
      </c>
      <c r="T9939" s="38">
        <f>IF(OR($B9939="",$G9939="",$S9939=0),"",$G9939/$S9939)</f>
        <v/>
      </c>
      <c r="U9939" s="36">
        <f>IF($T9939="","",IF($T9939&lt;Settings!$B$8,"Critical",IF($T9939&lt;Settings!$B$9,"Semi Critical","Non Critical")))</f>
        <v/>
      </c>
      <c r="V9939" s="28" t="n"/>
      <c r="Z9939">
        <f>IF($B9939="","",IFERROR(VLOOKUP($B9939,'Plan HC for CCA'!$A:$B,2,0),""))</f>
        <v/>
      </c>
      <c r="AA9939">
        <f>IF(OR($B9939="",$Z9939=""),"",IF(N($M9939)&lt;$Z9939,"Delta","No Delta"))</f>
        <v/>
      </c>
      <c r="AB9939">
        <f>IF(OR($B9939="",$Z9939=""),"",MAX(0,$Z9939-N($M9939)))</f>
        <v/>
      </c>
      <c r="AC9939" s="46">
        <f>IF($B9939="","",IFERROR(INDEX('CCA Util %'!$H:$H,MATCH($B9939,'CCA Util %'!$E:$E,0)),""))</f>
        <v/>
      </c>
      <c r="AD9939">
        <f>IF($B9939="","",IFERROR(INDEX('CCA Util %'!$G:$G,MATCH($B9939,'CCA Util %'!$E:$E,0)),""))</f>
        <v/>
      </c>
      <c r="AE9939">
        <f>IF(OR($B9939="",$U9939=""),"",$U9939&amp;" &amp; "&amp;IF(OR($AD9939="",$AD9939=0),"Util NA",$AD9939&amp;" Util"))</f>
        <v/>
      </c>
    </row>
    <row r="9940" ht="15.75" customHeight="1" s="42">
      <c r="A9940" s="41" t="n"/>
      <c r="G9940" s="38" t="n"/>
      <c r="H9940" s="38" t="n"/>
      <c r="I9940" s="38" t="n"/>
      <c r="J9940" s="38" t="n"/>
      <c r="K9940" s="38" t="n"/>
      <c r="L9940" s="38" t="n"/>
      <c r="N9940" s="36">
        <f>IF($B9940="","",IF($C9940="SUPERSTORE","Superstore","DH"))</f>
        <v/>
      </c>
      <c r="O9940" s="36">
        <f>IF($B9940="","",IFERROR(VLOOKUP($B9940,Mapping!$A:$C,2,0),"Not Mapped"))</f>
        <v/>
      </c>
      <c r="P9940" s="36">
        <f>IF($B9940="","",IFERROR(VLOOKUP($B9940,Mapping!$A:$C,3,0),"Not Mapped"))</f>
        <v/>
      </c>
      <c r="Q9940" s="36">
        <f>IF($B9940="","",IFERROR(VLOOKUP($O9940,Leaders!$A:$B,2,0),"Not Mapped"))</f>
        <v/>
      </c>
      <c r="R9940" s="36">
        <f>IF($B9940="","",IF(COUNTIF(Exclusions!$A:$A,$B9940)&gt;0,"Yes","No"))</f>
        <v/>
      </c>
      <c r="S9940" s="38">
        <f>IF($B9940="","",MIN(1,DAY($A9940)/IF($N9940="Superstore",Settings!$B$5,Settings!$B$4)))</f>
        <v/>
      </c>
      <c r="T9940" s="38">
        <f>IF(OR($B9940="",$G9940="",$S9940=0),"",$G9940/$S9940)</f>
        <v/>
      </c>
      <c r="U9940" s="36">
        <f>IF($T9940="","",IF($T9940&lt;Settings!$B$8,"Critical",IF($T9940&lt;Settings!$B$9,"Semi Critical","Non Critical")))</f>
        <v/>
      </c>
      <c r="V9940" s="28" t="n"/>
      <c r="Z9940">
        <f>IF($B9940="","",IFERROR(VLOOKUP($B9940,'Plan HC for CCA'!$A:$B,2,0),""))</f>
        <v/>
      </c>
      <c r="AA9940">
        <f>IF(OR($B9940="",$Z9940=""),"",IF(N($M9940)&lt;$Z9940,"Delta","No Delta"))</f>
        <v/>
      </c>
      <c r="AB9940">
        <f>IF(OR($B9940="",$Z9940=""),"",MAX(0,$Z9940-N($M9940)))</f>
        <v/>
      </c>
      <c r="AC9940" s="46">
        <f>IF($B9940="","",IFERROR(INDEX('CCA Util %'!$H:$H,MATCH($B9940,'CCA Util %'!$E:$E,0)),""))</f>
        <v/>
      </c>
      <c r="AD9940">
        <f>IF($B9940="","",IFERROR(INDEX('CCA Util %'!$G:$G,MATCH($B9940,'CCA Util %'!$E:$E,0)),""))</f>
        <v/>
      </c>
      <c r="AE9940">
        <f>IF(OR($B9940="",$U9940=""),"",$U9940&amp;" &amp; "&amp;IF(OR($AD9940="",$AD9940=0),"Util NA",$AD9940&amp;" Util"))</f>
        <v/>
      </c>
    </row>
    <row r="9941" ht="15.75" customHeight="1" s="42">
      <c r="A9941" s="41" t="n"/>
      <c r="G9941" s="38" t="n"/>
      <c r="H9941" s="38" t="n"/>
      <c r="I9941" s="38" t="n"/>
      <c r="J9941" s="38" t="n"/>
      <c r="K9941" s="38" t="n"/>
      <c r="L9941" s="38" t="n"/>
      <c r="N9941" s="36">
        <f>IF($B9941="","",IF($C9941="SUPERSTORE","Superstore","DH"))</f>
        <v/>
      </c>
      <c r="O9941" s="36">
        <f>IF($B9941="","",IFERROR(VLOOKUP($B9941,Mapping!$A:$C,2,0),"Not Mapped"))</f>
        <v/>
      </c>
      <c r="P9941" s="36">
        <f>IF($B9941="","",IFERROR(VLOOKUP($B9941,Mapping!$A:$C,3,0),"Not Mapped"))</f>
        <v/>
      </c>
      <c r="Q9941" s="36">
        <f>IF($B9941="","",IFERROR(VLOOKUP($O9941,Leaders!$A:$B,2,0),"Not Mapped"))</f>
        <v/>
      </c>
      <c r="R9941" s="36">
        <f>IF($B9941="","",IF(COUNTIF(Exclusions!$A:$A,$B9941)&gt;0,"Yes","No"))</f>
        <v/>
      </c>
      <c r="S9941" s="38">
        <f>IF($B9941="","",MIN(1,DAY($A9941)/IF($N9941="Superstore",Settings!$B$5,Settings!$B$4)))</f>
        <v/>
      </c>
      <c r="T9941" s="38">
        <f>IF(OR($B9941="",$G9941="",$S9941=0),"",$G9941/$S9941)</f>
        <v/>
      </c>
      <c r="U9941" s="36">
        <f>IF($T9941="","",IF($T9941&lt;Settings!$B$8,"Critical",IF($T9941&lt;Settings!$B$9,"Semi Critical","Non Critical")))</f>
        <v/>
      </c>
      <c r="V9941" s="28" t="n"/>
      <c r="Z9941">
        <f>IF($B9941="","",IFERROR(VLOOKUP($B9941,'Plan HC for CCA'!$A:$B,2,0),""))</f>
        <v/>
      </c>
      <c r="AA9941">
        <f>IF(OR($B9941="",$Z9941=""),"",IF(N($M9941)&lt;$Z9941,"Delta","No Delta"))</f>
        <v/>
      </c>
      <c r="AB9941">
        <f>IF(OR($B9941="",$Z9941=""),"",MAX(0,$Z9941-N($M9941)))</f>
        <v/>
      </c>
      <c r="AC9941" s="46">
        <f>IF($B9941="","",IFERROR(INDEX('CCA Util %'!$H:$H,MATCH($B9941,'CCA Util %'!$E:$E,0)),""))</f>
        <v/>
      </c>
      <c r="AD9941">
        <f>IF($B9941="","",IFERROR(INDEX('CCA Util %'!$G:$G,MATCH($B9941,'CCA Util %'!$E:$E,0)),""))</f>
        <v/>
      </c>
      <c r="AE9941">
        <f>IF(OR($B9941="",$U9941=""),"",$U9941&amp;" &amp; "&amp;IF(OR($AD9941="",$AD9941=0),"Util NA",$AD9941&amp;" Util"))</f>
        <v/>
      </c>
    </row>
    <row r="9942" ht="15.75" customHeight="1" s="42">
      <c r="A9942" s="41" t="n"/>
      <c r="G9942" s="38" t="n"/>
      <c r="H9942" s="38" t="n"/>
      <c r="I9942" s="38" t="n"/>
      <c r="J9942" s="38" t="n"/>
      <c r="K9942" s="38" t="n"/>
      <c r="L9942" s="38" t="n"/>
      <c r="N9942" s="36">
        <f>IF($B9942="","",IF($C9942="SUPERSTORE","Superstore","DH"))</f>
        <v/>
      </c>
      <c r="O9942" s="36">
        <f>IF($B9942="","",IFERROR(VLOOKUP($B9942,Mapping!$A:$C,2,0),"Not Mapped"))</f>
        <v/>
      </c>
      <c r="P9942" s="36">
        <f>IF($B9942="","",IFERROR(VLOOKUP($B9942,Mapping!$A:$C,3,0),"Not Mapped"))</f>
        <v/>
      </c>
      <c r="Q9942" s="36">
        <f>IF($B9942="","",IFERROR(VLOOKUP($O9942,Leaders!$A:$B,2,0),"Not Mapped"))</f>
        <v/>
      </c>
      <c r="R9942" s="36">
        <f>IF($B9942="","",IF(COUNTIF(Exclusions!$A:$A,$B9942)&gt;0,"Yes","No"))</f>
        <v/>
      </c>
      <c r="S9942" s="38">
        <f>IF($B9942="","",MIN(1,DAY($A9942)/IF($N9942="Superstore",Settings!$B$5,Settings!$B$4)))</f>
        <v/>
      </c>
      <c r="T9942" s="38">
        <f>IF(OR($B9942="",$G9942="",$S9942=0),"",$G9942/$S9942)</f>
        <v/>
      </c>
      <c r="U9942" s="36">
        <f>IF($T9942="","",IF($T9942&lt;Settings!$B$8,"Critical",IF($T9942&lt;Settings!$B$9,"Semi Critical","Non Critical")))</f>
        <v/>
      </c>
      <c r="V9942" s="28" t="n"/>
      <c r="Z9942">
        <f>IF($B9942="","",IFERROR(VLOOKUP($B9942,'Plan HC for CCA'!$A:$B,2,0),""))</f>
        <v/>
      </c>
      <c r="AA9942">
        <f>IF(OR($B9942="",$Z9942=""),"",IF(N($M9942)&lt;$Z9942,"Delta","No Delta"))</f>
        <v/>
      </c>
      <c r="AB9942">
        <f>IF(OR($B9942="",$Z9942=""),"",MAX(0,$Z9942-N($M9942)))</f>
        <v/>
      </c>
      <c r="AC9942" s="46">
        <f>IF($B9942="","",IFERROR(INDEX('CCA Util %'!$H:$H,MATCH($B9942,'CCA Util %'!$E:$E,0)),""))</f>
        <v/>
      </c>
      <c r="AD9942">
        <f>IF($B9942="","",IFERROR(INDEX('CCA Util %'!$G:$G,MATCH($B9942,'CCA Util %'!$E:$E,0)),""))</f>
        <v/>
      </c>
      <c r="AE9942">
        <f>IF(OR($B9942="",$U9942=""),"",$U9942&amp;" &amp; "&amp;IF(OR($AD9942="",$AD9942=0),"Util NA",$AD9942&amp;" Util"))</f>
        <v/>
      </c>
    </row>
    <row r="9943" ht="15.75" customHeight="1" s="42">
      <c r="A9943" s="41" t="n"/>
      <c r="G9943" s="38" t="n"/>
      <c r="H9943" s="38" t="n"/>
      <c r="I9943" s="38" t="n"/>
      <c r="J9943" s="38" t="n"/>
      <c r="K9943" s="38" t="n"/>
      <c r="L9943" s="38" t="n"/>
      <c r="N9943" s="36">
        <f>IF($B9943="","",IF($C9943="SUPERSTORE","Superstore","DH"))</f>
        <v/>
      </c>
      <c r="O9943" s="36">
        <f>IF($B9943="","",IFERROR(VLOOKUP($B9943,Mapping!$A:$C,2,0),"Not Mapped"))</f>
        <v/>
      </c>
      <c r="P9943" s="36">
        <f>IF($B9943="","",IFERROR(VLOOKUP($B9943,Mapping!$A:$C,3,0),"Not Mapped"))</f>
        <v/>
      </c>
      <c r="Q9943" s="36">
        <f>IF($B9943="","",IFERROR(VLOOKUP($O9943,Leaders!$A:$B,2,0),"Not Mapped"))</f>
        <v/>
      </c>
      <c r="R9943" s="36">
        <f>IF($B9943="","",IF(COUNTIF(Exclusions!$A:$A,$B9943)&gt;0,"Yes","No"))</f>
        <v/>
      </c>
      <c r="S9943" s="38">
        <f>IF($B9943="","",MIN(1,DAY($A9943)/IF($N9943="Superstore",Settings!$B$5,Settings!$B$4)))</f>
        <v/>
      </c>
      <c r="T9943" s="38">
        <f>IF(OR($B9943="",$G9943="",$S9943=0),"",$G9943/$S9943)</f>
        <v/>
      </c>
      <c r="U9943" s="36">
        <f>IF($T9943="","",IF($T9943&lt;Settings!$B$8,"Critical",IF($T9943&lt;Settings!$B$9,"Semi Critical","Non Critical")))</f>
        <v/>
      </c>
      <c r="V9943" s="28" t="n"/>
      <c r="Z9943">
        <f>IF($B9943="","",IFERROR(VLOOKUP($B9943,'Plan HC for CCA'!$A:$B,2,0),""))</f>
        <v/>
      </c>
      <c r="AA9943">
        <f>IF(OR($B9943="",$Z9943=""),"",IF(N($M9943)&lt;$Z9943,"Delta","No Delta"))</f>
        <v/>
      </c>
      <c r="AB9943">
        <f>IF(OR($B9943="",$Z9943=""),"",MAX(0,$Z9943-N($M9943)))</f>
        <v/>
      </c>
      <c r="AC9943" s="46">
        <f>IF($B9943="","",IFERROR(INDEX('CCA Util %'!$H:$H,MATCH($B9943,'CCA Util %'!$E:$E,0)),""))</f>
        <v/>
      </c>
      <c r="AD9943">
        <f>IF($B9943="","",IFERROR(INDEX('CCA Util %'!$G:$G,MATCH($B9943,'CCA Util %'!$E:$E,0)),""))</f>
        <v/>
      </c>
      <c r="AE9943">
        <f>IF(OR($B9943="",$U9943=""),"",$U9943&amp;" &amp; "&amp;IF(OR($AD9943="",$AD9943=0),"Util NA",$AD9943&amp;" Util"))</f>
        <v/>
      </c>
    </row>
    <row r="9944" ht="15.75" customHeight="1" s="42">
      <c r="A9944" s="41" t="n"/>
      <c r="G9944" s="38" t="n"/>
      <c r="H9944" s="38" t="n"/>
      <c r="I9944" s="38" t="n"/>
      <c r="J9944" s="38" t="n"/>
      <c r="K9944" s="38" t="n"/>
      <c r="L9944" s="38" t="n"/>
      <c r="N9944" s="36">
        <f>IF($B9944="","",IF($C9944="SUPERSTORE","Superstore","DH"))</f>
        <v/>
      </c>
      <c r="O9944" s="36">
        <f>IF($B9944="","",IFERROR(VLOOKUP($B9944,Mapping!$A:$C,2,0),"Not Mapped"))</f>
        <v/>
      </c>
      <c r="P9944" s="36">
        <f>IF($B9944="","",IFERROR(VLOOKUP($B9944,Mapping!$A:$C,3,0),"Not Mapped"))</f>
        <v/>
      </c>
      <c r="Q9944" s="36">
        <f>IF($B9944="","",IFERROR(VLOOKUP($O9944,Leaders!$A:$B,2,0),"Not Mapped"))</f>
        <v/>
      </c>
      <c r="R9944" s="36">
        <f>IF($B9944="","",IF(COUNTIF(Exclusions!$A:$A,$B9944)&gt;0,"Yes","No"))</f>
        <v/>
      </c>
      <c r="S9944" s="38">
        <f>IF($B9944="","",MIN(1,DAY($A9944)/IF($N9944="Superstore",Settings!$B$5,Settings!$B$4)))</f>
        <v/>
      </c>
      <c r="T9944" s="38">
        <f>IF(OR($B9944="",$G9944="",$S9944=0),"",$G9944/$S9944)</f>
        <v/>
      </c>
      <c r="U9944" s="36">
        <f>IF($T9944="","",IF($T9944&lt;Settings!$B$8,"Critical",IF($T9944&lt;Settings!$B$9,"Semi Critical","Non Critical")))</f>
        <v/>
      </c>
      <c r="V9944" s="28" t="n"/>
      <c r="Z9944">
        <f>IF($B9944="","",IFERROR(VLOOKUP($B9944,'Plan HC for CCA'!$A:$B,2,0),""))</f>
        <v/>
      </c>
      <c r="AA9944">
        <f>IF(OR($B9944="",$Z9944=""),"",IF(N($M9944)&lt;$Z9944,"Delta","No Delta"))</f>
        <v/>
      </c>
      <c r="AB9944">
        <f>IF(OR($B9944="",$Z9944=""),"",MAX(0,$Z9944-N($M9944)))</f>
        <v/>
      </c>
      <c r="AC9944" s="46">
        <f>IF($B9944="","",IFERROR(INDEX('CCA Util %'!$H:$H,MATCH($B9944,'CCA Util %'!$E:$E,0)),""))</f>
        <v/>
      </c>
      <c r="AD9944">
        <f>IF($B9944="","",IFERROR(INDEX('CCA Util %'!$G:$G,MATCH($B9944,'CCA Util %'!$E:$E,0)),""))</f>
        <v/>
      </c>
      <c r="AE9944">
        <f>IF(OR($B9944="",$U9944=""),"",$U9944&amp;" &amp; "&amp;IF(OR($AD9944="",$AD9944=0),"Util NA",$AD9944&amp;" Util"))</f>
        <v/>
      </c>
    </row>
    <row r="9945" ht="15.75" customHeight="1" s="42">
      <c r="A9945" s="41" t="n"/>
      <c r="G9945" s="38" t="n"/>
      <c r="H9945" s="38" t="n"/>
      <c r="I9945" s="38" t="n"/>
      <c r="J9945" s="38" t="n"/>
      <c r="K9945" s="38" t="n"/>
      <c r="L9945" s="38" t="n"/>
      <c r="N9945" s="36">
        <f>IF($B9945="","",IF($C9945="SUPERSTORE","Superstore","DH"))</f>
        <v/>
      </c>
      <c r="O9945" s="36">
        <f>IF($B9945="","",IFERROR(VLOOKUP($B9945,Mapping!$A:$C,2,0),"Not Mapped"))</f>
        <v/>
      </c>
      <c r="P9945" s="36">
        <f>IF($B9945="","",IFERROR(VLOOKUP($B9945,Mapping!$A:$C,3,0),"Not Mapped"))</f>
        <v/>
      </c>
      <c r="Q9945" s="36">
        <f>IF($B9945="","",IFERROR(VLOOKUP($O9945,Leaders!$A:$B,2,0),"Not Mapped"))</f>
        <v/>
      </c>
      <c r="R9945" s="36">
        <f>IF($B9945="","",IF(COUNTIF(Exclusions!$A:$A,$B9945)&gt;0,"Yes","No"))</f>
        <v/>
      </c>
      <c r="S9945" s="38">
        <f>IF($B9945="","",MIN(1,DAY($A9945)/IF($N9945="Superstore",Settings!$B$5,Settings!$B$4)))</f>
        <v/>
      </c>
      <c r="T9945" s="38">
        <f>IF(OR($B9945="",$G9945="",$S9945=0),"",$G9945/$S9945)</f>
        <v/>
      </c>
      <c r="U9945" s="36">
        <f>IF($T9945="","",IF($T9945&lt;Settings!$B$8,"Critical",IF($T9945&lt;Settings!$B$9,"Semi Critical","Non Critical")))</f>
        <v/>
      </c>
      <c r="V9945" s="28" t="n"/>
      <c r="Z9945">
        <f>IF($B9945="","",IFERROR(VLOOKUP($B9945,'Plan HC for CCA'!$A:$B,2,0),""))</f>
        <v/>
      </c>
      <c r="AA9945">
        <f>IF(OR($B9945="",$Z9945=""),"",IF(N($M9945)&lt;$Z9945,"Delta","No Delta"))</f>
        <v/>
      </c>
      <c r="AB9945">
        <f>IF(OR($B9945="",$Z9945=""),"",MAX(0,$Z9945-N($M9945)))</f>
        <v/>
      </c>
      <c r="AC9945" s="46">
        <f>IF($B9945="","",IFERROR(INDEX('CCA Util %'!$H:$H,MATCH($B9945,'CCA Util %'!$E:$E,0)),""))</f>
        <v/>
      </c>
      <c r="AD9945">
        <f>IF($B9945="","",IFERROR(INDEX('CCA Util %'!$G:$G,MATCH($B9945,'CCA Util %'!$E:$E,0)),""))</f>
        <v/>
      </c>
      <c r="AE9945">
        <f>IF(OR($B9945="",$U9945=""),"",$U9945&amp;" &amp; "&amp;IF(OR($AD9945="",$AD9945=0),"Util NA",$AD9945&amp;" Util"))</f>
        <v/>
      </c>
    </row>
    <row r="9946" ht="15.75" customHeight="1" s="42">
      <c r="A9946" s="41" t="n"/>
      <c r="G9946" s="38" t="n"/>
      <c r="H9946" s="38" t="n"/>
      <c r="I9946" s="38" t="n"/>
      <c r="J9946" s="38" t="n"/>
      <c r="K9946" s="38" t="n"/>
      <c r="L9946" s="38" t="n"/>
      <c r="N9946" s="36">
        <f>IF($B9946="","",IF($C9946="SUPERSTORE","Superstore","DH"))</f>
        <v/>
      </c>
      <c r="O9946" s="36">
        <f>IF($B9946="","",IFERROR(VLOOKUP($B9946,Mapping!$A:$C,2,0),"Not Mapped"))</f>
        <v/>
      </c>
      <c r="P9946" s="36">
        <f>IF($B9946="","",IFERROR(VLOOKUP($B9946,Mapping!$A:$C,3,0),"Not Mapped"))</f>
        <v/>
      </c>
      <c r="Q9946" s="36">
        <f>IF($B9946="","",IFERROR(VLOOKUP($O9946,Leaders!$A:$B,2,0),"Not Mapped"))</f>
        <v/>
      </c>
      <c r="R9946" s="36">
        <f>IF($B9946="","",IF(COUNTIF(Exclusions!$A:$A,$B9946)&gt;0,"Yes","No"))</f>
        <v/>
      </c>
      <c r="S9946" s="38">
        <f>IF($B9946="","",MIN(1,DAY($A9946)/IF($N9946="Superstore",Settings!$B$5,Settings!$B$4)))</f>
        <v/>
      </c>
      <c r="T9946" s="38">
        <f>IF(OR($B9946="",$G9946="",$S9946=0),"",$G9946/$S9946)</f>
        <v/>
      </c>
      <c r="U9946" s="36">
        <f>IF($T9946="","",IF($T9946&lt;Settings!$B$8,"Critical",IF($T9946&lt;Settings!$B$9,"Semi Critical","Non Critical")))</f>
        <v/>
      </c>
      <c r="V9946" s="28" t="n"/>
      <c r="Z9946">
        <f>IF($B9946="","",IFERROR(VLOOKUP($B9946,'Plan HC for CCA'!$A:$B,2,0),""))</f>
        <v/>
      </c>
      <c r="AA9946">
        <f>IF(OR($B9946="",$Z9946=""),"",IF(N($M9946)&lt;$Z9946,"Delta","No Delta"))</f>
        <v/>
      </c>
      <c r="AB9946">
        <f>IF(OR($B9946="",$Z9946=""),"",MAX(0,$Z9946-N($M9946)))</f>
        <v/>
      </c>
      <c r="AC9946" s="46">
        <f>IF($B9946="","",IFERROR(INDEX('CCA Util %'!$H:$H,MATCH($B9946,'CCA Util %'!$E:$E,0)),""))</f>
        <v/>
      </c>
      <c r="AD9946">
        <f>IF($B9946="","",IFERROR(INDEX('CCA Util %'!$G:$G,MATCH($B9946,'CCA Util %'!$E:$E,0)),""))</f>
        <v/>
      </c>
      <c r="AE9946">
        <f>IF(OR($B9946="",$U9946=""),"",$U9946&amp;" &amp; "&amp;IF(OR($AD9946="",$AD9946=0),"Util NA",$AD9946&amp;" Util"))</f>
        <v/>
      </c>
    </row>
    <row r="9947" ht="15.75" customHeight="1" s="42">
      <c r="A9947" s="41" t="n"/>
      <c r="G9947" s="38" t="n"/>
      <c r="H9947" s="38" t="n"/>
      <c r="I9947" s="38" t="n"/>
      <c r="J9947" s="38" t="n"/>
      <c r="K9947" s="38" t="n"/>
      <c r="L9947" s="38" t="n"/>
      <c r="N9947" s="36">
        <f>IF($B9947="","",IF($C9947="SUPERSTORE","Superstore","DH"))</f>
        <v/>
      </c>
      <c r="O9947" s="36">
        <f>IF($B9947="","",IFERROR(VLOOKUP($B9947,Mapping!$A:$C,2,0),"Not Mapped"))</f>
        <v/>
      </c>
      <c r="P9947" s="36">
        <f>IF($B9947="","",IFERROR(VLOOKUP($B9947,Mapping!$A:$C,3,0),"Not Mapped"))</f>
        <v/>
      </c>
      <c r="Q9947" s="36">
        <f>IF($B9947="","",IFERROR(VLOOKUP($O9947,Leaders!$A:$B,2,0),"Not Mapped"))</f>
        <v/>
      </c>
      <c r="R9947" s="36">
        <f>IF($B9947="","",IF(COUNTIF(Exclusions!$A:$A,$B9947)&gt;0,"Yes","No"))</f>
        <v/>
      </c>
      <c r="S9947" s="38">
        <f>IF($B9947="","",MIN(1,DAY($A9947)/IF($N9947="Superstore",Settings!$B$5,Settings!$B$4)))</f>
        <v/>
      </c>
      <c r="T9947" s="38">
        <f>IF(OR($B9947="",$G9947="",$S9947=0),"",$G9947/$S9947)</f>
        <v/>
      </c>
      <c r="U9947" s="36">
        <f>IF($T9947="","",IF($T9947&lt;Settings!$B$8,"Critical",IF($T9947&lt;Settings!$B$9,"Semi Critical","Non Critical")))</f>
        <v/>
      </c>
      <c r="V9947" s="28" t="n"/>
      <c r="Z9947">
        <f>IF($B9947="","",IFERROR(VLOOKUP($B9947,'Plan HC for CCA'!$A:$B,2,0),""))</f>
        <v/>
      </c>
      <c r="AA9947">
        <f>IF(OR($B9947="",$Z9947=""),"",IF(N($M9947)&lt;$Z9947,"Delta","No Delta"))</f>
        <v/>
      </c>
      <c r="AB9947">
        <f>IF(OR($B9947="",$Z9947=""),"",MAX(0,$Z9947-N($M9947)))</f>
        <v/>
      </c>
      <c r="AC9947" s="46">
        <f>IF($B9947="","",IFERROR(INDEX('CCA Util %'!$H:$H,MATCH($B9947,'CCA Util %'!$E:$E,0)),""))</f>
        <v/>
      </c>
      <c r="AD9947">
        <f>IF($B9947="","",IFERROR(INDEX('CCA Util %'!$G:$G,MATCH($B9947,'CCA Util %'!$E:$E,0)),""))</f>
        <v/>
      </c>
      <c r="AE9947">
        <f>IF(OR($B9947="",$U9947=""),"",$U9947&amp;" &amp; "&amp;IF(OR($AD9947="",$AD9947=0),"Util NA",$AD9947&amp;" Util"))</f>
        <v/>
      </c>
    </row>
    <row r="9948" ht="15.75" customHeight="1" s="42">
      <c r="A9948" s="41" t="n"/>
      <c r="G9948" s="38" t="n"/>
      <c r="H9948" s="38" t="n"/>
      <c r="I9948" s="38" t="n"/>
      <c r="J9948" s="38" t="n"/>
      <c r="K9948" s="38" t="n"/>
      <c r="L9948" s="38" t="n"/>
      <c r="N9948" s="36">
        <f>IF($B9948="","",IF($C9948="SUPERSTORE","Superstore","DH"))</f>
        <v/>
      </c>
      <c r="O9948" s="36">
        <f>IF($B9948="","",IFERROR(VLOOKUP($B9948,Mapping!$A:$C,2,0),"Not Mapped"))</f>
        <v/>
      </c>
      <c r="P9948" s="36">
        <f>IF($B9948="","",IFERROR(VLOOKUP($B9948,Mapping!$A:$C,3,0),"Not Mapped"))</f>
        <v/>
      </c>
      <c r="Q9948" s="36">
        <f>IF($B9948="","",IFERROR(VLOOKUP($O9948,Leaders!$A:$B,2,0),"Not Mapped"))</f>
        <v/>
      </c>
      <c r="R9948" s="36">
        <f>IF($B9948="","",IF(COUNTIF(Exclusions!$A:$A,$B9948)&gt;0,"Yes","No"))</f>
        <v/>
      </c>
      <c r="S9948" s="38">
        <f>IF($B9948="","",MIN(1,DAY($A9948)/IF($N9948="Superstore",Settings!$B$5,Settings!$B$4)))</f>
        <v/>
      </c>
      <c r="T9948" s="38">
        <f>IF(OR($B9948="",$G9948="",$S9948=0),"",$G9948/$S9948)</f>
        <v/>
      </c>
      <c r="U9948" s="36">
        <f>IF($T9948="","",IF($T9948&lt;Settings!$B$8,"Critical",IF($T9948&lt;Settings!$B$9,"Semi Critical","Non Critical")))</f>
        <v/>
      </c>
      <c r="V9948" s="28" t="n"/>
      <c r="Z9948">
        <f>IF($B9948="","",IFERROR(VLOOKUP($B9948,'Plan HC for CCA'!$A:$B,2,0),""))</f>
        <v/>
      </c>
      <c r="AA9948">
        <f>IF(OR($B9948="",$Z9948=""),"",IF(N($M9948)&lt;$Z9948,"Delta","No Delta"))</f>
        <v/>
      </c>
      <c r="AB9948">
        <f>IF(OR($B9948="",$Z9948=""),"",MAX(0,$Z9948-N($M9948)))</f>
        <v/>
      </c>
      <c r="AC9948" s="46">
        <f>IF($B9948="","",IFERROR(INDEX('CCA Util %'!$H:$H,MATCH($B9948,'CCA Util %'!$E:$E,0)),""))</f>
        <v/>
      </c>
      <c r="AD9948">
        <f>IF($B9948="","",IFERROR(INDEX('CCA Util %'!$G:$G,MATCH($B9948,'CCA Util %'!$E:$E,0)),""))</f>
        <v/>
      </c>
      <c r="AE9948">
        <f>IF(OR($B9948="",$U9948=""),"",$U9948&amp;" &amp; "&amp;IF(OR($AD9948="",$AD9948=0),"Util NA",$AD9948&amp;" Util"))</f>
        <v/>
      </c>
    </row>
    <row r="9949" ht="15.75" customHeight="1" s="42">
      <c r="A9949" s="41" t="n"/>
      <c r="G9949" s="38" t="n"/>
      <c r="H9949" s="38" t="n"/>
      <c r="I9949" s="38" t="n"/>
      <c r="J9949" s="38" t="n"/>
      <c r="K9949" s="38" t="n"/>
      <c r="L9949" s="38" t="n"/>
      <c r="N9949" s="36">
        <f>IF($B9949="","",IF($C9949="SUPERSTORE","Superstore","DH"))</f>
        <v/>
      </c>
      <c r="O9949" s="36">
        <f>IF($B9949="","",IFERROR(VLOOKUP($B9949,Mapping!$A:$C,2,0),"Not Mapped"))</f>
        <v/>
      </c>
      <c r="P9949" s="36">
        <f>IF($B9949="","",IFERROR(VLOOKUP($B9949,Mapping!$A:$C,3,0),"Not Mapped"))</f>
        <v/>
      </c>
      <c r="Q9949" s="36">
        <f>IF($B9949="","",IFERROR(VLOOKUP($O9949,Leaders!$A:$B,2,0),"Not Mapped"))</f>
        <v/>
      </c>
      <c r="R9949" s="36">
        <f>IF($B9949="","",IF(COUNTIF(Exclusions!$A:$A,$B9949)&gt;0,"Yes","No"))</f>
        <v/>
      </c>
      <c r="S9949" s="38">
        <f>IF($B9949="","",MIN(1,DAY($A9949)/IF($N9949="Superstore",Settings!$B$5,Settings!$B$4)))</f>
        <v/>
      </c>
      <c r="T9949" s="38">
        <f>IF(OR($B9949="",$G9949="",$S9949=0),"",$G9949/$S9949)</f>
        <v/>
      </c>
      <c r="U9949" s="36">
        <f>IF($T9949="","",IF($T9949&lt;Settings!$B$8,"Critical",IF($T9949&lt;Settings!$B$9,"Semi Critical","Non Critical")))</f>
        <v/>
      </c>
      <c r="V9949" s="28" t="n"/>
      <c r="Z9949">
        <f>IF($B9949="","",IFERROR(VLOOKUP($B9949,'Plan HC for CCA'!$A:$B,2,0),""))</f>
        <v/>
      </c>
      <c r="AA9949">
        <f>IF(OR($B9949="",$Z9949=""),"",IF(N($M9949)&lt;$Z9949,"Delta","No Delta"))</f>
        <v/>
      </c>
      <c r="AB9949">
        <f>IF(OR($B9949="",$Z9949=""),"",MAX(0,$Z9949-N($M9949)))</f>
        <v/>
      </c>
      <c r="AC9949" s="46">
        <f>IF($B9949="","",IFERROR(INDEX('CCA Util %'!$H:$H,MATCH($B9949,'CCA Util %'!$E:$E,0)),""))</f>
        <v/>
      </c>
      <c r="AD9949">
        <f>IF($B9949="","",IFERROR(INDEX('CCA Util %'!$G:$G,MATCH($B9949,'CCA Util %'!$E:$E,0)),""))</f>
        <v/>
      </c>
      <c r="AE9949">
        <f>IF(OR($B9949="",$U9949=""),"",$U9949&amp;" &amp; "&amp;IF(OR($AD9949="",$AD9949=0),"Util NA",$AD9949&amp;" Util"))</f>
        <v/>
      </c>
    </row>
    <row r="9950" ht="15.75" customHeight="1" s="42">
      <c r="A9950" s="41" t="n"/>
      <c r="G9950" s="38" t="n"/>
      <c r="H9950" s="38" t="n"/>
      <c r="I9950" s="38" t="n"/>
      <c r="J9950" s="38" t="n"/>
      <c r="K9950" s="38" t="n"/>
      <c r="L9950" s="38" t="n"/>
      <c r="N9950" s="36">
        <f>IF($B9950="","",IF($C9950="SUPERSTORE","Superstore","DH"))</f>
        <v/>
      </c>
      <c r="O9950" s="36">
        <f>IF($B9950="","",IFERROR(VLOOKUP($B9950,Mapping!$A:$C,2,0),"Not Mapped"))</f>
        <v/>
      </c>
      <c r="P9950" s="36">
        <f>IF($B9950="","",IFERROR(VLOOKUP($B9950,Mapping!$A:$C,3,0),"Not Mapped"))</f>
        <v/>
      </c>
      <c r="Q9950" s="36">
        <f>IF($B9950="","",IFERROR(VLOOKUP($O9950,Leaders!$A:$B,2,0),"Not Mapped"))</f>
        <v/>
      </c>
      <c r="R9950" s="36">
        <f>IF($B9950="","",IF(COUNTIF(Exclusions!$A:$A,$B9950)&gt;0,"Yes","No"))</f>
        <v/>
      </c>
      <c r="S9950" s="38">
        <f>IF($B9950="","",MIN(1,DAY($A9950)/IF($N9950="Superstore",Settings!$B$5,Settings!$B$4)))</f>
        <v/>
      </c>
      <c r="T9950" s="38">
        <f>IF(OR($B9950="",$G9950="",$S9950=0),"",$G9950/$S9950)</f>
        <v/>
      </c>
      <c r="U9950" s="36">
        <f>IF($T9950="","",IF($T9950&lt;Settings!$B$8,"Critical",IF($T9950&lt;Settings!$B$9,"Semi Critical","Non Critical")))</f>
        <v/>
      </c>
      <c r="V9950" s="28" t="n"/>
      <c r="Z9950">
        <f>IF($B9950="","",IFERROR(VLOOKUP($B9950,'Plan HC for CCA'!$A:$B,2,0),""))</f>
        <v/>
      </c>
      <c r="AA9950">
        <f>IF(OR($B9950="",$Z9950=""),"",IF(N($M9950)&lt;$Z9950,"Delta","No Delta"))</f>
        <v/>
      </c>
      <c r="AB9950">
        <f>IF(OR($B9950="",$Z9950=""),"",MAX(0,$Z9950-N($M9950)))</f>
        <v/>
      </c>
      <c r="AC9950" s="46">
        <f>IF($B9950="","",IFERROR(INDEX('CCA Util %'!$H:$H,MATCH($B9950,'CCA Util %'!$E:$E,0)),""))</f>
        <v/>
      </c>
      <c r="AD9950">
        <f>IF($B9950="","",IFERROR(INDEX('CCA Util %'!$G:$G,MATCH($B9950,'CCA Util %'!$E:$E,0)),""))</f>
        <v/>
      </c>
      <c r="AE9950">
        <f>IF(OR($B9950="",$U9950=""),"",$U9950&amp;" &amp; "&amp;IF(OR($AD9950="",$AD9950=0),"Util NA",$AD9950&amp;" Util"))</f>
        <v/>
      </c>
    </row>
    <row r="9951" ht="15.75" customHeight="1" s="42">
      <c r="A9951" s="41" t="n"/>
      <c r="G9951" s="38" t="n"/>
      <c r="H9951" s="38" t="n"/>
      <c r="I9951" s="38" t="n"/>
      <c r="J9951" s="38" t="n"/>
      <c r="K9951" s="38" t="n"/>
      <c r="L9951" s="38" t="n"/>
      <c r="N9951" s="36">
        <f>IF($B9951="","",IF($C9951="SUPERSTORE","Superstore","DH"))</f>
        <v/>
      </c>
      <c r="O9951" s="36">
        <f>IF($B9951="","",IFERROR(VLOOKUP($B9951,Mapping!$A:$C,2,0),"Not Mapped"))</f>
        <v/>
      </c>
      <c r="P9951" s="36">
        <f>IF($B9951="","",IFERROR(VLOOKUP($B9951,Mapping!$A:$C,3,0),"Not Mapped"))</f>
        <v/>
      </c>
      <c r="Q9951" s="36">
        <f>IF($B9951="","",IFERROR(VLOOKUP($O9951,Leaders!$A:$B,2,0),"Not Mapped"))</f>
        <v/>
      </c>
      <c r="R9951" s="36">
        <f>IF($B9951="","",IF(COUNTIF(Exclusions!$A:$A,$B9951)&gt;0,"Yes","No"))</f>
        <v/>
      </c>
      <c r="S9951" s="38">
        <f>IF($B9951="","",MIN(1,DAY($A9951)/IF($N9951="Superstore",Settings!$B$5,Settings!$B$4)))</f>
        <v/>
      </c>
      <c r="T9951" s="38">
        <f>IF(OR($B9951="",$G9951="",$S9951=0),"",$G9951/$S9951)</f>
        <v/>
      </c>
      <c r="U9951" s="36">
        <f>IF($T9951="","",IF($T9951&lt;Settings!$B$8,"Critical",IF($T9951&lt;Settings!$B$9,"Semi Critical","Non Critical")))</f>
        <v/>
      </c>
      <c r="V9951" s="28" t="n"/>
      <c r="Z9951">
        <f>IF($B9951="","",IFERROR(VLOOKUP($B9951,'Plan HC for CCA'!$A:$B,2,0),""))</f>
        <v/>
      </c>
      <c r="AA9951">
        <f>IF(OR($B9951="",$Z9951=""),"",IF(N($M9951)&lt;$Z9951,"Delta","No Delta"))</f>
        <v/>
      </c>
      <c r="AB9951">
        <f>IF(OR($B9951="",$Z9951=""),"",MAX(0,$Z9951-N($M9951)))</f>
        <v/>
      </c>
      <c r="AC9951" s="46">
        <f>IF($B9951="","",IFERROR(INDEX('CCA Util %'!$H:$H,MATCH($B9951,'CCA Util %'!$E:$E,0)),""))</f>
        <v/>
      </c>
      <c r="AD9951">
        <f>IF($B9951="","",IFERROR(INDEX('CCA Util %'!$G:$G,MATCH($B9951,'CCA Util %'!$E:$E,0)),""))</f>
        <v/>
      </c>
      <c r="AE9951">
        <f>IF(OR($B9951="",$U9951=""),"",$U9951&amp;" &amp; "&amp;IF(OR($AD9951="",$AD9951=0),"Util NA",$AD9951&amp;" Util"))</f>
        <v/>
      </c>
    </row>
    <row r="9952" ht="15.75" customHeight="1" s="42">
      <c r="A9952" s="41" t="n"/>
      <c r="G9952" s="38" t="n"/>
      <c r="H9952" s="38" t="n"/>
      <c r="I9952" s="38" t="n"/>
      <c r="J9952" s="38" t="n"/>
      <c r="K9952" s="38" t="n"/>
      <c r="L9952" s="38" t="n"/>
      <c r="N9952" s="36">
        <f>IF($B9952="","",IF($C9952="SUPERSTORE","Superstore","DH"))</f>
        <v/>
      </c>
      <c r="O9952" s="36">
        <f>IF($B9952="","",IFERROR(VLOOKUP($B9952,Mapping!$A:$C,2,0),"Not Mapped"))</f>
        <v/>
      </c>
      <c r="P9952" s="36">
        <f>IF($B9952="","",IFERROR(VLOOKUP($B9952,Mapping!$A:$C,3,0),"Not Mapped"))</f>
        <v/>
      </c>
      <c r="Q9952" s="36">
        <f>IF($B9952="","",IFERROR(VLOOKUP($O9952,Leaders!$A:$B,2,0),"Not Mapped"))</f>
        <v/>
      </c>
      <c r="R9952" s="36">
        <f>IF($B9952="","",IF(COUNTIF(Exclusions!$A:$A,$B9952)&gt;0,"Yes","No"))</f>
        <v/>
      </c>
      <c r="S9952" s="38">
        <f>IF($B9952="","",MIN(1,DAY($A9952)/IF($N9952="Superstore",Settings!$B$5,Settings!$B$4)))</f>
        <v/>
      </c>
      <c r="T9952" s="38">
        <f>IF(OR($B9952="",$G9952="",$S9952=0),"",$G9952/$S9952)</f>
        <v/>
      </c>
      <c r="U9952" s="36">
        <f>IF($T9952="","",IF($T9952&lt;Settings!$B$8,"Critical",IF($T9952&lt;Settings!$B$9,"Semi Critical","Non Critical")))</f>
        <v/>
      </c>
      <c r="V9952" s="28" t="n"/>
      <c r="Z9952">
        <f>IF($B9952="","",IFERROR(VLOOKUP($B9952,'Plan HC for CCA'!$A:$B,2,0),""))</f>
        <v/>
      </c>
      <c r="AA9952">
        <f>IF(OR($B9952="",$Z9952=""),"",IF(N($M9952)&lt;$Z9952,"Delta","No Delta"))</f>
        <v/>
      </c>
      <c r="AB9952">
        <f>IF(OR($B9952="",$Z9952=""),"",MAX(0,$Z9952-N($M9952)))</f>
        <v/>
      </c>
      <c r="AC9952" s="46">
        <f>IF($B9952="","",IFERROR(INDEX('CCA Util %'!$H:$H,MATCH($B9952,'CCA Util %'!$E:$E,0)),""))</f>
        <v/>
      </c>
      <c r="AD9952">
        <f>IF($B9952="","",IFERROR(INDEX('CCA Util %'!$G:$G,MATCH($B9952,'CCA Util %'!$E:$E,0)),""))</f>
        <v/>
      </c>
      <c r="AE9952">
        <f>IF(OR($B9952="",$U9952=""),"",$U9952&amp;" &amp; "&amp;IF(OR($AD9952="",$AD9952=0),"Util NA",$AD9952&amp;" Util"))</f>
        <v/>
      </c>
    </row>
    <row r="9953" ht="15.75" customHeight="1" s="42">
      <c r="A9953" s="41" t="n"/>
      <c r="G9953" s="38" t="n"/>
      <c r="H9953" s="38" t="n"/>
      <c r="I9953" s="38" t="n"/>
      <c r="J9953" s="38" t="n"/>
      <c r="K9953" s="38" t="n"/>
      <c r="L9953" s="38" t="n"/>
      <c r="N9953" s="36">
        <f>IF($B9953="","",IF($C9953="SUPERSTORE","Superstore","DH"))</f>
        <v/>
      </c>
      <c r="O9953" s="36">
        <f>IF($B9953="","",IFERROR(VLOOKUP($B9953,Mapping!$A:$C,2,0),"Not Mapped"))</f>
        <v/>
      </c>
      <c r="P9953" s="36">
        <f>IF($B9953="","",IFERROR(VLOOKUP($B9953,Mapping!$A:$C,3,0),"Not Mapped"))</f>
        <v/>
      </c>
      <c r="Q9953" s="36">
        <f>IF($B9953="","",IFERROR(VLOOKUP($O9953,Leaders!$A:$B,2,0),"Not Mapped"))</f>
        <v/>
      </c>
      <c r="R9953" s="36">
        <f>IF($B9953="","",IF(COUNTIF(Exclusions!$A:$A,$B9953)&gt;0,"Yes","No"))</f>
        <v/>
      </c>
      <c r="S9953" s="38">
        <f>IF($B9953="","",MIN(1,DAY($A9953)/IF($N9953="Superstore",Settings!$B$5,Settings!$B$4)))</f>
        <v/>
      </c>
      <c r="T9953" s="38">
        <f>IF(OR($B9953="",$G9953="",$S9953=0),"",$G9953/$S9953)</f>
        <v/>
      </c>
      <c r="U9953" s="36">
        <f>IF($T9953="","",IF($T9953&lt;Settings!$B$8,"Critical",IF($T9953&lt;Settings!$B$9,"Semi Critical","Non Critical")))</f>
        <v/>
      </c>
      <c r="V9953" s="28" t="n"/>
      <c r="Z9953">
        <f>IF($B9953="","",IFERROR(VLOOKUP($B9953,'Plan HC for CCA'!$A:$B,2,0),""))</f>
        <v/>
      </c>
      <c r="AA9953">
        <f>IF(OR($B9953="",$Z9953=""),"",IF(N($M9953)&lt;$Z9953,"Delta","No Delta"))</f>
        <v/>
      </c>
      <c r="AB9953">
        <f>IF(OR($B9953="",$Z9953=""),"",MAX(0,$Z9953-N($M9953)))</f>
        <v/>
      </c>
      <c r="AC9953" s="46">
        <f>IF($B9953="","",IFERROR(INDEX('CCA Util %'!$H:$H,MATCH($B9953,'CCA Util %'!$E:$E,0)),""))</f>
        <v/>
      </c>
      <c r="AD9953">
        <f>IF($B9953="","",IFERROR(INDEX('CCA Util %'!$G:$G,MATCH($B9953,'CCA Util %'!$E:$E,0)),""))</f>
        <v/>
      </c>
      <c r="AE9953">
        <f>IF(OR($B9953="",$U9953=""),"",$U9953&amp;" &amp; "&amp;IF(OR($AD9953="",$AD9953=0),"Util NA",$AD9953&amp;" Util"))</f>
        <v/>
      </c>
    </row>
    <row r="9954" ht="15.75" customHeight="1" s="42">
      <c r="A9954" s="41" t="n"/>
      <c r="G9954" s="38" t="n"/>
      <c r="H9954" s="38" t="n"/>
      <c r="I9954" s="38" t="n"/>
      <c r="J9954" s="38" t="n"/>
      <c r="K9954" s="38" t="n"/>
      <c r="L9954" s="38" t="n"/>
      <c r="N9954" s="36">
        <f>IF($B9954="","",IF($C9954="SUPERSTORE","Superstore","DH"))</f>
        <v/>
      </c>
      <c r="O9954" s="36">
        <f>IF($B9954="","",IFERROR(VLOOKUP($B9954,Mapping!$A:$C,2,0),"Not Mapped"))</f>
        <v/>
      </c>
      <c r="P9954" s="36">
        <f>IF($B9954="","",IFERROR(VLOOKUP($B9954,Mapping!$A:$C,3,0),"Not Mapped"))</f>
        <v/>
      </c>
      <c r="Q9954" s="36">
        <f>IF($B9954="","",IFERROR(VLOOKUP($O9954,Leaders!$A:$B,2,0),"Not Mapped"))</f>
        <v/>
      </c>
      <c r="R9954" s="36">
        <f>IF($B9954="","",IF(COUNTIF(Exclusions!$A:$A,$B9954)&gt;0,"Yes","No"))</f>
        <v/>
      </c>
      <c r="S9954" s="38">
        <f>IF($B9954="","",MIN(1,DAY($A9954)/IF($N9954="Superstore",Settings!$B$5,Settings!$B$4)))</f>
        <v/>
      </c>
      <c r="T9954" s="38">
        <f>IF(OR($B9954="",$G9954="",$S9954=0),"",$G9954/$S9954)</f>
        <v/>
      </c>
      <c r="U9954" s="36">
        <f>IF($T9954="","",IF($T9954&lt;Settings!$B$8,"Critical",IF($T9954&lt;Settings!$B$9,"Semi Critical","Non Critical")))</f>
        <v/>
      </c>
      <c r="V9954" s="28" t="n"/>
      <c r="Z9954">
        <f>IF($B9954="","",IFERROR(VLOOKUP($B9954,'Plan HC for CCA'!$A:$B,2,0),""))</f>
        <v/>
      </c>
      <c r="AA9954">
        <f>IF(OR($B9954="",$Z9954=""),"",IF(N($M9954)&lt;$Z9954,"Delta","No Delta"))</f>
        <v/>
      </c>
      <c r="AB9954">
        <f>IF(OR($B9954="",$Z9954=""),"",MAX(0,$Z9954-N($M9954)))</f>
        <v/>
      </c>
      <c r="AC9954" s="46">
        <f>IF($B9954="","",IFERROR(INDEX('CCA Util %'!$H:$H,MATCH($B9954,'CCA Util %'!$E:$E,0)),""))</f>
        <v/>
      </c>
      <c r="AD9954">
        <f>IF($B9954="","",IFERROR(INDEX('CCA Util %'!$G:$G,MATCH($B9954,'CCA Util %'!$E:$E,0)),""))</f>
        <v/>
      </c>
      <c r="AE9954">
        <f>IF(OR($B9954="",$U9954=""),"",$U9954&amp;" &amp; "&amp;IF(OR($AD9954="",$AD9954=0),"Util NA",$AD9954&amp;" Util"))</f>
        <v/>
      </c>
    </row>
    <row r="9955" ht="15.75" customHeight="1" s="42">
      <c r="A9955" s="41" t="n"/>
      <c r="G9955" s="38" t="n"/>
      <c r="H9955" s="38" t="n"/>
      <c r="I9955" s="38" t="n"/>
      <c r="J9955" s="38" t="n"/>
      <c r="K9955" s="38" t="n"/>
      <c r="L9955" s="38" t="n"/>
      <c r="N9955" s="36">
        <f>IF($B9955="","",IF($C9955="SUPERSTORE","Superstore","DH"))</f>
        <v/>
      </c>
      <c r="O9955" s="36">
        <f>IF($B9955="","",IFERROR(VLOOKUP($B9955,Mapping!$A:$C,2,0),"Not Mapped"))</f>
        <v/>
      </c>
      <c r="P9955" s="36">
        <f>IF($B9955="","",IFERROR(VLOOKUP($B9955,Mapping!$A:$C,3,0),"Not Mapped"))</f>
        <v/>
      </c>
      <c r="Q9955" s="36">
        <f>IF($B9955="","",IFERROR(VLOOKUP($O9955,Leaders!$A:$B,2,0),"Not Mapped"))</f>
        <v/>
      </c>
      <c r="R9955" s="36">
        <f>IF($B9955="","",IF(COUNTIF(Exclusions!$A:$A,$B9955)&gt;0,"Yes","No"))</f>
        <v/>
      </c>
      <c r="S9955" s="38">
        <f>IF($B9955="","",MIN(1,DAY($A9955)/IF($N9955="Superstore",Settings!$B$5,Settings!$B$4)))</f>
        <v/>
      </c>
      <c r="T9955" s="38">
        <f>IF(OR($B9955="",$G9955="",$S9955=0),"",$G9955/$S9955)</f>
        <v/>
      </c>
      <c r="U9955" s="36">
        <f>IF($T9955="","",IF($T9955&lt;Settings!$B$8,"Critical",IF($T9955&lt;Settings!$B$9,"Semi Critical","Non Critical")))</f>
        <v/>
      </c>
      <c r="V9955" s="28" t="n"/>
      <c r="Z9955">
        <f>IF($B9955="","",IFERROR(VLOOKUP($B9955,'Plan HC for CCA'!$A:$B,2,0),""))</f>
        <v/>
      </c>
      <c r="AA9955">
        <f>IF(OR($B9955="",$Z9955=""),"",IF(N($M9955)&lt;$Z9955,"Delta","No Delta"))</f>
        <v/>
      </c>
      <c r="AB9955">
        <f>IF(OR($B9955="",$Z9955=""),"",MAX(0,$Z9955-N($M9955)))</f>
        <v/>
      </c>
      <c r="AC9955" s="46">
        <f>IF($B9955="","",IFERROR(INDEX('CCA Util %'!$H:$H,MATCH($B9955,'CCA Util %'!$E:$E,0)),""))</f>
        <v/>
      </c>
      <c r="AD9955">
        <f>IF($B9955="","",IFERROR(INDEX('CCA Util %'!$G:$G,MATCH($B9955,'CCA Util %'!$E:$E,0)),""))</f>
        <v/>
      </c>
      <c r="AE9955">
        <f>IF(OR($B9955="",$U9955=""),"",$U9955&amp;" &amp; "&amp;IF(OR($AD9955="",$AD9955=0),"Util NA",$AD9955&amp;" Util"))</f>
        <v/>
      </c>
    </row>
    <row r="9956" ht="15.75" customHeight="1" s="42">
      <c r="A9956" s="41" t="n"/>
      <c r="G9956" s="38" t="n"/>
      <c r="H9956" s="38" t="n"/>
      <c r="I9956" s="38" t="n"/>
      <c r="J9956" s="38" t="n"/>
      <c r="K9956" s="38" t="n"/>
      <c r="L9956" s="38" t="n"/>
      <c r="N9956" s="36">
        <f>IF($B9956="","",IF($C9956="SUPERSTORE","Superstore","DH"))</f>
        <v/>
      </c>
      <c r="O9956" s="36">
        <f>IF($B9956="","",IFERROR(VLOOKUP($B9956,Mapping!$A:$C,2,0),"Not Mapped"))</f>
        <v/>
      </c>
      <c r="P9956" s="36">
        <f>IF($B9956="","",IFERROR(VLOOKUP($B9956,Mapping!$A:$C,3,0),"Not Mapped"))</f>
        <v/>
      </c>
      <c r="Q9956" s="36">
        <f>IF($B9956="","",IFERROR(VLOOKUP($O9956,Leaders!$A:$B,2,0),"Not Mapped"))</f>
        <v/>
      </c>
      <c r="R9956" s="36">
        <f>IF($B9956="","",IF(COUNTIF(Exclusions!$A:$A,$B9956)&gt;0,"Yes","No"))</f>
        <v/>
      </c>
      <c r="S9956" s="38">
        <f>IF($B9956="","",MIN(1,DAY($A9956)/IF($N9956="Superstore",Settings!$B$5,Settings!$B$4)))</f>
        <v/>
      </c>
      <c r="T9956" s="38">
        <f>IF(OR($B9956="",$G9956="",$S9956=0),"",$G9956/$S9956)</f>
        <v/>
      </c>
      <c r="U9956" s="36">
        <f>IF($T9956="","",IF($T9956&lt;Settings!$B$8,"Critical",IF($T9956&lt;Settings!$B$9,"Semi Critical","Non Critical")))</f>
        <v/>
      </c>
      <c r="V9956" s="28" t="n"/>
      <c r="Z9956">
        <f>IF($B9956="","",IFERROR(VLOOKUP($B9956,'Plan HC for CCA'!$A:$B,2,0),""))</f>
        <v/>
      </c>
      <c r="AA9956">
        <f>IF(OR($B9956="",$Z9956=""),"",IF(N($M9956)&lt;$Z9956,"Delta","No Delta"))</f>
        <v/>
      </c>
      <c r="AB9956">
        <f>IF(OR($B9956="",$Z9956=""),"",MAX(0,$Z9956-N($M9956)))</f>
        <v/>
      </c>
      <c r="AC9956" s="46">
        <f>IF($B9956="","",IFERROR(INDEX('CCA Util %'!$H:$H,MATCH($B9956,'CCA Util %'!$E:$E,0)),""))</f>
        <v/>
      </c>
      <c r="AD9956">
        <f>IF($B9956="","",IFERROR(INDEX('CCA Util %'!$G:$G,MATCH($B9956,'CCA Util %'!$E:$E,0)),""))</f>
        <v/>
      </c>
      <c r="AE9956">
        <f>IF(OR($B9956="",$U9956=""),"",$U9956&amp;" &amp; "&amp;IF(OR($AD9956="",$AD9956=0),"Util NA",$AD9956&amp;" Util"))</f>
        <v/>
      </c>
    </row>
    <row r="9957" ht="15.75" customHeight="1" s="42">
      <c r="A9957" s="41" t="n"/>
      <c r="G9957" s="38" t="n"/>
      <c r="H9957" s="38" t="n"/>
      <c r="I9957" s="38" t="n"/>
      <c r="J9957" s="38" t="n"/>
      <c r="K9957" s="38" t="n"/>
      <c r="L9957" s="38" t="n"/>
      <c r="N9957" s="36">
        <f>IF($B9957="","",IF($C9957="SUPERSTORE","Superstore","DH"))</f>
        <v/>
      </c>
      <c r="O9957" s="36">
        <f>IF($B9957="","",IFERROR(VLOOKUP($B9957,Mapping!$A:$C,2,0),"Not Mapped"))</f>
        <v/>
      </c>
      <c r="P9957" s="36">
        <f>IF($B9957="","",IFERROR(VLOOKUP($B9957,Mapping!$A:$C,3,0),"Not Mapped"))</f>
        <v/>
      </c>
      <c r="Q9957" s="36">
        <f>IF($B9957="","",IFERROR(VLOOKUP($O9957,Leaders!$A:$B,2,0),"Not Mapped"))</f>
        <v/>
      </c>
      <c r="R9957" s="36">
        <f>IF($B9957="","",IF(COUNTIF(Exclusions!$A:$A,$B9957)&gt;0,"Yes","No"))</f>
        <v/>
      </c>
      <c r="S9957" s="38">
        <f>IF($B9957="","",MIN(1,DAY($A9957)/IF($N9957="Superstore",Settings!$B$5,Settings!$B$4)))</f>
        <v/>
      </c>
      <c r="T9957" s="38">
        <f>IF(OR($B9957="",$G9957="",$S9957=0),"",$G9957/$S9957)</f>
        <v/>
      </c>
      <c r="U9957" s="36">
        <f>IF($T9957="","",IF($T9957&lt;Settings!$B$8,"Critical",IF($T9957&lt;Settings!$B$9,"Semi Critical","Non Critical")))</f>
        <v/>
      </c>
      <c r="V9957" s="28" t="n"/>
      <c r="Z9957">
        <f>IF($B9957="","",IFERROR(VLOOKUP($B9957,'Plan HC for CCA'!$A:$B,2,0),""))</f>
        <v/>
      </c>
      <c r="AA9957">
        <f>IF(OR($B9957="",$Z9957=""),"",IF(N($M9957)&lt;$Z9957,"Delta","No Delta"))</f>
        <v/>
      </c>
      <c r="AB9957">
        <f>IF(OR($B9957="",$Z9957=""),"",MAX(0,$Z9957-N($M9957)))</f>
        <v/>
      </c>
      <c r="AC9957" s="46">
        <f>IF($B9957="","",IFERROR(INDEX('CCA Util %'!$H:$H,MATCH($B9957,'CCA Util %'!$E:$E,0)),""))</f>
        <v/>
      </c>
      <c r="AD9957">
        <f>IF($B9957="","",IFERROR(INDEX('CCA Util %'!$G:$G,MATCH($B9957,'CCA Util %'!$E:$E,0)),""))</f>
        <v/>
      </c>
      <c r="AE9957">
        <f>IF(OR($B9957="",$U9957=""),"",$U9957&amp;" &amp; "&amp;IF(OR($AD9957="",$AD9957=0),"Util NA",$AD9957&amp;" Util"))</f>
        <v/>
      </c>
    </row>
    <row r="9958" ht="15.75" customHeight="1" s="42">
      <c r="A9958" s="41" t="n"/>
      <c r="G9958" s="38" t="n"/>
      <c r="H9958" s="38" t="n"/>
      <c r="I9958" s="38" t="n"/>
      <c r="J9958" s="38" t="n"/>
      <c r="K9958" s="38" t="n"/>
      <c r="L9958" s="38" t="n"/>
      <c r="N9958" s="36">
        <f>IF($B9958="","",IF($C9958="SUPERSTORE","Superstore","DH"))</f>
        <v/>
      </c>
      <c r="O9958" s="36">
        <f>IF($B9958="","",IFERROR(VLOOKUP($B9958,Mapping!$A:$C,2,0),"Not Mapped"))</f>
        <v/>
      </c>
      <c r="P9958" s="36">
        <f>IF($B9958="","",IFERROR(VLOOKUP($B9958,Mapping!$A:$C,3,0),"Not Mapped"))</f>
        <v/>
      </c>
      <c r="Q9958" s="36">
        <f>IF($B9958="","",IFERROR(VLOOKUP($O9958,Leaders!$A:$B,2,0),"Not Mapped"))</f>
        <v/>
      </c>
      <c r="R9958" s="36">
        <f>IF($B9958="","",IF(COUNTIF(Exclusions!$A:$A,$B9958)&gt;0,"Yes","No"))</f>
        <v/>
      </c>
      <c r="S9958" s="38">
        <f>IF($B9958="","",MIN(1,DAY($A9958)/IF($N9958="Superstore",Settings!$B$5,Settings!$B$4)))</f>
        <v/>
      </c>
      <c r="T9958" s="38">
        <f>IF(OR($B9958="",$G9958="",$S9958=0),"",$G9958/$S9958)</f>
        <v/>
      </c>
      <c r="U9958" s="36">
        <f>IF($T9958="","",IF($T9958&lt;Settings!$B$8,"Critical",IF($T9958&lt;Settings!$B$9,"Semi Critical","Non Critical")))</f>
        <v/>
      </c>
      <c r="V9958" s="28" t="n"/>
      <c r="Z9958">
        <f>IF($B9958="","",IFERROR(VLOOKUP($B9958,'Plan HC for CCA'!$A:$B,2,0),""))</f>
        <v/>
      </c>
      <c r="AA9958">
        <f>IF(OR($B9958="",$Z9958=""),"",IF(N($M9958)&lt;$Z9958,"Delta","No Delta"))</f>
        <v/>
      </c>
      <c r="AB9958">
        <f>IF(OR($B9958="",$Z9958=""),"",MAX(0,$Z9958-N($M9958)))</f>
        <v/>
      </c>
      <c r="AC9958" s="46">
        <f>IF($B9958="","",IFERROR(INDEX('CCA Util %'!$H:$H,MATCH($B9958,'CCA Util %'!$E:$E,0)),""))</f>
        <v/>
      </c>
      <c r="AD9958">
        <f>IF($B9958="","",IFERROR(INDEX('CCA Util %'!$G:$G,MATCH($B9958,'CCA Util %'!$E:$E,0)),""))</f>
        <v/>
      </c>
      <c r="AE9958">
        <f>IF(OR($B9958="",$U9958=""),"",$U9958&amp;" &amp; "&amp;IF(OR($AD9958="",$AD9958=0),"Util NA",$AD9958&amp;" Util"))</f>
        <v/>
      </c>
    </row>
    <row r="9959" ht="15.75" customHeight="1" s="42">
      <c r="A9959" s="41" t="n"/>
      <c r="G9959" s="38" t="n"/>
      <c r="H9959" s="38" t="n"/>
      <c r="I9959" s="38" t="n"/>
      <c r="J9959" s="38" t="n"/>
      <c r="K9959" s="38" t="n"/>
      <c r="L9959" s="38" t="n"/>
      <c r="N9959" s="36">
        <f>IF($B9959="","",IF($C9959="SUPERSTORE","Superstore","DH"))</f>
        <v/>
      </c>
      <c r="O9959" s="36">
        <f>IF($B9959="","",IFERROR(VLOOKUP($B9959,Mapping!$A:$C,2,0),"Not Mapped"))</f>
        <v/>
      </c>
      <c r="P9959" s="36">
        <f>IF($B9959="","",IFERROR(VLOOKUP($B9959,Mapping!$A:$C,3,0),"Not Mapped"))</f>
        <v/>
      </c>
      <c r="Q9959" s="36">
        <f>IF($B9959="","",IFERROR(VLOOKUP($O9959,Leaders!$A:$B,2,0),"Not Mapped"))</f>
        <v/>
      </c>
      <c r="R9959" s="36">
        <f>IF($B9959="","",IF(COUNTIF(Exclusions!$A:$A,$B9959)&gt;0,"Yes","No"))</f>
        <v/>
      </c>
      <c r="S9959" s="38">
        <f>IF($B9959="","",MIN(1,DAY($A9959)/IF($N9959="Superstore",Settings!$B$5,Settings!$B$4)))</f>
        <v/>
      </c>
      <c r="T9959" s="38">
        <f>IF(OR($B9959="",$G9959="",$S9959=0),"",$G9959/$S9959)</f>
        <v/>
      </c>
      <c r="U9959" s="36">
        <f>IF($T9959="","",IF($T9959&lt;Settings!$B$8,"Critical",IF($T9959&lt;Settings!$B$9,"Semi Critical","Non Critical")))</f>
        <v/>
      </c>
      <c r="V9959" s="28" t="n"/>
      <c r="Z9959">
        <f>IF($B9959="","",IFERROR(VLOOKUP($B9959,'Plan HC for CCA'!$A:$B,2,0),""))</f>
        <v/>
      </c>
      <c r="AA9959">
        <f>IF(OR($B9959="",$Z9959=""),"",IF(N($M9959)&lt;$Z9959,"Delta","No Delta"))</f>
        <v/>
      </c>
      <c r="AB9959">
        <f>IF(OR($B9959="",$Z9959=""),"",MAX(0,$Z9959-N($M9959)))</f>
        <v/>
      </c>
      <c r="AC9959" s="46">
        <f>IF($B9959="","",IFERROR(INDEX('CCA Util %'!$H:$H,MATCH($B9959,'CCA Util %'!$E:$E,0)),""))</f>
        <v/>
      </c>
      <c r="AD9959">
        <f>IF($B9959="","",IFERROR(INDEX('CCA Util %'!$G:$G,MATCH($B9959,'CCA Util %'!$E:$E,0)),""))</f>
        <v/>
      </c>
      <c r="AE9959">
        <f>IF(OR($B9959="",$U9959=""),"",$U9959&amp;" &amp; "&amp;IF(OR($AD9959="",$AD9959=0),"Util NA",$AD9959&amp;" Util"))</f>
        <v/>
      </c>
    </row>
    <row r="9960" ht="15.75" customHeight="1" s="42">
      <c r="A9960" s="41" t="n"/>
      <c r="G9960" s="38" t="n"/>
      <c r="H9960" s="38" t="n"/>
      <c r="I9960" s="38" t="n"/>
      <c r="J9960" s="38" t="n"/>
      <c r="K9960" s="38" t="n"/>
      <c r="L9960" s="38" t="n"/>
      <c r="N9960" s="36">
        <f>IF($B9960="","",IF($C9960="SUPERSTORE","Superstore","DH"))</f>
        <v/>
      </c>
      <c r="O9960" s="36">
        <f>IF($B9960="","",IFERROR(VLOOKUP($B9960,Mapping!$A:$C,2,0),"Not Mapped"))</f>
        <v/>
      </c>
      <c r="P9960" s="36">
        <f>IF($B9960="","",IFERROR(VLOOKUP($B9960,Mapping!$A:$C,3,0),"Not Mapped"))</f>
        <v/>
      </c>
      <c r="Q9960" s="36">
        <f>IF($B9960="","",IFERROR(VLOOKUP($O9960,Leaders!$A:$B,2,0),"Not Mapped"))</f>
        <v/>
      </c>
      <c r="R9960" s="36">
        <f>IF($B9960="","",IF(COUNTIF(Exclusions!$A:$A,$B9960)&gt;0,"Yes","No"))</f>
        <v/>
      </c>
      <c r="S9960" s="38">
        <f>IF($B9960="","",MIN(1,DAY($A9960)/IF($N9960="Superstore",Settings!$B$5,Settings!$B$4)))</f>
        <v/>
      </c>
      <c r="T9960" s="38">
        <f>IF(OR($B9960="",$G9960="",$S9960=0),"",$G9960/$S9960)</f>
        <v/>
      </c>
      <c r="U9960" s="36">
        <f>IF($T9960="","",IF($T9960&lt;Settings!$B$8,"Critical",IF($T9960&lt;Settings!$B$9,"Semi Critical","Non Critical")))</f>
        <v/>
      </c>
      <c r="V9960" s="28" t="n"/>
      <c r="Z9960">
        <f>IF($B9960="","",IFERROR(VLOOKUP($B9960,'Plan HC for CCA'!$A:$B,2,0),""))</f>
        <v/>
      </c>
      <c r="AA9960">
        <f>IF(OR($B9960="",$Z9960=""),"",IF(N($M9960)&lt;$Z9960,"Delta","No Delta"))</f>
        <v/>
      </c>
      <c r="AB9960">
        <f>IF(OR($B9960="",$Z9960=""),"",MAX(0,$Z9960-N($M9960)))</f>
        <v/>
      </c>
      <c r="AC9960" s="46">
        <f>IF($B9960="","",IFERROR(INDEX('CCA Util %'!$H:$H,MATCH($B9960,'CCA Util %'!$E:$E,0)),""))</f>
        <v/>
      </c>
      <c r="AD9960">
        <f>IF($B9960="","",IFERROR(INDEX('CCA Util %'!$G:$G,MATCH($B9960,'CCA Util %'!$E:$E,0)),""))</f>
        <v/>
      </c>
      <c r="AE9960">
        <f>IF(OR($B9960="",$U9960=""),"",$U9960&amp;" &amp; "&amp;IF(OR($AD9960="",$AD9960=0),"Util NA",$AD9960&amp;" Util"))</f>
        <v/>
      </c>
    </row>
    <row r="9961" ht="15.75" customHeight="1" s="42">
      <c r="A9961" s="41" t="n"/>
      <c r="G9961" s="38" t="n"/>
      <c r="H9961" s="38" t="n"/>
      <c r="I9961" s="38" t="n"/>
      <c r="J9961" s="38" t="n"/>
      <c r="K9961" s="38" t="n"/>
      <c r="L9961" s="38" t="n"/>
      <c r="N9961" s="36">
        <f>IF($B9961="","",IF($C9961="SUPERSTORE","Superstore","DH"))</f>
        <v/>
      </c>
      <c r="O9961" s="36">
        <f>IF($B9961="","",IFERROR(VLOOKUP($B9961,Mapping!$A:$C,2,0),"Not Mapped"))</f>
        <v/>
      </c>
      <c r="P9961" s="36">
        <f>IF($B9961="","",IFERROR(VLOOKUP($B9961,Mapping!$A:$C,3,0),"Not Mapped"))</f>
        <v/>
      </c>
      <c r="Q9961" s="36">
        <f>IF($B9961="","",IFERROR(VLOOKUP($O9961,Leaders!$A:$B,2,0),"Not Mapped"))</f>
        <v/>
      </c>
      <c r="R9961" s="36">
        <f>IF($B9961="","",IF(COUNTIF(Exclusions!$A:$A,$B9961)&gt;0,"Yes","No"))</f>
        <v/>
      </c>
      <c r="S9961" s="38">
        <f>IF($B9961="","",MIN(1,DAY($A9961)/IF($N9961="Superstore",Settings!$B$5,Settings!$B$4)))</f>
        <v/>
      </c>
      <c r="T9961" s="38">
        <f>IF(OR($B9961="",$G9961="",$S9961=0),"",$G9961/$S9961)</f>
        <v/>
      </c>
      <c r="U9961" s="36">
        <f>IF($T9961="","",IF($T9961&lt;Settings!$B$8,"Critical",IF($T9961&lt;Settings!$B$9,"Semi Critical","Non Critical")))</f>
        <v/>
      </c>
      <c r="V9961" s="28" t="n"/>
      <c r="Z9961">
        <f>IF($B9961="","",IFERROR(VLOOKUP($B9961,'Plan HC for CCA'!$A:$B,2,0),""))</f>
        <v/>
      </c>
      <c r="AA9961">
        <f>IF(OR($B9961="",$Z9961=""),"",IF(N($M9961)&lt;$Z9961,"Delta","No Delta"))</f>
        <v/>
      </c>
      <c r="AB9961">
        <f>IF(OR($B9961="",$Z9961=""),"",MAX(0,$Z9961-N($M9961)))</f>
        <v/>
      </c>
      <c r="AC9961" s="46">
        <f>IF($B9961="","",IFERROR(INDEX('CCA Util %'!$H:$H,MATCH($B9961,'CCA Util %'!$E:$E,0)),""))</f>
        <v/>
      </c>
      <c r="AD9961">
        <f>IF($B9961="","",IFERROR(INDEX('CCA Util %'!$G:$G,MATCH($B9961,'CCA Util %'!$E:$E,0)),""))</f>
        <v/>
      </c>
      <c r="AE9961">
        <f>IF(OR($B9961="",$U9961=""),"",$U9961&amp;" &amp; "&amp;IF(OR($AD9961="",$AD9961=0),"Util NA",$AD9961&amp;" Util"))</f>
        <v/>
      </c>
    </row>
    <row r="9962" ht="15.75" customHeight="1" s="42">
      <c r="A9962" s="41" t="n"/>
      <c r="G9962" s="38" t="n"/>
      <c r="H9962" s="38" t="n"/>
      <c r="I9962" s="38" t="n"/>
      <c r="J9962" s="38" t="n"/>
      <c r="K9962" s="38" t="n"/>
      <c r="L9962" s="38" t="n"/>
      <c r="N9962" s="36">
        <f>IF($B9962="","",IF($C9962="SUPERSTORE","Superstore","DH"))</f>
        <v/>
      </c>
      <c r="O9962" s="36">
        <f>IF($B9962="","",IFERROR(VLOOKUP($B9962,Mapping!$A:$C,2,0),"Not Mapped"))</f>
        <v/>
      </c>
      <c r="P9962" s="36">
        <f>IF($B9962="","",IFERROR(VLOOKUP($B9962,Mapping!$A:$C,3,0),"Not Mapped"))</f>
        <v/>
      </c>
      <c r="Q9962" s="36">
        <f>IF($B9962="","",IFERROR(VLOOKUP($O9962,Leaders!$A:$B,2,0),"Not Mapped"))</f>
        <v/>
      </c>
      <c r="R9962" s="36">
        <f>IF($B9962="","",IF(COUNTIF(Exclusions!$A:$A,$B9962)&gt;0,"Yes","No"))</f>
        <v/>
      </c>
      <c r="S9962" s="38">
        <f>IF($B9962="","",MIN(1,DAY($A9962)/IF($N9962="Superstore",Settings!$B$5,Settings!$B$4)))</f>
        <v/>
      </c>
      <c r="T9962" s="38">
        <f>IF(OR($B9962="",$G9962="",$S9962=0),"",$G9962/$S9962)</f>
        <v/>
      </c>
      <c r="U9962" s="36">
        <f>IF($T9962="","",IF($T9962&lt;Settings!$B$8,"Critical",IF($T9962&lt;Settings!$B$9,"Semi Critical","Non Critical")))</f>
        <v/>
      </c>
      <c r="V9962" s="28" t="n"/>
      <c r="Z9962">
        <f>IF($B9962="","",IFERROR(VLOOKUP($B9962,'Plan HC for CCA'!$A:$B,2,0),""))</f>
        <v/>
      </c>
      <c r="AA9962">
        <f>IF(OR($B9962="",$Z9962=""),"",IF(N($M9962)&lt;$Z9962,"Delta","No Delta"))</f>
        <v/>
      </c>
      <c r="AB9962">
        <f>IF(OR($B9962="",$Z9962=""),"",MAX(0,$Z9962-N($M9962)))</f>
        <v/>
      </c>
      <c r="AC9962" s="46">
        <f>IF($B9962="","",IFERROR(INDEX('CCA Util %'!$H:$H,MATCH($B9962,'CCA Util %'!$E:$E,0)),""))</f>
        <v/>
      </c>
      <c r="AD9962">
        <f>IF($B9962="","",IFERROR(INDEX('CCA Util %'!$G:$G,MATCH($B9962,'CCA Util %'!$E:$E,0)),""))</f>
        <v/>
      </c>
      <c r="AE9962">
        <f>IF(OR($B9962="",$U9962=""),"",$U9962&amp;" &amp; "&amp;IF(OR($AD9962="",$AD9962=0),"Util NA",$AD9962&amp;" Util"))</f>
        <v/>
      </c>
    </row>
    <row r="9963" ht="15.75" customHeight="1" s="42">
      <c r="A9963" s="41" t="n"/>
      <c r="G9963" s="38" t="n"/>
      <c r="H9963" s="38" t="n"/>
      <c r="I9963" s="38" t="n"/>
      <c r="J9963" s="38" t="n"/>
      <c r="K9963" s="38" t="n"/>
      <c r="L9963" s="38" t="n"/>
      <c r="N9963" s="36">
        <f>IF($B9963="","",IF($C9963="SUPERSTORE","Superstore","DH"))</f>
        <v/>
      </c>
      <c r="O9963" s="36">
        <f>IF($B9963="","",IFERROR(VLOOKUP($B9963,Mapping!$A:$C,2,0),"Not Mapped"))</f>
        <v/>
      </c>
      <c r="P9963" s="36">
        <f>IF($B9963="","",IFERROR(VLOOKUP($B9963,Mapping!$A:$C,3,0),"Not Mapped"))</f>
        <v/>
      </c>
      <c r="Q9963" s="36">
        <f>IF($B9963="","",IFERROR(VLOOKUP($O9963,Leaders!$A:$B,2,0),"Not Mapped"))</f>
        <v/>
      </c>
      <c r="R9963" s="36">
        <f>IF($B9963="","",IF(COUNTIF(Exclusions!$A:$A,$B9963)&gt;0,"Yes","No"))</f>
        <v/>
      </c>
      <c r="S9963" s="38">
        <f>IF($B9963="","",MIN(1,DAY($A9963)/IF($N9963="Superstore",Settings!$B$5,Settings!$B$4)))</f>
        <v/>
      </c>
      <c r="T9963" s="38">
        <f>IF(OR($B9963="",$G9963="",$S9963=0),"",$G9963/$S9963)</f>
        <v/>
      </c>
      <c r="U9963" s="36">
        <f>IF($T9963="","",IF($T9963&lt;Settings!$B$8,"Critical",IF($T9963&lt;Settings!$B$9,"Semi Critical","Non Critical")))</f>
        <v/>
      </c>
      <c r="V9963" s="28" t="n"/>
      <c r="Z9963">
        <f>IF($B9963="","",IFERROR(VLOOKUP($B9963,'Plan HC for CCA'!$A:$B,2,0),""))</f>
        <v/>
      </c>
      <c r="AA9963">
        <f>IF(OR($B9963="",$Z9963=""),"",IF(N($M9963)&lt;$Z9963,"Delta","No Delta"))</f>
        <v/>
      </c>
      <c r="AB9963">
        <f>IF(OR($B9963="",$Z9963=""),"",MAX(0,$Z9963-N($M9963)))</f>
        <v/>
      </c>
      <c r="AC9963" s="46">
        <f>IF($B9963="","",IFERROR(INDEX('CCA Util %'!$H:$H,MATCH($B9963,'CCA Util %'!$E:$E,0)),""))</f>
        <v/>
      </c>
      <c r="AD9963">
        <f>IF($B9963="","",IFERROR(INDEX('CCA Util %'!$G:$G,MATCH($B9963,'CCA Util %'!$E:$E,0)),""))</f>
        <v/>
      </c>
      <c r="AE9963">
        <f>IF(OR($B9963="",$U9963=""),"",$U9963&amp;" &amp; "&amp;IF(OR($AD9963="",$AD9963=0),"Util NA",$AD9963&amp;" Util"))</f>
        <v/>
      </c>
    </row>
    <row r="9964" ht="15.75" customHeight="1" s="42">
      <c r="A9964" s="41" t="n"/>
      <c r="G9964" s="38" t="n"/>
      <c r="H9964" s="38" t="n"/>
      <c r="I9964" s="38" t="n"/>
      <c r="J9964" s="38" t="n"/>
      <c r="K9964" s="38" t="n"/>
      <c r="L9964" s="38" t="n"/>
      <c r="N9964" s="36">
        <f>IF($B9964="","",IF($C9964="SUPERSTORE","Superstore","DH"))</f>
        <v/>
      </c>
      <c r="O9964" s="36">
        <f>IF($B9964="","",IFERROR(VLOOKUP($B9964,Mapping!$A:$C,2,0),"Not Mapped"))</f>
        <v/>
      </c>
      <c r="P9964" s="36">
        <f>IF($B9964="","",IFERROR(VLOOKUP($B9964,Mapping!$A:$C,3,0),"Not Mapped"))</f>
        <v/>
      </c>
      <c r="Q9964" s="36">
        <f>IF($B9964="","",IFERROR(VLOOKUP($O9964,Leaders!$A:$B,2,0),"Not Mapped"))</f>
        <v/>
      </c>
      <c r="R9964" s="36">
        <f>IF($B9964="","",IF(COUNTIF(Exclusions!$A:$A,$B9964)&gt;0,"Yes","No"))</f>
        <v/>
      </c>
      <c r="S9964" s="38">
        <f>IF($B9964="","",MIN(1,DAY($A9964)/IF($N9964="Superstore",Settings!$B$5,Settings!$B$4)))</f>
        <v/>
      </c>
      <c r="T9964" s="38">
        <f>IF(OR($B9964="",$G9964="",$S9964=0),"",$G9964/$S9964)</f>
        <v/>
      </c>
      <c r="U9964" s="36">
        <f>IF($T9964="","",IF($T9964&lt;Settings!$B$8,"Critical",IF($T9964&lt;Settings!$B$9,"Semi Critical","Non Critical")))</f>
        <v/>
      </c>
      <c r="V9964" s="28" t="n"/>
      <c r="Z9964">
        <f>IF($B9964="","",IFERROR(VLOOKUP($B9964,'Plan HC for CCA'!$A:$B,2,0),""))</f>
        <v/>
      </c>
      <c r="AA9964">
        <f>IF(OR($B9964="",$Z9964=""),"",IF(N($M9964)&lt;$Z9964,"Delta","No Delta"))</f>
        <v/>
      </c>
      <c r="AB9964">
        <f>IF(OR($B9964="",$Z9964=""),"",MAX(0,$Z9964-N($M9964)))</f>
        <v/>
      </c>
      <c r="AC9964" s="46">
        <f>IF($B9964="","",IFERROR(INDEX('CCA Util %'!$H:$H,MATCH($B9964,'CCA Util %'!$E:$E,0)),""))</f>
        <v/>
      </c>
      <c r="AD9964">
        <f>IF($B9964="","",IFERROR(INDEX('CCA Util %'!$G:$G,MATCH($B9964,'CCA Util %'!$E:$E,0)),""))</f>
        <v/>
      </c>
      <c r="AE9964">
        <f>IF(OR($B9964="",$U9964=""),"",$U9964&amp;" &amp; "&amp;IF(OR($AD9964="",$AD9964=0),"Util NA",$AD9964&amp;" Util"))</f>
        <v/>
      </c>
    </row>
    <row r="9965" ht="15.75" customHeight="1" s="42">
      <c r="A9965" s="41" t="n"/>
      <c r="G9965" s="38" t="n"/>
      <c r="H9965" s="38" t="n"/>
      <c r="I9965" s="38" t="n"/>
      <c r="J9965" s="38" t="n"/>
      <c r="K9965" s="38" t="n"/>
      <c r="L9965" s="38" t="n"/>
      <c r="N9965" s="36">
        <f>IF($B9965="","",IF($C9965="SUPERSTORE","Superstore","DH"))</f>
        <v/>
      </c>
      <c r="O9965" s="36">
        <f>IF($B9965="","",IFERROR(VLOOKUP($B9965,Mapping!$A:$C,2,0),"Not Mapped"))</f>
        <v/>
      </c>
      <c r="P9965" s="36">
        <f>IF($B9965="","",IFERROR(VLOOKUP($B9965,Mapping!$A:$C,3,0),"Not Mapped"))</f>
        <v/>
      </c>
      <c r="Q9965" s="36">
        <f>IF($B9965="","",IFERROR(VLOOKUP($O9965,Leaders!$A:$B,2,0),"Not Mapped"))</f>
        <v/>
      </c>
      <c r="R9965" s="36">
        <f>IF($B9965="","",IF(COUNTIF(Exclusions!$A:$A,$B9965)&gt;0,"Yes","No"))</f>
        <v/>
      </c>
      <c r="S9965" s="38">
        <f>IF($B9965="","",MIN(1,DAY($A9965)/IF($N9965="Superstore",Settings!$B$5,Settings!$B$4)))</f>
        <v/>
      </c>
      <c r="T9965" s="38">
        <f>IF(OR($B9965="",$G9965="",$S9965=0),"",$G9965/$S9965)</f>
        <v/>
      </c>
      <c r="U9965" s="36">
        <f>IF($T9965="","",IF($T9965&lt;Settings!$B$8,"Critical",IF($T9965&lt;Settings!$B$9,"Semi Critical","Non Critical")))</f>
        <v/>
      </c>
      <c r="V9965" s="28" t="n"/>
      <c r="Z9965">
        <f>IF($B9965="","",IFERROR(VLOOKUP($B9965,'Plan HC for CCA'!$A:$B,2,0),""))</f>
        <v/>
      </c>
      <c r="AA9965">
        <f>IF(OR($B9965="",$Z9965=""),"",IF(N($M9965)&lt;$Z9965,"Delta","No Delta"))</f>
        <v/>
      </c>
      <c r="AB9965">
        <f>IF(OR($B9965="",$Z9965=""),"",MAX(0,$Z9965-N($M9965)))</f>
        <v/>
      </c>
      <c r="AC9965" s="46">
        <f>IF($B9965="","",IFERROR(INDEX('CCA Util %'!$H:$H,MATCH($B9965,'CCA Util %'!$E:$E,0)),""))</f>
        <v/>
      </c>
      <c r="AD9965">
        <f>IF($B9965="","",IFERROR(INDEX('CCA Util %'!$G:$G,MATCH($B9965,'CCA Util %'!$E:$E,0)),""))</f>
        <v/>
      </c>
      <c r="AE9965">
        <f>IF(OR($B9965="",$U9965=""),"",$U9965&amp;" &amp; "&amp;IF(OR($AD9965="",$AD9965=0),"Util NA",$AD9965&amp;" Util"))</f>
        <v/>
      </c>
    </row>
    <row r="9966" ht="15.75" customHeight="1" s="42">
      <c r="A9966" s="41" t="n"/>
      <c r="G9966" s="38" t="n"/>
      <c r="H9966" s="38" t="n"/>
      <c r="I9966" s="38" t="n"/>
      <c r="J9966" s="38" t="n"/>
      <c r="K9966" s="38" t="n"/>
      <c r="L9966" s="38" t="n"/>
      <c r="N9966" s="36">
        <f>IF($B9966="","",IF($C9966="SUPERSTORE","Superstore","DH"))</f>
        <v/>
      </c>
      <c r="O9966" s="36">
        <f>IF($B9966="","",IFERROR(VLOOKUP($B9966,Mapping!$A:$C,2,0),"Not Mapped"))</f>
        <v/>
      </c>
      <c r="P9966" s="36">
        <f>IF($B9966="","",IFERROR(VLOOKUP($B9966,Mapping!$A:$C,3,0),"Not Mapped"))</f>
        <v/>
      </c>
      <c r="Q9966" s="36">
        <f>IF($B9966="","",IFERROR(VLOOKUP($O9966,Leaders!$A:$B,2,0),"Not Mapped"))</f>
        <v/>
      </c>
      <c r="R9966" s="36">
        <f>IF($B9966="","",IF(COUNTIF(Exclusions!$A:$A,$B9966)&gt;0,"Yes","No"))</f>
        <v/>
      </c>
      <c r="S9966" s="38">
        <f>IF($B9966="","",MIN(1,DAY($A9966)/IF($N9966="Superstore",Settings!$B$5,Settings!$B$4)))</f>
        <v/>
      </c>
      <c r="T9966" s="38">
        <f>IF(OR($B9966="",$G9966="",$S9966=0),"",$G9966/$S9966)</f>
        <v/>
      </c>
      <c r="U9966" s="36">
        <f>IF($T9966="","",IF($T9966&lt;Settings!$B$8,"Critical",IF($T9966&lt;Settings!$B$9,"Semi Critical","Non Critical")))</f>
        <v/>
      </c>
      <c r="V9966" s="28" t="n"/>
      <c r="Z9966">
        <f>IF($B9966="","",IFERROR(VLOOKUP($B9966,'Plan HC for CCA'!$A:$B,2,0),""))</f>
        <v/>
      </c>
      <c r="AA9966">
        <f>IF(OR($B9966="",$Z9966=""),"",IF(N($M9966)&lt;$Z9966,"Delta","No Delta"))</f>
        <v/>
      </c>
      <c r="AB9966">
        <f>IF(OR($B9966="",$Z9966=""),"",MAX(0,$Z9966-N($M9966)))</f>
        <v/>
      </c>
      <c r="AC9966" s="46">
        <f>IF($B9966="","",IFERROR(INDEX('CCA Util %'!$H:$H,MATCH($B9966,'CCA Util %'!$E:$E,0)),""))</f>
        <v/>
      </c>
      <c r="AD9966">
        <f>IF($B9966="","",IFERROR(INDEX('CCA Util %'!$G:$G,MATCH($B9966,'CCA Util %'!$E:$E,0)),""))</f>
        <v/>
      </c>
      <c r="AE9966">
        <f>IF(OR($B9966="",$U9966=""),"",$U9966&amp;" &amp; "&amp;IF(OR($AD9966="",$AD9966=0),"Util NA",$AD9966&amp;" Util"))</f>
        <v/>
      </c>
    </row>
    <row r="9967" ht="15.75" customHeight="1" s="42">
      <c r="A9967" s="41" t="n"/>
      <c r="G9967" s="38" t="n"/>
      <c r="H9967" s="38" t="n"/>
      <c r="I9967" s="38" t="n"/>
      <c r="J9967" s="38" t="n"/>
      <c r="K9967" s="38" t="n"/>
      <c r="L9967" s="38" t="n"/>
      <c r="N9967" s="36">
        <f>IF($B9967="","",IF($C9967="SUPERSTORE","Superstore","DH"))</f>
        <v/>
      </c>
      <c r="O9967" s="36">
        <f>IF($B9967="","",IFERROR(VLOOKUP($B9967,Mapping!$A:$C,2,0),"Not Mapped"))</f>
        <v/>
      </c>
      <c r="P9967" s="36">
        <f>IF($B9967="","",IFERROR(VLOOKUP($B9967,Mapping!$A:$C,3,0),"Not Mapped"))</f>
        <v/>
      </c>
      <c r="Q9967" s="36">
        <f>IF($B9967="","",IFERROR(VLOOKUP($O9967,Leaders!$A:$B,2,0),"Not Mapped"))</f>
        <v/>
      </c>
      <c r="R9967" s="36">
        <f>IF($B9967="","",IF(COUNTIF(Exclusions!$A:$A,$B9967)&gt;0,"Yes","No"))</f>
        <v/>
      </c>
      <c r="S9967" s="38">
        <f>IF($B9967="","",MIN(1,DAY($A9967)/IF($N9967="Superstore",Settings!$B$5,Settings!$B$4)))</f>
        <v/>
      </c>
      <c r="T9967" s="38">
        <f>IF(OR($B9967="",$G9967="",$S9967=0),"",$G9967/$S9967)</f>
        <v/>
      </c>
      <c r="U9967" s="36">
        <f>IF($T9967="","",IF($T9967&lt;Settings!$B$8,"Critical",IF($T9967&lt;Settings!$B$9,"Semi Critical","Non Critical")))</f>
        <v/>
      </c>
      <c r="V9967" s="28" t="n"/>
      <c r="Z9967">
        <f>IF($B9967="","",IFERROR(VLOOKUP($B9967,'Plan HC for CCA'!$A:$B,2,0),""))</f>
        <v/>
      </c>
      <c r="AA9967">
        <f>IF(OR($B9967="",$Z9967=""),"",IF(N($M9967)&lt;$Z9967,"Delta","No Delta"))</f>
        <v/>
      </c>
      <c r="AB9967">
        <f>IF(OR($B9967="",$Z9967=""),"",MAX(0,$Z9967-N($M9967)))</f>
        <v/>
      </c>
      <c r="AC9967" s="46">
        <f>IF($B9967="","",IFERROR(INDEX('CCA Util %'!$H:$H,MATCH($B9967,'CCA Util %'!$E:$E,0)),""))</f>
        <v/>
      </c>
      <c r="AD9967">
        <f>IF($B9967="","",IFERROR(INDEX('CCA Util %'!$G:$G,MATCH($B9967,'CCA Util %'!$E:$E,0)),""))</f>
        <v/>
      </c>
      <c r="AE9967">
        <f>IF(OR($B9967="",$U9967=""),"",$U9967&amp;" &amp; "&amp;IF(OR($AD9967="",$AD9967=0),"Util NA",$AD9967&amp;" Util"))</f>
        <v/>
      </c>
    </row>
    <row r="9968" ht="15.75" customHeight="1" s="42">
      <c r="A9968" s="41" t="n"/>
      <c r="G9968" s="38" t="n"/>
      <c r="H9968" s="38" t="n"/>
      <c r="I9968" s="38" t="n"/>
      <c r="J9968" s="38" t="n"/>
      <c r="K9968" s="38" t="n"/>
      <c r="L9968" s="38" t="n"/>
      <c r="N9968" s="36">
        <f>IF($B9968="","",IF($C9968="SUPERSTORE","Superstore","DH"))</f>
        <v/>
      </c>
      <c r="O9968" s="36">
        <f>IF($B9968="","",IFERROR(VLOOKUP($B9968,Mapping!$A:$C,2,0),"Not Mapped"))</f>
        <v/>
      </c>
      <c r="P9968" s="36">
        <f>IF($B9968="","",IFERROR(VLOOKUP($B9968,Mapping!$A:$C,3,0),"Not Mapped"))</f>
        <v/>
      </c>
      <c r="Q9968" s="36">
        <f>IF($B9968="","",IFERROR(VLOOKUP($O9968,Leaders!$A:$B,2,0),"Not Mapped"))</f>
        <v/>
      </c>
      <c r="R9968" s="36">
        <f>IF($B9968="","",IF(COUNTIF(Exclusions!$A:$A,$B9968)&gt;0,"Yes","No"))</f>
        <v/>
      </c>
      <c r="S9968" s="38">
        <f>IF($B9968="","",MIN(1,DAY($A9968)/IF($N9968="Superstore",Settings!$B$5,Settings!$B$4)))</f>
        <v/>
      </c>
      <c r="T9968" s="38">
        <f>IF(OR($B9968="",$G9968="",$S9968=0),"",$G9968/$S9968)</f>
        <v/>
      </c>
      <c r="U9968" s="36">
        <f>IF($T9968="","",IF($T9968&lt;Settings!$B$8,"Critical",IF($T9968&lt;Settings!$B$9,"Semi Critical","Non Critical")))</f>
        <v/>
      </c>
      <c r="V9968" s="28" t="n"/>
      <c r="Z9968">
        <f>IF($B9968="","",IFERROR(VLOOKUP($B9968,'Plan HC for CCA'!$A:$B,2,0),""))</f>
        <v/>
      </c>
      <c r="AA9968">
        <f>IF(OR($B9968="",$Z9968=""),"",IF(N($M9968)&lt;$Z9968,"Delta","No Delta"))</f>
        <v/>
      </c>
      <c r="AB9968">
        <f>IF(OR($B9968="",$Z9968=""),"",MAX(0,$Z9968-N($M9968)))</f>
        <v/>
      </c>
      <c r="AC9968" s="46">
        <f>IF($B9968="","",IFERROR(INDEX('CCA Util %'!$H:$H,MATCH($B9968,'CCA Util %'!$E:$E,0)),""))</f>
        <v/>
      </c>
      <c r="AD9968">
        <f>IF($B9968="","",IFERROR(INDEX('CCA Util %'!$G:$G,MATCH($B9968,'CCA Util %'!$E:$E,0)),""))</f>
        <v/>
      </c>
      <c r="AE9968">
        <f>IF(OR($B9968="",$U9968=""),"",$U9968&amp;" &amp; "&amp;IF(OR($AD9968="",$AD9968=0),"Util NA",$AD9968&amp;" Util"))</f>
        <v/>
      </c>
    </row>
    <row r="9969" ht="15.75" customHeight="1" s="42">
      <c r="A9969" s="41" t="n"/>
      <c r="G9969" s="38" t="n"/>
      <c r="H9969" s="38" t="n"/>
      <c r="I9969" s="38" t="n"/>
      <c r="J9969" s="38" t="n"/>
      <c r="K9969" s="38" t="n"/>
      <c r="L9969" s="38" t="n"/>
      <c r="N9969" s="36">
        <f>IF($B9969="","",IF($C9969="SUPERSTORE","Superstore","DH"))</f>
        <v/>
      </c>
      <c r="O9969" s="36">
        <f>IF($B9969="","",IFERROR(VLOOKUP($B9969,Mapping!$A:$C,2,0),"Not Mapped"))</f>
        <v/>
      </c>
      <c r="P9969" s="36">
        <f>IF($B9969="","",IFERROR(VLOOKUP($B9969,Mapping!$A:$C,3,0),"Not Mapped"))</f>
        <v/>
      </c>
      <c r="Q9969" s="36">
        <f>IF($B9969="","",IFERROR(VLOOKUP($O9969,Leaders!$A:$B,2,0),"Not Mapped"))</f>
        <v/>
      </c>
      <c r="R9969" s="36">
        <f>IF($B9969="","",IF(COUNTIF(Exclusions!$A:$A,$B9969)&gt;0,"Yes","No"))</f>
        <v/>
      </c>
      <c r="S9969" s="38">
        <f>IF($B9969="","",MIN(1,DAY($A9969)/IF($N9969="Superstore",Settings!$B$5,Settings!$B$4)))</f>
        <v/>
      </c>
      <c r="T9969" s="38">
        <f>IF(OR($B9969="",$G9969="",$S9969=0),"",$G9969/$S9969)</f>
        <v/>
      </c>
      <c r="U9969" s="36">
        <f>IF($T9969="","",IF($T9969&lt;Settings!$B$8,"Critical",IF($T9969&lt;Settings!$B$9,"Semi Critical","Non Critical")))</f>
        <v/>
      </c>
      <c r="V9969" s="28" t="n"/>
      <c r="Z9969">
        <f>IF($B9969="","",IFERROR(VLOOKUP($B9969,'Plan HC for CCA'!$A:$B,2,0),""))</f>
        <v/>
      </c>
      <c r="AA9969">
        <f>IF(OR($B9969="",$Z9969=""),"",IF(N($M9969)&lt;$Z9969,"Delta","No Delta"))</f>
        <v/>
      </c>
      <c r="AB9969">
        <f>IF(OR($B9969="",$Z9969=""),"",MAX(0,$Z9969-N($M9969)))</f>
        <v/>
      </c>
      <c r="AC9969" s="46">
        <f>IF($B9969="","",IFERROR(INDEX('CCA Util %'!$H:$H,MATCH($B9969,'CCA Util %'!$E:$E,0)),""))</f>
        <v/>
      </c>
      <c r="AD9969">
        <f>IF($B9969="","",IFERROR(INDEX('CCA Util %'!$G:$G,MATCH($B9969,'CCA Util %'!$E:$E,0)),""))</f>
        <v/>
      </c>
      <c r="AE9969">
        <f>IF(OR($B9969="",$U9969=""),"",$U9969&amp;" &amp; "&amp;IF(OR($AD9969="",$AD9969=0),"Util NA",$AD9969&amp;" Util"))</f>
        <v/>
      </c>
    </row>
    <row r="9970" ht="15.75" customHeight="1" s="42">
      <c r="A9970" s="41" t="n"/>
      <c r="G9970" s="38" t="n"/>
      <c r="H9970" s="38" t="n"/>
      <c r="I9970" s="38" t="n"/>
      <c r="J9970" s="38" t="n"/>
      <c r="K9970" s="38" t="n"/>
      <c r="L9970" s="38" t="n"/>
      <c r="N9970" s="36">
        <f>IF($B9970="","",IF($C9970="SUPERSTORE","Superstore","DH"))</f>
        <v/>
      </c>
      <c r="O9970" s="36">
        <f>IF($B9970="","",IFERROR(VLOOKUP($B9970,Mapping!$A:$C,2,0),"Not Mapped"))</f>
        <v/>
      </c>
      <c r="P9970" s="36">
        <f>IF($B9970="","",IFERROR(VLOOKUP($B9970,Mapping!$A:$C,3,0),"Not Mapped"))</f>
        <v/>
      </c>
      <c r="Q9970" s="36">
        <f>IF($B9970="","",IFERROR(VLOOKUP($O9970,Leaders!$A:$B,2,0),"Not Mapped"))</f>
        <v/>
      </c>
      <c r="R9970" s="36">
        <f>IF($B9970="","",IF(COUNTIF(Exclusions!$A:$A,$B9970)&gt;0,"Yes","No"))</f>
        <v/>
      </c>
      <c r="S9970" s="38">
        <f>IF($B9970="","",MIN(1,DAY($A9970)/IF($N9970="Superstore",Settings!$B$5,Settings!$B$4)))</f>
        <v/>
      </c>
      <c r="T9970" s="38">
        <f>IF(OR($B9970="",$G9970="",$S9970=0),"",$G9970/$S9970)</f>
        <v/>
      </c>
      <c r="U9970" s="36">
        <f>IF($T9970="","",IF($T9970&lt;Settings!$B$8,"Critical",IF($T9970&lt;Settings!$B$9,"Semi Critical","Non Critical")))</f>
        <v/>
      </c>
      <c r="V9970" s="28" t="n"/>
      <c r="Z9970">
        <f>IF($B9970="","",IFERROR(VLOOKUP($B9970,'Plan HC for CCA'!$A:$B,2,0),""))</f>
        <v/>
      </c>
      <c r="AA9970">
        <f>IF(OR($B9970="",$Z9970=""),"",IF(N($M9970)&lt;$Z9970,"Delta","No Delta"))</f>
        <v/>
      </c>
      <c r="AB9970">
        <f>IF(OR($B9970="",$Z9970=""),"",MAX(0,$Z9970-N($M9970)))</f>
        <v/>
      </c>
      <c r="AC9970" s="46">
        <f>IF($B9970="","",IFERROR(INDEX('CCA Util %'!$H:$H,MATCH($B9970,'CCA Util %'!$E:$E,0)),""))</f>
        <v/>
      </c>
      <c r="AD9970">
        <f>IF($B9970="","",IFERROR(INDEX('CCA Util %'!$G:$G,MATCH($B9970,'CCA Util %'!$E:$E,0)),""))</f>
        <v/>
      </c>
      <c r="AE9970">
        <f>IF(OR($B9970="",$U9970=""),"",$U9970&amp;" &amp; "&amp;IF(OR($AD9970="",$AD9970=0),"Util NA",$AD9970&amp;" Util"))</f>
        <v/>
      </c>
    </row>
    <row r="9971" ht="15.75" customHeight="1" s="42">
      <c r="A9971" s="41" t="n"/>
      <c r="G9971" s="38" t="n"/>
      <c r="H9971" s="38" t="n"/>
      <c r="I9971" s="38" t="n"/>
      <c r="J9971" s="38" t="n"/>
      <c r="K9971" s="38" t="n"/>
      <c r="L9971" s="38" t="n"/>
      <c r="N9971" s="36">
        <f>IF($B9971="","",IF($C9971="SUPERSTORE","Superstore","DH"))</f>
        <v/>
      </c>
      <c r="O9971" s="36">
        <f>IF($B9971="","",IFERROR(VLOOKUP($B9971,Mapping!$A:$C,2,0),"Not Mapped"))</f>
        <v/>
      </c>
      <c r="P9971" s="36">
        <f>IF($B9971="","",IFERROR(VLOOKUP($B9971,Mapping!$A:$C,3,0),"Not Mapped"))</f>
        <v/>
      </c>
      <c r="Q9971" s="36">
        <f>IF($B9971="","",IFERROR(VLOOKUP($O9971,Leaders!$A:$B,2,0),"Not Mapped"))</f>
        <v/>
      </c>
      <c r="R9971" s="36">
        <f>IF($B9971="","",IF(COUNTIF(Exclusions!$A:$A,$B9971)&gt;0,"Yes","No"))</f>
        <v/>
      </c>
      <c r="S9971" s="38">
        <f>IF($B9971="","",MIN(1,DAY($A9971)/IF($N9971="Superstore",Settings!$B$5,Settings!$B$4)))</f>
        <v/>
      </c>
      <c r="T9971" s="38">
        <f>IF(OR($B9971="",$G9971="",$S9971=0),"",$G9971/$S9971)</f>
        <v/>
      </c>
      <c r="U9971" s="36">
        <f>IF($T9971="","",IF($T9971&lt;Settings!$B$8,"Critical",IF($T9971&lt;Settings!$B$9,"Semi Critical","Non Critical")))</f>
        <v/>
      </c>
      <c r="V9971" s="28" t="n"/>
      <c r="Z9971">
        <f>IF($B9971="","",IFERROR(VLOOKUP($B9971,'Plan HC for CCA'!$A:$B,2,0),""))</f>
        <v/>
      </c>
      <c r="AA9971">
        <f>IF(OR($B9971="",$Z9971=""),"",IF(N($M9971)&lt;$Z9971,"Delta","No Delta"))</f>
        <v/>
      </c>
      <c r="AB9971">
        <f>IF(OR($B9971="",$Z9971=""),"",MAX(0,$Z9971-N($M9971)))</f>
        <v/>
      </c>
      <c r="AC9971" s="46">
        <f>IF($B9971="","",IFERROR(INDEX('CCA Util %'!$H:$H,MATCH($B9971,'CCA Util %'!$E:$E,0)),""))</f>
        <v/>
      </c>
      <c r="AD9971">
        <f>IF($B9971="","",IFERROR(INDEX('CCA Util %'!$G:$G,MATCH($B9971,'CCA Util %'!$E:$E,0)),""))</f>
        <v/>
      </c>
      <c r="AE9971">
        <f>IF(OR($B9971="",$U9971=""),"",$U9971&amp;" &amp; "&amp;IF(OR($AD9971="",$AD9971=0),"Util NA",$AD9971&amp;" Util"))</f>
        <v/>
      </c>
    </row>
    <row r="9972" ht="15.75" customHeight="1" s="42">
      <c r="A9972" s="41" t="n"/>
      <c r="G9972" s="38" t="n"/>
      <c r="H9972" s="38" t="n"/>
      <c r="I9972" s="38" t="n"/>
      <c r="J9972" s="38" t="n"/>
      <c r="K9972" s="38" t="n"/>
      <c r="L9972" s="38" t="n"/>
      <c r="N9972" s="36">
        <f>IF($B9972="","",IF($C9972="SUPERSTORE","Superstore","DH"))</f>
        <v/>
      </c>
      <c r="O9972" s="36">
        <f>IF($B9972="","",IFERROR(VLOOKUP($B9972,Mapping!$A:$C,2,0),"Not Mapped"))</f>
        <v/>
      </c>
      <c r="P9972" s="36">
        <f>IF($B9972="","",IFERROR(VLOOKUP($B9972,Mapping!$A:$C,3,0),"Not Mapped"))</f>
        <v/>
      </c>
      <c r="Q9972" s="36">
        <f>IF($B9972="","",IFERROR(VLOOKUP($O9972,Leaders!$A:$B,2,0),"Not Mapped"))</f>
        <v/>
      </c>
      <c r="R9972" s="36">
        <f>IF($B9972="","",IF(COUNTIF(Exclusions!$A:$A,$B9972)&gt;0,"Yes","No"))</f>
        <v/>
      </c>
      <c r="S9972" s="38">
        <f>IF($B9972="","",MIN(1,DAY($A9972)/IF($N9972="Superstore",Settings!$B$5,Settings!$B$4)))</f>
        <v/>
      </c>
      <c r="T9972" s="38">
        <f>IF(OR($B9972="",$G9972="",$S9972=0),"",$G9972/$S9972)</f>
        <v/>
      </c>
      <c r="U9972" s="36">
        <f>IF($T9972="","",IF($T9972&lt;Settings!$B$8,"Critical",IF($T9972&lt;Settings!$B$9,"Semi Critical","Non Critical")))</f>
        <v/>
      </c>
      <c r="V9972" s="28" t="n"/>
      <c r="Z9972">
        <f>IF($B9972="","",IFERROR(VLOOKUP($B9972,'Plan HC for CCA'!$A:$B,2,0),""))</f>
        <v/>
      </c>
      <c r="AA9972">
        <f>IF(OR($B9972="",$Z9972=""),"",IF(N($M9972)&lt;$Z9972,"Delta","No Delta"))</f>
        <v/>
      </c>
      <c r="AB9972">
        <f>IF(OR($B9972="",$Z9972=""),"",MAX(0,$Z9972-N($M9972)))</f>
        <v/>
      </c>
      <c r="AC9972" s="46">
        <f>IF($B9972="","",IFERROR(INDEX('CCA Util %'!$H:$H,MATCH($B9972,'CCA Util %'!$E:$E,0)),""))</f>
        <v/>
      </c>
      <c r="AD9972">
        <f>IF($B9972="","",IFERROR(INDEX('CCA Util %'!$G:$G,MATCH($B9972,'CCA Util %'!$E:$E,0)),""))</f>
        <v/>
      </c>
      <c r="AE9972">
        <f>IF(OR($B9972="",$U9972=""),"",$U9972&amp;" &amp; "&amp;IF(OR($AD9972="",$AD9972=0),"Util NA",$AD9972&amp;" Util"))</f>
        <v/>
      </c>
    </row>
    <row r="9973" ht="15.75" customHeight="1" s="42">
      <c r="A9973" s="41" t="n"/>
      <c r="G9973" s="38" t="n"/>
      <c r="H9973" s="38" t="n"/>
      <c r="I9973" s="38" t="n"/>
      <c r="J9973" s="38" t="n"/>
      <c r="K9973" s="38" t="n"/>
      <c r="L9973" s="38" t="n"/>
      <c r="N9973" s="36">
        <f>IF($B9973="","",IF($C9973="SUPERSTORE","Superstore","DH"))</f>
        <v/>
      </c>
      <c r="O9973" s="36">
        <f>IF($B9973="","",IFERROR(VLOOKUP($B9973,Mapping!$A:$C,2,0),"Not Mapped"))</f>
        <v/>
      </c>
      <c r="P9973" s="36">
        <f>IF($B9973="","",IFERROR(VLOOKUP($B9973,Mapping!$A:$C,3,0),"Not Mapped"))</f>
        <v/>
      </c>
      <c r="Q9973" s="36">
        <f>IF($B9973="","",IFERROR(VLOOKUP($O9973,Leaders!$A:$B,2,0),"Not Mapped"))</f>
        <v/>
      </c>
      <c r="R9973" s="36">
        <f>IF($B9973="","",IF(COUNTIF(Exclusions!$A:$A,$B9973)&gt;0,"Yes","No"))</f>
        <v/>
      </c>
      <c r="S9973" s="38">
        <f>IF($B9973="","",MIN(1,DAY($A9973)/IF($N9973="Superstore",Settings!$B$5,Settings!$B$4)))</f>
        <v/>
      </c>
      <c r="T9973" s="38">
        <f>IF(OR($B9973="",$G9973="",$S9973=0),"",$G9973/$S9973)</f>
        <v/>
      </c>
      <c r="U9973" s="36">
        <f>IF($T9973="","",IF($T9973&lt;Settings!$B$8,"Critical",IF($T9973&lt;Settings!$B$9,"Semi Critical","Non Critical")))</f>
        <v/>
      </c>
      <c r="V9973" s="28" t="n"/>
      <c r="Z9973">
        <f>IF($B9973="","",IFERROR(VLOOKUP($B9973,'Plan HC for CCA'!$A:$B,2,0),""))</f>
        <v/>
      </c>
      <c r="AA9973">
        <f>IF(OR($B9973="",$Z9973=""),"",IF(N($M9973)&lt;$Z9973,"Delta","No Delta"))</f>
        <v/>
      </c>
      <c r="AB9973">
        <f>IF(OR($B9973="",$Z9973=""),"",MAX(0,$Z9973-N($M9973)))</f>
        <v/>
      </c>
      <c r="AC9973" s="46">
        <f>IF($B9973="","",IFERROR(INDEX('CCA Util %'!$H:$H,MATCH($B9973,'CCA Util %'!$E:$E,0)),""))</f>
        <v/>
      </c>
      <c r="AD9973">
        <f>IF($B9973="","",IFERROR(INDEX('CCA Util %'!$G:$G,MATCH($B9973,'CCA Util %'!$E:$E,0)),""))</f>
        <v/>
      </c>
      <c r="AE9973">
        <f>IF(OR($B9973="",$U9973=""),"",$U9973&amp;" &amp; "&amp;IF(OR($AD9973="",$AD9973=0),"Util NA",$AD9973&amp;" Util"))</f>
        <v/>
      </c>
    </row>
    <row r="9974" ht="15.75" customHeight="1" s="42">
      <c r="A9974" s="41" t="n"/>
      <c r="G9974" s="38" t="n"/>
      <c r="H9974" s="38" t="n"/>
      <c r="I9974" s="38" t="n"/>
      <c r="J9974" s="38" t="n"/>
      <c r="K9974" s="38" t="n"/>
      <c r="L9974" s="38" t="n"/>
      <c r="N9974" s="36">
        <f>IF($B9974="","",IF($C9974="SUPERSTORE","Superstore","DH"))</f>
        <v/>
      </c>
      <c r="O9974" s="36">
        <f>IF($B9974="","",IFERROR(VLOOKUP($B9974,Mapping!$A:$C,2,0),"Not Mapped"))</f>
        <v/>
      </c>
      <c r="P9974" s="36">
        <f>IF($B9974="","",IFERROR(VLOOKUP($B9974,Mapping!$A:$C,3,0),"Not Mapped"))</f>
        <v/>
      </c>
      <c r="Q9974" s="36">
        <f>IF($B9974="","",IFERROR(VLOOKUP($O9974,Leaders!$A:$B,2,0),"Not Mapped"))</f>
        <v/>
      </c>
      <c r="R9974" s="36">
        <f>IF($B9974="","",IF(COUNTIF(Exclusions!$A:$A,$B9974)&gt;0,"Yes","No"))</f>
        <v/>
      </c>
      <c r="S9974" s="38">
        <f>IF($B9974="","",MIN(1,DAY($A9974)/IF($N9974="Superstore",Settings!$B$5,Settings!$B$4)))</f>
        <v/>
      </c>
      <c r="T9974" s="38">
        <f>IF(OR($B9974="",$G9974="",$S9974=0),"",$G9974/$S9974)</f>
        <v/>
      </c>
      <c r="U9974" s="36">
        <f>IF($T9974="","",IF($T9974&lt;Settings!$B$8,"Critical",IF($T9974&lt;Settings!$B$9,"Semi Critical","Non Critical")))</f>
        <v/>
      </c>
      <c r="V9974" s="28" t="n"/>
      <c r="Z9974">
        <f>IF($B9974="","",IFERROR(VLOOKUP($B9974,'Plan HC for CCA'!$A:$B,2,0),""))</f>
        <v/>
      </c>
      <c r="AA9974">
        <f>IF(OR($B9974="",$Z9974=""),"",IF(N($M9974)&lt;$Z9974,"Delta","No Delta"))</f>
        <v/>
      </c>
      <c r="AB9974">
        <f>IF(OR($B9974="",$Z9974=""),"",MAX(0,$Z9974-N($M9974)))</f>
        <v/>
      </c>
      <c r="AC9974" s="46">
        <f>IF($B9974="","",IFERROR(INDEX('CCA Util %'!$H:$H,MATCH($B9974,'CCA Util %'!$E:$E,0)),""))</f>
        <v/>
      </c>
      <c r="AD9974">
        <f>IF($B9974="","",IFERROR(INDEX('CCA Util %'!$G:$G,MATCH($B9974,'CCA Util %'!$E:$E,0)),""))</f>
        <v/>
      </c>
      <c r="AE9974">
        <f>IF(OR($B9974="",$U9974=""),"",$U9974&amp;" &amp; "&amp;IF(OR($AD9974="",$AD9974=0),"Util NA",$AD9974&amp;" Util"))</f>
        <v/>
      </c>
    </row>
    <row r="9975" ht="15.75" customHeight="1" s="42">
      <c r="A9975" s="41" t="n"/>
      <c r="G9975" s="38" t="n"/>
      <c r="H9975" s="38" t="n"/>
      <c r="I9975" s="38" t="n"/>
      <c r="J9975" s="38" t="n"/>
      <c r="K9975" s="38" t="n"/>
      <c r="L9975" s="38" t="n"/>
      <c r="N9975" s="36">
        <f>IF($B9975="","",IF($C9975="SUPERSTORE","Superstore","DH"))</f>
        <v/>
      </c>
      <c r="O9975" s="36">
        <f>IF($B9975="","",IFERROR(VLOOKUP($B9975,Mapping!$A:$C,2,0),"Not Mapped"))</f>
        <v/>
      </c>
      <c r="P9975" s="36">
        <f>IF($B9975="","",IFERROR(VLOOKUP($B9975,Mapping!$A:$C,3,0),"Not Mapped"))</f>
        <v/>
      </c>
      <c r="Q9975" s="36">
        <f>IF($B9975="","",IFERROR(VLOOKUP($O9975,Leaders!$A:$B,2,0),"Not Mapped"))</f>
        <v/>
      </c>
      <c r="R9975" s="36">
        <f>IF($B9975="","",IF(COUNTIF(Exclusions!$A:$A,$B9975)&gt;0,"Yes","No"))</f>
        <v/>
      </c>
      <c r="S9975" s="38">
        <f>IF($B9975="","",MIN(1,DAY($A9975)/IF($N9975="Superstore",Settings!$B$5,Settings!$B$4)))</f>
        <v/>
      </c>
      <c r="T9975" s="38">
        <f>IF(OR($B9975="",$G9975="",$S9975=0),"",$G9975/$S9975)</f>
        <v/>
      </c>
      <c r="U9975" s="36">
        <f>IF($T9975="","",IF($T9975&lt;Settings!$B$8,"Critical",IF($T9975&lt;Settings!$B$9,"Semi Critical","Non Critical")))</f>
        <v/>
      </c>
      <c r="V9975" s="28" t="n"/>
      <c r="Z9975">
        <f>IF($B9975="","",IFERROR(VLOOKUP($B9975,'Plan HC for CCA'!$A:$B,2,0),""))</f>
        <v/>
      </c>
      <c r="AA9975">
        <f>IF(OR($B9975="",$Z9975=""),"",IF(N($M9975)&lt;$Z9975,"Delta","No Delta"))</f>
        <v/>
      </c>
      <c r="AB9975">
        <f>IF(OR($B9975="",$Z9975=""),"",MAX(0,$Z9975-N($M9975)))</f>
        <v/>
      </c>
      <c r="AC9975" s="46">
        <f>IF($B9975="","",IFERROR(INDEX('CCA Util %'!$H:$H,MATCH($B9975,'CCA Util %'!$E:$E,0)),""))</f>
        <v/>
      </c>
      <c r="AD9975">
        <f>IF($B9975="","",IFERROR(INDEX('CCA Util %'!$G:$G,MATCH($B9975,'CCA Util %'!$E:$E,0)),""))</f>
        <v/>
      </c>
      <c r="AE9975">
        <f>IF(OR($B9975="",$U9975=""),"",$U9975&amp;" &amp; "&amp;IF(OR($AD9975="",$AD9975=0),"Util NA",$AD9975&amp;" Util"))</f>
        <v/>
      </c>
    </row>
    <row r="9976" ht="15.75" customHeight="1" s="42">
      <c r="A9976" s="41" t="n"/>
      <c r="G9976" s="38" t="n"/>
      <c r="H9976" s="38" t="n"/>
      <c r="I9976" s="38" t="n"/>
      <c r="J9976" s="38" t="n"/>
      <c r="K9976" s="38" t="n"/>
      <c r="L9976" s="38" t="n"/>
      <c r="N9976" s="36">
        <f>IF($B9976="","",IF($C9976="SUPERSTORE","Superstore","DH"))</f>
        <v/>
      </c>
      <c r="O9976" s="36">
        <f>IF($B9976="","",IFERROR(VLOOKUP($B9976,Mapping!$A:$C,2,0),"Not Mapped"))</f>
        <v/>
      </c>
      <c r="P9976" s="36">
        <f>IF($B9976="","",IFERROR(VLOOKUP($B9976,Mapping!$A:$C,3,0),"Not Mapped"))</f>
        <v/>
      </c>
      <c r="Q9976" s="36">
        <f>IF($B9976="","",IFERROR(VLOOKUP($O9976,Leaders!$A:$B,2,0),"Not Mapped"))</f>
        <v/>
      </c>
      <c r="R9976" s="36">
        <f>IF($B9976="","",IF(COUNTIF(Exclusions!$A:$A,$B9976)&gt;0,"Yes","No"))</f>
        <v/>
      </c>
      <c r="S9976" s="38">
        <f>IF($B9976="","",MIN(1,DAY($A9976)/IF($N9976="Superstore",Settings!$B$5,Settings!$B$4)))</f>
        <v/>
      </c>
      <c r="T9976" s="38">
        <f>IF(OR($B9976="",$G9976="",$S9976=0),"",$G9976/$S9976)</f>
        <v/>
      </c>
      <c r="U9976" s="36">
        <f>IF($T9976="","",IF($T9976&lt;Settings!$B$8,"Critical",IF($T9976&lt;Settings!$B$9,"Semi Critical","Non Critical")))</f>
        <v/>
      </c>
      <c r="V9976" s="28" t="n"/>
      <c r="Z9976">
        <f>IF($B9976="","",IFERROR(VLOOKUP($B9976,'Plan HC for CCA'!$A:$B,2,0),""))</f>
        <v/>
      </c>
      <c r="AA9976">
        <f>IF(OR($B9976="",$Z9976=""),"",IF(N($M9976)&lt;$Z9976,"Delta","No Delta"))</f>
        <v/>
      </c>
      <c r="AB9976">
        <f>IF(OR($B9976="",$Z9976=""),"",MAX(0,$Z9976-N($M9976)))</f>
        <v/>
      </c>
      <c r="AC9976" s="46">
        <f>IF($B9976="","",IFERROR(INDEX('CCA Util %'!$H:$H,MATCH($B9976,'CCA Util %'!$E:$E,0)),""))</f>
        <v/>
      </c>
      <c r="AD9976">
        <f>IF($B9976="","",IFERROR(INDEX('CCA Util %'!$G:$G,MATCH($B9976,'CCA Util %'!$E:$E,0)),""))</f>
        <v/>
      </c>
      <c r="AE9976">
        <f>IF(OR($B9976="",$U9976=""),"",$U9976&amp;" &amp; "&amp;IF(OR($AD9976="",$AD9976=0),"Util NA",$AD9976&amp;" Util"))</f>
        <v/>
      </c>
    </row>
    <row r="9977" ht="15.75" customHeight="1" s="42">
      <c r="A9977" s="41" t="n"/>
      <c r="G9977" s="38" t="n"/>
      <c r="H9977" s="38" t="n"/>
      <c r="I9977" s="38" t="n"/>
      <c r="J9977" s="38" t="n"/>
      <c r="K9977" s="38" t="n"/>
      <c r="L9977" s="38" t="n"/>
      <c r="N9977" s="36">
        <f>IF($B9977="","",IF($C9977="SUPERSTORE","Superstore","DH"))</f>
        <v/>
      </c>
      <c r="O9977" s="36">
        <f>IF($B9977="","",IFERROR(VLOOKUP($B9977,Mapping!$A:$C,2,0),"Not Mapped"))</f>
        <v/>
      </c>
      <c r="P9977" s="36">
        <f>IF($B9977="","",IFERROR(VLOOKUP($B9977,Mapping!$A:$C,3,0),"Not Mapped"))</f>
        <v/>
      </c>
      <c r="Q9977" s="36">
        <f>IF($B9977="","",IFERROR(VLOOKUP($O9977,Leaders!$A:$B,2,0),"Not Mapped"))</f>
        <v/>
      </c>
      <c r="R9977" s="36">
        <f>IF($B9977="","",IF(COUNTIF(Exclusions!$A:$A,$B9977)&gt;0,"Yes","No"))</f>
        <v/>
      </c>
      <c r="S9977" s="38">
        <f>IF($B9977="","",MIN(1,DAY($A9977)/IF($N9977="Superstore",Settings!$B$5,Settings!$B$4)))</f>
        <v/>
      </c>
      <c r="T9977" s="38">
        <f>IF(OR($B9977="",$G9977="",$S9977=0),"",$G9977/$S9977)</f>
        <v/>
      </c>
      <c r="U9977" s="36">
        <f>IF($T9977="","",IF($T9977&lt;Settings!$B$8,"Critical",IF($T9977&lt;Settings!$B$9,"Semi Critical","Non Critical")))</f>
        <v/>
      </c>
      <c r="V9977" s="28" t="n"/>
      <c r="Z9977">
        <f>IF($B9977="","",IFERROR(VLOOKUP($B9977,'Plan HC for CCA'!$A:$B,2,0),""))</f>
        <v/>
      </c>
      <c r="AA9977">
        <f>IF(OR($B9977="",$Z9977=""),"",IF(N($M9977)&lt;$Z9977,"Delta","No Delta"))</f>
        <v/>
      </c>
      <c r="AB9977">
        <f>IF(OR($B9977="",$Z9977=""),"",MAX(0,$Z9977-N($M9977)))</f>
        <v/>
      </c>
      <c r="AC9977" s="46">
        <f>IF($B9977="","",IFERROR(INDEX('CCA Util %'!$H:$H,MATCH($B9977,'CCA Util %'!$E:$E,0)),""))</f>
        <v/>
      </c>
      <c r="AD9977">
        <f>IF($B9977="","",IFERROR(INDEX('CCA Util %'!$G:$G,MATCH($B9977,'CCA Util %'!$E:$E,0)),""))</f>
        <v/>
      </c>
      <c r="AE9977">
        <f>IF(OR($B9977="",$U9977=""),"",$U9977&amp;" &amp; "&amp;IF(OR($AD9977="",$AD9977=0),"Util NA",$AD9977&amp;" Util"))</f>
        <v/>
      </c>
    </row>
    <row r="9978" ht="15.75" customHeight="1" s="42">
      <c r="A9978" s="41" t="n"/>
      <c r="G9978" s="38" t="n"/>
      <c r="H9978" s="38" t="n"/>
      <c r="I9978" s="38" t="n"/>
      <c r="J9978" s="38" t="n"/>
      <c r="K9978" s="38" t="n"/>
      <c r="L9978" s="38" t="n"/>
      <c r="N9978" s="36">
        <f>IF($B9978="","",IF($C9978="SUPERSTORE","Superstore","DH"))</f>
        <v/>
      </c>
      <c r="O9978" s="36">
        <f>IF($B9978="","",IFERROR(VLOOKUP($B9978,Mapping!$A:$C,2,0),"Not Mapped"))</f>
        <v/>
      </c>
      <c r="P9978" s="36">
        <f>IF($B9978="","",IFERROR(VLOOKUP($B9978,Mapping!$A:$C,3,0),"Not Mapped"))</f>
        <v/>
      </c>
      <c r="Q9978" s="36">
        <f>IF($B9978="","",IFERROR(VLOOKUP($O9978,Leaders!$A:$B,2,0),"Not Mapped"))</f>
        <v/>
      </c>
      <c r="R9978" s="36">
        <f>IF($B9978="","",IF(COUNTIF(Exclusions!$A:$A,$B9978)&gt;0,"Yes","No"))</f>
        <v/>
      </c>
      <c r="S9978" s="38">
        <f>IF($B9978="","",MIN(1,DAY($A9978)/IF($N9978="Superstore",Settings!$B$5,Settings!$B$4)))</f>
        <v/>
      </c>
      <c r="T9978" s="38">
        <f>IF(OR($B9978="",$G9978="",$S9978=0),"",$G9978/$S9978)</f>
        <v/>
      </c>
      <c r="U9978" s="36">
        <f>IF($T9978="","",IF($T9978&lt;Settings!$B$8,"Critical",IF($T9978&lt;Settings!$B$9,"Semi Critical","Non Critical")))</f>
        <v/>
      </c>
      <c r="V9978" s="28" t="n"/>
      <c r="Z9978">
        <f>IF($B9978="","",IFERROR(VLOOKUP($B9978,'Plan HC for CCA'!$A:$B,2,0),""))</f>
        <v/>
      </c>
      <c r="AA9978">
        <f>IF(OR($B9978="",$Z9978=""),"",IF(N($M9978)&lt;$Z9978,"Delta","No Delta"))</f>
        <v/>
      </c>
      <c r="AB9978">
        <f>IF(OR($B9978="",$Z9978=""),"",MAX(0,$Z9978-N($M9978)))</f>
        <v/>
      </c>
      <c r="AC9978" s="46">
        <f>IF($B9978="","",IFERROR(INDEX('CCA Util %'!$H:$H,MATCH($B9978,'CCA Util %'!$E:$E,0)),""))</f>
        <v/>
      </c>
      <c r="AD9978">
        <f>IF($B9978="","",IFERROR(INDEX('CCA Util %'!$G:$G,MATCH($B9978,'CCA Util %'!$E:$E,0)),""))</f>
        <v/>
      </c>
      <c r="AE9978">
        <f>IF(OR($B9978="",$U9978=""),"",$U9978&amp;" &amp; "&amp;IF(OR($AD9978="",$AD9978=0),"Util NA",$AD9978&amp;" Util"))</f>
        <v/>
      </c>
    </row>
    <row r="9979" ht="15.75" customHeight="1" s="42">
      <c r="A9979" s="41" t="n"/>
      <c r="G9979" s="38" t="n"/>
      <c r="H9979" s="38" t="n"/>
      <c r="I9979" s="38" t="n"/>
      <c r="J9979" s="38" t="n"/>
      <c r="K9979" s="38" t="n"/>
      <c r="L9979" s="38" t="n"/>
      <c r="N9979" s="36">
        <f>IF($B9979="","",IF($C9979="SUPERSTORE","Superstore","DH"))</f>
        <v/>
      </c>
      <c r="O9979" s="36">
        <f>IF($B9979="","",IFERROR(VLOOKUP($B9979,Mapping!$A:$C,2,0),"Not Mapped"))</f>
        <v/>
      </c>
      <c r="P9979" s="36">
        <f>IF($B9979="","",IFERROR(VLOOKUP($B9979,Mapping!$A:$C,3,0),"Not Mapped"))</f>
        <v/>
      </c>
      <c r="Q9979" s="36">
        <f>IF($B9979="","",IFERROR(VLOOKUP($O9979,Leaders!$A:$B,2,0),"Not Mapped"))</f>
        <v/>
      </c>
      <c r="R9979" s="36">
        <f>IF($B9979="","",IF(COUNTIF(Exclusions!$A:$A,$B9979)&gt;0,"Yes","No"))</f>
        <v/>
      </c>
      <c r="S9979" s="38">
        <f>IF($B9979="","",MIN(1,DAY($A9979)/IF($N9979="Superstore",Settings!$B$5,Settings!$B$4)))</f>
        <v/>
      </c>
      <c r="T9979" s="38">
        <f>IF(OR($B9979="",$G9979="",$S9979=0),"",$G9979/$S9979)</f>
        <v/>
      </c>
      <c r="U9979" s="36">
        <f>IF($T9979="","",IF($T9979&lt;Settings!$B$8,"Critical",IF($T9979&lt;Settings!$B$9,"Semi Critical","Non Critical")))</f>
        <v/>
      </c>
      <c r="V9979" s="28" t="n"/>
      <c r="Z9979">
        <f>IF($B9979="","",IFERROR(VLOOKUP($B9979,'Plan HC for CCA'!$A:$B,2,0),""))</f>
        <v/>
      </c>
      <c r="AA9979">
        <f>IF(OR($B9979="",$Z9979=""),"",IF(N($M9979)&lt;$Z9979,"Delta","No Delta"))</f>
        <v/>
      </c>
      <c r="AB9979">
        <f>IF(OR($B9979="",$Z9979=""),"",MAX(0,$Z9979-N($M9979)))</f>
        <v/>
      </c>
      <c r="AC9979" s="46">
        <f>IF($B9979="","",IFERROR(INDEX('CCA Util %'!$H:$H,MATCH($B9979,'CCA Util %'!$E:$E,0)),""))</f>
        <v/>
      </c>
      <c r="AD9979">
        <f>IF($B9979="","",IFERROR(INDEX('CCA Util %'!$G:$G,MATCH($B9979,'CCA Util %'!$E:$E,0)),""))</f>
        <v/>
      </c>
      <c r="AE9979">
        <f>IF(OR($B9979="",$U9979=""),"",$U9979&amp;" &amp; "&amp;IF(OR($AD9979="",$AD9979=0),"Util NA",$AD9979&amp;" Util"))</f>
        <v/>
      </c>
    </row>
    <row r="9980" ht="15.75" customHeight="1" s="42">
      <c r="A9980" s="41" t="n"/>
      <c r="G9980" s="38" t="n"/>
      <c r="H9980" s="38" t="n"/>
      <c r="I9980" s="38" t="n"/>
      <c r="J9980" s="38" t="n"/>
      <c r="K9980" s="38" t="n"/>
      <c r="L9980" s="38" t="n"/>
      <c r="N9980" s="36">
        <f>IF($B9980="","",IF($C9980="SUPERSTORE","Superstore","DH"))</f>
        <v/>
      </c>
      <c r="O9980" s="36">
        <f>IF($B9980="","",IFERROR(VLOOKUP($B9980,Mapping!$A:$C,2,0),"Not Mapped"))</f>
        <v/>
      </c>
      <c r="P9980" s="36">
        <f>IF($B9980="","",IFERROR(VLOOKUP($B9980,Mapping!$A:$C,3,0),"Not Mapped"))</f>
        <v/>
      </c>
      <c r="Q9980" s="36">
        <f>IF($B9980="","",IFERROR(VLOOKUP($O9980,Leaders!$A:$B,2,0),"Not Mapped"))</f>
        <v/>
      </c>
      <c r="R9980" s="36">
        <f>IF($B9980="","",IF(COUNTIF(Exclusions!$A:$A,$B9980)&gt;0,"Yes","No"))</f>
        <v/>
      </c>
      <c r="S9980" s="38">
        <f>IF($B9980="","",MIN(1,DAY($A9980)/IF($N9980="Superstore",Settings!$B$5,Settings!$B$4)))</f>
        <v/>
      </c>
      <c r="T9980" s="38">
        <f>IF(OR($B9980="",$G9980="",$S9980=0),"",$G9980/$S9980)</f>
        <v/>
      </c>
      <c r="U9980" s="36">
        <f>IF($T9980="","",IF($T9980&lt;Settings!$B$8,"Critical",IF($T9980&lt;Settings!$B$9,"Semi Critical","Non Critical")))</f>
        <v/>
      </c>
      <c r="V9980" s="28" t="n"/>
      <c r="Z9980">
        <f>IF($B9980="","",IFERROR(VLOOKUP($B9980,'Plan HC for CCA'!$A:$B,2,0),""))</f>
        <v/>
      </c>
      <c r="AA9980">
        <f>IF(OR($B9980="",$Z9980=""),"",IF(N($M9980)&lt;$Z9980,"Delta","No Delta"))</f>
        <v/>
      </c>
      <c r="AB9980">
        <f>IF(OR($B9980="",$Z9980=""),"",MAX(0,$Z9980-N($M9980)))</f>
        <v/>
      </c>
      <c r="AC9980" s="46">
        <f>IF($B9980="","",IFERROR(INDEX('CCA Util %'!$H:$H,MATCH($B9980,'CCA Util %'!$E:$E,0)),""))</f>
        <v/>
      </c>
      <c r="AD9980">
        <f>IF($B9980="","",IFERROR(INDEX('CCA Util %'!$G:$G,MATCH($B9980,'CCA Util %'!$E:$E,0)),""))</f>
        <v/>
      </c>
      <c r="AE9980">
        <f>IF(OR($B9980="",$U9980=""),"",$U9980&amp;" &amp; "&amp;IF(OR($AD9980="",$AD9980=0),"Util NA",$AD9980&amp;" Util"))</f>
        <v/>
      </c>
    </row>
    <row r="9981" ht="15.75" customHeight="1" s="42">
      <c r="A9981" s="41" t="n"/>
      <c r="G9981" s="38" t="n"/>
      <c r="H9981" s="38" t="n"/>
      <c r="I9981" s="38" t="n"/>
      <c r="J9981" s="38" t="n"/>
      <c r="K9981" s="38" t="n"/>
      <c r="L9981" s="38" t="n"/>
      <c r="N9981" s="36">
        <f>IF($B9981="","",IF($C9981="SUPERSTORE","Superstore","DH"))</f>
        <v/>
      </c>
      <c r="O9981" s="36">
        <f>IF($B9981="","",IFERROR(VLOOKUP($B9981,Mapping!$A:$C,2,0),"Not Mapped"))</f>
        <v/>
      </c>
      <c r="P9981" s="36">
        <f>IF($B9981="","",IFERROR(VLOOKUP($B9981,Mapping!$A:$C,3,0),"Not Mapped"))</f>
        <v/>
      </c>
      <c r="Q9981" s="36">
        <f>IF($B9981="","",IFERROR(VLOOKUP($O9981,Leaders!$A:$B,2,0),"Not Mapped"))</f>
        <v/>
      </c>
      <c r="R9981" s="36">
        <f>IF($B9981="","",IF(COUNTIF(Exclusions!$A:$A,$B9981)&gt;0,"Yes","No"))</f>
        <v/>
      </c>
      <c r="S9981" s="38">
        <f>IF($B9981="","",MIN(1,DAY($A9981)/IF($N9981="Superstore",Settings!$B$5,Settings!$B$4)))</f>
        <v/>
      </c>
      <c r="T9981" s="38">
        <f>IF(OR($B9981="",$G9981="",$S9981=0),"",$G9981/$S9981)</f>
        <v/>
      </c>
      <c r="U9981" s="36">
        <f>IF($T9981="","",IF($T9981&lt;Settings!$B$8,"Critical",IF($T9981&lt;Settings!$B$9,"Semi Critical","Non Critical")))</f>
        <v/>
      </c>
      <c r="V9981" s="28" t="n"/>
      <c r="Z9981">
        <f>IF($B9981="","",IFERROR(VLOOKUP($B9981,'Plan HC for CCA'!$A:$B,2,0),""))</f>
        <v/>
      </c>
      <c r="AA9981">
        <f>IF(OR($B9981="",$Z9981=""),"",IF(N($M9981)&lt;$Z9981,"Delta","No Delta"))</f>
        <v/>
      </c>
      <c r="AB9981">
        <f>IF(OR($B9981="",$Z9981=""),"",MAX(0,$Z9981-N($M9981)))</f>
        <v/>
      </c>
      <c r="AC9981" s="46">
        <f>IF($B9981="","",IFERROR(INDEX('CCA Util %'!$H:$H,MATCH($B9981,'CCA Util %'!$E:$E,0)),""))</f>
        <v/>
      </c>
      <c r="AD9981">
        <f>IF($B9981="","",IFERROR(INDEX('CCA Util %'!$G:$G,MATCH($B9981,'CCA Util %'!$E:$E,0)),""))</f>
        <v/>
      </c>
      <c r="AE9981">
        <f>IF(OR($B9981="",$U9981=""),"",$U9981&amp;" &amp; "&amp;IF(OR($AD9981="",$AD9981=0),"Util NA",$AD9981&amp;" Util"))</f>
        <v/>
      </c>
    </row>
    <row r="9982" ht="15.75" customHeight="1" s="42">
      <c r="A9982" s="41" t="n"/>
      <c r="G9982" s="38" t="n"/>
      <c r="H9982" s="38" t="n"/>
      <c r="I9982" s="38" t="n"/>
      <c r="J9982" s="38" t="n"/>
      <c r="K9982" s="38" t="n"/>
      <c r="L9982" s="38" t="n"/>
      <c r="N9982" s="36">
        <f>IF($B9982="","",IF($C9982="SUPERSTORE","Superstore","DH"))</f>
        <v/>
      </c>
      <c r="O9982" s="36">
        <f>IF($B9982="","",IFERROR(VLOOKUP($B9982,Mapping!$A:$C,2,0),"Not Mapped"))</f>
        <v/>
      </c>
      <c r="P9982" s="36">
        <f>IF($B9982="","",IFERROR(VLOOKUP($B9982,Mapping!$A:$C,3,0),"Not Mapped"))</f>
        <v/>
      </c>
      <c r="Q9982" s="36">
        <f>IF($B9982="","",IFERROR(VLOOKUP($O9982,Leaders!$A:$B,2,0),"Not Mapped"))</f>
        <v/>
      </c>
      <c r="R9982" s="36">
        <f>IF($B9982="","",IF(COUNTIF(Exclusions!$A:$A,$B9982)&gt;0,"Yes","No"))</f>
        <v/>
      </c>
      <c r="S9982" s="38">
        <f>IF($B9982="","",MIN(1,DAY($A9982)/IF($N9982="Superstore",Settings!$B$5,Settings!$B$4)))</f>
        <v/>
      </c>
      <c r="T9982" s="38">
        <f>IF(OR($B9982="",$G9982="",$S9982=0),"",$G9982/$S9982)</f>
        <v/>
      </c>
      <c r="U9982" s="36">
        <f>IF($T9982="","",IF($T9982&lt;Settings!$B$8,"Critical",IF($T9982&lt;Settings!$B$9,"Semi Critical","Non Critical")))</f>
        <v/>
      </c>
      <c r="V9982" s="28" t="n"/>
      <c r="Z9982">
        <f>IF($B9982="","",IFERROR(VLOOKUP($B9982,'Plan HC for CCA'!$A:$B,2,0),""))</f>
        <v/>
      </c>
      <c r="AA9982">
        <f>IF(OR($B9982="",$Z9982=""),"",IF(N($M9982)&lt;$Z9982,"Delta","No Delta"))</f>
        <v/>
      </c>
      <c r="AB9982">
        <f>IF(OR($B9982="",$Z9982=""),"",MAX(0,$Z9982-N($M9982)))</f>
        <v/>
      </c>
      <c r="AC9982" s="46">
        <f>IF($B9982="","",IFERROR(INDEX('CCA Util %'!$H:$H,MATCH($B9982,'CCA Util %'!$E:$E,0)),""))</f>
        <v/>
      </c>
      <c r="AD9982">
        <f>IF($B9982="","",IFERROR(INDEX('CCA Util %'!$G:$G,MATCH($B9982,'CCA Util %'!$E:$E,0)),""))</f>
        <v/>
      </c>
      <c r="AE9982">
        <f>IF(OR($B9982="",$U9982=""),"",$U9982&amp;" &amp; "&amp;IF(OR($AD9982="",$AD9982=0),"Util NA",$AD9982&amp;" Util"))</f>
        <v/>
      </c>
    </row>
    <row r="9983" ht="15.75" customHeight="1" s="42">
      <c r="A9983" s="41" t="n"/>
      <c r="G9983" s="38" t="n"/>
      <c r="H9983" s="38" t="n"/>
      <c r="I9983" s="38" t="n"/>
      <c r="J9983" s="38" t="n"/>
      <c r="K9983" s="38" t="n"/>
      <c r="L9983" s="38" t="n"/>
      <c r="N9983" s="36">
        <f>IF($B9983="","",IF($C9983="SUPERSTORE","Superstore","DH"))</f>
        <v/>
      </c>
      <c r="O9983" s="36">
        <f>IF($B9983="","",IFERROR(VLOOKUP($B9983,Mapping!$A:$C,2,0),"Not Mapped"))</f>
        <v/>
      </c>
      <c r="P9983" s="36">
        <f>IF($B9983="","",IFERROR(VLOOKUP($B9983,Mapping!$A:$C,3,0),"Not Mapped"))</f>
        <v/>
      </c>
      <c r="Q9983" s="36">
        <f>IF($B9983="","",IFERROR(VLOOKUP($O9983,Leaders!$A:$B,2,0),"Not Mapped"))</f>
        <v/>
      </c>
      <c r="R9983" s="36">
        <f>IF($B9983="","",IF(COUNTIF(Exclusions!$A:$A,$B9983)&gt;0,"Yes","No"))</f>
        <v/>
      </c>
      <c r="S9983" s="38">
        <f>IF($B9983="","",MIN(1,DAY($A9983)/IF($N9983="Superstore",Settings!$B$5,Settings!$B$4)))</f>
        <v/>
      </c>
      <c r="T9983" s="38">
        <f>IF(OR($B9983="",$G9983="",$S9983=0),"",$G9983/$S9983)</f>
        <v/>
      </c>
      <c r="U9983" s="36">
        <f>IF($T9983="","",IF($T9983&lt;Settings!$B$8,"Critical",IF($T9983&lt;Settings!$B$9,"Semi Critical","Non Critical")))</f>
        <v/>
      </c>
      <c r="V9983" s="28" t="n"/>
      <c r="Z9983">
        <f>IF($B9983="","",IFERROR(VLOOKUP($B9983,'Plan HC for CCA'!$A:$B,2,0),""))</f>
        <v/>
      </c>
      <c r="AA9983">
        <f>IF(OR($B9983="",$Z9983=""),"",IF(N($M9983)&lt;$Z9983,"Delta","No Delta"))</f>
        <v/>
      </c>
      <c r="AB9983">
        <f>IF(OR($B9983="",$Z9983=""),"",MAX(0,$Z9983-N($M9983)))</f>
        <v/>
      </c>
      <c r="AC9983" s="46">
        <f>IF($B9983="","",IFERROR(INDEX('CCA Util %'!$H:$H,MATCH($B9983,'CCA Util %'!$E:$E,0)),""))</f>
        <v/>
      </c>
      <c r="AD9983">
        <f>IF($B9983="","",IFERROR(INDEX('CCA Util %'!$G:$G,MATCH($B9983,'CCA Util %'!$E:$E,0)),""))</f>
        <v/>
      </c>
      <c r="AE9983">
        <f>IF(OR($B9983="",$U9983=""),"",$U9983&amp;" &amp; "&amp;IF(OR($AD9983="",$AD9983=0),"Util NA",$AD9983&amp;" Util"))</f>
        <v/>
      </c>
    </row>
    <row r="9984" ht="15.75" customHeight="1" s="42">
      <c r="A9984" s="41" t="n"/>
      <c r="G9984" s="38" t="n"/>
      <c r="H9984" s="38" t="n"/>
      <c r="I9984" s="38" t="n"/>
      <c r="J9984" s="38" t="n"/>
      <c r="K9984" s="38" t="n"/>
      <c r="L9984" s="38" t="n"/>
      <c r="N9984" s="36">
        <f>IF($B9984="","",IF($C9984="SUPERSTORE","Superstore","DH"))</f>
        <v/>
      </c>
      <c r="O9984" s="36">
        <f>IF($B9984="","",IFERROR(VLOOKUP($B9984,Mapping!$A:$C,2,0),"Not Mapped"))</f>
        <v/>
      </c>
      <c r="P9984" s="36">
        <f>IF($B9984="","",IFERROR(VLOOKUP($B9984,Mapping!$A:$C,3,0),"Not Mapped"))</f>
        <v/>
      </c>
      <c r="Q9984" s="36">
        <f>IF($B9984="","",IFERROR(VLOOKUP($O9984,Leaders!$A:$B,2,0),"Not Mapped"))</f>
        <v/>
      </c>
      <c r="R9984" s="36">
        <f>IF($B9984="","",IF(COUNTIF(Exclusions!$A:$A,$B9984)&gt;0,"Yes","No"))</f>
        <v/>
      </c>
      <c r="S9984" s="38">
        <f>IF($B9984="","",MIN(1,DAY($A9984)/IF($N9984="Superstore",Settings!$B$5,Settings!$B$4)))</f>
        <v/>
      </c>
      <c r="T9984" s="38">
        <f>IF(OR($B9984="",$G9984="",$S9984=0),"",$G9984/$S9984)</f>
        <v/>
      </c>
      <c r="U9984" s="36">
        <f>IF($T9984="","",IF($T9984&lt;Settings!$B$8,"Critical",IF($T9984&lt;Settings!$B$9,"Semi Critical","Non Critical")))</f>
        <v/>
      </c>
      <c r="V9984" s="28" t="n"/>
      <c r="Z9984">
        <f>IF($B9984="","",IFERROR(VLOOKUP($B9984,'Plan HC for CCA'!$A:$B,2,0),""))</f>
        <v/>
      </c>
      <c r="AA9984">
        <f>IF(OR($B9984="",$Z9984=""),"",IF(N($M9984)&lt;$Z9984,"Delta","No Delta"))</f>
        <v/>
      </c>
      <c r="AB9984">
        <f>IF(OR($B9984="",$Z9984=""),"",MAX(0,$Z9984-N($M9984)))</f>
        <v/>
      </c>
      <c r="AC9984" s="46">
        <f>IF($B9984="","",IFERROR(INDEX('CCA Util %'!$H:$H,MATCH($B9984,'CCA Util %'!$E:$E,0)),""))</f>
        <v/>
      </c>
      <c r="AD9984">
        <f>IF($B9984="","",IFERROR(INDEX('CCA Util %'!$G:$G,MATCH($B9984,'CCA Util %'!$E:$E,0)),""))</f>
        <v/>
      </c>
      <c r="AE9984">
        <f>IF(OR($B9984="",$U9984=""),"",$U9984&amp;" &amp; "&amp;IF(OR($AD9984="",$AD9984=0),"Util NA",$AD9984&amp;" Util"))</f>
        <v/>
      </c>
    </row>
    <row r="9985" ht="15.75" customHeight="1" s="42">
      <c r="A9985" s="41" t="n"/>
      <c r="G9985" s="38" t="n"/>
      <c r="H9985" s="38" t="n"/>
      <c r="I9985" s="38" t="n"/>
      <c r="J9985" s="38" t="n"/>
      <c r="K9985" s="38" t="n"/>
      <c r="L9985" s="38" t="n"/>
      <c r="N9985" s="36">
        <f>IF($B9985="","",IF($C9985="SUPERSTORE","Superstore","DH"))</f>
        <v/>
      </c>
      <c r="O9985" s="36">
        <f>IF($B9985="","",IFERROR(VLOOKUP($B9985,Mapping!$A:$C,2,0),"Not Mapped"))</f>
        <v/>
      </c>
      <c r="P9985" s="36">
        <f>IF($B9985="","",IFERROR(VLOOKUP($B9985,Mapping!$A:$C,3,0),"Not Mapped"))</f>
        <v/>
      </c>
      <c r="Q9985" s="36">
        <f>IF($B9985="","",IFERROR(VLOOKUP($O9985,Leaders!$A:$B,2,0),"Not Mapped"))</f>
        <v/>
      </c>
      <c r="R9985" s="36">
        <f>IF($B9985="","",IF(COUNTIF(Exclusions!$A:$A,$B9985)&gt;0,"Yes","No"))</f>
        <v/>
      </c>
      <c r="S9985" s="38">
        <f>IF($B9985="","",MIN(1,DAY($A9985)/IF($N9985="Superstore",Settings!$B$5,Settings!$B$4)))</f>
        <v/>
      </c>
      <c r="T9985" s="38">
        <f>IF(OR($B9985="",$G9985="",$S9985=0),"",$G9985/$S9985)</f>
        <v/>
      </c>
      <c r="U9985" s="36">
        <f>IF($T9985="","",IF($T9985&lt;Settings!$B$8,"Critical",IF($T9985&lt;Settings!$B$9,"Semi Critical","Non Critical")))</f>
        <v/>
      </c>
      <c r="V9985" s="28" t="n"/>
      <c r="Z9985">
        <f>IF($B9985="","",IFERROR(VLOOKUP($B9985,'Plan HC for CCA'!$A:$B,2,0),""))</f>
        <v/>
      </c>
      <c r="AA9985">
        <f>IF(OR($B9985="",$Z9985=""),"",IF(N($M9985)&lt;$Z9985,"Delta","No Delta"))</f>
        <v/>
      </c>
      <c r="AB9985">
        <f>IF(OR($B9985="",$Z9985=""),"",MAX(0,$Z9985-N($M9985)))</f>
        <v/>
      </c>
      <c r="AC9985" s="46">
        <f>IF($B9985="","",IFERROR(INDEX('CCA Util %'!$H:$H,MATCH($B9985,'CCA Util %'!$E:$E,0)),""))</f>
        <v/>
      </c>
      <c r="AD9985">
        <f>IF($B9985="","",IFERROR(INDEX('CCA Util %'!$G:$G,MATCH($B9985,'CCA Util %'!$E:$E,0)),""))</f>
        <v/>
      </c>
      <c r="AE9985">
        <f>IF(OR($B9985="",$U9985=""),"",$U9985&amp;" &amp; "&amp;IF(OR($AD9985="",$AD9985=0),"Util NA",$AD9985&amp;" Util"))</f>
        <v/>
      </c>
    </row>
    <row r="9986" ht="15.75" customHeight="1" s="42">
      <c r="A9986" s="41" t="n"/>
      <c r="G9986" s="38" t="n"/>
      <c r="H9986" s="38" t="n"/>
      <c r="I9986" s="38" t="n"/>
      <c r="J9986" s="38" t="n"/>
      <c r="K9986" s="38" t="n"/>
      <c r="L9986" s="38" t="n"/>
      <c r="N9986" s="36">
        <f>IF($B9986="","",IF($C9986="SUPERSTORE","Superstore","DH"))</f>
        <v/>
      </c>
      <c r="O9986" s="36">
        <f>IF($B9986="","",IFERROR(VLOOKUP($B9986,Mapping!$A:$C,2,0),"Not Mapped"))</f>
        <v/>
      </c>
      <c r="P9986" s="36">
        <f>IF($B9986="","",IFERROR(VLOOKUP($B9986,Mapping!$A:$C,3,0),"Not Mapped"))</f>
        <v/>
      </c>
      <c r="Q9986" s="36">
        <f>IF($B9986="","",IFERROR(VLOOKUP($O9986,Leaders!$A:$B,2,0),"Not Mapped"))</f>
        <v/>
      </c>
      <c r="R9986" s="36">
        <f>IF($B9986="","",IF(COUNTIF(Exclusions!$A:$A,$B9986)&gt;0,"Yes","No"))</f>
        <v/>
      </c>
      <c r="S9986" s="38">
        <f>IF($B9986="","",MIN(1,DAY($A9986)/IF($N9986="Superstore",Settings!$B$5,Settings!$B$4)))</f>
        <v/>
      </c>
      <c r="T9986" s="38">
        <f>IF(OR($B9986="",$G9986="",$S9986=0),"",$G9986/$S9986)</f>
        <v/>
      </c>
      <c r="U9986" s="36">
        <f>IF($T9986="","",IF($T9986&lt;Settings!$B$8,"Critical",IF($T9986&lt;Settings!$B$9,"Semi Critical","Non Critical")))</f>
        <v/>
      </c>
      <c r="V9986" s="28" t="n"/>
      <c r="Z9986">
        <f>IF($B9986="","",IFERROR(VLOOKUP($B9986,'Plan HC for CCA'!$A:$B,2,0),""))</f>
        <v/>
      </c>
      <c r="AA9986">
        <f>IF(OR($B9986="",$Z9986=""),"",IF(N($M9986)&lt;$Z9986,"Delta","No Delta"))</f>
        <v/>
      </c>
      <c r="AB9986">
        <f>IF(OR($B9986="",$Z9986=""),"",MAX(0,$Z9986-N($M9986)))</f>
        <v/>
      </c>
      <c r="AC9986" s="46">
        <f>IF($B9986="","",IFERROR(INDEX('CCA Util %'!$H:$H,MATCH($B9986,'CCA Util %'!$E:$E,0)),""))</f>
        <v/>
      </c>
      <c r="AD9986">
        <f>IF($B9986="","",IFERROR(INDEX('CCA Util %'!$G:$G,MATCH($B9986,'CCA Util %'!$E:$E,0)),""))</f>
        <v/>
      </c>
      <c r="AE9986">
        <f>IF(OR($B9986="",$U9986=""),"",$U9986&amp;" &amp; "&amp;IF(OR($AD9986="",$AD9986=0),"Util NA",$AD9986&amp;" Util"))</f>
        <v/>
      </c>
    </row>
    <row r="9987" ht="15.75" customHeight="1" s="42">
      <c r="A9987" s="41" t="n"/>
      <c r="G9987" s="38" t="n"/>
      <c r="H9987" s="38" t="n"/>
      <c r="I9987" s="38" t="n"/>
      <c r="J9987" s="38" t="n"/>
      <c r="K9987" s="38" t="n"/>
      <c r="L9987" s="38" t="n"/>
      <c r="N9987" s="36">
        <f>IF($B9987="","",IF($C9987="SUPERSTORE","Superstore","DH"))</f>
        <v/>
      </c>
      <c r="O9987" s="36">
        <f>IF($B9987="","",IFERROR(VLOOKUP($B9987,Mapping!$A:$C,2,0),"Not Mapped"))</f>
        <v/>
      </c>
      <c r="P9987" s="36">
        <f>IF($B9987="","",IFERROR(VLOOKUP($B9987,Mapping!$A:$C,3,0),"Not Mapped"))</f>
        <v/>
      </c>
      <c r="Q9987" s="36">
        <f>IF($B9987="","",IFERROR(VLOOKUP($O9987,Leaders!$A:$B,2,0),"Not Mapped"))</f>
        <v/>
      </c>
      <c r="R9987" s="36">
        <f>IF($B9987="","",IF(COUNTIF(Exclusions!$A:$A,$B9987)&gt;0,"Yes","No"))</f>
        <v/>
      </c>
      <c r="S9987" s="38">
        <f>IF($B9987="","",MIN(1,DAY($A9987)/IF($N9987="Superstore",Settings!$B$5,Settings!$B$4)))</f>
        <v/>
      </c>
      <c r="T9987" s="38">
        <f>IF(OR($B9987="",$G9987="",$S9987=0),"",$G9987/$S9987)</f>
        <v/>
      </c>
      <c r="U9987" s="36">
        <f>IF($T9987="","",IF($T9987&lt;Settings!$B$8,"Critical",IF($T9987&lt;Settings!$B$9,"Semi Critical","Non Critical")))</f>
        <v/>
      </c>
      <c r="V9987" s="28" t="n"/>
      <c r="Z9987">
        <f>IF($B9987="","",IFERROR(VLOOKUP($B9987,'Plan HC for CCA'!$A:$B,2,0),""))</f>
        <v/>
      </c>
      <c r="AA9987">
        <f>IF(OR($B9987="",$Z9987=""),"",IF(N($M9987)&lt;$Z9987,"Delta","No Delta"))</f>
        <v/>
      </c>
      <c r="AB9987">
        <f>IF(OR($B9987="",$Z9987=""),"",MAX(0,$Z9987-N($M9987)))</f>
        <v/>
      </c>
      <c r="AC9987" s="46">
        <f>IF($B9987="","",IFERROR(INDEX('CCA Util %'!$H:$H,MATCH($B9987,'CCA Util %'!$E:$E,0)),""))</f>
        <v/>
      </c>
      <c r="AD9987">
        <f>IF($B9987="","",IFERROR(INDEX('CCA Util %'!$G:$G,MATCH($B9987,'CCA Util %'!$E:$E,0)),""))</f>
        <v/>
      </c>
      <c r="AE9987">
        <f>IF(OR($B9987="",$U9987=""),"",$U9987&amp;" &amp; "&amp;IF(OR($AD9987="",$AD9987=0),"Util NA",$AD9987&amp;" Util"))</f>
        <v/>
      </c>
    </row>
    <row r="9988" ht="15.75" customHeight="1" s="42">
      <c r="A9988" s="41" t="n"/>
      <c r="G9988" s="38" t="n"/>
      <c r="H9988" s="38" t="n"/>
      <c r="I9988" s="38" t="n"/>
      <c r="J9988" s="38" t="n"/>
      <c r="K9988" s="38" t="n"/>
      <c r="L9988" s="38" t="n"/>
      <c r="N9988" s="36">
        <f>IF($B9988="","",IF($C9988="SUPERSTORE","Superstore","DH"))</f>
        <v/>
      </c>
      <c r="O9988" s="36">
        <f>IF($B9988="","",IFERROR(VLOOKUP($B9988,Mapping!$A:$C,2,0),"Not Mapped"))</f>
        <v/>
      </c>
      <c r="P9988" s="36">
        <f>IF($B9988="","",IFERROR(VLOOKUP($B9988,Mapping!$A:$C,3,0),"Not Mapped"))</f>
        <v/>
      </c>
      <c r="Q9988" s="36">
        <f>IF($B9988="","",IFERROR(VLOOKUP($O9988,Leaders!$A:$B,2,0),"Not Mapped"))</f>
        <v/>
      </c>
      <c r="R9988" s="36">
        <f>IF($B9988="","",IF(COUNTIF(Exclusions!$A:$A,$B9988)&gt;0,"Yes","No"))</f>
        <v/>
      </c>
      <c r="S9988" s="38">
        <f>IF($B9988="","",MIN(1,DAY($A9988)/IF($N9988="Superstore",Settings!$B$5,Settings!$B$4)))</f>
        <v/>
      </c>
      <c r="T9988" s="38">
        <f>IF(OR($B9988="",$G9988="",$S9988=0),"",$G9988/$S9988)</f>
        <v/>
      </c>
      <c r="U9988" s="36">
        <f>IF($T9988="","",IF($T9988&lt;Settings!$B$8,"Critical",IF($T9988&lt;Settings!$B$9,"Semi Critical","Non Critical")))</f>
        <v/>
      </c>
      <c r="V9988" s="28" t="n"/>
      <c r="Z9988">
        <f>IF($B9988="","",IFERROR(VLOOKUP($B9988,'Plan HC for CCA'!$A:$B,2,0),""))</f>
        <v/>
      </c>
      <c r="AA9988">
        <f>IF(OR($B9988="",$Z9988=""),"",IF(N($M9988)&lt;$Z9988,"Delta","No Delta"))</f>
        <v/>
      </c>
      <c r="AB9988">
        <f>IF(OR($B9988="",$Z9988=""),"",MAX(0,$Z9988-N($M9988)))</f>
        <v/>
      </c>
      <c r="AC9988" s="46">
        <f>IF($B9988="","",IFERROR(INDEX('CCA Util %'!$H:$H,MATCH($B9988,'CCA Util %'!$E:$E,0)),""))</f>
        <v/>
      </c>
      <c r="AD9988">
        <f>IF($B9988="","",IFERROR(INDEX('CCA Util %'!$G:$G,MATCH($B9988,'CCA Util %'!$E:$E,0)),""))</f>
        <v/>
      </c>
      <c r="AE9988">
        <f>IF(OR($B9988="",$U9988=""),"",$U9988&amp;" &amp; "&amp;IF(OR($AD9988="",$AD9988=0),"Util NA",$AD9988&amp;" Util"))</f>
        <v/>
      </c>
    </row>
    <row r="9989" ht="15.75" customHeight="1" s="42">
      <c r="A9989" s="41" t="n"/>
      <c r="G9989" s="38" t="n"/>
      <c r="H9989" s="38" t="n"/>
      <c r="I9989" s="38" t="n"/>
      <c r="J9989" s="38" t="n"/>
      <c r="K9989" s="38" t="n"/>
      <c r="L9989" s="38" t="n"/>
      <c r="N9989" s="36">
        <f>IF($B9989="","",IF($C9989="SUPERSTORE","Superstore","DH"))</f>
        <v/>
      </c>
      <c r="O9989" s="36">
        <f>IF($B9989="","",IFERROR(VLOOKUP($B9989,Mapping!$A:$C,2,0),"Not Mapped"))</f>
        <v/>
      </c>
      <c r="P9989" s="36">
        <f>IF($B9989="","",IFERROR(VLOOKUP($B9989,Mapping!$A:$C,3,0),"Not Mapped"))</f>
        <v/>
      </c>
      <c r="Q9989" s="36">
        <f>IF($B9989="","",IFERROR(VLOOKUP($O9989,Leaders!$A:$B,2,0),"Not Mapped"))</f>
        <v/>
      </c>
      <c r="R9989" s="36">
        <f>IF($B9989="","",IF(COUNTIF(Exclusions!$A:$A,$B9989)&gt;0,"Yes","No"))</f>
        <v/>
      </c>
      <c r="S9989" s="38">
        <f>IF($B9989="","",MIN(1,DAY($A9989)/IF($N9989="Superstore",Settings!$B$5,Settings!$B$4)))</f>
        <v/>
      </c>
      <c r="T9989" s="38">
        <f>IF(OR($B9989="",$G9989="",$S9989=0),"",$G9989/$S9989)</f>
        <v/>
      </c>
      <c r="U9989" s="36">
        <f>IF($T9989="","",IF($T9989&lt;Settings!$B$8,"Critical",IF($T9989&lt;Settings!$B$9,"Semi Critical","Non Critical")))</f>
        <v/>
      </c>
      <c r="V9989" s="28" t="n"/>
      <c r="Z9989">
        <f>IF($B9989="","",IFERROR(VLOOKUP($B9989,'Plan HC for CCA'!$A:$B,2,0),""))</f>
        <v/>
      </c>
      <c r="AA9989">
        <f>IF(OR($B9989="",$Z9989=""),"",IF(N($M9989)&lt;$Z9989,"Delta","No Delta"))</f>
        <v/>
      </c>
      <c r="AB9989">
        <f>IF(OR($B9989="",$Z9989=""),"",MAX(0,$Z9989-N($M9989)))</f>
        <v/>
      </c>
      <c r="AC9989" s="46">
        <f>IF($B9989="","",IFERROR(INDEX('CCA Util %'!$H:$H,MATCH($B9989,'CCA Util %'!$E:$E,0)),""))</f>
        <v/>
      </c>
      <c r="AD9989">
        <f>IF($B9989="","",IFERROR(INDEX('CCA Util %'!$G:$G,MATCH($B9989,'CCA Util %'!$E:$E,0)),""))</f>
        <v/>
      </c>
      <c r="AE9989">
        <f>IF(OR($B9989="",$U9989=""),"",$U9989&amp;" &amp; "&amp;IF(OR($AD9989="",$AD9989=0),"Util NA",$AD9989&amp;" Util"))</f>
        <v/>
      </c>
    </row>
    <row r="9990" ht="15.75" customHeight="1" s="42">
      <c r="A9990" s="41" t="n"/>
      <c r="G9990" s="38" t="n"/>
      <c r="H9990" s="38" t="n"/>
      <c r="I9990" s="38" t="n"/>
      <c r="J9990" s="38" t="n"/>
      <c r="K9990" s="38" t="n"/>
      <c r="L9990" s="38" t="n"/>
      <c r="N9990" s="36">
        <f>IF($B9990="","",IF($C9990="SUPERSTORE","Superstore","DH"))</f>
        <v/>
      </c>
      <c r="O9990" s="36">
        <f>IF($B9990="","",IFERROR(VLOOKUP($B9990,Mapping!$A:$C,2,0),"Not Mapped"))</f>
        <v/>
      </c>
      <c r="P9990" s="36">
        <f>IF($B9990="","",IFERROR(VLOOKUP($B9990,Mapping!$A:$C,3,0),"Not Mapped"))</f>
        <v/>
      </c>
      <c r="Q9990" s="36">
        <f>IF($B9990="","",IFERROR(VLOOKUP($O9990,Leaders!$A:$B,2,0),"Not Mapped"))</f>
        <v/>
      </c>
      <c r="R9990" s="36">
        <f>IF($B9990="","",IF(COUNTIF(Exclusions!$A:$A,$B9990)&gt;0,"Yes","No"))</f>
        <v/>
      </c>
      <c r="S9990" s="38">
        <f>IF($B9990="","",MIN(1,DAY($A9990)/IF($N9990="Superstore",Settings!$B$5,Settings!$B$4)))</f>
        <v/>
      </c>
      <c r="T9990" s="38">
        <f>IF(OR($B9990="",$G9990="",$S9990=0),"",$G9990/$S9990)</f>
        <v/>
      </c>
      <c r="U9990" s="36">
        <f>IF($T9990="","",IF($T9990&lt;Settings!$B$8,"Critical",IF($T9990&lt;Settings!$B$9,"Semi Critical","Non Critical")))</f>
        <v/>
      </c>
      <c r="V9990" s="28" t="n"/>
      <c r="Z9990">
        <f>IF($B9990="","",IFERROR(VLOOKUP($B9990,'Plan HC for CCA'!$A:$B,2,0),""))</f>
        <v/>
      </c>
      <c r="AA9990">
        <f>IF(OR($B9990="",$Z9990=""),"",IF(N($M9990)&lt;$Z9990,"Delta","No Delta"))</f>
        <v/>
      </c>
      <c r="AB9990">
        <f>IF(OR($B9990="",$Z9990=""),"",MAX(0,$Z9990-N($M9990)))</f>
        <v/>
      </c>
      <c r="AC9990" s="46">
        <f>IF($B9990="","",IFERROR(INDEX('CCA Util %'!$H:$H,MATCH($B9990,'CCA Util %'!$E:$E,0)),""))</f>
        <v/>
      </c>
      <c r="AD9990">
        <f>IF($B9990="","",IFERROR(INDEX('CCA Util %'!$G:$G,MATCH($B9990,'CCA Util %'!$E:$E,0)),""))</f>
        <v/>
      </c>
      <c r="AE9990">
        <f>IF(OR($B9990="",$U9990=""),"",$U9990&amp;" &amp; "&amp;IF(OR($AD9990="",$AD9990=0),"Util NA",$AD9990&amp;" Util"))</f>
        <v/>
      </c>
    </row>
    <row r="9991" ht="15.75" customHeight="1" s="42">
      <c r="A9991" s="41" t="n"/>
      <c r="G9991" s="38" t="n"/>
      <c r="H9991" s="38" t="n"/>
      <c r="I9991" s="38" t="n"/>
      <c r="J9991" s="38" t="n"/>
      <c r="K9991" s="38" t="n"/>
      <c r="L9991" s="38" t="n"/>
      <c r="N9991" s="36">
        <f>IF($B9991="","",IF($C9991="SUPERSTORE","Superstore","DH"))</f>
        <v/>
      </c>
      <c r="O9991" s="36">
        <f>IF($B9991="","",IFERROR(VLOOKUP($B9991,Mapping!$A:$C,2,0),"Not Mapped"))</f>
        <v/>
      </c>
      <c r="P9991" s="36">
        <f>IF($B9991="","",IFERROR(VLOOKUP($B9991,Mapping!$A:$C,3,0),"Not Mapped"))</f>
        <v/>
      </c>
      <c r="Q9991" s="36">
        <f>IF($B9991="","",IFERROR(VLOOKUP($O9991,Leaders!$A:$B,2,0),"Not Mapped"))</f>
        <v/>
      </c>
      <c r="R9991" s="36">
        <f>IF($B9991="","",IF(COUNTIF(Exclusions!$A:$A,$B9991)&gt;0,"Yes","No"))</f>
        <v/>
      </c>
      <c r="S9991" s="38">
        <f>IF($B9991="","",MIN(1,DAY($A9991)/IF($N9991="Superstore",Settings!$B$5,Settings!$B$4)))</f>
        <v/>
      </c>
      <c r="T9991" s="38">
        <f>IF(OR($B9991="",$G9991="",$S9991=0),"",$G9991/$S9991)</f>
        <v/>
      </c>
      <c r="U9991" s="36">
        <f>IF($T9991="","",IF($T9991&lt;Settings!$B$8,"Critical",IF($T9991&lt;Settings!$B$9,"Semi Critical","Non Critical")))</f>
        <v/>
      </c>
      <c r="V9991" s="28" t="n"/>
      <c r="Z9991">
        <f>IF($B9991="","",IFERROR(VLOOKUP($B9991,'Plan HC for CCA'!$A:$B,2,0),""))</f>
        <v/>
      </c>
      <c r="AA9991">
        <f>IF(OR($B9991="",$Z9991=""),"",IF(N($M9991)&lt;$Z9991,"Delta","No Delta"))</f>
        <v/>
      </c>
      <c r="AB9991">
        <f>IF(OR($B9991="",$Z9991=""),"",MAX(0,$Z9991-N($M9991)))</f>
        <v/>
      </c>
      <c r="AC9991" s="46">
        <f>IF($B9991="","",IFERROR(INDEX('CCA Util %'!$H:$H,MATCH($B9991,'CCA Util %'!$E:$E,0)),""))</f>
        <v/>
      </c>
      <c r="AD9991">
        <f>IF($B9991="","",IFERROR(INDEX('CCA Util %'!$G:$G,MATCH($B9991,'CCA Util %'!$E:$E,0)),""))</f>
        <v/>
      </c>
      <c r="AE9991">
        <f>IF(OR($B9991="",$U9991=""),"",$U9991&amp;" &amp; "&amp;IF(OR($AD9991="",$AD9991=0),"Util NA",$AD9991&amp;" Util"))</f>
        <v/>
      </c>
    </row>
    <row r="9992" ht="15.75" customHeight="1" s="42">
      <c r="A9992" s="41" t="n"/>
      <c r="G9992" s="38" t="n"/>
      <c r="H9992" s="38" t="n"/>
      <c r="I9992" s="38" t="n"/>
      <c r="J9992" s="38" t="n"/>
      <c r="K9992" s="38" t="n"/>
      <c r="L9992" s="38" t="n"/>
      <c r="N9992" s="36">
        <f>IF($B9992="","",IF($C9992="SUPERSTORE","Superstore","DH"))</f>
        <v/>
      </c>
      <c r="O9992" s="36">
        <f>IF($B9992="","",IFERROR(VLOOKUP($B9992,Mapping!$A:$C,2,0),"Not Mapped"))</f>
        <v/>
      </c>
      <c r="P9992" s="36">
        <f>IF($B9992="","",IFERROR(VLOOKUP($B9992,Mapping!$A:$C,3,0),"Not Mapped"))</f>
        <v/>
      </c>
      <c r="Q9992" s="36">
        <f>IF($B9992="","",IFERROR(VLOOKUP($O9992,Leaders!$A:$B,2,0),"Not Mapped"))</f>
        <v/>
      </c>
      <c r="R9992" s="36">
        <f>IF($B9992="","",IF(COUNTIF(Exclusions!$A:$A,$B9992)&gt;0,"Yes","No"))</f>
        <v/>
      </c>
      <c r="S9992" s="38">
        <f>IF($B9992="","",MIN(1,DAY($A9992)/IF($N9992="Superstore",Settings!$B$5,Settings!$B$4)))</f>
        <v/>
      </c>
      <c r="T9992" s="38">
        <f>IF(OR($B9992="",$G9992="",$S9992=0),"",$G9992/$S9992)</f>
        <v/>
      </c>
      <c r="U9992" s="36">
        <f>IF($T9992="","",IF($T9992&lt;Settings!$B$8,"Critical",IF($T9992&lt;Settings!$B$9,"Semi Critical","Non Critical")))</f>
        <v/>
      </c>
      <c r="V9992" s="28" t="n"/>
      <c r="Z9992">
        <f>IF($B9992="","",IFERROR(VLOOKUP($B9992,'Plan HC for CCA'!$A:$B,2,0),""))</f>
        <v/>
      </c>
      <c r="AA9992">
        <f>IF(OR($B9992="",$Z9992=""),"",IF(N($M9992)&lt;$Z9992,"Delta","No Delta"))</f>
        <v/>
      </c>
      <c r="AB9992">
        <f>IF(OR($B9992="",$Z9992=""),"",MAX(0,$Z9992-N($M9992)))</f>
        <v/>
      </c>
      <c r="AC9992" s="46">
        <f>IF($B9992="","",IFERROR(INDEX('CCA Util %'!$H:$H,MATCH($B9992,'CCA Util %'!$E:$E,0)),""))</f>
        <v/>
      </c>
      <c r="AD9992">
        <f>IF($B9992="","",IFERROR(INDEX('CCA Util %'!$G:$G,MATCH($B9992,'CCA Util %'!$E:$E,0)),""))</f>
        <v/>
      </c>
      <c r="AE9992">
        <f>IF(OR($B9992="",$U9992=""),"",$U9992&amp;" &amp; "&amp;IF(OR($AD9992="",$AD9992=0),"Util NA",$AD9992&amp;" Util"))</f>
        <v/>
      </c>
    </row>
    <row r="9993" ht="15.75" customHeight="1" s="42">
      <c r="A9993" s="41" t="n"/>
      <c r="G9993" s="38" t="n"/>
      <c r="H9993" s="38" t="n"/>
      <c r="I9993" s="38" t="n"/>
      <c r="J9993" s="38" t="n"/>
      <c r="K9993" s="38" t="n"/>
      <c r="L9993" s="38" t="n"/>
      <c r="N9993" s="36">
        <f>IF($B9993="","",IF($C9993="SUPERSTORE","Superstore","DH"))</f>
        <v/>
      </c>
      <c r="O9993" s="36">
        <f>IF($B9993="","",IFERROR(VLOOKUP($B9993,Mapping!$A:$C,2,0),"Not Mapped"))</f>
        <v/>
      </c>
      <c r="P9993" s="36">
        <f>IF($B9993="","",IFERROR(VLOOKUP($B9993,Mapping!$A:$C,3,0),"Not Mapped"))</f>
        <v/>
      </c>
      <c r="Q9993" s="36">
        <f>IF($B9993="","",IFERROR(VLOOKUP($O9993,Leaders!$A:$B,2,0),"Not Mapped"))</f>
        <v/>
      </c>
      <c r="R9993" s="36">
        <f>IF($B9993="","",IF(COUNTIF(Exclusions!$A:$A,$B9993)&gt;0,"Yes","No"))</f>
        <v/>
      </c>
      <c r="S9993" s="38">
        <f>IF($B9993="","",MIN(1,DAY($A9993)/IF($N9993="Superstore",Settings!$B$5,Settings!$B$4)))</f>
        <v/>
      </c>
      <c r="T9993" s="38">
        <f>IF(OR($B9993="",$G9993="",$S9993=0),"",$G9993/$S9993)</f>
        <v/>
      </c>
      <c r="U9993" s="36">
        <f>IF($T9993="","",IF($T9993&lt;Settings!$B$8,"Critical",IF($T9993&lt;Settings!$B$9,"Semi Critical","Non Critical")))</f>
        <v/>
      </c>
      <c r="V9993" s="28" t="n"/>
      <c r="Z9993">
        <f>IF($B9993="","",IFERROR(VLOOKUP($B9993,'Plan HC for CCA'!$A:$B,2,0),""))</f>
        <v/>
      </c>
      <c r="AA9993">
        <f>IF(OR($B9993="",$Z9993=""),"",IF(N($M9993)&lt;$Z9993,"Delta","No Delta"))</f>
        <v/>
      </c>
      <c r="AB9993">
        <f>IF(OR($B9993="",$Z9993=""),"",MAX(0,$Z9993-N($M9993)))</f>
        <v/>
      </c>
      <c r="AC9993" s="46">
        <f>IF($B9993="","",IFERROR(INDEX('CCA Util %'!$H:$H,MATCH($B9993,'CCA Util %'!$E:$E,0)),""))</f>
        <v/>
      </c>
      <c r="AD9993">
        <f>IF($B9993="","",IFERROR(INDEX('CCA Util %'!$G:$G,MATCH($B9993,'CCA Util %'!$E:$E,0)),""))</f>
        <v/>
      </c>
      <c r="AE9993">
        <f>IF(OR($B9993="",$U9993=""),"",$U9993&amp;" &amp; "&amp;IF(OR($AD9993="",$AD9993=0),"Util NA",$AD9993&amp;" Util"))</f>
        <v/>
      </c>
    </row>
    <row r="9994" ht="15.75" customHeight="1" s="42">
      <c r="A9994" s="41" t="n"/>
      <c r="G9994" s="38" t="n"/>
      <c r="H9994" s="38" t="n"/>
      <c r="I9994" s="38" t="n"/>
      <c r="J9994" s="38" t="n"/>
      <c r="K9994" s="38" t="n"/>
      <c r="L9994" s="38" t="n"/>
      <c r="N9994" s="36">
        <f>IF($B9994="","",IF($C9994="SUPERSTORE","Superstore","DH"))</f>
        <v/>
      </c>
      <c r="O9994" s="36">
        <f>IF($B9994="","",IFERROR(VLOOKUP($B9994,Mapping!$A:$C,2,0),"Not Mapped"))</f>
        <v/>
      </c>
      <c r="P9994" s="36">
        <f>IF($B9994="","",IFERROR(VLOOKUP($B9994,Mapping!$A:$C,3,0),"Not Mapped"))</f>
        <v/>
      </c>
      <c r="Q9994" s="36">
        <f>IF($B9994="","",IFERROR(VLOOKUP($O9994,Leaders!$A:$B,2,0),"Not Mapped"))</f>
        <v/>
      </c>
      <c r="R9994" s="36">
        <f>IF($B9994="","",IF(COUNTIF(Exclusions!$A:$A,$B9994)&gt;0,"Yes","No"))</f>
        <v/>
      </c>
      <c r="S9994" s="38">
        <f>IF($B9994="","",MIN(1,DAY($A9994)/IF($N9994="Superstore",Settings!$B$5,Settings!$B$4)))</f>
        <v/>
      </c>
      <c r="T9994" s="38">
        <f>IF(OR($B9994="",$G9994="",$S9994=0),"",$G9994/$S9994)</f>
        <v/>
      </c>
      <c r="U9994" s="36">
        <f>IF($T9994="","",IF($T9994&lt;Settings!$B$8,"Critical",IF($T9994&lt;Settings!$B$9,"Semi Critical","Non Critical")))</f>
        <v/>
      </c>
      <c r="V9994" s="28" t="n"/>
      <c r="Z9994">
        <f>IF($B9994="","",IFERROR(VLOOKUP($B9994,'Plan HC for CCA'!$A:$B,2,0),""))</f>
        <v/>
      </c>
      <c r="AA9994">
        <f>IF(OR($B9994="",$Z9994=""),"",IF(N($M9994)&lt;$Z9994,"Delta","No Delta"))</f>
        <v/>
      </c>
      <c r="AB9994">
        <f>IF(OR($B9994="",$Z9994=""),"",MAX(0,$Z9994-N($M9994)))</f>
        <v/>
      </c>
      <c r="AC9994" s="46">
        <f>IF($B9994="","",IFERROR(INDEX('CCA Util %'!$H:$H,MATCH($B9994,'CCA Util %'!$E:$E,0)),""))</f>
        <v/>
      </c>
      <c r="AD9994">
        <f>IF($B9994="","",IFERROR(INDEX('CCA Util %'!$G:$G,MATCH($B9994,'CCA Util %'!$E:$E,0)),""))</f>
        <v/>
      </c>
      <c r="AE9994">
        <f>IF(OR($B9994="",$U9994=""),"",$U9994&amp;" &amp; "&amp;IF(OR($AD9994="",$AD9994=0),"Util NA",$AD9994&amp;" Util"))</f>
        <v/>
      </c>
    </row>
    <row r="9995" ht="15.75" customHeight="1" s="42">
      <c r="A9995" s="41" t="n"/>
      <c r="G9995" s="38" t="n"/>
      <c r="H9995" s="38" t="n"/>
      <c r="I9995" s="38" t="n"/>
      <c r="J9995" s="38" t="n"/>
      <c r="K9995" s="38" t="n"/>
      <c r="L9995" s="38" t="n"/>
      <c r="N9995" s="36">
        <f>IF($B9995="","",IF($C9995="SUPERSTORE","Superstore","DH"))</f>
        <v/>
      </c>
      <c r="O9995" s="36">
        <f>IF($B9995="","",IFERROR(VLOOKUP($B9995,Mapping!$A:$C,2,0),"Not Mapped"))</f>
        <v/>
      </c>
      <c r="P9995" s="36">
        <f>IF($B9995="","",IFERROR(VLOOKUP($B9995,Mapping!$A:$C,3,0),"Not Mapped"))</f>
        <v/>
      </c>
      <c r="Q9995" s="36">
        <f>IF($B9995="","",IFERROR(VLOOKUP($O9995,Leaders!$A:$B,2,0),"Not Mapped"))</f>
        <v/>
      </c>
      <c r="R9995" s="36">
        <f>IF($B9995="","",IF(COUNTIF(Exclusions!$A:$A,$B9995)&gt;0,"Yes","No"))</f>
        <v/>
      </c>
      <c r="S9995" s="38">
        <f>IF($B9995="","",MIN(1,DAY($A9995)/IF($N9995="Superstore",Settings!$B$5,Settings!$B$4)))</f>
        <v/>
      </c>
      <c r="T9995" s="38">
        <f>IF(OR($B9995="",$G9995="",$S9995=0),"",$G9995/$S9995)</f>
        <v/>
      </c>
      <c r="U9995" s="36">
        <f>IF($T9995="","",IF($T9995&lt;Settings!$B$8,"Critical",IF($T9995&lt;Settings!$B$9,"Semi Critical","Non Critical")))</f>
        <v/>
      </c>
      <c r="V9995" s="28" t="n"/>
      <c r="Z9995">
        <f>IF($B9995="","",IFERROR(VLOOKUP($B9995,'Plan HC for CCA'!$A:$B,2,0),""))</f>
        <v/>
      </c>
      <c r="AA9995">
        <f>IF(OR($B9995="",$Z9995=""),"",IF(N($M9995)&lt;$Z9995,"Delta","No Delta"))</f>
        <v/>
      </c>
      <c r="AB9995">
        <f>IF(OR($B9995="",$Z9995=""),"",MAX(0,$Z9995-N($M9995)))</f>
        <v/>
      </c>
      <c r="AC9995" s="46">
        <f>IF($B9995="","",IFERROR(INDEX('CCA Util %'!$H:$H,MATCH($B9995,'CCA Util %'!$E:$E,0)),""))</f>
        <v/>
      </c>
      <c r="AD9995">
        <f>IF($B9995="","",IFERROR(INDEX('CCA Util %'!$G:$G,MATCH($B9995,'CCA Util %'!$E:$E,0)),""))</f>
        <v/>
      </c>
      <c r="AE9995">
        <f>IF(OR($B9995="",$U9995=""),"",$U9995&amp;" &amp; "&amp;IF(OR($AD9995="",$AD9995=0),"Util NA",$AD9995&amp;" Util"))</f>
        <v/>
      </c>
    </row>
    <row r="9996" ht="15.75" customHeight="1" s="42">
      <c r="A9996" s="41" t="n"/>
      <c r="G9996" s="38" t="n"/>
      <c r="H9996" s="38" t="n"/>
      <c r="I9996" s="38" t="n"/>
      <c r="J9996" s="38" t="n"/>
      <c r="K9996" s="38" t="n"/>
      <c r="L9996" s="38" t="n"/>
      <c r="N9996" s="36">
        <f>IF($B9996="","",IF($C9996="SUPERSTORE","Superstore","DH"))</f>
        <v/>
      </c>
      <c r="O9996" s="36">
        <f>IF($B9996="","",IFERROR(VLOOKUP($B9996,Mapping!$A:$C,2,0),"Not Mapped"))</f>
        <v/>
      </c>
      <c r="P9996" s="36">
        <f>IF($B9996="","",IFERROR(VLOOKUP($B9996,Mapping!$A:$C,3,0),"Not Mapped"))</f>
        <v/>
      </c>
      <c r="Q9996" s="36">
        <f>IF($B9996="","",IFERROR(VLOOKUP($O9996,Leaders!$A:$B,2,0),"Not Mapped"))</f>
        <v/>
      </c>
      <c r="R9996" s="36">
        <f>IF($B9996="","",IF(COUNTIF(Exclusions!$A:$A,$B9996)&gt;0,"Yes","No"))</f>
        <v/>
      </c>
      <c r="S9996" s="38">
        <f>IF($B9996="","",MIN(1,DAY($A9996)/IF($N9996="Superstore",Settings!$B$5,Settings!$B$4)))</f>
        <v/>
      </c>
      <c r="T9996" s="38">
        <f>IF(OR($B9996="",$G9996="",$S9996=0),"",$G9996/$S9996)</f>
        <v/>
      </c>
      <c r="U9996" s="36">
        <f>IF($T9996="","",IF($T9996&lt;Settings!$B$8,"Critical",IF($T9996&lt;Settings!$B$9,"Semi Critical","Non Critical")))</f>
        <v/>
      </c>
      <c r="V9996" s="28" t="n"/>
      <c r="Z9996">
        <f>IF($B9996="","",IFERROR(VLOOKUP($B9996,'Plan HC for CCA'!$A:$B,2,0),""))</f>
        <v/>
      </c>
      <c r="AA9996">
        <f>IF(OR($B9996="",$Z9996=""),"",IF(N($M9996)&lt;$Z9996,"Delta","No Delta"))</f>
        <v/>
      </c>
      <c r="AB9996">
        <f>IF(OR($B9996="",$Z9996=""),"",MAX(0,$Z9996-N($M9996)))</f>
        <v/>
      </c>
      <c r="AC9996" s="46">
        <f>IF($B9996="","",IFERROR(INDEX('CCA Util %'!$H:$H,MATCH($B9996,'CCA Util %'!$E:$E,0)),""))</f>
        <v/>
      </c>
      <c r="AD9996">
        <f>IF($B9996="","",IFERROR(INDEX('CCA Util %'!$G:$G,MATCH($B9996,'CCA Util %'!$E:$E,0)),""))</f>
        <v/>
      </c>
      <c r="AE9996">
        <f>IF(OR($B9996="",$U9996=""),"",$U9996&amp;" &amp; "&amp;IF(OR($AD9996="",$AD9996=0),"Util NA",$AD9996&amp;" Util"))</f>
        <v/>
      </c>
    </row>
    <row r="9997" ht="15.75" customHeight="1" s="42">
      <c r="A9997" s="41" t="n"/>
      <c r="G9997" s="38" t="n"/>
      <c r="H9997" s="38" t="n"/>
      <c r="I9997" s="38" t="n"/>
      <c r="J9997" s="38" t="n"/>
      <c r="K9997" s="38" t="n"/>
      <c r="L9997" s="38" t="n"/>
      <c r="N9997" s="36">
        <f>IF($B9997="","",IF($C9997="SUPERSTORE","Superstore","DH"))</f>
        <v/>
      </c>
      <c r="O9997" s="36">
        <f>IF($B9997="","",IFERROR(VLOOKUP($B9997,Mapping!$A:$C,2,0),"Not Mapped"))</f>
        <v/>
      </c>
      <c r="P9997" s="36">
        <f>IF($B9997="","",IFERROR(VLOOKUP($B9997,Mapping!$A:$C,3,0),"Not Mapped"))</f>
        <v/>
      </c>
      <c r="Q9997" s="36">
        <f>IF($B9997="","",IFERROR(VLOOKUP($O9997,Leaders!$A:$B,2,0),"Not Mapped"))</f>
        <v/>
      </c>
      <c r="R9997" s="36">
        <f>IF($B9997="","",IF(COUNTIF(Exclusions!$A:$A,$B9997)&gt;0,"Yes","No"))</f>
        <v/>
      </c>
      <c r="S9997" s="38">
        <f>IF($B9997="","",MIN(1,DAY($A9997)/IF($N9997="Superstore",Settings!$B$5,Settings!$B$4)))</f>
        <v/>
      </c>
      <c r="T9997" s="38">
        <f>IF(OR($B9997="",$G9997="",$S9997=0),"",$G9997/$S9997)</f>
        <v/>
      </c>
      <c r="U9997" s="36">
        <f>IF($T9997="","",IF($T9997&lt;Settings!$B$8,"Critical",IF($T9997&lt;Settings!$B$9,"Semi Critical","Non Critical")))</f>
        <v/>
      </c>
      <c r="V9997" s="28" t="n"/>
      <c r="Z9997">
        <f>IF($B9997="","",IFERROR(VLOOKUP($B9997,'Plan HC for CCA'!$A:$B,2,0),""))</f>
        <v/>
      </c>
      <c r="AA9997">
        <f>IF(OR($B9997="",$Z9997=""),"",IF(N($M9997)&lt;$Z9997,"Delta","No Delta"))</f>
        <v/>
      </c>
      <c r="AB9997">
        <f>IF(OR($B9997="",$Z9997=""),"",MAX(0,$Z9997-N($M9997)))</f>
        <v/>
      </c>
      <c r="AC9997" s="46">
        <f>IF($B9997="","",IFERROR(INDEX('CCA Util %'!$H:$H,MATCH($B9997,'CCA Util %'!$E:$E,0)),""))</f>
        <v/>
      </c>
      <c r="AD9997">
        <f>IF($B9997="","",IFERROR(INDEX('CCA Util %'!$G:$G,MATCH($B9997,'CCA Util %'!$E:$E,0)),""))</f>
        <v/>
      </c>
      <c r="AE9997">
        <f>IF(OR($B9997="",$U9997=""),"",$U9997&amp;" &amp; "&amp;IF(OR($AD9997="",$AD9997=0),"Util NA",$AD9997&amp;" Util"))</f>
        <v/>
      </c>
    </row>
    <row r="9998" ht="15.75" customHeight="1" s="42">
      <c r="A9998" s="41" t="n"/>
      <c r="G9998" s="38" t="n"/>
      <c r="H9998" s="38" t="n"/>
      <c r="I9998" s="38" t="n"/>
      <c r="J9998" s="38" t="n"/>
      <c r="K9998" s="38" t="n"/>
      <c r="L9998" s="38" t="n"/>
      <c r="N9998" s="36">
        <f>IF($B9998="","",IF($C9998="SUPERSTORE","Superstore","DH"))</f>
        <v/>
      </c>
      <c r="O9998" s="36">
        <f>IF($B9998="","",IFERROR(VLOOKUP($B9998,Mapping!$A:$C,2,0),"Not Mapped"))</f>
        <v/>
      </c>
      <c r="P9998" s="36">
        <f>IF($B9998="","",IFERROR(VLOOKUP($B9998,Mapping!$A:$C,3,0),"Not Mapped"))</f>
        <v/>
      </c>
      <c r="Q9998" s="36">
        <f>IF($B9998="","",IFERROR(VLOOKUP($O9998,Leaders!$A:$B,2,0),"Not Mapped"))</f>
        <v/>
      </c>
      <c r="R9998" s="36">
        <f>IF($B9998="","",IF(COUNTIF(Exclusions!$A:$A,$B9998)&gt;0,"Yes","No"))</f>
        <v/>
      </c>
      <c r="S9998" s="38">
        <f>IF($B9998="","",MIN(1,DAY($A9998)/IF($N9998="Superstore",Settings!$B$5,Settings!$B$4)))</f>
        <v/>
      </c>
      <c r="T9998" s="38">
        <f>IF(OR($B9998="",$G9998="",$S9998=0),"",$G9998/$S9998)</f>
        <v/>
      </c>
      <c r="U9998" s="36">
        <f>IF($T9998="","",IF($T9998&lt;Settings!$B$8,"Critical",IF($T9998&lt;Settings!$B$9,"Semi Critical","Non Critical")))</f>
        <v/>
      </c>
      <c r="V9998" s="28" t="n"/>
      <c r="Z9998">
        <f>IF($B9998="","",IFERROR(VLOOKUP($B9998,'Plan HC for CCA'!$A:$B,2,0),""))</f>
        <v/>
      </c>
      <c r="AA9998">
        <f>IF(OR($B9998="",$Z9998=""),"",IF(N($M9998)&lt;$Z9998,"Delta","No Delta"))</f>
        <v/>
      </c>
      <c r="AB9998">
        <f>IF(OR($B9998="",$Z9998=""),"",MAX(0,$Z9998-N($M9998)))</f>
        <v/>
      </c>
      <c r="AC9998" s="46">
        <f>IF($B9998="","",IFERROR(INDEX('CCA Util %'!$H:$H,MATCH($B9998,'CCA Util %'!$E:$E,0)),""))</f>
        <v/>
      </c>
      <c r="AD9998">
        <f>IF($B9998="","",IFERROR(INDEX('CCA Util %'!$G:$G,MATCH($B9998,'CCA Util %'!$E:$E,0)),""))</f>
        <v/>
      </c>
      <c r="AE9998">
        <f>IF(OR($B9998="",$U9998=""),"",$U9998&amp;" &amp; "&amp;IF(OR($AD9998="",$AD9998=0),"Util NA",$AD9998&amp;" Util"))</f>
        <v/>
      </c>
    </row>
    <row r="9999" ht="15.75" customHeight="1" s="42">
      <c r="A9999" s="41" t="n"/>
      <c r="G9999" s="38" t="n"/>
      <c r="H9999" s="38" t="n"/>
      <c r="I9999" s="38" t="n"/>
      <c r="J9999" s="38" t="n"/>
      <c r="K9999" s="38" t="n"/>
      <c r="L9999" s="38" t="n"/>
      <c r="N9999" s="36">
        <f>IF($B9999="","",IF($C9999="SUPERSTORE","Superstore","DH"))</f>
        <v/>
      </c>
      <c r="O9999" s="36">
        <f>IF($B9999="","",IFERROR(VLOOKUP($B9999,Mapping!$A:$C,2,0),"Not Mapped"))</f>
        <v/>
      </c>
      <c r="P9999" s="36">
        <f>IF($B9999="","",IFERROR(VLOOKUP($B9999,Mapping!$A:$C,3,0),"Not Mapped"))</f>
        <v/>
      </c>
      <c r="Q9999" s="36">
        <f>IF($B9999="","",IFERROR(VLOOKUP($O9999,Leaders!$A:$B,2,0),"Not Mapped"))</f>
        <v/>
      </c>
      <c r="R9999" s="36">
        <f>IF($B9999="","",IF(COUNTIF(Exclusions!$A:$A,$B9999)&gt;0,"Yes","No"))</f>
        <v/>
      </c>
      <c r="S9999" s="38">
        <f>IF($B9999="","",MIN(1,DAY($A9999)/IF($N9999="Superstore",Settings!$B$5,Settings!$B$4)))</f>
        <v/>
      </c>
      <c r="T9999" s="38">
        <f>IF(OR($B9999="",$G9999="",$S9999=0),"",$G9999/$S9999)</f>
        <v/>
      </c>
      <c r="U9999" s="36">
        <f>IF($T9999="","",IF($T9999&lt;Settings!$B$8,"Critical",IF($T9999&lt;Settings!$B$9,"Semi Critical","Non Critical")))</f>
        <v/>
      </c>
      <c r="V9999" s="28" t="n"/>
      <c r="Z9999">
        <f>IF($B9999="","",IFERROR(VLOOKUP($B9999,'Plan HC for CCA'!$A:$B,2,0),""))</f>
        <v/>
      </c>
      <c r="AA9999">
        <f>IF(OR($B9999="",$Z9999=""),"",IF(N($M9999)&lt;$Z9999,"Delta","No Delta"))</f>
        <v/>
      </c>
      <c r="AB9999">
        <f>IF(OR($B9999="",$Z9999=""),"",MAX(0,$Z9999-N($M9999)))</f>
        <v/>
      </c>
      <c r="AC9999" s="46">
        <f>IF($B9999="","",IFERROR(INDEX('CCA Util %'!$H:$H,MATCH($B9999,'CCA Util %'!$E:$E,0)),""))</f>
        <v/>
      </c>
      <c r="AD9999">
        <f>IF($B9999="","",IFERROR(INDEX('CCA Util %'!$G:$G,MATCH($B9999,'CCA Util %'!$E:$E,0)),""))</f>
        <v/>
      </c>
      <c r="AE9999">
        <f>IF(OR($B9999="",$U9999=""),"",$U9999&amp;" &amp; "&amp;IF(OR($AD9999="",$AD9999=0),"Util NA",$AD9999&amp;" Util"))</f>
        <v/>
      </c>
    </row>
    <row r="10000" ht="15.75" customHeight="1" s="42">
      <c r="A10000" s="41" t="n"/>
      <c r="G10000" s="38" t="n"/>
      <c r="H10000" s="38" t="n"/>
      <c r="I10000" s="38" t="n"/>
      <c r="J10000" s="38" t="n"/>
      <c r="K10000" s="38" t="n"/>
      <c r="L10000" s="38" t="n"/>
      <c r="N10000" s="36">
        <f>IF($B10000="","",IF($C10000="SUPERSTORE","Superstore","DH"))</f>
        <v/>
      </c>
      <c r="O10000" s="36">
        <f>IF($B10000="","",IFERROR(VLOOKUP($B10000,Mapping!$A:$C,2,0),"Not Mapped"))</f>
        <v/>
      </c>
      <c r="P10000" s="36">
        <f>IF($B10000="","",IFERROR(VLOOKUP($B10000,Mapping!$A:$C,3,0),"Not Mapped"))</f>
        <v/>
      </c>
      <c r="Q10000" s="36">
        <f>IF($B10000="","",IFERROR(VLOOKUP($O10000,Leaders!$A:$B,2,0),"Not Mapped"))</f>
        <v/>
      </c>
      <c r="R10000" s="36">
        <f>IF($B10000="","",IF(COUNTIF(Exclusions!$A:$A,$B10000)&gt;0,"Yes","No"))</f>
        <v/>
      </c>
      <c r="S10000" s="38">
        <f>IF($B10000="","",MIN(1,DAY($A10000)/IF($N10000="Superstore",Settings!$B$5,Settings!$B$4)))</f>
        <v/>
      </c>
      <c r="T10000" s="38">
        <f>IF(OR($B10000="",$G10000="",$S10000=0),"",$G10000/$S10000)</f>
        <v/>
      </c>
      <c r="U10000" s="36">
        <f>IF($T10000="","",IF($T10000&lt;Settings!$B$8,"Critical",IF($T10000&lt;Settings!$B$9,"Semi Critical","Non Critical")))</f>
        <v/>
      </c>
      <c r="V10000" s="28" t="n"/>
      <c r="Z10000">
        <f>IF($B10000="","",IFERROR(VLOOKUP($B10000,'Plan HC for CCA'!$A:$B,2,0),""))</f>
        <v/>
      </c>
      <c r="AA10000">
        <f>IF(OR($B10000="",$Z10000=""),"",IF(N($M10000)&lt;$Z10000,"Delta","No Delta"))</f>
        <v/>
      </c>
      <c r="AB10000">
        <f>IF(OR($B10000="",$Z10000=""),"",MAX(0,$Z10000-N($M10000)))</f>
        <v/>
      </c>
      <c r="AC10000" s="46">
        <f>IF($B10000="","",IFERROR(INDEX('CCA Util %'!$H:$H,MATCH($B10000,'CCA Util %'!$E:$E,0)),""))</f>
        <v/>
      </c>
      <c r="AD10000">
        <f>IF($B10000="","",IFERROR(INDEX('CCA Util %'!$G:$G,MATCH($B10000,'CCA Util %'!$E:$E,0)),""))</f>
        <v/>
      </c>
      <c r="AE10000">
        <f>IF(OR($B10000="",$U10000=""),"",$U10000&amp;" &amp; "&amp;IF(OR($AD10000="",$AD10000=0),"Util NA",$AD10000&amp;" Util"))</f>
        <v/>
      </c>
    </row>
  </sheetData>
  <conditionalFormatting sqref="G2:G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0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00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00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000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Z10000">
    <cfRule type="cellIs" priority="8" operator="equal" dxfId="0">
      <formula>"Critical"</formula>
    </cfRule>
    <cfRule type="cellIs" priority="9" operator="equal" dxfId="1">
      <formula>"Semi Critical"</formula>
    </cfRule>
    <cfRule type="cellIs" priority="10" operator="equal" dxfId="2">
      <formula>"Non Critical"</formula>
    </cfRule>
  </conditionalFormatting>
  <conditionalFormatting sqref="AA2:AA10000">
    <cfRule type="cellIs" priority="11" operator="equal" dxfId="3">
      <formula>"Delta"</formula>
    </cfRule>
    <cfRule type="cellIs" priority="12" operator="equal" dxfId="4">
      <formula>"No Delta"</formula>
    </cfRule>
  </conditionalFormatting>
  <conditionalFormatting sqref="AB2:AB10000">
    <cfRule type="cellIs" priority="13" operator="greaterThan" dxfId="5">
      <formula>0</formula>
    </cfRule>
  </conditionalFormatting>
  <conditionalFormatting sqref="AC2:AC1000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0000">
    <cfRule type="cellIs" priority="15" operator="equal" dxfId="4">
      <formula>"High"</formula>
    </cfRule>
    <cfRule type="cellIs" priority="16" operator="equal" dxfId="6">
      <formula>"Medium"</formula>
    </cfRule>
    <cfRule type="cellIs" priority="17" operator="equal" dxfId="3">
      <formula>"Low"</formula>
    </cfRule>
  </conditionalFormatting>
  <conditionalFormatting sqref="AE2:AE10000">
    <cfRule type="expression" priority="18" dxfId="3">
      <formula>LEFT($AE2,10)="Critical &amp;"</formula>
    </cfRule>
    <cfRule type="expression" priority="19" dxfId="6">
      <formula>LEFT($AE2,15)="Semi Critical &amp;"</formula>
    </cfRule>
    <cfRule type="expression" priority="20" dxfId="4">
      <formula>LEFT($AE2,14)="Non Critical &amp;"</formula>
    </cfRule>
  </conditionalFormatting>
  <dataValidations count="1">
    <dataValidation sqref="V2:V10000" showDropDown="0" showInputMessage="0" showErrorMessage="1" allowBlank="1" type="list">
      <formula1>"CCA Absenteeism / Leave,CCA Cross-Deployed – Ops (IB/ OB),CCA Delta – Attrition / Hiring Pending,CCA Deployed for Other Inventory Task (ATA Task / Bin Movement),Low CCA Productivity (LC1 / New Joinee),New Store – CCA Not Nominated,Stock Movement / Layout "&amp;"Change,Store Closed"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0.29" customWidth="1" style="42" min="1" max="3"/>
    <col width="11.14" customWidth="1" style="42" min="4" max="4"/>
    <col width="36.14" customWidth="1" style="42" min="5" max="5"/>
    <col width="10.86" customWidth="1" style="42" min="6" max="6"/>
    <col width="17.43" customWidth="1" style="42" min="7" max="7"/>
    <col width="10.86" customWidth="1" style="42" min="8" max="16"/>
  </cols>
  <sheetData>
    <row r="1">
      <c r="F1" s="1" t="n"/>
      <c r="G1" s="3" t="n"/>
      <c r="H1" s="1">
        <f>SUM(H3:H1000)</f>
        <v/>
      </c>
      <c r="I1" s="1">
        <f>SUM(I3:I1000)</f>
        <v/>
      </c>
      <c r="J1" s="1">
        <f>SUM(J3:J1000)</f>
        <v/>
      </c>
      <c r="K1" s="1">
        <f>SUM(K3:K1000)</f>
        <v/>
      </c>
      <c r="L1" s="1">
        <f>SUM(L3:L1000)</f>
        <v/>
      </c>
      <c r="M1" s="1">
        <f>SUM(M3:M1000)</f>
        <v/>
      </c>
      <c r="N1" s="1">
        <f>SUM(N3:N1000)</f>
        <v/>
      </c>
      <c r="O1" s="1">
        <f>SUM(O3:O1000)</f>
        <v/>
      </c>
      <c r="P1" s="1">
        <f>SUM(P3:P1000)</f>
        <v/>
      </c>
    </row>
    <row r="2">
      <c r="A2" s="14" t="inlineStr">
        <is>
          <t xml:space="preserve">Leaders </t>
        </is>
      </c>
      <c r="B2" s="14" t="inlineStr">
        <is>
          <t>CLM</t>
        </is>
      </c>
      <c r="C2" s="14" t="inlineStr">
        <is>
          <t>IM</t>
        </is>
      </c>
      <c r="D2" s="14" t="inlineStr">
        <is>
          <t>city_name</t>
        </is>
      </c>
      <c r="E2" s="14" t="inlineStr">
        <is>
          <t>store_name</t>
        </is>
      </c>
      <c r="F2" s="14" t="inlineStr">
        <is>
          <t>Total Bins</t>
        </is>
      </c>
      <c r="G2" s="16" t="inlineStr">
        <is>
          <t>Per Day SBC Traget</t>
        </is>
      </c>
      <c r="H2" s="18" t="n">
        <v>46032</v>
      </c>
      <c r="I2" s="18" t="n">
        <v>46063</v>
      </c>
      <c r="J2" s="18" t="n">
        <v>46091</v>
      </c>
      <c r="K2" s="18" t="n">
        <v>46122</v>
      </c>
      <c r="L2" s="18" t="n">
        <v>46152</v>
      </c>
      <c r="M2" s="18" t="n">
        <v>46183</v>
      </c>
      <c r="N2" s="18" t="n">
        <v>46213</v>
      </c>
      <c r="O2" s="18" t="n">
        <v>46244</v>
      </c>
      <c r="P2" s="18" t="n">
        <v>46275</v>
      </c>
    </row>
    <row r="3">
      <c r="A3" s="36">
        <f t="array" ref="A3:C1000">LET(
  s,   E3:E1000,
  clm, IFERROR(VLOOKUP(s, Mapping!A:C, 2, 0), "Un Mapped"),
  im,  IFERROR(VLOOKUP(s, Mapping!A:C, 3, 0), "Un Mapped"),
  ldr, IFERROR(VLOOKUP(clm, Leaders!A:B, 2, 0), "Un Mapped"),
  HSTACK(IF(s="",,ldr), IF(s="",,clm), IF(s="",,im))
)</f>
        <v/>
      </c>
      <c r="B3" s="36" t="inlineStr">
        <is>
          <t>Majid Kakatikar</t>
        </is>
      </c>
      <c r="C3" s="36" t="inlineStr">
        <is>
          <t>Kishor K</t>
        </is>
      </c>
      <c r="D3" s="36" t="inlineStr">
        <is>
          <t>Belgavi</t>
        </is>
      </c>
      <c r="E3" s="36" t="inlineStr">
        <is>
          <t>BEL-Khanapur Road</t>
        </is>
      </c>
      <c r="F3" s="36" t="n">
        <v>6826</v>
      </c>
      <c r="G3" s="31" t="n">
        <v>455</v>
      </c>
      <c r="H3" s="36" t="n">
        <v>321</v>
      </c>
      <c r="I3" s="36" t="n">
        <v>437</v>
      </c>
      <c r="J3" s="36" t="n">
        <v>520</v>
      </c>
      <c r="K3" s="36" t="n">
        <v>243</v>
      </c>
      <c r="L3" s="36" t="n">
        <v>655</v>
      </c>
      <c r="M3" s="36" t="n">
        <v>12</v>
      </c>
      <c r="N3" s="36" t="n">
        <v>207</v>
      </c>
      <c r="O3" s="36" t="n">
        <v>280</v>
      </c>
      <c r="P3" s="36" t="n">
        <v>942</v>
      </c>
    </row>
    <row r="4">
      <c r="A4" s="36" t="inlineStr">
        <is>
          <t>Bangareppa CS</t>
        </is>
      </c>
      <c r="B4" s="36" t="inlineStr">
        <is>
          <t>Majid Kakatikar</t>
        </is>
      </c>
      <c r="C4" s="36" t="inlineStr">
        <is>
          <t>Kishor K</t>
        </is>
      </c>
      <c r="D4" s="36" t="inlineStr">
        <is>
          <t>Belgavi</t>
        </is>
      </c>
      <c r="E4" s="36" t="inlineStr">
        <is>
          <t>BEL-Sector 12</t>
        </is>
      </c>
      <c r="F4" s="36" t="n">
        <v>6127</v>
      </c>
      <c r="G4" s="31" t="n">
        <v>409</v>
      </c>
      <c r="H4" s="36" t="n">
        <v>1240</v>
      </c>
      <c r="I4" s="36" t="n">
        <v>950</v>
      </c>
      <c r="J4" s="36" t="n">
        <v>764</v>
      </c>
      <c r="K4" s="36" t="n">
        <v>444</v>
      </c>
      <c r="L4" s="36" t="n">
        <v>629</v>
      </c>
      <c r="M4" s="36" t="n">
        <v>92</v>
      </c>
      <c r="N4" s="36" t="n">
        <v>105</v>
      </c>
      <c r="O4" s="36" t="n">
        <v>359</v>
      </c>
      <c r="P4" s="36" t="n">
        <v>304</v>
      </c>
    </row>
    <row r="5">
      <c r="A5" s="36" t="inlineStr">
        <is>
          <t>Ashwath S</t>
        </is>
      </c>
      <c r="B5" s="36" t="inlineStr">
        <is>
          <t>Mohaideen DH</t>
        </is>
      </c>
      <c r="C5" s="36" t="inlineStr">
        <is>
          <t>Mohammed Akbar</t>
        </is>
      </c>
      <c r="D5" s="36" t="inlineStr">
        <is>
          <t>Bengaluru</t>
        </is>
      </c>
      <c r="E5" s="36" t="inlineStr">
        <is>
          <t>BLR - Bhadrappa Layout</t>
        </is>
      </c>
      <c r="F5" s="36" t="n">
        <v>4463</v>
      </c>
      <c r="G5" s="31" t="n">
        <v>298</v>
      </c>
      <c r="H5" s="36" t="n">
        <v>2026</v>
      </c>
      <c r="I5" s="36" t="n">
        <v>969</v>
      </c>
      <c r="J5" s="36" t="n">
        <v>747</v>
      </c>
      <c r="K5" s="36" t="n">
        <v>155</v>
      </c>
      <c r="L5" s="36" t="n">
        <v>554</v>
      </c>
      <c r="M5" s="36" t="n">
        <v>10</v>
      </c>
      <c r="N5" s="36" t="n">
        <v>1</v>
      </c>
      <c r="O5" s="36" t="n">
        <v>0</v>
      </c>
      <c r="P5" s="36" t="n">
        <v>0</v>
      </c>
    </row>
    <row r="6">
      <c r="A6" s="36" t="inlineStr">
        <is>
          <t>Lakshman Balakrishnan</t>
        </is>
      </c>
      <c r="B6" s="36" t="inlineStr">
        <is>
          <t>Arun Raj</t>
        </is>
      </c>
      <c r="C6" s="36" t="inlineStr">
        <is>
          <t>Simon Manoharan</t>
        </is>
      </c>
      <c r="D6" s="36" t="inlineStr">
        <is>
          <t>Bengaluru</t>
        </is>
      </c>
      <c r="E6" s="36" t="inlineStr">
        <is>
          <t>BLR- Brookefield SS</t>
        </is>
      </c>
      <c r="F6" s="36" t="n">
        <v>11768</v>
      </c>
      <c r="G6" s="31" t="n">
        <v>785</v>
      </c>
      <c r="H6" s="36" t="n">
        <v>998</v>
      </c>
      <c r="I6" s="36" t="n">
        <v>694</v>
      </c>
      <c r="J6" s="36" t="n">
        <v>374</v>
      </c>
      <c r="K6" s="36" t="n">
        <v>371</v>
      </c>
      <c r="L6" s="36" t="n">
        <v>402</v>
      </c>
      <c r="M6" s="36" t="n">
        <v>522</v>
      </c>
      <c r="N6" s="36" t="n">
        <v>560</v>
      </c>
      <c r="O6" s="36" t="n">
        <v>265</v>
      </c>
      <c r="P6" s="36" t="n">
        <v>461</v>
      </c>
    </row>
    <row r="7">
      <c r="A7" s="36" t="inlineStr">
        <is>
          <t>Deepak D M</t>
        </is>
      </c>
      <c r="B7" s="36" t="inlineStr">
        <is>
          <t>Narasimhamurthy R</t>
        </is>
      </c>
      <c r="C7" s="36" t="inlineStr">
        <is>
          <t>Kishor K</t>
        </is>
      </c>
      <c r="D7" s="36" t="inlineStr">
        <is>
          <t>Bengaluru</t>
        </is>
      </c>
      <c r="E7" s="36" t="inlineStr">
        <is>
          <t>BLR- Sonnenahalli New</t>
        </is>
      </c>
      <c r="F7" s="36" t="n">
        <v>5305</v>
      </c>
      <c r="G7" s="31" t="n">
        <v>354</v>
      </c>
      <c r="H7" s="36" t="n">
        <v>330</v>
      </c>
      <c r="I7" s="36" t="n">
        <v>535</v>
      </c>
      <c r="J7" s="36" t="n">
        <v>629</v>
      </c>
      <c r="K7" s="36" t="n">
        <v>213</v>
      </c>
      <c r="L7" s="36" t="n">
        <v>148</v>
      </c>
      <c r="M7" s="36" t="n">
        <v>160</v>
      </c>
      <c r="N7" s="36" t="n">
        <v>111</v>
      </c>
      <c r="O7" s="36" t="n">
        <v>119</v>
      </c>
      <c r="P7" s="36" t="n">
        <v>156</v>
      </c>
    </row>
    <row r="8">
      <c r="A8" s="36" t="inlineStr">
        <is>
          <t>Lakshman Balakrishnan</t>
        </is>
      </c>
      <c r="B8" s="36" t="inlineStr">
        <is>
          <t>Saddam Hussain</t>
        </is>
      </c>
      <c r="C8" s="36" t="inlineStr">
        <is>
          <t>Un Mapped</t>
        </is>
      </c>
      <c r="D8" s="36" t="inlineStr">
        <is>
          <t>Bengaluru</t>
        </is>
      </c>
      <c r="E8" s="36" t="inlineStr">
        <is>
          <t>BLR-27th Main Road</t>
        </is>
      </c>
      <c r="F8" s="36" t="n">
        <v>4212</v>
      </c>
      <c r="G8" s="31" t="n">
        <v>281</v>
      </c>
      <c r="H8" s="36" t="n">
        <v>413</v>
      </c>
      <c r="I8" s="36" t="n">
        <v>501</v>
      </c>
      <c r="J8" s="36" t="n">
        <v>797</v>
      </c>
      <c r="K8" s="36" t="n">
        <v>667</v>
      </c>
      <c r="L8" s="36" t="n">
        <v>521</v>
      </c>
      <c r="M8" s="36" t="n">
        <v>133</v>
      </c>
      <c r="N8" s="36" t="n">
        <v>99</v>
      </c>
      <c r="O8" s="36" t="n">
        <v>109</v>
      </c>
      <c r="P8" s="36" t="n">
        <v>134</v>
      </c>
    </row>
    <row r="9">
      <c r="A9" s="36" t="inlineStr">
        <is>
          <t>Bangareppa CS</t>
        </is>
      </c>
      <c r="B9" s="36" t="inlineStr">
        <is>
          <t>Akshay P</t>
        </is>
      </c>
      <c r="C9" s="36" t="inlineStr">
        <is>
          <t>Srittam Dhal</t>
        </is>
      </c>
      <c r="D9" s="36" t="inlineStr">
        <is>
          <t>Bengaluru</t>
        </is>
      </c>
      <c r="E9" s="36" t="inlineStr">
        <is>
          <t>BLR-Abbigere</t>
        </is>
      </c>
      <c r="F9" s="36" t="n">
        <v>6102</v>
      </c>
      <c r="G9" s="31" t="n">
        <v>407</v>
      </c>
      <c r="H9" s="36" t="n">
        <v>1447</v>
      </c>
      <c r="I9" s="36" t="n">
        <v>950</v>
      </c>
      <c r="J9" s="36" t="n">
        <v>1183</v>
      </c>
      <c r="K9" s="36" t="n">
        <v>493</v>
      </c>
      <c r="L9" s="36" t="n">
        <v>314</v>
      </c>
      <c r="M9" s="36" t="n">
        <v>936</v>
      </c>
      <c r="N9" s="36" t="n">
        <v>338</v>
      </c>
      <c r="O9" s="36" t="n">
        <v>303</v>
      </c>
      <c r="P9" s="36" t="n">
        <v>123</v>
      </c>
    </row>
    <row r="10">
      <c r="A10" s="36" t="inlineStr">
        <is>
          <t>Lakshman Balakrishnan</t>
        </is>
      </c>
      <c r="B10" s="36" t="inlineStr">
        <is>
          <t>Saddam Hussain</t>
        </is>
      </c>
      <c r="C10" s="36" t="inlineStr">
        <is>
          <t>Un Mapped</t>
        </is>
      </c>
      <c r="D10" s="36" t="inlineStr">
        <is>
          <t>Bengaluru</t>
        </is>
      </c>
      <c r="E10" s="36" t="inlineStr">
        <is>
          <t>BLR-Agrahara Road</t>
        </is>
      </c>
      <c r="F10" s="36" t="n">
        <v>5194</v>
      </c>
      <c r="G10" s="31" t="n">
        <v>346</v>
      </c>
      <c r="H10" s="36" t="n">
        <v>723</v>
      </c>
      <c r="I10" s="36" t="n">
        <v>661</v>
      </c>
      <c r="J10" s="36" t="n">
        <v>793</v>
      </c>
      <c r="K10" s="36" t="n">
        <v>1166</v>
      </c>
      <c r="L10" s="36" t="n">
        <v>902</v>
      </c>
      <c r="M10" s="36" t="n">
        <v>556</v>
      </c>
      <c r="N10" s="36" t="n">
        <v>200</v>
      </c>
      <c r="O10" s="36" t="n">
        <v>11</v>
      </c>
      <c r="P10" s="36" t="n">
        <v>57</v>
      </c>
    </row>
    <row r="11">
      <c r="A11" s="36" t="inlineStr">
        <is>
          <t>Raghavendra Vernekar</t>
        </is>
      </c>
      <c r="B11" s="36" t="inlineStr">
        <is>
          <t>Suhas N</t>
        </is>
      </c>
      <c r="C11" s="36" t="inlineStr">
        <is>
          <t>Aravind S</t>
        </is>
      </c>
      <c r="D11" s="36" t="inlineStr">
        <is>
          <t>Bengaluru</t>
        </is>
      </c>
      <c r="E11" s="36" t="inlineStr">
        <is>
          <t>BLR-Anjanapura</t>
        </is>
      </c>
      <c r="F11" s="36" t="n">
        <v>7332</v>
      </c>
      <c r="G11" s="31" t="n">
        <v>489</v>
      </c>
      <c r="H11" s="36" t="n">
        <v>8</v>
      </c>
      <c r="I11" s="36" t="n">
        <v>525</v>
      </c>
      <c r="J11" s="36" t="n">
        <v>665</v>
      </c>
      <c r="K11" s="36" t="n">
        <v>703</v>
      </c>
      <c r="L11" s="36" t="n">
        <v>1097</v>
      </c>
      <c r="M11" s="36" t="n">
        <v>834</v>
      </c>
      <c r="N11" s="36" t="n">
        <v>589</v>
      </c>
      <c r="O11" s="36" t="n">
        <v>3</v>
      </c>
      <c r="P11" s="36" t="n">
        <v>1</v>
      </c>
    </row>
    <row r="12">
      <c r="A12" s="36" t="inlineStr">
        <is>
          <t>Raghavendra Vernekar</t>
        </is>
      </c>
      <c r="B12" s="36" t="inlineStr">
        <is>
          <t>Manjunatha V</t>
        </is>
      </c>
      <c r="C12" s="36" t="inlineStr">
        <is>
          <t>Un Mapped</t>
        </is>
      </c>
      <c r="D12" s="36" t="inlineStr">
        <is>
          <t>Bengaluru</t>
        </is>
      </c>
      <c r="E12" s="36" t="inlineStr">
        <is>
          <t>BLR-Arekere</t>
        </is>
      </c>
      <c r="F12" s="36" t="n">
        <v>6055</v>
      </c>
      <c r="G12" s="31" t="n">
        <v>404</v>
      </c>
      <c r="H12" s="36" t="n">
        <v>1646</v>
      </c>
      <c r="I12" s="36" t="n">
        <v>1467</v>
      </c>
      <c r="J12" s="36" t="n">
        <v>187</v>
      </c>
      <c r="K12" s="36" t="n">
        <v>643</v>
      </c>
      <c r="L12" s="36" t="n">
        <v>730</v>
      </c>
      <c r="M12" s="36" t="n">
        <v>22</v>
      </c>
      <c r="N12" s="36" t="n">
        <v>39</v>
      </c>
      <c r="O12" s="36" t="n">
        <v>84</v>
      </c>
      <c r="P12" s="36" t="n">
        <v>112</v>
      </c>
    </row>
    <row r="13">
      <c r="A13" s="36" t="inlineStr">
        <is>
          <t>Lakshman Balakrishnan</t>
        </is>
      </c>
      <c r="B13" s="36" t="inlineStr">
        <is>
          <t>Sundaresh S</t>
        </is>
      </c>
      <c r="C13" s="36" t="inlineStr">
        <is>
          <t>Un Mapped</t>
        </is>
      </c>
      <c r="D13" s="36" t="inlineStr">
        <is>
          <t>Bengaluru</t>
        </is>
      </c>
      <c r="E13" s="36" t="inlineStr">
        <is>
          <t>BLR-Aswath Nagar</t>
        </is>
      </c>
      <c r="F13" s="36" t="n">
        <v>5167</v>
      </c>
      <c r="G13" s="31" t="n">
        <v>345</v>
      </c>
      <c r="H13" s="36" t="n">
        <v>1310</v>
      </c>
      <c r="I13" s="36" t="n">
        <v>1676</v>
      </c>
      <c r="J13" s="36" t="n">
        <v>49</v>
      </c>
      <c r="K13" s="36" t="n">
        <v>1361</v>
      </c>
      <c r="L13" s="36" t="n">
        <v>396</v>
      </c>
      <c r="M13" s="36" t="n">
        <v>25</v>
      </c>
      <c r="N13" s="36" t="n">
        <v>0</v>
      </c>
      <c r="O13" s="36" t="n">
        <v>0</v>
      </c>
      <c r="P13" s="36" t="n">
        <v>6</v>
      </c>
    </row>
    <row r="14">
      <c r="A14" s="36" t="inlineStr">
        <is>
          <t>Lakshman Balakrishnan</t>
        </is>
      </c>
      <c r="B14" s="36" t="inlineStr">
        <is>
          <t>Balaji G</t>
        </is>
      </c>
      <c r="C14" s="36" t="inlineStr">
        <is>
          <t>Mohammed Akbar</t>
        </is>
      </c>
      <c r="D14" s="36" t="inlineStr">
        <is>
          <t>Bengaluru</t>
        </is>
      </c>
      <c r="E14" s="36" t="inlineStr">
        <is>
          <t>BLR-Attibele</t>
        </is>
      </c>
      <c r="F14" s="36" t="n">
        <v>7445</v>
      </c>
      <c r="G14" s="31" t="n">
        <v>497</v>
      </c>
      <c r="H14" s="36" t="n">
        <v>1765</v>
      </c>
      <c r="I14" s="36" t="n">
        <v>1916</v>
      </c>
      <c r="J14" s="36" t="n">
        <v>317</v>
      </c>
      <c r="K14" s="36" t="n">
        <v>1769</v>
      </c>
      <c r="L14" s="36" t="n">
        <v>897</v>
      </c>
      <c r="M14" s="36" t="n">
        <v>442</v>
      </c>
      <c r="N14" s="36" t="n">
        <v>0</v>
      </c>
      <c r="O14" s="36" t="n">
        <v>0</v>
      </c>
      <c r="P14" s="36" t="n">
        <v>0</v>
      </c>
    </row>
    <row r="15">
      <c r="A15" s="36" t="inlineStr">
        <is>
          <t>Raghavendra Vernekar</t>
        </is>
      </c>
      <c r="B15" s="36" t="inlineStr">
        <is>
          <t>Suhas N</t>
        </is>
      </c>
      <c r="C15" s="36" t="inlineStr">
        <is>
          <t>Aravind S</t>
        </is>
      </c>
      <c r="D15" s="36" t="inlineStr">
        <is>
          <t>Bengaluru</t>
        </is>
      </c>
      <c r="E15" s="36" t="inlineStr">
        <is>
          <t>BLR-Avalahalli Main</t>
        </is>
      </c>
      <c r="F15" s="36" t="n">
        <v>6396</v>
      </c>
      <c r="G15" s="31" t="n">
        <v>427</v>
      </c>
      <c r="H15" s="36" t="n">
        <v>11</v>
      </c>
      <c r="I15" s="36" t="n">
        <v>19</v>
      </c>
      <c r="J15" s="36" t="n">
        <v>299</v>
      </c>
      <c r="K15" s="36" t="n">
        <v>447</v>
      </c>
      <c r="L15" s="36" t="n">
        <v>343</v>
      </c>
      <c r="M15" s="36" t="n">
        <v>239</v>
      </c>
      <c r="N15" s="36" t="n">
        <v>238</v>
      </c>
      <c r="O15" s="36" t="n">
        <v>429</v>
      </c>
      <c r="P15" s="36" t="n">
        <v>142</v>
      </c>
    </row>
    <row r="16">
      <c r="A16" s="36" t="inlineStr">
        <is>
          <t>Bangareppa CS</t>
        </is>
      </c>
      <c r="B16" s="36" t="inlineStr">
        <is>
          <t>Akshay P</t>
        </is>
      </c>
      <c r="C16" s="36" t="inlineStr">
        <is>
          <t>Srittam Dhal</t>
        </is>
      </c>
      <c r="D16" s="36" t="inlineStr">
        <is>
          <t>Bengaluru</t>
        </is>
      </c>
      <c r="E16" s="36" t="inlineStr">
        <is>
          <t>BLR-Bagalakunte</t>
        </is>
      </c>
      <c r="F16" s="36" t="n">
        <v>7531</v>
      </c>
      <c r="G16" s="31" t="n">
        <v>502</v>
      </c>
      <c r="H16" s="36" t="n">
        <v>112</v>
      </c>
      <c r="I16" s="36" t="n">
        <v>207</v>
      </c>
      <c r="J16" s="36" t="n">
        <v>486</v>
      </c>
      <c r="K16" s="36" t="n">
        <v>349</v>
      </c>
      <c r="L16" s="36" t="n">
        <v>243</v>
      </c>
      <c r="M16" s="36" t="n">
        <v>622</v>
      </c>
      <c r="N16" s="36" t="n">
        <v>308</v>
      </c>
      <c r="O16" s="36" t="n">
        <v>649</v>
      </c>
      <c r="P16" s="36" t="n">
        <v>579</v>
      </c>
    </row>
    <row r="17">
      <c r="A17" s="36" t="inlineStr">
        <is>
          <t>Ashwath S</t>
        </is>
      </c>
      <c r="B17" s="36" t="inlineStr">
        <is>
          <t>Adhavan Subramani</t>
        </is>
      </c>
      <c r="C17" s="36" t="inlineStr">
        <is>
          <t>Mohammed Akbar</t>
        </is>
      </c>
      <c r="D17" s="36" t="inlineStr">
        <is>
          <t>Bengaluru</t>
        </is>
      </c>
      <c r="E17" s="36" t="inlineStr">
        <is>
          <t>BLR-Bagalur</t>
        </is>
      </c>
      <c r="F17" s="36" t="n">
        <v>5516</v>
      </c>
      <c r="G17" s="31" t="n">
        <v>368</v>
      </c>
      <c r="H17" s="36" t="n">
        <v>1168</v>
      </c>
      <c r="I17" s="36" t="n">
        <v>935</v>
      </c>
      <c r="J17" s="36" t="n">
        <v>232</v>
      </c>
      <c r="K17" s="36" t="n">
        <v>441</v>
      </c>
      <c r="L17" s="36" t="n">
        <v>545</v>
      </c>
      <c r="M17" s="36" t="n">
        <v>264</v>
      </c>
      <c r="N17" s="36" t="n">
        <v>360</v>
      </c>
      <c r="O17" s="36" t="n">
        <v>37</v>
      </c>
      <c r="P17" s="36" t="n">
        <v>419</v>
      </c>
    </row>
    <row r="18">
      <c r="A18" s="36" t="inlineStr">
        <is>
          <t>Lakshman Balakrishnan</t>
        </is>
      </c>
      <c r="B18" s="36" t="inlineStr">
        <is>
          <t>Arun Raj</t>
        </is>
      </c>
      <c r="C18" s="36" t="inlineStr">
        <is>
          <t>Simon Manoharan</t>
        </is>
      </c>
      <c r="D18" s="36" t="inlineStr">
        <is>
          <t>Bengaluru</t>
        </is>
      </c>
      <c r="E18" s="36" t="inlineStr">
        <is>
          <t>BLR-Balagere SS</t>
        </is>
      </c>
      <c r="F18" s="36" t="n">
        <v>10619</v>
      </c>
      <c r="G18" s="31" t="n">
        <v>708</v>
      </c>
      <c r="H18" s="36" t="n">
        <v>1</v>
      </c>
      <c r="I18" s="36" t="n">
        <v>44</v>
      </c>
      <c r="J18" s="36" t="n">
        <v>67</v>
      </c>
      <c r="K18" s="36" t="n">
        <v>35</v>
      </c>
      <c r="L18" s="36" t="n">
        <v>22</v>
      </c>
      <c r="M18" s="36" t="n">
        <v>1</v>
      </c>
      <c r="N18" s="36" t="n">
        <v>0</v>
      </c>
      <c r="O18" s="36" t="n">
        <v>3</v>
      </c>
      <c r="P18" s="36" t="n">
        <v>183</v>
      </c>
    </row>
    <row r="19">
      <c r="A19" s="36" t="inlineStr">
        <is>
          <t>Deepak D M</t>
        </is>
      </c>
      <c r="B19" s="36" t="inlineStr">
        <is>
          <t>Narasimhamurthy R</t>
        </is>
      </c>
      <c r="C19" s="36" t="inlineStr">
        <is>
          <t>Kishor K</t>
        </is>
      </c>
      <c r="D19" s="36" t="inlineStr">
        <is>
          <t>Bengaluru</t>
        </is>
      </c>
      <c r="E19" s="36" t="inlineStr">
        <is>
          <t>BLR-Banashankari Network</t>
        </is>
      </c>
      <c r="F19" s="36" t="n">
        <v>5783</v>
      </c>
      <c r="G19" s="31" t="n">
        <v>386</v>
      </c>
      <c r="H19" s="36" t="n">
        <v>790</v>
      </c>
      <c r="I19" s="36" t="n">
        <v>565</v>
      </c>
      <c r="J19" s="36" t="n">
        <v>541</v>
      </c>
      <c r="K19" s="36" t="n">
        <v>240</v>
      </c>
      <c r="L19" s="36" t="n">
        <v>259</v>
      </c>
      <c r="M19" s="36" t="n">
        <v>250</v>
      </c>
      <c r="N19" s="36" t="n">
        <v>629</v>
      </c>
      <c r="O19" s="36" t="n">
        <v>427</v>
      </c>
      <c r="P19" s="36" t="n">
        <v>170</v>
      </c>
    </row>
    <row r="20">
      <c r="A20" s="36" t="inlineStr">
        <is>
          <t>Raghavendra Vernekar</t>
        </is>
      </c>
      <c r="B20" s="36" t="inlineStr">
        <is>
          <t>Suhas N</t>
        </is>
      </c>
      <c r="C20" s="36" t="inlineStr">
        <is>
          <t>Aravind S</t>
        </is>
      </c>
      <c r="D20" s="36" t="inlineStr">
        <is>
          <t>Bengaluru</t>
        </is>
      </c>
      <c r="E20" s="36" t="inlineStr">
        <is>
          <t>BLR-Banashankari New</t>
        </is>
      </c>
      <c r="F20" s="36" t="n">
        <v>5165</v>
      </c>
      <c r="G20" s="31" t="n">
        <v>345</v>
      </c>
      <c r="H20" s="36" t="n">
        <v>471</v>
      </c>
      <c r="I20" s="36" t="n">
        <v>380</v>
      </c>
      <c r="J20" s="36" t="n">
        <v>674</v>
      </c>
      <c r="K20" s="36" t="n">
        <v>413</v>
      </c>
      <c r="L20" s="36" t="n">
        <v>682</v>
      </c>
      <c r="M20" s="36" t="n">
        <v>116</v>
      </c>
      <c r="N20" s="36" t="n">
        <v>177</v>
      </c>
      <c r="O20" s="36" t="n">
        <v>123</v>
      </c>
      <c r="P20" s="36" t="n">
        <v>388</v>
      </c>
    </row>
    <row r="21">
      <c r="A21" s="36" t="inlineStr">
        <is>
          <t>Lakshman Balakrishnan</t>
        </is>
      </c>
      <c r="B21" s="36" t="inlineStr">
        <is>
          <t>Rizwan Ahmed</t>
        </is>
      </c>
      <c r="C21" s="36" t="inlineStr">
        <is>
          <t>Un Mapped</t>
        </is>
      </c>
      <c r="D21" s="36" t="inlineStr">
        <is>
          <t>Bengaluru</t>
        </is>
      </c>
      <c r="E21" s="36" t="inlineStr">
        <is>
          <t>BLR-Banjara Layout</t>
        </is>
      </c>
      <c r="F21" s="36" t="n">
        <v>7186</v>
      </c>
      <c r="G21" s="31" t="n">
        <v>479</v>
      </c>
      <c r="H21" s="36" t="n">
        <v>674</v>
      </c>
      <c r="I21" s="36" t="n">
        <v>105</v>
      </c>
      <c r="J21" s="36" t="n">
        <v>335</v>
      </c>
      <c r="K21" s="36" t="n">
        <v>611</v>
      </c>
      <c r="L21" s="36" t="n">
        <v>1796</v>
      </c>
      <c r="M21" s="36" t="n">
        <v>1733</v>
      </c>
      <c r="N21" s="36" t="n">
        <v>332</v>
      </c>
      <c r="O21" s="36" t="n">
        <v>61</v>
      </c>
      <c r="P21" s="36" t="n">
        <v>331</v>
      </c>
    </row>
    <row r="22">
      <c r="A22" s="36" t="inlineStr">
        <is>
          <t>Raghavendra Vernekar</t>
        </is>
      </c>
      <c r="B22" s="36" t="inlineStr">
        <is>
          <t>Manjunatha V</t>
        </is>
      </c>
      <c r="C22" s="36" t="inlineStr">
        <is>
          <t>Un Mapped</t>
        </is>
      </c>
      <c r="D22" s="36" t="inlineStr">
        <is>
          <t>Bengaluru</t>
        </is>
      </c>
      <c r="E22" s="36" t="inlineStr">
        <is>
          <t>BLR-BANNERGHATTA</t>
        </is>
      </c>
      <c r="F22" s="36" t="n">
        <v>5222</v>
      </c>
      <c r="G22" s="31" t="n">
        <v>348</v>
      </c>
      <c r="H22" s="36" t="n">
        <v>244</v>
      </c>
      <c r="I22" s="36" t="n">
        <v>479</v>
      </c>
      <c r="J22" s="36" t="n">
        <v>397</v>
      </c>
      <c r="K22" s="36" t="n">
        <v>287</v>
      </c>
      <c r="L22" s="36" t="n">
        <v>513</v>
      </c>
      <c r="M22" s="36" t="n">
        <v>526</v>
      </c>
      <c r="N22" s="36" t="n">
        <v>629</v>
      </c>
      <c r="O22" s="36" t="n">
        <v>319</v>
      </c>
      <c r="P22" s="36" t="n">
        <v>537</v>
      </c>
    </row>
    <row r="23">
      <c r="A23" s="36" t="inlineStr">
        <is>
          <t>Raghavendra Vernekar</t>
        </is>
      </c>
      <c r="B23" s="36" t="inlineStr">
        <is>
          <t>Manjunatha V</t>
        </is>
      </c>
      <c r="C23" s="36" t="inlineStr">
        <is>
          <t>Un Mapped</t>
        </is>
      </c>
      <c r="D23" s="36" t="inlineStr">
        <is>
          <t>Bengaluru</t>
        </is>
      </c>
      <c r="E23" s="36" t="inlineStr">
        <is>
          <t>BLR-Bannerghatta Network</t>
        </is>
      </c>
      <c r="F23" s="36" t="n">
        <v>5330</v>
      </c>
      <c r="G23" s="31" t="n">
        <v>356</v>
      </c>
      <c r="H23" s="36" t="n">
        <v>269</v>
      </c>
      <c r="I23" s="36" t="n">
        <v>465</v>
      </c>
      <c r="J23" s="36" t="n">
        <v>565</v>
      </c>
      <c r="K23" s="36" t="n">
        <v>278</v>
      </c>
      <c r="L23" s="36" t="n">
        <v>223</v>
      </c>
      <c r="M23" s="36" t="n">
        <v>607</v>
      </c>
      <c r="N23" s="36" t="n">
        <v>347</v>
      </c>
      <c r="O23" s="36" t="n">
        <v>388</v>
      </c>
      <c r="P23" s="36" t="n">
        <v>412</v>
      </c>
    </row>
    <row r="24">
      <c r="A24" s="36" t="inlineStr">
        <is>
          <t>Raghavendra Vernekar</t>
        </is>
      </c>
      <c r="B24" s="36" t="inlineStr">
        <is>
          <t>Manjunatha V</t>
        </is>
      </c>
      <c r="C24" s="36" t="inlineStr">
        <is>
          <t>Un Mapped</t>
        </is>
      </c>
      <c r="D24" s="36" t="inlineStr">
        <is>
          <t>Bengaluru</t>
        </is>
      </c>
      <c r="E24" s="36" t="inlineStr">
        <is>
          <t>BLR-Bannerghatta Network 2</t>
        </is>
      </c>
      <c r="F24" s="36" t="n">
        <v>5022</v>
      </c>
      <c r="G24" s="31" t="n">
        <v>335</v>
      </c>
      <c r="H24" s="36" t="n">
        <v>9</v>
      </c>
      <c r="I24" s="36" t="n">
        <v>197</v>
      </c>
      <c r="J24" s="36" t="n">
        <v>276</v>
      </c>
      <c r="K24" s="36" t="n">
        <v>616</v>
      </c>
      <c r="L24" s="36" t="n">
        <v>687</v>
      </c>
      <c r="M24" s="36" t="n">
        <v>346</v>
      </c>
      <c r="N24" s="36" t="n">
        <v>384</v>
      </c>
      <c r="O24" s="36" t="n">
        <v>109</v>
      </c>
      <c r="P24" s="36" t="n">
        <v>227</v>
      </c>
    </row>
    <row r="25">
      <c r="A25" s="36" t="inlineStr">
        <is>
          <t>Lakshman Balakrishnan</t>
        </is>
      </c>
      <c r="B25" s="36" t="inlineStr">
        <is>
          <t>Arun Raj</t>
        </is>
      </c>
      <c r="C25" s="36" t="inlineStr">
        <is>
          <t>Simon Manoharan</t>
        </is>
      </c>
      <c r="D25" s="36" t="inlineStr">
        <is>
          <t>Bengaluru</t>
        </is>
      </c>
      <c r="E25" s="36" t="inlineStr">
        <is>
          <t>BLR-Bannerghatta SS</t>
        </is>
      </c>
      <c r="F25" s="36" t="n">
        <v>10225</v>
      </c>
      <c r="G25" s="31" t="n">
        <v>682</v>
      </c>
      <c r="H25" s="36" t="n">
        <v>882</v>
      </c>
      <c r="I25" s="36" t="n">
        <v>337</v>
      </c>
      <c r="J25" s="36" t="n">
        <v>345</v>
      </c>
      <c r="K25" s="36" t="n">
        <v>1063</v>
      </c>
      <c r="L25" s="36" t="n">
        <v>445</v>
      </c>
      <c r="M25" s="36" t="n">
        <v>310</v>
      </c>
      <c r="N25" s="36" t="n">
        <v>218</v>
      </c>
      <c r="O25" s="36" t="n">
        <v>9</v>
      </c>
      <c r="P25" s="36" t="n">
        <v>4</v>
      </c>
    </row>
    <row r="26">
      <c r="A26" s="36" t="inlineStr">
        <is>
          <t>Ashwath S</t>
        </is>
      </c>
      <c r="B26" s="36" t="inlineStr">
        <is>
          <t>Richard Harris</t>
        </is>
      </c>
      <c r="C26" s="36" t="inlineStr">
        <is>
          <t>Kantha Kumar</t>
        </is>
      </c>
      <c r="D26" s="36" t="inlineStr">
        <is>
          <t>Bengaluru</t>
        </is>
      </c>
      <c r="E26" s="36" t="inlineStr">
        <is>
          <t>BLR-BASAVANAPURA</t>
        </is>
      </c>
      <c r="F26" s="36" t="n">
        <v>4538</v>
      </c>
      <c r="G26" s="31" t="n">
        <v>303</v>
      </c>
      <c r="H26" s="36" t="n">
        <v>182</v>
      </c>
      <c r="I26" s="36" t="n">
        <v>118</v>
      </c>
      <c r="J26" s="36" t="n">
        <v>180</v>
      </c>
      <c r="K26" s="36" t="n">
        <v>98</v>
      </c>
      <c r="L26" s="36" t="n">
        <v>238</v>
      </c>
      <c r="M26" s="36" t="n">
        <v>85</v>
      </c>
      <c r="N26" s="36" t="n">
        <v>83</v>
      </c>
      <c r="O26" s="36" t="n">
        <v>125</v>
      </c>
      <c r="P26" s="36" t="n">
        <v>124</v>
      </c>
    </row>
    <row r="27">
      <c r="A27" s="36" t="inlineStr">
        <is>
          <t>Ashwath S</t>
        </is>
      </c>
      <c r="B27" s="36" t="inlineStr">
        <is>
          <t>Richard Harris</t>
        </is>
      </c>
      <c r="C27" s="36" t="inlineStr">
        <is>
          <t>Kantha Kumar</t>
        </is>
      </c>
      <c r="D27" s="36" t="inlineStr">
        <is>
          <t>Bengaluru</t>
        </is>
      </c>
      <c r="E27" s="36" t="inlineStr">
        <is>
          <t>BLR-Basavanapura Network</t>
        </is>
      </c>
      <c r="F27" s="36" t="n">
        <v>7642</v>
      </c>
      <c r="G27" s="31" t="n">
        <v>510</v>
      </c>
      <c r="H27" s="36" t="n">
        <v>331</v>
      </c>
      <c r="I27" s="36" t="n">
        <v>827</v>
      </c>
      <c r="J27" s="36" t="n">
        <v>210</v>
      </c>
      <c r="K27" s="36" t="n">
        <v>411</v>
      </c>
      <c r="L27" s="36" t="n">
        <v>426</v>
      </c>
      <c r="M27" s="36" t="n">
        <v>554</v>
      </c>
      <c r="N27" s="36" t="n">
        <v>880</v>
      </c>
      <c r="O27" s="36" t="n">
        <v>897</v>
      </c>
      <c r="P27" s="36" t="n">
        <v>472</v>
      </c>
    </row>
    <row r="28">
      <c r="A28" s="36" t="inlineStr">
        <is>
          <t>Ashwath S</t>
        </is>
      </c>
      <c r="B28" s="36" t="inlineStr">
        <is>
          <t>Richard Harris</t>
        </is>
      </c>
      <c r="C28" s="36" t="inlineStr">
        <is>
          <t>Kantha Kumar</t>
        </is>
      </c>
      <c r="D28" s="36" t="inlineStr">
        <is>
          <t>Bengaluru</t>
        </is>
      </c>
      <c r="E28" s="36" t="inlineStr">
        <is>
          <t>BLR-BASAVANAPURA NETWORK 2</t>
        </is>
      </c>
      <c r="F28" s="36" t="n">
        <v>5302</v>
      </c>
      <c r="G28" s="31" t="n">
        <v>354</v>
      </c>
      <c r="H28" s="36" t="n">
        <v>231</v>
      </c>
      <c r="I28" s="36" t="n">
        <v>224</v>
      </c>
      <c r="J28" s="36" t="n">
        <v>908</v>
      </c>
      <c r="K28" s="36" t="n">
        <v>216</v>
      </c>
      <c r="L28" s="36" t="n">
        <v>63</v>
      </c>
      <c r="M28" s="36" t="n">
        <v>301</v>
      </c>
      <c r="N28" s="36" t="n">
        <v>176</v>
      </c>
      <c r="O28" s="36" t="n">
        <v>190</v>
      </c>
      <c r="P28" s="36" t="n">
        <v>79</v>
      </c>
    </row>
    <row r="29">
      <c r="A29" s="36" t="inlineStr">
        <is>
          <t>Lakshman Balakrishnan</t>
        </is>
      </c>
      <c r="B29" s="36" t="inlineStr">
        <is>
          <t>Arun Raj</t>
        </is>
      </c>
      <c r="C29" s="36" t="inlineStr">
        <is>
          <t>Simon Manoharan</t>
        </is>
      </c>
      <c r="D29" s="36" t="inlineStr">
        <is>
          <t>Bengaluru</t>
        </is>
      </c>
      <c r="E29" s="36" t="inlineStr">
        <is>
          <t>BLR-BASAVANAPURA SS</t>
        </is>
      </c>
      <c r="F29" s="36" t="n">
        <v>13185</v>
      </c>
      <c r="G29" s="31" t="n">
        <v>879</v>
      </c>
      <c r="H29" s="36" t="n">
        <v>1407</v>
      </c>
      <c r="I29" s="36" t="n">
        <v>804</v>
      </c>
      <c r="J29" s="36" t="n">
        <v>761</v>
      </c>
      <c r="K29" s="36" t="n">
        <v>878</v>
      </c>
      <c r="L29" s="36" t="n">
        <v>630</v>
      </c>
      <c r="M29" s="36" t="n">
        <v>180</v>
      </c>
      <c r="N29" s="36" t="n">
        <v>945</v>
      </c>
      <c r="O29" s="36" t="n">
        <v>379</v>
      </c>
      <c r="P29" s="36" t="n">
        <v>433</v>
      </c>
    </row>
    <row r="30">
      <c r="A30" s="36" t="inlineStr">
        <is>
          <t>Ashwath S</t>
        </is>
      </c>
      <c r="B30" s="36" t="inlineStr">
        <is>
          <t>Ashwath S</t>
        </is>
      </c>
      <c r="C30" s="36" t="inlineStr">
        <is>
          <t>Kantha Kumar</t>
        </is>
      </c>
      <c r="D30" s="36" t="inlineStr">
        <is>
          <t>Bengaluru</t>
        </is>
      </c>
      <c r="E30" s="36" t="inlineStr">
        <is>
          <t>BLR-Belathur</t>
        </is>
      </c>
      <c r="F30" s="36" t="n">
        <v>5788</v>
      </c>
      <c r="G30" s="31" t="n">
        <v>386</v>
      </c>
      <c r="H30" s="36" t="n">
        <v>1004</v>
      </c>
      <c r="I30" s="36" t="n">
        <v>401</v>
      </c>
      <c r="J30" s="36" t="n">
        <v>901</v>
      </c>
      <c r="K30" s="36" t="n">
        <v>897</v>
      </c>
      <c r="L30" s="36" t="n">
        <v>345</v>
      </c>
      <c r="M30" s="36" t="n">
        <v>609</v>
      </c>
      <c r="N30" s="36" t="n">
        <v>940</v>
      </c>
      <c r="O30" s="36" t="n">
        <v>467</v>
      </c>
      <c r="P30" s="36" t="n">
        <v>17</v>
      </c>
    </row>
    <row r="31">
      <c r="A31" s="36" t="inlineStr">
        <is>
          <t>Ashwath S</t>
        </is>
      </c>
      <c r="B31" s="36" t="inlineStr">
        <is>
          <t>Ashwath S</t>
        </is>
      </c>
      <c r="C31" s="36" t="inlineStr">
        <is>
          <t>Kantha Kumar</t>
        </is>
      </c>
      <c r="D31" s="36" t="inlineStr">
        <is>
          <t>Bengaluru</t>
        </is>
      </c>
      <c r="E31" s="36" t="inlineStr">
        <is>
          <t>BLR-BELLANDUR - 2</t>
        </is>
      </c>
      <c r="F31" s="36" t="n">
        <v>5663</v>
      </c>
      <c r="G31" s="31" t="n">
        <v>378</v>
      </c>
      <c r="H31" s="36" t="n">
        <v>1243</v>
      </c>
      <c r="I31" s="36" t="n">
        <v>871</v>
      </c>
      <c r="J31" s="36" t="n">
        <v>557</v>
      </c>
      <c r="K31" s="36" t="n">
        <v>599</v>
      </c>
      <c r="L31" s="36" t="n">
        <v>595</v>
      </c>
      <c r="M31" s="36" t="n">
        <v>658</v>
      </c>
      <c r="N31" s="36" t="n">
        <v>458</v>
      </c>
      <c r="O31" s="36" t="n">
        <v>253</v>
      </c>
      <c r="P31" s="36" t="n">
        <v>234</v>
      </c>
    </row>
    <row r="32">
      <c r="A32" s="36" t="inlineStr">
        <is>
          <t>Ashwath S</t>
        </is>
      </c>
      <c r="B32" s="36" t="inlineStr">
        <is>
          <t>Ashwath S</t>
        </is>
      </c>
      <c r="C32" s="36" t="inlineStr">
        <is>
          <t>Kantha Kumar</t>
        </is>
      </c>
      <c r="D32" s="36" t="inlineStr">
        <is>
          <t>Bengaluru</t>
        </is>
      </c>
      <c r="E32" s="36" t="inlineStr">
        <is>
          <t>BLR-Bellandur 6</t>
        </is>
      </c>
      <c r="F32" s="36" t="n">
        <v>6158</v>
      </c>
      <c r="G32" s="31" t="n">
        <v>411</v>
      </c>
      <c r="H32" s="36" t="n">
        <v>1085</v>
      </c>
      <c r="I32" s="36" t="n">
        <v>1110</v>
      </c>
      <c r="J32" s="36" t="n">
        <v>353</v>
      </c>
      <c r="K32" s="36" t="n">
        <v>854</v>
      </c>
      <c r="L32" s="36" t="n">
        <v>674</v>
      </c>
      <c r="M32" s="36" t="n">
        <v>263</v>
      </c>
      <c r="N32" s="36" t="n">
        <v>157</v>
      </c>
      <c r="O32" s="36" t="n">
        <v>248</v>
      </c>
      <c r="P32" s="36" t="n">
        <v>128</v>
      </c>
    </row>
    <row r="33">
      <c r="A33" s="36" t="inlineStr">
        <is>
          <t>Ashwath S</t>
        </is>
      </c>
      <c r="B33" s="36" t="inlineStr">
        <is>
          <t>Ashwath S</t>
        </is>
      </c>
      <c r="C33" s="36" t="inlineStr">
        <is>
          <t>Kantha Kumar</t>
        </is>
      </c>
      <c r="D33" s="36" t="inlineStr">
        <is>
          <t>Bengaluru</t>
        </is>
      </c>
      <c r="E33" s="36" t="inlineStr">
        <is>
          <t>BLR-Bellandur new</t>
        </is>
      </c>
      <c r="F33" s="36" t="n">
        <v>7207</v>
      </c>
      <c r="G33" s="31" t="n">
        <v>481</v>
      </c>
      <c r="H33" s="36" t="n">
        <v>679</v>
      </c>
      <c r="I33" s="36" t="n">
        <v>959</v>
      </c>
      <c r="J33" s="36" t="n">
        <v>553</v>
      </c>
      <c r="K33" s="36" t="n">
        <v>752</v>
      </c>
      <c r="L33" s="36" t="n">
        <v>1459</v>
      </c>
      <c r="M33" s="36" t="n">
        <v>1175</v>
      </c>
      <c r="N33" s="36" t="n">
        <v>345</v>
      </c>
      <c r="O33" s="36" t="n">
        <v>231</v>
      </c>
      <c r="P33" s="36" t="n">
        <v>471</v>
      </c>
    </row>
    <row r="34">
      <c r="A34" s="36" t="inlineStr">
        <is>
          <t>Lakshman Balakrishnan</t>
        </is>
      </c>
      <c r="B34" s="36" t="inlineStr">
        <is>
          <t>Arun Raj</t>
        </is>
      </c>
      <c r="C34" s="36" t="inlineStr">
        <is>
          <t>Simon Manoharan</t>
        </is>
      </c>
      <c r="D34" s="36" t="inlineStr">
        <is>
          <t>Bengaluru</t>
        </is>
      </c>
      <c r="E34" s="36" t="inlineStr">
        <is>
          <t>BLR-Bellandur SS</t>
        </is>
      </c>
      <c r="F34" s="36" t="n">
        <v>10796</v>
      </c>
      <c r="G34" s="31" t="n">
        <v>720</v>
      </c>
      <c r="H34" s="36" t="n">
        <v>301</v>
      </c>
      <c r="I34" s="36" t="n">
        <v>225</v>
      </c>
      <c r="J34" s="36" t="n">
        <v>751</v>
      </c>
      <c r="K34" s="36" t="n">
        <v>406</v>
      </c>
      <c r="L34" s="36" t="n">
        <v>439</v>
      </c>
      <c r="M34" s="36" t="n">
        <v>114</v>
      </c>
      <c r="N34" s="36" t="n">
        <v>218</v>
      </c>
      <c r="O34" s="36" t="n">
        <v>404</v>
      </c>
      <c r="P34" s="36" t="n">
        <v>38</v>
      </c>
    </row>
    <row r="35">
      <c r="A35" s="36" t="inlineStr">
        <is>
          <t>Ashwath S</t>
        </is>
      </c>
      <c r="B35" s="36" t="inlineStr">
        <is>
          <t>Ashwath S</t>
        </is>
      </c>
      <c r="C35" s="36" t="inlineStr">
        <is>
          <t>Kantha Kumar</t>
        </is>
      </c>
      <c r="D35" s="36" t="inlineStr">
        <is>
          <t>Bengaluru</t>
        </is>
      </c>
      <c r="E35" s="36" t="inlineStr">
        <is>
          <t>BLR-Bellandur-3</t>
        </is>
      </c>
      <c r="F35" s="36" t="n">
        <v>7376</v>
      </c>
      <c r="G35" s="31" t="n">
        <v>492</v>
      </c>
      <c r="H35" s="36" t="n">
        <v>257</v>
      </c>
      <c r="I35" s="36" t="n">
        <v>632</v>
      </c>
      <c r="J35" s="36" t="n">
        <v>665</v>
      </c>
      <c r="K35" s="36" t="n">
        <v>363</v>
      </c>
      <c r="L35" s="36" t="n">
        <v>459</v>
      </c>
      <c r="M35" s="36" t="n">
        <v>213</v>
      </c>
      <c r="N35" s="36" t="n">
        <v>158</v>
      </c>
      <c r="O35" s="36" t="n">
        <v>162</v>
      </c>
      <c r="P35" s="36" t="n">
        <v>1045</v>
      </c>
    </row>
    <row r="36">
      <c r="A36" s="36" t="inlineStr">
        <is>
          <t>Ashwath S</t>
        </is>
      </c>
      <c r="B36" s="36" t="inlineStr">
        <is>
          <t>Ashwath S</t>
        </is>
      </c>
      <c r="C36" s="36" t="inlineStr">
        <is>
          <t>Kantha Kumar</t>
        </is>
      </c>
      <c r="D36" s="36" t="inlineStr">
        <is>
          <t>Bengaluru</t>
        </is>
      </c>
      <c r="E36" s="36" t="inlineStr">
        <is>
          <t>BLR-BELLANDUR-4</t>
        </is>
      </c>
      <c r="F36" s="36" t="n">
        <v>5551</v>
      </c>
      <c r="G36" s="31" t="n">
        <v>370</v>
      </c>
      <c r="H36" s="36" t="n">
        <v>217</v>
      </c>
      <c r="I36" s="36" t="n">
        <v>355</v>
      </c>
      <c r="J36" s="36" t="n">
        <v>302</v>
      </c>
      <c r="K36" s="36" t="n">
        <v>358</v>
      </c>
      <c r="L36" s="36" t="n">
        <v>336</v>
      </c>
      <c r="M36" s="36" t="n">
        <v>97</v>
      </c>
      <c r="N36" s="36" t="n">
        <v>390</v>
      </c>
      <c r="O36" s="36" t="n">
        <v>396</v>
      </c>
      <c r="P36" s="36" t="n">
        <v>188</v>
      </c>
    </row>
    <row r="37">
      <c r="A37" s="36" t="inlineStr">
        <is>
          <t>Ashwath S</t>
        </is>
      </c>
      <c r="B37" s="36" t="inlineStr">
        <is>
          <t>Ashwath S</t>
        </is>
      </c>
      <c r="C37" s="36" t="inlineStr">
        <is>
          <t>Kantha Kumar</t>
        </is>
      </c>
      <c r="D37" s="36" t="inlineStr">
        <is>
          <t>Bengaluru</t>
        </is>
      </c>
      <c r="E37" s="36" t="inlineStr">
        <is>
          <t>BLR-Bellandur-5</t>
        </is>
      </c>
      <c r="F37" s="36" t="n">
        <v>6248</v>
      </c>
      <c r="G37" s="31" t="n">
        <v>417</v>
      </c>
      <c r="H37" s="36" t="n">
        <v>1153</v>
      </c>
      <c r="I37" s="36" t="n">
        <v>821</v>
      </c>
      <c r="J37" s="36" t="n">
        <v>593</v>
      </c>
      <c r="K37" s="36" t="n">
        <v>636</v>
      </c>
      <c r="L37" s="36" t="n">
        <v>353</v>
      </c>
      <c r="M37" s="36" t="n">
        <v>455</v>
      </c>
      <c r="N37" s="36" t="n">
        <v>514</v>
      </c>
      <c r="O37" s="36" t="n">
        <v>492</v>
      </c>
      <c r="P37" s="36" t="n">
        <v>115</v>
      </c>
    </row>
    <row r="38">
      <c r="A38" s="36" t="inlineStr">
        <is>
          <t>Deepak D M</t>
        </is>
      </c>
      <c r="B38" s="36" t="inlineStr">
        <is>
          <t>Ravishankar gowda</t>
        </is>
      </c>
      <c r="C38" s="36" t="inlineStr">
        <is>
          <t>Kishor K</t>
        </is>
      </c>
      <c r="D38" s="36" t="inlineStr">
        <is>
          <t>Bengaluru</t>
        </is>
      </c>
      <c r="E38" s="36" t="inlineStr">
        <is>
          <t>BLR-BEML Layout</t>
        </is>
      </c>
      <c r="F38" s="36" t="n">
        <v>6734</v>
      </c>
      <c r="G38" s="31" t="n">
        <v>449</v>
      </c>
      <c r="H38" s="36" t="n">
        <v>1389</v>
      </c>
      <c r="I38" s="36" t="n">
        <v>1191</v>
      </c>
      <c r="J38" s="36" t="n">
        <v>451</v>
      </c>
      <c r="K38" s="36" t="n">
        <v>354</v>
      </c>
      <c r="L38" s="36" t="n">
        <v>589</v>
      </c>
      <c r="M38" s="36" t="n">
        <v>758</v>
      </c>
      <c r="N38" s="36" t="n">
        <v>878</v>
      </c>
      <c r="O38" s="36" t="n">
        <v>534</v>
      </c>
      <c r="P38" s="36" t="n">
        <v>329</v>
      </c>
    </row>
    <row r="39">
      <c r="A39" s="36" t="inlineStr">
        <is>
          <t>Ashwath S</t>
        </is>
      </c>
      <c r="B39" s="36" t="inlineStr">
        <is>
          <t>Mohaideen DH</t>
        </is>
      </c>
      <c r="C39" s="36" t="inlineStr">
        <is>
          <t>Mohammed Akbar</t>
        </is>
      </c>
      <c r="D39" s="36" t="inlineStr">
        <is>
          <t>Bengaluru</t>
        </is>
      </c>
      <c r="E39" s="36" t="inlineStr">
        <is>
          <t>BLR-BHADRAPPA LAYOUT NETWORK</t>
        </is>
      </c>
      <c r="F39" s="36" t="n">
        <v>6324</v>
      </c>
      <c r="G39" s="31" t="n">
        <v>422</v>
      </c>
      <c r="H39" s="36" t="n">
        <v>1492</v>
      </c>
      <c r="I39" s="36" t="n">
        <v>945</v>
      </c>
      <c r="J39" s="36" t="n">
        <v>159</v>
      </c>
      <c r="K39" s="36" t="n">
        <v>508</v>
      </c>
      <c r="L39" s="36" t="n">
        <v>655</v>
      </c>
      <c r="M39" s="36" t="n">
        <v>112</v>
      </c>
      <c r="N39" s="36" t="n">
        <v>574</v>
      </c>
      <c r="O39" s="36" t="n">
        <v>287</v>
      </c>
      <c r="P39" s="36" t="n">
        <v>120</v>
      </c>
    </row>
    <row r="40">
      <c r="A40" s="36" t="inlineStr">
        <is>
          <t>Lakshman Balakrishnan</t>
        </is>
      </c>
      <c r="B40" s="36" t="inlineStr">
        <is>
          <t>Sundaresh S</t>
        </is>
      </c>
      <c r="C40" s="36" t="inlineStr">
        <is>
          <t>Un Mapped</t>
        </is>
      </c>
      <c r="D40" s="36" t="inlineStr">
        <is>
          <t>Bengaluru</t>
        </is>
      </c>
      <c r="E40" s="36" t="inlineStr">
        <is>
          <t>BLR-Bidaraguppe</t>
        </is>
      </c>
      <c r="F40" s="36" t="n">
        <v>7106</v>
      </c>
      <c r="G40" s="31" t="n">
        <v>474</v>
      </c>
      <c r="H40" s="36" t="n">
        <v>813</v>
      </c>
      <c r="I40" s="36" t="n">
        <v>210</v>
      </c>
      <c r="J40" s="36" t="n">
        <v>514</v>
      </c>
      <c r="K40" s="36" t="n">
        <v>342</v>
      </c>
      <c r="L40" s="36" t="n">
        <v>1128</v>
      </c>
      <c r="M40" s="36" t="n">
        <v>93</v>
      </c>
      <c r="N40" s="36" t="n">
        <v>397</v>
      </c>
      <c r="O40" s="36" t="n">
        <v>908</v>
      </c>
      <c r="P40" s="36" t="n">
        <v>372</v>
      </c>
    </row>
    <row r="41">
      <c r="A41" s="36" t="inlineStr">
        <is>
          <t>Raghavendra Vernekar</t>
        </is>
      </c>
      <c r="B41" s="36" t="inlineStr">
        <is>
          <t>Raghavendra Vernekar</t>
        </is>
      </c>
      <c r="C41" s="36" t="inlineStr">
        <is>
          <t>Prakash BS</t>
        </is>
      </c>
      <c r="D41" s="36" t="inlineStr">
        <is>
          <t>Bengaluru</t>
        </is>
      </c>
      <c r="E41" s="36" t="inlineStr">
        <is>
          <t>BLR-Bommanahalli</t>
        </is>
      </c>
      <c r="F41" s="36" t="n">
        <v>10820</v>
      </c>
      <c r="G41" s="31" t="n">
        <v>722</v>
      </c>
      <c r="H41" s="36" t="n">
        <v>23</v>
      </c>
      <c r="I41" s="36" t="n">
        <v>26</v>
      </c>
      <c r="J41" s="36" t="n">
        <v>510</v>
      </c>
      <c r="K41" s="36" t="n">
        <v>480</v>
      </c>
      <c r="L41" s="36" t="n">
        <v>0</v>
      </c>
      <c r="M41" s="36" t="n">
        <v>2015</v>
      </c>
      <c r="N41" s="36" t="n">
        <v>760</v>
      </c>
      <c r="O41" s="36" t="n">
        <v>590</v>
      </c>
      <c r="P41" s="36" t="n">
        <v>877</v>
      </c>
    </row>
    <row r="42">
      <c r="A42" s="36" t="inlineStr">
        <is>
          <t>Lakshman Balakrishnan</t>
        </is>
      </c>
      <c r="B42" s="36" t="inlineStr">
        <is>
          <t>Balaji G</t>
        </is>
      </c>
      <c r="C42" s="36" t="inlineStr">
        <is>
          <t>Mohammed Akbar</t>
        </is>
      </c>
      <c r="D42" s="36" t="inlineStr">
        <is>
          <t>Bengaluru</t>
        </is>
      </c>
      <c r="E42" s="36" t="inlineStr">
        <is>
          <t>BLR-Bommasandra</t>
        </is>
      </c>
      <c r="F42" s="36" t="n">
        <v>5262</v>
      </c>
      <c r="G42" s="31" t="n">
        <v>351</v>
      </c>
      <c r="H42" s="36" t="n">
        <v>977</v>
      </c>
      <c r="I42" s="36" t="n">
        <v>1282</v>
      </c>
      <c r="J42" s="36" t="n">
        <v>319</v>
      </c>
      <c r="K42" s="36" t="n">
        <v>779</v>
      </c>
      <c r="L42" s="36" t="n">
        <v>1064</v>
      </c>
      <c r="M42" s="36" t="n">
        <v>204</v>
      </c>
      <c r="N42" s="36" t="n">
        <v>278</v>
      </c>
      <c r="O42" s="36" t="n">
        <v>8</v>
      </c>
      <c r="P42" s="36" t="n">
        <v>159</v>
      </c>
    </row>
    <row r="43">
      <c r="A43" s="36" t="inlineStr">
        <is>
          <t>Lakshman Balakrishnan</t>
        </is>
      </c>
      <c r="B43" s="36" t="inlineStr">
        <is>
          <t>Basil Scariya</t>
        </is>
      </c>
      <c r="C43" s="36" t="inlineStr">
        <is>
          <t>Prakash BS</t>
        </is>
      </c>
      <c r="D43" s="36" t="inlineStr">
        <is>
          <t>Bengaluru</t>
        </is>
      </c>
      <c r="E43" s="36" t="inlineStr">
        <is>
          <t>BLR-BROOKEFIELD</t>
        </is>
      </c>
      <c r="F43" s="36" t="n">
        <v>7849</v>
      </c>
      <c r="G43" s="31" t="n">
        <v>524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6" t="n">
        <v>0</v>
      </c>
      <c r="O43" s="36" t="n">
        <v>0</v>
      </c>
      <c r="P43" s="36" t="n">
        <v>0</v>
      </c>
    </row>
    <row r="44">
      <c r="A44" s="36" t="inlineStr">
        <is>
          <t>Lakshman Balakrishnan</t>
        </is>
      </c>
      <c r="B44" s="36" t="inlineStr">
        <is>
          <t>Silambarasan E</t>
        </is>
      </c>
      <c r="C44" s="36" t="inlineStr">
        <is>
          <t>Arivind S</t>
        </is>
      </c>
      <c r="D44" s="36" t="inlineStr">
        <is>
          <t>Bengaluru</t>
        </is>
      </c>
      <c r="E44" s="36" t="inlineStr">
        <is>
          <t>BLR-Brookfield Network</t>
        </is>
      </c>
      <c r="F44" s="36" t="n">
        <v>8268</v>
      </c>
      <c r="G44" s="31" t="n">
        <v>551</v>
      </c>
      <c r="H44" s="36" t="n">
        <v>469</v>
      </c>
      <c r="I44" s="36" t="n">
        <v>662</v>
      </c>
      <c r="J44" s="36" t="n">
        <v>1023</v>
      </c>
      <c r="K44" s="36" t="n">
        <v>735</v>
      </c>
      <c r="L44" s="36" t="n">
        <v>828</v>
      </c>
      <c r="M44" s="36" t="n">
        <v>209</v>
      </c>
      <c r="N44" s="36" t="n">
        <v>455</v>
      </c>
      <c r="O44" s="36" t="n">
        <v>228</v>
      </c>
      <c r="P44" s="36" t="n">
        <v>905</v>
      </c>
    </row>
    <row r="45">
      <c r="A45" s="36" t="inlineStr">
        <is>
          <t>Lakshman Balakrishnan</t>
        </is>
      </c>
      <c r="B45" s="36" t="inlineStr">
        <is>
          <t>Silambarasan E</t>
        </is>
      </c>
      <c r="C45" s="36" t="inlineStr">
        <is>
          <t>Arivind S</t>
        </is>
      </c>
      <c r="D45" s="36" t="inlineStr">
        <is>
          <t>Bengaluru</t>
        </is>
      </c>
      <c r="E45" s="36" t="inlineStr">
        <is>
          <t>BLR-Brookfield Network-2</t>
        </is>
      </c>
      <c r="F45" s="36" t="n">
        <v>5057</v>
      </c>
      <c r="G45" s="31" t="n">
        <v>337</v>
      </c>
      <c r="H45" s="36" t="n">
        <v>1196</v>
      </c>
      <c r="I45" s="36" t="n">
        <v>1269</v>
      </c>
      <c r="J45" s="36" t="n">
        <v>210</v>
      </c>
      <c r="K45" s="36" t="n">
        <v>506</v>
      </c>
      <c r="L45" s="36" t="n">
        <v>482</v>
      </c>
      <c r="M45" s="36" t="n">
        <v>225</v>
      </c>
      <c r="N45" s="36" t="n">
        <v>134</v>
      </c>
      <c r="O45" s="36" t="n">
        <v>214</v>
      </c>
      <c r="P45" s="36" t="n">
        <v>26</v>
      </c>
    </row>
    <row r="46">
      <c r="A46" s="36" t="inlineStr">
        <is>
          <t>Raghavendra Vernekar</t>
        </is>
      </c>
      <c r="B46" s="36" t="inlineStr">
        <is>
          <t>Raghavendra Vernekar</t>
        </is>
      </c>
      <c r="C46" s="36" t="inlineStr">
        <is>
          <t>Prakash BS</t>
        </is>
      </c>
      <c r="D46" s="36" t="inlineStr">
        <is>
          <t>Bengaluru</t>
        </is>
      </c>
      <c r="E46" s="36" t="inlineStr">
        <is>
          <t>BLR-BTM Layout Network-3</t>
        </is>
      </c>
      <c r="F46" s="36" t="n">
        <v>5155</v>
      </c>
      <c r="G46" s="31" t="n">
        <v>344</v>
      </c>
      <c r="H46" s="36" t="n">
        <v>965</v>
      </c>
      <c r="I46" s="36" t="n">
        <v>773</v>
      </c>
      <c r="J46" s="36" t="n">
        <v>465</v>
      </c>
      <c r="K46" s="36" t="n">
        <v>30</v>
      </c>
      <c r="L46" s="36" t="n">
        <v>205</v>
      </c>
      <c r="M46" s="36" t="n">
        <v>377</v>
      </c>
      <c r="N46" s="36" t="n">
        <v>283</v>
      </c>
      <c r="O46" s="36" t="n">
        <v>171</v>
      </c>
      <c r="P46" s="36" t="n">
        <v>229</v>
      </c>
    </row>
    <row r="47">
      <c r="A47" s="36" t="inlineStr">
        <is>
          <t>Raghavendra Vernekar</t>
        </is>
      </c>
      <c r="B47" s="36" t="inlineStr">
        <is>
          <t>Raghavendra Vernekar</t>
        </is>
      </c>
      <c r="C47" s="36" t="inlineStr">
        <is>
          <t>Prakash BS</t>
        </is>
      </c>
      <c r="D47" s="36" t="inlineStr">
        <is>
          <t>Bengaluru</t>
        </is>
      </c>
      <c r="E47" s="36" t="inlineStr">
        <is>
          <t>BLR-BTM LAYOUT NEW</t>
        </is>
      </c>
      <c r="F47" s="36" t="n">
        <v>6976</v>
      </c>
      <c r="G47" s="31" t="n">
        <v>465</v>
      </c>
      <c r="H47" s="36" t="n">
        <v>2417</v>
      </c>
      <c r="I47" s="36" t="n">
        <v>392</v>
      </c>
      <c r="J47" s="36" t="n">
        <v>570</v>
      </c>
      <c r="K47" s="36" t="n">
        <v>945</v>
      </c>
      <c r="L47" s="36" t="n">
        <v>419</v>
      </c>
      <c r="M47" s="36" t="n">
        <v>570</v>
      </c>
      <c r="N47" s="36" t="n">
        <v>83</v>
      </c>
      <c r="O47" s="36" t="n">
        <v>60</v>
      </c>
      <c r="P47" s="36" t="n">
        <v>5</v>
      </c>
    </row>
    <row r="48">
      <c r="A48" s="36" t="inlineStr">
        <is>
          <t>Raghavendra Vernekar</t>
        </is>
      </c>
      <c r="B48" s="36" t="inlineStr">
        <is>
          <t>Raghavendra Vernekar</t>
        </is>
      </c>
      <c r="C48" s="36" t="inlineStr">
        <is>
          <t>Prakash BS</t>
        </is>
      </c>
      <c r="D48" s="36" t="inlineStr">
        <is>
          <t>Bengaluru</t>
        </is>
      </c>
      <c r="E48" s="36" t="inlineStr">
        <is>
          <t>BLR-BTM-2 New</t>
        </is>
      </c>
      <c r="F48" s="36" t="n">
        <v>5768</v>
      </c>
      <c r="G48" s="31" t="n">
        <v>385</v>
      </c>
      <c r="H48" s="36" t="n">
        <v>1670</v>
      </c>
      <c r="I48" s="36" t="n">
        <v>1472</v>
      </c>
      <c r="J48" s="36" t="n">
        <v>1007</v>
      </c>
      <c r="K48" s="36" t="n">
        <v>662</v>
      </c>
      <c r="L48" s="36" t="n">
        <v>711</v>
      </c>
      <c r="M48" s="36" t="n">
        <v>136</v>
      </c>
      <c r="N48" s="36" t="n">
        <v>71</v>
      </c>
      <c r="O48" s="36" t="n">
        <v>4</v>
      </c>
      <c r="P48" s="36" t="n">
        <v>31</v>
      </c>
    </row>
    <row r="49">
      <c r="A49" s="36" t="inlineStr">
        <is>
          <t>Raghavendra Vernekar</t>
        </is>
      </c>
      <c r="B49" s="36" t="inlineStr">
        <is>
          <t>Raghavendra Vernekar</t>
        </is>
      </c>
      <c r="C49" s="36" t="inlineStr">
        <is>
          <t>Prakash BS</t>
        </is>
      </c>
      <c r="D49" s="36" t="inlineStr">
        <is>
          <t>Bengaluru</t>
        </is>
      </c>
      <c r="E49" s="36" t="inlineStr">
        <is>
          <t>BLR-BTM-3</t>
        </is>
      </c>
      <c r="F49" s="36" t="n">
        <v>5097</v>
      </c>
      <c r="G49" s="31" t="n">
        <v>340</v>
      </c>
      <c r="H49" s="36" t="n">
        <v>778</v>
      </c>
      <c r="I49" s="36" t="n">
        <v>474</v>
      </c>
      <c r="J49" s="36" t="n">
        <v>172</v>
      </c>
      <c r="K49" s="36" t="n">
        <v>267</v>
      </c>
      <c r="L49" s="36" t="n">
        <v>381</v>
      </c>
      <c r="M49" s="36" t="n">
        <v>843</v>
      </c>
      <c r="N49" s="36" t="n">
        <v>270</v>
      </c>
      <c r="O49" s="36" t="n">
        <v>285</v>
      </c>
      <c r="P49" s="36" t="n">
        <v>511</v>
      </c>
    </row>
    <row r="50">
      <c r="A50" s="36" t="inlineStr">
        <is>
          <t>Ashwath S</t>
        </is>
      </c>
      <c r="B50" s="36" t="inlineStr">
        <is>
          <t>Ashwath S</t>
        </is>
      </c>
      <c r="C50" s="36" t="inlineStr">
        <is>
          <t>Kantha Kumar</t>
        </is>
      </c>
      <c r="D50" s="36" t="inlineStr">
        <is>
          <t>Bengaluru</t>
        </is>
      </c>
      <c r="E50" s="36" t="inlineStr">
        <is>
          <t>BLR-Budigere Cross</t>
        </is>
      </c>
      <c r="F50" s="36" t="n">
        <v>5484</v>
      </c>
      <c r="G50" s="31" t="n">
        <v>366</v>
      </c>
      <c r="H50" s="36" t="n">
        <v>68</v>
      </c>
      <c r="I50" s="36" t="n">
        <v>87</v>
      </c>
      <c r="J50" s="36" t="n">
        <v>558</v>
      </c>
      <c r="K50" s="36" t="n">
        <v>576</v>
      </c>
      <c r="L50" s="36" t="n">
        <v>413</v>
      </c>
      <c r="M50" s="36" t="n">
        <v>199</v>
      </c>
      <c r="N50" s="36" t="n">
        <v>192</v>
      </c>
      <c r="O50" s="36" t="n">
        <v>236</v>
      </c>
      <c r="P50" s="36" t="n">
        <v>476</v>
      </c>
    </row>
    <row r="51">
      <c r="A51" s="36" t="inlineStr">
        <is>
          <t>Lakshman Balakrishnan</t>
        </is>
      </c>
      <c r="B51" s="36" t="inlineStr">
        <is>
          <t>Sundaresh S</t>
        </is>
      </c>
      <c r="C51" s="36" t="inlineStr">
        <is>
          <t>Un Mapped</t>
        </is>
      </c>
      <c r="D51" s="36" t="inlineStr">
        <is>
          <t>Bengaluru</t>
        </is>
      </c>
      <c r="E51" s="36" t="inlineStr">
        <is>
          <t>BLR-Carmelaram</t>
        </is>
      </c>
      <c r="F51" s="36" t="n">
        <v>6559</v>
      </c>
      <c r="G51" s="31" t="n">
        <v>437</v>
      </c>
      <c r="H51" s="36" t="n">
        <v>624</v>
      </c>
      <c r="I51" s="36" t="n">
        <v>515</v>
      </c>
      <c r="J51" s="36" t="n">
        <v>500</v>
      </c>
      <c r="K51" s="36" t="n">
        <v>773</v>
      </c>
      <c r="L51" s="36" t="n">
        <v>953</v>
      </c>
      <c r="M51" s="36" t="n">
        <v>520</v>
      </c>
      <c r="N51" s="36" t="n">
        <v>539</v>
      </c>
      <c r="O51" s="36" t="n">
        <v>309</v>
      </c>
      <c r="P51" s="36" t="n">
        <v>138</v>
      </c>
    </row>
    <row r="52">
      <c r="A52" s="36" t="inlineStr">
        <is>
          <t>Ashwath S</t>
        </is>
      </c>
      <c r="B52" s="36" t="inlineStr">
        <is>
          <t>Girish N</t>
        </is>
      </c>
      <c r="C52" s="36" t="inlineStr">
        <is>
          <t>Un Mapped</t>
        </is>
      </c>
      <c r="D52" s="36" t="inlineStr">
        <is>
          <t>Bengaluru</t>
        </is>
      </c>
      <c r="E52" s="36" t="inlineStr">
        <is>
          <t>BLR-Challakere</t>
        </is>
      </c>
      <c r="F52" s="36" t="n">
        <v>6292</v>
      </c>
      <c r="G52" s="31" t="n">
        <v>420</v>
      </c>
      <c r="H52" s="36" t="n">
        <v>382</v>
      </c>
      <c r="I52" s="36" t="n">
        <v>261</v>
      </c>
      <c r="J52" s="36" t="n">
        <v>733</v>
      </c>
      <c r="K52" s="36" t="n">
        <v>460</v>
      </c>
      <c r="L52" s="36" t="n">
        <v>1204</v>
      </c>
      <c r="M52" s="36" t="n">
        <v>317</v>
      </c>
      <c r="N52" s="36" t="n">
        <v>130</v>
      </c>
      <c r="O52" s="36" t="n">
        <v>158</v>
      </c>
      <c r="P52" s="36" t="n">
        <v>233</v>
      </c>
    </row>
    <row r="53">
      <c r="A53" s="36" t="inlineStr">
        <is>
          <t>Deepak D M</t>
        </is>
      </c>
      <c r="B53" s="36" t="inlineStr">
        <is>
          <t>Narasimhamurthy R</t>
        </is>
      </c>
      <c r="C53" s="36" t="inlineStr">
        <is>
          <t>Kishor K</t>
        </is>
      </c>
      <c r="D53" s="36" t="inlineStr">
        <is>
          <t>Bengaluru</t>
        </is>
      </c>
      <c r="E53" s="36" t="inlineStr">
        <is>
          <t>BLR-Chamrajpet</t>
        </is>
      </c>
      <c r="F53" s="36" t="n">
        <v>5477</v>
      </c>
      <c r="G53" s="31" t="n">
        <v>365</v>
      </c>
      <c r="H53" s="36" t="n">
        <v>457</v>
      </c>
      <c r="I53" s="36" t="n">
        <v>374</v>
      </c>
      <c r="J53" s="36" t="n">
        <v>789</v>
      </c>
      <c r="K53" s="36" t="n">
        <v>390</v>
      </c>
      <c r="L53" s="36" t="n">
        <v>261</v>
      </c>
      <c r="M53" s="36" t="n">
        <v>33</v>
      </c>
      <c r="N53" s="36" t="n">
        <v>503</v>
      </c>
      <c r="O53" s="36" t="n">
        <v>560</v>
      </c>
      <c r="P53" s="36" t="n">
        <v>481</v>
      </c>
    </row>
    <row r="54">
      <c r="A54" s="36" t="inlineStr">
        <is>
          <t>Lakshman Balakrishnan</t>
        </is>
      </c>
      <c r="B54" s="36" t="inlineStr">
        <is>
          <t>Balaji G</t>
        </is>
      </c>
      <c r="C54" s="36" t="inlineStr">
        <is>
          <t>Mohammed Akbar</t>
        </is>
      </c>
      <c r="D54" s="36" t="inlineStr">
        <is>
          <t>Bengaluru</t>
        </is>
      </c>
      <c r="E54" s="36" t="inlineStr">
        <is>
          <t>BLR-Chandapura</t>
        </is>
      </c>
      <c r="F54" s="36" t="n">
        <v>6409</v>
      </c>
      <c r="G54" s="31" t="n">
        <v>427</v>
      </c>
      <c r="H54" s="36" t="n">
        <v>995</v>
      </c>
      <c r="I54" s="36" t="n">
        <v>1267</v>
      </c>
      <c r="J54" s="36" t="n">
        <v>1057</v>
      </c>
      <c r="K54" s="36" t="n">
        <v>453</v>
      </c>
      <c r="L54" s="36" t="n">
        <v>417</v>
      </c>
      <c r="M54" s="36" t="n">
        <v>455</v>
      </c>
      <c r="N54" s="36" t="n">
        <v>668</v>
      </c>
      <c r="O54" s="36" t="n">
        <v>95</v>
      </c>
      <c r="P54" s="36" t="n">
        <v>25</v>
      </c>
    </row>
    <row r="55">
      <c r="A55" s="36" t="inlineStr">
        <is>
          <t>Ashwath S</t>
        </is>
      </c>
      <c r="B55" s="36" t="inlineStr">
        <is>
          <t>Ashwath S</t>
        </is>
      </c>
      <c r="C55" s="36" t="inlineStr">
        <is>
          <t>Kantha Kumar</t>
        </is>
      </c>
      <c r="D55" s="36" t="inlineStr">
        <is>
          <t>Bengaluru</t>
        </is>
      </c>
      <c r="E55" s="36" t="inlineStr">
        <is>
          <t>BLR-Channasandra</t>
        </is>
      </c>
      <c r="F55" s="36" t="n">
        <v>4660</v>
      </c>
      <c r="G55" s="31" t="n">
        <v>311</v>
      </c>
      <c r="H55" s="36" t="n">
        <v>75</v>
      </c>
      <c r="I55" s="36" t="n">
        <v>732</v>
      </c>
      <c r="J55" s="36" t="n">
        <v>983</v>
      </c>
      <c r="K55" s="36" t="n">
        <v>634</v>
      </c>
      <c r="L55" s="36" t="n">
        <v>805</v>
      </c>
      <c r="M55" s="36" t="n">
        <v>649</v>
      </c>
      <c r="N55" s="36" t="n">
        <v>324</v>
      </c>
      <c r="O55" s="36" t="n">
        <v>389</v>
      </c>
      <c r="P55" s="36" t="n">
        <v>65</v>
      </c>
    </row>
    <row r="56">
      <c r="A56" s="36" t="inlineStr">
        <is>
          <t>Raghavendra Vernekar</t>
        </is>
      </c>
      <c r="B56" s="36" t="inlineStr">
        <is>
          <t>Suhas N</t>
        </is>
      </c>
      <c r="C56" s="36" t="inlineStr">
        <is>
          <t>Aravind S</t>
        </is>
      </c>
      <c r="D56" s="36" t="inlineStr">
        <is>
          <t>Bengaluru</t>
        </is>
      </c>
      <c r="E56" s="36" t="inlineStr">
        <is>
          <t>BLR-Chickpet New</t>
        </is>
      </c>
      <c r="F56" s="36" t="n">
        <v>6272</v>
      </c>
      <c r="G56" s="31" t="n">
        <v>418</v>
      </c>
      <c r="H56" s="36" t="n">
        <v>1106</v>
      </c>
      <c r="I56" s="36" t="n">
        <v>1219</v>
      </c>
      <c r="J56" s="36" t="n">
        <v>586</v>
      </c>
      <c r="K56" s="36" t="n">
        <v>484</v>
      </c>
      <c r="L56" s="36" t="n">
        <v>595</v>
      </c>
      <c r="M56" s="36" t="n">
        <v>133</v>
      </c>
      <c r="N56" s="36" t="n">
        <v>254</v>
      </c>
      <c r="O56" s="36" t="n">
        <v>142</v>
      </c>
      <c r="P56" s="36" t="n">
        <v>108</v>
      </c>
    </row>
    <row r="57">
      <c r="A57" s="36" t="inlineStr">
        <is>
          <t>Ashwath S</t>
        </is>
      </c>
      <c r="B57" s="36" t="inlineStr">
        <is>
          <t>Adhavan Subramani</t>
        </is>
      </c>
      <c r="C57" s="36" t="inlineStr">
        <is>
          <t>Mohammed Akbar</t>
        </is>
      </c>
      <c r="D57" s="36" t="inlineStr">
        <is>
          <t>Bengaluru</t>
        </is>
      </c>
      <c r="E57" s="36" t="inlineStr">
        <is>
          <t>BLR-Chikkajala</t>
        </is>
      </c>
      <c r="F57" s="36" t="n">
        <v>5790</v>
      </c>
      <c r="G57" s="31" t="n">
        <v>386</v>
      </c>
      <c r="H57" s="36" t="n">
        <v>2</v>
      </c>
      <c r="I57" s="36" t="n">
        <v>70</v>
      </c>
      <c r="J57" s="36" t="n">
        <v>1692</v>
      </c>
      <c r="K57" s="36" t="n">
        <v>404</v>
      </c>
      <c r="L57" s="36" t="n">
        <v>16</v>
      </c>
      <c r="M57" s="36" t="n">
        <v>7</v>
      </c>
      <c r="N57" s="36" t="n">
        <v>17</v>
      </c>
      <c r="O57" s="36" t="n">
        <v>2</v>
      </c>
      <c r="P57" s="36" t="n">
        <v>699</v>
      </c>
    </row>
    <row r="58">
      <c r="A58" s="36" t="inlineStr">
        <is>
          <t>Lakshman Balakrishnan</t>
        </is>
      </c>
      <c r="B58" s="36" t="inlineStr">
        <is>
          <t>Balaji G</t>
        </is>
      </c>
      <c r="C58" s="36" t="inlineStr">
        <is>
          <t>Mohammed Akbar</t>
        </is>
      </c>
      <c r="D58" s="36" t="inlineStr">
        <is>
          <t>Bengaluru</t>
        </is>
      </c>
      <c r="E58" s="36" t="inlineStr">
        <is>
          <t>BLR-Chikkanagamangala</t>
        </is>
      </c>
      <c r="F58" s="36" t="n">
        <v>6774</v>
      </c>
      <c r="G58" s="31" t="n">
        <v>452</v>
      </c>
      <c r="H58" s="36" t="n">
        <v>785</v>
      </c>
      <c r="I58" s="36" t="n">
        <v>1639</v>
      </c>
      <c r="J58" s="36" t="n">
        <v>637</v>
      </c>
      <c r="K58" s="36" t="n">
        <v>989</v>
      </c>
      <c r="L58" s="36" t="n">
        <v>418</v>
      </c>
      <c r="M58" s="36" t="n">
        <v>281</v>
      </c>
      <c r="N58" s="36" t="n">
        <v>420</v>
      </c>
      <c r="O58" s="36" t="n">
        <v>590</v>
      </c>
      <c r="P58" s="36" t="n">
        <v>611</v>
      </c>
    </row>
    <row r="59">
      <c r="A59" s="36" t="inlineStr">
        <is>
          <t>Bangareppa CS</t>
        </is>
      </c>
      <c r="B59" s="36" t="inlineStr">
        <is>
          <t>Akshay P</t>
        </is>
      </c>
      <c r="C59" s="36" t="inlineStr">
        <is>
          <t>Srittam Dhal</t>
        </is>
      </c>
      <c r="D59" s="36" t="inlineStr">
        <is>
          <t>Bengaluru</t>
        </is>
      </c>
      <c r="E59" s="36" t="inlineStr">
        <is>
          <t>BLR-Cholayanakanalli</t>
        </is>
      </c>
      <c r="F59" s="36" t="n">
        <v>5293</v>
      </c>
      <c r="G59" s="31" t="n">
        <v>353</v>
      </c>
      <c r="H59" s="36" t="n">
        <v>1043</v>
      </c>
      <c r="I59" s="36" t="n">
        <v>764</v>
      </c>
      <c r="J59" s="36" t="n">
        <v>707</v>
      </c>
      <c r="K59" s="36" t="n">
        <v>273</v>
      </c>
      <c r="L59" s="36" t="n">
        <v>342</v>
      </c>
      <c r="M59" s="36" t="n">
        <v>377</v>
      </c>
      <c r="N59" s="36" t="n">
        <v>1098</v>
      </c>
      <c r="O59" s="36" t="n">
        <v>464</v>
      </c>
      <c r="P59" s="36" t="n">
        <v>68</v>
      </c>
    </row>
    <row r="60">
      <c r="A60" s="36" t="inlineStr">
        <is>
          <t>Lakshman Balakrishnan</t>
        </is>
      </c>
      <c r="B60" s="36" t="inlineStr">
        <is>
          <t>Saddam Hussain</t>
        </is>
      </c>
      <c r="C60" s="36" t="inlineStr">
        <is>
          <t>Un Mapped</t>
        </is>
      </c>
      <c r="D60" s="36" t="inlineStr">
        <is>
          <t>Bengaluru</t>
        </is>
      </c>
      <c r="E60" s="36" t="inlineStr">
        <is>
          <t>BLR-Choodasandra</t>
        </is>
      </c>
      <c r="F60" s="36" t="n">
        <v>6238</v>
      </c>
      <c r="G60" s="31" t="n">
        <v>416</v>
      </c>
      <c r="H60" s="36" t="n">
        <v>411</v>
      </c>
      <c r="I60" s="36" t="n">
        <v>82</v>
      </c>
      <c r="J60" s="36" t="n">
        <v>516</v>
      </c>
      <c r="K60" s="36" t="n">
        <v>522</v>
      </c>
      <c r="L60" s="36" t="n">
        <v>482</v>
      </c>
      <c r="M60" s="36" t="n">
        <v>270</v>
      </c>
      <c r="N60" s="36" t="n">
        <v>120</v>
      </c>
      <c r="O60" s="36" t="n">
        <v>1071</v>
      </c>
      <c r="P60" s="36" t="n">
        <v>234</v>
      </c>
    </row>
    <row r="61">
      <c r="A61" s="36" t="inlineStr">
        <is>
          <t>Lakshman Balakrishnan</t>
        </is>
      </c>
      <c r="B61" s="36" t="inlineStr">
        <is>
          <t>Silambarasan E</t>
        </is>
      </c>
      <c r="C61" s="36" t="inlineStr">
        <is>
          <t>Arivind S</t>
        </is>
      </c>
      <c r="D61" s="36" t="inlineStr">
        <is>
          <t>Bengaluru</t>
        </is>
      </c>
      <c r="E61" s="36" t="inlineStr">
        <is>
          <t>BLR-CV Raman Nagar Network</t>
        </is>
      </c>
      <c r="F61" s="36" t="n">
        <v>5228</v>
      </c>
      <c r="G61" s="31" t="n">
        <v>349</v>
      </c>
      <c r="H61" s="36" t="n">
        <v>714</v>
      </c>
      <c r="I61" s="36" t="n">
        <v>273</v>
      </c>
      <c r="J61" s="36" t="n">
        <v>397</v>
      </c>
      <c r="K61" s="36" t="n">
        <v>240</v>
      </c>
      <c r="L61" s="36" t="n">
        <v>235</v>
      </c>
      <c r="M61" s="36" t="n">
        <v>433</v>
      </c>
      <c r="N61" s="36" t="n">
        <v>213</v>
      </c>
      <c r="O61" s="36" t="n">
        <v>426</v>
      </c>
      <c r="P61" s="36" t="n">
        <v>298</v>
      </c>
    </row>
    <row r="62">
      <c r="A62" s="36" t="inlineStr">
        <is>
          <t>Lakshman Balakrishnan</t>
        </is>
      </c>
      <c r="B62" s="36" t="inlineStr">
        <is>
          <t>Silambarasan E</t>
        </is>
      </c>
      <c r="C62" s="36" t="inlineStr">
        <is>
          <t>Arivind S</t>
        </is>
      </c>
      <c r="D62" s="36" t="inlineStr">
        <is>
          <t>Bengaluru</t>
        </is>
      </c>
      <c r="E62" s="36" t="inlineStr">
        <is>
          <t>BLR-CV Raman Nagar Network-2</t>
        </is>
      </c>
      <c r="F62" s="36" t="n">
        <v>5395</v>
      </c>
      <c r="G62" s="31" t="n">
        <v>360</v>
      </c>
      <c r="H62" s="36" t="n">
        <v>551</v>
      </c>
      <c r="I62" s="36" t="n">
        <v>349</v>
      </c>
      <c r="J62" s="36" t="n">
        <v>721</v>
      </c>
      <c r="K62" s="36" t="n">
        <v>669</v>
      </c>
      <c r="L62" s="36" t="n">
        <v>399</v>
      </c>
      <c r="M62" s="36" t="n">
        <v>143</v>
      </c>
      <c r="N62" s="36" t="n">
        <v>66</v>
      </c>
      <c r="O62" s="36" t="n">
        <v>326</v>
      </c>
      <c r="P62" s="36" t="n">
        <v>310</v>
      </c>
    </row>
    <row r="63">
      <c r="A63" s="36" t="inlineStr">
        <is>
          <t>Lakshman Balakrishnan</t>
        </is>
      </c>
      <c r="B63" s="36" t="inlineStr">
        <is>
          <t>Silambarasan E</t>
        </is>
      </c>
      <c r="C63" s="36" t="inlineStr">
        <is>
          <t>Arivind S</t>
        </is>
      </c>
      <c r="D63" s="36" t="inlineStr">
        <is>
          <t>Bengaluru</t>
        </is>
      </c>
      <c r="E63" s="36" t="inlineStr">
        <is>
          <t>BLR-CV RAMAN NAGAR NEW</t>
        </is>
      </c>
      <c r="F63" s="36" t="n">
        <v>6034</v>
      </c>
      <c r="G63" s="31" t="n">
        <v>402</v>
      </c>
      <c r="H63" s="36" t="n">
        <v>661</v>
      </c>
      <c r="I63" s="36" t="n">
        <v>766</v>
      </c>
      <c r="J63" s="36" t="n">
        <v>483</v>
      </c>
      <c r="K63" s="36" t="n">
        <v>56</v>
      </c>
      <c r="L63" s="36" t="n">
        <v>483</v>
      </c>
      <c r="M63" s="36" t="n">
        <v>248</v>
      </c>
      <c r="N63" s="36" t="n">
        <v>187</v>
      </c>
      <c r="O63" s="36" t="n">
        <v>194</v>
      </c>
      <c r="P63" s="36" t="n">
        <v>127</v>
      </c>
    </row>
    <row r="64">
      <c r="A64" s="36" t="inlineStr">
        <is>
          <t>Lakshman Balakrishnan</t>
        </is>
      </c>
      <c r="B64" s="36" t="inlineStr">
        <is>
          <t>Arun Raj</t>
        </is>
      </c>
      <c r="C64" s="36" t="inlineStr">
        <is>
          <t>Simon Manoharan</t>
        </is>
      </c>
      <c r="D64" s="36" t="inlineStr">
        <is>
          <t>Bengaluru</t>
        </is>
      </c>
      <c r="E64" s="36" t="inlineStr">
        <is>
          <t>BLR-CV Raman Nagar SS</t>
        </is>
      </c>
      <c r="F64" s="36" t="n">
        <v>11966</v>
      </c>
      <c r="G64" s="31" t="n">
        <v>798</v>
      </c>
      <c r="H64" s="36" t="n">
        <v>1539</v>
      </c>
      <c r="I64" s="36" t="n">
        <v>1197</v>
      </c>
      <c r="J64" s="36" t="n">
        <v>824</v>
      </c>
      <c r="K64" s="36" t="n">
        <v>851</v>
      </c>
      <c r="L64" s="36" t="n">
        <v>905</v>
      </c>
      <c r="M64" s="36" t="n">
        <v>309</v>
      </c>
      <c r="N64" s="36" t="n">
        <v>840</v>
      </c>
      <c r="O64" s="36" t="n">
        <v>870</v>
      </c>
      <c r="P64" s="36" t="n">
        <v>754</v>
      </c>
    </row>
    <row r="65">
      <c r="A65" s="36" t="inlineStr">
        <is>
          <t>Ashwath S</t>
        </is>
      </c>
      <c r="B65" s="36" t="inlineStr">
        <is>
          <t>Mohaideen DH</t>
        </is>
      </c>
      <c r="C65" s="36" t="inlineStr">
        <is>
          <t>Mohammed Akbar</t>
        </is>
      </c>
      <c r="D65" s="36" t="inlineStr">
        <is>
          <t>Bengaluru</t>
        </is>
      </c>
      <c r="E65" s="36" t="inlineStr">
        <is>
          <t>BLR-Dasarahalli</t>
        </is>
      </c>
      <c r="F65" s="36" t="n">
        <v>4964</v>
      </c>
      <c r="G65" s="31" t="n">
        <v>331</v>
      </c>
      <c r="H65" s="36" t="n">
        <v>1212</v>
      </c>
      <c r="I65" s="36" t="n">
        <v>892</v>
      </c>
      <c r="J65" s="36" t="n">
        <v>551</v>
      </c>
      <c r="K65" s="36" t="n">
        <v>355</v>
      </c>
      <c r="L65" s="36" t="n">
        <v>380</v>
      </c>
      <c r="M65" s="36" t="n">
        <v>141</v>
      </c>
      <c r="N65" s="36" t="n">
        <v>126</v>
      </c>
      <c r="O65" s="36" t="n">
        <v>121</v>
      </c>
      <c r="P65" s="36" t="n">
        <v>268</v>
      </c>
    </row>
    <row r="66">
      <c r="A66" s="36" t="inlineStr">
        <is>
          <t>Ashwath S</t>
        </is>
      </c>
      <c r="B66" s="36" t="inlineStr">
        <is>
          <t>Adhavan Subramani</t>
        </is>
      </c>
      <c r="C66" s="36" t="inlineStr">
        <is>
          <t>Mohammed Akbar</t>
        </is>
      </c>
      <c r="D66" s="36" t="inlineStr">
        <is>
          <t>Bengaluru</t>
        </is>
      </c>
      <c r="E66" s="36" t="inlineStr">
        <is>
          <t>BLR-Devanahalli</t>
        </is>
      </c>
      <c r="F66" s="36" t="n">
        <v>6332</v>
      </c>
      <c r="G66" s="31" t="n">
        <v>422</v>
      </c>
      <c r="H66" s="36" t="n">
        <v>63</v>
      </c>
      <c r="I66" s="36" t="n">
        <v>37</v>
      </c>
      <c r="J66" s="36" t="n">
        <v>646</v>
      </c>
      <c r="K66" s="36" t="n">
        <v>449</v>
      </c>
      <c r="L66" s="36" t="n">
        <v>356</v>
      </c>
      <c r="M66" s="36" t="n">
        <v>201</v>
      </c>
      <c r="N66" s="36" t="n">
        <v>265</v>
      </c>
      <c r="O66" s="36" t="n">
        <v>264</v>
      </c>
      <c r="P66" s="36" t="n">
        <v>196</v>
      </c>
    </row>
    <row r="67">
      <c r="A67" s="36" t="inlineStr">
        <is>
          <t>Ashwath S</t>
        </is>
      </c>
      <c r="B67" s="36" t="inlineStr">
        <is>
          <t>Richard Harris</t>
        </is>
      </c>
      <c r="C67" s="36" t="inlineStr">
        <is>
          <t>Kantha Kumar</t>
        </is>
      </c>
      <c r="D67" s="36" t="inlineStr">
        <is>
          <t>Bengaluru</t>
        </is>
      </c>
      <c r="E67" s="36" t="inlineStr">
        <is>
          <t>BLR-Devasandra Extension</t>
        </is>
      </c>
      <c r="F67" s="36" t="n">
        <v>5086</v>
      </c>
      <c r="G67" s="31" t="n">
        <v>339</v>
      </c>
      <c r="H67" s="36" t="n">
        <v>126</v>
      </c>
      <c r="I67" s="36" t="n">
        <v>236</v>
      </c>
      <c r="J67" s="36" t="n">
        <v>603</v>
      </c>
      <c r="K67" s="36" t="n">
        <v>241</v>
      </c>
      <c r="L67" s="36" t="n">
        <v>465</v>
      </c>
      <c r="M67" s="36" t="n">
        <v>95</v>
      </c>
      <c r="N67" s="36" t="n">
        <v>197</v>
      </c>
      <c r="O67" s="36" t="n">
        <v>194</v>
      </c>
      <c r="P67" s="36" t="n">
        <v>205</v>
      </c>
    </row>
    <row r="68">
      <c r="A68" s="36" t="inlineStr">
        <is>
          <t>Lakshman Balakrishnan</t>
        </is>
      </c>
      <c r="B68" s="36" t="inlineStr">
        <is>
          <t>Sundaresh S</t>
        </is>
      </c>
      <c r="C68" s="36" t="inlineStr">
        <is>
          <t>Un Mapped</t>
        </is>
      </c>
      <c r="D68" s="36" t="inlineStr">
        <is>
          <t>Bengaluru</t>
        </is>
      </c>
      <c r="E68" s="36" t="inlineStr">
        <is>
          <t>BLR-Doddakannelli</t>
        </is>
      </c>
      <c r="F68" s="36" t="n">
        <v>4836</v>
      </c>
      <c r="G68" s="31" t="n">
        <v>323</v>
      </c>
      <c r="H68" s="36" t="n">
        <v>347</v>
      </c>
      <c r="I68" s="36" t="n">
        <v>260</v>
      </c>
      <c r="J68" s="36" t="n">
        <v>733</v>
      </c>
      <c r="K68" s="36" t="n">
        <v>35</v>
      </c>
      <c r="L68" s="36" t="n">
        <v>106</v>
      </c>
      <c r="M68" s="36" t="n">
        <v>131</v>
      </c>
      <c r="N68" s="36" t="n">
        <v>32</v>
      </c>
      <c r="O68" s="36" t="n">
        <v>145</v>
      </c>
      <c r="P68" s="36" t="n">
        <v>86</v>
      </c>
    </row>
    <row r="69">
      <c r="A69" s="36" t="inlineStr">
        <is>
          <t>Lakshman Balakrishnan</t>
        </is>
      </c>
      <c r="B69" s="36" t="inlineStr">
        <is>
          <t>Arun Raj</t>
        </is>
      </c>
      <c r="C69" s="36" t="inlineStr">
        <is>
          <t>Simon Manoharan</t>
        </is>
      </c>
      <c r="D69" s="36" t="inlineStr">
        <is>
          <t>Bengaluru</t>
        </is>
      </c>
      <c r="E69" s="36" t="inlineStr">
        <is>
          <t>BLR-Doddakannelli SS</t>
        </is>
      </c>
      <c r="F69" s="36" t="n">
        <v>13860</v>
      </c>
      <c r="G69" s="31" t="n">
        <v>924</v>
      </c>
      <c r="H69" s="36" t="n">
        <v>724</v>
      </c>
      <c r="I69" s="36" t="n">
        <v>487</v>
      </c>
      <c r="J69" s="36" t="n">
        <v>1481</v>
      </c>
      <c r="K69" s="36" t="n">
        <v>283</v>
      </c>
      <c r="L69" s="36" t="n">
        <v>483</v>
      </c>
      <c r="M69" s="36" t="n">
        <v>301</v>
      </c>
      <c r="N69" s="36" t="n">
        <v>710</v>
      </c>
      <c r="O69" s="36" t="n">
        <v>706</v>
      </c>
      <c r="P69" s="36" t="n">
        <v>695</v>
      </c>
    </row>
    <row r="70">
      <c r="A70" s="36" t="inlineStr">
        <is>
          <t>Lakshman Balakrishnan</t>
        </is>
      </c>
      <c r="B70" s="36" t="inlineStr">
        <is>
          <t>Basil Scariya</t>
        </is>
      </c>
      <c r="C70" s="36" t="inlineStr">
        <is>
          <t>Prakash BS</t>
        </is>
      </c>
      <c r="D70" s="36" t="inlineStr">
        <is>
          <t>Bengaluru</t>
        </is>
      </c>
      <c r="E70" s="36" t="inlineStr">
        <is>
          <t>BLR-Doddanekundi</t>
        </is>
      </c>
      <c r="F70" s="36" t="n">
        <v>6269</v>
      </c>
      <c r="G70" s="31" t="n">
        <v>418</v>
      </c>
      <c r="H70" s="36" t="n">
        <v>1196</v>
      </c>
      <c r="I70" s="36" t="n">
        <v>1232</v>
      </c>
      <c r="J70" s="36" t="n">
        <v>488</v>
      </c>
      <c r="K70" s="36" t="n">
        <v>172</v>
      </c>
      <c r="L70" s="36" t="n">
        <v>306</v>
      </c>
      <c r="M70" s="36" t="n">
        <v>230</v>
      </c>
      <c r="N70" s="36" t="n">
        <v>274</v>
      </c>
      <c r="O70" s="36" t="n">
        <v>117</v>
      </c>
      <c r="P70" s="36" t="n">
        <v>224</v>
      </c>
    </row>
    <row r="71">
      <c r="A71" s="36" t="inlineStr">
        <is>
          <t>Lakshman Balakrishnan</t>
        </is>
      </c>
      <c r="B71" s="36" t="inlineStr">
        <is>
          <t>Balaji G</t>
        </is>
      </c>
      <c r="C71" s="36" t="inlineStr">
        <is>
          <t>Mohammed Akbar</t>
        </is>
      </c>
      <c r="D71" s="36" t="inlineStr">
        <is>
          <t>Bengaluru</t>
        </is>
      </c>
      <c r="E71" s="36" t="inlineStr">
        <is>
          <t>BLR-Doddathoguru</t>
        </is>
      </c>
      <c r="F71" s="36" t="n">
        <v>4674</v>
      </c>
      <c r="G71" s="31" t="n">
        <v>312</v>
      </c>
      <c r="H71" s="36" t="n">
        <v>379</v>
      </c>
      <c r="I71" s="36" t="n">
        <v>571</v>
      </c>
      <c r="J71" s="36" t="n">
        <v>859</v>
      </c>
      <c r="K71" s="36" t="n">
        <v>288</v>
      </c>
      <c r="L71" s="36" t="n">
        <v>155</v>
      </c>
      <c r="M71" s="36" t="n">
        <v>120</v>
      </c>
      <c r="N71" s="36" t="n">
        <v>236</v>
      </c>
      <c r="O71" s="36" t="n">
        <v>378</v>
      </c>
      <c r="P71" s="36" t="n">
        <v>167</v>
      </c>
    </row>
    <row r="72">
      <c r="A72" s="36" t="inlineStr">
        <is>
          <t>Lakshman Balakrishnan</t>
        </is>
      </c>
      <c r="B72" s="36" t="inlineStr">
        <is>
          <t>Sundaresh S</t>
        </is>
      </c>
      <c r="C72" s="36" t="inlineStr">
        <is>
          <t>Un Mapped</t>
        </is>
      </c>
      <c r="D72" s="36" t="inlineStr">
        <is>
          <t>Bengaluru</t>
        </is>
      </c>
      <c r="E72" s="36" t="inlineStr">
        <is>
          <t>BLR-Doomasandra</t>
        </is>
      </c>
      <c r="F72" s="36" t="n">
        <v>5728</v>
      </c>
      <c r="G72" s="31" t="n">
        <v>382</v>
      </c>
      <c r="H72" s="36" t="n">
        <v>1618</v>
      </c>
      <c r="I72" s="36" t="n">
        <v>1567</v>
      </c>
      <c r="J72" s="36" t="n">
        <v>177</v>
      </c>
      <c r="K72" s="36" t="n">
        <v>1261</v>
      </c>
      <c r="L72" s="36" t="n">
        <v>750</v>
      </c>
      <c r="M72" s="36" t="n">
        <v>2</v>
      </c>
      <c r="N72" s="36" t="n">
        <v>1</v>
      </c>
      <c r="O72" s="36" t="n">
        <v>1</v>
      </c>
      <c r="P72" s="36" t="n">
        <v>2</v>
      </c>
    </row>
    <row r="73">
      <c r="A73" s="36" t="inlineStr">
        <is>
          <t>Lakshman Balakrishnan</t>
        </is>
      </c>
      <c r="B73" s="36" t="inlineStr">
        <is>
          <t>Rizwan Ahmed</t>
        </is>
      </c>
      <c r="C73" s="36" t="inlineStr">
        <is>
          <t>Un Mapped</t>
        </is>
      </c>
      <c r="D73" s="36" t="inlineStr">
        <is>
          <t>Bengaluru</t>
        </is>
      </c>
      <c r="E73" s="36" t="inlineStr">
        <is>
          <t>BLR-Dooravani Nagar</t>
        </is>
      </c>
      <c r="F73" s="36" t="n">
        <v>5704</v>
      </c>
      <c r="G73" s="31" t="n">
        <v>380</v>
      </c>
      <c r="H73" s="36" t="n">
        <v>1408</v>
      </c>
      <c r="I73" s="36" t="n">
        <v>761</v>
      </c>
      <c r="J73" s="36" t="n">
        <v>109</v>
      </c>
      <c r="K73" s="36" t="n">
        <v>106</v>
      </c>
      <c r="L73" s="36" t="n">
        <v>407</v>
      </c>
      <c r="M73" s="36" t="n">
        <v>105</v>
      </c>
      <c r="N73" s="36" t="n">
        <v>172</v>
      </c>
      <c r="O73" s="36" t="n">
        <v>118</v>
      </c>
      <c r="P73" s="36" t="n">
        <v>38</v>
      </c>
    </row>
    <row r="74">
      <c r="A74" s="36" t="inlineStr">
        <is>
          <t>Lakshman Balakrishnan</t>
        </is>
      </c>
      <c r="B74" s="36" t="inlineStr">
        <is>
          <t>Arun Raj</t>
        </is>
      </c>
      <c r="C74" s="36" t="inlineStr">
        <is>
          <t>Simon Manoharan</t>
        </is>
      </c>
      <c r="D74" s="36" t="inlineStr">
        <is>
          <t>Bengaluru</t>
        </is>
      </c>
      <c r="E74" s="36" t="inlineStr">
        <is>
          <t>BLR-Dooravani Nagar SS</t>
        </is>
      </c>
      <c r="F74" s="36" t="n">
        <v>12201</v>
      </c>
      <c r="G74" s="31" t="n">
        <v>814</v>
      </c>
      <c r="H74" s="36" t="n">
        <v>513</v>
      </c>
      <c r="I74" s="36" t="n">
        <v>412</v>
      </c>
      <c r="J74" s="36" t="n">
        <v>496</v>
      </c>
      <c r="K74" s="36" t="n">
        <v>546</v>
      </c>
      <c r="L74" s="36" t="n">
        <v>152</v>
      </c>
      <c r="M74" s="36" t="n">
        <v>272</v>
      </c>
      <c r="N74" s="36" t="n">
        <v>173</v>
      </c>
      <c r="O74" s="36" t="n">
        <v>362</v>
      </c>
      <c r="P74" s="36" t="n">
        <v>764</v>
      </c>
    </row>
    <row r="75">
      <c r="A75" s="36" t="inlineStr">
        <is>
          <t>Ashwath S</t>
        </is>
      </c>
      <c r="B75" s="36" t="inlineStr">
        <is>
          <t>Adhavan Subramani</t>
        </is>
      </c>
      <c r="C75" s="36" t="inlineStr">
        <is>
          <t>Mohammed Akbar</t>
        </is>
      </c>
      <c r="D75" s="36" t="inlineStr">
        <is>
          <t>Bengaluru</t>
        </is>
      </c>
      <c r="E75" s="36" t="inlineStr">
        <is>
          <t>BLR-Eldorado</t>
        </is>
      </c>
      <c r="F75" s="36" t="n">
        <v>5759</v>
      </c>
      <c r="G75" s="31" t="n">
        <v>384</v>
      </c>
      <c r="H75" s="36" t="n">
        <v>0</v>
      </c>
      <c r="I75" s="36" t="n">
        <v>6</v>
      </c>
      <c r="J75" s="36" t="n">
        <v>386</v>
      </c>
      <c r="K75" s="36" t="n">
        <v>6</v>
      </c>
      <c r="L75" s="36" t="n">
        <v>1</v>
      </c>
      <c r="M75" s="36" t="n">
        <v>5</v>
      </c>
      <c r="N75" s="36" t="n">
        <v>1</v>
      </c>
      <c r="O75" s="36" t="n">
        <v>33</v>
      </c>
      <c r="P75" s="36" t="n">
        <v>87</v>
      </c>
    </row>
    <row r="76">
      <c r="A76" s="36" t="inlineStr">
        <is>
          <t>Lakshman Balakrishnan</t>
        </is>
      </c>
      <c r="B76" s="36" t="inlineStr">
        <is>
          <t>Balaji G</t>
        </is>
      </c>
      <c r="C76" s="36" t="inlineStr">
        <is>
          <t>Mohammed Akbar</t>
        </is>
      </c>
      <c r="D76" s="36" t="inlineStr">
        <is>
          <t>Bengaluru</t>
        </is>
      </c>
      <c r="E76" s="36" t="inlineStr">
        <is>
          <t>BLR-Electronic city network</t>
        </is>
      </c>
      <c r="F76" s="36" t="n">
        <v>5311</v>
      </c>
      <c r="G76" s="31" t="n">
        <v>354</v>
      </c>
      <c r="H76" s="36" t="n">
        <v>493</v>
      </c>
      <c r="I76" s="36" t="n">
        <v>91</v>
      </c>
      <c r="J76" s="36" t="n">
        <v>701</v>
      </c>
      <c r="K76" s="36" t="n">
        <v>166</v>
      </c>
      <c r="L76" s="36" t="n">
        <v>153</v>
      </c>
      <c r="M76" s="36" t="n">
        <v>417</v>
      </c>
      <c r="N76" s="36" t="n">
        <v>243</v>
      </c>
      <c r="O76" s="36" t="n">
        <v>546</v>
      </c>
      <c r="P76" s="36" t="n">
        <v>521</v>
      </c>
    </row>
    <row r="77">
      <c r="A77" s="36" t="inlineStr">
        <is>
          <t>Lakshman Balakrishnan</t>
        </is>
      </c>
      <c r="B77" s="36" t="inlineStr">
        <is>
          <t>Balaji G</t>
        </is>
      </c>
      <c r="C77" s="36" t="inlineStr">
        <is>
          <t>Mohammed Akbar</t>
        </is>
      </c>
      <c r="D77" s="36" t="inlineStr">
        <is>
          <t>Bengaluru</t>
        </is>
      </c>
      <c r="E77" s="36" t="inlineStr">
        <is>
          <t>BLR-Electronic City Network-2</t>
        </is>
      </c>
      <c r="F77" s="36" t="n">
        <v>5625</v>
      </c>
      <c r="G77" s="31" t="n">
        <v>375</v>
      </c>
      <c r="H77" s="36" t="n">
        <v>348</v>
      </c>
      <c r="I77" s="36" t="n">
        <v>692</v>
      </c>
      <c r="J77" s="36" t="n">
        <v>840</v>
      </c>
      <c r="K77" s="36" t="n">
        <v>837</v>
      </c>
      <c r="L77" s="36" t="n">
        <v>1161</v>
      </c>
      <c r="M77" s="36" t="n">
        <v>117</v>
      </c>
      <c r="N77" s="36" t="n">
        <v>111</v>
      </c>
      <c r="O77" s="36" t="n">
        <v>528</v>
      </c>
      <c r="P77" s="36" t="n">
        <v>126</v>
      </c>
    </row>
    <row r="78">
      <c r="A78" s="36" t="inlineStr">
        <is>
          <t>Lakshman Balakrishnan</t>
        </is>
      </c>
      <c r="B78" s="36" t="inlineStr">
        <is>
          <t>Balaji G</t>
        </is>
      </c>
      <c r="C78" s="36" t="inlineStr">
        <is>
          <t>Mohammed Akbar</t>
        </is>
      </c>
      <c r="D78" s="36" t="inlineStr">
        <is>
          <t>Bengaluru</t>
        </is>
      </c>
      <c r="E78" s="36" t="inlineStr">
        <is>
          <t>BLR-Electronic City New</t>
        </is>
      </c>
      <c r="F78" s="36" t="n">
        <v>6333</v>
      </c>
      <c r="G78" s="31" t="n">
        <v>422</v>
      </c>
      <c r="H78" s="36" t="n">
        <v>855</v>
      </c>
      <c r="I78" s="36" t="n">
        <v>545</v>
      </c>
      <c r="J78" s="36" t="n">
        <v>407</v>
      </c>
      <c r="K78" s="36" t="n">
        <v>712</v>
      </c>
      <c r="L78" s="36" t="n">
        <v>642</v>
      </c>
      <c r="M78" s="36" t="n">
        <v>261</v>
      </c>
      <c r="N78" s="36" t="n">
        <v>231</v>
      </c>
      <c r="O78" s="36" t="n">
        <v>275</v>
      </c>
      <c r="P78" s="36" t="n">
        <v>417</v>
      </c>
    </row>
    <row r="79">
      <c r="A79" s="36" t="inlineStr">
        <is>
          <t>Lakshman Balakrishnan</t>
        </is>
      </c>
      <c r="B79" s="36" t="inlineStr">
        <is>
          <t>Arun Raj</t>
        </is>
      </c>
      <c r="C79" s="36" t="inlineStr">
        <is>
          <t>Simon Manoharan</t>
        </is>
      </c>
      <c r="D79" s="36" t="inlineStr">
        <is>
          <t>Bengaluru</t>
        </is>
      </c>
      <c r="E79" s="36" t="inlineStr">
        <is>
          <t>BLR-Electronic City SS</t>
        </is>
      </c>
      <c r="F79" s="36" t="n">
        <v>11048</v>
      </c>
      <c r="G79" s="31" t="n">
        <v>737</v>
      </c>
      <c r="H79" s="36" t="n">
        <v>1427</v>
      </c>
      <c r="I79" s="36" t="n">
        <v>206</v>
      </c>
      <c r="J79" s="36" t="n">
        <v>223</v>
      </c>
      <c r="K79" s="36" t="n">
        <v>127</v>
      </c>
      <c r="L79" s="36" t="n">
        <v>142</v>
      </c>
      <c r="M79" s="36" t="n">
        <v>295</v>
      </c>
      <c r="N79" s="36" t="n">
        <v>91</v>
      </c>
      <c r="O79" s="36" t="n">
        <v>391</v>
      </c>
      <c r="P79" s="36" t="n">
        <v>91</v>
      </c>
    </row>
    <row r="80">
      <c r="A80" s="36" t="inlineStr">
        <is>
          <t>Lakshman Balakrishnan</t>
        </is>
      </c>
      <c r="B80" s="36" t="inlineStr">
        <is>
          <t>Silambarasan E</t>
        </is>
      </c>
      <c r="C80" s="36" t="inlineStr">
        <is>
          <t>Arivind S</t>
        </is>
      </c>
      <c r="D80" s="36" t="inlineStr">
        <is>
          <t>Bengaluru</t>
        </is>
      </c>
      <c r="E80" s="36" t="inlineStr">
        <is>
          <t>BLR-Garudachar Palya</t>
        </is>
      </c>
      <c r="F80" s="36" t="n">
        <v>6001</v>
      </c>
      <c r="G80" s="31" t="n">
        <v>400</v>
      </c>
      <c r="H80" s="36" t="n">
        <v>462</v>
      </c>
      <c r="I80" s="36" t="n">
        <v>376</v>
      </c>
      <c r="J80" s="36" t="n">
        <v>437</v>
      </c>
      <c r="K80" s="36" t="n">
        <v>20</v>
      </c>
      <c r="L80" s="36" t="n">
        <v>341</v>
      </c>
      <c r="M80" s="36" t="n">
        <v>359</v>
      </c>
      <c r="N80" s="36" t="n">
        <v>462</v>
      </c>
      <c r="O80" s="36" t="n">
        <v>203</v>
      </c>
      <c r="P80" s="36" t="n">
        <v>386</v>
      </c>
    </row>
    <row r="81">
      <c r="A81" s="36" t="inlineStr">
        <is>
          <t>Raghavendra Vernekar</t>
        </is>
      </c>
      <c r="B81" s="36" t="inlineStr">
        <is>
          <t>Raghavendra Vernekar</t>
        </is>
      </c>
      <c r="C81" s="36" t="inlineStr">
        <is>
          <t>Prakash BS</t>
        </is>
      </c>
      <c r="D81" s="36" t="inlineStr">
        <is>
          <t>Bengaluru</t>
        </is>
      </c>
      <c r="E81" s="36" t="inlineStr">
        <is>
          <t>BLR-Golahalli</t>
        </is>
      </c>
      <c r="F81" s="36" t="n">
        <v>5732</v>
      </c>
      <c r="G81" s="31" t="n">
        <v>382</v>
      </c>
      <c r="H81" s="36" t="n">
        <v>377</v>
      </c>
      <c r="I81" s="36" t="n">
        <v>325</v>
      </c>
      <c r="J81" s="36" t="n">
        <v>438</v>
      </c>
      <c r="K81" s="36" t="n">
        <v>476</v>
      </c>
      <c r="L81" s="36" t="n">
        <v>522</v>
      </c>
      <c r="M81" s="36" t="n">
        <v>544</v>
      </c>
      <c r="N81" s="36" t="n">
        <v>487</v>
      </c>
      <c r="O81" s="36" t="n">
        <v>731</v>
      </c>
      <c r="P81" s="36" t="n">
        <v>329</v>
      </c>
    </row>
    <row r="82">
      <c r="A82" s="36" t="inlineStr">
        <is>
          <t>Bangareppa CS</t>
        </is>
      </c>
      <c r="B82" s="36" t="inlineStr">
        <is>
          <t>Manoj Kj</t>
        </is>
      </c>
      <c r="C82" s="36" t="inlineStr">
        <is>
          <t>Srittam Dhal</t>
        </is>
      </c>
      <c r="D82" s="36" t="inlineStr">
        <is>
          <t>Bengaluru</t>
        </is>
      </c>
      <c r="E82" s="36" t="inlineStr">
        <is>
          <t>BLR-Goraguntepalya</t>
        </is>
      </c>
      <c r="F82" s="36" t="n">
        <v>4812</v>
      </c>
      <c r="G82" s="31" t="n">
        <v>321</v>
      </c>
      <c r="H82" s="36" t="n">
        <v>1187</v>
      </c>
      <c r="I82" s="36" t="n">
        <v>745</v>
      </c>
      <c r="J82" s="36" t="n">
        <v>1130</v>
      </c>
      <c r="K82" s="36" t="n">
        <v>406</v>
      </c>
      <c r="L82" s="36" t="n">
        <v>414</v>
      </c>
      <c r="M82" s="36" t="n">
        <v>127</v>
      </c>
      <c r="N82" s="36" t="n">
        <v>325</v>
      </c>
      <c r="O82" s="36" t="n">
        <v>171</v>
      </c>
      <c r="P82" s="36" t="n">
        <v>175</v>
      </c>
    </row>
    <row r="83">
      <c r="A83" s="36" t="inlineStr">
        <is>
          <t>Lakshman Balakrishnan</t>
        </is>
      </c>
      <c r="B83" s="36" t="inlineStr">
        <is>
          <t>Sundaresh S</t>
        </is>
      </c>
      <c r="C83" s="36" t="inlineStr">
        <is>
          <t>Un Mapped</t>
        </is>
      </c>
      <c r="D83" s="36" t="inlineStr">
        <is>
          <t>Bengaluru</t>
        </is>
      </c>
      <c r="E83" s="36" t="inlineStr">
        <is>
          <t>BLR-GUNJUR Network</t>
        </is>
      </c>
      <c r="F83" s="36" t="n">
        <v>4445</v>
      </c>
      <c r="G83" s="31" t="n">
        <v>296</v>
      </c>
      <c r="H83" s="36" t="n">
        <v>528</v>
      </c>
      <c r="I83" s="36" t="n">
        <v>481</v>
      </c>
      <c r="J83" s="36" t="n">
        <v>684</v>
      </c>
      <c r="K83" s="36" t="n">
        <v>240</v>
      </c>
      <c r="L83" s="36" t="n">
        <v>560</v>
      </c>
      <c r="M83" s="36" t="n">
        <v>262</v>
      </c>
      <c r="N83" s="36" t="n">
        <v>160</v>
      </c>
      <c r="O83" s="36" t="n">
        <v>134</v>
      </c>
      <c r="P83" s="36" t="n">
        <v>196</v>
      </c>
    </row>
    <row r="84">
      <c r="A84" s="36" t="inlineStr">
        <is>
          <t>Lakshman Balakrishnan</t>
        </is>
      </c>
      <c r="B84" s="36" t="inlineStr">
        <is>
          <t>Sundaresh S</t>
        </is>
      </c>
      <c r="C84" s="36" t="inlineStr">
        <is>
          <t>Un Mapped</t>
        </is>
      </c>
      <c r="D84" s="36" t="inlineStr">
        <is>
          <t>Bengaluru</t>
        </is>
      </c>
      <c r="E84" s="36" t="inlineStr">
        <is>
          <t>BLR-Gunjur New</t>
        </is>
      </c>
      <c r="F84" s="36" t="n">
        <v>6860</v>
      </c>
      <c r="G84" s="31" t="n">
        <v>458</v>
      </c>
      <c r="H84" s="36" t="n">
        <v>397</v>
      </c>
      <c r="I84" s="36" t="n">
        <v>349</v>
      </c>
      <c r="J84" s="36" t="n">
        <v>389</v>
      </c>
      <c r="K84" s="36" t="n">
        <v>174</v>
      </c>
      <c r="L84" s="36" t="n">
        <v>238</v>
      </c>
      <c r="M84" s="36" t="n">
        <v>553</v>
      </c>
      <c r="N84" s="36" t="n">
        <v>368</v>
      </c>
      <c r="O84" s="36" t="n">
        <v>500</v>
      </c>
      <c r="P84" s="36" t="n">
        <v>336</v>
      </c>
    </row>
    <row r="85">
      <c r="A85" s="36" t="inlineStr">
        <is>
          <t>Lakshman Balakrishnan</t>
        </is>
      </c>
      <c r="B85" s="36" t="inlineStr">
        <is>
          <t>Sundaresh S</t>
        </is>
      </c>
      <c r="C85" s="36" t="inlineStr">
        <is>
          <t>Un Mapped</t>
        </is>
      </c>
      <c r="D85" s="36" t="inlineStr">
        <is>
          <t>Bengaluru</t>
        </is>
      </c>
      <c r="E85" s="36" t="inlineStr">
        <is>
          <t>BLR-Hadosiddapura</t>
        </is>
      </c>
      <c r="F85" s="36" t="n">
        <v>7335</v>
      </c>
      <c r="G85" s="31" t="n">
        <v>489</v>
      </c>
      <c r="H85" s="36" t="n">
        <v>803</v>
      </c>
      <c r="I85" s="36" t="n">
        <v>1131</v>
      </c>
      <c r="J85" s="36" t="n">
        <v>564</v>
      </c>
      <c r="K85" s="36" t="n">
        <v>760</v>
      </c>
      <c r="L85" s="36" t="n">
        <v>977</v>
      </c>
      <c r="M85" s="36" t="n">
        <v>261</v>
      </c>
      <c r="N85" s="36" t="n">
        <v>1571</v>
      </c>
      <c r="O85" s="36" t="n">
        <v>97</v>
      </c>
      <c r="P85" s="36" t="n">
        <v>207</v>
      </c>
    </row>
    <row r="86">
      <c r="A86" s="36" t="inlineStr">
        <is>
          <t>Ashwath S</t>
        </is>
      </c>
      <c r="B86" s="36" t="inlineStr">
        <is>
          <t>Girish N</t>
        </is>
      </c>
      <c r="C86" s="36" t="inlineStr">
        <is>
          <t>Un Mapped</t>
        </is>
      </c>
      <c r="D86" s="36" t="inlineStr">
        <is>
          <t>Bengaluru</t>
        </is>
      </c>
      <c r="E86" s="36" t="inlineStr">
        <is>
          <t>BLR-HBR Layout</t>
        </is>
      </c>
      <c r="F86" s="36" t="n">
        <v>5124</v>
      </c>
      <c r="G86" s="31" t="n">
        <v>342</v>
      </c>
      <c r="H86" s="36" t="n">
        <v>110</v>
      </c>
      <c r="I86" s="36" t="n">
        <v>192</v>
      </c>
      <c r="J86" s="36" t="n">
        <v>672</v>
      </c>
      <c r="K86" s="36" t="n">
        <v>230</v>
      </c>
      <c r="L86" s="36" t="n">
        <v>491</v>
      </c>
      <c r="M86" s="36" t="n">
        <v>373</v>
      </c>
      <c r="N86" s="36" t="n">
        <v>117</v>
      </c>
      <c r="O86" s="36" t="n">
        <v>31</v>
      </c>
      <c r="P86" s="36" t="n">
        <v>32</v>
      </c>
    </row>
    <row r="87">
      <c r="A87" s="36" t="inlineStr">
        <is>
          <t>Ashwath S</t>
        </is>
      </c>
      <c r="B87" s="36" t="inlineStr">
        <is>
          <t>Girish N</t>
        </is>
      </c>
      <c r="C87" s="36" t="inlineStr">
        <is>
          <t>Un Mapped</t>
        </is>
      </c>
      <c r="D87" s="36" t="inlineStr">
        <is>
          <t>Bengaluru</t>
        </is>
      </c>
      <c r="E87" s="36" t="inlineStr">
        <is>
          <t>BLR-HEBBAL NEW</t>
        </is>
      </c>
      <c r="F87" s="36" t="n">
        <v>7468</v>
      </c>
      <c r="G87" s="31" t="n">
        <v>498</v>
      </c>
      <c r="H87" s="36" t="n">
        <v>1481</v>
      </c>
      <c r="I87" s="36" t="n">
        <v>900</v>
      </c>
      <c r="J87" s="36" t="n">
        <v>207</v>
      </c>
      <c r="K87" s="36" t="n">
        <v>581</v>
      </c>
      <c r="L87" s="36" t="n">
        <v>768</v>
      </c>
      <c r="M87" s="36" t="n">
        <v>385</v>
      </c>
      <c r="N87" s="36" t="n">
        <v>652</v>
      </c>
      <c r="O87" s="36" t="n">
        <v>304</v>
      </c>
      <c r="P87" s="36" t="n">
        <v>244</v>
      </c>
    </row>
    <row r="88">
      <c r="A88" s="36" t="inlineStr">
        <is>
          <t>Bangareppa CS</t>
        </is>
      </c>
      <c r="B88" s="36" t="inlineStr">
        <is>
          <t>Manoj Kj</t>
        </is>
      </c>
      <c r="C88" s="36" t="inlineStr">
        <is>
          <t>Srittam Dhal</t>
        </is>
      </c>
      <c r="D88" s="36" t="inlineStr">
        <is>
          <t>Bengaluru</t>
        </is>
      </c>
      <c r="E88" s="36" t="inlineStr">
        <is>
          <t>BLR-Hegganahalli</t>
        </is>
      </c>
      <c r="F88" s="36" t="n">
        <v>4048</v>
      </c>
      <c r="G88" s="31" t="n">
        <v>270</v>
      </c>
      <c r="H88" s="36" t="n">
        <v>458</v>
      </c>
      <c r="I88" s="36" t="n">
        <v>502</v>
      </c>
      <c r="J88" s="36" t="n">
        <v>1138</v>
      </c>
      <c r="K88" s="36" t="n">
        <v>417</v>
      </c>
      <c r="L88" s="36" t="n">
        <v>592</v>
      </c>
      <c r="M88" s="36" t="n">
        <v>601</v>
      </c>
      <c r="N88" s="36" t="n">
        <v>124</v>
      </c>
      <c r="O88" s="36" t="n">
        <v>83</v>
      </c>
      <c r="P88" s="36" t="n">
        <v>83</v>
      </c>
    </row>
    <row r="89">
      <c r="A89" s="36" t="inlineStr">
        <is>
          <t>Ashwath S</t>
        </is>
      </c>
      <c r="B89" s="36" t="inlineStr">
        <is>
          <t>Adhavan Subramani</t>
        </is>
      </c>
      <c r="C89" s="36" t="inlineStr">
        <is>
          <t>Mohammed Akbar</t>
        </is>
      </c>
      <c r="D89" s="36" t="inlineStr">
        <is>
          <t>Bengaluru</t>
        </is>
      </c>
      <c r="E89" s="36" t="inlineStr">
        <is>
          <t>BLR-Hennur Main</t>
        </is>
      </c>
      <c r="F89" s="36" t="n">
        <v>12257</v>
      </c>
      <c r="G89" s="31" t="n">
        <v>818</v>
      </c>
      <c r="H89" s="36" t="n">
        <v>775</v>
      </c>
      <c r="I89" s="36" t="n">
        <v>525</v>
      </c>
      <c r="J89" s="36" t="n">
        <v>995</v>
      </c>
      <c r="K89" s="36" t="n">
        <v>502</v>
      </c>
      <c r="L89" s="36" t="n">
        <v>1193</v>
      </c>
      <c r="M89" s="36" t="n">
        <v>526</v>
      </c>
      <c r="N89" s="36" t="n">
        <v>349</v>
      </c>
      <c r="O89" s="36" t="n">
        <v>266</v>
      </c>
      <c r="P89" s="36" t="n">
        <v>364</v>
      </c>
    </row>
    <row r="90">
      <c r="A90" s="36" t="inlineStr">
        <is>
          <t>Ashwath S</t>
        </is>
      </c>
      <c r="B90" s="36" t="inlineStr">
        <is>
          <t>Ashwath S</t>
        </is>
      </c>
      <c r="C90" s="36" t="inlineStr">
        <is>
          <t>Kantha Kumar</t>
        </is>
      </c>
      <c r="D90" s="36" t="inlineStr">
        <is>
          <t>Bengaluru</t>
        </is>
      </c>
      <c r="E90" s="36" t="inlineStr">
        <is>
          <t>BLR-Hope Farm New</t>
        </is>
      </c>
      <c r="F90" s="36" t="n">
        <v>7436</v>
      </c>
      <c r="G90" s="31" t="n">
        <v>496</v>
      </c>
      <c r="H90" s="36" t="n">
        <v>207</v>
      </c>
      <c r="I90" s="36" t="n">
        <v>263</v>
      </c>
      <c r="J90" s="36" t="n">
        <v>753</v>
      </c>
      <c r="K90" s="36" t="n">
        <v>271</v>
      </c>
      <c r="L90" s="36" t="n">
        <v>513</v>
      </c>
      <c r="M90" s="36" t="n">
        <v>384</v>
      </c>
      <c r="N90" s="36" t="n">
        <v>158</v>
      </c>
      <c r="O90" s="36" t="n">
        <v>469</v>
      </c>
      <c r="P90" s="36" t="n">
        <v>840</v>
      </c>
    </row>
    <row r="91">
      <c r="A91" s="36" t="inlineStr">
        <is>
          <t>Lakshman Balakrishnan</t>
        </is>
      </c>
      <c r="B91" s="36" t="inlineStr">
        <is>
          <t>Arun Raj</t>
        </is>
      </c>
      <c r="C91" s="36" t="inlineStr">
        <is>
          <t>Simon Manoharan</t>
        </is>
      </c>
      <c r="D91" s="36" t="inlineStr">
        <is>
          <t>Bengaluru</t>
        </is>
      </c>
      <c r="E91" s="36" t="inlineStr">
        <is>
          <t>BLR-Hope Farm SS</t>
        </is>
      </c>
      <c r="F91" s="36" t="n">
        <v>12736</v>
      </c>
      <c r="G91" s="31" t="n">
        <v>849</v>
      </c>
      <c r="H91" s="36" t="n">
        <v>254</v>
      </c>
      <c r="I91" s="36" t="n">
        <v>665</v>
      </c>
      <c r="J91" s="36" t="n">
        <v>799</v>
      </c>
      <c r="K91" s="36" t="n">
        <v>1041</v>
      </c>
      <c r="L91" s="36" t="n">
        <v>537</v>
      </c>
      <c r="M91" s="36" t="n">
        <v>865</v>
      </c>
      <c r="N91" s="36" t="n">
        <v>994</v>
      </c>
      <c r="O91" s="36" t="n">
        <v>682</v>
      </c>
      <c r="P91" s="36" t="n">
        <v>707</v>
      </c>
    </row>
    <row r="92">
      <c r="A92" s="36" t="inlineStr">
        <is>
          <t>Lakshman Balakrishnan</t>
        </is>
      </c>
      <c r="B92" s="36" t="inlineStr">
        <is>
          <t>Saddam Hussain</t>
        </is>
      </c>
      <c r="C92" s="36" t="inlineStr">
        <is>
          <t>Un Mapped</t>
        </is>
      </c>
      <c r="D92" s="36" t="inlineStr">
        <is>
          <t>Bengaluru</t>
        </is>
      </c>
      <c r="E92" s="36" t="inlineStr">
        <is>
          <t>BLR-HSR Layout New</t>
        </is>
      </c>
      <c r="F92" s="36" t="n">
        <v>6691</v>
      </c>
      <c r="G92" s="31" t="n">
        <v>446</v>
      </c>
      <c r="H92" s="36" t="n">
        <v>252</v>
      </c>
      <c r="I92" s="36" t="n">
        <v>87</v>
      </c>
      <c r="J92" s="36" t="n">
        <v>235</v>
      </c>
      <c r="K92" s="36" t="n">
        <v>195</v>
      </c>
      <c r="L92" s="36" t="n">
        <v>97</v>
      </c>
      <c r="M92" s="36" t="n">
        <v>477</v>
      </c>
      <c r="N92" s="36" t="n">
        <v>192</v>
      </c>
      <c r="O92" s="36" t="n">
        <v>220</v>
      </c>
      <c r="P92" s="36" t="n">
        <v>162</v>
      </c>
    </row>
    <row r="93">
      <c r="A93" s="36" t="inlineStr">
        <is>
          <t>Lakshman Balakrishnan</t>
        </is>
      </c>
      <c r="B93" s="36" t="inlineStr">
        <is>
          <t>Arun Raj</t>
        </is>
      </c>
      <c r="C93" s="36" t="inlineStr">
        <is>
          <t>Simon Manoharan</t>
        </is>
      </c>
      <c r="D93" s="36" t="inlineStr">
        <is>
          <t>Bengaluru</t>
        </is>
      </c>
      <c r="E93" s="36" t="inlineStr">
        <is>
          <t>BLR-HSR SS</t>
        </is>
      </c>
      <c r="F93" s="36" t="n">
        <v>11819</v>
      </c>
      <c r="G93" s="31" t="n">
        <v>788</v>
      </c>
      <c r="H93" s="36" t="n">
        <v>758</v>
      </c>
      <c r="I93" s="36" t="n">
        <v>758</v>
      </c>
      <c r="J93" s="36" t="n">
        <v>1172</v>
      </c>
      <c r="K93" s="36" t="n">
        <v>157</v>
      </c>
      <c r="L93" s="36" t="n">
        <v>864</v>
      </c>
      <c r="M93" s="36" t="n">
        <v>430</v>
      </c>
      <c r="N93" s="36" t="n">
        <v>507</v>
      </c>
      <c r="O93" s="36" t="n">
        <v>633</v>
      </c>
      <c r="P93" s="36" t="n">
        <v>828</v>
      </c>
    </row>
    <row r="94">
      <c r="A94" s="36" t="inlineStr">
        <is>
          <t>Lakshman Balakrishnan</t>
        </is>
      </c>
      <c r="B94" s="36" t="inlineStr">
        <is>
          <t>Saddam Hussain</t>
        </is>
      </c>
      <c r="C94" s="36" t="inlineStr">
        <is>
          <t>Un Mapped</t>
        </is>
      </c>
      <c r="D94" s="36" t="inlineStr">
        <is>
          <t>Bengaluru</t>
        </is>
      </c>
      <c r="E94" s="36" t="inlineStr">
        <is>
          <t>BLR-HSR-2</t>
        </is>
      </c>
      <c r="F94" s="36" t="n">
        <v>5314</v>
      </c>
      <c r="G94" s="31" t="n">
        <v>354</v>
      </c>
      <c r="H94" s="36" t="n">
        <v>634</v>
      </c>
      <c r="I94" s="36" t="n">
        <v>216</v>
      </c>
      <c r="J94" s="36" t="n">
        <v>73</v>
      </c>
      <c r="K94" s="36" t="n">
        <v>179</v>
      </c>
      <c r="L94" s="36" t="n">
        <v>61</v>
      </c>
      <c r="M94" s="36" t="n">
        <v>262</v>
      </c>
      <c r="N94" s="36" t="n">
        <v>268</v>
      </c>
      <c r="O94" s="36" t="n">
        <v>149</v>
      </c>
      <c r="P94" s="36" t="n">
        <v>66</v>
      </c>
    </row>
    <row r="95">
      <c r="A95" s="36" t="inlineStr">
        <is>
          <t>Lakshman Balakrishnan</t>
        </is>
      </c>
      <c r="B95" s="36" t="inlineStr">
        <is>
          <t>Saddam Hussain</t>
        </is>
      </c>
      <c r="C95" s="36" t="inlineStr">
        <is>
          <t>Un Mapped</t>
        </is>
      </c>
      <c r="D95" s="36" t="inlineStr">
        <is>
          <t>Bengaluru</t>
        </is>
      </c>
      <c r="E95" s="36" t="inlineStr">
        <is>
          <t>BLR-HSR-3</t>
        </is>
      </c>
      <c r="F95" s="36" t="n">
        <v>8449</v>
      </c>
      <c r="G95" s="31" t="n">
        <v>564</v>
      </c>
      <c r="H95" s="36" t="n">
        <v>2480</v>
      </c>
      <c r="I95" s="36" t="n">
        <v>1277</v>
      </c>
      <c r="J95" s="36" t="n">
        <v>304</v>
      </c>
      <c r="K95" s="36" t="n">
        <v>632</v>
      </c>
      <c r="L95" s="36" t="n">
        <v>196</v>
      </c>
      <c r="M95" s="36" t="n">
        <v>699</v>
      </c>
      <c r="N95" s="36" t="n">
        <v>161</v>
      </c>
      <c r="O95" s="36" t="n">
        <v>168</v>
      </c>
      <c r="P95" s="36" t="n">
        <v>169</v>
      </c>
    </row>
    <row r="96">
      <c r="A96" s="36" t="inlineStr">
        <is>
          <t>Un Mapped</t>
        </is>
      </c>
      <c r="B96" s="36" t="inlineStr">
        <is>
          <t>MH</t>
        </is>
      </c>
      <c r="C96" s="36" t="inlineStr">
        <is>
          <t>MH</t>
        </is>
      </c>
      <c r="D96" s="36" t="inlineStr">
        <is>
          <t>Bengaluru</t>
        </is>
      </c>
      <c r="E96" s="36" t="inlineStr">
        <is>
          <t>BLR-HSR-Flower-Shop-1</t>
        </is>
      </c>
      <c r="F96" s="36" t="n">
        <v>13</v>
      </c>
      <c r="G96" s="31" t="n">
        <v>1</v>
      </c>
      <c r="H96" s="36" t="n">
        <v>0</v>
      </c>
      <c r="I96" s="36" t="n">
        <v>0</v>
      </c>
      <c r="J96" s="36" t="n">
        <v>0</v>
      </c>
      <c r="K96" s="36" t="n">
        <v>0</v>
      </c>
      <c r="L96" s="36" t="n">
        <v>0</v>
      </c>
      <c r="M96" s="36" t="n">
        <v>0</v>
      </c>
      <c r="N96" s="36" t="n">
        <v>0</v>
      </c>
      <c r="O96" s="36" t="n">
        <v>0</v>
      </c>
      <c r="P96" s="36" t="n">
        <v>0</v>
      </c>
    </row>
    <row r="97">
      <c r="A97" s="36" t="inlineStr">
        <is>
          <t>Lakshman Balakrishnan</t>
        </is>
      </c>
      <c r="B97" s="36" t="inlineStr">
        <is>
          <t>Balaji G</t>
        </is>
      </c>
      <c r="C97" s="36" t="inlineStr">
        <is>
          <t>Mohammed Akbar</t>
        </is>
      </c>
      <c r="D97" s="36" t="inlineStr">
        <is>
          <t>Bengaluru</t>
        </is>
      </c>
      <c r="E97" s="36" t="inlineStr">
        <is>
          <t>BLR-Iggalur</t>
        </is>
      </c>
      <c r="F97" s="36" t="n">
        <v>5005</v>
      </c>
      <c r="G97" s="31" t="n">
        <v>334</v>
      </c>
      <c r="H97" s="36" t="n">
        <v>1472</v>
      </c>
      <c r="I97" s="36" t="n">
        <v>851</v>
      </c>
      <c r="J97" s="36" t="n">
        <v>553</v>
      </c>
      <c r="K97" s="36" t="n">
        <v>646</v>
      </c>
      <c r="L97" s="36" t="n">
        <v>773</v>
      </c>
      <c r="M97" s="36" t="n">
        <v>513</v>
      </c>
      <c r="N97" s="36" t="n">
        <v>152</v>
      </c>
      <c r="O97" s="36" t="n">
        <v>4</v>
      </c>
      <c r="P97" s="36" t="n">
        <v>6</v>
      </c>
    </row>
    <row r="98">
      <c r="A98" s="36" t="inlineStr">
        <is>
          <t>Lakshman Balakrishnan</t>
        </is>
      </c>
      <c r="B98" s="36" t="inlineStr">
        <is>
          <t>Balaji G</t>
        </is>
      </c>
      <c r="C98" s="36" t="inlineStr">
        <is>
          <t>Mohammed Akbar</t>
        </is>
      </c>
      <c r="D98" s="36" t="inlineStr">
        <is>
          <t>Bengaluru</t>
        </is>
      </c>
      <c r="E98" s="36" t="inlineStr">
        <is>
          <t>BLR-INDIRANAGAR NEW</t>
        </is>
      </c>
      <c r="F98" s="36" t="n">
        <v>6975</v>
      </c>
      <c r="G98" s="31" t="n">
        <v>465</v>
      </c>
      <c r="H98" s="36" t="n">
        <v>1383</v>
      </c>
      <c r="I98" s="36" t="n">
        <v>2049</v>
      </c>
      <c r="J98" s="36" t="n">
        <v>693</v>
      </c>
      <c r="K98" s="36" t="n">
        <v>692</v>
      </c>
      <c r="L98" s="36" t="n">
        <v>406</v>
      </c>
      <c r="M98" s="36" t="n">
        <v>397</v>
      </c>
      <c r="N98" s="36" t="n">
        <v>117</v>
      </c>
      <c r="O98" s="36" t="n">
        <v>138</v>
      </c>
      <c r="P98" s="36" t="n">
        <v>39</v>
      </c>
    </row>
    <row r="99">
      <c r="A99" s="36" t="inlineStr">
        <is>
          <t>Lakshman Balakrishnan</t>
        </is>
      </c>
      <c r="B99" s="36" t="inlineStr">
        <is>
          <t>Rizwan Ahmed</t>
        </is>
      </c>
      <c r="C99" s="36" t="inlineStr">
        <is>
          <t>Prakash BS</t>
        </is>
      </c>
      <c r="D99" s="36" t="inlineStr">
        <is>
          <t>Bengaluru</t>
        </is>
      </c>
      <c r="E99" s="36" t="inlineStr">
        <is>
          <t>BLR-ITPL Layout</t>
        </is>
      </c>
      <c r="F99" s="36" t="n">
        <v>7382</v>
      </c>
      <c r="G99" s="31" t="n">
        <v>492</v>
      </c>
      <c r="H99" s="36" t="n">
        <v>929</v>
      </c>
      <c r="I99" s="36" t="n">
        <v>1157</v>
      </c>
      <c r="J99" s="36" t="n">
        <v>684</v>
      </c>
      <c r="K99" s="36" t="n">
        <v>318</v>
      </c>
      <c r="L99" s="36" t="n">
        <v>522</v>
      </c>
      <c r="M99" s="36" t="n">
        <v>551</v>
      </c>
      <c r="N99" s="36" t="n">
        <v>321</v>
      </c>
      <c r="O99" s="36" t="n">
        <v>317</v>
      </c>
      <c r="P99" s="36" t="n">
        <v>419</v>
      </c>
    </row>
    <row r="100">
      <c r="A100" s="36" t="inlineStr">
        <is>
          <t>Ashwath S</t>
        </is>
      </c>
      <c r="B100" s="36" t="inlineStr">
        <is>
          <t>Girish N</t>
        </is>
      </c>
      <c r="C100" s="36" t="inlineStr">
        <is>
          <t>Un Mapped</t>
        </is>
      </c>
      <c r="D100" s="36" t="inlineStr">
        <is>
          <t>Bengaluru</t>
        </is>
      </c>
      <c r="E100" s="36" t="inlineStr">
        <is>
          <t>BLR-Jakkur Network</t>
        </is>
      </c>
      <c r="F100" s="36" t="n">
        <v>4928</v>
      </c>
      <c r="G100" s="31" t="n">
        <v>329</v>
      </c>
      <c r="H100" s="36" t="n">
        <v>119</v>
      </c>
      <c r="I100" s="36" t="n">
        <v>114</v>
      </c>
      <c r="J100" s="36" t="n">
        <v>111</v>
      </c>
      <c r="K100" s="36" t="n">
        <v>134</v>
      </c>
      <c r="L100" s="36" t="n">
        <v>91</v>
      </c>
      <c r="M100" s="36" t="n">
        <v>177</v>
      </c>
      <c r="N100" s="36" t="n">
        <v>70</v>
      </c>
      <c r="O100" s="36" t="n">
        <v>564</v>
      </c>
      <c r="P100" s="36" t="n">
        <v>47</v>
      </c>
    </row>
    <row r="101">
      <c r="A101" s="36" t="inlineStr">
        <is>
          <t>Ashwath S</t>
        </is>
      </c>
      <c r="B101" s="36" t="inlineStr">
        <is>
          <t>Girish N</t>
        </is>
      </c>
      <c r="C101" s="36" t="inlineStr">
        <is>
          <t>Un Mapped</t>
        </is>
      </c>
      <c r="D101" s="36" t="inlineStr">
        <is>
          <t>Bengaluru</t>
        </is>
      </c>
      <c r="E101" s="36" t="inlineStr">
        <is>
          <t>BLR-Jakkur New</t>
        </is>
      </c>
      <c r="F101" s="36" t="n">
        <v>6163</v>
      </c>
      <c r="G101" s="31" t="n">
        <v>411</v>
      </c>
      <c r="H101" s="36" t="n">
        <v>315</v>
      </c>
      <c r="I101" s="36" t="n">
        <v>79</v>
      </c>
      <c r="J101" s="36" t="n">
        <v>623</v>
      </c>
      <c r="K101" s="36" t="n">
        <v>256</v>
      </c>
      <c r="L101" s="36" t="n">
        <v>590</v>
      </c>
      <c r="M101" s="36" t="n">
        <v>47</v>
      </c>
      <c r="N101" s="36" t="n">
        <v>266</v>
      </c>
      <c r="O101" s="36" t="n">
        <v>192</v>
      </c>
      <c r="P101" s="36" t="n">
        <v>257</v>
      </c>
    </row>
    <row r="102">
      <c r="A102" s="36" t="inlineStr">
        <is>
          <t>Raghavendra Vernekar</t>
        </is>
      </c>
      <c r="B102" s="36" t="inlineStr">
        <is>
          <t>Suhas N</t>
        </is>
      </c>
      <c r="C102" s="36" t="inlineStr">
        <is>
          <t>Aravind S</t>
        </is>
      </c>
      <c r="D102" s="36" t="inlineStr">
        <is>
          <t>Bengaluru</t>
        </is>
      </c>
      <c r="E102" s="36" t="inlineStr">
        <is>
          <t>BLR-Jayanagar 9th block</t>
        </is>
      </c>
      <c r="F102" s="36" t="n">
        <v>4848</v>
      </c>
      <c r="G102" s="31" t="n">
        <v>323</v>
      </c>
      <c r="H102" s="36" t="n">
        <v>304</v>
      </c>
      <c r="I102" s="36" t="n">
        <v>390</v>
      </c>
      <c r="J102" s="36" t="n">
        <v>1035</v>
      </c>
      <c r="K102" s="36" t="n">
        <v>392</v>
      </c>
      <c r="L102" s="36" t="n">
        <v>176</v>
      </c>
      <c r="M102" s="36" t="n">
        <v>205</v>
      </c>
      <c r="N102" s="36" t="n">
        <v>125</v>
      </c>
      <c r="O102" s="36" t="n">
        <v>14</v>
      </c>
      <c r="P102" s="36" t="n">
        <v>129</v>
      </c>
    </row>
    <row r="103">
      <c r="A103" s="36" t="inlineStr">
        <is>
          <t>Raghavendra Vernekar</t>
        </is>
      </c>
      <c r="B103" s="36" t="inlineStr">
        <is>
          <t>Suhas N</t>
        </is>
      </c>
      <c r="C103" s="36" t="inlineStr">
        <is>
          <t>Aravind S</t>
        </is>
      </c>
      <c r="D103" s="36" t="inlineStr">
        <is>
          <t>Bengaluru</t>
        </is>
      </c>
      <c r="E103" s="36" t="inlineStr">
        <is>
          <t>BLR-JAYANAGAR New</t>
        </is>
      </c>
      <c r="F103" s="36" t="n">
        <v>5627</v>
      </c>
      <c r="G103" s="31" t="n">
        <v>375</v>
      </c>
      <c r="H103" s="36" t="n">
        <v>307</v>
      </c>
      <c r="I103" s="36" t="n">
        <v>310</v>
      </c>
      <c r="J103" s="36" t="n">
        <v>260</v>
      </c>
      <c r="K103" s="36" t="n">
        <v>257</v>
      </c>
      <c r="L103" s="36" t="n">
        <v>347</v>
      </c>
      <c r="M103" s="36" t="n">
        <v>341</v>
      </c>
      <c r="N103" s="36" t="n">
        <v>277</v>
      </c>
      <c r="O103" s="36" t="n">
        <v>208</v>
      </c>
      <c r="P103" s="36" t="n">
        <v>471</v>
      </c>
    </row>
    <row r="104">
      <c r="A104" s="36" t="inlineStr">
        <is>
          <t>Bangareppa CS</t>
        </is>
      </c>
      <c r="B104" s="36" t="inlineStr">
        <is>
          <t>Manoj Kj</t>
        </is>
      </c>
      <c r="C104" s="36" t="inlineStr">
        <is>
          <t>Srittam Dhal</t>
        </is>
      </c>
      <c r="D104" s="36" t="inlineStr">
        <is>
          <t>Bengaluru</t>
        </is>
      </c>
      <c r="E104" s="36" t="inlineStr">
        <is>
          <t>BLR-JC Nagar</t>
        </is>
      </c>
      <c r="F104" s="36" t="n">
        <v>5421</v>
      </c>
      <c r="G104" s="31" t="n">
        <v>362</v>
      </c>
      <c r="H104" s="36" t="n">
        <v>70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6" t="n">
        <v>0</v>
      </c>
      <c r="O104" s="36" t="n">
        <v>0</v>
      </c>
      <c r="P104" s="36" t="n">
        <v>0</v>
      </c>
    </row>
    <row r="105">
      <c r="A105" s="36" t="inlineStr">
        <is>
          <t>Raghavendra Vernekar</t>
        </is>
      </c>
      <c r="B105" s="36" t="inlineStr">
        <is>
          <t>Manjunatha V</t>
        </is>
      </c>
      <c r="C105" s="36" t="inlineStr">
        <is>
          <t>Un Mapped</t>
        </is>
      </c>
      <c r="D105" s="36" t="inlineStr">
        <is>
          <t>Bengaluru</t>
        </is>
      </c>
      <c r="E105" s="36" t="inlineStr">
        <is>
          <t>BLR-JP Nagar Network</t>
        </is>
      </c>
      <c r="F105" s="36" t="n">
        <v>6969</v>
      </c>
      <c r="G105" s="31" t="n">
        <v>465</v>
      </c>
      <c r="H105" s="36" t="n">
        <v>1037</v>
      </c>
      <c r="I105" s="36" t="n">
        <v>538</v>
      </c>
      <c r="J105" s="36" t="n">
        <v>1048</v>
      </c>
      <c r="K105" s="36" t="n">
        <v>305</v>
      </c>
      <c r="L105" s="36" t="n">
        <v>418</v>
      </c>
      <c r="M105" s="36" t="n">
        <v>893</v>
      </c>
      <c r="N105" s="36" t="n">
        <v>1614</v>
      </c>
      <c r="O105" s="36" t="n">
        <v>278</v>
      </c>
      <c r="P105" s="36" t="n">
        <v>127</v>
      </c>
    </row>
    <row r="106">
      <c r="A106" s="36" t="inlineStr">
        <is>
          <t>Raghavendra Vernekar</t>
        </is>
      </c>
      <c r="B106" s="36" t="inlineStr">
        <is>
          <t>Manjunatha V</t>
        </is>
      </c>
      <c r="C106" s="36" t="inlineStr">
        <is>
          <t>Un Mapped</t>
        </is>
      </c>
      <c r="D106" s="36" t="inlineStr">
        <is>
          <t>Bengaluru</t>
        </is>
      </c>
      <c r="E106" s="36" t="inlineStr">
        <is>
          <t>BLR-JP Nagar New</t>
        </is>
      </c>
      <c r="F106" s="36" t="n">
        <v>5714</v>
      </c>
      <c r="G106" s="31" t="n">
        <v>381</v>
      </c>
      <c r="H106" s="36" t="n">
        <v>718</v>
      </c>
      <c r="I106" s="36" t="n">
        <v>269</v>
      </c>
      <c r="J106" s="36" t="n">
        <v>448</v>
      </c>
      <c r="K106" s="36" t="n">
        <v>692</v>
      </c>
      <c r="L106" s="36" t="n">
        <v>108</v>
      </c>
      <c r="M106" s="36" t="n">
        <v>144</v>
      </c>
      <c r="N106" s="36" t="n">
        <v>72</v>
      </c>
      <c r="O106" s="36" t="n">
        <v>32</v>
      </c>
      <c r="P106" s="36" t="n">
        <v>45</v>
      </c>
    </row>
    <row r="107">
      <c r="A107" s="36" t="inlineStr">
        <is>
          <t>Lakshman Balakrishnan</t>
        </is>
      </c>
      <c r="B107" s="36" t="inlineStr">
        <is>
          <t>Arun Raj</t>
        </is>
      </c>
      <c r="C107" s="36" t="inlineStr">
        <is>
          <t>Simon Manoharan</t>
        </is>
      </c>
      <c r="D107" s="36" t="inlineStr">
        <is>
          <t>Bengaluru</t>
        </is>
      </c>
      <c r="E107" s="36" t="inlineStr">
        <is>
          <t>BLR-JP Nagar SS</t>
        </is>
      </c>
      <c r="F107" s="36" t="n">
        <v>13730</v>
      </c>
      <c r="G107" s="31" t="n">
        <v>916</v>
      </c>
      <c r="H107" s="36" t="n">
        <v>327</v>
      </c>
      <c r="I107" s="36" t="n">
        <v>484</v>
      </c>
      <c r="J107" s="36" t="n">
        <v>0</v>
      </c>
      <c r="K107" s="36" t="n">
        <v>5</v>
      </c>
      <c r="L107" s="36" t="n">
        <v>32</v>
      </c>
      <c r="M107" s="36" t="n">
        <v>0</v>
      </c>
      <c r="N107" s="36" t="n">
        <v>1</v>
      </c>
      <c r="O107" s="36" t="n">
        <v>0</v>
      </c>
      <c r="P107" s="36" t="n">
        <v>0</v>
      </c>
    </row>
    <row r="108">
      <c r="A108" s="36" t="inlineStr">
        <is>
          <t>Lakshman Balakrishnan</t>
        </is>
      </c>
      <c r="B108" s="36" t="inlineStr">
        <is>
          <t>Saddam Hussain</t>
        </is>
      </c>
      <c r="C108" s="36" t="inlineStr">
        <is>
          <t>Un Mapped</t>
        </is>
      </c>
      <c r="D108" s="36" t="inlineStr">
        <is>
          <t>Bengaluru</t>
        </is>
      </c>
      <c r="E108" s="36" t="inlineStr">
        <is>
          <t>BLR-Junnasandra</t>
        </is>
      </c>
      <c r="F108" s="36" t="n">
        <v>6286</v>
      </c>
      <c r="G108" s="31" t="n">
        <v>419</v>
      </c>
      <c r="H108" s="36" t="n">
        <v>1262</v>
      </c>
      <c r="I108" s="36" t="n">
        <v>1014</v>
      </c>
      <c r="J108" s="36" t="n">
        <v>551</v>
      </c>
      <c r="K108" s="36" t="n">
        <v>888</v>
      </c>
      <c r="L108" s="36" t="n">
        <v>985</v>
      </c>
      <c r="M108" s="36" t="n">
        <v>861</v>
      </c>
      <c r="N108" s="36" t="n">
        <v>434</v>
      </c>
      <c r="O108" s="36" t="n">
        <v>76</v>
      </c>
      <c r="P108" s="36" t="n">
        <v>13</v>
      </c>
    </row>
    <row r="109">
      <c r="A109" s="36" t="inlineStr">
        <is>
          <t>Raghavendra Vernekar</t>
        </is>
      </c>
      <c r="B109" s="36" t="inlineStr">
        <is>
          <t>Raghavendra Vernekar</t>
        </is>
      </c>
      <c r="C109" s="36" t="inlineStr">
        <is>
          <t>Prakash BS</t>
        </is>
      </c>
      <c r="D109" s="36" t="inlineStr">
        <is>
          <t>Bengaluru</t>
        </is>
      </c>
      <c r="E109" s="36" t="inlineStr">
        <is>
          <t>BLR-Kadarenahalli</t>
        </is>
      </c>
      <c r="F109" s="36" t="n">
        <v>8294</v>
      </c>
      <c r="G109" s="31" t="n">
        <v>553</v>
      </c>
      <c r="H109" s="36" t="n">
        <v>1623</v>
      </c>
      <c r="I109" s="36" t="n">
        <v>981</v>
      </c>
      <c r="J109" s="36" t="n">
        <v>447</v>
      </c>
      <c r="K109" s="36" t="n">
        <v>674</v>
      </c>
      <c r="L109" s="36" t="n">
        <v>664</v>
      </c>
      <c r="M109" s="36" t="n">
        <v>79</v>
      </c>
      <c r="N109" s="36" t="n">
        <v>165</v>
      </c>
      <c r="O109" s="36" t="n">
        <v>153</v>
      </c>
      <c r="P109" s="36" t="n">
        <v>417</v>
      </c>
    </row>
    <row r="110">
      <c r="A110" s="36" t="inlineStr">
        <is>
          <t>Lakshman Balakrishnan</t>
        </is>
      </c>
      <c r="B110" s="36" t="inlineStr">
        <is>
          <t>Arun Raj</t>
        </is>
      </c>
      <c r="C110" s="36" t="inlineStr">
        <is>
          <t>Simon Manoharan</t>
        </is>
      </c>
      <c r="D110" s="36" t="inlineStr">
        <is>
          <t>Bengaluru</t>
        </is>
      </c>
      <c r="E110" s="36" t="inlineStr">
        <is>
          <t>BLR-Kadarenahalli SS</t>
        </is>
      </c>
      <c r="F110" s="36" t="n">
        <v>12050</v>
      </c>
      <c r="G110" s="31" t="n">
        <v>804</v>
      </c>
      <c r="H110" s="36" t="n">
        <v>984</v>
      </c>
      <c r="I110" s="36" t="n">
        <v>783</v>
      </c>
      <c r="J110" s="36" t="n">
        <v>634</v>
      </c>
      <c r="K110" s="36" t="n">
        <v>592</v>
      </c>
      <c r="L110" s="36" t="n">
        <v>339</v>
      </c>
      <c r="M110" s="36" t="n">
        <v>280</v>
      </c>
      <c r="N110" s="36" t="n">
        <v>467</v>
      </c>
      <c r="O110" s="36" t="n">
        <v>369</v>
      </c>
      <c r="P110" s="36" t="n">
        <v>746</v>
      </c>
    </row>
    <row r="111">
      <c r="A111" s="36" t="inlineStr">
        <is>
          <t>Ashwath S</t>
        </is>
      </c>
      <c r="B111" s="36" t="inlineStr">
        <is>
          <t>Ashwath S</t>
        </is>
      </c>
      <c r="C111" s="36" t="inlineStr">
        <is>
          <t>Kantha Kumar</t>
        </is>
      </c>
      <c r="D111" s="36" t="inlineStr">
        <is>
          <t>Bengaluru</t>
        </is>
      </c>
      <c r="E111" s="36" t="inlineStr">
        <is>
          <t>BLR-Kadugodi</t>
        </is>
      </c>
      <c r="F111" s="36" t="n">
        <v>6917</v>
      </c>
      <c r="G111" s="31" t="n">
        <v>461</v>
      </c>
      <c r="H111" s="36" t="n">
        <v>1790</v>
      </c>
      <c r="I111" s="36" t="n">
        <v>1192</v>
      </c>
      <c r="J111" s="36" t="n">
        <v>588</v>
      </c>
      <c r="K111" s="36" t="n">
        <v>396</v>
      </c>
      <c r="L111" s="36" t="n">
        <v>652</v>
      </c>
      <c r="M111" s="36" t="n">
        <v>727</v>
      </c>
      <c r="N111" s="36" t="n">
        <v>863</v>
      </c>
      <c r="O111" s="36" t="n">
        <v>580</v>
      </c>
      <c r="P111" s="36" t="n">
        <v>55</v>
      </c>
    </row>
    <row r="112">
      <c r="A112" s="36" t="inlineStr">
        <is>
          <t>Lakshman Balakrishnan</t>
        </is>
      </c>
      <c r="B112" s="36" t="inlineStr">
        <is>
          <t>Rizwan Ahmed</t>
        </is>
      </c>
      <c r="C112" s="36" t="inlineStr">
        <is>
          <t>Un Mapped</t>
        </is>
      </c>
      <c r="D112" s="36" t="inlineStr">
        <is>
          <t>Bengaluru</t>
        </is>
      </c>
      <c r="E112" s="36" t="inlineStr">
        <is>
          <t>BLR-Kalkere</t>
        </is>
      </c>
      <c r="F112" s="36" t="n">
        <v>5862</v>
      </c>
      <c r="G112" s="31" t="n">
        <v>391</v>
      </c>
      <c r="H112" s="36" t="n">
        <v>1363</v>
      </c>
      <c r="I112" s="36" t="n">
        <v>813</v>
      </c>
      <c r="J112" s="36" t="n">
        <v>450</v>
      </c>
      <c r="K112" s="36" t="n">
        <v>709</v>
      </c>
      <c r="L112" s="36" t="n">
        <v>729</v>
      </c>
      <c r="M112" s="36" t="n">
        <v>614</v>
      </c>
      <c r="N112" s="36" t="n">
        <v>473</v>
      </c>
      <c r="O112" s="36" t="n">
        <v>455</v>
      </c>
      <c r="P112" s="36" t="n">
        <v>107</v>
      </c>
    </row>
    <row r="113">
      <c r="A113" s="36" t="inlineStr">
        <is>
          <t>Lakshman Balakrishnan</t>
        </is>
      </c>
      <c r="B113" s="36" t="inlineStr">
        <is>
          <t>Silambarasan E</t>
        </is>
      </c>
      <c r="C113" s="36" t="inlineStr">
        <is>
          <t>Arivind S</t>
        </is>
      </c>
      <c r="D113" s="36" t="inlineStr">
        <is>
          <t>Bengaluru</t>
        </is>
      </c>
      <c r="E113" s="36" t="inlineStr">
        <is>
          <t>BLR-Kalyan Nagar Network</t>
        </is>
      </c>
      <c r="F113" s="36" t="n">
        <v>5558</v>
      </c>
      <c r="G113" s="31" t="n">
        <v>371</v>
      </c>
      <c r="H113" s="36" t="n">
        <v>490</v>
      </c>
      <c r="I113" s="36" t="n">
        <v>209</v>
      </c>
      <c r="J113" s="36" t="n">
        <v>291</v>
      </c>
      <c r="K113" s="36" t="n">
        <v>255</v>
      </c>
      <c r="L113" s="36" t="n">
        <v>268</v>
      </c>
      <c r="M113" s="36" t="n">
        <v>194</v>
      </c>
      <c r="N113" s="36" t="n">
        <v>473</v>
      </c>
      <c r="O113" s="36" t="n">
        <v>563</v>
      </c>
      <c r="P113" s="36" t="n">
        <v>408</v>
      </c>
    </row>
    <row r="114">
      <c r="A114" s="36" t="inlineStr">
        <is>
          <t>Lakshman Balakrishnan</t>
        </is>
      </c>
      <c r="B114" s="36" t="inlineStr">
        <is>
          <t>Silambarasan E</t>
        </is>
      </c>
      <c r="C114" s="36" t="inlineStr">
        <is>
          <t>Arivind S</t>
        </is>
      </c>
      <c r="D114" s="36" t="inlineStr">
        <is>
          <t>Bengaluru</t>
        </is>
      </c>
      <c r="E114" s="36" t="inlineStr">
        <is>
          <t>BLR-KALYAN NAGAR NEW</t>
        </is>
      </c>
      <c r="F114" s="36" t="n">
        <v>6145</v>
      </c>
      <c r="G114" s="31" t="n">
        <v>410</v>
      </c>
      <c r="H114" s="36" t="n">
        <v>649</v>
      </c>
      <c r="I114" s="36" t="n">
        <v>411</v>
      </c>
      <c r="J114" s="36" t="n">
        <v>360</v>
      </c>
      <c r="K114" s="36" t="n">
        <v>542</v>
      </c>
      <c r="L114" s="36" t="n">
        <v>399</v>
      </c>
      <c r="M114" s="36" t="n">
        <v>285</v>
      </c>
      <c r="N114" s="36" t="n">
        <v>336</v>
      </c>
      <c r="O114" s="36" t="n">
        <v>228</v>
      </c>
      <c r="P114" s="36" t="n">
        <v>464</v>
      </c>
    </row>
    <row r="115">
      <c r="A115" s="36" t="inlineStr">
        <is>
          <t>Bangareppa CS</t>
        </is>
      </c>
      <c r="B115" s="36" t="inlineStr">
        <is>
          <t>Manoj Kj</t>
        </is>
      </c>
      <c r="C115" s="36" t="inlineStr">
        <is>
          <t>Srittam Dhal</t>
        </is>
      </c>
      <c r="D115" s="36" t="inlineStr">
        <is>
          <t>Bengaluru</t>
        </is>
      </c>
      <c r="E115" s="36" t="inlineStr">
        <is>
          <t>BLR-Kamakshipalya</t>
        </is>
      </c>
      <c r="F115" s="36" t="n">
        <v>6275</v>
      </c>
      <c r="G115" s="31" t="n">
        <v>419</v>
      </c>
      <c r="H115" s="36" t="n">
        <v>793</v>
      </c>
      <c r="I115" s="36" t="n">
        <v>171</v>
      </c>
      <c r="J115" s="36" t="n">
        <v>653</v>
      </c>
      <c r="K115" s="36" t="n">
        <v>375</v>
      </c>
      <c r="L115" s="36" t="n">
        <v>291</v>
      </c>
      <c r="M115" s="36" t="n">
        <v>1557</v>
      </c>
      <c r="N115" s="36" t="n">
        <v>195</v>
      </c>
      <c r="O115" s="36" t="n">
        <v>976</v>
      </c>
      <c r="P115" s="36" t="n">
        <v>687</v>
      </c>
    </row>
    <row r="116">
      <c r="A116" s="36" t="inlineStr">
        <is>
          <t>Deepak D M</t>
        </is>
      </c>
      <c r="B116" s="36" t="inlineStr">
        <is>
          <t>Ravishankar gowda</t>
        </is>
      </c>
      <c r="C116" s="36" t="inlineStr">
        <is>
          <t>Kishor K</t>
        </is>
      </c>
      <c r="D116" s="36" t="inlineStr">
        <is>
          <t>Bengaluru</t>
        </is>
      </c>
      <c r="E116" s="36" t="inlineStr">
        <is>
          <t>BLR-Kambipura</t>
        </is>
      </c>
      <c r="F116" s="36" t="n">
        <v>4147</v>
      </c>
      <c r="G116" s="31" t="n">
        <v>277</v>
      </c>
      <c r="H116" s="36" t="n">
        <v>797</v>
      </c>
      <c r="I116" s="36" t="n">
        <v>215</v>
      </c>
      <c r="J116" s="36" t="n">
        <v>288</v>
      </c>
      <c r="K116" s="36" t="n">
        <v>317</v>
      </c>
      <c r="L116" s="36" t="n">
        <v>356</v>
      </c>
      <c r="M116" s="36" t="n">
        <v>262</v>
      </c>
      <c r="N116" s="36" t="n">
        <v>150</v>
      </c>
      <c r="O116" s="36" t="n">
        <v>183</v>
      </c>
      <c r="P116" s="36" t="n">
        <v>10</v>
      </c>
    </row>
    <row r="117">
      <c r="A117" s="36" t="inlineStr">
        <is>
          <t>Ashwath S</t>
        </is>
      </c>
      <c r="B117" s="36" t="inlineStr">
        <is>
          <t>Ashwath S</t>
        </is>
      </c>
      <c r="C117" s="36" t="inlineStr">
        <is>
          <t>Kantha Kumar</t>
        </is>
      </c>
      <c r="D117" s="36" t="inlineStr">
        <is>
          <t>Bengaluru</t>
        </is>
      </c>
      <c r="E117" s="36" t="inlineStr">
        <is>
          <t>BLR-Kannamangala</t>
        </is>
      </c>
      <c r="F117" s="36" t="n">
        <v>5785</v>
      </c>
      <c r="G117" s="31" t="n">
        <v>386</v>
      </c>
      <c r="H117" s="36" t="n">
        <v>226</v>
      </c>
      <c r="I117" s="36" t="n">
        <v>201</v>
      </c>
      <c r="J117" s="36" t="n">
        <v>365</v>
      </c>
      <c r="K117" s="36" t="n">
        <v>404</v>
      </c>
      <c r="L117" s="36" t="n">
        <v>660</v>
      </c>
      <c r="M117" s="36" t="n">
        <v>198</v>
      </c>
      <c r="N117" s="36" t="n">
        <v>281</v>
      </c>
      <c r="O117" s="36" t="n">
        <v>166</v>
      </c>
      <c r="P117" s="36" t="n">
        <v>398</v>
      </c>
    </row>
    <row r="118">
      <c r="A118" s="36" t="inlineStr">
        <is>
          <t>Lakshman Balakrishnan</t>
        </is>
      </c>
      <c r="B118" s="36" t="inlineStr">
        <is>
          <t>Balaji G</t>
        </is>
      </c>
      <c r="C118" s="36" t="inlineStr">
        <is>
          <t>Mohammed Akbar</t>
        </is>
      </c>
      <c r="D118" s="36" t="inlineStr">
        <is>
          <t>Bengaluru</t>
        </is>
      </c>
      <c r="E118" s="36" t="inlineStr">
        <is>
          <t>BLR-Kannika Nagar</t>
        </is>
      </c>
      <c r="F118" s="36" t="n">
        <v>4658</v>
      </c>
      <c r="G118" s="31" t="n">
        <v>311</v>
      </c>
      <c r="H118" s="36" t="n">
        <v>1610</v>
      </c>
      <c r="I118" s="36" t="n">
        <v>754</v>
      </c>
      <c r="J118" s="36" t="n">
        <v>634</v>
      </c>
      <c r="K118" s="36" t="n">
        <v>351</v>
      </c>
      <c r="L118" s="36" t="n">
        <v>126</v>
      </c>
      <c r="M118" s="36" t="n">
        <v>535</v>
      </c>
      <c r="N118" s="36" t="n">
        <v>279</v>
      </c>
      <c r="O118" s="36" t="n">
        <v>103</v>
      </c>
      <c r="P118" s="36" t="n">
        <v>175</v>
      </c>
    </row>
    <row r="119">
      <c r="A119" s="36" t="inlineStr">
        <is>
          <t>Lakshman Balakrishnan</t>
        </is>
      </c>
      <c r="B119" s="36" t="inlineStr">
        <is>
          <t>Saddam Hussain</t>
        </is>
      </c>
      <c r="C119" s="36" t="inlineStr">
        <is>
          <t>Un Mapped</t>
        </is>
      </c>
      <c r="D119" s="36" t="inlineStr">
        <is>
          <t>Bengaluru</t>
        </is>
      </c>
      <c r="E119" s="36" t="inlineStr">
        <is>
          <t>BLR-Kasavanahalli</t>
        </is>
      </c>
      <c r="F119" s="36" t="n">
        <v>4890</v>
      </c>
      <c r="G119" s="31" t="n">
        <v>326</v>
      </c>
      <c r="H119" s="36" t="n">
        <v>490</v>
      </c>
      <c r="I119" s="36" t="n">
        <v>66</v>
      </c>
      <c r="J119" s="36" t="n">
        <v>349</v>
      </c>
      <c r="K119" s="36" t="n">
        <v>573</v>
      </c>
      <c r="L119" s="36" t="n">
        <v>308</v>
      </c>
      <c r="M119" s="36" t="n">
        <v>7</v>
      </c>
      <c r="N119" s="36" t="n">
        <v>69</v>
      </c>
      <c r="O119" s="36" t="n">
        <v>227</v>
      </c>
      <c r="P119" s="36" t="n">
        <v>406</v>
      </c>
    </row>
    <row r="120">
      <c r="A120" s="36" t="inlineStr">
        <is>
          <t>Lakshman Balakrishnan</t>
        </is>
      </c>
      <c r="B120" s="36" t="inlineStr">
        <is>
          <t>Rizwan Ahmed</t>
        </is>
      </c>
      <c r="C120" s="36" t="inlineStr">
        <is>
          <t>Un Mapped</t>
        </is>
      </c>
      <c r="D120" s="36" t="inlineStr">
        <is>
          <t>Bengaluru</t>
        </is>
      </c>
      <c r="E120" s="36" t="inlineStr">
        <is>
          <t>BLR-Kasturinagar New</t>
        </is>
      </c>
      <c r="F120" s="36" t="n">
        <v>5449</v>
      </c>
      <c r="G120" s="31" t="n">
        <v>363</v>
      </c>
      <c r="H120" s="36" t="n">
        <v>383</v>
      </c>
      <c r="I120" s="36" t="n">
        <v>1014</v>
      </c>
      <c r="J120" s="36" t="n">
        <v>559</v>
      </c>
      <c r="K120" s="36" t="n">
        <v>888</v>
      </c>
      <c r="L120" s="36" t="n">
        <v>241</v>
      </c>
      <c r="M120" s="36" t="n">
        <v>193</v>
      </c>
      <c r="N120" s="36" t="n">
        <v>79</v>
      </c>
      <c r="O120" s="36" t="n">
        <v>115</v>
      </c>
      <c r="P120" s="36" t="n">
        <v>153</v>
      </c>
    </row>
    <row r="121">
      <c r="A121" s="36" t="inlineStr">
        <is>
          <t>Deepak D M</t>
        </is>
      </c>
      <c r="B121" s="36" t="inlineStr">
        <is>
          <t>Ravishankar gowda</t>
        </is>
      </c>
      <c r="C121" s="36" t="inlineStr">
        <is>
          <t>Kishor K</t>
        </is>
      </c>
      <c r="D121" s="36" t="inlineStr">
        <is>
          <t>Bengaluru</t>
        </is>
      </c>
      <c r="E121" s="36" t="inlineStr">
        <is>
          <t>BLR-Kengeri</t>
        </is>
      </c>
      <c r="F121" s="36" t="n">
        <v>5765</v>
      </c>
      <c r="G121" s="31" t="n">
        <v>385</v>
      </c>
      <c r="H121" s="36" t="n">
        <v>474</v>
      </c>
      <c r="I121" s="36" t="n">
        <v>294</v>
      </c>
      <c r="J121" s="36" t="n">
        <v>56</v>
      </c>
      <c r="K121" s="36" t="n">
        <v>202</v>
      </c>
      <c r="L121" s="36" t="n">
        <v>144</v>
      </c>
      <c r="M121" s="36" t="n">
        <v>132</v>
      </c>
      <c r="N121" s="36" t="n">
        <v>208</v>
      </c>
      <c r="O121" s="36" t="n">
        <v>325</v>
      </c>
      <c r="P121" s="36" t="n">
        <v>418</v>
      </c>
    </row>
    <row r="122">
      <c r="A122" s="36" t="inlineStr">
        <is>
          <t>Ashwath S</t>
        </is>
      </c>
      <c r="B122" s="36" t="inlineStr">
        <is>
          <t>Adhavan Subramani</t>
        </is>
      </c>
      <c r="C122" s="36" t="inlineStr">
        <is>
          <t>Mohammed Akbar</t>
        </is>
      </c>
      <c r="D122" s="36" t="inlineStr">
        <is>
          <t>Bengaluru</t>
        </is>
      </c>
      <c r="E122" s="36" t="inlineStr">
        <is>
          <t>BLR-Kogilu Road</t>
        </is>
      </c>
      <c r="F122" s="36" t="n">
        <v>6065</v>
      </c>
      <c r="G122" s="31" t="n">
        <v>405</v>
      </c>
      <c r="H122" s="36" t="n">
        <v>67</v>
      </c>
      <c r="I122" s="36" t="n">
        <v>219</v>
      </c>
      <c r="J122" s="36" t="n">
        <v>666</v>
      </c>
      <c r="K122" s="36" t="n">
        <v>373</v>
      </c>
      <c r="L122" s="36" t="n">
        <v>327</v>
      </c>
      <c r="M122" s="36" t="n">
        <v>71</v>
      </c>
      <c r="N122" s="36" t="n">
        <v>297</v>
      </c>
      <c r="O122" s="36" t="n">
        <v>264</v>
      </c>
      <c r="P122" s="36" t="n">
        <v>312</v>
      </c>
    </row>
    <row r="123">
      <c r="A123" s="36" t="inlineStr">
        <is>
          <t>Raghavendra Vernekar</t>
        </is>
      </c>
      <c r="B123" s="36" t="inlineStr">
        <is>
          <t>Raghavendra Vernekar</t>
        </is>
      </c>
      <c r="C123" s="36" t="inlineStr">
        <is>
          <t>Prakash BS</t>
        </is>
      </c>
      <c r="D123" s="36" t="inlineStr">
        <is>
          <t>Bengaluru</t>
        </is>
      </c>
      <c r="E123" s="36" t="inlineStr">
        <is>
          <t>BLR-Kothnur New</t>
        </is>
      </c>
      <c r="F123" s="36" t="n">
        <v>5574</v>
      </c>
      <c r="G123" s="31" t="n">
        <v>372</v>
      </c>
      <c r="H123" s="36" t="n">
        <v>147</v>
      </c>
      <c r="I123" s="36" t="n">
        <v>484</v>
      </c>
      <c r="J123" s="36" t="n">
        <v>160</v>
      </c>
      <c r="K123" s="36" t="n">
        <v>207</v>
      </c>
      <c r="L123" s="36" t="n">
        <v>193</v>
      </c>
      <c r="M123" s="36" t="n">
        <v>112</v>
      </c>
      <c r="N123" s="36" t="n">
        <v>94</v>
      </c>
      <c r="O123" s="36" t="n">
        <v>91</v>
      </c>
      <c r="P123" s="36" t="n">
        <v>359</v>
      </c>
    </row>
    <row r="124">
      <c r="A124" s="36" t="inlineStr">
        <is>
          <t>Raghavendra Vernekar</t>
        </is>
      </c>
      <c r="B124" s="36" t="inlineStr">
        <is>
          <t>Raghavendra Vernekar</t>
        </is>
      </c>
      <c r="C124" s="36" t="inlineStr">
        <is>
          <t>Prakash BS</t>
        </is>
      </c>
      <c r="D124" s="36" t="inlineStr">
        <is>
          <t>Bengaluru</t>
        </is>
      </c>
      <c r="E124" s="36" t="inlineStr">
        <is>
          <t>BLR-Kudlu</t>
        </is>
      </c>
      <c r="F124" s="36" t="n">
        <v>6895</v>
      </c>
      <c r="G124" s="31" t="n">
        <v>460</v>
      </c>
      <c r="H124" s="36" t="n">
        <v>949</v>
      </c>
      <c r="I124" s="36" t="n">
        <v>713</v>
      </c>
      <c r="J124" s="36" t="n">
        <v>873</v>
      </c>
      <c r="K124" s="36" t="n">
        <v>288</v>
      </c>
      <c r="L124" s="36" t="n">
        <v>480</v>
      </c>
      <c r="M124" s="36" t="n">
        <v>866</v>
      </c>
      <c r="N124" s="36" t="n">
        <v>557</v>
      </c>
      <c r="O124" s="36" t="n">
        <v>174</v>
      </c>
      <c r="P124" s="36" t="n">
        <v>331</v>
      </c>
    </row>
    <row r="125">
      <c r="A125" s="36" t="inlineStr">
        <is>
          <t>Raghavendra Vernekar</t>
        </is>
      </c>
      <c r="B125" s="36" t="inlineStr">
        <is>
          <t>Manjunatha V</t>
        </is>
      </c>
      <c r="C125" s="36" t="inlineStr">
        <is>
          <t>Un Mapped</t>
        </is>
      </c>
      <c r="D125" s="36" t="inlineStr">
        <is>
          <t>Bengaluru</t>
        </is>
      </c>
      <c r="E125" s="36" t="inlineStr">
        <is>
          <t>BLR-Kumaraswamy Layout</t>
        </is>
      </c>
      <c r="F125" s="36" t="n">
        <v>5669</v>
      </c>
      <c r="G125" s="31" t="n">
        <v>378</v>
      </c>
      <c r="H125" s="36" t="n">
        <v>316</v>
      </c>
      <c r="I125" s="36" t="n">
        <v>1076</v>
      </c>
      <c r="J125" s="36" t="n">
        <v>1356</v>
      </c>
      <c r="K125" s="36" t="n">
        <v>855</v>
      </c>
      <c r="L125" s="36" t="n">
        <v>292</v>
      </c>
      <c r="M125" s="36" t="n">
        <v>384</v>
      </c>
      <c r="N125" s="36" t="n">
        <v>539</v>
      </c>
      <c r="O125" s="36" t="n">
        <v>238</v>
      </c>
      <c r="P125" s="36" t="n">
        <v>123</v>
      </c>
    </row>
    <row r="126">
      <c r="A126" s="36" t="inlineStr">
        <is>
          <t>Deepak D M</t>
        </is>
      </c>
      <c r="B126" s="36" t="inlineStr">
        <is>
          <t>Narasimhamurthy R</t>
        </is>
      </c>
      <c r="C126" s="36" t="inlineStr">
        <is>
          <t>Kishor K</t>
        </is>
      </c>
      <c r="D126" s="36" t="inlineStr">
        <is>
          <t>Bengaluru</t>
        </is>
      </c>
      <c r="E126" s="36" t="inlineStr">
        <is>
          <t>BLR-Magadi Road</t>
        </is>
      </c>
      <c r="F126" s="36" t="n">
        <v>12313</v>
      </c>
      <c r="G126" s="31" t="n">
        <v>821</v>
      </c>
      <c r="H126" s="36" t="n">
        <v>779</v>
      </c>
      <c r="I126" s="36" t="n">
        <v>1045</v>
      </c>
      <c r="J126" s="36" t="n">
        <v>1070</v>
      </c>
      <c r="K126" s="36" t="n">
        <v>560</v>
      </c>
      <c r="L126" s="36" t="n">
        <v>1419</v>
      </c>
      <c r="M126" s="36" t="n">
        <v>918</v>
      </c>
      <c r="N126" s="36" t="n">
        <v>750</v>
      </c>
      <c r="O126" s="36" t="n">
        <v>741</v>
      </c>
      <c r="P126" s="36" t="n">
        <v>612</v>
      </c>
    </row>
    <row r="127">
      <c r="A127" s="36" t="inlineStr">
        <is>
          <t>Deepak D M</t>
        </is>
      </c>
      <c r="B127" s="36" t="inlineStr">
        <is>
          <t>Narasimhamurthy R</t>
        </is>
      </c>
      <c r="C127" s="36" t="inlineStr">
        <is>
          <t>Kishor K</t>
        </is>
      </c>
      <c r="D127" s="36" t="inlineStr">
        <is>
          <t>Bengaluru</t>
        </is>
      </c>
      <c r="E127" s="36" t="inlineStr">
        <is>
          <t>BLR-Malagala</t>
        </is>
      </c>
      <c r="F127" s="36" t="n">
        <v>5589</v>
      </c>
      <c r="G127" s="31" t="n">
        <v>373</v>
      </c>
      <c r="H127" s="36" t="n">
        <v>477</v>
      </c>
      <c r="I127" s="36" t="n">
        <v>516</v>
      </c>
      <c r="J127" s="36" t="n">
        <v>1327</v>
      </c>
      <c r="K127" s="36" t="n">
        <v>518</v>
      </c>
      <c r="L127" s="36" t="n">
        <v>594</v>
      </c>
      <c r="M127" s="36" t="n">
        <v>802</v>
      </c>
      <c r="N127" s="36" t="n">
        <v>704</v>
      </c>
      <c r="O127" s="36" t="n">
        <v>232</v>
      </c>
      <c r="P127" s="36" t="n">
        <v>158</v>
      </c>
    </row>
    <row r="128">
      <c r="A128" s="36" t="inlineStr">
        <is>
          <t>Lakshman Balakrishnan</t>
        </is>
      </c>
      <c r="B128" s="36" t="inlineStr">
        <is>
          <t>Silambarasan E</t>
        </is>
      </c>
      <c r="C128" s="36" t="inlineStr">
        <is>
          <t>Arivind S</t>
        </is>
      </c>
      <c r="D128" s="36" t="inlineStr">
        <is>
          <t>Bengaluru</t>
        </is>
      </c>
      <c r="E128" s="36" t="inlineStr">
        <is>
          <t>BLR-Malleshpalya</t>
        </is>
      </c>
      <c r="F128" s="36" t="n">
        <v>6316</v>
      </c>
      <c r="G128" s="31" t="n">
        <v>421</v>
      </c>
      <c r="H128" s="36" t="n">
        <v>118</v>
      </c>
      <c r="I128" s="36" t="n">
        <v>506</v>
      </c>
      <c r="J128" s="36" t="n">
        <v>718</v>
      </c>
      <c r="K128" s="36" t="n">
        <v>194</v>
      </c>
      <c r="L128" s="36" t="n">
        <v>303</v>
      </c>
      <c r="M128" s="36" t="n">
        <v>1754</v>
      </c>
      <c r="N128" s="36" t="n">
        <v>863</v>
      </c>
      <c r="O128" s="36" t="n">
        <v>5</v>
      </c>
      <c r="P128" s="36" t="n">
        <v>151</v>
      </c>
    </row>
    <row r="129">
      <c r="A129" s="36" t="inlineStr">
        <is>
          <t>Raghavendra Vernekar</t>
        </is>
      </c>
      <c r="B129" s="36" t="inlineStr">
        <is>
          <t>Vijay M</t>
        </is>
      </c>
      <c r="C129" s="36" t="inlineStr">
        <is>
          <t>Kantha Kumar</t>
        </is>
      </c>
      <c r="D129" s="36" t="inlineStr">
        <is>
          <t>Bengaluru</t>
        </is>
      </c>
      <c r="E129" s="36" t="inlineStr">
        <is>
          <t>BLR-Malleshwaram new</t>
        </is>
      </c>
      <c r="F129" s="36" t="n">
        <v>5762</v>
      </c>
      <c r="G129" s="31" t="n">
        <v>384</v>
      </c>
      <c r="H129" s="36" t="n">
        <v>2386</v>
      </c>
      <c r="I129" s="36" t="n">
        <v>561</v>
      </c>
      <c r="J129" s="36" t="n">
        <v>709</v>
      </c>
      <c r="K129" s="36" t="n">
        <v>606</v>
      </c>
      <c r="L129" s="36" t="n">
        <v>764</v>
      </c>
      <c r="M129" s="36" t="n">
        <v>393</v>
      </c>
      <c r="N129" s="36" t="n">
        <v>63</v>
      </c>
      <c r="O129" s="36" t="n">
        <v>10</v>
      </c>
      <c r="P129" s="36" t="n">
        <v>66</v>
      </c>
    </row>
    <row r="130">
      <c r="A130" s="36" t="inlineStr">
        <is>
          <t>Lakshman Balakrishnan</t>
        </is>
      </c>
      <c r="B130" s="36" t="inlineStr">
        <is>
          <t>Arun Raj</t>
        </is>
      </c>
      <c r="C130" s="36" t="inlineStr">
        <is>
          <t>Simon Manoharan</t>
        </is>
      </c>
      <c r="D130" s="36" t="inlineStr">
        <is>
          <t>Bengaluru</t>
        </is>
      </c>
      <c r="E130" s="36" t="inlineStr">
        <is>
          <t>BLR-Malleshwaram SS</t>
        </is>
      </c>
      <c r="F130" s="36" t="n">
        <v>7680</v>
      </c>
      <c r="G130" s="31" t="n">
        <v>512</v>
      </c>
      <c r="H130" s="36" t="n">
        <v>144</v>
      </c>
      <c r="I130" s="36" t="n">
        <v>253</v>
      </c>
      <c r="J130" s="36" t="n">
        <v>158</v>
      </c>
      <c r="K130" s="36" t="n">
        <v>44</v>
      </c>
      <c r="L130" s="36" t="n">
        <v>9</v>
      </c>
      <c r="M130" s="36" t="n">
        <v>117</v>
      </c>
      <c r="N130" s="36" t="n">
        <v>314</v>
      </c>
      <c r="O130" s="36" t="n">
        <v>172</v>
      </c>
      <c r="P130" s="36" t="n">
        <v>212</v>
      </c>
    </row>
    <row r="131">
      <c r="A131" s="36" t="inlineStr">
        <is>
          <t>Lakshman Balakrishnan</t>
        </is>
      </c>
      <c r="B131" s="36" t="inlineStr">
        <is>
          <t>Sundaresh S</t>
        </is>
      </c>
      <c r="C131" s="36" t="inlineStr">
        <is>
          <t>Un Mapped</t>
        </is>
      </c>
      <c r="D131" s="36" t="inlineStr">
        <is>
          <t>Bengaluru</t>
        </is>
      </c>
      <c r="E131" s="36" t="inlineStr">
        <is>
          <t>BLR-Manjunatha layout</t>
        </is>
      </c>
      <c r="F131" s="36" t="n">
        <v>4675</v>
      </c>
      <c r="G131" s="31" t="n">
        <v>312</v>
      </c>
      <c r="H131" s="36" t="n">
        <v>435</v>
      </c>
      <c r="I131" s="36" t="n">
        <v>91</v>
      </c>
      <c r="J131" s="36" t="n">
        <v>37</v>
      </c>
      <c r="K131" s="36" t="n">
        <v>171</v>
      </c>
      <c r="L131" s="36" t="n">
        <v>363</v>
      </c>
      <c r="M131" s="36" t="n">
        <v>148</v>
      </c>
      <c r="N131" s="36" t="n">
        <v>572</v>
      </c>
      <c r="O131" s="36" t="n">
        <v>513</v>
      </c>
      <c r="P131" s="36" t="n">
        <v>1225</v>
      </c>
    </row>
    <row r="132">
      <c r="A132" s="36" t="inlineStr">
        <is>
          <t>Lakshman Balakrishnan</t>
        </is>
      </c>
      <c r="B132" s="36" t="inlineStr">
        <is>
          <t>Basil Scariya</t>
        </is>
      </c>
      <c r="C132" s="36" t="inlineStr">
        <is>
          <t>Prakash BS</t>
        </is>
      </c>
      <c r="D132" s="36" t="inlineStr">
        <is>
          <t>Bengaluru</t>
        </is>
      </c>
      <c r="E132" s="36" t="inlineStr">
        <is>
          <t>BLR-Marathahalli 2</t>
        </is>
      </c>
      <c r="F132" s="36" t="n">
        <v>5290</v>
      </c>
      <c r="G132" s="31" t="n">
        <v>353</v>
      </c>
      <c r="H132" s="36" t="n">
        <v>808</v>
      </c>
      <c r="I132" s="36" t="n">
        <v>811</v>
      </c>
      <c r="J132" s="36" t="n">
        <v>736</v>
      </c>
      <c r="K132" s="36" t="n">
        <v>507</v>
      </c>
      <c r="L132" s="36" t="n">
        <v>536</v>
      </c>
      <c r="M132" s="36" t="n">
        <v>828</v>
      </c>
      <c r="N132" s="36" t="n">
        <v>345</v>
      </c>
      <c r="O132" s="36" t="n">
        <v>398</v>
      </c>
      <c r="P132" s="36" t="n">
        <v>109</v>
      </c>
    </row>
    <row r="133">
      <c r="A133" s="36" t="inlineStr">
        <is>
          <t>Lakshman Balakrishnan</t>
        </is>
      </c>
      <c r="B133" s="36" t="inlineStr">
        <is>
          <t>Basil Scariya</t>
        </is>
      </c>
      <c r="C133" s="36" t="inlineStr">
        <is>
          <t>Prakash BS</t>
        </is>
      </c>
      <c r="D133" s="36" t="inlineStr">
        <is>
          <t>Bengaluru</t>
        </is>
      </c>
      <c r="E133" s="36" t="inlineStr">
        <is>
          <t>BLR-Marathahalli New</t>
        </is>
      </c>
      <c r="F133" s="36" t="n">
        <v>4912</v>
      </c>
      <c r="G133" s="31" t="n">
        <v>328</v>
      </c>
      <c r="H133" s="36" t="n">
        <v>508</v>
      </c>
      <c r="I133" s="36" t="n">
        <v>262</v>
      </c>
      <c r="J133" s="36" t="n">
        <v>575</v>
      </c>
      <c r="K133" s="36" t="n">
        <v>209</v>
      </c>
      <c r="L133" s="36" t="n">
        <v>405</v>
      </c>
      <c r="M133" s="36" t="n">
        <v>118</v>
      </c>
      <c r="N133" s="36" t="n">
        <v>461</v>
      </c>
      <c r="O133" s="36" t="n">
        <v>286</v>
      </c>
      <c r="P133" s="36" t="n">
        <v>292</v>
      </c>
    </row>
    <row r="134">
      <c r="A134" s="36" t="inlineStr">
        <is>
          <t>Lakshman Balakrishnan</t>
        </is>
      </c>
      <c r="B134" s="36" t="inlineStr">
        <is>
          <t>Sundaresh S</t>
        </is>
      </c>
      <c r="C134" s="36" t="inlineStr">
        <is>
          <t>Un Mapped</t>
        </is>
      </c>
      <c r="D134" s="36" t="inlineStr">
        <is>
          <t>Bengaluru</t>
        </is>
      </c>
      <c r="E134" s="36" t="inlineStr">
        <is>
          <t>BLR-Marathahalli-3</t>
        </is>
      </c>
      <c r="F134" s="36" t="n">
        <v>6352</v>
      </c>
      <c r="G134" s="31" t="n">
        <v>424</v>
      </c>
      <c r="H134" s="36" t="n">
        <v>442</v>
      </c>
      <c r="I134" s="36" t="n">
        <v>382</v>
      </c>
      <c r="J134" s="36" t="n">
        <v>329</v>
      </c>
      <c r="K134" s="36" t="n">
        <v>4</v>
      </c>
      <c r="L134" s="36" t="n">
        <v>144</v>
      </c>
      <c r="M134" s="36" t="n">
        <v>105</v>
      </c>
      <c r="N134" s="36" t="n">
        <v>432</v>
      </c>
      <c r="O134" s="36" t="n">
        <v>224</v>
      </c>
      <c r="P134" s="36" t="n">
        <v>845</v>
      </c>
    </row>
    <row r="135">
      <c r="A135" s="36" t="inlineStr">
        <is>
          <t>Lakshman Balakrishnan</t>
        </is>
      </c>
      <c r="B135" s="36" t="inlineStr">
        <is>
          <t>Sundaresh S</t>
        </is>
      </c>
      <c r="C135" s="36" t="inlineStr">
        <is>
          <t>Un Mapped</t>
        </is>
      </c>
      <c r="D135" s="36" t="inlineStr">
        <is>
          <t>Bengaluru</t>
        </is>
      </c>
      <c r="E135" s="36" t="inlineStr">
        <is>
          <t>BLR-Marathahalli-4</t>
        </is>
      </c>
      <c r="F135" s="36" t="n">
        <v>6302</v>
      </c>
      <c r="G135" s="31" t="n">
        <v>420</v>
      </c>
      <c r="H135" s="36" t="n">
        <v>1062</v>
      </c>
      <c r="I135" s="36" t="n">
        <v>174</v>
      </c>
      <c r="J135" s="36" t="n">
        <v>247</v>
      </c>
      <c r="K135" s="36" t="n">
        <v>1521</v>
      </c>
      <c r="L135" s="36" t="n">
        <v>477</v>
      </c>
      <c r="M135" s="36" t="n">
        <v>451</v>
      </c>
      <c r="N135" s="36" t="n">
        <v>1256</v>
      </c>
      <c r="O135" s="36" t="n">
        <v>377</v>
      </c>
      <c r="P135" s="36" t="n">
        <v>336</v>
      </c>
    </row>
    <row r="136">
      <c r="A136" s="36" t="inlineStr">
        <is>
          <t>Lakshman Balakrishnan</t>
        </is>
      </c>
      <c r="B136" s="36" t="inlineStr">
        <is>
          <t>Arun Raj</t>
        </is>
      </c>
      <c r="C136" s="36" t="inlineStr">
        <is>
          <t>Simon Manoharan</t>
        </is>
      </c>
      <c r="D136" s="36" t="inlineStr">
        <is>
          <t>Bengaluru</t>
        </is>
      </c>
      <c r="E136" s="36" t="inlineStr">
        <is>
          <t>BLR-Marathalli SS</t>
        </is>
      </c>
      <c r="F136" s="36" t="n">
        <v>14855</v>
      </c>
      <c r="G136" s="31" t="n">
        <v>991</v>
      </c>
      <c r="H136" s="36" t="n">
        <v>1485</v>
      </c>
      <c r="I136" s="36" t="n">
        <v>1376</v>
      </c>
      <c r="J136" s="36" t="n">
        <v>1354</v>
      </c>
      <c r="K136" s="36" t="n">
        <v>1636</v>
      </c>
      <c r="L136" s="36" t="n">
        <v>1500</v>
      </c>
      <c r="M136" s="36" t="n">
        <v>1434</v>
      </c>
      <c r="N136" s="36" t="n">
        <v>1089</v>
      </c>
      <c r="O136" s="36" t="n">
        <v>653</v>
      </c>
      <c r="P136" s="36" t="n">
        <v>784</v>
      </c>
    </row>
    <row r="137">
      <c r="A137" s="36" t="inlineStr">
        <is>
          <t>Raghavendra Vernekar</t>
        </is>
      </c>
      <c r="B137" s="36" t="inlineStr">
        <is>
          <t>Vijay M</t>
        </is>
      </c>
      <c r="C137" s="36" t="inlineStr">
        <is>
          <t>Kantha Kumar</t>
        </is>
      </c>
      <c r="D137" s="36" t="inlineStr">
        <is>
          <t>Bengaluru</t>
        </is>
      </c>
      <c r="E137" s="36" t="inlineStr">
        <is>
          <t>BLR-Margosa road</t>
        </is>
      </c>
      <c r="F137" s="36" t="n">
        <v>4480</v>
      </c>
      <c r="G137" s="31" t="n">
        <v>299</v>
      </c>
      <c r="H137" s="36" t="n">
        <v>25</v>
      </c>
      <c r="I137" s="36" t="n">
        <v>320</v>
      </c>
      <c r="J137" s="36" t="n">
        <v>561</v>
      </c>
      <c r="K137" s="36" t="n">
        <v>214</v>
      </c>
      <c r="L137" s="36" t="n">
        <v>198</v>
      </c>
      <c r="M137" s="36" t="n">
        <v>177</v>
      </c>
      <c r="N137" s="36" t="n">
        <v>320</v>
      </c>
      <c r="O137" s="36" t="n">
        <v>35</v>
      </c>
      <c r="P137" s="36" t="n">
        <v>298</v>
      </c>
    </row>
    <row r="138">
      <c r="A138" s="36" t="inlineStr">
        <is>
          <t>Bangareppa CS</t>
        </is>
      </c>
      <c r="B138" s="36" t="inlineStr">
        <is>
          <t>Manoj Kj</t>
        </is>
      </c>
      <c r="C138" s="36" t="inlineStr">
        <is>
          <t>Srittam Dhal</t>
        </is>
      </c>
      <c r="D138" s="36" t="inlineStr">
        <is>
          <t>Bengaluru</t>
        </is>
      </c>
      <c r="E138" s="36" t="inlineStr">
        <is>
          <t>BLR-Mathikere New</t>
        </is>
      </c>
      <c r="F138" s="36" t="n">
        <v>8560</v>
      </c>
      <c r="G138" s="31" t="n">
        <v>571</v>
      </c>
      <c r="H138" s="36" t="n">
        <v>18</v>
      </c>
      <c r="I138" s="36" t="n">
        <v>1861</v>
      </c>
      <c r="J138" s="36" t="n">
        <v>1574</v>
      </c>
      <c r="K138" s="36" t="n">
        <v>1837</v>
      </c>
      <c r="L138" s="36" t="n">
        <v>1659</v>
      </c>
      <c r="M138" s="36" t="n">
        <v>951</v>
      </c>
      <c r="N138" s="36" t="n">
        <v>68</v>
      </c>
      <c r="O138" s="36" t="n">
        <v>8</v>
      </c>
      <c r="P138" s="36" t="n">
        <v>306</v>
      </c>
    </row>
    <row r="139">
      <c r="A139" s="36" t="inlineStr">
        <is>
          <t>Lakshman Balakrishnan</t>
        </is>
      </c>
      <c r="B139" s="36" t="inlineStr">
        <is>
          <t>Balaji G</t>
        </is>
      </c>
      <c r="C139" s="36" t="inlineStr">
        <is>
          <t>Mohammed Akbar</t>
        </is>
      </c>
      <c r="D139" s="36" t="inlineStr">
        <is>
          <t>Bengaluru</t>
        </is>
      </c>
      <c r="E139" s="36" t="inlineStr">
        <is>
          <t>BLR-Michael Palaya</t>
        </is>
      </c>
      <c r="F139" s="36" t="n">
        <v>2473</v>
      </c>
      <c r="G139" s="31" t="n">
        <v>165</v>
      </c>
      <c r="H139" s="36" t="n">
        <v>801</v>
      </c>
      <c r="I139" s="36" t="n">
        <v>730</v>
      </c>
      <c r="J139" s="36" t="n">
        <v>376</v>
      </c>
      <c r="K139" s="36" t="n">
        <v>262</v>
      </c>
      <c r="L139" s="36" t="n">
        <v>126</v>
      </c>
      <c r="M139" s="36" t="n">
        <v>95</v>
      </c>
      <c r="N139" s="36" t="n">
        <v>9</v>
      </c>
      <c r="O139" s="36" t="n">
        <v>4</v>
      </c>
      <c r="P139" s="36" t="n">
        <v>20</v>
      </c>
    </row>
    <row r="140">
      <c r="A140" s="36" t="inlineStr">
        <is>
          <t>Lakshman Balakrishnan</t>
        </is>
      </c>
      <c r="B140" s="36" t="inlineStr">
        <is>
          <t>Keshav G</t>
        </is>
      </c>
      <c r="C140" s="36" t="inlineStr">
        <is>
          <t>Un Mapped</t>
        </is>
      </c>
      <c r="D140" s="36" t="inlineStr">
        <is>
          <t>Bengaluru</t>
        </is>
      </c>
      <c r="E140" s="36" t="inlineStr">
        <is>
          <t>BLR-Mico Layout Network</t>
        </is>
      </c>
      <c r="F140" s="36" t="n">
        <v>5152</v>
      </c>
      <c r="G140" s="31" t="n">
        <v>344</v>
      </c>
      <c r="H140" s="36" t="n">
        <v>258</v>
      </c>
      <c r="I140" s="36" t="n">
        <v>257</v>
      </c>
      <c r="J140" s="36" t="n">
        <v>443</v>
      </c>
      <c r="K140" s="36" t="n">
        <v>501</v>
      </c>
      <c r="L140" s="36" t="n">
        <v>579</v>
      </c>
      <c r="M140" s="36" t="n">
        <v>360</v>
      </c>
      <c r="N140" s="36" t="n">
        <v>317</v>
      </c>
      <c r="O140" s="36" t="n">
        <v>331</v>
      </c>
      <c r="P140" s="36" t="n">
        <v>268</v>
      </c>
    </row>
    <row r="141">
      <c r="A141" s="36" t="inlineStr">
        <is>
          <t>Raghavendra Vernekar</t>
        </is>
      </c>
      <c r="B141" s="36" t="inlineStr">
        <is>
          <t>Raghavendra Vernekar</t>
        </is>
      </c>
      <c r="C141" s="36" t="inlineStr">
        <is>
          <t>Prakash BS</t>
        </is>
      </c>
      <c r="D141" s="36" t="inlineStr">
        <is>
          <t>Bengaluru</t>
        </is>
      </c>
      <c r="E141" s="36" t="inlineStr">
        <is>
          <t>BLR-Mico layout network-2</t>
        </is>
      </c>
      <c r="F141" s="36" t="n">
        <v>7036</v>
      </c>
      <c r="G141" s="31" t="n">
        <v>469</v>
      </c>
      <c r="H141" s="36" t="n">
        <v>1440</v>
      </c>
      <c r="I141" s="36" t="n">
        <v>561</v>
      </c>
      <c r="J141" s="36" t="n">
        <v>980</v>
      </c>
      <c r="K141" s="36" t="n">
        <v>402</v>
      </c>
      <c r="L141" s="36" t="n">
        <v>345</v>
      </c>
      <c r="M141" s="36" t="n">
        <v>735</v>
      </c>
      <c r="N141" s="36" t="n">
        <v>590</v>
      </c>
      <c r="O141" s="36" t="n">
        <v>354</v>
      </c>
      <c r="P141" s="36" t="n">
        <v>432</v>
      </c>
    </row>
    <row r="142">
      <c r="A142" s="36" t="inlineStr">
        <is>
          <t>Lakshman Balakrishnan</t>
        </is>
      </c>
      <c r="B142" s="36" t="inlineStr">
        <is>
          <t>Keshav G</t>
        </is>
      </c>
      <c r="C142" s="36" t="inlineStr">
        <is>
          <t>Un Mapped</t>
        </is>
      </c>
      <c r="D142" s="36" t="inlineStr">
        <is>
          <t>Bengaluru</t>
        </is>
      </c>
      <c r="E142" s="36" t="inlineStr">
        <is>
          <t>BLR-Mico layout New</t>
        </is>
      </c>
      <c r="F142" s="36" t="n">
        <v>5873</v>
      </c>
      <c r="G142" s="31" t="n">
        <v>392</v>
      </c>
      <c r="H142" s="36" t="n">
        <v>472</v>
      </c>
      <c r="I142" s="36" t="n">
        <v>178</v>
      </c>
      <c r="J142" s="36" t="n">
        <v>246</v>
      </c>
      <c r="K142" s="36" t="n">
        <v>187</v>
      </c>
      <c r="L142" s="36" t="n">
        <v>73</v>
      </c>
      <c r="M142" s="36" t="n">
        <v>140</v>
      </c>
      <c r="N142" s="36" t="n">
        <v>155</v>
      </c>
      <c r="O142" s="36" t="n">
        <v>77</v>
      </c>
      <c r="P142" s="36" t="n">
        <v>188</v>
      </c>
    </row>
    <row r="143">
      <c r="A143" s="36" t="inlineStr">
        <is>
          <t>Lakshman Balakrishnan</t>
        </is>
      </c>
      <c r="B143" s="36" t="inlineStr">
        <is>
          <t>Keshav G</t>
        </is>
      </c>
      <c r="C143" s="36" t="inlineStr">
        <is>
          <t>Mohammed Akbar</t>
        </is>
      </c>
      <c r="D143" s="36" t="inlineStr">
        <is>
          <t>Bengaluru</t>
        </is>
      </c>
      <c r="E143" s="36" t="inlineStr">
        <is>
          <t>BLR-Murugeshpalya</t>
        </is>
      </c>
      <c r="F143" s="36" t="n">
        <v>12188</v>
      </c>
      <c r="G143" s="31" t="n">
        <v>813</v>
      </c>
      <c r="H143" s="36" t="n">
        <v>2599</v>
      </c>
      <c r="I143" s="36" t="n">
        <v>2953</v>
      </c>
      <c r="J143" s="36" t="n">
        <v>1140</v>
      </c>
      <c r="K143" s="36" t="n">
        <v>505</v>
      </c>
      <c r="L143" s="36" t="n">
        <v>902</v>
      </c>
      <c r="M143" s="36" t="n">
        <v>707</v>
      </c>
      <c r="N143" s="36" t="n">
        <v>597</v>
      </c>
      <c r="O143" s="36" t="n">
        <v>664</v>
      </c>
      <c r="P143" s="36" t="n">
        <v>594</v>
      </c>
    </row>
    <row r="144">
      <c r="A144" s="36" t="inlineStr">
        <is>
          <t>Ashwath S</t>
        </is>
      </c>
      <c r="B144" s="36" t="inlineStr">
        <is>
          <t>Girish N</t>
        </is>
      </c>
      <c r="C144" s="36" t="inlineStr">
        <is>
          <t>Un Mapped</t>
        </is>
      </c>
      <c r="D144" s="36" t="inlineStr">
        <is>
          <t>Bengaluru</t>
        </is>
      </c>
      <c r="E144" s="36" t="inlineStr">
        <is>
          <t>BLR-Nagavara</t>
        </is>
      </c>
      <c r="F144" s="36" t="n">
        <v>5859</v>
      </c>
      <c r="G144" s="31" t="n">
        <v>391</v>
      </c>
      <c r="H144" s="36" t="n">
        <v>595</v>
      </c>
      <c r="I144" s="36" t="n">
        <v>623</v>
      </c>
      <c r="J144" s="36" t="n">
        <v>762</v>
      </c>
      <c r="K144" s="36" t="n">
        <v>499</v>
      </c>
      <c r="L144" s="36" t="n">
        <v>859</v>
      </c>
      <c r="M144" s="36" t="n">
        <v>272</v>
      </c>
      <c r="N144" s="36" t="n">
        <v>144</v>
      </c>
      <c r="O144" s="36" t="n">
        <v>125</v>
      </c>
      <c r="P144" s="36" t="n">
        <v>226</v>
      </c>
    </row>
    <row r="145">
      <c r="A145" s="36" t="inlineStr">
        <is>
          <t>Deepak D M</t>
        </is>
      </c>
      <c r="B145" s="36" t="inlineStr">
        <is>
          <t>Ravishankar gowda</t>
        </is>
      </c>
      <c r="C145" s="36" t="inlineStr">
        <is>
          <t>Kishor K</t>
        </is>
      </c>
      <c r="D145" s="36" t="inlineStr">
        <is>
          <t>Bengaluru</t>
        </is>
      </c>
      <c r="E145" s="36" t="inlineStr">
        <is>
          <t>BLR-Nagdevanahalli</t>
        </is>
      </c>
      <c r="F145" s="36" t="n">
        <v>6071</v>
      </c>
      <c r="G145" s="31" t="n">
        <v>405</v>
      </c>
      <c r="H145" s="36" t="n">
        <v>400</v>
      </c>
      <c r="I145" s="36" t="n">
        <v>226</v>
      </c>
      <c r="J145" s="36" t="n">
        <v>584</v>
      </c>
      <c r="K145" s="36" t="n">
        <v>180</v>
      </c>
      <c r="L145" s="36" t="n">
        <v>347</v>
      </c>
      <c r="M145" s="36" t="n">
        <v>11</v>
      </c>
      <c r="N145" s="36" t="n">
        <v>296</v>
      </c>
      <c r="O145" s="36" t="n">
        <v>216</v>
      </c>
      <c r="P145" s="36" t="n">
        <v>190</v>
      </c>
    </row>
    <row r="146">
      <c r="A146" s="36" t="inlineStr">
        <is>
          <t>Ashwath S</t>
        </is>
      </c>
      <c r="B146" s="36" t="inlineStr">
        <is>
          <t>Ashwath S</t>
        </is>
      </c>
      <c r="C146" s="36" t="inlineStr">
        <is>
          <t>Kantha Kumar</t>
        </is>
      </c>
      <c r="D146" s="36" t="inlineStr">
        <is>
          <t>Bengaluru</t>
        </is>
      </c>
      <c r="E146" s="36" t="inlineStr">
        <is>
          <t>BLR-Nagondanahalli</t>
        </is>
      </c>
      <c r="F146" s="36" t="n">
        <v>5883</v>
      </c>
      <c r="G146" s="31" t="n">
        <v>392</v>
      </c>
      <c r="H146" s="36" t="n">
        <v>278</v>
      </c>
      <c r="I146" s="36" t="n">
        <v>326</v>
      </c>
      <c r="J146" s="36" t="n">
        <v>369</v>
      </c>
      <c r="K146" s="36" t="n">
        <v>654</v>
      </c>
      <c r="L146" s="36" t="n">
        <v>572</v>
      </c>
      <c r="M146" s="36" t="n">
        <v>360</v>
      </c>
      <c r="N146" s="36" t="n">
        <v>248</v>
      </c>
      <c r="O146" s="36" t="n">
        <v>444</v>
      </c>
      <c r="P146" s="36" t="n">
        <v>517</v>
      </c>
    </row>
    <row r="147">
      <c r="A147" s="36" t="inlineStr">
        <is>
          <t>Ashwath S</t>
        </is>
      </c>
      <c r="B147" s="36" t="inlineStr">
        <is>
          <t>Adhavan Subramani</t>
        </is>
      </c>
      <c r="C147" s="36" t="inlineStr">
        <is>
          <t>Mohammed Akbar</t>
        </is>
      </c>
      <c r="D147" s="36" t="inlineStr">
        <is>
          <t>Bengaluru</t>
        </is>
      </c>
      <c r="E147" s="36" t="inlineStr">
        <is>
          <t>BLR-Narayanapura</t>
        </is>
      </c>
      <c r="F147" s="36" t="n">
        <v>5572</v>
      </c>
      <c r="G147" s="31" t="n">
        <v>372</v>
      </c>
      <c r="H147" s="36" t="n">
        <v>1450</v>
      </c>
      <c r="I147" s="36" t="n">
        <v>961</v>
      </c>
      <c r="J147" s="36" t="n">
        <v>365</v>
      </c>
      <c r="K147" s="36" t="n">
        <v>444</v>
      </c>
      <c r="L147" s="36" t="n">
        <v>218</v>
      </c>
      <c r="M147" s="36" t="n">
        <v>248</v>
      </c>
      <c r="N147" s="36" t="n">
        <v>198</v>
      </c>
      <c r="O147" s="36" t="n">
        <v>240</v>
      </c>
      <c r="P147" s="36" t="n">
        <v>141</v>
      </c>
    </row>
    <row r="148">
      <c r="A148" s="36" t="inlineStr">
        <is>
          <t>Ashwath S</t>
        </is>
      </c>
      <c r="B148" s="36" t="inlineStr">
        <is>
          <t>Adhavan Subramani</t>
        </is>
      </c>
      <c r="C148" s="36" t="inlineStr">
        <is>
          <t>Mohammed Akbar</t>
        </is>
      </c>
      <c r="D148" s="36" t="inlineStr">
        <is>
          <t>Bengaluru</t>
        </is>
      </c>
      <c r="E148" s="36" t="inlineStr">
        <is>
          <t>BLR-Narayanapura Network</t>
        </is>
      </c>
      <c r="F148" s="36" t="n">
        <v>5573</v>
      </c>
      <c r="G148" s="31" t="n">
        <v>372</v>
      </c>
      <c r="H148" s="36" t="n">
        <v>686</v>
      </c>
      <c r="I148" s="36" t="n">
        <v>304</v>
      </c>
      <c r="J148" s="36" t="n">
        <v>386</v>
      </c>
      <c r="K148" s="36" t="n">
        <v>681</v>
      </c>
      <c r="L148" s="36" t="n">
        <v>456</v>
      </c>
      <c r="M148" s="36" t="n">
        <v>339</v>
      </c>
      <c r="N148" s="36" t="n">
        <v>266</v>
      </c>
      <c r="O148" s="36" t="n">
        <v>87</v>
      </c>
      <c r="P148" s="36" t="n">
        <v>183</v>
      </c>
    </row>
    <row r="149">
      <c r="A149" s="36" t="inlineStr">
        <is>
          <t>Bangareppa CS</t>
        </is>
      </c>
      <c r="B149" s="36" t="inlineStr">
        <is>
          <t>Akshay P</t>
        </is>
      </c>
      <c r="C149" s="36" t="inlineStr">
        <is>
          <t>Srittam Dhal</t>
        </is>
      </c>
      <c r="D149" s="36" t="inlineStr">
        <is>
          <t>Bengaluru</t>
        </is>
      </c>
      <c r="E149" s="36" t="inlineStr">
        <is>
          <t>BLR-Nehru Nagar</t>
        </is>
      </c>
      <c r="F149" s="36" t="n">
        <v>6948</v>
      </c>
      <c r="G149" s="31" t="n">
        <v>463</v>
      </c>
      <c r="H149" s="36" t="n">
        <v>689</v>
      </c>
      <c r="I149" s="36" t="n">
        <v>492</v>
      </c>
      <c r="J149" s="36" t="n">
        <v>316</v>
      </c>
      <c r="K149" s="36" t="n">
        <v>72</v>
      </c>
      <c r="L149" s="36" t="n">
        <v>212</v>
      </c>
      <c r="M149" s="36" t="n">
        <v>882</v>
      </c>
      <c r="N149" s="36" t="n">
        <v>748</v>
      </c>
      <c r="O149" s="36" t="n">
        <v>442</v>
      </c>
      <c r="P149" s="36" t="n">
        <v>678</v>
      </c>
    </row>
    <row r="150">
      <c r="A150" s="36" t="inlineStr">
        <is>
          <t>Lakshman Balakrishnan</t>
        </is>
      </c>
      <c r="B150" s="36" t="inlineStr">
        <is>
          <t>Arun Raj</t>
        </is>
      </c>
      <c r="C150" s="36" t="inlineStr">
        <is>
          <t>Simon Manoharan</t>
        </is>
      </c>
      <c r="D150" s="36" t="inlineStr">
        <is>
          <t>Bengaluru</t>
        </is>
      </c>
      <c r="E150" s="36" t="inlineStr">
        <is>
          <t>BLR-Nehru Nagar SS</t>
        </is>
      </c>
      <c r="F150" s="36" t="n">
        <v>13736</v>
      </c>
      <c r="G150" s="31" t="n">
        <v>916</v>
      </c>
      <c r="H150" s="36" t="n">
        <v>1160</v>
      </c>
      <c r="I150" s="36" t="n">
        <v>658</v>
      </c>
      <c r="J150" s="36" t="n">
        <v>495</v>
      </c>
      <c r="K150" s="36" t="n">
        <v>5</v>
      </c>
      <c r="L150" s="36" t="n">
        <v>712</v>
      </c>
      <c r="M150" s="36" t="n">
        <v>229</v>
      </c>
      <c r="N150" s="36" t="n">
        <v>401</v>
      </c>
      <c r="O150" s="36" t="n">
        <v>807</v>
      </c>
      <c r="P150" s="36" t="n">
        <v>423</v>
      </c>
    </row>
    <row r="151">
      <c r="A151" s="36" t="inlineStr">
        <is>
          <t>Bangareppa CS</t>
        </is>
      </c>
      <c r="B151" s="36" t="inlineStr">
        <is>
          <t>Akshay P</t>
        </is>
      </c>
      <c r="C151" s="36" t="inlineStr">
        <is>
          <t>Srittam Dhal</t>
        </is>
      </c>
      <c r="D151" s="36" t="inlineStr">
        <is>
          <t>Bengaluru</t>
        </is>
      </c>
      <c r="E151" s="36" t="inlineStr">
        <is>
          <t>BLR-Nelmagala Town</t>
        </is>
      </c>
      <c r="F151" s="36" t="n">
        <v>6949</v>
      </c>
      <c r="G151" s="31" t="n">
        <v>463</v>
      </c>
      <c r="H151" s="36" t="n">
        <v>107</v>
      </c>
      <c r="I151" s="36" t="n">
        <v>737</v>
      </c>
      <c r="J151" s="36" t="n">
        <v>538</v>
      </c>
      <c r="K151" s="36" t="n">
        <v>287</v>
      </c>
      <c r="L151" s="36" t="n">
        <v>157</v>
      </c>
      <c r="M151" s="36" t="n">
        <v>396</v>
      </c>
      <c r="N151" s="36" t="n">
        <v>215</v>
      </c>
      <c r="O151" s="36" t="n">
        <v>226</v>
      </c>
      <c r="P151" s="36" t="n">
        <v>917</v>
      </c>
    </row>
    <row r="152">
      <c r="A152" s="36" t="inlineStr">
        <is>
          <t>Lakshman Balakrishnan</t>
        </is>
      </c>
      <c r="B152" s="36" t="inlineStr">
        <is>
          <t>Balaji G</t>
        </is>
      </c>
      <c r="C152" s="36" t="inlineStr">
        <is>
          <t>Mohammed Akbar</t>
        </is>
      </c>
      <c r="D152" s="36" t="inlineStr">
        <is>
          <t>Bengaluru</t>
        </is>
      </c>
      <c r="E152" s="36" t="inlineStr">
        <is>
          <t>BLR-Neo Town</t>
        </is>
      </c>
      <c r="F152" s="36" t="n">
        <v>6054</v>
      </c>
      <c r="G152" s="31" t="n">
        <v>404</v>
      </c>
      <c r="H152" s="36" t="n">
        <v>1112</v>
      </c>
      <c r="I152" s="36" t="n">
        <v>871</v>
      </c>
      <c r="J152" s="36" t="n">
        <v>891</v>
      </c>
      <c r="K152" s="36" t="n">
        <v>584</v>
      </c>
      <c r="L152" s="36" t="n">
        <v>263</v>
      </c>
      <c r="M152" s="36" t="n">
        <v>161</v>
      </c>
      <c r="N152" s="36" t="n">
        <v>612</v>
      </c>
      <c r="O152" s="36" t="n">
        <v>514</v>
      </c>
      <c r="P152" s="36" t="n">
        <v>506</v>
      </c>
    </row>
    <row r="153">
      <c r="A153" s="36" t="inlineStr">
        <is>
          <t>Raghavendra Vernekar</t>
        </is>
      </c>
      <c r="B153" s="36" t="inlineStr">
        <is>
          <t>Raghavendra Vernekar</t>
        </is>
      </c>
      <c r="C153" s="36" t="inlineStr">
        <is>
          <t>Prakash BS</t>
        </is>
      </c>
      <c r="D153" s="36" t="inlineStr">
        <is>
          <t>Bengaluru</t>
        </is>
      </c>
      <c r="E153" s="36" t="inlineStr">
        <is>
          <t>BLR-New Gurappanya Palya</t>
        </is>
      </c>
      <c r="F153" s="36" t="n">
        <v>2978</v>
      </c>
      <c r="G153" s="31" t="n">
        <v>199</v>
      </c>
      <c r="H153" s="36" t="n">
        <v>526</v>
      </c>
      <c r="I153" s="36" t="n">
        <v>473</v>
      </c>
      <c r="J153" s="36" t="n">
        <v>329</v>
      </c>
      <c r="K153" s="36" t="n">
        <v>345</v>
      </c>
      <c r="L153" s="36" t="n">
        <v>272</v>
      </c>
      <c r="M153" s="36" t="n">
        <v>7</v>
      </c>
      <c r="N153" s="36" t="n">
        <v>58</v>
      </c>
      <c r="O153" s="36" t="n">
        <v>126</v>
      </c>
      <c r="P153" s="36" t="n">
        <v>216</v>
      </c>
    </row>
    <row r="154">
      <c r="A154" s="36" t="inlineStr">
        <is>
          <t>Ashwath S</t>
        </is>
      </c>
      <c r="B154" s="36" t="inlineStr">
        <is>
          <t>Adhavan Subramani</t>
        </is>
      </c>
      <c r="C154" s="36" t="inlineStr">
        <is>
          <t>Mohammed Akbar</t>
        </is>
      </c>
      <c r="D154" s="36" t="inlineStr">
        <is>
          <t>Bengaluru</t>
        </is>
      </c>
      <c r="E154" s="36" t="inlineStr">
        <is>
          <t>BLR-Nikoo Home New</t>
        </is>
      </c>
      <c r="F154" s="36" t="n">
        <v>5657</v>
      </c>
      <c r="G154" s="31" t="n">
        <v>377</v>
      </c>
      <c r="H154" s="36" t="n">
        <v>295</v>
      </c>
      <c r="I154" s="36" t="n">
        <v>207</v>
      </c>
      <c r="J154" s="36" t="n">
        <v>844</v>
      </c>
      <c r="K154" s="36" t="n">
        <v>428</v>
      </c>
      <c r="L154" s="36" t="n">
        <v>353</v>
      </c>
      <c r="M154" s="36" t="n">
        <v>364</v>
      </c>
      <c r="N154" s="36" t="n">
        <v>266</v>
      </c>
      <c r="O154" s="36" t="n">
        <v>324</v>
      </c>
      <c r="P154" s="36" t="n">
        <v>216</v>
      </c>
    </row>
    <row r="155">
      <c r="A155" s="36" t="inlineStr">
        <is>
          <t>Lakshman Balakrishnan</t>
        </is>
      </c>
      <c r="B155" s="36" t="inlineStr">
        <is>
          <t>Arun Raj</t>
        </is>
      </c>
      <c r="C155" s="36" t="inlineStr">
        <is>
          <t>Simon Manoharan</t>
        </is>
      </c>
      <c r="D155" s="36" t="inlineStr">
        <is>
          <t>Bengaluru</t>
        </is>
      </c>
      <c r="E155" s="36" t="inlineStr">
        <is>
          <t>BLR-Nikoo home SS</t>
        </is>
      </c>
      <c r="F155" s="36" t="n">
        <v>13152</v>
      </c>
      <c r="G155" s="31" t="n">
        <v>877</v>
      </c>
      <c r="H155" s="36" t="n">
        <v>1163</v>
      </c>
      <c r="I155" s="36" t="n">
        <v>528</v>
      </c>
      <c r="J155" s="36" t="n">
        <v>903</v>
      </c>
      <c r="K155" s="36" t="n">
        <v>374</v>
      </c>
      <c r="L155" s="36" t="n">
        <v>538</v>
      </c>
      <c r="M155" s="36" t="n">
        <v>256</v>
      </c>
      <c r="N155" s="36" t="n">
        <v>135</v>
      </c>
      <c r="O155" s="36" t="n">
        <v>473</v>
      </c>
      <c r="P155" s="36" t="n">
        <v>958</v>
      </c>
    </row>
    <row r="156">
      <c r="A156" s="36" t="inlineStr">
        <is>
          <t>Bangareppa CS</t>
        </is>
      </c>
      <c r="B156" s="36" t="inlineStr">
        <is>
          <t>Akshay P</t>
        </is>
      </c>
      <c r="C156" s="36" t="inlineStr">
        <is>
          <t>Srittam Dhal</t>
        </is>
      </c>
      <c r="D156" s="36" t="inlineStr">
        <is>
          <t>Bengaluru</t>
        </is>
      </c>
      <c r="E156" s="36" t="inlineStr">
        <is>
          <t>BLR-Peenya Network</t>
        </is>
      </c>
      <c r="F156" s="36" t="n">
        <v>6002</v>
      </c>
      <c r="G156" s="31" t="n">
        <v>400</v>
      </c>
      <c r="H156" s="36" t="n">
        <v>346</v>
      </c>
      <c r="I156" s="36" t="n">
        <v>644</v>
      </c>
      <c r="J156" s="36" t="n">
        <v>997</v>
      </c>
      <c r="K156" s="36" t="n">
        <v>418</v>
      </c>
      <c r="L156" s="36" t="n">
        <v>251</v>
      </c>
      <c r="M156" s="36" t="n">
        <v>524</v>
      </c>
      <c r="N156" s="36" t="n">
        <v>381</v>
      </c>
      <c r="O156" s="36" t="n">
        <v>444</v>
      </c>
      <c r="P156" s="36" t="n">
        <v>96</v>
      </c>
    </row>
    <row r="157">
      <c r="A157" s="36" t="inlineStr">
        <is>
          <t>Bangareppa CS</t>
        </is>
      </c>
      <c r="B157" s="36" t="inlineStr">
        <is>
          <t>Akshay P</t>
        </is>
      </c>
      <c r="C157" s="36" t="inlineStr">
        <is>
          <t>Srittam Dhal</t>
        </is>
      </c>
      <c r="D157" s="36" t="inlineStr">
        <is>
          <t>Bengaluru</t>
        </is>
      </c>
      <c r="E157" s="36" t="inlineStr">
        <is>
          <t>BLR-Peenya New</t>
        </is>
      </c>
      <c r="F157" s="36" t="n">
        <v>5212</v>
      </c>
      <c r="G157" s="31" t="n">
        <v>348</v>
      </c>
      <c r="H157" s="36" t="n">
        <v>499</v>
      </c>
      <c r="I157" s="36" t="n">
        <v>259</v>
      </c>
      <c r="J157" s="36" t="n">
        <v>853</v>
      </c>
      <c r="K157" s="36" t="n">
        <v>607</v>
      </c>
      <c r="L157" s="36" t="n">
        <v>481</v>
      </c>
      <c r="M157" s="36" t="n">
        <v>212</v>
      </c>
      <c r="N157" s="36" t="n">
        <v>412</v>
      </c>
      <c r="O157" s="36" t="n">
        <v>338</v>
      </c>
      <c r="P157" s="36" t="n">
        <v>338</v>
      </c>
    </row>
    <row r="158">
      <c r="A158" s="36" t="inlineStr">
        <is>
          <t>Lakshman Balakrishnan</t>
        </is>
      </c>
      <c r="B158" s="36" t="inlineStr">
        <is>
          <t>Arun Raj</t>
        </is>
      </c>
      <c r="C158" s="36" t="inlineStr">
        <is>
          <t>Simon Manoharan</t>
        </is>
      </c>
      <c r="D158" s="36" t="inlineStr">
        <is>
          <t>Bengaluru</t>
        </is>
      </c>
      <c r="E158" s="36" t="inlineStr">
        <is>
          <t>BLR-Peenya SS</t>
        </is>
      </c>
      <c r="F158" s="36" t="n">
        <v>9572</v>
      </c>
      <c r="G158" s="31" t="n">
        <v>638</v>
      </c>
      <c r="H158" s="36" t="n">
        <v>434</v>
      </c>
      <c r="I158" s="36" t="n">
        <v>792</v>
      </c>
      <c r="J158" s="36" t="n">
        <v>461</v>
      </c>
      <c r="K158" s="36" t="n">
        <v>617</v>
      </c>
      <c r="L158" s="36" t="n">
        <v>515</v>
      </c>
      <c r="M158" s="36" t="n">
        <v>142</v>
      </c>
      <c r="N158" s="36" t="n">
        <v>504</v>
      </c>
      <c r="O158" s="36" t="n">
        <v>228</v>
      </c>
      <c r="P158" s="36" t="n">
        <v>679</v>
      </c>
    </row>
    <row r="159">
      <c r="A159" s="36" t="inlineStr">
        <is>
          <t>Bangareppa CS</t>
        </is>
      </c>
      <c r="B159" s="36" t="inlineStr">
        <is>
          <t>Manoj Kj</t>
        </is>
      </c>
      <c r="C159" s="36" t="inlineStr">
        <is>
          <t>Srittam Dhal</t>
        </is>
      </c>
      <c r="D159" s="36" t="inlineStr">
        <is>
          <t>Bengaluru</t>
        </is>
      </c>
      <c r="E159" s="36" t="inlineStr">
        <is>
          <t>BLR-Pipeline road new</t>
        </is>
      </c>
      <c r="F159" s="36" t="n">
        <v>4962</v>
      </c>
      <c r="G159" s="31" t="n">
        <v>331</v>
      </c>
      <c r="H159" s="36" t="n">
        <v>1242</v>
      </c>
      <c r="I159" s="36" t="n">
        <v>712</v>
      </c>
      <c r="J159" s="36" t="n">
        <v>847</v>
      </c>
      <c r="K159" s="36" t="n">
        <v>453</v>
      </c>
      <c r="L159" s="36" t="n">
        <v>482</v>
      </c>
      <c r="M159" s="36" t="n">
        <v>294</v>
      </c>
      <c r="N159" s="36" t="n">
        <v>245</v>
      </c>
      <c r="O159" s="36" t="n">
        <v>65</v>
      </c>
      <c r="P159" s="36" t="n">
        <v>36</v>
      </c>
    </row>
    <row r="160">
      <c r="A160" s="36" t="inlineStr">
        <is>
          <t>Raghavendra Vernekar</t>
        </is>
      </c>
      <c r="B160" s="36" t="inlineStr">
        <is>
          <t>Suhas N</t>
        </is>
      </c>
      <c r="C160" s="36" t="inlineStr">
        <is>
          <t>Aravind S</t>
        </is>
      </c>
      <c r="D160" s="36" t="inlineStr">
        <is>
          <t>Bengaluru</t>
        </is>
      </c>
      <c r="E160" s="36" t="inlineStr">
        <is>
          <t>BLR-RAGHAVENDRA LAYOUT</t>
        </is>
      </c>
      <c r="F160" s="36" t="n">
        <v>4834</v>
      </c>
      <c r="G160" s="31" t="n">
        <v>322</v>
      </c>
      <c r="H160" s="36" t="n">
        <v>441</v>
      </c>
      <c r="I160" s="36" t="n">
        <v>196</v>
      </c>
      <c r="J160" s="36" t="n">
        <v>485</v>
      </c>
      <c r="K160" s="36" t="n">
        <v>205</v>
      </c>
      <c r="L160" s="36" t="n">
        <v>120</v>
      </c>
      <c r="M160" s="36" t="n">
        <v>328</v>
      </c>
      <c r="N160" s="36" t="n">
        <v>236</v>
      </c>
      <c r="O160" s="36" t="n">
        <v>136</v>
      </c>
      <c r="P160" s="36" t="n">
        <v>466</v>
      </c>
    </row>
    <row r="161">
      <c r="A161" s="36" t="inlineStr">
        <is>
          <t>Raghavendra Vernekar</t>
        </is>
      </c>
      <c r="B161" s="36" t="inlineStr">
        <is>
          <t>Suhas N</t>
        </is>
      </c>
      <c r="C161" s="36" t="inlineStr">
        <is>
          <t>Aravind S</t>
        </is>
      </c>
      <c r="D161" s="36" t="inlineStr">
        <is>
          <t>Bengaluru</t>
        </is>
      </c>
      <c r="E161" s="36" t="inlineStr">
        <is>
          <t>BLR-RAGHAVENDRA LAYOUT NETWORK</t>
        </is>
      </c>
      <c r="F161" s="36" t="n">
        <v>6999</v>
      </c>
      <c r="G161" s="31" t="n">
        <v>467</v>
      </c>
      <c r="H161" s="36" t="n">
        <v>1292</v>
      </c>
      <c r="I161" s="36" t="n">
        <v>1919</v>
      </c>
      <c r="J161" s="36" t="n">
        <v>772</v>
      </c>
      <c r="K161" s="36" t="n">
        <v>1235</v>
      </c>
      <c r="L161" s="36" t="n">
        <v>736</v>
      </c>
      <c r="M161" s="36" t="n">
        <v>101</v>
      </c>
      <c r="N161" s="36" t="n">
        <v>72</v>
      </c>
      <c r="O161" s="36" t="n">
        <v>88</v>
      </c>
      <c r="P161" s="36" t="n">
        <v>176</v>
      </c>
    </row>
    <row r="162">
      <c r="A162" s="36" t="inlineStr">
        <is>
          <t>Raghavendra Vernekar</t>
        </is>
      </c>
      <c r="B162" s="36" t="inlineStr">
        <is>
          <t>Suhas N</t>
        </is>
      </c>
      <c r="C162" s="36" t="inlineStr">
        <is>
          <t>Aravind S</t>
        </is>
      </c>
      <c r="D162" s="36" t="inlineStr">
        <is>
          <t>Bengaluru</t>
        </is>
      </c>
      <c r="E162" s="36" t="inlineStr">
        <is>
          <t>BLR-RAGHAVENDRA LAYOUT NETWORK 2</t>
        </is>
      </c>
      <c r="F162" s="36" t="n">
        <v>4895</v>
      </c>
      <c r="G162" s="31" t="n">
        <v>326</v>
      </c>
      <c r="H162" s="36" t="n">
        <v>390</v>
      </c>
      <c r="I162" s="36" t="n">
        <v>485</v>
      </c>
      <c r="J162" s="36" t="n">
        <v>914</v>
      </c>
      <c r="K162" s="36" t="n">
        <v>365</v>
      </c>
      <c r="L162" s="36" t="n">
        <v>463</v>
      </c>
      <c r="M162" s="36" t="n">
        <v>374</v>
      </c>
      <c r="N162" s="36" t="n">
        <v>46</v>
      </c>
      <c r="O162" s="36" t="n">
        <v>114</v>
      </c>
      <c r="P162" s="36" t="n">
        <v>240</v>
      </c>
    </row>
    <row r="163">
      <c r="A163" s="36" t="inlineStr">
        <is>
          <t>Deepak D M</t>
        </is>
      </c>
      <c r="B163" s="36" t="inlineStr">
        <is>
          <t>Ravishankar gowda</t>
        </is>
      </c>
      <c r="C163" s="36" t="inlineStr">
        <is>
          <t>Kishor K</t>
        </is>
      </c>
      <c r="D163" s="36" t="inlineStr">
        <is>
          <t>Bengaluru</t>
        </is>
      </c>
      <c r="E163" s="36" t="inlineStr">
        <is>
          <t>BLR-Rajarajeshwari Nagar</t>
        </is>
      </c>
      <c r="F163" s="36" t="n">
        <v>6145</v>
      </c>
      <c r="G163" s="31" t="n">
        <v>410</v>
      </c>
      <c r="H163" s="36" t="n">
        <v>285</v>
      </c>
      <c r="I163" s="36" t="n">
        <v>808</v>
      </c>
      <c r="J163" s="36" t="n">
        <v>1166</v>
      </c>
      <c r="K163" s="36" t="n">
        <v>845</v>
      </c>
      <c r="L163" s="36" t="n">
        <v>796</v>
      </c>
      <c r="M163" s="36" t="n">
        <v>573</v>
      </c>
      <c r="N163" s="36" t="n">
        <v>407</v>
      </c>
      <c r="O163" s="36" t="n">
        <v>112</v>
      </c>
      <c r="P163" s="36" t="n">
        <v>276</v>
      </c>
    </row>
    <row r="164">
      <c r="A164" s="36" t="inlineStr">
        <is>
          <t>Lakshman Balakrishnan</t>
        </is>
      </c>
      <c r="B164" s="36" t="inlineStr">
        <is>
          <t>Rizwan Ahmed</t>
        </is>
      </c>
      <c r="C164" s="36" t="inlineStr">
        <is>
          <t>Un Mapped</t>
        </is>
      </c>
      <c r="D164" s="36" t="inlineStr">
        <is>
          <t>Bengaluru</t>
        </is>
      </c>
      <c r="E164" s="36" t="inlineStr">
        <is>
          <t>BLR-Ramamurthy Nagar Network</t>
        </is>
      </c>
      <c r="F164" s="36" t="n">
        <v>4945</v>
      </c>
      <c r="G164" s="31" t="n">
        <v>330</v>
      </c>
      <c r="H164" s="36" t="n">
        <v>391</v>
      </c>
      <c r="I164" s="36" t="n">
        <v>383</v>
      </c>
      <c r="J164" s="36" t="n">
        <v>167</v>
      </c>
      <c r="K164" s="36" t="n">
        <v>204</v>
      </c>
      <c r="L164" s="36" t="n">
        <v>346</v>
      </c>
      <c r="M164" s="36" t="n">
        <v>388</v>
      </c>
      <c r="N164" s="36" t="n">
        <v>400</v>
      </c>
      <c r="O164" s="36" t="n">
        <v>27</v>
      </c>
      <c r="P164" s="36" t="n">
        <v>189</v>
      </c>
    </row>
    <row r="165">
      <c r="A165" s="36" t="inlineStr">
        <is>
          <t>Lakshman Balakrishnan</t>
        </is>
      </c>
      <c r="B165" s="36" t="inlineStr">
        <is>
          <t>Rizwan Ahmed</t>
        </is>
      </c>
      <c r="C165" s="36" t="inlineStr">
        <is>
          <t>Un Mapped</t>
        </is>
      </c>
      <c r="D165" s="36" t="inlineStr">
        <is>
          <t>Bengaluru</t>
        </is>
      </c>
      <c r="E165" s="36" t="inlineStr">
        <is>
          <t>BLR-RAMAMURTHY NAGAR NEW</t>
        </is>
      </c>
      <c r="F165" s="36" t="n">
        <v>5959</v>
      </c>
      <c r="G165" s="31" t="n">
        <v>397</v>
      </c>
      <c r="H165" s="36" t="n">
        <v>595</v>
      </c>
      <c r="I165" s="36" t="n">
        <v>143</v>
      </c>
      <c r="J165" s="36" t="n">
        <v>376</v>
      </c>
      <c r="K165" s="36" t="n">
        <v>470</v>
      </c>
      <c r="L165" s="36" t="n">
        <v>331</v>
      </c>
      <c r="M165" s="36" t="n">
        <v>216</v>
      </c>
      <c r="N165" s="36" t="n">
        <v>333</v>
      </c>
      <c r="O165" s="36" t="n">
        <v>85</v>
      </c>
      <c r="P165" s="36" t="n">
        <v>123</v>
      </c>
    </row>
    <row r="166">
      <c r="A166" s="36" t="inlineStr">
        <is>
          <t>Raghavendra Vernekar</t>
        </is>
      </c>
      <c r="B166" s="36" t="inlineStr">
        <is>
          <t>Vijay M</t>
        </is>
      </c>
      <c r="C166" s="36" t="inlineStr">
        <is>
          <t>Kantha Kumar</t>
        </is>
      </c>
      <c r="D166" s="36" t="inlineStr">
        <is>
          <t>Bengaluru</t>
        </is>
      </c>
      <c r="E166" s="36" t="inlineStr">
        <is>
          <t>BLR-RICHMOND TOWN</t>
        </is>
      </c>
      <c r="F166" s="36" t="n">
        <v>5034</v>
      </c>
      <c r="G166" s="31" t="n">
        <v>336</v>
      </c>
      <c r="H166" s="36" t="n">
        <v>1097</v>
      </c>
      <c r="I166" s="36" t="n">
        <v>829</v>
      </c>
      <c r="J166" s="36" t="n">
        <v>192</v>
      </c>
      <c r="K166" s="36" t="n">
        <v>566</v>
      </c>
      <c r="L166" s="36" t="n">
        <v>262</v>
      </c>
      <c r="M166" s="36" t="n">
        <v>23</v>
      </c>
      <c r="N166" s="36" t="n">
        <v>293</v>
      </c>
      <c r="O166" s="36" t="n">
        <v>230</v>
      </c>
      <c r="P166" s="36" t="n">
        <v>134</v>
      </c>
    </row>
    <row r="167">
      <c r="A167" s="36" t="inlineStr">
        <is>
          <t>Raghavendra Vernekar</t>
        </is>
      </c>
      <c r="B167" s="36" t="inlineStr">
        <is>
          <t>Vijay M</t>
        </is>
      </c>
      <c r="C167" s="36" t="inlineStr">
        <is>
          <t>Kantha Kumar</t>
        </is>
      </c>
      <c r="D167" s="36" t="inlineStr">
        <is>
          <t>Bengaluru</t>
        </is>
      </c>
      <c r="E167" s="36" t="inlineStr">
        <is>
          <t>BLR-Richmond Town Network</t>
        </is>
      </c>
      <c r="F167" s="36" t="n">
        <v>6121</v>
      </c>
      <c r="G167" s="31" t="n">
        <v>408</v>
      </c>
      <c r="H167" s="36" t="n">
        <v>1297</v>
      </c>
      <c r="I167" s="36" t="n">
        <v>1370</v>
      </c>
      <c r="J167" s="36" t="n">
        <v>1114</v>
      </c>
      <c r="K167" s="36" t="n">
        <v>602</v>
      </c>
      <c r="L167" s="36" t="n">
        <v>363</v>
      </c>
      <c r="M167" s="36" t="n">
        <v>129</v>
      </c>
      <c r="N167" s="36" t="n">
        <v>402</v>
      </c>
      <c r="O167" s="36" t="n">
        <v>33</v>
      </c>
      <c r="P167" s="36" t="n">
        <v>25</v>
      </c>
    </row>
    <row r="168">
      <c r="A168" s="36" t="inlineStr">
        <is>
          <t>Lakshman Balakrishnan</t>
        </is>
      </c>
      <c r="B168" s="36" t="inlineStr">
        <is>
          <t>Arun Raj</t>
        </is>
      </c>
      <c r="C168" s="36" t="inlineStr">
        <is>
          <t>Simon Manoharan</t>
        </is>
      </c>
      <c r="D168" s="36" t="inlineStr">
        <is>
          <t>Bengaluru</t>
        </is>
      </c>
      <c r="E168" s="36" t="inlineStr">
        <is>
          <t>BLR-RICHMOND TOWN SS</t>
        </is>
      </c>
      <c r="F168" s="36" t="n">
        <v>12938</v>
      </c>
      <c r="G168" s="31" t="n">
        <v>863</v>
      </c>
      <c r="H168" s="36" t="n">
        <v>778</v>
      </c>
      <c r="I168" s="36" t="n">
        <v>45</v>
      </c>
      <c r="J168" s="36" t="n">
        <v>33</v>
      </c>
      <c r="K168" s="36" t="n">
        <v>138</v>
      </c>
      <c r="L168" s="36" t="n">
        <v>226</v>
      </c>
      <c r="M168" s="36" t="n">
        <v>344</v>
      </c>
      <c r="N168" s="36" t="n">
        <v>170</v>
      </c>
      <c r="O168" s="36" t="n">
        <v>892</v>
      </c>
      <c r="P168" s="36" t="n">
        <v>273</v>
      </c>
    </row>
    <row r="169">
      <c r="A169" s="36" t="inlineStr">
        <is>
          <t>Ashwath S</t>
        </is>
      </c>
      <c r="B169" s="36" t="inlineStr">
        <is>
          <t>Mohaideen DH</t>
        </is>
      </c>
      <c r="C169" s="36" t="inlineStr">
        <is>
          <t>Mohammed Akbar</t>
        </is>
      </c>
      <c r="D169" s="36" t="inlineStr">
        <is>
          <t>Bengaluru</t>
        </is>
      </c>
      <c r="E169" s="36" t="inlineStr">
        <is>
          <t>BLR-RK Hegde Nagar</t>
        </is>
      </c>
      <c r="F169" s="36" t="n">
        <v>5619</v>
      </c>
      <c r="G169" s="31" t="n">
        <v>375</v>
      </c>
      <c r="H169" s="36" t="n">
        <v>244</v>
      </c>
      <c r="I169" s="36" t="n">
        <v>93</v>
      </c>
      <c r="J169" s="36" t="n">
        <v>715</v>
      </c>
      <c r="K169" s="36" t="n">
        <v>381</v>
      </c>
      <c r="L169" s="36" t="n">
        <v>244</v>
      </c>
      <c r="M169" s="36" t="n">
        <v>396</v>
      </c>
      <c r="N169" s="36" t="n">
        <v>267</v>
      </c>
      <c r="O169" s="36" t="n">
        <v>135</v>
      </c>
      <c r="P169" s="36" t="n">
        <v>222</v>
      </c>
    </row>
    <row r="170">
      <c r="A170" s="36" t="inlineStr">
        <is>
          <t>Deepak D M</t>
        </is>
      </c>
      <c r="B170" s="36" t="inlineStr">
        <is>
          <t>Ravishankar gowda</t>
        </is>
      </c>
      <c r="C170" s="36" t="inlineStr">
        <is>
          <t>Kishor K</t>
        </is>
      </c>
      <c r="D170" s="36" t="inlineStr">
        <is>
          <t>Bengaluru</t>
        </is>
      </c>
      <c r="E170" s="36" t="inlineStr">
        <is>
          <t>BLR-RR Nagar Network</t>
        </is>
      </c>
      <c r="F170" s="36" t="n">
        <v>5893</v>
      </c>
      <c r="G170" s="31" t="n">
        <v>393</v>
      </c>
      <c r="H170" s="36" t="n">
        <v>367</v>
      </c>
      <c r="I170" s="36" t="n">
        <v>2173</v>
      </c>
      <c r="J170" s="36" t="n">
        <v>296</v>
      </c>
      <c r="K170" s="36" t="n">
        <v>586</v>
      </c>
      <c r="L170" s="36" t="n">
        <v>572</v>
      </c>
      <c r="M170" s="36" t="n">
        <v>304</v>
      </c>
      <c r="N170" s="36" t="n">
        <v>213</v>
      </c>
      <c r="O170" s="36" t="n">
        <v>199</v>
      </c>
      <c r="P170" s="36" t="n">
        <v>224</v>
      </c>
    </row>
    <row r="171">
      <c r="A171" s="36" t="inlineStr">
        <is>
          <t>Lakshman Balakrishnan</t>
        </is>
      </c>
      <c r="B171" s="36" t="inlineStr">
        <is>
          <t>Arun Raj</t>
        </is>
      </c>
      <c r="C171" s="36" t="inlineStr">
        <is>
          <t>Simon Manoharan</t>
        </is>
      </c>
      <c r="D171" s="36" t="inlineStr">
        <is>
          <t>Bengaluru</t>
        </is>
      </c>
      <c r="E171" s="36" t="inlineStr">
        <is>
          <t>BLR-RR Nagar SS</t>
        </is>
      </c>
      <c r="F171" s="36" t="n">
        <v>11984</v>
      </c>
      <c r="G171" s="31" t="n">
        <v>799</v>
      </c>
      <c r="H171" s="36" t="n">
        <v>85</v>
      </c>
      <c r="I171" s="36" t="n">
        <v>396</v>
      </c>
      <c r="J171" s="36" t="n">
        <v>343</v>
      </c>
      <c r="K171" s="36" t="n">
        <v>143</v>
      </c>
      <c r="L171" s="36" t="n">
        <v>249</v>
      </c>
      <c r="M171" s="36" t="n">
        <v>129</v>
      </c>
      <c r="N171" s="36" t="n">
        <v>373</v>
      </c>
      <c r="O171" s="36" t="n">
        <v>269</v>
      </c>
      <c r="P171" s="36" t="n">
        <v>402</v>
      </c>
    </row>
    <row r="172">
      <c r="A172" s="36" t="inlineStr">
        <is>
          <t>Bangareppa CS</t>
        </is>
      </c>
      <c r="B172" s="36" t="inlineStr">
        <is>
          <t>Akshay P</t>
        </is>
      </c>
      <c r="C172" s="36" t="inlineStr">
        <is>
          <t>Srittam Dhal</t>
        </is>
      </c>
      <c r="D172" s="36" t="inlineStr">
        <is>
          <t>Bengaluru</t>
        </is>
      </c>
      <c r="E172" s="36" t="inlineStr">
        <is>
          <t>BLR-RWF Yelahanka</t>
        </is>
      </c>
      <c r="F172" s="36" t="n">
        <v>6639</v>
      </c>
      <c r="G172" s="31" t="n">
        <v>443</v>
      </c>
      <c r="H172" s="36" t="n">
        <v>358</v>
      </c>
      <c r="I172" s="36" t="n">
        <v>157</v>
      </c>
      <c r="J172" s="36" t="n">
        <v>545</v>
      </c>
      <c r="K172" s="36" t="n">
        <v>564</v>
      </c>
      <c r="L172" s="36" t="n">
        <v>414</v>
      </c>
      <c r="M172" s="36" t="n">
        <v>269</v>
      </c>
      <c r="N172" s="36" t="n">
        <v>371</v>
      </c>
      <c r="O172" s="36" t="n">
        <v>972</v>
      </c>
      <c r="P172" s="36" t="n">
        <v>1220</v>
      </c>
    </row>
    <row r="173">
      <c r="A173" s="36" t="inlineStr">
        <is>
          <t>Bangareppa CS</t>
        </is>
      </c>
      <c r="B173" s="36" t="inlineStr">
        <is>
          <t>Akshay P</t>
        </is>
      </c>
      <c r="C173" s="36" t="inlineStr">
        <is>
          <t>Srittam Dhal</t>
        </is>
      </c>
      <c r="D173" s="36" t="inlineStr">
        <is>
          <t>Bengaluru</t>
        </is>
      </c>
      <c r="E173" s="36" t="inlineStr">
        <is>
          <t>BLR-Sanjaynagar</t>
        </is>
      </c>
      <c r="F173" s="36" t="n">
        <v>5379</v>
      </c>
      <c r="G173" s="31" t="n">
        <v>359</v>
      </c>
      <c r="H173" s="36" t="n">
        <v>1069</v>
      </c>
      <c r="I173" s="36" t="n">
        <v>1482</v>
      </c>
      <c r="J173" s="36" t="n">
        <v>351</v>
      </c>
      <c r="K173" s="36" t="n">
        <v>660</v>
      </c>
      <c r="L173" s="36" t="n">
        <v>250</v>
      </c>
      <c r="M173" s="36" t="n">
        <v>48</v>
      </c>
      <c r="N173" s="36" t="n">
        <v>184</v>
      </c>
      <c r="O173" s="36" t="n">
        <v>26</v>
      </c>
      <c r="P173" s="36" t="n">
        <v>49</v>
      </c>
    </row>
    <row r="174">
      <c r="A174" s="36" t="inlineStr">
        <is>
          <t>Lakshman Balakrishnan</t>
        </is>
      </c>
      <c r="B174" s="36" t="inlineStr">
        <is>
          <t>Saddam Hussain</t>
        </is>
      </c>
      <c r="C174" s="36" t="inlineStr">
        <is>
          <t>Un Mapped</t>
        </is>
      </c>
      <c r="D174" s="36" t="inlineStr">
        <is>
          <t>Bengaluru</t>
        </is>
      </c>
      <c r="E174" s="36" t="inlineStr">
        <is>
          <t>BLR-Sarjapur New</t>
        </is>
      </c>
      <c r="F174" s="36" t="n">
        <v>6002</v>
      </c>
      <c r="G174" s="31" t="n">
        <v>400</v>
      </c>
      <c r="H174" s="36" t="n">
        <v>1053</v>
      </c>
      <c r="I174" s="36" t="n">
        <v>1043</v>
      </c>
      <c r="J174" s="36" t="n">
        <v>245</v>
      </c>
      <c r="K174" s="36" t="n">
        <v>708</v>
      </c>
      <c r="L174" s="36" t="n">
        <v>220</v>
      </c>
      <c r="M174" s="36" t="n">
        <v>168</v>
      </c>
      <c r="N174" s="36" t="n">
        <v>402</v>
      </c>
      <c r="O174" s="36" t="n">
        <v>192</v>
      </c>
      <c r="P174" s="36" t="n">
        <v>233</v>
      </c>
    </row>
    <row r="175">
      <c r="A175" s="36" t="inlineStr">
        <is>
          <t>Lakshman Balakrishnan</t>
        </is>
      </c>
      <c r="B175" s="36" t="inlineStr">
        <is>
          <t>Saddam Hussain</t>
        </is>
      </c>
      <c r="C175" s="36" t="inlineStr">
        <is>
          <t>Un Mapped</t>
        </is>
      </c>
      <c r="D175" s="36" t="inlineStr">
        <is>
          <t>Bengaluru</t>
        </is>
      </c>
      <c r="E175" s="36" t="inlineStr">
        <is>
          <t>BLR-Sarjapur-2</t>
        </is>
      </c>
      <c r="F175" s="36" t="n">
        <v>6537</v>
      </c>
      <c r="G175" s="31" t="n">
        <v>436</v>
      </c>
      <c r="H175" s="36" t="n">
        <v>1087</v>
      </c>
      <c r="I175" s="36" t="n">
        <v>915</v>
      </c>
      <c r="J175" s="36" t="n">
        <v>498</v>
      </c>
      <c r="K175" s="36" t="n">
        <v>392</v>
      </c>
      <c r="L175" s="36" t="n">
        <v>380</v>
      </c>
      <c r="M175" s="36" t="n">
        <v>503</v>
      </c>
      <c r="N175" s="36" t="n">
        <v>479</v>
      </c>
      <c r="O175" s="36" t="n">
        <v>599</v>
      </c>
      <c r="P175" s="36" t="n">
        <v>340</v>
      </c>
    </row>
    <row r="176">
      <c r="A176" s="36" t="inlineStr">
        <is>
          <t>Ashwath S</t>
        </is>
      </c>
      <c r="B176" s="36" t="inlineStr">
        <is>
          <t>Ashwath S</t>
        </is>
      </c>
      <c r="C176" s="36" t="inlineStr">
        <is>
          <t>Kantha Kumar</t>
        </is>
      </c>
      <c r="D176" s="36" t="inlineStr">
        <is>
          <t>Bengaluru</t>
        </is>
      </c>
      <c r="E176" s="36" t="inlineStr">
        <is>
          <t>BLR-Sattava East</t>
        </is>
      </c>
      <c r="F176" s="36" t="n">
        <v>5334</v>
      </c>
      <c r="G176" s="31" t="n">
        <v>356</v>
      </c>
      <c r="H176" s="36" t="n">
        <v>269</v>
      </c>
      <c r="I176" s="36" t="n">
        <v>271</v>
      </c>
      <c r="J176" s="36" t="n">
        <v>691</v>
      </c>
      <c r="K176" s="36" t="n">
        <v>325</v>
      </c>
      <c r="L176" s="36" t="n">
        <v>229</v>
      </c>
      <c r="M176" s="36" t="n">
        <v>522</v>
      </c>
      <c r="N176" s="36" t="n">
        <v>424</v>
      </c>
      <c r="O176" s="36" t="n">
        <v>222</v>
      </c>
      <c r="P176" s="36" t="n">
        <v>128</v>
      </c>
    </row>
    <row r="177">
      <c r="A177" s="36" t="inlineStr">
        <is>
          <t>Lakshman Balakrishnan</t>
        </is>
      </c>
      <c r="B177" s="36" t="inlineStr">
        <is>
          <t>Arun Raj</t>
        </is>
      </c>
      <c r="C177" s="36" t="inlineStr">
        <is>
          <t>Simon Manoharan</t>
        </is>
      </c>
      <c r="D177" s="36" t="inlineStr">
        <is>
          <t>Bengaluru</t>
        </is>
      </c>
      <c r="E177" s="36" t="inlineStr">
        <is>
          <t>BLR-Sattava East SS</t>
        </is>
      </c>
      <c r="F177" s="36" t="n">
        <v>12271</v>
      </c>
      <c r="G177" s="31" t="n">
        <v>818</v>
      </c>
      <c r="H177" s="36" t="n">
        <v>717</v>
      </c>
      <c r="I177" s="36" t="n">
        <v>701</v>
      </c>
      <c r="J177" s="36" t="n">
        <v>729</v>
      </c>
      <c r="K177" s="36" t="n">
        <v>493</v>
      </c>
      <c r="L177" s="36" t="n">
        <v>408</v>
      </c>
      <c r="M177" s="36" t="n">
        <v>203</v>
      </c>
      <c r="N177" s="36" t="n">
        <v>445</v>
      </c>
      <c r="O177" s="36" t="n">
        <v>281</v>
      </c>
      <c r="P177" s="36" t="n">
        <v>696</v>
      </c>
    </row>
    <row r="178">
      <c r="A178" s="36" t="inlineStr">
        <is>
          <t>Ashwath S</t>
        </is>
      </c>
      <c r="B178" s="36" t="inlineStr">
        <is>
          <t>Richard Harris</t>
        </is>
      </c>
      <c r="C178" s="36" t="inlineStr">
        <is>
          <t>Kantha Kumar</t>
        </is>
      </c>
      <c r="D178" s="36" t="inlineStr">
        <is>
          <t>Bengaluru</t>
        </is>
      </c>
      <c r="E178" s="36" t="inlineStr">
        <is>
          <t>BLR-Seegehalli</t>
        </is>
      </c>
      <c r="F178" s="36" t="n">
        <v>6404</v>
      </c>
      <c r="G178" s="31" t="n">
        <v>427</v>
      </c>
      <c r="H178" s="36" t="n">
        <v>644</v>
      </c>
      <c r="I178" s="36" t="n">
        <v>143</v>
      </c>
      <c r="J178" s="36" t="n">
        <v>254</v>
      </c>
      <c r="K178" s="36" t="n">
        <v>470</v>
      </c>
      <c r="L178" s="36" t="n">
        <v>230</v>
      </c>
      <c r="M178" s="36" t="n">
        <v>97</v>
      </c>
      <c r="N178" s="36" t="n">
        <v>198</v>
      </c>
      <c r="O178" s="36" t="n">
        <v>226</v>
      </c>
      <c r="P178" s="36" t="n">
        <v>234</v>
      </c>
    </row>
    <row r="179">
      <c r="A179" s="36" t="inlineStr">
        <is>
          <t>Raghavendra Vernekar</t>
        </is>
      </c>
      <c r="B179" s="36" t="inlineStr">
        <is>
          <t>Vijay M</t>
        </is>
      </c>
      <c r="C179" s="36" t="inlineStr">
        <is>
          <t>Kantha Kumar</t>
        </is>
      </c>
      <c r="D179" s="36" t="inlineStr">
        <is>
          <t>Bengaluru</t>
        </is>
      </c>
      <c r="E179" s="36" t="inlineStr">
        <is>
          <t>BLR-SHIVAJI NAGAR Network</t>
        </is>
      </c>
      <c r="F179" s="36" t="n">
        <v>5355</v>
      </c>
      <c r="G179" s="31" t="n">
        <v>357</v>
      </c>
      <c r="H179" s="36" t="n">
        <v>727</v>
      </c>
      <c r="I179" s="36" t="n">
        <v>948</v>
      </c>
      <c r="J179" s="36" t="n">
        <v>125</v>
      </c>
      <c r="K179" s="36" t="n">
        <v>645</v>
      </c>
      <c r="L179" s="36" t="n">
        <v>103</v>
      </c>
      <c r="M179" s="36" t="n">
        <v>167</v>
      </c>
      <c r="N179" s="36" t="n">
        <v>233</v>
      </c>
      <c r="O179" s="36" t="n">
        <v>305</v>
      </c>
      <c r="P179" s="36" t="n">
        <v>136</v>
      </c>
    </row>
    <row r="180">
      <c r="A180" s="36" t="inlineStr">
        <is>
          <t>Raghavendra Vernekar</t>
        </is>
      </c>
      <c r="B180" s="36" t="inlineStr">
        <is>
          <t>Vijay M</t>
        </is>
      </c>
      <c r="C180" s="36" t="inlineStr">
        <is>
          <t>Kantha Kumar</t>
        </is>
      </c>
      <c r="D180" s="36" t="inlineStr">
        <is>
          <t>Bengaluru</t>
        </is>
      </c>
      <c r="E180" s="36" t="inlineStr">
        <is>
          <t>BLR-Shivaji nagar New</t>
        </is>
      </c>
      <c r="F180" s="36" t="n">
        <v>5085</v>
      </c>
      <c r="G180" s="31" t="n">
        <v>339</v>
      </c>
      <c r="H180" s="36" t="n">
        <v>238</v>
      </c>
      <c r="I180" s="36" t="n">
        <v>413</v>
      </c>
      <c r="J180" s="36" t="n">
        <v>818</v>
      </c>
      <c r="K180" s="36" t="n">
        <v>633</v>
      </c>
      <c r="L180" s="36" t="n">
        <v>583</v>
      </c>
      <c r="M180" s="36" t="n">
        <v>901</v>
      </c>
      <c r="N180" s="36" t="n">
        <v>275</v>
      </c>
      <c r="O180" s="36" t="n">
        <v>166</v>
      </c>
      <c r="P180" s="36" t="n">
        <v>226</v>
      </c>
    </row>
    <row r="181">
      <c r="A181" s="36" t="inlineStr">
        <is>
          <t>Lakshman Balakrishnan</t>
        </is>
      </c>
      <c r="B181" s="36" t="inlineStr">
        <is>
          <t>Arun Raj</t>
        </is>
      </c>
      <c r="C181" s="36" t="inlineStr">
        <is>
          <t>Simon Manoharan</t>
        </is>
      </c>
      <c r="D181" s="36" t="inlineStr">
        <is>
          <t>Bengaluru</t>
        </is>
      </c>
      <c r="E181" s="36" t="inlineStr">
        <is>
          <t>BLR-Shivaji Nagar SS</t>
        </is>
      </c>
      <c r="F181" s="36" t="n">
        <v>10881</v>
      </c>
      <c r="G181" s="31" t="n">
        <v>726</v>
      </c>
      <c r="H181" s="36" t="n">
        <v>649</v>
      </c>
      <c r="I181" s="36" t="n">
        <v>431</v>
      </c>
      <c r="J181" s="36" t="n">
        <v>107</v>
      </c>
      <c r="K181" s="36" t="n">
        <v>1094</v>
      </c>
      <c r="L181" s="36" t="n">
        <v>891</v>
      </c>
      <c r="M181" s="36" t="n">
        <v>144</v>
      </c>
      <c r="N181" s="36" t="n">
        <v>280</v>
      </c>
      <c r="O181" s="36" t="n">
        <v>446</v>
      </c>
      <c r="P181" s="36" t="n">
        <v>316</v>
      </c>
    </row>
    <row r="182">
      <c r="A182" s="36" t="inlineStr">
        <is>
          <t>Lakshman Balakrishnan</t>
        </is>
      </c>
      <c r="B182" s="36" t="inlineStr">
        <is>
          <t>Basil Scariya</t>
        </is>
      </c>
      <c r="C182" s="36" t="inlineStr">
        <is>
          <t>Prakash BS</t>
        </is>
      </c>
      <c r="D182" s="36" t="inlineStr">
        <is>
          <t>Bengaluru</t>
        </is>
      </c>
      <c r="E182" s="36" t="inlineStr">
        <is>
          <t>BLR-Siddapura</t>
        </is>
      </c>
      <c r="F182" s="36" t="n">
        <v>6170</v>
      </c>
      <c r="G182" s="31" t="n">
        <v>412</v>
      </c>
      <c r="H182" s="36" t="n">
        <v>547</v>
      </c>
      <c r="I182" s="36" t="n">
        <v>441</v>
      </c>
      <c r="J182" s="36" t="n">
        <v>1204</v>
      </c>
      <c r="K182" s="36" t="n">
        <v>480</v>
      </c>
      <c r="L182" s="36" t="n">
        <v>412</v>
      </c>
      <c r="M182" s="36" t="n">
        <v>272</v>
      </c>
      <c r="N182" s="36" t="n">
        <v>8</v>
      </c>
      <c r="O182" s="36" t="n">
        <v>366</v>
      </c>
      <c r="P182" s="36" t="n">
        <v>120</v>
      </c>
    </row>
    <row r="183">
      <c r="A183" s="36" t="inlineStr">
        <is>
          <t>Lakshman Balakrishnan</t>
        </is>
      </c>
      <c r="B183" s="36" t="inlineStr">
        <is>
          <t>Balaji G</t>
        </is>
      </c>
      <c r="C183" s="36" t="inlineStr">
        <is>
          <t>Mohammed Akbar</t>
        </is>
      </c>
      <c r="D183" s="36" t="inlineStr">
        <is>
          <t>Bengaluru</t>
        </is>
      </c>
      <c r="E183" s="36" t="inlineStr">
        <is>
          <t>BLR-Silicon Town</t>
        </is>
      </c>
      <c r="F183" s="36" t="n">
        <v>6557</v>
      </c>
      <c r="G183" s="31" t="n">
        <v>437</v>
      </c>
      <c r="H183" s="36" t="n">
        <v>1585</v>
      </c>
      <c r="I183" s="36" t="n">
        <v>757</v>
      </c>
      <c r="J183" s="36" t="n">
        <v>1012</v>
      </c>
      <c r="K183" s="36" t="n">
        <v>1082</v>
      </c>
      <c r="L183" s="36" t="n">
        <v>656</v>
      </c>
      <c r="M183" s="36" t="n">
        <v>590</v>
      </c>
      <c r="N183" s="36" t="n">
        <v>285</v>
      </c>
      <c r="O183" s="36" t="n">
        <v>322</v>
      </c>
      <c r="P183" s="36" t="n">
        <v>82</v>
      </c>
    </row>
    <row r="184">
      <c r="A184" s="36" t="inlineStr">
        <is>
          <t>Lakshman Balakrishnan</t>
        </is>
      </c>
      <c r="B184" s="36" t="inlineStr">
        <is>
          <t>Saddam Hussain</t>
        </is>
      </c>
      <c r="C184" s="36" t="inlineStr">
        <is>
          <t>Un Mapped</t>
        </is>
      </c>
      <c r="D184" s="36" t="inlineStr">
        <is>
          <t>Bengaluru</t>
        </is>
      </c>
      <c r="E184" s="36" t="inlineStr">
        <is>
          <t>BLR-Silver County</t>
        </is>
      </c>
      <c r="F184" s="36" t="n">
        <v>5663</v>
      </c>
      <c r="G184" s="31" t="n">
        <v>378</v>
      </c>
      <c r="H184" s="36" t="n">
        <v>687</v>
      </c>
      <c r="I184" s="36" t="n">
        <v>437</v>
      </c>
      <c r="J184" s="36" t="n">
        <v>549</v>
      </c>
      <c r="K184" s="36" t="n">
        <v>611</v>
      </c>
      <c r="L184" s="36" t="n">
        <v>454</v>
      </c>
      <c r="M184" s="36" t="n">
        <v>694</v>
      </c>
      <c r="N184" s="36" t="n">
        <v>555</v>
      </c>
      <c r="O184" s="36" t="n">
        <v>333</v>
      </c>
      <c r="P184" s="36" t="n">
        <v>407</v>
      </c>
    </row>
    <row r="185">
      <c r="A185" s="36" t="inlineStr">
        <is>
          <t>Lakshman Balakrishnan</t>
        </is>
      </c>
      <c r="B185" s="36" t="inlineStr">
        <is>
          <t>Arun Raj</t>
        </is>
      </c>
      <c r="C185" s="36" t="inlineStr">
        <is>
          <t>Simon Manoharan</t>
        </is>
      </c>
      <c r="D185" s="36" t="inlineStr">
        <is>
          <t>Bengaluru</t>
        </is>
      </c>
      <c r="E185" s="36" t="inlineStr">
        <is>
          <t>BLR-Silver County  SS</t>
        </is>
      </c>
      <c r="F185" s="36" t="e">
        <v>#N/A</v>
      </c>
      <c r="G185" s="31" t="e">
        <v>#N/A</v>
      </c>
      <c r="H185" s="36" t="n">
        <v>442</v>
      </c>
      <c r="I185" s="36" t="n">
        <v>179</v>
      </c>
      <c r="J185" s="36" t="n">
        <v>310</v>
      </c>
      <c r="K185" s="36" t="n">
        <v>594</v>
      </c>
      <c r="L185" s="36" t="n">
        <v>587</v>
      </c>
      <c r="M185" s="36" t="n">
        <v>708</v>
      </c>
      <c r="N185" s="36" t="n">
        <v>442</v>
      </c>
      <c r="O185" s="36" t="n">
        <v>73</v>
      </c>
      <c r="P185" s="36" t="n">
        <v>795</v>
      </c>
    </row>
    <row r="186">
      <c r="A186" s="36" t="inlineStr">
        <is>
          <t>Bangareppa CS</t>
        </is>
      </c>
      <c r="B186" s="36" t="inlineStr">
        <is>
          <t>Akshay P</t>
        </is>
      </c>
      <c r="C186" s="36" t="inlineStr">
        <is>
          <t>Srittam Dhal</t>
        </is>
      </c>
      <c r="D186" s="36" t="inlineStr">
        <is>
          <t>Bengaluru</t>
        </is>
      </c>
      <c r="E186" s="36" t="inlineStr">
        <is>
          <t>BLR-Singapura</t>
        </is>
      </c>
      <c r="F186" s="36" t="n">
        <v>4579</v>
      </c>
      <c r="G186" s="31" t="n">
        <v>305</v>
      </c>
      <c r="H186" s="36" t="n">
        <v>747</v>
      </c>
      <c r="I186" s="36" t="n">
        <v>754</v>
      </c>
      <c r="J186" s="36" t="n">
        <v>981</v>
      </c>
      <c r="K186" s="36" t="n">
        <v>563</v>
      </c>
      <c r="L186" s="36" t="n">
        <v>262</v>
      </c>
      <c r="M186" s="36" t="n">
        <v>244</v>
      </c>
      <c r="N186" s="36" t="n">
        <v>232</v>
      </c>
      <c r="O186" s="36" t="n">
        <v>221</v>
      </c>
      <c r="P186" s="36" t="n">
        <v>112</v>
      </c>
    </row>
    <row r="187">
      <c r="A187" s="36" t="inlineStr">
        <is>
          <t>Lakshman Balakrishnan</t>
        </is>
      </c>
      <c r="B187" s="36" t="inlineStr">
        <is>
          <t>Balaji G</t>
        </is>
      </c>
      <c r="C187" s="36" t="inlineStr">
        <is>
          <t>Mohammed Akbar</t>
        </is>
      </c>
      <c r="D187" s="36" t="inlineStr">
        <is>
          <t>Bengaluru</t>
        </is>
      </c>
      <c r="E187" s="36" t="inlineStr">
        <is>
          <t>BLR-Singasandra Network</t>
        </is>
      </c>
      <c r="F187" s="36" t="n">
        <v>5077</v>
      </c>
      <c r="G187" s="31" t="n">
        <v>339</v>
      </c>
      <c r="H187" s="36" t="n">
        <v>1257</v>
      </c>
      <c r="I187" s="36" t="n">
        <v>1279</v>
      </c>
      <c r="J187" s="36" t="n">
        <v>807</v>
      </c>
      <c r="K187" s="36" t="n">
        <v>973</v>
      </c>
      <c r="L187" s="36" t="n">
        <v>324</v>
      </c>
      <c r="M187" s="36" t="n">
        <v>352</v>
      </c>
      <c r="N187" s="36" t="n">
        <v>81</v>
      </c>
      <c r="O187" s="36" t="n">
        <v>3</v>
      </c>
      <c r="P187" s="36" t="n">
        <v>0</v>
      </c>
    </row>
    <row r="188">
      <c r="A188" s="36" t="inlineStr">
        <is>
          <t>Lakshman Balakrishnan</t>
        </is>
      </c>
      <c r="B188" s="36" t="inlineStr">
        <is>
          <t>Balaji G</t>
        </is>
      </c>
      <c r="C188" s="36" t="inlineStr">
        <is>
          <t>Mohammed Akbar</t>
        </is>
      </c>
      <c r="D188" s="36" t="inlineStr">
        <is>
          <t>Bengaluru</t>
        </is>
      </c>
      <c r="E188" s="36" t="inlineStr">
        <is>
          <t>BLR-SINGASANDRA NEW</t>
        </is>
      </c>
      <c r="F188" s="36" t="n">
        <v>5948</v>
      </c>
      <c r="G188" s="31" t="n">
        <v>397</v>
      </c>
      <c r="H188" s="36" t="n">
        <v>918</v>
      </c>
      <c r="I188" s="36" t="n">
        <v>840</v>
      </c>
      <c r="J188" s="36" t="n">
        <v>1042</v>
      </c>
      <c r="K188" s="36" t="n">
        <v>208</v>
      </c>
      <c r="L188" s="36" t="n">
        <v>616</v>
      </c>
      <c r="M188" s="36" t="n">
        <v>645</v>
      </c>
      <c r="N188" s="36" t="n">
        <v>456</v>
      </c>
      <c r="O188" s="36" t="n">
        <v>602</v>
      </c>
      <c r="P188" s="36" t="n">
        <v>481</v>
      </c>
    </row>
    <row r="189">
      <c r="A189" s="36" t="inlineStr">
        <is>
          <t>Lakshman Balakrishnan</t>
        </is>
      </c>
      <c r="B189" s="36" t="inlineStr">
        <is>
          <t>Arun Raj</t>
        </is>
      </c>
      <c r="C189" s="36" t="inlineStr">
        <is>
          <t>Simon Manoharan</t>
        </is>
      </c>
      <c r="D189" s="36" t="inlineStr">
        <is>
          <t>Bengaluru</t>
        </is>
      </c>
      <c r="E189" s="36" t="inlineStr">
        <is>
          <t>BLR-Singasandra SS</t>
        </is>
      </c>
      <c r="F189" s="36" t="n">
        <v>12266</v>
      </c>
      <c r="G189" s="31" t="n">
        <v>818</v>
      </c>
      <c r="H189" s="36" t="n">
        <v>501</v>
      </c>
      <c r="I189" s="36" t="n">
        <v>714</v>
      </c>
      <c r="J189" s="36" t="n">
        <v>842</v>
      </c>
      <c r="K189" s="36" t="n">
        <v>571</v>
      </c>
      <c r="L189" s="36" t="n">
        <v>511</v>
      </c>
      <c r="M189" s="36" t="n">
        <v>1185</v>
      </c>
      <c r="N189" s="36" t="n">
        <v>267</v>
      </c>
      <c r="O189" s="36" t="n">
        <v>787</v>
      </c>
      <c r="P189" s="36" t="n">
        <v>1020</v>
      </c>
    </row>
    <row r="190">
      <c r="A190" s="36" t="inlineStr">
        <is>
          <t>Lakshman Balakrishnan</t>
        </is>
      </c>
      <c r="B190" s="36" t="inlineStr">
        <is>
          <t>Sundaresh S</t>
        </is>
      </c>
      <c r="C190" s="36" t="inlineStr">
        <is>
          <t>Un Mapped</t>
        </is>
      </c>
      <c r="D190" s="36" t="inlineStr">
        <is>
          <t>Bengaluru</t>
        </is>
      </c>
      <c r="E190" s="36" t="inlineStr">
        <is>
          <t>BLR-Sompura</t>
        </is>
      </c>
      <c r="F190" s="36" t="n">
        <v>5757</v>
      </c>
      <c r="G190" s="31" t="n">
        <v>384</v>
      </c>
      <c r="H190" s="36" t="n">
        <v>680</v>
      </c>
      <c r="I190" s="36" t="n">
        <v>549</v>
      </c>
      <c r="J190" s="36" t="n">
        <v>378</v>
      </c>
      <c r="K190" s="36" t="n">
        <v>307</v>
      </c>
      <c r="L190" s="36" t="n">
        <v>641</v>
      </c>
      <c r="M190" s="36" t="n">
        <v>658</v>
      </c>
      <c r="N190" s="36" t="n">
        <v>233</v>
      </c>
      <c r="O190" s="36" t="n">
        <v>419</v>
      </c>
      <c r="P190" s="36" t="n">
        <v>407</v>
      </c>
    </row>
    <row r="191">
      <c r="A191" s="36" t="inlineStr">
        <is>
          <t>Ashwath S</t>
        </is>
      </c>
      <c r="B191" s="36" t="inlineStr">
        <is>
          <t>Ashwath S</t>
        </is>
      </c>
      <c r="C191" s="36" t="inlineStr">
        <is>
          <t>Kantha Kumar</t>
        </is>
      </c>
      <c r="D191" s="36" t="inlineStr">
        <is>
          <t>Bengaluru</t>
        </is>
      </c>
      <c r="E191" s="36" t="inlineStr">
        <is>
          <t>BLR-Soukya</t>
        </is>
      </c>
      <c r="F191" s="36" t="n">
        <v>6865</v>
      </c>
      <c r="G191" s="31" t="n">
        <v>458</v>
      </c>
      <c r="H191" s="36" t="n">
        <v>271</v>
      </c>
      <c r="I191" s="36" t="n">
        <v>440</v>
      </c>
      <c r="J191" s="36" t="n">
        <v>615</v>
      </c>
      <c r="K191" s="36" t="n">
        <v>687</v>
      </c>
      <c r="L191" s="36" t="n">
        <v>817</v>
      </c>
      <c r="M191" s="36" t="n">
        <v>494</v>
      </c>
      <c r="N191" s="36" t="n">
        <v>329</v>
      </c>
      <c r="O191" s="36" t="n">
        <v>831</v>
      </c>
      <c r="P191" s="36" t="n">
        <v>955</v>
      </c>
    </row>
    <row r="192">
      <c r="A192" s="36" t="inlineStr">
        <is>
          <t>Raghavendra Vernekar</t>
        </is>
      </c>
      <c r="B192" s="36" t="inlineStr">
        <is>
          <t>Manjunatha V</t>
        </is>
      </c>
      <c r="C192" s="36" t="inlineStr">
        <is>
          <t>Un Mapped</t>
        </is>
      </c>
      <c r="D192" s="36" t="inlineStr">
        <is>
          <t>Bengaluru</t>
        </is>
      </c>
      <c r="E192" s="36" t="inlineStr">
        <is>
          <t>BLR-Sunrise Layout</t>
        </is>
      </c>
      <c r="F192" s="36" t="n">
        <v>5780</v>
      </c>
      <c r="G192" s="31" t="n">
        <v>386</v>
      </c>
      <c r="H192" s="36" t="n">
        <v>622</v>
      </c>
      <c r="I192" s="36" t="n">
        <v>691</v>
      </c>
      <c r="J192" s="36" t="n">
        <v>777</v>
      </c>
      <c r="K192" s="36" t="n">
        <v>418</v>
      </c>
      <c r="L192" s="36" t="n">
        <v>388</v>
      </c>
      <c r="M192" s="36" t="n">
        <v>423</v>
      </c>
      <c r="N192" s="36" t="n">
        <v>444</v>
      </c>
      <c r="O192" s="36" t="n">
        <v>452</v>
      </c>
      <c r="P192" s="36" t="n">
        <v>689</v>
      </c>
    </row>
    <row r="193">
      <c r="A193" s="36" t="inlineStr">
        <is>
          <t>Lakshman Balakrishnan</t>
        </is>
      </c>
      <c r="B193" s="36" t="inlineStr">
        <is>
          <t>Rizwan Ahmed</t>
        </is>
      </c>
      <c r="C193" s="36" t="inlineStr">
        <is>
          <t>Un Mapped</t>
        </is>
      </c>
      <c r="D193" s="36" t="inlineStr">
        <is>
          <t>Bengaluru</t>
        </is>
      </c>
      <c r="E193" s="36" t="inlineStr">
        <is>
          <t>BLR-TC Palaya</t>
        </is>
      </c>
      <c r="F193" s="36" t="n">
        <v>6360</v>
      </c>
      <c r="G193" s="31" t="n">
        <v>424</v>
      </c>
      <c r="H193" s="36" t="n">
        <v>77</v>
      </c>
      <c r="I193" s="36" t="n">
        <v>670</v>
      </c>
      <c r="J193" s="36" t="n">
        <v>623</v>
      </c>
      <c r="K193" s="36" t="n">
        <v>743</v>
      </c>
      <c r="L193" s="36" t="n">
        <v>291</v>
      </c>
      <c r="M193" s="36" t="n">
        <v>176</v>
      </c>
      <c r="N193" s="36" t="n">
        <v>885</v>
      </c>
      <c r="O193" s="36" t="n">
        <v>543</v>
      </c>
      <c r="P193" s="36" t="n">
        <v>229</v>
      </c>
    </row>
    <row r="194">
      <c r="A194" s="36" t="inlineStr">
        <is>
          <t>Lakshman Balakrishnan</t>
        </is>
      </c>
      <c r="B194" s="36" t="inlineStr">
        <is>
          <t>Saddam Hussain</t>
        </is>
      </c>
      <c r="C194" s="36" t="inlineStr">
        <is>
          <t>Un Mapped</t>
        </is>
      </c>
      <c r="D194" s="36" t="inlineStr">
        <is>
          <t>Bengaluru</t>
        </is>
      </c>
      <c r="E194" s="36" t="inlineStr">
        <is>
          <t>BLR-Teachers colony</t>
        </is>
      </c>
      <c r="F194" s="36" t="n">
        <v>4901</v>
      </c>
      <c r="G194" s="31" t="n">
        <v>327</v>
      </c>
      <c r="H194" s="36" t="n">
        <v>727</v>
      </c>
      <c r="I194" s="36" t="n">
        <v>590</v>
      </c>
      <c r="J194" s="36" t="n">
        <v>194</v>
      </c>
      <c r="K194" s="36" t="n">
        <v>331</v>
      </c>
      <c r="L194" s="36" t="n">
        <v>665</v>
      </c>
      <c r="M194" s="36" t="n">
        <v>338</v>
      </c>
      <c r="N194" s="36" t="n">
        <v>279</v>
      </c>
      <c r="O194" s="36" t="n">
        <v>645</v>
      </c>
      <c r="P194" s="36" t="n">
        <v>819</v>
      </c>
    </row>
    <row r="195">
      <c r="A195" s="36" t="inlineStr">
        <is>
          <t>Raghavendra Vernekar</t>
        </is>
      </c>
      <c r="B195" s="36" t="inlineStr">
        <is>
          <t>Suhas N</t>
        </is>
      </c>
      <c r="C195" s="36" t="inlineStr">
        <is>
          <t>Aravind S</t>
        </is>
      </c>
      <c r="D195" s="36" t="inlineStr">
        <is>
          <t>Bengaluru</t>
        </is>
      </c>
      <c r="E195" s="36" t="inlineStr">
        <is>
          <t>BLR-Thyagaraja Nagar</t>
        </is>
      </c>
      <c r="F195" s="36" t="n">
        <v>6444</v>
      </c>
      <c r="G195" s="31" t="n">
        <v>430</v>
      </c>
      <c r="H195" s="36" t="n">
        <v>893</v>
      </c>
      <c r="I195" s="36" t="n">
        <v>343</v>
      </c>
      <c r="J195" s="36" t="n">
        <v>285</v>
      </c>
      <c r="K195" s="36" t="n">
        <v>191</v>
      </c>
      <c r="L195" s="36" t="n">
        <v>423</v>
      </c>
      <c r="M195" s="36" t="n">
        <v>424</v>
      </c>
      <c r="N195" s="36" t="n">
        <v>366</v>
      </c>
      <c r="O195" s="36" t="n">
        <v>316</v>
      </c>
      <c r="P195" s="36" t="n">
        <v>295</v>
      </c>
    </row>
    <row r="196">
      <c r="A196" s="36" t="inlineStr">
        <is>
          <t>Bangareppa CS</t>
        </is>
      </c>
      <c r="B196" s="36" t="inlineStr">
        <is>
          <t>Akshay P</t>
        </is>
      </c>
      <c r="C196" s="36" t="inlineStr">
        <is>
          <t>Srittam Dhal</t>
        </is>
      </c>
      <c r="D196" s="36" t="inlineStr">
        <is>
          <t>Bengaluru</t>
        </is>
      </c>
      <c r="E196" s="36" t="inlineStr">
        <is>
          <t>BLR-Tippenahalli</t>
        </is>
      </c>
      <c r="F196" s="36" t="n">
        <v>4636</v>
      </c>
      <c r="G196" s="31" t="n">
        <v>309</v>
      </c>
      <c r="H196" s="36" t="n">
        <v>712</v>
      </c>
      <c r="I196" s="36" t="n">
        <v>1128</v>
      </c>
      <c r="J196" s="36" t="n">
        <v>545</v>
      </c>
      <c r="K196" s="36" t="n">
        <v>755</v>
      </c>
      <c r="L196" s="36" t="n">
        <v>485</v>
      </c>
      <c r="M196" s="36" t="n">
        <v>147</v>
      </c>
      <c r="N196" s="36" t="n">
        <v>196</v>
      </c>
      <c r="O196" s="36" t="n">
        <v>354</v>
      </c>
      <c r="P196" s="36" t="n">
        <v>130</v>
      </c>
    </row>
    <row r="197">
      <c r="A197" s="36" t="inlineStr">
        <is>
          <t>Raghavendra Vernekar</t>
        </is>
      </c>
      <c r="B197" s="36" t="inlineStr">
        <is>
          <t>Raghavendra Vernekar</t>
        </is>
      </c>
      <c r="C197" s="36" t="inlineStr">
        <is>
          <t>Prakash BS</t>
        </is>
      </c>
      <c r="D197" s="36" t="inlineStr">
        <is>
          <t>Bengaluru</t>
        </is>
      </c>
      <c r="E197" s="36" t="inlineStr">
        <is>
          <t>BLR-TMC Layout</t>
        </is>
      </c>
      <c r="F197" s="36" t="n">
        <v>4755</v>
      </c>
      <c r="G197" s="31" t="n">
        <v>317</v>
      </c>
      <c r="H197" s="36" t="n">
        <v>992</v>
      </c>
      <c r="I197" s="36" t="n">
        <v>889</v>
      </c>
      <c r="J197" s="36" t="n">
        <v>837</v>
      </c>
      <c r="K197" s="36" t="n">
        <v>694</v>
      </c>
      <c r="L197" s="36" t="n">
        <v>856</v>
      </c>
      <c r="M197" s="36" t="n">
        <v>228</v>
      </c>
      <c r="N197" s="36" t="n">
        <v>225</v>
      </c>
      <c r="O197" s="36" t="n">
        <v>1</v>
      </c>
      <c r="P197" s="36" t="n">
        <v>15</v>
      </c>
    </row>
    <row r="198">
      <c r="A198" s="36" t="inlineStr">
        <is>
          <t>Deepak D M</t>
        </is>
      </c>
      <c r="B198" s="36" t="inlineStr">
        <is>
          <t>Ravishankar gowda</t>
        </is>
      </c>
      <c r="C198" s="36" t="inlineStr">
        <is>
          <t>Kishor K</t>
        </is>
      </c>
      <c r="D198" s="36" t="inlineStr">
        <is>
          <t>Bengaluru</t>
        </is>
      </c>
      <c r="E198" s="36" t="inlineStr">
        <is>
          <t>BLR-Ullal</t>
        </is>
      </c>
      <c r="F198" s="36" t="n">
        <v>5717</v>
      </c>
      <c r="G198" s="31" t="n">
        <v>381</v>
      </c>
      <c r="H198" s="36" t="n">
        <v>584</v>
      </c>
      <c r="I198" s="36" t="n">
        <v>809</v>
      </c>
      <c r="J198" s="36" t="n">
        <v>298</v>
      </c>
      <c r="K198" s="36" t="n">
        <v>165</v>
      </c>
      <c r="L198" s="36" t="n">
        <v>206</v>
      </c>
      <c r="M198" s="36" t="n">
        <v>77</v>
      </c>
      <c r="N198" s="36" t="n">
        <v>71</v>
      </c>
      <c r="O198" s="36" t="n">
        <v>450</v>
      </c>
      <c r="P198" s="36" t="n">
        <v>356</v>
      </c>
    </row>
    <row r="199">
      <c r="A199" s="36" t="inlineStr">
        <is>
          <t>Lakshman Balakrishnan</t>
        </is>
      </c>
      <c r="B199" s="36" t="inlineStr">
        <is>
          <t>Sundaresh S</t>
        </is>
      </c>
      <c r="C199" s="36" t="inlineStr">
        <is>
          <t>Un Mapped</t>
        </is>
      </c>
      <c r="D199" s="36" t="inlineStr">
        <is>
          <t>Bengaluru</t>
        </is>
      </c>
      <c r="E199" s="36" t="inlineStr">
        <is>
          <t>BLR-Varthur</t>
        </is>
      </c>
      <c r="F199" s="36" t="n">
        <v>5933</v>
      </c>
      <c r="G199" s="31" t="n">
        <v>396</v>
      </c>
      <c r="H199" s="36" t="n">
        <v>554</v>
      </c>
      <c r="I199" s="36" t="n">
        <v>283</v>
      </c>
      <c r="J199" s="36" t="n">
        <v>603</v>
      </c>
      <c r="K199" s="36" t="n">
        <v>155</v>
      </c>
      <c r="L199" s="36" t="n">
        <v>54</v>
      </c>
      <c r="M199" s="36" t="n">
        <v>426</v>
      </c>
      <c r="N199" s="36" t="n">
        <v>37</v>
      </c>
      <c r="O199" s="36" t="n">
        <v>143</v>
      </c>
      <c r="P199" s="36" t="n">
        <v>472</v>
      </c>
    </row>
    <row r="200">
      <c r="A200" s="36" t="inlineStr">
        <is>
          <t>Bangareppa CS</t>
        </is>
      </c>
      <c r="B200" s="36" t="inlineStr">
        <is>
          <t>Akshay P</t>
        </is>
      </c>
      <c r="C200" s="36" t="inlineStr">
        <is>
          <t>Srittam Dhal</t>
        </is>
      </c>
      <c r="D200" s="36" t="inlineStr">
        <is>
          <t>Bengaluru</t>
        </is>
      </c>
      <c r="E200" s="36" t="inlineStr">
        <is>
          <t>BLR-Vidyaranyapura</t>
        </is>
      </c>
      <c r="F200" s="36" t="n">
        <v>5212</v>
      </c>
      <c r="G200" s="31" t="n">
        <v>348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6" t="n">
        <v>0</v>
      </c>
      <c r="O200" s="36" t="n">
        <v>0</v>
      </c>
      <c r="P200" s="36" t="n">
        <v>0</v>
      </c>
    </row>
    <row r="201">
      <c r="A201" s="36" t="inlineStr">
        <is>
          <t>Lakshman Balakrishnan</t>
        </is>
      </c>
      <c r="B201" s="36" t="inlineStr">
        <is>
          <t>Arun Raj</t>
        </is>
      </c>
      <c r="C201" s="36" t="inlineStr">
        <is>
          <t>Simon Manoharan</t>
        </is>
      </c>
      <c r="D201" s="36" t="inlineStr">
        <is>
          <t>Bengaluru</t>
        </is>
      </c>
      <c r="E201" s="36" t="inlineStr">
        <is>
          <t>BLR-Vidyaranyapura SS</t>
        </is>
      </c>
      <c r="F201" s="36" t="n">
        <v>12051</v>
      </c>
      <c r="G201" s="31" t="n">
        <v>804</v>
      </c>
      <c r="H201" s="36" t="n">
        <v>0</v>
      </c>
      <c r="I201" s="36" t="n">
        <v>0</v>
      </c>
      <c r="J201" s="36" t="n">
        <v>0</v>
      </c>
      <c r="K201" s="36" t="n">
        <v>0</v>
      </c>
      <c r="L201" s="36" t="n">
        <v>0</v>
      </c>
      <c r="M201" s="36" t="n">
        <v>0</v>
      </c>
      <c r="N201" s="36" t="n">
        <v>0</v>
      </c>
      <c r="O201" s="36" t="n">
        <v>0</v>
      </c>
      <c r="P201" s="36" t="n">
        <v>0</v>
      </c>
    </row>
    <row r="202">
      <c r="A202" s="36" t="inlineStr">
        <is>
          <t>Deepak D M</t>
        </is>
      </c>
      <c r="B202" s="36" t="inlineStr">
        <is>
          <t>Narasimhamurthy R</t>
        </is>
      </c>
      <c r="C202" s="36" t="inlineStr">
        <is>
          <t>Kishor K</t>
        </is>
      </c>
      <c r="D202" s="36" t="inlineStr">
        <is>
          <t>Bengaluru</t>
        </is>
      </c>
      <c r="E202" s="36" t="inlineStr">
        <is>
          <t>BLR-VIJAY NAGAR</t>
        </is>
      </c>
      <c r="F202" s="36" t="n">
        <v>5482</v>
      </c>
      <c r="G202" s="31" t="n">
        <v>366</v>
      </c>
      <c r="H202" s="36" t="n">
        <v>309</v>
      </c>
      <c r="I202" s="36" t="n">
        <v>160</v>
      </c>
      <c r="J202" s="36" t="n">
        <v>271</v>
      </c>
      <c r="K202" s="36" t="n">
        <v>75</v>
      </c>
      <c r="L202" s="36" t="n">
        <v>43</v>
      </c>
      <c r="M202" s="36" t="n">
        <v>67</v>
      </c>
      <c r="N202" s="36" t="n">
        <v>115</v>
      </c>
      <c r="O202" s="36" t="n">
        <v>100</v>
      </c>
      <c r="P202" s="36" t="n">
        <v>577</v>
      </c>
    </row>
    <row r="203">
      <c r="A203" s="36" t="inlineStr">
        <is>
          <t>Deepak D M</t>
        </is>
      </c>
      <c r="B203" s="36" t="inlineStr">
        <is>
          <t>Narasimhamurthy R</t>
        </is>
      </c>
      <c r="C203" s="36" t="inlineStr">
        <is>
          <t>Kishor K</t>
        </is>
      </c>
      <c r="D203" s="36" t="inlineStr">
        <is>
          <t>Bengaluru</t>
        </is>
      </c>
      <c r="E203" s="36" t="inlineStr">
        <is>
          <t>BLR-Vijay Nagar Network</t>
        </is>
      </c>
      <c r="F203" s="36" t="n">
        <v>6939</v>
      </c>
      <c r="G203" s="31" t="n">
        <v>463</v>
      </c>
      <c r="H203" s="36" t="n">
        <v>1503</v>
      </c>
      <c r="I203" s="36" t="n">
        <v>659</v>
      </c>
      <c r="J203" s="36" t="n">
        <v>380</v>
      </c>
      <c r="K203" s="36" t="n">
        <v>379</v>
      </c>
      <c r="L203" s="36" t="n">
        <v>353</v>
      </c>
      <c r="M203" s="36" t="n">
        <v>227</v>
      </c>
      <c r="N203" s="36" t="n">
        <v>172</v>
      </c>
      <c r="O203" s="36" t="n">
        <v>83</v>
      </c>
      <c r="P203" s="36" t="n">
        <v>126</v>
      </c>
    </row>
    <row r="204">
      <c r="A204" s="36" t="inlineStr">
        <is>
          <t>Lakshman Balakrishnan</t>
        </is>
      </c>
      <c r="B204" s="36" t="inlineStr">
        <is>
          <t>Arun Raj</t>
        </is>
      </c>
      <c r="C204" s="36" t="inlineStr">
        <is>
          <t>Simon Manoharan</t>
        </is>
      </c>
      <c r="D204" s="36" t="inlineStr">
        <is>
          <t>Bengaluru</t>
        </is>
      </c>
      <c r="E204" s="36" t="inlineStr">
        <is>
          <t>BLR-Vijay Nagar SS</t>
        </is>
      </c>
      <c r="F204" s="36" t="n">
        <v>12700</v>
      </c>
      <c r="G204" s="31" t="n">
        <v>847</v>
      </c>
      <c r="H204" s="36" t="n">
        <v>1453</v>
      </c>
      <c r="I204" s="36" t="n">
        <v>872</v>
      </c>
      <c r="J204" s="36" t="n">
        <v>827</v>
      </c>
      <c r="K204" s="36" t="n">
        <v>1278</v>
      </c>
      <c r="L204" s="36" t="n">
        <v>849</v>
      </c>
      <c r="M204" s="36" t="n">
        <v>797</v>
      </c>
      <c r="N204" s="36" t="n">
        <v>673</v>
      </c>
      <c r="O204" s="36" t="n">
        <v>816</v>
      </c>
      <c r="P204" s="36" t="n">
        <v>596</v>
      </c>
    </row>
    <row r="205">
      <c r="A205" s="36" t="inlineStr">
        <is>
          <t>Lakshman Balakrishnan</t>
        </is>
      </c>
      <c r="B205" s="36" t="inlineStr">
        <is>
          <t>Basil Scariya</t>
        </is>
      </c>
      <c r="C205" s="36" t="inlineStr">
        <is>
          <t>Prakash BS</t>
        </is>
      </c>
      <c r="D205" s="36" t="inlineStr">
        <is>
          <t>Bengaluru</t>
        </is>
      </c>
      <c r="E205" s="36" t="inlineStr">
        <is>
          <t>BLR-Whitefield Network-2</t>
        </is>
      </c>
      <c r="F205" s="36" t="n">
        <v>5311</v>
      </c>
      <c r="G205" s="31" t="n">
        <v>354</v>
      </c>
      <c r="H205" s="36" t="n">
        <v>427</v>
      </c>
      <c r="I205" s="36" t="n">
        <v>366</v>
      </c>
      <c r="J205" s="36" t="n">
        <v>432</v>
      </c>
      <c r="K205" s="36" t="n">
        <v>318</v>
      </c>
      <c r="L205" s="36" t="n">
        <v>428</v>
      </c>
      <c r="M205" s="36" t="n">
        <v>310</v>
      </c>
      <c r="N205" s="36" t="n">
        <v>326</v>
      </c>
      <c r="O205" s="36" t="n">
        <v>288</v>
      </c>
      <c r="P205" s="36" t="n">
        <v>227</v>
      </c>
    </row>
    <row r="206">
      <c r="A206" s="36" t="inlineStr">
        <is>
          <t>Lakshman Balakrishnan</t>
        </is>
      </c>
      <c r="B206" s="36" t="inlineStr">
        <is>
          <t>Basil Scariya</t>
        </is>
      </c>
      <c r="C206" s="36" t="inlineStr">
        <is>
          <t>Prakash BS</t>
        </is>
      </c>
      <c r="D206" s="36" t="inlineStr">
        <is>
          <t>Bengaluru</t>
        </is>
      </c>
      <c r="E206" s="36" t="inlineStr">
        <is>
          <t>BLR-Whitefield New</t>
        </is>
      </c>
      <c r="F206" s="36" t="n">
        <v>6955</v>
      </c>
      <c r="G206" s="31" t="n">
        <v>464</v>
      </c>
      <c r="H206" s="36" t="n">
        <v>757</v>
      </c>
      <c r="I206" s="36" t="n">
        <v>923</v>
      </c>
      <c r="J206" s="36" t="n">
        <v>775</v>
      </c>
      <c r="K206" s="36" t="n">
        <v>492</v>
      </c>
      <c r="L206" s="36" t="n">
        <v>280</v>
      </c>
      <c r="M206" s="36" t="n">
        <v>382</v>
      </c>
      <c r="N206" s="36" t="n">
        <v>400</v>
      </c>
      <c r="O206" s="36" t="n">
        <v>237</v>
      </c>
      <c r="P206" s="36" t="n">
        <v>398</v>
      </c>
    </row>
    <row r="207">
      <c r="A207" s="36" t="inlineStr">
        <is>
          <t>Deepak D M</t>
        </is>
      </c>
      <c r="B207" s="36" t="inlineStr">
        <is>
          <t>Narasimhamurthy R</t>
        </is>
      </c>
      <c r="C207" s="36" t="inlineStr">
        <is>
          <t>Kishor K</t>
        </is>
      </c>
      <c r="D207" s="36" t="inlineStr">
        <is>
          <t>Bengaluru</t>
        </is>
      </c>
      <c r="E207" s="36" t="inlineStr">
        <is>
          <t>BLR-Yallapa Garden</t>
        </is>
      </c>
      <c r="F207" s="36" t="n">
        <v>6286</v>
      </c>
      <c r="G207" s="31" t="n">
        <v>419</v>
      </c>
      <c r="H207" s="36" t="n">
        <v>1123</v>
      </c>
      <c r="I207" s="36" t="n">
        <v>545</v>
      </c>
      <c r="J207" s="36" t="n">
        <v>1097</v>
      </c>
      <c r="K207" s="36" t="n">
        <v>462</v>
      </c>
      <c r="L207" s="36" t="n">
        <v>234</v>
      </c>
      <c r="M207" s="36" t="n">
        <v>295</v>
      </c>
      <c r="N207" s="36" t="n">
        <v>577</v>
      </c>
      <c r="O207" s="36" t="n">
        <v>330</v>
      </c>
      <c r="P207" s="36" t="n">
        <v>420</v>
      </c>
    </row>
    <row r="208">
      <c r="A208" s="36" t="inlineStr">
        <is>
          <t>Bangareppa CS</t>
        </is>
      </c>
      <c r="B208" s="36" t="inlineStr">
        <is>
          <t>Akshay P</t>
        </is>
      </c>
      <c r="C208" s="36" t="inlineStr">
        <is>
          <t>Srittam Dhal</t>
        </is>
      </c>
      <c r="D208" s="36" t="inlineStr">
        <is>
          <t>Bengaluru</t>
        </is>
      </c>
      <c r="E208" s="36" t="inlineStr">
        <is>
          <t>BLR-Yelahanka Network</t>
        </is>
      </c>
      <c r="F208" s="36" t="n">
        <v>5754</v>
      </c>
      <c r="G208" s="31" t="n">
        <v>384</v>
      </c>
      <c r="H208" s="36" t="n">
        <v>1257</v>
      </c>
      <c r="I208" s="36" t="n">
        <v>979</v>
      </c>
      <c r="J208" s="36" t="n">
        <v>1191</v>
      </c>
      <c r="K208" s="36" t="n">
        <v>362</v>
      </c>
      <c r="L208" s="36" t="n">
        <v>371</v>
      </c>
      <c r="M208" s="36" t="n">
        <v>350</v>
      </c>
      <c r="N208" s="36" t="n">
        <v>314</v>
      </c>
      <c r="O208" s="36" t="n">
        <v>323</v>
      </c>
      <c r="P208" s="36" t="n">
        <v>138</v>
      </c>
    </row>
    <row r="209">
      <c r="A209" s="36" t="inlineStr">
        <is>
          <t>Bangareppa CS</t>
        </is>
      </c>
      <c r="B209" s="36" t="inlineStr">
        <is>
          <t>Akshay P</t>
        </is>
      </c>
      <c r="C209" s="36" t="inlineStr">
        <is>
          <t>Srittam Dhal</t>
        </is>
      </c>
      <c r="D209" s="36" t="inlineStr">
        <is>
          <t>Bengaluru</t>
        </is>
      </c>
      <c r="E209" s="36" t="inlineStr">
        <is>
          <t>BLR-Yelahanka new town New</t>
        </is>
      </c>
      <c r="F209" s="36" t="n">
        <v>5173</v>
      </c>
      <c r="G209" s="31" t="n">
        <v>345</v>
      </c>
      <c r="H209" s="36" t="n">
        <v>438</v>
      </c>
      <c r="I209" s="36" t="n">
        <v>329</v>
      </c>
      <c r="J209" s="36" t="n">
        <v>711</v>
      </c>
      <c r="K209" s="36" t="n">
        <v>598</v>
      </c>
      <c r="L209" s="36" t="n">
        <v>285</v>
      </c>
      <c r="M209" s="36" t="n">
        <v>318</v>
      </c>
      <c r="N209" s="36" t="n">
        <v>260</v>
      </c>
      <c r="O209" s="36" t="n">
        <v>262</v>
      </c>
      <c r="P209" s="36" t="n">
        <v>104</v>
      </c>
    </row>
    <row r="210">
      <c r="A210" s="36" t="inlineStr">
        <is>
          <t>Raghavendra Vernekar</t>
        </is>
      </c>
      <c r="B210" s="36" t="inlineStr">
        <is>
          <t>Manjunatha V</t>
        </is>
      </c>
      <c r="C210" s="36" t="inlineStr">
        <is>
          <t>Un Mapped</t>
        </is>
      </c>
      <c r="D210" s="36" t="inlineStr">
        <is>
          <t>Bengaluru</t>
        </is>
      </c>
      <c r="E210" s="36" t="inlineStr">
        <is>
          <t>BLR-Yelenahalli</t>
        </is>
      </c>
      <c r="F210" s="36" t="n">
        <v>5639</v>
      </c>
      <c r="G210" s="31" t="n">
        <v>376</v>
      </c>
      <c r="H210" s="36" t="n">
        <v>189</v>
      </c>
      <c r="I210" s="36" t="n">
        <v>189</v>
      </c>
      <c r="J210" s="36" t="n">
        <v>369</v>
      </c>
      <c r="K210" s="36" t="n">
        <v>235</v>
      </c>
      <c r="L210" s="36" t="n">
        <v>209</v>
      </c>
      <c r="M210" s="36" t="n">
        <v>154</v>
      </c>
      <c r="N210" s="36" t="n">
        <v>440</v>
      </c>
      <c r="O210" s="36" t="n">
        <v>40</v>
      </c>
      <c r="P210" s="36" t="n">
        <v>87</v>
      </c>
    </row>
    <row r="211">
      <c r="A211" s="36" t="inlineStr">
        <is>
          <t>Bangareppa CS</t>
        </is>
      </c>
      <c r="B211" s="36" t="inlineStr">
        <is>
          <t>Manoj Kj</t>
        </is>
      </c>
      <c r="C211" s="36" t="inlineStr">
        <is>
          <t>Srittam Dhal</t>
        </is>
      </c>
      <c r="D211" s="36" t="inlineStr">
        <is>
          <t>Bengaluru</t>
        </is>
      </c>
      <c r="E211" s="36" t="inlineStr">
        <is>
          <t>BLR-YESHWANTPUR</t>
        </is>
      </c>
      <c r="F211" s="36" t="n">
        <v>4531</v>
      </c>
      <c r="G211" s="31" t="n">
        <v>302</v>
      </c>
      <c r="H211" s="36" t="n">
        <v>40</v>
      </c>
      <c r="I211" s="36" t="n">
        <v>387</v>
      </c>
      <c r="J211" s="36" t="n">
        <v>891</v>
      </c>
      <c r="K211" s="36" t="n">
        <v>437</v>
      </c>
      <c r="L211" s="36" t="n">
        <v>1214</v>
      </c>
      <c r="M211" s="36" t="n">
        <v>696</v>
      </c>
      <c r="N211" s="36" t="n">
        <v>646</v>
      </c>
      <c r="O211" s="36" t="n">
        <v>120</v>
      </c>
      <c r="P211" s="36" t="n">
        <v>56</v>
      </c>
    </row>
    <row r="212">
      <c r="A212" s="36" t="inlineStr">
        <is>
          <t>John Britto</t>
        </is>
      </c>
      <c r="B212" s="36" t="inlineStr">
        <is>
          <t>John Britto</t>
        </is>
      </c>
      <c r="C212" s="36" t="inlineStr">
        <is>
          <t>Aravind S</t>
        </is>
      </c>
      <c r="D212" s="36" t="inlineStr">
        <is>
          <t>Coimbatore</t>
        </is>
      </c>
      <c r="E212" s="36" t="inlineStr">
        <is>
          <t>COI-Nehru Nagar</t>
        </is>
      </c>
      <c r="F212" s="36" t="n">
        <v>6791</v>
      </c>
      <c r="G212" s="31" t="n">
        <v>453</v>
      </c>
      <c r="H212" s="36" t="n">
        <v>0</v>
      </c>
      <c r="I212" s="36" t="n">
        <v>2</v>
      </c>
      <c r="J212" s="36" t="n">
        <v>1</v>
      </c>
      <c r="K212" s="36" t="n">
        <v>94</v>
      </c>
      <c r="L212" s="36" t="n">
        <v>1</v>
      </c>
      <c r="M212" s="36" t="n">
        <v>138</v>
      </c>
      <c r="N212" s="36" t="n">
        <v>722</v>
      </c>
      <c r="O212" s="36" t="n">
        <v>535</v>
      </c>
      <c r="P212" s="36" t="n">
        <v>967</v>
      </c>
    </row>
    <row r="213">
      <c r="A213" s="36" t="inlineStr">
        <is>
          <t>John Britto</t>
        </is>
      </c>
      <c r="B213" s="36" t="inlineStr">
        <is>
          <t>John Britto</t>
        </is>
      </c>
      <c r="C213" s="36" t="inlineStr">
        <is>
          <t>Aravind S</t>
        </is>
      </c>
      <c r="D213" s="36" t="inlineStr">
        <is>
          <t>Coimbatore</t>
        </is>
      </c>
      <c r="E213" s="36" t="inlineStr">
        <is>
          <t>COI-Parashakti nagar</t>
        </is>
      </c>
      <c r="F213" s="36" t="n">
        <v>6188</v>
      </c>
      <c r="G213" s="31" t="n">
        <v>413</v>
      </c>
      <c r="H213" s="36" t="n">
        <v>116</v>
      </c>
      <c r="I213" s="36" t="n">
        <v>113</v>
      </c>
      <c r="J213" s="36" t="n">
        <v>19</v>
      </c>
      <c r="K213" s="36" t="n">
        <v>23</v>
      </c>
      <c r="L213" s="36" t="n">
        <v>23</v>
      </c>
      <c r="M213" s="36" t="n">
        <v>20</v>
      </c>
      <c r="N213" s="36" t="n">
        <v>290</v>
      </c>
      <c r="O213" s="36" t="n">
        <v>65</v>
      </c>
      <c r="P213" s="36" t="n">
        <v>405</v>
      </c>
    </row>
    <row r="214">
      <c r="A214" s="36" t="inlineStr">
        <is>
          <t>John Britto</t>
        </is>
      </c>
      <c r="B214" s="36" t="inlineStr">
        <is>
          <t>John Britto</t>
        </is>
      </c>
      <c r="C214" s="36" t="inlineStr">
        <is>
          <t>Aravind S</t>
        </is>
      </c>
      <c r="D214" s="36" t="inlineStr">
        <is>
          <t>Coimbatore</t>
        </is>
      </c>
      <c r="E214" s="36" t="inlineStr">
        <is>
          <t>COI-Peelamedu</t>
        </is>
      </c>
      <c r="F214" s="36" t="n">
        <v>6707</v>
      </c>
      <c r="G214" s="31" t="n">
        <v>447</v>
      </c>
      <c r="H214" s="36" t="n">
        <v>30</v>
      </c>
      <c r="I214" s="36" t="n">
        <v>208</v>
      </c>
      <c r="J214" s="36" t="n">
        <v>74</v>
      </c>
      <c r="K214" s="36" t="n">
        <v>17</v>
      </c>
      <c r="L214" s="36" t="n">
        <v>37</v>
      </c>
      <c r="M214" s="36" t="n">
        <v>722</v>
      </c>
      <c r="N214" s="36" t="n">
        <v>738</v>
      </c>
      <c r="O214" s="36" t="n">
        <v>695</v>
      </c>
      <c r="P214" s="36" t="n">
        <v>580</v>
      </c>
    </row>
    <row r="215">
      <c r="A215" s="36" t="inlineStr">
        <is>
          <t>John Britto</t>
        </is>
      </c>
      <c r="B215" s="36" t="inlineStr">
        <is>
          <t>John Britto</t>
        </is>
      </c>
      <c r="C215" s="36" t="inlineStr">
        <is>
          <t>Aravind S</t>
        </is>
      </c>
      <c r="D215" s="36" t="inlineStr">
        <is>
          <t>Coimbatore</t>
        </is>
      </c>
      <c r="E215" s="36" t="inlineStr">
        <is>
          <t>COI-R S Puram</t>
        </is>
      </c>
      <c r="F215" s="36" t="n">
        <v>5114</v>
      </c>
      <c r="G215" s="31" t="n">
        <v>341</v>
      </c>
      <c r="H215" s="36" t="n">
        <v>0</v>
      </c>
      <c r="I215" s="36" t="n">
        <v>82</v>
      </c>
      <c r="J215" s="36" t="n">
        <v>276</v>
      </c>
      <c r="K215" s="36" t="n">
        <v>1</v>
      </c>
      <c r="L215" s="36" t="n">
        <v>1</v>
      </c>
      <c r="M215" s="36" t="n">
        <v>12</v>
      </c>
      <c r="N215" s="36" t="n">
        <v>5</v>
      </c>
      <c r="O215" s="36" t="n">
        <v>5</v>
      </c>
      <c r="P215" s="36" t="n">
        <v>4</v>
      </c>
    </row>
    <row r="216">
      <c r="A216" s="36" t="inlineStr">
        <is>
          <t>John Britto</t>
        </is>
      </c>
      <c r="B216" s="36" t="inlineStr">
        <is>
          <t>John Britto</t>
        </is>
      </c>
      <c r="C216" s="36" t="inlineStr">
        <is>
          <t>Aravind S</t>
        </is>
      </c>
      <c r="D216" s="36" t="inlineStr">
        <is>
          <t>Coimbatore</t>
        </is>
      </c>
      <c r="E216" s="36" t="inlineStr">
        <is>
          <t>COI-Race Course</t>
        </is>
      </c>
      <c r="F216" s="36" t="n">
        <v>7163</v>
      </c>
      <c r="G216" s="31" t="n">
        <v>478</v>
      </c>
      <c r="H216" s="36" t="n">
        <v>2</v>
      </c>
      <c r="I216" s="36" t="n">
        <v>52</v>
      </c>
      <c r="J216" s="36" t="n">
        <v>387</v>
      </c>
      <c r="K216" s="36" t="n">
        <v>187</v>
      </c>
      <c r="L216" s="36" t="n">
        <v>624</v>
      </c>
      <c r="M216" s="36" t="n">
        <v>15</v>
      </c>
      <c r="N216" s="36" t="n">
        <v>16</v>
      </c>
      <c r="O216" s="36" t="n">
        <v>376</v>
      </c>
      <c r="P216" s="36" t="n">
        <v>616</v>
      </c>
    </row>
    <row r="217">
      <c r="A217" s="36" t="inlineStr">
        <is>
          <t>John Britto</t>
        </is>
      </c>
      <c r="B217" s="36" t="inlineStr">
        <is>
          <t>John Britto</t>
        </is>
      </c>
      <c r="C217" s="36" t="inlineStr">
        <is>
          <t>Aravind S</t>
        </is>
      </c>
      <c r="D217" s="36" t="inlineStr">
        <is>
          <t>Coimbatore</t>
        </is>
      </c>
      <c r="E217" s="36" t="inlineStr">
        <is>
          <t>COI-Ramnathapuram</t>
        </is>
      </c>
      <c r="F217" s="36" t="n">
        <v>5043</v>
      </c>
      <c r="G217" s="31" t="n">
        <v>336</v>
      </c>
      <c r="H217" s="36" t="n">
        <v>593</v>
      </c>
      <c r="I217" s="36" t="n">
        <v>761</v>
      </c>
      <c r="J217" s="36" t="n">
        <v>675</v>
      </c>
      <c r="K217" s="36" t="n">
        <v>1426</v>
      </c>
      <c r="L217" s="36" t="n">
        <v>533</v>
      </c>
      <c r="M217" s="36" t="n">
        <v>60</v>
      </c>
      <c r="N217" s="36" t="n">
        <v>2</v>
      </c>
      <c r="O217" s="36" t="n">
        <v>179</v>
      </c>
      <c r="P217" s="36" t="n">
        <v>1</v>
      </c>
    </row>
    <row r="218">
      <c r="A218" s="36" t="inlineStr">
        <is>
          <t>John Britto</t>
        </is>
      </c>
      <c r="B218" s="36" t="inlineStr">
        <is>
          <t>John Britto</t>
        </is>
      </c>
      <c r="C218" s="36" t="inlineStr">
        <is>
          <t>Aravind S</t>
        </is>
      </c>
      <c r="D218" s="36" t="inlineStr">
        <is>
          <t>Coimbatore</t>
        </is>
      </c>
      <c r="E218" s="36" t="inlineStr">
        <is>
          <t>COI-Sai baba colony</t>
        </is>
      </c>
      <c r="F218" s="36" t="n">
        <v>5441</v>
      </c>
      <c r="G218" s="31" t="n">
        <v>363</v>
      </c>
      <c r="H218" s="36" t="n">
        <v>257</v>
      </c>
      <c r="I218" s="36" t="n">
        <v>137</v>
      </c>
      <c r="J218" s="36" t="n">
        <v>10</v>
      </c>
      <c r="K218" s="36" t="n">
        <v>18</v>
      </c>
      <c r="L218" s="36" t="n">
        <v>104</v>
      </c>
      <c r="M218" s="36" t="n">
        <v>837</v>
      </c>
      <c r="N218" s="36" t="n">
        <v>739</v>
      </c>
      <c r="O218" s="36" t="n">
        <v>715</v>
      </c>
      <c r="P218" s="36" t="n">
        <v>837</v>
      </c>
    </row>
    <row r="219">
      <c r="A219" s="36" t="inlineStr">
        <is>
          <t>John Britto</t>
        </is>
      </c>
      <c r="B219" s="36" t="inlineStr">
        <is>
          <t>John Britto</t>
        </is>
      </c>
      <c r="C219" s="36" t="inlineStr">
        <is>
          <t>Aravind S</t>
        </is>
      </c>
      <c r="D219" s="36" t="inlineStr">
        <is>
          <t>Coimbatore</t>
        </is>
      </c>
      <c r="E219" s="36" t="inlineStr">
        <is>
          <t>COI-Singanallur</t>
        </is>
      </c>
      <c r="F219" s="36" t="n">
        <v>5602</v>
      </c>
      <c r="G219" s="31" t="n">
        <v>374</v>
      </c>
      <c r="H219" s="36" t="n">
        <v>1083</v>
      </c>
      <c r="I219" s="36" t="n">
        <v>1158</v>
      </c>
      <c r="J219" s="36" t="n">
        <v>1041</v>
      </c>
      <c r="K219" s="36" t="n">
        <v>588</v>
      </c>
      <c r="L219" s="36" t="n">
        <v>518</v>
      </c>
      <c r="M219" s="36" t="n">
        <v>36</v>
      </c>
      <c r="N219" s="36" t="n">
        <v>9</v>
      </c>
      <c r="O219" s="36" t="n">
        <v>13</v>
      </c>
      <c r="P219" s="36" t="n">
        <v>467</v>
      </c>
    </row>
    <row r="220">
      <c r="A220" s="36" t="inlineStr">
        <is>
          <t>John Britto</t>
        </is>
      </c>
      <c r="B220" s="36" t="inlineStr">
        <is>
          <t>John Britto</t>
        </is>
      </c>
      <c r="C220" s="36" t="inlineStr">
        <is>
          <t>Aravind S</t>
        </is>
      </c>
      <c r="D220" s="36" t="inlineStr">
        <is>
          <t>Coimbatore</t>
        </is>
      </c>
      <c r="E220" s="36" t="inlineStr">
        <is>
          <t>COI-Sundarapuram</t>
        </is>
      </c>
      <c r="F220" s="36" t="n">
        <v>6277</v>
      </c>
      <c r="G220" s="31" t="n">
        <v>419</v>
      </c>
      <c r="H220" s="36" t="n">
        <v>10</v>
      </c>
      <c r="I220" s="36" t="n">
        <v>18</v>
      </c>
      <c r="J220" s="36" t="n">
        <v>12</v>
      </c>
      <c r="K220" s="36" t="n">
        <v>18</v>
      </c>
      <c r="L220" s="36" t="n">
        <v>280</v>
      </c>
      <c r="M220" s="36" t="n">
        <v>145</v>
      </c>
      <c r="N220" s="36" t="n">
        <v>172</v>
      </c>
      <c r="O220" s="36" t="n">
        <v>347</v>
      </c>
      <c r="P220" s="36" t="n">
        <v>216</v>
      </c>
    </row>
    <row r="221">
      <c r="A221" s="36" t="inlineStr">
        <is>
          <t>John Britto</t>
        </is>
      </c>
      <c r="B221" s="36" t="inlineStr">
        <is>
          <t>John Britto</t>
        </is>
      </c>
      <c r="C221" s="36" t="inlineStr">
        <is>
          <t>Aravind S</t>
        </is>
      </c>
      <c r="D221" s="36" t="inlineStr">
        <is>
          <t>Coimbatore</t>
        </is>
      </c>
      <c r="E221" s="36" t="inlineStr">
        <is>
          <t>COI-Vadavalli 1</t>
        </is>
      </c>
      <c r="F221" s="36" t="n">
        <v>7099</v>
      </c>
      <c r="G221" s="31" t="n">
        <v>474</v>
      </c>
      <c r="H221" s="36" t="n">
        <v>423</v>
      </c>
      <c r="I221" s="36" t="n">
        <v>40</v>
      </c>
      <c r="J221" s="36" t="n">
        <v>57</v>
      </c>
      <c r="K221" s="36" t="n">
        <v>3</v>
      </c>
      <c r="L221" s="36" t="n">
        <v>450</v>
      </c>
      <c r="M221" s="36" t="n">
        <v>424</v>
      </c>
      <c r="N221" s="36" t="n">
        <v>96</v>
      </c>
      <c r="O221" s="36" t="n">
        <v>315</v>
      </c>
      <c r="P221" s="36" t="n">
        <v>675</v>
      </c>
    </row>
    <row r="222">
      <c r="A222" s="36" t="inlineStr">
        <is>
          <t>Bangareppa CS</t>
        </is>
      </c>
      <c r="B222" s="36" t="inlineStr">
        <is>
          <t>Bangareppa CS</t>
        </is>
      </c>
      <c r="C222" s="36" t="inlineStr">
        <is>
          <t>Kishor K</t>
        </is>
      </c>
      <c r="D222" s="36" t="inlineStr">
        <is>
          <t>Davanagere</t>
        </is>
      </c>
      <c r="E222" s="36" t="inlineStr">
        <is>
          <t>DEV-Jayanagara</t>
        </is>
      </c>
      <c r="F222" s="36" t="n">
        <v>6112</v>
      </c>
      <c r="G222" s="31" t="n">
        <v>408</v>
      </c>
      <c r="H222" s="36" t="n">
        <v>720</v>
      </c>
      <c r="I222" s="36" t="n">
        <v>527</v>
      </c>
      <c r="J222" s="36" t="n">
        <v>622</v>
      </c>
      <c r="K222" s="36" t="n">
        <v>731</v>
      </c>
      <c r="L222" s="36" t="n">
        <v>534</v>
      </c>
      <c r="M222" s="36" t="n">
        <v>833</v>
      </c>
      <c r="N222" s="36" t="n">
        <v>606</v>
      </c>
      <c r="O222" s="36" t="n">
        <v>196</v>
      </c>
      <c r="P222" s="36" t="n">
        <v>291</v>
      </c>
    </row>
    <row r="223">
      <c r="A223" s="36" t="inlineStr">
        <is>
          <t>Bangareppa CS</t>
        </is>
      </c>
      <c r="B223" s="36" t="inlineStr">
        <is>
          <t>Bangareppa CS</t>
        </is>
      </c>
      <c r="C223" s="36" t="inlineStr">
        <is>
          <t>Kishor K</t>
        </is>
      </c>
      <c r="D223" s="36" t="inlineStr">
        <is>
          <t>Davanagere</t>
        </is>
      </c>
      <c r="E223" s="36" t="inlineStr">
        <is>
          <t>DEV-MCC</t>
        </is>
      </c>
      <c r="F223" s="36" t="n">
        <v>5508</v>
      </c>
      <c r="G223" s="31" t="n">
        <v>367</v>
      </c>
      <c r="H223" s="36" t="n">
        <v>530</v>
      </c>
      <c r="I223" s="36" t="n">
        <v>611</v>
      </c>
      <c r="J223" s="36" t="n">
        <v>455</v>
      </c>
      <c r="K223" s="36" t="n">
        <v>358</v>
      </c>
      <c r="L223" s="36" t="n">
        <v>270</v>
      </c>
      <c r="M223" s="36" t="n">
        <v>486</v>
      </c>
      <c r="N223" s="36" t="n">
        <v>315</v>
      </c>
      <c r="O223" s="36" t="n">
        <v>361</v>
      </c>
      <c r="P223" s="36" t="n">
        <v>332</v>
      </c>
    </row>
    <row r="224">
      <c r="A224" s="36" t="inlineStr">
        <is>
          <t>Lakshman Balakrishnan</t>
        </is>
      </c>
      <c r="B224" s="36" t="inlineStr">
        <is>
          <t>Balaji G</t>
        </is>
      </c>
      <c r="C224" s="36" t="inlineStr">
        <is>
          <t>Mohammed Akbar</t>
        </is>
      </c>
      <c r="D224" s="36" t="inlineStr">
        <is>
          <t>Hosur</t>
        </is>
      </c>
      <c r="E224" s="36" t="inlineStr">
        <is>
          <t>HOS-Hosur</t>
        </is>
      </c>
      <c r="F224" s="36" t="n">
        <v>4841</v>
      </c>
      <c r="G224" s="31" t="n">
        <v>323</v>
      </c>
      <c r="H224" s="36" t="n">
        <v>551</v>
      </c>
      <c r="I224" s="36" t="n">
        <v>259</v>
      </c>
      <c r="J224" s="36" t="n">
        <v>390</v>
      </c>
      <c r="K224" s="36" t="n">
        <v>186</v>
      </c>
      <c r="L224" s="36" t="n">
        <v>546</v>
      </c>
      <c r="M224" s="36" t="n">
        <v>667</v>
      </c>
      <c r="N224" s="36" t="n">
        <v>584</v>
      </c>
      <c r="O224" s="36" t="n">
        <v>418</v>
      </c>
      <c r="P224" s="36" t="n">
        <v>77</v>
      </c>
    </row>
    <row r="225">
      <c r="A225" s="36" t="inlineStr">
        <is>
          <t>Bangareppa CS</t>
        </is>
      </c>
      <c r="B225" s="36" t="inlineStr">
        <is>
          <t>Bangareppa CS</t>
        </is>
      </c>
      <c r="C225" s="36" t="inlineStr">
        <is>
          <t>Kishor K</t>
        </is>
      </c>
      <c r="D225" s="36" t="inlineStr">
        <is>
          <t>Hubballi</t>
        </is>
      </c>
      <c r="E225" s="36" t="inlineStr">
        <is>
          <t>HBL-Gokul Road</t>
        </is>
      </c>
      <c r="F225" s="36" t="n">
        <v>5711</v>
      </c>
      <c r="G225" s="31" t="n">
        <v>381</v>
      </c>
      <c r="H225" s="36" t="n">
        <v>106</v>
      </c>
      <c r="I225" s="36" t="n">
        <v>409</v>
      </c>
      <c r="J225" s="36" t="n">
        <v>342</v>
      </c>
      <c r="K225" s="36" t="n">
        <v>592</v>
      </c>
      <c r="L225" s="36" t="n">
        <v>230</v>
      </c>
      <c r="M225" s="36" t="n">
        <v>728</v>
      </c>
      <c r="N225" s="36" t="n">
        <v>729</v>
      </c>
      <c r="O225" s="36" t="n">
        <v>333</v>
      </c>
      <c r="P225" s="36" t="n">
        <v>515</v>
      </c>
    </row>
    <row r="226">
      <c r="A226" s="36" t="inlineStr">
        <is>
          <t>Bangareppa CS</t>
        </is>
      </c>
      <c r="B226" s="36" t="inlineStr">
        <is>
          <t>Bangareppa CS</t>
        </is>
      </c>
      <c r="C226" s="36" t="inlineStr">
        <is>
          <t>Kishor K</t>
        </is>
      </c>
      <c r="D226" s="36" t="inlineStr">
        <is>
          <t>Hubballi</t>
        </is>
      </c>
      <c r="E226" s="36" t="inlineStr">
        <is>
          <t>HBL-Keshwapura</t>
        </is>
      </c>
      <c r="F226" s="36" t="n">
        <v>6805</v>
      </c>
      <c r="G226" s="31" t="n">
        <v>454</v>
      </c>
      <c r="H226" s="36" t="n">
        <v>595</v>
      </c>
      <c r="I226" s="36" t="n">
        <v>299</v>
      </c>
      <c r="J226" s="36" t="n">
        <v>246</v>
      </c>
      <c r="K226" s="36" t="n">
        <v>423</v>
      </c>
      <c r="L226" s="36" t="n">
        <v>497</v>
      </c>
      <c r="M226" s="36" t="n">
        <v>252</v>
      </c>
      <c r="N226" s="36" t="n">
        <v>186</v>
      </c>
      <c r="O226" s="36" t="n">
        <v>471</v>
      </c>
      <c r="P226" s="36" t="n">
        <v>670</v>
      </c>
    </row>
    <row r="227">
      <c r="A227" s="36" t="inlineStr">
        <is>
          <t>Bangareppa CS</t>
        </is>
      </c>
      <c r="B227" s="36" t="inlineStr">
        <is>
          <t>Bangareppa CS</t>
        </is>
      </c>
      <c r="C227" s="36" t="inlineStr">
        <is>
          <t>Kishor K</t>
        </is>
      </c>
      <c r="D227" s="36" t="inlineStr">
        <is>
          <t>Hubballi</t>
        </is>
      </c>
      <c r="E227" s="36" t="inlineStr">
        <is>
          <t>HBL-Saptapur</t>
        </is>
      </c>
      <c r="F227" s="36" t="n">
        <v>5445</v>
      </c>
      <c r="G227" s="31" t="n">
        <v>363</v>
      </c>
      <c r="H227" s="36" t="n">
        <v>284</v>
      </c>
      <c r="I227" s="36" t="n">
        <v>843</v>
      </c>
      <c r="J227" s="36" t="n">
        <v>55</v>
      </c>
      <c r="K227" s="36" t="n">
        <v>1324</v>
      </c>
      <c r="L227" s="36" t="n">
        <v>242</v>
      </c>
      <c r="M227" s="36" t="n">
        <v>500</v>
      </c>
      <c r="N227" s="36" t="n">
        <v>146</v>
      </c>
      <c r="O227" s="36" t="n">
        <v>1067</v>
      </c>
      <c r="P227" s="36" t="n">
        <v>576</v>
      </c>
    </row>
    <row r="228">
      <c r="A228" s="36" t="inlineStr">
        <is>
          <t>Bangareppa CS</t>
        </is>
      </c>
      <c r="B228" s="36" t="inlineStr">
        <is>
          <t>Bangareppa CS</t>
        </is>
      </c>
      <c r="C228" s="36" t="inlineStr">
        <is>
          <t>Kishor K</t>
        </is>
      </c>
      <c r="D228" s="36" t="inlineStr">
        <is>
          <t>Hubballi</t>
        </is>
      </c>
      <c r="E228" s="36" t="inlineStr">
        <is>
          <t>HBL-Vidhya Nagar</t>
        </is>
      </c>
      <c r="F228" s="36" t="n">
        <v>5252</v>
      </c>
      <c r="G228" s="31" t="n">
        <v>350</v>
      </c>
      <c r="H228" s="36" t="n">
        <v>225</v>
      </c>
      <c r="I228" s="36" t="n">
        <v>192</v>
      </c>
      <c r="J228" s="36" t="n">
        <v>13</v>
      </c>
      <c r="K228" s="36" t="n">
        <v>205</v>
      </c>
      <c r="L228" s="36" t="n">
        <v>365</v>
      </c>
      <c r="M228" s="36" t="n">
        <v>402</v>
      </c>
      <c r="N228" s="36" t="n">
        <v>358</v>
      </c>
      <c r="O228" s="36" t="n">
        <v>366</v>
      </c>
      <c r="P228" s="36" t="n">
        <v>928</v>
      </c>
    </row>
    <row r="229">
      <c r="A229" s="36" t="inlineStr">
        <is>
          <t>Vishnu V</t>
        </is>
      </c>
      <c r="B229" s="36" t="inlineStr">
        <is>
          <t>Vishnu V</t>
        </is>
      </c>
      <c r="C229" s="36" t="inlineStr">
        <is>
          <t>Arivind S</t>
        </is>
      </c>
      <c r="D229" s="36" t="inlineStr">
        <is>
          <t>Kochi</t>
        </is>
      </c>
      <c r="E229" s="36" t="inlineStr">
        <is>
          <t>KOC-Aluva</t>
        </is>
      </c>
      <c r="F229" s="36" t="n">
        <v>6661</v>
      </c>
      <c r="G229" s="31" t="n">
        <v>444</v>
      </c>
      <c r="H229" s="36" t="n">
        <v>1075</v>
      </c>
      <c r="I229" s="36" t="n">
        <v>443</v>
      </c>
      <c r="J229" s="36" t="n">
        <v>444</v>
      </c>
      <c r="K229" s="36" t="n">
        <v>304</v>
      </c>
      <c r="L229" s="36" t="n">
        <v>585</v>
      </c>
      <c r="M229" s="36" t="n">
        <v>857</v>
      </c>
      <c r="N229" s="36" t="n">
        <v>213</v>
      </c>
      <c r="O229" s="36" t="n">
        <v>197</v>
      </c>
      <c r="P229" s="36" t="n">
        <v>912</v>
      </c>
    </row>
    <row r="230">
      <c r="A230" s="36" t="inlineStr">
        <is>
          <t>Vishnu V</t>
        </is>
      </c>
      <c r="B230" s="36" t="inlineStr">
        <is>
          <t>Vishnu V</t>
        </is>
      </c>
      <c r="C230" s="36" t="inlineStr">
        <is>
          <t>Arivind S</t>
        </is>
      </c>
      <c r="D230" s="36" t="inlineStr">
        <is>
          <t>Kochi</t>
        </is>
      </c>
      <c r="E230" s="36" t="inlineStr">
        <is>
          <t>KOC-Edappally</t>
        </is>
      </c>
      <c r="F230" s="36" t="n">
        <v>6097</v>
      </c>
      <c r="G230" s="31" t="n">
        <v>407</v>
      </c>
      <c r="H230" s="36" t="n">
        <v>11</v>
      </c>
      <c r="I230" s="36" t="n">
        <v>11</v>
      </c>
      <c r="J230" s="36" t="n">
        <v>53</v>
      </c>
      <c r="K230" s="36" t="n">
        <v>246</v>
      </c>
      <c r="L230" s="36" t="n">
        <v>1026</v>
      </c>
      <c r="M230" s="36" t="n">
        <v>176</v>
      </c>
      <c r="N230" s="36" t="n">
        <v>36</v>
      </c>
      <c r="O230" s="36" t="n">
        <v>245</v>
      </c>
      <c r="P230" s="36" t="n">
        <v>203</v>
      </c>
    </row>
    <row r="231">
      <c r="A231" s="36" t="inlineStr">
        <is>
          <t>Vishnu V</t>
        </is>
      </c>
      <c r="B231" s="36" t="inlineStr">
        <is>
          <t>Vishnu V</t>
        </is>
      </c>
      <c r="C231" s="36" t="inlineStr">
        <is>
          <t>Arivind S</t>
        </is>
      </c>
      <c r="D231" s="36" t="inlineStr">
        <is>
          <t>Kochi</t>
        </is>
      </c>
      <c r="E231" s="36" t="inlineStr">
        <is>
          <t>KOC-Fort</t>
        </is>
      </c>
      <c r="F231" s="36" t="n">
        <v>5845</v>
      </c>
      <c r="G231" s="31" t="n">
        <v>390</v>
      </c>
      <c r="H231" s="36" t="n">
        <v>573</v>
      </c>
      <c r="I231" s="36" t="n">
        <v>428</v>
      </c>
      <c r="J231" s="36" t="n">
        <v>850</v>
      </c>
      <c r="K231" s="36" t="n">
        <v>601</v>
      </c>
      <c r="L231" s="36" t="n">
        <v>760</v>
      </c>
      <c r="M231" s="36" t="n">
        <v>83</v>
      </c>
      <c r="N231" s="36" t="n">
        <v>3</v>
      </c>
      <c r="O231" s="36" t="n">
        <v>114</v>
      </c>
      <c r="P231" s="36" t="n">
        <v>48</v>
      </c>
    </row>
    <row r="232">
      <c r="A232" s="36" t="inlineStr">
        <is>
          <t>Vishnu V</t>
        </is>
      </c>
      <c r="B232" s="36" t="inlineStr">
        <is>
          <t>Vishnu V</t>
        </is>
      </c>
      <c r="C232" s="36" t="inlineStr">
        <is>
          <t>Arivind S</t>
        </is>
      </c>
      <c r="D232" s="36" t="inlineStr">
        <is>
          <t>Kochi</t>
        </is>
      </c>
      <c r="E232" s="36" t="inlineStr">
        <is>
          <t>KOC-Friendship nagar</t>
        </is>
      </c>
      <c r="F232" s="36" t="n">
        <v>7790</v>
      </c>
      <c r="G232" s="31" t="n">
        <v>520</v>
      </c>
      <c r="H232" s="36" t="n">
        <v>981</v>
      </c>
      <c r="I232" s="36" t="n">
        <v>877</v>
      </c>
      <c r="J232" s="36" t="n">
        <v>692</v>
      </c>
      <c r="K232" s="36" t="n">
        <v>177</v>
      </c>
      <c r="L232" s="36" t="n">
        <v>310</v>
      </c>
      <c r="M232" s="36" t="n">
        <v>342</v>
      </c>
      <c r="N232" s="36" t="n">
        <v>350</v>
      </c>
      <c r="O232" s="36" t="n">
        <v>320</v>
      </c>
      <c r="P232" s="36" t="n">
        <v>350</v>
      </c>
    </row>
    <row r="233">
      <c r="A233" s="36" t="inlineStr">
        <is>
          <t>Vishnu V</t>
        </is>
      </c>
      <c r="B233" s="36" t="inlineStr">
        <is>
          <t>Vishnu V</t>
        </is>
      </c>
      <c r="C233" s="36" t="inlineStr">
        <is>
          <t>Arivind S</t>
        </is>
      </c>
      <c r="D233" s="36" t="inlineStr">
        <is>
          <t>Kochi</t>
        </is>
      </c>
      <c r="E233" s="36" t="inlineStr">
        <is>
          <t>KOC-Infopark</t>
        </is>
      </c>
      <c r="F233" s="36" t="n">
        <v>6377</v>
      </c>
      <c r="G233" s="31" t="n">
        <v>425</v>
      </c>
      <c r="H233" s="36" t="n">
        <v>405</v>
      </c>
      <c r="I233" s="36" t="n">
        <v>806</v>
      </c>
      <c r="J233" s="36" t="n">
        <v>611</v>
      </c>
      <c r="K233" s="36" t="n">
        <v>546</v>
      </c>
      <c r="L233" s="36" t="n">
        <v>639</v>
      </c>
      <c r="M233" s="36" t="n">
        <v>496</v>
      </c>
      <c r="N233" s="36" t="n">
        <v>247</v>
      </c>
      <c r="O233" s="36" t="n">
        <v>214</v>
      </c>
      <c r="P233" s="36" t="n">
        <v>193</v>
      </c>
    </row>
    <row r="234">
      <c r="A234" s="36" t="inlineStr">
        <is>
          <t>Vishnu V</t>
        </is>
      </c>
      <c r="B234" s="36" t="inlineStr">
        <is>
          <t>Vishnu V</t>
        </is>
      </c>
      <c r="C234" s="36" t="inlineStr">
        <is>
          <t>Arivind S</t>
        </is>
      </c>
      <c r="D234" s="36" t="inlineStr">
        <is>
          <t>Kochi</t>
        </is>
      </c>
      <c r="E234" s="36" t="inlineStr">
        <is>
          <t>KOC-Kakkanad</t>
        </is>
      </c>
      <c r="F234" s="36" t="n">
        <v>5902</v>
      </c>
      <c r="G234" s="31" t="n">
        <v>394</v>
      </c>
      <c r="H234" s="36" t="n">
        <v>1530</v>
      </c>
      <c r="I234" s="36" t="n">
        <v>1162</v>
      </c>
      <c r="J234" s="36" t="n">
        <v>477</v>
      </c>
      <c r="K234" s="36" t="n">
        <v>261</v>
      </c>
      <c r="L234" s="36" t="n">
        <v>469</v>
      </c>
      <c r="M234" s="36" t="n">
        <v>330</v>
      </c>
      <c r="N234" s="36" t="n">
        <v>289</v>
      </c>
      <c r="O234" s="36" t="n">
        <v>382</v>
      </c>
      <c r="P234" s="36" t="n">
        <v>417</v>
      </c>
    </row>
    <row r="235">
      <c r="A235" s="36" t="inlineStr">
        <is>
          <t>Vishnu V</t>
        </is>
      </c>
      <c r="B235" s="36" t="inlineStr">
        <is>
          <t>Vishnu V</t>
        </is>
      </c>
      <c r="C235" s="36" t="inlineStr">
        <is>
          <t>Arivind S</t>
        </is>
      </c>
      <c r="D235" s="36" t="inlineStr">
        <is>
          <t>Kochi</t>
        </is>
      </c>
      <c r="E235" s="36" t="inlineStr">
        <is>
          <t>KOC-Kalamassery</t>
        </is>
      </c>
      <c r="F235" s="36" t="n">
        <v>5822</v>
      </c>
      <c r="G235" s="31" t="n">
        <v>388</v>
      </c>
      <c r="H235" s="36" t="n">
        <v>513</v>
      </c>
      <c r="I235" s="36" t="n">
        <v>301</v>
      </c>
      <c r="J235" s="36" t="n">
        <v>489</v>
      </c>
      <c r="K235" s="36" t="n">
        <v>200</v>
      </c>
      <c r="L235" s="36" t="n">
        <v>140</v>
      </c>
      <c r="M235" s="36" t="n">
        <v>102</v>
      </c>
      <c r="N235" s="36" t="n">
        <v>245</v>
      </c>
      <c r="O235" s="36" t="n">
        <v>233</v>
      </c>
      <c r="P235" s="36" t="n">
        <v>160</v>
      </c>
    </row>
    <row r="236">
      <c r="A236" s="36" t="inlineStr">
        <is>
          <t>Vishnu V</t>
        </is>
      </c>
      <c r="B236" s="36" t="inlineStr">
        <is>
          <t>Vishnu V</t>
        </is>
      </c>
      <c r="C236" s="36" t="inlineStr">
        <is>
          <t>Arivind S</t>
        </is>
      </c>
      <c r="D236" s="36" t="inlineStr">
        <is>
          <t>Kochi</t>
        </is>
      </c>
      <c r="E236" s="36" t="inlineStr">
        <is>
          <t>KOC-Kalamassery SS</t>
        </is>
      </c>
      <c r="F236" s="36" t="n">
        <v>6058</v>
      </c>
      <c r="G236" s="31" t="n">
        <v>404</v>
      </c>
      <c r="H236" s="36" t="n">
        <v>66</v>
      </c>
      <c r="I236" s="36" t="n">
        <v>414</v>
      </c>
      <c r="J236" s="36" t="n">
        <v>85</v>
      </c>
      <c r="K236" s="36" t="n">
        <v>0</v>
      </c>
      <c r="L236" s="36" t="n">
        <v>0</v>
      </c>
      <c r="M236" s="36" t="n">
        <v>146</v>
      </c>
      <c r="N236" s="36" t="n">
        <v>1</v>
      </c>
      <c r="O236" s="36" t="n">
        <v>134</v>
      </c>
      <c r="P236" s="36" t="n">
        <v>939</v>
      </c>
    </row>
    <row r="237">
      <c r="A237" s="36" t="inlineStr">
        <is>
          <t>Vishnu V</t>
        </is>
      </c>
      <c r="B237" s="36" t="inlineStr">
        <is>
          <t>Vishnu V</t>
        </is>
      </c>
      <c r="C237" s="36" t="inlineStr">
        <is>
          <t>Arivind S</t>
        </is>
      </c>
      <c r="D237" s="36" t="inlineStr">
        <is>
          <t>Kochi</t>
        </is>
      </c>
      <c r="E237" s="36" t="inlineStr">
        <is>
          <t>KOC-Kaloor</t>
        </is>
      </c>
      <c r="F237" s="36" t="n">
        <v>5215</v>
      </c>
      <c r="G237" s="31" t="n">
        <v>348</v>
      </c>
      <c r="H237" s="36" t="n">
        <v>860</v>
      </c>
      <c r="I237" s="36" t="n">
        <v>1033</v>
      </c>
      <c r="J237" s="36" t="n">
        <v>739</v>
      </c>
      <c r="K237" s="36" t="n">
        <v>554</v>
      </c>
      <c r="L237" s="36" t="n">
        <v>223</v>
      </c>
      <c r="M237" s="36" t="n">
        <v>410</v>
      </c>
      <c r="N237" s="36" t="n">
        <v>175</v>
      </c>
      <c r="O237" s="36" t="n">
        <v>195</v>
      </c>
      <c r="P237" s="36" t="n">
        <v>327</v>
      </c>
    </row>
    <row r="238">
      <c r="A238" s="36" t="inlineStr">
        <is>
          <t>Vishnu V</t>
        </is>
      </c>
      <c r="B238" s="36" t="inlineStr">
        <is>
          <t>Vishnu V</t>
        </is>
      </c>
      <c r="C238" s="36" t="inlineStr">
        <is>
          <t>Arivind S</t>
        </is>
      </c>
      <c r="D238" s="36" t="inlineStr">
        <is>
          <t>Kochi</t>
        </is>
      </c>
      <c r="E238" s="36" t="inlineStr">
        <is>
          <t>KOC-PALLURTHY</t>
        </is>
      </c>
      <c r="F238" s="36" t="n">
        <v>5139</v>
      </c>
      <c r="G238" s="31" t="n">
        <v>343</v>
      </c>
      <c r="H238" s="36" t="n">
        <v>24</v>
      </c>
      <c r="I238" s="36" t="n">
        <v>84</v>
      </c>
      <c r="J238" s="36" t="n">
        <v>203</v>
      </c>
      <c r="K238" s="36" t="n">
        <v>172</v>
      </c>
      <c r="L238" s="36" t="n">
        <v>228</v>
      </c>
      <c r="M238" s="36" t="n">
        <v>101</v>
      </c>
      <c r="N238" s="36" t="n">
        <v>88</v>
      </c>
      <c r="O238" s="36" t="n">
        <v>179</v>
      </c>
      <c r="P238" s="36" t="n">
        <v>487</v>
      </c>
    </row>
    <row r="239">
      <c r="A239" s="36" t="inlineStr">
        <is>
          <t>Vishnu V</t>
        </is>
      </c>
      <c r="B239" s="36" t="inlineStr">
        <is>
          <t>Vishnu V</t>
        </is>
      </c>
      <c r="C239" s="36" t="inlineStr">
        <is>
          <t>Arivind S</t>
        </is>
      </c>
      <c r="D239" s="36" t="inlineStr">
        <is>
          <t>Kochi</t>
        </is>
      </c>
      <c r="E239" s="36" t="inlineStr">
        <is>
          <t>KOC-Thengod</t>
        </is>
      </c>
      <c r="F239" s="36" t="n">
        <v>6083</v>
      </c>
      <c r="G239" s="31" t="n">
        <v>406</v>
      </c>
      <c r="H239" s="36" t="n">
        <v>10</v>
      </c>
      <c r="I239" s="36" t="n">
        <v>177</v>
      </c>
      <c r="J239" s="36" t="n">
        <v>234</v>
      </c>
      <c r="K239" s="36" t="n">
        <v>13</v>
      </c>
      <c r="L239" s="36" t="n">
        <v>1171</v>
      </c>
      <c r="M239" s="36" t="n">
        <v>769</v>
      </c>
      <c r="N239" s="36" t="n">
        <v>802</v>
      </c>
      <c r="O239" s="36" t="n">
        <v>1770</v>
      </c>
      <c r="P239" s="36" t="n">
        <v>655</v>
      </c>
    </row>
    <row r="240">
      <c r="A240" s="36" t="inlineStr">
        <is>
          <t>Vishnu V</t>
        </is>
      </c>
      <c r="B240" s="36" t="inlineStr">
        <is>
          <t>Vishnu V</t>
        </is>
      </c>
      <c r="C240" s="36" t="inlineStr">
        <is>
          <t>Arivind S</t>
        </is>
      </c>
      <c r="D240" s="36" t="inlineStr">
        <is>
          <t>Kochi</t>
        </is>
      </c>
      <c r="E240" s="36" t="inlineStr">
        <is>
          <t>KOC-Thrippunithura</t>
        </is>
      </c>
      <c r="F240" s="36" t="n">
        <v>5170</v>
      </c>
      <c r="G240" s="31" t="n">
        <v>345</v>
      </c>
      <c r="H240" s="36" t="n">
        <v>479</v>
      </c>
      <c r="I240" s="36" t="n">
        <v>738</v>
      </c>
      <c r="J240" s="36" t="n">
        <v>620</v>
      </c>
      <c r="K240" s="36" t="n">
        <v>425</v>
      </c>
      <c r="L240" s="36" t="n">
        <v>620</v>
      </c>
      <c r="M240" s="36" t="n">
        <v>415</v>
      </c>
      <c r="N240" s="36" t="n">
        <v>285</v>
      </c>
      <c r="O240" s="36" t="n">
        <v>408</v>
      </c>
      <c r="P240" s="36" t="n">
        <v>309</v>
      </c>
    </row>
    <row r="241">
      <c r="A241" s="36" t="inlineStr">
        <is>
          <t>Vishnu V</t>
        </is>
      </c>
      <c r="B241" s="36" t="inlineStr">
        <is>
          <t>Vishnu V</t>
        </is>
      </c>
      <c r="C241" s="36" t="inlineStr">
        <is>
          <t>Arivind S</t>
        </is>
      </c>
      <c r="D241" s="36" t="inlineStr">
        <is>
          <t>Kochi</t>
        </is>
      </c>
      <c r="E241" s="36" t="inlineStr">
        <is>
          <t>KOC-Vallathol Padi</t>
        </is>
      </c>
      <c r="F241" s="36" t="n">
        <v>5534</v>
      </c>
      <c r="G241" s="31" t="n">
        <v>369</v>
      </c>
      <c r="H241" s="36" t="n">
        <v>1016</v>
      </c>
      <c r="I241" s="36" t="n">
        <v>445</v>
      </c>
      <c r="J241" s="36" t="n">
        <v>605</v>
      </c>
      <c r="K241" s="36" t="n">
        <v>818</v>
      </c>
      <c r="L241" s="36" t="n">
        <v>812</v>
      </c>
      <c r="M241" s="36" t="n">
        <v>468</v>
      </c>
      <c r="N241" s="36" t="n">
        <v>380</v>
      </c>
      <c r="O241" s="36" t="n">
        <v>442</v>
      </c>
      <c r="P241" s="36" t="n">
        <v>200</v>
      </c>
    </row>
    <row r="242">
      <c r="A242" s="36" t="inlineStr">
        <is>
          <t>Deepak D M</t>
        </is>
      </c>
      <c r="B242" s="36" t="inlineStr">
        <is>
          <t>Santhosha M</t>
        </is>
      </c>
      <c r="C242" s="36" t="inlineStr">
        <is>
          <t>Aravind S</t>
        </is>
      </c>
      <c r="D242" s="36" t="inlineStr">
        <is>
          <t>Mysuru</t>
        </is>
      </c>
      <c r="E242" s="36" t="inlineStr">
        <is>
          <t>MYQ-Bogadi</t>
        </is>
      </c>
      <c r="F242" s="36" t="n">
        <v>5543</v>
      </c>
      <c r="G242" s="31" t="n">
        <v>370</v>
      </c>
      <c r="H242" s="36" t="n">
        <v>592</v>
      </c>
      <c r="I242" s="36" t="n">
        <v>1295</v>
      </c>
      <c r="J242" s="36" t="n">
        <v>848</v>
      </c>
      <c r="K242" s="36" t="n">
        <v>457</v>
      </c>
      <c r="L242" s="36" t="n">
        <v>189</v>
      </c>
      <c r="M242" s="36" t="n">
        <v>0</v>
      </c>
      <c r="N242" s="36" t="n">
        <v>699</v>
      </c>
      <c r="O242" s="36" t="n">
        <v>458</v>
      </c>
      <c r="P242" s="36" t="n">
        <v>593</v>
      </c>
    </row>
    <row r="243">
      <c r="A243" s="36" t="inlineStr">
        <is>
          <t>Deepak D M</t>
        </is>
      </c>
      <c r="B243" s="36" t="inlineStr">
        <is>
          <t>Santhosha M</t>
        </is>
      </c>
      <c r="C243" s="36" t="inlineStr">
        <is>
          <t>Aravind S</t>
        </is>
      </c>
      <c r="D243" s="36" t="inlineStr">
        <is>
          <t>Mysuru</t>
        </is>
      </c>
      <c r="E243" s="36" t="inlineStr">
        <is>
          <t>MYQ-Chamrajpura</t>
        </is>
      </c>
      <c r="F243" s="36" t="n">
        <v>4856</v>
      </c>
      <c r="G243" s="31" t="n">
        <v>324</v>
      </c>
      <c r="H243" s="36" t="n">
        <v>1315</v>
      </c>
      <c r="I243" s="36" t="n">
        <v>1208</v>
      </c>
      <c r="J243" s="36" t="n">
        <v>1204</v>
      </c>
      <c r="K243" s="36" t="n">
        <v>983</v>
      </c>
      <c r="L243" s="36" t="n">
        <v>145</v>
      </c>
      <c r="M243" s="36" t="n">
        <v>0</v>
      </c>
      <c r="N243" s="36" t="n">
        <v>1</v>
      </c>
      <c r="O243" s="36" t="n">
        <v>0</v>
      </c>
      <c r="P243" s="36" t="n">
        <v>0</v>
      </c>
    </row>
    <row r="244">
      <c r="A244" s="36" t="inlineStr">
        <is>
          <t>Deepak D M</t>
        </is>
      </c>
      <c r="B244" s="36" t="inlineStr">
        <is>
          <t>Santhosha M</t>
        </is>
      </c>
      <c r="C244" s="36" t="inlineStr">
        <is>
          <t>Aravind S</t>
        </is>
      </c>
      <c r="D244" s="36" t="inlineStr">
        <is>
          <t>Mysuru</t>
        </is>
      </c>
      <c r="E244" s="36" t="inlineStr">
        <is>
          <t>MYQ-Chamundi Vihar</t>
        </is>
      </c>
      <c r="F244" s="36" t="n">
        <v>5519</v>
      </c>
      <c r="G244" s="31" t="n">
        <v>368</v>
      </c>
      <c r="H244" s="36" t="n">
        <v>1912</v>
      </c>
      <c r="I244" s="36" t="n">
        <v>1146</v>
      </c>
      <c r="J244" s="36" t="n">
        <v>702</v>
      </c>
      <c r="K244" s="36" t="n">
        <v>517</v>
      </c>
      <c r="L244" s="36" t="n">
        <v>358</v>
      </c>
      <c r="M244" s="36" t="n">
        <v>527</v>
      </c>
      <c r="N244" s="36" t="n">
        <v>140</v>
      </c>
      <c r="O244" s="36" t="n">
        <v>191</v>
      </c>
      <c r="P244" s="36" t="n">
        <v>26</v>
      </c>
    </row>
    <row r="245">
      <c r="A245" s="36" t="inlineStr">
        <is>
          <t>Deepak D M</t>
        </is>
      </c>
      <c r="B245" s="36" t="inlineStr">
        <is>
          <t>Santhosha M</t>
        </is>
      </c>
      <c r="C245" s="36" t="inlineStr">
        <is>
          <t>Aravind S</t>
        </is>
      </c>
      <c r="D245" s="36" t="inlineStr">
        <is>
          <t>Mysuru</t>
        </is>
      </c>
      <c r="E245" s="36" t="inlineStr">
        <is>
          <t>MYQ-Hudco</t>
        </is>
      </c>
      <c r="F245" s="36" t="n">
        <v>7140</v>
      </c>
      <c r="G245" s="31" t="n">
        <v>476</v>
      </c>
      <c r="H245" s="36" t="n">
        <v>947</v>
      </c>
      <c r="I245" s="36" t="n">
        <v>554</v>
      </c>
      <c r="J245" s="36" t="n">
        <v>675</v>
      </c>
      <c r="K245" s="36" t="n">
        <v>139</v>
      </c>
      <c r="L245" s="36" t="n">
        <v>1376</v>
      </c>
      <c r="M245" s="36" t="n">
        <v>1212</v>
      </c>
      <c r="N245" s="36" t="n">
        <v>1025</v>
      </c>
      <c r="O245" s="36" t="n">
        <v>718</v>
      </c>
      <c r="P245" s="36" t="n">
        <v>7</v>
      </c>
    </row>
    <row r="246">
      <c r="A246" s="36" t="inlineStr">
        <is>
          <t>Deepak D M</t>
        </is>
      </c>
      <c r="B246" s="36" t="inlineStr">
        <is>
          <t>Santhosha M</t>
        </is>
      </c>
      <c r="C246" s="36" t="inlineStr">
        <is>
          <t>Aravind S</t>
        </is>
      </c>
      <c r="D246" s="36" t="inlineStr">
        <is>
          <t>Mysuru</t>
        </is>
      </c>
      <c r="E246" s="36" t="inlineStr">
        <is>
          <t>MYQ-Kuvempu Nagar</t>
        </is>
      </c>
      <c r="F246" s="36" t="n">
        <v>7361</v>
      </c>
      <c r="G246" s="31" t="n">
        <v>491</v>
      </c>
      <c r="H246" s="36" t="n">
        <v>828</v>
      </c>
      <c r="I246" s="36" t="n">
        <v>835</v>
      </c>
      <c r="J246" s="36" t="n">
        <v>660</v>
      </c>
      <c r="K246" s="36" t="n">
        <v>621</v>
      </c>
      <c r="L246" s="36" t="n">
        <v>351</v>
      </c>
      <c r="M246" s="36" t="n">
        <v>329</v>
      </c>
      <c r="N246" s="36" t="n">
        <v>774</v>
      </c>
      <c r="O246" s="36" t="n">
        <v>713</v>
      </c>
      <c r="P246" s="36" t="n">
        <v>1494</v>
      </c>
    </row>
    <row r="247">
      <c r="A247" s="36" t="inlineStr">
        <is>
          <t>Deepak D M</t>
        </is>
      </c>
      <c r="B247" s="36" t="inlineStr">
        <is>
          <t>Santhosha M</t>
        </is>
      </c>
      <c r="C247" s="36" t="inlineStr">
        <is>
          <t>Aravind S</t>
        </is>
      </c>
      <c r="D247" s="36" t="inlineStr">
        <is>
          <t>Mysuru</t>
        </is>
      </c>
      <c r="E247" s="36" t="inlineStr">
        <is>
          <t>MYQ-Mahadevpura</t>
        </is>
      </c>
      <c r="F247" s="36" t="n">
        <v>5344</v>
      </c>
      <c r="G247" s="31" t="n">
        <v>356</v>
      </c>
      <c r="H247" s="36" t="n">
        <v>2376</v>
      </c>
      <c r="I247" s="36" t="n">
        <v>1857</v>
      </c>
      <c r="J247" s="36" t="n">
        <v>1082</v>
      </c>
      <c r="K247" s="36" t="n">
        <v>28</v>
      </c>
      <c r="L247" s="36" t="n">
        <v>0</v>
      </c>
      <c r="M247" s="36" t="n">
        <v>0</v>
      </c>
      <c r="N247" s="36" t="n">
        <v>1</v>
      </c>
      <c r="O247" s="36" t="n">
        <v>0</v>
      </c>
      <c r="P247" s="36" t="n">
        <v>0</v>
      </c>
    </row>
    <row r="248">
      <c r="A248" s="36" t="inlineStr">
        <is>
          <t>Deepak D M</t>
        </is>
      </c>
      <c r="B248" s="36" t="inlineStr">
        <is>
          <t>Santhosha M</t>
        </is>
      </c>
      <c r="C248" s="36" t="inlineStr">
        <is>
          <t>Aravind S</t>
        </is>
      </c>
      <c r="D248" s="36" t="inlineStr">
        <is>
          <t>Mysuru</t>
        </is>
      </c>
      <c r="E248" s="36" t="inlineStr">
        <is>
          <t>MYQ-Rajendra Nagar</t>
        </is>
      </c>
      <c r="F248" s="36" t="n">
        <v>4633</v>
      </c>
      <c r="G248" s="31" t="n">
        <v>309</v>
      </c>
      <c r="H248" s="36" t="n">
        <v>779</v>
      </c>
      <c r="I248" s="36" t="n">
        <v>704</v>
      </c>
      <c r="J248" s="36" t="n">
        <v>731</v>
      </c>
      <c r="K248" s="36" t="n">
        <v>574</v>
      </c>
      <c r="L248" s="36" t="n">
        <v>1031</v>
      </c>
      <c r="M248" s="36" t="n">
        <v>412</v>
      </c>
      <c r="N248" s="36" t="n">
        <v>303</v>
      </c>
      <c r="O248" s="36" t="n">
        <v>94</v>
      </c>
      <c r="P248" s="36" t="n">
        <v>5</v>
      </c>
    </row>
    <row r="249">
      <c r="A249" s="36" t="inlineStr">
        <is>
          <t>Deepak D M</t>
        </is>
      </c>
      <c r="B249" s="36" t="inlineStr">
        <is>
          <t>Santhosha M</t>
        </is>
      </c>
      <c r="C249" s="36" t="inlineStr">
        <is>
          <t>Aravind S</t>
        </is>
      </c>
      <c r="D249" s="36" t="inlineStr">
        <is>
          <t>Mysuru</t>
        </is>
      </c>
      <c r="E249" s="36" t="inlineStr">
        <is>
          <t>MYQ-Vani villas</t>
        </is>
      </c>
      <c r="F249" s="36" t="n">
        <v>7259</v>
      </c>
      <c r="G249" s="31" t="n">
        <v>484</v>
      </c>
      <c r="H249" s="36" t="n">
        <v>994</v>
      </c>
      <c r="I249" s="36" t="n">
        <v>1157</v>
      </c>
      <c r="J249" s="36" t="n">
        <v>731</v>
      </c>
      <c r="K249" s="36" t="n">
        <v>931</v>
      </c>
      <c r="L249" s="36" t="n">
        <v>1288</v>
      </c>
      <c r="M249" s="36" t="n">
        <v>1127</v>
      </c>
      <c r="N249" s="36" t="n">
        <v>786</v>
      </c>
      <c r="O249" s="36" t="n">
        <v>244</v>
      </c>
      <c r="P249" s="36" t="n">
        <v>1</v>
      </c>
    </row>
    <row r="250">
      <c r="A250" s="36" t="inlineStr">
        <is>
          <t>Deepak D M</t>
        </is>
      </c>
      <c r="B250" s="36" t="inlineStr">
        <is>
          <t>Santhosha M</t>
        </is>
      </c>
      <c r="C250" s="36" t="inlineStr">
        <is>
          <t>Aravind S</t>
        </is>
      </c>
      <c r="D250" s="36" t="inlineStr">
        <is>
          <t>Mysuru</t>
        </is>
      </c>
      <c r="E250" s="36" t="inlineStr">
        <is>
          <t>MYQ-Vijayanagar</t>
        </is>
      </c>
      <c r="F250" s="36" t="n">
        <v>6590</v>
      </c>
      <c r="G250" s="31" t="n">
        <v>440</v>
      </c>
      <c r="H250" s="36" t="n">
        <v>2642</v>
      </c>
      <c r="I250" s="36" t="n">
        <v>1835</v>
      </c>
      <c r="J250" s="36" t="n">
        <v>994</v>
      </c>
      <c r="K250" s="36" t="n">
        <v>740</v>
      </c>
      <c r="L250" s="36" t="n">
        <v>298</v>
      </c>
      <c r="M250" s="36" t="n">
        <v>75</v>
      </c>
      <c r="N250" s="36" t="n">
        <v>0</v>
      </c>
      <c r="O250" s="36" t="n">
        <v>6</v>
      </c>
      <c r="P250" s="36" t="n">
        <v>0</v>
      </c>
    </row>
    <row r="251">
      <c r="A251" s="36" t="inlineStr">
        <is>
          <t>Vishnu V</t>
        </is>
      </c>
      <c r="B251" s="36" t="inlineStr">
        <is>
          <t>Vishnu V</t>
        </is>
      </c>
      <c r="C251" s="36" t="inlineStr">
        <is>
          <t>Arivind S</t>
        </is>
      </c>
      <c r="D251" s="36" t="inlineStr">
        <is>
          <t>Palakkad</t>
        </is>
      </c>
      <c r="E251" s="36" t="inlineStr">
        <is>
          <t>PAL-Kalpathy</t>
        </is>
      </c>
      <c r="F251" s="36" t="n">
        <v>5121</v>
      </c>
      <c r="G251" s="31" t="n">
        <v>342</v>
      </c>
      <c r="H251" s="36" t="n">
        <v>324</v>
      </c>
      <c r="I251" s="36" t="n">
        <v>184</v>
      </c>
      <c r="J251" s="36" t="n">
        <v>120</v>
      </c>
      <c r="K251" s="36" t="n">
        <v>4</v>
      </c>
      <c r="L251" s="36" t="n">
        <v>310</v>
      </c>
      <c r="M251" s="36" t="n">
        <v>238</v>
      </c>
      <c r="N251" s="36" t="n">
        <v>159</v>
      </c>
      <c r="O251" s="36" t="n">
        <v>139</v>
      </c>
      <c r="P251" s="36" t="n">
        <v>170</v>
      </c>
    </row>
    <row r="252">
      <c r="A252" s="36" t="inlineStr">
        <is>
          <t>Vishnu V</t>
        </is>
      </c>
      <c r="B252" s="36" t="inlineStr">
        <is>
          <t>Vishnu V</t>
        </is>
      </c>
      <c r="C252" s="36" t="inlineStr">
        <is>
          <t>Arivind S</t>
        </is>
      </c>
      <c r="D252" s="36" t="inlineStr">
        <is>
          <t>Palakkad</t>
        </is>
      </c>
      <c r="E252" s="36" t="inlineStr">
        <is>
          <t>PAL-Pallipuram</t>
        </is>
      </c>
      <c r="F252" s="36" t="n">
        <v>6776</v>
      </c>
      <c r="G252" s="31" t="n">
        <v>452</v>
      </c>
      <c r="H252" s="36" t="n">
        <v>318</v>
      </c>
      <c r="I252" s="36" t="n">
        <v>429</v>
      </c>
      <c r="J252" s="36" t="n">
        <v>498</v>
      </c>
      <c r="K252" s="36" t="n">
        <v>326</v>
      </c>
      <c r="L252" s="36" t="n">
        <v>181</v>
      </c>
      <c r="M252" s="36" t="n">
        <v>404</v>
      </c>
      <c r="N252" s="36" t="n">
        <v>486</v>
      </c>
      <c r="O252" s="36" t="n">
        <v>648</v>
      </c>
      <c r="P252" s="36" t="n">
        <v>91</v>
      </c>
    </row>
    <row r="253">
      <c r="A253" s="36" t="inlineStr">
        <is>
          <t>Vishnu V</t>
        </is>
      </c>
      <c r="B253" s="36" t="inlineStr">
        <is>
          <t>Vishnu V</t>
        </is>
      </c>
      <c r="C253" s="36" t="inlineStr">
        <is>
          <t>Arivind S</t>
        </is>
      </c>
      <c r="D253" s="36" t="inlineStr">
        <is>
          <t>Palakkad</t>
        </is>
      </c>
      <c r="E253" s="36" t="inlineStr">
        <is>
          <t>PAL-TKV Nagar</t>
        </is>
      </c>
      <c r="F253" s="36" t="n">
        <v>5099</v>
      </c>
      <c r="G253" s="31" t="n">
        <v>340</v>
      </c>
      <c r="H253" s="36" t="n">
        <v>479</v>
      </c>
      <c r="I253" s="36" t="n">
        <v>436</v>
      </c>
      <c r="J253" s="36" t="n">
        <v>406</v>
      </c>
      <c r="K253" s="36" t="n">
        <v>616</v>
      </c>
      <c r="L253" s="36" t="n">
        <v>374</v>
      </c>
      <c r="M253" s="36" t="n">
        <v>447</v>
      </c>
      <c r="N253" s="36" t="n">
        <v>394</v>
      </c>
      <c r="O253" s="36" t="n">
        <v>531</v>
      </c>
      <c r="P253" s="36" t="n">
        <v>536</v>
      </c>
    </row>
    <row r="254">
      <c r="A254" s="36" t="inlineStr">
        <is>
          <t>Bangareppa CS</t>
        </is>
      </c>
      <c r="B254" s="36" t="inlineStr">
        <is>
          <t>Akshay P</t>
        </is>
      </c>
      <c r="C254" s="36" t="inlineStr">
        <is>
          <t>Srittam Dhal</t>
        </is>
      </c>
      <c r="D254" s="36" t="inlineStr">
        <is>
          <t>Tumkuru</t>
        </is>
      </c>
      <c r="E254" s="36" t="inlineStr">
        <is>
          <t>TUM-SS Puram</t>
        </is>
      </c>
      <c r="F254" s="36" t="n">
        <v>7007</v>
      </c>
      <c r="G254" s="31" t="n">
        <v>467</v>
      </c>
      <c r="H254" s="36" t="n">
        <v>637</v>
      </c>
      <c r="I254" s="36" t="n">
        <v>993</v>
      </c>
      <c r="J254" s="36" t="n">
        <v>719</v>
      </c>
      <c r="K254" s="36" t="n">
        <v>189</v>
      </c>
      <c r="L254" s="36" t="n">
        <v>251</v>
      </c>
      <c r="M254" s="36" t="n">
        <v>1117</v>
      </c>
      <c r="N254" s="36" t="n">
        <v>222</v>
      </c>
      <c r="O254" s="36" t="n">
        <v>181</v>
      </c>
      <c r="P254" s="36" t="n">
        <v>469</v>
      </c>
    </row>
    <row r="255">
      <c r="A255" s="36" t="n"/>
      <c r="B255" s="36" t="n"/>
      <c r="C255" s="36" t="n"/>
      <c r="G255" s="31" t="n"/>
    </row>
    <row r="256">
      <c r="A256" s="36" t="n"/>
      <c r="B256" s="36" t="n"/>
      <c r="C256" s="36" t="n"/>
      <c r="G256" s="31" t="n"/>
    </row>
    <row r="257">
      <c r="A257" s="36" t="n"/>
      <c r="B257" s="36" t="n"/>
      <c r="C257" s="36" t="n"/>
      <c r="G257" s="31" t="n"/>
    </row>
    <row r="258">
      <c r="A258" s="36" t="n"/>
      <c r="B258" s="36" t="n"/>
      <c r="C258" s="36" t="n"/>
      <c r="G258" s="31" t="n"/>
    </row>
    <row r="259">
      <c r="A259" s="36" t="n"/>
      <c r="B259" s="36" t="n"/>
      <c r="C259" s="36" t="n"/>
      <c r="G259" s="31" t="n"/>
    </row>
    <row r="260">
      <c r="A260" s="36" t="n"/>
      <c r="B260" s="36" t="n"/>
      <c r="C260" s="36" t="n"/>
      <c r="G260" s="31" t="n"/>
    </row>
    <row r="261">
      <c r="A261" s="36" t="n"/>
      <c r="B261" s="36" t="n"/>
      <c r="C261" s="36" t="n"/>
      <c r="G261" s="31" t="n"/>
    </row>
    <row r="262">
      <c r="A262" s="36" t="n"/>
      <c r="B262" s="36" t="n"/>
      <c r="C262" s="36" t="n"/>
      <c r="G262" s="31" t="n"/>
    </row>
    <row r="263">
      <c r="A263" s="36" t="n"/>
      <c r="B263" s="36" t="n"/>
      <c r="C263" s="36" t="n"/>
      <c r="G263" s="31" t="n"/>
    </row>
    <row r="264">
      <c r="A264" s="36" t="n"/>
      <c r="B264" s="36" t="n"/>
      <c r="C264" s="36" t="n"/>
      <c r="G264" s="31" t="n"/>
    </row>
    <row r="265">
      <c r="A265" s="36" t="n"/>
      <c r="B265" s="36" t="n"/>
      <c r="C265" s="36" t="n"/>
      <c r="G265" s="31" t="n"/>
    </row>
    <row r="266">
      <c r="A266" s="36" t="n"/>
      <c r="B266" s="36" t="n"/>
      <c r="C266" s="36" t="n"/>
      <c r="G266" s="31" t="n"/>
    </row>
    <row r="267">
      <c r="A267" s="36" t="n"/>
      <c r="B267" s="36" t="n"/>
      <c r="C267" s="36" t="n"/>
      <c r="G267" s="31" t="n"/>
    </row>
    <row r="268">
      <c r="A268" s="36" t="n"/>
      <c r="B268" s="36" t="n"/>
      <c r="C268" s="36" t="n"/>
      <c r="G268" s="31" t="n"/>
    </row>
    <row r="269">
      <c r="A269" s="36" t="n"/>
      <c r="B269" s="36" t="n"/>
      <c r="C269" s="36" t="n"/>
      <c r="G269" s="31" t="n"/>
    </row>
    <row r="270">
      <c r="A270" s="36" t="n"/>
      <c r="B270" s="36" t="n"/>
      <c r="C270" s="36" t="n"/>
      <c r="G270" s="31" t="n"/>
    </row>
    <row r="271">
      <c r="A271" s="36" t="n"/>
      <c r="B271" s="36" t="n"/>
      <c r="C271" s="36" t="n"/>
      <c r="G271" s="31" t="n"/>
    </row>
    <row r="272">
      <c r="A272" s="36" t="n"/>
      <c r="B272" s="36" t="n"/>
      <c r="C272" s="36" t="n"/>
      <c r="G272" s="31" t="n"/>
    </row>
    <row r="273">
      <c r="A273" s="36" t="n"/>
      <c r="B273" s="36" t="n"/>
      <c r="C273" s="36" t="n"/>
      <c r="G273" s="31" t="n"/>
    </row>
    <row r="274">
      <c r="A274" s="36" t="n"/>
      <c r="B274" s="36" t="n"/>
      <c r="C274" s="36" t="n"/>
      <c r="G274" s="31" t="n"/>
    </row>
    <row r="275">
      <c r="A275" s="36" t="n"/>
      <c r="B275" s="36" t="n"/>
      <c r="C275" s="36" t="n"/>
      <c r="G275" s="31" t="n"/>
    </row>
    <row r="276">
      <c r="A276" s="36" t="n"/>
      <c r="B276" s="36" t="n"/>
      <c r="C276" s="36" t="n"/>
      <c r="G276" s="31" t="n"/>
    </row>
    <row r="277">
      <c r="A277" s="36" t="n"/>
      <c r="B277" s="36" t="n"/>
      <c r="C277" s="36" t="n"/>
      <c r="G277" s="31" t="n"/>
    </row>
    <row r="278">
      <c r="A278" s="36" t="n"/>
      <c r="B278" s="36" t="n"/>
      <c r="C278" s="36" t="n"/>
      <c r="G278" s="31" t="n"/>
    </row>
    <row r="279">
      <c r="A279" s="36" t="n"/>
      <c r="B279" s="36" t="n"/>
      <c r="C279" s="36" t="n"/>
      <c r="G279" s="31" t="n"/>
    </row>
    <row r="280">
      <c r="A280" s="36" t="n"/>
      <c r="B280" s="36" t="n"/>
      <c r="C280" s="36" t="n"/>
      <c r="G280" s="31" t="n"/>
    </row>
    <row r="281">
      <c r="A281" s="36" t="n"/>
      <c r="B281" s="36" t="n"/>
      <c r="C281" s="36" t="n"/>
      <c r="G281" s="31" t="n"/>
    </row>
    <row r="282">
      <c r="A282" s="36" t="n"/>
      <c r="B282" s="36" t="n"/>
      <c r="C282" s="36" t="n"/>
      <c r="G282" s="31" t="n"/>
    </row>
    <row r="283">
      <c r="A283" s="36" t="n"/>
      <c r="B283" s="36" t="n"/>
      <c r="C283" s="36" t="n"/>
      <c r="G283" s="31" t="n"/>
    </row>
    <row r="284">
      <c r="A284" s="36" t="n"/>
      <c r="B284" s="36" t="n"/>
      <c r="C284" s="36" t="n"/>
      <c r="G284" s="31" t="n"/>
    </row>
    <row r="285">
      <c r="A285" s="36" t="n"/>
      <c r="B285" s="36" t="n"/>
      <c r="C285" s="36" t="n"/>
      <c r="G285" s="31" t="n"/>
    </row>
    <row r="286">
      <c r="A286" s="36" t="n"/>
      <c r="B286" s="36" t="n"/>
      <c r="C286" s="36" t="n"/>
      <c r="G286" s="31" t="n"/>
    </row>
    <row r="287">
      <c r="A287" s="36" t="n"/>
      <c r="B287" s="36" t="n"/>
      <c r="C287" s="36" t="n"/>
      <c r="G287" s="31" t="n"/>
    </row>
    <row r="288">
      <c r="A288" s="36" t="n"/>
      <c r="B288" s="36" t="n"/>
      <c r="C288" s="36" t="n"/>
      <c r="G288" s="31" t="n"/>
    </row>
    <row r="289">
      <c r="A289" s="36" t="n"/>
      <c r="B289" s="36" t="n"/>
      <c r="C289" s="36" t="n"/>
      <c r="G289" s="31" t="n"/>
    </row>
    <row r="290">
      <c r="A290" s="36" t="n"/>
      <c r="B290" s="36" t="n"/>
      <c r="C290" s="36" t="n"/>
      <c r="G290" s="31" t="n"/>
    </row>
    <row r="291">
      <c r="A291" s="36" t="n"/>
      <c r="B291" s="36" t="n"/>
      <c r="C291" s="36" t="n"/>
      <c r="G291" s="31" t="n"/>
    </row>
    <row r="292">
      <c r="A292" s="36" t="n"/>
      <c r="B292" s="36" t="n"/>
      <c r="C292" s="36" t="n"/>
      <c r="G292" s="31" t="n"/>
    </row>
    <row r="293">
      <c r="A293" s="36" t="n"/>
      <c r="B293" s="36" t="n"/>
      <c r="C293" s="36" t="n"/>
      <c r="G293" s="31" t="n"/>
    </row>
    <row r="294">
      <c r="A294" s="36" t="n"/>
      <c r="B294" s="36" t="n"/>
      <c r="C294" s="36" t="n"/>
      <c r="G294" s="31" t="n"/>
    </row>
    <row r="295">
      <c r="A295" s="36" t="n"/>
      <c r="B295" s="36" t="n"/>
      <c r="C295" s="36" t="n"/>
      <c r="G295" s="31" t="n"/>
    </row>
    <row r="296">
      <c r="A296" s="36" t="n"/>
      <c r="B296" s="36" t="n"/>
      <c r="C296" s="36" t="n"/>
      <c r="G296" s="31" t="n"/>
    </row>
    <row r="297">
      <c r="A297" s="36" t="n"/>
      <c r="B297" s="36" t="n"/>
      <c r="C297" s="36" t="n"/>
      <c r="G297" s="31" t="n"/>
    </row>
    <row r="298">
      <c r="A298" s="36" t="n"/>
      <c r="B298" s="36" t="n"/>
      <c r="C298" s="36" t="n"/>
      <c r="G298" s="31" t="n"/>
    </row>
    <row r="299">
      <c r="A299" s="36" t="n"/>
      <c r="B299" s="36" t="n"/>
      <c r="C299" s="36" t="n"/>
      <c r="G299" s="31" t="n"/>
    </row>
    <row r="300">
      <c r="A300" s="36" t="n"/>
      <c r="B300" s="36" t="n"/>
      <c r="C300" s="36" t="n"/>
      <c r="G300" s="31" t="n"/>
    </row>
    <row r="301">
      <c r="A301" s="36" t="n"/>
      <c r="B301" s="36" t="n"/>
      <c r="C301" s="36" t="n"/>
      <c r="G301" s="31" t="n"/>
    </row>
    <row r="302">
      <c r="A302" s="36" t="n"/>
      <c r="B302" s="36" t="n"/>
      <c r="C302" s="36" t="n"/>
      <c r="G302" s="31" t="n"/>
    </row>
    <row r="303">
      <c r="A303" s="36" t="n"/>
      <c r="B303" s="36" t="n"/>
      <c r="C303" s="36" t="n"/>
      <c r="G303" s="31" t="n"/>
    </row>
    <row r="304">
      <c r="A304" s="36" t="n"/>
      <c r="B304" s="36" t="n"/>
      <c r="C304" s="36" t="n"/>
      <c r="G304" s="31" t="n"/>
    </row>
    <row r="305">
      <c r="A305" s="36" t="n"/>
      <c r="B305" s="36" t="n"/>
      <c r="C305" s="36" t="n"/>
      <c r="G305" s="31" t="n"/>
    </row>
    <row r="306">
      <c r="A306" s="36" t="n"/>
      <c r="B306" s="36" t="n"/>
      <c r="C306" s="36" t="n"/>
      <c r="G306" s="31" t="n"/>
    </row>
    <row r="307">
      <c r="A307" s="36" t="n"/>
      <c r="B307" s="36" t="n"/>
      <c r="C307" s="36" t="n"/>
      <c r="G307" s="31" t="n"/>
    </row>
    <row r="308">
      <c r="A308" s="36" t="n"/>
      <c r="B308" s="36" t="n"/>
      <c r="C308" s="36" t="n"/>
      <c r="G308" s="31" t="n"/>
    </row>
    <row r="309">
      <c r="A309" s="36" t="n"/>
      <c r="B309" s="36" t="n"/>
      <c r="C309" s="36" t="n"/>
      <c r="G309" s="31" t="n"/>
    </row>
    <row r="310">
      <c r="A310" s="36" t="n"/>
      <c r="B310" s="36" t="n"/>
      <c r="C310" s="36" t="n"/>
      <c r="G310" s="31" t="n"/>
    </row>
    <row r="311">
      <c r="A311" s="36" t="n"/>
      <c r="B311" s="36" t="n"/>
      <c r="C311" s="36" t="n"/>
      <c r="G311" s="31" t="n"/>
    </row>
    <row r="312">
      <c r="A312" s="36" t="n"/>
      <c r="B312" s="36" t="n"/>
      <c r="C312" s="36" t="n"/>
      <c r="G312" s="31" t="n"/>
    </row>
    <row r="313">
      <c r="A313" s="36" t="n"/>
      <c r="B313" s="36" t="n"/>
      <c r="C313" s="36" t="n"/>
      <c r="G313" s="31" t="n"/>
    </row>
    <row r="314">
      <c r="A314" s="36" t="n"/>
      <c r="B314" s="36" t="n"/>
      <c r="C314" s="36" t="n"/>
      <c r="G314" s="31" t="n"/>
    </row>
    <row r="315">
      <c r="A315" s="36" t="n"/>
      <c r="B315" s="36" t="n"/>
      <c r="C315" s="36" t="n"/>
      <c r="G315" s="31" t="n"/>
    </row>
    <row r="316">
      <c r="A316" s="36" t="n"/>
      <c r="B316" s="36" t="n"/>
      <c r="C316" s="36" t="n"/>
      <c r="G316" s="31" t="n"/>
    </row>
    <row r="317">
      <c r="A317" s="36" t="n"/>
      <c r="B317" s="36" t="n"/>
      <c r="C317" s="36" t="n"/>
      <c r="G317" s="31" t="n"/>
    </row>
    <row r="318">
      <c r="A318" s="36" t="n"/>
      <c r="B318" s="36" t="n"/>
      <c r="C318" s="36" t="n"/>
      <c r="G318" s="31" t="n"/>
    </row>
    <row r="319">
      <c r="A319" s="36" t="n"/>
      <c r="B319" s="36" t="n"/>
      <c r="C319" s="36" t="n"/>
      <c r="G319" s="31" t="n"/>
    </row>
    <row r="320">
      <c r="A320" s="36" t="n"/>
      <c r="B320" s="36" t="n"/>
      <c r="C320" s="36" t="n"/>
      <c r="G320" s="31" t="n"/>
    </row>
    <row r="321">
      <c r="A321" s="36" t="n"/>
      <c r="B321" s="36" t="n"/>
      <c r="C321" s="36" t="n"/>
      <c r="G321" s="31" t="n"/>
    </row>
    <row r="322">
      <c r="A322" s="36" t="n"/>
      <c r="B322" s="36" t="n"/>
      <c r="C322" s="36" t="n"/>
      <c r="G322" s="31" t="n"/>
    </row>
    <row r="323">
      <c r="A323" s="36" t="n"/>
      <c r="B323" s="36" t="n"/>
      <c r="C323" s="36" t="n"/>
      <c r="G323" s="31" t="n"/>
    </row>
    <row r="324">
      <c r="A324" s="36" t="n"/>
      <c r="B324" s="36" t="n"/>
      <c r="C324" s="36" t="n"/>
      <c r="G324" s="31" t="n"/>
    </row>
    <row r="325">
      <c r="A325" s="36" t="n"/>
      <c r="B325" s="36" t="n"/>
      <c r="C325" s="36" t="n"/>
      <c r="G325" s="31" t="n"/>
    </row>
    <row r="326">
      <c r="A326" s="36" t="n"/>
      <c r="B326" s="36" t="n"/>
      <c r="C326" s="36" t="n"/>
      <c r="G326" s="31" t="n"/>
    </row>
    <row r="327">
      <c r="A327" s="36" t="n"/>
      <c r="B327" s="36" t="n"/>
      <c r="C327" s="36" t="n"/>
      <c r="G327" s="31" t="n"/>
    </row>
    <row r="328">
      <c r="A328" s="36" t="n"/>
      <c r="B328" s="36" t="n"/>
      <c r="C328" s="36" t="n"/>
      <c r="G328" s="31" t="n"/>
    </row>
    <row r="329">
      <c r="A329" s="36" t="n"/>
      <c r="B329" s="36" t="n"/>
      <c r="C329" s="36" t="n"/>
      <c r="G329" s="31" t="n"/>
    </row>
    <row r="330">
      <c r="A330" s="36" t="n"/>
      <c r="B330" s="36" t="n"/>
      <c r="C330" s="36" t="n"/>
      <c r="G330" s="31" t="n"/>
    </row>
    <row r="331">
      <c r="A331" s="36" t="n"/>
      <c r="B331" s="36" t="n"/>
      <c r="C331" s="36" t="n"/>
      <c r="G331" s="31" t="n"/>
    </row>
    <row r="332">
      <c r="A332" s="36" t="n"/>
      <c r="B332" s="36" t="n"/>
      <c r="C332" s="36" t="n"/>
      <c r="G332" s="31" t="n"/>
    </row>
    <row r="333">
      <c r="A333" s="36" t="n"/>
      <c r="B333" s="36" t="n"/>
      <c r="C333" s="36" t="n"/>
      <c r="G333" s="31" t="n"/>
    </row>
    <row r="334">
      <c r="A334" s="36" t="n"/>
      <c r="B334" s="36" t="n"/>
      <c r="C334" s="36" t="n"/>
      <c r="G334" s="31" t="n"/>
    </row>
    <row r="335">
      <c r="A335" s="36" t="n"/>
      <c r="B335" s="36" t="n"/>
      <c r="C335" s="36" t="n"/>
      <c r="G335" s="31" t="n"/>
    </row>
    <row r="336">
      <c r="A336" s="36" t="n"/>
      <c r="B336" s="36" t="n"/>
      <c r="C336" s="36" t="n"/>
      <c r="G336" s="31" t="n"/>
    </row>
    <row r="337">
      <c r="A337" s="36" t="n"/>
      <c r="B337" s="36" t="n"/>
      <c r="C337" s="36" t="n"/>
      <c r="G337" s="31" t="n"/>
    </row>
    <row r="338">
      <c r="A338" s="36" t="n"/>
      <c r="B338" s="36" t="n"/>
      <c r="C338" s="36" t="n"/>
      <c r="G338" s="31" t="n"/>
    </row>
    <row r="339">
      <c r="A339" s="36" t="n"/>
      <c r="B339" s="36" t="n"/>
      <c r="C339" s="36" t="n"/>
      <c r="G339" s="31" t="n"/>
    </row>
    <row r="340">
      <c r="A340" s="36" t="n"/>
      <c r="B340" s="36" t="n"/>
      <c r="C340" s="36" t="n"/>
      <c r="G340" s="31" t="n"/>
    </row>
    <row r="341">
      <c r="A341" s="36" t="n"/>
      <c r="B341" s="36" t="n"/>
      <c r="C341" s="36" t="n"/>
      <c r="G341" s="31" t="n"/>
    </row>
    <row r="342">
      <c r="A342" s="36" t="n"/>
      <c r="B342" s="36" t="n"/>
      <c r="C342" s="36" t="n"/>
      <c r="G342" s="31" t="n"/>
    </row>
    <row r="343">
      <c r="A343" s="36" t="n"/>
      <c r="B343" s="36" t="n"/>
      <c r="C343" s="36" t="n"/>
      <c r="G343" s="31" t="n"/>
    </row>
    <row r="344">
      <c r="A344" s="36" t="n"/>
      <c r="B344" s="36" t="n"/>
      <c r="C344" s="36" t="n"/>
      <c r="G344" s="31" t="n"/>
    </row>
    <row r="345">
      <c r="A345" s="36" t="n"/>
      <c r="B345" s="36" t="n"/>
      <c r="C345" s="36" t="n"/>
      <c r="G345" s="31" t="n"/>
    </row>
    <row r="346">
      <c r="A346" s="36" t="n"/>
      <c r="B346" s="36" t="n"/>
      <c r="C346" s="36" t="n"/>
      <c r="G346" s="31" t="n"/>
    </row>
    <row r="347">
      <c r="A347" s="36" t="n"/>
      <c r="B347" s="36" t="n"/>
      <c r="C347" s="36" t="n"/>
      <c r="G347" s="31" t="n"/>
    </row>
    <row r="348">
      <c r="A348" s="36" t="n"/>
      <c r="B348" s="36" t="n"/>
      <c r="C348" s="36" t="n"/>
      <c r="G348" s="31" t="n"/>
    </row>
    <row r="349">
      <c r="A349" s="36" t="n"/>
      <c r="B349" s="36" t="n"/>
      <c r="C349" s="36" t="n"/>
      <c r="G349" s="31" t="n"/>
    </row>
    <row r="350">
      <c r="A350" s="36" t="n"/>
      <c r="B350" s="36" t="n"/>
      <c r="C350" s="36" t="n"/>
      <c r="G350" s="31" t="n"/>
    </row>
    <row r="351">
      <c r="A351" s="36" t="n"/>
      <c r="B351" s="36" t="n"/>
      <c r="C351" s="36" t="n"/>
      <c r="G351" s="31" t="n"/>
    </row>
    <row r="352">
      <c r="A352" s="36" t="n"/>
      <c r="B352" s="36" t="n"/>
      <c r="C352" s="36" t="n"/>
      <c r="G352" s="31" t="n"/>
    </row>
    <row r="353">
      <c r="A353" s="36" t="n"/>
      <c r="B353" s="36" t="n"/>
      <c r="C353" s="36" t="n"/>
      <c r="G353" s="31" t="n"/>
    </row>
    <row r="354">
      <c r="A354" s="36" t="n"/>
      <c r="B354" s="36" t="n"/>
      <c r="C354" s="36" t="n"/>
      <c r="G354" s="31" t="n"/>
    </row>
    <row r="355">
      <c r="A355" s="36" t="n"/>
      <c r="B355" s="36" t="n"/>
      <c r="C355" s="36" t="n"/>
      <c r="G355" s="31" t="n"/>
    </row>
    <row r="356">
      <c r="A356" s="36" t="n"/>
      <c r="B356" s="36" t="n"/>
      <c r="C356" s="36" t="n"/>
      <c r="G356" s="31" t="n"/>
    </row>
    <row r="357">
      <c r="A357" s="36" t="n"/>
      <c r="B357" s="36" t="n"/>
      <c r="C357" s="36" t="n"/>
      <c r="G357" s="31" t="n"/>
    </row>
    <row r="358">
      <c r="A358" s="36" t="n"/>
      <c r="B358" s="36" t="n"/>
      <c r="C358" s="36" t="n"/>
      <c r="G358" s="31" t="n"/>
    </row>
    <row r="359">
      <c r="A359" s="36" t="n"/>
      <c r="B359" s="36" t="n"/>
      <c r="C359" s="36" t="n"/>
      <c r="G359" s="31" t="n"/>
    </row>
    <row r="360">
      <c r="A360" s="36" t="n"/>
      <c r="B360" s="36" t="n"/>
      <c r="C360" s="36" t="n"/>
      <c r="G360" s="31" t="n"/>
    </row>
    <row r="361">
      <c r="A361" s="36" t="n"/>
      <c r="B361" s="36" t="n"/>
      <c r="C361" s="36" t="n"/>
      <c r="G361" s="31" t="n"/>
    </row>
    <row r="362">
      <c r="A362" s="36" t="n"/>
      <c r="B362" s="36" t="n"/>
      <c r="C362" s="36" t="n"/>
      <c r="G362" s="31" t="n"/>
    </row>
    <row r="363">
      <c r="A363" s="36" t="n"/>
      <c r="B363" s="36" t="n"/>
      <c r="C363" s="36" t="n"/>
      <c r="G363" s="31" t="n"/>
    </row>
    <row r="364">
      <c r="A364" s="36" t="n"/>
      <c r="B364" s="36" t="n"/>
      <c r="C364" s="36" t="n"/>
      <c r="G364" s="31" t="n"/>
    </row>
    <row r="365">
      <c r="A365" s="36" t="n"/>
      <c r="B365" s="36" t="n"/>
      <c r="C365" s="36" t="n"/>
      <c r="G365" s="31" t="n"/>
    </row>
    <row r="366">
      <c r="A366" s="36" t="n"/>
      <c r="B366" s="36" t="n"/>
      <c r="C366" s="36" t="n"/>
      <c r="G366" s="31" t="n"/>
    </row>
    <row r="367">
      <c r="A367" s="36" t="n"/>
      <c r="B367" s="36" t="n"/>
      <c r="C367" s="36" t="n"/>
      <c r="G367" s="31" t="n"/>
    </row>
    <row r="368">
      <c r="A368" s="36" t="n"/>
      <c r="B368" s="36" t="n"/>
      <c r="C368" s="36" t="n"/>
      <c r="G368" s="31" t="n"/>
    </row>
    <row r="369">
      <c r="A369" s="36" t="n"/>
      <c r="B369" s="36" t="n"/>
      <c r="C369" s="36" t="n"/>
      <c r="G369" s="31" t="n"/>
    </row>
    <row r="370">
      <c r="A370" s="36" t="n"/>
      <c r="B370" s="36" t="n"/>
      <c r="C370" s="36" t="n"/>
      <c r="G370" s="31" t="n"/>
    </row>
    <row r="371">
      <c r="A371" s="36" t="n"/>
      <c r="B371" s="36" t="n"/>
      <c r="C371" s="36" t="n"/>
      <c r="G371" s="31" t="n"/>
    </row>
    <row r="372">
      <c r="A372" s="36" t="n"/>
      <c r="B372" s="36" t="n"/>
      <c r="C372" s="36" t="n"/>
      <c r="G372" s="31" t="n"/>
    </row>
    <row r="373">
      <c r="A373" s="36" t="n"/>
      <c r="B373" s="36" t="n"/>
      <c r="C373" s="36" t="n"/>
      <c r="G373" s="31" t="n"/>
    </row>
    <row r="374">
      <c r="A374" s="36" t="n"/>
      <c r="B374" s="36" t="n"/>
      <c r="C374" s="36" t="n"/>
      <c r="G374" s="31" t="n"/>
    </row>
    <row r="375">
      <c r="A375" s="36" t="n"/>
      <c r="B375" s="36" t="n"/>
      <c r="C375" s="36" t="n"/>
      <c r="G375" s="31" t="n"/>
    </row>
    <row r="376">
      <c r="A376" s="36" t="n"/>
      <c r="B376" s="36" t="n"/>
      <c r="C376" s="36" t="n"/>
      <c r="G376" s="31" t="n"/>
    </row>
    <row r="377">
      <c r="A377" s="36" t="n"/>
      <c r="B377" s="36" t="n"/>
      <c r="C377" s="36" t="n"/>
      <c r="G377" s="31" t="n"/>
    </row>
    <row r="378">
      <c r="A378" s="36" t="n"/>
      <c r="B378" s="36" t="n"/>
      <c r="C378" s="36" t="n"/>
      <c r="G378" s="31" t="n"/>
    </row>
    <row r="379">
      <c r="A379" s="36" t="n"/>
      <c r="B379" s="36" t="n"/>
      <c r="C379" s="36" t="n"/>
      <c r="G379" s="31" t="n"/>
    </row>
    <row r="380">
      <c r="A380" s="36" t="n"/>
      <c r="B380" s="36" t="n"/>
      <c r="C380" s="36" t="n"/>
      <c r="G380" s="31" t="n"/>
    </row>
    <row r="381">
      <c r="A381" s="36" t="n"/>
      <c r="B381" s="36" t="n"/>
      <c r="C381" s="36" t="n"/>
      <c r="G381" s="31" t="n"/>
    </row>
    <row r="382">
      <c r="A382" s="36" t="n"/>
      <c r="B382" s="36" t="n"/>
      <c r="C382" s="36" t="n"/>
      <c r="G382" s="31" t="n"/>
    </row>
    <row r="383">
      <c r="A383" s="36" t="n"/>
      <c r="B383" s="36" t="n"/>
      <c r="C383" s="36" t="n"/>
      <c r="G383" s="31" t="n"/>
    </row>
    <row r="384">
      <c r="A384" s="36" t="n"/>
      <c r="B384" s="36" t="n"/>
      <c r="C384" s="36" t="n"/>
      <c r="G384" s="31" t="n"/>
    </row>
    <row r="385">
      <c r="A385" s="36" t="n"/>
      <c r="B385" s="36" t="n"/>
      <c r="C385" s="36" t="n"/>
      <c r="G385" s="31" t="n"/>
    </row>
    <row r="386">
      <c r="A386" s="36" t="n"/>
      <c r="B386" s="36" t="n"/>
      <c r="C386" s="36" t="n"/>
      <c r="G386" s="31" t="n"/>
    </row>
    <row r="387">
      <c r="A387" s="36" t="n"/>
      <c r="B387" s="36" t="n"/>
      <c r="C387" s="36" t="n"/>
      <c r="G387" s="31" t="n"/>
    </row>
    <row r="388">
      <c r="A388" s="36" t="n"/>
      <c r="B388" s="36" t="n"/>
      <c r="C388" s="36" t="n"/>
      <c r="G388" s="31" t="n"/>
    </row>
    <row r="389">
      <c r="A389" s="36" t="n"/>
      <c r="B389" s="36" t="n"/>
      <c r="C389" s="36" t="n"/>
      <c r="G389" s="31" t="n"/>
    </row>
    <row r="390">
      <c r="A390" s="36" t="n"/>
      <c r="B390" s="36" t="n"/>
      <c r="C390" s="36" t="n"/>
      <c r="G390" s="31" t="n"/>
    </row>
    <row r="391">
      <c r="A391" s="36" t="n"/>
      <c r="B391" s="36" t="n"/>
      <c r="C391" s="36" t="n"/>
      <c r="G391" s="31" t="n"/>
    </row>
    <row r="392">
      <c r="A392" s="36" t="n"/>
      <c r="B392" s="36" t="n"/>
      <c r="C392" s="36" t="n"/>
      <c r="G392" s="31" t="n"/>
    </row>
    <row r="393">
      <c r="A393" s="36" t="n"/>
      <c r="B393" s="36" t="n"/>
      <c r="C393" s="36" t="n"/>
      <c r="G393" s="31" t="n"/>
    </row>
    <row r="394">
      <c r="A394" s="36" t="n"/>
      <c r="B394" s="36" t="n"/>
      <c r="C394" s="36" t="n"/>
      <c r="G394" s="31" t="n"/>
    </row>
    <row r="395">
      <c r="A395" s="36" t="n"/>
      <c r="B395" s="36" t="n"/>
      <c r="C395" s="36" t="n"/>
      <c r="G395" s="31" t="n"/>
    </row>
    <row r="396">
      <c r="A396" s="36" t="n"/>
      <c r="B396" s="36" t="n"/>
      <c r="C396" s="36" t="n"/>
      <c r="G396" s="31" t="n"/>
    </row>
    <row r="397">
      <c r="A397" s="36" t="n"/>
      <c r="B397" s="36" t="n"/>
      <c r="C397" s="36" t="n"/>
      <c r="G397" s="31" t="n"/>
    </row>
    <row r="398">
      <c r="A398" s="36" t="n"/>
      <c r="B398" s="36" t="n"/>
      <c r="C398" s="36" t="n"/>
      <c r="G398" s="31" t="n"/>
    </row>
    <row r="399">
      <c r="A399" s="36" t="n"/>
      <c r="B399" s="36" t="n"/>
      <c r="C399" s="36" t="n"/>
      <c r="G399" s="31" t="n"/>
    </row>
    <row r="400">
      <c r="A400" s="36" t="n"/>
      <c r="B400" s="36" t="n"/>
      <c r="C400" s="36" t="n"/>
      <c r="G400" s="31" t="n"/>
    </row>
    <row r="401">
      <c r="A401" s="36" t="n"/>
      <c r="B401" s="36" t="n"/>
      <c r="C401" s="36" t="n"/>
      <c r="G401" s="31" t="n"/>
    </row>
    <row r="402">
      <c r="A402" s="36" t="n"/>
      <c r="B402" s="36" t="n"/>
      <c r="C402" s="36" t="n"/>
      <c r="G402" s="31" t="n"/>
    </row>
    <row r="403">
      <c r="A403" s="36" t="n"/>
      <c r="B403" s="36" t="n"/>
      <c r="C403" s="36" t="n"/>
      <c r="G403" s="31" t="n"/>
    </row>
    <row r="404">
      <c r="A404" s="36" t="n"/>
      <c r="B404" s="36" t="n"/>
      <c r="C404" s="36" t="n"/>
      <c r="G404" s="31" t="n"/>
    </row>
    <row r="405">
      <c r="A405" s="36" t="n"/>
      <c r="B405" s="36" t="n"/>
      <c r="C405" s="36" t="n"/>
      <c r="G405" s="31" t="n"/>
    </row>
    <row r="406">
      <c r="A406" s="36" t="n"/>
      <c r="B406" s="36" t="n"/>
      <c r="C406" s="36" t="n"/>
      <c r="G406" s="31" t="n"/>
    </row>
    <row r="407">
      <c r="A407" s="36" t="n"/>
      <c r="B407" s="36" t="n"/>
      <c r="C407" s="36" t="n"/>
      <c r="G407" s="31" t="n"/>
    </row>
    <row r="408">
      <c r="A408" s="36" t="n"/>
      <c r="B408" s="36" t="n"/>
      <c r="C408" s="36" t="n"/>
      <c r="G408" s="31" t="n"/>
    </row>
    <row r="409">
      <c r="A409" s="36" t="n"/>
      <c r="B409" s="36" t="n"/>
      <c r="C409" s="36" t="n"/>
      <c r="G409" s="31" t="n"/>
    </row>
    <row r="410">
      <c r="A410" s="36" t="n"/>
      <c r="B410" s="36" t="n"/>
      <c r="C410" s="36" t="n"/>
      <c r="G410" s="31" t="n"/>
    </row>
    <row r="411">
      <c r="A411" s="36" t="n"/>
      <c r="B411" s="36" t="n"/>
      <c r="C411" s="36" t="n"/>
      <c r="G411" s="31" t="n"/>
    </row>
    <row r="412">
      <c r="A412" s="36" t="n"/>
      <c r="B412" s="36" t="n"/>
      <c r="C412" s="36" t="n"/>
      <c r="G412" s="31" t="n"/>
    </row>
    <row r="413">
      <c r="A413" s="36" t="n"/>
      <c r="B413" s="36" t="n"/>
      <c r="C413" s="36" t="n"/>
      <c r="G413" s="31" t="n"/>
    </row>
    <row r="414">
      <c r="A414" s="36" t="n"/>
      <c r="B414" s="36" t="n"/>
      <c r="C414" s="36" t="n"/>
      <c r="G414" s="31" t="n"/>
    </row>
    <row r="415">
      <c r="A415" s="36" t="n"/>
      <c r="B415" s="36" t="n"/>
      <c r="C415" s="36" t="n"/>
      <c r="G415" s="31" t="n"/>
    </row>
    <row r="416">
      <c r="A416" s="36" t="n"/>
      <c r="B416" s="36" t="n"/>
      <c r="C416" s="36" t="n"/>
      <c r="G416" s="31" t="n"/>
    </row>
    <row r="417">
      <c r="A417" s="36" t="n"/>
      <c r="B417" s="36" t="n"/>
      <c r="C417" s="36" t="n"/>
      <c r="G417" s="31" t="n"/>
    </row>
    <row r="418">
      <c r="A418" s="36" t="n"/>
      <c r="B418" s="36" t="n"/>
      <c r="C418" s="36" t="n"/>
      <c r="G418" s="31" t="n"/>
    </row>
    <row r="419">
      <c r="A419" s="36" t="n"/>
      <c r="B419" s="36" t="n"/>
      <c r="C419" s="36" t="n"/>
      <c r="G419" s="31" t="n"/>
    </row>
    <row r="420">
      <c r="A420" s="36" t="n"/>
      <c r="B420" s="36" t="n"/>
      <c r="C420" s="36" t="n"/>
      <c r="G420" s="31" t="n"/>
    </row>
    <row r="421">
      <c r="A421" s="36" t="n"/>
      <c r="B421" s="36" t="n"/>
      <c r="C421" s="36" t="n"/>
      <c r="G421" s="31" t="n"/>
    </row>
    <row r="422">
      <c r="A422" s="36" t="n"/>
      <c r="B422" s="36" t="n"/>
      <c r="C422" s="36" t="n"/>
      <c r="G422" s="31" t="n"/>
    </row>
    <row r="423">
      <c r="A423" s="36" t="n"/>
      <c r="B423" s="36" t="n"/>
      <c r="C423" s="36" t="n"/>
      <c r="G423" s="31" t="n"/>
    </row>
    <row r="424">
      <c r="A424" s="36" t="n"/>
      <c r="B424" s="36" t="n"/>
      <c r="C424" s="36" t="n"/>
      <c r="G424" s="31" t="n"/>
    </row>
    <row r="425">
      <c r="A425" s="36" t="n"/>
      <c r="B425" s="36" t="n"/>
      <c r="C425" s="36" t="n"/>
      <c r="G425" s="31" t="n"/>
    </row>
    <row r="426">
      <c r="A426" s="36" t="n"/>
      <c r="B426" s="36" t="n"/>
      <c r="C426" s="36" t="n"/>
      <c r="G426" s="31" t="n"/>
    </row>
    <row r="427">
      <c r="A427" s="36" t="n"/>
      <c r="B427" s="36" t="n"/>
      <c r="C427" s="36" t="n"/>
      <c r="G427" s="31" t="n"/>
    </row>
    <row r="428">
      <c r="A428" s="36" t="n"/>
      <c r="B428" s="36" t="n"/>
      <c r="C428" s="36" t="n"/>
      <c r="G428" s="31" t="n"/>
    </row>
    <row r="429">
      <c r="A429" s="36" t="n"/>
      <c r="B429" s="36" t="n"/>
      <c r="C429" s="36" t="n"/>
      <c r="G429" s="31" t="n"/>
    </row>
    <row r="430">
      <c r="A430" s="36" t="n"/>
      <c r="B430" s="36" t="n"/>
      <c r="C430" s="36" t="n"/>
      <c r="G430" s="31" t="n"/>
    </row>
    <row r="431">
      <c r="A431" s="36" t="n"/>
      <c r="B431" s="36" t="n"/>
      <c r="C431" s="36" t="n"/>
      <c r="G431" s="31" t="n"/>
    </row>
    <row r="432">
      <c r="A432" s="36" t="n"/>
      <c r="B432" s="36" t="n"/>
      <c r="C432" s="36" t="n"/>
      <c r="G432" s="31" t="n"/>
    </row>
    <row r="433">
      <c r="A433" s="36" t="n"/>
      <c r="B433" s="36" t="n"/>
      <c r="C433" s="36" t="n"/>
      <c r="G433" s="31" t="n"/>
    </row>
    <row r="434">
      <c r="A434" s="36" t="n"/>
      <c r="B434" s="36" t="n"/>
      <c r="C434" s="36" t="n"/>
      <c r="G434" s="31" t="n"/>
    </row>
    <row r="435">
      <c r="A435" s="36" t="n"/>
      <c r="B435" s="36" t="n"/>
      <c r="C435" s="36" t="n"/>
      <c r="G435" s="31" t="n"/>
    </row>
    <row r="436">
      <c r="A436" s="36" t="n"/>
      <c r="B436" s="36" t="n"/>
      <c r="C436" s="36" t="n"/>
      <c r="G436" s="31" t="n"/>
    </row>
    <row r="437">
      <c r="A437" s="36" t="n"/>
      <c r="B437" s="36" t="n"/>
      <c r="C437" s="36" t="n"/>
      <c r="G437" s="31" t="n"/>
    </row>
    <row r="438">
      <c r="A438" s="36" t="n"/>
      <c r="B438" s="36" t="n"/>
      <c r="C438" s="36" t="n"/>
      <c r="G438" s="31" t="n"/>
    </row>
    <row r="439">
      <c r="A439" s="36" t="n"/>
      <c r="B439" s="36" t="n"/>
      <c r="C439" s="36" t="n"/>
      <c r="G439" s="31" t="n"/>
    </row>
    <row r="440">
      <c r="A440" s="36" t="n"/>
      <c r="B440" s="36" t="n"/>
      <c r="C440" s="36" t="n"/>
      <c r="G440" s="31" t="n"/>
    </row>
    <row r="441">
      <c r="A441" s="36" t="n"/>
      <c r="B441" s="36" t="n"/>
      <c r="C441" s="36" t="n"/>
      <c r="G441" s="31" t="n"/>
    </row>
    <row r="442">
      <c r="A442" s="36" t="n"/>
      <c r="B442" s="36" t="n"/>
      <c r="C442" s="36" t="n"/>
      <c r="G442" s="31" t="n"/>
    </row>
    <row r="443">
      <c r="A443" s="36" t="n"/>
      <c r="B443" s="36" t="n"/>
      <c r="C443" s="36" t="n"/>
      <c r="G443" s="31" t="n"/>
    </row>
    <row r="444">
      <c r="A444" s="36" t="n"/>
      <c r="B444" s="36" t="n"/>
      <c r="C444" s="36" t="n"/>
      <c r="G444" s="31" t="n"/>
    </row>
    <row r="445">
      <c r="A445" s="36" t="n"/>
      <c r="B445" s="36" t="n"/>
      <c r="C445" s="36" t="n"/>
      <c r="G445" s="31" t="n"/>
    </row>
    <row r="446">
      <c r="A446" s="36" t="n"/>
      <c r="B446" s="36" t="n"/>
      <c r="C446" s="36" t="n"/>
      <c r="G446" s="31" t="n"/>
    </row>
    <row r="447">
      <c r="A447" s="36" t="n"/>
      <c r="B447" s="36" t="n"/>
      <c r="C447" s="36" t="n"/>
      <c r="G447" s="31" t="n"/>
    </row>
    <row r="448">
      <c r="A448" s="36" t="n"/>
      <c r="B448" s="36" t="n"/>
      <c r="C448" s="36" t="n"/>
      <c r="G448" s="31" t="n"/>
    </row>
    <row r="449">
      <c r="A449" s="36" t="n"/>
      <c r="B449" s="36" t="n"/>
      <c r="C449" s="36" t="n"/>
      <c r="G449" s="31" t="n"/>
    </row>
    <row r="450">
      <c r="A450" s="36" t="n"/>
      <c r="B450" s="36" t="n"/>
      <c r="C450" s="36" t="n"/>
      <c r="G450" s="31" t="n"/>
    </row>
    <row r="451">
      <c r="A451" s="36" t="n"/>
      <c r="B451" s="36" t="n"/>
      <c r="C451" s="36" t="n"/>
      <c r="G451" s="31" t="n"/>
    </row>
    <row r="452">
      <c r="A452" s="36" t="n"/>
      <c r="B452" s="36" t="n"/>
      <c r="C452" s="36" t="n"/>
      <c r="G452" s="31" t="n"/>
    </row>
    <row r="453">
      <c r="A453" s="36" t="n"/>
      <c r="B453" s="36" t="n"/>
      <c r="C453" s="36" t="n"/>
      <c r="G453" s="31" t="n"/>
    </row>
    <row r="454">
      <c r="A454" s="36" t="n"/>
      <c r="B454" s="36" t="n"/>
      <c r="C454" s="36" t="n"/>
      <c r="G454" s="31" t="n"/>
    </row>
    <row r="455">
      <c r="A455" s="36" t="n"/>
      <c r="B455" s="36" t="n"/>
      <c r="C455" s="36" t="n"/>
      <c r="G455" s="31" t="n"/>
    </row>
    <row r="456">
      <c r="A456" s="36" t="n"/>
      <c r="B456" s="36" t="n"/>
      <c r="C456" s="36" t="n"/>
      <c r="G456" s="31" t="n"/>
    </row>
    <row r="457">
      <c r="A457" s="36" t="n"/>
      <c r="B457" s="36" t="n"/>
      <c r="C457" s="36" t="n"/>
      <c r="G457" s="31" t="n"/>
    </row>
    <row r="458">
      <c r="A458" s="36" t="n"/>
      <c r="B458" s="36" t="n"/>
      <c r="C458" s="36" t="n"/>
      <c r="G458" s="31" t="n"/>
    </row>
    <row r="459">
      <c r="A459" s="36" t="n"/>
      <c r="B459" s="36" t="n"/>
      <c r="C459" s="36" t="n"/>
      <c r="G459" s="31" t="n"/>
    </row>
    <row r="460">
      <c r="A460" s="36" t="n"/>
      <c r="B460" s="36" t="n"/>
      <c r="C460" s="36" t="n"/>
      <c r="G460" s="31" t="n"/>
    </row>
    <row r="461">
      <c r="A461" s="36" t="n"/>
      <c r="B461" s="36" t="n"/>
      <c r="C461" s="36" t="n"/>
      <c r="G461" s="31" t="n"/>
    </row>
    <row r="462">
      <c r="A462" s="36" t="n"/>
      <c r="B462" s="36" t="n"/>
      <c r="C462" s="36" t="n"/>
      <c r="G462" s="31" t="n"/>
    </row>
    <row r="463">
      <c r="A463" s="36" t="n"/>
      <c r="B463" s="36" t="n"/>
      <c r="C463" s="36" t="n"/>
      <c r="G463" s="31" t="n"/>
    </row>
    <row r="464">
      <c r="A464" s="36" t="n"/>
      <c r="B464" s="36" t="n"/>
      <c r="C464" s="36" t="n"/>
      <c r="G464" s="31" t="n"/>
    </row>
    <row r="465">
      <c r="A465" s="36" t="n"/>
      <c r="B465" s="36" t="n"/>
      <c r="C465" s="36" t="n"/>
      <c r="G465" s="31" t="n"/>
    </row>
    <row r="466">
      <c r="A466" s="36" t="n"/>
      <c r="B466" s="36" t="n"/>
      <c r="C466" s="36" t="n"/>
      <c r="G466" s="31" t="n"/>
    </row>
    <row r="467">
      <c r="A467" s="36" t="n"/>
      <c r="B467" s="36" t="n"/>
      <c r="C467" s="36" t="n"/>
      <c r="G467" s="31" t="n"/>
    </row>
    <row r="468">
      <c r="A468" s="36" t="n"/>
      <c r="B468" s="36" t="n"/>
      <c r="C468" s="36" t="n"/>
      <c r="G468" s="31" t="n"/>
    </row>
    <row r="469">
      <c r="A469" s="36" t="n"/>
      <c r="B469" s="36" t="n"/>
      <c r="C469" s="36" t="n"/>
      <c r="G469" s="31" t="n"/>
    </row>
    <row r="470">
      <c r="A470" s="36" t="n"/>
      <c r="B470" s="36" t="n"/>
      <c r="C470" s="36" t="n"/>
      <c r="G470" s="31" t="n"/>
    </row>
    <row r="471">
      <c r="A471" s="36" t="n"/>
      <c r="B471" s="36" t="n"/>
      <c r="C471" s="36" t="n"/>
      <c r="G471" s="31" t="n"/>
    </row>
    <row r="472">
      <c r="A472" s="36" t="n"/>
      <c r="B472" s="36" t="n"/>
      <c r="C472" s="36" t="n"/>
      <c r="G472" s="31" t="n"/>
    </row>
    <row r="473">
      <c r="A473" s="36" t="n"/>
      <c r="B473" s="36" t="n"/>
      <c r="C473" s="36" t="n"/>
      <c r="G473" s="31" t="n"/>
    </row>
    <row r="474">
      <c r="A474" s="36" t="n"/>
      <c r="B474" s="36" t="n"/>
      <c r="C474" s="36" t="n"/>
      <c r="G474" s="31" t="n"/>
    </row>
    <row r="475">
      <c r="A475" s="36" t="n"/>
      <c r="B475" s="36" t="n"/>
      <c r="C475" s="36" t="n"/>
      <c r="G475" s="31" t="n"/>
    </row>
    <row r="476">
      <c r="A476" s="36" t="n"/>
      <c r="B476" s="36" t="n"/>
      <c r="C476" s="36" t="n"/>
      <c r="G476" s="31" t="n"/>
    </row>
    <row r="477">
      <c r="A477" s="36" t="n"/>
      <c r="B477" s="36" t="n"/>
      <c r="C477" s="36" t="n"/>
      <c r="G477" s="31" t="n"/>
    </row>
    <row r="478">
      <c r="A478" s="36" t="n"/>
      <c r="B478" s="36" t="n"/>
      <c r="C478" s="36" t="n"/>
      <c r="G478" s="31" t="n"/>
    </row>
    <row r="479">
      <c r="A479" s="36" t="n"/>
      <c r="B479" s="36" t="n"/>
      <c r="C479" s="36" t="n"/>
      <c r="G479" s="31" t="n"/>
    </row>
    <row r="480">
      <c r="A480" s="36" t="n"/>
      <c r="B480" s="36" t="n"/>
      <c r="C480" s="36" t="n"/>
      <c r="G480" s="31" t="n"/>
    </row>
    <row r="481">
      <c r="A481" s="36" t="n"/>
      <c r="B481" s="36" t="n"/>
      <c r="C481" s="36" t="n"/>
      <c r="G481" s="31" t="n"/>
    </row>
    <row r="482">
      <c r="A482" s="36" t="n"/>
      <c r="B482" s="36" t="n"/>
      <c r="C482" s="36" t="n"/>
      <c r="G482" s="31" t="n"/>
    </row>
    <row r="483">
      <c r="A483" s="36" t="n"/>
      <c r="B483" s="36" t="n"/>
      <c r="C483" s="36" t="n"/>
      <c r="G483" s="31" t="n"/>
    </row>
    <row r="484">
      <c r="A484" s="36" t="n"/>
      <c r="B484" s="36" t="n"/>
      <c r="C484" s="36" t="n"/>
      <c r="G484" s="31" t="n"/>
    </row>
    <row r="485">
      <c r="A485" s="36" t="n"/>
      <c r="B485" s="36" t="n"/>
      <c r="C485" s="36" t="n"/>
      <c r="G485" s="31" t="n"/>
    </row>
    <row r="486">
      <c r="A486" s="36" t="n"/>
      <c r="B486" s="36" t="n"/>
      <c r="C486" s="36" t="n"/>
      <c r="G486" s="31" t="n"/>
    </row>
    <row r="487">
      <c r="A487" s="36" t="n"/>
      <c r="B487" s="36" t="n"/>
      <c r="C487" s="36" t="n"/>
      <c r="G487" s="31" t="n"/>
    </row>
    <row r="488">
      <c r="A488" s="36" t="n"/>
      <c r="B488" s="36" t="n"/>
      <c r="C488" s="36" t="n"/>
      <c r="G488" s="31" t="n"/>
    </row>
    <row r="489">
      <c r="A489" s="36" t="n"/>
      <c r="B489" s="36" t="n"/>
      <c r="C489" s="36" t="n"/>
      <c r="G489" s="31" t="n"/>
    </row>
    <row r="490">
      <c r="A490" s="36" t="n"/>
      <c r="B490" s="36" t="n"/>
      <c r="C490" s="36" t="n"/>
      <c r="G490" s="31" t="n"/>
    </row>
    <row r="491">
      <c r="A491" s="36" t="n"/>
      <c r="B491" s="36" t="n"/>
      <c r="C491" s="36" t="n"/>
      <c r="G491" s="31" t="n"/>
    </row>
    <row r="492">
      <c r="A492" s="36" t="n"/>
      <c r="B492" s="36" t="n"/>
      <c r="C492" s="36" t="n"/>
      <c r="G492" s="31" t="n"/>
    </row>
    <row r="493">
      <c r="A493" s="36" t="n"/>
      <c r="B493" s="36" t="n"/>
      <c r="C493" s="36" t="n"/>
      <c r="G493" s="31" t="n"/>
    </row>
    <row r="494">
      <c r="A494" s="36" t="n"/>
      <c r="B494" s="36" t="n"/>
      <c r="C494" s="36" t="n"/>
      <c r="G494" s="31" t="n"/>
    </row>
    <row r="495">
      <c r="A495" s="36" t="n"/>
      <c r="B495" s="36" t="n"/>
      <c r="C495" s="36" t="n"/>
      <c r="G495" s="31" t="n"/>
    </row>
    <row r="496">
      <c r="A496" s="36" t="n"/>
      <c r="B496" s="36" t="n"/>
      <c r="C496" s="36" t="n"/>
      <c r="G496" s="31" t="n"/>
    </row>
    <row r="497">
      <c r="A497" s="36" t="n"/>
      <c r="B497" s="36" t="n"/>
      <c r="C497" s="36" t="n"/>
      <c r="G497" s="31" t="n"/>
    </row>
    <row r="498">
      <c r="A498" s="36" t="n"/>
      <c r="B498" s="36" t="n"/>
      <c r="C498" s="36" t="n"/>
      <c r="G498" s="31" t="n"/>
    </row>
    <row r="499">
      <c r="A499" s="36" t="n"/>
      <c r="B499" s="36" t="n"/>
      <c r="C499" s="36" t="n"/>
      <c r="G499" s="31" t="n"/>
    </row>
    <row r="500">
      <c r="A500" s="36" t="n"/>
      <c r="B500" s="36" t="n"/>
      <c r="C500" s="36" t="n"/>
      <c r="G500" s="31" t="n"/>
    </row>
    <row r="501">
      <c r="A501" s="36" t="n"/>
      <c r="B501" s="36" t="n"/>
      <c r="C501" s="36" t="n"/>
      <c r="G501" s="31" t="n"/>
    </row>
    <row r="502">
      <c r="A502" s="36" t="n"/>
      <c r="B502" s="36" t="n"/>
      <c r="C502" s="36" t="n"/>
      <c r="G502" s="31" t="n"/>
    </row>
    <row r="503">
      <c r="A503" s="36" t="n"/>
      <c r="B503" s="36" t="n"/>
      <c r="C503" s="36" t="n"/>
      <c r="G503" s="31" t="n"/>
    </row>
    <row r="504">
      <c r="A504" s="36" t="n"/>
      <c r="B504" s="36" t="n"/>
      <c r="C504" s="36" t="n"/>
      <c r="G504" s="31" t="n"/>
    </row>
    <row r="505">
      <c r="A505" s="36" t="n"/>
      <c r="B505" s="36" t="n"/>
      <c r="C505" s="36" t="n"/>
      <c r="G505" s="31" t="n"/>
    </row>
    <row r="506">
      <c r="A506" s="36" t="n"/>
      <c r="B506" s="36" t="n"/>
      <c r="C506" s="36" t="n"/>
      <c r="G506" s="31" t="n"/>
    </row>
    <row r="507">
      <c r="A507" s="36" t="n"/>
      <c r="B507" s="36" t="n"/>
      <c r="C507" s="36" t="n"/>
      <c r="G507" s="31" t="n"/>
    </row>
    <row r="508">
      <c r="A508" s="36" t="n"/>
      <c r="B508" s="36" t="n"/>
      <c r="C508" s="36" t="n"/>
      <c r="G508" s="31" t="n"/>
    </row>
    <row r="509">
      <c r="A509" s="36" t="n"/>
      <c r="B509" s="36" t="n"/>
      <c r="C509" s="36" t="n"/>
      <c r="G509" s="31" t="n"/>
    </row>
    <row r="510">
      <c r="A510" s="36" t="n"/>
      <c r="B510" s="36" t="n"/>
      <c r="C510" s="36" t="n"/>
      <c r="G510" s="31" t="n"/>
    </row>
    <row r="511">
      <c r="A511" s="36" t="n"/>
      <c r="B511" s="36" t="n"/>
      <c r="C511" s="36" t="n"/>
      <c r="G511" s="31" t="n"/>
    </row>
    <row r="512">
      <c r="A512" s="36" t="n"/>
      <c r="B512" s="36" t="n"/>
      <c r="C512" s="36" t="n"/>
      <c r="G512" s="31" t="n"/>
    </row>
    <row r="513">
      <c r="A513" s="36" t="n"/>
      <c r="B513" s="36" t="n"/>
      <c r="C513" s="36" t="n"/>
      <c r="G513" s="31" t="n"/>
    </row>
    <row r="514">
      <c r="A514" s="36" t="n"/>
      <c r="B514" s="36" t="n"/>
      <c r="C514" s="36" t="n"/>
      <c r="G514" s="31" t="n"/>
    </row>
    <row r="515">
      <c r="A515" s="36" t="n"/>
      <c r="B515" s="36" t="n"/>
      <c r="C515" s="36" t="n"/>
      <c r="G515" s="31" t="n"/>
    </row>
    <row r="516">
      <c r="A516" s="36" t="n"/>
      <c r="B516" s="36" t="n"/>
      <c r="C516" s="36" t="n"/>
      <c r="G516" s="31" t="n"/>
    </row>
    <row r="517">
      <c r="A517" s="36" t="n"/>
      <c r="B517" s="36" t="n"/>
      <c r="C517" s="36" t="n"/>
      <c r="G517" s="31" t="n"/>
    </row>
    <row r="518">
      <c r="A518" s="36" t="n"/>
      <c r="B518" s="36" t="n"/>
      <c r="C518" s="36" t="n"/>
      <c r="G518" s="31" t="n"/>
    </row>
    <row r="519">
      <c r="A519" s="36" t="n"/>
      <c r="B519" s="36" t="n"/>
      <c r="C519" s="36" t="n"/>
      <c r="G519" s="31" t="n"/>
    </row>
    <row r="520">
      <c r="A520" s="36" t="n"/>
      <c r="B520" s="36" t="n"/>
      <c r="C520" s="36" t="n"/>
      <c r="G520" s="31" t="n"/>
    </row>
    <row r="521">
      <c r="A521" s="36" t="n"/>
      <c r="B521" s="36" t="n"/>
      <c r="C521" s="36" t="n"/>
      <c r="G521" s="31" t="n"/>
    </row>
    <row r="522">
      <c r="A522" s="36" t="n"/>
      <c r="B522" s="36" t="n"/>
      <c r="C522" s="36" t="n"/>
      <c r="G522" s="31" t="n"/>
    </row>
    <row r="523">
      <c r="A523" s="36" t="n"/>
      <c r="B523" s="36" t="n"/>
      <c r="C523" s="36" t="n"/>
      <c r="G523" s="31" t="n"/>
    </row>
    <row r="524">
      <c r="A524" s="36" t="n"/>
      <c r="B524" s="36" t="n"/>
      <c r="C524" s="36" t="n"/>
      <c r="G524" s="31" t="n"/>
    </row>
    <row r="525">
      <c r="A525" s="36" t="n"/>
      <c r="B525" s="36" t="n"/>
      <c r="C525" s="36" t="n"/>
      <c r="G525" s="31" t="n"/>
    </row>
    <row r="526">
      <c r="A526" s="36" t="n"/>
      <c r="B526" s="36" t="n"/>
      <c r="C526" s="36" t="n"/>
      <c r="G526" s="31" t="n"/>
    </row>
    <row r="527">
      <c r="A527" s="36" t="n"/>
      <c r="B527" s="36" t="n"/>
      <c r="C527" s="36" t="n"/>
      <c r="G527" s="31" t="n"/>
    </row>
    <row r="528">
      <c r="A528" s="36" t="n"/>
      <c r="B528" s="36" t="n"/>
      <c r="C528" s="36" t="n"/>
      <c r="G528" s="31" t="n"/>
    </row>
    <row r="529">
      <c r="A529" s="36" t="n"/>
      <c r="B529" s="36" t="n"/>
      <c r="C529" s="36" t="n"/>
      <c r="G529" s="31" t="n"/>
    </row>
    <row r="530">
      <c r="A530" s="36" t="n"/>
      <c r="B530" s="36" t="n"/>
      <c r="C530" s="36" t="n"/>
      <c r="G530" s="31" t="n"/>
    </row>
    <row r="531">
      <c r="A531" s="36" t="n"/>
      <c r="B531" s="36" t="n"/>
      <c r="C531" s="36" t="n"/>
      <c r="G531" s="31" t="n"/>
    </row>
    <row r="532">
      <c r="A532" s="36" t="n"/>
      <c r="B532" s="36" t="n"/>
      <c r="C532" s="36" t="n"/>
      <c r="G532" s="31" t="n"/>
    </row>
    <row r="533">
      <c r="A533" s="36" t="n"/>
      <c r="B533" s="36" t="n"/>
      <c r="C533" s="36" t="n"/>
      <c r="G533" s="31" t="n"/>
    </row>
    <row r="534">
      <c r="A534" s="36" t="n"/>
      <c r="B534" s="36" t="n"/>
      <c r="C534" s="36" t="n"/>
      <c r="G534" s="31" t="n"/>
    </row>
    <row r="535">
      <c r="A535" s="36" t="n"/>
      <c r="B535" s="36" t="n"/>
      <c r="C535" s="36" t="n"/>
      <c r="G535" s="31" t="n"/>
    </row>
    <row r="536">
      <c r="A536" s="36" t="n"/>
      <c r="B536" s="36" t="n"/>
      <c r="C536" s="36" t="n"/>
      <c r="G536" s="31" t="n"/>
    </row>
    <row r="537">
      <c r="A537" s="36" t="n"/>
      <c r="B537" s="36" t="n"/>
      <c r="C537" s="36" t="n"/>
      <c r="G537" s="31" t="n"/>
    </row>
    <row r="538">
      <c r="A538" s="36" t="n"/>
      <c r="B538" s="36" t="n"/>
      <c r="C538" s="36" t="n"/>
      <c r="G538" s="31" t="n"/>
    </row>
    <row r="539">
      <c r="A539" s="36" t="n"/>
      <c r="B539" s="36" t="n"/>
      <c r="C539" s="36" t="n"/>
      <c r="G539" s="31" t="n"/>
    </row>
    <row r="540">
      <c r="A540" s="36" t="n"/>
      <c r="B540" s="36" t="n"/>
      <c r="C540" s="36" t="n"/>
      <c r="G540" s="31" t="n"/>
    </row>
    <row r="541">
      <c r="A541" s="36" t="n"/>
      <c r="B541" s="36" t="n"/>
      <c r="C541" s="36" t="n"/>
      <c r="G541" s="31" t="n"/>
    </row>
    <row r="542">
      <c r="A542" s="36" t="n"/>
      <c r="B542" s="36" t="n"/>
      <c r="C542" s="36" t="n"/>
      <c r="G542" s="31" t="n"/>
    </row>
    <row r="543">
      <c r="A543" s="36" t="n"/>
      <c r="B543" s="36" t="n"/>
      <c r="C543" s="36" t="n"/>
      <c r="G543" s="31" t="n"/>
    </row>
    <row r="544">
      <c r="A544" s="36" t="n"/>
      <c r="B544" s="36" t="n"/>
      <c r="C544" s="36" t="n"/>
      <c r="G544" s="31" t="n"/>
    </row>
    <row r="545">
      <c r="A545" s="36" t="n"/>
      <c r="B545" s="36" t="n"/>
      <c r="C545" s="36" t="n"/>
      <c r="G545" s="31" t="n"/>
    </row>
    <row r="546">
      <c r="A546" s="36" t="n"/>
      <c r="B546" s="36" t="n"/>
      <c r="C546" s="36" t="n"/>
      <c r="G546" s="31" t="n"/>
    </row>
    <row r="547">
      <c r="A547" s="36" t="n"/>
      <c r="B547" s="36" t="n"/>
      <c r="C547" s="36" t="n"/>
      <c r="G547" s="31" t="n"/>
    </row>
    <row r="548">
      <c r="A548" s="36" t="n"/>
      <c r="B548" s="36" t="n"/>
      <c r="C548" s="36" t="n"/>
      <c r="G548" s="31" t="n"/>
    </row>
    <row r="549">
      <c r="A549" s="36" t="n"/>
      <c r="B549" s="36" t="n"/>
      <c r="C549" s="36" t="n"/>
      <c r="G549" s="31" t="n"/>
    </row>
    <row r="550">
      <c r="A550" s="36" t="n"/>
      <c r="B550" s="36" t="n"/>
      <c r="C550" s="36" t="n"/>
      <c r="G550" s="31" t="n"/>
    </row>
    <row r="551">
      <c r="A551" s="36" t="n"/>
      <c r="B551" s="36" t="n"/>
      <c r="C551" s="36" t="n"/>
      <c r="G551" s="31" t="n"/>
    </row>
    <row r="552">
      <c r="A552" s="36" t="n"/>
      <c r="B552" s="36" t="n"/>
      <c r="C552" s="36" t="n"/>
      <c r="G552" s="31" t="n"/>
    </row>
    <row r="553">
      <c r="A553" s="36" t="n"/>
      <c r="B553" s="36" t="n"/>
      <c r="C553" s="36" t="n"/>
      <c r="G553" s="31" t="n"/>
    </row>
    <row r="554">
      <c r="A554" s="36" t="n"/>
      <c r="B554" s="36" t="n"/>
      <c r="C554" s="36" t="n"/>
      <c r="G554" s="31" t="n"/>
    </row>
    <row r="555">
      <c r="A555" s="36" t="n"/>
      <c r="B555" s="36" t="n"/>
      <c r="C555" s="36" t="n"/>
      <c r="G555" s="31" t="n"/>
    </row>
    <row r="556">
      <c r="A556" s="36" t="n"/>
      <c r="B556" s="36" t="n"/>
      <c r="C556" s="36" t="n"/>
      <c r="G556" s="31" t="n"/>
    </row>
    <row r="557">
      <c r="A557" s="36" t="n"/>
      <c r="B557" s="36" t="n"/>
      <c r="C557" s="36" t="n"/>
      <c r="G557" s="31" t="n"/>
    </row>
    <row r="558">
      <c r="A558" s="36" t="n"/>
      <c r="B558" s="36" t="n"/>
      <c r="C558" s="36" t="n"/>
      <c r="G558" s="31" t="n"/>
    </row>
    <row r="559">
      <c r="A559" s="36" t="n"/>
      <c r="B559" s="36" t="n"/>
      <c r="C559" s="36" t="n"/>
      <c r="G559" s="31" t="n"/>
    </row>
    <row r="560">
      <c r="A560" s="36" t="n"/>
      <c r="B560" s="36" t="n"/>
      <c r="C560" s="36" t="n"/>
      <c r="G560" s="31" t="n"/>
    </row>
    <row r="561">
      <c r="A561" s="36" t="n"/>
      <c r="B561" s="36" t="n"/>
      <c r="C561" s="36" t="n"/>
      <c r="G561" s="31" t="n"/>
    </row>
    <row r="562">
      <c r="A562" s="36" t="n"/>
      <c r="B562" s="36" t="n"/>
      <c r="C562" s="36" t="n"/>
      <c r="G562" s="31" t="n"/>
    </row>
    <row r="563">
      <c r="A563" s="36" t="n"/>
      <c r="B563" s="36" t="n"/>
      <c r="C563" s="36" t="n"/>
      <c r="G563" s="31" t="n"/>
    </row>
    <row r="564">
      <c r="A564" s="36" t="n"/>
      <c r="B564" s="36" t="n"/>
      <c r="C564" s="36" t="n"/>
      <c r="G564" s="31" t="n"/>
    </row>
    <row r="565">
      <c r="A565" s="36" t="n"/>
      <c r="B565" s="36" t="n"/>
      <c r="C565" s="36" t="n"/>
      <c r="G565" s="31" t="n"/>
    </row>
    <row r="566">
      <c r="A566" s="36" t="n"/>
      <c r="B566" s="36" t="n"/>
      <c r="C566" s="36" t="n"/>
      <c r="G566" s="31" t="n"/>
    </row>
    <row r="567">
      <c r="A567" s="36" t="n"/>
      <c r="B567" s="36" t="n"/>
      <c r="C567" s="36" t="n"/>
      <c r="G567" s="31" t="n"/>
    </row>
    <row r="568">
      <c r="A568" s="36" t="n"/>
      <c r="B568" s="36" t="n"/>
      <c r="C568" s="36" t="n"/>
      <c r="G568" s="31" t="n"/>
    </row>
    <row r="569">
      <c r="A569" s="36" t="n"/>
      <c r="B569" s="36" t="n"/>
      <c r="C569" s="36" t="n"/>
      <c r="G569" s="31" t="n"/>
    </row>
    <row r="570">
      <c r="A570" s="36" t="n"/>
      <c r="B570" s="36" t="n"/>
      <c r="C570" s="36" t="n"/>
      <c r="G570" s="31" t="n"/>
    </row>
    <row r="571">
      <c r="A571" s="36" t="n"/>
      <c r="B571" s="36" t="n"/>
      <c r="C571" s="36" t="n"/>
      <c r="G571" s="31" t="n"/>
    </row>
    <row r="572">
      <c r="A572" s="36" t="n"/>
      <c r="B572" s="36" t="n"/>
      <c r="C572" s="36" t="n"/>
      <c r="G572" s="31" t="n"/>
    </row>
    <row r="573">
      <c r="A573" s="36" t="n"/>
      <c r="B573" s="36" t="n"/>
      <c r="C573" s="36" t="n"/>
      <c r="G573" s="31" t="n"/>
    </row>
    <row r="574">
      <c r="A574" s="36" t="n"/>
      <c r="B574" s="36" t="n"/>
      <c r="C574" s="36" t="n"/>
      <c r="G574" s="31" t="n"/>
    </row>
    <row r="575">
      <c r="A575" s="36" t="n"/>
      <c r="B575" s="36" t="n"/>
      <c r="C575" s="36" t="n"/>
      <c r="G575" s="31" t="n"/>
    </row>
    <row r="576">
      <c r="A576" s="36" t="n"/>
      <c r="B576" s="36" t="n"/>
      <c r="C576" s="36" t="n"/>
      <c r="G576" s="31" t="n"/>
    </row>
    <row r="577">
      <c r="A577" s="36" t="n"/>
      <c r="B577" s="36" t="n"/>
      <c r="C577" s="36" t="n"/>
      <c r="G577" s="31" t="n"/>
    </row>
    <row r="578">
      <c r="A578" s="36" t="n"/>
      <c r="B578" s="36" t="n"/>
      <c r="C578" s="36" t="n"/>
      <c r="G578" s="31" t="n"/>
    </row>
    <row r="579">
      <c r="A579" s="36" t="n"/>
      <c r="B579" s="36" t="n"/>
      <c r="C579" s="36" t="n"/>
      <c r="G579" s="31" t="n"/>
    </row>
    <row r="580">
      <c r="A580" s="36" t="n"/>
      <c r="B580" s="36" t="n"/>
      <c r="C580" s="36" t="n"/>
      <c r="G580" s="31" t="n"/>
    </row>
    <row r="581">
      <c r="A581" s="36" t="n"/>
      <c r="B581" s="36" t="n"/>
      <c r="C581" s="36" t="n"/>
      <c r="G581" s="31" t="n"/>
    </row>
    <row r="582">
      <c r="A582" s="36" t="n"/>
      <c r="B582" s="36" t="n"/>
      <c r="C582" s="36" t="n"/>
      <c r="G582" s="31" t="n"/>
    </row>
    <row r="583">
      <c r="A583" s="36" t="n"/>
      <c r="B583" s="36" t="n"/>
      <c r="C583" s="36" t="n"/>
      <c r="G583" s="31" t="n"/>
    </row>
    <row r="584">
      <c r="A584" s="36" t="n"/>
      <c r="B584" s="36" t="n"/>
      <c r="C584" s="36" t="n"/>
      <c r="G584" s="31" t="n"/>
    </row>
    <row r="585">
      <c r="A585" s="36" t="n"/>
      <c r="B585" s="36" t="n"/>
      <c r="C585" s="36" t="n"/>
      <c r="G585" s="31" t="n"/>
    </row>
    <row r="586">
      <c r="A586" s="36" t="n"/>
      <c r="B586" s="36" t="n"/>
      <c r="C586" s="36" t="n"/>
      <c r="G586" s="31" t="n"/>
    </row>
    <row r="587">
      <c r="A587" s="36" t="n"/>
      <c r="B587" s="36" t="n"/>
      <c r="C587" s="36" t="n"/>
      <c r="G587" s="31" t="n"/>
    </row>
    <row r="588">
      <c r="A588" s="36" t="n"/>
      <c r="B588" s="36" t="n"/>
      <c r="C588" s="36" t="n"/>
      <c r="G588" s="31" t="n"/>
    </row>
    <row r="589">
      <c r="A589" s="36" t="n"/>
      <c r="B589" s="36" t="n"/>
      <c r="C589" s="36" t="n"/>
      <c r="G589" s="31" t="n"/>
    </row>
    <row r="590">
      <c r="A590" s="36" t="n"/>
      <c r="B590" s="36" t="n"/>
      <c r="C590" s="36" t="n"/>
      <c r="G590" s="31" t="n"/>
    </row>
    <row r="591">
      <c r="A591" s="36" t="n"/>
      <c r="B591" s="36" t="n"/>
      <c r="C591" s="36" t="n"/>
      <c r="G591" s="31" t="n"/>
    </row>
    <row r="592">
      <c r="A592" s="36" t="n"/>
      <c r="B592" s="36" t="n"/>
      <c r="C592" s="36" t="n"/>
      <c r="G592" s="31" t="n"/>
    </row>
    <row r="593">
      <c r="A593" s="36" t="n"/>
      <c r="B593" s="36" t="n"/>
      <c r="C593" s="36" t="n"/>
      <c r="G593" s="31" t="n"/>
    </row>
    <row r="594">
      <c r="A594" s="36" t="n"/>
      <c r="B594" s="36" t="n"/>
      <c r="C594" s="36" t="n"/>
      <c r="G594" s="31" t="n"/>
    </row>
    <row r="595">
      <c r="A595" s="36" t="n"/>
      <c r="B595" s="36" t="n"/>
      <c r="C595" s="36" t="n"/>
      <c r="G595" s="31" t="n"/>
    </row>
    <row r="596">
      <c r="A596" s="36" t="n"/>
      <c r="B596" s="36" t="n"/>
      <c r="C596" s="36" t="n"/>
      <c r="G596" s="31" t="n"/>
    </row>
    <row r="597">
      <c r="A597" s="36" t="n"/>
      <c r="B597" s="36" t="n"/>
      <c r="C597" s="36" t="n"/>
      <c r="G597" s="31" t="n"/>
    </row>
    <row r="598">
      <c r="A598" s="36" t="n"/>
      <c r="B598" s="36" t="n"/>
      <c r="C598" s="36" t="n"/>
      <c r="G598" s="31" t="n"/>
    </row>
    <row r="599">
      <c r="A599" s="36" t="n"/>
      <c r="B599" s="36" t="n"/>
      <c r="C599" s="36" t="n"/>
      <c r="G599" s="31" t="n"/>
    </row>
    <row r="600">
      <c r="A600" s="36" t="n"/>
      <c r="B600" s="36" t="n"/>
      <c r="C600" s="36" t="n"/>
      <c r="G600" s="31" t="n"/>
    </row>
    <row r="601">
      <c r="A601" s="36" t="n"/>
      <c r="B601" s="36" t="n"/>
      <c r="C601" s="36" t="n"/>
      <c r="G601" s="31" t="n"/>
    </row>
    <row r="602">
      <c r="A602" s="36" t="n"/>
      <c r="B602" s="36" t="n"/>
      <c r="C602" s="36" t="n"/>
      <c r="G602" s="31" t="n"/>
    </row>
    <row r="603">
      <c r="A603" s="36" t="n"/>
      <c r="B603" s="36" t="n"/>
      <c r="C603" s="36" t="n"/>
      <c r="G603" s="31" t="n"/>
    </row>
    <row r="604">
      <c r="A604" s="36" t="n"/>
      <c r="B604" s="36" t="n"/>
      <c r="C604" s="36" t="n"/>
      <c r="G604" s="31" t="n"/>
    </row>
    <row r="605">
      <c r="A605" s="36" t="n"/>
      <c r="B605" s="36" t="n"/>
      <c r="C605" s="36" t="n"/>
      <c r="G605" s="31" t="n"/>
    </row>
    <row r="606">
      <c r="A606" s="36" t="n"/>
      <c r="B606" s="36" t="n"/>
      <c r="C606" s="36" t="n"/>
      <c r="G606" s="31" t="n"/>
    </row>
    <row r="607">
      <c r="A607" s="36" t="n"/>
      <c r="B607" s="36" t="n"/>
      <c r="C607" s="36" t="n"/>
      <c r="G607" s="31" t="n"/>
    </row>
    <row r="608">
      <c r="A608" s="36" t="n"/>
      <c r="B608" s="36" t="n"/>
      <c r="C608" s="36" t="n"/>
      <c r="G608" s="31" t="n"/>
    </row>
    <row r="609">
      <c r="A609" s="36" t="n"/>
      <c r="B609" s="36" t="n"/>
      <c r="C609" s="36" t="n"/>
      <c r="G609" s="31" t="n"/>
    </row>
    <row r="610">
      <c r="A610" s="36" t="n"/>
      <c r="B610" s="36" t="n"/>
      <c r="C610" s="36" t="n"/>
      <c r="G610" s="31" t="n"/>
    </row>
    <row r="611">
      <c r="A611" s="36" t="n"/>
      <c r="B611" s="36" t="n"/>
      <c r="C611" s="36" t="n"/>
      <c r="G611" s="31" t="n"/>
    </row>
    <row r="612">
      <c r="A612" s="36" t="n"/>
      <c r="B612" s="36" t="n"/>
      <c r="C612" s="36" t="n"/>
      <c r="G612" s="31" t="n"/>
    </row>
    <row r="613">
      <c r="A613" s="36" t="n"/>
      <c r="B613" s="36" t="n"/>
      <c r="C613" s="36" t="n"/>
      <c r="G613" s="31" t="n"/>
    </row>
    <row r="614">
      <c r="A614" s="36" t="n"/>
      <c r="B614" s="36" t="n"/>
      <c r="C614" s="36" t="n"/>
      <c r="G614" s="31" t="n"/>
    </row>
    <row r="615">
      <c r="A615" s="36" t="n"/>
      <c r="B615" s="36" t="n"/>
      <c r="C615" s="36" t="n"/>
      <c r="G615" s="31" t="n"/>
    </row>
    <row r="616">
      <c r="A616" s="36" t="n"/>
      <c r="B616" s="36" t="n"/>
      <c r="C616" s="36" t="n"/>
      <c r="G616" s="31" t="n"/>
    </row>
    <row r="617">
      <c r="A617" s="36" t="n"/>
      <c r="B617" s="36" t="n"/>
      <c r="C617" s="36" t="n"/>
      <c r="G617" s="31" t="n"/>
    </row>
    <row r="618">
      <c r="A618" s="36" t="n"/>
      <c r="B618" s="36" t="n"/>
      <c r="C618" s="36" t="n"/>
      <c r="G618" s="31" t="n"/>
    </row>
    <row r="619">
      <c r="A619" s="36" t="n"/>
      <c r="B619" s="36" t="n"/>
      <c r="C619" s="36" t="n"/>
      <c r="G619" s="31" t="n"/>
    </row>
    <row r="620">
      <c r="A620" s="36" t="n"/>
      <c r="B620" s="36" t="n"/>
      <c r="C620" s="36" t="n"/>
      <c r="G620" s="31" t="n"/>
    </row>
    <row r="621">
      <c r="A621" s="36" t="n"/>
      <c r="B621" s="36" t="n"/>
      <c r="C621" s="36" t="n"/>
      <c r="G621" s="31" t="n"/>
    </row>
    <row r="622">
      <c r="A622" s="36" t="n"/>
      <c r="B622" s="36" t="n"/>
      <c r="C622" s="36" t="n"/>
      <c r="G622" s="31" t="n"/>
    </row>
    <row r="623">
      <c r="A623" s="36" t="n"/>
      <c r="B623" s="36" t="n"/>
      <c r="C623" s="36" t="n"/>
      <c r="G623" s="31" t="n"/>
    </row>
    <row r="624">
      <c r="A624" s="36" t="n"/>
      <c r="B624" s="36" t="n"/>
      <c r="C624" s="36" t="n"/>
      <c r="G624" s="31" t="n"/>
    </row>
    <row r="625">
      <c r="A625" s="36" t="n"/>
      <c r="B625" s="36" t="n"/>
      <c r="C625" s="36" t="n"/>
      <c r="G625" s="31" t="n"/>
    </row>
    <row r="626">
      <c r="A626" s="36" t="n"/>
      <c r="B626" s="36" t="n"/>
      <c r="C626" s="36" t="n"/>
      <c r="G626" s="31" t="n"/>
    </row>
    <row r="627">
      <c r="A627" s="36" t="n"/>
      <c r="B627" s="36" t="n"/>
      <c r="C627" s="36" t="n"/>
      <c r="G627" s="31" t="n"/>
    </row>
    <row r="628">
      <c r="A628" s="36" t="n"/>
      <c r="B628" s="36" t="n"/>
      <c r="C628" s="36" t="n"/>
      <c r="G628" s="31" t="n"/>
    </row>
    <row r="629">
      <c r="A629" s="36" t="n"/>
      <c r="B629" s="36" t="n"/>
      <c r="C629" s="36" t="n"/>
      <c r="G629" s="31" t="n"/>
    </row>
    <row r="630">
      <c r="A630" s="36" t="n"/>
      <c r="B630" s="36" t="n"/>
      <c r="C630" s="36" t="n"/>
      <c r="G630" s="31" t="n"/>
    </row>
    <row r="631">
      <c r="A631" s="36" t="n"/>
      <c r="B631" s="36" t="n"/>
      <c r="C631" s="36" t="n"/>
      <c r="G631" s="31" t="n"/>
    </row>
    <row r="632">
      <c r="A632" s="36" t="n"/>
      <c r="B632" s="36" t="n"/>
      <c r="C632" s="36" t="n"/>
      <c r="G632" s="31" t="n"/>
    </row>
    <row r="633">
      <c r="A633" s="36" t="n"/>
      <c r="B633" s="36" t="n"/>
      <c r="C633" s="36" t="n"/>
      <c r="G633" s="31" t="n"/>
    </row>
    <row r="634">
      <c r="A634" s="36" t="n"/>
      <c r="B634" s="36" t="n"/>
      <c r="C634" s="36" t="n"/>
      <c r="G634" s="31" t="n"/>
    </row>
    <row r="635">
      <c r="A635" s="36" t="n"/>
      <c r="B635" s="36" t="n"/>
      <c r="C635" s="36" t="n"/>
      <c r="G635" s="31" t="n"/>
    </row>
    <row r="636">
      <c r="A636" s="36" t="n"/>
      <c r="B636" s="36" t="n"/>
      <c r="C636" s="36" t="n"/>
      <c r="G636" s="31" t="n"/>
    </row>
    <row r="637">
      <c r="A637" s="36" t="n"/>
      <c r="B637" s="36" t="n"/>
      <c r="C637" s="36" t="n"/>
      <c r="G637" s="31" t="n"/>
    </row>
    <row r="638">
      <c r="A638" s="36" t="n"/>
      <c r="B638" s="36" t="n"/>
      <c r="C638" s="36" t="n"/>
      <c r="G638" s="31" t="n"/>
    </row>
    <row r="639">
      <c r="A639" s="36" t="n"/>
      <c r="B639" s="36" t="n"/>
      <c r="C639" s="36" t="n"/>
      <c r="G639" s="31" t="n"/>
    </row>
    <row r="640">
      <c r="A640" s="36" t="n"/>
      <c r="B640" s="36" t="n"/>
      <c r="C640" s="36" t="n"/>
      <c r="G640" s="31" t="n"/>
    </row>
    <row r="641">
      <c r="A641" s="36" t="n"/>
      <c r="B641" s="36" t="n"/>
      <c r="C641" s="36" t="n"/>
      <c r="G641" s="31" t="n"/>
    </row>
    <row r="642">
      <c r="A642" s="36" t="n"/>
      <c r="B642" s="36" t="n"/>
      <c r="C642" s="36" t="n"/>
      <c r="G642" s="31" t="n"/>
    </row>
    <row r="643">
      <c r="A643" s="36" t="n"/>
      <c r="B643" s="36" t="n"/>
      <c r="C643" s="36" t="n"/>
      <c r="G643" s="31" t="n"/>
    </row>
    <row r="644">
      <c r="A644" s="36" t="n"/>
      <c r="B644" s="36" t="n"/>
      <c r="C644" s="36" t="n"/>
      <c r="G644" s="31" t="n"/>
    </row>
    <row r="645">
      <c r="A645" s="36" t="n"/>
      <c r="B645" s="36" t="n"/>
      <c r="C645" s="36" t="n"/>
      <c r="G645" s="31" t="n"/>
    </row>
    <row r="646">
      <c r="A646" s="36" t="n"/>
      <c r="B646" s="36" t="n"/>
      <c r="C646" s="36" t="n"/>
      <c r="G646" s="31" t="n"/>
    </row>
    <row r="647">
      <c r="A647" s="36" t="n"/>
      <c r="B647" s="36" t="n"/>
      <c r="C647" s="36" t="n"/>
      <c r="G647" s="31" t="n"/>
    </row>
    <row r="648">
      <c r="A648" s="36" t="n"/>
      <c r="B648" s="36" t="n"/>
      <c r="C648" s="36" t="n"/>
      <c r="G648" s="31" t="n"/>
    </row>
    <row r="649">
      <c r="A649" s="36" t="n"/>
      <c r="B649" s="36" t="n"/>
      <c r="C649" s="36" t="n"/>
      <c r="G649" s="31" t="n"/>
    </row>
    <row r="650">
      <c r="A650" s="36" t="n"/>
      <c r="B650" s="36" t="n"/>
      <c r="C650" s="36" t="n"/>
      <c r="G650" s="31" t="n"/>
    </row>
    <row r="651">
      <c r="A651" s="36" t="n"/>
      <c r="B651" s="36" t="n"/>
      <c r="C651" s="36" t="n"/>
      <c r="G651" s="31" t="n"/>
    </row>
    <row r="652">
      <c r="A652" s="36" t="n"/>
      <c r="B652" s="36" t="n"/>
      <c r="C652" s="36" t="n"/>
      <c r="G652" s="31" t="n"/>
    </row>
    <row r="653">
      <c r="A653" s="36" t="n"/>
      <c r="B653" s="36" t="n"/>
      <c r="C653" s="36" t="n"/>
      <c r="G653" s="31" t="n"/>
    </row>
    <row r="654">
      <c r="A654" s="36" t="n"/>
      <c r="B654" s="36" t="n"/>
      <c r="C654" s="36" t="n"/>
      <c r="G654" s="31" t="n"/>
    </row>
    <row r="655">
      <c r="A655" s="36" t="n"/>
      <c r="B655" s="36" t="n"/>
      <c r="C655" s="36" t="n"/>
      <c r="G655" s="31" t="n"/>
    </row>
    <row r="656">
      <c r="A656" s="36" t="n"/>
      <c r="B656" s="36" t="n"/>
      <c r="C656" s="36" t="n"/>
      <c r="G656" s="31" t="n"/>
    </row>
    <row r="657">
      <c r="A657" s="36" t="n"/>
      <c r="B657" s="36" t="n"/>
      <c r="C657" s="36" t="n"/>
      <c r="G657" s="31" t="n"/>
    </row>
    <row r="658">
      <c r="A658" s="36" t="n"/>
      <c r="B658" s="36" t="n"/>
      <c r="C658" s="36" t="n"/>
      <c r="G658" s="31" t="n"/>
    </row>
    <row r="659">
      <c r="A659" s="36" t="n"/>
      <c r="B659" s="36" t="n"/>
      <c r="C659" s="36" t="n"/>
      <c r="G659" s="31" t="n"/>
    </row>
    <row r="660">
      <c r="A660" s="36" t="n"/>
      <c r="B660" s="36" t="n"/>
      <c r="C660" s="36" t="n"/>
      <c r="G660" s="31" t="n"/>
    </row>
    <row r="661">
      <c r="A661" s="36" t="n"/>
      <c r="B661" s="36" t="n"/>
      <c r="C661" s="36" t="n"/>
      <c r="G661" s="31" t="n"/>
    </row>
    <row r="662">
      <c r="A662" s="36" t="n"/>
      <c r="B662" s="36" t="n"/>
      <c r="C662" s="36" t="n"/>
      <c r="G662" s="31" t="n"/>
    </row>
    <row r="663">
      <c r="A663" s="36" t="n"/>
      <c r="B663" s="36" t="n"/>
      <c r="C663" s="36" t="n"/>
      <c r="G663" s="31" t="n"/>
    </row>
    <row r="664">
      <c r="A664" s="36" t="n"/>
      <c r="B664" s="36" t="n"/>
      <c r="C664" s="36" t="n"/>
      <c r="G664" s="31" t="n"/>
    </row>
    <row r="665">
      <c r="A665" s="36" t="n"/>
      <c r="B665" s="36" t="n"/>
      <c r="C665" s="36" t="n"/>
      <c r="G665" s="31" t="n"/>
    </row>
    <row r="666">
      <c r="A666" s="36" t="n"/>
      <c r="B666" s="36" t="n"/>
      <c r="C666" s="36" t="n"/>
      <c r="G666" s="31" t="n"/>
    </row>
    <row r="667">
      <c r="A667" s="36" t="n"/>
      <c r="B667" s="36" t="n"/>
      <c r="C667" s="36" t="n"/>
      <c r="G667" s="31" t="n"/>
    </row>
    <row r="668">
      <c r="A668" s="36" t="n"/>
      <c r="B668" s="36" t="n"/>
      <c r="C668" s="36" t="n"/>
      <c r="G668" s="31" t="n"/>
    </row>
    <row r="669">
      <c r="A669" s="36" t="n"/>
      <c r="B669" s="36" t="n"/>
      <c r="C669" s="36" t="n"/>
      <c r="G669" s="31" t="n"/>
    </row>
    <row r="670">
      <c r="A670" s="36" t="n"/>
      <c r="B670" s="36" t="n"/>
      <c r="C670" s="36" t="n"/>
      <c r="G670" s="31" t="n"/>
    </row>
    <row r="671">
      <c r="A671" s="36" t="n"/>
      <c r="B671" s="36" t="n"/>
      <c r="C671" s="36" t="n"/>
      <c r="G671" s="31" t="n"/>
    </row>
    <row r="672">
      <c r="A672" s="36" t="n"/>
      <c r="B672" s="36" t="n"/>
      <c r="C672" s="36" t="n"/>
      <c r="G672" s="31" t="n"/>
    </row>
    <row r="673">
      <c r="A673" s="36" t="n"/>
      <c r="B673" s="36" t="n"/>
      <c r="C673" s="36" t="n"/>
      <c r="G673" s="31" t="n"/>
    </row>
    <row r="674">
      <c r="A674" s="36" t="n"/>
      <c r="B674" s="36" t="n"/>
      <c r="C674" s="36" t="n"/>
      <c r="G674" s="31" t="n"/>
    </row>
    <row r="675">
      <c r="A675" s="36" t="n"/>
      <c r="B675" s="36" t="n"/>
      <c r="C675" s="36" t="n"/>
      <c r="G675" s="31" t="n"/>
    </row>
    <row r="676">
      <c r="A676" s="36" t="n"/>
      <c r="B676" s="36" t="n"/>
      <c r="C676" s="36" t="n"/>
      <c r="G676" s="31" t="n"/>
    </row>
    <row r="677">
      <c r="A677" s="36" t="n"/>
      <c r="B677" s="36" t="n"/>
      <c r="C677" s="36" t="n"/>
      <c r="G677" s="31" t="n"/>
    </row>
    <row r="678">
      <c r="A678" s="36" t="n"/>
      <c r="B678" s="36" t="n"/>
      <c r="C678" s="36" t="n"/>
      <c r="G678" s="31" t="n"/>
    </row>
    <row r="679">
      <c r="A679" s="36" t="n"/>
      <c r="B679" s="36" t="n"/>
      <c r="C679" s="36" t="n"/>
      <c r="G679" s="31" t="n"/>
    </row>
    <row r="680">
      <c r="A680" s="36" t="n"/>
      <c r="B680" s="36" t="n"/>
      <c r="C680" s="36" t="n"/>
      <c r="G680" s="31" t="n"/>
    </row>
    <row r="681">
      <c r="A681" s="36" t="n"/>
      <c r="B681" s="36" t="n"/>
      <c r="C681" s="36" t="n"/>
      <c r="G681" s="31" t="n"/>
    </row>
    <row r="682">
      <c r="A682" s="36" t="n"/>
      <c r="B682" s="36" t="n"/>
      <c r="C682" s="36" t="n"/>
      <c r="G682" s="31" t="n"/>
    </row>
    <row r="683">
      <c r="A683" s="36" t="n"/>
      <c r="B683" s="36" t="n"/>
      <c r="C683" s="36" t="n"/>
      <c r="G683" s="31" t="n"/>
    </row>
    <row r="684">
      <c r="A684" s="36" t="n"/>
      <c r="B684" s="36" t="n"/>
      <c r="C684" s="36" t="n"/>
      <c r="G684" s="31" t="n"/>
    </row>
    <row r="685">
      <c r="A685" s="36" t="n"/>
      <c r="B685" s="36" t="n"/>
      <c r="C685" s="36" t="n"/>
      <c r="G685" s="31" t="n"/>
    </row>
    <row r="686">
      <c r="A686" s="36" t="n"/>
      <c r="B686" s="36" t="n"/>
      <c r="C686" s="36" t="n"/>
      <c r="G686" s="31" t="n"/>
    </row>
    <row r="687">
      <c r="A687" s="36" t="n"/>
      <c r="B687" s="36" t="n"/>
      <c r="C687" s="36" t="n"/>
      <c r="G687" s="31" t="n"/>
    </row>
    <row r="688">
      <c r="A688" s="36" t="n"/>
      <c r="B688" s="36" t="n"/>
      <c r="C688" s="36" t="n"/>
      <c r="G688" s="31" t="n"/>
    </row>
    <row r="689">
      <c r="A689" s="36" t="n"/>
      <c r="B689" s="36" t="n"/>
      <c r="C689" s="36" t="n"/>
      <c r="G689" s="31" t="n"/>
    </row>
    <row r="690">
      <c r="A690" s="36" t="n"/>
      <c r="B690" s="36" t="n"/>
      <c r="C690" s="36" t="n"/>
      <c r="G690" s="31" t="n"/>
    </row>
    <row r="691">
      <c r="A691" s="36" t="n"/>
      <c r="B691" s="36" t="n"/>
      <c r="C691" s="36" t="n"/>
      <c r="G691" s="31" t="n"/>
    </row>
    <row r="692">
      <c r="A692" s="36" t="n"/>
      <c r="B692" s="36" t="n"/>
      <c r="C692" s="36" t="n"/>
      <c r="G692" s="31" t="n"/>
    </row>
    <row r="693">
      <c r="A693" s="36" t="n"/>
      <c r="B693" s="36" t="n"/>
      <c r="C693" s="36" t="n"/>
      <c r="G693" s="31" t="n"/>
    </row>
    <row r="694">
      <c r="A694" s="36" t="n"/>
      <c r="B694" s="36" t="n"/>
      <c r="C694" s="36" t="n"/>
      <c r="G694" s="31" t="n"/>
    </row>
    <row r="695">
      <c r="A695" s="36" t="n"/>
      <c r="B695" s="36" t="n"/>
      <c r="C695" s="36" t="n"/>
      <c r="G695" s="31" t="n"/>
    </row>
    <row r="696">
      <c r="A696" s="36" t="n"/>
      <c r="B696" s="36" t="n"/>
      <c r="C696" s="36" t="n"/>
      <c r="G696" s="31" t="n"/>
    </row>
    <row r="697">
      <c r="A697" s="36" t="n"/>
      <c r="B697" s="36" t="n"/>
      <c r="C697" s="36" t="n"/>
      <c r="G697" s="31" t="n"/>
    </row>
    <row r="698">
      <c r="A698" s="36" t="n"/>
      <c r="B698" s="36" t="n"/>
      <c r="C698" s="36" t="n"/>
      <c r="G698" s="31" t="n"/>
    </row>
    <row r="699">
      <c r="A699" s="36" t="n"/>
      <c r="B699" s="36" t="n"/>
      <c r="C699" s="36" t="n"/>
      <c r="G699" s="31" t="n"/>
    </row>
    <row r="700">
      <c r="A700" s="36" t="n"/>
      <c r="B700" s="36" t="n"/>
      <c r="C700" s="36" t="n"/>
      <c r="G700" s="31" t="n"/>
    </row>
    <row r="701">
      <c r="A701" s="36" t="n"/>
      <c r="B701" s="36" t="n"/>
      <c r="C701" s="36" t="n"/>
      <c r="G701" s="31" t="n"/>
    </row>
    <row r="702">
      <c r="A702" s="36" t="n"/>
      <c r="B702" s="36" t="n"/>
      <c r="C702" s="36" t="n"/>
      <c r="G702" s="31" t="n"/>
    </row>
    <row r="703">
      <c r="A703" s="36" t="n"/>
      <c r="B703" s="36" t="n"/>
      <c r="C703" s="36" t="n"/>
      <c r="G703" s="31" t="n"/>
    </row>
    <row r="704">
      <c r="A704" s="36" t="n"/>
      <c r="B704" s="36" t="n"/>
      <c r="C704" s="36" t="n"/>
      <c r="G704" s="31" t="n"/>
    </row>
    <row r="705">
      <c r="A705" s="36" t="n"/>
      <c r="B705" s="36" t="n"/>
      <c r="C705" s="36" t="n"/>
      <c r="G705" s="31" t="n"/>
    </row>
    <row r="706">
      <c r="A706" s="36" t="n"/>
      <c r="B706" s="36" t="n"/>
      <c r="C706" s="36" t="n"/>
      <c r="G706" s="31" t="n"/>
    </row>
    <row r="707">
      <c r="A707" s="36" t="n"/>
      <c r="B707" s="36" t="n"/>
      <c r="C707" s="36" t="n"/>
      <c r="G707" s="31" t="n"/>
    </row>
    <row r="708">
      <c r="A708" s="36" t="n"/>
      <c r="B708" s="36" t="n"/>
      <c r="C708" s="36" t="n"/>
      <c r="G708" s="31" t="n"/>
    </row>
    <row r="709">
      <c r="A709" s="36" t="n"/>
      <c r="B709" s="36" t="n"/>
      <c r="C709" s="36" t="n"/>
      <c r="G709" s="31" t="n"/>
    </row>
    <row r="710">
      <c r="A710" s="36" t="n"/>
      <c r="B710" s="36" t="n"/>
      <c r="C710" s="36" t="n"/>
      <c r="G710" s="31" t="n"/>
    </row>
    <row r="711">
      <c r="A711" s="36" t="n"/>
      <c r="B711" s="36" t="n"/>
      <c r="C711" s="36" t="n"/>
      <c r="G711" s="31" t="n"/>
    </row>
    <row r="712">
      <c r="A712" s="36" t="n"/>
      <c r="B712" s="36" t="n"/>
      <c r="C712" s="36" t="n"/>
      <c r="G712" s="31" t="n"/>
    </row>
    <row r="713">
      <c r="A713" s="36" t="n"/>
      <c r="B713" s="36" t="n"/>
      <c r="C713" s="36" t="n"/>
      <c r="G713" s="31" t="n"/>
    </row>
    <row r="714">
      <c r="A714" s="36" t="n"/>
      <c r="B714" s="36" t="n"/>
      <c r="C714" s="36" t="n"/>
      <c r="G714" s="31" t="n"/>
    </row>
    <row r="715">
      <c r="A715" s="36" t="n"/>
      <c r="B715" s="36" t="n"/>
      <c r="C715" s="36" t="n"/>
      <c r="G715" s="31" t="n"/>
    </row>
    <row r="716">
      <c r="A716" s="36" t="n"/>
      <c r="B716" s="36" t="n"/>
      <c r="C716" s="36" t="n"/>
      <c r="G716" s="31" t="n"/>
    </row>
    <row r="717">
      <c r="A717" s="36" t="n"/>
      <c r="B717" s="36" t="n"/>
      <c r="C717" s="36" t="n"/>
      <c r="G717" s="31" t="n"/>
    </row>
    <row r="718">
      <c r="A718" s="36" t="n"/>
      <c r="B718" s="36" t="n"/>
      <c r="C718" s="36" t="n"/>
      <c r="G718" s="31" t="n"/>
    </row>
    <row r="719">
      <c r="A719" s="36" t="n"/>
      <c r="B719" s="36" t="n"/>
      <c r="C719" s="36" t="n"/>
      <c r="G719" s="31" t="n"/>
    </row>
    <row r="720">
      <c r="A720" s="36" t="n"/>
      <c r="B720" s="36" t="n"/>
      <c r="C720" s="36" t="n"/>
      <c r="G720" s="31" t="n"/>
    </row>
    <row r="721">
      <c r="A721" s="36" t="n"/>
      <c r="B721" s="36" t="n"/>
      <c r="C721" s="36" t="n"/>
      <c r="G721" s="31" t="n"/>
    </row>
    <row r="722">
      <c r="A722" s="36" t="n"/>
      <c r="B722" s="36" t="n"/>
      <c r="C722" s="36" t="n"/>
      <c r="G722" s="31" t="n"/>
    </row>
    <row r="723">
      <c r="A723" s="36" t="n"/>
      <c r="B723" s="36" t="n"/>
      <c r="C723" s="36" t="n"/>
      <c r="G723" s="31" t="n"/>
    </row>
    <row r="724">
      <c r="A724" s="36" t="n"/>
      <c r="B724" s="36" t="n"/>
      <c r="C724" s="36" t="n"/>
      <c r="G724" s="31" t="n"/>
    </row>
    <row r="725">
      <c r="A725" s="36" t="n"/>
      <c r="B725" s="36" t="n"/>
      <c r="C725" s="36" t="n"/>
      <c r="G725" s="31" t="n"/>
    </row>
    <row r="726">
      <c r="A726" s="36" t="n"/>
      <c r="B726" s="36" t="n"/>
      <c r="C726" s="36" t="n"/>
      <c r="G726" s="31" t="n"/>
    </row>
    <row r="727">
      <c r="A727" s="36" t="n"/>
      <c r="B727" s="36" t="n"/>
      <c r="C727" s="36" t="n"/>
      <c r="G727" s="31" t="n"/>
    </row>
    <row r="728">
      <c r="A728" s="36" t="n"/>
      <c r="B728" s="36" t="n"/>
      <c r="C728" s="36" t="n"/>
      <c r="G728" s="31" t="n"/>
    </row>
    <row r="729">
      <c r="A729" s="36" t="n"/>
      <c r="B729" s="36" t="n"/>
      <c r="C729" s="36" t="n"/>
      <c r="G729" s="31" t="n"/>
    </row>
    <row r="730">
      <c r="A730" s="36" t="n"/>
      <c r="B730" s="36" t="n"/>
      <c r="C730" s="36" t="n"/>
      <c r="G730" s="31" t="n"/>
    </row>
    <row r="731">
      <c r="A731" s="36" t="n"/>
      <c r="B731" s="36" t="n"/>
      <c r="C731" s="36" t="n"/>
      <c r="G731" s="31" t="n"/>
    </row>
    <row r="732">
      <c r="A732" s="36" t="n"/>
      <c r="B732" s="36" t="n"/>
      <c r="C732" s="36" t="n"/>
      <c r="G732" s="31" t="n"/>
    </row>
    <row r="733">
      <c r="A733" s="36" t="n"/>
      <c r="B733" s="36" t="n"/>
      <c r="C733" s="36" t="n"/>
      <c r="G733" s="31" t="n"/>
    </row>
    <row r="734">
      <c r="A734" s="36" t="n"/>
      <c r="B734" s="36" t="n"/>
      <c r="C734" s="36" t="n"/>
      <c r="G734" s="31" t="n"/>
    </row>
    <row r="735">
      <c r="A735" s="36" t="n"/>
      <c r="B735" s="36" t="n"/>
      <c r="C735" s="36" t="n"/>
      <c r="G735" s="31" t="n"/>
    </row>
    <row r="736">
      <c r="A736" s="36" t="n"/>
      <c r="B736" s="36" t="n"/>
      <c r="C736" s="36" t="n"/>
      <c r="G736" s="31" t="n"/>
    </row>
    <row r="737">
      <c r="A737" s="36" t="n"/>
      <c r="B737" s="36" t="n"/>
      <c r="C737" s="36" t="n"/>
      <c r="G737" s="31" t="n"/>
    </row>
    <row r="738">
      <c r="A738" s="36" t="n"/>
      <c r="B738" s="36" t="n"/>
      <c r="C738" s="36" t="n"/>
      <c r="G738" s="31" t="n"/>
    </row>
    <row r="739">
      <c r="A739" s="36" t="n"/>
      <c r="B739" s="36" t="n"/>
      <c r="C739" s="36" t="n"/>
      <c r="G739" s="31" t="n"/>
    </row>
    <row r="740">
      <c r="A740" s="36" t="n"/>
      <c r="B740" s="36" t="n"/>
      <c r="C740" s="36" t="n"/>
      <c r="G740" s="31" t="n"/>
    </row>
    <row r="741">
      <c r="A741" s="36" t="n"/>
      <c r="B741" s="36" t="n"/>
      <c r="C741" s="36" t="n"/>
      <c r="G741" s="31" t="n"/>
    </row>
    <row r="742">
      <c r="A742" s="36" t="n"/>
      <c r="B742" s="36" t="n"/>
      <c r="C742" s="36" t="n"/>
      <c r="G742" s="31" t="n"/>
    </row>
    <row r="743">
      <c r="A743" s="36" t="n"/>
      <c r="B743" s="36" t="n"/>
      <c r="C743" s="36" t="n"/>
      <c r="G743" s="31" t="n"/>
    </row>
    <row r="744">
      <c r="A744" s="36" t="n"/>
      <c r="B744" s="36" t="n"/>
      <c r="C744" s="36" t="n"/>
      <c r="G744" s="31" t="n"/>
    </row>
    <row r="745">
      <c r="A745" s="36" t="n"/>
      <c r="B745" s="36" t="n"/>
      <c r="C745" s="36" t="n"/>
      <c r="G745" s="31" t="n"/>
    </row>
    <row r="746">
      <c r="A746" s="36" t="n"/>
      <c r="B746" s="36" t="n"/>
      <c r="C746" s="36" t="n"/>
      <c r="G746" s="31" t="n"/>
    </row>
    <row r="747">
      <c r="A747" s="36" t="n"/>
      <c r="B747" s="36" t="n"/>
      <c r="C747" s="36" t="n"/>
      <c r="G747" s="31" t="n"/>
    </row>
    <row r="748">
      <c r="A748" s="36" t="n"/>
      <c r="B748" s="36" t="n"/>
      <c r="C748" s="36" t="n"/>
      <c r="G748" s="31" t="n"/>
    </row>
    <row r="749">
      <c r="A749" s="36" t="n"/>
      <c r="B749" s="36" t="n"/>
      <c r="C749" s="36" t="n"/>
      <c r="G749" s="31" t="n"/>
    </row>
    <row r="750">
      <c r="A750" s="36" t="n"/>
      <c r="B750" s="36" t="n"/>
      <c r="C750" s="36" t="n"/>
      <c r="G750" s="31" t="n"/>
    </row>
    <row r="751">
      <c r="A751" s="36" t="n"/>
      <c r="B751" s="36" t="n"/>
      <c r="C751" s="36" t="n"/>
      <c r="G751" s="31" t="n"/>
    </row>
    <row r="752">
      <c r="A752" s="36" t="n"/>
      <c r="B752" s="36" t="n"/>
      <c r="C752" s="36" t="n"/>
      <c r="G752" s="31" t="n"/>
    </row>
    <row r="753">
      <c r="A753" s="36" t="n"/>
      <c r="B753" s="36" t="n"/>
      <c r="C753" s="36" t="n"/>
      <c r="G753" s="31" t="n"/>
    </row>
    <row r="754">
      <c r="A754" s="36" t="n"/>
      <c r="B754" s="36" t="n"/>
      <c r="C754" s="36" t="n"/>
      <c r="G754" s="31" t="n"/>
    </row>
    <row r="755">
      <c r="A755" s="36" t="n"/>
      <c r="B755" s="36" t="n"/>
      <c r="C755" s="36" t="n"/>
      <c r="G755" s="31" t="n"/>
    </row>
    <row r="756">
      <c r="A756" s="36" t="n"/>
      <c r="B756" s="36" t="n"/>
      <c r="C756" s="36" t="n"/>
      <c r="G756" s="31" t="n"/>
    </row>
    <row r="757">
      <c r="A757" s="36" t="n"/>
      <c r="B757" s="36" t="n"/>
      <c r="C757" s="36" t="n"/>
      <c r="G757" s="31" t="n"/>
    </row>
    <row r="758">
      <c r="A758" s="36" t="n"/>
      <c r="B758" s="36" t="n"/>
      <c r="C758" s="36" t="n"/>
      <c r="G758" s="31" t="n"/>
    </row>
    <row r="759">
      <c r="A759" s="36" t="n"/>
      <c r="B759" s="36" t="n"/>
      <c r="C759" s="36" t="n"/>
      <c r="G759" s="31" t="n"/>
    </row>
    <row r="760">
      <c r="A760" s="36" t="n"/>
      <c r="B760" s="36" t="n"/>
      <c r="C760" s="36" t="n"/>
      <c r="G760" s="31" t="n"/>
    </row>
    <row r="761">
      <c r="A761" s="36" t="n"/>
      <c r="B761" s="36" t="n"/>
      <c r="C761" s="36" t="n"/>
      <c r="G761" s="31" t="n"/>
    </row>
    <row r="762">
      <c r="A762" s="36" t="n"/>
      <c r="B762" s="36" t="n"/>
      <c r="C762" s="36" t="n"/>
      <c r="G762" s="31" t="n"/>
    </row>
    <row r="763">
      <c r="A763" s="36" t="n"/>
      <c r="B763" s="36" t="n"/>
      <c r="C763" s="36" t="n"/>
      <c r="G763" s="31" t="n"/>
    </row>
    <row r="764">
      <c r="A764" s="36" t="n"/>
      <c r="B764" s="36" t="n"/>
      <c r="C764" s="36" t="n"/>
      <c r="G764" s="31" t="n"/>
    </row>
    <row r="765">
      <c r="A765" s="36" t="n"/>
      <c r="B765" s="36" t="n"/>
      <c r="C765" s="36" t="n"/>
      <c r="G765" s="31" t="n"/>
    </row>
    <row r="766">
      <c r="A766" s="36" t="n"/>
      <c r="B766" s="36" t="n"/>
      <c r="C766" s="36" t="n"/>
      <c r="G766" s="31" t="n"/>
    </row>
    <row r="767">
      <c r="A767" s="36" t="n"/>
      <c r="B767" s="36" t="n"/>
      <c r="C767" s="36" t="n"/>
      <c r="G767" s="31" t="n"/>
    </row>
    <row r="768">
      <c r="A768" s="36" t="n"/>
      <c r="B768" s="36" t="n"/>
      <c r="C768" s="36" t="n"/>
      <c r="G768" s="31" t="n"/>
    </row>
    <row r="769">
      <c r="A769" s="36" t="n"/>
      <c r="B769" s="36" t="n"/>
      <c r="C769" s="36" t="n"/>
      <c r="G769" s="31" t="n"/>
    </row>
    <row r="770">
      <c r="A770" s="36" t="n"/>
      <c r="B770" s="36" t="n"/>
      <c r="C770" s="36" t="n"/>
      <c r="G770" s="31" t="n"/>
    </row>
    <row r="771">
      <c r="A771" s="36" t="n"/>
      <c r="B771" s="36" t="n"/>
      <c r="C771" s="36" t="n"/>
      <c r="G771" s="31" t="n"/>
    </row>
    <row r="772">
      <c r="A772" s="36" t="n"/>
      <c r="B772" s="36" t="n"/>
      <c r="C772" s="36" t="n"/>
      <c r="G772" s="31" t="n"/>
    </row>
    <row r="773">
      <c r="A773" s="36" t="n"/>
      <c r="B773" s="36" t="n"/>
      <c r="C773" s="36" t="n"/>
      <c r="G773" s="31" t="n"/>
    </row>
    <row r="774">
      <c r="A774" s="36" t="n"/>
      <c r="B774" s="36" t="n"/>
      <c r="C774" s="36" t="n"/>
      <c r="G774" s="31" t="n"/>
    </row>
    <row r="775">
      <c r="A775" s="36" t="n"/>
      <c r="B775" s="36" t="n"/>
      <c r="C775" s="36" t="n"/>
      <c r="G775" s="31" t="n"/>
    </row>
    <row r="776">
      <c r="A776" s="36" t="n"/>
      <c r="B776" s="36" t="n"/>
      <c r="C776" s="36" t="n"/>
      <c r="G776" s="31" t="n"/>
    </row>
    <row r="777">
      <c r="A777" s="36" t="n"/>
      <c r="B777" s="36" t="n"/>
      <c r="C777" s="36" t="n"/>
      <c r="G777" s="31" t="n"/>
    </row>
    <row r="778">
      <c r="A778" s="36" t="n"/>
      <c r="B778" s="36" t="n"/>
      <c r="C778" s="36" t="n"/>
      <c r="G778" s="31" t="n"/>
    </row>
    <row r="779">
      <c r="A779" s="36" t="n"/>
      <c r="B779" s="36" t="n"/>
      <c r="C779" s="36" t="n"/>
      <c r="G779" s="31" t="n"/>
    </row>
    <row r="780">
      <c r="A780" s="36" t="n"/>
      <c r="B780" s="36" t="n"/>
      <c r="C780" s="36" t="n"/>
      <c r="G780" s="31" t="n"/>
    </row>
    <row r="781">
      <c r="A781" s="36" t="n"/>
      <c r="B781" s="36" t="n"/>
      <c r="C781" s="36" t="n"/>
      <c r="G781" s="31" t="n"/>
    </row>
    <row r="782">
      <c r="A782" s="36" t="n"/>
      <c r="B782" s="36" t="n"/>
      <c r="C782" s="36" t="n"/>
      <c r="G782" s="31" t="n"/>
    </row>
    <row r="783">
      <c r="A783" s="36" t="n"/>
      <c r="B783" s="36" t="n"/>
      <c r="C783" s="36" t="n"/>
      <c r="G783" s="31" t="n"/>
    </row>
    <row r="784">
      <c r="A784" s="36" t="n"/>
      <c r="B784" s="36" t="n"/>
      <c r="C784" s="36" t="n"/>
      <c r="G784" s="31" t="n"/>
    </row>
    <row r="785">
      <c r="A785" s="36" t="n"/>
      <c r="B785" s="36" t="n"/>
      <c r="C785" s="36" t="n"/>
      <c r="G785" s="31" t="n"/>
    </row>
    <row r="786">
      <c r="A786" s="36" t="n"/>
      <c r="B786" s="36" t="n"/>
      <c r="C786" s="36" t="n"/>
      <c r="G786" s="31" t="n"/>
    </row>
    <row r="787">
      <c r="A787" s="36" t="n"/>
      <c r="B787" s="36" t="n"/>
      <c r="C787" s="36" t="n"/>
      <c r="G787" s="31" t="n"/>
    </row>
    <row r="788">
      <c r="A788" s="36" t="n"/>
      <c r="B788" s="36" t="n"/>
      <c r="C788" s="36" t="n"/>
      <c r="G788" s="31" t="n"/>
    </row>
    <row r="789">
      <c r="A789" s="36" t="n"/>
      <c r="B789" s="36" t="n"/>
      <c r="C789" s="36" t="n"/>
      <c r="G789" s="31" t="n"/>
    </row>
    <row r="790">
      <c r="A790" s="36" t="n"/>
      <c r="B790" s="36" t="n"/>
      <c r="C790" s="36" t="n"/>
      <c r="G790" s="31" t="n"/>
    </row>
    <row r="791">
      <c r="A791" s="36" t="n"/>
      <c r="B791" s="36" t="n"/>
      <c r="C791" s="36" t="n"/>
      <c r="G791" s="31" t="n"/>
    </row>
    <row r="792">
      <c r="A792" s="36" t="n"/>
      <c r="B792" s="36" t="n"/>
      <c r="C792" s="36" t="n"/>
      <c r="G792" s="31" t="n"/>
    </row>
    <row r="793">
      <c r="A793" s="36" t="n"/>
      <c r="B793" s="36" t="n"/>
      <c r="C793" s="36" t="n"/>
      <c r="G793" s="31" t="n"/>
    </row>
    <row r="794">
      <c r="A794" s="36" t="n"/>
      <c r="B794" s="36" t="n"/>
      <c r="C794" s="36" t="n"/>
      <c r="G794" s="31" t="n"/>
    </row>
    <row r="795">
      <c r="A795" s="36" t="n"/>
      <c r="B795" s="36" t="n"/>
      <c r="C795" s="36" t="n"/>
      <c r="G795" s="31" t="n"/>
    </row>
    <row r="796">
      <c r="A796" s="36" t="n"/>
      <c r="B796" s="36" t="n"/>
      <c r="C796" s="36" t="n"/>
      <c r="G796" s="31" t="n"/>
    </row>
    <row r="797">
      <c r="A797" s="36" t="n"/>
      <c r="B797" s="36" t="n"/>
      <c r="C797" s="36" t="n"/>
      <c r="G797" s="31" t="n"/>
    </row>
    <row r="798">
      <c r="A798" s="36" t="n"/>
      <c r="B798" s="36" t="n"/>
      <c r="C798" s="36" t="n"/>
      <c r="G798" s="31" t="n"/>
    </row>
    <row r="799">
      <c r="A799" s="36" t="n"/>
      <c r="B799" s="36" t="n"/>
      <c r="C799" s="36" t="n"/>
      <c r="G799" s="31" t="n"/>
    </row>
    <row r="800">
      <c r="A800" s="36" t="n"/>
      <c r="B800" s="36" t="n"/>
      <c r="C800" s="36" t="n"/>
      <c r="G800" s="31" t="n"/>
    </row>
    <row r="801">
      <c r="A801" s="36" t="n"/>
      <c r="B801" s="36" t="n"/>
      <c r="C801" s="36" t="n"/>
      <c r="G801" s="31" t="n"/>
    </row>
    <row r="802">
      <c r="A802" s="36" t="n"/>
      <c r="B802" s="36" t="n"/>
      <c r="C802" s="36" t="n"/>
      <c r="G802" s="31" t="n"/>
    </row>
    <row r="803">
      <c r="A803" s="36" t="n"/>
      <c r="B803" s="36" t="n"/>
      <c r="C803" s="36" t="n"/>
      <c r="G803" s="31" t="n"/>
    </row>
    <row r="804">
      <c r="A804" s="36" t="n"/>
      <c r="B804" s="36" t="n"/>
      <c r="C804" s="36" t="n"/>
      <c r="G804" s="31" t="n"/>
    </row>
    <row r="805">
      <c r="A805" s="36" t="n"/>
      <c r="B805" s="36" t="n"/>
      <c r="C805" s="36" t="n"/>
      <c r="G805" s="31" t="n"/>
    </row>
    <row r="806">
      <c r="A806" s="36" t="n"/>
      <c r="B806" s="36" t="n"/>
      <c r="C806" s="36" t="n"/>
      <c r="G806" s="31" t="n"/>
    </row>
    <row r="807">
      <c r="A807" s="36" t="n"/>
      <c r="B807" s="36" t="n"/>
      <c r="C807" s="36" t="n"/>
      <c r="G807" s="31" t="n"/>
    </row>
    <row r="808">
      <c r="A808" s="36" t="n"/>
      <c r="B808" s="36" t="n"/>
      <c r="C808" s="36" t="n"/>
      <c r="G808" s="31" t="n"/>
    </row>
    <row r="809">
      <c r="A809" s="36" t="n"/>
      <c r="B809" s="36" t="n"/>
      <c r="C809" s="36" t="n"/>
      <c r="G809" s="31" t="n"/>
    </row>
    <row r="810">
      <c r="A810" s="36" t="n"/>
      <c r="B810" s="36" t="n"/>
      <c r="C810" s="36" t="n"/>
      <c r="G810" s="31" t="n"/>
    </row>
    <row r="811">
      <c r="A811" s="36" t="n"/>
      <c r="B811" s="36" t="n"/>
      <c r="C811" s="36" t="n"/>
      <c r="G811" s="31" t="n"/>
    </row>
    <row r="812">
      <c r="A812" s="36" t="n"/>
      <c r="B812" s="36" t="n"/>
      <c r="C812" s="36" t="n"/>
      <c r="G812" s="31" t="n"/>
    </row>
    <row r="813">
      <c r="A813" s="36" t="n"/>
      <c r="B813" s="36" t="n"/>
      <c r="C813" s="36" t="n"/>
      <c r="G813" s="31" t="n"/>
    </row>
    <row r="814">
      <c r="A814" s="36" t="n"/>
      <c r="B814" s="36" t="n"/>
      <c r="C814" s="36" t="n"/>
      <c r="G814" s="31" t="n"/>
    </row>
    <row r="815">
      <c r="A815" s="36" t="n"/>
      <c r="B815" s="36" t="n"/>
      <c r="C815" s="36" t="n"/>
      <c r="G815" s="31" t="n"/>
    </row>
    <row r="816">
      <c r="A816" s="36" t="n"/>
      <c r="B816" s="36" t="n"/>
      <c r="C816" s="36" t="n"/>
      <c r="G816" s="31" t="n"/>
    </row>
    <row r="817">
      <c r="A817" s="36" t="n"/>
      <c r="B817" s="36" t="n"/>
      <c r="C817" s="36" t="n"/>
      <c r="G817" s="31" t="n"/>
    </row>
    <row r="818">
      <c r="A818" s="36" t="n"/>
      <c r="B818" s="36" t="n"/>
      <c r="C818" s="36" t="n"/>
      <c r="G818" s="31" t="n"/>
    </row>
    <row r="819">
      <c r="A819" s="36" t="n"/>
      <c r="B819" s="36" t="n"/>
      <c r="C819" s="36" t="n"/>
      <c r="G819" s="31" t="n"/>
    </row>
    <row r="820">
      <c r="A820" s="36" t="n"/>
      <c r="B820" s="36" t="n"/>
      <c r="C820" s="36" t="n"/>
      <c r="G820" s="31" t="n"/>
    </row>
    <row r="821">
      <c r="A821" s="36" t="n"/>
      <c r="B821" s="36" t="n"/>
      <c r="C821" s="36" t="n"/>
      <c r="G821" s="31" t="n"/>
    </row>
    <row r="822">
      <c r="A822" s="36" t="n"/>
      <c r="B822" s="36" t="n"/>
      <c r="C822" s="36" t="n"/>
      <c r="G822" s="31" t="n"/>
    </row>
    <row r="823">
      <c r="A823" s="36" t="n"/>
      <c r="B823" s="36" t="n"/>
      <c r="C823" s="36" t="n"/>
      <c r="G823" s="31" t="n"/>
    </row>
    <row r="824">
      <c r="A824" s="36" t="n"/>
      <c r="B824" s="36" t="n"/>
      <c r="C824" s="36" t="n"/>
      <c r="G824" s="31" t="n"/>
    </row>
    <row r="825">
      <c r="A825" s="36" t="n"/>
      <c r="B825" s="36" t="n"/>
      <c r="C825" s="36" t="n"/>
      <c r="G825" s="31" t="n"/>
    </row>
    <row r="826">
      <c r="A826" s="36" t="n"/>
      <c r="B826" s="36" t="n"/>
      <c r="C826" s="36" t="n"/>
      <c r="G826" s="31" t="n"/>
    </row>
    <row r="827">
      <c r="A827" s="36" t="n"/>
      <c r="B827" s="36" t="n"/>
      <c r="C827" s="36" t="n"/>
      <c r="G827" s="31" t="n"/>
    </row>
    <row r="828">
      <c r="A828" s="36" t="n"/>
      <c r="B828" s="36" t="n"/>
      <c r="C828" s="36" t="n"/>
      <c r="G828" s="31" t="n"/>
    </row>
    <row r="829">
      <c r="A829" s="36" t="n"/>
      <c r="B829" s="36" t="n"/>
      <c r="C829" s="36" t="n"/>
      <c r="G829" s="31" t="n"/>
    </row>
    <row r="830">
      <c r="A830" s="36" t="n"/>
      <c r="B830" s="36" t="n"/>
      <c r="C830" s="36" t="n"/>
      <c r="G830" s="31" t="n"/>
    </row>
    <row r="831">
      <c r="A831" s="36" t="n"/>
      <c r="B831" s="36" t="n"/>
      <c r="C831" s="36" t="n"/>
      <c r="G831" s="31" t="n"/>
    </row>
    <row r="832">
      <c r="A832" s="36" t="n"/>
      <c r="B832" s="36" t="n"/>
      <c r="C832" s="36" t="n"/>
      <c r="G832" s="31" t="n"/>
    </row>
    <row r="833">
      <c r="A833" s="36" t="n"/>
      <c r="B833" s="36" t="n"/>
      <c r="C833" s="36" t="n"/>
      <c r="G833" s="31" t="n"/>
    </row>
    <row r="834">
      <c r="A834" s="36" t="n"/>
      <c r="B834" s="36" t="n"/>
      <c r="C834" s="36" t="n"/>
      <c r="G834" s="31" t="n"/>
    </row>
    <row r="835">
      <c r="A835" s="36" t="n"/>
      <c r="B835" s="36" t="n"/>
      <c r="C835" s="36" t="n"/>
      <c r="G835" s="31" t="n"/>
    </row>
    <row r="836">
      <c r="A836" s="36" t="n"/>
      <c r="B836" s="36" t="n"/>
      <c r="C836" s="36" t="n"/>
      <c r="G836" s="31" t="n"/>
    </row>
    <row r="837">
      <c r="A837" s="36" t="n"/>
      <c r="B837" s="36" t="n"/>
      <c r="C837" s="36" t="n"/>
      <c r="G837" s="31" t="n"/>
    </row>
    <row r="838">
      <c r="A838" s="36" t="n"/>
      <c r="B838" s="36" t="n"/>
      <c r="C838" s="36" t="n"/>
      <c r="G838" s="31" t="n"/>
    </row>
    <row r="839">
      <c r="A839" s="36" t="n"/>
      <c r="B839" s="36" t="n"/>
      <c r="C839" s="36" t="n"/>
      <c r="G839" s="31" t="n"/>
    </row>
    <row r="840">
      <c r="A840" s="36" t="n"/>
      <c r="B840" s="36" t="n"/>
      <c r="C840" s="36" t="n"/>
      <c r="G840" s="31" t="n"/>
    </row>
    <row r="841">
      <c r="A841" s="36" t="n"/>
      <c r="B841" s="36" t="n"/>
      <c r="C841" s="36" t="n"/>
      <c r="G841" s="31" t="n"/>
    </row>
    <row r="842">
      <c r="A842" s="36" t="n"/>
      <c r="B842" s="36" t="n"/>
      <c r="C842" s="36" t="n"/>
      <c r="G842" s="31" t="n"/>
    </row>
    <row r="843">
      <c r="A843" s="36" t="n"/>
      <c r="B843" s="36" t="n"/>
      <c r="C843" s="36" t="n"/>
      <c r="G843" s="31" t="n"/>
    </row>
    <row r="844">
      <c r="A844" s="36" t="n"/>
      <c r="B844" s="36" t="n"/>
      <c r="C844" s="36" t="n"/>
      <c r="G844" s="31" t="n"/>
    </row>
    <row r="845">
      <c r="A845" s="36" t="n"/>
      <c r="B845" s="36" t="n"/>
      <c r="C845" s="36" t="n"/>
      <c r="G845" s="31" t="n"/>
    </row>
    <row r="846">
      <c r="A846" s="36" t="n"/>
      <c r="B846" s="36" t="n"/>
      <c r="C846" s="36" t="n"/>
      <c r="G846" s="31" t="n"/>
    </row>
    <row r="847">
      <c r="A847" s="36" t="n"/>
      <c r="B847" s="36" t="n"/>
      <c r="C847" s="36" t="n"/>
      <c r="G847" s="31" t="n"/>
    </row>
    <row r="848">
      <c r="A848" s="36" t="n"/>
      <c r="B848" s="36" t="n"/>
      <c r="C848" s="36" t="n"/>
      <c r="G848" s="31" t="n"/>
    </row>
    <row r="849">
      <c r="A849" s="36" t="n"/>
      <c r="B849" s="36" t="n"/>
      <c r="C849" s="36" t="n"/>
      <c r="G849" s="31" t="n"/>
    </row>
    <row r="850">
      <c r="A850" s="36" t="n"/>
      <c r="B850" s="36" t="n"/>
      <c r="C850" s="36" t="n"/>
      <c r="G850" s="31" t="n"/>
    </row>
    <row r="851">
      <c r="A851" s="36" t="n"/>
      <c r="B851" s="36" t="n"/>
      <c r="C851" s="36" t="n"/>
      <c r="G851" s="31" t="n"/>
    </row>
    <row r="852">
      <c r="A852" s="36" t="n"/>
      <c r="B852" s="36" t="n"/>
      <c r="C852" s="36" t="n"/>
      <c r="G852" s="31" t="n"/>
    </row>
    <row r="853">
      <c r="A853" s="36" t="n"/>
      <c r="B853" s="36" t="n"/>
      <c r="C853" s="36" t="n"/>
      <c r="G853" s="31" t="n"/>
    </row>
    <row r="854">
      <c r="A854" s="36" t="n"/>
      <c r="B854" s="36" t="n"/>
      <c r="C854" s="36" t="n"/>
      <c r="G854" s="31" t="n"/>
    </row>
    <row r="855">
      <c r="A855" s="36" t="n"/>
      <c r="B855" s="36" t="n"/>
      <c r="C855" s="36" t="n"/>
      <c r="G855" s="31" t="n"/>
    </row>
    <row r="856">
      <c r="A856" s="36" t="n"/>
      <c r="B856" s="36" t="n"/>
      <c r="C856" s="36" t="n"/>
      <c r="G856" s="31" t="n"/>
    </row>
    <row r="857">
      <c r="A857" s="36" t="n"/>
      <c r="B857" s="36" t="n"/>
      <c r="C857" s="36" t="n"/>
      <c r="G857" s="31" t="n"/>
    </row>
    <row r="858">
      <c r="A858" s="36" t="n"/>
      <c r="B858" s="36" t="n"/>
      <c r="C858" s="36" t="n"/>
      <c r="G858" s="31" t="n"/>
    </row>
    <row r="859">
      <c r="A859" s="36" t="n"/>
      <c r="B859" s="36" t="n"/>
      <c r="C859" s="36" t="n"/>
      <c r="G859" s="31" t="n"/>
    </row>
    <row r="860">
      <c r="A860" s="36" t="n"/>
      <c r="B860" s="36" t="n"/>
      <c r="C860" s="36" t="n"/>
      <c r="G860" s="31" t="n"/>
    </row>
    <row r="861">
      <c r="A861" s="36" t="n"/>
      <c r="B861" s="36" t="n"/>
      <c r="C861" s="36" t="n"/>
      <c r="G861" s="31" t="n"/>
    </row>
    <row r="862">
      <c r="A862" s="36" t="n"/>
      <c r="B862" s="36" t="n"/>
      <c r="C862" s="36" t="n"/>
      <c r="G862" s="31" t="n"/>
    </row>
    <row r="863">
      <c r="A863" s="36" t="n"/>
      <c r="B863" s="36" t="n"/>
      <c r="C863" s="36" t="n"/>
      <c r="G863" s="31" t="n"/>
    </row>
    <row r="864">
      <c r="A864" s="36" t="n"/>
      <c r="B864" s="36" t="n"/>
      <c r="C864" s="36" t="n"/>
      <c r="G864" s="31" t="n"/>
    </row>
    <row r="865">
      <c r="A865" s="36" t="n"/>
      <c r="B865" s="36" t="n"/>
      <c r="C865" s="36" t="n"/>
      <c r="G865" s="31" t="n"/>
    </row>
    <row r="866">
      <c r="A866" s="36" t="n"/>
      <c r="B866" s="36" t="n"/>
      <c r="C866" s="36" t="n"/>
      <c r="G866" s="31" t="n"/>
    </row>
    <row r="867">
      <c r="A867" s="36" t="n"/>
      <c r="B867" s="36" t="n"/>
      <c r="C867" s="36" t="n"/>
      <c r="G867" s="31" t="n"/>
    </row>
    <row r="868">
      <c r="A868" s="36" t="n"/>
      <c r="B868" s="36" t="n"/>
      <c r="C868" s="36" t="n"/>
      <c r="G868" s="31" t="n"/>
    </row>
    <row r="869">
      <c r="A869" s="36" t="n"/>
      <c r="B869" s="36" t="n"/>
      <c r="C869" s="36" t="n"/>
      <c r="G869" s="31" t="n"/>
    </row>
    <row r="870">
      <c r="A870" s="36" t="n"/>
      <c r="B870" s="36" t="n"/>
      <c r="C870" s="36" t="n"/>
      <c r="G870" s="31" t="n"/>
    </row>
    <row r="871">
      <c r="A871" s="36" t="n"/>
      <c r="B871" s="36" t="n"/>
      <c r="C871" s="36" t="n"/>
      <c r="G871" s="31" t="n"/>
    </row>
    <row r="872">
      <c r="A872" s="36" t="n"/>
      <c r="B872" s="36" t="n"/>
      <c r="C872" s="36" t="n"/>
      <c r="G872" s="31" t="n"/>
    </row>
    <row r="873">
      <c r="A873" s="36" t="n"/>
      <c r="B873" s="36" t="n"/>
      <c r="C873" s="36" t="n"/>
      <c r="G873" s="31" t="n"/>
    </row>
    <row r="874">
      <c r="A874" s="36" t="n"/>
      <c r="B874" s="36" t="n"/>
      <c r="C874" s="36" t="n"/>
      <c r="G874" s="31" t="n"/>
    </row>
    <row r="875">
      <c r="A875" s="36" t="n"/>
      <c r="B875" s="36" t="n"/>
      <c r="C875" s="36" t="n"/>
      <c r="G875" s="31" t="n"/>
    </row>
    <row r="876">
      <c r="A876" s="36" t="n"/>
      <c r="B876" s="36" t="n"/>
      <c r="C876" s="36" t="n"/>
      <c r="G876" s="31" t="n"/>
    </row>
    <row r="877">
      <c r="A877" s="36" t="n"/>
      <c r="B877" s="36" t="n"/>
      <c r="C877" s="36" t="n"/>
      <c r="G877" s="31" t="n"/>
    </row>
    <row r="878">
      <c r="A878" s="36" t="n"/>
      <c r="B878" s="36" t="n"/>
      <c r="C878" s="36" t="n"/>
      <c r="G878" s="31" t="n"/>
    </row>
    <row r="879">
      <c r="A879" s="36" t="n"/>
      <c r="B879" s="36" t="n"/>
      <c r="C879" s="36" t="n"/>
      <c r="G879" s="31" t="n"/>
    </row>
    <row r="880">
      <c r="A880" s="36" t="n"/>
      <c r="B880" s="36" t="n"/>
      <c r="C880" s="36" t="n"/>
      <c r="G880" s="31" t="n"/>
    </row>
    <row r="881">
      <c r="A881" s="36" t="n"/>
      <c r="B881" s="36" t="n"/>
      <c r="C881" s="36" t="n"/>
      <c r="G881" s="31" t="n"/>
    </row>
    <row r="882">
      <c r="A882" s="36" t="n"/>
      <c r="B882" s="36" t="n"/>
      <c r="C882" s="36" t="n"/>
      <c r="G882" s="31" t="n"/>
    </row>
    <row r="883">
      <c r="A883" s="36" t="n"/>
      <c r="B883" s="36" t="n"/>
      <c r="C883" s="36" t="n"/>
      <c r="G883" s="31" t="n"/>
    </row>
    <row r="884">
      <c r="A884" s="36" t="n"/>
      <c r="B884" s="36" t="n"/>
      <c r="C884" s="36" t="n"/>
      <c r="G884" s="31" t="n"/>
    </row>
    <row r="885">
      <c r="A885" s="36" t="n"/>
      <c r="B885" s="36" t="n"/>
      <c r="C885" s="36" t="n"/>
      <c r="G885" s="31" t="n"/>
    </row>
    <row r="886">
      <c r="A886" s="36" t="n"/>
      <c r="B886" s="36" t="n"/>
      <c r="C886" s="36" t="n"/>
      <c r="G886" s="31" t="n"/>
    </row>
    <row r="887">
      <c r="A887" s="36" t="n"/>
      <c r="B887" s="36" t="n"/>
      <c r="C887" s="36" t="n"/>
      <c r="G887" s="31" t="n"/>
    </row>
    <row r="888">
      <c r="A888" s="36" t="n"/>
      <c r="B888" s="36" t="n"/>
      <c r="C888" s="36" t="n"/>
      <c r="G888" s="31" t="n"/>
    </row>
    <row r="889">
      <c r="A889" s="36" t="n"/>
      <c r="B889" s="36" t="n"/>
      <c r="C889" s="36" t="n"/>
      <c r="G889" s="31" t="n"/>
    </row>
    <row r="890">
      <c r="A890" s="36" t="n"/>
      <c r="B890" s="36" t="n"/>
      <c r="C890" s="36" t="n"/>
      <c r="G890" s="31" t="n"/>
    </row>
    <row r="891">
      <c r="A891" s="36" t="n"/>
      <c r="B891" s="36" t="n"/>
      <c r="C891" s="36" t="n"/>
      <c r="G891" s="31" t="n"/>
    </row>
    <row r="892">
      <c r="A892" s="36" t="n"/>
      <c r="B892" s="36" t="n"/>
      <c r="C892" s="36" t="n"/>
      <c r="G892" s="31" t="n"/>
    </row>
    <row r="893">
      <c r="A893" s="36" t="n"/>
      <c r="B893" s="36" t="n"/>
      <c r="C893" s="36" t="n"/>
      <c r="G893" s="31" t="n"/>
    </row>
    <row r="894">
      <c r="A894" s="36" t="n"/>
      <c r="B894" s="36" t="n"/>
      <c r="C894" s="36" t="n"/>
      <c r="G894" s="31" t="n"/>
    </row>
    <row r="895">
      <c r="A895" s="36" t="n"/>
      <c r="B895" s="36" t="n"/>
      <c r="C895" s="36" t="n"/>
      <c r="G895" s="31" t="n"/>
    </row>
    <row r="896">
      <c r="A896" s="36" t="n"/>
      <c r="B896" s="36" t="n"/>
      <c r="C896" s="36" t="n"/>
      <c r="G896" s="31" t="n"/>
    </row>
    <row r="897">
      <c r="A897" s="36" t="n"/>
      <c r="B897" s="36" t="n"/>
      <c r="C897" s="36" t="n"/>
      <c r="G897" s="31" t="n"/>
    </row>
    <row r="898">
      <c r="A898" s="36" t="n"/>
      <c r="B898" s="36" t="n"/>
      <c r="C898" s="36" t="n"/>
      <c r="G898" s="31" t="n"/>
    </row>
    <row r="899">
      <c r="A899" s="36" t="n"/>
      <c r="B899" s="36" t="n"/>
      <c r="C899" s="36" t="n"/>
      <c r="G899" s="31" t="n"/>
    </row>
    <row r="900">
      <c r="A900" s="36" t="n"/>
      <c r="B900" s="36" t="n"/>
      <c r="C900" s="36" t="n"/>
      <c r="G900" s="31" t="n"/>
    </row>
    <row r="901">
      <c r="A901" s="36" t="n"/>
      <c r="B901" s="36" t="n"/>
      <c r="C901" s="36" t="n"/>
      <c r="G901" s="31" t="n"/>
    </row>
    <row r="902">
      <c r="A902" s="36" t="n"/>
      <c r="B902" s="36" t="n"/>
      <c r="C902" s="36" t="n"/>
      <c r="G902" s="31" t="n"/>
    </row>
    <row r="903">
      <c r="A903" s="36" t="n"/>
      <c r="B903" s="36" t="n"/>
      <c r="C903" s="36" t="n"/>
      <c r="G903" s="31" t="n"/>
    </row>
    <row r="904">
      <c r="A904" s="36" t="n"/>
      <c r="B904" s="36" t="n"/>
      <c r="C904" s="36" t="n"/>
      <c r="G904" s="31" t="n"/>
    </row>
    <row r="905">
      <c r="A905" s="36" t="n"/>
      <c r="B905" s="36" t="n"/>
      <c r="C905" s="36" t="n"/>
      <c r="G905" s="31" t="n"/>
    </row>
    <row r="906">
      <c r="A906" s="36" t="n"/>
      <c r="B906" s="36" t="n"/>
      <c r="C906" s="36" t="n"/>
      <c r="G906" s="31" t="n"/>
    </row>
    <row r="907">
      <c r="A907" s="36" t="n"/>
      <c r="B907" s="36" t="n"/>
      <c r="C907" s="36" t="n"/>
      <c r="G907" s="31" t="n"/>
    </row>
    <row r="908">
      <c r="A908" s="36" t="n"/>
      <c r="B908" s="36" t="n"/>
      <c r="C908" s="36" t="n"/>
      <c r="G908" s="31" t="n"/>
    </row>
    <row r="909">
      <c r="A909" s="36" t="n"/>
      <c r="B909" s="36" t="n"/>
      <c r="C909" s="36" t="n"/>
      <c r="G909" s="31" t="n"/>
    </row>
    <row r="910">
      <c r="A910" s="36" t="n"/>
      <c r="B910" s="36" t="n"/>
      <c r="C910" s="36" t="n"/>
      <c r="G910" s="31" t="n"/>
    </row>
    <row r="911">
      <c r="A911" s="36" t="n"/>
      <c r="B911" s="36" t="n"/>
      <c r="C911" s="36" t="n"/>
      <c r="G911" s="31" t="n"/>
    </row>
    <row r="912">
      <c r="A912" s="36" t="n"/>
      <c r="B912" s="36" t="n"/>
      <c r="C912" s="36" t="n"/>
      <c r="G912" s="31" t="n"/>
    </row>
    <row r="913">
      <c r="A913" s="36" t="n"/>
      <c r="B913" s="36" t="n"/>
      <c r="C913" s="36" t="n"/>
      <c r="G913" s="31" t="n"/>
    </row>
    <row r="914">
      <c r="A914" s="36" t="n"/>
      <c r="B914" s="36" t="n"/>
      <c r="C914" s="36" t="n"/>
      <c r="G914" s="31" t="n"/>
    </row>
    <row r="915">
      <c r="A915" s="36" t="n"/>
      <c r="B915" s="36" t="n"/>
      <c r="C915" s="36" t="n"/>
      <c r="G915" s="31" t="n"/>
    </row>
    <row r="916">
      <c r="A916" s="36" t="n"/>
      <c r="B916" s="36" t="n"/>
      <c r="C916" s="36" t="n"/>
      <c r="G916" s="31" t="n"/>
    </row>
    <row r="917">
      <c r="A917" s="36" t="n"/>
      <c r="B917" s="36" t="n"/>
      <c r="C917" s="36" t="n"/>
      <c r="G917" s="31" t="n"/>
    </row>
    <row r="918">
      <c r="A918" s="36" t="n"/>
      <c r="B918" s="36" t="n"/>
      <c r="C918" s="36" t="n"/>
      <c r="G918" s="31" t="n"/>
    </row>
    <row r="919">
      <c r="A919" s="36" t="n"/>
      <c r="B919" s="36" t="n"/>
      <c r="C919" s="36" t="n"/>
      <c r="G919" s="31" t="n"/>
    </row>
    <row r="920">
      <c r="A920" s="36" t="n"/>
      <c r="B920" s="36" t="n"/>
      <c r="C920" s="36" t="n"/>
      <c r="G920" s="31" t="n"/>
    </row>
    <row r="921">
      <c r="A921" s="36" t="n"/>
      <c r="B921" s="36" t="n"/>
      <c r="C921" s="36" t="n"/>
      <c r="G921" s="31" t="n"/>
    </row>
    <row r="922">
      <c r="A922" s="36" t="n"/>
      <c r="B922" s="36" t="n"/>
      <c r="C922" s="36" t="n"/>
      <c r="G922" s="31" t="n"/>
    </row>
    <row r="923">
      <c r="A923" s="36" t="n"/>
      <c r="B923" s="36" t="n"/>
      <c r="C923" s="36" t="n"/>
      <c r="G923" s="31" t="n"/>
    </row>
    <row r="924">
      <c r="A924" s="36" t="n"/>
      <c r="B924" s="36" t="n"/>
      <c r="C924" s="36" t="n"/>
      <c r="G924" s="31" t="n"/>
    </row>
    <row r="925">
      <c r="A925" s="36" t="n"/>
      <c r="B925" s="36" t="n"/>
      <c r="C925" s="36" t="n"/>
      <c r="G925" s="31" t="n"/>
    </row>
    <row r="926">
      <c r="A926" s="36" t="n"/>
      <c r="B926" s="36" t="n"/>
      <c r="C926" s="36" t="n"/>
      <c r="G926" s="31" t="n"/>
    </row>
    <row r="927">
      <c r="A927" s="36" t="n"/>
      <c r="B927" s="36" t="n"/>
      <c r="C927" s="36" t="n"/>
      <c r="G927" s="31" t="n"/>
    </row>
    <row r="928">
      <c r="A928" s="36" t="n"/>
      <c r="B928" s="36" t="n"/>
      <c r="C928" s="36" t="n"/>
      <c r="G928" s="31" t="n"/>
    </row>
    <row r="929">
      <c r="A929" s="36" t="n"/>
      <c r="B929" s="36" t="n"/>
      <c r="C929" s="36" t="n"/>
      <c r="G929" s="31" t="n"/>
    </row>
    <row r="930">
      <c r="A930" s="36" t="n"/>
      <c r="B930" s="36" t="n"/>
      <c r="C930" s="36" t="n"/>
      <c r="G930" s="31" t="n"/>
    </row>
    <row r="931">
      <c r="A931" s="36" t="n"/>
      <c r="B931" s="36" t="n"/>
      <c r="C931" s="36" t="n"/>
      <c r="G931" s="31" t="n"/>
    </row>
    <row r="932">
      <c r="A932" s="36" t="n"/>
      <c r="B932" s="36" t="n"/>
      <c r="C932" s="36" t="n"/>
      <c r="G932" s="31" t="n"/>
    </row>
    <row r="933">
      <c r="A933" s="36" t="n"/>
      <c r="B933" s="36" t="n"/>
      <c r="C933" s="36" t="n"/>
      <c r="G933" s="31" t="n"/>
    </row>
    <row r="934">
      <c r="A934" s="36" t="n"/>
      <c r="B934" s="36" t="n"/>
      <c r="C934" s="36" t="n"/>
      <c r="G934" s="31" t="n"/>
    </row>
    <row r="935">
      <c r="A935" s="36" t="n"/>
      <c r="B935" s="36" t="n"/>
      <c r="C935" s="36" t="n"/>
      <c r="G935" s="31" t="n"/>
    </row>
    <row r="936">
      <c r="A936" s="36" t="n"/>
      <c r="B936" s="36" t="n"/>
      <c r="C936" s="36" t="n"/>
      <c r="G936" s="31" t="n"/>
    </row>
    <row r="937">
      <c r="A937" s="36" t="n"/>
      <c r="B937" s="36" t="n"/>
      <c r="C937" s="36" t="n"/>
      <c r="G937" s="31" t="n"/>
    </row>
    <row r="938">
      <c r="A938" s="36" t="n"/>
      <c r="B938" s="36" t="n"/>
      <c r="C938" s="36" t="n"/>
      <c r="G938" s="31" t="n"/>
    </row>
    <row r="939">
      <c r="A939" s="36" t="n"/>
      <c r="B939" s="36" t="n"/>
      <c r="C939" s="36" t="n"/>
      <c r="G939" s="31" t="n"/>
    </row>
    <row r="940">
      <c r="A940" s="36" t="n"/>
      <c r="B940" s="36" t="n"/>
      <c r="C940" s="36" t="n"/>
      <c r="G940" s="31" t="n"/>
    </row>
    <row r="941">
      <c r="A941" s="36" t="n"/>
      <c r="B941" s="36" t="n"/>
      <c r="C941" s="36" t="n"/>
      <c r="G941" s="31" t="n"/>
    </row>
    <row r="942">
      <c r="A942" s="36" t="n"/>
      <c r="B942" s="36" t="n"/>
      <c r="C942" s="36" t="n"/>
      <c r="G942" s="31" t="n"/>
    </row>
    <row r="943">
      <c r="A943" s="36" t="n"/>
      <c r="B943" s="36" t="n"/>
      <c r="C943" s="36" t="n"/>
      <c r="G943" s="31" t="n"/>
    </row>
    <row r="944">
      <c r="A944" s="36" t="n"/>
      <c r="B944" s="36" t="n"/>
      <c r="C944" s="36" t="n"/>
      <c r="G944" s="31" t="n"/>
    </row>
    <row r="945">
      <c r="A945" s="36" t="n"/>
      <c r="B945" s="36" t="n"/>
      <c r="C945" s="36" t="n"/>
      <c r="G945" s="31" t="n"/>
    </row>
    <row r="946">
      <c r="A946" s="36" t="n"/>
      <c r="B946" s="36" t="n"/>
      <c r="C946" s="36" t="n"/>
      <c r="G946" s="31" t="n"/>
    </row>
    <row r="947">
      <c r="A947" s="36" t="n"/>
      <c r="B947" s="36" t="n"/>
      <c r="C947" s="36" t="n"/>
      <c r="G947" s="31" t="n"/>
    </row>
    <row r="948">
      <c r="A948" s="36" t="n"/>
      <c r="B948" s="36" t="n"/>
      <c r="C948" s="36" t="n"/>
      <c r="G948" s="31" t="n"/>
    </row>
    <row r="949">
      <c r="A949" s="36" t="n"/>
      <c r="B949" s="36" t="n"/>
      <c r="C949" s="36" t="n"/>
      <c r="G949" s="31" t="n"/>
    </row>
    <row r="950">
      <c r="A950" s="36" t="n"/>
      <c r="B950" s="36" t="n"/>
      <c r="C950" s="36" t="n"/>
      <c r="G950" s="31" t="n"/>
    </row>
    <row r="951">
      <c r="A951" s="36" t="n"/>
      <c r="B951" s="36" t="n"/>
      <c r="C951" s="36" t="n"/>
      <c r="G951" s="31" t="n"/>
    </row>
    <row r="952">
      <c r="A952" s="36" t="n"/>
      <c r="B952" s="36" t="n"/>
      <c r="C952" s="36" t="n"/>
      <c r="G952" s="31" t="n"/>
    </row>
    <row r="953">
      <c r="A953" s="36" t="n"/>
      <c r="B953" s="36" t="n"/>
      <c r="C953" s="36" t="n"/>
      <c r="G953" s="31" t="n"/>
    </row>
    <row r="954">
      <c r="A954" s="36" t="n"/>
      <c r="B954" s="36" t="n"/>
      <c r="C954" s="36" t="n"/>
      <c r="G954" s="31" t="n"/>
    </row>
    <row r="955">
      <c r="A955" s="36" t="n"/>
      <c r="B955" s="36" t="n"/>
      <c r="C955" s="36" t="n"/>
      <c r="G955" s="31" t="n"/>
    </row>
    <row r="956">
      <c r="A956" s="36" t="n"/>
      <c r="B956" s="36" t="n"/>
      <c r="C956" s="36" t="n"/>
      <c r="G956" s="31" t="n"/>
    </row>
    <row r="957">
      <c r="A957" s="36" t="n"/>
      <c r="B957" s="36" t="n"/>
      <c r="C957" s="36" t="n"/>
      <c r="G957" s="31" t="n"/>
    </row>
    <row r="958">
      <c r="A958" s="36" t="n"/>
      <c r="B958" s="36" t="n"/>
      <c r="C958" s="36" t="n"/>
      <c r="G958" s="31" t="n"/>
    </row>
    <row r="959">
      <c r="A959" s="36" t="n"/>
      <c r="B959" s="36" t="n"/>
      <c r="C959" s="36" t="n"/>
      <c r="G959" s="31" t="n"/>
    </row>
    <row r="960">
      <c r="A960" s="36" t="n"/>
      <c r="B960" s="36" t="n"/>
      <c r="C960" s="36" t="n"/>
      <c r="G960" s="31" t="n"/>
    </row>
    <row r="961">
      <c r="A961" s="36" t="n"/>
      <c r="B961" s="36" t="n"/>
      <c r="C961" s="36" t="n"/>
      <c r="G961" s="31" t="n"/>
    </row>
    <row r="962">
      <c r="A962" s="36" t="n"/>
      <c r="B962" s="36" t="n"/>
      <c r="C962" s="36" t="n"/>
      <c r="G962" s="31" t="n"/>
    </row>
    <row r="963">
      <c r="A963" s="36" t="n"/>
      <c r="B963" s="36" t="n"/>
      <c r="C963" s="36" t="n"/>
      <c r="G963" s="31" t="n"/>
    </row>
    <row r="964">
      <c r="A964" s="36" t="n"/>
      <c r="B964" s="36" t="n"/>
      <c r="C964" s="36" t="n"/>
      <c r="G964" s="31" t="n"/>
    </row>
    <row r="965">
      <c r="A965" s="36" t="n"/>
      <c r="B965" s="36" t="n"/>
      <c r="C965" s="36" t="n"/>
      <c r="G965" s="31" t="n"/>
    </row>
    <row r="966">
      <c r="A966" s="36" t="n"/>
      <c r="B966" s="36" t="n"/>
      <c r="C966" s="36" t="n"/>
      <c r="G966" s="31" t="n"/>
    </row>
    <row r="967">
      <c r="A967" s="36" t="n"/>
      <c r="B967" s="36" t="n"/>
      <c r="C967" s="36" t="n"/>
      <c r="G967" s="31" t="n"/>
    </row>
    <row r="968">
      <c r="A968" s="36" t="n"/>
      <c r="B968" s="36" t="n"/>
      <c r="C968" s="36" t="n"/>
      <c r="G968" s="31" t="n"/>
    </row>
    <row r="969">
      <c r="A969" s="36" t="n"/>
      <c r="B969" s="36" t="n"/>
      <c r="C969" s="36" t="n"/>
      <c r="G969" s="31" t="n"/>
    </row>
    <row r="970">
      <c r="A970" s="36" t="n"/>
      <c r="B970" s="36" t="n"/>
      <c r="C970" s="36" t="n"/>
      <c r="G970" s="31" t="n"/>
    </row>
    <row r="971">
      <c r="A971" s="36" t="n"/>
      <c r="B971" s="36" t="n"/>
      <c r="C971" s="36" t="n"/>
      <c r="G971" s="31" t="n"/>
    </row>
    <row r="972">
      <c r="A972" s="36" t="n"/>
      <c r="B972" s="36" t="n"/>
      <c r="C972" s="36" t="n"/>
      <c r="G972" s="31" t="n"/>
    </row>
    <row r="973">
      <c r="A973" s="36" t="n"/>
      <c r="B973" s="36" t="n"/>
      <c r="C973" s="36" t="n"/>
      <c r="G973" s="31" t="n"/>
    </row>
    <row r="974">
      <c r="A974" s="36" t="n"/>
      <c r="B974" s="36" t="n"/>
      <c r="C974" s="36" t="n"/>
      <c r="G974" s="31" t="n"/>
    </row>
    <row r="975">
      <c r="A975" s="36" t="n"/>
      <c r="B975" s="36" t="n"/>
      <c r="C975" s="36" t="n"/>
      <c r="G975" s="31" t="n"/>
    </row>
    <row r="976">
      <c r="A976" s="36" t="n"/>
      <c r="B976" s="36" t="n"/>
      <c r="C976" s="36" t="n"/>
      <c r="G976" s="31" t="n"/>
    </row>
    <row r="977">
      <c r="A977" s="36" t="n"/>
      <c r="B977" s="36" t="n"/>
      <c r="C977" s="36" t="n"/>
      <c r="G977" s="31" t="n"/>
    </row>
    <row r="978">
      <c r="A978" s="36" t="n"/>
      <c r="B978" s="36" t="n"/>
      <c r="C978" s="36" t="n"/>
      <c r="G978" s="31" t="n"/>
    </row>
    <row r="979">
      <c r="A979" s="36" t="n"/>
      <c r="B979" s="36" t="n"/>
      <c r="C979" s="36" t="n"/>
      <c r="G979" s="31" t="n"/>
    </row>
    <row r="980">
      <c r="A980" s="36" t="n"/>
      <c r="B980" s="36" t="n"/>
      <c r="C980" s="36" t="n"/>
      <c r="G980" s="31" t="n"/>
    </row>
    <row r="981">
      <c r="A981" s="36" t="n"/>
      <c r="B981" s="36" t="n"/>
      <c r="C981" s="36" t="n"/>
      <c r="G981" s="31" t="n"/>
    </row>
    <row r="982">
      <c r="A982" s="36" t="n"/>
      <c r="B982" s="36" t="n"/>
      <c r="C982" s="36" t="n"/>
      <c r="G982" s="31" t="n"/>
    </row>
    <row r="983">
      <c r="A983" s="36" t="n"/>
      <c r="B983" s="36" t="n"/>
      <c r="C983" s="36" t="n"/>
      <c r="G983" s="31" t="n"/>
    </row>
    <row r="984">
      <c r="A984" s="36" t="n"/>
      <c r="B984" s="36" t="n"/>
      <c r="C984" s="36" t="n"/>
      <c r="G984" s="31" t="n"/>
    </row>
    <row r="985">
      <c r="A985" s="36" t="n"/>
      <c r="B985" s="36" t="n"/>
      <c r="C985" s="36" t="n"/>
      <c r="G985" s="31" t="n"/>
    </row>
    <row r="986">
      <c r="A986" s="36" t="n"/>
      <c r="B986" s="36" t="n"/>
      <c r="C986" s="36" t="n"/>
      <c r="G986" s="31" t="n"/>
    </row>
    <row r="987">
      <c r="A987" s="36" t="n"/>
      <c r="B987" s="36" t="n"/>
      <c r="C987" s="36" t="n"/>
      <c r="G987" s="31" t="n"/>
    </row>
    <row r="988">
      <c r="A988" s="36" t="n"/>
      <c r="B988" s="36" t="n"/>
      <c r="C988" s="36" t="n"/>
      <c r="G988" s="31" t="n"/>
    </row>
    <row r="989">
      <c r="A989" s="36" t="n"/>
      <c r="B989" s="36" t="n"/>
      <c r="C989" s="36" t="n"/>
      <c r="G989" s="31" t="n"/>
    </row>
    <row r="990">
      <c r="A990" s="36" t="n"/>
      <c r="B990" s="36" t="n"/>
      <c r="C990" s="36" t="n"/>
      <c r="G990" s="31" t="n"/>
    </row>
    <row r="991">
      <c r="A991" s="36" t="n"/>
      <c r="B991" s="36" t="n"/>
      <c r="C991" s="36" t="n"/>
      <c r="G991" s="31" t="n"/>
    </row>
    <row r="992">
      <c r="A992" s="36" t="n"/>
      <c r="B992" s="36" t="n"/>
      <c r="C992" s="36" t="n"/>
      <c r="G992" s="31" t="n"/>
    </row>
    <row r="993">
      <c r="A993" s="36" t="n"/>
      <c r="B993" s="36" t="n"/>
      <c r="C993" s="36" t="n"/>
      <c r="G993" s="31" t="n"/>
    </row>
    <row r="994">
      <c r="A994" s="36" t="n"/>
      <c r="B994" s="36" t="n"/>
      <c r="C994" s="36" t="n"/>
      <c r="G994" s="31" t="n"/>
    </row>
    <row r="995">
      <c r="A995" s="36" t="n"/>
      <c r="B995" s="36" t="n"/>
      <c r="C995" s="36" t="n"/>
      <c r="G995" s="31" t="n"/>
    </row>
    <row r="996">
      <c r="A996" s="36" t="n"/>
      <c r="B996" s="36" t="n"/>
      <c r="C996" s="36" t="n"/>
      <c r="G996" s="31" t="n"/>
    </row>
    <row r="997">
      <c r="A997" s="36" t="n"/>
      <c r="B997" s="36" t="n"/>
      <c r="C997" s="36" t="n"/>
      <c r="G997" s="31" t="n"/>
    </row>
    <row r="998">
      <c r="A998" s="36" t="n"/>
      <c r="B998" s="36" t="n"/>
      <c r="C998" s="36" t="n"/>
      <c r="G998" s="31" t="n"/>
    </row>
    <row r="999">
      <c r="A999" s="36" t="n"/>
      <c r="B999" s="36" t="n"/>
      <c r="C999" s="36" t="n"/>
      <c r="G999" s="31" t="n"/>
    </row>
    <row r="1000">
      <c r="A1000" s="36" t="n"/>
      <c r="B1000" s="36" t="n"/>
      <c r="C1000" s="36" t="n"/>
      <c r="G1000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42" min="1" max="1"/>
    <col width="14" customWidth="1" style="42" min="2" max="2"/>
    <col width="10" customWidth="1" style="42" min="3" max="3"/>
    <col width="12" customWidth="1" style="42" min="4" max="4"/>
    <col width="11" customWidth="1" style="42" min="5" max="12"/>
    <col width="8.710000000000001" customWidth="1" style="42" min="13" max="26"/>
  </cols>
  <sheetData>
    <row r="1">
      <c r="A1" s="2" t="inlineStr">
        <is>
          <t>Select Date ▶</t>
        </is>
      </c>
      <c r="B1" s="5" t="n">
        <v>46304</v>
      </c>
      <c r="C1" s="11">
        <f>IF($B$1="All","&lt;&gt;",$B$1)</f>
        <v/>
      </c>
      <c r="D1" s="15" t="inlineStr">
        <is>
          <t>(pick a date or "All" from the dropdown)</t>
        </is>
      </c>
    </row>
    <row r="3">
      <c r="A3" s="17" t="inlineStr">
        <is>
          <t>DH - City Split</t>
        </is>
      </c>
    </row>
    <row r="4" ht="31.5" customHeight="1" s="42">
      <c r="A4" s="4" t="inlineStr">
        <is>
          <t>Type</t>
        </is>
      </c>
      <c r="B4" s="4" t="inlineStr">
        <is>
          <t>City</t>
        </is>
      </c>
      <c r="C4" s="4" t="inlineStr">
        <is>
          <t>Store Count</t>
        </is>
      </c>
      <c r="D4" s="4" t="inlineStr">
        <is>
          <t>Total Bins</t>
        </is>
      </c>
      <c r="E4" s="4" t="inlineStr">
        <is>
          <t>CC MTD %</t>
        </is>
      </c>
      <c r="F4" s="4" t="inlineStr">
        <is>
          <t>BA MTD %</t>
        </is>
      </c>
      <c r="G4" s="4" t="inlineStr">
        <is>
          <t>IA MTD %</t>
        </is>
      </c>
      <c r="H4" s="4" t="inlineStr">
        <is>
          <t>CC ACC %</t>
        </is>
      </c>
      <c r="I4" s="4" t="inlineStr">
        <is>
          <t>PD %</t>
        </is>
      </c>
      <c r="J4" s="4" t="inlineStr">
        <is>
          <t>Inv Health</t>
        </is>
      </c>
      <c r="K4" s="4" t="inlineStr">
        <is>
          <t>CC MTD Target</t>
        </is>
      </c>
      <c r="L4" s="4" t="inlineStr">
        <is>
          <t>CC MTD Achieved %</t>
        </is>
      </c>
    </row>
    <row r="5">
      <c r="A5" s="20" t="inlineStr">
        <is>
          <t>DH</t>
        </is>
      </c>
      <c r="B5" s="20" t="inlineStr">
        <is>
          <t>Bengaluru</t>
        </is>
      </c>
      <c r="C5" s="20">
        <f>COUNTIFS('Raw Data'!$R$2:$R$10000,"No",'Raw Data'!$A$2:$A$10000,$C$1,'Raw Data'!$N$2:$N$10000,"DH",'Raw Data'!$E$2:$E$10000,$B5)</f>
        <v/>
      </c>
      <c r="D5" s="24">
        <f>SUMIFS('Raw Data'!$F$2:$F$10000,'Raw Data'!$R$2:$R$10000,"No",'Raw Data'!$A$2:$A$10000,$C$1,'Raw Data'!$N$2:$N$10000,"DH",'Raw Data'!$E$2:$E$10000,$B5)</f>
        <v/>
      </c>
      <c r="E5" s="21">
        <f>IFERROR(AVERAGEIFS('Raw Data'!$G$2:$G$10000,'Raw Data'!$R$2:$R$10000,"No",'Raw Data'!$A$2:$A$10000,$C$1,'Raw Data'!$N$2:$N$10000,"DH",'Raw Data'!$E$2:$E$10000,$B5),"")</f>
        <v/>
      </c>
      <c r="F5" s="21">
        <f>IFERROR(AVERAGEIFS('Raw Data'!$H$2:$H$10000,'Raw Data'!$R$2:$R$10000,"No",'Raw Data'!$A$2:$A$10000,$C$1,'Raw Data'!$N$2:$N$10000,"DH",'Raw Data'!$E$2:$E$10000,$B5),"")</f>
        <v/>
      </c>
      <c r="G5" s="21">
        <f>IFERROR(AVERAGEIFS('Raw Data'!$I$2:$I$10000,'Raw Data'!$R$2:$R$10000,"No",'Raw Data'!$A$2:$A$10000,$C$1,'Raw Data'!$N$2:$N$10000,"DH",'Raw Data'!$E$2:$E$10000,$B5),"")</f>
        <v/>
      </c>
      <c r="H5" s="21">
        <f>IFERROR(AVERAGEIFS('Raw Data'!$J$2:$J$10000,'Raw Data'!$R$2:$R$10000,"No",'Raw Data'!$A$2:$A$10000,$C$1,'Raw Data'!$N$2:$N$10000,"DH",'Raw Data'!$E$2:$E$10000,$B5),"")</f>
        <v/>
      </c>
      <c r="I5" s="21">
        <f>IFERROR(AVERAGEIFS('Raw Data'!$K$2:$K$10000,'Raw Data'!$R$2:$R$10000,"No",'Raw Data'!$A$2:$A$10000,$C$1,'Raw Data'!$N$2:$N$10000,"DH",'Raw Data'!$E$2:$E$10000,$B5),"")</f>
        <v/>
      </c>
      <c r="J5" s="21">
        <f>IFERROR(AVERAGEIFS('Raw Data'!$L$2:$L$10000,'Raw Data'!$R$2:$R$10000,"No",'Raw Data'!$A$2:$A$10000,$C$1,'Raw Data'!$N$2:$N$10000,"DH",'Raw Data'!$E$2:$E$10000,$B5),"")</f>
        <v/>
      </c>
      <c r="K5" s="21">
        <f>IFERROR(AVERAGEIFS('Raw Data'!$S$2:$S$10000,'Raw Data'!$R$2:$R$10000,"No",'Raw Data'!$A$2:$A$10000,$C$1,'Raw Data'!$N$2:$N$10000,"DH",'Raw Data'!$E$2:$E$10000,$B5),"")</f>
        <v/>
      </c>
      <c r="L5" s="21">
        <f>IFERROR(AVERAGEIFS('Raw Data'!$T$2:$T$10000,'Raw Data'!$R$2:$R$10000,"No",'Raw Data'!$A$2:$A$10000,$C$1,'Raw Data'!$N$2:$N$10000,"DH",'Raw Data'!$E$2:$E$10000,$B5),"")</f>
        <v/>
      </c>
    </row>
    <row r="6">
      <c r="A6" s="20" t="inlineStr">
        <is>
          <t>DH</t>
        </is>
      </c>
      <c r="B6" s="20" t="inlineStr">
        <is>
          <t>Kochi</t>
        </is>
      </c>
      <c r="C6" s="20">
        <f>COUNTIFS('Raw Data'!$R$2:$R$10000,"No",'Raw Data'!$A$2:$A$10000,$C$1,'Raw Data'!$N$2:$N$10000,"DH",'Raw Data'!$E$2:$E$10000,$B6)</f>
        <v/>
      </c>
      <c r="D6" s="24">
        <f>SUMIFS('Raw Data'!$F$2:$F$10000,'Raw Data'!$R$2:$R$10000,"No",'Raw Data'!$A$2:$A$10000,$C$1,'Raw Data'!$N$2:$N$10000,"DH",'Raw Data'!$E$2:$E$10000,$B6)</f>
        <v/>
      </c>
      <c r="E6" s="21">
        <f>IFERROR(AVERAGEIFS('Raw Data'!$G$2:$G$10000,'Raw Data'!$R$2:$R$10000,"No",'Raw Data'!$A$2:$A$10000,$C$1,'Raw Data'!$N$2:$N$10000,"DH",'Raw Data'!$E$2:$E$10000,$B6),"")</f>
        <v/>
      </c>
      <c r="F6" s="21">
        <f>IFERROR(AVERAGEIFS('Raw Data'!$H$2:$H$10000,'Raw Data'!$R$2:$R$10000,"No",'Raw Data'!$A$2:$A$10000,$C$1,'Raw Data'!$N$2:$N$10000,"DH",'Raw Data'!$E$2:$E$10000,$B6),"")</f>
        <v/>
      </c>
      <c r="G6" s="21">
        <f>IFERROR(AVERAGEIFS('Raw Data'!$I$2:$I$10000,'Raw Data'!$R$2:$R$10000,"No",'Raw Data'!$A$2:$A$10000,$C$1,'Raw Data'!$N$2:$N$10000,"DH",'Raw Data'!$E$2:$E$10000,$B6),"")</f>
        <v/>
      </c>
      <c r="H6" s="21">
        <f>IFERROR(AVERAGEIFS('Raw Data'!$J$2:$J$10000,'Raw Data'!$R$2:$R$10000,"No",'Raw Data'!$A$2:$A$10000,$C$1,'Raw Data'!$N$2:$N$10000,"DH",'Raw Data'!$E$2:$E$10000,$B6),"")</f>
        <v/>
      </c>
      <c r="I6" s="21">
        <f>IFERROR(AVERAGEIFS('Raw Data'!$K$2:$K$10000,'Raw Data'!$R$2:$R$10000,"No",'Raw Data'!$A$2:$A$10000,$C$1,'Raw Data'!$N$2:$N$10000,"DH",'Raw Data'!$E$2:$E$10000,$B6),"")</f>
        <v/>
      </c>
      <c r="J6" s="21">
        <f>IFERROR(AVERAGEIFS('Raw Data'!$L$2:$L$10000,'Raw Data'!$R$2:$R$10000,"No",'Raw Data'!$A$2:$A$10000,$C$1,'Raw Data'!$N$2:$N$10000,"DH",'Raw Data'!$E$2:$E$10000,$B6),"")</f>
        <v/>
      </c>
      <c r="K6" s="21">
        <f>IFERROR(AVERAGEIFS('Raw Data'!$S$2:$S$10000,'Raw Data'!$R$2:$R$10000,"No",'Raw Data'!$A$2:$A$10000,$C$1,'Raw Data'!$N$2:$N$10000,"DH",'Raw Data'!$E$2:$E$10000,$B6),"")</f>
        <v/>
      </c>
      <c r="L6" s="21">
        <f>IFERROR(AVERAGEIFS('Raw Data'!$T$2:$T$10000,'Raw Data'!$R$2:$R$10000,"No",'Raw Data'!$A$2:$A$10000,$C$1,'Raw Data'!$N$2:$N$10000,"DH",'Raw Data'!$E$2:$E$10000,$B6),"")</f>
        <v/>
      </c>
    </row>
    <row r="7">
      <c r="A7" s="20" t="inlineStr">
        <is>
          <t>DH</t>
        </is>
      </c>
      <c r="B7" s="20" t="inlineStr">
        <is>
          <t>Coimbatore</t>
        </is>
      </c>
      <c r="C7" s="20">
        <f>COUNTIFS('Raw Data'!$R$2:$R$10000,"No",'Raw Data'!$A$2:$A$10000,$C$1,'Raw Data'!$N$2:$N$10000,"DH",'Raw Data'!$E$2:$E$10000,$B7)</f>
        <v/>
      </c>
      <c r="D7" s="24">
        <f>SUMIFS('Raw Data'!$F$2:$F$10000,'Raw Data'!$R$2:$R$10000,"No",'Raw Data'!$A$2:$A$10000,$C$1,'Raw Data'!$N$2:$N$10000,"DH",'Raw Data'!$E$2:$E$10000,$B7)</f>
        <v/>
      </c>
      <c r="E7" s="21">
        <f>IFERROR(AVERAGEIFS('Raw Data'!$G$2:$G$10000,'Raw Data'!$R$2:$R$10000,"No",'Raw Data'!$A$2:$A$10000,$C$1,'Raw Data'!$N$2:$N$10000,"DH",'Raw Data'!$E$2:$E$10000,$B7),"")</f>
        <v/>
      </c>
      <c r="F7" s="21">
        <f>IFERROR(AVERAGEIFS('Raw Data'!$H$2:$H$10000,'Raw Data'!$R$2:$R$10000,"No",'Raw Data'!$A$2:$A$10000,$C$1,'Raw Data'!$N$2:$N$10000,"DH",'Raw Data'!$E$2:$E$10000,$B7),"")</f>
        <v/>
      </c>
      <c r="G7" s="21">
        <f>IFERROR(AVERAGEIFS('Raw Data'!$I$2:$I$10000,'Raw Data'!$R$2:$R$10000,"No",'Raw Data'!$A$2:$A$10000,$C$1,'Raw Data'!$N$2:$N$10000,"DH",'Raw Data'!$E$2:$E$10000,$B7),"")</f>
        <v/>
      </c>
      <c r="H7" s="21">
        <f>IFERROR(AVERAGEIFS('Raw Data'!$J$2:$J$10000,'Raw Data'!$R$2:$R$10000,"No",'Raw Data'!$A$2:$A$10000,$C$1,'Raw Data'!$N$2:$N$10000,"DH",'Raw Data'!$E$2:$E$10000,$B7),"")</f>
        <v/>
      </c>
      <c r="I7" s="21">
        <f>IFERROR(AVERAGEIFS('Raw Data'!$K$2:$K$10000,'Raw Data'!$R$2:$R$10000,"No",'Raw Data'!$A$2:$A$10000,$C$1,'Raw Data'!$N$2:$N$10000,"DH",'Raw Data'!$E$2:$E$10000,$B7),"")</f>
        <v/>
      </c>
      <c r="J7" s="21">
        <f>IFERROR(AVERAGEIFS('Raw Data'!$L$2:$L$10000,'Raw Data'!$R$2:$R$10000,"No",'Raw Data'!$A$2:$A$10000,$C$1,'Raw Data'!$N$2:$N$10000,"DH",'Raw Data'!$E$2:$E$10000,$B7),"")</f>
        <v/>
      </c>
      <c r="K7" s="21">
        <f>IFERROR(AVERAGEIFS('Raw Data'!$S$2:$S$10000,'Raw Data'!$R$2:$R$10000,"No",'Raw Data'!$A$2:$A$10000,$C$1,'Raw Data'!$N$2:$N$10000,"DH",'Raw Data'!$E$2:$E$10000,$B7),"")</f>
        <v/>
      </c>
      <c r="L7" s="21">
        <f>IFERROR(AVERAGEIFS('Raw Data'!$T$2:$T$10000,'Raw Data'!$R$2:$R$10000,"No",'Raw Data'!$A$2:$A$10000,$C$1,'Raw Data'!$N$2:$N$10000,"DH",'Raw Data'!$E$2:$E$10000,$B7),"")</f>
        <v/>
      </c>
    </row>
    <row r="8">
      <c r="A8" s="20" t="inlineStr">
        <is>
          <t>DH</t>
        </is>
      </c>
      <c r="B8" s="20" t="inlineStr">
        <is>
          <t>Mysuru</t>
        </is>
      </c>
      <c r="C8" s="20">
        <f>COUNTIFS('Raw Data'!$R$2:$R$10000,"No",'Raw Data'!$A$2:$A$10000,$C$1,'Raw Data'!$N$2:$N$10000,"DH",'Raw Data'!$E$2:$E$10000,$B8)</f>
        <v/>
      </c>
      <c r="D8" s="24">
        <f>SUMIFS('Raw Data'!$F$2:$F$10000,'Raw Data'!$R$2:$R$10000,"No",'Raw Data'!$A$2:$A$10000,$C$1,'Raw Data'!$N$2:$N$10000,"DH",'Raw Data'!$E$2:$E$10000,$B8)</f>
        <v/>
      </c>
      <c r="E8" s="21">
        <f>IFERROR(AVERAGEIFS('Raw Data'!$G$2:$G$10000,'Raw Data'!$R$2:$R$10000,"No",'Raw Data'!$A$2:$A$10000,$C$1,'Raw Data'!$N$2:$N$10000,"DH",'Raw Data'!$E$2:$E$10000,$B8),"")</f>
        <v/>
      </c>
      <c r="F8" s="21">
        <f>IFERROR(AVERAGEIFS('Raw Data'!$H$2:$H$10000,'Raw Data'!$R$2:$R$10000,"No",'Raw Data'!$A$2:$A$10000,$C$1,'Raw Data'!$N$2:$N$10000,"DH",'Raw Data'!$E$2:$E$10000,$B8),"")</f>
        <v/>
      </c>
      <c r="G8" s="21">
        <f>IFERROR(AVERAGEIFS('Raw Data'!$I$2:$I$10000,'Raw Data'!$R$2:$R$10000,"No",'Raw Data'!$A$2:$A$10000,$C$1,'Raw Data'!$N$2:$N$10000,"DH",'Raw Data'!$E$2:$E$10000,$B8),"")</f>
        <v/>
      </c>
      <c r="H8" s="21">
        <f>IFERROR(AVERAGEIFS('Raw Data'!$J$2:$J$10000,'Raw Data'!$R$2:$R$10000,"No",'Raw Data'!$A$2:$A$10000,$C$1,'Raw Data'!$N$2:$N$10000,"DH",'Raw Data'!$E$2:$E$10000,$B8),"")</f>
        <v/>
      </c>
      <c r="I8" s="21">
        <f>IFERROR(AVERAGEIFS('Raw Data'!$K$2:$K$10000,'Raw Data'!$R$2:$R$10000,"No",'Raw Data'!$A$2:$A$10000,$C$1,'Raw Data'!$N$2:$N$10000,"DH",'Raw Data'!$E$2:$E$10000,$B8),"")</f>
        <v/>
      </c>
      <c r="J8" s="21">
        <f>IFERROR(AVERAGEIFS('Raw Data'!$L$2:$L$10000,'Raw Data'!$R$2:$R$10000,"No",'Raw Data'!$A$2:$A$10000,$C$1,'Raw Data'!$N$2:$N$10000,"DH",'Raw Data'!$E$2:$E$10000,$B8),"")</f>
        <v/>
      </c>
      <c r="K8" s="21">
        <f>IFERROR(AVERAGEIFS('Raw Data'!$S$2:$S$10000,'Raw Data'!$R$2:$R$10000,"No",'Raw Data'!$A$2:$A$10000,$C$1,'Raw Data'!$N$2:$N$10000,"DH",'Raw Data'!$E$2:$E$10000,$B8),"")</f>
        <v/>
      </c>
      <c r="L8" s="21">
        <f>IFERROR(AVERAGEIFS('Raw Data'!$T$2:$T$10000,'Raw Data'!$R$2:$R$10000,"No",'Raw Data'!$A$2:$A$10000,$C$1,'Raw Data'!$N$2:$N$10000,"DH",'Raw Data'!$E$2:$E$10000,$B8),"")</f>
        <v/>
      </c>
    </row>
    <row r="9">
      <c r="A9" s="20" t="inlineStr">
        <is>
          <t>DH</t>
        </is>
      </c>
      <c r="B9" s="20" t="inlineStr">
        <is>
          <t>Hubballi</t>
        </is>
      </c>
      <c r="C9" s="20">
        <f>COUNTIFS('Raw Data'!$R$2:$R$10000,"No",'Raw Data'!$A$2:$A$10000,$C$1,'Raw Data'!$N$2:$N$10000,"DH",'Raw Data'!$E$2:$E$10000,$B9)</f>
        <v/>
      </c>
      <c r="D9" s="24">
        <f>SUMIFS('Raw Data'!$F$2:$F$10000,'Raw Data'!$R$2:$R$10000,"No",'Raw Data'!$A$2:$A$10000,$C$1,'Raw Data'!$N$2:$N$10000,"DH",'Raw Data'!$E$2:$E$10000,$B9)</f>
        <v/>
      </c>
      <c r="E9" s="21">
        <f>IFERROR(AVERAGEIFS('Raw Data'!$G$2:$G$10000,'Raw Data'!$R$2:$R$10000,"No",'Raw Data'!$A$2:$A$10000,$C$1,'Raw Data'!$N$2:$N$10000,"DH",'Raw Data'!$E$2:$E$10000,$B9),"")</f>
        <v/>
      </c>
      <c r="F9" s="21">
        <f>IFERROR(AVERAGEIFS('Raw Data'!$H$2:$H$10000,'Raw Data'!$R$2:$R$10000,"No",'Raw Data'!$A$2:$A$10000,$C$1,'Raw Data'!$N$2:$N$10000,"DH",'Raw Data'!$E$2:$E$10000,$B9),"")</f>
        <v/>
      </c>
      <c r="G9" s="21">
        <f>IFERROR(AVERAGEIFS('Raw Data'!$I$2:$I$10000,'Raw Data'!$R$2:$R$10000,"No",'Raw Data'!$A$2:$A$10000,$C$1,'Raw Data'!$N$2:$N$10000,"DH",'Raw Data'!$E$2:$E$10000,$B9),"")</f>
        <v/>
      </c>
      <c r="H9" s="21">
        <f>IFERROR(AVERAGEIFS('Raw Data'!$J$2:$J$10000,'Raw Data'!$R$2:$R$10000,"No",'Raw Data'!$A$2:$A$10000,$C$1,'Raw Data'!$N$2:$N$10000,"DH",'Raw Data'!$E$2:$E$10000,$B9),"")</f>
        <v/>
      </c>
      <c r="I9" s="21">
        <f>IFERROR(AVERAGEIFS('Raw Data'!$K$2:$K$10000,'Raw Data'!$R$2:$R$10000,"No",'Raw Data'!$A$2:$A$10000,$C$1,'Raw Data'!$N$2:$N$10000,"DH",'Raw Data'!$E$2:$E$10000,$B9),"")</f>
        <v/>
      </c>
      <c r="J9" s="21">
        <f>IFERROR(AVERAGEIFS('Raw Data'!$L$2:$L$10000,'Raw Data'!$R$2:$R$10000,"No",'Raw Data'!$A$2:$A$10000,$C$1,'Raw Data'!$N$2:$N$10000,"DH",'Raw Data'!$E$2:$E$10000,$B9),"")</f>
        <v/>
      </c>
      <c r="K9" s="21">
        <f>IFERROR(AVERAGEIFS('Raw Data'!$S$2:$S$10000,'Raw Data'!$R$2:$R$10000,"No",'Raw Data'!$A$2:$A$10000,$C$1,'Raw Data'!$N$2:$N$10000,"DH",'Raw Data'!$E$2:$E$10000,$B9),"")</f>
        <v/>
      </c>
      <c r="L9" s="21">
        <f>IFERROR(AVERAGEIFS('Raw Data'!$T$2:$T$10000,'Raw Data'!$R$2:$R$10000,"No",'Raw Data'!$A$2:$A$10000,$C$1,'Raw Data'!$N$2:$N$10000,"DH",'Raw Data'!$E$2:$E$10000,$B9),"")</f>
        <v/>
      </c>
    </row>
    <row r="10">
      <c r="A10" s="20" t="inlineStr">
        <is>
          <t>DH</t>
        </is>
      </c>
      <c r="B10" s="20" t="inlineStr">
        <is>
          <t>Palakkad</t>
        </is>
      </c>
      <c r="C10" s="20">
        <f>COUNTIFS('Raw Data'!$R$2:$R$10000,"No",'Raw Data'!$A$2:$A$10000,$C$1,'Raw Data'!$N$2:$N$10000,"DH",'Raw Data'!$E$2:$E$10000,$B10)</f>
        <v/>
      </c>
      <c r="D10" s="24">
        <f>SUMIFS('Raw Data'!$F$2:$F$10000,'Raw Data'!$R$2:$R$10000,"No",'Raw Data'!$A$2:$A$10000,$C$1,'Raw Data'!$N$2:$N$10000,"DH",'Raw Data'!$E$2:$E$10000,$B10)</f>
        <v/>
      </c>
      <c r="E10" s="21">
        <f>IFERROR(AVERAGEIFS('Raw Data'!$G$2:$G$10000,'Raw Data'!$R$2:$R$10000,"No",'Raw Data'!$A$2:$A$10000,$C$1,'Raw Data'!$N$2:$N$10000,"DH",'Raw Data'!$E$2:$E$10000,$B10),"")</f>
        <v/>
      </c>
      <c r="F10" s="21">
        <f>IFERROR(AVERAGEIFS('Raw Data'!$H$2:$H$10000,'Raw Data'!$R$2:$R$10000,"No",'Raw Data'!$A$2:$A$10000,$C$1,'Raw Data'!$N$2:$N$10000,"DH",'Raw Data'!$E$2:$E$10000,$B10),"")</f>
        <v/>
      </c>
      <c r="G10" s="21">
        <f>IFERROR(AVERAGEIFS('Raw Data'!$I$2:$I$10000,'Raw Data'!$R$2:$R$10000,"No",'Raw Data'!$A$2:$A$10000,$C$1,'Raw Data'!$N$2:$N$10000,"DH",'Raw Data'!$E$2:$E$10000,$B10),"")</f>
        <v/>
      </c>
      <c r="H10" s="21">
        <f>IFERROR(AVERAGEIFS('Raw Data'!$J$2:$J$10000,'Raw Data'!$R$2:$R$10000,"No",'Raw Data'!$A$2:$A$10000,$C$1,'Raw Data'!$N$2:$N$10000,"DH",'Raw Data'!$E$2:$E$10000,$B10),"")</f>
        <v/>
      </c>
      <c r="I10" s="21">
        <f>IFERROR(AVERAGEIFS('Raw Data'!$K$2:$K$10000,'Raw Data'!$R$2:$R$10000,"No",'Raw Data'!$A$2:$A$10000,$C$1,'Raw Data'!$N$2:$N$10000,"DH",'Raw Data'!$E$2:$E$10000,$B10),"")</f>
        <v/>
      </c>
      <c r="J10" s="21">
        <f>IFERROR(AVERAGEIFS('Raw Data'!$L$2:$L$10000,'Raw Data'!$R$2:$R$10000,"No",'Raw Data'!$A$2:$A$10000,$C$1,'Raw Data'!$N$2:$N$10000,"DH",'Raw Data'!$E$2:$E$10000,$B10),"")</f>
        <v/>
      </c>
      <c r="K10" s="21">
        <f>IFERROR(AVERAGEIFS('Raw Data'!$S$2:$S$10000,'Raw Data'!$R$2:$R$10000,"No",'Raw Data'!$A$2:$A$10000,$C$1,'Raw Data'!$N$2:$N$10000,"DH",'Raw Data'!$E$2:$E$10000,$B10),"")</f>
        <v/>
      </c>
      <c r="L10" s="21">
        <f>IFERROR(AVERAGEIFS('Raw Data'!$T$2:$T$10000,'Raw Data'!$R$2:$R$10000,"No",'Raw Data'!$A$2:$A$10000,$C$1,'Raw Data'!$N$2:$N$10000,"DH",'Raw Data'!$E$2:$E$10000,$B10),"")</f>
        <v/>
      </c>
    </row>
    <row r="11">
      <c r="A11" s="20" t="inlineStr">
        <is>
          <t>DH</t>
        </is>
      </c>
      <c r="B11" s="20" t="inlineStr">
        <is>
          <t>Belgavi</t>
        </is>
      </c>
      <c r="C11" s="20">
        <f>COUNTIFS('Raw Data'!$R$2:$R$10000,"No",'Raw Data'!$A$2:$A$10000,$C$1,'Raw Data'!$N$2:$N$10000,"DH",'Raw Data'!$E$2:$E$10000,$B11)</f>
        <v/>
      </c>
      <c r="D11" s="24">
        <f>SUMIFS('Raw Data'!$F$2:$F$10000,'Raw Data'!$R$2:$R$10000,"No",'Raw Data'!$A$2:$A$10000,$C$1,'Raw Data'!$N$2:$N$10000,"DH",'Raw Data'!$E$2:$E$10000,$B11)</f>
        <v/>
      </c>
      <c r="E11" s="21">
        <f>IFERROR(AVERAGEIFS('Raw Data'!$G$2:$G$10000,'Raw Data'!$R$2:$R$10000,"No",'Raw Data'!$A$2:$A$10000,$C$1,'Raw Data'!$N$2:$N$10000,"DH",'Raw Data'!$E$2:$E$10000,$B11),"")</f>
        <v/>
      </c>
      <c r="F11" s="21">
        <f>IFERROR(AVERAGEIFS('Raw Data'!$H$2:$H$10000,'Raw Data'!$R$2:$R$10000,"No",'Raw Data'!$A$2:$A$10000,$C$1,'Raw Data'!$N$2:$N$10000,"DH",'Raw Data'!$E$2:$E$10000,$B11),"")</f>
        <v/>
      </c>
      <c r="G11" s="21">
        <f>IFERROR(AVERAGEIFS('Raw Data'!$I$2:$I$10000,'Raw Data'!$R$2:$R$10000,"No",'Raw Data'!$A$2:$A$10000,$C$1,'Raw Data'!$N$2:$N$10000,"DH",'Raw Data'!$E$2:$E$10000,$B11),"")</f>
        <v/>
      </c>
      <c r="H11" s="21">
        <f>IFERROR(AVERAGEIFS('Raw Data'!$J$2:$J$10000,'Raw Data'!$R$2:$R$10000,"No",'Raw Data'!$A$2:$A$10000,$C$1,'Raw Data'!$N$2:$N$10000,"DH",'Raw Data'!$E$2:$E$10000,$B11),"")</f>
        <v/>
      </c>
      <c r="I11" s="21">
        <f>IFERROR(AVERAGEIFS('Raw Data'!$K$2:$K$10000,'Raw Data'!$R$2:$R$10000,"No",'Raw Data'!$A$2:$A$10000,$C$1,'Raw Data'!$N$2:$N$10000,"DH",'Raw Data'!$E$2:$E$10000,$B11),"")</f>
        <v/>
      </c>
      <c r="J11" s="21">
        <f>IFERROR(AVERAGEIFS('Raw Data'!$L$2:$L$10000,'Raw Data'!$R$2:$R$10000,"No",'Raw Data'!$A$2:$A$10000,$C$1,'Raw Data'!$N$2:$N$10000,"DH",'Raw Data'!$E$2:$E$10000,$B11),"")</f>
        <v/>
      </c>
      <c r="K11" s="21">
        <f>IFERROR(AVERAGEIFS('Raw Data'!$S$2:$S$10000,'Raw Data'!$R$2:$R$10000,"No",'Raw Data'!$A$2:$A$10000,$C$1,'Raw Data'!$N$2:$N$10000,"DH",'Raw Data'!$E$2:$E$10000,$B11),"")</f>
        <v/>
      </c>
      <c r="L11" s="21">
        <f>IFERROR(AVERAGEIFS('Raw Data'!$T$2:$T$10000,'Raw Data'!$R$2:$R$10000,"No",'Raw Data'!$A$2:$A$10000,$C$1,'Raw Data'!$N$2:$N$10000,"DH",'Raw Data'!$E$2:$E$10000,$B11),"")</f>
        <v/>
      </c>
    </row>
    <row r="12">
      <c r="A12" s="20" t="inlineStr">
        <is>
          <t>DH</t>
        </is>
      </c>
      <c r="B12" s="20" t="inlineStr">
        <is>
          <t>Davanagere</t>
        </is>
      </c>
      <c r="C12" s="20">
        <f>COUNTIFS('Raw Data'!$R$2:$R$10000,"No",'Raw Data'!$A$2:$A$10000,$C$1,'Raw Data'!$N$2:$N$10000,"DH",'Raw Data'!$E$2:$E$10000,$B12)</f>
        <v/>
      </c>
      <c r="D12" s="24">
        <f>SUMIFS('Raw Data'!$F$2:$F$10000,'Raw Data'!$R$2:$R$10000,"No",'Raw Data'!$A$2:$A$10000,$C$1,'Raw Data'!$N$2:$N$10000,"DH",'Raw Data'!$E$2:$E$10000,$B12)</f>
        <v/>
      </c>
      <c r="E12" s="21">
        <f>IFERROR(AVERAGEIFS('Raw Data'!$G$2:$G$10000,'Raw Data'!$R$2:$R$10000,"No",'Raw Data'!$A$2:$A$10000,$C$1,'Raw Data'!$N$2:$N$10000,"DH",'Raw Data'!$E$2:$E$10000,$B12),"")</f>
        <v/>
      </c>
      <c r="F12" s="21">
        <f>IFERROR(AVERAGEIFS('Raw Data'!$H$2:$H$10000,'Raw Data'!$R$2:$R$10000,"No",'Raw Data'!$A$2:$A$10000,$C$1,'Raw Data'!$N$2:$N$10000,"DH",'Raw Data'!$E$2:$E$10000,$B12),"")</f>
        <v/>
      </c>
      <c r="G12" s="21">
        <f>IFERROR(AVERAGEIFS('Raw Data'!$I$2:$I$10000,'Raw Data'!$R$2:$R$10000,"No",'Raw Data'!$A$2:$A$10000,$C$1,'Raw Data'!$N$2:$N$10000,"DH",'Raw Data'!$E$2:$E$10000,$B12),"")</f>
        <v/>
      </c>
      <c r="H12" s="21">
        <f>IFERROR(AVERAGEIFS('Raw Data'!$J$2:$J$10000,'Raw Data'!$R$2:$R$10000,"No",'Raw Data'!$A$2:$A$10000,$C$1,'Raw Data'!$N$2:$N$10000,"DH",'Raw Data'!$E$2:$E$10000,$B12),"")</f>
        <v/>
      </c>
      <c r="I12" s="21">
        <f>IFERROR(AVERAGEIFS('Raw Data'!$K$2:$K$10000,'Raw Data'!$R$2:$R$10000,"No",'Raw Data'!$A$2:$A$10000,$C$1,'Raw Data'!$N$2:$N$10000,"DH",'Raw Data'!$E$2:$E$10000,$B12),"")</f>
        <v/>
      </c>
      <c r="J12" s="21">
        <f>IFERROR(AVERAGEIFS('Raw Data'!$L$2:$L$10000,'Raw Data'!$R$2:$R$10000,"No",'Raw Data'!$A$2:$A$10000,$C$1,'Raw Data'!$N$2:$N$10000,"DH",'Raw Data'!$E$2:$E$10000,$B12),"")</f>
        <v/>
      </c>
      <c r="K12" s="21">
        <f>IFERROR(AVERAGEIFS('Raw Data'!$S$2:$S$10000,'Raw Data'!$R$2:$R$10000,"No",'Raw Data'!$A$2:$A$10000,$C$1,'Raw Data'!$N$2:$N$10000,"DH",'Raw Data'!$E$2:$E$10000,$B12),"")</f>
        <v/>
      </c>
      <c r="L12" s="21">
        <f>IFERROR(AVERAGEIFS('Raw Data'!$T$2:$T$10000,'Raw Data'!$R$2:$R$10000,"No",'Raw Data'!$A$2:$A$10000,$C$1,'Raw Data'!$N$2:$N$10000,"DH",'Raw Data'!$E$2:$E$10000,$B12),"")</f>
        <v/>
      </c>
    </row>
    <row r="13">
      <c r="A13" s="20" t="inlineStr">
        <is>
          <t>DH</t>
        </is>
      </c>
      <c r="B13" s="20" t="inlineStr">
        <is>
          <t>Hosur</t>
        </is>
      </c>
      <c r="C13" s="20">
        <f>COUNTIFS('Raw Data'!$R$2:$R$10000,"No",'Raw Data'!$A$2:$A$10000,$C$1,'Raw Data'!$N$2:$N$10000,"DH",'Raw Data'!$E$2:$E$10000,$B13)</f>
        <v/>
      </c>
      <c r="D13" s="24">
        <f>SUMIFS('Raw Data'!$F$2:$F$10000,'Raw Data'!$R$2:$R$10000,"No",'Raw Data'!$A$2:$A$10000,$C$1,'Raw Data'!$N$2:$N$10000,"DH",'Raw Data'!$E$2:$E$10000,$B13)</f>
        <v/>
      </c>
      <c r="E13" s="21">
        <f>IFERROR(AVERAGEIFS('Raw Data'!$G$2:$G$10000,'Raw Data'!$R$2:$R$10000,"No",'Raw Data'!$A$2:$A$10000,$C$1,'Raw Data'!$N$2:$N$10000,"DH",'Raw Data'!$E$2:$E$10000,$B13),"")</f>
        <v/>
      </c>
      <c r="F13" s="21">
        <f>IFERROR(AVERAGEIFS('Raw Data'!$H$2:$H$10000,'Raw Data'!$R$2:$R$10000,"No",'Raw Data'!$A$2:$A$10000,$C$1,'Raw Data'!$N$2:$N$10000,"DH",'Raw Data'!$E$2:$E$10000,$B13),"")</f>
        <v/>
      </c>
      <c r="G13" s="21">
        <f>IFERROR(AVERAGEIFS('Raw Data'!$I$2:$I$10000,'Raw Data'!$R$2:$R$10000,"No",'Raw Data'!$A$2:$A$10000,$C$1,'Raw Data'!$N$2:$N$10000,"DH",'Raw Data'!$E$2:$E$10000,$B13),"")</f>
        <v/>
      </c>
      <c r="H13" s="21">
        <f>IFERROR(AVERAGEIFS('Raw Data'!$J$2:$J$10000,'Raw Data'!$R$2:$R$10000,"No",'Raw Data'!$A$2:$A$10000,$C$1,'Raw Data'!$N$2:$N$10000,"DH",'Raw Data'!$E$2:$E$10000,$B13),"")</f>
        <v/>
      </c>
      <c r="I13" s="21">
        <f>IFERROR(AVERAGEIFS('Raw Data'!$K$2:$K$10000,'Raw Data'!$R$2:$R$10000,"No",'Raw Data'!$A$2:$A$10000,$C$1,'Raw Data'!$N$2:$N$10000,"DH",'Raw Data'!$E$2:$E$10000,$B13),"")</f>
        <v/>
      </c>
      <c r="J13" s="21">
        <f>IFERROR(AVERAGEIFS('Raw Data'!$L$2:$L$10000,'Raw Data'!$R$2:$R$10000,"No",'Raw Data'!$A$2:$A$10000,$C$1,'Raw Data'!$N$2:$N$10000,"DH",'Raw Data'!$E$2:$E$10000,$B13),"")</f>
        <v/>
      </c>
      <c r="K13" s="21">
        <f>IFERROR(AVERAGEIFS('Raw Data'!$S$2:$S$10000,'Raw Data'!$R$2:$R$10000,"No",'Raw Data'!$A$2:$A$10000,$C$1,'Raw Data'!$N$2:$N$10000,"DH",'Raw Data'!$E$2:$E$10000,$B13),"")</f>
        <v/>
      </c>
      <c r="L13" s="21">
        <f>IFERROR(AVERAGEIFS('Raw Data'!$T$2:$T$10000,'Raw Data'!$R$2:$R$10000,"No",'Raw Data'!$A$2:$A$10000,$C$1,'Raw Data'!$N$2:$N$10000,"DH",'Raw Data'!$E$2:$E$10000,$B13),"")</f>
        <v/>
      </c>
    </row>
    <row r="14">
      <c r="A14" s="20" t="inlineStr">
        <is>
          <t>DH</t>
        </is>
      </c>
      <c r="B14" s="20" t="inlineStr">
        <is>
          <t>Tumkuru</t>
        </is>
      </c>
      <c r="C14" s="20">
        <f>COUNTIFS('Raw Data'!$R$2:$R$10000,"No",'Raw Data'!$A$2:$A$10000,$C$1,'Raw Data'!$N$2:$N$10000,"DH",'Raw Data'!$E$2:$E$10000,$B14)</f>
        <v/>
      </c>
      <c r="D14" s="24">
        <f>SUMIFS('Raw Data'!$F$2:$F$10000,'Raw Data'!$R$2:$R$10000,"No",'Raw Data'!$A$2:$A$10000,$C$1,'Raw Data'!$N$2:$N$10000,"DH",'Raw Data'!$E$2:$E$10000,$B14)</f>
        <v/>
      </c>
      <c r="E14" s="21">
        <f>IFERROR(AVERAGEIFS('Raw Data'!$G$2:$G$10000,'Raw Data'!$R$2:$R$10000,"No",'Raw Data'!$A$2:$A$10000,$C$1,'Raw Data'!$N$2:$N$10000,"DH",'Raw Data'!$E$2:$E$10000,$B14),"")</f>
        <v/>
      </c>
      <c r="F14" s="21">
        <f>IFERROR(AVERAGEIFS('Raw Data'!$H$2:$H$10000,'Raw Data'!$R$2:$R$10000,"No",'Raw Data'!$A$2:$A$10000,$C$1,'Raw Data'!$N$2:$N$10000,"DH",'Raw Data'!$E$2:$E$10000,$B14),"")</f>
        <v/>
      </c>
      <c r="G14" s="21">
        <f>IFERROR(AVERAGEIFS('Raw Data'!$I$2:$I$10000,'Raw Data'!$R$2:$R$10000,"No",'Raw Data'!$A$2:$A$10000,$C$1,'Raw Data'!$N$2:$N$10000,"DH",'Raw Data'!$E$2:$E$10000,$B14),"")</f>
        <v/>
      </c>
      <c r="H14" s="21">
        <f>IFERROR(AVERAGEIFS('Raw Data'!$J$2:$J$10000,'Raw Data'!$R$2:$R$10000,"No",'Raw Data'!$A$2:$A$10000,$C$1,'Raw Data'!$N$2:$N$10000,"DH",'Raw Data'!$E$2:$E$10000,$B14),"")</f>
        <v/>
      </c>
      <c r="I14" s="21">
        <f>IFERROR(AVERAGEIFS('Raw Data'!$K$2:$K$10000,'Raw Data'!$R$2:$R$10000,"No",'Raw Data'!$A$2:$A$10000,$C$1,'Raw Data'!$N$2:$N$10000,"DH",'Raw Data'!$E$2:$E$10000,$B14),"")</f>
        <v/>
      </c>
      <c r="J14" s="21">
        <f>IFERROR(AVERAGEIFS('Raw Data'!$L$2:$L$10000,'Raw Data'!$R$2:$R$10000,"No",'Raw Data'!$A$2:$A$10000,$C$1,'Raw Data'!$N$2:$N$10000,"DH",'Raw Data'!$E$2:$E$10000,$B14),"")</f>
        <v/>
      </c>
      <c r="K14" s="21">
        <f>IFERROR(AVERAGEIFS('Raw Data'!$S$2:$S$10000,'Raw Data'!$R$2:$R$10000,"No",'Raw Data'!$A$2:$A$10000,$C$1,'Raw Data'!$N$2:$N$10000,"DH",'Raw Data'!$E$2:$E$10000,$B14),"")</f>
        <v/>
      </c>
      <c r="L14" s="21">
        <f>IFERROR(AVERAGEIFS('Raw Data'!$T$2:$T$10000,'Raw Data'!$R$2:$R$10000,"No",'Raw Data'!$A$2:$A$10000,$C$1,'Raw Data'!$N$2:$N$10000,"DH",'Raw Data'!$E$2:$E$10000,$B14),"")</f>
        <v/>
      </c>
    </row>
    <row r="15">
      <c r="A15" s="32" t="inlineStr">
        <is>
          <t>DH</t>
        </is>
      </c>
      <c r="B15" s="32" t="inlineStr">
        <is>
          <t>Grand Total</t>
        </is>
      </c>
      <c r="C15" s="32">
        <f>COUNTIFS('Raw Data'!$R$2:$R$10000,"No",'Raw Data'!$A$2:$A$10000,$C$1,'Raw Data'!$N$2:$N$10000,"DH",'Raw Data'!$E$2:$E$10000,"&lt;&gt;")</f>
        <v/>
      </c>
      <c r="D15" s="33">
        <f>SUMIFS('Raw Data'!$F$2:$F$10000,'Raw Data'!$R$2:$R$10000,"No",'Raw Data'!$A$2:$A$10000,$C$1,'Raw Data'!$N$2:$N$10000,"DH",'Raw Data'!$E$2:$E$10000,"&lt;&gt;")</f>
        <v/>
      </c>
      <c r="E15" s="34">
        <f>IFERROR(AVERAGEIFS('Raw Data'!$G$2:$G$10000,'Raw Data'!$R$2:$R$10000,"No",'Raw Data'!$A$2:$A$10000,$C$1,'Raw Data'!$N$2:$N$10000,"DH",'Raw Data'!$E$2:$E$10000,"&lt;&gt;"),"")</f>
        <v/>
      </c>
      <c r="F15" s="34">
        <f>IFERROR(AVERAGEIFS('Raw Data'!$H$2:$H$10000,'Raw Data'!$R$2:$R$10000,"No",'Raw Data'!$A$2:$A$10000,$C$1,'Raw Data'!$N$2:$N$10000,"DH",'Raw Data'!$E$2:$E$10000,"&lt;&gt;"),"")</f>
        <v/>
      </c>
      <c r="G15" s="34">
        <f>IFERROR(AVERAGEIFS('Raw Data'!$I$2:$I$10000,'Raw Data'!$R$2:$R$10000,"No",'Raw Data'!$A$2:$A$10000,$C$1,'Raw Data'!$N$2:$N$10000,"DH",'Raw Data'!$E$2:$E$10000,"&lt;&gt;"),"")</f>
        <v/>
      </c>
      <c r="H15" s="34">
        <f>IFERROR(AVERAGEIFS('Raw Data'!$J$2:$J$10000,'Raw Data'!$R$2:$R$10000,"No",'Raw Data'!$A$2:$A$10000,$C$1,'Raw Data'!$N$2:$N$10000,"DH",'Raw Data'!$E$2:$E$10000,"&lt;&gt;"),"")</f>
        <v/>
      </c>
      <c r="I15" s="34">
        <f>IFERROR(AVERAGEIFS('Raw Data'!$K$2:$K$10000,'Raw Data'!$R$2:$R$10000,"No",'Raw Data'!$A$2:$A$10000,$C$1,'Raw Data'!$N$2:$N$10000,"DH",'Raw Data'!$E$2:$E$10000,"&lt;&gt;"),"")</f>
        <v/>
      </c>
      <c r="J15" s="34">
        <f>IFERROR(AVERAGEIFS('Raw Data'!$L$2:$L$10000,'Raw Data'!$R$2:$R$10000,"No",'Raw Data'!$A$2:$A$10000,$C$1,'Raw Data'!$N$2:$N$10000,"DH",'Raw Data'!$E$2:$E$10000,"&lt;&gt;"),"")</f>
        <v/>
      </c>
      <c r="K15" s="34">
        <f>IFERROR(AVERAGEIFS('Raw Data'!$S$2:$S$10000,'Raw Data'!$R$2:$R$10000,"No",'Raw Data'!$A$2:$A$10000,$C$1,'Raw Data'!$N$2:$N$10000,"DH",'Raw Data'!$E$2:$E$10000,"&lt;&gt;"),"")</f>
        <v/>
      </c>
      <c r="L15" s="34">
        <f>IFERROR(AVERAGEIFS('Raw Data'!$T$2:$T$10000,'Raw Data'!$R$2:$R$10000,"No",'Raw Data'!$A$2:$A$10000,$C$1,'Raw Data'!$N$2:$N$10000,"DH",'Raw Data'!$E$2:$E$10000,"&lt;&gt;"),"")</f>
        <v/>
      </c>
    </row>
    <row r="17">
      <c r="A17" s="17" t="inlineStr">
        <is>
          <t>Superstore - City Split</t>
        </is>
      </c>
    </row>
    <row r="18" ht="31.5" customHeight="1" s="42">
      <c r="A18" s="4" t="inlineStr">
        <is>
          <t>Type</t>
        </is>
      </c>
      <c r="B18" s="4" t="inlineStr">
        <is>
          <t>City</t>
        </is>
      </c>
      <c r="C18" s="4" t="inlineStr">
        <is>
          <t>Store Count</t>
        </is>
      </c>
      <c r="D18" s="4" t="inlineStr">
        <is>
          <t>Total Bins</t>
        </is>
      </c>
      <c r="E18" s="4" t="inlineStr">
        <is>
          <t>CC MTD %</t>
        </is>
      </c>
      <c r="F18" s="4" t="inlineStr">
        <is>
          <t>BA MTD %</t>
        </is>
      </c>
      <c r="G18" s="4" t="inlineStr">
        <is>
          <t>IA MTD %</t>
        </is>
      </c>
      <c r="H18" s="4" t="inlineStr">
        <is>
          <t>CC ACC %</t>
        </is>
      </c>
      <c r="I18" s="4" t="inlineStr">
        <is>
          <t>PD %</t>
        </is>
      </c>
      <c r="J18" s="4" t="inlineStr">
        <is>
          <t>Inv Health</t>
        </is>
      </c>
      <c r="K18" s="4" t="inlineStr">
        <is>
          <t>CC MTD Target</t>
        </is>
      </c>
      <c r="L18" s="4" t="inlineStr">
        <is>
          <t>CC MTD Achieved %</t>
        </is>
      </c>
    </row>
    <row r="19">
      <c r="A19" s="20" t="inlineStr">
        <is>
          <t>Superstore</t>
        </is>
      </c>
      <c r="B19" s="20" t="inlineStr">
        <is>
          <t>Bengaluru</t>
        </is>
      </c>
      <c r="C19" s="20">
        <f>COUNTIFS('Raw Data'!$R$2:$R$10000,"No",'Raw Data'!$A$2:$A$10000,$C$1,'Raw Data'!$N$2:$N$10000,"Superstore",'Raw Data'!$E$2:$E$10000,$B19)</f>
        <v/>
      </c>
      <c r="D19" s="24">
        <f>SUMIFS('Raw Data'!$F$2:$F$10000,'Raw Data'!$R$2:$R$10000,"No",'Raw Data'!$A$2:$A$10000,$C$1,'Raw Data'!$N$2:$N$10000,"Superstore",'Raw Data'!$E$2:$E$10000,$B19)</f>
        <v/>
      </c>
      <c r="E19" s="21">
        <f>IFERROR(AVERAGEIFS('Raw Data'!$G$2:$G$10000,'Raw Data'!$R$2:$R$10000,"No",'Raw Data'!$A$2:$A$10000,$C$1,'Raw Data'!$N$2:$N$10000,"Superstore",'Raw Data'!$E$2:$E$10000,$B19),"")</f>
        <v/>
      </c>
      <c r="F19" s="21">
        <f>IFERROR(AVERAGEIFS('Raw Data'!$H$2:$H$10000,'Raw Data'!$R$2:$R$10000,"No",'Raw Data'!$A$2:$A$10000,$C$1,'Raw Data'!$N$2:$N$10000,"Superstore",'Raw Data'!$E$2:$E$10000,$B19),"")</f>
        <v/>
      </c>
      <c r="G19" s="21">
        <f>IFERROR(AVERAGEIFS('Raw Data'!$I$2:$I$10000,'Raw Data'!$R$2:$R$10000,"No",'Raw Data'!$A$2:$A$10000,$C$1,'Raw Data'!$N$2:$N$10000,"Superstore",'Raw Data'!$E$2:$E$10000,$B19),"")</f>
        <v/>
      </c>
      <c r="H19" s="21">
        <f>IFERROR(AVERAGEIFS('Raw Data'!$J$2:$J$10000,'Raw Data'!$R$2:$R$10000,"No",'Raw Data'!$A$2:$A$10000,$C$1,'Raw Data'!$N$2:$N$10000,"Superstore",'Raw Data'!$E$2:$E$10000,$B19),"")</f>
        <v/>
      </c>
      <c r="I19" s="21">
        <f>IFERROR(AVERAGEIFS('Raw Data'!$K$2:$K$10000,'Raw Data'!$R$2:$R$10000,"No",'Raw Data'!$A$2:$A$10000,$C$1,'Raw Data'!$N$2:$N$10000,"Superstore",'Raw Data'!$E$2:$E$10000,$B19),"")</f>
        <v/>
      </c>
      <c r="J19" s="21">
        <f>IFERROR(AVERAGEIFS('Raw Data'!$L$2:$L$10000,'Raw Data'!$R$2:$R$10000,"No",'Raw Data'!$A$2:$A$10000,$C$1,'Raw Data'!$N$2:$N$10000,"Superstore",'Raw Data'!$E$2:$E$10000,$B19),"")</f>
        <v/>
      </c>
      <c r="K19" s="21">
        <f>IFERROR(AVERAGEIFS('Raw Data'!$S$2:$S$10000,'Raw Data'!$R$2:$R$10000,"No",'Raw Data'!$A$2:$A$10000,$C$1,'Raw Data'!$N$2:$N$10000,"Superstore",'Raw Data'!$E$2:$E$10000,$B19),"")</f>
        <v/>
      </c>
      <c r="L19" s="21">
        <f>IFERROR(AVERAGEIFS('Raw Data'!$T$2:$T$10000,'Raw Data'!$R$2:$R$10000,"No",'Raw Data'!$A$2:$A$10000,$C$1,'Raw Data'!$N$2:$N$10000,"Superstore",'Raw Data'!$E$2:$E$10000,$B19),"")</f>
        <v/>
      </c>
    </row>
    <row r="20">
      <c r="A20" s="20" t="inlineStr">
        <is>
          <t>Superstore</t>
        </is>
      </c>
      <c r="B20" s="20" t="inlineStr">
        <is>
          <t>Kochi</t>
        </is>
      </c>
      <c r="C20" s="20">
        <f>COUNTIFS('Raw Data'!$R$2:$R$10000,"No",'Raw Data'!$A$2:$A$10000,$C$1,'Raw Data'!$N$2:$N$10000,"Superstore",'Raw Data'!$E$2:$E$10000,$B20)</f>
        <v/>
      </c>
      <c r="D20" s="24">
        <f>SUMIFS('Raw Data'!$F$2:$F$10000,'Raw Data'!$R$2:$R$10000,"No",'Raw Data'!$A$2:$A$10000,$C$1,'Raw Data'!$N$2:$N$10000,"Superstore",'Raw Data'!$E$2:$E$10000,$B20)</f>
        <v/>
      </c>
      <c r="E20" s="21">
        <f>IFERROR(AVERAGEIFS('Raw Data'!$G$2:$G$10000,'Raw Data'!$R$2:$R$10000,"No",'Raw Data'!$A$2:$A$10000,$C$1,'Raw Data'!$N$2:$N$10000,"Superstore",'Raw Data'!$E$2:$E$10000,$B20),"")</f>
        <v/>
      </c>
      <c r="F20" s="21">
        <f>IFERROR(AVERAGEIFS('Raw Data'!$H$2:$H$10000,'Raw Data'!$R$2:$R$10000,"No",'Raw Data'!$A$2:$A$10000,$C$1,'Raw Data'!$N$2:$N$10000,"Superstore",'Raw Data'!$E$2:$E$10000,$B20),"")</f>
        <v/>
      </c>
      <c r="G20" s="21">
        <f>IFERROR(AVERAGEIFS('Raw Data'!$I$2:$I$10000,'Raw Data'!$R$2:$R$10000,"No",'Raw Data'!$A$2:$A$10000,$C$1,'Raw Data'!$N$2:$N$10000,"Superstore",'Raw Data'!$E$2:$E$10000,$B20),"")</f>
        <v/>
      </c>
      <c r="H20" s="21">
        <f>IFERROR(AVERAGEIFS('Raw Data'!$J$2:$J$10000,'Raw Data'!$R$2:$R$10000,"No",'Raw Data'!$A$2:$A$10000,$C$1,'Raw Data'!$N$2:$N$10000,"Superstore",'Raw Data'!$E$2:$E$10000,$B20),"")</f>
        <v/>
      </c>
      <c r="I20" s="21">
        <f>IFERROR(AVERAGEIFS('Raw Data'!$K$2:$K$10000,'Raw Data'!$R$2:$R$10000,"No",'Raw Data'!$A$2:$A$10000,$C$1,'Raw Data'!$N$2:$N$10000,"Superstore",'Raw Data'!$E$2:$E$10000,$B20),"")</f>
        <v/>
      </c>
      <c r="J20" s="21">
        <f>IFERROR(AVERAGEIFS('Raw Data'!$L$2:$L$10000,'Raw Data'!$R$2:$R$10000,"No",'Raw Data'!$A$2:$A$10000,$C$1,'Raw Data'!$N$2:$N$10000,"Superstore",'Raw Data'!$E$2:$E$10000,$B20),"")</f>
        <v/>
      </c>
      <c r="K20" s="21">
        <f>IFERROR(AVERAGEIFS('Raw Data'!$S$2:$S$10000,'Raw Data'!$R$2:$R$10000,"No",'Raw Data'!$A$2:$A$10000,$C$1,'Raw Data'!$N$2:$N$10000,"Superstore",'Raw Data'!$E$2:$E$10000,$B20),"")</f>
        <v/>
      </c>
      <c r="L20" s="21">
        <f>IFERROR(AVERAGEIFS('Raw Data'!$T$2:$T$10000,'Raw Data'!$R$2:$R$10000,"No",'Raw Data'!$A$2:$A$10000,$C$1,'Raw Data'!$N$2:$N$10000,"Superstore",'Raw Data'!$E$2:$E$10000,$B20),"")</f>
        <v/>
      </c>
    </row>
    <row r="21" ht="15.75" customHeight="1" s="42">
      <c r="A21" s="20" t="inlineStr">
        <is>
          <t>Superstore</t>
        </is>
      </c>
      <c r="B21" s="20" t="inlineStr">
        <is>
          <t>Coimbatore</t>
        </is>
      </c>
      <c r="C21" s="20">
        <f>COUNTIFS('Raw Data'!$R$2:$R$10000,"No",'Raw Data'!$A$2:$A$10000,$C$1,'Raw Data'!$N$2:$N$10000,"Superstore",'Raw Data'!$E$2:$E$10000,$B21)</f>
        <v/>
      </c>
      <c r="D21" s="24">
        <f>SUMIFS('Raw Data'!$F$2:$F$10000,'Raw Data'!$R$2:$R$10000,"No",'Raw Data'!$A$2:$A$10000,$C$1,'Raw Data'!$N$2:$N$10000,"Superstore",'Raw Data'!$E$2:$E$10000,$B21)</f>
        <v/>
      </c>
      <c r="E21" s="21">
        <f>IFERROR(AVERAGEIFS('Raw Data'!$G$2:$G$10000,'Raw Data'!$R$2:$R$10000,"No",'Raw Data'!$A$2:$A$10000,$C$1,'Raw Data'!$N$2:$N$10000,"Superstore",'Raw Data'!$E$2:$E$10000,$B21),"")</f>
        <v/>
      </c>
      <c r="F21" s="21">
        <f>IFERROR(AVERAGEIFS('Raw Data'!$H$2:$H$10000,'Raw Data'!$R$2:$R$10000,"No",'Raw Data'!$A$2:$A$10000,$C$1,'Raw Data'!$N$2:$N$10000,"Superstore",'Raw Data'!$E$2:$E$10000,$B21),"")</f>
        <v/>
      </c>
      <c r="G21" s="21">
        <f>IFERROR(AVERAGEIFS('Raw Data'!$I$2:$I$10000,'Raw Data'!$R$2:$R$10000,"No",'Raw Data'!$A$2:$A$10000,$C$1,'Raw Data'!$N$2:$N$10000,"Superstore",'Raw Data'!$E$2:$E$10000,$B21),"")</f>
        <v/>
      </c>
      <c r="H21" s="21">
        <f>IFERROR(AVERAGEIFS('Raw Data'!$J$2:$J$10000,'Raw Data'!$R$2:$R$10000,"No",'Raw Data'!$A$2:$A$10000,$C$1,'Raw Data'!$N$2:$N$10000,"Superstore",'Raw Data'!$E$2:$E$10000,$B21),"")</f>
        <v/>
      </c>
      <c r="I21" s="21">
        <f>IFERROR(AVERAGEIFS('Raw Data'!$K$2:$K$10000,'Raw Data'!$R$2:$R$10000,"No",'Raw Data'!$A$2:$A$10000,$C$1,'Raw Data'!$N$2:$N$10000,"Superstore",'Raw Data'!$E$2:$E$10000,$B21),"")</f>
        <v/>
      </c>
      <c r="J21" s="21">
        <f>IFERROR(AVERAGEIFS('Raw Data'!$L$2:$L$10000,'Raw Data'!$R$2:$R$10000,"No",'Raw Data'!$A$2:$A$10000,$C$1,'Raw Data'!$N$2:$N$10000,"Superstore",'Raw Data'!$E$2:$E$10000,$B21),"")</f>
        <v/>
      </c>
      <c r="K21" s="21">
        <f>IFERROR(AVERAGEIFS('Raw Data'!$S$2:$S$10000,'Raw Data'!$R$2:$R$10000,"No",'Raw Data'!$A$2:$A$10000,$C$1,'Raw Data'!$N$2:$N$10000,"Superstore",'Raw Data'!$E$2:$E$10000,$B21),"")</f>
        <v/>
      </c>
      <c r="L21" s="21">
        <f>IFERROR(AVERAGEIFS('Raw Data'!$T$2:$T$10000,'Raw Data'!$R$2:$R$10000,"No",'Raw Data'!$A$2:$A$10000,$C$1,'Raw Data'!$N$2:$N$10000,"Superstore",'Raw Data'!$E$2:$E$10000,$B21),"")</f>
        <v/>
      </c>
    </row>
    <row r="22" ht="15.75" customHeight="1" s="42">
      <c r="A22" s="20" t="inlineStr">
        <is>
          <t>Superstore</t>
        </is>
      </c>
      <c r="B22" s="20" t="inlineStr">
        <is>
          <t>Mysuru</t>
        </is>
      </c>
      <c r="C22" s="20">
        <f>COUNTIFS('Raw Data'!$R$2:$R$10000,"No",'Raw Data'!$A$2:$A$10000,$C$1,'Raw Data'!$N$2:$N$10000,"Superstore",'Raw Data'!$E$2:$E$10000,$B22)</f>
        <v/>
      </c>
      <c r="D22" s="24">
        <f>SUMIFS('Raw Data'!$F$2:$F$10000,'Raw Data'!$R$2:$R$10000,"No",'Raw Data'!$A$2:$A$10000,$C$1,'Raw Data'!$N$2:$N$10000,"Superstore",'Raw Data'!$E$2:$E$10000,$B22)</f>
        <v/>
      </c>
      <c r="E22" s="21">
        <f>IFERROR(AVERAGEIFS('Raw Data'!$G$2:$G$10000,'Raw Data'!$R$2:$R$10000,"No",'Raw Data'!$A$2:$A$10000,$C$1,'Raw Data'!$N$2:$N$10000,"Superstore",'Raw Data'!$E$2:$E$10000,$B22),"")</f>
        <v/>
      </c>
      <c r="F22" s="21">
        <f>IFERROR(AVERAGEIFS('Raw Data'!$H$2:$H$10000,'Raw Data'!$R$2:$R$10000,"No",'Raw Data'!$A$2:$A$10000,$C$1,'Raw Data'!$N$2:$N$10000,"Superstore",'Raw Data'!$E$2:$E$10000,$B22),"")</f>
        <v/>
      </c>
      <c r="G22" s="21">
        <f>IFERROR(AVERAGEIFS('Raw Data'!$I$2:$I$10000,'Raw Data'!$R$2:$R$10000,"No",'Raw Data'!$A$2:$A$10000,$C$1,'Raw Data'!$N$2:$N$10000,"Superstore",'Raw Data'!$E$2:$E$10000,$B22),"")</f>
        <v/>
      </c>
      <c r="H22" s="21">
        <f>IFERROR(AVERAGEIFS('Raw Data'!$J$2:$J$10000,'Raw Data'!$R$2:$R$10000,"No",'Raw Data'!$A$2:$A$10000,$C$1,'Raw Data'!$N$2:$N$10000,"Superstore",'Raw Data'!$E$2:$E$10000,$B22),"")</f>
        <v/>
      </c>
      <c r="I22" s="21">
        <f>IFERROR(AVERAGEIFS('Raw Data'!$K$2:$K$10000,'Raw Data'!$R$2:$R$10000,"No",'Raw Data'!$A$2:$A$10000,$C$1,'Raw Data'!$N$2:$N$10000,"Superstore",'Raw Data'!$E$2:$E$10000,$B22),"")</f>
        <v/>
      </c>
      <c r="J22" s="21">
        <f>IFERROR(AVERAGEIFS('Raw Data'!$L$2:$L$10000,'Raw Data'!$R$2:$R$10000,"No",'Raw Data'!$A$2:$A$10000,$C$1,'Raw Data'!$N$2:$N$10000,"Superstore",'Raw Data'!$E$2:$E$10000,$B22),"")</f>
        <v/>
      </c>
      <c r="K22" s="21">
        <f>IFERROR(AVERAGEIFS('Raw Data'!$S$2:$S$10000,'Raw Data'!$R$2:$R$10000,"No",'Raw Data'!$A$2:$A$10000,$C$1,'Raw Data'!$N$2:$N$10000,"Superstore",'Raw Data'!$E$2:$E$10000,$B22),"")</f>
        <v/>
      </c>
      <c r="L22" s="21">
        <f>IFERROR(AVERAGEIFS('Raw Data'!$T$2:$T$10000,'Raw Data'!$R$2:$R$10000,"No",'Raw Data'!$A$2:$A$10000,$C$1,'Raw Data'!$N$2:$N$10000,"Superstore",'Raw Data'!$E$2:$E$10000,$B22),"")</f>
        <v/>
      </c>
    </row>
    <row r="23" ht="15.75" customHeight="1" s="42">
      <c r="A23" s="20" t="inlineStr">
        <is>
          <t>Superstore</t>
        </is>
      </c>
      <c r="B23" s="20" t="inlineStr">
        <is>
          <t>Hubballi</t>
        </is>
      </c>
      <c r="C23" s="20">
        <f>COUNTIFS('Raw Data'!$R$2:$R$10000,"No",'Raw Data'!$A$2:$A$10000,$C$1,'Raw Data'!$N$2:$N$10000,"Superstore",'Raw Data'!$E$2:$E$10000,$B23)</f>
        <v/>
      </c>
      <c r="D23" s="24">
        <f>SUMIFS('Raw Data'!$F$2:$F$10000,'Raw Data'!$R$2:$R$10000,"No",'Raw Data'!$A$2:$A$10000,$C$1,'Raw Data'!$N$2:$N$10000,"Superstore",'Raw Data'!$E$2:$E$10000,$B23)</f>
        <v/>
      </c>
      <c r="E23" s="21">
        <f>IFERROR(AVERAGEIFS('Raw Data'!$G$2:$G$10000,'Raw Data'!$R$2:$R$10000,"No",'Raw Data'!$A$2:$A$10000,$C$1,'Raw Data'!$N$2:$N$10000,"Superstore",'Raw Data'!$E$2:$E$10000,$B23),"")</f>
        <v/>
      </c>
      <c r="F23" s="21">
        <f>IFERROR(AVERAGEIFS('Raw Data'!$H$2:$H$10000,'Raw Data'!$R$2:$R$10000,"No",'Raw Data'!$A$2:$A$10000,$C$1,'Raw Data'!$N$2:$N$10000,"Superstore",'Raw Data'!$E$2:$E$10000,$B23),"")</f>
        <v/>
      </c>
      <c r="G23" s="21">
        <f>IFERROR(AVERAGEIFS('Raw Data'!$I$2:$I$10000,'Raw Data'!$R$2:$R$10000,"No",'Raw Data'!$A$2:$A$10000,$C$1,'Raw Data'!$N$2:$N$10000,"Superstore",'Raw Data'!$E$2:$E$10000,$B23),"")</f>
        <v/>
      </c>
      <c r="H23" s="21">
        <f>IFERROR(AVERAGEIFS('Raw Data'!$J$2:$J$10000,'Raw Data'!$R$2:$R$10000,"No",'Raw Data'!$A$2:$A$10000,$C$1,'Raw Data'!$N$2:$N$10000,"Superstore",'Raw Data'!$E$2:$E$10000,$B23),"")</f>
        <v/>
      </c>
      <c r="I23" s="21">
        <f>IFERROR(AVERAGEIFS('Raw Data'!$K$2:$K$10000,'Raw Data'!$R$2:$R$10000,"No",'Raw Data'!$A$2:$A$10000,$C$1,'Raw Data'!$N$2:$N$10000,"Superstore",'Raw Data'!$E$2:$E$10000,$B23),"")</f>
        <v/>
      </c>
      <c r="J23" s="21">
        <f>IFERROR(AVERAGEIFS('Raw Data'!$L$2:$L$10000,'Raw Data'!$R$2:$R$10000,"No",'Raw Data'!$A$2:$A$10000,$C$1,'Raw Data'!$N$2:$N$10000,"Superstore",'Raw Data'!$E$2:$E$10000,$B23),"")</f>
        <v/>
      </c>
      <c r="K23" s="21">
        <f>IFERROR(AVERAGEIFS('Raw Data'!$S$2:$S$10000,'Raw Data'!$R$2:$R$10000,"No",'Raw Data'!$A$2:$A$10000,$C$1,'Raw Data'!$N$2:$N$10000,"Superstore",'Raw Data'!$E$2:$E$10000,$B23),"")</f>
        <v/>
      </c>
      <c r="L23" s="21">
        <f>IFERROR(AVERAGEIFS('Raw Data'!$T$2:$T$10000,'Raw Data'!$R$2:$R$10000,"No",'Raw Data'!$A$2:$A$10000,$C$1,'Raw Data'!$N$2:$N$10000,"Superstore",'Raw Data'!$E$2:$E$10000,$B23),"")</f>
        <v/>
      </c>
    </row>
    <row r="24" ht="15.75" customHeight="1" s="42">
      <c r="A24" s="20" t="inlineStr">
        <is>
          <t>Superstore</t>
        </is>
      </c>
      <c r="B24" s="20" t="inlineStr">
        <is>
          <t>Palakkad</t>
        </is>
      </c>
      <c r="C24" s="20">
        <f>COUNTIFS('Raw Data'!$R$2:$R$10000,"No",'Raw Data'!$A$2:$A$10000,$C$1,'Raw Data'!$N$2:$N$10000,"Superstore",'Raw Data'!$E$2:$E$10000,$B24)</f>
        <v/>
      </c>
      <c r="D24" s="24">
        <f>SUMIFS('Raw Data'!$F$2:$F$10000,'Raw Data'!$R$2:$R$10000,"No",'Raw Data'!$A$2:$A$10000,$C$1,'Raw Data'!$N$2:$N$10000,"Superstore",'Raw Data'!$E$2:$E$10000,$B24)</f>
        <v/>
      </c>
      <c r="E24" s="21">
        <f>IFERROR(AVERAGEIFS('Raw Data'!$G$2:$G$10000,'Raw Data'!$R$2:$R$10000,"No",'Raw Data'!$A$2:$A$10000,$C$1,'Raw Data'!$N$2:$N$10000,"Superstore",'Raw Data'!$E$2:$E$10000,$B24),"")</f>
        <v/>
      </c>
      <c r="F24" s="21">
        <f>IFERROR(AVERAGEIFS('Raw Data'!$H$2:$H$10000,'Raw Data'!$R$2:$R$10000,"No",'Raw Data'!$A$2:$A$10000,$C$1,'Raw Data'!$N$2:$N$10000,"Superstore",'Raw Data'!$E$2:$E$10000,$B24),"")</f>
        <v/>
      </c>
      <c r="G24" s="21">
        <f>IFERROR(AVERAGEIFS('Raw Data'!$I$2:$I$10000,'Raw Data'!$R$2:$R$10000,"No",'Raw Data'!$A$2:$A$10000,$C$1,'Raw Data'!$N$2:$N$10000,"Superstore",'Raw Data'!$E$2:$E$10000,$B24),"")</f>
        <v/>
      </c>
      <c r="H24" s="21">
        <f>IFERROR(AVERAGEIFS('Raw Data'!$J$2:$J$10000,'Raw Data'!$R$2:$R$10000,"No",'Raw Data'!$A$2:$A$10000,$C$1,'Raw Data'!$N$2:$N$10000,"Superstore",'Raw Data'!$E$2:$E$10000,$B24),"")</f>
        <v/>
      </c>
      <c r="I24" s="21">
        <f>IFERROR(AVERAGEIFS('Raw Data'!$K$2:$K$10000,'Raw Data'!$R$2:$R$10000,"No",'Raw Data'!$A$2:$A$10000,$C$1,'Raw Data'!$N$2:$N$10000,"Superstore",'Raw Data'!$E$2:$E$10000,$B24),"")</f>
        <v/>
      </c>
      <c r="J24" s="21">
        <f>IFERROR(AVERAGEIFS('Raw Data'!$L$2:$L$10000,'Raw Data'!$R$2:$R$10000,"No",'Raw Data'!$A$2:$A$10000,$C$1,'Raw Data'!$N$2:$N$10000,"Superstore",'Raw Data'!$E$2:$E$10000,$B24),"")</f>
        <v/>
      </c>
      <c r="K24" s="21">
        <f>IFERROR(AVERAGEIFS('Raw Data'!$S$2:$S$10000,'Raw Data'!$R$2:$R$10000,"No",'Raw Data'!$A$2:$A$10000,$C$1,'Raw Data'!$N$2:$N$10000,"Superstore",'Raw Data'!$E$2:$E$10000,$B24),"")</f>
        <v/>
      </c>
      <c r="L24" s="21">
        <f>IFERROR(AVERAGEIFS('Raw Data'!$T$2:$T$10000,'Raw Data'!$R$2:$R$10000,"No",'Raw Data'!$A$2:$A$10000,$C$1,'Raw Data'!$N$2:$N$10000,"Superstore",'Raw Data'!$E$2:$E$10000,$B24),"")</f>
        <v/>
      </c>
    </row>
    <row r="25" ht="15.75" customHeight="1" s="42">
      <c r="A25" s="20" t="inlineStr">
        <is>
          <t>Superstore</t>
        </is>
      </c>
      <c r="B25" s="20" t="inlineStr">
        <is>
          <t>Belgavi</t>
        </is>
      </c>
      <c r="C25" s="20">
        <f>COUNTIFS('Raw Data'!$R$2:$R$10000,"No",'Raw Data'!$A$2:$A$10000,$C$1,'Raw Data'!$N$2:$N$10000,"Superstore",'Raw Data'!$E$2:$E$10000,$B25)</f>
        <v/>
      </c>
      <c r="D25" s="24">
        <f>SUMIFS('Raw Data'!$F$2:$F$10000,'Raw Data'!$R$2:$R$10000,"No",'Raw Data'!$A$2:$A$10000,$C$1,'Raw Data'!$N$2:$N$10000,"Superstore",'Raw Data'!$E$2:$E$10000,$B25)</f>
        <v/>
      </c>
      <c r="E25" s="21">
        <f>IFERROR(AVERAGEIFS('Raw Data'!$G$2:$G$10000,'Raw Data'!$R$2:$R$10000,"No",'Raw Data'!$A$2:$A$10000,$C$1,'Raw Data'!$N$2:$N$10000,"Superstore",'Raw Data'!$E$2:$E$10000,$B25),"")</f>
        <v/>
      </c>
      <c r="F25" s="21">
        <f>IFERROR(AVERAGEIFS('Raw Data'!$H$2:$H$10000,'Raw Data'!$R$2:$R$10000,"No",'Raw Data'!$A$2:$A$10000,$C$1,'Raw Data'!$N$2:$N$10000,"Superstore",'Raw Data'!$E$2:$E$10000,$B25),"")</f>
        <v/>
      </c>
      <c r="G25" s="21">
        <f>IFERROR(AVERAGEIFS('Raw Data'!$I$2:$I$10000,'Raw Data'!$R$2:$R$10000,"No",'Raw Data'!$A$2:$A$10000,$C$1,'Raw Data'!$N$2:$N$10000,"Superstore",'Raw Data'!$E$2:$E$10000,$B25),"")</f>
        <v/>
      </c>
      <c r="H25" s="21">
        <f>IFERROR(AVERAGEIFS('Raw Data'!$J$2:$J$10000,'Raw Data'!$R$2:$R$10000,"No",'Raw Data'!$A$2:$A$10000,$C$1,'Raw Data'!$N$2:$N$10000,"Superstore",'Raw Data'!$E$2:$E$10000,$B25),"")</f>
        <v/>
      </c>
      <c r="I25" s="21">
        <f>IFERROR(AVERAGEIFS('Raw Data'!$K$2:$K$10000,'Raw Data'!$R$2:$R$10000,"No",'Raw Data'!$A$2:$A$10000,$C$1,'Raw Data'!$N$2:$N$10000,"Superstore",'Raw Data'!$E$2:$E$10000,$B25),"")</f>
        <v/>
      </c>
      <c r="J25" s="21">
        <f>IFERROR(AVERAGEIFS('Raw Data'!$L$2:$L$10000,'Raw Data'!$R$2:$R$10000,"No",'Raw Data'!$A$2:$A$10000,$C$1,'Raw Data'!$N$2:$N$10000,"Superstore",'Raw Data'!$E$2:$E$10000,$B25),"")</f>
        <v/>
      </c>
      <c r="K25" s="21">
        <f>IFERROR(AVERAGEIFS('Raw Data'!$S$2:$S$10000,'Raw Data'!$R$2:$R$10000,"No",'Raw Data'!$A$2:$A$10000,$C$1,'Raw Data'!$N$2:$N$10000,"Superstore",'Raw Data'!$E$2:$E$10000,$B25),"")</f>
        <v/>
      </c>
      <c r="L25" s="21">
        <f>IFERROR(AVERAGEIFS('Raw Data'!$T$2:$T$10000,'Raw Data'!$R$2:$R$10000,"No",'Raw Data'!$A$2:$A$10000,$C$1,'Raw Data'!$N$2:$N$10000,"Superstore",'Raw Data'!$E$2:$E$10000,$B25),"")</f>
        <v/>
      </c>
    </row>
    <row r="26" ht="15.75" customHeight="1" s="42">
      <c r="A26" s="20" t="inlineStr">
        <is>
          <t>Superstore</t>
        </is>
      </c>
      <c r="B26" s="20" t="inlineStr">
        <is>
          <t>Davanagere</t>
        </is>
      </c>
      <c r="C26" s="20">
        <f>COUNTIFS('Raw Data'!$R$2:$R$10000,"No",'Raw Data'!$A$2:$A$10000,$C$1,'Raw Data'!$N$2:$N$10000,"Superstore",'Raw Data'!$E$2:$E$10000,$B26)</f>
        <v/>
      </c>
      <c r="D26" s="24">
        <f>SUMIFS('Raw Data'!$F$2:$F$10000,'Raw Data'!$R$2:$R$10000,"No",'Raw Data'!$A$2:$A$10000,$C$1,'Raw Data'!$N$2:$N$10000,"Superstore",'Raw Data'!$E$2:$E$10000,$B26)</f>
        <v/>
      </c>
      <c r="E26" s="21">
        <f>IFERROR(AVERAGEIFS('Raw Data'!$G$2:$G$10000,'Raw Data'!$R$2:$R$10000,"No",'Raw Data'!$A$2:$A$10000,$C$1,'Raw Data'!$N$2:$N$10000,"Superstore",'Raw Data'!$E$2:$E$10000,$B26),"")</f>
        <v/>
      </c>
      <c r="F26" s="21">
        <f>IFERROR(AVERAGEIFS('Raw Data'!$H$2:$H$10000,'Raw Data'!$R$2:$R$10000,"No",'Raw Data'!$A$2:$A$10000,$C$1,'Raw Data'!$N$2:$N$10000,"Superstore",'Raw Data'!$E$2:$E$10000,$B26),"")</f>
        <v/>
      </c>
      <c r="G26" s="21">
        <f>IFERROR(AVERAGEIFS('Raw Data'!$I$2:$I$10000,'Raw Data'!$R$2:$R$10000,"No",'Raw Data'!$A$2:$A$10000,$C$1,'Raw Data'!$N$2:$N$10000,"Superstore",'Raw Data'!$E$2:$E$10000,$B26),"")</f>
        <v/>
      </c>
      <c r="H26" s="21">
        <f>IFERROR(AVERAGEIFS('Raw Data'!$J$2:$J$10000,'Raw Data'!$R$2:$R$10000,"No",'Raw Data'!$A$2:$A$10000,$C$1,'Raw Data'!$N$2:$N$10000,"Superstore",'Raw Data'!$E$2:$E$10000,$B26),"")</f>
        <v/>
      </c>
      <c r="I26" s="21">
        <f>IFERROR(AVERAGEIFS('Raw Data'!$K$2:$K$10000,'Raw Data'!$R$2:$R$10000,"No",'Raw Data'!$A$2:$A$10000,$C$1,'Raw Data'!$N$2:$N$10000,"Superstore",'Raw Data'!$E$2:$E$10000,$B26),"")</f>
        <v/>
      </c>
      <c r="J26" s="21">
        <f>IFERROR(AVERAGEIFS('Raw Data'!$L$2:$L$10000,'Raw Data'!$R$2:$R$10000,"No",'Raw Data'!$A$2:$A$10000,$C$1,'Raw Data'!$N$2:$N$10000,"Superstore",'Raw Data'!$E$2:$E$10000,$B26),"")</f>
        <v/>
      </c>
      <c r="K26" s="21">
        <f>IFERROR(AVERAGEIFS('Raw Data'!$S$2:$S$10000,'Raw Data'!$R$2:$R$10000,"No",'Raw Data'!$A$2:$A$10000,$C$1,'Raw Data'!$N$2:$N$10000,"Superstore",'Raw Data'!$E$2:$E$10000,$B26),"")</f>
        <v/>
      </c>
      <c r="L26" s="21">
        <f>IFERROR(AVERAGEIFS('Raw Data'!$T$2:$T$10000,'Raw Data'!$R$2:$R$10000,"No",'Raw Data'!$A$2:$A$10000,$C$1,'Raw Data'!$N$2:$N$10000,"Superstore",'Raw Data'!$E$2:$E$10000,$B26),"")</f>
        <v/>
      </c>
    </row>
    <row r="27" ht="15.75" customHeight="1" s="42">
      <c r="A27" s="20" t="inlineStr">
        <is>
          <t>Superstore</t>
        </is>
      </c>
      <c r="B27" s="20" t="inlineStr">
        <is>
          <t>Hosur</t>
        </is>
      </c>
      <c r="C27" s="20">
        <f>COUNTIFS('Raw Data'!$R$2:$R$10000,"No",'Raw Data'!$A$2:$A$10000,$C$1,'Raw Data'!$N$2:$N$10000,"Superstore",'Raw Data'!$E$2:$E$10000,$B27)</f>
        <v/>
      </c>
      <c r="D27" s="24">
        <f>SUMIFS('Raw Data'!$F$2:$F$10000,'Raw Data'!$R$2:$R$10000,"No",'Raw Data'!$A$2:$A$10000,$C$1,'Raw Data'!$N$2:$N$10000,"Superstore",'Raw Data'!$E$2:$E$10000,$B27)</f>
        <v/>
      </c>
      <c r="E27" s="21">
        <f>IFERROR(AVERAGEIFS('Raw Data'!$G$2:$G$10000,'Raw Data'!$R$2:$R$10000,"No",'Raw Data'!$A$2:$A$10000,$C$1,'Raw Data'!$N$2:$N$10000,"Superstore",'Raw Data'!$E$2:$E$10000,$B27),"")</f>
        <v/>
      </c>
      <c r="F27" s="21">
        <f>IFERROR(AVERAGEIFS('Raw Data'!$H$2:$H$10000,'Raw Data'!$R$2:$R$10000,"No",'Raw Data'!$A$2:$A$10000,$C$1,'Raw Data'!$N$2:$N$10000,"Superstore",'Raw Data'!$E$2:$E$10000,$B27),"")</f>
        <v/>
      </c>
      <c r="G27" s="21">
        <f>IFERROR(AVERAGEIFS('Raw Data'!$I$2:$I$10000,'Raw Data'!$R$2:$R$10000,"No",'Raw Data'!$A$2:$A$10000,$C$1,'Raw Data'!$N$2:$N$10000,"Superstore",'Raw Data'!$E$2:$E$10000,$B27),"")</f>
        <v/>
      </c>
      <c r="H27" s="21">
        <f>IFERROR(AVERAGEIFS('Raw Data'!$J$2:$J$10000,'Raw Data'!$R$2:$R$10000,"No",'Raw Data'!$A$2:$A$10000,$C$1,'Raw Data'!$N$2:$N$10000,"Superstore",'Raw Data'!$E$2:$E$10000,$B27),"")</f>
        <v/>
      </c>
      <c r="I27" s="21">
        <f>IFERROR(AVERAGEIFS('Raw Data'!$K$2:$K$10000,'Raw Data'!$R$2:$R$10000,"No",'Raw Data'!$A$2:$A$10000,$C$1,'Raw Data'!$N$2:$N$10000,"Superstore",'Raw Data'!$E$2:$E$10000,$B27),"")</f>
        <v/>
      </c>
      <c r="J27" s="21">
        <f>IFERROR(AVERAGEIFS('Raw Data'!$L$2:$L$10000,'Raw Data'!$R$2:$R$10000,"No",'Raw Data'!$A$2:$A$10000,$C$1,'Raw Data'!$N$2:$N$10000,"Superstore",'Raw Data'!$E$2:$E$10000,$B27),"")</f>
        <v/>
      </c>
      <c r="K27" s="21">
        <f>IFERROR(AVERAGEIFS('Raw Data'!$S$2:$S$10000,'Raw Data'!$R$2:$R$10000,"No",'Raw Data'!$A$2:$A$10000,$C$1,'Raw Data'!$N$2:$N$10000,"Superstore",'Raw Data'!$E$2:$E$10000,$B27),"")</f>
        <v/>
      </c>
      <c r="L27" s="21">
        <f>IFERROR(AVERAGEIFS('Raw Data'!$T$2:$T$10000,'Raw Data'!$R$2:$R$10000,"No",'Raw Data'!$A$2:$A$10000,$C$1,'Raw Data'!$N$2:$N$10000,"Superstore",'Raw Data'!$E$2:$E$10000,$B27),"")</f>
        <v/>
      </c>
    </row>
    <row r="28" ht="15.75" customHeight="1" s="42">
      <c r="A28" s="20" t="inlineStr">
        <is>
          <t>Superstore</t>
        </is>
      </c>
      <c r="B28" s="20" t="inlineStr">
        <is>
          <t>Tumkuru</t>
        </is>
      </c>
      <c r="C28" s="20">
        <f>COUNTIFS('Raw Data'!$R$2:$R$10000,"No",'Raw Data'!$A$2:$A$10000,$C$1,'Raw Data'!$N$2:$N$10000,"Superstore",'Raw Data'!$E$2:$E$10000,$B28)</f>
        <v/>
      </c>
      <c r="D28" s="24">
        <f>SUMIFS('Raw Data'!$F$2:$F$10000,'Raw Data'!$R$2:$R$10000,"No",'Raw Data'!$A$2:$A$10000,$C$1,'Raw Data'!$N$2:$N$10000,"Superstore",'Raw Data'!$E$2:$E$10000,$B28)</f>
        <v/>
      </c>
      <c r="E28" s="21">
        <f>IFERROR(AVERAGEIFS('Raw Data'!$G$2:$G$10000,'Raw Data'!$R$2:$R$10000,"No",'Raw Data'!$A$2:$A$10000,$C$1,'Raw Data'!$N$2:$N$10000,"Superstore",'Raw Data'!$E$2:$E$10000,$B28),"")</f>
        <v/>
      </c>
      <c r="F28" s="21">
        <f>IFERROR(AVERAGEIFS('Raw Data'!$H$2:$H$10000,'Raw Data'!$R$2:$R$10000,"No",'Raw Data'!$A$2:$A$10000,$C$1,'Raw Data'!$N$2:$N$10000,"Superstore",'Raw Data'!$E$2:$E$10000,$B28),"")</f>
        <v/>
      </c>
      <c r="G28" s="21">
        <f>IFERROR(AVERAGEIFS('Raw Data'!$I$2:$I$10000,'Raw Data'!$R$2:$R$10000,"No",'Raw Data'!$A$2:$A$10000,$C$1,'Raw Data'!$N$2:$N$10000,"Superstore",'Raw Data'!$E$2:$E$10000,$B28),"")</f>
        <v/>
      </c>
      <c r="H28" s="21">
        <f>IFERROR(AVERAGEIFS('Raw Data'!$J$2:$J$10000,'Raw Data'!$R$2:$R$10000,"No",'Raw Data'!$A$2:$A$10000,$C$1,'Raw Data'!$N$2:$N$10000,"Superstore",'Raw Data'!$E$2:$E$10000,$B28),"")</f>
        <v/>
      </c>
      <c r="I28" s="21">
        <f>IFERROR(AVERAGEIFS('Raw Data'!$K$2:$K$10000,'Raw Data'!$R$2:$R$10000,"No",'Raw Data'!$A$2:$A$10000,$C$1,'Raw Data'!$N$2:$N$10000,"Superstore",'Raw Data'!$E$2:$E$10000,$B28),"")</f>
        <v/>
      </c>
      <c r="J28" s="21">
        <f>IFERROR(AVERAGEIFS('Raw Data'!$L$2:$L$10000,'Raw Data'!$R$2:$R$10000,"No",'Raw Data'!$A$2:$A$10000,$C$1,'Raw Data'!$N$2:$N$10000,"Superstore",'Raw Data'!$E$2:$E$10000,$B28),"")</f>
        <v/>
      </c>
      <c r="K28" s="21">
        <f>IFERROR(AVERAGEIFS('Raw Data'!$S$2:$S$10000,'Raw Data'!$R$2:$R$10000,"No",'Raw Data'!$A$2:$A$10000,$C$1,'Raw Data'!$N$2:$N$10000,"Superstore",'Raw Data'!$E$2:$E$10000,$B28),"")</f>
        <v/>
      </c>
      <c r="L28" s="21">
        <f>IFERROR(AVERAGEIFS('Raw Data'!$T$2:$T$10000,'Raw Data'!$R$2:$R$10000,"No",'Raw Data'!$A$2:$A$10000,$C$1,'Raw Data'!$N$2:$N$10000,"Superstore",'Raw Data'!$E$2:$E$10000,$B28),"")</f>
        <v/>
      </c>
    </row>
    <row r="29" ht="15.75" customHeight="1" s="42">
      <c r="A29" s="32" t="inlineStr">
        <is>
          <t>Superstore</t>
        </is>
      </c>
      <c r="B29" s="32" t="inlineStr">
        <is>
          <t>Grand Total</t>
        </is>
      </c>
      <c r="C29" s="32">
        <f>COUNTIFS('Raw Data'!$R$2:$R$10000,"No",'Raw Data'!$A$2:$A$10000,$C$1,'Raw Data'!$N$2:$N$10000,"Superstore",'Raw Data'!$E$2:$E$10000,"&lt;&gt;")</f>
        <v/>
      </c>
      <c r="D29" s="33">
        <f>SUMIFS('Raw Data'!$F$2:$F$10000,'Raw Data'!$R$2:$R$10000,"No",'Raw Data'!$A$2:$A$10000,$C$1,'Raw Data'!$N$2:$N$10000,"Superstore",'Raw Data'!$E$2:$E$10000,"&lt;&gt;")</f>
        <v/>
      </c>
      <c r="E29" s="34">
        <f>IFERROR(AVERAGEIFS('Raw Data'!$G$2:$G$10000,'Raw Data'!$R$2:$R$10000,"No",'Raw Data'!$A$2:$A$10000,$C$1,'Raw Data'!$N$2:$N$10000,"Superstore",'Raw Data'!$E$2:$E$10000,"&lt;&gt;"),"")</f>
        <v/>
      </c>
      <c r="F29" s="34">
        <f>IFERROR(AVERAGEIFS('Raw Data'!$H$2:$H$10000,'Raw Data'!$R$2:$R$10000,"No",'Raw Data'!$A$2:$A$10000,$C$1,'Raw Data'!$N$2:$N$10000,"Superstore",'Raw Data'!$E$2:$E$10000,"&lt;&gt;"),"")</f>
        <v/>
      </c>
      <c r="G29" s="34">
        <f>IFERROR(AVERAGEIFS('Raw Data'!$I$2:$I$10000,'Raw Data'!$R$2:$R$10000,"No",'Raw Data'!$A$2:$A$10000,$C$1,'Raw Data'!$N$2:$N$10000,"Superstore",'Raw Data'!$E$2:$E$10000,"&lt;&gt;"),"")</f>
        <v/>
      </c>
      <c r="H29" s="34">
        <f>IFERROR(AVERAGEIFS('Raw Data'!$J$2:$J$10000,'Raw Data'!$R$2:$R$10000,"No",'Raw Data'!$A$2:$A$10000,$C$1,'Raw Data'!$N$2:$N$10000,"Superstore",'Raw Data'!$E$2:$E$10000,"&lt;&gt;"),"")</f>
        <v/>
      </c>
      <c r="I29" s="34">
        <f>IFERROR(AVERAGEIFS('Raw Data'!$K$2:$K$10000,'Raw Data'!$R$2:$R$10000,"No",'Raw Data'!$A$2:$A$10000,$C$1,'Raw Data'!$N$2:$N$10000,"Superstore",'Raw Data'!$E$2:$E$10000,"&lt;&gt;"),"")</f>
        <v/>
      </c>
      <c r="J29" s="34">
        <f>IFERROR(AVERAGEIFS('Raw Data'!$L$2:$L$10000,'Raw Data'!$R$2:$R$10000,"No",'Raw Data'!$A$2:$A$10000,$C$1,'Raw Data'!$N$2:$N$10000,"Superstore",'Raw Data'!$E$2:$E$10000,"&lt;&gt;"),"")</f>
        <v/>
      </c>
      <c r="K29" s="34">
        <f>IFERROR(AVERAGEIFS('Raw Data'!$S$2:$S$10000,'Raw Data'!$R$2:$R$10000,"No",'Raw Data'!$A$2:$A$10000,$C$1,'Raw Data'!$N$2:$N$10000,"Superstore",'Raw Data'!$E$2:$E$10000,"&lt;&gt;"),"")</f>
        <v/>
      </c>
      <c r="L29" s="34">
        <f>IFERROR(AVERAGEIFS('Raw Data'!$T$2:$T$10000,'Raw Data'!$R$2:$R$10000,"No",'Raw Data'!$A$2:$A$10000,$C$1,'Raw Data'!$N$2:$N$10000,"Superstore",'Raw Data'!$E$2:$E$10000,"&lt;&gt;"),"")</f>
        <v/>
      </c>
    </row>
    <row r="30" ht="15.75" customHeight="1" s="42"/>
    <row r="31" ht="15.75" customHeight="1" s="42">
      <c r="A31" s="17" t="inlineStr">
        <is>
          <t>Combined - City Split</t>
        </is>
      </c>
    </row>
    <row r="32" ht="31.5" customHeight="1" s="42">
      <c r="A32" s="4" t="inlineStr">
        <is>
          <t>Type</t>
        </is>
      </c>
      <c r="B32" s="4" t="inlineStr">
        <is>
          <t>City</t>
        </is>
      </c>
      <c r="C32" s="4" t="inlineStr">
        <is>
          <t>Store Count</t>
        </is>
      </c>
      <c r="D32" s="4" t="inlineStr">
        <is>
          <t>Total Bins</t>
        </is>
      </c>
      <c r="E32" s="4" t="inlineStr">
        <is>
          <t>CC MTD %</t>
        </is>
      </c>
      <c r="F32" s="4" t="inlineStr">
        <is>
          <t>BA MTD %</t>
        </is>
      </c>
      <c r="G32" s="4" t="inlineStr">
        <is>
          <t>IA MTD %</t>
        </is>
      </c>
      <c r="H32" s="4" t="inlineStr">
        <is>
          <t>CC ACC %</t>
        </is>
      </c>
      <c r="I32" s="4" t="inlineStr">
        <is>
          <t>PD %</t>
        </is>
      </c>
      <c r="J32" s="4" t="inlineStr">
        <is>
          <t>Inv Health</t>
        </is>
      </c>
      <c r="K32" s="4" t="inlineStr">
        <is>
          <t>CC MTD Target</t>
        </is>
      </c>
      <c r="L32" s="4" t="inlineStr">
        <is>
          <t>CC MTD Achieved %</t>
        </is>
      </c>
    </row>
    <row r="33" ht="15.75" customHeight="1" s="42">
      <c r="A33" s="20" t="inlineStr">
        <is>
          <t>Combined</t>
        </is>
      </c>
      <c r="B33" s="20" t="inlineStr">
        <is>
          <t>Bengaluru</t>
        </is>
      </c>
      <c r="C33" s="20">
        <f>COUNTIFS('Raw Data'!$R$2:$R$10000,"No",'Raw Data'!$A$2:$A$10000,$C$1,'Raw Data'!$N$2:$N$10000,"&lt;&gt;",'Raw Data'!$E$2:$E$10000,$B33)</f>
        <v/>
      </c>
      <c r="D33" s="24">
        <f>SUMIFS('Raw Data'!$F$2:$F$10000,'Raw Data'!$R$2:$R$10000,"No",'Raw Data'!$A$2:$A$10000,$C$1,'Raw Data'!$N$2:$N$10000,"&lt;&gt;",'Raw Data'!$E$2:$E$10000,$B33)</f>
        <v/>
      </c>
      <c r="E33" s="21">
        <f>IFERROR(AVERAGEIFS('Raw Data'!$G$2:$G$10000,'Raw Data'!$R$2:$R$10000,"No",'Raw Data'!$A$2:$A$10000,$C$1,'Raw Data'!$N$2:$N$10000,"&lt;&gt;",'Raw Data'!$E$2:$E$10000,$B33),"")</f>
        <v/>
      </c>
      <c r="F33" s="21">
        <f>IFERROR(AVERAGEIFS('Raw Data'!$H$2:$H$10000,'Raw Data'!$R$2:$R$10000,"No",'Raw Data'!$A$2:$A$10000,$C$1,'Raw Data'!$N$2:$N$10000,"&lt;&gt;",'Raw Data'!$E$2:$E$10000,$B33),"")</f>
        <v/>
      </c>
      <c r="G33" s="21">
        <f>IFERROR(AVERAGEIFS('Raw Data'!$I$2:$I$10000,'Raw Data'!$R$2:$R$10000,"No",'Raw Data'!$A$2:$A$10000,$C$1,'Raw Data'!$N$2:$N$10000,"&lt;&gt;",'Raw Data'!$E$2:$E$10000,$B33),"")</f>
        <v/>
      </c>
      <c r="H33" s="21">
        <f>IFERROR(AVERAGEIFS('Raw Data'!$J$2:$J$10000,'Raw Data'!$R$2:$R$10000,"No",'Raw Data'!$A$2:$A$10000,$C$1,'Raw Data'!$N$2:$N$10000,"&lt;&gt;",'Raw Data'!$E$2:$E$10000,$B33),"")</f>
        <v/>
      </c>
      <c r="I33" s="21">
        <f>IFERROR(AVERAGEIFS('Raw Data'!$K$2:$K$10000,'Raw Data'!$R$2:$R$10000,"No",'Raw Data'!$A$2:$A$10000,$C$1,'Raw Data'!$N$2:$N$10000,"&lt;&gt;",'Raw Data'!$E$2:$E$10000,$B33),"")</f>
        <v/>
      </c>
      <c r="J33" s="21">
        <f>IFERROR(AVERAGEIFS('Raw Data'!$L$2:$L$10000,'Raw Data'!$R$2:$R$10000,"No",'Raw Data'!$A$2:$A$10000,$C$1,'Raw Data'!$N$2:$N$10000,"&lt;&gt;",'Raw Data'!$E$2:$E$10000,$B33),"")</f>
        <v/>
      </c>
      <c r="K33" s="21">
        <f>IFERROR(AVERAGEIFS('Raw Data'!$S$2:$S$10000,'Raw Data'!$R$2:$R$10000,"No",'Raw Data'!$A$2:$A$10000,$C$1,'Raw Data'!$N$2:$N$10000,"&lt;&gt;",'Raw Data'!$E$2:$E$10000,$B33),"")</f>
        <v/>
      </c>
      <c r="L33" s="21">
        <f>IFERROR(AVERAGEIFS('Raw Data'!$T$2:$T$10000,'Raw Data'!$R$2:$R$10000,"No",'Raw Data'!$A$2:$A$10000,$C$1,'Raw Data'!$N$2:$N$10000,"&lt;&gt;",'Raw Data'!$E$2:$E$10000,$B33),"")</f>
        <v/>
      </c>
    </row>
    <row r="34" ht="15.75" customHeight="1" s="42">
      <c r="A34" s="20" t="inlineStr">
        <is>
          <t>Combined</t>
        </is>
      </c>
      <c r="B34" s="20" t="inlineStr">
        <is>
          <t>Kochi</t>
        </is>
      </c>
      <c r="C34" s="20">
        <f>COUNTIFS('Raw Data'!$R$2:$R$10000,"No",'Raw Data'!$A$2:$A$10000,$C$1,'Raw Data'!$N$2:$N$10000,"&lt;&gt;",'Raw Data'!$E$2:$E$10000,$B34)</f>
        <v/>
      </c>
      <c r="D34" s="24">
        <f>SUMIFS('Raw Data'!$F$2:$F$10000,'Raw Data'!$R$2:$R$10000,"No",'Raw Data'!$A$2:$A$10000,$C$1,'Raw Data'!$N$2:$N$10000,"&lt;&gt;",'Raw Data'!$E$2:$E$10000,$B34)</f>
        <v/>
      </c>
      <c r="E34" s="21">
        <f>IFERROR(AVERAGEIFS('Raw Data'!$G$2:$G$10000,'Raw Data'!$R$2:$R$10000,"No",'Raw Data'!$A$2:$A$10000,$C$1,'Raw Data'!$N$2:$N$10000,"&lt;&gt;",'Raw Data'!$E$2:$E$10000,$B34),"")</f>
        <v/>
      </c>
      <c r="F34" s="21">
        <f>IFERROR(AVERAGEIFS('Raw Data'!$H$2:$H$10000,'Raw Data'!$R$2:$R$10000,"No",'Raw Data'!$A$2:$A$10000,$C$1,'Raw Data'!$N$2:$N$10000,"&lt;&gt;",'Raw Data'!$E$2:$E$10000,$B34),"")</f>
        <v/>
      </c>
      <c r="G34" s="21">
        <f>IFERROR(AVERAGEIFS('Raw Data'!$I$2:$I$10000,'Raw Data'!$R$2:$R$10000,"No",'Raw Data'!$A$2:$A$10000,$C$1,'Raw Data'!$N$2:$N$10000,"&lt;&gt;",'Raw Data'!$E$2:$E$10000,$B34),"")</f>
        <v/>
      </c>
      <c r="H34" s="21">
        <f>IFERROR(AVERAGEIFS('Raw Data'!$J$2:$J$10000,'Raw Data'!$R$2:$R$10000,"No",'Raw Data'!$A$2:$A$10000,$C$1,'Raw Data'!$N$2:$N$10000,"&lt;&gt;",'Raw Data'!$E$2:$E$10000,$B34),"")</f>
        <v/>
      </c>
      <c r="I34" s="21">
        <f>IFERROR(AVERAGEIFS('Raw Data'!$K$2:$K$10000,'Raw Data'!$R$2:$R$10000,"No",'Raw Data'!$A$2:$A$10000,$C$1,'Raw Data'!$N$2:$N$10000,"&lt;&gt;",'Raw Data'!$E$2:$E$10000,$B34),"")</f>
        <v/>
      </c>
      <c r="J34" s="21">
        <f>IFERROR(AVERAGEIFS('Raw Data'!$L$2:$L$10000,'Raw Data'!$R$2:$R$10000,"No",'Raw Data'!$A$2:$A$10000,$C$1,'Raw Data'!$N$2:$N$10000,"&lt;&gt;",'Raw Data'!$E$2:$E$10000,$B34),"")</f>
        <v/>
      </c>
      <c r="K34" s="21">
        <f>IFERROR(AVERAGEIFS('Raw Data'!$S$2:$S$10000,'Raw Data'!$R$2:$R$10000,"No",'Raw Data'!$A$2:$A$10000,$C$1,'Raw Data'!$N$2:$N$10000,"&lt;&gt;",'Raw Data'!$E$2:$E$10000,$B34),"")</f>
        <v/>
      </c>
      <c r="L34" s="21">
        <f>IFERROR(AVERAGEIFS('Raw Data'!$T$2:$T$10000,'Raw Data'!$R$2:$R$10000,"No",'Raw Data'!$A$2:$A$10000,$C$1,'Raw Data'!$N$2:$N$10000,"&lt;&gt;",'Raw Data'!$E$2:$E$10000,$B34),"")</f>
        <v/>
      </c>
    </row>
    <row r="35" ht="15.75" customHeight="1" s="42">
      <c r="A35" s="20" t="inlineStr">
        <is>
          <t>Combined</t>
        </is>
      </c>
      <c r="B35" s="20" t="inlineStr">
        <is>
          <t>Coimbatore</t>
        </is>
      </c>
      <c r="C35" s="20">
        <f>COUNTIFS('Raw Data'!$R$2:$R$10000,"No",'Raw Data'!$A$2:$A$10000,$C$1,'Raw Data'!$N$2:$N$10000,"&lt;&gt;",'Raw Data'!$E$2:$E$10000,$B35)</f>
        <v/>
      </c>
      <c r="D35" s="24">
        <f>SUMIFS('Raw Data'!$F$2:$F$10000,'Raw Data'!$R$2:$R$10000,"No",'Raw Data'!$A$2:$A$10000,$C$1,'Raw Data'!$N$2:$N$10000,"&lt;&gt;",'Raw Data'!$E$2:$E$10000,$B35)</f>
        <v/>
      </c>
      <c r="E35" s="21">
        <f>IFERROR(AVERAGEIFS('Raw Data'!$G$2:$G$10000,'Raw Data'!$R$2:$R$10000,"No",'Raw Data'!$A$2:$A$10000,$C$1,'Raw Data'!$N$2:$N$10000,"&lt;&gt;",'Raw Data'!$E$2:$E$10000,$B35),"")</f>
        <v/>
      </c>
      <c r="F35" s="21">
        <f>IFERROR(AVERAGEIFS('Raw Data'!$H$2:$H$10000,'Raw Data'!$R$2:$R$10000,"No",'Raw Data'!$A$2:$A$10000,$C$1,'Raw Data'!$N$2:$N$10000,"&lt;&gt;",'Raw Data'!$E$2:$E$10000,$B35),"")</f>
        <v/>
      </c>
      <c r="G35" s="21">
        <f>IFERROR(AVERAGEIFS('Raw Data'!$I$2:$I$10000,'Raw Data'!$R$2:$R$10000,"No",'Raw Data'!$A$2:$A$10000,$C$1,'Raw Data'!$N$2:$N$10000,"&lt;&gt;",'Raw Data'!$E$2:$E$10000,$B35),"")</f>
        <v/>
      </c>
      <c r="H35" s="21">
        <f>IFERROR(AVERAGEIFS('Raw Data'!$J$2:$J$10000,'Raw Data'!$R$2:$R$10000,"No",'Raw Data'!$A$2:$A$10000,$C$1,'Raw Data'!$N$2:$N$10000,"&lt;&gt;",'Raw Data'!$E$2:$E$10000,$B35),"")</f>
        <v/>
      </c>
      <c r="I35" s="21">
        <f>IFERROR(AVERAGEIFS('Raw Data'!$K$2:$K$10000,'Raw Data'!$R$2:$R$10000,"No",'Raw Data'!$A$2:$A$10000,$C$1,'Raw Data'!$N$2:$N$10000,"&lt;&gt;",'Raw Data'!$E$2:$E$10000,$B35),"")</f>
        <v/>
      </c>
      <c r="J35" s="21">
        <f>IFERROR(AVERAGEIFS('Raw Data'!$L$2:$L$10000,'Raw Data'!$R$2:$R$10000,"No",'Raw Data'!$A$2:$A$10000,$C$1,'Raw Data'!$N$2:$N$10000,"&lt;&gt;",'Raw Data'!$E$2:$E$10000,$B35),"")</f>
        <v/>
      </c>
      <c r="K35" s="21">
        <f>IFERROR(AVERAGEIFS('Raw Data'!$S$2:$S$10000,'Raw Data'!$R$2:$R$10000,"No",'Raw Data'!$A$2:$A$10000,$C$1,'Raw Data'!$N$2:$N$10000,"&lt;&gt;",'Raw Data'!$E$2:$E$10000,$B35),"")</f>
        <v/>
      </c>
      <c r="L35" s="21">
        <f>IFERROR(AVERAGEIFS('Raw Data'!$T$2:$T$10000,'Raw Data'!$R$2:$R$10000,"No",'Raw Data'!$A$2:$A$10000,$C$1,'Raw Data'!$N$2:$N$10000,"&lt;&gt;",'Raw Data'!$E$2:$E$10000,$B35),"")</f>
        <v/>
      </c>
    </row>
    <row r="36" ht="15.75" customHeight="1" s="42">
      <c r="A36" s="20" t="inlineStr">
        <is>
          <t>Combined</t>
        </is>
      </c>
      <c r="B36" s="20" t="inlineStr">
        <is>
          <t>Mysuru</t>
        </is>
      </c>
      <c r="C36" s="20">
        <f>COUNTIFS('Raw Data'!$R$2:$R$10000,"No",'Raw Data'!$A$2:$A$10000,$C$1,'Raw Data'!$N$2:$N$10000,"&lt;&gt;",'Raw Data'!$E$2:$E$10000,$B36)</f>
        <v/>
      </c>
      <c r="D36" s="24">
        <f>SUMIFS('Raw Data'!$F$2:$F$10000,'Raw Data'!$R$2:$R$10000,"No",'Raw Data'!$A$2:$A$10000,$C$1,'Raw Data'!$N$2:$N$10000,"&lt;&gt;",'Raw Data'!$E$2:$E$10000,$B36)</f>
        <v/>
      </c>
      <c r="E36" s="21">
        <f>IFERROR(AVERAGEIFS('Raw Data'!$G$2:$G$10000,'Raw Data'!$R$2:$R$10000,"No",'Raw Data'!$A$2:$A$10000,$C$1,'Raw Data'!$N$2:$N$10000,"&lt;&gt;",'Raw Data'!$E$2:$E$10000,$B36),"")</f>
        <v/>
      </c>
      <c r="F36" s="21">
        <f>IFERROR(AVERAGEIFS('Raw Data'!$H$2:$H$10000,'Raw Data'!$R$2:$R$10000,"No",'Raw Data'!$A$2:$A$10000,$C$1,'Raw Data'!$N$2:$N$10000,"&lt;&gt;",'Raw Data'!$E$2:$E$10000,$B36),"")</f>
        <v/>
      </c>
      <c r="G36" s="21">
        <f>IFERROR(AVERAGEIFS('Raw Data'!$I$2:$I$10000,'Raw Data'!$R$2:$R$10000,"No",'Raw Data'!$A$2:$A$10000,$C$1,'Raw Data'!$N$2:$N$10000,"&lt;&gt;",'Raw Data'!$E$2:$E$10000,$B36),"")</f>
        <v/>
      </c>
      <c r="H36" s="21">
        <f>IFERROR(AVERAGEIFS('Raw Data'!$J$2:$J$10000,'Raw Data'!$R$2:$R$10000,"No",'Raw Data'!$A$2:$A$10000,$C$1,'Raw Data'!$N$2:$N$10000,"&lt;&gt;",'Raw Data'!$E$2:$E$10000,$B36),"")</f>
        <v/>
      </c>
      <c r="I36" s="21">
        <f>IFERROR(AVERAGEIFS('Raw Data'!$K$2:$K$10000,'Raw Data'!$R$2:$R$10000,"No",'Raw Data'!$A$2:$A$10000,$C$1,'Raw Data'!$N$2:$N$10000,"&lt;&gt;",'Raw Data'!$E$2:$E$10000,$B36),"")</f>
        <v/>
      </c>
      <c r="J36" s="21">
        <f>IFERROR(AVERAGEIFS('Raw Data'!$L$2:$L$10000,'Raw Data'!$R$2:$R$10000,"No",'Raw Data'!$A$2:$A$10000,$C$1,'Raw Data'!$N$2:$N$10000,"&lt;&gt;",'Raw Data'!$E$2:$E$10000,$B36),"")</f>
        <v/>
      </c>
      <c r="K36" s="21">
        <f>IFERROR(AVERAGEIFS('Raw Data'!$S$2:$S$10000,'Raw Data'!$R$2:$R$10000,"No",'Raw Data'!$A$2:$A$10000,$C$1,'Raw Data'!$N$2:$N$10000,"&lt;&gt;",'Raw Data'!$E$2:$E$10000,$B36),"")</f>
        <v/>
      </c>
      <c r="L36" s="21">
        <f>IFERROR(AVERAGEIFS('Raw Data'!$T$2:$T$10000,'Raw Data'!$R$2:$R$10000,"No",'Raw Data'!$A$2:$A$10000,$C$1,'Raw Data'!$N$2:$N$10000,"&lt;&gt;",'Raw Data'!$E$2:$E$10000,$B36),"")</f>
        <v/>
      </c>
    </row>
    <row r="37" ht="15.75" customHeight="1" s="42">
      <c r="A37" s="20" t="inlineStr">
        <is>
          <t>Combined</t>
        </is>
      </c>
      <c r="B37" s="20" t="inlineStr">
        <is>
          <t>Hubballi</t>
        </is>
      </c>
      <c r="C37" s="20">
        <f>COUNTIFS('Raw Data'!$R$2:$R$10000,"No",'Raw Data'!$A$2:$A$10000,$C$1,'Raw Data'!$N$2:$N$10000,"&lt;&gt;",'Raw Data'!$E$2:$E$10000,$B37)</f>
        <v/>
      </c>
      <c r="D37" s="24">
        <f>SUMIFS('Raw Data'!$F$2:$F$10000,'Raw Data'!$R$2:$R$10000,"No",'Raw Data'!$A$2:$A$10000,$C$1,'Raw Data'!$N$2:$N$10000,"&lt;&gt;",'Raw Data'!$E$2:$E$10000,$B37)</f>
        <v/>
      </c>
      <c r="E37" s="21">
        <f>IFERROR(AVERAGEIFS('Raw Data'!$G$2:$G$10000,'Raw Data'!$R$2:$R$10000,"No",'Raw Data'!$A$2:$A$10000,$C$1,'Raw Data'!$N$2:$N$10000,"&lt;&gt;",'Raw Data'!$E$2:$E$10000,$B37),"")</f>
        <v/>
      </c>
      <c r="F37" s="21">
        <f>IFERROR(AVERAGEIFS('Raw Data'!$H$2:$H$10000,'Raw Data'!$R$2:$R$10000,"No",'Raw Data'!$A$2:$A$10000,$C$1,'Raw Data'!$N$2:$N$10000,"&lt;&gt;",'Raw Data'!$E$2:$E$10000,$B37),"")</f>
        <v/>
      </c>
      <c r="G37" s="21">
        <f>IFERROR(AVERAGEIFS('Raw Data'!$I$2:$I$10000,'Raw Data'!$R$2:$R$10000,"No",'Raw Data'!$A$2:$A$10000,$C$1,'Raw Data'!$N$2:$N$10000,"&lt;&gt;",'Raw Data'!$E$2:$E$10000,$B37),"")</f>
        <v/>
      </c>
      <c r="H37" s="21">
        <f>IFERROR(AVERAGEIFS('Raw Data'!$J$2:$J$10000,'Raw Data'!$R$2:$R$10000,"No",'Raw Data'!$A$2:$A$10000,$C$1,'Raw Data'!$N$2:$N$10000,"&lt;&gt;",'Raw Data'!$E$2:$E$10000,$B37),"")</f>
        <v/>
      </c>
      <c r="I37" s="21">
        <f>IFERROR(AVERAGEIFS('Raw Data'!$K$2:$K$10000,'Raw Data'!$R$2:$R$10000,"No",'Raw Data'!$A$2:$A$10000,$C$1,'Raw Data'!$N$2:$N$10000,"&lt;&gt;",'Raw Data'!$E$2:$E$10000,$B37),"")</f>
        <v/>
      </c>
      <c r="J37" s="21">
        <f>IFERROR(AVERAGEIFS('Raw Data'!$L$2:$L$10000,'Raw Data'!$R$2:$R$10000,"No",'Raw Data'!$A$2:$A$10000,$C$1,'Raw Data'!$N$2:$N$10000,"&lt;&gt;",'Raw Data'!$E$2:$E$10000,$B37),"")</f>
        <v/>
      </c>
      <c r="K37" s="21">
        <f>IFERROR(AVERAGEIFS('Raw Data'!$S$2:$S$10000,'Raw Data'!$R$2:$R$10000,"No",'Raw Data'!$A$2:$A$10000,$C$1,'Raw Data'!$N$2:$N$10000,"&lt;&gt;",'Raw Data'!$E$2:$E$10000,$B37),"")</f>
        <v/>
      </c>
      <c r="L37" s="21">
        <f>IFERROR(AVERAGEIFS('Raw Data'!$T$2:$T$10000,'Raw Data'!$R$2:$R$10000,"No",'Raw Data'!$A$2:$A$10000,$C$1,'Raw Data'!$N$2:$N$10000,"&lt;&gt;",'Raw Data'!$E$2:$E$10000,$B37),"")</f>
        <v/>
      </c>
    </row>
    <row r="38" ht="15.75" customHeight="1" s="42">
      <c r="A38" s="20" t="inlineStr">
        <is>
          <t>Combined</t>
        </is>
      </c>
      <c r="B38" s="20" t="inlineStr">
        <is>
          <t>Palakkad</t>
        </is>
      </c>
      <c r="C38" s="20">
        <f>COUNTIFS('Raw Data'!$R$2:$R$10000,"No",'Raw Data'!$A$2:$A$10000,$C$1,'Raw Data'!$N$2:$N$10000,"&lt;&gt;",'Raw Data'!$E$2:$E$10000,$B38)</f>
        <v/>
      </c>
      <c r="D38" s="24">
        <f>SUMIFS('Raw Data'!$F$2:$F$10000,'Raw Data'!$R$2:$R$10000,"No",'Raw Data'!$A$2:$A$10000,$C$1,'Raw Data'!$N$2:$N$10000,"&lt;&gt;",'Raw Data'!$E$2:$E$10000,$B38)</f>
        <v/>
      </c>
      <c r="E38" s="21">
        <f>IFERROR(AVERAGEIFS('Raw Data'!$G$2:$G$10000,'Raw Data'!$R$2:$R$10000,"No",'Raw Data'!$A$2:$A$10000,$C$1,'Raw Data'!$N$2:$N$10000,"&lt;&gt;",'Raw Data'!$E$2:$E$10000,$B38),"")</f>
        <v/>
      </c>
      <c r="F38" s="21">
        <f>IFERROR(AVERAGEIFS('Raw Data'!$H$2:$H$10000,'Raw Data'!$R$2:$R$10000,"No",'Raw Data'!$A$2:$A$10000,$C$1,'Raw Data'!$N$2:$N$10000,"&lt;&gt;",'Raw Data'!$E$2:$E$10000,$B38),"")</f>
        <v/>
      </c>
      <c r="G38" s="21">
        <f>IFERROR(AVERAGEIFS('Raw Data'!$I$2:$I$10000,'Raw Data'!$R$2:$R$10000,"No",'Raw Data'!$A$2:$A$10000,$C$1,'Raw Data'!$N$2:$N$10000,"&lt;&gt;",'Raw Data'!$E$2:$E$10000,$B38),"")</f>
        <v/>
      </c>
      <c r="H38" s="21">
        <f>IFERROR(AVERAGEIFS('Raw Data'!$J$2:$J$10000,'Raw Data'!$R$2:$R$10000,"No",'Raw Data'!$A$2:$A$10000,$C$1,'Raw Data'!$N$2:$N$10000,"&lt;&gt;",'Raw Data'!$E$2:$E$10000,$B38),"")</f>
        <v/>
      </c>
      <c r="I38" s="21">
        <f>IFERROR(AVERAGEIFS('Raw Data'!$K$2:$K$10000,'Raw Data'!$R$2:$R$10000,"No",'Raw Data'!$A$2:$A$10000,$C$1,'Raw Data'!$N$2:$N$10000,"&lt;&gt;",'Raw Data'!$E$2:$E$10000,$B38),"")</f>
        <v/>
      </c>
      <c r="J38" s="21">
        <f>IFERROR(AVERAGEIFS('Raw Data'!$L$2:$L$10000,'Raw Data'!$R$2:$R$10000,"No",'Raw Data'!$A$2:$A$10000,$C$1,'Raw Data'!$N$2:$N$10000,"&lt;&gt;",'Raw Data'!$E$2:$E$10000,$B38),"")</f>
        <v/>
      </c>
      <c r="K38" s="21">
        <f>IFERROR(AVERAGEIFS('Raw Data'!$S$2:$S$10000,'Raw Data'!$R$2:$R$10000,"No",'Raw Data'!$A$2:$A$10000,$C$1,'Raw Data'!$N$2:$N$10000,"&lt;&gt;",'Raw Data'!$E$2:$E$10000,$B38),"")</f>
        <v/>
      </c>
      <c r="L38" s="21">
        <f>IFERROR(AVERAGEIFS('Raw Data'!$T$2:$T$10000,'Raw Data'!$R$2:$R$10000,"No",'Raw Data'!$A$2:$A$10000,$C$1,'Raw Data'!$N$2:$N$10000,"&lt;&gt;",'Raw Data'!$E$2:$E$10000,$B38),"")</f>
        <v/>
      </c>
    </row>
    <row r="39" ht="15.75" customHeight="1" s="42">
      <c r="A39" s="20" t="inlineStr">
        <is>
          <t>Combined</t>
        </is>
      </c>
      <c r="B39" s="20" t="inlineStr">
        <is>
          <t>Belgavi</t>
        </is>
      </c>
      <c r="C39" s="20">
        <f>COUNTIFS('Raw Data'!$R$2:$R$10000,"No",'Raw Data'!$A$2:$A$10000,$C$1,'Raw Data'!$N$2:$N$10000,"&lt;&gt;",'Raw Data'!$E$2:$E$10000,$B39)</f>
        <v/>
      </c>
      <c r="D39" s="24">
        <f>SUMIFS('Raw Data'!$F$2:$F$10000,'Raw Data'!$R$2:$R$10000,"No",'Raw Data'!$A$2:$A$10000,$C$1,'Raw Data'!$N$2:$N$10000,"&lt;&gt;",'Raw Data'!$E$2:$E$10000,$B39)</f>
        <v/>
      </c>
      <c r="E39" s="21">
        <f>IFERROR(AVERAGEIFS('Raw Data'!$G$2:$G$10000,'Raw Data'!$R$2:$R$10000,"No",'Raw Data'!$A$2:$A$10000,$C$1,'Raw Data'!$N$2:$N$10000,"&lt;&gt;",'Raw Data'!$E$2:$E$10000,$B39),"")</f>
        <v/>
      </c>
      <c r="F39" s="21">
        <f>IFERROR(AVERAGEIFS('Raw Data'!$H$2:$H$10000,'Raw Data'!$R$2:$R$10000,"No",'Raw Data'!$A$2:$A$10000,$C$1,'Raw Data'!$N$2:$N$10000,"&lt;&gt;",'Raw Data'!$E$2:$E$10000,$B39),"")</f>
        <v/>
      </c>
      <c r="G39" s="21">
        <f>IFERROR(AVERAGEIFS('Raw Data'!$I$2:$I$10000,'Raw Data'!$R$2:$R$10000,"No",'Raw Data'!$A$2:$A$10000,$C$1,'Raw Data'!$N$2:$N$10000,"&lt;&gt;",'Raw Data'!$E$2:$E$10000,$B39),"")</f>
        <v/>
      </c>
      <c r="H39" s="21">
        <f>IFERROR(AVERAGEIFS('Raw Data'!$J$2:$J$10000,'Raw Data'!$R$2:$R$10000,"No",'Raw Data'!$A$2:$A$10000,$C$1,'Raw Data'!$N$2:$N$10000,"&lt;&gt;",'Raw Data'!$E$2:$E$10000,$B39),"")</f>
        <v/>
      </c>
      <c r="I39" s="21">
        <f>IFERROR(AVERAGEIFS('Raw Data'!$K$2:$K$10000,'Raw Data'!$R$2:$R$10000,"No",'Raw Data'!$A$2:$A$10000,$C$1,'Raw Data'!$N$2:$N$10000,"&lt;&gt;",'Raw Data'!$E$2:$E$10000,$B39),"")</f>
        <v/>
      </c>
      <c r="J39" s="21">
        <f>IFERROR(AVERAGEIFS('Raw Data'!$L$2:$L$10000,'Raw Data'!$R$2:$R$10000,"No",'Raw Data'!$A$2:$A$10000,$C$1,'Raw Data'!$N$2:$N$10000,"&lt;&gt;",'Raw Data'!$E$2:$E$10000,$B39),"")</f>
        <v/>
      </c>
      <c r="K39" s="21">
        <f>IFERROR(AVERAGEIFS('Raw Data'!$S$2:$S$10000,'Raw Data'!$R$2:$R$10000,"No",'Raw Data'!$A$2:$A$10000,$C$1,'Raw Data'!$N$2:$N$10000,"&lt;&gt;",'Raw Data'!$E$2:$E$10000,$B39),"")</f>
        <v/>
      </c>
      <c r="L39" s="21">
        <f>IFERROR(AVERAGEIFS('Raw Data'!$T$2:$T$10000,'Raw Data'!$R$2:$R$10000,"No",'Raw Data'!$A$2:$A$10000,$C$1,'Raw Data'!$N$2:$N$10000,"&lt;&gt;",'Raw Data'!$E$2:$E$10000,$B39),"")</f>
        <v/>
      </c>
    </row>
    <row r="40" ht="15.75" customHeight="1" s="42">
      <c r="A40" s="20" t="inlineStr">
        <is>
          <t>Combined</t>
        </is>
      </c>
      <c r="B40" s="20" t="inlineStr">
        <is>
          <t>Davanagere</t>
        </is>
      </c>
      <c r="C40" s="20">
        <f>COUNTIFS('Raw Data'!$R$2:$R$10000,"No",'Raw Data'!$A$2:$A$10000,$C$1,'Raw Data'!$N$2:$N$10000,"&lt;&gt;",'Raw Data'!$E$2:$E$10000,$B40)</f>
        <v/>
      </c>
      <c r="D40" s="24">
        <f>SUMIFS('Raw Data'!$F$2:$F$10000,'Raw Data'!$R$2:$R$10000,"No",'Raw Data'!$A$2:$A$10000,$C$1,'Raw Data'!$N$2:$N$10000,"&lt;&gt;",'Raw Data'!$E$2:$E$10000,$B40)</f>
        <v/>
      </c>
      <c r="E40" s="21">
        <f>IFERROR(AVERAGEIFS('Raw Data'!$G$2:$G$10000,'Raw Data'!$R$2:$R$10000,"No",'Raw Data'!$A$2:$A$10000,$C$1,'Raw Data'!$N$2:$N$10000,"&lt;&gt;",'Raw Data'!$E$2:$E$10000,$B40),"")</f>
        <v/>
      </c>
      <c r="F40" s="21">
        <f>IFERROR(AVERAGEIFS('Raw Data'!$H$2:$H$10000,'Raw Data'!$R$2:$R$10000,"No",'Raw Data'!$A$2:$A$10000,$C$1,'Raw Data'!$N$2:$N$10000,"&lt;&gt;",'Raw Data'!$E$2:$E$10000,$B40),"")</f>
        <v/>
      </c>
      <c r="G40" s="21">
        <f>IFERROR(AVERAGEIFS('Raw Data'!$I$2:$I$10000,'Raw Data'!$R$2:$R$10000,"No",'Raw Data'!$A$2:$A$10000,$C$1,'Raw Data'!$N$2:$N$10000,"&lt;&gt;",'Raw Data'!$E$2:$E$10000,$B40),"")</f>
        <v/>
      </c>
      <c r="H40" s="21">
        <f>IFERROR(AVERAGEIFS('Raw Data'!$J$2:$J$10000,'Raw Data'!$R$2:$R$10000,"No",'Raw Data'!$A$2:$A$10000,$C$1,'Raw Data'!$N$2:$N$10000,"&lt;&gt;",'Raw Data'!$E$2:$E$10000,$B40),"")</f>
        <v/>
      </c>
      <c r="I40" s="21">
        <f>IFERROR(AVERAGEIFS('Raw Data'!$K$2:$K$10000,'Raw Data'!$R$2:$R$10000,"No",'Raw Data'!$A$2:$A$10000,$C$1,'Raw Data'!$N$2:$N$10000,"&lt;&gt;",'Raw Data'!$E$2:$E$10000,$B40),"")</f>
        <v/>
      </c>
      <c r="J40" s="21">
        <f>IFERROR(AVERAGEIFS('Raw Data'!$L$2:$L$10000,'Raw Data'!$R$2:$R$10000,"No",'Raw Data'!$A$2:$A$10000,$C$1,'Raw Data'!$N$2:$N$10000,"&lt;&gt;",'Raw Data'!$E$2:$E$10000,$B40),"")</f>
        <v/>
      </c>
      <c r="K40" s="21">
        <f>IFERROR(AVERAGEIFS('Raw Data'!$S$2:$S$10000,'Raw Data'!$R$2:$R$10000,"No",'Raw Data'!$A$2:$A$10000,$C$1,'Raw Data'!$N$2:$N$10000,"&lt;&gt;",'Raw Data'!$E$2:$E$10000,$B40),"")</f>
        <v/>
      </c>
      <c r="L40" s="21">
        <f>IFERROR(AVERAGEIFS('Raw Data'!$T$2:$T$10000,'Raw Data'!$R$2:$R$10000,"No",'Raw Data'!$A$2:$A$10000,$C$1,'Raw Data'!$N$2:$N$10000,"&lt;&gt;",'Raw Data'!$E$2:$E$10000,$B40),"")</f>
        <v/>
      </c>
    </row>
    <row r="41" ht="15.75" customHeight="1" s="42">
      <c r="A41" s="20" t="inlineStr">
        <is>
          <t>Combined</t>
        </is>
      </c>
      <c r="B41" s="20" t="inlineStr">
        <is>
          <t>Hosur</t>
        </is>
      </c>
      <c r="C41" s="20">
        <f>COUNTIFS('Raw Data'!$R$2:$R$10000,"No",'Raw Data'!$A$2:$A$10000,$C$1,'Raw Data'!$N$2:$N$10000,"&lt;&gt;",'Raw Data'!$E$2:$E$10000,$B41)</f>
        <v/>
      </c>
      <c r="D41" s="24">
        <f>SUMIFS('Raw Data'!$F$2:$F$10000,'Raw Data'!$R$2:$R$10000,"No",'Raw Data'!$A$2:$A$10000,$C$1,'Raw Data'!$N$2:$N$10000,"&lt;&gt;",'Raw Data'!$E$2:$E$10000,$B41)</f>
        <v/>
      </c>
      <c r="E41" s="21">
        <f>IFERROR(AVERAGEIFS('Raw Data'!$G$2:$G$10000,'Raw Data'!$R$2:$R$10000,"No",'Raw Data'!$A$2:$A$10000,$C$1,'Raw Data'!$N$2:$N$10000,"&lt;&gt;",'Raw Data'!$E$2:$E$10000,$B41),"")</f>
        <v/>
      </c>
      <c r="F41" s="21">
        <f>IFERROR(AVERAGEIFS('Raw Data'!$H$2:$H$10000,'Raw Data'!$R$2:$R$10000,"No",'Raw Data'!$A$2:$A$10000,$C$1,'Raw Data'!$N$2:$N$10000,"&lt;&gt;",'Raw Data'!$E$2:$E$10000,$B41),"")</f>
        <v/>
      </c>
      <c r="G41" s="21">
        <f>IFERROR(AVERAGEIFS('Raw Data'!$I$2:$I$10000,'Raw Data'!$R$2:$R$10000,"No",'Raw Data'!$A$2:$A$10000,$C$1,'Raw Data'!$N$2:$N$10000,"&lt;&gt;",'Raw Data'!$E$2:$E$10000,$B41),"")</f>
        <v/>
      </c>
      <c r="H41" s="21">
        <f>IFERROR(AVERAGEIFS('Raw Data'!$J$2:$J$10000,'Raw Data'!$R$2:$R$10000,"No",'Raw Data'!$A$2:$A$10000,$C$1,'Raw Data'!$N$2:$N$10000,"&lt;&gt;",'Raw Data'!$E$2:$E$10000,$B41),"")</f>
        <v/>
      </c>
      <c r="I41" s="21">
        <f>IFERROR(AVERAGEIFS('Raw Data'!$K$2:$K$10000,'Raw Data'!$R$2:$R$10000,"No",'Raw Data'!$A$2:$A$10000,$C$1,'Raw Data'!$N$2:$N$10000,"&lt;&gt;",'Raw Data'!$E$2:$E$10000,$B41),"")</f>
        <v/>
      </c>
      <c r="J41" s="21">
        <f>IFERROR(AVERAGEIFS('Raw Data'!$L$2:$L$10000,'Raw Data'!$R$2:$R$10000,"No",'Raw Data'!$A$2:$A$10000,$C$1,'Raw Data'!$N$2:$N$10000,"&lt;&gt;",'Raw Data'!$E$2:$E$10000,$B41),"")</f>
        <v/>
      </c>
      <c r="K41" s="21">
        <f>IFERROR(AVERAGEIFS('Raw Data'!$S$2:$S$10000,'Raw Data'!$R$2:$R$10000,"No",'Raw Data'!$A$2:$A$10000,$C$1,'Raw Data'!$N$2:$N$10000,"&lt;&gt;",'Raw Data'!$E$2:$E$10000,$B41),"")</f>
        <v/>
      </c>
      <c r="L41" s="21">
        <f>IFERROR(AVERAGEIFS('Raw Data'!$T$2:$T$10000,'Raw Data'!$R$2:$R$10000,"No",'Raw Data'!$A$2:$A$10000,$C$1,'Raw Data'!$N$2:$N$10000,"&lt;&gt;",'Raw Data'!$E$2:$E$10000,$B41),"")</f>
        <v/>
      </c>
    </row>
    <row r="42" ht="15.75" customHeight="1" s="42">
      <c r="A42" s="20" t="inlineStr">
        <is>
          <t>Combined</t>
        </is>
      </c>
      <c r="B42" s="20" t="inlineStr">
        <is>
          <t>Tumkuru</t>
        </is>
      </c>
      <c r="C42" s="20">
        <f>COUNTIFS('Raw Data'!$R$2:$R$10000,"No",'Raw Data'!$A$2:$A$10000,$C$1,'Raw Data'!$N$2:$N$10000,"&lt;&gt;",'Raw Data'!$E$2:$E$10000,$B42)</f>
        <v/>
      </c>
      <c r="D42" s="24">
        <f>SUMIFS('Raw Data'!$F$2:$F$10000,'Raw Data'!$R$2:$R$10000,"No",'Raw Data'!$A$2:$A$10000,$C$1,'Raw Data'!$N$2:$N$10000,"&lt;&gt;",'Raw Data'!$E$2:$E$10000,$B42)</f>
        <v/>
      </c>
      <c r="E42" s="21">
        <f>IFERROR(AVERAGEIFS('Raw Data'!$G$2:$G$10000,'Raw Data'!$R$2:$R$10000,"No",'Raw Data'!$A$2:$A$10000,$C$1,'Raw Data'!$N$2:$N$10000,"&lt;&gt;",'Raw Data'!$E$2:$E$10000,$B42),"")</f>
        <v/>
      </c>
      <c r="F42" s="21">
        <f>IFERROR(AVERAGEIFS('Raw Data'!$H$2:$H$10000,'Raw Data'!$R$2:$R$10000,"No",'Raw Data'!$A$2:$A$10000,$C$1,'Raw Data'!$N$2:$N$10000,"&lt;&gt;",'Raw Data'!$E$2:$E$10000,$B42),"")</f>
        <v/>
      </c>
      <c r="G42" s="21">
        <f>IFERROR(AVERAGEIFS('Raw Data'!$I$2:$I$10000,'Raw Data'!$R$2:$R$10000,"No",'Raw Data'!$A$2:$A$10000,$C$1,'Raw Data'!$N$2:$N$10000,"&lt;&gt;",'Raw Data'!$E$2:$E$10000,$B42),"")</f>
        <v/>
      </c>
      <c r="H42" s="21">
        <f>IFERROR(AVERAGEIFS('Raw Data'!$J$2:$J$10000,'Raw Data'!$R$2:$R$10000,"No",'Raw Data'!$A$2:$A$10000,$C$1,'Raw Data'!$N$2:$N$10000,"&lt;&gt;",'Raw Data'!$E$2:$E$10000,$B42),"")</f>
        <v/>
      </c>
      <c r="I42" s="21">
        <f>IFERROR(AVERAGEIFS('Raw Data'!$K$2:$K$10000,'Raw Data'!$R$2:$R$10000,"No",'Raw Data'!$A$2:$A$10000,$C$1,'Raw Data'!$N$2:$N$10000,"&lt;&gt;",'Raw Data'!$E$2:$E$10000,$B42),"")</f>
        <v/>
      </c>
      <c r="J42" s="21">
        <f>IFERROR(AVERAGEIFS('Raw Data'!$L$2:$L$10000,'Raw Data'!$R$2:$R$10000,"No",'Raw Data'!$A$2:$A$10000,$C$1,'Raw Data'!$N$2:$N$10000,"&lt;&gt;",'Raw Data'!$E$2:$E$10000,$B42),"")</f>
        <v/>
      </c>
      <c r="K42" s="21">
        <f>IFERROR(AVERAGEIFS('Raw Data'!$S$2:$S$10000,'Raw Data'!$R$2:$R$10000,"No",'Raw Data'!$A$2:$A$10000,$C$1,'Raw Data'!$N$2:$N$10000,"&lt;&gt;",'Raw Data'!$E$2:$E$10000,$B42),"")</f>
        <v/>
      </c>
      <c r="L42" s="21">
        <f>IFERROR(AVERAGEIFS('Raw Data'!$T$2:$T$10000,'Raw Data'!$R$2:$R$10000,"No",'Raw Data'!$A$2:$A$10000,$C$1,'Raw Data'!$N$2:$N$10000,"&lt;&gt;",'Raw Data'!$E$2:$E$10000,$B42),"")</f>
        <v/>
      </c>
    </row>
    <row r="43" ht="15.75" customHeight="1" s="42">
      <c r="A43" s="32" t="inlineStr">
        <is>
          <t>Combined</t>
        </is>
      </c>
      <c r="B43" s="32" t="inlineStr">
        <is>
          <t>Grand Total</t>
        </is>
      </c>
      <c r="C43" s="32">
        <f>COUNTIFS('Raw Data'!$R$2:$R$10000,"No",'Raw Data'!$A$2:$A$10000,$C$1,'Raw Data'!$N$2:$N$10000,"&lt;&gt;",'Raw Data'!$E$2:$E$10000,"&lt;&gt;")</f>
        <v/>
      </c>
      <c r="D43" s="33">
        <f>SUMIFS('Raw Data'!$F$2:$F$10000,'Raw Data'!$R$2:$R$10000,"No",'Raw Data'!$A$2:$A$10000,$C$1,'Raw Data'!$N$2:$N$10000,"&lt;&gt;",'Raw Data'!$E$2:$E$10000,"&lt;&gt;")</f>
        <v/>
      </c>
      <c r="E43" s="34">
        <f>IFERROR(AVERAGEIFS('Raw Data'!$G$2:$G$10000,'Raw Data'!$R$2:$R$10000,"No",'Raw Data'!$A$2:$A$10000,$C$1,'Raw Data'!$N$2:$N$10000,"&lt;&gt;",'Raw Data'!$E$2:$E$10000,"&lt;&gt;"),"")</f>
        <v/>
      </c>
      <c r="F43" s="34">
        <f>IFERROR(AVERAGEIFS('Raw Data'!$H$2:$H$10000,'Raw Data'!$R$2:$R$10000,"No",'Raw Data'!$A$2:$A$10000,$C$1,'Raw Data'!$N$2:$N$10000,"&lt;&gt;",'Raw Data'!$E$2:$E$10000,"&lt;&gt;"),"")</f>
        <v/>
      </c>
      <c r="G43" s="34">
        <f>IFERROR(AVERAGEIFS('Raw Data'!$I$2:$I$10000,'Raw Data'!$R$2:$R$10000,"No",'Raw Data'!$A$2:$A$10000,$C$1,'Raw Data'!$N$2:$N$10000,"&lt;&gt;",'Raw Data'!$E$2:$E$10000,"&lt;&gt;"),"")</f>
        <v/>
      </c>
      <c r="H43" s="34">
        <f>IFERROR(AVERAGEIFS('Raw Data'!$J$2:$J$10000,'Raw Data'!$R$2:$R$10000,"No",'Raw Data'!$A$2:$A$10000,$C$1,'Raw Data'!$N$2:$N$10000,"&lt;&gt;",'Raw Data'!$E$2:$E$10000,"&lt;&gt;"),"")</f>
        <v/>
      </c>
      <c r="I43" s="34">
        <f>IFERROR(AVERAGEIFS('Raw Data'!$K$2:$K$10000,'Raw Data'!$R$2:$R$10000,"No",'Raw Data'!$A$2:$A$10000,$C$1,'Raw Data'!$N$2:$N$10000,"&lt;&gt;",'Raw Data'!$E$2:$E$10000,"&lt;&gt;"),"")</f>
        <v/>
      </c>
      <c r="J43" s="34">
        <f>IFERROR(AVERAGEIFS('Raw Data'!$L$2:$L$10000,'Raw Data'!$R$2:$R$10000,"No",'Raw Data'!$A$2:$A$10000,$C$1,'Raw Data'!$N$2:$N$10000,"&lt;&gt;",'Raw Data'!$E$2:$E$10000,"&lt;&gt;"),"")</f>
        <v/>
      </c>
      <c r="K43" s="34">
        <f>IFERROR(AVERAGEIFS('Raw Data'!$S$2:$S$10000,'Raw Data'!$R$2:$R$10000,"No",'Raw Data'!$A$2:$A$10000,$C$1,'Raw Data'!$N$2:$N$10000,"&lt;&gt;",'Raw Data'!$E$2:$E$10000,"&lt;&gt;"),"")</f>
        <v/>
      </c>
      <c r="L43" s="34">
        <f>IFERROR(AVERAGEIFS('Raw Data'!$T$2:$T$10000,'Raw Data'!$R$2:$R$10000,"No",'Raw Data'!$A$2:$A$10000,$C$1,'Raw Data'!$N$2:$N$10000,"&lt;&gt;",'Raw Data'!$E$2:$E$10000,"&lt;&gt;"),"")</f>
        <v/>
      </c>
    </row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conditionalFormatting sqref="E5: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F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G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H2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2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2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:L2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4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4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H4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:I4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3:L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43" customWidth="1" style="42" min="1" max="1"/>
    <col width="22.71" customWidth="1" style="42" min="2" max="2"/>
    <col width="18.29" customWidth="1" style="42" min="3" max="3"/>
    <col width="12.57" customWidth="1" style="42" min="4" max="4"/>
    <col width="43.71" customWidth="1" style="42" min="5" max="5"/>
    <col width="15.86" customWidth="1" style="42" min="6" max="6"/>
    <col width="16.57" customWidth="1" style="42" min="7" max="8"/>
    <col width="17" customWidth="1" style="42" min="9" max="9"/>
    <col width="15" customWidth="1" style="42" min="10" max="40"/>
  </cols>
  <sheetData>
    <row r="1">
      <c r="A1" s="6" t="inlineStr">
        <is>
          <t>Leader</t>
        </is>
      </c>
      <c r="B1" s="6" t="inlineStr">
        <is>
          <t>CLM</t>
        </is>
      </c>
      <c r="C1" s="6" t="inlineStr">
        <is>
          <t>IM</t>
        </is>
      </c>
      <c r="D1" s="6" t="inlineStr">
        <is>
          <t>City</t>
        </is>
      </c>
      <c r="E1" s="6" t="inlineStr">
        <is>
          <t>Store</t>
        </is>
      </c>
      <c r="F1" s="8" t="inlineStr">
        <is>
          <t>CC MTD</t>
        </is>
      </c>
      <c r="G1" s="8" t="inlineStr">
        <is>
          <t>Util Bucket</t>
        </is>
      </c>
      <c r="H1" s="6" t="inlineStr">
        <is>
          <t>MTD Avg Util %</t>
        </is>
      </c>
      <c r="I1" s="8" t="inlineStr">
        <is>
          <t>Trend</t>
        </is>
      </c>
      <c r="J1" s="6" t="n">
        <v>1</v>
      </c>
      <c r="K1" s="6" t="n">
        <v>2</v>
      </c>
      <c r="L1" s="6" t="n">
        <v>3</v>
      </c>
      <c r="M1" s="6" t="n">
        <v>4</v>
      </c>
      <c r="N1" s="6" t="n">
        <v>5</v>
      </c>
      <c r="O1" s="6" t="n">
        <v>6</v>
      </c>
      <c r="P1" s="6" t="n">
        <v>7</v>
      </c>
      <c r="Q1" s="6" t="n">
        <v>8</v>
      </c>
      <c r="R1" s="6" t="n">
        <v>9</v>
      </c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</row>
    <row r="2">
      <c r="A2" s="23" t="inlineStr">
        <is>
          <t>Ashwath S</t>
        </is>
      </c>
      <c r="B2" s="23" t="inlineStr">
        <is>
          <t>Adhavan Subramani</t>
        </is>
      </c>
      <c r="C2" s="23" t="inlineStr">
        <is>
          <t>Mohammed Akbar</t>
        </is>
      </c>
      <c r="D2" s="23" t="inlineStr">
        <is>
          <t>Bengaluru</t>
        </is>
      </c>
      <c r="E2" s="23" t="inlineStr">
        <is>
          <t>BLR-Bagalur</t>
        </is>
      </c>
      <c r="F2" s="19">
        <f t="array" ref="F2">IFERROR(_xlfn.XLOOKUP(E2,'Raw Data'!B:B,'Raw Data'!G:G),)</f>
        <v/>
      </c>
      <c r="G2" s="19">
        <f>IF(H2="","",IF(VALUE(SUBSTITUTE(H2&amp;"","%",""))*IF(ISNUMBER(H2),100,1)&gt;=85,"High",IF(VALUE(SUBSTITUTE(H2&amp;"","%",""))*IF(ISNUMBER(H2),100,1)&gt;=75,"Medium","Low")))</f>
        <v/>
      </c>
      <c r="H2" s="19" t="n">
        <v>0.8139999999999999</v>
      </c>
      <c r="I2" s="19">
        <f>IFERROR(__xludf.DUMMYFUNCTION("IFERROR(SPARKLINE(J2:R2),)"),"")</f>
        <v/>
      </c>
      <c r="J2" s="30" t="n">
        <v>0.881</v>
      </c>
      <c r="K2" s="30" t="n">
        <v>0.758</v>
      </c>
      <c r="L2" s="30" t="n">
        <v>0.8090000000000001</v>
      </c>
      <c r="M2" s="30" t="n">
        <v>0.838</v>
      </c>
      <c r="N2" s="30" t="n">
        <v>0.798</v>
      </c>
      <c r="O2" s="30" t="n">
        <v>0.795</v>
      </c>
      <c r="P2" s="30" t="n">
        <v>0.852</v>
      </c>
      <c r="Q2" s="30" t="n">
        <v>0.791</v>
      </c>
      <c r="R2" s="30" t="n">
        <v>0.823</v>
      </c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</row>
    <row r="3">
      <c r="A3" s="23" t="inlineStr">
        <is>
          <t>Ashwath S</t>
        </is>
      </c>
      <c r="B3" s="23" t="inlineStr">
        <is>
          <t>Adhavan Subramani</t>
        </is>
      </c>
      <c r="C3" s="23" t="inlineStr">
        <is>
          <t>Mohammed Akbar</t>
        </is>
      </c>
      <c r="D3" s="23" t="inlineStr">
        <is>
          <t>Bengaluru</t>
        </is>
      </c>
      <c r="E3" s="23" t="inlineStr">
        <is>
          <t>BLR-Kogilu Road</t>
        </is>
      </c>
      <c r="F3" s="19">
        <f t="array" ref="F3">IFERROR(_xlfn.XLOOKUP(E3,'Raw Data'!B:B,'Raw Data'!G:G),)</f>
        <v/>
      </c>
      <c r="G3" s="19">
        <f>IF(H3="","",IF(VALUE(SUBSTITUTE(H3&amp;"","%",""))*IF(ISNUMBER(H3),100,1)&gt;=85,"High",IF(VALUE(SUBSTITUTE(H3&amp;"","%",""))*IF(ISNUMBER(H3),100,1)&gt;=75,"Medium","Low")))</f>
        <v/>
      </c>
      <c r="H3" s="19" t="n">
        <v>0.801</v>
      </c>
      <c r="I3" s="19">
        <f>IFERROR(__xludf.DUMMYFUNCTION("IFERROR(SPARKLINE(J3:R3),)"),"")</f>
        <v/>
      </c>
      <c r="J3" s="30" t="n">
        <v>0.806</v>
      </c>
      <c r="K3" s="30" t="n">
        <v>0.774</v>
      </c>
      <c r="L3" s="30" t="n">
        <v>0.926</v>
      </c>
      <c r="M3" s="30" t="n">
        <v>0.804</v>
      </c>
      <c r="N3" s="30" t="n">
        <v>0.8139999999999999</v>
      </c>
      <c r="O3" s="30" t="n">
        <v>0.6889999999999999</v>
      </c>
      <c r="P3" s="30" t="n">
        <v>0.54</v>
      </c>
      <c r="Q3" s="30" t="n">
        <v>0.858</v>
      </c>
      <c r="R3" s="30" t="n">
        <v>0.931</v>
      </c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</row>
    <row r="4">
      <c r="A4" s="23" t="inlineStr">
        <is>
          <t>Ashwath S</t>
        </is>
      </c>
      <c r="B4" s="23" t="inlineStr">
        <is>
          <t>Adhavan Subramani</t>
        </is>
      </c>
      <c r="C4" s="23" t="inlineStr">
        <is>
          <t>Mohammed Akbar</t>
        </is>
      </c>
      <c r="D4" s="23" t="inlineStr">
        <is>
          <t>Bengaluru</t>
        </is>
      </c>
      <c r="E4" s="23" t="inlineStr">
        <is>
          <t>BLR-Nikoo Home New</t>
        </is>
      </c>
      <c r="F4" s="19">
        <f t="array" ref="F4">IFERROR(_xlfn.XLOOKUP(E4,'Raw Data'!B:B,'Raw Data'!G:G),)</f>
        <v/>
      </c>
      <c r="G4" s="19">
        <f>IF(H4="","",IF(VALUE(SUBSTITUTE(H4&amp;"","%",""))*IF(ISNUMBER(H4),100,1)&gt;=85,"High",IF(VALUE(SUBSTITUTE(H4&amp;"","%",""))*IF(ISNUMBER(H4),100,1)&gt;=75,"Medium","Low")))</f>
        <v/>
      </c>
      <c r="H4" s="19" t="n">
        <v>0.789</v>
      </c>
      <c r="I4" s="19">
        <f>IFERROR(__xludf.DUMMYFUNCTION("IFERROR(SPARKLINE(J4:R4),)"),"")</f>
        <v/>
      </c>
      <c r="J4" s="30" t="n">
        <v>0.737</v>
      </c>
      <c r="K4" s="30" t="n">
        <v>0.8139999999999999</v>
      </c>
      <c r="L4" s="30" t="n">
        <v>0.844</v>
      </c>
      <c r="M4" s="30" t="n">
        <v>0.709</v>
      </c>
      <c r="N4" s="30" t="n">
        <v>0.744</v>
      </c>
      <c r="O4" s="30" t="n">
        <v>0.829</v>
      </c>
      <c r="P4" s="30" t="n">
        <v>0.776</v>
      </c>
      <c r="Q4" s="30" t="n">
        <v>0.862</v>
      </c>
      <c r="R4" s="30" t="n">
        <v>0.786</v>
      </c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</row>
    <row r="5">
      <c r="A5" s="23" t="inlineStr">
        <is>
          <t>Ashwath S</t>
        </is>
      </c>
      <c r="B5" s="23" t="inlineStr">
        <is>
          <t>Adhavan Subramani</t>
        </is>
      </c>
      <c r="C5" s="23" t="inlineStr">
        <is>
          <t>Mohammed Akbar</t>
        </is>
      </c>
      <c r="D5" s="23" t="inlineStr">
        <is>
          <t>Bengaluru</t>
        </is>
      </c>
      <c r="E5" s="23" t="inlineStr">
        <is>
          <t>BLR-Devanahalli</t>
        </is>
      </c>
      <c r="F5" s="19">
        <f t="array" ref="F5">IFERROR(_xlfn.XLOOKUP(E5,'Raw Data'!B:B,'Raw Data'!G:G),)</f>
        <v/>
      </c>
      <c r="G5" s="19">
        <f>IF(H5="","",IF(VALUE(SUBSTITUTE(H5&amp;"","%",""))*IF(ISNUMBER(H5),100,1)&gt;=85,"High",IF(VALUE(SUBSTITUTE(H5&amp;"","%",""))*IF(ISNUMBER(H5),100,1)&gt;=75,"Medium","Low")))</f>
        <v/>
      </c>
      <c r="H5" s="19" t="n">
        <v>0.773</v>
      </c>
      <c r="I5" s="19">
        <f>IFERROR(__xludf.DUMMYFUNCTION("IFERROR(SPARKLINE(J5:R5),)"),"")</f>
        <v/>
      </c>
      <c r="J5" s="30" t="n">
        <v>0.859</v>
      </c>
      <c r="K5" s="30" t="n">
        <v>0.876</v>
      </c>
      <c r="L5" s="30" t="n">
        <v>0.713</v>
      </c>
      <c r="M5" s="30" t="n">
        <v>0.705</v>
      </c>
      <c r="N5" s="30" t="n">
        <v>0.6850000000000001</v>
      </c>
      <c r="O5" s="30" t="n">
        <v>0.745</v>
      </c>
      <c r="P5" s="30" t="n">
        <v>0.855</v>
      </c>
      <c r="Q5" s="30" t="n">
        <v>0.8110000000000001</v>
      </c>
      <c r="R5" s="30" t="n">
        <v>0.752</v>
      </c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</row>
    <row r="6">
      <c r="A6" s="23" t="inlineStr">
        <is>
          <t>Ashwath S</t>
        </is>
      </c>
      <c r="B6" s="23" t="inlineStr">
        <is>
          <t>Adhavan Subramani</t>
        </is>
      </c>
      <c r="C6" s="23" t="inlineStr">
        <is>
          <t>Mohammed Akbar</t>
        </is>
      </c>
      <c r="D6" s="23" t="inlineStr">
        <is>
          <t>Bengaluru</t>
        </is>
      </c>
      <c r="E6" s="23" t="inlineStr">
        <is>
          <t>BLR-Narayanapura Network</t>
        </is>
      </c>
      <c r="F6" s="19">
        <f t="array" ref="F6">IFERROR(_xlfn.XLOOKUP(E6,'Raw Data'!B:B,'Raw Data'!G:G),)</f>
        <v/>
      </c>
      <c r="G6" s="19">
        <f>IF(H6="","",IF(VALUE(SUBSTITUTE(H6&amp;"","%",""))*IF(ISNUMBER(H6),100,1)&gt;=85,"High",IF(VALUE(SUBSTITUTE(H6&amp;"","%",""))*IF(ISNUMBER(H6),100,1)&gt;=75,"Medium","Low")))</f>
        <v/>
      </c>
      <c r="H6" s="19" t="n">
        <v>0.7</v>
      </c>
      <c r="I6" s="19">
        <f>IFERROR(__xludf.DUMMYFUNCTION("IFERROR(SPARKLINE(J6:R6),)"),"")</f>
        <v/>
      </c>
      <c r="J6" s="30" t="n">
        <v>0.723</v>
      </c>
      <c r="K6" s="30" t="n">
        <v>0.723</v>
      </c>
      <c r="L6" s="30" t="n">
        <v>0.695</v>
      </c>
      <c r="M6" s="30" t="n">
        <v>0.673</v>
      </c>
      <c r="N6" s="30" t="n">
        <v>0.6899999999999999</v>
      </c>
      <c r="O6" s="30" t="n">
        <v>0.819</v>
      </c>
      <c r="P6" s="30" t="n">
        <v>0.728</v>
      </c>
      <c r="Q6" s="30" t="n">
        <v>0.5629999999999999</v>
      </c>
      <c r="R6" s="30" t="n">
        <v>0.806</v>
      </c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</row>
    <row r="7">
      <c r="A7" s="23" t="inlineStr">
        <is>
          <t>Ashwath S</t>
        </is>
      </c>
      <c r="B7" s="23" t="inlineStr">
        <is>
          <t>Adhavan Subramani</t>
        </is>
      </c>
      <c r="C7" s="23" t="inlineStr">
        <is>
          <t>Mohammed Akbar</t>
        </is>
      </c>
      <c r="D7" s="23" t="inlineStr">
        <is>
          <t>Bengaluru</t>
        </is>
      </c>
      <c r="E7" s="23" t="inlineStr">
        <is>
          <t>BLR-Hennur New</t>
        </is>
      </c>
      <c r="F7" s="19">
        <f t="array" ref="F7">IFERROR(_xlfn.XLOOKUP(E7,'Raw Data'!B:B,'Raw Data'!G:G),)</f>
        <v/>
      </c>
      <c r="G7" s="19">
        <f>IF(H7="","",IF(VALUE(SUBSTITUTE(H7&amp;"","%",""))*IF(ISNUMBER(H7),100,1)&gt;=85,"High",IF(VALUE(SUBSTITUTE(H7&amp;"","%",""))*IF(ISNUMBER(H7),100,1)&gt;=75,"Medium","Low")))</f>
        <v/>
      </c>
      <c r="H7" s="19" t="n">
        <v>0.6870000000000001</v>
      </c>
      <c r="I7" s="19">
        <f>IFERROR(__xludf.DUMMYFUNCTION("IFERROR(SPARKLINE(J7:R7),)"),"")</f>
        <v/>
      </c>
      <c r="J7" s="30" t="n">
        <v>0.733</v>
      </c>
      <c r="K7" s="30" t="n">
        <v>0.739</v>
      </c>
      <c r="L7" s="30" t="n">
        <v>0.704</v>
      </c>
      <c r="M7" s="30" t="n">
        <v>0.444</v>
      </c>
      <c r="N7" s="30" t="n">
        <v>0.704</v>
      </c>
      <c r="O7" s="30" t="n"/>
      <c r="P7" s="30" t="n">
        <v>0.713</v>
      </c>
      <c r="Q7" s="30" t="n">
        <v>0.731</v>
      </c>
      <c r="R7" s="30" t="n">
        <v>0.731</v>
      </c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</row>
    <row r="8">
      <c r="A8" s="23" t="inlineStr">
        <is>
          <t>Ashwath S</t>
        </is>
      </c>
      <c r="B8" s="23" t="inlineStr">
        <is>
          <t>Adhavan Subramani</t>
        </is>
      </c>
      <c r="C8" s="23" t="inlineStr">
        <is>
          <t>Mohammed Akbar</t>
        </is>
      </c>
      <c r="D8" s="23" t="inlineStr">
        <is>
          <t>Bengaluru</t>
        </is>
      </c>
      <c r="E8" s="23" t="inlineStr">
        <is>
          <t>BLR-Narayanapura</t>
        </is>
      </c>
      <c r="F8" s="19">
        <f t="array" ref="F8">IFERROR(_xlfn.XLOOKUP(E8,'Raw Data'!B:B,'Raw Data'!G:G),)</f>
        <v/>
      </c>
      <c r="G8" s="19">
        <f>IF(H8="","",IF(VALUE(SUBSTITUTE(H8&amp;"","%",""))*IF(ISNUMBER(H8),100,1)&gt;=85,"High",IF(VALUE(SUBSTITUTE(H8&amp;"","%",""))*IF(ISNUMBER(H8),100,1)&gt;=75,"Medium","Low")))</f>
        <v/>
      </c>
      <c r="H8" s="19" t="n">
        <v>0.677</v>
      </c>
      <c r="I8" s="19">
        <f>IFERROR(__xludf.DUMMYFUNCTION("IFERROR(SPARKLINE(J8:R8),)"),"")</f>
        <v/>
      </c>
      <c r="J8" s="30" t="n">
        <v>0.674</v>
      </c>
      <c r="K8" s="30" t="n">
        <v>0.216</v>
      </c>
      <c r="L8" s="30" t="n">
        <v>0.749</v>
      </c>
      <c r="M8" s="30" t="n">
        <v>0.669</v>
      </c>
      <c r="N8" s="30" t="n">
        <v>0.799</v>
      </c>
      <c r="O8" s="30" t="n">
        <v>0.879</v>
      </c>
      <c r="P8" s="30" t="n">
        <v>0.765</v>
      </c>
      <c r="Q8" s="30" t="n">
        <v>0.718</v>
      </c>
      <c r="R8" s="30" t="n">
        <v>0.8179999999999999</v>
      </c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</row>
    <row r="9">
      <c r="A9" s="23" t="inlineStr">
        <is>
          <t>Ashwath S</t>
        </is>
      </c>
      <c r="B9" s="23" t="inlineStr">
        <is>
          <t>Ashwath S</t>
        </is>
      </c>
      <c r="C9" s="23" t="inlineStr">
        <is>
          <t>Kantha Kumar</t>
        </is>
      </c>
      <c r="D9" s="23" t="inlineStr">
        <is>
          <t>Bengaluru</t>
        </is>
      </c>
      <c r="E9" s="23" t="inlineStr">
        <is>
          <t>BLR-Soukya</t>
        </is>
      </c>
      <c r="F9" s="19">
        <f t="array" ref="F9">IFERROR(_xlfn.XLOOKUP(E9,'Raw Data'!B:B,'Raw Data'!G:G),)</f>
        <v/>
      </c>
      <c r="G9" s="19">
        <f>IF(H9="","",IF(VALUE(SUBSTITUTE(H9&amp;"","%",""))*IF(ISNUMBER(H9),100,1)&gt;=85,"High",IF(VALUE(SUBSTITUTE(H9&amp;"","%",""))*IF(ISNUMBER(H9),100,1)&gt;=75,"Medium","Low")))</f>
        <v/>
      </c>
      <c r="H9" s="19" t="n">
        <v>0.91</v>
      </c>
      <c r="I9" s="19">
        <f>IFERROR(__xludf.DUMMYFUNCTION("IFERROR(SPARKLINE(J9:R9),)"),"")</f>
        <v/>
      </c>
      <c r="J9" s="30" t="n">
        <v>0.928</v>
      </c>
      <c r="K9" s="30" t="n">
        <v>0.9429999999999999</v>
      </c>
      <c r="L9" s="30" t="n">
        <v>0.839</v>
      </c>
      <c r="M9" s="30" t="n">
        <v>0.917</v>
      </c>
      <c r="N9" s="30" t="n">
        <v>0.9370000000000001</v>
      </c>
      <c r="O9" s="30" t="n">
        <v>0.894</v>
      </c>
      <c r="P9" s="30" t="n">
        <v>1</v>
      </c>
      <c r="Q9" s="30" t="n">
        <v>0.831</v>
      </c>
      <c r="R9" s="30" t="n">
        <v>0.944</v>
      </c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</row>
    <row r="10">
      <c r="A10" s="23" t="inlineStr">
        <is>
          <t>Ashwath S</t>
        </is>
      </c>
      <c r="B10" s="23" t="inlineStr">
        <is>
          <t>Ashwath S</t>
        </is>
      </c>
      <c r="C10" s="23" t="inlineStr">
        <is>
          <t>Kantha Kumar</t>
        </is>
      </c>
      <c r="D10" s="23" t="inlineStr">
        <is>
          <t>Bengaluru</t>
        </is>
      </c>
      <c r="E10" s="23" t="inlineStr">
        <is>
          <t>BLR-Sattava East</t>
        </is>
      </c>
      <c r="F10" s="19">
        <f t="array" ref="F10">IFERROR(_xlfn.XLOOKUP(E10,'Raw Data'!B:B,'Raw Data'!G:G),)</f>
        <v/>
      </c>
      <c r="G10" s="19">
        <f>IF(H10="","",IF(VALUE(SUBSTITUTE(H10&amp;"","%",""))*IF(ISNUMBER(H10),100,1)&gt;=85,"High",IF(VALUE(SUBSTITUTE(H10&amp;"","%",""))*IF(ISNUMBER(H10),100,1)&gt;=75,"Medium","Low")))</f>
        <v/>
      </c>
      <c r="H10" s="19" t="n">
        <v>0.867</v>
      </c>
      <c r="I10" s="19">
        <f>IFERROR(__xludf.DUMMYFUNCTION("IFERROR(SPARKLINE(J10:R10),)"),"")</f>
        <v/>
      </c>
      <c r="J10" s="30" t="n">
        <v>0.767</v>
      </c>
      <c r="K10" s="30" t="n">
        <v>0.781</v>
      </c>
      <c r="L10" s="30" t="n">
        <v>0.956</v>
      </c>
      <c r="M10" s="30" t="n">
        <v>0.824</v>
      </c>
      <c r="N10" s="30" t="n">
        <v>0.904</v>
      </c>
      <c r="O10" s="30" t="n">
        <v>0.923</v>
      </c>
      <c r="P10" s="30" t="n">
        <v>0.873</v>
      </c>
      <c r="Q10" s="30" t="n">
        <v>0.875</v>
      </c>
      <c r="R10" s="30" t="n">
        <v>0.838</v>
      </c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</row>
    <row r="11">
      <c r="A11" s="23" t="inlineStr">
        <is>
          <t>Ashwath S</t>
        </is>
      </c>
      <c r="B11" s="23" t="inlineStr">
        <is>
          <t>Ashwath S</t>
        </is>
      </c>
      <c r="C11" s="23" t="inlineStr">
        <is>
          <t>Kantha Kumar</t>
        </is>
      </c>
      <c r="D11" s="23" t="inlineStr">
        <is>
          <t>Bengaluru</t>
        </is>
      </c>
      <c r="E11" s="23" t="inlineStr">
        <is>
          <t>BLR-Belathur</t>
        </is>
      </c>
      <c r="F11" s="19">
        <f t="array" ref="F11">IFERROR(_xlfn.XLOOKUP(E11,'Raw Data'!B:B,'Raw Data'!G:G),)</f>
        <v/>
      </c>
      <c r="G11" s="19">
        <f>IF(H11="","",IF(VALUE(SUBSTITUTE(H11&amp;"","%",""))*IF(ISNUMBER(H11),100,1)&gt;=85,"High",IF(VALUE(SUBSTITUTE(H11&amp;"","%",""))*IF(ISNUMBER(H11),100,1)&gt;=75,"Medium","Low")))</f>
        <v/>
      </c>
      <c r="H11" s="19" t="n">
        <v>0.857</v>
      </c>
      <c r="I11" s="19">
        <f>IFERROR(__xludf.DUMMYFUNCTION("IFERROR(SPARKLINE(J11:R11),)"),"")</f>
        <v/>
      </c>
      <c r="J11" s="30" t="n">
        <v>0.91</v>
      </c>
      <c r="K11" s="30" t="n">
        <v>0.771</v>
      </c>
      <c r="L11" s="30" t="n">
        <v>0.88</v>
      </c>
      <c r="M11" s="30" t="n">
        <v>0.786</v>
      </c>
      <c r="N11" s="30" t="n">
        <v>0.927</v>
      </c>
      <c r="O11" s="30" t="n">
        <v>0.8129999999999999</v>
      </c>
      <c r="P11" s="30" t="n">
        <v>0.9370000000000001</v>
      </c>
      <c r="Q11" s="30" t="n">
        <v>0.861</v>
      </c>
      <c r="R11" s="30" t="n">
        <v>0.862</v>
      </c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</row>
    <row r="12">
      <c r="A12" s="23" t="inlineStr">
        <is>
          <t>Ashwath S</t>
        </is>
      </c>
      <c r="B12" s="23" t="inlineStr">
        <is>
          <t>Ashwath S</t>
        </is>
      </c>
      <c r="C12" s="23" t="inlineStr">
        <is>
          <t>Kantha Kumar</t>
        </is>
      </c>
      <c r="D12" s="23" t="inlineStr">
        <is>
          <t>Bengaluru</t>
        </is>
      </c>
      <c r="E12" s="23" t="inlineStr">
        <is>
          <t>BLR-Channasandra</t>
        </is>
      </c>
      <c r="F12" s="19">
        <f t="array" ref="F12">IFERROR(_xlfn.XLOOKUP(E12,'Raw Data'!B:B,'Raw Data'!G:G),)</f>
        <v/>
      </c>
      <c r="G12" s="19">
        <f>IF(H12="","",IF(VALUE(SUBSTITUTE(H12&amp;"","%",""))*IF(ISNUMBER(H12),100,1)&gt;=85,"High",IF(VALUE(SUBSTITUTE(H12&amp;"","%",""))*IF(ISNUMBER(H12),100,1)&gt;=75,"Medium","Low")))</f>
        <v/>
      </c>
      <c r="H12" s="19" t="n">
        <v>0.856</v>
      </c>
      <c r="I12" s="19">
        <f>IFERROR(__xludf.DUMMYFUNCTION("IFERROR(SPARKLINE(J12:R12),)"),"")</f>
        <v/>
      </c>
      <c r="J12" s="30" t="n"/>
      <c r="K12" s="30" t="n">
        <v>0.904</v>
      </c>
      <c r="L12" s="30" t="n">
        <v>0.828</v>
      </c>
      <c r="M12" s="30" t="n">
        <v>0.863</v>
      </c>
      <c r="N12" s="30" t="n">
        <v>0.911</v>
      </c>
      <c r="O12" s="30" t="n">
        <v>0.929</v>
      </c>
      <c r="P12" s="30" t="n">
        <v>0.924</v>
      </c>
      <c r="Q12" s="30" t="n">
        <v>0.885</v>
      </c>
      <c r="R12" s="30" t="n">
        <v>0.646</v>
      </c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</row>
    <row r="13">
      <c r="A13" s="23" t="inlineStr">
        <is>
          <t>Ashwath S</t>
        </is>
      </c>
      <c r="B13" s="23" t="inlineStr">
        <is>
          <t>Ashwath S</t>
        </is>
      </c>
      <c r="C13" s="23" t="inlineStr">
        <is>
          <t>Kantha Kumar</t>
        </is>
      </c>
      <c r="D13" s="23" t="inlineStr">
        <is>
          <t>Bengaluru</t>
        </is>
      </c>
      <c r="E13" s="23" t="inlineStr">
        <is>
          <t>BLR-Nagondanahalli</t>
        </is>
      </c>
      <c r="F13" s="19">
        <f t="array" ref="F13">IFERROR(_xlfn.XLOOKUP(E13,'Raw Data'!B:B,'Raw Data'!G:G),)</f>
        <v/>
      </c>
      <c r="G13" s="19">
        <f>IF(H13="","",IF(VALUE(SUBSTITUTE(H13&amp;"","%",""))*IF(ISNUMBER(H13),100,1)&gt;=85,"High",IF(VALUE(SUBSTITUTE(H13&amp;"","%",""))*IF(ISNUMBER(H13),100,1)&gt;=75,"Medium","Low")))</f>
        <v/>
      </c>
      <c r="H13" s="19" t="n">
        <v>0.835</v>
      </c>
      <c r="I13" s="19">
        <f>IFERROR(__xludf.DUMMYFUNCTION("IFERROR(SPARKLINE(J13:R13),)"),"")</f>
        <v/>
      </c>
      <c r="J13" s="30" t="n">
        <v>0.799</v>
      </c>
      <c r="K13" s="30" t="n">
        <v>0.833</v>
      </c>
      <c r="L13" s="30" t="n">
        <v>0.796</v>
      </c>
      <c r="M13" s="30" t="n">
        <v>0.751</v>
      </c>
      <c r="N13" s="30" t="n">
        <v>0.823</v>
      </c>
      <c r="O13" s="30" t="n">
        <v>0.85</v>
      </c>
      <c r="P13" s="30" t="n">
        <v>0.886</v>
      </c>
      <c r="Q13" s="30" t="n">
        <v>0.879</v>
      </c>
      <c r="R13" s="30" t="n">
        <v>0.901</v>
      </c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</row>
    <row r="14">
      <c r="A14" s="23" t="inlineStr">
        <is>
          <t>Ashwath S</t>
        </is>
      </c>
      <c r="B14" s="23" t="inlineStr">
        <is>
          <t>Ashwath S</t>
        </is>
      </c>
      <c r="C14" s="23" t="inlineStr">
        <is>
          <t>Kantha Kumar</t>
        </is>
      </c>
      <c r="D14" s="23" t="inlineStr">
        <is>
          <t>Bengaluru</t>
        </is>
      </c>
      <c r="E14" s="23" t="inlineStr">
        <is>
          <t>BLR-Bellandur 6</t>
        </is>
      </c>
      <c r="F14" s="19">
        <f t="array" ref="F14">IFERROR(_xlfn.XLOOKUP(E14,'Raw Data'!B:B,'Raw Data'!G:G),)</f>
        <v/>
      </c>
      <c r="G14" s="19">
        <f>IF(H14="","",IF(VALUE(SUBSTITUTE(H14&amp;"","%",""))*IF(ISNUMBER(H14),100,1)&gt;=85,"High",IF(VALUE(SUBSTITUTE(H14&amp;"","%",""))*IF(ISNUMBER(H14),100,1)&gt;=75,"Medium","Low")))</f>
        <v/>
      </c>
      <c r="H14" s="19" t="n">
        <v>0.828</v>
      </c>
      <c r="I14" s="19">
        <f>IFERROR(__xludf.DUMMYFUNCTION("IFERROR(SPARKLINE(J14:R14),)"),"")</f>
        <v/>
      </c>
      <c r="J14" s="30" t="n">
        <v>0.874</v>
      </c>
      <c r="K14" s="30" t="n">
        <v>0.799</v>
      </c>
      <c r="L14" s="30" t="n">
        <v>0.832</v>
      </c>
      <c r="M14" s="30" t="n">
        <v>0.823</v>
      </c>
      <c r="N14" s="30" t="n">
        <v>0.724</v>
      </c>
      <c r="O14" s="30" t="n">
        <v>0.83</v>
      </c>
      <c r="P14" s="30" t="n">
        <v>0.75</v>
      </c>
      <c r="Q14" s="30" t="n">
        <v>0.893</v>
      </c>
      <c r="R14" s="30" t="n">
        <v>0.906</v>
      </c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</row>
    <row r="15">
      <c r="A15" s="23" t="inlineStr">
        <is>
          <t>Ashwath S</t>
        </is>
      </c>
      <c r="B15" s="23" t="inlineStr">
        <is>
          <t>Ashwath S</t>
        </is>
      </c>
      <c r="C15" s="23" t="inlineStr">
        <is>
          <t>Kantha Kumar</t>
        </is>
      </c>
      <c r="D15" s="23" t="inlineStr">
        <is>
          <t>Bengaluru</t>
        </is>
      </c>
      <c r="E15" s="23" t="inlineStr">
        <is>
          <t>BLR-Bellandur-5</t>
        </is>
      </c>
      <c r="F15" s="19">
        <f t="array" ref="F15">IFERROR(_xlfn.XLOOKUP(E15,'Raw Data'!B:B,'Raw Data'!G:G),)</f>
        <v/>
      </c>
      <c r="G15" s="19">
        <f>IF(H15="","",IF(VALUE(SUBSTITUTE(H15&amp;"","%",""))*IF(ISNUMBER(H15),100,1)&gt;=85,"High",IF(VALUE(SUBSTITUTE(H15&amp;"","%",""))*IF(ISNUMBER(H15),100,1)&gt;=75,"Medium","Low")))</f>
        <v/>
      </c>
      <c r="H15" s="19" t="n">
        <v>0.825</v>
      </c>
      <c r="I15" s="19">
        <f>IFERROR(__xludf.DUMMYFUNCTION("IFERROR(SPARKLINE(J15:R15),)"),"")</f>
        <v/>
      </c>
      <c r="J15" s="30" t="n">
        <v>0.856</v>
      </c>
      <c r="K15" s="30" t="n">
        <v>0.796</v>
      </c>
      <c r="L15" s="30" t="n">
        <v>0.744</v>
      </c>
      <c r="M15" s="30" t="n">
        <v>0.824</v>
      </c>
      <c r="N15" s="30" t="n">
        <v>0.865</v>
      </c>
      <c r="O15" s="30" t="n">
        <v>0.843</v>
      </c>
      <c r="P15" s="30" t="n">
        <v>0.794</v>
      </c>
      <c r="Q15" s="30" t="n">
        <v>0.869</v>
      </c>
      <c r="R15" s="30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</row>
    <row r="16">
      <c r="A16" s="23" t="inlineStr">
        <is>
          <t>Ashwath S</t>
        </is>
      </c>
      <c r="B16" s="23" t="inlineStr">
        <is>
          <t>Ashwath S</t>
        </is>
      </c>
      <c r="C16" s="23" t="inlineStr">
        <is>
          <t>Kantha Kumar</t>
        </is>
      </c>
      <c r="D16" s="23" t="inlineStr">
        <is>
          <t>Bengaluru</t>
        </is>
      </c>
      <c r="E16" s="23" t="inlineStr">
        <is>
          <t>BLR-Bellandur new</t>
        </is>
      </c>
      <c r="F16" s="19">
        <f t="array" ref="F16">IFERROR(_xlfn.XLOOKUP(E16,'Raw Data'!B:B,'Raw Data'!G:G),)</f>
        <v/>
      </c>
      <c r="G16" s="19">
        <f>IF(H16="","",IF(VALUE(SUBSTITUTE(H16&amp;"","%",""))*IF(ISNUMBER(H16),100,1)&gt;=85,"High",IF(VALUE(SUBSTITUTE(H16&amp;"","%",""))*IF(ISNUMBER(H16),100,1)&gt;=75,"Medium","Low")))</f>
        <v/>
      </c>
      <c r="H16" s="19" t="n">
        <v>0.8169999999999999</v>
      </c>
      <c r="I16" s="19">
        <f>IFERROR(__xludf.DUMMYFUNCTION("IFERROR(SPARKLINE(J16:R16),)"),"")</f>
        <v/>
      </c>
      <c r="J16" s="30" t="n">
        <v>0.928</v>
      </c>
      <c r="K16" s="30" t="n">
        <v>0.875</v>
      </c>
      <c r="L16" s="30" t="n">
        <v>0.762</v>
      </c>
      <c r="M16" s="30" t="n">
        <v>0.769</v>
      </c>
      <c r="N16" s="30" t="n">
        <v>0.869</v>
      </c>
      <c r="O16" s="30" t="n">
        <v>0.85</v>
      </c>
      <c r="P16" s="30" t="n">
        <v>0.8149999999999999</v>
      </c>
      <c r="Q16" s="30" t="n">
        <v>0.674</v>
      </c>
      <c r="R16" s="30" t="n">
        <v>0.8100000000000001</v>
      </c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</row>
    <row r="17">
      <c r="A17" s="23" t="inlineStr">
        <is>
          <t>Ashwath S</t>
        </is>
      </c>
      <c r="B17" s="23" t="inlineStr">
        <is>
          <t>Ashwath S</t>
        </is>
      </c>
      <c r="C17" s="23" t="inlineStr">
        <is>
          <t>Kantha Kumar</t>
        </is>
      </c>
      <c r="D17" s="23" t="inlineStr">
        <is>
          <t>Bengaluru</t>
        </is>
      </c>
      <c r="E17" s="23" t="inlineStr">
        <is>
          <t>BLR-Hope Farm New</t>
        </is>
      </c>
      <c r="F17" s="19">
        <f t="array" ref="F17">IFERROR(_xlfn.XLOOKUP(E17,'Raw Data'!B:B,'Raw Data'!G:G),)</f>
        <v/>
      </c>
      <c r="G17" s="19">
        <f>IF(H17="","",IF(VALUE(SUBSTITUTE(H17&amp;"","%",""))*IF(ISNUMBER(H17),100,1)&gt;=85,"High",IF(VALUE(SUBSTITUTE(H17&amp;"","%",""))*IF(ISNUMBER(H17),100,1)&gt;=75,"Medium","Low")))</f>
        <v/>
      </c>
      <c r="H17" s="19" t="n">
        <v>0.8120000000000001</v>
      </c>
      <c r="I17" s="19">
        <f>IFERROR(__xludf.DUMMYFUNCTION("IFERROR(SPARKLINE(J17:R17),)"),"")</f>
        <v/>
      </c>
      <c r="J17" s="30" t="n">
        <v>0.788</v>
      </c>
      <c r="K17" s="30" t="n">
        <v>0.858</v>
      </c>
      <c r="L17" s="30" t="n">
        <v>0.796</v>
      </c>
      <c r="M17" s="30" t="n">
        <v>0.797</v>
      </c>
      <c r="N17" s="30" t="n">
        <v>0.739</v>
      </c>
      <c r="O17" s="30" t="n">
        <v>0.863</v>
      </c>
      <c r="P17" s="30" t="n">
        <v>0.751</v>
      </c>
      <c r="Q17" s="30" t="n">
        <v>0.846</v>
      </c>
      <c r="R17" s="30" t="n">
        <v>0.866</v>
      </c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</row>
    <row r="18">
      <c r="A18" s="23" t="inlineStr">
        <is>
          <t>Ashwath S</t>
        </is>
      </c>
      <c r="B18" s="23" t="inlineStr">
        <is>
          <t>Ashwath S</t>
        </is>
      </c>
      <c r="C18" s="23" t="inlineStr">
        <is>
          <t>Kantha Kumar</t>
        </is>
      </c>
      <c r="D18" s="23" t="inlineStr">
        <is>
          <t>Bengaluru</t>
        </is>
      </c>
      <c r="E18" s="23" t="inlineStr">
        <is>
          <t>BLR-BELLANDUR - 2</t>
        </is>
      </c>
      <c r="F18" s="19">
        <f t="array" ref="F18">IFERROR(_xlfn.XLOOKUP(E18,'Raw Data'!B:B,'Raw Data'!G:G),)</f>
        <v/>
      </c>
      <c r="G18" s="19">
        <f>IF(H18="","",IF(VALUE(SUBSTITUTE(H18&amp;"","%",""))*IF(ISNUMBER(H18),100,1)&gt;=85,"High",IF(VALUE(SUBSTITUTE(H18&amp;"","%",""))*IF(ISNUMBER(H18),100,1)&gt;=75,"Medium","Low")))</f>
        <v/>
      </c>
      <c r="H18" s="19" t="n">
        <v>0.8100000000000001</v>
      </c>
      <c r="I18" s="19">
        <f>IFERROR(__xludf.DUMMYFUNCTION("IFERROR(SPARKLINE(J18:R18),)"),"")</f>
        <v/>
      </c>
      <c r="J18" s="30" t="n">
        <v>0.838</v>
      </c>
      <c r="K18" s="30" t="n">
        <v>0.822</v>
      </c>
      <c r="L18" s="30" t="n">
        <v>0.805</v>
      </c>
      <c r="M18" s="30" t="n">
        <v>0.717</v>
      </c>
      <c r="N18" s="30" t="n">
        <v>0.824</v>
      </c>
      <c r="O18" s="30" t="n">
        <v>0.83</v>
      </c>
      <c r="P18" s="30" t="n">
        <v>0.8120000000000001</v>
      </c>
      <c r="Q18" s="30" t="n">
        <v>0.788</v>
      </c>
      <c r="R18" s="30" t="n">
        <v>0.865</v>
      </c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</row>
    <row r="19">
      <c r="A19" s="23" t="inlineStr">
        <is>
          <t>Ashwath S</t>
        </is>
      </c>
      <c r="B19" s="23" t="inlineStr">
        <is>
          <t>Ashwath S</t>
        </is>
      </c>
      <c r="C19" s="23" t="inlineStr">
        <is>
          <t>Kantha Kumar</t>
        </is>
      </c>
      <c r="D19" s="23" t="inlineStr">
        <is>
          <t>Bengaluru</t>
        </is>
      </c>
      <c r="E19" s="23" t="inlineStr">
        <is>
          <t>BLR-Budigere Cross</t>
        </is>
      </c>
      <c r="F19" s="19">
        <f t="array" ref="F19">IFERROR(_xlfn.XLOOKUP(E19,'Raw Data'!B:B,'Raw Data'!G:G),)</f>
        <v/>
      </c>
      <c r="G19" s="19">
        <f>IF(H19="","",IF(VALUE(SUBSTITUTE(H19&amp;"","%",""))*IF(ISNUMBER(H19),100,1)&gt;=85,"High",IF(VALUE(SUBSTITUTE(H19&amp;"","%",""))*IF(ISNUMBER(H19),100,1)&gt;=75,"Medium","Low")))</f>
        <v/>
      </c>
      <c r="H19" s="19" t="n">
        <v>0.795</v>
      </c>
      <c r="I19" s="19">
        <f>IFERROR(__xludf.DUMMYFUNCTION("IFERROR(SPARKLINE(J19:R19),)"),"")</f>
        <v/>
      </c>
      <c r="J19" s="30" t="n">
        <v>0.698</v>
      </c>
      <c r="K19" s="30" t="n">
        <v>0.753</v>
      </c>
      <c r="L19" s="30" t="n">
        <v>0.839</v>
      </c>
      <c r="M19" s="30" t="n">
        <v>0.742</v>
      </c>
      <c r="N19" s="30" t="n">
        <v>0.851</v>
      </c>
      <c r="O19" s="30" t="n">
        <v>0.852</v>
      </c>
      <c r="P19" s="30" t="n">
        <v>0.9</v>
      </c>
      <c r="Q19" s="30" t="n">
        <v>0.769</v>
      </c>
      <c r="R19" s="30" t="n">
        <v>0.863</v>
      </c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</row>
    <row r="20">
      <c r="A20" s="23" t="inlineStr">
        <is>
          <t>Ashwath S</t>
        </is>
      </c>
      <c r="B20" s="23" t="inlineStr">
        <is>
          <t>Ashwath S</t>
        </is>
      </c>
      <c r="C20" s="23" t="inlineStr">
        <is>
          <t>Kantha Kumar</t>
        </is>
      </c>
      <c r="D20" s="23" t="inlineStr">
        <is>
          <t>Bengaluru</t>
        </is>
      </c>
      <c r="E20" s="23" t="inlineStr">
        <is>
          <t>BLR-Kannamangala</t>
        </is>
      </c>
      <c r="F20" s="19">
        <f t="array" ref="F20">IFERROR(_xlfn.XLOOKUP(E20,'Raw Data'!B:B,'Raw Data'!G:G),)</f>
        <v/>
      </c>
      <c r="G20" s="19">
        <f>IF(H20="","",IF(VALUE(SUBSTITUTE(H20&amp;"","%",""))*IF(ISNUMBER(H20),100,1)&gt;=85,"High",IF(VALUE(SUBSTITUTE(H20&amp;"","%",""))*IF(ISNUMBER(H20),100,1)&gt;=75,"Medium","Low")))</f>
        <v/>
      </c>
      <c r="H20" s="19" t="n">
        <v>0.78</v>
      </c>
      <c r="I20" s="19">
        <f>IFERROR(__xludf.DUMMYFUNCTION("IFERROR(SPARKLINE(J20:R20),)"),"")</f>
        <v/>
      </c>
      <c r="J20" s="30" t="n">
        <v>0.727</v>
      </c>
      <c r="K20" s="30" t="n">
        <v>0.707</v>
      </c>
      <c r="L20" s="30" t="n">
        <v>0.712</v>
      </c>
      <c r="M20" s="30" t="n">
        <v>0.865</v>
      </c>
      <c r="N20" s="30" t="n">
        <v>0.882</v>
      </c>
      <c r="O20" s="30" t="n">
        <v>0.824</v>
      </c>
      <c r="P20" s="30" t="n">
        <v>0.831</v>
      </c>
      <c r="Q20" s="30" t="n">
        <v>0.804</v>
      </c>
      <c r="R20" s="30" t="n">
        <v>0.802</v>
      </c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</row>
    <row r="21">
      <c r="A21" s="23" t="inlineStr">
        <is>
          <t>Ashwath S</t>
        </is>
      </c>
      <c r="B21" s="23" t="inlineStr">
        <is>
          <t>Ashwath S</t>
        </is>
      </c>
      <c r="C21" s="23" t="inlineStr">
        <is>
          <t>Kantha Kumar</t>
        </is>
      </c>
      <c r="D21" s="23" t="inlineStr">
        <is>
          <t>Bengaluru</t>
        </is>
      </c>
      <c r="E21" s="23" t="inlineStr">
        <is>
          <t>BLR-BELLANDUR-4</t>
        </is>
      </c>
      <c r="F21" s="19">
        <f t="array" ref="F21">IFERROR(_xlfn.XLOOKUP(E21,'Raw Data'!B:B,'Raw Data'!G:G),)</f>
        <v/>
      </c>
      <c r="G21" s="19">
        <f>IF(H21="","",IF(VALUE(SUBSTITUTE(H21&amp;"","%",""))*IF(ISNUMBER(H21),100,1)&gt;=85,"High",IF(VALUE(SUBSTITUTE(H21&amp;"","%",""))*IF(ISNUMBER(H21),100,1)&gt;=75,"Medium","Low")))</f>
        <v/>
      </c>
      <c r="H21" s="19" t="n">
        <v>0.772</v>
      </c>
      <c r="I21" s="19">
        <f>IFERROR(__xludf.DUMMYFUNCTION("IFERROR(SPARKLINE(J21:R21),)"),"")</f>
        <v/>
      </c>
      <c r="J21" s="30" t="n">
        <v>0.84</v>
      </c>
      <c r="K21" s="30" t="n">
        <v>0.76</v>
      </c>
      <c r="L21" s="30" t="n">
        <v>0.774</v>
      </c>
      <c r="M21" s="30" t="n">
        <v>0.739</v>
      </c>
      <c r="N21" s="30" t="n">
        <v>0.66</v>
      </c>
      <c r="O21" s="30" t="n">
        <v>0.733</v>
      </c>
      <c r="P21" s="30" t="n">
        <v>0.83</v>
      </c>
      <c r="Q21" s="30" t="n">
        <v>0.829</v>
      </c>
      <c r="R21" s="30" t="n">
        <v>0.788</v>
      </c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</row>
    <row r="22">
      <c r="A22" s="23" t="inlineStr">
        <is>
          <t>Ashwath S</t>
        </is>
      </c>
      <c r="B22" s="23" t="inlineStr">
        <is>
          <t>Ashwath S</t>
        </is>
      </c>
      <c r="C22" s="23" t="inlineStr">
        <is>
          <t>Kantha Kumar</t>
        </is>
      </c>
      <c r="D22" s="23" t="inlineStr">
        <is>
          <t>Bengaluru</t>
        </is>
      </c>
      <c r="E22" s="23" t="inlineStr">
        <is>
          <t>BLR-Kadugodi</t>
        </is>
      </c>
      <c r="F22" s="19">
        <f t="array" ref="F22">IFERROR(_xlfn.XLOOKUP(E22,'Raw Data'!B:B,'Raw Data'!G:G),)</f>
        <v/>
      </c>
      <c r="G22" s="19">
        <f>IF(H22="","",IF(VALUE(SUBSTITUTE(H22&amp;"","%",""))*IF(ISNUMBER(H22),100,1)&gt;=85,"High",IF(VALUE(SUBSTITUTE(H22&amp;"","%",""))*IF(ISNUMBER(H22),100,1)&gt;=75,"Medium","Low")))</f>
        <v/>
      </c>
      <c r="H22" s="19" t="n">
        <v>0.707</v>
      </c>
      <c r="I22" s="19">
        <f>IFERROR(__xludf.DUMMYFUNCTION("IFERROR(SPARKLINE(J22:R22),)"),"")</f>
        <v/>
      </c>
      <c r="J22" s="30" t="n">
        <v>0.701</v>
      </c>
      <c r="K22" s="30" t="n">
        <v>0.676</v>
      </c>
      <c r="L22" s="30" t="n">
        <v>0.619</v>
      </c>
      <c r="M22" s="30" t="n">
        <v>0.799</v>
      </c>
      <c r="N22" s="30" t="n">
        <v>0.704</v>
      </c>
      <c r="O22" s="30" t="n">
        <v>0.674</v>
      </c>
      <c r="P22" s="30" t="n">
        <v>0.6899999999999999</v>
      </c>
      <c r="Q22" s="30" t="n">
        <v>0.852</v>
      </c>
      <c r="R22" s="30" t="n">
        <v>0.666</v>
      </c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</row>
    <row r="23">
      <c r="A23" s="23" t="inlineStr">
        <is>
          <t>Ashwath S</t>
        </is>
      </c>
      <c r="B23" s="23" t="inlineStr">
        <is>
          <t>Ashwath S</t>
        </is>
      </c>
      <c r="C23" s="23" t="inlineStr">
        <is>
          <t>Kantha Kumar</t>
        </is>
      </c>
      <c r="D23" s="23" t="inlineStr">
        <is>
          <t>Bengaluru</t>
        </is>
      </c>
      <c r="E23" s="23" t="inlineStr">
        <is>
          <t>BLR-Bellandur-3</t>
        </is>
      </c>
      <c r="F23" s="19">
        <f t="array" ref="F23">IFERROR(_xlfn.XLOOKUP(E23,'Raw Data'!B:B,'Raw Data'!G:G),)</f>
        <v/>
      </c>
      <c r="G23" s="19">
        <f>IF(H23="","",IF(VALUE(SUBSTITUTE(H23&amp;"","%",""))*IF(ISNUMBER(H23),100,1)&gt;=85,"High",IF(VALUE(SUBSTITUTE(H23&amp;"","%",""))*IF(ISNUMBER(H23),100,1)&gt;=75,"Medium","Low")))</f>
        <v/>
      </c>
      <c r="H23" s="19" t="n">
        <v>0.5679999999999999</v>
      </c>
      <c r="I23" s="19">
        <f>IFERROR(__xludf.DUMMYFUNCTION("IFERROR(SPARKLINE(J23:R23),)"),"")</f>
        <v/>
      </c>
      <c r="J23" s="30" t="n">
        <v>0.793</v>
      </c>
      <c r="K23" s="30" t="n">
        <v>0.729</v>
      </c>
      <c r="L23" s="30" t="n">
        <v>0.529</v>
      </c>
      <c r="M23" s="30" t="n">
        <v>0.502</v>
      </c>
      <c r="N23" s="30" t="n">
        <v>0.617</v>
      </c>
      <c r="O23" s="30" t="n">
        <v>0.653</v>
      </c>
      <c r="P23" s="30" t="n">
        <v>0.312</v>
      </c>
      <c r="Q23" s="30" t="n">
        <v>0.361</v>
      </c>
      <c r="R23" s="30" t="n">
        <v>0.541</v>
      </c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</row>
    <row r="24">
      <c r="A24" s="23" t="inlineStr">
        <is>
          <t>Ashwath S</t>
        </is>
      </c>
      <c r="B24" s="23" t="inlineStr">
        <is>
          <t>Girish N</t>
        </is>
      </c>
      <c r="C24" s="23" t="inlineStr">
        <is>
          <t>Un Mapped</t>
        </is>
      </c>
      <c r="D24" s="23" t="inlineStr">
        <is>
          <t>Bengaluru</t>
        </is>
      </c>
      <c r="E24" s="23" t="inlineStr">
        <is>
          <t>BLR-HEBBAL NEW</t>
        </is>
      </c>
      <c r="F24" s="19">
        <f t="array" ref="F24">IFERROR(_xlfn.XLOOKUP(E24,'Raw Data'!B:B,'Raw Data'!G:G),)</f>
        <v/>
      </c>
      <c r="G24" s="19">
        <f>IF(H24="","",IF(VALUE(SUBSTITUTE(H24&amp;"","%",""))*IF(ISNUMBER(H24),100,1)&gt;=85,"High",IF(VALUE(SUBSTITUTE(H24&amp;"","%",""))*IF(ISNUMBER(H24),100,1)&gt;=75,"Medium","Low")))</f>
        <v/>
      </c>
      <c r="H24" s="19" t="n">
        <v>0.869</v>
      </c>
      <c r="I24" s="19">
        <f>IFERROR(__xludf.DUMMYFUNCTION("IFERROR(SPARKLINE(J24:R24),)"),"")</f>
        <v/>
      </c>
      <c r="J24" s="30" t="n">
        <v>0.831</v>
      </c>
      <c r="K24" s="30" t="n">
        <v>0.859</v>
      </c>
      <c r="L24" s="30" t="n">
        <v>0.849</v>
      </c>
      <c r="M24" s="30" t="n">
        <v>0.776</v>
      </c>
      <c r="N24" s="30" t="n">
        <v>0.906</v>
      </c>
      <c r="O24" s="30" t="n">
        <v>0.873</v>
      </c>
      <c r="P24" s="30" t="n">
        <v>0.945</v>
      </c>
      <c r="Q24" s="30" t="n">
        <v>0.904</v>
      </c>
      <c r="R24" s="30" t="n">
        <v>0.86</v>
      </c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</row>
    <row r="25">
      <c r="A25" s="23" t="inlineStr">
        <is>
          <t>Ashwath S</t>
        </is>
      </c>
      <c r="B25" s="23" t="inlineStr">
        <is>
          <t>Girish N</t>
        </is>
      </c>
      <c r="C25" s="23" t="inlineStr">
        <is>
          <t>Un Mapped</t>
        </is>
      </c>
      <c r="D25" s="23" t="inlineStr">
        <is>
          <t>Bengaluru</t>
        </is>
      </c>
      <c r="E25" s="23" t="inlineStr">
        <is>
          <t>BLR-Nagavara</t>
        </is>
      </c>
      <c r="F25" s="19">
        <f t="array" ref="F25">IFERROR(_xlfn.XLOOKUP(E25,'Raw Data'!B:B,'Raw Data'!G:G),)</f>
        <v/>
      </c>
      <c r="G25" s="19">
        <f>IF(H25="","",IF(VALUE(SUBSTITUTE(H25&amp;"","%",""))*IF(ISNUMBER(H25),100,1)&gt;=85,"High",IF(VALUE(SUBSTITUTE(H25&amp;"","%",""))*IF(ISNUMBER(H25),100,1)&gt;=75,"Medium","Low")))</f>
        <v/>
      </c>
      <c r="H25" s="19" t="n">
        <v>0.862</v>
      </c>
      <c r="I25" s="19">
        <f>IFERROR(__xludf.DUMMYFUNCTION("IFERROR(SPARKLINE(J25:R25),)"),"")</f>
        <v/>
      </c>
      <c r="J25" s="30" t="n">
        <v>0.834</v>
      </c>
      <c r="K25" s="30" t="n">
        <v>0.913</v>
      </c>
      <c r="L25" s="30" t="n">
        <v>0.876</v>
      </c>
      <c r="M25" s="30" t="n">
        <v>0.822</v>
      </c>
      <c r="N25" s="30" t="n">
        <v>0.901</v>
      </c>
      <c r="O25" s="30" t="n">
        <v>0.892</v>
      </c>
      <c r="P25" s="30" t="n">
        <v>0.717</v>
      </c>
      <c r="Q25" s="30" t="n">
        <v>0.895</v>
      </c>
      <c r="R25" s="30" t="n">
        <v>0.93</v>
      </c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</row>
    <row r="26">
      <c r="A26" s="23" t="inlineStr">
        <is>
          <t>Ashwath S</t>
        </is>
      </c>
      <c r="B26" s="23" t="inlineStr">
        <is>
          <t>Girish N</t>
        </is>
      </c>
      <c r="C26" s="23" t="inlineStr">
        <is>
          <t>Un Mapped</t>
        </is>
      </c>
      <c r="D26" s="23" t="inlineStr">
        <is>
          <t>Bengaluru</t>
        </is>
      </c>
      <c r="E26" s="23" t="inlineStr">
        <is>
          <t>BLR-HBR Layout</t>
        </is>
      </c>
      <c r="F26" s="19">
        <f t="array" ref="F26">IFERROR(_xlfn.XLOOKUP(E26,'Raw Data'!B:B,'Raw Data'!G:G),)</f>
        <v/>
      </c>
      <c r="G26" s="19">
        <f>IF(H26="","",IF(VALUE(SUBSTITUTE(H26&amp;"","%",""))*IF(ISNUMBER(H26),100,1)&gt;=85,"High",IF(VALUE(SUBSTITUTE(H26&amp;"","%",""))*IF(ISNUMBER(H26),100,1)&gt;=75,"Medium","Low")))</f>
        <v/>
      </c>
      <c r="H26" s="19" t="n">
        <v>0.834</v>
      </c>
      <c r="I26" s="19">
        <f>IFERROR(__xludf.DUMMYFUNCTION("IFERROR(SPARKLINE(J26:R26),)"),"")</f>
        <v/>
      </c>
      <c r="J26" s="30" t="n">
        <v>0.713</v>
      </c>
      <c r="K26" s="30" t="n">
        <v>0.839</v>
      </c>
      <c r="L26" s="30" t="n">
        <v>0.902</v>
      </c>
      <c r="M26" s="30" t="n">
        <v>0.745</v>
      </c>
      <c r="N26" s="30" t="n">
        <v>0.884</v>
      </c>
      <c r="O26" s="30" t="n">
        <v>0.841</v>
      </c>
      <c r="P26" s="30" t="n">
        <v>0.861</v>
      </c>
      <c r="Q26" s="30" t="n">
        <v>0.8149999999999999</v>
      </c>
      <c r="R26" s="30" t="n">
        <v>0.871</v>
      </c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</row>
    <row r="27">
      <c r="A27" s="23" t="inlineStr">
        <is>
          <t>Ashwath S</t>
        </is>
      </c>
      <c r="B27" s="23" t="inlineStr">
        <is>
          <t>Girish N</t>
        </is>
      </c>
      <c r="C27" s="23" t="inlineStr">
        <is>
          <t>Un Mapped</t>
        </is>
      </c>
      <c r="D27" s="23" t="inlineStr">
        <is>
          <t>Bengaluru</t>
        </is>
      </c>
      <c r="E27" s="23" t="inlineStr">
        <is>
          <t>BLR-Challakere</t>
        </is>
      </c>
      <c r="F27" s="19">
        <f t="array" ref="F27">IFERROR(_xlfn.XLOOKUP(E27,'Raw Data'!B:B,'Raw Data'!G:G),)</f>
        <v/>
      </c>
      <c r="G27" s="19">
        <f>IF(H27="","",IF(VALUE(SUBSTITUTE(H27&amp;"","%",""))*IF(ISNUMBER(H27),100,1)&gt;=85,"High",IF(VALUE(SUBSTITUTE(H27&amp;"","%",""))*IF(ISNUMBER(H27),100,1)&gt;=75,"Medium","Low")))</f>
        <v/>
      </c>
      <c r="H27" s="19" t="n">
        <v>0.83</v>
      </c>
      <c r="I27" s="19">
        <f>IFERROR(__xludf.DUMMYFUNCTION("IFERROR(SPARKLINE(J27:R27),)"),"")</f>
        <v/>
      </c>
      <c r="J27" s="30" t="n">
        <v>0.832</v>
      </c>
      <c r="K27" s="30" t="n">
        <v>0.8090000000000001</v>
      </c>
      <c r="L27" s="30" t="n">
        <v>0.863</v>
      </c>
      <c r="M27" s="30" t="n">
        <v>0.854</v>
      </c>
      <c r="N27" s="30" t="n">
        <v>0.728</v>
      </c>
      <c r="O27" s="30" t="n">
        <v>0.857</v>
      </c>
      <c r="P27" s="30" t="n">
        <v>0.847</v>
      </c>
      <c r="Q27" s="30" t="n">
        <v>0.894</v>
      </c>
      <c r="R27" s="30" t="n">
        <v>0.79</v>
      </c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</row>
    <row r="28">
      <c r="A28" s="23" t="inlineStr">
        <is>
          <t>Ashwath S</t>
        </is>
      </c>
      <c r="B28" s="23" t="inlineStr">
        <is>
          <t>Girish N</t>
        </is>
      </c>
      <c r="C28" s="23" t="inlineStr">
        <is>
          <t>Un Mapped</t>
        </is>
      </c>
      <c r="D28" s="23" t="inlineStr">
        <is>
          <t>Bengaluru</t>
        </is>
      </c>
      <c r="E28" s="23" t="inlineStr">
        <is>
          <t>BLR-Jakkur New</t>
        </is>
      </c>
      <c r="F28" s="19">
        <f t="array" ref="F28">IFERROR(_xlfn.XLOOKUP(E28,'Raw Data'!B:B,'Raw Data'!G:G),)</f>
        <v/>
      </c>
      <c r="G28" s="19">
        <f>IF(H28="","",IF(VALUE(SUBSTITUTE(H28&amp;"","%",""))*IF(ISNUMBER(H28),100,1)&gt;=85,"High",IF(VALUE(SUBSTITUTE(H28&amp;"","%",""))*IF(ISNUMBER(H28),100,1)&gt;=75,"Medium","Low")))</f>
        <v/>
      </c>
      <c r="H28" s="19" t="n">
        <v>0.623</v>
      </c>
      <c r="I28" s="19">
        <f>IFERROR(__xludf.DUMMYFUNCTION("IFERROR(SPARKLINE(J28:R28),)"),"")</f>
        <v/>
      </c>
      <c r="J28" s="30" t="n">
        <v>0.72</v>
      </c>
      <c r="K28" s="30" t="n">
        <v>0.733</v>
      </c>
      <c r="L28" s="30" t="n">
        <v>0.8090000000000001</v>
      </c>
      <c r="M28" s="30" t="n">
        <v>0.415</v>
      </c>
      <c r="N28" s="30" t="n">
        <v>0.494</v>
      </c>
      <c r="O28" s="30" t="n">
        <v>0.515</v>
      </c>
      <c r="P28" s="30" t="n">
        <v>0.505</v>
      </c>
      <c r="Q28" s="30" t="n">
        <v>0.76</v>
      </c>
      <c r="R28" s="30" t="n">
        <v>0.761</v>
      </c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</row>
    <row r="29">
      <c r="A29" s="23" t="inlineStr">
        <is>
          <t>Ashwath S</t>
        </is>
      </c>
      <c r="B29" s="23" t="inlineStr">
        <is>
          <t>Girish N</t>
        </is>
      </c>
      <c r="C29" s="23" t="inlineStr">
        <is>
          <t>Un Mapped</t>
        </is>
      </c>
      <c r="D29" s="23" t="inlineStr">
        <is>
          <t>Bengaluru</t>
        </is>
      </c>
      <c r="E29" s="23" t="inlineStr">
        <is>
          <t>BLR-Jakkur Network</t>
        </is>
      </c>
      <c r="F29" s="19">
        <f t="array" ref="F29">IFERROR(_xlfn.XLOOKUP(E29,'Raw Data'!B:B,'Raw Data'!G:G),)</f>
        <v/>
      </c>
      <c r="G29" s="19">
        <f>IF(H29="","",IF(VALUE(SUBSTITUTE(H29&amp;"","%",""))*IF(ISNUMBER(H29),100,1)&gt;=85,"High",IF(VALUE(SUBSTITUTE(H29&amp;"","%",""))*IF(ISNUMBER(H29),100,1)&gt;=75,"Medium","Low")))</f>
        <v/>
      </c>
      <c r="H29" s="19" t="n">
        <v>0.575</v>
      </c>
      <c r="I29" s="19">
        <f>IFERROR(__xludf.DUMMYFUNCTION("IFERROR(SPARKLINE(J29:R29),)"),"")</f>
        <v/>
      </c>
      <c r="J29" s="30" t="n">
        <v>0.405</v>
      </c>
      <c r="K29" s="30" t="n">
        <v>0.443</v>
      </c>
      <c r="L29" s="30" t="n">
        <v>0.549</v>
      </c>
      <c r="M29" s="30" t="n">
        <v>0.367</v>
      </c>
      <c r="N29" s="30" t="n">
        <v>0.496</v>
      </c>
      <c r="O29" s="30" t="n">
        <v>0.341</v>
      </c>
      <c r="P29" s="30" t="n">
        <v>0.471</v>
      </c>
      <c r="Q29" s="30" t="n">
        <v>0.863</v>
      </c>
      <c r="R29" s="30" t="n">
        <v>0.505</v>
      </c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</row>
    <row r="30">
      <c r="A30" s="23" t="inlineStr">
        <is>
          <t>Ashwath S</t>
        </is>
      </c>
      <c r="B30" s="23" t="inlineStr">
        <is>
          <t>Mohaideen DH</t>
        </is>
      </c>
      <c r="C30" s="23" t="inlineStr">
        <is>
          <t>Mohammed Akbar</t>
        </is>
      </c>
      <c r="D30" s="23" t="inlineStr">
        <is>
          <t>Bengaluru</t>
        </is>
      </c>
      <c r="E30" s="23" t="inlineStr">
        <is>
          <t>BLR - Bhadrappa Layout</t>
        </is>
      </c>
      <c r="F30" s="19">
        <f t="array" ref="F30">IFERROR(_xlfn.XLOOKUP(E30,'Raw Data'!B:B,'Raw Data'!G:G),)</f>
        <v/>
      </c>
      <c r="G30" s="19">
        <f>IF(H30="","",IF(VALUE(SUBSTITUTE(H30&amp;"","%",""))*IF(ISNUMBER(H30),100,1)&gt;=85,"High",IF(VALUE(SUBSTITUTE(H30&amp;"","%",""))*IF(ISNUMBER(H30),100,1)&gt;=75,"Medium","Low")))</f>
        <v/>
      </c>
      <c r="H30" s="19" t="n">
        <v>0.819</v>
      </c>
      <c r="I30" s="19">
        <f>IFERROR(__xludf.DUMMYFUNCTION("IFERROR(SPARKLINE(J30:R30),)"),"")</f>
        <v/>
      </c>
      <c r="J30" s="30" t="n">
        <v>0.931</v>
      </c>
      <c r="K30" s="30" t="n">
        <v>0.845</v>
      </c>
      <c r="L30" s="30" t="n">
        <v>0.872</v>
      </c>
      <c r="M30" s="30" t="n">
        <v>0.824</v>
      </c>
      <c r="N30" s="30" t="n">
        <v>0.829</v>
      </c>
      <c r="O30" s="30" t="n">
        <v>0.695</v>
      </c>
      <c r="P30" s="30" t="n">
        <v>0.754</v>
      </c>
      <c r="Q30" s="30" t="n">
        <v>0.83</v>
      </c>
      <c r="R30" s="30" t="n">
        <v>0.737</v>
      </c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</row>
    <row r="31">
      <c r="A31" s="23" t="inlineStr">
        <is>
          <t>Ashwath S</t>
        </is>
      </c>
      <c r="B31" s="23" t="inlineStr">
        <is>
          <t>Mohaideen DH</t>
        </is>
      </c>
      <c r="C31" s="23" t="inlineStr">
        <is>
          <t>Mohammed Akbar</t>
        </is>
      </c>
      <c r="D31" s="23" t="inlineStr">
        <is>
          <t>Bengaluru</t>
        </is>
      </c>
      <c r="E31" s="23" t="inlineStr">
        <is>
          <t>BLR-BHADRAPPA LAYOUT NETWORK</t>
        </is>
      </c>
      <c r="F31" s="19">
        <f t="array" ref="F31">IFERROR(_xlfn.XLOOKUP(E31,'Raw Data'!B:B,'Raw Data'!G:G),)</f>
        <v/>
      </c>
      <c r="G31" s="19">
        <f>IF(H31="","",IF(VALUE(SUBSTITUTE(H31&amp;"","%",""))*IF(ISNUMBER(H31),100,1)&gt;=85,"High",IF(VALUE(SUBSTITUTE(H31&amp;"","%",""))*IF(ISNUMBER(H31),100,1)&gt;=75,"Medium","Low")))</f>
        <v/>
      </c>
      <c r="H31" s="19" t="n">
        <v>0.8080000000000001</v>
      </c>
      <c r="I31" s="19">
        <f>IFERROR(__xludf.DUMMYFUNCTION("IFERROR(SPARKLINE(J31:R31),)"),"")</f>
        <v/>
      </c>
      <c r="J31" s="30" t="n">
        <v>0.9429999999999999</v>
      </c>
      <c r="K31" s="30" t="n">
        <v>0.62</v>
      </c>
      <c r="L31" s="30" t="n">
        <v>0.793</v>
      </c>
      <c r="M31" s="30" t="n">
        <v>0.851</v>
      </c>
      <c r="N31" s="30" t="n">
        <v>0.834</v>
      </c>
      <c r="O31" s="30" t="n">
        <v>0.829</v>
      </c>
      <c r="P31" s="30" t="n">
        <v>0.838</v>
      </c>
      <c r="Q31" s="30" t="n">
        <v>0.819</v>
      </c>
      <c r="R31" s="30" t="n">
        <v>0.848</v>
      </c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</row>
    <row r="32">
      <c r="A32" s="23" t="inlineStr">
        <is>
          <t>Ashwath S</t>
        </is>
      </c>
      <c r="B32" s="23" t="inlineStr">
        <is>
          <t>Mohaideen DH</t>
        </is>
      </c>
      <c r="C32" s="23" t="inlineStr">
        <is>
          <t>Mohammed Akbar</t>
        </is>
      </c>
      <c r="D32" s="23" t="inlineStr">
        <is>
          <t>Bengaluru</t>
        </is>
      </c>
      <c r="E32" s="23" t="inlineStr">
        <is>
          <t>BLR-Dasarahalli</t>
        </is>
      </c>
      <c r="F32" s="19">
        <f t="array" ref="F32">IFERROR(_xlfn.XLOOKUP(E32,'Raw Data'!B:B,'Raw Data'!G:G),)</f>
        <v/>
      </c>
      <c r="G32" s="19">
        <f>IF(H32="","",IF(VALUE(SUBSTITUTE(H32&amp;"","%",""))*IF(ISNUMBER(H32),100,1)&gt;=85,"High",IF(VALUE(SUBSTITUTE(H32&amp;"","%",""))*IF(ISNUMBER(H32),100,1)&gt;=75,"Medium","Low")))</f>
        <v/>
      </c>
      <c r="H32" s="19" t="n">
        <v>0.65</v>
      </c>
      <c r="I32" s="19">
        <f>IFERROR(__xludf.DUMMYFUNCTION("IFERROR(SPARKLINE(J32:R32),)"),"")</f>
        <v/>
      </c>
      <c r="J32" s="30" t="n">
        <v>0.695</v>
      </c>
      <c r="K32" s="30" t="n">
        <v>0.698</v>
      </c>
      <c r="L32" s="30" t="n">
        <v>0.632</v>
      </c>
      <c r="M32" s="30" t="n">
        <v>0.53</v>
      </c>
      <c r="N32" s="30" t="n">
        <v>0.641</v>
      </c>
      <c r="O32" s="30" t="n">
        <v>0.6899999999999999</v>
      </c>
      <c r="P32" s="30" t="n">
        <v>0.699</v>
      </c>
      <c r="Q32" s="30" t="n">
        <v>0.6850000000000001</v>
      </c>
      <c r="R32" s="30" t="n">
        <v>0.632</v>
      </c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</row>
    <row r="33">
      <c r="A33" s="23" t="inlineStr">
        <is>
          <t>Ashwath S</t>
        </is>
      </c>
      <c r="B33" s="23" t="inlineStr">
        <is>
          <t>Mohaideen DH</t>
        </is>
      </c>
      <c r="C33" s="23" t="inlineStr">
        <is>
          <t>Mohammed Akbar</t>
        </is>
      </c>
      <c r="D33" s="23" t="inlineStr">
        <is>
          <t>Bengaluru</t>
        </is>
      </c>
      <c r="E33" s="23" t="inlineStr">
        <is>
          <t>BLR-RK Hegde Nagar</t>
        </is>
      </c>
      <c r="F33" s="19">
        <f t="array" ref="F33">IFERROR(_xlfn.XLOOKUP(E33,'Raw Data'!B:B,'Raw Data'!G:G),)</f>
        <v/>
      </c>
      <c r="G33" s="19">
        <f>IF(H33="","",IF(VALUE(SUBSTITUTE(H33&amp;"","%",""))*IF(ISNUMBER(H33),100,1)&gt;=85,"High",IF(VALUE(SUBSTITUTE(H33&amp;"","%",""))*IF(ISNUMBER(H33),100,1)&gt;=75,"Medium","Low")))</f>
        <v/>
      </c>
      <c r="H33" s="19" t="n">
        <v>0.603</v>
      </c>
      <c r="I33" s="19">
        <f>IFERROR(__xludf.DUMMYFUNCTION("IFERROR(SPARKLINE(J33:R33),)"),"")</f>
        <v/>
      </c>
      <c r="J33" s="30" t="n">
        <v>0.735</v>
      </c>
      <c r="K33" s="30" t="n">
        <v>0.606</v>
      </c>
      <c r="L33" s="30" t="n">
        <v>0.408</v>
      </c>
      <c r="M33" s="30" t="n">
        <v>0.369</v>
      </c>
      <c r="N33" s="30" t="n">
        <v>0.834</v>
      </c>
      <c r="O33" s="30" t="n">
        <v>0.667</v>
      </c>
      <c r="P33" s="30" t="n"/>
      <c r="Q33" s="30" t="n"/>
      <c r="R33" s="30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</row>
    <row r="34">
      <c r="A34" s="23" t="inlineStr">
        <is>
          <t>Ashwath S</t>
        </is>
      </c>
      <c r="B34" s="23" t="inlineStr">
        <is>
          <t>Richard Harris</t>
        </is>
      </c>
      <c r="C34" s="23" t="inlineStr">
        <is>
          <t>Kantha Kumar</t>
        </is>
      </c>
      <c r="D34" s="23" t="inlineStr">
        <is>
          <t>Bengaluru</t>
        </is>
      </c>
      <c r="E34" s="23" t="inlineStr">
        <is>
          <t>BLR-Basavanapura Network</t>
        </is>
      </c>
      <c r="F34" s="19">
        <f t="array" ref="F34">IFERROR(_xlfn.XLOOKUP(E34,'Raw Data'!B:B,'Raw Data'!G:G),)</f>
        <v/>
      </c>
      <c r="G34" s="19">
        <f>IF(H34="","",IF(VALUE(SUBSTITUTE(H34&amp;"","%",""))*IF(ISNUMBER(H34),100,1)&gt;=85,"High",IF(VALUE(SUBSTITUTE(H34&amp;"","%",""))*IF(ISNUMBER(H34),100,1)&gt;=75,"Medium","Low")))</f>
        <v/>
      </c>
      <c r="H34" s="19" t="n">
        <v>0.8110000000000001</v>
      </c>
      <c r="I34" s="19">
        <f>IFERROR(__xludf.DUMMYFUNCTION("IFERROR(SPARKLINE(J34:R34),)"),"")</f>
        <v/>
      </c>
      <c r="J34" s="30" t="n">
        <v>0.677</v>
      </c>
      <c r="K34" s="30" t="n">
        <v>0.858</v>
      </c>
      <c r="L34" s="30" t="n">
        <v>0.726</v>
      </c>
      <c r="M34" s="30" t="n">
        <v>0.768</v>
      </c>
      <c r="N34" s="30" t="n">
        <v>0.851</v>
      </c>
      <c r="O34" s="30" t="n">
        <v>0.871</v>
      </c>
      <c r="P34" s="30" t="n">
        <v>0.87</v>
      </c>
      <c r="Q34" s="30" t="n">
        <v>0.868</v>
      </c>
      <c r="R34" s="30" t="n">
        <v>0.79</v>
      </c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</row>
    <row r="35">
      <c r="A35" s="23" t="inlineStr">
        <is>
          <t>Ashwath S</t>
        </is>
      </c>
      <c r="B35" s="23" t="inlineStr">
        <is>
          <t>Richard Harris</t>
        </is>
      </c>
      <c r="C35" s="23" t="inlineStr">
        <is>
          <t>Kantha Kumar</t>
        </is>
      </c>
      <c r="D35" s="23" t="inlineStr">
        <is>
          <t>Bengaluru</t>
        </is>
      </c>
      <c r="E35" s="23" t="inlineStr">
        <is>
          <t>BLR-Seegehalli</t>
        </is>
      </c>
      <c r="F35" s="19">
        <f t="array" ref="F35">IFERROR(_xlfn.XLOOKUP(E35,'Raw Data'!B:B,'Raw Data'!G:G),)</f>
        <v/>
      </c>
      <c r="G35" s="19">
        <f>IF(H35="","",IF(VALUE(SUBSTITUTE(H35&amp;"","%",""))*IF(ISNUMBER(H35),100,1)&gt;=85,"High",IF(VALUE(SUBSTITUTE(H35&amp;"","%",""))*IF(ISNUMBER(H35),100,1)&gt;=75,"Medium","Low")))</f>
        <v/>
      </c>
      <c r="H35" s="19" t="n">
        <v>0.788</v>
      </c>
      <c r="I35" s="19">
        <f>IFERROR(__xludf.DUMMYFUNCTION("IFERROR(SPARKLINE(J35:R35),)"),"")</f>
        <v/>
      </c>
      <c r="J35" s="30" t="n">
        <v>0.777</v>
      </c>
      <c r="K35" s="30" t="n">
        <v>0.755</v>
      </c>
      <c r="L35" s="30" t="n">
        <v>0.8100000000000001</v>
      </c>
      <c r="M35" s="30" t="n">
        <v>0.802</v>
      </c>
      <c r="N35" s="30" t="n">
        <v>0.835</v>
      </c>
      <c r="O35" s="30" t="n">
        <v>0.772</v>
      </c>
      <c r="P35" s="30" t="n">
        <v>0.722</v>
      </c>
      <c r="Q35" s="30" t="n">
        <v>0.832</v>
      </c>
      <c r="R35" s="30" t="n">
        <v>0.776</v>
      </c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</row>
    <row r="36">
      <c r="A36" s="23" t="inlineStr">
        <is>
          <t>Ashwath S</t>
        </is>
      </c>
      <c r="B36" s="23" t="inlineStr">
        <is>
          <t>Richard Harris</t>
        </is>
      </c>
      <c r="C36" s="23" t="inlineStr">
        <is>
          <t>Kantha Kumar</t>
        </is>
      </c>
      <c r="D36" s="23" t="inlineStr">
        <is>
          <t>Bengaluru</t>
        </is>
      </c>
      <c r="E36" s="23" t="inlineStr">
        <is>
          <t>BLR-BASAVANAPURA NETWORK 2</t>
        </is>
      </c>
      <c r="F36" s="19">
        <f t="array" ref="F36">IFERROR(_xlfn.XLOOKUP(E36,'Raw Data'!B:B,'Raw Data'!G:G),)</f>
        <v/>
      </c>
      <c r="G36" s="19">
        <f>IF(H36="","",IF(VALUE(SUBSTITUTE(H36&amp;"","%",""))*IF(ISNUMBER(H36),100,1)&gt;=85,"High",IF(VALUE(SUBSTITUTE(H36&amp;"","%",""))*IF(ISNUMBER(H36),100,1)&gt;=75,"Medium","Low")))</f>
        <v/>
      </c>
      <c r="H36" s="19" t="n">
        <v>0.749</v>
      </c>
      <c r="I36" s="19">
        <f>IFERROR(__xludf.DUMMYFUNCTION("IFERROR(SPARKLINE(J36:R36),)"),"")</f>
        <v/>
      </c>
      <c r="J36" s="30" t="n">
        <v>0.62</v>
      </c>
      <c r="K36" s="30" t="n">
        <v>0.612</v>
      </c>
      <c r="L36" s="30" t="n">
        <v>0.89</v>
      </c>
      <c r="M36" s="30" t="n">
        <v>0.797</v>
      </c>
      <c r="N36" s="30" t="n">
        <v>0.771</v>
      </c>
      <c r="O36" s="30" t="n">
        <v>0.739</v>
      </c>
      <c r="P36" s="30" t="n">
        <v>0.6879999999999999</v>
      </c>
      <c r="Q36" s="30" t="n">
        <v>0.838</v>
      </c>
      <c r="R36" s="30" t="n">
        <v>0.839</v>
      </c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</row>
    <row r="37">
      <c r="A37" s="23" t="inlineStr">
        <is>
          <t>Ashwath S</t>
        </is>
      </c>
      <c r="B37" s="23" t="inlineStr">
        <is>
          <t>Richard Harris</t>
        </is>
      </c>
      <c r="C37" s="23" t="inlineStr">
        <is>
          <t>Kantha Kumar</t>
        </is>
      </c>
      <c r="D37" s="23" t="inlineStr">
        <is>
          <t>Bengaluru</t>
        </is>
      </c>
      <c r="E37" s="23" t="inlineStr">
        <is>
          <t>BLR-Devasandra Extension</t>
        </is>
      </c>
      <c r="F37" s="19">
        <f t="array" ref="F37">IFERROR(_xlfn.XLOOKUP(E37,'Raw Data'!B:B,'Raw Data'!G:G),)</f>
        <v/>
      </c>
      <c r="G37" s="19">
        <f>IF(H37="","",IF(VALUE(SUBSTITUTE(H37&amp;"","%",""))*IF(ISNUMBER(H37),100,1)&gt;=85,"High",IF(VALUE(SUBSTITUTE(H37&amp;"","%",""))*IF(ISNUMBER(H37),100,1)&gt;=75,"Medium","Low")))</f>
        <v/>
      </c>
      <c r="H37" s="19" t="n">
        <v>0.666</v>
      </c>
      <c r="I37" s="19">
        <f>IFERROR(__xludf.DUMMYFUNCTION("IFERROR(SPARKLINE(J37:R37),)"),"")</f>
        <v/>
      </c>
      <c r="J37" s="30" t="n">
        <v>0.412</v>
      </c>
      <c r="K37" s="30" t="n">
        <v>0.5659999999999999</v>
      </c>
      <c r="L37" s="30" t="n">
        <v>0.906</v>
      </c>
      <c r="M37" s="30" t="n">
        <v>0.869</v>
      </c>
      <c r="N37" s="30" t="n">
        <v>0.479</v>
      </c>
      <c r="O37" s="30" t="n">
        <v>0.596</v>
      </c>
      <c r="P37" s="30" t="n">
        <v>0.649</v>
      </c>
      <c r="Q37" s="30" t="n">
        <v>0.9370000000000001</v>
      </c>
      <c r="R37" s="30" t="n">
        <v>0.924</v>
      </c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</row>
    <row r="38">
      <c r="A38" s="23" t="inlineStr">
        <is>
          <t>Ashwath S</t>
        </is>
      </c>
      <c r="B38" s="23" t="inlineStr">
        <is>
          <t>Richard Harris</t>
        </is>
      </c>
      <c r="C38" s="23" t="inlineStr">
        <is>
          <t>Kantha Kumar</t>
        </is>
      </c>
      <c r="D38" s="23" t="inlineStr">
        <is>
          <t>Bengaluru</t>
        </is>
      </c>
      <c r="E38" s="23" t="inlineStr">
        <is>
          <t>BLR-BASAVANAPURA</t>
        </is>
      </c>
      <c r="F38" s="19">
        <f t="array" ref="F38">IFERROR(_xlfn.XLOOKUP(E38,'Raw Data'!B:B,'Raw Data'!G:G),)</f>
        <v/>
      </c>
      <c r="G38" s="19">
        <f>IF(H38="","",IF(VALUE(SUBSTITUTE(H38&amp;"","%",""))*IF(ISNUMBER(H38),100,1)&gt;=85,"High",IF(VALUE(SUBSTITUTE(H38&amp;"","%",""))*IF(ISNUMBER(H38),100,1)&gt;=75,"Medium","Low")))</f>
        <v/>
      </c>
      <c r="H38" s="19" t="n">
        <v>0.404</v>
      </c>
      <c r="I38" s="19">
        <f>IFERROR(__xludf.DUMMYFUNCTION("IFERROR(SPARKLINE(J38:R38),)"),"")</f>
        <v/>
      </c>
      <c r="J38" s="30" t="n">
        <v>0.745</v>
      </c>
      <c r="K38" s="30" t="n">
        <v>0.723</v>
      </c>
      <c r="L38" s="30" t="n">
        <v>0.381</v>
      </c>
      <c r="M38" s="30" t="n">
        <v>0.323</v>
      </c>
      <c r="N38" s="30" t="n">
        <v>0.289</v>
      </c>
      <c r="O38" s="30" t="n">
        <v>0.003</v>
      </c>
      <c r="P38" s="30" t="n">
        <v>0.456</v>
      </c>
      <c r="Q38" s="30" t="n">
        <v>0.344</v>
      </c>
      <c r="R38" s="30" t="n">
        <v>0.348</v>
      </c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</row>
    <row r="39">
      <c r="A39" s="23" t="inlineStr">
        <is>
          <t>Bangareppa CS</t>
        </is>
      </c>
      <c r="B39" s="23" t="inlineStr">
        <is>
          <t>Akshay P</t>
        </is>
      </c>
      <c r="C39" s="23" t="inlineStr">
        <is>
          <t>Srittam Dhal</t>
        </is>
      </c>
      <c r="D39" s="23" t="inlineStr">
        <is>
          <t>Bengaluru</t>
        </is>
      </c>
      <c r="E39" s="23" t="inlineStr">
        <is>
          <t>BLR-RWF Yelahanka</t>
        </is>
      </c>
      <c r="F39" s="19">
        <f t="array" ref="F39">IFERROR(_xlfn.XLOOKUP(E39,'Raw Data'!B:B,'Raw Data'!G:G),)</f>
        <v/>
      </c>
      <c r="G39" s="19">
        <f>IF(H39="","",IF(VALUE(SUBSTITUTE(H39&amp;"","%",""))*IF(ISNUMBER(H39),100,1)&gt;=85,"High",IF(VALUE(SUBSTITUTE(H39&amp;"","%",""))*IF(ISNUMBER(H39),100,1)&gt;=75,"Medium","Low")))</f>
        <v/>
      </c>
      <c r="H39" s="19" t="n">
        <v>0.897</v>
      </c>
      <c r="I39" s="19">
        <f>IFERROR(__xludf.DUMMYFUNCTION("IFERROR(SPARKLINE(J39:R39),)"),"")</f>
        <v/>
      </c>
      <c r="J39" s="30" t="n">
        <v>0.9360000000000001</v>
      </c>
      <c r="K39" s="30" t="n">
        <v>0.847</v>
      </c>
      <c r="L39" s="30" t="n">
        <v>0.862</v>
      </c>
      <c r="M39" s="30" t="n">
        <v>0.866</v>
      </c>
      <c r="N39" s="30" t="n">
        <v>0.9330000000000001</v>
      </c>
      <c r="O39" s="30" t="n">
        <v>0.89</v>
      </c>
      <c r="P39" s="30" t="n">
        <v>0.865</v>
      </c>
      <c r="Q39" s="30" t="n">
        <v>0.905</v>
      </c>
      <c r="R39" s="30" t="n">
        <v>0.928</v>
      </c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</row>
    <row r="40">
      <c r="A40" s="23" t="inlineStr">
        <is>
          <t>Bangareppa CS</t>
        </is>
      </c>
      <c r="B40" s="23" t="inlineStr">
        <is>
          <t>Akshay P</t>
        </is>
      </c>
      <c r="C40" s="23" t="inlineStr">
        <is>
          <t>Srittam Dhal</t>
        </is>
      </c>
      <c r="D40" s="23" t="inlineStr">
        <is>
          <t>Bengaluru</t>
        </is>
      </c>
      <c r="E40" s="23" t="inlineStr">
        <is>
          <t>BLR-Peenya New</t>
        </is>
      </c>
      <c r="F40" s="19">
        <f t="array" ref="F40">IFERROR(_xlfn.XLOOKUP(E40,'Raw Data'!B:B,'Raw Data'!G:G),)</f>
        <v/>
      </c>
      <c r="G40" s="19">
        <f>IF(H40="","",IF(VALUE(SUBSTITUTE(H40&amp;"","%",""))*IF(ISNUMBER(H40),100,1)&gt;=85,"High",IF(VALUE(SUBSTITUTE(H40&amp;"","%",""))*IF(ISNUMBER(H40),100,1)&gt;=75,"Medium","Low")))</f>
        <v/>
      </c>
      <c r="H40" s="19" t="n">
        <v>0.841</v>
      </c>
      <c r="I40" s="19">
        <f>IFERROR(__xludf.DUMMYFUNCTION("IFERROR(SPARKLINE(J40:R40),)"),"")</f>
        <v/>
      </c>
      <c r="J40" s="30" t="n">
        <v>0.863</v>
      </c>
      <c r="K40" s="30" t="n">
        <v>0.798</v>
      </c>
      <c r="L40" s="30" t="n">
        <v>0.908</v>
      </c>
      <c r="M40" s="30" t="n">
        <v>0.787</v>
      </c>
      <c r="N40" s="30" t="n">
        <v>0.791</v>
      </c>
      <c r="O40" s="30" t="n">
        <v>0.824</v>
      </c>
      <c r="P40" s="30" t="n">
        <v>0.833</v>
      </c>
      <c r="Q40" s="30" t="n">
        <v>0.896</v>
      </c>
      <c r="R40" s="30" t="n">
        <v>0.881</v>
      </c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</row>
    <row r="41">
      <c r="A41" s="23" t="inlineStr">
        <is>
          <t>Bangareppa CS</t>
        </is>
      </c>
      <c r="B41" s="23" t="inlineStr">
        <is>
          <t>Akshay P</t>
        </is>
      </c>
      <c r="C41" s="23" t="inlineStr">
        <is>
          <t>Srittam Dhal</t>
        </is>
      </c>
      <c r="D41" s="23" t="inlineStr">
        <is>
          <t>Bengaluru</t>
        </is>
      </c>
      <c r="E41" s="23" t="inlineStr">
        <is>
          <t>BLR-Cholayanakanalli</t>
        </is>
      </c>
      <c r="F41" s="19">
        <f t="array" ref="F41">IFERROR(_xlfn.XLOOKUP(E41,'Raw Data'!B:B,'Raw Data'!G:G),)</f>
        <v/>
      </c>
      <c r="G41" s="19">
        <f>IF(H41="","",IF(VALUE(SUBSTITUTE(H41&amp;"","%",""))*IF(ISNUMBER(H41),100,1)&gt;=85,"High",IF(VALUE(SUBSTITUTE(H41&amp;"","%",""))*IF(ISNUMBER(H41),100,1)&gt;=75,"Medium","Low")))</f>
        <v/>
      </c>
      <c r="H41" s="19" t="n">
        <v>0.834</v>
      </c>
      <c r="I41" s="19">
        <f>IFERROR(__xludf.DUMMYFUNCTION("IFERROR(SPARKLINE(J41:R41),)"),"")</f>
        <v/>
      </c>
      <c r="J41" s="30" t="n">
        <v>0.89</v>
      </c>
      <c r="K41" s="30" t="n">
        <v>0.877</v>
      </c>
      <c r="L41" s="30" t="n">
        <v>0.863</v>
      </c>
      <c r="M41" s="30" t="n">
        <v>0.627</v>
      </c>
      <c r="N41" s="30" t="n">
        <v>0.726</v>
      </c>
      <c r="O41" s="30" t="n">
        <v>0.861</v>
      </c>
      <c r="P41" s="30" t="n">
        <v>0.856</v>
      </c>
      <c r="Q41" s="30" t="n">
        <v>0.912</v>
      </c>
      <c r="R41" s="30" t="n">
        <v>0.902</v>
      </c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</row>
    <row r="42">
      <c r="A42" s="23" t="inlineStr">
        <is>
          <t>Bangareppa CS</t>
        </is>
      </c>
      <c r="B42" s="23" t="inlineStr">
        <is>
          <t>Akshay P</t>
        </is>
      </c>
      <c r="C42" s="23" t="inlineStr">
        <is>
          <t>Srittam Dhal</t>
        </is>
      </c>
      <c r="D42" s="23" t="inlineStr">
        <is>
          <t>Bengaluru</t>
        </is>
      </c>
      <c r="E42" s="23" t="inlineStr">
        <is>
          <t>BLR-Abbigere</t>
        </is>
      </c>
      <c r="F42" s="19">
        <f t="array" ref="F42">IFERROR(_xlfn.XLOOKUP(E42,'Raw Data'!B:B,'Raw Data'!G:G),)</f>
        <v/>
      </c>
      <c r="G42" s="19">
        <f>IF(H42="","",IF(VALUE(SUBSTITUTE(H42&amp;"","%",""))*IF(ISNUMBER(H42),100,1)&gt;=85,"High",IF(VALUE(SUBSTITUTE(H42&amp;"","%",""))*IF(ISNUMBER(H42),100,1)&gt;=75,"Medium","Low")))</f>
        <v/>
      </c>
      <c r="H42" s="19" t="n">
        <v>0.834</v>
      </c>
      <c r="I42" s="19">
        <f>IFERROR(__xludf.DUMMYFUNCTION("IFERROR(SPARKLINE(J42:R42),)"),"")</f>
        <v/>
      </c>
      <c r="J42" s="30" t="n">
        <v>0.866</v>
      </c>
      <c r="K42" s="30" t="n">
        <v>0.8110000000000001</v>
      </c>
      <c r="L42" s="30" t="n">
        <v>0.778</v>
      </c>
      <c r="M42" s="30" t="n">
        <v>0.834</v>
      </c>
      <c r="N42" s="30" t="n">
        <v>0.8110000000000001</v>
      </c>
      <c r="O42" s="30" t="n">
        <v>0.826</v>
      </c>
      <c r="P42" s="30" t="n">
        <v>0.905</v>
      </c>
      <c r="Q42" s="30" t="n">
        <v>0.849</v>
      </c>
      <c r="R42" s="30" t="n">
        <v>0.878</v>
      </c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</row>
    <row r="43">
      <c r="A43" s="23" t="inlineStr">
        <is>
          <t>Bangareppa CS</t>
        </is>
      </c>
      <c r="B43" s="23" t="inlineStr">
        <is>
          <t>Akshay P</t>
        </is>
      </c>
      <c r="C43" s="23" t="inlineStr">
        <is>
          <t>Srittam Dhal</t>
        </is>
      </c>
      <c r="D43" s="23" t="inlineStr">
        <is>
          <t>Bengaluru</t>
        </is>
      </c>
      <c r="E43" s="23" t="inlineStr">
        <is>
          <t>BLR-Yelahanka Network</t>
        </is>
      </c>
      <c r="F43" s="19">
        <f t="array" ref="F43">IFERROR(_xlfn.XLOOKUP(E43,'Raw Data'!B:B,'Raw Data'!G:G),)</f>
        <v/>
      </c>
      <c r="G43" s="19">
        <f>IF(H43="","",IF(VALUE(SUBSTITUTE(H43&amp;"","%",""))*IF(ISNUMBER(H43),100,1)&gt;=85,"High",IF(VALUE(SUBSTITUTE(H43&amp;"","%",""))*IF(ISNUMBER(H43),100,1)&gt;=75,"Medium","Low")))</f>
        <v/>
      </c>
      <c r="H43" s="19" t="n">
        <v>0.826</v>
      </c>
      <c r="I43" s="19">
        <f>IFERROR(__xludf.DUMMYFUNCTION("IFERROR(SPARKLINE(J43:R43),)"),"")</f>
        <v/>
      </c>
      <c r="J43" s="30" t="n">
        <v>0.848</v>
      </c>
      <c r="K43" s="30" t="n">
        <v>0.84</v>
      </c>
      <c r="L43" s="30" t="n">
        <v>0.822</v>
      </c>
      <c r="M43" s="30" t="n">
        <v>0.915</v>
      </c>
      <c r="N43" s="30" t="n">
        <v>0.893</v>
      </c>
      <c r="O43" s="30" t="n">
        <v>0.91</v>
      </c>
      <c r="P43" s="30" t="n">
        <v>0.487</v>
      </c>
      <c r="Q43" s="30" t="n">
        <v>0.906</v>
      </c>
      <c r="R43" s="30" t="n">
        <v>0.832</v>
      </c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</row>
    <row r="44">
      <c r="A44" s="23" t="inlineStr">
        <is>
          <t>Bangareppa CS</t>
        </is>
      </c>
      <c r="B44" s="23" t="inlineStr">
        <is>
          <t>Akshay P</t>
        </is>
      </c>
      <c r="C44" s="23" t="inlineStr">
        <is>
          <t>Srittam Dhal</t>
        </is>
      </c>
      <c r="D44" s="23" t="inlineStr">
        <is>
          <t>Bengaluru</t>
        </is>
      </c>
      <c r="E44" s="23" t="inlineStr">
        <is>
          <t>BLR-Nehru Nagar</t>
        </is>
      </c>
      <c r="F44" s="19">
        <f t="array" ref="F44">IFERROR(_xlfn.XLOOKUP(E44,'Raw Data'!B:B,'Raw Data'!G:G),)</f>
        <v/>
      </c>
      <c r="G44" s="19">
        <f>IF(H44="","",IF(VALUE(SUBSTITUTE(H44&amp;"","%",""))*IF(ISNUMBER(H44),100,1)&gt;=85,"High",IF(VALUE(SUBSTITUTE(H44&amp;"","%",""))*IF(ISNUMBER(H44),100,1)&gt;=75,"Medium","Low")))</f>
        <v/>
      </c>
      <c r="H44" s="19" t="n">
        <v>0.8169999999999999</v>
      </c>
      <c r="I44" s="19">
        <f>IFERROR(__xludf.DUMMYFUNCTION("IFERROR(SPARKLINE(J44:R44),)"),"")</f>
        <v/>
      </c>
      <c r="J44" s="30" t="n">
        <v>0.862</v>
      </c>
      <c r="K44" s="30" t="n">
        <v>0.823</v>
      </c>
      <c r="L44" s="30" t="n">
        <v>0.743</v>
      </c>
      <c r="M44" s="30" t="n">
        <v>0.802</v>
      </c>
      <c r="N44" s="30" t="n">
        <v>0.746</v>
      </c>
      <c r="O44" s="30" t="n">
        <v>0.854</v>
      </c>
      <c r="P44" s="30" t="n">
        <v>0.83</v>
      </c>
      <c r="Q44" s="30" t="n">
        <v>0.904</v>
      </c>
      <c r="R44" s="30" t="n">
        <v>0.793</v>
      </c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</row>
    <row r="45">
      <c r="A45" s="23" t="inlineStr">
        <is>
          <t>Bangareppa CS</t>
        </is>
      </c>
      <c r="B45" s="23" t="inlineStr">
        <is>
          <t>Akshay P</t>
        </is>
      </c>
      <c r="C45" s="23" t="inlineStr">
        <is>
          <t>Srittam Dhal</t>
        </is>
      </c>
      <c r="D45" s="23" t="inlineStr">
        <is>
          <t>Bengaluru</t>
        </is>
      </c>
      <c r="E45" s="23" t="inlineStr">
        <is>
          <t>BLR-Tippenahalli</t>
        </is>
      </c>
      <c r="F45" s="19">
        <f t="array" ref="F45">IFERROR(_xlfn.XLOOKUP(E45,'Raw Data'!B:B,'Raw Data'!G:G),)</f>
        <v/>
      </c>
      <c r="G45" s="19">
        <f>IF(H45="","",IF(VALUE(SUBSTITUTE(H45&amp;"","%",""))*IF(ISNUMBER(H45),100,1)&gt;=85,"High",IF(VALUE(SUBSTITUTE(H45&amp;"","%",""))*IF(ISNUMBER(H45),100,1)&gt;=75,"Medium","Low")))</f>
        <v/>
      </c>
      <c r="H45" s="19" t="n">
        <v>0.8110000000000001</v>
      </c>
      <c r="I45" s="19">
        <f>IFERROR(__xludf.DUMMYFUNCTION("IFERROR(SPARKLINE(J45:R45),)"),"")</f>
        <v/>
      </c>
      <c r="J45" s="30" t="n">
        <v>0.792</v>
      </c>
      <c r="K45" s="30" t="n">
        <v>0.769</v>
      </c>
      <c r="L45" s="30" t="n">
        <v>0.82</v>
      </c>
      <c r="M45" s="30" t="n">
        <v>0.796</v>
      </c>
      <c r="N45" s="30" t="n"/>
      <c r="O45" s="30" t="n">
        <v>0.778</v>
      </c>
      <c r="P45" s="30" t="n">
        <v>0.866</v>
      </c>
      <c r="Q45" s="30" t="n">
        <v>0.83</v>
      </c>
      <c r="R45" s="30" t="n">
        <v>0.831</v>
      </c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</row>
    <row r="46">
      <c r="A46" s="23" t="inlineStr">
        <is>
          <t>Bangareppa CS</t>
        </is>
      </c>
      <c r="B46" s="23" t="inlineStr">
        <is>
          <t>Akshay P</t>
        </is>
      </c>
      <c r="C46" s="23" t="inlineStr">
        <is>
          <t>Srittam Dhal</t>
        </is>
      </c>
      <c r="D46" s="23" t="inlineStr">
        <is>
          <t>Bengaluru</t>
        </is>
      </c>
      <c r="E46" s="23" t="inlineStr">
        <is>
          <t>BLR-Peenya Network</t>
        </is>
      </c>
      <c r="F46" s="19">
        <f t="array" ref="F46">IFERROR(_xlfn.XLOOKUP(E46,'Raw Data'!B:B,'Raw Data'!G:G),)</f>
        <v/>
      </c>
      <c r="G46" s="19">
        <f>IF(H46="","",IF(VALUE(SUBSTITUTE(H46&amp;"","%",""))*IF(ISNUMBER(H46),100,1)&gt;=85,"High",IF(VALUE(SUBSTITUTE(H46&amp;"","%",""))*IF(ISNUMBER(H46),100,1)&gt;=75,"Medium","Low")))</f>
        <v/>
      </c>
      <c r="H46" s="19" t="n">
        <v>0.798</v>
      </c>
      <c r="I46" s="19">
        <f>IFERROR(__xludf.DUMMYFUNCTION("IFERROR(SPARKLINE(J46:R46),)"),"")</f>
        <v/>
      </c>
      <c r="J46" s="30" t="n">
        <v>0.8159999999999999</v>
      </c>
      <c r="K46" s="30" t="n">
        <v>0.799</v>
      </c>
      <c r="L46" s="30" t="n">
        <v>0.879</v>
      </c>
      <c r="M46" s="30" t="n">
        <v>0.731</v>
      </c>
      <c r="N46" s="30" t="n">
        <v>0.715</v>
      </c>
      <c r="O46" s="30" t="n">
        <v>0.822</v>
      </c>
      <c r="P46" s="30" t="n">
        <v>0.779</v>
      </c>
      <c r="Q46" s="30" t="n">
        <v>0.824</v>
      </c>
      <c r="R46" s="30" t="n">
        <v>0.8129999999999999</v>
      </c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</row>
    <row r="47">
      <c r="A47" s="23" t="inlineStr">
        <is>
          <t>Bangareppa CS</t>
        </is>
      </c>
      <c r="B47" s="23" t="inlineStr">
        <is>
          <t>Akshay P</t>
        </is>
      </c>
      <c r="C47" s="23" t="inlineStr">
        <is>
          <t>Srittam Dhal</t>
        </is>
      </c>
      <c r="D47" s="23" t="inlineStr">
        <is>
          <t>Bengaluru</t>
        </is>
      </c>
      <c r="E47" s="23" t="inlineStr">
        <is>
          <t>BLR-Yelahanka new town New</t>
        </is>
      </c>
      <c r="F47" s="19">
        <f t="array" ref="F47">IFERROR(_xlfn.XLOOKUP(E47,'Raw Data'!B:B,'Raw Data'!G:G),)</f>
        <v/>
      </c>
      <c r="G47" s="19">
        <f>IF(H47="","",IF(VALUE(SUBSTITUTE(H47&amp;"","%",""))*IF(ISNUMBER(H47),100,1)&gt;=85,"High",IF(VALUE(SUBSTITUTE(H47&amp;"","%",""))*IF(ISNUMBER(H47),100,1)&gt;=75,"Medium","Low")))</f>
        <v/>
      </c>
      <c r="H47" s="19" t="n">
        <v>0.792</v>
      </c>
      <c r="I47" s="19">
        <f>IFERROR(__xludf.DUMMYFUNCTION("IFERROR(SPARKLINE(J47:R47),)"),"")</f>
        <v/>
      </c>
      <c r="J47" s="30" t="n">
        <v>0.806</v>
      </c>
      <c r="K47" s="30" t="n">
        <v>0.772</v>
      </c>
      <c r="L47" s="30" t="n">
        <v>0.836</v>
      </c>
      <c r="M47" s="30" t="n">
        <v>0.723</v>
      </c>
      <c r="N47" s="30" t="n">
        <v>0.849</v>
      </c>
      <c r="O47" s="30" t="n">
        <v>0.833</v>
      </c>
      <c r="P47" s="30" t="n">
        <v>0.784</v>
      </c>
      <c r="Q47" s="30" t="n">
        <v>0.771</v>
      </c>
      <c r="R47" s="30" t="n">
        <v>0.717</v>
      </c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</row>
    <row r="48">
      <c r="A48" s="23" t="inlineStr">
        <is>
          <t>Bangareppa CS</t>
        </is>
      </c>
      <c r="B48" s="23" t="inlineStr">
        <is>
          <t>Akshay P</t>
        </is>
      </c>
      <c r="C48" s="23" t="inlineStr">
        <is>
          <t>Srittam Dhal</t>
        </is>
      </c>
      <c r="D48" s="23" t="inlineStr">
        <is>
          <t>Bengaluru</t>
        </is>
      </c>
      <c r="E48" s="23" t="inlineStr">
        <is>
          <t>BLR-Singapura</t>
        </is>
      </c>
      <c r="F48" s="19">
        <f t="array" ref="F48">IFERROR(_xlfn.XLOOKUP(E48,'Raw Data'!B:B,'Raw Data'!G:G),)</f>
        <v/>
      </c>
      <c r="G48" s="19">
        <f>IF(H48="","",IF(VALUE(SUBSTITUTE(H48&amp;"","%",""))*IF(ISNUMBER(H48),100,1)&gt;=85,"High",IF(VALUE(SUBSTITUTE(H48&amp;"","%",""))*IF(ISNUMBER(H48),100,1)&gt;=75,"Medium","Low")))</f>
        <v/>
      </c>
      <c r="H48" s="19" t="n">
        <v>0.789</v>
      </c>
      <c r="I48" s="19">
        <f>IFERROR(__xludf.DUMMYFUNCTION("IFERROR(SPARKLINE(J48:R48),)"),"")</f>
        <v/>
      </c>
      <c r="J48" s="30" t="n">
        <v>0.88</v>
      </c>
      <c r="K48" s="30" t="n">
        <v>0.844</v>
      </c>
      <c r="L48" s="30" t="n">
        <v>0.789</v>
      </c>
      <c r="M48" s="30" t="n">
        <v>0.798</v>
      </c>
      <c r="N48" s="30" t="n">
        <v>0.625</v>
      </c>
      <c r="O48" s="30" t="n">
        <v>0.906</v>
      </c>
      <c r="P48" s="30" t="n">
        <v>0.786</v>
      </c>
      <c r="Q48" s="30" t="n">
        <v>0.744</v>
      </c>
      <c r="R48" s="30" t="n">
        <v>0.735</v>
      </c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</row>
    <row r="49">
      <c r="A49" s="23" t="inlineStr">
        <is>
          <t>Bangareppa CS</t>
        </is>
      </c>
      <c r="B49" s="23" t="inlineStr">
        <is>
          <t>Akshay P</t>
        </is>
      </c>
      <c r="C49" s="23" t="inlineStr">
        <is>
          <t>Srittam Dhal</t>
        </is>
      </c>
      <c r="D49" s="23" t="inlineStr">
        <is>
          <t>Bengaluru</t>
        </is>
      </c>
      <c r="E49" s="23" t="inlineStr">
        <is>
          <t>BLR-Bagalakunte</t>
        </is>
      </c>
      <c r="F49" s="19">
        <f t="array" ref="F49">IFERROR(_xlfn.XLOOKUP(E49,'Raw Data'!B:B,'Raw Data'!G:G),)</f>
        <v/>
      </c>
      <c r="G49" s="19">
        <f>IF(H49="","",IF(VALUE(SUBSTITUTE(H49&amp;"","%",""))*IF(ISNUMBER(H49),100,1)&gt;=85,"High",IF(VALUE(SUBSTITUTE(H49&amp;"","%",""))*IF(ISNUMBER(H49),100,1)&gt;=75,"Medium","Low")))</f>
        <v/>
      </c>
      <c r="H49" s="19" t="n">
        <v>0.7</v>
      </c>
      <c r="I49" s="19">
        <f>IFERROR(__xludf.DUMMYFUNCTION("IFERROR(SPARKLINE(J49:R49),)"),"")</f>
        <v/>
      </c>
      <c r="J49" s="30" t="n">
        <v>0.786</v>
      </c>
      <c r="K49" s="30" t="n">
        <v>0.572</v>
      </c>
      <c r="L49" s="30" t="n">
        <v>0.404</v>
      </c>
      <c r="M49" s="30" t="n">
        <v>0.604</v>
      </c>
      <c r="N49" s="30" t="n">
        <v>0.844</v>
      </c>
      <c r="O49" s="30" t="n">
        <v>0.824</v>
      </c>
      <c r="P49" s="30" t="n">
        <v>0.834</v>
      </c>
      <c r="Q49" s="30" t="n">
        <v>0.835</v>
      </c>
      <c r="R49" s="30" t="n">
        <v>0.831</v>
      </c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</row>
    <row r="50">
      <c r="A50" s="23" t="inlineStr">
        <is>
          <t>Bangareppa CS</t>
        </is>
      </c>
      <c r="B50" s="23" t="inlineStr">
        <is>
          <t>Akshay P</t>
        </is>
      </c>
      <c r="C50" s="23" t="inlineStr">
        <is>
          <t>Srittam Dhal</t>
        </is>
      </c>
      <c r="D50" s="23" t="inlineStr">
        <is>
          <t>Bengaluru</t>
        </is>
      </c>
      <c r="E50" s="23" t="inlineStr">
        <is>
          <t>BLR-Sanjaynagar</t>
        </is>
      </c>
      <c r="F50" s="19">
        <f t="array" ref="F50">IFERROR(_xlfn.XLOOKUP(E50,'Raw Data'!B:B,'Raw Data'!G:G),)</f>
        <v/>
      </c>
      <c r="G50" s="19">
        <f>IF(H50="","",IF(VALUE(SUBSTITUTE(H50&amp;"","%",""))*IF(ISNUMBER(H50),100,1)&gt;=85,"High",IF(VALUE(SUBSTITUTE(H50&amp;"","%",""))*IF(ISNUMBER(H50),100,1)&gt;=75,"Medium","Low")))</f>
        <v/>
      </c>
      <c r="H50" s="19" t="n">
        <v>0.6840000000000001</v>
      </c>
      <c r="I50" s="19">
        <f>IFERROR(__xludf.DUMMYFUNCTION("IFERROR(SPARKLINE(J50:R50),)"),"")</f>
        <v/>
      </c>
      <c r="J50" s="30" t="n">
        <v>0.522</v>
      </c>
      <c r="K50" s="30" t="n">
        <v>0.848</v>
      </c>
      <c r="L50" s="30" t="n">
        <v>0.769</v>
      </c>
      <c r="M50" s="30" t="n">
        <v>0.441</v>
      </c>
      <c r="N50" s="30" t="n">
        <v>0.845</v>
      </c>
      <c r="O50" s="30" t="n">
        <v>0.581</v>
      </c>
      <c r="P50" s="30" t="n">
        <v>0.767</v>
      </c>
      <c r="Q50" s="30" t="n">
        <v>0.776</v>
      </c>
      <c r="R50" s="30" t="n">
        <v>0.722</v>
      </c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</row>
    <row r="51">
      <c r="A51" s="23" t="inlineStr">
        <is>
          <t>Bangareppa CS</t>
        </is>
      </c>
      <c r="B51" s="23" t="inlineStr">
        <is>
          <t>Akshay P</t>
        </is>
      </c>
      <c r="C51" s="23" t="inlineStr">
        <is>
          <t>Srittam Dhal</t>
        </is>
      </c>
      <c r="D51" s="23" t="inlineStr">
        <is>
          <t>Tumkuru</t>
        </is>
      </c>
      <c r="E51" s="23" t="inlineStr">
        <is>
          <t>TUM-SS Puram</t>
        </is>
      </c>
      <c r="F51" s="19">
        <f t="array" ref="F51">IFERROR(_xlfn.XLOOKUP(E51,'Raw Data'!B:B,'Raw Data'!G:G),)</f>
        <v/>
      </c>
      <c r="G51" s="19">
        <f>IF(H51="","",IF(VALUE(SUBSTITUTE(H51&amp;"","%",""))*IF(ISNUMBER(H51),100,1)&gt;=85,"High",IF(VALUE(SUBSTITUTE(H51&amp;"","%",""))*IF(ISNUMBER(H51),100,1)&gt;=75,"Medium","Low")))</f>
        <v/>
      </c>
      <c r="H51" s="19" t="n">
        <v>0.621</v>
      </c>
      <c r="I51" s="19">
        <f>IFERROR(__xludf.DUMMYFUNCTION("IFERROR(SPARKLINE(J51:R51),)"),"")</f>
        <v/>
      </c>
      <c r="J51" s="30" t="n">
        <v>0.444</v>
      </c>
      <c r="K51" s="30" t="n">
        <v>0.626</v>
      </c>
      <c r="L51" s="30" t="n">
        <v>0.667</v>
      </c>
      <c r="M51" s="30" t="n">
        <v>0.556</v>
      </c>
      <c r="N51" s="30" t="n">
        <v>0.5570000000000001</v>
      </c>
      <c r="O51" s="30" t="n">
        <v>0.461</v>
      </c>
      <c r="P51" s="30" t="n"/>
      <c r="Q51" s="30" t="n">
        <v>0.77</v>
      </c>
      <c r="R51" s="30" t="n">
        <v>0.883</v>
      </c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</row>
    <row r="52">
      <c r="A52" s="23" t="inlineStr">
        <is>
          <t>Bangareppa CS</t>
        </is>
      </c>
      <c r="B52" s="23" t="inlineStr">
        <is>
          <t>Bangareppa CS</t>
        </is>
      </c>
      <c r="C52" s="23" t="inlineStr">
        <is>
          <t>Kishor K</t>
        </is>
      </c>
      <c r="D52" s="23" t="inlineStr">
        <is>
          <t>Hubballi</t>
        </is>
      </c>
      <c r="E52" s="23" t="inlineStr">
        <is>
          <t>HBL-Vidhya Nagar</t>
        </is>
      </c>
      <c r="F52" s="19">
        <f t="array" ref="F52">IFERROR(_xlfn.XLOOKUP(E52,'Raw Data'!B:B,'Raw Data'!G:G),)</f>
        <v/>
      </c>
      <c r="G52" s="19">
        <f>IF(H52="","",IF(VALUE(SUBSTITUTE(H52&amp;"","%",""))*IF(ISNUMBER(H52),100,1)&gt;=85,"High",IF(VALUE(SUBSTITUTE(H52&amp;"","%",""))*IF(ISNUMBER(H52),100,1)&gt;=75,"Medium","Low")))</f>
        <v/>
      </c>
      <c r="H52" s="19" t="n">
        <v>0.833</v>
      </c>
      <c r="I52" s="19">
        <f>IFERROR(__xludf.DUMMYFUNCTION("IFERROR(SPARKLINE(J52:R52),)"),"")</f>
        <v/>
      </c>
      <c r="J52" s="30" t="n">
        <v>0.63</v>
      </c>
      <c r="K52" s="30" t="n">
        <v>0.9360000000000001</v>
      </c>
      <c r="L52" s="30" t="n">
        <v>0.806</v>
      </c>
      <c r="M52" s="30" t="n">
        <v>0.781</v>
      </c>
      <c r="N52" s="30" t="n">
        <v>0.853</v>
      </c>
      <c r="O52" s="30" t="n">
        <v>0.916</v>
      </c>
      <c r="P52" s="30" t="n">
        <v>0.758</v>
      </c>
      <c r="Q52" s="30" t="n">
        <v>0.778</v>
      </c>
      <c r="R52" s="30" t="n">
        <v>0.9</v>
      </c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</row>
    <row r="53">
      <c r="A53" s="23" t="inlineStr">
        <is>
          <t>Bangareppa CS</t>
        </is>
      </c>
      <c r="B53" s="23" t="inlineStr">
        <is>
          <t>Bangareppa CS</t>
        </is>
      </c>
      <c r="C53" s="23" t="inlineStr">
        <is>
          <t>Kishor K</t>
        </is>
      </c>
      <c r="D53" s="23" t="inlineStr">
        <is>
          <t>Davanagere</t>
        </is>
      </c>
      <c r="E53" s="23" t="inlineStr">
        <is>
          <t>DEV-MCC</t>
        </is>
      </c>
      <c r="F53" s="19">
        <f t="array" ref="F53">IFERROR(_xlfn.XLOOKUP(E53,'Raw Data'!B:B,'Raw Data'!G:G),)</f>
        <v/>
      </c>
      <c r="G53" s="19">
        <f>IF(H53="","",IF(VALUE(SUBSTITUTE(H53&amp;"","%",""))*IF(ISNUMBER(H53),100,1)&gt;=85,"High",IF(VALUE(SUBSTITUTE(H53&amp;"","%",""))*IF(ISNUMBER(H53),100,1)&gt;=75,"Medium","Low")))</f>
        <v/>
      </c>
      <c r="H53" s="19" t="n">
        <v>0.8169999999999999</v>
      </c>
      <c r="I53" s="19">
        <f>IFERROR(__xludf.DUMMYFUNCTION("IFERROR(SPARKLINE(J53:R53),)"),"")</f>
        <v/>
      </c>
      <c r="J53" s="30" t="n">
        <v>0.834</v>
      </c>
      <c r="K53" s="30" t="n">
        <v>0.904</v>
      </c>
      <c r="L53" s="30" t="n">
        <v>0.753</v>
      </c>
      <c r="M53" s="30" t="n">
        <v>0.831</v>
      </c>
      <c r="N53" s="30" t="n">
        <v>0.948</v>
      </c>
      <c r="O53" s="30" t="n">
        <v>0.839</v>
      </c>
      <c r="P53" s="30" t="n">
        <v>0.755</v>
      </c>
      <c r="Q53" s="30" t="n">
        <v>0.723</v>
      </c>
      <c r="R53" s="30" t="n">
        <v>0.865</v>
      </c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</row>
    <row r="54">
      <c r="A54" s="23" t="inlineStr">
        <is>
          <t>Bangareppa CS</t>
        </is>
      </c>
      <c r="B54" s="23" t="inlineStr">
        <is>
          <t>Bangareppa CS</t>
        </is>
      </c>
      <c r="C54" s="23" t="inlineStr">
        <is>
          <t>Kishor K</t>
        </is>
      </c>
      <c r="D54" s="23" t="inlineStr">
        <is>
          <t>Hubballi</t>
        </is>
      </c>
      <c r="E54" s="23" t="inlineStr">
        <is>
          <t>HBL-Gokul Road</t>
        </is>
      </c>
      <c r="F54" s="19">
        <f t="array" ref="F54">IFERROR(_xlfn.XLOOKUP(E54,'Raw Data'!B:B,'Raw Data'!G:G),)</f>
        <v/>
      </c>
      <c r="G54" s="19">
        <f>IF(H54="","",IF(VALUE(SUBSTITUTE(H54&amp;"","%",""))*IF(ISNUMBER(H54),100,1)&gt;=85,"High",IF(VALUE(SUBSTITUTE(H54&amp;"","%",""))*IF(ISNUMBER(H54),100,1)&gt;=75,"Medium","Low")))</f>
        <v/>
      </c>
      <c r="H54" s="19" t="n">
        <v>0.79</v>
      </c>
      <c r="I54" s="19">
        <f>IFERROR(__xludf.DUMMYFUNCTION("IFERROR(SPARKLINE(J54:R54),)"),"")</f>
        <v/>
      </c>
      <c r="J54" s="30" t="n">
        <v>0.777</v>
      </c>
      <c r="K54" s="30" t="n">
        <v>0.765</v>
      </c>
      <c r="L54" s="30" t="n">
        <v>0.73</v>
      </c>
      <c r="M54" s="30" t="n">
        <v>0.762</v>
      </c>
      <c r="N54" s="30" t="n">
        <v>0.831</v>
      </c>
      <c r="O54" s="30" t="n">
        <v>0.833</v>
      </c>
      <c r="P54" s="30" t="n">
        <v>0.774</v>
      </c>
      <c r="Q54" s="30" t="n">
        <v>0.834</v>
      </c>
      <c r="R54" s="30" t="n">
        <v>0.8070000000000001</v>
      </c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</row>
    <row r="55">
      <c r="A55" s="23" t="inlineStr">
        <is>
          <t>Bangareppa CS</t>
        </is>
      </c>
      <c r="B55" s="23" t="inlineStr">
        <is>
          <t>Bangareppa CS</t>
        </is>
      </c>
      <c r="C55" s="23" t="inlineStr">
        <is>
          <t>Kishor K</t>
        </is>
      </c>
      <c r="D55" s="23" t="inlineStr">
        <is>
          <t>Hubballi</t>
        </is>
      </c>
      <c r="E55" s="23" t="inlineStr">
        <is>
          <t>HBL-Keshwapura</t>
        </is>
      </c>
      <c r="F55" s="19">
        <f t="array" ref="F55">IFERROR(_xlfn.XLOOKUP(E55,'Raw Data'!B:B,'Raw Data'!G:G),)</f>
        <v/>
      </c>
      <c r="G55" s="19">
        <f>IF(H55="","",IF(VALUE(SUBSTITUTE(H55&amp;"","%",""))*IF(ISNUMBER(H55),100,1)&gt;=85,"High",IF(VALUE(SUBSTITUTE(H55&amp;"","%",""))*IF(ISNUMBER(H55),100,1)&gt;=75,"Medium","Low")))</f>
        <v/>
      </c>
      <c r="H55" s="19" t="n">
        <v>0.778</v>
      </c>
      <c r="I55" s="19">
        <f>IFERROR(__xludf.DUMMYFUNCTION("IFERROR(SPARKLINE(J55:R55),)"),"")</f>
        <v/>
      </c>
      <c r="J55" s="30" t="n">
        <v>0.796</v>
      </c>
      <c r="K55" s="30" t="n">
        <v>0.965</v>
      </c>
      <c r="L55" s="30" t="n"/>
      <c r="M55" s="30" t="n">
        <v>0.872</v>
      </c>
      <c r="N55" s="30" t="n">
        <v>0.48</v>
      </c>
      <c r="O55" s="30" t="n"/>
      <c r="P55" s="30" t="n"/>
      <c r="Q55" s="30" t="n"/>
      <c r="R55" s="30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</row>
    <row r="56">
      <c r="A56" s="23" t="inlineStr">
        <is>
          <t>Bangareppa CS</t>
        </is>
      </c>
      <c r="B56" s="23" t="inlineStr">
        <is>
          <t>Bangareppa CS</t>
        </is>
      </c>
      <c r="C56" s="23" t="inlineStr">
        <is>
          <t>Kishor K</t>
        </is>
      </c>
      <c r="D56" s="23" t="inlineStr">
        <is>
          <t>Davanagere</t>
        </is>
      </c>
      <c r="E56" s="23" t="inlineStr">
        <is>
          <t>DEV-Jayanagara</t>
        </is>
      </c>
      <c r="F56" s="19">
        <f t="array" ref="F56">IFERROR(_xlfn.XLOOKUP(E56,'Raw Data'!B:B,'Raw Data'!G:G),)</f>
        <v/>
      </c>
      <c r="G56" s="19">
        <f>IF(H56="","",IF(VALUE(SUBSTITUTE(H56&amp;"","%",""))*IF(ISNUMBER(H56),100,1)&gt;=85,"High",IF(VALUE(SUBSTITUTE(H56&amp;"","%",""))*IF(ISNUMBER(H56),100,1)&gt;=75,"Medium","Low")))</f>
        <v/>
      </c>
      <c r="H56" s="19" t="n">
        <v>0.737</v>
      </c>
      <c r="I56" s="19">
        <f>IFERROR(__xludf.DUMMYFUNCTION("IFERROR(SPARKLINE(J56:R56),)"),"")</f>
        <v/>
      </c>
      <c r="J56" s="30" t="n">
        <v>0.785</v>
      </c>
      <c r="K56" s="30" t="n">
        <v>0.485</v>
      </c>
      <c r="L56" s="30" t="n">
        <v>0.734</v>
      </c>
      <c r="M56" s="30" t="n">
        <v>0.861</v>
      </c>
      <c r="N56" s="30" t="n">
        <v>0.854</v>
      </c>
      <c r="O56" s="30" t="n">
        <v>0.79</v>
      </c>
      <c r="P56" s="30" t="n">
        <v>0.948</v>
      </c>
      <c r="Q56" s="30" t="n">
        <v>0.574</v>
      </c>
      <c r="R56" s="30" t="n">
        <v>0.733</v>
      </c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</row>
    <row r="57">
      <c r="A57" s="23" t="inlineStr">
        <is>
          <t>Bangareppa CS</t>
        </is>
      </c>
      <c r="B57" s="23" t="inlineStr">
        <is>
          <t>Bangareppa CS</t>
        </is>
      </c>
      <c r="C57" s="23" t="inlineStr">
        <is>
          <t>Kishor K</t>
        </is>
      </c>
      <c r="D57" s="23" t="inlineStr">
        <is>
          <t>Hubballi</t>
        </is>
      </c>
      <c r="E57" s="23" t="inlineStr">
        <is>
          <t>HBL-Saptapur</t>
        </is>
      </c>
      <c r="F57" s="19">
        <f t="array" ref="F57">IFERROR(_xlfn.XLOOKUP(E57,'Raw Data'!B:B,'Raw Data'!G:G),)</f>
        <v/>
      </c>
      <c r="G57" s="19">
        <f>IF(H57="","",IF(VALUE(SUBSTITUTE(H57&amp;"","%",""))*IF(ISNUMBER(H57),100,1)&gt;=85,"High",IF(VALUE(SUBSTITUTE(H57&amp;"","%",""))*IF(ISNUMBER(H57),100,1)&gt;=75,"Medium","Low")))</f>
        <v/>
      </c>
      <c r="H57" s="19" t="n">
        <v>0.671</v>
      </c>
      <c r="I57" s="19">
        <f>IFERROR(__xludf.DUMMYFUNCTION("IFERROR(SPARKLINE(J57:R57),)"),"")</f>
        <v/>
      </c>
      <c r="J57" s="30" t="n">
        <v>0.515</v>
      </c>
      <c r="K57" s="30" t="n">
        <v>0.833</v>
      </c>
      <c r="L57" s="30" t="n">
        <v>0</v>
      </c>
      <c r="M57" s="30" t="n">
        <v>0.743</v>
      </c>
      <c r="N57" s="30" t="n"/>
      <c r="O57" s="30" t="n">
        <v>0.861</v>
      </c>
      <c r="P57" s="30" t="n">
        <v>0.843</v>
      </c>
      <c r="Q57" s="30" t="n">
        <v>0.772</v>
      </c>
      <c r="R57" s="30" t="n">
        <v>0.802</v>
      </c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</row>
    <row r="58">
      <c r="A58" s="23" t="inlineStr">
        <is>
          <t>Bangareppa CS</t>
        </is>
      </c>
      <c r="B58" s="23" t="inlineStr">
        <is>
          <t>Majid Kakatikar</t>
        </is>
      </c>
      <c r="C58" s="23" t="inlineStr">
        <is>
          <t>Kishor K</t>
        </is>
      </c>
      <c r="D58" s="23" t="inlineStr">
        <is>
          <t>Belgavi</t>
        </is>
      </c>
      <c r="E58" s="23" t="inlineStr">
        <is>
          <t>BEL-Khanapur Road</t>
        </is>
      </c>
      <c r="F58" s="19">
        <f t="array" ref="F58">IFERROR(_xlfn.XLOOKUP(E58,'Raw Data'!B:B,'Raw Data'!G:G),)</f>
        <v/>
      </c>
      <c r="G58" s="19">
        <f>IF(H58="","",IF(VALUE(SUBSTITUTE(H58&amp;"","%",""))*IF(ISNUMBER(H58),100,1)&gt;=85,"High",IF(VALUE(SUBSTITUTE(H58&amp;"","%",""))*IF(ISNUMBER(H58),100,1)&gt;=75,"Medium","Low")))</f>
        <v/>
      </c>
      <c r="H58" s="19" t="n">
        <v>0.866</v>
      </c>
      <c r="I58" s="19">
        <f>IFERROR(__xludf.DUMMYFUNCTION("IFERROR(SPARKLINE(J58:R58),)"),"")</f>
        <v/>
      </c>
      <c r="J58" s="30" t="n">
        <v>0.743</v>
      </c>
      <c r="K58" s="30" t="n">
        <v>0.9429999999999999</v>
      </c>
      <c r="L58" s="30" t="n">
        <v>0.869</v>
      </c>
      <c r="M58" s="30" t="n">
        <v>0.837</v>
      </c>
      <c r="N58" s="30" t="n">
        <v>0.844</v>
      </c>
      <c r="O58" s="30" t="n"/>
      <c r="P58" s="30" t="n">
        <v>0.8149999999999999</v>
      </c>
      <c r="Q58" s="30" t="n">
        <v>0.944</v>
      </c>
      <c r="R58" s="30" t="n">
        <v>0.931</v>
      </c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</row>
    <row r="59">
      <c r="A59" s="23" t="inlineStr">
        <is>
          <t>Bangareppa CS</t>
        </is>
      </c>
      <c r="B59" s="23" t="inlineStr">
        <is>
          <t>Majid Kakatikar</t>
        </is>
      </c>
      <c r="C59" s="23" t="inlineStr">
        <is>
          <t>Kishor K</t>
        </is>
      </c>
      <c r="D59" s="23" t="inlineStr">
        <is>
          <t>Belgavi</t>
        </is>
      </c>
      <c r="E59" s="23" t="inlineStr">
        <is>
          <t>BEL-Sector 12</t>
        </is>
      </c>
      <c r="F59" s="19">
        <f t="array" ref="F59">IFERROR(_xlfn.XLOOKUP(E59,'Raw Data'!B:B,'Raw Data'!G:G),)</f>
        <v/>
      </c>
      <c r="G59" s="19">
        <f>IF(H59="","",IF(VALUE(SUBSTITUTE(H59&amp;"","%",""))*IF(ISNUMBER(H59),100,1)&gt;=85,"High",IF(VALUE(SUBSTITUTE(H59&amp;"","%",""))*IF(ISNUMBER(H59),100,1)&gt;=75,"Medium","Low")))</f>
        <v/>
      </c>
      <c r="H59" s="19" t="n">
        <v>0.846</v>
      </c>
      <c r="I59" s="19">
        <f>IFERROR(__xludf.DUMMYFUNCTION("IFERROR(SPARKLINE(J59:R59),)"),"")</f>
        <v/>
      </c>
      <c r="J59" s="30" t="n">
        <v>0.883</v>
      </c>
      <c r="K59" s="30" t="n">
        <v>0.89</v>
      </c>
      <c r="L59" s="30" t="n">
        <v>0.893</v>
      </c>
      <c r="M59" s="30" t="n">
        <v>0.931</v>
      </c>
      <c r="N59" s="30" t="n">
        <v>0.896</v>
      </c>
      <c r="O59" s="30" t="n">
        <v>0.856</v>
      </c>
      <c r="P59" s="30" t="n">
        <v>0.616</v>
      </c>
      <c r="Q59" s="30" t="n">
        <v>0.806</v>
      </c>
      <c r="R59" s="30" t="n">
        <v>0.8149999999999999</v>
      </c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</row>
    <row r="60">
      <c r="A60" s="23" t="inlineStr">
        <is>
          <t>Bangareppa CS</t>
        </is>
      </c>
      <c r="B60" s="23" t="inlineStr">
        <is>
          <t>Manoj Kj</t>
        </is>
      </c>
      <c r="C60" s="23" t="inlineStr">
        <is>
          <t>Srittam Dhal</t>
        </is>
      </c>
      <c r="D60" s="23" t="inlineStr">
        <is>
          <t>Bengaluru</t>
        </is>
      </c>
      <c r="E60" s="23" t="inlineStr">
        <is>
          <t>BLR-Mathikere New</t>
        </is>
      </c>
      <c r="F60" s="19">
        <f t="array" ref="F60">IFERROR(_xlfn.XLOOKUP(E60,'Raw Data'!B:B,'Raw Data'!G:G),)</f>
        <v/>
      </c>
      <c r="G60" s="19">
        <f>IF(H60="","",IF(VALUE(SUBSTITUTE(H60&amp;"","%",""))*IF(ISNUMBER(H60),100,1)&gt;=85,"High",IF(VALUE(SUBSTITUTE(H60&amp;"","%",""))*IF(ISNUMBER(H60),100,1)&gt;=75,"Medium","Low")))</f>
        <v/>
      </c>
      <c r="H60" s="19" t="n">
        <v>0.9409999999999999</v>
      </c>
      <c r="I60" s="19">
        <f>IFERROR(__xludf.DUMMYFUNCTION("IFERROR(SPARKLINE(J60:R60),)"),"")</f>
        <v/>
      </c>
      <c r="J60" s="30" t="n"/>
      <c r="K60" s="30" t="n">
        <v>0.949</v>
      </c>
      <c r="L60" s="30" t="n">
        <v>0.961</v>
      </c>
      <c r="M60" s="30" t="n">
        <v>0.9330000000000001</v>
      </c>
      <c r="N60" s="30" t="n">
        <v>0.919</v>
      </c>
      <c r="O60" s="30" t="n">
        <v>0.946</v>
      </c>
      <c r="P60" s="30" t="n">
        <v>0.9399999999999999</v>
      </c>
      <c r="Q60" s="30" t="n">
        <v>0.961</v>
      </c>
      <c r="R60" s="30" t="n">
        <v>0.925</v>
      </c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</row>
    <row r="61">
      <c r="A61" s="23" t="inlineStr">
        <is>
          <t>Bangareppa CS</t>
        </is>
      </c>
      <c r="B61" s="23" t="inlineStr">
        <is>
          <t>Manoj Kj</t>
        </is>
      </c>
      <c r="C61" s="23" t="inlineStr">
        <is>
          <t>Srittam Dhal</t>
        </is>
      </c>
      <c r="D61" s="23" t="inlineStr">
        <is>
          <t>Bengaluru</t>
        </is>
      </c>
      <c r="E61" s="23" t="inlineStr">
        <is>
          <t>BLR-Mathikere</t>
        </is>
      </c>
      <c r="F61" s="19">
        <f t="array" ref="F61">IFERROR(_xlfn.XLOOKUP(E61,'Raw Data'!B:B,'Raw Data'!G:G),)</f>
        <v/>
      </c>
      <c r="G61" s="19">
        <f>IF(H61="","",IF(VALUE(SUBSTITUTE(H61&amp;"","%",""))*IF(ISNUMBER(H61),100,1)&gt;=85,"High",IF(VALUE(SUBSTITUTE(H61&amp;"","%",""))*IF(ISNUMBER(H61),100,1)&gt;=75,"Medium","Low")))</f>
        <v/>
      </c>
      <c r="H61" s="19" t="n">
        <v>0.892</v>
      </c>
      <c r="I61" s="19">
        <f>IFERROR(__xludf.DUMMYFUNCTION("IFERROR(SPARKLINE(J61:R61),)"),"")</f>
        <v/>
      </c>
      <c r="J61" s="30" t="n">
        <v>0.895</v>
      </c>
      <c r="K61" s="30" t="n">
        <v>0.878</v>
      </c>
      <c r="L61" s="30" t="n">
        <v>0.804</v>
      </c>
      <c r="M61" s="30" t="n">
        <v>0.887</v>
      </c>
      <c r="N61" s="30" t="n"/>
      <c r="O61" s="30" t="n"/>
      <c r="P61" s="30" t="n"/>
      <c r="Q61" s="30" t="n"/>
      <c r="R61" s="30" t="n">
        <v>0.919</v>
      </c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</row>
    <row r="62">
      <c r="A62" s="23" t="inlineStr">
        <is>
          <t>Bangareppa CS</t>
        </is>
      </c>
      <c r="B62" s="23" t="inlineStr">
        <is>
          <t>Manoj Kj</t>
        </is>
      </c>
      <c r="C62" s="23" t="inlineStr">
        <is>
          <t>Srittam Dhal</t>
        </is>
      </c>
      <c r="D62" s="23" t="inlineStr">
        <is>
          <t>Bengaluru</t>
        </is>
      </c>
      <c r="E62" s="23" t="inlineStr">
        <is>
          <t>BLR-YESHWANTPUR</t>
        </is>
      </c>
      <c r="F62" s="19">
        <f t="array" ref="F62">IFERROR(_xlfn.XLOOKUP(E62,'Raw Data'!B:B,'Raw Data'!G:G),)</f>
        <v/>
      </c>
      <c r="G62" s="19">
        <f>IF(H62="","",IF(VALUE(SUBSTITUTE(H62&amp;"","%",""))*IF(ISNUMBER(H62),100,1)&gt;=85,"High",IF(VALUE(SUBSTITUTE(H62&amp;"","%",""))*IF(ISNUMBER(H62),100,1)&gt;=75,"Medium","Low")))</f>
        <v/>
      </c>
      <c r="H62" s="19" t="n">
        <v>0.849</v>
      </c>
      <c r="I62" s="19">
        <f>IFERROR(__xludf.DUMMYFUNCTION("IFERROR(SPARKLINE(J62:R62),)"),"")</f>
        <v/>
      </c>
      <c r="J62" s="30" t="n">
        <v>0.869</v>
      </c>
      <c r="K62" s="30" t="n">
        <v>0.804</v>
      </c>
      <c r="L62" s="30" t="n">
        <v>0.895</v>
      </c>
      <c r="M62" s="30" t="n">
        <v>0.795</v>
      </c>
      <c r="N62" s="30" t="n">
        <v>0.914</v>
      </c>
      <c r="O62" s="30" t="n">
        <v>0.893</v>
      </c>
      <c r="P62" s="30" t="n">
        <v>0.8179999999999999</v>
      </c>
      <c r="Q62" s="30" t="n">
        <v>0.806</v>
      </c>
      <c r="R62" s="30" t="n">
        <v>0.857</v>
      </c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</row>
    <row r="63">
      <c r="A63" s="23" t="inlineStr">
        <is>
          <t>Bangareppa CS</t>
        </is>
      </c>
      <c r="B63" s="23" t="inlineStr">
        <is>
          <t>Manoj Kj</t>
        </is>
      </c>
      <c r="C63" s="23" t="inlineStr">
        <is>
          <t>Srittam Dhal</t>
        </is>
      </c>
      <c r="D63" s="23" t="inlineStr">
        <is>
          <t>Bengaluru</t>
        </is>
      </c>
      <c r="E63" s="23" t="inlineStr">
        <is>
          <t>BLR-Goraguntepalya</t>
        </is>
      </c>
      <c r="F63" s="19">
        <f t="array" ref="F63">IFERROR(_xlfn.XLOOKUP(E63,'Raw Data'!B:B,'Raw Data'!G:G),)</f>
        <v/>
      </c>
      <c r="G63" s="19">
        <f>IF(H63="","",IF(VALUE(SUBSTITUTE(H63&amp;"","%",""))*IF(ISNUMBER(H63),100,1)&gt;=85,"High",IF(VALUE(SUBSTITUTE(H63&amp;"","%",""))*IF(ISNUMBER(H63),100,1)&gt;=75,"Medium","Low")))</f>
        <v/>
      </c>
      <c r="H63" s="19" t="n">
        <v>0.82</v>
      </c>
      <c r="I63" s="19">
        <f>IFERROR(__xludf.DUMMYFUNCTION("IFERROR(SPARKLINE(J63:R63),)"),"")</f>
        <v/>
      </c>
      <c r="J63" s="30" t="n">
        <v>0.9360000000000001</v>
      </c>
      <c r="K63" s="30" t="n">
        <v>0.833</v>
      </c>
      <c r="L63" s="30" t="n">
        <v>0.746</v>
      </c>
      <c r="M63" s="30" t="n">
        <v>0.805</v>
      </c>
      <c r="N63" s="30" t="n">
        <v>0.82</v>
      </c>
      <c r="O63" s="30" t="n">
        <v>0.6899999999999999</v>
      </c>
      <c r="P63" s="30" t="n">
        <v>0.873</v>
      </c>
      <c r="Q63" s="30" t="n">
        <v>0.828</v>
      </c>
      <c r="R63" s="30" t="n">
        <v>0.806</v>
      </c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</row>
    <row r="64">
      <c r="A64" s="23" t="inlineStr">
        <is>
          <t>Bangareppa CS</t>
        </is>
      </c>
      <c r="B64" s="23" t="inlineStr">
        <is>
          <t>Manoj Kj</t>
        </is>
      </c>
      <c r="C64" s="23" t="inlineStr">
        <is>
          <t>Srittam Dhal</t>
        </is>
      </c>
      <c r="D64" s="23" t="inlineStr">
        <is>
          <t>Bengaluru</t>
        </is>
      </c>
      <c r="E64" s="23" t="inlineStr">
        <is>
          <t>BLR-Hegganahalli</t>
        </is>
      </c>
      <c r="F64" s="19">
        <f t="array" ref="F64">IFERROR(_xlfn.XLOOKUP(E64,'Raw Data'!B:B,'Raw Data'!G:G),)</f>
        <v/>
      </c>
      <c r="G64" s="19">
        <f>IF(H64="","",IF(VALUE(SUBSTITUTE(H64&amp;"","%",""))*IF(ISNUMBER(H64),100,1)&gt;=85,"High",IF(VALUE(SUBSTITUTE(H64&amp;"","%",""))*IF(ISNUMBER(H64),100,1)&gt;=75,"Medium","Low")))</f>
        <v/>
      </c>
      <c r="H64" s="19" t="n">
        <v>0.8149999999999999</v>
      </c>
      <c r="I64" s="19">
        <f>IFERROR(__xludf.DUMMYFUNCTION("IFERROR(SPARKLINE(J64:R64),)"),"")</f>
        <v/>
      </c>
      <c r="J64" s="30" t="n">
        <v>0.751</v>
      </c>
      <c r="K64" s="30" t="n">
        <v>0.856</v>
      </c>
      <c r="L64" s="30" t="n">
        <v>0.893</v>
      </c>
      <c r="M64" s="30" t="n">
        <v>0.824</v>
      </c>
      <c r="N64" s="30" t="n">
        <v>0.795</v>
      </c>
      <c r="O64" s="30" t="n">
        <v>0.843</v>
      </c>
      <c r="P64" s="30" t="n">
        <v>0.865</v>
      </c>
      <c r="Q64" s="30" t="n">
        <v>0.726</v>
      </c>
      <c r="R64" s="30" t="n">
        <v>0.824</v>
      </c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</row>
    <row r="65">
      <c r="A65" s="23" t="inlineStr">
        <is>
          <t>Bangareppa CS</t>
        </is>
      </c>
      <c r="B65" s="23" t="inlineStr">
        <is>
          <t>Manoj Kj</t>
        </is>
      </c>
      <c r="C65" s="23" t="inlineStr">
        <is>
          <t>Srittam Dhal</t>
        </is>
      </c>
      <c r="D65" s="23" t="inlineStr">
        <is>
          <t>Bengaluru</t>
        </is>
      </c>
      <c r="E65" s="23" t="inlineStr">
        <is>
          <t>BLR-Pipeline road new</t>
        </is>
      </c>
      <c r="F65" s="19">
        <f t="array" ref="F65">IFERROR(_xlfn.XLOOKUP(E65,'Raw Data'!B:B,'Raw Data'!G:G),)</f>
        <v/>
      </c>
      <c r="G65" s="19">
        <f>IF(H65="","",IF(VALUE(SUBSTITUTE(H65&amp;"","%",""))*IF(ISNUMBER(H65),100,1)&gt;=85,"High",IF(VALUE(SUBSTITUTE(H65&amp;"","%",""))*IF(ISNUMBER(H65),100,1)&gt;=75,"Medium","Low")))</f>
        <v/>
      </c>
      <c r="H65" s="19" t="n">
        <v>0.786</v>
      </c>
      <c r="I65" s="19">
        <f>IFERROR(__xludf.DUMMYFUNCTION("IFERROR(SPARKLINE(J65:R65),)"),"")</f>
        <v/>
      </c>
      <c r="J65" s="30" t="n">
        <v>0.866</v>
      </c>
      <c r="K65" s="30" t="n">
        <v>0.91</v>
      </c>
      <c r="L65" s="30" t="n">
        <v>0.859</v>
      </c>
      <c r="M65" s="30" t="n">
        <v>0.711</v>
      </c>
      <c r="N65" s="30" t="n">
        <v>0.776</v>
      </c>
      <c r="O65" s="30" t="n">
        <v>0.804</v>
      </c>
      <c r="P65" s="30" t="n">
        <v>0.803</v>
      </c>
      <c r="Q65" s="30" t="n">
        <v>0.574</v>
      </c>
      <c r="R65" s="30" t="n">
        <v>0.8149999999999999</v>
      </c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</row>
    <row r="66">
      <c r="A66" s="23" t="inlineStr">
        <is>
          <t>Bangareppa CS</t>
        </is>
      </c>
      <c r="B66" s="23" t="inlineStr">
        <is>
          <t>Manoj Kj</t>
        </is>
      </c>
      <c r="C66" s="23" t="inlineStr">
        <is>
          <t>Srittam Dhal</t>
        </is>
      </c>
      <c r="D66" s="23" t="inlineStr">
        <is>
          <t>Bengaluru</t>
        </is>
      </c>
      <c r="E66" s="23" t="inlineStr">
        <is>
          <t>BLR-JC Nagar</t>
        </is>
      </c>
      <c r="F66" s="19">
        <f t="array" ref="F66">IFERROR(_xlfn.XLOOKUP(E66,'Raw Data'!B:B,'Raw Data'!G:G),)</f>
        <v/>
      </c>
      <c r="G66" s="19">
        <f>IF(H66="","",IF(VALUE(SUBSTITUTE(H66&amp;"","%",""))*IF(ISNUMBER(H66),100,1)&gt;=85,"High",IF(VALUE(SUBSTITUTE(H66&amp;"","%",""))*IF(ISNUMBER(H66),100,1)&gt;=75,"Medium","Low")))</f>
        <v/>
      </c>
      <c r="H66" s="19" t="n">
        <v>0.73</v>
      </c>
      <c r="I66" s="19">
        <f>IFERROR(__xludf.DUMMYFUNCTION("IFERROR(SPARKLINE(J66:R66),)"),"")</f>
        <v/>
      </c>
      <c r="J66" s="30" t="n">
        <v>0.73</v>
      </c>
      <c r="K66" s="30" t="n"/>
      <c r="L66" s="30" t="n"/>
      <c r="M66" s="30" t="n"/>
      <c r="N66" s="30" t="n"/>
      <c r="O66" s="30" t="n"/>
      <c r="P66" s="30" t="n"/>
      <c r="Q66" s="30" t="n"/>
      <c r="R66" s="30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</row>
    <row r="67">
      <c r="A67" s="23" t="inlineStr">
        <is>
          <t>Bangareppa CS</t>
        </is>
      </c>
      <c r="B67" s="23" t="inlineStr">
        <is>
          <t>Manoj Kj</t>
        </is>
      </c>
      <c r="C67" s="23" t="inlineStr">
        <is>
          <t>Srittam Dhal</t>
        </is>
      </c>
      <c r="D67" s="23" t="inlineStr">
        <is>
          <t>Bengaluru</t>
        </is>
      </c>
      <c r="E67" s="23" t="inlineStr">
        <is>
          <t>BLR-Kamakshipalya</t>
        </is>
      </c>
      <c r="F67" s="19">
        <f t="array" ref="F67">IFERROR(_xlfn.XLOOKUP(E67,'Raw Data'!B:B,'Raw Data'!G:G),)</f>
        <v/>
      </c>
      <c r="G67" s="19">
        <f>IF(H67="","",IF(VALUE(SUBSTITUTE(H67&amp;"","%",""))*IF(ISNUMBER(H67),100,1)&gt;=85,"High",IF(VALUE(SUBSTITUTE(H67&amp;"","%",""))*IF(ISNUMBER(H67),100,1)&gt;=75,"Medium","Low")))</f>
        <v/>
      </c>
      <c r="H67" s="19" t="n">
        <v>0.627</v>
      </c>
      <c r="I67" s="19">
        <f>IFERROR(__xludf.DUMMYFUNCTION("IFERROR(SPARKLINE(J67:R67),)"),"")</f>
        <v/>
      </c>
      <c r="J67" s="30" t="n">
        <v>0.5590000000000001</v>
      </c>
      <c r="K67" s="30" t="n">
        <v>0.473</v>
      </c>
      <c r="L67" s="30" t="n">
        <v>0.719</v>
      </c>
      <c r="M67" s="30" t="n">
        <v>0.596</v>
      </c>
      <c r="N67" s="30" t="n">
        <v>0.654</v>
      </c>
      <c r="O67" s="30" t="n">
        <v>0.531</v>
      </c>
      <c r="P67" s="30" t="n">
        <v>0.495</v>
      </c>
      <c r="Q67" s="30" t="n">
        <v>0.748</v>
      </c>
      <c r="R67" s="30" t="n">
        <v>0.721</v>
      </c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</row>
    <row r="68">
      <c r="A68" s="23" t="inlineStr">
        <is>
          <t>Deepak D M</t>
        </is>
      </c>
      <c r="B68" s="23" t="inlineStr">
        <is>
          <t>Narasimhamurthy R</t>
        </is>
      </c>
      <c r="C68" s="23" t="inlineStr">
        <is>
          <t>Kishor K</t>
        </is>
      </c>
      <c r="D68" s="23" t="inlineStr">
        <is>
          <t>Bengaluru</t>
        </is>
      </c>
      <c r="E68" s="23" t="inlineStr">
        <is>
          <t>BLR-Yallapa Garden</t>
        </is>
      </c>
      <c r="F68" s="19">
        <f t="array" ref="F68">IFERROR(_xlfn.XLOOKUP(E68,'Raw Data'!B:B,'Raw Data'!G:G),)</f>
        <v/>
      </c>
      <c r="G68" s="19">
        <f>IF(H68="","",IF(VALUE(SUBSTITUTE(H68&amp;"","%",""))*IF(ISNUMBER(H68),100,1)&gt;=85,"High",IF(VALUE(SUBSTITUTE(H68&amp;"","%",""))*IF(ISNUMBER(H68),100,1)&gt;=75,"Medium","Low")))</f>
        <v/>
      </c>
      <c r="H68" s="19" t="n">
        <v>0.924</v>
      </c>
      <c r="I68" s="19">
        <f>IFERROR(__xludf.DUMMYFUNCTION("IFERROR(SPARKLINE(J68:R68),)"),"")</f>
        <v/>
      </c>
      <c r="J68" s="30" t="n">
        <v>0.996</v>
      </c>
      <c r="K68" s="30" t="n">
        <v>0.9429999999999999</v>
      </c>
      <c r="L68" s="30" t="n">
        <v>0.891</v>
      </c>
      <c r="M68" s="30" t="n">
        <v>0.886</v>
      </c>
      <c r="N68" s="30" t="n">
        <v>0.906</v>
      </c>
      <c r="O68" s="30" t="n">
        <v>0.973</v>
      </c>
      <c r="P68" s="30" t="n">
        <v>0.99</v>
      </c>
      <c r="Q68" s="30" t="n">
        <v>0.759</v>
      </c>
      <c r="R68" s="30" t="n">
        <v>0.974</v>
      </c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</row>
    <row r="69">
      <c r="A69" s="23" t="inlineStr">
        <is>
          <t>Deepak D M</t>
        </is>
      </c>
      <c r="B69" s="23" t="inlineStr">
        <is>
          <t>Narasimhamurthy R</t>
        </is>
      </c>
      <c r="C69" s="23" t="inlineStr">
        <is>
          <t>Kishor K</t>
        </is>
      </c>
      <c r="D69" s="23" t="inlineStr">
        <is>
          <t>Bengaluru</t>
        </is>
      </c>
      <c r="E69" s="23" t="inlineStr">
        <is>
          <t>BLR-Malagala</t>
        </is>
      </c>
      <c r="F69" s="19">
        <f t="array" ref="F69">IFERROR(_xlfn.XLOOKUP(E69,'Raw Data'!B:B,'Raw Data'!G:G),)</f>
        <v/>
      </c>
      <c r="G69" s="19">
        <f>IF(H69="","",IF(VALUE(SUBSTITUTE(H69&amp;"","%",""))*IF(ISNUMBER(H69),100,1)&gt;=85,"High",IF(VALUE(SUBSTITUTE(H69&amp;"","%",""))*IF(ISNUMBER(H69),100,1)&gt;=75,"Medium","Low")))</f>
        <v/>
      </c>
      <c r="H69" s="19" t="n">
        <v>0.912</v>
      </c>
      <c r="I69" s="19">
        <f>IFERROR(__xludf.DUMMYFUNCTION("IFERROR(SPARKLINE(J69:R69),)"),"")</f>
        <v/>
      </c>
      <c r="J69" s="30" t="n">
        <v>0.917</v>
      </c>
      <c r="K69" s="30" t="n">
        <v>0.944</v>
      </c>
      <c r="L69" s="30" t="n">
        <v>0.869</v>
      </c>
      <c r="M69" s="30" t="n">
        <v>0.911</v>
      </c>
      <c r="N69" s="30" t="n">
        <v>0.961</v>
      </c>
      <c r="O69" s="30" t="n">
        <v>0.909</v>
      </c>
      <c r="P69" s="30" t="n">
        <v>0.882</v>
      </c>
      <c r="Q69" s="30" t="n">
        <v>0.9350000000000001</v>
      </c>
      <c r="R69" s="30" t="n">
        <v>0.85</v>
      </c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</row>
    <row r="70">
      <c r="A70" s="23" t="inlineStr">
        <is>
          <t>Deepak D M</t>
        </is>
      </c>
      <c r="B70" s="23" t="inlineStr">
        <is>
          <t>Narasimhamurthy R</t>
        </is>
      </c>
      <c r="C70" s="23" t="inlineStr">
        <is>
          <t>Kishor K</t>
        </is>
      </c>
      <c r="D70" s="23" t="inlineStr">
        <is>
          <t>Bengaluru</t>
        </is>
      </c>
      <c r="E70" s="23" t="inlineStr">
        <is>
          <t>BLR-Chamrajpet</t>
        </is>
      </c>
      <c r="F70" s="19">
        <f t="array" ref="F70">IFERROR(_xlfn.XLOOKUP(E70,'Raw Data'!B:B,'Raw Data'!G:G),)</f>
        <v/>
      </c>
      <c r="G70" s="19">
        <f>IF(H70="","",IF(VALUE(SUBSTITUTE(H70&amp;"","%",""))*IF(ISNUMBER(H70),100,1)&gt;=85,"High",IF(VALUE(SUBSTITUTE(H70&amp;"","%",""))*IF(ISNUMBER(H70),100,1)&gt;=75,"Medium","Low")))</f>
        <v/>
      </c>
      <c r="H70" s="19" t="n">
        <v>0.88</v>
      </c>
      <c r="I70" s="19">
        <f>IFERROR(__xludf.DUMMYFUNCTION("IFERROR(SPARKLINE(J70:R70),)"),"")</f>
        <v/>
      </c>
      <c r="J70" s="30" t="n">
        <v>0.904</v>
      </c>
      <c r="K70" s="30" t="n">
        <v>0.839</v>
      </c>
      <c r="L70" s="30" t="n">
        <v>0.872</v>
      </c>
      <c r="M70" s="30" t="n">
        <v>0.823</v>
      </c>
      <c r="N70" s="30" t="n">
        <v>0.893</v>
      </c>
      <c r="O70" s="30" t="n">
        <v>0.82</v>
      </c>
      <c r="P70" s="30" t="n">
        <v>0.911</v>
      </c>
      <c r="Q70" s="30" t="n">
        <v>0.917</v>
      </c>
      <c r="R70" s="30" t="n">
        <v>0.9379999999999999</v>
      </c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</row>
    <row r="71">
      <c r="A71" s="23" t="inlineStr">
        <is>
          <t>Deepak D M</t>
        </is>
      </c>
      <c r="B71" s="23" t="inlineStr">
        <is>
          <t>Narasimhamurthy R</t>
        </is>
      </c>
      <c r="C71" s="23" t="inlineStr">
        <is>
          <t>Kishor K</t>
        </is>
      </c>
      <c r="D71" s="23" t="inlineStr">
        <is>
          <t>Bengaluru</t>
        </is>
      </c>
      <c r="E71" s="23" t="inlineStr">
        <is>
          <t>BLR-Magadi Road</t>
        </is>
      </c>
      <c r="F71" s="19">
        <f t="array" ref="F71">IFERROR(_xlfn.XLOOKUP(E71,'Raw Data'!B:B,'Raw Data'!G:G),)</f>
        <v/>
      </c>
      <c r="G71" s="19">
        <f>IF(H71="","",IF(VALUE(SUBSTITUTE(H71&amp;"","%",""))*IF(ISNUMBER(H71),100,1)&gt;=85,"High",IF(VALUE(SUBSTITUTE(H71&amp;"","%",""))*IF(ISNUMBER(H71),100,1)&gt;=75,"Medium","Low")))</f>
        <v/>
      </c>
      <c r="H71" s="19" t="n">
        <v>0.8090000000000001</v>
      </c>
      <c r="I71" s="19">
        <f>IFERROR(__xludf.DUMMYFUNCTION("IFERROR(SPARKLINE(J71:R71),)"),"")</f>
        <v/>
      </c>
      <c r="J71" s="30" t="n">
        <v>0.834</v>
      </c>
      <c r="K71" s="30" t="n">
        <v>0.8120000000000001</v>
      </c>
      <c r="L71" s="30" t="n">
        <v>0.8129999999999999</v>
      </c>
      <c r="M71" s="30" t="n">
        <v>0.759</v>
      </c>
      <c r="N71" s="30" t="n">
        <v>0.789</v>
      </c>
      <c r="O71" s="30" t="n">
        <v>0.76</v>
      </c>
      <c r="P71" s="30" t="n">
        <v>0.779</v>
      </c>
      <c r="Q71" s="30" t="n">
        <v>0.856</v>
      </c>
      <c r="R71" s="30" t="n">
        <v>0.906</v>
      </c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</row>
    <row r="72">
      <c r="A72" s="23" t="inlineStr">
        <is>
          <t>Deepak D M</t>
        </is>
      </c>
      <c r="B72" s="23" t="inlineStr">
        <is>
          <t>Narasimhamurthy R</t>
        </is>
      </c>
      <c r="C72" s="23" t="inlineStr">
        <is>
          <t>Kishor K</t>
        </is>
      </c>
      <c r="D72" s="23" t="inlineStr">
        <is>
          <t>Bengaluru</t>
        </is>
      </c>
      <c r="E72" s="23" t="inlineStr">
        <is>
          <t>BLR- Sonnenahalli New</t>
        </is>
      </c>
      <c r="F72" s="19">
        <f t="array" ref="F72">IFERROR(_xlfn.XLOOKUP(E72,'Raw Data'!B:B,'Raw Data'!G:G),)</f>
        <v/>
      </c>
      <c r="G72" s="19">
        <f>IF(H72="","",IF(VALUE(SUBSTITUTE(H72&amp;"","%",""))*IF(ISNUMBER(H72),100,1)&gt;=85,"High",IF(VALUE(SUBSTITUTE(H72&amp;"","%",""))*IF(ISNUMBER(H72),100,1)&gt;=75,"Medium","Low")))</f>
        <v/>
      </c>
      <c r="H72" s="19" t="n">
        <v>0.766</v>
      </c>
      <c r="I72" s="19">
        <f>IFERROR(__xludf.DUMMYFUNCTION("IFERROR(SPARKLINE(J72:R72),)"),"")</f>
        <v/>
      </c>
      <c r="J72" s="30" t="n">
        <v>0.504</v>
      </c>
      <c r="K72" s="30" t="n">
        <v>0.773</v>
      </c>
      <c r="L72" s="30" t="n">
        <v>0.819</v>
      </c>
      <c r="M72" s="30" t="n">
        <v>0.794</v>
      </c>
      <c r="N72" s="30" t="n">
        <v>0.869</v>
      </c>
      <c r="O72" s="30" t="n">
        <v>0.773</v>
      </c>
      <c r="P72" s="30" t="n">
        <v>0.789</v>
      </c>
      <c r="Q72" s="30" t="n">
        <v>0.765</v>
      </c>
      <c r="R72" s="30" t="n">
        <v>0.856</v>
      </c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</row>
    <row r="73">
      <c r="A73" s="23" t="inlineStr">
        <is>
          <t>Deepak D M</t>
        </is>
      </c>
      <c r="B73" s="23" t="inlineStr">
        <is>
          <t>Narasimhamurthy R</t>
        </is>
      </c>
      <c r="C73" s="23" t="inlineStr">
        <is>
          <t>Kishor K</t>
        </is>
      </c>
      <c r="D73" s="23" t="inlineStr">
        <is>
          <t>Bengaluru</t>
        </is>
      </c>
      <c r="E73" s="23" t="inlineStr">
        <is>
          <t>BLR-Banashankari Network</t>
        </is>
      </c>
      <c r="F73" s="19">
        <f t="array" ref="F73">IFERROR(_xlfn.XLOOKUP(E73,'Raw Data'!B:B,'Raw Data'!G:G),)</f>
        <v/>
      </c>
      <c r="G73" s="19">
        <f>IF(H73="","",IF(VALUE(SUBSTITUTE(H73&amp;"","%",""))*IF(ISNUMBER(H73),100,1)&gt;=85,"High",IF(VALUE(SUBSTITUTE(H73&amp;"","%",""))*IF(ISNUMBER(H73),100,1)&gt;=75,"Medium","Low")))</f>
        <v/>
      </c>
      <c r="H73" s="19" t="n">
        <v>0.742</v>
      </c>
      <c r="I73" s="19">
        <f>IFERROR(__xludf.DUMMYFUNCTION("IFERROR(SPARKLINE(J73:R73),)"),"")</f>
        <v/>
      </c>
      <c r="J73" s="30" t="n">
        <v>0.906</v>
      </c>
      <c r="K73" s="30" t="n">
        <v>0.9</v>
      </c>
      <c r="L73" s="30" t="n">
        <v>0.727</v>
      </c>
      <c r="M73" s="30" t="n">
        <v>0.747</v>
      </c>
      <c r="N73" s="30" t="n">
        <v>0.622</v>
      </c>
      <c r="O73" s="30" t="n">
        <v>0.593</v>
      </c>
      <c r="P73" s="30" t="n">
        <v>0.904</v>
      </c>
      <c r="Q73" s="30" t="n">
        <v>0.86</v>
      </c>
      <c r="R73" s="30" t="n">
        <v>0.419</v>
      </c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</row>
    <row r="74">
      <c r="A74" s="23" t="inlineStr">
        <is>
          <t>Deepak D M</t>
        </is>
      </c>
      <c r="B74" s="23" t="inlineStr">
        <is>
          <t>Narasimhamurthy R</t>
        </is>
      </c>
      <c r="C74" s="23" t="inlineStr">
        <is>
          <t>Kishor K</t>
        </is>
      </c>
      <c r="D74" s="23" t="inlineStr">
        <is>
          <t>Bengaluru</t>
        </is>
      </c>
      <c r="E74" s="23" t="inlineStr">
        <is>
          <t>BLR-Vijay Nagar Network</t>
        </is>
      </c>
      <c r="F74" s="19">
        <f t="array" ref="F74">IFERROR(_xlfn.XLOOKUP(E74,'Raw Data'!B:B,'Raw Data'!G:G),)</f>
        <v/>
      </c>
      <c r="G74" s="19">
        <f>IF(H74="","",IF(VALUE(SUBSTITUTE(H74&amp;"","%",""))*IF(ISNUMBER(H74),100,1)&gt;=85,"High",IF(VALUE(SUBSTITUTE(H74&amp;"","%",""))*IF(ISNUMBER(H74),100,1)&gt;=75,"Medium","Low")))</f>
        <v/>
      </c>
      <c r="H74" s="19" t="n">
        <v>0.671</v>
      </c>
      <c r="I74" s="19">
        <f>IFERROR(__xludf.DUMMYFUNCTION("IFERROR(SPARKLINE(J74:R74),)"),"")</f>
        <v/>
      </c>
      <c r="J74" s="30" t="n">
        <v>0.699</v>
      </c>
      <c r="K74" s="30" t="n">
        <v>0.731</v>
      </c>
      <c r="L74" s="30" t="n">
        <v>0.609</v>
      </c>
      <c r="M74" s="30" t="n">
        <v>0.394</v>
      </c>
      <c r="N74" s="30" t="n">
        <v>0.602</v>
      </c>
      <c r="O74" s="30" t="n">
        <v>0.771</v>
      </c>
      <c r="P74" s="30" t="n">
        <v>0.821</v>
      </c>
      <c r="Q74" s="30" t="n">
        <v>0.752</v>
      </c>
      <c r="R74" s="30" t="n">
        <v>0.859</v>
      </c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</row>
    <row r="75">
      <c r="A75" s="23" t="inlineStr">
        <is>
          <t>Deepak D M</t>
        </is>
      </c>
      <c r="B75" s="23" t="inlineStr">
        <is>
          <t>Narasimhamurthy R</t>
        </is>
      </c>
      <c r="C75" s="23" t="inlineStr">
        <is>
          <t>Kishor K</t>
        </is>
      </c>
      <c r="D75" s="23" t="inlineStr">
        <is>
          <t>Bengaluru</t>
        </is>
      </c>
      <c r="E75" s="23" t="inlineStr">
        <is>
          <t>BLR-VIJAY NAGAR</t>
        </is>
      </c>
      <c r="F75" s="19">
        <f t="array" ref="F75">IFERROR(_xlfn.XLOOKUP(E75,'Raw Data'!B:B,'Raw Data'!G:G),)</f>
        <v/>
      </c>
      <c r="G75" s="19">
        <f>IF(H75="","",IF(VALUE(SUBSTITUTE(H75&amp;"","%",""))*IF(ISNUMBER(H75),100,1)&gt;=85,"High",IF(VALUE(SUBSTITUTE(H75&amp;"","%",""))*IF(ISNUMBER(H75),100,1)&gt;=75,"Medium","Low")))</f>
        <v/>
      </c>
      <c r="H75" s="19" t="n">
        <v>0.518</v>
      </c>
      <c r="I75" s="19">
        <f>IFERROR(__xludf.DUMMYFUNCTION("IFERROR(SPARKLINE(J75:R75),)"),"")</f>
        <v/>
      </c>
      <c r="J75" s="30" t="n">
        <v>0.742</v>
      </c>
      <c r="K75" s="30" t="n">
        <v>0.653</v>
      </c>
      <c r="L75" s="30" t="n">
        <v>0.014</v>
      </c>
      <c r="M75" s="30" t="n">
        <v>0.126</v>
      </c>
      <c r="N75" s="30" t="n">
        <v>0.524</v>
      </c>
      <c r="O75" s="30" t="n">
        <v>0.735</v>
      </c>
      <c r="P75" s="30" t="n">
        <v>0.717</v>
      </c>
      <c r="Q75" s="30" t="n">
        <v>0.745</v>
      </c>
      <c r="R75" s="30" t="n">
        <v>0.61</v>
      </c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</row>
    <row r="76">
      <c r="A76" s="23" t="inlineStr">
        <is>
          <t>Deepak D M</t>
        </is>
      </c>
      <c r="B76" s="23" t="inlineStr">
        <is>
          <t>Ravishankar gowda</t>
        </is>
      </c>
      <c r="C76" s="23" t="inlineStr">
        <is>
          <t>Kishor K</t>
        </is>
      </c>
      <c r="D76" s="23" t="inlineStr">
        <is>
          <t>Bengaluru</t>
        </is>
      </c>
      <c r="E76" s="23" t="inlineStr">
        <is>
          <t>BLR-BEML Layout</t>
        </is>
      </c>
      <c r="F76" s="19">
        <f t="array" ref="F76">IFERROR(_xlfn.XLOOKUP(E76,'Raw Data'!B:B,'Raw Data'!G:G),)</f>
        <v/>
      </c>
      <c r="G76" s="19">
        <f>IF(H76="","",IF(VALUE(SUBSTITUTE(H76&amp;"","%",""))*IF(ISNUMBER(H76),100,1)&gt;=85,"High",IF(VALUE(SUBSTITUTE(H76&amp;"","%",""))*IF(ISNUMBER(H76),100,1)&gt;=75,"Medium","Low")))</f>
        <v/>
      </c>
      <c r="H76" s="19" t="n">
        <v>0.912</v>
      </c>
      <c r="I76" s="19">
        <f>IFERROR(__xludf.DUMMYFUNCTION("IFERROR(SPARKLINE(J76:R76),)"),"")</f>
        <v/>
      </c>
      <c r="J76" s="30" t="n">
        <v>0.946</v>
      </c>
      <c r="K76" s="30" t="n">
        <v>0.871</v>
      </c>
      <c r="L76" s="30" t="n">
        <v>0.866</v>
      </c>
      <c r="M76" s="30" t="n">
        <v>0.961</v>
      </c>
      <c r="N76" s="30" t="n">
        <v>0.878</v>
      </c>
      <c r="O76" s="30" t="n">
        <v>0.947</v>
      </c>
      <c r="P76" s="30" t="n">
        <v>0.923</v>
      </c>
      <c r="Q76" s="30" t="n">
        <v>0.912</v>
      </c>
      <c r="R76" s="30" t="n">
        <v>0.922</v>
      </c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</row>
    <row r="77">
      <c r="A77" s="23" t="inlineStr">
        <is>
          <t>Deepak D M</t>
        </is>
      </c>
      <c r="B77" s="23" t="inlineStr">
        <is>
          <t>Ravishankar gowda</t>
        </is>
      </c>
      <c r="C77" s="23" t="inlineStr">
        <is>
          <t>Kishor K</t>
        </is>
      </c>
      <c r="D77" s="23" t="inlineStr">
        <is>
          <t>Bengaluru</t>
        </is>
      </c>
      <c r="E77" s="23" t="inlineStr">
        <is>
          <t>BLR-Rajarajeshwari Nagar</t>
        </is>
      </c>
      <c r="F77" s="19">
        <f t="array" ref="F77">IFERROR(_xlfn.XLOOKUP(E77,'Raw Data'!B:B,'Raw Data'!G:G),)</f>
        <v/>
      </c>
      <c r="G77" s="19">
        <f>IF(H77="","",IF(VALUE(SUBSTITUTE(H77&amp;"","%",""))*IF(ISNUMBER(H77),100,1)&gt;=85,"High",IF(VALUE(SUBSTITUTE(H77&amp;"","%",""))*IF(ISNUMBER(H77),100,1)&gt;=75,"Medium","Low")))</f>
        <v/>
      </c>
      <c r="H77" s="19" t="n">
        <v>0.903</v>
      </c>
      <c r="I77" s="19">
        <f>IFERROR(__xludf.DUMMYFUNCTION("IFERROR(SPARKLINE(J77:R77),)"),"")</f>
        <v/>
      </c>
      <c r="J77" s="30" t="n">
        <v>0.923</v>
      </c>
      <c r="K77" s="30" t="n">
        <v>0.912</v>
      </c>
      <c r="L77" s="30" t="n">
        <v>0.93</v>
      </c>
      <c r="M77" s="30" t="n">
        <v>0.846</v>
      </c>
      <c r="N77" s="30" t="n">
        <v>0.93</v>
      </c>
      <c r="O77" s="30" t="n">
        <v>0.91</v>
      </c>
      <c r="P77" s="30" t="n">
        <v>0.903</v>
      </c>
      <c r="Q77" s="30" t="n">
        <v>0.868</v>
      </c>
      <c r="R77" s="30" t="n">
        <v>0.906</v>
      </c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</row>
    <row r="78">
      <c r="A78" s="23" t="inlineStr">
        <is>
          <t>Deepak D M</t>
        </is>
      </c>
      <c r="B78" s="23" t="inlineStr">
        <is>
          <t>Ravishankar gowda</t>
        </is>
      </c>
      <c r="C78" s="23" t="inlineStr">
        <is>
          <t>Kishor K</t>
        </is>
      </c>
      <c r="D78" s="23" t="inlineStr">
        <is>
          <t>Bengaluru</t>
        </is>
      </c>
      <c r="E78" s="23" t="inlineStr">
        <is>
          <t>BLR-Nagdevanahalli</t>
        </is>
      </c>
      <c r="F78" s="19">
        <f t="array" ref="F78">IFERROR(_xlfn.XLOOKUP(E78,'Raw Data'!B:B,'Raw Data'!G:G),)</f>
        <v/>
      </c>
      <c r="G78" s="19">
        <f>IF(H78="","",IF(VALUE(SUBSTITUTE(H78&amp;"","%",""))*IF(ISNUMBER(H78),100,1)&gt;=85,"High",IF(VALUE(SUBSTITUTE(H78&amp;"","%",""))*IF(ISNUMBER(H78),100,1)&gt;=75,"Medium","Low")))</f>
        <v/>
      </c>
      <c r="H78" s="19" t="n">
        <v>0.77</v>
      </c>
      <c r="I78" s="19">
        <f>IFERROR(__xludf.DUMMYFUNCTION("IFERROR(SPARKLINE(J78:R78),)"),"")</f>
        <v/>
      </c>
      <c r="J78" s="30" t="n">
        <v>0.781</v>
      </c>
      <c r="K78" s="30" t="n">
        <v>0.773</v>
      </c>
      <c r="L78" s="30" t="n">
        <v>0.731</v>
      </c>
      <c r="M78" s="30" t="n">
        <v>0.72</v>
      </c>
      <c r="N78" s="30" t="n">
        <v>0.749</v>
      </c>
      <c r="O78" s="30" t="n">
        <v>0.694</v>
      </c>
      <c r="P78" s="30" t="n">
        <v>0.706</v>
      </c>
      <c r="Q78" s="30" t="n">
        <v>0.838</v>
      </c>
      <c r="R78" s="30" t="n">
        <v>0.9389999999999999</v>
      </c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</row>
    <row r="79">
      <c r="A79" s="23" t="inlineStr">
        <is>
          <t>Deepak D M</t>
        </is>
      </c>
      <c r="B79" s="23" t="inlineStr">
        <is>
          <t>Ravishankar gowda</t>
        </is>
      </c>
      <c r="C79" s="23" t="inlineStr">
        <is>
          <t>Kishor K</t>
        </is>
      </c>
      <c r="D79" s="23" t="inlineStr">
        <is>
          <t>Bengaluru</t>
        </is>
      </c>
      <c r="E79" s="23" t="inlineStr">
        <is>
          <t>BLR-Kambipura</t>
        </is>
      </c>
      <c r="F79" s="19">
        <f t="array" ref="F79">IFERROR(_xlfn.XLOOKUP(E79,'Raw Data'!B:B,'Raw Data'!G:G),)</f>
        <v/>
      </c>
      <c r="G79" s="19">
        <f>IF(H79="","",IF(VALUE(SUBSTITUTE(H79&amp;"","%",""))*IF(ISNUMBER(H79),100,1)&gt;=85,"High",IF(VALUE(SUBSTITUTE(H79&amp;"","%",""))*IF(ISNUMBER(H79),100,1)&gt;=75,"Medium","Low")))</f>
        <v/>
      </c>
      <c r="H79" s="19" t="n">
        <v>0.745</v>
      </c>
      <c r="I79" s="19">
        <f>IFERROR(__xludf.DUMMYFUNCTION("IFERROR(SPARKLINE(J79:R79),)"),"")</f>
        <v/>
      </c>
      <c r="J79" s="30" t="n">
        <v>0.477</v>
      </c>
      <c r="K79" s="30" t="n">
        <v>0.756</v>
      </c>
      <c r="L79" s="30" t="n">
        <v>0.852</v>
      </c>
      <c r="M79" s="30" t="n">
        <v>0.71</v>
      </c>
      <c r="N79" s="30" t="n">
        <v>0.741</v>
      </c>
      <c r="O79" s="30" t="n">
        <v>0.804</v>
      </c>
      <c r="P79" s="30" t="n">
        <v>0.779</v>
      </c>
      <c r="Q79" s="30" t="n">
        <v>0.863</v>
      </c>
      <c r="R79" s="30" t="n">
        <v>0.8169999999999999</v>
      </c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</row>
    <row r="80">
      <c r="A80" s="23" t="inlineStr">
        <is>
          <t>Deepak D M</t>
        </is>
      </c>
      <c r="B80" s="23" t="inlineStr">
        <is>
          <t>Ravishankar gowda</t>
        </is>
      </c>
      <c r="C80" s="23" t="inlineStr">
        <is>
          <t>Kishor K</t>
        </is>
      </c>
      <c r="D80" s="23" t="inlineStr">
        <is>
          <t>Bengaluru</t>
        </is>
      </c>
      <c r="E80" s="23" t="inlineStr">
        <is>
          <t>BLR-RR Nagar Network</t>
        </is>
      </c>
      <c r="F80" s="19">
        <f t="array" ref="F80">IFERROR(_xlfn.XLOOKUP(E80,'Raw Data'!B:B,'Raw Data'!G:G),)</f>
        <v/>
      </c>
      <c r="G80" s="19">
        <f>IF(H80="","",IF(VALUE(SUBSTITUTE(H80&amp;"","%",""))*IF(ISNUMBER(H80),100,1)&gt;=85,"High",IF(VALUE(SUBSTITUTE(H80&amp;"","%",""))*IF(ISNUMBER(H80),100,1)&gt;=75,"Medium","Low")))</f>
        <v/>
      </c>
      <c r="H80" s="19" t="n">
        <v>0.736</v>
      </c>
      <c r="I80" s="19">
        <f>IFERROR(__xludf.DUMMYFUNCTION("IFERROR(SPARKLINE(J80:R80),)"),"")</f>
        <v/>
      </c>
      <c r="J80" s="30" t="n">
        <v>0.157</v>
      </c>
      <c r="K80" s="30" t="n">
        <v>0.776</v>
      </c>
      <c r="L80" s="30" t="n">
        <v>0.74</v>
      </c>
      <c r="M80" s="30" t="n">
        <v>0.8139999999999999</v>
      </c>
      <c r="N80" s="30" t="n">
        <v>0.495</v>
      </c>
      <c r="O80" s="30" t="n">
        <v>0.868</v>
      </c>
      <c r="P80" s="30" t="n">
        <v>0.902</v>
      </c>
      <c r="Q80" s="30" t="n">
        <v>0.8120000000000001</v>
      </c>
      <c r="R80" s="30" t="n">
        <v>0.8100000000000001</v>
      </c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</row>
    <row r="81">
      <c r="A81" s="23" t="inlineStr">
        <is>
          <t>Deepak D M</t>
        </is>
      </c>
      <c r="B81" s="23" t="inlineStr">
        <is>
          <t>Ravishankar gowda</t>
        </is>
      </c>
      <c r="C81" s="23" t="inlineStr">
        <is>
          <t>Kishor K</t>
        </is>
      </c>
      <c r="D81" s="23" t="inlineStr">
        <is>
          <t>Bengaluru</t>
        </is>
      </c>
      <c r="E81" s="23" t="inlineStr">
        <is>
          <t>BLR-Ullal</t>
        </is>
      </c>
      <c r="F81" s="19">
        <f t="array" ref="F81">IFERROR(_xlfn.XLOOKUP(E81,'Raw Data'!B:B,'Raw Data'!G:G),)</f>
        <v/>
      </c>
      <c r="G81" s="19">
        <f>IF(H81="","",IF(VALUE(SUBSTITUTE(H81&amp;"","%",""))*IF(ISNUMBER(H81),100,1)&gt;=85,"High",IF(VALUE(SUBSTITUTE(H81&amp;"","%",""))*IF(ISNUMBER(H81),100,1)&gt;=75,"Medium","Low")))</f>
        <v/>
      </c>
      <c r="H81" s="19" t="n">
        <v>0.729</v>
      </c>
      <c r="I81" s="19">
        <f>IFERROR(__xludf.DUMMYFUNCTION("IFERROR(SPARKLINE(J81:R81),)"),"")</f>
        <v/>
      </c>
      <c r="J81" s="30" t="n">
        <v>0.6909999999999999</v>
      </c>
      <c r="K81" s="30" t="n">
        <v>0.609</v>
      </c>
      <c r="L81" s="30" t="n">
        <v>0.772</v>
      </c>
      <c r="M81" s="30" t="n">
        <v>0.65</v>
      </c>
      <c r="N81" s="30" t="n">
        <v>0.743</v>
      </c>
      <c r="O81" s="30" t="n">
        <v>0.82</v>
      </c>
      <c r="P81" s="30" t="n">
        <v>0.594</v>
      </c>
      <c r="Q81" s="30" t="n">
        <v>0.91</v>
      </c>
      <c r="R81" s="30" t="n">
        <v>0.848</v>
      </c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</row>
    <row r="82">
      <c r="A82" s="23" t="inlineStr">
        <is>
          <t>Deepak D M</t>
        </is>
      </c>
      <c r="B82" s="23" t="inlineStr">
        <is>
          <t>Ravishankar gowda</t>
        </is>
      </c>
      <c r="C82" s="23" t="inlineStr">
        <is>
          <t>Kishor K</t>
        </is>
      </c>
      <c r="D82" s="23" t="inlineStr">
        <is>
          <t>Bengaluru</t>
        </is>
      </c>
      <c r="E82" s="23" t="inlineStr">
        <is>
          <t>BLR-Kengeri</t>
        </is>
      </c>
      <c r="F82" s="19">
        <f t="array" ref="F82">IFERROR(_xlfn.XLOOKUP(E82,'Raw Data'!B:B,'Raw Data'!G:G),)</f>
        <v/>
      </c>
      <c r="G82" s="19">
        <f>IF(H82="","",IF(VALUE(SUBSTITUTE(H82&amp;"","%",""))*IF(ISNUMBER(H82),100,1)&gt;=85,"High",IF(VALUE(SUBSTITUTE(H82&amp;"","%",""))*IF(ISNUMBER(H82),100,1)&gt;=75,"Medium","Low")))</f>
        <v/>
      </c>
      <c r="H82" s="19" t="n">
        <v>0.703</v>
      </c>
      <c r="I82" s="19">
        <f>IFERROR(__xludf.DUMMYFUNCTION("IFERROR(SPARKLINE(J82:R82),)"),"")</f>
        <v/>
      </c>
      <c r="J82" s="30" t="n">
        <v>0.65</v>
      </c>
      <c r="K82" s="30" t="n">
        <v>0.6919999999999999</v>
      </c>
      <c r="L82" s="30" t="n"/>
      <c r="M82" s="30" t="n">
        <v>0.594</v>
      </c>
      <c r="N82" s="30" t="n">
        <v>0.6850000000000001</v>
      </c>
      <c r="O82" s="30" t="n">
        <v>0.725</v>
      </c>
      <c r="P82" s="30" t="n">
        <v>0.778</v>
      </c>
      <c r="Q82" s="30" t="n">
        <v>0.674</v>
      </c>
      <c r="R82" s="30" t="n">
        <v>0.725</v>
      </c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</row>
    <row r="83">
      <c r="A83" s="23" t="inlineStr">
        <is>
          <t>Deepak D M</t>
        </is>
      </c>
      <c r="B83" s="23" t="inlineStr">
        <is>
          <t>Santhosha M</t>
        </is>
      </c>
      <c r="C83" s="23" t="inlineStr">
        <is>
          <t>Aravind S</t>
        </is>
      </c>
      <c r="D83" s="23" t="inlineStr">
        <is>
          <t>Mysuru</t>
        </is>
      </c>
      <c r="E83" s="23" t="inlineStr">
        <is>
          <t>MYQ-Rajendra Nagar</t>
        </is>
      </c>
      <c r="F83" s="19">
        <f t="array" ref="F83">IFERROR(_xlfn.XLOOKUP(E83,'Raw Data'!B:B,'Raw Data'!G:G),)</f>
        <v/>
      </c>
      <c r="G83" s="19">
        <f>IF(H83="","",IF(VALUE(SUBSTITUTE(H83&amp;"","%",""))*IF(ISNUMBER(H83),100,1)&gt;=85,"High",IF(VALUE(SUBSTITUTE(H83&amp;"","%",""))*IF(ISNUMBER(H83),100,1)&gt;=75,"Medium","Low")))</f>
        <v/>
      </c>
      <c r="H83" s="19" t="n">
        <v>0.909</v>
      </c>
      <c r="I83" s="19">
        <f>IFERROR(__xludf.DUMMYFUNCTION("IFERROR(SPARKLINE(J83:R83),)"),"")</f>
        <v/>
      </c>
      <c r="J83" s="30" t="n">
        <v>0.928</v>
      </c>
      <c r="K83" s="30" t="n">
        <v>0.914</v>
      </c>
      <c r="L83" s="30" t="n">
        <v>0.917</v>
      </c>
      <c r="M83" s="30" t="n">
        <v>0.927</v>
      </c>
      <c r="N83" s="30" t="n">
        <v>0.948</v>
      </c>
      <c r="O83" s="30" t="n">
        <v>0.931</v>
      </c>
      <c r="P83" s="30" t="n">
        <v>0.948</v>
      </c>
      <c r="Q83" s="30" t="n">
        <v>0.839</v>
      </c>
      <c r="R83" s="30" t="n">
        <v>0.861</v>
      </c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</row>
    <row r="84">
      <c r="A84" s="23" t="inlineStr">
        <is>
          <t>Deepak D M</t>
        </is>
      </c>
      <c r="B84" s="23" t="inlineStr">
        <is>
          <t>Santhosha M</t>
        </is>
      </c>
      <c r="C84" s="23" t="inlineStr">
        <is>
          <t>Aravind S</t>
        </is>
      </c>
      <c r="D84" s="23" t="inlineStr">
        <is>
          <t>Mysuru</t>
        </is>
      </c>
      <c r="E84" s="23" t="inlineStr">
        <is>
          <t>MYQ-Hudco</t>
        </is>
      </c>
      <c r="F84" s="19">
        <f t="array" ref="F84">IFERROR(_xlfn.XLOOKUP(E84,'Raw Data'!B:B,'Raw Data'!G:G),)</f>
        <v/>
      </c>
      <c r="G84" s="19">
        <f>IF(H84="","",IF(VALUE(SUBSTITUTE(H84&amp;"","%",""))*IF(ISNUMBER(H84),100,1)&gt;=85,"High",IF(VALUE(SUBSTITUTE(H84&amp;"","%",""))*IF(ISNUMBER(H84),100,1)&gt;=75,"Medium","Low")))</f>
        <v/>
      </c>
      <c r="H84" s="19" t="n">
        <v>0.887</v>
      </c>
      <c r="I84" s="19">
        <f>IFERROR(__xludf.DUMMYFUNCTION("IFERROR(SPARKLINE(J84:R84),)"),"")</f>
        <v/>
      </c>
      <c r="J84" s="30" t="n">
        <v>0.954</v>
      </c>
      <c r="K84" s="30" t="n">
        <v>0.804</v>
      </c>
      <c r="L84" s="30" t="n">
        <v>0.9389999999999999</v>
      </c>
      <c r="M84" s="30" t="n">
        <v>0.9</v>
      </c>
      <c r="N84" s="30" t="n">
        <v>0.911</v>
      </c>
      <c r="O84" s="30" t="n">
        <v>0.897</v>
      </c>
      <c r="P84" s="30" t="n">
        <v>0.843</v>
      </c>
      <c r="Q84" s="30" t="n">
        <v>0.873</v>
      </c>
      <c r="R84" s="30" t="n">
        <v>0.884</v>
      </c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</row>
    <row r="85">
      <c r="A85" s="23" t="inlineStr">
        <is>
          <t>Deepak D M</t>
        </is>
      </c>
      <c r="B85" s="23" t="inlineStr">
        <is>
          <t>Santhosha M</t>
        </is>
      </c>
      <c r="C85" s="23" t="inlineStr">
        <is>
          <t>Aravind S</t>
        </is>
      </c>
      <c r="D85" s="23" t="inlineStr">
        <is>
          <t>Mysuru</t>
        </is>
      </c>
      <c r="E85" s="23" t="inlineStr">
        <is>
          <t>MYQ-Kuvempu Nagar</t>
        </is>
      </c>
      <c r="F85" s="19">
        <f t="array" ref="F85">IFERROR(_xlfn.XLOOKUP(E85,'Raw Data'!B:B,'Raw Data'!G:G),)</f>
        <v/>
      </c>
      <c r="G85" s="19">
        <f>IF(H85="","",IF(VALUE(SUBSTITUTE(H85&amp;"","%",""))*IF(ISNUMBER(H85),100,1)&gt;=85,"High",IF(VALUE(SUBSTITUTE(H85&amp;"","%",""))*IF(ISNUMBER(H85),100,1)&gt;=75,"Medium","Low")))</f>
        <v/>
      </c>
      <c r="H85" s="19" t="n">
        <v>0.872</v>
      </c>
      <c r="I85" s="19">
        <f>IFERROR(__xludf.DUMMYFUNCTION("IFERROR(SPARKLINE(J85:R85),)"),"")</f>
        <v/>
      </c>
      <c r="J85" s="30" t="n">
        <v>0.872</v>
      </c>
      <c r="K85" s="30" t="n">
        <v>0.85</v>
      </c>
      <c r="L85" s="30" t="n">
        <v>0.896</v>
      </c>
      <c r="M85" s="30" t="n">
        <v>0.887</v>
      </c>
      <c r="N85" s="30" t="n">
        <v>0.867</v>
      </c>
      <c r="O85" s="30" t="n">
        <v>0.906</v>
      </c>
      <c r="P85" s="30" t="n">
        <v>0.831</v>
      </c>
      <c r="Q85" s="30" t="n">
        <v>0.869</v>
      </c>
      <c r="R85" s="30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</row>
    <row r="86">
      <c r="A86" s="23" t="inlineStr">
        <is>
          <t>Deepak D M</t>
        </is>
      </c>
      <c r="B86" s="23" t="inlineStr">
        <is>
          <t>Santhosha M</t>
        </is>
      </c>
      <c r="C86" s="23" t="inlineStr">
        <is>
          <t>Aravind S</t>
        </is>
      </c>
      <c r="D86" s="23" t="inlineStr">
        <is>
          <t>Mysuru</t>
        </is>
      </c>
      <c r="E86" s="23" t="inlineStr">
        <is>
          <t>MYQ-Mahadevpura</t>
        </is>
      </c>
      <c r="F86" s="19">
        <f t="array" ref="F86">IFERROR(_xlfn.XLOOKUP(E86,'Raw Data'!B:B,'Raw Data'!G:G),)</f>
        <v/>
      </c>
      <c r="G86" s="19">
        <f>IF(H86="","",IF(VALUE(SUBSTITUTE(H86&amp;"","%",""))*IF(ISNUMBER(H86),100,1)&gt;=85,"High",IF(VALUE(SUBSTITUTE(H86&amp;"","%",""))*IF(ISNUMBER(H86),100,1)&gt;=75,"Medium","Low")))</f>
        <v/>
      </c>
      <c r="H86" s="19" t="n">
        <v>0.827</v>
      </c>
      <c r="I86" s="19">
        <f>IFERROR(__xludf.DUMMYFUNCTION("IFERROR(SPARKLINE(J86:R86),)"),"")</f>
        <v/>
      </c>
      <c r="J86" s="30" t="n">
        <v>0.946</v>
      </c>
      <c r="K86" s="30" t="n">
        <v>0.9340000000000001</v>
      </c>
      <c r="L86" s="30" t="n">
        <v>0.952</v>
      </c>
      <c r="M86" s="30" t="n">
        <v>0.741</v>
      </c>
      <c r="N86" s="30" t="n">
        <v>0.753</v>
      </c>
      <c r="O86" s="30" t="n">
        <v>0.768</v>
      </c>
      <c r="P86" s="30" t="n">
        <v>0.726</v>
      </c>
      <c r="Q86" s="30" t="n">
        <v>0.797</v>
      </c>
      <c r="R86" s="30" t="n">
        <v>0.631</v>
      </c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</row>
    <row r="87">
      <c r="A87" s="23" t="inlineStr">
        <is>
          <t>Deepak D M</t>
        </is>
      </c>
      <c r="B87" s="23" t="inlineStr">
        <is>
          <t>Santhosha M</t>
        </is>
      </c>
      <c r="C87" s="23" t="inlineStr">
        <is>
          <t>Aravind S</t>
        </is>
      </c>
      <c r="D87" s="23" t="inlineStr">
        <is>
          <t>Mysuru</t>
        </is>
      </c>
      <c r="E87" s="23" t="inlineStr">
        <is>
          <t>MYQ-Bogadi</t>
        </is>
      </c>
      <c r="F87" s="19">
        <f t="array" ref="F87">IFERROR(_xlfn.XLOOKUP(E87,'Raw Data'!B:B,'Raw Data'!G:G),)</f>
        <v/>
      </c>
      <c r="G87" s="19">
        <f>IF(H87="","",IF(VALUE(SUBSTITUTE(H87&amp;"","%",""))*IF(ISNUMBER(H87),100,1)&gt;=85,"High",IF(VALUE(SUBSTITUTE(H87&amp;"","%",""))*IF(ISNUMBER(H87),100,1)&gt;=75,"Medium","Low")))</f>
        <v/>
      </c>
      <c r="H87" s="19" t="n">
        <v>0.8169999999999999</v>
      </c>
      <c r="I87" s="19">
        <f>IFERROR(__xludf.DUMMYFUNCTION("IFERROR(SPARKLINE(J87:R87),)"),"")</f>
        <v/>
      </c>
      <c r="J87" s="30" t="n">
        <v>0.853</v>
      </c>
      <c r="K87" s="30" t="n">
        <v>0.854</v>
      </c>
      <c r="L87" s="30" t="n">
        <v>0.901</v>
      </c>
      <c r="M87" s="30" t="n">
        <v>0.835</v>
      </c>
      <c r="N87" s="30" t="n">
        <v>0.757</v>
      </c>
      <c r="O87" s="30" t="n"/>
      <c r="P87" s="30" t="n">
        <v>0.866</v>
      </c>
      <c r="Q87" s="30" t="n">
        <v>0.803</v>
      </c>
      <c r="R87" s="30" t="n">
        <v>0.6850000000000001</v>
      </c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</row>
    <row r="88">
      <c r="A88" s="23" t="inlineStr">
        <is>
          <t>Deepak D M</t>
        </is>
      </c>
      <c r="B88" s="23" t="inlineStr">
        <is>
          <t>Santhosha M</t>
        </is>
      </c>
      <c r="C88" s="23" t="inlineStr">
        <is>
          <t>Aravind S</t>
        </is>
      </c>
      <c r="D88" s="23" t="inlineStr">
        <is>
          <t>Mysuru</t>
        </is>
      </c>
      <c r="E88" s="23" t="inlineStr">
        <is>
          <t>MYQ-Vani villas</t>
        </is>
      </c>
      <c r="F88" s="19">
        <f t="array" ref="F88">IFERROR(_xlfn.XLOOKUP(E88,'Raw Data'!B:B,'Raw Data'!G:G),)</f>
        <v/>
      </c>
      <c r="G88" s="19">
        <f>IF(H88="","",IF(VALUE(SUBSTITUTE(H88&amp;"","%",""))*IF(ISNUMBER(H88),100,1)&gt;=85,"High",IF(VALUE(SUBSTITUTE(H88&amp;"","%",""))*IF(ISNUMBER(H88),100,1)&gt;=75,"Medium","Low")))</f>
        <v/>
      </c>
      <c r="H88" s="19" t="n">
        <v>0.786</v>
      </c>
      <c r="I88" s="19">
        <f>IFERROR(__xludf.DUMMYFUNCTION("IFERROR(SPARKLINE(J88:R88),)"),"")</f>
        <v/>
      </c>
      <c r="J88" s="30" t="n">
        <v>0.67</v>
      </c>
      <c r="K88" s="30" t="n">
        <v>0.806</v>
      </c>
      <c r="L88" s="30" t="n">
        <v>0.915</v>
      </c>
      <c r="M88" s="30" t="n">
        <v>0.844</v>
      </c>
      <c r="N88" s="30" t="n">
        <v>0.865</v>
      </c>
      <c r="O88" s="30" t="n">
        <v>0.876</v>
      </c>
      <c r="P88" s="30" t="n">
        <v>0.914</v>
      </c>
      <c r="Q88" s="30" t="n">
        <v>0.611</v>
      </c>
      <c r="R88" s="30" t="n">
        <v>0.583</v>
      </c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</row>
    <row r="89">
      <c r="A89" s="23" t="inlineStr">
        <is>
          <t>Deepak D M</t>
        </is>
      </c>
      <c r="B89" s="23" t="inlineStr">
        <is>
          <t>Santhosha M</t>
        </is>
      </c>
      <c r="C89" s="23" t="inlineStr">
        <is>
          <t>Aravind S</t>
        </is>
      </c>
      <c r="D89" s="23" t="inlineStr">
        <is>
          <t>Mysuru</t>
        </is>
      </c>
      <c r="E89" s="23" t="inlineStr">
        <is>
          <t>MYQ-Vijayanagar</t>
        </is>
      </c>
      <c r="F89" s="19">
        <f t="array" ref="F89">IFERROR(_xlfn.XLOOKUP(E89,'Raw Data'!B:B,'Raw Data'!G:G),)</f>
        <v/>
      </c>
      <c r="G89" s="19">
        <f>IF(H89="","",IF(VALUE(SUBSTITUTE(H89&amp;"","%",""))*IF(ISNUMBER(H89),100,1)&gt;=85,"High",IF(VALUE(SUBSTITUTE(H89&amp;"","%",""))*IF(ISNUMBER(H89),100,1)&gt;=75,"Medium","Low")))</f>
        <v/>
      </c>
      <c r="H89" s="19" t="n">
        <v>0.719</v>
      </c>
      <c r="I89" s="19">
        <f>IFERROR(__xludf.DUMMYFUNCTION("IFERROR(SPARKLINE(J89:R89),)"),"")</f>
        <v/>
      </c>
      <c r="J89" s="30" t="n">
        <v>0.8179999999999999</v>
      </c>
      <c r="K89" s="30" t="n">
        <v>0.806</v>
      </c>
      <c r="L89" s="30" t="n">
        <v>0.922</v>
      </c>
      <c r="M89" s="30" t="n">
        <v>0.646</v>
      </c>
      <c r="N89" s="30" t="n">
        <v>0.833</v>
      </c>
      <c r="O89" s="30" t="n">
        <v>0.647</v>
      </c>
      <c r="P89" s="30" t="n">
        <v>0.2</v>
      </c>
      <c r="Q89" s="30" t="n">
        <v>0.842</v>
      </c>
      <c r="R89" s="30" t="n">
        <v>0.744</v>
      </c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</row>
    <row r="90">
      <c r="A90" s="23" t="inlineStr">
        <is>
          <t>Deepak D M</t>
        </is>
      </c>
      <c r="B90" s="23" t="inlineStr">
        <is>
          <t>Santhosha M</t>
        </is>
      </c>
      <c r="C90" s="23" t="inlineStr">
        <is>
          <t>Aravind S</t>
        </is>
      </c>
      <c r="D90" s="23" t="inlineStr">
        <is>
          <t>Mysuru</t>
        </is>
      </c>
      <c r="E90" s="23" t="inlineStr">
        <is>
          <t>MYQ-Chamrajpura</t>
        </is>
      </c>
      <c r="F90" s="19">
        <f t="array" ref="F90">IFERROR(_xlfn.XLOOKUP(E90,'Raw Data'!B:B,'Raw Data'!G:G),)</f>
        <v/>
      </c>
      <c r="G90" s="19">
        <f>IF(H90="","",IF(VALUE(SUBSTITUTE(H90&amp;"","%",""))*IF(ISNUMBER(H90),100,1)&gt;=85,"High",IF(VALUE(SUBSTITUTE(H90&amp;"","%",""))*IF(ISNUMBER(H90),100,1)&gt;=75,"Medium","Low")))</f>
        <v/>
      </c>
      <c r="H90" s="19" t="n">
        <v>0.671</v>
      </c>
      <c r="I90" s="19">
        <f>IFERROR(__xludf.DUMMYFUNCTION("IFERROR(SPARKLINE(J90:R90),)"),"")</f>
        <v/>
      </c>
      <c r="J90" s="30" t="n">
        <v>0.891</v>
      </c>
      <c r="K90" s="30" t="n">
        <v>0.878</v>
      </c>
      <c r="L90" s="30" t="n">
        <v>0.9350000000000001</v>
      </c>
      <c r="M90" s="30" t="n">
        <v>0.697</v>
      </c>
      <c r="N90" s="30" t="n">
        <v>0.634</v>
      </c>
      <c r="O90" s="30" t="n">
        <v>0.456</v>
      </c>
      <c r="P90" s="30" t="n">
        <v>0.395</v>
      </c>
      <c r="Q90" s="30" t="n">
        <v>0.544</v>
      </c>
      <c r="R90" s="30" t="n">
        <v>0.769</v>
      </c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</row>
    <row r="91">
      <c r="A91" s="23" t="inlineStr">
        <is>
          <t>Deepak D M</t>
        </is>
      </c>
      <c r="B91" s="23" t="inlineStr">
        <is>
          <t>Santhosha M</t>
        </is>
      </c>
      <c r="C91" s="23" t="inlineStr">
        <is>
          <t>Aravind S</t>
        </is>
      </c>
      <c r="D91" s="23" t="inlineStr">
        <is>
          <t>Mysuru</t>
        </is>
      </c>
      <c r="E91" s="23" t="inlineStr">
        <is>
          <t>MYQ-Chamundi Vihar</t>
        </is>
      </c>
      <c r="F91" s="19">
        <f t="array" ref="F91">IFERROR(_xlfn.XLOOKUP(E91,'Raw Data'!B:B,'Raw Data'!G:G),)</f>
        <v/>
      </c>
      <c r="G91" s="19">
        <f>IF(H91="","",IF(VALUE(SUBSTITUTE(H91&amp;"","%",""))*IF(ISNUMBER(H91),100,1)&gt;=85,"High",IF(VALUE(SUBSTITUTE(H91&amp;"","%",""))*IF(ISNUMBER(H91),100,1)&gt;=75,"Medium","Low")))</f>
        <v/>
      </c>
      <c r="H91" s="19" t="n">
        <v>0.515</v>
      </c>
      <c r="I91" s="19">
        <f>IFERROR(__xludf.DUMMYFUNCTION("IFERROR(SPARKLINE(J91:R91),)"),"")</f>
        <v/>
      </c>
      <c r="J91" s="30" t="n">
        <v>0.617</v>
      </c>
      <c r="K91" s="30" t="n">
        <v>0.68</v>
      </c>
      <c r="L91" s="30" t="n">
        <v>0.581</v>
      </c>
      <c r="M91" s="30" t="n">
        <v>0.357</v>
      </c>
      <c r="N91" s="30" t="n">
        <v>0.505</v>
      </c>
      <c r="O91" s="30" t="n">
        <v>0.524</v>
      </c>
      <c r="P91" s="30" t="n">
        <v>0.435</v>
      </c>
      <c r="Q91" s="30" t="n">
        <v>0.519</v>
      </c>
      <c r="R91" s="30" t="n">
        <v>0.161</v>
      </c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</row>
    <row r="92">
      <c r="A92" s="23" t="inlineStr">
        <is>
          <t>John Britto</t>
        </is>
      </c>
      <c r="B92" s="23" t="inlineStr">
        <is>
          <t>John Britto</t>
        </is>
      </c>
      <c r="C92" s="23" t="inlineStr">
        <is>
          <t>Aravind S</t>
        </is>
      </c>
      <c r="D92" s="23" t="inlineStr">
        <is>
          <t>Coimbatore</t>
        </is>
      </c>
      <c r="E92" s="23" t="inlineStr">
        <is>
          <t>COI-Sundarapuram</t>
        </is>
      </c>
      <c r="F92" s="19">
        <f t="array" ref="F92">IFERROR(_xlfn.XLOOKUP(E92,'Raw Data'!B:B,'Raw Data'!G:G),)</f>
        <v/>
      </c>
      <c r="G92" s="19">
        <f>IF(H92="","",IF(VALUE(SUBSTITUTE(H92&amp;"","%",""))*IF(ISNUMBER(H92),100,1)&gt;=85,"High",IF(VALUE(SUBSTITUTE(H92&amp;"","%",""))*IF(ISNUMBER(H92),100,1)&gt;=75,"Medium","Low")))</f>
        <v/>
      </c>
      <c r="H92" s="19" t="n">
        <v>0.847</v>
      </c>
      <c r="I92" s="19">
        <f>IFERROR(__xludf.DUMMYFUNCTION("IFERROR(SPARKLINE(J92:R92),)"),"")</f>
        <v/>
      </c>
      <c r="J92" s="30" t="n">
        <v>0.843</v>
      </c>
      <c r="K92" s="30" t="n">
        <v>0.831</v>
      </c>
      <c r="L92" s="30" t="n">
        <v>0.896</v>
      </c>
      <c r="M92" s="30" t="n">
        <v>0.857</v>
      </c>
      <c r="N92" s="30" t="n">
        <v>0.905</v>
      </c>
      <c r="O92" s="30" t="n">
        <v>0.843</v>
      </c>
      <c r="P92" s="30" t="n">
        <v>0.803</v>
      </c>
      <c r="Q92" s="30" t="n">
        <v>0.806</v>
      </c>
      <c r="R92" s="30" t="n">
        <v>0.881</v>
      </c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</row>
    <row r="93">
      <c r="A93" s="23" t="inlineStr">
        <is>
          <t>John Britto</t>
        </is>
      </c>
      <c r="B93" s="23" t="inlineStr">
        <is>
          <t>John Britto</t>
        </is>
      </c>
      <c r="C93" s="23" t="inlineStr">
        <is>
          <t>Aravind S</t>
        </is>
      </c>
      <c r="D93" s="23" t="inlineStr">
        <is>
          <t>Coimbatore</t>
        </is>
      </c>
      <c r="E93" s="23" t="inlineStr">
        <is>
          <t>COI-Singanallur</t>
        </is>
      </c>
      <c r="F93" s="19">
        <f t="array" ref="F93">IFERROR(_xlfn.XLOOKUP(E93,'Raw Data'!B:B,'Raw Data'!G:G),)</f>
        <v/>
      </c>
      <c r="G93" s="19">
        <f>IF(H93="","",IF(VALUE(SUBSTITUTE(H93&amp;"","%",""))*IF(ISNUMBER(H93),100,1)&gt;=85,"High",IF(VALUE(SUBSTITUTE(H93&amp;"","%",""))*IF(ISNUMBER(H93),100,1)&gt;=75,"Medium","Low")))</f>
        <v/>
      </c>
      <c r="H93" s="19" t="n">
        <v>0.84</v>
      </c>
      <c r="I93" s="19">
        <f>IFERROR(__xludf.DUMMYFUNCTION("IFERROR(SPARKLINE(J93:R93),)"),"")</f>
        <v/>
      </c>
      <c r="J93" s="30" t="n">
        <v>0.873</v>
      </c>
      <c r="K93" s="30" t="n">
        <v>0.825</v>
      </c>
      <c r="L93" s="30" t="n">
        <v>0.856</v>
      </c>
      <c r="M93" s="30" t="n">
        <v>0.861</v>
      </c>
      <c r="N93" s="30" t="n">
        <v>0.84</v>
      </c>
      <c r="O93" s="30" t="n">
        <v>0.82</v>
      </c>
      <c r="P93" s="30" t="n">
        <v>0.801</v>
      </c>
      <c r="Q93" s="30" t="n">
        <v>0.866</v>
      </c>
      <c r="R93" s="30" t="n">
        <v>0.8120000000000001</v>
      </c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</row>
    <row r="94">
      <c r="A94" s="23" t="inlineStr">
        <is>
          <t>John Britto</t>
        </is>
      </c>
      <c r="B94" s="23" t="inlineStr">
        <is>
          <t>John Britto</t>
        </is>
      </c>
      <c r="C94" s="23" t="inlineStr">
        <is>
          <t>Aravind S</t>
        </is>
      </c>
      <c r="D94" s="23" t="inlineStr">
        <is>
          <t>Coimbatore</t>
        </is>
      </c>
      <c r="E94" s="23" t="inlineStr">
        <is>
          <t>COI-R S Puram</t>
        </is>
      </c>
      <c r="F94" s="19">
        <f t="array" ref="F94">IFERROR(_xlfn.XLOOKUP(E94,'Raw Data'!B:B,'Raw Data'!G:G),)</f>
        <v/>
      </c>
      <c r="G94" s="19">
        <f>IF(H94="","",IF(VALUE(SUBSTITUTE(H94&amp;"","%",""))*IF(ISNUMBER(H94),100,1)&gt;=85,"High",IF(VALUE(SUBSTITUTE(H94&amp;"","%",""))*IF(ISNUMBER(H94),100,1)&gt;=75,"Medium","Low")))</f>
        <v/>
      </c>
      <c r="H94" s="19" t="n">
        <v>0.832</v>
      </c>
      <c r="I94" s="19">
        <f>IFERROR(__xludf.DUMMYFUNCTION("IFERROR(SPARKLINE(J94:R94),)"),"")</f>
        <v/>
      </c>
      <c r="J94" s="30" t="n">
        <v>0.957</v>
      </c>
      <c r="K94" s="30" t="n">
        <v>0.794</v>
      </c>
      <c r="L94" s="30" t="n">
        <v>0.93</v>
      </c>
      <c r="M94" s="30" t="n">
        <v>0.6850000000000001</v>
      </c>
      <c r="N94" s="30" t="n">
        <v>0.843</v>
      </c>
      <c r="O94" s="30" t="n"/>
      <c r="P94" s="30" t="n">
        <v>0.802</v>
      </c>
      <c r="Q94" s="30" t="n">
        <v>0.833</v>
      </c>
      <c r="R94" s="30" t="n">
        <v>0.8090000000000001</v>
      </c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</row>
    <row r="95">
      <c r="A95" s="23" t="inlineStr">
        <is>
          <t>John Britto</t>
        </is>
      </c>
      <c r="B95" s="23" t="inlineStr">
        <is>
          <t>John Britto</t>
        </is>
      </c>
      <c r="C95" s="23" t="inlineStr">
        <is>
          <t>Aravind S</t>
        </is>
      </c>
      <c r="D95" s="23" t="inlineStr">
        <is>
          <t>Coimbatore</t>
        </is>
      </c>
      <c r="E95" s="23" t="inlineStr">
        <is>
          <t>COI-Ramnathapuram</t>
        </is>
      </c>
      <c r="F95" s="19">
        <f t="array" ref="F95">IFERROR(_xlfn.XLOOKUP(E95,'Raw Data'!B:B,'Raw Data'!G:G),)</f>
        <v/>
      </c>
      <c r="G95" s="19">
        <f>IF(H95="","",IF(VALUE(SUBSTITUTE(H95&amp;"","%",""))*IF(ISNUMBER(H95),100,1)&gt;=85,"High",IF(VALUE(SUBSTITUTE(H95&amp;"","%",""))*IF(ISNUMBER(H95),100,1)&gt;=75,"Medium","Low")))</f>
        <v/>
      </c>
      <c r="H95" s="19" t="n">
        <v>0.789</v>
      </c>
      <c r="I95" s="19">
        <f>IFERROR(__xludf.DUMMYFUNCTION("IFERROR(SPARKLINE(J95:R95),)"),"")</f>
        <v/>
      </c>
      <c r="J95" s="30" t="n">
        <v>0.8070000000000001</v>
      </c>
      <c r="K95" s="30" t="n">
        <v>0.677</v>
      </c>
      <c r="L95" s="30" t="n">
        <v>0.806</v>
      </c>
      <c r="M95" s="30" t="n">
        <v>0.789</v>
      </c>
      <c r="N95" s="30" t="n">
        <v>0.85</v>
      </c>
      <c r="O95" s="30" t="n">
        <v>0.837</v>
      </c>
      <c r="P95" s="30" t="n">
        <v>0.779</v>
      </c>
      <c r="Q95" s="30" t="n">
        <v>0.793</v>
      </c>
      <c r="R95" s="30" t="n">
        <v>0.848</v>
      </c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</row>
    <row r="96">
      <c r="A96" s="23" t="inlineStr">
        <is>
          <t>John Britto</t>
        </is>
      </c>
      <c r="B96" s="23" t="inlineStr">
        <is>
          <t>John Britto</t>
        </is>
      </c>
      <c r="C96" s="23" t="inlineStr">
        <is>
          <t>Aravind S</t>
        </is>
      </c>
      <c r="D96" s="23" t="inlineStr">
        <is>
          <t>Coimbatore</t>
        </is>
      </c>
      <c r="E96" s="23" t="inlineStr">
        <is>
          <t>COI-Peelamedu</t>
        </is>
      </c>
      <c r="F96" s="19">
        <f t="array" ref="F96">IFERROR(_xlfn.XLOOKUP(E96,'Raw Data'!B:B,'Raw Data'!G:G),)</f>
        <v/>
      </c>
      <c r="G96" s="19">
        <f>IF(H96="","",IF(VALUE(SUBSTITUTE(H96&amp;"","%",""))*IF(ISNUMBER(H96),100,1)&gt;=85,"High",IF(VALUE(SUBSTITUTE(H96&amp;"","%",""))*IF(ISNUMBER(H96),100,1)&gt;=75,"Medium","Low")))</f>
        <v/>
      </c>
      <c r="H96" s="19" t="n">
        <v>0.783</v>
      </c>
      <c r="I96" s="19">
        <f>IFERROR(__xludf.DUMMYFUNCTION("IFERROR(SPARKLINE(J96:R96),)"),"")</f>
        <v/>
      </c>
      <c r="J96" s="30" t="n">
        <v>0.787</v>
      </c>
      <c r="K96" s="30" t="n">
        <v>0.771</v>
      </c>
      <c r="L96" s="30" t="n">
        <v>0.743</v>
      </c>
      <c r="M96" s="30" t="n">
        <v>0.831</v>
      </c>
      <c r="N96" s="30" t="n">
        <v>0.731</v>
      </c>
      <c r="O96" s="30" t="n">
        <v>0.787</v>
      </c>
      <c r="P96" s="30" t="n">
        <v>0.783</v>
      </c>
      <c r="Q96" s="30" t="n">
        <v>0.804</v>
      </c>
      <c r="R96" s="30" t="n">
        <v>0.874</v>
      </c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</row>
    <row r="97">
      <c r="A97" s="23" t="inlineStr">
        <is>
          <t>John Britto</t>
        </is>
      </c>
      <c r="B97" s="23" t="inlineStr">
        <is>
          <t>John Britto</t>
        </is>
      </c>
      <c r="C97" s="23" t="inlineStr">
        <is>
          <t>Aravind S</t>
        </is>
      </c>
      <c r="D97" s="23" t="inlineStr">
        <is>
          <t>Coimbatore</t>
        </is>
      </c>
      <c r="E97" s="23" t="inlineStr">
        <is>
          <t>COI-Sai baba colony</t>
        </is>
      </c>
      <c r="F97" s="19">
        <f t="array" ref="F97">IFERROR(_xlfn.XLOOKUP(E97,'Raw Data'!B:B,'Raw Data'!G:G),)</f>
        <v/>
      </c>
      <c r="G97" s="19">
        <f>IF(H97="","",IF(VALUE(SUBSTITUTE(H97&amp;"","%",""))*IF(ISNUMBER(H97),100,1)&gt;=85,"High",IF(VALUE(SUBSTITUTE(H97&amp;"","%",""))*IF(ISNUMBER(H97),100,1)&gt;=75,"Medium","Low")))</f>
        <v/>
      </c>
      <c r="H97" s="19" t="n">
        <v>0.773</v>
      </c>
      <c r="I97" s="19">
        <f>IFERROR(__xludf.DUMMYFUNCTION("IFERROR(SPARKLINE(J97:R97),)"),"")</f>
        <v/>
      </c>
      <c r="J97" s="30" t="n">
        <v>0.744</v>
      </c>
      <c r="K97" s="30" t="n">
        <v>0.771</v>
      </c>
      <c r="L97" s="30" t="n"/>
      <c r="M97" s="30" t="n">
        <v>0.768</v>
      </c>
      <c r="N97" s="30" t="n">
        <v>0.741</v>
      </c>
      <c r="O97" s="30" t="n">
        <v>0.751</v>
      </c>
      <c r="P97" s="30" t="n">
        <v>0.754</v>
      </c>
      <c r="Q97" s="30" t="n">
        <v>0.85</v>
      </c>
      <c r="R97" s="30" t="n">
        <v>0.842</v>
      </c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</row>
    <row r="98">
      <c r="A98" s="23" t="inlineStr">
        <is>
          <t>John Britto</t>
        </is>
      </c>
      <c r="B98" s="23" t="inlineStr">
        <is>
          <t>John Britto</t>
        </is>
      </c>
      <c r="C98" s="23" t="inlineStr">
        <is>
          <t>Aravind S</t>
        </is>
      </c>
      <c r="D98" s="23" t="inlineStr">
        <is>
          <t>Coimbatore</t>
        </is>
      </c>
      <c r="E98" s="23" t="inlineStr">
        <is>
          <t>COI-Parashakti nagar</t>
        </is>
      </c>
      <c r="F98" s="19">
        <f t="array" ref="F98">IFERROR(_xlfn.XLOOKUP(E98,'Raw Data'!B:B,'Raw Data'!G:G),)</f>
        <v/>
      </c>
      <c r="G98" s="19">
        <f>IF(H98="","",IF(VALUE(SUBSTITUTE(H98&amp;"","%",""))*IF(ISNUMBER(H98),100,1)&gt;=85,"High",IF(VALUE(SUBSTITUTE(H98&amp;"","%",""))*IF(ISNUMBER(H98),100,1)&gt;=75,"Medium","Low")))</f>
        <v/>
      </c>
      <c r="H98" s="19" t="n">
        <v>0.733</v>
      </c>
      <c r="I98" s="19">
        <f>IFERROR(__xludf.DUMMYFUNCTION("IFERROR(SPARKLINE(J98:R98),)"),"")</f>
        <v/>
      </c>
      <c r="J98" s="30" t="n">
        <v>0.744</v>
      </c>
      <c r="K98" s="30" t="n">
        <v>0.6870000000000001</v>
      </c>
      <c r="L98" s="30" t="n">
        <v>0.781</v>
      </c>
      <c r="M98" s="30" t="n">
        <v>0.73</v>
      </c>
      <c r="N98" s="30" t="n">
        <v>0.6820000000000001</v>
      </c>
      <c r="O98" s="30" t="n">
        <v>0.721</v>
      </c>
      <c r="P98" s="30" t="n">
        <v>0.727</v>
      </c>
      <c r="Q98" s="30" t="n">
        <v>0.737</v>
      </c>
      <c r="R98" s="30" t="n">
        <v>0.819</v>
      </c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</row>
    <row r="99">
      <c r="A99" s="23" t="inlineStr">
        <is>
          <t>John Britto</t>
        </is>
      </c>
      <c r="B99" s="23" t="inlineStr">
        <is>
          <t>John Britto</t>
        </is>
      </c>
      <c r="C99" s="23" t="inlineStr">
        <is>
          <t>Aravind S</t>
        </is>
      </c>
      <c r="D99" s="23" t="inlineStr">
        <is>
          <t>Coimbatore</t>
        </is>
      </c>
      <c r="E99" s="23" t="inlineStr">
        <is>
          <t>COI-Race Course</t>
        </is>
      </c>
      <c r="F99" s="19">
        <f t="array" ref="F99">IFERROR(_xlfn.XLOOKUP(E99,'Raw Data'!B:B,'Raw Data'!G:G),)</f>
        <v/>
      </c>
      <c r="G99" s="19">
        <f>IF(H99="","",IF(VALUE(SUBSTITUTE(H99&amp;"","%",""))*IF(ISNUMBER(H99),100,1)&gt;=85,"High",IF(VALUE(SUBSTITUTE(H99&amp;"","%",""))*IF(ISNUMBER(H99),100,1)&gt;=75,"Medium","Low")))</f>
        <v/>
      </c>
      <c r="H99" s="19" t="n">
        <v>0.633</v>
      </c>
      <c r="I99" s="19">
        <f>IFERROR(__xludf.DUMMYFUNCTION("IFERROR(SPARKLINE(J99:R99),)"),"")</f>
        <v/>
      </c>
      <c r="J99" s="30" t="n">
        <v>0.793</v>
      </c>
      <c r="K99" s="30" t="n">
        <v>0.751</v>
      </c>
      <c r="L99" s="30" t="n">
        <v>0.381</v>
      </c>
      <c r="M99" s="30" t="n">
        <v>0.694</v>
      </c>
      <c r="N99" s="30" t="n">
        <v>0.711</v>
      </c>
      <c r="O99" s="30" t="n">
        <v>0.344</v>
      </c>
      <c r="P99" s="30" t="n"/>
      <c r="Q99" s="30" t="n">
        <v>0.761</v>
      </c>
      <c r="R99" s="30" t="n">
        <v>0.759</v>
      </c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</row>
    <row r="100">
      <c r="A100" s="23" t="inlineStr">
        <is>
          <t>Lakshman Balakrishnan</t>
        </is>
      </c>
      <c r="B100" s="23" t="inlineStr">
        <is>
          <t>Arun Raj</t>
        </is>
      </c>
      <c r="C100" s="23" t="inlineStr">
        <is>
          <t>Simon Manoharan</t>
        </is>
      </c>
      <c r="D100" s="23" t="inlineStr">
        <is>
          <t>Bengaluru</t>
        </is>
      </c>
      <c r="E100" s="23" t="inlineStr">
        <is>
          <t>BLR-JP Nagar SS</t>
        </is>
      </c>
      <c r="F100" s="19">
        <f t="array" ref="F100">IFERROR(_xlfn.XLOOKUP(E100,'Raw Data'!B:B,'Raw Data'!G:G),)</f>
        <v/>
      </c>
      <c r="G100" s="19">
        <f>IF(H100="","",IF(VALUE(SUBSTITUTE(H100&amp;"","%",""))*IF(ISNUMBER(H100),100,1)&gt;=85,"High",IF(VALUE(SUBSTITUTE(H100&amp;"","%",""))*IF(ISNUMBER(H100),100,1)&gt;=75,"Medium","Low")))</f>
        <v/>
      </c>
      <c r="H100" s="19" t="n">
        <v>0.989</v>
      </c>
      <c r="I100" s="19">
        <f>IFERROR(__xludf.DUMMYFUNCTION("IFERROR(SPARKLINE(J100:R100),)"),"")</f>
        <v/>
      </c>
      <c r="J100" s="30" t="n">
        <v>1</v>
      </c>
      <c r="K100" s="30" t="n">
        <v>0.9350000000000001</v>
      </c>
      <c r="L100" s="30" t="n">
        <v>0.994</v>
      </c>
      <c r="M100" s="30" t="n">
        <v>1</v>
      </c>
      <c r="N100" s="30" t="n">
        <v>0.994</v>
      </c>
      <c r="O100" s="30" t="n"/>
      <c r="P100" s="30" t="n">
        <v>0.991</v>
      </c>
      <c r="Q100" s="30" t="n">
        <v>1</v>
      </c>
      <c r="R100" s="30" t="n">
        <v>1</v>
      </c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</row>
    <row r="101">
      <c r="A101" s="23" t="inlineStr">
        <is>
          <t>Lakshman Balakrishnan</t>
        </is>
      </c>
      <c r="B101" s="23" t="inlineStr">
        <is>
          <t>Arun Raj</t>
        </is>
      </c>
      <c r="C101" s="23" t="inlineStr">
        <is>
          <t>Simon Manoharan</t>
        </is>
      </c>
      <c r="D101" s="23" t="inlineStr">
        <is>
          <t>Bengaluru</t>
        </is>
      </c>
      <c r="E101" s="23" t="inlineStr">
        <is>
          <t>BLR-Singasandra SS</t>
        </is>
      </c>
      <c r="F101" s="19">
        <f t="array" ref="F101">IFERROR(_xlfn.XLOOKUP(E101,'Raw Data'!B:B,'Raw Data'!G:G),)</f>
        <v/>
      </c>
      <c r="G101" s="19">
        <f>IF(H101="","",IF(VALUE(SUBSTITUTE(H101&amp;"","%",""))*IF(ISNUMBER(H101),100,1)&gt;=85,"High",IF(VALUE(SUBSTITUTE(H101&amp;"","%",""))*IF(ISNUMBER(H101),100,1)&gt;=75,"Medium","Low")))</f>
        <v/>
      </c>
      <c r="H101" s="19" t="n">
        <v>0.926</v>
      </c>
      <c r="I101" s="19">
        <f>IFERROR(__xludf.DUMMYFUNCTION("IFERROR(SPARKLINE(J101:R101),)"),"")</f>
        <v/>
      </c>
      <c r="J101" s="30" t="n">
        <v>0.898</v>
      </c>
      <c r="K101" s="30" t="n">
        <v>0.944</v>
      </c>
      <c r="L101" s="30" t="n"/>
      <c r="M101" s="30" t="n">
        <v>0.9370000000000001</v>
      </c>
      <c r="N101" s="30" t="n">
        <v>0.922</v>
      </c>
      <c r="O101" s="30" t="n">
        <v>0.919</v>
      </c>
      <c r="P101" s="30" t="n">
        <v>0.922</v>
      </c>
      <c r="Q101" s="30" t="n"/>
      <c r="R101" s="30" t="n">
        <v>0.9370000000000001</v>
      </c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</row>
    <row r="102">
      <c r="A102" s="23" t="inlineStr">
        <is>
          <t>Lakshman Balakrishnan</t>
        </is>
      </c>
      <c r="B102" s="23" t="inlineStr">
        <is>
          <t>Arun Raj</t>
        </is>
      </c>
      <c r="C102" s="23" t="inlineStr">
        <is>
          <t>Simon Manoharan</t>
        </is>
      </c>
      <c r="D102" s="23" t="inlineStr">
        <is>
          <t>Bengaluru</t>
        </is>
      </c>
      <c r="E102" s="23" t="inlineStr">
        <is>
          <t>BLR-HSR SS</t>
        </is>
      </c>
      <c r="F102" s="19">
        <f t="array" ref="F102">IFERROR(_xlfn.XLOOKUP(E102,'Raw Data'!B:B,'Raw Data'!G:G),)</f>
        <v/>
      </c>
      <c r="G102" s="19">
        <f>IF(H102="","",IF(VALUE(SUBSTITUTE(H102&amp;"","%",""))*IF(ISNUMBER(H102),100,1)&gt;=85,"High",IF(VALUE(SUBSTITUTE(H102&amp;"","%",""))*IF(ISNUMBER(H102),100,1)&gt;=75,"Medium","Low")))</f>
        <v/>
      </c>
      <c r="H102" s="19" t="n">
        <v>0.906</v>
      </c>
      <c r="I102" s="19">
        <f>IFERROR(__xludf.DUMMYFUNCTION("IFERROR(SPARKLINE(J102:R102),)"),"")</f>
        <v/>
      </c>
      <c r="J102" s="30" t="n">
        <v>0.893</v>
      </c>
      <c r="K102" s="30" t="n">
        <v>0.911</v>
      </c>
      <c r="L102" s="30" t="n">
        <v>0.992</v>
      </c>
      <c r="M102" s="30" t="n">
        <v>0.917</v>
      </c>
      <c r="N102" s="30" t="n">
        <v>0.8179999999999999</v>
      </c>
      <c r="O102" s="30" t="n">
        <v>0.9399999999999999</v>
      </c>
      <c r="P102" s="30" t="n">
        <v>0.863</v>
      </c>
      <c r="Q102" s="30" t="n">
        <v>0.913</v>
      </c>
      <c r="R102" s="30" t="n">
        <v>0.907</v>
      </c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</row>
    <row r="103">
      <c r="A103" s="23" t="inlineStr">
        <is>
          <t>Lakshman Balakrishnan</t>
        </is>
      </c>
      <c r="B103" s="23" t="inlineStr">
        <is>
          <t>Arun Raj</t>
        </is>
      </c>
      <c r="C103" s="23" t="inlineStr">
        <is>
          <t>Simon Manoharan</t>
        </is>
      </c>
      <c r="D103" s="23" t="inlineStr">
        <is>
          <t>Bengaluru</t>
        </is>
      </c>
      <c r="E103" s="23" t="inlineStr">
        <is>
          <t>BLR-Nehru Nagar SS</t>
        </is>
      </c>
      <c r="F103" s="19">
        <f t="array" ref="F103">IFERROR(_xlfn.XLOOKUP(E103,'Raw Data'!B:B,'Raw Data'!G:G),)</f>
        <v/>
      </c>
      <c r="G103" s="19">
        <f>IF(H103="","",IF(VALUE(SUBSTITUTE(H103&amp;"","%",""))*IF(ISNUMBER(H103),100,1)&gt;=85,"High",IF(VALUE(SUBSTITUTE(H103&amp;"","%",""))*IF(ISNUMBER(H103),100,1)&gt;=75,"Medium","Low")))</f>
        <v/>
      </c>
      <c r="H103" s="19" t="n">
        <v>0.88</v>
      </c>
      <c r="I103" s="19">
        <f>IFERROR(__xludf.DUMMYFUNCTION("IFERROR(SPARKLINE(J103:R103),)"),"")</f>
        <v/>
      </c>
      <c r="J103" s="30" t="n">
        <v>0.87</v>
      </c>
      <c r="K103" s="30" t="n">
        <v>0.872</v>
      </c>
      <c r="L103" s="30" t="n">
        <v>0.75</v>
      </c>
      <c r="M103" s="30" t="n"/>
      <c r="N103" s="30" t="n">
        <v>0.928</v>
      </c>
      <c r="O103" s="30" t="n">
        <v>0.92</v>
      </c>
      <c r="P103" s="30" t="n"/>
      <c r="Q103" s="30" t="n">
        <v>0.909</v>
      </c>
      <c r="R103" s="30" t="n">
        <v>0.913</v>
      </c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</row>
    <row r="104">
      <c r="A104" s="23" t="inlineStr">
        <is>
          <t>Lakshman Balakrishnan</t>
        </is>
      </c>
      <c r="B104" s="23" t="inlineStr">
        <is>
          <t>Arun Raj</t>
        </is>
      </c>
      <c r="C104" s="23" t="inlineStr">
        <is>
          <t>Simon Manoharan</t>
        </is>
      </c>
      <c r="D104" s="23" t="inlineStr">
        <is>
          <t>Bengaluru</t>
        </is>
      </c>
      <c r="E104" s="23" t="inlineStr">
        <is>
          <t>BLR-BASAVANAPURA SS</t>
        </is>
      </c>
      <c r="F104" s="19">
        <f t="array" ref="F104">IFERROR(_xlfn.XLOOKUP(E104,'Raw Data'!B:B,'Raw Data'!G:G),)</f>
        <v/>
      </c>
      <c r="G104" s="19">
        <f>IF(H104="","",IF(VALUE(SUBSTITUTE(H104&amp;"","%",""))*IF(ISNUMBER(H104),100,1)&gt;=85,"High",IF(VALUE(SUBSTITUTE(H104&amp;"","%",""))*IF(ISNUMBER(H104),100,1)&gt;=75,"Medium","Low")))</f>
        <v/>
      </c>
      <c r="H104" s="19" t="n">
        <v>0.876</v>
      </c>
      <c r="I104" s="19">
        <f>IFERROR(__xludf.DUMMYFUNCTION("IFERROR(SPARKLINE(J104:R104),)"),"")</f>
        <v/>
      </c>
      <c r="J104" s="30" t="n">
        <v>0.902</v>
      </c>
      <c r="K104" s="30" t="n">
        <v>0.993</v>
      </c>
      <c r="L104" s="30" t="n">
        <v>0.87</v>
      </c>
      <c r="M104" s="30" t="n">
        <v>0.832</v>
      </c>
      <c r="N104" s="30" t="n">
        <v>0.872</v>
      </c>
      <c r="O104" s="30" t="n">
        <v>0.8139999999999999</v>
      </c>
      <c r="P104" s="30" t="n">
        <v>0.888</v>
      </c>
      <c r="Q104" s="30" t="n">
        <v>0.896</v>
      </c>
      <c r="R104" s="30" t="n">
        <v>0.776</v>
      </c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</row>
    <row r="105">
      <c r="A105" s="23" t="inlineStr">
        <is>
          <t>Lakshman Balakrishnan</t>
        </is>
      </c>
      <c r="B105" s="23" t="inlineStr">
        <is>
          <t>Arun Raj</t>
        </is>
      </c>
      <c r="C105" s="23" t="inlineStr">
        <is>
          <t>Simon Manoharan</t>
        </is>
      </c>
      <c r="D105" s="23" t="inlineStr">
        <is>
          <t>Bengaluru</t>
        </is>
      </c>
      <c r="E105" s="23" t="inlineStr">
        <is>
          <t>BLR-Sattava East SS</t>
        </is>
      </c>
      <c r="F105" s="19">
        <f t="array" ref="F105">IFERROR(_xlfn.XLOOKUP(E105,'Raw Data'!B:B,'Raw Data'!G:G),)</f>
        <v/>
      </c>
      <c r="G105" s="19">
        <f>IF(H105="","",IF(VALUE(SUBSTITUTE(H105&amp;"","%",""))*IF(ISNUMBER(H105),100,1)&gt;=85,"High",IF(VALUE(SUBSTITUTE(H105&amp;"","%",""))*IF(ISNUMBER(H105),100,1)&gt;=75,"Medium","Low")))</f>
        <v/>
      </c>
      <c r="H105" s="19" t="n">
        <v>0.872</v>
      </c>
      <c r="I105" s="19">
        <f>IFERROR(__xludf.DUMMYFUNCTION("IFERROR(SPARKLINE(J105:R105),)"),"")</f>
        <v/>
      </c>
      <c r="J105" s="30" t="n">
        <v>0.931</v>
      </c>
      <c r="K105" s="30" t="n">
        <v>0.926</v>
      </c>
      <c r="L105" s="30" t="n">
        <v>0.794</v>
      </c>
      <c r="M105" s="30" t="n">
        <v>0.791</v>
      </c>
      <c r="N105" s="30" t="n">
        <v>0.922</v>
      </c>
      <c r="O105" s="30" t="n">
        <v>0.885</v>
      </c>
      <c r="P105" s="30" t="n">
        <v>0.9379999999999999</v>
      </c>
      <c r="Q105" s="30" t="n">
        <v>0.886</v>
      </c>
      <c r="R105" s="30" t="n">
        <v>0.837</v>
      </c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</row>
    <row r="106">
      <c r="A106" s="23" t="inlineStr">
        <is>
          <t>Lakshman Balakrishnan</t>
        </is>
      </c>
      <c r="B106" s="23" t="inlineStr">
        <is>
          <t>Arun Raj</t>
        </is>
      </c>
      <c r="C106" s="23" t="inlineStr">
        <is>
          <t>Simon Manoharan</t>
        </is>
      </c>
      <c r="D106" s="23" t="inlineStr">
        <is>
          <t>Bengaluru</t>
        </is>
      </c>
      <c r="E106" s="23" t="inlineStr">
        <is>
          <t>BLR-Kadarenahalli SS</t>
        </is>
      </c>
      <c r="F106" s="19">
        <f t="array" ref="F106">IFERROR(_xlfn.XLOOKUP(E106,'Raw Data'!B:B,'Raw Data'!G:G),)</f>
        <v/>
      </c>
      <c r="G106" s="19">
        <f>IF(H106="","",IF(VALUE(SUBSTITUTE(H106&amp;"","%",""))*IF(ISNUMBER(H106),100,1)&gt;=85,"High",IF(VALUE(SUBSTITUTE(H106&amp;"","%",""))*IF(ISNUMBER(H106),100,1)&gt;=75,"Medium","Low")))</f>
        <v/>
      </c>
      <c r="H106" s="19" t="n">
        <v>0.86</v>
      </c>
      <c r="I106" s="19">
        <f>IFERROR(__xludf.DUMMYFUNCTION("IFERROR(SPARKLINE(J106:R106),)"),"")</f>
        <v/>
      </c>
      <c r="J106" s="30" t="n">
        <v>0.805</v>
      </c>
      <c r="K106" s="30" t="n">
        <v>0.841</v>
      </c>
      <c r="L106" s="30" t="n">
        <v>0.894</v>
      </c>
      <c r="M106" s="30" t="n">
        <v>0.856</v>
      </c>
      <c r="N106" s="30" t="n">
        <v>0.842</v>
      </c>
      <c r="O106" s="30" t="n">
        <v>0.865</v>
      </c>
      <c r="P106" s="30" t="n">
        <v>0.913</v>
      </c>
      <c r="Q106" s="30" t="n">
        <v>0.866</v>
      </c>
      <c r="R106" s="30" t="n">
        <v>0.909</v>
      </c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</row>
    <row r="107">
      <c r="A107" s="23" t="inlineStr">
        <is>
          <t>Lakshman Balakrishnan</t>
        </is>
      </c>
      <c r="B107" s="23" t="inlineStr">
        <is>
          <t>Arun Raj</t>
        </is>
      </c>
      <c r="C107" s="23" t="inlineStr">
        <is>
          <t>Simon Manoharan</t>
        </is>
      </c>
      <c r="D107" s="23" t="inlineStr">
        <is>
          <t>Bengaluru</t>
        </is>
      </c>
      <c r="E107" s="23" t="inlineStr">
        <is>
          <t>BLR-Doddakannelli SS</t>
        </is>
      </c>
      <c r="F107" s="19">
        <f t="array" ref="F107">IFERROR(_xlfn.XLOOKUP(E107,'Raw Data'!B:B,'Raw Data'!G:G),)</f>
        <v/>
      </c>
      <c r="G107" s="19">
        <f>IF(H107="","",IF(VALUE(SUBSTITUTE(H107&amp;"","%",""))*IF(ISNUMBER(H107),100,1)&gt;=85,"High",IF(VALUE(SUBSTITUTE(H107&amp;"","%",""))*IF(ISNUMBER(H107),100,1)&gt;=75,"Medium","Low")))</f>
        <v/>
      </c>
      <c r="H107" s="19" t="n">
        <v>0.848</v>
      </c>
      <c r="I107" s="19">
        <f>IFERROR(__xludf.DUMMYFUNCTION("IFERROR(SPARKLINE(J107:R107),)"),"")</f>
        <v/>
      </c>
      <c r="J107" s="30" t="n">
        <v>0.8070000000000001</v>
      </c>
      <c r="K107" s="30" t="n">
        <v>0.902</v>
      </c>
      <c r="L107" s="30" t="n">
        <v>0.863</v>
      </c>
      <c r="M107" s="30" t="n"/>
      <c r="N107" s="30" t="n">
        <v>0.82</v>
      </c>
      <c r="O107" s="30" t="n">
        <v>0.754</v>
      </c>
      <c r="P107" s="30" t="n">
        <v>0.861</v>
      </c>
      <c r="Q107" s="30" t="n">
        <v>0.926</v>
      </c>
      <c r="R107" s="30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</row>
    <row r="108">
      <c r="A108" s="23" t="inlineStr">
        <is>
          <t>Lakshman Balakrishnan</t>
        </is>
      </c>
      <c r="B108" s="23" t="inlineStr">
        <is>
          <t>Arun Raj</t>
        </is>
      </c>
      <c r="C108" s="23" t="inlineStr">
        <is>
          <t>Simon Manoharan</t>
        </is>
      </c>
      <c r="D108" s="23" t="inlineStr">
        <is>
          <t>Bengaluru</t>
        </is>
      </c>
      <c r="E108" s="23" t="inlineStr">
        <is>
          <t>BLR-Electronic City SS</t>
        </is>
      </c>
      <c r="F108" s="19">
        <f t="array" ref="F108">IFERROR(_xlfn.XLOOKUP(E108,'Raw Data'!B:B,'Raw Data'!G:G),)</f>
        <v/>
      </c>
      <c r="G108" s="19">
        <f>IF(H108="","",IF(VALUE(SUBSTITUTE(H108&amp;"","%",""))*IF(ISNUMBER(H108),100,1)&gt;=85,"High",IF(VALUE(SUBSTITUTE(H108&amp;"","%",""))*IF(ISNUMBER(H108),100,1)&gt;=75,"Medium","Low")))</f>
        <v/>
      </c>
      <c r="H108" s="19" t="n">
        <v>0.846</v>
      </c>
      <c r="I108" s="19">
        <f>IFERROR(__xludf.DUMMYFUNCTION("IFERROR(SPARKLINE(J108:R108),)"),"")</f>
        <v/>
      </c>
      <c r="J108" s="30" t="n">
        <v>0.859</v>
      </c>
      <c r="K108" s="30" t="n">
        <v>0.793</v>
      </c>
      <c r="L108" s="30" t="n">
        <v>0.8090000000000001</v>
      </c>
      <c r="M108" s="30" t="n"/>
      <c r="N108" s="30" t="n">
        <v>0.907</v>
      </c>
      <c r="O108" s="30" t="n">
        <v>0.898</v>
      </c>
      <c r="P108" s="30" t="n">
        <v>0.8110000000000001</v>
      </c>
      <c r="Q108" s="30" t="n"/>
      <c r="R108" s="30" t="n">
        <v>0.844</v>
      </c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</row>
    <row r="109">
      <c r="A109" s="23" t="inlineStr">
        <is>
          <t>Lakshman Balakrishnan</t>
        </is>
      </c>
      <c r="B109" s="23" t="inlineStr">
        <is>
          <t>Arun Raj</t>
        </is>
      </c>
      <c r="C109" s="23" t="inlineStr">
        <is>
          <t>Simon Manoharan</t>
        </is>
      </c>
      <c r="D109" s="23" t="inlineStr">
        <is>
          <t>Bengaluru</t>
        </is>
      </c>
      <c r="E109" s="23" t="inlineStr">
        <is>
          <t>BLR-Peenya SS</t>
        </is>
      </c>
      <c r="F109" s="19">
        <f t="array" ref="F109">IFERROR(_xlfn.XLOOKUP(E109,'Raw Data'!B:B,'Raw Data'!G:G),)</f>
        <v/>
      </c>
      <c r="G109" s="19">
        <f>IF(H109="","",IF(VALUE(SUBSTITUTE(H109&amp;"","%",""))*IF(ISNUMBER(H109),100,1)&gt;=85,"High",IF(VALUE(SUBSTITUTE(H109&amp;"","%",""))*IF(ISNUMBER(H109),100,1)&gt;=75,"Medium","Low")))</f>
        <v/>
      </c>
      <c r="H109" s="19" t="n">
        <v>0.845</v>
      </c>
      <c r="I109" s="19">
        <f>IFERROR(__xludf.DUMMYFUNCTION("IFERROR(SPARKLINE(J109:R109),)"),"")</f>
        <v/>
      </c>
      <c r="J109" s="30" t="n">
        <v>0.86</v>
      </c>
      <c r="K109" s="30" t="n">
        <v>0.873</v>
      </c>
      <c r="L109" s="30" t="n">
        <v>0.878</v>
      </c>
      <c r="M109" s="30" t="n">
        <v>0.829</v>
      </c>
      <c r="N109" s="30" t="n">
        <v>0.862</v>
      </c>
      <c r="O109" s="30" t="n">
        <v>0.722</v>
      </c>
      <c r="P109" s="30" t="n">
        <v>0.879</v>
      </c>
      <c r="Q109" s="30" t="n">
        <v>0.8120000000000001</v>
      </c>
      <c r="R109" s="30" t="n">
        <v>0.861</v>
      </c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</row>
    <row r="110">
      <c r="A110" s="23" t="inlineStr">
        <is>
          <t>Lakshman Balakrishnan</t>
        </is>
      </c>
      <c r="B110" s="23" t="inlineStr">
        <is>
          <t>Arun Raj</t>
        </is>
      </c>
      <c r="C110" s="23" t="inlineStr">
        <is>
          <t>Simon Manoharan</t>
        </is>
      </c>
      <c r="D110" s="23" t="inlineStr">
        <is>
          <t>Bengaluru</t>
        </is>
      </c>
      <c r="E110" s="23" t="inlineStr">
        <is>
          <t>BLR-Bannerghatta SS</t>
        </is>
      </c>
      <c r="F110" s="19">
        <f t="array" ref="F110">IFERROR(_xlfn.XLOOKUP(E110,'Raw Data'!B:B,'Raw Data'!G:G),)</f>
        <v/>
      </c>
      <c r="G110" s="19">
        <f>IF(H110="","",IF(VALUE(SUBSTITUTE(H110&amp;"","%",""))*IF(ISNUMBER(H110),100,1)&gt;=85,"High",IF(VALUE(SUBSTITUTE(H110&amp;"","%",""))*IF(ISNUMBER(H110),100,1)&gt;=75,"Medium","Low")))</f>
        <v/>
      </c>
      <c r="H110" s="19" t="n">
        <v>0.838</v>
      </c>
      <c r="I110" s="19">
        <f>IFERROR(__xludf.DUMMYFUNCTION("IFERROR(SPARKLINE(J110:R110),)"),"")</f>
        <v/>
      </c>
      <c r="J110" s="30" t="n">
        <v>0.878</v>
      </c>
      <c r="K110" s="30" t="n">
        <v>0.763</v>
      </c>
      <c r="L110" s="30" t="n">
        <v>0.847</v>
      </c>
      <c r="M110" s="30" t="n">
        <v>0.873</v>
      </c>
      <c r="N110" s="30" t="n">
        <v>0.711</v>
      </c>
      <c r="O110" s="30" t="n">
        <v>0.869</v>
      </c>
      <c r="P110" s="30" t="n">
        <v>0.876</v>
      </c>
      <c r="Q110" s="30" t="n">
        <v>0.872</v>
      </c>
      <c r="R110" s="30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</row>
    <row r="111">
      <c r="A111" s="23" t="inlineStr">
        <is>
          <t>Lakshman Balakrishnan</t>
        </is>
      </c>
      <c r="B111" s="23" t="inlineStr">
        <is>
          <t>Arun Raj</t>
        </is>
      </c>
      <c r="C111" s="23" t="inlineStr">
        <is>
          <t>Simon Manoharan</t>
        </is>
      </c>
      <c r="D111" s="23" t="inlineStr">
        <is>
          <t>Bengaluru</t>
        </is>
      </c>
      <c r="E111" s="23" t="inlineStr">
        <is>
          <t>BLR-Hope Farm SS</t>
        </is>
      </c>
      <c r="F111" s="19">
        <f t="array" ref="F111">IFERROR(_xlfn.XLOOKUP(E111,'Raw Data'!B:B,'Raw Data'!G:G),)</f>
        <v/>
      </c>
      <c r="G111" s="19">
        <f>IF(H111="","",IF(VALUE(SUBSTITUTE(H111&amp;"","%",""))*IF(ISNUMBER(H111),100,1)&gt;=85,"High",IF(VALUE(SUBSTITUTE(H111&amp;"","%",""))*IF(ISNUMBER(H111),100,1)&gt;=75,"Medium","Low")))</f>
        <v/>
      </c>
      <c r="H111" s="19" t="n">
        <v>0.834</v>
      </c>
      <c r="I111" s="19">
        <f>IFERROR(__xludf.DUMMYFUNCTION("IFERROR(SPARKLINE(J111:R111),)"),"")</f>
        <v/>
      </c>
      <c r="J111" s="30" t="n">
        <v>0.763</v>
      </c>
      <c r="K111" s="30" t="n">
        <v>0.843</v>
      </c>
      <c r="L111" s="30" t="n">
        <v>0.713</v>
      </c>
      <c r="M111" s="30" t="n">
        <v>0.798</v>
      </c>
      <c r="N111" s="30" t="n">
        <v>0.896</v>
      </c>
      <c r="O111" s="30" t="n">
        <v>0.82</v>
      </c>
      <c r="P111" s="30" t="n">
        <v>0.946</v>
      </c>
      <c r="Q111" s="30" t="n">
        <v>0.904</v>
      </c>
      <c r="R111" s="30" t="n">
        <v>0.82</v>
      </c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</row>
    <row r="112">
      <c r="A112" s="23" t="inlineStr">
        <is>
          <t>Lakshman Balakrishnan</t>
        </is>
      </c>
      <c r="B112" s="23" t="inlineStr">
        <is>
          <t>Arun Raj</t>
        </is>
      </c>
      <c r="C112" s="23" t="inlineStr">
        <is>
          <t>Simon Manoharan</t>
        </is>
      </c>
      <c r="D112" s="23" t="inlineStr">
        <is>
          <t>Bengaluru</t>
        </is>
      </c>
      <c r="E112" s="23" t="inlineStr">
        <is>
          <t>BLR-Malleshwaram SS</t>
        </is>
      </c>
      <c r="F112" s="19">
        <f t="array" ref="F112">IFERROR(_xlfn.XLOOKUP(E112,'Raw Data'!B:B,'Raw Data'!G:G),)</f>
        <v/>
      </c>
      <c r="G112" s="19">
        <f>IF(H112="","",IF(VALUE(SUBSTITUTE(H112&amp;"","%",""))*IF(ISNUMBER(H112),100,1)&gt;=85,"High",IF(VALUE(SUBSTITUTE(H112&amp;"","%",""))*IF(ISNUMBER(H112),100,1)&gt;=75,"Medium","Low")))</f>
        <v/>
      </c>
      <c r="H112" s="19" t="n">
        <v>0.824</v>
      </c>
      <c r="I112" s="19">
        <f>IFERROR(__xludf.DUMMYFUNCTION("IFERROR(SPARKLINE(J112:R112),)"),"")</f>
        <v/>
      </c>
      <c r="J112" s="30" t="n">
        <v>0.761</v>
      </c>
      <c r="K112" s="30" t="n">
        <v>0.796</v>
      </c>
      <c r="L112" s="30" t="n">
        <v>0.917</v>
      </c>
      <c r="M112" s="30" t="n">
        <v>0.731</v>
      </c>
      <c r="N112" s="30" t="n"/>
      <c r="O112" s="30" t="n">
        <v>0.8169999999999999</v>
      </c>
      <c r="P112" s="30" t="n">
        <v>0.828</v>
      </c>
      <c r="Q112" s="30" t="n">
        <v>0.944</v>
      </c>
      <c r="R112" s="30" t="n">
        <v>0.796</v>
      </c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</row>
    <row r="113">
      <c r="A113" s="23" t="inlineStr">
        <is>
          <t>Lakshman Balakrishnan</t>
        </is>
      </c>
      <c r="B113" s="23" t="inlineStr">
        <is>
          <t>Arun Raj</t>
        </is>
      </c>
      <c r="C113" s="23" t="inlineStr">
        <is>
          <t>Simon Manoharan</t>
        </is>
      </c>
      <c r="D113" s="23" t="inlineStr">
        <is>
          <t>Bengaluru</t>
        </is>
      </c>
      <c r="E113" s="23" t="inlineStr">
        <is>
          <t>BLR-Nikoo home SS</t>
        </is>
      </c>
      <c r="F113" s="19">
        <f t="array" ref="F113">IFERROR(_xlfn.XLOOKUP(E113,'Raw Data'!B:B,'Raw Data'!G:G),)</f>
        <v/>
      </c>
      <c r="G113" s="19">
        <f>IF(H113="","",IF(VALUE(SUBSTITUTE(H113&amp;"","%",""))*IF(ISNUMBER(H113),100,1)&gt;=85,"High",IF(VALUE(SUBSTITUTE(H113&amp;"","%",""))*IF(ISNUMBER(H113),100,1)&gt;=75,"Medium","Low")))</f>
        <v/>
      </c>
      <c r="H113" s="19" t="n">
        <v>0.8169999999999999</v>
      </c>
      <c r="I113" s="19">
        <f>IFERROR(__xludf.DUMMYFUNCTION("IFERROR(SPARKLINE(J113:R113),)"),"")</f>
        <v/>
      </c>
      <c r="J113" s="30" t="n">
        <v>0.75</v>
      </c>
      <c r="K113" s="30" t="n">
        <v>0.887</v>
      </c>
      <c r="L113" s="30" t="n">
        <v>0.772</v>
      </c>
      <c r="M113" s="30" t="n">
        <v>0.802</v>
      </c>
      <c r="N113" s="30" t="n">
        <v>0.851</v>
      </c>
      <c r="O113" s="30" t="n">
        <v>0.6909999999999999</v>
      </c>
      <c r="P113" s="30" t="n">
        <v>0.952</v>
      </c>
      <c r="Q113" s="30" t="n">
        <v>0.891</v>
      </c>
      <c r="R113" s="30" t="n">
        <v>0.9</v>
      </c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</row>
    <row r="114">
      <c r="A114" s="23" t="inlineStr">
        <is>
          <t>Lakshman Balakrishnan</t>
        </is>
      </c>
      <c r="B114" s="23" t="inlineStr">
        <is>
          <t>Arun Raj</t>
        </is>
      </c>
      <c r="C114" s="23" t="inlineStr">
        <is>
          <t>Simon Manoharan</t>
        </is>
      </c>
      <c r="D114" s="23" t="inlineStr">
        <is>
          <t>Bengaluru</t>
        </is>
      </c>
      <c r="E114" s="23" t="inlineStr">
        <is>
          <t>BLR-Marathalli SS</t>
        </is>
      </c>
      <c r="F114" s="19">
        <f t="array" ref="F114">IFERROR(_xlfn.XLOOKUP(E114,'Raw Data'!B:B,'Raw Data'!G:G),)</f>
        <v/>
      </c>
      <c r="G114" s="19">
        <f>IF(H114="","",IF(VALUE(SUBSTITUTE(H114&amp;"","%",""))*IF(ISNUMBER(H114),100,1)&gt;=85,"High",IF(VALUE(SUBSTITUTE(H114&amp;"","%",""))*IF(ISNUMBER(H114),100,1)&gt;=75,"Medium","Low")))</f>
        <v/>
      </c>
      <c r="H114" s="19" t="n">
        <v>0.8110000000000001</v>
      </c>
      <c r="I114" s="19">
        <f>IFERROR(__xludf.DUMMYFUNCTION("IFERROR(SPARKLINE(J114:R114),)"),"")</f>
        <v/>
      </c>
      <c r="J114" s="30" t="n">
        <v>0.803</v>
      </c>
      <c r="K114" s="30" t="n">
        <v>0.786</v>
      </c>
      <c r="L114" s="30" t="n">
        <v>0.8169999999999999</v>
      </c>
      <c r="M114" s="30" t="n">
        <v>0.801</v>
      </c>
      <c r="N114" s="30" t="n">
        <v>0.85</v>
      </c>
      <c r="O114" s="30" t="n">
        <v>0.8159999999999999</v>
      </c>
      <c r="P114" s="30" t="n">
        <v>0.84</v>
      </c>
      <c r="Q114" s="30" t="n">
        <v>0.785</v>
      </c>
      <c r="R114" s="30" t="n">
        <v>0.8090000000000001</v>
      </c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</row>
    <row r="115">
      <c r="A115" s="23" t="inlineStr">
        <is>
          <t>Lakshman Balakrishnan</t>
        </is>
      </c>
      <c r="B115" s="23" t="inlineStr">
        <is>
          <t>Arun Raj</t>
        </is>
      </c>
      <c r="C115" s="23" t="inlineStr">
        <is>
          <t>Simon Manoharan</t>
        </is>
      </c>
      <c r="D115" s="23" t="inlineStr">
        <is>
          <t>Bengaluru</t>
        </is>
      </c>
      <c r="E115" s="23" t="inlineStr">
        <is>
          <t>BLR- Brookefield SS</t>
        </is>
      </c>
      <c r="F115" s="19">
        <f t="array" ref="F115">IFERROR(_xlfn.XLOOKUP(E115,'Raw Data'!B:B,'Raw Data'!G:G),)</f>
        <v/>
      </c>
      <c r="G115" s="19">
        <f>IF(H115="","",IF(VALUE(SUBSTITUTE(H115&amp;"","%",""))*IF(ISNUMBER(H115),100,1)&gt;=85,"High",IF(VALUE(SUBSTITUTE(H115&amp;"","%",""))*IF(ISNUMBER(H115),100,1)&gt;=75,"Medium","Low")))</f>
        <v/>
      </c>
      <c r="H115" s="19" t="n">
        <v>0.806</v>
      </c>
      <c r="I115" s="19">
        <f>IFERROR(__xludf.DUMMYFUNCTION("IFERROR(SPARKLINE(J115:R115),)"),"")</f>
        <v/>
      </c>
      <c r="J115" s="30" t="n">
        <v>0.771</v>
      </c>
      <c r="K115" s="30" t="n">
        <v>0.835</v>
      </c>
      <c r="L115" s="30" t="n">
        <v>0.837</v>
      </c>
      <c r="M115" s="30" t="n">
        <v>0.78</v>
      </c>
      <c r="N115" s="30" t="n">
        <v>0.79</v>
      </c>
      <c r="O115" s="30" t="n">
        <v>0.831</v>
      </c>
      <c r="P115" s="30" t="n">
        <v>0.801</v>
      </c>
      <c r="Q115" s="30" t="n">
        <v>0.759</v>
      </c>
      <c r="R115" s="30" t="n">
        <v>0.846</v>
      </c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</row>
    <row r="116">
      <c r="A116" s="23" t="inlineStr">
        <is>
          <t>Lakshman Balakrishnan</t>
        </is>
      </c>
      <c r="B116" s="23" t="inlineStr">
        <is>
          <t>Arun Raj</t>
        </is>
      </c>
      <c r="C116" s="23" t="inlineStr">
        <is>
          <t>Simon Manoharan</t>
        </is>
      </c>
      <c r="D116" s="23" t="inlineStr">
        <is>
          <t>Bengaluru</t>
        </is>
      </c>
      <c r="E116" s="23" t="inlineStr">
        <is>
          <t>BLR-Vijay Nagar SS</t>
        </is>
      </c>
      <c r="F116" s="19">
        <f t="array" ref="F116">IFERROR(_xlfn.XLOOKUP(E116,'Raw Data'!B:B,'Raw Data'!G:G),)</f>
        <v/>
      </c>
      <c r="G116" s="19">
        <f>IF(H116="","",IF(VALUE(SUBSTITUTE(H116&amp;"","%",""))*IF(ISNUMBER(H116),100,1)&gt;=85,"High",IF(VALUE(SUBSTITUTE(H116&amp;"","%",""))*IF(ISNUMBER(H116),100,1)&gt;=75,"Medium","Low")))</f>
        <v/>
      </c>
      <c r="H116" s="19" t="n">
        <v>0.792</v>
      </c>
      <c r="I116" s="19">
        <f>IFERROR(__xludf.DUMMYFUNCTION("IFERROR(SPARKLINE(J116:R116),)"),"")</f>
        <v/>
      </c>
      <c r="J116" s="30" t="n">
        <v>0.884</v>
      </c>
      <c r="K116" s="30" t="n">
        <v>0.781</v>
      </c>
      <c r="L116" s="30" t="n">
        <v>0.875</v>
      </c>
      <c r="M116" s="30" t="n">
        <v>0.834</v>
      </c>
      <c r="N116" s="30" t="n">
        <v>0.837</v>
      </c>
      <c r="O116" s="30" t="n">
        <v>0.781</v>
      </c>
      <c r="P116" s="30" t="n">
        <v>0.515</v>
      </c>
      <c r="Q116" s="30" t="n">
        <v>0.82</v>
      </c>
      <c r="R116" s="30" t="n">
        <v>0.831</v>
      </c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</row>
    <row r="117">
      <c r="A117" s="23" t="inlineStr">
        <is>
          <t>Lakshman Balakrishnan</t>
        </is>
      </c>
      <c r="B117" s="23" t="inlineStr">
        <is>
          <t>Arun Raj</t>
        </is>
      </c>
      <c r="C117" s="23" t="inlineStr">
        <is>
          <t>Simon Manoharan</t>
        </is>
      </c>
      <c r="D117" s="23" t="inlineStr">
        <is>
          <t>Bengaluru</t>
        </is>
      </c>
      <c r="E117" s="23" t="inlineStr">
        <is>
          <t>BLR-Dooravani Nagar SS</t>
        </is>
      </c>
      <c r="F117" s="19">
        <f t="array" ref="F117">IFERROR(_xlfn.XLOOKUP(E117,'Raw Data'!B:B,'Raw Data'!G:G),)</f>
        <v/>
      </c>
      <c r="G117" s="19">
        <f>IF(H117="","",IF(VALUE(SUBSTITUTE(H117&amp;"","%",""))*IF(ISNUMBER(H117),100,1)&gt;=85,"High",IF(VALUE(SUBSTITUTE(H117&amp;"","%",""))*IF(ISNUMBER(H117),100,1)&gt;=75,"Medium","Low")))</f>
        <v/>
      </c>
      <c r="H117" s="19" t="n">
        <v>0.789</v>
      </c>
      <c r="I117" s="19">
        <f>IFERROR(__xludf.DUMMYFUNCTION("IFERROR(SPARKLINE(J117:R117),)"),"")</f>
        <v/>
      </c>
      <c r="J117" s="30" t="n">
        <v>0.842</v>
      </c>
      <c r="K117" s="30" t="n">
        <v>0.722</v>
      </c>
      <c r="L117" s="30" t="n">
        <v>0.746</v>
      </c>
      <c r="M117" s="30" t="n">
        <v>0.794</v>
      </c>
      <c r="N117" s="30" t="n">
        <v>0.8</v>
      </c>
      <c r="O117" s="30" t="n">
        <v>0.792</v>
      </c>
      <c r="P117" s="30" t="n">
        <v>0.87</v>
      </c>
      <c r="Q117" s="30" t="n">
        <v>0.791</v>
      </c>
      <c r="R117" s="30" t="n">
        <v>0.827</v>
      </c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</row>
    <row r="118">
      <c r="A118" s="23" t="inlineStr">
        <is>
          <t>Lakshman Balakrishnan</t>
        </is>
      </c>
      <c r="B118" s="23" t="inlineStr">
        <is>
          <t>Arun Raj</t>
        </is>
      </c>
      <c r="C118" s="23" t="inlineStr">
        <is>
          <t>Simon Manoharan</t>
        </is>
      </c>
      <c r="D118" s="23" t="inlineStr">
        <is>
          <t>Bengaluru</t>
        </is>
      </c>
      <c r="E118" s="23" t="inlineStr">
        <is>
          <t>BLR-Shivaji Nagar SS</t>
        </is>
      </c>
      <c r="F118" s="19">
        <f t="array" ref="F118">IFERROR(_xlfn.XLOOKUP(E118,'Raw Data'!B:B,'Raw Data'!G:G),)</f>
        <v/>
      </c>
      <c r="G118" s="19">
        <f>IF(H118="","",IF(VALUE(SUBSTITUTE(H118&amp;"","%",""))*IF(ISNUMBER(H118),100,1)&gt;=85,"High",IF(VALUE(SUBSTITUTE(H118&amp;"","%",""))*IF(ISNUMBER(H118),100,1)&gt;=75,"Medium","Low")))</f>
        <v/>
      </c>
      <c r="H118" s="19" t="n">
        <v>0.734</v>
      </c>
      <c r="I118" s="19">
        <f>IFERROR(__xludf.DUMMYFUNCTION("IFERROR(SPARKLINE(J118:R118),)"),"")</f>
        <v/>
      </c>
      <c r="J118" s="30" t="n">
        <v>0.715</v>
      </c>
      <c r="K118" s="30" t="n">
        <v>0.54</v>
      </c>
      <c r="L118" s="30" t="n">
        <v>0.66</v>
      </c>
      <c r="M118" s="30" t="n">
        <v>0.754</v>
      </c>
      <c r="N118" s="30" t="n">
        <v>0.755</v>
      </c>
      <c r="O118" s="30" t="n">
        <v>0.706</v>
      </c>
      <c r="P118" s="30" t="n">
        <v>0.783</v>
      </c>
      <c r="Q118" s="30" t="n">
        <v>0.8139999999999999</v>
      </c>
      <c r="R118" s="30" t="n">
        <v>0.869</v>
      </c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</row>
    <row r="119">
      <c r="A119" s="23" t="inlineStr">
        <is>
          <t>Lakshman Balakrishnan</t>
        </is>
      </c>
      <c r="B119" s="23" t="inlineStr">
        <is>
          <t>Arun Raj</t>
        </is>
      </c>
      <c r="C119" s="23" t="inlineStr">
        <is>
          <t>Simon Manoharan</t>
        </is>
      </c>
      <c r="D119" s="23" t="inlineStr">
        <is>
          <t>Bengaluru</t>
        </is>
      </c>
      <c r="E119" s="23" t="inlineStr">
        <is>
          <t>BLR-Bellandur SS</t>
        </is>
      </c>
      <c r="F119" s="19">
        <f t="array" ref="F119">IFERROR(_xlfn.XLOOKUP(E119,'Raw Data'!B:B,'Raw Data'!G:G),)</f>
        <v/>
      </c>
      <c r="G119" s="19">
        <f>IF(H119="","",IF(VALUE(SUBSTITUTE(H119&amp;"","%",""))*IF(ISNUMBER(H119),100,1)&gt;=85,"High",IF(VALUE(SUBSTITUTE(H119&amp;"","%",""))*IF(ISNUMBER(H119),100,1)&gt;=75,"Medium","Low")))</f>
        <v/>
      </c>
      <c r="H119" s="19" t="n">
        <v>0.717</v>
      </c>
      <c r="I119" s="19">
        <f>IFERROR(__xludf.DUMMYFUNCTION("IFERROR(SPARKLINE(J119:R119),)"),"")</f>
        <v/>
      </c>
      <c r="J119" s="30" t="n">
        <v>0.357</v>
      </c>
      <c r="K119" s="30" t="n"/>
      <c r="L119" s="30" t="n">
        <v>0.87</v>
      </c>
      <c r="M119" s="30" t="n">
        <v>0.826</v>
      </c>
      <c r="N119" s="30" t="n">
        <v>0.848</v>
      </c>
      <c r="O119" s="30" t="n">
        <v>0.6830000000000001</v>
      </c>
      <c r="P119" s="30" t="n"/>
      <c r="Q119" s="30" t="n"/>
      <c r="R119" s="30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</row>
    <row r="120">
      <c r="A120" s="23" t="inlineStr">
        <is>
          <t>Lakshman Balakrishnan</t>
        </is>
      </c>
      <c r="B120" s="23" t="inlineStr">
        <is>
          <t>Arun Raj</t>
        </is>
      </c>
      <c r="C120" s="23" t="inlineStr">
        <is>
          <t>Simon Manoharan</t>
        </is>
      </c>
      <c r="D120" s="23" t="inlineStr">
        <is>
          <t>Bengaluru</t>
        </is>
      </c>
      <c r="E120" s="23" t="inlineStr">
        <is>
          <t>BLR-CV Raman Nagar SS</t>
        </is>
      </c>
      <c r="F120" s="19">
        <f t="array" ref="F120">IFERROR(_xlfn.XLOOKUP(E120,'Raw Data'!B:B,'Raw Data'!G:G),)</f>
        <v/>
      </c>
      <c r="G120" s="19">
        <f>IF(H120="","",IF(VALUE(SUBSTITUTE(H120&amp;"","%",""))*IF(ISNUMBER(H120),100,1)&gt;=85,"High",IF(VALUE(SUBSTITUTE(H120&amp;"","%",""))*IF(ISNUMBER(H120),100,1)&gt;=75,"Medium","Low")))</f>
        <v/>
      </c>
      <c r="H120" s="19" t="n">
        <v>0.703</v>
      </c>
      <c r="I120" s="19">
        <f>IFERROR(__xludf.DUMMYFUNCTION("IFERROR(SPARKLINE(J120:R120),)"),"")</f>
        <v/>
      </c>
      <c r="J120" s="30" t="n">
        <v>0.728</v>
      </c>
      <c r="K120" s="30" t="n">
        <v>0.711</v>
      </c>
      <c r="L120" s="30" t="n">
        <v>0.698</v>
      </c>
      <c r="M120" s="30" t="n">
        <v>0.681</v>
      </c>
      <c r="N120" s="30" t="n"/>
      <c r="O120" s="30" t="n"/>
      <c r="P120" s="30" t="n">
        <v>0.6830000000000001</v>
      </c>
      <c r="Q120" s="30" t="n">
        <v>0.744</v>
      </c>
      <c r="R120" s="30" t="n">
        <v>0.678</v>
      </c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</row>
    <row r="121">
      <c r="A121" s="23" t="inlineStr">
        <is>
          <t>Lakshman Balakrishnan</t>
        </is>
      </c>
      <c r="B121" s="23" t="inlineStr">
        <is>
          <t>Arun Raj</t>
        </is>
      </c>
      <c r="C121" s="23" t="inlineStr">
        <is>
          <t>Simon Manoharan</t>
        </is>
      </c>
      <c r="D121" s="23" t="inlineStr">
        <is>
          <t>Bengaluru</t>
        </is>
      </c>
      <c r="E121" s="23" t="inlineStr">
        <is>
          <t>BLR-RICHMOND TOWN SS</t>
        </is>
      </c>
      <c r="F121" s="19">
        <f t="array" ref="F121">IFERROR(_xlfn.XLOOKUP(E121,'Raw Data'!B:B,'Raw Data'!G:G),)</f>
        <v/>
      </c>
      <c r="G121" s="19">
        <f>IF(H121="","",IF(VALUE(SUBSTITUTE(H121&amp;"","%",""))*IF(ISNUMBER(H121),100,1)&gt;=85,"High",IF(VALUE(SUBSTITUTE(H121&amp;"","%",""))*IF(ISNUMBER(H121),100,1)&gt;=75,"Medium","Low")))</f>
        <v/>
      </c>
      <c r="H121" s="19" t="n">
        <v>0.571</v>
      </c>
      <c r="I121" s="19">
        <f>IFERROR(__xludf.DUMMYFUNCTION("IFERROR(SPARKLINE(J121:R121),)"),"")</f>
        <v/>
      </c>
      <c r="J121" s="30" t="n">
        <v>0.474</v>
      </c>
      <c r="K121" s="30" t="n">
        <v>0.6</v>
      </c>
      <c r="L121" s="30" t="n">
        <v>0.509</v>
      </c>
      <c r="M121" s="30" t="n"/>
      <c r="N121" s="30" t="n">
        <v>0.535</v>
      </c>
      <c r="O121" s="30" t="n">
        <v>0.6840000000000001</v>
      </c>
      <c r="P121" s="30" t="n">
        <v>0.444</v>
      </c>
      <c r="Q121" s="30" t="n">
        <v>0.481</v>
      </c>
      <c r="R121" s="30" t="n">
        <v>0.715</v>
      </c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</row>
    <row r="122">
      <c r="A122" s="23" t="inlineStr">
        <is>
          <t>Lakshman Balakrishnan</t>
        </is>
      </c>
      <c r="B122" s="23" t="inlineStr">
        <is>
          <t>Balaji G</t>
        </is>
      </c>
      <c r="C122" s="23" t="inlineStr">
        <is>
          <t>Mohammed Akbar</t>
        </is>
      </c>
      <c r="D122" s="23" t="inlineStr">
        <is>
          <t>Bengaluru</t>
        </is>
      </c>
      <c r="E122" s="23" t="inlineStr">
        <is>
          <t>BLR-Kannika Nagar</t>
        </is>
      </c>
      <c r="F122" s="19">
        <f t="array" ref="F122">IFERROR(_xlfn.XLOOKUP(E122,'Raw Data'!B:B,'Raw Data'!G:G),)</f>
        <v/>
      </c>
      <c r="G122" s="19">
        <f>IF(H122="","",IF(VALUE(SUBSTITUTE(H122&amp;"","%",""))*IF(ISNUMBER(H122),100,1)&gt;=85,"High",IF(VALUE(SUBSTITUTE(H122&amp;"","%",""))*IF(ISNUMBER(H122),100,1)&gt;=75,"Medium","Low")))</f>
        <v/>
      </c>
      <c r="H122" s="19" t="n">
        <v>0.91</v>
      </c>
      <c r="I122" s="19">
        <f>IFERROR(__xludf.DUMMYFUNCTION("IFERROR(SPARKLINE(J122:R122),)"),"")</f>
        <v/>
      </c>
      <c r="J122" s="30" t="n">
        <v>0.965</v>
      </c>
      <c r="K122" s="30" t="n">
        <v>0.994</v>
      </c>
      <c r="L122" s="30" t="n">
        <v>0.949</v>
      </c>
      <c r="M122" s="30" t="n">
        <v>0.831</v>
      </c>
      <c r="N122" s="30" t="n">
        <v>0.831</v>
      </c>
      <c r="O122" s="30" t="n">
        <v>0.885</v>
      </c>
      <c r="P122" s="30" t="n">
        <v>0.892</v>
      </c>
      <c r="Q122" s="30" t="n">
        <v>0.915</v>
      </c>
      <c r="R122" s="30" t="n">
        <v>0.93</v>
      </c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  <c r="AL122" s="23" t="n"/>
      <c r="AM122" s="23" t="n"/>
      <c r="AN122" s="23" t="n"/>
    </row>
    <row r="123">
      <c r="A123" s="23" t="inlineStr">
        <is>
          <t>Lakshman Balakrishnan</t>
        </is>
      </c>
      <c r="B123" s="23" t="inlineStr">
        <is>
          <t>Balaji G</t>
        </is>
      </c>
      <c r="C123" s="23" t="inlineStr">
        <is>
          <t>Mohammed Akbar</t>
        </is>
      </c>
      <c r="D123" s="23" t="inlineStr">
        <is>
          <t>Bengaluru</t>
        </is>
      </c>
      <c r="E123" s="23" t="inlineStr">
        <is>
          <t>BLR-Iggalur</t>
        </is>
      </c>
      <c r="F123" s="19">
        <f t="array" ref="F123">IFERROR(_xlfn.XLOOKUP(E123,'Raw Data'!B:B,'Raw Data'!G:G),)</f>
        <v/>
      </c>
      <c r="G123" s="19">
        <f>IF(H123="","",IF(VALUE(SUBSTITUTE(H123&amp;"","%",""))*IF(ISNUMBER(H123),100,1)&gt;=85,"High",IF(VALUE(SUBSTITUTE(H123&amp;"","%",""))*IF(ISNUMBER(H123),100,1)&gt;=75,"Medium","Low")))</f>
        <v/>
      </c>
      <c r="H123" s="19" t="n">
        <v>0.902</v>
      </c>
      <c r="I123" s="19">
        <f>IFERROR(__xludf.DUMMYFUNCTION("IFERROR(SPARKLINE(J123:R123),)"),"")</f>
        <v/>
      </c>
      <c r="J123" s="30" t="n">
        <v>0.986</v>
      </c>
      <c r="K123" s="30" t="n">
        <v>0.959</v>
      </c>
      <c r="L123" s="30" t="n">
        <v>0.921</v>
      </c>
      <c r="M123" s="30" t="n">
        <v>0.9389999999999999</v>
      </c>
      <c r="N123" s="30" t="n">
        <v>0.913</v>
      </c>
      <c r="O123" s="30" t="n">
        <v>0.9370000000000001</v>
      </c>
      <c r="P123" s="30" t="n">
        <v>0.789</v>
      </c>
      <c r="Q123" s="30" t="n">
        <v>0.875</v>
      </c>
      <c r="R123" s="30" t="n">
        <v>0.82</v>
      </c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</row>
    <row r="124">
      <c r="A124" s="23" t="inlineStr">
        <is>
          <t>Lakshman Balakrishnan</t>
        </is>
      </c>
      <c r="B124" s="23" t="inlineStr">
        <is>
          <t>Balaji G</t>
        </is>
      </c>
      <c r="C124" s="23" t="inlineStr">
        <is>
          <t>Mohammed Akbar</t>
        </is>
      </c>
      <c r="D124" s="23" t="inlineStr">
        <is>
          <t>Bengaluru</t>
        </is>
      </c>
      <c r="E124" s="23" t="inlineStr">
        <is>
          <t>BLR-Singasandra Network</t>
        </is>
      </c>
      <c r="F124" s="19">
        <f t="array" ref="F124">IFERROR(_xlfn.XLOOKUP(E124,'Raw Data'!B:B,'Raw Data'!G:G),)</f>
        <v/>
      </c>
      <c r="G124" s="19">
        <f>IF(H124="","",IF(VALUE(SUBSTITUTE(H124&amp;"","%",""))*IF(ISNUMBER(H124),100,1)&gt;=85,"High",IF(VALUE(SUBSTITUTE(H124&amp;"","%",""))*IF(ISNUMBER(H124),100,1)&gt;=75,"Medium","Low")))</f>
        <v/>
      </c>
      <c r="H124" s="19" t="n">
        <v>0.896</v>
      </c>
      <c r="I124" s="19">
        <f>IFERROR(__xludf.DUMMYFUNCTION("IFERROR(SPARKLINE(J124:R124),)"),"")</f>
        <v/>
      </c>
      <c r="J124" s="30" t="n">
        <v>0.913</v>
      </c>
      <c r="K124" s="30" t="n">
        <v>0.95</v>
      </c>
      <c r="L124" s="30" t="n">
        <v>0.908</v>
      </c>
      <c r="M124" s="30" t="n">
        <v>0.918</v>
      </c>
      <c r="N124" s="30" t="n">
        <v>0.885</v>
      </c>
      <c r="O124" s="30" t="n">
        <v>0.839</v>
      </c>
      <c r="P124" s="30" t="n">
        <v>0.914</v>
      </c>
      <c r="Q124" s="30" t="n">
        <v>0.8129999999999999</v>
      </c>
      <c r="R124" s="30" t="n">
        <v>0.93</v>
      </c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  <c r="AL124" s="23" t="n"/>
      <c r="AM124" s="23" t="n"/>
      <c r="AN124" s="23" t="n"/>
    </row>
    <row r="125">
      <c r="A125" s="23" t="inlineStr">
        <is>
          <t>Lakshman Balakrishnan</t>
        </is>
      </c>
      <c r="B125" s="23" t="inlineStr">
        <is>
          <t>Balaji G</t>
        </is>
      </c>
      <c r="C125" s="23" t="inlineStr">
        <is>
          <t>Mohammed Akbar</t>
        </is>
      </c>
      <c r="D125" s="23" t="inlineStr">
        <is>
          <t>Bengaluru</t>
        </is>
      </c>
      <c r="E125" s="23" t="inlineStr">
        <is>
          <t>BLR-SINGASANDRA NEW</t>
        </is>
      </c>
      <c r="F125" s="19">
        <f t="array" ref="F125">IFERROR(_xlfn.XLOOKUP(E125,'Raw Data'!B:B,'Raw Data'!G:G),)</f>
        <v/>
      </c>
      <c r="G125" s="19">
        <f>IF(H125="","",IF(VALUE(SUBSTITUTE(H125&amp;"","%",""))*IF(ISNUMBER(H125),100,1)&gt;=85,"High",IF(VALUE(SUBSTITUTE(H125&amp;"","%",""))*IF(ISNUMBER(H125),100,1)&gt;=75,"Medium","Low")))</f>
        <v/>
      </c>
      <c r="H125" s="19" t="n">
        <v>0.893</v>
      </c>
      <c r="I125" s="19">
        <f>IFERROR(__xludf.DUMMYFUNCTION("IFERROR(SPARKLINE(J125:R125),)"),"")</f>
        <v/>
      </c>
      <c r="J125" s="30" t="n">
        <v>0.958</v>
      </c>
      <c r="K125" s="30" t="n">
        <v>0.946</v>
      </c>
      <c r="L125" s="30" t="n">
        <v>0.882</v>
      </c>
      <c r="M125" s="30" t="n">
        <v>0.885</v>
      </c>
      <c r="N125" s="30" t="n">
        <v>0.899</v>
      </c>
      <c r="O125" s="30" t="n">
        <v>0.875</v>
      </c>
      <c r="P125" s="30" t="n">
        <v>0.831</v>
      </c>
      <c r="Q125" s="30" t="n">
        <v>0.87</v>
      </c>
      <c r="R125" s="30" t="n">
        <v>0.885</v>
      </c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</row>
    <row r="126">
      <c r="A126" s="23" t="inlineStr">
        <is>
          <t>Lakshman Balakrishnan</t>
        </is>
      </c>
      <c r="B126" s="23" t="inlineStr">
        <is>
          <t>Balaji G</t>
        </is>
      </c>
      <c r="C126" s="23" t="inlineStr">
        <is>
          <t>Mohammed Akbar</t>
        </is>
      </c>
      <c r="D126" s="23" t="inlineStr">
        <is>
          <t>Bengaluru</t>
        </is>
      </c>
      <c r="E126" s="23" t="inlineStr">
        <is>
          <t>BLR-Bommasandra</t>
        </is>
      </c>
      <c r="F126" s="19">
        <f t="array" ref="F126">IFERROR(_xlfn.XLOOKUP(E126,'Raw Data'!B:B,'Raw Data'!G:G),)</f>
        <v/>
      </c>
      <c r="G126" s="19">
        <f>IF(H126="","",IF(VALUE(SUBSTITUTE(H126&amp;"","%",""))*IF(ISNUMBER(H126),100,1)&gt;=85,"High",IF(VALUE(SUBSTITUTE(H126&amp;"","%",""))*IF(ISNUMBER(H126),100,1)&gt;=75,"Medium","Low")))</f>
        <v/>
      </c>
      <c r="H126" s="19" t="n">
        <v>0.841</v>
      </c>
      <c r="I126" s="19">
        <f>IFERROR(__xludf.DUMMYFUNCTION("IFERROR(SPARKLINE(J126:R126),)"),"")</f>
        <v/>
      </c>
      <c r="J126" s="30" t="n">
        <v>0.875</v>
      </c>
      <c r="K126" s="30" t="n">
        <v>0.83</v>
      </c>
      <c r="L126" s="30" t="n">
        <v>0.765</v>
      </c>
      <c r="M126" s="30" t="n">
        <v>0.838</v>
      </c>
      <c r="N126" s="30" t="n">
        <v>0.864</v>
      </c>
      <c r="O126" s="30" t="n">
        <v>0.865</v>
      </c>
      <c r="P126" s="30" t="n">
        <v>0.734</v>
      </c>
      <c r="Q126" s="30" t="n">
        <v>0.886</v>
      </c>
      <c r="R126" s="30" t="n">
        <v>0.891</v>
      </c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</row>
    <row r="127">
      <c r="A127" s="23" t="inlineStr">
        <is>
          <t>Lakshman Balakrishnan</t>
        </is>
      </c>
      <c r="B127" s="23" t="inlineStr">
        <is>
          <t>Balaji G</t>
        </is>
      </c>
      <c r="C127" s="23" t="inlineStr">
        <is>
          <t>Mohammed Akbar</t>
        </is>
      </c>
      <c r="D127" s="23" t="inlineStr">
        <is>
          <t>Bengaluru</t>
        </is>
      </c>
      <c r="E127" s="23" t="inlineStr">
        <is>
          <t>BLR-Attibele</t>
        </is>
      </c>
      <c r="F127" s="19">
        <f t="array" ref="F127">IFERROR(_xlfn.XLOOKUP(E127,'Raw Data'!B:B,'Raw Data'!G:G),)</f>
        <v/>
      </c>
      <c r="G127" s="19">
        <f>IF(H127="","",IF(VALUE(SUBSTITUTE(H127&amp;"","%",""))*IF(ISNUMBER(H127),100,1)&gt;=85,"High",IF(VALUE(SUBSTITUTE(H127&amp;"","%",""))*IF(ISNUMBER(H127),100,1)&gt;=75,"Medium","Low")))</f>
        <v/>
      </c>
      <c r="H127" s="19" t="n">
        <v>0.834</v>
      </c>
      <c r="I127" s="19">
        <f>IFERROR(__xludf.DUMMYFUNCTION("IFERROR(SPARKLINE(J127:R127),)"),"")</f>
        <v/>
      </c>
      <c r="J127" s="30" t="n">
        <v>0.9370000000000001</v>
      </c>
      <c r="K127" s="30" t="n">
        <v>0.974</v>
      </c>
      <c r="L127" s="30" t="n">
        <v>0.93</v>
      </c>
      <c r="M127" s="30" t="n">
        <v>0.869</v>
      </c>
      <c r="N127" s="30" t="n">
        <v>0.859</v>
      </c>
      <c r="O127" s="30" t="n"/>
      <c r="P127" s="30" t="n">
        <v>0.9</v>
      </c>
      <c r="Q127" s="30" t="n">
        <v>0.35</v>
      </c>
      <c r="R127" s="30" t="n">
        <v>0.856</v>
      </c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</row>
    <row r="128">
      <c r="A128" s="23" t="inlineStr">
        <is>
          <t>Lakshman Balakrishnan</t>
        </is>
      </c>
      <c r="B128" s="23" t="inlineStr">
        <is>
          <t>Balaji G</t>
        </is>
      </c>
      <c r="C128" s="23" t="inlineStr">
        <is>
          <t>Mohammed Akbar</t>
        </is>
      </c>
      <c r="D128" s="23" t="inlineStr">
        <is>
          <t>Bengaluru</t>
        </is>
      </c>
      <c r="E128" s="23" t="inlineStr">
        <is>
          <t>BLR-Electronic City Network-2</t>
        </is>
      </c>
      <c r="F128" s="19">
        <f t="array" ref="F128">IFERROR(_xlfn.XLOOKUP(E128,'Raw Data'!B:B,'Raw Data'!G:G),)</f>
        <v/>
      </c>
      <c r="G128" s="19">
        <f>IF(H128="","",IF(VALUE(SUBSTITUTE(H128&amp;"","%",""))*IF(ISNUMBER(H128),100,1)&gt;=85,"High",IF(VALUE(SUBSTITUTE(H128&amp;"","%",""))*IF(ISNUMBER(H128),100,1)&gt;=75,"Medium","Low")))</f>
        <v/>
      </c>
      <c r="H128" s="19" t="n">
        <v>0.8070000000000001</v>
      </c>
      <c r="I128" s="19">
        <f>IFERROR(__xludf.DUMMYFUNCTION("IFERROR(SPARKLINE(J128:R128),)"),"")</f>
        <v/>
      </c>
      <c r="J128" s="30" t="n">
        <v>0.601</v>
      </c>
      <c r="K128" s="30" t="n">
        <v>0.899</v>
      </c>
      <c r="L128" s="30" t="n">
        <v>0.893</v>
      </c>
      <c r="M128" s="30" t="n">
        <v>0.895</v>
      </c>
      <c r="N128" s="30" t="n">
        <v>0.9320000000000001</v>
      </c>
      <c r="O128" s="30" t="n">
        <v>0.869</v>
      </c>
      <c r="P128" s="30" t="n">
        <v>0.909</v>
      </c>
      <c r="Q128" s="30" t="n">
        <v>0.8070000000000001</v>
      </c>
      <c r="R128" s="30" t="n">
        <v>0.599</v>
      </c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</row>
    <row r="129">
      <c r="A129" s="23" t="inlineStr">
        <is>
          <t>Lakshman Balakrishnan</t>
        </is>
      </c>
      <c r="B129" s="23" t="inlineStr">
        <is>
          <t>Balaji G</t>
        </is>
      </c>
      <c r="C129" s="23" t="inlineStr">
        <is>
          <t>Mohammed Akbar</t>
        </is>
      </c>
      <c r="D129" s="23" t="inlineStr">
        <is>
          <t>Bengaluru</t>
        </is>
      </c>
      <c r="E129" s="23" t="inlineStr">
        <is>
          <t>BLR-Neo Town</t>
        </is>
      </c>
      <c r="F129" s="19">
        <f t="array" ref="F129">IFERROR(_xlfn.XLOOKUP(E129,'Raw Data'!B:B,'Raw Data'!G:G),)</f>
        <v/>
      </c>
      <c r="G129" s="19">
        <f>IF(H129="","",IF(VALUE(SUBSTITUTE(H129&amp;"","%",""))*IF(ISNUMBER(H129),100,1)&gt;=85,"High",IF(VALUE(SUBSTITUTE(H129&amp;"","%",""))*IF(ISNUMBER(H129),100,1)&gt;=75,"Medium","Low")))</f>
        <v/>
      </c>
      <c r="H129" s="19" t="n">
        <v>0.799</v>
      </c>
      <c r="I129" s="19">
        <f>IFERROR(__xludf.DUMMYFUNCTION("IFERROR(SPARKLINE(J129:R129),)"),"")</f>
        <v/>
      </c>
      <c r="J129" s="30" t="n">
        <v>0.928</v>
      </c>
      <c r="K129" s="30" t="n">
        <v>0.475</v>
      </c>
      <c r="L129" s="30" t="n">
        <v>0.887</v>
      </c>
      <c r="M129" s="30" t="n">
        <v>0.909</v>
      </c>
      <c r="N129" s="30" t="n">
        <v>0.848</v>
      </c>
      <c r="O129" s="30" t="n">
        <v>0.474</v>
      </c>
      <c r="P129" s="30" t="n">
        <v>0.859</v>
      </c>
      <c r="Q129" s="30" t="n">
        <v>0.874</v>
      </c>
      <c r="R129" s="30" t="n">
        <v>0.838</v>
      </c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</row>
    <row r="130">
      <c r="A130" s="23" t="inlineStr">
        <is>
          <t>Lakshman Balakrishnan</t>
        </is>
      </c>
      <c r="B130" s="23" t="inlineStr">
        <is>
          <t>Balaji G</t>
        </is>
      </c>
      <c r="C130" s="23" t="inlineStr">
        <is>
          <t>Mohammed Akbar</t>
        </is>
      </c>
      <c r="D130" s="23" t="inlineStr">
        <is>
          <t>Bengaluru</t>
        </is>
      </c>
      <c r="E130" s="23" t="inlineStr">
        <is>
          <t>BLR-Doddathoguru</t>
        </is>
      </c>
      <c r="F130" s="19">
        <f t="array" ref="F130">IFERROR(_xlfn.XLOOKUP(E130,'Raw Data'!B:B,'Raw Data'!G:G),)</f>
        <v/>
      </c>
      <c r="G130" s="19">
        <f>IF(H130="","",IF(VALUE(SUBSTITUTE(H130&amp;"","%",""))*IF(ISNUMBER(H130),100,1)&gt;=85,"High",IF(VALUE(SUBSTITUTE(H130&amp;"","%",""))*IF(ISNUMBER(H130),100,1)&gt;=75,"Medium","Low")))</f>
        <v/>
      </c>
      <c r="H130" s="19" t="n">
        <v>0.797</v>
      </c>
      <c r="I130" s="19">
        <f>IFERROR(__xludf.DUMMYFUNCTION("IFERROR(SPARKLINE(J130:R130),)"),"")</f>
        <v/>
      </c>
      <c r="J130" s="30" t="n">
        <v>0.906</v>
      </c>
      <c r="K130" s="30" t="n">
        <v>0.894</v>
      </c>
      <c r="L130" s="30" t="n">
        <v>0.852</v>
      </c>
      <c r="M130" s="30" t="n">
        <v>0.742</v>
      </c>
      <c r="N130" s="30" t="n">
        <v>0.754</v>
      </c>
      <c r="O130" s="30" t="n">
        <v>0.856</v>
      </c>
      <c r="P130" s="30" t="n">
        <v>0.8070000000000001</v>
      </c>
      <c r="Q130" s="30" t="n">
        <v>0.967</v>
      </c>
      <c r="R130" s="30" t="n">
        <v>0.193</v>
      </c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</row>
    <row r="131">
      <c r="A131" s="23" t="inlineStr">
        <is>
          <t>Lakshman Balakrishnan</t>
        </is>
      </c>
      <c r="B131" s="23" t="inlineStr">
        <is>
          <t>Balaji G</t>
        </is>
      </c>
      <c r="C131" s="23" t="inlineStr">
        <is>
          <t>Mohammed Akbar</t>
        </is>
      </c>
      <c r="D131" s="23" t="inlineStr">
        <is>
          <t>Bengaluru</t>
        </is>
      </c>
      <c r="E131" s="23" t="inlineStr">
        <is>
          <t>BLR-Chandapura</t>
        </is>
      </c>
      <c r="F131" s="19">
        <f t="array" ref="F131">IFERROR(_xlfn.XLOOKUP(E131,'Raw Data'!B:B,'Raw Data'!G:G),)</f>
        <v/>
      </c>
      <c r="G131" s="19">
        <f>IF(H131="","",IF(VALUE(SUBSTITUTE(H131&amp;"","%",""))*IF(ISNUMBER(H131),100,1)&gt;=85,"High",IF(VALUE(SUBSTITUTE(H131&amp;"","%",""))*IF(ISNUMBER(H131),100,1)&gt;=75,"Medium","Low")))</f>
        <v/>
      </c>
      <c r="H131" s="19" t="n">
        <v>0.79</v>
      </c>
      <c r="I131" s="19">
        <f>IFERROR(__xludf.DUMMYFUNCTION("IFERROR(SPARKLINE(J131:R131),)"),"")</f>
        <v/>
      </c>
      <c r="J131" s="30" t="n">
        <v>0.926</v>
      </c>
      <c r="K131" s="30" t="n">
        <v>0.92</v>
      </c>
      <c r="L131" s="30" t="n">
        <v>0.896</v>
      </c>
      <c r="M131" s="30" t="n">
        <v>0.794</v>
      </c>
      <c r="N131" s="30" t="n">
        <v>0.884</v>
      </c>
      <c r="O131" s="30" t="n">
        <v>0.911</v>
      </c>
      <c r="P131" s="30" t="n">
        <v>0.928</v>
      </c>
      <c r="Q131" s="30" t="n">
        <v>0.193</v>
      </c>
      <c r="R131" s="30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</row>
    <row r="132">
      <c r="A132" s="23" t="inlineStr">
        <is>
          <t>Lakshman Balakrishnan</t>
        </is>
      </c>
      <c r="B132" s="23" t="inlineStr">
        <is>
          <t>Balaji G</t>
        </is>
      </c>
      <c r="C132" s="23" t="inlineStr">
        <is>
          <t>Mohammed Akbar</t>
        </is>
      </c>
      <c r="D132" s="23" t="inlineStr">
        <is>
          <t>Hosur</t>
        </is>
      </c>
      <c r="E132" s="23" t="inlineStr">
        <is>
          <t>HOS-Hosur</t>
        </is>
      </c>
      <c r="F132" s="19">
        <f t="array" ref="F132">IFERROR(_xlfn.XLOOKUP(E132,'Raw Data'!B:B,'Raw Data'!G:G),)</f>
        <v/>
      </c>
      <c r="G132" s="19">
        <f>IF(H132="","",IF(VALUE(SUBSTITUTE(H132&amp;"","%",""))*IF(ISNUMBER(H132),100,1)&gt;=85,"High",IF(VALUE(SUBSTITUTE(H132&amp;"","%",""))*IF(ISNUMBER(H132),100,1)&gt;=75,"Medium","Low")))</f>
        <v/>
      </c>
      <c r="H132" s="19" t="n">
        <v>0.784</v>
      </c>
      <c r="I132" s="19">
        <f>IFERROR(__xludf.DUMMYFUNCTION("IFERROR(SPARKLINE(J132:R132),)"),"")</f>
        <v/>
      </c>
      <c r="J132" s="30" t="n">
        <v>0.874</v>
      </c>
      <c r="K132" s="30" t="n">
        <v>0.5610000000000001</v>
      </c>
      <c r="L132" s="30" t="n">
        <v>0.764</v>
      </c>
      <c r="M132" s="30" t="n"/>
      <c r="N132" s="30" t="n">
        <v>0.923</v>
      </c>
      <c r="O132" s="30" t="n">
        <v>0.93</v>
      </c>
      <c r="P132" s="30" t="n">
        <v>0.896</v>
      </c>
      <c r="Q132" s="30" t="n">
        <v>0.76</v>
      </c>
      <c r="R132" s="30" t="n">
        <v>0.51</v>
      </c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</row>
    <row r="133">
      <c r="A133" s="23" t="inlineStr">
        <is>
          <t>Lakshman Balakrishnan</t>
        </is>
      </c>
      <c r="B133" s="23" t="inlineStr">
        <is>
          <t>Balaji G</t>
        </is>
      </c>
      <c r="C133" s="23" t="inlineStr">
        <is>
          <t>Mohammed Akbar</t>
        </is>
      </c>
      <c r="D133" s="23" t="inlineStr">
        <is>
          <t>Bengaluru</t>
        </is>
      </c>
      <c r="E133" s="23" t="inlineStr">
        <is>
          <t>BLR-Silicon Town</t>
        </is>
      </c>
      <c r="F133" s="19">
        <f t="array" ref="F133">IFERROR(_xlfn.XLOOKUP(E133,'Raw Data'!B:B,'Raw Data'!G:G),)</f>
        <v/>
      </c>
      <c r="G133" s="19">
        <f>IF(H133="","",IF(VALUE(SUBSTITUTE(H133&amp;"","%",""))*IF(ISNUMBER(H133),100,1)&gt;=85,"High",IF(VALUE(SUBSTITUTE(H133&amp;"","%",""))*IF(ISNUMBER(H133),100,1)&gt;=75,"Medium","Low")))</f>
        <v/>
      </c>
      <c r="H133" s="19" t="n">
        <v>0.781</v>
      </c>
      <c r="I133" s="19">
        <f>IFERROR(__xludf.DUMMYFUNCTION("IFERROR(SPARKLINE(J133:R133),)"),"")</f>
        <v/>
      </c>
      <c r="J133" s="30" t="n">
        <v>0.877</v>
      </c>
      <c r="K133" s="30" t="n">
        <v>0.8139999999999999</v>
      </c>
      <c r="L133" s="30" t="n">
        <v>0.77</v>
      </c>
      <c r="M133" s="30" t="n">
        <v>0.8070000000000001</v>
      </c>
      <c r="N133" s="30" t="n">
        <v>0.83</v>
      </c>
      <c r="O133" s="30" t="n">
        <v>0.7</v>
      </c>
      <c r="P133" s="30" t="n">
        <v>0.747</v>
      </c>
      <c r="Q133" s="30" t="n">
        <v>0.74</v>
      </c>
      <c r="R133" s="30" t="n">
        <v>0.743</v>
      </c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</row>
    <row r="134">
      <c r="A134" s="23" t="inlineStr">
        <is>
          <t>Lakshman Balakrishnan</t>
        </is>
      </c>
      <c r="B134" s="23" t="inlineStr">
        <is>
          <t>Balaji G</t>
        </is>
      </c>
      <c r="C134" s="23" t="inlineStr">
        <is>
          <t>Mohammed Akbar</t>
        </is>
      </c>
      <c r="D134" s="23" t="inlineStr">
        <is>
          <t>Bengaluru</t>
        </is>
      </c>
      <c r="E134" s="23" t="inlineStr">
        <is>
          <t>BLR-Chikkanagamangala</t>
        </is>
      </c>
      <c r="F134" s="19">
        <f t="array" ref="F134">IFERROR(_xlfn.XLOOKUP(E134,'Raw Data'!B:B,'Raw Data'!G:G),)</f>
        <v/>
      </c>
      <c r="G134" s="19">
        <f>IF(H134="","",IF(VALUE(SUBSTITUTE(H134&amp;"","%",""))*IF(ISNUMBER(H134),100,1)&gt;=85,"High",IF(VALUE(SUBSTITUTE(H134&amp;"","%",""))*IF(ISNUMBER(H134),100,1)&gt;=75,"Medium","Low")))</f>
        <v/>
      </c>
      <c r="H134" s="19" t="n">
        <v>0.769</v>
      </c>
      <c r="I134" s="19">
        <f>IFERROR(__xludf.DUMMYFUNCTION("IFERROR(SPARKLINE(J134:R134),)"),"")</f>
        <v/>
      </c>
      <c r="J134" s="30" t="n">
        <v>0.717</v>
      </c>
      <c r="K134" s="30" t="n">
        <v>0.738</v>
      </c>
      <c r="L134" s="30" t="n">
        <v>0.8169999999999999</v>
      </c>
      <c r="M134" s="30" t="n">
        <v>0.802</v>
      </c>
      <c r="N134" s="30" t="n">
        <v>0.676</v>
      </c>
      <c r="O134" s="30" t="n">
        <v>0.743</v>
      </c>
      <c r="P134" s="30" t="n">
        <v>0.801</v>
      </c>
      <c r="Q134" s="30" t="n">
        <v>0.8159999999999999</v>
      </c>
      <c r="R134" s="30" t="n">
        <v>0.8080000000000001</v>
      </c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</row>
    <row r="135">
      <c r="A135" s="23" t="inlineStr">
        <is>
          <t>Lakshman Balakrishnan</t>
        </is>
      </c>
      <c r="B135" s="23" t="inlineStr">
        <is>
          <t>Balaji G</t>
        </is>
      </c>
      <c r="C135" s="23" t="inlineStr">
        <is>
          <t>Mohammed Akbar</t>
        </is>
      </c>
      <c r="D135" s="23" t="inlineStr">
        <is>
          <t>Bengaluru</t>
        </is>
      </c>
      <c r="E135" s="23" t="inlineStr">
        <is>
          <t>BLR-INDIRANAGAR NEW</t>
        </is>
      </c>
      <c r="F135" s="19">
        <f t="array" ref="F135">IFERROR(_xlfn.XLOOKUP(E135,'Raw Data'!B:B,'Raw Data'!G:G),)</f>
        <v/>
      </c>
      <c r="G135" s="19">
        <f>IF(H135="","",IF(VALUE(SUBSTITUTE(H135&amp;"","%",""))*IF(ISNUMBER(H135),100,1)&gt;=85,"High",IF(VALUE(SUBSTITUTE(H135&amp;"","%",""))*IF(ISNUMBER(H135),100,1)&gt;=75,"Medium","Low")))</f>
        <v/>
      </c>
      <c r="H135" s="19" t="n">
        <v>0.768</v>
      </c>
      <c r="I135" s="19">
        <f>IFERROR(__xludf.DUMMYFUNCTION("IFERROR(SPARKLINE(J135:R135),)"),"")</f>
        <v/>
      </c>
      <c r="J135" s="30" t="n">
        <v>0.8</v>
      </c>
      <c r="K135" s="30" t="n">
        <v>0.8129999999999999</v>
      </c>
      <c r="L135" s="30" t="n">
        <v>0.831</v>
      </c>
      <c r="M135" s="30" t="n">
        <v>0.669</v>
      </c>
      <c r="N135" s="30" t="n">
        <v>0.724</v>
      </c>
      <c r="O135" s="30" t="n">
        <v>0.796</v>
      </c>
      <c r="P135" s="30" t="n">
        <v>0.764</v>
      </c>
      <c r="Q135" s="30" t="n">
        <v>0.769</v>
      </c>
      <c r="R135" s="30" t="n">
        <v>0.777</v>
      </c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</row>
    <row r="136">
      <c r="A136" s="23" t="inlineStr">
        <is>
          <t>Lakshman Balakrishnan</t>
        </is>
      </c>
      <c r="B136" s="23" t="inlineStr">
        <is>
          <t>Balaji G</t>
        </is>
      </c>
      <c r="C136" s="23" t="inlineStr">
        <is>
          <t>Mohammed Akbar</t>
        </is>
      </c>
      <c r="D136" s="23" t="inlineStr">
        <is>
          <t>Bengaluru</t>
        </is>
      </c>
      <c r="E136" s="23" t="inlineStr">
        <is>
          <t>BLR-Electronic city network</t>
        </is>
      </c>
      <c r="F136" s="19">
        <f t="array" ref="F136">IFERROR(_xlfn.XLOOKUP(E136,'Raw Data'!B:B,'Raw Data'!G:G),)</f>
        <v/>
      </c>
      <c r="G136" s="19">
        <f>IF(H136="","",IF(VALUE(SUBSTITUTE(H136&amp;"","%",""))*IF(ISNUMBER(H136),100,1)&gt;=85,"High",IF(VALUE(SUBSTITUTE(H136&amp;"","%",""))*IF(ISNUMBER(H136),100,1)&gt;=75,"Medium","Low")))</f>
        <v/>
      </c>
      <c r="H136" s="19" t="n">
        <v>0.759</v>
      </c>
      <c r="I136" s="19">
        <f>IFERROR(__xludf.DUMMYFUNCTION("IFERROR(SPARKLINE(J136:R136),)"),"")</f>
        <v/>
      </c>
      <c r="J136" s="30" t="n">
        <v>0.737</v>
      </c>
      <c r="K136" s="30" t="n">
        <v>0.759</v>
      </c>
      <c r="L136" s="30" t="n">
        <v>0.777</v>
      </c>
      <c r="M136" s="30" t="n">
        <v>0.744</v>
      </c>
      <c r="N136" s="30" t="n">
        <v>0.714</v>
      </c>
      <c r="O136" s="30" t="n">
        <v>0.665</v>
      </c>
      <c r="P136" s="30" t="n">
        <v>0.764</v>
      </c>
      <c r="Q136" s="30" t="n">
        <v>0.797</v>
      </c>
      <c r="R136" s="30" t="n">
        <v>0.836</v>
      </c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</row>
    <row r="137">
      <c r="A137" s="23" t="inlineStr">
        <is>
          <t>Lakshman Balakrishnan</t>
        </is>
      </c>
      <c r="B137" s="23" t="inlineStr">
        <is>
          <t>Balaji G</t>
        </is>
      </c>
      <c r="C137" s="23" t="inlineStr">
        <is>
          <t>Mohammed Akbar</t>
        </is>
      </c>
      <c r="D137" s="23" t="inlineStr">
        <is>
          <t>Bengaluru</t>
        </is>
      </c>
      <c r="E137" s="23" t="inlineStr">
        <is>
          <t>BLR-Michael Palaya</t>
        </is>
      </c>
      <c r="F137" s="19">
        <f t="array" ref="F137">IFERROR(_xlfn.XLOOKUP(E137,'Raw Data'!B:B,'Raw Data'!G:G),)</f>
        <v/>
      </c>
      <c r="G137" s="19">
        <f>IF(H137="","",IF(VALUE(SUBSTITUTE(H137&amp;"","%",""))*IF(ISNUMBER(H137),100,1)&gt;=85,"High",IF(VALUE(SUBSTITUTE(H137&amp;"","%",""))*IF(ISNUMBER(H137),100,1)&gt;=75,"Medium","Low")))</f>
        <v/>
      </c>
      <c r="H137" s="19" t="n">
        <v>0.75</v>
      </c>
      <c r="I137" s="19">
        <f>IFERROR(__xludf.DUMMYFUNCTION("IFERROR(SPARKLINE(J137:R137),)"),"")</f>
        <v/>
      </c>
      <c r="J137" s="30" t="n">
        <v>0.68</v>
      </c>
      <c r="K137" s="30" t="n">
        <v>0.786</v>
      </c>
      <c r="L137" s="30" t="n">
        <v>0.781</v>
      </c>
      <c r="M137" s="30" t="n">
        <v>0.645</v>
      </c>
      <c r="N137" s="30" t="n">
        <v>0.763</v>
      </c>
      <c r="O137" s="30" t="n">
        <v>0.758</v>
      </c>
      <c r="P137" s="30" t="n">
        <v>0.746</v>
      </c>
      <c r="Q137" s="30" t="n">
        <v>0.8179999999999999</v>
      </c>
      <c r="R137" s="30" t="n">
        <v>0.792</v>
      </c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</row>
    <row r="138">
      <c r="A138" s="23" t="inlineStr">
        <is>
          <t>Lakshman Balakrishnan</t>
        </is>
      </c>
      <c r="B138" s="23" t="inlineStr">
        <is>
          <t>Balaji G</t>
        </is>
      </c>
      <c r="C138" s="23" t="inlineStr">
        <is>
          <t>Mohammed Akbar</t>
        </is>
      </c>
      <c r="D138" s="23" t="inlineStr">
        <is>
          <t>Bengaluru</t>
        </is>
      </c>
      <c r="E138" s="23" t="inlineStr">
        <is>
          <t>BLR-Electronic City New</t>
        </is>
      </c>
      <c r="F138" s="19">
        <f t="array" ref="F138">IFERROR(_xlfn.XLOOKUP(E138,'Raw Data'!B:B,'Raw Data'!G:G),)</f>
        <v/>
      </c>
      <c r="G138" s="19">
        <f>IF(H138="","",IF(VALUE(SUBSTITUTE(H138&amp;"","%",""))*IF(ISNUMBER(H138),100,1)&gt;=85,"High",IF(VALUE(SUBSTITUTE(H138&amp;"","%",""))*IF(ISNUMBER(H138),100,1)&gt;=75,"Medium","Low")))</f>
        <v/>
      </c>
      <c r="H138" s="19" t="n">
        <v>0.6919999999999999</v>
      </c>
      <c r="I138" s="19">
        <f>IFERROR(__xludf.DUMMYFUNCTION("IFERROR(SPARKLINE(J138:R138),)"),"")</f>
        <v/>
      </c>
      <c r="J138" s="30" t="n">
        <v>0.87</v>
      </c>
      <c r="K138" s="30" t="n">
        <v>0.714</v>
      </c>
      <c r="L138" s="30" t="n">
        <v>0.704</v>
      </c>
      <c r="M138" s="30" t="n">
        <v>0.791</v>
      </c>
      <c r="N138" s="30" t="n">
        <v>0.749</v>
      </c>
      <c r="O138" s="30" t="n">
        <v>0.625</v>
      </c>
      <c r="P138" s="30" t="n">
        <v>0.509</v>
      </c>
      <c r="Q138" s="30" t="n">
        <v>0.5669999999999999</v>
      </c>
      <c r="R138" s="30" t="n">
        <v>0.841</v>
      </c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</row>
    <row r="139">
      <c r="A139" s="23" t="inlineStr">
        <is>
          <t>Lakshman Balakrishnan</t>
        </is>
      </c>
      <c r="B139" s="23" t="inlineStr">
        <is>
          <t>Basil Scariya</t>
        </is>
      </c>
      <c r="C139" s="23" t="inlineStr">
        <is>
          <t>Prakash BS</t>
        </is>
      </c>
      <c r="D139" s="23" t="inlineStr">
        <is>
          <t>Bengaluru</t>
        </is>
      </c>
      <c r="E139" s="23" t="inlineStr">
        <is>
          <t>BLR-Whitefield New</t>
        </is>
      </c>
      <c r="F139" s="19">
        <f t="array" ref="F139">IFERROR(_xlfn.XLOOKUP(E139,'Raw Data'!B:B,'Raw Data'!G:G),)</f>
        <v/>
      </c>
      <c r="G139" s="19">
        <f>IF(H139="","",IF(VALUE(SUBSTITUTE(H139&amp;"","%",""))*IF(ISNUMBER(H139),100,1)&gt;=85,"High",IF(VALUE(SUBSTITUTE(H139&amp;"","%",""))*IF(ISNUMBER(H139),100,1)&gt;=75,"Medium","Low")))</f>
        <v/>
      </c>
      <c r="H139" s="19" t="n">
        <v>0.848</v>
      </c>
      <c r="I139" s="19">
        <f>IFERROR(__xludf.DUMMYFUNCTION("IFERROR(SPARKLINE(J139:R139),)"),"")</f>
        <v/>
      </c>
      <c r="J139" s="30" t="n">
        <v>0.823</v>
      </c>
      <c r="K139" s="30" t="n">
        <v>0.827</v>
      </c>
      <c r="L139" s="30" t="n">
        <v>0.881</v>
      </c>
      <c r="M139" s="30" t="n">
        <v>0.844</v>
      </c>
      <c r="N139" s="30" t="n">
        <v>0.797</v>
      </c>
      <c r="O139" s="30" t="n">
        <v>0.846</v>
      </c>
      <c r="P139" s="30" t="n">
        <v>0.855</v>
      </c>
      <c r="Q139" s="30" t="n">
        <v>0.896</v>
      </c>
      <c r="R139" s="30" t="n">
        <v>0.868</v>
      </c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</row>
    <row r="140">
      <c r="A140" s="23" t="inlineStr">
        <is>
          <t>Lakshman Balakrishnan</t>
        </is>
      </c>
      <c r="B140" s="23" t="inlineStr">
        <is>
          <t>Basil Scariya</t>
        </is>
      </c>
      <c r="C140" s="23" t="inlineStr">
        <is>
          <t>Prakash BS</t>
        </is>
      </c>
      <c r="D140" s="23" t="inlineStr">
        <is>
          <t>Bengaluru</t>
        </is>
      </c>
      <c r="E140" s="23" t="inlineStr">
        <is>
          <t>BLR-Whitefield Network-2</t>
        </is>
      </c>
      <c r="F140" s="19">
        <f t="array" ref="F140">IFERROR(_xlfn.XLOOKUP(E140,'Raw Data'!B:B,'Raw Data'!G:G),)</f>
        <v/>
      </c>
      <c r="G140" s="19">
        <f>IF(H140="","",IF(VALUE(SUBSTITUTE(H140&amp;"","%",""))*IF(ISNUMBER(H140),100,1)&gt;=85,"High",IF(VALUE(SUBSTITUTE(H140&amp;"","%",""))*IF(ISNUMBER(H140),100,1)&gt;=75,"Medium","Low")))</f>
        <v/>
      </c>
      <c r="H140" s="19" t="n">
        <v>0.79</v>
      </c>
      <c r="I140" s="19">
        <f>IFERROR(__xludf.DUMMYFUNCTION("IFERROR(SPARKLINE(J140:R140),)"),"")</f>
        <v/>
      </c>
      <c r="J140" s="30" t="n">
        <v>0.714</v>
      </c>
      <c r="K140" s="30" t="n">
        <v>0.776</v>
      </c>
      <c r="L140" s="30" t="n">
        <v>0.796</v>
      </c>
      <c r="M140" s="30" t="n">
        <v>0.775</v>
      </c>
      <c r="N140" s="30" t="n">
        <v>0.787</v>
      </c>
      <c r="O140" s="30" t="n">
        <v>0.846</v>
      </c>
      <c r="P140" s="30" t="n">
        <v>0.881</v>
      </c>
      <c r="Q140" s="30" t="n">
        <v>0.78</v>
      </c>
      <c r="R140" s="30" t="n">
        <v>0.78</v>
      </c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  <c r="AL140" s="23" t="n"/>
      <c r="AM140" s="23" t="n"/>
      <c r="AN140" s="23" t="n"/>
    </row>
    <row r="141">
      <c r="A141" s="23" t="inlineStr">
        <is>
          <t>Lakshman Balakrishnan</t>
        </is>
      </c>
      <c r="B141" s="23" t="inlineStr">
        <is>
          <t>Basil Scariya</t>
        </is>
      </c>
      <c r="C141" s="23" t="inlineStr">
        <is>
          <t>Prakash BS</t>
        </is>
      </c>
      <c r="D141" s="23" t="inlineStr">
        <is>
          <t>Bengaluru</t>
        </is>
      </c>
      <c r="E141" s="23" t="inlineStr">
        <is>
          <t>BLR-Marathahalli New</t>
        </is>
      </c>
      <c r="F141" s="19">
        <f t="array" ref="F141">IFERROR(_xlfn.XLOOKUP(E141,'Raw Data'!B:B,'Raw Data'!G:G),)</f>
        <v/>
      </c>
      <c r="G141" s="19">
        <f>IF(H141="","",IF(VALUE(SUBSTITUTE(H141&amp;"","%",""))*IF(ISNUMBER(H141),100,1)&gt;=85,"High",IF(VALUE(SUBSTITUTE(H141&amp;"","%",""))*IF(ISNUMBER(H141),100,1)&gt;=75,"Medium","Low")))</f>
        <v/>
      </c>
      <c r="H141" s="19" t="n">
        <v>0.754</v>
      </c>
      <c r="I141" s="19">
        <f>IFERROR(__xludf.DUMMYFUNCTION("IFERROR(SPARKLINE(J141:R141),)"),"")</f>
        <v/>
      </c>
      <c r="J141" s="30" t="n">
        <v>0.71</v>
      </c>
      <c r="K141" s="30" t="n">
        <v>0.906</v>
      </c>
      <c r="L141" s="30" t="n">
        <v>0.731</v>
      </c>
      <c r="M141" s="30" t="n">
        <v>0.765</v>
      </c>
      <c r="N141" s="30" t="n">
        <v>0.756</v>
      </c>
      <c r="O141" s="30" t="n">
        <v>0.772</v>
      </c>
      <c r="P141" s="30" t="n">
        <v>0.794</v>
      </c>
      <c r="Q141" s="30" t="n">
        <v>0.587</v>
      </c>
      <c r="R141" s="30" t="n">
        <v>0.9399999999999999</v>
      </c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</row>
    <row r="142">
      <c r="A142" s="23" t="inlineStr">
        <is>
          <t>Lakshman Balakrishnan</t>
        </is>
      </c>
      <c r="B142" s="23" t="inlineStr">
        <is>
          <t>Basil Scariya</t>
        </is>
      </c>
      <c r="C142" s="23" t="inlineStr">
        <is>
          <t>Prakash BS</t>
        </is>
      </c>
      <c r="D142" s="23" t="inlineStr">
        <is>
          <t>Bengaluru</t>
        </is>
      </c>
      <c r="E142" s="23" t="inlineStr">
        <is>
          <t>BLR-Siddapura</t>
        </is>
      </c>
      <c r="F142" s="19">
        <f t="array" ref="F142">IFERROR(_xlfn.XLOOKUP(E142,'Raw Data'!B:B,'Raw Data'!G:G),)</f>
        <v/>
      </c>
      <c r="G142" s="19">
        <f>IF(H142="","",IF(VALUE(SUBSTITUTE(H142&amp;"","%",""))*IF(ISNUMBER(H142),100,1)&gt;=85,"High",IF(VALUE(SUBSTITUTE(H142&amp;"","%",""))*IF(ISNUMBER(H142),100,1)&gt;=75,"Medium","Low")))</f>
        <v/>
      </c>
      <c r="H142" s="19" t="n">
        <v>0.747</v>
      </c>
      <c r="I142" s="19">
        <f>IFERROR(__xludf.DUMMYFUNCTION("IFERROR(SPARKLINE(J142:R142),)"),"")</f>
        <v/>
      </c>
      <c r="J142" s="30" t="n">
        <v>0.8110000000000001</v>
      </c>
      <c r="K142" s="30" t="n">
        <v>0.829</v>
      </c>
      <c r="L142" s="30" t="n">
        <v>0.84</v>
      </c>
      <c r="M142" s="30" t="n">
        <v>0.697</v>
      </c>
      <c r="N142" s="30" t="n">
        <v>0.858</v>
      </c>
      <c r="O142" s="30" t="n">
        <v>0.594</v>
      </c>
      <c r="P142" s="30" t="n">
        <v>0.778</v>
      </c>
      <c r="Q142" s="30" t="n">
        <v>0.451</v>
      </c>
      <c r="R142" s="30" t="n">
        <v>0.702</v>
      </c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</row>
    <row r="143">
      <c r="A143" s="23" t="inlineStr">
        <is>
          <t>Lakshman Balakrishnan</t>
        </is>
      </c>
      <c r="B143" s="23" t="inlineStr">
        <is>
          <t>Basil Scariya</t>
        </is>
      </c>
      <c r="C143" s="23" t="inlineStr">
        <is>
          <t>Prakash BS</t>
        </is>
      </c>
      <c r="D143" s="23" t="inlineStr">
        <is>
          <t>Bengaluru</t>
        </is>
      </c>
      <c r="E143" s="23" t="inlineStr">
        <is>
          <t>BLR-Marathahalli 2</t>
        </is>
      </c>
      <c r="F143" s="19">
        <f t="array" ref="F143">IFERROR(_xlfn.XLOOKUP(E143,'Raw Data'!B:B,'Raw Data'!G:G),)</f>
        <v/>
      </c>
      <c r="G143" s="19">
        <f>IF(H143="","",IF(VALUE(SUBSTITUTE(H143&amp;"","%",""))*IF(ISNUMBER(H143),100,1)&gt;=85,"High",IF(VALUE(SUBSTITUTE(H143&amp;"","%",""))*IF(ISNUMBER(H143),100,1)&gt;=75,"Medium","Low")))</f>
        <v/>
      </c>
      <c r="H143" s="19" t="n">
        <v>0.707</v>
      </c>
      <c r="I143" s="19">
        <f>IFERROR(__xludf.DUMMYFUNCTION("IFERROR(SPARKLINE(J143:R143),)"),"")</f>
        <v/>
      </c>
      <c r="J143" s="30" t="n">
        <v>0.799</v>
      </c>
      <c r="K143" s="30" t="n">
        <v>0.861</v>
      </c>
      <c r="L143" s="30" t="n">
        <v>0.865</v>
      </c>
      <c r="M143" s="30" t="n">
        <v>0.706</v>
      </c>
      <c r="N143" s="30" t="n">
        <v>0.86</v>
      </c>
      <c r="O143" s="30" t="n">
        <v>0.601</v>
      </c>
      <c r="P143" s="30" t="n">
        <v>0.654</v>
      </c>
      <c r="Q143" s="30" t="n">
        <v>0.659</v>
      </c>
      <c r="R143" s="30" t="n">
        <v>0.525</v>
      </c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</row>
    <row r="144">
      <c r="A144" s="23" t="inlineStr">
        <is>
          <t>Lakshman Balakrishnan</t>
        </is>
      </c>
      <c r="B144" s="23" t="inlineStr">
        <is>
          <t>Basil Scariya</t>
        </is>
      </c>
      <c r="C144" s="23" t="inlineStr">
        <is>
          <t>Prakash BS</t>
        </is>
      </c>
      <c r="D144" s="23" t="inlineStr">
        <is>
          <t>Bengaluru</t>
        </is>
      </c>
      <c r="E144" s="23" t="inlineStr">
        <is>
          <t>BLR-Doddanekundi</t>
        </is>
      </c>
      <c r="F144" s="19">
        <f t="array" ref="F144">IFERROR(_xlfn.XLOOKUP(E144,'Raw Data'!B:B,'Raw Data'!G:G),)</f>
        <v/>
      </c>
      <c r="G144" s="19">
        <f>IF(H144="","",IF(VALUE(SUBSTITUTE(H144&amp;"","%",""))*IF(ISNUMBER(H144),100,1)&gt;=85,"High",IF(VALUE(SUBSTITUTE(H144&amp;"","%",""))*IF(ISNUMBER(H144),100,1)&gt;=75,"Medium","Low")))</f>
        <v/>
      </c>
      <c r="H144" s="19" t="n">
        <v>0.702</v>
      </c>
      <c r="I144" s="19">
        <f>IFERROR(__xludf.DUMMYFUNCTION("IFERROR(SPARKLINE(J144:R144),)"),"")</f>
        <v/>
      </c>
      <c r="J144" s="30" t="n">
        <v>0.678</v>
      </c>
      <c r="K144" s="30" t="n">
        <v>0.768</v>
      </c>
      <c r="L144" s="30" t="n">
        <v>0.706</v>
      </c>
      <c r="M144" s="30" t="n">
        <v>0.725</v>
      </c>
      <c r="N144" s="30" t="n">
        <v>0.712</v>
      </c>
      <c r="O144" s="30" t="n">
        <v>0.702</v>
      </c>
      <c r="P144" s="30" t="n">
        <v>0.612</v>
      </c>
      <c r="Q144" s="30" t="n">
        <v>0.694</v>
      </c>
      <c r="R144" s="30" t="n">
        <v>0.741</v>
      </c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</row>
    <row r="145">
      <c r="A145" s="23" t="inlineStr">
        <is>
          <t>Lakshman Balakrishnan</t>
        </is>
      </c>
      <c r="B145" s="23" t="inlineStr">
        <is>
          <t>Keshav G</t>
        </is>
      </c>
      <c r="C145" s="23" t="inlineStr">
        <is>
          <t>Un Mapped</t>
        </is>
      </c>
      <c r="D145" s="23" t="inlineStr">
        <is>
          <t>Bengaluru</t>
        </is>
      </c>
      <c r="E145" s="23" t="inlineStr">
        <is>
          <t>BLR-Mico Layout Network</t>
        </is>
      </c>
      <c r="F145" s="19">
        <f t="array" ref="F145">IFERROR(_xlfn.XLOOKUP(E145,'Raw Data'!B:B,'Raw Data'!G:G),)</f>
        <v/>
      </c>
      <c r="G145" s="19">
        <f>IF(H145="","",IF(VALUE(SUBSTITUTE(H145&amp;"","%",""))*IF(ISNUMBER(H145),100,1)&gt;=85,"High",IF(VALUE(SUBSTITUTE(H145&amp;"","%",""))*IF(ISNUMBER(H145),100,1)&gt;=75,"Medium","Low")))</f>
        <v/>
      </c>
      <c r="H145" s="19" t="n">
        <v>0.872</v>
      </c>
      <c r="I145" s="19">
        <f>IFERROR(__xludf.DUMMYFUNCTION("IFERROR(SPARKLINE(J145:R145),)"),"")</f>
        <v/>
      </c>
      <c r="J145" s="30" t="n">
        <v>0.853</v>
      </c>
      <c r="K145" s="30" t="n">
        <v>0.745</v>
      </c>
      <c r="L145" s="30" t="n">
        <v>0.9340000000000001</v>
      </c>
      <c r="M145" s="30" t="n">
        <v>0.822</v>
      </c>
      <c r="N145" s="30" t="n">
        <v>0.842</v>
      </c>
      <c r="O145" s="30" t="n">
        <v>0.89</v>
      </c>
      <c r="P145" s="30" t="n">
        <v>0.915</v>
      </c>
      <c r="Q145" s="30" t="n">
        <v>0.908</v>
      </c>
      <c r="R145" s="30" t="n">
        <v>0.975</v>
      </c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</row>
    <row r="146">
      <c r="A146" s="23" t="inlineStr">
        <is>
          <t>Lakshman Balakrishnan</t>
        </is>
      </c>
      <c r="B146" s="23" t="inlineStr">
        <is>
          <t>Keshav G</t>
        </is>
      </c>
      <c r="C146" s="23" t="inlineStr">
        <is>
          <t>Mohammed Akbar</t>
        </is>
      </c>
      <c r="D146" s="23" t="inlineStr">
        <is>
          <t>Bengaluru</t>
        </is>
      </c>
      <c r="E146" s="23" t="inlineStr">
        <is>
          <t>BLR-Murugeshpalya</t>
        </is>
      </c>
      <c r="F146" s="19">
        <f t="array" ref="F146">IFERROR(_xlfn.XLOOKUP(E146,'Raw Data'!B:B,'Raw Data'!G:G),)</f>
        <v/>
      </c>
      <c r="G146" s="19">
        <f>IF(H146="","",IF(VALUE(SUBSTITUTE(H146&amp;"","%",""))*IF(ISNUMBER(H146),100,1)&gt;=85,"High",IF(VALUE(SUBSTITUTE(H146&amp;"","%",""))*IF(ISNUMBER(H146),100,1)&gt;=75,"Medium","Low")))</f>
        <v/>
      </c>
      <c r="H146" s="19" t="n">
        <v>0.764</v>
      </c>
      <c r="I146" s="19">
        <f>IFERROR(__xludf.DUMMYFUNCTION("IFERROR(SPARKLINE(J146:R146),)"),"")</f>
        <v/>
      </c>
      <c r="J146" s="30" t="n">
        <v>0.792</v>
      </c>
      <c r="K146" s="30" t="n">
        <v>0.823</v>
      </c>
      <c r="L146" s="30" t="n">
        <v>0.707</v>
      </c>
      <c r="M146" s="30" t="n">
        <v>0.844</v>
      </c>
      <c r="N146" s="30" t="n">
        <v>0.583</v>
      </c>
      <c r="O146" s="30" t="n">
        <v>0.853</v>
      </c>
      <c r="P146" s="30" t="n">
        <v>0.8080000000000001</v>
      </c>
      <c r="Q146" s="30" t="n">
        <v>0.828</v>
      </c>
      <c r="R146" s="30" t="n">
        <v>0.713</v>
      </c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</row>
    <row r="147">
      <c r="A147" s="23" t="inlineStr">
        <is>
          <t>Lakshman Balakrishnan</t>
        </is>
      </c>
      <c r="B147" s="23" t="inlineStr">
        <is>
          <t>Keshav G</t>
        </is>
      </c>
      <c r="C147" s="23" t="inlineStr">
        <is>
          <t>Un Mapped</t>
        </is>
      </c>
      <c r="D147" s="23" t="inlineStr">
        <is>
          <t>Bengaluru</t>
        </is>
      </c>
      <c r="E147" s="23" t="inlineStr">
        <is>
          <t>BLR-Mico layout New</t>
        </is>
      </c>
      <c r="F147" s="19">
        <f t="array" ref="F147">IFERROR(_xlfn.XLOOKUP(E147,'Raw Data'!B:B,'Raw Data'!G:G),)</f>
        <v/>
      </c>
      <c r="G147" s="19">
        <f>IF(H147="","",IF(VALUE(SUBSTITUTE(H147&amp;"","%",""))*IF(ISNUMBER(H147),100,1)&gt;=85,"High",IF(VALUE(SUBSTITUTE(H147&amp;"","%",""))*IF(ISNUMBER(H147),100,1)&gt;=75,"Medium","Low")))</f>
        <v/>
      </c>
      <c r="H147" s="19" t="n">
        <v>0.707</v>
      </c>
      <c r="I147" s="19">
        <f>IFERROR(__xludf.DUMMYFUNCTION("IFERROR(SPARKLINE(J147:R147),)"),"")</f>
        <v/>
      </c>
      <c r="J147" s="30" t="n">
        <v>0.774</v>
      </c>
      <c r="K147" s="30" t="n">
        <v>0.605</v>
      </c>
      <c r="L147" s="30" t="n">
        <v>0.619</v>
      </c>
      <c r="M147" s="30" t="n">
        <v>0.646</v>
      </c>
      <c r="N147" s="30" t="n">
        <v>0.701</v>
      </c>
      <c r="O147" s="30" t="n">
        <v>0.788</v>
      </c>
      <c r="P147" s="30" t="n">
        <v>0.733</v>
      </c>
      <c r="Q147" s="30" t="n">
        <v>0.776</v>
      </c>
      <c r="R147" s="30" t="n">
        <v>0.6860000000000001</v>
      </c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</row>
    <row r="148">
      <c r="A148" s="23" t="inlineStr">
        <is>
          <t>Lakshman Balakrishnan</t>
        </is>
      </c>
      <c r="B148" s="23" t="inlineStr">
        <is>
          <t>Rizwan Ahmed</t>
        </is>
      </c>
      <c r="C148" s="23" t="inlineStr">
        <is>
          <t>Un Mapped</t>
        </is>
      </c>
      <c r="D148" s="23" t="inlineStr">
        <is>
          <t>Bengaluru</t>
        </is>
      </c>
      <c r="E148" s="23" t="inlineStr">
        <is>
          <t>BLR-Ramamurthy Nagar Network</t>
        </is>
      </c>
      <c r="F148" s="19">
        <f t="array" ref="F148">IFERROR(_xlfn.XLOOKUP(E148,'Raw Data'!B:B,'Raw Data'!G:G),)</f>
        <v/>
      </c>
      <c r="G148" s="19">
        <f>IF(H148="","",IF(VALUE(SUBSTITUTE(H148&amp;"","%",""))*IF(ISNUMBER(H148),100,1)&gt;=85,"High",IF(VALUE(SUBSTITUTE(H148&amp;"","%",""))*IF(ISNUMBER(H148),100,1)&gt;=75,"Medium","Low")))</f>
        <v/>
      </c>
      <c r="H148" s="19" t="n">
        <v>0.902</v>
      </c>
      <c r="I148" s="19">
        <f>IFERROR(__xludf.DUMMYFUNCTION("IFERROR(SPARKLINE(J148:R148),)"),"")</f>
        <v/>
      </c>
      <c r="J148" s="30" t="n">
        <v>0.893</v>
      </c>
      <c r="K148" s="30" t="n">
        <v>0.843</v>
      </c>
      <c r="L148" s="30" t="n">
        <v>0.843</v>
      </c>
      <c r="M148" s="30" t="n">
        <v>0.9330000000000001</v>
      </c>
      <c r="N148" s="30" t="n">
        <v>0.931</v>
      </c>
      <c r="O148" s="30" t="n">
        <v>0.902</v>
      </c>
      <c r="P148" s="30" t="n">
        <v>0.902</v>
      </c>
      <c r="Q148" s="30" t="n"/>
      <c r="R148" s="30" t="n">
        <v>0.969</v>
      </c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  <c r="AL148" s="23" t="n"/>
      <c r="AM148" s="23" t="n"/>
      <c r="AN148" s="23" t="n"/>
    </row>
    <row r="149">
      <c r="A149" s="23" t="inlineStr">
        <is>
          <t>Lakshman Balakrishnan</t>
        </is>
      </c>
      <c r="B149" s="23" t="inlineStr">
        <is>
          <t>Rizwan Ahmed</t>
        </is>
      </c>
      <c r="C149" s="23" t="inlineStr">
        <is>
          <t>Un Mapped</t>
        </is>
      </c>
      <c r="D149" s="23" t="inlineStr">
        <is>
          <t>Bengaluru</t>
        </is>
      </c>
      <c r="E149" s="23" t="inlineStr">
        <is>
          <t>BLR-Kasturinagar New</t>
        </is>
      </c>
      <c r="F149" s="19">
        <f t="array" ref="F149">IFERROR(_xlfn.XLOOKUP(E149,'Raw Data'!B:B,'Raw Data'!G:G),)</f>
        <v/>
      </c>
      <c r="G149" s="19">
        <f>IF(H149="","",IF(VALUE(SUBSTITUTE(H149&amp;"","%",""))*IF(ISNUMBER(H149),100,1)&gt;=85,"High",IF(VALUE(SUBSTITUTE(H149&amp;"","%",""))*IF(ISNUMBER(H149),100,1)&gt;=75,"Medium","Low")))</f>
        <v/>
      </c>
      <c r="H149" s="19" t="n">
        <v>0.84</v>
      </c>
      <c r="I149" s="19">
        <f>IFERROR(__xludf.DUMMYFUNCTION("IFERROR(SPARKLINE(J149:R149),)"),"")</f>
        <v/>
      </c>
      <c r="J149" s="30" t="n">
        <v>0.883</v>
      </c>
      <c r="K149" s="30" t="n">
        <v>0.869</v>
      </c>
      <c r="L149" s="30" t="n">
        <v>0.859</v>
      </c>
      <c r="M149" s="30" t="n">
        <v>0.851</v>
      </c>
      <c r="N149" s="30" t="n">
        <v>0.877</v>
      </c>
      <c r="O149" s="30" t="n">
        <v>0.851</v>
      </c>
      <c r="P149" s="30" t="n">
        <v>0.5590000000000001</v>
      </c>
      <c r="Q149" s="30" t="n">
        <v>0.841</v>
      </c>
      <c r="R149" s="30" t="n">
        <v>0.91</v>
      </c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</row>
    <row r="150">
      <c r="A150" s="23" t="inlineStr">
        <is>
          <t>Lakshman Balakrishnan</t>
        </is>
      </c>
      <c r="B150" s="23" t="inlineStr">
        <is>
          <t>Rizwan Ahmed</t>
        </is>
      </c>
      <c r="C150" s="23" t="inlineStr">
        <is>
          <t>Un Mapped</t>
        </is>
      </c>
      <c r="D150" s="23" t="inlineStr">
        <is>
          <t>Bengaluru</t>
        </is>
      </c>
      <c r="E150" s="23" t="inlineStr">
        <is>
          <t>BLR-Kalkere</t>
        </is>
      </c>
      <c r="F150" s="19">
        <f t="array" ref="F150">IFERROR(_xlfn.XLOOKUP(E150,'Raw Data'!B:B,'Raw Data'!G:G),)</f>
        <v/>
      </c>
      <c r="G150" s="19">
        <f>IF(H150="","",IF(VALUE(SUBSTITUTE(H150&amp;"","%",""))*IF(ISNUMBER(H150),100,1)&gt;=85,"High",IF(VALUE(SUBSTITUTE(H150&amp;"","%",""))*IF(ISNUMBER(H150),100,1)&gt;=75,"Medium","Low")))</f>
        <v/>
      </c>
      <c r="H150" s="19" t="n">
        <v>0.804</v>
      </c>
      <c r="I150" s="19">
        <f>IFERROR(__xludf.DUMMYFUNCTION("IFERROR(SPARKLINE(J150:R150),)"),"")</f>
        <v/>
      </c>
      <c r="J150" s="30" t="n">
        <v>0.748</v>
      </c>
      <c r="K150" s="30" t="n">
        <v>0.8090000000000001</v>
      </c>
      <c r="L150" s="30" t="n">
        <v>0.778</v>
      </c>
      <c r="M150" s="30" t="n">
        <v>0.843</v>
      </c>
      <c r="N150" s="30" t="n">
        <v>0.8149999999999999</v>
      </c>
      <c r="O150" s="30" t="n">
        <v>0.8179999999999999</v>
      </c>
      <c r="P150" s="30" t="n">
        <v>0.765</v>
      </c>
      <c r="Q150" s="30" t="n">
        <v>0.893</v>
      </c>
      <c r="R150" s="30" t="n">
        <v>0.804</v>
      </c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</row>
    <row r="151">
      <c r="A151" s="23" t="inlineStr">
        <is>
          <t>Lakshman Balakrishnan</t>
        </is>
      </c>
      <c r="B151" s="23" t="inlineStr">
        <is>
          <t>Rizwan Ahmed</t>
        </is>
      </c>
      <c r="C151" s="23" t="inlineStr">
        <is>
          <t>Prakash BS</t>
        </is>
      </c>
      <c r="D151" s="23" t="inlineStr">
        <is>
          <t>Bengaluru</t>
        </is>
      </c>
      <c r="E151" s="23" t="inlineStr">
        <is>
          <t>BLR-ITPL Layout</t>
        </is>
      </c>
      <c r="F151" s="19">
        <f t="array" ref="F151">IFERROR(_xlfn.XLOOKUP(E151,'Raw Data'!B:B,'Raw Data'!G:G),)</f>
        <v/>
      </c>
      <c r="G151" s="19">
        <f>IF(H151="","",IF(VALUE(SUBSTITUTE(H151&amp;"","%",""))*IF(ISNUMBER(H151),100,1)&gt;=85,"High",IF(VALUE(SUBSTITUTE(H151&amp;"","%",""))*IF(ISNUMBER(H151),100,1)&gt;=75,"Medium","Low")))</f>
        <v/>
      </c>
      <c r="H151" s="19" t="n">
        <v>0.784</v>
      </c>
      <c r="I151" s="19">
        <f>IFERROR(__xludf.DUMMYFUNCTION("IFERROR(SPARKLINE(J151:R151),)"),"")</f>
        <v/>
      </c>
      <c r="J151" s="30" t="n">
        <v>0.734</v>
      </c>
      <c r="K151" s="30" t="n">
        <v>0.773</v>
      </c>
      <c r="L151" s="30" t="n">
        <v>0.896</v>
      </c>
      <c r="M151" s="30" t="n">
        <v>0.885</v>
      </c>
      <c r="N151" s="30" t="n">
        <v>0.745</v>
      </c>
      <c r="O151" s="30" t="n">
        <v>0.835</v>
      </c>
      <c r="P151" s="30" t="n">
        <v>0.732</v>
      </c>
      <c r="Q151" s="30" t="n">
        <v>0.675</v>
      </c>
      <c r="R151" s="30" t="n">
        <v>0.896</v>
      </c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</row>
    <row r="152">
      <c r="A152" s="23" t="inlineStr">
        <is>
          <t>Lakshman Balakrishnan</t>
        </is>
      </c>
      <c r="B152" s="23" t="inlineStr">
        <is>
          <t>Rizwan Ahmed</t>
        </is>
      </c>
      <c r="C152" s="23" t="inlineStr">
        <is>
          <t>Un Mapped</t>
        </is>
      </c>
      <c r="D152" s="23" t="inlineStr">
        <is>
          <t>Bengaluru</t>
        </is>
      </c>
      <c r="E152" s="23" t="inlineStr">
        <is>
          <t>BLR-RAMAMURTHY NAGAR NEW</t>
        </is>
      </c>
      <c r="F152" s="19">
        <f t="array" ref="F152">IFERROR(_xlfn.XLOOKUP(E152,'Raw Data'!B:B,'Raw Data'!G:G),)</f>
        <v/>
      </c>
      <c r="G152" s="19">
        <f>IF(H152="","",IF(VALUE(SUBSTITUTE(H152&amp;"","%",""))*IF(ISNUMBER(H152),100,1)&gt;=85,"High",IF(VALUE(SUBSTITUTE(H152&amp;"","%",""))*IF(ISNUMBER(H152),100,1)&gt;=75,"Medium","Low")))</f>
        <v/>
      </c>
      <c r="H152" s="19" t="n">
        <v>0.777</v>
      </c>
      <c r="I152" s="19">
        <f>IFERROR(__xludf.DUMMYFUNCTION("IFERROR(SPARKLINE(J152:R152),)"),"")</f>
        <v/>
      </c>
      <c r="J152" s="30" t="n">
        <v>0.745</v>
      </c>
      <c r="K152" s="30" t="n">
        <v>0.799</v>
      </c>
      <c r="L152" s="30" t="n">
        <v>0.864</v>
      </c>
      <c r="M152" s="30" t="n">
        <v>0.865</v>
      </c>
      <c r="N152" s="30" t="n">
        <v>0.728</v>
      </c>
      <c r="O152" s="30" t="n">
        <v>0.704</v>
      </c>
      <c r="P152" s="30" t="n">
        <v>0.705</v>
      </c>
      <c r="Q152" s="30" t="n">
        <v>0.843</v>
      </c>
      <c r="R152" s="30" t="n">
        <v>0.776</v>
      </c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  <c r="AL152" s="23" t="n"/>
      <c r="AM152" s="23" t="n"/>
      <c r="AN152" s="23" t="n"/>
    </row>
    <row r="153">
      <c r="A153" s="23" t="inlineStr">
        <is>
          <t>Lakshman Balakrishnan</t>
        </is>
      </c>
      <c r="B153" s="23" t="inlineStr">
        <is>
          <t>Rizwan Ahmed</t>
        </is>
      </c>
      <c r="C153" s="23" t="inlineStr">
        <is>
          <t>Un Mapped</t>
        </is>
      </c>
      <c r="D153" s="23" t="inlineStr">
        <is>
          <t>Bengaluru</t>
        </is>
      </c>
      <c r="E153" s="23" t="inlineStr">
        <is>
          <t>BLR-Banjara Layout</t>
        </is>
      </c>
      <c r="F153" s="19">
        <f t="array" ref="F153">IFERROR(_xlfn.XLOOKUP(E153,'Raw Data'!B:B,'Raw Data'!G:G),)</f>
        <v/>
      </c>
      <c r="G153" s="19">
        <f>IF(H153="","",IF(VALUE(SUBSTITUTE(H153&amp;"","%",""))*IF(ISNUMBER(H153),100,1)&gt;=85,"High",IF(VALUE(SUBSTITUTE(H153&amp;"","%",""))*IF(ISNUMBER(H153),100,1)&gt;=75,"Medium","Low")))</f>
        <v/>
      </c>
      <c r="H153" s="19" t="n">
        <v>0.754</v>
      </c>
      <c r="I153" s="19">
        <f>IFERROR(__xludf.DUMMYFUNCTION("IFERROR(SPARKLINE(J153:R153),)"),"")</f>
        <v/>
      </c>
      <c r="J153" s="30" t="n">
        <v>0.852</v>
      </c>
      <c r="K153" s="30" t="n">
        <v>0.922</v>
      </c>
      <c r="L153" s="30" t="n">
        <v>0.751</v>
      </c>
      <c r="M153" s="30" t="n">
        <v>0.737</v>
      </c>
      <c r="N153" s="30" t="n">
        <v>0.771</v>
      </c>
      <c r="O153" s="30" t="n">
        <v>0.832</v>
      </c>
      <c r="P153" s="30" t="n">
        <v>0.697</v>
      </c>
      <c r="Q153" s="30" t="n">
        <v>0.729</v>
      </c>
      <c r="R153" s="30" t="n">
        <v>0.434</v>
      </c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</row>
    <row r="154">
      <c r="A154" s="23" t="inlineStr">
        <is>
          <t>Lakshman Balakrishnan</t>
        </is>
      </c>
      <c r="B154" s="23" t="inlineStr">
        <is>
          <t>Rizwan Ahmed</t>
        </is>
      </c>
      <c r="C154" s="23" t="inlineStr">
        <is>
          <t>Un Mapped</t>
        </is>
      </c>
      <c r="D154" s="23" t="inlineStr">
        <is>
          <t>Bengaluru</t>
        </is>
      </c>
      <c r="E154" s="23" t="inlineStr">
        <is>
          <t>BLR-Dooravani Nagar</t>
        </is>
      </c>
      <c r="F154" s="19">
        <f t="array" ref="F154">IFERROR(_xlfn.XLOOKUP(E154,'Raw Data'!B:B,'Raw Data'!G:G),)</f>
        <v/>
      </c>
      <c r="G154" s="19">
        <f>IF(H154="","",IF(VALUE(SUBSTITUTE(H154&amp;"","%",""))*IF(ISNUMBER(H154),100,1)&gt;=85,"High",IF(VALUE(SUBSTITUTE(H154&amp;"","%",""))*IF(ISNUMBER(H154),100,1)&gt;=75,"Medium","Low")))</f>
        <v/>
      </c>
      <c r="H154" s="19" t="n">
        <v>0.738</v>
      </c>
      <c r="I154" s="19">
        <f>IFERROR(__xludf.DUMMYFUNCTION("IFERROR(SPARKLINE(J154:R154),)"),"")</f>
        <v/>
      </c>
      <c r="J154" s="30" t="n">
        <v>0.731</v>
      </c>
      <c r="K154" s="30" t="n">
        <v>0.709</v>
      </c>
      <c r="L154" s="30" t="n">
        <v>0.694</v>
      </c>
      <c r="M154" s="30" t="n">
        <v>0.74</v>
      </c>
      <c r="N154" s="30" t="n">
        <v>0.766</v>
      </c>
      <c r="O154" s="30" t="n">
        <v>0.749</v>
      </c>
      <c r="P154" s="30" t="n">
        <v>0.802</v>
      </c>
      <c r="Q154" s="30" t="n">
        <v>0.765</v>
      </c>
      <c r="R154" s="30" t="n">
        <v>0.708</v>
      </c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  <c r="AL154" s="23" t="n"/>
      <c r="AM154" s="23" t="n"/>
      <c r="AN154" s="23" t="n"/>
    </row>
    <row r="155">
      <c r="A155" s="23" t="inlineStr">
        <is>
          <t>Lakshman Balakrishnan</t>
        </is>
      </c>
      <c r="B155" s="23" t="inlineStr">
        <is>
          <t>Rizwan Ahmed</t>
        </is>
      </c>
      <c r="C155" s="23" t="inlineStr">
        <is>
          <t>Un Mapped</t>
        </is>
      </c>
      <c r="D155" s="23" t="inlineStr">
        <is>
          <t>Bengaluru</t>
        </is>
      </c>
      <c r="E155" s="23" t="inlineStr">
        <is>
          <t>BLR-TC Palaya</t>
        </is>
      </c>
      <c r="F155" s="19">
        <f t="array" ref="F155">IFERROR(_xlfn.XLOOKUP(E155,'Raw Data'!B:B,'Raw Data'!G:G),)</f>
        <v/>
      </c>
      <c r="G155" s="19">
        <f>IF(H155="","",IF(VALUE(SUBSTITUTE(H155&amp;"","%",""))*IF(ISNUMBER(H155),100,1)&gt;=85,"High",IF(VALUE(SUBSTITUTE(H155&amp;"","%",""))*IF(ISNUMBER(H155),100,1)&gt;=75,"Medium","Low")))</f>
        <v/>
      </c>
      <c r="H155" s="19" t="n">
        <v>0.706</v>
      </c>
      <c r="I155" s="19">
        <f>IFERROR(__xludf.DUMMYFUNCTION("IFERROR(SPARKLINE(J155:R155),)"),"")</f>
        <v/>
      </c>
      <c r="J155" s="30" t="n">
        <v>0.454</v>
      </c>
      <c r="K155" s="30" t="n">
        <v>0.766</v>
      </c>
      <c r="L155" s="30" t="n">
        <v>0.8149999999999999</v>
      </c>
      <c r="M155" s="30" t="n">
        <v>0.755</v>
      </c>
      <c r="N155" s="30" t="n">
        <v>0.667</v>
      </c>
      <c r="O155" s="30" t="n">
        <v>0.646</v>
      </c>
      <c r="P155" s="30" t="n">
        <v>0.792</v>
      </c>
      <c r="Q155" s="30" t="n">
        <v>0.71</v>
      </c>
      <c r="R155" s="30" t="n">
        <v>0.724</v>
      </c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</row>
    <row r="156">
      <c r="A156" s="23" t="inlineStr">
        <is>
          <t>Lakshman Balakrishnan</t>
        </is>
      </c>
      <c r="B156" s="23" t="inlineStr">
        <is>
          <t>Saddam Hussain</t>
        </is>
      </c>
      <c r="C156" s="23" t="inlineStr">
        <is>
          <t>Un Mapped</t>
        </is>
      </c>
      <c r="D156" s="23" t="inlineStr">
        <is>
          <t>Bengaluru</t>
        </is>
      </c>
      <c r="E156" s="23" t="inlineStr">
        <is>
          <t>BLR-Silver County</t>
        </is>
      </c>
      <c r="F156" s="19">
        <f t="array" ref="F156">IFERROR(_xlfn.XLOOKUP(E156,'Raw Data'!B:B,'Raw Data'!G:G),)</f>
        <v/>
      </c>
      <c r="G156" s="19">
        <f>IF(H156="","",IF(VALUE(SUBSTITUTE(H156&amp;"","%",""))*IF(ISNUMBER(H156),100,1)&gt;=85,"High",IF(VALUE(SUBSTITUTE(H156&amp;"","%",""))*IF(ISNUMBER(H156),100,1)&gt;=75,"Medium","Low")))</f>
        <v/>
      </c>
      <c r="H156" s="19" t="n">
        <v>0.93</v>
      </c>
      <c r="I156" s="19">
        <f>IFERROR(__xludf.DUMMYFUNCTION("IFERROR(SPARKLINE(J156:R156),)"),"")</f>
        <v/>
      </c>
      <c r="J156" s="30" t="n">
        <v>0.851</v>
      </c>
      <c r="K156" s="30" t="n">
        <v>0.91</v>
      </c>
      <c r="L156" s="30" t="n">
        <v>0.92</v>
      </c>
      <c r="M156" s="30" t="n">
        <v>0.878</v>
      </c>
      <c r="N156" s="30" t="n">
        <v>0.9379999999999999</v>
      </c>
      <c r="O156" s="30" t="n">
        <v>0.956</v>
      </c>
      <c r="P156" s="30" t="n">
        <v>0.92</v>
      </c>
      <c r="Q156" s="30" t="n">
        <v>0.985</v>
      </c>
      <c r="R156" s="30" t="n">
        <v>0.976</v>
      </c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</row>
    <row r="157">
      <c r="A157" s="23" t="inlineStr">
        <is>
          <t>Lakshman Balakrishnan</t>
        </is>
      </c>
      <c r="B157" s="23" t="inlineStr">
        <is>
          <t>Saddam Hussain</t>
        </is>
      </c>
      <c r="C157" s="23" t="inlineStr">
        <is>
          <t>Un Mapped</t>
        </is>
      </c>
      <c r="D157" s="23" t="inlineStr">
        <is>
          <t>Bengaluru</t>
        </is>
      </c>
      <c r="E157" s="23" t="inlineStr">
        <is>
          <t>BLR-Junnasandra</t>
        </is>
      </c>
      <c r="F157" s="19">
        <f t="array" ref="F157">IFERROR(_xlfn.XLOOKUP(E157,'Raw Data'!B:B,'Raw Data'!G:G),)</f>
        <v/>
      </c>
      <c r="G157" s="19">
        <f>IF(H157="","",IF(VALUE(SUBSTITUTE(H157&amp;"","%",""))*IF(ISNUMBER(H157),100,1)&gt;=85,"High",IF(VALUE(SUBSTITUTE(H157&amp;"","%",""))*IF(ISNUMBER(H157),100,1)&gt;=75,"Medium","Low")))</f>
        <v/>
      </c>
      <c r="H157" s="19" t="n">
        <v>0.9</v>
      </c>
      <c r="I157" s="19">
        <f>IFERROR(__xludf.DUMMYFUNCTION("IFERROR(SPARKLINE(J157:R157),)"),"")</f>
        <v/>
      </c>
      <c r="J157" s="30" t="n">
        <v>0.921</v>
      </c>
      <c r="K157" s="30" t="n">
        <v>0.9379999999999999</v>
      </c>
      <c r="L157" s="30" t="n">
        <v>0.895</v>
      </c>
      <c r="M157" s="30" t="n">
        <v>0.764</v>
      </c>
      <c r="N157" s="30" t="n">
        <v>0.91</v>
      </c>
      <c r="O157" s="30" t="n">
        <v>0.9</v>
      </c>
      <c r="P157" s="30" t="n">
        <v>0.946</v>
      </c>
      <c r="Q157" s="30" t="n">
        <v>0.906</v>
      </c>
      <c r="R157" s="30" t="n">
        <v>0.89</v>
      </c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  <c r="AL157" s="23" t="n"/>
      <c r="AM157" s="23" t="n"/>
      <c r="AN157" s="23" t="n"/>
    </row>
    <row r="158">
      <c r="A158" s="23" t="inlineStr">
        <is>
          <t>Lakshman Balakrishnan</t>
        </is>
      </c>
      <c r="B158" s="23" t="inlineStr">
        <is>
          <t>Saddam Hussain</t>
        </is>
      </c>
      <c r="C158" s="23" t="inlineStr">
        <is>
          <t>Un Mapped</t>
        </is>
      </c>
      <c r="D158" s="23" t="inlineStr">
        <is>
          <t>Bengaluru</t>
        </is>
      </c>
      <c r="E158" s="23" t="inlineStr">
        <is>
          <t>BLR-Agrahara Road</t>
        </is>
      </c>
      <c r="F158" s="19">
        <f t="array" ref="F158">IFERROR(_xlfn.XLOOKUP(E158,'Raw Data'!B:B,'Raw Data'!G:G),)</f>
        <v/>
      </c>
      <c r="G158" s="19">
        <f>IF(H158="","",IF(VALUE(SUBSTITUTE(H158&amp;"","%",""))*IF(ISNUMBER(H158),100,1)&gt;=85,"High",IF(VALUE(SUBSTITUTE(H158&amp;"","%",""))*IF(ISNUMBER(H158),100,1)&gt;=75,"Medium","Low")))</f>
        <v/>
      </c>
      <c r="H158" s="19" t="n">
        <v>0.876</v>
      </c>
      <c r="I158" s="19">
        <f>IFERROR(__xludf.DUMMYFUNCTION("IFERROR(SPARKLINE(J158:R158),)"),"")</f>
        <v/>
      </c>
      <c r="J158" s="30" t="n">
        <v>0.843</v>
      </c>
      <c r="K158" s="30" t="n">
        <v>0.913</v>
      </c>
      <c r="L158" s="30" t="n">
        <v>0.889</v>
      </c>
      <c r="M158" s="30" t="n">
        <v>0.83</v>
      </c>
      <c r="N158" s="30" t="n">
        <v>0.918</v>
      </c>
      <c r="O158" s="30" t="n">
        <v>0.929</v>
      </c>
      <c r="P158" s="30" t="n">
        <v>0.888</v>
      </c>
      <c r="Q158" s="30" t="n">
        <v>0.736</v>
      </c>
      <c r="R158" s="30" t="n">
        <v>0.911</v>
      </c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  <c r="AL158" s="23" t="n"/>
      <c r="AM158" s="23" t="n"/>
      <c r="AN158" s="23" t="n"/>
    </row>
    <row r="159">
      <c r="A159" s="23" t="inlineStr">
        <is>
          <t>Lakshman Balakrishnan</t>
        </is>
      </c>
      <c r="B159" s="23" t="inlineStr">
        <is>
          <t>Saddam Hussain</t>
        </is>
      </c>
      <c r="C159" s="23" t="inlineStr">
        <is>
          <t>Un Mapped</t>
        </is>
      </c>
      <c r="D159" s="23" t="inlineStr">
        <is>
          <t>Bengaluru</t>
        </is>
      </c>
      <c r="E159" s="23" t="inlineStr">
        <is>
          <t>BLR-Sarjapur-2</t>
        </is>
      </c>
      <c r="F159" s="19">
        <f t="array" ref="F159">IFERROR(_xlfn.XLOOKUP(E159,'Raw Data'!B:B,'Raw Data'!G:G),)</f>
        <v/>
      </c>
      <c r="G159" s="19">
        <f>IF(H159="","",IF(VALUE(SUBSTITUTE(H159&amp;"","%",""))*IF(ISNUMBER(H159),100,1)&gt;=85,"High",IF(VALUE(SUBSTITUTE(H159&amp;"","%",""))*IF(ISNUMBER(H159),100,1)&gt;=75,"Medium","Low")))</f>
        <v/>
      </c>
      <c r="H159" s="19" t="n">
        <v>0.876</v>
      </c>
      <c r="I159" s="19">
        <f>IFERROR(__xludf.DUMMYFUNCTION("IFERROR(SPARKLINE(J159:R159),)"),"")</f>
        <v/>
      </c>
      <c r="J159" s="30" t="n">
        <v>0.888</v>
      </c>
      <c r="K159" s="30" t="n">
        <v>0.821</v>
      </c>
      <c r="L159" s="30" t="n">
        <v>0.855</v>
      </c>
      <c r="M159" s="30" t="n">
        <v>0.877</v>
      </c>
      <c r="N159" s="30" t="n">
        <v>0.829</v>
      </c>
      <c r="O159" s="30" t="n">
        <v>0.986</v>
      </c>
      <c r="P159" s="30" t="n">
        <v>0.852</v>
      </c>
      <c r="Q159" s="30" t="n">
        <v>0.897</v>
      </c>
      <c r="R159" s="30" t="n">
        <v>0.886</v>
      </c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  <c r="AL159" s="23" t="n"/>
      <c r="AM159" s="23" t="n"/>
      <c r="AN159" s="23" t="n"/>
    </row>
    <row r="160">
      <c r="A160" s="23" t="inlineStr">
        <is>
          <t>Lakshman Balakrishnan</t>
        </is>
      </c>
      <c r="B160" s="23" t="inlineStr">
        <is>
          <t>Saddam Hussain</t>
        </is>
      </c>
      <c r="C160" s="23" t="inlineStr">
        <is>
          <t>Un Mapped</t>
        </is>
      </c>
      <c r="D160" s="23" t="inlineStr">
        <is>
          <t>Bengaluru</t>
        </is>
      </c>
      <c r="E160" s="23" t="inlineStr">
        <is>
          <t>BLR-27th Main Road</t>
        </is>
      </c>
      <c r="F160" s="19">
        <f t="array" ref="F160">IFERROR(_xlfn.XLOOKUP(E160,'Raw Data'!B:B,'Raw Data'!G:G),)</f>
        <v/>
      </c>
      <c r="G160" s="19">
        <f>IF(H160="","",IF(VALUE(SUBSTITUTE(H160&amp;"","%",""))*IF(ISNUMBER(H160),100,1)&gt;=85,"High",IF(VALUE(SUBSTITUTE(H160&amp;"","%",""))*IF(ISNUMBER(H160),100,1)&gt;=75,"Medium","Low")))</f>
        <v/>
      </c>
      <c r="H160" s="19" t="n">
        <v>0.852</v>
      </c>
      <c r="I160" s="19">
        <f>IFERROR(__xludf.DUMMYFUNCTION("IFERROR(SPARKLINE(J160:R160),)"),"")</f>
        <v/>
      </c>
      <c r="J160" s="30" t="n">
        <v>0.9379999999999999</v>
      </c>
      <c r="K160" s="30" t="n">
        <v>0.801</v>
      </c>
      <c r="L160" s="30" t="n">
        <v>0.853</v>
      </c>
      <c r="M160" s="30" t="n">
        <v>0.793</v>
      </c>
      <c r="N160" s="30" t="n">
        <v>0.798</v>
      </c>
      <c r="O160" s="30" t="n">
        <v>0.905</v>
      </c>
      <c r="P160" s="30" t="n">
        <v>0.899</v>
      </c>
      <c r="Q160" s="30" t="n">
        <v>0.796</v>
      </c>
      <c r="R160" s="30" t="n">
        <v>0.989</v>
      </c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</row>
    <row r="161">
      <c r="A161" s="23" t="inlineStr">
        <is>
          <t>Lakshman Balakrishnan</t>
        </is>
      </c>
      <c r="B161" s="23" t="inlineStr">
        <is>
          <t>Saddam Hussain</t>
        </is>
      </c>
      <c r="C161" s="23" t="inlineStr">
        <is>
          <t>Un Mapped</t>
        </is>
      </c>
      <c r="D161" s="23" t="inlineStr">
        <is>
          <t>Bengaluru</t>
        </is>
      </c>
      <c r="E161" s="23" t="inlineStr">
        <is>
          <t>BLR-Teachers colony</t>
        </is>
      </c>
      <c r="F161" s="19">
        <f t="array" ref="F161">IFERROR(_xlfn.XLOOKUP(E161,'Raw Data'!B:B,'Raw Data'!G:G),)</f>
        <v/>
      </c>
      <c r="G161" s="19">
        <f>IF(H161="","",IF(VALUE(SUBSTITUTE(H161&amp;"","%",""))*IF(ISNUMBER(H161),100,1)&gt;=85,"High",IF(VALUE(SUBSTITUTE(H161&amp;"","%",""))*IF(ISNUMBER(H161),100,1)&gt;=75,"Medium","Low")))</f>
        <v/>
      </c>
      <c r="H161" s="19" t="n">
        <v>0.846</v>
      </c>
      <c r="I161" s="19">
        <f>IFERROR(__xludf.DUMMYFUNCTION("IFERROR(SPARKLINE(J161:R161),)"),"")</f>
        <v/>
      </c>
      <c r="J161" s="30" t="n">
        <v>0.698</v>
      </c>
      <c r="K161" s="30" t="n">
        <v>0.8100000000000001</v>
      </c>
      <c r="L161" s="30" t="n">
        <v>0.85</v>
      </c>
      <c r="M161" s="30" t="n">
        <v>0.795</v>
      </c>
      <c r="N161" s="30" t="n">
        <v>0.851</v>
      </c>
      <c r="O161" s="30" t="n">
        <v>0.889</v>
      </c>
      <c r="P161" s="30" t="n">
        <v>0.871</v>
      </c>
      <c r="Q161" s="30" t="n">
        <v>0.907</v>
      </c>
      <c r="R161" s="30" t="n">
        <v>0.888</v>
      </c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  <c r="AL161" s="23" t="n"/>
      <c r="AM161" s="23" t="n"/>
      <c r="AN161" s="23" t="n"/>
    </row>
    <row r="162">
      <c r="A162" s="23" t="inlineStr">
        <is>
          <t>Lakshman Balakrishnan</t>
        </is>
      </c>
      <c r="B162" s="23" t="inlineStr">
        <is>
          <t>Saddam Hussain</t>
        </is>
      </c>
      <c r="C162" s="23" t="inlineStr">
        <is>
          <t>Un Mapped</t>
        </is>
      </c>
      <c r="D162" s="23" t="inlineStr">
        <is>
          <t>Bengaluru</t>
        </is>
      </c>
      <c r="E162" s="23" t="inlineStr">
        <is>
          <t>BLR-Choodasandra</t>
        </is>
      </c>
      <c r="F162" s="19">
        <f t="array" ref="F162">IFERROR(_xlfn.XLOOKUP(E162,'Raw Data'!B:B,'Raw Data'!G:G),)</f>
        <v/>
      </c>
      <c r="G162" s="19">
        <f>IF(H162="","",IF(VALUE(SUBSTITUTE(H162&amp;"","%",""))*IF(ISNUMBER(H162),100,1)&gt;=85,"High",IF(VALUE(SUBSTITUTE(H162&amp;"","%",""))*IF(ISNUMBER(H162),100,1)&gt;=75,"Medium","Low")))</f>
        <v/>
      </c>
      <c r="H162" s="19" t="n">
        <v>0.843</v>
      </c>
      <c r="I162" s="19">
        <f>IFERROR(__xludf.DUMMYFUNCTION("IFERROR(SPARKLINE(J162:R162),)"),"")</f>
        <v/>
      </c>
      <c r="J162" s="30" t="n">
        <v>0.8159999999999999</v>
      </c>
      <c r="K162" s="30" t="n">
        <v>0.763</v>
      </c>
      <c r="L162" s="30" t="n">
        <v>0.86</v>
      </c>
      <c r="M162" s="30" t="n">
        <v>0.8129999999999999</v>
      </c>
      <c r="N162" s="30" t="n">
        <v>0.854</v>
      </c>
      <c r="O162" s="30" t="n">
        <v>0.864</v>
      </c>
      <c r="P162" s="30" t="n">
        <v>0.845</v>
      </c>
      <c r="Q162" s="30" t="n">
        <v>0.876</v>
      </c>
      <c r="R162" s="30" t="n">
        <v>0.886</v>
      </c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  <c r="AL162" s="23" t="n"/>
      <c r="AM162" s="23" t="n"/>
      <c r="AN162" s="23" t="n"/>
    </row>
    <row r="163">
      <c r="A163" s="23" t="inlineStr">
        <is>
          <t>Lakshman Balakrishnan</t>
        </is>
      </c>
      <c r="B163" s="23" t="inlineStr">
        <is>
          <t>Saddam Hussain</t>
        </is>
      </c>
      <c r="C163" s="23" t="inlineStr">
        <is>
          <t>Un Mapped</t>
        </is>
      </c>
      <c r="D163" s="23" t="inlineStr">
        <is>
          <t>Bengaluru</t>
        </is>
      </c>
      <c r="E163" s="23" t="inlineStr">
        <is>
          <t>BLR-Kasavanahalli</t>
        </is>
      </c>
      <c r="F163" s="19">
        <f t="array" ref="F163">IFERROR(_xlfn.XLOOKUP(E163,'Raw Data'!B:B,'Raw Data'!G:G),)</f>
        <v/>
      </c>
      <c r="G163" s="19">
        <f>IF(H163="","",IF(VALUE(SUBSTITUTE(H163&amp;"","%",""))*IF(ISNUMBER(H163),100,1)&gt;=85,"High",IF(VALUE(SUBSTITUTE(H163&amp;"","%",""))*IF(ISNUMBER(H163),100,1)&gt;=75,"Medium","Low")))</f>
        <v/>
      </c>
      <c r="H163" s="19" t="n">
        <v>0.82</v>
      </c>
      <c r="I163" s="19">
        <f>IFERROR(__xludf.DUMMYFUNCTION("IFERROR(SPARKLINE(J163:R163),)"),"")</f>
        <v/>
      </c>
      <c r="J163" s="30" t="n">
        <v>0.805</v>
      </c>
      <c r="K163" s="30" t="n">
        <v>0.9</v>
      </c>
      <c r="L163" s="30" t="n">
        <v>0.781</v>
      </c>
      <c r="M163" s="30" t="n">
        <v>0.758</v>
      </c>
      <c r="N163" s="30" t="n">
        <v>0.792</v>
      </c>
      <c r="O163" s="30" t="n">
        <v>0.8070000000000001</v>
      </c>
      <c r="P163" s="30" t="n">
        <v>0.842</v>
      </c>
      <c r="Q163" s="30" t="n">
        <v>0.852</v>
      </c>
      <c r="R163" s="30" t="n">
        <v>0.849</v>
      </c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  <c r="AL163" s="23" t="n"/>
      <c r="AM163" s="23" t="n"/>
      <c r="AN163" s="23" t="n"/>
    </row>
    <row r="164">
      <c r="A164" s="23" t="inlineStr">
        <is>
          <t>Lakshman Balakrishnan</t>
        </is>
      </c>
      <c r="B164" s="23" t="inlineStr">
        <is>
          <t>Saddam Hussain</t>
        </is>
      </c>
      <c r="C164" s="23" t="inlineStr">
        <is>
          <t>Un Mapped</t>
        </is>
      </c>
      <c r="D164" s="23" t="inlineStr">
        <is>
          <t>Bengaluru</t>
        </is>
      </c>
      <c r="E164" s="23" t="inlineStr">
        <is>
          <t>BLR-HSR-2</t>
        </is>
      </c>
      <c r="F164" s="19">
        <f t="array" ref="F164">IFERROR(_xlfn.XLOOKUP(E164,'Raw Data'!B:B,'Raw Data'!G:G),)</f>
        <v/>
      </c>
      <c r="G164" s="19">
        <f>IF(H164="","",IF(VALUE(SUBSTITUTE(H164&amp;"","%",""))*IF(ISNUMBER(H164),100,1)&gt;=85,"High",IF(VALUE(SUBSTITUTE(H164&amp;"","%",""))*IF(ISNUMBER(H164),100,1)&gt;=75,"Medium","Low")))</f>
        <v/>
      </c>
      <c r="H164" s="19" t="n">
        <v>0.8100000000000001</v>
      </c>
      <c r="I164" s="19">
        <f>IFERROR(__xludf.DUMMYFUNCTION("IFERROR(SPARKLINE(J164:R164),)"),"")</f>
        <v/>
      </c>
      <c r="J164" s="30" t="n">
        <v>0.9360000000000001</v>
      </c>
      <c r="K164" s="30" t="n">
        <v>0.82</v>
      </c>
      <c r="L164" s="30" t="n">
        <v>0.865</v>
      </c>
      <c r="M164" s="30" t="n">
        <v>0.802</v>
      </c>
      <c r="N164" s="30" t="n">
        <v>0.764</v>
      </c>
      <c r="O164" s="30" t="n">
        <v>0.823</v>
      </c>
      <c r="P164" s="30" t="n">
        <v>0.846</v>
      </c>
      <c r="Q164" s="30" t="n">
        <v>0.628</v>
      </c>
      <c r="R164" s="30" t="n">
        <v>0.821</v>
      </c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  <c r="AL164" s="23" t="n"/>
      <c r="AM164" s="23" t="n"/>
      <c r="AN164" s="23" t="n"/>
    </row>
    <row r="165">
      <c r="A165" s="23" t="inlineStr">
        <is>
          <t>Lakshman Balakrishnan</t>
        </is>
      </c>
      <c r="B165" s="23" t="inlineStr">
        <is>
          <t>Saddam Hussain</t>
        </is>
      </c>
      <c r="C165" s="23" t="inlineStr">
        <is>
          <t>Un Mapped</t>
        </is>
      </c>
      <c r="D165" s="23" t="inlineStr">
        <is>
          <t>Bengaluru</t>
        </is>
      </c>
      <c r="E165" s="23" t="inlineStr">
        <is>
          <t>BLR-HSR-3</t>
        </is>
      </c>
      <c r="F165" s="19">
        <f t="array" ref="F165">IFERROR(_xlfn.XLOOKUP(E165,'Raw Data'!B:B,'Raw Data'!G:G),)</f>
        <v/>
      </c>
      <c r="G165" s="19">
        <f>IF(H165="","",IF(VALUE(SUBSTITUTE(H165&amp;"","%",""))*IF(ISNUMBER(H165),100,1)&gt;=85,"High",IF(VALUE(SUBSTITUTE(H165&amp;"","%",""))*IF(ISNUMBER(H165),100,1)&gt;=75,"Medium","Low")))</f>
        <v/>
      </c>
      <c r="H165" s="19" t="n">
        <v>0.8090000000000001</v>
      </c>
      <c r="I165" s="19">
        <f>IFERROR(__xludf.DUMMYFUNCTION("IFERROR(SPARKLINE(J165:R165),)"),"")</f>
        <v/>
      </c>
      <c r="J165" s="30" t="n">
        <v>0.779</v>
      </c>
      <c r="K165" s="30" t="n">
        <v>0.8169999999999999</v>
      </c>
      <c r="L165" s="30" t="n">
        <v>0.76</v>
      </c>
      <c r="M165" s="30" t="n">
        <v>0.781</v>
      </c>
      <c r="N165" s="30" t="n">
        <v>0.774</v>
      </c>
      <c r="O165" s="30" t="n">
        <v>0.879</v>
      </c>
      <c r="P165" s="30" t="n">
        <v>0.856</v>
      </c>
      <c r="Q165" s="30" t="n">
        <v>0.789</v>
      </c>
      <c r="R165" s="30" t="n">
        <v>0.841</v>
      </c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</row>
    <row r="166">
      <c r="A166" s="23" t="inlineStr">
        <is>
          <t>Lakshman Balakrishnan</t>
        </is>
      </c>
      <c r="B166" s="23" t="inlineStr">
        <is>
          <t>Saddam Hussain</t>
        </is>
      </c>
      <c r="C166" s="23" t="inlineStr">
        <is>
          <t>Un Mapped</t>
        </is>
      </c>
      <c r="D166" s="23" t="inlineStr">
        <is>
          <t>Bengaluru</t>
        </is>
      </c>
      <c r="E166" s="23" t="inlineStr">
        <is>
          <t>BLR-Sarjapur New</t>
        </is>
      </c>
      <c r="F166" s="19">
        <f t="array" ref="F166">IFERROR(_xlfn.XLOOKUP(E166,'Raw Data'!B:B,'Raw Data'!G:G),)</f>
        <v/>
      </c>
      <c r="G166" s="19">
        <f>IF(H166="","",IF(VALUE(SUBSTITUTE(H166&amp;"","%",""))*IF(ISNUMBER(H166),100,1)&gt;=85,"High",IF(VALUE(SUBSTITUTE(H166&amp;"","%",""))*IF(ISNUMBER(H166),100,1)&gt;=75,"Medium","Low")))</f>
        <v/>
      </c>
      <c r="H166" s="19" t="n">
        <v>0.788</v>
      </c>
      <c r="I166" s="19">
        <f>IFERROR(__xludf.DUMMYFUNCTION("IFERROR(SPARKLINE(J166:R166),)"),"")</f>
        <v/>
      </c>
      <c r="J166" s="30" t="n">
        <v>0.5610000000000001</v>
      </c>
      <c r="K166" s="30" t="n">
        <v>0.767</v>
      </c>
      <c r="L166" s="30" t="n">
        <v>0.884</v>
      </c>
      <c r="M166" s="30" t="n">
        <v>0.793</v>
      </c>
      <c r="N166" s="30" t="n">
        <v>0.783</v>
      </c>
      <c r="O166" s="30" t="n">
        <v>0.766</v>
      </c>
      <c r="P166" s="30" t="n">
        <v>0.853</v>
      </c>
      <c r="Q166" s="30" t="n">
        <v>0.783</v>
      </c>
      <c r="R166" s="30" t="n">
        <v>0.835</v>
      </c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  <c r="AL166" s="23" t="n"/>
      <c r="AM166" s="23" t="n"/>
      <c r="AN166" s="23" t="n"/>
    </row>
    <row r="167">
      <c r="A167" s="23" t="inlineStr">
        <is>
          <t>Lakshman Balakrishnan</t>
        </is>
      </c>
      <c r="B167" s="23" t="inlineStr">
        <is>
          <t>Saddam Hussain</t>
        </is>
      </c>
      <c r="C167" s="23" t="inlineStr">
        <is>
          <t>Un Mapped</t>
        </is>
      </c>
      <c r="D167" s="23" t="inlineStr">
        <is>
          <t>Bengaluru</t>
        </is>
      </c>
      <c r="E167" s="23" t="inlineStr">
        <is>
          <t>BLR-HSR Layout New</t>
        </is>
      </c>
      <c r="F167" s="19">
        <f t="array" ref="F167">IFERROR(_xlfn.XLOOKUP(E167,'Raw Data'!B:B,'Raw Data'!G:G),)</f>
        <v/>
      </c>
      <c r="G167" s="19">
        <f>IF(H167="","",IF(VALUE(SUBSTITUTE(H167&amp;"","%",""))*IF(ISNUMBER(H167),100,1)&gt;=85,"High",IF(VALUE(SUBSTITUTE(H167&amp;"","%",""))*IF(ISNUMBER(H167),100,1)&gt;=75,"Medium","Low")))</f>
        <v/>
      </c>
      <c r="H167" s="19" t="n">
        <v>0.705</v>
      </c>
      <c r="I167" s="19">
        <f>IFERROR(__xludf.DUMMYFUNCTION("IFERROR(SPARKLINE(J167:R167),)"),"")</f>
        <v/>
      </c>
      <c r="J167" s="30" t="n">
        <v>0.87</v>
      </c>
      <c r="K167" s="30" t="n">
        <v>0.798</v>
      </c>
      <c r="L167" s="30" t="n">
        <v>0.819</v>
      </c>
      <c r="M167" s="30" t="n">
        <v>0.438</v>
      </c>
      <c r="N167" s="30" t="n">
        <v>0.829</v>
      </c>
      <c r="O167" s="30" t="n">
        <v>0.902</v>
      </c>
      <c r="P167" s="30" t="n">
        <v>0.737</v>
      </c>
      <c r="Q167" s="30" t="n">
        <v>0.54</v>
      </c>
      <c r="R167" s="30" t="n">
        <v>0.733</v>
      </c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  <c r="AL167" s="23" t="n"/>
      <c r="AM167" s="23" t="n"/>
      <c r="AN167" s="23" t="n"/>
    </row>
    <row r="168">
      <c r="A168" s="23" t="inlineStr">
        <is>
          <t>Lakshman Balakrishnan</t>
        </is>
      </c>
      <c r="B168" s="23" t="inlineStr">
        <is>
          <t>Silambarasan E</t>
        </is>
      </c>
      <c r="C168" s="23" t="inlineStr">
        <is>
          <t>Arivind S</t>
        </is>
      </c>
      <c r="D168" s="23" t="inlineStr">
        <is>
          <t>Bengaluru</t>
        </is>
      </c>
      <c r="E168" s="23" t="inlineStr">
        <is>
          <t>BLR-Garudachar Palya</t>
        </is>
      </c>
      <c r="F168" s="19">
        <f t="array" ref="F168">IFERROR(_xlfn.XLOOKUP(E168,'Raw Data'!B:B,'Raw Data'!G:G),)</f>
        <v/>
      </c>
      <c r="G168" s="19">
        <f>IF(H168="","",IF(VALUE(SUBSTITUTE(H168&amp;"","%",""))*IF(ISNUMBER(H168),100,1)&gt;=85,"High",IF(VALUE(SUBSTITUTE(H168&amp;"","%",""))*IF(ISNUMBER(H168),100,1)&gt;=75,"Medium","Low")))</f>
        <v/>
      </c>
      <c r="H168" s="19" t="n">
        <v>0.864</v>
      </c>
      <c r="I168" s="19">
        <f>IFERROR(__xludf.DUMMYFUNCTION("IFERROR(SPARKLINE(J168:R168),)"),"")</f>
        <v/>
      </c>
      <c r="J168" s="30" t="n">
        <v>0.9409999999999999</v>
      </c>
      <c r="K168" s="30" t="n">
        <v>0.91</v>
      </c>
      <c r="L168" s="30" t="n">
        <v>0.8070000000000001</v>
      </c>
      <c r="M168" s="30" t="n">
        <v>0.33</v>
      </c>
      <c r="N168" s="30" t="n">
        <v>0.849</v>
      </c>
      <c r="O168" s="30" t="n">
        <v>0.87</v>
      </c>
      <c r="P168" s="30" t="n">
        <v>0.859</v>
      </c>
      <c r="Q168" s="30" t="n">
        <v>0.887</v>
      </c>
      <c r="R168" s="30" t="n">
        <v>0.912</v>
      </c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  <c r="AL168" s="23" t="n"/>
      <c r="AM168" s="23" t="n"/>
      <c r="AN168" s="23" t="n"/>
    </row>
    <row r="169">
      <c r="A169" s="23" t="inlineStr">
        <is>
          <t>Lakshman Balakrishnan</t>
        </is>
      </c>
      <c r="B169" s="23" t="inlineStr">
        <is>
          <t>Silambarasan E</t>
        </is>
      </c>
      <c r="C169" s="23" t="inlineStr">
        <is>
          <t>Arivind S</t>
        </is>
      </c>
      <c r="D169" s="23" t="inlineStr">
        <is>
          <t>Bengaluru</t>
        </is>
      </c>
      <c r="E169" s="23" t="inlineStr">
        <is>
          <t>BLR-CV Raman Nagar Network</t>
        </is>
      </c>
      <c r="F169" s="19">
        <f t="array" ref="F169">IFERROR(_xlfn.XLOOKUP(E169,'Raw Data'!B:B,'Raw Data'!G:G),)</f>
        <v/>
      </c>
      <c r="G169" s="19">
        <f>IF(H169="","",IF(VALUE(SUBSTITUTE(H169&amp;"","%",""))*IF(ISNUMBER(H169),100,1)&gt;=85,"High",IF(VALUE(SUBSTITUTE(H169&amp;"","%",""))*IF(ISNUMBER(H169),100,1)&gt;=75,"Medium","Low")))</f>
        <v/>
      </c>
      <c r="H169" s="19" t="n">
        <v>0.8070000000000001</v>
      </c>
      <c r="I169" s="19">
        <f>IFERROR(__xludf.DUMMYFUNCTION("IFERROR(SPARKLINE(J169:R169),)"),"")</f>
        <v/>
      </c>
      <c r="J169" s="30" t="n">
        <v>0.751</v>
      </c>
      <c r="K169" s="30" t="n">
        <v>0.775</v>
      </c>
      <c r="L169" s="30" t="n">
        <v>0.854</v>
      </c>
      <c r="M169" s="30" t="n">
        <v>0.73</v>
      </c>
      <c r="N169" s="30" t="n">
        <v>0.8090000000000001</v>
      </c>
      <c r="O169" s="30" t="n">
        <v>0.822</v>
      </c>
      <c r="P169" s="30" t="n">
        <v>0.848</v>
      </c>
      <c r="Q169" s="30" t="n">
        <v>0.848</v>
      </c>
      <c r="R169" s="30" t="n">
        <v>0.8090000000000001</v>
      </c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  <c r="AL169" s="23" t="n"/>
      <c r="AM169" s="23" t="n"/>
      <c r="AN169" s="23" t="n"/>
    </row>
    <row r="170">
      <c r="A170" s="23" t="inlineStr">
        <is>
          <t>Lakshman Balakrishnan</t>
        </is>
      </c>
      <c r="B170" s="23" t="inlineStr">
        <is>
          <t>Silambarasan E</t>
        </is>
      </c>
      <c r="C170" s="23" t="inlineStr">
        <is>
          <t>Arivind S</t>
        </is>
      </c>
      <c r="D170" s="23" t="inlineStr">
        <is>
          <t>Bengaluru</t>
        </is>
      </c>
      <c r="E170" s="23" t="inlineStr">
        <is>
          <t>BLR-KALYAN NAGAR NEW</t>
        </is>
      </c>
      <c r="F170" s="19">
        <f t="array" ref="F170">IFERROR(_xlfn.XLOOKUP(E170,'Raw Data'!B:B,'Raw Data'!G:G),)</f>
        <v/>
      </c>
      <c r="G170" s="19">
        <f>IF(H170="","",IF(VALUE(SUBSTITUTE(H170&amp;"","%",""))*IF(ISNUMBER(H170),100,1)&gt;=85,"High",IF(VALUE(SUBSTITUTE(H170&amp;"","%",""))*IF(ISNUMBER(H170),100,1)&gt;=75,"Medium","Low")))</f>
        <v/>
      </c>
      <c r="H170" s="19" t="n">
        <v>0.801</v>
      </c>
      <c r="I170" s="19">
        <f>IFERROR(__xludf.DUMMYFUNCTION("IFERROR(SPARKLINE(J170:R170),)"),"")</f>
        <v/>
      </c>
      <c r="J170" s="30" t="n">
        <v>0.862</v>
      </c>
      <c r="K170" s="30" t="n">
        <v>0.719</v>
      </c>
      <c r="L170" s="30" t="n">
        <v>0.883</v>
      </c>
      <c r="M170" s="30" t="n">
        <v>0.9</v>
      </c>
      <c r="N170" s="30" t="n">
        <v>0.775</v>
      </c>
      <c r="O170" s="30" t="n">
        <v>0.788</v>
      </c>
      <c r="P170" s="30" t="n">
        <v>0.726</v>
      </c>
      <c r="Q170" s="30" t="n">
        <v>0.739</v>
      </c>
      <c r="R170" s="30" t="n">
        <v>0.883</v>
      </c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  <c r="AL170" s="23" t="n"/>
      <c r="AM170" s="23" t="n"/>
      <c r="AN170" s="23" t="n"/>
    </row>
    <row r="171">
      <c r="A171" s="23" t="inlineStr">
        <is>
          <t>Lakshman Balakrishnan</t>
        </is>
      </c>
      <c r="B171" s="23" t="inlineStr">
        <is>
          <t>Silambarasan E</t>
        </is>
      </c>
      <c r="C171" s="23" t="inlineStr">
        <is>
          <t>Arivind S</t>
        </is>
      </c>
      <c r="D171" s="23" t="inlineStr">
        <is>
          <t>Bengaluru</t>
        </is>
      </c>
      <c r="E171" s="23" t="inlineStr">
        <is>
          <t>BLR-CV RAMAN NAGAR NEW</t>
        </is>
      </c>
      <c r="F171" s="19">
        <f t="array" ref="F171">IFERROR(_xlfn.XLOOKUP(E171,'Raw Data'!B:B,'Raw Data'!G:G),)</f>
        <v/>
      </c>
      <c r="G171" s="19">
        <f>IF(H171="","",IF(VALUE(SUBSTITUTE(H171&amp;"","%",""))*IF(ISNUMBER(H171),100,1)&gt;=85,"High",IF(VALUE(SUBSTITUTE(H171&amp;"","%",""))*IF(ISNUMBER(H171),100,1)&gt;=75,"Medium","Low")))</f>
        <v/>
      </c>
      <c r="H171" s="19" t="n">
        <v>0.801</v>
      </c>
      <c r="I171" s="19">
        <f>IFERROR(__xludf.DUMMYFUNCTION("IFERROR(SPARKLINE(J171:R171),)"),"")</f>
        <v/>
      </c>
      <c r="J171" s="30" t="n">
        <v>0.785</v>
      </c>
      <c r="K171" s="30" t="n">
        <v>0.888</v>
      </c>
      <c r="L171" s="30" t="n">
        <v>0.8</v>
      </c>
      <c r="M171" s="30" t="n">
        <v>0.891</v>
      </c>
      <c r="N171" s="30" t="n">
        <v>0.871</v>
      </c>
      <c r="O171" s="30" t="n">
        <v>0.727</v>
      </c>
      <c r="P171" s="30" t="n">
        <v>0.726</v>
      </c>
      <c r="Q171" s="30" t="n">
        <v>0.776</v>
      </c>
      <c r="R171" s="30" t="n">
        <v>0.748</v>
      </c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</row>
    <row r="172">
      <c r="A172" s="23" t="inlineStr">
        <is>
          <t>Lakshman Balakrishnan</t>
        </is>
      </c>
      <c r="B172" s="23" t="inlineStr">
        <is>
          <t>Silambarasan E</t>
        </is>
      </c>
      <c r="C172" s="23" t="inlineStr">
        <is>
          <t>Arivind S</t>
        </is>
      </c>
      <c r="D172" s="23" t="inlineStr">
        <is>
          <t>Bengaluru</t>
        </is>
      </c>
      <c r="E172" s="23" t="inlineStr">
        <is>
          <t>BLR-Brookfield Network</t>
        </is>
      </c>
      <c r="F172" s="19">
        <f t="array" ref="F172">IFERROR(_xlfn.XLOOKUP(E172,'Raw Data'!B:B,'Raw Data'!G:G),)</f>
        <v/>
      </c>
      <c r="G172" s="19">
        <f>IF(H172="","",IF(VALUE(SUBSTITUTE(H172&amp;"","%",""))*IF(ISNUMBER(H172),100,1)&gt;=85,"High",IF(VALUE(SUBSTITUTE(H172&amp;"","%",""))*IF(ISNUMBER(H172),100,1)&gt;=75,"Medium","Low")))</f>
        <v/>
      </c>
      <c r="H172" s="19" t="n">
        <v>0.779</v>
      </c>
      <c r="I172" s="19">
        <f>IFERROR(__xludf.DUMMYFUNCTION("IFERROR(SPARKLINE(J172:R172),)"),"")</f>
        <v/>
      </c>
      <c r="J172" s="30" t="n">
        <v>0.746</v>
      </c>
      <c r="K172" s="30" t="n">
        <v>0.832</v>
      </c>
      <c r="L172" s="30" t="n">
        <v>0.872</v>
      </c>
      <c r="M172" s="30" t="n">
        <v>0.779</v>
      </c>
      <c r="N172" s="30" t="n">
        <v>0.888</v>
      </c>
      <c r="O172" s="30" t="n">
        <v>0.412</v>
      </c>
      <c r="P172" s="30" t="n">
        <v>0.788</v>
      </c>
      <c r="Q172" s="30" t="n">
        <v>0.724</v>
      </c>
      <c r="R172" s="30" t="n">
        <v>0.8179999999999999</v>
      </c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  <c r="AL172" s="23" t="n"/>
      <c r="AM172" s="23" t="n"/>
      <c r="AN172" s="23" t="n"/>
    </row>
    <row r="173">
      <c r="A173" s="23" t="inlineStr">
        <is>
          <t>Lakshman Balakrishnan</t>
        </is>
      </c>
      <c r="B173" s="23" t="inlineStr">
        <is>
          <t>Silambarasan E</t>
        </is>
      </c>
      <c r="C173" s="23" t="inlineStr">
        <is>
          <t>Arivind S</t>
        </is>
      </c>
      <c r="D173" s="23" t="inlineStr">
        <is>
          <t>Bengaluru</t>
        </is>
      </c>
      <c r="E173" s="23" t="inlineStr">
        <is>
          <t>BLR-CV Raman Nagar Network-2</t>
        </is>
      </c>
      <c r="F173" s="19">
        <f t="array" ref="F173">IFERROR(_xlfn.XLOOKUP(E173,'Raw Data'!B:B,'Raw Data'!G:G),)</f>
        <v/>
      </c>
      <c r="G173" s="19">
        <f>IF(H173="","",IF(VALUE(SUBSTITUTE(H173&amp;"","%",""))*IF(ISNUMBER(H173),100,1)&gt;=85,"High",IF(VALUE(SUBSTITUTE(H173&amp;"","%",""))*IF(ISNUMBER(H173),100,1)&gt;=75,"Medium","Low")))</f>
        <v/>
      </c>
      <c r="H173" s="19" t="n">
        <v>0.755</v>
      </c>
      <c r="I173" s="19">
        <f>IFERROR(__xludf.DUMMYFUNCTION("IFERROR(SPARKLINE(J173:R173),)"),"")</f>
        <v/>
      </c>
      <c r="J173" s="30" t="n">
        <v>0.821</v>
      </c>
      <c r="K173" s="30" t="n">
        <v>0.702</v>
      </c>
      <c r="L173" s="30" t="n">
        <v>0.764</v>
      </c>
      <c r="M173" s="30" t="n">
        <v>0.782</v>
      </c>
      <c r="N173" s="30" t="n">
        <v>0.72</v>
      </c>
      <c r="O173" s="30" t="n">
        <v>0.972</v>
      </c>
      <c r="P173" s="30" t="n">
        <v>0.6850000000000001</v>
      </c>
      <c r="Q173" s="30" t="n">
        <v>0.75</v>
      </c>
      <c r="R173" s="30" t="n">
        <v>0.719</v>
      </c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  <c r="AL173" s="23" t="n"/>
      <c r="AM173" s="23" t="n"/>
      <c r="AN173" s="23" t="n"/>
    </row>
    <row r="174">
      <c r="A174" s="23" t="inlineStr">
        <is>
          <t>Lakshman Balakrishnan</t>
        </is>
      </c>
      <c r="B174" s="23" t="inlineStr">
        <is>
          <t>Silambarasan E</t>
        </is>
      </c>
      <c r="C174" s="23" t="inlineStr">
        <is>
          <t>Arivind S</t>
        </is>
      </c>
      <c r="D174" s="23" t="inlineStr">
        <is>
          <t>Bengaluru</t>
        </is>
      </c>
      <c r="E174" s="23" t="inlineStr">
        <is>
          <t>BLR-Malleshpalya</t>
        </is>
      </c>
      <c r="F174" s="19">
        <f t="array" ref="F174">IFERROR(_xlfn.XLOOKUP(E174,'Raw Data'!B:B,'Raw Data'!G:G),)</f>
        <v/>
      </c>
      <c r="G174" s="19">
        <f>IF(H174="","",IF(VALUE(SUBSTITUTE(H174&amp;"","%",""))*IF(ISNUMBER(H174),100,1)&gt;=85,"High",IF(VALUE(SUBSTITUTE(H174&amp;"","%",""))*IF(ISNUMBER(H174),100,1)&gt;=75,"Medium","Low")))</f>
        <v/>
      </c>
      <c r="H174" s="19" t="n">
        <v>0.75</v>
      </c>
      <c r="I174" s="19">
        <f>IFERROR(__xludf.DUMMYFUNCTION("IFERROR(SPARKLINE(J174:R174),)"),"")</f>
        <v/>
      </c>
      <c r="J174" s="30" t="n">
        <v>0.6909999999999999</v>
      </c>
      <c r="K174" s="30" t="n">
        <v>0.748</v>
      </c>
      <c r="L174" s="30" t="n">
        <v>0.799</v>
      </c>
      <c r="M174" s="30" t="n">
        <v>0.48</v>
      </c>
      <c r="N174" s="30" t="n">
        <v>0.72</v>
      </c>
      <c r="O174" s="30" t="n">
        <v>0.861</v>
      </c>
      <c r="P174" s="30" t="n">
        <v>0.719</v>
      </c>
      <c r="Q174" s="30" t="n"/>
      <c r="R174" s="30" t="n">
        <v>0.659</v>
      </c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  <c r="AL174" s="23" t="n"/>
      <c r="AM174" s="23" t="n"/>
      <c r="AN174" s="23" t="n"/>
    </row>
    <row r="175">
      <c r="A175" s="23" t="inlineStr">
        <is>
          <t>Lakshman Balakrishnan</t>
        </is>
      </c>
      <c r="B175" s="23" t="inlineStr">
        <is>
          <t>Silambarasan E</t>
        </is>
      </c>
      <c r="C175" s="23" t="inlineStr">
        <is>
          <t>Arivind S</t>
        </is>
      </c>
      <c r="D175" s="23" t="inlineStr">
        <is>
          <t>Bengaluru</t>
        </is>
      </c>
      <c r="E175" s="23" t="inlineStr">
        <is>
          <t>BLR-Brookfield Network-2</t>
        </is>
      </c>
      <c r="F175" s="19">
        <f t="array" ref="F175">IFERROR(_xlfn.XLOOKUP(E175,'Raw Data'!B:B,'Raw Data'!G:G),)</f>
        <v/>
      </c>
      <c r="G175" s="19">
        <f>IF(H175="","",IF(VALUE(SUBSTITUTE(H175&amp;"","%",""))*IF(ISNUMBER(H175),100,1)&gt;=85,"High",IF(VALUE(SUBSTITUTE(H175&amp;"","%",""))*IF(ISNUMBER(H175),100,1)&gt;=75,"Medium","Low")))</f>
        <v/>
      </c>
      <c r="H175" s="19" t="n">
        <v>0.728</v>
      </c>
      <c r="I175" s="19">
        <f>IFERROR(__xludf.DUMMYFUNCTION("IFERROR(SPARKLINE(J175:R175),)"),"")</f>
        <v/>
      </c>
      <c r="J175" s="30" t="n">
        <v>0.837</v>
      </c>
      <c r="K175" s="30" t="n">
        <v>0.83</v>
      </c>
      <c r="L175" s="30" t="n">
        <v>0.76</v>
      </c>
      <c r="M175" s="30" t="n">
        <v>0.6889999999999999</v>
      </c>
      <c r="N175" s="30" t="n">
        <v>0.763</v>
      </c>
      <c r="O175" s="30" t="n">
        <v>0.681</v>
      </c>
      <c r="P175" s="30" t="n">
        <v>0.596</v>
      </c>
      <c r="Q175" s="30" t="n">
        <v>0.694</v>
      </c>
      <c r="R175" s="30" t="n">
        <v>0.794</v>
      </c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</row>
    <row r="176">
      <c r="A176" s="23" t="inlineStr">
        <is>
          <t>Lakshman Balakrishnan</t>
        </is>
      </c>
      <c r="B176" s="23" t="inlineStr">
        <is>
          <t>Silambarasan E</t>
        </is>
      </c>
      <c r="C176" s="23" t="inlineStr">
        <is>
          <t>Arivind S</t>
        </is>
      </c>
      <c r="D176" s="23" t="inlineStr">
        <is>
          <t>Bengaluru</t>
        </is>
      </c>
      <c r="E176" s="23" t="inlineStr">
        <is>
          <t>BLR-Kalyan Nagar Network</t>
        </is>
      </c>
      <c r="F176" s="19">
        <f t="array" ref="F176">IFERROR(_xlfn.XLOOKUP(E176,'Raw Data'!B:B,'Raw Data'!G:G),)</f>
        <v/>
      </c>
      <c r="G176" s="19">
        <f>IF(H176="","",IF(VALUE(SUBSTITUTE(H176&amp;"","%",""))*IF(ISNUMBER(H176),100,1)&gt;=85,"High",IF(VALUE(SUBSTITUTE(H176&amp;"","%",""))*IF(ISNUMBER(H176),100,1)&gt;=75,"Medium","Low")))</f>
        <v/>
      </c>
      <c r="H176" s="19" t="n">
        <v>0.709</v>
      </c>
      <c r="I176" s="19">
        <f>IFERROR(__xludf.DUMMYFUNCTION("IFERROR(SPARKLINE(J176:R176),)"),"")</f>
        <v/>
      </c>
      <c r="J176" s="30" t="n">
        <v>0.751</v>
      </c>
      <c r="K176" s="30" t="n">
        <v>0.741</v>
      </c>
      <c r="L176" s="30" t="n">
        <v>0.717</v>
      </c>
      <c r="M176" s="30" t="n"/>
      <c r="N176" s="30" t="n">
        <v>0.6830000000000001</v>
      </c>
      <c r="O176" s="30" t="n">
        <v>0.681</v>
      </c>
      <c r="P176" s="30" t="n">
        <v>0.74</v>
      </c>
      <c r="Q176" s="30" t="n">
        <v>0.702</v>
      </c>
      <c r="R176" s="30" t="n">
        <v>0.652</v>
      </c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</row>
    <row r="177">
      <c r="A177" s="23" t="inlineStr">
        <is>
          <t>Lakshman Balakrishnan</t>
        </is>
      </c>
      <c r="B177" s="23" t="inlineStr">
        <is>
          <t>Sundaresh S</t>
        </is>
      </c>
      <c r="C177" s="23" t="inlineStr">
        <is>
          <t>Un Mapped</t>
        </is>
      </c>
      <c r="D177" s="23" t="inlineStr">
        <is>
          <t>Bengaluru</t>
        </is>
      </c>
      <c r="E177" s="23" t="inlineStr">
        <is>
          <t>BLR-Aswath Nagar</t>
        </is>
      </c>
      <c r="F177" s="19">
        <f t="array" ref="F177">IFERROR(_xlfn.XLOOKUP(E177,'Raw Data'!B:B,'Raw Data'!G:G),)</f>
        <v/>
      </c>
      <c r="G177" s="19">
        <f>IF(H177="","",IF(VALUE(SUBSTITUTE(H177&amp;"","%",""))*IF(ISNUMBER(H177),100,1)&gt;=85,"High",IF(VALUE(SUBSTITUTE(H177&amp;"","%",""))*IF(ISNUMBER(H177),100,1)&gt;=75,"Medium","Low")))</f>
        <v/>
      </c>
      <c r="H177" s="19" t="n">
        <v>0.889</v>
      </c>
      <c r="I177" s="19">
        <f>IFERROR(__xludf.DUMMYFUNCTION("IFERROR(SPARKLINE(J177:R177),)"),"")</f>
        <v/>
      </c>
      <c r="J177" s="30" t="n">
        <v>0.9360000000000001</v>
      </c>
      <c r="K177" s="30" t="n">
        <v>0.894</v>
      </c>
      <c r="L177" s="30" t="n">
        <v>0.794</v>
      </c>
      <c r="M177" s="30" t="n">
        <v>0.877</v>
      </c>
      <c r="N177" s="30" t="n">
        <v>0.908</v>
      </c>
      <c r="O177" s="30" t="n">
        <v>0.873</v>
      </c>
      <c r="P177" s="30" t="n"/>
      <c r="Q177" s="30" t="n"/>
      <c r="R177" s="30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</row>
    <row r="178">
      <c r="A178" s="23" t="inlineStr">
        <is>
          <t>Lakshman Balakrishnan</t>
        </is>
      </c>
      <c r="B178" s="23" t="inlineStr">
        <is>
          <t>Sundaresh S</t>
        </is>
      </c>
      <c r="C178" s="23" t="inlineStr">
        <is>
          <t>Un Mapped</t>
        </is>
      </c>
      <c r="D178" s="23" t="inlineStr">
        <is>
          <t>Bengaluru</t>
        </is>
      </c>
      <c r="E178" s="23" t="inlineStr">
        <is>
          <t>BLR-Sompura</t>
        </is>
      </c>
      <c r="F178" s="19">
        <f t="array" ref="F178">IFERROR(_xlfn.XLOOKUP(E178,'Raw Data'!B:B,'Raw Data'!G:G),)</f>
        <v/>
      </c>
      <c r="G178" s="19">
        <f>IF(H178="","",IF(VALUE(SUBSTITUTE(H178&amp;"","%",""))*IF(ISNUMBER(H178),100,1)&gt;=85,"High",IF(VALUE(SUBSTITUTE(H178&amp;"","%",""))*IF(ISNUMBER(H178),100,1)&gt;=75,"Medium","Low")))</f>
        <v/>
      </c>
      <c r="H178" s="19" t="n">
        <v>0.871</v>
      </c>
      <c r="I178" s="19">
        <f>IFERROR(__xludf.DUMMYFUNCTION("IFERROR(SPARKLINE(J178:R178),)"),"")</f>
        <v/>
      </c>
      <c r="J178" s="30" t="n">
        <v>0.727</v>
      </c>
      <c r="K178" s="30" t="n">
        <v>0.923</v>
      </c>
      <c r="L178" s="30" t="n">
        <v>0.919</v>
      </c>
      <c r="M178" s="30" t="n">
        <v>0.888</v>
      </c>
      <c r="N178" s="30" t="n">
        <v>0.89</v>
      </c>
      <c r="O178" s="30" t="n">
        <v>0.866</v>
      </c>
      <c r="P178" s="30" t="n">
        <v>0.892</v>
      </c>
      <c r="Q178" s="30" t="n">
        <v>0.854</v>
      </c>
      <c r="R178" s="30" t="n">
        <v>0.9419999999999999</v>
      </c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</row>
    <row r="179">
      <c r="A179" s="23" t="inlineStr">
        <is>
          <t>Lakshman Balakrishnan</t>
        </is>
      </c>
      <c r="B179" s="23" t="inlineStr">
        <is>
          <t>Sundaresh S</t>
        </is>
      </c>
      <c r="C179" s="23" t="inlineStr">
        <is>
          <t>Un Mapped</t>
        </is>
      </c>
      <c r="D179" s="23" t="inlineStr">
        <is>
          <t>Bengaluru</t>
        </is>
      </c>
      <c r="E179" s="23" t="inlineStr">
        <is>
          <t>BLR-Varthur</t>
        </is>
      </c>
      <c r="F179" s="19">
        <f t="array" ref="F179">IFERROR(_xlfn.XLOOKUP(E179,'Raw Data'!B:B,'Raw Data'!G:G),)</f>
        <v/>
      </c>
      <c r="G179" s="19">
        <f>IF(H179="","",IF(VALUE(SUBSTITUTE(H179&amp;"","%",""))*IF(ISNUMBER(H179),100,1)&gt;=85,"High",IF(VALUE(SUBSTITUTE(H179&amp;"","%",""))*IF(ISNUMBER(H179),100,1)&gt;=75,"Medium","Low")))</f>
        <v/>
      </c>
      <c r="H179" s="19" t="n">
        <v>0.869</v>
      </c>
      <c r="I179" s="19">
        <f>IFERROR(__xludf.DUMMYFUNCTION("IFERROR(SPARKLINE(J179:R179),)"),"")</f>
        <v/>
      </c>
      <c r="J179" s="30" t="n">
        <v>0.8139999999999999</v>
      </c>
      <c r="K179" s="30" t="n">
        <v>0.86</v>
      </c>
      <c r="L179" s="30" t="n">
        <v>0.907</v>
      </c>
      <c r="M179" s="30" t="n">
        <v>0.785</v>
      </c>
      <c r="N179" s="30" t="n">
        <v>0.858</v>
      </c>
      <c r="O179" s="30" t="n">
        <v>0.885</v>
      </c>
      <c r="P179" s="30" t="n">
        <v>0.888</v>
      </c>
      <c r="Q179" s="30" t="n">
        <v>0.888</v>
      </c>
      <c r="R179" s="30" t="n">
        <v>0.894</v>
      </c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</row>
    <row r="180">
      <c r="A180" s="23" t="inlineStr">
        <is>
          <t>Lakshman Balakrishnan</t>
        </is>
      </c>
      <c r="B180" s="23" t="inlineStr">
        <is>
          <t>Sundaresh S</t>
        </is>
      </c>
      <c r="C180" s="23" t="inlineStr">
        <is>
          <t>Un Mapped</t>
        </is>
      </c>
      <c r="D180" s="23" t="inlineStr">
        <is>
          <t>Bengaluru</t>
        </is>
      </c>
      <c r="E180" s="23" t="inlineStr">
        <is>
          <t>BLR-Marathahalli-3</t>
        </is>
      </c>
      <c r="F180" s="19">
        <f t="array" ref="F180">IFERROR(_xlfn.XLOOKUP(E180,'Raw Data'!B:B,'Raw Data'!G:G),)</f>
        <v/>
      </c>
      <c r="G180" s="19">
        <f>IF(H180="","",IF(VALUE(SUBSTITUTE(H180&amp;"","%",""))*IF(ISNUMBER(H180),100,1)&gt;=85,"High",IF(VALUE(SUBSTITUTE(H180&amp;"","%",""))*IF(ISNUMBER(H180),100,1)&gt;=75,"Medium","Low")))</f>
        <v/>
      </c>
      <c r="H180" s="19" t="n">
        <v>0.836</v>
      </c>
      <c r="I180" s="19">
        <f>IFERROR(__xludf.DUMMYFUNCTION("IFERROR(SPARKLINE(J180:R180),)"),"")</f>
        <v/>
      </c>
      <c r="J180" s="30" t="n">
        <v>0.909</v>
      </c>
      <c r="K180" s="30" t="n">
        <v>0.873</v>
      </c>
      <c r="L180" s="30" t="n">
        <v>0.819</v>
      </c>
      <c r="M180" s="30" t="n"/>
      <c r="N180" s="30" t="n">
        <v>0.839</v>
      </c>
      <c r="O180" s="30" t="n">
        <v>0.753</v>
      </c>
      <c r="P180" s="30" t="n">
        <v>0.857</v>
      </c>
      <c r="Q180" s="30" t="n">
        <v>0.777</v>
      </c>
      <c r="R180" s="30" t="n">
        <v>0.831</v>
      </c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  <c r="AL180" s="23" t="n"/>
      <c r="AM180" s="23" t="n"/>
      <c r="AN180" s="23" t="n"/>
    </row>
    <row r="181">
      <c r="A181" s="23" t="inlineStr">
        <is>
          <t>Lakshman Balakrishnan</t>
        </is>
      </c>
      <c r="B181" s="23" t="inlineStr">
        <is>
          <t>Sundaresh S</t>
        </is>
      </c>
      <c r="C181" s="23" t="inlineStr">
        <is>
          <t>Un Mapped</t>
        </is>
      </c>
      <c r="D181" s="23" t="inlineStr">
        <is>
          <t>Bengaluru</t>
        </is>
      </c>
      <c r="E181" s="23" t="inlineStr">
        <is>
          <t>BLR-Bidaraguppe</t>
        </is>
      </c>
      <c r="F181" s="19">
        <f t="array" ref="F181">IFERROR(_xlfn.XLOOKUP(E181,'Raw Data'!B:B,'Raw Data'!G:G),)</f>
        <v/>
      </c>
      <c r="G181" s="19">
        <f>IF(H181="","",IF(VALUE(SUBSTITUTE(H181&amp;"","%",""))*IF(ISNUMBER(H181),100,1)&gt;=85,"High",IF(VALUE(SUBSTITUTE(H181&amp;"","%",""))*IF(ISNUMBER(H181),100,1)&gt;=75,"Medium","Low")))</f>
        <v/>
      </c>
      <c r="H181" s="19" t="n">
        <v>0.831</v>
      </c>
      <c r="I181" s="19">
        <f>IFERROR(__xludf.DUMMYFUNCTION("IFERROR(SPARKLINE(J181:R181),)"),"")</f>
        <v/>
      </c>
      <c r="J181" s="30" t="n">
        <v>0.823</v>
      </c>
      <c r="K181" s="30" t="n">
        <v>0.833</v>
      </c>
      <c r="L181" s="30" t="n">
        <v>0.761</v>
      </c>
      <c r="M181" s="30" t="n">
        <v>0.726</v>
      </c>
      <c r="N181" s="30" t="n">
        <v>0.794</v>
      </c>
      <c r="O181" s="30" t="n">
        <v>0.6929999999999999</v>
      </c>
      <c r="P181" s="30" t="n">
        <v>0.917</v>
      </c>
      <c r="Q181" s="30" t="n">
        <v>0.908</v>
      </c>
      <c r="R181" s="30" t="n">
        <v>0.909</v>
      </c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</row>
    <row r="182">
      <c r="A182" s="23" t="inlineStr">
        <is>
          <t>Lakshman Balakrishnan</t>
        </is>
      </c>
      <c r="B182" s="23" t="inlineStr">
        <is>
          <t>Sundaresh S</t>
        </is>
      </c>
      <c r="C182" s="23" t="inlineStr">
        <is>
          <t>Un Mapped</t>
        </is>
      </c>
      <c r="D182" s="23" t="inlineStr">
        <is>
          <t>Bengaluru</t>
        </is>
      </c>
      <c r="E182" s="23" t="inlineStr">
        <is>
          <t>BLR-Manjunatha layout</t>
        </is>
      </c>
      <c r="F182" s="19">
        <f t="array" ref="F182">IFERROR(_xlfn.XLOOKUP(E182,'Raw Data'!B:B,'Raw Data'!G:G),)</f>
        <v/>
      </c>
      <c r="G182" s="19">
        <f>IF(H182="","",IF(VALUE(SUBSTITUTE(H182&amp;"","%",""))*IF(ISNUMBER(H182),100,1)&gt;=85,"High",IF(VALUE(SUBSTITUTE(H182&amp;"","%",""))*IF(ISNUMBER(H182),100,1)&gt;=75,"Medium","Low")))</f>
        <v/>
      </c>
      <c r="H182" s="19" t="n">
        <v>0.8</v>
      </c>
      <c r="I182" s="19">
        <f>IFERROR(__xludf.DUMMYFUNCTION("IFERROR(SPARKLINE(J182:R182),)"),"")</f>
        <v/>
      </c>
      <c r="J182" s="30" t="n">
        <v>0.8090000000000001</v>
      </c>
      <c r="K182" s="30" t="n">
        <v>0.806</v>
      </c>
      <c r="L182" s="30" t="n">
        <v>0.124</v>
      </c>
      <c r="M182" s="30" t="n">
        <v>0.87</v>
      </c>
      <c r="N182" s="30" t="n">
        <v>0.76</v>
      </c>
      <c r="O182" s="30" t="n">
        <v>0.8159999999999999</v>
      </c>
      <c r="P182" s="30" t="n">
        <v>0.8169999999999999</v>
      </c>
      <c r="Q182" s="30" t="n">
        <v>0.802</v>
      </c>
      <c r="R182" s="30" t="n">
        <v>0.856</v>
      </c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</row>
    <row r="183">
      <c r="A183" s="23" t="inlineStr">
        <is>
          <t>Lakshman Balakrishnan</t>
        </is>
      </c>
      <c r="B183" s="23" t="inlineStr">
        <is>
          <t>Sundaresh S</t>
        </is>
      </c>
      <c r="C183" s="23" t="inlineStr">
        <is>
          <t>Un Mapped</t>
        </is>
      </c>
      <c r="D183" s="23" t="inlineStr">
        <is>
          <t>Bengaluru</t>
        </is>
      </c>
      <c r="E183" s="23" t="inlineStr">
        <is>
          <t>BLR-GUNJUR Network</t>
        </is>
      </c>
      <c r="F183" s="19">
        <f t="array" ref="F183">IFERROR(_xlfn.XLOOKUP(E183,'Raw Data'!B:B,'Raw Data'!G:G),)</f>
        <v/>
      </c>
      <c r="G183" s="19">
        <f>IF(H183="","",IF(VALUE(SUBSTITUTE(H183&amp;"","%",""))*IF(ISNUMBER(H183),100,1)&gt;=85,"High",IF(VALUE(SUBSTITUTE(H183&amp;"","%",""))*IF(ISNUMBER(H183),100,1)&gt;=75,"Medium","Low")))</f>
        <v/>
      </c>
      <c r="H183" s="19" t="n">
        <v>0.797</v>
      </c>
      <c r="I183" s="19">
        <f>IFERROR(__xludf.DUMMYFUNCTION("IFERROR(SPARKLINE(J183:R183),)"),"")</f>
        <v/>
      </c>
      <c r="J183" s="30" t="n">
        <v>0.788</v>
      </c>
      <c r="K183" s="30" t="n">
        <v>0.8080000000000001</v>
      </c>
      <c r="L183" s="30" t="n">
        <v>0.848</v>
      </c>
      <c r="M183" s="30" t="n">
        <v>0.854</v>
      </c>
      <c r="N183" s="30" t="n">
        <v>0.822</v>
      </c>
      <c r="O183" s="30" t="n">
        <v>0.781</v>
      </c>
      <c r="P183" s="30" t="n">
        <v>0.6860000000000001</v>
      </c>
      <c r="Q183" s="30" t="n">
        <v>0.792</v>
      </c>
      <c r="R183" s="30" t="n">
        <v>0.775</v>
      </c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</row>
    <row r="184">
      <c r="A184" s="23" t="inlineStr">
        <is>
          <t>Lakshman Balakrishnan</t>
        </is>
      </c>
      <c r="B184" s="23" t="inlineStr">
        <is>
          <t>Sundaresh S</t>
        </is>
      </c>
      <c r="C184" s="23" t="inlineStr">
        <is>
          <t>Un Mapped</t>
        </is>
      </c>
      <c r="D184" s="23" t="inlineStr">
        <is>
          <t>Bengaluru</t>
        </is>
      </c>
      <c r="E184" s="23" t="inlineStr">
        <is>
          <t>BLR-Marathahalli-4</t>
        </is>
      </c>
      <c r="F184" s="19">
        <f t="array" ref="F184">IFERROR(_xlfn.XLOOKUP(E184,'Raw Data'!B:B,'Raw Data'!G:G),)</f>
        <v/>
      </c>
      <c r="G184" s="19">
        <f>IF(H184="","",IF(VALUE(SUBSTITUTE(H184&amp;"","%",""))*IF(ISNUMBER(H184),100,1)&gt;=85,"High",IF(VALUE(SUBSTITUTE(H184&amp;"","%",""))*IF(ISNUMBER(H184),100,1)&gt;=75,"Medium","Low")))</f>
        <v/>
      </c>
      <c r="H184" s="19" t="n">
        <v>0.788</v>
      </c>
      <c r="I184" s="19">
        <f>IFERROR(__xludf.DUMMYFUNCTION("IFERROR(SPARKLINE(J184:R184),)"),"")</f>
        <v/>
      </c>
      <c r="J184" s="30" t="n">
        <v>0.988</v>
      </c>
      <c r="K184" s="30" t="n">
        <v>0.696</v>
      </c>
      <c r="L184" s="30" t="n">
        <v>0.837</v>
      </c>
      <c r="M184" s="30" t="n">
        <v>0.725</v>
      </c>
      <c r="N184" s="30" t="n">
        <v>0.772</v>
      </c>
      <c r="O184" s="30" t="n">
        <v>0.843</v>
      </c>
      <c r="P184" s="30" t="n">
        <v>0.884</v>
      </c>
      <c r="Q184" s="30" t="n">
        <v>0.636</v>
      </c>
      <c r="R184" s="30" t="n">
        <v>0.752</v>
      </c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</row>
    <row r="185">
      <c r="A185" s="23" t="inlineStr">
        <is>
          <t>Lakshman Balakrishnan</t>
        </is>
      </c>
      <c r="B185" s="23" t="inlineStr">
        <is>
          <t>Sundaresh S</t>
        </is>
      </c>
      <c r="C185" s="23" t="inlineStr">
        <is>
          <t>Un Mapped</t>
        </is>
      </c>
      <c r="D185" s="23" t="inlineStr">
        <is>
          <t>Bengaluru</t>
        </is>
      </c>
      <c r="E185" s="23" t="inlineStr">
        <is>
          <t>BLR-Hadosiddapura</t>
        </is>
      </c>
      <c r="F185" s="19">
        <f t="array" ref="F185">IFERROR(_xlfn.XLOOKUP(E185,'Raw Data'!B:B,'Raw Data'!G:G),)</f>
        <v/>
      </c>
      <c r="G185" s="19">
        <f>IF(H185="","",IF(VALUE(SUBSTITUTE(H185&amp;"","%",""))*IF(ISNUMBER(H185),100,1)&gt;=85,"High",IF(VALUE(SUBSTITUTE(H185&amp;"","%",""))*IF(ISNUMBER(H185),100,1)&gt;=75,"Medium","Low")))</f>
        <v/>
      </c>
      <c r="H185" s="19" t="n">
        <v>0.776</v>
      </c>
      <c r="I185" s="19">
        <f>IFERROR(__xludf.DUMMYFUNCTION("IFERROR(SPARKLINE(J185:R185),)"),"")</f>
        <v/>
      </c>
      <c r="J185" s="30" t="n">
        <v>0.832</v>
      </c>
      <c r="K185" s="30" t="n">
        <v>0.8169999999999999</v>
      </c>
      <c r="L185" s="30" t="n">
        <v>0.8129999999999999</v>
      </c>
      <c r="M185" s="30" t="n">
        <v>0.796</v>
      </c>
      <c r="N185" s="30" t="n">
        <v>0.77</v>
      </c>
      <c r="O185" s="30" t="n">
        <v>0.577</v>
      </c>
      <c r="P185" s="30" t="n">
        <v>0.741</v>
      </c>
      <c r="Q185" s="30" t="n">
        <v>0.831</v>
      </c>
      <c r="R185" s="30" t="n">
        <v>0.85</v>
      </c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</row>
    <row r="186">
      <c r="A186" s="23" t="inlineStr">
        <is>
          <t>Lakshman Balakrishnan</t>
        </is>
      </c>
      <c r="B186" s="23" t="inlineStr">
        <is>
          <t>Sundaresh S</t>
        </is>
      </c>
      <c r="C186" s="23" t="inlineStr">
        <is>
          <t>Un Mapped</t>
        </is>
      </c>
      <c r="D186" s="23" t="inlineStr">
        <is>
          <t>Bengaluru</t>
        </is>
      </c>
      <c r="E186" s="23" t="inlineStr">
        <is>
          <t>BLR-Doomasandra</t>
        </is>
      </c>
      <c r="F186" s="19">
        <f t="array" ref="F186">IFERROR(_xlfn.XLOOKUP(E186,'Raw Data'!B:B,'Raw Data'!G:G),)</f>
        <v/>
      </c>
      <c r="G186" s="19">
        <f>IF(H186="","",IF(VALUE(SUBSTITUTE(H186&amp;"","%",""))*IF(ISNUMBER(H186),100,1)&gt;=85,"High",IF(VALUE(SUBSTITUTE(H186&amp;"","%",""))*IF(ISNUMBER(H186),100,1)&gt;=75,"Medium","Low")))</f>
        <v/>
      </c>
      <c r="H186" s="19" t="n">
        <v>0.737</v>
      </c>
      <c r="I186" s="19">
        <f>IFERROR(__xludf.DUMMYFUNCTION("IFERROR(SPARKLINE(J186:R186),)"),"")</f>
        <v/>
      </c>
      <c r="J186" s="30" t="n">
        <v>0.709</v>
      </c>
      <c r="K186" s="30" t="n">
        <v>0.678</v>
      </c>
      <c r="L186" s="30" t="n">
        <v>0.824</v>
      </c>
      <c r="M186" s="30" t="n"/>
      <c r="N186" s="30" t="n"/>
      <c r="O186" s="30" t="n"/>
      <c r="P186" s="30" t="n"/>
      <c r="Q186" s="30" t="n"/>
      <c r="R186" s="30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</row>
    <row r="187">
      <c r="A187" s="23" t="inlineStr">
        <is>
          <t>Lakshman Balakrishnan</t>
        </is>
      </c>
      <c r="B187" s="23" t="inlineStr">
        <is>
          <t>Sundaresh S</t>
        </is>
      </c>
      <c r="C187" s="23" t="inlineStr">
        <is>
          <t>Un Mapped</t>
        </is>
      </c>
      <c r="D187" s="23" t="inlineStr">
        <is>
          <t>Bengaluru</t>
        </is>
      </c>
      <c r="E187" s="23" t="inlineStr">
        <is>
          <t>BLR-Gunjur New</t>
        </is>
      </c>
      <c r="F187" s="19">
        <f t="array" ref="F187">IFERROR(_xlfn.XLOOKUP(E187,'Raw Data'!B:B,'Raw Data'!G:G),)</f>
        <v/>
      </c>
      <c r="G187" s="19">
        <f>IF(H187="","",IF(VALUE(SUBSTITUTE(H187&amp;"","%",""))*IF(ISNUMBER(H187),100,1)&gt;=85,"High",IF(VALUE(SUBSTITUTE(H187&amp;"","%",""))*IF(ISNUMBER(H187),100,1)&gt;=75,"Medium","Low")))</f>
        <v/>
      </c>
      <c r="H187" s="19" t="n">
        <v>0.721</v>
      </c>
      <c r="I187" s="19">
        <f>IFERROR(__xludf.DUMMYFUNCTION("IFERROR(SPARKLINE(J187:R187),)"),"")</f>
        <v/>
      </c>
      <c r="J187" s="30" t="n">
        <v>0.745</v>
      </c>
      <c r="K187" s="30" t="n">
        <v>0.6909999999999999</v>
      </c>
      <c r="L187" s="30" t="n">
        <v>0.714</v>
      </c>
      <c r="M187" s="30" t="n">
        <v>0.694</v>
      </c>
      <c r="N187" s="30" t="n">
        <v>0.717</v>
      </c>
      <c r="O187" s="30" t="n">
        <v>0.8129999999999999</v>
      </c>
      <c r="P187" s="30" t="n">
        <v>0.707</v>
      </c>
      <c r="Q187" s="30" t="n">
        <v>0.679</v>
      </c>
      <c r="R187" s="30" t="n">
        <v>0.714</v>
      </c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</row>
    <row r="188">
      <c r="A188" s="23" t="inlineStr">
        <is>
          <t>Lakshman Balakrishnan</t>
        </is>
      </c>
      <c r="B188" s="23" t="inlineStr">
        <is>
          <t>Sundaresh S</t>
        </is>
      </c>
      <c r="C188" s="23" t="inlineStr">
        <is>
          <t>Un Mapped</t>
        </is>
      </c>
      <c r="D188" s="23" t="inlineStr">
        <is>
          <t>Bengaluru</t>
        </is>
      </c>
      <c r="E188" s="23" t="inlineStr">
        <is>
          <t>BLR-Carmelaram</t>
        </is>
      </c>
      <c r="F188" s="19">
        <f t="array" ref="F188">IFERROR(_xlfn.XLOOKUP(E188,'Raw Data'!B:B,'Raw Data'!G:G),)</f>
        <v/>
      </c>
      <c r="G188" s="19">
        <f>IF(H188="","",IF(VALUE(SUBSTITUTE(H188&amp;"","%",""))*IF(ISNUMBER(H188),100,1)&gt;=85,"High",IF(VALUE(SUBSTITUTE(H188&amp;"","%",""))*IF(ISNUMBER(H188),100,1)&gt;=75,"Medium","Low")))</f>
        <v/>
      </c>
      <c r="H188" s="19" t="n">
        <v>0.695</v>
      </c>
      <c r="I188" s="19">
        <f>IFERROR(__xludf.DUMMYFUNCTION("IFERROR(SPARKLINE(J188:R188),)"),"")</f>
        <v/>
      </c>
      <c r="J188" s="30" t="n">
        <v>0.59</v>
      </c>
      <c r="K188" s="30" t="n">
        <v>0.611</v>
      </c>
      <c r="L188" s="30" t="n">
        <v>0.729</v>
      </c>
      <c r="M188" s="30" t="n">
        <v>0.726</v>
      </c>
      <c r="N188" s="30" t="n">
        <v>0.783</v>
      </c>
      <c r="O188" s="30" t="n">
        <v>0.732</v>
      </c>
      <c r="P188" s="30" t="n">
        <v>0.721</v>
      </c>
      <c r="Q188" s="30" t="n">
        <v>0.63</v>
      </c>
      <c r="R188" s="30" t="n">
        <v>0.696</v>
      </c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</row>
    <row r="189">
      <c r="A189" s="23" t="inlineStr">
        <is>
          <t>Lakshman Balakrishnan</t>
        </is>
      </c>
      <c r="B189" s="23" t="inlineStr">
        <is>
          <t>Sundaresh S</t>
        </is>
      </c>
      <c r="C189" s="23" t="inlineStr">
        <is>
          <t>Un Mapped</t>
        </is>
      </c>
      <c r="D189" s="23" t="inlineStr">
        <is>
          <t>Bengaluru</t>
        </is>
      </c>
      <c r="E189" s="23" t="inlineStr">
        <is>
          <t>BLR-Doddakannelli</t>
        </is>
      </c>
      <c r="F189" s="19">
        <f t="array" ref="F189">IFERROR(_xlfn.XLOOKUP(E189,'Raw Data'!B:B,'Raw Data'!G:G),)</f>
        <v/>
      </c>
      <c r="G189" s="19">
        <f>IF(H189="","",IF(VALUE(SUBSTITUTE(H189&amp;"","%",""))*IF(ISNUMBER(H189),100,1)&gt;=85,"High",IF(VALUE(SUBSTITUTE(H189&amp;"","%",""))*IF(ISNUMBER(H189),100,1)&gt;=75,"Medium","Low")))</f>
        <v/>
      </c>
      <c r="H189" s="19" t="n">
        <v>0.469</v>
      </c>
      <c r="I189" s="19">
        <f>IFERROR(__xludf.DUMMYFUNCTION("IFERROR(SPARKLINE(J189:R189),)"),"")</f>
        <v/>
      </c>
      <c r="J189" s="30" t="n">
        <v>0.345</v>
      </c>
      <c r="K189" s="30" t="n">
        <v>0.456</v>
      </c>
      <c r="L189" s="30" t="n">
        <v>0.737</v>
      </c>
      <c r="M189" s="30" t="n">
        <v>0.008999999999999999</v>
      </c>
      <c r="N189" s="30" t="n">
        <v>0.42</v>
      </c>
      <c r="O189" s="30" t="n">
        <v>0.583</v>
      </c>
      <c r="P189" s="30" t="n">
        <v>0.385</v>
      </c>
      <c r="Q189" s="30" t="n">
        <v>0.231</v>
      </c>
      <c r="R189" s="30" t="n">
        <v>0.481</v>
      </c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</row>
    <row r="190">
      <c r="A190" s="23" t="inlineStr">
        <is>
          <t>Raghavendra Vernekar</t>
        </is>
      </c>
      <c r="B190" s="23" t="inlineStr">
        <is>
          <t>Manjunatha V</t>
        </is>
      </c>
      <c r="C190" s="23" t="inlineStr">
        <is>
          <t>Un Mapped</t>
        </is>
      </c>
      <c r="D190" s="23" t="inlineStr">
        <is>
          <t>Bengaluru</t>
        </is>
      </c>
      <c r="E190" s="23" t="inlineStr">
        <is>
          <t>BLR-JP Nagar Network</t>
        </is>
      </c>
      <c r="F190" s="19">
        <f t="array" ref="F190">IFERROR(_xlfn.XLOOKUP(E190,'Raw Data'!B:B,'Raw Data'!G:G),)</f>
        <v/>
      </c>
      <c r="G190" s="19">
        <f>IF(H190="","",IF(VALUE(SUBSTITUTE(H190&amp;"","%",""))*IF(ISNUMBER(H190),100,1)&gt;=85,"High",IF(VALUE(SUBSTITUTE(H190&amp;"","%",""))*IF(ISNUMBER(H190),100,1)&gt;=75,"Medium","Low")))</f>
        <v/>
      </c>
      <c r="H190" s="19" t="n">
        <v>0.909</v>
      </c>
      <c r="I190" s="19">
        <f>IFERROR(__xludf.DUMMYFUNCTION("IFERROR(SPARKLINE(J190:R190),)"),"")</f>
        <v/>
      </c>
      <c r="J190" s="30" t="n">
        <v>0.9379999999999999</v>
      </c>
      <c r="K190" s="30" t="n">
        <v>0.9320000000000001</v>
      </c>
      <c r="L190" s="30" t="n">
        <v>0.912</v>
      </c>
      <c r="M190" s="30" t="n">
        <v>0.846</v>
      </c>
      <c r="N190" s="30" t="n">
        <v>0.893</v>
      </c>
      <c r="O190" s="30" t="n">
        <v>0.91</v>
      </c>
      <c r="P190" s="30" t="n">
        <v>0.903</v>
      </c>
      <c r="Q190" s="30" t="n">
        <v>0.919</v>
      </c>
      <c r="R190" s="30" t="n">
        <v>0.92</v>
      </c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  <c r="AL190" s="23" t="n"/>
      <c r="AM190" s="23" t="n"/>
      <c r="AN190" s="23" t="n"/>
    </row>
    <row r="191">
      <c r="A191" s="23" t="inlineStr">
        <is>
          <t>Raghavendra Vernekar</t>
        </is>
      </c>
      <c r="B191" s="23" t="inlineStr">
        <is>
          <t>Manjunatha V</t>
        </is>
      </c>
      <c r="C191" s="23" t="inlineStr">
        <is>
          <t>Un Mapped</t>
        </is>
      </c>
      <c r="D191" s="23" t="inlineStr">
        <is>
          <t>Bengaluru</t>
        </is>
      </c>
      <c r="E191" s="23" t="inlineStr">
        <is>
          <t>BLR-Kumaraswamy Layout</t>
        </is>
      </c>
      <c r="F191" s="19">
        <f t="array" ref="F191">IFERROR(_xlfn.XLOOKUP(E191,'Raw Data'!B:B,'Raw Data'!G:G),)</f>
        <v/>
      </c>
      <c r="G191" s="19">
        <f>IF(H191="","",IF(VALUE(SUBSTITUTE(H191&amp;"","%",""))*IF(ISNUMBER(H191),100,1)&gt;=85,"High",IF(VALUE(SUBSTITUTE(H191&amp;"","%",""))*IF(ISNUMBER(H191),100,1)&gt;=75,"Medium","Low")))</f>
        <v/>
      </c>
      <c r="H191" s="19" t="n">
        <v>0.897</v>
      </c>
      <c r="I191" s="19">
        <f>IFERROR(__xludf.DUMMYFUNCTION("IFERROR(SPARKLINE(J191:R191),)"),"")</f>
        <v/>
      </c>
      <c r="J191" s="30" t="n"/>
      <c r="K191" s="30" t="n">
        <v>0.888</v>
      </c>
      <c r="L191" s="30" t="n">
        <v>0.9340000000000001</v>
      </c>
      <c r="M191" s="30" t="n">
        <v>0.857</v>
      </c>
      <c r="N191" s="30" t="n">
        <v>0.927</v>
      </c>
      <c r="O191" s="30" t="n">
        <v>0.947</v>
      </c>
      <c r="P191" s="30" t="n">
        <v>0.906</v>
      </c>
      <c r="Q191" s="30" t="n">
        <v>0.819</v>
      </c>
      <c r="R191" s="30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</row>
    <row r="192">
      <c r="A192" s="23" t="inlineStr">
        <is>
          <t>Raghavendra Vernekar</t>
        </is>
      </c>
      <c r="B192" s="23" t="inlineStr">
        <is>
          <t>Manjunatha V</t>
        </is>
      </c>
      <c r="C192" s="23" t="inlineStr">
        <is>
          <t>Un Mapped</t>
        </is>
      </c>
      <c r="D192" s="23" t="inlineStr">
        <is>
          <t>Bengaluru</t>
        </is>
      </c>
      <c r="E192" s="23" t="inlineStr">
        <is>
          <t>BLR-Bannerghatta Network</t>
        </is>
      </c>
      <c r="F192" s="19">
        <f t="array" ref="F192">IFERROR(_xlfn.XLOOKUP(E192,'Raw Data'!B:B,'Raw Data'!G:G),)</f>
        <v/>
      </c>
      <c r="G192" s="19">
        <f>IF(H192="","",IF(VALUE(SUBSTITUTE(H192&amp;"","%",""))*IF(ISNUMBER(H192),100,1)&gt;=85,"High",IF(VALUE(SUBSTITUTE(H192&amp;"","%",""))*IF(ISNUMBER(H192),100,1)&gt;=75,"Medium","Low")))</f>
        <v/>
      </c>
      <c r="H192" s="19" t="n">
        <v>0.856</v>
      </c>
      <c r="I192" s="19">
        <f>IFERROR(__xludf.DUMMYFUNCTION("IFERROR(SPARKLINE(J192:R192),)"),"")</f>
        <v/>
      </c>
      <c r="J192" s="30" t="n">
        <v>0.881</v>
      </c>
      <c r="K192" s="30" t="n">
        <v>0.835</v>
      </c>
      <c r="L192" s="30" t="n">
        <v>0.836</v>
      </c>
      <c r="M192" s="30" t="n">
        <v>0.783</v>
      </c>
      <c r="N192" s="30" t="n">
        <v>0.886</v>
      </c>
      <c r="O192" s="30" t="n">
        <v>0.897</v>
      </c>
      <c r="P192" s="30" t="n">
        <v>0.831</v>
      </c>
      <c r="Q192" s="30" t="n">
        <v>0.876</v>
      </c>
      <c r="R192" s="30" t="n">
        <v>0.876</v>
      </c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</row>
    <row r="193">
      <c r="A193" s="23" t="inlineStr">
        <is>
          <t>Raghavendra Vernekar</t>
        </is>
      </c>
      <c r="B193" s="23" t="inlineStr">
        <is>
          <t>Manjunatha V</t>
        </is>
      </c>
      <c r="C193" s="23" t="inlineStr">
        <is>
          <t>Un Mapped</t>
        </is>
      </c>
      <c r="D193" s="23" t="inlineStr">
        <is>
          <t>Bengaluru</t>
        </is>
      </c>
      <c r="E193" s="23" t="inlineStr">
        <is>
          <t>BLR-Sunrise Layout</t>
        </is>
      </c>
      <c r="F193" s="19">
        <f t="array" ref="F193">IFERROR(_xlfn.XLOOKUP(E193,'Raw Data'!B:B,'Raw Data'!G:G),)</f>
        <v/>
      </c>
      <c r="G193" s="19">
        <f>IF(H193="","",IF(VALUE(SUBSTITUTE(H193&amp;"","%",""))*IF(ISNUMBER(H193),100,1)&gt;=85,"High",IF(VALUE(SUBSTITUTE(H193&amp;"","%",""))*IF(ISNUMBER(H193),100,1)&gt;=75,"Medium","Low")))</f>
        <v/>
      </c>
      <c r="H193" s="19" t="n">
        <v>0.853</v>
      </c>
      <c r="I193" s="19">
        <f>IFERROR(__xludf.DUMMYFUNCTION("IFERROR(SPARKLINE(J193:R193),)"),"")</f>
        <v/>
      </c>
      <c r="J193" s="30" t="n">
        <v>0.9419999999999999</v>
      </c>
      <c r="K193" s="30" t="n">
        <v>0.849</v>
      </c>
      <c r="L193" s="30" t="n">
        <v>0.838</v>
      </c>
      <c r="M193" s="30" t="n">
        <v>0.8090000000000001</v>
      </c>
      <c r="N193" s="30" t="n">
        <v>0.872</v>
      </c>
      <c r="O193" s="30" t="n">
        <v>0.82</v>
      </c>
      <c r="P193" s="30" t="n">
        <v>0.838</v>
      </c>
      <c r="Q193" s="30" t="n">
        <v>0.851</v>
      </c>
      <c r="R193" s="30" t="n">
        <v>0.878</v>
      </c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</row>
    <row r="194">
      <c r="A194" s="23" t="inlineStr">
        <is>
          <t>Raghavendra Vernekar</t>
        </is>
      </c>
      <c r="B194" s="23" t="inlineStr">
        <is>
          <t>Manjunatha V</t>
        </is>
      </c>
      <c r="C194" s="23" t="inlineStr">
        <is>
          <t>Un Mapped</t>
        </is>
      </c>
      <c r="D194" s="23" t="inlineStr">
        <is>
          <t>Bengaluru</t>
        </is>
      </c>
      <c r="E194" s="23" t="inlineStr">
        <is>
          <t>BLR-BANNERGHATTA</t>
        </is>
      </c>
      <c r="F194" s="19">
        <f t="array" ref="F194">IFERROR(_xlfn.XLOOKUP(E194,'Raw Data'!B:B,'Raw Data'!G:G),)</f>
        <v/>
      </c>
      <c r="G194" s="19">
        <f>IF(H194="","",IF(VALUE(SUBSTITUTE(H194&amp;"","%",""))*IF(ISNUMBER(H194),100,1)&gt;=85,"High",IF(VALUE(SUBSTITUTE(H194&amp;"","%",""))*IF(ISNUMBER(H194),100,1)&gt;=75,"Medium","Low")))</f>
        <v/>
      </c>
      <c r="H194" s="19" t="n">
        <v>0.831</v>
      </c>
      <c r="I194" s="19">
        <f>IFERROR(__xludf.DUMMYFUNCTION("IFERROR(SPARKLINE(J194:R194),)"),"")</f>
        <v/>
      </c>
      <c r="J194" s="30" t="n">
        <v>0.834</v>
      </c>
      <c r="K194" s="30" t="n">
        <v>0.8</v>
      </c>
      <c r="L194" s="30" t="n">
        <v>0.789</v>
      </c>
      <c r="M194" s="30" t="n">
        <v>0.824</v>
      </c>
      <c r="N194" s="30" t="n">
        <v>0.859</v>
      </c>
      <c r="O194" s="30" t="n">
        <v>0.857</v>
      </c>
      <c r="P194" s="30" t="n">
        <v>0.847</v>
      </c>
      <c r="Q194" s="30" t="n">
        <v>0.825</v>
      </c>
      <c r="R194" s="30" t="n">
        <v>0.82</v>
      </c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</row>
    <row r="195">
      <c r="A195" s="23" t="inlineStr">
        <is>
          <t>Raghavendra Vernekar</t>
        </is>
      </c>
      <c r="B195" s="23" t="inlineStr">
        <is>
          <t>Manjunatha V</t>
        </is>
      </c>
      <c r="C195" s="23" t="inlineStr">
        <is>
          <t>Un Mapped</t>
        </is>
      </c>
      <c r="D195" s="23" t="inlineStr">
        <is>
          <t>Bengaluru</t>
        </is>
      </c>
      <c r="E195" s="23" t="inlineStr">
        <is>
          <t>BLR-JP Nagar New</t>
        </is>
      </c>
      <c r="F195" s="19">
        <f t="array" ref="F195">IFERROR(_xlfn.XLOOKUP(E195,'Raw Data'!B:B,'Raw Data'!G:G),)</f>
        <v/>
      </c>
      <c r="G195" s="19">
        <f>IF(H195="","",IF(VALUE(SUBSTITUTE(H195&amp;"","%",""))*IF(ISNUMBER(H195),100,1)&gt;=85,"High",IF(VALUE(SUBSTITUTE(H195&amp;"","%",""))*IF(ISNUMBER(H195),100,1)&gt;=75,"Medium","Low")))</f>
        <v/>
      </c>
      <c r="H195" s="19" t="n">
        <v>0.805</v>
      </c>
      <c r="I195" s="19">
        <f>IFERROR(__xludf.DUMMYFUNCTION("IFERROR(SPARKLINE(J195:R195),)"),"")</f>
        <v/>
      </c>
      <c r="J195" s="30" t="n">
        <v>0.77</v>
      </c>
      <c r="K195" s="30" t="n">
        <v>0.771</v>
      </c>
      <c r="L195" s="30" t="n">
        <v>0.8</v>
      </c>
      <c r="M195" s="30" t="n">
        <v>0.795</v>
      </c>
      <c r="N195" s="30" t="n">
        <v>0.8169999999999999</v>
      </c>
      <c r="O195" s="30" t="n">
        <v>0.846</v>
      </c>
      <c r="P195" s="30" t="n">
        <v>0.85</v>
      </c>
      <c r="Q195" s="30" t="n">
        <v>0.832</v>
      </c>
      <c r="R195" s="30" t="n">
        <v>0.8149999999999999</v>
      </c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</row>
    <row r="196">
      <c r="A196" s="23" t="inlineStr">
        <is>
          <t>Raghavendra Vernekar</t>
        </is>
      </c>
      <c r="B196" s="23" t="inlineStr">
        <is>
          <t>Manjunatha V</t>
        </is>
      </c>
      <c r="C196" s="23" t="inlineStr">
        <is>
          <t>Un Mapped</t>
        </is>
      </c>
      <c r="D196" s="23" t="inlineStr">
        <is>
          <t>Bengaluru</t>
        </is>
      </c>
      <c r="E196" s="23" t="inlineStr">
        <is>
          <t>BLR-Bannerghatta Network 2</t>
        </is>
      </c>
      <c r="F196" s="19">
        <f t="array" ref="F196">IFERROR(_xlfn.XLOOKUP(E196,'Raw Data'!B:B,'Raw Data'!G:G),)</f>
        <v/>
      </c>
      <c r="G196" s="19">
        <f>IF(H196="","",IF(VALUE(SUBSTITUTE(H196&amp;"","%",""))*IF(ISNUMBER(H196),100,1)&gt;=85,"High",IF(VALUE(SUBSTITUTE(H196&amp;"","%",""))*IF(ISNUMBER(H196),100,1)&gt;=75,"Medium","Low")))</f>
        <v/>
      </c>
      <c r="H196" s="19" t="n">
        <v>0.804</v>
      </c>
      <c r="I196" s="19">
        <f>IFERROR(__xludf.DUMMYFUNCTION("IFERROR(SPARKLINE(J196:R196),)"),"")</f>
        <v/>
      </c>
      <c r="J196" s="30" t="n"/>
      <c r="K196" s="30" t="n">
        <v>0.769</v>
      </c>
      <c r="L196" s="30" t="n">
        <v>0.834</v>
      </c>
      <c r="M196" s="30" t="n">
        <v>0.758</v>
      </c>
      <c r="N196" s="30" t="n">
        <v>0.828</v>
      </c>
      <c r="O196" s="30" t="n">
        <v>0.78</v>
      </c>
      <c r="P196" s="30" t="n">
        <v>0.831</v>
      </c>
      <c r="Q196" s="30" t="n">
        <v>0.803</v>
      </c>
      <c r="R196" s="30" t="n">
        <v>0.8149999999999999</v>
      </c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</row>
    <row r="197">
      <c r="A197" s="23" t="inlineStr">
        <is>
          <t>Raghavendra Vernekar</t>
        </is>
      </c>
      <c r="B197" s="23" t="inlineStr">
        <is>
          <t>Manjunatha V</t>
        </is>
      </c>
      <c r="C197" s="23" t="inlineStr">
        <is>
          <t>Un Mapped</t>
        </is>
      </c>
      <c r="D197" s="23" t="inlineStr">
        <is>
          <t>Bengaluru</t>
        </is>
      </c>
      <c r="E197" s="23" t="inlineStr">
        <is>
          <t>BLR-JP Nagar Network-2</t>
        </is>
      </c>
      <c r="F197" s="19">
        <f t="array" ref="F197">IFERROR(_xlfn.XLOOKUP(E197,'Raw Data'!B:B,'Raw Data'!G:G),)</f>
        <v/>
      </c>
      <c r="G197" s="19">
        <f>IF(H197="","",IF(VALUE(SUBSTITUTE(H197&amp;"","%",""))*IF(ISNUMBER(H197),100,1)&gt;=85,"High",IF(VALUE(SUBSTITUTE(H197&amp;"","%",""))*IF(ISNUMBER(H197),100,1)&gt;=75,"Medium","Low")))</f>
        <v/>
      </c>
      <c r="H197" s="19" t="n">
        <v>0.695</v>
      </c>
      <c r="I197" s="19">
        <f>IFERROR(__xludf.DUMMYFUNCTION("IFERROR(SPARKLINE(J197:R197),)"),"")</f>
        <v/>
      </c>
      <c r="J197" s="30" t="n"/>
      <c r="K197" s="30" t="n"/>
      <c r="L197" s="30" t="n">
        <v>0.702</v>
      </c>
      <c r="M197" s="30" t="n">
        <v>0.6830000000000001</v>
      </c>
      <c r="N197" s="30" t="n"/>
      <c r="O197" s="30" t="n">
        <v>0.68</v>
      </c>
      <c r="P197" s="30" t="n">
        <v>0.6850000000000001</v>
      </c>
      <c r="Q197" s="30" t="n">
        <v>0.6830000000000001</v>
      </c>
      <c r="R197" s="30" t="n">
        <v>0.735</v>
      </c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</row>
    <row r="198">
      <c r="A198" s="23" t="inlineStr">
        <is>
          <t>Raghavendra Vernekar</t>
        </is>
      </c>
      <c r="B198" s="23" t="inlineStr">
        <is>
          <t>Manjunatha V</t>
        </is>
      </c>
      <c r="C198" s="23" t="inlineStr">
        <is>
          <t>Un Mapped</t>
        </is>
      </c>
      <c r="D198" s="23" t="inlineStr">
        <is>
          <t>Bengaluru</t>
        </is>
      </c>
      <c r="E198" s="23" t="inlineStr">
        <is>
          <t>BLR-Yelenahalli</t>
        </is>
      </c>
      <c r="F198" s="19">
        <f t="array" ref="F198">IFERROR(_xlfn.XLOOKUP(E198,'Raw Data'!B:B,'Raw Data'!G:G),)</f>
        <v/>
      </c>
      <c r="G198" s="19">
        <f>IF(H198="","",IF(VALUE(SUBSTITUTE(H198&amp;"","%",""))*IF(ISNUMBER(H198),100,1)&gt;=85,"High",IF(VALUE(SUBSTITUTE(H198&amp;"","%",""))*IF(ISNUMBER(H198),100,1)&gt;=75,"Medium","Low")))</f>
        <v/>
      </c>
      <c r="H198" s="19" t="n">
        <v>0.678</v>
      </c>
      <c r="I198" s="19">
        <f>IFERROR(__xludf.DUMMYFUNCTION("IFERROR(SPARKLINE(J198:R198),)"),"")</f>
        <v/>
      </c>
      <c r="J198" s="30" t="n">
        <v>0.678</v>
      </c>
      <c r="K198" s="30" t="n">
        <v>0.631</v>
      </c>
      <c r="L198" s="30" t="n">
        <v>0.758</v>
      </c>
      <c r="M198" s="30" t="n">
        <v>0.697</v>
      </c>
      <c r="N198" s="30" t="n">
        <v>0.524</v>
      </c>
      <c r="O198" s="30" t="n">
        <v>0.744</v>
      </c>
      <c r="P198" s="30" t="n">
        <v>0.719</v>
      </c>
      <c r="Q198" s="30" t="n">
        <v>0.681</v>
      </c>
      <c r="R198" s="30" t="n">
        <v>0.728</v>
      </c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</row>
    <row r="199">
      <c r="A199" s="23" t="inlineStr">
        <is>
          <t>Raghavendra Vernekar</t>
        </is>
      </c>
      <c r="B199" s="23" t="inlineStr">
        <is>
          <t>Manjunatha V</t>
        </is>
      </c>
      <c r="C199" s="23" t="inlineStr">
        <is>
          <t>Un Mapped</t>
        </is>
      </c>
      <c r="D199" s="23" t="inlineStr">
        <is>
          <t>Bengaluru</t>
        </is>
      </c>
      <c r="E199" s="23" t="inlineStr">
        <is>
          <t>BLR-Arekere</t>
        </is>
      </c>
      <c r="F199" s="19">
        <f t="array" ref="F199">IFERROR(_xlfn.XLOOKUP(E199,'Raw Data'!B:B,'Raw Data'!G:G),)</f>
        <v/>
      </c>
      <c r="G199" s="19">
        <f>IF(H199="","",IF(VALUE(SUBSTITUTE(H199&amp;"","%",""))*IF(ISNUMBER(H199),100,1)&gt;=85,"High",IF(VALUE(SUBSTITUTE(H199&amp;"","%",""))*IF(ISNUMBER(H199),100,1)&gt;=75,"Medium","Low")))</f>
        <v/>
      </c>
      <c r="H199" s="19" t="n">
        <v>0.667</v>
      </c>
      <c r="I199" s="19">
        <f>IFERROR(__xludf.DUMMYFUNCTION("IFERROR(SPARKLINE(J199:R199),)"),"")</f>
        <v/>
      </c>
      <c r="J199" s="30" t="n">
        <v>0.722</v>
      </c>
      <c r="K199" s="30" t="n">
        <v>0.649</v>
      </c>
      <c r="L199" s="30" t="n">
        <v>0.541</v>
      </c>
      <c r="M199" s="30" t="n">
        <v>0.751</v>
      </c>
      <c r="N199" s="30" t="n">
        <v>0.631</v>
      </c>
      <c r="O199" s="30" t="n">
        <v>0.638</v>
      </c>
      <c r="P199" s="30" t="n">
        <v>0.61</v>
      </c>
      <c r="Q199" s="30" t="n">
        <v>0.729</v>
      </c>
      <c r="R199" s="30" t="n">
        <v>0.727</v>
      </c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</row>
    <row r="200">
      <c r="A200" s="23" t="inlineStr">
        <is>
          <t>Raghavendra Vernekar</t>
        </is>
      </c>
      <c r="B200" s="23" t="inlineStr">
        <is>
          <t>Raghavendra Vernekar</t>
        </is>
      </c>
      <c r="C200" s="23" t="inlineStr">
        <is>
          <t>Prakash BS</t>
        </is>
      </c>
      <c r="D200" s="23" t="inlineStr">
        <is>
          <t>Bengaluru</t>
        </is>
      </c>
      <c r="E200" s="23" t="inlineStr">
        <is>
          <t>BLR-TMC Layout</t>
        </is>
      </c>
      <c r="F200" s="19">
        <f t="array" ref="F200">IFERROR(_xlfn.XLOOKUP(E200,'Raw Data'!B:B,'Raw Data'!G:G),)</f>
        <v/>
      </c>
      <c r="G200" s="19">
        <f>IF(H200="","",IF(VALUE(SUBSTITUTE(H200&amp;"","%",""))*IF(ISNUMBER(H200),100,1)&gt;=85,"High",IF(VALUE(SUBSTITUTE(H200&amp;"","%",""))*IF(ISNUMBER(H200),100,1)&gt;=75,"Medium","Low")))</f>
        <v/>
      </c>
      <c r="H200" s="19" t="n">
        <v>0.927</v>
      </c>
      <c r="I200" s="19">
        <f>IFERROR(__xludf.DUMMYFUNCTION("IFERROR(SPARKLINE(J200:R200),)"),"")</f>
        <v/>
      </c>
      <c r="J200" s="30" t="n">
        <v>0.931</v>
      </c>
      <c r="K200" s="30" t="n">
        <v>0.946</v>
      </c>
      <c r="L200" s="30" t="n">
        <v>0.891</v>
      </c>
      <c r="M200" s="30" t="n">
        <v>0.92</v>
      </c>
      <c r="N200" s="30" t="n">
        <v>0.944</v>
      </c>
      <c r="O200" s="30" t="n">
        <v>0.901</v>
      </c>
      <c r="P200" s="30" t="n">
        <v>0.92</v>
      </c>
      <c r="Q200" s="30" t="n">
        <v>0.952</v>
      </c>
      <c r="R200" s="30" t="n">
        <v>0.947</v>
      </c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</row>
    <row r="201">
      <c r="A201" s="23" t="inlineStr">
        <is>
          <t>Raghavendra Vernekar</t>
        </is>
      </c>
      <c r="B201" s="23" t="inlineStr">
        <is>
          <t>Raghavendra Vernekar</t>
        </is>
      </c>
      <c r="C201" s="23" t="inlineStr">
        <is>
          <t>Prakash BS</t>
        </is>
      </c>
      <c r="D201" s="23" t="inlineStr">
        <is>
          <t>Bengaluru</t>
        </is>
      </c>
      <c r="E201" s="23" t="inlineStr">
        <is>
          <t>BLR-Kudlu</t>
        </is>
      </c>
      <c r="F201" s="19">
        <f t="array" ref="F201">IFERROR(_xlfn.XLOOKUP(E201,'Raw Data'!B:B,'Raw Data'!G:G),)</f>
        <v/>
      </c>
      <c r="G201" s="19">
        <f>IF(H201="","",IF(VALUE(SUBSTITUTE(H201&amp;"","%",""))*IF(ISNUMBER(H201),100,1)&gt;=85,"High",IF(VALUE(SUBSTITUTE(H201&amp;"","%",""))*IF(ISNUMBER(H201),100,1)&gt;=75,"Medium","Low")))</f>
        <v/>
      </c>
      <c r="H201" s="19" t="n">
        <v>0.9</v>
      </c>
      <c r="I201" s="19">
        <f>IFERROR(__xludf.DUMMYFUNCTION("IFERROR(SPARKLINE(J201:R201),)"),"")</f>
        <v/>
      </c>
      <c r="J201" s="30" t="n">
        <v>0.9350000000000001</v>
      </c>
      <c r="K201" s="30" t="n">
        <v>0.925</v>
      </c>
      <c r="L201" s="30" t="n">
        <v>0.9429999999999999</v>
      </c>
      <c r="M201" s="30" t="n">
        <v>0.789</v>
      </c>
      <c r="N201" s="30" t="n">
        <v>0.882</v>
      </c>
      <c r="O201" s="30" t="n">
        <v>0.922</v>
      </c>
      <c r="P201" s="30" t="n">
        <v>0.879</v>
      </c>
      <c r="Q201" s="30" t="n">
        <v>0.918</v>
      </c>
      <c r="R201" s="30" t="n">
        <v>0.865</v>
      </c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</row>
    <row r="202">
      <c r="A202" s="23" t="inlineStr">
        <is>
          <t>Raghavendra Vernekar</t>
        </is>
      </c>
      <c r="B202" s="23" t="inlineStr">
        <is>
          <t>Raghavendra Vernekar</t>
        </is>
      </c>
      <c r="C202" s="23" t="inlineStr">
        <is>
          <t>Prakash BS</t>
        </is>
      </c>
      <c r="D202" s="23" t="inlineStr">
        <is>
          <t>Bengaluru</t>
        </is>
      </c>
      <c r="E202" s="23" t="inlineStr">
        <is>
          <t>BLR-BTM LAYOUT NEW</t>
        </is>
      </c>
      <c r="F202" s="19">
        <f t="array" ref="F202">IFERROR(_xlfn.XLOOKUP(E202,'Raw Data'!B:B,'Raw Data'!G:G),)</f>
        <v/>
      </c>
      <c r="G202" s="19">
        <f>IF(H202="","",IF(VALUE(SUBSTITUTE(H202&amp;"","%",""))*IF(ISNUMBER(H202),100,1)&gt;=85,"High",IF(VALUE(SUBSTITUTE(H202&amp;"","%",""))*IF(ISNUMBER(H202),100,1)&gt;=75,"Medium","Low")))</f>
        <v/>
      </c>
      <c r="H202" s="19" t="n">
        <v>0.876</v>
      </c>
      <c r="I202" s="19">
        <f>IFERROR(__xludf.DUMMYFUNCTION("IFERROR(SPARKLINE(J202:R202),)"),"")</f>
        <v/>
      </c>
      <c r="J202" s="30" t="n">
        <v>0.869</v>
      </c>
      <c r="K202" s="30" t="n">
        <v>0.904</v>
      </c>
      <c r="L202" s="30" t="n">
        <v>0.887</v>
      </c>
      <c r="M202" s="30" t="n">
        <v>0.875</v>
      </c>
      <c r="N202" s="30" t="n">
        <v>0.856</v>
      </c>
      <c r="O202" s="30" t="n">
        <v>0.884</v>
      </c>
      <c r="P202" s="30" t="n">
        <v>0.835</v>
      </c>
      <c r="Q202" s="30" t="n">
        <v>0.914</v>
      </c>
      <c r="R202" s="30" t="n">
        <v>0.875</v>
      </c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</row>
    <row r="203">
      <c r="A203" s="23" t="inlineStr">
        <is>
          <t>Raghavendra Vernekar</t>
        </is>
      </c>
      <c r="B203" s="23" t="inlineStr">
        <is>
          <t>Raghavendra Vernekar</t>
        </is>
      </c>
      <c r="C203" s="23" t="inlineStr">
        <is>
          <t>Prakash BS</t>
        </is>
      </c>
      <c r="D203" s="23" t="inlineStr">
        <is>
          <t>Bengaluru</t>
        </is>
      </c>
      <c r="E203" s="23" t="inlineStr">
        <is>
          <t>BLR-Mico layout network-2</t>
        </is>
      </c>
      <c r="F203" s="19">
        <f t="array" ref="F203">IFERROR(_xlfn.XLOOKUP(E203,'Raw Data'!B:B,'Raw Data'!G:G),)</f>
        <v/>
      </c>
      <c r="G203" s="19">
        <f>IF(H203="","",IF(VALUE(SUBSTITUTE(H203&amp;"","%",""))*IF(ISNUMBER(H203),100,1)&gt;=85,"High",IF(VALUE(SUBSTITUTE(H203&amp;"","%",""))*IF(ISNUMBER(H203),100,1)&gt;=75,"Medium","Low")))</f>
        <v/>
      </c>
      <c r="H203" s="19" t="n">
        <v>0.838</v>
      </c>
      <c r="I203" s="19">
        <f>IFERROR(__xludf.DUMMYFUNCTION("IFERROR(SPARKLINE(J203:R203),)"),"")</f>
        <v/>
      </c>
      <c r="J203" s="30" t="n">
        <v>0.855</v>
      </c>
      <c r="K203" s="30" t="n">
        <v>0.864</v>
      </c>
      <c r="L203" s="30" t="n">
        <v>0.906</v>
      </c>
      <c r="M203" s="30" t="n">
        <v>0.775</v>
      </c>
      <c r="N203" s="30" t="n">
        <v>0.788</v>
      </c>
      <c r="O203" s="30" t="n">
        <v>0.878</v>
      </c>
      <c r="P203" s="30" t="n">
        <v>0.673</v>
      </c>
      <c r="Q203" s="30" t="n">
        <v>0.915</v>
      </c>
      <c r="R203" s="30" t="n">
        <v>0.956</v>
      </c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</row>
    <row r="204">
      <c r="A204" s="23" t="inlineStr">
        <is>
          <t>Raghavendra Vernekar</t>
        </is>
      </c>
      <c r="B204" s="23" t="inlineStr">
        <is>
          <t>Raghavendra Vernekar</t>
        </is>
      </c>
      <c r="C204" s="23" t="inlineStr">
        <is>
          <t>Prakash BS</t>
        </is>
      </c>
      <c r="D204" s="23" t="inlineStr">
        <is>
          <t>Bengaluru</t>
        </is>
      </c>
      <c r="E204" s="23" t="inlineStr">
        <is>
          <t>BLR-BTM-2 New</t>
        </is>
      </c>
      <c r="F204" s="19">
        <f t="array" ref="F204">IFERROR(_xlfn.XLOOKUP(E204,'Raw Data'!B:B,'Raw Data'!G:G),)</f>
        <v/>
      </c>
      <c r="G204" s="19">
        <f>IF(H204="","",IF(VALUE(SUBSTITUTE(H204&amp;"","%",""))*IF(ISNUMBER(H204),100,1)&gt;=85,"High",IF(VALUE(SUBSTITUTE(H204&amp;"","%",""))*IF(ISNUMBER(H204),100,1)&gt;=75,"Medium","Low")))</f>
        <v/>
      </c>
      <c r="H204" s="19" t="n">
        <v>0.827</v>
      </c>
      <c r="I204" s="19">
        <f>IFERROR(__xludf.DUMMYFUNCTION("IFERROR(SPARKLINE(J204:R204),)"),"")</f>
        <v/>
      </c>
      <c r="J204" s="30" t="n">
        <v>0.84</v>
      </c>
      <c r="K204" s="30" t="n">
        <v>0.87</v>
      </c>
      <c r="L204" s="30" t="n">
        <v>0.869</v>
      </c>
      <c r="M204" s="30" t="n">
        <v>0.862</v>
      </c>
      <c r="N204" s="30" t="n">
        <v>0.858</v>
      </c>
      <c r="O204" s="30" t="n">
        <v>0.738</v>
      </c>
      <c r="P204" s="30" t="n">
        <v>0.732</v>
      </c>
      <c r="Q204" s="30" t="n">
        <v>0.802</v>
      </c>
      <c r="R204" s="30" t="n">
        <v>0.854</v>
      </c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</row>
    <row r="205">
      <c r="A205" s="23" t="inlineStr">
        <is>
          <t>Raghavendra Vernekar</t>
        </is>
      </c>
      <c r="B205" s="23" t="inlineStr">
        <is>
          <t>Raghavendra Vernekar</t>
        </is>
      </c>
      <c r="C205" s="23" t="inlineStr">
        <is>
          <t>Prakash BS</t>
        </is>
      </c>
      <c r="D205" s="23" t="inlineStr">
        <is>
          <t>Bengaluru</t>
        </is>
      </c>
      <c r="E205" s="23" t="inlineStr">
        <is>
          <t>BLR-BTM-3</t>
        </is>
      </c>
      <c r="F205" s="19">
        <f t="array" ref="F205">IFERROR(_xlfn.XLOOKUP(E205,'Raw Data'!B:B,'Raw Data'!G:G),)</f>
        <v/>
      </c>
      <c r="G205" s="19">
        <f>IF(H205="","",IF(VALUE(SUBSTITUTE(H205&amp;"","%",""))*IF(ISNUMBER(H205),100,1)&gt;=85,"High",IF(VALUE(SUBSTITUTE(H205&amp;"","%",""))*IF(ISNUMBER(H205),100,1)&gt;=75,"Medium","Low")))</f>
        <v/>
      </c>
      <c r="H205" s="19" t="n">
        <v>0.826</v>
      </c>
      <c r="I205" s="19">
        <f>IFERROR(__xludf.DUMMYFUNCTION("IFERROR(SPARKLINE(J205:R205),)"),"")</f>
        <v/>
      </c>
      <c r="J205" s="30" t="n">
        <v>0.823</v>
      </c>
      <c r="K205" s="30" t="n">
        <v>0.855</v>
      </c>
      <c r="L205" s="30" t="n">
        <v>0.789</v>
      </c>
      <c r="M205" s="30" t="n">
        <v>0.731</v>
      </c>
      <c r="N205" s="30" t="n">
        <v>0.841</v>
      </c>
      <c r="O205" s="30" t="n">
        <v>0.8110000000000001</v>
      </c>
      <c r="P205" s="30" t="n">
        <v>0.848</v>
      </c>
      <c r="Q205" s="30" t="n">
        <v>0.869</v>
      </c>
      <c r="R205" s="30" t="n">
        <v>0.887</v>
      </c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</row>
    <row r="206">
      <c r="A206" s="23" t="inlineStr">
        <is>
          <t>Raghavendra Vernekar</t>
        </is>
      </c>
      <c r="B206" s="23" t="inlineStr">
        <is>
          <t>Raghavendra Vernekar</t>
        </is>
      </c>
      <c r="C206" s="23" t="inlineStr">
        <is>
          <t>Prakash BS</t>
        </is>
      </c>
      <c r="D206" s="23" t="inlineStr">
        <is>
          <t>Bengaluru</t>
        </is>
      </c>
      <c r="E206" s="23" t="inlineStr">
        <is>
          <t>BLR-New Gurappanya Palya</t>
        </is>
      </c>
      <c r="F206" s="19">
        <f t="array" ref="F206">IFERROR(_xlfn.XLOOKUP(E206,'Raw Data'!B:B,'Raw Data'!G:G),)</f>
        <v/>
      </c>
      <c r="G206" s="19">
        <f>IF(H206="","",IF(VALUE(SUBSTITUTE(H206&amp;"","%",""))*IF(ISNUMBER(H206),100,1)&gt;=85,"High",IF(VALUE(SUBSTITUTE(H206&amp;"","%",""))*IF(ISNUMBER(H206),100,1)&gt;=75,"Medium","Low")))</f>
        <v/>
      </c>
      <c r="H206" s="19" t="n">
        <v>0.8149999999999999</v>
      </c>
      <c r="I206" s="19">
        <f>IFERROR(__xludf.DUMMYFUNCTION("IFERROR(SPARKLINE(J206:R206),)"),"")</f>
        <v/>
      </c>
      <c r="J206" s="30" t="n">
        <v>0.931</v>
      </c>
      <c r="K206" s="30" t="n">
        <v>0.819</v>
      </c>
      <c r="L206" s="30" t="n">
        <v>0.716</v>
      </c>
      <c r="M206" s="30" t="n">
        <v>0.881</v>
      </c>
      <c r="N206" s="30" t="n">
        <v>0.885</v>
      </c>
      <c r="O206" s="30" t="n">
        <v>0.902</v>
      </c>
      <c r="P206" s="30" t="n">
        <v>0.758</v>
      </c>
      <c r="Q206" s="30" t="n">
        <v>0.643</v>
      </c>
      <c r="R206" s="30" t="n">
        <v>0.909</v>
      </c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</row>
    <row r="207">
      <c r="A207" s="23" t="inlineStr">
        <is>
          <t>Raghavendra Vernekar</t>
        </is>
      </c>
      <c r="B207" s="23" t="inlineStr">
        <is>
          <t>Raghavendra Vernekar</t>
        </is>
      </c>
      <c r="C207" s="23" t="inlineStr">
        <is>
          <t>Prakash BS</t>
        </is>
      </c>
      <c r="D207" s="23" t="inlineStr">
        <is>
          <t>Bengaluru</t>
        </is>
      </c>
      <c r="E207" s="23" t="inlineStr">
        <is>
          <t>BLR-Golahalli</t>
        </is>
      </c>
      <c r="F207" s="19">
        <f t="array" ref="F207">IFERROR(_xlfn.XLOOKUP(E207,'Raw Data'!B:B,'Raw Data'!G:G),)</f>
        <v/>
      </c>
      <c r="G207" s="19">
        <f>IF(H207="","",IF(VALUE(SUBSTITUTE(H207&amp;"","%",""))*IF(ISNUMBER(H207),100,1)&gt;=85,"High",IF(VALUE(SUBSTITUTE(H207&amp;"","%",""))*IF(ISNUMBER(H207),100,1)&gt;=75,"Medium","Low")))</f>
        <v/>
      </c>
      <c r="H207" s="19" t="n">
        <v>0.8070000000000001</v>
      </c>
      <c r="I207" s="19">
        <f>IFERROR(__xludf.DUMMYFUNCTION("IFERROR(SPARKLINE(J207:R207),)"),"")</f>
        <v/>
      </c>
      <c r="J207" s="30" t="n">
        <v>0.702</v>
      </c>
      <c r="K207" s="30" t="n">
        <v>0.762</v>
      </c>
      <c r="L207" s="30" t="n">
        <v>0.736</v>
      </c>
      <c r="M207" s="30" t="n">
        <v>0.741</v>
      </c>
      <c r="N207" s="30" t="n">
        <v>0.879</v>
      </c>
      <c r="O207" s="30" t="n">
        <v>0.847</v>
      </c>
      <c r="P207" s="30" t="n">
        <v>0.868</v>
      </c>
      <c r="Q207" s="30" t="n">
        <v>0.838</v>
      </c>
      <c r="R207" s="30" t="n">
        <v>0.9370000000000001</v>
      </c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</row>
    <row r="208">
      <c r="A208" s="23" t="inlineStr">
        <is>
          <t>Raghavendra Vernekar</t>
        </is>
      </c>
      <c r="B208" s="23" t="inlineStr">
        <is>
          <t>Raghavendra Vernekar</t>
        </is>
      </c>
      <c r="C208" s="23" t="inlineStr">
        <is>
          <t>Prakash BS</t>
        </is>
      </c>
      <c r="D208" s="23" t="inlineStr">
        <is>
          <t>Bengaluru</t>
        </is>
      </c>
      <c r="E208" s="23" t="inlineStr">
        <is>
          <t>BLR-Kadarenahalli</t>
        </is>
      </c>
      <c r="F208" s="19">
        <f t="array" ref="F208">IFERROR(_xlfn.XLOOKUP(E208,'Raw Data'!B:B,'Raw Data'!G:G),)</f>
        <v/>
      </c>
      <c r="G208" s="19">
        <f>IF(H208="","",IF(VALUE(SUBSTITUTE(H208&amp;"","%",""))*IF(ISNUMBER(H208),100,1)&gt;=85,"High",IF(VALUE(SUBSTITUTE(H208&amp;"","%",""))*IF(ISNUMBER(H208),100,1)&gt;=75,"Medium","Low")))</f>
        <v/>
      </c>
      <c r="H208" s="19" t="n">
        <v>0.772</v>
      </c>
      <c r="I208" s="19">
        <f>IFERROR(__xludf.DUMMYFUNCTION("IFERROR(SPARKLINE(J208:R208),)"),"")</f>
        <v/>
      </c>
      <c r="J208" s="30" t="n">
        <v>0.719</v>
      </c>
      <c r="K208" s="30" t="n">
        <v>0.8</v>
      </c>
      <c r="L208" s="30" t="n">
        <v>0.775</v>
      </c>
      <c r="M208" s="30" t="n">
        <v>0.707</v>
      </c>
      <c r="N208" s="30" t="n">
        <v>0.741</v>
      </c>
      <c r="O208" s="30" t="n">
        <v>0.797</v>
      </c>
      <c r="P208" s="30" t="n">
        <v>0.857</v>
      </c>
      <c r="Q208" s="30" t="n">
        <v>0.791</v>
      </c>
      <c r="R208" s="30" t="n">
        <v>0.767</v>
      </c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  <c r="AL208" s="23" t="n"/>
      <c r="AM208" s="23" t="n"/>
      <c r="AN208" s="23" t="n"/>
    </row>
    <row r="209">
      <c r="A209" s="23" t="inlineStr">
        <is>
          <t>Raghavendra Vernekar</t>
        </is>
      </c>
      <c r="B209" s="23" t="inlineStr">
        <is>
          <t>Raghavendra Vernekar</t>
        </is>
      </c>
      <c r="C209" s="23" t="inlineStr">
        <is>
          <t>Prakash BS</t>
        </is>
      </c>
      <c r="D209" s="23" t="inlineStr">
        <is>
          <t>Bengaluru</t>
        </is>
      </c>
      <c r="E209" s="23" t="inlineStr">
        <is>
          <t>BLR-Kothnur New</t>
        </is>
      </c>
      <c r="F209" s="19">
        <f t="array" ref="F209">IFERROR(_xlfn.XLOOKUP(E209,'Raw Data'!B:B,'Raw Data'!G:G),)</f>
        <v/>
      </c>
      <c r="G209" s="19">
        <f>IF(H209="","",IF(VALUE(SUBSTITUTE(H209&amp;"","%",""))*IF(ISNUMBER(H209),100,1)&gt;=85,"High",IF(VALUE(SUBSTITUTE(H209&amp;"","%",""))*IF(ISNUMBER(H209),100,1)&gt;=75,"Medium","Low")))</f>
        <v/>
      </c>
      <c r="H209" s="19" t="n">
        <v>0.755</v>
      </c>
      <c r="I209" s="19">
        <f>IFERROR(__xludf.DUMMYFUNCTION("IFERROR(SPARKLINE(J209:R209),)"),"")</f>
        <v/>
      </c>
      <c r="J209" s="30" t="n">
        <v>0.772</v>
      </c>
      <c r="K209" s="30" t="n">
        <v>0.804</v>
      </c>
      <c r="L209" s="30" t="n">
        <v>0.743</v>
      </c>
      <c r="M209" s="30" t="n">
        <v>0.543</v>
      </c>
      <c r="N209" s="30" t="n">
        <v>0.756</v>
      </c>
      <c r="O209" s="30" t="n">
        <v>0.749</v>
      </c>
      <c r="P209" s="30" t="n">
        <v>0.756</v>
      </c>
      <c r="Q209" s="30" t="n">
        <v>0.803</v>
      </c>
      <c r="R209" s="30" t="n">
        <v>0.869</v>
      </c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</row>
    <row r="210">
      <c r="A210" s="23" t="inlineStr">
        <is>
          <t>Raghavendra Vernekar</t>
        </is>
      </c>
      <c r="B210" s="23" t="inlineStr">
        <is>
          <t>Raghavendra Vernekar</t>
        </is>
      </c>
      <c r="C210" s="23" t="inlineStr">
        <is>
          <t>Prakash BS</t>
        </is>
      </c>
      <c r="D210" s="23" t="inlineStr">
        <is>
          <t>Bengaluru</t>
        </is>
      </c>
      <c r="E210" s="23" t="inlineStr">
        <is>
          <t>BLR-BTM Layout Network-3</t>
        </is>
      </c>
      <c r="F210" s="19">
        <f t="array" ref="F210">IFERROR(_xlfn.XLOOKUP(E210,'Raw Data'!B:B,'Raw Data'!G:G),)</f>
        <v/>
      </c>
      <c r="G210" s="19">
        <f>IF(H210="","",IF(VALUE(SUBSTITUTE(H210&amp;"","%",""))*IF(ISNUMBER(H210),100,1)&gt;=85,"High",IF(VALUE(SUBSTITUTE(H210&amp;"","%",""))*IF(ISNUMBER(H210),100,1)&gt;=75,"Medium","Low")))</f>
        <v/>
      </c>
      <c r="H210" s="19" t="n">
        <v>0.749</v>
      </c>
      <c r="I210" s="19">
        <f>IFERROR(__xludf.DUMMYFUNCTION("IFERROR(SPARKLINE(J210:R210),)"),"")</f>
        <v/>
      </c>
      <c r="J210" s="30" t="n">
        <v>0.802</v>
      </c>
      <c r="K210" s="30" t="n">
        <v>0.844</v>
      </c>
      <c r="L210" s="30" t="n">
        <v>0.507</v>
      </c>
      <c r="M210" s="30" t="n">
        <v>0.756</v>
      </c>
      <c r="N210" s="30" t="n">
        <v>0.797</v>
      </c>
      <c r="O210" s="30" t="n">
        <v>0.824</v>
      </c>
      <c r="P210" s="30" t="n">
        <v>0.714</v>
      </c>
      <c r="Q210" s="30" t="n">
        <v>0.8110000000000001</v>
      </c>
      <c r="R210" s="30" t="n">
        <v>0.874</v>
      </c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</row>
    <row r="211">
      <c r="A211" s="23" t="inlineStr">
        <is>
          <t>Raghavendra Vernekar</t>
        </is>
      </c>
      <c r="B211" s="23" t="inlineStr">
        <is>
          <t>Suhas N</t>
        </is>
      </c>
      <c r="C211" s="23" t="inlineStr">
        <is>
          <t>Aravind S</t>
        </is>
      </c>
      <c r="D211" s="23" t="inlineStr">
        <is>
          <t>Bengaluru</t>
        </is>
      </c>
      <c r="E211" s="23" t="inlineStr">
        <is>
          <t>BLR-Avalahalli Main</t>
        </is>
      </c>
      <c r="F211" s="19">
        <f t="array" ref="F211">IFERROR(_xlfn.XLOOKUP(E211,'Raw Data'!B:B,'Raw Data'!G:G),)</f>
        <v/>
      </c>
      <c r="G211" s="19">
        <f>IF(H211="","",IF(VALUE(SUBSTITUTE(H211&amp;"","%",""))*IF(ISNUMBER(H211),100,1)&gt;=85,"High",IF(VALUE(SUBSTITUTE(H211&amp;"","%",""))*IF(ISNUMBER(H211),100,1)&gt;=75,"Medium","Low")))</f>
        <v/>
      </c>
      <c r="H211" s="19" t="n">
        <v>0.858</v>
      </c>
      <c r="I211" s="19">
        <f>IFERROR(__xludf.DUMMYFUNCTION("IFERROR(SPARKLINE(J211:R211),)"),"")</f>
        <v/>
      </c>
      <c r="J211" s="30" t="n">
        <v>0.824</v>
      </c>
      <c r="K211" s="30" t="n">
        <v>0.846</v>
      </c>
      <c r="L211" s="30" t="n">
        <v>0.841</v>
      </c>
      <c r="M211" s="30" t="n">
        <v>0.821</v>
      </c>
      <c r="N211" s="30" t="n">
        <v>0.907</v>
      </c>
      <c r="O211" s="30" t="n">
        <v>0.835</v>
      </c>
      <c r="P211" s="30" t="n">
        <v>0.775</v>
      </c>
      <c r="Q211" s="30" t="n">
        <v>0.917</v>
      </c>
      <c r="R211" s="30" t="n">
        <v>0.91</v>
      </c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</row>
    <row r="212">
      <c r="A212" s="23" t="inlineStr">
        <is>
          <t>Raghavendra Vernekar</t>
        </is>
      </c>
      <c r="B212" s="23" t="inlineStr">
        <is>
          <t>Suhas N</t>
        </is>
      </c>
      <c r="C212" s="23" t="inlineStr">
        <is>
          <t>Aravind S</t>
        </is>
      </c>
      <c r="D212" s="23" t="inlineStr">
        <is>
          <t>Bengaluru</t>
        </is>
      </c>
      <c r="E212" s="23" t="inlineStr">
        <is>
          <t>BLR-RAGHAVENDRA LAYOUT NETWORK</t>
        </is>
      </c>
      <c r="F212" s="19">
        <f t="array" ref="F212">IFERROR(_xlfn.XLOOKUP(E212,'Raw Data'!B:B,'Raw Data'!G:G),)</f>
        <v/>
      </c>
      <c r="G212" s="19">
        <f>IF(H212="","",IF(VALUE(SUBSTITUTE(H212&amp;"","%",""))*IF(ISNUMBER(H212),100,1)&gt;=85,"High",IF(VALUE(SUBSTITUTE(H212&amp;"","%",""))*IF(ISNUMBER(H212),100,1)&gt;=75,"Medium","Low")))</f>
        <v/>
      </c>
      <c r="H212" s="19" t="n">
        <v>0.8080000000000001</v>
      </c>
      <c r="I212" s="19">
        <f>IFERROR(__xludf.DUMMYFUNCTION("IFERROR(SPARKLINE(J212:R212),)"),"")</f>
        <v/>
      </c>
      <c r="J212" s="30" t="n">
        <v>0.747</v>
      </c>
      <c r="K212" s="30" t="n">
        <v>0.922</v>
      </c>
      <c r="L212" s="30" t="n">
        <v>0.851</v>
      </c>
      <c r="M212" s="30" t="n">
        <v>0.773</v>
      </c>
      <c r="N212" s="30" t="n">
        <v>0.7</v>
      </c>
      <c r="O212" s="30" t="n">
        <v>0.769</v>
      </c>
      <c r="P212" s="30" t="n">
        <v>0.896</v>
      </c>
      <c r="Q212" s="30" t="n">
        <v>0.829</v>
      </c>
      <c r="R212" s="30" t="n">
        <v>0.831</v>
      </c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</row>
    <row r="213">
      <c r="A213" s="23" t="inlineStr">
        <is>
          <t>Raghavendra Vernekar</t>
        </is>
      </c>
      <c r="B213" s="23" t="inlineStr">
        <is>
          <t>Suhas N</t>
        </is>
      </c>
      <c r="C213" s="23" t="inlineStr">
        <is>
          <t>Aravind S</t>
        </is>
      </c>
      <c r="D213" s="23" t="inlineStr">
        <is>
          <t>Bengaluru</t>
        </is>
      </c>
      <c r="E213" s="23" t="inlineStr">
        <is>
          <t>BLR-Jayanagar 9th block</t>
        </is>
      </c>
      <c r="F213" s="19">
        <f t="array" ref="F213">IFERROR(_xlfn.XLOOKUP(E213,'Raw Data'!B:B,'Raw Data'!G:G),)</f>
        <v/>
      </c>
      <c r="G213" s="19">
        <f>IF(H213="","",IF(VALUE(SUBSTITUTE(H213&amp;"","%",""))*IF(ISNUMBER(H213),100,1)&gt;=85,"High",IF(VALUE(SUBSTITUTE(H213&amp;"","%",""))*IF(ISNUMBER(H213),100,1)&gt;=75,"Medium","Low")))</f>
        <v/>
      </c>
      <c r="H213" s="19" t="n">
        <v>0.793</v>
      </c>
      <c r="I213" s="19">
        <f>IFERROR(__xludf.DUMMYFUNCTION("IFERROR(SPARKLINE(J213:R213),)"),"")</f>
        <v/>
      </c>
      <c r="J213" s="30" t="n">
        <v>0.869</v>
      </c>
      <c r="K213" s="30" t="n">
        <v>0.843</v>
      </c>
      <c r="L213" s="30" t="n">
        <v>0.865</v>
      </c>
      <c r="M213" s="30" t="n">
        <v>0.845</v>
      </c>
      <c r="N213" s="30" t="n">
        <v>0.766</v>
      </c>
      <c r="O213" s="30" t="n">
        <v>0.786</v>
      </c>
      <c r="P213" s="30" t="n">
        <v>0.826</v>
      </c>
      <c r="Q213" s="30" t="n">
        <v>0.539</v>
      </c>
      <c r="R213" s="30" t="n">
        <v>0.86</v>
      </c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</row>
    <row r="214">
      <c r="A214" s="23" t="inlineStr">
        <is>
          <t>Raghavendra Vernekar</t>
        </is>
      </c>
      <c r="B214" s="23" t="inlineStr">
        <is>
          <t>Suhas N</t>
        </is>
      </c>
      <c r="C214" s="23" t="inlineStr">
        <is>
          <t>Aravind S</t>
        </is>
      </c>
      <c r="D214" s="23" t="inlineStr">
        <is>
          <t>Bengaluru</t>
        </is>
      </c>
      <c r="E214" s="23" t="inlineStr">
        <is>
          <t>BLR-Thyagaraja Nagar</t>
        </is>
      </c>
      <c r="F214" s="19">
        <f t="array" ref="F214">IFERROR(_xlfn.XLOOKUP(E214,'Raw Data'!B:B,'Raw Data'!G:G),)</f>
        <v/>
      </c>
      <c r="G214" s="19">
        <f>IF(H214="","",IF(VALUE(SUBSTITUTE(H214&amp;"","%",""))*IF(ISNUMBER(H214),100,1)&gt;=85,"High",IF(VALUE(SUBSTITUTE(H214&amp;"","%",""))*IF(ISNUMBER(H214),100,1)&gt;=75,"Medium","Low")))</f>
        <v/>
      </c>
      <c r="H214" s="19" t="n">
        <v>0.784</v>
      </c>
      <c r="I214" s="19">
        <f>IFERROR(__xludf.DUMMYFUNCTION("IFERROR(SPARKLINE(J214:R214),)"),"")</f>
        <v/>
      </c>
      <c r="J214" s="30" t="n">
        <v>0.746</v>
      </c>
      <c r="K214" s="30" t="n">
        <v>0.906</v>
      </c>
      <c r="L214" s="30" t="n">
        <v>0.7</v>
      </c>
      <c r="M214" s="30" t="n">
        <v>0.781</v>
      </c>
      <c r="N214" s="30" t="n">
        <v>0.743</v>
      </c>
      <c r="O214" s="30" t="n">
        <v>0.704</v>
      </c>
      <c r="P214" s="30" t="n">
        <v>0.8100000000000001</v>
      </c>
      <c r="Q214" s="30" t="n">
        <v>0.871</v>
      </c>
      <c r="R214" s="30" t="n">
        <v>0.8120000000000001</v>
      </c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</row>
    <row r="215">
      <c r="A215" s="23" t="inlineStr">
        <is>
          <t>Raghavendra Vernekar</t>
        </is>
      </c>
      <c r="B215" s="23" t="inlineStr">
        <is>
          <t>Suhas N</t>
        </is>
      </c>
      <c r="C215" s="23" t="inlineStr">
        <is>
          <t>Aravind S</t>
        </is>
      </c>
      <c r="D215" s="23" t="inlineStr">
        <is>
          <t>Bengaluru</t>
        </is>
      </c>
      <c r="E215" s="23" t="inlineStr">
        <is>
          <t>BLR-RAGHAVENDRA LAYOUT</t>
        </is>
      </c>
      <c r="F215" s="19">
        <f t="array" ref="F215">IFERROR(_xlfn.XLOOKUP(E215,'Raw Data'!B:B,'Raw Data'!G:G),)</f>
        <v/>
      </c>
      <c r="G215" s="19">
        <f>IF(H215="","",IF(VALUE(SUBSTITUTE(H215&amp;"","%",""))*IF(ISNUMBER(H215),100,1)&gt;=85,"High",IF(VALUE(SUBSTITUTE(H215&amp;"","%",""))*IF(ISNUMBER(H215),100,1)&gt;=75,"Medium","Low")))</f>
        <v/>
      </c>
      <c r="H215" s="19" t="n">
        <v>0.776</v>
      </c>
      <c r="I215" s="19">
        <f>IFERROR(__xludf.DUMMYFUNCTION("IFERROR(SPARKLINE(J215:R215),)"),"")</f>
        <v/>
      </c>
      <c r="J215" s="30" t="n">
        <v>0.79</v>
      </c>
      <c r="K215" s="30" t="n">
        <v>0.783</v>
      </c>
      <c r="L215" s="30" t="n">
        <v>0.774</v>
      </c>
      <c r="M215" s="30" t="n">
        <v>0.724</v>
      </c>
      <c r="N215" s="30" t="n">
        <v>0.772</v>
      </c>
      <c r="O215" s="30" t="n">
        <v>0.729</v>
      </c>
      <c r="P215" s="30" t="n">
        <v>0.787</v>
      </c>
      <c r="Q215" s="30" t="n">
        <v>0.767</v>
      </c>
      <c r="R215" s="30" t="n">
        <v>0.857</v>
      </c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</row>
    <row r="216">
      <c r="A216" s="23" t="inlineStr">
        <is>
          <t>Raghavendra Vernekar</t>
        </is>
      </c>
      <c r="B216" s="23" t="inlineStr">
        <is>
          <t>Suhas N</t>
        </is>
      </c>
      <c r="C216" s="23" t="inlineStr">
        <is>
          <t>Aravind S</t>
        </is>
      </c>
      <c r="D216" s="23" t="inlineStr">
        <is>
          <t>Bengaluru</t>
        </is>
      </c>
      <c r="E216" s="23" t="inlineStr">
        <is>
          <t>BLR-Chickpet New</t>
        </is>
      </c>
      <c r="F216" s="19">
        <f t="array" ref="F216">IFERROR(_xlfn.XLOOKUP(E216,'Raw Data'!B:B,'Raw Data'!G:G),)</f>
        <v/>
      </c>
      <c r="G216" s="19">
        <f>IF(H216="","",IF(VALUE(SUBSTITUTE(H216&amp;"","%",""))*IF(ISNUMBER(H216),100,1)&gt;=85,"High",IF(VALUE(SUBSTITUTE(H216&amp;"","%",""))*IF(ISNUMBER(H216),100,1)&gt;=75,"Medium","Low")))</f>
        <v/>
      </c>
      <c r="H216" s="19" t="n">
        <v>0.775</v>
      </c>
      <c r="I216" s="19">
        <f>IFERROR(__xludf.DUMMYFUNCTION("IFERROR(SPARKLINE(J216:R216),)"),"")</f>
        <v/>
      </c>
      <c r="J216" s="30" t="n">
        <v>0.76</v>
      </c>
      <c r="K216" s="30" t="n">
        <v>0.782</v>
      </c>
      <c r="L216" s="30" t="n">
        <v>0.835</v>
      </c>
      <c r="M216" s="30" t="n">
        <v>0.828</v>
      </c>
      <c r="N216" s="30" t="n">
        <v>0.737</v>
      </c>
      <c r="O216" s="30" t="n">
        <v>0.8159999999999999</v>
      </c>
      <c r="P216" s="30" t="n">
        <v>0.705</v>
      </c>
      <c r="Q216" s="30" t="n">
        <v>0.706</v>
      </c>
      <c r="R216" s="30" t="n">
        <v>0.824</v>
      </c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  <c r="AL216" s="23" t="n"/>
      <c r="AM216" s="23" t="n"/>
      <c r="AN216" s="23" t="n"/>
    </row>
    <row r="217">
      <c r="A217" s="23" t="inlineStr">
        <is>
          <t>Raghavendra Vernekar</t>
        </is>
      </c>
      <c r="B217" s="23" t="inlineStr">
        <is>
          <t>Suhas N</t>
        </is>
      </c>
      <c r="C217" s="23" t="inlineStr">
        <is>
          <t>Aravind S</t>
        </is>
      </c>
      <c r="D217" s="23" t="inlineStr">
        <is>
          <t>Bengaluru</t>
        </is>
      </c>
      <c r="E217" s="23" t="inlineStr">
        <is>
          <t>BLR-Anjanapura</t>
        </is>
      </c>
      <c r="F217" s="19">
        <f t="array" ref="F217">IFERROR(_xlfn.XLOOKUP(E217,'Raw Data'!B:B,'Raw Data'!G:G),)</f>
        <v/>
      </c>
      <c r="G217" s="19">
        <f>IF(H217="","",IF(VALUE(SUBSTITUTE(H217&amp;"","%",""))*IF(ISNUMBER(H217),100,1)&gt;=85,"High",IF(VALUE(SUBSTITUTE(H217&amp;"","%",""))*IF(ISNUMBER(H217),100,1)&gt;=75,"Medium","Low")))</f>
        <v/>
      </c>
      <c r="H217" s="19" t="n">
        <v>0.752</v>
      </c>
      <c r="I217" s="19">
        <f>IFERROR(__xludf.DUMMYFUNCTION("IFERROR(SPARKLINE(J217:R217),)"),"")</f>
        <v/>
      </c>
      <c r="J217" s="30" t="n"/>
      <c r="K217" s="30" t="n">
        <v>0.867</v>
      </c>
      <c r="L217" s="30" t="n">
        <v>0.737</v>
      </c>
      <c r="M217" s="30" t="n">
        <v>0.6850000000000001</v>
      </c>
      <c r="N217" s="30" t="n">
        <v>0.713</v>
      </c>
      <c r="O217" s="30" t="n">
        <v>0.772</v>
      </c>
      <c r="P217" s="30" t="n">
        <v>0.737</v>
      </c>
      <c r="Q217" s="30" t="n"/>
      <c r="R217" s="30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</row>
    <row r="218">
      <c r="A218" s="23" t="inlineStr">
        <is>
          <t>Raghavendra Vernekar</t>
        </is>
      </c>
      <c r="B218" s="23" t="inlineStr">
        <is>
          <t>Suhas N</t>
        </is>
      </c>
      <c r="C218" s="23" t="inlineStr">
        <is>
          <t>Aravind S</t>
        </is>
      </c>
      <c r="D218" s="23" t="inlineStr">
        <is>
          <t>Bengaluru</t>
        </is>
      </c>
      <c r="E218" s="23" t="inlineStr">
        <is>
          <t>BLR-Banashankari New</t>
        </is>
      </c>
      <c r="F218" s="19">
        <f t="array" ref="F218">IFERROR(_xlfn.XLOOKUP(E218,'Raw Data'!B:B,'Raw Data'!G:G),)</f>
        <v/>
      </c>
      <c r="G218" s="19">
        <f>IF(H218="","",IF(VALUE(SUBSTITUTE(H218&amp;"","%",""))*IF(ISNUMBER(H218),100,1)&gt;=85,"High",IF(VALUE(SUBSTITUTE(H218&amp;"","%",""))*IF(ISNUMBER(H218),100,1)&gt;=75,"Medium","Low")))</f>
        <v/>
      </c>
      <c r="H218" s="19" t="n">
        <v>0.746</v>
      </c>
      <c r="I218" s="19">
        <f>IFERROR(__xludf.DUMMYFUNCTION("IFERROR(SPARKLINE(J218:R218),)"),"")</f>
        <v/>
      </c>
      <c r="J218" s="30" t="n">
        <v>0.748</v>
      </c>
      <c r="K218" s="30" t="n">
        <v>0.71</v>
      </c>
      <c r="L218" s="30" t="n">
        <v>0.695</v>
      </c>
      <c r="M218" s="30" t="n">
        <v>0.892</v>
      </c>
      <c r="N218" s="30" t="n">
        <v>0.724</v>
      </c>
      <c r="O218" s="30" t="n">
        <v>0.6889999999999999</v>
      </c>
      <c r="P218" s="30" t="n">
        <v>0.794</v>
      </c>
      <c r="Q218" s="30" t="n">
        <v>0.6889999999999999</v>
      </c>
      <c r="R218" s="30" t="n">
        <v>0.738</v>
      </c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  <c r="AL218" s="23" t="n"/>
      <c r="AM218" s="23" t="n"/>
      <c r="AN218" s="23" t="n"/>
    </row>
    <row r="219">
      <c r="A219" s="23" t="inlineStr">
        <is>
          <t>Raghavendra Vernekar</t>
        </is>
      </c>
      <c r="B219" s="23" t="inlineStr">
        <is>
          <t>Suhas N</t>
        </is>
      </c>
      <c r="C219" s="23" t="inlineStr">
        <is>
          <t>Aravind S</t>
        </is>
      </c>
      <c r="D219" s="23" t="inlineStr">
        <is>
          <t>Bengaluru</t>
        </is>
      </c>
      <c r="E219" s="23" t="inlineStr">
        <is>
          <t>BLR-RAGHAVENDRA LAYOUT NETWORK 2</t>
        </is>
      </c>
      <c r="F219" s="19">
        <f t="array" ref="F219">IFERROR(_xlfn.XLOOKUP(E219,'Raw Data'!B:B,'Raw Data'!G:G),)</f>
        <v/>
      </c>
      <c r="G219" s="19">
        <f>IF(H219="","",IF(VALUE(SUBSTITUTE(H219&amp;"","%",""))*IF(ISNUMBER(H219),100,1)&gt;=85,"High",IF(VALUE(SUBSTITUTE(H219&amp;"","%",""))*IF(ISNUMBER(H219),100,1)&gt;=75,"Medium","Low")))</f>
        <v/>
      </c>
      <c r="H219" s="19" t="n">
        <v>0.741</v>
      </c>
      <c r="I219" s="19">
        <f>IFERROR(__xludf.DUMMYFUNCTION("IFERROR(SPARKLINE(J219:R219),)"),"")</f>
        <v/>
      </c>
      <c r="J219" s="30" t="n">
        <v>0.73</v>
      </c>
      <c r="K219" s="30" t="n">
        <v>0.705</v>
      </c>
      <c r="L219" s="30" t="n">
        <v>0.702</v>
      </c>
      <c r="M219" s="30" t="n">
        <v>0.6850000000000001</v>
      </c>
      <c r="N219" s="30" t="n">
        <v>0.723</v>
      </c>
      <c r="O219" s="30" t="n">
        <v>0.8100000000000001</v>
      </c>
      <c r="P219" s="30" t="n">
        <v>0.8129999999999999</v>
      </c>
      <c r="Q219" s="30" t="n">
        <v>0.778</v>
      </c>
      <c r="R219" s="30" t="n">
        <v>0.717</v>
      </c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</row>
    <row r="220">
      <c r="A220" s="23" t="inlineStr">
        <is>
          <t>Raghavendra Vernekar</t>
        </is>
      </c>
      <c r="B220" s="23" t="inlineStr">
        <is>
          <t>Suhas N</t>
        </is>
      </c>
      <c r="C220" s="23" t="inlineStr">
        <is>
          <t>Aravind S</t>
        </is>
      </c>
      <c r="D220" s="23" t="inlineStr">
        <is>
          <t>Bengaluru</t>
        </is>
      </c>
      <c r="E220" s="23" t="inlineStr">
        <is>
          <t>BLR-JAYANAGAR New</t>
        </is>
      </c>
      <c r="F220" s="19">
        <f t="array" ref="F220">IFERROR(_xlfn.XLOOKUP(E220,'Raw Data'!B:B,'Raw Data'!G:G),)</f>
        <v/>
      </c>
      <c r="G220" s="19">
        <f>IF(H220="","",IF(VALUE(SUBSTITUTE(H220&amp;"","%",""))*IF(ISNUMBER(H220),100,1)&gt;=85,"High",IF(VALUE(SUBSTITUTE(H220&amp;"","%",""))*IF(ISNUMBER(H220),100,1)&gt;=75,"Medium","Low")))</f>
        <v/>
      </c>
      <c r="H220" s="19" t="n">
        <v>0.709</v>
      </c>
      <c r="I220" s="19">
        <f>IFERROR(__xludf.DUMMYFUNCTION("IFERROR(SPARKLINE(J220:R220),)"),"")</f>
        <v/>
      </c>
      <c r="J220" s="30" t="n">
        <v>0.783</v>
      </c>
      <c r="K220" s="30" t="n">
        <v>0.718</v>
      </c>
      <c r="L220" s="30" t="n">
        <v>0.703</v>
      </c>
      <c r="M220" s="30" t="n">
        <v>0.745</v>
      </c>
      <c r="N220" s="30" t="n">
        <v>0.556</v>
      </c>
      <c r="O220" s="30" t="n">
        <v>0.74</v>
      </c>
      <c r="P220" s="30" t="n">
        <v>0.74</v>
      </c>
      <c r="Q220" s="30" t="n">
        <v>0.863</v>
      </c>
      <c r="R220" s="30" t="n">
        <v>0.644</v>
      </c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  <c r="AL220" s="23" t="n"/>
      <c r="AM220" s="23" t="n"/>
      <c r="AN220" s="23" t="n"/>
    </row>
    <row r="221">
      <c r="A221" s="23" t="inlineStr">
        <is>
          <t>Raghavendra Vernekar</t>
        </is>
      </c>
      <c r="B221" s="23" t="inlineStr">
        <is>
          <t>Vijay M</t>
        </is>
      </c>
      <c r="C221" s="23" t="inlineStr">
        <is>
          <t>Kantha Kumar</t>
        </is>
      </c>
      <c r="D221" s="23" t="inlineStr">
        <is>
          <t>Bengaluru</t>
        </is>
      </c>
      <c r="E221" s="23" t="inlineStr">
        <is>
          <t>BLR-Malleshwaram new</t>
        </is>
      </c>
      <c r="F221" s="19">
        <f t="array" ref="F221">IFERROR(_xlfn.XLOOKUP(E221,'Raw Data'!B:B,'Raw Data'!G:G),)</f>
        <v/>
      </c>
      <c r="G221" s="19">
        <f>IF(H221="","",IF(VALUE(SUBSTITUTE(H221&amp;"","%",""))*IF(ISNUMBER(H221),100,1)&gt;=85,"High",IF(VALUE(SUBSTITUTE(H221&amp;"","%",""))*IF(ISNUMBER(H221),100,1)&gt;=75,"Medium","Low")))</f>
        <v/>
      </c>
      <c r="H221" s="19" t="n">
        <v>0.796</v>
      </c>
      <c r="I221" s="19">
        <f>IFERROR(__xludf.DUMMYFUNCTION("IFERROR(SPARKLINE(J221:R221),)"),"")</f>
        <v/>
      </c>
      <c r="J221" s="30" t="n">
        <v>0.748</v>
      </c>
      <c r="K221" s="30" t="n">
        <v>0.844</v>
      </c>
      <c r="L221" s="30" t="n">
        <v>0.8090000000000001</v>
      </c>
      <c r="M221" s="30" t="n">
        <v>0.849</v>
      </c>
      <c r="N221" s="30" t="n">
        <v>0.8070000000000001</v>
      </c>
      <c r="O221" s="30" t="n">
        <v>0.827</v>
      </c>
      <c r="P221" s="30" t="n">
        <v>0.762</v>
      </c>
      <c r="Q221" s="30" t="n">
        <v>0.882</v>
      </c>
      <c r="R221" s="30" t="n">
        <v>0.615</v>
      </c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</row>
    <row r="222">
      <c r="A222" s="23" t="inlineStr">
        <is>
          <t>Raghavendra Vernekar</t>
        </is>
      </c>
      <c r="B222" s="23" t="inlineStr">
        <is>
          <t>Vijay M</t>
        </is>
      </c>
      <c r="C222" s="23" t="inlineStr">
        <is>
          <t>Kantha Kumar</t>
        </is>
      </c>
      <c r="D222" s="23" t="inlineStr">
        <is>
          <t>Bengaluru</t>
        </is>
      </c>
      <c r="E222" s="23" t="inlineStr">
        <is>
          <t>BLR-Richmond Town Network</t>
        </is>
      </c>
      <c r="F222" s="19">
        <f t="array" ref="F222">IFERROR(_xlfn.XLOOKUP(E222,'Raw Data'!B:B,'Raw Data'!G:G),)</f>
        <v/>
      </c>
      <c r="G222" s="19">
        <f>IF(H222="","",IF(VALUE(SUBSTITUTE(H222&amp;"","%",""))*IF(ISNUMBER(H222),100,1)&gt;=85,"High",IF(VALUE(SUBSTITUTE(H222&amp;"","%",""))*IF(ISNUMBER(H222),100,1)&gt;=75,"Medium","Low")))</f>
        <v/>
      </c>
      <c r="H222" s="19" t="n">
        <v>0.777</v>
      </c>
      <c r="I222" s="19">
        <f>IFERROR(__xludf.DUMMYFUNCTION("IFERROR(SPARKLINE(J222:R222),)"),"")</f>
        <v/>
      </c>
      <c r="J222" s="30" t="n">
        <v>0.804</v>
      </c>
      <c r="K222" s="30" t="n">
        <v>0.888</v>
      </c>
      <c r="L222" s="30" t="n">
        <v>0.755</v>
      </c>
      <c r="M222" s="30" t="n">
        <v>0.634</v>
      </c>
      <c r="N222" s="30" t="n">
        <v>0.836</v>
      </c>
      <c r="O222" s="30" t="n">
        <v>0.806</v>
      </c>
      <c r="P222" s="30" t="n">
        <v>0.754</v>
      </c>
      <c r="Q222" s="30" t="n">
        <v>0.823</v>
      </c>
      <c r="R222" s="30" t="n">
        <v>0.741</v>
      </c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  <c r="AL222" s="23" t="n"/>
      <c r="AM222" s="23" t="n"/>
      <c r="AN222" s="23" t="n"/>
    </row>
    <row r="223">
      <c r="A223" s="23" t="inlineStr">
        <is>
          <t>Raghavendra Vernekar</t>
        </is>
      </c>
      <c r="B223" s="23" t="inlineStr">
        <is>
          <t>Vijay M</t>
        </is>
      </c>
      <c r="C223" s="23" t="inlineStr">
        <is>
          <t>Kantha Kumar</t>
        </is>
      </c>
      <c r="D223" s="23" t="inlineStr">
        <is>
          <t>Bengaluru</t>
        </is>
      </c>
      <c r="E223" s="23" t="inlineStr">
        <is>
          <t>BLR-RICHMOND TOWN</t>
        </is>
      </c>
      <c r="F223" s="19">
        <f t="array" ref="F223">IFERROR(_xlfn.XLOOKUP(E223,'Raw Data'!B:B,'Raw Data'!G:G),)</f>
        <v/>
      </c>
      <c r="G223" s="19">
        <f>IF(H223="","",IF(VALUE(SUBSTITUTE(H223&amp;"","%",""))*IF(ISNUMBER(H223),100,1)&gt;=85,"High",IF(VALUE(SUBSTITUTE(H223&amp;"","%",""))*IF(ISNUMBER(H223),100,1)&gt;=75,"Medium","Low")))</f>
        <v/>
      </c>
      <c r="H223" s="19" t="n">
        <v>0.773</v>
      </c>
      <c r="I223" s="19">
        <f>IFERROR(__xludf.DUMMYFUNCTION("IFERROR(SPARKLINE(J223:R223),)"),"")</f>
        <v/>
      </c>
      <c r="J223" s="30" t="n">
        <v>0.401</v>
      </c>
      <c r="K223" s="30" t="n">
        <v>0.836</v>
      </c>
      <c r="L223" s="30" t="n">
        <v>0.8149999999999999</v>
      </c>
      <c r="M223" s="30" t="n">
        <v>0.731</v>
      </c>
      <c r="N223" s="30" t="n">
        <v>0.828</v>
      </c>
      <c r="O223" s="30" t="n">
        <v>0.759</v>
      </c>
      <c r="P223" s="30" t="n">
        <v>0.779</v>
      </c>
      <c r="Q223" s="30" t="n">
        <v>0.783</v>
      </c>
      <c r="R223" s="30" t="n">
        <v>0.857</v>
      </c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</row>
    <row r="224">
      <c r="A224" s="23" t="inlineStr">
        <is>
          <t>Raghavendra Vernekar</t>
        </is>
      </c>
      <c r="B224" s="23" t="inlineStr">
        <is>
          <t>Vijay M</t>
        </is>
      </c>
      <c r="C224" s="23" t="inlineStr">
        <is>
          <t>Kantha Kumar</t>
        </is>
      </c>
      <c r="D224" s="23" t="inlineStr">
        <is>
          <t>Bengaluru</t>
        </is>
      </c>
      <c r="E224" s="23" t="inlineStr">
        <is>
          <t>BLR-Margosa road</t>
        </is>
      </c>
      <c r="F224" s="19">
        <f t="array" ref="F224">IFERROR(_xlfn.XLOOKUP(E224,'Raw Data'!B:B,'Raw Data'!G:G),)</f>
        <v/>
      </c>
      <c r="G224" s="19">
        <f>IF(H224="","",IF(VALUE(SUBSTITUTE(H224&amp;"","%",""))*IF(ISNUMBER(H224),100,1)&gt;=85,"High",IF(VALUE(SUBSTITUTE(H224&amp;"","%",""))*IF(ISNUMBER(H224),100,1)&gt;=75,"Medium","Low")))</f>
        <v/>
      </c>
      <c r="H224" s="19" t="n">
        <v>0.747</v>
      </c>
      <c r="I224" s="19">
        <f>IFERROR(__xludf.DUMMYFUNCTION("IFERROR(SPARKLINE(J224:R224),)"),"")</f>
        <v/>
      </c>
      <c r="J224" s="30" t="n"/>
      <c r="K224" s="30" t="n">
        <v>0.624</v>
      </c>
      <c r="L224" s="30" t="n">
        <v>0.775</v>
      </c>
      <c r="M224" s="30" t="n">
        <v>0.68</v>
      </c>
      <c r="N224" s="30" t="n">
        <v>0.824</v>
      </c>
      <c r="O224" s="30" t="n">
        <v>0.8070000000000001</v>
      </c>
      <c r="P224" s="30" t="n">
        <v>0.717</v>
      </c>
      <c r="Q224" s="30" t="n">
        <v>0.676</v>
      </c>
      <c r="R224" s="30" t="n">
        <v>0.868</v>
      </c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  <c r="AL224" s="23" t="n"/>
      <c r="AM224" s="23" t="n"/>
      <c r="AN224" s="23" t="n"/>
    </row>
    <row r="225">
      <c r="A225" s="23" t="inlineStr">
        <is>
          <t>Raghavendra Vernekar</t>
        </is>
      </c>
      <c r="B225" s="23" t="inlineStr">
        <is>
          <t>Vijay M</t>
        </is>
      </c>
      <c r="C225" s="23" t="inlineStr">
        <is>
          <t>Kantha Kumar</t>
        </is>
      </c>
      <c r="D225" s="23" t="inlineStr">
        <is>
          <t>Bengaluru</t>
        </is>
      </c>
      <c r="E225" s="23" t="inlineStr">
        <is>
          <t>BLR-SHIVAJI NAGAR Network</t>
        </is>
      </c>
      <c r="F225" s="19">
        <f t="array" ref="F225">IFERROR(_xlfn.XLOOKUP(E225,'Raw Data'!B:B,'Raw Data'!G:G),)</f>
        <v/>
      </c>
      <c r="G225" s="19">
        <f>IF(H225="","",IF(VALUE(SUBSTITUTE(H225&amp;"","%",""))*IF(ISNUMBER(H225),100,1)&gt;=85,"High",IF(VALUE(SUBSTITUTE(H225&amp;"","%",""))*IF(ISNUMBER(H225),100,1)&gt;=75,"Medium","Low")))</f>
        <v/>
      </c>
      <c r="H225" s="19" t="n">
        <v>0.737</v>
      </c>
      <c r="I225" s="19">
        <f>IFERROR(__xludf.DUMMYFUNCTION("IFERROR(SPARKLINE(J225:R225),)"),"")</f>
        <v/>
      </c>
      <c r="J225" s="30" t="n">
        <v>0.6889999999999999</v>
      </c>
      <c r="K225" s="30" t="n">
        <v>0.786</v>
      </c>
      <c r="L225" s="30" t="n">
        <v>0.73</v>
      </c>
      <c r="M225" s="30" t="n">
        <v>0.722</v>
      </c>
      <c r="N225" s="30" t="n">
        <v>0.721</v>
      </c>
      <c r="O225" s="30" t="n">
        <v>0.75</v>
      </c>
      <c r="P225" s="30" t="n">
        <v>0.8169999999999999</v>
      </c>
      <c r="Q225" s="30" t="n">
        <v>0.68</v>
      </c>
      <c r="R225" s="30" t="n">
        <v>0.794</v>
      </c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  <c r="AL225" s="23" t="n"/>
      <c r="AM225" s="23" t="n"/>
      <c r="AN225" s="23" t="n"/>
    </row>
    <row r="226">
      <c r="A226" s="23" t="inlineStr">
        <is>
          <t>Raghavendra Vernekar</t>
        </is>
      </c>
      <c r="B226" s="23" t="inlineStr">
        <is>
          <t>Vijay M</t>
        </is>
      </c>
      <c r="C226" s="23" t="inlineStr">
        <is>
          <t>Kantha Kumar</t>
        </is>
      </c>
      <c r="D226" s="23" t="inlineStr">
        <is>
          <t>Bengaluru</t>
        </is>
      </c>
      <c r="E226" s="23" t="inlineStr">
        <is>
          <t>BLR-Shivaji nagar New</t>
        </is>
      </c>
      <c r="F226" s="19">
        <f t="array" ref="F226">IFERROR(_xlfn.XLOOKUP(E226,'Raw Data'!B:B,'Raw Data'!G:G),)</f>
        <v/>
      </c>
      <c r="G226" s="19">
        <f>IF(H226="","",IF(VALUE(SUBSTITUTE(H226&amp;"","%",""))*IF(ISNUMBER(H226),100,1)&gt;=85,"High",IF(VALUE(SUBSTITUTE(H226&amp;"","%",""))*IF(ISNUMBER(H226),100,1)&gt;=75,"Medium","Low")))</f>
        <v/>
      </c>
      <c r="H226" s="19" t="n">
        <v>0.66</v>
      </c>
      <c r="I226" s="19">
        <f>IFERROR(__xludf.DUMMYFUNCTION("IFERROR(SPARKLINE(J226:R226),)"),"")</f>
        <v/>
      </c>
      <c r="J226" s="30" t="n">
        <v>0.38</v>
      </c>
      <c r="K226" s="30" t="n">
        <v>0.867</v>
      </c>
      <c r="L226" s="30" t="n">
        <v>0.767</v>
      </c>
      <c r="M226" s="30" t="n">
        <v>0.489</v>
      </c>
      <c r="N226" s="30" t="n">
        <v>0.772</v>
      </c>
      <c r="O226" s="30" t="n"/>
      <c r="P226" s="30" t="n">
        <v>0.754</v>
      </c>
      <c r="Q226" s="30" t="n">
        <v>0.787</v>
      </c>
      <c r="R226" s="30" t="n">
        <v>0.748</v>
      </c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  <c r="AL226" s="23" t="n"/>
      <c r="AM226" s="23" t="n"/>
      <c r="AN226" s="23" t="n"/>
    </row>
    <row r="227">
      <c r="A227" s="23" t="inlineStr">
        <is>
          <t>Vishnu V</t>
        </is>
      </c>
      <c r="B227" s="23" t="inlineStr">
        <is>
          <t>Vishnu V</t>
        </is>
      </c>
      <c r="C227" s="23" t="inlineStr">
        <is>
          <t>Arivind S</t>
        </is>
      </c>
      <c r="D227" s="23" t="inlineStr">
        <is>
          <t>Kochi</t>
        </is>
      </c>
      <c r="E227" s="23" t="inlineStr">
        <is>
          <t>KOC-Thrippunithura</t>
        </is>
      </c>
      <c r="F227" s="19">
        <f t="array" ref="F227">IFERROR(_xlfn.XLOOKUP(E227,'Raw Data'!B:B,'Raw Data'!G:G),)</f>
        <v/>
      </c>
      <c r="G227" s="19">
        <f>IF(H227="","",IF(VALUE(SUBSTITUTE(H227&amp;"","%",""))*IF(ISNUMBER(H227),100,1)&gt;=85,"High",IF(VALUE(SUBSTITUTE(H227&amp;"","%",""))*IF(ISNUMBER(H227),100,1)&gt;=75,"Medium","Low")))</f>
        <v/>
      </c>
      <c r="H227" s="19" t="n">
        <v>0.912</v>
      </c>
      <c r="I227" s="19">
        <f>IFERROR(__xludf.DUMMYFUNCTION("IFERROR(SPARKLINE(J227:R227),)"),"")</f>
        <v/>
      </c>
      <c r="J227" s="30" t="n">
        <v>0.965</v>
      </c>
      <c r="K227" s="30" t="n">
        <v>0.904</v>
      </c>
      <c r="L227" s="30" t="n">
        <v>0.924</v>
      </c>
      <c r="M227" s="30" t="n">
        <v>0.841</v>
      </c>
      <c r="N227" s="30" t="n"/>
      <c r="O227" s="30" t="n">
        <v>0.896</v>
      </c>
      <c r="P227" s="30" t="n">
        <v>0.917</v>
      </c>
      <c r="Q227" s="30" t="n">
        <v>0.872</v>
      </c>
      <c r="R227" s="30" t="n">
        <v>0.974</v>
      </c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</row>
    <row r="228">
      <c r="A228" s="23" t="inlineStr">
        <is>
          <t>Vishnu V</t>
        </is>
      </c>
      <c r="B228" s="23" t="inlineStr">
        <is>
          <t>Vishnu V</t>
        </is>
      </c>
      <c r="C228" s="23" t="inlineStr">
        <is>
          <t>Arivind S</t>
        </is>
      </c>
      <c r="D228" s="23" t="inlineStr">
        <is>
          <t>Palakkad</t>
        </is>
      </c>
      <c r="E228" s="23" t="inlineStr">
        <is>
          <t>PAL-Pallipuram</t>
        </is>
      </c>
      <c r="F228" s="19">
        <f t="array" ref="F228">IFERROR(_xlfn.XLOOKUP(E228,'Raw Data'!B:B,'Raw Data'!G:G),)</f>
        <v/>
      </c>
      <c r="G228" s="19">
        <f>IF(H228="","",IF(VALUE(SUBSTITUTE(H228&amp;"","%",""))*IF(ISNUMBER(H228),100,1)&gt;=85,"High",IF(VALUE(SUBSTITUTE(H228&amp;"","%",""))*IF(ISNUMBER(H228),100,1)&gt;=75,"Medium","Low")))</f>
        <v/>
      </c>
      <c r="H228" s="19" t="n">
        <v>0.848</v>
      </c>
      <c r="I228" s="19">
        <f>IFERROR(__xludf.DUMMYFUNCTION("IFERROR(SPARKLINE(J228:R228),)"),"")</f>
        <v/>
      </c>
      <c r="J228" s="30" t="n">
        <v>0.8070000000000001</v>
      </c>
      <c r="K228" s="30" t="n">
        <v>0.913</v>
      </c>
      <c r="L228" s="30" t="n">
        <v>0.894</v>
      </c>
      <c r="M228" s="30" t="n">
        <v>0.92</v>
      </c>
      <c r="N228" s="30" t="n">
        <v>0.87</v>
      </c>
      <c r="O228" s="30" t="n">
        <v>0.874</v>
      </c>
      <c r="P228" s="30" t="n">
        <v>0.888</v>
      </c>
      <c r="Q228" s="30" t="n">
        <v>0.866</v>
      </c>
      <c r="R228" s="30" t="n">
        <v>0.476</v>
      </c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  <c r="AL228" s="23" t="n"/>
      <c r="AM228" s="23" t="n"/>
      <c r="AN228" s="23" t="n"/>
    </row>
    <row r="229">
      <c r="A229" s="23" t="inlineStr">
        <is>
          <t>Vishnu V</t>
        </is>
      </c>
      <c r="B229" s="23" t="inlineStr">
        <is>
          <t>Vishnu V</t>
        </is>
      </c>
      <c r="C229" s="23" t="inlineStr">
        <is>
          <t>Arivind S</t>
        </is>
      </c>
      <c r="D229" s="23" t="inlineStr">
        <is>
          <t>Palakkad</t>
        </is>
      </c>
      <c r="E229" s="23" t="inlineStr">
        <is>
          <t>PAL-TKV Nagar</t>
        </is>
      </c>
      <c r="F229" s="19">
        <f t="array" ref="F229">IFERROR(_xlfn.XLOOKUP(E229,'Raw Data'!B:B,'Raw Data'!G:G),)</f>
        <v/>
      </c>
      <c r="G229" s="19">
        <f>IF(H229="","",IF(VALUE(SUBSTITUTE(H229&amp;"","%",""))*IF(ISNUMBER(H229),100,1)&gt;=85,"High",IF(VALUE(SUBSTITUTE(H229&amp;"","%",""))*IF(ISNUMBER(H229),100,1)&gt;=75,"Medium","Low")))</f>
        <v/>
      </c>
      <c r="H229" s="19" t="n">
        <v>0.844</v>
      </c>
      <c r="I229" s="19">
        <f>IFERROR(__xludf.DUMMYFUNCTION("IFERROR(SPARKLINE(J229:R229),)"),"")</f>
        <v/>
      </c>
      <c r="J229" s="30" t="n">
        <v>0.837</v>
      </c>
      <c r="K229" s="30" t="n">
        <v>0.844</v>
      </c>
      <c r="L229" s="30" t="n">
        <v>0.837</v>
      </c>
      <c r="M229" s="30" t="n">
        <v>0.837</v>
      </c>
      <c r="N229" s="30" t="n">
        <v>0.819</v>
      </c>
      <c r="O229" s="30" t="n">
        <v>0.85</v>
      </c>
      <c r="P229" s="30" t="n">
        <v>0.846</v>
      </c>
      <c r="Q229" s="30" t="n">
        <v>0.881</v>
      </c>
      <c r="R229" s="30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</row>
    <row r="230">
      <c r="A230" s="23" t="inlineStr">
        <is>
          <t>Vishnu V</t>
        </is>
      </c>
      <c r="B230" s="23" t="inlineStr">
        <is>
          <t>Vishnu V</t>
        </is>
      </c>
      <c r="C230" s="23" t="inlineStr">
        <is>
          <t>Arivind S</t>
        </is>
      </c>
      <c r="D230" s="23" t="inlineStr">
        <is>
          <t>Kochi</t>
        </is>
      </c>
      <c r="E230" s="23" t="inlineStr">
        <is>
          <t>KOC-Kaloor</t>
        </is>
      </c>
      <c r="F230" s="19">
        <f t="array" ref="F230">IFERROR(_xlfn.XLOOKUP(E230,'Raw Data'!B:B,'Raw Data'!G:G),)</f>
        <v/>
      </c>
      <c r="G230" s="19">
        <f>IF(H230="","",IF(VALUE(SUBSTITUTE(H230&amp;"","%",""))*IF(ISNUMBER(H230),100,1)&gt;=85,"High",IF(VALUE(SUBSTITUTE(H230&amp;"","%",""))*IF(ISNUMBER(H230),100,1)&gt;=75,"Medium","Low")))</f>
        <v/>
      </c>
      <c r="H230" s="19" t="n">
        <v>0.83</v>
      </c>
      <c r="I230" s="19">
        <f>IFERROR(__xludf.DUMMYFUNCTION("IFERROR(SPARKLINE(J230:R230),)"),"")</f>
        <v/>
      </c>
      <c r="J230" s="30" t="n">
        <v>0.838</v>
      </c>
      <c r="K230" s="30" t="n">
        <v>0.8179999999999999</v>
      </c>
      <c r="L230" s="30" t="n">
        <v>0.84</v>
      </c>
      <c r="M230" s="30" t="n">
        <v>0.8120000000000001</v>
      </c>
      <c r="N230" s="30" t="n">
        <v>0.852</v>
      </c>
      <c r="O230" s="30" t="n">
        <v>0.93</v>
      </c>
      <c r="P230" s="30" t="n">
        <v>0.892</v>
      </c>
      <c r="Q230" s="30" t="n">
        <v>0.781</v>
      </c>
      <c r="R230" s="30" t="n">
        <v>0.786</v>
      </c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</row>
    <row r="231">
      <c r="A231" s="23" t="inlineStr">
        <is>
          <t>Vishnu V</t>
        </is>
      </c>
      <c r="B231" s="23" t="inlineStr">
        <is>
          <t>Vishnu V</t>
        </is>
      </c>
      <c r="C231" s="23" t="inlineStr">
        <is>
          <t>Arivind S</t>
        </is>
      </c>
      <c r="D231" s="23" t="inlineStr">
        <is>
          <t>Kochi</t>
        </is>
      </c>
      <c r="E231" s="23" t="inlineStr">
        <is>
          <t>KOC-Kalamassery</t>
        </is>
      </c>
      <c r="F231" s="19">
        <f t="array" ref="F231">IFERROR(_xlfn.XLOOKUP(E231,'Raw Data'!B:B,'Raw Data'!G:G),)</f>
        <v/>
      </c>
      <c r="G231" s="19">
        <f>IF(H231="","",IF(VALUE(SUBSTITUTE(H231&amp;"","%",""))*IF(ISNUMBER(H231),100,1)&gt;=85,"High",IF(VALUE(SUBSTITUTE(H231&amp;"","%",""))*IF(ISNUMBER(H231),100,1)&gt;=75,"Medium","Low")))</f>
        <v/>
      </c>
      <c r="H231" s="19" t="n">
        <v>0.802</v>
      </c>
      <c r="I231" s="19">
        <f>IFERROR(__xludf.DUMMYFUNCTION("IFERROR(SPARKLINE(J231:R231),)"),"")</f>
        <v/>
      </c>
      <c r="J231" s="30" t="n">
        <v>0.846</v>
      </c>
      <c r="K231" s="30" t="n">
        <v>0.797</v>
      </c>
      <c r="L231" s="30" t="n">
        <v>0.864</v>
      </c>
      <c r="M231" s="30" t="n">
        <v>0.802</v>
      </c>
      <c r="N231" s="30" t="n">
        <v>0.839</v>
      </c>
      <c r="O231" s="30" t="n">
        <v>0.819</v>
      </c>
      <c r="P231" s="30" t="n">
        <v>0.637</v>
      </c>
      <c r="Q231" s="30" t="n">
        <v>0.851</v>
      </c>
      <c r="R231" s="30" t="n">
        <v>0.785</v>
      </c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</row>
    <row r="232">
      <c r="A232" s="23" t="inlineStr">
        <is>
          <t>Vishnu V</t>
        </is>
      </c>
      <c r="B232" s="23" t="inlineStr">
        <is>
          <t>Vishnu V</t>
        </is>
      </c>
      <c r="C232" s="23" t="inlineStr">
        <is>
          <t>Arivind S</t>
        </is>
      </c>
      <c r="D232" s="23" t="inlineStr">
        <is>
          <t>Kochi</t>
        </is>
      </c>
      <c r="E232" s="23" t="inlineStr">
        <is>
          <t>KOC-Edappally</t>
        </is>
      </c>
      <c r="F232" s="19">
        <f t="array" ref="F232">IFERROR(_xlfn.XLOOKUP(E232,'Raw Data'!B:B,'Raw Data'!G:G),)</f>
        <v/>
      </c>
      <c r="G232" s="19">
        <f>IF(H232="","",IF(VALUE(SUBSTITUTE(H232&amp;"","%",""))*IF(ISNUMBER(H232),100,1)&gt;=85,"High",IF(VALUE(SUBSTITUTE(H232&amp;"","%",""))*IF(ISNUMBER(H232),100,1)&gt;=75,"Medium","Low")))</f>
        <v/>
      </c>
      <c r="H232" s="19" t="n">
        <v>0.758</v>
      </c>
      <c r="I232" s="19">
        <f>IFERROR(__xludf.DUMMYFUNCTION("IFERROR(SPARKLINE(J232:R232),)"),"")</f>
        <v/>
      </c>
      <c r="J232" s="30" t="n"/>
      <c r="K232" s="30" t="n">
        <v>0.698</v>
      </c>
      <c r="L232" s="30" t="n">
        <v>0.6830000000000001</v>
      </c>
      <c r="M232" s="30" t="n">
        <v>0.6850000000000001</v>
      </c>
      <c r="N232" s="30" t="n">
        <v>0.791</v>
      </c>
      <c r="O232" s="30" t="n">
        <v>0.709</v>
      </c>
      <c r="P232" s="30" t="n"/>
      <c r="Q232" s="30" t="n">
        <v>0.843</v>
      </c>
      <c r="R232" s="30" t="n">
        <v>0.894</v>
      </c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</row>
    <row r="233">
      <c r="A233" s="23" t="inlineStr">
        <is>
          <t>Vishnu V</t>
        </is>
      </c>
      <c r="B233" s="23" t="inlineStr">
        <is>
          <t>Vishnu V</t>
        </is>
      </c>
      <c r="C233" s="23" t="inlineStr">
        <is>
          <t>Arivind S</t>
        </is>
      </c>
      <c r="D233" s="23" t="inlineStr">
        <is>
          <t>Kochi</t>
        </is>
      </c>
      <c r="E233" s="23" t="inlineStr">
        <is>
          <t>KOC-PALLURTHY</t>
        </is>
      </c>
      <c r="F233" s="19">
        <f t="array" ref="F233">IFERROR(_xlfn.XLOOKUP(E233,'Raw Data'!B:B,'Raw Data'!G:G),)</f>
        <v/>
      </c>
      <c r="G233" s="19">
        <f>IF(H233="","",IF(VALUE(SUBSTITUTE(H233&amp;"","%",""))*IF(ISNUMBER(H233),100,1)&gt;=85,"High",IF(VALUE(SUBSTITUTE(H233&amp;"","%",""))*IF(ISNUMBER(H233),100,1)&gt;=75,"Medium","Low")))</f>
        <v/>
      </c>
      <c r="H233" s="19" t="n">
        <v>0.757</v>
      </c>
      <c r="I233" s="19">
        <f>IFERROR(__xludf.DUMMYFUNCTION("IFERROR(SPARKLINE(J233:R233),)"),"")</f>
        <v/>
      </c>
      <c r="J233" s="30" t="n">
        <v>0.6830000000000001</v>
      </c>
      <c r="K233" s="30" t="n">
        <v>0.6870000000000001</v>
      </c>
      <c r="L233" s="30" t="n">
        <v>0.843</v>
      </c>
      <c r="M233" s="30" t="n">
        <v>0.87</v>
      </c>
      <c r="N233" s="30" t="n">
        <v>0.678</v>
      </c>
      <c r="O233" s="30" t="n"/>
      <c r="P233" s="30" t="n">
        <v>0.676</v>
      </c>
      <c r="Q233" s="30" t="n">
        <v>0.852</v>
      </c>
      <c r="R233" s="30" t="n">
        <v>0.765</v>
      </c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</row>
    <row r="234">
      <c r="A234" s="23" t="inlineStr">
        <is>
          <t>Vishnu V</t>
        </is>
      </c>
      <c r="B234" s="23" t="inlineStr">
        <is>
          <t>Vishnu V</t>
        </is>
      </c>
      <c r="C234" s="23" t="inlineStr">
        <is>
          <t>Arivind S</t>
        </is>
      </c>
      <c r="D234" s="23" t="inlineStr">
        <is>
          <t>Kochi</t>
        </is>
      </c>
      <c r="E234" s="23" t="inlineStr">
        <is>
          <t>KOC-Friendship nagar</t>
        </is>
      </c>
      <c r="F234" s="19">
        <f t="array" ref="F234">IFERROR(_xlfn.XLOOKUP(E234,'Raw Data'!B:B,'Raw Data'!G:G),)</f>
        <v/>
      </c>
      <c r="G234" s="19">
        <f>IF(H234="","",IF(VALUE(SUBSTITUTE(H234&amp;"","%",""))*IF(ISNUMBER(H234),100,1)&gt;=85,"High",IF(VALUE(SUBSTITUTE(H234&amp;"","%",""))*IF(ISNUMBER(H234),100,1)&gt;=75,"Medium","Low")))</f>
        <v/>
      </c>
      <c r="H234" s="19" t="n">
        <v>0.757</v>
      </c>
      <c r="I234" s="19">
        <f>IFERROR(__xludf.DUMMYFUNCTION("IFERROR(SPARKLINE(J234:R234),)"),"")</f>
        <v/>
      </c>
      <c r="J234" s="30" t="n">
        <v>0.8</v>
      </c>
      <c r="K234" s="30" t="n">
        <v>0.802</v>
      </c>
      <c r="L234" s="30" t="n">
        <v>0.793</v>
      </c>
      <c r="M234" s="30" t="n">
        <v>0.696</v>
      </c>
      <c r="N234" s="30" t="n">
        <v>0.662</v>
      </c>
      <c r="O234" s="30" t="n">
        <v>0.785</v>
      </c>
      <c r="P234" s="30" t="n">
        <v>0.747</v>
      </c>
      <c r="Q234" s="30" t="n">
        <v>0.744</v>
      </c>
      <c r="R234" s="30" t="n">
        <v>0.74</v>
      </c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</row>
    <row r="235">
      <c r="A235" s="23" t="inlineStr">
        <is>
          <t>Vishnu V</t>
        </is>
      </c>
      <c r="B235" s="23" t="inlineStr">
        <is>
          <t>Vishnu V</t>
        </is>
      </c>
      <c r="C235" s="23" t="inlineStr">
        <is>
          <t>Arivind S</t>
        </is>
      </c>
      <c r="D235" s="23" t="inlineStr">
        <is>
          <t>Kochi</t>
        </is>
      </c>
      <c r="E235" s="23" t="inlineStr">
        <is>
          <t>KOC-Infopark</t>
        </is>
      </c>
      <c r="F235" s="19">
        <f t="array" ref="F235">IFERROR(_xlfn.XLOOKUP(E235,'Raw Data'!B:B,'Raw Data'!G:G),)</f>
        <v/>
      </c>
      <c r="G235" s="19">
        <f>IF(H235="","",IF(VALUE(SUBSTITUTE(H235&amp;"","%",""))*IF(ISNUMBER(H235),100,1)&gt;=85,"High",IF(VALUE(SUBSTITUTE(H235&amp;"","%",""))*IF(ISNUMBER(H235),100,1)&gt;=75,"Medium","Low")))</f>
        <v/>
      </c>
      <c r="H235" s="19" t="n">
        <v>0.748</v>
      </c>
      <c r="I235" s="19">
        <f>IFERROR(__xludf.DUMMYFUNCTION("IFERROR(SPARKLINE(J235:R235),)"),"")</f>
        <v/>
      </c>
      <c r="J235" s="30" t="n">
        <v>0.874</v>
      </c>
      <c r="K235" s="30" t="n">
        <v>0.819</v>
      </c>
      <c r="L235" s="30" t="n">
        <v>0.78</v>
      </c>
      <c r="M235" s="30" t="n">
        <v>0.8129999999999999</v>
      </c>
      <c r="N235" s="30" t="n">
        <v>0.83</v>
      </c>
      <c r="O235" s="30" t="n">
        <v>0.752</v>
      </c>
      <c r="P235" s="30" t="n">
        <v>0.697</v>
      </c>
      <c r="Q235" s="30" t="n">
        <v>0.598</v>
      </c>
      <c r="R235" s="30" t="n">
        <v>0.51</v>
      </c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</row>
    <row r="236">
      <c r="A236" s="23" t="inlineStr">
        <is>
          <t>Vishnu V</t>
        </is>
      </c>
      <c r="B236" s="23" t="inlineStr">
        <is>
          <t>Vishnu V</t>
        </is>
      </c>
      <c r="C236" s="23" t="inlineStr">
        <is>
          <t>Arivind S</t>
        </is>
      </c>
      <c r="D236" s="23" t="inlineStr">
        <is>
          <t>Kochi</t>
        </is>
      </c>
      <c r="E236" s="23" t="inlineStr">
        <is>
          <t>KOC-Thengod</t>
        </is>
      </c>
      <c r="F236" s="19">
        <f t="array" ref="F236">IFERROR(_xlfn.XLOOKUP(E236,'Raw Data'!B:B,'Raw Data'!G:G),)</f>
        <v/>
      </c>
      <c r="G236" s="19">
        <f>IF(H236="","",IF(VALUE(SUBSTITUTE(H236&amp;"","%",""))*IF(ISNUMBER(H236),100,1)&gt;=85,"High",IF(VALUE(SUBSTITUTE(H236&amp;"","%",""))*IF(ISNUMBER(H236),100,1)&gt;=75,"Medium","Low")))</f>
        <v/>
      </c>
      <c r="H236" s="19" t="n">
        <v>0.742</v>
      </c>
      <c r="I236" s="19">
        <f>IFERROR(__xludf.DUMMYFUNCTION("IFERROR(SPARKLINE(J236:R236),)"),"")</f>
        <v/>
      </c>
      <c r="J236" s="30" t="n">
        <v>0.707</v>
      </c>
      <c r="K236" s="30" t="n">
        <v>0.793</v>
      </c>
      <c r="L236" s="30" t="n"/>
      <c r="M236" s="30" t="n">
        <v>0.791</v>
      </c>
      <c r="N236" s="30" t="n">
        <v>0.8070000000000001</v>
      </c>
      <c r="O236" s="30" t="n">
        <v>0.754</v>
      </c>
      <c r="P236" s="30" t="n">
        <v>0.704</v>
      </c>
      <c r="Q236" s="30" t="n">
        <v>0.696</v>
      </c>
      <c r="R236" s="30" t="n">
        <v>0.6830000000000001</v>
      </c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</row>
    <row r="237">
      <c r="A237" s="23" t="inlineStr">
        <is>
          <t>Vishnu V</t>
        </is>
      </c>
      <c r="B237" s="23" t="inlineStr">
        <is>
          <t>Vishnu V</t>
        </is>
      </c>
      <c r="C237" s="23" t="inlineStr">
        <is>
          <t>Arivind S</t>
        </is>
      </c>
      <c r="D237" s="23" t="inlineStr">
        <is>
          <t>Kochi</t>
        </is>
      </c>
      <c r="E237" s="23" t="inlineStr">
        <is>
          <t>KOC-Aluva</t>
        </is>
      </c>
      <c r="F237" s="19">
        <f t="array" ref="F237">IFERROR(_xlfn.XLOOKUP(E237,'Raw Data'!B:B,'Raw Data'!G:G),)</f>
        <v/>
      </c>
      <c r="G237" s="19">
        <f>IF(H237="","",IF(VALUE(SUBSTITUTE(H237&amp;"","%",""))*IF(ISNUMBER(H237),100,1)&gt;=85,"High",IF(VALUE(SUBSTITUTE(H237&amp;"","%",""))*IF(ISNUMBER(H237),100,1)&gt;=75,"Medium","Low")))</f>
        <v/>
      </c>
      <c r="H237" s="19" t="n">
        <v>0.6929999999999999</v>
      </c>
      <c r="I237" s="19">
        <f>IFERROR(__xludf.DUMMYFUNCTION("IFERROR(SPARKLINE(J237:R237),)"),"")</f>
        <v/>
      </c>
      <c r="J237" s="30" t="n">
        <v>0.583</v>
      </c>
      <c r="K237" s="30" t="n">
        <v>0.661</v>
      </c>
      <c r="L237" s="30" t="n">
        <v>0.778</v>
      </c>
      <c r="M237" s="30" t="n">
        <v>0.733</v>
      </c>
      <c r="N237" s="30" t="n">
        <v>0.715</v>
      </c>
      <c r="O237" s="30" t="n">
        <v>0.793</v>
      </c>
      <c r="P237" s="30" t="n">
        <v>0.541</v>
      </c>
      <c r="Q237" s="30" t="n">
        <v>0.793</v>
      </c>
      <c r="R237" s="30" t="n">
        <v>0.644</v>
      </c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</row>
    <row r="238">
      <c r="A238" s="23" t="inlineStr">
        <is>
          <t>Vishnu V</t>
        </is>
      </c>
      <c r="B238" s="23" t="inlineStr">
        <is>
          <t>Vishnu V</t>
        </is>
      </c>
      <c r="C238" s="23" t="inlineStr">
        <is>
          <t>Arivind S</t>
        </is>
      </c>
      <c r="D238" s="23" t="inlineStr">
        <is>
          <t>Kochi</t>
        </is>
      </c>
      <c r="E238" s="23" t="inlineStr">
        <is>
          <t>KOC-Vallathol Padi</t>
        </is>
      </c>
      <c r="F238" s="19">
        <f t="array" ref="F238">IFERROR(_xlfn.XLOOKUP(E238,'Raw Data'!B:B,'Raw Data'!G:G),)</f>
        <v/>
      </c>
      <c r="G238" s="19">
        <f>IF(H238="","",IF(VALUE(SUBSTITUTE(H238&amp;"","%",""))*IF(ISNUMBER(H238),100,1)&gt;=85,"High",IF(VALUE(SUBSTITUTE(H238&amp;"","%",""))*IF(ISNUMBER(H238),100,1)&gt;=75,"Medium","Low")))</f>
        <v/>
      </c>
      <c r="H238" s="19" t="n">
        <v>0.673</v>
      </c>
      <c r="I238" s="19">
        <f>IFERROR(__xludf.DUMMYFUNCTION("IFERROR(SPARKLINE(J238:R238),)"),"")</f>
        <v/>
      </c>
      <c r="J238" s="30" t="n">
        <v>0.481</v>
      </c>
      <c r="K238" s="30" t="n"/>
      <c r="L238" s="30" t="n">
        <v>0.728</v>
      </c>
      <c r="M238" s="30" t="n">
        <v>0.731</v>
      </c>
      <c r="N238" s="30" t="n">
        <v>0.806</v>
      </c>
      <c r="O238" s="30" t="n">
        <v>0.585</v>
      </c>
      <c r="P238" s="30" t="n">
        <v>0.605</v>
      </c>
      <c r="Q238" s="30" t="n">
        <v>0.67</v>
      </c>
      <c r="R238" s="30" t="n">
        <v>0.681</v>
      </c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</row>
    <row r="239">
      <c r="A239" s="23" t="inlineStr">
        <is>
          <t>Vishnu V</t>
        </is>
      </c>
      <c r="B239" s="23" t="inlineStr">
        <is>
          <t>Vishnu V</t>
        </is>
      </c>
      <c r="C239" s="23" t="inlineStr">
        <is>
          <t>Arivind S</t>
        </is>
      </c>
      <c r="D239" s="23" t="inlineStr">
        <is>
          <t>Kochi</t>
        </is>
      </c>
      <c r="E239" s="23" t="inlineStr">
        <is>
          <t>KOC-Kalamassery SS</t>
        </is>
      </c>
      <c r="F239" s="19">
        <f t="array" ref="F239">IFERROR(_xlfn.XLOOKUP(E239,'Raw Data'!B:B,'Raw Data'!G:G),)</f>
        <v/>
      </c>
      <c r="G239" s="19">
        <f>IF(H239="","",IF(VALUE(SUBSTITUTE(H239&amp;"","%",""))*IF(ISNUMBER(H239),100,1)&gt;=85,"High",IF(VALUE(SUBSTITUTE(H239&amp;"","%",""))*IF(ISNUMBER(H239),100,1)&gt;=75,"Medium","Low")))</f>
        <v/>
      </c>
      <c r="H239" s="19" t="n">
        <v>0.66</v>
      </c>
      <c r="I239" s="19">
        <f>IFERROR(__xludf.DUMMYFUNCTION("IFERROR(SPARKLINE(J239:R239),)"),"")</f>
        <v/>
      </c>
      <c r="J239" s="30" t="n">
        <v>0.763</v>
      </c>
      <c r="K239" s="30" t="n"/>
      <c r="L239" s="30" t="n">
        <v>0.417</v>
      </c>
      <c r="M239" s="30" t="n"/>
      <c r="N239" s="30" t="n"/>
      <c r="O239" s="30" t="n">
        <v>0.7</v>
      </c>
      <c r="P239" s="30" t="n">
        <v>0.75</v>
      </c>
      <c r="Q239" s="30" t="n">
        <v>0.867</v>
      </c>
      <c r="R239" s="30" t="n">
        <v>0.467</v>
      </c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</row>
    <row r="240">
      <c r="A240" s="23" t="inlineStr">
        <is>
          <t>Vishnu V</t>
        </is>
      </c>
      <c r="B240" s="23" t="inlineStr">
        <is>
          <t>Vishnu V</t>
        </is>
      </c>
      <c r="C240" s="23" t="inlineStr">
        <is>
          <t>Arivind S</t>
        </is>
      </c>
      <c r="D240" s="23" t="inlineStr">
        <is>
          <t>Kochi</t>
        </is>
      </c>
      <c r="E240" s="23" t="inlineStr">
        <is>
          <t>KOC-Kakkanad</t>
        </is>
      </c>
      <c r="F240" s="19">
        <f t="array" ref="F240">IFERROR(_xlfn.XLOOKUP(E240,'Raw Data'!B:B,'Raw Data'!G:G),)</f>
        <v/>
      </c>
      <c r="G240" s="19">
        <f>IF(H240="","",IF(VALUE(SUBSTITUTE(H240&amp;"","%",""))*IF(ISNUMBER(H240),100,1)&gt;=85,"High",IF(VALUE(SUBSTITUTE(H240&amp;"","%",""))*IF(ISNUMBER(H240),100,1)&gt;=75,"Medium","Low")))</f>
        <v/>
      </c>
      <c r="H240" s="19" t="n">
        <v>0.646</v>
      </c>
      <c r="I240" s="19">
        <f>IFERROR(__xludf.DUMMYFUNCTION("IFERROR(SPARKLINE(J240:R240),)"),"")</f>
        <v/>
      </c>
      <c r="J240" s="30" t="n">
        <v>0.8100000000000001</v>
      </c>
      <c r="K240" s="30" t="n">
        <v>0.784</v>
      </c>
      <c r="L240" s="30" t="n">
        <v>0.6929999999999999</v>
      </c>
      <c r="M240" s="30" t="n">
        <v>0.623</v>
      </c>
      <c r="N240" s="30" t="n">
        <v>0.707</v>
      </c>
      <c r="O240" s="30" t="n">
        <v>0.541</v>
      </c>
      <c r="P240" s="30" t="n">
        <v>0.376</v>
      </c>
      <c r="Q240" s="30" t="n">
        <v>0.719</v>
      </c>
      <c r="R240" s="30" t="n">
        <v>0.5639999999999999</v>
      </c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</row>
    <row r="241">
      <c r="A241" s="31" t="n"/>
      <c r="B241" s="31" t="n"/>
      <c r="C241" s="31" t="n"/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  <c r="Z241" s="31" t="n"/>
      <c r="AA241" s="31" t="n"/>
      <c r="AB241" s="31" t="n"/>
      <c r="AC241" s="31" t="n"/>
      <c r="AD241" s="31" t="n"/>
      <c r="AE241" s="31" t="n"/>
      <c r="AF241" s="31" t="n"/>
      <c r="AG241" s="31" t="n"/>
      <c r="AH241" s="31" t="n"/>
      <c r="AI241" s="31" t="n"/>
      <c r="AJ241" s="31" t="n"/>
      <c r="AK241" s="31" t="n"/>
      <c r="AL241" s="31" t="n"/>
      <c r="AM241" s="31" t="n"/>
      <c r="AN241" s="31" t="n"/>
    </row>
    <row r="242">
      <c r="A242" s="31" t="n"/>
      <c r="B242" s="31" t="n"/>
      <c r="C242" s="31" t="n"/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  <c r="Z242" s="31" t="n"/>
      <c r="AA242" s="31" t="n"/>
      <c r="AB242" s="31" t="n"/>
      <c r="AC242" s="31" t="n"/>
      <c r="AD242" s="31" t="n"/>
      <c r="AE242" s="31" t="n"/>
      <c r="AF242" s="31" t="n"/>
      <c r="AG242" s="31" t="n"/>
      <c r="AH242" s="31" t="n"/>
      <c r="AI242" s="31" t="n"/>
      <c r="AJ242" s="31" t="n"/>
      <c r="AK242" s="31" t="n"/>
      <c r="AL242" s="31" t="n"/>
      <c r="AM242" s="31" t="n"/>
      <c r="AN242" s="31" t="n"/>
    </row>
    <row r="243">
      <c r="A243" s="31" t="n"/>
      <c r="B243" s="31" t="n"/>
      <c r="C243" s="31" t="n"/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  <c r="Z243" s="31" t="n"/>
      <c r="AA243" s="31" t="n"/>
      <c r="AB243" s="31" t="n"/>
      <c r="AC243" s="31" t="n"/>
      <c r="AD243" s="31" t="n"/>
      <c r="AE243" s="31" t="n"/>
      <c r="AF243" s="31" t="n"/>
      <c r="AG243" s="31" t="n"/>
      <c r="AH243" s="31" t="n"/>
      <c r="AI243" s="31" t="n"/>
      <c r="AJ243" s="31" t="n"/>
      <c r="AK243" s="31" t="n"/>
      <c r="AL243" s="31" t="n"/>
      <c r="AM243" s="31" t="n"/>
      <c r="AN243" s="31" t="n"/>
    </row>
    <row r="244">
      <c r="A244" s="31" t="n"/>
      <c r="B244" s="31" t="n"/>
      <c r="C244" s="31" t="n"/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  <c r="Z244" s="31" t="n"/>
      <c r="AA244" s="31" t="n"/>
      <c r="AB244" s="31" t="n"/>
      <c r="AC244" s="31" t="n"/>
      <c r="AD244" s="31" t="n"/>
      <c r="AE244" s="31" t="n"/>
      <c r="AF244" s="31" t="n"/>
      <c r="AG244" s="31" t="n"/>
      <c r="AH244" s="31" t="n"/>
      <c r="AI244" s="31" t="n"/>
      <c r="AJ244" s="31" t="n"/>
      <c r="AK244" s="31" t="n"/>
      <c r="AL244" s="31" t="n"/>
      <c r="AM244" s="31" t="n"/>
      <c r="AN244" s="31" t="n"/>
    </row>
    <row r="245">
      <c r="A245" s="31" t="n"/>
      <c r="B245" s="31" t="n"/>
      <c r="C245" s="31" t="n"/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  <c r="Z245" s="31" t="n"/>
      <c r="AA245" s="31" t="n"/>
      <c r="AB245" s="31" t="n"/>
      <c r="AC245" s="31" t="n"/>
      <c r="AD245" s="31" t="n"/>
      <c r="AE245" s="31" t="n"/>
      <c r="AF245" s="31" t="n"/>
      <c r="AG245" s="31" t="n"/>
      <c r="AH245" s="31" t="n"/>
      <c r="AI245" s="31" t="n"/>
      <c r="AJ245" s="31" t="n"/>
      <c r="AK245" s="31" t="n"/>
      <c r="AL245" s="31" t="n"/>
      <c r="AM245" s="31" t="n"/>
      <c r="AN245" s="31" t="n"/>
    </row>
    <row r="246">
      <c r="A246" s="31" t="n"/>
      <c r="B246" s="31" t="n"/>
      <c r="C246" s="31" t="n"/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  <c r="Z246" s="31" t="n"/>
      <c r="AA246" s="31" t="n"/>
      <c r="AB246" s="31" t="n"/>
      <c r="AC246" s="31" t="n"/>
      <c r="AD246" s="31" t="n"/>
      <c r="AE246" s="31" t="n"/>
      <c r="AF246" s="31" t="n"/>
      <c r="AG246" s="31" t="n"/>
      <c r="AH246" s="31" t="n"/>
      <c r="AI246" s="31" t="n"/>
      <c r="AJ246" s="31" t="n"/>
      <c r="AK246" s="31" t="n"/>
      <c r="AL246" s="31" t="n"/>
      <c r="AM246" s="31" t="n"/>
      <c r="AN246" s="31" t="n"/>
    </row>
    <row r="247">
      <c r="A247" s="31" t="n"/>
      <c r="B247" s="31" t="n"/>
      <c r="C247" s="31" t="n"/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  <c r="Z247" s="31" t="n"/>
      <c r="AA247" s="31" t="n"/>
      <c r="AB247" s="31" t="n"/>
      <c r="AC247" s="31" t="n"/>
      <c r="AD247" s="31" t="n"/>
      <c r="AE247" s="31" t="n"/>
      <c r="AF247" s="31" t="n"/>
      <c r="AG247" s="31" t="n"/>
      <c r="AH247" s="31" t="n"/>
      <c r="AI247" s="31" t="n"/>
      <c r="AJ247" s="31" t="n"/>
      <c r="AK247" s="31" t="n"/>
      <c r="AL247" s="31" t="n"/>
      <c r="AM247" s="31" t="n"/>
      <c r="AN247" s="31" t="n"/>
    </row>
    <row r="248">
      <c r="A248" s="31" t="n"/>
      <c r="B248" s="31" t="n"/>
      <c r="C248" s="31" t="n"/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  <c r="Z248" s="31" t="n"/>
      <c r="AA248" s="31" t="n"/>
      <c r="AB248" s="31" t="n"/>
      <c r="AC248" s="31" t="n"/>
      <c r="AD248" s="31" t="n"/>
      <c r="AE248" s="31" t="n"/>
      <c r="AF248" s="31" t="n"/>
      <c r="AG248" s="31" t="n"/>
      <c r="AH248" s="31" t="n"/>
      <c r="AI248" s="31" t="n"/>
      <c r="AJ248" s="31" t="n"/>
      <c r="AK248" s="31" t="n"/>
      <c r="AL248" s="31" t="n"/>
      <c r="AM248" s="31" t="n"/>
      <c r="AN248" s="31" t="n"/>
    </row>
    <row r="249">
      <c r="A249" s="31" t="n"/>
      <c r="B249" s="31" t="n"/>
      <c r="C249" s="31" t="n"/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  <c r="Z249" s="31" t="n"/>
      <c r="AA249" s="31" t="n"/>
      <c r="AB249" s="31" t="n"/>
      <c r="AC249" s="31" t="n"/>
      <c r="AD249" s="31" t="n"/>
      <c r="AE249" s="31" t="n"/>
      <c r="AF249" s="31" t="n"/>
      <c r="AG249" s="31" t="n"/>
      <c r="AH249" s="31" t="n"/>
      <c r="AI249" s="31" t="n"/>
      <c r="AJ249" s="31" t="n"/>
      <c r="AK249" s="31" t="n"/>
      <c r="AL249" s="31" t="n"/>
      <c r="AM249" s="31" t="n"/>
      <c r="AN249" s="31" t="n"/>
    </row>
    <row r="250">
      <c r="A250" s="31" t="n"/>
      <c r="B250" s="31" t="n"/>
      <c r="C250" s="31" t="n"/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  <c r="Z250" s="31" t="n"/>
      <c r="AA250" s="31" t="n"/>
      <c r="AB250" s="31" t="n"/>
      <c r="AC250" s="31" t="n"/>
      <c r="AD250" s="31" t="n"/>
      <c r="AE250" s="31" t="n"/>
      <c r="AF250" s="31" t="n"/>
      <c r="AG250" s="31" t="n"/>
      <c r="AH250" s="31" t="n"/>
      <c r="AI250" s="31" t="n"/>
      <c r="AJ250" s="31" t="n"/>
      <c r="AK250" s="31" t="n"/>
      <c r="AL250" s="31" t="n"/>
      <c r="AM250" s="31" t="n"/>
      <c r="AN250" s="31" t="n"/>
    </row>
    <row r="251">
      <c r="A251" s="31" t="n"/>
      <c r="B251" s="31" t="n"/>
      <c r="C251" s="31" t="n"/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  <c r="Z251" s="31" t="n"/>
      <c r="AA251" s="31" t="n"/>
      <c r="AB251" s="31" t="n"/>
      <c r="AC251" s="31" t="n"/>
      <c r="AD251" s="31" t="n"/>
      <c r="AE251" s="31" t="n"/>
      <c r="AF251" s="31" t="n"/>
      <c r="AG251" s="31" t="n"/>
      <c r="AH251" s="31" t="n"/>
      <c r="AI251" s="31" t="n"/>
      <c r="AJ251" s="31" t="n"/>
      <c r="AK251" s="31" t="n"/>
      <c r="AL251" s="31" t="n"/>
      <c r="AM251" s="31" t="n"/>
      <c r="AN251" s="31" t="n"/>
    </row>
    <row r="252">
      <c r="A252" s="31" t="n"/>
      <c r="B252" s="31" t="n"/>
      <c r="C252" s="31" t="n"/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  <c r="Z252" s="31" t="n"/>
      <c r="AA252" s="31" t="n"/>
      <c r="AB252" s="31" t="n"/>
      <c r="AC252" s="31" t="n"/>
      <c r="AD252" s="31" t="n"/>
      <c r="AE252" s="31" t="n"/>
      <c r="AF252" s="31" t="n"/>
      <c r="AG252" s="31" t="n"/>
      <c r="AH252" s="31" t="n"/>
      <c r="AI252" s="31" t="n"/>
      <c r="AJ252" s="31" t="n"/>
      <c r="AK252" s="31" t="n"/>
      <c r="AL252" s="31" t="n"/>
      <c r="AM252" s="31" t="n"/>
      <c r="AN252" s="31" t="n"/>
    </row>
    <row r="253">
      <c r="A253" s="31" t="n"/>
      <c r="B253" s="31" t="n"/>
      <c r="C253" s="31" t="n"/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  <c r="Z253" s="31" t="n"/>
      <c r="AA253" s="31" t="n"/>
      <c r="AB253" s="31" t="n"/>
      <c r="AC253" s="31" t="n"/>
      <c r="AD253" s="31" t="n"/>
      <c r="AE253" s="31" t="n"/>
      <c r="AF253" s="31" t="n"/>
      <c r="AG253" s="31" t="n"/>
      <c r="AH253" s="31" t="n"/>
      <c r="AI253" s="31" t="n"/>
      <c r="AJ253" s="31" t="n"/>
      <c r="AK253" s="31" t="n"/>
      <c r="AL253" s="31" t="n"/>
      <c r="AM253" s="31" t="n"/>
      <c r="AN253" s="31" t="n"/>
    </row>
    <row r="254">
      <c r="A254" s="31" t="n"/>
      <c r="B254" s="31" t="n"/>
      <c r="C254" s="31" t="n"/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  <c r="Z254" s="31" t="n"/>
      <c r="AA254" s="31" t="n"/>
      <c r="AB254" s="31" t="n"/>
      <c r="AC254" s="31" t="n"/>
      <c r="AD254" s="31" t="n"/>
      <c r="AE254" s="31" t="n"/>
      <c r="AF254" s="31" t="n"/>
      <c r="AG254" s="31" t="n"/>
      <c r="AH254" s="31" t="n"/>
      <c r="AI254" s="31" t="n"/>
      <c r="AJ254" s="31" t="n"/>
      <c r="AK254" s="31" t="n"/>
      <c r="AL254" s="31" t="n"/>
      <c r="AM254" s="31" t="n"/>
      <c r="AN254" s="31" t="n"/>
    </row>
    <row r="255">
      <c r="A255" s="31" t="n"/>
      <c r="B255" s="31" t="n"/>
      <c r="C255" s="31" t="n"/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  <c r="Z255" s="31" t="n"/>
      <c r="AA255" s="31" t="n"/>
      <c r="AB255" s="31" t="n"/>
      <c r="AC255" s="31" t="n"/>
      <c r="AD255" s="31" t="n"/>
      <c r="AE255" s="31" t="n"/>
      <c r="AF255" s="31" t="n"/>
      <c r="AG255" s="31" t="n"/>
      <c r="AH255" s="31" t="n"/>
      <c r="AI255" s="31" t="n"/>
      <c r="AJ255" s="31" t="n"/>
      <c r="AK255" s="31" t="n"/>
      <c r="AL255" s="31" t="n"/>
      <c r="AM255" s="31" t="n"/>
      <c r="AN255" s="31" t="n"/>
    </row>
    <row r="256">
      <c r="A256" s="31" t="n"/>
      <c r="B256" s="31" t="n"/>
      <c r="C256" s="31" t="n"/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  <c r="AA256" s="31" t="n"/>
      <c r="AB256" s="31" t="n"/>
      <c r="AC256" s="31" t="n"/>
      <c r="AD256" s="31" t="n"/>
      <c r="AE256" s="31" t="n"/>
      <c r="AF256" s="31" t="n"/>
      <c r="AG256" s="31" t="n"/>
      <c r="AH256" s="31" t="n"/>
      <c r="AI256" s="31" t="n"/>
      <c r="AJ256" s="31" t="n"/>
      <c r="AK256" s="31" t="n"/>
      <c r="AL256" s="31" t="n"/>
      <c r="AM256" s="31" t="n"/>
      <c r="AN256" s="31" t="n"/>
    </row>
    <row r="257">
      <c r="A257" s="31" t="n"/>
      <c r="B257" s="31" t="n"/>
      <c r="C257" s="31" t="n"/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  <c r="Z257" s="31" t="n"/>
      <c r="AA257" s="31" t="n"/>
      <c r="AB257" s="31" t="n"/>
      <c r="AC257" s="31" t="n"/>
      <c r="AD257" s="31" t="n"/>
      <c r="AE257" s="31" t="n"/>
      <c r="AF257" s="31" t="n"/>
      <c r="AG257" s="31" t="n"/>
      <c r="AH257" s="31" t="n"/>
      <c r="AI257" s="31" t="n"/>
      <c r="AJ257" s="31" t="n"/>
      <c r="AK257" s="31" t="n"/>
      <c r="AL257" s="31" t="n"/>
      <c r="AM257" s="31" t="n"/>
      <c r="AN257" s="31" t="n"/>
    </row>
    <row r="258">
      <c r="A258" s="31" t="n"/>
      <c r="B258" s="31" t="n"/>
      <c r="C258" s="31" t="n"/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  <c r="Z258" s="31" t="n"/>
      <c r="AA258" s="31" t="n"/>
      <c r="AB258" s="31" t="n"/>
      <c r="AC258" s="31" t="n"/>
      <c r="AD258" s="31" t="n"/>
      <c r="AE258" s="31" t="n"/>
      <c r="AF258" s="31" t="n"/>
      <c r="AG258" s="31" t="n"/>
      <c r="AH258" s="31" t="n"/>
      <c r="AI258" s="31" t="n"/>
      <c r="AJ258" s="31" t="n"/>
      <c r="AK258" s="31" t="n"/>
      <c r="AL258" s="31" t="n"/>
      <c r="AM258" s="31" t="n"/>
      <c r="AN258" s="31" t="n"/>
    </row>
    <row r="259">
      <c r="A259" s="31" t="n"/>
      <c r="B259" s="31" t="n"/>
      <c r="C259" s="31" t="n"/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  <c r="Z259" s="31" t="n"/>
      <c r="AA259" s="31" t="n"/>
      <c r="AB259" s="31" t="n"/>
      <c r="AC259" s="31" t="n"/>
      <c r="AD259" s="31" t="n"/>
      <c r="AE259" s="31" t="n"/>
      <c r="AF259" s="31" t="n"/>
      <c r="AG259" s="31" t="n"/>
      <c r="AH259" s="31" t="n"/>
      <c r="AI259" s="31" t="n"/>
      <c r="AJ259" s="31" t="n"/>
      <c r="AK259" s="31" t="n"/>
      <c r="AL259" s="31" t="n"/>
      <c r="AM259" s="31" t="n"/>
      <c r="AN259" s="31" t="n"/>
    </row>
    <row r="260">
      <c r="A260" s="31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  <c r="AA260" s="31" t="n"/>
      <c r="AB260" s="31" t="n"/>
      <c r="AC260" s="31" t="n"/>
      <c r="AD260" s="31" t="n"/>
      <c r="AE260" s="31" t="n"/>
      <c r="AF260" s="31" t="n"/>
      <c r="AG260" s="31" t="n"/>
      <c r="AH260" s="31" t="n"/>
      <c r="AI260" s="31" t="n"/>
      <c r="AJ260" s="31" t="n"/>
      <c r="AK260" s="31" t="n"/>
      <c r="AL260" s="31" t="n"/>
      <c r="AM260" s="31" t="n"/>
      <c r="AN260" s="31" t="n"/>
    </row>
    <row r="261">
      <c r="A261" s="31" t="n"/>
      <c r="B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  <c r="AA261" s="31" t="n"/>
      <c r="AB261" s="31" t="n"/>
      <c r="AC261" s="31" t="n"/>
      <c r="AD261" s="31" t="n"/>
      <c r="AE261" s="31" t="n"/>
      <c r="AF261" s="31" t="n"/>
      <c r="AG261" s="31" t="n"/>
      <c r="AH261" s="31" t="n"/>
      <c r="AI261" s="31" t="n"/>
      <c r="AJ261" s="31" t="n"/>
      <c r="AK261" s="31" t="n"/>
      <c r="AL261" s="31" t="n"/>
      <c r="AM261" s="31" t="n"/>
      <c r="AN261" s="31" t="n"/>
    </row>
    <row r="262">
      <c r="A262" s="31" t="n"/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  <c r="AA262" s="31" t="n"/>
      <c r="AB262" s="31" t="n"/>
      <c r="AC262" s="31" t="n"/>
      <c r="AD262" s="31" t="n"/>
      <c r="AE262" s="31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</row>
    <row r="263">
      <c r="A263" s="31" t="n"/>
      <c r="B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  <c r="AA263" s="31" t="n"/>
      <c r="AB263" s="31" t="n"/>
      <c r="AC263" s="31" t="n"/>
      <c r="AD263" s="31" t="n"/>
      <c r="AE263" s="31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</row>
    <row r="264">
      <c r="A264" s="31" t="n"/>
      <c r="B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  <c r="AA264" s="31" t="n"/>
      <c r="AB264" s="31" t="n"/>
      <c r="AC264" s="31" t="n"/>
      <c r="AD264" s="31" t="n"/>
      <c r="AE264" s="31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</row>
    <row r="265">
      <c r="A265" s="31" t="n"/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  <c r="AA265" s="31" t="n"/>
      <c r="AB265" s="31" t="n"/>
      <c r="AC265" s="31" t="n"/>
      <c r="AD265" s="31" t="n"/>
      <c r="AE265" s="31" t="n"/>
      <c r="AF265" s="31" t="n"/>
      <c r="AG265" s="31" t="n"/>
      <c r="AH265" s="31" t="n"/>
      <c r="AI265" s="31" t="n"/>
      <c r="AJ265" s="31" t="n"/>
      <c r="AK265" s="31" t="n"/>
      <c r="AL265" s="31" t="n"/>
      <c r="AM265" s="31" t="n"/>
      <c r="AN265" s="31" t="n"/>
    </row>
    <row r="266">
      <c r="A266" s="31" t="n"/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  <c r="AA266" s="31" t="n"/>
      <c r="AB266" s="31" t="n"/>
      <c r="AC266" s="31" t="n"/>
      <c r="AD266" s="31" t="n"/>
      <c r="AE266" s="31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</row>
    <row r="267">
      <c r="A267" s="31" t="n"/>
      <c r="B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  <c r="AA267" s="31" t="n"/>
      <c r="AB267" s="31" t="n"/>
      <c r="AC267" s="31" t="n"/>
      <c r="AD267" s="31" t="n"/>
      <c r="AE267" s="31" t="n"/>
      <c r="AF267" s="31" t="n"/>
      <c r="AG267" s="31" t="n"/>
      <c r="AH267" s="31" t="n"/>
      <c r="AI267" s="31" t="n"/>
      <c r="AJ267" s="31" t="n"/>
      <c r="AK267" s="31" t="n"/>
      <c r="AL267" s="31" t="n"/>
      <c r="AM267" s="31" t="n"/>
      <c r="AN267" s="31" t="n"/>
    </row>
    <row r="268">
      <c r="A268" s="31" t="n"/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  <c r="AA268" s="31" t="n"/>
      <c r="AB268" s="31" t="n"/>
      <c r="AC268" s="31" t="n"/>
      <c r="AD268" s="31" t="n"/>
      <c r="AE268" s="31" t="n"/>
      <c r="AF268" s="31" t="n"/>
      <c r="AG268" s="31" t="n"/>
      <c r="AH268" s="31" t="n"/>
      <c r="AI268" s="31" t="n"/>
      <c r="AJ268" s="31" t="n"/>
      <c r="AK268" s="31" t="n"/>
      <c r="AL268" s="31" t="n"/>
      <c r="AM268" s="31" t="n"/>
      <c r="AN268" s="31" t="n"/>
    </row>
    <row r="269">
      <c r="A269" s="31" t="n"/>
      <c r="B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  <c r="AA269" s="31" t="n"/>
      <c r="AB269" s="31" t="n"/>
      <c r="AC269" s="31" t="n"/>
      <c r="AD269" s="31" t="n"/>
      <c r="AE269" s="31" t="n"/>
      <c r="AF269" s="31" t="n"/>
      <c r="AG269" s="31" t="n"/>
      <c r="AH269" s="31" t="n"/>
      <c r="AI269" s="31" t="n"/>
      <c r="AJ269" s="31" t="n"/>
      <c r="AK269" s="31" t="n"/>
      <c r="AL269" s="31" t="n"/>
      <c r="AM269" s="31" t="n"/>
      <c r="AN269" s="31" t="n"/>
    </row>
    <row r="270">
      <c r="A270" s="31" t="n"/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  <c r="AA270" s="31" t="n"/>
      <c r="AB270" s="31" t="n"/>
      <c r="AC270" s="31" t="n"/>
      <c r="AD270" s="31" t="n"/>
      <c r="AE270" s="31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</row>
    <row r="271">
      <c r="A271" s="31" t="n"/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  <c r="AA271" s="31" t="n"/>
      <c r="AB271" s="31" t="n"/>
      <c r="AC271" s="31" t="n"/>
      <c r="AD271" s="31" t="n"/>
      <c r="AE271" s="31" t="n"/>
      <c r="AF271" s="31" t="n"/>
      <c r="AG271" s="31" t="n"/>
      <c r="AH271" s="31" t="n"/>
      <c r="AI271" s="31" t="n"/>
      <c r="AJ271" s="31" t="n"/>
      <c r="AK271" s="31" t="n"/>
      <c r="AL271" s="31" t="n"/>
      <c r="AM271" s="31" t="n"/>
      <c r="AN271" s="31" t="n"/>
    </row>
    <row r="272">
      <c r="A272" s="31" t="n"/>
      <c r="B272" s="31" t="n"/>
      <c r="C272" s="31" t="n"/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  <c r="AA272" s="31" t="n"/>
      <c r="AB272" s="31" t="n"/>
      <c r="AC272" s="31" t="n"/>
      <c r="AD272" s="31" t="n"/>
      <c r="AE272" s="31" t="n"/>
      <c r="AF272" s="31" t="n"/>
      <c r="AG272" s="31" t="n"/>
      <c r="AH272" s="31" t="n"/>
      <c r="AI272" s="31" t="n"/>
      <c r="AJ272" s="31" t="n"/>
      <c r="AK272" s="31" t="n"/>
      <c r="AL272" s="31" t="n"/>
      <c r="AM272" s="31" t="n"/>
      <c r="AN272" s="31" t="n"/>
    </row>
    <row r="273">
      <c r="A273" s="31" t="n"/>
      <c r="B273" s="31" t="n"/>
      <c r="C273" s="31" t="n"/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  <c r="AA273" s="31" t="n"/>
      <c r="AB273" s="31" t="n"/>
      <c r="AC273" s="31" t="n"/>
      <c r="AD273" s="31" t="n"/>
      <c r="AE273" s="31" t="n"/>
      <c r="AF273" s="31" t="n"/>
      <c r="AG273" s="31" t="n"/>
      <c r="AH273" s="31" t="n"/>
      <c r="AI273" s="31" t="n"/>
      <c r="AJ273" s="31" t="n"/>
      <c r="AK273" s="31" t="n"/>
      <c r="AL273" s="31" t="n"/>
      <c r="AM273" s="31" t="n"/>
      <c r="AN273" s="31" t="n"/>
    </row>
    <row r="274">
      <c r="A274" s="31" t="n"/>
      <c r="B274" s="31" t="n"/>
      <c r="C274" s="31" t="n"/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  <c r="AA274" s="31" t="n"/>
      <c r="AB274" s="31" t="n"/>
      <c r="AC274" s="31" t="n"/>
      <c r="AD274" s="31" t="n"/>
      <c r="AE274" s="31" t="n"/>
      <c r="AF274" s="31" t="n"/>
      <c r="AG274" s="31" t="n"/>
      <c r="AH274" s="31" t="n"/>
      <c r="AI274" s="31" t="n"/>
      <c r="AJ274" s="31" t="n"/>
      <c r="AK274" s="31" t="n"/>
      <c r="AL274" s="31" t="n"/>
      <c r="AM274" s="31" t="n"/>
      <c r="AN274" s="31" t="n"/>
    </row>
    <row r="275">
      <c r="A275" s="31" t="n"/>
      <c r="B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  <c r="AA275" s="31" t="n"/>
      <c r="AB275" s="31" t="n"/>
      <c r="AC275" s="31" t="n"/>
      <c r="AD275" s="31" t="n"/>
      <c r="AE275" s="31" t="n"/>
      <c r="AF275" s="31" t="n"/>
      <c r="AG275" s="31" t="n"/>
      <c r="AH275" s="31" t="n"/>
      <c r="AI275" s="31" t="n"/>
      <c r="AJ275" s="31" t="n"/>
      <c r="AK275" s="31" t="n"/>
      <c r="AL275" s="31" t="n"/>
      <c r="AM275" s="31" t="n"/>
      <c r="AN275" s="31" t="n"/>
    </row>
    <row r="276">
      <c r="A276" s="31" t="n"/>
      <c r="B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  <c r="AA276" s="31" t="n"/>
      <c r="AB276" s="31" t="n"/>
      <c r="AC276" s="31" t="n"/>
      <c r="AD276" s="31" t="n"/>
      <c r="AE276" s="31" t="n"/>
      <c r="AF276" s="31" t="n"/>
      <c r="AG276" s="31" t="n"/>
      <c r="AH276" s="31" t="n"/>
      <c r="AI276" s="31" t="n"/>
      <c r="AJ276" s="31" t="n"/>
      <c r="AK276" s="31" t="n"/>
      <c r="AL276" s="31" t="n"/>
      <c r="AM276" s="31" t="n"/>
      <c r="AN276" s="31" t="n"/>
    </row>
    <row r="277">
      <c r="A277" s="31" t="n"/>
      <c r="B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  <c r="AA277" s="31" t="n"/>
      <c r="AB277" s="31" t="n"/>
      <c r="AC277" s="31" t="n"/>
      <c r="AD277" s="31" t="n"/>
      <c r="AE277" s="31" t="n"/>
      <c r="AF277" s="31" t="n"/>
      <c r="AG277" s="31" t="n"/>
      <c r="AH277" s="31" t="n"/>
      <c r="AI277" s="31" t="n"/>
      <c r="AJ277" s="31" t="n"/>
      <c r="AK277" s="31" t="n"/>
      <c r="AL277" s="31" t="n"/>
      <c r="AM277" s="31" t="n"/>
      <c r="AN277" s="31" t="n"/>
    </row>
    <row r="278">
      <c r="A278" s="31" t="n"/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  <c r="AA278" s="31" t="n"/>
      <c r="AB278" s="31" t="n"/>
      <c r="AC278" s="31" t="n"/>
      <c r="AD278" s="31" t="n"/>
      <c r="AE278" s="31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</row>
    <row r="279">
      <c r="A279" s="31" t="n"/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  <c r="AA279" s="31" t="n"/>
      <c r="AB279" s="31" t="n"/>
      <c r="AC279" s="31" t="n"/>
      <c r="AD279" s="31" t="n"/>
      <c r="AE279" s="31" t="n"/>
      <c r="AF279" s="31" t="n"/>
      <c r="AG279" s="31" t="n"/>
      <c r="AH279" s="31" t="n"/>
      <c r="AI279" s="31" t="n"/>
      <c r="AJ279" s="31" t="n"/>
      <c r="AK279" s="31" t="n"/>
      <c r="AL279" s="31" t="n"/>
      <c r="AM279" s="31" t="n"/>
      <c r="AN279" s="31" t="n"/>
    </row>
    <row r="280">
      <c r="A280" s="31" t="n"/>
      <c r="B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  <c r="Z280" s="31" t="n"/>
      <c r="AA280" s="31" t="n"/>
      <c r="AB280" s="31" t="n"/>
      <c r="AC280" s="31" t="n"/>
      <c r="AD280" s="31" t="n"/>
      <c r="AE280" s="31" t="n"/>
      <c r="AF280" s="31" t="n"/>
      <c r="AG280" s="31" t="n"/>
      <c r="AH280" s="31" t="n"/>
      <c r="AI280" s="31" t="n"/>
      <c r="AJ280" s="31" t="n"/>
      <c r="AK280" s="31" t="n"/>
      <c r="AL280" s="31" t="n"/>
      <c r="AM280" s="31" t="n"/>
      <c r="AN280" s="31" t="n"/>
    </row>
    <row r="281">
      <c r="A281" s="31" t="n"/>
      <c r="B281" s="31" t="n"/>
      <c r="C281" s="31" t="n"/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  <c r="Z281" s="31" t="n"/>
      <c r="AA281" s="31" t="n"/>
      <c r="AB281" s="31" t="n"/>
      <c r="AC281" s="31" t="n"/>
      <c r="AD281" s="31" t="n"/>
      <c r="AE281" s="31" t="n"/>
      <c r="AF281" s="31" t="n"/>
      <c r="AG281" s="31" t="n"/>
      <c r="AH281" s="31" t="n"/>
      <c r="AI281" s="31" t="n"/>
      <c r="AJ281" s="31" t="n"/>
      <c r="AK281" s="31" t="n"/>
      <c r="AL281" s="31" t="n"/>
      <c r="AM281" s="31" t="n"/>
      <c r="AN281" s="31" t="n"/>
    </row>
    <row r="282">
      <c r="A282" s="31" t="n"/>
      <c r="B282" s="31" t="n"/>
      <c r="C282" s="31" t="n"/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  <c r="Z282" s="31" t="n"/>
      <c r="AA282" s="31" t="n"/>
      <c r="AB282" s="31" t="n"/>
      <c r="AC282" s="31" t="n"/>
      <c r="AD282" s="31" t="n"/>
      <c r="AE282" s="31" t="n"/>
      <c r="AF282" s="31" t="n"/>
      <c r="AG282" s="31" t="n"/>
      <c r="AH282" s="31" t="n"/>
      <c r="AI282" s="31" t="n"/>
      <c r="AJ282" s="31" t="n"/>
      <c r="AK282" s="31" t="n"/>
      <c r="AL282" s="31" t="n"/>
      <c r="AM282" s="31" t="n"/>
      <c r="AN282" s="31" t="n"/>
    </row>
    <row r="283">
      <c r="A283" s="31" t="n"/>
      <c r="B283" s="31" t="n"/>
      <c r="C283" s="31" t="n"/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  <c r="Z283" s="31" t="n"/>
      <c r="AA283" s="31" t="n"/>
      <c r="AB283" s="31" t="n"/>
      <c r="AC283" s="31" t="n"/>
      <c r="AD283" s="31" t="n"/>
      <c r="AE283" s="31" t="n"/>
      <c r="AF283" s="31" t="n"/>
      <c r="AG283" s="31" t="n"/>
      <c r="AH283" s="31" t="n"/>
      <c r="AI283" s="31" t="n"/>
      <c r="AJ283" s="31" t="n"/>
      <c r="AK283" s="31" t="n"/>
      <c r="AL283" s="31" t="n"/>
      <c r="AM283" s="31" t="n"/>
      <c r="AN283" s="31" t="n"/>
    </row>
    <row r="284">
      <c r="A284" s="31" t="n"/>
      <c r="B284" s="31" t="n"/>
      <c r="C284" s="31" t="n"/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  <c r="Z284" s="31" t="n"/>
      <c r="AA284" s="31" t="n"/>
      <c r="AB284" s="31" t="n"/>
      <c r="AC284" s="31" t="n"/>
      <c r="AD284" s="31" t="n"/>
      <c r="AE284" s="31" t="n"/>
      <c r="AF284" s="31" t="n"/>
      <c r="AG284" s="31" t="n"/>
      <c r="AH284" s="31" t="n"/>
      <c r="AI284" s="31" t="n"/>
      <c r="AJ284" s="31" t="n"/>
      <c r="AK284" s="31" t="n"/>
      <c r="AL284" s="31" t="n"/>
      <c r="AM284" s="31" t="n"/>
      <c r="AN284" s="31" t="n"/>
    </row>
    <row r="285">
      <c r="A285" s="31" t="n"/>
      <c r="B285" s="31" t="n"/>
      <c r="C285" s="31" t="n"/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  <c r="Z285" s="31" t="n"/>
      <c r="AA285" s="31" t="n"/>
      <c r="AB285" s="31" t="n"/>
      <c r="AC285" s="31" t="n"/>
      <c r="AD285" s="31" t="n"/>
      <c r="AE285" s="31" t="n"/>
      <c r="AF285" s="31" t="n"/>
      <c r="AG285" s="31" t="n"/>
      <c r="AH285" s="31" t="n"/>
      <c r="AI285" s="31" t="n"/>
      <c r="AJ285" s="31" t="n"/>
      <c r="AK285" s="31" t="n"/>
      <c r="AL285" s="31" t="n"/>
      <c r="AM285" s="31" t="n"/>
      <c r="AN285" s="31" t="n"/>
    </row>
    <row r="286">
      <c r="A286" s="31" t="n"/>
      <c r="B286" s="31" t="n"/>
      <c r="C286" s="31" t="n"/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  <c r="Z286" s="31" t="n"/>
      <c r="AA286" s="31" t="n"/>
      <c r="AB286" s="31" t="n"/>
      <c r="AC286" s="31" t="n"/>
      <c r="AD286" s="31" t="n"/>
      <c r="AE286" s="31" t="n"/>
      <c r="AF286" s="31" t="n"/>
      <c r="AG286" s="31" t="n"/>
      <c r="AH286" s="31" t="n"/>
      <c r="AI286" s="31" t="n"/>
      <c r="AJ286" s="31" t="n"/>
      <c r="AK286" s="31" t="n"/>
      <c r="AL286" s="31" t="n"/>
      <c r="AM286" s="31" t="n"/>
      <c r="AN286" s="31" t="n"/>
    </row>
    <row r="287">
      <c r="A287" s="31" t="n"/>
      <c r="B287" s="31" t="n"/>
      <c r="C287" s="31" t="n"/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  <c r="Z287" s="31" t="n"/>
      <c r="AA287" s="31" t="n"/>
      <c r="AB287" s="31" t="n"/>
      <c r="AC287" s="31" t="n"/>
      <c r="AD287" s="31" t="n"/>
      <c r="AE287" s="31" t="n"/>
      <c r="AF287" s="31" t="n"/>
      <c r="AG287" s="31" t="n"/>
      <c r="AH287" s="31" t="n"/>
      <c r="AI287" s="31" t="n"/>
      <c r="AJ287" s="31" t="n"/>
      <c r="AK287" s="31" t="n"/>
      <c r="AL287" s="31" t="n"/>
      <c r="AM287" s="31" t="n"/>
      <c r="AN287" s="31" t="n"/>
    </row>
    <row r="288">
      <c r="A288" s="31" t="n"/>
      <c r="B288" s="31" t="n"/>
      <c r="C288" s="31" t="n"/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  <c r="Z288" s="31" t="n"/>
      <c r="AA288" s="31" t="n"/>
      <c r="AB288" s="31" t="n"/>
      <c r="AC288" s="31" t="n"/>
      <c r="AD288" s="31" t="n"/>
      <c r="AE288" s="31" t="n"/>
      <c r="AF288" s="31" t="n"/>
      <c r="AG288" s="31" t="n"/>
      <c r="AH288" s="31" t="n"/>
      <c r="AI288" s="31" t="n"/>
      <c r="AJ288" s="31" t="n"/>
      <c r="AK288" s="31" t="n"/>
      <c r="AL288" s="31" t="n"/>
      <c r="AM288" s="31" t="n"/>
      <c r="AN288" s="31" t="n"/>
    </row>
    <row r="289">
      <c r="A289" s="31" t="n"/>
      <c r="B289" s="31" t="n"/>
      <c r="C289" s="31" t="n"/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  <c r="AA289" s="31" t="n"/>
      <c r="AB289" s="31" t="n"/>
      <c r="AC289" s="31" t="n"/>
      <c r="AD289" s="31" t="n"/>
      <c r="AE289" s="31" t="n"/>
      <c r="AF289" s="31" t="n"/>
      <c r="AG289" s="31" t="n"/>
      <c r="AH289" s="31" t="n"/>
      <c r="AI289" s="31" t="n"/>
      <c r="AJ289" s="31" t="n"/>
      <c r="AK289" s="31" t="n"/>
      <c r="AL289" s="31" t="n"/>
      <c r="AM289" s="31" t="n"/>
      <c r="AN289" s="31" t="n"/>
    </row>
    <row r="290">
      <c r="A290" s="31" t="n"/>
      <c r="B290" s="31" t="n"/>
      <c r="C290" s="31" t="n"/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  <c r="Z290" s="31" t="n"/>
      <c r="AA290" s="31" t="n"/>
      <c r="AB290" s="31" t="n"/>
      <c r="AC290" s="31" t="n"/>
      <c r="AD290" s="31" t="n"/>
      <c r="AE290" s="31" t="n"/>
      <c r="AF290" s="31" t="n"/>
      <c r="AG290" s="31" t="n"/>
      <c r="AH290" s="31" t="n"/>
      <c r="AI290" s="31" t="n"/>
      <c r="AJ290" s="31" t="n"/>
      <c r="AK290" s="31" t="n"/>
      <c r="AL290" s="31" t="n"/>
      <c r="AM290" s="31" t="n"/>
      <c r="AN290" s="31" t="n"/>
    </row>
    <row r="291">
      <c r="A291" s="31" t="n"/>
      <c r="B291" s="31" t="n"/>
      <c r="C291" s="31" t="n"/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  <c r="Z291" s="31" t="n"/>
      <c r="AA291" s="31" t="n"/>
      <c r="AB291" s="31" t="n"/>
      <c r="AC291" s="31" t="n"/>
      <c r="AD291" s="31" t="n"/>
      <c r="AE291" s="31" t="n"/>
      <c r="AF291" s="31" t="n"/>
      <c r="AG291" s="31" t="n"/>
      <c r="AH291" s="31" t="n"/>
      <c r="AI291" s="31" t="n"/>
      <c r="AJ291" s="31" t="n"/>
      <c r="AK291" s="31" t="n"/>
      <c r="AL291" s="31" t="n"/>
      <c r="AM291" s="31" t="n"/>
      <c r="AN291" s="31" t="n"/>
    </row>
    <row r="292">
      <c r="A292" s="31" t="n"/>
      <c r="B292" s="31" t="n"/>
      <c r="C292" s="31" t="n"/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  <c r="Z292" s="31" t="n"/>
      <c r="AA292" s="31" t="n"/>
      <c r="AB292" s="31" t="n"/>
      <c r="AC292" s="31" t="n"/>
      <c r="AD292" s="31" t="n"/>
      <c r="AE292" s="31" t="n"/>
      <c r="AF292" s="31" t="n"/>
      <c r="AG292" s="31" t="n"/>
      <c r="AH292" s="31" t="n"/>
      <c r="AI292" s="31" t="n"/>
      <c r="AJ292" s="31" t="n"/>
      <c r="AK292" s="31" t="n"/>
      <c r="AL292" s="31" t="n"/>
      <c r="AM292" s="31" t="n"/>
      <c r="AN292" s="31" t="n"/>
    </row>
    <row r="293">
      <c r="A293" s="31" t="n"/>
      <c r="B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  <c r="Z293" s="31" t="n"/>
      <c r="AA293" s="31" t="n"/>
      <c r="AB293" s="31" t="n"/>
      <c r="AC293" s="31" t="n"/>
      <c r="AD293" s="31" t="n"/>
      <c r="AE293" s="31" t="n"/>
      <c r="AF293" s="31" t="n"/>
      <c r="AG293" s="31" t="n"/>
      <c r="AH293" s="31" t="n"/>
      <c r="AI293" s="31" t="n"/>
      <c r="AJ293" s="31" t="n"/>
      <c r="AK293" s="31" t="n"/>
      <c r="AL293" s="31" t="n"/>
      <c r="AM293" s="31" t="n"/>
      <c r="AN293" s="31" t="n"/>
    </row>
    <row r="294">
      <c r="A294" s="31" t="n"/>
      <c r="B294" s="31" t="n"/>
      <c r="C294" s="31" t="n"/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  <c r="Z294" s="31" t="n"/>
      <c r="AA294" s="31" t="n"/>
      <c r="AB294" s="31" t="n"/>
      <c r="AC294" s="31" t="n"/>
      <c r="AD294" s="31" t="n"/>
      <c r="AE294" s="31" t="n"/>
      <c r="AF294" s="31" t="n"/>
      <c r="AG294" s="31" t="n"/>
      <c r="AH294" s="31" t="n"/>
      <c r="AI294" s="31" t="n"/>
      <c r="AJ294" s="31" t="n"/>
      <c r="AK294" s="31" t="n"/>
      <c r="AL294" s="31" t="n"/>
      <c r="AM294" s="31" t="n"/>
      <c r="AN294" s="31" t="n"/>
    </row>
    <row r="295">
      <c r="A295" s="31" t="n"/>
      <c r="B295" s="31" t="n"/>
      <c r="C295" s="31" t="n"/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  <c r="Z295" s="31" t="n"/>
      <c r="AA295" s="31" t="n"/>
      <c r="AB295" s="31" t="n"/>
      <c r="AC295" s="31" t="n"/>
      <c r="AD295" s="31" t="n"/>
      <c r="AE295" s="31" t="n"/>
      <c r="AF295" s="31" t="n"/>
      <c r="AG295" s="31" t="n"/>
      <c r="AH295" s="31" t="n"/>
      <c r="AI295" s="31" t="n"/>
      <c r="AJ295" s="31" t="n"/>
      <c r="AK295" s="31" t="n"/>
      <c r="AL295" s="31" t="n"/>
      <c r="AM295" s="31" t="n"/>
      <c r="AN295" s="31" t="n"/>
    </row>
    <row r="296">
      <c r="A296" s="31" t="n"/>
      <c r="B296" s="31" t="n"/>
      <c r="C296" s="31" t="n"/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  <c r="Z296" s="31" t="n"/>
      <c r="AA296" s="31" t="n"/>
      <c r="AB296" s="31" t="n"/>
      <c r="AC296" s="31" t="n"/>
      <c r="AD296" s="31" t="n"/>
      <c r="AE296" s="31" t="n"/>
      <c r="AF296" s="31" t="n"/>
      <c r="AG296" s="31" t="n"/>
      <c r="AH296" s="31" t="n"/>
      <c r="AI296" s="31" t="n"/>
      <c r="AJ296" s="31" t="n"/>
      <c r="AK296" s="31" t="n"/>
      <c r="AL296" s="31" t="n"/>
      <c r="AM296" s="31" t="n"/>
      <c r="AN296" s="31" t="n"/>
    </row>
    <row r="297">
      <c r="A297" s="31" t="n"/>
      <c r="B297" s="31" t="n"/>
      <c r="C297" s="31" t="n"/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  <c r="Z297" s="31" t="n"/>
      <c r="AA297" s="31" t="n"/>
      <c r="AB297" s="31" t="n"/>
      <c r="AC297" s="31" t="n"/>
      <c r="AD297" s="31" t="n"/>
      <c r="AE297" s="31" t="n"/>
      <c r="AF297" s="31" t="n"/>
      <c r="AG297" s="31" t="n"/>
      <c r="AH297" s="31" t="n"/>
      <c r="AI297" s="31" t="n"/>
      <c r="AJ297" s="31" t="n"/>
      <c r="AK297" s="31" t="n"/>
      <c r="AL297" s="31" t="n"/>
      <c r="AM297" s="31" t="n"/>
      <c r="AN297" s="31" t="n"/>
    </row>
    <row r="298">
      <c r="A298" s="31" t="n"/>
      <c r="B298" s="31" t="n"/>
      <c r="C298" s="31" t="n"/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  <c r="Z298" s="31" t="n"/>
      <c r="AA298" s="31" t="n"/>
      <c r="AB298" s="31" t="n"/>
      <c r="AC298" s="31" t="n"/>
      <c r="AD298" s="31" t="n"/>
      <c r="AE298" s="31" t="n"/>
      <c r="AF298" s="31" t="n"/>
      <c r="AG298" s="31" t="n"/>
      <c r="AH298" s="31" t="n"/>
      <c r="AI298" s="31" t="n"/>
      <c r="AJ298" s="31" t="n"/>
      <c r="AK298" s="31" t="n"/>
      <c r="AL298" s="31" t="n"/>
      <c r="AM298" s="31" t="n"/>
      <c r="AN298" s="31" t="n"/>
    </row>
    <row r="299">
      <c r="A299" s="31" t="n"/>
      <c r="B299" s="31" t="n"/>
      <c r="C299" s="31" t="n"/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  <c r="Z299" s="31" t="n"/>
      <c r="AA299" s="31" t="n"/>
      <c r="AB299" s="31" t="n"/>
      <c r="AC299" s="31" t="n"/>
      <c r="AD299" s="31" t="n"/>
      <c r="AE299" s="31" t="n"/>
      <c r="AF299" s="31" t="n"/>
      <c r="AG299" s="31" t="n"/>
      <c r="AH299" s="31" t="n"/>
      <c r="AI299" s="31" t="n"/>
      <c r="AJ299" s="31" t="n"/>
      <c r="AK299" s="31" t="n"/>
      <c r="AL299" s="31" t="n"/>
      <c r="AM299" s="31" t="n"/>
      <c r="AN299" s="31" t="n"/>
    </row>
    <row r="300">
      <c r="A300" s="31" t="n"/>
      <c r="B300" s="31" t="n"/>
      <c r="C300" s="31" t="n"/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  <c r="Z300" s="31" t="n"/>
      <c r="AA300" s="31" t="n"/>
      <c r="AB300" s="31" t="n"/>
      <c r="AC300" s="31" t="n"/>
      <c r="AD300" s="31" t="n"/>
      <c r="AE300" s="31" t="n"/>
      <c r="AF300" s="31" t="n"/>
      <c r="AG300" s="31" t="n"/>
      <c r="AH300" s="31" t="n"/>
      <c r="AI300" s="31" t="n"/>
      <c r="AJ300" s="31" t="n"/>
      <c r="AK300" s="31" t="n"/>
      <c r="AL300" s="31" t="n"/>
      <c r="AM300" s="31" t="n"/>
      <c r="AN300" s="31" t="n"/>
    </row>
    <row r="301">
      <c r="A301" s="31" t="n"/>
      <c r="B301" s="31" t="n"/>
      <c r="C301" s="31" t="n"/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  <c r="Z301" s="31" t="n"/>
      <c r="AA301" s="31" t="n"/>
      <c r="AB301" s="31" t="n"/>
      <c r="AC301" s="31" t="n"/>
      <c r="AD301" s="31" t="n"/>
      <c r="AE301" s="31" t="n"/>
      <c r="AF301" s="31" t="n"/>
      <c r="AG301" s="31" t="n"/>
      <c r="AH301" s="31" t="n"/>
      <c r="AI301" s="31" t="n"/>
      <c r="AJ301" s="31" t="n"/>
      <c r="AK301" s="31" t="n"/>
      <c r="AL301" s="31" t="n"/>
      <c r="AM301" s="31" t="n"/>
      <c r="AN301" s="31" t="n"/>
    </row>
    <row r="302">
      <c r="A302" s="31" t="n"/>
      <c r="B302" s="31" t="n"/>
      <c r="C302" s="31" t="n"/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  <c r="Z302" s="31" t="n"/>
      <c r="AA302" s="31" t="n"/>
      <c r="AB302" s="31" t="n"/>
      <c r="AC302" s="31" t="n"/>
      <c r="AD302" s="31" t="n"/>
      <c r="AE302" s="31" t="n"/>
      <c r="AF302" s="31" t="n"/>
      <c r="AG302" s="31" t="n"/>
      <c r="AH302" s="31" t="n"/>
      <c r="AI302" s="31" t="n"/>
      <c r="AJ302" s="31" t="n"/>
      <c r="AK302" s="31" t="n"/>
      <c r="AL302" s="31" t="n"/>
      <c r="AM302" s="31" t="n"/>
      <c r="AN302" s="31" t="n"/>
    </row>
    <row r="303">
      <c r="A303" s="31" t="n"/>
      <c r="B303" s="31" t="n"/>
      <c r="C303" s="31" t="n"/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  <c r="Z303" s="31" t="n"/>
      <c r="AA303" s="31" t="n"/>
      <c r="AB303" s="31" t="n"/>
      <c r="AC303" s="31" t="n"/>
      <c r="AD303" s="31" t="n"/>
      <c r="AE303" s="31" t="n"/>
      <c r="AF303" s="31" t="n"/>
      <c r="AG303" s="31" t="n"/>
      <c r="AH303" s="31" t="n"/>
      <c r="AI303" s="31" t="n"/>
      <c r="AJ303" s="31" t="n"/>
      <c r="AK303" s="31" t="n"/>
      <c r="AL303" s="31" t="n"/>
      <c r="AM303" s="31" t="n"/>
      <c r="AN303" s="31" t="n"/>
    </row>
    <row r="304">
      <c r="A304" s="31" t="n"/>
      <c r="B304" s="31" t="n"/>
      <c r="C304" s="31" t="n"/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  <c r="Z304" s="31" t="n"/>
      <c r="AA304" s="31" t="n"/>
      <c r="AB304" s="31" t="n"/>
      <c r="AC304" s="31" t="n"/>
      <c r="AD304" s="31" t="n"/>
      <c r="AE304" s="31" t="n"/>
      <c r="AF304" s="31" t="n"/>
      <c r="AG304" s="31" t="n"/>
      <c r="AH304" s="31" t="n"/>
      <c r="AI304" s="31" t="n"/>
      <c r="AJ304" s="31" t="n"/>
      <c r="AK304" s="31" t="n"/>
      <c r="AL304" s="31" t="n"/>
      <c r="AM304" s="31" t="n"/>
      <c r="AN304" s="31" t="n"/>
    </row>
    <row r="305">
      <c r="A305" s="31" t="n"/>
      <c r="B305" s="31" t="n"/>
      <c r="C305" s="31" t="n"/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  <c r="Z305" s="31" t="n"/>
      <c r="AA305" s="31" t="n"/>
      <c r="AB305" s="31" t="n"/>
      <c r="AC305" s="31" t="n"/>
      <c r="AD305" s="31" t="n"/>
      <c r="AE305" s="31" t="n"/>
      <c r="AF305" s="31" t="n"/>
      <c r="AG305" s="31" t="n"/>
      <c r="AH305" s="31" t="n"/>
      <c r="AI305" s="31" t="n"/>
      <c r="AJ305" s="31" t="n"/>
      <c r="AK305" s="31" t="n"/>
      <c r="AL305" s="31" t="n"/>
      <c r="AM305" s="31" t="n"/>
      <c r="AN305" s="31" t="n"/>
    </row>
    <row r="306">
      <c r="A306" s="31" t="n"/>
      <c r="B306" s="31" t="n"/>
      <c r="C306" s="31" t="n"/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  <c r="Z306" s="31" t="n"/>
      <c r="AA306" s="31" t="n"/>
      <c r="AB306" s="31" t="n"/>
      <c r="AC306" s="31" t="n"/>
      <c r="AD306" s="31" t="n"/>
      <c r="AE306" s="31" t="n"/>
      <c r="AF306" s="31" t="n"/>
      <c r="AG306" s="31" t="n"/>
      <c r="AH306" s="31" t="n"/>
      <c r="AI306" s="31" t="n"/>
      <c r="AJ306" s="31" t="n"/>
      <c r="AK306" s="31" t="n"/>
      <c r="AL306" s="31" t="n"/>
      <c r="AM306" s="31" t="n"/>
      <c r="AN306" s="31" t="n"/>
    </row>
    <row r="307">
      <c r="A307" s="31" t="n"/>
      <c r="B307" s="31" t="n"/>
      <c r="C307" s="31" t="n"/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  <c r="Z307" s="31" t="n"/>
      <c r="AA307" s="31" t="n"/>
      <c r="AB307" s="31" t="n"/>
      <c r="AC307" s="31" t="n"/>
      <c r="AD307" s="31" t="n"/>
      <c r="AE307" s="31" t="n"/>
      <c r="AF307" s="31" t="n"/>
      <c r="AG307" s="31" t="n"/>
      <c r="AH307" s="31" t="n"/>
      <c r="AI307" s="31" t="n"/>
      <c r="AJ307" s="31" t="n"/>
      <c r="AK307" s="31" t="n"/>
      <c r="AL307" s="31" t="n"/>
      <c r="AM307" s="31" t="n"/>
      <c r="AN307" s="31" t="n"/>
    </row>
    <row r="308">
      <c r="A308" s="31" t="n"/>
      <c r="B308" s="31" t="n"/>
      <c r="C308" s="31" t="n"/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  <c r="Z308" s="31" t="n"/>
      <c r="AA308" s="31" t="n"/>
      <c r="AB308" s="31" t="n"/>
      <c r="AC308" s="31" t="n"/>
      <c r="AD308" s="31" t="n"/>
      <c r="AE308" s="31" t="n"/>
      <c r="AF308" s="31" t="n"/>
      <c r="AG308" s="31" t="n"/>
      <c r="AH308" s="31" t="n"/>
      <c r="AI308" s="31" t="n"/>
      <c r="AJ308" s="31" t="n"/>
      <c r="AK308" s="31" t="n"/>
      <c r="AL308" s="31" t="n"/>
      <c r="AM308" s="31" t="n"/>
      <c r="AN308" s="31" t="n"/>
    </row>
    <row r="309">
      <c r="A309" s="31" t="n"/>
      <c r="B309" s="31" t="n"/>
      <c r="C309" s="31" t="n"/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  <c r="Z309" s="31" t="n"/>
      <c r="AA309" s="31" t="n"/>
      <c r="AB309" s="31" t="n"/>
      <c r="AC309" s="31" t="n"/>
      <c r="AD309" s="31" t="n"/>
      <c r="AE309" s="31" t="n"/>
      <c r="AF309" s="31" t="n"/>
      <c r="AG309" s="31" t="n"/>
      <c r="AH309" s="31" t="n"/>
      <c r="AI309" s="31" t="n"/>
      <c r="AJ309" s="31" t="n"/>
      <c r="AK309" s="31" t="n"/>
      <c r="AL309" s="31" t="n"/>
      <c r="AM309" s="31" t="n"/>
      <c r="AN309" s="31" t="n"/>
    </row>
    <row r="310">
      <c r="A310" s="31" t="n"/>
      <c r="B310" s="31" t="n"/>
      <c r="C310" s="31" t="n"/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  <c r="Z310" s="31" t="n"/>
      <c r="AA310" s="31" t="n"/>
      <c r="AB310" s="31" t="n"/>
      <c r="AC310" s="31" t="n"/>
      <c r="AD310" s="31" t="n"/>
      <c r="AE310" s="31" t="n"/>
      <c r="AF310" s="31" t="n"/>
      <c r="AG310" s="31" t="n"/>
      <c r="AH310" s="31" t="n"/>
      <c r="AI310" s="31" t="n"/>
      <c r="AJ310" s="31" t="n"/>
      <c r="AK310" s="31" t="n"/>
      <c r="AL310" s="31" t="n"/>
      <c r="AM310" s="31" t="n"/>
      <c r="AN310" s="31" t="n"/>
    </row>
    <row r="311">
      <c r="A311" s="31" t="n"/>
      <c r="B311" s="31" t="n"/>
      <c r="C311" s="31" t="n"/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  <c r="Z311" s="31" t="n"/>
      <c r="AA311" s="31" t="n"/>
      <c r="AB311" s="31" t="n"/>
      <c r="AC311" s="31" t="n"/>
      <c r="AD311" s="31" t="n"/>
      <c r="AE311" s="31" t="n"/>
      <c r="AF311" s="31" t="n"/>
      <c r="AG311" s="31" t="n"/>
      <c r="AH311" s="31" t="n"/>
      <c r="AI311" s="31" t="n"/>
      <c r="AJ311" s="31" t="n"/>
      <c r="AK311" s="31" t="n"/>
      <c r="AL311" s="31" t="n"/>
      <c r="AM311" s="31" t="n"/>
      <c r="AN311" s="31" t="n"/>
    </row>
    <row r="312">
      <c r="A312" s="31" t="n"/>
      <c r="B312" s="31" t="n"/>
      <c r="C312" s="31" t="n"/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  <c r="Z312" s="31" t="n"/>
      <c r="AA312" s="31" t="n"/>
      <c r="AB312" s="31" t="n"/>
      <c r="AC312" s="31" t="n"/>
      <c r="AD312" s="31" t="n"/>
      <c r="AE312" s="31" t="n"/>
      <c r="AF312" s="31" t="n"/>
      <c r="AG312" s="31" t="n"/>
      <c r="AH312" s="31" t="n"/>
      <c r="AI312" s="31" t="n"/>
      <c r="AJ312" s="31" t="n"/>
      <c r="AK312" s="31" t="n"/>
      <c r="AL312" s="31" t="n"/>
      <c r="AM312" s="31" t="n"/>
      <c r="AN312" s="31" t="n"/>
    </row>
    <row r="313">
      <c r="A313" s="31" t="n"/>
      <c r="B313" s="31" t="n"/>
      <c r="C313" s="31" t="n"/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  <c r="Z313" s="31" t="n"/>
      <c r="AA313" s="31" t="n"/>
      <c r="AB313" s="31" t="n"/>
      <c r="AC313" s="31" t="n"/>
      <c r="AD313" s="31" t="n"/>
      <c r="AE313" s="31" t="n"/>
      <c r="AF313" s="31" t="n"/>
      <c r="AG313" s="31" t="n"/>
      <c r="AH313" s="31" t="n"/>
      <c r="AI313" s="31" t="n"/>
      <c r="AJ313" s="31" t="n"/>
      <c r="AK313" s="31" t="n"/>
      <c r="AL313" s="31" t="n"/>
      <c r="AM313" s="31" t="n"/>
      <c r="AN313" s="31" t="n"/>
    </row>
    <row r="314">
      <c r="A314" s="31" t="n"/>
      <c r="B314" s="31" t="n"/>
      <c r="C314" s="31" t="n"/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  <c r="Z314" s="31" t="n"/>
      <c r="AA314" s="31" t="n"/>
      <c r="AB314" s="31" t="n"/>
      <c r="AC314" s="31" t="n"/>
      <c r="AD314" s="31" t="n"/>
      <c r="AE314" s="31" t="n"/>
      <c r="AF314" s="31" t="n"/>
      <c r="AG314" s="31" t="n"/>
      <c r="AH314" s="31" t="n"/>
      <c r="AI314" s="31" t="n"/>
      <c r="AJ314" s="31" t="n"/>
      <c r="AK314" s="31" t="n"/>
      <c r="AL314" s="31" t="n"/>
      <c r="AM314" s="31" t="n"/>
      <c r="AN314" s="31" t="n"/>
    </row>
    <row r="315">
      <c r="A315" s="31" t="n"/>
      <c r="B315" s="31" t="n"/>
      <c r="C315" s="31" t="n"/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  <c r="Z315" s="31" t="n"/>
      <c r="AA315" s="31" t="n"/>
      <c r="AB315" s="31" t="n"/>
      <c r="AC315" s="31" t="n"/>
      <c r="AD315" s="31" t="n"/>
      <c r="AE315" s="31" t="n"/>
      <c r="AF315" s="31" t="n"/>
      <c r="AG315" s="31" t="n"/>
      <c r="AH315" s="31" t="n"/>
      <c r="AI315" s="31" t="n"/>
      <c r="AJ315" s="31" t="n"/>
      <c r="AK315" s="31" t="n"/>
      <c r="AL315" s="31" t="n"/>
      <c r="AM315" s="31" t="n"/>
      <c r="AN315" s="31" t="n"/>
    </row>
    <row r="316">
      <c r="A316" s="31" t="n"/>
      <c r="B316" s="31" t="n"/>
      <c r="C316" s="31" t="n"/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  <c r="Z316" s="31" t="n"/>
      <c r="AA316" s="31" t="n"/>
      <c r="AB316" s="31" t="n"/>
      <c r="AC316" s="31" t="n"/>
      <c r="AD316" s="31" t="n"/>
      <c r="AE316" s="31" t="n"/>
      <c r="AF316" s="31" t="n"/>
      <c r="AG316" s="31" t="n"/>
      <c r="AH316" s="31" t="n"/>
      <c r="AI316" s="31" t="n"/>
      <c r="AJ316" s="31" t="n"/>
      <c r="AK316" s="31" t="n"/>
      <c r="AL316" s="31" t="n"/>
      <c r="AM316" s="31" t="n"/>
      <c r="AN316" s="31" t="n"/>
    </row>
    <row r="317">
      <c r="A317" s="31" t="n"/>
      <c r="B317" s="31" t="n"/>
      <c r="C317" s="31" t="n"/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  <c r="Z317" s="31" t="n"/>
      <c r="AA317" s="31" t="n"/>
      <c r="AB317" s="31" t="n"/>
      <c r="AC317" s="31" t="n"/>
      <c r="AD317" s="31" t="n"/>
      <c r="AE317" s="31" t="n"/>
      <c r="AF317" s="31" t="n"/>
      <c r="AG317" s="31" t="n"/>
      <c r="AH317" s="31" t="n"/>
      <c r="AI317" s="31" t="n"/>
      <c r="AJ317" s="31" t="n"/>
      <c r="AK317" s="31" t="n"/>
      <c r="AL317" s="31" t="n"/>
      <c r="AM317" s="31" t="n"/>
      <c r="AN317" s="31" t="n"/>
    </row>
    <row r="318">
      <c r="A318" s="31" t="n"/>
      <c r="B318" s="31" t="n"/>
      <c r="C318" s="31" t="n"/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  <c r="Z318" s="31" t="n"/>
      <c r="AA318" s="31" t="n"/>
      <c r="AB318" s="31" t="n"/>
      <c r="AC318" s="31" t="n"/>
      <c r="AD318" s="31" t="n"/>
      <c r="AE318" s="31" t="n"/>
      <c r="AF318" s="31" t="n"/>
      <c r="AG318" s="31" t="n"/>
      <c r="AH318" s="31" t="n"/>
      <c r="AI318" s="31" t="n"/>
      <c r="AJ318" s="31" t="n"/>
      <c r="AK318" s="31" t="n"/>
      <c r="AL318" s="31" t="n"/>
      <c r="AM318" s="31" t="n"/>
      <c r="AN318" s="31" t="n"/>
    </row>
    <row r="319">
      <c r="A319" s="31" t="n"/>
      <c r="B319" s="31" t="n"/>
      <c r="C319" s="31" t="n"/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  <c r="Z319" s="31" t="n"/>
      <c r="AA319" s="31" t="n"/>
      <c r="AB319" s="31" t="n"/>
      <c r="AC319" s="31" t="n"/>
      <c r="AD319" s="31" t="n"/>
      <c r="AE319" s="31" t="n"/>
      <c r="AF319" s="31" t="n"/>
      <c r="AG319" s="31" t="n"/>
      <c r="AH319" s="31" t="n"/>
      <c r="AI319" s="31" t="n"/>
      <c r="AJ319" s="31" t="n"/>
      <c r="AK319" s="31" t="n"/>
      <c r="AL319" s="31" t="n"/>
      <c r="AM319" s="31" t="n"/>
      <c r="AN319" s="31" t="n"/>
    </row>
    <row r="320">
      <c r="A320" s="31" t="n"/>
      <c r="B320" s="31" t="n"/>
      <c r="C320" s="31" t="n"/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  <c r="Z320" s="31" t="n"/>
      <c r="AA320" s="31" t="n"/>
      <c r="AB320" s="31" t="n"/>
      <c r="AC320" s="31" t="n"/>
      <c r="AD320" s="31" t="n"/>
      <c r="AE320" s="31" t="n"/>
      <c r="AF320" s="31" t="n"/>
      <c r="AG320" s="31" t="n"/>
      <c r="AH320" s="31" t="n"/>
      <c r="AI320" s="31" t="n"/>
      <c r="AJ320" s="31" t="n"/>
      <c r="AK320" s="31" t="n"/>
      <c r="AL320" s="31" t="n"/>
      <c r="AM320" s="31" t="n"/>
      <c r="AN320" s="31" t="n"/>
    </row>
    <row r="321">
      <c r="A321" s="31" t="n"/>
      <c r="B321" s="31" t="n"/>
      <c r="C321" s="31" t="n"/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  <c r="Z321" s="31" t="n"/>
      <c r="AA321" s="31" t="n"/>
      <c r="AB321" s="31" t="n"/>
      <c r="AC321" s="31" t="n"/>
      <c r="AD321" s="31" t="n"/>
      <c r="AE321" s="31" t="n"/>
      <c r="AF321" s="31" t="n"/>
      <c r="AG321" s="31" t="n"/>
      <c r="AH321" s="31" t="n"/>
      <c r="AI321" s="31" t="n"/>
      <c r="AJ321" s="31" t="n"/>
      <c r="AK321" s="31" t="n"/>
      <c r="AL321" s="31" t="n"/>
      <c r="AM321" s="31" t="n"/>
      <c r="AN321" s="31" t="n"/>
    </row>
    <row r="322">
      <c r="A322" s="31" t="n"/>
      <c r="B322" s="31" t="n"/>
      <c r="C322" s="31" t="n"/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  <c r="Z322" s="31" t="n"/>
      <c r="AA322" s="31" t="n"/>
      <c r="AB322" s="31" t="n"/>
      <c r="AC322" s="31" t="n"/>
      <c r="AD322" s="31" t="n"/>
      <c r="AE322" s="31" t="n"/>
      <c r="AF322" s="31" t="n"/>
      <c r="AG322" s="31" t="n"/>
      <c r="AH322" s="31" t="n"/>
      <c r="AI322" s="31" t="n"/>
      <c r="AJ322" s="31" t="n"/>
      <c r="AK322" s="31" t="n"/>
      <c r="AL322" s="31" t="n"/>
      <c r="AM322" s="31" t="n"/>
      <c r="AN322" s="31" t="n"/>
    </row>
    <row r="323">
      <c r="A323" s="31" t="n"/>
      <c r="B323" s="31" t="n"/>
      <c r="C323" s="31" t="n"/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  <c r="Z323" s="31" t="n"/>
      <c r="AA323" s="31" t="n"/>
      <c r="AB323" s="31" t="n"/>
      <c r="AC323" s="31" t="n"/>
      <c r="AD323" s="31" t="n"/>
      <c r="AE323" s="31" t="n"/>
      <c r="AF323" s="31" t="n"/>
      <c r="AG323" s="31" t="n"/>
      <c r="AH323" s="31" t="n"/>
      <c r="AI323" s="31" t="n"/>
      <c r="AJ323" s="31" t="n"/>
      <c r="AK323" s="31" t="n"/>
      <c r="AL323" s="31" t="n"/>
      <c r="AM323" s="31" t="n"/>
      <c r="AN323" s="31" t="n"/>
    </row>
    <row r="324">
      <c r="A324" s="31" t="n"/>
      <c r="B324" s="31" t="n"/>
      <c r="C324" s="31" t="n"/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  <c r="Z324" s="31" t="n"/>
      <c r="AA324" s="31" t="n"/>
      <c r="AB324" s="31" t="n"/>
      <c r="AC324" s="31" t="n"/>
      <c r="AD324" s="31" t="n"/>
      <c r="AE324" s="31" t="n"/>
      <c r="AF324" s="31" t="n"/>
      <c r="AG324" s="31" t="n"/>
      <c r="AH324" s="31" t="n"/>
      <c r="AI324" s="31" t="n"/>
      <c r="AJ324" s="31" t="n"/>
      <c r="AK324" s="31" t="n"/>
      <c r="AL324" s="31" t="n"/>
      <c r="AM324" s="31" t="n"/>
      <c r="AN324" s="31" t="n"/>
    </row>
    <row r="325">
      <c r="A325" s="31" t="n"/>
      <c r="B325" s="31" t="n"/>
      <c r="C325" s="31" t="n"/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  <c r="Z325" s="31" t="n"/>
      <c r="AA325" s="31" t="n"/>
      <c r="AB325" s="31" t="n"/>
      <c r="AC325" s="31" t="n"/>
      <c r="AD325" s="31" t="n"/>
      <c r="AE325" s="31" t="n"/>
      <c r="AF325" s="31" t="n"/>
      <c r="AG325" s="31" t="n"/>
      <c r="AH325" s="31" t="n"/>
      <c r="AI325" s="31" t="n"/>
      <c r="AJ325" s="31" t="n"/>
      <c r="AK325" s="31" t="n"/>
      <c r="AL325" s="31" t="n"/>
      <c r="AM325" s="31" t="n"/>
      <c r="AN325" s="31" t="n"/>
    </row>
    <row r="326">
      <c r="A326" s="31" t="n"/>
      <c r="B326" s="31" t="n"/>
      <c r="C326" s="31" t="n"/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  <c r="Z326" s="31" t="n"/>
      <c r="AA326" s="31" t="n"/>
      <c r="AB326" s="31" t="n"/>
      <c r="AC326" s="31" t="n"/>
      <c r="AD326" s="31" t="n"/>
      <c r="AE326" s="31" t="n"/>
      <c r="AF326" s="31" t="n"/>
      <c r="AG326" s="31" t="n"/>
      <c r="AH326" s="31" t="n"/>
      <c r="AI326" s="31" t="n"/>
      <c r="AJ326" s="31" t="n"/>
      <c r="AK326" s="31" t="n"/>
      <c r="AL326" s="31" t="n"/>
      <c r="AM326" s="31" t="n"/>
      <c r="AN326" s="31" t="n"/>
    </row>
    <row r="327">
      <c r="A327" s="31" t="n"/>
      <c r="B327" s="31" t="n"/>
      <c r="C327" s="31" t="n"/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  <c r="Z327" s="31" t="n"/>
      <c r="AA327" s="31" t="n"/>
      <c r="AB327" s="31" t="n"/>
      <c r="AC327" s="31" t="n"/>
      <c r="AD327" s="31" t="n"/>
      <c r="AE327" s="31" t="n"/>
      <c r="AF327" s="31" t="n"/>
      <c r="AG327" s="31" t="n"/>
      <c r="AH327" s="31" t="n"/>
      <c r="AI327" s="31" t="n"/>
      <c r="AJ327" s="31" t="n"/>
      <c r="AK327" s="31" t="n"/>
      <c r="AL327" s="31" t="n"/>
      <c r="AM327" s="31" t="n"/>
      <c r="AN327" s="31" t="n"/>
    </row>
    <row r="328">
      <c r="A328" s="31" t="n"/>
      <c r="B328" s="31" t="n"/>
      <c r="C328" s="31" t="n"/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  <c r="Z328" s="31" t="n"/>
      <c r="AA328" s="31" t="n"/>
      <c r="AB328" s="31" t="n"/>
      <c r="AC328" s="31" t="n"/>
      <c r="AD328" s="31" t="n"/>
      <c r="AE328" s="31" t="n"/>
      <c r="AF328" s="31" t="n"/>
      <c r="AG328" s="31" t="n"/>
      <c r="AH328" s="31" t="n"/>
      <c r="AI328" s="31" t="n"/>
      <c r="AJ328" s="31" t="n"/>
      <c r="AK328" s="31" t="n"/>
      <c r="AL328" s="31" t="n"/>
      <c r="AM328" s="31" t="n"/>
      <c r="AN328" s="31" t="n"/>
    </row>
    <row r="329">
      <c r="A329" s="31" t="n"/>
      <c r="B329" s="31" t="n"/>
      <c r="C329" s="31" t="n"/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  <c r="Z329" s="31" t="n"/>
      <c r="AA329" s="31" t="n"/>
      <c r="AB329" s="31" t="n"/>
      <c r="AC329" s="31" t="n"/>
      <c r="AD329" s="31" t="n"/>
      <c r="AE329" s="31" t="n"/>
      <c r="AF329" s="31" t="n"/>
      <c r="AG329" s="31" t="n"/>
      <c r="AH329" s="31" t="n"/>
      <c r="AI329" s="31" t="n"/>
      <c r="AJ329" s="31" t="n"/>
      <c r="AK329" s="31" t="n"/>
      <c r="AL329" s="31" t="n"/>
      <c r="AM329" s="31" t="n"/>
      <c r="AN329" s="31" t="n"/>
    </row>
    <row r="330">
      <c r="A330" s="31" t="n"/>
      <c r="B330" s="31" t="n"/>
      <c r="C330" s="31" t="n"/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  <c r="Z330" s="31" t="n"/>
      <c r="AA330" s="31" t="n"/>
      <c r="AB330" s="31" t="n"/>
      <c r="AC330" s="31" t="n"/>
      <c r="AD330" s="31" t="n"/>
      <c r="AE330" s="31" t="n"/>
      <c r="AF330" s="31" t="n"/>
      <c r="AG330" s="31" t="n"/>
      <c r="AH330" s="31" t="n"/>
      <c r="AI330" s="31" t="n"/>
      <c r="AJ330" s="31" t="n"/>
      <c r="AK330" s="31" t="n"/>
      <c r="AL330" s="31" t="n"/>
      <c r="AM330" s="31" t="n"/>
      <c r="AN330" s="31" t="n"/>
    </row>
    <row r="331">
      <c r="A331" s="31" t="n"/>
      <c r="B331" s="31" t="n"/>
      <c r="C331" s="31" t="n"/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  <c r="Z331" s="31" t="n"/>
      <c r="AA331" s="31" t="n"/>
      <c r="AB331" s="31" t="n"/>
      <c r="AC331" s="31" t="n"/>
      <c r="AD331" s="31" t="n"/>
      <c r="AE331" s="31" t="n"/>
      <c r="AF331" s="31" t="n"/>
      <c r="AG331" s="31" t="n"/>
      <c r="AH331" s="31" t="n"/>
      <c r="AI331" s="31" t="n"/>
      <c r="AJ331" s="31" t="n"/>
      <c r="AK331" s="31" t="n"/>
      <c r="AL331" s="31" t="n"/>
      <c r="AM331" s="31" t="n"/>
      <c r="AN331" s="31" t="n"/>
    </row>
    <row r="332">
      <c r="A332" s="31" t="n"/>
      <c r="B332" s="31" t="n"/>
      <c r="C332" s="31" t="n"/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  <c r="Z332" s="31" t="n"/>
      <c r="AA332" s="31" t="n"/>
      <c r="AB332" s="31" t="n"/>
      <c r="AC332" s="31" t="n"/>
      <c r="AD332" s="31" t="n"/>
      <c r="AE332" s="31" t="n"/>
      <c r="AF332" s="31" t="n"/>
      <c r="AG332" s="31" t="n"/>
      <c r="AH332" s="31" t="n"/>
      <c r="AI332" s="31" t="n"/>
      <c r="AJ332" s="31" t="n"/>
      <c r="AK332" s="31" t="n"/>
      <c r="AL332" s="31" t="n"/>
      <c r="AM332" s="31" t="n"/>
      <c r="AN332" s="31" t="n"/>
    </row>
    <row r="333">
      <c r="A333" s="31" t="n"/>
      <c r="B333" s="31" t="n"/>
      <c r="C333" s="31" t="n"/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  <c r="Z333" s="31" t="n"/>
      <c r="AA333" s="31" t="n"/>
      <c r="AB333" s="31" t="n"/>
      <c r="AC333" s="31" t="n"/>
      <c r="AD333" s="31" t="n"/>
      <c r="AE333" s="31" t="n"/>
      <c r="AF333" s="31" t="n"/>
      <c r="AG333" s="31" t="n"/>
      <c r="AH333" s="31" t="n"/>
      <c r="AI333" s="31" t="n"/>
      <c r="AJ333" s="31" t="n"/>
      <c r="AK333" s="31" t="n"/>
      <c r="AL333" s="31" t="n"/>
      <c r="AM333" s="31" t="n"/>
      <c r="AN333" s="31" t="n"/>
    </row>
    <row r="334">
      <c r="A334" s="31" t="n"/>
      <c r="B334" s="31" t="n"/>
      <c r="C334" s="31" t="n"/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  <c r="Z334" s="31" t="n"/>
      <c r="AA334" s="31" t="n"/>
      <c r="AB334" s="31" t="n"/>
      <c r="AC334" s="31" t="n"/>
      <c r="AD334" s="31" t="n"/>
      <c r="AE334" s="31" t="n"/>
      <c r="AF334" s="31" t="n"/>
      <c r="AG334" s="31" t="n"/>
      <c r="AH334" s="31" t="n"/>
      <c r="AI334" s="31" t="n"/>
      <c r="AJ334" s="31" t="n"/>
      <c r="AK334" s="31" t="n"/>
      <c r="AL334" s="31" t="n"/>
      <c r="AM334" s="31" t="n"/>
      <c r="AN334" s="31" t="n"/>
    </row>
    <row r="335">
      <c r="A335" s="31" t="n"/>
      <c r="B335" s="31" t="n"/>
      <c r="C335" s="31" t="n"/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  <c r="Z335" s="31" t="n"/>
      <c r="AA335" s="31" t="n"/>
      <c r="AB335" s="31" t="n"/>
      <c r="AC335" s="31" t="n"/>
      <c r="AD335" s="31" t="n"/>
      <c r="AE335" s="31" t="n"/>
      <c r="AF335" s="31" t="n"/>
      <c r="AG335" s="31" t="n"/>
      <c r="AH335" s="31" t="n"/>
      <c r="AI335" s="31" t="n"/>
      <c r="AJ335" s="31" t="n"/>
      <c r="AK335" s="31" t="n"/>
      <c r="AL335" s="31" t="n"/>
      <c r="AM335" s="31" t="n"/>
      <c r="AN335" s="31" t="n"/>
    </row>
    <row r="336">
      <c r="A336" s="31" t="n"/>
      <c r="B336" s="31" t="n"/>
      <c r="C336" s="31" t="n"/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  <c r="Z336" s="31" t="n"/>
      <c r="AA336" s="31" t="n"/>
      <c r="AB336" s="31" t="n"/>
      <c r="AC336" s="31" t="n"/>
      <c r="AD336" s="31" t="n"/>
      <c r="AE336" s="31" t="n"/>
      <c r="AF336" s="31" t="n"/>
      <c r="AG336" s="31" t="n"/>
      <c r="AH336" s="31" t="n"/>
      <c r="AI336" s="31" t="n"/>
      <c r="AJ336" s="31" t="n"/>
      <c r="AK336" s="31" t="n"/>
      <c r="AL336" s="31" t="n"/>
      <c r="AM336" s="31" t="n"/>
      <c r="AN336" s="31" t="n"/>
    </row>
    <row r="337">
      <c r="A337" s="31" t="n"/>
      <c r="B337" s="31" t="n"/>
      <c r="C337" s="31" t="n"/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  <c r="Z337" s="31" t="n"/>
      <c r="AA337" s="31" t="n"/>
      <c r="AB337" s="31" t="n"/>
      <c r="AC337" s="31" t="n"/>
      <c r="AD337" s="31" t="n"/>
      <c r="AE337" s="31" t="n"/>
      <c r="AF337" s="31" t="n"/>
      <c r="AG337" s="31" t="n"/>
      <c r="AH337" s="31" t="n"/>
      <c r="AI337" s="31" t="n"/>
      <c r="AJ337" s="31" t="n"/>
      <c r="AK337" s="31" t="n"/>
      <c r="AL337" s="31" t="n"/>
      <c r="AM337" s="31" t="n"/>
      <c r="AN337" s="31" t="n"/>
    </row>
    <row r="338">
      <c r="A338" s="31" t="n"/>
      <c r="B338" s="31" t="n"/>
      <c r="C338" s="31" t="n"/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  <c r="Z338" s="31" t="n"/>
      <c r="AA338" s="31" t="n"/>
      <c r="AB338" s="31" t="n"/>
      <c r="AC338" s="31" t="n"/>
      <c r="AD338" s="31" t="n"/>
      <c r="AE338" s="31" t="n"/>
      <c r="AF338" s="31" t="n"/>
      <c r="AG338" s="31" t="n"/>
      <c r="AH338" s="31" t="n"/>
      <c r="AI338" s="31" t="n"/>
      <c r="AJ338" s="31" t="n"/>
      <c r="AK338" s="31" t="n"/>
      <c r="AL338" s="31" t="n"/>
      <c r="AM338" s="31" t="n"/>
      <c r="AN338" s="31" t="n"/>
    </row>
    <row r="339">
      <c r="A339" s="31" t="n"/>
      <c r="B339" s="31" t="n"/>
      <c r="C339" s="31" t="n"/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  <c r="Z339" s="31" t="n"/>
      <c r="AA339" s="31" t="n"/>
      <c r="AB339" s="31" t="n"/>
      <c r="AC339" s="31" t="n"/>
      <c r="AD339" s="31" t="n"/>
      <c r="AE339" s="31" t="n"/>
      <c r="AF339" s="31" t="n"/>
      <c r="AG339" s="31" t="n"/>
      <c r="AH339" s="31" t="n"/>
      <c r="AI339" s="31" t="n"/>
      <c r="AJ339" s="31" t="n"/>
      <c r="AK339" s="31" t="n"/>
      <c r="AL339" s="31" t="n"/>
      <c r="AM339" s="31" t="n"/>
      <c r="AN339" s="31" t="n"/>
    </row>
    <row r="340">
      <c r="A340" s="31" t="n"/>
      <c r="B340" s="31" t="n"/>
      <c r="C340" s="31" t="n"/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  <c r="Z340" s="31" t="n"/>
      <c r="AA340" s="31" t="n"/>
      <c r="AB340" s="31" t="n"/>
      <c r="AC340" s="31" t="n"/>
      <c r="AD340" s="31" t="n"/>
      <c r="AE340" s="31" t="n"/>
      <c r="AF340" s="31" t="n"/>
      <c r="AG340" s="31" t="n"/>
      <c r="AH340" s="31" t="n"/>
      <c r="AI340" s="31" t="n"/>
      <c r="AJ340" s="31" t="n"/>
      <c r="AK340" s="31" t="n"/>
      <c r="AL340" s="31" t="n"/>
      <c r="AM340" s="31" t="n"/>
      <c r="AN340" s="31" t="n"/>
    </row>
    <row r="341">
      <c r="A341" s="31" t="n"/>
      <c r="B341" s="31" t="n"/>
      <c r="C341" s="31" t="n"/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  <c r="Z341" s="31" t="n"/>
      <c r="AA341" s="31" t="n"/>
      <c r="AB341" s="31" t="n"/>
      <c r="AC341" s="31" t="n"/>
      <c r="AD341" s="31" t="n"/>
      <c r="AE341" s="31" t="n"/>
      <c r="AF341" s="31" t="n"/>
      <c r="AG341" s="31" t="n"/>
      <c r="AH341" s="31" t="n"/>
      <c r="AI341" s="31" t="n"/>
      <c r="AJ341" s="31" t="n"/>
      <c r="AK341" s="31" t="n"/>
      <c r="AL341" s="31" t="n"/>
      <c r="AM341" s="31" t="n"/>
      <c r="AN341" s="31" t="n"/>
    </row>
    <row r="342">
      <c r="A342" s="31" t="n"/>
      <c r="B342" s="31" t="n"/>
      <c r="C342" s="31" t="n"/>
      <c r="D342" s="31" t="n"/>
      <c r="E342" s="31" t="n"/>
      <c r="F342" s="31" t="n"/>
      <c r="G342" s="31" t="n"/>
      <c r="H342" s="31" t="n"/>
      <c r="I342" s="31" t="n"/>
      <c r="J342" s="31" t="n"/>
      <c r="K342" s="31" t="n"/>
      <c r="L342" s="31" t="n"/>
      <c r="M342" s="31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  <c r="Z342" s="31" t="n"/>
      <c r="AA342" s="31" t="n"/>
      <c r="AB342" s="31" t="n"/>
      <c r="AC342" s="31" t="n"/>
      <c r="AD342" s="31" t="n"/>
      <c r="AE342" s="31" t="n"/>
      <c r="AF342" s="31" t="n"/>
      <c r="AG342" s="31" t="n"/>
      <c r="AH342" s="31" t="n"/>
      <c r="AI342" s="31" t="n"/>
      <c r="AJ342" s="31" t="n"/>
      <c r="AK342" s="31" t="n"/>
      <c r="AL342" s="31" t="n"/>
      <c r="AM342" s="31" t="n"/>
      <c r="AN342" s="31" t="n"/>
    </row>
    <row r="343">
      <c r="A343" s="31" t="n"/>
      <c r="B343" s="31" t="n"/>
      <c r="C343" s="31" t="n"/>
      <c r="D343" s="31" t="n"/>
      <c r="E343" s="31" t="n"/>
      <c r="F343" s="31" t="n"/>
      <c r="G343" s="31" t="n"/>
      <c r="H343" s="31" t="n"/>
      <c r="I343" s="31" t="n"/>
      <c r="J343" s="31" t="n"/>
      <c r="K343" s="31" t="n"/>
      <c r="L343" s="31" t="n"/>
      <c r="M343" s="31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  <c r="Z343" s="31" t="n"/>
      <c r="AA343" s="31" t="n"/>
      <c r="AB343" s="31" t="n"/>
      <c r="AC343" s="31" t="n"/>
      <c r="AD343" s="31" t="n"/>
      <c r="AE343" s="31" t="n"/>
      <c r="AF343" s="31" t="n"/>
      <c r="AG343" s="31" t="n"/>
      <c r="AH343" s="31" t="n"/>
      <c r="AI343" s="31" t="n"/>
      <c r="AJ343" s="31" t="n"/>
      <c r="AK343" s="31" t="n"/>
      <c r="AL343" s="31" t="n"/>
      <c r="AM343" s="31" t="n"/>
      <c r="AN343" s="31" t="n"/>
    </row>
    <row r="344">
      <c r="A344" s="31" t="n"/>
      <c r="B344" s="31" t="n"/>
      <c r="C344" s="31" t="n"/>
      <c r="D344" s="31" t="n"/>
      <c r="E344" s="31" t="n"/>
      <c r="F344" s="31" t="n"/>
      <c r="G344" s="31" t="n"/>
      <c r="H344" s="31" t="n"/>
      <c r="I344" s="31" t="n"/>
      <c r="J344" s="31" t="n"/>
      <c r="K344" s="31" t="n"/>
      <c r="L344" s="31" t="n"/>
      <c r="M344" s="31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  <c r="Z344" s="31" t="n"/>
      <c r="AA344" s="31" t="n"/>
      <c r="AB344" s="31" t="n"/>
      <c r="AC344" s="31" t="n"/>
      <c r="AD344" s="31" t="n"/>
      <c r="AE344" s="31" t="n"/>
      <c r="AF344" s="31" t="n"/>
      <c r="AG344" s="31" t="n"/>
      <c r="AH344" s="31" t="n"/>
      <c r="AI344" s="31" t="n"/>
      <c r="AJ344" s="31" t="n"/>
      <c r="AK344" s="31" t="n"/>
      <c r="AL344" s="31" t="n"/>
      <c r="AM344" s="31" t="n"/>
      <c r="AN344" s="31" t="n"/>
    </row>
    <row r="345">
      <c r="A345" s="31" t="n"/>
      <c r="B345" s="31" t="n"/>
      <c r="C345" s="31" t="n"/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  <c r="Z345" s="31" t="n"/>
      <c r="AA345" s="31" t="n"/>
      <c r="AB345" s="31" t="n"/>
      <c r="AC345" s="31" t="n"/>
      <c r="AD345" s="31" t="n"/>
      <c r="AE345" s="31" t="n"/>
      <c r="AF345" s="31" t="n"/>
      <c r="AG345" s="31" t="n"/>
      <c r="AH345" s="31" t="n"/>
      <c r="AI345" s="31" t="n"/>
      <c r="AJ345" s="31" t="n"/>
      <c r="AK345" s="31" t="n"/>
      <c r="AL345" s="31" t="n"/>
      <c r="AM345" s="31" t="n"/>
      <c r="AN345" s="31" t="n"/>
    </row>
    <row r="346">
      <c r="A346" s="31" t="n"/>
      <c r="B346" s="31" t="n"/>
      <c r="C346" s="31" t="n"/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  <c r="Z346" s="31" t="n"/>
      <c r="AA346" s="31" t="n"/>
      <c r="AB346" s="31" t="n"/>
      <c r="AC346" s="31" t="n"/>
      <c r="AD346" s="31" t="n"/>
      <c r="AE346" s="31" t="n"/>
      <c r="AF346" s="31" t="n"/>
      <c r="AG346" s="31" t="n"/>
      <c r="AH346" s="31" t="n"/>
      <c r="AI346" s="31" t="n"/>
      <c r="AJ346" s="31" t="n"/>
      <c r="AK346" s="31" t="n"/>
      <c r="AL346" s="31" t="n"/>
      <c r="AM346" s="31" t="n"/>
      <c r="AN346" s="31" t="n"/>
    </row>
    <row r="347">
      <c r="A347" s="31" t="n"/>
      <c r="B347" s="31" t="n"/>
      <c r="C347" s="31" t="n"/>
      <c r="D347" s="31" t="n"/>
      <c r="E347" s="31" t="n"/>
      <c r="F347" s="31" t="n"/>
      <c r="G347" s="31" t="n"/>
      <c r="H347" s="31" t="n"/>
      <c r="I347" s="31" t="n"/>
      <c r="J347" s="31" t="n"/>
      <c r="K347" s="31" t="n"/>
      <c r="L347" s="31" t="n"/>
      <c r="M347" s="31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  <c r="Z347" s="31" t="n"/>
      <c r="AA347" s="31" t="n"/>
      <c r="AB347" s="31" t="n"/>
      <c r="AC347" s="31" t="n"/>
      <c r="AD347" s="31" t="n"/>
      <c r="AE347" s="31" t="n"/>
      <c r="AF347" s="31" t="n"/>
      <c r="AG347" s="31" t="n"/>
      <c r="AH347" s="31" t="n"/>
      <c r="AI347" s="31" t="n"/>
      <c r="AJ347" s="31" t="n"/>
      <c r="AK347" s="31" t="n"/>
      <c r="AL347" s="31" t="n"/>
      <c r="AM347" s="31" t="n"/>
      <c r="AN347" s="31" t="n"/>
    </row>
    <row r="348">
      <c r="A348" s="31" t="n"/>
      <c r="B348" s="31" t="n"/>
      <c r="C348" s="31" t="n"/>
      <c r="D348" s="31" t="n"/>
      <c r="E348" s="31" t="n"/>
      <c r="F348" s="31" t="n"/>
      <c r="G348" s="31" t="n"/>
      <c r="H348" s="31" t="n"/>
      <c r="I348" s="31" t="n"/>
      <c r="J348" s="31" t="n"/>
      <c r="K348" s="31" t="n"/>
      <c r="L348" s="31" t="n"/>
      <c r="M348" s="31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  <c r="Z348" s="31" t="n"/>
      <c r="AA348" s="31" t="n"/>
      <c r="AB348" s="31" t="n"/>
      <c r="AC348" s="31" t="n"/>
      <c r="AD348" s="31" t="n"/>
      <c r="AE348" s="31" t="n"/>
      <c r="AF348" s="31" t="n"/>
      <c r="AG348" s="31" t="n"/>
      <c r="AH348" s="31" t="n"/>
      <c r="AI348" s="31" t="n"/>
      <c r="AJ348" s="31" t="n"/>
      <c r="AK348" s="31" t="n"/>
      <c r="AL348" s="31" t="n"/>
      <c r="AM348" s="31" t="n"/>
      <c r="AN348" s="31" t="n"/>
    </row>
    <row r="349">
      <c r="A349" s="31" t="n"/>
      <c r="B349" s="31" t="n"/>
      <c r="C349" s="31" t="n"/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  <c r="Z349" s="31" t="n"/>
      <c r="AA349" s="31" t="n"/>
      <c r="AB349" s="31" t="n"/>
      <c r="AC349" s="31" t="n"/>
      <c r="AD349" s="31" t="n"/>
      <c r="AE349" s="31" t="n"/>
      <c r="AF349" s="31" t="n"/>
      <c r="AG349" s="31" t="n"/>
      <c r="AH349" s="31" t="n"/>
      <c r="AI349" s="31" t="n"/>
      <c r="AJ349" s="31" t="n"/>
      <c r="AK349" s="31" t="n"/>
      <c r="AL349" s="31" t="n"/>
      <c r="AM349" s="31" t="n"/>
      <c r="AN349" s="31" t="n"/>
    </row>
    <row r="350">
      <c r="A350" s="31" t="n"/>
      <c r="B350" s="31" t="n"/>
      <c r="C350" s="31" t="n"/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  <c r="Z350" s="31" t="n"/>
      <c r="AA350" s="31" t="n"/>
      <c r="AB350" s="31" t="n"/>
      <c r="AC350" s="31" t="n"/>
      <c r="AD350" s="31" t="n"/>
      <c r="AE350" s="31" t="n"/>
      <c r="AF350" s="31" t="n"/>
      <c r="AG350" s="31" t="n"/>
      <c r="AH350" s="31" t="n"/>
      <c r="AI350" s="31" t="n"/>
      <c r="AJ350" s="31" t="n"/>
      <c r="AK350" s="31" t="n"/>
      <c r="AL350" s="31" t="n"/>
      <c r="AM350" s="31" t="n"/>
      <c r="AN350" s="31" t="n"/>
    </row>
    <row r="351">
      <c r="A351" s="31" t="n"/>
      <c r="B351" s="31" t="n"/>
      <c r="C351" s="31" t="n"/>
      <c r="D351" s="31" t="n"/>
      <c r="E351" s="31" t="n"/>
      <c r="F351" s="31" t="n"/>
      <c r="G351" s="31" t="n"/>
      <c r="H351" s="31" t="n"/>
      <c r="I351" s="31" t="n"/>
      <c r="J351" s="31" t="n"/>
      <c r="K351" s="31" t="n"/>
      <c r="L351" s="31" t="n"/>
      <c r="M351" s="31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  <c r="Z351" s="31" t="n"/>
      <c r="AA351" s="31" t="n"/>
      <c r="AB351" s="31" t="n"/>
      <c r="AC351" s="31" t="n"/>
      <c r="AD351" s="31" t="n"/>
      <c r="AE351" s="31" t="n"/>
      <c r="AF351" s="31" t="n"/>
      <c r="AG351" s="31" t="n"/>
      <c r="AH351" s="31" t="n"/>
      <c r="AI351" s="31" t="n"/>
      <c r="AJ351" s="31" t="n"/>
      <c r="AK351" s="31" t="n"/>
      <c r="AL351" s="31" t="n"/>
      <c r="AM351" s="31" t="n"/>
      <c r="AN351" s="31" t="n"/>
    </row>
    <row r="352">
      <c r="A352" s="31" t="n"/>
      <c r="B352" s="31" t="n"/>
      <c r="C352" s="31" t="n"/>
      <c r="D352" s="31" t="n"/>
      <c r="E352" s="31" t="n"/>
      <c r="F352" s="31" t="n"/>
      <c r="G352" s="31" t="n"/>
      <c r="H352" s="31" t="n"/>
      <c r="I352" s="31" t="n"/>
      <c r="J352" s="31" t="n"/>
      <c r="K352" s="31" t="n"/>
      <c r="L352" s="31" t="n"/>
      <c r="M352" s="31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  <c r="Z352" s="31" t="n"/>
      <c r="AA352" s="31" t="n"/>
      <c r="AB352" s="31" t="n"/>
      <c r="AC352" s="31" t="n"/>
      <c r="AD352" s="31" t="n"/>
      <c r="AE352" s="31" t="n"/>
      <c r="AF352" s="31" t="n"/>
      <c r="AG352" s="31" t="n"/>
      <c r="AH352" s="31" t="n"/>
      <c r="AI352" s="31" t="n"/>
      <c r="AJ352" s="31" t="n"/>
      <c r="AK352" s="31" t="n"/>
      <c r="AL352" s="31" t="n"/>
      <c r="AM352" s="31" t="n"/>
      <c r="AN352" s="31" t="n"/>
    </row>
    <row r="353">
      <c r="A353" s="31" t="n"/>
      <c r="B353" s="31" t="n"/>
      <c r="C353" s="31" t="n"/>
      <c r="D353" s="31" t="n"/>
      <c r="E353" s="31" t="n"/>
      <c r="F353" s="31" t="n"/>
      <c r="G353" s="31" t="n"/>
      <c r="H353" s="31" t="n"/>
      <c r="I353" s="31" t="n"/>
      <c r="J353" s="31" t="n"/>
      <c r="K353" s="31" t="n"/>
      <c r="L353" s="31" t="n"/>
      <c r="M353" s="31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  <c r="AA353" s="31" t="n"/>
      <c r="AB353" s="31" t="n"/>
      <c r="AC353" s="31" t="n"/>
      <c r="AD353" s="31" t="n"/>
      <c r="AE353" s="31" t="n"/>
      <c r="AF353" s="31" t="n"/>
      <c r="AG353" s="31" t="n"/>
      <c r="AH353" s="31" t="n"/>
      <c r="AI353" s="31" t="n"/>
      <c r="AJ353" s="31" t="n"/>
      <c r="AK353" s="31" t="n"/>
      <c r="AL353" s="31" t="n"/>
      <c r="AM353" s="31" t="n"/>
      <c r="AN353" s="31" t="n"/>
    </row>
    <row r="354">
      <c r="A354" s="31" t="n"/>
      <c r="B354" s="31" t="n"/>
      <c r="C354" s="31" t="n"/>
      <c r="D354" s="31" t="n"/>
      <c r="E354" s="31" t="n"/>
      <c r="F354" s="31" t="n"/>
      <c r="G354" s="31" t="n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  <c r="Z354" s="31" t="n"/>
      <c r="AA354" s="31" t="n"/>
      <c r="AB354" s="31" t="n"/>
      <c r="AC354" s="31" t="n"/>
      <c r="AD354" s="31" t="n"/>
      <c r="AE354" s="31" t="n"/>
      <c r="AF354" s="31" t="n"/>
      <c r="AG354" s="31" t="n"/>
      <c r="AH354" s="31" t="n"/>
      <c r="AI354" s="31" t="n"/>
      <c r="AJ354" s="31" t="n"/>
      <c r="AK354" s="31" t="n"/>
      <c r="AL354" s="31" t="n"/>
      <c r="AM354" s="31" t="n"/>
      <c r="AN354" s="31" t="n"/>
    </row>
    <row r="355">
      <c r="A355" s="31" t="n"/>
      <c r="B355" s="31" t="n"/>
      <c r="C355" s="31" t="n"/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  <c r="Z355" s="31" t="n"/>
      <c r="AA355" s="31" t="n"/>
      <c r="AB355" s="31" t="n"/>
      <c r="AC355" s="31" t="n"/>
      <c r="AD355" s="31" t="n"/>
      <c r="AE355" s="31" t="n"/>
      <c r="AF355" s="31" t="n"/>
      <c r="AG355" s="31" t="n"/>
      <c r="AH355" s="31" t="n"/>
      <c r="AI355" s="31" t="n"/>
      <c r="AJ355" s="31" t="n"/>
      <c r="AK355" s="31" t="n"/>
      <c r="AL355" s="31" t="n"/>
      <c r="AM355" s="31" t="n"/>
      <c r="AN355" s="31" t="n"/>
    </row>
    <row r="356">
      <c r="A356" s="31" t="n"/>
      <c r="B356" s="31" t="n"/>
      <c r="C356" s="31" t="n"/>
      <c r="D356" s="31" t="n"/>
      <c r="E356" s="31" t="n"/>
      <c r="F356" s="31" t="n"/>
      <c r="G356" s="31" t="n"/>
      <c r="H356" s="31" t="n"/>
      <c r="I356" s="31" t="n"/>
      <c r="J356" s="31" t="n"/>
      <c r="K356" s="31" t="n"/>
      <c r="L356" s="31" t="n"/>
      <c r="M356" s="31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  <c r="Z356" s="31" t="n"/>
      <c r="AA356" s="31" t="n"/>
      <c r="AB356" s="31" t="n"/>
      <c r="AC356" s="31" t="n"/>
      <c r="AD356" s="31" t="n"/>
      <c r="AE356" s="31" t="n"/>
      <c r="AF356" s="31" t="n"/>
      <c r="AG356" s="31" t="n"/>
      <c r="AH356" s="31" t="n"/>
      <c r="AI356" s="31" t="n"/>
      <c r="AJ356" s="31" t="n"/>
      <c r="AK356" s="31" t="n"/>
      <c r="AL356" s="31" t="n"/>
      <c r="AM356" s="31" t="n"/>
      <c r="AN356" s="31" t="n"/>
    </row>
    <row r="357">
      <c r="A357" s="31" t="n"/>
      <c r="B357" s="31" t="n"/>
      <c r="C357" s="31" t="n"/>
      <c r="D357" s="31" t="n"/>
      <c r="E357" s="31" t="n"/>
      <c r="F357" s="31" t="n"/>
      <c r="G357" s="31" t="n"/>
      <c r="H357" s="31" t="n"/>
      <c r="I357" s="31" t="n"/>
      <c r="J357" s="31" t="n"/>
      <c r="K357" s="31" t="n"/>
      <c r="L357" s="31" t="n"/>
      <c r="M357" s="31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  <c r="Z357" s="31" t="n"/>
      <c r="AA357" s="31" t="n"/>
      <c r="AB357" s="31" t="n"/>
      <c r="AC357" s="31" t="n"/>
      <c r="AD357" s="31" t="n"/>
      <c r="AE357" s="31" t="n"/>
      <c r="AF357" s="31" t="n"/>
      <c r="AG357" s="31" t="n"/>
      <c r="AH357" s="31" t="n"/>
      <c r="AI357" s="31" t="n"/>
      <c r="AJ357" s="31" t="n"/>
      <c r="AK357" s="31" t="n"/>
      <c r="AL357" s="31" t="n"/>
      <c r="AM357" s="31" t="n"/>
      <c r="AN357" s="31" t="n"/>
    </row>
    <row r="358">
      <c r="A358" s="31" t="n"/>
      <c r="B358" s="31" t="n"/>
      <c r="C358" s="31" t="n"/>
      <c r="D358" s="31" t="n"/>
      <c r="E358" s="31" t="n"/>
      <c r="F358" s="31" t="n"/>
      <c r="G358" s="31" t="n"/>
      <c r="H358" s="31" t="n"/>
      <c r="I358" s="31" t="n"/>
      <c r="J358" s="31" t="n"/>
      <c r="K358" s="31" t="n"/>
      <c r="L358" s="31" t="n"/>
      <c r="M358" s="31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  <c r="Z358" s="31" t="n"/>
      <c r="AA358" s="31" t="n"/>
      <c r="AB358" s="31" t="n"/>
      <c r="AC358" s="31" t="n"/>
      <c r="AD358" s="31" t="n"/>
      <c r="AE358" s="31" t="n"/>
      <c r="AF358" s="31" t="n"/>
      <c r="AG358" s="31" t="n"/>
      <c r="AH358" s="31" t="n"/>
      <c r="AI358" s="31" t="n"/>
      <c r="AJ358" s="31" t="n"/>
      <c r="AK358" s="31" t="n"/>
      <c r="AL358" s="31" t="n"/>
      <c r="AM358" s="31" t="n"/>
      <c r="AN358" s="31" t="n"/>
    </row>
    <row r="359">
      <c r="A359" s="31" t="n"/>
      <c r="B359" s="31" t="n"/>
      <c r="C359" s="31" t="n"/>
      <c r="D359" s="31" t="n"/>
      <c r="E359" s="31" t="n"/>
      <c r="F359" s="31" t="n"/>
      <c r="G359" s="31" t="n"/>
      <c r="H359" s="31" t="n"/>
      <c r="I359" s="31" t="n"/>
      <c r="J359" s="31" t="n"/>
      <c r="K359" s="31" t="n"/>
      <c r="L359" s="31" t="n"/>
      <c r="M359" s="31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  <c r="Z359" s="31" t="n"/>
      <c r="AA359" s="31" t="n"/>
      <c r="AB359" s="31" t="n"/>
      <c r="AC359" s="31" t="n"/>
      <c r="AD359" s="31" t="n"/>
      <c r="AE359" s="31" t="n"/>
      <c r="AF359" s="31" t="n"/>
      <c r="AG359" s="31" t="n"/>
      <c r="AH359" s="31" t="n"/>
      <c r="AI359" s="31" t="n"/>
      <c r="AJ359" s="31" t="n"/>
      <c r="AK359" s="31" t="n"/>
      <c r="AL359" s="31" t="n"/>
      <c r="AM359" s="31" t="n"/>
      <c r="AN359" s="31" t="n"/>
    </row>
    <row r="360">
      <c r="A360" s="31" t="n"/>
      <c r="B360" s="31" t="n"/>
      <c r="C360" s="31" t="n"/>
      <c r="D360" s="31" t="n"/>
      <c r="E360" s="31" t="n"/>
      <c r="F360" s="31" t="n"/>
      <c r="G360" s="31" t="n"/>
      <c r="H360" s="31" t="n"/>
      <c r="I360" s="31" t="n"/>
      <c r="J360" s="31" t="n"/>
      <c r="K360" s="31" t="n"/>
      <c r="L360" s="31" t="n"/>
      <c r="M360" s="31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  <c r="Z360" s="31" t="n"/>
      <c r="AA360" s="31" t="n"/>
      <c r="AB360" s="31" t="n"/>
      <c r="AC360" s="31" t="n"/>
      <c r="AD360" s="31" t="n"/>
      <c r="AE360" s="31" t="n"/>
      <c r="AF360" s="31" t="n"/>
      <c r="AG360" s="31" t="n"/>
      <c r="AH360" s="31" t="n"/>
      <c r="AI360" s="31" t="n"/>
      <c r="AJ360" s="31" t="n"/>
      <c r="AK360" s="31" t="n"/>
      <c r="AL360" s="31" t="n"/>
      <c r="AM360" s="31" t="n"/>
      <c r="AN360" s="31" t="n"/>
    </row>
    <row r="361">
      <c r="A361" s="31" t="n"/>
      <c r="B361" s="31" t="n"/>
      <c r="C361" s="31" t="n"/>
      <c r="D361" s="31" t="n"/>
      <c r="E361" s="31" t="n"/>
      <c r="F361" s="31" t="n"/>
      <c r="G361" s="31" t="n"/>
      <c r="H361" s="31" t="n"/>
      <c r="I361" s="31" t="n"/>
      <c r="J361" s="31" t="n"/>
      <c r="K361" s="31" t="n"/>
      <c r="L361" s="31" t="n"/>
      <c r="M361" s="31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  <c r="Z361" s="31" t="n"/>
      <c r="AA361" s="31" t="n"/>
      <c r="AB361" s="31" t="n"/>
      <c r="AC361" s="31" t="n"/>
      <c r="AD361" s="31" t="n"/>
      <c r="AE361" s="31" t="n"/>
      <c r="AF361" s="31" t="n"/>
      <c r="AG361" s="31" t="n"/>
      <c r="AH361" s="31" t="n"/>
      <c r="AI361" s="31" t="n"/>
      <c r="AJ361" s="31" t="n"/>
      <c r="AK361" s="31" t="n"/>
      <c r="AL361" s="31" t="n"/>
      <c r="AM361" s="31" t="n"/>
      <c r="AN361" s="31" t="n"/>
    </row>
    <row r="362">
      <c r="A362" s="31" t="n"/>
      <c r="B362" s="31" t="n"/>
      <c r="C362" s="31" t="n"/>
      <c r="D362" s="31" t="n"/>
      <c r="E362" s="31" t="n"/>
      <c r="F362" s="31" t="n"/>
      <c r="G362" s="31" t="n"/>
      <c r="H362" s="31" t="n"/>
      <c r="I362" s="31" t="n"/>
      <c r="J362" s="31" t="n"/>
      <c r="K362" s="31" t="n"/>
      <c r="L362" s="31" t="n"/>
      <c r="M362" s="31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  <c r="Z362" s="31" t="n"/>
      <c r="AA362" s="31" t="n"/>
      <c r="AB362" s="31" t="n"/>
      <c r="AC362" s="31" t="n"/>
      <c r="AD362" s="31" t="n"/>
      <c r="AE362" s="31" t="n"/>
      <c r="AF362" s="31" t="n"/>
      <c r="AG362" s="31" t="n"/>
      <c r="AH362" s="31" t="n"/>
      <c r="AI362" s="31" t="n"/>
      <c r="AJ362" s="31" t="n"/>
      <c r="AK362" s="31" t="n"/>
      <c r="AL362" s="31" t="n"/>
      <c r="AM362" s="31" t="n"/>
      <c r="AN362" s="31" t="n"/>
    </row>
    <row r="363">
      <c r="A363" s="31" t="n"/>
      <c r="B363" s="31" t="n"/>
      <c r="C363" s="31" t="n"/>
      <c r="D363" s="31" t="n"/>
      <c r="E363" s="31" t="n"/>
      <c r="F363" s="31" t="n"/>
      <c r="G363" s="31" t="n"/>
      <c r="H363" s="31" t="n"/>
      <c r="I363" s="31" t="n"/>
      <c r="J363" s="31" t="n"/>
      <c r="K363" s="31" t="n"/>
      <c r="L363" s="31" t="n"/>
      <c r="M363" s="31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  <c r="AA363" s="31" t="n"/>
      <c r="AB363" s="31" t="n"/>
      <c r="AC363" s="31" t="n"/>
      <c r="AD363" s="31" t="n"/>
      <c r="AE363" s="31" t="n"/>
      <c r="AF363" s="31" t="n"/>
      <c r="AG363" s="31" t="n"/>
      <c r="AH363" s="31" t="n"/>
      <c r="AI363" s="31" t="n"/>
      <c r="AJ363" s="31" t="n"/>
      <c r="AK363" s="31" t="n"/>
      <c r="AL363" s="31" t="n"/>
      <c r="AM363" s="31" t="n"/>
      <c r="AN363" s="31" t="n"/>
    </row>
    <row r="364">
      <c r="A364" s="31" t="n"/>
      <c r="B364" s="31" t="n"/>
      <c r="C364" s="31" t="n"/>
      <c r="D364" s="31" t="n"/>
      <c r="E364" s="31" t="n"/>
      <c r="F364" s="31" t="n"/>
      <c r="G364" s="31" t="n"/>
      <c r="H364" s="31" t="n"/>
      <c r="I364" s="31" t="n"/>
      <c r="J364" s="31" t="n"/>
      <c r="K364" s="31" t="n"/>
      <c r="L364" s="31" t="n"/>
      <c r="M364" s="31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  <c r="Z364" s="31" t="n"/>
      <c r="AA364" s="31" t="n"/>
      <c r="AB364" s="31" t="n"/>
      <c r="AC364" s="31" t="n"/>
      <c r="AD364" s="31" t="n"/>
      <c r="AE364" s="31" t="n"/>
      <c r="AF364" s="31" t="n"/>
      <c r="AG364" s="31" t="n"/>
      <c r="AH364" s="31" t="n"/>
      <c r="AI364" s="31" t="n"/>
      <c r="AJ364" s="31" t="n"/>
      <c r="AK364" s="31" t="n"/>
      <c r="AL364" s="31" t="n"/>
      <c r="AM364" s="31" t="n"/>
      <c r="AN364" s="31" t="n"/>
    </row>
    <row r="365">
      <c r="A365" s="31" t="n"/>
      <c r="B365" s="31" t="n"/>
      <c r="C365" s="31" t="n"/>
      <c r="D365" s="31" t="n"/>
      <c r="E365" s="31" t="n"/>
      <c r="F365" s="31" t="n"/>
      <c r="G365" s="31" t="n"/>
      <c r="H365" s="31" t="n"/>
      <c r="I365" s="31" t="n"/>
      <c r="J365" s="31" t="n"/>
      <c r="K365" s="31" t="n"/>
      <c r="L365" s="31" t="n"/>
      <c r="M365" s="31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  <c r="Z365" s="31" t="n"/>
      <c r="AA365" s="31" t="n"/>
      <c r="AB365" s="31" t="n"/>
      <c r="AC365" s="31" t="n"/>
      <c r="AD365" s="31" t="n"/>
      <c r="AE365" s="31" t="n"/>
      <c r="AF365" s="31" t="n"/>
      <c r="AG365" s="31" t="n"/>
      <c r="AH365" s="31" t="n"/>
      <c r="AI365" s="31" t="n"/>
      <c r="AJ365" s="31" t="n"/>
      <c r="AK365" s="31" t="n"/>
      <c r="AL365" s="31" t="n"/>
      <c r="AM365" s="31" t="n"/>
      <c r="AN365" s="31" t="n"/>
    </row>
    <row r="366">
      <c r="A366" s="31" t="n"/>
      <c r="B366" s="31" t="n"/>
      <c r="C366" s="31" t="n"/>
      <c r="D366" s="31" t="n"/>
      <c r="E366" s="31" t="n"/>
      <c r="F366" s="31" t="n"/>
      <c r="G366" s="31" t="n"/>
      <c r="H366" s="31" t="n"/>
      <c r="I366" s="31" t="n"/>
      <c r="J366" s="31" t="n"/>
      <c r="K366" s="31" t="n"/>
      <c r="L366" s="31" t="n"/>
      <c r="M366" s="31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  <c r="Z366" s="31" t="n"/>
      <c r="AA366" s="31" t="n"/>
      <c r="AB366" s="31" t="n"/>
      <c r="AC366" s="31" t="n"/>
      <c r="AD366" s="31" t="n"/>
      <c r="AE366" s="31" t="n"/>
      <c r="AF366" s="31" t="n"/>
      <c r="AG366" s="31" t="n"/>
      <c r="AH366" s="31" t="n"/>
      <c r="AI366" s="31" t="n"/>
      <c r="AJ366" s="31" t="n"/>
      <c r="AK366" s="31" t="n"/>
      <c r="AL366" s="31" t="n"/>
      <c r="AM366" s="31" t="n"/>
      <c r="AN366" s="31" t="n"/>
    </row>
    <row r="367">
      <c r="A367" s="31" t="n"/>
      <c r="B367" s="31" t="n"/>
      <c r="C367" s="31" t="n"/>
      <c r="D367" s="31" t="n"/>
      <c r="E367" s="31" t="n"/>
      <c r="F367" s="31" t="n"/>
      <c r="G367" s="31" t="n"/>
      <c r="H367" s="31" t="n"/>
      <c r="I367" s="31" t="n"/>
      <c r="J367" s="31" t="n"/>
      <c r="K367" s="31" t="n"/>
      <c r="L367" s="31" t="n"/>
      <c r="M367" s="31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  <c r="Z367" s="31" t="n"/>
      <c r="AA367" s="31" t="n"/>
      <c r="AB367" s="31" t="n"/>
      <c r="AC367" s="31" t="n"/>
      <c r="AD367" s="31" t="n"/>
      <c r="AE367" s="31" t="n"/>
      <c r="AF367" s="31" t="n"/>
      <c r="AG367" s="31" t="n"/>
      <c r="AH367" s="31" t="n"/>
      <c r="AI367" s="31" t="n"/>
      <c r="AJ367" s="31" t="n"/>
      <c r="AK367" s="31" t="n"/>
      <c r="AL367" s="31" t="n"/>
      <c r="AM367" s="31" t="n"/>
      <c r="AN367" s="31" t="n"/>
    </row>
    <row r="368">
      <c r="A368" s="31" t="n"/>
      <c r="B368" s="31" t="n"/>
      <c r="C368" s="31" t="n"/>
      <c r="D368" s="31" t="n"/>
      <c r="E368" s="31" t="n"/>
      <c r="F368" s="31" t="n"/>
      <c r="G368" s="31" t="n"/>
      <c r="H368" s="31" t="n"/>
      <c r="I368" s="31" t="n"/>
      <c r="J368" s="31" t="n"/>
      <c r="K368" s="31" t="n"/>
      <c r="L368" s="31" t="n"/>
      <c r="M368" s="31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  <c r="Z368" s="31" t="n"/>
      <c r="AA368" s="31" t="n"/>
      <c r="AB368" s="31" t="n"/>
      <c r="AC368" s="31" t="n"/>
      <c r="AD368" s="31" t="n"/>
      <c r="AE368" s="31" t="n"/>
      <c r="AF368" s="31" t="n"/>
      <c r="AG368" s="31" t="n"/>
      <c r="AH368" s="31" t="n"/>
      <c r="AI368" s="31" t="n"/>
      <c r="AJ368" s="31" t="n"/>
      <c r="AK368" s="31" t="n"/>
      <c r="AL368" s="31" t="n"/>
      <c r="AM368" s="31" t="n"/>
      <c r="AN368" s="31" t="n"/>
    </row>
    <row r="369">
      <c r="A369" s="31" t="n"/>
      <c r="B369" s="31" t="n"/>
      <c r="C369" s="31" t="n"/>
      <c r="D369" s="31" t="n"/>
      <c r="E369" s="31" t="n"/>
      <c r="F369" s="31" t="n"/>
      <c r="G369" s="31" t="n"/>
      <c r="H369" s="31" t="n"/>
      <c r="I369" s="31" t="n"/>
      <c r="J369" s="31" t="n"/>
      <c r="K369" s="31" t="n"/>
      <c r="L369" s="31" t="n"/>
      <c r="M369" s="31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  <c r="Z369" s="31" t="n"/>
      <c r="AA369" s="31" t="n"/>
      <c r="AB369" s="31" t="n"/>
      <c r="AC369" s="31" t="n"/>
      <c r="AD369" s="31" t="n"/>
      <c r="AE369" s="31" t="n"/>
      <c r="AF369" s="31" t="n"/>
      <c r="AG369" s="31" t="n"/>
      <c r="AH369" s="31" t="n"/>
      <c r="AI369" s="31" t="n"/>
      <c r="AJ369" s="31" t="n"/>
      <c r="AK369" s="31" t="n"/>
      <c r="AL369" s="31" t="n"/>
      <c r="AM369" s="31" t="n"/>
      <c r="AN369" s="31" t="n"/>
    </row>
    <row r="370">
      <c r="A370" s="31" t="n"/>
      <c r="B370" s="31" t="n"/>
      <c r="C370" s="31" t="n"/>
      <c r="D370" s="31" t="n"/>
      <c r="E370" s="31" t="n"/>
      <c r="F370" s="31" t="n"/>
      <c r="G370" s="31" t="n"/>
      <c r="H370" s="31" t="n"/>
      <c r="I370" s="31" t="n"/>
      <c r="J370" s="31" t="n"/>
      <c r="K370" s="31" t="n"/>
      <c r="L370" s="31" t="n"/>
      <c r="M370" s="31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  <c r="Z370" s="31" t="n"/>
      <c r="AA370" s="31" t="n"/>
      <c r="AB370" s="31" t="n"/>
      <c r="AC370" s="31" t="n"/>
      <c r="AD370" s="31" t="n"/>
      <c r="AE370" s="31" t="n"/>
      <c r="AF370" s="31" t="n"/>
      <c r="AG370" s="31" t="n"/>
      <c r="AH370" s="31" t="n"/>
      <c r="AI370" s="31" t="n"/>
      <c r="AJ370" s="31" t="n"/>
      <c r="AK370" s="31" t="n"/>
      <c r="AL370" s="31" t="n"/>
      <c r="AM370" s="31" t="n"/>
      <c r="AN370" s="31" t="n"/>
    </row>
    <row r="371">
      <c r="A371" s="31" t="n"/>
      <c r="B371" s="31" t="n"/>
      <c r="C371" s="31" t="n"/>
      <c r="D371" s="31" t="n"/>
      <c r="E371" s="31" t="n"/>
      <c r="F371" s="31" t="n"/>
      <c r="G371" s="31" t="n"/>
      <c r="H371" s="31" t="n"/>
      <c r="I371" s="31" t="n"/>
      <c r="J371" s="31" t="n"/>
      <c r="K371" s="31" t="n"/>
      <c r="L371" s="31" t="n"/>
      <c r="M371" s="31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  <c r="Z371" s="31" t="n"/>
      <c r="AA371" s="31" t="n"/>
      <c r="AB371" s="31" t="n"/>
      <c r="AC371" s="31" t="n"/>
      <c r="AD371" s="31" t="n"/>
      <c r="AE371" s="31" t="n"/>
      <c r="AF371" s="31" t="n"/>
      <c r="AG371" s="31" t="n"/>
      <c r="AH371" s="31" t="n"/>
      <c r="AI371" s="31" t="n"/>
      <c r="AJ371" s="31" t="n"/>
      <c r="AK371" s="31" t="n"/>
      <c r="AL371" s="31" t="n"/>
      <c r="AM371" s="31" t="n"/>
      <c r="AN371" s="31" t="n"/>
    </row>
    <row r="372">
      <c r="A372" s="31" t="n"/>
      <c r="B372" s="31" t="n"/>
      <c r="C372" s="31" t="n"/>
      <c r="D372" s="31" t="n"/>
      <c r="E372" s="31" t="n"/>
      <c r="F372" s="31" t="n"/>
      <c r="G372" s="31" t="n"/>
      <c r="H372" s="31" t="n"/>
      <c r="I372" s="31" t="n"/>
      <c r="J372" s="31" t="n"/>
      <c r="K372" s="31" t="n"/>
      <c r="L372" s="31" t="n"/>
      <c r="M372" s="31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  <c r="Z372" s="31" t="n"/>
      <c r="AA372" s="31" t="n"/>
      <c r="AB372" s="31" t="n"/>
      <c r="AC372" s="31" t="n"/>
      <c r="AD372" s="31" t="n"/>
      <c r="AE372" s="31" t="n"/>
      <c r="AF372" s="31" t="n"/>
      <c r="AG372" s="31" t="n"/>
      <c r="AH372" s="31" t="n"/>
      <c r="AI372" s="31" t="n"/>
      <c r="AJ372" s="31" t="n"/>
      <c r="AK372" s="31" t="n"/>
      <c r="AL372" s="31" t="n"/>
      <c r="AM372" s="31" t="n"/>
      <c r="AN372" s="31" t="n"/>
    </row>
    <row r="373">
      <c r="A373" s="31" t="n"/>
      <c r="B373" s="31" t="n"/>
      <c r="C373" s="31" t="n"/>
      <c r="D373" s="31" t="n"/>
      <c r="E373" s="31" t="n"/>
      <c r="F373" s="31" t="n"/>
      <c r="G373" s="31" t="n"/>
      <c r="H373" s="31" t="n"/>
      <c r="I373" s="31" t="n"/>
      <c r="J373" s="31" t="n"/>
      <c r="K373" s="31" t="n"/>
      <c r="L373" s="31" t="n"/>
      <c r="M373" s="31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  <c r="Z373" s="31" t="n"/>
      <c r="AA373" s="31" t="n"/>
      <c r="AB373" s="31" t="n"/>
      <c r="AC373" s="31" t="n"/>
      <c r="AD373" s="31" t="n"/>
      <c r="AE373" s="31" t="n"/>
      <c r="AF373" s="31" t="n"/>
      <c r="AG373" s="31" t="n"/>
      <c r="AH373" s="31" t="n"/>
      <c r="AI373" s="31" t="n"/>
      <c r="AJ373" s="31" t="n"/>
      <c r="AK373" s="31" t="n"/>
      <c r="AL373" s="31" t="n"/>
      <c r="AM373" s="31" t="n"/>
      <c r="AN373" s="31" t="n"/>
    </row>
    <row r="374">
      <c r="A374" s="31" t="n"/>
      <c r="B374" s="31" t="n"/>
      <c r="C374" s="31" t="n"/>
      <c r="D374" s="31" t="n"/>
      <c r="E374" s="31" t="n"/>
      <c r="F374" s="31" t="n"/>
      <c r="G374" s="31" t="n"/>
      <c r="H374" s="31" t="n"/>
      <c r="I374" s="31" t="n"/>
      <c r="J374" s="31" t="n"/>
      <c r="K374" s="31" t="n"/>
      <c r="L374" s="31" t="n"/>
      <c r="M374" s="31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  <c r="Z374" s="31" t="n"/>
      <c r="AA374" s="31" t="n"/>
      <c r="AB374" s="31" t="n"/>
      <c r="AC374" s="31" t="n"/>
      <c r="AD374" s="31" t="n"/>
      <c r="AE374" s="31" t="n"/>
      <c r="AF374" s="31" t="n"/>
      <c r="AG374" s="31" t="n"/>
      <c r="AH374" s="31" t="n"/>
      <c r="AI374" s="31" t="n"/>
      <c r="AJ374" s="31" t="n"/>
      <c r="AK374" s="31" t="n"/>
      <c r="AL374" s="31" t="n"/>
      <c r="AM374" s="31" t="n"/>
      <c r="AN374" s="31" t="n"/>
    </row>
    <row r="375">
      <c r="A375" s="31" t="n"/>
      <c r="B375" s="31" t="n"/>
      <c r="C375" s="31" t="n"/>
      <c r="D375" s="31" t="n"/>
      <c r="E375" s="31" t="n"/>
      <c r="F375" s="31" t="n"/>
      <c r="G375" s="31" t="n"/>
      <c r="H375" s="31" t="n"/>
      <c r="I375" s="31" t="n"/>
      <c r="J375" s="31" t="n"/>
      <c r="K375" s="31" t="n"/>
      <c r="L375" s="31" t="n"/>
      <c r="M375" s="31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  <c r="Z375" s="31" t="n"/>
      <c r="AA375" s="31" t="n"/>
      <c r="AB375" s="31" t="n"/>
      <c r="AC375" s="31" t="n"/>
      <c r="AD375" s="31" t="n"/>
      <c r="AE375" s="31" t="n"/>
      <c r="AF375" s="31" t="n"/>
      <c r="AG375" s="31" t="n"/>
      <c r="AH375" s="31" t="n"/>
      <c r="AI375" s="31" t="n"/>
      <c r="AJ375" s="31" t="n"/>
      <c r="AK375" s="31" t="n"/>
      <c r="AL375" s="31" t="n"/>
      <c r="AM375" s="31" t="n"/>
      <c r="AN375" s="31" t="n"/>
    </row>
    <row r="376">
      <c r="A376" s="31" t="n"/>
      <c r="B376" s="31" t="n"/>
      <c r="C376" s="31" t="n"/>
      <c r="D376" s="31" t="n"/>
      <c r="E376" s="31" t="n"/>
      <c r="F376" s="31" t="n"/>
      <c r="G376" s="31" t="n"/>
      <c r="H376" s="31" t="n"/>
      <c r="I376" s="31" t="n"/>
      <c r="J376" s="31" t="n"/>
      <c r="K376" s="31" t="n"/>
      <c r="L376" s="31" t="n"/>
      <c r="M376" s="31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  <c r="Z376" s="31" t="n"/>
      <c r="AA376" s="31" t="n"/>
      <c r="AB376" s="31" t="n"/>
      <c r="AC376" s="31" t="n"/>
      <c r="AD376" s="31" t="n"/>
      <c r="AE376" s="31" t="n"/>
      <c r="AF376" s="31" t="n"/>
      <c r="AG376" s="31" t="n"/>
      <c r="AH376" s="31" t="n"/>
      <c r="AI376" s="31" t="n"/>
      <c r="AJ376" s="31" t="n"/>
      <c r="AK376" s="31" t="n"/>
      <c r="AL376" s="31" t="n"/>
      <c r="AM376" s="31" t="n"/>
      <c r="AN376" s="31" t="n"/>
    </row>
    <row r="377">
      <c r="A377" s="31" t="n"/>
      <c r="B377" s="31" t="n"/>
      <c r="C377" s="31" t="n"/>
      <c r="D377" s="31" t="n"/>
      <c r="E377" s="31" t="n"/>
      <c r="F377" s="31" t="n"/>
      <c r="G377" s="31" t="n"/>
      <c r="H377" s="31" t="n"/>
      <c r="I377" s="31" t="n"/>
      <c r="J377" s="31" t="n"/>
      <c r="K377" s="31" t="n"/>
      <c r="L377" s="31" t="n"/>
      <c r="M377" s="31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  <c r="Z377" s="31" t="n"/>
      <c r="AA377" s="31" t="n"/>
      <c r="AB377" s="31" t="n"/>
      <c r="AC377" s="31" t="n"/>
      <c r="AD377" s="31" t="n"/>
      <c r="AE377" s="31" t="n"/>
      <c r="AF377" s="31" t="n"/>
      <c r="AG377" s="31" t="n"/>
      <c r="AH377" s="31" t="n"/>
      <c r="AI377" s="31" t="n"/>
      <c r="AJ377" s="31" t="n"/>
      <c r="AK377" s="31" t="n"/>
      <c r="AL377" s="31" t="n"/>
      <c r="AM377" s="31" t="n"/>
      <c r="AN377" s="31" t="n"/>
    </row>
    <row r="378">
      <c r="A378" s="31" t="n"/>
      <c r="B378" s="31" t="n"/>
      <c r="C378" s="31" t="n"/>
      <c r="D378" s="31" t="n"/>
      <c r="E378" s="31" t="n"/>
      <c r="F378" s="31" t="n"/>
      <c r="G378" s="31" t="n"/>
      <c r="H378" s="31" t="n"/>
      <c r="I378" s="31" t="n"/>
      <c r="J378" s="31" t="n"/>
      <c r="K378" s="31" t="n"/>
      <c r="L378" s="31" t="n"/>
      <c r="M378" s="31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  <c r="Z378" s="31" t="n"/>
      <c r="AA378" s="31" t="n"/>
      <c r="AB378" s="31" t="n"/>
      <c r="AC378" s="31" t="n"/>
      <c r="AD378" s="31" t="n"/>
      <c r="AE378" s="31" t="n"/>
      <c r="AF378" s="31" t="n"/>
      <c r="AG378" s="31" t="n"/>
      <c r="AH378" s="31" t="n"/>
      <c r="AI378" s="31" t="n"/>
      <c r="AJ378" s="31" t="n"/>
      <c r="AK378" s="31" t="n"/>
      <c r="AL378" s="31" t="n"/>
      <c r="AM378" s="31" t="n"/>
      <c r="AN378" s="31" t="n"/>
    </row>
    <row r="379">
      <c r="A379" s="31" t="n"/>
      <c r="B379" s="31" t="n"/>
      <c r="C379" s="31" t="n"/>
      <c r="D379" s="31" t="n"/>
      <c r="E379" s="31" t="n"/>
      <c r="F379" s="31" t="n"/>
      <c r="G379" s="31" t="n"/>
      <c r="H379" s="31" t="n"/>
      <c r="I379" s="31" t="n"/>
      <c r="J379" s="31" t="n"/>
      <c r="K379" s="31" t="n"/>
      <c r="L379" s="31" t="n"/>
      <c r="M379" s="31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  <c r="Z379" s="31" t="n"/>
      <c r="AA379" s="31" t="n"/>
      <c r="AB379" s="31" t="n"/>
      <c r="AC379" s="31" t="n"/>
      <c r="AD379" s="31" t="n"/>
      <c r="AE379" s="31" t="n"/>
      <c r="AF379" s="31" t="n"/>
      <c r="AG379" s="31" t="n"/>
      <c r="AH379" s="31" t="n"/>
      <c r="AI379" s="31" t="n"/>
      <c r="AJ379" s="31" t="n"/>
      <c r="AK379" s="31" t="n"/>
      <c r="AL379" s="31" t="n"/>
      <c r="AM379" s="31" t="n"/>
      <c r="AN379" s="31" t="n"/>
    </row>
    <row r="380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  <c r="K380" s="31" t="n"/>
      <c r="L380" s="31" t="n"/>
      <c r="M380" s="31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  <c r="Z380" s="31" t="n"/>
      <c r="AA380" s="31" t="n"/>
      <c r="AB380" s="31" t="n"/>
      <c r="AC380" s="31" t="n"/>
      <c r="AD380" s="31" t="n"/>
      <c r="AE380" s="31" t="n"/>
      <c r="AF380" s="31" t="n"/>
      <c r="AG380" s="31" t="n"/>
      <c r="AH380" s="31" t="n"/>
      <c r="AI380" s="31" t="n"/>
      <c r="AJ380" s="31" t="n"/>
      <c r="AK380" s="31" t="n"/>
      <c r="AL380" s="31" t="n"/>
      <c r="AM380" s="31" t="n"/>
      <c r="AN380" s="31" t="n"/>
    </row>
    <row r="381">
      <c r="A381" s="31" t="n"/>
      <c r="B381" s="31" t="n"/>
      <c r="C381" s="31" t="n"/>
      <c r="D381" s="31" t="n"/>
      <c r="E381" s="31" t="n"/>
      <c r="F381" s="31" t="n"/>
      <c r="G381" s="31" t="n"/>
      <c r="H381" s="31" t="n"/>
      <c r="I381" s="31" t="n"/>
      <c r="J381" s="31" t="n"/>
      <c r="K381" s="31" t="n"/>
      <c r="L381" s="31" t="n"/>
      <c r="M381" s="31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  <c r="Z381" s="31" t="n"/>
      <c r="AA381" s="31" t="n"/>
      <c r="AB381" s="31" t="n"/>
      <c r="AC381" s="31" t="n"/>
      <c r="AD381" s="31" t="n"/>
      <c r="AE381" s="31" t="n"/>
      <c r="AF381" s="31" t="n"/>
      <c r="AG381" s="31" t="n"/>
      <c r="AH381" s="31" t="n"/>
      <c r="AI381" s="31" t="n"/>
      <c r="AJ381" s="31" t="n"/>
      <c r="AK381" s="31" t="n"/>
      <c r="AL381" s="31" t="n"/>
      <c r="AM381" s="31" t="n"/>
      <c r="AN381" s="31" t="n"/>
    </row>
    <row r="382">
      <c r="A382" s="31" t="n"/>
      <c r="B382" s="31" t="n"/>
      <c r="C382" s="31" t="n"/>
      <c r="D382" s="31" t="n"/>
      <c r="E382" s="31" t="n"/>
      <c r="F382" s="31" t="n"/>
      <c r="G382" s="31" t="n"/>
      <c r="H382" s="31" t="n"/>
      <c r="I382" s="31" t="n"/>
      <c r="J382" s="31" t="n"/>
      <c r="K382" s="31" t="n"/>
      <c r="L382" s="31" t="n"/>
      <c r="M382" s="31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  <c r="Z382" s="31" t="n"/>
      <c r="AA382" s="31" t="n"/>
      <c r="AB382" s="31" t="n"/>
      <c r="AC382" s="31" t="n"/>
      <c r="AD382" s="31" t="n"/>
      <c r="AE382" s="31" t="n"/>
      <c r="AF382" s="31" t="n"/>
      <c r="AG382" s="31" t="n"/>
      <c r="AH382" s="31" t="n"/>
      <c r="AI382" s="31" t="n"/>
      <c r="AJ382" s="31" t="n"/>
      <c r="AK382" s="31" t="n"/>
      <c r="AL382" s="31" t="n"/>
      <c r="AM382" s="31" t="n"/>
      <c r="AN382" s="31" t="n"/>
    </row>
    <row r="383">
      <c r="A383" s="31" t="n"/>
      <c r="B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  <c r="K383" s="31" t="n"/>
      <c r="L383" s="31" t="n"/>
      <c r="M383" s="31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  <c r="Z383" s="31" t="n"/>
      <c r="AA383" s="31" t="n"/>
      <c r="AB383" s="31" t="n"/>
      <c r="AC383" s="31" t="n"/>
      <c r="AD383" s="31" t="n"/>
      <c r="AE383" s="31" t="n"/>
      <c r="AF383" s="31" t="n"/>
      <c r="AG383" s="31" t="n"/>
      <c r="AH383" s="31" t="n"/>
      <c r="AI383" s="31" t="n"/>
      <c r="AJ383" s="31" t="n"/>
      <c r="AK383" s="31" t="n"/>
      <c r="AL383" s="31" t="n"/>
      <c r="AM383" s="31" t="n"/>
      <c r="AN383" s="31" t="n"/>
    </row>
    <row r="384">
      <c r="A384" s="31" t="n"/>
      <c r="B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  <c r="K384" s="31" t="n"/>
      <c r="L384" s="31" t="n"/>
      <c r="M384" s="31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  <c r="Z384" s="31" t="n"/>
      <c r="AA384" s="31" t="n"/>
      <c r="AB384" s="31" t="n"/>
      <c r="AC384" s="31" t="n"/>
      <c r="AD384" s="31" t="n"/>
      <c r="AE384" s="31" t="n"/>
      <c r="AF384" s="31" t="n"/>
      <c r="AG384" s="31" t="n"/>
      <c r="AH384" s="31" t="n"/>
      <c r="AI384" s="31" t="n"/>
      <c r="AJ384" s="31" t="n"/>
      <c r="AK384" s="31" t="n"/>
      <c r="AL384" s="31" t="n"/>
      <c r="AM384" s="31" t="n"/>
      <c r="AN384" s="31" t="n"/>
    </row>
    <row r="385">
      <c r="A385" s="31" t="n"/>
      <c r="B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  <c r="K385" s="31" t="n"/>
      <c r="L385" s="31" t="n"/>
      <c r="M385" s="31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  <c r="Z385" s="31" t="n"/>
      <c r="AA385" s="31" t="n"/>
      <c r="AB385" s="31" t="n"/>
      <c r="AC385" s="31" t="n"/>
      <c r="AD385" s="31" t="n"/>
      <c r="AE385" s="31" t="n"/>
      <c r="AF385" s="31" t="n"/>
      <c r="AG385" s="31" t="n"/>
      <c r="AH385" s="31" t="n"/>
      <c r="AI385" s="31" t="n"/>
      <c r="AJ385" s="31" t="n"/>
      <c r="AK385" s="31" t="n"/>
      <c r="AL385" s="31" t="n"/>
      <c r="AM385" s="31" t="n"/>
      <c r="AN385" s="31" t="n"/>
    </row>
    <row r="386">
      <c r="A386" s="31" t="n"/>
      <c r="B386" s="31" t="n"/>
      <c r="C386" s="31" t="n"/>
      <c r="D386" s="31" t="n"/>
      <c r="E386" s="31" t="n"/>
      <c r="F386" s="31" t="n"/>
      <c r="G386" s="31" t="n"/>
      <c r="H386" s="31" t="n"/>
      <c r="I386" s="31" t="n"/>
      <c r="J386" s="31" t="n"/>
      <c r="K386" s="31" t="n"/>
      <c r="L386" s="31" t="n"/>
      <c r="M386" s="31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  <c r="Z386" s="31" t="n"/>
      <c r="AA386" s="31" t="n"/>
      <c r="AB386" s="31" t="n"/>
      <c r="AC386" s="31" t="n"/>
      <c r="AD386" s="31" t="n"/>
      <c r="AE386" s="31" t="n"/>
      <c r="AF386" s="31" t="n"/>
      <c r="AG386" s="31" t="n"/>
      <c r="AH386" s="31" t="n"/>
      <c r="AI386" s="31" t="n"/>
      <c r="AJ386" s="31" t="n"/>
      <c r="AK386" s="31" t="n"/>
      <c r="AL386" s="31" t="n"/>
      <c r="AM386" s="31" t="n"/>
      <c r="AN386" s="31" t="n"/>
    </row>
    <row r="387">
      <c r="A387" s="31" t="n"/>
      <c r="B387" s="31" t="n"/>
      <c r="C387" s="31" t="n"/>
      <c r="D387" s="31" t="n"/>
      <c r="E387" s="31" t="n"/>
      <c r="F387" s="31" t="n"/>
      <c r="G387" s="31" t="n"/>
      <c r="H387" s="31" t="n"/>
      <c r="I387" s="31" t="n"/>
      <c r="J387" s="31" t="n"/>
      <c r="K387" s="31" t="n"/>
      <c r="L387" s="31" t="n"/>
      <c r="M387" s="31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  <c r="Z387" s="31" t="n"/>
      <c r="AA387" s="31" t="n"/>
      <c r="AB387" s="31" t="n"/>
      <c r="AC387" s="31" t="n"/>
      <c r="AD387" s="31" t="n"/>
      <c r="AE387" s="31" t="n"/>
      <c r="AF387" s="31" t="n"/>
      <c r="AG387" s="31" t="n"/>
      <c r="AH387" s="31" t="n"/>
      <c r="AI387" s="31" t="n"/>
      <c r="AJ387" s="31" t="n"/>
      <c r="AK387" s="31" t="n"/>
      <c r="AL387" s="31" t="n"/>
      <c r="AM387" s="31" t="n"/>
      <c r="AN387" s="31" t="n"/>
    </row>
    <row r="388">
      <c r="A388" s="31" t="n"/>
      <c r="B388" s="31" t="n"/>
      <c r="C388" s="31" t="n"/>
      <c r="D388" s="31" t="n"/>
      <c r="E388" s="31" t="n"/>
      <c r="F388" s="31" t="n"/>
      <c r="G388" s="31" t="n"/>
      <c r="H388" s="31" t="n"/>
      <c r="I388" s="31" t="n"/>
      <c r="J388" s="31" t="n"/>
      <c r="K388" s="31" t="n"/>
      <c r="L388" s="31" t="n"/>
      <c r="M388" s="31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  <c r="Z388" s="31" t="n"/>
      <c r="AA388" s="31" t="n"/>
      <c r="AB388" s="31" t="n"/>
      <c r="AC388" s="31" t="n"/>
      <c r="AD388" s="31" t="n"/>
      <c r="AE388" s="31" t="n"/>
      <c r="AF388" s="31" t="n"/>
      <c r="AG388" s="31" t="n"/>
      <c r="AH388" s="31" t="n"/>
      <c r="AI388" s="31" t="n"/>
      <c r="AJ388" s="31" t="n"/>
      <c r="AK388" s="31" t="n"/>
      <c r="AL388" s="31" t="n"/>
      <c r="AM388" s="31" t="n"/>
      <c r="AN388" s="31" t="n"/>
    </row>
    <row r="389">
      <c r="A389" s="31" t="n"/>
      <c r="B389" s="31" t="n"/>
      <c r="C389" s="31" t="n"/>
      <c r="D389" s="31" t="n"/>
      <c r="E389" s="31" t="n"/>
      <c r="F389" s="31" t="n"/>
      <c r="G389" s="31" t="n"/>
      <c r="H389" s="31" t="n"/>
      <c r="I389" s="31" t="n"/>
      <c r="J389" s="31" t="n"/>
      <c r="K389" s="31" t="n"/>
      <c r="L389" s="31" t="n"/>
      <c r="M389" s="31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  <c r="Z389" s="31" t="n"/>
      <c r="AA389" s="31" t="n"/>
      <c r="AB389" s="31" t="n"/>
      <c r="AC389" s="31" t="n"/>
      <c r="AD389" s="31" t="n"/>
      <c r="AE389" s="31" t="n"/>
      <c r="AF389" s="31" t="n"/>
      <c r="AG389" s="31" t="n"/>
      <c r="AH389" s="31" t="n"/>
      <c r="AI389" s="31" t="n"/>
      <c r="AJ389" s="31" t="n"/>
      <c r="AK389" s="31" t="n"/>
      <c r="AL389" s="31" t="n"/>
      <c r="AM389" s="31" t="n"/>
      <c r="AN389" s="31" t="n"/>
    </row>
    <row r="390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  <c r="K390" s="31" t="n"/>
      <c r="L390" s="31" t="n"/>
      <c r="M390" s="31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  <c r="Z390" s="31" t="n"/>
      <c r="AA390" s="31" t="n"/>
      <c r="AB390" s="31" t="n"/>
      <c r="AC390" s="31" t="n"/>
      <c r="AD390" s="31" t="n"/>
      <c r="AE390" s="31" t="n"/>
      <c r="AF390" s="31" t="n"/>
      <c r="AG390" s="31" t="n"/>
      <c r="AH390" s="31" t="n"/>
      <c r="AI390" s="31" t="n"/>
      <c r="AJ390" s="31" t="n"/>
      <c r="AK390" s="31" t="n"/>
      <c r="AL390" s="31" t="n"/>
      <c r="AM390" s="31" t="n"/>
      <c r="AN390" s="31" t="n"/>
    </row>
    <row r="391">
      <c r="A391" s="31" t="n"/>
      <c r="B391" s="31" t="n"/>
      <c r="C391" s="31" t="n"/>
      <c r="D391" s="31" t="n"/>
      <c r="E391" s="31" t="n"/>
      <c r="F391" s="31" t="n"/>
      <c r="G391" s="31" t="n"/>
      <c r="H391" s="31" t="n"/>
      <c r="I391" s="31" t="n"/>
      <c r="J391" s="31" t="n"/>
      <c r="K391" s="31" t="n"/>
      <c r="L391" s="31" t="n"/>
      <c r="M391" s="31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  <c r="Z391" s="31" t="n"/>
      <c r="AA391" s="31" t="n"/>
      <c r="AB391" s="31" t="n"/>
      <c r="AC391" s="31" t="n"/>
      <c r="AD391" s="31" t="n"/>
      <c r="AE391" s="31" t="n"/>
      <c r="AF391" s="31" t="n"/>
      <c r="AG391" s="31" t="n"/>
      <c r="AH391" s="31" t="n"/>
      <c r="AI391" s="31" t="n"/>
      <c r="AJ391" s="31" t="n"/>
      <c r="AK391" s="31" t="n"/>
      <c r="AL391" s="31" t="n"/>
      <c r="AM391" s="31" t="n"/>
      <c r="AN391" s="31" t="n"/>
    </row>
    <row r="392">
      <c r="A392" s="31" t="n"/>
      <c r="B392" s="31" t="n"/>
      <c r="C392" s="31" t="n"/>
      <c r="D392" s="31" t="n"/>
      <c r="E392" s="31" t="n"/>
      <c r="F392" s="31" t="n"/>
      <c r="G392" s="31" t="n"/>
      <c r="H392" s="31" t="n"/>
      <c r="I392" s="31" t="n"/>
      <c r="J392" s="31" t="n"/>
      <c r="K392" s="31" t="n"/>
      <c r="L392" s="31" t="n"/>
      <c r="M392" s="31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  <c r="Z392" s="31" t="n"/>
      <c r="AA392" s="31" t="n"/>
      <c r="AB392" s="31" t="n"/>
      <c r="AC392" s="31" t="n"/>
      <c r="AD392" s="31" t="n"/>
      <c r="AE392" s="31" t="n"/>
      <c r="AF392" s="31" t="n"/>
      <c r="AG392" s="31" t="n"/>
      <c r="AH392" s="31" t="n"/>
      <c r="AI392" s="31" t="n"/>
      <c r="AJ392" s="31" t="n"/>
      <c r="AK392" s="31" t="n"/>
      <c r="AL392" s="31" t="n"/>
      <c r="AM392" s="31" t="n"/>
      <c r="AN392" s="31" t="n"/>
    </row>
    <row r="393">
      <c r="A393" s="31" t="n"/>
      <c r="B393" s="31" t="n"/>
      <c r="C393" s="31" t="n"/>
      <c r="D393" s="31" t="n"/>
      <c r="E393" s="31" t="n"/>
      <c r="F393" s="31" t="n"/>
      <c r="G393" s="31" t="n"/>
      <c r="H393" s="31" t="n"/>
      <c r="I393" s="31" t="n"/>
      <c r="J393" s="31" t="n"/>
      <c r="K393" s="31" t="n"/>
      <c r="L393" s="31" t="n"/>
      <c r="M393" s="31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  <c r="Z393" s="31" t="n"/>
      <c r="AA393" s="31" t="n"/>
      <c r="AB393" s="31" t="n"/>
      <c r="AC393" s="31" t="n"/>
      <c r="AD393" s="31" t="n"/>
      <c r="AE393" s="31" t="n"/>
      <c r="AF393" s="31" t="n"/>
      <c r="AG393" s="31" t="n"/>
      <c r="AH393" s="31" t="n"/>
      <c r="AI393" s="31" t="n"/>
      <c r="AJ393" s="31" t="n"/>
      <c r="AK393" s="31" t="n"/>
      <c r="AL393" s="31" t="n"/>
      <c r="AM393" s="31" t="n"/>
      <c r="AN393" s="31" t="n"/>
    </row>
    <row r="394">
      <c r="A394" s="31" t="n"/>
      <c r="B394" s="31" t="n"/>
      <c r="C394" s="31" t="n"/>
      <c r="D394" s="31" t="n"/>
      <c r="E394" s="31" t="n"/>
      <c r="F394" s="31" t="n"/>
      <c r="G394" s="31" t="n"/>
      <c r="H394" s="31" t="n"/>
      <c r="I394" s="31" t="n"/>
      <c r="J394" s="31" t="n"/>
      <c r="K394" s="31" t="n"/>
      <c r="L394" s="31" t="n"/>
      <c r="M394" s="31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  <c r="Z394" s="31" t="n"/>
      <c r="AA394" s="31" t="n"/>
      <c r="AB394" s="31" t="n"/>
      <c r="AC394" s="31" t="n"/>
      <c r="AD394" s="31" t="n"/>
      <c r="AE394" s="31" t="n"/>
      <c r="AF394" s="31" t="n"/>
      <c r="AG394" s="31" t="n"/>
      <c r="AH394" s="31" t="n"/>
      <c r="AI394" s="31" t="n"/>
      <c r="AJ394" s="31" t="n"/>
      <c r="AK394" s="31" t="n"/>
      <c r="AL394" s="31" t="n"/>
      <c r="AM394" s="31" t="n"/>
      <c r="AN394" s="31" t="n"/>
    </row>
    <row r="395">
      <c r="A395" s="31" t="n"/>
      <c r="B395" s="31" t="n"/>
      <c r="C395" s="31" t="n"/>
      <c r="D395" s="31" t="n"/>
      <c r="E395" s="31" t="n"/>
      <c r="F395" s="31" t="n"/>
      <c r="G395" s="31" t="n"/>
      <c r="H395" s="31" t="n"/>
      <c r="I395" s="31" t="n"/>
      <c r="J395" s="31" t="n"/>
      <c r="K395" s="31" t="n"/>
      <c r="L395" s="31" t="n"/>
      <c r="M395" s="31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31" t="n"/>
      <c r="AA395" s="31" t="n"/>
      <c r="AB395" s="31" t="n"/>
      <c r="AC395" s="31" t="n"/>
      <c r="AD395" s="31" t="n"/>
      <c r="AE395" s="31" t="n"/>
      <c r="AF395" s="31" t="n"/>
      <c r="AG395" s="31" t="n"/>
      <c r="AH395" s="31" t="n"/>
      <c r="AI395" s="31" t="n"/>
      <c r="AJ395" s="31" t="n"/>
      <c r="AK395" s="31" t="n"/>
      <c r="AL395" s="31" t="n"/>
      <c r="AM395" s="31" t="n"/>
      <c r="AN395" s="31" t="n"/>
    </row>
    <row r="396">
      <c r="A396" s="31" t="n"/>
      <c r="B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  <c r="K396" s="31" t="n"/>
      <c r="L396" s="31" t="n"/>
      <c r="M396" s="31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  <c r="Z396" s="31" t="n"/>
      <c r="AA396" s="31" t="n"/>
      <c r="AB396" s="31" t="n"/>
      <c r="AC396" s="31" t="n"/>
      <c r="AD396" s="31" t="n"/>
      <c r="AE396" s="31" t="n"/>
      <c r="AF396" s="31" t="n"/>
      <c r="AG396" s="31" t="n"/>
      <c r="AH396" s="31" t="n"/>
      <c r="AI396" s="31" t="n"/>
      <c r="AJ396" s="31" t="n"/>
      <c r="AK396" s="31" t="n"/>
      <c r="AL396" s="31" t="n"/>
      <c r="AM396" s="31" t="n"/>
      <c r="AN396" s="31" t="n"/>
    </row>
    <row r="397">
      <c r="A397" s="31" t="n"/>
      <c r="B397" s="31" t="n"/>
      <c r="C397" s="31" t="n"/>
      <c r="D397" s="31" t="n"/>
      <c r="E397" s="31" t="n"/>
      <c r="F397" s="31" t="n"/>
      <c r="G397" s="31" t="n"/>
      <c r="H397" s="31" t="n"/>
      <c r="I397" s="31" t="n"/>
      <c r="J397" s="31" t="n"/>
      <c r="K397" s="31" t="n"/>
      <c r="L397" s="31" t="n"/>
      <c r="M397" s="31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31" t="n"/>
      <c r="AA397" s="31" t="n"/>
      <c r="AB397" s="31" t="n"/>
      <c r="AC397" s="31" t="n"/>
      <c r="AD397" s="31" t="n"/>
      <c r="AE397" s="31" t="n"/>
      <c r="AF397" s="31" t="n"/>
      <c r="AG397" s="31" t="n"/>
      <c r="AH397" s="31" t="n"/>
      <c r="AI397" s="31" t="n"/>
      <c r="AJ397" s="31" t="n"/>
      <c r="AK397" s="31" t="n"/>
      <c r="AL397" s="31" t="n"/>
      <c r="AM397" s="31" t="n"/>
      <c r="AN397" s="31" t="n"/>
    </row>
    <row r="398">
      <c r="A398" s="31" t="n"/>
      <c r="B398" s="31" t="n"/>
      <c r="C398" s="31" t="n"/>
      <c r="D398" s="31" t="n"/>
      <c r="E398" s="31" t="n"/>
      <c r="F398" s="31" t="n"/>
      <c r="G398" s="31" t="n"/>
      <c r="H398" s="31" t="n"/>
      <c r="I398" s="31" t="n"/>
      <c r="J398" s="31" t="n"/>
      <c r="K398" s="31" t="n"/>
      <c r="L398" s="31" t="n"/>
      <c r="M398" s="31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  <c r="Z398" s="31" t="n"/>
      <c r="AA398" s="31" t="n"/>
      <c r="AB398" s="31" t="n"/>
      <c r="AC398" s="31" t="n"/>
      <c r="AD398" s="31" t="n"/>
      <c r="AE398" s="31" t="n"/>
      <c r="AF398" s="31" t="n"/>
      <c r="AG398" s="31" t="n"/>
      <c r="AH398" s="31" t="n"/>
      <c r="AI398" s="31" t="n"/>
      <c r="AJ398" s="31" t="n"/>
      <c r="AK398" s="31" t="n"/>
      <c r="AL398" s="31" t="n"/>
      <c r="AM398" s="31" t="n"/>
      <c r="AN398" s="31" t="n"/>
    </row>
    <row r="399">
      <c r="A399" s="31" t="n"/>
      <c r="B399" s="31" t="n"/>
      <c r="C399" s="31" t="n"/>
      <c r="D399" s="31" t="n"/>
      <c r="E399" s="31" t="n"/>
      <c r="F399" s="31" t="n"/>
      <c r="G399" s="31" t="n"/>
      <c r="H399" s="31" t="n"/>
      <c r="I399" s="31" t="n"/>
      <c r="J399" s="31" t="n"/>
      <c r="K399" s="31" t="n"/>
      <c r="L399" s="31" t="n"/>
      <c r="M399" s="31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  <c r="Z399" s="31" t="n"/>
      <c r="AA399" s="31" t="n"/>
      <c r="AB399" s="31" t="n"/>
      <c r="AC399" s="31" t="n"/>
      <c r="AD399" s="31" t="n"/>
      <c r="AE399" s="31" t="n"/>
      <c r="AF399" s="31" t="n"/>
      <c r="AG399" s="31" t="n"/>
      <c r="AH399" s="31" t="n"/>
      <c r="AI399" s="31" t="n"/>
      <c r="AJ399" s="31" t="n"/>
      <c r="AK399" s="31" t="n"/>
      <c r="AL399" s="31" t="n"/>
      <c r="AM399" s="31" t="n"/>
      <c r="AN399" s="31" t="n"/>
    </row>
    <row r="400">
      <c r="A400" s="31" t="n"/>
      <c r="B400" s="31" t="n"/>
      <c r="C400" s="31" t="n"/>
      <c r="D400" s="31" t="n"/>
      <c r="E400" s="31" t="n"/>
      <c r="F400" s="31" t="n"/>
      <c r="G400" s="31" t="n"/>
      <c r="H400" s="31" t="n"/>
      <c r="I400" s="31" t="n"/>
      <c r="J400" s="31" t="n"/>
      <c r="K400" s="31" t="n"/>
      <c r="L400" s="31" t="n"/>
      <c r="M400" s="31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  <c r="Z400" s="31" t="n"/>
      <c r="AA400" s="31" t="n"/>
      <c r="AB400" s="31" t="n"/>
      <c r="AC400" s="31" t="n"/>
      <c r="AD400" s="31" t="n"/>
      <c r="AE400" s="31" t="n"/>
      <c r="AF400" s="31" t="n"/>
      <c r="AG400" s="31" t="n"/>
      <c r="AH400" s="31" t="n"/>
      <c r="AI400" s="31" t="n"/>
      <c r="AJ400" s="31" t="n"/>
      <c r="AK400" s="31" t="n"/>
      <c r="AL400" s="31" t="n"/>
      <c r="AM400" s="31" t="n"/>
      <c r="AN400" s="31" t="n"/>
    </row>
    <row r="401">
      <c r="A401" s="31" t="n"/>
      <c r="B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  <c r="K401" s="31" t="n"/>
      <c r="L401" s="31" t="n"/>
      <c r="M401" s="31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  <c r="Z401" s="31" t="n"/>
      <c r="AA401" s="31" t="n"/>
      <c r="AB401" s="31" t="n"/>
      <c r="AC401" s="31" t="n"/>
      <c r="AD401" s="31" t="n"/>
      <c r="AE401" s="31" t="n"/>
      <c r="AF401" s="31" t="n"/>
      <c r="AG401" s="31" t="n"/>
      <c r="AH401" s="31" t="n"/>
      <c r="AI401" s="31" t="n"/>
      <c r="AJ401" s="31" t="n"/>
      <c r="AK401" s="31" t="n"/>
      <c r="AL401" s="31" t="n"/>
      <c r="AM401" s="31" t="n"/>
      <c r="AN401" s="31" t="n"/>
    </row>
    <row r="402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  <c r="K402" s="31" t="n"/>
      <c r="L402" s="31" t="n"/>
      <c r="M402" s="31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  <c r="Z402" s="31" t="n"/>
      <c r="AA402" s="31" t="n"/>
      <c r="AB402" s="31" t="n"/>
      <c r="AC402" s="31" t="n"/>
      <c r="AD402" s="31" t="n"/>
      <c r="AE402" s="31" t="n"/>
      <c r="AF402" s="31" t="n"/>
      <c r="AG402" s="31" t="n"/>
      <c r="AH402" s="31" t="n"/>
      <c r="AI402" s="31" t="n"/>
      <c r="AJ402" s="31" t="n"/>
      <c r="AK402" s="31" t="n"/>
      <c r="AL402" s="31" t="n"/>
      <c r="AM402" s="31" t="n"/>
      <c r="AN402" s="31" t="n"/>
    </row>
    <row r="403">
      <c r="A403" s="31" t="n"/>
      <c r="B403" s="31" t="n"/>
      <c r="C403" s="31" t="n"/>
      <c r="D403" s="31" t="n"/>
      <c r="E403" s="31" t="n"/>
      <c r="F403" s="31" t="n"/>
      <c r="G403" s="31" t="n"/>
      <c r="H403" s="31" t="n"/>
      <c r="I403" s="31" t="n"/>
      <c r="J403" s="31" t="n"/>
      <c r="K403" s="31" t="n"/>
      <c r="L403" s="31" t="n"/>
      <c r="M403" s="31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  <c r="Z403" s="31" t="n"/>
      <c r="AA403" s="31" t="n"/>
      <c r="AB403" s="31" t="n"/>
      <c r="AC403" s="31" t="n"/>
      <c r="AD403" s="31" t="n"/>
      <c r="AE403" s="31" t="n"/>
      <c r="AF403" s="31" t="n"/>
      <c r="AG403" s="31" t="n"/>
      <c r="AH403" s="31" t="n"/>
      <c r="AI403" s="31" t="n"/>
      <c r="AJ403" s="31" t="n"/>
      <c r="AK403" s="31" t="n"/>
      <c r="AL403" s="31" t="n"/>
      <c r="AM403" s="31" t="n"/>
      <c r="AN403" s="31" t="n"/>
    </row>
    <row r="404">
      <c r="A404" s="31" t="n"/>
      <c r="B404" s="31" t="n"/>
      <c r="C404" s="31" t="n"/>
      <c r="D404" s="31" t="n"/>
      <c r="E404" s="31" t="n"/>
      <c r="F404" s="31" t="n"/>
      <c r="G404" s="31" t="n"/>
      <c r="H404" s="31" t="n"/>
      <c r="I404" s="31" t="n"/>
      <c r="J404" s="31" t="n"/>
      <c r="K404" s="31" t="n"/>
      <c r="L404" s="31" t="n"/>
      <c r="M404" s="31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  <c r="Z404" s="31" t="n"/>
      <c r="AA404" s="31" t="n"/>
      <c r="AB404" s="31" t="n"/>
      <c r="AC404" s="31" t="n"/>
      <c r="AD404" s="31" t="n"/>
      <c r="AE404" s="31" t="n"/>
      <c r="AF404" s="31" t="n"/>
      <c r="AG404" s="31" t="n"/>
      <c r="AH404" s="31" t="n"/>
      <c r="AI404" s="31" t="n"/>
      <c r="AJ404" s="31" t="n"/>
      <c r="AK404" s="31" t="n"/>
      <c r="AL404" s="31" t="n"/>
      <c r="AM404" s="31" t="n"/>
      <c r="AN404" s="31" t="n"/>
    </row>
    <row r="405">
      <c r="A405" s="31" t="n"/>
      <c r="B405" s="31" t="n"/>
      <c r="C405" s="31" t="n"/>
      <c r="D405" s="31" t="n"/>
      <c r="E405" s="31" t="n"/>
      <c r="F405" s="31" t="n"/>
      <c r="G405" s="31" t="n"/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  <c r="Z405" s="31" t="n"/>
      <c r="AA405" s="31" t="n"/>
      <c r="AB405" s="31" t="n"/>
      <c r="AC405" s="31" t="n"/>
      <c r="AD405" s="31" t="n"/>
      <c r="AE405" s="31" t="n"/>
      <c r="AF405" s="31" t="n"/>
      <c r="AG405" s="31" t="n"/>
      <c r="AH405" s="31" t="n"/>
      <c r="AI405" s="31" t="n"/>
      <c r="AJ405" s="31" t="n"/>
      <c r="AK405" s="31" t="n"/>
      <c r="AL405" s="31" t="n"/>
      <c r="AM405" s="31" t="n"/>
      <c r="AN405" s="31" t="n"/>
    </row>
    <row r="406">
      <c r="A406" s="31" t="n"/>
      <c r="B406" s="31" t="n"/>
      <c r="C406" s="31" t="n"/>
      <c r="D406" s="31" t="n"/>
      <c r="E406" s="31" t="n"/>
      <c r="F406" s="31" t="n"/>
      <c r="G406" s="31" t="n"/>
      <c r="H406" s="31" t="n"/>
      <c r="I406" s="31" t="n"/>
      <c r="J406" s="31" t="n"/>
      <c r="K406" s="31" t="n"/>
      <c r="L406" s="31" t="n"/>
      <c r="M406" s="31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  <c r="Z406" s="31" t="n"/>
      <c r="AA406" s="31" t="n"/>
      <c r="AB406" s="31" t="n"/>
      <c r="AC406" s="31" t="n"/>
      <c r="AD406" s="31" t="n"/>
      <c r="AE406" s="31" t="n"/>
      <c r="AF406" s="31" t="n"/>
      <c r="AG406" s="31" t="n"/>
      <c r="AH406" s="31" t="n"/>
      <c r="AI406" s="31" t="n"/>
      <c r="AJ406" s="31" t="n"/>
      <c r="AK406" s="31" t="n"/>
      <c r="AL406" s="31" t="n"/>
      <c r="AM406" s="31" t="n"/>
      <c r="AN406" s="31" t="n"/>
    </row>
    <row r="407">
      <c r="A407" s="31" t="n"/>
      <c r="B407" s="31" t="n"/>
      <c r="C407" s="31" t="n"/>
      <c r="D407" s="31" t="n"/>
      <c r="E407" s="31" t="n"/>
      <c r="F407" s="31" t="n"/>
      <c r="G407" s="31" t="n"/>
      <c r="H407" s="31" t="n"/>
      <c r="I407" s="31" t="n"/>
      <c r="J407" s="31" t="n"/>
      <c r="K407" s="31" t="n"/>
      <c r="L407" s="31" t="n"/>
      <c r="M407" s="31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  <c r="Z407" s="31" t="n"/>
      <c r="AA407" s="31" t="n"/>
      <c r="AB407" s="31" t="n"/>
      <c r="AC407" s="31" t="n"/>
      <c r="AD407" s="31" t="n"/>
      <c r="AE407" s="31" t="n"/>
      <c r="AF407" s="31" t="n"/>
      <c r="AG407" s="31" t="n"/>
      <c r="AH407" s="31" t="n"/>
      <c r="AI407" s="31" t="n"/>
      <c r="AJ407" s="31" t="n"/>
      <c r="AK407" s="31" t="n"/>
      <c r="AL407" s="31" t="n"/>
      <c r="AM407" s="31" t="n"/>
      <c r="AN407" s="31" t="n"/>
    </row>
    <row r="408">
      <c r="A408" s="31" t="n"/>
      <c r="B408" s="31" t="n"/>
      <c r="C408" s="31" t="n"/>
      <c r="D408" s="31" t="n"/>
      <c r="E408" s="31" t="n"/>
      <c r="F408" s="31" t="n"/>
      <c r="G408" s="31" t="n"/>
      <c r="H408" s="31" t="n"/>
      <c r="I408" s="31" t="n"/>
      <c r="J408" s="31" t="n"/>
      <c r="K408" s="31" t="n"/>
      <c r="L408" s="31" t="n"/>
      <c r="M408" s="31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  <c r="Z408" s="31" t="n"/>
      <c r="AA408" s="31" t="n"/>
      <c r="AB408" s="31" t="n"/>
      <c r="AC408" s="31" t="n"/>
      <c r="AD408" s="31" t="n"/>
      <c r="AE408" s="31" t="n"/>
      <c r="AF408" s="31" t="n"/>
      <c r="AG408" s="31" t="n"/>
      <c r="AH408" s="31" t="n"/>
      <c r="AI408" s="31" t="n"/>
      <c r="AJ408" s="31" t="n"/>
      <c r="AK408" s="31" t="n"/>
      <c r="AL408" s="31" t="n"/>
      <c r="AM408" s="31" t="n"/>
      <c r="AN408" s="31" t="n"/>
    </row>
    <row r="409">
      <c r="A409" s="31" t="n"/>
      <c r="B409" s="31" t="n"/>
      <c r="C409" s="31" t="n"/>
      <c r="D409" s="31" t="n"/>
      <c r="E409" s="31" t="n"/>
      <c r="F409" s="31" t="n"/>
      <c r="G409" s="31" t="n"/>
      <c r="H409" s="31" t="n"/>
      <c r="I409" s="31" t="n"/>
      <c r="J409" s="31" t="n"/>
      <c r="K409" s="31" t="n"/>
      <c r="L409" s="31" t="n"/>
      <c r="M409" s="31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  <c r="Z409" s="31" t="n"/>
      <c r="AA409" s="31" t="n"/>
      <c r="AB409" s="31" t="n"/>
      <c r="AC409" s="31" t="n"/>
      <c r="AD409" s="31" t="n"/>
      <c r="AE409" s="31" t="n"/>
      <c r="AF409" s="31" t="n"/>
      <c r="AG409" s="31" t="n"/>
      <c r="AH409" s="31" t="n"/>
      <c r="AI409" s="31" t="n"/>
      <c r="AJ409" s="31" t="n"/>
      <c r="AK409" s="31" t="n"/>
      <c r="AL409" s="31" t="n"/>
      <c r="AM409" s="31" t="n"/>
      <c r="AN409" s="31" t="n"/>
    </row>
    <row r="410">
      <c r="A410" s="31" t="n"/>
      <c r="B410" s="31" t="n"/>
      <c r="C410" s="31" t="n"/>
      <c r="D410" s="31" t="n"/>
      <c r="E410" s="31" t="n"/>
      <c r="F410" s="31" t="n"/>
      <c r="G410" s="31" t="n"/>
      <c r="H410" s="31" t="n"/>
      <c r="I410" s="31" t="n"/>
      <c r="J410" s="31" t="n"/>
      <c r="K410" s="31" t="n"/>
      <c r="L410" s="31" t="n"/>
      <c r="M410" s="31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  <c r="Z410" s="31" t="n"/>
      <c r="AA410" s="31" t="n"/>
      <c r="AB410" s="31" t="n"/>
      <c r="AC410" s="31" t="n"/>
      <c r="AD410" s="31" t="n"/>
      <c r="AE410" s="31" t="n"/>
      <c r="AF410" s="31" t="n"/>
      <c r="AG410" s="31" t="n"/>
      <c r="AH410" s="31" t="n"/>
      <c r="AI410" s="31" t="n"/>
      <c r="AJ410" s="31" t="n"/>
      <c r="AK410" s="31" t="n"/>
      <c r="AL410" s="31" t="n"/>
      <c r="AM410" s="31" t="n"/>
      <c r="AN410" s="31" t="n"/>
    </row>
    <row r="411">
      <c r="A411" s="31" t="n"/>
      <c r="B411" s="31" t="n"/>
      <c r="C411" s="31" t="n"/>
      <c r="D411" s="31" t="n"/>
      <c r="E411" s="31" t="n"/>
      <c r="F411" s="31" t="n"/>
      <c r="G411" s="31" t="n"/>
      <c r="H411" s="31" t="n"/>
      <c r="I411" s="31" t="n"/>
      <c r="J411" s="31" t="n"/>
      <c r="K411" s="31" t="n"/>
      <c r="L411" s="31" t="n"/>
      <c r="M411" s="31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  <c r="Z411" s="31" t="n"/>
      <c r="AA411" s="31" t="n"/>
      <c r="AB411" s="31" t="n"/>
      <c r="AC411" s="31" t="n"/>
      <c r="AD411" s="31" t="n"/>
      <c r="AE411" s="31" t="n"/>
      <c r="AF411" s="31" t="n"/>
      <c r="AG411" s="31" t="n"/>
      <c r="AH411" s="31" t="n"/>
      <c r="AI411" s="31" t="n"/>
      <c r="AJ411" s="31" t="n"/>
      <c r="AK411" s="31" t="n"/>
      <c r="AL411" s="31" t="n"/>
      <c r="AM411" s="31" t="n"/>
      <c r="AN411" s="31" t="n"/>
    </row>
    <row r="412">
      <c r="A412" s="31" t="n"/>
      <c r="B412" s="31" t="n"/>
      <c r="C412" s="31" t="n"/>
      <c r="D412" s="31" t="n"/>
      <c r="E412" s="31" t="n"/>
      <c r="F412" s="31" t="n"/>
      <c r="G412" s="31" t="n"/>
      <c r="H412" s="31" t="n"/>
      <c r="I412" s="31" t="n"/>
      <c r="J412" s="31" t="n"/>
      <c r="K412" s="31" t="n"/>
      <c r="L412" s="31" t="n"/>
      <c r="M412" s="31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  <c r="Z412" s="31" t="n"/>
      <c r="AA412" s="31" t="n"/>
      <c r="AB412" s="31" t="n"/>
      <c r="AC412" s="31" t="n"/>
      <c r="AD412" s="31" t="n"/>
      <c r="AE412" s="31" t="n"/>
      <c r="AF412" s="31" t="n"/>
      <c r="AG412" s="31" t="n"/>
      <c r="AH412" s="31" t="n"/>
      <c r="AI412" s="31" t="n"/>
      <c r="AJ412" s="31" t="n"/>
      <c r="AK412" s="31" t="n"/>
      <c r="AL412" s="31" t="n"/>
      <c r="AM412" s="31" t="n"/>
      <c r="AN412" s="31" t="n"/>
    </row>
    <row r="413">
      <c r="A413" s="31" t="n"/>
      <c r="B413" s="31" t="n"/>
      <c r="C413" s="31" t="n"/>
      <c r="D413" s="31" t="n"/>
      <c r="E413" s="31" t="n"/>
      <c r="F413" s="31" t="n"/>
      <c r="G413" s="31" t="n"/>
      <c r="H413" s="31" t="n"/>
      <c r="I413" s="31" t="n"/>
      <c r="J413" s="31" t="n"/>
      <c r="K413" s="31" t="n"/>
      <c r="L413" s="31" t="n"/>
      <c r="M413" s="31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  <c r="Z413" s="31" t="n"/>
      <c r="AA413" s="31" t="n"/>
      <c r="AB413" s="31" t="n"/>
      <c r="AC413" s="31" t="n"/>
      <c r="AD413" s="31" t="n"/>
      <c r="AE413" s="31" t="n"/>
      <c r="AF413" s="31" t="n"/>
      <c r="AG413" s="31" t="n"/>
      <c r="AH413" s="31" t="n"/>
      <c r="AI413" s="31" t="n"/>
      <c r="AJ413" s="31" t="n"/>
      <c r="AK413" s="31" t="n"/>
      <c r="AL413" s="31" t="n"/>
      <c r="AM413" s="31" t="n"/>
      <c r="AN413" s="31" t="n"/>
    </row>
    <row r="414">
      <c r="A414" s="31" t="n"/>
      <c r="B414" s="31" t="n"/>
      <c r="C414" s="31" t="n"/>
      <c r="D414" s="31" t="n"/>
      <c r="E414" s="31" t="n"/>
      <c r="F414" s="31" t="n"/>
      <c r="G414" s="31" t="n"/>
      <c r="H414" s="31" t="n"/>
      <c r="I414" s="31" t="n"/>
      <c r="J414" s="31" t="n"/>
      <c r="K414" s="31" t="n"/>
      <c r="L414" s="31" t="n"/>
      <c r="M414" s="31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  <c r="Z414" s="31" t="n"/>
      <c r="AA414" s="31" t="n"/>
      <c r="AB414" s="31" t="n"/>
      <c r="AC414" s="31" t="n"/>
      <c r="AD414" s="31" t="n"/>
      <c r="AE414" s="31" t="n"/>
      <c r="AF414" s="31" t="n"/>
      <c r="AG414" s="31" t="n"/>
      <c r="AH414" s="31" t="n"/>
      <c r="AI414" s="31" t="n"/>
      <c r="AJ414" s="31" t="n"/>
      <c r="AK414" s="31" t="n"/>
      <c r="AL414" s="31" t="n"/>
      <c r="AM414" s="31" t="n"/>
      <c r="AN414" s="31" t="n"/>
    </row>
    <row r="415">
      <c r="A415" s="31" t="n"/>
      <c r="B415" s="31" t="n"/>
      <c r="C415" s="31" t="n"/>
      <c r="D415" s="31" t="n"/>
      <c r="E415" s="31" t="n"/>
      <c r="F415" s="31" t="n"/>
      <c r="G415" s="31" t="n"/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  <c r="Z415" s="31" t="n"/>
      <c r="AA415" s="31" t="n"/>
      <c r="AB415" s="31" t="n"/>
      <c r="AC415" s="31" t="n"/>
      <c r="AD415" s="31" t="n"/>
      <c r="AE415" s="31" t="n"/>
      <c r="AF415" s="31" t="n"/>
      <c r="AG415" s="31" t="n"/>
      <c r="AH415" s="31" t="n"/>
      <c r="AI415" s="31" t="n"/>
      <c r="AJ415" s="31" t="n"/>
      <c r="AK415" s="31" t="n"/>
      <c r="AL415" s="31" t="n"/>
      <c r="AM415" s="31" t="n"/>
      <c r="AN415" s="31" t="n"/>
    </row>
    <row r="416">
      <c r="A416" s="31" t="n"/>
      <c r="B416" s="31" t="n"/>
      <c r="C416" s="31" t="n"/>
      <c r="D416" s="31" t="n"/>
      <c r="E416" s="31" t="n"/>
      <c r="F416" s="31" t="n"/>
      <c r="G416" s="31" t="n"/>
      <c r="H416" s="31" t="n"/>
      <c r="I416" s="31" t="n"/>
      <c r="J416" s="31" t="n"/>
      <c r="K416" s="31" t="n"/>
      <c r="L416" s="31" t="n"/>
      <c r="M416" s="31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  <c r="Z416" s="31" t="n"/>
      <c r="AA416" s="31" t="n"/>
      <c r="AB416" s="31" t="n"/>
      <c r="AC416" s="31" t="n"/>
      <c r="AD416" s="31" t="n"/>
      <c r="AE416" s="31" t="n"/>
      <c r="AF416" s="31" t="n"/>
      <c r="AG416" s="31" t="n"/>
      <c r="AH416" s="31" t="n"/>
      <c r="AI416" s="31" t="n"/>
      <c r="AJ416" s="31" t="n"/>
      <c r="AK416" s="31" t="n"/>
      <c r="AL416" s="31" t="n"/>
      <c r="AM416" s="31" t="n"/>
      <c r="AN416" s="31" t="n"/>
    </row>
    <row r="417">
      <c r="A417" s="31" t="n"/>
      <c r="B417" s="31" t="n"/>
      <c r="C417" s="31" t="n"/>
      <c r="D417" s="31" t="n"/>
      <c r="E417" s="31" t="n"/>
      <c r="F417" s="31" t="n"/>
      <c r="G417" s="31" t="n"/>
      <c r="H417" s="31" t="n"/>
      <c r="I417" s="31" t="n"/>
      <c r="J417" s="31" t="n"/>
      <c r="K417" s="31" t="n"/>
      <c r="L417" s="31" t="n"/>
      <c r="M417" s="31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  <c r="Z417" s="31" t="n"/>
      <c r="AA417" s="31" t="n"/>
      <c r="AB417" s="31" t="n"/>
      <c r="AC417" s="31" t="n"/>
      <c r="AD417" s="31" t="n"/>
      <c r="AE417" s="31" t="n"/>
      <c r="AF417" s="31" t="n"/>
      <c r="AG417" s="31" t="n"/>
      <c r="AH417" s="31" t="n"/>
      <c r="AI417" s="31" t="n"/>
      <c r="AJ417" s="31" t="n"/>
      <c r="AK417" s="31" t="n"/>
      <c r="AL417" s="31" t="n"/>
      <c r="AM417" s="31" t="n"/>
      <c r="AN417" s="31" t="n"/>
    </row>
    <row r="418">
      <c r="A418" s="31" t="n"/>
      <c r="B418" s="31" t="n"/>
      <c r="C418" s="31" t="n"/>
      <c r="D418" s="31" t="n"/>
      <c r="E418" s="31" t="n"/>
      <c r="F418" s="31" t="n"/>
      <c r="G418" s="31" t="n"/>
      <c r="H418" s="31" t="n"/>
      <c r="I418" s="31" t="n"/>
      <c r="J418" s="31" t="n"/>
      <c r="K418" s="31" t="n"/>
      <c r="L418" s="31" t="n"/>
      <c r="M418" s="31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  <c r="Z418" s="31" t="n"/>
      <c r="AA418" s="31" t="n"/>
      <c r="AB418" s="31" t="n"/>
      <c r="AC418" s="31" t="n"/>
      <c r="AD418" s="31" t="n"/>
      <c r="AE418" s="31" t="n"/>
      <c r="AF418" s="31" t="n"/>
      <c r="AG418" s="31" t="n"/>
      <c r="AH418" s="31" t="n"/>
      <c r="AI418" s="31" t="n"/>
      <c r="AJ418" s="31" t="n"/>
      <c r="AK418" s="31" t="n"/>
      <c r="AL418" s="31" t="n"/>
      <c r="AM418" s="31" t="n"/>
      <c r="AN418" s="31" t="n"/>
    </row>
    <row r="419">
      <c r="A419" s="31" t="n"/>
      <c r="B419" s="31" t="n"/>
      <c r="C419" s="31" t="n"/>
      <c r="D419" s="31" t="n"/>
      <c r="E419" s="31" t="n"/>
      <c r="F419" s="31" t="n"/>
      <c r="G419" s="31" t="n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  <c r="Z419" s="31" t="n"/>
      <c r="AA419" s="31" t="n"/>
      <c r="AB419" s="31" t="n"/>
      <c r="AC419" s="31" t="n"/>
      <c r="AD419" s="31" t="n"/>
      <c r="AE419" s="31" t="n"/>
      <c r="AF419" s="31" t="n"/>
      <c r="AG419" s="31" t="n"/>
      <c r="AH419" s="31" t="n"/>
      <c r="AI419" s="31" t="n"/>
      <c r="AJ419" s="31" t="n"/>
      <c r="AK419" s="31" t="n"/>
      <c r="AL419" s="31" t="n"/>
      <c r="AM419" s="31" t="n"/>
      <c r="AN419" s="31" t="n"/>
    </row>
    <row r="420">
      <c r="A420" s="31" t="n"/>
      <c r="B420" s="31" t="n"/>
      <c r="C420" s="31" t="n"/>
      <c r="D420" s="31" t="n"/>
      <c r="E420" s="31" t="n"/>
      <c r="F420" s="31" t="n"/>
      <c r="G420" s="31" t="n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  <c r="Z420" s="31" t="n"/>
      <c r="AA420" s="31" t="n"/>
      <c r="AB420" s="31" t="n"/>
      <c r="AC420" s="31" t="n"/>
      <c r="AD420" s="31" t="n"/>
      <c r="AE420" s="31" t="n"/>
      <c r="AF420" s="31" t="n"/>
      <c r="AG420" s="31" t="n"/>
      <c r="AH420" s="31" t="n"/>
      <c r="AI420" s="31" t="n"/>
      <c r="AJ420" s="31" t="n"/>
      <c r="AK420" s="31" t="n"/>
      <c r="AL420" s="31" t="n"/>
      <c r="AM420" s="31" t="n"/>
      <c r="AN420" s="31" t="n"/>
    </row>
    <row r="421">
      <c r="A421" s="31" t="n"/>
      <c r="B421" s="31" t="n"/>
      <c r="C421" s="31" t="n"/>
      <c r="D421" s="31" t="n"/>
      <c r="E421" s="31" t="n"/>
      <c r="F421" s="31" t="n"/>
      <c r="G421" s="31" t="n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  <c r="Z421" s="31" t="n"/>
      <c r="AA421" s="31" t="n"/>
      <c r="AB421" s="31" t="n"/>
      <c r="AC421" s="31" t="n"/>
      <c r="AD421" s="31" t="n"/>
      <c r="AE421" s="31" t="n"/>
      <c r="AF421" s="31" t="n"/>
      <c r="AG421" s="31" t="n"/>
      <c r="AH421" s="31" t="n"/>
      <c r="AI421" s="31" t="n"/>
      <c r="AJ421" s="31" t="n"/>
      <c r="AK421" s="31" t="n"/>
      <c r="AL421" s="31" t="n"/>
      <c r="AM421" s="31" t="n"/>
      <c r="AN421" s="31" t="n"/>
    </row>
    <row r="422">
      <c r="A422" s="31" t="n"/>
      <c r="B422" s="31" t="n"/>
      <c r="C422" s="31" t="n"/>
      <c r="D422" s="31" t="n"/>
      <c r="E422" s="31" t="n"/>
      <c r="F422" s="31" t="n"/>
      <c r="G422" s="31" t="n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  <c r="Z422" s="31" t="n"/>
      <c r="AA422" s="31" t="n"/>
      <c r="AB422" s="31" t="n"/>
      <c r="AC422" s="31" t="n"/>
      <c r="AD422" s="31" t="n"/>
      <c r="AE422" s="31" t="n"/>
      <c r="AF422" s="31" t="n"/>
      <c r="AG422" s="31" t="n"/>
      <c r="AH422" s="31" t="n"/>
      <c r="AI422" s="31" t="n"/>
      <c r="AJ422" s="31" t="n"/>
      <c r="AK422" s="31" t="n"/>
      <c r="AL422" s="31" t="n"/>
      <c r="AM422" s="31" t="n"/>
      <c r="AN422" s="31" t="n"/>
    </row>
    <row r="423">
      <c r="A423" s="31" t="n"/>
      <c r="B423" s="31" t="n"/>
      <c r="C423" s="31" t="n"/>
      <c r="D423" s="31" t="n"/>
      <c r="E423" s="31" t="n"/>
      <c r="F423" s="31" t="n"/>
      <c r="G423" s="31" t="n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  <c r="Z423" s="31" t="n"/>
      <c r="AA423" s="31" t="n"/>
      <c r="AB423" s="31" t="n"/>
      <c r="AC423" s="31" t="n"/>
      <c r="AD423" s="31" t="n"/>
      <c r="AE423" s="31" t="n"/>
      <c r="AF423" s="31" t="n"/>
      <c r="AG423" s="31" t="n"/>
      <c r="AH423" s="31" t="n"/>
      <c r="AI423" s="31" t="n"/>
      <c r="AJ423" s="31" t="n"/>
      <c r="AK423" s="31" t="n"/>
      <c r="AL423" s="31" t="n"/>
      <c r="AM423" s="31" t="n"/>
      <c r="AN423" s="31" t="n"/>
    </row>
    <row r="424">
      <c r="A424" s="31" t="n"/>
      <c r="B424" s="31" t="n"/>
      <c r="C424" s="31" t="n"/>
      <c r="D424" s="31" t="n"/>
      <c r="E424" s="31" t="n"/>
      <c r="F424" s="31" t="n"/>
      <c r="G424" s="31" t="n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  <c r="Z424" s="31" t="n"/>
      <c r="AA424" s="31" t="n"/>
      <c r="AB424" s="31" t="n"/>
      <c r="AC424" s="31" t="n"/>
      <c r="AD424" s="31" t="n"/>
      <c r="AE424" s="31" t="n"/>
      <c r="AF424" s="31" t="n"/>
      <c r="AG424" s="31" t="n"/>
      <c r="AH424" s="31" t="n"/>
      <c r="AI424" s="31" t="n"/>
      <c r="AJ424" s="31" t="n"/>
      <c r="AK424" s="31" t="n"/>
      <c r="AL424" s="31" t="n"/>
      <c r="AM424" s="31" t="n"/>
      <c r="AN424" s="31" t="n"/>
    </row>
    <row r="425">
      <c r="A425" s="31" t="n"/>
      <c r="B425" s="31" t="n"/>
      <c r="C425" s="31" t="n"/>
      <c r="D425" s="31" t="n"/>
      <c r="E425" s="31" t="n"/>
      <c r="F425" s="31" t="n"/>
      <c r="G425" s="31" t="n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  <c r="Z425" s="31" t="n"/>
      <c r="AA425" s="31" t="n"/>
      <c r="AB425" s="31" t="n"/>
      <c r="AC425" s="31" t="n"/>
      <c r="AD425" s="31" t="n"/>
      <c r="AE425" s="31" t="n"/>
      <c r="AF425" s="31" t="n"/>
      <c r="AG425" s="31" t="n"/>
      <c r="AH425" s="31" t="n"/>
      <c r="AI425" s="31" t="n"/>
      <c r="AJ425" s="31" t="n"/>
      <c r="AK425" s="31" t="n"/>
      <c r="AL425" s="31" t="n"/>
      <c r="AM425" s="31" t="n"/>
      <c r="AN425" s="31" t="n"/>
    </row>
    <row r="426">
      <c r="A426" s="31" t="n"/>
      <c r="B426" s="31" t="n"/>
      <c r="C426" s="31" t="n"/>
      <c r="D426" s="31" t="n"/>
      <c r="E426" s="31" t="n"/>
      <c r="F426" s="31" t="n"/>
      <c r="G426" s="31" t="n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  <c r="Z426" s="31" t="n"/>
      <c r="AA426" s="31" t="n"/>
      <c r="AB426" s="31" t="n"/>
      <c r="AC426" s="31" t="n"/>
      <c r="AD426" s="31" t="n"/>
      <c r="AE426" s="31" t="n"/>
      <c r="AF426" s="31" t="n"/>
      <c r="AG426" s="31" t="n"/>
      <c r="AH426" s="31" t="n"/>
      <c r="AI426" s="31" t="n"/>
      <c r="AJ426" s="31" t="n"/>
      <c r="AK426" s="31" t="n"/>
      <c r="AL426" s="31" t="n"/>
      <c r="AM426" s="31" t="n"/>
      <c r="AN426" s="31" t="n"/>
    </row>
    <row r="427">
      <c r="A427" s="31" t="n"/>
      <c r="B427" s="31" t="n"/>
      <c r="C427" s="31" t="n"/>
      <c r="D427" s="31" t="n"/>
      <c r="E427" s="31" t="n"/>
      <c r="F427" s="31" t="n"/>
      <c r="G427" s="31" t="n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  <c r="Z427" s="31" t="n"/>
      <c r="AA427" s="31" t="n"/>
      <c r="AB427" s="31" t="n"/>
      <c r="AC427" s="31" t="n"/>
      <c r="AD427" s="31" t="n"/>
      <c r="AE427" s="31" t="n"/>
      <c r="AF427" s="31" t="n"/>
      <c r="AG427" s="31" t="n"/>
      <c r="AH427" s="31" t="n"/>
      <c r="AI427" s="31" t="n"/>
      <c r="AJ427" s="31" t="n"/>
      <c r="AK427" s="31" t="n"/>
      <c r="AL427" s="31" t="n"/>
      <c r="AM427" s="31" t="n"/>
      <c r="AN427" s="31" t="n"/>
    </row>
    <row r="428">
      <c r="A428" s="31" t="n"/>
      <c r="B428" s="31" t="n"/>
      <c r="C428" s="31" t="n"/>
      <c r="D428" s="31" t="n"/>
      <c r="E428" s="31" t="n"/>
      <c r="F428" s="31" t="n"/>
      <c r="G428" s="31" t="n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  <c r="Z428" s="31" t="n"/>
      <c r="AA428" s="31" t="n"/>
      <c r="AB428" s="31" t="n"/>
      <c r="AC428" s="31" t="n"/>
      <c r="AD428" s="31" t="n"/>
      <c r="AE428" s="31" t="n"/>
      <c r="AF428" s="31" t="n"/>
      <c r="AG428" s="31" t="n"/>
      <c r="AH428" s="31" t="n"/>
      <c r="AI428" s="31" t="n"/>
      <c r="AJ428" s="31" t="n"/>
      <c r="AK428" s="31" t="n"/>
      <c r="AL428" s="31" t="n"/>
      <c r="AM428" s="31" t="n"/>
      <c r="AN428" s="31" t="n"/>
    </row>
    <row r="429">
      <c r="A429" s="31" t="n"/>
      <c r="B429" s="31" t="n"/>
      <c r="C429" s="31" t="n"/>
      <c r="D429" s="31" t="n"/>
      <c r="E429" s="31" t="n"/>
      <c r="F429" s="31" t="n"/>
      <c r="G429" s="31" t="n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  <c r="Z429" s="31" t="n"/>
      <c r="AA429" s="31" t="n"/>
      <c r="AB429" s="31" t="n"/>
      <c r="AC429" s="31" t="n"/>
      <c r="AD429" s="31" t="n"/>
      <c r="AE429" s="31" t="n"/>
      <c r="AF429" s="31" t="n"/>
      <c r="AG429" s="31" t="n"/>
      <c r="AH429" s="31" t="n"/>
      <c r="AI429" s="31" t="n"/>
      <c r="AJ429" s="31" t="n"/>
      <c r="AK429" s="31" t="n"/>
      <c r="AL429" s="31" t="n"/>
      <c r="AM429" s="31" t="n"/>
      <c r="AN429" s="31" t="n"/>
    </row>
    <row r="430">
      <c r="A430" s="31" t="n"/>
      <c r="B430" s="31" t="n"/>
      <c r="C430" s="31" t="n"/>
      <c r="D430" s="31" t="n"/>
      <c r="E430" s="31" t="n"/>
      <c r="F430" s="31" t="n"/>
      <c r="G430" s="31" t="n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  <c r="Z430" s="31" t="n"/>
      <c r="AA430" s="31" t="n"/>
      <c r="AB430" s="31" t="n"/>
      <c r="AC430" s="31" t="n"/>
      <c r="AD430" s="31" t="n"/>
      <c r="AE430" s="31" t="n"/>
      <c r="AF430" s="31" t="n"/>
      <c r="AG430" s="31" t="n"/>
      <c r="AH430" s="31" t="n"/>
      <c r="AI430" s="31" t="n"/>
      <c r="AJ430" s="31" t="n"/>
      <c r="AK430" s="31" t="n"/>
      <c r="AL430" s="31" t="n"/>
      <c r="AM430" s="31" t="n"/>
      <c r="AN430" s="31" t="n"/>
    </row>
    <row r="431">
      <c r="A431" s="31" t="n"/>
      <c r="B431" s="31" t="n"/>
      <c r="C431" s="31" t="n"/>
      <c r="D431" s="31" t="n"/>
      <c r="E431" s="31" t="n"/>
      <c r="F431" s="31" t="n"/>
      <c r="G431" s="31" t="n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  <c r="Z431" s="31" t="n"/>
      <c r="AA431" s="31" t="n"/>
      <c r="AB431" s="31" t="n"/>
      <c r="AC431" s="31" t="n"/>
      <c r="AD431" s="31" t="n"/>
      <c r="AE431" s="31" t="n"/>
      <c r="AF431" s="31" t="n"/>
      <c r="AG431" s="31" t="n"/>
      <c r="AH431" s="31" t="n"/>
      <c r="AI431" s="31" t="n"/>
      <c r="AJ431" s="31" t="n"/>
      <c r="AK431" s="31" t="n"/>
      <c r="AL431" s="31" t="n"/>
      <c r="AM431" s="31" t="n"/>
      <c r="AN431" s="31" t="n"/>
    </row>
    <row r="432">
      <c r="A432" s="31" t="n"/>
      <c r="B432" s="31" t="n"/>
      <c r="C432" s="31" t="n"/>
      <c r="D432" s="31" t="n"/>
      <c r="E432" s="31" t="n"/>
      <c r="F432" s="31" t="n"/>
      <c r="G432" s="31" t="n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  <c r="Z432" s="31" t="n"/>
      <c r="AA432" s="31" t="n"/>
      <c r="AB432" s="31" t="n"/>
      <c r="AC432" s="31" t="n"/>
      <c r="AD432" s="31" t="n"/>
      <c r="AE432" s="31" t="n"/>
      <c r="AF432" s="31" t="n"/>
      <c r="AG432" s="31" t="n"/>
      <c r="AH432" s="31" t="n"/>
      <c r="AI432" s="31" t="n"/>
      <c r="AJ432" s="31" t="n"/>
      <c r="AK432" s="31" t="n"/>
      <c r="AL432" s="31" t="n"/>
      <c r="AM432" s="31" t="n"/>
      <c r="AN432" s="31" t="n"/>
    </row>
    <row r="433">
      <c r="A433" s="31" t="n"/>
      <c r="B433" s="31" t="n"/>
      <c r="C433" s="31" t="n"/>
      <c r="D433" s="31" t="n"/>
      <c r="E433" s="31" t="n"/>
      <c r="F433" s="31" t="n"/>
      <c r="G433" s="31" t="n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  <c r="Z433" s="31" t="n"/>
      <c r="AA433" s="31" t="n"/>
      <c r="AB433" s="31" t="n"/>
      <c r="AC433" s="31" t="n"/>
      <c r="AD433" s="31" t="n"/>
      <c r="AE433" s="31" t="n"/>
      <c r="AF433" s="31" t="n"/>
      <c r="AG433" s="31" t="n"/>
      <c r="AH433" s="31" t="n"/>
      <c r="AI433" s="31" t="n"/>
      <c r="AJ433" s="31" t="n"/>
      <c r="AK433" s="31" t="n"/>
      <c r="AL433" s="31" t="n"/>
      <c r="AM433" s="31" t="n"/>
      <c r="AN433" s="31" t="n"/>
    </row>
    <row r="434">
      <c r="A434" s="31" t="n"/>
      <c r="B434" s="31" t="n"/>
      <c r="C434" s="31" t="n"/>
      <c r="D434" s="31" t="n"/>
      <c r="E434" s="31" t="n"/>
      <c r="F434" s="31" t="n"/>
      <c r="G434" s="31" t="n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  <c r="Z434" s="31" t="n"/>
      <c r="AA434" s="31" t="n"/>
      <c r="AB434" s="31" t="n"/>
      <c r="AC434" s="31" t="n"/>
      <c r="AD434" s="31" t="n"/>
      <c r="AE434" s="31" t="n"/>
      <c r="AF434" s="31" t="n"/>
      <c r="AG434" s="31" t="n"/>
      <c r="AH434" s="31" t="n"/>
      <c r="AI434" s="31" t="n"/>
      <c r="AJ434" s="31" t="n"/>
      <c r="AK434" s="31" t="n"/>
      <c r="AL434" s="31" t="n"/>
      <c r="AM434" s="31" t="n"/>
      <c r="AN434" s="31" t="n"/>
    </row>
    <row r="435">
      <c r="A435" s="31" t="n"/>
      <c r="B435" s="31" t="n"/>
      <c r="C435" s="31" t="n"/>
      <c r="D435" s="31" t="n"/>
      <c r="E435" s="31" t="n"/>
      <c r="F435" s="31" t="n"/>
      <c r="G435" s="31" t="n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  <c r="Z435" s="31" t="n"/>
      <c r="AA435" s="31" t="n"/>
      <c r="AB435" s="31" t="n"/>
      <c r="AC435" s="31" t="n"/>
      <c r="AD435" s="31" t="n"/>
      <c r="AE435" s="31" t="n"/>
      <c r="AF435" s="31" t="n"/>
      <c r="AG435" s="31" t="n"/>
      <c r="AH435" s="31" t="n"/>
      <c r="AI435" s="31" t="n"/>
      <c r="AJ435" s="31" t="n"/>
      <c r="AK435" s="31" t="n"/>
      <c r="AL435" s="31" t="n"/>
      <c r="AM435" s="31" t="n"/>
      <c r="AN435" s="31" t="n"/>
    </row>
    <row r="436">
      <c r="A436" s="31" t="n"/>
      <c r="B436" s="31" t="n"/>
      <c r="C436" s="31" t="n"/>
      <c r="D436" s="31" t="n"/>
      <c r="E436" s="31" t="n"/>
      <c r="F436" s="31" t="n"/>
      <c r="G436" s="31" t="n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  <c r="Z436" s="31" t="n"/>
      <c r="AA436" s="31" t="n"/>
      <c r="AB436" s="31" t="n"/>
      <c r="AC436" s="31" t="n"/>
      <c r="AD436" s="31" t="n"/>
      <c r="AE436" s="31" t="n"/>
      <c r="AF436" s="31" t="n"/>
      <c r="AG436" s="31" t="n"/>
      <c r="AH436" s="31" t="n"/>
      <c r="AI436" s="31" t="n"/>
      <c r="AJ436" s="31" t="n"/>
      <c r="AK436" s="31" t="n"/>
      <c r="AL436" s="31" t="n"/>
      <c r="AM436" s="31" t="n"/>
      <c r="AN436" s="31" t="n"/>
    </row>
    <row r="437">
      <c r="A437" s="31" t="n"/>
      <c r="B437" s="31" t="n"/>
      <c r="C437" s="31" t="n"/>
      <c r="D437" s="31" t="n"/>
      <c r="E437" s="31" t="n"/>
      <c r="F437" s="31" t="n"/>
      <c r="G437" s="31" t="n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  <c r="Z437" s="31" t="n"/>
      <c r="AA437" s="31" t="n"/>
      <c r="AB437" s="31" t="n"/>
      <c r="AC437" s="31" t="n"/>
      <c r="AD437" s="31" t="n"/>
      <c r="AE437" s="31" t="n"/>
      <c r="AF437" s="31" t="n"/>
      <c r="AG437" s="31" t="n"/>
      <c r="AH437" s="31" t="n"/>
      <c r="AI437" s="31" t="n"/>
      <c r="AJ437" s="31" t="n"/>
      <c r="AK437" s="31" t="n"/>
      <c r="AL437" s="31" t="n"/>
      <c r="AM437" s="31" t="n"/>
      <c r="AN437" s="31" t="n"/>
    </row>
    <row r="438">
      <c r="A438" s="31" t="n"/>
      <c r="B438" s="31" t="n"/>
      <c r="C438" s="31" t="n"/>
      <c r="D438" s="31" t="n"/>
      <c r="E438" s="31" t="n"/>
      <c r="F438" s="31" t="n"/>
      <c r="G438" s="31" t="n"/>
      <c r="H438" s="31" t="n"/>
      <c r="I438" s="31" t="n"/>
      <c r="J438" s="31" t="n"/>
      <c r="K438" s="31" t="n"/>
      <c r="L438" s="31" t="n"/>
      <c r="M438" s="31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  <c r="Z438" s="31" t="n"/>
      <c r="AA438" s="31" t="n"/>
      <c r="AB438" s="31" t="n"/>
      <c r="AC438" s="31" t="n"/>
      <c r="AD438" s="31" t="n"/>
      <c r="AE438" s="31" t="n"/>
      <c r="AF438" s="31" t="n"/>
      <c r="AG438" s="31" t="n"/>
      <c r="AH438" s="31" t="n"/>
      <c r="AI438" s="31" t="n"/>
      <c r="AJ438" s="31" t="n"/>
      <c r="AK438" s="31" t="n"/>
      <c r="AL438" s="31" t="n"/>
      <c r="AM438" s="31" t="n"/>
      <c r="AN438" s="31" t="n"/>
    </row>
    <row r="439">
      <c r="A439" s="31" t="n"/>
      <c r="B439" s="31" t="n"/>
      <c r="C439" s="31" t="n"/>
      <c r="D439" s="31" t="n"/>
      <c r="E439" s="31" t="n"/>
      <c r="F439" s="31" t="n"/>
      <c r="G439" s="31" t="n"/>
      <c r="H439" s="31" t="n"/>
      <c r="I439" s="31" t="n"/>
      <c r="J439" s="31" t="n"/>
      <c r="K439" s="31" t="n"/>
      <c r="L439" s="31" t="n"/>
      <c r="M439" s="31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  <c r="Z439" s="31" t="n"/>
      <c r="AA439" s="31" t="n"/>
      <c r="AB439" s="31" t="n"/>
      <c r="AC439" s="31" t="n"/>
      <c r="AD439" s="31" t="n"/>
      <c r="AE439" s="31" t="n"/>
      <c r="AF439" s="31" t="n"/>
      <c r="AG439" s="31" t="n"/>
      <c r="AH439" s="31" t="n"/>
      <c r="AI439" s="31" t="n"/>
      <c r="AJ439" s="31" t="n"/>
      <c r="AK439" s="31" t="n"/>
      <c r="AL439" s="31" t="n"/>
      <c r="AM439" s="31" t="n"/>
      <c r="AN439" s="31" t="n"/>
    </row>
    <row r="440">
      <c r="A440" s="31" t="n"/>
      <c r="B440" s="31" t="n"/>
      <c r="C440" s="31" t="n"/>
      <c r="D440" s="31" t="n"/>
      <c r="E440" s="31" t="n"/>
      <c r="F440" s="31" t="n"/>
      <c r="G440" s="31" t="n"/>
      <c r="H440" s="31" t="n"/>
      <c r="I440" s="31" t="n"/>
      <c r="J440" s="31" t="n"/>
      <c r="K440" s="31" t="n"/>
      <c r="L440" s="31" t="n"/>
      <c r="M440" s="31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  <c r="Z440" s="31" t="n"/>
      <c r="AA440" s="31" t="n"/>
      <c r="AB440" s="31" t="n"/>
      <c r="AC440" s="31" t="n"/>
      <c r="AD440" s="31" t="n"/>
      <c r="AE440" s="31" t="n"/>
      <c r="AF440" s="31" t="n"/>
      <c r="AG440" s="31" t="n"/>
      <c r="AH440" s="31" t="n"/>
      <c r="AI440" s="31" t="n"/>
      <c r="AJ440" s="31" t="n"/>
      <c r="AK440" s="31" t="n"/>
      <c r="AL440" s="31" t="n"/>
      <c r="AM440" s="31" t="n"/>
      <c r="AN440" s="31" t="n"/>
    </row>
    <row r="441">
      <c r="A441" s="31" t="n"/>
      <c r="B441" s="31" t="n"/>
      <c r="C441" s="31" t="n"/>
      <c r="D441" s="31" t="n"/>
      <c r="E441" s="31" t="n"/>
      <c r="F441" s="31" t="n"/>
      <c r="G441" s="31" t="n"/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  <c r="Z441" s="31" t="n"/>
      <c r="AA441" s="31" t="n"/>
      <c r="AB441" s="31" t="n"/>
      <c r="AC441" s="31" t="n"/>
      <c r="AD441" s="31" t="n"/>
      <c r="AE441" s="31" t="n"/>
      <c r="AF441" s="31" t="n"/>
      <c r="AG441" s="31" t="n"/>
      <c r="AH441" s="31" t="n"/>
      <c r="AI441" s="31" t="n"/>
      <c r="AJ441" s="31" t="n"/>
      <c r="AK441" s="31" t="n"/>
      <c r="AL441" s="31" t="n"/>
      <c r="AM441" s="31" t="n"/>
      <c r="AN441" s="31" t="n"/>
    </row>
    <row r="442">
      <c r="A442" s="31" t="n"/>
      <c r="B442" s="31" t="n"/>
      <c r="C442" s="31" t="n"/>
      <c r="D442" s="31" t="n"/>
      <c r="E442" s="31" t="n"/>
      <c r="F442" s="31" t="n"/>
      <c r="G442" s="31" t="n"/>
      <c r="H442" s="31" t="n"/>
      <c r="I442" s="31" t="n"/>
      <c r="J442" s="31" t="n"/>
      <c r="K442" s="31" t="n"/>
      <c r="L442" s="31" t="n"/>
      <c r="M442" s="31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  <c r="Z442" s="31" t="n"/>
      <c r="AA442" s="31" t="n"/>
      <c r="AB442" s="31" t="n"/>
      <c r="AC442" s="31" t="n"/>
      <c r="AD442" s="31" t="n"/>
      <c r="AE442" s="31" t="n"/>
      <c r="AF442" s="31" t="n"/>
      <c r="AG442" s="31" t="n"/>
      <c r="AH442" s="31" t="n"/>
      <c r="AI442" s="31" t="n"/>
      <c r="AJ442" s="31" t="n"/>
      <c r="AK442" s="31" t="n"/>
      <c r="AL442" s="31" t="n"/>
      <c r="AM442" s="31" t="n"/>
      <c r="AN442" s="31" t="n"/>
    </row>
    <row r="443">
      <c r="A443" s="31" t="n"/>
      <c r="B443" s="31" t="n"/>
      <c r="C443" s="31" t="n"/>
      <c r="D443" s="31" t="n"/>
      <c r="E443" s="31" t="n"/>
      <c r="F443" s="31" t="n"/>
      <c r="G443" s="31" t="n"/>
      <c r="H443" s="31" t="n"/>
      <c r="I443" s="31" t="n"/>
      <c r="J443" s="31" t="n"/>
      <c r="K443" s="31" t="n"/>
      <c r="L443" s="31" t="n"/>
      <c r="M443" s="31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  <c r="Z443" s="31" t="n"/>
      <c r="AA443" s="31" t="n"/>
      <c r="AB443" s="31" t="n"/>
      <c r="AC443" s="31" t="n"/>
      <c r="AD443" s="31" t="n"/>
      <c r="AE443" s="31" t="n"/>
      <c r="AF443" s="31" t="n"/>
      <c r="AG443" s="31" t="n"/>
      <c r="AH443" s="31" t="n"/>
      <c r="AI443" s="31" t="n"/>
      <c r="AJ443" s="31" t="n"/>
      <c r="AK443" s="31" t="n"/>
      <c r="AL443" s="31" t="n"/>
      <c r="AM443" s="31" t="n"/>
      <c r="AN443" s="31" t="n"/>
    </row>
    <row r="444">
      <c r="A444" s="31" t="n"/>
      <c r="B444" s="31" t="n"/>
      <c r="C444" s="31" t="n"/>
      <c r="D444" s="31" t="n"/>
      <c r="E444" s="31" t="n"/>
      <c r="F444" s="31" t="n"/>
      <c r="G444" s="31" t="n"/>
      <c r="H444" s="31" t="n"/>
      <c r="I444" s="31" t="n"/>
      <c r="J444" s="31" t="n"/>
      <c r="K444" s="31" t="n"/>
      <c r="L444" s="31" t="n"/>
      <c r="M444" s="31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  <c r="Z444" s="31" t="n"/>
      <c r="AA444" s="31" t="n"/>
      <c r="AB444" s="31" t="n"/>
      <c r="AC444" s="31" t="n"/>
      <c r="AD444" s="31" t="n"/>
      <c r="AE444" s="31" t="n"/>
      <c r="AF444" s="31" t="n"/>
      <c r="AG444" s="31" t="n"/>
      <c r="AH444" s="31" t="n"/>
      <c r="AI444" s="31" t="n"/>
      <c r="AJ444" s="31" t="n"/>
      <c r="AK444" s="31" t="n"/>
      <c r="AL444" s="31" t="n"/>
      <c r="AM444" s="31" t="n"/>
      <c r="AN444" s="31" t="n"/>
    </row>
    <row r="445">
      <c r="A445" s="31" t="n"/>
      <c r="B445" s="31" t="n"/>
      <c r="C445" s="31" t="n"/>
      <c r="D445" s="31" t="n"/>
      <c r="E445" s="31" t="n"/>
      <c r="F445" s="31" t="n"/>
      <c r="G445" s="31" t="n"/>
      <c r="H445" s="31" t="n"/>
      <c r="I445" s="31" t="n"/>
      <c r="J445" s="31" t="n"/>
      <c r="K445" s="31" t="n"/>
      <c r="L445" s="31" t="n"/>
      <c r="M445" s="31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  <c r="Z445" s="31" t="n"/>
      <c r="AA445" s="31" t="n"/>
      <c r="AB445" s="31" t="n"/>
      <c r="AC445" s="31" t="n"/>
      <c r="AD445" s="31" t="n"/>
      <c r="AE445" s="31" t="n"/>
      <c r="AF445" s="31" t="n"/>
      <c r="AG445" s="31" t="n"/>
      <c r="AH445" s="31" t="n"/>
      <c r="AI445" s="31" t="n"/>
      <c r="AJ445" s="31" t="n"/>
      <c r="AK445" s="31" t="n"/>
      <c r="AL445" s="31" t="n"/>
      <c r="AM445" s="31" t="n"/>
      <c r="AN445" s="31" t="n"/>
    </row>
    <row r="446">
      <c r="A446" s="31" t="n"/>
      <c r="B446" s="31" t="n"/>
      <c r="C446" s="31" t="n"/>
      <c r="D446" s="31" t="n"/>
      <c r="E446" s="31" t="n"/>
      <c r="F446" s="31" t="n"/>
      <c r="G446" s="31" t="n"/>
      <c r="H446" s="31" t="n"/>
      <c r="I446" s="31" t="n"/>
      <c r="J446" s="31" t="n"/>
      <c r="K446" s="31" t="n"/>
      <c r="L446" s="31" t="n"/>
      <c r="M446" s="31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  <c r="Z446" s="31" t="n"/>
      <c r="AA446" s="31" t="n"/>
      <c r="AB446" s="31" t="n"/>
      <c r="AC446" s="31" t="n"/>
      <c r="AD446" s="31" t="n"/>
      <c r="AE446" s="31" t="n"/>
      <c r="AF446" s="31" t="n"/>
      <c r="AG446" s="31" t="n"/>
      <c r="AH446" s="31" t="n"/>
      <c r="AI446" s="31" t="n"/>
      <c r="AJ446" s="31" t="n"/>
      <c r="AK446" s="31" t="n"/>
      <c r="AL446" s="31" t="n"/>
      <c r="AM446" s="31" t="n"/>
      <c r="AN446" s="31" t="n"/>
    </row>
    <row r="447">
      <c r="A447" s="31" t="n"/>
      <c r="B447" s="31" t="n"/>
      <c r="C447" s="31" t="n"/>
      <c r="D447" s="31" t="n"/>
      <c r="E447" s="31" t="n"/>
      <c r="F447" s="31" t="n"/>
      <c r="G447" s="31" t="n"/>
      <c r="H447" s="31" t="n"/>
      <c r="I447" s="31" t="n"/>
      <c r="J447" s="31" t="n"/>
      <c r="K447" s="31" t="n"/>
      <c r="L447" s="31" t="n"/>
      <c r="M447" s="31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  <c r="Z447" s="31" t="n"/>
      <c r="AA447" s="31" t="n"/>
      <c r="AB447" s="31" t="n"/>
      <c r="AC447" s="31" t="n"/>
      <c r="AD447" s="31" t="n"/>
      <c r="AE447" s="31" t="n"/>
      <c r="AF447" s="31" t="n"/>
      <c r="AG447" s="31" t="n"/>
      <c r="AH447" s="31" t="n"/>
      <c r="AI447" s="31" t="n"/>
      <c r="AJ447" s="31" t="n"/>
      <c r="AK447" s="31" t="n"/>
      <c r="AL447" s="31" t="n"/>
      <c r="AM447" s="31" t="n"/>
      <c r="AN447" s="31" t="n"/>
    </row>
    <row r="448">
      <c r="A448" s="31" t="n"/>
      <c r="B448" s="31" t="n"/>
      <c r="C448" s="31" t="n"/>
      <c r="D448" s="31" t="n"/>
      <c r="E448" s="31" t="n"/>
      <c r="F448" s="31" t="n"/>
      <c r="G448" s="31" t="n"/>
      <c r="H448" s="31" t="n"/>
      <c r="I448" s="31" t="n"/>
      <c r="J448" s="31" t="n"/>
      <c r="K448" s="31" t="n"/>
      <c r="L448" s="31" t="n"/>
      <c r="M448" s="31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  <c r="Z448" s="31" t="n"/>
      <c r="AA448" s="31" t="n"/>
      <c r="AB448" s="31" t="n"/>
      <c r="AC448" s="31" t="n"/>
      <c r="AD448" s="31" t="n"/>
      <c r="AE448" s="31" t="n"/>
      <c r="AF448" s="31" t="n"/>
      <c r="AG448" s="31" t="n"/>
      <c r="AH448" s="31" t="n"/>
      <c r="AI448" s="31" t="n"/>
      <c r="AJ448" s="31" t="n"/>
      <c r="AK448" s="31" t="n"/>
      <c r="AL448" s="31" t="n"/>
      <c r="AM448" s="31" t="n"/>
      <c r="AN448" s="31" t="n"/>
    </row>
    <row r="449">
      <c r="A449" s="31" t="n"/>
      <c r="B449" s="31" t="n"/>
      <c r="C449" s="31" t="n"/>
      <c r="D449" s="31" t="n"/>
      <c r="E449" s="31" t="n"/>
      <c r="F449" s="31" t="n"/>
      <c r="G449" s="31" t="n"/>
      <c r="H449" s="31" t="n"/>
      <c r="I449" s="31" t="n"/>
      <c r="J449" s="31" t="n"/>
      <c r="K449" s="31" t="n"/>
      <c r="L449" s="31" t="n"/>
      <c r="M449" s="31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  <c r="Z449" s="31" t="n"/>
      <c r="AA449" s="31" t="n"/>
      <c r="AB449" s="31" t="n"/>
      <c r="AC449" s="31" t="n"/>
      <c r="AD449" s="31" t="n"/>
      <c r="AE449" s="31" t="n"/>
      <c r="AF449" s="31" t="n"/>
      <c r="AG449" s="31" t="n"/>
      <c r="AH449" s="31" t="n"/>
      <c r="AI449" s="31" t="n"/>
      <c r="AJ449" s="31" t="n"/>
      <c r="AK449" s="31" t="n"/>
      <c r="AL449" s="31" t="n"/>
      <c r="AM449" s="31" t="n"/>
      <c r="AN449" s="31" t="n"/>
    </row>
    <row r="450">
      <c r="A450" s="31" t="n"/>
      <c r="B450" s="31" t="n"/>
      <c r="C450" s="31" t="n"/>
      <c r="D450" s="31" t="n"/>
      <c r="E450" s="31" t="n"/>
      <c r="F450" s="31" t="n"/>
      <c r="G450" s="31" t="n"/>
      <c r="H450" s="31" t="n"/>
      <c r="I450" s="31" t="n"/>
      <c r="J450" s="31" t="n"/>
      <c r="K450" s="31" t="n"/>
      <c r="L450" s="31" t="n"/>
      <c r="M450" s="31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  <c r="Z450" s="31" t="n"/>
      <c r="AA450" s="31" t="n"/>
      <c r="AB450" s="31" t="n"/>
      <c r="AC450" s="31" t="n"/>
      <c r="AD450" s="31" t="n"/>
      <c r="AE450" s="31" t="n"/>
      <c r="AF450" s="31" t="n"/>
      <c r="AG450" s="31" t="n"/>
      <c r="AH450" s="31" t="n"/>
      <c r="AI450" s="31" t="n"/>
      <c r="AJ450" s="31" t="n"/>
      <c r="AK450" s="31" t="n"/>
      <c r="AL450" s="31" t="n"/>
      <c r="AM450" s="31" t="n"/>
      <c r="AN450" s="31" t="n"/>
    </row>
    <row r="451">
      <c r="A451" s="31" t="n"/>
      <c r="B451" s="31" t="n"/>
      <c r="C451" s="31" t="n"/>
      <c r="D451" s="31" t="n"/>
      <c r="E451" s="31" t="n"/>
      <c r="F451" s="31" t="n"/>
      <c r="G451" s="31" t="n"/>
      <c r="H451" s="31" t="n"/>
      <c r="I451" s="31" t="n"/>
      <c r="J451" s="31" t="n"/>
      <c r="K451" s="31" t="n"/>
      <c r="L451" s="31" t="n"/>
      <c r="M451" s="31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  <c r="Z451" s="31" t="n"/>
      <c r="AA451" s="31" t="n"/>
      <c r="AB451" s="31" t="n"/>
      <c r="AC451" s="31" t="n"/>
      <c r="AD451" s="31" t="n"/>
      <c r="AE451" s="31" t="n"/>
      <c r="AF451" s="31" t="n"/>
      <c r="AG451" s="31" t="n"/>
      <c r="AH451" s="31" t="n"/>
      <c r="AI451" s="31" t="n"/>
      <c r="AJ451" s="31" t="n"/>
      <c r="AK451" s="31" t="n"/>
      <c r="AL451" s="31" t="n"/>
      <c r="AM451" s="31" t="n"/>
      <c r="AN451" s="31" t="n"/>
    </row>
    <row r="452">
      <c r="A452" s="31" t="n"/>
      <c r="B452" s="31" t="n"/>
      <c r="C452" s="31" t="n"/>
      <c r="D452" s="31" t="n"/>
      <c r="E452" s="31" t="n"/>
      <c r="F452" s="31" t="n"/>
      <c r="G452" s="31" t="n"/>
      <c r="H452" s="31" t="n"/>
      <c r="I452" s="31" t="n"/>
      <c r="J452" s="31" t="n"/>
      <c r="K452" s="31" t="n"/>
      <c r="L452" s="31" t="n"/>
      <c r="M452" s="31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  <c r="Z452" s="31" t="n"/>
      <c r="AA452" s="31" t="n"/>
      <c r="AB452" s="31" t="n"/>
      <c r="AC452" s="31" t="n"/>
      <c r="AD452" s="31" t="n"/>
      <c r="AE452" s="31" t="n"/>
      <c r="AF452" s="31" t="n"/>
      <c r="AG452" s="31" t="n"/>
      <c r="AH452" s="31" t="n"/>
      <c r="AI452" s="31" t="n"/>
      <c r="AJ452" s="31" t="n"/>
      <c r="AK452" s="31" t="n"/>
      <c r="AL452" s="31" t="n"/>
      <c r="AM452" s="31" t="n"/>
      <c r="AN452" s="31" t="n"/>
    </row>
    <row r="453">
      <c r="A453" s="31" t="n"/>
      <c r="B453" s="31" t="n"/>
      <c r="C453" s="31" t="n"/>
      <c r="D453" s="31" t="n"/>
      <c r="E453" s="31" t="n"/>
      <c r="F453" s="31" t="n"/>
      <c r="G453" s="31" t="n"/>
      <c r="H453" s="31" t="n"/>
      <c r="I453" s="31" t="n"/>
      <c r="J453" s="31" t="n"/>
      <c r="K453" s="31" t="n"/>
      <c r="L453" s="31" t="n"/>
      <c r="M453" s="31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  <c r="Z453" s="31" t="n"/>
      <c r="AA453" s="31" t="n"/>
      <c r="AB453" s="31" t="n"/>
      <c r="AC453" s="31" t="n"/>
      <c r="AD453" s="31" t="n"/>
      <c r="AE453" s="31" t="n"/>
      <c r="AF453" s="31" t="n"/>
      <c r="AG453" s="31" t="n"/>
      <c r="AH453" s="31" t="n"/>
      <c r="AI453" s="31" t="n"/>
      <c r="AJ453" s="31" t="n"/>
      <c r="AK453" s="31" t="n"/>
      <c r="AL453" s="31" t="n"/>
      <c r="AM453" s="31" t="n"/>
      <c r="AN453" s="31" t="n"/>
    </row>
    <row r="454">
      <c r="A454" s="31" t="n"/>
      <c r="B454" s="31" t="n"/>
      <c r="C454" s="31" t="n"/>
      <c r="D454" s="31" t="n"/>
      <c r="E454" s="31" t="n"/>
      <c r="F454" s="31" t="n"/>
      <c r="G454" s="31" t="n"/>
      <c r="H454" s="31" t="n"/>
      <c r="I454" s="31" t="n"/>
      <c r="J454" s="31" t="n"/>
      <c r="K454" s="31" t="n"/>
      <c r="L454" s="31" t="n"/>
      <c r="M454" s="31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  <c r="Z454" s="31" t="n"/>
      <c r="AA454" s="31" t="n"/>
      <c r="AB454" s="31" t="n"/>
      <c r="AC454" s="31" t="n"/>
      <c r="AD454" s="31" t="n"/>
      <c r="AE454" s="31" t="n"/>
      <c r="AF454" s="31" t="n"/>
      <c r="AG454" s="31" t="n"/>
      <c r="AH454" s="31" t="n"/>
      <c r="AI454" s="31" t="n"/>
      <c r="AJ454" s="31" t="n"/>
      <c r="AK454" s="31" t="n"/>
      <c r="AL454" s="31" t="n"/>
      <c r="AM454" s="31" t="n"/>
      <c r="AN454" s="31" t="n"/>
    </row>
    <row r="455">
      <c r="A455" s="31" t="n"/>
      <c r="B455" s="31" t="n"/>
      <c r="C455" s="31" t="n"/>
      <c r="D455" s="31" t="n"/>
      <c r="E455" s="31" t="n"/>
      <c r="F455" s="31" t="n"/>
      <c r="G455" s="31" t="n"/>
      <c r="H455" s="31" t="n"/>
      <c r="I455" s="31" t="n"/>
      <c r="J455" s="31" t="n"/>
      <c r="K455" s="31" t="n"/>
      <c r="L455" s="31" t="n"/>
      <c r="M455" s="31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  <c r="Z455" s="31" t="n"/>
      <c r="AA455" s="31" t="n"/>
      <c r="AB455" s="31" t="n"/>
      <c r="AC455" s="31" t="n"/>
      <c r="AD455" s="31" t="n"/>
      <c r="AE455" s="31" t="n"/>
      <c r="AF455" s="31" t="n"/>
      <c r="AG455" s="31" t="n"/>
      <c r="AH455" s="31" t="n"/>
      <c r="AI455" s="31" t="n"/>
      <c r="AJ455" s="31" t="n"/>
      <c r="AK455" s="31" t="n"/>
      <c r="AL455" s="31" t="n"/>
      <c r="AM455" s="31" t="n"/>
      <c r="AN455" s="31" t="n"/>
    </row>
    <row r="456">
      <c r="A456" s="31" t="n"/>
      <c r="B456" s="31" t="n"/>
      <c r="C456" s="31" t="n"/>
      <c r="D456" s="31" t="n"/>
      <c r="E456" s="31" t="n"/>
      <c r="F456" s="31" t="n"/>
      <c r="G456" s="31" t="n"/>
      <c r="H456" s="31" t="n"/>
      <c r="I456" s="31" t="n"/>
      <c r="J456" s="31" t="n"/>
      <c r="K456" s="31" t="n"/>
      <c r="L456" s="31" t="n"/>
      <c r="M456" s="31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  <c r="Z456" s="31" t="n"/>
      <c r="AA456" s="31" t="n"/>
      <c r="AB456" s="31" t="n"/>
      <c r="AC456" s="31" t="n"/>
      <c r="AD456" s="31" t="n"/>
      <c r="AE456" s="31" t="n"/>
      <c r="AF456" s="31" t="n"/>
      <c r="AG456" s="31" t="n"/>
      <c r="AH456" s="31" t="n"/>
      <c r="AI456" s="31" t="n"/>
      <c r="AJ456" s="31" t="n"/>
      <c r="AK456" s="31" t="n"/>
      <c r="AL456" s="31" t="n"/>
      <c r="AM456" s="31" t="n"/>
      <c r="AN456" s="31" t="n"/>
    </row>
    <row r="457">
      <c r="A457" s="31" t="n"/>
      <c r="B457" s="31" t="n"/>
      <c r="C457" s="31" t="n"/>
      <c r="D457" s="31" t="n"/>
      <c r="E457" s="31" t="n"/>
      <c r="F457" s="31" t="n"/>
      <c r="G457" s="31" t="n"/>
      <c r="H457" s="31" t="n"/>
      <c r="I457" s="31" t="n"/>
      <c r="J457" s="31" t="n"/>
      <c r="K457" s="31" t="n"/>
      <c r="L457" s="31" t="n"/>
      <c r="M457" s="31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  <c r="Z457" s="31" t="n"/>
      <c r="AA457" s="31" t="n"/>
      <c r="AB457" s="31" t="n"/>
      <c r="AC457" s="31" t="n"/>
      <c r="AD457" s="31" t="n"/>
      <c r="AE457" s="31" t="n"/>
      <c r="AF457" s="31" t="n"/>
      <c r="AG457" s="31" t="n"/>
      <c r="AH457" s="31" t="n"/>
      <c r="AI457" s="31" t="n"/>
      <c r="AJ457" s="31" t="n"/>
      <c r="AK457" s="31" t="n"/>
      <c r="AL457" s="31" t="n"/>
      <c r="AM457" s="31" t="n"/>
      <c r="AN457" s="31" t="n"/>
    </row>
    <row r="458">
      <c r="A458" s="31" t="n"/>
      <c r="B458" s="31" t="n"/>
      <c r="C458" s="31" t="n"/>
      <c r="D458" s="31" t="n"/>
      <c r="E458" s="31" t="n"/>
      <c r="F458" s="31" t="n"/>
      <c r="G458" s="31" t="n"/>
      <c r="H458" s="31" t="n"/>
      <c r="I458" s="31" t="n"/>
      <c r="J458" s="31" t="n"/>
      <c r="K458" s="31" t="n"/>
      <c r="L458" s="31" t="n"/>
      <c r="M458" s="31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  <c r="Z458" s="31" t="n"/>
      <c r="AA458" s="31" t="n"/>
      <c r="AB458" s="31" t="n"/>
      <c r="AC458" s="31" t="n"/>
      <c r="AD458" s="31" t="n"/>
      <c r="AE458" s="31" t="n"/>
      <c r="AF458" s="31" t="n"/>
      <c r="AG458" s="31" t="n"/>
      <c r="AH458" s="31" t="n"/>
      <c r="AI458" s="31" t="n"/>
      <c r="AJ458" s="31" t="n"/>
      <c r="AK458" s="31" t="n"/>
      <c r="AL458" s="31" t="n"/>
      <c r="AM458" s="31" t="n"/>
      <c r="AN458" s="31" t="n"/>
    </row>
    <row r="459">
      <c r="A459" s="31" t="n"/>
      <c r="B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  <c r="M459" s="31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  <c r="Z459" s="31" t="n"/>
      <c r="AA459" s="31" t="n"/>
      <c r="AB459" s="31" t="n"/>
      <c r="AC459" s="31" t="n"/>
      <c r="AD459" s="31" t="n"/>
      <c r="AE459" s="31" t="n"/>
      <c r="AF459" s="31" t="n"/>
      <c r="AG459" s="31" t="n"/>
      <c r="AH459" s="31" t="n"/>
      <c r="AI459" s="31" t="n"/>
      <c r="AJ459" s="31" t="n"/>
      <c r="AK459" s="31" t="n"/>
      <c r="AL459" s="31" t="n"/>
      <c r="AM459" s="31" t="n"/>
      <c r="AN459" s="31" t="n"/>
    </row>
    <row r="460">
      <c r="A460" s="31" t="n"/>
      <c r="B460" s="31" t="n"/>
      <c r="C460" s="31" t="n"/>
      <c r="D460" s="31" t="n"/>
      <c r="E460" s="31" t="n"/>
      <c r="F460" s="31" t="n"/>
      <c r="G460" s="31" t="n"/>
      <c r="H460" s="31" t="n"/>
      <c r="I460" s="31" t="n"/>
      <c r="J460" s="31" t="n"/>
      <c r="K460" s="31" t="n"/>
      <c r="L460" s="31" t="n"/>
      <c r="M460" s="31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  <c r="Z460" s="31" t="n"/>
      <c r="AA460" s="31" t="n"/>
      <c r="AB460" s="31" t="n"/>
      <c r="AC460" s="31" t="n"/>
      <c r="AD460" s="31" t="n"/>
      <c r="AE460" s="31" t="n"/>
      <c r="AF460" s="31" t="n"/>
      <c r="AG460" s="31" t="n"/>
      <c r="AH460" s="31" t="n"/>
      <c r="AI460" s="31" t="n"/>
      <c r="AJ460" s="31" t="n"/>
      <c r="AK460" s="31" t="n"/>
      <c r="AL460" s="31" t="n"/>
      <c r="AM460" s="31" t="n"/>
      <c r="AN460" s="31" t="n"/>
    </row>
    <row r="461">
      <c r="A461" s="31" t="n"/>
      <c r="B461" s="31" t="n"/>
      <c r="C461" s="31" t="n"/>
      <c r="D461" s="31" t="n"/>
      <c r="E461" s="31" t="n"/>
      <c r="F461" s="31" t="n"/>
      <c r="G461" s="31" t="n"/>
      <c r="H461" s="31" t="n"/>
      <c r="I461" s="31" t="n"/>
      <c r="J461" s="31" t="n"/>
      <c r="K461" s="31" t="n"/>
      <c r="L461" s="31" t="n"/>
      <c r="M461" s="31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  <c r="Z461" s="31" t="n"/>
      <c r="AA461" s="31" t="n"/>
      <c r="AB461" s="31" t="n"/>
      <c r="AC461" s="31" t="n"/>
      <c r="AD461" s="31" t="n"/>
      <c r="AE461" s="31" t="n"/>
      <c r="AF461" s="31" t="n"/>
      <c r="AG461" s="31" t="n"/>
      <c r="AH461" s="31" t="n"/>
      <c r="AI461" s="31" t="n"/>
      <c r="AJ461" s="31" t="n"/>
      <c r="AK461" s="31" t="n"/>
      <c r="AL461" s="31" t="n"/>
      <c r="AM461" s="31" t="n"/>
      <c r="AN461" s="31" t="n"/>
    </row>
    <row r="462">
      <c r="A462" s="31" t="n"/>
      <c r="B462" s="31" t="n"/>
      <c r="C462" s="31" t="n"/>
      <c r="D462" s="31" t="n"/>
      <c r="E462" s="31" t="n"/>
      <c r="F462" s="31" t="n"/>
      <c r="G462" s="31" t="n"/>
      <c r="H462" s="31" t="n"/>
      <c r="I462" s="31" t="n"/>
      <c r="J462" s="31" t="n"/>
      <c r="K462" s="31" t="n"/>
      <c r="L462" s="31" t="n"/>
      <c r="M462" s="31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  <c r="Z462" s="31" t="n"/>
      <c r="AA462" s="31" t="n"/>
      <c r="AB462" s="31" t="n"/>
      <c r="AC462" s="31" t="n"/>
      <c r="AD462" s="31" t="n"/>
      <c r="AE462" s="31" t="n"/>
      <c r="AF462" s="31" t="n"/>
      <c r="AG462" s="31" t="n"/>
      <c r="AH462" s="31" t="n"/>
      <c r="AI462" s="31" t="n"/>
      <c r="AJ462" s="31" t="n"/>
      <c r="AK462" s="31" t="n"/>
      <c r="AL462" s="31" t="n"/>
      <c r="AM462" s="31" t="n"/>
      <c r="AN462" s="31" t="n"/>
    </row>
    <row r="463">
      <c r="A463" s="31" t="n"/>
      <c r="B463" s="31" t="n"/>
      <c r="C463" s="31" t="n"/>
      <c r="D463" s="31" t="n"/>
      <c r="E463" s="31" t="n"/>
      <c r="F463" s="31" t="n"/>
      <c r="G463" s="31" t="n"/>
      <c r="H463" s="31" t="n"/>
      <c r="I463" s="31" t="n"/>
      <c r="J463" s="31" t="n"/>
      <c r="K463" s="31" t="n"/>
      <c r="L463" s="31" t="n"/>
      <c r="M463" s="31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  <c r="Z463" s="31" t="n"/>
      <c r="AA463" s="31" t="n"/>
      <c r="AB463" s="31" t="n"/>
      <c r="AC463" s="31" t="n"/>
      <c r="AD463" s="31" t="n"/>
      <c r="AE463" s="31" t="n"/>
      <c r="AF463" s="31" t="n"/>
      <c r="AG463" s="31" t="n"/>
      <c r="AH463" s="31" t="n"/>
      <c r="AI463" s="31" t="n"/>
      <c r="AJ463" s="31" t="n"/>
      <c r="AK463" s="31" t="n"/>
      <c r="AL463" s="31" t="n"/>
      <c r="AM463" s="31" t="n"/>
      <c r="AN463" s="31" t="n"/>
    </row>
    <row r="464">
      <c r="A464" s="31" t="n"/>
      <c r="B464" s="31" t="n"/>
      <c r="C464" s="31" t="n"/>
      <c r="D464" s="31" t="n"/>
      <c r="E464" s="31" t="n"/>
      <c r="F464" s="31" t="n"/>
      <c r="G464" s="31" t="n"/>
      <c r="H464" s="31" t="n"/>
      <c r="I464" s="31" t="n"/>
      <c r="J464" s="31" t="n"/>
      <c r="K464" s="31" t="n"/>
      <c r="L464" s="31" t="n"/>
      <c r="M464" s="31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  <c r="Z464" s="31" t="n"/>
      <c r="AA464" s="31" t="n"/>
      <c r="AB464" s="31" t="n"/>
      <c r="AC464" s="31" t="n"/>
      <c r="AD464" s="31" t="n"/>
      <c r="AE464" s="31" t="n"/>
      <c r="AF464" s="31" t="n"/>
      <c r="AG464" s="31" t="n"/>
      <c r="AH464" s="31" t="n"/>
      <c r="AI464" s="31" t="n"/>
      <c r="AJ464" s="31" t="n"/>
      <c r="AK464" s="31" t="n"/>
      <c r="AL464" s="31" t="n"/>
      <c r="AM464" s="31" t="n"/>
      <c r="AN464" s="31" t="n"/>
    </row>
    <row r="465">
      <c r="A465" s="31" t="n"/>
      <c r="B465" s="31" t="n"/>
      <c r="C465" s="31" t="n"/>
      <c r="D465" s="31" t="n"/>
      <c r="E465" s="31" t="n"/>
      <c r="F465" s="31" t="n"/>
      <c r="G465" s="31" t="n"/>
      <c r="H465" s="31" t="n"/>
      <c r="I465" s="31" t="n"/>
      <c r="J465" s="31" t="n"/>
      <c r="K465" s="31" t="n"/>
      <c r="L465" s="31" t="n"/>
      <c r="M465" s="31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  <c r="Z465" s="31" t="n"/>
      <c r="AA465" s="31" t="n"/>
      <c r="AB465" s="31" t="n"/>
      <c r="AC465" s="31" t="n"/>
      <c r="AD465" s="31" t="n"/>
      <c r="AE465" s="31" t="n"/>
      <c r="AF465" s="31" t="n"/>
      <c r="AG465" s="31" t="n"/>
      <c r="AH465" s="31" t="n"/>
      <c r="AI465" s="31" t="n"/>
      <c r="AJ465" s="31" t="n"/>
      <c r="AK465" s="31" t="n"/>
      <c r="AL465" s="31" t="n"/>
      <c r="AM465" s="31" t="n"/>
      <c r="AN465" s="31" t="n"/>
    </row>
    <row r="466">
      <c r="A466" s="31" t="n"/>
      <c r="B466" s="31" t="n"/>
      <c r="C466" s="31" t="n"/>
      <c r="D466" s="31" t="n"/>
      <c r="E466" s="31" t="n"/>
      <c r="F466" s="31" t="n"/>
      <c r="G466" s="31" t="n"/>
      <c r="H466" s="31" t="n"/>
      <c r="I466" s="31" t="n"/>
      <c r="J466" s="31" t="n"/>
      <c r="K466" s="31" t="n"/>
      <c r="L466" s="31" t="n"/>
      <c r="M466" s="31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  <c r="Z466" s="31" t="n"/>
      <c r="AA466" s="31" t="n"/>
      <c r="AB466" s="31" t="n"/>
      <c r="AC466" s="31" t="n"/>
      <c r="AD466" s="31" t="n"/>
      <c r="AE466" s="31" t="n"/>
      <c r="AF466" s="31" t="n"/>
      <c r="AG466" s="31" t="n"/>
      <c r="AH466" s="31" t="n"/>
      <c r="AI466" s="31" t="n"/>
      <c r="AJ466" s="31" t="n"/>
      <c r="AK466" s="31" t="n"/>
      <c r="AL466" s="31" t="n"/>
      <c r="AM466" s="31" t="n"/>
      <c r="AN466" s="31" t="n"/>
    </row>
    <row r="467">
      <c r="A467" s="31" t="n"/>
      <c r="B467" s="31" t="n"/>
      <c r="C467" s="31" t="n"/>
      <c r="D467" s="31" t="n"/>
      <c r="E467" s="31" t="n"/>
      <c r="F467" s="31" t="n"/>
      <c r="G467" s="31" t="n"/>
      <c r="H467" s="31" t="n"/>
      <c r="I467" s="31" t="n"/>
      <c r="J467" s="31" t="n"/>
      <c r="K467" s="31" t="n"/>
      <c r="L467" s="31" t="n"/>
      <c r="M467" s="31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  <c r="Z467" s="31" t="n"/>
      <c r="AA467" s="31" t="n"/>
      <c r="AB467" s="31" t="n"/>
      <c r="AC467" s="31" t="n"/>
      <c r="AD467" s="31" t="n"/>
      <c r="AE467" s="31" t="n"/>
      <c r="AF467" s="31" t="n"/>
      <c r="AG467" s="31" t="n"/>
      <c r="AH467" s="31" t="n"/>
      <c r="AI467" s="31" t="n"/>
      <c r="AJ467" s="31" t="n"/>
      <c r="AK467" s="31" t="n"/>
      <c r="AL467" s="31" t="n"/>
      <c r="AM467" s="31" t="n"/>
      <c r="AN467" s="31" t="n"/>
    </row>
    <row r="468">
      <c r="A468" s="31" t="n"/>
      <c r="B468" s="31" t="n"/>
      <c r="C468" s="31" t="n"/>
      <c r="D468" s="31" t="n"/>
      <c r="E468" s="31" t="n"/>
      <c r="F468" s="31" t="n"/>
      <c r="G468" s="31" t="n"/>
      <c r="H468" s="31" t="n"/>
      <c r="I468" s="31" t="n"/>
      <c r="J468" s="31" t="n"/>
      <c r="K468" s="31" t="n"/>
      <c r="L468" s="31" t="n"/>
      <c r="M468" s="31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  <c r="Z468" s="31" t="n"/>
      <c r="AA468" s="31" t="n"/>
      <c r="AB468" s="31" t="n"/>
      <c r="AC468" s="31" t="n"/>
      <c r="AD468" s="31" t="n"/>
      <c r="AE468" s="31" t="n"/>
      <c r="AF468" s="31" t="n"/>
      <c r="AG468" s="31" t="n"/>
      <c r="AH468" s="31" t="n"/>
      <c r="AI468" s="31" t="n"/>
      <c r="AJ468" s="31" t="n"/>
      <c r="AK468" s="31" t="n"/>
      <c r="AL468" s="31" t="n"/>
      <c r="AM468" s="31" t="n"/>
      <c r="AN468" s="31" t="n"/>
    </row>
    <row r="469">
      <c r="A469" s="31" t="n"/>
      <c r="B469" s="31" t="n"/>
      <c r="C469" s="31" t="n"/>
      <c r="D469" s="31" t="n"/>
      <c r="E469" s="31" t="n"/>
      <c r="F469" s="31" t="n"/>
      <c r="G469" s="31" t="n"/>
      <c r="H469" s="31" t="n"/>
      <c r="I469" s="31" t="n"/>
      <c r="J469" s="31" t="n"/>
      <c r="K469" s="31" t="n"/>
      <c r="L469" s="31" t="n"/>
      <c r="M469" s="31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  <c r="Z469" s="31" t="n"/>
      <c r="AA469" s="31" t="n"/>
      <c r="AB469" s="31" t="n"/>
      <c r="AC469" s="31" t="n"/>
      <c r="AD469" s="31" t="n"/>
      <c r="AE469" s="31" t="n"/>
      <c r="AF469" s="31" t="n"/>
      <c r="AG469" s="31" t="n"/>
      <c r="AH469" s="31" t="n"/>
      <c r="AI469" s="31" t="n"/>
      <c r="AJ469" s="31" t="n"/>
      <c r="AK469" s="31" t="n"/>
      <c r="AL469" s="31" t="n"/>
      <c r="AM469" s="31" t="n"/>
      <c r="AN469" s="31" t="n"/>
    </row>
    <row r="470">
      <c r="A470" s="31" t="n"/>
      <c r="B470" s="31" t="n"/>
      <c r="C470" s="31" t="n"/>
      <c r="D470" s="31" t="n"/>
      <c r="E470" s="31" t="n"/>
      <c r="F470" s="31" t="n"/>
      <c r="G470" s="31" t="n"/>
      <c r="H470" s="31" t="n"/>
      <c r="I470" s="31" t="n"/>
      <c r="J470" s="31" t="n"/>
      <c r="K470" s="31" t="n"/>
      <c r="L470" s="31" t="n"/>
      <c r="M470" s="31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  <c r="Z470" s="31" t="n"/>
      <c r="AA470" s="31" t="n"/>
      <c r="AB470" s="31" t="n"/>
      <c r="AC470" s="31" t="n"/>
      <c r="AD470" s="31" t="n"/>
      <c r="AE470" s="31" t="n"/>
      <c r="AF470" s="31" t="n"/>
      <c r="AG470" s="31" t="n"/>
      <c r="AH470" s="31" t="n"/>
      <c r="AI470" s="31" t="n"/>
      <c r="AJ470" s="31" t="n"/>
      <c r="AK470" s="31" t="n"/>
      <c r="AL470" s="31" t="n"/>
      <c r="AM470" s="31" t="n"/>
      <c r="AN470" s="31" t="n"/>
    </row>
    <row r="471">
      <c r="A471" s="31" t="n"/>
      <c r="B471" s="31" t="n"/>
      <c r="C471" s="31" t="n"/>
      <c r="D471" s="31" t="n"/>
      <c r="E471" s="31" t="n"/>
      <c r="F471" s="31" t="n"/>
      <c r="G471" s="31" t="n"/>
      <c r="H471" s="31" t="n"/>
      <c r="I471" s="31" t="n"/>
      <c r="J471" s="31" t="n"/>
      <c r="K471" s="31" t="n"/>
      <c r="L471" s="31" t="n"/>
      <c r="M471" s="31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  <c r="Z471" s="31" t="n"/>
      <c r="AA471" s="31" t="n"/>
      <c r="AB471" s="31" t="n"/>
      <c r="AC471" s="31" t="n"/>
      <c r="AD471" s="31" t="n"/>
      <c r="AE471" s="31" t="n"/>
      <c r="AF471" s="31" t="n"/>
      <c r="AG471" s="31" t="n"/>
      <c r="AH471" s="31" t="n"/>
      <c r="AI471" s="31" t="n"/>
      <c r="AJ471" s="31" t="n"/>
      <c r="AK471" s="31" t="n"/>
      <c r="AL471" s="31" t="n"/>
      <c r="AM471" s="31" t="n"/>
      <c r="AN471" s="31" t="n"/>
    </row>
    <row r="472">
      <c r="A472" s="31" t="n"/>
      <c r="B472" s="31" t="n"/>
      <c r="C472" s="31" t="n"/>
      <c r="D472" s="31" t="n"/>
      <c r="E472" s="31" t="n"/>
      <c r="F472" s="31" t="n"/>
      <c r="G472" s="31" t="n"/>
      <c r="H472" s="31" t="n"/>
      <c r="I472" s="31" t="n"/>
      <c r="J472" s="31" t="n"/>
      <c r="K472" s="31" t="n"/>
      <c r="L472" s="31" t="n"/>
      <c r="M472" s="31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  <c r="Z472" s="31" t="n"/>
      <c r="AA472" s="31" t="n"/>
      <c r="AB472" s="31" t="n"/>
      <c r="AC472" s="31" t="n"/>
      <c r="AD472" s="31" t="n"/>
      <c r="AE472" s="31" t="n"/>
      <c r="AF472" s="31" t="n"/>
      <c r="AG472" s="31" t="n"/>
      <c r="AH472" s="31" t="n"/>
      <c r="AI472" s="31" t="n"/>
      <c r="AJ472" s="31" t="n"/>
      <c r="AK472" s="31" t="n"/>
      <c r="AL472" s="31" t="n"/>
      <c r="AM472" s="31" t="n"/>
      <c r="AN472" s="31" t="n"/>
    </row>
    <row r="473">
      <c r="A473" s="31" t="n"/>
      <c r="B473" s="31" t="n"/>
      <c r="C473" s="31" t="n"/>
      <c r="D473" s="31" t="n"/>
      <c r="E473" s="31" t="n"/>
      <c r="F473" s="31" t="n"/>
      <c r="G473" s="31" t="n"/>
      <c r="H473" s="31" t="n"/>
      <c r="I473" s="31" t="n"/>
      <c r="J473" s="31" t="n"/>
      <c r="K473" s="31" t="n"/>
      <c r="L473" s="31" t="n"/>
      <c r="M473" s="31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  <c r="Z473" s="31" t="n"/>
      <c r="AA473" s="31" t="n"/>
      <c r="AB473" s="31" t="n"/>
      <c r="AC473" s="31" t="n"/>
      <c r="AD473" s="31" t="n"/>
      <c r="AE473" s="31" t="n"/>
      <c r="AF473" s="31" t="n"/>
      <c r="AG473" s="31" t="n"/>
      <c r="AH473" s="31" t="n"/>
      <c r="AI473" s="31" t="n"/>
      <c r="AJ473" s="31" t="n"/>
      <c r="AK473" s="31" t="n"/>
      <c r="AL473" s="31" t="n"/>
      <c r="AM473" s="31" t="n"/>
      <c r="AN473" s="31" t="n"/>
    </row>
    <row r="474">
      <c r="A474" s="31" t="n"/>
      <c r="B474" s="31" t="n"/>
      <c r="C474" s="31" t="n"/>
      <c r="D474" s="31" t="n"/>
      <c r="E474" s="31" t="n"/>
      <c r="F474" s="31" t="n"/>
      <c r="G474" s="31" t="n"/>
      <c r="H474" s="31" t="n"/>
      <c r="I474" s="31" t="n"/>
      <c r="J474" s="31" t="n"/>
      <c r="K474" s="31" t="n"/>
      <c r="L474" s="31" t="n"/>
      <c r="M474" s="31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  <c r="Z474" s="31" t="n"/>
      <c r="AA474" s="31" t="n"/>
      <c r="AB474" s="31" t="n"/>
      <c r="AC474" s="31" t="n"/>
      <c r="AD474" s="31" t="n"/>
      <c r="AE474" s="31" t="n"/>
      <c r="AF474" s="31" t="n"/>
      <c r="AG474" s="31" t="n"/>
      <c r="AH474" s="31" t="n"/>
      <c r="AI474" s="31" t="n"/>
      <c r="AJ474" s="31" t="n"/>
      <c r="AK474" s="31" t="n"/>
      <c r="AL474" s="31" t="n"/>
      <c r="AM474" s="31" t="n"/>
      <c r="AN474" s="31" t="n"/>
    </row>
    <row r="475">
      <c r="A475" s="31" t="n"/>
      <c r="B475" s="31" t="n"/>
      <c r="C475" s="31" t="n"/>
      <c r="D475" s="31" t="n"/>
      <c r="E475" s="31" t="n"/>
      <c r="F475" s="31" t="n"/>
      <c r="G475" s="31" t="n"/>
      <c r="H475" s="31" t="n"/>
      <c r="I475" s="31" t="n"/>
      <c r="J475" s="31" t="n"/>
      <c r="K475" s="31" t="n"/>
      <c r="L475" s="31" t="n"/>
      <c r="M475" s="31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  <c r="Z475" s="31" t="n"/>
      <c r="AA475" s="31" t="n"/>
      <c r="AB475" s="31" t="n"/>
      <c r="AC475" s="31" t="n"/>
      <c r="AD475" s="31" t="n"/>
      <c r="AE475" s="31" t="n"/>
      <c r="AF475" s="31" t="n"/>
      <c r="AG475" s="31" t="n"/>
      <c r="AH475" s="31" t="n"/>
      <c r="AI475" s="31" t="n"/>
      <c r="AJ475" s="31" t="n"/>
      <c r="AK475" s="31" t="n"/>
      <c r="AL475" s="31" t="n"/>
      <c r="AM475" s="31" t="n"/>
      <c r="AN475" s="31" t="n"/>
    </row>
    <row r="476">
      <c r="A476" s="31" t="n"/>
      <c r="B476" s="31" t="n"/>
      <c r="C476" s="31" t="n"/>
      <c r="D476" s="31" t="n"/>
      <c r="E476" s="31" t="n"/>
      <c r="F476" s="31" t="n"/>
      <c r="G476" s="31" t="n"/>
      <c r="H476" s="31" t="n"/>
      <c r="I476" s="31" t="n"/>
      <c r="J476" s="31" t="n"/>
      <c r="K476" s="31" t="n"/>
      <c r="L476" s="31" t="n"/>
      <c r="M476" s="31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  <c r="Z476" s="31" t="n"/>
      <c r="AA476" s="31" t="n"/>
      <c r="AB476" s="31" t="n"/>
      <c r="AC476" s="31" t="n"/>
      <c r="AD476" s="31" t="n"/>
      <c r="AE476" s="31" t="n"/>
      <c r="AF476" s="31" t="n"/>
      <c r="AG476" s="31" t="n"/>
      <c r="AH476" s="31" t="n"/>
      <c r="AI476" s="31" t="n"/>
      <c r="AJ476" s="31" t="n"/>
      <c r="AK476" s="31" t="n"/>
      <c r="AL476" s="31" t="n"/>
      <c r="AM476" s="31" t="n"/>
      <c r="AN476" s="31" t="n"/>
    </row>
    <row r="477">
      <c r="A477" s="31" t="n"/>
      <c r="B477" s="31" t="n"/>
      <c r="C477" s="31" t="n"/>
      <c r="D477" s="31" t="n"/>
      <c r="E477" s="31" t="n"/>
      <c r="F477" s="31" t="n"/>
      <c r="G477" s="31" t="n"/>
      <c r="H477" s="31" t="n"/>
      <c r="I477" s="31" t="n"/>
      <c r="J477" s="31" t="n"/>
      <c r="K477" s="31" t="n"/>
      <c r="L477" s="31" t="n"/>
      <c r="M477" s="31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  <c r="Z477" s="31" t="n"/>
      <c r="AA477" s="31" t="n"/>
      <c r="AB477" s="31" t="n"/>
      <c r="AC477" s="31" t="n"/>
      <c r="AD477" s="31" t="n"/>
      <c r="AE477" s="31" t="n"/>
      <c r="AF477" s="31" t="n"/>
      <c r="AG477" s="31" t="n"/>
      <c r="AH477" s="31" t="n"/>
      <c r="AI477" s="31" t="n"/>
      <c r="AJ477" s="31" t="n"/>
      <c r="AK477" s="31" t="n"/>
      <c r="AL477" s="31" t="n"/>
      <c r="AM477" s="31" t="n"/>
      <c r="AN477" s="31" t="n"/>
    </row>
    <row r="478">
      <c r="A478" s="31" t="n"/>
      <c r="B478" s="31" t="n"/>
      <c r="C478" s="31" t="n"/>
      <c r="D478" s="31" t="n"/>
      <c r="E478" s="31" t="n"/>
      <c r="F478" s="31" t="n"/>
      <c r="G478" s="31" t="n"/>
      <c r="H478" s="31" t="n"/>
      <c r="I478" s="31" t="n"/>
      <c r="J478" s="31" t="n"/>
      <c r="K478" s="31" t="n"/>
      <c r="L478" s="31" t="n"/>
      <c r="M478" s="31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  <c r="Z478" s="31" t="n"/>
      <c r="AA478" s="31" t="n"/>
      <c r="AB478" s="31" t="n"/>
      <c r="AC478" s="31" t="n"/>
      <c r="AD478" s="31" t="n"/>
      <c r="AE478" s="31" t="n"/>
      <c r="AF478" s="31" t="n"/>
      <c r="AG478" s="31" t="n"/>
      <c r="AH478" s="31" t="n"/>
      <c r="AI478" s="31" t="n"/>
      <c r="AJ478" s="31" t="n"/>
      <c r="AK478" s="31" t="n"/>
      <c r="AL478" s="31" t="n"/>
      <c r="AM478" s="31" t="n"/>
      <c r="AN478" s="31" t="n"/>
    </row>
    <row r="479">
      <c r="A479" s="31" t="n"/>
      <c r="B479" s="31" t="n"/>
      <c r="C479" s="31" t="n"/>
      <c r="D479" s="31" t="n"/>
      <c r="E479" s="31" t="n"/>
      <c r="F479" s="31" t="n"/>
      <c r="G479" s="31" t="n"/>
      <c r="H479" s="31" t="n"/>
      <c r="I479" s="31" t="n"/>
      <c r="J479" s="31" t="n"/>
      <c r="K479" s="31" t="n"/>
      <c r="L479" s="31" t="n"/>
      <c r="M479" s="31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  <c r="Z479" s="31" t="n"/>
      <c r="AA479" s="31" t="n"/>
      <c r="AB479" s="31" t="n"/>
      <c r="AC479" s="31" t="n"/>
      <c r="AD479" s="31" t="n"/>
      <c r="AE479" s="31" t="n"/>
      <c r="AF479" s="31" t="n"/>
      <c r="AG479" s="31" t="n"/>
      <c r="AH479" s="31" t="n"/>
      <c r="AI479" s="31" t="n"/>
      <c r="AJ479" s="31" t="n"/>
      <c r="AK479" s="31" t="n"/>
      <c r="AL479" s="31" t="n"/>
      <c r="AM479" s="31" t="n"/>
      <c r="AN479" s="31" t="n"/>
    </row>
    <row r="480">
      <c r="A480" s="31" t="n"/>
      <c r="B480" s="31" t="n"/>
      <c r="C480" s="31" t="n"/>
      <c r="D480" s="31" t="n"/>
      <c r="E480" s="31" t="n"/>
      <c r="F480" s="31" t="n"/>
      <c r="G480" s="31" t="n"/>
      <c r="H480" s="31" t="n"/>
      <c r="I480" s="31" t="n"/>
      <c r="J480" s="31" t="n"/>
      <c r="K480" s="31" t="n"/>
      <c r="L480" s="31" t="n"/>
      <c r="M480" s="31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  <c r="Z480" s="31" t="n"/>
      <c r="AA480" s="31" t="n"/>
      <c r="AB480" s="31" t="n"/>
      <c r="AC480" s="31" t="n"/>
      <c r="AD480" s="31" t="n"/>
      <c r="AE480" s="31" t="n"/>
      <c r="AF480" s="31" t="n"/>
      <c r="AG480" s="31" t="n"/>
      <c r="AH480" s="31" t="n"/>
      <c r="AI480" s="31" t="n"/>
      <c r="AJ480" s="31" t="n"/>
      <c r="AK480" s="31" t="n"/>
      <c r="AL480" s="31" t="n"/>
      <c r="AM480" s="31" t="n"/>
      <c r="AN480" s="31" t="n"/>
    </row>
    <row r="481">
      <c r="A481" s="31" t="n"/>
      <c r="B481" s="31" t="n"/>
      <c r="C481" s="31" t="n"/>
      <c r="D481" s="31" t="n"/>
      <c r="E481" s="31" t="n"/>
      <c r="F481" s="31" t="n"/>
      <c r="G481" s="31" t="n"/>
      <c r="H481" s="31" t="n"/>
      <c r="I481" s="31" t="n"/>
      <c r="J481" s="31" t="n"/>
      <c r="K481" s="31" t="n"/>
      <c r="L481" s="31" t="n"/>
      <c r="M481" s="31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  <c r="Z481" s="31" t="n"/>
      <c r="AA481" s="31" t="n"/>
      <c r="AB481" s="31" t="n"/>
      <c r="AC481" s="31" t="n"/>
      <c r="AD481" s="31" t="n"/>
      <c r="AE481" s="31" t="n"/>
      <c r="AF481" s="31" t="n"/>
      <c r="AG481" s="31" t="n"/>
      <c r="AH481" s="31" t="n"/>
      <c r="AI481" s="31" t="n"/>
      <c r="AJ481" s="31" t="n"/>
      <c r="AK481" s="31" t="n"/>
      <c r="AL481" s="31" t="n"/>
      <c r="AM481" s="31" t="n"/>
      <c r="AN481" s="31" t="n"/>
    </row>
    <row r="482">
      <c r="A482" s="31" t="n"/>
      <c r="B482" s="31" t="n"/>
      <c r="C482" s="31" t="n"/>
      <c r="D482" s="31" t="n"/>
      <c r="E482" s="31" t="n"/>
      <c r="F482" s="31" t="n"/>
      <c r="G482" s="31" t="n"/>
      <c r="H482" s="31" t="n"/>
      <c r="I482" s="31" t="n"/>
      <c r="J482" s="31" t="n"/>
      <c r="K482" s="31" t="n"/>
      <c r="L482" s="31" t="n"/>
      <c r="M482" s="31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  <c r="Z482" s="31" t="n"/>
      <c r="AA482" s="31" t="n"/>
      <c r="AB482" s="31" t="n"/>
      <c r="AC482" s="31" t="n"/>
      <c r="AD482" s="31" t="n"/>
      <c r="AE482" s="31" t="n"/>
      <c r="AF482" s="31" t="n"/>
      <c r="AG482" s="31" t="n"/>
      <c r="AH482" s="31" t="n"/>
      <c r="AI482" s="31" t="n"/>
      <c r="AJ482" s="31" t="n"/>
      <c r="AK482" s="31" t="n"/>
      <c r="AL482" s="31" t="n"/>
      <c r="AM482" s="31" t="n"/>
      <c r="AN482" s="31" t="n"/>
    </row>
    <row r="483">
      <c r="A483" s="31" t="n"/>
      <c r="B483" s="31" t="n"/>
      <c r="C483" s="31" t="n"/>
      <c r="D483" s="31" t="n"/>
      <c r="E483" s="31" t="n"/>
      <c r="F483" s="31" t="n"/>
      <c r="G483" s="31" t="n"/>
      <c r="H483" s="31" t="n"/>
      <c r="I483" s="31" t="n"/>
      <c r="J483" s="31" t="n"/>
      <c r="K483" s="31" t="n"/>
      <c r="L483" s="31" t="n"/>
      <c r="M483" s="31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  <c r="Z483" s="31" t="n"/>
      <c r="AA483" s="31" t="n"/>
      <c r="AB483" s="31" t="n"/>
      <c r="AC483" s="31" t="n"/>
      <c r="AD483" s="31" t="n"/>
      <c r="AE483" s="31" t="n"/>
      <c r="AF483" s="31" t="n"/>
      <c r="AG483" s="31" t="n"/>
      <c r="AH483" s="31" t="n"/>
      <c r="AI483" s="31" t="n"/>
      <c r="AJ483" s="31" t="n"/>
      <c r="AK483" s="31" t="n"/>
      <c r="AL483" s="31" t="n"/>
      <c r="AM483" s="31" t="n"/>
      <c r="AN483" s="31" t="n"/>
    </row>
    <row r="484">
      <c r="A484" s="31" t="n"/>
      <c r="B484" s="31" t="n"/>
      <c r="C484" s="31" t="n"/>
      <c r="D484" s="31" t="n"/>
      <c r="E484" s="31" t="n"/>
      <c r="F484" s="31" t="n"/>
      <c r="G484" s="31" t="n"/>
      <c r="H484" s="31" t="n"/>
      <c r="I484" s="31" t="n"/>
      <c r="J484" s="31" t="n"/>
      <c r="K484" s="31" t="n"/>
      <c r="L484" s="31" t="n"/>
      <c r="M484" s="31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  <c r="Z484" s="31" t="n"/>
      <c r="AA484" s="31" t="n"/>
      <c r="AB484" s="31" t="n"/>
      <c r="AC484" s="31" t="n"/>
      <c r="AD484" s="31" t="n"/>
      <c r="AE484" s="31" t="n"/>
      <c r="AF484" s="31" t="n"/>
      <c r="AG484" s="31" t="n"/>
      <c r="AH484" s="31" t="n"/>
      <c r="AI484" s="31" t="n"/>
      <c r="AJ484" s="31" t="n"/>
      <c r="AK484" s="31" t="n"/>
      <c r="AL484" s="31" t="n"/>
      <c r="AM484" s="31" t="n"/>
      <c r="AN484" s="31" t="n"/>
    </row>
    <row r="485">
      <c r="A485" s="31" t="n"/>
      <c r="B485" s="31" t="n"/>
      <c r="C485" s="31" t="n"/>
      <c r="D485" s="31" t="n"/>
      <c r="E485" s="31" t="n"/>
      <c r="F485" s="31" t="n"/>
      <c r="G485" s="31" t="n"/>
      <c r="H485" s="31" t="n"/>
      <c r="I485" s="31" t="n"/>
      <c r="J485" s="31" t="n"/>
      <c r="K485" s="31" t="n"/>
      <c r="L485" s="31" t="n"/>
      <c r="M485" s="31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  <c r="Z485" s="31" t="n"/>
      <c r="AA485" s="31" t="n"/>
      <c r="AB485" s="31" t="n"/>
      <c r="AC485" s="31" t="n"/>
      <c r="AD485" s="31" t="n"/>
      <c r="AE485" s="31" t="n"/>
      <c r="AF485" s="31" t="n"/>
      <c r="AG485" s="31" t="n"/>
      <c r="AH485" s="31" t="n"/>
      <c r="AI485" s="31" t="n"/>
      <c r="AJ485" s="31" t="n"/>
      <c r="AK485" s="31" t="n"/>
      <c r="AL485" s="31" t="n"/>
      <c r="AM485" s="31" t="n"/>
      <c r="AN485" s="31" t="n"/>
    </row>
    <row r="486">
      <c r="A486" s="31" t="n"/>
      <c r="B486" s="31" t="n"/>
      <c r="C486" s="31" t="n"/>
      <c r="D486" s="31" t="n"/>
      <c r="E486" s="31" t="n"/>
      <c r="F486" s="31" t="n"/>
      <c r="G486" s="31" t="n"/>
      <c r="H486" s="31" t="n"/>
      <c r="I486" s="31" t="n"/>
      <c r="J486" s="31" t="n"/>
      <c r="K486" s="31" t="n"/>
      <c r="L486" s="31" t="n"/>
      <c r="M486" s="31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  <c r="Z486" s="31" t="n"/>
      <c r="AA486" s="31" t="n"/>
      <c r="AB486" s="31" t="n"/>
      <c r="AC486" s="31" t="n"/>
      <c r="AD486" s="31" t="n"/>
      <c r="AE486" s="31" t="n"/>
      <c r="AF486" s="31" t="n"/>
      <c r="AG486" s="31" t="n"/>
      <c r="AH486" s="31" t="n"/>
      <c r="AI486" s="31" t="n"/>
      <c r="AJ486" s="31" t="n"/>
      <c r="AK486" s="31" t="n"/>
      <c r="AL486" s="31" t="n"/>
      <c r="AM486" s="31" t="n"/>
      <c r="AN486" s="31" t="n"/>
    </row>
    <row r="487">
      <c r="A487" s="31" t="n"/>
      <c r="B487" s="31" t="n"/>
      <c r="C487" s="31" t="n"/>
      <c r="D487" s="31" t="n"/>
      <c r="E487" s="31" t="n"/>
      <c r="F487" s="31" t="n"/>
      <c r="G487" s="31" t="n"/>
      <c r="H487" s="31" t="n"/>
      <c r="I487" s="31" t="n"/>
      <c r="J487" s="31" t="n"/>
      <c r="K487" s="31" t="n"/>
      <c r="L487" s="31" t="n"/>
      <c r="M487" s="31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  <c r="Z487" s="31" t="n"/>
      <c r="AA487" s="31" t="n"/>
      <c r="AB487" s="31" t="n"/>
      <c r="AC487" s="31" t="n"/>
      <c r="AD487" s="31" t="n"/>
      <c r="AE487" s="31" t="n"/>
      <c r="AF487" s="31" t="n"/>
      <c r="AG487" s="31" t="n"/>
      <c r="AH487" s="31" t="n"/>
      <c r="AI487" s="31" t="n"/>
      <c r="AJ487" s="31" t="n"/>
      <c r="AK487" s="31" t="n"/>
      <c r="AL487" s="31" t="n"/>
      <c r="AM487" s="31" t="n"/>
      <c r="AN487" s="31" t="n"/>
    </row>
    <row r="488">
      <c r="A488" s="31" t="n"/>
      <c r="B488" s="31" t="n"/>
      <c r="C488" s="31" t="n"/>
      <c r="D488" s="31" t="n"/>
      <c r="E488" s="31" t="n"/>
      <c r="F488" s="31" t="n"/>
      <c r="G488" s="31" t="n"/>
      <c r="H488" s="31" t="n"/>
      <c r="I488" s="31" t="n"/>
      <c r="J488" s="31" t="n"/>
      <c r="K488" s="31" t="n"/>
      <c r="L488" s="31" t="n"/>
      <c r="M488" s="31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  <c r="Z488" s="31" t="n"/>
      <c r="AA488" s="31" t="n"/>
      <c r="AB488" s="31" t="n"/>
      <c r="AC488" s="31" t="n"/>
      <c r="AD488" s="31" t="n"/>
      <c r="AE488" s="31" t="n"/>
      <c r="AF488" s="31" t="n"/>
      <c r="AG488" s="31" t="n"/>
      <c r="AH488" s="31" t="n"/>
      <c r="AI488" s="31" t="n"/>
      <c r="AJ488" s="31" t="n"/>
      <c r="AK488" s="31" t="n"/>
      <c r="AL488" s="31" t="n"/>
      <c r="AM488" s="31" t="n"/>
      <c r="AN488" s="31" t="n"/>
    </row>
    <row r="489">
      <c r="A489" s="31" t="n"/>
      <c r="B489" s="31" t="n"/>
      <c r="C489" s="31" t="n"/>
      <c r="D489" s="31" t="n"/>
      <c r="E489" s="31" t="n"/>
      <c r="F489" s="31" t="n"/>
      <c r="G489" s="31" t="n"/>
      <c r="H489" s="31" t="n"/>
      <c r="I489" s="31" t="n"/>
      <c r="J489" s="31" t="n"/>
      <c r="K489" s="31" t="n"/>
      <c r="L489" s="31" t="n"/>
      <c r="M489" s="31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  <c r="Z489" s="31" t="n"/>
      <c r="AA489" s="31" t="n"/>
      <c r="AB489" s="31" t="n"/>
      <c r="AC489" s="31" t="n"/>
      <c r="AD489" s="31" t="n"/>
      <c r="AE489" s="31" t="n"/>
      <c r="AF489" s="31" t="n"/>
      <c r="AG489" s="31" t="n"/>
      <c r="AH489" s="31" t="n"/>
      <c r="AI489" s="31" t="n"/>
      <c r="AJ489" s="31" t="n"/>
      <c r="AK489" s="31" t="n"/>
      <c r="AL489" s="31" t="n"/>
      <c r="AM489" s="31" t="n"/>
      <c r="AN489" s="31" t="n"/>
    </row>
    <row r="490">
      <c r="A490" s="31" t="n"/>
      <c r="B490" s="31" t="n"/>
      <c r="C490" s="31" t="n"/>
      <c r="D490" s="31" t="n"/>
      <c r="E490" s="31" t="n"/>
      <c r="F490" s="31" t="n"/>
      <c r="G490" s="31" t="n"/>
      <c r="H490" s="31" t="n"/>
      <c r="I490" s="31" t="n"/>
      <c r="J490" s="31" t="n"/>
      <c r="K490" s="31" t="n"/>
      <c r="L490" s="31" t="n"/>
      <c r="M490" s="31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  <c r="Z490" s="31" t="n"/>
      <c r="AA490" s="31" t="n"/>
      <c r="AB490" s="31" t="n"/>
      <c r="AC490" s="31" t="n"/>
      <c r="AD490" s="31" t="n"/>
      <c r="AE490" s="31" t="n"/>
      <c r="AF490" s="31" t="n"/>
      <c r="AG490" s="31" t="n"/>
      <c r="AH490" s="31" t="n"/>
      <c r="AI490" s="31" t="n"/>
      <c r="AJ490" s="31" t="n"/>
      <c r="AK490" s="31" t="n"/>
      <c r="AL490" s="31" t="n"/>
      <c r="AM490" s="31" t="n"/>
      <c r="AN490" s="31" t="n"/>
    </row>
    <row r="491">
      <c r="A491" s="31" t="n"/>
      <c r="B491" s="31" t="n"/>
      <c r="C491" s="31" t="n"/>
      <c r="D491" s="31" t="n"/>
      <c r="E491" s="31" t="n"/>
      <c r="F491" s="31" t="n"/>
      <c r="G491" s="31" t="n"/>
      <c r="H491" s="31" t="n"/>
      <c r="I491" s="31" t="n"/>
      <c r="J491" s="31" t="n"/>
      <c r="K491" s="31" t="n"/>
      <c r="L491" s="31" t="n"/>
      <c r="M491" s="31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  <c r="Z491" s="31" t="n"/>
      <c r="AA491" s="31" t="n"/>
      <c r="AB491" s="31" t="n"/>
      <c r="AC491" s="31" t="n"/>
      <c r="AD491" s="31" t="n"/>
      <c r="AE491" s="31" t="n"/>
      <c r="AF491" s="31" t="n"/>
      <c r="AG491" s="31" t="n"/>
      <c r="AH491" s="31" t="n"/>
      <c r="AI491" s="31" t="n"/>
      <c r="AJ491" s="31" t="n"/>
      <c r="AK491" s="31" t="n"/>
      <c r="AL491" s="31" t="n"/>
      <c r="AM491" s="31" t="n"/>
      <c r="AN491" s="31" t="n"/>
    </row>
    <row r="492">
      <c r="A492" s="31" t="n"/>
      <c r="B492" s="31" t="n"/>
      <c r="C492" s="31" t="n"/>
      <c r="D492" s="31" t="n"/>
      <c r="E492" s="31" t="n"/>
      <c r="F492" s="31" t="n"/>
      <c r="G492" s="31" t="n"/>
      <c r="H492" s="31" t="n"/>
      <c r="I492" s="31" t="n"/>
      <c r="J492" s="31" t="n"/>
      <c r="K492" s="31" t="n"/>
      <c r="L492" s="31" t="n"/>
      <c r="M492" s="31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  <c r="Z492" s="31" t="n"/>
      <c r="AA492" s="31" t="n"/>
      <c r="AB492" s="31" t="n"/>
      <c r="AC492" s="31" t="n"/>
      <c r="AD492" s="31" t="n"/>
      <c r="AE492" s="31" t="n"/>
      <c r="AF492" s="31" t="n"/>
      <c r="AG492" s="31" t="n"/>
      <c r="AH492" s="31" t="n"/>
      <c r="AI492" s="31" t="n"/>
      <c r="AJ492" s="31" t="n"/>
      <c r="AK492" s="31" t="n"/>
      <c r="AL492" s="31" t="n"/>
      <c r="AM492" s="31" t="n"/>
      <c r="AN492" s="31" t="n"/>
    </row>
    <row r="493">
      <c r="A493" s="31" t="n"/>
      <c r="B493" s="31" t="n"/>
      <c r="C493" s="31" t="n"/>
      <c r="D493" s="31" t="n"/>
      <c r="E493" s="31" t="n"/>
      <c r="F493" s="31" t="n"/>
      <c r="G493" s="31" t="n"/>
      <c r="H493" s="31" t="n"/>
      <c r="I493" s="31" t="n"/>
      <c r="J493" s="31" t="n"/>
      <c r="K493" s="31" t="n"/>
      <c r="L493" s="31" t="n"/>
      <c r="M493" s="31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  <c r="Z493" s="31" t="n"/>
      <c r="AA493" s="31" t="n"/>
      <c r="AB493" s="31" t="n"/>
      <c r="AC493" s="31" t="n"/>
      <c r="AD493" s="31" t="n"/>
      <c r="AE493" s="31" t="n"/>
      <c r="AF493" s="31" t="n"/>
      <c r="AG493" s="31" t="n"/>
      <c r="AH493" s="31" t="n"/>
      <c r="AI493" s="31" t="n"/>
      <c r="AJ493" s="31" t="n"/>
      <c r="AK493" s="31" t="n"/>
      <c r="AL493" s="31" t="n"/>
      <c r="AM493" s="31" t="n"/>
      <c r="AN493" s="31" t="n"/>
    </row>
    <row r="494">
      <c r="A494" s="31" t="n"/>
      <c r="B494" s="31" t="n"/>
      <c r="C494" s="31" t="n"/>
      <c r="D494" s="31" t="n"/>
      <c r="E494" s="31" t="n"/>
      <c r="F494" s="31" t="n"/>
      <c r="G494" s="31" t="n"/>
      <c r="H494" s="31" t="n"/>
      <c r="I494" s="31" t="n"/>
      <c r="J494" s="31" t="n"/>
      <c r="K494" s="31" t="n"/>
      <c r="L494" s="31" t="n"/>
      <c r="M494" s="31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  <c r="Z494" s="31" t="n"/>
      <c r="AA494" s="31" t="n"/>
      <c r="AB494" s="31" t="n"/>
      <c r="AC494" s="31" t="n"/>
      <c r="AD494" s="31" t="n"/>
      <c r="AE494" s="31" t="n"/>
      <c r="AF494" s="31" t="n"/>
      <c r="AG494" s="31" t="n"/>
      <c r="AH494" s="31" t="n"/>
      <c r="AI494" s="31" t="n"/>
      <c r="AJ494" s="31" t="n"/>
      <c r="AK494" s="31" t="n"/>
      <c r="AL494" s="31" t="n"/>
      <c r="AM494" s="31" t="n"/>
      <c r="AN494" s="31" t="n"/>
    </row>
    <row r="495">
      <c r="A495" s="31" t="n"/>
      <c r="B495" s="31" t="n"/>
      <c r="C495" s="31" t="n"/>
      <c r="D495" s="31" t="n"/>
      <c r="E495" s="31" t="n"/>
      <c r="F495" s="31" t="n"/>
      <c r="G495" s="31" t="n"/>
      <c r="H495" s="31" t="n"/>
      <c r="I495" s="31" t="n"/>
      <c r="J495" s="31" t="n"/>
      <c r="K495" s="31" t="n"/>
      <c r="L495" s="31" t="n"/>
      <c r="M495" s="31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  <c r="Z495" s="31" t="n"/>
      <c r="AA495" s="31" t="n"/>
      <c r="AB495" s="31" t="n"/>
      <c r="AC495" s="31" t="n"/>
      <c r="AD495" s="31" t="n"/>
      <c r="AE495" s="31" t="n"/>
      <c r="AF495" s="31" t="n"/>
      <c r="AG495" s="31" t="n"/>
      <c r="AH495" s="31" t="n"/>
      <c r="AI495" s="31" t="n"/>
      <c r="AJ495" s="31" t="n"/>
      <c r="AK495" s="31" t="n"/>
      <c r="AL495" s="31" t="n"/>
      <c r="AM495" s="31" t="n"/>
      <c r="AN495" s="31" t="n"/>
    </row>
    <row r="496">
      <c r="A496" s="31" t="n"/>
      <c r="B496" s="31" t="n"/>
      <c r="C496" s="31" t="n"/>
      <c r="D496" s="31" t="n"/>
      <c r="E496" s="31" t="n"/>
      <c r="F496" s="31" t="n"/>
      <c r="G496" s="31" t="n"/>
      <c r="H496" s="31" t="n"/>
      <c r="I496" s="31" t="n"/>
      <c r="J496" s="31" t="n"/>
      <c r="K496" s="31" t="n"/>
      <c r="L496" s="31" t="n"/>
      <c r="M496" s="31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  <c r="Z496" s="31" t="n"/>
      <c r="AA496" s="31" t="n"/>
      <c r="AB496" s="31" t="n"/>
      <c r="AC496" s="31" t="n"/>
      <c r="AD496" s="31" t="n"/>
      <c r="AE496" s="31" t="n"/>
      <c r="AF496" s="31" t="n"/>
      <c r="AG496" s="31" t="n"/>
      <c r="AH496" s="31" t="n"/>
      <c r="AI496" s="31" t="n"/>
      <c r="AJ496" s="31" t="n"/>
      <c r="AK496" s="31" t="n"/>
      <c r="AL496" s="31" t="n"/>
      <c r="AM496" s="31" t="n"/>
      <c r="AN496" s="31" t="n"/>
    </row>
    <row r="497">
      <c r="A497" s="31" t="n"/>
      <c r="B497" s="31" t="n"/>
      <c r="C497" s="31" t="n"/>
      <c r="D497" s="31" t="n"/>
      <c r="E497" s="31" t="n"/>
      <c r="F497" s="31" t="n"/>
      <c r="G497" s="31" t="n"/>
      <c r="H497" s="31" t="n"/>
      <c r="I497" s="31" t="n"/>
      <c r="J497" s="31" t="n"/>
      <c r="K497" s="31" t="n"/>
      <c r="L497" s="31" t="n"/>
      <c r="M497" s="31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  <c r="Z497" s="31" t="n"/>
      <c r="AA497" s="31" t="n"/>
      <c r="AB497" s="31" t="n"/>
      <c r="AC497" s="31" t="n"/>
      <c r="AD497" s="31" t="n"/>
      <c r="AE497" s="31" t="n"/>
      <c r="AF497" s="31" t="n"/>
      <c r="AG497" s="31" t="n"/>
      <c r="AH497" s="31" t="n"/>
      <c r="AI497" s="31" t="n"/>
      <c r="AJ497" s="31" t="n"/>
      <c r="AK497" s="31" t="n"/>
      <c r="AL497" s="31" t="n"/>
      <c r="AM497" s="31" t="n"/>
      <c r="AN497" s="31" t="n"/>
    </row>
    <row r="498">
      <c r="A498" s="31" t="n"/>
      <c r="B498" s="31" t="n"/>
      <c r="C498" s="31" t="n"/>
      <c r="D498" s="31" t="n"/>
      <c r="E498" s="31" t="n"/>
      <c r="F498" s="31" t="n"/>
      <c r="G498" s="31" t="n"/>
      <c r="H498" s="31" t="n"/>
      <c r="I498" s="31" t="n"/>
      <c r="J498" s="31" t="n"/>
      <c r="K498" s="31" t="n"/>
      <c r="L498" s="31" t="n"/>
      <c r="M498" s="31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  <c r="Z498" s="31" t="n"/>
      <c r="AA498" s="31" t="n"/>
      <c r="AB498" s="31" t="n"/>
      <c r="AC498" s="31" t="n"/>
      <c r="AD498" s="31" t="n"/>
      <c r="AE498" s="31" t="n"/>
      <c r="AF498" s="31" t="n"/>
      <c r="AG498" s="31" t="n"/>
      <c r="AH498" s="31" t="n"/>
      <c r="AI498" s="31" t="n"/>
      <c r="AJ498" s="31" t="n"/>
      <c r="AK498" s="31" t="n"/>
      <c r="AL498" s="31" t="n"/>
      <c r="AM498" s="31" t="n"/>
      <c r="AN498" s="31" t="n"/>
    </row>
    <row r="499">
      <c r="A499" s="31" t="n"/>
      <c r="B499" s="31" t="n"/>
      <c r="C499" s="31" t="n"/>
      <c r="D499" s="31" t="n"/>
      <c r="E499" s="31" t="n"/>
      <c r="F499" s="31" t="n"/>
      <c r="G499" s="31" t="n"/>
      <c r="H499" s="31" t="n"/>
      <c r="I499" s="31" t="n"/>
      <c r="J499" s="31" t="n"/>
      <c r="K499" s="31" t="n"/>
      <c r="L499" s="31" t="n"/>
      <c r="M499" s="31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  <c r="Z499" s="31" t="n"/>
      <c r="AA499" s="31" t="n"/>
      <c r="AB499" s="31" t="n"/>
      <c r="AC499" s="31" t="n"/>
      <c r="AD499" s="31" t="n"/>
      <c r="AE499" s="31" t="n"/>
      <c r="AF499" s="31" t="n"/>
      <c r="AG499" s="31" t="n"/>
      <c r="AH499" s="31" t="n"/>
      <c r="AI499" s="31" t="n"/>
      <c r="AJ499" s="31" t="n"/>
      <c r="AK499" s="31" t="n"/>
      <c r="AL499" s="31" t="n"/>
      <c r="AM499" s="31" t="n"/>
      <c r="AN499" s="31" t="n"/>
    </row>
    <row r="500">
      <c r="A500" s="31" t="n"/>
      <c r="B500" s="31" t="n"/>
      <c r="C500" s="31" t="n"/>
      <c r="D500" s="31" t="n"/>
      <c r="E500" s="31" t="n"/>
      <c r="F500" s="31" t="n"/>
      <c r="G500" s="31" t="n"/>
      <c r="H500" s="31" t="n"/>
      <c r="I500" s="31" t="n"/>
      <c r="J500" s="31" t="n"/>
      <c r="K500" s="31" t="n"/>
      <c r="L500" s="31" t="n"/>
      <c r="M500" s="31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  <c r="Z500" s="31" t="n"/>
      <c r="AA500" s="31" t="n"/>
      <c r="AB500" s="31" t="n"/>
      <c r="AC500" s="31" t="n"/>
      <c r="AD500" s="31" t="n"/>
      <c r="AE500" s="31" t="n"/>
      <c r="AF500" s="31" t="n"/>
      <c r="AG500" s="31" t="n"/>
      <c r="AH500" s="31" t="n"/>
      <c r="AI500" s="31" t="n"/>
      <c r="AJ500" s="31" t="n"/>
      <c r="AK500" s="31" t="n"/>
      <c r="AL500" s="31" t="n"/>
      <c r="AM500" s="31" t="n"/>
      <c r="AN500" s="31" t="n"/>
    </row>
    <row r="501">
      <c r="A501" s="31" t="n"/>
      <c r="B501" s="31" t="n"/>
      <c r="C501" s="31" t="n"/>
      <c r="D501" s="31" t="n"/>
      <c r="E501" s="31" t="n"/>
      <c r="F501" s="31" t="n"/>
      <c r="G501" s="31" t="n"/>
      <c r="H501" s="31" t="n"/>
      <c r="I501" s="31" t="n"/>
      <c r="J501" s="31" t="n"/>
      <c r="K501" s="31" t="n"/>
      <c r="L501" s="31" t="n"/>
      <c r="M501" s="31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  <c r="Z501" s="31" t="n"/>
      <c r="AA501" s="31" t="n"/>
      <c r="AB501" s="31" t="n"/>
      <c r="AC501" s="31" t="n"/>
      <c r="AD501" s="31" t="n"/>
      <c r="AE501" s="31" t="n"/>
      <c r="AF501" s="31" t="n"/>
      <c r="AG501" s="31" t="n"/>
      <c r="AH501" s="31" t="n"/>
      <c r="AI501" s="31" t="n"/>
      <c r="AJ501" s="31" t="n"/>
      <c r="AK501" s="31" t="n"/>
      <c r="AL501" s="31" t="n"/>
      <c r="AM501" s="31" t="n"/>
      <c r="AN501" s="31" t="n"/>
    </row>
    <row r="502">
      <c r="A502" s="31" t="n"/>
      <c r="B502" s="31" t="n"/>
      <c r="C502" s="31" t="n"/>
      <c r="D502" s="31" t="n"/>
      <c r="E502" s="31" t="n"/>
      <c r="F502" s="31" t="n"/>
      <c r="G502" s="31" t="n"/>
      <c r="H502" s="31" t="n"/>
      <c r="I502" s="31" t="n"/>
      <c r="J502" s="31" t="n"/>
      <c r="K502" s="31" t="n"/>
      <c r="L502" s="31" t="n"/>
      <c r="M502" s="31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  <c r="Z502" s="31" t="n"/>
      <c r="AA502" s="31" t="n"/>
      <c r="AB502" s="31" t="n"/>
      <c r="AC502" s="31" t="n"/>
      <c r="AD502" s="31" t="n"/>
      <c r="AE502" s="31" t="n"/>
      <c r="AF502" s="31" t="n"/>
      <c r="AG502" s="31" t="n"/>
      <c r="AH502" s="31" t="n"/>
      <c r="AI502" s="31" t="n"/>
      <c r="AJ502" s="31" t="n"/>
      <c r="AK502" s="31" t="n"/>
      <c r="AL502" s="31" t="n"/>
      <c r="AM502" s="31" t="n"/>
      <c r="AN502" s="31" t="n"/>
    </row>
    <row r="503">
      <c r="A503" s="31" t="n"/>
      <c r="B503" s="31" t="n"/>
      <c r="C503" s="31" t="n"/>
      <c r="D503" s="31" t="n"/>
      <c r="E503" s="31" t="n"/>
      <c r="F503" s="31" t="n"/>
      <c r="G503" s="31" t="n"/>
      <c r="H503" s="31" t="n"/>
      <c r="I503" s="31" t="n"/>
      <c r="J503" s="31" t="n"/>
      <c r="K503" s="31" t="n"/>
      <c r="L503" s="31" t="n"/>
      <c r="M503" s="31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  <c r="Z503" s="31" t="n"/>
      <c r="AA503" s="31" t="n"/>
      <c r="AB503" s="31" t="n"/>
      <c r="AC503" s="31" t="n"/>
      <c r="AD503" s="31" t="n"/>
      <c r="AE503" s="31" t="n"/>
      <c r="AF503" s="31" t="n"/>
      <c r="AG503" s="31" t="n"/>
      <c r="AH503" s="31" t="n"/>
      <c r="AI503" s="31" t="n"/>
      <c r="AJ503" s="31" t="n"/>
      <c r="AK503" s="31" t="n"/>
      <c r="AL503" s="31" t="n"/>
      <c r="AM503" s="31" t="n"/>
      <c r="AN503" s="31" t="n"/>
    </row>
    <row r="504">
      <c r="A504" s="31" t="n"/>
      <c r="B504" s="31" t="n"/>
      <c r="C504" s="31" t="n"/>
      <c r="D504" s="31" t="n"/>
      <c r="E504" s="31" t="n"/>
      <c r="F504" s="31" t="n"/>
      <c r="G504" s="31" t="n"/>
      <c r="H504" s="31" t="n"/>
      <c r="I504" s="31" t="n"/>
      <c r="J504" s="31" t="n"/>
      <c r="K504" s="31" t="n"/>
      <c r="L504" s="31" t="n"/>
      <c r="M504" s="31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  <c r="Z504" s="31" t="n"/>
      <c r="AA504" s="31" t="n"/>
      <c r="AB504" s="31" t="n"/>
      <c r="AC504" s="31" t="n"/>
      <c r="AD504" s="31" t="n"/>
      <c r="AE504" s="31" t="n"/>
      <c r="AF504" s="31" t="n"/>
      <c r="AG504" s="31" t="n"/>
      <c r="AH504" s="31" t="n"/>
      <c r="AI504" s="31" t="n"/>
      <c r="AJ504" s="31" t="n"/>
      <c r="AK504" s="31" t="n"/>
      <c r="AL504" s="31" t="n"/>
      <c r="AM504" s="31" t="n"/>
      <c r="AN504" s="31" t="n"/>
    </row>
    <row r="505">
      <c r="A505" s="31" t="n"/>
      <c r="B505" s="31" t="n"/>
      <c r="C505" s="31" t="n"/>
      <c r="D505" s="31" t="n"/>
      <c r="E505" s="31" t="n"/>
      <c r="F505" s="31" t="n"/>
      <c r="G505" s="31" t="n"/>
      <c r="H505" s="31" t="n"/>
      <c r="I505" s="31" t="n"/>
      <c r="J505" s="31" t="n"/>
      <c r="K505" s="31" t="n"/>
      <c r="L505" s="31" t="n"/>
      <c r="M505" s="31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  <c r="Z505" s="31" t="n"/>
      <c r="AA505" s="31" t="n"/>
      <c r="AB505" s="31" t="n"/>
      <c r="AC505" s="31" t="n"/>
      <c r="AD505" s="31" t="n"/>
      <c r="AE505" s="31" t="n"/>
      <c r="AF505" s="31" t="n"/>
      <c r="AG505" s="31" t="n"/>
      <c r="AH505" s="31" t="n"/>
      <c r="AI505" s="31" t="n"/>
      <c r="AJ505" s="31" t="n"/>
      <c r="AK505" s="31" t="n"/>
      <c r="AL505" s="31" t="n"/>
      <c r="AM505" s="31" t="n"/>
      <c r="AN505" s="31" t="n"/>
    </row>
    <row r="506">
      <c r="A506" s="31" t="n"/>
      <c r="B506" s="31" t="n"/>
      <c r="C506" s="31" t="n"/>
      <c r="D506" s="31" t="n"/>
      <c r="E506" s="31" t="n"/>
      <c r="F506" s="31" t="n"/>
      <c r="G506" s="31" t="n"/>
      <c r="H506" s="31" t="n"/>
      <c r="I506" s="31" t="n"/>
      <c r="J506" s="31" t="n"/>
      <c r="K506" s="31" t="n"/>
      <c r="L506" s="31" t="n"/>
      <c r="M506" s="31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  <c r="Z506" s="31" t="n"/>
      <c r="AA506" s="31" t="n"/>
      <c r="AB506" s="31" t="n"/>
      <c r="AC506" s="31" t="n"/>
      <c r="AD506" s="31" t="n"/>
      <c r="AE506" s="31" t="n"/>
      <c r="AF506" s="31" t="n"/>
      <c r="AG506" s="31" t="n"/>
      <c r="AH506" s="31" t="n"/>
      <c r="AI506" s="31" t="n"/>
      <c r="AJ506" s="31" t="n"/>
      <c r="AK506" s="31" t="n"/>
      <c r="AL506" s="31" t="n"/>
      <c r="AM506" s="31" t="n"/>
      <c r="AN506" s="31" t="n"/>
    </row>
    <row r="507">
      <c r="A507" s="31" t="n"/>
      <c r="B507" s="31" t="n"/>
      <c r="C507" s="31" t="n"/>
      <c r="D507" s="31" t="n"/>
      <c r="E507" s="31" t="n"/>
      <c r="F507" s="31" t="n"/>
      <c r="G507" s="31" t="n"/>
      <c r="H507" s="31" t="n"/>
      <c r="I507" s="31" t="n"/>
      <c r="J507" s="31" t="n"/>
      <c r="K507" s="31" t="n"/>
      <c r="L507" s="31" t="n"/>
      <c r="M507" s="31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  <c r="Z507" s="31" t="n"/>
      <c r="AA507" s="31" t="n"/>
      <c r="AB507" s="31" t="n"/>
      <c r="AC507" s="31" t="n"/>
      <c r="AD507" s="31" t="n"/>
      <c r="AE507" s="31" t="n"/>
      <c r="AF507" s="31" t="n"/>
      <c r="AG507" s="31" t="n"/>
      <c r="AH507" s="31" t="n"/>
      <c r="AI507" s="31" t="n"/>
      <c r="AJ507" s="31" t="n"/>
      <c r="AK507" s="31" t="n"/>
      <c r="AL507" s="31" t="n"/>
      <c r="AM507" s="31" t="n"/>
      <c r="AN507" s="31" t="n"/>
    </row>
    <row r="508">
      <c r="A508" s="31" t="n"/>
      <c r="B508" s="31" t="n"/>
      <c r="C508" s="31" t="n"/>
      <c r="D508" s="31" t="n"/>
      <c r="E508" s="31" t="n"/>
      <c r="F508" s="31" t="n"/>
      <c r="G508" s="31" t="n"/>
      <c r="H508" s="31" t="n"/>
      <c r="I508" s="31" t="n"/>
      <c r="J508" s="31" t="n"/>
      <c r="K508" s="31" t="n"/>
      <c r="L508" s="31" t="n"/>
      <c r="M508" s="31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  <c r="Z508" s="31" t="n"/>
      <c r="AA508" s="31" t="n"/>
      <c r="AB508" s="31" t="n"/>
      <c r="AC508" s="31" t="n"/>
      <c r="AD508" s="31" t="n"/>
      <c r="AE508" s="31" t="n"/>
      <c r="AF508" s="31" t="n"/>
      <c r="AG508" s="31" t="n"/>
      <c r="AH508" s="31" t="n"/>
      <c r="AI508" s="31" t="n"/>
      <c r="AJ508" s="31" t="n"/>
      <c r="AK508" s="31" t="n"/>
      <c r="AL508" s="31" t="n"/>
      <c r="AM508" s="31" t="n"/>
      <c r="AN508" s="31" t="n"/>
    </row>
    <row r="509">
      <c r="A509" s="31" t="n"/>
      <c r="B509" s="31" t="n"/>
      <c r="C509" s="31" t="n"/>
      <c r="D509" s="31" t="n"/>
      <c r="E509" s="31" t="n"/>
      <c r="F509" s="31" t="n"/>
      <c r="G509" s="31" t="n"/>
      <c r="H509" s="31" t="n"/>
      <c r="I509" s="31" t="n"/>
      <c r="J509" s="31" t="n"/>
      <c r="K509" s="31" t="n"/>
      <c r="L509" s="31" t="n"/>
      <c r="M509" s="31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  <c r="Z509" s="31" t="n"/>
      <c r="AA509" s="31" t="n"/>
      <c r="AB509" s="31" t="n"/>
      <c r="AC509" s="31" t="n"/>
      <c r="AD509" s="31" t="n"/>
      <c r="AE509" s="31" t="n"/>
      <c r="AF509" s="31" t="n"/>
      <c r="AG509" s="31" t="n"/>
      <c r="AH509" s="31" t="n"/>
      <c r="AI509" s="31" t="n"/>
      <c r="AJ509" s="31" t="n"/>
      <c r="AK509" s="31" t="n"/>
      <c r="AL509" s="31" t="n"/>
      <c r="AM509" s="31" t="n"/>
      <c r="AN509" s="31" t="n"/>
    </row>
    <row r="510">
      <c r="A510" s="31" t="n"/>
      <c r="B510" s="31" t="n"/>
      <c r="C510" s="31" t="n"/>
      <c r="D510" s="31" t="n"/>
      <c r="E510" s="31" t="n"/>
      <c r="F510" s="31" t="n"/>
      <c r="G510" s="31" t="n"/>
      <c r="H510" s="31" t="n"/>
      <c r="I510" s="31" t="n"/>
      <c r="J510" s="31" t="n"/>
      <c r="K510" s="31" t="n"/>
      <c r="L510" s="31" t="n"/>
      <c r="M510" s="31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  <c r="Z510" s="31" t="n"/>
      <c r="AA510" s="31" t="n"/>
      <c r="AB510" s="31" t="n"/>
      <c r="AC510" s="31" t="n"/>
      <c r="AD510" s="31" t="n"/>
      <c r="AE510" s="31" t="n"/>
      <c r="AF510" s="31" t="n"/>
      <c r="AG510" s="31" t="n"/>
      <c r="AH510" s="31" t="n"/>
      <c r="AI510" s="31" t="n"/>
      <c r="AJ510" s="31" t="n"/>
      <c r="AK510" s="31" t="n"/>
      <c r="AL510" s="31" t="n"/>
      <c r="AM510" s="31" t="n"/>
      <c r="AN510" s="31" t="n"/>
    </row>
    <row r="511">
      <c r="A511" s="31" t="n"/>
      <c r="B511" s="31" t="n"/>
      <c r="C511" s="31" t="n"/>
      <c r="D511" s="31" t="n"/>
      <c r="E511" s="31" t="n"/>
      <c r="F511" s="31" t="n"/>
      <c r="G511" s="31" t="n"/>
      <c r="H511" s="31" t="n"/>
      <c r="I511" s="31" t="n"/>
      <c r="J511" s="31" t="n"/>
      <c r="K511" s="31" t="n"/>
      <c r="L511" s="31" t="n"/>
      <c r="M511" s="31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  <c r="Z511" s="31" t="n"/>
      <c r="AA511" s="31" t="n"/>
      <c r="AB511" s="31" t="n"/>
      <c r="AC511" s="31" t="n"/>
      <c r="AD511" s="31" t="n"/>
      <c r="AE511" s="31" t="n"/>
      <c r="AF511" s="31" t="n"/>
      <c r="AG511" s="31" t="n"/>
      <c r="AH511" s="31" t="n"/>
      <c r="AI511" s="31" t="n"/>
      <c r="AJ511" s="31" t="n"/>
      <c r="AK511" s="31" t="n"/>
      <c r="AL511" s="31" t="n"/>
      <c r="AM511" s="31" t="n"/>
      <c r="AN511" s="31" t="n"/>
    </row>
    <row r="512">
      <c r="A512" s="31" t="n"/>
      <c r="B512" s="31" t="n"/>
      <c r="C512" s="31" t="n"/>
      <c r="D512" s="31" t="n"/>
      <c r="E512" s="31" t="n"/>
      <c r="F512" s="31" t="n"/>
      <c r="G512" s="31" t="n"/>
      <c r="H512" s="31" t="n"/>
      <c r="I512" s="31" t="n"/>
      <c r="J512" s="31" t="n"/>
      <c r="K512" s="31" t="n"/>
      <c r="L512" s="31" t="n"/>
      <c r="M512" s="31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  <c r="Z512" s="31" t="n"/>
      <c r="AA512" s="31" t="n"/>
      <c r="AB512" s="31" t="n"/>
      <c r="AC512" s="31" t="n"/>
      <c r="AD512" s="31" t="n"/>
      <c r="AE512" s="31" t="n"/>
      <c r="AF512" s="31" t="n"/>
      <c r="AG512" s="31" t="n"/>
      <c r="AH512" s="31" t="n"/>
      <c r="AI512" s="31" t="n"/>
      <c r="AJ512" s="31" t="n"/>
      <c r="AK512" s="31" t="n"/>
      <c r="AL512" s="31" t="n"/>
      <c r="AM512" s="31" t="n"/>
      <c r="AN512" s="31" t="n"/>
    </row>
    <row r="513">
      <c r="A513" s="31" t="n"/>
      <c r="B513" s="31" t="n"/>
      <c r="C513" s="31" t="n"/>
      <c r="D513" s="31" t="n"/>
      <c r="E513" s="31" t="n"/>
      <c r="F513" s="31" t="n"/>
      <c r="G513" s="31" t="n"/>
      <c r="H513" s="31" t="n"/>
      <c r="I513" s="31" t="n"/>
      <c r="J513" s="31" t="n"/>
      <c r="K513" s="31" t="n"/>
      <c r="L513" s="31" t="n"/>
      <c r="M513" s="31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  <c r="Z513" s="31" t="n"/>
      <c r="AA513" s="31" t="n"/>
      <c r="AB513" s="31" t="n"/>
      <c r="AC513" s="31" t="n"/>
      <c r="AD513" s="31" t="n"/>
      <c r="AE513" s="31" t="n"/>
      <c r="AF513" s="31" t="n"/>
      <c r="AG513" s="31" t="n"/>
      <c r="AH513" s="31" t="n"/>
      <c r="AI513" s="31" t="n"/>
      <c r="AJ513" s="31" t="n"/>
      <c r="AK513" s="31" t="n"/>
      <c r="AL513" s="31" t="n"/>
      <c r="AM513" s="31" t="n"/>
      <c r="AN513" s="31" t="n"/>
    </row>
    <row r="514">
      <c r="A514" s="31" t="n"/>
      <c r="B514" s="31" t="n"/>
      <c r="C514" s="31" t="n"/>
      <c r="D514" s="31" t="n"/>
      <c r="E514" s="31" t="n"/>
      <c r="F514" s="31" t="n"/>
      <c r="G514" s="31" t="n"/>
      <c r="H514" s="31" t="n"/>
      <c r="I514" s="31" t="n"/>
      <c r="J514" s="31" t="n"/>
      <c r="K514" s="31" t="n"/>
      <c r="L514" s="31" t="n"/>
      <c r="M514" s="31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  <c r="Z514" s="31" t="n"/>
      <c r="AA514" s="31" t="n"/>
      <c r="AB514" s="31" t="n"/>
      <c r="AC514" s="31" t="n"/>
      <c r="AD514" s="31" t="n"/>
      <c r="AE514" s="31" t="n"/>
      <c r="AF514" s="31" t="n"/>
      <c r="AG514" s="31" t="n"/>
      <c r="AH514" s="31" t="n"/>
      <c r="AI514" s="31" t="n"/>
      <c r="AJ514" s="31" t="n"/>
      <c r="AK514" s="31" t="n"/>
      <c r="AL514" s="31" t="n"/>
      <c r="AM514" s="31" t="n"/>
      <c r="AN514" s="31" t="n"/>
    </row>
    <row r="515">
      <c r="A515" s="31" t="n"/>
      <c r="B515" s="31" t="n"/>
      <c r="C515" s="31" t="n"/>
      <c r="D515" s="31" t="n"/>
      <c r="E515" s="31" t="n"/>
      <c r="F515" s="31" t="n"/>
      <c r="G515" s="31" t="n"/>
      <c r="H515" s="31" t="n"/>
      <c r="I515" s="31" t="n"/>
      <c r="J515" s="31" t="n"/>
      <c r="K515" s="31" t="n"/>
      <c r="L515" s="31" t="n"/>
      <c r="M515" s="31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  <c r="Z515" s="31" t="n"/>
      <c r="AA515" s="31" t="n"/>
      <c r="AB515" s="31" t="n"/>
      <c r="AC515" s="31" t="n"/>
      <c r="AD515" s="31" t="n"/>
      <c r="AE515" s="31" t="n"/>
      <c r="AF515" s="31" t="n"/>
      <c r="AG515" s="31" t="n"/>
      <c r="AH515" s="31" t="n"/>
      <c r="AI515" s="31" t="n"/>
      <c r="AJ515" s="31" t="n"/>
      <c r="AK515" s="31" t="n"/>
      <c r="AL515" s="31" t="n"/>
      <c r="AM515" s="31" t="n"/>
      <c r="AN515" s="31" t="n"/>
    </row>
    <row r="516">
      <c r="A516" s="31" t="n"/>
      <c r="B516" s="31" t="n"/>
      <c r="C516" s="31" t="n"/>
      <c r="D516" s="31" t="n"/>
      <c r="E516" s="31" t="n"/>
      <c r="F516" s="31" t="n"/>
      <c r="G516" s="31" t="n"/>
      <c r="H516" s="31" t="n"/>
      <c r="I516" s="31" t="n"/>
      <c r="J516" s="31" t="n"/>
      <c r="K516" s="31" t="n"/>
      <c r="L516" s="31" t="n"/>
      <c r="M516" s="31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  <c r="Z516" s="31" t="n"/>
      <c r="AA516" s="31" t="n"/>
      <c r="AB516" s="31" t="n"/>
      <c r="AC516" s="31" t="n"/>
      <c r="AD516" s="31" t="n"/>
      <c r="AE516" s="31" t="n"/>
      <c r="AF516" s="31" t="n"/>
      <c r="AG516" s="31" t="n"/>
      <c r="AH516" s="31" t="n"/>
      <c r="AI516" s="31" t="n"/>
      <c r="AJ516" s="31" t="n"/>
      <c r="AK516" s="31" t="n"/>
      <c r="AL516" s="31" t="n"/>
      <c r="AM516" s="31" t="n"/>
      <c r="AN516" s="31" t="n"/>
    </row>
    <row r="517">
      <c r="A517" s="31" t="n"/>
      <c r="B517" s="31" t="n"/>
      <c r="C517" s="31" t="n"/>
      <c r="D517" s="31" t="n"/>
      <c r="E517" s="31" t="n"/>
      <c r="F517" s="31" t="n"/>
      <c r="G517" s="31" t="n"/>
      <c r="H517" s="31" t="n"/>
      <c r="I517" s="31" t="n"/>
      <c r="J517" s="31" t="n"/>
      <c r="K517" s="31" t="n"/>
      <c r="L517" s="31" t="n"/>
      <c r="M517" s="31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  <c r="Z517" s="31" t="n"/>
      <c r="AA517" s="31" t="n"/>
      <c r="AB517" s="31" t="n"/>
      <c r="AC517" s="31" t="n"/>
      <c r="AD517" s="31" t="n"/>
      <c r="AE517" s="31" t="n"/>
      <c r="AF517" s="31" t="n"/>
      <c r="AG517" s="31" t="n"/>
      <c r="AH517" s="31" t="n"/>
      <c r="AI517" s="31" t="n"/>
      <c r="AJ517" s="31" t="n"/>
      <c r="AK517" s="31" t="n"/>
      <c r="AL517" s="31" t="n"/>
      <c r="AM517" s="31" t="n"/>
      <c r="AN517" s="31" t="n"/>
    </row>
    <row r="518">
      <c r="A518" s="31" t="n"/>
      <c r="B518" s="31" t="n"/>
      <c r="C518" s="31" t="n"/>
      <c r="D518" s="31" t="n"/>
      <c r="E518" s="31" t="n"/>
      <c r="F518" s="31" t="n"/>
      <c r="G518" s="31" t="n"/>
      <c r="H518" s="31" t="n"/>
      <c r="I518" s="31" t="n"/>
      <c r="J518" s="31" t="n"/>
      <c r="K518" s="31" t="n"/>
      <c r="L518" s="31" t="n"/>
      <c r="M518" s="31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  <c r="Z518" s="31" t="n"/>
      <c r="AA518" s="31" t="n"/>
      <c r="AB518" s="31" t="n"/>
      <c r="AC518" s="31" t="n"/>
      <c r="AD518" s="31" t="n"/>
      <c r="AE518" s="31" t="n"/>
      <c r="AF518" s="31" t="n"/>
      <c r="AG518" s="31" t="n"/>
      <c r="AH518" s="31" t="n"/>
      <c r="AI518" s="31" t="n"/>
      <c r="AJ518" s="31" t="n"/>
      <c r="AK518" s="31" t="n"/>
      <c r="AL518" s="31" t="n"/>
      <c r="AM518" s="31" t="n"/>
      <c r="AN518" s="31" t="n"/>
    </row>
    <row r="519">
      <c r="A519" s="31" t="n"/>
      <c r="B519" s="31" t="n"/>
      <c r="C519" s="31" t="n"/>
      <c r="D519" s="31" t="n"/>
      <c r="E519" s="31" t="n"/>
      <c r="F519" s="31" t="n"/>
      <c r="G519" s="31" t="n"/>
      <c r="H519" s="31" t="n"/>
      <c r="I519" s="31" t="n"/>
      <c r="J519" s="31" t="n"/>
      <c r="K519" s="31" t="n"/>
      <c r="L519" s="31" t="n"/>
      <c r="M519" s="31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  <c r="Z519" s="31" t="n"/>
      <c r="AA519" s="31" t="n"/>
      <c r="AB519" s="31" t="n"/>
      <c r="AC519" s="31" t="n"/>
      <c r="AD519" s="31" t="n"/>
      <c r="AE519" s="31" t="n"/>
      <c r="AF519" s="31" t="n"/>
      <c r="AG519" s="31" t="n"/>
      <c r="AH519" s="31" t="n"/>
      <c r="AI519" s="31" t="n"/>
      <c r="AJ519" s="31" t="n"/>
      <c r="AK519" s="31" t="n"/>
      <c r="AL519" s="31" t="n"/>
      <c r="AM519" s="31" t="n"/>
      <c r="AN519" s="31" t="n"/>
    </row>
    <row r="520">
      <c r="A520" s="31" t="n"/>
      <c r="B520" s="31" t="n"/>
      <c r="C520" s="31" t="n"/>
      <c r="D520" s="31" t="n"/>
      <c r="E520" s="31" t="n"/>
      <c r="F520" s="31" t="n"/>
      <c r="G520" s="31" t="n"/>
      <c r="H520" s="31" t="n"/>
      <c r="I520" s="31" t="n"/>
      <c r="J520" s="31" t="n"/>
      <c r="K520" s="31" t="n"/>
      <c r="L520" s="31" t="n"/>
      <c r="M520" s="31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  <c r="Z520" s="31" t="n"/>
      <c r="AA520" s="31" t="n"/>
      <c r="AB520" s="31" t="n"/>
      <c r="AC520" s="31" t="n"/>
      <c r="AD520" s="31" t="n"/>
      <c r="AE520" s="31" t="n"/>
      <c r="AF520" s="31" t="n"/>
      <c r="AG520" s="31" t="n"/>
      <c r="AH520" s="31" t="n"/>
      <c r="AI520" s="31" t="n"/>
      <c r="AJ520" s="31" t="n"/>
      <c r="AK520" s="31" t="n"/>
      <c r="AL520" s="31" t="n"/>
      <c r="AM520" s="31" t="n"/>
      <c r="AN520" s="31" t="n"/>
    </row>
    <row r="521">
      <c r="A521" s="31" t="n"/>
      <c r="B521" s="31" t="n"/>
      <c r="C521" s="31" t="n"/>
      <c r="D521" s="31" t="n"/>
      <c r="E521" s="31" t="n"/>
      <c r="F521" s="31" t="n"/>
      <c r="G521" s="31" t="n"/>
      <c r="H521" s="31" t="n"/>
      <c r="I521" s="31" t="n"/>
      <c r="J521" s="31" t="n"/>
      <c r="K521" s="31" t="n"/>
      <c r="L521" s="31" t="n"/>
      <c r="M521" s="31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  <c r="Z521" s="31" t="n"/>
      <c r="AA521" s="31" t="n"/>
      <c r="AB521" s="31" t="n"/>
      <c r="AC521" s="31" t="n"/>
      <c r="AD521" s="31" t="n"/>
      <c r="AE521" s="31" t="n"/>
      <c r="AF521" s="31" t="n"/>
      <c r="AG521" s="31" t="n"/>
      <c r="AH521" s="31" t="n"/>
      <c r="AI521" s="31" t="n"/>
      <c r="AJ521" s="31" t="n"/>
      <c r="AK521" s="31" t="n"/>
      <c r="AL521" s="31" t="n"/>
      <c r="AM521" s="31" t="n"/>
      <c r="AN521" s="31" t="n"/>
    </row>
    <row r="522">
      <c r="A522" s="31" t="n"/>
      <c r="B522" s="31" t="n"/>
      <c r="C522" s="31" t="n"/>
      <c r="D522" s="31" t="n"/>
      <c r="E522" s="31" t="n"/>
      <c r="F522" s="31" t="n"/>
      <c r="G522" s="31" t="n"/>
      <c r="H522" s="31" t="n"/>
      <c r="I522" s="31" t="n"/>
      <c r="J522" s="31" t="n"/>
      <c r="K522" s="31" t="n"/>
      <c r="L522" s="31" t="n"/>
      <c r="M522" s="31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  <c r="Z522" s="31" t="n"/>
      <c r="AA522" s="31" t="n"/>
      <c r="AB522" s="31" t="n"/>
      <c r="AC522" s="31" t="n"/>
      <c r="AD522" s="31" t="n"/>
      <c r="AE522" s="31" t="n"/>
      <c r="AF522" s="31" t="n"/>
      <c r="AG522" s="31" t="n"/>
      <c r="AH522" s="31" t="n"/>
      <c r="AI522" s="31" t="n"/>
      <c r="AJ522" s="31" t="n"/>
      <c r="AK522" s="31" t="n"/>
      <c r="AL522" s="31" t="n"/>
      <c r="AM522" s="31" t="n"/>
      <c r="AN522" s="31" t="n"/>
    </row>
    <row r="523">
      <c r="A523" s="31" t="n"/>
      <c r="B523" s="31" t="n"/>
      <c r="C523" s="31" t="n"/>
      <c r="D523" s="31" t="n"/>
      <c r="E523" s="31" t="n"/>
      <c r="F523" s="31" t="n"/>
      <c r="G523" s="31" t="n"/>
      <c r="H523" s="31" t="n"/>
      <c r="I523" s="31" t="n"/>
      <c r="J523" s="31" t="n"/>
      <c r="K523" s="31" t="n"/>
      <c r="L523" s="31" t="n"/>
      <c r="M523" s="31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  <c r="Z523" s="31" t="n"/>
      <c r="AA523" s="31" t="n"/>
      <c r="AB523" s="31" t="n"/>
      <c r="AC523" s="31" t="n"/>
      <c r="AD523" s="31" t="n"/>
      <c r="AE523" s="31" t="n"/>
      <c r="AF523" s="31" t="n"/>
      <c r="AG523" s="31" t="n"/>
      <c r="AH523" s="31" t="n"/>
      <c r="AI523" s="31" t="n"/>
      <c r="AJ523" s="31" t="n"/>
      <c r="AK523" s="31" t="n"/>
      <c r="AL523" s="31" t="n"/>
      <c r="AM523" s="31" t="n"/>
      <c r="AN523" s="31" t="n"/>
    </row>
    <row r="524">
      <c r="A524" s="31" t="n"/>
      <c r="B524" s="31" t="n"/>
      <c r="C524" s="31" t="n"/>
      <c r="D524" s="31" t="n"/>
      <c r="E524" s="31" t="n"/>
      <c r="F524" s="31" t="n"/>
      <c r="G524" s="31" t="n"/>
      <c r="H524" s="31" t="n"/>
      <c r="I524" s="31" t="n"/>
      <c r="J524" s="31" t="n"/>
      <c r="K524" s="31" t="n"/>
      <c r="L524" s="31" t="n"/>
      <c r="M524" s="31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  <c r="Z524" s="31" t="n"/>
      <c r="AA524" s="31" t="n"/>
      <c r="AB524" s="31" t="n"/>
      <c r="AC524" s="31" t="n"/>
      <c r="AD524" s="31" t="n"/>
      <c r="AE524" s="31" t="n"/>
      <c r="AF524" s="31" t="n"/>
      <c r="AG524" s="31" t="n"/>
      <c r="AH524" s="31" t="n"/>
      <c r="AI524" s="31" t="n"/>
      <c r="AJ524" s="31" t="n"/>
      <c r="AK524" s="31" t="n"/>
      <c r="AL524" s="31" t="n"/>
      <c r="AM524" s="31" t="n"/>
      <c r="AN524" s="31" t="n"/>
    </row>
    <row r="525">
      <c r="A525" s="31" t="n"/>
      <c r="B525" s="31" t="n"/>
      <c r="C525" s="31" t="n"/>
      <c r="D525" s="31" t="n"/>
      <c r="E525" s="31" t="n"/>
      <c r="F525" s="31" t="n"/>
      <c r="G525" s="31" t="n"/>
      <c r="H525" s="31" t="n"/>
      <c r="I525" s="31" t="n"/>
      <c r="J525" s="31" t="n"/>
      <c r="K525" s="31" t="n"/>
      <c r="L525" s="31" t="n"/>
      <c r="M525" s="31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  <c r="Z525" s="31" t="n"/>
      <c r="AA525" s="31" t="n"/>
      <c r="AB525" s="31" t="n"/>
      <c r="AC525" s="31" t="n"/>
      <c r="AD525" s="31" t="n"/>
      <c r="AE525" s="31" t="n"/>
      <c r="AF525" s="31" t="n"/>
      <c r="AG525" s="31" t="n"/>
      <c r="AH525" s="31" t="n"/>
      <c r="AI525" s="31" t="n"/>
      <c r="AJ525" s="31" t="n"/>
      <c r="AK525" s="31" t="n"/>
      <c r="AL525" s="31" t="n"/>
      <c r="AM525" s="31" t="n"/>
      <c r="AN525" s="31" t="n"/>
    </row>
    <row r="526">
      <c r="A526" s="31" t="n"/>
      <c r="B526" s="31" t="n"/>
      <c r="C526" s="31" t="n"/>
      <c r="D526" s="31" t="n"/>
      <c r="E526" s="31" t="n"/>
      <c r="F526" s="31" t="n"/>
      <c r="G526" s="31" t="n"/>
      <c r="H526" s="31" t="n"/>
      <c r="I526" s="31" t="n"/>
      <c r="J526" s="31" t="n"/>
      <c r="K526" s="31" t="n"/>
      <c r="L526" s="31" t="n"/>
      <c r="M526" s="31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  <c r="Z526" s="31" t="n"/>
      <c r="AA526" s="31" t="n"/>
      <c r="AB526" s="31" t="n"/>
      <c r="AC526" s="31" t="n"/>
      <c r="AD526" s="31" t="n"/>
      <c r="AE526" s="31" t="n"/>
      <c r="AF526" s="31" t="n"/>
      <c r="AG526" s="31" t="n"/>
      <c r="AH526" s="31" t="n"/>
      <c r="AI526" s="31" t="n"/>
      <c r="AJ526" s="31" t="n"/>
      <c r="AK526" s="31" t="n"/>
      <c r="AL526" s="31" t="n"/>
      <c r="AM526" s="31" t="n"/>
      <c r="AN526" s="31" t="n"/>
    </row>
    <row r="527">
      <c r="A527" s="31" t="n"/>
      <c r="B527" s="31" t="n"/>
      <c r="C527" s="31" t="n"/>
      <c r="D527" s="31" t="n"/>
      <c r="E527" s="31" t="n"/>
      <c r="F527" s="31" t="n"/>
      <c r="G527" s="31" t="n"/>
      <c r="H527" s="31" t="n"/>
      <c r="I527" s="31" t="n"/>
      <c r="J527" s="31" t="n"/>
      <c r="K527" s="31" t="n"/>
      <c r="L527" s="31" t="n"/>
      <c r="M527" s="31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  <c r="Z527" s="31" t="n"/>
      <c r="AA527" s="31" t="n"/>
      <c r="AB527" s="31" t="n"/>
      <c r="AC527" s="31" t="n"/>
      <c r="AD527" s="31" t="n"/>
      <c r="AE527" s="31" t="n"/>
      <c r="AF527" s="31" t="n"/>
      <c r="AG527" s="31" t="n"/>
      <c r="AH527" s="31" t="n"/>
      <c r="AI527" s="31" t="n"/>
      <c r="AJ527" s="31" t="n"/>
      <c r="AK527" s="31" t="n"/>
      <c r="AL527" s="31" t="n"/>
      <c r="AM527" s="31" t="n"/>
      <c r="AN527" s="31" t="n"/>
    </row>
    <row r="528">
      <c r="A528" s="31" t="n"/>
      <c r="B528" s="31" t="n"/>
      <c r="C528" s="31" t="n"/>
      <c r="D528" s="31" t="n"/>
      <c r="E528" s="31" t="n"/>
      <c r="F528" s="31" t="n"/>
      <c r="G528" s="31" t="n"/>
      <c r="H528" s="31" t="n"/>
      <c r="I528" s="31" t="n"/>
      <c r="J528" s="31" t="n"/>
      <c r="K528" s="31" t="n"/>
      <c r="L528" s="31" t="n"/>
      <c r="M528" s="31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  <c r="Z528" s="31" t="n"/>
      <c r="AA528" s="31" t="n"/>
      <c r="AB528" s="31" t="n"/>
      <c r="AC528" s="31" t="n"/>
      <c r="AD528" s="31" t="n"/>
      <c r="AE528" s="31" t="n"/>
      <c r="AF528" s="31" t="n"/>
      <c r="AG528" s="31" t="n"/>
      <c r="AH528" s="31" t="n"/>
      <c r="AI528" s="31" t="n"/>
      <c r="AJ528" s="31" t="n"/>
      <c r="AK528" s="31" t="n"/>
      <c r="AL528" s="31" t="n"/>
      <c r="AM528" s="31" t="n"/>
      <c r="AN528" s="31" t="n"/>
    </row>
    <row r="529">
      <c r="A529" s="31" t="n"/>
      <c r="B529" s="31" t="n"/>
      <c r="C529" s="31" t="n"/>
      <c r="D529" s="31" t="n"/>
      <c r="E529" s="31" t="n"/>
      <c r="F529" s="31" t="n"/>
      <c r="G529" s="31" t="n"/>
      <c r="H529" s="31" t="n"/>
      <c r="I529" s="31" t="n"/>
      <c r="J529" s="31" t="n"/>
      <c r="K529" s="31" t="n"/>
      <c r="L529" s="31" t="n"/>
      <c r="M529" s="31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  <c r="Z529" s="31" t="n"/>
      <c r="AA529" s="31" t="n"/>
      <c r="AB529" s="31" t="n"/>
      <c r="AC529" s="31" t="n"/>
      <c r="AD529" s="31" t="n"/>
      <c r="AE529" s="31" t="n"/>
      <c r="AF529" s="31" t="n"/>
      <c r="AG529" s="31" t="n"/>
      <c r="AH529" s="31" t="n"/>
      <c r="AI529" s="31" t="n"/>
      <c r="AJ529" s="31" t="n"/>
      <c r="AK529" s="31" t="n"/>
      <c r="AL529" s="31" t="n"/>
      <c r="AM529" s="31" t="n"/>
      <c r="AN529" s="31" t="n"/>
    </row>
    <row r="530">
      <c r="A530" s="31" t="n"/>
      <c r="B530" s="31" t="n"/>
      <c r="C530" s="31" t="n"/>
      <c r="D530" s="31" t="n"/>
      <c r="E530" s="31" t="n"/>
      <c r="F530" s="31" t="n"/>
      <c r="G530" s="31" t="n"/>
      <c r="H530" s="31" t="n"/>
      <c r="I530" s="31" t="n"/>
      <c r="J530" s="31" t="n"/>
      <c r="K530" s="31" t="n"/>
      <c r="L530" s="31" t="n"/>
      <c r="M530" s="31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  <c r="Z530" s="31" t="n"/>
      <c r="AA530" s="31" t="n"/>
      <c r="AB530" s="31" t="n"/>
      <c r="AC530" s="31" t="n"/>
      <c r="AD530" s="31" t="n"/>
      <c r="AE530" s="31" t="n"/>
      <c r="AF530" s="31" t="n"/>
      <c r="AG530" s="31" t="n"/>
      <c r="AH530" s="31" t="n"/>
      <c r="AI530" s="31" t="n"/>
      <c r="AJ530" s="31" t="n"/>
      <c r="AK530" s="31" t="n"/>
      <c r="AL530" s="31" t="n"/>
      <c r="AM530" s="31" t="n"/>
      <c r="AN530" s="31" t="n"/>
    </row>
    <row r="531">
      <c r="A531" s="31" t="n"/>
      <c r="B531" s="31" t="n"/>
      <c r="C531" s="31" t="n"/>
      <c r="D531" s="31" t="n"/>
      <c r="E531" s="31" t="n"/>
      <c r="F531" s="31" t="n"/>
      <c r="G531" s="31" t="n"/>
      <c r="H531" s="31" t="n"/>
      <c r="I531" s="31" t="n"/>
      <c r="J531" s="31" t="n"/>
      <c r="K531" s="31" t="n"/>
      <c r="L531" s="31" t="n"/>
      <c r="M531" s="31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  <c r="Z531" s="31" t="n"/>
      <c r="AA531" s="31" t="n"/>
      <c r="AB531" s="31" t="n"/>
      <c r="AC531" s="31" t="n"/>
      <c r="AD531" s="31" t="n"/>
      <c r="AE531" s="31" t="n"/>
      <c r="AF531" s="31" t="n"/>
      <c r="AG531" s="31" t="n"/>
      <c r="AH531" s="31" t="n"/>
      <c r="AI531" s="31" t="n"/>
      <c r="AJ531" s="31" t="n"/>
      <c r="AK531" s="31" t="n"/>
      <c r="AL531" s="31" t="n"/>
      <c r="AM531" s="31" t="n"/>
      <c r="AN531" s="31" t="n"/>
    </row>
    <row r="532">
      <c r="A532" s="31" t="n"/>
      <c r="B532" s="31" t="n"/>
      <c r="C532" s="31" t="n"/>
      <c r="D532" s="31" t="n"/>
      <c r="E532" s="31" t="n"/>
      <c r="F532" s="31" t="n"/>
      <c r="G532" s="31" t="n"/>
      <c r="H532" s="31" t="n"/>
      <c r="I532" s="31" t="n"/>
      <c r="J532" s="31" t="n"/>
      <c r="K532" s="31" t="n"/>
      <c r="L532" s="31" t="n"/>
      <c r="M532" s="31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  <c r="Z532" s="31" t="n"/>
      <c r="AA532" s="31" t="n"/>
      <c r="AB532" s="31" t="n"/>
      <c r="AC532" s="31" t="n"/>
      <c r="AD532" s="31" t="n"/>
      <c r="AE532" s="31" t="n"/>
      <c r="AF532" s="31" t="n"/>
      <c r="AG532" s="31" t="n"/>
      <c r="AH532" s="31" t="n"/>
      <c r="AI532" s="31" t="n"/>
      <c r="AJ532" s="31" t="n"/>
      <c r="AK532" s="31" t="n"/>
      <c r="AL532" s="31" t="n"/>
      <c r="AM532" s="31" t="n"/>
      <c r="AN532" s="31" t="n"/>
    </row>
    <row r="533">
      <c r="A533" s="31" t="n"/>
      <c r="B533" s="31" t="n"/>
      <c r="C533" s="31" t="n"/>
      <c r="D533" s="31" t="n"/>
      <c r="E533" s="31" t="n"/>
      <c r="F533" s="31" t="n"/>
      <c r="G533" s="31" t="n"/>
      <c r="H533" s="31" t="n"/>
      <c r="I533" s="31" t="n"/>
      <c r="J533" s="31" t="n"/>
      <c r="K533" s="31" t="n"/>
      <c r="L533" s="31" t="n"/>
      <c r="M533" s="31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  <c r="Z533" s="31" t="n"/>
      <c r="AA533" s="31" t="n"/>
      <c r="AB533" s="31" t="n"/>
      <c r="AC533" s="31" t="n"/>
      <c r="AD533" s="31" t="n"/>
      <c r="AE533" s="31" t="n"/>
      <c r="AF533" s="31" t="n"/>
      <c r="AG533" s="31" t="n"/>
      <c r="AH533" s="31" t="n"/>
      <c r="AI533" s="31" t="n"/>
      <c r="AJ533" s="31" t="n"/>
      <c r="AK533" s="31" t="n"/>
      <c r="AL533" s="31" t="n"/>
      <c r="AM533" s="31" t="n"/>
      <c r="AN533" s="31" t="n"/>
    </row>
    <row r="534">
      <c r="A534" s="31" t="n"/>
      <c r="B534" s="31" t="n"/>
      <c r="C534" s="31" t="n"/>
      <c r="D534" s="31" t="n"/>
      <c r="E534" s="31" t="n"/>
      <c r="F534" s="31" t="n"/>
      <c r="G534" s="31" t="n"/>
      <c r="H534" s="31" t="n"/>
      <c r="I534" s="31" t="n"/>
      <c r="J534" s="31" t="n"/>
      <c r="K534" s="31" t="n"/>
      <c r="L534" s="31" t="n"/>
      <c r="M534" s="31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  <c r="Z534" s="31" t="n"/>
      <c r="AA534" s="31" t="n"/>
      <c r="AB534" s="31" t="n"/>
      <c r="AC534" s="31" t="n"/>
      <c r="AD534" s="31" t="n"/>
      <c r="AE534" s="31" t="n"/>
      <c r="AF534" s="31" t="n"/>
      <c r="AG534" s="31" t="n"/>
      <c r="AH534" s="31" t="n"/>
      <c r="AI534" s="31" t="n"/>
      <c r="AJ534" s="31" t="n"/>
      <c r="AK534" s="31" t="n"/>
      <c r="AL534" s="31" t="n"/>
      <c r="AM534" s="31" t="n"/>
      <c r="AN534" s="31" t="n"/>
    </row>
    <row r="535">
      <c r="A535" s="31" t="n"/>
      <c r="B535" s="31" t="n"/>
      <c r="C535" s="31" t="n"/>
      <c r="D535" s="31" t="n"/>
      <c r="E535" s="31" t="n"/>
      <c r="F535" s="31" t="n"/>
      <c r="G535" s="31" t="n"/>
      <c r="H535" s="31" t="n"/>
      <c r="I535" s="31" t="n"/>
      <c r="J535" s="31" t="n"/>
      <c r="K535" s="31" t="n"/>
      <c r="L535" s="31" t="n"/>
      <c r="M535" s="31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  <c r="Z535" s="31" t="n"/>
      <c r="AA535" s="31" t="n"/>
      <c r="AB535" s="31" t="n"/>
      <c r="AC535" s="31" t="n"/>
      <c r="AD535" s="31" t="n"/>
      <c r="AE535" s="31" t="n"/>
      <c r="AF535" s="31" t="n"/>
      <c r="AG535" s="31" t="n"/>
      <c r="AH535" s="31" t="n"/>
      <c r="AI535" s="31" t="n"/>
      <c r="AJ535" s="31" t="n"/>
      <c r="AK535" s="31" t="n"/>
      <c r="AL535" s="31" t="n"/>
      <c r="AM535" s="31" t="n"/>
      <c r="AN535" s="31" t="n"/>
    </row>
    <row r="536">
      <c r="A536" s="31" t="n"/>
      <c r="B536" s="31" t="n"/>
      <c r="C536" s="31" t="n"/>
      <c r="D536" s="31" t="n"/>
      <c r="E536" s="31" t="n"/>
      <c r="F536" s="31" t="n"/>
      <c r="G536" s="31" t="n"/>
      <c r="H536" s="31" t="n"/>
      <c r="I536" s="31" t="n"/>
      <c r="J536" s="31" t="n"/>
      <c r="K536" s="31" t="n"/>
      <c r="L536" s="31" t="n"/>
      <c r="M536" s="31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  <c r="Z536" s="31" t="n"/>
      <c r="AA536" s="31" t="n"/>
      <c r="AB536" s="31" t="n"/>
      <c r="AC536" s="31" t="n"/>
      <c r="AD536" s="31" t="n"/>
      <c r="AE536" s="31" t="n"/>
      <c r="AF536" s="31" t="n"/>
      <c r="AG536" s="31" t="n"/>
      <c r="AH536" s="31" t="n"/>
      <c r="AI536" s="31" t="n"/>
      <c r="AJ536" s="31" t="n"/>
      <c r="AK536" s="31" t="n"/>
      <c r="AL536" s="31" t="n"/>
      <c r="AM536" s="31" t="n"/>
      <c r="AN536" s="31" t="n"/>
    </row>
    <row r="537">
      <c r="A537" s="31" t="n"/>
      <c r="B537" s="31" t="n"/>
      <c r="C537" s="31" t="n"/>
      <c r="D537" s="31" t="n"/>
      <c r="E537" s="31" t="n"/>
      <c r="F537" s="31" t="n"/>
      <c r="G537" s="31" t="n"/>
      <c r="H537" s="31" t="n"/>
      <c r="I537" s="31" t="n"/>
      <c r="J537" s="31" t="n"/>
      <c r="K537" s="31" t="n"/>
      <c r="L537" s="31" t="n"/>
      <c r="M537" s="31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  <c r="Z537" s="31" t="n"/>
      <c r="AA537" s="31" t="n"/>
      <c r="AB537" s="31" t="n"/>
      <c r="AC537" s="31" t="n"/>
      <c r="AD537" s="31" t="n"/>
      <c r="AE537" s="31" t="n"/>
      <c r="AF537" s="31" t="n"/>
      <c r="AG537" s="31" t="n"/>
      <c r="AH537" s="31" t="n"/>
      <c r="AI537" s="31" t="n"/>
      <c r="AJ537" s="31" t="n"/>
      <c r="AK537" s="31" t="n"/>
      <c r="AL537" s="31" t="n"/>
      <c r="AM537" s="31" t="n"/>
      <c r="AN537" s="31" t="n"/>
    </row>
    <row r="538">
      <c r="A538" s="31" t="n"/>
      <c r="B538" s="31" t="n"/>
      <c r="C538" s="31" t="n"/>
      <c r="D538" s="31" t="n"/>
      <c r="E538" s="31" t="n"/>
      <c r="F538" s="31" t="n"/>
      <c r="G538" s="31" t="n"/>
      <c r="H538" s="31" t="n"/>
      <c r="I538" s="31" t="n"/>
      <c r="J538" s="31" t="n"/>
      <c r="K538" s="31" t="n"/>
      <c r="L538" s="31" t="n"/>
      <c r="M538" s="31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  <c r="Z538" s="31" t="n"/>
      <c r="AA538" s="31" t="n"/>
      <c r="AB538" s="31" t="n"/>
      <c r="AC538" s="31" t="n"/>
      <c r="AD538" s="31" t="n"/>
      <c r="AE538" s="31" t="n"/>
      <c r="AF538" s="31" t="n"/>
      <c r="AG538" s="31" t="n"/>
      <c r="AH538" s="31" t="n"/>
      <c r="AI538" s="31" t="n"/>
      <c r="AJ538" s="31" t="n"/>
      <c r="AK538" s="31" t="n"/>
      <c r="AL538" s="31" t="n"/>
      <c r="AM538" s="31" t="n"/>
      <c r="AN538" s="31" t="n"/>
    </row>
    <row r="539">
      <c r="A539" s="31" t="n"/>
      <c r="B539" s="31" t="n"/>
      <c r="C539" s="31" t="n"/>
      <c r="D539" s="31" t="n"/>
      <c r="E539" s="31" t="n"/>
      <c r="F539" s="31" t="n"/>
      <c r="G539" s="31" t="n"/>
      <c r="H539" s="31" t="n"/>
      <c r="I539" s="31" t="n"/>
      <c r="J539" s="31" t="n"/>
      <c r="K539" s="31" t="n"/>
      <c r="L539" s="31" t="n"/>
      <c r="M539" s="31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  <c r="Z539" s="31" t="n"/>
      <c r="AA539" s="31" t="n"/>
      <c r="AB539" s="31" t="n"/>
      <c r="AC539" s="31" t="n"/>
      <c r="AD539" s="31" t="n"/>
      <c r="AE539" s="31" t="n"/>
      <c r="AF539" s="31" t="n"/>
      <c r="AG539" s="31" t="n"/>
      <c r="AH539" s="31" t="n"/>
      <c r="AI539" s="31" t="n"/>
      <c r="AJ539" s="31" t="n"/>
      <c r="AK539" s="31" t="n"/>
      <c r="AL539" s="31" t="n"/>
      <c r="AM539" s="31" t="n"/>
      <c r="AN539" s="31" t="n"/>
    </row>
    <row r="540">
      <c r="A540" s="31" t="n"/>
      <c r="B540" s="31" t="n"/>
      <c r="C540" s="31" t="n"/>
      <c r="D540" s="31" t="n"/>
      <c r="E540" s="31" t="n"/>
      <c r="F540" s="31" t="n"/>
      <c r="G540" s="31" t="n"/>
      <c r="H540" s="31" t="n"/>
      <c r="I540" s="31" t="n"/>
      <c r="J540" s="31" t="n"/>
      <c r="K540" s="31" t="n"/>
      <c r="L540" s="31" t="n"/>
      <c r="M540" s="31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  <c r="Z540" s="31" t="n"/>
      <c r="AA540" s="31" t="n"/>
      <c r="AB540" s="31" t="n"/>
      <c r="AC540" s="31" t="n"/>
      <c r="AD540" s="31" t="n"/>
      <c r="AE540" s="31" t="n"/>
      <c r="AF540" s="31" t="n"/>
      <c r="AG540" s="31" t="n"/>
      <c r="AH540" s="31" t="n"/>
      <c r="AI540" s="31" t="n"/>
      <c r="AJ540" s="31" t="n"/>
      <c r="AK540" s="31" t="n"/>
      <c r="AL540" s="31" t="n"/>
      <c r="AM540" s="31" t="n"/>
      <c r="AN540" s="31" t="n"/>
    </row>
    <row r="541">
      <c r="A541" s="31" t="n"/>
      <c r="B541" s="31" t="n"/>
      <c r="C541" s="31" t="n"/>
      <c r="D541" s="31" t="n"/>
      <c r="E541" s="31" t="n"/>
      <c r="F541" s="31" t="n"/>
      <c r="G541" s="31" t="n"/>
      <c r="H541" s="31" t="n"/>
      <c r="I541" s="31" t="n"/>
      <c r="J541" s="31" t="n"/>
      <c r="K541" s="31" t="n"/>
      <c r="L541" s="31" t="n"/>
      <c r="M541" s="31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  <c r="Z541" s="31" t="n"/>
      <c r="AA541" s="31" t="n"/>
      <c r="AB541" s="31" t="n"/>
      <c r="AC541" s="31" t="n"/>
      <c r="AD541" s="31" t="n"/>
      <c r="AE541" s="31" t="n"/>
      <c r="AF541" s="31" t="n"/>
      <c r="AG541" s="31" t="n"/>
      <c r="AH541" s="31" t="n"/>
      <c r="AI541" s="31" t="n"/>
      <c r="AJ541" s="31" t="n"/>
      <c r="AK541" s="31" t="n"/>
      <c r="AL541" s="31" t="n"/>
      <c r="AM541" s="31" t="n"/>
      <c r="AN541" s="31" t="n"/>
    </row>
    <row r="542">
      <c r="A542" s="31" t="n"/>
      <c r="B542" s="31" t="n"/>
      <c r="C542" s="31" t="n"/>
      <c r="D542" s="31" t="n"/>
      <c r="E542" s="31" t="n"/>
      <c r="F542" s="31" t="n"/>
      <c r="G542" s="31" t="n"/>
      <c r="H542" s="31" t="n"/>
      <c r="I542" s="31" t="n"/>
      <c r="J542" s="31" t="n"/>
      <c r="K542" s="31" t="n"/>
      <c r="L542" s="31" t="n"/>
      <c r="M542" s="31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  <c r="Z542" s="31" t="n"/>
      <c r="AA542" s="31" t="n"/>
      <c r="AB542" s="31" t="n"/>
      <c r="AC542" s="31" t="n"/>
      <c r="AD542" s="31" t="n"/>
      <c r="AE542" s="31" t="n"/>
      <c r="AF542" s="31" t="n"/>
      <c r="AG542" s="31" t="n"/>
      <c r="AH542" s="31" t="n"/>
      <c r="AI542" s="31" t="n"/>
      <c r="AJ542" s="31" t="n"/>
      <c r="AK542" s="31" t="n"/>
      <c r="AL542" s="31" t="n"/>
      <c r="AM542" s="31" t="n"/>
      <c r="AN542" s="31" t="n"/>
    </row>
    <row r="543">
      <c r="A543" s="31" t="n"/>
      <c r="B543" s="31" t="n"/>
      <c r="C543" s="31" t="n"/>
      <c r="D543" s="31" t="n"/>
      <c r="E543" s="31" t="n"/>
      <c r="F543" s="31" t="n"/>
      <c r="G543" s="31" t="n"/>
      <c r="H543" s="31" t="n"/>
      <c r="I543" s="31" t="n"/>
      <c r="J543" s="31" t="n"/>
      <c r="K543" s="31" t="n"/>
      <c r="L543" s="31" t="n"/>
      <c r="M543" s="31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  <c r="Z543" s="31" t="n"/>
      <c r="AA543" s="31" t="n"/>
      <c r="AB543" s="31" t="n"/>
      <c r="AC543" s="31" t="n"/>
      <c r="AD543" s="31" t="n"/>
      <c r="AE543" s="31" t="n"/>
      <c r="AF543" s="31" t="n"/>
      <c r="AG543" s="31" t="n"/>
      <c r="AH543" s="31" t="n"/>
      <c r="AI543" s="31" t="n"/>
      <c r="AJ543" s="31" t="n"/>
      <c r="AK543" s="31" t="n"/>
      <c r="AL543" s="31" t="n"/>
      <c r="AM543" s="31" t="n"/>
      <c r="AN543" s="31" t="n"/>
    </row>
    <row r="544">
      <c r="A544" s="31" t="n"/>
      <c r="B544" s="31" t="n"/>
      <c r="C544" s="31" t="n"/>
      <c r="D544" s="31" t="n"/>
      <c r="E544" s="31" t="n"/>
      <c r="F544" s="31" t="n"/>
      <c r="G544" s="31" t="n"/>
      <c r="H544" s="31" t="n"/>
      <c r="I544" s="31" t="n"/>
      <c r="J544" s="31" t="n"/>
      <c r="K544" s="31" t="n"/>
      <c r="L544" s="31" t="n"/>
      <c r="M544" s="31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  <c r="Z544" s="31" t="n"/>
      <c r="AA544" s="31" t="n"/>
      <c r="AB544" s="31" t="n"/>
      <c r="AC544" s="31" t="n"/>
      <c r="AD544" s="31" t="n"/>
      <c r="AE544" s="31" t="n"/>
      <c r="AF544" s="31" t="n"/>
      <c r="AG544" s="31" t="n"/>
      <c r="AH544" s="31" t="n"/>
      <c r="AI544" s="31" t="n"/>
      <c r="AJ544" s="31" t="n"/>
      <c r="AK544" s="31" t="n"/>
      <c r="AL544" s="31" t="n"/>
      <c r="AM544" s="31" t="n"/>
      <c r="AN544" s="31" t="n"/>
    </row>
    <row r="545">
      <c r="A545" s="31" t="n"/>
      <c r="B545" s="31" t="n"/>
      <c r="C545" s="31" t="n"/>
      <c r="D545" s="31" t="n"/>
      <c r="E545" s="31" t="n"/>
      <c r="F545" s="31" t="n"/>
      <c r="G545" s="31" t="n"/>
      <c r="H545" s="31" t="n"/>
      <c r="I545" s="31" t="n"/>
      <c r="J545" s="31" t="n"/>
      <c r="K545" s="31" t="n"/>
      <c r="L545" s="31" t="n"/>
      <c r="M545" s="31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  <c r="Z545" s="31" t="n"/>
      <c r="AA545" s="31" t="n"/>
      <c r="AB545" s="31" t="n"/>
      <c r="AC545" s="31" t="n"/>
      <c r="AD545" s="31" t="n"/>
      <c r="AE545" s="31" t="n"/>
      <c r="AF545" s="31" t="n"/>
      <c r="AG545" s="31" t="n"/>
      <c r="AH545" s="31" t="n"/>
      <c r="AI545" s="31" t="n"/>
      <c r="AJ545" s="31" t="n"/>
      <c r="AK545" s="31" t="n"/>
      <c r="AL545" s="31" t="n"/>
      <c r="AM545" s="31" t="n"/>
      <c r="AN545" s="31" t="n"/>
    </row>
    <row r="546">
      <c r="A546" s="31" t="n"/>
      <c r="B546" s="31" t="n"/>
      <c r="C546" s="31" t="n"/>
      <c r="D546" s="31" t="n"/>
      <c r="E546" s="31" t="n"/>
      <c r="F546" s="31" t="n"/>
      <c r="G546" s="31" t="n"/>
      <c r="H546" s="31" t="n"/>
      <c r="I546" s="31" t="n"/>
      <c r="J546" s="31" t="n"/>
      <c r="K546" s="31" t="n"/>
      <c r="L546" s="31" t="n"/>
      <c r="M546" s="31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  <c r="Z546" s="31" t="n"/>
      <c r="AA546" s="31" t="n"/>
      <c r="AB546" s="31" t="n"/>
      <c r="AC546" s="31" t="n"/>
      <c r="AD546" s="31" t="n"/>
      <c r="AE546" s="31" t="n"/>
      <c r="AF546" s="31" t="n"/>
      <c r="AG546" s="31" t="n"/>
      <c r="AH546" s="31" t="n"/>
      <c r="AI546" s="31" t="n"/>
      <c r="AJ546" s="31" t="n"/>
      <c r="AK546" s="31" t="n"/>
      <c r="AL546" s="31" t="n"/>
      <c r="AM546" s="31" t="n"/>
      <c r="AN546" s="31" t="n"/>
    </row>
    <row r="547">
      <c r="A547" s="31" t="n"/>
      <c r="B547" s="31" t="n"/>
      <c r="C547" s="31" t="n"/>
      <c r="D547" s="31" t="n"/>
      <c r="E547" s="31" t="n"/>
      <c r="F547" s="31" t="n"/>
      <c r="G547" s="31" t="n"/>
      <c r="H547" s="31" t="n"/>
      <c r="I547" s="31" t="n"/>
      <c r="J547" s="31" t="n"/>
      <c r="K547" s="31" t="n"/>
      <c r="L547" s="31" t="n"/>
      <c r="M547" s="31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  <c r="Z547" s="31" t="n"/>
      <c r="AA547" s="31" t="n"/>
      <c r="AB547" s="31" t="n"/>
      <c r="AC547" s="31" t="n"/>
      <c r="AD547" s="31" t="n"/>
      <c r="AE547" s="31" t="n"/>
      <c r="AF547" s="31" t="n"/>
      <c r="AG547" s="31" t="n"/>
      <c r="AH547" s="31" t="n"/>
      <c r="AI547" s="31" t="n"/>
      <c r="AJ547" s="31" t="n"/>
      <c r="AK547" s="31" t="n"/>
      <c r="AL547" s="31" t="n"/>
      <c r="AM547" s="31" t="n"/>
      <c r="AN547" s="31" t="n"/>
    </row>
    <row r="548">
      <c r="A548" s="31" t="n"/>
      <c r="B548" s="31" t="n"/>
      <c r="C548" s="31" t="n"/>
      <c r="D548" s="31" t="n"/>
      <c r="E548" s="31" t="n"/>
      <c r="F548" s="31" t="n"/>
      <c r="G548" s="31" t="n"/>
      <c r="H548" s="31" t="n"/>
      <c r="I548" s="31" t="n"/>
      <c r="J548" s="31" t="n"/>
      <c r="K548" s="31" t="n"/>
      <c r="L548" s="31" t="n"/>
      <c r="M548" s="31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  <c r="Z548" s="31" t="n"/>
      <c r="AA548" s="31" t="n"/>
      <c r="AB548" s="31" t="n"/>
      <c r="AC548" s="31" t="n"/>
      <c r="AD548" s="31" t="n"/>
      <c r="AE548" s="31" t="n"/>
      <c r="AF548" s="31" t="n"/>
      <c r="AG548" s="31" t="n"/>
      <c r="AH548" s="31" t="n"/>
      <c r="AI548" s="31" t="n"/>
      <c r="AJ548" s="31" t="n"/>
      <c r="AK548" s="31" t="n"/>
      <c r="AL548" s="31" t="n"/>
      <c r="AM548" s="31" t="n"/>
      <c r="AN548" s="31" t="n"/>
    </row>
    <row r="549">
      <c r="A549" s="31" t="n"/>
      <c r="B549" s="31" t="n"/>
      <c r="C549" s="31" t="n"/>
      <c r="D549" s="31" t="n"/>
      <c r="E549" s="31" t="n"/>
      <c r="F549" s="31" t="n"/>
      <c r="G549" s="31" t="n"/>
      <c r="H549" s="31" t="n"/>
      <c r="I549" s="31" t="n"/>
      <c r="J549" s="31" t="n"/>
      <c r="K549" s="31" t="n"/>
      <c r="L549" s="31" t="n"/>
      <c r="M549" s="31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  <c r="Z549" s="31" t="n"/>
      <c r="AA549" s="31" t="n"/>
      <c r="AB549" s="31" t="n"/>
      <c r="AC549" s="31" t="n"/>
      <c r="AD549" s="31" t="n"/>
      <c r="AE549" s="31" t="n"/>
      <c r="AF549" s="31" t="n"/>
      <c r="AG549" s="31" t="n"/>
      <c r="AH549" s="31" t="n"/>
      <c r="AI549" s="31" t="n"/>
      <c r="AJ549" s="31" t="n"/>
      <c r="AK549" s="31" t="n"/>
      <c r="AL549" s="31" t="n"/>
      <c r="AM549" s="31" t="n"/>
      <c r="AN549" s="31" t="n"/>
    </row>
    <row r="550">
      <c r="A550" s="31" t="n"/>
      <c r="B550" s="31" t="n"/>
      <c r="C550" s="31" t="n"/>
      <c r="D550" s="31" t="n"/>
      <c r="E550" s="31" t="n"/>
      <c r="F550" s="31" t="n"/>
      <c r="G550" s="31" t="n"/>
      <c r="H550" s="31" t="n"/>
      <c r="I550" s="31" t="n"/>
      <c r="J550" s="31" t="n"/>
      <c r="K550" s="31" t="n"/>
      <c r="L550" s="31" t="n"/>
      <c r="M550" s="31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  <c r="Z550" s="31" t="n"/>
      <c r="AA550" s="31" t="n"/>
      <c r="AB550" s="31" t="n"/>
      <c r="AC550" s="31" t="n"/>
      <c r="AD550" s="31" t="n"/>
      <c r="AE550" s="31" t="n"/>
      <c r="AF550" s="31" t="n"/>
      <c r="AG550" s="31" t="n"/>
      <c r="AH550" s="31" t="n"/>
      <c r="AI550" s="31" t="n"/>
      <c r="AJ550" s="31" t="n"/>
      <c r="AK550" s="31" t="n"/>
      <c r="AL550" s="31" t="n"/>
      <c r="AM550" s="31" t="n"/>
      <c r="AN550" s="31" t="n"/>
    </row>
    <row r="551">
      <c r="A551" s="31" t="n"/>
      <c r="B551" s="31" t="n"/>
      <c r="C551" s="31" t="n"/>
      <c r="D551" s="31" t="n"/>
      <c r="E551" s="31" t="n"/>
      <c r="F551" s="31" t="n"/>
      <c r="G551" s="31" t="n"/>
      <c r="H551" s="31" t="n"/>
      <c r="I551" s="31" t="n"/>
      <c r="J551" s="31" t="n"/>
      <c r="K551" s="31" t="n"/>
      <c r="L551" s="31" t="n"/>
      <c r="M551" s="31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  <c r="Z551" s="31" t="n"/>
      <c r="AA551" s="31" t="n"/>
      <c r="AB551" s="31" t="n"/>
      <c r="AC551" s="31" t="n"/>
      <c r="AD551" s="31" t="n"/>
      <c r="AE551" s="31" t="n"/>
      <c r="AF551" s="31" t="n"/>
      <c r="AG551" s="31" t="n"/>
      <c r="AH551" s="31" t="n"/>
      <c r="AI551" s="31" t="n"/>
      <c r="AJ551" s="31" t="n"/>
      <c r="AK551" s="31" t="n"/>
      <c r="AL551" s="31" t="n"/>
      <c r="AM551" s="31" t="n"/>
      <c r="AN551" s="31" t="n"/>
    </row>
    <row r="552">
      <c r="A552" s="31" t="n"/>
      <c r="B552" s="31" t="n"/>
      <c r="C552" s="31" t="n"/>
      <c r="D552" s="31" t="n"/>
      <c r="E552" s="31" t="n"/>
      <c r="F552" s="31" t="n"/>
      <c r="G552" s="31" t="n"/>
      <c r="H552" s="31" t="n"/>
      <c r="I552" s="31" t="n"/>
      <c r="J552" s="31" t="n"/>
      <c r="K552" s="31" t="n"/>
      <c r="L552" s="31" t="n"/>
      <c r="M552" s="31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  <c r="Z552" s="31" t="n"/>
      <c r="AA552" s="31" t="n"/>
      <c r="AB552" s="31" t="n"/>
      <c r="AC552" s="31" t="n"/>
      <c r="AD552" s="31" t="n"/>
      <c r="AE552" s="31" t="n"/>
      <c r="AF552" s="31" t="n"/>
      <c r="AG552" s="31" t="n"/>
      <c r="AH552" s="31" t="n"/>
      <c r="AI552" s="31" t="n"/>
      <c r="AJ552" s="31" t="n"/>
      <c r="AK552" s="31" t="n"/>
      <c r="AL552" s="31" t="n"/>
      <c r="AM552" s="31" t="n"/>
      <c r="AN552" s="31" t="n"/>
    </row>
    <row r="553">
      <c r="A553" s="31" t="n"/>
      <c r="B553" s="31" t="n"/>
      <c r="C553" s="31" t="n"/>
      <c r="D553" s="31" t="n"/>
      <c r="E553" s="31" t="n"/>
      <c r="F553" s="31" t="n"/>
      <c r="G553" s="31" t="n"/>
      <c r="H553" s="31" t="n"/>
      <c r="I553" s="31" t="n"/>
      <c r="J553" s="31" t="n"/>
      <c r="K553" s="31" t="n"/>
      <c r="L553" s="31" t="n"/>
      <c r="M553" s="31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  <c r="Z553" s="31" t="n"/>
      <c r="AA553" s="31" t="n"/>
      <c r="AB553" s="31" t="n"/>
      <c r="AC553" s="31" t="n"/>
      <c r="AD553" s="31" t="n"/>
      <c r="AE553" s="31" t="n"/>
      <c r="AF553" s="31" t="n"/>
      <c r="AG553" s="31" t="n"/>
      <c r="AH553" s="31" t="n"/>
      <c r="AI553" s="31" t="n"/>
      <c r="AJ553" s="31" t="n"/>
      <c r="AK553" s="31" t="n"/>
      <c r="AL553" s="31" t="n"/>
      <c r="AM553" s="31" t="n"/>
      <c r="AN553" s="31" t="n"/>
    </row>
    <row r="554">
      <c r="A554" s="31" t="n"/>
      <c r="B554" s="31" t="n"/>
      <c r="C554" s="31" t="n"/>
      <c r="D554" s="31" t="n"/>
      <c r="E554" s="31" t="n"/>
      <c r="F554" s="31" t="n"/>
      <c r="G554" s="31" t="n"/>
      <c r="H554" s="31" t="n"/>
      <c r="I554" s="31" t="n"/>
      <c r="J554" s="31" t="n"/>
      <c r="K554" s="31" t="n"/>
      <c r="L554" s="31" t="n"/>
      <c r="M554" s="31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  <c r="Z554" s="31" t="n"/>
      <c r="AA554" s="31" t="n"/>
      <c r="AB554" s="31" t="n"/>
      <c r="AC554" s="31" t="n"/>
      <c r="AD554" s="31" t="n"/>
      <c r="AE554" s="31" t="n"/>
      <c r="AF554" s="31" t="n"/>
      <c r="AG554" s="31" t="n"/>
      <c r="AH554" s="31" t="n"/>
      <c r="AI554" s="31" t="n"/>
      <c r="AJ554" s="31" t="n"/>
      <c r="AK554" s="31" t="n"/>
      <c r="AL554" s="31" t="n"/>
      <c r="AM554" s="31" t="n"/>
      <c r="AN554" s="31" t="n"/>
    </row>
    <row r="555">
      <c r="A555" s="31" t="n"/>
      <c r="B555" s="31" t="n"/>
      <c r="C555" s="31" t="n"/>
      <c r="D555" s="31" t="n"/>
      <c r="E555" s="31" t="n"/>
      <c r="F555" s="31" t="n"/>
      <c r="G555" s="31" t="n"/>
      <c r="H555" s="31" t="n"/>
      <c r="I555" s="31" t="n"/>
      <c r="J555" s="31" t="n"/>
      <c r="K555" s="31" t="n"/>
      <c r="L555" s="31" t="n"/>
      <c r="M555" s="31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  <c r="Z555" s="31" t="n"/>
      <c r="AA555" s="31" t="n"/>
      <c r="AB555" s="31" t="n"/>
      <c r="AC555" s="31" t="n"/>
      <c r="AD555" s="31" t="n"/>
      <c r="AE555" s="31" t="n"/>
      <c r="AF555" s="31" t="n"/>
      <c r="AG555" s="31" t="n"/>
      <c r="AH555" s="31" t="n"/>
      <c r="AI555" s="31" t="n"/>
      <c r="AJ555" s="31" t="n"/>
      <c r="AK555" s="31" t="n"/>
      <c r="AL555" s="31" t="n"/>
      <c r="AM555" s="31" t="n"/>
      <c r="AN555" s="31" t="n"/>
    </row>
    <row r="556">
      <c r="A556" s="31" t="n"/>
      <c r="B556" s="31" t="n"/>
      <c r="C556" s="31" t="n"/>
      <c r="D556" s="31" t="n"/>
      <c r="E556" s="31" t="n"/>
      <c r="F556" s="31" t="n"/>
      <c r="G556" s="31" t="n"/>
      <c r="H556" s="31" t="n"/>
      <c r="I556" s="31" t="n"/>
      <c r="J556" s="31" t="n"/>
      <c r="K556" s="31" t="n"/>
      <c r="L556" s="31" t="n"/>
      <c r="M556" s="31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  <c r="Z556" s="31" t="n"/>
      <c r="AA556" s="31" t="n"/>
      <c r="AB556" s="31" t="n"/>
      <c r="AC556" s="31" t="n"/>
      <c r="AD556" s="31" t="n"/>
      <c r="AE556" s="31" t="n"/>
      <c r="AF556" s="31" t="n"/>
      <c r="AG556" s="31" t="n"/>
      <c r="AH556" s="31" t="n"/>
      <c r="AI556" s="31" t="n"/>
      <c r="AJ556" s="31" t="n"/>
      <c r="AK556" s="31" t="n"/>
      <c r="AL556" s="31" t="n"/>
      <c r="AM556" s="31" t="n"/>
      <c r="AN556" s="31" t="n"/>
    </row>
    <row r="557">
      <c r="A557" s="31" t="n"/>
      <c r="B557" s="31" t="n"/>
      <c r="C557" s="31" t="n"/>
      <c r="D557" s="31" t="n"/>
      <c r="E557" s="31" t="n"/>
      <c r="F557" s="31" t="n"/>
      <c r="G557" s="31" t="n"/>
      <c r="H557" s="31" t="n"/>
      <c r="I557" s="31" t="n"/>
      <c r="J557" s="31" t="n"/>
      <c r="K557" s="31" t="n"/>
      <c r="L557" s="31" t="n"/>
      <c r="M557" s="31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  <c r="Z557" s="31" t="n"/>
      <c r="AA557" s="31" t="n"/>
      <c r="AB557" s="31" t="n"/>
      <c r="AC557" s="31" t="n"/>
      <c r="AD557" s="31" t="n"/>
      <c r="AE557" s="31" t="n"/>
      <c r="AF557" s="31" t="n"/>
      <c r="AG557" s="31" t="n"/>
      <c r="AH557" s="31" t="n"/>
      <c r="AI557" s="31" t="n"/>
      <c r="AJ557" s="31" t="n"/>
      <c r="AK557" s="31" t="n"/>
      <c r="AL557" s="31" t="n"/>
      <c r="AM557" s="31" t="n"/>
      <c r="AN557" s="31" t="n"/>
    </row>
    <row r="558">
      <c r="A558" s="31" t="n"/>
      <c r="B558" s="31" t="n"/>
      <c r="C558" s="31" t="n"/>
      <c r="D558" s="31" t="n"/>
      <c r="E558" s="31" t="n"/>
      <c r="F558" s="31" t="n"/>
      <c r="G558" s="31" t="n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  <c r="Z558" s="31" t="n"/>
      <c r="AA558" s="31" t="n"/>
      <c r="AB558" s="31" t="n"/>
      <c r="AC558" s="31" t="n"/>
      <c r="AD558" s="31" t="n"/>
      <c r="AE558" s="31" t="n"/>
      <c r="AF558" s="31" t="n"/>
      <c r="AG558" s="31" t="n"/>
      <c r="AH558" s="31" t="n"/>
      <c r="AI558" s="31" t="n"/>
      <c r="AJ558" s="31" t="n"/>
      <c r="AK558" s="31" t="n"/>
      <c r="AL558" s="31" t="n"/>
      <c r="AM558" s="31" t="n"/>
      <c r="AN558" s="31" t="n"/>
    </row>
    <row r="559">
      <c r="A559" s="31" t="n"/>
      <c r="B559" s="31" t="n"/>
      <c r="C559" s="31" t="n"/>
      <c r="D559" s="31" t="n"/>
      <c r="E559" s="31" t="n"/>
      <c r="F559" s="31" t="n"/>
      <c r="G559" s="31" t="n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  <c r="Z559" s="31" t="n"/>
      <c r="AA559" s="31" t="n"/>
      <c r="AB559" s="31" t="n"/>
      <c r="AC559" s="31" t="n"/>
      <c r="AD559" s="31" t="n"/>
      <c r="AE559" s="31" t="n"/>
      <c r="AF559" s="31" t="n"/>
      <c r="AG559" s="31" t="n"/>
      <c r="AH559" s="31" t="n"/>
      <c r="AI559" s="31" t="n"/>
      <c r="AJ559" s="31" t="n"/>
      <c r="AK559" s="31" t="n"/>
      <c r="AL559" s="31" t="n"/>
      <c r="AM559" s="31" t="n"/>
      <c r="AN559" s="31" t="n"/>
    </row>
    <row r="560">
      <c r="A560" s="31" t="n"/>
      <c r="B560" s="31" t="n"/>
      <c r="C560" s="31" t="n"/>
      <c r="D560" s="31" t="n"/>
      <c r="E560" s="31" t="n"/>
      <c r="F560" s="31" t="n"/>
      <c r="G560" s="31" t="n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  <c r="Z560" s="31" t="n"/>
      <c r="AA560" s="31" t="n"/>
      <c r="AB560" s="31" t="n"/>
      <c r="AC560" s="31" t="n"/>
      <c r="AD560" s="31" t="n"/>
      <c r="AE560" s="31" t="n"/>
      <c r="AF560" s="31" t="n"/>
      <c r="AG560" s="31" t="n"/>
      <c r="AH560" s="31" t="n"/>
      <c r="AI560" s="31" t="n"/>
      <c r="AJ560" s="31" t="n"/>
      <c r="AK560" s="31" t="n"/>
      <c r="AL560" s="31" t="n"/>
      <c r="AM560" s="31" t="n"/>
      <c r="AN560" s="31" t="n"/>
    </row>
    <row r="561">
      <c r="A561" s="31" t="n"/>
      <c r="B561" s="31" t="n"/>
      <c r="C561" s="31" t="n"/>
      <c r="D561" s="31" t="n"/>
      <c r="E561" s="31" t="n"/>
      <c r="F561" s="31" t="n"/>
      <c r="G561" s="31" t="n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  <c r="Z561" s="31" t="n"/>
      <c r="AA561" s="31" t="n"/>
      <c r="AB561" s="31" t="n"/>
      <c r="AC561" s="31" t="n"/>
      <c r="AD561" s="31" t="n"/>
      <c r="AE561" s="31" t="n"/>
      <c r="AF561" s="31" t="n"/>
      <c r="AG561" s="31" t="n"/>
      <c r="AH561" s="31" t="n"/>
      <c r="AI561" s="31" t="n"/>
      <c r="AJ561" s="31" t="n"/>
      <c r="AK561" s="31" t="n"/>
      <c r="AL561" s="31" t="n"/>
      <c r="AM561" s="31" t="n"/>
      <c r="AN561" s="31" t="n"/>
    </row>
    <row r="562">
      <c r="A562" s="31" t="n"/>
      <c r="B562" s="31" t="n"/>
      <c r="C562" s="31" t="n"/>
      <c r="D562" s="31" t="n"/>
      <c r="E562" s="31" t="n"/>
      <c r="F562" s="31" t="n"/>
      <c r="G562" s="31" t="n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  <c r="Z562" s="31" t="n"/>
      <c r="AA562" s="31" t="n"/>
      <c r="AB562" s="31" t="n"/>
      <c r="AC562" s="31" t="n"/>
      <c r="AD562" s="31" t="n"/>
      <c r="AE562" s="31" t="n"/>
      <c r="AF562" s="31" t="n"/>
      <c r="AG562" s="31" t="n"/>
      <c r="AH562" s="31" t="n"/>
      <c r="AI562" s="31" t="n"/>
      <c r="AJ562" s="31" t="n"/>
      <c r="AK562" s="31" t="n"/>
      <c r="AL562" s="31" t="n"/>
      <c r="AM562" s="31" t="n"/>
      <c r="AN562" s="31" t="n"/>
    </row>
    <row r="563">
      <c r="A563" s="31" t="n"/>
      <c r="B563" s="31" t="n"/>
      <c r="C563" s="31" t="n"/>
      <c r="D563" s="31" t="n"/>
      <c r="E563" s="31" t="n"/>
      <c r="F563" s="31" t="n"/>
      <c r="G563" s="31" t="n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  <c r="Z563" s="31" t="n"/>
      <c r="AA563" s="31" t="n"/>
      <c r="AB563" s="31" t="n"/>
      <c r="AC563" s="31" t="n"/>
      <c r="AD563" s="31" t="n"/>
      <c r="AE563" s="31" t="n"/>
      <c r="AF563" s="31" t="n"/>
      <c r="AG563" s="31" t="n"/>
      <c r="AH563" s="31" t="n"/>
      <c r="AI563" s="31" t="n"/>
      <c r="AJ563" s="31" t="n"/>
      <c r="AK563" s="31" t="n"/>
      <c r="AL563" s="31" t="n"/>
      <c r="AM563" s="31" t="n"/>
      <c r="AN563" s="31" t="n"/>
    </row>
    <row r="564">
      <c r="A564" s="31" t="n"/>
      <c r="B564" s="31" t="n"/>
      <c r="C564" s="31" t="n"/>
      <c r="D564" s="31" t="n"/>
      <c r="E564" s="31" t="n"/>
      <c r="F564" s="31" t="n"/>
      <c r="G564" s="31" t="n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  <c r="Z564" s="31" t="n"/>
      <c r="AA564" s="31" t="n"/>
      <c r="AB564" s="31" t="n"/>
      <c r="AC564" s="31" t="n"/>
      <c r="AD564" s="31" t="n"/>
      <c r="AE564" s="31" t="n"/>
      <c r="AF564" s="31" t="n"/>
      <c r="AG564" s="31" t="n"/>
      <c r="AH564" s="31" t="n"/>
      <c r="AI564" s="31" t="n"/>
      <c r="AJ564" s="31" t="n"/>
      <c r="AK564" s="31" t="n"/>
      <c r="AL564" s="31" t="n"/>
      <c r="AM564" s="31" t="n"/>
      <c r="AN564" s="31" t="n"/>
    </row>
    <row r="565">
      <c r="A565" s="31" t="n"/>
      <c r="B565" s="31" t="n"/>
      <c r="C565" s="31" t="n"/>
      <c r="D565" s="31" t="n"/>
      <c r="E565" s="31" t="n"/>
      <c r="F565" s="31" t="n"/>
      <c r="G565" s="31" t="n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  <c r="Z565" s="31" t="n"/>
      <c r="AA565" s="31" t="n"/>
      <c r="AB565" s="31" t="n"/>
      <c r="AC565" s="31" t="n"/>
      <c r="AD565" s="31" t="n"/>
      <c r="AE565" s="31" t="n"/>
      <c r="AF565" s="31" t="n"/>
      <c r="AG565" s="31" t="n"/>
      <c r="AH565" s="31" t="n"/>
      <c r="AI565" s="31" t="n"/>
      <c r="AJ565" s="31" t="n"/>
      <c r="AK565" s="31" t="n"/>
      <c r="AL565" s="31" t="n"/>
      <c r="AM565" s="31" t="n"/>
      <c r="AN565" s="31" t="n"/>
    </row>
    <row r="566">
      <c r="A566" s="31" t="n"/>
      <c r="B566" s="31" t="n"/>
      <c r="C566" s="31" t="n"/>
      <c r="D566" s="31" t="n"/>
      <c r="E566" s="31" t="n"/>
      <c r="F566" s="31" t="n"/>
      <c r="G566" s="31" t="n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  <c r="Z566" s="31" t="n"/>
      <c r="AA566" s="31" t="n"/>
      <c r="AB566" s="31" t="n"/>
      <c r="AC566" s="31" t="n"/>
      <c r="AD566" s="31" t="n"/>
      <c r="AE566" s="31" t="n"/>
      <c r="AF566" s="31" t="n"/>
      <c r="AG566" s="31" t="n"/>
      <c r="AH566" s="31" t="n"/>
      <c r="AI566" s="31" t="n"/>
      <c r="AJ566" s="31" t="n"/>
      <c r="AK566" s="31" t="n"/>
      <c r="AL566" s="31" t="n"/>
      <c r="AM566" s="31" t="n"/>
      <c r="AN566" s="31" t="n"/>
    </row>
    <row r="567">
      <c r="A567" s="31" t="n"/>
      <c r="B567" s="31" t="n"/>
      <c r="C567" s="31" t="n"/>
      <c r="D567" s="31" t="n"/>
      <c r="E567" s="31" t="n"/>
      <c r="F567" s="31" t="n"/>
      <c r="G567" s="31" t="n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  <c r="Z567" s="31" t="n"/>
      <c r="AA567" s="31" t="n"/>
      <c r="AB567" s="31" t="n"/>
      <c r="AC567" s="31" t="n"/>
      <c r="AD567" s="31" t="n"/>
      <c r="AE567" s="31" t="n"/>
      <c r="AF567" s="31" t="n"/>
      <c r="AG567" s="31" t="n"/>
      <c r="AH567" s="31" t="n"/>
      <c r="AI567" s="31" t="n"/>
      <c r="AJ567" s="31" t="n"/>
      <c r="AK567" s="31" t="n"/>
      <c r="AL567" s="31" t="n"/>
      <c r="AM567" s="31" t="n"/>
      <c r="AN567" s="31" t="n"/>
    </row>
    <row r="568">
      <c r="A568" s="31" t="n"/>
      <c r="B568" s="31" t="n"/>
      <c r="C568" s="31" t="n"/>
      <c r="D568" s="31" t="n"/>
      <c r="E568" s="31" t="n"/>
      <c r="F568" s="31" t="n"/>
      <c r="G568" s="31" t="n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  <c r="Z568" s="31" t="n"/>
      <c r="AA568" s="31" t="n"/>
      <c r="AB568" s="31" t="n"/>
      <c r="AC568" s="31" t="n"/>
      <c r="AD568" s="31" t="n"/>
      <c r="AE568" s="31" t="n"/>
      <c r="AF568" s="31" t="n"/>
      <c r="AG568" s="31" t="n"/>
      <c r="AH568" s="31" t="n"/>
      <c r="AI568" s="31" t="n"/>
      <c r="AJ568" s="31" t="n"/>
      <c r="AK568" s="31" t="n"/>
      <c r="AL568" s="31" t="n"/>
      <c r="AM568" s="31" t="n"/>
      <c r="AN568" s="31" t="n"/>
    </row>
    <row r="569">
      <c r="A569" s="31" t="n"/>
      <c r="B569" s="31" t="n"/>
      <c r="C569" s="31" t="n"/>
      <c r="D569" s="31" t="n"/>
      <c r="E569" s="31" t="n"/>
      <c r="F569" s="31" t="n"/>
      <c r="G569" s="31" t="n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  <c r="Z569" s="31" t="n"/>
      <c r="AA569" s="31" t="n"/>
      <c r="AB569" s="31" t="n"/>
      <c r="AC569" s="31" t="n"/>
      <c r="AD569" s="31" t="n"/>
      <c r="AE569" s="31" t="n"/>
      <c r="AF569" s="31" t="n"/>
      <c r="AG569" s="31" t="n"/>
      <c r="AH569" s="31" t="n"/>
      <c r="AI569" s="31" t="n"/>
      <c r="AJ569" s="31" t="n"/>
      <c r="AK569" s="31" t="n"/>
      <c r="AL569" s="31" t="n"/>
      <c r="AM569" s="31" t="n"/>
      <c r="AN569" s="31" t="n"/>
    </row>
    <row r="570">
      <c r="A570" s="31" t="n"/>
      <c r="B570" s="31" t="n"/>
      <c r="C570" s="31" t="n"/>
      <c r="D570" s="31" t="n"/>
      <c r="E570" s="31" t="n"/>
      <c r="F570" s="31" t="n"/>
      <c r="G570" s="31" t="n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  <c r="Z570" s="31" t="n"/>
      <c r="AA570" s="31" t="n"/>
      <c r="AB570" s="31" t="n"/>
      <c r="AC570" s="31" t="n"/>
      <c r="AD570" s="31" t="n"/>
      <c r="AE570" s="31" t="n"/>
      <c r="AF570" s="31" t="n"/>
      <c r="AG570" s="31" t="n"/>
      <c r="AH570" s="31" t="n"/>
      <c r="AI570" s="31" t="n"/>
      <c r="AJ570" s="31" t="n"/>
      <c r="AK570" s="31" t="n"/>
      <c r="AL570" s="31" t="n"/>
      <c r="AM570" s="31" t="n"/>
      <c r="AN570" s="31" t="n"/>
    </row>
    <row r="571">
      <c r="A571" s="31" t="n"/>
      <c r="B571" s="31" t="n"/>
      <c r="C571" s="31" t="n"/>
      <c r="D571" s="31" t="n"/>
      <c r="E571" s="31" t="n"/>
      <c r="F571" s="31" t="n"/>
      <c r="G571" s="31" t="n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  <c r="Z571" s="31" t="n"/>
      <c r="AA571" s="31" t="n"/>
      <c r="AB571" s="31" t="n"/>
      <c r="AC571" s="31" t="n"/>
      <c r="AD571" s="31" t="n"/>
      <c r="AE571" s="31" t="n"/>
      <c r="AF571" s="31" t="n"/>
      <c r="AG571" s="31" t="n"/>
      <c r="AH571" s="31" t="n"/>
      <c r="AI571" s="31" t="n"/>
      <c r="AJ571" s="31" t="n"/>
      <c r="AK571" s="31" t="n"/>
      <c r="AL571" s="31" t="n"/>
      <c r="AM571" s="31" t="n"/>
      <c r="AN571" s="31" t="n"/>
    </row>
    <row r="572">
      <c r="A572" s="31" t="n"/>
      <c r="B572" s="31" t="n"/>
      <c r="C572" s="31" t="n"/>
      <c r="D572" s="31" t="n"/>
      <c r="E572" s="31" t="n"/>
      <c r="F572" s="31" t="n"/>
      <c r="G572" s="31" t="n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  <c r="Z572" s="31" t="n"/>
      <c r="AA572" s="31" t="n"/>
      <c r="AB572" s="31" t="n"/>
      <c r="AC572" s="31" t="n"/>
      <c r="AD572" s="31" t="n"/>
      <c r="AE572" s="31" t="n"/>
      <c r="AF572" s="31" t="n"/>
      <c r="AG572" s="31" t="n"/>
      <c r="AH572" s="31" t="n"/>
      <c r="AI572" s="31" t="n"/>
      <c r="AJ572" s="31" t="n"/>
      <c r="AK572" s="31" t="n"/>
      <c r="AL572" s="31" t="n"/>
      <c r="AM572" s="31" t="n"/>
      <c r="AN572" s="31" t="n"/>
    </row>
    <row r="573">
      <c r="A573" s="31" t="n"/>
      <c r="B573" s="31" t="n"/>
      <c r="C573" s="31" t="n"/>
      <c r="D573" s="31" t="n"/>
      <c r="E573" s="31" t="n"/>
      <c r="F573" s="31" t="n"/>
      <c r="G573" s="31" t="n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  <c r="Z573" s="31" t="n"/>
      <c r="AA573" s="31" t="n"/>
      <c r="AB573" s="31" t="n"/>
      <c r="AC573" s="31" t="n"/>
      <c r="AD573" s="31" t="n"/>
      <c r="AE573" s="31" t="n"/>
      <c r="AF573" s="31" t="n"/>
      <c r="AG573" s="31" t="n"/>
      <c r="AH573" s="31" t="n"/>
      <c r="AI573" s="31" t="n"/>
      <c r="AJ573" s="31" t="n"/>
      <c r="AK573" s="31" t="n"/>
      <c r="AL573" s="31" t="n"/>
      <c r="AM573" s="31" t="n"/>
      <c r="AN573" s="31" t="n"/>
    </row>
    <row r="574">
      <c r="A574" s="31" t="n"/>
      <c r="B574" s="31" t="n"/>
      <c r="C574" s="31" t="n"/>
      <c r="D574" s="31" t="n"/>
      <c r="E574" s="31" t="n"/>
      <c r="F574" s="31" t="n"/>
      <c r="G574" s="31" t="n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  <c r="Z574" s="31" t="n"/>
      <c r="AA574" s="31" t="n"/>
      <c r="AB574" s="31" t="n"/>
      <c r="AC574" s="31" t="n"/>
      <c r="AD574" s="31" t="n"/>
      <c r="AE574" s="31" t="n"/>
      <c r="AF574" s="31" t="n"/>
      <c r="AG574" s="31" t="n"/>
      <c r="AH574" s="31" t="n"/>
      <c r="AI574" s="31" t="n"/>
      <c r="AJ574" s="31" t="n"/>
      <c r="AK574" s="31" t="n"/>
      <c r="AL574" s="31" t="n"/>
      <c r="AM574" s="31" t="n"/>
      <c r="AN574" s="31" t="n"/>
    </row>
    <row r="575">
      <c r="A575" s="31" t="n"/>
      <c r="B575" s="31" t="n"/>
      <c r="C575" s="31" t="n"/>
      <c r="D575" s="31" t="n"/>
      <c r="E575" s="31" t="n"/>
      <c r="F575" s="31" t="n"/>
      <c r="G575" s="31" t="n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  <c r="Z575" s="31" t="n"/>
      <c r="AA575" s="31" t="n"/>
      <c r="AB575" s="31" t="n"/>
      <c r="AC575" s="31" t="n"/>
      <c r="AD575" s="31" t="n"/>
      <c r="AE575" s="31" t="n"/>
      <c r="AF575" s="31" t="n"/>
      <c r="AG575" s="31" t="n"/>
      <c r="AH575" s="31" t="n"/>
      <c r="AI575" s="31" t="n"/>
      <c r="AJ575" s="31" t="n"/>
      <c r="AK575" s="31" t="n"/>
      <c r="AL575" s="31" t="n"/>
      <c r="AM575" s="31" t="n"/>
      <c r="AN575" s="31" t="n"/>
    </row>
    <row r="576">
      <c r="A576" s="31" t="n"/>
      <c r="B576" s="31" t="n"/>
      <c r="C576" s="31" t="n"/>
      <c r="D576" s="31" t="n"/>
      <c r="E576" s="31" t="n"/>
      <c r="F576" s="31" t="n"/>
      <c r="G576" s="31" t="n"/>
      <c r="H576" s="31" t="n"/>
      <c r="I576" s="31" t="n"/>
      <c r="J576" s="31" t="n"/>
      <c r="K576" s="31" t="n"/>
      <c r="L576" s="31" t="n"/>
      <c r="M576" s="31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  <c r="Z576" s="31" t="n"/>
      <c r="AA576" s="31" t="n"/>
      <c r="AB576" s="31" t="n"/>
      <c r="AC576" s="31" t="n"/>
      <c r="AD576" s="31" t="n"/>
      <c r="AE576" s="31" t="n"/>
      <c r="AF576" s="31" t="n"/>
      <c r="AG576" s="31" t="n"/>
      <c r="AH576" s="31" t="n"/>
      <c r="AI576" s="31" t="n"/>
      <c r="AJ576" s="31" t="n"/>
      <c r="AK576" s="31" t="n"/>
      <c r="AL576" s="31" t="n"/>
      <c r="AM576" s="31" t="n"/>
      <c r="AN576" s="31" t="n"/>
    </row>
    <row r="577">
      <c r="A577" s="31" t="n"/>
      <c r="B577" s="31" t="n"/>
      <c r="C577" s="31" t="n"/>
      <c r="D577" s="31" t="n"/>
      <c r="E577" s="31" t="n"/>
      <c r="F577" s="31" t="n"/>
      <c r="G577" s="31" t="n"/>
      <c r="H577" s="31" t="n"/>
      <c r="I577" s="31" t="n"/>
      <c r="J577" s="31" t="n"/>
      <c r="K577" s="31" t="n"/>
      <c r="L577" s="31" t="n"/>
      <c r="M577" s="31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  <c r="Z577" s="31" t="n"/>
      <c r="AA577" s="31" t="n"/>
      <c r="AB577" s="31" t="n"/>
      <c r="AC577" s="31" t="n"/>
      <c r="AD577" s="31" t="n"/>
      <c r="AE577" s="31" t="n"/>
      <c r="AF577" s="31" t="n"/>
      <c r="AG577" s="31" t="n"/>
      <c r="AH577" s="31" t="n"/>
      <c r="AI577" s="31" t="n"/>
      <c r="AJ577" s="31" t="n"/>
      <c r="AK577" s="31" t="n"/>
      <c r="AL577" s="31" t="n"/>
      <c r="AM577" s="31" t="n"/>
      <c r="AN577" s="31" t="n"/>
    </row>
    <row r="578">
      <c r="A578" s="31" t="n"/>
      <c r="B578" s="31" t="n"/>
      <c r="C578" s="31" t="n"/>
      <c r="D578" s="31" t="n"/>
      <c r="E578" s="31" t="n"/>
      <c r="F578" s="31" t="n"/>
      <c r="G578" s="31" t="n"/>
      <c r="H578" s="31" t="n"/>
      <c r="I578" s="31" t="n"/>
      <c r="J578" s="31" t="n"/>
      <c r="K578" s="31" t="n"/>
      <c r="L578" s="31" t="n"/>
      <c r="M578" s="31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  <c r="Z578" s="31" t="n"/>
      <c r="AA578" s="31" t="n"/>
      <c r="AB578" s="31" t="n"/>
      <c r="AC578" s="31" t="n"/>
      <c r="AD578" s="31" t="n"/>
      <c r="AE578" s="31" t="n"/>
      <c r="AF578" s="31" t="n"/>
      <c r="AG578" s="31" t="n"/>
      <c r="AH578" s="31" t="n"/>
      <c r="AI578" s="31" t="n"/>
      <c r="AJ578" s="31" t="n"/>
      <c r="AK578" s="31" t="n"/>
      <c r="AL578" s="31" t="n"/>
      <c r="AM578" s="31" t="n"/>
      <c r="AN578" s="31" t="n"/>
    </row>
    <row r="579">
      <c r="A579" s="31" t="n"/>
      <c r="B579" s="31" t="n"/>
      <c r="C579" s="31" t="n"/>
      <c r="D579" s="31" t="n"/>
      <c r="E579" s="31" t="n"/>
      <c r="F579" s="31" t="n"/>
      <c r="G579" s="31" t="n"/>
      <c r="H579" s="31" t="n"/>
      <c r="I579" s="31" t="n"/>
      <c r="J579" s="31" t="n"/>
      <c r="K579" s="31" t="n"/>
      <c r="L579" s="31" t="n"/>
      <c r="M579" s="31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  <c r="Z579" s="31" t="n"/>
      <c r="AA579" s="31" t="n"/>
      <c r="AB579" s="31" t="n"/>
      <c r="AC579" s="31" t="n"/>
      <c r="AD579" s="31" t="n"/>
      <c r="AE579" s="31" t="n"/>
      <c r="AF579" s="31" t="n"/>
      <c r="AG579" s="31" t="n"/>
      <c r="AH579" s="31" t="n"/>
      <c r="AI579" s="31" t="n"/>
      <c r="AJ579" s="31" t="n"/>
      <c r="AK579" s="31" t="n"/>
      <c r="AL579" s="31" t="n"/>
      <c r="AM579" s="31" t="n"/>
      <c r="AN579" s="31" t="n"/>
    </row>
    <row r="580">
      <c r="A580" s="31" t="n"/>
      <c r="B580" s="31" t="n"/>
      <c r="C580" s="31" t="n"/>
      <c r="D580" s="31" t="n"/>
      <c r="E580" s="31" t="n"/>
      <c r="F580" s="31" t="n"/>
      <c r="G580" s="31" t="n"/>
      <c r="H580" s="31" t="n"/>
      <c r="I580" s="31" t="n"/>
      <c r="J580" s="31" t="n"/>
      <c r="K580" s="31" t="n"/>
      <c r="L580" s="31" t="n"/>
      <c r="M580" s="31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  <c r="Z580" s="31" t="n"/>
      <c r="AA580" s="31" t="n"/>
      <c r="AB580" s="31" t="n"/>
      <c r="AC580" s="31" t="n"/>
      <c r="AD580" s="31" t="n"/>
      <c r="AE580" s="31" t="n"/>
      <c r="AF580" s="31" t="n"/>
      <c r="AG580" s="31" t="n"/>
      <c r="AH580" s="31" t="n"/>
      <c r="AI580" s="31" t="n"/>
      <c r="AJ580" s="31" t="n"/>
      <c r="AK580" s="31" t="n"/>
      <c r="AL580" s="31" t="n"/>
      <c r="AM580" s="31" t="n"/>
      <c r="AN580" s="31" t="n"/>
    </row>
    <row r="581">
      <c r="A581" s="31" t="n"/>
      <c r="B581" s="31" t="n"/>
      <c r="C581" s="31" t="n"/>
      <c r="D581" s="31" t="n"/>
      <c r="E581" s="31" t="n"/>
      <c r="F581" s="31" t="n"/>
      <c r="G581" s="31" t="n"/>
      <c r="H581" s="31" t="n"/>
      <c r="I581" s="31" t="n"/>
      <c r="J581" s="31" t="n"/>
      <c r="K581" s="31" t="n"/>
      <c r="L581" s="31" t="n"/>
      <c r="M581" s="31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  <c r="Z581" s="31" t="n"/>
      <c r="AA581" s="31" t="n"/>
      <c r="AB581" s="31" t="n"/>
      <c r="AC581" s="31" t="n"/>
      <c r="AD581" s="31" t="n"/>
      <c r="AE581" s="31" t="n"/>
      <c r="AF581" s="31" t="n"/>
      <c r="AG581" s="31" t="n"/>
      <c r="AH581" s="31" t="n"/>
      <c r="AI581" s="31" t="n"/>
      <c r="AJ581" s="31" t="n"/>
      <c r="AK581" s="31" t="n"/>
      <c r="AL581" s="31" t="n"/>
      <c r="AM581" s="31" t="n"/>
      <c r="AN581" s="31" t="n"/>
    </row>
    <row r="582">
      <c r="A582" s="31" t="n"/>
      <c r="B582" s="31" t="n"/>
      <c r="C582" s="31" t="n"/>
      <c r="D582" s="31" t="n"/>
      <c r="E582" s="31" t="n"/>
      <c r="F582" s="31" t="n"/>
      <c r="G582" s="31" t="n"/>
      <c r="H582" s="31" t="n"/>
      <c r="I582" s="31" t="n"/>
      <c r="J582" s="31" t="n"/>
      <c r="K582" s="31" t="n"/>
      <c r="L582" s="31" t="n"/>
      <c r="M582" s="31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  <c r="Z582" s="31" t="n"/>
      <c r="AA582" s="31" t="n"/>
      <c r="AB582" s="31" t="n"/>
      <c r="AC582" s="31" t="n"/>
      <c r="AD582" s="31" t="n"/>
      <c r="AE582" s="31" t="n"/>
      <c r="AF582" s="31" t="n"/>
      <c r="AG582" s="31" t="n"/>
      <c r="AH582" s="31" t="n"/>
      <c r="AI582" s="31" t="n"/>
      <c r="AJ582" s="31" t="n"/>
      <c r="AK582" s="31" t="n"/>
      <c r="AL582" s="31" t="n"/>
      <c r="AM582" s="31" t="n"/>
      <c r="AN582" s="31" t="n"/>
    </row>
    <row r="583">
      <c r="A583" s="31" t="n"/>
      <c r="B583" s="31" t="n"/>
      <c r="C583" s="31" t="n"/>
      <c r="D583" s="31" t="n"/>
      <c r="E583" s="31" t="n"/>
      <c r="F583" s="31" t="n"/>
      <c r="G583" s="31" t="n"/>
      <c r="H583" s="31" t="n"/>
      <c r="I583" s="31" t="n"/>
      <c r="J583" s="31" t="n"/>
      <c r="K583" s="31" t="n"/>
      <c r="L583" s="31" t="n"/>
      <c r="M583" s="31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  <c r="Z583" s="31" t="n"/>
      <c r="AA583" s="31" t="n"/>
      <c r="AB583" s="31" t="n"/>
      <c r="AC583" s="31" t="n"/>
      <c r="AD583" s="31" t="n"/>
      <c r="AE583" s="31" t="n"/>
      <c r="AF583" s="31" t="n"/>
      <c r="AG583" s="31" t="n"/>
      <c r="AH583" s="31" t="n"/>
      <c r="AI583" s="31" t="n"/>
      <c r="AJ583" s="31" t="n"/>
      <c r="AK583" s="31" t="n"/>
      <c r="AL583" s="31" t="n"/>
      <c r="AM583" s="31" t="n"/>
      <c r="AN583" s="31" t="n"/>
    </row>
    <row r="584">
      <c r="A584" s="31" t="n"/>
      <c r="B584" s="31" t="n"/>
      <c r="C584" s="31" t="n"/>
      <c r="D584" s="31" t="n"/>
      <c r="E584" s="31" t="n"/>
      <c r="F584" s="31" t="n"/>
      <c r="G584" s="31" t="n"/>
      <c r="H584" s="31" t="n"/>
      <c r="I584" s="31" t="n"/>
      <c r="J584" s="31" t="n"/>
      <c r="K584" s="31" t="n"/>
      <c r="L584" s="31" t="n"/>
      <c r="M584" s="31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  <c r="Z584" s="31" t="n"/>
      <c r="AA584" s="31" t="n"/>
      <c r="AB584" s="31" t="n"/>
      <c r="AC584" s="31" t="n"/>
      <c r="AD584" s="31" t="n"/>
      <c r="AE584" s="31" t="n"/>
      <c r="AF584" s="31" t="n"/>
      <c r="AG584" s="31" t="n"/>
      <c r="AH584" s="31" t="n"/>
      <c r="AI584" s="31" t="n"/>
      <c r="AJ584" s="31" t="n"/>
      <c r="AK584" s="31" t="n"/>
      <c r="AL584" s="31" t="n"/>
      <c r="AM584" s="31" t="n"/>
      <c r="AN584" s="31" t="n"/>
    </row>
    <row r="585">
      <c r="A585" s="31" t="n"/>
      <c r="B585" s="31" t="n"/>
      <c r="C585" s="31" t="n"/>
      <c r="D585" s="31" t="n"/>
      <c r="E585" s="31" t="n"/>
      <c r="F585" s="31" t="n"/>
      <c r="G585" s="31" t="n"/>
      <c r="H585" s="31" t="n"/>
      <c r="I585" s="31" t="n"/>
      <c r="J585" s="31" t="n"/>
      <c r="K585" s="31" t="n"/>
      <c r="L585" s="31" t="n"/>
      <c r="M585" s="31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  <c r="Z585" s="31" t="n"/>
      <c r="AA585" s="31" t="n"/>
      <c r="AB585" s="31" t="n"/>
      <c r="AC585" s="31" t="n"/>
      <c r="AD585" s="31" t="n"/>
      <c r="AE585" s="31" t="n"/>
      <c r="AF585" s="31" t="n"/>
      <c r="AG585" s="31" t="n"/>
      <c r="AH585" s="31" t="n"/>
      <c r="AI585" s="31" t="n"/>
      <c r="AJ585" s="31" t="n"/>
      <c r="AK585" s="31" t="n"/>
      <c r="AL585" s="31" t="n"/>
      <c r="AM585" s="31" t="n"/>
      <c r="AN585" s="31" t="n"/>
    </row>
    <row r="586">
      <c r="A586" s="31" t="n"/>
      <c r="B586" s="31" t="n"/>
      <c r="C586" s="31" t="n"/>
      <c r="D586" s="31" t="n"/>
      <c r="E586" s="31" t="n"/>
      <c r="F586" s="31" t="n"/>
      <c r="G586" s="31" t="n"/>
      <c r="H586" s="31" t="n"/>
      <c r="I586" s="31" t="n"/>
      <c r="J586" s="31" t="n"/>
      <c r="K586" s="31" t="n"/>
      <c r="L586" s="31" t="n"/>
      <c r="M586" s="31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  <c r="Z586" s="31" t="n"/>
      <c r="AA586" s="31" t="n"/>
      <c r="AB586" s="31" t="n"/>
      <c r="AC586" s="31" t="n"/>
      <c r="AD586" s="31" t="n"/>
      <c r="AE586" s="31" t="n"/>
      <c r="AF586" s="31" t="n"/>
      <c r="AG586" s="31" t="n"/>
      <c r="AH586" s="31" t="n"/>
      <c r="AI586" s="31" t="n"/>
      <c r="AJ586" s="31" t="n"/>
      <c r="AK586" s="31" t="n"/>
      <c r="AL586" s="31" t="n"/>
      <c r="AM586" s="31" t="n"/>
      <c r="AN586" s="31" t="n"/>
    </row>
    <row r="587">
      <c r="A587" s="31" t="n"/>
      <c r="B587" s="31" t="n"/>
      <c r="C587" s="31" t="n"/>
      <c r="D587" s="31" t="n"/>
      <c r="E587" s="31" t="n"/>
      <c r="F587" s="31" t="n"/>
      <c r="G587" s="31" t="n"/>
      <c r="H587" s="31" t="n"/>
      <c r="I587" s="31" t="n"/>
      <c r="J587" s="31" t="n"/>
      <c r="K587" s="31" t="n"/>
      <c r="L587" s="31" t="n"/>
      <c r="M587" s="31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  <c r="Z587" s="31" t="n"/>
      <c r="AA587" s="31" t="n"/>
      <c r="AB587" s="31" t="n"/>
      <c r="AC587" s="31" t="n"/>
      <c r="AD587" s="31" t="n"/>
      <c r="AE587" s="31" t="n"/>
      <c r="AF587" s="31" t="n"/>
      <c r="AG587" s="31" t="n"/>
      <c r="AH587" s="31" t="n"/>
      <c r="AI587" s="31" t="n"/>
      <c r="AJ587" s="31" t="n"/>
      <c r="AK587" s="31" t="n"/>
      <c r="AL587" s="31" t="n"/>
      <c r="AM587" s="31" t="n"/>
      <c r="AN587" s="31" t="n"/>
    </row>
    <row r="588">
      <c r="A588" s="31" t="n"/>
      <c r="B588" s="31" t="n"/>
      <c r="C588" s="31" t="n"/>
      <c r="D588" s="31" t="n"/>
      <c r="E588" s="31" t="n"/>
      <c r="F588" s="31" t="n"/>
      <c r="G588" s="31" t="n"/>
      <c r="H588" s="31" t="n"/>
      <c r="I588" s="31" t="n"/>
      <c r="J588" s="31" t="n"/>
      <c r="K588" s="31" t="n"/>
      <c r="L588" s="31" t="n"/>
      <c r="M588" s="31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  <c r="Z588" s="31" t="n"/>
      <c r="AA588" s="31" t="n"/>
      <c r="AB588" s="31" t="n"/>
      <c r="AC588" s="31" t="n"/>
      <c r="AD588" s="31" t="n"/>
      <c r="AE588" s="31" t="n"/>
      <c r="AF588" s="31" t="n"/>
      <c r="AG588" s="31" t="n"/>
      <c r="AH588" s="31" t="n"/>
      <c r="AI588" s="31" t="n"/>
      <c r="AJ588" s="31" t="n"/>
      <c r="AK588" s="31" t="n"/>
      <c r="AL588" s="31" t="n"/>
      <c r="AM588" s="31" t="n"/>
      <c r="AN588" s="31" t="n"/>
    </row>
    <row r="589">
      <c r="A589" s="31" t="n"/>
      <c r="B589" s="31" t="n"/>
      <c r="C589" s="31" t="n"/>
      <c r="D589" s="31" t="n"/>
      <c r="E589" s="31" t="n"/>
      <c r="F589" s="31" t="n"/>
      <c r="G589" s="31" t="n"/>
      <c r="H589" s="31" t="n"/>
      <c r="I589" s="31" t="n"/>
      <c r="J589" s="31" t="n"/>
      <c r="K589" s="31" t="n"/>
      <c r="L589" s="31" t="n"/>
      <c r="M589" s="31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  <c r="Z589" s="31" t="n"/>
      <c r="AA589" s="31" t="n"/>
      <c r="AB589" s="31" t="n"/>
      <c r="AC589" s="31" t="n"/>
      <c r="AD589" s="31" t="n"/>
      <c r="AE589" s="31" t="n"/>
      <c r="AF589" s="31" t="n"/>
      <c r="AG589" s="31" t="n"/>
      <c r="AH589" s="31" t="n"/>
      <c r="AI589" s="31" t="n"/>
      <c r="AJ589" s="31" t="n"/>
      <c r="AK589" s="31" t="n"/>
      <c r="AL589" s="31" t="n"/>
      <c r="AM589" s="31" t="n"/>
      <c r="AN589" s="31" t="n"/>
    </row>
    <row r="590">
      <c r="A590" s="31" t="n"/>
      <c r="B590" s="31" t="n"/>
      <c r="C590" s="31" t="n"/>
      <c r="D590" s="31" t="n"/>
      <c r="E590" s="31" t="n"/>
      <c r="F590" s="31" t="n"/>
      <c r="G590" s="31" t="n"/>
      <c r="H590" s="31" t="n"/>
      <c r="I590" s="31" t="n"/>
      <c r="J590" s="31" t="n"/>
      <c r="K590" s="31" t="n"/>
      <c r="L590" s="31" t="n"/>
      <c r="M590" s="31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  <c r="Z590" s="31" t="n"/>
      <c r="AA590" s="31" t="n"/>
      <c r="AB590" s="31" t="n"/>
      <c r="AC590" s="31" t="n"/>
      <c r="AD590" s="31" t="n"/>
      <c r="AE590" s="31" t="n"/>
      <c r="AF590" s="31" t="n"/>
      <c r="AG590" s="31" t="n"/>
      <c r="AH590" s="31" t="n"/>
      <c r="AI590" s="31" t="n"/>
      <c r="AJ590" s="31" t="n"/>
      <c r="AK590" s="31" t="n"/>
      <c r="AL590" s="31" t="n"/>
      <c r="AM590" s="31" t="n"/>
      <c r="AN590" s="31" t="n"/>
    </row>
    <row r="591">
      <c r="A591" s="31" t="n"/>
      <c r="B591" s="31" t="n"/>
      <c r="C591" s="31" t="n"/>
      <c r="D591" s="31" t="n"/>
      <c r="E591" s="31" t="n"/>
      <c r="F591" s="31" t="n"/>
      <c r="G591" s="31" t="n"/>
      <c r="H591" s="31" t="n"/>
      <c r="I591" s="31" t="n"/>
      <c r="J591" s="31" t="n"/>
      <c r="K591" s="31" t="n"/>
      <c r="L591" s="31" t="n"/>
      <c r="M591" s="31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  <c r="Z591" s="31" t="n"/>
      <c r="AA591" s="31" t="n"/>
      <c r="AB591" s="31" t="n"/>
      <c r="AC591" s="31" t="n"/>
      <c r="AD591" s="31" t="n"/>
      <c r="AE591" s="31" t="n"/>
      <c r="AF591" s="31" t="n"/>
      <c r="AG591" s="31" t="n"/>
      <c r="AH591" s="31" t="n"/>
      <c r="AI591" s="31" t="n"/>
      <c r="AJ591" s="31" t="n"/>
      <c r="AK591" s="31" t="n"/>
      <c r="AL591" s="31" t="n"/>
      <c r="AM591" s="31" t="n"/>
      <c r="AN591" s="31" t="n"/>
    </row>
    <row r="592">
      <c r="A592" s="31" t="n"/>
      <c r="B592" s="31" t="n"/>
      <c r="C592" s="31" t="n"/>
      <c r="D592" s="31" t="n"/>
      <c r="E592" s="31" t="n"/>
      <c r="F592" s="31" t="n"/>
      <c r="G592" s="31" t="n"/>
      <c r="H592" s="31" t="n"/>
      <c r="I592" s="31" t="n"/>
      <c r="J592" s="31" t="n"/>
      <c r="K592" s="31" t="n"/>
      <c r="L592" s="31" t="n"/>
      <c r="M592" s="31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  <c r="Z592" s="31" t="n"/>
      <c r="AA592" s="31" t="n"/>
      <c r="AB592" s="31" t="n"/>
      <c r="AC592" s="31" t="n"/>
      <c r="AD592" s="31" t="n"/>
      <c r="AE592" s="31" t="n"/>
      <c r="AF592" s="31" t="n"/>
      <c r="AG592" s="31" t="n"/>
      <c r="AH592" s="31" t="n"/>
      <c r="AI592" s="31" t="n"/>
      <c r="AJ592" s="31" t="n"/>
      <c r="AK592" s="31" t="n"/>
      <c r="AL592" s="31" t="n"/>
      <c r="AM592" s="31" t="n"/>
      <c r="AN592" s="31" t="n"/>
    </row>
    <row r="593">
      <c r="A593" s="31" t="n"/>
      <c r="B593" s="31" t="n"/>
      <c r="C593" s="31" t="n"/>
      <c r="D593" s="31" t="n"/>
      <c r="E593" s="31" t="n"/>
      <c r="F593" s="31" t="n"/>
      <c r="G593" s="31" t="n"/>
      <c r="H593" s="31" t="n"/>
      <c r="I593" s="31" t="n"/>
      <c r="J593" s="31" t="n"/>
      <c r="K593" s="31" t="n"/>
      <c r="L593" s="31" t="n"/>
      <c r="M593" s="31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  <c r="Z593" s="31" t="n"/>
      <c r="AA593" s="31" t="n"/>
      <c r="AB593" s="31" t="n"/>
      <c r="AC593" s="31" t="n"/>
      <c r="AD593" s="31" t="n"/>
      <c r="AE593" s="31" t="n"/>
      <c r="AF593" s="31" t="n"/>
      <c r="AG593" s="31" t="n"/>
      <c r="AH593" s="31" t="n"/>
      <c r="AI593" s="31" t="n"/>
      <c r="AJ593" s="31" t="n"/>
      <c r="AK593" s="31" t="n"/>
      <c r="AL593" s="31" t="n"/>
      <c r="AM593" s="31" t="n"/>
      <c r="AN593" s="31" t="n"/>
    </row>
    <row r="594">
      <c r="A594" s="31" t="n"/>
      <c r="B594" s="31" t="n"/>
      <c r="C594" s="31" t="n"/>
      <c r="D594" s="31" t="n"/>
      <c r="E594" s="31" t="n"/>
      <c r="F594" s="31" t="n"/>
      <c r="G594" s="31" t="n"/>
      <c r="H594" s="31" t="n"/>
      <c r="I594" s="31" t="n"/>
      <c r="J594" s="31" t="n"/>
      <c r="K594" s="31" t="n"/>
      <c r="L594" s="31" t="n"/>
      <c r="M594" s="31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  <c r="Z594" s="31" t="n"/>
      <c r="AA594" s="31" t="n"/>
      <c r="AB594" s="31" t="n"/>
      <c r="AC594" s="31" t="n"/>
      <c r="AD594" s="31" t="n"/>
      <c r="AE594" s="31" t="n"/>
      <c r="AF594" s="31" t="n"/>
      <c r="AG594" s="31" t="n"/>
      <c r="AH594" s="31" t="n"/>
      <c r="AI594" s="31" t="n"/>
      <c r="AJ594" s="31" t="n"/>
      <c r="AK594" s="31" t="n"/>
      <c r="AL594" s="31" t="n"/>
      <c r="AM594" s="31" t="n"/>
      <c r="AN594" s="31" t="n"/>
    </row>
    <row r="595">
      <c r="A595" s="31" t="n"/>
      <c r="B595" s="31" t="n"/>
      <c r="C595" s="31" t="n"/>
      <c r="D595" s="31" t="n"/>
      <c r="E595" s="31" t="n"/>
      <c r="F595" s="31" t="n"/>
      <c r="G595" s="31" t="n"/>
      <c r="H595" s="31" t="n"/>
      <c r="I595" s="31" t="n"/>
      <c r="J595" s="31" t="n"/>
      <c r="K595" s="31" t="n"/>
      <c r="L595" s="31" t="n"/>
      <c r="M595" s="31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  <c r="Z595" s="31" t="n"/>
      <c r="AA595" s="31" t="n"/>
      <c r="AB595" s="31" t="n"/>
      <c r="AC595" s="31" t="n"/>
      <c r="AD595" s="31" t="n"/>
      <c r="AE595" s="31" t="n"/>
      <c r="AF595" s="31" t="n"/>
      <c r="AG595" s="31" t="n"/>
      <c r="AH595" s="31" t="n"/>
      <c r="AI595" s="31" t="n"/>
      <c r="AJ595" s="31" t="n"/>
      <c r="AK595" s="31" t="n"/>
      <c r="AL595" s="31" t="n"/>
      <c r="AM595" s="31" t="n"/>
      <c r="AN595" s="31" t="n"/>
    </row>
    <row r="596">
      <c r="A596" s="31" t="n"/>
      <c r="B596" s="31" t="n"/>
      <c r="C596" s="31" t="n"/>
      <c r="D596" s="31" t="n"/>
      <c r="E596" s="31" t="n"/>
      <c r="F596" s="31" t="n"/>
      <c r="G596" s="31" t="n"/>
      <c r="H596" s="31" t="n"/>
      <c r="I596" s="31" t="n"/>
      <c r="J596" s="31" t="n"/>
      <c r="K596" s="31" t="n"/>
      <c r="L596" s="31" t="n"/>
      <c r="M596" s="31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  <c r="Z596" s="31" t="n"/>
      <c r="AA596" s="31" t="n"/>
      <c r="AB596" s="31" t="n"/>
      <c r="AC596" s="31" t="n"/>
      <c r="AD596" s="31" t="n"/>
      <c r="AE596" s="31" t="n"/>
      <c r="AF596" s="31" t="n"/>
      <c r="AG596" s="31" t="n"/>
      <c r="AH596" s="31" t="n"/>
      <c r="AI596" s="31" t="n"/>
      <c r="AJ596" s="31" t="n"/>
      <c r="AK596" s="31" t="n"/>
      <c r="AL596" s="31" t="n"/>
      <c r="AM596" s="31" t="n"/>
      <c r="AN596" s="31" t="n"/>
    </row>
    <row r="597">
      <c r="A597" s="31" t="n"/>
      <c r="B597" s="31" t="n"/>
      <c r="C597" s="31" t="n"/>
      <c r="D597" s="31" t="n"/>
      <c r="E597" s="31" t="n"/>
      <c r="F597" s="31" t="n"/>
      <c r="G597" s="31" t="n"/>
      <c r="H597" s="31" t="n"/>
      <c r="I597" s="31" t="n"/>
      <c r="J597" s="31" t="n"/>
      <c r="K597" s="31" t="n"/>
      <c r="L597" s="31" t="n"/>
      <c r="M597" s="31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  <c r="Z597" s="31" t="n"/>
      <c r="AA597" s="31" t="n"/>
      <c r="AB597" s="31" t="n"/>
      <c r="AC597" s="31" t="n"/>
      <c r="AD597" s="31" t="n"/>
      <c r="AE597" s="31" t="n"/>
      <c r="AF597" s="31" t="n"/>
      <c r="AG597" s="31" t="n"/>
      <c r="AH597" s="31" t="n"/>
      <c r="AI597" s="31" t="n"/>
      <c r="AJ597" s="31" t="n"/>
      <c r="AK597" s="31" t="n"/>
      <c r="AL597" s="31" t="n"/>
      <c r="AM597" s="31" t="n"/>
      <c r="AN597" s="31" t="n"/>
    </row>
    <row r="598">
      <c r="A598" s="31" t="n"/>
      <c r="B598" s="31" t="n"/>
      <c r="C598" s="31" t="n"/>
      <c r="D598" s="31" t="n"/>
      <c r="E598" s="31" t="n"/>
      <c r="F598" s="31" t="n"/>
      <c r="G598" s="31" t="n"/>
      <c r="H598" s="31" t="n"/>
      <c r="I598" s="31" t="n"/>
      <c r="J598" s="31" t="n"/>
      <c r="K598" s="31" t="n"/>
      <c r="L598" s="31" t="n"/>
      <c r="M598" s="31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  <c r="Z598" s="31" t="n"/>
      <c r="AA598" s="31" t="n"/>
      <c r="AB598" s="31" t="n"/>
      <c r="AC598" s="31" t="n"/>
      <c r="AD598" s="31" t="n"/>
      <c r="AE598" s="31" t="n"/>
      <c r="AF598" s="31" t="n"/>
      <c r="AG598" s="31" t="n"/>
      <c r="AH598" s="31" t="n"/>
      <c r="AI598" s="31" t="n"/>
      <c r="AJ598" s="31" t="n"/>
      <c r="AK598" s="31" t="n"/>
      <c r="AL598" s="31" t="n"/>
      <c r="AM598" s="31" t="n"/>
      <c r="AN598" s="31" t="n"/>
    </row>
    <row r="599">
      <c r="A599" s="31" t="n"/>
      <c r="B599" s="31" t="n"/>
      <c r="C599" s="31" t="n"/>
      <c r="D599" s="31" t="n"/>
      <c r="E599" s="31" t="n"/>
      <c r="F599" s="31" t="n"/>
      <c r="G599" s="31" t="n"/>
      <c r="H599" s="31" t="n"/>
      <c r="I599" s="31" t="n"/>
      <c r="J599" s="31" t="n"/>
      <c r="K599" s="31" t="n"/>
      <c r="L599" s="31" t="n"/>
      <c r="M599" s="31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  <c r="Z599" s="31" t="n"/>
      <c r="AA599" s="31" t="n"/>
      <c r="AB599" s="31" t="n"/>
      <c r="AC599" s="31" t="n"/>
      <c r="AD599" s="31" t="n"/>
      <c r="AE599" s="31" t="n"/>
      <c r="AF599" s="31" t="n"/>
      <c r="AG599" s="31" t="n"/>
      <c r="AH599" s="31" t="n"/>
      <c r="AI599" s="31" t="n"/>
      <c r="AJ599" s="31" t="n"/>
      <c r="AK599" s="31" t="n"/>
      <c r="AL599" s="31" t="n"/>
      <c r="AM599" s="31" t="n"/>
      <c r="AN599" s="31" t="n"/>
    </row>
    <row r="600">
      <c r="A600" s="31" t="n"/>
      <c r="B600" s="31" t="n"/>
      <c r="C600" s="31" t="n"/>
      <c r="D600" s="31" t="n"/>
      <c r="E600" s="31" t="n"/>
      <c r="F600" s="31" t="n"/>
      <c r="G600" s="31" t="n"/>
      <c r="H600" s="31" t="n"/>
      <c r="I600" s="31" t="n"/>
      <c r="J600" s="31" t="n"/>
      <c r="K600" s="31" t="n"/>
      <c r="L600" s="31" t="n"/>
      <c r="M600" s="31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  <c r="Z600" s="31" t="n"/>
      <c r="AA600" s="31" t="n"/>
      <c r="AB600" s="31" t="n"/>
      <c r="AC600" s="31" t="n"/>
      <c r="AD600" s="31" t="n"/>
      <c r="AE600" s="31" t="n"/>
      <c r="AF600" s="31" t="n"/>
      <c r="AG600" s="31" t="n"/>
      <c r="AH600" s="31" t="n"/>
      <c r="AI600" s="31" t="n"/>
      <c r="AJ600" s="31" t="n"/>
      <c r="AK600" s="31" t="n"/>
      <c r="AL600" s="31" t="n"/>
      <c r="AM600" s="31" t="n"/>
      <c r="AN600" s="31" t="n"/>
    </row>
    <row r="601">
      <c r="A601" s="31" t="n"/>
      <c r="B601" s="31" t="n"/>
      <c r="C601" s="31" t="n"/>
      <c r="D601" s="31" t="n"/>
      <c r="E601" s="31" t="n"/>
      <c r="F601" s="31" t="n"/>
      <c r="G601" s="31" t="n"/>
      <c r="H601" s="31" t="n"/>
      <c r="I601" s="31" t="n"/>
      <c r="J601" s="31" t="n"/>
      <c r="K601" s="31" t="n"/>
      <c r="L601" s="31" t="n"/>
      <c r="M601" s="31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  <c r="Z601" s="31" t="n"/>
      <c r="AA601" s="31" t="n"/>
      <c r="AB601" s="31" t="n"/>
      <c r="AC601" s="31" t="n"/>
      <c r="AD601" s="31" t="n"/>
      <c r="AE601" s="31" t="n"/>
      <c r="AF601" s="31" t="n"/>
      <c r="AG601" s="31" t="n"/>
      <c r="AH601" s="31" t="n"/>
      <c r="AI601" s="31" t="n"/>
      <c r="AJ601" s="31" t="n"/>
      <c r="AK601" s="31" t="n"/>
      <c r="AL601" s="31" t="n"/>
      <c r="AM601" s="31" t="n"/>
      <c r="AN601" s="31" t="n"/>
    </row>
    <row r="602">
      <c r="A602" s="31" t="n"/>
      <c r="B602" s="31" t="n"/>
      <c r="C602" s="31" t="n"/>
      <c r="D602" s="31" t="n"/>
      <c r="E602" s="31" t="n"/>
      <c r="F602" s="31" t="n"/>
      <c r="G602" s="31" t="n"/>
      <c r="H602" s="31" t="n"/>
      <c r="I602" s="31" t="n"/>
      <c r="J602" s="31" t="n"/>
      <c r="K602" s="31" t="n"/>
      <c r="L602" s="31" t="n"/>
      <c r="M602" s="31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  <c r="Z602" s="31" t="n"/>
      <c r="AA602" s="31" t="n"/>
      <c r="AB602" s="31" t="n"/>
      <c r="AC602" s="31" t="n"/>
      <c r="AD602" s="31" t="n"/>
      <c r="AE602" s="31" t="n"/>
      <c r="AF602" s="31" t="n"/>
      <c r="AG602" s="31" t="n"/>
      <c r="AH602" s="31" t="n"/>
      <c r="AI602" s="31" t="n"/>
      <c r="AJ602" s="31" t="n"/>
      <c r="AK602" s="31" t="n"/>
      <c r="AL602" s="31" t="n"/>
      <c r="AM602" s="31" t="n"/>
      <c r="AN602" s="31" t="n"/>
    </row>
    <row r="603">
      <c r="A603" s="31" t="n"/>
      <c r="B603" s="31" t="n"/>
      <c r="C603" s="31" t="n"/>
      <c r="D603" s="31" t="n"/>
      <c r="E603" s="31" t="n"/>
      <c r="F603" s="31" t="n"/>
      <c r="G603" s="31" t="n"/>
      <c r="H603" s="31" t="n"/>
      <c r="I603" s="31" t="n"/>
      <c r="J603" s="31" t="n"/>
      <c r="K603" s="31" t="n"/>
      <c r="L603" s="31" t="n"/>
      <c r="M603" s="31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  <c r="Z603" s="31" t="n"/>
      <c r="AA603" s="31" t="n"/>
      <c r="AB603" s="31" t="n"/>
      <c r="AC603" s="31" t="n"/>
      <c r="AD603" s="31" t="n"/>
      <c r="AE603" s="31" t="n"/>
      <c r="AF603" s="31" t="n"/>
      <c r="AG603" s="31" t="n"/>
      <c r="AH603" s="31" t="n"/>
      <c r="AI603" s="31" t="n"/>
      <c r="AJ603" s="31" t="n"/>
      <c r="AK603" s="31" t="n"/>
      <c r="AL603" s="31" t="n"/>
      <c r="AM603" s="31" t="n"/>
      <c r="AN603" s="31" t="n"/>
    </row>
    <row r="604">
      <c r="A604" s="31" t="n"/>
      <c r="B604" s="31" t="n"/>
      <c r="C604" s="31" t="n"/>
      <c r="D604" s="31" t="n"/>
      <c r="E604" s="31" t="n"/>
      <c r="F604" s="31" t="n"/>
      <c r="G604" s="31" t="n"/>
      <c r="H604" s="31" t="n"/>
      <c r="I604" s="31" t="n"/>
      <c r="J604" s="31" t="n"/>
      <c r="K604" s="31" t="n"/>
      <c r="L604" s="31" t="n"/>
      <c r="M604" s="31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  <c r="Z604" s="31" t="n"/>
      <c r="AA604" s="31" t="n"/>
      <c r="AB604" s="31" t="n"/>
      <c r="AC604" s="31" t="n"/>
      <c r="AD604" s="31" t="n"/>
      <c r="AE604" s="31" t="n"/>
      <c r="AF604" s="31" t="n"/>
      <c r="AG604" s="31" t="n"/>
      <c r="AH604" s="31" t="n"/>
      <c r="AI604" s="31" t="n"/>
      <c r="AJ604" s="31" t="n"/>
      <c r="AK604" s="31" t="n"/>
      <c r="AL604" s="31" t="n"/>
      <c r="AM604" s="31" t="n"/>
      <c r="AN604" s="31" t="n"/>
    </row>
    <row r="605">
      <c r="A605" s="31" t="n"/>
      <c r="B605" s="31" t="n"/>
      <c r="C605" s="31" t="n"/>
      <c r="D605" s="31" t="n"/>
      <c r="E605" s="31" t="n"/>
      <c r="F605" s="31" t="n"/>
      <c r="G605" s="31" t="n"/>
      <c r="H605" s="31" t="n"/>
      <c r="I605" s="31" t="n"/>
      <c r="J605" s="31" t="n"/>
      <c r="K605" s="31" t="n"/>
      <c r="L605" s="31" t="n"/>
      <c r="M605" s="31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  <c r="Z605" s="31" t="n"/>
      <c r="AA605" s="31" t="n"/>
      <c r="AB605" s="31" t="n"/>
      <c r="AC605" s="31" t="n"/>
      <c r="AD605" s="31" t="n"/>
      <c r="AE605" s="31" t="n"/>
      <c r="AF605" s="31" t="n"/>
      <c r="AG605" s="31" t="n"/>
      <c r="AH605" s="31" t="n"/>
      <c r="AI605" s="31" t="n"/>
      <c r="AJ605" s="31" t="n"/>
      <c r="AK605" s="31" t="n"/>
      <c r="AL605" s="31" t="n"/>
      <c r="AM605" s="31" t="n"/>
      <c r="AN605" s="31" t="n"/>
    </row>
    <row r="606">
      <c r="A606" s="31" t="n"/>
      <c r="B606" s="31" t="n"/>
      <c r="C606" s="31" t="n"/>
      <c r="D606" s="31" t="n"/>
      <c r="E606" s="31" t="n"/>
      <c r="F606" s="31" t="n"/>
      <c r="G606" s="31" t="n"/>
      <c r="H606" s="31" t="n"/>
      <c r="I606" s="31" t="n"/>
      <c r="J606" s="31" t="n"/>
      <c r="K606" s="31" t="n"/>
      <c r="L606" s="31" t="n"/>
      <c r="M606" s="31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  <c r="Z606" s="31" t="n"/>
      <c r="AA606" s="31" t="n"/>
      <c r="AB606" s="31" t="n"/>
      <c r="AC606" s="31" t="n"/>
      <c r="AD606" s="31" t="n"/>
      <c r="AE606" s="31" t="n"/>
      <c r="AF606" s="31" t="n"/>
      <c r="AG606" s="31" t="n"/>
      <c r="AH606" s="31" t="n"/>
      <c r="AI606" s="31" t="n"/>
      <c r="AJ606" s="31" t="n"/>
      <c r="AK606" s="31" t="n"/>
      <c r="AL606" s="31" t="n"/>
      <c r="AM606" s="31" t="n"/>
      <c r="AN606" s="31" t="n"/>
    </row>
    <row r="607">
      <c r="A607" s="31" t="n"/>
      <c r="B607" s="31" t="n"/>
      <c r="C607" s="31" t="n"/>
      <c r="D607" s="31" t="n"/>
      <c r="E607" s="31" t="n"/>
      <c r="F607" s="31" t="n"/>
      <c r="G607" s="31" t="n"/>
      <c r="H607" s="31" t="n"/>
      <c r="I607" s="31" t="n"/>
      <c r="J607" s="31" t="n"/>
      <c r="K607" s="31" t="n"/>
      <c r="L607" s="31" t="n"/>
      <c r="M607" s="31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  <c r="Z607" s="31" t="n"/>
      <c r="AA607" s="31" t="n"/>
      <c r="AB607" s="31" t="n"/>
      <c r="AC607" s="31" t="n"/>
      <c r="AD607" s="31" t="n"/>
      <c r="AE607" s="31" t="n"/>
      <c r="AF607" s="31" t="n"/>
      <c r="AG607" s="31" t="n"/>
      <c r="AH607" s="31" t="n"/>
      <c r="AI607" s="31" t="n"/>
      <c r="AJ607" s="31" t="n"/>
      <c r="AK607" s="31" t="n"/>
      <c r="AL607" s="31" t="n"/>
      <c r="AM607" s="31" t="n"/>
      <c r="AN607" s="31" t="n"/>
    </row>
    <row r="608">
      <c r="A608" s="31" t="n"/>
      <c r="B608" s="31" t="n"/>
      <c r="C608" s="31" t="n"/>
      <c r="D608" s="31" t="n"/>
      <c r="E608" s="31" t="n"/>
      <c r="F608" s="31" t="n"/>
      <c r="G608" s="31" t="n"/>
      <c r="H608" s="31" t="n"/>
      <c r="I608" s="31" t="n"/>
      <c r="J608" s="31" t="n"/>
      <c r="K608" s="31" t="n"/>
      <c r="L608" s="31" t="n"/>
      <c r="M608" s="31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  <c r="Z608" s="31" t="n"/>
      <c r="AA608" s="31" t="n"/>
      <c r="AB608" s="31" t="n"/>
      <c r="AC608" s="31" t="n"/>
      <c r="AD608" s="31" t="n"/>
      <c r="AE608" s="31" t="n"/>
      <c r="AF608" s="31" t="n"/>
      <c r="AG608" s="31" t="n"/>
      <c r="AH608" s="31" t="n"/>
      <c r="AI608" s="31" t="n"/>
      <c r="AJ608" s="31" t="n"/>
      <c r="AK608" s="31" t="n"/>
      <c r="AL608" s="31" t="n"/>
      <c r="AM608" s="31" t="n"/>
      <c r="AN608" s="31" t="n"/>
    </row>
    <row r="609">
      <c r="A609" s="31" t="n"/>
      <c r="B609" s="31" t="n"/>
      <c r="C609" s="31" t="n"/>
      <c r="D609" s="31" t="n"/>
      <c r="E609" s="31" t="n"/>
      <c r="F609" s="31" t="n"/>
      <c r="G609" s="31" t="n"/>
      <c r="H609" s="31" t="n"/>
      <c r="I609" s="31" t="n"/>
      <c r="J609" s="31" t="n"/>
      <c r="K609" s="31" t="n"/>
      <c r="L609" s="31" t="n"/>
      <c r="M609" s="31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  <c r="Z609" s="31" t="n"/>
      <c r="AA609" s="31" t="n"/>
      <c r="AB609" s="31" t="n"/>
      <c r="AC609" s="31" t="n"/>
      <c r="AD609" s="31" t="n"/>
      <c r="AE609" s="31" t="n"/>
      <c r="AF609" s="31" t="n"/>
      <c r="AG609" s="31" t="n"/>
      <c r="AH609" s="31" t="n"/>
      <c r="AI609" s="31" t="n"/>
      <c r="AJ609" s="31" t="n"/>
      <c r="AK609" s="31" t="n"/>
      <c r="AL609" s="31" t="n"/>
      <c r="AM609" s="31" t="n"/>
      <c r="AN609" s="31" t="n"/>
    </row>
    <row r="610">
      <c r="A610" s="31" t="n"/>
      <c r="B610" s="31" t="n"/>
      <c r="C610" s="31" t="n"/>
      <c r="D610" s="31" t="n"/>
      <c r="E610" s="31" t="n"/>
      <c r="F610" s="31" t="n"/>
      <c r="G610" s="31" t="n"/>
      <c r="H610" s="31" t="n"/>
      <c r="I610" s="31" t="n"/>
      <c r="J610" s="31" t="n"/>
      <c r="K610" s="31" t="n"/>
      <c r="L610" s="31" t="n"/>
      <c r="M610" s="31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  <c r="Z610" s="31" t="n"/>
      <c r="AA610" s="31" t="n"/>
      <c r="AB610" s="31" t="n"/>
      <c r="AC610" s="31" t="n"/>
      <c r="AD610" s="31" t="n"/>
      <c r="AE610" s="31" t="n"/>
      <c r="AF610" s="31" t="n"/>
      <c r="AG610" s="31" t="n"/>
      <c r="AH610" s="31" t="n"/>
      <c r="AI610" s="31" t="n"/>
      <c r="AJ610" s="31" t="n"/>
      <c r="AK610" s="31" t="n"/>
      <c r="AL610" s="31" t="n"/>
      <c r="AM610" s="31" t="n"/>
      <c r="AN610" s="31" t="n"/>
    </row>
    <row r="611">
      <c r="A611" s="31" t="n"/>
      <c r="B611" s="31" t="n"/>
      <c r="C611" s="31" t="n"/>
      <c r="D611" s="31" t="n"/>
      <c r="E611" s="31" t="n"/>
      <c r="F611" s="31" t="n"/>
      <c r="G611" s="31" t="n"/>
      <c r="H611" s="31" t="n"/>
      <c r="I611" s="31" t="n"/>
      <c r="J611" s="31" t="n"/>
      <c r="K611" s="31" t="n"/>
      <c r="L611" s="31" t="n"/>
      <c r="M611" s="31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  <c r="Z611" s="31" t="n"/>
      <c r="AA611" s="31" t="n"/>
      <c r="AB611" s="31" t="n"/>
      <c r="AC611" s="31" t="n"/>
      <c r="AD611" s="31" t="n"/>
      <c r="AE611" s="31" t="n"/>
      <c r="AF611" s="31" t="n"/>
      <c r="AG611" s="31" t="n"/>
      <c r="AH611" s="31" t="n"/>
      <c r="AI611" s="31" t="n"/>
      <c r="AJ611" s="31" t="n"/>
      <c r="AK611" s="31" t="n"/>
      <c r="AL611" s="31" t="n"/>
      <c r="AM611" s="31" t="n"/>
      <c r="AN611" s="31" t="n"/>
    </row>
    <row r="612">
      <c r="A612" s="31" t="n"/>
      <c r="B612" s="31" t="n"/>
      <c r="C612" s="31" t="n"/>
      <c r="D612" s="31" t="n"/>
      <c r="E612" s="31" t="n"/>
      <c r="F612" s="31" t="n"/>
      <c r="G612" s="31" t="n"/>
      <c r="H612" s="31" t="n"/>
      <c r="I612" s="31" t="n"/>
      <c r="J612" s="31" t="n"/>
      <c r="K612" s="31" t="n"/>
      <c r="L612" s="31" t="n"/>
      <c r="M612" s="31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  <c r="Z612" s="31" t="n"/>
      <c r="AA612" s="31" t="n"/>
      <c r="AB612" s="31" t="n"/>
      <c r="AC612" s="31" t="n"/>
      <c r="AD612" s="31" t="n"/>
      <c r="AE612" s="31" t="n"/>
      <c r="AF612" s="31" t="n"/>
      <c r="AG612" s="31" t="n"/>
      <c r="AH612" s="31" t="n"/>
      <c r="AI612" s="31" t="n"/>
      <c r="AJ612" s="31" t="n"/>
      <c r="AK612" s="31" t="n"/>
      <c r="AL612" s="31" t="n"/>
      <c r="AM612" s="31" t="n"/>
      <c r="AN612" s="31" t="n"/>
    </row>
    <row r="613">
      <c r="A613" s="31" t="n"/>
      <c r="B613" s="31" t="n"/>
      <c r="C613" s="31" t="n"/>
      <c r="D613" s="31" t="n"/>
      <c r="E613" s="31" t="n"/>
      <c r="F613" s="31" t="n"/>
      <c r="G613" s="31" t="n"/>
      <c r="H613" s="31" t="n"/>
      <c r="I613" s="31" t="n"/>
      <c r="J613" s="31" t="n"/>
      <c r="K613" s="31" t="n"/>
      <c r="L613" s="31" t="n"/>
      <c r="M613" s="31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  <c r="Z613" s="31" t="n"/>
      <c r="AA613" s="31" t="n"/>
      <c r="AB613" s="31" t="n"/>
      <c r="AC613" s="31" t="n"/>
      <c r="AD613" s="31" t="n"/>
      <c r="AE613" s="31" t="n"/>
      <c r="AF613" s="31" t="n"/>
      <c r="AG613" s="31" t="n"/>
      <c r="AH613" s="31" t="n"/>
      <c r="AI613" s="31" t="n"/>
      <c r="AJ613" s="31" t="n"/>
      <c r="AK613" s="31" t="n"/>
      <c r="AL613" s="31" t="n"/>
      <c r="AM613" s="31" t="n"/>
      <c r="AN613" s="31" t="n"/>
    </row>
    <row r="614">
      <c r="A614" s="31" t="n"/>
      <c r="B614" s="31" t="n"/>
      <c r="C614" s="31" t="n"/>
      <c r="D614" s="31" t="n"/>
      <c r="E614" s="31" t="n"/>
      <c r="F614" s="31" t="n"/>
      <c r="G614" s="31" t="n"/>
      <c r="H614" s="31" t="n"/>
      <c r="I614" s="31" t="n"/>
      <c r="J614" s="31" t="n"/>
      <c r="K614" s="31" t="n"/>
      <c r="L614" s="31" t="n"/>
      <c r="M614" s="31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  <c r="Z614" s="31" t="n"/>
      <c r="AA614" s="31" t="n"/>
      <c r="AB614" s="31" t="n"/>
      <c r="AC614" s="31" t="n"/>
      <c r="AD614" s="31" t="n"/>
      <c r="AE614" s="31" t="n"/>
      <c r="AF614" s="31" t="n"/>
      <c r="AG614" s="31" t="n"/>
      <c r="AH614" s="31" t="n"/>
      <c r="AI614" s="31" t="n"/>
      <c r="AJ614" s="31" t="n"/>
      <c r="AK614" s="31" t="n"/>
      <c r="AL614" s="31" t="n"/>
      <c r="AM614" s="31" t="n"/>
      <c r="AN614" s="31" t="n"/>
    </row>
    <row r="615">
      <c r="A615" s="31" t="n"/>
      <c r="B615" s="31" t="n"/>
      <c r="C615" s="31" t="n"/>
      <c r="D615" s="31" t="n"/>
      <c r="E615" s="31" t="n"/>
      <c r="F615" s="31" t="n"/>
      <c r="G615" s="31" t="n"/>
      <c r="H615" s="31" t="n"/>
      <c r="I615" s="31" t="n"/>
      <c r="J615" s="31" t="n"/>
      <c r="K615" s="31" t="n"/>
      <c r="L615" s="31" t="n"/>
      <c r="M615" s="31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  <c r="Z615" s="31" t="n"/>
      <c r="AA615" s="31" t="n"/>
      <c r="AB615" s="31" t="n"/>
      <c r="AC615" s="31" t="n"/>
      <c r="AD615" s="31" t="n"/>
      <c r="AE615" s="31" t="n"/>
      <c r="AF615" s="31" t="n"/>
      <c r="AG615" s="31" t="n"/>
      <c r="AH615" s="31" t="n"/>
      <c r="AI615" s="31" t="n"/>
      <c r="AJ615" s="31" t="n"/>
      <c r="AK615" s="31" t="n"/>
      <c r="AL615" s="31" t="n"/>
      <c r="AM615" s="31" t="n"/>
      <c r="AN615" s="31" t="n"/>
    </row>
    <row r="616">
      <c r="A616" s="31" t="n"/>
      <c r="B616" s="31" t="n"/>
      <c r="C616" s="31" t="n"/>
      <c r="D616" s="31" t="n"/>
      <c r="E616" s="31" t="n"/>
      <c r="F616" s="31" t="n"/>
      <c r="G616" s="31" t="n"/>
      <c r="H616" s="31" t="n"/>
      <c r="I616" s="31" t="n"/>
      <c r="J616" s="31" t="n"/>
      <c r="K616" s="31" t="n"/>
      <c r="L616" s="31" t="n"/>
      <c r="M616" s="31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  <c r="Z616" s="31" t="n"/>
      <c r="AA616" s="31" t="n"/>
      <c r="AB616" s="31" t="n"/>
      <c r="AC616" s="31" t="n"/>
      <c r="AD616" s="31" t="n"/>
      <c r="AE616" s="31" t="n"/>
      <c r="AF616" s="31" t="n"/>
      <c r="AG616" s="31" t="n"/>
      <c r="AH616" s="31" t="n"/>
      <c r="AI616" s="31" t="n"/>
      <c r="AJ616" s="31" t="n"/>
      <c r="AK616" s="31" t="n"/>
      <c r="AL616" s="31" t="n"/>
      <c r="AM616" s="31" t="n"/>
      <c r="AN616" s="31" t="n"/>
    </row>
    <row r="617">
      <c r="A617" s="31" t="n"/>
      <c r="B617" s="31" t="n"/>
      <c r="C617" s="31" t="n"/>
      <c r="D617" s="31" t="n"/>
      <c r="E617" s="31" t="n"/>
      <c r="F617" s="31" t="n"/>
      <c r="G617" s="31" t="n"/>
      <c r="H617" s="31" t="n"/>
      <c r="I617" s="31" t="n"/>
      <c r="J617" s="31" t="n"/>
      <c r="K617" s="31" t="n"/>
      <c r="L617" s="31" t="n"/>
      <c r="M617" s="31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  <c r="Z617" s="31" t="n"/>
      <c r="AA617" s="31" t="n"/>
      <c r="AB617" s="31" t="n"/>
      <c r="AC617" s="31" t="n"/>
      <c r="AD617" s="31" t="n"/>
      <c r="AE617" s="31" t="n"/>
      <c r="AF617" s="31" t="n"/>
      <c r="AG617" s="31" t="n"/>
      <c r="AH617" s="31" t="n"/>
      <c r="AI617" s="31" t="n"/>
      <c r="AJ617" s="31" t="n"/>
      <c r="AK617" s="31" t="n"/>
      <c r="AL617" s="31" t="n"/>
      <c r="AM617" s="31" t="n"/>
      <c r="AN617" s="31" t="n"/>
    </row>
    <row r="618">
      <c r="A618" s="31" t="n"/>
      <c r="B618" s="31" t="n"/>
      <c r="C618" s="31" t="n"/>
      <c r="D618" s="31" t="n"/>
      <c r="E618" s="31" t="n"/>
      <c r="F618" s="31" t="n"/>
      <c r="G618" s="31" t="n"/>
      <c r="H618" s="31" t="n"/>
      <c r="I618" s="31" t="n"/>
      <c r="J618" s="31" t="n"/>
      <c r="K618" s="31" t="n"/>
      <c r="L618" s="31" t="n"/>
      <c r="M618" s="31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  <c r="Z618" s="31" t="n"/>
      <c r="AA618" s="31" t="n"/>
      <c r="AB618" s="31" t="n"/>
      <c r="AC618" s="31" t="n"/>
      <c r="AD618" s="31" t="n"/>
      <c r="AE618" s="31" t="n"/>
      <c r="AF618" s="31" t="n"/>
      <c r="AG618" s="31" t="n"/>
      <c r="AH618" s="31" t="n"/>
      <c r="AI618" s="31" t="n"/>
      <c r="AJ618" s="31" t="n"/>
      <c r="AK618" s="31" t="n"/>
      <c r="AL618" s="31" t="n"/>
      <c r="AM618" s="31" t="n"/>
      <c r="AN618" s="31" t="n"/>
    </row>
    <row r="619">
      <c r="A619" s="31" t="n"/>
      <c r="B619" s="31" t="n"/>
      <c r="C619" s="31" t="n"/>
      <c r="D619" s="31" t="n"/>
      <c r="E619" s="31" t="n"/>
      <c r="F619" s="31" t="n"/>
      <c r="G619" s="31" t="n"/>
      <c r="H619" s="31" t="n"/>
      <c r="I619" s="31" t="n"/>
      <c r="J619" s="31" t="n"/>
      <c r="K619" s="31" t="n"/>
      <c r="L619" s="31" t="n"/>
      <c r="M619" s="31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  <c r="Z619" s="31" t="n"/>
      <c r="AA619" s="31" t="n"/>
      <c r="AB619" s="31" t="n"/>
      <c r="AC619" s="31" t="n"/>
      <c r="AD619" s="31" t="n"/>
      <c r="AE619" s="31" t="n"/>
      <c r="AF619" s="31" t="n"/>
      <c r="AG619" s="31" t="n"/>
      <c r="AH619" s="31" t="n"/>
      <c r="AI619" s="31" t="n"/>
      <c r="AJ619" s="31" t="n"/>
      <c r="AK619" s="31" t="n"/>
      <c r="AL619" s="31" t="n"/>
      <c r="AM619" s="31" t="n"/>
      <c r="AN619" s="31" t="n"/>
    </row>
    <row r="620">
      <c r="A620" s="31" t="n"/>
      <c r="B620" s="31" t="n"/>
      <c r="C620" s="31" t="n"/>
      <c r="D620" s="31" t="n"/>
      <c r="E620" s="31" t="n"/>
      <c r="F620" s="31" t="n"/>
      <c r="G620" s="31" t="n"/>
      <c r="H620" s="31" t="n"/>
      <c r="I620" s="31" t="n"/>
      <c r="J620" s="31" t="n"/>
      <c r="K620" s="31" t="n"/>
      <c r="L620" s="31" t="n"/>
      <c r="M620" s="31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  <c r="Z620" s="31" t="n"/>
      <c r="AA620" s="31" t="n"/>
      <c r="AB620" s="31" t="n"/>
      <c r="AC620" s="31" t="n"/>
      <c r="AD620" s="31" t="n"/>
      <c r="AE620" s="31" t="n"/>
      <c r="AF620" s="31" t="n"/>
      <c r="AG620" s="31" t="n"/>
      <c r="AH620" s="31" t="n"/>
      <c r="AI620" s="31" t="n"/>
      <c r="AJ620" s="31" t="n"/>
      <c r="AK620" s="31" t="n"/>
      <c r="AL620" s="31" t="n"/>
      <c r="AM620" s="31" t="n"/>
      <c r="AN620" s="31" t="n"/>
    </row>
    <row r="621">
      <c r="A621" s="31" t="n"/>
      <c r="B621" s="31" t="n"/>
      <c r="C621" s="31" t="n"/>
      <c r="D621" s="31" t="n"/>
      <c r="E621" s="31" t="n"/>
      <c r="F621" s="31" t="n"/>
      <c r="G621" s="31" t="n"/>
      <c r="H621" s="31" t="n"/>
      <c r="I621" s="31" t="n"/>
      <c r="J621" s="31" t="n"/>
      <c r="K621" s="31" t="n"/>
      <c r="L621" s="31" t="n"/>
      <c r="M621" s="31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  <c r="Z621" s="31" t="n"/>
      <c r="AA621" s="31" t="n"/>
      <c r="AB621" s="31" t="n"/>
      <c r="AC621" s="31" t="n"/>
      <c r="AD621" s="31" t="n"/>
      <c r="AE621" s="31" t="n"/>
      <c r="AF621" s="31" t="n"/>
      <c r="AG621" s="31" t="n"/>
      <c r="AH621" s="31" t="n"/>
      <c r="AI621" s="31" t="n"/>
      <c r="AJ621" s="31" t="n"/>
      <c r="AK621" s="31" t="n"/>
      <c r="AL621" s="31" t="n"/>
      <c r="AM621" s="31" t="n"/>
      <c r="AN621" s="31" t="n"/>
    </row>
    <row r="622">
      <c r="A622" s="31" t="n"/>
      <c r="B622" s="31" t="n"/>
      <c r="C622" s="31" t="n"/>
      <c r="D622" s="31" t="n"/>
      <c r="E622" s="31" t="n"/>
      <c r="F622" s="31" t="n"/>
      <c r="G622" s="31" t="n"/>
      <c r="H622" s="31" t="n"/>
      <c r="I622" s="31" t="n"/>
      <c r="J622" s="31" t="n"/>
      <c r="K622" s="31" t="n"/>
      <c r="L622" s="31" t="n"/>
      <c r="M622" s="31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  <c r="Z622" s="31" t="n"/>
      <c r="AA622" s="31" t="n"/>
      <c r="AB622" s="31" t="n"/>
      <c r="AC622" s="31" t="n"/>
      <c r="AD622" s="31" t="n"/>
      <c r="AE622" s="31" t="n"/>
      <c r="AF622" s="31" t="n"/>
      <c r="AG622" s="31" t="n"/>
      <c r="AH622" s="31" t="n"/>
      <c r="AI622" s="31" t="n"/>
      <c r="AJ622" s="31" t="n"/>
      <c r="AK622" s="31" t="n"/>
      <c r="AL622" s="31" t="n"/>
      <c r="AM622" s="31" t="n"/>
      <c r="AN622" s="31" t="n"/>
    </row>
    <row r="623">
      <c r="A623" s="31" t="n"/>
      <c r="B623" s="31" t="n"/>
      <c r="C623" s="31" t="n"/>
      <c r="D623" s="31" t="n"/>
      <c r="E623" s="31" t="n"/>
      <c r="F623" s="31" t="n"/>
      <c r="G623" s="31" t="n"/>
      <c r="H623" s="31" t="n"/>
      <c r="I623" s="31" t="n"/>
      <c r="J623" s="31" t="n"/>
      <c r="K623" s="31" t="n"/>
      <c r="L623" s="31" t="n"/>
      <c r="M623" s="31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  <c r="Z623" s="31" t="n"/>
      <c r="AA623" s="31" t="n"/>
      <c r="AB623" s="31" t="n"/>
      <c r="AC623" s="31" t="n"/>
      <c r="AD623" s="31" t="n"/>
      <c r="AE623" s="31" t="n"/>
      <c r="AF623" s="31" t="n"/>
      <c r="AG623" s="31" t="n"/>
      <c r="AH623" s="31" t="n"/>
      <c r="AI623" s="31" t="n"/>
      <c r="AJ623" s="31" t="n"/>
      <c r="AK623" s="31" t="n"/>
      <c r="AL623" s="31" t="n"/>
      <c r="AM623" s="31" t="n"/>
      <c r="AN623" s="31" t="n"/>
    </row>
    <row r="624">
      <c r="A624" s="31" t="n"/>
      <c r="B624" s="31" t="n"/>
      <c r="C624" s="31" t="n"/>
      <c r="D624" s="31" t="n"/>
      <c r="E624" s="31" t="n"/>
      <c r="F624" s="31" t="n"/>
      <c r="G624" s="31" t="n"/>
      <c r="H624" s="31" t="n"/>
      <c r="I624" s="31" t="n"/>
      <c r="J624" s="31" t="n"/>
      <c r="K624" s="31" t="n"/>
      <c r="L624" s="31" t="n"/>
      <c r="M624" s="31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  <c r="Z624" s="31" t="n"/>
      <c r="AA624" s="31" t="n"/>
      <c r="AB624" s="31" t="n"/>
      <c r="AC624" s="31" t="n"/>
      <c r="AD624" s="31" t="n"/>
      <c r="AE624" s="31" t="n"/>
      <c r="AF624" s="31" t="n"/>
      <c r="AG624" s="31" t="n"/>
      <c r="AH624" s="31" t="n"/>
      <c r="AI624" s="31" t="n"/>
      <c r="AJ624" s="31" t="n"/>
      <c r="AK624" s="31" t="n"/>
      <c r="AL624" s="31" t="n"/>
      <c r="AM624" s="31" t="n"/>
      <c r="AN624" s="31" t="n"/>
    </row>
    <row r="625">
      <c r="A625" s="31" t="n"/>
      <c r="B625" s="31" t="n"/>
      <c r="C625" s="31" t="n"/>
      <c r="D625" s="31" t="n"/>
      <c r="E625" s="31" t="n"/>
      <c r="F625" s="31" t="n"/>
      <c r="G625" s="31" t="n"/>
      <c r="H625" s="31" t="n"/>
      <c r="I625" s="31" t="n"/>
      <c r="J625" s="31" t="n"/>
      <c r="K625" s="31" t="n"/>
      <c r="L625" s="31" t="n"/>
      <c r="M625" s="31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  <c r="Z625" s="31" t="n"/>
      <c r="AA625" s="31" t="n"/>
      <c r="AB625" s="31" t="n"/>
      <c r="AC625" s="31" t="n"/>
      <c r="AD625" s="31" t="n"/>
      <c r="AE625" s="31" t="n"/>
      <c r="AF625" s="31" t="n"/>
      <c r="AG625" s="31" t="n"/>
      <c r="AH625" s="31" t="n"/>
      <c r="AI625" s="31" t="n"/>
      <c r="AJ625" s="31" t="n"/>
      <c r="AK625" s="31" t="n"/>
      <c r="AL625" s="31" t="n"/>
      <c r="AM625" s="31" t="n"/>
      <c r="AN625" s="31" t="n"/>
    </row>
    <row r="626">
      <c r="A626" s="31" t="n"/>
      <c r="B626" s="31" t="n"/>
      <c r="C626" s="31" t="n"/>
      <c r="D626" s="31" t="n"/>
      <c r="E626" s="31" t="n"/>
      <c r="F626" s="31" t="n"/>
      <c r="G626" s="31" t="n"/>
      <c r="H626" s="31" t="n"/>
      <c r="I626" s="31" t="n"/>
      <c r="J626" s="31" t="n"/>
      <c r="K626" s="31" t="n"/>
      <c r="L626" s="31" t="n"/>
      <c r="M626" s="31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  <c r="Z626" s="31" t="n"/>
      <c r="AA626" s="31" t="n"/>
      <c r="AB626" s="31" t="n"/>
      <c r="AC626" s="31" t="n"/>
      <c r="AD626" s="31" t="n"/>
      <c r="AE626" s="31" t="n"/>
      <c r="AF626" s="31" t="n"/>
      <c r="AG626" s="31" t="n"/>
      <c r="AH626" s="31" t="n"/>
      <c r="AI626" s="31" t="n"/>
      <c r="AJ626" s="31" t="n"/>
      <c r="AK626" s="31" t="n"/>
      <c r="AL626" s="31" t="n"/>
      <c r="AM626" s="31" t="n"/>
      <c r="AN626" s="31" t="n"/>
    </row>
    <row r="627">
      <c r="A627" s="31" t="n"/>
      <c r="B627" s="31" t="n"/>
      <c r="C627" s="31" t="n"/>
      <c r="D627" s="31" t="n"/>
      <c r="E627" s="31" t="n"/>
      <c r="F627" s="31" t="n"/>
      <c r="G627" s="31" t="n"/>
      <c r="H627" s="31" t="n"/>
      <c r="I627" s="31" t="n"/>
      <c r="J627" s="31" t="n"/>
      <c r="K627" s="31" t="n"/>
      <c r="L627" s="31" t="n"/>
      <c r="M627" s="31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  <c r="Z627" s="31" t="n"/>
      <c r="AA627" s="31" t="n"/>
      <c r="AB627" s="31" t="n"/>
      <c r="AC627" s="31" t="n"/>
      <c r="AD627" s="31" t="n"/>
      <c r="AE627" s="31" t="n"/>
      <c r="AF627" s="31" t="n"/>
      <c r="AG627" s="31" t="n"/>
      <c r="AH627" s="31" t="n"/>
      <c r="AI627" s="31" t="n"/>
      <c r="AJ627" s="31" t="n"/>
      <c r="AK627" s="31" t="n"/>
      <c r="AL627" s="31" t="n"/>
      <c r="AM627" s="31" t="n"/>
      <c r="AN627" s="31" t="n"/>
    </row>
    <row r="628">
      <c r="A628" s="31" t="n"/>
      <c r="B628" s="31" t="n"/>
      <c r="C628" s="31" t="n"/>
      <c r="D628" s="31" t="n"/>
      <c r="E628" s="31" t="n"/>
      <c r="F628" s="31" t="n"/>
      <c r="G628" s="31" t="n"/>
      <c r="H628" s="31" t="n"/>
      <c r="I628" s="31" t="n"/>
      <c r="J628" s="31" t="n"/>
      <c r="K628" s="31" t="n"/>
      <c r="L628" s="31" t="n"/>
      <c r="M628" s="31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  <c r="Z628" s="31" t="n"/>
      <c r="AA628" s="31" t="n"/>
      <c r="AB628" s="31" t="n"/>
      <c r="AC628" s="31" t="n"/>
      <c r="AD628" s="31" t="n"/>
      <c r="AE628" s="31" t="n"/>
      <c r="AF628" s="31" t="n"/>
      <c r="AG628" s="31" t="n"/>
      <c r="AH628" s="31" t="n"/>
      <c r="AI628" s="31" t="n"/>
      <c r="AJ628" s="31" t="n"/>
      <c r="AK628" s="31" t="n"/>
      <c r="AL628" s="31" t="n"/>
      <c r="AM628" s="31" t="n"/>
      <c r="AN628" s="31" t="n"/>
    </row>
    <row r="629">
      <c r="A629" s="31" t="n"/>
      <c r="B629" s="31" t="n"/>
      <c r="C629" s="31" t="n"/>
      <c r="D629" s="31" t="n"/>
      <c r="E629" s="31" t="n"/>
      <c r="F629" s="31" t="n"/>
      <c r="G629" s="31" t="n"/>
      <c r="H629" s="31" t="n"/>
      <c r="I629" s="31" t="n"/>
      <c r="J629" s="31" t="n"/>
      <c r="K629" s="31" t="n"/>
      <c r="L629" s="31" t="n"/>
      <c r="M629" s="31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  <c r="Z629" s="31" t="n"/>
      <c r="AA629" s="31" t="n"/>
      <c r="AB629" s="31" t="n"/>
      <c r="AC629" s="31" t="n"/>
      <c r="AD629" s="31" t="n"/>
      <c r="AE629" s="31" t="n"/>
      <c r="AF629" s="31" t="n"/>
      <c r="AG629" s="31" t="n"/>
      <c r="AH629" s="31" t="n"/>
      <c r="AI629" s="31" t="n"/>
      <c r="AJ629" s="31" t="n"/>
      <c r="AK629" s="31" t="n"/>
      <c r="AL629" s="31" t="n"/>
      <c r="AM629" s="31" t="n"/>
      <c r="AN629" s="31" t="n"/>
    </row>
    <row r="630">
      <c r="A630" s="31" t="n"/>
      <c r="B630" s="31" t="n"/>
      <c r="C630" s="31" t="n"/>
      <c r="D630" s="31" t="n"/>
      <c r="E630" s="31" t="n"/>
      <c r="F630" s="31" t="n"/>
      <c r="G630" s="31" t="n"/>
      <c r="H630" s="31" t="n"/>
      <c r="I630" s="31" t="n"/>
      <c r="J630" s="31" t="n"/>
      <c r="K630" s="31" t="n"/>
      <c r="L630" s="31" t="n"/>
      <c r="M630" s="31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  <c r="Z630" s="31" t="n"/>
      <c r="AA630" s="31" t="n"/>
      <c r="AB630" s="31" t="n"/>
      <c r="AC630" s="31" t="n"/>
      <c r="AD630" s="31" t="n"/>
      <c r="AE630" s="31" t="n"/>
      <c r="AF630" s="31" t="n"/>
      <c r="AG630" s="31" t="n"/>
      <c r="AH630" s="31" t="n"/>
      <c r="AI630" s="31" t="n"/>
      <c r="AJ630" s="31" t="n"/>
      <c r="AK630" s="31" t="n"/>
      <c r="AL630" s="31" t="n"/>
      <c r="AM630" s="31" t="n"/>
      <c r="AN630" s="31" t="n"/>
    </row>
    <row r="631">
      <c r="A631" s="31" t="n"/>
      <c r="B631" s="31" t="n"/>
      <c r="C631" s="31" t="n"/>
      <c r="D631" s="31" t="n"/>
      <c r="E631" s="31" t="n"/>
      <c r="F631" s="31" t="n"/>
      <c r="G631" s="31" t="n"/>
      <c r="H631" s="31" t="n"/>
      <c r="I631" s="31" t="n"/>
      <c r="J631" s="31" t="n"/>
      <c r="K631" s="31" t="n"/>
      <c r="L631" s="31" t="n"/>
      <c r="M631" s="31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  <c r="Z631" s="31" t="n"/>
      <c r="AA631" s="31" t="n"/>
      <c r="AB631" s="31" t="n"/>
      <c r="AC631" s="31" t="n"/>
      <c r="AD631" s="31" t="n"/>
      <c r="AE631" s="31" t="n"/>
      <c r="AF631" s="31" t="n"/>
      <c r="AG631" s="31" t="n"/>
      <c r="AH631" s="31" t="n"/>
      <c r="AI631" s="31" t="n"/>
      <c r="AJ631" s="31" t="n"/>
      <c r="AK631" s="31" t="n"/>
      <c r="AL631" s="31" t="n"/>
      <c r="AM631" s="31" t="n"/>
      <c r="AN631" s="31" t="n"/>
    </row>
    <row r="632">
      <c r="A632" s="31" t="n"/>
      <c r="B632" s="31" t="n"/>
      <c r="C632" s="31" t="n"/>
      <c r="D632" s="31" t="n"/>
      <c r="E632" s="31" t="n"/>
      <c r="F632" s="31" t="n"/>
      <c r="G632" s="31" t="n"/>
      <c r="H632" s="31" t="n"/>
      <c r="I632" s="31" t="n"/>
      <c r="J632" s="31" t="n"/>
      <c r="K632" s="31" t="n"/>
      <c r="L632" s="31" t="n"/>
      <c r="M632" s="31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  <c r="Z632" s="31" t="n"/>
      <c r="AA632" s="31" t="n"/>
      <c r="AB632" s="31" t="n"/>
      <c r="AC632" s="31" t="n"/>
      <c r="AD632" s="31" t="n"/>
      <c r="AE632" s="31" t="n"/>
      <c r="AF632" s="31" t="n"/>
      <c r="AG632" s="31" t="n"/>
      <c r="AH632" s="31" t="n"/>
      <c r="AI632" s="31" t="n"/>
      <c r="AJ632" s="31" t="n"/>
      <c r="AK632" s="31" t="n"/>
      <c r="AL632" s="31" t="n"/>
      <c r="AM632" s="31" t="n"/>
      <c r="AN632" s="31" t="n"/>
    </row>
    <row r="633">
      <c r="A633" s="31" t="n"/>
      <c r="B633" s="31" t="n"/>
      <c r="C633" s="31" t="n"/>
      <c r="D633" s="31" t="n"/>
      <c r="E633" s="31" t="n"/>
      <c r="F633" s="31" t="n"/>
      <c r="G633" s="31" t="n"/>
      <c r="H633" s="31" t="n"/>
      <c r="I633" s="31" t="n"/>
      <c r="J633" s="31" t="n"/>
      <c r="K633" s="31" t="n"/>
      <c r="L633" s="31" t="n"/>
      <c r="M633" s="31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  <c r="Z633" s="31" t="n"/>
      <c r="AA633" s="31" t="n"/>
      <c r="AB633" s="31" t="n"/>
      <c r="AC633" s="31" t="n"/>
      <c r="AD633" s="31" t="n"/>
      <c r="AE633" s="31" t="n"/>
      <c r="AF633" s="31" t="n"/>
      <c r="AG633" s="31" t="n"/>
      <c r="AH633" s="31" t="n"/>
      <c r="AI633" s="31" t="n"/>
      <c r="AJ633" s="31" t="n"/>
      <c r="AK633" s="31" t="n"/>
      <c r="AL633" s="31" t="n"/>
      <c r="AM633" s="31" t="n"/>
      <c r="AN633" s="31" t="n"/>
    </row>
    <row r="634">
      <c r="A634" s="31" t="n"/>
      <c r="B634" s="31" t="n"/>
      <c r="C634" s="31" t="n"/>
      <c r="D634" s="31" t="n"/>
      <c r="E634" s="31" t="n"/>
      <c r="F634" s="31" t="n"/>
      <c r="G634" s="31" t="n"/>
      <c r="H634" s="31" t="n"/>
      <c r="I634" s="31" t="n"/>
      <c r="J634" s="31" t="n"/>
      <c r="K634" s="31" t="n"/>
      <c r="L634" s="31" t="n"/>
      <c r="M634" s="31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  <c r="Z634" s="31" t="n"/>
      <c r="AA634" s="31" t="n"/>
      <c r="AB634" s="31" t="n"/>
      <c r="AC634" s="31" t="n"/>
      <c r="AD634" s="31" t="n"/>
      <c r="AE634" s="31" t="n"/>
      <c r="AF634" s="31" t="n"/>
      <c r="AG634" s="31" t="n"/>
      <c r="AH634" s="31" t="n"/>
      <c r="AI634" s="31" t="n"/>
      <c r="AJ634" s="31" t="n"/>
      <c r="AK634" s="31" t="n"/>
      <c r="AL634" s="31" t="n"/>
      <c r="AM634" s="31" t="n"/>
      <c r="AN634" s="31" t="n"/>
    </row>
    <row r="635">
      <c r="A635" s="31" t="n"/>
      <c r="B635" s="31" t="n"/>
      <c r="C635" s="31" t="n"/>
      <c r="D635" s="31" t="n"/>
      <c r="E635" s="31" t="n"/>
      <c r="F635" s="31" t="n"/>
      <c r="G635" s="31" t="n"/>
      <c r="H635" s="31" t="n"/>
      <c r="I635" s="31" t="n"/>
      <c r="J635" s="31" t="n"/>
      <c r="K635" s="31" t="n"/>
      <c r="L635" s="31" t="n"/>
      <c r="M635" s="31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  <c r="Z635" s="31" t="n"/>
      <c r="AA635" s="31" t="n"/>
      <c r="AB635" s="31" t="n"/>
      <c r="AC635" s="31" t="n"/>
      <c r="AD635" s="31" t="n"/>
      <c r="AE635" s="31" t="n"/>
      <c r="AF635" s="31" t="n"/>
      <c r="AG635" s="31" t="n"/>
      <c r="AH635" s="31" t="n"/>
      <c r="AI635" s="31" t="n"/>
      <c r="AJ635" s="31" t="n"/>
      <c r="AK635" s="31" t="n"/>
      <c r="AL635" s="31" t="n"/>
      <c r="AM635" s="31" t="n"/>
      <c r="AN635" s="31" t="n"/>
    </row>
    <row r="636">
      <c r="A636" s="31" t="n"/>
      <c r="B636" s="31" t="n"/>
      <c r="C636" s="31" t="n"/>
      <c r="D636" s="31" t="n"/>
      <c r="E636" s="31" t="n"/>
      <c r="F636" s="31" t="n"/>
      <c r="G636" s="31" t="n"/>
      <c r="H636" s="31" t="n"/>
      <c r="I636" s="31" t="n"/>
      <c r="J636" s="31" t="n"/>
      <c r="K636" s="31" t="n"/>
      <c r="L636" s="31" t="n"/>
      <c r="M636" s="31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  <c r="Z636" s="31" t="n"/>
      <c r="AA636" s="31" t="n"/>
      <c r="AB636" s="31" t="n"/>
      <c r="AC636" s="31" t="n"/>
      <c r="AD636" s="31" t="n"/>
      <c r="AE636" s="31" t="n"/>
      <c r="AF636" s="31" t="n"/>
      <c r="AG636" s="31" t="n"/>
      <c r="AH636" s="31" t="n"/>
      <c r="AI636" s="31" t="n"/>
      <c r="AJ636" s="31" t="n"/>
      <c r="AK636" s="31" t="n"/>
      <c r="AL636" s="31" t="n"/>
      <c r="AM636" s="31" t="n"/>
      <c r="AN636" s="31" t="n"/>
    </row>
    <row r="637">
      <c r="A637" s="31" t="n"/>
      <c r="B637" s="31" t="n"/>
      <c r="C637" s="31" t="n"/>
      <c r="D637" s="31" t="n"/>
      <c r="E637" s="31" t="n"/>
      <c r="F637" s="31" t="n"/>
      <c r="G637" s="31" t="n"/>
      <c r="H637" s="31" t="n"/>
      <c r="I637" s="31" t="n"/>
      <c r="J637" s="31" t="n"/>
      <c r="K637" s="31" t="n"/>
      <c r="L637" s="31" t="n"/>
      <c r="M637" s="31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  <c r="Z637" s="31" t="n"/>
      <c r="AA637" s="31" t="n"/>
      <c r="AB637" s="31" t="n"/>
      <c r="AC637" s="31" t="n"/>
      <c r="AD637" s="31" t="n"/>
      <c r="AE637" s="31" t="n"/>
      <c r="AF637" s="31" t="n"/>
      <c r="AG637" s="31" t="n"/>
      <c r="AH637" s="31" t="n"/>
      <c r="AI637" s="31" t="n"/>
      <c r="AJ637" s="31" t="n"/>
      <c r="AK637" s="31" t="n"/>
      <c r="AL637" s="31" t="n"/>
      <c r="AM637" s="31" t="n"/>
      <c r="AN637" s="31" t="n"/>
    </row>
    <row r="638">
      <c r="A638" s="31" t="n"/>
      <c r="B638" s="31" t="n"/>
      <c r="C638" s="31" t="n"/>
      <c r="D638" s="31" t="n"/>
      <c r="E638" s="31" t="n"/>
      <c r="F638" s="31" t="n"/>
      <c r="G638" s="31" t="n"/>
      <c r="H638" s="31" t="n"/>
      <c r="I638" s="31" t="n"/>
      <c r="J638" s="31" t="n"/>
      <c r="K638" s="31" t="n"/>
      <c r="L638" s="31" t="n"/>
      <c r="M638" s="31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  <c r="Z638" s="31" t="n"/>
      <c r="AA638" s="31" t="n"/>
      <c r="AB638" s="31" t="n"/>
      <c r="AC638" s="31" t="n"/>
      <c r="AD638" s="31" t="n"/>
      <c r="AE638" s="31" t="n"/>
      <c r="AF638" s="31" t="n"/>
      <c r="AG638" s="31" t="n"/>
      <c r="AH638" s="31" t="n"/>
      <c r="AI638" s="31" t="n"/>
      <c r="AJ638" s="31" t="n"/>
      <c r="AK638" s="31" t="n"/>
      <c r="AL638" s="31" t="n"/>
      <c r="AM638" s="31" t="n"/>
      <c r="AN638" s="31" t="n"/>
    </row>
    <row r="639">
      <c r="A639" s="31" t="n"/>
      <c r="B639" s="31" t="n"/>
      <c r="C639" s="31" t="n"/>
      <c r="D639" s="31" t="n"/>
      <c r="E639" s="31" t="n"/>
      <c r="F639" s="31" t="n"/>
      <c r="G639" s="31" t="n"/>
      <c r="H639" s="31" t="n"/>
      <c r="I639" s="31" t="n"/>
      <c r="J639" s="31" t="n"/>
      <c r="K639" s="31" t="n"/>
      <c r="L639" s="31" t="n"/>
      <c r="M639" s="31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  <c r="Z639" s="31" t="n"/>
      <c r="AA639" s="31" t="n"/>
      <c r="AB639" s="31" t="n"/>
      <c r="AC639" s="31" t="n"/>
      <c r="AD639" s="31" t="n"/>
      <c r="AE639" s="31" t="n"/>
      <c r="AF639" s="31" t="n"/>
      <c r="AG639" s="31" t="n"/>
      <c r="AH639" s="31" t="n"/>
      <c r="AI639" s="31" t="n"/>
      <c r="AJ639" s="31" t="n"/>
      <c r="AK639" s="31" t="n"/>
      <c r="AL639" s="31" t="n"/>
      <c r="AM639" s="31" t="n"/>
      <c r="AN639" s="31" t="n"/>
    </row>
    <row r="640">
      <c r="A640" s="31" t="n"/>
      <c r="B640" s="31" t="n"/>
      <c r="C640" s="31" t="n"/>
      <c r="D640" s="31" t="n"/>
      <c r="E640" s="31" t="n"/>
      <c r="F640" s="31" t="n"/>
      <c r="G640" s="31" t="n"/>
      <c r="H640" s="31" t="n"/>
      <c r="I640" s="31" t="n"/>
      <c r="J640" s="31" t="n"/>
      <c r="K640" s="31" t="n"/>
      <c r="L640" s="31" t="n"/>
      <c r="M640" s="31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  <c r="Z640" s="31" t="n"/>
      <c r="AA640" s="31" t="n"/>
      <c r="AB640" s="31" t="n"/>
      <c r="AC640" s="31" t="n"/>
      <c r="AD640" s="31" t="n"/>
      <c r="AE640" s="31" t="n"/>
      <c r="AF640" s="31" t="n"/>
      <c r="AG640" s="31" t="n"/>
      <c r="AH640" s="31" t="n"/>
      <c r="AI640" s="31" t="n"/>
      <c r="AJ640" s="31" t="n"/>
      <c r="AK640" s="31" t="n"/>
      <c r="AL640" s="31" t="n"/>
      <c r="AM640" s="31" t="n"/>
      <c r="AN640" s="31" t="n"/>
    </row>
    <row r="641">
      <c r="A641" s="31" t="n"/>
      <c r="B641" s="31" t="n"/>
      <c r="C641" s="31" t="n"/>
      <c r="D641" s="31" t="n"/>
      <c r="E641" s="31" t="n"/>
      <c r="F641" s="31" t="n"/>
      <c r="G641" s="31" t="n"/>
      <c r="H641" s="31" t="n"/>
      <c r="I641" s="31" t="n"/>
      <c r="J641" s="31" t="n"/>
      <c r="K641" s="31" t="n"/>
      <c r="L641" s="31" t="n"/>
      <c r="M641" s="31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  <c r="Z641" s="31" t="n"/>
      <c r="AA641" s="31" t="n"/>
      <c r="AB641" s="31" t="n"/>
      <c r="AC641" s="31" t="n"/>
      <c r="AD641" s="31" t="n"/>
      <c r="AE641" s="31" t="n"/>
      <c r="AF641" s="31" t="n"/>
      <c r="AG641" s="31" t="n"/>
      <c r="AH641" s="31" t="n"/>
      <c r="AI641" s="31" t="n"/>
      <c r="AJ641" s="31" t="n"/>
      <c r="AK641" s="31" t="n"/>
      <c r="AL641" s="31" t="n"/>
      <c r="AM641" s="31" t="n"/>
      <c r="AN641" s="31" t="n"/>
    </row>
    <row r="642">
      <c r="A642" s="31" t="n"/>
      <c r="B642" s="31" t="n"/>
      <c r="C642" s="31" t="n"/>
      <c r="D642" s="31" t="n"/>
      <c r="E642" s="31" t="n"/>
      <c r="F642" s="31" t="n"/>
      <c r="G642" s="31" t="n"/>
      <c r="H642" s="31" t="n"/>
      <c r="I642" s="31" t="n"/>
      <c r="J642" s="31" t="n"/>
      <c r="K642" s="31" t="n"/>
      <c r="L642" s="31" t="n"/>
      <c r="M642" s="31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  <c r="Z642" s="31" t="n"/>
      <c r="AA642" s="31" t="n"/>
      <c r="AB642" s="31" t="n"/>
      <c r="AC642" s="31" t="n"/>
      <c r="AD642" s="31" t="n"/>
      <c r="AE642" s="31" t="n"/>
      <c r="AF642" s="31" t="n"/>
      <c r="AG642" s="31" t="n"/>
      <c r="AH642" s="31" t="n"/>
      <c r="AI642" s="31" t="n"/>
      <c r="AJ642" s="31" t="n"/>
      <c r="AK642" s="31" t="n"/>
      <c r="AL642" s="31" t="n"/>
      <c r="AM642" s="31" t="n"/>
      <c r="AN642" s="31" t="n"/>
    </row>
    <row r="643">
      <c r="A643" s="31" t="n"/>
      <c r="B643" s="31" t="n"/>
      <c r="C643" s="31" t="n"/>
      <c r="D643" s="31" t="n"/>
      <c r="E643" s="31" t="n"/>
      <c r="F643" s="31" t="n"/>
      <c r="G643" s="31" t="n"/>
      <c r="H643" s="31" t="n"/>
      <c r="I643" s="31" t="n"/>
      <c r="J643" s="31" t="n"/>
      <c r="K643" s="31" t="n"/>
      <c r="L643" s="31" t="n"/>
      <c r="M643" s="31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  <c r="Z643" s="31" t="n"/>
      <c r="AA643" s="31" t="n"/>
      <c r="AB643" s="31" t="n"/>
      <c r="AC643" s="31" t="n"/>
      <c r="AD643" s="31" t="n"/>
      <c r="AE643" s="31" t="n"/>
      <c r="AF643" s="31" t="n"/>
      <c r="AG643" s="31" t="n"/>
      <c r="AH643" s="31" t="n"/>
      <c r="AI643" s="31" t="n"/>
      <c r="AJ643" s="31" t="n"/>
      <c r="AK643" s="31" t="n"/>
      <c r="AL643" s="31" t="n"/>
      <c r="AM643" s="31" t="n"/>
      <c r="AN643" s="31" t="n"/>
    </row>
    <row r="644">
      <c r="A644" s="31" t="n"/>
      <c r="B644" s="31" t="n"/>
      <c r="C644" s="31" t="n"/>
      <c r="D644" s="31" t="n"/>
      <c r="E644" s="31" t="n"/>
      <c r="F644" s="31" t="n"/>
      <c r="G644" s="31" t="n"/>
      <c r="H644" s="31" t="n"/>
      <c r="I644" s="31" t="n"/>
      <c r="J644" s="31" t="n"/>
      <c r="K644" s="31" t="n"/>
      <c r="L644" s="31" t="n"/>
      <c r="M644" s="31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  <c r="Z644" s="31" t="n"/>
      <c r="AA644" s="31" t="n"/>
      <c r="AB644" s="31" t="n"/>
      <c r="AC644" s="31" t="n"/>
      <c r="AD644" s="31" t="n"/>
      <c r="AE644" s="31" t="n"/>
      <c r="AF644" s="31" t="n"/>
      <c r="AG644" s="31" t="n"/>
      <c r="AH644" s="31" t="n"/>
      <c r="AI644" s="31" t="n"/>
      <c r="AJ644" s="31" t="n"/>
      <c r="AK644" s="31" t="n"/>
      <c r="AL644" s="31" t="n"/>
      <c r="AM644" s="31" t="n"/>
      <c r="AN644" s="31" t="n"/>
    </row>
    <row r="645">
      <c r="A645" s="31" t="n"/>
      <c r="B645" s="31" t="n"/>
      <c r="C645" s="31" t="n"/>
      <c r="D645" s="31" t="n"/>
      <c r="E645" s="31" t="n"/>
      <c r="F645" s="31" t="n"/>
      <c r="G645" s="31" t="n"/>
      <c r="H645" s="31" t="n"/>
      <c r="I645" s="31" t="n"/>
      <c r="J645" s="31" t="n"/>
      <c r="K645" s="31" t="n"/>
      <c r="L645" s="31" t="n"/>
      <c r="M645" s="31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  <c r="Z645" s="31" t="n"/>
      <c r="AA645" s="31" t="n"/>
      <c r="AB645" s="31" t="n"/>
      <c r="AC645" s="31" t="n"/>
      <c r="AD645" s="31" t="n"/>
      <c r="AE645" s="31" t="n"/>
      <c r="AF645" s="31" t="n"/>
      <c r="AG645" s="31" t="n"/>
      <c r="AH645" s="31" t="n"/>
      <c r="AI645" s="31" t="n"/>
      <c r="AJ645" s="31" t="n"/>
      <c r="AK645" s="31" t="n"/>
      <c r="AL645" s="31" t="n"/>
      <c r="AM645" s="31" t="n"/>
      <c r="AN645" s="31" t="n"/>
    </row>
    <row r="646">
      <c r="A646" s="31" t="n"/>
      <c r="B646" s="31" t="n"/>
      <c r="C646" s="31" t="n"/>
      <c r="D646" s="31" t="n"/>
      <c r="E646" s="31" t="n"/>
      <c r="F646" s="31" t="n"/>
      <c r="G646" s="31" t="n"/>
      <c r="H646" s="31" t="n"/>
      <c r="I646" s="31" t="n"/>
      <c r="J646" s="31" t="n"/>
      <c r="K646" s="31" t="n"/>
      <c r="L646" s="31" t="n"/>
      <c r="M646" s="31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  <c r="Z646" s="31" t="n"/>
      <c r="AA646" s="31" t="n"/>
      <c r="AB646" s="31" t="n"/>
      <c r="AC646" s="31" t="n"/>
      <c r="AD646" s="31" t="n"/>
      <c r="AE646" s="31" t="n"/>
      <c r="AF646" s="31" t="n"/>
      <c r="AG646" s="31" t="n"/>
      <c r="AH646" s="31" t="n"/>
      <c r="AI646" s="31" t="n"/>
      <c r="AJ646" s="31" t="n"/>
      <c r="AK646" s="31" t="n"/>
      <c r="AL646" s="31" t="n"/>
      <c r="AM646" s="31" t="n"/>
      <c r="AN646" s="31" t="n"/>
    </row>
    <row r="647">
      <c r="A647" s="31" t="n"/>
      <c r="B647" s="31" t="n"/>
      <c r="C647" s="31" t="n"/>
      <c r="D647" s="31" t="n"/>
      <c r="E647" s="31" t="n"/>
      <c r="F647" s="31" t="n"/>
      <c r="G647" s="31" t="n"/>
      <c r="H647" s="31" t="n"/>
      <c r="I647" s="31" t="n"/>
      <c r="J647" s="31" t="n"/>
      <c r="K647" s="31" t="n"/>
      <c r="L647" s="31" t="n"/>
      <c r="M647" s="31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  <c r="Z647" s="31" t="n"/>
      <c r="AA647" s="31" t="n"/>
      <c r="AB647" s="31" t="n"/>
      <c r="AC647" s="31" t="n"/>
      <c r="AD647" s="31" t="n"/>
      <c r="AE647" s="31" t="n"/>
      <c r="AF647" s="31" t="n"/>
      <c r="AG647" s="31" t="n"/>
      <c r="AH647" s="31" t="n"/>
      <c r="AI647" s="31" t="n"/>
      <c r="AJ647" s="31" t="n"/>
      <c r="AK647" s="31" t="n"/>
      <c r="AL647" s="31" t="n"/>
      <c r="AM647" s="31" t="n"/>
      <c r="AN647" s="31" t="n"/>
    </row>
    <row r="648">
      <c r="A648" s="31" t="n"/>
      <c r="B648" s="31" t="n"/>
      <c r="C648" s="31" t="n"/>
      <c r="D648" s="31" t="n"/>
      <c r="E648" s="31" t="n"/>
      <c r="F648" s="31" t="n"/>
      <c r="G648" s="31" t="n"/>
      <c r="H648" s="31" t="n"/>
      <c r="I648" s="31" t="n"/>
      <c r="J648" s="31" t="n"/>
      <c r="K648" s="31" t="n"/>
      <c r="L648" s="31" t="n"/>
      <c r="M648" s="31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  <c r="Z648" s="31" t="n"/>
      <c r="AA648" s="31" t="n"/>
      <c r="AB648" s="31" t="n"/>
      <c r="AC648" s="31" t="n"/>
      <c r="AD648" s="31" t="n"/>
      <c r="AE648" s="31" t="n"/>
      <c r="AF648" s="31" t="n"/>
      <c r="AG648" s="31" t="n"/>
      <c r="AH648" s="31" t="n"/>
      <c r="AI648" s="31" t="n"/>
      <c r="AJ648" s="31" t="n"/>
      <c r="AK648" s="31" t="n"/>
      <c r="AL648" s="31" t="n"/>
      <c r="AM648" s="31" t="n"/>
      <c r="AN648" s="31" t="n"/>
    </row>
    <row r="649">
      <c r="A649" s="31" t="n"/>
      <c r="B649" s="31" t="n"/>
      <c r="C649" s="31" t="n"/>
      <c r="D649" s="31" t="n"/>
      <c r="E649" s="31" t="n"/>
      <c r="F649" s="31" t="n"/>
      <c r="G649" s="31" t="n"/>
      <c r="H649" s="31" t="n"/>
      <c r="I649" s="31" t="n"/>
      <c r="J649" s="31" t="n"/>
      <c r="K649" s="31" t="n"/>
      <c r="L649" s="31" t="n"/>
      <c r="M649" s="31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  <c r="Z649" s="31" t="n"/>
      <c r="AA649" s="31" t="n"/>
      <c r="AB649" s="31" t="n"/>
      <c r="AC649" s="31" t="n"/>
      <c r="AD649" s="31" t="n"/>
      <c r="AE649" s="31" t="n"/>
      <c r="AF649" s="31" t="n"/>
      <c r="AG649" s="31" t="n"/>
      <c r="AH649" s="31" t="n"/>
      <c r="AI649" s="31" t="n"/>
      <c r="AJ649" s="31" t="n"/>
      <c r="AK649" s="31" t="n"/>
      <c r="AL649" s="31" t="n"/>
      <c r="AM649" s="31" t="n"/>
      <c r="AN649" s="31" t="n"/>
    </row>
    <row r="650">
      <c r="A650" s="31" t="n"/>
      <c r="B650" s="31" t="n"/>
      <c r="C650" s="31" t="n"/>
      <c r="D650" s="31" t="n"/>
      <c r="E650" s="31" t="n"/>
      <c r="F650" s="31" t="n"/>
      <c r="G650" s="31" t="n"/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  <c r="Z650" s="31" t="n"/>
      <c r="AA650" s="31" t="n"/>
      <c r="AB650" s="31" t="n"/>
      <c r="AC650" s="31" t="n"/>
      <c r="AD650" s="31" t="n"/>
      <c r="AE650" s="31" t="n"/>
      <c r="AF650" s="31" t="n"/>
      <c r="AG650" s="31" t="n"/>
      <c r="AH650" s="31" t="n"/>
      <c r="AI650" s="31" t="n"/>
      <c r="AJ650" s="31" t="n"/>
      <c r="AK650" s="31" t="n"/>
      <c r="AL650" s="31" t="n"/>
      <c r="AM650" s="31" t="n"/>
      <c r="AN650" s="31" t="n"/>
    </row>
    <row r="651">
      <c r="A651" s="31" t="n"/>
      <c r="B651" s="31" t="n"/>
      <c r="C651" s="31" t="n"/>
      <c r="D651" s="31" t="n"/>
      <c r="E651" s="31" t="n"/>
      <c r="F651" s="31" t="n"/>
      <c r="G651" s="31" t="n"/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  <c r="Z651" s="31" t="n"/>
      <c r="AA651" s="31" t="n"/>
      <c r="AB651" s="31" t="n"/>
      <c r="AC651" s="31" t="n"/>
      <c r="AD651" s="31" t="n"/>
      <c r="AE651" s="31" t="n"/>
      <c r="AF651" s="31" t="n"/>
      <c r="AG651" s="31" t="n"/>
      <c r="AH651" s="31" t="n"/>
      <c r="AI651" s="31" t="n"/>
      <c r="AJ651" s="31" t="n"/>
      <c r="AK651" s="31" t="n"/>
      <c r="AL651" s="31" t="n"/>
      <c r="AM651" s="31" t="n"/>
      <c r="AN651" s="31" t="n"/>
    </row>
    <row r="652">
      <c r="A652" s="31" t="n"/>
      <c r="B652" s="31" t="n"/>
      <c r="C652" s="31" t="n"/>
      <c r="D652" s="31" t="n"/>
      <c r="E652" s="31" t="n"/>
      <c r="F652" s="31" t="n"/>
      <c r="G652" s="31" t="n"/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  <c r="Z652" s="31" t="n"/>
      <c r="AA652" s="31" t="n"/>
      <c r="AB652" s="31" t="n"/>
      <c r="AC652" s="31" t="n"/>
      <c r="AD652" s="31" t="n"/>
      <c r="AE652" s="31" t="n"/>
      <c r="AF652" s="31" t="n"/>
      <c r="AG652" s="31" t="n"/>
      <c r="AH652" s="31" t="n"/>
      <c r="AI652" s="31" t="n"/>
      <c r="AJ652" s="31" t="n"/>
      <c r="AK652" s="31" t="n"/>
      <c r="AL652" s="31" t="n"/>
      <c r="AM652" s="31" t="n"/>
      <c r="AN652" s="31" t="n"/>
    </row>
    <row r="653">
      <c r="A653" s="31" t="n"/>
      <c r="B653" s="31" t="n"/>
      <c r="C653" s="31" t="n"/>
      <c r="D653" s="31" t="n"/>
      <c r="E653" s="31" t="n"/>
      <c r="F653" s="31" t="n"/>
      <c r="G653" s="31" t="n"/>
      <c r="H653" s="31" t="n"/>
      <c r="I653" s="31" t="n"/>
      <c r="J653" s="31" t="n"/>
      <c r="K653" s="31" t="n"/>
      <c r="L653" s="31" t="n"/>
      <c r="M653" s="31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  <c r="Z653" s="31" t="n"/>
      <c r="AA653" s="31" t="n"/>
      <c r="AB653" s="31" t="n"/>
      <c r="AC653" s="31" t="n"/>
      <c r="AD653" s="31" t="n"/>
      <c r="AE653" s="31" t="n"/>
      <c r="AF653" s="31" t="n"/>
      <c r="AG653" s="31" t="n"/>
      <c r="AH653" s="31" t="n"/>
      <c r="AI653" s="31" t="n"/>
      <c r="AJ653" s="31" t="n"/>
      <c r="AK653" s="31" t="n"/>
      <c r="AL653" s="31" t="n"/>
      <c r="AM653" s="31" t="n"/>
      <c r="AN653" s="31" t="n"/>
    </row>
    <row r="654">
      <c r="A654" s="31" t="n"/>
      <c r="B654" s="31" t="n"/>
      <c r="C654" s="31" t="n"/>
      <c r="D654" s="31" t="n"/>
      <c r="E654" s="31" t="n"/>
      <c r="F654" s="31" t="n"/>
      <c r="G654" s="31" t="n"/>
      <c r="H654" s="31" t="n"/>
      <c r="I654" s="31" t="n"/>
      <c r="J654" s="31" t="n"/>
      <c r="K654" s="31" t="n"/>
      <c r="L654" s="31" t="n"/>
      <c r="M654" s="31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  <c r="Z654" s="31" t="n"/>
      <c r="AA654" s="31" t="n"/>
      <c r="AB654" s="31" t="n"/>
      <c r="AC654" s="31" t="n"/>
      <c r="AD654" s="31" t="n"/>
      <c r="AE654" s="31" t="n"/>
      <c r="AF654" s="31" t="n"/>
      <c r="AG654" s="31" t="n"/>
      <c r="AH654" s="31" t="n"/>
      <c r="AI654" s="31" t="n"/>
      <c r="AJ654" s="31" t="n"/>
      <c r="AK654" s="31" t="n"/>
      <c r="AL654" s="31" t="n"/>
      <c r="AM654" s="31" t="n"/>
      <c r="AN654" s="31" t="n"/>
    </row>
    <row r="655">
      <c r="A655" s="31" t="n"/>
      <c r="B655" s="31" t="n"/>
      <c r="C655" s="31" t="n"/>
      <c r="D655" s="31" t="n"/>
      <c r="E655" s="31" t="n"/>
      <c r="F655" s="31" t="n"/>
      <c r="G655" s="31" t="n"/>
      <c r="H655" s="31" t="n"/>
      <c r="I655" s="31" t="n"/>
      <c r="J655" s="31" t="n"/>
      <c r="K655" s="31" t="n"/>
      <c r="L655" s="31" t="n"/>
      <c r="M655" s="31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  <c r="Z655" s="31" t="n"/>
      <c r="AA655" s="31" t="n"/>
      <c r="AB655" s="31" t="n"/>
      <c r="AC655" s="31" t="n"/>
      <c r="AD655" s="31" t="n"/>
      <c r="AE655" s="31" t="n"/>
      <c r="AF655" s="31" t="n"/>
      <c r="AG655" s="31" t="n"/>
      <c r="AH655" s="31" t="n"/>
      <c r="AI655" s="31" t="n"/>
      <c r="AJ655" s="31" t="n"/>
      <c r="AK655" s="31" t="n"/>
      <c r="AL655" s="31" t="n"/>
      <c r="AM655" s="31" t="n"/>
      <c r="AN655" s="31" t="n"/>
    </row>
    <row r="656">
      <c r="A656" s="31" t="n"/>
      <c r="B656" s="31" t="n"/>
      <c r="C656" s="31" t="n"/>
      <c r="D656" s="31" t="n"/>
      <c r="E656" s="31" t="n"/>
      <c r="F656" s="31" t="n"/>
      <c r="G656" s="31" t="n"/>
      <c r="H656" s="31" t="n"/>
      <c r="I656" s="31" t="n"/>
      <c r="J656" s="31" t="n"/>
      <c r="K656" s="31" t="n"/>
      <c r="L656" s="31" t="n"/>
      <c r="M656" s="31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  <c r="Z656" s="31" t="n"/>
      <c r="AA656" s="31" t="n"/>
      <c r="AB656" s="31" t="n"/>
      <c r="AC656" s="31" t="n"/>
      <c r="AD656" s="31" t="n"/>
      <c r="AE656" s="31" t="n"/>
      <c r="AF656" s="31" t="n"/>
      <c r="AG656" s="31" t="n"/>
      <c r="AH656" s="31" t="n"/>
      <c r="AI656" s="31" t="n"/>
      <c r="AJ656" s="31" t="n"/>
      <c r="AK656" s="31" t="n"/>
      <c r="AL656" s="31" t="n"/>
      <c r="AM656" s="31" t="n"/>
      <c r="AN656" s="31" t="n"/>
    </row>
    <row r="657">
      <c r="A657" s="31" t="n"/>
      <c r="B657" s="31" t="n"/>
      <c r="C657" s="31" t="n"/>
      <c r="D657" s="31" t="n"/>
      <c r="E657" s="31" t="n"/>
      <c r="F657" s="31" t="n"/>
      <c r="G657" s="31" t="n"/>
      <c r="H657" s="31" t="n"/>
      <c r="I657" s="31" t="n"/>
      <c r="J657" s="31" t="n"/>
      <c r="K657" s="31" t="n"/>
      <c r="L657" s="31" t="n"/>
      <c r="M657" s="31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  <c r="Z657" s="31" t="n"/>
      <c r="AA657" s="31" t="n"/>
      <c r="AB657" s="31" t="n"/>
      <c r="AC657" s="31" t="n"/>
      <c r="AD657" s="31" t="n"/>
      <c r="AE657" s="31" t="n"/>
      <c r="AF657" s="31" t="n"/>
      <c r="AG657" s="31" t="n"/>
      <c r="AH657" s="31" t="n"/>
      <c r="AI657" s="31" t="n"/>
      <c r="AJ657" s="31" t="n"/>
      <c r="AK657" s="31" t="n"/>
      <c r="AL657" s="31" t="n"/>
      <c r="AM657" s="31" t="n"/>
      <c r="AN657" s="31" t="n"/>
    </row>
    <row r="658">
      <c r="A658" s="31" t="n"/>
      <c r="B658" s="31" t="n"/>
      <c r="C658" s="31" t="n"/>
      <c r="D658" s="31" t="n"/>
      <c r="E658" s="31" t="n"/>
      <c r="F658" s="31" t="n"/>
      <c r="G658" s="31" t="n"/>
      <c r="H658" s="31" t="n"/>
      <c r="I658" s="31" t="n"/>
      <c r="J658" s="31" t="n"/>
      <c r="K658" s="31" t="n"/>
      <c r="L658" s="31" t="n"/>
      <c r="M658" s="31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  <c r="Z658" s="31" t="n"/>
      <c r="AA658" s="31" t="n"/>
      <c r="AB658" s="31" t="n"/>
      <c r="AC658" s="31" t="n"/>
      <c r="AD658" s="31" t="n"/>
      <c r="AE658" s="31" t="n"/>
      <c r="AF658" s="31" t="n"/>
      <c r="AG658" s="31" t="n"/>
      <c r="AH658" s="31" t="n"/>
      <c r="AI658" s="31" t="n"/>
      <c r="AJ658" s="31" t="n"/>
      <c r="AK658" s="31" t="n"/>
      <c r="AL658" s="31" t="n"/>
      <c r="AM658" s="31" t="n"/>
      <c r="AN658" s="31" t="n"/>
    </row>
    <row r="659">
      <c r="A659" s="31" t="n"/>
      <c r="B659" s="31" t="n"/>
      <c r="C659" s="31" t="n"/>
      <c r="D659" s="31" t="n"/>
      <c r="E659" s="31" t="n"/>
      <c r="F659" s="31" t="n"/>
      <c r="G659" s="31" t="n"/>
      <c r="H659" s="31" t="n"/>
      <c r="I659" s="31" t="n"/>
      <c r="J659" s="31" t="n"/>
      <c r="K659" s="31" t="n"/>
      <c r="L659" s="31" t="n"/>
      <c r="M659" s="31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  <c r="Z659" s="31" t="n"/>
      <c r="AA659" s="31" t="n"/>
      <c r="AB659" s="31" t="n"/>
      <c r="AC659" s="31" t="n"/>
      <c r="AD659" s="31" t="n"/>
      <c r="AE659" s="31" t="n"/>
      <c r="AF659" s="31" t="n"/>
      <c r="AG659" s="31" t="n"/>
      <c r="AH659" s="31" t="n"/>
      <c r="AI659" s="31" t="n"/>
      <c r="AJ659" s="31" t="n"/>
      <c r="AK659" s="31" t="n"/>
      <c r="AL659" s="31" t="n"/>
      <c r="AM659" s="31" t="n"/>
      <c r="AN659" s="31" t="n"/>
    </row>
    <row r="660">
      <c r="A660" s="31" t="n"/>
      <c r="B660" s="31" t="n"/>
      <c r="C660" s="31" t="n"/>
      <c r="D660" s="31" t="n"/>
      <c r="E660" s="31" t="n"/>
      <c r="F660" s="31" t="n"/>
      <c r="G660" s="31" t="n"/>
      <c r="H660" s="31" t="n"/>
      <c r="I660" s="31" t="n"/>
      <c r="J660" s="31" t="n"/>
      <c r="K660" s="31" t="n"/>
      <c r="L660" s="31" t="n"/>
      <c r="M660" s="31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  <c r="Z660" s="31" t="n"/>
      <c r="AA660" s="31" t="n"/>
      <c r="AB660" s="31" t="n"/>
      <c r="AC660" s="31" t="n"/>
      <c r="AD660" s="31" t="n"/>
      <c r="AE660" s="31" t="n"/>
      <c r="AF660" s="31" t="n"/>
      <c r="AG660" s="31" t="n"/>
      <c r="AH660" s="31" t="n"/>
      <c r="AI660" s="31" t="n"/>
      <c r="AJ660" s="31" t="n"/>
      <c r="AK660" s="31" t="n"/>
      <c r="AL660" s="31" t="n"/>
      <c r="AM660" s="31" t="n"/>
      <c r="AN660" s="31" t="n"/>
    </row>
    <row r="661">
      <c r="A661" s="31" t="n"/>
      <c r="B661" s="31" t="n"/>
      <c r="C661" s="31" t="n"/>
      <c r="D661" s="31" t="n"/>
      <c r="E661" s="31" t="n"/>
      <c r="F661" s="31" t="n"/>
      <c r="G661" s="31" t="n"/>
      <c r="H661" s="31" t="n"/>
      <c r="I661" s="31" t="n"/>
      <c r="J661" s="31" t="n"/>
      <c r="K661" s="31" t="n"/>
      <c r="L661" s="31" t="n"/>
      <c r="M661" s="31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  <c r="Z661" s="31" t="n"/>
      <c r="AA661" s="31" t="n"/>
      <c r="AB661" s="31" t="n"/>
      <c r="AC661" s="31" t="n"/>
      <c r="AD661" s="31" t="n"/>
      <c r="AE661" s="31" t="n"/>
      <c r="AF661" s="31" t="n"/>
      <c r="AG661" s="31" t="n"/>
      <c r="AH661" s="31" t="n"/>
      <c r="AI661" s="31" t="n"/>
      <c r="AJ661" s="31" t="n"/>
      <c r="AK661" s="31" t="n"/>
      <c r="AL661" s="31" t="n"/>
      <c r="AM661" s="31" t="n"/>
      <c r="AN661" s="31" t="n"/>
    </row>
    <row r="662">
      <c r="A662" s="31" t="n"/>
      <c r="B662" s="31" t="n"/>
      <c r="C662" s="31" t="n"/>
      <c r="D662" s="31" t="n"/>
      <c r="E662" s="31" t="n"/>
      <c r="F662" s="31" t="n"/>
      <c r="G662" s="31" t="n"/>
      <c r="H662" s="31" t="n"/>
      <c r="I662" s="31" t="n"/>
      <c r="J662" s="31" t="n"/>
      <c r="K662" s="31" t="n"/>
      <c r="L662" s="31" t="n"/>
      <c r="M662" s="31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  <c r="Z662" s="31" t="n"/>
      <c r="AA662" s="31" t="n"/>
      <c r="AB662" s="31" t="n"/>
      <c r="AC662" s="31" t="n"/>
      <c r="AD662" s="31" t="n"/>
      <c r="AE662" s="31" t="n"/>
      <c r="AF662" s="31" t="n"/>
      <c r="AG662" s="31" t="n"/>
      <c r="AH662" s="31" t="n"/>
      <c r="AI662" s="31" t="n"/>
      <c r="AJ662" s="31" t="n"/>
      <c r="AK662" s="31" t="n"/>
      <c r="AL662" s="31" t="n"/>
      <c r="AM662" s="31" t="n"/>
      <c r="AN662" s="31" t="n"/>
    </row>
    <row r="663">
      <c r="A663" s="31" t="n"/>
      <c r="B663" s="31" t="n"/>
      <c r="C663" s="31" t="n"/>
      <c r="D663" s="31" t="n"/>
      <c r="E663" s="31" t="n"/>
      <c r="F663" s="31" t="n"/>
      <c r="G663" s="31" t="n"/>
      <c r="H663" s="31" t="n"/>
      <c r="I663" s="31" t="n"/>
      <c r="J663" s="31" t="n"/>
      <c r="K663" s="31" t="n"/>
      <c r="L663" s="31" t="n"/>
      <c r="M663" s="31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  <c r="Z663" s="31" t="n"/>
      <c r="AA663" s="31" t="n"/>
      <c r="AB663" s="31" t="n"/>
      <c r="AC663" s="31" t="n"/>
      <c r="AD663" s="31" t="n"/>
      <c r="AE663" s="31" t="n"/>
      <c r="AF663" s="31" t="n"/>
      <c r="AG663" s="31" t="n"/>
      <c r="AH663" s="31" t="n"/>
      <c r="AI663" s="31" t="n"/>
      <c r="AJ663" s="31" t="n"/>
      <c r="AK663" s="31" t="n"/>
      <c r="AL663" s="31" t="n"/>
      <c r="AM663" s="31" t="n"/>
      <c r="AN663" s="31" t="n"/>
    </row>
    <row r="664">
      <c r="A664" s="31" t="n"/>
      <c r="B664" s="31" t="n"/>
      <c r="C664" s="31" t="n"/>
      <c r="D664" s="31" t="n"/>
      <c r="E664" s="31" t="n"/>
      <c r="F664" s="31" t="n"/>
      <c r="G664" s="31" t="n"/>
      <c r="H664" s="31" t="n"/>
      <c r="I664" s="31" t="n"/>
      <c r="J664" s="31" t="n"/>
      <c r="K664" s="31" t="n"/>
      <c r="L664" s="31" t="n"/>
      <c r="M664" s="31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  <c r="Z664" s="31" t="n"/>
      <c r="AA664" s="31" t="n"/>
      <c r="AB664" s="31" t="n"/>
      <c r="AC664" s="31" t="n"/>
      <c r="AD664" s="31" t="n"/>
      <c r="AE664" s="31" t="n"/>
      <c r="AF664" s="31" t="n"/>
      <c r="AG664" s="31" t="n"/>
      <c r="AH664" s="31" t="n"/>
      <c r="AI664" s="31" t="n"/>
      <c r="AJ664" s="31" t="n"/>
      <c r="AK664" s="31" t="n"/>
      <c r="AL664" s="31" t="n"/>
      <c r="AM664" s="31" t="n"/>
      <c r="AN664" s="31" t="n"/>
    </row>
    <row r="665">
      <c r="A665" s="31" t="n"/>
      <c r="B665" s="31" t="n"/>
      <c r="C665" s="31" t="n"/>
      <c r="D665" s="31" t="n"/>
      <c r="E665" s="31" t="n"/>
      <c r="F665" s="31" t="n"/>
      <c r="G665" s="31" t="n"/>
      <c r="H665" s="31" t="n"/>
      <c r="I665" s="31" t="n"/>
      <c r="J665" s="31" t="n"/>
      <c r="K665" s="31" t="n"/>
      <c r="L665" s="31" t="n"/>
      <c r="M665" s="31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  <c r="Z665" s="31" t="n"/>
      <c r="AA665" s="31" t="n"/>
      <c r="AB665" s="31" t="n"/>
      <c r="AC665" s="31" t="n"/>
      <c r="AD665" s="31" t="n"/>
      <c r="AE665" s="31" t="n"/>
      <c r="AF665" s="31" t="n"/>
      <c r="AG665" s="31" t="n"/>
      <c r="AH665" s="31" t="n"/>
      <c r="AI665" s="31" t="n"/>
      <c r="AJ665" s="31" t="n"/>
      <c r="AK665" s="31" t="n"/>
      <c r="AL665" s="31" t="n"/>
      <c r="AM665" s="31" t="n"/>
      <c r="AN665" s="31" t="n"/>
    </row>
    <row r="666">
      <c r="A666" s="31" t="n"/>
      <c r="B666" s="31" t="n"/>
      <c r="C666" s="31" t="n"/>
      <c r="D666" s="31" t="n"/>
      <c r="E666" s="31" t="n"/>
      <c r="F666" s="31" t="n"/>
      <c r="G666" s="31" t="n"/>
      <c r="H666" s="31" t="n"/>
      <c r="I666" s="31" t="n"/>
      <c r="J666" s="31" t="n"/>
      <c r="K666" s="31" t="n"/>
      <c r="L666" s="31" t="n"/>
      <c r="M666" s="31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  <c r="Z666" s="31" t="n"/>
      <c r="AA666" s="31" t="n"/>
      <c r="AB666" s="31" t="n"/>
      <c r="AC666" s="31" t="n"/>
      <c r="AD666" s="31" t="n"/>
      <c r="AE666" s="31" t="n"/>
      <c r="AF666" s="31" t="n"/>
      <c r="AG666" s="31" t="n"/>
      <c r="AH666" s="31" t="n"/>
      <c r="AI666" s="31" t="n"/>
      <c r="AJ666" s="31" t="n"/>
      <c r="AK666" s="31" t="n"/>
      <c r="AL666" s="31" t="n"/>
      <c r="AM666" s="31" t="n"/>
      <c r="AN666" s="31" t="n"/>
    </row>
    <row r="667">
      <c r="A667" s="31" t="n"/>
      <c r="B667" s="31" t="n"/>
      <c r="C667" s="31" t="n"/>
      <c r="D667" s="31" t="n"/>
      <c r="E667" s="31" t="n"/>
      <c r="F667" s="31" t="n"/>
      <c r="G667" s="31" t="n"/>
      <c r="H667" s="31" t="n"/>
      <c r="I667" s="31" t="n"/>
      <c r="J667" s="31" t="n"/>
      <c r="K667" s="31" t="n"/>
      <c r="L667" s="31" t="n"/>
      <c r="M667" s="31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  <c r="Z667" s="31" t="n"/>
      <c r="AA667" s="31" t="n"/>
      <c r="AB667" s="31" t="n"/>
      <c r="AC667" s="31" t="n"/>
      <c r="AD667" s="31" t="n"/>
      <c r="AE667" s="31" t="n"/>
      <c r="AF667" s="31" t="n"/>
      <c r="AG667" s="31" t="n"/>
      <c r="AH667" s="31" t="n"/>
      <c r="AI667" s="31" t="n"/>
      <c r="AJ667" s="31" t="n"/>
      <c r="AK667" s="31" t="n"/>
      <c r="AL667" s="31" t="n"/>
      <c r="AM667" s="31" t="n"/>
      <c r="AN667" s="31" t="n"/>
    </row>
    <row r="668">
      <c r="A668" s="31" t="n"/>
      <c r="B668" s="31" t="n"/>
      <c r="C668" s="31" t="n"/>
      <c r="D668" s="31" t="n"/>
      <c r="E668" s="31" t="n"/>
      <c r="F668" s="31" t="n"/>
      <c r="G668" s="31" t="n"/>
      <c r="H668" s="31" t="n"/>
      <c r="I668" s="31" t="n"/>
      <c r="J668" s="31" t="n"/>
      <c r="K668" s="31" t="n"/>
      <c r="L668" s="31" t="n"/>
      <c r="M668" s="31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  <c r="Z668" s="31" t="n"/>
      <c r="AA668" s="31" t="n"/>
      <c r="AB668" s="31" t="n"/>
      <c r="AC668" s="31" t="n"/>
      <c r="AD668" s="31" t="n"/>
      <c r="AE668" s="31" t="n"/>
      <c r="AF668" s="31" t="n"/>
      <c r="AG668" s="31" t="n"/>
      <c r="AH668" s="31" t="n"/>
      <c r="AI668" s="31" t="n"/>
      <c r="AJ668" s="31" t="n"/>
      <c r="AK668" s="31" t="n"/>
      <c r="AL668" s="31" t="n"/>
      <c r="AM668" s="31" t="n"/>
      <c r="AN668" s="31" t="n"/>
    </row>
    <row r="669">
      <c r="A669" s="31" t="n"/>
      <c r="B669" s="31" t="n"/>
      <c r="C669" s="31" t="n"/>
      <c r="D669" s="31" t="n"/>
      <c r="E669" s="31" t="n"/>
      <c r="F669" s="31" t="n"/>
      <c r="G669" s="31" t="n"/>
      <c r="H669" s="31" t="n"/>
      <c r="I669" s="31" t="n"/>
      <c r="J669" s="31" t="n"/>
      <c r="K669" s="31" t="n"/>
      <c r="L669" s="31" t="n"/>
      <c r="M669" s="31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  <c r="Z669" s="31" t="n"/>
      <c r="AA669" s="31" t="n"/>
      <c r="AB669" s="31" t="n"/>
      <c r="AC669" s="31" t="n"/>
      <c r="AD669" s="31" t="n"/>
      <c r="AE669" s="31" t="n"/>
      <c r="AF669" s="31" t="n"/>
      <c r="AG669" s="31" t="n"/>
      <c r="AH669" s="31" t="n"/>
      <c r="AI669" s="31" t="n"/>
      <c r="AJ669" s="31" t="n"/>
      <c r="AK669" s="31" t="n"/>
      <c r="AL669" s="31" t="n"/>
      <c r="AM669" s="31" t="n"/>
      <c r="AN669" s="31" t="n"/>
    </row>
    <row r="670">
      <c r="A670" s="31" t="n"/>
      <c r="B670" s="31" t="n"/>
      <c r="C670" s="31" t="n"/>
      <c r="D670" s="31" t="n"/>
      <c r="E670" s="31" t="n"/>
      <c r="F670" s="31" t="n"/>
      <c r="G670" s="31" t="n"/>
      <c r="H670" s="31" t="n"/>
      <c r="I670" s="31" t="n"/>
      <c r="J670" s="31" t="n"/>
      <c r="K670" s="31" t="n"/>
      <c r="L670" s="31" t="n"/>
      <c r="M670" s="31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  <c r="Z670" s="31" t="n"/>
      <c r="AA670" s="31" t="n"/>
      <c r="AB670" s="31" t="n"/>
      <c r="AC670" s="31" t="n"/>
      <c r="AD670" s="31" t="n"/>
      <c r="AE670" s="31" t="n"/>
      <c r="AF670" s="31" t="n"/>
      <c r="AG670" s="31" t="n"/>
      <c r="AH670" s="31" t="n"/>
      <c r="AI670" s="31" t="n"/>
      <c r="AJ670" s="31" t="n"/>
      <c r="AK670" s="31" t="n"/>
      <c r="AL670" s="31" t="n"/>
      <c r="AM670" s="31" t="n"/>
      <c r="AN670" s="31" t="n"/>
    </row>
    <row r="671">
      <c r="A671" s="31" t="n"/>
      <c r="B671" s="31" t="n"/>
      <c r="C671" s="31" t="n"/>
      <c r="D671" s="31" t="n"/>
      <c r="E671" s="31" t="n"/>
      <c r="F671" s="31" t="n"/>
      <c r="G671" s="31" t="n"/>
      <c r="H671" s="31" t="n"/>
      <c r="I671" s="31" t="n"/>
      <c r="J671" s="31" t="n"/>
      <c r="K671" s="31" t="n"/>
      <c r="L671" s="31" t="n"/>
      <c r="M671" s="31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  <c r="Z671" s="31" t="n"/>
      <c r="AA671" s="31" t="n"/>
      <c r="AB671" s="31" t="n"/>
      <c r="AC671" s="31" t="n"/>
      <c r="AD671" s="31" t="n"/>
      <c r="AE671" s="31" t="n"/>
      <c r="AF671" s="31" t="n"/>
      <c r="AG671" s="31" t="n"/>
      <c r="AH671" s="31" t="n"/>
      <c r="AI671" s="31" t="n"/>
      <c r="AJ671" s="31" t="n"/>
      <c r="AK671" s="31" t="n"/>
      <c r="AL671" s="31" t="n"/>
      <c r="AM671" s="31" t="n"/>
      <c r="AN671" s="31" t="n"/>
    </row>
    <row r="672">
      <c r="A672" s="31" t="n"/>
      <c r="B672" s="31" t="n"/>
      <c r="C672" s="31" t="n"/>
      <c r="D672" s="31" t="n"/>
      <c r="E672" s="31" t="n"/>
      <c r="F672" s="31" t="n"/>
      <c r="G672" s="31" t="n"/>
      <c r="H672" s="31" t="n"/>
      <c r="I672" s="31" t="n"/>
      <c r="J672" s="31" t="n"/>
      <c r="K672" s="31" t="n"/>
      <c r="L672" s="31" t="n"/>
      <c r="M672" s="31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  <c r="Z672" s="31" t="n"/>
      <c r="AA672" s="31" t="n"/>
      <c r="AB672" s="31" t="n"/>
      <c r="AC672" s="31" t="n"/>
      <c r="AD672" s="31" t="n"/>
      <c r="AE672" s="31" t="n"/>
      <c r="AF672" s="31" t="n"/>
      <c r="AG672" s="31" t="n"/>
      <c r="AH672" s="31" t="n"/>
      <c r="AI672" s="31" t="n"/>
      <c r="AJ672" s="31" t="n"/>
      <c r="AK672" s="31" t="n"/>
      <c r="AL672" s="31" t="n"/>
      <c r="AM672" s="31" t="n"/>
      <c r="AN672" s="31" t="n"/>
    </row>
    <row r="673">
      <c r="A673" s="31" t="n"/>
      <c r="B673" s="31" t="n"/>
      <c r="C673" s="31" t="n"/>
      <c r="D673" s="31" t="n"/>
      <c r="E673" s="31" t="n"/>
      <c r="F673" s="31" t="n"/>
      <c r="G673" s="31" t="n"/>
      <c r="H673" s="31" t="n"/>
      <c r="I673" s="31" t="n"/>
      <c r="J673" s="31" t="n"/>
      <c r="K673" s="31" t="n"/>
      <c r="L673" s="31" t="n"/>
      <c r="M673" s="31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  <c r="Z673" s="31" t="n"/>
      <c r="AA673" s="31" t="n"/>
      <c r="AB673" s="31" t="n"/>
      <c r="AC673" s="31" t="n"/>
      <c r="AD673" s="31" t="n"/>
      <c r="AE673" s="31" t="n"/>
      <c r="AF673" s="31" t="n"/>
      <c r="AG673" s="31" t="n"/>
      <c r="AH673" s="31" t="n"/>
      <c r="AI673" s="31" t="n"/>
      <c r="AJ673" s="31" t="n"/>
      <c r="AK673" s="31" t="n"/>
      <c r="AL673" s="31" t="n"/>
      <c r="AM673" s="31" t="n"/>
      <c r="AN673" s="31" t="n"/>
    </row>
    <row r="674">
      <c r="A674" s="31" t="n"/>
      <c r="B674" s="31" t="n"/>
      <c r="C674" s="31" t="n"/>
      <c r="D674" s="31" t="n"/>
      <c r="E674" s="31" t="n"/>
      <c r="F674" s="31" t="n"/>
      <c r="G674" s="31" t="n"/>
      <c r="H674" s="31" t="n"/>
      <c r="I674" s="31" t="n"/>
      <c r="J674" s="31" t="n"/>
      <c r="K674" s="31" t="n"/>
      <c r="L674" s="31" t="n"/>
      <c r="M674" s="31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  <c r="Z674" s="31" t="n"/>
      <c r="AA674" s="31" t="n"/>
      <c r="AB674" s="31" t="n"/>
      <c r="AC674" s="31" t="n"/>
      <c r="AD674" s="31" t="n"/>
      <c r="AE674" s="31" t="n"/>
      <c r="AF674" s="31" t="n"/>
      <c r="AG674" s="31" t="n"/>
      <c r="AH674" s="31" t="n"/>
      <c r="AI674" s="31" t="n"/>
      <c r="AJ674" s="31" t="n"/>
      <c r="AK674" s="31" t="n"/>
      <c r="AL674" s="31" t="n"/>
      <c r="AM674" s="31" t="n"/>
      <c r="AN674" s="31" t="n"/>
    </row>
    <row r="675">
      <c r="A675" s="31" t="n"/>
      <c r="B675" s="31" t="n"/>
      <c r="C675" s="31" t="n"/>
      <c r="D675" s="31" t="n"/>
      <c r="E675" s="31" t="n"/>
      <c r="F675" s="31" t="n"/>
      <c r="G675" s="31" t="n"/>
      <c r="H675" s="31" t="n"/>
      <c r="I675" s="31" t="n"/>
      <c r="J675" s="31" t="n"/>
      <c r="K675" s="31" t="n"/>
      <c r="L675" s="31" t="n"/>
      <c r="M675" s="31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  <c r="Z675" s="31" t="n"/>
      <c r="AA675" s="31" t="n"/>
      <c r="AB675" s="31" t="n"/>
      <c r="AC675" s="31" t="n"/>
      <c r="AD675" s="31" t="n"/>
      <c r="AE675" s="31" t="n"/>
      <c r="AF675" s="31" t="n"/>
      <c r="AG675" s="31" t="n"/>
      <c r="AH675" s="31" t="n"/>
      <c r="AI675" s="31" t="n"/>
      <c r="AJ675" s="31" t="n"/>
      <c r="AK675" s="31" t="n"/>
      <c r="AL675" s="31" t="n"/>
      <c r="AM675" s="31" t="n"/>
      <c r="AN675" s="31" t="n"/>
    </row>
    <row r="676">
      <c r="A676" s="31" t="n"/>
      <c r="B676" s="31" t="n"/>
      <c r="C676" s="31" t="n"/>
      <c r="D676" s="31" t="n"/>
      <c r="E676" s="31" t="n"/>
      <c r="F676" s="31" t="n"/>
      <c r="G676" s="31" t="n"/>
      <c r="H676" s="31" t="n"/>
      <c r="I676" s="31" t="n"/>
      <c r="J676" s="31" t="n"/>
      <c r="K676" s="31" t="n"/>
      <c r="L676" s="31" t="n"/>
      <c r="M676" s="31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  <c r="Z676" s="31" t="n"/>
      <c r="AA676" s="31" t="n"/>
      <c r="AB676" s="31" t="n"/>
      <c r="AC676" s="31" t="n"/>
      <c r="AD676" s="31" t="n"/>
      <c r="AE676" s="31" t="n"/>
      <c r="AF676" s="31" t="n"/>
      <c r="AG676" s="31" t="n"/>
      <c r="AH676" s="31" t="n"/>
      <c r="AI676" s="31" t="n"/>
      <c r="AJ676" s="31" t="n"/>
      <c r="AK676" s="31" t="n"/>
      <c r="AL676" s="31" t="n"/>
      <c r="AM676" s="31" t="n"/>
      <c r="AN676" s="31" t="n"/>
    </row>
    <row r="677">
      <c r="A677" s="31" t="n"/>
      <c r="B677" s="31" t="n"/>
      <c r="C677" s="31" t="n"/>
      <c r="D677" s="31" t="n"/>
      <c r="E677" s="31" t="n"/>
      <c r="F677" s="31" t="n"/>
      <c r="G677" s="31" t="n"/>
      <c r="H677" s="31" t="n"/>
      <c r="I677" s="31" t="n"/>
      <c r="J677" s="31" t="n"/>
      <c r="K677" s="31" t="n"/>
      <c r="L677" s="31" t="n"/>
      <c r="M677" s="31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  <c r="Z677" s="31" t="n"/>
      <c r="AA677" s="31" t="n"/>
      <c r="AB677" s="31" t="n"/>
      <c r="AC677" s="31" t="n"/>
      <c r="AD677" s="31" t="n"/>
      <c r="AE677" s="31" t="n"/>
      <c r="AF677" s="31" t="n"/>
      <c r="AG677" s="31" t="n"/>
      <c r="AH677" s="31" t="n"/>
      <c r="AI677" s="31" t="n"/>
      <c r="AJ677" s="31" t="n"/>
      <c r="AK677" s="31" t="n"/>
      <c r="AL677" s="31" t="n"/>
      <c r="AM677" s="31" t="n"/>
      <c r="AN677" s="31" t="n"/>
    </row>
    <row r="678">
      <c r="A678" s="31" t="n"/>
      <c r="B678" s="31" t="n"/>
      <c r="C678" s="31" t="n"/>
      <c r="D678" s="31" t="n"/>
      <c r="E678" s="31" t="n"/>
      <c r="F678" s="31" t="n"/>
      <c r="G678" s="31" t="n"/>
      <c r="H678" s="31" t="n"/>
      <c r="I678" s="31" t="n"/>
      <c r="J678" s="31" t="n"/>
      <c r="K678" s="31" t="n"/>
      <c r="L678" s="31" t="n"/>
      <c r="M678" s="31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  <c r="Z678" s="31" t="n"/>
      <c r="AA678" s="31" t="n"/>
      <c r="AB678" s="31" t="n"/>
      <c r="AC678" s="31" t="n"/>
      <c r="AD678" s="31" t="n"/>
      <c r="AE678" s="31" t="n"/>
      <c r="AF678" s="31" t="n"/>
      <c r="AG678" s="31" t="n"/>
      <c r="AH678" s="31" t="n"/>
      <c r="AI678" s="31" t="n"/>
      <c r="AJ678" s="31" t="n"/>
      <c r="AK678" s="31" t="n"/>
      <c r="AL678" s="31" t="n"/>
      <c r="AM678" s="31" t="n"/>
      <c r="AN678" s="31" t="n"/>
    </row>
    <row r="679">
      <c r="A679" s="31" t="n"/>
      <c r="B679" s="31" t="n"/>
      <c r="C679" s="31" t="n"/>
      <c r="D679" s="31" t="n"/>
      <c r="E679" s="31" t="n"/>
      <c r="F679" s="31" t="n"/>
      <c r="G679" s="31" t="n"/>
      <c r="H679" s="31" t="n"/>
      <c r="I679" s="31" t="n"/>
      <c r="J679" s="31" t="n"/>
      <c r="K679" s="31" t="n"/>
      <c r="L679" s="31" t="n"/>
      <c r="M679" s="31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  <c r="Z679" s="31" t="n"/>
      <c r="AA679" s="31" t="n"/>
      <c r="AB679" s="31" t="n"/>
      <c r="AC679" s="31" t="n"/>
      <c r="AD679" s="31" t="n"/>
      <c r="AE679" s="31" t="n"/>
      <c r="AF679" s="31" t="n"/>
      <c r="AG679" s="31" t="n"/>
      <c r="AH679" s="31" t="n"/>
      <c r="AI679" s="31" t="n"/>
      <c r="AJ679" s="31" t="n"/>
      <c r="AK679" s="31" t="n"/>
      <c r="AL679" s="31" t="n"/>
      <c r="AM679" s="31" t="n"/>
      <c r="AN679" s="31" t="n"/>
    </row>
    <row r="680">
      <c r="A680" s="31" t="n"/>
      <c r="B680" s="31" t="n"/>
      <c r="C680" s="31" t="n"/>
      <c r="D680" s="31" t="n"/>
      <c r="E680" s="31" t="n"/>
      <c r="F680" s="31" t="n"/>
      <c r="G680" s="31" t="n"/>
      <c r="H680" s="31" t="n"/>
      <c r="I680" s="31" t="n"/>
      <c r="J680" s="31" t="n"/>
      <c r="K680" s="31" t="n"/>
      <c r="L680" s="31" t="n"/>
      <c r="M680" s="31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  <c r="Z680" s="31" t="n"/>
      <c r="AA680" s="31" t="n"/>
      <c r="AB680" s="31" t="n"/>
      <c r="AC680" s="31" t="n"/>
      <c r="AD680" s="31" t="n"/>
      <c r="AE680" s="31" t="n"/>
      <c r="AF680" s="31" t="n"/>
      <c r="AG680" s="31" t="n"/>
      <c r="AH680" s="31" t="n"/>
      <c r="AI680" s="31" t="n"/>
      <c r="AJ680" s="31" t="n"/>
      <c r="AK680" s="31" t="n"/>
      <c r="AL680" s="31" t="n"/>
      <c r="AM680" s="31" t="n"/>
      <c r="AN680" s="31" t="n"/>
    </row>
    <row r="681">
      <c r="A681" s="31" t="n"/>
      <c r="B681" s="31" t="n"/>
      <c r="C681" s="31" t="n"/>
      <c r="D681" s="31" t="n"/>
      <c r="E681" s="31" t="n"/>
      <c r="F681" s="31" t="n"/>
      <c r="G681" s="31" t="n"/>
      <c r="H681" s="31" t="n"/>
      <c r="I681" s="31" t="n"/>
      <c r="J681" s="31" t="n"/>
      <c r="K681" s="31" t="n"/>
      <c r="L681" s="31" t="n"/>
      <c r="M681" s="31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  <c r="Z681" s="31" t="n"/>
      <c r="AA681" s="31" t="n"/>
      <c r="AB681" s="31" t="n"/>
      <c r="AC681" s="31" t="n"/>
      <c r="AD681" s="31" t="n"/>
      <c r="AE681" s="31" t="n"/>
      <c r="AF681" s="31" t="n"/>
      <c r="AG681" s="31" t="n"/>
      <c r="AH681" s="31" t="n"/>
      <c r="AI681" s="31" t="n"/>
      <c r="AJ681" s="31" t="n"/>
      <c r="AK681" s="31" t="n"/>
      <c r="AL681" s="31" t="n"/>
      <c r="AM681" s="31" t="n"/>
      <c r="AN681" s="31" t="n"/>
    </row>
    <row r="682">
      <c r="A682" s="31" t="n"/>
      <c r="B682" s="31" t="n"/>
      <c r="C682" s="31" t="n"/>
      <c r="D682" s="31" t="n"/>
      <c r="E682" s="31" t="n"/>
      <c r="F682" s="31" t="n"/>
      <c r="G682" s="31" t="n"/>
      <c r="H682" s="31" t="n"/>
      <c r="I682" s="31" t="n"/>
      <c r="J682" s="31" t="n"/>
      <c r="K682" s="31" t="n"/>
      <c r="L682" s="31" t="n"/>
      <c r="M682" s="31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  <c r="Z682" s="31" t="n"/>
      <c r="AA682" s="31" t="n"/>
      <c r="AB682" s="31" t="n"/>
      <c r="AC682" s="31" t="n"/>
      <c r="AD682" s="31" t="n"/>
      <c r="AE682" s="31" t="n"/>
      <c r="AF682" s="31" t="n"/>
      <c r="AG682" s="31" t="n"/>
      <c r="AH682" s="31" t="n"/>
      <c r="AI682" s="31" t="n"/>
      <c r="AJ682" s="31" t="n"/>
      <c r="AK682" s="31" t="n"/>
      <c r="AL682" s="31" t="n"/>
      <c r="AM682" s="31" t="n"/>
      <c r="AN682" s="31" t="n"/>
    </row>
    <row r="683">
      <c r="A683" s="31" t="n"/>
      <c r="B683" s="31" t="n"/>
      <c r="C683" s="31" t="n"/>
      <c r="D683" s="31" t="n"/>
      <c r="E683" s="31" t="n"/>
      <c r="F683" s="31" t="n"/>
      <c r="G683" s="31" t="n"/>
      <c r="H683" s="31" t="n"/>
      <c r="I683" s="31" t="n"/>
      <c r="J683" s="31" t="n"/>
      <c r="K683" s="31" t="n"/>
      <c r="L683" s="31" t="n"/>
      <c r="M683" s="31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  <c r="Z683" s="31" t="n"/>
      <c r="AA683" s="31" t="n"/>
      <c r="AB683" s="31" t="n"/>
      <c r="AC683" s="31" t="n"/>
      <c r="AD683" s="31" t="n"/>
      <c r="AE683" s="31" t="n"/>
      <c r="AF683" s="31" t="n"/>
      <c r="AG683" s="31" t="n"/>
      <c r="AH683" s="31" t="n"/>
      <c r="AI683" s="31" t="n"/>
      <c r="AJ683" s="31" t="n"/>
      <c r="AK683" s="31" t="n"/>
      <c r="AL683" s="31" t="n"/>
      <c r="AM683" s="31" t="n"/>
      <c r="AN683" s="31" t="n"/>
    </row>
    <row r="684">
      <c r="A684" s="31" t="n"/>
      <c r="B684" s="31" t="n"/>
      <c r="C684" s="31" t="n"/>
      <c r="D684" s="31" t="n"/>
      <c r="E684" s="31" t="n"/>
      <c r="F684" s="31" t="n"/>
      <c r="G684" s="31" t="n"/>
      <c r="H684" s="31" t="n"/>
      <c r="I684" s="31" t="n"/>
      <c r="J684" s="31" t="n"/>
      <c r="K684" s="31" t="n"/>
      <c r="L684" s="31" t="n"/>
      <c r="M684" s="31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  <c r="Z684" s="31" t="n"/>
      <c r="AA684" s="31" t="n"/>
      <c r="AB684" s="31" t="n"/>
      <c r="AC684" s="31" t="n"/>
      <c r="AD684" s="31" t="n"/>
      <c r="AE684" s="31" t="n"/>
      <c r="AF684" s="31" t="n"/>
      <c r="AG684" s="31" t="n"/>
      <c r="AH684" s="31" t="n"/>
      <c r="AI684" s="31" t="n"/>
      <c r="AJ684" s="31" t="n"/>
      <c r="AK684" s="31" t="n"/>
      <c r="AL684" s="31" t="n"/>
      <c r="AM684" s="31" t="n"/>
      <c r="AN684" s="31" t="n"/>
    </row>
    <row r="685">
      <c r="A685" s="31" t="n"/>
      <c r="B685" s="31" t="n"/>
      <c r="C685" s="31" t="n"/>
      <c r="D685" s="31" t="n"/>
      <c r="E685" s="31" t="n"/>
      <c r="F685" s="31" t="n"/>
      <c r="G685" s="31" t="n"/>
      <c r="H685" s="31" t="n"/>
      <c r="I685" s="31" t="n"/>
      <c r="J685" s="31" t="n"/>
      <c r="K685" s="31" t="n"/>
      <c r="L685" s="31" t="n"/>
      <c r="M685" s="31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  <c r="Z685" s="31" t="n"/>
      <c r="AA685" s="31" t="n"/>
      <c r="AB685" s="31" t="n"/>
      <c r="AC685" s="31" t="n"/>
      <c r="AD685" s="31" t="n"/>
      <c r="AE685" s="31" t="n"/>
      <c r="AF685" s="31" t="n"/>
      <c r="AG685" s="31" t="n"/>
      <c r="AH685" s="31" t="n"/>
      <c r="AI685" s="31" t="n"/>
      <c r="AJ685" s="31" t="n"/>
      <c r="AK685" s="31" t="n"/>
      <c r="AL685" s="31" t="n"/>
      <c r="AM685" s="31" t="n"/>
      <c r="AN685" s="31" t="n"/>
    </row>
    <row r="686">
      <c r="A686" s="31" t="n"/>
      <c r="B686" s="31" t="n"/>
      <c r="C686" s="31" t="n"/>
      <c r="D686" s="31" t="n"/>
      <c r="E686" s="31" t="n"/>
      <c r="F686" s="31" t="n"/>
      <c r="G686" s="31" t="n"/>
      <c r="H686" s="31" t="n"/>
      <c r="I686" s="31" t="n"/>
      <c r="J686" s="31" t="n"/>
      <c r="K686" s="31" t="n"/>
      <c r="L686" s="31" t="n"/>
      <c r="M686" s="31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  <c r="Z686" s="31" t="n"/>
      <c r="AA686" s="31" t="n"/>
      <c r="AB686" s="31" t="n"/>
      <c r="AC686" s="31" t="n"/>
      <c r="AD686" s="31" t="n"/>
      <c r="AE686" s="31" t="n"/>
      <c r="AF686" s="31" t="n"/>
      <c r="AG686" s="31" t="n"/>
      <c r="AH686" s="31" t="n"/>
      <c r="AI686" s="31" t="n"/>
      <c r="AJ686" s="31" t="n"/>
      <c r="AK686" s="31" t="n"/>
      <c r="AL686" s="31" t="n"/>
      <c r="AM686" s="31" t="n"/>
      <c r="AN686" s="31" t="n"/>
    </row>
    <row r="687">
      <c r="A687" s="31" t="n"/>
      <c r="B687" s="31" t="n"/>
      <c r="C687" s="31" t="n"/>
      <c r="D687" s="31" t="n"/>
      <c r="E687" s="31" t="n"/>
      <c r="F687" s="31" t="n"/>
      <c r="G687" s="31" t="n"/>
      <c r="H687" s="31" t="n"/>
      <c r="I687" s="31" t="n"/>
      <c r="J687" s="31" t="n"/>
      <c r="K687" s="31" t="n"/>
      <c r="L687" s="31" t="n"/>
      <c r="M687" s="31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  <c r="Z687" s="31" t="n"/>
      <c r="AA687" s="31" t="n"/>
      <c r="AB687" s="31" t="n"/>
      <c r="AC687" s="31" t="n"/>
      <c r="AD687" s="31" t="n"/>
      <c r="AE687" s="31" t="n"/>
      <c r="AF687" s="31" t="n"/>
      <c r="AG687" s="31" t="n"/>
      <c r="AH687" s="31" t="n"/>
      <c r="AI687" s="31" t="n"/>
      <c r="AJ687" s="31" t="n"/>
      <c r="AK687" s="31" t="n"/>
      <c r="AL687" s="31" t="n"/>
      <c r="AM687" s="31" t="n"/>
      <c r="AN687" s="31" t="n"/>
    </row>
    <row r="688">
      <c r="A688" s="31" t="n"/>
      <c r="B688" s="31" t="n"/>
      <c r="C688" s="31" t="n"/>
      <c r="D688" s="31" t="n"/>
      <c r="E688" s="31" t="n"/>
      <c r="F688" s="31" t="n"/>
      <c r="G688" s="31" t="n"/>
      <c r="H688" s="31" t="n"/>
      <c r="I688" s="31" t="n"/>
      <c r="J688" s="31" t="n"/>
      <c r="K688" s="31" t="n"/>
      <c r="L688" s="31" t="n"/>
      <c r="M688" s="31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  <c r="Z688" s="31" t="n"/>
      <c r="AA688" s="31" t="n"/>
      <c r="AB688" s="31" t="n"/>
      <c r="AC688" s="31" t="n"/>
      <c r="AD688" s="31" t="n"/>
      <c r="AE688" s="31" t="n"/>
      <c r="AF688" s="31" t="n"/>
      <c r="AG688" s="31" t="n"/>
      <c r="AH688" s="31" t="n"/>
      <c r="AI688" s="31" t="n"/>
      <c r="AJ688" s="31" t="n"/>
      <c r="AK688" s="31" t="n"/>
      <c r="AL688" s="31" t="n"/>
      <c r="AM688" s="31" t="n"/>
      <c r="AN688" s="31" t="n"/>
    </row>
    <row r="689">
      <c r="A689" s="31" t="n"/>
      <c r="B689" s="31" t="n"/>
      <c r="C689" s="31" t="n"/>
      <c r="D689" s="31" t="n"/>
      <c r="E689" s="31" t="n"/>
      <c r="F689" s="31" t="n"/>
      <c r="G689" s="31" t="n"/>
      <c r="H689" s="31" t="n"/>
      <c r="I689" s="31" t="n"/>
      <c r="J689" s="31" t="n"/>
      <c r="K689" s="31" t="n"/>
      <c r="L689" s="31" t="n"/>
      <c r="M689" s="31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  <c r="Z689" s="31" t="n"/>
      <c r="AA689" s="31" t="n"/>
      <c r="AB689" s="31" t="n"/>
      <c r="AC689" s="31" t="n"/>
      <c r="AD689" s="31" t="n"/>
      <c r="AE689" s="31" t="n"/>
      <c r="AF689" s="31" t="n"/>
      <c r="AG689" s="31" t="n"/>
      <c r="AH689" s="31" t="n"/>
      <c r="AI689" s="31" t="n"/>
      <c r="AJ689" s="31" t="n"/>
      <c r="AK689" s="31" t="n"/>
      <c r="AL689" s="31" t="n"/>
      <c r="AM689" s="31" t="n"/>
      <c r="AN689" s="31" t="n"/>
    </row>
    <row r="690">
      <c r="A690" s="31" t="n"/>
      <c r="B690" s="31" t="n"/>
      <c r="C690" s="31" t="n"/>
      <c r="D690" s="31" t="n"/>
      <c r="E690" s="31" t="n"/>
      <c r="F690" s="31" t="n"/>
      <c r="G690" s="31" t="n"/>
      <c r="H690" s="31" t="n"/>
      <c r="I690" s="31" t="n"/>
      <c r="J690" s="31" t="n"/>
      <c r="K690" s="31" t="n"/>
      <c r="L690" s="31" t="n"/>
      <c r="M690" s="31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  <c r="Z690" s="31" t="n"/>
      <c r="AA690" s="31" t="n"/>
      <c r="AB690" s="31" t="n"/>
      <c r="AC690" s="31" t="n"/>
      <c r="AD690" s="31" t="n"/>
      <c r="AE690" s="31" t="n"/>
      <c r="AF690" s="31" t="n"/>
      <c r="AG690" s="31" t="n"/>
      <c r="AH690" s="31" t="n"/>
      <c r="AI690" s="31" t="n"/>
      <c r="AJ690" s="31" t="n"/>
      <c r="AK690" s="31" t="n"/>
      <c r="AL690" s="31" t="n"/>
      <c r="AM690" s="31" t="n"/>
      <c r="AN690" s="31" t="n"/>
    </row>
    <row r="691">
      <c r="A691" s="31" t="n"/>
      <c r="B691" s="31" t="n"/>
      <c r="C691" s="31" t="n"/>
      <c r="D691" s="31" t="n"/>
      <c r="E691" s="31" t="n"/>
      <c r="F691" s="31" t="n"/>
      <c r="G691" s="31" t="n"/>
      <c r="H691" s="31" t="n"/>
      <c r="I691" s="31" t="n"/>
      <c r="J691" s="31" t="n"/>
      <c r="K691" s="31" t="n"/>
      <c r="L691" s="31" t="n"/>
      <c r="M691" s="31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  <c r="Z691" s="31" t="n"/>
      <c r="AA691" s="31" t="n"/>
      <c r="AB691" s="31" t="n"/>
      <c r="AC691" s="31" t="n"/>
      <c r="AD691" s="31" t="n"/>
      <c r="AE691" s="31" t="n"/>
      <c r="AF691" s="31" t="n"/>
      <c r="AG691" s="31" t="n"/>
      <c r="AH691" s="31" t="n"/>
      <c r="AI691" s="31" t="n"/>
      <c r="AJ691" s="31" t="n"/>
      <c r="AK691" s="31" t="n"/>
      <c r="AL691" s="31" t="n"/>
      <c r="AM691" s="31" t="n"/>
      <c r="AN691" s="31" t="n"/>
    </row>
    <row r="692">
      <c r="A692" s="31" t="n"/>
      <c r="B692" s="31" t="n"/>
      <c r="C692" s="31" t="n"/>
      <c r="D692" s="31" t="n"/>
      <c r="E692" s="31" t="n"/>
      <c r="F692" s="31" t="n"/>
      <c r="G692" s="31" t="n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  <c r="Z692" s="31" t="n"/>
      <c r="AA692" s="31" t="n"/>
      <c r="AB692" s="31" t="n"/>
      <c r="AC692" s="31" t="n"/>
      <c r="AD692" s="31" t="n"/>
      <c r="AE692" s="31" t="n"/>
      <c r="AF692" s="31" t="n"/>
      <c r="AG692" s="31" t="n"/>
      <c r="AH692" s="31" t="n"/>
      <c r="AI692" s="31" t="n"/>
      <c r="AJ692" s="31" t="n"/>
      <c r="AK692" s="31" t="n"/>
      <c r="AL692" s="31" t="n"/>
      <c r="AM692" s="31" t="n"/>
      <c r="AN692" s="31" t="n"/>
    </row>
    <row r="693">
      <c r="A693" s="31" t="n"/>
      <c r="B693" s="31" t="n"/>
      <c r="C693" s="31" t="n"/>
      <c r="D693" s="31" t="n"/>
      <c r="E693" s="31" t="n"/>
      <c r="F693" s="31" t="n"/>
      <c r="G693" s="31" t="n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  <c r="Z693" s="31" t="n"/>
      <c r="AA693" s="31" t="n"/>
      <c r="AB693" s="31" t="n"/>
      <c r="AC693" s="31" t="n"/>
      <c r="AD693" s="31" t="n"/>
      <c r="AE693" s="31" t="n"/>
      <c r="AF693" s="31" t="n"/>
      <c r="AG693" s="31" t="n"/>
      <c r="AH693" s="31" t="n"/>
      <c r="AI693" s="31" t="n"/>
      <c r="AJ693" s="31" t="n"/>
      <c r="AK693" s="31" t="n"/>
      <c r="AL693" s="31" t="n"/>
      <c r="AM693" s="31" t="n"/>
      <c r="AN693" s="31" t="n"/>
    </row>
    <row r="694">
      <c r="A694" s="31" t="n"/>
      <c r="B694" s="31" t="n"/>
      <c r="C694" s="31" t="n"/>
      <c r="D694" s="31" t="n"/>
      <c r="E694" s="31" t="n"/>
      <c r="F694" s="31" t="n"/>
      <c r="G694" s="31" t="n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  <c r="Z694" s="31" t="n"/>
      <c r="AA694" s="31" t="n"/>
      <c r="AB694" s="31" t="n"/>
      <c r="AC694" s="31" t="n"/>
      <c r="AD694" s="31" t="n"/>
      <c r="AE694" s="31" t="n"/>
      <c r="AF694" s="31" t="n"/>
      <c r="AG694" s="31" t="n"/>
      <c r="AH694" s="31" t="n"/>
      <c r="AI694" s="31" t="n"/>
      <c r="AJ694" s="31" t="n"/>
      <c r="AK694" s="31" t="n"/>
      <c r="AL694" s="31" t="n"/>
      <c r="AM694" s="31" t="n"/>
      <c r="AN694" s="31" t="n"/>
    </row>
    <row r="695">
      <c r="A695" s="31" t="n"/>
      <c r="B695" s="31" t="n"/>
      <c r="C695" s="31" t="n"/>
      <c r="D695" s="31" t="n"/>
      <c r="E695" s="31" t="n"/>
      <c r="F695" s="31" t="n"/>
      <c r="G695" s="31" t="n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  <c r="Z695" s="31" t="n"/>
      <c r="AA695" s="31" t="n"/>
      <c r="AB695" s="31" t="n"/>
      <c r="AC695" s="31" t="n"/>
      <c r="AD695" s="31" t="n"/>
      <c r="AE695" s="31" t="n"/>
      <c r="AF695" s="31" t="n"/>
      <c r="AG695" s="31" t="n"/>
      <c r="AH695" s="31" t="n"/>
      <c r="AI695" s="31" t="n"/>
      <c r="AJ695" s="31" t="n"/>
      <c r="AK695" s="31" t="n"/>
      <c r="AL695" s="31" t="n"/>
      <c r="AM695" s="31" t="n"/>
      <c r="AN695" s="31" t="n"/>
    </row>
    <row r="696">
      <c r="A696" s="31" t="n"/>
      <c r="B696" s="31" t="n"/>
      <c r="C696" s="31" t="n"/>
      <c r="D696" s="31" t="n"/>
      <c r="E696" s="31" t="n"/>
      <c r="F696" s="31" t="n"/>
      <c r="G696" s="31" t="n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  <c r="Z696" s="31" t="n"/>
      <c r="AA696" s="31" t="n"/>
      <c r="AB696" s="31" t="n"/>
      <c r="AC696" s="31" t="n"/>
      <c r="AD696" s="31" t="n"/>
      <c r="AE696" s="31" t="n"/>
      <c r="AF696" s="31" t="n"/>
      <c r="AG696" s="31" t="n"/>
      <c r="AH696" s="31" t="n"/>
      <c r="AI696" s="31" t="n"/>
      <c r="AJ696" s="31" t="n"/>
      <c r="AK696" s="31" t="n"/>
      <c r="AL696" s="31" t="n"/>
      <c r="AM696" s="31" t="n"/>
      <c r="AN696" s="31" t="n"/>
    </row>
    <row r="697">
      <c r="A697" s="31" t="n"/>
      <c r="B697" s="31" t="n"/>
      <c r="C697" s="31" t="n"/>
      <c r="D697" s="31" t="n"/>
      <c r="E697" s="31" t="n"/>
      <c r="F697" s="31" t="n"/>
      <c r="G697" s="31" t="n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  <c r="Z697" s="31" t="n"/>
      <c r="AA697" s="31" t="n"/>
      <c r="AB697" s="31" t="n"/>
      <c r="AC697" s="31" t="n"/>
      <c r="AD697" s="31" t="n"/>
      <c r="AE697" s="31" t="n"/>
      <c r="AF697" s="31" t="n"/>
      <c r="AG697" s="31" t="n"/>
      <c r="AH697" s="31" t="n"/>
      <c r="AI697" s="31" t="n"/>
      <c r="AJ697" s="31" t="n"/>
      <c r="AK697" s="31" t="n"/>
      <c r="AL697" s="31" t="n"/>
      <c r="AM697" s="31" t="n"/>
      <c r="AN697" s="31" t="n"/>
    </row>
    <row r="698">
      <c r="A698" s="31" t="n"/>
      <c r="B698" s="31" t="n"/>
      <c r="C698" s="31" t="n"/>
      <c r="D698" s="31" t="n"/>
      <c r="E698" s="31" t="n"/>
      <c r="F698" s="31" t="n"/>
      <c r="G698" s="31" t="n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  <c r="Z698" s="31" t="n"/>
      <c r="AA698" s="31" t="n"/>
      <c r="AB698" s="31" t="n"/>
      <c r="AC698" s="31" t="n"/>
      <c r="AD698" s="31" t="n"/>
      <c r="AE698" s="31" t="n"/>
      <c r="AF698" s="31" t="n"/>
      <c r="AG698" s="31" t="n"/>
      <c r="AH698" s="31" t="n"/>
      <c r="AI698" s="31" t="n"/>
      <c r="AJ698" s="31" t="n"/>
      <c r="AK698" s="31" t="n"/>
      <c r="AL698" s="31" t="n"/>
      <c r="AM698" s="31" t="n"/>
      <c r="AN698" s="31" t="n"/>
    </row>
    <row r="699">
      <c r="A699" s="31" t="n"/>
      <c r="B699" s="31" t="n"/>
      <c r="C699" s="31" t="n"/>
      <c r="D699" s="31" t="n"/>
      <c r="E699" s="31" t="n"/>
      <c r="F699" s="31" t="n"/>
      <c r="G699" s="31" t="n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  <c r="Z699" s="31" t="n"/>
      <c r="AA699" s="31" t="n"/>
      <c r="AB699" s="31" t="n"/>
      <c r="AC699" s="31" t="n"/>
      <c r="AD699" s="31" t="n"/>
      <c r="AE699" s="31" t="n"/>
      <c r="AF699" s="31" t="n"/>
      <c r="AG699" s="31" t="n"/>
      <c r="AH699" s="31" t="n"/>
      <c r="AI699" s="31" t="n"/>
      <c r="AJ699" s="31" t="n"/>
      <c r="AK699" s="31" t="n"/>
      <c r="AL699" s="31" t="n"/>
      <c r="AM699" s="31" t="n"/>
      <c r="AN699" s="31" t="n"/>
    </row>
    <row r="700">
      <c r="A700" s="31" t="n"/>
      <c r="B700" s="31" t="n"/>
      <c r="C700" s="31" t="n"/>
      <c r="D700" s="31" t="n"/>
      <c r="E700" s="31" t="n"/>
      <c r="F700" s="31" t="n"/>
      <c r="G700" s="31" t="n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  <c r="Z700" s="31" t="n"/>
      <c r="AA700" s="31" t="n"/>
      <c r="AB700" s="31" t="n"/>
      <c r="AC700" s="31" t="n"/>
      <c r="AD700" s="31" t="n"/>
      <c r="AE700" s="31" t="n"/>
      <c r="AF700" s="31" t="n"/>
      <c r="AG700" s="31" t="n"/>
      <c r="AH700" s="31" t="n"/>
      <c r="AI700" s="31" t="n"/>
      <c r="AJ700" s="31" t="n"/>
      <c r="AK700" s="31" t="n"/>
      <c r="AL700" s="31" t="n"/>
      <c r="AM700" s="31" t="n"/>
      <c r="AN700" s="31" t="n"/>
    </row>
    <row r="701">
      <c r="A701" s="31" t="n"/>
      <c r="B701" s="31" t="n"/>
      <c r="C701" s="31" t="n"/>
      <c r="D701" s="31" t="n"/>
      <c r="E701" s="31" t="n"/>
      <c r="F701" s="31" t="n"/>
      <c r="G701" s="31" t="n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  <c r="Z701" s="31" t="n"/>
      <c r="AA701" s="31" t="n"/>
      <c r="AB701" s="31" t="n"/>
      <c r="AC701" s="31" t="n"/>
      <c r="AD701" s="31" t="n"/>
      <c r="AE701" s="31" t="n"/>
      <c r="AF701" s="31" t="n"/>
      <c r="AG701" s="31" t="n"/>
      <c r="AH701" s="31" t="n"/>
      <c r="AI701" s="31" t="n"/>
      <c r="AJ701" s="31" t="n"/>
      <c r="AK701" s="31" t="n"/>
      <c r="AL701" s="31" t="n"/>
      <c r="AM701" s="31" t="n"/>
      <c r="AN701" s="31" t="n"/>
    </row>
    <row r="702">
      <c r="A702" s="31" t="n"/>
      <c r="B702" s="31" t="n"/>
      <c r="C702" s="31" t="n"/>
      <c r="D702" s="31" t="n"/>
      <c r="E702" s="31" t="n"/>
      <c r="F702" s="31" t="n"/>
      <c r="G702" s="31" t="n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  <c r="Z702" s="31" t="n"/>
      <c r="AA702" s="31" t="n"/>
      <c r="AB702" s="31" t="n"/>
      <c r="AC702" s="31" t="n"/>
      <c r="AD702" s="31" t="n"/>
      <c r="AE702" s="31" t="n"/>
      <c r="AF702" s="31" t="n"/>
      <c r="AG702" s="31" t="n"/>
      <c r="AH702" s="31" t="n"/>
      <c r="AI702" s="31" t="n"/>
      <c r="AJ702" s="31" t="n"/>
      <c r="AK702" s="31" t="n"/>
      <c r="AL702" s="31" t="n"/>
      <c r="AM702" s="31" t="n"/>
      <c r="AN702" s="31" t="n"/>
    </row>
    <row r="703">
      <c r="A703" s="31" t="n"/>
      <c r="B703" s="31" t="n"/>
      <c r="C703" s="31" t="n"/>
      <c r="D703" s="31" t="n"/>
      <c r="E703" s="31" t="n"/>
      <c r="F703" s="31" t="n"/>
      <c r="G703" s="31" t="n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  <c r="Z703" s="31" t="n"/>
      <c r="AA703" s="31" t="n"/>
      <c r="AB703" s="31" t="n"/>
      <c r="AC703" s="31" t="n"/>
      <c r="AD703" s="31" t="n"/>
      <c r="AE703" s="31" t="n"/>
      <c r="AF703" s="31" t="n"/>
      <c r="AG703" s="31" t="n"/>
      <c r="AH703" s="31" t="n"/>
      <c r="AI703" s="31" t="n"/>
      <c r="AJ703" s="31" t="n"/>
      <c r="AK703" s="31" t="n"/>
      <c r="AL703" s="31" t="n"/>
      <c r="AM703" s="31" t="n"/>
      <c r="AN703" s="31" t="n"/>
    </row>
    <row r="704">
      <c r="A704" s="31" t="n"/>
      <c r="B704" s="31" t="n"/>
      <c r="C704" s="31" t="n"/>
      <c r="D704" s="31" t="n"/>
      <c r="E704" s="31" t="n"/>
      <c r="F704" s="31" t="n"/>
      <c r="G704" s="31" t="n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  <c r="Z704" s="31" t="n"/>
      <c r="AA704" s="31" t="n"/>
      <c r="AB704" s="31" t="n"/>
      <c r="AC704" s="31" t="n"/>
      <c r="AD704" s="31" t="n"/>
      <c r="AE704" s="31" t="n"/>
      <c r="AF704" s="31" t="n"/>
      <c r="AG704" s="31" t="n"/>
      <c r="AH704" s="31" t="n"/>
      <c r="AI704" s="31" t="n"/>
      <c r="AJ704" s="31" t="n"/>
      <c r="AK704" s="31" t="n"/>
      <c r="AL704" s="31" t="n"/>
      <c r="AM704" s="31" t="n"/>
      <c r="AN704" s="31" t="n"/>
    </row>
    <row r="705">
      <c r="A705" s="31" t="n"/>
      <c r="B705" s="31" t="n"/>
      <c r="C705" s="31" t="n"/>
      <c r="D705" s="31" t="n"/>
      <c r="E705" s="31" t="n"/>
      <c r="F705" s="31" t="n"/>
      <c r="G705" s="31" t="n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  <c r="Z705" s="31" t="n"/>
      <c r="AA705" s="31" t="n"/>
      <c r="AB705" s="31" t="n"/>
      <c r="AC705" s="31" t="n"/>
      <c r="AD705" s="31" t="n"/>
      <c r="AE705" s="31" t="n"/>
      <c r="AF705" s="31" t="n"/>
      <c r="AG705" s="31" t="n"/>
      <c r="AH705" s="31" t="n"/>
      <c r="AI705" s="31" t="n"/>
      <c r="AJ705" s="31" t="n"/>
      <c r="AK705" s="31" t="n"/>
      <c r="AL705" s="31" t="n"/>
      <c r="AM705" s="31" t="n"/>
      <c r="AN705" s="31" t="n"/>
    </row>
    <row r="706">
      <c r="A706" s="31" t="n"/>
      <c r="B706" s="31" t="n"/>
      <c r="C706" s="31" t="n"/>
      <c r="D706" s="31" t="n"/>
      <c r="E706" s="31" t="n"/>
      <c r="F706" s="31" t="n"/>
      <c r="G706" s="31" t="n"/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  <c r="Z706" s="31" t="n"/>
      <c r="AA706" s="31" t="n"/>
      <c r="AB706" s="31" t="n"/>
      <c r="AC706" s="31" t="n"/>
      <c r="AD706" s="31" t="n"/>
      <c r="AE706" s="31" t="n"/>
      <c r="AF706" s="31" t="n"/>
      <c r="AG706" s="31" t="n"/>
      <c r="AH706" s="31" t="n"/>
      <c r="AI706" s="31" t="n"/>
      <c r="AJ706" s="31" t="n"/>
      <c r="AK706" s="31" t="n"/>
      <c r="AL706" s="31" t="n"/>
      <c r="AM706" s="31" t="n"/>
      <c r="AN706" s="31" t="n"/>
    </row>
    <row r="707">
      <c r="A707" s="31" t="n"/>
      <c r="B707" s="31" t="n"/>
      <c r="C707" s="31" t="n"/>
      <c r="D707" s="31" t="n"/>
      <c r="E707" s="31" t="n"/>
      <c r="F707" s="31" t="n"/>
      <c r="G707" s="31" t="n"/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  <c r="Z707" s="31" t="n"/>
      <c r="AA707" s="31" t="n"/>
      <c r="AB707" s="31" t="n"/>
      <c r="AC707" s="31" t="n"/>
      <c r="AD707" s="31" t="n"/>
      <c r="AE707" s="31" t="n"/>
      <c r="AF707" s="31" t="n"/>
      <c r="AG707" s="31" t="n"/>
      <c r="AH707" s="31" t="n"/>
      <c r="AI707" s="31" t="n"/>
      <c r="AJ707" s="31" t="n"/>
      <c r="AK707" s="31" t="n"/>
      <c r="AL707" s="31" t="n"/>
      <c r="AM707" s="31" t="n"/>
      <c r="AN707" s="31" t="n"/>
    </row>
    <row r="708">
      <c r="A708" s="31" t="n"/>
      <c r="B708" s="31" t="n"/>
      <c r="C708" s="31" t="n"/>
      <c r="D708" s="31" t="n"/>
      <c r="E708" s="31" t="n"/>
      <c r="F708" s="31" t="n"/>
      <c r="G708" s="31" t="n"/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  <c r="Z708" s="31" t="n"/>
      <c r="AA708" s="31" t="n"/>
      <c r="AB708" s="31" t="n"/>
      <c r="AC708" s="31" t="n"/>
      <c r="AD708" s="31" t="n"/>
      <c r="AE708" s="31" t="n"/>
      <c r="AF708" s="31" t="n"/>
      <c r="AG708" s="31" t="n"/>
      <c r="AH708" s="31" t="n"/>
      <c r="AI708" s="31" t="n"/>
      <c r="AJ708" s="31" t="n"/>
      <c r="AK708" s="31" t="n"/>
      <c r="AL708" s="31" t="n"/>
      <c r="AM708" s="31" t="n"/>
      <c r="AN708" s="31" t="n"/>
    </row>
    <row r="709">
      <c r="A709" s="31" t="n"/>
      <c r="B709" s="31" t="n"/>
      <c r="C709" s="31" t="n"/>
      <c r="D709" s="31" t="n"/>
      <c r="E709" s="31" t="n"/>
      <c r="F709" s="31" t="n"/>
      <c r="G709" s="31" t="n"/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  <c r="Z709" s="31" t="n"/>
      <c r="AA709" s="31" t="n"/>
      <c r="AB709" s="31" t="n"/>
      <c r="AC709" s="31" t="n"/>
      <c r="AD709" s="31" t="n"/>
      <c r="AE709" s="31" t="n"/>
      <c r="AF709" s="31" t="n"/>
      <c r="AG709" s="31" t="n"/>
      <c r="AH709" s="31" t="n"/>
      <c r="AI709" s="31" t="n"/>
      <c r="AJ709" s="31" t="n"/>
      <c r="AK709" s="31" t="n"/>
      <c r="AL709" s="31" t="n"/>
      <c r="AM709" s="31" t="n"/>
      <c r="AN709" s="31" t="n"/>
    </row>
    <row r="710">
      <c r="A710" s="31" t="n"/>
      <c r="B710" s="31" t="n"/>
      <c r="C710" s="31" t="n"/>
      <c r="D710" s="31" t="n"/>
      <c r="E710" s="31" t="n"/>
      <c r="F710" s="31" t="n"/>
      <c r="G710" s="31" t="n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  <c r="Z710" s="31" t="n"/>
      <c r="AA710" s="31" t="n"/>
      <c r="AB710" s="31" t="n"/>
      <c r="AC710" s="31" t="n"/>
      <c r="AD710" s="31" t="n"/>
      <c r="AE710" s="31" t="n"/>
      <c r="AF710" s="31" t="n"/>
      <c r="AG710" s="31" t="n"/>
      <c r="AH710" s="31" t="n"/>
      <c r="AI710" s="31" t="n"/>
      <c r="AJ710" s="31" t="n"/>
      <c r="AK710" s="31" t="n"/>
      <c r="AL710" s="31" t="n"/>
      <c r="AM710" s="31" t="n"/>
      <c r="AN710" s="31" t="n"/>
    </row>
    <row r="711">
      <c r="A711" s="31" t="n"/>
      <c r="B711" s="31" t="n"/>
      <c r="C711" s="31" t="n"/>
      <c r="D711" s="31" t="n"/>
      <c r="E711" s="31" t="n"/>
      <c r="F711" s="31" t="n"/>
      <c r="G711" s="31" t="n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  <c r="Z711" s="31" t="n"/>
      <c r="AA711" s="31" t="n"/>
      <c r="AB711" s="31" t="n"/>
      <c r="AC711" s="31" t="n"/>
      <c r="AD711" s="31" t="n"/>
      <c r="AE711" s="31" t="n"/>
      <c r="AF711" s="31" t="n"/>
      <c r="AG711" s="31" t="n"/>
      <c r="AH711" s="31" t="n"/>
      <c r="AI711" s="31" t="n"/>
      <c r="AJ711" s="31" t="n"/>
      <c r="AK711" s="31" t="n"/>
      <c r="AL711" s="31" t="n"/>
      <c r="AM711" s="31" t="n"/>
      <c r="AN711" s="31" t="n"/>
    </row>
    <row r="712">
      <c r="A712" s="31" t="n"/>
      <c r="B712" s="31" t="n"/>
      <c r="C712" s="31" t="n"/>
      <c r="D712" s="31" t="n"/>
      <c r="E712" s="31" t="n"/>
      <c r="F712" s="31" t="n"/>
      <c r="G712" s="31" t="n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  <c r="Z712" s="31" t="n"/>
      <c r="AA712" s="31" t="n"/>
      <c r="AB712" s="31" t="n"/>
      <c r="AC712" s="31" t="n"/>
      <c r="AD712" s="31" t="n"/>
      <c r="AE712" s="31" t="n"/>
      <c r="AF712" s="31" t="n"/>
      <c r="AG712" s="31" t="n"/>
      <c r="AH712" s="31" t="n"/>
      <c r="AI712" s="31" t="n"/>
      <c r="AJ712" s="31" t="n"/>
      <c r="AK712" s="31" t="n"/>
      <c r="AL712" s="31" t="n"/>
      <c r="AM712" s="31" t="n"/>
      <c r="AN712" s="31" t="n"/>
    </row>
    <row r="713">
      <c r="A713" s="31" t="n"/>
      <c r="B713" s="31" t="n"/>
      <c r="C713" s="31" t="n"/>
      <c r="D713" s="31" t="n"/>
      <c r="E713" s="31" t="n"/>
      <c r="F713" s="31" t="n"/>
      <c r="G713" s="31" t="n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  <c r="Z713" s="31" t="n"/>
      <c r="AA713" s="31" t="n"/>
      <c r="AB713" s="31" t="n"/>
      <c r="AC713" s="31" t="n"/>
      <c r="AD713" s="31" t="n"/>
      <c r="AE713" s="31" t="n"/>
      <c r="AF713" s="31" t="n"/>
      <c r="AG713" s="31" t="n"/>
      <c r="AH713" s="31" t="n"/>
      <c r="AI713" s="31" t="n"/>
      <c r="AJ713" s="31" t="n"/>
      <c r="AK713" s="31" t="n"/>
      <c r="AL713" s="31" t="n"/>
      <c r="AM713" s="31" t="n"/>
      <c r="AN713" s="31" t="n"/>
    </row>
    <row r="714">
      <c r="A714" s="31" t="n"/>
      <c r="B714" s="31" t="n"/>
      <c r="C714" s="31" t="n"/>
      <c r="D714" s="31" t="n"/>
      <c r="E714" s="31" t="n"/>
      <c r="F714" s="31" t="n"/>
      <c r="G714" s="31" t="n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  <c r="Z714" s="31" t="n"/>
      <c r="AA714" s="31" t="n"/>
      <c r="AB714" s="31" t="n"/>
      <c r="AC714" s="31" t="n"/>
      <c r="AD714" s="31" t="n"/>
      <c r="AE714" s="31" t="n"/>
      <c r="AF714" s="31" t="n"/>
      <c r="AG714" s="31" t="n"/>
      <c r="AH714" s="31" t="n"/>
      <c r="AI714" s="31" t="n"/>
      <c r="AJ714" s="31" t="n"/>
      <c r="AK714" s="31" t="n"/>
      <c r="AL714" s="31" t="n"/>
      <c r="AM714" s="31" t="n"/>
      <c r="AN714" s="31" t="n"/>
    </row>
    <row r="715">
      <c r="A715" s="31" t="n"/>
      <c r="B715" s="31" t="n"/>
      <c r="C715" s="31" t="n"/>
      <c r="D715" s="31" t="n"/>
      <c r="E715" s="31" t="n"/>
      <c r="F715" s="31" t="n"/>
      <c r="G715" s="31" t="n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  <c r="Z715" s="31" t="n"/>
      <c r="AA715" s="31" t="n"/>
      <c r="AB715" s="31" t="n"/>
      <c r="AC715" s="31" t="n"/>
      <c r="AD715" s="31" t="n"/>
      <c r="AE715" s="31" t="n"/>
      <c r="AF715" s="31" t="n"/>
      <c r="AG715" s="31" t="n"/>
      <c r="AH715" s="31" t="n"/>
      <c r="AI715" s="31" t="n"/>
      <c r="AJ715" s="31" t="n"/>
      <c r="AK715" s="31" t="n"/>
      <c r="AL715" s="31" t="n"/>
      <c r="AM715" s="31" t="n"/>
      <c r="AN715" s="31" t="n"/>
    </row>
    <row r="716">
      <c r="A716" s="31" t="n"/>
      <c r="B716" s="31" t="n"/>
      <c r="C716" s="31" t="n"/>
      <c r="D716" s="31" t="n"/>
      <c r="E716" s="31" t="n"/>
      <c r="F716" s="31" t="n"/>
      <c r="G716" s="31" t="n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  <c r="Z716" s="31" t="n"/>
      <c r="AA716" s="31" t="n"/>
      <c r="AB716" s="31" t="n"/>
      <c r="AC716" s="31" t="n"/>
      <c r="AD716" s="31" t="n"/>
      <c r="AE716" s="31" t="n"/>
      <c r="AF716" s="31" t="n"/>
      <c r="AG716" s="31" t="n"/>
      <c r="AH716" s="31" t="n"/>
      <c r="AI716" s="31" t="n"/>
      <c r="AJ716" s="31" t="n"/>
      <c r="AK716" s="31" t="n"/>
      <c r="AL716" s="31" t="n"/>
      <c r="AM716" s="31" t="n"/>
      <c r="AN716" s="31" t="n"/>
    </row>
    <row r="717">
      <c r="A717" s="31" t="n"/>
      <c r="B717" s="31" t="n"/>
      <c r="C717" s="31" t="n"/>
      <c r="D717" s="31" t="n"/>
      <c r="E717" s="31" t="n"/>
      <c r="F717" s="31" t="n"/>
      <c r="G717" s="31" t="n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  <c r="Z717" s="31" t="n"/>
      <c r="AA717" s="31" t="n"/>
      <c r="AB717" s="31" t="n"/>
      <c r="AC717" s="31" t="n"/>
      <c r="AD717" s="31" t="n"/>
      <c r="AE717" s="31" t="n"/>
      <c r="AF717" s="31" t="n"/>
      <c r="AG717" s="31" t="n"/>
      <c r="AH717" s="31" t="n"/>
      <c r="AI717" s="31" t="n"/>
      <c r="AJ717" s="31" t="n"/>
      <c r="AK717" s="31" t="n"/>
      <c r="AL717" s="31" t="n"/>
      <c r="AM717" s="31" t="n"/>
      <c r="AN717" s="31" t="n"/>
    </row>
    <row r="718">
      <c r="A718" s="31" t="n"/>
      <c r="B718" s="31" t="n"/>
      <c r="C718" s="31" t="n"/>
      <c r="D718" s="31" t="n"/>
      <c r="E718" s="31" t="n"/>
      <c r="F718" s="31" t="n"/>
      <c r="G718" s="31" t="n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  <c r="Z718" s="31" t="n"/>
      <c r="AA718" s="31" t="n"/>
      <c r="AB718" s="31" t="n"/>
      <c r="AC718" s="31" t="n"/>
      <c r="AD718" s="31" t="n"/>
      <c r="AE718" s="31" t="n"/>
      <c r="AF718" s="31" t="n"/>
      <c r="AG718" s="31" t="n"/>
      <c r="AH718" s="31" t="n"/>
      <c r="AI718" s="31" t="n"/>
      <c r="AJ718" s="31" t="n"/>
      <c r="AK718" s="31" t="n"/>
      <c r="AL718" s="31" t="n"/>
      <c r="AM718" s="31" t="n"/>
      <c r="AN718" s="31" t="n"/>
    </row>
    <row r="719">
      <c r="A719" s="31" t="n"/>
      <c r="B719" s="31" t="n"/>
      <c r="C719" s="31" t="n"/>
      <c r="D719" s="31" t="n"/>
      <c r="E719" s="31" t="n"/>
      <c r="F719" s="31" t="n"/>
      <c r="G719" s="31" t="n"/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  <c r="Z719" s="31" t="n"/>
      <c r="AA719" s="31" t="n"/>
      <c r="AB719" s="31" t="n"/>
      <c r="AC719" s="31" t="n"/>
      <c r="AD719" s="31" t="n"/>
      <c r="AE719" s="31" t="n"/>
      <c r="AF719" s="31" t="n"/>
      <c r="AG719" s="31" t="n"/>
      <c r="AH719" s="31" t="n"/>
      <c r="AI719" s="31" t="n"/>
      <c r="AJ719" s="31" t="n"/>
      <c r="AK719" s="31" t="n"/>
      <c r="AL719" s="31" t="n"/>
      <c r="AM719" s="31" t="n"/>
      <c r="AN719" s="31" t="n"/>
    </row>
    <row r="720">
      <c r="A720" s="31" t="n"/>
      <c r="B720" s="31" t="n"/>
      <c r="C720" s="31" t="n"/>
      <c r="D720" s="31" t="n"/>
      <c r="E720" s="31" t="n"/>
      <c r="F720" s="31" t="n"/>
      <c r="G720" s="31" t="n"/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  <c r="Z720" s="31" t="n"/>
      <c r="AA720" s="31" t="n"/>
      <c r="AB720" s="31" t="n"/>
      <c r="AC720" s="31" t="n"/>
      <c r="AD720" s="31" t="n"/>
      <c r="AE720" s="31" t="n"/>
      <c r="AF720" s="31" t="n"/>
      <c r="AG720" s="31" t="n"/>
      <c r="AH720" s="31" t="n"/>
      <c r="AI720" s="31" t="n"/>
      <c r="AJ720" s="31" t="n"/>
      <c r="AK720" s="31" t="n"/>
      <c r="AL720" s="31" t="n"/>
      <c r="AM720" s="31" t="n"/>
      <c r="AN720" s="31" t="n"/>
    </row>
    <row r="721">
      <c r="A721" s="31" t="n"/>
      <c r="B721" s="31" t="n"/>
      <c r="C721" s="31" t="n"/>
      <c r="D721" s="31" t="n"/>
      <c r="E721" s="31" t="n"/>
      <c r="F721" s="31" t="n"/>
      <c r="G721" s="31" t="n"/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  <c r="Z721" s="31" t="n"/>
      <c r="AA721" s="31" t="n"/>
      <c r="AB721" s="31" t="n"/>
      <c r="AC721" s="31" t="n"/>
      <c r="AD721" s="31" t="n"/>
      <c r="AE721" s="31" t="n"/>
      <c r="AF721" s="31" t="n"/>
      <c r="AG721" s="31" t="n"/>
      <c r="AH721" s="31" t="n"/>
      <c r="AI721" s="31" t="n"/>
      <c r="AJ721" s="31" t="n"/>
      <c r="AK721" s="31" t="n"/>
      <c r="AL721" s="31" t="n"/>
      <c r="AM721" s="31" t="n"/>
      <c r="AN721" s="31" t="n"/>
    </row>
    <row r="722">
      <c r="A722" s="31" t="n"/>
      <c r="B722" s="31" t="n"/>
      <c r="C722" s="31" t="n"/>
      <c r="D722" s="31" t="n"/>
      <c r="E722" s="31" t="n"/>
      <c r="F722" s="31" t="n"/>
      <c r="G722" s="31" t="n"/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  <c r="Z722" s="31" t="n"/>
      <c r="AA722" s="31" t="n"/>
      <c r="AB722" s="31" t="n"/>
      <c r="AC722" s="31" t="n"/>
      <c r="AD722" s="31" t="n"/>
      <c r="AE722" s="31" t="n"/>
      <c r="AF722" s="31" t="n"/>
      <c r="AG722" s="31" t="n"/>
      <c r="AH722" s="31" t="n"/>
      <c r="AI722" s="31" t="n"/>
      <c r="AJ722" s="31" t="n"/>
      <c r="AK722" s="31" t="n"/>
      <c r="AL722" s="31" t="n"/>
      <c r="AM722" s="31" t="n"/>
      <c r="AN722" s="31" t="n"/>
    </row>
    <row r="723">
      <c r="A723" s="31" t="n"/>
      <c r="B723" s="31" t="n"/>
      <c r="C723" s="31" t="n"/>
      <c r="D723" s="31" t="n"/>
      <c r="E723" s="31" t="n"/>
      <c r="F723" s="31" t="n"/>
      <c r="G723" s="31" t="n"/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  <c r="Z723" s="31" t="n"/>
      <c r="AA723" s="31" t="n"/>
      <c r="AB723" s="31" t="n"/>
      <c r="AC723" s="31" t="n"/>
      <c r="AD723" s="31" t="n"/>
      <c r="AE723" s="31" t="n"/>
      <c r="AF723" s="31" t="n"/>
      <c r="AG723" s="31" t="n"/>
      <c r="AH723" s="31" t="n"/>
      <c r="AI723" s="31" t="n"/>
      <c r="AJ723" s="31" t="n"/>
      <c r="AK723" s="31" t="n"/>
      <c r="AL723" s="31" t="n"/>
      <c r="AM723" s="31" t="n"/>
      <c r="AN723" s="31" t="n"/>
    </row>
    <row r="724">
      <c r="A724" s="31" t="n"/>
      <c r="B724" s="31" t="n"/>
      <c r="C724" s="31" t="n"/>
      <c r="D724" s="31" t="n"/>
      <c r="E724" s="31" t="n"/>
      <c r="F724" s="31" t="n"/>
      <c r="G724" s="31" t="n"/>
      <c r="H724" s="31" t="n"/>
      <c r="I724" s="31" t="n"/>
      <c r="J724" s="31" t="n"/>
      <c r="K724" s="31" t="n"/>
      <c r="L724" s="31" t="n"/>
      <c r="M724" s="31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  <c r="Z724" s="31" t="n"/>
      <c r="AA724" s="31" t="n"/>
      <c r="AB724" s="31" t="n"/>
      <c r="AC724" s="31" t="n"/>
      <c r="AD724" s="31" t="n"/>
      <c r="AE724" s="31" t="n"/>
      <c r="AF724" s="31" t="n"/>
      <c r="AG724" s="31" t="n"/>
      <c r="AH724" s="31" t="n"/>
      <c r="AI724" s="31" t="n"/>
      <c r="AJ724" s="31" t="n"/>
      <c r="AK724" s="31" t="n"/>
      <c r="AL724" s="31" t="n"/>
      <c r="AM724" s="31" t="n"/>
      <c r="AN724" s="31" t="n"/>
    </row>
    <row r="725">
      <c r="A725" s="31" t="n"/>
      <c r="B725" s="31" t="n"/>
      <c r="C725" s="31" t="n"/>
      <c r="D725" s="31" t="n"/>
      <c r="E725" s="31" t="n"/>
      <c r="F725" s="31" t="n"/>
      <c r="G725" s="31" t="n"/>
      <c r="H725" s="31" t="n"/>
      <c r="I725" s="31" t="n"/>
      <c r="J725" s="31" t="n"/>
      <c r="K725" s="31" t="n"/>
      <c r="L725" s="31" t="n"/>
      <c r="M725" s="31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  <c r="Z725" s="31" t="n"/>
      <c r="AA725" s="31" t="n"/>
      <c r="AB725" s="31" t="n"/>
      <c r="AC725" s="31" t="n"/>
      <c r="AD725" s="31" t="n"/>
      <c r="AE725" s="31" t="n"/>
      <c r="AF725" s="31" t="n"/>
      <c r="AG725" s="31" t="n"/>
      <c r="AH725" s="31" t="n"/>
      <c r="AI725" s="31" t="n"/>
      <c r="AJ725" s="31" t="n"/>
      <c r="AK725" s="31" t="n"/>
      <c r="AL725" s="31" t="n"/>
      <c r="AM725" s="31" t="n"/>
      <c r="AN725" s="31" t="n"/>
    </row>
    <row r="726">
      <c r="A726" s="31" t="n"/>
      <c r="B726" s="31" t="n"/>
      <c r="C726" s="31" t="n"/>
      <c r="D726" s="31" t="n"/>
      <c r="E726" s="31" t="n"/>
      <c r="F726" s="31" t="n"/>
      <c r="G726" s="31" t="n"/>
      <c r="H726" s="31" t="n"/>
      <c r="I726" s="31" t="n"/>
      <c r="J726" s="31" t="n"/>
      <c r="K726" s="31" t="n"/>
      <c r="L726" s="31" t="n"/>
      <c r="M726" s="31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  <c r="Z726" s="31" t="n"/>
      <c r="AA726" s="31" t="n"/>
      <c r="AB726" s="31" t="n"/>
      <c r="AC726" s="31" t="n"/>
      <c r="AD726" s="31" t="n"/>
      <c r="AE726" s="31" t="n"/>
      <c r="AF726" s="31" t="n"/>
      <c r="AG726" s="31" t="n"/>
      <c r="AH726" s="31" t="n"/>
      <c r="AI726" s="31" t="n"/>
      <c r="AJ726" s="31" t="n"/>
      <c r="AK726" s="31" t="n"/>
      <c r="AL726" s="31" t="n"/>
      <c r="AM726" s="31" t="n"/>
      <c r="AN726" s="31" t="n"/>
    </row>
    <row r="727">
      <c r="A727" s="31" t="n"/>
      <c r="B727" s="31" t="n"/>
      <c r="C727" s="31" t="n"/>
      <c r="D727" s="31" t="n"/>
      <c r="E727" s="31" t="n"/>
      <c r="F727" s="31" t="n"/>
      <c r="G727" s="31" t="n"/>
      <c r="H727" s="31" t="n"/>
      <c r="I727" s="31" t="n"/>
      <c r="J727" s="31" t="n"/>
      <c r="K727" s="31" t="n"/>
      <c r="L727" s="31" t="n"/>
      <c r="M727" s="31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  <c r="Z727" s="31" t="n"/>
      <c r="AA727" s="31" t="n"/>
      <c r="AB727" s="31" t="n"/>
      <c r="AC727" s="31" t="n"/>
      <c r="AD727" s="31" t="n"/>
      <c r="AE727" s="31" t="n"/>
      <c r="AF727" s="31" t="n"/>
      <c r="AG727" s="31" t="n"/>
      <c r="AH727" s="31" t="n"/>
      <c r="AI727" s="31" t="n"/>
      <c r="AJ727" s="31" t="n"/>
      <c r="AK727" s="31" t="n"/>
      <c r="AL727" s="31" t="n"/>
      <c r="AM727" s="31" t="n"/>
      <c r="AN727" s="31" t="n"/>
    </row>
    <row r="728">
      <c r="A728" s="31" t="n"/>
      <c r="B728" s="31" t="n"/>
      <c r="C728" s="31" t="n"/>
      <c r="D728" s="31" t="n"/>
      <c r="E728" s="31" t="n"/>
      <c r="F728" s="31" t="n"/>
      <c r="G728" s="31" t="n"/>
      <c r="H728" s="31" t="n"/>
      <c r="I728" s="31" t="n"/>
      <c r="J728" s="31" t="n"/>
      <c r="K728" s="31" t="n"/>
      <c r="L728" s="31" t="n"/>
      <c r="M728" s="31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  <c r="Z728" s="31" t="n"/>
      <c r="AA728" s="31" t="n"/>
      <c r="AB728" s="31" t="n"/>
      <c r="AC728" s="31" t="n"/>
      <c r="AD728" s="31" t="n"/>
      <c r="AE728" s="31" t="n"/>
      <c r="AF728" s="31" t="n"/>
      <c r="AG728" s="31" t="n"/>
      <c r="AH728" s="31" t="n"/>
      <c r="AI728" s="31" t="n"/>
      <c r="AJ728" s="31" t="n"/>
      <c r="AK728" s="31" t="n"/>
      <c r="AL728" s="31" t="n"/>
      <c r="AM728" s="31" t="n"/>
      <c r="AN728" s="31" t="n"/>
    </row>
    <row r="729">
      <c r="A729" s="31" t="n"/>
      <c r="B729" s="31" t="n"/>
      <c r="C729" s="31" t="n"/>
      <c r="D729" s="31" t="n"/>
      <c r="E729" s="31" t="n"/>
      <c r="F729" s="31" t="n"/>
      <c r="G729" s="31" t="n"/>
      <c r="H729" s="31" t="n"/>
      <c r="I729" s="31" t="n"/>
      <c r="J729" s="31" t="n"/>
      <c r="K729" s="31" t="n"/>
      <c r="L729" s="31" t="n"/>
      <c r="M729" s="31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  <c r="Z729" s="31" t="n"/>
      <c r="AA729" s="31" t="n"/>
      <c r="AB729" s="31" t="n"/>
      <c r="AC729" s="31" t="n"/>
      <c r="AD729" s="31" t="n"/>
      <c r="AE729" s="31" t="n"/>
      <c r="AF729" s="31" t="n"/>
      <c r="AG729" s="31" t="n"/>
      <c r="AH729" s="31" t="n"/>
      <c r="AI729" s="31" t="n"/>
      <c r="AJ729" s="31" t="n"/>
      <c r="AK729" s="31" t="n"/>
      <c r="AL729" s="31" t="n"/>
      <c r="AM729" s="31" t="n"/>
      <c r="AN729" s="31" t="n"/>
    </row>
    <row r="730">
      <c r="A730" s="31" t="n"/>
      <c r="B730" s="31" t="n"/>
      <c r="C730" s="31" t="n"/>
      <c r="D730" s="31" t="n"/>
      <c r="E730" s="31" t="n"/>
      <c r="F730" s="31" t="n"/>
      <c r="G730" s="31" t="n"/>
      <c r="H730" s="31" t="n"/>
      <c r="I730" s="31" t="n"/>
      <c r="J730" s="31" t="n"/>
      <c r="K730" s="31" t="n"/>
      <c r="L730" s="31" t="n"/>
      <c r="M730" s="31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  <c r="Z730" s="31" t="n"/>
      <c r="AA730" s="31" t="n"/>
      <c r="AB730" s="31" t="n"/>
      <c r="AC730" s="31" t="n"/>
      <c r="AD730" s="31" t="n"/>
      <c r="AE730" s="31" t="n"/>
      <c r="AF730" s="31" t="n"/>
      <c r="AG730" s="31" t="n"/>
      <c r="AH730" s="31" t="n"/>
      <c r="AI730" s="31" t="n"/>
      <c r="AJ730" s="31" t="n"/>
      <c r="AK730" s="31" t="n"/>
      <c r="AL730" s="31" t="n"/>
      <c r="AM730" s="31" t="n"/>
      <c r="AN730" s="31" t="n"/>
    </row>
    <row r="731">
      <c r="A731" s="31" t="n"/>
      <c r="B731" s="31" t="n"/>
      <c r="C731" s="31" t="n"/>
      <c r="D731" s="31" t="n"/>
      <c r="E731" s="31" t="n"/>
      <c r="F731" s="31" t="n"/>
      <c r="G731" s="31" t="n"/>
      <c r="H731" s="31" t="n"/>
      <c r="I731" s="31" t="n"/>
      <c r="J731" s="31" t="n"/>
      <c r="K731" s="31" t="n"/>
      <c r="L731" s="31" t="n"/>
      <c r="M731" s="31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  <c r="Z731" s="31" t="n"/>
      <c r="AA731" s="31" t="n"/>
      <c r="AB731" s="31" t="n"/>
      <c r="AC731" s="31" t="n"/>
      <c r="AD731" s="31" t="n"/>
      <c r="AE731" s="31" t="n"/>
      <c r="AF731" s="31" t="n"/>
      <c r="AG731" s="31" t="n"/>
      <c r="AH731" s="31" t="n"/>
      <c r="AI731" s="31" t="n"/>
      <c r="AJ731" s="31" t="n"/>
      <c r="AK731" s="31" t="n"/>
      <c r="AL731" s="31" t="n"/>
      <c r="AM731" s="31" t="n"/>
      <c r="AN731" s="31" t="n"/>
    </row>
    <row r="732">
      <c r="A732" s="31" t="n"/>
      <c r="B732" s="31" t="n"/>
      <c r="C732" s="31" t="n"/>
      <c r="D732" s="31" t="n"/>
      <c r="E732" s="31" t="n"/>
      <c r="F732" s="31" t="n"/>
      <c r="G732" s="31" t="n"/>
      <c r="H732" s="31" t="n"/>
      <c r="I732" s="31" t="n"/>
      <c r="J732" s="31" t="n"/>
      <c r="K732" s="31" t="n"/>
      <c r="L732" s="31" t="n"/>
      <c r="M732" s="31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  <c r="Z732" s="31" t="n"/>
      <c r="AA732" s="31" t="n"/>
      <c r="AB732" s="31" t="n"/>
      <c r="AC732" s="31" t="n"/>
      <c r="AD732" s="31" t="n"/>
      <c r="AE732" s="31" t="n"/>
      <c r="AF732" s="31" t="n"/>
      <c r="AG732" s="31" t="n"/>
      <c r="AH732" s="31" t="n"/>
      <c r="AI732" s="31" t="n"/>
      <c r="AJ732" s="31" t="n"/>
      <c r="AK732" s="31" t="n"/>
      <c r="AL732" s="31" t="n"/>
      <c r="AM732" s="31" t="n"/>
      <c r="AN732" s="31" t="n"/>
    </row>
    <row r="733">
      <c r="A733" s="31" t="n"/>
      <c r="B733" s="31" t="n"/>
      <c r="C733" s="31" t="n"/>
      <c r="D733" s="31" t="n"/>
      <c r="E733" s="31" t="n"/>
      <c r="F733" s="31" t="n"/>
      <c r="G733" s="31" t="n"/>
      <c r="H733" s="31" t="n"/>
      <c r="I733" s="31" t="n"/>
      <c r="J733" s="31" t="n"/>
      <c r="K733" s="31" t="n"/>
      <c r="L733" s="31" t="n"/>
      <c r="M733" s="31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  <c r="Z733" s="31" t="n"/>
      <c r="AA733" s="31" t="n"/>
      <c r="AB733" s="31" t="n"/>
      <c r="AC733" s="31" t="n"/>
      <c r="AD733" s="31" t="n"/>
      <c r="AE733" s="31" t="n"/>
      <c r="AF733" s="31" t="n"/>
      <c r="AG733" s="31" t="n"/>
      <c r="AH733" s="31" t="n"/>
      <c r="AI733" s="31" t="n"/>
      <c r="AJ733" s="31" t="n"/>
      <c r="AK733" s="31" t="n"/>
      <c r="AL733" s="31" t="n"/>
      <c r="AM733" s="31" t="n"/>
      <c r="AN733" s="31" t="n"/>
    </row>
    <row r="734">
      <c r="A734" s="31" t="n"/>
      <c r="B734" s="31" t="n"/>
      <c r="C734" s="31" t="n"/>
      <c r="D734" s="31" t="n"/>
      <c r="E734" s="31" t="n"/>
      <c r="F734" s="31" t="n"/>
      <c r="G734" s="31" t="n"/>
      <c r="H734" s="31" t="n"/>
      <c r="I734" s="31" t="n"/>
      <c r="J734" s="31" t="n"/>
      <c r="K734" s="31" t="n"/>
      <c r="L734" s="31" t="n"/>
      <c r="M734" s="31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  <c r="Z734" s="31" t="n"/>
      <c r="AA734" s="31" t="n"/>
      <c r="AB734" s="31" t="n"/>
      <c r="AC734" s="31" t="n"/>
      <c r="AD734" s="31" t="n"/>
      <c r="AE734" s="31" t="n"/>
      <c r="AF734" s="31" t="n"/>
      <c r="AG734" s="31" t="n"/>
      <c r="AH734" s="31" t="n"/>
      <c r="AI734" s="31" t="n"/>
      <c r="AJ734" s="31" t="n"/>
      <c r="AK734" s="31" t="n"/>
      <c r="AL734" s="31" t="n"/>
      <c r="AM734" s="31" t="n"/>
      <c r="AN734" s="31" t="n"/>
    </row>
    <row r="735">
      <c r="A735" s="31" t="n"/>
      <c r="B735" s="31" t="n"/>
      <c r="C735" s="31" t="n"/>
      <c r="D735" s="31" t="n"/>
      <c r="E735" s="31" t="n"/>
      <c r="F735" s="31" t="n"/>
      <c r="G735" s="31" t="n"/>
      <c r="H735" s="31" t="n"/>
      <c r="I735" s="31" t="n"/>
      <c r="J735" s="31" t="n"/>
      <c r="K735" s="31" t="n"/>
      <c r="L735" s="31" t="n"/>
      <c r="M735" s="31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  <c r="Z735" s="31" t="n"/>
      <c r="AA735" s="31" t="n"/>
      <c r="AB735" s="31" t="n"/>
      <c r="AC735" s="31" t="n"/>
      <c r="AD735" s="31" t="n"/>
      <c r="AE735" s="31" t="n"/>
      <c r="AF735" s="31" t="n"/>
      <c r="AG735" s="31" t="n"/>
      <c r="AH735" s="31" t="n"/>
      <c r="AI735" s="31" t="n"/>
      <c r="AJ735" s="31" t="n"/>
      <c r="AK735" s="31" t="n"/>
      <c r="AL735" s="31" t="n"/>
      <c r="AM735" s="31" t="n"/>
      <c r="AN735" s="31" t="n"/>
    </row>
    <row r="736">
      <c r="A736" s="31" t="n"/>
      <c r="B736" s="31" t="n"/>
      <c r="C736" s="31" t="n"/>
      <c r="D736" s="31" t="n"/>
      <c r="E736" s="31" t="n"/>
      <c r="F736" s="31" t="n"/>
      <c r="G736" s="31" t="n"/>
      <c r="H736" s="31" t="n"/>
      <c r="I736" s="31" t="n"/>
      <c r="J736" s="31" t="n"/>
      <c r="K736" s="31" t="n"/>
      <c r="L736" s="31" t="n"/>
      <c r="M736" s="31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  <c r="Z736" s="31" t="n"/>
      <c r="AA736" s="31" t="n"/>
      <c r="AB736" s="31" t="n"/>
      <c r="AC736" s="31" t="n"/>
      <c r="AD736" s="31" t="n"/>
      <c r="AE736" s="31" t="n"/>
      <c r="AF736" s="31" t="n"/>
      <c r="AG736" s="31" t="n"/>
      <c r="AH736" s="31" t="n"/>
      <c r="AI736" s="31" t="n"/>
      <c r="AJ736" s="31" t="n"/>
      <c r="AK736" s="31" t="n"/>
      <c r="AL736" s="31" t="n"/>
      <c r="AM736" s="31" t="n"/>
      <c r="AN736" s="31" t="n"/>
    </row>
    <row r="737">
      <c r="A737" s="31" t="n"/>
      <c r="B737" s="31" t="n"/>
      <c r="C737" s="31" t="n"/>
      <c r="D737" s="31" t="n"/>
      <c r="E737" s="31" t="n"/>
      <c r="F737" s="31" t="n"/>
      <c r="G737" s="31" t="n"/>
      <c r="H737" s="31" t="n"/>
      <c r="I737" s="31" t="n"/>
      <c r="J737" s="31" t="n"/>
      <c r="K737" s="31" t="n"/>
      <c r="L737" s="31" t="n"/>
      <c r="M737" s="31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  <c r="Z737" s="31" t="n"/>
      <c r="AA737" s="31" t="n"/>
      <c r="AB737" s="31" t="n"/>
      <c r="AC737" s="31" t="n"/>
      <c r="AD737" s="31" t="n"/>
      <c r="AE737" s="31" t="n"/>
      <c r="AF737" s="31" t="n"/>
      <c r="AG737" s="31" t="n"/>
      <c r="AH737" s="31" t="n"/>
      <c r="AI737" s="31" t="n"/>
      <c r="AJ737" s="31" t="n"/>
      <c r="AK737" s="31" t="n"/>
      <c r="AL737" s="31" t="n"/>
      <c r="AM737" s="31" t="n"/>
      <c r="AN737" s="31" t="n"/>
    </row>
    <row r="738">
      <c r="A738" s="31" t="n"/>
      <c r="B738" s="31" t="n"/>
      <c r="C738" s="31" t="n"/>
      <c r="D738" s="31" t="n"/>
      <c r="E738" s="31" t="n"/>
      <c r="F738" s="31" t="n"/>
      <c r="G738" s="31" t="n"/>
      <c r="H738" s="31" t="n"/>
      <c r="I738" s="31" t="n"/>
      <c r="J738" s="31" t="n"/>
      <c r="K738" s="31" t="n"/>
      <c r="L738" s="31" t="n"/>
      <c r="M738" s="31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  <c r="Z738" s="31" t="n"/>
      <c r="AA738" s="31" t="n"/>
      <c r="AB738" s="31" t="n"/>
      <c r="AC738" s="31" t="n"/>
      <c r="AD738" s="31" t="n"/>
      <c r="AE738" s="31" t="n"/>
      <c r="AF738" s="31" t="n"/>
      <c r="AG738" s="31" t="n"/>
      <c r="AH738" s="31" t="n"/>
      <c r="AI738" s="31" t="n"/>
      <c r="AJ738" s="31" t="n"/>
      <c r="AK738" s="31" t="n"/>
      <c r="AL738" s="31" t="n"/>
      <c r="AM738" s="31" t="n"/>
      <c r="AN738" s="31" t="n"/>
    </row>
    <row r="739">
      <c r="A739" s="31" t="n"/>
      <c r="B739" s="31" t="n"/>
      <c r="C739" s="31" t="n"/>
      <c r="D739" s="31" t="n"/>
      <c r="E739" s="31" t="n"/>
      <c r="F739" s="31" t="n"/>
      <c r="G739" s="31" t="n"/>
      <c r="H739" s="31" t="n"/>
      <c r="I739" s="31" t="n"/>
      <c r="J739" s="31" t="n"/>
      <c r="K739" s="31" t="n"/>
      <c r="L739" s="31" t="n"/>
      <c r="M739" s="31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  <c r="Z739" s="31" t="n"/>
      <c r="AA739" s="31" t="n"/>
      <c r="AB739" s="31" t="n"/>
      <c r="AC739" s="31" t="n"/>
      <c r="AD739" s="31" t="n"/>
      <c r="AE739" s="31" t="n"/>
      <c r="AF739" s="31" t="n"/>
      <c r="AG739" s="31" t="n"/>
      <c r="AH739" s="31" t="n"/>
      <c r="AI739" s="31" t="n"/>
      <c r="AJ739" s="31" t="n"/>
      <c r="AK739" s="31" t="n"/>
      <c r="AL739" s="31" t="n"/>
      <c r="AM739" s="31" t="n"/>
      <c r="AN739" s="31" t="n"/>
    </row>
    <row r="740">
      <c r="A740" s="31" t="n"/>
      <c r="B740" s="31" t="n"/>
      <c r="C740" s="31" t="n"/>
      <c r="D740" s="31" t="n"/>
      <c r="E740" s="31" t="n"/>
      <c r="F740" s="31" t="n"/>
      <c r="G740" s="31" t="n"/>
      <c r="H740" s="31" t="n"/>
      <c r="I740" s="31" t="n"/>
      <c r="J740" s="31" t="n"/>
      <c r="K740" s="31" t="n"/>
      <c r="L740" s="31" t="n"/>
      <c r="M740" s="31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  <c r="Z740" s="31" t="n"/>
      <c r="AA740" s="31" t="n"/>
      <c r="AB740" s="31" t="n"/>
      <c r="AC740" s="31" t="n"/>
      <c r="AD740" s="31" t="n"/>
      <c r="AE740" s="31" t="n"/>
      <c r="AF740" s="31" t="n"/>
      <c r="AG740" s="31" t="n"/>
      <c r="AH740" s="31" t="n"/>
      <c r="AI740" s="31" t="n"/>
      <c r="AJ740" s="31" t="n"/>
      <c r="AK740" s="31" t="n"/>
      <c r="AL740" s="31" t="n"/>
      <c r="AM740" s="31" t="n"/>
      <c r="AN740" s="31" t="n"/>
    </row>
    <row r="741">
      <c r="A741" s="31" t="n"/>
      <c r="B741" s="31" t="n"/>
      <c r="C741" s="31" t="n"/>
      <c r="D741" s="31" t="n"/>
      <c r="E741" s="31" t="n"/>
      <c r="F741" s="31" t="n"/>
      <c r="G741" s="31" t="n"/>
      <c r="H741" s="31" t="n"/>
      <c r="I741" s="31" t="n"/>
      <c r="J741" s="31" t="n"/>
      <c r="K741" s="31" t="n"/>
      <c r="L741" s="31" t="n"/>
      <c r="M741" s="31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  <c r="Z741" s="31" t="n"/>
      <c r="AA741" s="31" t="n"/>
      <c r="AB741" s="31" t="n"/>
      <c r="AC741" s="31" t="n"/>
      <c r="AD741" s="31" t="n"/>
      <c r="AE741" s="31" t="n"/>
      <c r="AF741" s="31" t="n"/>
      <c r="AG741" s="31" t="n"/>
      <c r="AH741" s="31" t="n"/>
      <c r="AI741" s="31" t="n"/>
      <c r="AJ741" s="31" t="n"/>
      <c r="AK741" s="31" t="n"/>
      <c r="AL741" s="31" t="n"/>
      <c r="AM741" s="31" t="n"/>
      <c r="AN741" s="31" t="n"/>
    </row>
    <row r="742">
      <c r="A742" s="31" t="n"/>
      <c r="B742" s="31" t="n"/>
      <c r="C742" s="31" t="n"/>
      <c r="D742" s="31" t="n"/>
      <c r="E742" s="31" t="n"/>
      <c r="F742" s="31" t="n"/>
      <c r="G742" s="31" t="n"/>
      <c r="H742" s="31" t="n"/>
      <c r="I742" s="31" t="n"/>
      <c r="J742" s="31" t="n"/>
      <c r="K742" s="31" t="n"/>
      <c r="L742" s="31" t="n"/>
      <c r="M742" s="31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  <c r="Z742" s="31" t="n"/>
      <c r="AA742" s="31" t="n"/>
      <c r="AB742" s="31" t="n"/>
      <c r="AC742" s="31" t="n"/>
      <c r="AD742" s="31" t="n"/>
      <c r="AE742" s="31" t="n"/>
      <c r="AF742" s="31" t="n"/>
      <c r="AG742" s="31" t="n"/>
      <c r="AH742" s="31" t="n"/>
      <c r="AI742" s="31" t="n"/>
      <c r="AJ742" s="31" t="n"/>
      <c r="AK742" s="31" t="n"/>
      <c r="AL742" s="31" t="n"/>
      <c r="AM742" s="31" t="n"/>
      <c r="AN742" s="31" t="n"/>
    </row>
    <row r="743">
      <c r="A743" s="31" t="n"/>
      <c r="B743" s="31" t="n"/>
      <c r="C743" s="31" t="n"/>
      <c r="D743" s="31" t="n"/>
      <c r="E743" s="31" t="n"/>
      <c r="F743" s="31" t="n"/>
      <c r="G743" s="31" t="n"/>
      <c r="H743" s="31" t="n"/>
      <c r="I743" s="31" t="n"/>
      <c r="J743" s="31" t="n"/>
      <c r="K743" s="31" t="n"/>
      <c r="L743" s="31" t="n"/>
      <c r="M743" s="31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  <c r="Z743" s="31" t="n"/>
      <c r="AA743" s="31" t="n"/>
      <c r="AB743" s="31" t="n"/>
      <c r="AC743" s="31" t="n"/>
      <c r="AD743" s="31" t="n"/>
      <c r="AE743" s="31" t="n"/>
      <c r="AF743" s="31" t="n"/>
      <c r="AG743" s="31" t="n"/>
      <c r="AH743" s="31" t="n"/>
      <c r="AI743" s="31" t="n"/>
      <c r="AJ743" s="31" t="n"/>
      <c r="AK743" s="31" t="n"/>
      <c r="AL743" s="31" t="n"/>
      <c r="AM743" s="31" t="n"/>
      <c r="AN743" s="31" t="n"/>
    </row>
    <row r="744">
      <c r="A744" s="31" t="n"/>
      <c r="B744" s="31" t="n"/>
      <c r="C744" s="31" t="n"/>
      <c r="D744" s="31" t="n"/>
      <c r="E744" s="31" t="n"/>
      <c r="F744" s="31" t="n"/>
      <c r="G744" s="31" t="n"/>
      <c r="H744" s="31" t="n"/>
      <c r="I744" s="31" t="n"/>
      <c r="J744" s="31" t="n"/>
      <c r="K744" s="31" t="n"/>
      <c r="L744" s="31" t="n"/>
      <c r="M744" s="31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  <c r="Z744" s="31" t="n"/>
      <c r="AA744" s="31" t="n"/>
      <c r="AB744" s="31" t="n"/>
      <c r="AC744" s="31" t="n"/>
      <c r="AD744" s="31" t="n"/>
      <c r="AE744" s="31" t="n"/>
      <c r="AF744" s="31" t="n"/>
      <c r="AG744" s="31" t="n"/>
      <c r="AH744" s="31" t="n"/>
      <c r="AI744" s="31" t="n"/>
      <c r="AJ744" s="31" t="n"/>
      <c r="AK744" s="31" t="n"/>
      <c r="AL744" s="31" t="n"/>
      <c r="AM744" s="31" t="n"/>
      <c r="AN744" s="31" t="n"/>
    </row>
    <row r="745">
      <c r="A745" s="31" t="n"/>
      <c r="B745" s="31" t="n"/>
      <c r="C745" s="31" t="n"/>
      <c r="D745" s="31" t="n"/>
      <c r="E745" s="31" t="n"/>
      <c r="F745" s="31" t="n"/>
      <c r="G745" s="31" t="n"/>
      <c r="H745" s="31" t="n"/>
      <c r="I745" s="31" t="n"/>
      <c r="J745" s="31" t="n"/>
      <c r="K745" s="31" t="n"/>
      <c r="L745" s="31" t="n"/>
      <c r="M745" s="31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  <c r="Z745" s="31" t="n"/>
      <c r="AA745" s="31" t="n"/>
      <c r="AB745" s="31" t="n"/>
      <c r="AC745" s="31" t="n"/>
      <c r="AD745" s="31" t="n"/>
      <c r="AE745" s="31" t="n"/>
      <c r="AF745" s="31" t="n"/>
      <c r="AG745" s="31" t="n"/>
      <c r="AH745" s="31" t="n"/>
      <c r="AI745" s="31" t="n"/>
      <c r="AJ745" s="31" t="n"/>
      <c r="AK745" s="31" t="n"/>
      <c r="AL745" s="31" t="n"/>
      <c r="AM745" s="31" t="n"/>
      <c r="AN745" s="31" t="n"/>
    </row>
    <row r="746">
      <c r="A746" s="31" t="n"/>
      <c r="B746" s="31" t="n"/>
      <c r="C746" s="31" t="n"/>
      <c r="D746" s="31" t="n"/>
      <c r="E746" s="31" t="n"/>
      <c r="F746" s="31" t="n"/>
      <c r="G746" s="31" t="n"/>
      <c r="H746" s="31" t="n"/>
      <c r="I746" s="31" t="n"/>
      <c r="J746" s="31" t="n"/>
      <c r="K746" s="31" t="n"/>
      <c r="L746" s="31" t="n"/>
      <c r="M746" s="31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  <c r="Z746" s="31" t="n"/>
      <c r="AA746" s="31" t="n"/>
      <c r="AB746" s="31" t="n"/>
      <c r="AC746" s="31" t="n"/>
      <c r="AD746" s="31" t="n"/>
      <c r="AE746" s="31" t="n"/>
      <c r="AF746" s="31" t="n"/>
      <c r="AG746" s="31" t="n"/>
      <c r="AH746" s="31" t="n"/>
      <c r="AI746" s="31" t="n"/>
      <c r="AJ746" s="31" t="n"/>
      <c r="AK746" s="31" t="n"/>
      <c r="AL746" s="31" t="n"/>
      <c r="AM746" s="31" t="n"/>
      <c r="AN746" s="31" t="n"/>
    </row>
    <row r="747">
      <c r="A747" s="31" t="n"/>
      <c r="B747" s="31" t="n"/>
      <c r="C747" s="31" t="n"/>
      <c r="D747" s="31" t="n"/>
      <c r="E747" s="31" t="n"/>
      <c r="F747" s="31" t="n"/>
      <c r="G747" s="31" t="n"/>
      <c r="H747" s="31" t="n"/>
      <c r="I747" s="31" t="n"/>
      <c r="J747" s="31" t="n"/>
      <c r="K747" s="31" t="n"/>
      <c r="L747" s="31" t="n"/>
      <c r="M747" s="31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  <c r="Z747" s="31" t="n"/>
      <c r="AA747" s="31" t="n"/>
      <c r="AB747" s="31" t="n"/>
      <c r="AC747" s="31" t="n"/>
      <c r="AD747" s="31" t="n"/>
      <c r="AE747" s="31" t="n"/>
      <c r="AF747" s="31" t="n"/>
      <c r="AG747" s="31" t="n"/>
      <c r="AH747" s="31" t="n"/>
      <c r="AI747" s="31" t="n"/>
      <c r="AJ747" s="31" t="n"/>
      <c r="AK747" s="31" t="n"/>
      <c r="AL747" s="31" t="n"/>
      <c r="AM747" s="31" t="n"/>
      <c r="AN747" s="31" t="n"/>
    </row>
    <row r="748">
      <c r="A748" s="31" t="n"/>
      <c r="B748" s="31" t="n"/>
      <c r="C748" s="31" t="n"/>
      <c r="D748" s="31" t="n"/>
      <c r="E748" s="31" t="n"/>
      <c r="F748" s="31" t="n"/>
      <c r="G748" s="31" t="n"/>
      <c r="H748" s="31" t="n"/>
      <c r="I748" s="31" t="n"/>
      <c r="J748" s="31" t="n"/>
      <c r="K748" s="31" t="n"/>
      <c r="L748" s="31" t="n"/>
      <c r="M748" s="31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  <c r="Z748" s="31" t="n"/>
      <c r="AA748" s="31" t="n"/>
      <c r="AB748" s="31" t="n"/>
      <c r="AC748" s="31" t="n"/>
      <c r="AD748" s="31" t="n"/>
      <c r="AE748" s="31" t="n"/>
      <c r="AF748" s="31" t="n"/>
      <c r="AG748" s="31" t="n"/>
      <c r="AH748" s="31" t="n"/>
      <c r="AI748" s="31" t="n"/>
      <c r="AJ748" s="31" t="n"/>
      <c r="AK748" s="31" t="n"/>
      <c r="AL748" s="31" t="n"/>
      <c r="AM748" s="31" t="n"/>
      <c r="AN748" s="31" t="n"/>
    </row>
    <row r="749">
      <c r="A749" s="31" t="n"/>
      <c r="B749" s="31" t="n"/>
      <c r="C749" s="31" t="n"/>
      <c r="D749" s="31" t="n"/>
      <c r="E749" s="31" t="n"/>
      <c r="F749" s="31" t="n"/>
      <c r="G749" s="31" t="n"/>
      <c r="H749" s="31" t="n"/>
      <c r="I749" s="31" t="n"/>
      <c r="J749" s="31" t="n"/>
      <c r="K749" s="31" t="n"/>
      <c r="L749" s="31" t="n"/>
      <c r="M749" s="31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  <c r="Z749" s="31" t="n"/>
      <c r="AA749" s="31" t="n"/>
      <c r="AB749" s="31" t="n"/>
      <c r="AC749" s="31" t="n"/>
      <c r="AD749" s="31" t="n"/>
      <c r="AE749" s="31" t="n"/>
      <c r="AF749" s="31" t="n"/>
      <c r="AG749" s="31" t="n"/>
      <c r="AH749" s="31" t="n"/>
      <c r="AI749" s="31" t="n"/>
      <c r="AJ749" s="31" t="n"/>
      <c r="AK749" s="31" t="n"/>
      <c r="AL749" s="31" t="n"/>
      <c r="AM749" s="31" t="n"/>
      <c r="AN749" s="31" t="n"/>
    </row>
    <row r="750">
      <c r="A750" s="31" t="n"/>
      <c r="B750" s="31" t="n"/>
      <c r="C750" s="31" t="n"/>
      <c r="D750" s="31" t="n"/>
      <c r="E750" s="31" t="n"/>
      <c r="F750" s="31" t="n"/>
      <c r="G750" s="31" t="n"/>
      <c r="H750" s="31" t="n"/>
      <c r="I750" s="31" t="n"/>
      <c r="J750" s="31" t="n"/>
      <c r="K750" s="31" t="n"/>
      <c r="L750" s="31" t="n"/>
      <c r="M750" s="31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  <c r="Z750" s="31" t="n"/>
      <c r="AA750" s="31" t="n"/>
      <c r="AB750" s="31" t="n"/>
      <c r="AC750" s="31" t="n"/>
      <c r="AD750" s="31" t="n"/>
      <c r="AE750" s="31" t="n"/>
      <c r="AF750" s="31" t="n"/>
      <c r="AG750" s="31" t="n"/>
      <c r="AH750" s="31" t="n"/>
      <c r="AI750" s="31" t="n"/>
      <c r="AJ750" s="31" t="n"/>
      <c r="AK750" s="31" t="n"/>
      <c r="AL750" s="31" t="n"/>
      <c r="AM750" s="31" t="n"/>
      <c r="AN750" s="31" t="n"/>
    </row>
    <row r="751">
      <c r="A751" s="31" t="n"/>
      <c r="B751" s="31" t="n"/>
      <c r="C751" s="31" t="n"/>
      <c r="D751" s="31" t="n"/>
      <c r="E751" s="31" t="n"/>
      <c r="F751" s="31" t="n"/>
      <c r="G751" s="31" t="n"/>
      <c r="H751" s="31" t="n"/>
      <c r="I751" s="31" t="n"/>
      <c r="J751" s="31" t="n"/>
      <c r="K751" s="31" t="n"/>
      <c r="L751" s="31" t="n"/>
      <c r="M751" s="31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  <c r="Z751" s="31" t="n"/>
      <c r="AA751" s="31" t="n"/>
      <c r="AB751" s="31" t="n"/>
      <c r="AC751" s="31" t="n"/>
      <c r="AD751" s="31" t="n"/>
      <c r="AE751" s="31" t="n"/>
      <c r="AF751" s="31" t="n"/>
      <c r="AG751" s="31" t="n"/>
      <c r="AH751" s="31" t="n"/>
      <c r="AI751" s="31" t="n"/>
      <c r="AJ751" s="31" t="n"/>
      <c r="AK751" s="31" t="n"/>
      <c r="AL751" s="31" t="n"/>
      <c r="AM751" s="31" t="n"/>
      <c r="AN751" s="31" t="n"/>
    </row>
    <row r="752">
      <c r="A752" s="31" t="n"/>
      <c r="B752" s="31" t="n"/>
      <c r="C752" s="31" t="n"/>
      <c r="D752" s="31" t="n"/>
      <c r="E752" s="31" t="n"/>
      <c r="F752" s="31" t="n"/>
      <c r="G752" s="31" t="n"/>
      <c r="H752" s="31" t="n"/>
      <c r="I752" s="31" t="n"/>
      <c r="J752" s="31" t="n"/>
      <c r="K752" s="31" t="n"/>
      <c r="L752" s="31" t="n"/>
      <c r="M752" s="31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  <c r="Z752" s="31" t="n"/>
      <c r="AA752" s="31" t="n"/>
      <c r="AB752" s="31" t="n"/>
      <c r="AC752" s="31" t="n"/>
      <c r="AD752" s="31" t="n"/>
      <c r="AE752" s="31" t="n"/>
      <c r="AF752" s="31" t="n"/>
      <c r="AG752" s="31" t="n"/>
      <c r="AH752" s="31" t="n"/>
      <c r="AI752" s="31" t="n"/>
      <c r="AJ752" s="31" t="n"/>
      <c r="AK752" s="31" t="n"/>
      <c r="AL752" s="31" t="n"/>
      <c r="AM752" s="31" t="n"/>
      <c r="AN752" s="31" t="n"/>
    </row>
    <row r="753">
      <c r="A753" s="31" t="n"/>
      <c r="B753" s="31" t="n"/>
      <c r="C753" s="31" t="n"/>
      <c r="D753" s="31" t="n"/>
      <c r="E753" s="31" t="n"/>
      <c r="F753" s="31" t="n"/>
      <c r="G753" s="31" t="n"/>
      <c r="H753" s="31" t="n"/>
      <c r="I753" s="31" t="n"/>
      <c r="J753" s="31" t="n"/>
      <c r="K753" s="31" t="n"/>
      <c r="L753" s="31" t="n"/>
      <c r="M753" s="31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  <c r="Z753" s="31" t="n"/>
      <c r="AA753" s="31" t="n"/>
      <c r="AB753" s="31" t="n"/>
      <c r="AC753" s="31" t="n"/>
      <c r="AD753" s="31" t="n"/>
      <c r="AE753" s="31" t="n"/>
      <c r="AF753" s="31" t="n"/>
      <c r="AG753" s="31" t="n"/>
      <c r="AH753" s="31" t="n"/>
      <c r="AI753" s="31" t="n"/>
      <c r="AJ753" s="31" t="n"/>
      <c r="AK753" s="31" t="n"/>
      <c r="AL753" s="31" t="n"/>
      <c r="AM753" s="31" t="n"/>
      <c r="AN753" s="31" t="n"/>
    </row>
    <row r="754">
      <c r="A754" s="31" t="n"/>
      <c r="B754" s="31" t="n"/>
      <c r="C754" s="31" t="n"/>
      <c r="D754" s="31" t="n"/>
      <c r="E754" s="31" t="n"/>
      <c r="F754" s="31" t="n"/>
      <c r="G754" s="31" t="n"/>
      <c r="H754" s="31" t="n"/>
      <c r="I754" s="31" t="n"/>
      <c r="J754" s="31" t="n"/>
      <c r="K754" s="31" t="n"/>
      <c r="L754" s="31" t="n"/>
      <c r="M754" s="31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  <c r="Z754" s="31" t="n"/>
      <c r="AA754" s="31" t="n"/>
      <c r="AB754" s="31" t="n"/>
      <c r="AC754" s="31" t="n"/>
      <c r="AD754" s="31" t="n"/>
      <c r="AE754" s="31" t="n"/>
      <c r="AF754" s="31" t="n"/>
      <c r="AG754" s="31" t="n"/>
      <c r="AH754" s="31" t="n"/>
      <c r="AI754" s="31" t="n"/>
      <c r="AJ754" s="31" t="n"/>
      <c r="AK754" s="31" t="n"/>
      <c r="AL754" s="31" t="n"/>
      <c r="AM754" s="31" t="n"/>
      <c r="AN754" s="31" t="n"/>
    </row>
    <row r="755">
      <c r="A755" s="31" t="n"/>
      <c r="B755" s="31" t="n"/>
      <c r="C755" s="31" t="n"/>
      <c r="D755" s="31" t="n"/>
      <c r="E755" s="31" t="n"/>
      <c r="F755" s="31" t="n"/>
      <c r="G755" s="31" t="n"/>
      <c r="H755" s="31" t="n"/>
      <c r="I755" s="31" t="n"/>
      <c r="J755" s="31" t="n"/>
      <c r="K755" s="31" t="n"/>
      <c r="L755" s="31" t="n"/>
      <c r="M755" s="31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  <c r="Z755" s="31" t="n"/>
      <c r="AA755" s="31" t="n"/>
      <c r="AB755" s="31" t="n"/>
      <c r="AC755" s="31" t="n"/>
      <c r="AD755" s="31" t="n"/>
      <c r="AE755" s="31" t="n"/>
      <c r="AF755" s="31" t="n"/>
      <c r="AG755" s="31" t="n"/>
      <c r="AH755" s="31" t="n"/>
      <c r="AI755" s="31" t="n"/>
      <c r="AJ755" s="31" t="n"/>
      <c r="AK755" s="31" t="n"/>
      <c r="AL755" s="31" t="n"/>
      <c r="AM755" s="31" t="n"/>
      <c r="AN755" s="31" t="n"/>
    </row>
    <row r="756">
      <c r="A756" s="31" t="n"/>
      <c r="B756" s="31" t="n"/>
      <c r="C756" s="31" t="n"/>
      <c r="D756" s="31" t="n"/>
      <c r="E756" s="31" t="n"/>
      <c r="F756" s="31" t="n"/>
      <c r="G756" s="31" t="n"/>
      <c r="H756" s="31" t="n"/>
      <c r="I756" s="31" t="n"/>
      <c r="J756" s="31" t="n"/>
      <c r="K756" s="31" t="n"/>
      <c r="L756" s="31" t="n"/>
      <c r="M756" s="31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  <c r="Z756" s="31" t="n"/>
      <c r="AA756" s="31" t="n"/>
      <c r="AB756" s="31" t="n"/>
      <c r="AC756" s="31" t="n"/>
      <c r="AD756" s="31" t="n"/>
      <c r="AE756" s="31" t="n"/>
      <c r="AF756" s="31" t="n"/>
      <c r="AG756" s="31" t="n"/>
      <c r="AH756" s="31" t="n"/>
      <c r="AI756" s="31" t="n"/>
      <c r="AJ756" s="31" t="n"/>
      <c r="AK756" s="31" t="n"/>
      <c r="AL756" s="31" t="n"/>
      <c r="AM756" s="31" t="n"/>
      <c r="AN756" s="31" t="n"/>
    </row>
    <row r="757">
      <c r="A757" s="31" t="n"/>
      <c r="B757" s="31" t="n"/>
      <c r="C757" s="31" t="n"/>
      <c r="D757" s="31" t="n"/>
      <c r="E757" s="31" t="n"/>
      <c r="F757" s="31" t="n"/>
      <c r="G757" s="31" t="n"/>
      <c r="H757" s="31" t="n"/>
      <c r="I757" s="31" t="n"/>
      <c r="J757" s="31" t="n"/>
      <c r="K757" s="31" t="n"/>
      <c r="L757" s="31" t="n"/>
      <c r="M757" s="31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  <c r="Z757" s="31" t="n"/>
      <c r="AA757" s="31" t="n"/>
      <c r="AB757" s="31" t="n"/>
      <c r="AC757" s="31" t="n"/>
      <c r="AD757" s="31" t="n"/>
      <c r="AE757" s="31" t="n"/>
      <c r="AF757" s="31" t="n"/>
      <c r="AG757" s="31" t="n"/>
      <c r="AH757" s="31" t="n"/>
      <c r="AI757" s="31" t="n"/>
      <c r="AJ757" s="31" t="n"/>
      <c r="AK757" s="31" t="n"/>
      <c r="AL757" s="31" t="n"/>
      <c r="AM757" s="31" t="n"/>
      <c r="AN757" s="31" t="n"/>
    </row>
    <row r="758">
      <c r="A758" s="31" t="n"/>
      <c r="B758" s="31" t="n"/>
      <c r="C758" s="31" t="n"/>
      <c r="D758" s="31" t="n"/>
      <c r="E758" s="31" t="n"/>
      <c r="F758" s="31" t="n"/>
      <c r="G758" s="31" t="n"/>
      <c r="H758" s="31" t="n"/>
      <c r="I758" s="31" t="n"/>
      <c r="J758" s="31" t="n"/>
      <c r="K758" s="31" t="n"/>
      <c r="L758" s="31" t="n"/>
      <c r="M758" s="31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  <c r="Z758" s="31" t="n"/>
      <c r="AA758" s="31" t="n"/>
      <c r="AB758" s="31" t="n"/>
      <c r="AC758" s="31" t="n"/>
      <c r="AD758" s="31" t="n"/>
      <c r="AE758" s="31" t="n"/>
      <c r="AF758" s="31" t="n"/>
      <c r="AG758" s="31" t="n"/>
      <c r="AH758" s="31" t="n"/>
      <c r="AI758" s="31" t="n"/>
      <c r="AJ758" s="31" t="n"/>
      <c r="AK758" s="31" t="n"/>
      <c r="AL758" s="31" t="n"/>
      <c r="AM758" s="31" t="n"/>
      <c r="AN758" s="31" t="n"/>
    </row>
    <row r="759">
      <c r="A759" s="31" t="n"/>
      <c r="B759" s="31" t="n"/>
      <c r="C759" s="31" t="n"/>
      <c r="D759" s="31" t="n"/>
      <c r="E759" s="31" t="n"/>
      <c r="F759" s="31" t="n"/>
      <c r="G759" s="31" t="n"/>
      <c r="H759" s="31" t="n"/>
      <c r="I759" s="31" t="n"/>
      <c r="J759" s="31" t="n"/>
      <c r="K759" s="31" t="n"/>
      <c r="L759" s="31" t="n"/>
      <c r="M759" s="31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  <c r="Z759" s="31" t="n"/>
      <c r="AA759" s="31" t="n"/>
      <c r="AB759" s="31" t="n"/>
      <c r="AC759" s="31" t="n"/>
      <c r="AD759" s="31" t="n"/>
      <c r="AE759" s="31" t="n"/>
      <c r="AF759" s="31" t="n"/>
      <c r="AG759" s="31" t="n"/>
      <c r="AH759" s="31" t="n"/>
      <c r="AI759" s="31" t="n"/>
      <c r="AJ759" s="31" t="n"/>
      <c r="AK759" s="31" t="n"/>
      <c r="AL759" s="31" t="n"/>
      <c r="AM759" s="31" t="n"/>
      <c r="AN759" s="31" t="n"/>
    </row>
    <row r="760">
      <c r="A760" s="31" t="n"/>
      <c r="B760" s="31" t="n"/>
      <c r="C760" s="31" t="n"/>
      <c r="D760" s="31" t="n"/>
      <c r="E760" s="31" t="n"/>
      <c r="F760" s="31" t="n"/>
      <c r="G760" s="31" t="n"/>
      <c r="H760" s="31" t="n"/>
      <c r="I760" s="31" t="n"/>
      <c r="J760" s="31" t="n"/>
      <c r="K760" s="31" t="n"/>
      <c r="L760" s="31" t="n"/>
      <c r="M760" s="31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  <c r="Z760" s="31" t="n"/>
      <c r="AA760" s="31" t="n"/>
      <c r="AB760" s="31" t="n"/>
      <c r="AC760" s="31" t="n"/>
      <c r="AD760" s="31" t="n"/>
      <c r="AE760" s="31" t="n"/>
      <c r="AF760" s="31" t="n"/>
      <c r="AG760" s="31" t="n"/>
      <c r="AH760" s="31" t="n"/>
      <c r="AI760" s="31" t="n"/>
      <c r="AJ760" s="31" t="n"/>
      <c r="AK760" s="31" t="n"/>
      <c r="AL760" s="31" t="n"/>
      <c r="AM760" s="31" t="n"/>
      <c r="AN760" s="31" t="n"/>
    </row>
    <row r="761">
      <c r="A761" s="31" t="n"/>
      <c r="B761" s="31" t="n"/>
      <c r="C761" s="31" t="n"/>
      <c r="D761" s="31" t="n"/>
      <c r="E761" s="31" t="n"/>
      <c r="F761" s="31" t="n"/>
      <c r="G761" s="31" t="n"/>
      <c r="H761" s="31" t="n"/>
      <c r="I761" s="31" t="n"/>
      <c r="J761" s="31" t="n"/>
      <c r="K761" s="31" t="n"/>
      <c r="L761" s="31" t="n"/>
      <c r="M761" s="31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  <c r="Z761" s="31" t="n"/>
      <c r="AA761" s="31" t="n"/>
      <c r="AB761" s="31" t="n"/>
      <c r="AC761" s="31" t="n"/>
      <c r="AD761" s="31" t="n"/>
      <c r="AE761" s="31" t="n"/>
      <c r="AF761" s="31" t="n"/>
      <c r="AG761" s="31" t="n"/>
      <c r="AH761" s="31" t="n"/>
      <c r="AI761" s="31" t="n"/>
      <c r="AJ761" s="31" t="n"/>
      <c r="AK761" s="31" t="n"/>
      <c r="AL761" s="31" t="n"/>
      <c r="AM761" s="31" t="n"/>
      <c r="AN761" s="31" t="n"/>
    </row>
    <row r="762">
      <c r="A762" s="31" t="n"/>
      <c r="B762" s="31" t="n"/>
      <c r="C762" s="31" t="n"/>
      <c r="D762" s="31" t="n"/>
      <c r="E762" s="31" t="n"/>
      <c r="F762" s="31" t="n"/>
      <c r="G762" s="31" t="n"/>
      <c r="H762" s="31" t="n"/>
      <c r="I762" s="31" t="n"/>
      <c r="J762" s="31" t="n"/>
      <c r="K762" s="31" t="n"/>
      <c r="L762" s="31" t="n"/>
      <c r="M762" s="31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  <c r="Z762" s="31" t="n"/>
      <c r="AA762" s="31" t="n"/>
      <c r="AB762" s="31" t="n"/>
      <c r="AC762" s="31" t="n"/>
      <c r="AD762" s="31" t="n"/>
      <c r="AE762" s="31" t="n"/>
      <c r="AF762" s="31" t="n"/>
      <c r="AG762" s="31" t="n"/>
      <c r="AH762" s="31" t="n"/>
      <c r="AI762" s="31" t="n"/>
      <c r="AJ762" s="31" t="n"/>
      <c r="AK762" s="31" t="n"/>
      <c r="AL762" s="31" t="n"/>
      <c r="AM762" s="31" t="n"/>
      <c r="AN762" s="31" t="n"/>
    </row>
    <row r="763">
      <c r="A763" s="31" t="n"/>
      <c r="B763" s="31" t="n"/>
      <c r="C763" s="31" t="n"/>
      <c r="D763" s="31" t="n"/>
      <c r="E763" s="31" t="n"/>
      <c r="F763" s="31" t="n"/>
      <c r="G763" s="31" t="n"/>
      <c r="H763" s="31" t="n"/>
      <c r="I763" s="31" t="n"/>
      <c r="J763" s="31" t="n"/>
      <c r="K763" s="31" t="n"/>
      <c r="L763" s="31" t="n"/>
      <c r="M763" s="31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  <c r="Z763" s="31" t="n"/>
      <c r="AA763" s="31" t="n"/>
      <c r="AB763" s="31" t="n"/>
      <c r="AC763" s="31" t="n"/>
      <c r="AD763" s="31" t="n"/>
      <c r="AE763" s="31" t="n"/>
      <c r="AF763" s="31" t="n"/>
      <c r="AG763" s="31" t="n"/>
      <c r="AH763" s="31" t="n"/>
      <c r="AI763" s="31" t="n"/>
      <c r="AJ763" s="31" t="n"/>
      <c r="AK763" s="31" t="n"/>
      <c r="AL763" s="31" t="n"/>
      <c r="AM763" s="31" t="n"/>
      <c r="AN763" s="31" t="n"/>
    </row>
    <row r="764">
      <c r="A764" s="31" t="n"/>
      <c r="B764" s="31" t="n"/>
      <c r="C764" s="31" t="n"/>
      <c r="D764" s="31" t="n"/>
      <c r="E764" s="31" t="n"/>
      <c r="F764" s="31" t="n"/>
      <c r="G764" s="31" t="n"/>
      <c r="H764" s="31" t="n"/>
      <c r="I764" s="31" t="n"/>
      <c r="J764" s="31" t="n"/>
      <c r="K764" s="31" t="n"/>
      <c r="L764" s="31" t="n"/>
      <c r="M764" s="31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  <c r="Z764" s="31" t="n"/>
      <c r="AA764" s="31" t="n"/>
      <c r="AB764" s="31" t="n"/>
      <c r="AC764" s="31" t="n"/>
      <c r="AD764" s="31" t="n"/>
      <c r="AE764" s="31" t="n"/>
      <c r="AF764" s="31" t="n"/>
      <c r="AG764" s="31" t="n"/>
      <c r="AH764" s="31" t="n"/>
      <c r="AI764" s="31" t="n"/>
      <c r="AJ764" s="31" t="n"/>
      <c r="AK764" s="31" t="n"/>
      <c r="AL764" s="31" t="n"/>
      <c r="AM764" s="31" t="n"/>
      <c r="AN764" s="31" t="n"/>
    </row>
    <row r="765">
      <c r="A765" s="31" t="n"/>
      <c r="B765" s="31" t="n"/>
      <c r="C765" s="31" t="n"/>
      <c r="D765" s="31" t="n"/>
      <c r="E765" s="31" t="n"/>
      <c r="F765" s="31" t="n"/>
      <c r="G765" s="31" t="n"/>
      <c r="H765" s="31" t="n"/>
      <c r="I765" s="31" t="n"/>
      <c r="J765" s="31" t="n"/>
      <c r="K765" s="31" t="n"/>
      <c r="L765" s="31" t="n"/>
      <c r="M765" s="31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  <c r="Z765" s="31" t="n"/>
      <c r="AA765" s="31" t="n"/>
      <c r="AB765" s="31" t="n"/>
      <c r="AC765" s="31" t="n"/>
      <c r="AD765" s="31" t="n"/>
      <c r="AE765" s="31" t="n"/>
      <c r="AF765" s="31" t="n"/>
      <c r="AG765" s="31" t="n"/>
      <c r="AH765" s="31" t="n"/>
      <c r="AI765" s="31" t="n"/>
      <c r="AJ765" s="31" t="n"/>
      <c r="AK765" s="31" t="n"/>
      <c r="AL765" s="31" t="n"/>
      <c r="AM765" s="31" t="n"/>
      <c r="AN765" s="31" t="n"/>
    </row>
    <row r="766">
      <c r="A766" s="31" t="n"/>
      <c r="B766" s="31" t="n"/>
      <c r="C766" s="31" t="n"/>
      <c r="D766" s="31" t="n"/>
      <c r="E766" s="31" t="n"/>
      <c r="F766" s="31" t="n"/>
      <c r="G766" s="31" t="n"/>
      <c r="H766" s="31" t="n"/>
      <c r="I766" s="31" t="n"/>
      <c r="J766" s="31" t="n"/>
      <c r="K766" s="31" t="n"/>
      <c r="L766" s="31" t="n"/>
      <c r="M766" s="31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  <c r="Z766" s="31" t="n"/>
      <c r="AA766" s="31" t="n"/>
      <c r="AB766" s="31" t="n"/>
      <c r="AC766" s="31" t="n"/>
      <c r="AD766" s="31" t="n"/>
      <c r="AE766" s="31" t="n"/>
      <c r="AF766" s="31" t="n"/>
      <c r="AG766" s="31" t="n"/>
      <c r="AH766" s="31" t="n"/>
      <c r="AI766" s="31" t="n"/>
      <c r="AJ766" s="31" t="n"/>
      <c r="AK766" s="31" t="n"/>
      <c r="AL766" s="31" t="n"/>
      <c r="AM766" s="31" t="n"/>
      <c r="AN766" s="31" t="n"/>
    </row>
    <row r="767">
      <c r="A767" s="31" t="n"/>
      <c r="B767" s="31" t="n"/>
      <c r="C767" s="31" t="n"/>
      <c r="D767" s="31" t="n"/>
      <c r="E767" s="31" t="n"/>
      <c r="F767" s="31" t="n"/>
      <c r="G767" s="31" t="n"/>
      <c r="H767" s="31" t="n"/>
      <c r="I767" s="31" t="n"/>
      <c r="J767" s="31" t="n"/>
      <c r="K767" s="31" t="n"/>
      <c r="L767" s="31" t="n"/>
      <c r="M767" s="31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  <c r="Z767" s="31" t="n"/>
      <c r="AA767" s="31" t="n"/>
      <c r="AB767" s="31" t="n"/>
      <c r="AC767" s="31" t="n"/>
      <c r="AD767" s="31" t="n"/>
      <c r="AE767" s="31" t="n"/>
      <c r="AF767" s="31" t="n"/>
      <c r="AG767" s="31" t="n"/>
      <c r="AH767" s="31" t="n"/>
      <c r="AI767" s="31" t="n"/>
      <c r="AJ767" s="31" t="n"/>
      <c r="AK767" s="31" t="n"/>
      <c r="AL767" s="31" t="n"/>
      <c r="AM767" s="31" t="n"/>
      <c r="AN767" s="31" t="n"/>
    </row>
    <row r="768">
      <c r="A768" s="31" t="n"/>
      <c r="B768" s="31" t="n"/>
      <c r="C768" s="31" t="n"/>
      <c r="D768" s="31" t="n"/>
      <c r="E768" s="31" t="n"/>
      <c r="F768" s="31" t="n"/>
      <c r="G768" s="31" t="n"/>
      <c r="H768" s="31" t="n"/>
      <c r="I768" s="31" t="n"/>
      <c r="J768" s="31" t="n"/>
      <c r="K768" s="31" t="n"/>
      <c r="L768" s="31" t="n"/>
      <c r="M768" s="31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  <c r="Z768" s="31" t="n"/>
      <c r="AA768" s="31" t="n"/>
      <c r="AB768" s="31" t="n"/>
      <c r="AC768" s="31" t="n"/>
      <c r="AD768" s="31" t="n"/>
      <c r="AE768" s="31" t="n"/>
      <c r="AF768" s="31" t="n"/>
      <c r="AG768" s="31" t="n"/>
      <c r="AH768" s="31" t="n"/>
      <c r="AI768" s="31" t="n"/>
      <c r="AJ768" s="31" t="n"/>
      <c r="AK768" s="31" t="n"/>
      <c r="AL768" s="31" t="n"/>
      <c r="AM768" s="31" t="n"/>
      <c r="AN768" s="31" t="n"/>
    </row>
    <row r="769">
      <c r="A769" s="31" t="n"/>
      <c r="B769" s="31" t="n"/>
      <c r="C769" s="31" t="n"/>
      <c r="D769" s="31" t="n"/>
      <c r="E769" s="31" t="n"/>
      <c r="F769" s="31" t="n"/>
      <c r="G769" s="31" t="n"/>
      <c r="H769" s="31" t="n"/>
      <c r="I769" s="31" t="n"/>
      <c r="J769" s="31" t="n"/>
      <c r="K769" s="31" t="n"/>
      <c r="L769" s="31" t="n"/>
      <c r="M769" s="31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  <c r="Z769" s="31" t="n"/>
      <c r="AA769" s="31" t="n"/>
      <c r="AB769" s="31" t="n"/>
      <c r="AC769" s="31" t="n"/>
      <c r="AD769" s="31" t="n"/>
      <c r="AE769" s="31" t="n"/>
      <c r="AF769" s="31" t="n"/>
      <c r="AG769" s="31" t="n"/>
      <c r="AH769" s="31" t="n"/>
      <c r="AI769" s="31" t="n"/>
      <c r="AJ769" s="31" t="n"/>
      <c r="AK769" s="31" t="n"/>
      <c r="AL769" s="31" t="n"/>
      <c r="AM769" s="31" t="n"/>
      <c r="AN769" s="31" t="n"/>
    </row>
    <row r="770">
      <c r="A770" s="31" t="n"/>
      <c r="B770" s="31" t="n"/>
      <c r="C770" s="31" t="n"/>
      <c r="D770" s="31" t="n"/>
      <c r="E770" s="31" t="n"/>
      <c r="F770" s="31" t="n"/>
      <c r="G770" s="31" t="n"/>
      <c r="H770" s="31" t="n"/>
      <c r="I770" s="31" t="n"/>
      <c r="J770" s="31" t="n"/>
      <c r="K770" s="31" t="n"/>
      <c r="L770" s="31" t="n"/>
      <c r="M770" s="31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  <c r="Z770" s="31" t="n"/>
      <c r="AA770" s="31" t="n"/>
      <c r="AB770" s="31" t="n"/>
      <c r="AC770" s="31" t="n"/>
      <c r="AD770" s="31" t="n"/>
      <c r="AE770" s="31" t="n"/>
      <c r="AF770" s="31" t="n"/>
      <c r="AG770" s="31" t="n"/>
      <c r="AH770" s="31" t="n"/>
      <c r="AI770" s="31" t="n"/>
      <c r="AJ770" s="31" t="n"/>
      <c r="AK770" s="31" t="n"/>
      <c r="AL770" s="31" t="n"/>
      <c r="AM770" s="31" t="n"/>
      <c r="AN770" s="31" t="n"/>
    </row>
    <row r="771">
      <c r="A771" s="31" t="n"/>
      <c r="B771" s="31" t="n"/>
      <c r="C771" s="31" t="n"/>
      <c r="D771" s="31" t="n"/>
      <c r="E771" s="31" t="n"/>
      <c r="F771" s="31" t="n"/>
      <c r="G771" s="31" t="n"/>
      <c r="H771" s="31" t="n"/>
      <c r="I771" s="31" t="n"/>
      <c r="J771" s="31" t="n"/>
      <c r="K771" s="31" t="n"/>
      <c r="L771" s="31" t="n"/>
      <c r="M771" s="31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  <c r="Z771" s="31" t="n"/>
      <c r="AA771" s="31" t="n"/>
      <c r="AB771" s="31" t="n"/>
      <c r="AC771" s="31" t="n"/>
      <c r="AD771" s="31" t="n"/>
      <c r="AE771" s="31" t="n"/>
      <c r="AF771" s="31" t="n"/>
      <c r="AG771" s="31" t="n"/>
      <c r="AH771" s="31" t="n"/>
      <c r="AI771" s="31" t="n"/>
      <c r="AJ771" s="31" t="n"/>
      <c r="AK771" s="31" t="n"/>
      <c r="AL771" s="31" t="n"/>
      <c r="AM771" s="31" t="n"/>
      <c r="AN771" s="31" t="n"/>
    </row>
    <row r="772">
      <c r="A772" s="31" t="n"/>
      <c r="B772" s="31" t="n"/>
      <c r="C772" s="31" t="n"/>
      <c r="D772" s="31" t="n"/>
      <c r="E772" s="31" t="n"/>
      <c r="F772" s="31" t="n"/>
      <c r="G772" s="31" t="n"/>
      <c r="H772" s="31" t="n"/>
      <c r="I772" s="31" t="n"/>
      <c r="J772" s="31" t="n"/>
      <c r="K772" s="31" t="n"/>
      <c r="L772" s="31" t="n"/>
      <c r="M772" s="31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  <c r="Z772" s="31" t="n"/>
      <c r="AA772" s="31" t="n"/>
      <c r="AB772" s="31" t="n"/>
      <c r="AC772" s="31" t="n"/>
      <c r="AD772" s="31" t="n"/>
      <c r="AE772" s="31" t="n"/>
      <c r="AF772" s="31" t="n"/>
      <c r="AG772" s="31" t="n"/>
      <c r="AH772" s="31" t="n"/>
      <c r="AI772" s="31" t="n"/>
      <c r="AJ772" s="31" t="n"/>
      <c r="AK772" s="31" t="n"/>
      <c r="AL772" s="31" t="n"/>
      <c r="AM772" s="31" t="n"/>
      <c r="AN772" s="31" t="n"/>
    </row>
    <row r="773">
      <c r="A773" s="31" t="n"/>
      <c r="B773" s="31" t="n"/>
      <c r="C773" s="31" t="n"/>
      <c r="D773" s="31" t="n"/>
      <c r="E773" s="31" t="n"/>
      <c r="F773" s="31" t="n"/>
      <c r="G773" s="31" t="n"/>
      <c r="H773" s="31" t="n"/>
      <c r="I773" s="31" t="n"/>
      <c r="J773" s="31" t="n"/>
      <c r="K773" s="31" t="n"/>
      <c r="L773" s="31" t="n"/>
      <c r="M773" s="31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  <c r="Z773" s="31" t="n"/>
      <c r="AA773" s="31" t="n"/>
      <c r="AB773" s="31" t="n"/>
      <c r="AC773" s="31" t="n"/>
      <c r="AD773" s="31" t="n"/>
      <c r="AE773" s="31" t="n"/>
      <c r="AF773" s="31" t="n"/>
      <c r="AG773" s="31" t="n"/>
      <c r="AH773" s="31" t="n"/>
      <c r="AI773" s="31" t="n"/>
      <c r="AJ773" s="31" t="n"/>
      <c r="AK773" s="31" t="n"/>
      <c r="AL773" s="31" t="n"/>
      <c r="AM773" s="31" t="n"/>
      <c r="AN773" s="31" t="n"/>
    </row>
    <row r="774">
      <c r="A774" s="31" t="n"/>
      <c r="B774" s="31" t="n"/>
      <c r="C774" s="31" t="n"/>
      <c r="D774" s="31" t="n"/>
      <c r="E774" s="31" t="n"/>
      <c r="F774" s="31" t="n"/>
      <c r="G774" s="31" t="n"/>
      <c r="H774" s="31" t="n"/>
      <c r="I774" s="31" t="n"/>
      <c r="J774" s="31" t="n"/>
      <c r="K774" s="31" t="n"/>
      <c r="L774" s="31" t="n"/>
      <c r="M774" s="31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  <c r="Z774" s="31" t="n"/>
      <c r="AA774" s="31" t="n"/>
      <c r="AB774" s="31" t="n"/>
      <c r="AC774" s="31" t="n"/>
      <c r="AD774" s="31" t="n"/>
      <c r="AE774" s="31" t="n"/>
      <c r="AF774" s="31" t="n"/>
      <c r="AG774" s="31" t="n"/>
      <c r="AH774" s="31" t="n"/>
      <c r="AI774" s="31" t="n"/>
      <c r="AJ774" s="31" t="n"/>
      <c r="AK774" s="31" t="n"/>
      <c r="AL774" s="31" t="n"/>
      <c r="AM774" s="31" t="n"/>
      <c r="AN774" s="31" t="n"/>
    </row>
    <row r="775">
      <c r="A775" s="31" t="n"/>
      <c r="B775" s="31" t="n"/>
      <c r="C775" s="31" t="n"/>
      <c r="D775" s="31" t="n"/>
      <c r="E775" s="31" t="n"/>
      <c r="F775" s="31" t="n"/>
      <c r="G775" s="31" t="n"/>
      <c r="H775" s="31" t="n"/>
      <c r="I775" s="31" t="n"/>
      <c r="J775" s="31" t="n"/>
      <c r="K775" s="31" t="n"/>
      <c r="L775" s="31" t="n"/>
      <c r="M775" s="31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  <c r="Z775" s="31" t="n"/>
      <c r="AA775" s="31" t="n"/>
      <c r="AB775" s="31" t="n"/>
      <c r="AC775" s="31" t="n"/>
      <c r="AD775" s="31" t="n"/>
      <c r="AE775" s="31" t="n"/>
      <c r="AF775" s="31" t="n"/>
      <c r="AG775" s="31" t="n"/>
      <c r="AH775" s="31" t="n"/>
      <c r="AI775" s="31" t="n"/>
      <c r="AJ775" s="31" t="n"/>
      <c r="AK775" s="31" t="n"/>
      <c r="AL775" s="31" t="n"/>
      <c r="AM775" s="31" t="n"/>
      <c r="AN775" s="31" t="n"/>
    </row>
    <row r="776">
      <c r="A776" s="31" t="n"/>
      <c r="B776" s="31" t="n"/>
      <c r="C776" s="31" t="n"/>
      <c r="D776" s="31" t="n"/>
      <c r="E776" s="31" t="n"/>
      <c r="F776" s="31" t="n"/>
      <c r="G776" s="31" t="n"/>
      <c r="H776" s="31" t="n"/>
      <c r="I776" s="31" t="n"/>
      <c r="J776" s="31" t="n"/>
      <c r="K776" s="31" t="n"/>
      <c r="L776" s="31" t="n"/>
      <c r="M776" s="31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  <c r="Z776" s="31" t="n"/>
      <c r="AA776" s="31" t="n"/>
      <c r="AB776" s="31" t="n"/>
      <c r="AC776" s="31" t="n"/>
      <c r="AD776" s="31" t="n"/>
      <c r="AE776" s="31" t="n"/>
      <c r="AF776" s="31" t="n"/>
      <c r="AG776" s="31" t="n"/>
      <c r="AH776" s="31" t="n"/>
      <c r="AI776" s="31" t="n"/>
      <c r="AJ776" s="31" t="n"/>
      <c r="AK776" s="31" t="n"/>
      <c r="AL776" s="31" t="n"/>
      <c r="AM776" s="31" t="n"/>
      <c r="AN776" s="31" t="n"/>
    </row>
    <row r="777">
      <c r="A777" s="31" t="n"/>
      <c r="B777" s="31" t="n"/>
      <c r="C777" s="31" t="n"/>
      <c r="D777" s="31" t="n"/>
      <c r="E777" s="31" t="n"/>
      <c r="F777" s="31" t="n"/>
      <c r="G777" s="31" t="n"/>
      <c r="H777" s="31" t="n"/>
      <c r="I777" s="31" t="n"/>
      <c r="J777" s="31" t="n"/>
      <c r="K777" s="31" t="n"/>
      <c r="L777" s="31" t="n"/>
      <c r="M777" s="31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  <c r="Z777" s="31" t="n"/>
      <c r="AA777" s="31" t="n"/>
      <c r="AB777" s="31" t="n"/>
      <c r="AC777" s="31" t="n"/>
      <c r="AD777" s="31" t="n"/>
      <c r="AE777" s="31" t="n"/>
      <c r="AF777" s="31" t="n"/>
      <c r="AG777" s="31" t="n"/>
      <c r="AH777" s="31" t="n"/>
      <c r="AI777" s="31" t="n"/>
      <c r="AJ777" s="31" t="n"/>
      <c r="AK777" s="31" t="n"/>
      <c r="AL777" s="31" t="n"/>
      <c r="AM777" s="31" t="n"/>
      <c r="AN777" s="31" t="n"/>
    </row>
    <row r="778">
      <c r="A778" s="31" t="n"/>
      <c r="B778" s="31" t="n"/>
      <c r="C778" s="31" t="n"/>
      <c r="D778" s="31" t="n"/>
      <c r="E778" s="31" t="n"/>
      <c r="F778" s="31" t="n"/>
      <c r="G778" s="31" t="n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  <c r="Z778" s="31" t="n"/>
      <c r="AA778" s="31" t="n"/>
      <c r="AB778" s="31" t="n"/>
      <c r="AC778" s="31" t="n"/>
      <c r="AD778" s="31" t="n"/>
      <c r="AE778" s="31" t="n"/>
      <c r="AF778" s="31" t="n"/>
      <c r="AG778" s="31" t="n"/>
      <c r="AH778" s="31" t="n"/>
      <c r="AI778" s="31" t="n"/>
      <c r="AJ778" s="31" t="n"/>
      <c r="AK778" s="31" t="n"/>
      <c r="AL778" s="31" t="n"/>
      <c r="AM778" s="31" t="n"/>
      <c r="AN778" s="31" t="n"/>
    </row>
    <row r="779">
      <c r="A779" s="31" t="n"/>
      <c r="B779" s="31" t="n"/>
      <c r="C779" s="31" t="n"/>
      <c r="D779" s="31" t="n"/>
      <c r="E779" s="31" t="n"/>
      <c r="F779" s="31" t="n"/>
      <c r="G779" s="31" t="n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  <c r="Z779" s="31" t="n"/>
      <c r="AA779" s="31" t="n"/>
      <c r="AB779" s="31" t="n"/>
      <c r="AC779" s="31" t="n"/>
      <c r="AD779" s="31" t="n"/>
      <c r="AE779" s="31" t="n"/>
      <c r="AF779" s="31" t="n"/>
      <c r="AG779" s="31" t="n"/>
      <c r="AH779" s="31" t="n"/>
      <c r="AI779" s="31" t="n"/>
      <c r="AJ779" s="31" t="n"/>
      <c r="AK779" s="31" t="n"/>
      <c r="AL779" s="31" t="n"/>
      <c r="AM779" s="31" t="n"/>
      <c r="AN779" s="31" t="n"/>
    </row>
    <row r="780">
      <c r="A780" s="31" t="n"/>
      <c r="B780" s="31" t="n"/>
      <c r="C780" s="31" t="n"/>
      <c r="D780" s="31" t="n"/>
      <c r="E780" s="31" t="n"/>
      <c r="F780" s="31" t="n"/>
      <c r="G780" s="31" t="n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  <c r="Z780" s="31" t="n"/>
      <c r="AA780" s="31" t="n"/>
      <c r="AB780" s="31" t="n"/>
      <c r="AC780" s="31" t="n"/>
      <c r="AD780" s="31" t="n"/>
      <c r="AE780" s="31" t="n"/>
      <c r="AF780" s="31" t="n"/>
      <c r="AG780" s="31" t="n"/>
      <c r="AH780" s="31" t="n"/>
      <c r="AI780" s="31" t="n"/>
      <c r="AJ780" s="31" t="n"/>
      <c r="AK780" s="31" t="n"/>
      <c r="AL780" s="31" t="n"/>
      <c r="AM780" s="31" t="n"/>
      <c r="AN780" s="31" t="n"/>
    </row>
    <row r="781">
      <c r="A781" s="31" t="n"/>
      <c r="B781" s="31" t="n"/>
      <c r="C781" s="31" t="n"/>
      <c r="D781" s="31" t="n"/>
      <c r="E781" s="31" t="n"/>
      <c r="F781" s="31" t="n"/>
      <c r="G781" s="31" t="n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  <c r="Z781" s="31" t="n"/>
      <c r="AA781" s="31" t="n"/>
      <c r="AB781" s="31" t="n"/>
      <c r="AC781" s="31" t="n"/>
      <c r="AD781" s="31" t="n"/>
      <c r="AE781" s="31" t="n"/>
      <c r="AF781" s="31" t="n"/>
      <c r="AG781" s="31" t="n"/>
      <c r="AH781" s="31" t="n"/>
      <c r="AI781" s="31" t="n"/>
      <c r="AJ781" s="31" t="n"/>
      <c r="AK781" s="31" t="n"/>
      <c r="AL781" s="31" t="n"/>
      <c r="AM781" s="31" t="n"/>
      <c r="AN781" s="31" t="n"/>
    </row>
    <row r="782">
      <c r="A782" s="31" t="n"/>
      <c r="B782" s="31" t="n"/>
      <c r="C782" s="31" t="n"/>
      <c r="D782" s="31" t="n"/>
      <c r="E782" s="31" t="n"/>
      <c r="F782" s="31" t="n"/>
      <c r="G782" s="31" t="n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  <c r="Z782" s="31" t="n"/>
      <c r="AA782" s="31" t="n"/>
      <c r="AB782" s="31" t="n"/>
      <c r="AC782" s="31" t="n"/>
      <c r="AD782" s="31" t="n"/>
      <c r="AE782" s="31" t="n"/>
      <c r="AF782" s="31" t="n"/>
      <c r="AG782" s="31" t="n"/>
      <c r="AH782" s="31" t="n"/>
      <c r="AI782" s="31" t="n"/>
      <c r="AJ782" s="31" t="n"/>
      <c r="AK782" s="31" t="n"/>
      <c r="AL782" s="31" t="n"/>
      <c r="AM782" s="31" t="n"/>
      <c r="AN782" s="31" t="n"/>
    </row>
    <row r="783">
      <c r="A783" s="31" t="n"/>
      <c r="B783" s="31" t="n"/>
      <c r="C783" s="31" t="n"/>
      <c r="D783" s="31" t="n"/>
      <c r="E783" s="31" t="n"/>
      <c r="F783" s="31" t="n"/>
      <c r="G783" s="31" t="n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  <c r="Z783" s="31" t="n"/>
      <c r="AA783" s="31" t="n"/>
      <c r="AB783" s="31" t="n"/>
      <c r="AC783" s="31" t="n"/>
      <c r="AD783" s="31" t="n"/>
      <c r="AE783" s="31" t="n"/>
      <c r="AF783" s="31" t="n"/>
      <c r="AG783" s="31" t="n"/>
      <c r="AH783" s="31" t="n"/>
      <c r="AI783" s="31" t="n"/>
      <c r="AJ783" s="31" t="n"/>
      <c r="AK783" s="31" t="n"/>
      <c r="AL783" s="31" t="n"/>
      <c r="AM783" s="31" t="n"/>
      <c r="AN783" s="31" t="n"/>
    </row>
    <row r="784">
      <c r="A784" s="31" t="n"/>
      <c r="B784" s="31" t="n"/>
      <c r="C784" s="31" t="n"/>
      <c r="D784" s="31" t="n"/>
      <c r="E784" s="31" t="n"/>
      <c r="F784" s="31" t="n"/>
      <c r="G784" s="31" t="n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  <c r="Z784" s="31" t="n"/>
      <c r="AA784" s="31" t="n"/>
      <c r="AB784" s="31" t="n"/>
      <c r="AC784" s="31" t="n"/>
      <c r="AD784" s="31" t="n"/>
      <c r="AE784" s="31" t="n"/>
      <c r="AF784" s="31" t="n"/>
      <c r="AG784" s="31" t="n"/>
      <c r="AH784" s="31" t="n"/>
      <c r="AI784" s="31" t="n"/>
      <c r="AJ784" s="31" t="n"/>
      <c r="AK784" s="31" t="n"/>
      <c r="AL784" s="31" t="n"/>
      <c r="AM784" s="31" t="n"/>
      <c r="AN784" s="31" t="n"/>
    </row>
    <row r="785">
      <c r="A785" s="31" t="n"/>
      <c r="B785" s="31" t="n"/>
      <c r="C785" s="31" t="n"/>
      <c r="D785" s="31" t="n"/>
      <c r="E785" s="31" t="n"/>
      <c r="F785" s="31" t="n"/>
      <c r="G785" s="31" t="n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  <c r="Z785" s="31" t="n"/>
      <c r="AA785" s="31" t="n"/>
      <c r="AB785" s="31" t="n"/>
      <c r="AC785" s="31" t="n"/>
      <c r="AD785" s="31" t="n"/>
      <c r="AE785" s="31" t="n"/>
      <c r="AF785" s="31" t="n"/>
      <c r="AG785" s="31" t="n"/>
      <c r="AH785" s="31" t="n"/>
      <c r="AI785" s="31" t="n"/>
      <c r="AJ785" s="31" t="n"/>
      <c r="AK785" s="31" t="n"/>
      <c r="AL785" s="31" t="n"/>
      <c r="AM785" s="31" t="n"/>
      <c r="AN785" s="31" t="n"/>
    </row>
    <row r="786">
      <c r="A786" s="31" t="n"/>
      <c r="B786" s="31" t="n"/>
      <c r="C786" s="31" t="n"/>
      <c r="D786" s="31" t="n"/>
      <c r="E786" s="31" t="n"/>
      <c r="F786" s="31" t="n"/>
      <c r="G786" s="31" t="n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  <c r="Z786" s="31" t="n"/>
      <c r="AA786" s="31" t="n"/>
      <c r="AB786" s="31" t="n"/>
      <c r="AC786" s="31" t="n"/>
      <c r="AD786" s="31" t="n"/>
      <c r="AE786" s="31" t="n"/>
      <c r="AF786" s="31" t="n"/>
      <c r="AG786" s="31" t="n"/>
      <c r="AH786" s="31" t="n"/>
      <c r="AI786" s="31" t="n"/>
      <c r="AJ786" s="31" t="n"/>
      <c r="AK786" s="31" t="n"/>
      <c r="AL786" s="31" t="n"/>
      <c r="AM786" s="31" t="n"/>
      <c r="AN786" s="31" t="n"/>
    </row>
    <row r="787">
      <c r="A787" s="31" t="n"/>
      <c r="B787" s="31" t="n"/>
      <c r="C787" s="31" t="n"/>
      <c r="D787" s="31" t="n"/>
      <c r="E787" s="31" t="n"/>
      <c r="F787" s="31" t="n"/>
      <c r="G787" s="31" t="n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  <c r="Z787" s="31" t="n"/>
      <c r="AA787" s="31" t="n"/>
      <c r="AB787" s="31" t="n"/>
      <c r="AC787" s="31" t="n"/>
      <c r="AD787" s="31" t="n"/>
      <c r="AE787" s="31" t="n"/>
      <c r="AF787" s="31" t="n"/>
      <c r="AG787" s="31" t="n"/>
      <c r="AH787" s="31" t="n"/>
      <c r="AI787" s="31" t="n"/>
      <c r="AJ787" s="31" t="n"/>
      <c r="AK787" s="31" t="n"/>
      <c r="AL787" s="31" t="n"/>
      <c r="AM787" s="31" t="n"/>
      <c r="AN787" s="31" t="n"/>
    </row>
    <row r="788">
      <c r="A788" s="31" t="n"/>
      <c r="B788" s="31" t="n"/>
      <c r="C788" s="31" t="n"/>
      <c r="D788" s="31" t="n"/>
      <c r="E788" s="31" t="n"/>
      <c r="F788" s="31" t="n"/>
      <c r="G788" s="31" t="n"/>
      <c r="H788" s="31" t="n"/>
      <c r="I788" s="31" t="n"/>
      <c r="J788" s="31" t="n"/>
      <c r="K788" s="31" t="n"/>
      <c r="L788" s="31" t="n"/>
      <c r="M788" s="31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  <c r="Z788" s="31" t="n"/>
      <c r="AA788" s="31" t="n"/>
      <c r="AB788" s="31" t="n"/>
      <c r="AC788" s="31" t="n"/>
      <c r="AD788" s="31" t="n"/>
      <c r="AE788" s="31" t="n"/>
      <c r="AF788" s="31" t="n"/>
      <c r="AG788" s="31" t="n"/>
      <c r="AH788" s="31" t="n"/>
      <c r="AI788" s="31" t="n"/>
      <c r="AJ788" s="31" t="n"/>
      <c r="AK788" s="31" t="n"/>
      <c r="AL788" s="31" t="n"/>
      <c r="AM788" s="31" t="n"/>
      <c r="AN788" s="31" t="n"/>
    </row>
    <row r="789">
      <c r="A789" s="31" t="n"/>
      <c r="B789" s="31" t="n"/>
      <c r="C789" s="31" t="n"/>
      <c r="D789" s="31" t="n"/>
      <c r="E789" s="31" t="n"/>
      <c r="F789" s="31" t="n"/>
      <c r="G789" s="31" t="n"/>
      <c r="H789" s="31" t="n"/>
      <c r="I789" s="31" t="n"/>
      <c r="J789" s="31" t="n"/>
      <c r="K789" s="31" t="n"/>
      <c r="L789" s="31" t="n"/>
      <c r="M789" s="31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  <c r="Z789" s="31" t="n"/>
      <c r="AA789" s="31" t="n"/>
      <c r="AB789" s="31" t="n"/>
      <c r="AC789" s="31" t="n"/>
      <c r="AD789" s="31" t="n"/>
      <c r="AE789" s="31" t="n"/>
      <c r="AF789" s="31" t="n"/>
      <c r="AG789" s="31" t="n"/>
      <c r="AH789" s="31" t="n"/>
      <c r="AI789" s="31" t="n"/>
      <c r="AJ789" s="31" t="n"/>
      <c r="AK789" s="31" t="n"/>
      <c r="AL789" s="31" t="n"/>
      <c r="AM789" s="31" t="n"/>
      <c r="AN789" s="31" t="n"/>
    </row>
    <row r="790">
      <c r="A790" s="31" t="n"/>
      <c r="B790" s="31" t="n"/>
      <c r="C790" s="31" t="n"/>
      <c r="D790" s="31" t="n"/>
      <c r="E790" s="31" t="n"/>
      <c r="F790" s="31" t="n"/>
      <c r="G790" s="31" t="n"/>
      <c r="H790" s="31" t="n"/>
      <c r="I790" s="31" t="n"/>
      <c r="J790" s="31" t="n"/>
      <c r="K790" s="31" t="n"/>
      <c r="L790" s="31" t="n"/>
      <c r="M790" s="31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  <c r="Z790" s="31" t="n"/>
      <c r="AA790" s="31" t="n"/>
      <c r="AB790" s="31" t="n"/>
      <c r="AC790" s="31" t="n"/>
      <c r="AD790" s="31" t="n"/>
      <c r="AE790" s="31" t="n"/>
      <c r="AF790" s="31" t="n"/>
      <c r="AG790" s="31" t="n"/>
      <c r="AH790" s="31" t="n"/>
      <c r="AI790" s="31" t="n"/>
      <c r="AJ790" s="31" t="n"/>
      <c r="AK790" s="31" t="n"/>
      <c r="AL790" s="31" t="n"/>
      <c r="AM790" s="31" t="n"/>
      <c r="AN790" s="31" t="n"/>
    </row>
    <row r="791">
      <c r="A791" s="31" t="n"/>
      <c r="B791" s="31" t="n"/>
      <c r="C791" s="31" t="n"/>
      <c r="D791" s="31" t="n"/>
      <c r="E791" s="31" t="n"/>
      <c r="F791" s="31" t="n"/>
      <c r="G791" s="31" t="n"/>
      <c r="H791" s="31" t="n"/>
      <c r="I791" s="31" t="n"/>
      <c r="J791" s="31" t="n"/>
      <c r="K791" s="31" t="n"/>
      <c r="L791" s="31" t="n"/>
      <c r="M791" s="31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  <c r="Z791" s="31" t="n"/>
      <c r="AA791" s="31" t="n"/>
      <c r="AB791" s="31" t="n"/>
      <c r="AC791" s="31" t="n"/>
      <c r="AD791" s="31" t="n"/>
      <c r="AE791" s="31" t="n"/>
      <c r="AF791" s="31" t="n"/>
      <c r="AG791" s="31" t="n"/>
      <c r="AH791" s="31" t="n"/>
      <c r="AI791" s="31" t="n"/>
      <c r="AJ791" s="31" t="n"/>
      <c r="AK791" s="31" t="n"/>
      <c r="AL791" s="31" t="n"/>
      <c r="AM791" s="31" t="n"/>
      <c r="AN791" s="31" t="n"/>
    </row>
    <row r="792">
      <c r="A792" s="31" t="n"/>
      <c r="B792" s="31" t="n"/>
      <c r="C792" s="31" t="n"/>
      <c r="D792" s="31" t="n"/>
      <c r="E792" s="31" t="n"/>
      <c r="F792" s="31" t="n"/>
      <c r="G792" s="31" t="n"/>
      <c r="H792" s="31" t="n"/>
      <c r="I792" s="31" t="n"/>
      <c r="J792" s="31" t="n"/>
      <c r="K792" s="31" t="n"/>
      <c r="L792" s="31" t="n"/>
      <c r="M792" s="31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  <c r="Z792" s="31" t="n"/>
      <c r="AA792" s="31" t="n"/>
      <c r="AB792" s="31" t="n"/>
      <c r="AC792" s="31" t="n"/>
      <c r="AD792" s="31" t="n"/>
      <c r="AE792" s="31" t="n"/>
      <c r="AF792" s="31" t="n"/>
      <c r="AG792" s="31" t="n"/>
      <c r="AH792" s="31" t="n"/>
      <c r="AI792" s="31" t="n"/>
      <c r="AJ792" s="31" t="n"/>
      <c r="AK792" s="31" t="n"/>
      <c r="AL792" s="31" t="n"/>
      <c r="AM792" s="31" t="n"/>
      <c r="AN792" s="31" t="n"/>
    </row>
    <row r="793">
      <c r="A793" s="31" t="n"/>
      <c r="B793" s="31" t="n"/>
      <c r="C793" s="31" t="n"/>
      <c r="D793" s="31" t="n"/>
      <c r="E793" s="31" t="n"/>
      <c r="F793" s="31" t="n"/>
      <c r="G793" s="31" t="n"/>
      <c r="H793" s="31" t="n"/>
      <c r="I793" s="31" t="n"/>
      <c r="J793" s="31" t="n"/>
      <c r="K793" s="31" t="n"/>
      <c r="L793" s="31" t="n"/>
      <c r="M793" s="31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  <c r="Z793" s="31" t="n"/>
      <c r="AA793" s="31" t="n"/>
      <c r="AB793" s="31" t="n"/>
      <c r="AC793" s="31" t="n"/>
      <c r="AD793" s="31" t="n"/>
      <c r="AE793" s="31" t="n"/>
      <c r="AF793" s="31" t="n"/>
      <c r="AG793" s="31" t="n"/>
      <c r="AH793" s="31" t="n"/>
      <c r="AI793" s="31" t="n"/>
      <c r="AJ793" s="31" t="n"/>
      <c r="AK793" s="31" t="n"/>
      <c r="AL793" s="31" t="n"/>
      <c r="AM793" s="31" t="n"/>
      <c r="AN793" s="31" t="n"/>
    </row>
    <row r="794">
      <c r="A794" s="31" t="n"/>
      <c r="B794" s="31" t="n"/>
      <c r="C794" s="31" t="n"/>
      <c r="D794" s="31" t="n"/>
      <c r="E794" s="31" t="n"/>
      <c r="F794" s="31" t="n"/>
      <c r="G794" s="31" t="n"/>
      <c r="H794" s="31" t="n"/>
      <c r="I794" s="31" t="n"/>
      <c r="J794" s="31" t="n"/>
      <c r="K794" s="31" t="n"/>
      <c r="L794" s="31" t="n"/>
      <c r="M794" s="31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  <c r="Z794" s="31" t="n"/>
      <c r="AA794" s="31" t="n"/>
      <c r="AB794" s="31" t="n"/>
      <c r="AC794" s="31" t="n"/>
      <c r="AD794" s="31" t="n"/>
      <c r="AE794" s="31" t="n"/>
      <c r="AF794" s="31" t="n"/>
      <c r="AG794" s="31" t="n"/>
      <c r="AH794" s="31" t="n"/>
      <c r="AI794" s="31" t="n"/>
      <c r="AJ794" s="31" t="n"/>
      <c r="AK794" s="31" t="n"/>
      <c r="AL794" s="31" t="n"/>
      <c r="AM794" s="31" t="n"/>
      <c r="AN794" s="31" t="n"/>
    </row>
    <row r="795">
      <c r="A795" s="31" t="n"/>
      <c r="B795" s="31" t="n"/>
      <c r="C795" s="31" t="n"/>
      <c r="D795" s="31" t="n"/>
      <c r="E795" s="31" t="n"/>
      <c r="F795" s="31" t="n"/>
      <c r="G795" s="31" t="n"/>
      <c r="H795" s="31" t="n"/>
      <c r="I795" s="31" t="n"/>
      <c r="J795" s="31" t="n"/>
      <c r="K795" s="31" t="n"/>
      <c r="L795" s="31" t="n"/>
      <c r="M795" s="31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  <c r="Z795" s="31" t="n"/>
      <c r="AA795" s="31" t="n"/>
      <c r="AB795" s="31" t="n"/>
      <c r="AC795" s="31" t="n"/>
      <c r="AD795" s="31" t="n"/>
      <c r="AE795" s="31" t="n"/>
      <c r="AF795" s="31" t="n"/>
      <c r="AG795" s="31" t="n"/>
      <c r="AH795" s="31" t="n"/>
      <c r="AI795" s="31" t="n"/>
      <c r="AJ795" s="31" t="n"/>
      <c r="AK795" s="31" t="n"/>
      <c r="AL795" s="31" t="n"/>
      <c r="AM795" s="31" t="n"/>
      <c r="AN795" s="31" t="n"/>
    </row>
    <row r="796">
      <c r="A796" s="31" t="n"/>
      <c r="B796" s="31" t="n"/>
      <c r="C796" s="31" t="n"/>
      <c r="D796" s="31" t="n"/>
      <c r="E796" s="31" t="n"/>
      <c r="F796" s="31" t="n"/>
      <c r="G796" s="31" t="n"/>
      <c r="H796" s="31" t="n"/>
      <c r="I796" s="31" t="n"/>
      <c r="J796" s="31" t="n"/>
      <c r="K796" s="31" t="n"/>
      <c r="L796" s="31" t="n"/>
      <c r="M796" s="31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  <c r="Z796" s="31" t="n"/>
      <c r="AA796" s="31" t="n"/>
      <c r="AB796" s="31" t="n"/>
      <c r="AC796" s="31" t="n"/>
      <c r="AD796" s="31" t="n"/>
      <c r="AE796" s="31" t="n"/>
      <c r="AF796" s="31" t="n"/>
      <c r="AG796" s="31" t="n"/>
      <c r="AH796" s="31" t="n"/>
      <c r="AI796" s="31" t="n"/>
      <c r="AJ796" s="31" t="n"/>
      <c r="AK796" s="31" t="n"/>
      <c r="AL796" s="31" t="n"/>
      <c r="AM796" s="31" t="n"/>
      <c r="AN796" s="31" t="n"/>
    </row>
    <row r="797">
      <c r="A797" s="31" t="n"/>
      <c r="B797" s="31" t="n"/>
      <c r="C797" s="31" t="n"/>
      <c r="D797" s="31" t="n"/>
      <c r="E797" s="31" t="n"/>
      <c r="F797" s="31" t="n"/>
      <c r="G797" s="31" t="n"/>
      <c r="H797" s="31" t="n"/>
      <c r="I797" s="31" t="n"/>
      <c r="J797" s="31" t="n"/>
      <c r="K797" s="31" t="n"/>
      <c r="L797" s="31" t="n"/>
      <c r="M797" s="31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  <c r="Z797" s="31" t="n"/>
      <c r="AA797" s="31" t="n"/>
      <c r="AB797" s="31" t="n"/>
      <c r="AC797" s="31" t="n"/>
      <c r="AD797" s="31" t="n"/>
      <c r="AE797" s="31" t="n"/>
      <c r="AF797" s="31" t="n"/>
      <c r="AG797" s="31" t="n"/>
      <c r="AH797" s="31" t="n"/>
      <c r="AI797" s="31" t="n"/>
      <c r="AJ797" s="31" t="n"/>
      <c r="AK797" s="31" t="n"/>
      <c r="AL797" s="31" t="n"/>
      <c r="AM797" s="31" t="n"/>
      <c r="AN797" s="31" t="n"/>
    </row>
    <row r="798">
      <c r="A798" s="31" t="n"/>
      <c r="B798" s="31" t="n"/>
      <c r="C798" s="31" t="n"/>
      <c r="D798" s="31" t="n"/>
      <c r="E798" s="31" t="n"/>
      <c r="F798" s="31" t="n"/>
      <c r="G798" s="31" t="n"/>
      <c r="H798" s="31" t="n"/>
      <c r="I798" s="31" t="n"/>
      <c r="J798" s="31" t="n"/>
      <c r="K798" s="31" t="n"/>
      <c r="L798" s="31" t="n"/>
      <c r="M798" s="31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  <c r="Z798" s="31" t="n"/>
      <c r="AA798" s="31" t="n"/>
      <c r="AB798" s="31" t="n"/>
      <c r="AC798" s="31" t="n"/>
      <c r="AD798" s="31" t="n"/>
      <c r="AE798" s="31" t="n"/>
      <c r="AF798" s="31" t="n"/>
      <c r="AG798" s="31" t="n"/>
      <c r="AH798" s="31" t="n"/>
      <c r="AI798" s="31" t="n"/>
      <c r="AJ798" s="31" t="n"/>
      <c r="AK798" s="31" t="n"/>
      <c r="AL798" s="31" t="n"/>
      <c r="AM798" s="31" t="n"/>
      <c r="AN798" s="31" t="n"/>
    </row>
    <row r="799">
      <c r="A799" s="31" t="n"/>
      <c r="B799" s="31" t="n"/>
      <c r="C799" s="31" t="n"/>
      <c r="D799" s="31" t="n"/>
      <c r="E799" s="31" t="n"/>
      <c r="F799" s="31" t="n"/>
      <c r="G799" s="31" t="n"/>
      <c r="H799" s="31" t="n"/>
      <c r="I799" s="31" t="n"/>
      <c r="J799" s="31" t="n"/>
      <c r="K799" s="31" t="n"/>
      <c r="L799" s="31" t="n"/>
      <c r="M799" s="31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  <c r="Z799" s="31" t="n"/>
      <c r="AA799" s="31" t="n"/>
      <c r="AB799" s="31" t="n"/>
      <c r="AC799" s="31" t="n"/>
      <c r="AD799" s="31" t="n"/>
      <c r="AE799" s="31" t="n"/>
      <c r="AF799" s="31" t="n"/>
      <c r="AG799" s="31" t="n"/>
      <c r="AH799" s="31" t="n"/>
      <c r="AI799" s="31" t="n"/>
      <c r="AJ799" s="31" t="n"/>
      <c r="AK799" s="31" t="n"/>
      <c r="AL799" s="31" t="n"/>
      <c r="AM799" s="31" t="n"/>
      <c r="AN799" s="31" t="n"/>
    </row>
    <row r="800">
      <c r="A800" s="31" t="n"/>
      <c r="B800" s="31" t="n"/>
      <c r="C800" s="31" t="n"/>
      <c r="D800" s="31" t="n"/>
      <c r="E800" s="31" t="n"/>
      <c r="F800" s="31" t="n"/>
      <c r="G800" s="31" t="n"/>
      <c r="H800" s="31" t="n"/>
      <c r="I800" s="31" t="n"/>
      <c r="J800" s="31" t="n"/>
      <c r="K800" s="31" t="n"/>
      <c r="L800" s="31" t="n"/>
      <c r="M800" s="31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  <c r="Z800" s="31" t="n"/>
      <c r="AA800" s="31" t="n"/>
      <c r="AB800" s="31" t="n"/>
      <c r="AC800" s="31" t="n"/>
      <c r="AD800" s="31" t="n"/>
      <c r="AE800" s="31" t="n"/>
      <c r="AF800" s="31" t="n"/>
      <c r="AG800" s="31" t="n"/>
      <c r="AH800" s="31" t="n"/>
      <c r="AI800" s="31" t="n"/>
      <c r="AJ800" s="31" t="n"/>
      <c r="AK800" s="31" t="n"/>
      <c r="AL800" s="31" t="n"/>
      <c r="AM800" s="31" t="n"/>
      <c r="AN800" s="31" t="n"/>
    </row>
    <row r="801">
      <c r="A801" s="31" t="n"/>
      <c r="B801" s="31" t="n"/>
      <c r="C801" s="31" t="n"/>
      <c r="D801" s="31" t="n"/>
      <c r="E801" s="31" t="n"/>
      <c r="F801" s="31" t="n"/>
      <c r="G801" s="31" t="n"/>
      <c r="H801" s="31" t="n"/>
      <c r="I801" s="31" t="n"/>
      <c r="J801" s="31" t="n"/>
      <c r="K801" s="31" t="n"/>
      <c r="L801" s="31" t="n"/>
      <c r="M801" s="31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  <c r="Z801" s="31" t="n"/>
      <c r="AA801" s="31" t="n"/>
      <c r="AB801" s="31" t="n"/>
      <c r="AC801" s="31" t="n"/>
      <c r="AD801" s="31" t="n"/>
      <c r="AE801" s="31" t="n"/>
      <c r="AF801" s="31" t="n"/>
      <c r="AG801" s="31" t="n"/>
      <c r="AH801" s="31" t="n"/>
      <c r="AI801" s="31" t="n"/>
      <c r="AJ801" s="31" t="n"/>
      <c r="AK801" s="31" t="n"/>
      <c r="AL801" s="31" t="n"/>
      <c r="AM801" s="31" t="n"/>
      <c r="AN801" s="31" t="n"/>
    </row>
    <row r="802">
      <c r="A802" s="31" t="n"/>
      <c r="B802" s="31" t="n"/>
      <c r="C802" s="31" t="n"/>
      <c r="D802" s="31" t="n"/>
      <c r="E802" s="31" t="n"/>
      <c r="F802" s="31" t="n"/>
      <c r="G802" s="31" t="n"/>
      <c r="H802" s="31" t="n"/>
      <c r="I802" s="31" t="n"/>
      <c r="J802" s="31" t="n"/>
      <c r="K802" s="31" t="n"/>
      <c r="L802" s="31" t="n"/>
      <c r="M802" s="31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  <c r="Z802" s="31" t="n"/>
      <c r="AA802" s="31" t="n"/>
      <c r="AB802" s="31" t="n"/>
      <c r="AC802" s="31" t="n"/>
      <c r="AD802" s="31" t="n"/>
      <c r="AE802" s="31" t="n"/>
      <c r="AF802" s="31" t="n"/>
      <c r="AG802" s="31" t="n"/>
      <c r="AH802" s="31" t="n"/>
      <c r="AI802" s="31" t="n"/>
      <c r="AJ802" s="31" t="n"/>
      <c r="AK802" s="31" t="n"/>
      <c r="AL802" s="31" t="n"/>
      <c r="AM802" s="31" t="n"/>
      <c r="AN802" s="31" t="n"/>
    </row>
    <row r="803">
      <c r="A803" s="31" t="n"/>
      <c r="B803" s="31" t="n"/>
      <c r="C803" s="31" t="n"/>
      <c r="D803" s="31" t="n"/>
      <c r="E803" s="31" t="n"/>
      <c r="F803" s="31" t="n"/>
      <c r="G803" s="31" t="n"/>
      <c r="H803" s="31" t="n"/>
      <c r="I803" s="31" t="n"/>
      <c r="J803" s="31" t="n"/>
      <c r="K803" s="31" t="n"/>
      <c r="L803" s="31" t="n"/>
      <c r="M803" s="31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  <c r="Z803" s="31" t="n"/>
      <c r="AA803" s="31" t="n"/>
      <c r="AB803" s="31" t="n"/>
      <c r="AC803" s="31" t="n"/>
      <c r="AD803" s="31" t="n"/>
      <c r="AE803" s="31" t="n"/>
      <c r="AF803" s="31" t="n"/>
      <c r="AG803" s="31" t="n"/>
      <c r="AH803" s="31" t="n"/>
      <c r="AI803" s="31" t="n"/>
      <c r="AJ803" s="31" t="n"/>
      <c r="AK803" s="31" t="n"/>
      <c r="AL803" s="31" t="n"/>
      <c r="AM803" s="31" t="n"/>
      <c r="AN803" s="31" t="n"/>
    </row>
    <row r="804">
      <c r="A804" s="31" t="n"/>
      <c r="B804" s="31" t="n"/>
      <c r="C804" s="31" t="n"/>
      <c r="D804" s="31" t="n"/>
      <c r="E804" s="31" t="n"/>
      <c r="F804" s="31" t="n"/>
      <c r="G804" s="31" t="n"/>
      <c r="H804" s="31" t="n"/>
      <c r="I804" s="31" t="n"/>
      <c r="J804" s="31" t="n"/>
      <c r="K804" s="31" t="n"/>
      <c r="L804" s="31" t="n"/>
      <c r="M804" s="31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  <c r="Z804" s="31" t="n"/>
      <c r="AA804" s="31" t="n"/>
      <c r="AB804" s="31" t="n"/>
      <c r="AC804" s="31" t="n"/>
      <c r="AD804" s="31" t="n"/>
      <c r="AE804" s="31" t="n"/>
      <c r="AF804" s="31" t="n"/>
      <c r="AG804" s="31" t="n"/>
      <c r="AH804" s="31" t="n"/>
      <c r="AI804" s="31" t="n"/>
      <c r="AJ804" s="31" t="n"/>
      <c r="AK804" s="31" t="n"/>
      <c r="AL804" s="31" t="n"/>
      <c r="AM804" s="31" t="n"/>
      <c r="AN804" s="31" t="n"/>
    </row>
    <row r="805">
      <c r="A805" s="31" t="n"/>
      <c r="B805" s="31" t="n"/>
      <c r="C805" s="31" t="n"/>
      <c r="D805" s="31" t="n"/>
      <c r="E805" s="31" t="n"/>
      <c r="F805" s="31" t="n"/>
      <c r="G805" s="31" t="n"/>
      <c r="H805" s="31" t="n"/>
      <c r="I805" s="31" t="n"/>
      <c r="J805" s="31" t="n"/>
      <c r="K805" s="31" t="n"/>
      <c r="L805" s="31" t="n"/>
      <c r="M805" s="31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  <c r="Z805" s="31" t="n"/>
      <c r="AA805" s="31" t="n"/>
      <c r="AB805" s="31" t="n"/>
      <c r="AC805" s="31" t="n"/>
      <c r="AD805" s="31" t="n"/>
      <c r="AE805" s="31" t="n"/>
      <c r="AF805" s="31" t="n"/>
      <c r="AG805" s="31" t="n"/>
      <c r="AH805" s="31" t="n"/>
      <c r="AI805" s="31" t="n"/>
      <c r="AJ805" s="31" t="n"/>
      <c r="AK805" s="31" t="n"/>
      <c r="AL805" s="31" t="n"/>
      <c r="AM805" s="31" t="n"/>
      <c r="AN805" s="31" t="n"/>
    </row>
    <row r="806">
      <c r="A806" s="31" t="n"/>
      <c r="B806" s="31" t="n"/>
      <c r="C806" s="31" t="n"/>
      <c r="D806" s="31" t="n"/>
      <c r="E806" s="31" t="n"/>
      <c r="F806" s="31" t="n"/>
      <c r="G806" s="31" t="n"/>
      <c r="H806" s="31" t="n"/>
      <c r="I806" s="31" t="n"/>
      <c r="J806" s="31" t="n"/>
      <c r="K806" s="31" t="n"/>
      <c r="L806" s="31" t="n"/>
      <c r="M806" s="31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  <c r="Z806" s="31" t="n"/>
      <c r="AA806" s="31" t="n"/>
      <c r="AB806" s="31" t="n"/>
      <c r="AC806" s="31" t="n"/>
      <c r="AD806" s="31" t="n"/>
      <c r="AE806" s="31" t="n"/>
      <c r="AF806" s="31" t="n"/>
      <c r="AG806" s="31" t="n"/>
      <c r="AH806" s="31" t="n"/>
      <c r="AI806" s="31" t="n"/>
      <c r="AJ806" s="31" t="n"/>
      <c r="AK806" s="31" t="n"/>
      <c r="AL806" s="31" t="n"/>
      <c r="AM806" s="31" t="n"/>
      <c r="AN806" s="31" t="n"/>
    </row>
    <row r="807">
      <c r="A807" s="31" t="n"/>
      <c r="B807" s="31" t="n"/>
      <c r="C807" s="31" t="n"/>
      <c r="D807" s="31" t="n"/>
      <c r="E807" s="31" t="n"/>
      <c r="F807" s="31" t="n"/>
      <c r="G807" s="31" t="n"/>
      <c r="H807" s="31" t="n"/>
      <c r="I807" s="31" t="n"/>
      <c r="J807" s="31" t="n"/>
      <c r="K807" s="31" t="n"/>
      <c r="L807" s="31" t="n"/>
      <c r="M807" s="31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  <c r="Z807" s="31" t="n"/>
      <c r="AA807" s="31" t="n"/>
      <c r="AB807" s="31" t="n"/>
      <c r="AC807" s="31" t="n"/>
      <c r="AD807" s="31" t="n"/>
      <c r="AE807" s="31" t="n"/>
      <c r="AF807" s="31" t="n"/>
      <c r="AG807" s="31" t="n"/>
      <c r="AH807" s="31" t="n"/>
      <c r="AI807" s="31" t="n"/>
      <c r="AJ807" s="31" t="n"/>
      <c r="AK807" s="31" t="n"/>
      <c r="AL807" s="31" t="n"/>
      <c r="AM807" s="31" t="n"/>
      <c r="AN807" s="31" t="n"/>
    </row>
    <row r="808">
      <c r="A808" s="31" t="n"/>
      <c r="B808" s="31" t="n"/>
      <c r="C808" s="31" t="n"/>
      <c r="D808" s="31" t="n"/>
      <c r="E808" s="31" t="n"/>
      <c r="F808" s="31" t="n"/>
      <c r="G808" s="31" t="n"/>
      <c r="H808" s="31" t="n"/>
      <c r="I808" s="31" t="n"/>
      <c r="J808" s="31" t="n"/>
      <c r="K808" s="31" t="n"/>
      <c r="L808" s="31" t="n"/>
      <c r="M808" s="31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  <c r="Z808" s="31" t="n"/>
      <c r="AA808" s="31" t="n"/>
      <c r="AB808" s="31" t="n"/>
      <c r="AC808" s="31" t="n"/>
      <c r="AD808" s="31" t="n"/>
      <c r="AE808" s="31" t="n"/>
      <c r="AF808" s="31" t="n"/>
      <c r="AG808" s="31" t="n"/>
      <c r="AH808" s="31" t="n"/>
      <c r="AI808" s="31" t="n"/>
      <c r="AJ808" s="31" t="n"/>
      <c r="AK808" s="31" t="n"/>
      <c r="AL808" s="31" t="n"/>
      <c r="AM808" s="31" t="n"/>
      <c r="AN808" s="31" t="n"/>
    </row>
    <row r="809">
      <c r="A809" s="31" t="n"/>
      <c r="B809" s="31" t="n"/>
      <c r="C809" s="31" t="n"/>
      <c r="D809" s="31" t="n"/>
      <c r="E809" s="31" t="n"/>
      <c r="F809" s="31" t="n"/>
      <c r="G809" s="31" t="n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  <c r="Z809" s="31" t="n"/>
      <c r="AA809" s="31" t="n"/>
      <c r="AB809" s="31" t="n"/>
      <c r="AC809" s="31" t="n"/>
      <c r="AD809" s="31" t="n"/>
      <c r="AE809" s="31" t="n"/>
      <c r="AF809" s="31" t="n"/>
      <c r="AG809" s="31" t="n"/>
      <c r="AH809" s="31" t="n"/>
      <c r="AI809" s="31" t="n"/>
      <c r="AJ809" s="31" t="n"/>
      <c r="AK809" s="31" t="n"/>
      <c r="AL809" s="31" t="n"/>
      <c r="AM809" s="31" t="n"/>
      <c r="AN809" s="31" t="n"/>
    </row>
    <row r="810">
      <c r="A810" s="31" t="n"/>
      <c r="B810" s="31" t="n"/>
      <c r="C810" s="31" t="n"/>
      <c r="D810" s="31" t="n"/>
      <c r="E810" s="31" t="n"/>
      <c r="F810" s="31" t="n"/>
      <c r="G810" s="31" t="n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  <c r="Z810" s="31" t="n"/>
      <c r="AA810" s="31" t="n"/>
      <c r="AB810" s="31" t="n"/>
      <c r="AC810" s="31" t="n"/>
      <c r="AD810" s="31" t="n"/>
      <c r="AE810" s="31" t="n"/>
      <c r="AF810" s="31" t="n"/>
      <c r="AG810" s="31" t="n"/>
      <c r="AH810" s="31" t="n"/>
      <c r="AI810" s="31" t="n"/>
      <c r="AJ810" s="31" t="n"/>
      <c r="AK810" s="31" t="n"/>
      <c r="AL810" s="31" t="n"/>
      <c r="AM810" s="31" t="n"/>
      <c r="AN810" s="31" t="n"/>
    </row>
    <row r="811">
      <c r="A811" s="31" t="n"/>
      <c r="B811" s="31" t="n"/>
      <c r="C811" s="31" t="n"/>
      <c r="D811" s="31" t="n"/>
      <c r="E811" s="31" t="n"/>
      <c r="F811" s="31" t="n"/>
      <c r="G811" s="31" t="n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  <c r="Z811" s="31" t="n"/>
      <c r="AA811" s="31" t="n"/>
      <c r="AB811" s="31" t="n"/>
      <c r="AC811" s="31" t="n"/>
      <c r="AD811" s="31" t="n"/>
      <c r="AE811" s="31" t="n"/>
      <c r="AF811" s="31" t="n"/>
      <c r="AG811" s="31" t="n"/>
      <c r="AH811" s="31" t="n"/>
      <c r="AI811" s="31" t="n"/>
      <c r="AJ811" s="31" t="n"/>
      <c r="AK811" s="31" t="n"/>
      <c r="AL811" s="31" t="n"/>
      <c r="AM811" s="31" t="n"/>
      <c r="AN811" s="31" t="n"/>
    </row>
    <row r="812">
      <c r="A812" s="31" t="n"/>
      <c r="B812" s="31" t="n"/>
      <c r="C812" s="31" t="n"/>
      <c r="D812" s="31" t="n"/>
      <c r="E812" s="31" t="n"/>
      <c r="F812" s="31" t="n"/>
      <c r="G812" s="31" t="n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  <c r="Z812" s="31" t="n"/>
      <c r="AA812" s="31" t="n"/>
      <c r="AB812" s="31" t="n"/>
      <c r="AC812" s="31" t="n"/>
      <c r="AD812" s="31" t="n"/>
      <c r="AE812" s="31" t="n"/>
      <c r="AF812" s="31" t="n"/>
      <c r="AG812" s="31" t="n"/>
      <c r="AH812" s="31" t="n"/>
      <c r="AI812" s="31" t="n"/>
      <c r="AJ812" s="31" t="n"/>
      <c r="AK812" s="31" t="n"/>
      <c r="AL812" s="31" t="n"/>
      <c r="AM812" s="31" t="n"/>
      <c r="AN812" s="31" t="n"/>
    </row>
    <row r="813">
      <c r="A813" s="31" t="n"/>
      <c r="B813" s="31" t="n"/>
      <c r="C813" s="31" t="n"/>
      <c r="D813" s="31" t="n"/>
      <c r="E813" s="31" t="n"/>
      <c r="F813" s="31" t="n"/>
      <c r="G813" s="31" t="n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  <c r="Z813" s="31" t="n"/>
      <c r="AA813" s="31" t="n"/>
      <c r="AB813" s="31" t="n"/>
      <c r="AC813" s="31" t="n"/>
      <c r="AD813" s="31" t="n"/>
      <c r="AE813" s="31" t="n"/>
      <c r="AF813" s="31" t="n"/>
      <c r="AG813" s="31" t="n"/>
      <c r="AH813" s="31" t="n"/>
      <c r="AI813" s="31" t="n"/>
      <c r="AJ813" s="31" t="n"/>
      <c r="AK813" s="31" t="n"/>
      <c r="AL813" s="31" t="n"/>
      <c r="AM813" s="31" t="n"/>
      <c r="AN813" s="31" t="n"/>
    </row>
    <row r="814">
      <c r="A814" s="31" t="n"/>
      <c r="B814" s="31" t="n"/>
      <c r="C814" s="31" t="n"/>
      <c r="D814" s="31" t="n"/>
      <c r="E814" s="31" t="n"/>
      <c r="F814" s="31" t="n"/>
      <c r="G814" s="31" t="n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  <c r="Z814" s="31" t="n"/>
      <c r="AA814" s="31" t="n"/>
      <c r="AB814" s="31" t="n"/>
      <c r="AC814" s="31" t="n"/>
      <c r="AD814" s="31" t="n"/>
      <c r="AE814" s="31" t="n"/>
      <c r="AF814" s="31" t="n"/>
      <c r="AG814" s="31" t="n"/>
      <c r="AH814" s="31" t="n"/>
      <c r="AI814" s="31" t="n"/>
      <c r="AJ814" s="31" t="n"/>
      <c r="AK814" s="31" t="n"/>
      <c r="AL814" s="31" t="n"/>
      <c r="AM814" s="31" t="n"/>
      <c r="AN814" s="31" t="n"/>
    </row>
    <row r="815">
      <c r="A815" s="31" t="n"/>
      <c r="B815" s="31" t="n"/>
      <c r="C815" s="31" t="n"/>
      <c r="D815" s="31" t="n"/>
      <c r="E815" s="31" t="n"/>
      <c r="F815" s="31" t="n"/>
      <c r="G815" s="31" t="n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  <c r="Z815" s="31" t="n"/>
      <c r="AA815" s="31" t="n"/>
      <c r="AB815" s="31" t="n"/>
      <c r="AC815" s="31" t="n"/>
      <c r="AD815" s="31" t="n"/>
      <c r="AE815" s="31" t="n"/>
      <c r="AF815" s="31" t="n"/>
      <c r="AG815" s="31" t="n"/>
      <c r="AH815" s="31" t="n"/>
      <c r="AI815" s="31" t="n"/>
      <c r="AJ815" s="31" t="n"/>
      <c r="AK815" s="31" t="n"/>
      <c r="AL815" s="31" t="n"/>
      <c r="AM815" s="31" t="n"/>
      <c r="AN815" s="31" t="n"/>
    </row>
    <row r="816">
      <c r="A816" s="31" t="n"/>
      <c r="B816" s="31" t="n"/>
      <c r="C816" s="31" t="n"/>
      <c r="D816" s="31" t="n"/>
      <c r="E816" s="31" t="n"/>
      <c r="F816" s="31" t="n"/>
      <c r="G816" s="31" t="n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  <c r="Z816" s="31" t="n"/>
      <c r="AA816" s="31" t="n"/>
      <c r="AB816" s="31" t="n"/>
      <c r="AC816" s="31" t="n"/>
      <c r="AD816" s="31" t="n"/>
      <c r="AE816" s="31" t="n"/>
      <c r="AF816" s="31" t="n"/>
      <c r="AG816" s="31" t="n"/>
      <c r="AH816" s="31" t="n"/>
      <c r="AI816" s="31" t="n"/>
      <c r="AJ816" s="31" t="n"/>
      <c r="AK816" s="31" t="n"/>
      <c r="AL816" s="31" t="n"/>
      <c r="AM816" s="31" t="n"/>
      <c r="AN816" s="31" t="n"/>
    </row>
    <row r="817">
      <c r="A817" s="31" t="n"/>
      <c r="B817" s="31" t="n"/>
      <c r="C817" s="31" t="n"/>
      <c r="D817" s="31" t="n"/>
      <c r="E817" s="31" t="n"/>
      <c r="F817" s="31" t="n"/>
      <c r="G817" s="31" t="n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  <c r="Z817" s="31" t="n"/>
      <c r="AA817" s="31" t="n"/>
      <c r="AB817" s="31" t="n"/>
      <c r="AC817" s="31" t="n"/>
      <c r="AD817" s="31" t="n"/>
      <c r="AE817" s="31" t="n"/>
      <c r="AF817" s="31" t="n"/>
      <c r="AG817" s="31" t="n"/>
      <c r="AH817" s="31" t="n"/>
      <c r="AI817" s="31" t="n"/>
      <c r="AJ817" s="31" t="n"/>
      <c r="AK817" s="31" t="n"/>
      <c r="AL817" s="31" t="n"/>
      <c r="AM817" s="31" t="n"/>
      <c r="AN817" s="31" t="n"/>
    </row>
    <row r="818">
      <c r="A818" s="31" t="n"/>
      <c r="B818" s="31" t="n"/>
      <c r="C818" s="31" t="n"/>
      <c r="D818" s="31" t="n"/>
      <c r="E818" s="31" t="n"/>
      <c r="F818" s="31" t="n"/>
      <c r="G818" s="31" t="n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  <c r="Z818" s="31" t="n"/>
      <c r="AA818" s="31" t="n"/>
      <c r="AB818" s="31" t="n"/>
      <c r="AC818" s="31" t="n"/>
      <c r="AD818" s="31" t="n"/>
      <c r="AE818" s="31" t="n"/>
      <c r="AF818" s="31" t="n"/>
      <c r="AG818" s="31" t="n"/>
      <c r="AH818" s="31" t="n"/>
      <c r="AI818" s="31" t="n"/>
      <c r="AJ818" s="31" t="n"/>
      <c r="AK818" s="31" t="n"/>
      <c r="AL818" s="31" t="n"/>
      <c r="AM818" s="31" t="n"/>
      <c r="AN818" s="31" t="n"/>
    </row>
    <row r="819">
      <c r="A819" s="31" t="n"/>
      <c r="B819" s="31" t="n"/>
      <c r="C819" s="31" t="n"/>
      <c r="D819" s="31" t="n"/>
      <c r="E819" s="31" t="n"/>
      <c r="F819" s="31" t="n"/>
      <c r="G819" s="31" t="n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  <c r="Z819" s="31" t="n"/>
      <c r="AA819" s="31" t="n"/>
      <c r="AB819" s="31" t="n"/>
      <c r="AC819" s="31" t="n"/>
      <c r="AD819" s="31" t="n"/>
      <c r="AE819" s="31" t="n"/>
      <c r="AF819" s="31" t="n"/>
      <c r="AG819" s="31" t="n"/>
      <c r="AH819" s="31" t="n"/>
      <c r="AI819" s="31" t="n"/>
      <c r="AJ819" s="31" t="n"/>
      <c r="AK819" s="31" t="n"/>
      <c r="AL819" s="31" t="n"/>
      <c r="AM819" s="31" t="n"/>
      <c r="AN819" s="31" t="n"/>
    </row>
    <row r="820">
      <c r="A820" s="31" t="n"/>
      <c r="B820" s="31" t="n"/>
      <c r="C820" s="31" t="n"/>
      <c r="D820" s="31" t="n"/>
      <c r="E820" s="31" t="n"/>
      <c r="F820" s="31" t="n"/>
      <c r="G820" s="31" t="n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  <c r="Z820" s="31" t="n"/>
      <c r="AA820" s="31" t="n"/>
      <c r="AB820" s="31" t="n"/>
      <c r="AC820" s="31" t="n"/>
      <c r="AD820" s="31" t="n"/>
      <c r="AE820" s="31" t="n"/>
      <c r="AF820" s="31" t="n"/>
      <c r="AG820" s="31" t="n"/>
      <c r="AH820" s="31" t="n"/>
      <c r="AI820" s="31" t="n"/>
      <c r="AJ820" s="31" t="n"/>
      <c r="AK820" s="31" t="n"/>
      <c r="AL820" s="31" t="n"/>
      <c r="AM820" s="31" t="n"/>
      <c r="AN820" s="31" t="n"/>
    </row>
    <row r="821">
      <c r="A821" s="31" t="n"/>
      <c r="B821" s="31" t="n"/>
      <c r="C821" s="31" t="n"/>
      <c r="D821" s="31" t="n"/>
      <c r="E821" s="31" t="n"/>
      <c r="F821" s="31" t="n"/>
      <c r="G821" s="31" t="n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  <c r="Z821" s="31" t="n"/>
      <c r="AA821" s="31" t="n"/>
      <c r="AB821" s="31" t="n"/>
      <c r="AC821" s="31" t="n"/>
      <c r="AD821" s="31" t="n"/>
      <c r="AE821" s="31" t="n"/>
      <c r="AF821" s="31" t="n"/>
      <c r="AG821" s="31" t="n"/>
      <c r="AH821" s="31" t="n"/>
      <c r="AI821" s="31" t="n"/>
      <c r="AJ821" s="31" t="n"/>
      <c r="AK821" s="31" t="n"/>
      <c r="AL821" s="31" t="n"/>
      <c r="AM821" s="31" t="n"/>
      <c r="AN821" s="31" t="n"/>
    </row>
    <row r="822">
      <c r="A822" s="31" t="n"/>
      <c r="B822" s="31" t="n"/>
      <c r="C822" s="31" t="n"/>
      <c r="D822" s="31" t="n"/>
      <c r="E822" s="31" t="n"/>
      <c r="F822" s="31" t="n"/>
      <c r="G822" s="31" t="n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  <c r="Z822" s="31" t="n"/>
      <c r="AA822" s="31" t="n"/>
      <c r="AB822" s="31" t="n"/>
      <c r="AC822" s="31" t="n"/>
      <c r="AD822" s="31" t="n"/>
      <c r="AE822" s="31" t="n"/>
      <c r="AF822" s="31" t="n"/>
      <c r="AG822" s="31" t="n"/>
      <c r="AH822" s="31" t="n"/>
      <c r="AI822" s="31" t="n"/>
      <c r="AJ822" s="31" t="n"/>
      <c r="AK822" s="31" t="n"/>
      <c r="AL822" s="31" t="n"/>
      <c r="AM822" s="31" t="n"/>
      <c r="AN822" s="31" t="n"/>
    </row>
    <row r="823">
      <c r="A823" s="31" t="n"/>
      <c r="B823" s="31" t="n"/>
      <c r="C823" s="31" t="n"/>
      <c r="D823" s="31" t="n"/>
      <c r="E823" s="31" t="n"/>
      <c r="F823" s="31" t="n"/>
      <c r="G823" s="31" t="n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  <c r="Z823" s="31" t="n"/>
      <c r="AA823" s="31" t="n"/>
      <c r="AB823" s="31" t="n"/>
      <c r="AC823" s="31" t="n"/>
      <c r="AD823" s="31" t="n"/>
      <c r="AE823" s="31" t="n"/>
      <c r="AF823" s="31" t="n"/>
      <c r="AG823" s="31" t="n"/>
      <c r="AH823" s="31" t="n"/>
      <c r="AI823" s="31" t="n"/>
      <c r="AJ823" s="31" t="n"/>
      <c r="AK823" s="31" t="n"/>
      <c r="AL823" s="31" t="n"/>
      <c r="AM823" s="31" t="n"/>
      <c r="AN823" s="31" t="n"/>
    </row>
    <row r="824">
      <c r="A824" s="31" t="n"/>
      <c r="B824" s="31" t="n"/>
      <c r="C824" s="31" t="n"/>
      <c r="D824" s="31" t="n"/>
      <c r="E824" s="31" t="n"/>
      <c r="F824" s="31" t="n"/>
      <c r="G824" s="31" t="n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  <c r="Z824" s="31" t="n"/>
      <c r="AA824" s="31" t="n"/>
      <c r="AB824" s="31" t="n"/>
      <c r="AC824" s="31" t="n"/>
      <c r="AD824" s="31" t="n"/>
      <c r="AE824" s="31" t="n"/>
      <c r="AF824" s="31" t="n"/>
      <c r="AG824" s="31" t="n"/>
      <c r="AH824" s="31" t="n"/>
      <c r="AI824" s="31" t="n"/>
      <c r="AJ824" s="31" t="n"/>
      <c r="AK824" s="31" t="n"/>
      <c r="AL824" s="31" t="n"/>
      <c r="AM824" s="31" t="n"/>
      <c r="AN824" s="31" t="n"/>
    </row>
    <row r="825">
      <c r="A825" s="31" t="n"/>
      <c r="B825" s="31" t="n"/>
      <c r="C825" s="31" t="n"/>
      <c r="D825" s="31" t="n"/>
      <c r="E825" s="31" t="n"/>
      <c r="F825" s="31" t="n"/>
      <c r="G825" s="31" t="n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  <c r="Z825" s="31" t="n"/>
      <c r="AA825" s="31" t="n"/>
      <c r="AB825" s="31" t="n"/>
      <c r="AC825" s="31" t="n"/>
      <c r="AD825" s="31" t="n"/>
      <c r="AE825" s="31" t="n"/>
      <c r="AF825" s="31" t="n"/>
      <c r="AG825" s="31" t="n"/>
      <c r="AH825" s="31" t="n"/>
      <c r="AI825" s="31" t="n"/>
      <c r="AJ825" s="31" t="n"/>
      <c r="AK825" s="31" t="n"/>
      <c r="AL825" s="31" t="n"/>
      <c r="AM825" s="31" t="n"/>
      <c r="AN825" s="31" t="n"/>
    </row>
    <row r="826">
      <c r="A826" s="31" t="n"/>
      <c r="B826" s="31" t="n"/>
      <c r="C826" s="31" t="n"/>
      <c r="D826" s="31" t="n"/>
      <c r="E826" s="31" t="n"/>
      <c r="F826" s="31" t="n"/>
      <c r="G826" s="31" t="n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  <c r="Z826" s="31" t="n"/>
      <c r="AA826" s="31" t="n"/>
      <c r="AB826" s="31" t="n"/>
      <c r="AC826" s="31" t="n"/>
      <c r="AD826" s="31" t="n"/>
      <c r="AE826" s="31" t="n"/>
      <c r="AF826" s="31" t="n"/>
      <c r="AG826" s="31" t="n"/>
      <c r="AH826" s="31" t="n"/>
      <c r="AI826" s="31" t="n"/>
      <c r="AJ826" s="31" t="n"/>
      <c r="AK826" s="31" t="n"/>
      <c r="AL826" s="31" t="n"/>
      <c r="AM826" s="31" t="n"/>
      <c r="AN826" s="31" t="n"/>
    </row>
    <row r="827">
      <c r="A827" s="31" t="n"/>
      <c r="B827" s="31" t="n"/>
      <c r="C827" s="31" t="n"/>
      <c r="D827" s="31" t="n"/>
      <c r="E827" s="31" t="n"/>
      <c r="F827" s="31" t="n"/>
      <c r="G827" s="31" t="n"/>
      <c r="H827" s="31" t="n"/>
      <c r="I827" s="31" t="n"/>
      <c r="J827" s="31" t="n"/>
      <c r="K827" s="31" t="n"/>
      <c r="L827" s="31" t="n"/>
      <c r="M827" s="31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  <c r="Z827" s="31" t="n"/>
      <c r="AA827" s="31" t="n"/>
      <c r="AB827" s="31" t="n"/>
      <c r="AC827" s="31" t="n"/>
      <c r="AD827" s="31" t="n"/>
      <c r="AE827" s="31" t="n"/>
      <c r="AF827" s="31" t="n"/>
      <c r="AG827" s="31" t="n"/>
      <c r="AH827" s="31" t="n"/>
      <c r="AI827" s="31" t="n"/>
      <c r="AJ827" s="31" t="n"/>
      <c r="AK827" s="31" t="n"/>
      <c r="AL827" s="31" t="n"/>
      <c r="AM827" s="31" t="n"/>
      <c r="AN827" s="31" t="n"/>
    </row>
    <row r="828">
      <c r="A828" s="31" t="n"/>
      <c r="B828" s="31" t="n"/>
      <c r="C828" s="31" t="n"/>
      <c r="D828" s="31" t="n"/>
      <c r="E828" s="31" t="n"/>
      <c r="F828" s="31" t="n"/>
      <c r="G828" s="31" t="n"/>
      <c r="H828" s="31" t="n"/>
      <c r="I828" s="31" t="n"/>
      <c r="J828" s="31" t="n"/>
      <c r="K828" s="31" t="n"/>
      <c r="L828" s="31" t="n"/>
      <c r="M828" s="31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  <c r="Z828" s="31" t="n"/>
      <c r="AA828" s="31" t="n"/>
      <c r="AB828" s="31" t="n"/>
      <c r="AC828" s="31" t="n"/>
      <c r="AD828" s="31" t="n"/>
      <c r="AE828" s="31" t="n"/>
      <c r="AF828" s="31" t="n"/>
      <c r="AG828" s="31" t="n"/>
      <c r="AH828" s="31" t="n"/>
      <c r="AI828" s="31" t="n"/>
      <c r="AJ828" s="31" t="n"/>
      <c r="AK828" s="31" t="n"/>
      <c r="AL828" s="31" t="n"/>
      <c r="AM828" s="31" t="n"/>
      <c r="AN828" s="31" t="n"/>
    </row>
    <row r="829">
      <c r="A829" s="31" t="n"/>
      <c r="B829" s="31" t="n"/>
      <c r="C829" s="31" t="n"/>
      <c r="D829" s="31" t="n"/>
      <c r="E829" s="31" t="n"/>
      <c r="F829" s="31" t="n"/>
      <c r="G829" s="31" t="n"/>
      <c r="H829" s="31" t="n"/>
      <c r="I829" s="31" t="n"/>
      <c r="J829" s="31" t="n"/>
      <c r="K829" s="31" t="n"/>
      <c r="L829" s="31" t="n"/>
      <c r="M829" s="31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  <c r="Z829" s="31" t="n"/>
      <c r="AA829" s="31" t="n"/>
      <c r="AB829" s="31" t="n"/>
      <c r="AC829" s="31" t="n"/>
      <c r="AD829" s="31" t="n"/>
      <c r="AE829" s="31" t="n"/>
      <c r="AF829" s="31" t="n"/>
      <c r="AG829" s="31" t="n"/>
      <c r="AH829" s="31" t="n"/>
      <c r="AI829" s="31" t="n"/>
      <c r="AJ829" s="31" t="n"/>
      <c r="AK829" s="31" t="n"/>
      <c r="AL829" s="31" t="n"/>
      <c r="AM829" s="31" t="n"/>
      <c r="AN829" s="31" t="n"/>
    </row>
    <row r="830">
      <c r="A830" s="31" t="n"/>
      <c r="B830" s="31" t="n"/>
      <c r="C830" s="31" t="n"/>
      <c r="D830" s="31" t="n"/>
      <c r="E830" s="31" t="n"/>
      <c r="F830" s="31" t="n"/>
      <c r="G830" s="31" t="n"/>
      <c r="H830" s="31" t="n"/>
      <c r="I830" s="31" t="n"/>
      <c r="J830" s="31" t="n"/>
      <c r="K830" s="31" t="n"/>
      <c r="L830" s="31" t="n"/>
      <c r="M830" s="31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  <c r="Z830" s="31" t="n"/>
      <c r="AA830" s="31" t="n"/>
      <c r="AB830" s="31" t="n"/>
      <c r="AC830" s="31" t="n"/>
      <c r="AD830" s="31" t="n"/>
      <c r="AE830" s="31" t="n"/>
      <c r="AF830" s="31" t="n"/>
      <c r="AG830" s="31" t="n"/>
      <c r="AH830" s="31" t="n"/>
      <c r="AI830" s="31" t="n"/>
      <c r="AJ830" s="31" t="n"/>
      <c r="AK830" s="31" t="n"/>
      <c r="AL830" s="31" t="n"/>
      <c r="AM830" s="31" t="n"/>
      <c r="AN830" s="31" t="n"/>
    </row>
    <row r="831">
      <c r="A831" s="31" t="n"/>
      <c r="B831" s="31" t="n"/>
      <c r="C831" s="31" t="n"/>
      <c r="D831" s="31" t="n"/>
      <c r="E831" s="31" t="n"/>
      <c r="F831" s="31" t="n"/>
      <c r="G831" s="31" t="n"/>
      <c r="H831" s="31" t="n"/>
      <c r="I831" s="31" t="n"/>
      <c r="J831" s="31" t="n"/>
      <c r="K831" s="31" t="n"/>
      <c r="L831" s="31" t="n"/>
      <c r="M831" s="31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  <c r="Z831" s="31" t="n"/>
      <c r="AA831" s="31" t="n"/>
      <c r="AB831" s="31" t="n"/>
      <c r="AC831" s="31" t="n"/>
      <c r="AD831" s="31" t="n"/>
      <c r="AE831" s="31" t="n"/>
      <c r="AF831" s="31" t="n"/>
      <c r="AG831" s="31" t="n"/>
      <c r="AH831" s="31" t="n"/>
      <c r="AI831" s="31" t="n"/>
      <c r="AJ831" s="31" t="n"/>
      <c r="AK831" s="31" t="n"/>
      <c r="AL831" s="31" t="n"/>
      <c r="AM831" s="31" t="n"/>
      <c r="AN831" s="31" t="n"/>
    </row>
    <row r="832">
      <c r="A832" s="31" t="n"/>
      <c r="B832" s="31" t="n"/>
      <c r="C832" s="31" t="n"/>
      <c r="D832" s="31" t="n"/>
      <c r="E832" s="31" t="n"/>
      <c r="F832" s="31" t="n"/>
      <c r="G832" s="31" t="n"/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  <c r="Z832" s="31" t="n"/>
      <c r="AA832" s="31" t="n"/>
      <c r="AB832" s="31" t="n"/>
      <c r="AC832" s="31" t="n"/>
      <c r="AD832" s="31" t="n"/>
      <c r="AE832" s="31" t="n"/>
      <c r="AF832" s="31" t="n"/>
      <c r="AG832" s="31" t="n"/>
      <c r="AH832" s="31" t="n"/>
      <c r="AI832" s="31" t="n"/>
      <c r="AJ832" s="31" t="n"/>
      <c r="AK832" s="31" t="n"/>
      <c r="AL832" s="31" t="n"/>
      <c r="AM832" s="31" t="n"/>
      <c r="AN832" s="31" t="n"/>
    </row>
    <row r="833">
      <c r="A833" s="31" t="n"/>
      <c r="B833" s="31" t="n"/>
      <c r="C833" s="31" t="n"/>
      <c r="D833" s="31" t="n"/>
      <c r="E833" s="31" t="n"/>
      <c r="F833" s="31" t="n"/>
      <c r="G833" s="31" t="n"/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  <c r="Z833" s="31" t="n"/>
      <c r="AA833" s="31" t="n"/>
      <c r="AB833" s="31" t="n"/>
      <c r="AC833" s="31" t="n"/>
      <c r="AD833" s="31" t="n"/>
      <c r="AE833" s="31" t="n"/>
      <c r="AF833" s="31" t="n"/>
      <c r="AG833" s="31" t="n"/>
      <c r="AH833" s="31" t="n"/>
      <c r="AI833" s="31" t="n"/>
      <c r="AJ833" s="31" t="n"/>
      <c r="AK833" s="31" t="n"/>
      <c r="AL833" s="31" t="n"/>
      <c r="AM833" s="31" t="n"/>
      <c r="AN833" s="31" t="n"/>
    </row>
    <row r="834">
      <c r="A834" s="31" t="n"/>
      <c r="B834" s="31" t="n"/>
      <c r="C834" s="31" t="n"/>
      <c r="D834" s="31" t="n"/>
      <c r="E834" s="31" t="n"/>
      <c r="F834" s="31" t="n"/>
      <c r="G834" s="31" t="n"/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  <c r="Z834" s="31" t="n"/>
      <c r="AA834" s="31" t="n"/>
      <c r="AB834" s="31" t="n"/>
      <c r="AC834" s="31" t="n"/>
      <c r="AD834" s="31" t="n"/>
      <c r="AE834" s="31" t="n"/>
      <c r="AF834" s="31" t="n"/>
      <c r="AG834" s="31" t="n"/>
      <c r="AH834" s="31" t="n"/>
      <c r="AI834" s="31" t="n"/>
      <c r="AJ834" s="31" t="n"/>
      <c r="AK834" s="31" t="n"/>
      <c r="AL834" s="31" t="n"/>
      <c r="AM834" s="31" t="n"/>
      <c r="AN834" s="31" t="n"/>
    </row>
    <row r="835">
      <c r="A835" s="31" t="n"/>
      <c r="B835" s="31" t="n"/>
      <c r="C835" s="31" t="n"/>
      <c r="D835" s="31" t="n"/>
      <c r="E835" s="31" t="n"/>
      <c r="F835" s="31" t="n"/>
      <c r="G835" s="31" t="n"/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  <c r="Z835" s="31" t="n"/>
      <c r="AA835" s="31" t="n"/>
      <c r="AB835" s="31" t="n"/>
      <c r="AC835" s="31" t="n"/>
      <c r="AD835" s="31" t="n"/>
      <c r="AE835" s="31" t="n"/>
      <c r="AF835" s="31" t="n"/>
      <c r="AG835" s="31" t="n"/>
      <c r="AH835" s="31" t="n"/>
      <c r="AI835" s="31" t="n"/>
      <c r="AJ835" s="31" t="n"/>
      <c r="AK835" s="31" t="n"/>
      <c r="AL835" s="31" t="n"/>
      <c r="AM835" s="31" t="n"/>
      <c r="AN835" s="31" t="n"/>
    </row>
    <row r="836">
      <c r="A836" s="31" t="n"/>
      <c r="B836" s="31" t="n"/>
      <c r="C836" s="31" t="n"/>
      <c r="D836" s="31" t="n"/>
      <c r="E836" s="31" t="n"/>
      <c r="F836" s="31" t="n"/>
      <c r="G836" s="31" t="n"/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  <c r="Z836" s="31" t="n"/>
      <c r="AA836" s="31" t="n"/>
      <c r="AB836" s="31" t="n"/>
      <c r="AC836" s="31" t="n"/>
      <c r="AD836" s="31" t="n"/>
      <c r="AE836" s="31" t="n"/>
      <c r="AF836" s="31" t="n"/>
      <c r="AG836" s="31" t="n"/>
      <c r="AH836" s="31" t="n"/>
      <c r="AI836" s="31" t="n"/>
      <c r="AJ836" s="31" t="n"/>
      <c r="AK836" s="31" t="n"/>
      <c r="AL836" s="31" t="n"/>
      <c r="AM836" s="31" t="n"/>
      <c r="AN836" s="31" t="n"/>
    </row>
    <row r="837">
      <c r="A837" s="31" t="n"/>
      <c r="B837" s="31" t="n"/>
      <c r="C837" s="31" t="n"/>
      <c r="D837" s="31" t="n"/>
      <c r="E837" s="31" t="n"/>
      <c r="F837" s="31" t="n"/>
      <c r="G837" s="31" t="n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  <c r="Z837" s="31" t="n"/>
      <c r="AA837" s="31" t="n"/>
      <c r="AB837" s="31" t="n"/>
      <c r="AC837" s="31" t="n"/>
      <c r="AD837" s="31" t="n"/>
      <c r="AE837" s="31" t="n"/>
      <c r="AF837" s="31" t="n"/>
      <c r="AG837" s="31" t="n"/>
      <c r="AH837" s="31" t="n"/>
      <c r="AI837" s="31" t="n"/>
      <c r="AJ837" s="31" t="n"/>
      <c r="AK837" s="31" t="n"/>
      <c r="AL837" s="31" t="n"/>
      <c r="AM837" s="31" t="n"/>
      <c r="AN837" s="31" t="n"/>
    </row>
    <row r="838">
      <c r="A838" s="31" t="n"/>
      <c r="B838" s="31" t="n"/>
      <c r="C838" s="31" t="n"/>
      <c r="D838" s="31" t="n"/>
      <c r="E838" s="31" t="n"/>
      <c r="F838" s="31" t="n"/>
      <c r="G838" s="31" t="n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  <c r="Z838" s="31" t="n"/>
      <c r="AA838" s="31" t="n"/>
      <c r="AB838" s="31" t="n"/>
      <c r="AC838" s="31" t="n"/>
      <c r="AD838" s="31" t="n"/>
      <c r="AE838" s="31" t="n"/>
      <c r="AF838" s="31" t="n"/>
      <c r="AG838" s="31" t="n"/>
      <c r="AH838" s="31" t="n"/>
      <c r="AI838" s="31" t="n"/>
      <c r="AJ838" s="31" t="n"/>
      <c r="AK838" s="31" t="n"/>
      <c r="AL838" s="31" t="n"/>
      <c r="AM838" s="31" t="n"/>
      <c r="AN838" s="31" t="n"/>
    </row>
    <row r="839">
      <c r="A839" s="31" t="n"/>
      <c r="B839" s="31" t="n"/>
      <c r="C839" s="31" t="n"/>
      <c r="D839" s="31" t="n"/>
      <c r="E839" s="31" t="n"/>
      <c r="F839" s="31" t="n"/>
      <c r="G839" s="31" t="n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  <c r="Z839" s="31" t="n"/>
      <c r="AA839" s="31" t="n"/>
      <c r="AB839" s="31" t="n"/>
      <c r="AC839" s="31" t="n"/>
      <c r="AD839" s="31" t="n"/>
      <c r="AE839" s="31" t="n"/>
      <c r="AF839" s="31" t="n"/>
      <c r="AG839" s="31" t="n"/>
      <c r="AH839" s="31" t="n"/>
      <c r="AI839" s="31" t="n"/>
      <c r="AJ839" s="31" t="n"/>
      <c r="AK839" s="31" t="n"/>
      <c r="AL839" s="31" t="n"/>
      <c r="AM839" s="31" t="n"/>
      <c r="AN839" s="31" t="n"/>
    </row>
    <row r="840">
      <c r="A840" s="31" t="n"/>
      <c r="B840" s="31" t="n"/>
      <c r="C840" s="31" t="n"/>
      <c r="D840" s="31" t="n"/>
      <c r="E840" s="31" t="n"/>
      <c r="F840" s="31" t="n"/>
      <c r="G840" s="31" t="n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  <c r="Z840" s="31" t="n"/>
      <c r="AA840" s="31" t="n"/>
      <c r="AB840" s="31" t="n"/>
      <c r="AC840" s="31" t="n"/>
      <c r="AD840" s="31" t="n"/>
      <c r="AE840" s="31" t="n"/>
      <c r="AF840" s="31" t="n"/>
      <c r="AG840" s="31" t="n"/>
      <c r="AH840" s="31" t="n"/>
      <c r="AI840" s="31" t="n"/>
      <c r="AJ840" s="31" t="n"/>
      <c r="AK840" s="31" t="n"/>
      <c r="AL840" s="31" t="n"/>
      <c r="AM840" s="31" t="n"/>
      <c r="AN840" s="31" t="n"/>
    </row>
    <row r="841">
      <c r="A841" s="31" t="n"/>
      <c r="B841" s="31" t="n"/>
      <c r="C841" s="31" t="n"/>
      <c r="D841" s="31" t="n"/>
      <c r="E841" s="31" t="n"/>
      <c r="F841" s="31" t="n"/>
      <c r="G841" s="31" t="n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  <c r="Z841" s="31" t="n"/>
      <c r="AA841" s="31" t="n"/>
      <c r="AB841" s="31" t="n"/>
      <c r="AC841" s="31" t="n"/>
      <c r="AD841" s="31" t="n"/>
      <c r="AE841" s="31" t="n"/>
      <c r="AF841" s="31" t="n"/>
      <c r="AG841" s="31" t="n"/>
      <c r="AH841" s="31" t="n"/>
      <c r="AI841" s="31" t="n"/>
      <c r="AJ841" s="31" t="n"/>
      <c r="AK841" s="31" t="n"/>
      <c r="AL841" s="31" t="n"/>
      <c r="AM841" s="31" t="n"/>
      <c r="AN841" s="31" t="n"/>
    </row>
    <row r="842">
      <c r="A842" s="31" t="n"/>
      <c r="B842" s="31" t="n"/>
      <c r="C842" s="31" t="n"/>
      <c r="D842" s="31" t="n"/>
      <c r="E842" s="31" t="n"/>
      <c r="F842" s="31" t="n"/>
      <c r="G842" s="31" t="n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  <c r="Z842" s="31" t="n"/>
      <c r="AA842" s="31" t="n"/>
      <c r="AB842" s="31" t="n"/>
      <c r="AC842" s="31" t="n"/>
      <c r="AD842" s="31" t="n"/>
      <c r="AE842" s="31" t="n"/>
      <c r="AF842" s="31" t="n"/>
      <c r="AG842" s="31" t="n"/>
      <c r="AH842" s="31" t="n"/>
      <c r="AI842" s="31" t="n"/>
      <c r="AJ842" s="31" t="n"/>
      <c r="AK842" s="31" t="n"/>
      <c r="AL842" s="31" t="n"/>
      <c r="AM842" s="31" t="n"/>
      <c r="AN842" s="31" t="n"/>
    </row>
    <row r="843">
      <c r="A843" s="31" t="n"/>
      <c r="B843" s="31" t="n"/>
      <c r="C843" s="31" t="n"/>
      <c r="D843" s="31" t="n"/>
      <c r="E843" s="31" t="n"/>
      <c r="F843" s="31" t="n"/>
      <c r="G843" s="31" t="n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  <c r="Z843" s="31" t="n"/>
      <c r="AA843" s="31" t="n"/>
      <c r="AB843" s="31" t="n"/>
      <c r="AC843" s="31" t="n"/>
      <c r="AD843" s="31" t="n"/>
      <c r="AE843" s="31" t="n"/>
      <c r="AF843" s="31" t="n"/>
      <c r="AG843" s="31" t="n"/>
      <c r="AH843" s="31" t="n"/>
      <c r="AI843" s="31" t="n"/>
      <c r="AJ843" s="31" t="n"/>
      <c r="AK843" s="31" t="n"/>
      <c r="AL843" s="31" t="n"/>
      <c r="AM843" s="31" t="n"/>
      <c r="AN843" s="31" t="n"/>
    </row>
    <row r="844">
      <c r="A844" s="31" t="n"/>
      <c r="B844" s="31" t="n"/>
      <c r="C844" s="31" t="n"/>
      <c r="D844" s="31" t="n"/>
      <c r="E844" s="31" t="n"/>
      <c r="F844" s="31" t="n"/>
      <c r="G844" s="31" t="n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  <c r="Z844" s="31" t="n"/>
      <c r="AA844" s="31" t="n"/>
      <c r="AB844" s="31" t="n"/>
      <c r="AC844" s="31" t="n"/>
      <c r="AD844" s="31" t="n"/>
      <c r="AE844" s="31" t="n"/>
      <c r="AF844" s="31" t="n"/>
      <c r="AG844" s="31" t="n"/>
      <c r="AH844" s="31" t="n"/>
      <c r="AI844" s="31" t="n"/>
      <c r="AJ844" s="31" t="n"/>
      <c r="AK844" s="31" t="n"/>
      <c r="AL844" s="31" t="n"/>
      <c r="AM844" s="31" t="n"/>
      <c r="AN844" s="31" t="n"/>
    </row>
    <row r="845">
      <c r="A845" s="31" t="n"/>
      <c r="B845" s="31" t="n"/>
      <c r="C845" s="31" t="n"/>
      <c r="D845" s="31" t="n"/>
      <c r="E845" s="31" t="n"/>
      <c r="F845" s="31" t="n"/>
      <c r="G845" s="31" t="n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  <c r="Z845" s="31" t="n"/>
      <c r="AA845" s="31" t="n"/>
      <c r="AB845" s="31" t="n"/>
      <c r="AC845" s="31" t="n"/>
      <c r="AD845" s="31" t="n"/>
      <c r="AE845" s="31" t="n"/>
      <c r="AF845" s="31" t="n"/>
      <c r="AG845" s="31" t="n"/>
      <c r="AH845" s="31" t="n"/>
      <c r="AI845" s="31" t="n"/>
      <c r="AJ845" s="31" t="n"/>
      <c r="AK845" s="31" t="n"/>
      <c r="AL845" s="31" t="n"/>
      <c r="AM845" s="31" t="n"/>
      <c r="AN845" s="31" t="n"/>
    </row>
    <row r="846">
      <c r="A846" s="31" t="n"/>
      <c r="B846" s="31" t="n"/>
      <c r="C846" s="31" t="n"/>
      <c r="D846" s="31" t="n"/>
      <c r="E846" s="31" t="n"/>
      <c r="F846" s="31" t="n"/>
      <c r="G846" s="31" t="n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  <c r="Z846" s="31" t="n"/>
      <c r="AA846" s="31" t="n"/>
      <c r="AB846" s="31" t="n"/>
      <c r="AC846" s="31" t="n"/>
      <c r="AD846" s="31" t="n"/>
      <c r="AE846" s="31" t="n"/>
      <c r="AF846" s="31" t="n"/>
      <c r="AG846" s="31" t="n"/>
      <c r="AH846" s="31" t="n"/>
      <c r="AI846" s="31" t="n"/>
      <c r="AJ846" s="31" t="n"/>
      <c r="AK846" s="31" t="n"/>
      <c r="AL846" s="31" t="n"/>
      <c r="AM846" s="31" t="n"/>
      <c r="AN846" s="31" t="n"/>
    </row>
    <row r="847">
      <c r="A847" s="31" t="n"/>
      <c r="B847" s="31" t="n"/>
      <c r="C847" s="31" t="n"/>
      <c r="D847" s="31" t="n"/>
      <c r="E847" s="31" t="n"/>
      <c r="F847" s="31" t="n"/>
      <c r="G847" s="31" t="n"/>
      <c r="H847" s="31" t="n"/>
      <c r="I847" s="31" t="n"/>
      <c r="J847" s="31" t="n"/>
      <c r="K847" s="31" t="n"/>
      <c r="L847" s="31" t="n"/>
      <c r="M847" s="31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  <c r="Z847" s="31" t="n"/>
      <c r="AA847" s="31" t="n"/>
      <c r="AB847" s="31" t="n"/>
      <c r="AC847" s="31" t="n"/>
      <c r="AD847" s="31" t="n"/>
      <c r="AE847" s="31" t="n"/>
      <c r="AF847" s="31" t="n"/>
      <c r="AG847" s="31" t="n"/>
      <c r="AH847" s="31" t="n"/>
      <c r="AI847" s="31" t="n"/>
      <c r="AJ847" s="31" t="n"/>
      <c r="AK847" s="31" t="n"/>
      <c r="AL847" s="31" t="n"/>
      <c r="AM847" s="31" t="n"/>
      <c r="AN847" s="31" t="n"/>
    </row>
    <row r="848">
      <c r="A848" s="31" t="n"/>
      <c r="B848" s="31" t="n"/>
      <c r="C848" s="31" t="n"/>
      <c r="D848" s="31" t="n"/>
      <c r="E848" s="31" t="n"/>
      <c r="F848" s="31" t="n"/>
      <c r="G848" s="31" t="n"/>
      <c r="H848" s="31" t="n"/>
      <c r="I848" s="31" t="n"/>
      <c r="J848" s="31" t="n"/>
      <c r="K848" s="31" t="n"/>
      <c r="L848" s="31" t="n"/>
      <c r="M848" s="31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  <c r="Z848" s="31" t="n"/>
      <c r="AA848" s="31" t="n"/>
      <c r="AB848" s="31" t="n"/>
      <c r="AC848" s="31" t="n"/>
      <c r="AD848" s="31" t="n"/>
      <c r="AE848" s="31" t="n"/>
      <c r="AF848" s="31" t="n"/>
      <c r="AG848" s="31" t="n"/>
      <c r="AH848" s="31" t="n"/>
      <c r="AI848" s="31" t="n"/>
      <c r="AJ848" s="31" t="n"/>
      <c r="AK848" s="31" t="n"/>
      <c r="AL848" s="31" t="n"/>
      <c r="AM848" s="31" t="n"/>
      <c r="AN848" s="31" t="n"/>
    </row>
    <row r="849">
      <c r="A849" s="31" t="n"/>
      <c r="B849" s="31" t="n"/>
      <c r="C849" s="31" t="n"/>
      <c r="D849" s="31" t="n"/>
      <c r="E849" s="31" t="n"/>
      <c r="F849" s="31" t="n"/>
      <c r="G849" s="31" t="n"/>
      <c r="H849" s="31" t="n"/>
      <c r="I849" s="31" t="n"/>
      <c r="J849" s="31" t="n"/>
      <c r="K849" s="31" t="n"/>
      <c r="L849" s="31" t="n"/>
      <c r="M849" s="31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  <c r="Z849" s="31" t="n"/>
      <c r="AA849" s="31" t="n"/>
      <c r="AB849" s="31" t="n"/>
      <c r="AC849" s="31" t="n"/>
      <c r="AD849" s="31" t="n"/>
      <c r="AE849" s="31" t="n"/>
      <c r="AF849" s="31" t="n"/>
      <c r="AG849" s="31" t="n"/>
      <c r="AH849" s="31" t="n"/>
      <c r="AI849" s="31" t="n"/>
      <c r="AJ849" s="31" t="n"/>
      <c r="AK849" s="31" t="n"/>
      <c r="AL849" s="31" t="n"/>
      <c r="AM849" s="31" t="n"/>
      <c r="AN849" s="31" t="n"/>
    </row>
    <row r="850">
      <c r="A850" s="31" t="n"/>
      <c r="B850" s="31" t="n"/>
      <c r="C850" s="31" t="n"/>
      <c r="D850" s="31" t="n"/>
      <c r="E850" s="31" t="n"/>
      <c r="F850" s="31" t="n"/>
      <c r="G850" s="31" t="n"/>
      <c r="H850" s="31" t="n"/>
      <c r="I850" s="31" t="n"/>
      <c r="J850" s="31" t="n"/>
      <c r="K850" s="31" t="n"/>
      <c r="L850" s="31" t="n"/>
      <c r="M850" s="31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  <c r="Z850" s="31" t="n"/>
      <c r="AA850" s="31" t="n"/>
      <c r="AB850" s="31" t="n"/>
      <c r="AC850" s="31" t="n"/>
      <c r="AD850" s="31" t="n"/>
      <c r="AE850" s="31" t="n"/>
      <c r="AF850" s="31" t="n"/>
      <c r="AG850" s="31" t="n"/>
      <c r="AH850" s="31" t="n"/>
      <c r="AI850" s="31" t="n"/>
      <c r="AJ850" s="31" t="n"/>
      <c r="AK850" s="31" t="n"/>
      <c r="AL850" s="31" t="n"/>
      <c r="AM850" s="31" t="n"/>
      <c r="AN850" s="31" t="n"/>
    </row>
    <row r="851">
      <c r="A851" s="31" t="n"/>
      <c r="B851" s="31" t="n"/>
      <c r="C851" s="31" t="n"/>
      <c r="D851" s="31" t="n"/>
      <c r="E851" s="31" t="n"/>
      <c r="F851" s="31" t="n"/>
      <c r="G851" s="31" t="n"/>
      <c r="H851" s="31" t="n"/>
      <c r="I851" s="31" t="n"/>
      <c r="J851" s="31" t="n"/>
      <c r="K851" s="31" t="n"/>
      <c r="L851" s="31" t="n"/>
      <c r="M851" s="31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  <c r="Z851" s="31" t="n"/>
      <c r="AA851" s="31" t="n"/>
      <c r="AB851" s="31" t="n"/>
      <c r="AC851" s="31" t="n"/>
      <c r="AD851" s="31" t="n"/>
      <c r="AE851" s="31" t="n"/>
      <c r="AF851" s="31" t="n"/>
      <c r="AG851" s="31" t="n"/>
      <c r="AH851" s="31" t="n"/>
      <c r="AI851" s="31" t="n"/>
      <c r="AJ851" s="31" t="n"/>
      <c r="AK851" s="31" t="n"/>
      <c r="AL851" s="31" t="n"/>
      <c r="AM851" s="31" t="n"/>
      <c r="AN851" s="31" t="n"/>
    </row>
    <row r="852">
      <c r="A852" s="31" t="n"/>
      <c r="B852" s="31" t="n"/>
      <c r="C852" s="31" t="n"/>
      <c r="D852" s="31" t="n"/>
      <c r="E852" s="31" t="n"/>
      <c r="F852" s="31" t="n"/>
      <c r="G852" s="31" t="n"/>
      <c r="H852" s="31" t="n"/>
      <c r="I852" s="31" t="n"/>
      <c r="J852" s="31" t="n"/>
      <c r="K852" s="31" t="n"/>
      <c r="L852" s="31" t="n"/>
      <c r="M852" s="31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  <c r="Z852" s="31" t="n"/>
      <c r="AA852" s="31" t="n"/>
      <c r="AB852" s="31" t="n"/>
      <c r="AC852" s="31" t="n"/>
      <c r="AD852" s="31" t="n"/>
      <c r="AE852" s="31" t="n"/>
      <c r="AF852" s="31" t="n"/>
      <c r="AG852" s="31" t="n"/>
      <c r="AH852" s="31" t="n"/>
      <c r="AI852" s="31" t="n"/>
      <c r="AJ852" s="31" t="n"/>
      <c r="AK852" s="31" t="n"/>
      <c r="AL852" s="31" t="n"/>
      <c r="AM852" s="31" t="n"/>
      <c r="AN852" s="31" t="n"/>
    </row>
    <row r="853">
      <c r="A853" s="31" t="n"/>
      <c r="B853" s="31" t="n"/>
      <c r="C853" s="31" t="n"/>
      <c r="D853" s="31" t="n"/>
      <c r="E853" s="31" t="n"/>
      <c r="F853" s="31" t="n"/>
      <c r="G853" s="31" t="n"/>
      <c r="H853" s="31" t="n"/>
      <c r="I853" s="31" t="n"/>
      <c r="J853" s="31" t="n"/>
      <c r="K853" s="31" t="n"/>
      <c r="L853" s="31" t="n"/>
      <c r="M853" s="31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  <c r="Z853" s="31" t="n"/>
      <c r="AA853" s="31" t="n"/>
      <c r="AB853" s="31" t="n"/>
      <c r="AC853" s="31" t="n"/>
      <c r="AD853" s="31" t="n"/>
      <c r="AE853" s="31" t="n"/>
      <c r="AF853" s="31" t="n"/>
      <c r="AG853" s="31" t="n"/>
      <c r="AH853" s="31" t="n"/>
      <c r="AI853" s="31" t="n"/>
      <c r="AJ853" s="31" t="n"/>
      <c r="AK853" s="31" t="n"/>
      <c r="AL853" s="31" t="n"/>
      <c r="AM853" s="31" t="n"/>
      <c r="AN853" s="31" t="n"/>
    </row>
    <row r="854">
      <c r="A854" s="31" t="n"/>
      <c r="B854" s="31" t="n"/>
      <c r="C854" s="31" t="n"/>
      <c r="D854" s="31" t="n"/>
      <c r="E854" s="31" t="n"/>
      <c r="F854" s="31" t="n"/>
      <c r="G854" s="31" t="n"/>
      <c r="H854" s="31" t="n"/>
      <c r="I854" s="31" t="n"/>
      <c r="J854" s="31" t="n"/>
      <c r="K854" s="31" t="n"/>
      <c r="L854" s="31" t="n"/>
      <c r="M854" s="31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  <c r="Z854" s="31" t="n"/>
      <c r="AA854" s="31" t="n"/>
      <c r="AB854" s="31" t="n"/>
      <c r="AC854" s="31" t="n"/>
      <c r="AD854" s="31" t="n"/>
      <c r="AE854" s="31" t="n"/>
      <c r="AF854" s="31" t="n"/>
      <c r="AG854" s="31" t="n"/>
      <c r="AH854" s="31" t="n"/>
      <c r="AI854" s="31" t="n"/>
      <c r="AJ854" s="31" t="n"/>
      <c r="AK854" s="31" t="n"/>
      <c r="AL854" s="31" t="n"/>
      <c r="AM854" s="31" t="n"/>
      <c r="AN854" s="31" t="n"/>
    </row>
    <row r="855">
      <c r="A855" s="31" t="n"/>
      <c r="B855" s="31" t="n"/>
      <c r="C855" s="31" t="n"/>
      <c r="D855" s="31" t="n"/>
      <c r="E855" s="31" t="n"/>
      <c r="F855" s="31" t="n"/>
      <c r="G855" s="31" t="n"/>
      <c r="H855" s="31" t="n"/>
      <c r="I855" s="31" t="n"/>
      <c r="J855" s="31" t="n"/>
      <c r="K855" s="31" t="n"/>
      <c r="L855" s="31" t="n"/>
      <c r="M855" s="31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  <c r="Z855" s="31" t="n"/>
      <c r="AA855" s="31" t="n"/>
      <c r="AB855" s="31" t="n"/>
      <c r="AC855" s="31" t="n"/>
      <c r="AD855" s="31" t="n"/>
      <c r="AE855" s="31" t="n"/>
      <c r="AF855" s="31" t="n"/>
      <c r="AG855" s="31" t="n"/>
      <c r="AH855" s="31" t="n"/>
      <c r="AI855" s="31" t="n"/>
      <c r="AJ855" s="31" t="n"/>
      <c r="AK855" s="31" t="n"/>
      <c r="AL855" s="31" t="n"/>
      <c r="AM855" s="31" t="n"/>
      <c r="AN855" s="31" t="n"/>
    </row>
    <row r="856">
      <c r="A856" s="31" t="n"/>
      <c r="B856" s="31" t="n"/>
      <c r="C856" s="31" t="n"/>
      <c r="D856" s="31" t="n"/>
      <c r="E856" s="31" t="n"/>
      <c r="F856" s="31" t="n"/>
      <c r="G856" s="31" t="n"/>
      <c r="H856" s="31" t="n"/>
      <c r="I856" s="31" t="n"/>
      <c r="J856" s="31" t="n"/>
      <c r="K856" s="31" t="n"/>
      <c r="L856" s="31" t="n"/>
      <c r="M856" s="31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  <c r="Z856" s="31" t="n"/>
      <c r="AA856" s="31" t="n"/>
      <c r="AB856" s="31" t="n"/>
      <c r="AC856" s="31" t="n"/>
      <c r="AD856" s="31" t="n"/>
      <c r="AE856" s="31" t="n"/>
      <c r="AF856" s="31" t="n"/>
      <c r="AG856" s="31" t="n"/>
      <c r="AH856" s="31" t="n"/>
      <c r="AI856" s="31" t="n"/>
      <c r="AJ856" s="31" t="n"/>
      <c r="AK856" s="31" t="n"/>
      <c r="AL856" s="31" t="n"/>
      <c r="AM856" s="31" t="n"/>
      <c r="AN856" s="31" t="n"/>
    </row>
    <row r="857">
      <c r="A857" s="31" t="n"/>
      <c r="B857" s="31" t="n"/>
      <c r="C857" s="31" t="n"/>
      <c r="D857" s="31" t="n"/>
      <c r="E857" s="31" t="n"/>
      <c r="F857" s="31" t="n"/>
      <c r="G857" s="31" t="n"/>
      <c r="H857" s="31" t="n"/>
      <c r="I857" s="31" t="n"/>
      <c r="J857" s="31" t="n"/>
      <c r="K857" s="31" t="n"/>
      <c r="L857" s="31" t="n"/>
      <c r="M857" s="31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  <c r="Z857" s="31" t="n"/>
      <c r="AA857" s="31" t="n"/>
      <c r="AB857" s="31" t="n"/>
      <c r="AC857" s="31" t="n"/>
      <c r="AD857" s="31" t="n"/>
      <c r="AE857" s="31" t="n"/>
      <c r="AF857" s="31" t="n"/>
      <c r="AG857" s="31" t="n"/>
      <c r="AH857" s="31" t="n"/>
      <c r="AI857" s="31" t="n"/>
      <c r="AJ857" s="31" t="n"/>
      <c r="AK857" s="31" t="n"/>
      <c r="AL857" s="31" t="n"/>
      <c r="AM857" s="31" t="n"/>
      <c r="AN857" s="31" t="n"/>
    </row>
    <row r="858">
      <c r="A858" s="31" t="n"/>
      <c r="B858" s="31" t="n"/>
      <c r="C858" s="31" t="n"/>
      <c r="D858" s="31" t="n"/>
      <c r="E858" s="31" t="n"/>
      <c r="F858" s="31" t="n"/>
      <c r="G858" s="31" t="n"/>
      <c r="H858" s="31" t="n"/>
      <c r="I858" s="31" t="n"/>
      <c r="J858" s="31" t="n"/>
      <c r="K858" s="31" t="n"/>
      <c r="L858" s="31" t="n"/>
      <c r="M858" s="31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  <c r="Z858" s="31" t="n"/>
      <c r="AA858" s="31" t="n"/>
      <c r="AB858" s="31" t="n"/>
      <c r="AC858" s="31" t="n"/>
      <c r="AD858" s="31" t="n"/>
      <c r="AE858" s="31" t="n"/>
      <c r="AF858" s="31" t="n"/>
      <c r="AG858" s="31" t="n"/>
      <c r="AH858" s="31" t="n"/>
      <c r="AI858" s="31" t="n"/>
      <c r="AJ858" s="31" t="n"/>
      <c r="AK858" s="31" t="n"/>
      <c r="AL858" s="31" t="n"/>
      <c r="AM858" s="31" t="n"/>
      <c r="AN858" s="31" t="n"/>
    </row>
    <row r="859">
      <c r="A859" s="31" t="n"/>
      <c r="B859" s="31" t="n"/>
      <c r="C859" s="31" t="n"/>
      <c r="D859" s="31" t="n"/>
      <c r="E859" s="31" t="n"/>
      <c r="F859" s="31" t="n"/>
      <c r="G859" s="31" t="n"/>
      <c r="H859" s="31" t="n"/>
      <c r="I859" s="31" t="n"/>
      <c r="J859" s="31" t="n"/>
      <c r="K859" s="31" t="n"/>
      <c r="L859" s="31" t="n"/>
      <c r="M859" s="31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  <c r="Z859" s="31" t="n"/>
      <c r="AA859" s="31" t="n"/>
      <c r="AB859" s="31" t="n"/>
      <c r="AC859" s="31" t="n"/>
      <c r="AD859" s="31" t="n"/>
      <c r="AE859" s="31" t="n"/>
      <c r="AF859" s="31" t="n"/>
      <c r="AG859" s="31" t="n"/>
      <c r="AH859" s="31" t="n"/>
      <c r="AI859" s="31" t="n"/>
      <c r="AJ859" s="31" t="n"/>
      <c r="AK859" s="31" t="n"/>
      <c r="AL859" s="31" t="n"/>
      <c r="AM859" s="31" t="n"/>
      <c r="AN859" s="31" t="n"/>
    </row>
    <row r="860">
      <c r="A860" s="31" t="n"/>
      <c r="B860" s="31" t="n"/>
      <c r="C860" s="31" t="n"/>
      <c r="D860" s="31" t="n"/>
      <c r="E860" s="31" t="n"/>
      <c r="F860" s="31" t="n"/>
      <c r="G860" s="31" t="n"/>
      <c r="H860" s="31" t="n"/>
      <c r="I860" s="31" t="n"/>
      <c r="J860" s="31" t="n"/>
      <c r="K860" s="31" t="n"/>
      <c r="L860" s="31" t="n"/>
      <c r="M860" s="31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  <c r="Z860" s="31" t="n"/>
      <c r="AA860" s="31" t="n"/>
      <c r="AB860" s="31" t="n"/>
      <c r="AC860" s="31" t="n"/>
      <c r="AD860" s="31" t="n"/>
      <c r="AE860" s="31" t="n"/>
      <c r="AF860" s="31" t="n"/>
      <c r="AG860" s="31" t="n"/>
      <c r="AH860" s="31" t="n"/>
      <c r="AI860" s="31" t="n"/>
      <c r="AJ860" s="31" t="n"/>
      <c r="AK860" s="31" t="n"/>
      <c r="AL860" s="31" t="n"/>
      <c r="AM860" s="31" t="n"/>
      <c r="AN860" s="31" t="n"/>
    </row>
    <row r="861">
      <c r="A861" s="31" t="n"/>
      <c r="B861" s="31" t="n"/>
      <c r="C861" s="31" t="n"/>
      <c r="D861" s="31" t="n"/>
      <c r="E861" s="31" t="n"/>
      <c r="F861" s="31" t="n"/>
      <c r="G861" s="31" t="n"/>
      <c r="H861" s="31" t="n"/>
      <c r="I861" s="31" t="n"/>
      <c r="J861" s="31" t="n"/>
      <c r="K861" s="31" t="n"/>
      <c r="L861" s="31" t="n"/>
      <c r="M861" s="31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  <c r="Z861" s="31" t="n"/>
      <c r="AA861" s="31" t="n"/>
      <c r="AB861" s="31" t="n"/>
      <c r="AC861" s="31" t="n"/>
      <c r="AD861" s="31" t="n"/>
      <c r="AE861" s="31" t="n"/>
      <c r="AF861" s="31" t="n"/>
      <c r="AG861" s="31" t="n"/>
      <c r="AH861" s="31" t="n"/>
      <c r="AI861" s="31" t="n"/>
      <c r="AJ861" s="31" t="n"/>
      <c r="AK861" s="31" t="n"/>
      <c r="AL861" s="31" t="n"/>
      <c r="AM861" s="31" t="n"/>
      <c r="AN861" s="31" t="n"/>
    </row>
    <row r="862">
      <c r="A862" s="31" t="n"/>
      <c r="B862" s="31" t="n"/>
      <c r="C862" s="31" t="n"/>
      <c r="D862" s="31" t="n"/>
      <c r="E862" s="31" t="n"/>
      <c r="F862" s="31" t="n"/>
      <c r="G862" s="31" t="n"/>
      <c r="H862" s="31" t="n"/>
      <c r="I862" s="31" t="n"/>
      <c r="J862" s="31" t="n"/>
      <c r="K862" s="31" t="n"/>
      <c r="L862" s="31" t="n"/>
      <c r="M862" s="31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  <c r="Z862" s="31" t="n"/>
      <c r="AA862" s="31" t="n"/>
      <c r="AB862" s="31" t="n"/>
      <c r="AC862" s="31" t="n"/>
      <c r="AD862" s="31" t="n"/>
      <c r="AE862" s="31" t="n"/>
      <c r="AF862" s="31" t="n"/>
      <c r="AG862" s="31" t="n"/>
      <c r="AH862" s="31" t="n"/>
      <c r="AI862" s="31" t="n"/>
      <c r="AJ862" s="31" t="n"/>
      <c r="AK862" s="31" t="n"/>
      <c r="AL862" s="31" t="n"/>
      <c r="AM862" s="31" t="n"/>
      <c r="AN862" s="31" t="n"/>
    </row>
    <row r="863">
      <c r="A863" s="31" t="n"/>
      <c r="B863" s="31" t="n"/>
      <c r="C863" s="31" t="n"/>
      <c r="D863" s="31" t="n"/>
      <c r="E863" s="31" t="n"/>
      <c r="F863" s="31" t="n"/>
      <c r="G863" s="31" t="n"/>
      <c r="H863" s="31" t="n"/>
      <c r="I863" s="31" t="n"/>
      <c r="J863" s="31" t="n"/>
      <c r="K863" s="31" t="n"/>
      <c r="L863" s="31" t="n"/>
      <c r="M863" s="31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  <c r="Z863" s="31" t="n"/>
      <c r="AA863" s="31" t="n"/>
      <c r="AB863" s="31" t="n"/>
      <c r="AC863" s="31" t="n"/>
      <c r="AD863" s="31" t="n"/>
      <c r="AE863" s="31" t="n"/>
      <c r="AF863" s="31" t="n"/>
      <c r="AG863" s="31" t="n"/>
      <c r="AH863" s="31" t="n"/>
      <c r="AI863" s="31" t="n"/>
      <c r="AJ863" s="31" t="n"/>
      <c r="AK863" s="31" t="n"/>
      <c r="AL863" s="31" t="n"/>
      <c r="AM863" s="31" t="n"/>
      <c r="AN863" s="31" t="n"/>
    </row>
    <row r="864">
      <c r="A864" s="31" t="n"/>
      <c r="B864" s="31" t="n"/>
      <c r="C864" s="31" t="n"/>
      <c r="D864" s="31" t="n"/>
      <c r="E864" s="31" t="n"/>
      <c r="F864" s="31" t="n"/>
      <c r="G864" s="31" t="n"/>
      <c r="H864" s="31" t="n"/>
      <c r="I864" s="31" t="n"/>
      <c r="J864" s="31" t="n"/>
      <c r="K864" s="31" t="n"/>
      <c r="L864" s="31" t="n"/>
      <c r="M864" s="31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  <c r="Z864" s="31" t="n"/>
      <c r="AA864" s="31" t="n"/>
      <c r="AB864" s="31" t="n"/>
      <c r="AC864" s="31" t="n"/>
      <c r="AD864" s="31" t="n"/>
      <c r="AE864" s="31" t="n"/>
      <c r="AF864" s="31" t="n"/>
      <c r="AG864" s="31" t="n"/>
      <c r="AH864" s="31" t="n"/>
      <c r="AI864" s="31" t="n"/>
      <c r="AJ864" s="31" t="n"/>
      <c r="AK864" s="31" t="n"/>
      <c r="AL864" s="31" t="n"/>
      <c r="AM864" s="31" t="n"/>
      <c r="AN864" s="31" t="n"/>
    </row>
    <row r="865">
      <c r="A865" s="31" t="n"/>
      <c r="B865" s="31" t="n"/>
      <c r="C865" s="31" t="n"/>
      <c r="D865" s="31" t="n"/>
      <c r="E865" s="31" t="n"/>
      <c r="F865" s="31" t="n"/>
      <c r="G865" s="31" t="n"/>
      <c r="H865" s="31" t="n"/>
      <c r="I865" s="31" t="n"/>
      <c r="J865" s="31" t="n"/>
      <c r="K865" s="31" t="n"/>
      <c r="L865" s="31" t="n"/>
      <c r="M865" s="31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  <c r="Z865" s="31" t="n"/>
      <c r="AA865" s="31" t="n"/>
      <c r="AB865" s="31" t="n"/>
      <c r="AC865" s="31" t="n"/>
      <c r="AD865" s="31" t="n"/>
      <c r="AE865" s="31" t="n"/>
      <c r="AF865" s="31" t="n"/>
      <c r="AG865" s="31" t="n"/>
      <c r="AH865" s="31" t="n"/>
      <c r="AI865" s="31" t="n"/>
      <c r="AJ865" s="31" t="n"/>
      <c r="AK865" s="31" t="n"/>
      <c r="AL865" s="31" t="n"/>
      <c r="AM865" s="31" t="n"/>
      <c r="AN865" s="31" t="n"/>
    </row>
    <row r="866">
      <c r="A866" s="31" t="n"/>
      <c r="B866" s="31" t="n"/>
      <c r="C866" s="31" t="n"/>
      <c r="D866" s="31" t="n"/>
      <c r="E866" s="31" t="n"/>
      <c r="F866" s="31" t="n"/>
      <c r="G866" s="31" t="n"/>
      <c r="H866" s="31" t="n"/>
      <c r="I866" s="31" t="n"/>
      <c r="J866" s="31" t="n"/>
      <c r="K866" s="31" t="n"/>
      <c r="L866" s="31" t="n"/>
      <c r="M866" s="31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  <c r="Z866" s="31" t="n"/>
      <c r="AA866" s="31" t="n"/>
      <c r="AB866" s="31" t="n"/>
      <c r="AC866" s="31" t="n"/>
      <c r="AD866" s="31" t="n"/>
      <c r="AE866" s="31" t="n"/>
      <c r="AF866" s="31" t="n"/>
      <c r="AG866" s="31" t="n"/>
      <c r="AH866" s="31" t="n"/>
      <c r="AI866" s="31" t="n"/>
      <c r="AJ866" s="31" t="n"/>
      <c r="AK866" s="31" t="n"/>
      <c r="AL866" s="31" t="n"/>
      <c r="AM866" s="31" t="n"/>
      <c r="AN866" s="31" t="n"/>
    </row>
    <row r="867">
      <c r="A867" s="31" t="n"/>
      <c r="B867" s="31" t="n"/>
      <c r="C867" s="31" t="n"/>
      <c r="D867" s="31" t="n"/>
      <c r="E867" s="31" t="n"/>
      <c r="F867" s="31" t="n"/>
      <c r="G867" s="31" t="n"/>
      <c r="H867" s="31" t="n"/>
      <c r="I867" s="31" t="n"/>
      <c r="J867" s="31" t="n"/>
      <c r="K867" s="31" t="n"/>
      <c r="L867" s="31" t="n"/>
      <c r="M867" s="31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  <c r="Z867" s="31" t="n"/>
      <c r="AA867" s="31" t="n"/>
      <c r="AB867" s="31" t="n"/>
      <c r="AC867" s="31" t="n"/>
      <c r="AD867" s="31" t="n"/>
      <c r="AE867" s="31" t="n"/>
      <c r="AF867" s="31" t="n"/>
      <c r="AG867" s="31" t="n"/>
      <c r="AH867" s="31" t="n"/>
      <c r="AI867" s="31" t="n"/>
      <c r="AJ867" s="31" t="n"/>
      <c r="AK867" s="31" t="n"/>
      <c r="AL867" s="31" t="n"/>
      <c r="AM867" s="31" t="n"/>
      <c r="AN867" s="31" t="n"/>
    </row>
    <row r="868">
      <c r="A868" s="31" t="n"/>
      <c r="B868" s="31" t="n"/>
      <c r="C868" s="31" t="n"/>
      <c r="D868" s="31" t="n"/>
      <c r="E868" s="31" t="n"/>
      <c r="F868" s="31" t="n"/>
      <c r="G868" s="31" t="n"/>
      <c r="H868" s="31" t="n"/>
      <c r="I868" s="31" t="n"/>
      <c r="J868" s="31" t="n"/>
      <c r="K868" s="31" t="n"/>
      <c r="L868" s="31" t="n"/>
      <c r="M868" s="31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  <c r="Z868" s="31" t="n"/>
      <c r="AA868" s="31" t="n"/>
      <c r="AB868" s="31" t="n"/>
      <c r="AC868" s="31" t="n"/>
      <c r="AD868" s="31" t="n"/>
      <c r="AE868" s="31" t="n"/>
      <c r="AF868" s="31" t="n"/>
      <c r="AG868" s="31" t="n"/>
      <c r="AH868" s="31" t="n"/>
      <c r="AI868" s="31" t="n"/>
      <c r="AJ868" s="31" t="n"/>
      <c r="AK868" s="31" t="n"/>
      <c r="AL868" s="31" t="n"/>
      <c r="AM868" s="31" t="n"/>
      <c r="AN868" s="31" t="n"/>
    </row>
    <row r="869">
      <c r="A869" s="31" t="n"/>
      <c r="B869" s="31" t="n"/>
      <c r="C869" s="31" t="n"/>
      <c r="D869" s="31" t="n"/>
      <c r="E869" s="31" t="n"/>
      <c r="F869" s="31" t="n"/>
      <c r="G869" s="31" t="n"/>
      <c r="H869" s="31" t="n"/>
      <c r="I869" s="31" t="n"/>
      <c r="J869" s="31" t="n"/>
      <c r="K869" s="31" t="n"/>
      <c r="L869" s="31" t="n"/>
      <c r="M869" s="31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  <c r="Z869" s="31" t="n"/>
      <c r="AA869" s="31" t="n"/>
      <c r="AB869" s="31" t="n"/>
      <c r="AC869" s="31" t="n"/>
      <c r="AD869" s="31" t="n"/>
      <c r="AE869" s="31" t="n"/>
      <c r="AF869" s="31" t="n"/>
      <c r="AG869" s="31" t="n"/>
      <c r="AH869" s="31" t="n"/>
      <c r="AI869" s="31" t="n"/>
      <c r="AJ869" s="31" t="n"/>
      <c r="AK869" s="31" t="n"/>
      <c r="AL869" s="31" t="n"/>
      <c r="AM869" s="31" t="n"/>
      <c r="AN869" s="31" t="n"/>
    </row>
    <row r="870">
      <c r="A870" s="31" t="n"/>
      <c r="B870" s="31" t="n"/>
      <c r="C870" s="31" t="n"/>
      <c r="D870" s="31" t="n"/>
      <c r="E870" s="31" t="n"/>
      <c r="F870" s="31" t="n"/>
      <c r="G870" s="31" t="n"/>
      <c r="H870" s="31" t="n"/>
      <c r="I870" s="31" t="n"/>
      <c r="J870" s="31" t="n"/>
      <c r="K870" s="31" t="n"/>
      <c r="L870" s="31" t="n"/>
      <c r="M870" s="31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  <c r="Z870" s="31" t="n"/>
      <c r="AA870" s="31" t="n"/>
      <c r="AB870" s="31" t="n"/>
      <c r="AC870" s="31" t="n"/>
      <c r="AD870" s="31" t="n"/>
      <c r="AE870" s="31" t="n"/>
      <c r="AF870" s="31" t="n"/>
      <c r="AG870" s="31" t="n"/>
      <c r="AH870" s="31" t="n"/>
      <c r="AI870" s="31" t="n"/>
      <c r="AJ870" s="31" t="n"/>
      <c r="AK870" s="31" t="n"/>
      <c r="AL870" s="31" t="n"/>
      <c r="AM870" s="31" t="n"/>
      <c r="AN870" s="31" t="n"/>
    </row>
    <row r="871">
      <c r="A871" s="31" t="n"/>
      <c r="B871" s="31" t="n"/>
      <c r="C871" s="31" t="n"/>
      <c r="D871" s="31" t="n"/>
      <c r="E871" s="31" t="n"/>
      <c r="F871" s="31" t="n"/>
      <c r="G871" s="31" t="n"/>
      <c r="H871" s="31" t="n"/>
      <c r="I871" s="31" t="n"/>
      <c r="J871" s="31" t="n"/>
      <c r="K871" s="31" t="n"/>
      <c r="L871" s="31" t="n"/>
      <c r="M871" s="31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  <c r="Z871" s="31" t="n"/>
      <c r="AA871" s="31" t="n"/>
      <c r="AB871" s="31" t="n"/>
      <c r="AC871" s="31" t="n"/>
      <c r="AD871" s="31" t="n"/>
      <c r="AE871" s="31" t="n"/>
      <c r="AF871" s="31" t="n"/>
      <c r="AG871" s="31" t="n"/>
      <c r="AH871" s="31" t="n"/>
      <c r="AI871" s="31" t="n"/>
      <c r="AJ871" s="31" t="n"/>
      <c r="AK871" s="31" t="n"/>
      <c r="AL871" s="31" t="n"/>
      <c r="AM871" s="31" t="n"/>
      <c r="AN871" s="31" t="n"/>
    </row>
    <row r="872">
      <c r="A872" s="31" t="n"/>
      <c r="B872" s="31" t="n"/>
      <c r="C872" s="31" t="n"/>
      <c r="D872" s="31" t="n"/>
      <c r="E872" s="31" t="n"/>
      <c r="F872" s="31" t="n"/>
      <c r="G872" s="31" t="n"/>
      <c r="H872" s="31" t="n"/>
      <c r="I872" s="31" t="n"/>
      <c r="J872" s="31" t="n"/>
      <c r="K872" s="31" t="n"/>
      <c r="L872" s="31" t="n"/>
      <c r="M872" s="31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  <c r="Z872" s="31" t="n"/>
      <c r="AA872" s="31" t="n"/>
      <c r="AB872" s="31" t="n"/>
      <c r="AC872" s="31" t="n"/>
      <c r="AD872" s="31" t="n"/>
      <c r="AE872" s="31" t="n"/>
      <c r="AF872" s="31" t="n"/>
      <c r="AG872" s="31" t="n"/>
      <c r="AH872" s="31" t="n"/>
      <c r="AI872" s="31" t="n"/>
      <c r="AJ872" s="31" t="n"/>
      <c r="AK872" s="31" t="n"/>
      <c r="AL872" s="31" t="n"/>
      <c r="AM872" s="31" t="n"/>
      <c r="AN872" s="31" t="n"/>
    </row>
    <row r="873">
      <c r="A873" s="31" t="n"/>
      <c r="B873" s="31" t="n"/>
      <c r="C873" s="31" t="n"/>
      <c r="D873" s="31" t="n"/>
      <c r="E873" s="31" t="n"/>
      <c r="F873" s="31" t="n"/>
      <c r="G873" s="31" t="n"/>
      <c r="H873" s="31" t="n"/>
      <c r="I873" s="31" t="n"/>
      <c r="J873" s="31" t="n"/>
      <c r="K873" s="31" t="n"/>
      <c r="L873" s="31" t="n"/>
      <c r="M873" s="31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  <c r="Z873" s="31" t="n"/>
      <c r="AA873" s="31" t="n"/>
      <c r="AB873" s="31" t="n"/>
      <c r="AC873" s="31" t="n"/>
      <c r="AD873" s="31" t="n"/>
      <c r="AE873" s="31" t="n"/>
      <c r="AF873" s="31" t="n"/>
      <c r="AG873" s="31" t="n"/>
      <c r="AH873" s="31" t="n"/>
      <c r="AI873" s="31" t="n"/>
      <c r="AJ873" s="31" t="n"/>
      <c r="AK873" s="31" t="n"/>
      <c r="AL873" s="31" t="n"/>
      <c r="AM873" s="31" t="n"/>
      <c r="AN873" s="31" t="n"/>
    </row>
    <row r="874">
      <c r="A874" s="31" t="n"/>
      <c r="B874" s="31" t="n"/>
      <c r="C874" s="31" t="n"/>
      <c r="D874" s="31" t="n"/>
      <c r="E874" s="31" t="n"/>
      <c r="F874" s="31" t="n"/>
      <c r="G874" s="31" t="n"/>
      <c r="H874" s="31" t="n"/>
      <c r="I874" s="31" t="n"/>
      <c r="J874" s="31" t="n"/>
      <c r="K874" s="31" t="n"/>
      <c r="L874" s="31" t="n"/>
      <c r="M874" s="31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  <c r="Z874" s="31" t="n"/>
      <c r="AA874" s="31" t="n"/>
      <c r="AB874" s="31" t="n"/>
      <c r="AC874" s="31" t="n"/>
      <c r="AD874" s="31" t="n"/>
      <c r="AE874" s="31" t="n"/>
      <c r="AF874" s="31" t="n"/>
      <c r="AG874" s="31" t="n"/>
      <c r="AH874" s="31" t="n"/>
      <c r="AI874" s="31" t="n"/>
      <c r="AJ874" s="31" t="n"/>
      <c r="AK874" s="31" t="n"/>
      <c r="AL874" s="31" t="n"/>
      <c r="AM874" s="31" t="n"/>
      <c r="AN874" s="31" t="n"/>
    </row>
    <row r="875">
      <c r="A875" s="31" t="n"/>
      <c r="B875" s="31" t="n"/>
      <c r="C875" s="31" t="n"/>
      <c r="D875" s="31" t="n"/>
      <c r="E875" s="31" t="n"/>
      <c r="F875" s="31" t="n"/>
      <c r="G875" s="31" t="n"/>
      <c r="H875" s="31" t="n"/>
      <c r="I875" s="31" t="n"/>
      <c r="J875" s="31" t="n"/>
      <c r="K875" s="31" t="n"/>
      <c r="L875" s="31" t="n"/>
      <c r="M875" s="31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  <c r="Z875" s="31" t="n"/>
      <c r="AA875" s="31" t="n"/>
      <c r="AB875" s="31" t="n"/>
      <c r="AC875" s="31" t="n"/>
      <c r="AD875" s="31" t="n"/>
      <c r="AE875" s="31" t="n"/>
      <c r="AF875" s="31" t="n"/>
      <c r="AG875" s="31" t="n"/>
      <c r="AH875" s="31" t="n"/>
      <c r="AI875" s="31" t="n"/>
      <c r="AJ875" s="31" t="n"/>
      <c r="AK875" s="31" t="n"/>
      <c r="AL875" s="31" t="n"/>
      <c r="AM875" s="31" t="n"/>
      <c r="AN875" s="31" t="n"/>
    </row>
    <row r="876">
      <c r="A876" s="31" t="n"/>
      <c r="B876" s="31" t="n"/>
      <c r="C876" s="31" t="n"/>
      <c r="D876" s="31" t="n"/>
      <c r="E876" s="31" t="n"/>
      <c r="F876" s="31" t="n"/>
      <c r="G876" s="31" t="n"/>
      <c r="H876" s="31" t="n"/>
      <c r="I876" s="31" t="n"/>
      <c r="J876" s="31" t="n"/>
      <c r="K876" s="31" t="n"/>
      <c r="L876" s="31" t="n"/>
      <c r="M876" s="31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  <c r="Z876" s="31" t="n"/>
      <c r="AA876" s="31" t="n"/>
      <c r="AB876" s="31" t="n"/>
      <c r="AC876" s="31" t="n"/>
      <c r="AD876" s="31" t="n"/>
      <c r="AE876" s="31" t="n"/>
      <c r="AF876" s="31" t="n"/>
      <c r="AG876" s="31" t="n"/>
      <c r="AH876" s="31" t="n"/>
      <c r="AI876" s="31" t="n"/>
      <c r="AJ876" s="31" t="n"/>
      <c r="AK876" s="31" t="n"/>
      <c r="AL876" s="31" t="n"/>
      <c r="AM876" s="31" t="n"/>
      <c r="AN876" s="31" t="n"/>
    </row>
    <row r="877">
      <c r="A877" s="31" t="n"/>
      <c r="B877" s="31" t="n"/>
      <c r="C877" s="31" t="n"/>
      <c r="D877" s="31" t="n"/>
      <c r="E877" s="31" t="n"/>
      <c r="F877" s="31" t="n"/>
      <c r="G877" s="31" t="n"/>
      <c r="H877" s="31" t="n"/>
      <c r="I877" s="31" t="n"/>
      <c r="J877" s="31" t="n"/>
      <c r="K877" s="31" t="n"/>
      <c r="L877" s="31" t="n"/>
      <c r="M877" s="31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  <c r="Z877" s="31" t="n"/>
      <c r="AA877" s="31" t="n"/>
      <c r="AB877" s="31" t="n"/>
      <c r="AC877" s="31" t="n"/>
      <c r="AD877" s="31" t="n"/>
      <c r="AE877" s="31" t="n"/>
      <c r="AF877" s="31" t="n"/>
      <c r="AG877" s="31" t="n"/>
      <c r="AH877" s="31" t="n"/>
      <c r="AI877" s="31" t="n"/>
      <c r="AJ877" s="31" t="n"/>
      <c r="AK877" s="31" t="n"/>
      <c r="AL877" s="31" t="n"/>
      <c r="AM877" s="31" t="n"/>
      <c r="AN877" s="31" t="n"/>
    </row>
    <row r="878">
      <c r="A878" s="31" t="n"/>
      <c r="B878" s="31" t="n"/>
      <c r="C878" s="31" t="n"/>
      <c r="D878" s="31" t="n"/>
      <c r="E878" s="31" t="n"/>
      <c r="F878" s="31" t="n"/>
      <c r="G878" s="31" t="n"/>
      <c r="H878" s="31" t="n"/>
      <c r="I878" s="31" t="n"/>
      <c r="J878" s="31" t="n"/>
      <c r="K878" s="31" t="n"/>
      <c r="L878" s="31" t="n"/>
      <c r="M878" s="31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  <c r="Z878" s="31" t="n"/>
      <c r="AA878" s="31" t="n"/>
      <c r="AB878" s="31" t="n"/>
      <c r="AC878" s="31" t="n"/>
      <c r="AD878" s="31" t="n"/>
      <c r="AE878" s="31" t="n"/>
      <c r="AF878" s="31" t="n"/>
      <c r="AG878" s="31" t="n"/>
      <c r="AH878" s="31" t="n"/>
      <c r="AI878" s="31" t="n"/>
      <c r="AJ878" s="31" t="n"/>
      <c r="AK878" s="31" t="n"/>
      <c r="AL878" s="31" t="n"/>
      <c r="AM878" s="31" t="n"/>
      <c r="AN878" s="31" t="n"/>
    </row>
    <row r="879">
      <c r="A879" s="31" t="n"/>
      <c r="B879" s="31" t="n"/>
      <c r="C879" s="31" t="n"/>
      <c r="D879" s="31" t="n"/>
      <c r="E879" s="31" t="n"/>
      <c r="F879" s="31" t="n"/>
      <c r="G879" s="31" t="n"/>
      <c r="H879" s="31" t="n"/>
      <c r="I879" s="31" t="n"/>
      <c r="J879" s="31" t="n"/>
      <c r="K879" s="31" t="n"/>
      <c r="L879" s="31" t="n"/>
      <c r="M879" s="31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  <c r="Z879" s="31" t="n"/>
      <c r="AA879" s="31" t="n"/>
      <c r="AB879" s="31" t="n"/>
      <c r="AC879" s="31" t="n"/>
      <c r="AD879" s="31" t="n"/>
      <c r="AE879" s="31" t="n"/>
      <c r="AF879" s="31" t="n"/>
      <c r="AG879" s="31" t="n"/>
      <c r="AH879" s="31" t="n"/>
      <c r="AI879" s="31" t="n"/>
      <c r="AJ879" s="31" t="n"/>
      <c r="AK879" s="31" t="n"/>
      <c r="AL879" s="31" t="n"/>
      <c r="AM879" s="31" t="n"/>
      <c r="AN879" s="31" t="n"/>
    </row>
    <row r="880">
      <c r="A880" s="31" t="n"/>
      <c r="B880" s="31" t="n"/>
      <c r="C880" s="31" t="n"/>
      <c r="D880" s="31" t="n"/>
      <c r="E880" s="31" t="n"/>
      <c r="F880" s="31" t="n"/>
      <c r="G880" s="31" t="n"/>
      <c r="H880" s="31" t="n"/>
      <c r="I880" s="31" t="n"/>
      <c r="J880" s="31" t="n"/>
      <c r="K880" s="31" t="n"/>
      <c r="L880" s="31" t="n"/>
      <c r="M880" s="31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  <c r="Z880" s="31" t="n"/>
      <c r="AA880" s="31" t="n"/>
      <c r="AB880" s="31" t="n"/>
      <c r="AC880" s="31" t="n"/>
      <c r="AD880" s="31" t="n"/>
      <c r="AE880" s="31" t="n"/>
      <c r="AF880" s="31" t="n"/>
      <c r="AG880" s="31" t="n"/>
      <c r="AH880" s="31" t="n"/>
      <c r="AI880" s="31" t="n"/>
      <c r="AJ880" s="31" t="n"/>
      <c r="AK880" s="31" t="n"/>
      <c r="AL880" s="31" t="n"/>
      <c r="AM880" s="31" t="n"/>
      <c r="AN880" s="31" t="n"/>
    </row>
    <row r="881">
      <c r="A881" s="31" t="n"/>
      <c r="B881" s="31" t="n"/>
      <c r="C881" s="31" t="n"/>
      <c r="D881" s="31" t="n"/>
      <c r="E881" s="31" t="n"/>
      <c r="F881" s="31" t="n"/>
      <c r="G881" s="31" t="n"/>
      <c r="H881" s="31" t="n"/>
      <c r="I881" s="31" t="n"/>
      <c r="J881" s="31" t="n"/>
      <c r="K881" s="31" t="n"/>
      <c r="L881" s="31" t="n"/>
      <c r="M881" s="31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  <c r="Z881" s="31" t="n"/>
      <c r="AA881" s="31" t="n"/>
      <c r="AB881" s="31" t="n"/>
      <c r="AC881" s="31" t="n"/>
      <c r="AD881" s="31" t="n"/>
      <c r="AE881" s="31" t="n"/>
      <c r="AF881" s="31" t="n"/>
      <c r="AG881" s="31" t="n"/>
      <c r="AH881" s="31" t="n"/>
      <c r="AI881" s="31" t="n"/>
      <c r="AJ881" s="31" t="n"/>
      <c r="AK881" s="31" t="n"/>
      <c r="AL881" s="31" t="n"/>
      <c r="AM881" s="31" t="n"/>
      <c r="AN881" s="31" t="n"/>
    </row>
    <row r="882">
      <c r="A882" s="31" t="n"/>
      <c r="B882" s="31" t="n"/>
      <c r="C882" s="31" t="n"/>
      <c r="D882" s="31" t="n"/>
      <c r="E882" s="31" t="n"/>
      <c r="F882" s="31" t="n"/>
      <c r="G882" s="31" t="n"/>
      <c r="H882" s="31" t="n"/>
      <c r="I882" s="31" t="n"/>
      <c r="J882" s="31" t="n"/>
      <c r="K882" s="31" t="n"/>
      <c r="L882" s="31" t="n"/>
      <c r="M882" s="31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  <c r="Z882" s="31" t="n"/>
      <c r="AA882" s="31" t="n"/>
      <c r="AB882" s="31" t="n"/>
      <c r="AC882" s="31" t="n"/>
      <c r="AD882" s="31" t="n"/>
      <c r="AE882" s="31" t="n"/>
      <c r="AF882" s="31" t="n"/>
      <c r="AG882" s="31" t="n"/>
      <c r="AH882" s="31" t="n"/>
      <c r="AI882" s="31" t="n"/>
      <c r="AJ882" s="31" t="n"/>
      <c r="AK882" s="31" t="n"/>
      <c r="AL882" s="31" t="n"/>
      <c r="AM882" s="31" t="n"/>
      <c r="AN882" s="31" t="n"/>
    </row>
    <row r="883">
      <c r="A883" s="31" t="n"/>
      <c r="B883" s="31" t="n"/>
      <c r="C883" s="31" t="n"/>
      <c r="D883" s="31" t="n"/>
      <c r="E883" s="31" t="n"/>
      <c r="F883" s="31" t="n"/>
      <c r="G883" s="31" t="n"/>
      <c r="H883" s="31" t="n"/>
      <c r="I883" s="31" t="n"/>
      <c r="J883" s="31" t="n"/>
      <c r="K883" s="31" t="n"/>
      <c r="L883" s="31" t="n"/>
      <c r="M883" s="31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  <c r="Z883" s="31" t="n"/>
      <c r="AA883" s="31" t="n"/>
      <c r="AB883" s="31" t="n"/>
      <c r="AC883" s="31" t="n"/>
      <c r="AD883" s="31" t="n"/>
      <c r="AE883" s="31" t="n"/>
      <c r="AF883" s="31" t="n"/>
      <c r="AG883" s="31" t="n"/>
      <c r="AH883" s="31" t="n"/>
      <c r="AI883" s="31" t="n"/>
      <c r="AJ883" s="31" t="n"/>
      <c r="AK883" s="31" t="n"/>
      <c r="AL883" s="31" t="n"/>
      <c r="AM883" s="31" t="n"/>
      <c r="AN883" s="31" t="n"/>
    </row>
    <row r="884">
      <c r="A884" s="31" t="n"/>
      <c r="B884" s="31" t="n"/>
      <c r="C884" s="31" t="n"/>
      <c r="D884" s="31" t="n"/>
      <c r="E884" s="31" t="n"/>
      <c r="F884" s="31" t="n"/>
      <c r="G884" s="31" t="n"/>
      <c r="H884" s="31" t="n"/>
      <c r="I884" s="31" t="n"/>
      <c r="J884" s="31" t="n"/>
      <c r="K884" s="31" t="n"/>
      <c r="L884" s="31" t="n"/>
      <c r="M884" s="31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  <c r="Z884" s="31" t="n"/>
      <c r="AA884" s="31" t="n"/>
      <c r="AB884" s="31" t="n"/>
      <c r="AC884" s="31" t="n"/>
      <c r="AD884" s="31" t="n"/>
      <c r="AE884" s="31" t="n"/>
      <c r="AF884" s="31" t="n"/>
      <c r="AG884" s="31" t="n"/>
      <c r="AH884" s="31" t="n"/>
      <c r="AI884" s="31" t="n"/>
      <c r="AJ884" s="31" t="n"/>
      <c r="AK884" s="31" t="n"/>
      <c r="AL884" s="31" t="n"/>
      <c r="AM884" s="31" t="n"/>
      <c r="AN884" s="31" t="n"/>
    </row>
    <row r="885">
      <c r="A885" s="31" t="n"/>
      <c r="B885" s="31" t="n"/>
      <c r="C885" s="31" t="n"/>
      <c r="D885" s="31" t="n"/>
      <c r="E885" s="31" t="n"/>
      <c r="F885" s="31" t="n"/>
      <c r="G885" s="31" t="n"/>
      <c r="H885" s="31" t="n"/>
      <c r="I885" s="31" t="n"/>
      <c r="J885" s="31" t="n"/>
      <c r="K885" s="31" t="n"/>
      <c r="L885" s="31" t="n"/>
      <c r="M885" s="31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  <c r="Z885" s="31" t="n"/>
      <c r="AA885" s="31" t="n"/>
      <c r="AB885" s="31" t="n"/>
      <c r="AC885" s="31" t="n"/>
      <c r="AD885" s="31" t="n"/>
      <c r="AE885" s="31" t="n"/>
      <c r="AF885" s="31" t="n"/>
      <c r="AG885" s="31" t="n"/>
      <c r="AH885" s="31" t="n"/>
      <c r="AI885" s="31" t="n"/>
      <c r="AJ885" s="31" t="n"/>
      <c r="AK885" s="31" t="n"/>
      <c r="AL885" s="31" t="n"/>
      <c r="AM885" s="31" t="n"/>
      <c r="AN885" s="31" t="n"/>
    </row>
    <row r="886">
      <c r="A886" s="31" t="n"/>
      <c r="B886" s="31" t="n"/>
      <c r="C886" s="31" t="n"/>
      <c r="D886" s="31" t="n"/>
      <c r="E886" s="31" t="n"/>
      <c r="F886" s="31" t="n"/>
      <c r="G886" s="31" t="n"/>
      <c r="H886" s="31" t="n"/>
      <c r="I886" s="31" t="n"/>
      <c r="J886" s="31" t="n"/>
      <c r="K886" s="31" t="n"/>
      <c r="L886" s="31" t="n"/>
      <c r="M886" s="31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  <c r="Z886" s="31" t="n"/>
      <c r="AA886" s="31" t="n"/>
      <c r="AB886" s="31" t="n"/>
      <c r="AC886" s="31" t="n"/>
      <c r="AD886" s="31" t="n"/>
      <c r="AE886" s="31" t="n"/>
      <c r="AF886" s="31" t="n"/>
      <c r="AG886" s="31" t="n"/>
      <c r="AH886" s="31" t="n"/>
      <c r="AI886" s="31" t="n"/>
      <c r="AJ886" s="31" t="n"/>
      <c r="AK886" s="31" t="n"/>
      <c r="AL886" s="31" t="n"/>
      <c r="AM886" s="31" t="n"/>
      <c r="AN886" s="31" t="n"/>
    </row>
    <row r="887">
      <c r="A887" s="31" t="n"/>
      <c r="B887" s="31" t="n"/>
      <c r="C887" s="31" t="n"/>
      <c r="D887" s="31" t="n"/>
      <c r="E887" s="31" t="n"/>
      <c r="F887" s="31" t="n"/>
      <c r="G887" s="31" t="n"/>
      <c r="H887" s="31" t="n"/>
      <c r="I887" s="31" t="n"/>
      <c r="J887" s="31" t="n"/>
      <c r="K887" s="31" t="n"/>
      <c r="L887" s="31" t="n"/>
      <c r="M887" s="31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  <c r="Z887" s="31" t="n"/>
      <c r="AA887" s="31" t="n"/>
      <c r="AB887" s="31" t="n"/>
      <c r="AC887" s="31" t="n"/>
      <c r="AD887" s="31" t="n"/>
      <c r="AE887" s="31" t="n"/>
      <c r="AF887" s="31" t="n"/>
      <c r="AG887" s="31" t="n"/>
      <c r="AH887" s="31" t="n"/>
      <c r="AI887" s="31" t="n"/>
      <c r="AJ887" s="31" t="n"/>
      <c r="AK887" s="31" t="n"/>
      <c r="AL887" s="31" t="n"/>
      <c r="AM887" s="31" t="n"/>
      <c r="AN887" s="31" t="n"/>
    </row>
    <row r="888">
      <c r="A888" s="31" t="n"/>
      <c r="B888" s="31" t="n"/>
      <c r="C888" s="31" t="n"/>
      <c r="D888" s="31" t="n"/>
      <c r="E888" s="31" t="n"/>
      <c r="F888" s="31" t="n"/>
      <c r="G888" s="31" t="n"/>
      <c r="H888" s="31" t="n"/>
      <c r="I888" s="31" t="n"/>
      <c r="J888" s="31" t="n"/>
      <c r="K888" s="31" t="n"/>
      <c r="L888" s="31" t="n"/>
      <c r="M888" s="31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  <c r="Z888" s="31" t="n"/>
      <c r="AA888" s="31" t="n"/>
      <c r="AB888" s="31" t="n"/>
      <c r="AC888" s="31" t="n"/>
      <c r="AD888" s="31" t="n"/>
      <c r="AE888" s="31" t="n"/>
      <c r="AF888" s="31" t="n"/>
      <c r="AG888" s="31" t="n"/>
      <c r="AH888" s="31" t="n"/>
      <c r="AI888" s="31" t="n"/>
      <c r="AJ888" s="31" t="n"/>
      <c r="AK888" s="31" t="n"/>
      <c r="AL888" s="31" t="n"/>
      <c r="AM888" s="31" t="n"/>
      <c r="AN888" s="31" t="n"/>
    </row>
    <row r="889">
      <c r="A889" s="31" t="n"/>
      <c r="B889" s="31" t="n"/>
      <c r="C889" s="31" t="n"/>
      <c r="D889" s="31" t="n"/>
      <c r="E889" s="31" t="n"/>
      <c r="F889" s="31" t="n"/>
      <c r="G889" s="31" t="n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  <c r="Z889" s="31" t="n"/>
      <c r="AA889" s="31" t="n"/>
      <c r="AB889" s="31" t="n"/>
      <c r="AC889" s="31" t="n"/>
      <c r="AD889" s="31" t="n"/>
      <c r="AE889" s="31" t="n"/>
      <c r="AF889" s="31" t="n"/>
      <c r="AG889" s="31" t="n"/>
      <c r="AH889" s="31" t="n"/>
      <c r="AI889" s="31" t="n"/>
      <c r="AJ889" s="31" t="n"/>
      <c r="AK889" s="31" t="n"/>
      <c r="AL889" s="31" t="n"/>
      <c r="AM889" s="31" t="n"/>
      <c r="AN889" s="31" t="n"/>
    </row>
    <row r="890">
      <c r="A890" s="31" t="n"/>
      <c r="B890" s="31" t="n"/>
      <c r="C890" s="31" t="n"/>
      <c r="D890" s="31" t="n"/>
      <c r="E890" s="31" t="n"/>
      <c r="F890" s="31" t="n"/>
      <c r="G890" s="31" t="n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  <c r="Z890" s="31" t="n"/>
      <c r="AA890" s="31" t="n"/>
      <c r="AB890" s="31" t="n"/>
      <c r="AC890" s="31" t="n"/>
      <c r="AD890" s="31" t="n"/>
      <c r="AE890" s="31" t="n"/>
      <c r="AF890" s="31" t="n"/>
      <c r="AG890" s="31" t="n"/>
      <c r="AH890" s="31" t="n"/>
      <c r="AI890" s="31" t="n"/>
      <c r="AJ890" s="31" t="n"/>
      <c r="AK890" s="31" t="n"/>
      <c r="AL890" s="31" t="n"/>
      <c r="AM890" s="31" t="n"/>
      <c r="AN890" s="31" t="n"/>
    </row>
    <row r="891">
      <c r="A891" s="31" t="n"/>
      <c r="B891" s="31" t="n"/>
      <c r="C891" s="31" t="n"/>
      <c r="D891" s="31" t="n"/>
      <c r="E891" s="31" t="n"/>
      <c r="F891" s="31" t="n"/>
      <c r="G891" s="31" t="n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  <c r="Z891" s="31" t="n"/>
      <c r="AA891" s="31" t="n"/>
      <c r="AB891" s="31" t="n"/>
      <c r="AC891" s="31" t="n"/>
      <c r="AD891" s="31" t="n"/>
      <c r="AE891" s="31" t="n"/>
      <c r="AF891" s="31" t="n"/>
      <c r="AG891" s="31" t="n"/>
      <c r="AH891" s="31" t="n"/>
      <c r="AI891" s="31" t="n"/>
      <c r="AJ891" s="31" t="n"/>
      <c r="AK891" s="31" t="n"/>
      <c r="AL891" s="31" t="n"/>
      <c r="AM891" s="31" t="n"/>
      <c r="AN891" s="31" t="n"/>
    </row>
    <row r="892">
      <c r="A892" s="31" t="n"/>
      <c r="B892" s="31" t="n"/>
      <c r="C892" s="31" t="n"/>
      <c r="D892" s="31" t="n"/>
      <c r="E892" s="31" t="n"/>
      <c r="F892" s="31" t="n"/>
      <c r="G892" s="31" t="n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  <c r="Z892" s="31" t="n"/>
      <c r="AA892" s="31" t="n"/>
      <c r="AB892" s="31" t="n"/>
      <c r="AC892" s="31" t="n"/>
      <c r="AD892" s="31" t="n"/>
      <c r="AE892" s="31" t="n"/>
      <c r="AF892" s="31" t="n"/>
      <c r="AG892" s="31" t="n"/>
      <c r="AH892" s="31" t="n"/>
      <c r="AI892" s="31" t="n"/>
      <c r="AJ892" s="31" t="n"/>
      <c r="AK892" s="31" t="n"/>
      <c r="AL892" s="31" t="n"/>
      <c r="AM892" s="31" t="n"/>
      <c r="AN892" s="31" t="n"/>
    </row>
    <row r="893">
      <c r="A893" s="31" t="n"/>
      <c r="B893" s="31" t="n"/>
      <c r="C893" s="31" t="n"/>
      <c r="D893" s="31" t="n"/>
      <c r="E893" s="31" t="n"/>
      <c r="F893" s="31" t="n"/>
      <c r="G893" s="31" t="n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  <c r="Z893" s="31" t="n"/>
      <c r="AA893" s="31" t="n"/>
      <c r="AB893" s="31" t="n"/>
      <c r="AC893" s="31" t="n"/>
      <c r="AD893" s="31" t="n"/>
      <c r="AE893" s="31" t="n"/>
      <c r="AF893" s="31" t="n"/>
      <c r="AG893" s="31" t="n"/>
      <c r="AH893" s="31" t="n"/>
      <c r="AI893" s="31" t="n"/>
      <c r="AJ893" s="31" t="n"/>
      <c r="AK893" s="31" t="n"/>
      <c r="AL893" s="31" t="n"/>
      <c r="AM893" s="31" t="n"/>
      <c r="AN893" s="31" t="n"/>
    </row>
    <row r="894">
      <c r="A894" s="31" t="n"/>
      <c r="B894" s="31" t="n"/>
      <c r="C894" s="31" t="n"/>
      <c r="D894" s="31" t="n"/>
      <c r="E894" s="31" t="n"/>
      <c r="F894" s="31" t="n"/>
      <c r="G894" s="31" t="n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  <c r="Z894" s="31" t="n"/>
      <c r="AA894" s="31" t="n"/>
      <c r="AB894" s="31" t="n"/>
      <c r="AC894" s="31" t="n"/>
      <c r="AD894" s="31" t="n"/>
      <c r="AE894" s="31" t="n"/>
      <c r="AF894" s="31" t="n"/>
      <c r="AG894" s="31" t="n"/>
      <c r="AH894" s="31" t="n"/>
      <c r="AI894" s="31" t="n"/>
      <c r="AJ894" s="31" t="n"/>
      <c r="AK894" s="31" t="n"/>
      <c r="AL894" s="31" t="n"/>
      <c r="AM894" s="31" t="n"/>
      <c r="AN894" s="31" t="n"/>
    </row>
    <row r="895">
      <c r="A895" s="31" t="n"/>
      <c r="B895" s="31" t="n"/>
      <c r="C895" s="31" t="n"/>
      <c r="D895" s="31" t="n"/>
      <c r="E895" s="31" t="n"/>
      <c r="F895" s="31" t="n"/>
      <c r="G895" s="31" t="n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  <c r="Z895" s="31" t="n"/>
      <c r="AA895" s="31" t="n"/>
      <c r="AB895" s="31" t="n"/>
      <c r="AC895" s="31" t="n"/>
      <c r="AD895" s="31" t="n"/>
      <c r="AE895" s="31" t="n"/>
      <c r="AF895" s="31" t="n"/>
      <c r="AG895" s="31" t="n"/>
      <c r="AH895" s="31" t="n"/>
      <c r="AI895" s="31" t="n"/>
      <c r="AJ895" s="31" t="n"/>
      <c r="AK895" s="31" t="n"/>
      <c r="AL895" s="31" t="n"/>
      <c r="AM895" s="31" t="n"/>
      <c r="AN895" s="31" t="n"/>
    </row>
    <row r="896">
      <c r="A896" s="31" t="n"/>
      <c r="B896" s="31" t="n"/>
      <c r="C896" s="31" t="n"/>
      <c r="D896" s="31" t="n"/>
      <c r="E896" s="31" t="n"/>
      <c r="F896" s="31" t="n"/>
      <c r="G896" s="31" t="n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  <c r="Z896" s="31" t="n"/>
      <c r="AA896" s="31" t="n"/>
      <c r="AB896" s="31" t="n"/>
      <c r="AC896" s="31" t="n"/>
      <c r="AD896" s="31" t="n"/>
      <c r="AE896" s="31" t="n"/>
      <c r="AF896" s="31" t="n"/>
      <c r="AG896" s="31" t="n"/>
      <c r="AH896" s="31" t="n"/>
      <c r="AI896" s="31" t="n"/>
      <c r="AJ896" s="31" t="n"/>
      <c r="AK896" s="31" t="n"/>
      <c r="AL896" s="31" t="n"/>
      <c r="AM896" s="31" t="n"/>
      <c r="AN896" s="31" t="n"/>
    </row>
    <row r="897">
      <c r="A897" s="31" t="n"/>
      <c r="B897" s="31" t="n"/>
      <c r="C897" s="31" t="n"/>
      <c r="D897" s="31" t="n"/>
      <c r="E897" s="31" t="n"/>
      <c r="F897" s="31" t="n"/>
      <c r="G897" s="31" t="n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  <c r="Z897" s="31" t="n"/>
      <c r="AA897" s="31" t="n"/>
      <c r="AB897" s="31" t="n"/>
      <c r="AC897" s="31" t="n"/>
      <c r="AD897" s="31" t="n"/>
      <c r="AE897" s="31" t="n"/>
      <c r="AF897" s="31" t="n"/>
      <c r="AG897" s="31" t="n"/>
      <c r="AH897" s="31" t="n"/>
      <c r="AI897" s="31" t="n"/>
      <c r="AJ897" s="31" t="n"/>
      <c r="AK897" s="31" t="n"/>
      <c r="AL897" s="31" t="n"/>
      <c r="AM897" s="31" t="n"/>
      <c r="AN897" s="31" t="n"/>
    </row>
    <row r="898">
      <c r="A898" s="31" t="n"/>
      <c r="B898" s="31" t="n"/>
      <c r="C898" s="31" t="n"/>
      <c r="D898" s="31" t="n"/>
      <c r="E898" s="31" t="n"/>
      <c r="F898" s="31" t="n"/>
      <c r="G898" s="31" t="n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  <c r="Z898" s="31" t="n"/>
      <c r="AA898" s="31" t="n"/>
      <c r="AB898" s="31" t="n"/>
      <c r="AC898" s="31" t="n"/>
      <c r="AD898" s="31" t="n"/>
      <c r="AE898" s="31" t="n"/>
      <c r="AF898" s="31" t="n"/>
      <c r="AG898" s="31" t="n"/>
      <c r="AH898" s="31" t="n"/>
      <c r="AI898" s="31" t="n"/>
      <c r="AJ898" s="31" t="n"/>
      <c r="AK898" s="31" t="n"/>
      <c r="AL898" s="31" t="n"/>
      <c r="AM898" s="31" t="n"/>
      <c r="AN898" s="31" t="n"/>
    </row>
    <row r="899">
      <c r="A899" s="31" t="n"/>
      <c r="B899" s="31" t="n"/>
      <c r="C899" s="31" t="n"/>
      <c r="D899" s="31" t="n"/>
      <c r="E899" s="31" t="n"/>
      <c r="F899" s="31" t="n"/>
      <c r="G899" s="31" t="n"/>
      <c r="H899" s="31" t="n"/>
      <c r="I899" s="31" t="n"/>
      <c r="J899" s="31" t="n"/>
      <c r="K899" s="31" t="n"/>
      <c r="L899" s="31" t="n"/>
      <c r="M899" s="31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  <c r="Z899" s="31" t="n"/>
      <c r="AA899" s="31" t="n"/>
      <c r="AB899" s="31" t="n"/>
      <c r="AC899" s="31" t="n"/>
      <c r="AD899" s="31" t="n"/>
      <c r="AE899" s="31" t="n"/>
      <c r="AF899" s="31" t="n"/>
      <c r="AG899" s="31" t="n"/>
      <c r="AH899" s="31" t="n"/>
      <c r="AI899" s="31" t="n"/>
      <c r="AJ899" s="31" t="n"/>
      <c r="AK899" s="31" t="n"/>
      <c r="AL899" s="31" t="n"/>
      <c r="AM899" s="31" t="n"/>
      <c r="AN899" s="31" t="n"/>
    </row>
    <row r="900">
      <c r="A900" s="31" t="n"/>
      <c r="B900" s="31" t="n"/>
      <c r="C900" s="31" t="n"/>
      <c r="D900" s="31" t="n"/>
      <c r="E900" s="31" t="n"/>
      <c r="F900" s="31" t="n"/>
      <c r="G900" s="31" t="n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  <c r="Z900" s="31" t="n"/>
      <c r="AA900" s="31" t="n"/>
      <c r="AB900" s="31" t="n"/>
      <c r="AC900" s="31" t="n"/>
      <c r="AD900" s="31" t="n"/>
      <c r="AE900" s="31" t="n"/>
      <c r="AF900" s="31" t="n"/>
      <c r="AG900" s="31" t="n"/>
      <c r="AH900" s="31" t="n"/>
      <c r="AI900" s="31" t="n"/>
      <c r="AJ900" s="31" t="n"/>
      <c r="AK900" s="31" t="n"/>
      <c r="AL900" s="31" t="n"/>
      <c r="AM900" s="31" t="n"/>
      <c r="AN900" s="31" t="n"/>
    </row>
    <row r="901">
      <c r="A901" s="31" t="n"/>
      <c r="B901" s="31" t="n"/>
      <c r="C901" s="31" t="n"/>
      <c r="D901" s="31" t="n"/>
      <c r="E901" s="31" t="n"/>
      <c r="F901" s="31" t="n"/>
      <c r="G901" s="31" t="n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  <c r="Z901" s="31" t="n"/>
      <c r="AA901" s="31" t="n"/>
      <c r="AB901" s="31" t="n"/>
      <c r="AC901" s="31" t="n"/>
      <c r="AD901" s="31" t="n"/>
      <c r="AE901" s="31" t="n"/>
      <c r="AF901" s="31" t="n"/>
      <c r="AG901" s="31" t="n"/>
      <c r="AH901" s="31" t="n"/>
      <c r="AI901" s="31" t="n"/>
      <c r="AJ901" s="31" t="n"/>
      <c r="AK901" s="31" t="n"/>
      <c r="AL901" s="31" t="n"/>
      <c r="AM901" s="31" t="n"/>
      <c r="AN901" s="31" t="n"/>
    </row>
    <row r="902">
      <c r="A902" s="31" t="n"/>
      <c r="B902" s="31" t="n"/>
      <c r="C902" s="31" t="n"/>
      <c r="D902" s="31" t="n"/>
      <c r="E902" s="31" t="n"/>
      <c r="F902" s="31" t="n"/>
      <c r="G902" s="31" t="n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  <c r="Z902" s="31" t="n"/>
      <c r="AA902" s="31" t="n"/>
      <c r="AB902" s="31" t="n"/>
      <c r="AC902" s="31" t="n"/>
      <c r="AD902" s="31" t="n"/>
      <c r="AE902" s="31" t="n"/>
      <c r="AF902" s="31" t="n"/>
      <c r="AG902" s="31" t="n"/>
      <c r="AH902" s="31" t="n"/>
      <c r="AI902" s="31" t="n"/>
      <c r="AJ902" s="31" t="n"/>
      <c r="AK902" s="31" t="n"/>
      <c r="AL902" s="31" t="n"/>
      <c r="AM902" s="31" t="n"/>
      <c r="AN902" s="31" t="n"/>
    </row>
    <row r="903">
      <c r="A903" s="31" t="n"/>
      <c r="B903" s="31" t="n"/>
      <c r="C903" s="31" t="n"/>
      <c r="D903" s="31" t="n"/>
      <c r="E903" s="31" t="n"/>
      <c r="F903" s="31" t="n"/>
      <c r="G903" s="31" t="n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  <c r="Z903" s="31" t="n"/>
      <c r="AA903" s="31" t="n"/>
      <c r="AB903" s="31" t="n"/>
      <c r="AC903" s="31" t="n"/>
      <c r="AD903" s="31" t="n"/>
      <c r="AE903" s="31" t="n"/>
      <c r="AF903" s="31" t="n"/>
      <c r="AG903" s="31" t="n"/>
      <c r="AH903" s="31" t="n"/>
      <c r="AI903" s="31" t="n"/>
      <c r="AJ903" s="31" t="n"/>
      <c r="AK903" s="31" t="n"/>
      <c r="AL903" s="31" t="n"/>
      <c r="AM903" s="31" t="n"/>
      <c r="AN903" s="31" t="n"/>
    </row>
    <row r="904">
      <c r="A904" s="31" t="n"/>
      <c r="B904" s="31" t="n"/>
      <c r="C904" s="31" t="n"/>
      <c r="D904" s="31" t="n"/>
      <c r="E904" s="31" t="n"/>
      <c r="F904" s="31" t="n"/>
      <c r="G904" s="31" t="n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  <c r="Z904" s="31" t="n"/>
      <c r="AA904" s="31" t="n"/>
      <c r="AB904" s="31" t="n"/>
      <c r="AC904" s="31" t="n"/>
      <c r="AD904" s="31" t="n"/>
      <c r="AE904" s="31" t="n"/>
      <c r="AF904" s="31" t="n"/>
      <c r="AG904" s="31" t="n"/>
      <c r="AH904" s="31" t="n"/>
      <c r="AI904" s="31" t="n"/>
      <c r="AJ904" s="31" t="n"/>
      <c r="AK904" s="31" t="n"/>
      <c r="AL904" s="31" t="n"/>
      <c r="AM904" s="31" t="n"/>
      <c r="AN904" s="31" t="n"/>
    </row>
    <row r="905">
      <c r="A905" s="31" t="n"/>
      <c r="B905" s="31" t="n"/>
      <c r="C905" s="31" t="n"/>
      <c r="D905" s="31" t="n"/>
      <c r="E905" s="31" t="n"/>
      <c r="F905" s="31" t="n"/>
      <c r="G905" s="31" t="n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  <c r="Z905" s="31" t="n"/>
      <c r="AA905" s="31" t="n"/>
      <c r="AB905" s="31" t="n"/>
      <c r="AC905" s="31" t="n"/>
      <c r="AD905" s="31" t="n"/>
      <c r="AE905" s="31" t="n"/>
      <c r="AF905" s="31" t="n"/>
      <c r="AG905" s="31" t="n"/>
      <c r="AH905" s="31" t="n"/>
      <c r="AI905" s="31" t="n"/>
      <c r="AJ905" s="31" t="n"/>
      <c r="AK905" s="31" t="n"/>
      <c r="AL905" s="31" t="n"/>
      <c r="AM905" s="31" t="n"/>
      <c r="AN905" s="31" t="n"/>
    </row>
    <row r="906">
      <c r="A906" s="31" t="n"/>
      <c r="B906" s="31" t="n"/>
      <c r="C906" s="31" t="n"/>
      <c r="D906" s="31" t="n"/>
      <c r="E906" s="31" t="n"/>
      <c r="F906" s="31" t="n"/>
      <c r="G906" s="31" t="n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  <c r="Z906" s="31" t="n"/>
      <c r="AA906" s="31" t="n"/>
      <c r="AB906" s="31" t="n"/>
      <c r="AC906" s="31" t="n"/>
      <c r="AD906" s="31" t="n"/>
      <c r="AE906" s="31" t="n"/>
      <c r="AF906" s="31" t="n"/>
      <c r="AG906" s="31" t="n"/>
      <c r="AH906" s="31" t="n"/>
      <c r="AI906" s="31" t="n"/>
      <c r="AJ906" s="31" t="n"/>
      <c r="AK906" s="31" t="n"/>
      <c r="AL906" s="31" t="n"/>
      <c r="AM906" s="31" t="n"/>
      <c r="AN906" s="31" t="n"/>
    </row>
    <row r="907">
      <c r="A907" s="31" t="n"/>
      <c r="B907" s="31" t="n"/>
      <c r="C907" s="31" t="n"/>
      <c r="D907" s="31" t="n"/>
      <c r="E907" s="31" t="n"/>
      <c r="F907" s="31" t="n"/>
      <c r="G907" s="31" t="n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  <c r="Z907" s="31" t="n"/>
      <c r="AA907" s="31" t="n"/>
      <c r="AB907" s="31" t="n"/>
      <c r="AC907" s="31" t="n"/>
      <c r="AD907" s="31" t="n"/>
      <c r="AE907" s="31" t="n"/>
      <c r="AF907" s="31" t="n"/>
      <c r="AG907" s="31" t="n"/>
      <c r="AH907" s="31" t="n"/>
      <c r="AI907" s="31" t="n"/>
      <c r="AJ907" s="31" t="n"/>
      <c r="AK907" s="31" t="n"/>
      <c r="AL907" s="31" t="n"/>
      <c r="AM907" s="31" t="n"/>
      <c r="AN907" s="31" t="n"/>
    </row>
    <row r="908">
      <c r="A908" s="31" t="n"/>
      <c r="B908" s="31" t="n"/>
      <c r="C908" s="31" t="n"/>
      <c r="D908" s="31" t="n"/>
      <c r="E908" s="31" t="n"/>
      <c r="F908" s="31" t="n"/>
      <c r="G908" s="31" t="n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  <c r="Z908" s="31" t="n"/>
      <c r="AA908" s="31" t="n"/>
      <c r="AB908" s="31" t="n"/>
      <c r="AC908" s="31" t="n"/>
      <c r="AD908" s="31" t="n"/>
      <c r="AE908" s="31" t="n"/>
      <c r="AF908" s="31" t="n"/>
      <c r="AG908" s="31" t="n"/>
      <c r="AH908" s="31" t="n"/>
      <c r="AI908" s="31" t="n"/>
      <c r="AJ908" s="31" t="n"/>
      <c r="AK908" s="31" t="n"/>
      <c r="AL908" s="31" t="n"/>
      <c r="AM908" s="31" t="n"/>
      <c r="AN908" s="31" t="n"/>
    </row>
    <row r="909">
      <c r="A909" s="31" t="n"/>
      <c r="B909" s="31" t="n"/>
      <c r="C909" s="31" t="n"/>
      <c r="D909" s="31" t="n"/>
      <c r="E909" s="31" t="n"/>
      <c r="F909" s="31" t="n"/>
      <c r="G909" s="31" t="n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  <c r="Z909" s="31" t="n"/>
      <c r="AA909" s="31" t="n"/>
      <c r="AB909" s="31" t="n"/>
      <c r="AC909" s="31" t="n"/>
      <c r="AD909" s="31" t="n"/>
      <c r="AE909" s="31" t="n"/>
      <c r="AF909" s="31" t="n"/>
      <c r="AG909" s="31" t="n"/>
      <c r="AH909" s="31" t="n"/>
      <c r="AI909" s="31" t="n"/>
      <c r="AJ909" s="31" t="n"/>
      <c r="AK909" s="31" t="n"/>
      <c r="AL909" s="31" t="n"/>
      <c r="AM909" s="31" t="n"/>
      <c r="AN909" s="31" t="n"/>
    </row>
    <row r="910">
      <c r="A910" s="31" t="n"/>
      <c r="B910" s="31" t="n"/>
      <c r="C910" s="31" t="n"/>
      <c r="D910" s="31" t="n"/>
      <c r="E910" s="31" t="n"/>
      <c r="F910" s="31" t="n"/>
      <c r="G910" s="31" t="n"/>
      <c r="H910" s="31" t="n"/>
      <c r="I910" s="31" t="n"/>
      <c r="J910" s="31" t="n"/>
      <c r="K910" s="31" t="n"/>
      <c r="L910" s="31" t="n"/>
      <c r="M910" s="31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  <c r="Z910" s="31" t="n"/>
      <c r="AA910" s="31" t="n"/>
      <c r="AB910" s="31" t="n"/>
      <c r="AC910" s="31" t="n"/>
      <c r="AD910" s="31" t="n"/>
      <c r="AE910" s="31" t="n"/>
      <c r="AF910" s="31" t="n"/>
      <c r="AG910" s="31" t="n"/>
      <c r="AH910" s="31" t="n"/>
      <c r="AI910" s="31" t="n"/>
      <c r="AJ910" s="31" t="n"/>
      <c r="AK910" s="31" t="n"/>
      <c r="AL910" s="31" t="n"/>
      <c r="AM910" s="31" t="n"/>
      <c r="AN910" s="31" t="n"/>
    </row>
    <row r="911">
      <c r="A911" s="31" t="n"/>
      <c r="B911" s="31" t="n"/>
      <c r="C911" s="31" t="n"/>
      <c r="D911" s="31" t="n"/>
      <c r="E911" s="31" t="n"/>
      <c r="F911" s="31" t="n"/>
      <c r="G911" s="31" t="n"/>
      <c r="H911" s="31" t="n"/>
      <c r="I911" s="31" t="n"/>
      <c r="J911" s="31" t="n"/>
      <c r="K911" s="31" t="n"/>
      <c r="L911" s="31" t="n"/>
      <c r="M911" s="31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  <c r="Z911" s="31" t="n"/>
      <c r="AA911" s="31" t="n"/>
      <c r="AB911" s="31" t="n"/>
      <c r="AC911" s="31" t="n"/>
      <c r="AD911" s="31" t="n"/>
      <c r="AE911" s="31" t="n"/>
      <c r="AF911" s="31" t="n"/>
      <c r="AG911" s="31" t="n"/>
      <c r="AH911" s="31" t="n"/>
      <c r="AI911" s="31" t="n"/>
      <c r="AJ911" s="31" t="n"/>
      <c r="AK911" s="31" t="n"/>
      <c r="AL911" s="31" t="n"/>
      <c r="AM911" s="31" t="n"/>
      <c r="AN911" s="31" t="n"/>
    </row>
    <row r="912">
      <c r="A912" s="31" t="n"/>
      <c r="B912" s="31" t="n"/>
      <c r="C912" s="31" t="n"/>
      <c r="D912" s="31" t="n"/>
      <c r="E912" s="31" t="n"/>
      <c r="F912" s="31" t="n"/>
      <c r="G912" s="31" t="n"/>
      <c r="H912" s="31" t="n"/>
      <c r="I912" s="31" t="n"/>
      <c r="J912" s="31" t="n"/>
      <c r="K912" s="31" t="n"/>
      <c r="L912" s="31" t="n"/>
      <c r="M912" s="31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  <c r="Z912" s="31" t="n"/>
      <c r="AA912" s="31" t="n"/>
      <c r="AB912" s="31" t="n"/>
      <c r="AC912" s="31" t="n"/>
      <c r="AD912" s="31" t="n"/>
      <c r="AE912" s="31" t="n"/>
      <c r="AF912" s="31" t="n"/>
      <c r="AG912" s="31" t="n"/>
      <c r="AH912" s="31" t="n"/>
      <c r="AI912" s="31" t="n"/>
      <c r="AJ912" s="31" t="n"/>
      <c r="AK912" s="31" t="n"/>
      <c r="AL912" s="31" t="n"/>
      <c r="AM912" s="31" t="n"/>
      <c r="AN912" s="31" t="n"/>
    </row>
    <row r="913">
      <c r="A913" s="31" t="n"/>
      <c r="B913" s="31" t="n"/>
      <c r="C913" s="31" t="n"/>
      <c r="D913" s="31" t="n"/>
      <c r="E913" s="31" t="n"/>
      <c r="F913" s="31" t="n"/>
      <c r="G913" s="31" t="n"/>
      <c r="H913" s="31" t="n"/>
      <c r="I913" s="31" t="n"/>
      <c r="J913" s="31" t="n"/>
      <c r="K913" s="31" t="n"/>
      <c r="L913" s="31" t="n"/>
      <c r="M913" s="31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  <c r="Z913" s="31" t="n"/>
      <c r="AA913" s="31" t="n"/>
      <c r="AB913" s="31" t="n"/>
      <c r="AC913" s="31" t="n"/>
      <c r="AD913" s="31" t="n"/>
      <c r="AE913" s="31" t="n"/>
      <c r="AF913" s="31" t="n"/>
      <c r="AG913" s="31" t="n"/>
      <c r="AH913" s="31" t="n"/>
      <c r="AI913" s="31" t="n"/>
      <c r="AJ913" s="31" t="n"/>
      <c r="AK913" s="31" t="n"/>
      <c r="AL913" s="31" t="n"/>
      <c r="AM913" s="31" t="n"/>
      <c r="AN913" s="31" t="n"/>
    </row>
    <row r="914">
      <c r="A914" s="31" t="n"/>
      <c r="B914" s="31" t="n"/>
      <c r="C914" s="31" t="n"/>
      <c r="D914" s="31" t="n"/>
      <c r="E914" s="31" t="n"/>
      <c r="F914" s="31" t="n"/>
      <c r="G914" s="31" t="n"/>
      <c r="H914" s="31" t="n"/>
      <c r="I914" s="31" t="n"/>
      <c r="J914" s="31" t="n"/>
      <c r="K914" s="31" t="n"/>
      <c r="L914" s="31" t="n"/>
      <c r="M914" s="31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  <c r="Z914" s="31" t="n"/>
      <c r="AA914" s="31" t="n"/>
      <c r="AB914" s="31" t="n"/>
      <c r="AC914" s="31" t="n"/>
      <c r="AD914" s="31" t="n"/>
      <c r="AE914" s="31" t="n"/>
      <c r="AF914" s="31" t="n"/>
      <c r="AG914" s="31" t="n"/>
      <c r="AH914" s="31" t="n"/>
      <c r="AI914" s="31" t="n"/>
      <c r="AJ914" s="31" t="n"/>
      <c r="AK914" s="31" t="n"/>
      <c r="AL914" s="31" t="n"/>
      <c r="AM914" s="31" t="n"/>
      <c r="AN914" s="31" t="n"/>
    </row>
    <row r="915">
      <c r="A915" s="31" t="n"/>
      <c r="B915" s="31" t="n"/>
      <c r="C915" s="31" t="n"/>
      <c r="D915" s="31" t="n"/>
      <c r="E915" s="31" t="n"/>
      <c r="F915" s="31" t="n"/>
      <c r="G915" s="31" t="n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  <c r="Z915" s="31" t="n"/>
      <c r="AA915" s="31" t="n"/>
      <c r="AB915" s="31" t="n"/>
      <c r="AC915" s="31" t="n"/>
      <c r="AD915" s="31" t="n"/>
      <c r="AE915" s="31" t="n"/>
      <c r="AF915" s="31" t="n"/>
      <c r="AG915" s="31" t="n"/>
      <c r="AH915" s="31" t="n"/>
      <c r="AI915" s="31" t="n"/>
      <c r="AJ915" s="31" t="n"/>
      <c r="AK915" s="31" t="n"/>
      <c r="AL915" s="31" t="n"/>
      <c r="AM915" s="31" t="n"/>
      <c r="AN915" s="31" t="n"/>
    </row>
    <row r="916">
      <c r="A916" s="31" t="n"/>
      <c r="B916" s="31" t="n"/>
      <c r="C916" s="31" t="n"/>
      <c r="D916" s="31" t="n"/>
      <c r="E916" s="31" t="n"/>
      <c r="F916" s="31" t="n"/>
      <c r="G916" s="31" t="n"/>
      <c r="H916" s="31" t="n"/>
      <c r="I916" s="31" t="n"/>
      <c r="J916" s="31" t="n"/>
      <c r="K916" s="31" t="n"/>
      <c r="L916" s="31" t="n"/>
      <c r="M916" s="31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  <c r="Z916" s="31" t="n"/>
      <c r="AA916" s="31" t="n"/>
      <c r="AB916" s="31" t="n"/>
      <c r="AC916" s="31" t="n"/>
      <c r="AD916" s="31" t="n"/>
      <c r="AE916" s="31" t="n"/>
      <c r="AF916" s="31" t="n"/>
      <c r="AG916" s="31" t="n"/>
      <c r="AH916" s="31" t="n"/>
      <c r="AI916" s="31" t="n"/>
      <c r="AJ916" s="31" t="n"/>
      <c r="AK916" s="31" t="n"/>
      <c r="AL916" s="31" t="n"/>
      <c r="AM916" s="31" t="n"/>
      <c r="AN916" s="31" t="n"/>
    </row>
    <row r="917">
      <c r="A917" s="31" t="n"/>
      <c r="B917" s="31" t="n"/>
      <c r="C917" s="31" t="n"/>
      <c r="D917" s="31" t="n"/>
      <c r="E917" s="31" t="n"/>
      <c r="F917" s="31" t="n"/>
      <c r="G917" s="31" t="n"/>
      <c r="H917" s="31" t="n"/>
      <c r="I917" s="31" t="n"/>
      <c r="J917" s="31" t="n"/>
      <c r="K917" s="31" t="n"/>
      <c r="L917" s="31" t="n"/>
      <c r="M917" s="31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  <c r="Z917" s="31" t="n"/>
      <c r="AA917" s="31" t="n"/>
      <c r="AB917" s="31" t="n"/>
      <c r="AC917" s="31" t="n"/>
      <c r="AD917" s="31" t="n"/>
      <c r="AE917" s="31" t="n"/>
      <c r="AF917" s="31" t="n"/>
      <c r="AG917" s="31" t="n"/>
      <c r="AH917" s="31" t="n"/>
      <c r="AI917" s="31" t="n"/>
      <c r="AJ917" s="31" t="n"/>
      <c r="AK917" s="31" t="n"/>
      <c r="AL917" s="31" t="n"/>
      <c r="AM917" s="31" t="n"/>
      <c r="AN917" s="31" t="n"/>
    </row>
    <row r="918">
      <c r="A918" s="31" t="n"/>
      <c r="B918" s="31" t="n"/>
      <c r="C918" s="31" t="n"/>
      <c r="D918" s="31" t="n"/>
      <c r="E918" s="31" t="n"/>
      <c r="F918" s="31" t="n"/>
      <c r="G918" s="31" t="n"/>
      <c r="H918" s="31" t="n"/>
      <c r="I918" s="31" t="n"/>
      <c r="J918" s="31" t="n"/>
      <c r="K918" s="31" t="n"/>
      <c r="L918" s="31" t="n"/>
      <c r="M918" s="31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  <c r="Z918" s="31" t="n"/>
      <c r="AA918" s="31" t="n"/>
      <c r="AB918" s="31" t="n"/>
      <c r="AC918" s="31" t="n"/>
      <c r="AD918" s="31" t="n"/>
      <c r="AE918" s="31" t="n"/>
      <c r="AF918" s="31" t="n"/>
      <c r="AG918" s="31" t="n"/>
      <c r="AH918" s="31" t="n"/>
      <c r="AI918" s="31" t="n"/>
      <c r="AJ918" s="31" t="n"/>
      <c r="AK918" s="31" t="n"/>
      <c r="AL918" s="31" t="n"/>
      <c r="AM918" s="31" t="n"/>
      <c r="AN918" s="31" t="n"/>
    </row>
    <row r="919">
      <c r="A919" s="31" t="n"/>
      <c r="B919" s="31" t="n"/>
      <c r="C919" s="31" t="n"/>
      <c r="D919" s="31" t="n"/>
      <c r="E919" s="31" t="n"/>
      <c r="F919" s="31" t="n"/>
      <c r="G919" s="31" t="n"/>
      <c r="H919" s="31" t="n"/>
      <c r="I919" s="31" t="n"/>
      <c r="J919" s="31" t="n"/>
      <c r="K919" s="31" t="n"/>
      <c r="L919" s="31" t="n"/>
      <c r="M919" s="31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  <c r="Z919" s="31" t="n"/>
      <c r="AA919" s="31" t="n"/>
      <c r="AB919" s="31" t="n"/>
      <c r="AC919" s="31" t="n"/>
      <c r="AD919" s="31" t="n"/>
      <c r="AE919" s="31" t="n"/>
      <c r="AF919" s="31" t="n"/>
      <c r="AG919" s="31" t="n"/>
      <c r="AH919" s="31" t="n"/>
      <c r="AI919" s="31" t="n"/>
      <c r="AJ919" s="31" t="n"/>
      <c r="AK919" s="31" t="n"/>
      <c r="AL919" s="31" t="n"/>
      <c r="AM919" s="31" t="n"/>
      <c r="AN919" s="31" t="n"/>
    </row>
    <row r="920">
      <c r="A920" s="31" t="n"/>
      <c r="B920" s="31" t="n"/>
      <c r="C920" s="31" t="n"/>
      <c r="D920" s="31" t="n"/>
      <c r="E920" s="31" t="n"/>
      <c r="F920" s="31" t="n"/>
      <c r="G920" s="31" t="n"/>
      <c r="H920" s="31" t="n"/>
      <c r="I920" s="31" t="n"/>
      <c r="J920" s="31" t="n"/>
      <c r="K920" s="31" t="n"/>
      <c r="L920" s="31" t="n"/>
      <c r="M920" s="31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  <c r="Z920" s="31" t="n"/>
      <c r="AA920" s="31" t="n"/>
      <c r="AB920" s="31" t="n"/>
      <c r="AC920" s="31" t="n"/>
      <c r="AD920" s="31" t="n"/>
      <c r="AE920" s="31" t="n"/>
      <c r="AF920" s="31" t="n"/>
      <c r="AG920" s="31" t="n"/>
      <c r="AH920" s="31" t="n"/>
      <c r="AI920" s="31" t="n"/>
      <c r="AJ920" s="31" t="n"/>
      <c r="AK920" s="31" t="n"/>
      <c r="AL920" s="31" t="n"/>
      <c r="AM920" s="31" t="n"/>
      <c r="AN920" s="31" t="n"/>
    </row>
    <row r="921">
      <c r="A921" s="31" t="n"/>
      <c r="B921" s="31" t="n"/>
      <c r="C921" s="31" t="n"/>
      <c r="D921" s="31" t="n"/>
      <c r="E921" s="31" t="n"/>
      <c r="F921" s="31" t="n"/>
      <c r="G921" s="31" t="n"/>
      <c r="H921" s="31" t="n"/>
      <c r="I921" s="31" t="n"/>
      <c r="J921" s="31" t="n"/>
      <c r="K921" s="31" t="n"/>
      <c r="L921" s="31" t="n"/>
      <c r="M921" s="31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  <c r="Z921" s="31" t="n"/>
      <c r="AA921" s="31" t="n"/>
      <c r="AB921" s="31" t="n"/>
      <c r="AC921" s="31" t="n"/>
      <c r="AD921" s="31" t="n"/>
      <c r="AE921" s="31" t="n"/>
      <c r="AF921" s="31" t="n"/>
      <c r="AG921" s="31" t="n"/>
      <c r="AH921" s="31" t="n"/>
      <c r="AI921" s="31" t="n"/>
      <c r="AJ921" s="31" t="n"/>
      <c r="AK921" s="31" t="n"/>
      <c r="AL921" s="31" t="n"/>
      <c r="AM921" s="31" t="n"/>
      <c r="AN921" s="31" t="n"/>
    </row>
    <row r="922">
      <c r="A922" s="31" t="n"/>
      <c r="B922" s="31" t="n"/>
      <c r="C922" s="31" t="n"/>
      <c r="D922" s="31" t="n"/>
      <c r="E922" s="31" t="n"/>
      <c r="F922" s="31" t="n"/>
      <c r="G922" s="31" t="n"/>
      <c r="H922" s="31" t="n"/>
      <c r="I922" s="31" t="n"/>
      <c r="J922" s="31" t="n"/>
      <c r="K922" s="31" t="n"/>
      <c r="L922" s="31" t="n"/>
      <c r="M922" s="31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  <c r="Z922" s="31" t="n"/>
      <c r="AA922" s="31" t="n"/>
      <c r="AB922" s="31" t="n"/>
      <c r="AC922" s="31" t="n"/>
      <c r="AD922" s="31" t="n"/>
      <c r="AE922" s="31" t="n"/>
      <c r="AF922" s="31" t="n"/>
      <c r="AG922" s="31" t="n"/>
      <c r="AH922" s="31" t="n"/>
      <c r="AI922" s="31" t="n"/>
      <c r="AJ922" s="31" t="n"/>
      <c r="AK922" s="31" t="n"/>
      <c r="AL922" s="31" t="n"/>
      <c r="AM922" s="31" t="n"/>
      <c r="AN922" s="31" t="n"/>
    </row>
    <row r="923">
      <c r="A923" s="31" t="n"/>
      <c r="B923" s="31" t="n"/>
      <c r="C923" s="31" t="n"/>
      <c r="D923" s="31" t="n"/>
      <c r="E923" s="31" t="n"/>
      <c r="F923" s="31" t="n"/>
      <c r="G923" s="31" t="n"/>
      <c r="H923" s="31" t="n"/>
      <c r="I923" s="31" t="n"/>
      <c r="J923" s="31" t="n"/>
      <c r="K923" s="31" t="n"/>
      <c r="L923" s="31" t="n"/>
      <c r="M923" s="31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  <c r="Z923" s="31" t="n"/>
      <c r="AA923" s="31" t="n"/>
      <c r="AB923" s="31" t="n"/>
      <c r="AC923" s="31" t="n"/>
      <c r="AD923" s="31" t="n"/>
      <c r="AE923" s="31" t="n"/>
      <c r="AF923" s="31" t="n"/>
      <c r="AG923" s="31" t="n"/>
      <c r="AH923" s="31" t="n"/>
      <c r="AI923" s="31" t="n"/>
      <c r="AJ923" s="31" t="n"/>
      <c r="AK923" s="31" t="n"/>
      <c r="AL923" s="31" t="n"/>
      <c r="AM923" s="31" t="n"/>
      <c r="AN923" s="31" t="n"/>
    </row>
    <row r="924">
      <c r="A924" s="31" t="n"/>
      <c r="B924" s="31" t="n"/>
      <c r="C924" s="31" t="n"/>
      <c r="D924" s="31" t="n"/>
      <c r="E924" s="31" t="n"/>
      <c r="F924" s="31" t="n"/>
      <c r="G924" s="31" t="n"/>
      <c r="H924" s="31" t="n"/>
      <c r="I924" s="31" t="n"/>
      <c r="J924" s="31" t="n"/>
      <c r="K924" s="31" t="n"/>
      <c r="L924" s="31" t="n"/>
      <c r="M924" s="31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  <c r="Z924" s="31" t="n"/>
      <c r="AA924" s="31" t="n"/>
      <c r="AB924" s="31" t="n"/>
      <c r="AC924" s="31" t="n"/>
      <c r="AD924" s="31" t="n"/>
      <c r="AE924" s="31" t="n"/>
      <c r="AF924" s="31" t="n"/>
      <c r="AG924" s="31" t="n"/>
      <c r="AH924" s="31" t="n"/>
      <c r="AI924" s="31" t="n"/>
      <c r="AJ924" s="31" t="n"/>
      <c r="AK924" s="31" t="n"/>
      <c r="AL924" s="31" t="n"/>
      <c r="AM924" s="31" t="n"/>
      <c r="AN924" s="31" t="n"/>
    </row>
    <row r="925">
      <c r="A925" s="31" t="n"/>
      <c r="B925" s="31" t="n"/>
      <c r="C925" s="31" t="n"/>
      <c r="D925" s="31" t="n"/>
      <c r="E925" s="31" t="n"/>
      <c r="F925" s="31" t="n"/>
      <c r="G925" s="31" t="n"/>
      <c r="H925" s="31" t="n"/>
      <c r="I925" s="31" t="n"/>
      <c r="J925" s="31" t="n"/>
      <c r="K925" s="31" t="n"/>
      <c r="L925" s="31" t="n"/>
      <c r="M925" s="31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  <c r="Z925" s="31" t="n"/>
      <c r="AA925" s="31" t="n"/>
      <c r="AB925" s="31" t="n"/>
      <c r="AC925" s="31" t="n"/>
      <c r="AD925" s="31" t="n"/>
      <c r="AE925" s="31" t="n"/>
      <c r="AF925" s="31" t="n"/>
      <c r="AG925" s="31" t="n"/>
      <c r="AH925" s="31" t="n"/>
      <c r="AI925" s="31" t="n"/>
      <c r="AJ925" s="31" t="n"/>
      <c r="AK925" s="31" t="n"/>
      <c r="AL925" s="31" t="n"/>
      <c r="AM925" s="31" t="n"/>
      <c r="AN925" s="31" t="n"/>
    </row>
    <row r="926">
      <c r="A926" s="31" t="n"/>
      <c r="B926" s="31" t="n"/>
      <c r="C926" s="31" t="n"/>
      <c r="D926" s="31" t="n"/>
      <c r="E926" s="31" t="n"/>
      <c r="F926" s="31" t="n"/>
      <c r="G926" s="31" t="n"/>
      <c r="H926" s="31" t="n"/>
      <c r="I926" s="31" t="n"/>
      <c r="J926" s="31" t="n"/>
      <c r="K926" s="31" t="n"/>
      <c r="L926" s="31" t="n"/>
      <c r="M926" s="31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  <c r="Z926" s="31" t="n"/>
      <c r="AA926" s="31" t="n"/>
      <c r="AB926" s="31" t="n"/>
      <c r="AC926" s="31" t="n"/>
      <c r="AD926" s="31" t="n"/>
      <c r="AE926" s="31" t="n"/>
      <c r="AF926" s="31" t="n"/>
      <c r="AG926" s="31" t="n"/>
      <c r="AH926" s="31" t="n"/>
      <c r="AI926" s="31" t="n"/>
      <c r="AJ926" s="31" t="n"/>
      <c r="AK926" s="31" t="n"/>
      <c r="AL926" s="31" t="n"/>
      <c r="AM926" s="31" t="n"/>
      <c r="AN926" s="31" t="n"/>
    </row>
    <row r="927">
      <c r="A927" s="31" t="n"/>
      <c r="B927" s="31" t="n"/>
      <c r="C927" s="31" t="n"/>
      <c r="D927" s="31" t="n"/>
      <c r="E927" s="31" t="n"/>
      <c r="F927" s="31" t="n"/>
      <c r="G927" s="31" t="n"/>
      <c r="H927" s="31" t="n"/>
      <c r="I927" s="31" t="n"/>
      <c r="J927" s="31" t="n"/>
      <c r="K927" s="31" t="n"/>
      <c r="L927" s="31" t="n"/>
      <c r="M927" s="31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  <c r="Z927" s="31" t="n"/>
      <c r="AA927" s="31" t="n"/>
      <c r="AB927" s="31" t="n"/>
      <c r="AC927" s="31" t="n"/>
      <c r="AD927" s="31" t="n"/>
      <c r="AE927" s="31" t="n"/>
      <c r="AF927" s="31" t="n"/>
      <c r="AG927" s="31" t="n"/>
      <c r="AH927" s="31" t="n"/>
      <c r="AI927" s="31" t="n"/>
      <c r="AJ927" s="31" t="n"/>
      <c r="AK927" s="31" t="n"/>
      <c r="AL927" s="31" t="n"/>
      <c r="AM927" s="31" t="n"/>
      <c r="AN927" s="31" t="n"/>
    </row>
    <row r="928">
      <c r="A928" s="31" t="n"/>
      <c r="B928" s="31" t="n"/>
      <c r="C928" s="31" t="n"/>
      <c r="D928" s="31" t="n"/>
      <c r="E928" s="31" t="n"/>
      <c r="F928" s="31" t="n"/>
      <c r="G928" s="31" t="n"/>
      <c r="H928" s="31" t="n"/>
      <c r="I928" s="31" t="n"/>
      <c r="J928" s="31" t="n"/>
      <c r="K928" s="31" t="n"/>
      <c r="L928" s="31" t="n"/>
      <c r="M928" s="31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  <c r="Z928" s="31" t="n"/>
      <c r="AA928" s="31" t="n"/>
      <c r="AB928" s="31" t="n"/>
      <c r="AC928" s="31" t="n"/>
      <c r="AD928" s="31" t="n"/>
      <c r="AE928" s="31" t="n"/>
      <c r="AF928" s="31" t="n"/>
      <c r="AG928" s="31" t="n"/>
      <c r="AH928" s="31" t="n"/>
      <c r="AI928" s="31" t="n"/>
      <c r="AJ928" s="31" t="n"/>
      <c r="AK928" s="31" t="n"/>
      <c r="AL928" s="31" t="n"/>
      <c r="AM928" s="31" t="n"/>
      <c r="AN928" s="31" t="n"/>
    </row>
    <row r="929">
      <c r="A929" s="31" t="n"/>
      <c r="B929" s="31" t="n"/>
      <c r="C929" s="31" t="n"/>
      <c r="D929" s="31" t="n"/>
      <c r="E929" s="31" t="n"/>
      <c r="F929" s="31" t="n"/>
      <c r="G929" s="31" t="n"/>
      <c r="H929" s="31" t="n"/>
      <c r="I929" s="31" t="n"/>
      <c r="J929" s="31" t="n"/>
      <c r="K929" s="31" t="n"/>
      <c r="L929" s="31" t="n"/>
      <c r="M929" s="31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  <c r="Z929" s="31" t="n"/>
      <c r="AA929" s="31" t="n"/>
      <c r="AB929" s="31" t="n"/>
      <c r="AC929" s="31" t="n"/>
      <c r="AD929" s="31" t="n"/>
      <c r="AE929" s="31" t="n"/>
      <c r="AF929" s="31" t="n"/>
      <c r="AG929" s="31" t="n"/>
      <c r="AH929" s="31" t="n"/>
      <c r="AI929" s="31" t="n"/>
      <c r="AJ929" s="31" t="n"/>
      <c r="AK929" s="31" t="n"/>
      <c r="AL929" s="31" t="n"/>
      <c r="AM929" s="31" t="n"/>
      <c r="AN929" s="31" t="n"/>
    </row>
    <row r="930">
      <c r="A930" s="31" t="n"/>
      <c r="B930" s="31" t="n"/>
      <c r="C930" s="31" t="n"/>
      <c r="D930" s="31" t="n"/>
      <c r="E930" s="31" t="n"/>
      <c r="F930" s="31" t="n"/>
      <c r="G930" s="31" t="n"/>
      <c r="H930" s="31" t="n"/>
      <c r="I930" s="31" t="n"/>
      <c r="J930" s="31" t="n"/>
      <c r="K930" s="31" t="n"/>
      <c r="L930" s="31" t="n"/>
      <c r="M930" s="31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  <c r="Z930" s="31" t="n"/>
      <c r="AA930" s="31" t="n"/>
      <c r="AB930" s="31" t="n"/>
      <c r="AC930" s="31" t="n"/>
      <c r="AD930" s="31" t="n"/>
      <c r="AE930" s="31" t="n"/>
      <c r="AF930" s="31" t="n"/>
      <c r="AG930" s="31" t="n"/>
      <c r="AH930" s="31" t="n"/>
      <c r="AI930" s="31" t="n"/>
      <c r="AJ930" s="31" t="n"/>
      <c r="AK930" s="31" t="n"/>
      <c r="AL930" s="31" t="n"/>
      <c r="AM930" s="31" t="n"/>
      <c r="AN930" s="31" t="n"/>
    </row>
    <row r="931">
      <c r="A931" s="31" t="n"/>
      <c r="B931" s="31" t="n"/>
      <c r="C931" s="31" t="n"/>
      <c r="D931" s="31" t="n"/>
      <c r="E931" s="31" t="n"/>
      <c r="F931" s="31" t="n"/>
      <c r="G931" s="31" t="n"/>
      <c r="H931" s="31" t="n"/>
      <c r="I931" s="31" t="n"/>
      <c r="J931" s="31" t="n"/>
      <c r="K931" s="31" t="n"/>
      <c r="L931" s="31" t="n"/>
      <c r="M931" s="31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  <c r="Z931" s="31" t="n"/>
      <c r="AA931" s="31" t="n"/>
      <c r="AB931" s="31" t="n"/>
      <c r="AC931" s="31" t="n"/>
      <c r="AD931" s="31" t="n"/>
      <c r="AE931" s="31" t="n"/>
      <c r="AF931" s="31" t="n"/>
      <c r="AG931" s="31" t="n"/>
      <c r="AH931" s="31" t="n"/>
      <c r="AI931" s="31" t="n"/>
      <c r="AJ931" s="31" t="n"/>
      <c r="AK931" s="31" t="n"/>
      <c r="AL931" s="31" t="n"/>
      <c r="AM931" s="31" t="n"/>
      <c r="AN931" s="31" t="n"/>
    </row>
    <row r="932">
      <c r="A932" s="31" t="n"/>
      <c r="B932" s="31" t="n"/>
      <c r="C932" s="31" t="n"/>
      <c r="D932" s="31" t="n"/>
      <c r="E932" s="31" t="n"/>
      <c r="F932" s="31" t="n"/>
      <c r="G932" s="31" t="n"/>
      <c r="H932" s="31" t="n"/>
      <c r="I932" s="31" t="n"/>
      <c r="J932" s="31" t="n"/>
      <c r="K932" s="31" t="n"/>
      <c r="L932" s="31" t="n"/>
      <c r="M932" s="31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  <c r="Z932" s="31" t="n"/>
      <c r="AA932" s="31" t="n"/>
      <c r="AB932" s="31" t="n"/>
      <c r="AC932" s="31" t="n"/>
      <c r="AD932" s="31" t="n"/>
      <c r="AE932" s="31" t="n"/>
      <c r="AF932" s="31" t="n"/>
      <c r="AG932" s="31" t="n"/>
      <c r="AH932" s="31" t="n"/>
      <c r="AI932" s="31" t="n"/>
      <c r="AJ932" s="31" t="n"/>
      <c r="AK932" s="31" t="n"/>
      <c r="AL932" s="31" t="n"/>
      <c r="AM932" s="31" t="n"/>
      <c r="AN932" s="31" t="n"/>
    </row>
    <row r="933">
      <c r="A933" s="31" t="n"/>
      <c r="B933" s="31" t="n"/>
      <c r="C933" s="31" t="n"/>
      <c r="D933" s="31" t="n"/>
      <c r="E933" s="31" t="n"/>
      <c r="F933" s="31" t="n"/>
      <c r="G933" s="31" t="n"/>
      <c r="H933" s="31" t="n"/>
      <c r="I933" s="31" t="n"/>
      <c r="J933" s="31" t="n"/>
      <c r="K933" s="31" t="n"/>
      <c r="L933" s="31" t="n"/>
      <c r="M933" s="31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  <c r="Z933" s="31" t="n"/>
      <c r="AA933" s="31" t="n"/>
      <c r="AB933" s="31" t="n"/>
      <c r="AC933" s="31" t="n"/>
      <c r="AD933" s="31" t="n"/>
      <c r="AE933" s="31" t="n"/>
      <c r="AF933" s="31" t="n"/>
      <c r="AG933" s="31" t="n"/>
      <c r="AH933" s="31" t="n"/>
      <c r="AI933" s="31" t="n"/>
      <c r="AJ933" s="31" t="n"/>
      <c r="AK933" s="31" t="n"/>
      <c r="AL933" s="31" t="n"/>
      <c r="AM933" s="31" t="n"/>
      <c r="AN933" s="31" t="n"/>
    </row>
    <row r="934">
      <c r="A934" s="31" t="n"/>
      <c r="B934" s="31" t="n"/>
      <c r="C934" s="31" t="n"/>
      <c r="D934" s="31" t="n"/>
      <c r="E934" s="31" t="n"/>
      <c r="F934" s="31" t="n"/>
      <c r="G934" s="31" t="n"/>
      <c r="H934" s="31" t="n"/>
      <c r="I934" s="31" t="n"/>
      <c r="J934" s="31" t="n"/>
      <c r="K934" s="31" t="n"/>
      <c r="L934" s="31" t="n"/>
      <c r="M934" s="31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  <c r="Z934" s="31" t="n"/>
      <c r="AA934" s="31" t="n"/>
      <c r="AB934" s="31" t="n"/>
      <c r="AC934" s="31" t="n"/>
      <c r="AD934" s="31" t="n"/>
      <c r="AE934" s="31" t="n"/>
      <c r="AF934" s="31" t="n"/>
      <c r="AG934" s="31" t="n"/>
      <c r="AH934" s="31" t="n"/>
      <c r="AI934" s="31" t="n"/>
      <c r="AJ934" s="31" t="n"/>
      <c r="AK934" s="31" t="n"/>
      <c r="AL934" s="31" t="n"/>
      <c r="AM934" s="31" t="n"/>
      <c r="AN934" s="31" t="n"/>
    </row>
    <row r="935">
      <c r="A935" s="31" t="n"/>
      <c r="B935" s="31" t="n"/>
      <c r="C935" s="31" t="n"/>
      <c r="D935" s="31" t="n"/>
      <c r="E935" s="31" t="n"/>
      <c r="F935" s="31" t="n"/>
      <c r="G935" s="31" t="n"/>
      <c r="H935" s="31" t="n"/>
      <c r="I935" s="31" t="n"/>
      <c r="J935" s="31" t="n"/>
      <c r="K935" s="31" t="n"/>
      <c r="L935" s="31" t="n"/>
      <c r="M935" s="31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  <c r="Z935" s="31" t="n"/>
      <c r="AA935" s="31" t="n"/>
      <c r="AB935" s="31" t="n"/>
      <c r="AC935" s="31" t="n"/>
      <c r="AD935" s="31" t="n"/>
      <c r="AE935" s="31" t="n"/>
      <c r="AF935" s="31" t="n"/>
      <c r="AG935" s="31" t="n"/>
      <c r="AH935" s="31" t="n"/>
      <c r="AI935" s="31" t="n"/>
      <c r="AJ935" s="31" t="n"/>
      <c r="AK935" s="31" t="n"/>
      <c r="AL935" s="31" t="n"/>
      <c r="AM935" s="31" t="n"/>
      <c r="AN935" s="31" t="n"/>
    </row>
    <row r="936">
      <c r="A936" s="31" t="n"/>
      <c r="B936" s="31" t="n"/>
      <c r="C936" s="31" t="n"/>
      <c r="D936" s="31" t="n"/>
      <c r="E936" s="31" t="n"/>
      <c r="F936" s="31" t="n"/>
      <c r="G936" s="31" t="n"/>
      <c r="H936" s="31" t="n"/>
      <c r="I936" s="31" t="n"/>
      <c r="J936" s="31" t="n"/>
      <c r="K936" s="31" t="n"/>
      <c r="L936" s="31" t="n"/>
      <c r="M936" s="31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  <c r="Z936" s="31" t="n"/>
      <c r="AA936" s="31" t="n"/>
      <c r="AB936" s="31" t="n"/>
      <c r="AC936" s="31" t="n"/>
      <c r="AD936" s="31" t="n"/>
      <c r="AE936" s="31" t="n"/>
      <c r="AF936" s="31" t="n"/>
      <c r="AG936" s="31" t="n"/>
      <c r="AH936" s="31" t="n"/>
      <c r="AI936" s="31" t="n"/>
      <c r="AJ936" s="31" t="n"/>
      <c r="AK936" s="31" t="n"/>
      <c r="AL936" s="31" t="n"/>
      <c r="AM936" s="31" t="n"/>
      <c r="AN936" s="31" t="n"/>
    </row>
    <row r="937">
      <c r="A937" s="31" t="n"/>
      <c r="B937" s="31" t="n"/>
      <c r="C937" s="31" t="n"/>
      <c r="D937" s="31" t="n"/>
      <c r="E937" s="31" t="n"/>
      <c r="F937" s="31" t="n"/>
      <c r="G937" s="31" t="n"/>
      <c r="H937" s="31" t="n"/>
      <c r="I937" s="31" t="n"/>
      <c r="J937" s="31" t="n"/>
      <c r="K937" s="31" t="n"/>
      <c r="L937" s="31" t="n"/>
      <c r="M937" s="31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  <c r="Z937" s="31" t="n"/>
      <c r="AA937" s="31" t="n"/>
      <c r="AB937" s="31" t="n"/>
      <c r="AC937" s="31" t="n"/>
      <c r="AD937" s="31" t="n"/>
      <c r="AE937" s="31" t="n"/>
      <c r="AF937" s="31" t="n"/>
      <c r="AG937" s="31" t="n"/>
      <c r="AH937" s="31" t="n"/>
      <c r="AI937" s="31" t="n"/>
      <c r="AJ937" s="31" t="n"/>
      <c r="AK937" s="31" t="n"/>
      <c r="AL937" s="31" t="n"/>
      <c r="AM937" s="31" t="n"/>
      <c r="AN937" s="31" t="n"/>
    </row>
    <row r="938">
      <c r="A938" s="31" t="n"/>
      <c r="B938" s="31" t="n"/>
      <c r="C938" s="31" t="n"/>
      <c r="D938" s="31" t="n"/>
      <c r="E938" s="31" t="n"/>
      <c r="F938" s="31" t="n"/>
      <c r="G938" s="31" t="n"/>
      <c r="H938" s="31" t="n"/>
      <c r="I938" s="31" t="n"/>
      <c r="J938" s="31" t="n"/>
      <c r="K938" s="31" t="n"/>
      <c r="L938" s="31" t="n"/>
      <c r="M938" s="31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  <c r="Z938" s="31" t="n"/>
      <c r="AA938" s="31" t="n"/>
      <c r="AB938" s="31" t="n"/>
      <c r="AC938" s="31" t="n"/>
      <c r="AD938" s="31" t="n"/>
      <c r="AE938" s="31" t="n"/>
      <c r="AF938" s="31" t="n"/>
      <c r="AG938" s="31" t="n"/>
      <c r="AH938" s="31" t="n"/>
      <c r="AI938" s="31" t="n"/>
      <c r="AJ938" s="31" t="n"/>
      <c r="AK938" s="31" t="n"/>
      <c r="AL938" s="31" t="n"/>
      <c r="AM938" s="31" t="n"/>
      <c r="AN938" s="31" t="n"/>
    </row>
    <row r="939">
      <c r="A939" s="31" t="n"/>
      <c r="B939" s="31" t="n"/>
      <c r="C939" s="31" t="n"/>
      <c r="D939" s="31" t="n"/>
      <c r="E939" s="31" t="n"/>
      <c r="F939" s="31" t="n"/>
      <c r="G939" s="31" t="n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  <c r="Z939" s="31" t="n"/>
      <c r="AA939" s="31" t="n"/>
      <c r="AB939" s="31" t="n"/>
      <c r="AC939" s="31" t="n"/>
      <c r="AD939" s="31" t="n"/>
      <c r="AE939" s="31" t="n"/>
      <c r="AF939" s="31" t="n"/>
      <c r="AG939" s="31" t="n"/>
      <c r="AH939" s="31" t="n"/>
      <c r="AI939" s="31" t="n"/>
      <c r="AJ939" s="31" t="n"/>
      <c r="AK939" s="31" t="n"/>
      <c r="AL939" s="31" t="n"/>
      <c r="AM939" s="31" t="n"/>
      <c r="AN939" s="31" t="n"/>
    </row>
    <row r="940">
      <c r="A940" s="31" t="n"/>
      <c r="B940" s="31" t="n"/>
      <c r="C940" s="31" t="n"/>
      <c r="D940" s="31" t="n"/>
      <c r="E940" s="31" t="n"/>
      <c r="F940" s="31" t="n"/>
      <c r="G940" s="31" t="n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  <c r="Z940" s="31" t="n"/>
      <c r="AA940" s="31" t="n"/>
      <c r="AB940" s="31" t="n"/>
      <c r="AC940" s="31" t="n"/>
      <c r="AD940" s="31" t="n"/>
      <c r="AE940" s="31" t="n"/>
      <c r="AF940" s="31" t="n"/>
      <c r="AG940" s="31" t="n"/>
      <c r="AH940" s="31" t="n"/>
      <c r="AI940" s="31" t="n"/>
      <c r="AJ940" s="31" t="n"/>
      <c r="AK940" s="31" t="n"/>
      <c r="AL940" s="31" t="n"/>
      <c r="AM940" s="31" t="n"/>
      <c r="AN940" s="31" t="n"/>
    </row>
    <row r="941">
      <c r="A941" s="31" t="n"/>
      <c r="B941" s="31" t="n"/>
      <c r="C941" s="31" t="n"/>
      <c r="D941" s="31" t="n"/>
      <c r="E941" s="31" t="n"/>
      <c r="F941" s="31" t="n"/>
      <c r="G941" s="31" t="n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  <c r="Z941" s="31" t="n"/>
      <c r="AA941" s="31" t="n"/>
      <c r="AB941" s="31" t="n"/>
      <c r="AC941" s="31" t="n"/>
      <c r="AD941" s="31" t="n"/>
      <c r="AE941" s="31" t="n"/>
      <c r="AF941" s="31" t="n"/>
      <c r="AG941" s="31" t="n"/>
      <c r="AH941" s="31" t="n"/>
      <c r="AI941" s="31" t="n"/>
      <c r="AJ941" s="31" t="n"/>
      <c r="AK941" s="31" t="n"/>
      <c r="AL941" s="31" t="n"/>
      <c r="AM941" s="31" t="n"/>
      <c r="AN941" s="31" t="n"/>
    </row>
    <row r="942">
      <c r="A942" s="31" t="n"/>
      <c r="B942" s="31" t="n"/>
      <c r="C942" s="31" t="n"/>
      <c r="D942" s="31" t="n"/>
      <c r="E942" s="31" t="n"/>
      <c r="F942" s="31" t="n"/>
      <c r="G942" s="31" t="n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  <c r="Z942" s="31" t="n"/>
      <c r="AA942" s="31" t="n"/>
      <c r="AB942" s="31" t="n"/>
      <c r="AC942" s="31" t="n"/>
      <c r="AD942" s="31" t="n"/>
      <c r="AE942" s="31" t="n"/>
      <c r="AF942" s="31" t="n"/>
      <c r="AG942" s="31" t="n"/>
      <c r="AH942" s="31" t="n"/>
      <c r="AI942" s="31" t="n"/>
      <c r="AJ942" s="31" t="n"/>
      <c r="AK942" s="31" t="n"/>
      <c r="AL942" s="31" t="n"/>
      <c r="AM942" s="31" t="n"/>
      <c r="AN942" s="31" t="n"/>
    </row>
    <row r="943">
      <c r="A943" s="31" t="n"/>
      <c r="B943" s="31" t="n"/>
      <c r="C943" s="31" t="n"/>
      <c r="D943" s="31" t="n"/>
      <c r="E943" s="31" t="n"/>
      <c r="F943" s="31" t="n"/>
      <c r="G943" s="31" t="n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  <c r="Z943" s="31" t="n"/>
      <c r="AA943" s="31" t="n"/>
      <c r="AB943" s="31" t="n"/>
      <c r="AC943" s="31" t="n"/>
      <c r="AD943" s="31" t="n"/>
      <c r="AE943" s="31" t="n"/>
      <c r="AF943" s="31" t="n"/>
      <c r="AG943" s="31" t="n"/>
      <c r="AH943" s="31" t="n"/>
      <c r="AI943" s="31" t="n"/>
      <c r="AJ943" s="31" t="n"/>
      <c r="AK943" s="31" t="n"/>
      <c r="AL943" s="31" t="n"/>
      <c r="AM943" s="31" t="n"/>
      <c r="AN943" s="31" t="n"/>
    </row>
    <row r="944">
      <c r="A944" s="31" t="n"/>
      <c r="B944" s="31" t="n"/>
      <c r="C944" s="31" t="n"/>
      <c r="D944" s="31" t="n"/>
      <c r="E944" s="31" t="n"/>
      <c r="F944" s="31" t="n"/>
      <c r="G944" s="31" t="n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  <c r="Z944" s="31" t="n"/>
      <c r="AA944" s="31" t="n"/>
      <c r="AB944" s="31" t="n"/>
      <c r="AC944" s="31" t="n"/>
      <c r="AD944" s="31" t="n"/>
      <c r="AE944" s="31" t="n"/>
      <c r="AF944" s="31" t="n"/>
      <c r="AG944" s="31" t="n"/>
      <c r="AH944" s="31" t="n"/>
      <c r="AI944" s="31" t="n"/>
      <c r="AJ944" s="31" t="n"/>
      <c r="AK944" s="31" t="n"/>
      <c r="AL944" s="31" t="n"/>
      <c r="AM944" s="31" t="n"/>
      <c r="AN944" s="31" t="n"/>
    </row>
    <row r="945">
      <c r="A945" s="31" t="n"/>
      <c r="B945" s="31" t="n"/>
      <c r="C945" s="31" t="n"/>
      <c r="D945" s="31" t="n"/>
      <c r="E945" s="31" t="n"/>
      <c r="F945" s="31" t="n"/>
      <c r="G945" s="31" t="n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  <c r="Z945" s="31" t="n"/>
      <c r="AA945" s="31" t="n"/>
      <c r="AB945" s="31" t="n"/>
      <c r="AC945" s="31" t="n"/>
      <c r="AD945" s="31" t="n"/>
      <c r="AE945" s="31" t="n"/>
      <c r="AF945" s="31" t="n"/>
      <c r="AG945" s="31" t="n"/>
      <c r="AH945" s="31" t="n"/>
      <c r="AI945" s="31" t="n"/>
      <c r="AJ945" s="31" t="n"/>
      <c r="AK945" s="31" t="n"/>
      <c r="AL945" s="31" t="n"/>
      <c r="AM945" s="31" t="n"/>
      <c r="AN945" s="31" t="n"/>
    </row>
    <row r="946">
      <c r="A946" s="31" t="n"/>
      <c r="B946" s="31" t="n"/>
      <c r="C946" s="31" t="n"/>
      <c r="D946" s="31" t="n"/>
      <c r="E946" s="31" t="n"/>
      <c r="F946" s="31" t="n"/>
      <c r="G946" s="31" t="n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  <c r="Z946" s="31" t="n"/>
      <c r="AA946" s="31" t="n"/>
      <c r="AB946" s="31" t="n"/>
      <c r="AC946" s="31" t="n"/>
      <c r="AD946" s="31" t="n"/>
      <c r="AE946" s="31" t="n"/>
      <c r="AF946" s="31" t="n"/>
      <c r="AG946" s="31" t="n"/>
      <c r="AH946" s="31" t="n"/>
      <c r="AI946" s="31" t="n"/>
      <c r="AJ946" s="31" t="n"/>
      <c r="AK946" s="31" t="n"/>
      <c r="AL946" s="31" t="n"/>
      <c r="AM946" s="31" t="n"/>
      <c r="AN946" s="31" t="n"/>
    </row>
    <row r="947">
      <c r="A947" s="31" t="n"/>
      <c r="B947" s="31" t="n"/>
      <c r="C947" s="31" t="n"/>
      <c r="D947" s="31" t="n"/>
      <c r="E947" s="31" t="n"/>
      <c r="F947" s="31" t="n"/>
      <c r="G947" s="31" t="n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  <c r="Z947" s="31" t="n"/>
      <c r="AA947" s="31" t="n"/>
      <c r="AB947" s="31" t="n"/>
      <c r="AC947" s="31" t="n"/>
      <c r="AD947" s="31" t="n"/>
      <c r="AE947" s="31" t="n"/>
      <c r="AF947" s="31" t="n"/>
      <c r="AG947" s="31" t="n"/>
      <c r="AH947" s="31" t="n"/>
      <c r="AI947" s="31" t="n"/>
      <c r="AJ947" s="31" t="n"/>
      <c r="AK947" s="31" t="n"/>
      <c r="AL947" s="31" t="n"/>
      <c r="AM947" s="31" t="n"/>
      <c r="AN947" s="31" t="n"/>
    </row>
    <row r="948">
      <c r="A948" s="31" t="n"/>
      <c r="B948" s="31" t="n"/>
      <c r="C948" s="31" t="n"/>
      <c r="D948" s="31" t="n"/>
      <c r="E948" s="31" t="n"/>
      <c r="F948" s="31" t="n"/>
      <c r="G948" s="31" t="n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  <c r="Z948" s="31" t="n"/>
      <c r="AA948" s="31" t="n"/>
      <c r="AB948" s="31" t="n"/>
      <c r="AC948" s="31" t="n"/>
      <c r="AD948" s="31" t="n"/>
      <c r="AE948" s="31" t="n"/>
      <c r="AF948" s="31" t="n"/>
      <c r="AG948" s="31" t="n"/>
      <c r="AH948" s="31" t="n"/>
      <c r="AI948" s="31" t="n"/>
      <c r="AJ948" s="31" t="n"/>
      <c r="AK948" s="31" t="n"/>
      <c r="AL948" s="31" t="n"/>
      <c r="AM948" s="31" t="n"/>
      <c r="AN948" s="31" t="n"/>
    </row>
    <row r="949">
      <c r="A949" s="31" t="n"/>
      <c r="B949" s="31" t="n"/>
      <c r="C949" s="31" t="n"/>
      <c r="D949" s="31" t="n"/>
      <c r="E949" s="31" t="n"/>
      <c r="F949" s="31" t="n"/>
      <c r="G949" s="31" t="n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  <c r="Z949" s="31" t="n"/>
      <c r="AA949" s="31" t="n"/>
      <c r="AB949" s="31" t="n"/>
      <c r="AC949" s="31" t="n"/>
      <c r="AD949" s="31" t="n"/>
      <c r="AE949" s="31" t="n"/>
      <c r="AF949" s="31" t="n"/>
      <c r="AG949" s="31" t="n"/>
      <c r="AH949" s="31" t="n"/>
      <c r="AI949" s="31" t="n"/>
      <c r="AJ949" s="31" t="n"/>
      <c r="AK949" s="31" t="n"/>
      <c r="AL949" s="31" t="n"/>
      <c r="AM949" s="31" t="n"/>
      <c r="AN949" s="31" t="n"/>
    </row>
    <row r="950">
      <c r="A950" s="31" t="n"/>
      <c r="B950" s="31" t="n"/>
      <c r="C950" s="31" t="n"/>
      <c r="D950" s="31" t="n"/>
      <c r="E950" s="31" t="n"/>
      <c r="F950" s="31" t="n"/>
      <c r="G950" s="31" t="n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  <c r="Z950" s="31" t="n"/>
      <c r="AA950" s="31" t="n"/>
      <c r="AB950" s="31" t="n"/>
      <c r="AC950" s="31" t="n"/>
      <c r="AD950" s="31" t="n"/>
      <c r="AE950" s="31" t="n"/>
      <c r="AF950" s="31" t="n"/>
      <c r="AG950" s="31" t="n"/>
      <c r="AH950" s="31" t="n"/>
      <c r="AI950" s="31" t="n"/>
      <c r="AJ950" s="31" t="n"/>
      <c r="AK950" s="31" t="n"/>
      <c r="AL950" s="31" t="n"/>
      <c r="AM950" s="31" t="n"/>
      <c r="AN950" s="31" t="n"/>
    </row>
    <row r="951">
      <c r="A951" s="31" t="n"/>
      <c r="B951" s="31" t="n"/>
      <c r="C951" s="31" t="n"/>
      <c r="D951" s="31" t="n"/>
      <c r="E951" s="31" t="n"/>
      <c r="F951" s="31" t="n"/>
      <c r="G951" s="31" t="n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  <c r="Z951" s="31" t="n"/>
      <c r="AA951" s="31" t="n"/>
      <c r="AB951" s="31" t="n"/>
      <c r="AC951" s="31" t="n"/>
      <c r="AD951" s="31" t="n"/>
      <c r="AE951" s="31" t="n"/>
      <c r="AF951" s="31" t="n"/>
      <c r="AG951" s="31" t="n"/>
      <c r="AH951" s="31" t="n"/>
      <c r="AI951" s="31" t="n"/>
      <c r="AJ951" s="31" t="n"/>
      <c r="AK951" s="31" t="n"/>
      <c r="AL951" s="31" t="n"/>
      <c r="AM951" s="31" t="n"/>
      <c r="AN951" s="31" t="n"/>
    </row>
    <row r="952">
      <c r="A952" s="31" t="n"/>
      <c r="B952" s="31" t="n"/>
      <c r="C952" s="31" t="n"/>
      <c r="D952" s="31" t="n"/>
      <c r="E952" s="31" t="n"/>
      <c r="F952" s="31" t="n"/>
      <c r="G952" s="31" t="n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  <c r="Z952" s="31" t="n"/>
      <c r="AA952" s="31" t="n"/>
      <c r="AB952" s="31" t="n"/>
      <c r="AC952" s="31" t="n"/>
      <c r="AD952" s="31" t="n"/>
      <c r="AE952" s="31" t="n"/>
      <c r="AF952" s="31" t="n"/>
      <c r="AG952" s="31" t="n"/>
      <c r="AH952" s="31" t="n"/>
      <c r="AI952" s="31" t="n"/>
      <c r="AJ952" s="31" t="n"/>
      <c r="AK952" s="31" t="n"/>
      <c r="AL952" s="31" t="n"/>
      <c r="AM952" s="31" t="n"/>
      <c r="AN952" s="31" t="n"/>
    </row>
    <row r="953">
      <c r="A953" s="31" t="n"/>
      <c r="B953" s="31" t="n"/>
      <c r="C953" s="31" t="n"/>
      <c r="D953" s="31" t="n"/>
      <c r="E953" s="31" t="n"/>
      <c r="F953" s="31" t="n"/>
      <c r="G953" s="31" t="n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  <c r="Z953" s="31" t="n"/>
      <c r="AA953" s="31" t="n"/>
      <c r="AB953" s="31" t="n"/>
      <c r="AC953" s="31" t="n"/>
      <c r="AD953" s="31" t="n"/>
      <c r="AE953" s="31" t="n"/>
      <c r="AF953" s="31" t="n"/>
      <c r="AG953" s="31" t="n"/>
      <c r="AH953" s="31" t="n"/>
      <c r="AI953" s="31" t="n"/>
      <c r="AJ953" s="31" t="n"/>
      <c r="AK953" s="31" t="n"/>
      <c r="AL953" s="31" t="n"/>
      <c r="AM953" s="31" t="n"/>
      <c r="AN953" s="31" t="n"/>
    </row>
    <row r="954">
      <c r="A954" s="31" t="n"/>
      <c r="B954" s="31" t="n"/>
      <c r="C954" s="31" t="n"/>
      <c r="D954" s="31" t="n"/>
      <c r="E954" s="31" t="n"/>
      <c r="F954" s="31" t="n"/>
      <c r="G954" s="31" t="n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  <c r="Z954" s="31" t="n"/>
      <c r="AA954" s="31" t="n"/>
      <c r="AB954" s="31" t="n"/>
      <c r="AC954" s="31" t="n"/>
      <c r="AD954" s="31" t="n"/>
      <c r="AE954" s="31" t="n"/>
      <c r="AF954" s="31" t="n"/>
      <c r="AG954" s="31" t="n"/>
      <c r="AH954" s="31" t="n"/>
      <c r="AI954" s="31" t="n"/>
      <c r="AJ954" s="31" t="n"/>
      <c r="AK954" s="31" t="n"/>
      <c r="AL954" s="31" t="n"/>
      <c r="AM954" s="31" t="n"/>
      <c r="AN954" s="31" t="n"/>
    </row>
    <row r="955">
      <c r="A955" s="31" t="n"/>
      <c r="B955" s="31" t="n"/>
      <c r="C955" s="31" t="n"/>
      <c r="D955" s="31" t="n"/>
      <c r="E955" s="31" t="n"/>
      <c r="F955" s="31" t="n"/>
      <c r="G955" s="31" t="n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  <c r="Z955" s="31" t="n"/>
      <c r="AA955" s="31" t="n"/>
      <c r="AB955" s="31" t="n"/>
      <c r="AC955" s="31" t="n"/>
      <c r="AD955" s="31" t="n"/>
      <c r="AE955" s="31" t="n"/>
      <c r="AF955" s="31" t="n"/>
      <c r="AG955" s="31" t="n"/>
      <c r="AH955" s="31" t="n"/>
      <c r="AI955" s="31" t="n"/>
      <c r="AJ955" s="31" t="n"/>
      <c r="AK955" s="31" t="n"/>
      <c r="AL955" s="31" t="n"/>
      <c r="AM955" s="31" t="n"/>
      <c r="AN955" s="31" t="n"/>
    </row>
    <row r="956">
      <c r="A956" s="31" t="n"/>
      <c r="B956" s="31" t="n"/>
      <c r="C956" s="31" t="n"/>
      <c r="D956" s="31" t="n"/>
      <c r="E956" s="31" t="n"/>
      <c r="F956" s="31" t="n"/>
      <c r="G956" s="31" t="n"/>
      <c r="H956" s="31" t="n"/>
      <c r="I956" s="31" t="n"/>
      <c r="J956" s="31" t="n"/>
      <c r="K956" s="31" t="n"/>
      <c r="L956" s="31" t="n"/>
      <c r="M956" s="31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  <c r="Z956" s="31" t="n"/>
      <c r="AA956" s="31" t="n"/>
      <c r="AB956" s="31" t="n"/>
      <c r="AC956" s="31" t="n"/>
      <c r="AD956" s="31" t="n"/>
      <c r="AE956" s="31" t="n"/>
      <c r="AF956" s="31" t="n"/>
      <c r="AG956" s="31" t="n"/>
      <c r="AH956" s="31" t="n"/>
      <c r="AI956" s="31" t="n"/>
      <c r="AJ956" s="31" t="n"/>
      <c r="AK956" s="31" t="n"/>
      <c r="AL956" s="31" t="n"/>
      <c r="AM956" s="31" t="n"/>
      <c r="AN956" s="31" t="n"/>
    </row>
    <row r="957">
      <c r="A957" s="31" t="n"/>
      <c r="B957" s="31" t="n"/>
      <c r="C957" s="31" t="n"/>
      <c r="D957" s="31" t="n"/>
      <c r="E957" s="31" t="n"/>
      <c r="F957" s="31" t="n"/>
      <c r="G957" s="31" t="n"/>
      <c r="H957" s="31" t="n"/>
      <c r="I957" s="31" t="n"/>
      <c r="J957" s="31" t="n"/>
      <c r="K957" s="31" t="n"/>
      <c r="L957" s="31" t="n"/>
      <c r="M957" s="31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  <c r="Z957" s="31" t="n"/>
      <c r="AA957" s="31" t="n"/>
      <c r="AB957" s="31" t="n"/>
      <c r="AC957" s="31" t="n"/>
      <c r="AD957" s="31" t="n"/>
      <c r="AE957" s="31" t="n"/>
      <c r="AF957" s="31" t="n"/>
      <c r="AG957" s="31" t="n"/>
      <c r="AH957" s="31" t="n"/>
      <c r="AI957" s="31" t="n"/>
      <c r="AJ957" s="31" t="n"/>
      <c r="AK957" s="31" t="n"/>
      <c r="AL957" s="31" t="n"/>
      <c r="AM957" s="31" t="n"/>
      <c r="AN957" s="31" t="n"/>
    </row>
    <row r="958">
      <c r="A958" s="31" t="n"/>
      <c r="B958" s="31" t="n"/>
      <c r="C958" s="31" t="n"/>
      <c r="D958" s="31" t="n"/>
      <c r="E958" s="31" t="n"/>
      <c r="F958" s="31" t="n"/>
      <c r="G958" s="31" t="n"/>
      <c r="H958" s="31" t="n"/>
      <c r="I958" s="31" t="n"/>
      <c r="J958" s="31" t="n"/>
      <c r="K958" s="31" t="n"/>
      <c r="L958" s="31" t="n"/>
      <c r="M958" s="31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  <c r="Z958" s="31" t="n"/>
      <c r="AA958" s="31" t="n"/>
      <c r="AB958" s="31" t="n"/>
      <c r="AC958" s="31" t="n"/>
      <c r="AD958" s="31" t="n"/>
      <c r="AE958" s="31" t="n"/>
      <c r="AF958" s="31" t="n"/>
      <c r="AG958" s="31" t="n"/>
      <c r="AH958" s="31" t="n"/>
      <c r="AI958" s="31" t="n"/>
      <c r="AJ958" s="31" t="n"/>
      <c r="AK958" s="31" t="n"/>
      <c r="AL958" s="31" t="n"/>
      <c r="AM958" s="31" t="n"/>
      <c r="AN958" s="31" t="n"/>
    </row>
    <row r="959">
      <c r="A959" s="31" t="n"/>
      <c r="B959" s="31" t="n"/>
      <c r="C959" s="31" t="n"/>
      <c r="D959" s="31" t="n"/>
      <c r="E959" s="31" t="n"/>
      <c r="F959" s="31" t="n"/>
      <c r="G959" s="31" t="n"/>
      <c r="H959" s="31" t="n"/>
      <c r="I959" s="31" t="n"/>
      <c r="J959" s="31" t="n"/>
      <c r="K959" s="31" t="n"/>
      <c r="L959" s="31" t="n"/>
      <c r="M959" s="31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  <c r="Z959" s="31" t="n"/>
      <c r="AA959" s="31" t="n"/>
      <c r="AB959" s="31" t="n"/>
      <c r="AC959" s="31" t="n"/>
      <c r="AD959" s="31" t="n"/>
      <c r="AE959" s="31" t="n"/>
      <c r="AF959" s="31" t="n"/>
      <c r="AG959" s="31" t="n"/>
      <c r="AH959" s="31" t="n"/>
      <c r="AI959" s="31" t="n"/>
      <c r="AJ959" s="31" t="n"/>
      <c r="AK959" s="31" t="n"/>
      <c r="AL959" s="31" t="n"/>
      <c r="AM959" s="31" t="n"/>
      <c r="AN959" s="31" t="n"/>
    </row>
    <row r="960">
      <c r="A960" s="31" t="n"/>
      <c r="B960" s="31" t="n"/>
      <c r="C960" s="31" t="n"/>
      <c r="D960" s="31" t="n"/>
      <c r="E960" s="31" t="n"/>
      <c r="F960" s="31" t="n"/>
      <c r="G960" s="31" t="n"/>
      <c r="H960" s="31" t="n"/>
      <c r="I960" s="31" t="n"/>
      <c r="J960" s="31" t="n"/>
      <c r="K960" s="31" t="n"/>
      <c r="L960" s="31" t="n"/>
      <c r="M960" s="31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  <c r="Z960" s="31" t="n"/>
      <c r="AA960" s="31" t="n"/>
      <c r="AB960" s="31" t="n"/>
      <c r="AC960" s="31" t="n"/>
      <c r="AD960" s="31" t="n"/>
      <c r="AE960" s="31" t="n"/>
      <c r="AF960" s="31" t="n"/>
      <c r="AG960" s="31" t="n"/>
      <c r="AH960" s="31" t="n"/>
      <c r="AI960" s="31" t="n"/>
      <c r="AJ960" s="31" t="n"/>
      <c r="AK960" s="31" t="n"/>
      <c r="AL960" s="31" t="n"/>
      <c r="AM960" s="31" t="n"/>
      <c r="AN960" s="31" t="n"/>
    </row>
    <row r="961">
      <c r="A961" s="31" t="n"/>
      <c r="B961" s="31" t="n"/>
      <c r="C961" s="31" t="n"/>
      <c r="D961" s="31" t="n"/>
      <c r="E961" s="31" t="n"/>
      <c r="F961" s="31" t="n"/>
      <c r="G961" s="31" t="n"/>
      <c r="H961" s="31" t="n"/>
      <c r="I961" s="31" t="n"/>
      <c r="J961" s="31" t="n"/>
      <c r="K961" s="31" t="n"/>
      <c r="L961" s="31" t="n"/>
      <c r="M961" s="31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  <c r="Z961" s="31" t="n"/>
      <c r="AA961" s="31" t="n"/>
      <c r="AB961" s="31" t="n"/>
      <c r="AC961" s="31" t="n"/>
      <c r="AD961" s="31" t="n"/>
      <c r="AE961" s="31" t="n"/>
      <c r="AF961" s="31" t="n"/>
      <c r="AG961" s="31" t="n"/>
      <c r="AH961" s="31" t="n"/>
      <c r="AI961" s="31" t="n"/>
      <c r="AJ961" s="31" t="n"/>
      <c r="AK961" s="31" t="n"/>
      <c r="AL961" s="31" t="n"/>
      <c r="AM961" s="31" t="n"/>
      <c r="AN961" s="31" t="n"/>
    </row>
    <row r="962">
      <c r="A962" s="31" t="n"/>
      <c r="B962" s="31" t="n"/>
      <c r="C962" s="31" t="n"/>
      <c r="D962" s="31" t="n"/>
      <c r="E962" s="31" t="n"/>
      <c r="F962" s="31" t="n"/>
      <c r="G962" s="31" t="n"/>
      <c r="H962" s="31" t="n"/>
      <c r="I962" s="31" t="n"/>
      <c r="J962" s="31" t="n"/>
      <c r="K962" s="31" t="n"/>
      <c r="L962" s="31" t="n"/>
      <c r="M962" s="31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  <c r="Z962" s="31" t="n"/>
      <c r="AA962" s="31" t="n"/>
      <c r="AB962" s="31" t="n"/>
      <c r="AC962" s="31" t="n"/>
      <c r="AD962" s="31" t="n"/>
      <c r="AE962" s="31" t="n"/>
      <c r="AF962" s="31" t="n"/>
      <c r="AG962" s="31" t="n"/>
      <c r="AH962" s="31" t="n"/>
      <c r="AI962" s="31" t="n"/>
      <c r="AJ962" s="31" t="n"/>
      <c r="AK962" s="31" t="n"/>
      <c r="AL962" s="31" t="n"/>
      <c r="AM962" s="31" t="n"/>
      <c r="AN962" s="31" t="n"/>
    </row>
    <row r="963">
      <c r="A963" s="31" t="n"/>
      <c r="B963" s="31" t="n"/>
      <c r="C963" s="31" t="n"/>
      <c r="D963" s="31" t="n"/>
      <c r="E963" s="31" t="n"/>
      <c r="F963" s="31" t="n"/>
      <c r="G963" s="31" t="n"/>
      <c r="H963" s="31" t="n"/>
      <c r="I963" s="31" t="n"/>
      <c r="J963" s="31" t="n"/>
      <c r="K963" s="31" t="n"/>
      <c r="L963" s="31" t="n"/>
      <c r="M963" s="31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  <c r="Z963" s="31" t="n"/>
      <c r="AA963" s="31" t="n"/>
      <c r="AB963" s="31" t="n"/>
      <c r="AC963" s="31" t="n"/>
      <c r="AD963" s="31" t="n"/>
      <c r="AE963" s="31" t="n"/>
      <c r="AF963" s="31" t="n"/>
      <c r="AG963" s="31" t="n"/>
      <c r="AH963" s="31" t="n"/>
      <c r="AI963" s="31" t="n"/>
      <c r="AJ963" s="31" t="n"/>
      <c r="AK963" s="31" t="n"/>
      <c r="AL963" s="31" t="n"/>
      <c r="AM963" s="31" t="n"/>
      <c r="AN963" s="31" t="n"/>
    </row>
    <row r="964">
      <c r="A964" s="31" t="n"/>
      <c r="B964" s="31" t="n"/>
      <c r="C964" s="31" t="n"/>
      <c r="D964" s="31" t="n"/>
      <c r="E964" s="31" t="n"/>
      <c r="F964" s="31" t="n"/>
      <c r="G964" s="31" t="n"/>
      <c r="H964" s="31" t="n"/>
      <c r="I964" s="31" t="n"/>
      <c r="J964" s="31" t="n"/>
      <c r="K964" s="31" t="n"/>
      <c r="L964" s="31" t="n"/>
      <c r="M964" s="31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  <c r="Z964" s="31" t="n"/>
      <c r="AA964" s="31" t="n"/>
      <c r="AB964" s="31" t="n"/>
      <c r="AC964" s="31" t="n"/>
      <c r="AD964" s="31" t="n"/>
      <c r="AE964" s="31" t="n"/>
      <c r="AF964" s="31" t="n"/>
      <c r="AG964" s="31" t="n"/>
      <c r="AH964" s="31" t="n"/>
      <c r="AI964" s="31" t="n"/>
      <c r="AJ964" s="31" t="n"/>
      <c r="AK964" s="31" t="n"/>
      <c r="AL964" s="31" t="n"/>
      <c r="AM964" s="31" t="n"/>
      <c r="AN964" s="31" t="n"/>
    </row>
    <row r="965">
      <c r="A965" s="31" t="n"/>
      <c r="B965" s="31" t="n"/>
      <c r="C965" s="31" t="n"/>
      <c r="D965" s="31" t="n"/>
      <c r="E965" s="31" t="n"/>
      <c r="F965" s="31" t="n"/>
      <c r="G965" s="31" t="n"/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  <c r="Z965" s="31" t="n"/>
      <c r="AA965" s="31" t="n"/>
      <c r="AB965" s="31" t="n"/>
      <c r="AC965" s="31" t="n"/>
      <c r="AD965" s="31" t="n"/>
      <c r="AE965" s="31" t="n"/>
      <c r="AF965" s="31" t="n"/>
      <c r="AG965" s="31" t="n"/>
      <c r="AH965" s="31" t="n"/>
      <c r="AI965" s="31" t="n"/>
      <c r="AJ965" s="31" t="n"/>
      <c r="AK965" s="31" t="n"/>
      <c r="AL965" s="31" t="n"/>
      <c r="AM965" s="31" t="n"/>
      <c r="AN965" s="31" t="n"/>
    </row>
    <row r="966">
      <c r="A966" s="31" t="n"/>
      <c r="B966" s="31" t="n"/>
      <c r="C966" s="31" t="n"/>
      <c r="D966" s="31" t="n"/>
      <c r="E966" s="31" t="n"/>
      <c r="F966" s="31" t="n"/>
      <c r="G966" s="31" t="n"/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  <c r="Z966" s="31" t="n"/>
      <c r="AA966" s="31" t="n"/>
      <c r="AB966" s="31" t="n"/>
      <c r="AC966" s="31" t="n"/>
      <c r="AD966" s="31" t="n"/>
      <c r="AE966" s="31" t="n"/>
      <c r="AF966" s="31" t="n"/>
      <c r="AG966" s="31" t="n"/>
      <c r="AH966" s="31" t="n"/>
      <c r="AI966" s="31" t="n"/>
      <c r="AJ966" s="31" t="n"/>
      <c r="AK966" s="31" t="n"/>
      <c r="AL966" s="31" t="n"/>
      <c r="AM966" s="31" t="n"/>
      <c r="AN966" s="31" t="n"/>
    </row>
    <row r="967">
      <c r="A967" s="31" t="n"/>
      <c r="B967" s="31" t="n"/>
      <c r="C967" s="31" t="n"/>
      <c r="D967" s="31" t="n"/>
      <c r="E967" s="31" t="n"/>
      <c r="F967" s="31" t="n"/>
      <c r="G967" s="31" t="n"/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  <c r="Z967" s="31" t="n"/>
      <c r="AA967" s="31" t="n"/>
      <c r="AB967" s="31" t="n"/>
      <c r="AC967" s="31" t="n"/>
      <c r="AD967" s="31" t="n"/>
      <c r="AE967" s="31" t="n"/>
      <c r="AF967" s="31" t="n"/>
      <c r="AG967" s="31" t="n"/>
      <c r="AH967" s="31" t="n"/>
      <c r="AI967" s="31" t="n"/>
      <c r="AJ967" s="31" t="n"/>
      <c r="AK967" s="31" t="n"/>
      <c r="AL967" s="31" t="n"/>
      <c r="AM967" s="31" t="n"/>
      <c r="AN967" s="31" t="n"/>
    </row>
    <row r="968">
      <c r="A968" s="31" t="n"/>
      <c r="B968" s="31" t="n"/>
      <c r="C968" s="31" t="n"/>
      <c r="D968" s="31" t="n"/>
      <c r="E968" s="31" t="n"/>
      <c r="F968" s="31" t="n"/>
      <c r="G968" s="31" t="n"/>
      <c r="H968" s="31" t="n"/>
      <c r="I968" s="31" t="n"/>
      <c r="J968" s="31" t="n"/>
      <c r="K968" s="31" t="n"/>
      <c r="L968" s="31" t="n"/>
      <c r="M968" s="31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  <c r="Z968" s="31" t="n"/>
      <c r="AA968" s="31" t="n"/>
      <c r="AB968" s="31" t="n"/>
      <c r="AC968" s="31" t="n"/>
      <c r="AD968" s="31" t="n"/>
      <c r="AE968" s="31" t="n"/>
      <c r="AF968" s="31" t="n"/>
      <c r="AG968" s="31" t="n"/>
      <c r="AH968" s="31" t="n"/>
      <c r="AI968" s="31" t="n"/>
      <c r="AJ968" s="31" t="n"/>
      <c r="AK968" s="31" t="n"/>
      <c r="AL968" s="31" t="n"/>
      <c r="AM968" s="31" t="n"/>
      <c r="AN968" s="31" t="n"/>
    </row>
    <row r="969">
      <c r="A969" s="31" t="n"/>
      <c r="B969" s="31" t="n"/>
      <c r="C969" s="31" t="n"/>
      <c r="D969" s="31" t="n"/>
      <c r="E969" s="31" t="n"/>
      <c r="F969" s="31" t="n"/>
      <c r="G969" s="31" t="n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  <c r="Z969" s="31" t="n"/>
      <c r="AA969" s="31" t="n"/>
      <c r="AB969" s="31" t="n"/>
      <c r="AC969" s="31" t="n"/>
      <c r="AD969" s="31" t="n"/>
      <c r="AE969" s="31" t="n"/>
      <c r="AF969" s="31" t="n"/>
      <c r="AG969" s="31" t="n"/>
      <c r="AH969" s="31" t="n"/>
      <c r="AI969" s="31" t="n"/>
      <c r="AJ969" s="31" t="n"/>
      <c r="AK969" s="31" t="n"/>
      <c r="AL969" s="31" t="n"/>
      <c r="AM969" s="31" t="n"/>
      <c r="AN969" s="31" t="n"/>
    </row>
    <row r="970">
      <c r="A970" s="31" t="n"/>
      <c r="B970" s="31" t="n"/>
      <c r="C970" s="31" t="n"/>
      <c r="D970" s="31" t="n"/>
      <c r="E970" s="31" t="n"/>
      <c r="F970" s="31" t="n"/>
      <c r="G970" s="31" t="n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  <c r="Z970" s="31" t="n"/>
      <c r="AA970" s="31" t="n"/>
      <c r="AB970" s="31" t="n"/>
      <c r="AC970" s="31" t="n"/>
      <c r="AD970" s="31" t="n"/>
      <c r="AE970" s="31" t="n"/>
      <c r="AF970" s="31" t="n"/>
      <c r="AG970" s="31" t="n"/>
      <c r="AH970" s="31" t="n"/>
      <c r="AI970" s="31" t="n"/>
      <c r="AJ970" s="31" t="n"/>
      <c r="AK970" s="31" t="n"/>
      <c r="AL970" s="31" t="n"/>
      <c r="AM970" s="31" t="n"/>
      <c r="AN970" s="31" t="n"/>
    </row>
    <row r="971">
      <c r="A971" s="31" t="n"/>
      <c r="B971" s="31" t="n"/>
      <c r="C971" s="31" t="n"/>
      <c r="D971" s="31" t="n"/>
      <c r="E971" s="31" t="n"/>
      <c r="F971" s="31" t="n"/>
      <c r="G971" s="31" t="n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  <c r="Z971" s="31" t="n"/>
      <c r="AA971" s="31" t="n"/>
      <c r="AB971" s="31" t="n"/>
      <c r="AC971" s="31" t="n"/>
      <c r="AD971" s="31" t="n"/>
      <c r="AE971" s="31" t="n"/>
      <c r="AF971" s="31" t="n"/>
      <c r="AG971" s="31" t="n"/>
      <c r="AH971" s="31" t="n"/>
      <c r="AI971" s="31" t="n"/>
      <c r="AJ971" s="31" t="n"/>
      <c r="AK971" s="31" t="n"/>
      <c r="AL971" s="31" t="n"/>
      <c r="AM971" s="31" t="n"/>
      <c r="AN971" s="31" t="n"/>
    </row>
    <row r="972">
      <c r="A972" s="31" t="n"/>
      <c r="B972" s="31" t="n"/>
      <c r="C972" s="31" t="n"/>
      <c r="D972" s="31" t="n"/>
      <c r="E972" s="31" t="n"/>
      <c r="F972" s="31" t="n"/>
      <c r="G972" s="31" t="n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  <c r="Z972" s="31" t="n"/>
      <c r="AA972" s="31" t="n"/>
      <c r="AB972" s="31" t="n"/>
      <c r="AC972" s="31" t="n"/>
      <c r="AD972" s="31" t="n"/>
      <c r="AE972" s="31" t="n"/>
      <c r="AF972" s="31" t="n"/>
      <c r="AG972" s="31" t="n"/>
      <c r="AH972" s="31" t="n"/>
      <c r="AI972" s="31" t="n"/>
      <c r="AJ972" s="31" t="n"/>
      <c r="AK972" s="31" t="n"/>
      <c r="AL972" s="31" t="n"/>
      <c r="AM972" s="31" t="n"/>
      <c r="AN972" s="31" t="n"/>
    </row>
    <row r="973">
      <c r="A973" s="31" t="n"/>
      <c r="B973" s="31" t="n"/>
      <c r="C973" s="31" t="n"/>
      <c r="D973" s="31" t="n"/>
      <c r="E973" s="31" t="n"/>
      <c r="F973" s="31" t="n"/>
      <c r="G973" s="31" t="n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  <c r="Z973" s="31" t="n"/>
      <c r="AA973" s="31" t="n"/>
      <c r="AB973" s="31" t="n"/>
      <c r="AC973" s="31" t="n"/>
      <c r="AD973" s="31" t="n"/>
      <c r="AE973" s="31" t="n"/>
      <c r="AF973" s="31" t="n"/>
      <c r="AG973" s="31" t="n"/>
      <c r="AH973" s="31" t="n"/>
      <c r="AI973" s="31" t="n"/>
      <c r="AJ973" s="31" t="n"/>
      <c r="AK973" s="31" t="n"/>
      <c r="AL973" s="31" t="n"/>
      <c r="AM973" s="31" t="n"/>
      <c r="AN973" s="31" t="n"/>
    </row>
    <row r="974">
      <c r="A974" s="31" t="n"/>
      <c r="B974" s="31" t="n"/>
      <c r="C974" s="31" t="n"/>
      <c r="D974" s="31" t="n"/>
      <c r="E974" s="31" t="n"/>
      <c r="F974" s="31" t="n"/>
      <c r="G974" s="31" t="n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  <c r="Z974" s="31" t="n"/>
      <c r="AA974" s="31" t="n"/>
      <c r="AB974" s="31" t="n"/>
      <c r="AC974" s="31" t="n"/>
      <c r="AD974" s="31" t="n"/>
      <c r="AE974" s="31" t="n"/>
      <c r="AF974" s="31" t="n"/>
      <c r="AG974" s="31" t="n"/>
      <c r="AH974" s="31" t="n"/>
      <c r="AI974" s="31" t="n"/>
      <c r="AJ974" s="31" t="n"/>
      <c r="AK974" s="31" t="n"/>
      <c r="AL974" s="31" t="n"/>
      <c r="AM974" s="31" t="n"/>
      <c r="AN974" s="31" t="n"/>
    </row>
    <row r="975">
      <c r="A975" s="31" t="n"/>
      <c r="B975" s="31" t="n"/>
      <c r="C975" s="31" t="n"/>
      <c r="D975" s="31" t="n"/>
      <c r="E975" s="31" t="n"/>
      <c r="F975" s="31" t="n"/>
      <c r="G975" s="31" t="n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  <c r="Z975" s="31" t="n"/>
      <c r="AA975" s="31" t="n"/>
      <c r="AB975" s="31" t="n"/>
      <c r="AC975" s="31" t="n"/>
      <c r="AD975" s="31" t="n"/>
      <c r="AE975" s="31" t="n"/>
      <c r="AF975" s="31" t="n"/>
      <c r="AG975" s="31" t="n"/>
      <c r="AH975" s="31" t="n"/>
      <c r="AI975" s="31" t="n"/>
      <c r="AJ975" s="31" t="n"/>
      <c r="AK975" s="31" t="n"/>
      <c r="AL975" s="31" t="n"/>
      <c r="AM975" s="31" t="n"/>
      <c r="AN975" s="31" t="n"/>
    </row>
    <row r="976">
      <c r="A976" s="31" t="n"/>
      <c r="B976" s="31" t="n"/>
      <c r="C976" s="31" t="n"/>
      <c r="D976" s="31" t="n"/>
      <c r="E976" s="31" t="n"/>
      <c r="F976" s="31" t="n"/>
      <c r="G976" s="31" t="n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  <c r="Z976" s="31" t="n"/>
      <c r="AA976" s="31" t="n"/>
      <c r="AB976" s="31" t="n"/>
      <c r="AC976" s="31" t="n"/>
      <c r="AD976" s="31" t="n"/>
      <c r="AE976" s="31" t="n"/>
      <c r="AF976" s="31" t="n"/>
      <c r="AG976" s="31" t="n"/>
      <c r="AH976" s="31" t="n"/>
      <c r="AI976" s="31" t="n"/>
      <c r="AJ976" s="31" t="n"/>
      <c r="AK976" s="31" t="n"/>
      <c r="AL976" s="31" t="n"/>
      <c r="AM976" s="31" t="n"/>
      <c r="AN976" s="31" t="n"/>
    </row>
    <row r="977">
      <c r="A977" s="31" t="n"/>
      <c r="B977" s="31" t="n"/>
      <c r="C977" s="31" t="n"/>
      <c r="D977" s="31" t="n"/>
      <c r="E977" s="31" t="n"/>
      <c r="F977" s="31" t="n"/>
      <c r="G977" s="31" t="n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  <c r="Z977" s="31" t="n"/>
      <c r="AA977" s="31" t="n"/>
      <c r="AB977" s="31" t="n"/>
      <c r="AC977" s="31" t="n"/>
      <c r="AD977" s="31" t="n"/>
      <c r="AE977" s="31" t="n"/>
      <c r="AF977" s="31" t="n"/>
      <c r="AG977" s="31" t="n"/>
      <c r="AH977" s="31" t="n"/>
      <c r="AI977" s="31" t="n"/>
      <c r="AJ977" s="31" t="n"/>
      <c r="AK977" s="31" t="n"/>
      <c r="AL977" s="31" t="n"/>
      <c r="AM977" s="31" t="n"/>
      <c r="AN977" s="31" t="n"/>
    </row>
    <row r="978">
      <c r="A978" s="31" t="n"/>
      <c r="B978" s="31" t="n"/>
      <c r="C978" s="31" t="n"/>
      <c r="D978" s="31" t="n"/>
      <c r="E978" s="31" t="n"/>
      <c r="F978" s="31" t="n"/>
      <c r="G978" s="31" t="n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  <c r="Z978" s="31" t="n"/>
      <c r="AA978" s="31" t="n"/>
      <c r="AB978" s="31" t="n"/>
      <c r="AC978" s="31" t="n"/>
      <c r="AD978" s="31" t="n"/>
      <c r="AE978" s="31" t="n"/>
      <c r="AF978" s="31" t="n"/>
      <c r="AG978" s="31" t="n"/>
      <c r="AH978" s="31" t="n"/>
      <c r="AI978" s="31" t="n"/>
      <c r="AJ978" s="31" t="n"/>
      <c r="AK978" s="31" t="n"/>
      <c r="AL978" s="31" t="n"/>
      <c r="AM978" s="31" t="n"/>
      <c r="AN978" s="31" t="n"/>
    </row>
    <row r="979">
      <c r="A979" s="31" t="n"/>
      <c r="B979" s="31" t="n"/>
      <c r="C979" s="31" t="n"/>
      <c r="D979" s="31" t="n"/>
      <c r="E979" s="31" t="n"/>
      <c r="F979" s="31" t="n"/>
      <c r="G979" s="31" t="n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  <c r="Z979" s="31" t="n"/>
      <c r="AA979" s="31" t="n"/>
      <c r="AB979" s="31" t="n"/>
      <c r="AC979" s="31" t="n"/>
      <c r="AD979" s="31" t="n"/>
      <c r="AE979" s="31" t="n"/>
      <c r="AF979" s="31" t="n"/>
      <c r="AG979" s="31" t="n"/>
      <c r="AH979" s="31" t="n"/>
      <c r="AI979" s="31" t="n"/>
      <c r="AJ979" s="31" t="n"/>
      <c r="AK979" s="31" t="n"/>
      <c r="AL979" s="31" t="n"/>
      <c r="AM979" s="31" t="n"/>
      <c r="AN979" s="31" t="n"/>
    </row>
    <row r="980">
      <c r="A980" s="31" t="n"/>
      <c r="B980" s="31" t="n"/>
      <c r="C980" s="31" t="n"/>
      <c r="D980" s="31" t="n"/>
      <c r="E980" s="31" t="n"/>
      <c r="F980" s="31" t="n"/>
      <c r="G980" s="31" t="n"/>
      <c r="H980" s="31" t="n"/>
      <c r="I980" s="31" t="n"/>
      <c r="J980" s="31" t="n"/>
      <c r="K980" s="31" t="n"/>
      <c r="L980" s="31" t="n"/>
      <c r="M980" s="31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  <c r="Z980" s="31" t="n"/>
      <c r="AA980" s="31" t="n"/>
      <c r="AB980" s="31" t="n"/>
      <c r="AC980" s="31" t="n"/>
      <c r="AD980" s="31" t="n"/>
      <c r="AE980" s="31" t="n"/>
      <c r="AF980" s="31" t="n"/>
      <c r="AG980" s="31" t="n"/>
      <c r="AH980" s="31" t="n"/>
      <c r="AI980" s="31" t="n"/>
      <c r="AJ980" s="31" t="n"/>
      <c r="AK980" s="31" t="n"/>
      <c r="AL980" s="31" t="n"/>
      <c r="AM980" s="31" t="n"/>
      <c r="AN980" s="31" t="n"/>
    </row>
    <row r="981">
      <c r="A981" s="31" t="n"/>
      <c r="B981" s="31" t="n"/>
      <c r="C981" s="31" t="n"/>
      <c r="D981" s="31" t="n"/>
      <c r="E981" s="31" t="n"/>
      <c r="F981" s="31" t="n"/>
      <c r="G981" s="31" t="n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  <c r="Z981" s="31" t="n"/>
      <c r="AA981" s="31" t="n"/>
      <c r="AB981" s="31" t="n"/>
      <c r="AC981" s="31" t="n"/>
      <c r="AD981" s="31" t="n"/>
      <c r="AE981" s="31" t="n"/>
      <c r="AF981" s="31" t="n"/>
      <c r="AG981" s="31" t="n"/>
      <c r="AH981" s="31" t="n"/>
      <c r="AI981" s="31" t="n"/>
      <c r="AJ981" s="31" t="n"/>
      <c r="AK981" s="31" t="n"/>
      <c r="AL981" s="31" t="n"/>
      <c r="AM981" s="31" t="n"/>
      <c r="AN981" s="31" t="n"/>
    </row>
    <row r="982">
      <c r="A982" s="31" t="n"/>
      <c r="B982" s="31" t="n"/>
      <c r="C982" s="31" t="n"/>
      <c r="D982" s="31" t="n"/>
      <c r="E982" s="31" t="n"/>
      <c r="F982" s="31" t="n"/>
      <c r="G982" s="31" t="n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  <c r="Z982" s="31" t="n"/>
      <c r="AA982" s="31" t="n"/>
      <c r="AB982" s="31" t="n"/>
      <c r="AC982" s="31" t="n"/>
      <c r="AD982" s="31" t="n"/>
      <c r="AE982" s="31" t="n"/>
      <c r="AF982" s="31" t="n"/>
      <c r="AG982" s="31" t="n"/>
      <c r="AH982" s="31" t="n"/>
      <c r="AI982" s="31" t="n"/>
      <c r="AJ982" s="31" t="n"/>
      <c r="AK982" s="31" t="n"/>
      <c r="AL982" s="31" t="n"/>
      <c r="AM982" s="31" t="n"/>
      <c r="AN982" s="31" t="n"/>
    </row>
    <row r="983">
      <c r="A983" s="31" t="n"/>
      <c r="B983" s="31" t="n"/>
      <c r="C983" s="31" t="n"/>
      <c r="D983" s="31" t="n"/>
      <c r="E983" s="31" t="n"/>
      <c r="F983" s="31" t="n"/>
      <c r="G983" s="31" t="n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  <c r="Z983" s="31" t="n"/>
      <c r="AA983" s="31" t="n"/>
      <c r="AB983" s="31" t="n"/>
      <c r="AC983" s="31" t="n"/>
      <c r="AD983" s="31" t="n"/>
      <c r="AE983" s="31" t="n"/>
      <c r="AF983" s="31" t="n"/>
      <c r="AG983" s="31" t="n"/>
      <c r="AH983" s="31" t="n"/>
      <c r="AI983" s="31" t="n"/>
      <c r="AJ983" s="31" t="n"/>
      <c r="AK983" s="31" t="n"/>
      <c r="AL983" s="31" t="n"/>
      <c r="AM983" s="31" t="n"/>
      <c r="AN983" s="31" t="n"/>
    </row>
    <row r="984">
      <c r="A984" s="31" t="n"/>
      <c r="B984" s="31" t="n"/>
      <c r="C984" s="31" t="n"/>
      <c r="D984" s="31" t="n"/>
      <c r="E984" s="31" t="n"/>
      <c r="F984" s="31" t="n"/>
      <c r="G984" s="31" t="n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  <c r="Z984" s="31" t="n"/>
      <c r="AA984" s="31" t="n"/>
      <c r="AB984" s="31" t="n"/>
      <c r="AC984" s="31" t="n"/>
      <c r="AD984" s="31" t="n"/>
      <c r="AE984" s="31" t="n"/>
      <c r="AF984" s="31" t="n"/>
      <c r="AG984" s="31" t="n"/>
      <c r="AH984" s="31" t="n"/>
      <c r="AI984" s="31" t="n"/>
      <c r="AJ984" s="31" t="n"/>
      <c r="AK984" s="31" t="n"/>
      <c r="AL984" s="31" t="n"/>
      <c r="AM984" s="31" t="n"/>
      <c r="AN984" s="31" t="n"/>
    </row>
    <row r="985">
      <c r="A985" s="31" t="n"/>
      <c r="B985" s="31" t="n"/>
      <c r="C985" s="31" t="n"/>
      <c r="D985" s="31" t="n"/>
      <c r="E985" s="31" t="n"/>
      <c r="F985" s="31" t="n"/>
      <c r="G985" s="31" t="n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  <c r="Z985" s="31" t="n"/>
      <c r="AA985" s="31" t="n"/>
      <c r="AB985" s="31" t="n"/>
      <c r="AC985" s="31" t="n"/>
      <c r="AD985" s="31" t="n"/>
      <c r="AE985" s="31" t="n"/>
      <c r="AF985" s="31" t="n"/>
      <c r="AG985" s="31" t="n"/>
      <c r="AH985" s="31" t="n"/>
      <c r="AI985" s="31" t="n"/>
      <c r="AJ985" s="31" t="n"/>
      <c r="AK985" s="31" t="n"/>
      <c r="AL985" s="31" t="n"/>
      <c r="AM985" s="31" t="n"/>
      <c r="AN985" s="31" t="n"/>
    </row>
    <row r="986">
      <c r="A986" s="31" t="n"/>
      <c r="B986" s="31" t="n"/>
      <c r="C986" s="31" t="n"/>
      <c r="D986" s="31" t="n"/>
      <c r="E986" s="31" t="n"/>
      <c r="F986" s="31" t="n"/>
      <c r="G986" s="31" t="n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  <c r="Z986" s="31" t="n"/>
      <c r="AA986" s="31" t="n"/>
      <c r="AB986" s="31" t="n"/>
      <c r="AC986" s="31" t="n"/>
      <c r="AD986" s="31" t="n"/>
      <c r="AE986" s="31" t="n"/>
      <c r="AF986" s="31" t="n"/>
      <c r="AG986" s="31" t="n"/>
      <c r="AH986" s="31" t="n"/>
      <c r="AI986" s="31" t="n"/>
      <c r="AJ986" s="31" t="n"/>
      <c r="AK986" s="31" t="n"/>
      <c r="AL986" s="31" t="n"/>
      <c r="AM986" s="31" t="n"/>
      <c r="AN986" s="31" t="n"/>
    </row>
    <row r="987">
      <c r="A987" s="31" t="n"/>
      <c r="B987" s="31" t="n"/>
      <c r="C987" s="31" t="n"/>
      <c r="D987" s="31" t="n"/>
      <c r="E987" s="31" t="n"/>
      <c r="F987" s="31" t="n"/>
      <c r="G987" s="31" t="n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  <c r="Z987" s="31" t="n"/>
      <c r="AA987" s="31" t="n"/>
      <c r="AB987" s="31" t="n"/>
      <c r="AC987" s="31" t="n"/>
      <c r="AD987" s="31" t="n"/>
      <c r="AE987" s="31" t="n"/>
      <c r="AF987" s="31" t="n"/>
      <c r="AG987" s="31" t="n"/>
      <c r="AH987" s="31" t="n"/>
      <c r="AI987" s="31" t="n"/>
      <c r="AJ987" s="31" t="n"/>
      <c r="AK987" s="31" t="n"/>
      <c r="AL987" s="31" t="n"/>
      <c r="AM987" s="31" t="n"/>
      <c r="AN987" s="31" t="n"/>
    </row>
    <row r="988">
      <c r="A988" s="31" t="n"/>
      <c r="B988" s="31" t="n"/>
      <c r="C988" s="31" t="n"/>
      <c r="D988" s="31" t="n"/>
      <c r="E988" s="31" t="n"/>
      <c r="F988" s="31" t="n"/>
      <c r="G988" s="31" t="n"/>
      <c r="H988" s="31" t="n"/>
      <c r="I988" s="31" t="n"/>
      <c r="J988" s="31" t="n"/>
      <c r="K988" s="31" t="n"/>
      <c r="L988" s="31" t="n"/>
      <c r="M988" s="31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  <c r="Z988" s="31" t="n"/>
      <c r="AA988" s="31" t="n"/>
      <c r="AB988" s="31" t="n"/>
      <c r="AC988" s="31" t="n"/>
      <c r="AD988" s="31" t="n"/>
      <c r="AE988" s="31" t="n"/>
      <c r="AF988" s="31" t="n"/>
      <c r="AG988" s="31" t="n"/>
      <c r="AH988" s="31" t="n"/>
      <c r="AI988" s="31" t="n"/>
      <c r="AJ988" s="31" t="n"/>
      <c r="AK988" s="31" t="n"/>
      <c r="AL988" s="31" t="n"/>
      <c r="AM988" s="31" t="n"/>
      <c r="AN988" s="31" t="n"/>
    </row>
    <row r="989">
      <c r="A989" s="31" t="n"/>
      <c r="B989" s="31" t="n"/>
      <c r="C989" s="31" t="n"/>
      <c r="D989" s="31" t="n"/>
      <c r="E989" s="31" t="n"/>
      <c r="F989" s="31" t="n"/>
      <c r="G989" s="31" t="n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  <c r="Z989" s="31" t="n"/>
      <c r="AA989" s="31" t="n"/>
      <c r="AB989" s="31" t="n"/>
      <c r="AC989" s="31" t="n"/>
      <c r="AD989" s="31" t="n"/>
      <c r="AE989" s="31" t="n"/>
      <c r="AF989" s="31" t="n"/>
      <c r="AG989" s="31" t="n"/>
      <c r="AH989" s="31" t="n"/>
      <c r="AI989" s="31" t="n"/>
      <c r="AJ989" s="31" t="n"/>
      <c r="AK989" s="31" t="n"/>
      <c r="AL989" s="31" t="n"/>
      <c r="AM989" s="31" t="n"/>
      <c r="AN989" s="31" t="n"/>
    </row>
    <row r="990">
      <c r="A990" s="31" t="n"/>
      <c r="B990" s="31" t="n"/>
      <c r="C990" s="31" t="n"/>
      <c r="D990" s="31" t="n"/>
      <c r="E990" s="31" t="n"/>
      <c r="F990" s="31" t="n"/>
      <c r="G990" s="31" t="n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  <c r="Z990" s="31" t="n"/>
      <c r="AA990" s="31" t="n"/>
      <c r="AB990" s="31" t="n"/>
      <c r="AC990" s="31" t="n"/>
      <c r="AD990" s="31" t="n"/>
      <c r="AE990" s="31" t="n"/>
      <c r="AF990" s="31" t="n"/>
      <c r="AG990" s="31" t="n"/>
      <c r="AH990" s="31" t="n"/>
      <c r="AI990" s="31" t="n"/>
      <c r="AJ990" s="31" t="n"/>
      <c r="AK990" s="31" t="n"/>
      <c r="AL990" s="31" t="n"/>
      <c r="AM990" s="31" t="n"/>
      <c r="AN990" s="31" t="n"/>
    </row>
    <row r="991">
      <c r="A991" s="31" t="n"/>
      <c r="B991" s="31" t="n"/>
      <c r="C991" s="31" t="n"/>
      <c r="D991" s="31" t="n"/>
      <c r="E991" s="31" t="n"/>
      <c r="F991" s="31" t="n"/>
      <c r="G991" s="31" t="n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1" t="n"/>
      <c r="Z991" s="31" t="n"/>
      <c r="AA991" s="31" t="n"/>
      <c r="AB991" s="31" t="n"/>
      <c r="AC991" s="31" t="n"/>
      <c r="AD991" s="31" t="n"/>
      <c r="AE991" s="31" t="n"/>
      <c r="AF991" s="31" t="n"/>
      <c r="AG991" s="31" t="n"/>
      <c r="AH991" s="31" t="n"/>
      <c r="AI991" s="31" t="n"/>
      <c r="AJ991" s="31" t="n"/>
      <c r="AK991" s="31" t="n"/>
      <c r="AL991" s="31" t="n"/>
      <c r="AM991" s="31" t="n"/>
      <c r="AN991" s="31" t="n"/>
    </row>
    <row r="992">
      <c r="A992" s="31" t="n"/>
      <c r="B992" s="31" t="n"/>
      <c r="C992" s="31" t="n"/>
      <c r="D992" s="31" t="n"/>
      <c r="E992" s="31" t="n"/>
      <c r="F992" s="31" t="n"/>
      <c r="G992" s="31" t="n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1" t="n"/>
      <c r="Z992" s="31" t="n"/>
      <c r="AA992" s="31" t="n"/>
      <c r="AB992" s="31" t="n"/>
      <c r="AC992" s="31" t="n"/>
      <c r="AD992" s="31" t="n"/>
      <c r="AE992" s="31" t="n"/>
      <c r="AF992" s="31" t="n"/>
      <c r="AG992" s="31" t="n"/>
      <c r="AH992" s="31" t="n"/>
      <c r="AI992" s="31" t="n"/>
      <c r="AJ992" s="31" t="n"/>
      <c r="AK992" s="31" t="n"/>
      <c r="AL992" s="31" t="n"/>
      <c r="AM992" s="31" t="n"/>
      <c r="AN992" s="31" t="n"/>
    </row>
    <row r="993">
      <c r="A993" s="31" t="n"/>
      <c r="B993" s="31" t="n"/>
      <c r="C993" s="31" t="n"/>
      <c r="D993" s="31" t="n"/>
      <c r="E993" s="31" t="n"/>
      <c r="F993" s="31" t="n"/>
      <c r="G993" s="31" t="n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1" t="n"/>
      <c r="Z993" s="31" t="n"/>
      <c r="AA993" s="31" t="n"/>
      <c r="AB993" s="31" t="n"/>
      <c r="AC993" s="31" t="n"/>
      <c r="AD993" s="31" t="n"/>
      <c r="AE993" s="31" t="n"/>
      <c r="AF993" s="31" t="n"/>
      <c r="AG993" s="31" t="n"/>
      <c r="AH993" s="31" t="n"/>
      <c r="AI993" s="31" t="n"/>
      <c r="AJ993" s="31" t="n"/>
      <c r="AK993" s="31" t="n"/>
      <c r="AL993" s="31" t="n"/>
      <c r="AM993" s="31" t="n"/>
      <c r="AN993" s="31" t="n"/>
    </row>
    <row r="994">
      <c r="A994" s="31" t="n"/>
      <c r="B994" s="31" t="n"/>
      <c r="C994" s="31" t="n"/>
      <c r="D994" s="31" t="n"/>
      <c r="E994" s="31" t="n"/>
      <c r="F994" s="31" t="n"/>
      <c r="G994" s="31" t="n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1" t="n"/>
      <c r="Z994" s="31" t="n"/>
      <c r="AA994" s="31" t="n"/>
      <c r="AB994" s="31" t="n"/>
      <c r="AC994" s="31" t="n"/>
      <c r="AD994" s="31" t="n"/>
      <c r="AE994" s="31" t="n"/>
      <c r="AF994" s="31" t="n"/>
      <c r="AG994" s="31" t="n"/>
      <c r="AH994" s="31" t="n"/>
      <c r="AI994" s="31" t="n"/>
      <c r="AJ994" s="31" t="n"/>
      <c r="AK994" s="31" t="n"/>
      <c r="AL994" s="31" t="n"/>
      <c r="AM994" s="31" t="n"/>
      <c r="AN994" s="31" t="n"/>
    </row>
    <row r="995">
      <c r="A995" s="31" t="n"/>
      <c r="B995" s="31" t="n"/>
      <c r="C995" s="31" t="n"/>
      <c r="D995" s="31" t="n"/>
      <c r="E995" s="31" t="n"/>
      <c r="F995" s="31" t="n"/>
      <c r="G995" s="31" t="n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1" t="n"/>
      <c r="Z995" s="31" t="n"/>
      <c r="AA995" s="31" t="n"/>
      <c r="AB995" s="31" t="n"/>
      <c r="AC995" s="31" t="n"/>
      <c r="AD995" s="31" t="n"/>
      <c r="AE995" s="31" t="n"/>
      <c r="AF995" s="31" t="n"/>
      <c r="AG995" s="31" t="n"/>
      <c r="AH995" s="31" t="n"/>
      <c r="AI995" s="31" t="n"/>
      <c r="AJ995" s="31" t="n"/>
      <c r="AK995" s="31" t="n"/>
      <c r="AL995" s="31" t="n"/>
      <c r="AM995" s="31" t="n"/>
      <c r="AN995" s="31" t="n"/>
    </row>
    <row r="996">
      <c r="A996" s="31" t="n"/>
      <c r="B996" s="31" t="n"/>
      <c r="C996" s="31" t="n"/>
      <c r="D996" s="31" t="n"/>
      <c r="E996" s="31" t="n"/>
      <c r="F996" s="31" t="n"/>
      <c r="G996" s="31" t="n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1" t="n"/>
      <c r="Z996" s="31" t="n"/>
      <c r="AA996" s="31" t="n"/>
      <c r="AB996" s="31" t="n"/>
      <c r="AC996" s="31" t="n"/>
      <c r="AD996" s="31" t="n"/>
      <c r="AE996" s="31" t="n"/>
      <c r="AF996" s="31" t="n"/>
      <c r="AG996" s="31" t="n"/>
      <c r="AH996" s="31" t="n"/>
      <c r="AI996" s="31" t="n"/>
      <c r="AJ996" s="31" t="n"/>
      <c r="AK996" s="31" t="n"/>
      <c r="AL996" s="31" t="n"/>
      <c r="AM996" s="31" t="n"/>
      <c r="AN996" s="31" t="n"/>
    </row>
    <row r="997">
      <c r="A997" s="31" t="n"/>
      <c r="B997" s="31" t="n"/>
      <c r="C997" s="31" t="n"/>
      <c r="D997" s="31" t="n"/>
      <c r="E997" s="31" t="n"/>
      <c r="F997" s="31" t="n"/>
      <c r="G997" s="31" t="n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1" t="n"/>
      <c r="Z997" s="31" t="n"/>
      <c r="AA997" s="31" t="n"/>
      <c r="AB997" s="31" t="n"/>
      <c r="AC997" s="31" t="n"/>
      <c r="AD997" s="31" t="n"/>
      <c r="AE997" s="31" t="n"/>
      <c r="AF997" s="31" t="n"/>
      <c r="AG997" s="31" t="n"/>
      <c r="AH997" s="31" t="n"/>
      <c r="AI997" s="31" t="n"/>
      <c r="AJ997" s="31" t="n"/>
      <c r="AK997" s="31" t="n"/>
      <c r="AL997" s="31" t="n"/>
      <c r="AM997" s="31" t="n"/>
      <c r="AN997" s="31" t="n"/>
    </row>
    <row r="998">
      <c r="A998" s="31" t="n"/>
      <c r="B998" s="31" t="n"/>
      <c r="C998" s="31" t="n"/>
      <c r="D998" s="31" t="n"/>
      <c r="E998" s="31" t="n"/>
      <c r="F998" s="31" t="n"/>
      <c r="G998" s="31" t="n"/>
      <c r="H998" s="31" t="n"/>
      <c r="I998" s="31" t="n"/>
      <c r="J998" s="31" t="n"/>
      <c r="K998" s="31" t="n"/>
      <c r="L998" s="31" t="n"/>
      <c r="M998" s="31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1" t="n"/>
      <c r="Z998" s="31" t="n"/>
      <c r="AA998" s="31" t="n"/>
      <c r="AB998" s="31" t="n"/>
      <c r="AC998" s="31" t="n"/>
      <c r="AD998" s="31" t="n"/>
      <c r="AE998" s="31" t="n"/>
      <c r="AF998" s="31" t="n"/>
      <c r="AG998" s="31" t="n"/>
      <c r="AH998" s="31" t="n"/>
      <c r="AI998" s="31" t="n"/>
      <c r="AJ998" s="31" t="n"/>
      <c r="AK998" s="31" t="n"/>
      <c r="AL998" s="31" t="n"/>
      <c r="AM998" s="31" t="n"/>
      <c r="AN998" s="31" t="n"/>
    </row>
    <row r="999">
      <c r="A999" s="31" t="n"/>
      <c r="B999" s="31" t="n"/>
      <c r="C999" s="31" t="n"/>
      <c r="D999" s="31" t="n"/>
      <c r="E999" s="31" t="n"/>
      <c r="F999" s="31" t="n"/>
      <c r="G999" s="31" t="n"/>
      <c r="H999" s="31" t="n"/>
      <c r="I999" s="31" t="n"/>
      <c r="J999" s="31" t="n"/>
      <c r="K999" s="31" t="n"/>
      <c r="L999" s="31" t="n"/>
      <c r="M999" s="31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1" t="n"/>
      <c r="Z999" s="31" t="n"/>
      <c r="AA999" s="31" t="n"/>
      <c r="AB999" s="31" t="n"/>
      <c r="AC999" s="31" t="n"/>
      <c r="AD999" s="31" t="n"/>
      <c r="AE999" s="31" t="n"/>
      <c r="AF999" s="31" t="n"/>
      <c r="AG999" s="31" t="n"/>
      <c r="AH999" s="31" t="n"/>
      <c r="AI999" s="31" t="n"/>
      <c r="AJ999" s="31" t="n"/>
      <c r="AK999" s="31" t="n"/>
      <c r="AL999" s="31" t="n"/>
      <c r="AM999" s="31" t="n"/>
      <c r="AN999" s="31" t="n"/>
    </row>
    <row r="1000">
      <c r="A1000" s="31" t="n"/>
      <c r="B1000" s="31" t="n"/>
      <c r="C1000" s="31" t="n"/>
      <c r="D1000" s="31" t="n"/>
      <c r="E1000" s="31" t="n"/>
      <c r="F1000" s="31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1" t="n"/>
      <c r="Z1000" s="31" t="n"/>
      <c r="AA1000" s="31" t="n"/>
      <c r="AB1000" s="31" t="n"/>
      <c r="AC1000" s="31" t="n"/>
      <c r="AD1000" s="31" t="n"/>
      <c r="AE1000" s="31" t="n"/>
      <c r="AF1000" s="31" t="n"/>
      <c r="AG1000" s="31" t="n"/>
      <c r="AH1000" s="31" t="n"/>
      <c r="AI1000" s="31" t="n"/>
      <c r="AJ1000" s="31" t="n"/>
      <c r="AK1000" s="31" t="n"/>
      <c r="AL1000" s="31" t="n"/>
      <c r="AM1000" s="31" t="n"/>
      <c r="AN1000" s="3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227"/>
  <sheetViews>
    <sheetView workbookViewId="0">
      <selection activeCell="A1" sqref="A1"/>
    </sheetView>
  </sheetViews>
  <sheetFormatPr baseColWidth="8" defaultColWidth="14.43" defaultRowHeight="15" customHeight="1"/>
  <cols>
    <col width="36.14" customWidth="1" style="42" min="1" max="1"/>
  </cols>
  <sheetData>
    <row r="1">
      <c r="A1" s="36" t="inlineStr">
        <is>
          <t>store_name</t>
        </is>
      </c>
      <c r="B1" s="36" t="inlineStr">
        <is>
          <t>Planned CC Associate</t>
        </is>
      </c>
    </row>
    <row r="2">
      <c r="A2" s="36" t="inlineStr">
        <is>
          <t>BEL-Khanapur Road</t>
        </is>
      </c>
      <c r="B2" s="36" t="n">
        <v>3</v>
      </c>
    </row>
    <row r="3">
      <c r="A3" s="36" t="inlineStr">
        <is>
          <t>BEL-Sector 12</t>
        </is>
      </c>
      <c r="B3" s="36" t="n">
        <v>3</v>
      </c>
    </row>
    <row r="4">
      <c r="A4" s="36" t="inlineStr">
        <is>
          <t>BLR - Bhadrappa Layout</t>
        </is>
      </c>
      <c r="B4" s="36" t="n">
        <v>3</v>
      </c>
    </row>
    <row r="5">
      <c r="A5" s="36" t="inlineStr">
        <is>
          <t>BLR- Sonnenahalli New</t>
        </is>
      </c>
      <c r="B5" s="36" t="n">
        <v>4</v>
      </c>
    </row>
    <row r="6">
      <c r="A6" s="36" t="inlineStr">
        <is>
          <t>BLR-27th Main Road</t>
        </is>
      </c>
      <c r="B6" s="36" t="n">
        <v>3</v>
      </c>
    </row>
    <row r="7">
      <c r="A7" s="36" t="inlineStr">
        <is>
          <t>BLR-Abbigere</t>
        </is>
      </c>
      <c r="B7" s="36" t="n">
        <v>2</v>
      </c>
    </row>
    <row r="8">
      <c r="A8" s="36" t="inlineStr">
        <is>
          <t>BLR-Agrahara Road</t>
        </is>
      </c>
      <c r="B8" s="36" t="n">
        <v>3</v>
      </c>
    </row>
    <row r="9">
      <c r="A9" s="36" t="inlineStr">
        <is>
          <t>BLR-Anjanapura</t>
        </is>
      </c>
      <c r="B9" s="36" t="n">
        <v>1</v>
      </c>
    </row>
    <row r="10">
      <c r="A10" s="36" t="inlineStr">
        <is>
          <t>BLR-Arekere</t>
        </is>
      </c>
      <c r="B10" s="36" t="n">
        <v>3</v>
      </c>
    </row>
    <row r="11">
      <c r="A11" s="36" t="inlineStr">
        <is>
          <t>BLR-Aswath Nagar</t>
        </is>
      </c>
      <c r="B11" s="36" t="n">
        <v>3</v>
      </c>
    </row>
    <row r="12">
      <c r="A12" s="36" t="inlineStr">
        <is>
          <t>BLR-Attibele</t>
        </is>
      </c>
      <c r="B12" s="36" t="n">
        <v>1</v>
      </c>
    </row>
    <row r="13">
      <c r="A13" s="36" t="inlineStr">
        <is>
          <t>BLR-Avalahalli Main</t>
        </is>
      </c>
      <c r="B13" s="36" t="n">
        <v>3</v>
      </c>
    </row>
    <row r="14">
      <c r="A14" s="36" t="inlineStr">
        <is>
          <t>BLR-Bagalakunte</t>
        </is>
      </c>
      <c r="B14" s="36" t="n">
        <v>3</v>
      </c>
    </row>
    <row r="15">
      <c r="A15" s="36" t="inlineStr">
        <is>
          <t>BLR-Bagalur</t>
        </is>
      </c>
      <c r="B15" s="36" t="n">
        <v>4</v>
      </c>
    </row>
    <row r="16">
      <c r="A16" s="36" t="inlineStr">
        <is>
          <t>BLR-Banashankari Network</t>
        </is>
      </c>
      <c r="B16" s="36" t="n">
        <v>4</v>
      </c>
    </row>
    <row r="17">
      <c r="A17" s="36" t="inlineStr">
        <is>
          <t>BLR-Banashankari New</t>
        </is>
      </c>
      <c r="B17" s="36" t="n">
        <v>3</v>
      </c>
    </row>
    <row r="18">
      <c r="A18" s="36" t="inlineStr">
        <is>
          <t>BLR-Banjara Layout</t>
        </is>
      </c>
      <c r="B18" s="36" t="n">
        <v>3</v>
      </c>
    </row>
    <row r="19">
      <c r="A19" s="36" t="inlineStr">
        <is>
          <t>BLR-BANNERGHATTA</t>
        </is>
      </c>
      <c r="B19" s="36" t="n">
        <v>3</v>
      </c>
    </row>
    <row r="20">
      <c r="A20" s="36" t="inlineStr">
        <is>
          <t>BLR-Bannerghatta Network</t>
        </is>
      </c>
      <c r="B20" s="36" t="n">
        <v>4</v>
      </c>
    </row>
    <row r="21">
      <c r="A21" s="36" t="inlineStr">
        <is>
          <t>BLR-Bannerghatta Network 2</t>
        </is>
      </c>
      <c r="B21" s="36" t="n">
        <v>3</v>
      </c>
    </row>
    <row r="22">
      <c r="A22" s="36" t="inlineStr">
        <is>
          <t>BLR-BASAVANAPURA</t>
        </is>
      </c>
      <c r="B22" s="36" t="n">
        <v>3</v>
      </c>
    </row>
    <row r="23">
      <c r="A23" s="36" t="inlineStr">
        <is>
          <t>BLR-Basavanapura Network</t>
        </is>
      </c>
      <c r="B23" s="36" t="n">
        <v>4</v>
      </c>
    </row>
    <row r="24">
      <c r="A24" s="36" t="inlineStr">
        <is>
          <t>BLR-BASAVANAPURA NETWORK 2</t>
        </is>
      </c>
      <c r="B24" s="36" t="n">
        <v>3</v>
      </c>
    </row>
    <row r="25">
      <c r="A25" s="36" t="inlineStr">
        <is>
          <t>BLR-Belathur</t>
        </is>
      </c>
      <c r="B25" s="36" t="n">
        <v>4</v>
      </c>
    </row>
    <row r="26">
      <c r="A26" s="36" t="inlineStr">
        <is>
          <t>BLR-BELLANDUR - 2</t>
        </is>
      </c>
      <c r="B26" s="36" t="n">
        <v>4</v>
      </c>
    </row>
    <row r="27">
      <c r="A27" s="36" t="inlineStr">
        <is>
          <t>BLR-Bellandur 6</t>
        </is>
      </c>
      <c r="B27" s="36" t="n">
        <v>4</v>
      </c>
    </row>
    <row r="28">
      <c r="A28" s="36" t="inlineStr">
        <is>
          <t>BLR-Bellandur new</t>
        </is>
      </c>
      <c r="B28" s="36" t="n">
        <v>4</v>
      </c>
    </row>
    <row r="29">
      <c r="A29" s="36" t="inlineStr">
        <is>
          <t>BLR-Bellandur-3</t>
        </is>
      </c>
      <c r="B29" s="36" t="n">
        <v>4</v>
      </c>
    </row>
    <row r="30">
      <c r="A30" s="36" t="inlineStr">
        <is>
          <t>BLR-BELLANDUR-4</t>
        </is>
      </c>
      <c r="B30" s="36" t="n">
        <v>3</v>
      </c>
    </row>
    <row r="31">
      <c r="A31" s="36" t="inlineStr">
        <is>
          <t>BLR-Bellandur-5</t>
        </is>
      </c>
      <c r="B31" s="36" t="n">
        <v>3</v>
      </c>
    </row>
    <row r="32">
      <c r="A32" s="36" t="inlineStr">
        <is>
          <t>BLR-BEML Layout</t>
        </is>
      </c>
      <c r="B32" s="36" t="n">
        <v>4</v>
      </c>
    </row>
    <row r="33">
      <c r="A33" s="36" t="inlineStr">
        <is>
          <t>BLR-BHADRAPPA LAYOUT NETWORK</t>
        </is>
      </c>
      <c r="B33" s="36" t="n">
        <v>3</v>
      </c>
    </row>
    <row r="34">
      <c r="A34" s="36" t="inlineStr">
        <is>
          <t>BLR-Bidaraguppe</t>
        </is>
      </c>
      <c r="B34" s="36" t="n">
        <v>2</v>
      </c>
    </row>
    <row r="35">
      <c r="A35" s="36" t="inlineStr">
        <is>
          <t>BLR-Bommanahalli</t>
        </is>
      </c>
      <c r="B35" s="36" t="n">
        <v>1</v>
      </c>
    </row>
    <row r="36">
      <c r="A36" s="36" t="inlineStr">
        <is>
          <t>BLR-Bommasandra</t>
        </is>
      </c>
      <c r="B36" s="36" t="n">
        <v>4</v>
      </c>
    </row>
    <row r="37">
      <c r="A37" s="36" t="inlineStr">
        <is>
          <t>BLR-Brookfield Network</t>
        </is>
      </c>
      <c r="B37" s="36" t="n">
        <v>3</v>
      </c>
    </row>
    <row r="38">
      <c r="A38" s="36" t="inlineStr">
        <is>
          <t>BLR-Brookfield Network-2</t>
        </is>
      </c>
      <c r="B38" s="36" t="n">
        <v>4</v>
      </c>
    </row>
    <row r="39">
      <c r="A39" s="36" t="inlineStr">
        <is>
          <t>BLR-BTM Layout Network-3</t>
        </is>
      </c>
      <c r="B39" s="36" t="n">
        <v>4</v>
      </c>
    </row>
    <row r="40">
      <c r="A40" s="36" t="inlineStr">
        <is>
          <t>BLR-BTM LAYOUT NEW</t>
        </is>
      </c>
      <c r="B40" s="36" t="n">
        <v>4</v>
      </c>
    </row>
    <row r="41">
      <c r="A41" s="36" t="inlineStr">
        <is>
          <t>BLR-BTM-2 New</t>
        </is>
      </c>
      <c r="B41" s="36" t="n">
        <v>4</v>
      </c>
    </row>
    <row r="42">
      <c r="A42" s="36" t="inlineStr">
        <is>
          <t>BLR-BTM-3</t>
        </is>
      </c>
      <c r="B42" s="36" t="n">
        <v>4</v>
      </c>
    </row>
    <row r="43">
      <c r="A43" s="36" t="inlineStr">
        <is>
          <t>BLR-Budigere Cross</t>
        </is>
      </c>
      <c r="B43" s="36" t="n">
        <v>3</v>
      </c>
    </row>
    <row r="44">
      <c r="A44" s="36" t="inlineStr">
        <is>
          <t>BLR-Carmelaram</t>
        </is>
      </c>
      <c r="B44" s="36" t="n">
        <v>3</v>
      </c>
    </row>
    <row r="45">
      <c r="A45" s="36" t="inlineStr">
        <is>
          <t>BLR-Challakere</t>
        </is>
      </c>
      <c r="B45" s="36" t="n">
        <v>4</v>
      </c>
    </row>
    <row r="46">
      <c r="A46" s="36" t="inlineStr">
        <is>
          <t>BLR-Chamrajpet</t>
        </is>
      </c>
      <c r="B46" s="36" t="n">
        <v>3</v>
      </c>
    </row>
    <row r="47">
      <c r="A47" s="36" t="inlineStr">
        <is>
          <t>BLR-Chandapura</t>
        </is>
      </c>
      <c r="B47" s="36" t="n">
        <v>2</v>
      </c>
    </row>
    <row r="48">
      <c r="A48" s="36" t="inlineStr">
        <is>
          <t>BLR-Channasandra</t>
        </is>
      </c>
      <c r="B48" s="36" t="n">
        <v>3</v>
      </c>
    </row>
    <row r="49">
      <c r="A49" s="36" t="inlineStr">
        <is>
          <t>BLR-Chickpet New</t>
        </is>
      </c>
      <c r="B49" s="36" t="n">
        <v>3</v>
      </c>
    </row>
    <row r="50">
      <c r="A50" s="36" t="inlineStr">
        <is>
          <t>BLR-Chikkajala</t>
        </is>
      </c>
      <c r="B50" s="36" t="n">
        <v>1</v>
      </c>
    </row>
    <row r="51">
      <c r="A51" s="36" t="inlineStr">
        <is>
          <t>BLR-Chikkanagamangala</t>
        </is>
      </c>
      <c r="B51" s="36" t="n">
        <v>2</v>
      </c>
    </row>
    <row r="52">
      <c r="A52" s="36" t="inlineStr">
        <is>
          <t>BLR-Cholayanakanalli</t>
        </is>
      </c>
      <c r="B52" s="36" t="n">
        <v>4</v>
      </c>
    </row>
    <row r="53">
      <c r="A53" s="36" t="inlineStr">
        <is>
          <t>BLR-Choodasandra</t>
        </is>
      </c>
      <c r="B53" s="36" t="n">
        <v>4</v>
      </c>
    </row>
    <row r="54">
      <c r="A54" s="36" t="inlineStr">
        <is>
          <t>BLR-CV Raman Nagar Network</t>
        </is>
      </c>
      <c r="B54" s="36" t="n">
        <v>4</v>
      </c>
    </row>
    <row r="55">
      <c r="A55" s="36" t="inlineStr">
        <is>
          <t>BLR-CV Raman Nagar Network-2</t>
        </is>
      </c>
      <c r="B55" s="36" t="n">
        <v>3</v>
      </c>
    </row>
    <row r="56">
      <c r="A56" s="36" t="inlineStr">
        <is>
          <t>BLR-CV RAMAN NAGAR NEW</t>
        </is>
      </c>
      <c r="B56" s="36" t="n">
        <v>4</v>
      </c>
    </row>
    <row r="57">
      <c r="A57" s="36" t="inlineStr">
        <is>
          <t>BLR-Dasarahalli</t>
        </is>
      </c>
      <c r="B57" s="36" t="n">
        <v>4</v>
      </c>
    </row>
    <row r="58">
      <c r="A58" s="36" t="inlineStr">
        <is>
          <t>BLR-Devanahalli</t>
        </is>
      </c>
      <c r="B58" s="36" t="n">
        <v>2</v>
      </c>
    </row>
    <row r="59">
      <c r="A59" s="36" t="inlineStr">
        <is>
          <t>BLR-Devasandra Extension</t>
        </is>
      </c>
      <c r="B59" s="36" t="n">
        <v>2</v>
      </c>
    </row>
    <row r="60">
      <c r="A60" s="36" t="inlineStr">
        <is>
          <t>BLR-Doddakannelli</t>
        </is>
      </c>
      <c r="B60" s="36" t="n">
        <v>4</v>
      </c>
    </row>
    <row r="61">
      <c r="A61" s="36" t="inlineStr">
        <is>
          <t>BLR-Doddanekundi</t>
        </is>
      </c>
      <c r="B61" s="36" t="n">
        <v>3</v>
      </c>
    </row>
    <row r="62">
      <c r="A62" s="36" t="inlineStr">
        <is>
          <t>BLR-Doddathoguru</t>
        </is>
      </c>
      <c r="B62" s="36" t="n">
        <v>3</v>
      </c>
    </row>
    <row r="63">
      <c r="A63" s="36" t="inlineStr">
        <is>
          <t>BLR-Doomasandra</t>
        </is>
      </c>
      <c r="B63" s="36" t="n">
        <v>2</v>
      </c>
    </row>
    <row r="64">
      <c r="A64" s="36" t="inlineStr">
        <is>
          <t>BLR-Dooravani Nagar</t>
        </is>
      </c>
      <c r="B64" s="36" t="n">
        <v>4</v>
      </c>
    </row>
    <row r="65">
      <c r="A65" s="36" t="inlineStr">
        <is>
          <t>BLR-Eldorado</t>
        </is>
      </c>
      <c r="B65" s="36" t="n">
        <v>1</v>
      </c>
    </row>
    <row r="66">
      <c r="A66" s="36" t="inlineStr">
        <is>
          <t>BLR-Electronic city network</t>
        </is>
      </c>
      <c r="B66" s="36" t="n">
        <v>4</v>
      </c>
    </row>
    <row r="67">
      <c r="A67" s="36" t="inlineStr">
        <is>
          <t>BLR-Electronic City Network-2</t>
        </is>
      </c>
      <c r="B67" s="36" t="n">
        <v>4</v>
      </c>
    </row>
    <row r="68">
      <c r="A68" s="36" t="inlineStr">
        <is>
          <t>BLR-Electronic City New</t>
        </is>
      </c>
      <c r="B68" s="36" t="n">
        <v>4</v>
      </c>
    </row>
    <row r="69">
      <c r="A69" s="36" t="inlineStr">
        <is>
          <t>BLR-Garudachar Palya</t>
        </is>
      </c>
      <c r="B69" s="36" t="n">
        <v>3</v>
      </c>
    </row>
    <row r="70">
      <c r="A70" s="36" t="inlineStr">
        <is>
          <t>BLR-Golahalli</t>
        </is>
      </c>
      <c r="B70" s="36" t="n">
        <v>3</v>
      </c>
    </row>
    <row r="71">
      <c r="A71" s="36" t="inlineStr">
        <is>
          <t>BLR-Goraguntepalya</t>
        </is>
      </c>
      <c r="B71" s="36" t="n">
        <v>3</v>
      </c>
    </row>
    <row r="72">
      <c r="A72" s="36" t="inlineStr">
        <is>
          <t>BLR-GUNJUR Network</t>
        </is>
      </c>
      <c r="B72" s="36" t="n">
        <v>3</v>
      </c>
    </row>
    <row r="73">
      <c r="A73" s="36" t="inlineStr">
        <is>
          <t>BLR-Gunjur New</t>
        </is>
      </c>
      <c r="B73" s="36" t="n">
        <v>3</v>
      </c>
    </row>
    <row r="74">
      <c r="A74" s="36" t="inlineStr">
        <is>
          <t>BLR-Hadosiddapura</t>
        </is>
      </c>
      <c r="B74" s="36" t="n">
        <v>2</v>
      </c>
    </row>
    <row r="75">
      <c r="A75" s="36" t="inlineStr">
        <is>
          <t>BLR-HBR Layout</t>
        </is>
      </c>
      <c r="B75" s="36" t="n">
        <v>3</v>
      </c>
    </row>
    <row r="76">
      <c r="A76" s="36" t="inlineStr">
        <is>
          <t>BLR-HEBBAL NEW</t>
        </is>
      </c>
      <c r="B76" s="36" t="n">
        <v>4</v>
      </c>
    </row>
    <row r="77">
      <c r="A77" s="36" t="inlineStr">
        <is>
          <t>BLR-Hegganahalli</t>
        </is>
      </c>
      <c r="B77" s="36" t="n">
        <v>3</v>
      </c>
    </row>
    <row r="78">
      <c r="A78" s="36" t="inlineStr">
        <is>
          <t>BLR-Hennur Main</t>
        </is>
      </c>
      <c r="B78" s="36" t="n">
        <v>3</v>
      </c>
    </row>
    <row r="79">
      <c r="A79" s="36" t="inlineStr">
        <is>
          <t>BLR-Hope Farm New</t>
        </is>
      </c>
      <c r="B79" s="36" t="n">
        <v>4</v>
      </c>
    </row>
    <row r="80">
      <c r="A80" s="36" t="inlineStr">
        <is>
          <t>BLR-HSR Layout New</t>
        </is>
      </c>
      <c r="B80" s="36" t="n">
        <v>4</v>
      </c>
    </row>
    <row r="81">
      <c r="A81" s="36" t="inlineStr">
        <is>
          <t>BLR-HSR-2</t>
        </is>
      </c>
      <c r="B81" s="36" t="n">
        <v>3</v>
      </c>
    </row>
    <row r="82">
      <c r="A82" s="36" t="inlineStr">
        <is>
          <t>BLR-HSR-3</t>
        </is>
      </c>
      <c r="B82" s="36" t="n">
        <v>5</v>
      </c>
    </row>
    <row r="83">
      <c r="A83" s="36" t="inlineStr">
        <is>
          <t>BLR-Iggalur</t>
        </is>
      </c>
      <c r="B83" s="36" t="n">
        <v>2</v>
      </c>
    </row>
    <row r="84">
      <c r="A84" s="36" t="inlineStr">
        <is>
          <t>BLR-INDIRANAGAR NEW</t>
        </is>
      </c>
      <c r="B84" s="36" t="n">
        <v>8</v>
      </c>
    </row>
    <row r="85">
      <c r="A85" s="36" t="inlineStr">
        <is>
          <t>BLR-ITPL Layout</t>
        </is>
      </c>
      <c r="B85" s="36" t="n">
        <v>4</v>
      </c>
    </row>
    <row r="86">
      <c r="A86" s="36" t="inlineStr">
        <is>
          <t>BLR-Jakkur Network</t>
        </is>
      </c>
      <c r="B86" s="36" t="n">
        <v>3</v>
      </c>
    </row>
    <row r="87">
      <c r="A87" s="36" t="inlineStr">
        <is>
          <t>BLR-Jakkur New</t>
        </is>
      </c>
      <c r="B87" s="36" t="n">
        <v>3</v>
      </c>
    </row>
    <row r="88">
      <c r="A88" s="36" t="inlineStr">
        <is>
          <t>BLR-Jayanagar 9th block</t>
        </is>
      </c>
      <c r="B88" s="36" t="n">
        <v>3</v>
      </c>
    </row>
    <row r="89">
      <c r="A89" s="36" t="inlineStr">
        <is>
          <t>BLR-JAYANAGAR New</t>
        </is>
      </c>
      <c r="B89" s="36" t="n">
        <v>3</v>
      </c>
    </row>
    <row r="90">
      <c r="A90" s="36" t="inlineStr">
        <is>
          <t>BLR-JP Nagar Network</t>
        </is>
      </c>
      <c r="B90" s="36" t="n">
        <v>3</v>
      </c>
    </row>
    <row r="91">
      <c r="A91" s="36" t="inlineStr">
        <is>
          <t>BLR-JP Nagar New</t>
        </is>
      </c>
      <c r="B91" s="36" t="n">
        <v>4</v>
      </c>
    </row>
    <row r="92">
      <c r="A92" s="36" t="inlineStr">
        <is>
          <t>BLR-Junnasandra</t>
        </is>
      </c>
      <c r="B92" s="36" t="n">
        <v>3</v>
      </c>
    </row>
    <row r="93">
      <c r="A93" s="36" t="inlineStr">
        <is>
          <t>BLR-Kadarenahalli</t>
        </is>
      </c>
      <c r="B93" s="36" t="n">
        <v>3</v>
      </c>
    </row>
    <row r="94">
      <c r="A94" s="36" t="inlineStr">
        <is>
          <t>BLR-Kadubeesanahalli</t>
        </is>
      </c>
      <c r="B94" s="36" t="n">
        <v>1</v>
      </c>
    </row>
    <row r="95">
      <c r="A95" s="36" t="inlineStr">
        <is>
          <t>BLR-Kadugodi</t>
        </is>
      </c>
      <c r="B95" s="36" t="n">
        <v>4</v>
      </c>
    </row>
    <row r="96">
      <c r="A96" s="36" t="inlineStr">
        <is>
          <t>BLR-Kalkere</t>
        </is>
      </c>
      <c r="B96" s="36" t="n">
        <v>3</v>
      </c>
    </row>
    <row r="97">
      <c r="A97" s="36" t="inlineStr">
        <is>
          <t>BLR-Kalyan Nagar Network</t>
        </is>
      </c>
      <c r="B97" s="36" t="n">
        <v>4</v>
      </c>
    </row>
    <row r="98">
      <c r="A98" s="36" t="inlineStr">
        <is>
          <t>BLR-KALYAN NAGAR NEW</t>
        </is>
      </c>
      <c r="B98" s="36" t="n">
        <v>3</v>
      </c>
    </row>
    <row r="99">
      <c r="A99" s="36" t="inlineStr">
        <is>
          <t>BLR-Kamakshipalya</t>
        </is>
      </c>
      <c r="B99" s="36" t="n">
        <v>3</v>
      </c>
    </row>
    <row r="100">
      <c r="A100" s="36" t="inlineStr">
        <is>
          <t>BLR-Kambipura</t>
        </is>
      </c>
      <c r="B100" s="36" t="n">
        <v>2</v>
      </c>
    </row>
    <row r="101">
      <c r="A101" s="36" t="inlineStr">
        <is>
          <t>BLR-Kannamangala</t>
        </is>
      </c>
      <c r="B101" s="36" t="n">
        <v>2</v>
      </c>
    </row>
    <row r="102">
      <c r="A102" s="36" t="inlineStr">
        <is>
          <t>BLR-Kannika Nagar</t>
        </is>
      </c>
      <c r="B102" s="36" t="n">
        <v>2</v>
      </c>
    </row>
    <row r="103">
      <c r="A103" s="36" t="inlineStr">
        <is>
          <t>BLR-Kasavanahalli</t>
        </is>
      </c>
      <c r="B103" s="36" t="n">
        <v>3</v>
      </c>
    </row>
    <row r="104">
      <c r="A104" s="36" t="inlineStr">
        <is>
          <t>BLR-Kasturinagar New</t>
        </is>
      </c>
      <c r="B104" s="36" t="n">
        <v>3</v>
      </c>
    </row>
    <row r="105">
      <c r="A105" s="36" t="inlineStr">
        <is>
          <t>BLR-Kengeri</t>
        </is>
      </c>
      <c r="B105" s="36" t="n">
        <v>3</v>
      </c>
    </row>
    <row r="106">
      <c r="A106" s="36" t="inlineStr">
        <is>
          <t>BLR-Kogilu Road</t>
        </is>
      </c>
      <c r="B106" s="36" t="n">
        <v>3</v>
      </c>
    </row>
    <row r="107">
      <c r="A107" s="36" t="inlineStr">
        <is>
          <t>BLR-Kothnur New</t>
        </is>
      </c>
      <c r="B107" s="36" t="n">
        <v>3</v>
      </c>
    </row>
    <row r="108">
      <c r="A108" s="36" t="inlineStr">
        <is>
          <t>BLR-Kudlu</t>
        </is>
      </c>
      <c r="B108" s="36" t="n">
        <v>4</v>
      </c>
    </row>
    <row r="109">
      <c r="A109" s="36" t="inlineStr">
        <is>
          <t>BLR-Kumaraswamy Layout</t>
        </is>
      </c>
      <c r="B109" s="36" t="n">
        <v>3</v>
      </c>
    </row>
    <row r="110">
      <c r="A110" s="36" t="inlineStr">
        <is>
          <t>BLR-Magadi Road</t>
        </is>
      </c>
      <c r="B110" s="36" t="n">
        <v>4</v>
      </c>
    </row>
    <row r="111">
      <c r="A111" s="36" t="inlineStr">
        <is>
          <t>BLR-Malagala</t>
        </is>
      </c>
      <c r="B111" s="36" t="n">
        <v>3</v>
      </c>
    </row>
    <row r="112">
      <c r="A112" s="36" t="inlineStr">
        <is>
          <t>BLR-Malleshpalya</t>
        </is>
      </c>
      <c r="B112" s="36" t="n">
        <v>3</v>
      </c>
    </row>
    <row r="113">
      <c r="A113" s="36" t="inlineStr">
        <is>
          <t>BLR-Malleshwaram new</t>
        </is>
      </c>
      <c r="B113" s="36" t="n">
        <v>4</v>
      </c>
    </row>
    <row r="114">
      <c r="A114" s="36" t="inlineStr">
        <is>
          <t>BLR-Manjunatha layout</t>
        </is>
      </c>
      <c r="B114" s="36" t="n">
        <v>3</v>
      </c>
    </row>
    <row r="115">
      <c r="A115" s="36" t="inlineStr">
        <is>
          <t>BLR-Marathahalli 2</t>
        </is>
      </c>
      <c r="B115" s="36" t="n">
        <v>3</v>
      </c>
    </row>
    <row r="116">
      <c r="A116" s="36" t="inlineStr">
        <is>
          <t>BLR-Marathahalli New</t>
        </is>
      </c>
      <c r="B116" s="36" t="n">
        <v>4</v>
      </c>
    </row>
    <row r="117">
      <c r="A117" s="36" t="inlineStr">
        <is>
          <t>BLR-Marathahalli-3</t>
        </is>
      </c>
      <c r="B117" s="36" t="n">
        <v>4</v>
      </c>
    </row>
    <row r="118">
      <c r="A118" s="36" t="inlineStr">
        <is>
          <t>BLR-Marathahalli-4</t>
        </is>
      </c>
      <c r="B118" s="36" t="n">
        <v>4</v>
      </c>
    </row>
    <row r="119">
      <c r="A119" s="36" t="inlineStr">
        <is>
          <t>BLR-Margosa road</t>
        </is>
      </c>
      <c r="B119" s="36" t="n">
        <v>3</v>
      </c>
    </row>
    <row r="120">
      <c r="A120" s="36" t="inlineStr">
        <is>
          <t>BLR-Mathikere New</t>
        </is>
      </c>
      <c r="B120" s="36" t="n">
        <v>4</v>
      </c>
    </row>
    <row r="121">
      <c r="A121" s="36" t="inlineStr">
        <is>
          <t>BLR-Michael Palaya</t>
        </is>
      </c>
      <c r="B121" s="36" t="n">
        <v>8</v>
      </c>
    </row>
    <row r="122">
      <c r="A122" s="36" t="inlineStr">
        <is>
          <t>BLR-Mico Layout Network</t>
        </is>
      </c>
      <c r="B122" s="36" t="n">
        <v>3</v>
      </c>
    </row>
    <row r="123">
      <c r="A123" s="36" t="inlineStr">
        <is>
          <t>BLR-Mico layout network-2</t>
        </is>
      </c>
      <c r="B123" s="36" t="n">
        <v>4</v>
      </c>
    </row>
    <row r="124">
      <c r="A124" s="36" t="inlineStr">
        <is>
          <t>BLR-Mico layout New</t>
        </is>
      </c>
      <c r="B124" s="36" t="n">
        <v>4</v>
      </c>
    </row>
    <row r="125">
      <c r="A125" s="36" t="inlineStr">
        <is>
          <t>BLR-Murugeshpalya</t>
        </is>
      </c>
      <c r="B125" s="36" t="n">
        <v>5</v>
      </c>
    </row>
    <row r="126">
      <c r="A126" s="36" t="inlineStr">
        <is>
          <t>BLR-Nagavara</t>
        </is>
      </c>
      <c r="B126" s="36" t="n">
        <v>3</v>
      </c>
    </row>
    <row r="127">
      <c r="A127" s="36" t="inlineStr">
        <is>
          <t>BLR-Nagdevanahalli</t>
        </is>
      </c>
      <c r="B127" s="36" t="n">
        <v>3</v>
      </c>
    </row>
    <row r="128">
      <c r="A128" s="36" t="inlineStr">
        <is>
          <t>BLR-Nagondanahalli</t>
        </is>
      </c>
      <c r="B128" s="36" t="n">
        <v>3</v>
      </c>
    </row>
    <row r="129">
      <c r="A129" s="36" t="inlineStr">
        <is>
          <t>BLR-Narayanapura</t>
        </is>
      </c>
      <c r="B129" s="36" t="n">
        <v>3</v>
      </c>
    </row>
    <row r="130">
      <c r="A130" s="36" t="inlineStr">
        <is>
          <t>BLR-Narayanapura Network</t>
        </is>
      </c>
      <c r="B130" s="36" t="n">
        <v>4</v>
      </c>
    </row>
    <row r="131">
      <c r="A131" s="36" t="inlineStr">
        <is>
          <t>BLR-Nehru Nagar</t>
        </is>
      </c>
      <c r="B131" s="36" t="n">
        <v>3</v>
      </c>
    </row>
    <row r="132">
      <c r="A132" s="36" t="inlineStr">
        <is>
          <t>BLR-Nelmagala Town</t>
        </is>
      </c>
      <c r="B132" s="36" t="n">
        <v>1</v>
      </c>
    </row>
    <row r="133">
      <c r="A133" s="36" t="inlineStr">
        <is>
          <t>BLR-Neo Town</t>
        </is>
      </c>
      <c r="B133" s="36" t="n">
        <v>3</v>
      </c>
    </row>
    <row r="134">
      <c r="A134" s="36" t="inlineStr">
        <is>
          <t>BLR-New Gurappanya Palya</t>
        </is>
      </c>
      <c r="B134" s="36" t="n">
        <v>3</v>
      </c>
    </row>
    <row r="135">
      <c r="A135" s="36" t="inlineStr">
        <is>
          <t>BLR-Nikoo Home New</t>
        </is>
      </c>
      <c r="B135" s="36" t="n">
        <v>4</v>
      </c>
    </row>
    <row r="136">
      <c r="A136" s="36" t="inlineStr">
        <is>
          <t>BLR-Peenya Network</t>
        </is>
      </c>
      <c r="B136" s="36" t="n">
        <v>2</v>
      </c>
    </row>
    <row r="137">
      <c r="A137" s="36" t="inlineStr">
        <is>
          <t>BLR-Peenya New</t>
        </is>
      </c>
      <c r="B137" s="36" t="n">
        <v>4</v>
      </c>
    </row>
    <row r="138">
      <c r="A138" s="36" t="inlineStr">
        <is>
          <t>BLR-Pipeline road new</t>
        </is>
      </c>
      <c r="B138" s="36" t="n">
        <v>3</v>
      </c>
    </row>
    <row r="139">
      <c r="A139" s="36" t="inlineStr">
        <is>
          <t>BLR-RAGHAVENDRA LAYOUT</t>
        </is>
      </c>
      <c r="B139" s="36" t="n">
        <v>3</v>
      </c>
    </row>
    <row r="140">
      <c r="A140" s="36" t="inlineStr">
        <is>
          <t>BLR-RAGHAVENDRA LAYOUT NETWORK</t>
        </is>
      </c>
      <c r="B140" s="36" t="n">
        <v>3</v>
      </c>
    </row>
    <row r="141">
      <c r="A141" s="36" t="inlineStr">
        <is>
          <t>BLR-RAGHAVENDRA LAYOUT NETWORK 2</t>
        </is>
      </c>
      <c r="B141" s="36" t="n">
        <v>3</v>
      </c>
    </row>
    <row r="142">
      <c r="A142" s="36" t="inlineStr">
        <is>
          <t>BLR-Rajarajeshwari Nagar</t>
        </is>
      </c>
      <c r="B142" s="36" t="n">
        <v>3</v>
      </c>
    </row>
    <row r="143">
      <c r="A143" s="36" t="inlineStr">
        <is>
          <t>BLR-Ramamurthy Nagar Network</t>
        </is>
      </c>
      <c r="B143" s="36" t="n">
        <v>2</v>
      </c>
    </row>
    <row r="144">
      <c r="A144" s="36" t="inlineStr">
        <is>
          <t>BLR-RAMAMURTHY NAGAR NEW</t>
        </is>
      </c>
      <c r="B144" s="36" t="n">
        <v>4</v>
      </c>
    </row>
    <row r="145">
      <c r="A145" s="36" t="inlineStr">
        <is>
          <t>BLR-RICHMOND TOWN</t>
        </is>
      </c>
      <c r="B145" s="36" t="n">
        <v>4</v>
      </c>
    </row>
    <row r="146">
      <c r="A146" s="36" t="inlineStr">
        <is>
          <t>BLR-Richmond Town Network</t>
        </is>
      </c>
      <c r="B146" s="36" t="n">
        <v>4</v>
      </c>
    </row>
    <row r="147">
      <c r="A147" s="36" t="inlineStr">
        <is>
          <t>BLR-RK Hegde Nagar</t>
        </is>
      </c>
      <c r="B147" s="36" t="n">
        <v>3</v>
      </c>
    </row>
    <row r="148">
      <c r="A148" s="36" t="inlineStr">
        <is>
          <t>BLR-RR Nagar Network</t>
        </is>
      </c>
      <c r="B148" s="36" t="n">
        <v>4</v>
      </c>
    </row>
    <row r="149">
      <c r="A149" s="36" t="inlineStr">
        <is>
          <t>BLR-RWF Yelahanka</t>
        </is>
      </c>
      <c r="B149" s="36" t="n">
        <v>3</v>
      </c>
    </row>
    <row r="150">
      <c r="A150" s="36" t="inlineStr">
        <is>
          <t>BLR-Sanjaynagar</t>
        </is>
      </c>
      <c r="B150" s="36" t="n">
        <v>3</v>
      </c>
    </row>
    <row r="151">
      <c r="A151" s="36" t="inlineStr">
        <is>
          <t>BLR-Sarjapur New</t>
        </is>
      </c>
      <c r="B151" s="36" t="n">
        <v>4</v>
      </c>
    </row>
    <row r="152">
      <c r="A152" s="36" t="inlineStr">
        <is>
          <t>BLR-Sarjapur-2</t>
        </is>
      </c>
      <c r="B152" s="36" t="n">
        <v>4</v>
      </c>
    </row>
    <row r="153">
      <c r="A153" s="36" t="inlineStr">
        <is>
          <t>BLR-Sattava East</t>
        </is>
      </c>
      <c r="B153" s="36" t="n">
        <v>3</v>
      </c>
    </row>
    <row r="154">
      <c r="A154" s="36" t="inlineStr">
        <is>
          <t>BLR-Seegehalli</t>
        </is>
      </c>
      <c r="B154" s="36" t="n">
        <v>3</v>
      </c>
    </row>
    <row r="155">
      <c r="A155" s="36" t="inlineStr">
        <is>
          <t>BLR-SHIVAJI NAGAR Network</t>
        </is>
      </c>
      <c r="B155" s="36" t="n">
        <v>4</v>
      </c>
    </row>
    <row r="156">
      <c r="A156" s="36" t="inlineStr">
        <is>
          <t>BLR-Shivaji nagar New</t>
        </is>
      </c>
      <c r="B156" s="36" t="n">
        <v>3</v>
      </c>
    </row>
    <row r="157">
      <c r="A157" s="36" t="inlineStr">
        <is>
          <t>BLR-Siddapura</t>
        </is>
      </c>
      <c r="B157" s="36" t="n">
        <v>3</v>
      </c>
    </row>
    <row r="158">
      <c r="A158" s="36" t="inlineStr">
        <is>
          <t>BLR-Silicon Town</t>
        </is>
      </c>
      <c r="B158" s="36" t="n">
        <v>4</v>
      </c>
    </row>
    <row r="159">
      <c r="A159" s="36" t="inlineStr">
        <is>
          <t>BLR-Silver County</t>
        </is>
      </c>
      <c r="B159" s="36" t="n">
        <v>4</v>
      </c>
    </row>
    <row r="160">
      <c r="A160" s="36" t="inlineStr">
        <is>
          <t>BLR-Singapura</t>
        </is>
      </c>
      <c r="B160" s="36" t="n">
        <v>3</v>
      </c>
    </row>
    <row r="161">
      <c r="A161" s="36" t="inlineStr">
        <is>
          <t>BLR-Singasandra Network</t>
        </is>
      </c>
      <c r="B161" s="36" t="n">
        <v>3</v>
      </c>
    </row>
    <row r="162">
      <c r="A162" s="36" t="inlineStr">
        <is>
          <t>BLR-SINGASANDRA NEW</t>
        </is>
      </c>
      <c r="B162" s="36" t="n">
        <v>4</v>
      </c>
    </row>
    <row r="163">
      <c r="A163" s="36" t="inlineStr">
        <is>
          <t>BLR-Sompura</t>
        </is>
      </c>
      <c r="B163" s="36" t="n">
        <v>2</v>
      </c>
    </row>
    <row r="164">
      <c r="A164" s="36" t="inlineStr">
        <is>
          <t>BLR-Soukya</t>
        </is>
      </c>
      <c r="B164" s="36" t="n">
        <v>2</v>
      </c>
    </row>
    <row r="165">
      <c r="A165" s="36" t="inlineStr">
        <is>
          <t>BLR-Sunrise Layout</t>
        </is>
      </c>
      <c r="B165" s="36" t="n">
        <v>2</v>
      </c>
    </row>
    <row r="166">
      <c r="A166" s="36" t="inlineStr">
        <is>
          <t>BLR-TC Palaya</t>
        </is>
      </c>
      <c r="B166" s="36" t="n">
        <v>2</v>
      </c>
    </row>
    <row r="167">
      <c r="A167" s="36" t="inlineStr">
        <is>
          <t>BLR-Teachers colony</t>
        </is>
      </c>
      <c r="B167" s="36" t="n">
        <v>4</v>
      </c>
    </row>
    <row r="168">
      <c r="A168" s="36" t="inlineStr">
        <is>
          <t>BLR-Thyagaraja Nagar</t>
        </is>
      </c>
      <c r="B168" s="36" t="n">
        <v>4</v>
      </c>
    </row>
    <row r="169">
      <c r="A169" s="36" t="inlineStr">
        <is>
          <t>BLR-Tippenahalli</t>
        </is>
      </c>
      <c r="B169" s="36" t="n">
        <v>2</v>
      </c>
    </row>
    <row r="170">
      <c r="A170" s="36" t="inlineStr">
        <is>
          <t>BLR-TMC Layout</t>
        </is>
      </c>
      <c r="B170" s="36" t="n">
        <v>3</v>
      </c>
    </row>
    <row r="171">
      <c r="A171" s="36" t="inlineStr">
        <is>
          <t>BLR-Ullal</t>
        </is>
      </c>
      <c r="B171" s="36" t="n">
        <v>3</v>
      </c>
    </row>
    <row r="172">
      <c r="A172" s="36" t="inlineStr">
        <is>
          <t>BLR-Varthur</t>
        </is>
      </c>
      <c r="B172" s="36" t="n">
        <v>3</v>
      </c>
    </row>
    <row r="173">
      <c r="A173" s="36" t="inlineStr">
        <is>
          <t>BLR-VIJAY NAGAR</t>
        </is>
      </c>
      <c r="B173" s="36" t="n">
        <v>3</v>
      </c>
    </row>
    <row r="174">
      <c r="A174" s="36" t="inlineStr">
        <is>
          <t>BLR-Vijay Nagar Network</t>
        </is>
      </c>
      <c r="B174" s="36" t="n">
        <v>4</v>
      </c>
    </row>
    <row r="175">
      <c r="A175" s="36" t="inlineStr">
        <is>
          <t>BLR-Whitefield Network-2</t>
        </is>
      </c>
      <c r="B175" s="36" t="n">
        <v>4</v>
      </c>
    </row>
    <row r="176">
      <c r="A176" s="36" t="inlineStr">
        <is>
          <t>BLR-Whitefield New</t>
        </is>
      </c>
      <c r="B176" s="36" t="n">
        <v>4</v>
      </c>
    </row>
    <row r="177">
      <c r="A177" s="36" t="inlineStr">
        <is>
          <t>BLR-Yallapa Garden</t>
        </is>
      </c>
      <c r="B177" s="36" t="n">
        <v>3</v>
      </c>
    </row>
    <row r="178">
      <c r="A178" s="36" t="inlineStr">
        <is>
          <t>BLR-Yelahanka Network</t>
        </is>
      </c>
      <c r="B178" s="36" t="n">
        <v>2</v>
      </c>
    </row>
    <row r="179">
      <c r="A179" s="36" t="inlineStr">
        <is>
          <t>BLR-Yelahanka new town New</t>
        </is>
      </c>
      <c r="B179" s="36" t="n">
        <v>3</v>
      </c>
    </row>
    <row r="180">
      <c r="A180" s="36" t="inlineStr">
        <is>
          <t>BLR-Yelenahalli</t>
        </is>
      </c>
      <c r="B180" s="36" t="n">
        <v>3</v>
      </c>
    </row>
    <row r="181">
      <c r="A181" s="36" t="inlineStr">
        <is>
          <t>BLR-YESHWANTPUR</t>
        </is>
      </c>
      <c r="B181" s="36" t="n">
        <v>3</v>
      </c>
    </row>
    <row r="182">
      <c r="A182" s="36" t="inlineStr">
        <is>
          <t>COI-Nehru Nagar</t>
        </is>
      </c>
      <c r="B182" s="36" t="n">
        <v>1</v>
      </c>
    </row>
    <row r="183">
      <c r="A183" s="36" t="inlineStr">
        <is>
          <t>COI-Parashakti nagar</t>
        </is>
      </c>
      <c r="B183" s="36" t="n">
        <v>3</v>
      </c>
    </row>
    <row r="184">
      <c r="A184" s="36" t="inlineStr">
        <is>
          <t>COI-Peelamedu</t>
        </is>
      </c>
      <c r="B184" s="36" t="n">
        <v>3</v>
      </c>
    </row>
    <row r="185">
      <c r="A185" s="36" t="inlineStr">
        <is>
          <t>COI-R S Puram</t>
        </is>
      </c>
      <c r="B185" s="36" t="n">
        <v>2</v>
      </c>
    </row>
    <row r="186">
      <c r="A186" s="36" t="inlineStr">
        <is>
          <t>COI-Race Course</t>
        </is>
      </c>
      <c r="B186" s="36" t="n">
        <v>2</v>
      </c>
    </row>
    <row r="187">
      <c r="A187" s="36" t="inlineStr">
        <is>
          <t>COI-Ramnathapuram</t>
        </is>
      </c>
      <c r="B187" s="36" t="n">
        <v>2</v>
      </c>
    </row>
    <row r="188">
      <c r="A188" s="36" t="inlineStr">
        <is>
          <t>COI-Sai baba colony</t>
        </is>
      </c>
      <c r="B188" s="36" t="n">
        <v>2</v>
      </c>
    </row>
    <row r="189">
      <c r="A189" s="36" t="inlineStr">
        <is>
          <t>COI-Saravanampatti</t>
        </is>
      </c>
      <c r="B189" s="36" t="n">
        <v>1</v>
      </c>
    </row>
    <row r="190">
      <c r="A190" s="36" t="inlineStr">
        <is>
          <t>COI-Singanallur</t>
        </is>
      </c>
      <c r="B190" s="36" t="n">
        <v>3</v>
      </c>
    </row>
    <row r="191">
      <c r="A191" s="36" t="inlineStr">
        <is>
          <t>COI-Sundarapuram</t>
        </is>
      </c>
      <c r="B191" s="36" t="n">
        <v>2</v>
      </c>
    </row>
    <row r="192">
      <c r="A192" s="36" t="inlineStr">
        <is>
          <t>COI-Vadavalli 1</t>
        </is>
      </c>
      <c r="B192" s="36" t="n">
        <v>1</v>
      </c>
    </row>
    <row r="193">
      <c r="A193" s="36" t="inlineStr">
        <is>
          <t>DEV-Jayanagara</t>
        </is>
      </c>
      <c r="B193" s="36" t="n">
        <v>3</v>
      </c>
    </row>
    <row r="194">
      <c r="A194" s="36" t="inlineStr">
        <is>
          <t>DEV-MCC</t>
        </is>
      </c>
      <c r="B194" s="36" t="n">
        <v>3</v>
      </c>
    </row>
    <row r="195">
      <c r="A195" s="36" t="inlineStr">
        <is>
          <t>HOS-Hosur</t>
        </is>
      </c>
      <c r="B195" s="36" t="n">
        <v>3</v>
      </c>
    </row>
    <row r="196">
      <c r="A196" s="36" t="inlineStr">
        <is>
          <t>HBL-Gokul Road</t>
        </is>
      </c>
      <c r="B196" s="36" t="n">
        <v>3</v>
      </c>
    </row>
    <row r="197">
      <c r="A197" s="36" t="inlineStr">
        <is>
          <t>HBL-Keshwapura</t>
        </is>
      </c>
      <c r="B197" s="36" t="n">
        <v>3</v>
      </c>
    </row>
    <row r="198">
      <c r="A198" s="36" t="inlineStr">
        <is>
          <t>HBL-Saptapur</t>
        </is>
      </c>
      <c r="B198" s="36" t="n">
        <v>1</v>
      </c>
    </row>
    <row r="199">
      <c r="A199" s="36" t="inlineStr">
        <is>
          <t>HBL-Vidhya Nagar</t>
        </is>
      </c>
      <c r="B199" s="36" t="n">
        <v>3</v>
      </c>
    </row>
    <row r="200">
      <c r="A200" s="36" t="inlineStr">
        <is>
          <t>KOC-Aluva</t>
        </is>
      </c>
      <c r="B200" s="36" t="n">
        <v>2</v>
      </c>
    </row>
    <row r="201">
      <c r="A201" s="36" t="inlineStr">
        <is>
          <t>KOC-Edappally</t>
        </is>
      </c>
      <c r="B201" s="36" t="n">
        <v>3</v>
      </c>
    </row>
    <row r="202">
      <c r="A202" s="36" t="inlineStr">
        <is>
          <t>KOC-Fort</t>
        </is>
      </c>
      <c r="B202" s="36" t="n">
        <v>2</v>
      </c>
    </row>
    <row r="203">
      <c r="A203" s="36" t="inlineStr">
        <is>
          <t>KOC-Friendship nagar</t>
        </is>
      </c>
      <c r="B203" s="36" t="n">
        <v>4</v>
      </c>
    </row>
    <row r="204">
      <c r="A204" s="36" t="inlineStr">
        <is>
          <t>KOC-Infopark</t>
        </is>
      </c>
      <c r="B204" s="36" t="n">
        <v>3</v>
      </c>
    </row>
    <row r="205">
      <c r="A205" s="36" t="inlineStr">
        <is>
          <t>KOC-Kakkanad</t>
        </is>
      </c>
      <c r="B205" s="36" t="n">
        <v>4</v>
      </c>
    </row>
    <row r="206">
      <c r="A206" s="36" t="inlineStr">
        <is>
          <t>KOC-Kalamassery</t>
        </is>
      </c>
      <c r="B206" s="36" t="n">
        <v>3</v>
      </c>
    </row>
    <row r="207">
      <c r="A207" s="36" t="inlineStr">
        <is>
          <t>KOC-Kaloor</t>
        </is>
      </c>
      <c r="B207" s="36" t="n">
        <v>3</v>
      </c>
    </row>
    <row r="208">
      <c r="A208" s="36" t="inlineStr">
        <is>
          <t>KOC-PALLURTHY</t>
        </is>
      </c>
      <c r="B208" s="36" t="n">
        <v>2</v>
      </c>
    </row>
    <row r="209">
      <c r="A209" s="36" t="inlineStr">
        <is>
          <t>KOC-Thengod</t>
        </is>
      </c>
      <c r="B209" s="36" t="n">
        <v>2</v>
      </c>
    </row>
    <row r="210">
      <c r="A210" s="36" t="inlineStr">
        <is>
          <t>KOC-Thrippunithura</t>
        </is>
      </c>
      <c r="B210" s="36" t="n">
        <v>2</v>
      </c>
    </row>
    <row r="211">
      <c r="A211" s="36" t="inlineStr">
        <is>
          <t>KOC-Vallathol Padi</t>
        </is>
      </c>
      <c r="B211" s="36" t="n">
        <v>3</v>
      </c>
    </row>
    <row r="212">
      <c r="A212" s="36" t="inlineStr">
        <is>
          <t>KZD-Nadakkave</t>
        </is>
      </c>
      <c r="B212" s="36" t="n">
        <v>1</v>
      </c>
    </row>
    <row r="213">
      <c r="A213" s="36" t="inlineStr">
        <is>
          <t>KZD-Palayam</t>
        </is>
      </c>
      <c r="B213" s="36" t="n">
        <v>1</v>
      </c>
    </row>
    <row r="214">
      <c r="A214" s="36" t="inlineStr">
        <is>
          <t>MYQ-Bogadi</t>
        </is>
      </c>
      <c r="B214" s="36" t="n">
        <v>2</v>
      </c>
    </row>
    <row r="215">
      <c r="A215" s="36" t="inlineStr">
        <is>
          <t>MYQ-Chamrajpura</t>
        </is>
      </c>
      <c r="B215" s="36" t="n">
        <v>2</v>
      </c>
    </row>
    <row r="216">
      <c r="A216" s="36" t="inlineStr">
        <is>
          <t>MYQ-Chamundi Vihar</t>
        </is>
      </c>
      <c r="B216" s="36" t="n">
        <v>3</v>
      </c>
    </row>
    <row r="217">
      <c r="A217" s="36" t="inlineStr">
        <is>
          <t>MYQ-Hudco</t>
        </is>
      </c>
      <c r="B217" s="36" t="n">
        <v>3</v>
      </c>
    </row>
    <row r="218">
      <c r="A218" s="36" t="inlineStr">
        <is>
          <t>MYQ-Kuvempu Nagar</t>
        </is>
      </c>
      <c r="B218" s="36" t="n">
        <v>2</v>
      </c>
    </row>
    <row r="219">
      <c r="A219" s="36" t="inlineStr">
        <is>
          <t>MYQ-Mahadevpura</t>
        </is>
      </c>
      <c r="B219" s="36" t="n">
        <v>2</v>
      </c>
    </row>
    <row r="220">
      <c r="A220" s="36" t="inlineStr">
        <is>
          <t>MYQ-Rajendra Nagar</t>
        </is>
      </c>
      <c r="B220" s="36" t="n">
        <v>3</v>
      </c>
    </row>
    <row r="221">
      <c r="A221" s="36" t="inlineStr">
        <is>
          <t>MYQ-Vani villas</t>
        </is>
      </c>
      <c r="B221" s="36" t="n">
        <v>2</v>
      </c>
    </row>
    <row r="222">
      <c r="A222" s="36" t="inlineStr">
        <is>
          <t>MYQ-Vijayanagar</t>
        </is>
      </c>
      <c r="B222" s="36" t="n">
        <v>3</v>
      </c>
    </row>
    <row r="223">
      <c r="A223" s="36" t="inlineStr">
        <is>
          <t>PAL-Kalpathy</t>
        </is>
      </c>
      <c r="B223" s="36" t="n">
        <v>2</v>
      </c>
    </row>
    <row r="224">
      <c r="A224" s="36" t="inlineStr">
        <is>
          <t>PAL-Pallipuram</t>
        </is>
      </c>
      <c r="B224" s="36" t="n">
        <v>2</v>
      </c>
    </row>
    <row r="225">
      <c r="A225" s="36" t="inlineStr">
        <is>
          <t>PAL-TKV Nagar</t>
        </is>
      </c>
      <c r="B225" s="36" t="n">
        <v>2</v>
      </c>
    </row>
    <row r="226">
      <c r="A226" s="36" t="inlineStr">
        <is>
          <t>TUM-SS Puram</t>
        </is>
      </c>
      <c r="B226" s="36" t="n">
        <v>2</v>
      </c>
    </row>
    <row r="227">
      <c r="A227" s="36" t="inlineStr">
        <is>
          <t>TUM-Vijaynagar</t>
        </is>
      </c>
      <c r="B227" s="3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11" customWidth="1" style="42" min="2" max="2"/>
    <col width="12" customWidth="1" style="42" min="3" max="3"/>
    <col width="11" customWidth="1" style="42" min="4" max="11"/>
    <col width="8.710000000000001" customWidth="1" style="42" min="12" max="26"/>
  </cols>
  <sheetData>
    <row r="1">
      <c r="A1" s="2" t="inlineStr">
        <is>
          <t>Select Date ▶</t>
        </is>
      </c>
      <c r="B1" s="5" t="n">
        <v>46304</v>
      </c>
      <c r="C1" s="11">
        <f>IF($B$1="All","&lt;&gt;",$B$1)</f>
        <v/>
      </c>
      <c r="D1" s="15" t="inlineStr">
        <is>
          <t>(pick a date or "All" from the dropdown)</t>
        </is>
      </c>
    </row>
    <row r="2">
      <c r="A2" s="2" t="inlineStr">
        <is>
          <t>Select Store Type ▶</t>
        </is>
      </c>
      <c r="B2" s="5" t="inlineStr">
        <is>
          <t>All</t>
        </is>
      </c>
      <c r="C2" s="35">
        <f>IF($B$2="All","&lt;&gt;",$B$2)</f>
        <v/>
      </c>
      <c r="D2" s="15" t="inlineStr">
        <is>
          <t>(All / DH / Superstore)</t>
        </is>
      </c>
    </row>
    <row r="3">
      <c r="S3" s="36" t="n"/>
    </row>
    <row r="4">
      <c r="A4" s="17" t="inlineStr">
        <is>
          <t>City level - CC MTD %: store count by band</t>
        </is>
      </c>
      <c r="S4" s="36" t="n"/>
    </row>
    <row r="5">
      <c r="A5" s="4" t="inlineStr">
        <is>
          <t>City</t>
        </is>
      </c>
      <c r="B5" s="4" t="inlineStr">
        <is>
          <t>&lt;20%</t>
        </is>
      </c>
      <c r="C5" s="4" t="inlineStr">
        <is>
          <t>20-40%</t>
        </is>
      </c>
      <c r="D5" s="4" t="inlineStr">
        <is>
          <t>40-50%</t>
        </is>
      </c>
      <c r="E5" s="4" t="inlineStr">
        <is>
          <t>50-60%</t>
        </is>
      </c>
      <c r="F5" s="4" t="inlineStr">
        <is>
          <t>60-70%</t>
        </is>
      </c>
      <c r="G5" s="4" t="inlineStr">
        <is>
          <t>70-85%</t>
        </is>
      </c>
      <c r="H5" s="4" t="inlineStr">
        <is>
          <t>85-95%</t>
        </is>
      </c>
      <c r="I5" s="4" t="inlineStr">
        <is>
          <t>&gt;=95%</t>
        </is>
      </c>
      <c r="J5" s="4" t="inlineStr">
        <is>
          <t>Total Stores</t>
        </is>
      </c>
      <c r="K5" s="4" t="inlineStr">
        <is>
          <t>Avg CC MTD %</t>
        </is>
      </c>
      <c r="S5" s="36" t="n"/>
    </row>
    <row r="6">
      <c r="A6" s="20" t="inlineStr">
        <is>
          <t>Bengaluru</t>
        </is>
      </c>
      <c r="B6" s="20">
        <f>COUNTIFS('Raw Data'!$R$2:$R$10000,"No",'Raw Data'!$A$2:$A$10000,$C$1,'Raw Data'!$N$2:$N$10000,$C$2,'Raw Data'!$E$2:$E$10000,$A6,'Raw Data'!$G$2:$G$10000,"&gt;=0",'Raw Data'!$G$2:$G$10000,"&lt;0.2")</f>
        <v/>
      </c>
      <c r="C6" s="20">
        <f>COUNTIFS('Raw Data'!$R$2:$R$10000,"No",'Raw Data'!$A$2:$A$10000,$C$1,'Raw Data'!$N$2:$N$10000,$C$2,'Raw Data'!$E$2:$E$10000,$A6,'Raw Data'!$G$2:$G$10000,"&gt;=0.2",'Raw Data'!$G$2:$G$10000,"&lt;0.4")</f>
        <v/>
      </c>
      <c r="D6" s="20">
        <f>COUNTIFS('Raw Data'!$R$2:$R$10000,"No",'Raw Data'!$A$2:$A$10000,$C$1,'Raw Data'!$N$2:$N$10000,$C$2,'Raw Data'!$E$2:$E$10000,$A6,'Raw Data'!$G$2:$G$10000,"&gt;=0.4",'Raw Data'!$G$2:$G$10000,"&lt;0.5")</f>
        <v/>
      </c>
      <c r="E6" s="20">
        <f>COUNTIFS('Raw Data'!$R$2:$R$10000,"No",'Raw Data'!$A$2:$A$10000,$C$1,'Raw Data'!$N$2:$N$10000,$C$2,'Raw Data'!$E$2:$E$10000,$A6,'Raw Data'!$G$2:$G$10000,"&gt;=0.5",'Raw Data'!$G$2:$G$10000,"&lt;0.6")</f>
        <v/>
      </c>
      <c r="F6" s="20">
        <f>COUNTIFS('Raw Data'!$R$2:$R$10000,"No",'Raw Data'!$A$2:$A$10000,$C$1,'Raw Data'!$N$2:$N$10000,$C$2,'Raw Data'!$E$2:$E$10000,$A6,'Raw Data'!$G$2:$G$10000,"&gt;=0.6",'Raw Data'!$G$2:$G$10000,"&lt;0.7")</f>
        <v/>
      </c>
      <c r="G6" s="20">
        <f>COUNTIFS('Raw Data'!$R$2:$R$10000,"No",'Raw Data'!$A$2:$A$10000,$C$1,'Raw Data'!$N$2:$N$10000,$C$2,'Raw Data'!$E$2:$E$10000,$A6,'Raw Data'!$G$2:$G$10000,"&gt;=0.7",'Raw Data'!$G$2:$G$10000,"&lt;0.85")</f>
        <v/>
      </c>
      <c r="H6" s="20">
        <f>COUNTIFS('Raw Data'!$R$2:$R$10000,"No",'Raw Data'!$A$2:$A$10000,$C$1,'Raw Data'!$N$2:$N$10000,$C$2,'Raw Data'!$E$2:$E$10000,$A6,'Raw Data'!$G$2:$G$10000,"&gt;=0.85",'Raw Data'!$G$2:$G$10000,"&lt;0.95")</f>
        <v/>
      </c>
      <c r="I6" s="20">
        <f>COUNTIFS('Raw Data'!$R$2:$R$10000,"No",'Raw Data'!$A$2:$A$10000,$C$1,'Raw Data'!$N$2:$N$10000,$C$2,'Raw Data'!$E$2:$E$10000,$A6,'Raw Data'!$G$2:$G$10000,"&gt;=0.95")</f>
        <v/>
      </c>
      <c r="J6" s="20">
        <f>SUM(B6:I6)</f>
        <v/>
      </c>
      <c r="K6" s="21">
        <f>IFERROR(AVERAGEIFS('Raw Data'!$G$2:$G$10000,'Raw Data'!$R$2:$R$10000,"No",'Raw Data'!$A$2:$A$10000,$C$1,'Raw Data'!$N$2:$N$10000,$C$2,'Raw Data'!$E$2:$E$10000,$A6),"")</f>
        <v/>
      </c>
      <c r="S6" s="36" t="n"/>
    </row>
    <row r="7">
      <c r="A7" s="20" t="inlineStr">
        <is>
          <t>Kochi</t>
        </is>
      </c>
      <c r="B7" s="20">
        <f>COUNTIFS('Raw Data'!$R$2:$R$10000,"No",'Raw Data'!$A$2:$A$10000,$C$1,'Raw Data'!$N$2:$N$10000,$C$2,'Raw Data'!$E$2:$E$10000,$A7,'Raw Data'!$G$2:$G$10000,"&gt;=0",'Raw Data'!$G$2:$G$10000,"&lt;0.2")</f>
        <v/>
      </c>
      <c r="C7" s="20">
        <f>COUNTIFS('Raw Data'!$R$2:$R$10000,"No",'Raw Data'!$A$2:$A$10000,$C$1,'Raw Data'!$N$2:$N$10000,$C$2,'Raw Data'!$E$2:$E$10000,$A7,'Raw Data'!$G$2:$G$10000,"&gt;=0.2",'Raw Data'!$G$2:$G$10000,"&lt;0.4")</f>
        <v/>
      </c>
      <c r="D7" s="20">
        <f>COUNTIFS('Raw Data'!$R$2:$R$10000,"No",'Raw Data'!$A$2:$A$10000,$C$1,'Raw Data'!$N$2:$N$10000,$C$2,'Raw Data'!$E$2:$E$10000,$A7,'Raw Data'!$G$2:$G$10000,"&gt;=0.4",'Raw Data'!$G$2:$G$10000,"&lt;0.5")</f>
        <v/>
      </c>
      <c r="E7" s="20">
        <f>COUNTIFS('Raw Data'!$R$2:$R$10000,"No",'Raw Data'!$A$2:$A$10000,$C$1,'Raw Data'!$N$2:$N$10000,$C$2,'Raw Data'!$E$2:$E$10000,$A7,'Raw Data'!$G$2:$G$10000,"&gt;=0.5",'Raw Data'!$G$2:$G$10000,"&lt;0.6")</f>
        <v/>
      </c>
      <c r="F7" s="20">
        <f>COUNTIFS('Raw Data'!$R$2:$R$10000,"No",'Raw Data'!$A$2:$A$10000,$C$1,'Raw Data'!$N$2:$N$10000,$C$2,'Raw Data'!$E$2:$E$10000,$A7,'Raw Data'!$G$2:$G$10000,"&gt;=0.6",'Raw Data'!$G$2:$G$10000,"&lt;0.7")</f>
        <v/>
      </c>
      <c r="G7" s="20">
        <f>COUNTIFS('Raw Data'!$R$2:$R$10000,"No",'Raw Data'!$A$2:$A$10000,$C$1,'Raw Data'!$N$2:$N$10000,$C$2,'Raw Data'!$E$2:$E$10000,$A7,'Raw Data'!$G$2:$G$10000,"&gt;=0.7",'Raw Data'!$G$2:$G$10000,"&lt;0.85")</f>
        <v/>
      </c>
      <c r="H7" s="20">
        <f>COUNTIFS('Raw Data'!$R$2:$R$10000,"No",'Raw Data'!$A$2:$A$10000,$C$1,'Raw Data'!$N$2:$N$10000,$C$2,'Raw Data'!$E$2:$E$10000,$A7,'Raw Data'!$G$2:$G$10000,"&gt;=0.85",'Raw Data'!$G$2:$G$10000,"&lt;0.95")</f>
        <v/>
      </c>
      <c r="I7" s="20">
        <f>COUNTIFS('Raw Data'!$R$2:$R$10000,"No",'Raw Data'!$A$2:$A$10000,$C$1,'Raw Data'!$N$2:$N$10000,$C$2,'Raw Data'!$E$2:$E$10000,$A7,'Raw Data'!$G$2:$G$10000,"&gt;=0.95")</f>
        <v/>
      </c>
      <c r="J7" s="20">
        <f>SUM(B7:I7)</f>
        <v/>
      </c>
      <c r="K7" s="21">
        <f>IFERROR(AVERAGEIFS('Raw Data'!$G$2:$G$10000,'Raw Data'!$R$2:$R$10000,"No",'Raw Data'!$A$2:$A$10000,$C$1,'Raw Data'!$N$2:$N$10000,$C$2,'Raw Data'!$E$2:$E$10000,$A7),"")</f>
        <v/>
      </c>
      <c r="S7" s="36" t="n"/>
    </row>
    <row r="8">
      <c r="A8" s="20" t="inlineStr">
        <is>
          <t>Coimbatore</t>
        </is>
      </c>
      <c r="B8" s="20">
        <f>COUNTIFS('Raw Data'!$R$2:$R$10000,"No",'Raw Data'!$A$2:$A$10000,$C$1,'Raw Data'!$N$2:$N$10000,$C$2,'Raw Data'!$E$2:$E$10000,$A8,'Raw Data'!$G$2:$G$10000,"&gt;=0",'Raw Data'!$G$2:$G$10000,"&lt;0.2")</f>
        <v/>
      </c>
      <c r="C8" s="20">
        <f>COUNTIFS('Raw Data'!$R$2:$R$10000,"No",'Raw Data'!$A$2:$A$10000,$C$1,'Raw Data'!$N$2:$N$10000,$C$2,'Raw Data'!$E$2:$E$10000,$A8,'Raw Data'!$G$2:$G$10000,"&gt;=0.2",'Raw Data'!$G$2:$G$10000,"&lt;0.4")</f>
        <v/>
      </c>
      <c r="D8" s="20">
        <f>COUNTIFS('Raw Data'!$R$2:$R$10000,"No",'Raw Data'!$A$2:$A$10000,$C$1,'Raw Data'!$N$2:$N$10000,$C$2,'Raw Data'!$E$2:$E$10000,$A8,'Raw Data'!$G$2:$G$10000,"&gt;=0.4",'Raw Data'!$G$2:$G$10000,"&lt;0.5")</f>
        <v/>
      </c>
      <c r="E8" s="20">
        <f>COUNTIFS('Raw Data'!$R$2:$R$10000,"No",'Raw Data'!$A$2:$A$10000,$C$1,'Raw Data'!$N$2:$N$10000,$C$2,'Raw Data'!$E$2:$E$10000,$A8,'Raw Data'!$G$2:$G$10000,"&gt;=0.5",'Raw Data'!$G$2:$G$10000,"&lt;0.6")</f>
        <v/>
      </c>
      <c r="F8" s="20">
        <f>COUNTIFS('Raw Data'!$R$2:$R$10000,"No",'Raw Data'!$A$2:$A$10000,$C$1,'Raw Data'!$N$2:$N$10000,$C$2,'Raw Data'!$E$2:$E$10000,$A8,'Raw Data'!$G$2:$G$10000,"&gt;=0.6",'Raw Data'!$G$2:$G$10000,"&lt;0.7")</f>
        <v/>
      </c>
      <c r="G8" s="20">
        <f>COUNTIFS('Raw Data'!$R$2:$R$10000,"No",'Raw Data'!$A$2:$A$10000,$C$1,'Raw Data'!$N$2:$N$10000,$C$2,'Raw Data'!$E$2:$E$10000,$A8,'Raw Data'!$G$2:$G$10000,"&gt;=0.7",'Raw Data'!$G$2:$G$10000,"&lt;0.85")</f>
        <v/>
      </c>
      <c r="H8" s="20">
        <f>COUNTIFS('Raw Data'!$R$2:$R$10000,"No",'Raw Data'!$A$2:$A$10000,$C$1,'Raw Data'!$N$2:$N$10000,$C$2,'Raw Data'!$E$2:$E$10000,$A8,'Raw Data'!$G$2:$G$10000,"&gt;=0.85",'Raw Data'!$G$2:$G$10000,"&lt;0.95")</f>
        <v/>
      </c>
      <c r="I8" s="20">
        <f>COUNTIFS('Raw Data'!$R$2:$R$10000,"No",'Raw Data'!$A$2:$A$10000,$C$1,'Raw Data'!$N$2:$N$10000,$C$2,'Raw Data'!$E$2:$E$10000,$A8,'Raw Data'!$G$2:$G$10000,"&gt;=0.95")</f>
        <v/>
      </c>
      <c r="J8" s="20">
        <f>SUM(B8:I8)</f>
        <v/>
      </c>
      <c r="K8" s="21">
        <f>IFERROR(AVERAGEIFS('Raw Data'!$G$2:$G$10000,'Raw Data'!$R$2:$R$10000,"No",'Raw Data'!$A$2:$A$10000,$C$1,'Raw Data'!$N$2:$N$10000,$C$2,'Raw Data'!$E$2:$E$10000,$A8),"")</f>
        <v/>
      </c>
      <c r="S8" s="36" t="n"/>
    </row>
    <row r="9">
      <c r="A9" s="20" t="inlineStr">
        <is>
          <t>Mysuru</t>
        </is>
      </c>
      <c r="B9" s="20">
        <f>COUNTIFS('Raw Data'!$R$2:$R$10000,"No",'Raw Data'!$A$2:$A$10000,$C$1,'Raw Data'!$N$2:$N$10000,$C$2,'Raw Data'!$E$2:$E$10000,$A9,'Raw Data'!$G$2:$G$10000,"&gt;=0",'Raw Data'!$G$2:$G$10000,"&lt;0.2")</f>
        <v/>
      </c>
      <c r="C9" s="20">
        <f>COUNTIFS('Raw Data'!$R$2:$R$10000,"No",'Raw Data'!$A$2:$A$10000,$C$1,'Raw Data'!$N$2:$N$10000,$C$2,'Raw Data'!$E$2:$E$10000,$A9,'Raw Data'!$G$2:$G$10000,"&gt;=0.2",'Raw Data'!$G$2:$G$10000,"&lt;0.4")</f>
        <v/>
      </c>
      <c r="D9" s="20">
        <f>COUNTIFS('Raw Data'!$R$2:$R$10000,"No",'Raw Data'!$A$2:$A$10000,$C$1,'Raw Data'!$N$2:$N$10000,$C$2,'Raw Data'!$E$2:$E$10000,$A9,'Raw Data'!$G$2:$G$10000,"&gt;=0.4",'Raw Data'!$G$2:$G$10000,"&lt;0.5")</f>
        <v/>
      </c>
      <c r="E9" s="20">
        <f>COUNTIFS('Raw Data'!$R$2:$R$10000,"No",'Raw Data'!$A$2:$A$10000,$C$1,'Raw Data'!$N$2:$N$10000,$C$2,'Raw Data'!$E$2:$E$10000,$A9,'Raw Data'!$G$2:$G$10000,"&gt;=0.5",'Raw Data'!$G$2:$G$10000,"&lt;0.6")</f>
        <v/>
      </c>
      <c r="F9" s="20">
        <f>COUNTIFS('Raw Data'!$R$2:$R$10000,"No",'Raw Data'!$A$2:$A$10000,$C$1,'Raw Data'!$N$2:$N$10000,$C$2,'Raw Data'!$E$2:$E$10000,$A9,'Raw Data'!$G$2:$G$10000,"&gt;=0.6",'Raw Data'!$G$2:$G$10000,"&lt;0.7")</f>
        <v/>
      </c>
      <c r="G9" s="20">
        <f>COUNTIFS('Raw Data'!$R$2:$R$10000,"No",'Raw Data'!$A$2:$A$10000,$C$1,'Raw Data'!$N$2:$N$10000,$C$2,'Raw Data'!$E$2:$E$10000,$A9,'Raw Data'!$G$2:$G$10000,"&gt;=0.7",'Raw Data'!$G$2:$G$10000,"&lt;0.85")</f>
        <v/>
      </c>
      <c r="H9" s="20">
        <f>COUNTIFS('Raw Data'!$R$2:$R$10000,"No",'Raw Data'!$A$2:$A$10000,$C$1,'Raw Data'!$N$2:$N$10000,$C$2,'Raw Data'!$E$2:$E$10000,$A9,'Raw Data'!$G$2:$G$10000,"&gt;=0.85",'Raw Data'!$G$2:$G$10000,"&lt;0.95")</f>
        <v/>
      </c>
      <c r="I9" s="20">
        <f>COUNTIFS('Raw Data'!$R$2:$R$10000,"No",'Raw Data'!$A$2:$A$10000,$C$1,'Raw Data'!$N$2:$N$10000,$C$2,'Raw Data'!$E$2:$E$10000,$A9,'Raw Data'!$G$2:$G$10000,"&gt;=0.95")</f>
        <v/>
      </c>
      <c r="J9" s="20">
        <f>SUM(B9:I9)</f>
        <v/>
      </c>
      <c r="K9" s="21">
        <f>IFERROR(AVERAGEIFS('Raw Data'!$G$2:$G$10000,'Raw Data'!$R$2:$R$10000,"No",'Raw Data'!$A$2:$A$10000,$C$1,'Raw Data'!$N$2:$N$10000,$C$2,'Raw Data'!$E$2:$E$10000,$A9),"")</f>
        <v/>
      </c>
      <c r="S9" s="36" t="n"/>
    </row>
    <row r="10">
      <c r="A10" s="20" t="inlineStr">
        <is>
          <t>Hubballi</t>
        </is>
      </c>
      <c r="B10" s="20">
        <f>COUNTIFS('Raw Data'!$R$2:$R$10000,"No",'Raw Data'!$A$2:$A$10000,$C$1,'Raw Data'!$N$2:$N$10000,$C$2,'Raw Data'!$E$2:$E$10000,$A10,'Raw Data'!$G$2:$G$10000,"&gt;=0",'Raw Data'!$G$2:$G$10000,"&lt;0.2")</f>
        <v/>
      </c>
      <c r="C10" s="20">
        <f>COUNTIFS('Raw Data'!$R$2:$R$10000,"No",'Raw Data'!$A$2:$A$10000,$C$1,'Raw Data'!$N$2:$N$10000,$C$2,'Raw Data'!$E$2:$E$10000,$A10,'Raw Data'!$G$2:$G$10000,"&gt;=0.2",'Raw Data'!$G$2:$G$10000,"&lt;0.4")</f>
        <v/>
      </c>
      <c r="D10" s="20">
        <f>COUNTIFS('Raw Data'!$R$2:$R$10000,"No",'Raw Data'!$A$2:$A$10000,$C$1,'Raw Data'!$N$2:$N$10000,$C$2,'Raw Data'!$E$2:$E$10000,$A10,'Raw Data'!$G$2:$G$10000,"&gt;=0.4",'Raw Data'!$G$2:$G$10000,"&lt;0.5")</f>
        <v/>
      </c>
      <c r="E10" s="20">
        <f>COUNTIFS('Raw Data'!$R$2:$R$10000,"No",'Raw Data'!$A$2:$A$10000,$C$1,'Raw Data'!$N$2:$N$10000,$C$2,'Raw Data'!$E$2:$E$10000,$A10,'Raw Data'!$G$2:$G$10000,"&gt;=0.5",'Raw Data'!$G$2:$G$10000,"&lt;0.6")</f>
        <v/>
      </c>
      <c r="F10" s="20">
        <f>COUNTIFS('Raw Data'!$R$2:$R$10000,"No",'Raw Data'!$A$2:$A$10000,$C$1,'Raw Data'!$N$2:$N$10000,$C$2,'Raw Data'!$E$2:$E$10000,$A10,'Raw Data'!$G$2:$G$10000,"&gt;=0.6",'Raw Data'!$G$2:$G$10000,"&lt;0.7")</f>
        <v/>
      </c>
      <c r="G10" s="20">
        <f>COUNTIFS('Raw Data'!$R$2:$R$10000,"No",'Raw Data'!$A$2:$A$10000,$C$1,'Raw Data'!$N$2:$N$10000,$C$2,'Raw Data'!$E$2:$E$10000,$A10,'Raw Data'!$G$2:$G$10000,"&gt;=0.7",'Raw Data'!$G$2:$G$10000,"&lt;0.85")</f>
        <v/>
      </c>
      <c r="H10" s="20">
        <f>COUNTIFS('Raw Data'!$R$2:$R$10000,"No",'Raw Data'!$A$2:$A$10000,$C$1,'Raw Data'!$N$2:$N$10000,$C$2,'Raw Data'!$E$2:$E$10000,$A10,'Raw Data'!$G$2:$G$10000,"&gt;=0.85",'Raw Data'!$G$2:$G$10000,"&lt;0.95")</f>
        <v/>
      </c>
      <c r="I10" s="20">
        <f>COUNTIFS('Raw Data'!$R$2:$R$10000,"No",'Raw Data'!$A$2:$A$10000,$C$1,'Raw Data'!$N$2:$N$10000,$C$2,'Raw Data'!$E$2:$E$10000,$A10,'Raw Data'!$G$2:$G$10000,"&gt;=0.95")</f>
        <v/>
      </c>
      <c r="J10" s="20">
        <f>SUM(B10:I10)</f>
        <v/>
      </c>
      <c r="K10" s="21">
        <f>IFERROR(AVERAGEIFS('Raw Data'!$G$2:$G$10000,'Raw Data'!$R$2:$R$10000,"No",'Raw Data'!$A$2:$A$10000,$C$1,'Raw Data'!$N$2:$N$10000,$C$2,'Raw Data'!$E$2:$E$10000,$A10),"")</f>
        <v/>
      </c>
      <c r="S10" s="36" t="n"/>
    </row>
    <row r="11">
      <c r="A11" s="20" t="inlineStr">
        <is>
          <t>Palakkad</t>
        </is>
      </c>
      <c r="B11" s="20">
        <f>COUNTIFS('Raw Data'!$R$2:$R$10000,"No",'Raw Data'!$A$2:$A$10000,$C$1,'Raw Data'!$N$2:$N$10000,$C$2,'Raw Data'!$E$2:$E$10000,$A11,'Raw Data'!$G$2:$G$10000,"&gt;=0",'Raw Data'!$G$2:$G$10000,"&lt;0.2")</f>
        <v/>
      </c>
      <c r="C11" s="20">
        <f>COUNTIFS('Raw Data'!$R$2:$R$10000,"No",'Raw Data'!$A$2:$A$10000,$C$1,'Raw Data'!$N$2:$N$10000,$C$2,'Raw Data'!$E$2:$E$10000,$A11,'Raw Data'!$G$2:$G$10000,"&gt;=0.2",'Raw Data'!$G$2:$G$10000,"&lt;0.4")</f>
        <v/>
      </c>
      <c r="D11" s="20">
        <f>COUNTIFS('Raw Data'!$R$2:$R$10000,"No",'Raw Data'!$A$2:$A$10000,$C$1,'Raw Data'!$N$2:$N$10000,$C$2,'Raw Data'!$E$2:$E$10000,$A11,'Raw Data'!$G$2:$G$10000,"&gt;=0.4",'Raw Data'!$G$2:$G$10000,"&lt;0.5")</f>
        <v/>
      </c>
      <c r="E11" s="20">
        <f>COUNTIFS('Raw Data'!$R$2:$R$10000,"No",'Raw Data'!$A$2:$A$10000,$C$1,'Raw Data'!$N$2:$N$10000,$C$2,'Raw Data'!$E$2:$E$10000,$A11,'Raw Data'!$G$2:$G$10000,"&gt;=0.5",'Raw Data'!$G$2:$G$10000,"&lt;0.6")</f>
        <v/>
      </c>
      <c r="F11" s="20">
        <f>COUNTIFS('Raw Data'!$R$2:$R$10000,"No",'Raw Data'!$A$2:$A$10000,$C$1,'Raw Data'!$N$2:$N$10000,$C$2,'Raw Data'!$E$2:$E$10000,$A11,'Raw Data'!$G$2:$G$10000,"&gt;=0.6",'Raw Data'!$G$2:$G$10000,"&lt;0.7")</f>
        <v/>
      </c>
      <c r="G11" s="20">
        <f>COUNTIFS('Raw Data'!$R$2:$R$10000,"No",'Raw Data'!$A$2:$A$10000,$C$1,'Raw Data'!$N$2:$N$10000,$C$2,'Raw Data'!$E$2:$E$10000,$A11,'Raw Data'!$G$2:$G$10000,"&gt;=0.7",'Raw Data'!$G$2:$G$10000,"&lt;0.85")</f>
        <v/>
      </c>
      <c r="H11" s="20">
        <f>COUNTIFS('Raw Data'!$R$2:$R$10000,"No",'Raw Data'!$A$2:$A$10000,$C$1,'Raw Data'!$N$2:$N$10000,$C$2,'Raw Data'!$E$2:$E$10000,$A11,'Raw Data'!$G$2:$G$10000,"&gt;=0.85",'Raw Data'!$G$2:$G$10000,"&lt;0.95")</f>
        <v/>
      </c>
      <c r="I11" s="20">
        <f>COUNTIFS('Raw Data'!$R$2:$R$10000,"No",'Raw Data'!$A$2:$A$10000,$C$1,'Raw Data'!$N$2:$N$10000,$C$2,'Raw Data'!$E$2:$E$10000,$A11,'Raw Data'!$G$2:$G$10000,"&gt;=0.95")</f>
        <v/>
      </c>
      <c r="J11" s="20">
        <f>SUM(B11:I11)</f>
        <v/>
      </c>
      <c r="K11" s="21">
        <f>IFERROR(AVERAGEIFS('Raw Data'!$G$2:$G$10000,'Raw Data'!$R$2:$R$10000,"No",'Raw Data'!$A$2:$A$10000,$C$1,'Raw Data'!$N$2:$N$10000,$C$2,'Raw Data'!$E$2:$E$10000,$A11),"")</f>
        <v/>
      </c>
      <c r="S11" s="36" t="n"/>
    </row>
    <row r="12">
      <c r="A12" s="20" t="inlineStr">
        <is>
          <t>Belgavi</t>
        </is>
      </c>
      <c r="B12" s="20">
        <f>COUNTIFS('Raw Data'!$R$2:$R$10000,"No",'Raw Data'!$A$2:$A$10000,$C$1,'Raw Data'!$N$2:$N$10000,$C$2,'Raw Data'!$E$2:$E$10000,$A12,'Raw Data'!$G$2:$G$10000,"&gt;=0",'Raw Data'!$G$2:$G$10000,"&lt;0.2")</f>
        <v/>
      </c>
      <c r="C12" s="20">
        <f>COUNTIFS('Raw Data'!$R$2:$R$10000,"No",'Raw Data'!$A$2:$A$10000,$C$1,'Raw Data'!$N$2:$N$10000,$C$2,'Raw Data'!$E$2:$E$10000,$A12,'Raw Data'!$G$2:$G$10000,"&gt;=0.2",'Raw Data'!$G$2:$G$10000,"&lt;0.4")</f>
        <v/>
      </c>
      <c r="D12" s="20">
        <f>COUNTIFS('Raw Data'!$R$2:$R$10000,"No",'Raw Data'!$A$2:$A$10000,$C$1,'Raw Data'!$N$2:$N$10000,$C$2,'Raw Data'!$E$2:$E$10000,$A12,'Raw Data'!$G$2:$G$10000,"&gt;=0.4",'Raw Data'!$G$2:$G$10000,"&lt;0.5")</f>
        <v/>
      </c>
      <c r="E12" s="20">
        <f>COUNTIFS('Raw Data'!$R$2:$R$10000,"No",'Raw Data'!$A$2:$A$10000,$C$1,'Raw Data'!$N$2:$N$10000,$C$2,'Raw Data'!$E$2:$E$10000,$A12,'Raw Data'!$G$2:$G$10000,"&gt;=0.5",'Raw Data'!$G$2:$G$10000,"&lt;0.6")</f>
        <v/>
      </c>
      <c r="F12" s="20">
        <f>COUNTIFS('Raw Data'!$R$2:$R$10000,"No",'Raw Data'!$A$2:$A$10000,$C$1,'Raw Data'!$N$2:$N$10000,$C$2,'Raw Data'!$E$2:$E$10000,$A12,'Raw Data'!$G$2:$G$10000,"&gt;=0.6",'Raw Data'!$G$2:$G$10000,"&lt;0.7")</f>
        <v/>
      </c>
      <c r="G12" s="20">
        <f>COUNTIFS('Raw Data'!$R$2:$R$10000,"No",'Raw Data'!$A$2:$A$10000,$C$1,'Raw Data'!$N$2:$N$10000,$C$2,'Raw Data'!$E$2:$E$10000,$A12,'Raw Data'!$G$2:$G$10000,"&gt;=0.7",'Raw Data'!$G$2:$G$10000,"&lt;0.85")</f>
        <v/>
      </c>
      <c r="H12" s="20">
        <f>COUNTIFS('Raw Data'!$R$2:$R$10000,"No",'Raw Data'!$A$2:$A$10000,$C$1,'Raw Data'!$N$2:$N$10000,$C$2,'Raw Data'!$E$2:$E$10000,$A12,'Raw Data'!$G$2:$G$10000,"&gt;=0.85",'Raw Data'!$G$2:$G$10000,"&lt;0.95")</f>
        <v/>
      </c>
      <c r="I12" s="20">
        <f>COUNTIFS('Raw Data'!$R$2:$R$10000,"No",'Raw Data'!$A$2:$A$10000,$C$1,'Raw Data'!$N$2:$N$10000,$C$2,'Raw Data'!$E$2:$E$10000,$A12,'Raw Data'!$G$2:$G$10000,"&gt;=0.95")</f>
        <v/>
      </c>
      <c r="J12" s="20">
        <f>SUM(B12:I12)</f>
        <v/>
      </c>
      <c r="K12" s="21">
        <f>IFERROR(AVERAGEIFS('Raw Data'!$G$2:$G$10000,'Raw Data'!$R$2:$R$10000,"No",'Raw Data'!$A$2:$A$10000,$C$1,'Raw Data'!$N$2:$N$10000,$C$2,'Raw Data'!$E$2:$E$10000,$A12),"")</f>
        <v/>
      </c>
      <c r="S12" s="36" t="n"/>
    </row>
    <row r="13">
      <c r="A13" s="20" t="inlineStr">
        <is>
          <t>Davanagere</t>
        </is>
      </c>
      <c r="B13" s="20">
        <f>COUNTIFS('Raw Data'!$R$2:$R$10000,"No",'Raw Data'!$A$2:$A$10000,$C$1,'Raw Data'!$N$2:$N$10000,$C$2,'Raw Data'!$E$2:$E$10000,$A13,'Raw Data'!$G$2:$G$10000,"&gt;=0",'Raw Data'!$G$2:$G$10000,"&lt;0.2")</f>
        <v/>
      </c>
      <c r="C13" s="20">
        <f>COUNTIFS('Raw Data'!$R$2:$R$10000,"No",'Raw Data'!$A$2:$A$10000,$C$1,'Raw Data'!$N$2:$N$10000,$C$2,'Raw Data'!$E$2:$E$10000,$A13,'Raw Data'!$G$2:$G$10000,"&gt;=0.2",'Raw Data'!$G$2:$G$10000,"&lt;0.4")</f>
        <v/>
      </c>
      <c r="D13" s="20">
        <f>COUNTIFS('Raw Data'!$R$2:$R$10000,"No",'Raw Data'!$A$2:$A$10000,$C$1,'Raw Data'!$N$2:$N$10000,$C$2,'Raw Data'!$E$2:$E$10000,$A13,'Raw Data'!$G$2:$G$10000,"&gt;=0.4",'Raw Data'!$G$2:$G$10000,"&lt;0.5")</f>
        <v/>
      </c>
      <c r="E13" s="20">
        <f>COUNTIFS('Raw Data'!$R$2:$R$10000,"No",'Raw Data'!$A$2:$A$10000,$C$1,'Raw Data'!$N$2:$N$10000,$C$2,'Raw Data'!$E$2:$E$10000,$A13,'Raw Data'!$G$2:$G$10000,"&gt;=0.5",'Raw Data'!$G$2:$G$10000,"&lt;0.6")</f>
        <v/>
      </c>
      <c r="F13" s="20">
        <f>COUNTIFS('Raw Data'!$R$2:$R$10000,"No",'Raw Data'!$A$2:$A$10000,$C$1,'Raw Data'!$N$2:$N$10000,$C$2,'Raw Data'!$E$2:$E$10000,$A13,'Raw Data'!$G$2:$G$10000,"&gt;=0.6",'Raw Data'!$G$2:$G$10000,"&lt;0.7")</f>
        <v/>
      </c>
      <c r="G13" s="20">
        <f>COUNTIFS('Raw Data'!$R$2:$R$10000,"No",'Raw Data'!$A$2:$A$10000,$C$1,'Raw Data'!$N$2:$N$10000,$C$2,'Raw Data'!$E$2:$E$10000,$A13,'Raw Data'!$G$2:$G$10000,"&gt;=0.7",'Raw Data'!$G$2:$G$10000,"&lt;0.85")</f>
        <v/>
      </c>
      <c r="H13" s="20">
        <f>COUNTIFS('Raw Data'!$R$2:$R$10000,"No",'Raw Data'!$A$2:$A$10000,$C$1,'Raw Data'!$N$2:$N$10000,$C$2,'Raw Data'!$E$2:$E$10000,$A13,'Raw Data'!$G$2:$G$10000,"&gt;=0.85",'Raw Data'!$G$2:$G$10000,"&lt;0.95")</f>
        <v/>
      </c>
      <c r="I13" s="20">
        <f>COUNTIFS('Raw Data'!$R$2:$R$10000,"No",'Raw Data'!$A$2:$A$10000,$C$1,'Raw Data'!$N$2:$N$10000,$C$2,'Raw Data'!$E$2:$E$10000,$A13,'Raw Data'!$G$2:$G$10000,"&gt;=0.95")</f>
        <v/>
      </c>
      <c r="J13" s="20">
        <f>SUM(B13:I13)</f>
        <v/>
      </c>
      <c r="K13" s="21">
        <f>IFERROR(AVERAGEIFS('Raw Data'!$G$2:$G$10000,'Raw Data'!$R$2:$R$10000,"No",'Raw Data'!$A$2:$A$10000,$C$1,'Raw Data'!$N$2:$N$10000,$C$2,'Raw Data'!$E$2:$E$10000,$A13),"")</f>
        <v/>
      </c>
      <c r="S13" s="36" t="n"/>
    </row>
    <row r="14">
      <c r="A14" s="20" t="inlineStr">
        <is>
          <t>Hosur</t>
        </is>
      </c>
      <c r="B14" s="20">
        <f>COUNTIFS('Raw Data'!$R$2:$R$10000,"No",'Raw Data'!$A$2:$A$10000,$C$1,'Raw Data'!$N$2:$N$10000,$C$2,'Raw Data'!$E$2:$E$10000,$A14,'Raw Data'!$G$2:$G$10000,"&gt;=0",'Raw Data'!$G$2:$G$10000,"&lt;0.2")</f>
        <v/>
      </c>
      <c r="C14" s="20">
        <f>COUNTIFS('Raw Data'!$R$2:$R$10000,"No",'Raw Data'!$A$2:$A$10000,$C$1,'Raw Data'!$N$2:$N$10000,$C$2,'Raw Data'!$E$2:$E$10000,$A14,'Raw Data'!$G$2:$G$10000,"&gt;=0.2",'Raw Data'!$G$2:$G$10000,"&lt;0.4")</f>
        <v/>
      </c>
      <c r="D14" s="20">
        <f>COUNTIFS('Raw Data'!$R$2:$R$10000,"No",'Raw Data'!$A$2:$A$10000,$C$1,'Raw Data'!$N$2:$N$10000,$C$2,'Raw Data'!$E$2:$E$10000,$A14,'Raw Data'!$G$2:$G$10000,"&gt;=0.4",'Raw Data'!$G$2:$G$10000,"&lt;0.5")</f>
        <v/>
      </c>
      <c r="E14" s="20">
        <f>COUNTIFS('Raw Data'!$R$2:$R$10000,"No",'Raw Data'!$A$2:$A$10000,$C$1,'Raw Data'!$N$2:$N$10000,$C$2,'Raw Data'!$E$2:$E$10000,$A14,'Raw Data'!$G$2:$G$10000,"&gt;=0.5",'Raw Data'!$G$2:$G$10000,"&lt;0.6")</f>
        <v/>
      </c>
      <c r="F14" s="20">
        <f>COUNTIFS('Raw Data'!$R$2:$R$10000,"No",'Raw Data'!$A$2:$A$10000,$C$1,'Raw Data'!$N$2:$N$10000,$C$2,'Raw Data'!$E$2:$E$10000,$A14,'Raw Data'!$G$2:$G$10000,"&gt;=0.6",'Raw Data'!$G$2:$G$10000,"&lt;0.7")</f>
        <v/>
      </c>
      <c r="G14" s="20">
        <f>COUNTIFS('Raw Data'!$R$2:$R$10000,"No",'Raw Data'!$A$2:$A$10000,$C$1,'Raw Data'!$N$2:$N$10000,$C$2,'Raw Data'!$E$2:$E$10000,$A14,'Raw Data'!$G$2:$G$10000,"&gt;=0.7",'Raw Data'!$G$2:$G$10000,"&lt;0.85")</f>
        <v/>
      </c>
      <c r="H14" s="20">
        <f>COUNTIFS('Raw Data'!$R$2:$R$10000,"No",'Raw Data'!$A$2:$A$10000,$C$1,'Raw Data'!$N$2:$N$10000,$C$2,'Raw Data'!$E$2:$E$10000,$A14,'Raw Data'!$G$2:$G$10000,"&gt;=0.85",'Raw Data'!$G$2:$G$10000,"&lt;0.95")</f>
        <v/>
      </c>
      <c r="I14" s="20">
        <f>COUNTIFS('Raw Data'!$R$2:$R$10000,"No",'Raw Data'!$A$2:$A$10000,$C$1,'Raw Data'!$N$2:$N$10000,$C$2,'Raw Data'!$E$2:$E$10000,$A14,'Raw Data'!$G$2:$G$10000,"&gt;=0.95")</f>
        <v/>
      </c>
      <c r="J14" s="20">
        <f>SUM(B14:I14)</f>
        <v/>
      </c>
      <c r="K14" s="21">
        <f>IFERROR(AVERAGEIFS('Raw Data'!$G$2:$G$10000,'Raw Data'!$R$2:$R$10000,"No",'Raw Data'!$A$2:$A$10000,$C$1,'Raw Data'!$N$2:$N$10000,$C$2,'Raw Data'!$E$2:$E$10000,$A14),"")</f>
        <v/>
      </c>
    </row>
    <row r="15">
      <c r="A15" s="20" t="inlineStr">
        <is>
          <t>Tumkuru</t>
        </is>
      </c>
      <c r="B15" s="20">
        <f>COUNTIFS('Raw Data'!$R$2:$R$10000,"No",'Raw Data'!$A$2:$A$10000,$C$1,'Raw Data'!$N$2:$N$10000,$C$2,'Raw Data'!$E$2:$E$10000,$A15,'Raw Data'!$G$2:$G$10000,"&gt;=0",'Raw Data'!$G$2:$G$10000,"&lt;0.2")</f>
        <v/>
      </c>
      <c r="C15" s="20">
        <f>COUNTIFS('Raw Data'!$R$2:$R$10000,"No",'Raw Data'!$A$2:$A$10000,$C$1,'Raw Data'!$N$2:$N$10000,$C$2,'Raw Data'!$E$2:$E$10000,$A15,'Raw Data'!$G$2:$G$10000,"&gt;=0.2",'Raw Data'!$G$2:$G$10000,"&lt;0.4")</f>
        <v/>
      </c>
      <c r="D15" s="20">
        <f>COUNTIFS('Raw Data'!$R$2:$R$10000,"No",'Raw Data'!$A$2:$A$10000,$C$1,'Raw Data'!$N$2:$N$10000,$C$2,'Raw Data'!$E$2:$E$10000,$A15,'Raw Data'!$G$2:$G$10000,"&gt;=0.4",'Raw Data'!$G$2:$G$10000,"&lt;0.5")</f>
        <v/>
      </c>
      <c r="E15" s="20">
        <f>COUNTIFS('Raw Data'!$R$2:$R$10000,"No",'Raw Data'!$A$2:$A$10000,$C$1,'Raw Data'!$N$2:$N$10000,$C$2,'Raw Data'!$E$2:$E$10000,$A15,'Raw Data'!$G$2:$G$10000,"&gt;=0.5",'Raw Data'!$G$2:$G$10000,"&lt;0.6")</f>
        <v/>
      </c>
      <c r="F15" s="20">
        <f>COUNTIFS('Raw Data'!$R$2:$R$10000,"No",'Raw Data'!$A$2:$A$10000,$C$1,'Raw Data'!$N$2:$N$10000,$C$2,'Raw Data'!$E$2:$E$10000,$A15,'Raw Data'!$G$2:$G$10000,"&gt;=0.6",'Raw Data'!$G$2:$G$10000,"&lt;0.7")</f>
        <v/>
      </c>
      <c r="G15" s="20">
        <f>COUNTIFS('Raw Data'!$R$2:$R$10000,"No",'Raw Data'!$A$2:$A$10000,$C$1,'Raw Data'!$N$2:$N$10000,$C$2,'Raw Data'!$E$2:$E$10000,$A15,'Raw Data'!$G$2:$G$10000,"&gt;=0.7",'Raw Data'!$G$2:$G$10000,"&lt;0.85")</f>
        <v/>
      </c>
      <c r="H15" s="20">
        <f>COUNTIFS('Raw Data'!$R$2:$R$10000,"No",'Raw Data'!$A$2:$A$10000,$C$1,'Raw Data'!$N$2:$N$10000,$C$2,'Raw Data'!$E$2:$E$10000,$A15,'Raw Data'!$G$2:$G$10000,"&gt;=0.85",'Raw Data'!$G$2:$G$10000,"&lt;0.95")</f>
        <v/>
      </c>
      <c r="I15" s="20">
        <f>COUNTIFS('Raw Data'!$R$2:$R$10000,"No",'Raw Data'!$A$2:$A$10000,$C$1,'Raw Data'!$N$2:$N$10000,$C$2,'Raw Data'!$E$2:$E$10000,$A15,'Raw Data'!$G$2:$G$10000,"&gt;=0.95")</f>
        <v/>
      </c>
      <c r="J15" s="20">
        <f>SUM(B15:I15)</f>
        <v/>
      </c>
      <c r="K15" s="21">
        <f>IFERROR(AVERAGEIFS('Raw Data'!$G$2:$G$10000,'Raw Data'!$R$2:$R$10000,"No",'Raw Data'!$A$2:$A$10000,$C$1,'Raw Data'!$N$2:$N$10000,$C$2,'Raw Data'!$E$2:$E$10000,$A15),"")</f>
        <v/>
      </c>
    </row>
    <row r="16">
      <c r="A16" s="32" t="inlineStr">
        <is>
          <t>Grand Total</t>
        </is>
      </c>
      <c r="B16" s="32">
        <f>COUNTIFS('Raw Data'!$R$2:$R$10000,"No",'Raw Data'!$A$2:$A$10000,$C$1,'Raw Data'!$N$2:$N$10000,$C$2,'Raw Data'!$E$2:$E$10000,"&lt;&gt;",'Raw Data'!$G$2:$G$10000,"&gt;=0",'Raw Data'!$G$2:$G$10000,"&lt;0.2")</f>
        <v/>
      </c>
      <c r="C16" s="32">
        <f>COUNTIFS('Raw Data'!$R$2:$R$10000,"No",'Raw Data'!$A$2:$A$10000,$C$1,'Raw Data'!$N$2:$N$10000,$C$2,'Raw Data'!$E$2:$E$10000,"&lt;&gt;",'Raw Data'!$G$2:$G$10000,"&gt;=0.2",'Raw Data'!$G$2:$G$10000,"&lt;0.4")</f>
        <v/>
      </c>
      <c r="D16" s="32">
        <f>COUNTIFS('Raw Data'!$R$2:$R$10000,"No",'Raw Data'!$A$2:$A$10000,$C$1,'Raw Data'!$N$2:$N$10000,$C$2,'Raw Data'!$E$2:$E$10000,"&lt;&gt;",'Raw Data'!$G$2:$G$10000,"&gt;=0.4",'Raw Data'!$G$2:$G$10000,"&lt;0.5")</f>
        <v/>
      </c>
      <c r="E16" s="32">
        <f>COUNTIFS('Raw Data'!$R$2:$R$10000,"No",'Raw Data'!$A$2:$A$10000,$C$1,'Raw Data'!$N$2:$N$10000,$C$2,'Raw Data'!$E$2:$E$10000,"&lt;&gt;",'Raw Data'!$G$2:$G$10000,"&gt;=0.5",'Raw Data'!$G$2:$G$10000,"&lt;0.6")</f>
        <v/>
      </c>
      <c r="F16" s="32">
        <f>COUNTIFS('Raw Data'!$R$2:$R$10000,"No",'Raw Data'!$A$2:$A$10000,$C$1,'Raw Data'!$N$2:$N$10000,$C$2,'Raw Data'!$E$2:$E$10000,"&lt;&gt;",'Raw Data'!$G$2:$G$10000,"&gt;=0.6",'Raw Data'!$G$2:$G$10000,"&lt;0.7")</f>
        <v/>
      </c>
      <c r="G16" s="32">
        <f>COUNTIFS('Raw Data'!$R$2:$R$10000,"No",'Raw Data'!$A$2:$A$10000,$C$1,'Raw Data'!$N$2:$N$10000,$C$2,'Raw Data'!$E$2:$E$10000,"&lt;&gt;",'Raw Data'!$G$2:$G$10000,"&gt;=0.7",'Raw Data'!$G$2:$G$10000,"&lt;0.85")</f>
        <v/>
      </c>
      <c r="H16" s="32">
        <f>COUNTIFS('Raw Data'!$R$2:$R$10000,"No",'Raw Data'!$A$2:$A$10000,$C$1,'Raw Data'!$N$2:$N$10000,$C$2,'Raw Data'!$E$2:$E$10000,"&lt;&gt;",'Raw Data'!$G$2:$G$10000,"&gt;=0.85",'Raw Data'!$G$2:$G$10000,"&lt;0.95")</f>
        <v/>
      </c>
      <c r="I16" s="32">
        <f>COUNTIFS('Raw Data'!$R$2:$R$10000,"No",'Raw Data'!$A$2:$A$10000,$C$1,'Raw Data'!$N$2:$N$10000,$C$2,'Raw Data'!$E$2:$E$10000,"&lt;&gt;",'Raw Data'!$G$2:$G$10000,"&gt;=0.95")</f>
        <v/>
      </c>
      <c r="J16" s="32">
        <f>SUM(B16:I16)</f>
        <v/>
      </c>
      <c r="K16" s="34">
        <f>IFERROR(AVERAGEIFS('Raw Data'!$G$2:$G$10000,'Raw Data'!$R$2:$R$10000,"No",'Raw Data'!$A$2:$A$10000,$C$1,'Raw Data'!$N$2:$N$10000,$C$2,'Raw Data'!$E$2:$E$10000,"&lt;&gt;"),"")</f>
        <v/>
      </c>
    </row>
    <row r="18">
      <c r="A18" s="17" t="inlineStr">
        <is>
          <t>City level - Inv Health: store count by band</t>
        </is>
      </c>
    </row>
    <row r="19">
      <c r="A19" s="4" t="inlineStr">
        <is>
          <t>City</t>
        </is>
      </c>
      <c r="B19" s="4" t="inlineStr">
        <is>
          <t>&lt;20%</t>
        </is>
      </c>
      <c r="C19" s="4" t="inlineStr">
        <is>
          <t>20-40%</t>
        </is>
      </c>
      <c r="D19" s="4" t="inlineStr">
        <is>
          <t>40-50%</t>
        </is>
      </c>
      <c r="E19" s="4" t="inlineStr">
        <is>
          <t>50-60%</t>
        </is>
      </c>
      <c r="F19" s="4" t="inlineStr">
        <is>
          <t>60-70%</t>
        </is>
      </c>
      <c r="G19" s="4" t="inlineStr">
        <is>
          <t>70-85%</t>
        </is>
      </c>
      <c r="H19" s="4" t="inlineStr">
        <is>
          <t>85-95%</t>
        </is>
      </c>
      <c r="I19" s="4" t="inlineStr">
        <is>
          <t>&gt;=95%</t>
        </is>
      </c>
      <c r="J19" s="4" t="inlineStr">
        <is>
          <t>Total Stores</t>
        </is>
      </c>
      <c r="K19" s="4" t="inlineStr">
        <is>
          <t>Avg Inv Health</t>
        </is>
      </c>
    </row>
    <row r="20">
      <c r="A20" s="20" t="inlineStr">
        <is>
          <t>Bengaluru</t>
        </is>
      </c>
      <c r="B20" s="20">
        <f>COUNTIFS('Raw Data'!$R$2:$R$10000,"No",'Raw Data'!$A$2:$A$10000,$C$1,'Raw Data'!$N$2:$N$10000,$C$2,'Raw Data'!$E$2:$E$10000,$A20,'Raw Data'!$L$2:$L$10000,"&gt;=0",'Raw Data'!$L$2:$L$10000,"&lt;0.2")</f>
        <v/>
      </c>
      <c r="C20" s="20">
        <f>COUNTIFS('Raw Data'!$R$2:$R$10000,"No",'Raw Data'!$A$2:$A$10000,$C$1,'Raw Data'!$N$2:$N$10000,$C$2,'Raw Data'!$E$2:$E$10000,$A20,'Raw Data'!$L$2:$L$10000,"&gt;=0.2",'Raw Data'!$L$2:$L$10000,"&lt;0.4")</f>
        <v/>
      </c>
      <c r="D20" s="20">
        <f>COUNTIFS('Raw Data'!$R$2:$R$10000,"No",'Raw Data'!$A$2:$A$10000,$C$1,'Raw Data'!$N$2:$N$10000,$C$2,'Raw Data'!$E$2:$E$10000,$A20,'Raw Data'!$L$2:$L$10000,"&gt;=0.4",'Raw Data'!$L$2:$L$10000,"&lt;0.5")</f>
        <v/>
      </c>
      <c r="E20" s="20">
        <f>COUNTIFS('Raw Data'!$R$2:$R$10000,"No",'Raw Data'!$A$2:$A$10000,$C$1,'Raw Data'!$N$2:$N$10000,$C$2,'Raw Data'!$E$2:$E$10000,$A20,'Raw Data'!$L$2:$L$10000,"&gt;=0.5",'Raw Data'!$L$2:$L$10000,"&lt;0.6")</f>
        <v/>
      </c>
      <c r="F20" s="20">
        <f>COUNTIFS('Raw Data'!$R$2:$R$10000,"No",'Raw Data'!$A$2:$A$10000,$C$1,'Raw Data'!$N$2:$N$10000,$C$2,'Raw Data'!$E$2:$E$10000,$A20,'Raw Data'!$L$2:$L$10000,"&gt;=0.6",'Raw Data'!$L$2:$L$10000,"&lt;0.7")</f>
        <v/>
      </c>
      <c r="G20" s="20">
        <f>COUNTIFS('Raw Data'!$R$2:$R$10000,"No",'Raw Data'!$A$2:$A$10000,$C$1,'Raw Data'!$N$2:$N$10000,$C$2,'Raw Data'!$E$2:$E$10000,$A20,'Raw Data'!$L$2:$L$10000,"&gt;=0.7",'Raw Data'!$L$2:$L$10000,"&lt;0.85")</f>
        <v/>
      </c>
      <c r="H20" s="20">
        <f>COUNTIFS('Raw Data'!$R$2:$R$10000,"No",'Raw Data'!$A$2:$A$10000,$C$1,'Raw Data'!$N$2:$N$10000,$C$2,'Raw Data'!$E$2:$E$10000,$A20,'Raw Data'!$L$2:$L$10000,"&gt;=0.85",'Raw Data'!$L$2:$L$10000,"&lt;0.95")</f>
        <v/>
      </c>
      <c r="I20" s="20">
        <f>COUNTIFS('Raw Data'!$R$2:$R$10000,"No",'Raw Data'!$A$2:$A$10000,$C$1,'Raw Data'!$N$2:$N$10000,$C$2,'Raw Data'!$E$2:$E$10000,$A20,'Raw Data'!$L$2:$L$10000,"&gt;=0.95")</f>
        <v/>
      </c>
      <c r="J20" s="20">
        <f>SUM(B20:I20)</f>
        <v/>
      </c>
      <c r="K20" s="21">
        <f>IFERROR(AVERAGEIFS('Raw Data'!$L$2:$L$10000,'Raw Data'!$R$2:$R$10000,"No",'Raw Data'!$A$2:$A$10000,$C$1,'Raw Data'!$N$2:$N$10000,$C$2,'Raw Data'!$E$2:$E$10000,$A20),"")</f>
        <v/>
      </c>
    </row>
    <row r="21">
      <c r="A21" s="20" t="inlineStr">
        <is>
          <t>Kochi</t>
        </is>
      </c>
      <c r="B21" s="20">
        <f>COUNTIFS('Raw Data'!$R$2:$R$10000,"No",'Raw Data'!$A$2:$A$10000,$C$1,'Raw Data'!$N$2:$N$10000,$C$2,'Raw Data'!$E$2:$E$10000,$A21,'Raw Data'!$L$2:$L$10000,"&gt;=0",'Raw Data'!$L$2:$L$10000,"&lt;0.2")</f>
        <v/>
      </c>
      <c r="C21" s="20">
        <f>COUNTIFS('Raw Data'!$R$2:$R$10000,"No",'Raw Data'!$A$2:$A$10000,$C$1,'Raw Data'!$N$2:$N$10000,$C$2,'Raw Data'!$E$2:$E$10000,$A21,'Raw Data'!$L$2:$L$10000,"&gt;=0.2",'Raw Data'!$L$2:$L$10000,"&lt;0.4")</f>
        <v/>
      </c>
      <c r="D21" s="20">
        <f>COUNTIFS('Raw Data'!$R$2:$R$10000,"No",'Raw Data'!$A$2:$A$10000,$C$1,'Raw Data'!$N$2:$N$10000,$C$2,'Raw Data'!$E$2:$E$10000,$A21,'Raw Data'!$L$2:$L$10000,"&gt;=0.4",'Raw Data'!$L$2:$L$10000,"&lt;0.5")</f>
        <v/>
      </c>
      <c r="E21" s="20">
        <f>COUNTIFS('Raw Data'!$R$2:$R$10000,"No",'Raw Data'!$A$2:$A$10000,$C$1,'Raw Data'!$N$2:$N$10000,$C$2,'Raw Data'!$E$2:$E$10000,$A21,'Raw Data'!$L$2:$L$10000,"&gt;=0.5",'Raw Data'!$L$2:$L$10000,"&lt;0.6")</f>
        <v/>
      </c>
      <c r="F21" s="20">
        <f>COUNTIFS('Raw Data'!$R$2:$R$10000,"No",'Raw Data'!$A$2:$A$10000,$C$1,'Raw Data'!$N$2:$N$10000,$C$2,'Raw Data'!$E$2:$E$10000,$A21,'Raw Data'!$L$2:$L$10000,"&gt;=0.6",'Raw Data'!$L$2:$L$10000,"&lt;0.7")</f>
        <v/>
      </c>
      <c r="G21" s="20">
        <f>COUNTIFS('Raw Data'!$R$2:$R$10000,"No",'Raw Data'!$A$2:$A$10000,$C$1,'Raw Data'!$N$2:$N$10000,$C$2,'Raw Data'!$E$2:$E$10000,$A21,'Raw Data'!$L$2:$L$10000,"&gt;=0.7",'Raw Data'!$L$2:$L$10000,"&lt;0.85")</f>
        <v/>
      </c>
      <c r="H21" s="20">
        <f>COUNTIFS('Raw Data'!$R$2:$R$10000,"No",'Raw Data'!$A$2:$A$10000,$C$1,'Raw Data'!$N$2:$N$10000,$C$2,'Raw Data'!$E$2:$E$10000,$A21,'Raw Data'!$L$2:$L$10000,"&gt;=0.85",'Raw Data'!$L$2:$L$10000,"&lt;0.95")</f>
        <v/>
      </c>
      <c r="I21" s="20">
        <f>COUNTIFS('Raw Data'!$R$2:$R$10000,"No",'Raw Data'!$A$2:$A$10000,$C$1,'Raw Data'!$N$2:$N$10000,$C$2,'Raw Data'!$E$2:$E$10000,$A21,'Raw Data'!$L$2:$L$10000,"&gt;=0.95")</f>
        <v/>
      </c>
      <c r="J21" s="20">
        <f>SUM(B21:I21)</f>
        <v/>
      </c>
      <c r="K21" s="21">
        <f>IFERROR(AVERAGEIFS('Raw Data'!$L$2:$L$10000,'Raw Data'!$R$2:$R$10000,"No",'Raw Data'!$A$2:$A$10000,$C$1,'Raw Data'!$N$2:$N$10000,$C$2,'Raw Data'!$E$2:$E$10000,$A21),"")</f>
        <v/>
      </c>
    </row>
    <row r="22">
      <c r="A22" s="20" t="inlineStr">
        <is>
          <t>Coimbatore</t>
        </is>
      </c>
      <c r="B22" s="20">
        <f>COUNTIFS('Raw Data'!$R$2:$R$10000,"No",'Raw Data'!$A$2:$A$10000,$C$1,'Raw Data'!$N$2:$N$10000,$C$2,'Raw Data'!$E$2:$E$10000,$A22,'Raw Data'!$L$2:$L$10000,"&gt;=0",'Raw Data'!$L$2:$L$10000,"&lt;0.2")</f>
        <v/>
      </c>
      <c r="C22" s="20">
        <f>COUNTIFS('Raw Data'!$R$2:$R$10000,"No",'Raw Data'!$A$2:$A$10000,$C$1,'Raw Data'!$N$2:$N$10000,$C$2,'Raw Data'!$E$2:$E$10000,$A22,'Raw Data'!$L$2:$L$10000,"&gt;=0.2",'Raw Data'!$L$2:$L$10000,"&lt;0.4")</f>
        <v/>
      </c>
      <c r="D22" s="20">
        <f>COUNTIFS('Raw Data'!$R$2:$R$10000,"No",'Raw Data'!$A$2:$A$10000,$C$1,'Raw Data'!$N$2:$N$10000,$C$2,'Raw Data'!$E$2:$E$10000,$A22,'Raw Data'!$L$2:$L$10000,"&gt;=0.4",'Raw Data'!$L$2:$L$10000,"&lt;0.5")</f>
        <v/>
      </c>
      <c r="E22" s="20">
        <f>COUNTIFS('Raw Data'!$R$2:$R$10000,"No",'Raw Data'!$A$2:$A$10000,$C$1,'Raw Data'!$N$2:$N$10000,$C$2,'Raw Data'!$E$2:$E$10000,$A22,'Raw Data'!$L$2:$L$10000,"&gt;=0.5",'Raw Data'!$L$2:$L$10000,"&lt;0.6")</f>
        <v/>
      </c>
      <c r="F22" s="20">
        <f>COUNTIFS('Raw Data'!$R$2:$R$10000,"No",'Raw Data'!$A$2:$A$10000,$C$1,'Raw Data'!$N$2:$N$10000,$C$2,'Raw Data'!$E$2:$E$10000,$A22,'Raw Data'!$L$2:$L$10000,"&gt;=0.6",'Raw Data'!$L$2:$L$10000,"&lt;0.7")</f>
        <v/>
      </c>
      <c r="G22" s="20">
        <f>COUNTIFS('Raw Data'!$R$2:$R$10000,"No",'Raw Data'!$A$2:$A$10000,$C$1,'Raw Data'!$N$2:$N$10000,$C$2,'Raw Data'!$E$2:$E$10000,$A22,'Raw Data'!$L$2:$L$10000,"&gt;=0.7",'Raw Data'!$L$2:$L$10000,"&lt;0.85")</f>
        <v/>
      </c>
      <c r="H22" s="20">
        <f>COUNTIFS('Raw Data'!$R$2:$R$10000,"No",'Raw Data'!$A$2:$A$10000,$C$1,'Raw Data'!$N$2:$N$10000,$C$2,'Raw Data'!$E$2:$E$10000,$A22,'Raw Data'!$L$2:$L$10000,"&gt;=0.85",'Raw Data'!$L$2:$L$10000,"&lt;0.95")</f>
        <v/>
      </c>
      <c r="I22" s="20">
        <f>COUNTIFS('Raw Data'!$R$2:$R$10000,"No",'Raw Data'!$A$2:$A$10000,$C$1,'Raw Data'!$N$2:$N$10000,$C$2,'Raw Data'!$E$2:$E$10000,$A22,'Raw Data'!$L$2:$L$10000,"&gt;=0.95")</f>
        <v/>
      </c>
      <c r="J22" s="20">
        <f>SUM(B22:I22)</f>
        <v/>
      </c>
      <c r="K22" s="21">
        <f>IFERROR(AVERAGEIFS('Raw Data'!$L$2:$L$10000,'Raw Data'!$R$2:$R$10000,"No",'Raw Data'!$A$2:$A$10000,$C$1,'Raw Data'!$N$2:$N$10000,$C$2,'Raw Data'!$E$2:$E$10000,$A22),"")</f>
        <v/>
      </c>
    </row>
    <row r="23">
      <c r="A23" s="20" t="inlineStr">
        <is>
          <t>Mysuru</t>
        </is>
      </c>
      <c r="B23" s="20">
        <f>COUNTIFS('Raw Data'!$R$2:$R$10000,"No",'Raw Data'!$A$2:$A$10000,$C$1,'Raw Data'!$N$2:$N$10000,$C$2,'Raw Data'!$E$2:$E$10000,$A23,'Raw Data'!$L$2:$L$10000,"&gt;=0",'Raw Data'!$L$2:$L$10000,"&lt;0.2")</f>
        <v/>
      </c>
      <c r="C23" s="20">
        <f>COUNTIFS('Raw Data'!$R$2:$R$10000,"No",'Raw Data'!$A$2:$A$10000,$C$1,'Raw Data'!$N$2:$N$10000,$C$2,'Raw Data'!$E$2:$E$10000,$A23,'Raw Data'!$L$2:$L$10000,"&gt;=0.2",'Raw Data'!$L$2:$L$10000,"&lt;0.4")</f>
        <v/>
      </c>
      <c r="D23" s="20">
        <f>COUNTIFS('Raw Data'!$R$2:$R$10000,"No",'Raw Data'!$A$2:$A$10000,$C$1,'Raw Data'!$N$2:$N$10000,$C$2,'Raw Data'!$E$2:$E$10000,$A23,'Raw Data'!$L$2:$L$10000,"&gt;=0.4",'Raw Data'!$L$2:$L$10000,"&lt;0.5")</f>
        <v/>
      </c>
      <c r="E23" s="20">
        <f>COUNTIFS('Raw Data'!$R$2:$R$10000,"No",'Raw Data'!$A$2:$A$10000,$C$1,'Raw Data'!$N$2:$N$10000,$C$2,'Raw Data'!$E$2:$E$10000,$A23,'Raw Data'!$L$2:$L$10000,"&gt;=0.5",'Raw Data'!$L$2:$L$10000,"&lt;0.6")</f>
        <v/>
      </c>
      <c r="F23" s="20">
        <f>COUNTIFS('Raw Data'!$R$2:$R$10000,"No",'Raw Data'!$A$2:$A$10000,$C$1,'Raw Data'!$N$2:$N$10000,$C$2,'Raw Data'!$E$2:$E$10000,$A23,'Raw Data'!$L$2:$L$10000,"&gt;=0.6",'Raw Data'!$L$2:$L$10000,"&lt;0.7")</f>
        <v/>
      </c>
      <c r="G23" s="20">
        <f>COUNTIFS('Raw Data'!$R$2:$R$10000,"No",'Raw Data'!$A$2:$A$10000,$C$1,'Raw Data'!$N$2:$N$10000,$C$2,'Raw Data'!$E$2:$E$10000,$A23,'Raw Data'!$L$2:$L$10000,"&gt;=0.7",'Raw Data'!$L$2:$L$10000,"&lt;0.85")</f>
        <v/>
      </c>
      <c r="H23" s="20">
        <f>COUNTIFS('Raw Data'!$R$2:$R$10000,"No",'Raw Data'!$A$2:$A$10000,$C$1,'Raw Data'!$N$2:$N$10000,$C$2,'Raw Data'!$E$2:$E$10000,$A23,'Raw Data'!$L$2:$L$10000,"&gt;=0.85",'Raw Data'!$L$2:$L$10000,"&lt;0.95")</f>
        <v/>
      </c>
      <c r="I23" s="20">
        <f>COUNTIFS('Raw Data'!$R$2:$R$10000,"No",'Raw Data'!$A$2:$A$10000,$C$1,'Raw Data'!$N$2:$N$10000,$C$2,'Raw Data'!$E$2:$E$10000,$A23,'Raw Data'!$L$2:$L$10000,"&gt;=0.95")</f>
        <v/>
      </c>
      <c r="J23" s="20">
        <f>SUM(B23:I23)</f>
        <v/>
      </c>
      <c r="K23" s="21">
        <f>IFERROR(AVERAGEIFS('Raw Data'!$L$2:$L$10000,'Raw Data'!$R$2:$R$10000,"No",'Raw Data'!$A$2:$A$10000,$C$1,'Raw Data'!$N$2:$N$10000,$C$2,'Raw Data'!$E$2:$E$10000,$A23),"")</f>
        <v/>
      </c>
    </row>
    <row r="24">
      <c r="A24" s="20" t="inlineStr">
        <is>
          <t>Hubballi</t>
        </is>
      </c>
      <c r="B24" s="20">
        <f>COUNTIFS('Raw Data'!$R$2:$R$10000,"No",'Raw Data'!$A$2:$A$10000,$C$1,'Raw Data'!$N$2:$N$10000,$C$2,'Raw Data'!$E$2:$E$10000,$A24,'Raw Data'!$L$2:$L$10000,"&gt;=0",'Raw Data'!$L$2:$L$10000,"&lt;0.2")</f>
        <v/>
      </c>
      <c r="C24" s="20">
        <f>COUNTIFS('Raw Data'!$R$2:$R$10000,"No",'Raw Data'!$A$2:$A$10000,$C$1,'Raw Data'!$N$2:$N$10000,$C$2,'Raw Data'!$E$2:$E$10000,$A24,'Raw Data'!$L$2:$L$10000,"&gt;=0.2",'Raw Data'!$L$2:$L$10000,"&lt;0.4")</f>
        <v/>
      </c>
      <c r="D24" s="20">
        <f>COUNTIFS('Raw Data'!$R$2:$R$10000,"No",'Raw Data'!$A$2:$A$10000,$C$1,'Raw Data'!$N$2:$N$10000,$C$2,'Raw Data'!$E$2:$E$10000,$A24,'Raw Data'!$L$2:$L$10000,"&gt;=0.4",'Raw Data'!$L$2:$L$10000,"&lt;0.5")</f>
        <v/>
      </c>
      <c r="E24" s="20">
        <f>COUNTIFS('Raw Data'!$R$2:$R$10000,"No",'Raw Data'!$A$2:$A$10000,$C$1,'Raw Data'!$N$2:$N$10000,$C$2,'Raw Data'!$E$2:$E$10000,$A24,'Raw Data'!$L$2:$L$10000,"&gt;=0.5",'Raw Data'!$L$2:$L$10000,"&lt;0.6")</f>
        <v/>
      </c>
      <c r="F24" s="20">
        <f>COUNTIFS('Raw Data'!$R$2:$R$10000,"No",'Raw Data'!$A$2:$A$10000,$C$1,'Raw Data'!$N$2:$N$10000,$C$2,'Raw Data'!$E$2:$E$10000,$A24,'Raw Data'!$L$2:$L$10000,"&gt;=0.6",'Raw Data'!$L$2:$L$10000,"&lt;0.7")</f>
        <v/>
      </c>
      <c r="G24" s="20">
        <f>COUNTIFS('Raw Data'!$R$2:$R$10000,"No",'Raw Data'!$A$2:$A$10000,$C$1,'Raw Data'!$N$2:$N$10000,$C$2,'Raw Data'!$E$2:$E$10000,$A24,'Raw Data'!$L$2:$L$10000,"&gt;=0.7",'Raw Data'!$L$2:$L$10000,"&lt;0.85")</f>
        <v/>
      </c>
      <c r="H24" s="20">
        <f>COUNTIFS('Raw Data'!$R$2:$R$10000,"No",'Raw Data'!$A$2:$A$10000,$C$1,'Raw Data'!$N$2:$N$10000,$C$2,'Raw Data'!$E$2:$E$10000,$A24,'Raw Data'!$L$2:$L$10000,"&gt;=0.85",'Raw Data'!$L$2:$L$10000,"&lt;0.95")</f>
        <v/>
      </c>
      <c r="I24" s="20">
        <f>COUNTIFS('Raw Data'!$R$2:$R$10000,"No",'Raw Data'!$A$2:$A$10000,$C$1,'Raw Data'!$N$2:$N$10000,$C$2,'Raw Data'!$E$2:$E$10000,$A24,'Raw Data'!$L$2:$L$10000,"&gt;=0.95")</f>
        <v/>
      </c>
      <c r="J24" s="20">
        <f>SUM(B24:I24)</f>
        <v/>
      </c>
      <c r="K24" s="21">
        <f>IFERROR(AVERAGEIFS('Raw Data'!$L$2:$L$10000,'Raw Data'!$R$2:$R$10000,"No",'Raw Data'!$A$2:$A$10000,$C$1,'Raw Data'!$N$2:$N$10000,$C$2,'Raw Data'!$E$2:$E$10000,$A24),"")</f>
        <v/>
      </c>
    </row>
    <row r="25">
      <c r="A25" s="20" t="inlineStr">
        <is>
          <t>Palakkad</t>
        </is>
      </c>
      <c r="B25" s="20">
        <f>COUNTIFS('Raw Data'!$R$2:$R$10000,"No",'Raw Data'!$A$2:$A$10000,$C$1,'Raw Data'!$N$2:$N$10000,$C$2,'Raw Data'!$E$2:$E$10000,$A25,'Raw Data'!$L$2:$L$10000,"&gt;=0",'Raw Data'!$L$2:$L$10000,"&lt;0.2")</f>
        <v/>
      </c>
      <c r="C25" s="20">
        <f>COUNTIFS('Raw Data'!$R$2:$R$10000,"No",'Raw Data'!$A$2:$A$10000,$C$1,'Raw Data'!$N$2:$N$10000,$C$2,'Raw Data'!$E$2:$E$10000,$A25,'Raw Data'!$L$2:$L$10000,"&gt;=0.2",'Raw Data'!$L$2:$L$10000,"&lt;0.4")</f>
        <v/>
      </c>
      <c r="D25" s="20">
        <f>COUNTIFS('Raw Data'!$R$2:$R$10000,"No",'Raw Data'!$A$2:$A$10000,$C$1,'Raw Data'!$N$2:$N$10000,$C$2,'Raw Data'!$E$2:$E$10000,$A25,'Raw Data'!$L$2:$L$10000,"&gt;=0.4",'Raw Data'!$L$2:$L$10000,"&lt;0.5")</f>
        <v/>
      </c>
      <c r="E25" s="20">
        <f>COUNTIFS('Raw Data'!$R$2:$R$10000,"No",'Raw Data'!$A$2:$A$10000,$C$1,'Raw Data'!$N$2:$N$10000,$C$2,'Raw Data'!$E$2:$E$10000,$A25,'Raw Data'!$L$2:$L$10000,"&gt;=0.5",'Raw Data'!$L$2:$L$10000,"&lt;0.6")</f>
        <v/>
      </c>
      <c r="F25" s="20">
        <f>COUNTIFS('Raw Data'!$R$2:$R$10000,"No",'Raw Data'!$A$2:$A$10000,$C$1,'Raw Data'!$N$2:$N$10000,$C$2,'Raw Data'!$E$2:$E$10000,$A25,'Raw Data'!$L$2:$L$10000,"&gt;=0.6",'Raw Data'!$L$2:$L$10000,"&lt;0.7")</f>
        <v/>
      </c>
      <c r="G25" s="20">
        <f>COUNTIFS('Raw Data'!$R$2:$R$10000,"No",'Raw Data'!$A$2:$A$10000,$C$1,'Raw Data'!$N$2:$N$10000,$C$2,'Raw Data'!$E$2:$E$10000,$A25,'Raw Data'!$L$2:$L$10000,"&gt;=0.7",'Raw Data'!$L$2:$L$10000,"&lt;0.85")</f>
        <v/>
      </c>
      <c r="H25" s="20">
        <f>COUNTIFS('Raw Data'!$R$2:$R$10000,"No",'Raw Data'!$A$2:$A$10000,$C$1,'Raw Data'!$N$2:$N$10000,$C$2,'Raw Data'!$E$2:$E$10000,$A25,'Raw Data'!$L$2:$L$10000,"&gt;=0.85",'Raw Data'!$L$2:$L$10000,"&lt;0.95")</f>
        <v/>
      </c>
      <c r="I25" s="20">
        <f>COUNTIFS('Raw Data'!$R$2:$R$10000,"No",'Raw Data'!$A$2:$A$10000,$C$1,'Raw Data'!$N$2:$N$10000,$C$2,'Raw Data'!$E$2:$E$10000,$A25,'Raw Data'!$L$2:$L$10000,"&gt;=0.95")</f>
        <v/>
      </c>
      <c r="J25" s="20">
        <f>SUM(B25:I25)</f>
        <v/>
      </c>
      <c r="K25" s="21">
        <f>IFERROR(AVERAGEIFS('Raw Data'!$L$2:$L$10000,'Raw Data'!$R$2:$R$10000,"No",'Raw Data'!$A$2:$A$10000,$C$1,'Raw Data'!$N$2:$N$10000,$C$2,'Raw Data'!$E$2:$E$10000,$A25),"")</f>
        <v/>
      </c>
    </row>
    <row r="26">
      <c r="A26" s="20" t="inlineStr">
        <is>
          <t>Belgavi</t>
        </is>
      </c>
      <c r="B26" s="20">
        <f>COUNTIFS('Raw Data'!$R$2:$R$10000,"No",'Raw Data'!$A$2:$A$10000,$C$1,'Raw Data'!$N$2:$N$10000,$C$2,'Raw Data'!$E$2:$E$10000,$A26,'Raw Data'!$L$2:$L$10000,"&gt;=0",'Raw Data'!$L$2:$L$10000,"&lt;0.2")</f>
        <v/>
      </c>
      <c r="C26" s="20">
        <f>COUNTIFS('Raw Data'!$R$2:$R$10000,"No",'Raw Data'!$A$2:$A$10000,$C$1,'Raw Data'!$N$2:$N$10000,$C$2,'Raw Data'!$E$2:$E$10000,$A26,'Raw Data'!$L$2:$L$10000,"&gt;=0.2",'Raw Data'!$L$2:$L$10000,"&lt;0.4")</f>
        <v/>
      </c>
      <c r="D26" s="20">
        <f>COUNTIFS('Raw Data'!$R$2:$R$10000,"No",'Raw Data'!$A$2:$A$10000,$C$1,'Raw Data'!$N$2:$N$10000,$C$2,'Raw Data'!$E$2:$E$10000,$A26,'Raw Data'!$L$2:$L$10000,"&gt;=0.4",'Raw Data'!$L$2:$L$10000,"&lt;0.5")</f>
        <v/>
      </c>
      <c r="E26" s="20">
        <f>COUNTIFS('Raw Data'!$R$2:$R$10000,"No",'Raw Data'!$A$2:$A$10000,$C$1,'Raw Data'!$N$2:$N$10000,$C$2,'Raw Data'!$E$2:$E$10000,$A26,'Raw Data'!$L$2:$L$10000,"&gt;=0.5",'Raw Data'!$L$2:$L$10000,"&lt;0.6")</f>
        <v/>
      </c>
      <c r="F26" s="20">
        <f>COUNTIFS('Raw Data'!$R$2:$R$10000,"No",'Raw Data'!$A$2:$A$10000,$C$1,'Raw Data'!$N$2:$N$10000,$C$2,'Raw Data'!$E$2:$E$10000,$A26,'Raw Data'!$L$2:$L$10000,"&gt;=0.6",'Raw Data'!$L$2:$L$10000,"&lt;0.7")</f>
        <v/>
      </c>
      <c r="G26" s="20">
        <f>COUNTIFS('Raw Data'!$R$2:$R$10000,"No",'Raw Data'!$A$2:$A$10000,$C$1,'Raw Data'!$N$2:$N$10000,$C$2,'Raw Data'!$E$2:$E$10000,$A26,'Raw Data'!$L$2:$L$10000,"&gt;=0.7",'Raw Data'!$L$2:$L$10000,"&lt;0.85")</f>
        <v/>
      </c>
      <c r="H26" s="20">
        <f>COUNTIFS('Raw Data'!$R$2:$R$10000,"No",'Raw Data'!$A$2:$A$10000,$C$1,'Raw Data'!$N$2:$N$10000,$C$2,'Raw Data'!$E$2:$E$10000,$A26,'Raw Data'!$L$2:$L$10000,"&gt;=0.85",'Raw Data'!$L$2:$L$10000,"&lt;0.95")</f>
        <v/>
      </c>
      <c r="I26" s="20">
        <f>COUNTIFS('Raw Data'!$R$2:$R$10000,"No",'Raw Data'!$A$2:$A$10000,$C$1,'Raw Data'!$N$2:$N$10000,$C$2,'Raw Data'!$E$2:$E$10000,$A26,'Raw Data'!$L$2:$L$10000,"&gt;=0.95")</f>
        <v/>
      </c>
      <c r="J26" s="20">
        <f>SUM(B26:I26)</f>
        <v/>
      </c>
      <c r="K26" s="21">
        <f>IFERROR(AVERAGEIFS('Raw Data'!$L$2:$L$10000,'Raw Data'!$R$2:$R$10000,"No",'Raw Data'!$A$2:$A$10000,$C$1,'Raw Data'!$N$2:$N$10000,$C$2,'Raw Data'!$E$2:$E$10000,$A26),"")</f>
        <v/>
      </c>
    </row>
    <row r="27">
      <c r="A27" s="20" t="inlineStr">
        <is>
          <t>Davanagere</t>
        </is>
      </c>
      <c r="B27" s="20">
        <f>COUNTIFS('Raw Data'!$R$2:$R$10000,"No",'Raw Data'!$A$2:$A$10000,$C$1,'Raw Data'!$N$2:$N$10000,$C$2,'Raw Data'!$E$2:$E$10000,$A27,'Raw Data'!$L$2:$L$10000,"&gt;=0",'Raw Data'!$L$2:$L$10000,"&lt;0.2")</f>
        <v/>
      </c>
      <c r="C27" s="20">
        <f>COUNTIFS('Raw Data'!$R$2:$R$10000,"No",'Raw Data'!$A$2:$A$10000,$C$1,'Raw Data'!$N$2:$N$10000,$C$2,'Raw Data'!$E$2:$E$10000,$A27,'Raw Data'!$L$2:$L$10000,"&gt;=0.2",'Raw Data'!$L$2:$L$10000,"&lt;0.4")</f>
        <v/>
      </c>
      <c r="D27" s="20">
        <f>COUNTIFS('Raw Data'!$R$2:$R$10000,"No",'Raw Data'!$A$2:$A$10000,$C$1,'Raw Data'!$N$2:$N$10000,$C$2,'Raw Data'!$E$2:$E$10000,$A27,'Raw Data'!$L$2:$L$10000,"&gt;=0.4",'Raw Data'!$L$2:$L$10000,"&lt;0.5")</f>
        <v/>
      </c>
      <c r="E27" s="20">
        <f>COUNTIFS('Raw Data'!$R$2:$R$10000,"No",'Raw Data'!$A$2:$A$10000,$C$1,'Raw Data'!$N$2:$N$10000,$C$2,'Raw Data'!$E$2:$E$10000,$A27,'Raw Data'!$L$2:$L$10000,"&gt;=0.5",'Raw Data'!$L$2:$L$10000,"&lt;0.6")</f>
        <v/>
      </c>
      <c r="F27" s="20">
        <f>COUNTIFS('Raw Data'!$R$2:$R$10000,"No",'Raw Data'!$A$2:$A$10000,$C$1,'Raw Data'!$N$2:$N$10000,$C$2,'Raw Data'!$E$2:$E$10000,$A27,'Raw Data'!$L$2:$L$10000,"&gt;=0.6",'Raw Data'!$L$2:$L$10000,"&lt;0.7")</f>
        <v/>
      </c>
      <c r="G27" s="20">
        <f>COUNTIFS('Raw Data'!$R$2:$R$10000,"No",'Raw Data'!$A$2:$A$10000,$C$1,'Raw Data'!$N$2:$N$10000,$C$2,'Raw Data'!$E$2:$E$10000,$A27,'Raw Data'!$L$2:$L$10000,"&gt;=0.7",'Raw Data'!$L$2:$L$10000,"&lt;0.85")</f>
        <v/>
      </c>
      <c r="H27" s="20">
        <f>COUNTIFS('Raw Data'!$R$2:$R$10000,"No",'Raw Data'!$A$2:$A$10000,$C$1,'Raw Data'!$N$2:$N$10000,$C$2,'Raw Data'!$E$2:$E$10000,$A27,'Raw Data'!$L$2:$L$10000,"&gt;=0.85",'Raw Data'!$L$2:$L$10000,"&lt;0.95")</f>
        <v/>
      </c>
      <c r="I27" s="20">
        <f>COUNTIFS('Raw Data'!$R$2:$R$10000,"No",'Raw Data'!$A$2:$A$10000,$C$1,'Raw Data'!$N$2:$N$10000,$C$2,'Raw Data'!$E$2:$E$10000,$A27,'Raw Data'!$L$2:$L$10000,"&gt;=0.95")</f>
        <v/>
      </c>
      <c r="J27" s="20">
        <f>SUM(B27:I27)</f>
        <v/>
      </c>
      <c r="K27" s="21">
        <f>IFERROR(AVERAGEIFS('Raw Data'!$L$2:$L$10000,'Raw Data'!$R$2:$R$10000,"No",'Raw Data'!$A$2:$A$10000,$C$1,'Raw Data'!$N$2:$N$10000,$C$2,'Raw Data'!$E$2:$E$10000,$A27),"")</f>
        <v/>
      </c>
    </row>
    <row r="28">
      <c r="A28" s="20" t="inlineStr">
        <is>
          <t>Hosur</t>
        </is>
      </c>
      <c r="B28" s="20">
        <f>COUNTIFS('Raw Data'!$R$2:$R$10000,"No",'Raw Data'!$A$2:$A$10000,$C$1,'Raw Data'!$N$2:$N$10000,$C$2,'Raw Data'!$E$2:$E$10000,$A28,'Raw Data'!$L$2:$L$10000,"&gt;=0",'Raw Data'!$L$2:$L$10000,"&lt;0.2")</f>
        <v/>
      </c>
      <c r="C28" s="20">
        <f>COUNTIFS('Raw Data'!$R$2:$R$10000,"No",'Raw Data'!$A$2:$A$10000,$C$1,'Raw Data'!$N$2:$N$10000,$C$2,'Raw Data'!$E$2:$E$10000,$A28,'Raw Data'!$L$2:$L$10000,"&gt;=0.2",'Raw Data'!$L$2:$L$10000,"&lt;0.4")</f>
        <v/>
      </c>
      <c r="D28" s="20">
        <f>COUNTIFS('Raw Data'!$R$2:$R$10000,"No",'Raw Data'!$A$2:$A$10000,$C$1,'Raw Data'!$N$2:$N$10000,$C$2,'Raw Data'!$E$2:$E$10000,$A28,'Raw Data'!$L$2:$L$10000,"&gt;=0.4",'Raw Data'!$L$2:$L$10000,"&lt;0.5")</f>
        <v/>
      </c>
      <c r="E28" s="20">
        <f>COUNTIFS('Raw Data'!$R$2:$R$10000,"No",'Raw Data'!$A$2:$A$10000,$C$1,'Raw Data'!$N$2:$N$10000,$C$2,'Raw Data'!$E$2:$E$10000,$A28,'Raw Data'!$L$2:$L$10000,"&gt;=0.5",'Raw Data'!$L$2:$L$10000,"&lt;0.6")</f>
        <v/>
      </c>
      <c r="F28" s="20">
        <f>COUNTIFS('Raw Data'!$R$2:$R$10000,"No",'Raw Data'!$A$2:$A$10000,$C$1,'Raw Data'!$N$2:$N$10000,$C$2,'Raw Data'!$E$2:$E$10000,$A28,'Raw Data'!$L$2:$L$10000,"&gt;=0.6",'Raw Data'!$L$2:$L$10000,"&lt;0.7")</f>
        <v/>
      </c>
      <c r="G28" s="20">
        <f>COUNTIFS('Raw Data'!$R$2:$R$10000,"No",'Raw Data'!$A$2:$A$10000,$C$1,'Raw Data'!$N$2:$N$10000,$C$2,'Raw Data'!$E$2:$E$10000,$A28,'Raw Data'!$L$2:$L$10000,"&gt;=0.7",'Raw Data'!$L$2:$L$10000,"&lt;0.85")</f>
        <v/>
      </c>
      <c r="H28" s="20">
        <f>COUNTIFS('Raw Data'!$R$2:$R$10000,"No",'Raw Data'!$A$2:$A$10000,$C$1,'Raw Data'!$N$2:$N$10000,$C$2,'Raw Data'!$E$2:$E$10000,$A28,'Raw Data'!$L$2:$L$10000,"&gt;=0.85",'Raw Data'!$L$2:$L$10000,"&lt;0.95")</f>
        <v/>
      </c>
      <c r="I28" s="20">
        <f>COUNTIFS('Raw Data'!$R$2:$R$10000,"No",'Raw Data'!$A$2:$A$10000,$C$1,'Raw Data'!$N$2:$N$10000,$C$2,'Raw Data'!$E$2:$E$10000,$A28,'Raw Data'!$L$2:$L$10000,"&gt;=0.95")</f>
        <v/>
      </c>
      <c r="J28" s="20">
        <f>SUM(B28:I28)</f>
        <v/>
      </c>
      <c r="K28" s="21">
        <f>IFERROR(AVERAGEIFS('Raw Data'!$L$2:$L$10000,'Raw Data'!$R$2:$R$10000,"No",'Raw Data'!$A$2:$A$10000,$C$1,'Raw Data'!$N$2:$N$10000,$C$2,'Raw Data'!$E$2:$E$10000,$A28),"")</f>
        <v/>
      </c>
    </row>
    <row r="29">
      <c r="A29" s="20" t="inlineStr">
        <is>
          <t>Tumkuru</t>
        </is>
      </c>
      <c r="B29" s="20">
        <f>COUNTIFS('Raw Data'!$R$2:$R$10000,"No",'Raw Data'!$A$2:$A$10000,$C$1,'Raw Data'!$N$2:$N$10000,$C$2,'Raw Data'!$E$2:$E$10000,$A29,'Raw Data'!$L$2:$L$10000,"&gt;=0",'Raw Data'!$L$2:$L$10000,"&lt;0.2")</f>
        <v/>
      </c>
      <c r="C29" s="20">
        <f>COUNTIFS('Raw Data'!$R$2:$R$10000,"No",'Raw Data'!$A$2:$A$10000,$C$1,'Raw Data'!$N$2:$N$10000,$C$2,'Raw Data'!$E$2:$E$10000,$A29,'Raw Data'!$L$2:$L$10000,"&gt;=0.2",'Raw Data'!$L$2:$L$10000,"&lt;0.4")</f>
        <v/>
      </c>
      <c r="D29" s="20">
        <f>COUNTIFS('Raw Data'!$R$2:$R$10000,"No",'Raw Data'!$A$2:$A$10000,$C$1,'Raw Data'!$N$2:$N$10000,$C$2,'Raw Data'!$E$2:$E$10000,$A29,'Raw Data'!$L$2:$L$10000,"&gt;=0.4",'Raw Data'!$L$2:$L$10000,"&lt;0.5")</f>
        <v/>
      </c>
      <c r="E29" s="20">
        <f>COUNTIFS('Raw Data'!$R$2:$R$10000,"No",'Raw Data'!$A$2:$A$10000,$C$1,'Raw Data'!$N$2:$N$10000,$C$2,'Raw Data'!$E$2:$E$10000,$A29,'Raw Data'!$L$2:$L$10000,"&gt;=0.5",'Raw Data'!$L$2:$L$10000,"&lt;0.6")</f>
        <v/>
      </c>
      <c r="F29" s="20">
        <f>COUNTIFS('Raw Data'!$R$2:$R$10000,"No",'Raw Data'!$A$2:$A$10000,$C$1,'Raw Data'!$N$2:$N$10000,$C$2,'Raw Data'!$E$2:$E$10000,$A29,'Raw Data'!$L$2:$L$10000,"&gt;=0.6",'Raw Data'!$L$2:$L$10000,"&lt;0.7")</f>
        <v/>
      </c>
      <c r="G29" s="20">
        <f>COUNTIFS('Raw Data'!$R$2:$R$10000,"No",'Raw Data'!$A$2:$A$10000,$C$1,'Raw Data'!$N$2:$N$10000,$C$2,'Raw Data'!$E$2:$E$10000,$A29,'Raw Data'!$L$2:$L$10000,"&gt;=0.7",'Raw Data'!$L$2:$L$10000,"&lt;0.85")</f>
        <v/>
      </c>
      <c r="H29" s="20">
        <f>COUNTIFS('Raw Data'!$R$2:$R$10000,"No",'Raw Data'!$A$2:$A$10000,$C$1,'Raw Data'!$N$2:$N$10000,$C$2,'Raw Data'!$E$2:$E$10000,$A29,'Raw Data'!$L$2:$L$10000,"&gt;=0.85",'Raw Data'!$L$2:$L$10000,"&lt;0.95")</f>
        <v/>
      </c>
      <c r="I29" s="20">
        <f>COUNTIFS('Raw Data'!$R$2:$R$10000,"No",'Raw Data'!$A$2:$A$10000,$C$1,'Raw Data'!$N$2:$N$10000,$C$2,'Raw Data'!$E$2:$E$10000,$A29,'Raw Data'!$L$2:$L$10000,"&gt;=0.95")</f>
        <v/>
      </c>
      <c r="J29" s="20">
        <f>SUM(B29:I29)</f>
        <v/>
      </c>
      <c r="K29" s="21">
        <f>IFERROR(AVERAGEIFS('Raw Data'!$L$2:$L$10000,'Raw Data'!$R$2:$R$10000,"No",'Raw Data'!$A$2:$A$10000,$C$1,'Raw Data'!$N$2:$N$10000,$C$2,'Raw Data'!$E$2:$E$10000,$A29),"")</f>
        <v/>
      </c>
    </row>
    <row r="30">
      <c r="A30" s="32" t="inlineStr">
        <is>
          <t>Grand Total</t>
        </is>
      </c>
      <c r="B30" s="32">
        <f>COUNTIFS('Raw Data'!$R$2:$R$10000,"No",'Raw Data'!$A$2:$A$10000,$C$1,'Raw Data'!$N$2:$N$10000,$C$2,'Raw Data'!$E$2:$E$10000,"&lt;&gt;",'Raw Data'!$L$2:$L$10000,"&gt;=0",'Raw Data'!$L$2:$L$10000,"&lt;0.2")</f>
        <v/>
      </c>
      <c r="C30" s="32">
        <f>COUNTIFS('Raw Data'!$R$2:$R$10000,"No",'Raw Data'!$A$2:$A$10000,$C$1,'Raw Data'!$N$2:$N$10000,$C$2,'Raw Data'!$E$2:$E$10000,"&lt;&gt;",'Raw Data'!$L$2:$L$10000,"&gt;=0.2",'Raw Data'!$L$2:$L$10000,"&lt;0.4")</f>
        <v/>
      </c>
      <c r="D30" s="32">
        <f>COUNTIFS('Raw Data'!$R$2:$R$10000,"No",'Raw Data'!$A$2:$A$10000,$C$1,'Raw Data'!$N$2:$N$10000,$C$2,'Raw Data'!$E$2:$E$10000,"&lt;&gt;",'Raw Data'!$L$2:$L$10000,"&gt;=0.4",'Raw Data'!$L$2:$L$10000,"&lt;0.5")</f>
        <v/>
      </c>
      <c r="E30" s="32">
        <f>COUNTIFS('Raw Data'!$R$2:$R$10000,"No",'Raw Data'!$A$2:$A$10000,$C$1,'Raw Data'!$N$2:$N$10000,$C$2,'Raw Data'!$E$2:$E$10000,"&lt;&gt;",'Raw Data'!$L$2:$L$10000,"&gt;=0.5",'Raw Data'!$L$2:$L$10000,"&lt;0.6")</f>
        <v/>
      </c>
      <c r="F30" s="32">
        <f>COUNTIFS('Raw Data'!$R$2:$R$10000,"No",'Raw Data'!$A$2:$A$10000,$C$1,'Raw Data'!$N$2:$N$10000,$C$2,'Raw Data'!$E$2:$E$10000,"&lt;&gt;",'Raw Data'!$L$2:$L$10000,"&gt;=0.6",'Raw Data'!$L$2:$L$10000,"&lt;0.7")</f>
        <v/>
      </c>
      <c r="G30" s="32">
        <f>COUNTIFS('Raw Data'!$R$2:$R$10000,"No",'Raw Data'!$A$2:$A$10000,$C$1,'Raw Data'!$N$2:$N$10000,$C$2,'Raw Data'!$E$2:$E$10000,"&lt;&gt;",'Raw Data'!$L$2:$L$10000,"&gt;=0.7",'Raw Data'!$L$2:$L$10000,"&lt;0.85")</f>
        <v/>
      </c>
      <c r="H30" s="32">
        <f>COUNTIFS('Raw Data'!$R$2:$R$10000,"No",'Raw Data'!$A$2:$A$10000,$C$1,'Raw Data'!$N$2:$N$10000,$C$2,'Raw Data'!$E$2:$E$10000,"&lt;&gt;",'Raw Data'!$L$2:$L$10000,"&gt;=0.85",'Raw Data'!$L$2:$L$10000,"&lt;0.95")</f>
        <v/>
      </c>
      <c r="I30" s="32">
        <f>COUNTIFS('Raw Data'!$R$2:$R$10000,"No",'Raw Data'!$A$2:$A$10000,$C$1,'Raw Data'!$N$2:$N$10000,$C$2,'Raw Data'!$E$2:$E$10000,"&lt;&gt;",'Raw Data'!$L$2:$L$10000,"&gt;=0.95")</f>
        <v/>
      </c>
      <c r="J30" s="32">
        <f>SUM(B30:I30)</f>
        <v/>
      </c>
      <c r="K30" s="34">
        <f>IFERROR(AVERAGEIFS('Raw Data'!$L$2:$L$10000,'Raw Data'!$R$2:$R$10000,"No",'Raw Data'!$A$2:$A$10000,$C$1,'Raw Data'!$N$2:$N$10000,$C$2,'Raw Data'!$E$2:$E$10000,"&lt;&gt;"),"")</f>
        <v/>
      </c>
    </row>
    <row r="32">
      <c r="A32" s="17" t="inlineStr">
        <is>
          <t>City level - CC MTD Target Achievement: store count by status</t>
        </is>
      </c>
    </row>
    <row r="33">
      <c r="A33" s="4" t="inlineStr">
        <is>
          <t>City</t>
        </is>
      </c>
      <c r="B33" s="4" t="inlineStr">
        <is>
          <t>Critical</t>
        </is>
      </c>
      <c r="C33" s="4" t="inlineStr">
        <is>
          <t>Semi Critical</t>
        </is>
      </c>
      <c r="D33" s="4" t="inlineStr">
        <is>
          <t>Non Critical</t>
        </is>
      </c>
      <c r="E33" s="4" t="inlineStr">
        <is>
          <t>Total Stores</t>
        </is>
      </c>
      <c r="F33" s="4" t="inlineStr">
        <is>
          <t>Avg CC MTD %</t>
        </is>
      </c>
      <c r="G33" s="4" t="inlineStr">
        <is>
          <t>Avg CC MTD Target</t>
        </is>
      </c>
      <c r="H33" s="4" t="inlineStr">
        <is>
          <t>Avg Achieved %</t>
        </is>
      </c>
    </row>
    <row r="34">
      <c r="A34" s="20" t="inlineStr">
        <is>
          <t>Bengaluru</t>
        </is>
      </c>
      <c r="B34" s="20">
        <f>COUNTIFS('Raw Data'!$R$2:$R$10000,"No",'Raw Data'!$A$2:$A$10000,$C$1,'Raw Data'!$N$2:$N$10000,$C$2,'Raw Data'!$E$2:$E$10000,$A34,'Raw Data'!$U$2:$U$10000,"Critical")</f>
        <v/>
      </c>
      <c r="C34" s="20">
        <f>COUNTIFS('Raw Data'!$R$2:$R$10000,"No",'Raw Data'!$A$2:$A$10000,$C$1,'Raw Data'!$N$2:$N$10000,$C$2,'Raw Data'!$E$2:$E$10000,$A34,'Raw Data'!$U$2:$U$10000,"Semi Critical")</f>
        <v/>
      </c>
      <c r="D34" s="20">
        <f>COUNTIFS('Raw Data'!$R$2:$R$10000,"No",'Raw Data'!$A$2:$A$10000,$C$1,'Raw Data'!$N$2:$N$10000,$C$2,'Raw Data'!$E$2:$E$10000,$A34,'Raw Data'!$U$2:$U$10000,"Non Critical")</f>
        <v/>
      </c>
      <c r="E34" s="20">
        <f>SUM(B34:D34)</f>
        <v/>
      </c>
      <c r="F34" s="21">
        <f>IFERROR(AVERAGEIFS('Raw Data'!$G$2:$G$10000,'Raw Data'!$R$2:$R$10000,"No",'Raw Data'!$A$2:$A$10000,$C$1,'Raw Data'!$N$2:$N$10000,$C$2,'Raw Data'!$E$2:$E$10000,$A34),"")</f>
        <v/>
      </c>
      <c r="G34" s="21">
        <f>IFERROR(AVERAGEIFS('Raw Data'!$S$2:$S$10000,'Raw Data'!$R$2:$R$10000,"No",'Raw Data'!$A$2:$A$10000,$C$1,'Raw Data'!$N$2:$N$10000,$C$2,'Raw Data'!$E$2:$E$10000,$A34),"")</f>
        <v/>
      </c>
      <c r="H34" s="21">
        <f>IFERROR(AVERAGEIFS('Raw Data'!$T$2:$T$10000,'Raw Data'!$R$2:$R$10000,"No",'Raw Data'!$A$2:$A$10000,$C$1,'Raw Data'!$N$2:$N$10000,$C$2,'Raw Data'!$E$2:$E$10000,$A34),"")</f>
        <v/>
      </c>
    </row>
    <row r="35">
      <c r="A35" s="20" t="inlineStr">
        <is>
          <t>Kochi</t>
        </is>
      </c>
      <c r="B35" s="20">
        <f>COUNTIFS('Raw Data'!$R$2:$R$10000,"No",'Raw Data'!$A$2:$A$10000,$C$1,'Raw Data'!$N$2:$N$10000,$C$2,'Raw Data'!$E$2:$E$10000,$A35,'Raw Data'!$U$2:$U$10000,"Critical")</f>
        <v/>
      </c>
      <c r="C35" s="20">
        <f>COUNTIFS('Raw Data'!$R$2:$R$10000,"No",'Raw Data'!$A$2:$A$10000,$C$1,'Raw Data'!$N$2:$N$10000,$C$2,'Raw Data'!$E$2:$E$10000,$A35,'Raw Data'!$U$2:$U$10000,"Semi Critical")</f>
        <v/>
      </c>
      <c r="D35" s="20">
        <f>COUNTIFS('Raw Data'!$R$2:$R$10000,"No",'Raw Data'!$A$2:$A$10000,$C$1,'Raw Data'!$N$2:$N$10000,$C$2,'Raw Data'!$E$2:$E$10000,$A35,'Raw Data'!$U$2:$U$10000,"Non Critical")</f>
        <v/>
      </c>
      <c r="E35" s="20">
        <f>SUM(B35:D35)</f>
        <v/>
      </c>
      <c r="F35" s="21">
        <f>IFERROR(AVERAGEIFS('Raw Data'!$G$2:$G$10000,'Raw Data'!$R$2:$R$10000,"No",'Raw Data'!$A$2:$A$10000,$C$1,'Raw Data'!$N$2:$N$10000,$C$2,'Raw Data'!$E$2:$E$10000,$A35),"")</f>
        <v/>
      </c>
      <c r="G35" s="21">
        <f>IFERROR(AVERAGEIFS('Raw Data'!$S$2:$S$10000,'Raw Data'!$R$2:$R$10000,"No",'Raw Data'!$A$2:$A$10000,$C$1,'Raw Data'!$N$2:$N$10000,$C$2,'Raw Data'!$E$2:$E$10000,$A35),"")</f>
        <v/>
      </c>
      <c r="H35" s="21">
        <f>IFERROR(AVERAGEIFS('Raw Data'!$T$2:$T$10000,'Raw Data'!$R$2:$R$10000,"No",'Raw Data'!$A$2:$A$10000,$C$1,'Raw Data'!$N$2:$N$10000,$C$2,'Raw Data'!$E$2:$E$10000,$A35),"")</f>
        <v/>
      </c>
    </row>
    <row r="36">
      <c r="A36" s="20" t="inlineStr">
        <is>
          <t>Coimbatore</t>
        </is>
      </c>
      <c r="B36" s="20">
        <f>COUNTIFS('Raw Data'!$R$2:$R$10000,"No",'Raw Data'!$A$2:$A$10000,$C$1,'Raw Data'!$N$2:$N$10000,$C$2,'Raw Data'!$E$2:$E$10000,$A36,'Raw Data'!$U$2:$U$10000,"Critical")</f>
        <v/>
      </c>
      <c r="C36" s="20">
        <f>COUNTIFS('Raw Data'!$R$2:$R$10000,"No",'Raw Data'!$A$2:$A$10000,$C$1,'Raw Data'!$N$2:$N$10000,$C$2,'Raw Data'!$E$2:$E$10000,$A36,'Raw Data'!$U$2:$U$10000,"Semi Critical")</f>
        <v/>
      </c>
      <c r="D36" s="20">
        <f>COUNTIFS('Raw Data'!$R$2:$R$10000,"No",'Raw Data'!$A$2:$A$10000,$C$1,'Raw Data'!$N$2:$N$10000,$C$2,'Raw Data'!$E$2:$E$10000,$A36,'Raw Data'!$U$2:$U$10000,"Non Critical")</f>
        <v/>
      </c>
      <c r="E36" s="20">
        <f>SUM(B36:D36)</f>
        <v/>
      </c>
      <c r="F36" s="21">
        <f>IFERROR(AVERAGEIFS('Raw Data'!$G$2:$G$10000,'Raw Data'!$R$2:$R$10000,"No",'Raw Data'!$A$2:$A$10000,$C$1,'Raw Data'!$N$2:$N$10000,$C$2,'Raw Data'!$E$2:$E$10000,$A36),"")</f>
        <v/>
      </c>
      <c r="G36" s="21">
        <f>IFERROR(AVERAGEIFS('Raw Data'!$S$2:$S$10000,'Raw Data'!$R$2:$R$10000,"No",'Raw Data'!$A$2:$A$10000,$C$1,'Raw Data'!$N$2:$N$10000,$C$2,'Raw Data'!$E$2:$E$10000,$A36),"")</f>
        <v/>
      </c>
      <c r="H36" s="21">
        <f>IFERROR(AVERAGEIFS('Raw Data'!$T$2:$T$10000,'Raw Data'!$R$2:$R$10000,"No",'Raw Data'!$A$2:$A$10000,$C$1,'Raw Data'!$N$2:$N$10000,$C$2,'Raw Data'!$E$2:$E$10000,$A36),"")</f>
        <v/>
      </c>
    </row>
    <row r="37">
      <c r="A37" s="20" t="inlineStr">
        <is>
          <t>Mysuru</t>
        </is>
      </c>
      <c r="B37" s="20">
        <f>COUNTIFS('Raw Data'!$R$2:$R$10000,"No",'Raw Data'!$A$2:$A$10000,$C$1,'Raw Data'!$N$2:$N$10000,$C$2,'Raw Data'!$E$2:$E$10000,$A37,'Raw Data'!$U$2:$U$10000,"Critical")</f>
        <v/>
      </c>
      <c r="C37" s="20">
        <f>COUNTIFS('Raw Data'!$R$2:$R$10000,"No",'Raw Data'!$A$2:$A$10000,$C$1,'Raw Data'!$N$2:$N$10000,$C$2,'Raw Data'!$E$2:$E$10000,$A37,'Raw Data'!$U$2:$U$10000,"Semi Critical")</f>
        <v/>
      </c>
      <c r="D37" s="20">
        <f>COUNTIFS('Raw Data'!$R$2:$R$10000,"No",'Raw Data'!$A$2:$A$10000,$C$1,'Raw Data'!$N$2:$N$10000,$C$2,'Raw Data'!$E$2:$E$10000,$A37,'Raw Data'!$U$2:$U$10000,"Non Critical")</f>
        <v/>
      </c>
      <c r="E37" s="20">
        <f>SUM(B37:D37)</f>
        <v/>
      </c>
      <c r="F37" s="21">
        <f>IFERROR(AVERAGEIFS('Raw Data'!$G$2:$G$10000,'Raw Data'!$R$2:$R$10000,"No",'Raw Data'!$A$2:$A$10000,$C$1,'Raw Data'!$N$2:$N$10000,$C$2,'Raw Data'!$E$2:$E$10000,$A37),"")</f>
        <v/>
      </c>
      <c r="G37" s="21">
        <f>IFERROR(AVERAGEIFS('Raw Data'!$S$2:$S$10000,'Raw Data'!$R$2:$R$10000,"No",'Raw Data'!$A$2:$A$10000,$C$1,'Raw Data'!$N$2:$N$10000,$C$2,'Raw Data'!$E$2:$E$10000,$A37),"")</f>
        <v/>
      </c>
      <c r="H37" s="21">
        <f>IFERROR(AVERAGEIFS('Raw Data'!$T$2:$T$10000,'Raw Data'!$R$2:$R$10000,"No",'Raw Data'!$A$2:$A$10000,$C$1,'Raw Data'!$N$2:$N$10000,$C$2,'Raw Data'!$E$2:$E$10000,$A37),"")</f>
        <v/>
      </c>
    </row>
    <row r="38">
      <c r="A38" s="20" t="inlineStr">
        <is>
          <t>Hubballi</t>
        </is>
      </c>
      <c r="B38" s="20">
        <f>COUNTIFS('Raw Data'!$R$2:$R$10000,"No",'Raw Data'!$A$2:$A$10000,$C$1,'Raw Data'!$N$2:$N$10000,$C$2,'Raw Data'!$E$2:$E$10000,$A38,'Raw Data'!$U$2:$U$10000,"Critical")</f>
        <v/>
      </c>
      <c r="C38" s="20">
        <f>COUNTIFS('Raw Data'!$R$2:$R$10000,"No",'Raw Data'!$A$2:$A$10000,$C$1,'Raw Data'!$N$2:$N$10000,$C$2,'Raw Data'!$E$2:$E$10000,$A38,'Raw Data'!$U$2:$U$10000,"Semi Critical")</f>
        <v/>
      </c>
      <c r="D38" s="20">
        <f>COUNTIFS('Raw Data'!$R$2:$R$10000,"No",'Raw Data'!$A$2:$A$10000,$C$1,'Raw Data'!$N$2:$N$10000,$C$2,'Raw Data'!$E$2:$E$10000,$A38,'Raw Data'!$U$2:$U$10000,"Non Critical")</f>
        <v/>
      </c>
      <c r="E38" s="20">
        <f>SUM(B38:D38)</f>
        <v/>
      </c>
      <c r="F38" s="21">
        <f>IFERROR(AVERAGEIFS('Raw Data'!$G$2:$G$10000,'Raw Data'!$R$2:$R$10000,"No",'Raw Data'!$A$2:$A$10000,$C$1,'Raw Data'!$N$2:$N$10000,$C$2,'Raw Data'!$E$2:$E$10000,$A38),"")</f>
        <v/>
      </c>
      <c r="G38" s="21">
        <f>IFERROR(AVERAGEIFS('Raw Data'!$S$2:$S$10000,'Raw Data'!$R$2:$R$10000,"No",'Raw Data'!$A$2:$A$10000,$C$1,'Raw Data'!$N$2:$N$10000,$C$2,'Raw Data'!$E$2:$E$10000,$A38),"")</f>
        <v/>
      </c>
      <c r="H38" s="21">
        <f>IFERROR(AVERAGEIFS('Raw Data'!$T$2:$T$10000,'Raw Data'!$R$2:$R$10000,"No",'Raw Data'!$A$2:$A$10000,$C$1,'Raw Data'!$N$2:$N$10000,$C$2,'Raw Data'!$E$2:$E$10000,$A38),"")</f>
        <v/>
      </c>
    </row>
    <row r="39">
      <c r="A39" s="20" t="inlineStr">
        <is>
          <t>Palakkad</t>
        </is>
      </c>
      <c r="B39" s="20">
        <f>COUNTIFS('Raw Data'!$R$2:$R$10000,"No",'Raw Data'!$A$2:$A$10000,$C$1,'Raw Data'!$N$2:$N$10000,$C$2,'Raw Data'!$E$2:$E$10000,$A39,'Raw Data'!$U$2:$U$10000,"Critical")</f>
        <v/>
      </c>
      <c r="C39" s="20">
        <f>COUNTIFS('Raw Data'!$R$2:$R$10000,"No",'Raw Data'!$A$2:$A$10000,$C$1,'Raw Data'!$N$2:$N$10000,$C$2,'Raw Data'!$E$2:$E$10000,$A39,'Raw Data'!$U$2:$U$10000,"Semi Critical")</f>
        <v/>
      </c>
      <c r="D39" s="20">
        <f>COUNTIFS('Raw Data'!$R$2:$R$10000,"No",'Raw Data'!$A$2:$A$10000,$C$1,'Raw Data'!$N$2:$N$10000,$C$2,'Raw Data'!$E$2:$E$10000,$A39,'Raw Data'!$U$2:$U$10000,"Non Critical")</f>
        <v/>
      </c>
      <c r="E39" s="20">
        <f>SUM(B39:D39)</f>
        <v/>
      </c>
      <c r="F39" s="21">
        <f>IFERROR(AVERAGEIFS('Raw Data'!$G$2:$G$10000,'Raw Data'!$R$2:$R$10000,"No",'Raw Data'!$A$2:$A$10000,$C$1,'Raw Data'!$N$2:$N$10000,$C$2,'Raw Data'!$E$2:$E$10000,$A39),"")</f>
        <v/>
      </c>
      <c r="G39" s="21">
        <f>IFERROR(AVERAGEIFS('Raw Data'!$S$2:$S$10000,'Raw Data'!$R$2:$R$10000,"No",'Raw Data'!$A$2:$A$10000,$C$1,'Raw Data'!$N$2:$N$10000,$C$2,'Raw Data'!$E$2:$E$10000,$A39),"")</f>
        <v/>
      </c>
      <c r="H39" s="21">
        <f>IFERROR(AVERAGEIFS('Raw Data'!$T$2:$T$10000,'Raw Data'!$R$2:$R$10000,"No",'Raw Data'!$A$2:$A$10000,$C$1,'Raw Data'!$N$2:$N$10000,$C$2,'Raw Data'!$E$2:$E$10000,$A39),"")</f>
        <v/>
      </c>
    </row>
    <row r="40">
      <c r="A40" s="20" t="inlineStr">
        <is>
          <t>Belgavi</t>
        </is>
      </c>
      <c r="B40" s="20">
        <f>COUNTIFS('Raw Data'!$R$2:$R$10000,"No",'Raw Data'!$A$2:$A$10000,$C$1,'Raw Data'!$N$2:$N$10000,$C$2,'Raw Data'!$E$2:$E$10000,$A40,'Raw Data'!$U$2:$U$10000,"Critical")</f>
        <v/>
      </c>
      <c r="C40" s="20">
        <f>COUNTIFS('Raw Data'!$R$2:$R$10000,"No",'Raw Data'!$A$2:$A$10000,$C$1,'Raw Data'!$N$2:$N$10000,$C$2,'Raw Data'!$E$2:$E$10000,$A40,'Raw Data'!$U$2:$U$10000,"Semi Critical")</f>
        <v/>
      </c>
      <c r="D40" s="20">
        <f>COUNTIFS('Raw Data'!$R$2:$R$10000,"No",'Raw Data'!$A$2:$A$10000,$C$1,'Raw Data'!$N$2:$N$10000,$C$2,'Raw Data'!$E$2:$E$10000,$A40,'Raw Data'!$U$2:$U$10000,"Non Critical")</f>
        <v/>
      </c>
      <c r="E40" s="20">
        <f>SUM(B40:D40)</f>
        <v/>
      </c>
      <c r="F40" s="21">
        <f>IFERROR(AVERAGEIFS('Raw Data'!$G$2:$G$10000,'Raw Data'!$R$2:$R$10000,"No",'Raw Data'!$A$2:$A$10000,$C$1,'Raw Data'!$N$2:$N$10000,$C$2,'Raw Data'!$E$2:$E$10000,$A40),"")</f>
        <v/>
      </c>
      <c r="G40" s="21">
        <f>IFERROR(AVERAGEIFS('Raw Data'!$S$2:$S$10000,'Raw Data'!$R$2:$R$10000,"No",'Raw Data'!$A$2:$A$10000,$C$1,'Raw Data'!$N$2:$N$10000,$C$2,'Raw Data'!$E$2:$E$10000,$A40),"")</f>
        <v/>
      </c>
      <c r="H40" s="21">
        <f>IFERROR(AVERAGEIFS('Raw Data'!$T$2:$T$10000,'Raw Data'!$R$2:$R$10000,"No",'Raw Data'!$A$2:$A$10000,$C$1,'Raw Data'!$N$2:$N$10000,$C$2,'Raw Data'!$E$2:$E$10000,$A40),"")</f>
        <v/>
      </c>
    </row>
    <row r="41">
      <c r="A41" s="20" t="inlineStr">
        <is>
          <t>Davanagere</t>
        </is>
      </c>
      <c r="B41" s="20">
        <f>COUNTIFS('Raw Data'!$R$2:$R$10000,"No",'Raw Data'!$A$2:$A$10000,$C$1,'Raw Data'!$N$2:$N$10000,$C$2,'Raw Data'!$E$2:$E$10000,$A41,'Raw Data'!$U$2:$U$10000,"Critical")</f>
        <v/>
      </c>
      <c r="C41" s="20">
        <f>COUNTIFS('Raw Data'!$R$2:$R$10000,"No",'Raw Data'!$A$2:$A$10000,$C$1,'Raw Data'!$N$2:$N$10000,$C$2,'Raw Data'!$E$2:$E$10000,$A41,'Raw Data'!$U$2:$U$10000,"Semi Critical")</f>
        <v/>
      </c>
      <c r="D41" s="20">
        <f>COUNTIFS('Raw Data'!$R$2:$R$10000,"No",'Raw Data'!$A$2:$A$10000,$C$1,'Raw Data'!$N$2:$N$10000,$C$2,'Raw Data'!$E$2:$E$10000,$A41,'Raw Data'!$U$2:$U$10000,"Non Critical")</f>
        <v/>
      </c>
      <c r="E41" s="20">
        <f>SUM(B41:D41)</f>
        <v/>
      </c>
      <c r="F41" s="21">
        <f>IFERROR(AVERAGEIFS('Raw Data'!$G$2:$G$10000,'Raw Data'!$R$2:$R$10000,"No",'Raw Data'!$A$2:$A$10000,$C$1,'Raw Data'!$N$2:$N$10000,$C$2,'Raw Data'!$E$2:$E$10000,$A41),"")</f>
        <v/>
      </c>
      <c r="G41" s="21">
        <f>IFERROR(AVERAGEIFS('Raw Data'!$S$2:$S$10000,'Raw Data'!$R$2:$R$10000,"No",'Raw Data'!$A$2:$A$10000,$C$1,'Raw Data'!$N$2:$N$10000,$C$2,'Raw Data'!$E$2:$E$10000,$A41),"")</f>
        <v/>
      </c>
      <c r="H41" s="21">
        <f>IFERROR(AVERAGEIFS('Raw Data'!$T$2:$T$10000,'Raw Data'!$R$2:$R$10000,"No",'Raw Data'!$A$2:$A$10000,$C$1,'Raw Data'!$N$2:$N$10000,$C$2,'Raw Data'!$E$2:$E$10000,$A41),"")</f>
        <v/>
      </c>
    </row>
    <row r="42">
      <c r="A42" s="20" t="inlineStr">
        <is>
          <t>Hosur</t>
        </is>
      </c>
      <c r="B42" s="20">
        <f>COUNTIFS('Raw Data'!$R$2:$R$10000,"No",'Raw Data'!$A$2:$A$10000,$C$1,'Raw Data'!$N$2:$N$10000,$C$2,'Raw Data'!$E$2:$E$10000,$A42,'Raw Data'!$U$2:$U$10000,"Critical")</f>
        <v/>
      </c>
      <c r="C42" s="20">
        <f>COUNTIFS('Raw Data'!$R$2:$R$10000,"No",'Raw Data'!$A$2:$A$10000,$C$1,'Raw Data'!$N$2:$N$10000,$C$2,'Raw Data'!$E$2:$E$10000,$A42,'Raw Data'!$U$2:$U$10000,"Semi Critical")</f>
        <v/>
      </c>
      <c r="D42" s="20">
        <f>COUNTIFS('Raw Data'!$R$2:$R$10000,"No",'Raw Data'!$A$2:$A$10000,$C$1,'Raw Data'!$N$2:$N$10000,$C$2,'Raw Data'!$E$2:$E$10000,$A42,'Raw Data'!$U$2:$U$10000,"Non Critical")</f>
        <v/>
      </c>
      <c r="E42" s="20">
        <f>SUM(B42:D42)</f>
        <v/>
      </c>
      <c r="F42" s="21">
        <f>IFERROR(AVERAGEIFS('Raw Data'!$G$2:$G$10000,'Raw Data'!$R$2:$R$10000,"No",'Raw Data'!$A$2:$A$10000,$C$1,'Raw Data'!$N$2:$N$10000,$C$2,'Raw Data'!$E$2:$E$10000,$A42),"")</f>
        <v/>
      </c>
      <c r="G42" s="21">
        <f>IFERROR(AVERAGEIFS('Raw Data'!$S$2:$S$10000,'Raw Data'!$R$2:$R$10000,"No",'Raw Data'!$A$2:$A$10000,$C$1,'Raw Data'!$N$2:$N$10000,$C$2,'Raw Data'!$E$2:$E$10000,$A42),"")</f>
        <v/>
      </c>
      <c r="H42" s="21">
        <f>IFERROR(AVERAGEIFS('Raw Data'!$T$2:$T$10000,'Raw Data'!$R$2:$R$10000,"No",'Raw Data'!$A$2:$A$10000,$C$1,'Raw Data'!$N$2:$N$10000,$C$2,'Raw Data'!$E$2:$E$10000,$A42),"")</f>
        <v/>
      </c>
    </row>
    <row r="43">
      <c r="A43" s="20" t="inlineStr">
        <is>
          <t>Tumkuru</t>
        </is>
      </c>
      <c r="B43" s="20">
        <f>COUNTIFS('Raw Data'!$R$2:$R$10000,"No",'Raw Data'!$A$2:$A$10000,$C$1,'Raw Data'!$N$2:$N$10000,$C$2,'Raw Data'!$E$2:$E$10000,$A43,'Raw Data'!$U$2:$U$10000,"Critical")</f>
        <v/>
      </c>
      <c r="C43" s="20">
        <f>COUNTIFS('Raw Data'!$R$2:$R$10000,"No",'Raw Data'!$A$2:$A$10000,$C$1,'Raw Data'!$N$2:$N$10000,$C$2,'Raw Data'!$E$2:$E$10000,$A43,'Raw Data'!$U$2:$U$10000,"Semi Critical")</f>
        <v/>
      </c>
      <c r="D43" s="20">
        <f>COUNTIFS('Raw Data'!$R$2:$R$10000,"No",'Raw Data'!$A$2:$A$10000,$C$1,'Raw Data'!$N$2:$N$10000,$C$2,'Raw Data'!$E$2:$E$10000,$A43,'Raw Data'!$U$2:$U$10000,"Non Critical")</f>
        <v/>
      </c>
      <c r="E43" s="20">
        <f>SUM(B43:D43)</f>
        <v/>
      </c>
      <c r="F43" s="21">
        <f>IFERROR(AVERAGEIFS('Raw Data'!$G$2:$G$10000,'Raw Data'!$R$2:$R$10000,"No",'Raw Data'!$A$2:$A$10000,$C$1,'Raw Data'!$N$2:$N$10000,$C$2,'Raw Data'!$E$2:$E$10000,$A43),"")</f>
        <v/>
      </c>
      <c r="G43" s="21">
        <f>IFERROR(AVERAGEIFS('Raw Data'!$S$2:$S$10000,'Raw Data'!$R$2:$R$10000,"No",'Raw Data'!$A$2:$A$10000,$C$1,'Raw Data'!$N$2:$N$10000,$C$2,'Raw Data'!$E$2:$E$10000,$A43),"")</f>
        <v/>
      </c>
      <c r="H43" s="21">
        <f>IFERROR(AVERAGEIFS('Raw Data'!$T$2:$T$10000,'Raw Data'!$R$2:$R$10000,"No",'Raw Data'!$A$2:$A$10000,$C$1,'Raw Data'!$N$2:$N$10000,$C$2,'Raw Data'!$E$2:$E$10000,$A43),"")</f>
        <v/>
      </c>
    </row>
    <row r="44">
      <c r="A44" s="32" t="inlineStr">
        <is>
          <t>Grand Total</t>
        </is>
      </c>
      <c r="B44" s="32">
        <f>COUNTIFS('Raw Data'!$R$2:$R$10000,"No",'Raw Data'!$A$2:$A$10000,$C$1,'Raw Data'!$N$2:$N$10000,$C$2,'Raw Data'!$E$2:$E$10000,"&lt;&gt;",'Raw Data'!$U$2:$U$10000,"Critical")</f>
        <v/>
      </c>
      <c r="C44" s="32">
        <f>COUNTIFS('Raw Data'!$R$2:$R$10000,"No",'Raw Data'!$A$2:$A$10000,$C$1,'Raw Data'!$N$2:$N$10000,$C$2,'Raw Data'!$E$2:$E$10000,"&lt;&gt;",'Raw Data'!$U$2:$U$10000,"Semi Critical")</f>
        <v/>
      </c>
      <c r="D44" s="32">
        <f>COUNTIFS('Raw Data'!$R$2:$R$10000,"No",'Raw Data'!$A$2:$A$10000,$C$1,'Raw Data'!$N$2:$N$10000,$C$2,'Raw Data'!$E$2:$E$10000,"&lt;&gt;",'Raw Data'!$U$2:$U$10000,"Non Critical")</f>
        <v/>
      </c>
      <c r="E44" s="32">
        <f>SUM(B44:D44)</f>
        <v/>
      </c>
      <c r="F44" s="34">
        <f>IFERROR(AVERAGEIFS('Raw Data'!$G$2:$G$10000,'Raw Data'!$R$2:$R$10000,"No",'Raw Data'!$A$2:$A$10000,$C$1,'Raw Data'!$N$2:$N$10000,$C$2,'Raw Data'!$E$2:$E$10000,"&lt;&gt;"),"")</f>
        <v/>
      </c>
      <c r="G44" s="34">
        <f>IFERROR(AVERAGEIFS('Raw Data'!$S$2:$S$10000,'Raw Data'!$R$2:$R$10000,"No",'Raw Data'!$A$2:$A$10000,$C$1,'Raw Data'!$N$2:$N$10000,$C$2,'Raw Data'!$E$2:$E$10000,"&lt;&gt;"),"")</f>
        <v/>
      </c>
      <c r="H44" s="34">
        <f>IFERROR(AVERAGEIFS('Raw Data'!$T$2:$T$10000,'Raw Data'!$R$2:$R$10000,"No",'Raw Data'!$A$2:$A$10000,$C$1,'Raw Data'!$N$2:$N$10000,$C$2,'Raw Data'!$E$2:$E$10000,"&lt;&gt;"),"")</f>
        <v/>
      </c>
    </row>
  </sheetData>
  <conditionalFormatting sqref="K6:K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B15">
    <cfRule type="colorScale" priority="2">
      <colorScale>
        <cfvo type="formula" val="0"/>
        <cfvo type="max"/>
        <color rgb="FFFFFFFF"/>
        <color rgb="FFF8696B"/>
      </colorScale>
    </cfRule>
  </conditionalFormatting>
  <conditionalFormatting sqref="C6:C15">
    <cfRule type="colorScale" priority="3">
      <colorScale>
        <cfvo type="formula" val="0"/>
        <cfvo type="max"/>
        <color rgb="FFFFFFFF"/>
        <color rgb="FFF8696B"/>
      </colorScale>
    </cfRule>
  </conditionalFormatting>
  <conditionalFormatting sqref="D6:D15">
    <cfRule type="colorScale" priority="4">
      <colorScale>
        <cfvo type="formula" val="0"/>
        <cfvo type="max"/>
        <color rgb="FFFFFFFF"/>
        <color rgb="FFF8696B"/>
      </colorScale>
    </cfRule>
  </conditionalFormatting>
  <conditionalFormatting sqref="E6:E15">
    <cfRule type="colorScale" priority="5">
      <colorScale>
        <cfvo type="formula" val="0"/>
        <cfvo type="max"/>
        <color rgb="FFFFFFFF"/>
        <color rgb="FFF8696B"/>
      </colorScale>
    </cfRule>
  </conditionalFormatting>
  <conditionalFormatting sqref="F6:F15">
    <cfRule type="colorScale" priority="6">
      <colorScale>
        <cfvo type="formula" val="0"/>
        <cfvo type="max"/>
        <color rgb="FFFFFFFF"/>
        <color rgb="FFF8696B"/>
      </colorScale>
    </cfRule>
  </conditionalFormatting>
  <conditionalFormatting sqref="G6:G15">
    <cfRule type="colorScale" priority="7">
      <colorScale>
        <cfvo type="formula" val="0"/>
        <cfvo type="max"/>
        <color rgb="FFFFFFFF"/>
        <color rgb="FFFFEB84"/>
      </colorScale>
    </cfRule>
  </conditionalFormatting>
  <conditionalFormatting sqref="H6:H15">
    <cfRule type="colorScale" priority="8">
      <colorScale>
        <cfvo type="formula" val="0"/>
        <cfvo type="max"/>
        <color rgb="FFFFFFFF"/>
        <color rgb="FF63BE7B"/>
      </colorScale>
    </cfRule>
  </conditionalFormatting>
  <conditionalFormatting sqref="I6:I15">
    <cfRule type="colorScale" priority="9">
      <colorScale>
        <cfvo type="formula" val="0"/>
        <cfvo type="max"/>
        <color rgb="FFFFFFFF"/>
        <color rgb="FF63BE7B"/>
      </colorScale>
    </cfRule>
  </conditionalFormatting>
  <conditionalFormatting sqref="K20:K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B29">
    <cfRule type="colorScale" priority="11">
      <colorScale>
        <cfvo type="formula" val="0"/>
        <cfvo type="max"/>
        <color rgb="FFFFFFFF"/>
        <color rgb="FFF8696B"/>
      </colorScale>
    </cfRule>
  </conditionalFormatting>
  <conditionalFormatting sqref="C20:C29">
    <cfRule type="colorScale" priority="12">
      <colorScale>
        <cfvo type="formula" val="0"/>
        <cfvo type="max"/>
        <color rgb="FFFFFFFF"/>
        <color rgb="FFF8696B"/>
      </colorScale>
    </cfRule>
  </conditionalFormatting>
  <conditionalFormatting sqref="D20:D29">
    <cfRule type="colorScale" priority="13">
      <colorScale>
        <cfvo type="formula" val="0"/>
        <cfvo type="max"/>
        <color rgb="FFFFFFFF"/>
        <color rgb="FFF8696B"/>
      </colorScale>
    </cfRule>
  </conditionalFormatting>
  <conditionalFormatting sqref="E20:E29">
    <cfRule type="colorScale" priority="14">
      <colorScale>
        <cfvo type="formula" val="0"/>
        <cfvo type="max"/>
        <color rgb="FFFFFFFF"/>
        <color rgb="FFF8696B"/>
      </colorScale>
    </cfRule>
  </conditionalFormatting>
  <conditionalFormatting sqref="F20:F29">
    <cfRule type="colorScale" priority="15">
      <colorScale>
        <cfvo type="formula" val="0"/>
        <cfvo type="max"/>
        <color rgb="FFFFFFFF"/>
        <color rgb="FFF8696B"/>
      </colorScale>
    </cfRule>
  </conditionalFormatting>
  <conditionalFormatting sqref="G20:G29">
    <cfRule type="colorScale" priority="16">
      <colorScale>
        <cfvo type="formula" val="0"/>
        <cfvo type="max"/>
        <color rgb="FFFFFFFF"/>
        <color rgb="FFFFEB84"/>
      </colorScale>
    </cfRule>
  </conditionalFormatting>
  <conditionalFormatting sqref="H20:H29">
    <cfRule type="colorScale" priority="17">
      <colorScale>
        <cfvo type="formula" val="0"/>
        <cfvo type="max"/>
        <color rgb="FFFFFFFF"/>
        <color rgb="FF63BE7B"/>
      </colorScale>
    </cfRule>
  </conditionalFormatting>
  <conditionalFormatting sqref="I20:I29">
    <cfRule type="colorScale" priority="18">
      <colorScale>
        <cfvo type="formula" val="0"/>
        <cfvo type="max"/>
        <color rgb="FFFFFFFF"/>
        <color rgb="FF63BE7B"/>
      </colorScale>
    </cfRule>
  </conditionalFormatting>
  <conditionalFormatting sqref="B34:B43">
    <cfRule type="colorScale" priority="19">
      <colorScale>
        <cfvo type="formula" val="0"/>
        <cfvo type="max"/>
        <color rgb="FFFFFFFF"/>
        <color rgb="FFF8696B"/>
      </colorScale>
    </cfRule>
  </conditionalFormatting>
  <conditionalFormatting sqref="C34:C43">
    <cfRule type="colorScale" priority="20">
      <colorScale>
        <cfvo type="formula" val="0"/>
        <cfvo type="max"/>
        <color rgb="FFFFFFFF"/>
        <color rgb="FFFFEB84"/>
      </colorScale>
    </cfRule>
  </conditionalFormatting>
  <conditionalFormatting sqref="D34:D43">
    <cfRule type="colorScale" priority="21">
      <colorScale>
        <cfvo type="formula" val="0"/>
        <cfvo type="max"/>
        <color rgb="FFFFFFFF"/>
        <color rgb="FF63BE7B"/>
      </colorScale>
    </cfRule>
  </conditionalFormatting>
  <conditionalFormatting sqref="H34:H4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B2" showDropDown="0" showInputMessage="0" showErrorMessage="1" allowBlank="1" type="list">
      <formula1>"All,Belgavi,Bengaluru,Coimbatore,Davanagere,Hosur,Hubballi,Kochi,Mysuru,Palakkad,Tumkuru"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2"/>
    <col width="12" customWidth="1" style="42" min="3" max="3"/>
    <col width="11" customWidth="1" style="42" min="4" max="12"/>
    <col width="8.710000000000001" customWidth="1" style="42" min="13" max="26"/>
  </cols>
  <sheetData>
    <row r="1">
      <c r="A1" s="2" t="inlineStr">
        <is>
          <t>Select Date ▶</t>
        </is>
      </c>
      <c r="B1" s="5" t="n">
        <v>46304</v>
      </c>
      <c r="C1" s="11">
        <f>IF($B$1="All","&lt;&gt;",$B$1)</f>
        <v/>
      </c>
      <c r="D1" s="15" t="inlineStr">
        <is>
          <t>(pick a date or "All" from the dropdown)</t>
        </is>
      </c>
    </row>
    <row r="2">
      <c r="A2" s="2" t="inlineStr">
        <is>
          <t>Select City ▶</t>
        </is>
      </c>
      <c r="B2" s="5" t="inlineStr">
        <is>
          <t>All</t>
        </is>
      </c>
      <c r="C2" s="35">
        <f>IF($B$2="All","&lt;&gt;",$B$2)</f>
        <v/>
      </c>
      <c r="D2" s="15" t="inlineStr">
        <is>
          <t>(pick a city or "All")</t>
        </is>
      </c>
    </row>
    <row r="4">
      <c r="A4" s="17" t="inlineStr">
        <is>
          <t>CLM level - CC MTD %: store count by band</t>
        </is>
      </c>
    </row>
    <row r="5">
      <c r="A5" s="4" t="inlineStr">
        <is>
          <t>Leader</t>
        </is>
      </c>
      <c r="B5" s="4" t="inlineStr">
        <is>
          <t>CLM</t>
        </is>
      </c>
      <c r="C5" s="4" t="inlineStr">
        <is>
          <t>&lt;20%</t>
        </is>
      </c>
      <c r="D5" s="4" t="inlineStr">
        <is>
          <t>20-40%</t>
        </is>
      </c>
      <c r="E5" s="4" t="inlineStr">
        <is>
          <t>40-50%</t>
        </is>
      </c>
      <c r="F5" s="4" t="inlineStr">
        <is>
          <t>50-60%</t>
        </is>
      </c>
      <c r="G5" s="4" t="inlineStr">
        <is>
          <t>60-70%</t>
        </is>
      </c>
      <c r="H5" s="4" t="inlineStr">
        <is>
          <t>70-85%</t>
        </is>
      </c>
      <c r="I5" s="4" t="inlineStr">
        <is>
          <t>85-95%</t>
        </is>
      </c>
      <c r="J5" s="4" t="inlineStr">
        <is>
          <t>&gt;=95%</t>
        </is>
      </c>
      <c r="K5" s="4" t="inlineStr">
        <is>
          <t>Total Stores</t>
        </is>
      </c>
      <c r="L5" s="4" t="inlineStr">
        <is>
          <t>Avg CC MTD %</t>
        </is>
      </c>
    </row>
    <row r="6">
      <c r="A6" s="20">
        <f>IFERROR(VLOOKUP($B6,Leaders!$A:$B,2,0),"Not Mapped")</f>
        <v/>
      </c>
      <c r="B6" s="20" t="inlineStr">
        <is>
          <t>Adhavan Subramani</t>
        </is>
      </c>
      <c r="C6" s="20">
        <f>COUNTIFS('Raw Data'!$R$2:$R$10000,"No",'Raw Data'!$A$2:$A$10000,$C$1,'Raw Data'!$E$2:$E$10000,$C$2,'Raw Data'!$O$2:$O$10000,$B6,'Raw Data'!$G$2:$G$10000,"&gt;=0",'Raw Data'!$G$2:$G$10000,"&lt;0.2")</f>
        <v/>
      </c>
      <c r="D6" s="20">
        <f>COUNTIFS('Raw Data'!$R$2:$R$10000,"No",'Raw Data'!$A$2:$A$10000,$C$1,'Raw Data'!$E$2:$E$10000,$C$2,'Raw Data'!$O$2:$O$10000,$B6,'Raw Data'!$G$2:$G$10000,"&gt;=0.2",'Raw Data'!$G$2:$G$10000,"&lt;0.4")</f>
        <v/>
      </c>
      <c r="E6" s="20">
        <f>COUNTIFS('Raw Data'!$R$2:$R$10000,"No",'Raw Data'!$A$2:$A$10000,$C$1,'Raw Data'!$E$2:$E$10000,$C$2,'Raw Data'!$O$2:$O$10000,$B6,'Raw Data'!$G$2:$G$10000,"&gt;=0.4",'Raw Data'!$G$2:$G$10000,"&lt;0.5")</f>
        <v/>
      </c>
      <c r="F6" s="20">
        <f>COUNTIFS('Raw Data'!$R$2:$R$10000,"No",'Raw Data'!$A$2:$A$10000,$C$1,'Raw Data'!$E$2:$E$10000,$C$2,'Raw Data'!$O$2:$O$10000,$B6,'Raw Data'!$G$2:$G$10000,"&gt;=0.5",'Raw Data'!$G$2:$G$10000,"&lt;0.6")</f>
        <v/>
      </c>
      <c r="G6" s="20">
        <f>COUNTIFS('Raw Data'!$R$2:$R$10000,"No",'Raw Data'!$A$2:$A$10000,$C$1,'Raw Data'!$E$2:$E$10000,$C$2,'Raw Data'!$O$2:$O$10000,$B6,'Raw Data'!$G$2:$G$10000,"&gt;=0.6",'Raw Data'!$G$2:$G$10000,"&lt;0.7")</f>
        <v/>
      </c>
      <c r="H6" s="20">
        <f>COUNTIFS('Raw Data'!$R$2:$R$10000,"No",'Raw Data'!$A$2:$A$10000,$C$1,'Raw Data'!$E$2:$E$10000,$C$2,'Raw Data'!$O$2:$O$10000,$B6,'Raw Data'!$G$2:$G$10000,"&gt;=0.7",'Raw Data'!$G$2:$G$10000,"&lt;0.85")</f>
        <v/>
      </c>
      <c r="I6" s="20">
        <f>COUNTIFS('Raw Data'!$R$2:$R$10000,"No",'Raw Data'!$A$2:$A$10000,$C$1,'Raw Data'!$E$2:$E$10000,$C$2,'Raw Data'!$O$2:$O$10000,$B6,'Raw Data'!$G$2:$G$10000,"&gt;=0.85",'Raw Data'!$G$2:$G$10000,"&lt;0.95")</f>
        <v/>
      </c>
      <c r="J6" s="20">
        <f>COUNTIFS('Raw Data'!$R$2:$R$10000,"No",'Raw Data'!$A$2:$A$10000,$C$1,'Raw Data'!$E$2:$E$10000,$C$2,'Raw Data'!$O$2:$O$10000,$B6,'Raw Data'!$G$2:$G$10000,"&gt;=0.95")</f>
        <v/>
      </c>
      <c r="K6" s="20">
        <f>SUM(C6:J6)</f>
        <v/>
      </c>
      <c r="L6" s="21">
        <f>IFERROR(AVERAGEIFS('Raw Data'!$G$2:$G$10000,'Raw Data'!$R$2:$R$10000,"No",'Raw Data'!$A$2:$A$10000,$C$1,'Raw Data'!$E$2:$E$10000,$C$2,'Raw Data'!$O$2:$O$10000,$B6),"")</f>
        <v/>
      </c>
    </row>
    <row r="7">
      <c r="A7" s="20">
        <f>IFERROR(VLOOKUP($B7,Leaders!$A:$B,2,0),"Not Mapped")</f>
        <v/>
      </c>
      <c r="B7" s="20" t="inlineStr">
        <is>
          <t>Ashwath S</t>
        </is>
      </c>
      <c r="C7" s="20">
        <f>COUNTIFS('Raw Data'!$R$2:$R$10000,"No",'Raw Data'!$A$2:$A$10000,$C$1,'Raw Data'!$E$2:$E$10000,$C$2,'Raw Data'!$O$2:$O$10000,$B7,'Raw Data'!$G$2:$G$10000,"&gt;=0",'Raw Data'!$G$2:$G$10000,"&lt;0.2")</f>
        <v/>
      </c>
      <c r="D7" s="20">
        <f>COUNTIFS('Raw Data'!$R$2:$R$10000,"No",'Raw Data'!$A$2:$A$10000,$C$1,'Raw Data'!$E$2:$E$10000,$C$2,'Raw Data'!$O$2:$O$10000,$B7,'Raw Data'!$G$2:$G$10000,"&gt;=0.2",'Raw Data'!$G$2:$G$10000,"&lt;0.4")</f>
        <v/>
      </c>
      <c r="E7" s="20">
        <f>COUNTIFS('Raw Data'!$R$2:$R$10000,"No",'Raw Data'!$A$2:$A$10000,$C$1,'Raw Data'!$E$2:$E$10000,$C$2,'Raw Data'!$O$2:$O$10000,$B7,'Raw Data'!$G$2:$G$10000,"&gt;=0.4",'Raw Data'!$G$2:$G$10000,"&lt;0.5")</f>
        <v/>
      </c>
      <c r="F7" s="20">
        <f>COUNTIFS('Raw Data'!$R$2:$R$10000,"No",'Raw Data'!$A$2:$A$10000,$C$1,'Raw Data'!$E$2:$E$10000,$C$2,'Raw Data'!$O$2:$O$10000,$B7,'Raw Data'!$G$2:$G$10000,"&gt;=0.5",'Raw Data'!$G$2:$G$10000,"&lt;0.6")</f>
        <v/>
      </c>
      <c r="G7" s="20">
        <f>COUNTIFS('Raw Data'!$R$2:$R$10000,"No",'Raw Data'!$A$2:$A$10000,$C$1,'Raw Data'!$E$2:$E$10000,$C$2,'Raw Data'!$O$2:$O$10000,$B7,'Raw Data'!$G$2:$G$10000,"&gt;=0.6",'Raw Data'!$G$2:$G$10000,"&lt;0.7")</f>
        <v/>
      </c>
      <c r="H7" s="20">
        <f>COUNTIFS('Raw Data'!$R$2:$R$10000,"No",'Raw Data'!$A$2:$A$10000,$C$1,'Raw Data'!$E$2:$E$10000,$C$2,'Raw Data'!$O$2:$O$10000,$B7,'Raw Data'!$G$2:$G$10000,"&gt;=0.7",'Raw Data'!$G$2:$G$10000,"&lt;0.85")</f>
        <v/>
      </c>
      <c r="I7" s="20">
        <f>COUNTIFS('Raw Data'!$R$2:$R$10000,"No",'Raw Data'!$A$2:$A$10000,$C$1,'Raw Data'!$E$2:$E$10000,$C$2,'Raw Data'!$O$2:$O$10000,$B7,'Raw Data'!$G$2:$G$10000,"&gt;=0.85",'Raw Data'!$G$2:$G$10000,"&lt;0.95")</f>
        <v/>
      </c>
      <c r="J7" s="20">
        <f>COUNTIFS('Raw Data'!$R$2:$R$10000,"No",'Raw Data'!$A$2:$A$10000,$C$1,'Raw Data'!$E$2:$E$10000,$C$2,'Raw Data'!$O$2:$O$10000,$B7,'Raw Data'!$G$2:$G$10000,"&gt;=0.95")</f>
        <v/>
      </c>
      <c r="K7" s="20">
        <f>SUM(C7:J7)</f>
        <v/>
      </c>
      <c r="L7" s="21">
        <f>IFERROR(AVERAGEIFS('Raw Data'!$G$2:$G$10000,'Raw Data'!$R$2:$R$10000,"No",'Raw Data'!$A$2:$A$10000,$C$1,'Raw Data'!$E$2:$E$10000,$C$2,'Raw Data'!$O$2:$O$10000,$B7),"")</f>
        <v/>
      </c>
    </row>
    <row r="8">
      <c r="A8" s="20">
        <f>IFERROR(VLOOKUP($B8,Leaders!$A:$B,2,0),"Not Mapped")</f>
        <v/>
      </c>
      <c r="B8" s="20" t="inlineStr">
        <is>
          <t>Girish N</t>
        </is>
      </c>
      <c r="C8" s="20">
        <f>COUNTIFS('Raw Data'!$R$2:$R$10000,"No",'Raw Data'!$A$2:$A$10000,$C$1,'Raw Data'!$E$2:$E$10000,$C$2,'Raw Data'!$O$2:$O$10000,$B8,'Raw Data'!$G$2:$G$10000,"&gt;=0",'Raw Data'!$G$2:$G$10000,"&lt;0.2")</f>
        <v/>
      </c>
      <c r="D8" s="20">
        <f>COUNTIFS('Raw Data'!$R$2:$R$10000,"No",'Raw Data'!$A$2:$A$10000,$C$1,'Raw Data'!$E$2:$E$10000,$C$2,'Raw Data'!$O$2:$O$10000,$B8,'Raw Data'!$G$2:$G$10000,"&gt;=0.2",'Raw Data'!$G$2:$G$10000,"&lt;0.4")</f>
        <v/>
      </c>
      <c r="E8" s="20">
        <f>COUNTIFS('Raw Data'!$R$2:$R$10000,"No",'Raw Data'!$A$2:$A$10000,$C$1,'Raw Data'!$E$2:$E$10000,$C$2,'Raw Data'!$O$2:$O$10000,$B8,'Raw Data'!$G$2:$G$10000,"&gt;=0.4",'Raw Data'!$G$2:$G$10000,"&lt;0.5")</f>
        <v/>
      </c>
      <c r="F8" s="20">
        <f>COUNTIFS('Raw Data'!$R$2:$R$10000,"No",'Raw Data'!$A$2:$A$10000,$C$1,'Raw Data'!$E$2:$E$10000,$C$2,'Raw Data'!$O$2:$O$10000,$B8,'Raw Data'!$G$2:$G$10000,"&gt;=0.5",'Raw Data'!$G$2:$G$10000,"&lt;0.6")</f>
        <v/>
      </c>
      <c r="G8" s="20">
        <f>COUNTIFS('Raw Data'!$R$2:$R$10000,"No",'Raw Data'!$A$2:$A$10000,$C$1,'Raw Data'!$E$2:$E$10000,$C$2,'Raw Data'!$O$2:$O$10000,$B8,'Raw Data'!$G$2:$G$10000,"&gt;=0.6",'Raw Data'!$G$2:$G$10000,"&lt;0.7")</f>
        <v/>
      </c>
      <c r="H8" s="20">
        <f>COUNTIFS('Raw Data'!$R$2:$R$10000,"No",'Raw Data'!$A$2:$A$10000,$C$1,'Raw Data'!$E$2:$E$10000,$C$2,'Raw Data'!$O$2:$O$10000,$B8,'Raw Data'!$G$2:$G$10000,"&gt;=0.7",'Raw Data'!$G$2:$G$10000,"&lt;0.85")</f>
        <v/>
      </c>
      <c r="I8" s="20">
        <f>COUNTIFS('Raw Data'!$R$2:$R$10000,"No",'Raw Data'!$A$2:$A$10000,$C$1,'Raw Data'!$E$2:$E$10000,$C$2,'Raw Data'!$O$2:$O$10000,$B8,'Raw Data'!$G$2:$G$10000,"&gt;=0.85",'Raw Data'!$G$2:$G$10000,"&lt;0.95")</f>
        <v/>
      </c>
      <c r="J8" s="20">
        <f>COUNTIFS('Raw Data'!$R$2:$R$10000,"No",'Raw Data'!$A$2:$A$10000,$C$1,'Raw Data'!$E$2:$E$10000,$C$2,'Raw Data'!$O$2:$O$10000,$B8,'Raw Data'!$G$2:$G$10000,"&gt;=0.95")</f>
        <v/>
      </c>
      <c r="K8" s="20">
        <f>SUM(C8:J8)</f>
        <v/>
      </c>
      <c r="L8" s="21">
        <f>IFERROR(AVERAGEIFS('Raw Data'!$G$2:$G$10000,'Raw Data'!$R$2:$R$10000,"No",'Raw Data'!$A$2:$A$10000,$C$1,'Raw Data'!$E$2:$E$10000,$C$2,'Raw Data'!$O$2:$O$10000,$B8),"")</f>
        <v/>
      </c>
    </row>
    <row r="9">
      <c r="A9" s="20">
        <f>IFERROR(VLOOKUP($B9,Leaders!$A:$B,2,0),"Not Mapped")</f>
        <v/>
      </c>
      <c r="B9" s="20" t="inlineStr">
        <is>
          <t>Mohaideen DH</t>
        </is>
      </c>
      <c r="C9" s="20">
        <f>COUNTIFS('Raw Data'!$R$2:$R$10000,"No",'Raw Data'!$A$2:$A$10000,$C$1,'Raw Data'!$E$2:$E$10000,$C$2,'Raw Data'!$O$2:$O$10000,$B9,'Raw Data'!$G$2:$G$10000,"&gt;=0",'Raw Data'!$G$2:$G$10000,"&lt;0.2")</f>
        <v/>
      </c>
      <c r="D9" s="20">
        <f>COUNTIFS('Raw Data'!$R$2:$R$10000,"No",'Raw Data'!$A$2:$A$10000,$C$1,'Raw Data'!$E$2:$E$10000,$C$2,'Raw Data'!$O$2:$O$10000,$B9,'Raw Data'!$G$2:$G$10000,"&gt;=0.2",'Raw Data'!$G$2:$G$10000,"&lt;0.4")</f>
        <v/>
      </c>
      <c r="E9" s="20">
        <f>COUNTIFS('Raw Data'!$R$2:$R$10000,"No",'Raw Data'!$A$2:$A$10000,$C$1,'Raw Data'!$E$2:$E$10000,$C$2,'Raw Data'!$O$2:$O$10000,$B9,'Raw Data'!$G$2:$G$10000,"&gt;=0.4",'Raw Data'!$G$2:$G$10000,"&lt;0.5")</f>
        <v/>
      </c>
      <c r="F9" s="20">
        <f>COUNTIFS('Raw Data'!$R$2:$R$10000,"No",'Raw Data'!$A$2:$A$10000,$C$1,'Raw Data'!$E$2:$E$10000,$C$2,'Raw Data'!$O$2:$O$10000,$B9,'Raw Data'!$G$2:$G$10000,"&gt;=0.5",'Raw Data'!$G$2:$G$10000,"&lt;0.6")</f>
        <v/>
      </c>
      <c r="G9" s="20">
        <f>COUNTIFS('Raw Data'!$R$2:$R$10000,"No",'Raw Data'!$A$2:$A$10000,$C$1,'Raw Data'!$E$2:$E$10000,$C$2,'Raw Data'!$O$2:$O$10000,$B9,'Raw Data'!$G$2:$G$10000,"&gt;=0.6",'Raw Data'!$G$2:$G$10000,"&lt;0.7")</f>
        <v/>
      </c>
      <c r="H9" s="20">
        <f>COUNTIFS('Raw Data'!$R$2:$R$10000,"No",'Raw Data'!$A$2:$A$10000,$C$1,'Raw Data'!$E$2:$E$10000,$C$2,'Raw Data'!$O$2:$O$10000,$B9,'Raw Data'!$G$2:$G$10000,"&gt;=0.7",'Raw Data'!$G$2:$G$10000,"&lt;0.85")</f>
        <v/>
      </c>
      <c r="I9" s="20">
        <f>COUNTIFS('Raw Data'!$R$2:$R$10000,"No",'Raw Data'!$A$2:$A$10000,$C$1,'Raw Data'!$E$2:$E$10000,$C$2,'Raw Data'!$O$2:$O$10000,$B9,'Raw Data'!$G$2:$G$10000,"&gt;=0.85",'Raw Data'!$G$2:$G$10000,"&lt;0.95")</f>
        <v/>
      </c>
      <c r="J9" s="20">
        <f>COUNTIFS('Raw Data'!$R$2:$R$10000,"No",'Raw Data'!$A$2:$A$10000,$C$1,'Raw Data'!$E$2:$E$10000,$C$2,'Raw Data'!$O$2:$O$10000,$B9,'Raw Data'!$G$2:$G$10000,"&gt;=0.95")</f>
        <v/>
      </c>
      <c r="K9" s="20">
        <f>SUM(C9:J9)</f>
        <v/>
      </c>
      <c r="L9" s="21">
        <f>IFERROR(AVERAGEIFS('Raw Data'!$G$2:$G$10000,'Raw Data'!$R$2:$R$10000,"No",'Raw Data'!$A$2:$A$10000,$C$1,'Raw Data'!$E$2:$E$10000,$C$2,'Raw Data'!$O$2:$O$10000,$B9),"")</f>
        <v/>
      </c>
    </row>
    <row r="10">
      <c r="A10" s="20">
        <f>IFERROR(VLOOKUP($B10,Leaders!$A:$B,2,0),"Not Mapped")</f>
        <v/>
      </c>
      <c r="B10" s="20" t="inlineStr">
        <is>
          <t>Richard Harris</t>
        </is>
      </c>
      <c r="C10" s="20">
        <f>COUNTIFS('Raw Data'!$R$2:$R$10000,"No",'Raw Data'!$A$2:$A$10000,$C$1,'Raw Data'!$E$2:$E$10000,$C$2,'Raw Data'!$O$2:$O$10000,$B10,'Raw Data'!$G$2:$G$10000,"&gt;=0",'Raw Data'!$G$2:$G$10000,"&lt;0.2")</f>
        <v/>
      </c>
      <c r="D10" s="20">
        <f>COUNTIFS('Raw Data'!$R$2:$R$10000,"No",'Raw Data'!$A$2:$A$10000,$C$1,'Raw Data'!$E$2:$E$10000,$C$2,'Raw Data'!$O$2:$O$10000,$B10,'Raw Data'!$G$2:$G$10000,"&gt;=0.2",'Raw Data'!$G$2:$G$10000,"&lt;0.4")</f>
        <v/>
      </c>
      <c r="E10" s="20">
        <f>COUNTIFS('Raw Data'!$R$2:$R$10000,"No",'Raw Data'!$A$2:$A$10000,$C$1,'Raw Data'!$E$2:$E$10000,$C$2,'Raw Data'!$O$2:$O$10000,$B10,'Raw Data'!$G$2:$G$10000,"&gt;=0.4",'Raw Data'!$G$2:$G$10000,"&lt;0.5")</f>
        <v/>
      </c>
      <c r="F10" s="20">
        <f>COUNTIFS('Raw Data'!$R$2:$R$10000,"No",'Raw Data'!$A$2:$A$10000,$C$1,'Raw Data'!$E$2:$E$10000,$C$2,'Raw Data'!$O$2:$O$10000,$B10,'Raw Data'!$G$2:$G$10000,"&gt;=0.5",'Raw Data'!$G$2:$G$10000,"&lt;0.6")</f>
        <v/>
      </c>
      <c r="G10" s="20">
        <f>COUNTIFS('Raw Data'!$R$2:$R$10000,"No",'Raw Data'!$A$2:$A$10000,$C$1,'Raw Data'!$E$2:$E$10000,$C$2,'Raw Data'!$O$2:$O$10000,$B10,'Raw Data'!$G$2:$G$10000,"&gt;=0.6",'Raw Data'!$G$2:$G$10000,"&lt;0.7")</f>
        <v/>
      </c>
      <c r="H10" s="20">
        <f>COUNTIFS('Raw Data'!$R$2:$R$10000,"No",'Raw Data'!$A$2:$A$10000,$C$1,'Raw Data'!$E$2:$E$10000,$C$2,'Raw Data'!$O$2:$O$10000,$B10,'Raw Data'!$G$2:$G$10000,"&gt;=0.7",'Raw Data'!$G$2:$G$10000,"&lt;0.85")</f>
        <v/>
      </c>
      <c r="I10" s="20">
        <f>COUNTIFS('Raw Data'!$R$2:$R$10000,"No",'Raw Data'!$A$2:$A$10000,$C$1,'Raw Data'!$E$2:$E$10000,$C$2,'Raw Data'!$O$2:$O$10000,$B10,'Raw Data'!$G$2:$G$10000,"&gt;=0.85",'Raw Data'!$G$2:$G$10000,"&lt;0.95")</f>
        <v/>
      </c>
      <c r="J10" s="20">
        <f>COUNTIFS('Raw Data'!$R$2:$R$10000,"No",'Raw Data'!$A$2:$A$10000,$C$1,'Raw Data'!$E$2:$E$10000,$C$2,'Raw Data'!$O$2:$O$10000,$B10,'Raw Data'!$G$2:$G$10000,"&gt;=0.95")</f>
        <v/>
      </c>
      <c r="K10" s="20">
        <f>SUM(C10:J10)</f>
        <v/>
      </c>
      <c r="L10" s="21">
        <f>IFERROR(AVERAGEIFS('Raw Data'!$G$2:$G$10000,'Raw Data'!$R$2:$R$10000,"No",'Raw Data'!$A$2:$A$10000,$C$1,'Raw Data'!$E$2:$E$10000,$C$2,'Raw Data'!$O$2:$O$10000,$B10),"")</f>
        <v/>
      </c>
    </row>
    <row r="11">
      <c r="A11" s="20">
        <f>IFERROR(VLOOKUP($B11,Leaders!$A:$B,2,0),"Not Mapped")</f>
        <v/>
      </c>
      <c r="B11" s="20" t="inlineStr">
        <is>
          <t>Akshay P</t>
        </is>
      </c>
      <c r="C11" s="20">
        <f>COUNTIFS('Raw Data'!$R$2:$R$10000,"No",'Raw Data'!$A$2:$A$10000,$C$1,'Raw Data'!$E$2:$E$10000,$C$2,'Raw Data'!$O$2:$O$10000,$B11,'Raw Data'!$G$2:$G$10000,"&gt;=0",'Raw Data'!$G$2:$G$10000,"&lt;0.2")</f>
        <v/>
      </c>
      <c r="D11" s="20">
        <f>COUNTIFS('Raw Data'!$R$2:$R$10000,"No",'Raw Data'!$A$2:$A$10000,$C$1,'Raw Data'!$E$2:$E$10000,$C$2,'Raw Data'!$O$2:$O$10000,$B11,'Raw Data'!$G$2:$G$10000,"&gt;=0.2",'Raw Data'!$G$2:$G$10000,"&lt;0.4")</f>
        <v/>
      </c>
      <c r="E11" s="20">
        <f>COUNTIFS('Raw Data'!$R$2:$R$10000,"No",'Raw Data'!$A$2:$A$10000,$C$1,'Raw Data'!$E$2:$E$10000,$C$2,'Raw Data'!$O$2:$O$10000,$B11,'Raw Data'!$G$2:$G$10000,"&gt;=0.4",'Raw Data'!$G$2:$G$10000,"&lt;0.5")</f>
        <v/>
      </c>
      <c r="F11" s="20">
        <f>COUNTIFS('Raw Data'!$R$2:$R$10000,"No",'Raw Data'!$A$2:$A$10000,$C$1,'Raw Data'!$E$2:$E$10000,$C$2,'Raw Data'!$O$2:$O$10000,$B11,'Raw Data'!$G$2:$G$10000,"&gt;=0.5",'Raw Data'!$G$2:$G$10000,"&lt;0.6")</f>
        <v/>
      </c>
      <c r="G11" s="20">
        <f>COUNTIFS('Raw Data'!$R$2:$R$10000,"No",'Raw Data'!$A$2:$A$10000,$C$1,'Raw Data'!$E$2:$E$10000,$C$2,'Raw Data'!$O$2:$O$10000,$B11,'Raw Data'!$G$2:$G$10000,"&gt;=0.6",'Raw Data'!$G$2:$G$10000,"&lt;0.7")</f>
        <v/>
      </c>
      <c r="H11" s="20">
        <f>COUNTIFS('Raw Data'!$R$2:$R$10000,"No",'Raw Data'!$A$2:$A$10000,$C$1,'Raw Data'!$E$2:$E$10000,$C$2,'Raw Data'!$O$2:$O$10000,$B11,'Raw Data'!$G$2:$G$10000,"&gt;=0.7",'Raw Data'!$G$2:$G$10000,"&lt;0.85")</f>
        <v/>
      </c>
      <c r="I11" s="20">
        <f>COUNTIFS('Raw Data'!$R$2:$R$10000,"No",'Raw Data'!$A$2:$A$10000,$C$1,'Raw Data'!$E$2:$E$10000,$C$2,'Raw Data'!$O$2:$O$10000,$B11,'Raw Data'!$G$2:$G$10000,"&gt;=0.85",'Raw Data'!$G$2:$G$10000,"&lt;0.95")</f>
        <v/>
      </c>
      <c r="J11" s="20">
        <f>COUNTIFS('Raw Data'!$R$2:$R$10000,"No",'Raw Data'!$A$2:$A$10000,$C$1,'Raw Data'!$E$2:$E$10000,$C$2,'Raw Data'!$O$2:$O$10000,$B11,'Raw Data'!$G$2:$G$10000,"&gt;=0.95")</f>
        <v/>
      </c>
      <c r="K11" s="20">
        <f>SUM(C11:J11)</f>
        <v/>
      </c>
      <c r="L11" s="21">
        <f>IFERROR(AVERAGEIFS('Raw Data'!$G$2:$G$10000,'Raw Data'!$R$2:$R$10000,"No",'Raw Data'!$A$2:$A$10000,$C$1,'Raw Data'!$E$2:$E$10000,$C$2,'Raw Data'!$O$2:$O$10000,$B11),"")</f>
        <v/>
      </c>
    </row>
    <row r="12">
      <c r="A12" s="20">
        <f>IFERROR(VLOOKUP($B12,Leaders!$A:$B,2,0),"Not Mapped")</f>
        <v/>
      </c>
      <c r="B12" s="20" t="inlineStr">
        <is>
          <t>Bangareppa CS</t>
        </is>
      </c>
      <c r="C12" s="20">
        <f>COUNTIFS('Raw Data'!$R$2:$R$10000,"No",'Raw Data'!$A$2:$A$10000,$C$1,'Raw Data'!$E$2:$E$10000,$C$2,'Raw Data'!$O$2:$O$10000,$B12,'Raw Data'!$G$2:$G$10000,"&gt;=0",'Raw Data'!$G$2:$G$10000,"&lt;0.2")</f>
        <v/>
      </c>
      <c r="D12" s="20">
        <f>COUNTIFS('Raw Data'!$R$2:$R$10000,"No",'Raw Data'!$A$2:$A$10000,$C$1,'Raw Data'!$E$2:$E$10000,$C$2,'Raw Data'!$O$2:$O$10000,$B12,'Raw Data'!$G$2:$G$10000,"&gt;=0.2",'Raw Data'!$G$2:$G$10000,"&lt;0.4")</f>
        <v/>
      </c>
      <c r="E12" s="20">
        <f>COUNTIFS('Raw Data'!$R$2:$R$10000,"No",'Raw Data'!$A$2:$A$10000,$C$1,'Raw Data'!$E$2:$E$10000,$C$2,'Raw Data'!$O$2:$O$10000,$B12,'Raw Data'!$G$2:$G$10000,"&gt;=0.4",'Raw Data'!$G$2:$G$10000,"&lt;0.5")</f>
        <v/>
      </c>
      <c r="F12" s="20">
        <f>COUNTIFS('Raw Data'!$R$2:$R$10000,"No",'Raw Data'!$A$2:$A$10000,$C$1,'Raw Data'!$E$2:$E$10000,$C$2,'Raw Data'!$O$2:$O$10000,$B12,'Raw Data'!$G$2:$G$10000,"&gt;=0.5",'Raw Data'!$G$2:$G$10000,"&lt;0.6")</f>
        <v/>
      </c>
      <c r="G12" s="20">
        <f>COUNTIFS('Raw Data'!$R$2:$R$10000,"No",'Raw Data'!$A$2:$A$10000,$C$1,'Raw Data'!$E$2:$E$10000,$C$2,'Raw Data'!$O$2:$O$10000,$B12,'Raw Data'!$G$2:$G$10000,"&gt;=0.6",'Raw Data'!$G$2:$G$10000,"&lt;0.7")</f>
        <v/>
      </c>
      <c r="H12" s="20">
        <f>COUNTIFS('Raw Data'!$R$2:$R$10000,"No",'Raw Data'!$A$2:$A$10000,$C$1,'Raw Data'!$E$2:$E$10000,$C$2,'Raw Data'!$O$2:$O$10000,$B12,'Raw Data'!$G$2:$G$10000,"&gt;=0.7",'Raw Data'!$G$2:$G$10000,"&lt;0.85")</f>
        <v/>
      </c>
      <c r="I12" s="20">
        <f>COUNTIFS('Raw Data'!$R$2:$R$10000,"No",'Raw Data'!$A$2:$A$10000,$C$1,'Raw Data'!$E$2:$E$10000,$C$2,'Raw Data'!$O$2:$O$10000,$B12,'Raw Data'!$G$2:$G$10000,"&gt;=0.85",'Raw Data'!$G$2:$G$10000,"&lt;0.95")</f>
        <v/>
      </c>
      <c r="J12" s="20">
        <f>COUNTIFS('Raw Data'!$R$2:$R$10000,"No",'Raw Data'!$A$2:$A$10000,$C$1,'Raw Data'!$E$2:$E$10000,$C$2,'Raw Data'!$O$2:$O$10000,$B12,'Raw Data'!$G$2:$G$10000,"&gt;=0.95")</f>
        <v/>
      </c>
      <c r="K12" s="20">
        <f>SUM(C12:J12)</f>
        <v/>
      </c>
      <c r="L12" s="21">
        <f>IFERROR(AVERAGEIFS('Raw Data'!$G$2:$G$10000,'Raw Data'!$R$2:$R$10000,"No",'Raw Data'!$A$2:$A$10000,$C$1,'Raw Data'!$E$2:$E$10000,$C$2,'Raw Data'!$O$2:$O$10000,$B12),"")</f>
        <v/>
      </c>
    </row>
    <row r="13">
      <c r="A13" s="20">
        <f>IFERROR(VLOOKUP($B13,Leaders!$A:$B,2,0),"Not Mapped")</f>
        <v/>
      </c>
      <c r="B13" s="20" t="inlineStr">
        <is>
          <t>Majid Kakatikar</t>
        </is>
      </c>
      <c r="C13" s="20">
        <f>COUNTIFS('Raw Data'!$R$2:$R$10000,"No",'Raw Data'!$A$2:$A$10000,$C$1,'Raw Data'!$E$2:$E$10000,$C$2,'Raw Data'!$O$2:$O$10000,$B13,'Raw Data'!$G$2:$G$10000,"&gt;=0",'Raw Data'!$G$2:$G$10000,"&lt;0.2")</f>
        <v/>
      </c>
      <c r="D13" s="20">
        <f>COUNTIFS('Raw Data'!$R$2:$R$10000,"No",'Raw Data'!$A$2:$A$10000,$C$1,'Raw Data'!$E$2:$E$10000,$C$2,'Raw Data'!$O$2:$O$10000,$B13,'Raw Data'!$G$2:$G$10000,"&gt;=0.2",'Raw Data'!$G$2:$G$10000,"&lt;0.4")</f>
        <v/>
      </c>
      <c r="E13" s="20">
        <f>COUNTIFS('Raw Data'!$R$2:$R$10000,"No",'Raw Data'!$A$2:$A$10000,$C$1,'Raw Data'!$E$2:$E$10000,$C$2,'Raw Data'!$O$2:$O$10000,$B13,'Raw Data'!$G$2:$G$10000,"&gt;=0.4",'Raw Data'!$G$2:$G$10000,"&lt;0.5")</f>
        <v/>
      </c>
      <c r="F13" s="20">
        <f>COUNTIFS('Raw Data'!$R$2:$R$10000,"No",'Raw Data'!$A$2:$A$10000,$C$1,'Raw Data'!$E$2:$E$10000,$C$2,'Raw Data'!$O$2:$O$10000,$B13,'Raw Data'!$G$2:$G$10000,"&gt;=0.5",'Raw Data'!$G$2:$G$10000,"&lt;0.6")</f>
        <v/>
      </c>
      <c r="G13" s="20">
        <f>COUNTIFS('Raw Data'!$R$2:$R$10000,"No",'Raw Data'!$A$2:$A$10000,$C$1,'Raw Data'!$E$2:$E$10000,$C$2,'Raw Data'!$O$2:$O$10000,$B13,'Raw Data'!$G$2:$G$10000,"&gt;=0.6",'Raw Data'!$G$2:$G$10000,"&lt;0.7")</f>
        <v/>
      </c>
      <c r="H13" s="20">
        <f>COUNTIFS('Raw Data'!$R$2:$R$10000,"No",'Raw Data'!$A$2:$A$10000,$C$1,'Raw Data'!$E$2:$E$10000,$C$2,'Raw Data'!$O$2:$O$10000,$B13,'Raw Data'!$G$2:$G$10000,"&gt;=0.7",'Raw Data'!$G$2:$G$10000,"&lt;0.85")</f>
        <v/>
      </c>
      <c r="I13" s="20">
        <f>COUNTIFS('Raw Data'!$R$2:$R$10000,"No",'Raw Data'!$A$2:$A$10000,$C$1,'Raw Data'!$E$2:$E$10000,$C$2,'Raw Data'!$O$2:$O$10000,$B13,'Raw Data'!$G$2:$G$10000,"&gt;=0.85",'Raw Data'!$G$2:$G$10000,"&lt;0.95")</f>
        <v/>
      </c>
      <c r="J13" s="20">
        <f>COUNTIFS('Raw Data'!$R$2:$R$10000,"No",'Raw Data'!$A$2:$A$10000,$C$1,'Raw Data'!$E$2:$E$10000,$C$2,'Raw Data'!$O$2:$O$10000,$B13,'Raw Data'!$G$2:$G$10000,"&gt;=0.95")</f>
        <v/>
      </c>
      <c r="K13" s="20">
        <f>SUM(C13:J13)</f>
        <v/>
      </c>
      <c r="L13" s="21">
        <f>IFERROR(AVERAGEIFS('Raw Data'!$G$2:$G$10000,'Raw Data'!$R$2:$R$10000,"No",'Raw Data'!$A$2:$A$10000,$C$1,'Raw Data'!$E$2:$E$10000,$C$2,'Raw Data'!$O$2:$O$10000,$B13),"")</f>
        <v/>
      </c>
    </row>
    <row r="14">
      <c r="A14" s="20">
        <f>IFERROR(VLOOKUP($B14,Leaders!$A:$B,2,0),"Not Mapped")</f>
        <v/>
      </c>
      <c r="B14" s="20" t="inlineStr">
        <is>
          <t>Manoj Kj</t>
        </is>
      </c>
      <c r="C14" s="20">
        <f>COUNTIFS('Raw Data'!$R$2:$R$10000,"No",'Raw Data'!$A$2:$A$10000,$C$1,'Raw Data'!$E$2:$E$10000,$C$2,'Raw Data'!$O$2:$O$10000,$B14,'Raw Data'!$G$2:$G$10000,"&gt;=0",'Raw Data'!$G$2:$G$10000,"&lt;0.2")</f>
        <v/>
      </c>
      <c r="D14" s="20">
        <f>COUNTIFS('Raw Data'!$R$2:$R$10000,"No",'Raw Data'!$A$2:$A$10000,$C$1,'Raw Data'!$E$2:$E$10000,$C$2,'Raw Data'!$O$2:$O$10000,$B14,'Raw Data'!$G$2:$G$10000,"&gt;=0.2",'Raw Data'!$G$2:$G$10000,"&lt;0.4")</f>
        <v/>
      </c>
      <c r="E14" s="20">
        <f>COUNTIFS('Raw Data'!$R$2:$R$10000,"No",'Raw Data'!$A$2:$A$10000,$C$1,'Raw Data'!$E$2:$E$10000,$C$2,'Raw Data'!$O$2:$O$10000,$B14,'Raw Data'!$G$2:$G$10000,"&gt;=0.4",'Raw Data'!$G$2:$G$10000,"&lt;0.5")</f>
        <v/>
      </c>
      <c r="F14" s="20">
        <f>COUNTIFS('Raw Data'!$R$2:$R$10000,"No",'Raw Data'!$A$2:$A$10000,$C$1,'Raw Data'!$E$2:$E$10000,$C$2,'Raw Data'!$O$2:$O$10000,$B14,'Raw Data'!$G$2:$G$10000,"&gt;=0.5",'Raw Data'!$G$2:$G$10000,"&lt;0.6")</f>
        <v/>
      </c>
      <c r="G14" s="20">
        <f>COUNTIFS('Raw Data'!$R$2:$R$10000,"No",'Raw Data'!$A$2:$A$10000,$C$1,'Raw Data'!$E$2:$E$10000,$C$2,'Raw Data'!$O$2:$O$10000,$B14,'Raw Data'!$G$2:$G$10000,"&gt;=0.6",'Raw Data'!$G$2:$G$10000,"&lt;0.7")</f>
        <v/>
      </c>
      <c r="H14" s="20">
        <f>COUNTIFS('Raw Data'!$R$2:$R$10000,"No",'Raw Data'!$A$2:$A$10000,$C$1,'Raw Data'!$E$2:$E$10000,$C$2,'Raw Data'!$O$2:$O$10000,$B14,'Raw Data'!$G$2:$G$10000,"&gt;=0.7",'Raw Data'!$G$2:$G$10000,"&lt;0.85")</f>
        <v/>
      </c>
      <c r="I14" s="20">
        <f>COUNTIFS('Raw Data'!$R$2:$R$10000,"No",'Raw Data'!$A$2:$A$10000,$C$1,'Raw Data'!$E$2:$E$10000,$C$2,'Raw Data'!$O$2:$O$10000,$B14,'Raw Data'!$G$2:$G$10000,"&gt;=0.85",'Raw Data'!$G$2:$G$10000,"&lt;0.95")</f>
        <v/>
      </c>
      <c r="J14" s="20">
        <f>COUNTIFS('Raw Data'!$R$2:$R$10000,"No",'Raw Data'!$A$2:$A$10000,$C$1,'Raw Data'!$E$2:$E$10000,$C$2,'Raw Data'!$O$2:$O$10000,$B14,'Raw Data'!$G$2:$G$10000,"&gt;=0.95")</f>
        <v/>
      </c>
      <c r="K14" s="20">
        <f>SUM(C14:J14)</f>
        <v/>
      </c>
      <c r="L14" s="21">
        <f>IFERROR(AVERAGEIFS('Raw Data'!$G$2:$G$10000,'Raw Data'!$R$2:$R$10000,"No",'Raw Data'!$A$2:$A$10000,$C$1,'Raw Data'!$E$2:$E$10000,$C$2,'Raw Data'!$O$2:$O$10000,$B14),"")</f>
        <v/>
      </c>
    </row>
    <row r="15">
      <c r="A15" s="20">
        <f>IFERROR(VLOOKUP($B15,Leaders!$A:$B,2,0),"Not Mapped")</f>
        <v/>
      </c>
      <c r="B15" s="20" t="inlineStr">
        <is>
          <t>Narasimhamurthy R</t>
        </is>
      </c>
      <c r="C15" s="20">
        <f>COUNTIFS('Raw Data'!$R$2:$R$10000,"No",'Raw Data'!$A$2:$A$10000,$C$1,'Raw Data'!$E$2:$E$10000,$C$2,'Raw Data'!$O$2:$O$10000,$B15,'Raw Data'!$G$2:$G$10000,"&gt;=0",'Raw Data'!$G$2:$G$10000,"&lt;0.2")</f>
        <v/>
      </c>
      <c r="D15" s="20">
        <f>COUNTIFS('Raw Data'!$R$2:$R$10000,"No",'Raw Data'!$A$2:$A$10000,$C$1,'Raw Data'!$E$2:$E$10000,$C$2,'Raw Data'!$O$2:$O$10000,$B15,'Raw Data'!$G$2:$G$10000,"&gt;=0.2",'Raw Data'!$G$2:$G$10000,"&lt;0.4")</f>
        <v/>
      </c>
      <c r="E15" s="20">
        <f>COUNTIFS('Raw Data'!$R$2:$R$10000,"No",'Raw Data'!$A$2:$A$10000,$C$1,'Raw Data'!$E$2:$E$10000,$C$2,'Raw Data'!$O$2:$O$10000,$B15,'Raw Data'!$G$2:$G$10000,"&gt;=0.4",'Raw Data'!$G$2:$G$10000,"&lt;0.5")</f>
        <v/>
      </c>
      <c r="F15" s="20">
        <f>COUNTIFS('Raw Data'!$R$2:$R$10000,"No",'Raw Data'!$A$2:$A$10000,$C$1,'Raw Data'!$E$2:$E$10000,$C$2,'Raw Data'!$O$2:$O$10000,$B15,'Raw Data'!$G$2:$G$10000,"&gt;=0.5",'Raw Data'!$G$2:$G$10000,"&lt;0.6")</f>
        <v/>
      </c>
      <c r="G15" s="20">
        <f>COUNTIFS('Raw Data'!$R$2:$R$10000,"No",'Raw Data'!$A$2:$A$10000,$C$1,'Raw Data'!$E$2:$E$10000,$C$2,'Raw Data'!$O$2:$O$10000,$B15,'Raw Data'!$G$2:$G$10000,"&gt;=0.6",'Raw Data'!$G$2:$G$10000,"&lt;0.7")</f>
        <v/>
      </c>
      <c r="H15" s="20">
        <f>COUNTIFS('Raw Data'!$R$2:$R$10000,"No",'Raw Data'!$A$2:$A$10000,$C$1,'Raw Data'!$E$2:$E$10000,$C$2,'Raw Data'!$O$2:$O$10000,$B15,'Raw Data'!$G$2:$G$10000,"&gt;=0.7",'Raw Data'!$G$2:$G$10000,"&lt;0.85")</f>
        <v/>
      </c>
      <c r="I15" s="20">
        <f>COUNTIFS('Raw Data'!$R$2:$R$10000,"No",'Raw Data'!$A$2:$A$10000,$C$1,'Raw Data'!$E$2:$E$10000,$C$2,'Raw Data'!$O$2:$O$10000,$B15,'Raw Data'!$G$2:$G$10000,"&gt;=0.85",'Raw Data'!$G$2:$G$10000,"&lt;0.95")</f>
        <v/>
      </c>
      <c r="J15" s="20">
        <f>COUNTIFS('Raw Data'!$R$2:$R$10000,"No",'Raw Data'!$A$2:$A$10000,$C$1,'Raw Data'!$E$2:$E$10000,$C$2,'Raw Data'!$O$2:$O$10000,$B15,'Raw Data'!$G$2:$G$10000,"&gt;=0.95")</f>
        <v/>
      </c>
      <c r="K15" s="20">
        <f>SUM(C15:J15)</f>
        <v/>
      </c>
      <c r="L15" s="21">
        <f>IFERROR(AVERAGEIFS('Raw Data'!$G$2:$G$10000,'Raw Data'!$R$2:$R$10000,"No",'Raw Data'!$A$2:$A$10000,$C$1,'Raw Data'!$E$2:$E$10000,$C$2,'Raw Data'!$O$2:$O$10000,$B15),"")</f>
        <v/>
      </c>
    </row>
    <row r="16">
      <c r="A16" s="20">
        <f>IFERROR(VLOOKUP($B16,Leaders!$A:$B,2,0),"Not Mapped")</f>
        <v/>
      </c>
      <c r="B16" s="20" t="inlineStr">
        <is>
          <t>Ravishankar gowda</t>
        </is>
      </c>
      <c r="C16" s="20">
        <f>COUNTIFS('Raw Data'!$R$2:$R$10000,"No",'Raw Data'!$A$2:$A$10000,$C$1,'Raw Data'!$E$2:$E$10000,$C$2,'Raw Data'!$O$2:$O$10000,$B16,'Raw Data'!$G$2:$G$10000,"&gt;=0",'Raw Data'!$G$2:$G$10000,"&lt;0.2")</f>
        <v/>
      </c>
      <c r="D16" s="20">
        <f>COUNTIFS('Raw Data'!$R$2:$R$10000,"No",'Raw Data'!$A$2:$A$10000,$C$1,'Raw Data'!$E$2:$E$10000,$C$2,'Raw Data'!$O$2:$O$10000,$B16,'Raw Data'!$G$2:$G$10000,"&gt;=0.2",'Raw Data'!$G$2:$G$10000,"&lt;0.4")</f>
        <v/>
      </c>
      <c r="E16" s="20">
        <f>COUNTIFS('Raw Data'!$R$2:$R$10000,"No",'Raw Data'!$A$2:$A$10000,$C$1,'Raw Data'!$E$2:$E$10000,$C$2,'Raw Data'!$O$2:$O$10000,$B16,'Raw Data'!$G$2:$G$10000,"&gt;=0.4",'Raw Data'!$G$2:$G$10000,"&lt;0.5")</f>
        <v/>
      </c>
      <c r="F16" s="20">
        <f>COUNTIFS('Raw Data'!$R$2:$R$10000,"No",'Raw Data'!$A$2:$A$10000,$C$1,'Raw Data'!$E$2:$E$10000,$C$2,'Raw Data'!$O$2:$O$10000,$B16,'Raw Data'!$G$2:$G$10000,"&gt;=0.5",'Raw Data'!$G$2:$G$10000,"&lt;0.6")</f>
        <v/>
      </c>
      <c r="G16" s="20">
        <f>COUNTIFS('Raw Data'!$R$2:$R$10000,"No",'Raw Data'!$A$2:$A$10000,$C$1,'Raw Data'!$E$2:$E$10000,$C$2,'Raw Data'!$O$2:$O$10000,$B16,'Raw Data'!$G$2:$G$10000,"&gt;=0.6",'Raw Data'!$G$2:$G$10000,"&lt;0.7")</f>
        <v/>
      </c>
      <c r="H16" s="20">
        <f>COUNTIFS('Raw Data'!$R$2:$R$10000,"No",'Raw Data'!$A$2:$A$10000,$C$1,'Raw Data'!$E$2:$E$10000,$C$2,'Raw Data'!$O$2:$O$10000,$B16,'Raw Data'!$G$2:$G$10000,"&gt;=0.7",'Raw Data'!$G$2:$G$10000,"&lt;0.85")</f>
        <v/>
      </c>
      <c r="I16" s="20">
        <f>COUNTIFS('Raw Data'!$R$2:$R$10000,"No",'Raw Data'!$A$2:$A$10000,$C$1,'Raw Data'!$E$2:$E$10000,$C$2,'Raw Data'!$O$2:$O$10000,$B16,'Raw Data'!$G$2:$G$10000,"&gt;=0.85",'Raw Data'!$G$2:$G$10000,"&lt;0.95")</f>
        <v/>
      </c>
      <c r="J16" s="20">
        <f>COUNTIFS('Raw Data'!$R$2:$R$10000,"No",'Raw Data'!$A$2:$A$10000,$C$1,'Raw Data'!$E$2:$E$10000,$C$2,'Raw Data'!$O$2:$O$10000,$B16,'Raw Data'!$G$2:$G$10000,"&gt;=0.95")</f>
        <v/>
      </c>
      <c r="K16" s="20">
        <f>SUM(C16:J16)</f>
        <v/>
      </c>
      <c r="L16" s="21">
        <f>IFERROR(AVERAGEIFS('Raw Data'!$G$2:$G$10000,'Raw Data'!$R$2:$R$10000,"No",'Raw Data'!$A$2:$A$10000,$C$1,'Raw Data'!$E$2:$E$10000,$C$2,'Raw Data'!$O$2:$O$10000,$B16),"")</f>
        <v/>
      </c>
    </row>
    <row r="17">
      <c r="A17" s="20">
        <f>IFERROR(VLOOKUP($B17,Leaders!$A:$B,2,0),"Not Mapped")</f>
        <v/>
      </c>
      <c r="B17" s="20" t="inlineStr">
        <is>
          <t>Santhosha M</t>
        </is>
      </c>
      <c r="C17" s="20">
        <f>COUNTIFS('Raw Data'!$R$2:$R$10000,"No",'Raw Data'!$A$2:$A$10000,$C$1,'Raw Data'!$E$2:$E$10000,$C$2,'Raw Data'!$O$2:$O$10000,$B17,'Raw Data'!$G$2:$G$10000,"&gt;=0",'Raw Data'!$G$2:$G$10000,"&lt;0.2")</f>
        <v/>
      </c>
      <c r="D17" s="20">
        <f>COUNTIFS('Raw Data'!$R$2:$R$10000,"No",'Raw Data'!$A$2:$A$10000,$C$1,'Raw Data'!$E$2:$E$10000,$C$2,'Raw Data'!$O$2:$O$10000,$B17,'Raw Data'!$G$2:$G$10000,"&gt;=0.2",'Raw Data'!$G$2:$G$10000,"&lt;0.4")</f>
        <v/>
      </c>
      <c r="E17" s="20">
        <f>COUNTIFS('Raw Data'!$R$2:$R$10000,"No",'Raw Data'!$A$2:$A$10000,$C$1,'Raw Data'!$E$2:$E$10000,$C$2,'Raw Data'!$O$2:$O$10000,$B17,'Raw Data'!$G$2:$G$10000,"&gt;=0.4",'Raw Data'!$G$2:$G$10000,"&lt;0.5")</f>
        <v/>
      </c>
      <c r="F17" s="20">
        <f>COUNTIFS('Raw Data'!$R$2:$R$10000,"No",'Raw Data'!$A$2:$A$10000,$C$1,'Raw Data'!$E$2:$E$10000,$C$2,'Raw Data'!$O$2:$O$10000,$B17,'Raw Data'!$G$2:$G$10000,"&gt;=0.5",'Raw Data'!$G$2:$G$10000,"&lt;0.6")</f>
        <v/>
      </c>
      <c r="G17" s="20">
        <f>COUNTIFS('Raw Data'!$R$2:$R$10000,"No",'Raw Data'!$A$2:$A$10000,$C$1,'Raw Data'!$E$2:$E$10000,$C$2,'Raw Data'!$O$2:$O$10000,$B17,'Raw Data'!$G$2:$G$10000,"&gt;=0.6",'Raw Data'!$G$2:$G$10000,"&lt;0.7")</f>
        <v/>
      </c>
      <c r="H17" s="20">
        <f>COUNTIFS('Raw Data'!$R$2:$R$10000,"No",'Raw Data'!$A$2:$A$10000,$C$1,'Raw Data'!$E$2:$E$10000,$C$2,'Raw Data'!$O$2:$O$10000,$B17,'Raw Data'!$G$2:$G$10000,"&gt;=0.7",'Raw Data'!$G$2:$G$10000,"&lt;0.85")</f>
        <v/>
      </c>
      <c r="I17" s="20">
        <f>COUNTIFS('Raw Data'!$R$2:$R$10000,"No",'Raw Data'!$A$2:$A$10000,$C$1,'Raw Data'!$E$2:$E$10000,$C$2,'Raw Data'!$O$2:$O$10000,$B17,'Raw Data'!$G$2:$G$10000,"&gt;=0.85",'Raw Data'!$G$2:$G$10000,"&lt;0.95")</f>
        <v/>
      </c>
      <c r="J17" s="20">
        <f>COUNTIFS('Raw Data'!$R$2:$R$10000,"No",'Raw Data'!$A$2:$A$10000,$C$1,'Raw Data'!$E$2:$E$10000,$C$2,'Raw Data'!$O$2:$O$10000,$B17,'Raw Data'!$G$2:$G$10000,"&gt;=0.95")</f>
        <v/>
      </c>
      <c r="K17" s="20">
        <f>SUM(C17:J17)</f>
        <v/>
      </c>
      <c r="L17" s="21">
        <f>IFERROR(AVERAGEIFS('Raw Data'!$G$2:$G$10000,'Raw Data'!$R$2:$R$10000,"No",'Raw Data'!$A$2:$A$10000,$C$1,'Raw Data'!$E$2:$E$10000,$C$2,'Raw Data'!$O$2:$O$10000,$B17),"")</f>
        <v/>
      </c>
    </row>
    <row r="18">
      <c r="A18" s="20">
        <f>IFERROR(VLOOKUP($B18,Leaders!$A:$B,2,0),"Not Mapped")</f>
        <v/>
      </c>
      <c r="B18" s="20" t="inlineStr">
        <is>
          <t>John Britto</t>
        </is>
      </c>
      <c r="C18" s="20">
        <f>COUNTIFS('Raw Data'!$R$2:$R$10000,"No",'Raw Data'!$A$2:$A$10000,$C$1,'Raw Data'!$E$2:$E$10000,$C$2,'Raw Data'!$O$2:$O$10000,$B18,'Raw Data'!$G$2:$G$10000,"&gt;=0",'Raw Data'!$G$2:$G$10000,"&lt;0.2")</f>
        <v/>
      </c>
      <c r="D18" s="20">
        <f>COUNTIFS('Raw Data'!$R$2:$R$10000,"No",'Raw Data'!$A$2:$A$10000,$C$1,'Raw Data'!$E$2:$E$10000,$C$2,'Raw Data'!$O$2:$O$10000,$B18,'Raw Data'!$G$2:$G$10000,"&gt;=0.2",'Raw Data'!$G$2:$G$10000,"&lt;0.4")</f>
        <v/>
      </c>
      <c r="E18" s="20">
        <f>COUNTIFS('Raw Data'!$R$2:$R$10000,"No",'Raw Data'!$A$2:$A$10000,$C$1,'Raw Data'!$E$2:$E$10000,$C$2,'Raw Data'!$O$2:$O$10000,$B18,'Raw Data'!$G$2:$G$10000,"&gt;=0.4",'Raw Data'!$G$2:$G$10000,"&lt;0.5")</f>
        <v/>
      </c>
      <c r="F18" s="20">
        <f>COUNTIFS('Raw Data'!$R$2:$R$10000,"No",'Raw Data'!$A$2:$A$10000,$C$1,'Raw Data'!$E$2:$E$10000,$C$2,'Raw Data'!$O$2:$O$10000,$B18,'Raw Data'!$G$2:$G$10000,"&gt;=0.5",'Raw Data'!$G$2:$G$10000,"&lt;0.6")</f>
        <v/>
      </c>
      <c r="G18" s="20">
        <f>COUNTIFS('Raw Data'!$R$2:$R$10000,"No",'Raw Data'!$A$2:$A$10000,$C$1,'Raw Data'!$E$2:$E$10000,$C$2,'Raw Data'!$O$2:$O$10000,$B18,'Raw Data'!$G$2:$G$10000,"&gt;=0.6",'Raw Data'!$G$2:$G$10000,"&lt;0.7")</f>
        <v/>
      </c>
      <c r="H18" s="20">
        <f>COUNTIFS('Raw Data'!$R$2:$R$10000,"No",'Raw Data'!$A$2:$A$10000,$C$1,'Raw Data'!$E$2:$E$10000,$C$2,'Raw Data'!$O$2:$O$10000,$B18,'Raw Data'!$G$2:$G$10000,"&gt;=0.7",'Raw Data'!$G$2:$G$10000,"&lt;0.85")</f>
        <v/>
      </c>
      <c r="I18" s="20">
        <f>COUNTIFS('Raw Data'!$R$2:$R$10000,"No",'Raw Data'!$A$2:$A$10000,$C$1,'Raw Data'!$E$2:$E$10000,$C$2,'Raw Data'!$O$2:$O$10000,$B18,'Raw Data'!$G$2:$G$10000,"&gt;=0.85",'Raw Data'!$G$2:$G$10000,"&lt;0.95")</f>
        <v/>
      </c>
      <c r="J18" s="20">
        <f>COUNTIFS('Raw Data'!$R$2:$R$10000,"No",'Raw Data'!$A$2:$A$10000,$C$1,'Raw Data'!$E$2:$E$10000,$C$2,'Raw Data'!$O$2:$O$10000,$B18,'Raw Data'!$G$2:$G$10000,"&gt;=0.95")</f>
        <v/>
      </c>
      <c r="K18" s="20">
        <f>SUM(C18:J18)</f>
        <v/>
      </c>
      <c r="L18" s="21">
        <f>IFERROR(AVERAGEIFS('Raw Data'!$G$2:$G$10000,'Raw Data'!$R$2:$R$10000,"No",'Raw Data'!$A$2:$A$10000,$C$1,'Raw Data'!$E$2:$E$10000,$C$2,'Raw Data'!$O$2:$O$10000,$B18),"")</f>
        <v/>
      </c>
    </row>
    <row r="19">
      <c r="A19" s="20">
        <f>IFERROR(VLOOKUP($B19,Leaders!$A:$B,2,0),"Not Mapped")</f>
        <v/>
      </c>
      <c r="B19" s="20" t="inlineStr">
        <is>
          <t>Arun Raj</t>
        </is>
      </c>
      <c r="C19" s="20">
        <f>COUNTIFS('Raw Data'!$R$2:$R$10000,"No",'Raw Data'!$A$2:$A$10000,$C$1,'Raw Data'!$E$2:$E$10000,$C$2,'Raw Data'!$O$2:$O$10000,$B19,'Raw Data'!$G$2:$G$10000,"&gt;=0",'Raw Data'!$G$2:$G$10000,"&lt;0.2")</f>
        <v/>
      </c>
      <c r="D19" s="20">
        <f>COUNTIFS('Raw Data'!$R$2:$R$10000,"No",'Raw Data'!$A$2:$A$10000,$C$1,'Raw Data'!$E$2:$E$10000,$C$2,'Raw Data'!$O$2:$O$10000,$B19,'Raw Data'!$G$2:$G$10000,"&gt;=0.2",'Raw Data'!$G$2:$G$10000,"&lt;0.4")</f>
        <v/>
      </c>
      <c r="E19" s="20">
        <f>COUNTIFS('Raw Data'!$R$2:$R$10000,"No",'Raw Data'!$A$2:$A$10000,$C$1,'Raw Data'!$E$2:$E$10000,$C$2,'Raw Data'!$O$2:$O$10000,$B19,'Raw Data'!$G$2:$G$10000,"&gt;=0.4",'Raw Data'!$G$2:$G$10000,"&lt;0.5")</f>
        <v/>
      </c>
      <c r="F19" s="20">
        <f>COUNTIFS('Raw Data'!$R$2:$R$10000,"No",'Raw Data'!$A$2:$A$10000,$C$1,'Raw Data'!$E$2:$E$10000,$C$2,'Raw Data'!$O$2:$O$10000,$B19,'Raw Data'!$G$2:$G$10000,"&gt;=0.5",'Raw Data'!$G$2:$G$10000,"&lt;0.6")</f>
        <v/>
      </c>
      <c r="G19" s="20">
        <f>COUNTIFS('Raw Data'!$R$2:$R$10000,"No",'Raw Data'!$A$2:$A$10000,$C$1,'Raw Data'!$E$2:$E$10000,$C$2,'Raw Data'!$O$2:$O$10000,$B19,'Raw Data'!$G$2:$G$10000,"&gt;=0.6",'Raw Data'!$G$2:$G$10000,"&lt;0.7")</f>
        <v/>
      </c>
      <c r="H19" s="20">
        <f>COUNTIFS('Raw Data'!$R$2:$R$10000,"No",'Raw Data'!$A$2:$A$10000,$C$1,'Raw Data'!$E$2:$E$10000,$C$2,'Raw Data'!$O$2:$O$10000,$B19,'Raw Data'!$G$2:$G$10000,"&gt;=0.7",'Raw Data'!$G$2:$G$10000,"&lt;0.85")</f>
        <v/>
      </c>
      <c r="I19" s="20">
        <f>COUNTIFS('Raw Data'!$R$2:$R$10000,"No",'Raw Data'!$A$2:$A$10000,$C$1,'Raw Data'!$E$2:$E$10000,$C$2,'Raw Data'!$O$2:$O$10000,$B19,'Raw Data'!$G$2:$G$10000,"&gt;=0.85",'Raw Data'!$G$2:$G$10000,"&lt;0.95")</f>
        <v/>
      </c>
      <c r="J19" s="20">
        <f>COUNTIFS('Raw Data'!$R$2:$R$10000,"No",'Raw Data'!$A$2:$A$10000,$C$1,'Raw Data'!$E$2:$E$10000,$C$2,'Raw Data'!$O$2:$O$10000,$B19,'Raw Data'!$G$2:$G$10000,"&gt;=0.95")</f>
        <v/>
      </c>
      <c r="K19" s="20">
        <f>SUM(C19:J19)</f>
        <v/>
      </c>
      <c r="L19" s="21">
        <f>IFERROR(AVERAGEIFS('Raw Data'!$G$2:$G$10000,'Raw Data'!$R$2:$R$10000,"No",'Raw Data'!$A$2:$A$10000,$C$1,'Raw Data'!$E$2:$E$10000,$C$2,'Raw Data'!$O$2:$O$10000,$B19),"")</f>
        <v/>
      </c>
    </row>
    <row r="20">
      <c r="A20" s="20">
        <f>IFERROR(VLOOKUP($B20,Leaders!$A:$B,2,0),"Not Mapped")</f>
        <v/>
      </c>
      <c r="B20" s="20" t="inlineStr">
        <is>
          <t>Balaji G</t>
        </is>
      </c>
      <c r="C20" s="20">
        <f>COUNTIFS('Raw Data'!$R$2:$R$10000,"No",'Raw Data'!$A$2:$A$10000,$C$1,'Raw Data'!$E$2:$E$10000,$C$2,'Raw Data'!$O$2:$O$10000,$B20,'Raw Data'!$G$2:$G$10000,"&gt;=0",'Raw Data'!$G$2:$G$10000,"&lt;0.2")</f>
        <v/>
      </c>
      <c r="D20" s="20">
        <f>COUNTIFS('Raw Data'!$R$2:$R$10000,"No",'Raw Data'!$A$2:$A$10000,$C$1,'Raw Data'!$E$2:$E$10000,$C$2,'Raw Data'!$O$2:$O$10000,$B20,'Raw Data'!$G$2:$G$10000,"&gt;=0.2",'Raw Data'!$G$2:$G$10000,"&lt;0.4")</f>
        <v/>
      </c>
      <c r="E20" s="20">
        <f>COUNTIFS('Raw Data'!$R$2:$R$10000,"No",'Raw Data'!$A$2:$A$10000,$C$1,'Raw Data'!$E$2:$E$10000,$C$2,'Raw Data'!$O$2:$O$10000,$B20,'Raw Data'!$G$2:$G$10000,"&gt;=0.4",'Raw Data'!$G$2:$G$10000,"&lt;0.5")</f>
        <v/>
      </c>
      <c r="F20" s="20">
        <f>COUNTIFS('Raw Data'!$R$2:$R$10000,"No",'Raw Data'!$A$2:$A$10000,$C$1,'Raw Data'!$E$2:$E$10000,$C$2,'Raw Data'!$O$2:$O$10000,$B20,'Raw Data'!$G$2:$G$10000,"&gt;=0.5",'Raw Data'!$G$2:$G$10000,"&lt;0.6")</f>
        <v/>
      </c>
      <c r="G20" s="20">
        <f>COUNTIFS('Raw Data'!$R$2:$R$10000,"No",'Raw Data'!$A$2:$A$10000,$C$1,'Raw Data'!$E$2:$E$10000,$C$2,'Raw Data'!$O$2:$O$10000,$B20,'Raw Data'!$G$2:$G$10000,"&gt;=0.6",'Raw Data'!$G$2:$G$10000,"&lt;0.7")</f>
        <v/>
      </c>
      <c r="H20" s="20">
        <f>COUNTIFS('Raw Data'!$R$2:$R$10000,"No",'Raw Data'!$A$2:$A$10000,$C$1,'Raw Data'!$E$2:$E$10000,$C$2,'Raw Data'!$O$2:$O$10000,$B20,'Raw Data'!$G$2:$G$10000,"&gt;=0.7",'Raw Data'!$G$2:$G$10000,"&lt;0.85")</f>
        <v/>
      </c>
      <c r="I20" s="20">
        <f>COUNTIFS('Raw Data'!$R$2:$R$10000,"No",'Raw Data'!$A$2:$A$10000,$C$1,'Raw Data'!$E$2:$E$10000,$C$2,'Raw Data'!$O$2:$O$10000,$B20,'Raw Data'!$G$2:$G$10000,"&gt;=0.85",'Raw Data'!$G$2:$G$10000,"&lt;0.95")</f>
        <v/>
      </c>
      <c r="J20" s="20">
        <f>COUNTIFS('Raw Data'!$R$2:$R$10000,"No",'Raw Data'!$A$2:$A$10000,$C$1,'Raw Data'!$E$2:$E$10000,$C$2,'Raw Data'!$O$2:$O$10000,$B20,'Raw Data'!$G$2:$G$10000,"&gt;=0.95")</f>
        <v/>
      </c>
      <c r="K20" s="20">
        <f>SUM(C20:J20)</f>
        <v/>
      </c>
      <c r="L20" s="21">
        <f>IFERROR(AVERAGEIFS('Raw Data'!$G$2:$G$10000,'Raw Data'!$R$2:$R$10000,"No",'Raw Data'!$A$2:$A$10000,$C$1,'Raw Data'!$E$2:$E$10000,$C$2,'Raw Data'!$O$2:$O$10000,$B20),"")</f>
        <v/>
      </c>
    </row>
    <row r="21">
      <c r="A21" s="20">
        <f>IFERROR(VLOOKUP($B21,Leaders!$A:$B,2,0),"Not Mapped")</f>
        <v/>
      </c>
      <c r="B21" s="20" t="inlineStr">
        <is>
          <t>Basil Scariya</t>
        </is>
      </c>
      <c r="C21" s="20">
        <f>COUNTIFS('Raw Data'!$R$2:$R$10000,"No",'Raw Data'!$A$2:$A$10000,$C$1,'Raw Data'!$E$2:$E$10000,$C$2,'Raw Data'!$O$2:$O$10000,$B21,'Raw Data'!$G$2:$G$10000,"&gt;=0",'Raw Data'!$G$2:$G$10000,"&lt;0.2")</f>
        <v/>
      </c>
      <c r="D21" s="20">
        <f>COUNTIFS('Raw Data'!$R$2:$R$10000,"No",'Raw Data'!$A$2:$A$10000,$C$1,'Raw Data'!$E$2:$E$10000,$C$2,'Raw Data'!$O$2:$O$10000,$B21,'Raw Data'!$G$2:$G$10000,"&gt;=0.2",'Raw Data'!$G$2:$G$10000,"&lt;0.4")</f>
        <v/>
      </c>
      <c r="E21" s="20">
        <f>COUNTIFS('Raw Data'!$R$2:$R$10000,"No",'Raw Data'!$A$2:$A$10000,$C$1,'Raw Data'!$E$2:$E$10000,$C$2,'Raw Data'!$O$2:$O$10000,$B21,'Raw Data'!$G$2:$G$10000,"&gt;=0.4",'Raw Data'!$G$2:$G$10000,"&lt;0.5")</f>
        <v/>
      </c>
      <c r="F21" s="20">
        <f>COUNTIFS('Raw Data'!$R$2:$R$10000,"No",'Raw Data'!$A$2:$A$10000,$C$1,'Raw Data'!$E$2:$E$10000,$C$2,'Raw Data'!$O$2:$O$10000,$B21,'Raw Data'!$G$2:$G$10000,"&gt;=0.5",'Raw Data'!$G$2:$G$10000,"&lt;0.6")</f>
        <v/>
      </c>
      <c r="G21" s="20">
        <f>COUNTIFS('Raw Data'!$R$2:$R$10000,"No",'Raw Data'!$A$2:$A$10000,$C$1,'Raw Data'!$E$2:$E$10000,$C$2,'Raw Data'!$O$2:$O$10000,$B21,'Raw Data'!$G$2:$G$10000,"&gt;=0.6",'Raw Data'!$G$2:$G$10000,"&lt;0.7")</f>
        <v/>
      </c>
      <c r="H21" s="20">
        <f>COUNTIFS('Raw Data'!$R$2:$R$10000,"No",'Raw Data'!$A$2:$A$10000,$C$1,'Raw Data'!$E$2:$E$10000,$C$2,'Raw Data'!$O$2:$O$10000,$B21,'Raw Data'!$G$2:$G$10000,"&gt;=0.7",'Raw Data'!$G$2:$G$10000,"&lt;0.85")</f>
        <v/>
      </c>
      <c r="I21" s="20">
        <f>COUNTIFS('Raw Data'!$R$2:$R$10000,"No",'Raw Data'!$A$2:$A$10000,$C$1,'Raw Data'!$E$2:$E$10000,$C$2,'Raw Data'!$O$2:$O$10000,$B21,'Raw Data'!$G$2:$G$10000,"&gt;=0.85",'Raw Data'!$G$2:$G$10000,"&lt;0.95")</f>
        <v/>
      </c>
      <c r="J21" s="20">
        <f>COUNTIFS('Raw Data'!$R$2:$R$10000,"No",'Raw Data'!$A$2:$A$10000,$C$1,'Raw Data'!$E$2:$E$10000,$C$2,'Raw Data'!$O$2:$O$10000,$B21,'Raw Data'!$G$2:$G$10000,"&gt;=0.95")</f>
        <v/>
      </c>
      <c r="K21" s="20">
        <f>SUM(C21:J21)</f>
        <v/>
      </c>
      <c r="L21" s="21">
        <f>IFERROR(AVERAGEIFS('Raw Data'!$G$2:$G$10000,'Raw Data'!$R$2:$R$10000,"No",'Raw Data'!$A$2:$A$10000,$C$1,'Raw Data'!$E$2:$E$10000,$C$2,'Raw Data'!$O$2:$O$10000,$B21),"")</f>
        <v/>
      </c>
    </row>
    <row r="22">
      <c r="A22" s="20">
        <f>IFERROR(VLOOKUP($B22,Leaders!$A:$B,2,0),"Not Mapped")</f>
        <v/>
      </c>
      <c r="B22" s="20" t="inlineStr">
        <is>
          <t>Keshav G</t>
        </is>
      </c>
      <c r="C22" s="20">
        <f>COUNTIFS('Raw Data'!$R$2:$R$10000,"No",'Raw Data'!$A$2:$A$10000,$C$1,'Raw Data'!$E$2:$E$10000,$C$2,'Raw Data'!$O$2:$O$10000,$B22,'Raw Data'!$G$2:$G$10000,"&gt;=0",'Raw Data'!$G$2:$G$10000,"&lt;0.2")</f>
        <v/>
      </c>
      <c r="D22" s="20">
        <f>COUNTIFS('Raw Data'!$R$2:$R$10000,"No",'Raw Data'!$A$2:$A$10000,$C$1,'Raw Data'!$E$2:$E$10000,$C$2,'Raw Data'!$O$2:$O$10000,$B22,'Raw Data'!$G$2:$G$10000,"&gt;=0.2",'Raw Data'!$G$2:$G$10000,"&lt;0.4")</f>
        <v/>
      </c>
      <c r="E22" s="20">
        <f>COUNTIFS('Raw Data'!$R$2:$R$10000,"No",'Raw Data'!$A$2:$A$10000,$C$1,'Raw Data'!$E$2:$E$10000,$C$2,'Raw Data'!$O$2:$O$10000,$B22,'Raw Data'!$G$2:$G$10000,"&gt;=0.4",'Raw Data'!$G$2:$G$10000,"&lt;0.5")</f>
        <v/>
      </c>
      <c r="F22" s="20">
        <f>COUNTIFS('Raw Data'!$R$2:$R$10000,"No",'Raw Data'!$A$2:$A$10000,$C$1,'Raw Data'!$E$2:$E$10000,$C$2,'Raw Data'!$O$2:$O$10000,$B22,'Raw Data'!$G$2:$G$10000,"&gt;=0.5",'Raw Data'!$G$2:$G$10000,"&lt;0.6")</f>
        <v/>
      </c>
      <c r="G22" s="20">
        <f>COUNTIFS('Raw Data'!$R$2:$R$10000,"No",'Raw Data'!$A$2:$A$10000,$C$1,'Raw Data'!$E$2:$E$10000,$C$2,'Raw Data'!$O$2:$O$10000,$B22,'Raw Data'!$G$2:$G$10000,"&gt;=0.6",'Raw Data'!$G$2:$G$10000,"&lt;0.7")</f>
        <v/>
      </c>
      <c r="H22" s="20">
        <f>COUNTIFS('Raw Data'!$R$2:$R$10000,"No",'Raw Data'!$A$2:$A$10000,$C$1,'Raw Data'!$E$2:$E$10000,$C$2,'Raw Data'!$O$2:$O$10000,$B22,'Raw Data'!$G$2:$G$10000,"&gt;=0.7",'Raw Data'!$G$2:$G$10000,"&lt;0.85")</f>
        <v/>
      </c>
      <c r="I22" s="20">
        <f>COUNTIFS('Raw Data'!$R$2:$R$10000,"No",'Raw Data'!$A$2:$A$10000,$C$1,'Raw Data'!$E$2:$E$10000,$C$2,'Raw Data'!$O$2:$O$10000,$B22,'Raw Data'!$G$2:$G$10000,"&gt;=0.85",'Raw Data'!$G$2:$G$10000,"&lt;0.95")</f>
        <v/>
      </c>
      <c r="J22" s="20">
        <f>COUNTIFS('Raw Data'!$R$2:$R$10000,"No",'Raw Data'!$A$2:$A$10000,$C$1,'Raw Data'!$E$2:$E$10000,$C$2,'Raw Data'!$O$2:$O$10000,$B22,'Raw Data'!$G$2:$G$10000,"&gt;=0.95")</f>
        <v/>
      </c>
      <c r="K22" s="20">
        <f>SUM(C22:J22)</f>
        <v/>
      </c>
      <c r="L22" s="21">
        <f>IFERROR(AVERAGEIFS('Raw Data'!$G$2:$G$10000,'Raw Data'!$R$2:$R$10000,"No",'Raw Data'!$A$2:$A$10000,$C$1,'Raw Data'!$E$2:$E$10000,$C$2,'Raw Data'!$O$2:$O$10000,$B22),"")</f>
        <v/>
      </c>
    </row>
    <row r="23">
      <c r="A23" s="20">
        <f>IFERROR(VLOOKUP($B23,Leaders!$A:$B,2,0),"Not Mapped")</f>
        <v/>
      </c>
      <c r="B23" s="20" t="inlineStr">
        <is>
          <t>Rizwan Ahmed</t>
        </is>
      </c>
      <c r="C23" s="20">
        <f>COUNTIFS('Raw Data'!$R$2:$R$10000,"No",'Raw Data'!$A$2:$A$10000,$C$1,'Raw Data'!$E$2:$E$10000,$C$2,'Raw Data'!$O$2:$O$10000,$B23,'Raw Data'!$G$2:$G$10000,"&gt;=0",'Raw Data'!$G$2:$G$10000,"&lt;0.2")</f>
        <v/>
      </c>
      <c r="D23" s="20">
        <f>COUNTIFS('Raw Data'!$R$2:$R$10000,"No",'Raw Data'!$A$2:$A$10000,$C$1,'Raw Data'!$E$2:$E$10000,$C$2,'Raw Data'!$O$2:$O$10000,$B23,'Raw Data'!$G$2:$G$10000,"&gt;=0.2",'Raw Data'!$G$2:$G$10000,"&lt;0.4")</f>
        <v/>
      </c>
      <c r="E23" s="20">
        <f>COUNTIFS('Raw Data'!$R$2:$R$10000,"No",'Raw Data'!$A$2:$A$10000,$C$1,'Raw Data'!$E$2:$E$10000,$C$2,'Raw Data'!$O$2:$O$10000,$B23,'Raw Data'!$G$2:$G$10000,"&gt;=0.4",'Raw Data'!$G$2:$G$10000,"&lt;0.5")</f>
        <v/>
      </c>
      <c r="F23" s="20">
        <f>COUNTIFS('Raw Data'!$R$2:$R$10000,"No",'Raw Data'!$A$2:$A$10000,$C$1,'Raw Data'!$E$2:$E$10000,$C$2,'Raw Data'!$O$2:$O$10000,$B23,'Raw Data'!$G$2:$G$10000,"&gt;=0.5",'Raw Data'!$G$2:$G$10000,"&lt;0.6")</f>
        <v/>
      </c>
      <c r="G23" s="20">
        <f>COUNTIFS('Raw Data'!$R$2:$R$10000,"No",'Raw Data'!$A$2:$A$10000,$C$1,'Raw Data'!$E$2:$E$10000,$C$2,'Raw Data'!$O$2:$O$10000,$B23,'Raw Data'!$G$2:$G$10000,"&gt;=0.6",'Raw Data'!$G$2:$G$10000,"&lt;0.7")</f>
        <v/>
      </c>
      <c r="H23" s="20">
        <f>COUNTIFS('Raw Data'!$R$2:$R$10000,"No",'Raw Data'!$A$2:$A$10000,$C$1,'Raw Data'!$E$2:$E$10000,$C$2,'Raw Data'!$O$2:$O$10000,$B23,'Raw Data'!$G$2:$G$10000,"&gt;=0.7",'Raw Data'!$G$2:$G$10000,"&lt;0.85")</f>
        <v/>
      </c>
      <c r="I23" s="20">
        <f>COUNTIFS('Raw Data'!$R$2:$R$10000,"No",'Raw Data'!$A$2:$A$10000,$C$1,'Raw Data'!$E$2:$E$10000,$C$2,'Raw Data'!$O$2:$O$10000,$B23,'Raw Data'!$G$2:$G$10000,"&gt;=0.85",'Raw Data'!$G$2:$G$10000,"&lt;0.95")</f>
        <v/>
      </c>
      <c r="J23" s="20">
        <f>COUNTIFS('Raw Data'!$R$2:$R$10000,"No",'Raw Data'!$A$2:$A$10000,$C$1,'Raw Data'!$E$2:$E$10000,$C$2,'Raw Data'!$O$2:$O$10000,$B23,'Raw Data'!$G$2:$G$10000,"&gt;=0.95")</f>
        <v/>
      </c>
      <c r="K23" s="20">
        <f>SUM(C23:J23)</f>
        <v/>
      </c>
      <c r="L23" s="21">
        <f>IFERROR(AVERAGEIFS('Raw Data'!$G$2:$G$10000,'Raw Data'!$R$2:$R$10000,"No",'Raw Data'!$A$2:$A$10000,$C$1,'Raw Data'!$E$2:$E$10000,$C$2,'Raw Data'!$O$2:$O$10000,$B23),"")</f>
        <v/>
      </c>
    </row>
    <row r="24">
      <c r="A24" s="20">
        <f>IFERROR(VLOOKUP($B24,Leaders!$A:$B,2,0),"Not Mapped")</f>
        <v/>
      </c>
      <c r="B24" s="20" t="inlineStr">
        <is>
          <t>Saddam Hussain</t>
        </is>
      </c>
      <c r="C24" s="20">
        <f>COUNTIFS('Raw Data'!$R$2:$R$10000,"No",'Raw Data'!$A$2:$A$10000,$C$1,'Raw Data'!$E$2:$E$10000,$C$2,'Raw Data'!$O$2:$O$10000,$B24,'Raw Data'!$G$2:$G$10000,"&gt;=0",'Raw Data'!$G$2:$G$10000,"&lt;0.2")</f>
        <v/>
      </c>
      <c r="D24" s="20">
        <f>COUNTIFS('Raw Data'!$R$2:$R$10000,"No",'Raw Data'!$A$2:$A$10000,$C$1,'Raw Data'!$E$2:$E$10000,$C$2,'Raw Data'!$O$2:$O$10000,$B24,'Raw Data'!$G$2:$G$10000,"&gt;=0.2",'Raw Data'!$G$2:$G$10000,"&lt;0.4")</f>
        <v/>
      </c>
      <c r="E24" s="20">
        <f>COUNTIFS('Raw Data'!$R$2:$R$10000,"No",'Raw Data'!$A$2:$A$10000,$C$1,'Raw Data'!$E$2:$E$10000,$C$2,'Raw Data'!$O$2:$O$10000,$B24,'Raw Data'!$G$2:$G$10000,"&gt;=0.4",'Raw Data'!$G$2:$G$10000,"&lt;0.5")</f>
        <v/>
      </c>
      <c r="F24" s="20">
        <f>COUNTIFS('Raw Data'!$R$2:$R$10000,"No",'Raw Data'!$A$2:$A$10000,$C$1,'Raw Data'!$E$2:$E$10000,$C$2,'Raw Data'!$O$2:$O$10000,$B24,'Raw Data'!$G$2:$G$10000,"&gt;=0.5",'Raw Data'!$G$2:$G$10000,"&lt;0.6")</f>
        <v/>
      </c>
      <c r="G24" s="20">
        <f>COUNTIFS('Raw Data'!$R$2:$R$10000,"No",'Raw Data'!$A$2:$A$10000,$C$1,'Raw Data'!$E$2:$E$10000,$C$2,'Raw Data'!$O$2:$O$10000,$B24,'Raw Data'!$G$2:$G$10000,"&gt;=0.6",'Raw Data'!$G$2:$G$10000,"&lt;0.7")</f>
        <v/>
      </c>
      <c r="H24" s="20">
        <f>COUNTIFS('Raw Data'!$R$2:$R$10000,"No",'Raw Data'!$A$2:$A$10000,$C$1,'Raw Data'!$E$2:$E$10000,$C$2,'Raw Data'!$O$2:$O$10000,$B24,'Raw Data'!$G$2:$G$10000,"&gt;=0.7",'Raw Data'!$G$2:$G$10000,"&lt;0.85")</f>
        <v/>
      </c>
      <c r="I24" s="20">
        <f>COUNTIFS('Raw Data'!$R$2:$R$10000,"No",'Raw Data'!$A$2:$A$10000,$C$1,'Raw Data'!$E$2:$E$10000,$C$2,'Raw Data'!$O$2:$O$10000,$B24,'Raw Data'!$G$2:$G$10000,"&gt;=0.85",'Raw Data'!$G$2:$G$10000,"&lt;0.95")</f>
        <v/>
      </c>
      <c r="J24" s="20">
        <f>COUNTIFS('Raw Data'!$R$2:$R$10000,"No",'Raw Data'!$A$2:$A$10000,$C$1,'Raw Data'!$E$2:$E$10000,$C$2,'Raw Data'!$O$2:$O$10000,$B24,'Raw Data'!$G$2:$G$10000,"&gt;=0.95")</f>
        <v/>
      </c>
      <c r="K24" s="20">
        <f>SUM(C24:J24)</f>
        <v/>
      </c>
      <c r="L24" s="21">
        <f>IFERROR(AVERAGEIFS('Raw Data'!$G$2:$G$10000,'Raw Data'!$R$2:$R$10000,"No",'Raw Data'!$A$2:$A$10000,$C$1,'Raw Data'!$E$2:$E$10000,$C$2,'Raw Data'!$O$2:$O$10000,$B24),"")</f>
        <v/>
      </c>
    </row>
    <row r="25">
      <c r="A25" s="20">
        <f>IFERROR(VLOOKUP($B25,Leaders!$A:$B,2,0),"Not Mapped")</f>
        <v/>
      </c>
      <c r="B25" s="20" t="inlineStr">
        <is>
          <t>Silambarasan E</t>
        </is>
      </c>
      <c r="C25" s="20">
        <f>COUNTIFS('Raw Data'!$R$2:$R$10000,"No",'Raw Data'!$A$2:$A$10000,$C$1,'Raw Data'!$E$2:$E$10000,$C$2,'Raw Data'!$O$2:$O$10000,$B25,'Raw Data'!$G$2:$G$10000,"&gt;=0",'Raw Data'!$G$2:$G$10000,"&lt;0.2")</f>
        <v/>
      </c>
      <c r="D25" s="20">
        <f>COUNTIFS('Raw Data'!$R$2:$R$10000,"No",'Raw Data'!$A$2:$A$10000,$C$1,'Raw Data'!$E$2:$E$10000,$C$2,'Raw Data'!$O$2:$O$10000,$B25,'Raw Data'!$G$2:$G$10000,"&gt;=0.2",'Raw Data'!$G$2:$G$10000,"&lt;0.4")</f>
        <v/>
      </c>
      <c r="E25" s="20">
        <f>COUNTIFS('Raw Data'!$R$2:$R$10000,"No",'Raw Data'!$A$2:$A$10000,$C$1,'Raw Data'!$E$2:$E$10000,$C$2,'Raw Data'!$O$2:$O$10000,$B25,'Raw Data'!$G$2:$G$10000,"&gt;=0.4",'Raw Data'!$G$2:$G$10000,"&lt;0.5")</f>
        <v/>
      </c>
      <c r="F25" s="20">
        <f>COUNTIFS('Raw Data'!$R$2:$R$10000,"No",'Raw Data'!$A$2:$A$10000,$C$1,'Raw Data'!$E$2:$E$10000,$C$2,'Raw Data'!$O$2:$O$10000,$B25,'Raw Data'!$G$2:$G$10000,"&gt;=0.5",'Raw Data'!$G$2:$G$10000,"&lt;0.6")</f>
        <v/>
      </c>
      <c r="G25" s="20">
        <f>COUNTIFS('Raw Data'!$R$2:$R$10000,"No",'Raw Data'!$A$2:$A$10000,$C$1,'Raw Data'!$E$2:$E$10000,$C$2,'Raw Data'!$O$2:$O$10000,$B25,'Raw Data'!$G$2:$G$10000,"&gt;=0.6",'Raw Data'!$G$2:$G$10000,"&lt;0.7")</f>
        <v/>
      </c>
      <c r="H25" s="20">
        <f>COUNTIFS('Raw Data'!$R$2:$R$10000,"No",'Raw Data'!$A$2:$A$10000,$C$1,'Raw Data'!$E$2:$E$10000,$C$2,'Raw Data'!$O$2:$O$10000,$B25,'Raw Data'!$G$2:$G$10000,"&gt;=0.7",'Raw Data'!$G$2:$G$10000,"&lt;0.85")</f>
        <v/>
      </c>
      <c r="I25" s="20">
        <f>COUNTIFS('Raw Data'!$R$2:$R$10000,"No",'Raw Data'!$A$2:$A$10000,$C$1,'Raw Data'!$E$2:$E$10000,$C$2,'Raw Data'!$O$2:$O$10000,$B25,'Raw Data'!$G$2:$G$10000,"&gt;=0.85",'Raw Data'!$G$2:$G$10000,"&lt;0.95")</f>
        <v/>
      </c>
      <c r="J25" s="20">
        <f>COUNTIFS('Raw Data'!$R$2:$R$10000,"No",'Raw Data'!$A$2:$A$10000,$C$1,'Raw Data'!$E$2:$E$10000,$C$2,'Raw Data'!$O$2:$O$10000,$B25,'Raw Data'!$G$2:$G$10000,"&gt;=0.95")</f>
        <v/>
      </c>
      <c r="K25" s="20">
        <f>SUM(C25:J25)</f>
        <v/>
      </c>
      <c r="L25" s="21">
        <f>IFERROR(AVERAGEIFS('Raw Data'!$G$2:$G$10000,'Raw Data'!$R$2:$R$10000,"No",'Raw Data'!$A$2:$A$10000,$C$1,'Raw Data'!$E$2:$E$10000,$C$2,'Raw Data'!$O$2:$O$10000,$B25),"")</f>
        <v/>
      </c>
    </row>
    <row r="26">
      <c r="A26" s="20">
        <f>IFERROR(VLOOKUP($B26,Leaders!$A:$B,2,0),"Not Mapped")</f>
        <v/>
      </c>
      <c r="B26" s="20" t="inlineStr">
        <is>
          <t>Sundaresh S</t>
        </is>
      </c>
      <c r="C26" s="20">
        <f>COUNTIFS('Raw Data'!$R$2:$R$10000,"No",'Raw Data'!$A$2:$A$10000,$C$1,'Raw Data'!$E$2:$E$10000,$C$2,'Raw Data'!$O$2:$O$10000,$B26,'Raw Data'!$G$2:$G$10000,"&gt;=0",'Raw Data'!$G$2:$G$10000,"&lt;0.2")</f>
        <v/>
      </c>
      <c r="D26" s="20">
        <f>COUNTIFS('Raw Data'!$R$2:$R$10000,"No",'Raw Data'!$A$2:$A$10000,$C$1,'Raw Data'!$E$2:$E$10000,$C$2,'Raw Data'!$O$2:$O$10000,$B26,'Raw Data'!$G$2:$G$10000,"&gt;=0.2",'Raw Data'!$G$2:$G$10000,"&lt;0.4")</f>
        <v/>
      </c>
      <c r="E26" s="20">
        <f>COUNTIFS('Raw Data'!$R$2:$R$10000,"No",'Raw Data'!$A$2:$A$10000,$C$1,'Raw Data'!$E$2:$E$10000,$C$2,'Raw Data'!$O$2:$O$10000,$B26,'Raw Data'!$G$2:$G$10000,"&gt;=0.4",'Raw Data'!$G$2:$G$10000,"&lt;0.5")</f>
        <v/>
      </c>
      <c r="F26" s="20">
        <f>COUNTIFS('Raw Data'!$R$2:$R$10000,"No",'Raw Data'!$A$2:$A$10000,$C$1,'Raw Data'!$E$2:$E$10000,$C$2,'Raw Data'!$O$2:$O$10000,$B26,'Raw Data'!$G$2:$G$10000,"&gt;=0.5",'Raw Data'!$G$2:$G$10000,"&lt;0.6")</f>
        <v/>
      </c>
      <c r="G26" s="20">
        <f>COUNTIFS('Raw Data'!$R$2:$R$10000,"No",'Raw Data'!$A$2:$A$10000,$C$1,'Raw Data'!$E$2:$E$10000,$C$2,'Raw Data'!$O$2:$O$10000,$B26,'Raw Data'!$G$2:$G$10000,"&gt;=0.6",'Raw Data'!$G$2:$G$10000,"&lt;0.7")</f>
        <v/>
      </c>
      <c r="H26" s="20">
        <f>COUNTIFS('Raw Data'!$R$2:$R$10000,"No",'Raw Data'!$A$2:$A$10000,$C$1,'Raw Data'!$E$2:$E$10000,$C$2,'Raw Data'!$O$2:$O$10000,$B26,'Raw Data'!$G$2:$G$10000,"&gt;=0.7",'Raw Data'!$G$2:$G$10000,"&lt;0.85")</f>
        <v/>
      </c>
      <c r="I26" s="20">
        <f>COUNTIFS('Raw Data'!$R$2:$R$10000,"No",'Raw Data'!$A$2:$A$10000,$C$1,'Raw Data'!$E$2:$E$10000,$C$2,'Raw Data'!$O$2:$O$10000,$B26,'Raw Data'!$G$2:$G$10000,"&gt;=0.85",'Raw Data'!$G$2:$G$10000,"&lt;0.95")</f>
        <v/>
      </c>
      <c r="J26" s="20">
        <f>COUNTIFS('Raw Data'!$R$2:$R$10000,"No",'Raw Data'!$A$2:$A$10000,$C$1,'Raw Data'!$E$2:$E$10000,$C$2,'Raw Data'!$O$2:$O$10000,$B26,'Raw Data'!$G$2:$G$10000,"&gt;=0.95")</f>
        <v/>
      </c>
      <c r="K26" s="20">
        <f>SUM(C26:J26)</f>
        <v/>
      </c>
      <c r="L26" s="21">
        <f>IFERROR(AVERAGEIFS('Raw Data'!$G$2:$G$10000,'Raw Data'!$R$2:$R$10000,"No",'Raw Data'!$A$2:$A$10000,$C$1,'Raw Data'!$E$2:$E$10000,$C$2,'Raw Data'!$O$2:$O$10000,$B26),"")</f>
        <v/>
      </c>
    </row>
    <row r="27">
      <c r="A27" s="20">
        <f>IFERROR(VLOOKUP($B27,Leaders!$A:$B,2,0),"Not Mapped")</f>
        <v/>
      </c>
      <c r="B27" s="20" t="inlineStr">
        <is>
          <t>Manjunatha V</t>
        </is>
      </c>
      <c r="C27" s="20">
        <f>COUNTIFS('Raw Data'!$R$2:$R$10000,"No",'Raw Data'!$A$2:$A$10000,$C$1,'Raw Data'!$E$2:$E$10000,$C$2,'Raw Data'!$O$2:$O$10000,$B27,'Raw Data'!$G$2:$G$10000,"&gt;=0",'Raw Data'!$G$2:$G$10000,"&lt;0.2")</f>
        <v/>
      </c>
      <c r="D27" s="20">
        <f>COUNTIFS('Raw Data'!$R$2:$R$10000,"No",'Raw Data'!$A$2:$A$10000,$C$1,'Raw Data'!$E$2:$E$10000,$C$2,'Raw Data'!$O$2:$O$10000,$B27,'Raw Data'!$G$2:$G$10000,"&gt;=0.2",'Raw Data'!$G$2:$G$10000,"&lt;0.4")</f>
        <v/>
      </c>
      <c r="E27" s="20">
        <f>COUNTIFS('Raw Data'!$R$2:$R$10000,"No",'Raw Data'!$A$2:$A$10000,$C$1,'Raw Data'!$E$2:$E$10000,$C$2,'Raw Data'!$O$2:$O$10000,$B27,'Raw Data'!$G$2:$G$10000,"&gt;=0.4",'Raw Data'!$G$2:$G$10000,"&lt;0.5")</f>
        <v/>
      </c>
      <c r="F27" s="20">
        <f>COUNTIFS('Raw Data'!$R$2:$R$10000,"No",'Raw Data'!$A$2:$A$10000,$C$1,'Raw Data'!$E$2:$E$10000,$C$2,'Raw Data'!$O$2:$O$10000,$B27,'Raw Data'!$G$2:$G$10000,"&gt;=0.5",'Raw Data'!$G$2:$G$10000,"&lt;0.6")</f>
        <v/>
      </c>
      <c r="G27" s="20">
        <f>COUNTIFS('Raw Data'!$R$2:$R$10000,"No",'Raw Data'!$A$2:$A$10000,$C$1,'Raw Data'!$E$2:$E$10000,$C$2,'Raw Data'!$O$2:$O$10000,$B27,'Raw Data'!$G$2:$G$10000,"&gt;=0.6",'Raw Data'!$G$2:$G$10000,"&lt;0.7")</f>
        <v/>
      </c>
      <c r="H27" s="20">
        <f>COUNTIFS('Raw Data'!$R$2:$R$10000,"No",'Raw Data'!$A$2:$A$10000,$C$1,'Raw Data'!$E$2:$E$10000,$C$2,'Raw Data'!$O$2:$O$10000,$B27,'Raw Data'!$G$2:$G$10000,"&gt;=0.7",'Raw Data'!$G$2:$G$10000,"&lt;0.85")</f>
        <v/>
      </c>
      <c r="I27" s="20">
        <f>COUNTIFS('Raw Data'!$R$2:$R$10000,"No",'Raw Data'!$A$2:$A$10000,$C$1,'Raw Data'!$E$2:$E$10000,$C$2,'Raw Data'!$O$2:$O$10000,$B27,'Raw Data'!$G$2:$G$10000,"&gt;=0.85",'Raw Data'!$G$2:$G$10000,"&lt;0.95")</f>
        <v/>
      </c>
      <c r="J27" s="20">
        <f>COUNTIFS('Raw Data'!$R$2:$R$10000,"No",'Raw Data'!$A$2:$A$10000,$C$1,'Raw Data'!$E$2:$E$10000,$C$2,'Raw Data'!$O$2:$O$10000,$B27,'Raw Data'!$G$2:$G$10000,"&gt;=0.95")</f>
        <v/>
      </c>
      <c r="K27" s="20">
        <f>SUM(C27:J27)</f>
        <v/>
      </c>
      <c r="L27" s="21">
        <f>IFERROR(AVERAGEIFS('Raw Data'!$G$2:$G$10000,'Raw Data'!$R$2:$R$10000,"No",'Raw Data'!$A$2:$A$10000,$C$1,'Raw Data'!$E$2:$E$10000,$C$2,'Raw Data'!$O$2:$O$10000,$B27),"")</f>
        <v/>
      </c>
    </row>
    <row r="28">
      <c r="A28" s="20">
        <f>IFERROR(VLOOKUP($B28,Leaders!$A:$B,2,0),"Not Mapped")</f>
        <v/>
      </c>
      <c r="B28" s="20" t="inlineStr">
        <is>
          <t>Raghavendra Vernekar</t>
        </is>
      </c>
      <c r="C28" s="20">
        <f>COUNTIFS('Raw Data'!$R$2:$R$10000,"No",'Raw Data'!$A$2:$A$10000,$C$1,'Raw Data'!$E$2:$E$10000,$C$2,'Raw Data'!$O$2:$O$10000,$B28,'Raw Data'!$G$2:$G$10000,"&gt;=0",'Raw Data'!$G$2:$G$10000,"&lt;0.2")</f>
        <v/>
      </c>
      <c r="D28" s="20">
        <f>COUNTIFS('Raw Data'!$R$2:$R$10000,"No",'Raw Data'!$A$2:$A$10000,$C$1,'Raw Data'!$E$2:$E$10000,$C$2,'Raw Data'!$O$2:$O$10000,$B28,'Raw Data'!$G$2:$G$10000,"&gt;=0.2",'Raw Data'!$G$2:$G$10000,"&lt;0.4")</f>
        <v/>
      </c>
      <c r="E28" s="20">
        <f>COUNTIFS('Raw Data'!$R$2:$R$10000,"No",'Raw Data'!$A$2:$A$10000,$C$1,'Raw Data'!$E$2:$E$10000,$C$2,'Raw Data'!$O$2:$O$10000,$B28,'Raw Data'!$G$2:$G$10000,"&gt;=0.4",'Raw Data'!$G$2:$G$10000,"&lt;0.5")</f>
        <v/>
      </c>
      <c r="F28" s="20">
        <f>COUNTIFS('Raw Data'!$R$2:$R$10000,"No",'Raw Data'!$A$2:$A$10000,$C$1,'Raw Data'!$E$2:$E$10000,$C$2,'Raw Data'!$O$2:$O$10000,$B28,'Raw Data'!$G$2:$G$10000,"&gt;=0.5",'Raw Data'!$G$2:$G$10000,"&lt;0.6")</f>
        <v/>
      </c>
      <c r="G28" s="20">
        <f>COUNTIFS('Raw Data'!$R$2:$R$10000,"No",'Raw Data'!$A$2:$A$10000,$C$1,'Raw Data'!$E$2:$E$10000,$C$2,'Raw Data'!$O$2:$O$10000,$B28,'Raw Data'!$G$2:$G$10000,"&gt;=0.6",'Raw Data'!$G$2:$G$10000,"&lt;0.7")</f>
        <v/>
      </c>
      <c r="H28" s="20">
        <f>COUNTIFS('Raw Data'!$R$2:$R$10000,"No",'Raw Data'!$A$2:$A$10000,$C$1,'Raw Data'!$E$2:$E$10000,$C$2,'Raw Data'!$O$2:$O$10000,$B28,'Raw Data'!$G$2:$G$10000,"&gt;=0.7",'Raw Data'!$G$2:$G$10000,"&lt;0.85")</f>
        <v/>
      </c>
      <c r="I28" s="20">
        <f>COUNTIFS('Raw Data'!$R$2:$R$10000,"No",'Raw Data'!$A$2:$A$10000,$C$1,'Raw Data'!$E$2:$E$10000,$C$2,'Raw Data'!$O$2:$O$10000,$B28,'Raw Data'!$G$2:$G$10000,"&gt;=0.85",'Raw Data'!$G$2:$G$10000,"&lt;0.95")</f>
        <v/>
      </c>
      <c r="J28" s="20">
        <f>COUNTIFS('Raw Data'!$R$2:$R$10000,"No",'Raw Data'!$A$2:$A$10000,$C$1,'Raw Data'!$E$2:$E$10000,$C$2,'Raw Data'!$O$2:$O$10000,$B28,'Raw Data'!$G$2:$G$10000,"&gt;=0.95")</f>
        <v/>
      </c>
      <c r="K28" s="20">
        <f>SUM(C28:J28)</f>
        <v/>
      </c>
      <c r="L28" s="21">
        <f>IFERROR(AVERAGEIFS('Raw Data'!$G$2:$G$10000,'Raw Data'!$R$2:$R$10000,"No",'Raw Data'!$A$2:$A$10000,$C$1,'Raw Data'!$E$2:$E$10000,$C$2,'Raw Data'!$O$2:$O$10000,$B28),"")</f>
        <v/>
      </c>
    </row>
    <row r="29">
      <c r="A29" s="20">
        <f>IFERROR(VLOOKUP($B29,Leaders!$A:$B,2,0),"Not Mapped")</f>
        <v/>
      </c>
      <c r="B29" s="20" t="inlineStr">
        <is>
          <t>Suhas N</t>
        </is>
      </c>
      <c r="C29" s="20">
        <f>COUNTIFS('Raw Data'!$R$2:$R$10000,"No",'Raw Data'!$A$2:$A$10000,$C$1,'Raw Data'!$E$2:$E$10000,$C$2,'Raw Data'!$O$2:$O$10000,$B29,'Raw Data'!$G$2:$G$10000,"&gt;=0",'Raw Data'!$G$2:$G$10000,"&lt;0.2")</f>
        <v/>
      </c>
      <c r="D29" s="20">
        <f>COUNTIFS('Raw Data'!$R$2:$R$10000,"No",'Raw Data'!$A$2:$A$10000,$C$1,'Raw Data'!$E$2:$E$10000,$C$2,'Raw Data'!$O$2:$O$10000,$B29,'Raw Data'!$G$2:$G$10000,"&gt;=0.2",'Raw Data'!$G$2:$G$10000,"&lt;0.4")</f>
        <v/>
      </c>
      <c r="E29" s="20">
        <f>COUNTIFS('Raw Data'!$R$2:$R$10000,"No",'Raw Data'!$A$2:$A$10000,$C$1,'Raw Data'!$E$2:$E$10000,$C$2,'Raw Data'!$O$2:$O$10000,$B29,'Raw Data'!$G$2:$G$10000,"&gt;=0.4",'Raw Data'!$G$2:$G$10000,"&lt;0.5")</f>
        <v/>
      </c>
      <c r="F29" s="20">
        <f>COUNTIFS('Raw Data'!$R$2:$R$10000,"No",'Raw Data'!$A$2:$A$10000,$C$1,'Raw Data'!$E$2:$E$10000,$C$2,'Raw Data'!$O$2:$O$10000,$B29,'Raw Data'!$G$2:$G$10000,"&gt;=0.5",'Raw Data'!$G$2:$G$10000,"&lt;0.6")</f>
        <v/>
      </c>
      <c r="G29" s="20">
        <f>COUNTIFS('Raw Data'!$R$2:$R$10000,"No",'Raw Data'!$A$2:$A$10000,$C$1,'Raw Data'!$E$2:$E$10000,$C$2,'Raw Data'!$O$2:$O$10000,$B29,'Raw Data'!$G$2:$G$10000,"&gt;=0.6",'Raw Data'!$G$2:$G$10000,"&lt;0.7")</f>
        <v/>
      </c>
      <c r="H29" s="20">
        <f>COUNTIFS('Raw Data'!$R$2:$R$10000,"No",'Raw Data'!$A$2:$A$10000,$C$1,'Raw Data'!$E$2:$E$10000,$C$2,'Raw Data'!$O$2:$O$10000,$B29,'Raw Data'!$G$2:$G$10000,"&gt;=0.7",'Raw Data'!$G$2:$G$10000,"&lt;0.85")</f>
        <v/>
      </c>
      <c r="I29" s="20">
        <f>COUNTIFS('Raw Data'!$R$2:$R$10000,"No",'Raw Data'!$A$2:$A$10000,$C$1,'Raw Data'!$E$2:$E$10000,$C$2,'Raw Data'!$O$2:$O$10000,$B29,'Raw Data'!$G$2:$G$10000,"&gt;=0.85",'Raw Data'!$G$2:$G$10000,"&lt;0.95")</f>
        <v/>
      </c>
      <c r="J29" s="20">
        <f>COUNTIFS('Raw Data'!$R$2:$R$10000,"No",'Raw Data'!$A$2:$A$10000,$C$1,'Raw Data'!$E$2:$E$10000,$C$2,'Raw Data'!$O$2:$O$10000,$B29,'Raw Data'!$G$2:$G$10000,"&gt;=0.95")</f>
        <v/>
      </c>
      <c r="K29" s="20">
        <f>SUM(C29:J29)</f>
        <v/>
      </c>
      <c r="L29" s="21">
        <f>IFERROR(AVERAGEIFS('Raw Data'!$G$2:$G$10000,'Raw Data'!$R$2:$R$10000,"No",'Raw Data'!$A$2:$A$10000,$C$1,'Raw Data'!$E$2:$E$10000,$C$2,'Raw Data'!$O$2:$O$10000,$B29),"")</f>
        <v/>
      </c>
    </row>
    <row r="30">
      <c r="A30" s="20">
        <f>IFERROR(VLOOKUP($B30,Leaders!$A:$B,2,0),"Not Mapped")</f>
        <v/>
      </c>
      <c r="B30" s="20" t="inlineStr">
        <is>
          <t>Vijay M</t>
        </is>
      </c>
      <c r="C30" s="20">
        <f>COUNTIFS('Raw Data'!$R$2:$R$10000,"No",'Raw Data'!$A$2:$A$10000,$C$1,'Raw Data'!$E$2:$E$10000,$C$2,'Raw Data'!$O$2:$O$10000,$B30,'Raw Data'!$G$2:$G$10000,"&gt;=0",'Raw Data'!$G$2:$G$10000,"&lt;0.2")</f>
        <v/>
      </c>
      <c r="D30" s="20">
        <f>COUNTIFS('Raw Data'!$R$2:$R$10000,"No",'Raw Data'!$A$2:$A$10000,$C$1,'Raw Data'!$E$2:$E$10000,$C$2,'Raw Data'!$O$2:$O$10000,$B30,'Raw Data'!$G$2:$G$10000,"&gt;=0.2",'Raw Data'!$G$2:$G$10000,"&lt;0.4")</f>
        <v/>
      </c>
      <c r="E30" s="20">
        <f>COUNTIFS('Raw Data'!$R$2:$R$10000,"No",'Raw Data'!$A$2:$A$10000,$C$1,'Raw Data'!$E$2:$E$10000,$C$2,'Raw Data'!$O$2:$O$10000,$B30,'Raw Data'!$G$2:$G$10000,"&gt;=0.4",'Raw Data'!$G$2:$G$10000,"&lt;0.5")</f>
        <v/>
      </c>
      <c r="F30" s="20">
        <f>COUNTIFS('Raw Data'!$R$2:$R$10000,"No",'Raw Data'!$A$2:$A$10000,$C$1,'Raw Data'!$E$2:$E$10000,$C$2,'Raw Data'!$O$2:$O$10000,$B30,'Raw Data'!$G$2:$G$10000,"&gt;=0.5",'Raw Data'!$G$2:$G$10000,"&lt;0.6")</f>
        <v/>
      </c>
      <c r="G30" s="20">
        <f>COUNTIFS('Raw Data'!$R$2:$R$10000,"No",'Raw Data'!$A$2:$A$10000,$C$1,'Raw Data'!$E$2:$E$10000,$C$2,'Raw Data'!$O$2:$O$10000,$B30,'Raw Data'!$G$2:$G$10000,"&gt;=0.6",'Raw Data'!$G$2:$G$10000,"&lt;0.7")</f>
        <v/>
      </c>
      <c r="H30" s="20">
        <f>COUNTIFS('Raw Data'!$R$2:$R$10000,"No",'Raw Data'!$A$2:$A$10000,$C$1,'Raw Data'!$E$2:$E$10000,$C$2,'Raw Data'!$O$2:$O$10000,$B30,'Raw Data'!$G$2:$G$10000,"&gt;=0.7",'Raw Data'!$G$2:$G$10000,"&lt;0.85")</f>
        <v/>
      </c>
      <c r="I30" s="20">
        <f>COUNTIFS('Raw Data'!$R$2:$R$10000,"No",'Raw Data'!$A$2:$A$10000,$C$1,'Raw Data'!$E$2:$E$10000,$C$2,'Raw Data'!$O$2:$O$10000,$B30,'Raw Data'!$G$2:$G$10000,"&gt;=0.85",'Raw Data'!$G$2:$G$10000,"&lt;0.95")</f>
        <v/>
      </c>
      <c r="J30" s="20">
        <f>COUNTIFS('Raw Data'!$R$2:$R$10000,"No",'Raw Data'!$A$2:$A$10000,$C$1,'Raw Data'!$E$2:$E$10000,$C$2,'Raw Data'!$O$2:$O$10000,$B30,'Raw Data'!$G$2:$G$10000,"&gt;=0.95")</f>
        <v/>
      </c>
      <c r="K30" s="20">
        <f>SUM(C30:J30)</f>
        <v/>
      </c>
      <c r="L30" s="21">
        <f>IFERROR(AVERAGEIFS('Raw Data'!$G$2:$G$10000,'Raw Data'!$R$2:$R$10000,"No",'Raw Data'!$A$2:$A$10000,$C$1,'Raw Data'!$E$2:$E$10000,$C$2,'Raw Data'!$O$2:$O$10000,$B30),"")</f>
        <v/>
      </c>
    </row>
    <row r="31">
      <c r="A31" s="20">
        <f>IFERROR(VLOOKUP($B31,Leaders!$A:$B,2,0),"Not Mapped")</f>
        <v/>
      </c>
      <c r="B31" s="20" t="inlineStr">
        <is>
          <t>Vishnu V</t>
        </is>
      </c>
      <c r="C31" s="20">
        <f>COUNTIFS('Raw Data'!$R$2:$R$10000,"No",'Raw Data'!$A$2:$A$10000,$C$1,'Raw Data'!$E$2:$E$10000,$C$2,'Raw Data'!$O$2:$O$10000,$B31,'Raw Data'!$G$2:$G$10000,"&gt;=0",'Raw Data'!$G$2:$G$10000,"&lt;0.2")</f>
        <v/>
      </c>
      <c r="D31" s="20">
        <f>COUNTIFS('Raw Data'!$R$2:$R$10000,"No",'Raw Data'!$A$2:$A$10000,$C$1,'Raw Data'!$E$2:$E$10000,$C$2,'Raw Data'!$O$2:$O$10000,$B31,'Raw Data'!$G$2:$G$10000,"&gt;=0.2",'Raw Data'!$G$2:$G$10000,"&lt;0.4")</f>
        <v/>
      </c>
      <c r="E31" s="20">
        <f>COUNTIFS('Raw Data'!$R$2:$R$10000,"No",'Raw Data'!$A$2:$A$10000,$C$1,'Raw Data'!$E$2:$E$10000,$C$2,'Raw Data'!$O$2:$O$10000,$B31,'Raw Data'!$G$2:$G$10000,"&gt;=0.4",'Raw Data'!$G$2:$G$10000,"&lt;0.5")</f>
        <v/>
      </c>
      <c r="F31" s="20">
        <f>COUNTIFS('Raw Data'!$R$2:$R$10000,"No",'Raw Data'!$A$2:$A$10000,$C$1,'Raw Data'!$E$2:$E$10000,$C$2,'Raw Data'!$O$2:$O$10000,$B31,'Raw Data'!$G$2:$G$10000,"&gt;=0.5",'Raw Data'!$G$2:$G$10000,"&lt;0.6")</f>
        <v/>
      </c>
      <c r="G31" s="20">
        <f>COUNTIFS('Raw Data'!$R$2:$R$10000,"No",'Raw Data'!$A$2:$A$10000,$C$1,'Raw Data'!$E$2:$E$10000,$C$2,'Raw Data'!$O$2:$O$10000,$B31,'Raw Data'!$G$2:$G$10000,"&gt;=0.6",'Raw Data'!$G$2:$G$10000,"&lt;0.7")</f>
        <v/>
      </c>
      <c r="H31" s="20">
        <f>COUNTIFS('Raw Data'!$R$2:$R$10000,"No",'Raw Data'!$A$2:$A$10000,$C$1,'Raw Data'!$E$2:$E$10000,$C$2,'Raw Data'!$O$2:$O$10000,$B31,'Raw Data'!$G$2:$G$10000,"&gt;=0.7",'Raw Data'!$G$2:$G$10000,"&lt;0.85")</f>
        <v/>
      </c>
      <c r="I31" s="20">
        <f>COUNTIFS('Raw Data'!$R$2:$R$10000,"No",'Raw Data'!$A$2:$A$10000,$C$1,'Raw Data'!$E$2:$E$10000,$C$2,'Raw Data'!$O$2:$O$10000,$B31,'Raw Data'!$G$2:$G$10000,"&gt;=0.85",'Raw Data'!$G$2:$G$10000,"&lt;0.95")</f>
        <v/>
      </c>
      <c r="J31" s="20">
        <f>COUNTIFS('Raw Data'!$R$2:$R$10000,"No",'Raw Data'!$A$2:$A$10000,$C$1,'Raw Data'!$E$2:$E$10000,$C$2,'Raw Data'!$O$2:$O$10000,$B31,'Raw Data'!$G$2:$G$10000,"&gt;=0.95")</f>
        <v/>
      </c>
      <c r="K31" s="20">
        <f>SUM(C31:J31)</f>
        <v/>
      </c>
      <c r="L31" s="21">
        <f>IFERROR(AVERAGEIFS('Raw Data'!$G$2:$G$10000,'Raw Data'!$R$2:$R$10000,"No",'Raw Data'!$A$2:$A$10000,$C$1,'Raw Data'!$E$2:$E$10000,$C$2,'Raw Data'!$O$2:$O$10000,$B31),"")</f>
        <v/>
      </c>
    </row>
    <row r="32">
      <c r="A32" s="32" t="n"/>
      <c r="B32" s="32" t="inlineStr">
        <is>
          <t>Grand Total</t>
        </is>
      </c>
      <c r="C32" s="32">
        <f>COUNTIFS('Raw Data'!$R$2:$R$10000,"No",'Raw Data'!$A$2:$A$10000,$C$1,'Raw Data'!$E$2:$E$10000,$C$2,'Raw Data'!$O$2:$O$10000,"&lt;&gt;",'Raw Data'!$G$2:$G$10000,"&gt;=0",'Raw Data'!$G$2:$G$10000,"&lt;0.2")</f>
        <v/>
      </c>
      <c r="D32" s="32">
        <f>COUNTIFS('Raw Data'!$R$2:$R$10000,"No",'Raw Data'!$A$2:$A$10000,$C$1,'Raw Data'!$E$2:$E$10000,$C$2,'Raw Data'!$O$2:$O$10000,"&lt;&gt;",'Raw Data'!$G$2:$G$10000,"&gt;=0.2",'Raw Data'!$G$2:$G$10000,"&lt;0.4")</f>
        <v/>
      </c>
      <c r="E32" s="32">
        <f>COUNTIFS('Raw Data'!$R$2:$R$10000,"No",'Raw Data'!$A$2:$A$10000,$C$1,'Raw Data'!$E$2:$E$10000,$C$2,'Raw Data'!$O$2:$O$10000,"&lt;&gt;",'Raw Data'!$G$2:$G$10000,"&gt;=0.4",'Raw Data'!$G$2:$G$10000,"&lt;0.5")</f>
        <v/>
      </c>
      <c r="F32" s="32">
        <f>COUNTIFS('Raw Data'!$R$2:$R$10000,"No",'Raw Data'!$A$2:$A$10000,$C$1,'Raw Data'!$E$2:$E$10000,$C$2,'Raw Data'!$O$2:$O$10000,"&lt;&gt;",'Raw Data'!$G$2:$G$10000,"&gt;=0.5",'Raw Data'!$G$2:$G$10000,"&lt;0.6")</f>
        <v/>
      </c>
      <c r="G32" s="32">
        <f>COUNTIFS('Raw Data'!$R$2:$R$10000,"No",'Raw Data'!$A$2:$A$10000,$C$1,'Raw Data'!$E$2:$E$10000,$C$2,'Raw Data'!$O$2:$O$10000,"&lt;&gt;",'Raw Data'!$G$2:$G$10000,"&gt;=0.6",'Raw Data'!$G$2:$G$10000,"&lt;0.7")</f>
        <v/>
      </c>
      <c r="H32" s="32">
        <f>COUNTIFS('Raw Data'!$R$2:$R$10000,"No",'Raw Data'!$A$2:$A$10000,$C$1,'Raw Data'!$E$2:$E$10000,$C$2,'Raw Data'!$O$2:$O$10000,"&lt;&gt;",'Raw Data'!$G$2:$G$10000,"&gt;=0.7",'Raw Data'!$G$2:$G$10000,"&lt;0.85")</f>
        <v/>
      </c>
      <c r="I32" s="32">
        <f>COUNTIFS('Raw Data'!$R$2:$R$10000,"No",'Raw Data'!$A$2:$A$10000,$C$1,'Raw Data'!$E$2:$E$10000,$C$2,'Raw Data'!$O$2:$O$10000,"&lt;&gt;",'Raw Data'!$G$2:$G$10000,"&gt;=0.85",'Raw Data'!$G$2:$G$10000,"&lt;0.95")</f>
        <v/>
      </c>
      <c r="J32" s="32">
        <f>COUNTIFS('Raw Data'!$R$2:$R$10000,"No",'Raw Data'!$A$2:$A$10000,$C$1,'Raw Data'!$E$2:$E$10000,$C$2,'Raw Data'!$O$2:$O$10000,"&lt;&gt;",'Raw Data'!$G$2:$G$10000,"&gt;=0.95")</f>
        <v/>
      </c>
      <c r="K32" s="32">
        <f>SUM(C32:J32)</f>
        <v/>
      </c>
      <c r="L32" s="34">
        <f>IFERROR(AVERAGEIFS('Raw Data'!$G$2:$G$10000,'Raw Data'!$R$2:$R$10000,"No",'Raw Data'!$A$2:$A$10000,$C$1,'Raw Data'!$E$2:$E$10000,$C$2,'Raw Data'!$O$2:$O$10000,"&lt;&gt;"),"")</f>
        <v/>
      </c>
    </row>
    <row r="34">
      <c r="A34" s="17" t="inlineStr">
        <is>
          <t>CLM level - Inv Health: store count by band</t>
        </is>
      </c>
    </row>
    <row r="35">
      <c r="A35" s="4" t="inlineStr">
        <is>
          <t>Leader</t>
        </is>
      </c>
      <c r="B35" s="4" t="inlineStr">
        <is>
          <t>CLM</t>
        </is>
      </c>
      <c r="C35" s="4" t="inlineStr">
        <is>
          <t>&lt;20%</t>
        </is>
      </c>
      <c r="D35" s="4" t="inlineStr">
        <is>
          <t>20-40%</t>
        </is>
      </c>
      <c r="E35" s="4" t="inlineStr">
        <is>
          <t>40-50%</t>
        </is>
      </c>
      <c r="F35" s="4" t="inlineStr">
        <is>
          <t>50-60%</t>
        </is>
      </c>
      <c r="G35" s="4" t="inlineStr">
        <is>
          <t>60-70%</t>
        </is>
      </c>
      <c r="H35" s="4" t="inlineStr">
        <is>
          <t>70-85%</t>
        </is>
      </c>
      <c r="I35" s="4" t="inlineStr">
        <is>
          <t>85-95%</t>
        </is>
      </c>
      <c r="J35" s="4" t="inlineStr">
        <is>
          <t>&gt;=95%</t>
        </is>
      </c>
      <c r="K35" s="4" t="inlineStr">
        <is>
          <t>Total Stores</t>
        </is>
      </c>
      <c r="L35" s="4" t="inlineStr">
        <is>
          <t>Avg Inv Health</t>
        </is>
      </c>
    </row>
    <row r="36">
      <c r="A36" s="20">
        <f>IFERROR(VLOOKUP($B36,Leaders!$A:$B,2,0),"Not Mapped")</f>
        <v/>
      </c>
      <c r="B36" s="20" t="inlineStr">
        <is>
          <t>Adhavan Subramani</t>
        </is>
      </c>
      <c r="C36" s="20">
        <f>COUNTIFS('Raw Data'!$R$2:$R$10000,"No",'Raw Data'!$A$2:$A$10000,$C$1,'Raw Data'!$E$2:$E$10000,$C$2,'Raw Data'!$O$2:$O$10000,$B36,'Raw Data'!$L$2:$L$10000,"&gt;=0",'Raw Data'!$L$2:$L$10000,"&lt;0.2")</f>
        <v/>
      </c>
      <c r="D36" s="20">
        <f>COUNTIFS('Raw Data'!$R$2:$R$10000,"No",'Raw Data'!$A$2:$A$10000,$C$1,'Raw Data'!$E$2:$E$10000,$C$2,'Raw Data'!$O$2:$O$10000,$B36,'Raw Data'!$L$2:$L$10000,"&gt;=0.2",'Raw Data'!$L$2:$L$10000,"&lt;0.4")</f>
        <v/>
      </c>
      <c r="E36" s="20">
        <f>COUNTIFS('Raw Data'!$R$2:$R$10000,"No",'Raw Data'!$A$2:$A$10000,$C$1,'Raw Data'!$E$2:$E$10000,$C$2,'Raw Data'!$O$2:$O$10000,$B36,'Raw Data'!$L$2:$L$10000,"&gt;=0.4",'Raw Data'!$L$2:$L$10000,"&lt;0.5")</f>
        <v/>
      </c>
      <c r="F36" s="20">
        <f>COUNTIFS('Raw Data'!$R$2:$R$10000,"No",'Raw Data'!$A$2:$A$10000,$C$1,'Raw Data'!$E$2:$E$10000,$C$2,'Raw Data'!$O$2:$O$10000,$B36,'Raw Data'!$L$2:$L$10000,"&gt;=0.5",'Raw Data'!$L$2:$L$10000,"&lt;0.6")</f>
        <v/>
      </c>
      <c r="G36" s="20">
        <f>COUNTIFS('Raw Data'!$R$2:$R$10000,"No",'Raw Data'!$A$2:$A$10000,$C$1,'Raw Data'!$E$2:$E$10000,$C$2,'Raw Data'!$O$2:$O$10000,$B36,'Raw Data'!$L$2:$L$10000,"&gt;=0.6",'Raw Data'!$L$2:$L$10000,"&lt;0.7")</f>
        <v/>
      </c>
      <c r="H36" s="20">
        <f>COUNTIFS('Raw Data'!$R$2:$R$10000,"No",'Raw Data'!$A$2:$A$10000,$C$1,'Raw Data'!$E$2:$E$10000,$C$2,'Raw Data'!$O$2:$O$10000,$B36,'Raw Data'!$L$2:$L$10000,"&gt;=0.7",'Raw Data'!$L$2:$L$10000,"&lt;0.85")</f>
        <v/>
      </c>
      <c r="I36" s="20">
        <f>COUNTIFS('Raw Data'!$R$2:$R$10000,"No",'Raw Data'!$A$2:$A$10000,$C$1,'Raw Data'!$E$2:$E$10000,$C$2,'Raw Data'!$O$2:$O$10000,$B36,'Raw Data'!$L$2:$L$10000,"&gt;=0.85",'Raw Data'!$L$2:$L$10000,"&lt;0.95")</f>
        <v/>
      </c>
      <c r="J36" s="20">
        <f>COUNTIFS('Raw Data'!$R$2:$R$10000,"No",'Raw Data'!$A$2:$A$10000,$C$1,'Raw Data'!$E$2:$E$10000,$C$2,'Raw Data'!$O$2:$O$10000,$B36,'Raw Data'!$L$2:$L$10000,"&gt;=0.95")</f>
        <v/>
      </c>
      <c r="K36" s="20">
        <f>SUM(C36:J36)</f>
        <v/>
      </c>
      <c r="L36" s="21">
        <f>IFERROR(AVERAGEIFS('Raw Data'!$L$2:$L$10000,'Raw Data'!$R$2:$R$10000,"No",'Raw Data'!$A$2:$A$10000,$C$1,'Raw Data'!$E$2:$E$10000,$C$2,'Raw Data'!$O$2:$O$10000,$B36),"")</f>
        <v/>
      </c>
    </row>
    <row r="37">
      <c r="A37" s="20">
        <f>IFERROR(VLOOKUP($B37,Leaders!$A:$B,2,0),"Not Mapped")</f>
        <v/>
      </c>
      <c r="B37" s="20" t="inlineStr">
        <is>
          <t>Ashwath S</t>
        </is>
      </c>
      <c r="C37" s="20">
        <f>COUNTIFS('Raw Data'!$R$2:$R$10000,"No",'Raw Data'!$A$2:$A$10000,$C$1,'Raw Data'!$E$2:$E$10000,$C$2,'Raw Data'!$O$2:$O$10000,$B37,'Raw Data'!$L$2:$L$10000,"&gt;=0",'Raw Data'!$L$2:$L$10000,"&lt;0.2")</f>
        <v/>
      </c>
      <c r="D37" s="20">
        <f>COUNTIFS('Raw Data'!$R$2:$R$10000,"No",'Raw Data'!$A$2:$A$10000,$C$1,'Raw Data'!$E$2:$E$10000,$C$2,'Raw Data'!$O$2:$O$10000,$B37,'Raw Data'!$L$2:$L$10000,"&gt;=0.2",'Raw Data'!$L$2:$L$10000,"&lt;0.4")</f>
        <v/>
      </c>
      <c r="E37" s="20">
        <f>COUNTIFS('Raw Data'!$R$2:$R$10000,"No",'Raw Data'!$A$2:$A$10000,$C$1,'Raw Data'!$E$2:$E$10000,$C$2,'Raw Data'!$O$2:$O$10000,$B37,'Raw Data'!$L$2:$L$10000,"&gt;=0.4",'Raw Data'!$L$2:$L$10000,"&lt;0.5")</f>
        <v/>
      </c>
      <c r="F37" s="20">
        <f>COUNTIFS('Raw Data'!$R$2:$R$10000,"No",'Raw Data'!$A$2:$A$10000,$C$1,'Raw Data'!$E$2:$E$10000,$C$2,'Raw Data'!$O$2:$O$10000,$B37,'Raw Data'!$L$2:$L$10000,"&gt;=0.5",'Raw Data'!$L$2:$L$10000,"&lt;0.6")</f>
        <v/>
      </c>
      <c r="G37" s="20">
        <f>COUNTIFS('Raw Data'!$R$2:$R$10000,"No",'Raw Data'!$A$2:$A$10000,$C$1,'Raw Data'!$E$2:$E$10000,$C$2,'Raw Data'!$O$2:$O$10000,$B37,'Raw Data'!$L$2:$L$10000,"&gt;=0.6",'Raw Data'!$L$2:$L$10000,"&lt;0.7")</f>
        <v/>
      </c>
      <c r="H37" s="20">
        <f>COUNTIFS('Raw Data'!$R$2:$R$10000,"No",'Raw Data'!$A$2:$A$10000,$C$1,'Raw Data'!$E$2:$E$10000,$C$2,'Raw Data'!$O$2:$O$10000,$B37,'Raw Data'!$L$2:$L$10000,"&gt;=0.7",'Raw Data'!$L$2:$L$10000,"&lt;0.85")</f>
        <v/>
      </c>
      <c r="I37" s="20">
        <f>COUNTIFS('Raw Data'!$R$2:$R$10000,"No",'Raw Data'!$A$2:$A$10000,$C$1,'Raw Data'!$E$2:$E$10000,$C$2,'Raw Data'!$O$2:$O$10000,$B37,'Raw Data'!$L$2:$L$10000,"&gt;=0.85",'Raw Data'!$L$2:$L$10000,"&lt;0.95")</f>
        <v/>
      </c>
      <c r="J37" s="20">
        <f>COUNTIFS('Raw Data'!$R$2:$R$10000,"No",'Raw Data'!$A$2:$A$10000,$C$1,'Raw Data'!$E$2:$E$10000,$C$2,'Raw Data'!$O$2:$O$10000,$B37,'Raw Data'!$L$2:$L$10000,"&gt;=0.95")</f>
        <v/>
      </c>
      <c r="K37" s="20">
        <f>SUM(C37:J37)</f>
        <v/>
      </c>
      <c r="L37" s="21">
        <f>IFERROR(AVERAGEIFS('Raw Data'!$L$2:$L$10000,'Raw Data'!$R$2:$R$10000,"No",'Raw Data'!$A$2:$A$10000,$C$1,'Raw Data'!$E$2:$E$10000,$C$2,'Raw Data'!$O$2:$O$10000,$B37),"")</f>
        <v/>
      </c>
    </row>
    <row r="38">
      <c r="A38" s="20">
        <f>IFERROR(VLOOKUP($B38,Leaders!$A:$B,2,0),"Not Mapped")</f>
        <v/>
      </c>
      <c r="B38" s="20" t="inlineStr">
        <is>
          <t>Girish N</t>
        </is>
      </c>
      <c r="C38" s="20">
        <f>COUNTIFS('Raw Data'!$R$2:$R$10000,"No",'Raw Data'!$A$2:$A$10000,$C$1,'Raw Data'!$E$2:$E$10000,$C$2,'Raw Data'!$O$2:$O$10000,$B38,'Raw Data'!$L$2:$L$10000,"&gt;=0",'Raw Data'!$L$2:$L$10000,"&lt;0.2")</f>
        <v/>
      </c>
      <c r="D38" s="20">
        <f>COUNTIFS('Raw Data'!$R$2:$R$10000,"No",'Raw Data'!$A$2:$A$10000,$C$1,'Raw Data'!$E$2:$E$10000,$C$2,'Raw Data'!$O$2:$O$10000,$B38,'Raw Data'!$L$2:$L$10000,"&gt;=0.2",'Raw Data'!$L$2:$L$10000,"&lt;0.4")</f>
        <v/>
      </c>
      <c r="E38" s="20">
        <f>COUNTIFS('Raw Data'!$R$2:$R$10000,"No",'Raw Data'!$A$2:$A$10000,$C$1,'Raw Data'!$E$2:$E$10000,$C$2,'Raw Data'!$O$2:$O$10000,$B38,'Raw Data'!$L$2:$L$10000,"&gt;=0.4",'Raw Data'!$L$2:$L$10000,"&lt;0.5")</f>
        <v/>
      </c>
      <c r="F38" s="20">
        <f>COUNTIFS('Raw Data'!$R$2:$R$10000,"No",'Raw Data'!$A$2:$A$10000,$C$1,'Raw Data'!$E$2:$E$10000,$C$2,'Raw Data'!$O$2:$O$10000,$B38,'Raw Data'!$L$2:$L$10000,"&gt;=0.5",'Raw Data'!$L$2:$L$10000,"&lt;0.6")</f>
        <v/>
      </c>
      <c r="G38" s="20">
        <f>COUNTIFS('Raw Data'!$R$2:$R$10000,"No",'Raw Data'!$A$2:$A$10000,$C$1,'Raw Data'!$E$2:$E$10000,$C$2,'Raw Data'!$O$2:$O$10000,$B38,'Raw Data'!$L$2:$L$10000,"&gt;=0.6",'Raw Data'!$L$2:$L$10000,"&lt;0.7")</f>
        <v/>
      </c>
      <c r="H38" s="20">
        <f>COUNTIFS('Raw Data'!$R$2:$R$10000,"No",'Raw Data'!$A$2:$A$10000,$C$1,'Raw Data'!$E$2:$E$10000,$C$2,'Raw Data'!$O$2:$O$10000,$B38,'Raw Data'!$L$2:$L$10000,"&gt;=0.7",'Raw Data'!$L$2:$L$10000,"&lt;0.85")</f>
        <v/>
      </c>
      <c r="I38" s="20">
        <f>COUNTIFS('Raw Data'!$R$2:$R$10000,"No",'Raw Data'!$A$2:$A$10000,$C$1,'Raw Data'!$E$2:$E$10000,$C$2,'Raw Data'!$O$2:$O$10000,$B38,'Raw Data'!$L$2:$L$10000,"&gt;=0.85",'Raw Data'!$L$2:$L$10000,"&lt;0.95")</f>
        <v/>
      </c>
      <c r="J38" s="20">
        <f>COUNTIFS('Raw Data'!$R$2:$R$10000,"No",'Raw Data'!$A$2:$A$10000,$C$1,'Raw Data'!$E$2:$E$10000,$C$2,'Raw Data'!$O$2:$O$10000,$B38,'Raw Data'!$L$2:$L$10000,"&gt;=0.95")</f>
        <v/>
      </c>
      <c r="K38" s="20">
        <f>SUM(C38:J38)</f>
        <v/>
      </c>
      <c r="L38" s="21">
        <f>IFERROR(AVERAGEIFS('Raw Data'!$L$2:$L$10000,'Raw Data'!$R$2:$R$10000,"No",'Raw Data'!$A$2:$A$10000,$C$1,'Raw Data'!$E$2:$E$10000,$C$2,'Raw Data'!$O$2:$O$10000,$B38),"")</f>
        <v/>
      </c>
    </row>
    <row r="39">
      <c r="A39" s="20">
        <f>IFERROR(VLOOKUP($B39,Leaders!$A:$B,2,0),"Not Mapped")</f>
        <v/>
      </c>
      <c r="B39" s="20" t="inlineStr">
        <is>
          <t>Mohaideen DH</t>
        </is>
      </c>
      <c r="C39" s="20">
        <f>COUNTIFS('Raw Data'!$R$2:$R$10000,"No",'Raw Data'!$A$2:$A$10000,$C$1,'Raw Data'!$E$2:$E$10000,$C$2,'Raw Data'!$O$2:$O$10000,$B39,'Raw Data'!$L$2:$L$10000,"&gt;=0",'Raw Data'!$L$2:$L$10000,"&lt;0.2")</f>
        <v/>
      </c>
      <c r="D39" s="20">
        <f>COUNTIFS('Raw Data'!$R$2:$R$10000,"No",'Raw Data'!$A$2:$A$10000,$C$1,'Raw Data'!$E$2:$E$10000,$C$2,'Raw Data'!$O$2:$O$10000,$B39,'Raw Data'!$L$2:$L$10000,"&gt;=0.2",'Raw Data'!$L$2:$L$10000,"&lt;0.4")</f>
        <v/>
      </c>
      <c r="E39" s="20">
        <f>COUNTIFS('Raw Data'!$R$2:$R$10000,"No",'Raw Data'!$A$2:$A$10000,$C$1,'Raw Data'!$E$2:$E$10000,$C$2,'Raw Data'!$O$2:$O$10000,$B39,'Raw Data'!$L$2:$L$10000,"&gt;=0.4",'Raw Data'!$L$2:$L$10000,"&lt;0.5")</f>
        <v/>
      </c>
      <c r="F39" s="20">
        <f>COUNTIFS('Raw Data'!$R$2:$R$10000,"No",'Raw Data'!$A$2:$A$10000,$C$1,'Raw Data'!$E$2:$E$10000,$C$2,'Raw Data'!$O$2:$O$10000,$B39,'Raw Data'!$L$2:$L$10000,"&gt;=0.5",'Raw Data'!$L$2:$L$10000,"&lt;0.6")</f>
        <v/>
      </c>
      <c r="G39" s="20">
        <f>COUNTIFS('Raw Data'!$R$2:$R$10000,"No",'Raw Data'!$A$2:$A$10000,$C$1,'Raw Data'!$E$2:$E$10000,$C$2,'Raw Data'!$O$2:$O$10000,$B39,'Raw Data'!$L$2:$L$10000,"&gt;=0.6",'Raw Data'!$L$2:$L$10000,"&lt;0.7")</f>
        <v/>
      </c>
      <c r="H39" s="20">
        <f>COUNTIFS('Raw Data'!$R$2:$R$10000,"No",'Raw Data'!$A$2:$A$10000,$C$1,'Raw Data'!$E$2:$E$10000,$C$2,'Raw Data'!$O$2:$O$10000,$B39,'Raw Data'!$L$2:$L$10000,"&gt;=0.7",'Raw Data'!$L$2:$L$10000,"&lt;0.85")</f>
        <v/>
      </c>
      <c r="I39" s="20">
        <f>COUNTIFS('Raw Data'!$R$2:$R$10000,"No",'Raw Data'!$A$2:$A$10000,$C$1,'Raw Data'!$E$2:$E$10000,$C$2,'Raw Data'!$O$2:$O$10000,$B39,'Raw Data'!$L$2:$L$10000,"&gt;=0.85",'Raw Data'!$L$2:$L$10000,"&lt;0.95")</f>
        <v/>
      </c>
      <c r="J39" s="20">
        <f>COUNTIFS('Raw Data'!$R$2:$R$10000,"No",'Raw Data'!$A$2:$A$10000,$C$1,'Raw Data'!$E$2:$E$10000,$C$2,'Raw Data'!$O$2:$O$10000,$B39,'Raw Data'!$L$2:$L$10000,"&gt;=0.95")</f>
        <v/>
      </c>
      <c r="K39" s="20">
        <f>SUM(C39:J39)</f>
        <v/>
      </c>
      <c r="L39" s="21">
        <f>IFERROR(AVERAGEIFS('Raw Data'!$L$2:$L$10000,'Raw Data'!$R$2:$R$10000,"No",'Raw Data'!$A$2:$A$10000,$C$1,'Raw Data'!$E$2:$E$10000,$C$2,'Raw Data'!$O$2:$O$10000,$B39),"")</f>
        <v/>
      </c>
    </row>
    <row r="40">
      <c r="A40" s="20">
        <f>IFERROR(VLOOKUP($B40,Leaders!$A:$B,2,0),"Not Mapped")</f>
        <v/>
      </c>
      <c r="B40" s="20" t="inlineStr">
        <is>
          <t>Richard Harris</t>
        </is>
      </c>
      <c r="C40" s="20">
        <f>COUNTIFS('Raw Data'!$R$2:$R$10000,"No",'Raw Data'!$A$2:$A$10000,$C$1,'Raw Data'!$E$2:$E$10000,$C$2,'Raw Data'!$O$2:$O$10000,$B40,'Raw Data'!$L$2:$L$10000,"&gt;=0",'Raw Data'!$L$2:$L$10000,"&lt;0.2")</f>
        <v/>
      </c>
      <c r="D40" s="20">
        <f>COUNTIFS('Raw Data'!$R$2:$R$10000,"No",'Raw Data'!$A$2:$A$10000,$C$1,'Raw Data'!$E$2:$E$10000,$C$2,'Raw Data'!$O$2:$O$10000,$B40,'Raw Data'!$L$2:$L$10000,"&gt;=0.2",'Raw Data'!$L$2:$L$10000,"&lt;0.4")</f>
        <v/>
      </c>
      <c r="E40" s="20">
        <f>COUNTIFS('Raw Data'!$R$2:$R$10000,"No",'Raw Data'!$A$2:$A$10000,$C$1,'Raw Data'!$E$2:$E$10000,$C$2,'Raw Data'!$O$2:$O$10000,$B40,'Raw Data'!$L$2:$L$10000,"&gt;=0.4",'Raw Data'!$L$2:$L$10000,"&lt;0.5")</f>
        <v/>
      </c>
      <c r="F40" s="20">
        <f>COUNTIFS('Raw Data'!$R$2:$R$10000,"No",'Raw Data'!$A$2:$A$10000,$C$1,'Raw Data'!$E$2:$E$10000,$C$2,'Raw Data'!$O$2:$O$10000,$B40,'Raw Data'!$L$2:$L$10000,"&gt;=0.5",'Raw Data'!$L$2:$L$10000,"&lt;0.6")</f>
        <v/>
      </c>
      <c r="G40" s="20">
        <f>COUNTIFS('Raw Data'!$R$2:$R$10000,"No",'Raw Data'!$A$2:$A$10000,$C$1,'Raw Data'!$E$2:$E$10000,$C$2,'Raw Data'!$O$2:$O$10000,$B40,'Raw Data'!$L$2:$L$10000,"&gt;=0.6",'Raw Data'!$L$2:$L$10000,"&lt;0.7")</f>
        <v/>
      </c>
      <c r="H40" s="20">
        <f>COUNTIFS('Raw Data'!$R$2:$R$10000,"No",'Raw Data'!$A$2:$A$10000,$C$1,'Raw Data'!$E$2:$E$10000,$C$2,'Raw Data'!$O$2:$O$10000,$B40,'Raw Data'!$L$2:$L$10000,"&gt;=0.7",'Raw Data'!$L$2:$L$10000,"&lt;0.85")</f>
        <v/>
      </c>
      <c r="I40" s="20">
        <f>COUNTIFS('Raw Data'!$R$2:$R$10000,"No",'Raw Data'!$A$2:$A$10000,$C$1,'Raw Data'!$E$2:$E$10000,$C$2,'Raw Data'!$O$2:$O$10000,$B40,'Raw Data'!$L$2:$L$10000,"&gt;=0.85",'Raw Data'!$L$2:$L$10000,"&lt;0.95")</f>
        <v/>
      </c>
      <c r="J40" s="20">
        <f>COUNTIFS('Raw Data'!$R$2:$R$10000,"No",'Raw Data'!$A$2:$A$10000,$C$1,'Raw Data'!$E$2:$E$10000,$C$2,'Raw Data'!$O$2:$O$10000,$B40,'Raw Data'!$L$2:$L$10000,"&gt;=0.95")</f>
        <v/>
      </c>
      <c r="K40" s="20">
        <f>SUM(C40:J40)</f>
        <v/>
      </c>
      <c r="L40" s="21">
        <f>IFERROR(AVERAGEIFS('Raw Data'!$L$2:$L$10000,'Raw Data'!$R$2:$R$10000,"No",'Raw Data'!$A$2:$A$10000,$C$1,'Raw Data'!$E$2:$E$10000,$C$2,'Raw Data'!$O$2:$O$10000,$B40),"")</f>
        <v/>
      </c>
    </row>
    <row r="41">
      <c r="A41" s="20">
        <f>IFERROR(VLOOKUP($B41,Leaders!$A:$B,2,0),"Not Mapped")</f>
        <v/>
      </c>
      <c r="B41" s="20" t="inlineStr">
        <is>
          <t>Akshay P</t>
        </is>
      </c>
      <c r="C41" s="20">
        <f>COUNTIFS('Raw Data'!$R$2:$R$10000,"No",'Raw Data'!$A$2:$A$10000,$C$1,'Raw Data'!$E$2:$E$10000,$C$2,'Raw Data'!$O$2:$O$10000,$B41,'Raw Data'!$L$2:$L$10000,"&gt;=0",'Raw Data'!$L$2:$L$10000,"&lt;0.2")</f>
        <v/>
      </c>
      <c r="D41" s="20">
        <f>COUNTIFS('Raw Data'!$R$2:$R$10000,"No",'Raw Data'!$A$2:$A$10000,$C$1,'Raw Data'!$E$2:$E$10000,$C$2,'Raw Data'!$O$2:$O$10000,$B41,'Raw Data'!$L$2:$L$10000,"&gt;=0.2",'Raw Data'!$L$2:$L$10000,"&lt;0.4")</f>
        <v/>
      </c>
      <c r="E41" s="20">
        <f>COUNTIFS('Raw Data'!$R$2:$R$10000,"No",'Raw Data'!$A$2:$A$10000,$C$1,'Raw Data'!$E$2:$E$10000,$C$2,'Raw Data'!$O$2:$O$10000,$B41,'Raw Data'!$L$2:$L$10000,"&gt;=0.4",'Raw Data'!$L$2:$L$10000,"&lt;0.5")</f>
        <v/>
      </c>
      <c r="F41" s="20">
        <f>COUNTIFS('Raw Data'!$R$2:$R$10000,"No",'Raw Data'!$A$2:$A$10000,$C$1,'Raw Data'!$E$2:$E$10000,$C$2,'Raw Data'!$O$2:$O$10000,$B41,'Raw Data'!$L$2:$L$10000,"&gt;=0.5",'Raw Data'!$L$2:$L$10000,"&lt;0.6")</f>
        <v/>
      </c>
      <c r="G41" s="20">
        <f>COUNTIFS('Raw Data'!$R$2:$R$10000,"No",'Raw Data'!$A$2:$A$10000,$C$1,'Raw Data'!$E$2:$E$10000,$C$2,'Raw Data'!$O$2:$O$10000,$B41,'Raw Data'!$L$2:$L$10000,"&gt;=0.6",'Raw Data'!$L$2:$L$10000,"&lt;0.7")</f>
        <v/>
      </c>
      <c r="H41" s="20">
        <f>COUNTIFS('Raw Data'!$R$2:$R$10000,"No",'Raw Data'!$A$2:$A$10000,$C$1,'Raw Data'!$E$2:$E$10000,$C$2,'Raw Data'!$O$2:$O$10000,$B41,'Raw Data'!$L$2:$L$10000,"&gt;=0.7",'Raw Data'!$L$2:$L$10000,"&lt;0.85")</f>
        <v/>
      </c>
      <c r="I41" s="20">
        <f>COUNTIFS('Raw Data'!$R$2:$R$10000,"No",'Raw Data'!$A$2:$A$10000,$C$1,'Raw Data'!$E$2:$E$10000,$C$2,'Raw Data'!$O$2:$O$10000,$B41,'Raw Data'!$L$2:$L$10000,"&gt;=0.85",'Raw Data'!$L$2:$L$10000,"&lt;0.95")</f>
        <v/>
      </c>
      <c r="J41" s="20">
        <f>COUNTIFS('Raw Data'!$R$2:$R$10000,"No",'Raw Data'!$A$2:$A$10000,$C$1,'Raw Data'!$E$2:$E$10000,$C$2,'Raw Data'!$O$2:$O$10000,$B41,'Raw Data'!$L$2:$L$10000,"&gt;=0.95")</f>
        <v/>
      </c>
      <c r="K41" s="20">
        <f>SUM(C41:J41)</f>
        <v/>
      </c>
      <c r="L41" s="21">
        <f>IFERROR(AVERAGEIFS('Raw Data'!$L$2:$L$10000,'Raw Data'!$R$2:$R$10000,"No",'Raw Data'!$A$2:$A$10000,$C$1,'Raw Data'!$E$2:$E$10000,$C$2,'Raw Data'!$O$2:$O$10000,$B41),"")</f>
        <v/>
      </c>
    </row>
    <row r="42">
      <c r="A42" s="20">
        <f>IFERROR(VLOOKUP($B42,Leaders!$A:$B,2,0),"Not Mapped")</f>
        <v/>
      </c>
      <c r="B42" s="20" t="inlineStr">
        <is>
          <t>Bangareppa CS</t>
        </is>
      </c>
      <c r="C42" s="20">
        <f>COUNTIFS('Raw Data'!$R$2:$R$10000,"No",'Raw Data'!$A$2:$A$10000,$C$1,'Raw Data'!$E$2:$E$10000,$C$2,'Raw Data'!$O$2:$O$10000,$B42,'Raw Data'!$L$2:$L$10000,"&gt;=0",'Raw Data'!$L$2:$L$10000,"&lt;0.2")</f>
        <v/>
      </c>
      <c r="D42" s="20">
        <f>COUNTIFS('Raw Data'!$R$2:$R$10000,"No",'Raw Data'!$A$2:$A$10000,$C$1,'Raw Data'!$E$2:$E$10000,$C$2,'Raw Data'!$O$2:$O$10000,$B42,'Raw Data'!$L$2:$L$10000,"&gt;=0.2",'Raw Data'!$L$2:$L$10000,"&lt;0.4")</f>
        <v/>
      </c>
      <c r="E42" s="20">
        <f>COUNTIFS('Raw Data'!$R$2:$R$10000,"No",'Raw Data'!$A$2:$A$10000,$C$1,'Raw Data'!$E$2:$E$10000,$C$2,'Raw Data'!$O$2:$O$10000,$B42,'Raw Data'!$L$2:$L$10000,"&gt;=0.4",'Raw Data'!$L$2:$L$10000,"&lt;0.5")</f>
        <v/>
      </c>
      <c r="F42" s="20">
        <f>COUNTIFS('Raw Data'!$R$2:$R$10000,"No",'Raw Data'!$A$2:$A$10000,$C$1,'Raw Data'!$E$2:$E$10000,$C$2,'Raw Data'!$O$2:$O$10000,$B42,'Raw Data'!$L$2:$L$10000,"&gt;=0.5",'Raw Data'!$L$2:$L$10000,"&lt;0.6")</f>
        <v/>
      </c>
      <c r="G42" s="20">
        <f>COUNTIFS('Raw Data'!$R$2:$R$10000,"No",'Raw Data'!$A$2:$A$10000,$C$1,'Raw Data'!$E$2:$E$10000,$C$2,'Raw Data'!$O$2:$O$10000,$B42,'Raw Data'!$L$2:$L$10000,"&gt;=0.6",'Raw Data'!$L$2:$L$10000,"&lt;0.7")</f>
        <v/>
      </c>
      <c r="H42" s="20">
        <f>COUNTIFS('Raw Data'!$R$2:$R$10000,"No",'Raw Data'!$A$2:$A$10000,$C$1,'Raw Data'!$E$2:$E$10000,$C$2,'Raw Data'!$O$2:$O$10000,$B42,'Raw Data'!$L$2:$L$10000,"&gt;=0.7",'Raw Data'!$L$2:$L$10000,"&lt;0.85")</f>
        <v/>
      </c>
      <c r="I42" s="20">
        <f>COUNTIFS('Raw Data'!$R$2:$R$10000,"No",'Raw Data'!$A$2:$A$10000,$C$1,'Raw Data'!$E$2:$E$10000,$C$2,'Raw Data'!$O$2:$O$10000,$B42,'Raw Data'!$L$2:$L$10000,"&gt;=0.85",'Raw Data'!$L$2:$L$10000,"&lt;0.95")</f>
        <v/>
      </c>
      <c r="J42" s="20">
        <f>COUNTIFS('Raw Data'!$R$2:$R$10000,"No",'Raw Data'!$A$2:$A$10000,$C$1,'Raw Data'!$E$2:$E$10000,$C$2,'Raw Data'!$O$2:$O$10000,$B42,'Raw Data'!$L$2:$L$10000,"&gt;=0.95")</f>
        <v/>
      </c>
      <c r="K42" s="20">
        <f>SUM(C42:J42)</f>
        <v/>
      </c>
      <c r="L42" s="21">
        <f>IFERROR(AVERAGEIFS('Raw Data'!$L$2:$L$10000,'Raw Data'!$R$2:$R$10000,"No",'Raw Data'!$A$2:$A$10000,$C$1,'Raw Data'!$E$2:$E$10000,$C$2,'Raw Data'!$O$2:$O$10000,$B42),"")</f>
        <v/>
      </c>
    </row>
    <row r="43">
      <c r="A43" s="20">
        <f>IFERROR(VLOOKUP($B43,Leaders!$A:$B,2,0),"Not Mapped")</f>
        <v/>
      </c>
      <c r="B43" s="20" t="inlineStr">
        <is>
          <t>Majid Kakatikar</t>
        </is>
      </c>
      <c r="C43" s="20">
        <f>COUNTIFS('Raw Data'!$R$2:$R$10000,"No",'Raw Data'!$A$2:$A$10000,$C$1,'Raw Data'!$E$2:$E$10000,$C$2,'Raw Data'!$O$2:$O$10000,$B43,'Raw Data'!$L$2:$L$10000,"&gt;=0",'Raw Data'!$L$2:$L$10000,"&lt;0.2")</f>
        <v/>
      </c>
      <c r="D43" s="20">
        <f>COUNTIFS('Raw Data'!$R$2:$R$10000,"No",'Raw Data'!$A$2:$A$10000,$C$1,'Raw Data'!$E$2:$E$10000,$C$2,'Raw Data'!$O$2:$O$10000,$B43,'Raw Data'!$L$2:$L$10000,"&gt;=0.2",'Raw Data'!$L$2:$L$10000,"&lt;0.4")</f>
        <v/>
      </c>
      <c r="E43" s="20">
        <f>COUNTIFS('Raw Data'!$R$2:$R$10000,"No",'Raw Data'!$A$2:$A$10000,$C$1,'Raw Data'!$E$2:$E$10000,$C$2,'Raw Data'!$O$2:$O$10000,$B43,'Raw Data'!$L$2:$L$10000,"&gt;=0.4",'Raw Data'!$L$2:$L$10000,"&lt;0.5")</f>
        <v/>
      </c>
      <c r="F43" s="20">
        <f>COUNTIFS('Raw Data'!$R$2:$R$10000,"No",'Raw Data'!$A$2:$A$10000,$C$1,'Raw Data'!$E$2:$E$10000,$C$2,'Raw Data'!$O$2:$O$10000,$B43,'Raw Data'!$L$2:$L$10000,"&gt;=0.5",'Raw Data'!$L$2:$L$10000,"&lt;0.6")</f>
        <v/>
      </c>
      <c r="G43" s="20">
        <f>COUNTIFS('Raw Data'!$R$2:$R$10000,"No",'Raw Data'!$A$2:$A$10000,$C$1,'Raw Data'!$E$2:$E$10000,$C$2,'Raw Data'!$O$2:$O$10000,$B43,'Raw Data'!$L$2:$L$10000,"&gt;=0.6",'Raw Data'!$L$2:$L$10000,"&lt;0.7")</f>
        <v/>
      </c>
      <c r="H43" s="20">
        <f>COUNTIFS('Raw Data'!$R$2:$R$10000,"No",'Raw Data'!$A$2:$A$10000,$C$1,'Raw Data'!$E$2:$E$10000,$C$2,'Raw Data'!$O$2:$O$10000,$B43,'Raw Data'!$L$2:$L$10000,"&gt;=0.7",'Raw Data'!$L$2:$L$10000,"&lt;0.85")</f>
        <v/>
      </c>
      <c r="I43" s="20">
        <f>COUNTIFS('Raw Data'!$R$2:$R$10000,"No",'Raw Data'!$A$2:$A$10000,$C$1,'Raw Data'!$E$2:$E$10000,$C$2,'Raw Data'!$O$2:$O$10000,$B43,'Raw Data'!$L$2:$L$10000,"&gt;=0.85",'Raw Data'!$L$2:$L$10000,"&lt;0.95")</f>
        <v/>
      </c>
      <c r="J43" s="20">
        <f>COUNTIFS('Raw Data'!$R$2:$R$10000,"No",'Raw Data'!$A$2:$A$10000,$C$1,'Raw Data'!$E$2:$E$10000,$C$2,'Raw Data'!$O$2:$O$10000,$B43,'Raw Data'!$L$2:$L$10000,"&gt;=0.95")</f>
        <v/>
      </c>
      <c r="K43" s="20">
        <f>SUM(C43:J43)</f>
        <v/>
      </c>
      <c r="L43" s="21">
        <f>IFERROR(AVERAGEIFS('Raw Data'!$L$2:$L$10000,'Raw Data'!$R$2:$R$10000,"No",'Raw Data'!$A$2:$A$10000,$C$1,'Raw Data'!$E$2:$E$10000,$C$2,'Raw Data'!$O$2:$O$10000,$B43),"")</f>
        <v/>
      </c>
    </row>
    <row r="44">
      <c r="A44" s="20">
        <f>IFERROR(VLOOKUP($B44,Leaders!$A:$B,2,0),"Not Mapped")</f>
        <v/>
      </c>
      <c r="B44" s="20" t="inlineStr">
        <is>
          <t>Manoj Kj</t>
        </is>
      </c>
      <c r="C44" s="20">
        <f>COUNTIFS('Raw Data'!$R$2:$R$10000,"No",'Raw Data'!$A$2:$A$10000,$C$1,'Raw Data'!$E$2:$E$10000,$C$2,'Raw Data'!$O$2:$O$10000,$B44,'Raw Data'!$L$2:$L$10000,"&gt;=0",'Raw Data'!$L$2:$L$10000,"&lt;0.2")</f>
        <v/>
      </c>
      <c r="D44" s="20">
        <f>COUNTIFS('Raw Data'!$R$2:$R$10000,"No",'Raw Data'!$A$2:$A$10000,$C$1,'Raw Data'!$E$2:$E$10000,$C$2,'Raw Data'!$O$2:$O$10000,$B44,'Raw Data'!$L$2:$L$10000,"&gt;=0.2",'Raw Data'!$L$2:$L$10000,"&lt;0.4")</f>
        <v/>
      </c>
      <c r="E44" s="20">
        <f>COUNTIFS('Raw Data'!$R$2:$R$10000,"No",'Raw Data'!$A$2:$A$10000,$C$1,'Raw Data'!$E$2:$E$10000,$C$2,'Raw Data'!$O$2:$O$10000,$B44,'Raw Data'!$L$2:$L$10000,"&gt;=0.4",'Raw Data'!$L$2:$L$10000,"&lt;0.5")</f>
        <v/>
      </c>
      <c r="F44" s="20">
        <f>COUNTIFS('Raw Data'!$R$2:$R$10000,"No",'Raw Data'!$A$2:$A$10000,$C$1,'Raw Data'!$E$2:$E$10000,$C$2,'Raw Data'!$O$2:$O$10000,$B44,'Raw Data'!$L$2:$L$10000,"&gt;=0.5",'Raw Data'!$L$2:$L$10000,"&lt;0.6")</f>
        <v/>
      </c>
      <c r="G44" s="20">
        <f>COUNTIFS('Raw Data'!$R$2:$R$10000,"No",'Raw Data'!$A$2:$A$10000,$C$1,'Raw Data'!$E$2:$E$10000,$C$2,'Raw Data'!$O$2:$O$10000,$B44,'Raw Data'!$L$2:$L$10000,"&gt;=0.6",'Raw Data'!$L$2:$L$10000,"&lt;0.7")</f>
        <v/>
      </c>
      <c r="H44" s="20">
        <f>COUNTIFS('Raw Data'!$R$2:$R$10000,"No",'Raw Data'!$A$2:$A$10000,$C$1,'Raw Data'!$E$2:$E$10000,$C$2,'Raw Data'!$O$2:$O$10000,$B44,'Raw Data'!$L$2:$L$10000,"&gt;=0.7",'Raw Data'!$L$2:$L$10000,"&lt;0.85")</f>
        <v/>
      </c>
      <c r="I44" s="20">
        <f>COUNTIFS('Raw Data'!$R$2:$R$10000,"No",'Raw Data'!$A$2:$A$10000,$C$1,'Raw Data'!$E$2:$E$10000,$C$2,'Raw Data'!$O$2:$O$10000,$B44,'Raw Data'!$L$2:$L$10000,"&gt;=0.85",'Raw Data'!$L$2:$L$10000,"&lt;0.95")</f>
        <v/>
      </c>
      <c r="J44" s="20">
        <f>COUNTIFS('Raw Data'!$R$2:$R$10000,"No",'Raw Data'!$A$2:$A$10000,$C$1,'Raw Data'!$E$2:$E$10000,$C$2,'Raw Data'!$O$2:$O$10000,$B44,'Raw Data'!$L$2:$L$10000,"&gt;=0.95")</f>
        <v/>
      </c>
      <c r="K44" s="20">
        <f>SUM(C44:J44)</f>
        <v/>
      </c>
      <c r="L44" s="21">
        <f>IFERROR(AVERAGEIFS('Raw Data'!$L$2:$L$10000,'Raw Data'!$R$2:$R$10000,"No",'Raw Data'!$A$2:$A$10000,$C$1,'Raw Data'!$E$2:$E$10000,$C$2,'Raw Data'!$O$2:$O$10000,$B44),"")</f>
        <v/>
      </c>
    </row>
    <row r="45">
      <c r="A45" s="20">
        <f>IFERROR(VLOOKUP($B45,Leaders!$A:$B,2,0),"Not Mapped")</f>
        <v/>
      </c>
      <c r="B45" s="20" t="inlineStr">
        <is>
          <t>Narasimhamurthy R</t>
        </is>
      </c>
      <c r="C45" s="20">
        <f>COUNTIFS('Raw Data'!$R$2:$R$10000,"No",'Raw Data'!$A$2:$A$10000,$C$1,'Raw Data'!$E$2:$E$10000,$C$2,'Raw Data'!$O$2:$O$10000,$B45,'Raw Data'!$L$2:$L$10000,"&gt;=0",'Raw Data'!$L$2:$L$10000,"&lt;0.2")</f>
        <v/>
      </c>
      <c r="D45" s="20">
        <f>COUNTIFS('Raw Data'!$R$2:$R$10000,"No",'Raw Data'!$A$2:$A$10000,$C$1,'Raw Data'!$E$2:$E$10000,$C$2,'Raw Data'!$O$2:$O$10000,$B45,'Raw Data'!$L$2:$L$10000,"&gt;=0.2",'Raw Data'!$L$2:$L$10000,"&lt;0.4")</f>
        <v/>
      </c>
      <c r="E45" s="20">
        <f>COUNTIFS('Raw Data'!$R$2:$R$10000,"No",'Raw Data'!$A$2:$A$10000,$C$1,'Raw Data'!$E$2:$E$10000,$C$2,'Raw Data'!$O$2:$O$10000,$B45,'Raw Data'!$L$2:$L$10000,"&gt;=0.4",'Raw Data'!$L$2:$L$10000,"&lt;0.5")</f>
        <v/>
      </c>
      <c r="F45" s="20">
        <f>COUNTIFS('Raw Data'!$R$2:$R$10000,"No",'Raw Data'!$A$2:$A$10000,$C$1,'Raw Data'!$E$2:$E$10000,$C$2,'Raw Data'!$O$2:$O$10000,$B45,'Raw Data'!$L$2:$L$10000,"&gt;=0.5",'Raw Data'!$L$2:$L$10000,"&lt;0.6")</f>
        <v/>
      </c>
      <c r="G45" s="20">
        <f>COUNTIFS('Raw Data'!$R$2:$R$10000,"No",'Raw Data'!$A$2:$A$10000,$C$1,'Raw Data'!$E$2:$E$10000,$C$2,'Raw Data'!$O$2:$O$10000,$B45,'Raw Data'!$L$2:$L$10000,"&gt;=0.6",'Raw Data'!$L$2:$L$10000,"&lt;0.7")</f>
        <v/>
      </c>
      <c r="H45" s="20">
        <f>COUNTIFS('Raw Data'!$R$2:$R$10000,"No",'Raw Data'!$A$2:$A$10000,$C$1,'Raw Data'!$E$2:$E$10000,$C$2,'Raw Data'!$O$2:$O$10000,$B45,'Raw Data'!$L$2:$L$10000,"&gt;=0.7",'Raw Data'!$L$2:$L$10000,"&lt;0.85")</f>
        <v/>
      </c>
      <c r="I45" s="20">
        <f>COUNTIFS('Raw Data'!$R$2:$R$10000,"No",'Raw Data'!$A$2:$A$10000,$C$1,'Raw Data'!$E$2:$E$10000,$C$2,'Raw Data'!$O$2:$O$10000,$B45,'Raw Data'!$L$2:$L$10000,"&gt;=0.85",'Raw Data'!$L$2:$L$10000,"&lt;0.95")</f>
        <v/>
      </c>
      <c r="J45" s="20">
        <f>COUNTIFS('Raw Data'!$R$2:$R$10000,"No",'Raw Data'!$A$2:$A$10000,$C$1,'Raw Data'!$E$2:$E$10000,$C$2,'Raw Data'!$O$2:$O$10000,$B45,'Raw Data'!$L$2:$L$10000,"&gt;=0.95")</f>
        <v/>
      </c>
      <c r="K45" s="20">
        <f>SUM(C45:J45)</f>
        <v/>
      </c>
      <c r="L45" s="21">
        <f>IFERROR(AVERAGEIFS('Raw Data'!$L$2:$L$10000,'Raw Data'!$R$2:$R$10000,"No",'Raw Data'!$A$2:$A$10000,$C$1,'Raw Data'!$E$2:$E$10000,$C$2,'Raw Data'!$O$2:$O$10000,$B45),"")</f>
        <v/>
      </c>
    </row>
    <row r="46">
      <c r="A46" s="20">
        <f>IFERROR(VLOOKUP($B46,Leaders!$A:$B,2,0),"Not Mapped")</f>
        <v/>
      </c>
      <c r="B46" s="20" t="inlineStr">
        <is>
          <t>Ravishankar gowda</t>
        </is>
      </c>
      <c r="C46" s="20">
        <f>COUNTIFS('Raw Data'!$R$2:$R$10000,"No",'Raw Data'!$A$2:$A$10000,$C$1,'Raw Data'!$E$2:$E$10000,$C$2,'Raw Data'!$O$2:$O$10000,$B46,'Raw Data'!$L$2:$L$10000,"&gt;=0",'Raw Data'!$L$2:$L$10000,"&lt;0.2")</f>
        <v/>
      </c>
      <c r="D46" s="20">
        <f>COUNTIFS('Raw Data'!$R$2:$R$10000,"No",'Raw Data'!$A$2:$A$10000,$C$1,'Raw Data'!$E$2:$E$10000,$C$2,'Raw Data'!$O$2:$O$10000,$B46,'Raw Data'!$L$2:$L$10000,"&gt;=0.2",'Raw Data'!$L$2:$L$10000,"&lt;0.4")</f>
        <v/>
      </c>
      <c r="E46" s="20">
        <f>COUNTIFS('Raw Data'!$R$2:$R$10000,"No",'Raw Data'!$A$2:$A$10000,$C$1,'Raw Data'!$E$2:$E$10000,$C$2,'Raw Data'!$O$2:$O$10000,$B46,'Raw Data'!$L$2:$L$10000,"&gt;=0.4",'Raw Data'!$L$2:$L$10000,"&lt;0.5")</f>
        <v/>
      </c>
      <c r="F46" s="20">
        <f>COUNTIFS('Raw Data'!$R$2:$R$10000,"No",'Raw Data'!$A$2:$A$10000,$C$1,'Raw Data'!$E$2:$E$10000,$C$2,'Raw Data'!$O$2:$O$10000,$B46,'Raw Data'!$L$2:$L$10000,"&gt;=0.5",'Raw Data'!$L$2:$L$10000,"&lt;0.6")</f>
        <v/>
      </c>
      <c r="G46" s="20">
        <f>COUNTIFS('Raw Data'!$R$2:$R$10000,"No",'Raw Data'!$A$2:$A$10000,$C$1,'Raw Data'!$E$2:$E$10000,$C$2,'Raw Data'!$O$2:$O$10000,$B46,'Raw Data'!$L$2:$L$10000,"&gt;=0.6",'Raw Data'!$L$2:$L$10000,"&lt;0.7")</f>
        <v/>
      </c>
      <c r="H46" s="20">
        <f>COUNTIFS('Raw Data'!$R$2:$R$10000,"No",'Raw Data'!$A$2:$A$10000,$C$1,'Raw Data'!$E$2:$E$10000,$C$2,'Raw Data'!$O$2:$O$10000,$B46,'Raw Data'!$L$2:$L$10000,"&gt;=0.7",'Raw Data'!$L$2:$L$10000,"&lt;0.85")</f>
        <v/>
      </c>
      <c r="I46" s="20">
        <f>COUNTIFS('Raw Data'!$R$2:$R$10000,"No",'Raw Data'!$A$2:$A$10000,$C$1,'Raw Data'!$E$2:$E$10000,$C$2,'Raw Data'!$O$2:$O$10000,$B46,'Raw Data'!$L$2:$L$10000,"&gt;=0.85",'Raw Data'!$L$2:$L$10000,"&lt;0.95")</f>
        <v/>
      </c>
      <c r="J46" s="20">
        <f>COUNTIFS('Raw Data'!$R$2:$R$10000,"No",'Raw Data'!$A$2:$A$10000,$C$1,'Raw Data'!$E$2:$E$10000,$C$2,'Raw Data'!$O$2:$O$10000,$B46,'Raw Data'!$L$2:$L$10000,"&gt;=0.95")</f>
        <v/>
      </c>
      <c r="K46" s="20">
        <f>SUM(C46:J46)</f>
        <v/>
      </c>
      <c r="L46" s="21">
        <f>IFERROR(AVERAGEIFS('Raw Data'!$L$2:$L$10000,'Raw Data'!$R$2:$R$10000,"No",'Raw Data'!$A$2:$A$10000,$C$1,'Raw Data'!$E$2:$E$10000,$C$2,'Raw Data'!$O$2:$O$10000,$B46),"")</f>
        <v/>
      </c>
    </row>
    <row r="47">
      <c r="A47" s="20">
        <f>IFERROR(VLOOKUP($B47,Leaders!$A:$B,2,0),"Not Mapped")</f>
        <v/>
      </c>
      <c r="B47" s="20" t="inlineStr">
        <is>
          <t>Santhosha M</t>
        </is>
      </c>
      <c r="C47" s="20">
        <f>COUNTIFS('Raw Data'!$R$2:$R$10000,"No",'Raw Data'!$A$2:$A$10000,$C$1,'Raw Data'!$E$2:$E$10000,$C$2,'Raw Data'!$O$2:$O$10000,$B47,'Raw Data'!$L$2:$L$10000,"&gt;=0",'Raw Data'!$L$2:$L$10000,"&lt;0.2")</f>
        <v/>
      </c>
      <c r="D47" s="20">
        <f>COUNTIFS('Raw Data'!$R$2:$R$10000,"No",'Raw Data'!$A$2:$A$10000,$C$1,'Raw Data'!$E$2:$E$10000,$C$2,'Raw Data'!$O$2:$O$10000,$B47,'Raw Data'!$L$2:$L$10000,"&gt;=0.2",'Raw Data'!$L$2:$L$10000,"&lt;0.4")</f>
        <v/>
      </c>
      <c r="E47" s="20">
        <f>COUNTIFS('Raw Data'!$R$2:$R$10000,"No",'Raw Data'!$A$2:$A$10000,$C$1,'Raw Data'!$E$2:$E$10000,$C$2,'Raw Data'!$O$2:$O$10000,$B47,'Raw Data'!$L$2:$L$10000,"&gt;=0.4",'Raw Data'!$L$2:$L$10000,"&lt;0.5")</f>
        <v/>
      </c>
      <c r="F47" s="20">
        <f>COUNTIFS('Raw Data'!$R$2:$R$10000,"No",'Raw Data'!$A$2:$A$10000,$C$1,'Raw Data'!$E$2:$E$10000,$C$2,'Raw Data'!$O$2:$O$10000,$B47,'Raw Data'!$L$2:$L$10000,"&gt;=0.5",'Raw Data'!$L$2:$L$10000,"&lt;0.6")</f>
        <v/>
      </c>
      <c r="G47" s="20">
        <f>COUNTIFS('Raw Data'!$R$2:$R$10000,"No",'Raw Data'!$A$2:$A$10000,$C$1,'Raw Data'!$E$2:$E$10000,$C$2,'Raw Data'!$O$2:$O$10000,$B47,'Raw Data'!$L$2:$L$10000,"&gt;=0.6",'Raw Data'!$L$2:$L$10000,"&lt;0.7")</f>
        <v/>
      </c>
      <c r="H47" s="20">
        <f>COUNTIFS('Raw Data'!$R$2:$R$10000,"No",'Raw Data'!$A$2:$A$10000,$C$1,'Raw Data'!$E$2:$E$10000,$C$2,'Raw Data'!$O$2:$O$10000,$B47,'Raw Data'!$L$2:$L$10000,"&gt;=0.7",'Raw Data'!$L$2:$L$10000,"&lt;0.85")</f>
        <v/>
      </c>
      <c r="I47" s="20">
        <f>COUNTIFS('Raw Data'!$R$2:$R$10000,"No",'Raw Data'!$A$2:$A$10000,$C$1,'Raw Data'!$E$2:$E$10000,$C$2,'Raw Data'!$O$2:$O$10000,$B47,'Raw Data'!$L$2:$L$10000,"&gt;=0.85",'Raw Data'!$L$2:$L$10000,"&lt;0.95")</f>
        <v/>
      </c>
      <c r="J47" s="20">
        <f>COUNTIFS('Raw Data'!$R$2:$R$10000,"No",'Raw Data'!$A$2:$A$10000,$C$1,'Raw Data'!$E$2:$E$10000,$C$2,'Raw Data'!$O$2:$O$10000,$B47,'Raw Data'!$L$2:$L$10000,"&gt;=0.95")</f>
        <v/>
      </c>
      <c r="K47" s="20">
        <f>SUM(C47:J47)</f>
        <v/>
      </c>
      <c r="L47" s="21">
        <f>IFERROR(AVERAGEIFS('Raw Data'!$L$2:$L$10000,'Raw Data'!$R$2:$R$10000,"No",'Raw Data'!$A$2:$A$10000,$C$1,'Raw Data'!$E$2:$E$10000,$C$2,'Raw Data'!$O$2:$O$10000,$B47),"")</f>
        <v/>
      </c>
    </row>
    <row r="48">
      <c r="A48" s="20">
        <f>IFERROR(VLOOKUP($B48,Leaders!$A:$B,2,0),"Not Mapped")</f>
        <v/>
      </c>
      <c r="B48" s="20" t="inlineStr">
        <is>
          <t>John Britto</t>
        </is>
      </c>
      <c r="C48" s="20">
        <f>COUNTIFS('Raw Data'!$R$2:$R$10000,"No",'Raw Data'!$A$2:$A$10000,$C$1,'Raw Data'!$E$2:$E$10000,$C$2,'Raw Data'!$O$2:$O$10000,$B48,'Raw Data'!$L$2:$L$10000,"&gt;=0",'Raw Data'!$L$2:$L$10000,"&lt;0.2")</f>
        <v/>
      </c>
      <c r="D48" s="20">
        <f>COUNTIFS('Raw Data'!$R$2:$R$10000,"No",'Raw Data'!$A$2:$A$10000,$C$1,'Raw Data'!$E$2:$E$10000,$C$2,'Raw Data'!$O$2:$O$10000,$B48,'Raw Data'!$L$2:$L$10000,"&gt;=0.2",'Raw Data'!$L$2:$L$10000,"&lt;0.4")</f>
        <v/>
      </c>
      <c r="E48" s="20">
        <f>COUNTIFS('Raw Data'!$R$2:$R$10000,"No",'Raw Data'!$A$2:$A$10000,$C$1,'Raw Data'!$E$2:$E$10000,$C$2,'Raw Data'!$O$2:$O$10000,$B48,'Raw Data'!$L$2:$L$10000,"&gt;=0.4",'Raw Data'!$L$2:$L$10000,"&lt;0.5")</f>
        <v/>
      </c>
      <c r="F48" s="20">
        <f>COUNTIFS('Raw Data'!$R$2:$R$10000,"No",'Raw Data'!$A$2:$A$10000,$C$1,'Raw Data'!$E$2:$E$10000,$C$2,'Raw Data'!$O$2:$O$10000,$B48,'Raw Data'!$L$2:$L$10000,"&gt;=0.5",'Raw Data'!$L$2:$L$10000,"&lt;0.6")</f>
        <v/>
      </c>
      <c r="G48" s="20">
        <f>COUNTIFS('Raw Data'!$R$2:$R$10000,"No",'Raw Data'!$A$2:$A$10000,$C$1,'Raw Data'!$E$2:$E$10000,$C$2,'Raw Data'!$O$2:$O$10000,$B48,'Raw Data'!$L$2:$L$10000,"&gt;=0.6",'Raw Data'!$L$2:$L$10000,"&lt;0.7")</f>
        <v/>
      </c>
      <c r="H48" s="20">
        <f>COUNTIFS('Raw Data'!$R$2:$R$10000,"No",'Raw Data'!$A$2:$A$10000,$C$1,'Raw Data'!$E$2:$E$10000,$C$2,'Raw Data'!$O$2:$O$10000,$B48,'Raw Data'!$L$2:$L$10000,"&gt;=0.7",'Raw Data'!$L$2:$L$10000,"&lt;0.85")</f>
        <v/>
      </c>
      <c r="I48" s="20">
        <f>COUNTIFS('Raw Data'!$R$2:$R$10000,"No",'Raw Data'!$A$2:$A$10000,$C$1,'Raw Data'!$E$2:$E$10000,$C$2,'Raw Data'!$O$2:$O$10000,$B48,'Raw Data'!$L$2:$L$10000,"&gt;=0.85",'Raw Data'!$L$2:$L$10000,"&lt;0.95")</f>
        <v/>
      </c>
      <c r="J48" s="20">
        <f>COUNTIFS('Raw Data'!$R$2:$R$10000,"No",'Raw Data'!$A$2:$A$10000,$C$1,'Raw Data'!$E$2:$E$10000,$C$2,'Raw Data'!$O$2:$O$10000,$B48,'Raw Data'!$L$2:$L$10000,"&gt;=0.95")</f>
        <v/>
      </c>
      <c r="K48" s="20">
        <f>SUM(C48:J48)</f>
        <v/>
      </c>
      <c r="L48" s="21">
        <f>IFERROR(AVERAGEIFS('Raw Data'!$L$2:$L$10000,'Raw Data'!$R$2:$R$10000,"No",'Raw Data'!$A$2:$A$10000,$C$1,'Raw Data'!$E$2:$E$10000,$C$2,'Raw Data'!$O$2:$O$10000,$B48),"")</f>
        <v/>
      </c>
    </row>
    <row r="49">
      <c r="A49" s="20">
        <f>IFERROR(VLOOKUP($B49,Leaders!$A:$B,2,0),"Not Mapped")</f>
        <v/>
      </c>
      <c r="B49" s="20" t="inlineStr">
        <is>
          <t>Arun Raj</t>
        </is>
      </c>
      <c r="C49" s="20">
        <f>COUNTIFS('Raw Data'!$R$2:$R$10000,"No",'Raw Data'!$A$2:$A$10000,$C$1,'Raw Data'!$E$2:$E$10000,$C$2,'Raw Data'!$O$2:$O$10000,$B49,'Raw Data'!$L$2:$L$10000,"&gt;=0",'Raw Data'!$L$2:$L$10000,"&lt;0.2")</f>
        <v/>
      </c>
      <c r="D49" s="20">
        <f>COUNTIFS('Raw Data'!$R$2:$R$10000,"No",'Raw Data'!$A$2:$A$10000,$C$1,'Raw Data'!$E$2:$E$10000,$C$2,'Raw Data'!$O$2:$O$10000,$B49,'Raw Data'!$L$2:$L$10000,"&gt;=0.2",'Raw Data'!$L$2:$L$10000,"&lt;0.4")</f>
        <v/>
      </c>
      <c r="E49" s="20">
        <f>COUNTIFS('Raw Data'!$R$2:$R$10000,"No",'Raw Data'!$A$2:$A$10000,$C$1,'Raw Data'!$E$2:$E$10000,$C$2,'Raw Data'!$O$2:$O$10000,$B49,'Raw Data'!$L$2:$L$10000,"&gt;=0.4",'Raw Data'!$L$2:$L$10000,"&lt;0.5")</f>
        <v/>
      </c>
      <c r="F49" s="20">
        <f>COUNTIFS('Raw Data'!$R$2:$R$10000,"No",'Raw Data'!$A$2:$A$10000,$C$1,'Raw Data'!$E$2:$E$10000,$C$2,'Raw Data'!$O$2:$O$10000,$B49,'Raw Data'!$L$2:$L$10000,"&gt;=0.5",'Raw Data'!$L$2:$L$10000,"&lt;0.6")</f>
        <v/>
      </c>
      <c r="G49" s="20">
        <f>COUNTIFS('Raw Data'!$R$2:$R$10000,"No",'Raw Data'!$A$2:$A$10000,$C$1,'Raw Data'!$E$2:$E$10000,$C$2,'Raw Data'!$O$2:$O$10000,$B49,'Raw Data'!$L$2:$L$10000,"&gt;=0.6",'Raw Data'!$L$2:$L$10000,"&lt;0.7")</f>
        <v/>
      </c>
      <c r="H49" s="20">
        <f>COUNTIFS('Raw Data'!$R$2:$R$10000,"No",'Raw Data'!$A$2:$A$10000,$C$1,'Raw Data'!$E$2:$E$10000,$C$2,'Raw Data'!$O$2:$O$10000,$B49,'Raw Data'!$L$2:$L$10000,"&gt;=0.7",'Raw Data'!$L$2:$L$10000,"&lt;0.85")</f>
        <v/>
      </c>
      <c r="I49" s="20">
        <f>COUNTIFS('Raw Data'!$R$2:$R$10000,"No",'Raw Data'!$A$2:$A$10000,$C$1,'Raw Data'!$E$2:$E$10000,$C$2,'Raw Data'!$O$2:$O$10000,$B49,'Raw Data'!$L$2:$L$10000,"&gt;=0.85",'Raw Data'!$L$2:$L$10000,"&lt;0.95")</f>
        <v/>
      </c>
      <c r="J49" s="20">
        <f>COUNTIFS('Raw Data'!$R$2:$R$10000,"No",'Raw Data'!$A$2:$A$10000,$C$1,'Raw Data'!$E$2:$E$10000,$C$2,'Raw Data'!$O$2:$O$10000,$B49,'Raw Data'!$L$2:$L$10000,"&gt;=0.95")</f>
        <v/>
      </c>
      <c r="K49" s="20">
        <f>SUM(C49:J49)</f>
        <v/>
      </c>
      <c r="L49" s="21">
        <f>IFERROR(AVERAGEIFS('Raw Data'!$L$2:$L$10000,'Raw Data'!$R$2:$R$10000,"No",'Raw Data'!$A$2:$A$10000,$C$1,'Raw Data'!$E$2:$E$10000,$C$2,'Raw Data'!$O$2:$O$10000,$B49),"")</f>
        <v/>
      </c>
    </row>
    <row r="50">
      <c r="A50" s="20">
        <f>IFERROR(VLOOKUP($B50,Leaders!$A:$B,2,0),"Not Mapped")</f>
        <v/>
      </c>
      <c r="B50" s="20" t="inlineStr">
        <is>
          <t>Balaji G</t>
        </is>
      </c>
      <c r="C50" s="20">
        <f>COUNTIFS('Raw Data'!$R$2:$R$10000,"No",'Raw Data'!$A$2:$A$10000,$C$1,'Raw Data'!$E$2:$E$10000,$C$2,'Raw Data'!$O$2:$O$10000,$B50,'Raw Data'!$L$2:$L$10000,"&gt;=0",'Raw Data'!$L$2:$L$10000,"&lt;0.2")</f>
        <v/>
      </c>
      <c r="D50" s="20">
        <f>COUNTIFS('Raw Data'!$R$2:$R$10000,"No",'Raw Data'!$A$2:$A$10000,$C$1,'Raw Data'!$E$2:$E$10000,$C$2,'Raw Data'!$O$2:$O$10000,$B50,'Raw Data'!$L$2:$L$10000,"&gt;=0.2",'Raw Data'!$L$2:$L$10000,"&lt;0.4")</f>
        <v/>
      </c>
      <c r="E50" s="20">
        <f>COUNTIFS('Raw Data'!$R$2:$R$10000,"No",'Raw Data'!$A$2:$A$10000,$C$1,'Raw Data'!$E$2:$E$10000,$C$2,'Raw Data'!$O$2:$O$10000,$B50,'Raw Data'!$L$2:$L$10000,"&gt;=0.4",'Raw Data'!$L$2:$L$10000,"&lt;0.5")</f>
        <v/>
      </c>
      <c r="F50" s="20">
        <f>COUNTIFS('Raw Data'!$R$2:$R$10000,"No",'Raw Data'!$A$2:$A$10000,$C$1,'Raw Data'!$E$2:$E$10000,$C$2,'Raw Data'!$O$2:$O$10000,$B50,'Raw Data'!$L$2:$L$10000,"&gt;=0.5",'Raw Data'!$L$2:$L$10000,"&lt;0.6")</f>
        <v/>
      </c>
      <c r="G50" s="20">
        <f>COUNTIFS('Raw Data'!$R$2:$R$10000,"No",'Raw Data'!$A$2:$A$10000,$C$1,'Raw Data'!$E$2:$E$10000,$C$2,'Raw Data'!$O$2:$O$10000,$B50,'Raw Data'!$L$2:$L$10000,"&gt;=0.6",'Raw Data'!$L$2:$L$10000,"&lt;0.7")</f>
        <v/>
      </c>
      <c r="H50" s="20">
        <f>COUNTIFS('Raw Data'!$R$2:$R$10000,"No",'Raw Data'!$A$2:$A$10000,$C$1,'Raw Data'!$E$2:$E$10000,$C$2,'Raw Data'!$O$2:$O$10000,$B50,'Raw Data'!$L$2:$L$10000,"&gt;=0.7",'Raw Data'!$L$2:$L$10000,"&lt;0.85")</f>
        <v/>
      </c>
      <c r="I50" s="20">
        <f>COUNTIFS('Raw Data'!$R$2:$R$10000,"No",'Raw Data'!$A$2:$A$10000,$C$1,'Raw Data'!$E$2:$E$10000,$C$2,'Raw Data'!$O$2:$O$10000,$B50,'Raw Data'!$L$2:$L$10000,"&gt;=0.85",'Raw Data'!$L$2:$L$10000,"&lt;0.95")</f>
        <v/>
      </c>
      <c r="J50" s="20">
        <f>COUNTIFS('Raw Data'!$R$2:$R$10000,"No",'Raw Data'!$A$2:$A$10000,$C$1,'Raw Data'!$E$2:$E$10000,$C$2,'Raw Data'!$O$2:$O$10000,$B50,'Raw Data'!$L$2:$L$10000,"&gt;=0.95")</f>
        <v/>
      </c>
      <c r="K50" s="20">
        <f>SUM(C50:J50)</f>
        <v/>
      </c>
      <c r="L50" s="21">
        <f>IFERROR(AVERAGEIFS('Raw Data'!$L$2:$L$10000,'Raw Data'!$R$2:$R$10000,"No",'Raw Data'!$A$2:$A$10000,$C$1,'Raw Data'!$E$2:$E$10000,$C$2,'Raw Data'!$O$2:$O$10000,$B50),"")</f>
        <v/>
      </c>
    </row>
    <row r="51">
      <c r="A51" s="20">
        <f>IFERROR(VLOOKUP($B51,Leaders!$A:$B,2,0),"Not Mapped")</f>
        <v/>
      </c>
      <c r="B51" s="20" t="inlineStr">
        <is>
          <t>Basil Scariya</t>
        </is>
      </c>
      <c r="C51" s="20">
        <f>COUNTIFS('Raw Data'!$R$2:$R$10000,"No",'Raw Data'!$A$2:$A$10000,$C$1,'Raw Data'!$E$2:$E$10000,$C$2,'Raw Data'!$O$2:$O$10000,$B51,'Raw Data'!$L$2:$L$10000,"&gt;=0",'Raw Data'!$L$2:$L$10000,"&lt;0.2")</f>
        <v/>
      </c>
      <c r="D51" s="20">
        <f>COUNTIFS('Raw Data'!$R$2:$R$10000,"No",'Raw Data'!$A$2:$A$10000,$C$1,'Raw Data'!$E$2:$E$10000,$C$2,'Raw Data'!$O$2:$O$10000,$B51,'Raw Data'!$L$2:$L$10000,"&gt;=0.2",'Raw Data'!$L$2:$L$10000,"&lt;0.4")</f>
        <v/>
      </c>
      <c r="E51" s="20">
        <f>COUNTIFS('Raw Data'!$R$2:$R$10000,"No",'Raw Data'!$A$2:$A$10000,$C$1,'Raw Data'!$E$2:$E$10000,$C$2,'Raw Data'!$O$2:$O$10000,$B51,'Raw Data'!$L$2:$L$10000,"&gt;=0.4",'Raw Data'!$L$2:$L$10000,"&lt;0.5")</f>
        <v/>
      </c>
      <c r="F51" s="20">
        <f>COUNTIFS('Raw Data'!$R$2:$R$10000,"No",'Raw Data'!$A$2:$A$10000,$C$1,'Raw Data'!$E$2:$E$10000,$C$2,'Raw Data'!$O$2:$O$10000,$B51,'Raw Data'!$L$2:$L$10000,"&gt;=0.5",'Raw Data'!$L$2:$L$10000,"&lt;0.6")</f>
        <v/>
      </c>
      <c r="G51" s="20">
        <f>COUNTIFS('Raw Data'!$R$2:$R$10000,"No",'Raw Data'!$A$2:$A$10000,$C$1,'Raw Data'!$E$2:$E$10000,$C$2,'Raw Data'!$O$2:$O$10000,$B51,'Raw Data'!$L$2:$L$10000,"&gt;=0.6",'Raw Data'!$L$2:$L$10000,"&lt;0.7")</f>
        <v/>
      </c>
      <c r="H51" s="20">
        <f>COUNTIFS('Raw Data'!$R$2:$R$10000,"No",'Raw Data'!$A$2:$A$10000,$C$1,'Raw Data'!$E$2:$E$10000,$C$2,'Raw Data'!$O$2:$O$10000,$B51,'Raw Data'!$L$2:$L$10000,"&gt;=0.7",'Raw Data'!$L$2:$L$10000,"&lt;0.85")</f>
        <v/>
      </c>
      <c r="I51" s="20">
        <f>COUNTIFS('Raw Data'!$R$2:$R$10000,"No",'Raw Data'!$A$2:$A$10000,$C$1,'Raw Data'!$E$2:$E$10000,$C$2,'Raw Data'!$O$2:$O$10000,$B51,'Raw Data'!$L$2:$L$10000,"&gt;=0.85",'Raw Data'!$L$2:$L$10000,"&lt;0.95")</f>
        <v/>
      </c>
      <c r="J51" s="20">
        <f>COUNTIFS('Raw Data'!$R$2:$R$10000,"No",'Raw Data'!$A$2:$A$10000,$C$1,'Raw Data'!$E$2:$E$10000,$C$2,'Raw Data'!$O$2:$O$10000,$B51,'Raw Data'!$L$2:$L$10000,"&gt;=0.95")</f>
        <v/>
      </c>
      <c r="K51" s="20">
        <f>SUM(C51:J51)</f>
        <v/>
      </c>
      <c r="L51" s="21">
        <f>IFERROR(AVERAGEIFS('Raw Data'!$L$2:$L$10000,'Raw Data'!$R$2:$R$10000,"No",'Raw Data'!$A$2:$A$10000,$C$1,'Raw Data'!$E$2:$E$10000,$C$2,'Raw Data'!$O$2:$O$10000,$B51),"")</f>
        <v/>
      </c>
    </row>
    <row r="52">
      <c r="A52" s="20">
        <f>IFERROR(VLOOKUP($B52,Leaders!$A:$B,2,0),"Not Mapped")</f>
        <v/>
      </c>
      <c r="B52" s="20" t="inlineStr">
        <is>
          <t>Keshav G</t>
        </is>
      </c>
      <c r="C52" s="20">
        <f>COUNTIFS('Raw Data'!$R$2:$R$10000,"No",'Raw Data'!$A$2:$A$10000,$C$1,'Raw Data'!$E$2:$E$10000,$C$2,'Raw Data'!$O$2:$O$10000,$B52,'Raw Data'!$L$2:$L$10000,"&gt;=0",'Raw Data'!$L$2:$L$10000,"&lt;0.2")</f>
        <v/>
      </c>
      <c r="D52" s="20">
        <f>COUNTIFS('Raw Data'!$R$2:$R$10000,"No",'Raw Data'!$A$2:$A$10000,$C$1,'Raw Data'!$E$2:$E$10000,$C$2,'Raw Data'!$O$2:$O$10000,$B52,'Raw Data'!$L$2:$L$10000,"&gt;=0.2",'Raw Data'!$L$2:$L$10000,"&lt;0.4")</f>
        <v/>
      </c>
      <c r="E52" s="20">
        <f>COUNTIFS('Raw Data'!$R$2:$R$10000,"No",'Raw Data'!$A$2:$A$10000,$C$1,'Raw Data'!$E$2:$E$10000,$C$2,'Raw Data'!$O$2:$O$10000,$B52,'Raw Data'!$L$2:$L$10000,"&gt;=0.4",'Raw Data'!$L$2:$L$10000,"&lt;0.5")</f>
        <v/>
      </c>
      <c r="F52" s="20">
        <f>COUNTIFS('Raw Data'!$R$2:$R$10000,"No",'Raw Data'!$A$2:$A$10000,$C$1,'Raw Data'!$E$2:$E$10000,$C$2,'Raw Data'!$O$2:$O$10000,$B52,'Raw Data'!$L$2:$L$10000,"&gt;=0.5",'Raw Data'!$L$2:$L$10000,"&lt;0.6")</f>
        <v/>
      </c>
      <c r="G52" s="20">
        <f>COUNTIFS('Raw Data'!$R$2:$R$10000,"No",'Raw Data'!$A$2:$A$10000,$C$1,'Raw Data'!$E$2:$E$10000,$C$2,'Raw Data'!$O$2:$O$10000,$B52,'Raw Data'!$L$2:$L$10000,"&gt;=0.6",'Raw Data'!$L$2:$L$10000,"&lt;0.7")</f>
        <v/>
      </c>
      <c r="H52" s="20">
        <f>COUNTIFS('Raw Data'!$R$2:$R$10000,"No",'Raw Data'!$A$2:$A$10000,$C$1,'Raw Data'!$E$2:$E$10000,$C$2,'Raw Data'!$O$2:$O$10000,$B52,'Raw Data'!$L$2:$L$10000,"&gt;=0.7",'Raw Data'!$L$2:$L$10000,"&lt;0.85")</f>
        <v/>
      </c>
      <c r="I52" s="20">
        <f>COUNTIFS('Raw Data'!$R$2:$R$10000,"No",'Raw Data'!$A$2:$A$10000,$C$1,'Raw Data'!$E$2:$E$10000,$C$2,'Raw Data'!$O$2:$O$10000,$B52,'Raw Data'!$L$2:$L$10000,"&gt;=0.85",'Raw Data'!$L$2:$L$10000,"&lt;0.95")</f>
        <v/>
      </c>
      <c r="J52" s="20">
        <f>COUNTIFS('Raw Data'!$R$2:$R$10000,"No",'Raw Data'!$A$2:$A$10000,$C$1,'Raw Data'!$E$2:$E$10000,$C$2,'Raw Data'!$O$2:$O$10000,$B52,'Raw Data'!$L$2:$L$10000,"&gt;=0.95")</f>
        <v/>
      </c>
      <c r="K52" s="20">
        <f>SUM(C52:J52)</f>
        <v/>
      </c>
      <c r="L52" s="21">
        <f>IFERROR(AVERAGEIFS('Raw Data'!$L$2:$L$10000,'Raw Data'!$R$2:$R$10000,"No",'Raw Data'!$A$2:$A$10000,$C$1,'Raw Data'!$E$2:$E$10000,$C$2,'Raw Data'!$O$2:$O$10000,$B52),"")</f>
        <v/>
      </c>
    </row>
    <row r="53">
      <c r="A53" s="20">
        <f>IFERROR(VLOOKUP($B53,Leaders!$A:$B,2,0),"Not Mapped")</f>
        <v/>
      </c>
      <c r="B53" s="20" t="inlineStr">
        <is>
          <t>Rizwan Ahmed</t>
        </is>
      </c>
      <c r="C53" s="20">
        <f>COUNTIFS('Raw Data'!$R$2:$R$10000,"No",'Raw Data'!$A$2:$A$10000,$C$1,'Raw Data'!$E$2:$E$10000,$C$2,'Raw Data'!$O$2:$O$10000,$B53,'Raw Data'!$L$2:$L$10000,"&gt;=0",'Raw Data'!$L$2:$L$10000,"&lt;0.2")</f>
        <v/>
      </c>
      <c r="D53" s="20">
        <f>COUNTIFS('Raw Data'!$R$2:$R$10000,"No",'Raw Data'!$A$2:$A$10000,$C$1,'Raw Data'!$E$2:$E$10000,$C$2,'Raw Data'!$O$2:$O$10000,$B53,'Raw Data'!$L$2:$L$10000,"&gt;=0.2",'Raw Data'!$L$2:$L$10000,"&lt;0.4")</f>
        <v/>
      </c>
      <c r="E53" s="20">
        <f>COUNTIFS('Raw Data'!$R$2:$R$10000,"No",'Raw Data'!$A$2:$A$10000,$C$1,'Raw Data'!$E$2:$E$10000,$C$2,'Raw Data'!$O$2:$O$10000,$B53,'Raw Data'!$L$2:$L$10000,"&gt;=0.4",'Raw Data'!$L$2:$L$10000,"&lt;0.5")</f>
        <v/>
      </c>
      <c r="F53" s="20">
        <f>COUNTIFS('Raw Data'!$R$2:$R$10000,"No",'Raw Data'!$A$2:$A$10000,$C$1,'Raw Data'!$E$2:$E$10000,$C$2,'Raw Data'!$O$2:$O$10000,$B53,'Raw Data'!$L$2:$L$10000,"&gt;=0.5",'Raw Data'!$L$2:$L$10000,"&lt;0.6")</f>
        <v/>
      </c>
      <c r="G53" s="20">
        <f>COUNTIFS('Raw Data'!$R$2:$R$10000,"No",'Raw Data'!$A$2:$A$10000,$C$1,'Raw Data'!$E$2:$E$10000,$C$2,'Raw Data'!$O$2:$O$10000,$B53,'Raw Data'!$L$2:$L$10000,"&gt;=0.6",'Raw Data'!$L$2:$L$10000,"&lt;0.7")</f>
        <v/>
      </c>
      <c r="H53" s="20">
        <f>COUNTIFS('Raw Data'!$R$2:$R$10000,"No",'Raw Data'!$A$2:$A$10000,$C$1,'Raw Data'!$E$2:$E$10000,$C$2,'Raw Data'!$O$2:$O$10000,$B53,'Raw Data'!$L$2:$L$10000,"&gt;=0.7",'Raw Data'!$L$2:$L$10000,"&lt;0.85")</f>
        <v/>
      </c>
      <c r="I53" s="20">
        <f>COUNTIFS('Raw Data'!$R$2:$R$10000,"No",'Raw Data'!$A$2:$A$10000,$C$1,'Raw Data'!$E$2:$E$10000,$C$2,'Raw Data'!$O$2:$O$10000,$B53,'Raw Data'!$L$2:$L$10000,"&gt;=0.85",'Raw Data'!$L$2:$L$10000,"&lt;0.95")</f>
        <v/>
      </c>
      <c r="J53" s="20">
        <f>COUNTIFS('Raw Data'!$R$2:$R$10000,"No",'Raw Data'!$A$2:$A$10000,$C$1,'Raw Data'!$E$2:$E$10000,$C$2,'Raw Data'!$O$2:$O$10000,$B53,'Raw Data'!$L$2:$L$10000,"&gt;=0.95")</f>
        <v/>
      </c>
      <c r="K53" s="20">
        <f>SUM(C53:J53)</f>
        <v/>
      </c>
      <c r="L53" s="21">
        <f>IFERROR(AVERAGEIFS('Raw Data'!$L$2:$L$10000,'Raw Data'!$R$2:$R$10000,"No",'Raw Data'!$A$2:$A$10000,$C$1,'Raw Data'!$E$2:$E$10000,$C$2,'Raw Data'!$O$2:$O$10000,$B53),"")</f>
        <v/>
      </c>
    </row>
    <row r="54">
      <c r="A54" s="20">
        <f>IFERROR(VLOOKUP($B54,Leaders!$A:$B,2,0),"Not Mapped")</f>
        <v/>
      </c>
      <c r="B54" s="20" t="inlineStr">
        <is>
          <t>Saddam Hussain</t>
        </is>
      </c>
      <c r="C54" s="20">
        <f>COUNTIFS('Raw Data'!$R$2:$R$10000,"No",'Raw Data'!$A$2:$A$10000,$C$1,'Raw Data'!$E$2:$E$10000,$C$2,'Raw Data'!$O$2:$O$10000,$B54,'Raw Data'!$L$2:$L$10000,"&gt;=0",'Raw Data'!$L$2:$L$10000,"&lt;0.2")</f>
        <v/>
      </c>
      <c r="D54" s="20">
        <f>COUNTIFS('Raw Data'!$R$2:$R$10000,"No",'Raw Data'!$A$2:$A$10000,$C$1,'Raw Data'!$E$2:$E$10000,$C$2,'Raw Data'!$O$2:$O$10000,$B54,'Raw Data'!$L$2:$L$10000,"&gt;=0.2",'Raw Data'!$L$2:$L$10000,"&lt;0.4")</f>
        <v/>
      </c>
      <c r="E54" s="20">
        <f>COUNTIFS('Raw Data'!$R$2:$R$10000,"No",'Raw Data'!$A$2:$A$10000,$C$1,'Raw Data'!$E$2:$E$10000,$C$2,'Raw Data'!$O$2:$O$10000,$B54,'Raw Data'!$L$2:$L$10000,"&gt;=0.4",'Raw Data'!$L$2:$L$10000,"&lt;0.5")</f>
        <v/>
      </c>
      <c r="F54" s="20">
        <f>COUNTIFS('Raw Data'!$R$2:$R$10000,"No",'Raw Data'!$A$2:$A$10000,$C$1,'Raw Data'!$E$2:$E$10000,$C$2,'Raw Data'!$O$2:$O$10000,$B54,'Raw Data'!$L$2:$L$10000,"&gt;=0.5",'Raw Data'!$L$2:$L$10000,"&lt;0.6")</f>
        <v/>
      </c>
      <c r="G54" s="20">
        <f>COUNTIFS('Raw Data'!$R$2:$R$10000,"No",'Raw Data'!$A$2:$A$10000,$C$1,'Raw Data'!$E$2:$E$10000,$C$2,'Raw Data'!$O$2:$O$10000,$B54,'Raw Data'!$L$2:$L$10000,"&gt;=0.6",'Raw Data'!$L$2:$L$10000,"&lt;0.7")</f>
        <v/>
      </c>
      <c r="H54" s="20">
        <f>COUNTIFS('Raw Data'!$R$2:$R$10000,"No",'Raw Data'!$A$2:$A$10000,$C$1,'Raw Data'!$E$2:$E$10000,$C$2,'Raw Data'!$O$2:$O$10000,$B54,'Raw Data'!$L$2:$L$10000,"&gt;=0.7",'Raw Data'!$L$2:$L$10000,"&lt;0.85")</f>
        <v/>
      </c>
      <c r="I54" s="20">
        <f>COUNTIFS('Raw Data'!$R$2:$R$10000,"No",'Raw Data'!$A$2:$A$10000,$C$1,'Raw Data'!$E$2:$E$10000,$C$2,'Raw Data'!$O$2:$O$10000,$B54,'Raw Data'!$L$2:$L$10000,"&gt;=0.85",'Raw Data'!$L$2:$L$10000,"&lt;0.95")</f>
        <v/>
      </c>
      <c r="J54" s="20">
        <f>COUNTIFS('Raw Data'!$R$2:$R$10000,"No",'Raw Data'!$A$2:$A$10000,$C$1,'Raw Data'!$E$2:$E$10000,$C$2,'Raw Data'!$O$2:$O$10000,$B54,'Raw Data'!$L$2:$L$10000,"&gt;=0.95")</f>
        <v/>
      </c>
      <c r="K54" s="20">
        <f>SUM(C54:J54)</f>
        <v/>
      </c>
      <c r="L54" s="21">
        <f>IFERROR(AVERAGEIFS('Raw Data'!$L$2:$L$10000,'Raw Data'!$R$2:$R$10000,"No",'Raw Data'!$A$2:$A$10000,$C$1,'Raw Data'!$E$2:$E$10000,$C$2,'Raw Data'!$O$2:$O$10000,$B54),"")</f>
        <v/>
      </c>
    </row>
    <row r="55">
      <c r="A55" s="20">
        <f>IFERROR(VLOOKUP($B55,Leaders!$A:$B,2,0),"Not Mapped")</f>
        <v/>
      </c>
      <c r="B55" s="20" t="inlineStr">
        <is>
          <t>Silambarasan E</t>
        </is>
      </c>
      <c r="C55" s="20">
        <f>COUNTIFS('Raw Data'!$R$2:$R$10000,"No",'Raw Data'!$A$2:$A$10000,$C$1,'Raw Data'!$E$2:$E$10000,$C$2,'Raw Data'!$O$2:$O$10000,$B55,'Raw Data'!$L$2:$L$10000,"&gt;=0",'Raw Data'!$L$2:$L$10000,"&lt;0.2")</f>
        <v/>
      </c>
      <c r="D55" s="20">
        <f>COUNTIFS('Raw Data'!$R$2:$R$10000,"No",'Raw Data'!$A$2:$A$10000,$C$1,'Raw Data'!$E$2:$E$10000,$C$2,'Raw Data'!$O$2:$O$10000,$B55,'Raw Data'!$L$2:$L$10000,"&gt;=0.2",'Raw Data'!$L$2:$L$10000,"&lt;0.4")</f>
        <v/>
      </c>
      <c r="E55" s="20">
        <f>COUNTIFS('Raw Data'!$R$2:$R$10000,"No",'Raw Data'!$A$2:$A$10000,$C$1,'Raw Data'!$E$2:$E$10000,$C$2,'Raw Data'!$O$2:$O$10000,$B55,'Raw Data'!$L$2:$L$10000,"&gt;=0.4",'Raw Data'!$L$2:$L$10000,"&lt;0.5")</f>
        <v/>
      </c>
      <c r="F55" s="20">
        <f>COUNTIFS('Raw Data'!$R$2:$R$10000,"No",'Raw Data'!$A$2:$A$10000,$C$1,'Raw Data'!$E$2:$E$10000,$C$2,'Raw Data'!$O$2:$O$10000,$B55,'Raw Data'!$L$2:$L$10000,"&gt;=0.5",'Raw Data'!$L$2:$L$10000,"&lt;0.6")</f>
        <v/>
      </c>
      <c r="G55" s="20">
        <f>COUNTIFS('Raw Data'!$R$2:$R$10000,"No",'Raw Data'!$A$2:$A$10000,$C$1,'Raw Data'!$E$2:$E$10000,$C$2,'Raw Data'!$O$2:$O$10000,$B55,'Raw Data'!$L$2:$L$10000,"&gt;=0.6",'Raw Data'!$L$2:$L$10000,"&lt;0.7")</f>
        <v/>
      </c>
      <c r="H55" s="20">
        <f>COUNTIFS('Raw Data'!$R$2:$R$10000,"No",'Raw Data'!$A$2:$A$10000,$C$1,'Raw Data'!$E$2:$E$10000,$C$2,'Raw Data'!$O$2:$O$10000,$B55,'Raw Data'!$L$2:$L$10000,"&gt;=0.7",'Raw Data'!$L$2:$L$10000,"&lt;0.85")</f>
        <v/>
      </c>
      <c r="I55" s="20">
        <f>COUNTIFS('Raw Data'!$R$2:$R$10000,"No",'Raw Data'!$A$2:$A$10000,$C$1,'Raw Data'!$E$2:$E$10000,$C$2,'Raw Data'!$O$2:$O$10000,$B55,'Raw Data'!$L$2:$L$10000,"&gt;=0.85",'Raw Data'!$L$2:$L$10000,"&lt;0.95")</f>
        <v/>
      </c>
      <c r="J55" s="20">
        <f>COUNTIFS('Raw Data'!$R$2:$R$10000,"No",'Raw Data'!$A$2:$A$10000,$C$1,'Raw Data'!$E$2:$E$10000,$C$2,'Raw Data'!$O$2:$O$10000,$B55,'Raw Data'!$L$2:$L$10000,"&gt;=0.95")</f>
        <v/>
      </c>
      <c r="K55" s="20">
        <f>SUM(C55:J55)</f>
        <v/>
      </c>
      <c r="L55" s="21">
        <f>IFERROR(AVERAGEIFS('Raw Data'!$L$2:$L$10000,'Raw Data'!$R$2:$R$10000,"No",'Raw Data'!$A$2:$A$10000,$C$1,'Raw Data'!$E$2:$E$10000,$C$2,'Raw Data'!$O$2:$O$10000,$B55),"")</f>
        <v/>
      </c>
    </row>
    <row r="56">
      <c r="A56" s="20">
        <f>IFERROR(VLOOKUP($B56,Leaders!$A:$B,2,0),"Not Mapped")</f>
        <v/>
      </c>
      <c r="B56" s="20" t="inlineStr">
        <is>
          <t>Sundaresh S</t>
        </is>
      </c>
      <c r="C56" s="20">
        <f>COUNTIFS('Raw Data'!$R$2:$R$10000,"No",'Raw Data'!$A$2:$A$10000,$C$1,'Raw Data'!$E$2:$E$10000,$C$2,'Raw Data'!$O$2:$O$10000,$B56,'Raw Data'!$L$2:$L$10000,"&gt;=0",'Raw Data'!$L$2:$L$10000,"&lt;0.2")</f>
        <v/>
      </c>
      <c r="D56" s="20">
        <f>COUNTIFS('Raw Data'!$R$2:$R$10000,"No",'Raw Data'!$A$2:$A$10000,$C$1,'Raw Data'!$E$2:$E$10000,$C$2,'Raw Data'!$O$2:$O$10000,$B56,'Raw Data'!$L$2:$L$10000,"&gt;=0.2",'Raw Data'!$L$2:$L$10000,"&lt;0.4")</f>
        <v/>
      </c>
      <c r="E56" s="20">
        <f>COUNTIFS('Raw Data'!$R$2:$R$10000,"No",'Raw Data'!$A$2:$A$10000,$C$1,'Raw Data'!$E$2:$E$10000,$C$2,'Raw Data'!$O$2:$O$10000,$B56,'Raw Data'!$L$2:$L$10000,"&gt;=0.4",'Raw Data'!$L$2:$L$10000,"&lt;0.5")</f>
        <v/>
      </c>
      <c r="F56" s="20">
        <f>COUNTIFS('Raw Data'!$R$2:$R$10000,"No",'Raw Data'!$A$2:$A$10000,$C$1,'Raw Data'!$E$2:$E$10000,$C$2,'Raw Data'!$O$2:$O$10000,$B56,'Raw Data'!$L$2:$L$10000,"&gt;=0.5",'Raw Data'!$L$2:$L$10000,"&lt;0.6")</f>
        <v/>
      </c>
      <c r="G56" s="20">
        <f>COUNTIFS('Raw Data'!$R$2:$R$10000,"No",'Raw Data'!$A$2:$A$10000,$C$1,'Raw Data'!$E$2:$E$10000,$C$2,'Raw Data'!$O$2:$O$10000,$B56,'Raw Data'!$L$2:$L$10000,"&gt;=0.6",'Raw Data'!$L$2:$L$10000,"&lt;0.7")</f>
        <v/>
      </c>
      <c r="H56" s="20">
        <f>COUNTIFS('Raw Data'!$R$2:$R$10000,"No",'Raw Data'!$A$2:$A$10000,$C$1,'Raw Data'!$E$2:$E$10000,$C$2,'Raw Data'!$O$2:$O$10000,$B56,'Raw Data'!$L$2:$L$10000,"&gt;=0.7",'Raw Data'!$L$2:$L$10000,"&lt;0.85")</f>
        <v/>
      </c>
      <c r="I56" s="20">
        <f>COUNTIFS('Raw Data'!$R$2:$R$10000,"No",'Raw Data'!$A$2:$A$10000,$C$1,'Raw Data'!$E$2:$E$10000,$C$2,'Raw Data'!$O$2:$O$10000,$B56,'Raw Data'!$L$2:$L$10000,"&gt;=0.85",'Raw Data'!$L$2:$L$10000,"&lt;0.95")</f>
        <v/>
      </c>
      <c r="J56" s="20">
        <f>COUNTIFS('Raw Data'!$R$2:$R$10000,"No",'Raw Data'!$A$2:$A$10000,$C$1,'Raw Data'!$E$2:$E$10000,$C$2,'Raw Data'!$O$2:$O$10000,$B56,'Raw Data'!$L$2:$L$10000,"&gt;=0.95")</f>
        <v/>
      </c>
      <c r="K56" s="20">
        <f>SUM(C56:J56)</f>
        <v/>
      </c>
      <c r="L56" s="21">
        <f>IFERROR(AVERAGEIFS('Raw Data'!$L$2:$L$10000,'Raw Data'!$R$2:$R$10000,"No",'Raw Data'!$A$2:$A$10000,$C$1,'Raw Data'!$E$2:$E$10000,$C$2,'Raw Data'!$O$2:$O$10000,$B56),"")</f>
        <v/>
      </c>
    </row>
    <row r="57">
      <c r="A57" s="20">
        <f>IFERROR(VLOOKUP($B57,Leaders!$A:$B,2,0),"Not Mapped")</f>
        <v/>
      </c>
      <c r="B57" s="20" t="inlineStr">
        <is>
          <t>Manjunatha V</t>
        </is>
      </c>
      <c r="C57" s="20">
        <f>COUNTIFS('Raw Data'!$R$2:$R$10000,"No",'Raw Data'!$A$2:$A$10000,$C$1,'Raw Data'!$E$2:$E$10000,$C$2,'Raw Data'!$O$2:$O$10000,$B57,'Raw Data'!$L$2:$L$10000,"&gt;=0",'Raw Data'!$L$2:$L$10000,"&lt;0.2")</f>
        <v/>
      </c>
      <c r="D57" s="20">
        <f>COUNTIFS('Raw Data'!$R$2:$R$10000,"No",'Raw Data'!$A$2:$A$10000,$C$1,'Raw Data'!$E$2:$E$10000,$C$2,'Raw Data'!$O$2:$O$10000,$B57,'Raw Data'!$L$2:$L$10000,"&gt;=0.2",'Raw Data'!$L$2:$L$10000,"&lt;0.4")</f>
        <v/>
      </c>
      <c r="E57" s="20">
        <f>COUNTIFS('Raw Data'!$R$2:$R$10000,"No",'Raw Data'!$A$2:$A$10000,$C$1,'Raw Data'!$E$2:$E$10000,$C$2,'Raw Data'!$O$2:$O$10000,$B57,'Raw Data'!$L$2:$L$10000,"&gt;=0.4",'Raw Data'!$L$2:$L$10000,"&lt;0.5")</f>
        <v/>
      </c>
      <c r="F57" s="20">
        <f>COUNTIFS('Raw Data'!$R$2:$R$10000,"No",'Raw Data'!$A$2:$A$10000,$C$1,'Raw Data'!$E$2:$E$10000,$C$2,'Raw Data'!$O$2:$O$10000,$B57,'Raw Data'!$L$2:$L$10000,"&gt;=0.5",'Raw Data'!$L$2:$L$10000,"&lt;0.6")</f>
        <v/>
      </c>
      <c r="G57" s="20">
        <f>COUNTIFS('Raw Data'!$R$2:$R$10000,"No",'Raw Data'!$A$2:$A$10000,$C$1,'Raw Data'!$E$2:$E$10000,$C$2,'Raw Data'!$O$2:$O$10000,$B57,'Raw Data'!$L$2:$L$10000,"&gt;=0.6",'Raw Data'!$L$2:$L$10000,"&lt;0.7")</f>
        <v/>
      </c>
      <c r="H57" s="20">
        <f>COUNTIFS('Raw Data'!$R$2:$R$10000,"No",'Raw Data'!$A$2:$A$10000,$C$1,'Raw Data'!$E$2:$E$10000,$C$2,'Raw Data'!$O$2:$O$10000,$B57,'Raw Data'!$L$2:$L$10000,"&gt;=0.7",'Raw Data'!$L$2:$L$10000,"&lt;0.85")</f>
        <v/>
      </c>
      <c r="I57" s="20">
        <f>COUNTIFS('Raw Data'!$R$2:$R$10000,"No",'Raw Data'!$A$2:$A$10000,$C$1,'Raw Data'!$E$2:$E$10000,$C$2,'Raw Data'!$O$2:$O$10000,$B57,'Raw Data'!$L$2:$L$10000,"&gt;=0.85",'Raw Data'!$L$2:$L$10000,"&lt;0.95")</f>
        <v/>
      </c>
      <c r="J57" s="20">
        <f>COUNTIFS('Raw Data'!$R$2:$R$10000,"No",'Raw Data'!$A$2:$A$10000,$C$1,'Raw Data'!$E$2:$E$10000,$C$2,'Raw Data'!$O$2:$O$10000,$B57,'Raw Data'!$L$2:$L$10000,"&gt;=0.95")</f>
        <v/>
      </c>
      <c r="K57" s="20">
        <f>SUM(C57:J57)</f>
        <v/>
      </c>
      <c r="L57" s="21">
        <f>IFERROR(AVERAGEIFS('Raw Data'!$L$2:$L$10000,'Raw Data'!$R$2:$R$10000,"No",'Raw Data'!$A$2:$A$10000,$C$1,'Raw Data'!$E$2:$E$10000,$C$2,'Raw Data'!$O$2:$O$10000,$B57),"")</f>
        <v/>
      </c>
    </row>
    <row r="58">
      <c r="A58" s="20">
        <f>IFERROR(VLOOKUP($B58,Leaders!$A:$B,2,0),"Not Mapped")</f>
        <v/>
      </c>
      <c r="B58" s="20" t="inlineStr">
        <is>
          <t>Raghavendra Vernekar</t>
        </is>
      </c>
      <c r="C58" s="20">
        <f>COUNTIFS('Raw Data'!$R$2:$R$10000,"No",'Raw Data'!$A$2:$A$10000,$C$1,'Raw Data'!$E$2:$E$10000,$C$2,'Raw Data'!$O$2:$O$10000,$B58,'Raw Data'!$L$2:$L$10000,"&gt;=0",'Raw Data'!$L$2:$L$10000,"&lt;0.2")</f>
        <v/>
      </c>
      <c r="D58" s="20">
        <f>COUNTIFS('Raw Data'!$R$2:$R$10000,"No",'Raw Data'!$A$2:$A$10000,$C$1,'Raw Data'!$E$2:$E$10000,$C$2,'Raw Data'!$O$2:$O$10000,$B58,'Raw Data'!$L$2:$L$10000,"&gt;=0.2",'Raw Data'!$L$2:$L$10000,"&lt;0.4")</f>
        <v/>
      </c>
      <c r="E58" s="20">
        <f>COUNTIFS('Raw Data'!$R$2:$R$10000,"No",'Raw Data'!$A$2:$A$10000,$C$1,'Raw Data'!$E$2:$E$10000,$C$2,'Raw Data'!$O$2:$O$10000,$B58,'Raw Data'!$L$2:$L$10000,"&gt;=0.4",'Raw Data'!$L$2:$L$10000,"&lt;0.5")</f>
        <v/>
      </c>
      <c r="F58" s="20">
        <f>COUNTIFS('Raw Data'!$R$2:$R$10000,"No",'Raw Data'!$A$2:$A$10000,$C$1,'Raw Data'!$E$2:$E$10000,$C$2,'Raw Data'!$O$2:$O$10000,$B58,'Raw Data'!$L$2:$L$10000,"&gt;=0.5",'Raw Data'!$L$2:$L$10000,"&lt;0.6")</f>
        <v/>
      </c>
      <c r="G58" s="20">
        <f>COUNTIFS('Raw Data'!$R$2:$R$10000,"No",'Raw Data'!$A$2:$A$10000,$C$1,'Raw Data'!$E$2:$E$10000,$C$2,'Raw Data'!$O$2:$O$10000,$B58,'Raw Data'!$L$2:$L$10000,"&gt;=0.6",'Raw Data'!$L$2:$L$10000,"&lt;0.7")</f>
        <v/>
      </c>
      <c r="H58" s="20">
        <f>COUNTIFS('Raw Data'!$R$2:$R$10000,"No",'Raw Data'!$A$2:$A$10000,$C$1,'Raw Data'!$E$2:$E$10000,$C$2,'Raw Data'!$O$2:$O$10000,$B58,'Raw Data'!$L$2:$L$10000,"&gt;=0.7",'Raw Data'!$L$2:$L$10000,"&lt;0.85")</f>
        <v/>
      </c>
      <c r="I58" s="20">
        <f>COUNTIFS('Raw Data'!$R$2:$R$10000,"No",'Raw Data'!$A$2:$A$10000,$C$1,'Raw Data'!$E$2:$E$10000,$C$2,'Raw Data'!$O$2:$O$10000,$B58,'Raw Data'!$L$2:$L$10000,"&gt;=0.85",'Raw Data'!$L$2:$L$10000,"&lt;0.95")</f>
        <v/>
      </c>
      <c r="J58" s="20">
        <f>COUNTIFS('Raw Data'!$R$2:$R$10000,"No",'Raw Data'!$A$2:$A$10000,$C$1,'Raw Data'!$E$2:$E$10000,$C$2,'Raw Data'!$O$2:$O$10000,$B58,'Raw Data'!$L$2:$L$10000,"&gt;=0.95")</f>
        <v/>
      </c>
      <c r="K58" s="20">
        <f>SUM(C58:J58)</f>
        <v/>
      </c>
      <c r="L58" s="21">
        <f>IFERROR(AVERAGEIFS('Raw Data'!$L$2:$L$10000,'Raw Data'!$R$2:$R$10000,"No",'Raw Data'!$A$2:$A$10000,$C$1,'Raw Data'!$E$2:$E$10000,$C$2,'Raw Data'!$O$2:$O$10000,$B58),"")</f>
        <v/>
      </c>
    </row>
    <row r="59">
      <c r="A59" s="20">
        <f>IFERROR(VLOOKUP($B59,Leaders!$A:$B,2,0),"Not Mapped")</f>
        <v/>
      </c>
      <c r="B59" s="20" t="inlineStr">
        <is>
          <t>Suhas N</t>
        </is>
      </c>
      <c r="C59" s="20">
        <f>COUNTIFS('Raw Data'!$R$2:$R$10000,"No",'Raw Data'!$A$2:$A$10000,$C$1,'Raw Data'!$E$2:$E$10000,$C$2,'Raw Data'!$O$2:$O$10000,$B59,'Raw Data'!$L$2:$L$10000,"&gt;=0",'Raw Data'!$L$2:$L$10000,"&lt;0.2")</f>
        <v/>
      </c>
      <c r="D59" s="20">
        <f>COUNTIFS('Raw Data'!$R$2:$R$10000,"No",'Raw Data'!$A$2:$A$10000,$C$1,'Raw Data'!$E$2:$E$10000,$C$2,'Raw Data'!$O$2:$O$10000,$B59,'Raw Data'!$L$2:$L$10000,"&gt;=0.2",'Raw Data'!$L$2:$L$10000,"&lt;0.4")</f>
        <v/>
      </c>
      <c r="E59" s="20">
        <f>COUNTIFS('Raw Data'!$R$2:$R$10000,"No",'Raw Data'!$A$2:$A$10000,$C$1,'Raw Data'!$E$2:$E$10000,$C$2,'Raw Data'!$O$2:$O$10000,$B59,'Raw Data'!$L$2:$L$10000,"&gt;=0.4",'Raw Data'!$L$2:$L$10000,"&lt;0.5")</f>
        <v/>
      </c>
      <c r="F59" s="20">
        <f>COUNTIFS('Raw Data'!$R$2:$R$10000,"No",'Raw Data'!$A$2:$A$10000,$C$1,'Raw Data'!$E$2:$E$10000,$C$2,'Raw Data'!$O$2:$O$10000,$B59,'Raw Data'!$L$2:$L$10000,"&gt;=0.5",'Raw Data'!$L$2:$L$10000,"&lt;0.6")</f>
        <v/>
      </c>
      <c r="G59" s="20">
        <f>COUNTIFS('Raw Data'!$R$2:$R$10000,"No",'Raw Data'!$A$2:$A$10000,$C$1,'Raw Data'!$E$2:$E$10000,$C$2,'Raw Data'!$O$2:$O$10000,$B59,'Raw Data'!$L$2:$L$10000,"&gt;=0.6",'Raw Data'!$L$2:$L$10000,"&lt;0.7")</f>
        <v/>
      </c>
      <c r="H59" s="20">
        <f>COUNTIFS('Raw Data'!$R$2:$R$10000,"No",'Raw Data'!$A$2:$A$10000,$C$1,'Raw Data'!$E$2:$E$10000,$C$2,'Raw Data'!$O$2:$O$10000,$B59,'Raw Data'!$L$2:$L$10000,"&gt;=0.7",'Raw Data'!$L$2:$L$10000,"&lt;0.85")</f>
        <v/>
      </c>
      <c r="I59" s="20">
        <f>COUNTIFS('Raw Data'!$R$2:$R$10000,"No",'Raw Data'!$A$2:$A$10000,$C$1,'Raw Data'!$E$2:$E$10000,$C$2,'Raw Data'!$O$2:$O$10000,$B59,'Raw Data'!$L$2:$L$10000,"&gt;=0.85",'Raw Data'!$L$2:$L$10000,"&lt;0.95")</f>
        <v/>
      </c>
      <c r="J59" s="20">
        <f>COUNTIFS('Raw Data'!$R$2:$R$10000,"No",'Raw Data'!$A$2:$A$10000,$C$1,'Raw Data'!$E$2:$E$10000,$C$2,'Raw Data'!$O$2:$O$10000,$B59,'Raw Data'!$L$2:$L$10000,"&gt;=0.95")</f>
        <v/>
      </c>
      <c r="K59" s="20">
        <f>SUM(C59:J59)</f>
        <v/>
      </c>
      <c r="L59" s="21">
        <f>IFERROR(AVERAGEIFS('Raw Data'!$L$2:$L$10000,'Raw Data'!$R$2:$R$10000,"No",'Raw Data'!$A$2:$A$10000,$C$1,'Raw Data'!$E$2:$E$10000,$C$2,'Raw Data'!$O$2:$O$10000,$B59),"")</f>
        <v/>
      </c>
    </row>
    <row r="60">
      <c r="A60" s="20">
        <f>IFERROR(VLOOKUP($B60,Leaders!$A:$B,2,0),"Not Mapped")</f>
        <v/>
      </c>
      <c r="B60" s="20" t="inlineStr">
        <is>
          <t>Vijay M</t>
        </is>
      </c>
      <c r="C60" s="20">
        <f>COUNTIFS('Raw Data'!$R$2:$R$10000,"No",'Raw Data'!$A$2:$A$10000,$C$1,'Raw Data'!$E$2:$E$10000,$C$2,'Raw Data'!$O$2:$O$10000,$B60,'Raw Data'!$L$2:$L$10000,"&gt;=0",'Raw Data'!$L$2:$L$10000,"&lt;0.2")</f>
        <v/>
      </c>
      <c r="D60" s="20">
        <f>COUNTIFS('Raw Data'!$R$2:$R$10000,"No",'Raw Data'!$A$2:$A$10000,$C$1,'Raw Data'!$E$2:$E$10000,$C$2,'Raw Data'!$O$2:$O$10000,$B60,'Raw Data'!$L$2:$L$10000,"&gt;=0.2",'Raw Data'!$L$2:$L$10000,"&lt;0.4")</f>
        <v/>
      </c>
      <c r="E60" s="20">
        <f>COUNTIFS('Raw Data'!$R$2:$R$10000,"No",'Raw Data'!$A$2:$A$10000,$C$1,'Raw Data'!$E$2:$E$10000,$C$2,'Raw Data'!$O$2:$O$10000,$B60,'Raw Data'!$L$2:$L$10000,"&gt;=0.4",'Raw Data'!$L$2:$L$10000,"&lt;0.5")</f>
        <v/>
      </c>
      <c r="F60" s="20">
        <f>COUNTIFS('Raw Data'!$R$2:$R$10000,"No",'Raw Data'!$A$2:$A$10000,$C$1,'Raw Data'!$E$2:$E$10000,$C$2,'Raw Data'!$O$2:$O$10000,$B60,'Raw Data'!$L$2:$L$10000,"&gt;=0.5",'Raw Data'!$L$2:$L$10000,"&lt;0.6")</f>
        <v/>
      </c>
      <c r="G60" s="20">
        <f>COUNTIFS('Raw Data'!$R$2:$R$10000,"No",'Raw Data'!$A$2:$A$10000,$C$1,'Raw Data'!$E$2:$E$10000,$C$2,'Raw Data'!$O$2:$O$10000,$B60,'Raw Data'!$L$2:$L$10000,"&gt;=0.6",'Raw Data'!$L$2:$L$10000,"&lt;0.7")</f>
        <v/>
      </c>
      <c r="H60" s="20">
        <f>COUNTIFS('Raw Data'!$R$2:$R$10000,"No",'Raw Data'!$A$2:$A$10000,$C$1,'Raw Data'!$E$2:$E$10000,$C$2,'Raw Data'!$O$2:$O$10000,$B60,'Raw Data'!$L$2:$L$10000,"&gt;=0.7",'Raw Data'!$L$2:$L$10000,"&lt;0.85")</f>
        <v/>
      </c>
      <c r="I60" s="20">
        <f>COUNTIFS('Raw Data'!$R$2:$R$10000,"No",'Raw Data'!$A$2:$A$10000,$C$1,'Raw Data'!$E$2:$E$10000,$C$2,'Raw Data'!$O$2:$O$10000,$B60,'Raw Data'!$L$2:$L$10000,"&gt;=0.85",'Raw Data'!$L$2:$L$10000,"&lt;0.95")</f>
        <v/>
      </c>
      <c r="J60" s="20">
        <f>COUNTIFS('Raw Data'!$R$2:$R$10000,"No",'Raw Data'!$A$2:$A$10000,$C$1,'Raw Data'!$E$2:$E$10000,$C$2,'Raw Data'!$O$2:$O$10000,$B60,'Raw Data'!$L$2:$L$10000,"&gt;=0.95")</f>
        <v/>
      </c>
      <c r="K60" s="20">
        <f>SUM(C60:J60)</f>
        <v/>
      </c>
      <c r="L60" s="21">
        <f>IFERROR(AVERAGEIFS('Raw Data'!$L$2:$L$10000,'Raw Data'!$R$2:$R$10000,"No",'Raw Data'!$A$2:$A$10000,$C$1,'Raw Data'!$E$2:$E$10000,$C$2,'Raw Data'!$O$2:$O$10000,$B60),"")</f>
        <v/>
      </c>
    </row>
    <row r="61">
      <c r="A61" s="20">
        <f>IFERROR(VLOOKUP($B61,Leaders!$A:$B,2,0),"Not Mapped")</f>
        <v/>
      </c>
      <c r="B61" s="20" t="inlineStr">
        <is>
          <t>Vishnu V</t>
        </is>
      </c>
      <c r="C61" s="20">
        <f>COUNTIFS('Raw Data'!$R$2:$R$10000,"No",'Raw Data'!$A$2:$A$10000,$C$1,'Raw Data'!$E$2:$E$10000,$C$2,'Raw Data'!$O$2:$O$10000,$B61,'Raw Data'!$L$2:$L$10000,"&gt;=0",'Raw Data'!$L$2:$L$10000,"&lt;0.2")</f>
        <v/>
      </c>
      <c r="D61" s="20">
        <f>COUNTIFS('Raw Data'!$R$2:$R$10000,"No",'Raw Data'!$A$2:$A$10000,$C$1,'Raw Data'!$E$2:$E$10000,$C$2,'Raw Data'!$O$2:$O$10000,$B61,'Raw Data'!$L$2:$L$10000,"&gt;=0.2",'Raw Data'!$L$2:$L$10000,"&lt;0.4")</f>
        <v/>
      </c>
      <c r="E61" s="20">
        <f>COUNTIFS('Raw Data'!$R$2:$R$10000,"No",'Raw Data'!$A$2:$A$10000,$C$1,'Raw Data'!$E$2:$E$10000,$C$2,'Raw Data'!$O$2:$O$10000,$B61,'Raw Data'!$L$2:$L$10000,"&gt;=0.4",'Raw Data'!$L$2:$L$10000,"&lt;0.5")</f>
        <v/>
      </c>
      <c r="F61" s="20">
        <f>COUNTIFS('Raw Data'!$R$2:$R$10000,"No",'Raw Data'!$A$2:$A$10000,$C$1,'Raw Data'!$E$2:$E$10000,$C$2,'Raw Data'!$O$2:$O$10000,$B61,'Raw Data'!$L$2:$L$10000,"&gt;=0.5",'Raw Data'!$L$2:$L$10000,"&lt;0.6")</f>
        <v/>
      </c>
      <c r="G61" s="20">
        <f>COUNTIFS('Raw Data'!$R$2:$R$10000,"No",'Raw Data'!$A$2:$A$10000,$C$1,'Raw Data'!$E$2:$E$10000,$C$2,'Raw Data'!$O$2:$O$10000,$B61,'Raw Data'!$L$2:$L$10000,"&gt;=0.6",'Raw Data'!$L$2:$L$10000,"&lt;0.7")</f>
        <v/>
      </c>
      <c r="H61" s="20">
        <f>COUNTIFS('Raw Data'!$R$2:$R$10000,"No",'Raw Data'!$A$2:$A$10000,$C$1,'Raw Data'!$E$2:$E$10000,$C$2,'Raw Data'!$O$2:$O$10000,$B61,'Raw Data'!$L$2:$L$10000,"&gt;=0.7",'Raw Data'!$L$2:$L$10000,"&lt;0.85")</f>
        <v/>
      </c>
      <c r="I61" s="20">
        <f>COUNTIFS('Raw Data'!$R$2:$R$10000,"No",'Raw Data'!$A$2:$A$10000,$C$1,'Raw Data'!$E$2:$E$10000,$C$2,'Raw Data'!$O$2:$O$10000,$B61,'Raw Data'!$L$2:$L$10000,"&gt;=0.85",'Raw Data'!$L$2:$L$10000,"&lt;0.95")</f>
        <v/>
      </c>
      <c r="J61" s="20">
        <f>COUNTIFS('Raw Data'!$R$2:$R$10000,"No",'Raw Data'!$A$2:$A$10000,$C$1,'Raw Data'!$E$2:$E$10000,$C$2,'Raw Data'!$O$2:$O$10000,$B61,'Raw Data'!$L$2:$L$10000,"&gt;=0.95")</f>
        <v/>
      </c>
      <c r="K61" s="20">
        <f>SUM(C61:J61)</f>
        <v/>
      </c>
      <c r="L61" s="21">
        <f>IFERROR(AVERAGEIFS('Raw Data'!$L$2:$L$10000,'Raw Data'!$R$2:$R$10000,"No",'Raw Data'!$A$2:$A$10000,$C$1,'Raw Data'!$E$2:$E$10000,$C$2,'Raw Data'!$O$2:$O$10000,$B61),"")</f>
        <v/>
      </c>
    </row>
    <row r="62">
      <c r="A62" s="32" t="n"/>
      <c r="B62" s="32" t="inlineStr">
        <is>
          <t>Grand Total</t>
        </is>
      </c>
      <c r="C62" s="32">
        <f>COUNTIFS('Raw Data'!$R$2:$R$10000,"No",'Raw Data'!$A$2:$A$10000,$C$1,'Raw Data'!$E$2:$E$10000,$C$2,'Raw Data'!$O$2:$O$10000,"&lt;&gt;",'Raw Data'!$L$2:$L$10000,"&gt;=0",'Raw Data'!$L$2:$L$10000,"&lt;0.2")</f>
        <v/>
      </c>
      <c r="D62" s="32">
        <f>COUNTIFS('Raw Data'!$R$2:$R$10000,"No",'Raw Data'!$A$2:$A$10000,$C$1,'Raw Data'!$E$2:$E$10000,$C$2,'Raw Data'!$O$2:$O$10000,"&lt;&gt;",'Raw Data'!$L$2:$L$10000,"&gt;=0.2",'Raw Data'!$L$2:$L$10000,"&lt;0.4")</f>
        <v/>
      </c>
      <c r="E62" s="32">
        <f>COUNTIFS('Raw Data'!$R$2:$R$10000,"No",'Raw Data'!$A$2:$A$10000,$C$1,'Raw Data'!$E$2:$E$10000,$C$2,'Raw Data'!$O$2:$O$10000,"&lt;&gt;",'Raw Data'!$L$2:$L$10000,"&gt;=0.4",'Raw Data'!$L$2:$L$10000,"&lt;0.5")</f>
        <v/>
      </c>
      <c r="F62" s="32">
        <f>COUNTIFS('Raw Data'!$R$2:$R$10000,"No",'Raw Data'!$A$2:$A$10000,$C$1,'Raw Data'!$E$2:$E$10000,$C$2,'Raw Data'!$O$2:$O$10000,"&lt;&gt;",'Raw Data'!$L$2:$L$10000,"&gt;=0.5",'Raw Data'!$L$2:$L$10000,"&lt;0.6")</f>
        <v/>
      </c>
      <c r="G62" s="32">
        <f>COUNTIFS('Raw Data'!$R$2:$R$10000,"No",'Raw Data'!$A$2:$A$10000,$C$1,'Raw Data'!$E$2:$E$10000,$C$2,'Raw Data'!$O$2:$O$10000,"&lt;&gt;",'Raw Data'!$L$2:$L$10000,"&gt;=0.6",'Raw Data'!$L$2:$L$10000,"&lt;0.7")</f>
        <v/>
      </c>
      <c r="H62" s="32">
        <f>COUNTIFS('Raw Data'!$R$2:$R$10000,"No",'Raw Data'!$A$2:$A$10000,$C$1,'Raw Data'!$E$2:$E$10000,$C$2,'Raw Data'!$O$2:$O$10000,"&lt;&gt;",'Raw Data'!$L$2:$L$10000,"&gt;=0.7",'Raw Data'!$L$2:$L$10000,"&lt;0.85")</f>
        <v/>
      </c>
      <c r="I62" s="32">
        <f>COUNTIFS('Raw Data'!$R$2:$R$10000,"No",'Raw Data'!$A$2:$A$10000,$C$1,'Raw Data'!$E$2:$E$10000,$C$2,'Raw Data'!$O$2:$O$10000,"&lt;&gt;",'Raw Data'!$L$2:$L$10000,"&gt;=0.85",'Raw Data'!$L$2:$L$10000,"&lt;0.95")</f>
        <v/>
      </c>
      <c r="J62" s="32">
        <f>COUNTIFS('Raw Data'!$R$2:$R$10000,"No",'Raw Data'!$A$2:$A$10000,$C$1,'Raw Data'!$E$2:$E$10000,$C$2,'Raw Data'!$O$2:$O$10000,"&lt;&gt;",'Raw Data'!$L$2:$L$10000,"&gt;=0.95")</f>
        <v/>
      </c>
      <c r="K62" s="32">
        <f>SUM(C62:J62)</f>
        <v/>
      </c>
      <c r="L62" s="34">
        <f>IFERROR(AVERAGEIFS('Raw Data'!$L$2:$L$10000,'Raw Data'!$R$2:$R$10000,"No",'Raw Data'!$A$2:$A$10000,$C$1,'Raw Data'!$E$2:$E$10000,$C$2,'Raw Data'!$O$2:$O$10000,"&lt;&gt;"),"")</f>
        <v/>
      </c>
    </row>
    <row r="64">
      <c r="A64" s="17" t="inlineStr">
        <is>
          <t>CLM level - CC MTD Target Achievement: store count by status</t>
        </is>
      </c>
    </row>
    <row r="65">
      <c r="A65" s="4" t="inlineStr">
        <is>
          <t>Leader</t>
        </is>
      </c>
      <c r="B65" s="4" t="inlineStr">
        <is>
          <t>CLM</t>
        </is>
      </c>
      <c r="C65" s="4" t="inlineStr">
        <is>
          <t>Critical</t>
        </is>
      </c>
      <c r="D65" s="4" t="inlineStr">
        <is>
          <t>Semi Critical</t>
        </is>
      </c>
      <c r="E65" s="4" t="inlineStr">
        <is>
          <t>Non Critical</t>
        </is>
      </c>
      <c r="F65" s="4" t="inlineStr">
        <is>
          <t>Total Stores</t>
        </is>
      </c>
      <c r="G65" s="4" t="inlineStr">
        <is>
          <t>Avg CC MTD %</t>
        </is>
      </c>
      <c r="H65" s="4" t="inlineStr">
        <is>
          <t>Avg CC MTD Target</t>
        </is>
      </c>
      <c r="I65" s="4" t="inlineStr">
        <is>
          <t>Avg Achieved %</t>
        </is>
      </c>
    </row>
    <row r="66">
      <c r="A66" s="20">
        <f>IFERROR(VLOOKUP($B66,Leaders!$A:$B,2,0),"Not Mapped")</f>
        <v/>
      </c>
      <c r="B66" s="20" t="inlineStr">
        <is>
          <t>Adhavan Subramani</t>
        </is>
      </c>
      <c r="C66" s="20">
        <f>COUNTIFS('Raw Data'!$R$2:$R$10000,"No",'Raw Data'!$A$2:$A$10000,$C$1,'Raw Data'!$E$2:$E$10000,$C$2,'Raw Data'!$O$2:$O$10000,$B66,'Raw Data'!$U$2:$U$10000,"Critical")</f>
        <v/>
      </c>
      <c r="D66" s="20">
        <f>COUNTIFS('Raw Data'!$R$2:$R$10000,"No",'Raw Data'!$A$2:$A$10000,$C$1,'Raw Data'!$E$2:$E$10000,$C$2,'Raw Data'!$O$2:$O$10000,$B66,'Raw Data'!$U$2:$U$10000,"Semi Critical")</f>
        <v/>
      </c>
      <c r="E66" s="20">
        <f>COUNTIFS('Raw Data'!$R$2:$R$10000,"No",'Raw Data'!$A$2:$A$10000,$C$1,'Raw Data'!$E$2:$E$10000,$C$2,'Raw Data'!$O$2:$O$10000,$B66,'Raw Data'!$U$2:$U$10000,"Non Critical")</f>
        <v/>
      </c>
      <c r="F66" s="20">
        <f>SUM(C66:E66)</f>
        <v/>
      </c>
      <c r="G66" s="21">
        <f>IFERROR(AVERAGEIFS('Raw Data'!$G$2:$G$10000,'Raw Data'!$R$2:$R$10000,"No",'Raw Data'!$A$2:$A$10000,$C$1,'Raw Data'!$E$2:$E$10000,$C$2,'Raw Data'!$O$2:$O$10000,$B66),"")</f>
        <v/>
      </c>
      <c r="H66" s="21">
        <f>IFERROR(AVERAGEIFS('Raw Data'!$S$2:$S$10000,'Raw Data'!$R$2:$R$10000,"No",'Raw Data'!$A$2:$A$10000,$C$1,'Raw Data'!$E$2:$E$10000,$C$2,'Raw Data'!$O$2:$O$10000,$B66),"")</f>
        <v/>
      </c>
      <c r="I66" s="21">
        <f>IFERROR(AVERAGEIFS('Raw Data'!$T$2:$T$10000,'Raw Data'!$R$2:$R$10000,"No",'Raw Data'!$A$2:$A$10000,$C$1,'Raw Data'!$E$2:$E$10000,$C$2,'Raw Data'!$O$2:$O$10000,$B66),"")</f>
        <v/>
      </c>
    </row>
    <row r="67">
      <c r="A67" s="20">
        <f>IFERROR(VLOOKUP($B67,Leaders!$A:$B,2,0),"Not Mapped")</f>
        <v/>
      </c>
      <c r="B67" s="20" t="inlineStr">
        <is>
          <t>Ashwath S</t>
        </is>
      </c>
      <c r="C67" s="20">
        <f>COUNTIFS('Raw Data'!$R$2:$R$10000,"No",'Raw Data'!$A$2:$A$10000,$C$1,'Raw Data'!$E$2:$E$10000,$C$2,'Raw Data'!$O$2:$O$10000,$B67,'Raw Data'!$U$2:$U$10000,"Critical")</f>
        <v/>
      </c>
      <c r="D67" s="20">
        <f>COUNTIFS('Raw Data'!$R$2:$R$10000,"No",'Raw Data'!$A$2:$A$10000,$C$1,'Raw Data'!$E$2:$E$10000,$C$2,'Raw Data'!$O$2:$O$10000,$B67,'Raw Data'!$U$2:$U$10000,"Semi Critical")</f>
        <v/>
      </c>
      <c r="E67" s="20">
        <f>COUNTIFS('Raw Data'!$R$2:$R$10000,"No",'Raw Data'!$A$2:$A$10000,$C$1,'Raw Data'!$E$2:$E$10000,$C$2,'Raw Data'!$O$2:$O$10000,$B67,'Raw Data'!$U$2:$U$10000,"Non Critical")</f>
        <v/>
      </c>
      <c r="F67" s="20">
        <f>SUM(C67:E67)</f>
        <v/>
      </c>
      <c r="G67" s="21">
        <f>IFERROR(AVERAGEIFS('Raw Data'!$G$2:$G$10000,'Raw Data'!$R$2:$R$10000,"No",'Raw Data'!$A$2:$A$10000,$C$1,'Raw Data'!$E$2:$E$10000,$C$2,'Raw Data'!$O$2:$O$10000,$B67),"")</f>
        <v/>
      </c>
      <c r="H67" s="21">
        <f>IFERROR(AVERAGEIFS('Raw Data'!$S$2:$S$10000,'Raw Data'!$R$2:$R$10000,"No",'Raw Data'!$A$2:$A$10000,$C$1,'Raw Data'!$E$2:$E$10000,$C$2,'Raw Data'!$O$2:$O$10000,$B67),"")</f>
        <v/>
      </c>
      <c r="I67" s="21">
        <f>IFERROR(AVERAGEIFS('Raw Data'!$T$2:$T$10000,'Raw Data'!$R$2:$R$10000,"No",'Raw Data'!$A$2:$A$10000,$C$1,'Raw Data'!$E$2:$E$10000,$C$2,'Raw Data'!$O$2:$O$10000,$B67),"")</f>
        <v/>
      </c>
    </row>
    <row r="68">
      <c r="A68" s="20">
        <f>IFERROR(VLOOKUP($B68,Leaders!$A:$B,2,0),"Not Mapped")</f>
        <v/>
      </c>
      <c r="B68" s="20" t="inlineStr">
        <is>
          <t>Girish N</t>
        </is>
      </c>
      <c r="C68" s="20">
        <f>COUNTIFS('Raw Data'!$R$2:$R$10000,"No",'Raw Data'!$A$2:$A$10000,$C$1,'Raw Data'!$E$2:$E$10000,$C$2,'Raw Data'!$O$2:$O$10000,$B68,'Raw Data'!$U$2:$U$10000,"Critical")</f>
        <v/>
      </c>
      <c r="D68" s="20">
        <f>COUNTIFS('Raw Data'!$R$2:$R$10000,"No",'Raw Data'!$A$2:$A$10000,$C$1,'Raw Data'!$E$2:$E$10000,$C$2,'Raw Data'!$O$2:$O$10000,$B68,'Raw Data'!$U$2:$U$10000,"Semi Critical")</f>
        <v/>
      </c>
      <c r="E68" s="20">
        <f>COUNTIFS('Raw Data'!$R$2:$R$10000,"No",'Raw Data'!$A$2:$A$10000,$C$1,'Raw Data'!$E$2:$E$10000,$C$2,'Raw Data'!$O$2:$O$10000,$B68,'Raw Data'!$U$2:$U$10000,"Non Critical")</f>
        <v/>
      </c>
      <c r="F68" s="20">
        <f>SUM(C68:E68)</f>
        <v/>
      </c>
      <c r="G68" s="21">
        <f>IFERROR(AVERAGEIFS('Raw Data'!$G$2:$G$10000,'Raw Data'!$R$2:$R$10000,"No",'Raw Data'!$A$2:$A$10000,$C$1,'Raw Data'!$E$2:$E$10000,$C$2,'Raw Data'!$O$2:$O$10000,$B68),"")</f>
        <v/>
      </c>
      <c r="H68" s="21">
        <f>IFERROR(AVERAGEIFS('Raw Data'!$S$2:$S$10000,'Raw Data'!$R$2:$R$10000,"No",'Raw Data'!$A$2:$A$10000,$C$1,'Raw Data'!$E$2:$E$10000,$C$2,'Raw Data'!$O$2:$O$10000,$B68),"")</f>
        <v/>
      </c>
      <c r="I68" s="21">
        <f>IFERROR(AVERAGEIFS('Raw Data'!$T$2:$T$10000,'Raw Data'!$R$2:$R$10000,"No",'Raw Data'!$A$2:$A$10000,$C$1,'Raw Data'!$E$2:$E$10000,$C$2,'Raw Data'!$O$2:$O$10000,$B68),"")</f>
        <v/>
      </c>
    </row>
    <row r="69">
      <c r="A69" s="20">
        <f>IFERROR(VLOOKUP($B69,Leaders!$A:$B,2,0),"Not Mapped")</f>
        <v/>
      </c>
      <c r="B69" s="20" t="inlineStr">
        <is>
          <t>Mohaideen DH</t>
        </is>
      </c>
      <c r="C69" s="20">
        <f>COUNTIFS('Raw Data'!$R$2:$R$10000,"No",'Raw Data'!$A$2:$A$10000,$C$1,'Raw Data'!$E$2:$E$10000,$C$2,'Raw Data'!$O$2:$O$10000,$B69,'Raw Data'!$U$2:$U$10000,"Critical")</f>
        <v/>
      </c>
      <c r="D69" s="20">
        <f>COUNTIFS('Raw Data'!$R$2:$R$10000,"No",'Raw Data'!$A$2:$A$10000,$C$1,'Raw Data'!$E$2:$E$10000,$C$2,'Raw Data'!$O$2:$O$10000,$B69,'Raw Data'!$U$2:$U$10000,"Semi Critical")</f>
        <v/>
      </c>
      <c r="E69" s="20">
        <f>COUNTIFS('Raw Data'!$R$2:$R$10000,"No",'Raw Data'!$A$2:$A$10000,$C$1,'Raw Data'!$E$2:$E$10000,$C$2,'Raw Data'!$O$2:$O$10000,$B69,'Raw Data'!$U$2:$U$10000,"Non Critical")</f>
        <v/>
      </c>
      <c r="F69" s="20">
        <f>SUM(C69:E69)</f>
        <v/>
      </c>
      <c r="G69" s="21">
        <f>IFERROR(AVERAGEIFS('Raw Data'!$G$2:$G$10000,'Raw Data'!$R$2:$R$10000,"No",'Raw Data'!$A$2:$A$10000,$C$1,'Raw Data'!$E$2:$E$10000,$C$2,'Raw Data'!$O$2:$O$10000,$B69),"")</f>
        <v/>
      </c>
      <c r="H69" s="21">
        <f>IFERROR(AVERAGEIFS('Raw Data'!$S$2:$S$10000,'Raw Data'!$R$2:$R$10000,"No",'Raw Data'!$A$2:$A$10000,$C$1,'Raw Data'!$E$2:$E$10000,$C$2,'Raw Data'!$O$2:$O$10000,$B69),"")</f>
        <v/>
      </c>
      <c r="I69" s="21">
        <f>IFERROR(AVERAGEIFS('Raw Data'!$T$2:$T$10000,'Raw Data'!$R$2:$R$10000,"No",'Raw Data'!$A$2:$A$10000,$C$1,'Raw Data'!$E$2:$E$10000,$C$2,'Raw Data'!$O$2:$O$10000,$B69),"")</f>
        <v/>
      </c>
    </row>
    <row r="70">
      <c r="A70" s="20">
        <f>IFERROR(VLOOKUP($B70,Leaders!$A:$B,2,0),"Not Mapped")</f>
        <v/>
      </c>
      <c r="B70" s="20" t="inlineStr">
        <is>
          <t>Richard Harris</t>
        </is>
      </c>
      <c r="C70" s="20">
        <f>COUNTIFS('Raw Data'!$R$2:$R$10000,"No",'Raw Data'!$A$2:$A$10000,$C$1,'Raw Data'!$E$2:$E$10000,$C$2,'Raw Data'!$O$2:$O$10000,$B70,'Raw Data'!$U$2:$U$10000,"Critical")</f>
        <v/>
      </c>
      <c r="D70" s="20">
        <f>COUNTIFS('Raw Data'!$R$2:$R$10000,"No",'Raw Data'!$A$2:$A$10000,$C$1,'Raw Data'!$E$2:$E$10000,$C$2,'Raw Data'!$O$2:$O$10000,$B70,'Raw Data'!$U$2:$U$10000,"Semi Critical")</f>
        <v/>
      </c>
      <c r="E70" s="20">
        <f>COUNTIFS('Raw Data'!$R$2:$R$10000,"No",'Raw Data'!$A$2:$A$10000,$C$1,'Raw Data'!$E$2:$E$10000,$C$2,'Raw Data'!$O$2:$O$10000,$B70,'Raw Data'!$U$2:$U$10000,"Non Critical")</f>
        <v/>
      </c>
      <c r="F70" s="20">
        <f>SUM(C70:E70)</f>
        <v/>
      </c>
      <c r="G70" s="21">
        <f>IFERROR(AVERAGEIFS('Raw Data'!$G$2:$G$10000,'Raw Data'!$R$2:$R$10000,"No",'Raw Data'!$A$2:$A$10000,$C$1,'Raw Data'!$E$2:$E$10000,$C$2,'Raw Data'!$O$2:$O$10000,$B70),"")</f>
        <v/>
      </c>
      <c r="H70" s="21">
        <f>IFERROR(AVERAGEIFS('Raw Data'!$S$2:$S$10000,'Raw Data'!$R$2:$R$10000,"No",'Raw Data'!$A$2:$A$10000,$C$1,'Raw Data'!$E$2:$E$10000,$C$2,'Raw Data'!$O$2:$O$10000,$B70),"")</f>
        <v/>
      </c>
      <c r="I70" s="21">
        <f>IFERROR(AVERAGEIFS('Raw Data'!$T$2:$T$10000,'Raw Data'!$R$2:$R$10000,"No",'Raw Data'!$A$2:$A$10000,$C$1,'Raw Data'!$E$2:$E$10000,$C$2,'Raw Data'!$O$2:$O$10000,$B70),"")</f>
        <v/>
      </c>
    </row>
    <row r="71">
      <c r="A71" s="20">
        <f>IFERROR(VLOOKUP($B71,Leaders!$A:$B,2,0),"Not Mapped")</f>
        <v/>
      </c>
      <c r="B71" s="20" t="inlineStr">
        <is>
          <t>Akshay P</t>
        </is>
      </c>
      <c r="C71" s="20">
        <f>COUNTIFS('Raw Data'!$R$2:$R$10000,"No",'Raw Data'!$A$2:$A$10000,$C$1,'Raw Data'!$E$2:$E$10000,$C$2,'Raw Data'!$O$2:$O$10000,$B71,'Raw Data'!$U$2:$U$10000,"Critical")</f>
        <v/>
      </c>
      <c r="D71" s="20">
        <f>COUNTIFS('Raw Data'!$R$2:$R$10000,"No",'Raw Data'!$A$2:$A$10000,$C$1,'Raw Data'!$E$2:$E$10000,$C$2,'Raw Data'!$O$2:$O$10000,$B71,'Raw Data'!$U$2:$U$10000,"Semi Critical")</f>
        <v/>
      </c>
      <c r="E71" s="20">
        <f>COUNTIFS('Raw Data'!$R$2:$R$10000,"No",'Raw Data'!$A$2:$A$10000,$C$1,'Raw Data'!$E$2:$E$10000,$C$2,'Raw Data'!$O$2:$O$10000,$B71,'Raw Data'!$U$2:$U$10000,"Non Critical")</f>
        <v/>
      </c>
      <c r="F71" s="20">
        <f>SUM(C71:E71)</f>
        <v/>
      </c>
      <c r="G71" s="21">
        <f>IFERROR(AVERAGEIFS('Raw Data'!$G$2:$G$10000,'Raw Data'!$R$2:$R$10000,"No",'Raw Data'!$A$2:$A$10000,$C$1,'Raw Data'!$E$2:$E$10000,$C$2,'Raw Data'!$O$2:$O$10000,$B71),"")</f>
        <v/>
      </c>
      <c r="H71" s="21">
        <f>IFERROR(AVERAGEIFS('Raw Data'!$S$2:$S$10000,'Raw Data'!$R$2:$R$10000,"No",'Raw Data'!$A$2:$A$10000,$C$1,'Raw Data'!$E$2:$E$10000,$C$2,'Raw Data'!$O$2:$O$10000,$B71),"")</f>
        <v/>
      </c>
      <c r="I71" s="21">
        <f>IFERROR(AVERAGEIFS('Raw Data'!$T$2:$T$10000,'Raw Data'!$R$2:$R$10000,"No",'Raw Data'!$A$2:$A$10000,$C$1,'Raw Data'!$E$2:$E$10000,$C$2,'Raw Data'!$O$2:$O$10000,$B71),"")</f>
        <v/>
      </c>
    </row>
    <row r="72">
      <c r="A72" s="20">
        <f>IFERROR(VLOOKUP($B72,Leaders!$A:$B,2,0),"Not Mapped")</f>
        <v/>
      </c>
      <c r="B72" s="20" t="inlineStr">
        <is>
          <t>Bangareppa CS</t>
        </is>
      </c>
      <c r="C72" s="20">
        <f>COUNTIFS('Raw Data'!$R$2:$R$10000,"No",'Raw Data'!$A$2:$A$10000,$C$1,'Raw Data'!$E$2:$E$10000,$C$2,'Raw Data'!$O$2:$O$10000,$B72,'Raw Data'!$U$2:$U$10000,"Critical")</f>
        <v/>
      </c>
      <c r="D72" s="20">
        <f>COUNTIFS('Raw Data'!$R$2:$R$10000,"No",'Raw Data'!$A$2:$A$10000,$C$1,'Raw Data'!$E$2:$E$10000,$C$2,'Raw Data'!$O$2:$O$10000,$B72,'Raw Data'!$U$2:$U$10000,"Semi Critical")</f>
        <v/>
      </c>
      <c r="E72" s="20">
        <f>COUNTIFS('Raw Data'!$R$2:$R$10000,"No",'Raw Data'!$A$2:$A$10000,$C$1,'Raw Data'!$E$2:$E$10000,$C$2,'Raw Data'!$O$2:$O$10000,$B72,'Raw Data'!$U$2:$U$10000,"Non Critical")</f>
        <v/>
      </c>
      <c r="F72" s="20">
        <f>SUM(C72:E72)</f>
        <v/>
      </c>
      <c r="G72" s="21">
        <f>IFERROR(AVERAGEIFS('Raw Data'!$G$2:$G$10000,'Raw Data'!$R$2:$R$10000,"No",'Raw Data'!$A$2:$A$10000,$C$1,'Raw Data'!$E$2:$E$10000,$C$2,'Raw Data'!$O$2:$O$10000,$B72),"")</f>
        <v/>
      </c>
      <c r="H72" s="21">
        <f>IFERROR(AVERAGEIFS('Raw Data'!$S$2:$S$10000,'Raw Data'!$R$2:$R$10000,"No",'Raw Data'!$A$2:$A$10000,$C$1,'Raw Data'!$E$2:$E$10000,$C$2,'Raw Data'!$O$2:$O$10000,$B72),"")</f>
        <v/>
      </c>
      <c r="I72" s="21">
        <f>IFERROR(AVERAGEIFS('Raw Data'!$T$2:$T$10000,'Raw Data'!$R$2:$R$10000,"No",'Raw Data'!$A$2:$A$10000,$C$1,'Raw Data'!$E$2:$E$10000,$C$2,'Raw Data'!$O$2:$O$10000,$B72),"")</f>
        <v/>
      </c>
    </row>
    <row r="73">
      <c r="A73" s="20">
        <f>IFERROR(VLOOKUP($B73,Leaders!$A:$B,2,0),"Not Mapped")</f>
        <v/>
      </c>
      <c r="B73" s="20" t="inlineStr">
        <is>
          <t>Majid Kakatikar</t>
        </is>
      </c>
      <c r="C73" s="20">
        <f>COUNTIFS('Raw Data'!$R$2:$R$10000,"No",'Raw Data'!$A$2:$A$10000,$C$1,'Raw Data'!$E$2:$E$10000,$C$2,'Raw Data'!$O$2:$O$10000,$B73,'Raw Data'!$U$2:$U$10000,"Critical")</f>
        <v/>
      </c>
      <c r="D73" s="20">
        <f>COUNTIFS('Raw Data'!$R$2:$R$10000,"No",'Raw Data'!$A$2:$A$10000,$C$1,'Raw Data'!$E$2:$E$10000,$C$2,'Raw Data'!$O$2:$O$10000,$B73,'Raw Data'!$U$2:$U$10000,"Semi Critical")</f>
        <v/>
      </c>
      <c r="E73" s="20">
        <f>COUNTIFS('Raw Data'!$R$2:$R$10000,"No",'Raw Data'!$A$2:$A$10000,$C$1,'Raw Data'!$E$2:$E$10000,$C$2,'Raw Data'!$O$2:$O$10000,$B73,'Raw Data'!$U$2:$U$10000,"Non Critical")</f>
        <v/>
      </c>
      <c r="F73" s="20">
        <f>SUM(C73:E73)</f>
        <v/>
      </c>
      <c r="G73" s="21">
        <f>IFERROR(AVERAGEIFS('Raw Data'!$G$2:$G$10000,'Raw Data'!$R$2:$R$10000,"No",'Raw Data'!$A$2:$A$10000,$C$1,'Raw Data'!$E$2:$E$10000,$C$2,'Raw Data'!$O$2:$O$10000,$B73),"")</f>
        <v/>
      </c>
      <c r="H73" s="21">
        <f>IFERROR(AVERAGEIFS('Raw Data'!$S$2:$S$10000,'Raw Data'!$R$2:$R$10000,"No",'Raw Data'!$A$2:$A$10000,$C$1,'Raw Data'!$E$2:$E$10000,$C$2,'Raw Data'!$O$2:$O$10000,$B73),"")</f>
        <v/>
      </c>
      <c r="I73" s="21">
        <f>IFERROR(AVERAGEIFS('Raw Data'!$T$2:$T$10000,'Raw Data'!$R$2:$R$10000,"No",'Raw Data'!$A$2:$A$10000,$C$1,'Raw Data'!$E$2:$E$10000,$C$2,'Raw Data'!$O$2:$O$10000,$B73),"")</f>
        <v/>
      </c>
    </row>
    <row r="74">
      <c r="A74" s="20">
        <f>IFERROR(VLOOKUP($B74,Leaders!$A:$B,2,0),"Not Mapped")</f>
        <v/>
      </c>
      <c r="B74" s="20" t="inlineStr">
        <is>
          <t>Manoj Kj</t>
        </is>
      </c>
      <c r="C74" s="20">
        <f>COUNTIFS('Raw Data'!$R$2:$R$10000,"No",'Raw Data'!$A$2:$A$10000,$C$1,'Raw Data'!$E$2:$E$10000,$C$2,'Raw Data'!$O$2:$O$10000,$B74,'Raw Data'!$U$2:$U$10000,"Critical")</f>
        <v/>
      </c>
      <c r="D74" s="20">
        <f>COUNTIFS('Raw Data'!$R$2:$R$10000,"No",'Raw Data'!$A$2:$A$10000,$C$1,'Raw Data'!$E$2:$E$10000,$C$2,'Raw Data'!$O$2:$O$10000,$B74,'Raw Data'!$U$2:$U$10000,"Semi Critical")</f>
        <v/>
      </c>
      <c r="E74" s="20">
        <f>COUNTIFS('Raw Data'!$R$2:$R$10000,"No",'Raw Data'!$A$2:$A$10000,$C$1,'Raw Data'!$E$2:$E$10000,$C$2,'Raw Data'!$O$2:$O$10000,$B74,'Raw Data'!$U$2:$U$10000,"Non Critical")</f>
        <v/>
      </c>
      <c r="F74" s="20">
        <f>SUM(C74:E74)</f>
        <v/>
      </c>
      <c r="G74" s="21">
        <f>IFERROR(AVERAGEIFS('Raw Data'!$G$2:$G$10000,'Raw Data'!$R$2:$R$10000,"No",'Raw Data'!$A$2:$A$10000,$C$1,'Raw Data'!$E$2:$E$10000,$C$2,'Raw Data'!$O$2:$O$10000,$B74),"")</f>
        <v/>
      </c>
      <c r="H74" s="21">
        <f>IFERROR(AVERAGEIFS('Raw Data'!$S$2:$S$10000,'Raw Data'!$R$2:$R$10000,"No",'Raw Data'!$A$2:$A$10000,$C$1,'Raw Data'!$E$2:$E$10000,$C$2,'Raw Data'!$O$2:$O$10000,$B74),"")</f>
        <v/>
      </c>
      <c r="I74" s="21">
        <f>IFERROR(AVERAGEIFS('Raw Data'!$T$2:$T$10000,'Raw Data'!$R$2:$R$10000,"No",'Raw Data'!$A$2:$A$10000,$C$1,'Raw Data'!$E$2:$E$10000,$C$2,'Raw Data'!$O$2:$O$10000,$B74),"")</f>
        <v/>
      </c>
    </row>
    <row r="75">
      <c r="A75" s="20">
        <f>IFERROR(VLOOKUP($B75,Leaders!$A:$B,2,0),"Not Mapped")</f>
        <v/>
      </c>
      <c r="B75" s="20" t="inlineStr">
        <is>
          <t>Narasimhamurthy R</t>
        </is>
      </c>
      <c r="C75" s="20">
        <f>COUNTIFS('Raw Data'!$R$2:$R$10000,"No",'Raw Data'!$A$2:$A$10000,$C$1,'Raw Data'!$E$2:$E$10000,$C$2,'Raw Data'!$O$2:$O$10000,$B75,'Raw Data'!$U$2:$U$10000,"Critical")</f>
        <v/>
      </c>
      <c r="D75" s="20">
        <f>COUNTIFS('Raw Data'!$R$2:$R$10000,"No",'Raw Data'!$A$2:$A$10000,$C$1,'Raw Data'!$E$2:$E$10000,$C$2,'Raw Data'!$O$2:$O$10000,$B75,'Raw Data'!$U$2:$U$10000,"Semi Critical")</f>
        <v/>
      </c>
      <c r="E75" s="20">
        <f>COUNTIFS('Raw Data'!$R$2:$R$10000,"No",'Raw Data'!$A$2:$A$10000,$C$1,'Raw Data'!$E$2:$E$10000,$C$2,'Raw Data'!$O$2:$O$10000,$B75,'Raw Data'!$U$2:$U$10000,"Non Critical")</f>
        <v/>
      </c>
      <c r="F75" s="20">
        <f>SUM(C75:E75)</f>
        <v/>
      </c>
      <c r="G75" s="21">
        <f>IFERROR(AVERAGEIFS('Raw Data'!$G$2:$G$10000,'Raw Data'!$R$2:$R$10000,"No",'Raw Data'!$A$2:$A$10000,$C$1,'Raw Data'!$E$2:$E$10000,$C$2,'Raw Data'!$O$2:$O$10000,$B75),"")</f>
        <v/>
      </c>
      <c r="H75" s="21">
        <f>IFERROR(AVERAGEIFS('Raw Data'!$S$2:$S$10000,'Raw Data'!$R$2:$R$10000,"No",'Raw Data'!$A$2:$A$10000,$C$1,'Raw Data'!$E$2:$E$10000,$C$2,'Raw Data'!$O$2:$O$10000,$B75),"")</f>
        <v/>
      </c>
      <c r="I75" s="21">
        <f>IFERROR(AVERAGEIFS('Raw Data'!$T$2:$T$10000,'Raw Data'!$R$2:$R$10000,"No",'Raw Data'!$A$2:$A$10000,$C$1,'Raw Data'!$E$2:$E$10000,$C$2,'Raw Data'!$O$2:$O$10000,$B75),"")</f>
        <v/>
      </c>
    </row>
    <row r="76">
      <c r="A76" s="20">
        <f>IFERROR(VLOOKUP($B76,Leaders!$A:$B,2,0),"Not Mapped")</f>
        <v/>
      </c>
      <c r="B76" s="20" t="inlineStr">
        <is>
          <t>Ravishankar gowda</t>
        </is>
      </c>
      <c r="C76" s="20">
        <f>COUNTIFS('Raw Data'!$R$2:$R$10000,"No",'Raw Data'!$A$2:$A$10000,$C$1,'Raw Data'!$E$2:$E$10000,$C$2,'Raw Data'!$O$2:$O$10000,$B76,'Raw Data'!$U$2:$U$10000,"Critical")</f>
        <v/>
      </c>
      <c r="D76" s="20">
        <f>COUNTIFS('Raw Data'!$R$2:$R$10000,"No",'Raw Data'!$A$2:$A$10000,$C$1,'Raw Data'!$E$2:$E$10000,$C$2,'Raw Data'!$O$2:$O$10000,$B76,'Raw Data'!$U$2:$U$10000,"Semi Critical")</f>
        <v/>
      </c>
      <c r="E76" s="20">
        <f>COUNTIFS('Raw Data'!$R$2:$R$10000,"No",'Raw Data'!$A$2:$A$10000,$C$1,'Raw Data'!$E$2:$E$10000,$C$2,'Raw Data'!$O$2:$O$10000,$B76,'Raw Data'!$U$2:$U$10000,"Non Critical")</f>
        <v/>
      </c>
      <c r="F76" s="20">
        <f>SUM(C76:E76)</f>
        <v/>
      </c>
      <c r="G76" s="21">
        <f>IFERROR(AVERAGEIFS('Raw Data'!$G$2:$G$10000,'Raw Data'!$R$2:$R$10000,"No",'Raw Data'!$A$2:$A$10000,$C$1,'Raw Data'!$E$2:$E$10000,$C$2,'Raw Data'!$O$2:$O$10000,$B76),"")</f>
        <v/>
      </c>
      <c r="H76" s="21">
        <f>IFERROR(AVERAGEIFS('Raw Data'!$S$2:$S$10000,'Raw Data'!$R$2:$R$10000,"No",'Raw Data'!$A$2:$A$10000,$C$1,'Raw Data'!$E$2:$E$10000,$C$2,'Raw Data'!$O$2:$O$10000,$B76),"")</f>
        <v/>
      </c>
      <c r="I76" s="21">
        <f>IFERROR(AVERAGEIFS('Raw Data'!$T$2:$T$10000,'Raw Data'!$R$2:$R$10000,"No",'Raw Data'!$A$2:$A$10000,$C$1,'Raw Data'!$E$2:$E$10000,$C$2,'Raw Data'!$O$2:$O$10000,$B76),"")</f>
        <v/>
      </c>
    </row>
    <row r="77">
      <c r="A77" s="20">
        <f>IFERROR(VLOOKUP($B77,Leaders!$A:$B,2,0),"Not Mapped")</f>
        <v/>
      </c>
      <c r="B77" s="20" t="inlineStr">
        <is>
          <t>Santhosha M</t>
        </is>
      </c>
      <c r="C77" s="20">
        <f>COUNTIFS('Raw Data'!$R$2:$R$10000,"No",'Raw Data'!$A$2:$A$10000,$C$1,'Raw Data'!$E$2:$E$10000,$C$2,'Raw Data'!$O$2:$O$10000,$B77,'Raw Data'!$U$2:$U$10000,"Critical")</f>
        <v/>
      </c>
      <c r="D77" s="20">
        <f>COUNTIFS('Raw Data'!$R$2:$R$10000,"No",'Raw Data'!$A$2:$A$10000,$C$1,'Raw Data'!$E$2:$E$10000,$C$2,'Raw Data'!$O$2:$O$10000,$B77,'Raw Data'!$U$2:$U$10000,"Semi Critical")</f>
        <v/>
      </c>
      <c r="E77" s="20">
        <f>COUNTIFS('Raw Data'!$R$2:$R$10000,"No",'Raw Data'!$A$2:$A$10000,$C$1,'Raw Data'!$E$2:$E$10000,$C$2,'Raw Data'!$O$2:$O$10000,$B77,'Raw Data'!$U$2:$U$10000,"Non Critical")</f>
        <v/>
      </c>
      <c r="F77" s="20">
        <f>SUM(C77:E77)</f>
        <v/>
      </c>
      <c r="G77" s="21">
        <f>IFERROR(AVERAGEIFS('Raw Data'!$G$2:$G$10000,'Raw Data'!$R$2:$R$10000,"No",'Raw Data'!$A$2:$A$10000,$C$1,'Raw Data'!$E$2:$E$10000,$C$2,'Raw Data'!$O$2:$O$10000,$B77),"")</f>
        <v/>
      </c>
      <c r="H77" s="21">
        <f>IFERROR(AVERAGEIFS('Raw Data'!$S$2:$S$10000,'Raw Data'!$R$2:$R$10000,"No",'Raw Data'!$A$2:$A$10000,$C$1,'Raw Data'!$E$2:$E$10000,$C$2,'Raw Data'!$O$2:$O$10000,$B77),"")</f>
        <v/>
      </c>
      <c r="I77" s="21">
        <f>IFERROR(AVERAGEIFS('Raw Data'!$T$2:$T$10000,'Raw Data'!$R$2:$R$10000,"No",'Raw Data'!$A$2:$A$10000,$C$1,'Raw Data'!$E$2:$E$10000,$C$2,'Raw Data'!$O$2:$O$10000,$B77),"")</f>
        <v/>
      </c>
    </row>
    <row r="78">
      <c r="A78" s="20">
        <f>IFERROR(VLOOKUP($B78,Leaders!$A:$B,2,0),"Not Mapped")</f>
        <v/>
      </c>
      <c r="B78" s="20" t="inlineStr">
        <is>
          <t>John Britto</t>
        </is>
      </c>
      <c r="C78" s="20">
        <f>COUNTIFS('Raw Data'!$R$2:$R$10000,"No",'Raw Data'!$A$2:$A$10000,$C$1,'Raw Data'!$E$2:$E$10000,$C$2,'Raw Data'!$O$2:$O$10000,$B78,'Raw Data'!$U$2:$U$10000,"Critical")</f>
        <v/>
      </c>
      <c r="D78" s="20">
        <f>COUNTIFS('Raw Data'!$R$2:$R$10000,"No",'Raw Data'!$A$2:$A$10000,$C$1,'Raw Data'!$E$2:$E$10000,$C$2,'Raw Data'!$O$2:$O$10000,$B78,'Raw Data'!$U$2:$U$10000,"Semi Critical")</f>
        <v/>
      </c>
      <c r="E78" s="20">
        <f>COUNTIFS('Raw Data'!$R$2:$R$10000,"No",'Raw Data'!$A$2:$A$10000,$C$1,'Raw Data'!$E$2:$E$10000,$C$2,'Raw Data'!$O$2:$O$10000,$B78,'Raw Data'!$U$2:$U$10000,"Non Critical")</f>
        <v/>
      </c>
      <c r="F78" s="20">
        <f>SUM(C78:E78)</f>
        <v/>
      </c>
      <c r="G78" s="21">
        <f>IFERROR(AVERAGEIFS('Raw Data'!$G$2:$G$10000,'Raw Data'!$R$2:$R$10000,"No",'Raw Data'!$A$2:$A$10000,$C$1,'Raw Data'!$E$2:$E$10000,$C$2,'Raw Data'!$O$2:$O$10000,$B78),"")</f>
        <v/>
      </c>
      <c r="H78" s="21">
        <f>IFERROR(AVERAGEIFS('Raw Data'!$S$2:$S$10000,'Raw Data'!$R$2:$R$10000,"No",'Raw Data'!$A$2:$A$10000,$C$1,'Raw Data'!$E$2:$E$10000,$C$2,'Raw Data'!$O$2:$O$10000,$B78),"")</f>
        <v/>
      </c>
      <c r="I78" s="21">
        <f>IFERROR(AVERAGEIFS('Raw Data'!$T$2:$T$10000,'Raw Data'!$R$2:$R$10000,"No",'Raw Data'!$A$2:$A$10000,$C$1,'Raw Data'!$E$2:$E$10000,$C$2,'Raw Data'!$O$2:$O$10000,$B78),"")</f>
        <v/>
      </c>
    </row>
    <row r="79">
      <c r="A79" s="20">
        <f>IFERROR(VLOOKUP($B79,Leaders!$A:$B,2,0),"Not Mapped")</f>
        <v/>
      </c>
      <c r="B79" s="20" t="inlineStr">
        <is>
          <t>Arun Raj</t>
        </is>
      </c>
      <c r="C79" s="20">
        <f>COUNTIFS('Raw Data'!$R$2:$R$10000,"No",'Raw Data'!$A$2:$A$10000,$C$1,'Raw Data'!$E$2:$E$10000,$C$2,'Raw Data'!$O$2:$O$10000,$B79,'Raw Data'!$U$2:$U$10000,"Critical")</f>
        <v/>
      </c>
      <c r="D79" s="20">
        <f>COUNTIFS('Raw Data'!$R$2:$R$10000,"No",'Raw Data'!$A$2:$A$10000,$C$1,'Raw Data'!$E$2:$E$10000,$C$2,'Raw Data'!$O$2:$O$10000,$B79,'Raw Data'!$U$2:$U$10000,"Semi Critical")</f>
        <v/>
      </c>
      <c r="E79" s="20">
        <f>COUNTIFS('Raw Data'!$R$2:$R$10000,"No",'Raw Data'!$A$2:$A$10000,$C$1,'Raw Data'!$E$2:$E$10000,$C$2,'Raw Data'!$O$2:$O$10000,$B79,'Raw Data'!$U$2:$U$10000,"Non Critical")</f>
        <v/>
      </c>
      <c r="F79" s="20">
        <f>SUM(C79:E79)</f>
        <v/>
      </c>
      <c r="G79" s="21">
        <f>IFERROR(AVERAGEIFS('Raw Data'!$G$2:$G$10000,'Raw Data'!$R$2:$R$10000,"No",'Raw Data'!$A$2:$A$10000,$C$1,'Raw Data'!$E$2:$E$10000,$C$2,'Raw Data'!$O$2:$O$10000,$B79),"")</f>
        <v/>
      </c>
      <c r="H79" s="21">
        <f>IFERROR(AVERAGEIFS('Raw Data'!$S$2:$S$10000,'Raw Data'!$R$2:$R$10000,"No",'Raw Data'!$A$2:$A$10000,$C$1,'Raw Data'!$E$2:$E$10000,$C$2,'Raw Data'!$O$2:$O$10000,$B79),"")</f>
        <v/>
      </c>
      <c r="I79" s="21">
        <f>IFERROR(AVERAGEIFS('Raw Data'!$T$2:$T$10000,'Raw Data'!$R$2:$R$10000,"No",'Raw Data'!$A$2:$A$10000,$C$1,'Raw Data'!$E$2:$E$10000,$C$2,'Raw Data'!$O$2:$O$10000,$B79),"")</f>
        <v/>
      </c>
    </row>
    <row r="80">
      <c r="A80" s="20">
        <f>IFERROR(VLOOKUP($B80,Leaders!$A:$B,2,0),"Not Mapped")</f>
        <v/>
      </c>
      <c r="B80" s="20" t="inlineStr">
        <is>
          <t>Balaji G</t>
        </is>
      </c>
      <c r="C80" s="20">
        <f>COUNTIFS('Raw Data'!$R$2:$R$10000,"No",'Raw Data'!$A$2:$A$10000,$C$1,'Raw Data'!$E$2:$E$10000,$C$2,'Raw Data'!$O$2:$O$10000,$B80,'Raw Data'!$U$2:$U$10000,"Critical")</f>
        <v/>
      </c>
      <c r="D80" s="20">
        <f>COUNTIFS('Raw Data'!$R$2:$R$10000,"No",'Raw Data'!$A$2:$A$10000,$C$1,'Raw Data'!$E$2:$E$10000,$C$2,'Raw Data'!$O$2:$O$10000,$B80,'Raw Data'!$U$2:$U$10000,"Semi Critical")</f>
        <v/>
      </c>
      <c r="E80" s="20">
        <f>COUNTIFS('Raw Data'!$R$2:$R$10000,"No",'Raw Data'!$A$2:$A$10000,$C$1,'Raw Data'!$E$2:$E$10000,$C$2,'Raw Data'!$O$2:$O$10000,$B80,'Raw Data'!$U$2:$U$10000,"Non Critical")</f>
        <v/>
      </c>
      <c r="F80" s="20">
        <f>SUM(C80:E80)</f>
        <v/>
      </c>
      <c r="G80" s="21">
        <f>IFERROR(AVERAGEIFS('Raw Data'!$G$2:$G$10000,'Raw Data'!$R$2:$R$10000,"No",'Raw Data'!$A$2:$A$10000,$C$1,'Raw Data'!$E$2:$E$10000,$C$2,'Raw Data'!$O$2:$O$10000,$B80),"")</f>
        <v/>
      </c>
      <c r="H80" s="21">
        <f>IFERROR(AVERAGEIFS('Raw Data'!$S$2:$S$10000,'Raw Data'!$R$2:$R$10000,"No",'Raw Data'!$A$2:$A$10000,$C$1,'Raw Data'!$E$2:$E$10000,$C$2,'Raw Data'!$O$2:$O$10000,$B80),"")</f>
        <v/>
      </c>
      <c r="I80" s="21">
        <f>IFERROR(AVERAGEIFS('Raw Data'!$T$2:$T$10000,'Raw Data'!$R$2:$R$10000,"No",'Raw Data'!$A$2:$A$10000,$C$1,'Raw Data'!$E$2:$E$10000,$C$2,'Raw Data'!$O$2:$O$10000,$B80),"")</f>
        <v/>
      </c>
    </row>
    <row r="81">
      <c r="A81" s="20">
        <f>IFERROR(VLOOKUP($B81,Leaders!$A:$B,2,0),"Not Mapped")</f>
        <v/>
      </c>
      <c r="B81" s="20" t="inlineStr">
        <is>
          <t>Basil Scariya</t>
        </is>
      </c>
      <c r="C81" s="20">
        <f>COUNTIFS('Raw Data'!$R$2:$R$10000,"No",'Raw Data'!$A$2:$A$10000,$C$1,'Raw Data'!$E$2:$E$10000,$C$2,'Raw Data'!$O$2:$O$10000,$B81,'Raw Data'!$U$2:$U$10000,"Critical")</f>
        <v/>
      </c>
      <c r="D81" s="20">
        <f>COUNTIFS('Raw Data'!$R$2:$R$10000,"No",'Raw Data'!$A$2:$A$10000,$C$1,'Raw Data'!$E$2:$E$10000,$C$2,'Raw Data'!$O$2:$O$10000,$B81,'Raw Data'!$U$2:$U$10000,"Semi Critical")</f>
        <v/>
      </c>
      <c r="E81" s="20">
        <f>COUNTIFS('Raw Data'!$R$2:$R$10000,"No",'Raw Data'!$A$2:$A$10000,$C$1,'Raw Data'!$E$2:$E$10000,$C$2,'Raw Data'!$O$2:$O$10000,$B81,'Raw Data'!$U$2:$U$10000,"Non Critical")</f>
        <v/>
      </c>
      <c r="F81" s="20">
        <f>SUM(C81:E81)</f>
        <v/>
      </c>
      <c r="G81" s="21">
        <f>IFERROR(AVERAGEIFS('Raw Data'!$G$2:$G$10000,'Raw Data'!$R$2:$R$10000,"No",'Raw Data'!$A$2:$A$10000,$C$1,'Raw Data'!$E$2:$E$10000,$C$2,'Raw Data'!$O$2:$O$10000,$B81),"")</f>
        <v/>
      </c>
      <c r="H81" s="21">
        <f>IFERROR(AVERAGEIFS('Raw Data'!$S$2:$S$10000,'Raw Data'!$R$2:$R$10000,"No",'Raw Data'!$A$2:$A$10000,$C$1,'Raw Data'!$E$2:$E$10000,$C$2,'Raw Data'!$O$2:$O$10000,$B81),"")</f>
        <v/>
      </c>
      <c r="I81" s="21">
        <f>IFERROR(AVERAGEIFS('Raw Data'!$T$2:$T$10000,'Raw Data'!$R$2:$R$10000,"No",'Raw Data'!$A$2:$A$10000,$C$1,'Raw Data'!$E$2:$E$10000,$C$2,'Raw Data'!$O$2:$O$10000,$B81),"")</f>
        <v/>
      </c>
    </row>
    <row r="82">
      <c r="A82" s="20">
        <f>IFERROR(VLOOKUP($B82,Leaders!$A:$B,2,0),"Not Mapped")</f>
        <v/>
      </c>
      <c r="B82" s="20" t="inlineStr">
        <is>
          <t>Keshav G</t>
        </is>
      </c>
      <c r="C82" s="20">
        <f>COUNTIFS('Raw Data'!$R$2:$R$10000,"No",'Raw Data'!$A$2:$A$10000,$C$1,'Raw Data'!$E$2:$E$10000,$C$2,'Raw Data'!$O$2:$O$10000,$B82,'Raw Data'!$U$2:$U$10000,"Critical")</f>
        <v/>
      </c>
      <c r="D82" s="20">
        <f>COUNTIFS('Raw Data'!$R$2:$R$10000,"No",'Raw Data'!$A$2:$A$10000,$C$1,'Raw Data'!$E$2:$E$10000,$C$2,'Raw Data'!$O$2:$O$10000,$B82,'Raw Data'!$U$2:$U$10000,"Semi Critical")</f>
        <v/>
      </c>
      <c r="E82" s="20">
        <f>COUNTIFS('Raw Data'!$R$2:$R$10000,"No",'Raw Data'!$A$2:$A$10000,$C$1,'Raw Data'!$E$2:$E$10000,$C$2,'Raw Data'!$O$2:$O$10000,$B82,'Raw Data'!$U$2:$U$10000,"Non Critical")</f>
        <v/>
      </c>
      <c r="F82" s="20">
        <f>SUM(C82:E82)</f>
        <v/>
      </c>
      <c r="G82" s="21">
        <f>IFERROR(AVERAGEIFS('Raw Data'!$G$2:$G$10000,'Raw Data'!$R$2:$R$10000,"No",'Raw Data'!$A$2:$A$10000,$C$1,'Raw Data'!$E$2:$E$10000,$C$2,'Raw Data'!$O$2:$O$10000,$B82),"")</f>
        <v/>
      </c>
      <c r="H82" s="21">
        <f>IFERROR(AVERAGEIFS('Raw Data'!$S$2:$S$10000,'Raw Data'!$R$2:$R$10000,"No",'Raw Data'!$A$2:$A$10000,$C$1,'Raw Data'!$E$2:$E$10000,$C$2,'Raw Data'!$O$2:$O$10000,$B82),"")</f>
        <v/>
      </c>
      <c r="I82" s="21">
        <f>IFERROR(AVERAGEIFS('Raw Data'!$T$2:$T$10000,'Raw Data'!$R$2:$R$10000,"No",'Raw Data'!$A$2:$A$10000,$C$1,'Raw Data'!$E$2:$E$10000,$C$2,'Raw Data'!$O$2:$O$10000,$B82),"")</f>
        <v/>
      </c>
    </row>
    <row r="83">
      <c r="A83" s="20">
        <f>IFERROR(VLOOKUP($B83,Leaders!$A:$B,2,0),"Not Mapped")</f>
        <v/>
      </c>
      <c r="B83" s="20" t="inlineStr">
        <is>
          <t>Rizwan Ahmed</t>
        </is>
      </c>
      <c r="C83" s="20">
        <f>COUNTIFS('Raw Data'!$R$2:$R$10000,"No",'Raw Data'!$A$2:$A$10000,$C$1,'Raw Data'!$E$2:$E$10000,$C$2,'Raw Data'!$O$2:$O$10000,$B83,'Raw Data'!$U$2:$U$10000,"Critical")</f>
        <v/>
      </c>
      <c r="D83" s="20">
        <f>COUNTIFS('Raw Data'!$R$2:$R$10000,"No",'Raw Data'!$A$2:$A$10000,$C$1,'Raw Data'!$E$2:$E$10000,$C$2,'Raw Data'!$O$2:$O$10000,$B83,'Raw Data'!$U$2:$U$10000,"Semi Critical")</f>
        <v/>
      </c>
      <c r="E83" s="20">
        <f>COUNTIFS('Raw Data'!$R$2:$R$10000,"No",'Raw Data'!$A$2:$A$10000,$C$1,'Raw Data'!$E$2:$E$10000,$C$2,'Raw Data'!$O$2:$O$10000,$B83,'Raw Data'!$U$2:$U$10000,"Non Critical")</f>
        <v/>
      </c>
      <c r="F83" s="20">
        <f>SUM(C83:E83)</f>
        <v/>
      </c>
      <c r="G83" s="21">
        <f>IFERROR(AVERAGEIFS('Raw Data'!$G$2:$G$10000,'Raw Data'!$R$2:$R$10000,"No",'Raw Data'!$A$2:$A$10000,$C$1,'Raw Data'!$E$2:$E$10000,$C$2,'Raw Data'!$O$2:$O$10000,$B83),"")</f>
        <v/>
      </c>
      <c r="H83" s="21">
        <f>IFERROR(AVERAGEIFS('Raw Data'!$S$2:$S$10000,'Raw Data'!$R$2:$R$10000,"No",'Raw Data'!$A$2:$A$10000,$C$1,'Raw Data'!$E$2:$E$10000,$C$2,'Raw Data'!$O$2:$O$10000,$B83),"")</f>
        <v/>
      </c>
      <c r="I83" s="21">
        <f>IFERROR(AVERAGEIFS('Raw Data'!$T$2:$T$10000,'Raw Data'!$R$2:$R$10000,"No",'Raw Data'!$A$2:$A$10000,$C$1,'Raw Data'!$E$2:$E$10000,$C$2,'Raw Data'!$O$2:$O$10000,$B83),"")</f>
        <v/>
      </c>
    </row>
    <row r="84">
      <c r="A84" s="20">
        <f>IFERROR(VLOOKUP($B84,Leaders!$A:$B,2,0),"Not Mapped")</f>
        <v/>
      </c>
      <c r="B84" s="20" t="inlineStr">
        <is>
          <t>Saddam Hussain</t>
        </is>
      </c>
      <c r="C84" s="20">
        <f>COUNTIFS('Raw Data'!$R$2:$R$10000,"No",'Raw Data'!$A$2:$A$10000,$C$1,'Raw Data'!$E$2:$E$10000,$C$2,'Raw Data'!$O$2:$O$10000,$B84,'Raw Data'!$U$2:$U$10000,"Critical")</f>
        <v/>
      </c>
      <c r="D84" s="20">
        <f>COUNTIFS('Raw Data'!$R$2:$R$10000,"No",'Raw Data'!$A$2:$A$10000,$C$1,'Raw Data'!$E$2:$E$10000,$C$2,'Raw Data'!$O$2:$O$10000,$B84,'Raw Data'!$U$2:$U$10000,"Semi Critical")</f>
        <v/>
      </c>
      <c r="E84" s="20">
        <f>COUNTIFS('Raw Data'!$R$2:$R$10000,"No",'Raw Data'!$A$2:$A$10000,$C$1,'Raw Data'!$E$2:$E$10000,$C$2,'Raw Data'!$O$2:$O$10000,$B84,'Raw Data'!$U$2:$U$10000,"Non Critical")</f>
        <v/>
      </c>
      <c r="F84" s="20">
        <f>SUM(C84:E84)</f>
        <v/>
      </c>
      <c r="G84" s="21">
        <f>IFERROR(AVERAGEIFS('Raw Data'!$G$2:$G$10000,'Raw Data'!$R$2:$R$10000,"No",'Raw Data'!$A$2:$A$10000,$C$1,'Raw Data'!$E$2:$E$10000,$C$2,'Raw Data'!$O$2:$O$10000,$B84),"")</f>
        <v/>
      </c>
      <c r="H84" s="21">
        <f>IFERROR(AVERAGEIFS('Raw Data'!$S$2:$S$10000,'Raw Data'!$R$2:$R$10000,"No",'Raw Data'!$A$2:$A$10000,$C$1,'Raw Data'!$E$2:$E$10000,$C$2,'Raw Data'!$O$2:$O$10000,$B84),"")</f>
        <v/>
      </c>
      <c r="I84" s="21">
        <f>IFERROR(AVERAGEIFS('Raw Data'!$T$2:$T$10000,'Raw Data'!$R$2:$R$10000,"No",'Raw Data'!$A$2:$A$10000,$C$1,'Raw Data'!$E$2:$E$10000,$C$2,'Raw Data'!$O$2:$O$10000,$B84),"")</f>
        <v/>
      </c>
    </row>
    <row r="85">
      <c r="A85" s="20">
        <f>IFERROR(VLOOKUP($B85,Leaders!$A:$B,2,0),"Not Mapped")</f>
        <v/>
      </c>
      <c r="B85" s="20" t="inlineStr">
        <is>
          <t>Silambarasan E</t>
        </is>
      </c>
      <c r="C85" s="20">
        <f>COUNTIFS('Raw Data'!$R$2:$R$10000,"No",'Raw Data'!$A$2:$A$10000,$C$1,'Raw Data'!$E$2:$E$10000,$C$2,'Raw Data'!$O$2:$O$10000,$B85,'Raw Data'!$U$2:$U$10000,"Critical")</f>
        <v/>
      </c>
      <c r="D85" s="20">
        <f>COUNTIFS('Raw Data'!$R$2:$R$10000,"No",'Raw Data'!$A$2:$A$10000,$C$1,'Raw Data'!$E$2:$E$10000,$C$2,'Raw Data'!$O$2:$O$10000,$B85,'Raw Data'!$U$2:$U$10000,"Semi Critical")</f>
        <v/>
      </c>
      <c r="E85" s="20">
        <f>COUNTIFS('Raw Data'!$R$2:$R$10000,"No",'Raw Data'!$A$2:$A$10000,$C$1,'Raw Data'!$E$2:$E$10000,$C$2,'Raw Data'!$O$2:$O$10000,$B85,'Raw Data'!$U$2:$U$10000,"Non Critical")</f>
        <v/>
      </c>
      <c r="F85" s="20">
        <f>SUM(C85:E85)</f>
        <v/>
      </c>
      <c r="G85" s="21">
        <f>IFERROR(AVERAGEIFS('Raw Data'!$G$2:$G$10000,'Raw Data'!$R$2:$R$10000,"No",'Raw Data'!$A$2:$A$10000,$C$1,'Raw Data'!$E$2:$E$10000,$C$2,'Raw Data'!$O$2:$O$10000,$B85),"")</f>
        <v/>
      </c>
      <c r="H85" s="21">
        <f>IFERROR(AVERAGEIFS('Raw Data'!$S$2:$S$10000,'Raw Data'!$R$2:$R$10000,"No",'Raw Data'!$A$2:$A$10000,$C$1,'Raw Data'!$E$2:$E$10000,$C$2,'Raw Data'!$O$2:$O$10000,$B85),"")</f>
        <v/>
      </c>
      <c r="I85" s="21">
        <f>IFERROR(AVERAGEIFS('Raw Data'!$T$2:$T$10000,'Raw Data'!$R$2:$R$10000,"No",'Raw Data'!$A$2:$A$10000,$C$1,'Raw Data'!$E$2:$E$10000,$C$2,'Raw Data'!$O$2:$O$10000,$B85),"")</f>
        <v/>
      </c>
    </row>
    <row r="86">
      <c r="A86" s="20">
        <f>IFERROR(VLOOKUP($B86,Leaders!$A:$B,2,0),"Not Mapped")</f>
        <v/>
      </c>
      <c r="B86" s="20" t="inlineStr">
        <is>
          <t>Sundaresh S</t>
        </is>
      </c>
      <c r="C86" s="20">
        <f>COUNTIFS('Raw Data'!$R$2:$R$10000,"No",'Raw Data'!$A$2:$A$10000,$C$1,'Raw Data'!$E$2:$E$10000,$C$2,'Raw Data'!$O$2:$O$10000,$B86,'Raw Data'!$U$2:$U$10000,"Critical")</f>
        <v/>
      </c>
      <c r="D86" s="20">
        <f>COUNTIFS('Raw Data'!$R$2:$R$10000,"No",'Raw Data'!$A$2:$A$10000,$C$1,'Raw Data'!$E$2:$E$10000,$C$2,'Raw Data'!$O$2:$O$10000,$B86,'Raw Data'!$U$2:$U$10000,"Semi Critical")</f>
        <v/>
      </c>
      <c r="E86" s="20">
        <f>COUNTIFS('Raw Data'!$R$2:$R$10000,"No",'Raw Data'!$A$2:$A$10000,$C$1,'Raw Data'!$E$2:$E$10000,$C$2,'Raw Data'!$O$2:$O$10000,$B86,'Raw Data'!$U$2:$U$10000,"Non Critical")</f>
        <v/>
      </c>
      <c r="F86" s="20">
        <f>SUM(C86:E86)</f>
        <v/>
      </c>
      <c r="G86" s="21">
        <f>IFERROR(AVERAGEIFS('Raw Data'!$G$2:$G$10000,'Raw Data'!$R$2:$R$10000,"No",'Raw Data'!$A$2:$A$10000,$C$1,'Raw Data'!$E$2:$E$10000,$C$2,'Raw Data'!$O$2:$O$10000,$B86),"")</f>
        <v/>
      </c>
      <c r="H86" s="21">
        <f>IFERROR(AVERAGEIFS('Raw Data'!$S$2:$S$10000,'Raw Data'!$R$2:$R$10000,"No",'Raw Data'!$A$2:$A$10000,$C$1,'Raw Data'!$E$2:$E$10000,$C$2,'Raw Data'!$O$2:$O$10000,$B86),"")</f>
        <v/>
      </c>
      <c r="I86" s="21">
        <f>IFERROR(AVERAGEIFS('Raw Data'!$T$2:$T$10000,'Raw Data'!$R$2:$R$10000,"No",'Raw Data'!$A$2:$A$10000,$C$1,'Raw Data'!$E$2:$E$10000,$C$2,'Raw Data'!$O$2:$O$10000,$B86),"")</f>
        <v/>
      </c>
    </row>
    <row r="87">
      <c r="A87" s="20">
        <f>IFERROR(VLOOKUP($B87,Leaders!$A:$B,2,0),"Not Mapped")</f>
        <v/>
      </c>
      <c r="B87" s="20" t="inlineStr">
        <is>
          <t>Manjunatha V</t>
        </is>
      </c>
      <c r="C87" s="20">
        <f>COUNTIFS('Raw Data'!$R$2:$R$10000,"No",'Raw Data'!$A$2:$A$10000,$C$1,'Raw Data'!$E$2:$E$10000,$C$2,'Raw Data'!$O$2:$O$10000,$B87,'Raw Data'!$U$2:$U$10000,"Critical")</f>
        <v/>
      </c>
      <c r="D87" s="20">
        <f>COUNTIFS('Raw Data'!$R$2:$R$10000,"No",'Raw Data'!$A$2:$A$10000,$C$1,'Raw Data'!$E$2:$E$10000,$C$2,'Raw Data'!$O$2:$O$10000,$B87,'Raw Data'!$U$2:$U$10000,"Semi Critical")</f>
        <v/>
      </c>
      <c r="E87" s="20">
        <f>COUNTIFS('Raw Data'!$R$2:$R$10000,"No",'Raw Data'!$A$2:$A$10000,$C$1,'Raw Data'!$E$2:$E$10000,$C$2,'Raw Data'!$O$2:$O$10000,$B87,'Raw Data'!$U$2:$U$10000,"Non Critical")</f>
        <v/>
      </c>
      <c r="F87" s="20">
        <f>SUM(C87:E87)</f>
        <v/>
      </c>
      <c r="G87" s="21">
        <f>IFERROR(AVERAGEIFS('Raw Data'!$G$2:$G$10000,'Raw Data'!$R$2:$R$10000,"No",'Raw Data'!$A$2:$A$10000,$C$1,'Raw Data'!$E$2:$E$10000,$C$2,'Raw Data'!$O$2:$O$10000,$B87),"")</f>
        <v/>
      </c>
      <c r="H87" s="21">
        <f>IFERROR(AVERAGEIFS('Raw Data'!$S$2:$S$10000,'Raw Data'!$R$2:$R$10000,"No",'Raw Data'!$A$2:$A$10000,$C$1,'Raw Data'!$E$2:$E$10000,$C$2,'Raw Data'!$O$2:$O$10000,$B87),"")</f>
        <v/>
      </c>
      <c r="I87" s="21">
        <f>IFERROR(AVERAGEIFS('Raw Data'!$T$2:$T$10000,'Raw Data'!$R$2:$R$10000,"No",'Raw Data'!$A$2:$A$10000,$C$1,'Raw Data'!$E$2:$E$10000,$C$2,'Raw Data'!$O$2:$O$10000,$B87),"")</f>
        <v/>
      </c>
    </row>
    <row r="88">
      <c r="A88" s="20">
        <f>IFERROR(VLOOKUP($B88,Leaders!$A:$B,2,0),"Not Mapped")</f>
        <v/>
      </c>
      <c r="B88" s="20" t="inlineStr">
        <is>
          <t>Raghavendra Vernekar</t>
        </is>
      </c>
      <c r="C88" s="20">
        <f>COUNTIFS('Raw Data'!$R$2:$R$10000,"No",'Raw Data'!$A$2:$A$10000,$C$1,'Raw Data'!$E$2:$E$10000,$C$2,'Raw Data'!$O$2:$O$10000,$B88,'Raw Data'!$U$2:$U$10000,"Critical")</f>
        <v/>
      </c>
      <c r="D88" s="20">
        <f>COUNTIFS('Raw Data'!$R$2:$R$10000,"No",'Raw Data'!$A$2:$A$10000,$C$1,'Raw Data'!$E$2:$E$10000,$C$2,'Raw Data'!$O$2:$O$10000,$B88,'Raw Data'!$U$2:$U$10000,"Semi Critical")</f>
        <v/>
      </c>
      <c r="E88" s="20">
        <f>COUNTIFS('Raw Data'!$R$2:$R$10000,"No",'Raw Data'!$A$2:$A$10000,$C$1,'Raw Data'!$E$2:$E$10000,$C$2,'Raw Data'!$O$2:$O$10000,$B88,'Raw Data'!$U$2:$U$10000,"Non Critical")</f>
        <v/>
      </c>
      <c r="F88" s="20">
        <f>SUM(C88:E88)</f>
        <v/>
      </c>
      <c r="G88" s="21">
        <f>IFERROR(AVERAGEIFS('Raw Data'!$G$2:$G$10000,'Raw Data'!$R$2:$R$10000,"No",'Raw Data'!$A$2:$A$10000,$C$1,'Raw Data'!$E$2:$E$10000,$C$2,'Raw Data'!$O$2:$O$10000,$B88),"")</f>
        <v/>
      </c>
      <c r="H88" s="21">
        <f>IFERROR(AVERAGEIFS('Raw Data'!$S$2:$S$10000,'Raw Data'!$R$2:$R$10000,"No",'Raw Data'!$A$2:$A$10000,$C$1,'Raw Data'!$E$2:$E$10000,$C$2,'Raw Data'!$O$2:$O$10000,$B88),"")</f>
        <v/>
      </c>
      <c r="I88" s="21">
        <f>IFERROR(AVERAGEIFS('Raw Data'!$T$2:$T$10000,'Raw Data'!$R$2:$R$10000,"No",'Raw Data'!$A$2:$A$10000,$C$1,'Raw Data'!$E$2:$E$10000,$C$2,'Raw Data'!$O$2:$O$10000,$B88),"")</f>
        <v/>
      </c>
    </row>
    <row r="89">
      <c r="A89" s="20">
        <f>IFERROR(VLOOKUP($B89,Leaders!$A:$B,2,0),"Not Mapped")</f>
        <v/>
      </c>
      <c r="B89" s="20" t="inlineStr">
        <is>
          <t>Suhas N</t>
        </is>
      </c>
      <c r="C89" s="20">
        <f>COUNTIFS('Raw Data'!$R$2:$R$10000,"No",'Raw Data'!$A$2:$A$10000,$C$1,'Raw Data'!$E$2:$E$10000,$C$2,'Raw Data'!$O$2:$O$10000,$B89,'Raw Data'!$U$2:$U$10000,"Critical")</f>
        <v/>
      </c>
      <c r="D89" s="20">
        <f>COUNTIFS('Raw Data'!$R$2:$R$10000,"No",'Raw Data'!$A$2:$A$10000,$C$1,'Raw Data'!$E$2:$E$10000,$C$2,'Raw Data'!$O$2:$O$10000,$B89,'Raw Data'!$U$2:$U$10000,"Semi Critical")</f>
        <v/>
      </c>
      <c r="E89" s="20">
        <f>COUNTIFS('Raw Data'!$R$2:$R$10000,"No",'Raw Data'!$A$2:$A$10000,$C$1,'Raw Data'!$E$2:$E$10000,$C$2,'Raw Data'!$O$2:$O$10000,$B89,'Raw Data'!$U$2:$U$10000,"Non Critical")</f>
        <v/>
      </c>
      <c r="F89" s="20">
        <f>SUM(C89:E89)</f>
        <v/>
      </c>
      <c r="G89" s="21">
        <f>IFERROR(AVERAGEIFS('Raw Data'!$G$2:$G$10000,'Raw Data'!$R$2:$R$10000,"No",'Raw Data'!$A$2:$A$10000,$C$1,'Raw Data'!$E$2:$E$10000,$C$2,'Raw Data'!$O$2:$O$10000,$B89),"")</f>
        <v/>
      </c>
      <c r="H89" s="21">
        <f>IFERROR(AVERAGEIFS('Raw Data'!$S$2:$S$10000,'Raw Data'!$R$2:$R$10000,"No",'Raw Data'!$A$2:$A$10000,$C$1,'Raw Data'!$E$2:$E$10000,$C$2,'Raw Data'!$O$2:$O$10000,$B89),"")</f>
        <v/>
      </c>
      <c r="I89" s="21">
        <f>IFERROR(AVERAGEIFS('Raw Data'!$T$2:$T$10000,'Raw Data'!$R$2:$R$10000,"No",'Raw Data'!$A$2:$A$10000,$C$1,'Raw Data'!$E$2:$E$10000,$C$2,'Raw Data'!$O$2:$O$10000,$B89),"")</f>
        <v/>
      </c>
    </row>
    <row r="90">
      <c r="A90" s="20">
        <f>IFERROR(VLOOKUP($B90,Leaders!$A:$B,2,0),"Not Mapped")</f>
        <v/>
      </c>
      <c r="B90" s="20" t="inlineStr">
        <is>
          <t>Vijay M</t>
        </is>
      </c>
      <c r="C90" s="20">
        <f>COUNTIFS('Raw Data'!$R$2:$R$10000,"No",'Raw Data'!$A$2:$A$10000,$C$1,'Raw Data'!$E$2:$E$10000,$C$2,'Raw Data'!$O$2:$O$10000,$B90,'Raw Data'!$U$2:$U$10000,"Critical")</f>
        <v/>
      </c>
      <c r="D90" s="20">
        <f>COUNTIFS('Raw Data'!$R$2:$R$10000,"No",'Raw Data'!$A$2:$A$10000,$C$1,'Raw Data'!$E$2:$E$10000,$C$2,'Raw Data'!$O$2:$O$10000,$B90,'Raw Data'!$U$2:$U$10000,"Semi Critical")</f>
        <v/>
      </c>
      <c r="E90" s="20">
        <f>COUNTIFS('Raw Data'!$R$2:$R$10000,"No",'Raw Data'!$A$2:$A$10000,$C$1,'Raw Data'!$E$2:$E$10000,$C$2,'Raw Data'!$O$2:$O$10000,$B90,'Raw Data'!$U$2:$U$10000,"Non Critical")</f>
        <v/>
      </c>
      <c r="F90" s="20">
        <f>SUM(C90:E90)</f>
        <v/>
      </c>
      <c r="G90" s="21">
        <f>IFERROR(AVERAGEIFS('Raw Data'!$G$2:$G$10000,'Raw Data'!$R$2:$R$10000,"No",'Raw Data'!$A$2:$A$10000,$C$1,'Raw Data'!$E$2:$E$10000,$C$2,'Raw Data'!$O$2:$O$10000,$B90),"")</f>
        <v/>
      </c>
      <c r="H90" s="21">
        <f>IFERROR(AVERAGEIFS('Raw Data'!$S$2:$S$10000,'Raw Data'!$R$2:$R$10000,"No",'Raw Data'!$A$2:$A$10000,$C$1,'Raw Data'!$E$2:$E$10000,$C$2,'Raw Data'!$O$2:$O$10000,$B90),"")</f>
        <v/>
      </c>
      <c r="I90" s="21">
        <f>IFERROR(AVERAGEIFS('Raw Data'!$T$2:$T$10000,'Raw Data'!$R$2:$R$10000,"No",'Raw Data'!$A$2:$A$10000,$C$1,'Raw Data'!$E$2:$E$10000,$C$2,'Raw Data'!$O$2:$O$10000,$B90),"")</f>
        <v/>
      </c>
    </row>
    <row r="91">
      <c r="A91" s="20">
        <f>IFERROR(VLOOKUP($B91,Leaders!$A:$B,2,0),"Not Mapped")</f>
        <v/>
      </c>
      <c r="B91" s="20" t="inlineStr">
        <is>
          <t>Vishnu V</t>
        </is>
      </c>
      <c r="C91" s="20">
        <f>COUNTIFS('Raw Data'!$R$2:$R$10000,"No",'Raw Data'!$A$2:$A$10000,$C$1,'Raw Data'!$E$2:$E$10000,$C$2,'Raw Data'!$O$2:$O$10000,$B91,'Raw Data'!$U$2:$U$10000,"Critical")</f>
        <v/>
      </c>
      <c r="D91" s="20">
        <f>COUNTIFS('Raw Data'!$R$2:$R$10000,"No",'Raw Data'!$A$2:$A$10000,$C$1,'Raw Data'!$E$2:$E$10000,$C$2,'Raw Data'!$O$2:$O$10000,$B91,'Raw Data'!$U$2:$U$10000,"Semi Critical")</f>
        <v/>
      </c>
      <c r="E91" s="20">
        <f>COUNTIFS('Raw Data'!$R$2:$R$10000,"No",'Raw Data'!$A$2:$A$10000,$C$1,'Raw Data'!$E$2:$E$10000,$C$2,'Raw Data'!$O$2:$O$10000,$B91,'Raw Data'!$U$2:$U$10000,"Non Critical")</f>
        <v/>
      </c>
      <c r="F91" s="20">
        <f>SUM(C91:E91)</f>
        <v/>
      </c>
      <c r="G91" s="21">
        <f>IFERROR(AVERAGEIFS('Raw Data'!$G$2:$G$10000,'Raw Data'!$R$2:$R$10000,"No",'Raw Data'!$A$2:$A$10000,$C$1,'Raw Data'!$E$2:$E$10000,$C$2,'Raw Data'!$O$2:$O$10000,$B91),"")</f>
        <v/>
      </c>
      <c r="H91" s="21">
        <f>IFERROR(AVERAGEIFS('Raw Data'!$S$2:$S$10000,'Raw Data'!$R$2:$R$10000,"No",'Raw Data'!$A$2:$A$10000,$C$1,'Raw Data'!$E$2:$E$10000,$C$2,'Raw Data'!$O$2:$O$10000,$B91),"")</f>
        <v/>
      </c>
      <c r="I91" s="21">
        <f>IFERROR(AVERAGEIFS('Raw Data'!$T$2:$T$10000,'Raw Data'!$R$2:$R$10000,"No",'Raw Data'!$A$2:$A$10000,$C$1,'Raw Data'!$E$2:$E$10000,$C$2,'Raw Data'!$O$2:$O$10000,$B91),"")</f>
        <v/>
      </c>
    </row>
    <row r="92">
      <c r="A92" s="32" t="n"/>
      <c r="B92" s="32" t="inlineStr">
        <is>
          <t>Grand Total</t>
        </is>
      </c>
      <c r="C92" s="32">
        <f>COUNTIFS('Raw Data'!$R$2:$R$10000,"No",'Raw Data'!$A$2:$A$10000,$C$1,'Raw Data'!$E$2:$E$10000,$C$2,'Raw Data'!$O$2:$O$10000,"&lt;&gt;",'Raw Data'!$U$2:$U$10000,"Critical")</f>
        <v/>
      </c>
      <c r="D92" s="32">
        <f>COUNTIFS('Raw Data'!$R$2:$R$10000,"No",'Raw Data'!$A$2:$A$10000,$C$1,'Raw Data'!$E$2:$E$10000,$C$2,'Raw Data'!$O$2:$O$10000,"&lt;&gt;",'Raw Data'!$U$2:$U$10000,"Semi Critical")</f>
        <v/>
      </c>
      <c r="E92" s="32">
        <f>COUNTIFS('Raw Data'!$R$2:$R$10000,"No",'Raw Data'!$A$2:$A$10000,$C$1,'Raw Data'!$E$2:$E$10000,$C$2,'Raw Data'!$O$2:$O$10000,"&lt;&gt;",'Raw Data'!$U$2:$U$10000,"Non Critical")</f>
        <v/>
      </c>
      <c r="F92" s="32">
        <f>SUM(C92:E92)</f>
        <v/>
      </c>
      <c r="G92" s="34">
        <f>IFERROR(AVERAGEIFS('Raw Data'!$G$2:$G$10000,'Raw Data'!$R$2:$R$10000,"No",'Raw Data'!$A$2:$A$10000,$C$1,'Raw Data'!$E$2:$E$10000,$C$2,'Raw Data'!$O$2:$O$10000,"&lt;&gt;"),"")</f>
        <v/>
      </c>
      <c r="H92" s="34">
        <f>IFERROR(AVERAGEIFS('Raw Data'!$S$2:$S$10000,'Raw Data'!$R$2:$R$10000,"No",'Raw Data'!$A$2:$A$10000,$C$1,'Raw Data'!$E$2:$E$10000,$C$2,'Raw Data'!$O$2:$O$10000,"&lt;&gt;"),"")</f>
        <v/>
      </c>
      <c r="I92" s="34">
        <f>IFERROR(AVERAGEIFS('Raw Data'!$T$2:$T$10000,'Raw Data'!$R$2:$R$10000,"No",'Raw Data'!$A$2:$A$10000,$C$1,'Raw Data'!$E$2:$E$10000,$C$2,'Raw Data'!$O$2:$O$10000,"&lt;&gt;"),"")</f>
        <v/>
      </c>
    </row>
  </sheetData>
  <conditionalFormatting sqref="L6:L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C31">
    <cfRule type="colorScale" priority="2">
      <colorScale>
        <cfvo type="formula" val="0"/>
        <cfvo type="max"/>
        <color rgb="FFFFFFFF"/>
        <color rgb="FFF8696B"/>
      </colorScale>
    </cfRule>
  </conditionalFormatting>
  <conditionalFormatting sqref="D6:D31">
    <cfRule type="colorScale" priority="3">
      <colorScale>
        <cfvo type="formula" val="0"/>
        <cfvo type="max"/>
        <color rgb="FFFFFFFF"/>
        <color rgb="FFF8696B"/>
      </colorScale>
    </cfRule>
  </conditionalFormatting>
  <conditionalFormatting sqref="E6:E31">
    <cfRule type="colorScale" priority="4">
      <colorScale>
        <cfvo type="formula" val="0"/>
        <cfvo type="max"/>
        <color rgb="FFFFFFFF"/>
        <color rgb="FFF8696B"/>
      </colorScale>
    </cfRule>
  </conditionalFormatting>
  <conditionalFormatting sqref="F6:F31">
    <cfRule type="colorScale" priority="5">
      <colorScale>
        <cfvo type="formula" val="0"/>
        <cfvo type="max"/>
        <color rgb="FFFFFFFF"/>
        <color rgb="FFF8696B"/>
      </colorScale>
    </cfRule>
  </conditionalFormatting>
  <conditionalFormatting sqref="G6:G31">
    <cfRule type="colorScale" priority="6">
      <colorScale>
        <cfvo type="formula" val="0"/>
        <cfvo type="max"/>
        <color rgb="FFFFFFFF"/>
        <color rgb="FFF8696B"/>
      </colorScale>
    </cfRule>
  </conditionalFormatting>
  <conditionalFormatting sqref="H6:H31">
    <cfRule type="colorScale" priority="7">
      <colorScale>
        <cfvo type="formula" val="0"/>
        <cfvo type="max"/>
        <color rgb="FFFFFFFF"/>
        <color rgb="FFFFEB84"/>
      </colorScale>
    </cfRule>
  </conditionalFormatting>
  <conditionalFormatting sqref="I6:I31">
    <cfRule type="colorScale" priority="8">
      <colorScale>
        <cfvo type="formula" val="0"/>
        <cfvo type="max"/>
        <color rgb="FFFFFFFF"/>
        <color rgb="FF63BE7B"/>
      </colorScale>
    </cfRule>
  </conditionalFormatting>
  <conditionalFormatting sqref="J6:J31">
    <cfRule type="colorScale" priority="9">
      <colorScale>
        <cfvo type="formula" val="0"/>
        <cfvo type="max"/>
        <color rgb="FFFFFFFF"/>
        <color rgb="FF63BE7B"/>
      </colorScale>
    </cfRule>
  </conditionalFormatting>
  <conditionalFormatting sqref="L36:L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C61">
    <cfRule type="colorScale" priority="11">
      <colorScale>
        <cfvo type="formula" val="0"/>
        <cfvo type="max"/>
        <color rgb="FFFFFFFF"/>
        <color rgb="FFF8696B"/>
      </colorScale>
    </cfRule>
  </conditionalFormatting>
  <conditionalFormatting sqref="D36:D61">
    <cfRule type="colorScale" priority="12">
      <colorScale>
        <cfvo type="formula" val="0"/>
        <cfvo type="max"/>
        <color rgb="FFFFFFFF"/>
        <color rgb="FFF8696B"/>
      </colorScale>
    </cfRule>
  </conditionalFormatting>
  <conditionalFormatting sqref="E36:E61">
    <cfRule type="colorScale" priority="13">
      <colorScale>
        <cfvo type="formula" val="0"/>
        <cfvo type="max"/>
        <color rgb="FFFFFFFF"/>
        <color rgb="FFF8696B"/>
      </colorScale>
    </cfRule>
  </conditionalFormatting>
  <conditionalFormatting sqref="F36:F61">
    <cfRule type="colorScale" priority="14">
      <colorScale>
        <cfvo type="formula" val="0"/>
        <cfvo type="max"/>
        <color rgb="FFFFFFFF"/>
        <color rgb="FFF8696B"/>
      </colorScale>
    </cfRule>
  </conditionalFormatting>
  <conditionalFormatting sqref="G36:G61">
    <cfRule type="colorScale" priority="15">
      <colorScale>
        <cfvo type="formula" val="0"/>
        <cfvo type="max"/>
        <color rgb="FFFFFFFF"/>
        <color rgb="FFF8696B"/>
      </colorScale>
    </cfRule>
  </conditionalFormatting>
  <conditionalFormatting sqref="H36:H61">
    <cfRule type="colorScale" priority="16">
      <colorScale>
        <cfvo type="formula" val="0"/>
        <cfvo type="max"/>
        <color rgb="FFFFFFFF"/>
        <color rgb="FFFFEB84"/>
      </colorScale>
    </cfRule>
  </conditionalFormatting>
  <conditionalFormatting sqref="I36:I61">
    <cfRule type="colorScale" priority="17">
      <colorScale>
        <cfvo type="formula" val="0"/>
        <cfvo type="max"/>
        <color rgb="FFFFFFFF"/>
        <color rgb="FF63BE7B"/>
      </colorScale>
    </cfRule>
  </conditionalFormatting>
  <conditionalFormatting sqref="J36:J61">
    <cfRule type="colorScale" priority="18">
      <colorScale>
        <cfvo type="formula" val="0"/>
        <cfvo type="max"/>
        <color rgb="FFFFFFFF"/>
        <color rgb="FF63BE7B"/>
      </colorScale>
    </cfRule>
  </conditionalFormatting>
  <conditionalFormatting sqref="C66:C91">
    <cfRule type="colorScale" priority="19">
      <colorScale>
        <cfvo type="formula" val="0"/>
        <cfvo type="max"/>
        <color rgb="FFFFFFFF"/>
        <color rgb="FFF8696B"/>
      </colorScale>
    </cfRule>
  </conditionalFormatting>
  <conditionalFormatting sqref="D66:D91">
    <cfRule type="colorScale" priority="20">
      <colorScale>
        <cfvo type="formula" val="0"/>
        <cfvo type="max"/>
        <color rgb="FFFFFFFF"/>
        <color rgb="FFFFEB84"/>
      </colorScale>
    </cfRule>
  </conditionalFormatting>
  <conditionalFormatting sqref="E66:E91">
    <cfRule type="colorScale" priority="21">
      <colorScale>
        <cfvo type="formula" val="0"/>
        <cfvo type="max"/>
        <color rgb="FFFFFFFF"/>
        <color rgb="FF63BE7B"/>
      </colorScale>
    </cfRule>
  </conditionalFormatting>
  <conditionalFormatting sqref="I66:I9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B2" showDropDown="0" showInputMessage="0" showErrorMessage="1" allowBlank="1" type="list">
      <formula1>"All,Belgavi,Bengaluru,Coimbatore,Davanagere,Hosur,Hubballi,Kochi,Mysuru,Palakkad,Tumkuru"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11" customWidth="1" style="42" min="2" max="2"/>
    <col width="12" customWidth="1" style="42" min="3" max="3"/>
    <col width="11" customWidth="1" style="42" min="4" max="11"/>
    <col width="8.710000000000001" customWidth="1" style="42" min="12" max="26"/>
  </cols>
  <sheetData>
    <row r="1">
      <c r="A1" s="2" t="inlineStr">
        <is>
          <t>Select Date ▶</t>
        </is>
      </c>
      <c r="B1" s="5" t="n">
        <v>46304</v>
      </c>
      <c r="C1" s="11">
        <f>IF($B$1="All","&lt;&gt;",$B$1)</f>
        <v/>
      </c>
      <c r="D1" s="15" t="inlineStr">
        <is>
          <t>(pick a date or "All" from the dropdown)</t>
        </is>
      </c>
    </row>
    <row r="2">
      <c r="A2" s="2" t="inlineStr">
        <is>
          <t>Select City ▶</t>
        </is>
      </c>
      <c r="B2" s="5" t="inlineStr">
        <is>
          <t>All</t>
        </is>
      </c>
      <c r="C2" s="35">
        <f>IF($B$2="All","&lt;&gt;",$B$2)</f>
        <v/>
      </c>
      <c r="D2" s="15" t="inlineStr">
        <is>
          <t>(pick a city or "All")</t>
        </is>
      </c>
    </row>
    <row r="4">
      <c r="A4" s="17" t="inlineStr">
        <is>
          <t>IM level - CC MTD %: store count by band</t>
        </is>
      </c>
    </row>
    <row r="5">
      <c r="A5" s="4" t="inlineStr">
        <is>
          <t>IM</t>
        </is>
      </c>
      <c r="B5" s="4" t="inlineStr">
        <is>
          <t>&lt;20%</t>
        </is>
      </c>
      <c r="C5" s="4" t="inlineStr">
        <is>
          <t>20-40%</t>
        </is>
      </c>
      <c r="D5" s="4" t="inlineStr">
        <is>
          <t>40-50%</t>
        </is>
      </c>
      <c r="E5" s="4" t="inlineStr">
        <is>
          <t>50-60%</t>
        </is>
      </c>
      <c r="F5" s="4" t="inlineStr">
        <is>
          <t>60-70%</t>
        </is>
      </c>
      <c r="G5" s="4" t="inlineStr">
        <is>
          <t>70-85%</t>
        </is>
      </c>
      <c r="H5" s="4" t="inlineStr">
        <is>
          <t>85-95%</t>
        </is>
      </c>
      <c r="I5" s="4" t="inlineStr">
        <is>
          <t>&gt;=95%</t>
        </is>
      </c>
      <c r="J5" s="4" t="inlineStr">
        <is>
          <t>Total Stores</t>
        </is>
      </c>
      <c r="K5" s="4" t="inlineStr">
        <is>
          <t>Avg CC MTD %</t>
        </is>
      </c>
    </row>
    <row r="6">
      <c r="A6" s="20" t="inlineStr">
        <is>
          <t>Aravind S</t>
        </is>
      </c>
      <c r="B6" s="20">
        <f>COUNTIFS('Raw Data'!$R$2:$R$10000,"No",'Raw Data'!$A$2:$A$10000,$C$1,'Raw Data'!$E$2:$E$10000,$C$2,'Raw Data'!$P$2:$P$10000,$A6,'Raw Data'!$G$2:$G$10000,"&gt;=0",'Raw Data'!$G$2:$G$10000,"&lt;0.2")</f>
        <v/>
      </c>
      <c r="C6" s="20">
        <f>COUNTIFS('Raw Data'!$R$2:$R$10000,"No",'Raw Data'!$A$2:$A$10000,$C$1,'Raw Data'!$E$2:$E$10000,$C$2,'Raw Data'!$P$2:$P$10000,$A6,'Raw Data'!$G$2:$G$10000,"&gt;=0.2",'Raw Data'!$G$2:$G$10000,"&lt;0.4")</f>
        <v/>
      </c>
      <c r="D6" s="20">
        <f>COUNTIFS('Raw Data'!$R$2:$R$10000,"No",'Raw Data'!$A$2:$A$10000,$C$1,'Raw Data'!$E$2:$E$10000,$C$2,'Raw Data'!$P$2:$P$10000,$A6,'Raw Data'!$G$2:$G$10000,"&gt;=0.4",'Raw Data'!$G$2:$G$10000,"&lt;0.5")</f>
        <v/>
      </c>
      <c r="E6" s="20">
        <f>COUNTIFS('Raw Data'!$R$2:$R$10000,"No",'Raw Data'!$A$2:$A$10000,$C$1,'Raw Data'!$E$2:$E$10000,$C$2,'Raw Data'!$P$2:$P$10000,$A6,'Raw Data'!$G$2:$G$10000,"&gt;=0.5",'Raw Data'!$G$2:$G$10000,"&lt;0.6")</f>
        <v/>
      </c>
      <c r="F6" s="20">
        <f>COUNTIFS('Raw Data'!$R$2:$R$10000,"No",'Raw Data'!$A$2:$A$10000,$C$1,'Raw Data'!$E$2:$E$10000,$C$2,'Raw Data'!$P$2:$P$10000,$A6,'Raw Data'!$G$2:$G$10000,"&gt;=0.6",'Raw Data'!$G$2:$G$10000,"&lt;0.7")</f>
        <v/>
      </c>
      <c r="G6" s="20">
        <f>COUNTIFS('Raw Data'!$R$2:$R$10000,"No",'Raw Data'!$A$2:$A$10000,$C$1,'Raw Data'!$E$2:$E$10000,$C$2,'Raw Data'!$P$2:$P$10000,$A6,'Raw Data'!$G$2:$G$10000,"&gt;=0.7",'Raw Data'!$G$2:$G$10000,"&lt;0.85")</f>
        <v/>
      </c>
      <c r="H6" s="20">
        <f>COUNTIFS('Raw Data'!$R$2:$R$10000,"No",'Raw Data'!$A$2:$A$10000,$C$1,'Raw Data'!$E$2:$E$10000,$C$2,'Raw Data'!$P$2:$P$10000,$A6,'Raw Data'!$G$2:$G$10000,"&gt;=0.85",'Raw Data'!$G$2:$G$10000,"&lt;0.95")</f>
        <v/>
      </c>
      <c r="I6" s="20">
        <f>COUNTIFS('Raw Data'!$R$2:$R$10000,"No",'Raw Data'!$A$2:$A$10000,$C$1,'Raw Data'!$E$2:$E$10000,$C$2,'Raw Data'!$P$2:$P$10000,$A6,'Raw Data'!$G$2:$G$10000,"&gt;=0.95")</f>
        <v/>
      </c>
      <c r="J6" s="20">
        <f>SUM(B6:I6)</f>
        <v/>
      </c>
      <c r="K6" s="21">
        <f>IFERROR(AVERAGEIFS('Raw Data'!$G$2:$G$10000,'Raw Data'!$R$2:$R$10000,"No",'Raw Data'!$A$2:$A$10000,$C$1,'Raw Data'!$E$2:$E$10000,$C$2,'Raw Data'!$P$2:$P$10000,$A6),"")</f>
        <v/>
      </c>
    </row>
    <row r="7">
      <c r="A7" s="20" t="inlineStr">
        <is>
          <t>Arivind S</t>
        </is>
      </c>
      <c r="B7" s="20">
        <f>COUNTIFS('Raw Data'!$R$2:$R$10000,"No",'Raw Data'!$A$2:$A$10000,$C$1,'Raw Data'!$E$2:$E$10000,$C$2,'Raw Data'!$P$2:$P$10000,$A7,'Raw Data'!$G$2:$G$10000,"&gt;=0",'Raw Data'!$G$2:$G$10000,"&lt;0.2")</f>
        <v/>
      </c>
      <c r="C7" s="20">
        <f>COUNTIFS('Raw Data'!$R$2:$R$10000,"No",'Raw Data'!$A$2:$A$10000,$C$1,'Raw Data'!$E$2:$E$10000,$C$2,'Raw Data'!$P$2:$P$10000,$A7,'Raw Data'!$G$2:$G$10000,"&gt;=0.2",'Raw Data'!$G$2:$G$10000,"&lt;0.4")</f>
        <v/>
      </c>
      <c r="D7" s="20">
        <f>COUNTIFS('Raw Data'!$R$2:$R$10000,"No",'Raw Data'!$A$2:$A$10000,$C$1,'Raw Data'!$E$2:$E$10000,$C$2,'Raw Data'!$P$2:$P$10000,$A7,'Raw Data'!$G$2:$G$10000,"&gt;=0.4",'Raw Data'!$G$2:$G$10000,"&lt;0.5")</f>
        <v/>
      </c>
      <c r="E7" s="20">
        <f>COUNTIFS('Raw Data'!$R$2:$R$10000,"No",'Raw Data'!$A$2:$A$10000,$C$1,'Raw Data'!$E$2:$E$10000,$C$2,'Raw Data'!$P$2:$P$10000,$A7,'Raw Data'!$G$2:$G$10000,"&gt;=0.5",'Raw Data'!$G$2:$G$10000,"&lt;0.6")</f>
        <v/>
      </c>
      <c r="F7" s="20">
        <f>COUNTIFS('Raw Data'!$R$2:$R$10000,"No",'Raw Data'!$A$2:$A$10000,$C$1,'Raw Data'!$E$2:$E$10000,$C$2,'Raw Data'!$P$2:$P$10000,$A7,'Raw Data'!$G$2:$G$10000,"&gt;=0.6",'Raw Data'!$G$2:$G$10000,"&lt;0.7")</f>
        <v/>
      </c>
      <c r="G7" s="20">
        <f>COUNTIFS('Raw Data'!$R$2:$R$10000,"No",'Raw Data'!$A$2:$A$10000,$C$1,'Raw Data'!$E$2:$E$10000,$C$2,'Raw Data'!$P$2:$P$10000,$A7,'Raw Data'!$G$2:$G$10000,"&gt;=0.7",'Raw Data'!$G$2:$G$10000,"&lt;0.85")</f>
        <v/>
      </c>
      <c r="H7" s="20">
        <f>COUNTIFS('Raw Data'!$R$2:$R$10000,"No",'Raw Data'!$A$2:$A$10000,$C$1,'Raw Data'!$E$2:$E$10000,$C$2,'Raw Data'!$P$2:$P$10000,$A7,'Raw Data'!$G$2:$G$10000,"&gt;=0.85",'Raw Data'!$G$2:$G$10000,"&lt;0.95")</f>
        <v/>
      </c>
      <c r="I7" s="20">
        <f>COUNTIFS('Raw Data'!$R$2:$R$10000,"No",'Raw Data'!$A$2:$A$10000,$C$1,'Raw Data'!$E$2:$E$10000,$C$2,'Raw Data'!$P$2:$P$10000,$A7,'Raw Data'!$G$2:$G$10000,"&gt;=0.95")</f>
        <v/>
      </c>
      <c r="J7" s="20">
        <f>SUM(B7:I7)</f>
        <v/>
      </c>
      <c r="K7" s="21">
        <f>IFERROR(AVERAGEIFS('Raw Data'!$G$2:$G$10000,'Raw Data'!$R$2:$R$10000,"No",'Raw Data'!$A$2:$A$10000,$C$1,'Raw Data'!$E$2:$E$10000,$C$2,'Raw Data'!$P$2:$P$10000,$A7),"")</f>
        <v/>
      </c>
    </row>
    <row r="8">
      <c r="A8" s="20" t="inlineStr">
        <is>
          <t>Kantha Kumar</t>
        </is>
      </c>
      <c r="B8" s="20">
        <f>COUNTIFS('Raw Data'!$R$2:$R$10000,"No",'Raw Data'!$A$2:$A$10000,$C$1,'Raw Data'!$E$2:$E$10000,$C$2,'Raw Data'!$P$2:$P$10000,$A8,'Raw Data'!$G$2:$G$10000,"&gt;=0",'Raw Data'!$G$2:$G$10000,"&lt;0.2")</f>
        <v/>
      </c>
      <c r="C8" s="20">
        <f>COUNTIFS('Raw Data'!$R$2:$R$10000,"No",'Raw Data'!$A$2:$A$10000,$C$1,'Raw Data'!$E$2:$E$10000,$C$2,'Raw Data'!$P$2:$P$10000,$A8,'Raw Data'!$G$2:$G$10000,"&gt;=0.2",'Raw Data'!$G$2:$G$10000,"&lt;0.4")</f>
        <v/>
      </c>
      <c r="D8" s="20">
        <f>COUNTIFS('Raw Data'!$R$2:$R$10000,"No",'Raw Data'!$A$2:$A$10000,$C$1,'Raw Data'!$E$2:$E$10000,$C$2,'Raw Data'!$P$2:$P$10000,$A8,'Raw Data'!$G$2:$G$10000,"&gt;=0.4",'Raw Data'!$G$2:$G$10000,"&lt;0.5")</f>
        <v/>
      </c>
      <c r="E8" s="20">
        <f>COUNTIFS('Raw Data'!$R$2:$R$10000,"No",'Raw Data'!$A$2:$A$10000,$C$1,'Raw Data'!$E$2:$E$10000,$C$2,'Raw Data'!$P$2:$P$10000,$A8,'Raw Data'!$G$2:$G$10000,"&gt;=0.5",'Raw Data'!$G$2:$G$10000,"&lt;0.6")</f>
        <v/>
      </c>
      <c r="F8" s="20">
        <f>COUNTIFS('Raw Data'!$R$2:$R$10000,"No",'Raw Data'!$A$2:$A$10000,$C$1,'Raw Data'!$E$2:$E$10000,$C$2,'Raw Data'!$P$2:$P$10000,$A8,'Raw Data'!$G$2:$G$10000,"&gt;=0.6",'Raw Data'!$G$2:$G$10000,"&lt;0.7")</f>
        <v/>
      </c>
      <c r="G8" s="20">
        <f>COUNTIFS('Raw Data'!$R$2:$R$10000,"No",'Raw Data'!$A$2:$A$10000,$C$1,'Raw Data'!$E$2:$E$10000,$C$2,'Raw Data'!$P$2:$P$10000,$A8,'Raw Data'!$G$2:$G$10000,"&gt;=0.7",'Raw Data'!$G$2:$G$10000,"&lt;0.85")</f>
        <v/>
      </c>
      <c r="H8" s="20">
        <f>COUNTIFS('Raw Data'!$R$2:$R$10000,"No",'Raw Data'!$A$2:$A$10000,$C$1,'Raw Data'!$E$2:$E$10000,$C$2,'Raw Data'!$P$2:$P$10000,$A8,'Raw Data'!$G$2:$G$10000,"&gt;=0.85",'Raw Data'!$G$2:$G$10000,"&lt;0.95")</f>
        <v/>
      </c>
      <c r="I8" s="20">
        <f>COUNTIFS('Raw Data'!$R$2:$R$10000,"No",'Raw Data'!$A$2:$A$10000,$C$1,'Raw Data'!$E$2:$E$10000,$C$2,'Raw Data'!$P$2:$P$10000,$A8,'Raw Data'!$G$2:$G$10000,"&gt;=0.95")</f>
        <v/>
      </c>
      <c r="J8" s="20">
        <f>SUM(B8:I8)</f>
        <v/>
      </c>
      <c r="K8" s="21">
        <f>IFERROR(AVERAGEIFS('Raw Data'!$G$2:$G$10000,'Raw Data'!$R$2:$R$10000,"No",'Raw Data'!$A$2:$A$10000,$C$1,'Raw Data'!$E$2:$E$10000,$C$2,'Raw Data'!$P$2:$P$10000,$A8),"")</f>
        <v/>
      </c>
    </row>
    <row r="9">
      <c r="A9" s="20" t="inlineStr">
        <is>
          <t>Kishor K</t>
        </is>
      </c>
      <c r="B9" s="20">
        <f>COUNTIFS('Raw Data'!$R$2:$R$10000,"No",'Raw Data'!$A$2:$A$10000,$C$1,'Raw Data'!$E$2:$E$10000,$C$2,'Raw Data'!$P$2:$P$10000,$A9,'Raw Data'!$G$2:$G$10000,"&gt;=0",'Raw Data'!$G$2:$G$10000,"&lt;0.2")</f>
        <v/>
      </c>
      <c r="C9" s="20">
        <f>COUNTIFS('Raw Data'!$R$2:$R$10000,"No",'Raw Data'!$A$2:$A$10000,$C$1,'Raw Data'!$E$2:$E$10000,$C$2,'Raw Data'!$P$2:$P$10000,$A9,'Raw Data'!$G$2:$G$10000,"&gt;=0.2",'Raw Data'!$G$2:$G$10000,"&lt;0.4")</f>
        <v/>
      </c>
      <c r="D9" s="20">
        <f>COUNTIFS('Raw Data'!$R$2:$R$10000,"No",'Raw Data'!$A$2:$A$10000,$C$1,'Raw Data'!$E$2:$E$10000,$C$2,'Raw Data'!$P$2:$P$10000,$A9,'Raw Data'!$G$2:$G$10000,"&gt;=0.4",'Raw Data'!$G$2:$G$10000,"&lt;0.5")</f>
        <v/>
      </c>
      <c r="E9" s="20">
        <f>COUNTIFS('Raw Data'!$R$2:$R$10000,"No",'Raw Data'!$A$2:$A$10000,$C$1,'Raw Data'!$E$2:$E$10000,$C$2,'Raw Data'!$P$2:$P$10000,$A9,'Raw Data'!$G$2:$G$10000,"&gt;=0.5",'Raw Data'!$G$2:$G$10000,"&lt;0.6")</f>
        <v/>
      </c>
      <c r="F9" s="20">
        <f>COUNTIFS('Raw Data'!$R$2:$R$10000,"No",'Raw Data'!$A$2:$A$10000,$C$1,'Raw Data'!$E$2:$E$10000,$C$2,'Raw Data'!$P$2:$P$10000,$A9,'Raw Data'!$G$2:$G$10000,"&gt;=0.6",'Raw Data'!$G$2:$G$10000,"&lt;0.7")</f>
        <v/>
      </c>
      <c r="G9" s="20">
        <f>COUNTIFS('Raw Data'!$R$2:$R$10000,"No",'Raw Data'!$A$2:$A$10000,$C$1,'Raw Data'!$E$2:$E$10000,$C$2,'Raw Data'!$P$2:$P$10000,$A9,'Raw Data'!$G$2:$G$10000,"&gt;=0.7",'Raw Data'!$G$2:$G$10000,"&lt;0.85")</f>
        <v/>
      </c>
      <c r="H9" s="20">
        <f>COUNTIFS('Raw Data'!$R$2:$R$10000,"No",'Raw Data'!$A$2:$A$10000,$C$1,'Raw Data'!$E$2:$E$10000,$C$2,'Raw Data'!$P$2:$P$10000,$A9,'Raw Data'!$G$2:$G$10000,"&gt;=0.85",'Raw Data'!$G$2:$G$10000,"&lt;0.95")</f>
        <v/>
      </c>
      <c r="I9" s="20">
        <f>COUNTIFS('Raw Data'!$R$2:$R$10000,"No",'Raw Data'!$A$2:$A$10000,$C$1,'Raw Data'!$E$2:$E$10000,$C$2,'Raw Data'!$P$2:$P$10000,$A9,'Raw Data'!$G$2:$G$10000,"&gt;=0.95")</f>
        <v/>
      </c>
      <c r="J9" s="20">
        <f>SUM(B9:I9)</f>
        <v/>
      </c>
      <c r="K9" s="21">
        <f>IFERROR(AVERAGEIFS('Raw Data'!$G$2:$G$10000,'Raw Data'!$R$2:$R$10000,"No",'Raw Data'!$A$2:$A$10000,$C$1,'Raw Data'!$E$2:$E$10000,$C$2,'Raw Data'!$P$2:$P$10000,$A9),"")</f>
        <v/>
      </c>
    </row>
    <row r="10">
      <c r="A10" s="20" t="inlineStr">
        <is>
          <t>Mohammed Akbar</t>
        </is>
      </c>
      <c r="B10" s="20">
        <f>COUNTIFS('Raw Data'!$R$2:$R$10000,"No",'Raw Data'!$A$2:$A$10000,$C$1,'Raw Data'!$E$2:$E$10000,$C$2,'Raw Data'!$P$2:$P$10000,$A10,'Raw Data'!$G$2:$G$10000,"&gt;=0",'Raw Data'!$G$2:$G$10000,"&lt;0.2")</f>
        <v/>
      </c>
      <c r="C10" s="20">
        <f>COUNTIFS('Raw Data'!$R$2:$R$10000,"No",'Raw Data'!$A$2:$A$10000,$C$1,'Raw Data'!$E$2:$E$10000,$C$2,'Raw Data'!$P$2:$P$10000,$A10,'Raw Data'!$G$2:$G$10000,"&gt;=0.2",'Raw Data'!$G$2:$G$10000,"&lt;0.4")</f>
        <v/>
      </c>
      <c r="D10" s="20">
        <f>COUNTIFS('Raw Data'!$R$2:$R$10000,"No",'Raw Data'!$A$2:$A$10000,$C$1,'Raw Data'!$E$2:$E$10000,$C$2,'Raw Data'!$P$2:$P$10000,$A10,'Raw Data'!$G$2:$G$10000,"&gt;=0.4",'Raw Data'!$G$2:$G$10000,"&lt;0.5")</f>
        <v/>
      </c>
      <c r="E10" s="20">
        <f>COUNTIFS('Raw Data'!$R$2:$R$10000,"No",'Raw Data'!$A$2:$A$10000,$C$1,'Raw Data'!$E$2:$E$10000,$C$2,'Raw Data'!$P$2:$P$10000,$A10,'Raw Data'!$G$2:$G$10000,"&gt;=0.5",'Raw Data'!$G$2:$G$10000,"&lt;0.6")</f>
        <v/>
      </c>
      <c r="F10" s="20">
        <f>COUNTIFS('Raw Data'!$R$2:$R$10000,"No",'Raw Data'!$A$2:$A$10000,$C$1,'Raw Data'!$E$2:$E$10000,$C$2,'Raw Data'!$P$2:$P$10000,$A10,'Raw Data'!$G$2:$G$10000,"&gt;=0.6",'Raw Data'!$G$2:$G$10000,"&lt;0.7")</f>
        <v/>
      </c>
      <c r="G10" s="20">
        <f>COUNTIFS('Raw Data'!$R$2:$R$10000,"No",'Raw Data'!$A$2:$A$10000,$C$1,'Raw Data'!$E$2:$E$10000,$C$2,'Raw Data'!$P$2:$P$10000,$A10,'Raw Data'!$G$2:$G$10000,"&gt;=0.7",'Raw Data'!$G$2:$G$10000,"&lt;0.85")</f>
        <v/>
      </c>
      <c r="H10" s="20">
        <f>COUNTIFS('Raw Data'!$R$2:$R$10000,"No",'Raw Data'!$A$2:$A$10000,$C$1,'Raw Data'!$E$2:$E$10000,$C$2,'Raw Data'!$P$2:$P$10000,$A10,'Raw Data'!$G$2:$G$10000,"&gt;=0.85",'Raw Data'!$G$2:$G$10000,"&lt;0.95")</f>
        <v/>
      </c>
      <c r="I10" s="20">
        <f>COUNTIFS('Raw Data'!$R$2:$R$10000,"No",'Raw Data'!$A$2:$A$10000,$C$1,'Raw Data'!$E$2:$E$10000,$C$2,'Raw Data'!$P$2:$P$10000,$A10,'Raw Data'!$G$2:$G$10000,"&gt;=0.95")</f>
        <v/>
      </c>
      <c r="J10" s="20">
        <f>SUM(B10:I10)</f>
        <v/>
      </c>
      <c r="K10" s="21">
        <f>IFERROR(AVERAGEIFS('Raw Data'!$G$2:$G$10000,'Raw Data'!$R$2:$R$10000,"No",'Raw Data'!$A$2:$A$10000,$C$1,'Raw Data'!$E$2:$E$10000,$C$2,'Raw Data'!$P$2:$P$10000,$A10),"")</f>
        <v/>
      </c>
    </row>
    <row r="11">
      <c r="A11" s="20" t="inlineStr">
        <is>
          <t>Prakash BS</t>
        </is>
      </c>
      <c r="B11" s="20">
        <f>COUNTIFS('Raw Data'!$R$2:$R$10000,"No",'Raw Data'!$A$2:$A$10000,$C$1,'Raw Data'!$E$2:$E$10000,$C$2,'Raw Data'!$P$2:$P$10000,$A11,'Raw Data'!$G$2:$G$10000,"&gt;=0",'Raw Data'!$G$2:$G$10000,"&lt;0.2")</f>
        <v/>
      </c>
      <c r="C11" s="20">
        <f>COUNTIFS('Raw Data'!$R$2:$R$10000,"No",'Raw Data'!$A$2:$A$10000,$C$1,'Raw Data'!$E$2:$E$10000,$C$2,'Raw Data'!$P$2:$P$10000,$A11,'Raw Data'!$G$2:$G$10000,"&gt;=0.2",'Raw Data'!$G$2:$G$10000,"&lt;0.4")</f>
        <v/>
      </c>
      <c r="D11" s="20">
        <f>COUNTIFS('Raw Data'!$R$2:$R$10000,"No",'Raw Data'!$A$2:$A$10000,$C$1,'Raw Data'!$E$2:$E$10000,$C$2,'Raw Data'!$P$2:$P$10000,$A11,'Raw Data'!$G$2:$G$10000,"&gt;=0.4",'Raw Data'!$G$2:$G$10000,"&lt;0.5")</f>
        <v/>
      </c>
      <c r="E11" s="20">
        <f>COUNTIFS('Raw Data'!$R$2:$R$10000,"No",'Raw Data'!$A$2:$A$10000,$C$1,'Raw Data'!$E$2:$E$10000,$C$2,'Raw Data'!$P$2:$P$10000,$A11,'Raw Data'!$G$2:$G$10000,"&gt;=0.5",'Raw Data'!$G$2:$G$10000,"&lt;0.6")</f>
        <v/>
      </c>
      <c r="F11" s="20">
        <f>COUNTIFS('Raw Data'!$R$2:$R$10000,"No",'Raw Data'!$A$2:$A$10000,$C$1,'Raw Data'!$E$2:$E$10000,$C$2,'Raw Data'!$P$2:$P$10000,$A11,'Raw Data'!$G$2:$G$10000,"&gt;=0.6",'Raw Data'!$G$2:$G$10000,"&lt;0.7")</f>
        <v/>
      </c>
      <c r="G11" s="20">
        <f>COUNTIFS('Raw Data'!$R$2:$R$10000,"No",'Raw Data'!$A$2:$A$10000,$C$1,'Raw Data'!$E$2:$E$10000,$C$2,'Raw Data'!$P$2:$P$10000,$A11,'Raw Data'!$G$2:$G$10000,"&gt;=0.7",'Raw Data'!$G$2:$G$10000,"&lt;0.85")</f>
        <v/>
      </c>
      <c r="H11" s="20">
        <f>COUNTIFS('Raw Data'!$R$2:$R$10000,"No",'Raw Data'!$A$2:$A$10000,$C$1,'Raw Data'!$E$2:$E$10000,$C$2,'Raw Data'!$P$2:$P$10000,$A11,'Raw Data'!$G$2:$G$10000,"&gt;=0.85",'Raw Data'!$G$2:$G$10000,"&lt;0.95")</f>
        <v/>
      </c>
      <c r="I11" s="20">
        <f>COUNTIFS('Raw Data'!$R$2:$R$10000,"No",'Raw Data'!$A$2:$A$10000,$C$1,'Raw Data'!$E$2:$E$10000,$C$2,'Raw Data'!$P$2:$P$10000,$A11,'Raw Data'!$G$2:$G$10000,"&gt;=0.95")</f>
        <v/>
      </c>
      <c r="J11" s="20">
        <f>SUM(B11:I11)</f>
        <v/>
      </c>
      <c r="K11" s="21">
        <f>IFERROR(AVERAGEIFS('Raw Data'!$G$2:$G$10000,'Raw Data'!$R$2:$R$10000,"No",'Raw Data'!$A$2:$A$10000,$C$1,'Raw Data'!$E$2:$E$10000,$C$2,'Raw Data'!$P$2:$P$10000,$A11),"")</f>
        <v/>
      </c>
    </row>
    <row r="12">
      <c r="A12" s="20" t="inlineStr">
        <is>
          <t>Simon Manoharan</t>
        </is>
      </c>
      <c r="B12" s="20">
        <f>COUNTIFS('Raw Data'!$R$2:$R$10000,"No",'Raw Data'!$A$2:$A$10000,$C$1,'Raw Data'!$E$2:$E$10000,$C$2,'Raw Data'!$P$2:$P$10000,$A12,'Raw Data'!$G$2:$G$10000,"&gt;=0",'Raw Data'!$G$2:$G$10000,"&lt;0.2")</f>
        <v/>
      </c>
      <c r="C12" s="20">
        <f>COUNTIFS('Raw Data'!$R$2:$R$10000,"No",'Raw Data'!$A$2:$A$10000,$C$1,'Raw Data'!$E$2:$E$10000,$C$2,'Raw Data'!$P$2:$P$10000,$A12,'Raw Data'!$G$2:$G$10000,"&gt;=0.2",'Raw Data'!$G$2:$G$10000,"&lt;0.4")</f>
        <v/>
      </c>
      <c r="D12" s="20">
        <f>COUNTIFS('Raw Data'!$R$2:$R$10000,"No",'Raw Data'!$A$2:$A$10000,$C$1,'Raw Data'!$E$2:$E$10000,$C$2,'Raw Data'!$P$2:$P$10000,$A12,'Raw Data'!$G$2:$G$10000,"&gt;=0.4",'Raw Data'!$G$2:$G$10000,"&lt;0.5")</f>
        <v/>
      </c>
      <c r="E12" s="20">
        <f>COUNTIFS('Raw Data'!$R$2:$R$10000,"No",'Raw Data'!$A$2:$A$10000,$C$1,'Raw Data'!$E$2:$E$10000,$C$2,'Raw Data'!$P$2:$P$10000,$A12,'Raw Data'!$G$2:$G$10000,"&gt;=0.5",'Raw Data'!$G$2:$G$10000,"&lt;0.6")</f>
        <v/>
      </c>
      <c r="F12" s="20">
        <f>COUNTIFS('Raw Data'!$R$2:$R$10000,"No",'Raw Data'!$A$2:$A$10000,$C$1,'Raw Data'!$E$2:$E$10000,$C$2,'Raw Data'!$P$2:$P$10000,$A12,'Raw Data'!$G$2:$G$10000,"&gt;=0.6",'Raw Data'!$G$2:$G$10000,"&lt;0.7")</f>
        <v/>
      </c>
      <c r="G12" s="20">
        <f>COUNTIFS('Raw Data'!$R$2:$R$10000,"No",'Raw Data'!$A$2:$A$10000,$C$1,'Raw Data'!$E$2:$E$10000,$C$2,'Raw Data'!$P$2:$P$10000,$A12,'Raw Data'!$G$2:$G$10000,"&gt;=0.7",'Raw Data'!$G$2:$G$10000,"&lt;0.85")</f>
        <v/>
      </c>
      <c r="H12" s="20">
        <f>COUNTIFS('Raw Data'!$R$2:$R$10000,"No",'Raw Data'!$A$2:$A$10000,$C$1,'Raw Data'!$E$2:$E$10000,$C$2,'Raw Data'!$P$2:$P$10000,$A12,'Raw Data'!$G$2:$G$10000,"&gt;=0.85",'Raw Data'!$G$2:$G$10000,"&lt;0.95")</f>
        <v/>
      </c>
      <c r="I12" s="20">
        <f>COUNTIFS('Raw Data'!$R$2:$R$10000,"No",'Raw Data'!$A$2:$A$10000,$C$1,'Raw Data'!$E$2:$E$10000,$C$2,'Raw Data'!$P$2:$P$10000,$A12,'Raw Data'!$G$2:$G$10000,"&gt;=0.95")</f>
        <v/>
      </c>
      <c r="J12" s="20">
        <f>SUM(B12:I12)</f>
        <v/>
      </c>
      <c r="K12" s="21">
        <f>IFERROR(AVERAGEIFS('Raw Data'!$G$2:$G$10000,'Raw Data'!$R$2:$R$10000,"No",'Raw Data'!$A$2:$A$10000,$C$1,'Raw Data'!$E$2:$E$10000,$C$2,'Raw Data'!$P$2:$P$10000,$A12),"")</f>
        <v/>
      </c>
    </row>
    <row r="13">
      <c r="A13" s="20" t="inlineStr">
        <is>
          <t>Srittam Dhal</t>
        </is>
      </c>
      <c r="B13" s="20">
        <f>COUNTIFS('Raw Data'!$R$2:$R$10000,"No",'Raw Data'!$A$2:$A$10000,$C$1,'Raw Data'!$E$2:$E$10000,$C$2,'Raw Data'!$P$2:$P$10000,$A13,'Raw Data'!$G$2:$G$10000,"&gt;=0",'Raw Data'!$G$2:$G$10000,"&lt;0.2")</f>
        <v/>
      </c>
      <c r="C13" s="20">
        <f>COUNTIFS('Raw Data'!$R$2:$R$10000,"No",'Raw Data'!$A$2:$A$10000,$C$1,'Raw Data'!$E$2:$E$10000,$C$2,'Raw Data'!$P$2:$P$10000,$A13,'Raw Data'!$G$2:$G$10000,"&gt;=0.2",'Raw Data'!$G$2:$G$10000,"&lt;0.4")</f>
        <v/>
      </c>
      <c r="D13" s="20">
        <f>COUNTIFS('Raw Data'!$R$2:$R$10000,"No",'Raw Data'!$A$2:$A$10000,$C$1,'Raw Data'!$E$2:$E$10000,$C$2,'Raw Data'!$P$2:$P$10000,$A13,'Raw Data'!$G$2:$G$10000,"&gt;=0.4",'Raw Data'!$G$2:$G$10000,"&lt;0.5")</f>
        <v/>
      </c>
      <c r="E13" s="20">
        <f>COUNTIFS('Raw Data'!$R$2:$R$10000,"No",'Raw Data'!$A$2:$A$10000,$C$1,'Raw Data'!$E$2:$E$10000,$C$2,'Raw Data'!$P$2:$P$10000,$A13,'Raw Data'!$G$2:$G$10000,"&gt;=0.5",'Raw Data'!$G$2:$G$10000,"&lt;0.6")</f>
        <v/>
      </c>
      <c r="F13" s="20">
        <f>COUNTIFS('Raw Data'!$R$2:$R$10000,"No",'Raw Data'!$A$2:$A$10000,$C$1,'Raw Data'!$E$2:$E$10000,$C$2,'Raw Data'!$P$2:$P$10000,$A13,'Raw Data'!$G$2:$G$10000,"&gt;=0.6",'Raw Data'!$G$2:$G$10000,"&lt;0.7")</f>
        <v/>
      </c>
      <c r="G13" s="20">
        <f>COUNTIFS('Raw Data'!$R$2:$R$10000,"No",'Raw Data'!$A$2:$A$10000,$C$1,'Raw Data'!$E$2:$E$10000,$C$2,'Raw Data'!$P$2:$P$10000,$A13,'Raw Data'!$G$2:$G$10000,"&gt;=0.7",'Raw Data'!$G$2:$G$10000,"&lt;0.85")</f>
        <v/>
      </c>
      <c r="H13" s="20">
        <f>COUNTIFS('Raw Data'!$R$2:$R$10000,"No",'Raw Data'!$A$2:$A$10000,$C$1,'Raw Data'!$E$2:$E$10000,$C$2,'Raw Data'!$P$2:$P$10000,$A13,'Raw Data'!$G$2:$G$10000,"&gt;=0.85",'Raw Data'!$G$2:$G$10000,"&lt;0.95")</f>
        <v/>
      </c>
      <c r="I13" s="20">
        <f>COUNTIFS('Raw Data'!$R$2:$R$10000,"No",'Raw Data'!$A$2:$A$10000,$C$1,'Raw Data'!$E$2:$E$10000,$C$2,'Raw Data'!$P$2:$P$10000,$A13,'Raw Data'!$G$2:$G$10000,"&gt;=0.95")</f>
        <v/>
      </c>
      <c r="J13" s="20">
        <f>SUM(B13:I13)</f>
        <v/>
      </c>
      <c r="K13" s="21">
        <f>IFERROR(AVERAGEIFS('Raw Data'!$G$2:$G$10000,'Raw Data'!$R$2:$R$10000,"No",'Raw Data'!$A$2:$A$10000,$C$1,'Raw Data'!$E$2:$E$10000,$C$2,'Raw Data'!$P$2:$P$10000,$A13),"")</f>
        <v/>
      </c>
    </row>
    <row r="14">
      <c r="A14" s="20" t="inlineStr">
        <is>
          <t>Un Mapped</t>
        </is>
      </c>
      <c r="B14" s="20">
        <f>COUNTIFS('Raw Data'!$R$2:$R$10000,"No",'Raw Data'!$A$2:$A$10000,$C$1,'Raw Data'!$E$2:$E$10000,$C$2,'Raw Data'!$P$2:$P$10000,$A14,'Raw Data'!$G$2:$G$10000,"&gt;=0",'Raw Data'!$G$2:$G$10000,"&lt;0.2")</f>
        <v/>
      </c>
      <c r="C14" s="20">
        <f>COUNTIFS('Raw Data'!$R$2:$R$10000,"No",'Raw Data'!$A$2:$A$10000,$C$1,'Raw Data'!$E$2:$E$10000,$C$2,'Raw Data'!$P$2:$P$10000,$A14,'Raw Data'!$G$2:$G$10000,"&gt;=0.2",'Raw Data'!$G$2:$G$10000,"&lt;0.4")</f>
        <v/>
      </c>
      <c r="D14" s="20">
        <f>COUNTIFS('Raw Data'!$R$2:$R$10000,"No",'Raw Data'!$A$2:$A$10000,$C$1,'Raw Data'!$E$2:$E$10000,$C$2,'Raw Data'!$P$2:$P$10000,$A14,'Raw Data'!$G$2:$G$10000,"&gt;=0.4",'Raw Data'!$G$2:$G$10000,"&lt;0.5")</f>
        <v/>
      </c>
      <c r="E14" s="20">
        <f>COUNTIFS('Raw Data'!$R$2:$R$10000,"No",'Raw Data'!$A$2:$A$10000,$C$1,'Raw Data'!$E$2:$E$10000,$C$2,'Raw Data'!$P$2:$P$10000,$A14,'Raw Data'!$G$2:$G$10000,"&gt;=0.5",'Raw Data'!$G$2:$G$10000,"&lt;0.6")</f>
        <v/>
      </c>
      <c r="F14" s="20">
        <f>COUNTIFS('Raw Data'!$R$2:$R$10000,"No",'Raw Data'!$A$2:$A$10000,$C$1,'Raw Data'!$E$2:$E$10000,$C$2,'Raw Data'!$P$2:$P$10000,$A14,'Raw Data'!$G$2:$G$10000,"&gt;=0.6",'Raw Data'!$G$2:$G$10000,"&lt;0.7")</f>
        <v/>
      </c>
      <c r="G14" s="20">
        <f>COUNTIFS('Raw Data'!$R$2:$R$10000,"No",'Raw Data'!$A$2:$A$10000,$C$1,'Raw Data'!$E$2:$E$10000,$C$2,'Raw Data'!$P$2:$P$10000,$A14,'Raw Data'!$G$2:$G$10000,"&gt;=0.7",'Raw Data'!$G$2:$G$10000,"&lt;0.85")</f>
        <v/>
      </c>
      <c r="H14" s="20">
        <f>COUNTIFS('Raw Data'!$R$2:$R$10000,"No",'Raw Data'!$A$2:$A$10000,$C$1,'Raw Data'!$E$2:$E$10000,$C$2,'Raw Data'!$P$2:$P$10000,$A14,'Raw Data'!$G$2:$G$10000,"&gt;=0.85",'Raw Data'!$G$2:$G$10000,"&lt;0.95")</f>
        <v/>
      </c>
      <c r="I14" s="20">
        <f>COUNTIFS('Raw Data'!$R$2:$R$10000,"No",'Raw Data'!$A$2:$A$10000,$C$1,'Raw Data'!$E$2:$E$10000,$C$2,'Raw Data'!$P$2:$P$10000,$A14,'Raw Data'!$G$2:$G$10000,"&gt;=0.95")</f>
        <v/>
      </c>
      <c r="J14" s="20">
        <f>SUM(B14:I14)</f>
        <v/>
      </c>
      <c r="K14" s="21">
        <f>IFERROR(AVERAGEIFS('Raw Data'!$G$2:$G$10000,'Raw Data'!$R$2:$R$10000,"No",'Raw Data'!$A$2:$A$10000,$C$1,'Raw Data'!$E$2:$E$10000,$C$2,'Raw Data'!$P$2:$P$10000,$A14),"")</f>
        <v/>
      </c>
    </row>
    <row r="15">
      <c r="A15" s="32" t="inlineStr">
        <is>
          <t>Grand Total</t>
        </is>
      </c>
      <c r="B15" s="32">
        <f>COUNTIFS('Raw Data'!$R$2:$R$10000,"No",'Raw Data'!$A$2:$A$10000,$C$1,'Raw Data'!$E$2:$E$10000,$C$2,'Raw Data'!$P$2:$P$10000,"&lt;&gt;",'Raw Data'!$G$2:$G$10000,"&gt;=0",'Raw Data'!$G$2:$G$10000,"&lt;0.2")</f>
        <v/>
      </c>
      <c r="C15" s="32">
        <f>COUNTIFS('Raw Data'!$R$2:$R$10000,"No",'Raw Data'!$A$2:$A$10000,$C$1,'Raw Data'!$E$2:$E$10000,$C$2,'Raw Data'!$P$2:$P$10000,"&lt;&gt;",'Raw Data'!$G$2:$G$10000,"&gt;=0.2",'Raw Data'!$G$2:$G$10000,"&lt;0.4")</f>
        <v/>
      </c>
      <c r="D15" s="32">
        <f>COUNTIFS('Raw Data'!$R$2:$R$10000,"No",'Raw Data'!$A$2:$A$10000,$C$1,'Raw Data'!$E$2:$E$10000,$C$2,'Raw Data'!$P$2:$P$10000,"&lt;&gt;",'Raw Data'!$G$2:$G$10000,"&gt;=0.4",'Raw Data'!$G$2:$G$10000,"&lt;0.5")</f>
        <v/>
      </c>
      <c r="E15" s="32">
        <f>COUNTIFS('Raw Data'!$R$2:$R$10000,"No",'Raw Data'!$A$2:$A$10000,$C$1,'Raw Data'!$E$2:$E$10000,$C$2,'Raw Data'!$P$2:$P$10000,"&lt;&gt;",'Raw Data'!$G$2:$G$10000,"&gt;=0.5",'Raw Data'!$G$2:$G$10000,"&lt;0.6")</f>
        <v/>
      </c>
      <c r="F15" s="32">
        <f>COUNTIFS('Raw Data'!$R$2:$R$10000,"No",'Raw Data'!$A$2:$A$10000,$C$1,'Raw Data'!$E$2:$E$10000,$C$2,'Raw Data'!$P$2:$P$10000,"&lt;&gt;",'Raw Data'!$G$2:$G$10000,"&gt;=0.6",'Raw Data'!$G$2:$G$10000,"&lt;0.7")</f>
        <v/>
      </c>
      <c r="G15" s="32">
        <f>COUNTIFS('Raw Data'!$R$2:$R$10000,"No",'Raw Data'!$A$2:$A$10000,$C$1,'Raw Data'!$E$2:$E$10000,$C$2,'Raw Data'!$P$2:$P$10000,"&lt;&gt;",'Raw Data'!$G$2:$G$10000,"&gt;=0.7",'Raw Data'!$G$2:$G$10000,"&lt;0.85")</f>
        <v/>
      </c>
      <c r="H15" s="32">
        <f>COUNTIFS('Raw Data'!$R$2:$R$10000,"No",'Raw Data'!$A$2:$A$10000,$C$1,'Raw Data'!$E$2:$E$10000,$C$2,'Raw Data'!$P$2:$P$10000,"&lt;&gt;",'Raw Data'!$G$2:$G$10000,"&gt;=0.85",'Raw Data'!$G$2:$G$10000,"&lt;0.95")</f>
        <v/>
      </c>
      <c r="I15" s="32">
        <f>COUNTIFS('Raw Data'!$R$2:$R$10000,"No",'Raw Data'!$A$2:$A$10000,$C$1,'Raw Data'!$E$2:$E$10000,$C$2,'Raw Data'!$P$2:$P$10000,"&lt;&gt;",'Raw Data'!$G$2:$G$10000,"&gt;=0.95")</f>
        <v/>
      </c>
      <c r="J15" s="32">
        <f>SUM(B15:I15)</f>
        <v/>
      </c>
      <c r="K15" s="34">
        <f>IFERROR(AVERAGEIFS('Raw Data'!$G$2:$G$10000,'Raw Data'!$R$2:$R$10000,"No",'Raw Data'!$A$2:$A$10000,$C$1,'Raw Data'!$E$2:$E$10000,$C$2,'Raw Data'!$P$2:$P$10000,"&lt;&gt;"),"")</f>
        <v/>
      </c>
    </row>
    <row r="17">
      <c r="A17" s="17" t="inlineStr">
        <is>
          <t>IM level - Inv Health: store count by band</t>
        </is>
      </c>
    </row>
    <row r="18">
      <c r="A18" s="4" t="inlineStr">
        <is>
          <t>IM</t>
        </is>
      </c>
      <c r="B18" s="4" t="inlineStr">
        <is>
          <t>&lt;20%</t>
        </is>
      </c>
      <c r="C18" s="4" t="inlineStr">
        <is>
          <t>20-40%</t>
        </is>
      </c>
      <c r="D18" s="4" t="inlineStr">
        <is>
          <t>40-50%</t>
        </is>
      </c>
      <c r="E18" s="4" t="inlineStr">
        <is>
          <t>50-60%</t>
        </is>
      </c>
      <c r="F18" s="4" t="inlineStr">
        <is>
          <t>60-70%</t>
        </is>
      </c>
      <c r="G18" s="4" t="inlineStr">
        <is>
          <t>70-85%</t>
        </is>
      </c>
      <c r="H18" s="4" t="inlineStr">
        <is>
          <t>85-95%</t>
        </is>
      </c>
      <c r="I18" s="4" t="inlineStr">
        <is>
          <t>&gt;=95%</t>
        </is>
      </c>
      <c r="J18" s="4" t="inlineStr">
        <is>
          <t>Total Stores</t>
        </is>
      </c>
      <c r="K18" s="4" t="inlineStr">
        <is>
          <t>Avg Inv Health</t>
        </is>
      </c>
    </row>
    <row r="19">
      <c r="A19" s="20" t="inlineStr">
        <is>
          <t>Aravind S</t>
        </is>
      </c>
      <c r="B19" s="20">
        <f>COUNTIFS('Raw Data'!$R$2:$R$10000,"No",'Raw Data'!$A$2:$A$10000,$C$1,'Raw Data'!$E$2:$E$10000,$C$2,'Raw Data'!$P$2:$P$10000,$A19,'Raw Data'!$L$2:$L$10000,"&gt;=0",'Raw Data'!$L$2:$L$10000,"&lt;0.2")</f>
        <v/>
      </c>
      <c r="C19" s="20">
        <f>COUNTIFS('Raw Data'!$R$2:$R$10000,"No",'Raw Data'!$A$2:$A$10000,$C$1,'Raw Data'!$E$2:$E$10000,$C$2,'Raw Data'!$P$2:$P$10000,$A19,'Raw Data'!$L$2:$L$10000,"&gt;=0.2",'Raw Data'!$L$2:$L$10000,"&lt;0.4")</f>
        <v/>
      </c>
      <c r="D19" s="20">
        <f>COUNTIFS('Raw Data'!$R$2:$R$10000,"No",'Raw Data'!$A$2:$A$10000,$C$1,'Raw Data'!$E$2:$E$10000,$C$2,'Raw Data'!$P$2:$P$10000,$A19,'Raw Data'!$L$2:$L$10000,"&gt;=0.4",'Raw Data'!$L$2:$L$10000,"&lt;0.5")</f>
        <v/>
      </c>
      <c r="E19" s="20">
        <f>COUNTIFS('Raw Data'!$R$2:$R$10000,"No",'Raw Data'!$A$2:$A$10000,$C$1,'Raw Data'!$E$2:$E$10000,$C$2,'Raw Data'!$P$2:$P$10000,$A19,'Raw Data'!$L$2:$L$10000,"&gt;=0.5",'Raw Data'!$L$2:$L$10000,"&lt;0.6")</f>
        <v/>
      </c>
      <c r="F19" s="20">
        <f>COUNTIFS('Raw Data'!$R$2:$R$10000,"No",'Raw Data'!$A$2:$A$10000,$C$1,'Raw Data'!$E$2:$E$10000,$C$2,'Raw Data'!$P$2:$P$10000,$A19,'Raw Data'!$L$2:$L$10000,"&gt;=0.6",'Raw Data'!$L$2:$L$10000,"&lt;0.7")</f>
        <v/>
      </c>
      <c r="G19" s="20">
        <f>COUNTIFS('Raw Data'!$R$2:$R$10000,"No",'Raw Data'!$A$2:$A$10000,$C$1,'Raw Data'!$E$2:$E$10000,$C$2,'Raw Data'!$P$2:$P$10000,$A19,'Raw Data'!$L$2:$L$10000,"&gt;=0.7",'Raw Data'!$L$2:$L$10000,"&lt;0.85")</f>
        <v/>
      </c>
      <c r="H19" s="20">
        <f>COUNTIFS('Raw Data'!$R$2:$R$10000,"No",'Raw Data'!$A$2:$A$10000,$C$1,'Raw Data'!$E$2:$E$10000,$C$2,'Raw Data'!$P$2:$P$10000,$A19,'Raw Data'!$L$2:$L$10000,"&gt;=0.85",'Raw Data'!$L$2:$L$10000,"&lt;0.95")</f>
        <v/>
      </c>
      <c r="I19" s="20">
        <f>COUNTIFS('Raw Data'!$R$2:$R$10000,"No",'Raw Data'!$A$2:$A$10000,$C$1,'Raw Data'!$E$2:$E$10000,$C$2,'Raw Data'!$P$2:$P$10000,$A19,'Raw Data'!$L$2:$L$10000,"&gt;=0.95")</f>
        <v/>
      </c>
      <c r="J19" s="20">
        <f>SUM(B19:I19)</f>
        <v/>
      </c>
      <c r="K19" s="21">
        <f>IFERROR(AVERAGEIFS('Raw Data'!$L$2:$L$10000,'Raw Data'!$R$2:$R$10000,"No",'Raw Data'!$A$2:$A$10000,$C$1,'Raw Data'!$E$2:$E$10000,$C$2,'Raw Data'!$P$2:$P$10000,$A19),"")</f>
        <v/>
      </c>
    </row>
    <row r="20">
      <c r="A20" s="20" t="inlineStr">
        <is>
          <t>Arivind S</t>
        </is>
      </c>
      <c r="B20" s="20">
        <f>COUNTIFS('Raw Data'!$R$2:$R$10000,"No",'Raw Data'!$A$2:$A$10000,$C$1,'Raw Data'!$E$2:$E$10000,$C$2,'Raw Data'!$P$2:$P$10000,$A20,'Raw Data'!$L$2:$L$10000,"&gt;=0",'Raw Data'!$L$2:$L$10000,"&lt;0.2")</f>
        <v/>
      </c>
      <c r="C20" s="20">
        <f>COUNTIFS('Raw Data'!$R$2:$R$10000,"No",'Raw Data'!$A$2:$A$10000,$C$1,'Raw Data'!$E$2:$E$10000,$C$2,'Raw Data'!$P$2:$P$10000,$A20,'Raw Data'!$L$2:$L$10000,"&gt;=0.2",'Raw Data'!$L$2:$L$10000,"&lt;0.4")</f>
        <v/>
      </c>
      <c r="D20" s="20">
        <f>COUNTIFS('Raw Data'!$R$2:$R$10000,"No",'Raw Data'!$A$2:$A$10000,$C$1,'Raw Data'!$E$2:$E$10000,$C$2,'Raw Data'!$P$2:$P$10000,$A20,'Raw Data'!$L$2:$L$10000,"&gt;=0.4",'Raw Data'!$L$2:$L$10000,"&lt;0.5")</f>
        <v/>
      </c>
      <c r="E20" s="20">
        <f>COUNTIFS('Raw Data'!$R$2:$R$10000,"No",'Raw Data'!$A$2:$A$10000,$C$1,'Raw Data'!$E$2:$E$10000,$C$2,'Raw Data'!$P$2:$P$10000,$A20,'Raw Data'!$L$2:$L$10000,"&gt;=0.5",'Raw Data'!$L$2:$L$10000,"&lt;0.6")</f>
        <v/>
      </c>
      <c r="F20" s="20">
        <f>COUNTIFS('Raw Data'!$R$2:$R$10000,"No",'Raw Data'!$A$2:$A$10000,$C$1,'Raw Data'!$E$2:$E$10000,$C$2,'Raw Data'!$P$2:$P$10000,$A20,'Raw Data'!$L$2:$L$10000,"&gt;=0.6",'Raw Data'!$L$2:$L$10000,"&lt;0.7")</f>
        <v/>
      </c>
      <c r="G20" s="20">
        <f>COUNTIFS('Raw Data'!$R$2:$R$10000,"No",'Raw Data'!$A$2:$A$10000,$C$1,'Raw Data'!$E$2:$E$10000,$C$2,'Raw Data'!$P$2:$P$10000,$A20,'Raw Data'!$L$2:$L$10000,"&gt;=0.7",'Raw Data'!$L$2:$L$10000,"&lt;0.85")</f>
        <v/>
      </c>
      <c r="H20" s="20">
        <f>COUNTIFS('Raw Data'!$R$2:$R$10000,"No",'Raw Data'!$A$2:$A$10000,$C$1,'Raw Data'!$E$2:$E$10000,$C$2,'Raw Data'!$P$2:$P$10000,$A20,'Raw Data'!$L$2:$L$10000,"&gt;=0.85",'Raw Data'!$L$2:$L$10000,"&lt;0.95")</f>
        <v/>
      </c>
      <c r="I20" s="20">
        <f>COUNTIFS('Raw Data'!$R$2:$R$10000,"No",'Raw Data'!$A$2:$A$10000,$C$1,'Raw Data'!$E$2:$E$10000,$C$2,'Raw Data'!$P$2:$P$10000,$A20,'Raw Data'!$L$2:$L$10000,"&gt;=0.95")</f>
        <v/>
      </c>
      <c r="J20" s="20">
        <f>SUM(B20:I20)</f>
        <v/>
      </c>
      <c r="K20" s="21">
        <f>IFERROR(AVERAGEIFS('Raw Data'!$L$2:$L$10000,'Raw Data'!$R$2:$R$10000,"No",'Raw Data'!$A$2:$A$10000,$C$1,'Raw Data'!$E$2:$E$10000,$C$2,'Raw Data'!$P$2:$P$10000,$A20),"")</f>
        <v/>
      </c>
    </row>
    <row r="21">
      <c r="A21" s="20" t="inlineStr">
        <is>
          <t>Kantha Kumar</t>
        </is>
      </c>
      <c r="B21" s="20">
        <f>COUNTIFS('Raw Data'!$R$2:$R$10000,"No",'Raw Data'!$A$2:$A$10000,$C$1,'Raw Data'!$E$2:$E$10000,$C$2,'Raw Data'!$P$2:$P$10000,$A21,'Raw Data'!$L$2:$L$10000,"&gt;=0",'Raw Data'!$L$2:$L$10000,"&lt;0.2")</f>
        <v/>
      </c>
      <c r="C21" s="20">
        <f>COUNTIFS('Raw Data'!$R$2:$R$10000,"No",'Raw Data'!$A$2:$A$10000,$C$1,'Raw Data'!$E$2:$E$10000,$C$2,'Raw Data'!$P$2:$P$10000,$A21,'Raw Data'!$L$2:$L$10000,"&gt;=0.2",'Raw Data'!$L$2:$L$10000,"&lt;0.4")</f>
        <v/>
      </c>
      <c r="D21" s="20">
        <f>COUNTIFS('Raw Data'!$R$2:$R$10000,"No",'Raw Data'!$A$2:$A$10000,$C$1,'Raw Data'!$E$2:$E$10000,$C$2,'Raw Data'!$P$2:$P$10000,$A21,'Raw Data'!$L$2:$L$10000,"&gt;=0.4",'Raw Data'!$L$2:$L$10000,"&lt;0.5")</f>
        <v/>
      </c>
      <c r="E21" s="20">
        <f>COUNTIFS('Raw Data'!$R$2:$R$10000,"No",'Raw Data'!$A$2:$A$10000,$C$1,'Raw Data'!$E$2:$E$10000,$C$2,'Raw Data'!$P$2:$P$10000,$A21,'Raw Data'!$L$2:$L$10000,"&gt;=0.5",'Raw Data'!$L$2:$L$10000,"&lt;0.6")</f>
        <v/>
      </c>
      <c r="F21" s="20">
        <f>COUNTIFS('Raw Data'!$R$2:$R$10000,"No",'Raw Data'!$A$2:$A$10000,$C$1,'Raw Data'!$E$2:$E$10000,$C$2,'Raw Data'!$P$2:$P$10000,$A21,'Raw Data'!$L$2:$L$10000,"&gt;=0.6",'Raw Data'!$L$2:$L$10000,"&lt;0.7")</f>
        <v/>
      </c>
      <c r="G21" s="20">
        <f>COUNTIFS('Raw Data'!$R$2:$R$10000,"No",'Raw Data'!$A$2:$A$10000,$C$1,'Raw Data'!$E$2:$E$10000,$C$2,'Raw Data'!$P$2:$P$10000,$A21,'Raw Data'!$L$2:$L$10000,"&gt;=0.7",'Raw Data'!$L$2:$L$10000,"&lt;0.85")</f>
        <v/>
      </c>
      <c r="H21" s="20">
        <f>COUNTIFS('Raw Data'!$R$2:$R$10000,"No",'Raw Data'!$A$2:$A$10000,$C$1,'Raw Data'!$E$2:$E$10000,$C$2,'Raw Data'!$P$2:$P$10000,$A21,'Raw Data'!$L$2:$L$10000,"&gt;=0.85",'Raw Data'!$L$2:$L$10000,"&lt;0.95")</f>
        <v/>
      </c>
      <c r="I21" s="20">
        <f>COUNTIFS('Raw Data'!$R$2:$R$10000,"No",'Raw Data'!$A$2:$A$10000,$C$1,'Raw Data'!$E$2:$E$10000,$C$2,'Raw Data'!$P$2:$P$10000,$A21,'Raw Data'!$L$2:$L$10000,"&gt;=0.95")</f>
        <v/>
      </c>
      <c r="J21" s="20">
        <f>SUM(B21:I21)</f>
        <v/>
      </c>
      <c r="K21" s="21">
        <f>IFERROR(AVERAGEIFS('Raw Data'!$L$2:$L$10000,'Raw Data'!$R$2:$R$10000,"No",'Raw Data'!$A$2:$A$10000,$C$1,'Raw Data'!$E$2:$E$10000,$C$2,'Raw Data'!$P$2:$P$10000,$A21),"")</f>
        <v/>
      </c>
    </row>
    <row r="22">
      <c r="A22" s="20" t="inlineStr">
        <is>
          <t>Kishor K</t>
        </is>
      </c>
      <c r="B22" s="20">
        <f>COUNTIFS('Raw Data'!$R$2:$R$10000,"No",'Raw Data'!$A$2:$A$10000,$C$1,'Raw Data'!$E$2:$E$10000,$C$2,'Raw Data'!$P$2:$P$10000,$A22,'Raw Data'!$L$2:$L$10000,"&gt;=0",'Raw Data'!$L$2:$L$10000,"&lt;0.2")</f>
        <v/>
      </c>
      <c r="C22" s="20">
        <f>COUNTIFS('Raw Data'!$R$2:$R$10000,"No",'Raw Data'!$A$2:$A$10000,$C$1,'Raw Data'!$E$2:$E$10000,$C$2,'Raw Data'!$P$2:$P$10000,$A22,'Raw Data'!$L$2:$L$10000,"&gt;=0.2",'Raw Data'!$L$2:$L$10000,"&lt;0.4")</f>
        <v/>
      </c>
      <c r="D22" s="20">
        <f>COUNTIFS('Raw Data'!$R$2:$R$10000,"No",'Raw Data'!$A$2:$A$10000,$C$1,'Raw Data'!$E$2:$E$10000,$C$2,'Raw Data'!$P$2:$P$10000,$A22,'Raw Data'!$L$2:$L$10000,"&gt;=0.4",'Raw Data'!$L$2:$L$10000,"&lt;0.5")</f>
        <v/>
      </c>
      <c r="E22" s="20">
        <f>COUNTIFS('Raw Data'!$R$2:$R$10000,"No",'Raw Data'!$A$2:$A$10000,$C$1,'Raw Data'!$E$2:$E$10000,$C$2,'Raw Data'!$P$2:$P$10000,$A22,'Raw Data'!$L$2:$L$10000,"&gt;=0.5",'Raw Data'!$L$2:$L$10000,"&lt;0.6")</f>
        <v/>
      </c>
      <c r="F22" s="20">
        <f>COUNTIFS('Raw Data'!$R$2:$R$10000,"No",'Raw Data'!$A$2:$A$10000,$C$1,'Raw Data'!$E$2:$E$10000,$C$2,'Raw Data'!$P$2:$P$10000,$A22,'Raw Data'!$L$2:$L$10000,"&gt;=0.6",'Raw Data'!$L$2:$L$10000,"&lt;0.7")</f>
        <v/>
      </c>
      <c r="G22" s="20">
        <f>COUNTIFS('Raw Data'!$R$2:$R$10000,"No",'Raw Data'!$A$2:$A$10000,$C$1,'Raw Data'!$E$2:$E$10000,$C$2,'Raw Data'!$P$2:$P$10000,$A22,'Raw Data'!$L$2:$L$10000,"&gt;=0.7",'Raw Data'!$L$2:$L$10000,"&lt;0.85")</f>
        <v/>
      </c>
      <c r="H22" s="20">
        <f>COUNTIFS('Raw Data'!$R$2:$R$10000,"No",'Raw Data'!$A$2:$A$10000,$C$1,'Raw Data'!$E$2:$E$10000,$C$2,'Raw Data'!$P$2:$P$10000,$A22,'Raw Data'!$L$2:$L$10000,"&gt;=0.85",'Raw Data'!$L$2:$L$10000,"&lt;0.95")</f>
        <v/>
      </c>
      <c r="I22" s="20">
        <f>COUNTIFS('Raw Data'!$R$2:$R$10000,"No",'Raw Data'!$A$2:$A$10000,$C$1,'Raw Data'!$E$2:$E$10000,$C$2,'Raw Data'!$P$2:$P$10000,$A22,'Raw Data'!$L$2:$L$10000,"&gt;=0.95")</f>
        <v/>
      </c>
      <c r="J22" s="20">
        <f>SUM(B22:I22)</f>
        <v/>
      </c>
      <c r="K22" s="21">
        <f>IFERROR(AVERAGEIFS('Raw Data'!$L$2:$L$10000,'Raw Data'!$R$2:$R$10000,"No",'Raw Data'!$A$2:$A$10000,$C$1,'Raw Data'!$E$2:$E$10000,$C$2,'Raw Data'!$P$2:$P$10000,$A22),"")</f>
        <v/>
      </c>
    </row>
    <row r="23">
      <c r="A23" s="20" t="inlineStr">
        <is>
          <t>Mohammed Akbar</t>
        </is>
      </c>
      <c r="B23" s="20">
        <f>COUNTIFS('Raw Data'!$R$2:$R$10000,"No",'Raw Data'!$A$2:$A$10000,$C$1,'Raw Data'!$E$2:$E$10000,$C$2,'Raw Data'!$P$2:$P$10000,$A23,'Raw Data'!$L$2:$L$10000,"&gt;=0",'Raw Data'!$L$2:$L$10000,"&lt;0.2")</f>
        <v/>
      </c>
      <c r="C23" s="20">
        <f>COUNTIFS('Raw Data'!$R$2:$R$10000,"No",'Raw Data'!$A$2:$A$10000,$C$1,'Raw Data'!$E$2:$E$10000,$C$2,'Raw Data'!$P$2:$P$10000,$A23,'Raw Data'!$L$2:$L$10000,"&gt;=0.2",'Raw Data'!$L$2:$L$10000,"&lt;0.4")</f>
        <v/>
      </c>
      <c r="D23" s="20">
        <f>COUNTIFS('Raw Data'!$R$2:$R$10000,"No",'Raw Data'!$A$2:$A$10000,$C$1,'Raw Data'!$E$2:$E$10000,$C$2,'Raw Data'!$P$2:$P$10000,$A23,'Raw Data'!$L$2:$L$10000,"&gt;=0.4",'Raw Data'!$L$2:$L$10000,"&lt;0.5")</f>
        <v/>
      </c>
      <c r="E23" s="20">
        <f>COUNTIFS('Raw Data'!$R$2:$R$10000,"No",'Raw Data'!$A$2:$A$10000,$C$1,'Raw Data'!$E$2:$E$10000,$C$2,'Raw Data'!$P$2:$P$10000,$A23,'Raw Data'!$L$2:$L$10000,"&gt;=0.5",'Raw Data'!$L$2:$L$10000,"&lt;0.6")</f>
        <v/>
      </c>
      <c r="F23" s="20">
        <f>COUNTIFS('Raw Data'!$R$2:$R$10000,"No",'Raw Data'!$A$2:$A$10000,$C$1,'Raw Data'!$E$2:$E$10000,$C$2,'Raw Data'!$P$2:$P$10000,$A23,'Raw Data'!$L$2:$L$10000,"&gt;=0.6",'Raw Data'!$L$2:$L$10000,"&lt;0.7")</f>
        <v/>
      </c>
      <c r="G23" s="20">
        <f>COUNTIFS('Raw Data'!$R$2:$R$10000,"No",'Raw Data'!$A$2:$A$10000,$C$1,'Raw Data'!$E$2:$E$10000,$C$2,'Raw Data'!$P$2:$P$10000,$A23,'Raw Data'!$L$2:$L$10000,"&gt;=0.7",'Raw Data'!$L$2:$L$10000,"&lt;0.85")</f>
        <v/>
      </c>
      <c r="H23" s="20">
        <f>COUNTIFS('Raw Data'!$R$2:$R$10000,"No",'Raw Data'!$A$2:$A$10000,$C$1,'Raw Data'!$E$2:$E$10000,$C$2,'Raw Data'!$P$2:$P$10000,$A23,'Raw Data'!$L$2:$L$10000,"&gt;=0.85",'Raw Data'!$L$2:$L$10000,"&lt;0.95")</f>
        <v/>
      </c>
      <c r="I23" s="20">
        <f>COUNTIFS('Raw Data'!$R$2:$R$10000,"No",'Raw Data'!$A$2:$A$10000,$C$1,'Raw Data'!$E$2:$E$10000,$C$2,'Raw Data'!$P$2:$P$10000,$A23,'Raw Data'!$L$2:$L$10000,"&gt;=0.95")</f>
        <v/>
      </c>
      <c r="J23" s="20">
        <f>SUM(B23:I23)</f>
        <v/>
      </c>
      <c r="K23" s="21">
        <f>IFERROR(AVERAGEIFS('Raw Data'!$L$2:$L$10000,'Raw Data'!$R$2:$R$10000,"No",'Raw Data'!$A$2:$A$10000,$C$1,'Raw Data'!$E$2:$E$10000,$C$2,'Raw Data'!$P$2:$P$10000,$A23),"")</f>
        <v/>
      </c>
    </row>
    <row r="24">
      <c r="A24" s="20" t="inlineStr">
        <is>
          <t>Prakash BS</t>
        </is>
      </c>
      <c r="B24" s="20">
        <f>COUNTIFS('Raw Data'!$R$2:$R$10000,"No",'Raw Data'!$A$2:$A$10000,$C$1,'Raw Data'!$E$2:$E$10000,$C$2,'Raw Data'!$P$2:$P$10000,$A24,'Raw Data'!$L$2:$L$10000,"&gt;=0",'Raw Data'!$L$2:$L$10000,"&lt;0.2")</f>
        <v/>
      </c>
      <c r="C24" s="20">
        <f>COUNTIFS('Raw Data'!$R$2:$R$10000,"No",'Raw Data'!$A$2:$A$10000,$C$1,'Raw Data'!$E$2:$E$10000,$C$2,'Raw Data'!$P$2:$P$10000,$A24,'Raw Data'!$L$2:$L$10000,"&gt;=0.2",'Raw Data'!$L$2:$L$10000,"&lt;0.4")</f>
        <v/>
      </c>
      <c r="D24" s="20">
        <f>COUNTIFS('Raw Data'!$R$2:$R$10000,"No",'Raw Data'!$A$2:$A$10000,$C$1,'Raw Data'!$E$2:$E$10000,$C$2,'Raw Data'!$P$2:$P$10000,$A24,'Raw Data'!$L$2:$L$10000,"&gt;=0.4",'Raw Data'!$L$2:$L$10000,"&lt;0.5")</f>
        <v/>
      </c>
      <c r="E24" s="20">
        <f>COUNTIFS('Raw Data'!$R$2:$R$10000,"No",'Raw Data'!$A$2:$A$10000,$C$1,'Raw Data'!$E$2:$E$10000,$C$2,'Raw Data'!$P$2:$P$10000,$A24,'Raw Data'!$L$2:$L$10000,"&gt;=0.5",'Raw Data'!$L$2:$L$10000,"&lt;0.6")</f>
        <v/>
      </c>
      <c r="F24" s="20">
        <f>COUNTIFS('Raw Data'!$R$2:$R$10000,"No",'Raw Data'!$A$2:$A$10000,$C$1,'Raw Data'!$E$2:$E$10000,$C$2,'Raw Data'!$P$2:$P$10000,$A24,'Raw Data'!$L$2:$L$10000,"&gt;=0.6",'Raw Data'!$L$2:$L$10000,"&lt;0.7")</f>
        <v/>
      </c>
      <c r="G24" s="20">
        <f>COUNTIFS('Raw Data'!$R$2:$R$10000,"No",'Raw Data'!$A$2:$A$10000,$C$1,'Raw Data'!$E$2:$E$10000,$C$2,'Raw Data'!$P$2:$P$10000,$A24,'Raw Data'!$L$2:$L$10000,"&gt;=0.7",'Raw Data'!$L$2:$L$10000,"&lt;0.85")</f>
        <v/>
      </c>
      <c r="H24" s="20">
        <f>COUNTIFS('Raw Data'!$R$2:$R$10000,"No",'Raw Data'!$A$2:$A$10000,$C$1,'Raw Data'!$E$2:$E$10000,$C$2,'Raw Data'!$P$2:$P$10000,$A24,'Raw Data'!$L$2:$L$10000,"&gt;=0.85",'Raw Data'!$L$2:$L$10000,"&lt;0.95")</f>
        <v/>
      </c>
      <c r="I24" s="20">
        <f>COUNTIFS('Raw Data'!$R$2:$R$10000,"No",'Raw Data'!$A$2:$A$10000,$C$1,'Raw Data'!$E$2:$E$10000,$C$2,'Raw Data'!$P$2:$P$10000,$A24,'Raw Data'!$L$2:$L$10000,"&gt;=0.95")</f>
        <v/>
      </c>
      <c r="J24" s="20">
        <f>SUM(B24:I24)</f>
        <v/>
      </c>
      <c r="K24" s="21">
        <f>IFERROR(AVERAGEIFS('Raw Data'!$L$2:$L$10000,'Raw Data'!$R$2:$R$10000,"No",'Raw Data'!$A$2:$A$10000,$C$1,'Raw Data'!$E$2:$E$10000,$C$2,'Raw Data'!$P$2:$P$10000,$A24),"")</f>
        <v/>
      </c>
    </row>
    <row r="25">
      <c r="A25" s="20" t="inlineStr">
        <is>
          <t>Simon Manoharan</t>
        </is>
      </c>
      <c r="B25" s="20">
        <f>COUNTIFS('Raw Data'!$R$2:$R$10000,"No",'Raw Data'!$A$2:$A$10000,$C$1,'Raw Data'!$E$2:$E$10000,$C$2,'Raw Data'!$P$2:$P$10000,$A25,'Raw Data'!$L$2:$L$10000,"&gt;=0",'Raw Data'!$L$2:$L$10000,"&lt;0.2")</f>
        <v/>
      </c>
      <c r="C25" s="20">
        <f>COUNTIFS('Raw Data'!$R$2:$R$10000,"No",'Raw Data'!$A$2:$A$10000,$C$1,'Raw Data'!$E$2:$E$10000,$C$2,'Raw Data'!$P$2:$P$10000,$A25,'Raw Data'!$L$2:$L$10000,"&gt;=0.2",'Raw Data'!$L$2:$L$10000,"&lt;0.4")</f>
        <v/>
      </c>
      <c r="D25" s="20">
        <f>COUNTIFS('Raw Data'!$R$2:$R$10000,"No",'Raw Data'!$A$2:$A$10000,$C$1,'Raw Data'!$E$2:$E$10000,$C$2,'Raw Data'!$P$2:$P$10000,$A25,'Raw Data'!$L$2:$L$10000,"&gt;=0.4",'Raw Data'!$L$2:$L$10000,"&lt;0.5")</f>
        <v/>
      </c>
      <c r="E25" s="20">
        <f>COUNTIFS('Raw Data'!$R$2:$R$10000,"No",'Raw Data'!$A$2:$A$10000,$C$1,'Raw Data'!$E$2:$E$10000,$C$2,'Raw Data'!$P$2:$P$10000,$A25,'Raw Data'!$L$2:$L$10000,"&gt;=0.5",'Raw Data'!$L$2:$L$10000,"&lt;0.6")</f>
        <v/>
      </c>
      <c r="F25" s="20">
        <f>COUNTIFS('Raw Data'!$R$2:$R$10000,"No",'Raw Data'!$A$2:$A$10000,$C$1,'Raw Data'!$E$2:$E$10000,$C$2,'Raw Data'!$P$2:$P$10000,$A25,'Raw Data'!$L$2:$L$10000,"&gt;=0.6",'Raw Data'!$L$2:$L$10000,"&lt;0.7")</f>
        <v/>
      </c>
      <c r="G25" s="20">
        <f>COUNTIFS('Raw Data'!$R$2:$R$10000,"No",'Raw Data'!$A$2:$A$10000,$C$1,'Raw Data'!$E$2:$E$10000,$C$2,'Raw Data'!$P$2:$P$10000,$A25,'Raw Data'!$L$2:$L$10000,"&gt;=0.7",'Raw Data'!$L$2:$L$10000,"&lt;0.85")</f>
        <v/>
      </c>
      <c r="H25" s="20">
        <f>COUNTIFS('Raw Data'!$R$2:$R$10000,"No",'Raw Data'!$A$2:$A$10000,$C$1,'Raw Data'!$E$2:$E$10000,$C$2,'Raw Data'!$P$2:$P$10000,$A25,'Raw Data'!$L$2:$L$10000,"&gt;=0.85",'Raw Data'!$L$2:$L$10000,"&lt;0.95")</f>
        <v/>
      </c>
      <c r="I25" s="20">
        <f>COUNTIFS('Raw Data'!$R$2:$R$10000,"No",'Raw Data'!$A$2:$A$10000,$C$1,'Raw Data'!$E$2:$E$10000,$C$2,'Raw Data'!$P$2:$P$10000,$A25,'Raw Data'!$L$2:$L$10000,"&gt;=0.95")</f>
        <v/>
      </c>
      <c r="J25" s="20">
        <f>SUM(B25:I25)</f>
        <v/>
      </c>
      <c r="K25" s="21">
        <f>IFERROR(AVERAGEIFS('Raw Data'!$L$2:$L$10000,'Raw Data'!$R$2:$R$10000,"No",'Raw Data'!$A$2:$A$10000,$C$1,'Raw Data'!$E$2:$E$10000,$C$2,'Raw Data'!$P$2:$P$10000,$A25),"")</f>
        <v/>
      </c>
    </row>
    <row r="26">
      <c r="A26" s="20" t="inlineStr">
        <is>
          <t>Srittam Dhal</t>
        </is>
      </c>
      <c r="B26" s="20">
        <f>COUNTIFS('Raw Data'!$R$2:$R$10000,"No",'Raw Data'!$A$2:$A$10000,$C$1,'Raw Data'!$E$2:$E$10000,$C$2,'Raw Data'!$P$2:$P$10000,$A26,'Raw Data'!$L$2:$L$10000,"&gt;=0",'Raw Data'!$L$2:$L$10000,"&lt;0.2")</f>
        <v/>
      </c>
      <c r="C26" s="20">
        <f>COUNTIFS('Raw Data'!$R$2:$R$10000,"No",'Raw Data'!$A$2:$A$10000,$C$1,'Raw Data'!$E$2:$E$10000,$C$2,'Raw Data'!$P$2:$P$10000,$A26,'Raw Data'!$L$2:$L$10000,"&gt;=0.2",'Raw Data'!$L$2:$L$10000,"&lt;0.4")</f>
        <v/>
      </c>
      <c r="D26" s="20">
        <f>COUNTIFS('Raw Data'!$R$2:$R$10000,"No",'Raw Data'!$A$2:$A$10000,$C$1,'Raw Data'!$E$2:$E$10000,$C$2,'Raw Data'!$P$2:$P$10000,$A26,'Raw Data'!$L$2:$L$10000,"&gt;=0.4",'Raw Data'!$L$2:$L$10000,"&lt;0.5")</f>
        <v/>
      </c>
      <c r="E26" s="20">
        <f>COUNTIFS('Raw Data'!$R$2:$R$10000,"No",'Raw Data'!$A$2:$A$10000,$C$1,'Raw Data'!$E$2:$E$10000,$C$2,'Raw Data'!$P$2:$P$10000,$A26,'Raw Data'!$L$2:$L$10000,"&gt;=0.5",'Raw Data'!$L$2:$L$10000,"&lt;0.6")</f>
        <v/>
      </c>
      <c r="F26" s="20">
        <f>COUNTIFS('Raw Data'!$R$2:$R$10000,"No",'Raw Data'!$A$2:$A$10000,$C$1,'Raw Data'!$E$2:$E$10000,$C$2,'Raw Data'!$P$2:$P$10000,$A26,'Raw Data'!$L$2:$L$10000,"&gt;=0.6",'Raw Data'!$L$2:$L$10000,"&lt;0.7")</f>
        <v/>
      </c>
      <c r="G26" s="20">
        <f>COUNTIFS('Raw Data'!$R$2:$R$10000,"No",'Raw Data'!$A$2:$A$10000,$C$1,'Raw Data'!$E$2:$E$10000,$C$2,'Raw Data'!$P$2:$P$10000,$A26,'Raw Data'!$L$2:$L$10000,"&gt;=0.7",'Raw Data'!$L$2:$L$10000,"&lt;0.85")</f>
        <v/>
      </c>
      <c r="H26" s="20">
        <f>COUNTIFS('Raw Data'!$R$2:$R$10000,"No",'Raw Data'!$A$2:$A$10000,$C$1,'Raw Data'!$E$2:$E$10000,$C$2,'Raw Data'!$P$2:$P$10000,$A26,'Raw Data'!$L$2:$L$10000,"&gt;=0.85",'Raw Data'!$L$2:$L$10000,"&lt;0.95")</f>
        <v/>
      </c>
      <c r="I26" s="20">
        <f>COUNTIFS('Raw Data'!$R$2:$R$10000,"No",'Raw Data'!$A$2:$A$10000,$C$1,'Raw Data'!$E$2:$E$10000,$C$2,'Raw Data'!$P$2:$P$10000,$A26,'Raw Data'!$L$2:$L$10000,"&gt;=0.95")</f>
        <v/>
      </c>
      <c r="J26" s="20">
        <f>SUM(B26:I26)</f>
        <v/>
      </c>
      <c r="K26" s="21">
        <f>IFERROR(AVERAGEIFS('Raw Data'!$L$2:$L$10000,'Raw Data'!$R$2:$R$10000,"No",'Raw Data'!$A$2:$A$10000,$C$1,'Raw Data'!$E$2:$E$10000,$C$2,'Raw Data'!$P$2:$P$10000,$A26),"")</f>
        <v/>
      </c>
    </row>
    <row r="27">
      <c r="A27" s="20" t="inlineStr">
        <is>
          <t>Un Mapped</t>
        </is>
      </c>
      <c r="B27" s="20">
        <f>COUNTIFS('Raw Data'!$R$2:$R$10000,"No",'Raw Data'!$A$2:$A$10000,$C$1,'Raw Data'!$E$2:$E$10000,$C$2,'Raw Data'!$P$2:$P$10000,$A27,'Raw Data'!$L$2:$L$10000,"&gt;=0",'Raw Data'!$L$2:$L$10000,"&lt;0.2")</f>
        <v/>
      </c>
      <c r="C27" s="20">
        <f>COUNTIFS('Raw Data'!$R$2:$R$10000,"No",'Raw Data'!$A$2:$A$10000,$C$1,'Raw Data'!$E$2:$E$10000,$C$2,'Raw Data'!$P$2:$P$10000,$A27,'Raw Data'!$L$2:$L$10000,"&gt;=0.2",'Raw Data'!$L$2:$L$10000,"&lt;0.4")</f>
        <v/>
      </c>
      <c r="D27" s="20">
        <f>COUNTIFS('Raw Data'!$R$2:$R$10000,"No",'Raw Data'!$A$2:$A$10000,$C$1,'Raw Data'!$E$2:$E$10000,$C$2,'Raw Data'!$P$2:$P$10000,$A27,'Raw Data'!$L$2:$L$10000,"&gt;=0.4",'Raw Data'!$L$2:$L$10000,"&lt;0.5")</f>
        <v/>
      </c>
      <c r="E27" s="20">
        <f>COUNTIFS('Raw Data'!$R$2:$R$10000,"No",'Raw Data'!$A$2:$A$10000,$C$1,'Raw Data'!$E$2:$E$10000,$C$2,'Raw Data'!$P$2:$P$10000,$A27,'Raw Data'!$L$2:$L$10000,"&gt;=0.5",'Raw Data'!$L$2:$L$10000,"&lt;0.6")</f>
        <v/>
      </c>
      <c r="F27" s="20">
        <f>COUNTIFS('Raw Data'!$R$2:$R$10000,"No",'Raw Data'!$A$2:$A$10000,$C$1,'Raw Data'!$E$2:$E$10000,$C$2,'Raw Data'!$P$2:$P$10000,$A27,'Raw Data'!$L$2:$L$10000,"&gt;=0.6",'Raw Data'!$L$2:$L$10000,"&lt;0.7")</f>
        <v/>
      </c>
      <c r="G27" s="20">
        <f>COUNTIFS('Raw Data'!$R$2:$R$10000,"No",'Raw Data'!$A$2:$A$10000,$C$1,'Raw Data'!$E$2:$E$10000,$C$2,'Raw Data'!$P$2:$P$10000,$A27,'Raw Data'!$L$2:$L$10000,"&gt;=0.7",'Raw Data'!$L$2:$L$10000,"&lt;0.85")</f>
        <v/>
      </c>
      <c r="H27" s="20">
        <f>COUNTIFS('Raw Data'!$R$2:$R$10000,"No",'Raw Data'!$A$2:$A$10000,$C$1,'Raw Data'!$E$2:$E$10000,$C$2,'Raw Data'!$P$2:$P$10000,$A27,'Raw Data'!$L$2:$L$10000,"&gt;=0.85",'Raw Data'!$L$2:$L$10000,"&lt;0.95")</f>
        <v/>
      </c>
      <c r="I27" s="20">
        <f>COUNTIFS('Raw Data'!$R$2:$R$10000,"No",'Raw Data'!$A$2:$A$10000,$C$1,'Raw Data'!$E$2:$E$10000,$C$2,'Raw Data'!$P$2:$P$10000,$A27,'Raw Data'!$L$2:$L$10000,"&gt;=0.95")</f>
        <v/>
      </c>
      <c r="J27" s="20">
        <f>SUM(B27:I27)</f>
        <v/>
      </c>
      <c r="K27" s="21">
        <f>IFERROR(AVERAGEIFS('Raw Data'!$L$2:$L$10000,'Raw Data'!$R$2:$R$10000,"No",'Raw Data'!$A$2:$A$10000,$C$1,'Raw Data'!$E$2:$E$10000,$C$2,'Raw Data'!$P$2:$P$10000,$A27),"")</f>
        <v/>
      </c>
    </row>
    <row r="28">
      <c r="A28" s="32" t="inlineStr">
        <is>
          <t>Grand Total</t>
        </is>
      </c>
      <c r="B28" s="32">
        <f>COUNTIFS('Raw Data'!$R$2:$R$10000,"No",'Raw Data'!$A$2:$A$10000,$C$1,'Raw Data'!$E$2:$E$10000,$C$2,'Raw Data'!$P$2:$P$10000,"&lt;&gt;",'Raw Data'!$L$2:$L$10000,"&gt;=0",'Raw Data'!$L$2:$L$10000,"&lt;0.2")</f>
        <v/>
      </c>
      <c r="C28" s="32">
        <f>COUNTIFS('Raw Data'!$R$2:$R$10000,"No",'Raw Data'!$A$2:$A$10000,$C$1,'Raw Data'!$E$2:$E$10000,$C$2,'Raw Data'!$P$2:$P$10000,"&lt;&gt;",'Raw Data'!$L$2:$L$10000,"&gt;=0.2",'Raw Data'!$L$2:$L$10000,"&lt;0.4")</f>
        <v/>
      </c>
      <c r="D28" s="32">
        <f>COUNTIFS('Raw Data'!$R$2:$R$10000,"No",'Raw Data'!$A$2:$A$10000,$C$1,'Raw Data'!$E$2:$E$10000,$C$2,'Raw Data'!$P$2:$P$10000,"&lt;&gt;",'Raw Data'!$L$2:$L$10000,"&gt;=0.4",'Raw Data'!$L$2:$L$10000,"&lt;0.5")</f>
        <v/>
      </c>
      <c r="E28" s="32">
        <f>COUNTIFS('Raw Data'!$R$2:$R$10000,"No",'Raw Data'!$A$2:$A$10000,$C$1,'Raw Data'!$E$2:$E$10000,$C$2,'Raw Data'!$P$2:$P$10000,"&lt;&gt;",'Raw Data'!$L$2:$L$10000,"&gt;=0.5",'Raw Data'!$L$2:$L$10000,"&lt;0.6")</f>
        <v/>
      </c>
      <c r="F28" s="32">
        <f>COUNTIFS('Raw Data'!$R$2:$R$10000,"No",'Raw Data'!$A$2:$A$10000,$C$1,'Raw Data'!$E$2:$E$10000,$C$2,'Raw Data'!$P$2:$P$10000,"&lt;&gt;",'Raw Data'!$L$2:$L$10000,"&gt;=0.6",'Raw Data'!$L$2:$L$10000,"&lt;0.7")</f>
        <v/>
      </c>
      <c r="G28" s="32">
        <f>COUNTIFS('Raw Data'!$R$2:$R$10000,"No",'Raw Data'!$A$2:$A$10000,$C$1,'Raw Data'!$E$2:$E$10000,$C$2,'Raw Data'!$P$2:$P$10000,"&lt;&gt;",'Raw Data'!$L$2:$L$10000,"&gt;=0.7",'Raw Data'!$L$2:$L$10000,"&lt;0.85")</f>
        <v/>
      </c>
      <c r="H28" s="32">
        <f>COUNTIFS('Raw Data'!$R$2:$R$10000,"No",'Raw Data'!$A$2:$A$10000,$C$1,'Raw Data'!$E$2:$E$10000,$C$2,'Raw Data'!$P$2:$P$10000,"&lt;&gt;",'Raw Data'!$L$2:$L$10000,"&gt;=0.85",'Raw Data'!$L$2:$L$10000,"&lt;0.95")</f>
        <v/>
      </c>
      <c r="I28" s="32">
        <f>COUNTIFS('Raw Data'!$R$2:$R$10000,"No",'Raw Data'!$A$2:$A$10000,$C$1,'Raw Data'!$E$2:$E$10000,$C$2,'Raw Data'!$P$2:$P$10000,"&lt;&gt;",'Raw Data'!$L$2:$L$10000,"&gt;=0.95")</f>
        <v/>
      </c>
      <c r="J28" s="32">
        <f>SUM(B28:I28)</f>
        <v/>
      </c>
      <c r="K28" s="34">
        <f>IFERROR(AVERAGEIFS('Raw Data'!$L$2:$L$10000,'Raw Data'!$R$2:$R$10000,"No",'Raw Data'!$A$2:$A$10000,$C$1,'Raw Data'!$E$2:$E$10000,$C$2,'Raw Data'!$P$2:$P$10000,"&lt;&gt;"),"")</f>
        <v/>
      </c>
    </row>
    <row r="30">
      <c r="A30" s="17" t="inlineStr">
        <is>
          <t>IM level - CC MTD Target Achievement: store count by status</t>
        </is>
      </c>
    </row>
    <row r="31">
      <c r="A31" s="4" t="inlineStr">
        <is>
          <t>IM</t>
        </is>
      </c>
      <c r="B31" s="4" t="inlineStr">
        <is>
          <t>Critical</t>
        </is>
      </c>
      <c r="C31" s="4" t="inlineStr">
        <is>
          <t>Semi Critical</t>
        </is>
      </c>
      <c r="D31" s="4" t="inlineStr">
        <is>
          <t>Non Critical</t>
        </is>
      </c>
      <c r="E31" s="4" t="inlineStr">
        <is>
          <t>Total Stores</t>
        </is>
      </c>
      <c r="F31" s="4" t="inlineStr">
        <is>
          <t>Avg CC MTD %</t>
        </is>
      </c>
      <c r="G31" s="4" t="inlineStr">
        <is>
          <t>Avg CC MTD Target</t>
        </is>
      </c>
      <c r="H31" s="4" t="inlineStr">
        <is>
          <t>Avg Achieved %</t>
        </is>
      </c>
    </row>
    <row r="32">
      <c r="A32" s="20" t="inlineStr">
        <is>
          <t>Aravind S</t>
        </is>
      </c>
      <c r="B32" s="20">
        <f>COUNTIFS('Raw Data'!$R$2:$R$10000,"No",'Raw Data'!$A$2:$A$10000,$C$1,'Raw Data'!$E$2:$E$10000,$C$2,'Raw Data'!$P$2:$P$10000,$A32,'Raw Data'!$U$2:$U$10000,"Critical")</f>
        <v/>
      </c>
      <c r="C32" s="20">
        <f>COUNTIFS('Raw Data'!$R$2:$R$10000,"No",'Raw Data'!$A$2:$A$10000,$C$1,'Raw Data'!$E$2:$E$10000,$C$2,'Raw Data'!$P$2:$P$10000,$A32,'Raw Data'!$U$2:$U$10000,"Semi Critical")</f>
        <v/>
      </c>
      <c r="D32" s="20">
        <f>COUNTIFS('Raw Data'!$R$2:$R$10000,"No",'Raw Data'!$A$2:$A$10000,$C$1,'Raw Data'!$E$2:$E$10000,$C$2,'Raw Data'!$P$2:$P$10000,$A32,'Raw Data'!$U$2:$U$10000,"Non Critical")</f>
        <v/>
      </c>
      <c r="E32" s="20">
        <f>SUM(B32:D32)</f>
        <v/>
      </c>
      <c r="F32" s="21">
        <f>IFERROR(AVERAGEIFS('Raw Data'!$G$2:$G$10000,'Raw Data'!$R$2:$R$10000,"No",'Raw Data'!$A$2:$A$10000,$C$1,'Raw Data'!$E$2:$E$10000,$C$2,'Raw Data'!$P$2:$P$10000,$A32),"")</f>
        <v/>
      </c>
      <c r="G32" s="21">
        <f>IFERROR(AVERAGEIFS('Raw Data'!$S$2:$S$10000,'Raw Data'!$R$2:$R$10000,"No",'Raw Data'!$A$2:$A$10000,$C$1,'Raw Data'!$E$2:$E$10000,$C$2,'Raw Data'!$P$2:$P$10000,$A32),"")</f>
        <v/>
      </c>
      <c r="H32" s="21">
        <f>IFERROR(AVERAGEIFS('Raw Data'!$T$2:$T$10000,'Raw Data'!$R$2:$R$10000,"No",'Raw Data'!$A$2:$A$10000,$C$1,'Raw Data'!$E$2:$E$10000,$C$2,'Raw Data'!$P$2:$P$10000,$A32),"")</f>
        <v/>
      </c>
    </row>
    <row r="33">
      <c r="A33" s="20" t="inlineStr">
        <is>
          <t>Arivind S</t>
        </is>
      </c>
      <c r="B33" s="20">
        <f>COUNTIFS('Raw Data'!$R$2:$R$10000,"No",'Raw Data'!$A$2:$A$10000,$C$1,'Raw Data'!$E$2:$E$10000,$C$2,'Raw Data'!$P$2:$P$10000,$A33,'Raw Data'!$U$2:$U$10000,"Critical")</f>
        <v/>
      </c>
      <c r="C33" s="20">
        <f>COUNTIFS('Raw Data'!$R$2:$R$10000,"No",'Raw Data'!$A$2:$A$10000,$C$1,'Raw Data'!$E$2:$E$10000,$C$2,'Raw Data'!$P$2:$P$10000,$A33,'Raw Data'!$U$2:$U$10000,"Semi Critical")</f>
        <v/>
      </c>
      <c r="D33" s="20">
        <f>COUNTIFS('Raw Data'!$R$2:$R$10000,"No",'Raw Data'!$A$2:$A$10000,$C$1,'Raw Data'!$E$2:$E$10000,$C$2,'Raw Data'!$P$2:$P$10000,$A33,'Raw Data'!$U$2:$U$10000,"Non Critical")</f>
        <v/>
      </c>
      <c r="E33" s="20">
        <f>SUM(B33:D33)</f>
        <v/>
      </c>
      <c r="F33" s="21">
        <f>IFERROR(AVERAGEIFS('Raw Data'!$G$2:$G$10000,'Raw Data'!$R$2:$R$10000,"No",'Raw Data'!$A$2:$A$10000,$C$1,'Raw Data'!$E$2:$E$10000,$C$2,'Raw Data'!$P$2:$P$10000,$A33),"")</f>
        <v/>
      </c>
      <c r="G33" s="21">
        <f>IFERROR(AVERAGEIFS('Raw Data'!$S$2:$S$10000,'Raw Data'!$R$2:$R$10000,"No",'Raw Data'!$A$2:$A$10000,$C$1,'Raw Data'!$E$2:$E$10000,$C$2,'Raw Data'!$P$2:$P$10000,$A33),"")</f>
        <v/>
      </c>
      <c r="H33" s="21">
        <f>IFERROR(AVERAGEIFS('Raw Data'!$T$2:$T$10000,'Raw Data'!$R$2:$R$10000,"No",'Raw Data'!$A$2:$A$10000,$C$1,'Raw Data'!$E$2:$E$10000,$C$2,'Raw Data'!$P$2:$P$10000,$A33),"")</f>
        <v/>
      </c>
    </row>
    <row r="34">
      <c r="A34" s="20" t="inlineStr">
        <is>
          <t>Kantha Kumar</t>
        </is>
      </c>
      <c r="B34" s="20">
        <f>COUNTIFS('Raw Data'!$R$2:$R$10000,"No",'Raw Data'!$A$2:$A$10000,$C$1,'Raw Data'!$E$2:$E$10000,$C$2,'Raw Data'!$P$2:$P$10000,$A34,'Raw Data'!$U$2:$U$10000,"Critical")</f>
        <v/>
      </c>
      <c r="C34" s="20">
        <f>COUNTIFS('Raw Data'!$R$2:$R$10000,"No",'Raw Data'!$A$2:$A$10000,$C$1,'Raw Data'!$E$2:$E$10000,$C$2,'Raw Data'!$P$2:$P$10000,$A34,'Raw Data'!$U$2:$U$10000,"Semi Critical")</f>
        <v/>
      </c>
      <c r="D34" s="20">
        <f>COUNTIFS('Raw Data'!$R$2:$R$10000,"No",'Raw Data'!$A$2:$A$10000,$C$1,'Raw Data'!$E$2:$E$10000,$C$2,'Raw Data'!$P$2:$P$10000,$A34,'Raw Data'!$U$2:$U$10000,"Non Critical")</f>
        <v/>
      </c>
      <c r="E34" s="20">
        <f>SUM(B34:D34)</f>
        <v/>
      </c>
      <c r="F34" s="21">
        <f>IFERROR(AVERAGEIFS('Raw Data'!$G$2:$G$10000,'Raw Data'!$R$2:$R$10000,"No",'Raw Data'!$A$2:$A$10000,$C$1,'Raw Data'!$E$2:$E$10000,$C$2,'Raw Data'!$P$2:$P$10000,$A34),"")</f>
        <v/>
      </c>
      <c r="G34" s="21">
        <f>IFERROR(AVERAGEIFS('Raw Data'!$S$2:$S$10000,'Raw Data'!$R$2:$R$10000,"No",'Raw Data'!$A$2:$A$10000,$C$1,'Raw Data'!$E$2:$E$10000,$C$2,'Raw Data'!$P$2:$P$10000,$A34),"")</f>
        <v/>
      </c>
      <c r="H34" s="21">
        <f>IFERROR(AVERAGEIFS('Raw Data'!$T$2:$T$10000,'Raw Data'!$R$2:$R$10000,"No",'Raw Data'!$A$2:$A$10000,$C$1,'Raw Data'!$E$2:$E$10000,$C$2,'Raw Data'!$P$2:$P$10000,$A34),"")</f>
        <v/>
      </c>
    </row>
    <row r="35">
      <c r="A35" s="20" t="inlineStr">
        <is>
          <t>Kishor K</t>
        </is>
      </c>
      <c r="B35" s="20">
        <f>COUNTIFS('Raw Data'!$R$2:$R$10000,"No",'Raw Data'!$A$2:$A$10000,$C$1,'Raw Data'!$E$2:$E$10000,$C$2,'Raw Data'!$P$2:$P$10000,$A35,'Raw Data'!$U$2:$U$10000,"Critical")</f>
        <v/>
      </c>
      <c r="C35" s="20">
        <f>COUNTIFS('Raw Data'!$R$2:$R$10000,"No",'Raw Data'!$A$2:$A$10000,$C$1,'Raw Data'!$E$2:$E$10000,$C$2,'Raw Data'!$P$2:$P$10000,$A35,'Raw Data'!$U$2:$U$10000,"Semi Critical")</f>
        <v/>
      </c>
      <c r="D35" s="20">
        <f>COUNTIFS('Raw Data'!$R$2:$R$10000,"No",'Raw Data'!$A$2:$A$10000,$C$1,'Raw Data'!$E$2:$E$10000,$C$2,'Raw Data'!$P$2:$P$10000,$A35,'Raw Data'!$U$2:$U$10000,"Non Critical")</f>
        <v/>
      </c>
      <c r="E35" s="20">
        <f>SUM(B35:D35)</f>
        <v/>
      </c>
      <c r="F35" s="21">
        <f>IFERROR(AVERAGEIFS('Raw Data'!$G$2:$G$10000,'Raw Data'!$R$2:$R$10000,"No",'Raw Data'!$A$2:$A$10000,$C$1,'Raw Data'!$E$2:$E$10000,$C$2,'Raw Data'!$P$2:$P$10000,$A35),"")</f>
        <v/>
      </c>
      <c r="G35" s="21">
        <f>IFERROR(AVERAGEIFS('Raw Data'!$S$2:$S$10000,'Raw Data'!$R$2:$R$10000,"No",'Raw Data'!$A$2:$A$10000,$C$1,'Raw Data'!$E$2:$E$10000,$C$2,'Raw Data'!$P$2:$P$10000,$A35),"")</f>
        <v/>
      </c>
      <c r="H35" s="21">
        <f>IFERROR(AVERAGEIFS('Raw Data'!$T$2:$T$10000,'Raw Data'!$R$2:$R$10000,"No",'Raw Data'!$A$2:$A$10000,$C$1,'Raw Data'!$E$2:$E$10000,$C$2,'Raw Data'!$P$2:$P$10000,$A35),"")</f>
        <v/>
      </c>
    </row>
    <row r="36">
      <c r="A36" s="20" t="inlineStr">
        <is>
          <t>Mohammed Akbar</t>
        </is>
      </c>
      <c r="B36" s="20">
        <f>COUNTIFS('Raw Data'!$R$2:$R$10000,"No",'Raw Data'!$A$2:$A$10000,$C$1,'Raw Data'!$E$2:$E$10000,$C$2,'Raw Data'!$P$2:$P$10000,$A36,'Raw Data'!$U$2:$U$10000,"Critical")</f>
        <v/>
      </c>
      <c r="C36" s="20">
        <f>COUNTIFS('Raw Data'!$R$2:$R$10000,"No",'Raw Data'!$A$2:$A$10000,$C$1,'Raw Data'!$E$2:$E$10000,$C$2,'Raw Data'!$P$2:$P$10000,$A36,'Raw Data'!$U$2:$U$10000,"Semi Critical")</f>
        <v/>
      </c>
      <c r="D36" s="20">
        <f>COUNTIFS('Raw Data'!$R$2:$R$10000,"No",'Raw Data'!$A$2:$A$10000,$C$1,'Raw Data'!$E$2:$E$10000,$C$2,'Raw Data'!$P$2:$P$10000,$A36,'Raw Data'!$U$2:$U$10000,"Non Critical")</f>
        <v/>
      </c>
      <c r="E36" s="20">
        <f>SUM(B36:D36)</f>
        <v/>
      </c>
      <c r="F36" s="21">
        <f>IFERROR(AVERAGEIFS('Raw Data'!$G$2:$G$10000,'Raw Data'!$R$2:$R$10000,"No",'Raw Data'!$A$2:$A$10000,$C$1,'Raw Data'!$E$2:$E$10000,$C$2,'Raw Data'!$P$2:$P$10000,$A36),"")</f>
        <v/>
      </c>
      <c r="G36" s="21">
        <f>IFERROR(AVERAGEIFS('Raw Data'!$S$2:$S$10000,'Raw Data'!$R$2:$R$10000,"No",'Raw Data'!$A$2:$A$10000,$C$1,'Raw Data'!$E$2:$E$10000,$C$2,'Raw Data'!$P$2:$P$10000,$A36),"")</f>
        <v/>
      </c>
      <c r="H36" s="21">
        <f>IFERROR(AVERAGEIFS('Raw Data'!$T$2:$T$10000,'Raw Data'!$R$2:$R$10000,"No",'Raw Data'!$A$2:$A$10000,$C$1,'Raw Data'!$E$2:$E$10000,$C$2,'Raw Data'!$P$2:$P$10000,$A36),"")</f>
        <v/>
      </c>
    </row>
    <row r="37">
      <c r="A37" s="20" t="inlineStr">
        <is>
          <t>Prakash BS</t>
        </is>
      </c>
      <c r="B37" s="20">
        <f>COUNTIFS('Raw Data'!$R$2:$R$10000,"No",'Raw Data'!$A$2:$A$10000,$C$1,'Raw Data'!$E$2:$E$10000,$C$2,'Raw Data'!$P$2:$P$10000,$A37,'Raw Data'!$U$2:$U$10000,"Critical")</f>
        <v/>
      </c>
      <c r="C37" s="20">
        <f>COUNTIFS('Raw Data'!$R$2:$R$10000,"No",'Raw Data'!$A$2:$A$10000,$C$1,'Raw Data'!$E$2:$E$10000,$C$2,'Raw Data'!$P$2:$P$10000,$A37,'Raw Data'!$U$2:$U$10000,"Semi Critical")</f>
        <v/>
      </c>
      <c r="D37" s="20">
        <f>COUNTIFS('Raw Data'!$R$2:$R$10000,"No",'Raw Data'!$A$2:$A$10000,$C$1,'Raw Data'!$E$2:$E$10000,$C$2,'Raw Data'!$P$2:$P$10000,$A37,'Raw Data'!$U$2:$U$10000,"Non Critical")</f>
        <v/>
      </c>
      <c r="E37" s="20">
        <f>SUM(B37:D37)</f>
        <v/>
      </c>
      <c r="F37" s="21">
        <f>IFERROR(AVERAGEIFS('Raw Data'!$G$2:$G$10000,'Raw Data'!$R$2:$R$10000,"No",'Raw Data'!$A$2:$A$10000,$C$1,'Raw Data'!$E$2:$E$10000,$C$2,'Raw Data'!$P$2:$P$10000,$A37),"")</f>
        <v/>
      </c>
      <c r="G37" s="21">
        <f>IFERROR(AVERAGEIFS('Raw Data'!$S$2:$S$10000,'Raw Data'!$R$2:$R$10000,"No",'Raw Data'!$A$2:$A$10000,$C$1,'Raw Data'!$E$2:$E$10000,$C$2,'Raw Data'!$P$2:$P$10000,$A37),"")</f>
        <v/>
      </c>
      <c r="H37" s="21">
        <f>IFERROR(AVERAGEIFS('Raw Data'!$T$2:$T$10000,'Raw Data'!$R$2:$R$10000,"No",'Raw Data'!$A$2:$A$10000,$C$1,'Raw Data'!$E$2:$E$10000,$C$2,'Raw Data'!$P$2:$P$10000,$A37),"")</f>
        <v/>
      </c>
    </row>
    <row r="38">
      <c r="A38" s="20" t="inlineStr">
        <is>
          <t>Simon Manoharan</t>
        </is>
      </c>
      <c r="B38" s="20">
        <f>COUNTIFS('Raw Data'!$R$2:$R$10000,"No",'Raw Data'!$A$2:$A$10000,$C$1,'Raw Data'!$E$2:$E$10000,$C$2,'Raw Data'!$P$2:$P$10000,$A38,'Raw Data'!$U$2:$U$10000,"Critical")</f>
        <v/>
      </c>
      <c r="C38" s="20">
        <f>COUNTIFS('Raw Data'!$R$2:$R$10000,"No",'Raw Data'!$A$2:$A$10000,$C$1,'Raw Data'!$E$2:$E$10000,$C$2,'Raw Data'!$P$2:$P$10000,$A38,'Raw Data'!$U$2:$U$10000,"Semi Critical")</f>
        <v/>
      </c>
      <c r="D38" s="20">
        <f>COUNTIFS('Raw Data'!$R$2:$R$10000,"No",'Raw Data'!$A$2:$A$10000,$C$1,'Raw Data'!$E$2:$E$10000,$C$2,'Raw Data'!$P$2:$P$10000,$A38,'Raw Data'!$U$2:$U$10000,"Non Critical")</f>
        <v/>
      </c>
      <c r="E38" s="20">
        <f>SUM(B38:D38)</f>
        <v/>
      </c>
      <c r="F38" s="21">
        <f>IFERROR(AVERAGEIFS('Raw Data'!$G$2:$G$10000,'Raw Data'!$R$2:$R$10000,"No",'Raw Data'!$A$2:$A$10000,$C$1,'Raw Data'!$E$2:$E$10000,$C$2,'Raw Data'!$P$2:$P$10000,$A38),"")</f>
        <v/>
      </c>
      <c r="G38" s="21">
        <f>IFERROR(AVERAGEIFS('Raw Data'!$S$2:$S$10000,'Raw Data'!$R$2:$R$10000,"No",'Raw Data'!$A$2:$A$10000,$C$1,'Raw Data'!$E$2:$E$10000,$C$2,'Raw Data'!$P$2:$P$10000,$A38),"")</f>
        <v/>
      </c>
      <c r="H38" s="21">
        <f>IFERROR(AVERAGEIFS('Raw Data'!$T$2:$T$10000,'Raw Data'!$R$2:$R$10000,"No",'Raw Data'!$A$2:$A$10000,$C$1,'Raw Data'!$E$2:$E$10000,$C$2,'Raw Data'!$P$2:$P$10000,$A38),"")</f>
        <v/>
      </c>
    </row>
    <row r="39">
      <c r="A39" s="20" t="inlineStr">
        <is>
          <t>Srittam Dhal</t>
        </is>
      </c>
      <c r="B39" s="20">
        <f>COUNTIFS('Raw Data'!$R$2:$R$10000,"No",'Raw Data'!$A$2:$A$10000,$C$1,'Raw Data'!$E$2:$E$10000,$C$2,'Raw Data'!$P$2:$P$10000,$A39,'Raw Data'!$U$2:$U$10000,"Critical")</f>
        <v/>
      </c>
      <c r="C39" s="20">
        <f>COUNTIFS('Raw Data'!$R$2:$R$10000,"No",'Raw Data'!$A$2:$A$10000,$C$1,'Raw Data'!$E$2:$E$10000,$C$2,'Raw Data'!$P$2:$P$10000,$A39,'Raw Data'!$U$2:$U$10000,"Semi Critical")</f>
        <v/>
      </c>
      <c r="D39" s="20">
        <f>COUNTIFS('Raw Data'!$R$2:$R$10000,"No",'Raw Data'!$A$2:$A$10000,$C$1,'Raw Data'!$E$2:$E$10000,$C$2,'Raw Data'!$P$2:$P$10000,$A39,'Raw Data'!$U$2:$U$10000,"Non Critical")</f>
        <v/>
      </c>
      <c r="E39" s="20">
        <f>SUM(B39:D39)</f>
        <v/>
      </c>
      <c r="F39" s="21">
        <f>IFERROR(AVERAGEIFS('Raw Data'!$G$2:$G$10000,'Raw Data'!$R$2:$R$10000,"No",'Raw Data'!$A$2:$A$10000,$C$1,'Raw Data'!$E$2:$E$10000,$C$2,'Raw Data'!$P$2:$P$10000,$A39),"")</f>
        <v/>
      </c>
      <c r="G39" s="21">
        <f>IFERROR(AVERAGEIFS('Raw Data'!$S$2:$S$10000,'Raw Data'!$R$2:$R$10000,"No",'Raw Data'!$A$2:$A$10000,$C$1,'Raw Data'!$E$2:$E$10000,$C$2,'Raw Data'!$P$2:$P$10000,$A39),"")</f>
        <v/>
      </c>
      <c r="H39" s="21">
        <f>IFERROR(AVERAGEIFS('Raw Data'!$T$2:$T$10000,'Raw Data'!$R$2:$R$10000,"No",'Raw Data'!$A$2:$A$10000,$C$1,'Raw Data'!$E$2:$E$10000,$C$2,'Raw Data'!$P$2:$P$10000,$A39),"")</f>
        <v/>
      </c>
    </row>
    <row r="40">
      <c r="A40" s="20" t="inlineStr">
        <is>
          <t>Un Mapped</t>
        </is>
      </c>
      <c r="B40" s="20">
        <f>COUNTIFS('Raw Data'!$R$2:$R$10000,"No",'Raw Data'!$A$2:$A$10000,$C$1,'Raw Data'!$E$2:$E$10000,$C$2,'Raw Data'!$P$2:$P$10000,$A40,'Raw Data'!$U$2:$U$10000,"Critical")</f>
        <v/>
      </c>
      <c r="C40" s="20">
        <f>COUNTIFS('Raw Data'!$R$2:$R$10000,"No",'Raw Data'!$A$2:$A$10000,$C$1,'Raw Data'!$E$2:$E$10000,$C$2,'Raw Data'!$P$2:$P$10000,$A40,'Raw Data'!$U$2:$U$10000,"Semi Critical")</f>
        <v/>
      </c>
      <c r="D40" s="20">
        <f>COUNTIFS('Raw Data'!$R$2:$R$10000,"No",'Raw Data'!$A$2:$A$10000,$C$1,'Raw Data'!$E$2:$E$10000,$C$2,'Raw Data'!$P$2:$P$10000,$A40,'Raw Data'!$U$2:$U$10000,"Non Critical")</f>
        <v/>
      </c>
      <c r="E40" s="20">
        <f>SUM(B40:D40)</f>
        <v/>
      </c>
      <c r="F40" s="21">
        <f>IFERROR(AVERAGEIFS('Raw Data'!$G$2:$G$10000,'Raw Data'!$R$2:$R$10000,"No",'Raw Data'!$A$2:$A$10000,$C$1,'Raw Data'!$E$2:$E$10000,$C$2,'Raw Data'!$P$2:$P$10000,$A40),"")</f>
        <v/>
      </c>
      <c r="G40" s="21">
        <f>IFERROR(AVERAGEIFS('Raw Data'!$S$2:$S$10000,'Raw Data'!$R$2:$R$10000,"No",'Raw Data'!$A$2:$A$10000,$C$1,'Raw Data'!$E$2:$E$10000,$C$2,'Raw Data'!$P$2:$P$10000,$A40),"")</f>
        <v/>
      </c>
      <c r="H40" s="21">
        <f>IFERROR(AVERAGEIFS('Raw Data'!$T$2:$T$10000,'Raw Data'!$R$2:$R$10000,"No",'Raw Data'!$A$2:$A$10000,$C$1,'Raw Data'!$E$2:$E$10000,$C$2,'Raw Data'!$P$2:$P$10000,$A40),"")</f>
        <v/>
      </c>
    </row>
    <row r="41">
      <c r="A41" s="32" t="inlineStr">
        <is>
          <t>Grand Total</t>
        </is>
      </c>
      <c r="B41" s="32">
        <f>COUNTIFS('Raw Data'!$R$2:$R$10000,"No",'Raw Data'!$A$2:$A$10000,$C$1,'Raw Data'!$E$2:$E$10000,$C$2,'Raw Data'!$P$2:$P$10000,"&lt;&gt;",'Raw Data'!$U$2:$U$10000,"Critical")</f>
        <v/>
      </c>
      <c r="C41" s="32">
        <f>COUNTIFS('Raw Data'!$R$2:$R$10000,"No",'Raw Data'!$A$2:$A$10000,$C$1,'Raw Data'!$E$2:$E$10000,$C$2,'Raw Data'!$P$2:$P$10000,"&lt;&gt;",'Raw Data'!$U$2:$U$10000,"Semi Critical")</f>
        <v/>
      </c>
      <c r="D41" s="32">
        <f>COUNTIFS('Raw Data'!$R$2:$R$10000,"No",'Raw Data'!$A$2:$A$10000,$C$1,'Raw Data'!$E$2:$E$10000,$C$2,'Raw Data'!$P$2:$P$10000,"&lt;&gt;",'Raw Data'!$U$2:$U$10000,"Non Critical")</f>
        <v/>
      </c>
      <c r="E41" s="32">
        <f>SUM(B41:D41)</f>
        <v/>
      </c>
      <c r="F41" s="34">
        <f>IFERROR(AVERAGEIFS('Raw Data'!$G$2:$G$10000,'Raw Data'!$R$2:$R$10000,"No",'Raw Data'!$A$2:$A$10000,$C$1,'Raw Data'!$E$2:$E$10000,$C$2,'Raw Data'!$P$2:$P$10000,"&lt;&gt;"),"")</f>
        <v/>
      </c>
      <c r="G41" s="34">
        <f>IFERROR(AVERAGEIFS('Raw Data'!$S$2:$S$10000,'Raw Data'!$R$2:$R$10000,"No",'Raw Data'!$A$2:$A$10000,$C$1,'Raw Data'!$E$2:$E$10000,$C$2,'Raw Data'!$P$2:$P$10000,"&lt;&gt;"),"")</f>
        <v/>
      </c>
      <c r="H41" s="34">
        <f>IFERROR(AVERAGEIFS('Raw Data'!$T$2:$T$10000,'Raw Data'!$R$2:$R$10000,"No",'Raw Data'!$A$2:$A$10000,$C$1,'Raw Data'!$E$2:$E$10000,$C$2,'Raw Data'!$P$2:$P$10000,"&lt;&gt;"),"")</f>
        <v/>
      </c>
    </row>
  </sheetData>
  <conditionalFormatting sqref="K6:K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B14">
    <cfRule type="colorScale" priority="2">
      <colorScale>
        <cfvo type="formula" val="0"/>
        <cfvo type="max"/>
        <color rgb="FFFFFFFF"/>
        <color rgb="FFF8696B"/>
      </colorScale>
    </cfRule>
  </conditionalFormatting>
  <conditionalFormatting sqref="C6:C14">
    <cfRule type="colorScale" priority="3">
      <colorScale>
        <cfvo type="formula" val="0"/>
        <cfvo type="max"/>
        <color rgb="FFFFFFFF"/>
        <color rgb="FFF8696B"/>
      </colorScale>
    </cfRule>
  </conditionalFormatting>
  <conditionalFormatting sqref="D6:D14">
    <cfRule type="colorScale" priority="4">
      <colorScale>
        <cfvo type="formula" val="0"/>
        <cfvo type="max"/>
        <color rgb="FFFFFFFF"/>
        <color rgb="FFF8696B"/>
      </colorScale>
    </cfRule>
  </conditionalFormatting>
  <conditionalFormatting sqref="E6:E14">
    <cfRule type="colorScale" priority="5">
      <colorScale>
        <cfvo type="formula" val="0"/>
        <cfvo type="max"/>
        <color rgb="FFFFFFFF"/>
        <color rgb="FFF8696B"/>
      </colorScale>
    </cfRule>
  </conditionalFormatting>
  <conditionalFormatting sqref="F6:F14">
    <cfRule type="colorScale" priority="6">
      <colorScale>
        <cfvo type="formula" val="0"/>
        <cfvo type="max"/>
        <color rgb="FFFFFFFF"/>
        <color rgb="FFF8696B"/>
      </colorScale>
    </cfRule>
  </conditionalFormatting>
  <conditionalFormatting sqref="G6:G14">
    <cfRule type="colorScale" priority="7">
      <colorScale>
        <cfvo type="formula" val="0"/>
        <cfvo type="max"/>
        <color rgb="FFFFFFFF"/>
        <color rgb="FFFFEB84"/>
      </colorScale>
    </cfRule>
  </conditionalFormatting>
  <conditionalFormatting sqref="H6:H14">
    <cfRule type="colorScale" priority="8">
      <colorScale>
        <cfvo type="formula" val="0"/>
        <cfvo type="max"/>
        <color rgb="FFFFFFFF"/>
        <color rgb="FF63BE7B"/>
      </colorScale>
    </cfRule>
  </conditionalFormatting>
  <conditionalFormatting sqref="I6:I14">
    <cfRule type="colorScale" priority="9">
      <colorScale>
        <cfvo type="formula" val="0"/>
        <cfvo type="max"/>
        <color rgb="FFFFFFFF"/>
        <color rgb="FF63BE7B"/>
      </colorScale>
    </cfRule>
  </conditionalFormatting>
  <conditionalFormatting sqref="K19:K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B27">
    <cfRule type="colorScale" priority="11">
      <colorScale>
        <cfvo type="formula" val="0"/>
        <cfvo type="max"/>
        <color rgb="FFFFFFFF"/>
        <color rgb="FFF8696B"/>
      </colorScale>
    </cfRule>
  </conditionalFormatting>
  <conditionalFormatting sqref="C19:C27">
    <cfRule type="colorScale" priority="12">
      <colorScale>
        <cfvo type="formula" val="0"/>
        <cfvo type="max"/>
        <color rgb="FFFFFFFF"/>
        <color rgb="FFF8696B"/>
      </colorScale>
    </cfRule>
  </conditionalFormatting>
  <conditionalFormatting sqref="D19:D27">
    <cfRule type="colorScale" priority="13">
      <colorScale>
        <cfvo type="formula" val="0"/>
        <cfvo type="max"/>
        <color rgb="FFFFFFFF"/>
        <color rgb="FFF8696B"/>
      </colorScale>
    </cfRule>
  </conditionalFormatting>
  <conditionalFormatting sqref="E19:E27">
    <cfRule type="colorScale" priority="14">
      <colorScale>
        <cfvo type="formula" val="0"/>
        <cfvo type="max"/>
        <color rgb="FFFFFFFF"/>
        <color rgb="FFF8696B"/>
      </colorScale>
    </cfRule>
  </conditionalFormatting>
  <conditionalFormatting sqref="F19:F27">
    <cfRule type="colorScale" priority="15">
      <colorScale>
        <cfvo type="formula" val="0"/>
        <cfvo type="max"/>
        <color rgb="FFFFFFFF"/>
        <color rgb="FFF8696B"/>
      </colorScale>
    </cfRule>
  </conditionalFormatting>
  <conditionalFormatting sqref="G19:G27">
    <cfRule type="colorScale" priority="16">
      <colorScale>
        <cfvo type="formula" val="0"/>
        <cfvo type="max"/>
        <color rgb="FFFFFFFF"/>
        <color rgb="FFFFEB84"/>
      </colorScale>
    </cfRule>
  </conditionalFormatting>
  <conditionalFormatting sqref="H19:H27">
    <cfRule type="colorScale" priority="17">
      <colorScale>
        <cfvo type="formula" val="0"/>
        <cfvo type="max"/>
        <color rgb="FFFFFFFF"/>
        <color rgb="FF63BE7B"/>
      </colorScale>
    </cfRule>
  </conditionalFormatting>
  <conditionalFormatting sqref="I19:I27">
    <cfRule type="colorScale" priority="18">
      <colorScale>
        <cfvo type="formula" val="0"/>
        <cfvo type="max"/>
        <color rgb="FFFFFFFF"/>
        <color rgb="FF63BE7B"/>
      </colorScale>
    </cfRule>
  </conditionalFormatting>
  <conditionalFormatting sqref="B32:B40">
    <cfRule type="colorScale" priority="19">
      <colorScale>
        <cfvo type="formula" val="0"/>
        <cfvo type="max"/>
        <color rgb="FFFFFFFF"/>
        <color rgb="FFF8696B"/>
      </colorScale>
    </cfRule>
  </conditionalFormatting>
  <conditionalFormatting sqref="C32:C40">
    <cfRule type="colorScale" priority="20">
      <colorScale>
        <cfvo type="formula" val="0"/>
        <cfvo type="max"/>
        <color rgb="FFFFFFFF"/>
        <color rgb="FFFFEB84"/>
      </colorScale>
    </cfRule>
  </conditionalFormatting>
  <conditionalFormatting sqref="D32:D40">
    <cfRule type="colorScale" priority="21">
      <colorScale>
        <cfvo type="formula" val="0"/>
        <cfvo type="max"/>
        <color rgb="FFFFFFFF"/>
        <color rgb="FF63BE7B"/>
      </colorScale>
    </cfRule>
  </conditionalFormatting>
  <conditionalFormatting sqref="H32:H4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B2" showDropDown="0" showInputMessage="0" showErrorMessage="1" allowBlank="1" type="list">
      <formula1>"All,Belgavi,Bengaluru,Coimbatore,Davanagere,Hosur,Hubballi,Kochi,Mysuru,Palakkad,Tumkuru"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30" customWidth="1" style="42" min="1" max="1"/>
    <col width="11" customWidth="1" style="42" min="2" max="2"/>
    <col width="12" customWidth="1" style="42" min="3" max="3"/>
    <col width="22" customWidth="1" style="42" min="4" max="4"/>
    <col width="20" customWidth="1" style="42" min="5" max="5"/>
    <col width="17" customWidth="1" style="42" min="6" max="6"/>
    <col width="10" customWidth="1" style="42" min="7" max="9"/>
    <col width="11" customWidth="1" style="42" min="10" max="12"/>
    <col width="12" customWidth="1" style="42" min="13" max="13"/>
    <col width="14" customWidth="1" style="42" min="14" max="14"/>
    <col width="8.710000000000001" customWidth="1" style="42" min="15" max="26"/>
  </cols>
  <sheetData>
    <row r="1">
      <c r="A1" s="2" t="inlineStr">
        <is>
          <t>Select Date ▶</t>
        </is>
      </c>
      <c r="B1" s="5" t="n">
        <v>46304</v>
      </c>
      <c r="C1" s="11">
        <f>IF($B$1="All","&lt;&gt;",$B$1)</f>
        <v/>
      </c>
      <c r="D1" s="15" t="inlineStr">
        <is>
          <t>(pick a date or "All" from the dropdown)</t>
        </is>
      </c>
    </row>
    <row r="3" ht="31.5" customHeight="1" s="42">
      <c r="A3" s="4" t="inlineStr">
        <is>
          <t>Store Name</t>
        </is>
      </c>
      <c r="B3" s="4" t="inlineStr">
        <is>
          <t>Store Type</t>
        </is>
      </c>
      <c r="C3" s="4" t="inlineStr">
        <is>
          <t>City</t>
        </is>
      </c>
      <c r="D3" s="4" t="inlineStr">
        <is>
          <t>Leader</t>
        </is>
      </c>
      <c r="E3" s="4" t="inlineStr">
        <is>
          <t>CLM</t>
        </is>
      </c>
      <c r="F3" s="4" t="inlineStr">
        <is>
          <t>IM</t>
        </is>
      </c>
      <c r="G3" s="4" t="inlineStr">
        <is>
          <t>CC MTD %</t>
        </is>
      </c>
      <c r="H3" s="4" t="inlineStr">
        <is>
          <t>BA MTD %</t>
        </is>
      </c>
      <c r="I3" s="4" t="inlineStr">
        <is>
          <t>Inv Health</t>
        </is>
      </c>
      <c r="J3" s="4" t="inlineStr">
        <is>
          <t>CC MTD Band</t>
        </is>
      </c>
      <c r="K3" s="4" t="inlineStr">
        <is>
          <t>Inv Health Band</t>
        </is>
      </c>
      <c r="L3" s="4" t="inlineStr">
        <is>
          <t>CC MTD Target</t>
        </is>
      </c>
      <c r="M3" s="4" t="inlineStr">
        <is>
          <t>CC MTD Achieved %</t>
        </is>
      </c>
      <c r="N3" s="4" t="inlineStr">
        <is>
          <t>CC MTD Status</t>
        </is>
      </c>
    </row>
    <row r="4">
      <c r="A4" s="20" t="inlineStr">
        <is>
          <t>BEL-Khanapur Road</t>
        </is>
      </c>
      <c r="B4" s="20">
        <f t="array" ref="B4">IFERROR(INDEX('Raw Data'!$N$2:$N$10000,MATCH($A4,'Raw Data'!$B$2:$B$10000,0)),"")</f>
        <v/>
      </c>
      <c r="C4" s="20">
        <f t="array" ref="C4">IFERROR(INDEX('Raw Data'!$E$2:$E$10000,MATCH($A4,'Raw Data'!$B$2:$B$10000,0)),"")</f>
        <v/>
      </c>
      <c r="D4" s="20">
        <f t="array" ref="D4">IFERROR(INDEX('Raw Data'!$Q$2:$Q$10000,MATCH($A4,'Raw Data'!$B$2:$B$10000,0)),"")</f>
        <v/>
      </c>
      <c r="E4" s="20">
        <f t="array" ref="E4">IFERROR(INDEX('Raw Data'!$O$2:$O$10000,MATCH($A4,'Raw Data'!$B$2:$B$10000,0)),"")</f>
        <v/>
      </c>
      <c r="F4" s="20">
        <f t="array" ref="F4">IFERROR(INDEX('Raw Data'!$P$2:$P$10000,MATCH($A4,'Raw Data'!$B$2:$B$10000,0)),"")</f>
        <v/>
      </c>
      <c r="G4" s="21">
        <f>IFERROR(AVERAGEIFS('Raw Data'!$G$2:$G$10000,'Raw Data'!$B$2:$B$10000,$A4,'Raw Data'!$A$2:$A$10000,$C$1),"")</f>
        <v/>
      </c>
      <c r="H4" s="21">
        <f>IFERROR(AVERAGEIFS('Raw Data'!$H$2:$H$10000,'Raw Data'!$B$2:$B$10000,$A4,'Raw Data'!$A$2:$A$10000,$C$1),"")</f>
        <v/>
      </c>
      <c r="I4" s="21">
        <f>IFERROR(AVERAGEIFS('Raw Data'!$L$2:$L$10000,'Raw Data'!$B$2:$B$10000,$A4,'Raw Data'!$A$2:$A$10000,$C$1),"")</f>
        <v/>
      </c>
      <c r="J4" s="20">
        <f>IF(G4="","",LOOKUP(G4,{0,0.2,0.4,0.5,0.6,0.7,0.85,0.95},{"&lt;20%","20-40%","40-50%","50-60%","60-70%","70-85%","85-95%","&gt;=95%"}))</f>
        <v/>
      </c>
      <c r="K4" s="20">
        <f>IF(I4="","",LOOKUP(I4,{0,0.2,0.4,0.5,0.6,0.7,0.85,0.95},{"&lt;20%","20-40%","40-50%","50-60%","60-70%","70-85%","85-95%","&gt;=95%"}))</f>
        <v/>
      </c>
      <c r="L4" s="21">
        <f>IFERROR(AVERAGEIFS('Raw Data'!$S$2:$S$10000,'Raw Data'!$B$2:$B$10000,$A4,'Raw Data'!$A$2:$A$10000,$C$1),"")</f>
        <v/>
      </c>
      <c r="M4" s="21">
        <f>IFERROR(AVERAGEIFS('Raw Data'!$T$2:$T$10000,'Raw Data'!$B$2:$B$10000,$A4,'Raw Data'!$A$2:$A$10000,$C$1),"")</f>
        <v/>
      </c>
      <c r="N4" s="20">
        <f>IF(M4="","",IF(M4&lt;Settings!$B$8,"Critical",IF(M4&lt;Settings!$B$9,"Semi Critical","Non Critical")))</f>
        <v/>
      </c>
    </row>
    <row r="5">
      <c r="A5" s="20" t="inlineStr">
        <is>
          <t>BEL-Sector 12</t>
        </is>
      </c>
      <c r="B5" s="20">
        <f t="array" ref="B5">IFERROR(INDEX('Raw Data'!$N$2:$N$10000,MATCH($A5,'Raw Data'!$B$2:$B$10000,0)),"")</f>
        <v/>
      </c>
      <c r="C5" s="20">
        <f t="array" ref="C5">IFERROR(INDEX('Raw Data'!$E$2:$E$10000,MATCH($A5,'Raw Data'!$B$2:$B$10000,0)),"")</f>
        <v/>
      </c>
      <c r="D5" s="20">
        <f t="array" ref="D5">IFERROR(INDEX('Raw Data'!$Q$2:$Q$10000,MATCH($A5,'Raw Data'!$B$2:$B$10000,0)),"")</f>
        <v/>
      </c>
      <c r="E5" s="20">
        <f t="array" ref="E5">IFERROR(INDEX('Raw Data'!$O$2:$O$10000,MATCH($A5,'Raw Data'!$B$2:$B$10000,0)),"")</f>
        <v/>
      </c>
      <c r="F5" s="20">
        <f t="array" ref="F5">IFERROR(INDEX('Raw Data'!$P$2:$P$10000,MATCH($A5,'Raw Data'!$B$2:$B$10000,0)),"")</f>
        <v/>
      </c>
      <c r="G5" s="21">
        <f>IFERROR(AVERAGEIFS('Raw Data'!$G$2:$G$10000,'Raw Data'!$B$2:$B$10000,$A5,'Raw Data'!$A$2:$A$10000,$C$1),"")</f>
        <v/>
      </c>
      <c r="H5" s="21">
        <f>IFERROR(AVERAGEIFS('Raw Data'!$H$2:$H$10000,'Raw Data'!$B$2:$B$10000,$A5,'Raw Data'!$A$2:$A$10000,$C$1),"")</f>
        <v/>
      </c>
      <c r="I5" s="21">
        <f>IFERROR(AVERAGEIFS('Raw Data'!$L$2:$L$10000,'Raw Data'!$B$2:$B$10000,$A5,'Raw Data'!$A$2:$A$10000,$C$1),"")</f>
        <v/>
      </c>
      <c r="J5" s="20">
        <f>IF(G5="","",LOOKUP(G5,{0,0.2,0.4,0.5,0.6,0.7,0.85,0.95},{"&lt;20%","20-40%","40-50%","50-60%","60-70%","70-85%","85-95%","&gt;=95%"}))</f>
        <v/>
      </c>
      <c r="K5" s="20">
        <f>IF(I5="","",LOOKUP(I5,{0,0.2,0.4,0.5,0.6,0.7,0.85,0.95},{"&lt;20%","20-40%","40-50%","50-60%","60-70%","70-85%","85-95%","&gt;=95%"}))</f>
        <v/>
      </c>
      <c r="L5" s="21">
        <f>IFERROR(AVERAGEIFS('Raw Data'!$S$2:$S$10000,'Raw Data'!$B$2:$B$10000,$A5,'Raw Data'!$A$2:$A$10000,$C$1),"")</f>
        <v/>
      </c>
      <c r="M5" s="21">
        <f>IFERROR(AVERAGEIFS('Raw Data'!$T$2:$T$10000,'Raw Data'!$B$2:$B$10000,$A5,'Raw Data'!$A$2:$A$10000,$C$1),"")</f>
        <v/>
      </c>
      <c r="N5" s="20">
        <f>IF(M5="","",IF(M5&lt;Settings!$B$8,"Critical",IF(M5&lt;Settings!$B$9,"Semi Critical","Non Critical")))</f>
        <v/>
      </c>
    </row>
    <row r="6">
      <c r="A6" s="20" t="inlineStr">
        <is>
          <t>BLR - Bhadrappa Layout</t>
        </is>
      </c>
      <c r="B6" s="20">
        <f t="array" ref="B6">IFERROR(INDEX('Raw Data'!$N$2:$N$10000,MATCH($A6,'Raw Data'!$B$2:$B$10000,0)),"")</f>
        <v/>
      </c>
      <c r="C6" s="20">
        <f t="array" ref="C6">IFERROR(INDEX('Raw Data'!$E$2:$E$10000,MATCH($A6,'Raw Data'!$B$2:$B$10000,0)),"")</f>
        <v/>
      </c>
      <c r="D6" s="20">
        <f t="array" ref="D6">IFERROR(INDEX('Raw Data'!$Q$2:$Q$10000,MATCH($A6,'Raw Data'!$B$2:$B$10000,0)),"")</f>
        <v/>
      </c>
      <c r="E6" s="20">
        <f t="array" ref="E6">IFERROR(INDEX('Raw Data'!$O$2:$O$10000,MATCH($A6,'Raw Data'!$B$2:$B$10000,0)),"")</f>
        <v/>
      </c>
      <c r="F6" s="20">
        <f t="array" ref="F6">IFERROR(INDEX('Raw Data'!$P$2:$P$10000,MATCH($A6,'Raw Data'!$B$2:$B$10000,0)),"")</f>
        <v/>
      </c>
      <c r="G6" s="21">
        <f>IFERROR(AVERAGEIFS('Raw Data'!$G$2:$G$10000,'Raw Data'!$B$2:$B$10000,$A6,'Raw Data'!$A$2:$A$10000,$C$1),"")</f>
        <v/>
      </c>
      <c r="H6" s="21">
        <f>IFERROR(AVERAGEIFS('Raw Data'!$H$2:$H$10000,'Raw Data'!$B$2:$B$10000,$A6,'Raw Data'!$A$2:$A$10000,$C$1),"")</f>
        <v/>
      </c>
      <c r="I6" s="21">
        <f>IFERROR(AVERAGEIFS('Raw Data'!$L$2:$L$10000,'Raw Data'!$B$2:$B$10000,$A6,'Raw Data'!$A$2:$A$10000,$C$1),"")</f>
        <v/>
      </c>
      <c r="J6" s="20">
        <f>IF(G6="","",LOOKUP(G6,{0,0.2,0.4,0.5,0.6,0.7,0.85,0.95},{"&lt;20%","20-40%","40-50%","50-60%","60-70%","70-85%","85-95%","&gt;=95%"}))</f>
        <v/>
      </c>
      <c r="K6" s="20">
        <f>IF(I6="","",LOOKUP(I6,{0,0.2,0.4,0.5,0.6,0.7,0.85,0.95},{"&lt;20%","20-40%","40-50%","50-60%","60-70%","70-85%","85-95%","&gt;=95%"}))</f>
        <v/>
      </c>
      <c r="L6" s="21">
        <f>IFERROR(AVERAGEIFS('Raw Data'!$S$2:$S$10000,'Raw Data'!$B$2:$B$10000,$A6,'Raw Data'!$A$2:$A$10000,$C$1),"")</f>
        <v/>
      </c>
      <c r="M6" s="21">
        <f>IFERROR(AVERAGEIFS('Raw Data'!$T$2:$T$10000,'Raw Data'!$B$2:$B$10000,$A6,'Raw Data'!$A$2:$A$10000,$C$1),"")</f>
        <v/>
      </c>
      <c r="N6" s="20">
        <f>IF(M6="","",IF(M6&lt;Settings!$B$8,"Critical",IF(M6&lt;Settings!$B$9,"Semi Critical","Non Critical")))</f>
        <v/>
      </c>
    </row>
    <row r="7">
      <c r="A7" s="20" t="inlineStr">
        <is>
          <t>BLR- Brookefield SS</t>
        </is>
      </c>
      <c r="B7" s="20">
        <f t="array" ref="B7">IFERROR(INDEX('Raw Data'!$N$2:$N$10000,MATCH($A7,'Raw Data'!$B$2:$B$10000,0)),"")</f>
        <v/>
      </c>
      <c r="C7" s="20">
        <f t="array" ref="C7">IFERROR(INDEX('Raw Data'!$E$2:$E$10000,MATCH($A7,'Raw Data'!$B$2:$B$10000,0)),"")</f>
        <v/>
      </c>
      <c r="D7" s="20">
        <f t="array" ref="D7">IFERROR(INDEX('Raw Data'!$Q$2:$Q$10000,MATCH($A7,'Raw Data'!$B$2:$B$10000,0)),"")</f>
        <v/>
      </c>
      <c r="E7" s="20">
        <f t="array" ref="E7">IFERROR(INDEX('Raw Data'!$O$2:$O$10000,MATCH($A7,'Raw Data'!$B$2:$B$10000,0)),"")</f>
        <v/>
      </c>
      <c r="F7" s="20">
        <f t="array" ref="F7">IFERROR(INDEX('Raw Data'!$P$2:$P$10000,MATCH($A7,'Raw Data'!$B$2:$B$10000,0)),"")</f>
        <v/>
      </c>
      <c r="G7" s="21">
        <f>IFERROR(AVERAGEIFS('Raw Data'!$G$2:$G$10000,'Raw Data'!$B$2:$B$10000,$A7,'Raw Data'!$A$2:$A$10000,$C$1),"")</f>
        <v/>
      </c>
      <c r="H7" s="21">
        <f>IFERROR(AVERAGEIFS('Raw Data'!$H$2:$H$10000,'Raw Data'!$B$2:$B$10000,$A7,'Raw Data'!$A$2:$A$10000,$C$1),"")</f>
        <v/>
      </c>
      <c r="I7" s="21">
        <f>IFERROR(AVERAGEIFS('Raw Data'!$L$2:$L$10000,'Raw Data'!$B$2:$B$10000,$A7,'Raw Data'!$A$2:$A$10000,$C$1),"")</f>
        <v/>
      </c>
      <c r="J7" s="20">
        <f>IF(G7="","",LOOKUP(G7,{0,0.2,0.4,0.5,0.6,0.7,0.85,0.95},{"&lt;20%","20-40%","40-50%","50-60%","60-70%","70-85%","85-95%","&gt;=95%"}))</f>
        <v/>
      </c>
      <c r="K7" s="20">
        <f>IF(I7="","",LOOKUP(I7,{0,0.2,0.4,0.5,0.6,0.7,0.85,0.95},{"&lt;20%","20-40%","40-50%","50-60%","60-70%","70-85%","85-95%","&gt;=95%"}))</f>
        <v/>
      </c>
      <c r="L7" s="21">
        <f>IFERROR(AVERAGEIFS('Raw Data'!$S$2:$S$10000,'Raw Data'!$B$2:$B$10000,$A7,'Raw Data'!$A$2:$A$10000,$C$1),"")</f>
        <v/>
      </c>
      <c r="M7" s="21">
        <f>IFERROR(AVERAGEIFS('Raw Data'!$T$2:$T$10000,'Raw Data'!$B$2:$B$10000,$A7,'Raw Data'!$A$2:$A$10000,$C$1),"")</f>
        <v/>
      </c>
      <c r="N7" s="20">
        <f>IF(M7="","",IF(M7&lt;Settings!$B$8,"Critical",IF(M7&lt;Settings!$B$9,"Semi Critical","Non Critical")))</f>
        <v/>
      </c>
    </row>
    <row r="8">
      <c r="A8" s="20" t="inlineStr">
        <is>
          <t>BLR- Sonnenahalli New</t>
        </is>
      </c>
      <c r="B8" s="20">
        <f t="array" ref="B8">IFERROR(INDEX('Raw Data'!$N$2:$N$10000,MATCH($A8,'Raw Data'!$B$2:$B$10000,0)),"")</f>
        <v/>
      </c>
      <c r="C8" s="20">
        <f t="array" ref="C8">IFERROR(INDEX('Raw Data'!$E$2:$E$10000,MATCH($A8,'Raw Data'!$B$2:$B$10000,0)),"")</f>
        <v/>
      </c>
      <c r="D8" s="20">
        <f t="array" ref="D8">IFERROR(INDEX('Raw Data'!$Q$2:$Q$10000,MATCH($A8,'Raw Data'!$B$2:$B$10000,0)),"")</f>
        <v/>
      </c>
      <c r="E8" s="20">
        <f t="array" ref="E8">IFERROR(INDEX('Raw Data'!$O$2:$O$10000,MATCH($A8,'Raw Data'!$B$2:$B$10000,0)),"")</f>
        <v/>
      </c>
      <c r="F8" s="20">
        <f t="array" ref="F8">IFERROR(INDEX('Raw Data'!$P$2:$P$10000,MATCH($A8,'Raw Data'!$B$2:$B$10000,0)),"")</f>
        <v/>
      </c>
      <c r="G8" s="21">
        <f>IFERROR(AVERAGEIFS('Raw Data'!$G$2:$G$10000,'Raw Data'!$B$2:$B$10000,$A8,'Raw Data'!$A$2:$A$10000,$C$1),"")</f>
        <v/>
      </c>
      <c r="H8" s="21">
        <f>IFERROR(AVERAGEIFS('Raw Data'!$H$2:$H$10000,'Raw Data'!$B$2:$B$10000,$A8,'Raw Data'!$A$2:$A$10000,$C$1),"")</f>
        <v/>
      </c>
      <c r="I8" s="21">
        <f>IFERROR(AVERAGEIFS('Raw Data'!$L$2:$L$10000,'Raw Data'!$B$2:$B$10000,$A8,'Raw Data'!$A$2:$A$10000,$C$1),"")</f>
        <v/>
      </c>
      <c r="J8" s="20">
        <f>IF(G8="","",LOOKUP(G8,{0,0.2,0.4,0.5,0.6,0.7,0.85,0.95},{"&lt;20%","20-40%","40-50%","50-60%","60-70%","70-85%","85-95%","&gt;=95%"}))</f>
        <v/>
      </c>
      <c r="K8" s="20">
        <f>IF(I8="","",LOOKUP(I8,{0,0.2,0.4,0.5,0.6,0.7,0.85,0.95},{"&lt;20%","20-40%","40-50%","50-60%","60-70%","70-85%","85-95%","&gt;=95%"}))</f>
        <v/>
      </c>
      <c r="L8" s="21">
        <f>IFERROR(AVERAGEIFS('Raw Data'!$S$2:$S$10000,'Raw Data'!$B$2:$B$10000,$A8,'Raw Data'!$A$2:$A$10000,$C$1),"")</f>
        <v/>
      </c>
      <c r="M8" s="21">
        <f>IFERROR(AVERAGEIFS('Raw Data'!$T$2:$T$10000,'Raw Data'!$B$2:$B$10000,$A8,'Raw Data'!$A$2:$A$10000,$C$1),"")</f>
        <v/>
      </c>
      <c r="N8" s="20">
        <f>IF(M8="","",IF(M8&lt;Settings!$B$8,"Critical",IF(M8&lt;Settings!$B$9,"Semi Critical","Non Critical")))</f>
        <v/>
      </c>
    </row>
    <row r="9">
      <c r="A9" s="20" t="inlineStr">
        <is>
          <t>BLR-27th Main Road</t>
        </is>
      </c>
      <c r="B9" s="20">
        <f t="array" ref="B9">IFERROR(INDEX('Raw Data'!$N$2:$N$10000,MATCH($A9,'Raw Data'!$B$2:$B$10000,0)),"")</f>
        <v/>
      </c>
      <c r="C9" s="20">
        <f t="array" ref="C9">IFERROR(INDEX('Raw Data'!$E$2:$E$10000,MATCH($A9,'Raw Data'!$B$2:$B$10000,0)),"")</f>
        <v/>
      </c>
      <c r="D9" s="20">
        <f t="array" ref="D9">IFERROR(INDEX('Raw Data'!$Q$2:$Q$10000,MATCH($A9,'Raw Data'!$B$2:$B$10000,0)),"")</f>
        <v/>
      </c>
      <c r="E9" s="20">
        <f t="array" ref="E9">IFERROR(INDEX('Raw Data'!$O$2:$O$10000,MATCH($A9,'Raw Data'!$B$2:$B$10000,0)),"")</f>
        <v/>
      </c>
      <c r="F9" s="20">
        <f t="array" ref="F9">IFERROR(INDEX('Raw Data'!$P$2:$P$10000,MATCH($A9,'Raw Data'!$B$2:$B$10000,0)),"")</f>
        <v/>
      </c>
      <c r="G9" s="21">
        <f>IFERROR(AVERAGEIFS('Raw Data'!$G$2:$G$10000,'Raw Data'!$B$2:$B$10000,$A9,'Raw Data'!$A$2:$A$10000,$C$1),"")</f>
        <v/>
      </c>
      <c r="H9" s="21">
        <f>IFERROR(AVERAGEIFS('Raw Data'!$H$2:$H$10000,'Raw Data'!$B$2:$B$10000,$A9,'Raw Data'!$A$2:$A$10000,$C$1),"")</f>
        <v/>
      </c>
      <c r="I9" s="21">
        <f>IFERROR(AVERAGEIFS('Raw Data'!$L$2:$L$10000,'Raw Data'!$B$2:$B$10000,$A9,'Raw Data'!$A$2:$A$10000,$C$1),"")</f>
        <v/>
      </c>
      <c r="J9" s="20">
        <f>IF(G9="","",LOOKUP(G9,{0,0.2,0.4,0.5,0.6,0.7,0.85,0.95},{"&lt;20%","20-40%","40-50%","50-60%","60-70%","70-85%","85-95%","&gt;=95%"}))</f>
        <v/>
      </c>
      <c r="K9" s="20">
        <f>IF(I9="","",LOOKUP(I9,{0,0.2,0.4,0.5,0.6,0.7,0.85,0.95},{"&lt;20%","20-40%","40-50%","50-60%","60-70%","70-85%","85-95%","&gt;=95%"}))</f>
        <v/>
      </c>
      <c r="L9" s="21">
        <f>IFERROR(AVERAGEIFS('Raw Data'!$S$2:$S$10000,'Raw Data'!$B$2:$B$10000,$A9,'Raw Data'!$A$2:$A$10000,$C$1),"")</f>
        <v/>
      </c>
      <c r="M9" s="21">
        <f>IFERROR(AVERAGEIFS('Raw Data'!$T$2:$T$10000,'Raw Data'!$B$2:$B$10000,$A9,'Raw Data'!$A$2:$A$10000,$C$1),"")</f>
        <v/>
      </c>
      <c r="N9" s="20">
        <f>IF(M9="","",IF(M9&lt;Settings!$B$8,"Critical",IF(M9&lt;Settings!$B$9,"Semi Critical","Non Critical")))</f>
        <v/>
      </c>
    </row>
    <row r="10">
      <c r="A10" s="20" t="inlineStr">
        <is>
          <t>BLR-Abbigere</t>
        </is>
      </c>
      <c r="B10" s="20">
        <f t="array" ref="B10">IFERROR(INDEX('Raw Data'!$N$2:$N$10000,MATCH($A10,'Raw Data'!$B$2:$B$10000,0)),"")</f>
        <v/>
      </c>
      <c r="C10" s="20">
        <f t="array" ref="C10">IFERROR(INDEX('Raw Data'!$E$2:$E$10000,MATCH($A10,'Raw Data'!$B$2:$B$10000,0)),"")</f>
        <v/>
      </c>
      <c r="D10" s="20">
        <f t="array" ref="D10">IFERROR(INDEX('Raw Data'!$Q$2:$Q$10000,MATCH($A10,'Raw Data'!$B$2:$B$10000,0)),"")</f>
        <v/>
      </c>
      <c r="E10" s="20">
        <f t="array" ref="E10">IFERROR(INDEX('Raw Data'!$O$2:$O$10000,MATCH($A10,'Raw Data'!$B$2:$B$10000,0)),"")</f>
        <v/>
      </c>
      <c r="F10" s="20">
        <f t="array" ref="F10">IFERROR(INDEX('Raw Data'!$P$2:$P$10000,MATCH($A10,'Raw Data'!$B$2:$B$10000,0)),"")</f>
        <v/>
      </c>
      <c r="G10" s="21">
        <f>IFERROR(AVERAGEIFS('Raw Data'!$G$2:$G$10000,'Raw Data'!$B$2:$B$10000,$A10,'Raw Data'!$A$2:$A$10000,$C$1),"")</f>
        <v/>
      </c>
      <c r="H10" s="21">
        <f>IFERROR(AVERAGEIFS('Raw Data'!$H$2:$H$10000,'Raw Data'!$B$2:$B$10000,$A10,'Raw Data'!$A$2:$A$10000,$C$1),"")</f>
        <v/>
      </c>
      <c r="I10" s="21">
        <f>IFERROR(AVERAGEIFS('Raw Data'!$L$2:$L$10000,'Raw Data'!$B$2:$B$10000,$A10,'Raw Data'!$A$2:$A$10000,$C$1),"")</f>
        <v/>
      </c>
      <c r="J10" s="20">
        <f>IF(G10="","",LOOKUP(G10,{0,0.2,0.4,0.5,0.6,0.7,0.85,0.95},{"&lt;20%","20-40%","40-50%","50-60%","60-70%","70-85%","85-95%","&gt;=95%"}))</f>
        <v/>
      </c>
      <c r="K10" s="20">
        <f>IF(I10="","",LOOKUP(I10,{0,0.2,0.4,0.5,0.6,0.7,0.85,0.95},{"&lt;20%","20-40%","40-50%","50-60%","60-70%","70-85%","85-95%","&gt;=95%"}))</f>
        <v/>
      </c>
      <c r="L10" s="21">
        <f>IFERROR(AVERAGEIFS('Raw Data'!$S$2:$S$10000,'Raw Data'!$B$2:$B$10000,$A10,'Raw Data'!$A$2:$A$10000,$C$1),"")</f>
        <v/>
      </c>
      <c r="M10" s="21">
        <f>IFERROR(AVERAGEIFS('Raw Data'!$T$2:$T$10000,'Raw Data'!$B$2:$B$10000,$A10,'Raw Data'!$A$2:$A$10000,$C$1),"")</f>
        <v/>
      </c>
      <c r="N10" s="20">
        <f>IF(M10="","",IF(M10&lt;Settings!$B$8,"Critical",IF(M10&lt;Settings!$B$9,"Semi Critical","Non Critical")))</f>
        <v/>
      </c>
    </row>
    <row r="11">
      <c r="A11" s="20" t="inlineStr">
        <is>
          <t>BLR-Agrahara Road</t>
        </is>
      </c>
      <c r="B11" s="20">
        <f t="array" ref="B11">IFERROR(INDEX('Raw Data'!$N$2:$N$10000,MATCH($A11,'Raw Data'!$B$2:$B$10000,0)),"")</f>
        <v/>
      </c>
      <c r="C11" s="20">
        <f t="array" ref="C11">IFERROR(INDEX('Raw Data'!$E$2:$E$10000,MATCH($A11,'Raw Data'!$B$2:$B$10000,0)),"")</f>
        <v/>
      </c>
      <c r="D11" s="20">
        <f t="array" ref="D11">IFERROR(INDEX('Raw Data'!$Q$2:$Q$10000,MATCH($A11,'Raw Data'!$B$2:$B$10000,0)),"")</f>
        <v/>
      </c>
      <c r="E11" s="20">
        <f t="array" ref="E11">IFERROR(INDEX('Raw Data'!$O$2:$O$10000,MATCH($A11,'Raw Data'!$B$2:$B$10000,0)),"")</f>
        <v/>
      </c>
      <c r="F11" s="20">
        <f t="array" ref="F11">IFERROR(INDEX('Raw Data'!$P$2:$P$10000,MATCH($A11,'Raw Data'!$B$2:$B$10000,0)),"")</f>
        <v/>
      </c>
      <c r="G11" s="21">
        <f>IFERROR(AVERAGEIFS('Raw Data'!$G$2:$G$10000,'Raw Data'!$B$2:$B$10000,$A11,'Raw Data'!$A$2:$A$10000,$C$1),"")</f>
        <v/>
      </c>
      <c r="H11" s="21">
        <f>IFERROR(AVERAGEIFS('Raw Data'!$H$2:$H$10000,'Raw Data'!$B$2:$B$10000,$A11,'Raw Data'!$A$2:$A$10000,$C$1),"")</f>
        <v/>
      </c>
      <c r="I11" s="21">
        <f>IFERROR(AVERAGEIFS('Raw Data'!$L$2:$L$10000,'Raw Data'!$B$2:$B$10000,$A11,'Raw Data'!$A$2:$A$10000,$C$1),"")</f>
        <v/>
      </c>
      <c r="J11" s="20">
        <f>IF(G11="","",LOOKUP(G11,{0,0.2,0.4,0.5,0.6,0.7,0.85,0.95},{"&lt;20%","20-40%","40-50%","50-60%","60-70%","70-85%","85-95%","&gt;=95%"}))</f>
        <v/>
      </c>
      <c r="K11" s="20">
        <f>IF(I11="","",LOOKUP(I11,{0,0.2,0.4,0.5,0.6,0.7,0.85,0.95},{"&lt;20%","20-40%","40-50%","50-60%","60-70%","70-85%","85-95%","&gt;=95%"}))</f>
        <v/>
      </c>
      <c r="L11" s="21">
        <f>IFERROR(AVERAGEIFS('Raw Data'!$S$2:$S$10000,'Raw Data'!$B$2:$B$10000,$A11,'Raw Data'!$A$2:$A$10000,$C$1),"")</f>
        <v/>
      </c>
      <c r="M11" s="21">
        <f>IFERROR(AVERAGEIFS('Raw Data'!$T$2:$T$10000,'Raw Data'!$B$2:$B$10000,$A11,'Raw Data'!$A$2:$A$10000,$C$1),"")</f>
        <v/>
      </c>
      <c r="N11" s="20">
        <f>IF(M11="","",IF(M11&lt;Settings!$B$8,"Critical",IF(M11&lt;Settings!$B$9,"Semi Critical","Non Critical")))</f>
        <v/>
      </c>
    </row>
    <row r="12">
      <c r="A12" s="20" t="inlineStr">
        <is>
          <t>BLR-Anjanapura</t>
        </is>
      </c>
      <c r="B12" s="20">
        <f t="array" ref="B12">IFERROR(INDEX('Raw Data'!$N$2:$N$10000,MATCH($A12,'Raw Data'!$B$2:$B$10000,0)),"")</f>
        <v/>
      </c>
      <c r="C12" s="20">
        <f t="array" ref="C12">IFERROR(INDEX('Raw Data'!$E$2:$E$10000,MATCH($A12,'Raw Data'!$B$2:$B$10000,0)),"")</f>
        <v/>
      </c>
      <c r="D12" s="20">
        <f t="array" ref="D12">IFERROR(INDEX('Raw Data'!$Q$2:$Q$10000,MATCH($A12,'Raw Data'!$B$2:$B$10000,0)),"")</f>
        <v/>
      </c>
      <c r="E12" s="20">
        <f t="array" ref="E12">IFERROR(INDEX('Raw Data'!$O$2:$O$10000,MATCH($A12,'Raw Data'!$B$2:$B$10000,0)),"")</f>
        <v/>
      </c>
      <c r="F12" s="20">
        <f t="array" ref="F12">IFERROR(INDEX('Raw Data'!$P$2:$P$10000,MATCH($A12,'Raw Data'!$B$2:$B$10000,0)),"")</f>
        <v/>
      </c>
      <c r="G12" s="21">
        <f>IFERROR(AVERAGEIFS('Raw Data'!$G$2:$G$10000,'Raw Data'!$B$2:$B$10000,$A12,'Raw Data'!$A$2:$A$10000,$C$1),"")</f>
        <v/>
      </c>
      <c r="H12" s="21">
        <f>IFERROR(AVERAGEIFS('Raw Data'!$H$2:$H$10000,'Raw Data'!$B$2:$B$10000,$A12,'Raw Data'!$A$2:$A$10000,$C$1),"")</f>
        <v/>
      </c>
      <c r="I12" s="21">
        <f>IFERROR(AVERAGEIFS('Raw Data'!$L$2:$L$10000,'Raw Data'!$B$2:$B$10000,$A12,'Raw Data'!$A$2:$A$10000,$C$1),"")</f>
        <v/>
      </c>
      <c r="J12" s="20">
        <f>IF(G12="","",LOOKUP(G12,{0,0.2,0.4,0.5,0.6,0.7,0.85,0.95},{"&lt;20%","20-40%","40-50%","50-60%","60-70%","70-85%","85-95%","&gt;=95%"}))</f>
        <v/>
      </c>
      <c r="K12" s="20">
        <f>IF(I12="","",LOOKUP(I12,{0,0.2,0.4,0.5,0.6,0.7,0.85,0.95},{"&lt;20%","20-40%","40-50%","50-60%","60-70%","70-85%","85-95%","&gt;=95%"}))</f>
        <v/>
      </c>
      <c r="L12" s="21">
        <f>IFERROR(AVERAGEIFS('Raw Data'!$S$2:$S$10000,'Raw Data'!$B$2:$B$10000,$A12,'Raw Data'!$A$2:$A$10000,$C$1),"")</f>
        <v/>
      </c>
      <c r="M12" s="21">
        <f>IFERROR(AVERAGEIFS('Raw Data'!$T$2:$T$10000,'Raw Data'!$B$2:$B$10000,$A12,'Raw Data'!$A$2:$A$10000,$C$1),"")</f>
        <v/>
      </c>
      <c r="N12" s="20">
        <f>IF(M12="","",IF(M12&lt;Settings!$B$8,"Critical",IF(M12&lt;Settings!$B$9,"Semi Critical","Non Critical")))</f>
        <v/>
      </c>
    </row>
    <row r="13">
      <c r="A13" s="20" t="inlineStr">
        <is>
          <t>BLR-Arekere</t>
        </is>
      </c>
      <c r="B13" s="20">
        <f t="array" ref="B13">IFERROR(INDEX('Raw Data'!$N$2:$N$10000,MATCH($A13,'Raw Data'!$B$2:$B$10000,0)),"")</f>
        <v/>
      </c>
      <c r="C13" s="20">
        <f t="array" ref="C13">IFERROR(INDEX('Raw Data'!$E$2:$E$10000,MATCH($A13,'Raw Data'!$B$2:$B$10000,0)),"")</f>
        <v/>
      </c>
      <c r="D13" s="20">
        <f t="array" ref="D13">IFERROR(INDEX('Raw Data'!$Q$2:$Q$10000,MATCH($A13,'Raw Data'!$B$2:$B$10000,0)),"")</f>
        <v/>
      </c>
      <c r="E13" s="20">
        <f t="array" ref="E13">IFERROR(INDEX('Raw Data'!$O$2:$O$10000,MATCH($A13,'Raw Data'!$B$2:$B$10000,0)),"")</f>
        <v/>
      </c>
      <c r="F13" s="20">
        <f t="array" ref="F13">IFERROR(INDEX('Raw Data'!$P$2:$P$10000,MATCH($A13,'Raw Data'!$B$2:$B$10000,0)),"")</f>
        <v/>
      </c>
      <c r="G13" s="21">
        <f>IFERROR(AVERAGEIFS('Raw Data'!$G$2:$G$10000,'Raw Data'!$B$2:$B$10000,$A13,'Raw Data'!$A$2:$A$10000,$C$1),"")</f>
        <v/>
      </c>
      <c r="H13" s="21">
        <f>IFERROR(AVERAGEIFS('Raw Data'!$H$2:$H$10000,'Raw Data'!$B$2:$B$10000,$A13,'Raw Data'!$A$2:$A$10000,$C$1),"")</f>
        <v/>
      </c>
      <c r="I13" s="21">
        <f>IFERROR(AVERAGEIFS('Raw Data'!$L$2:$L$10000,'Raw Data'!$B$2:$B$10000,$A13,'Raw Data'!$A$2:$A$10000,$C$1),"")</f>
        <v/>
      </c>
      <c r="J13" s="20">
        <f>IF(G13="","",LOOKUP(G13,{0,0.2,0.4,0.5,0.6,0.7,0.85,0.95},{"&lt;20%","20-40%","40-50%","50-60%","60-70%","70-85%","85-95%","&gt;=95%"}))</f>
        <v/>
      </c>
      <c r="K13" s="20">
        <f>IF(I13="","",LOOKUP(I13,{0,0.2,0.4,0.5,0.6,0.7,0.85,0.95},{"&lt;20%","20-40%","40-50%","50-60%","60-70%","70-85%","85-95%","&gt;=95%"}))</f>
        <v/>
      </c>
      <c r="L13" s="21">
        <f>IFERROR(AVERAGEIFS('Raw Data'!$S$2:$S$10000,'Raw Data'!$B$2:$B$10000,$A13,'Raw Data'!$A$2:$A$10000,$C$1),"")</f>
        <v/>
      </c>
      <c r="M13" s="21">
        <f>IFERROR(AVERAGEIFS('Raw Data'!$T$2:$T$10000,'Raw Data'!$B$2:$B$10000,$A13,'Raw Data'!$A$2:$A$10000,$C$1),"")</f>
        <v/>
      </c>
      <c r="N13" s="20">
        <f>IF(M13="","",IF(M13&lt;Settings!$B$8,"Critical",IF(M13&lt;Settings!$B$9,"Semi Critical","Non Critical")))</f>
        <v/>
      </c>
    </row>
    <row r="14">
      <c r="A14" s="20" t="inlineStr">
        <is>
          <t>BLR-Aswath Nagar</t>
        </is>
      </c>
      <c r="B14" s="20">
        <f t="array" ref="B14">IFERROR(INDEX('Raw Data'!$N$2:$N$10000,MATCH($A14,'Raw Data'!$B$2:$B$10000,0)),"")</f>
        <v/>
      </c>
      <c r="C14" s="20">
        <f t="array" ref="C14">IFERROR(INDEX('Raw Data'!$E$2:$E$10000,MATCH($A14,'Raw Data'!$B$2:$B$10000,0)),"")</f>
        <v/>
      </c>
      <c r="D14" s="20">
        <f t="array" ref="D14">IFERROR(INDEX('Raw Data'!$Q$2:$Q$10000,MATCH($A14,'Raw Data'!$B$2:$B$10000,0)),"")</f>
        <v/>
      </c>
      <c r="E14" s="20">
        <f t="array" ref="E14">IFERROR(INDEX('Raw Data'!$O$2:$O$10000,MATCH($A14,'Raw Data'!$B$2:$B$10000,0)),"")</f>
        <v/>
      </c>
      <c r="F14" s="20">
        <f t="array" ref="F14">IFERROR(INDEX('Raw Data'!$P$2:$P$10000,MATCH($A14,'Raw Data'!$B$2:$B$10000,0)),"")</f>
        <v/>
      </c>
      <c r="G14" s="21">
        <f>IFERROR(AVERAGEIFS('Raw Data'!$G$2:$G$10000,'Raw Data'!$B$2:$B$10000,$A14,'Raw Data'!$A$2:$A$10000,$C$1),"")</f>
        <v/>
      </c>
      <c r="H14" s="21">
        <f>IFERROR(AVERAGEIFS('Raw Data'!$H$2:$H$10000,'Raw Data'!$B$2:$B$10000,$A14,'Raw Data'!$A$2:$A$10000,$C$1),"")</f>
        <v/>
      </c>
      <c r="I14" s="21">
        <f>IFERROR(AVERAGEIFS('Raw Data'!$L$2:$L$10000,'Raw Data'!$B$2:$B$10000,$A14,'Raw Data'!$A$2:$A$10000,$C$1),"")</f>
        <v/>
      </c>
      <c r="J14" s="20">
        <f>IF(G14="","",LOOKUP(G14,{0,0.2,0.4,0.5,0.6,0.7,0.85,0.95},{"&lt;20%","20-40%","40-50%","50-60%","60-70%","70-85%","85-95%","&gt;=95%"}))</f>
        <v/>
      </c>
      <c r="K14" s="20">
        <f>IF(I14="","",LOOKUP(I14,{0,0.2,0.4,0.5,0.6,0.7,0.85,0.95},{"&lt;20%","20-40%","40-50%","50-60%","60-70%","70-85%","85-95%","&gt;=95%"}))</f>
        <v/>
      </c>
      <c r="L14" s="21">
        <f>IFERROR(AVERAGEIFS('Raw Data'!$S$2:$S$10000,'Raw Data'!$B$2:$B$10000,$A14,'Raw Data'!$A$2:$A$10000,$C$1),"")</f>
        <v/>
      </c>
      <c r="M14" s="21">
        <f>IFERROR(AVERAGEIFS('Raw Data'!$T$2:$T$10000,'Raw Data'!$B$2:$B$10000,$A14,'Raw Data'!$A$2:$A$10000,$C$1),"")</f>
        <v/>
      </c>
      <c r="N14" s="20">
        <f>IF(M14="","",IF(M14&lt;Settings!$B$8,"Critical",IF(M14&lt;Settings!$B$9,"Semi Critical","Non Critical")))</f>
        <v/>
      </c>
    </row>
    <row r="15">
      <c r="A15" s="20" t="inlineStr">
        <is>
          <t>BLR-Attibele</t>
        </is>
      </c>
      <c r="B15" s="20">
        <f t="array" ref="B15">IFERROR(INDEX('Raw Data'!$N$2:$N$10000,MATCH($A15,'Raw Data'!$B$2:$B$10000,0)),"")</f>
        <v/>
      </c>
      <c r="C15" s="20">
        <f t="array" ref="C15">IFERROR(INDEX('Raw Data'!$E$2:$E$10000,MATCH($A15,'Raw Data'!$B$2:$B$10000,0)),"")</f>
        <v/>
      </c>
      <c r="D15" s="20">
        <f t="array" ref="D15">IFERROR(INDEX('Raw Data'!$Q$2:$Q$10000,MATCH($A15,'Raw Data'!$B$2:$B$10000,0)),"")</f>
        <v/>
      </c>
      <c r="E15" s="20">
        <f t="array" ref="E15">IFERROR(INDEX('Raw Data'!$O$2:$O$10000,MATCH($A15,'Raw Data'!$B$2:$B$10000,0)),"")</f>
        <v/>
      </c>
      <c r="F15" s="20">
        <f t="array" ref="F15">IFERROR(INDEX('Raw Data'!$P$2:$P$10000,MATCH($A15,'Raw Data'!$B$2:$B$10000,0)),"")</f>
        <v/>
      </c>
      <c r="G15" s="21">
        <f>IFERROR(AVERAGEIFS('Raw Data'!$G$2:$G$10000,'Raw Data'!$B$2:$B$10000,$A15,'Raw Data'!$A$2:$A$10000,$C$1),"")</f>
        <v/>
      </c>
      <c r="H15" s="21">
        <f>IFERROR(AVERAGEIFS('Raw Data'!$H$2:$H$10000,'Raw Data'!$B$2:$B$10000,$A15,'Raw Data'!$A$2:$A$10000,$C$1),"")</f>
        <v/>
      </c>
      <c r="I15" s="21">
        <f>IFERROR(AVERAGEIFS('Raw Data'!$L$2:$L$10000,'Raw Data'!$B$2:$B$10000,$A15,'Raw Data'!$A$2:$A$10000,$C$1),"")</f>
        <v/>
      </c>
      <c r="J15" s="20">
        <f>IF(G15="","",LOOKUP(G15,{0,0.2,0.4,0.5,0.6,0.7,0.85,0.95},{"&lt;20%","20-40%","40-50%","50-60%","60-70%","70-85%","85-95%","&gt;=95%"}))</f>
        <v/>
      </c>
      <c r="K15" s="20">
        <f>IF(I15="","",LOOKUP(I15,{0,0.2,0.4,0.5,0.6,0.7,0.85,0.95},{"&lt;20%","20-40%","40-50%","50-60%","60-70%","70-85%","85-95%","&gt;=95%"}))</f>
        <v/>
      </c>
      <c r="L15" s="21">
        <f>IFERROR(AVERAGEIFS('Raw Data'!$S$2:$S$10000,'Raw Data'!$B$2:$B$10000,$A15,'Raw Data'!$A$2:$A$10000,$C$1),"")</f>
        <v/>
      </c>
      <c r="M15" s="21">
        <f>IFERROR(AVERAGEIFS('Raw Data'!$T$2:$T$10000,'Raw Data'!$B$2:$B$10000,$A15,'Raw Data'!$A$2:$A$10000,$C$1),"")</f>
        <v/>
      </c>
      <c r="N15" s="20">
        <f>IF(M15="","",IF(M15&lt;Settings!$B$8,"Critical",IF(M15&lt;Settings!$B$9,"Semi Critical","Non Critical")))</f>
        <v/>
      </c>
    </row>
    <row r="16">
      <c r="A16" s="20" t="inlineStr">
        <is>
          <t>BLR-Avalahalli Main</t>
        </is>
      </c>
      <c r="B16" s="20">
        <f t="array" ref="B16">IFERROR(INDEX('Raw Data'!$N$2:$N$10000,MATCH($A16,'Raw Data'!$B$2:$B$10000,0)),"")</f>
        <v/>
      </c>
      <c r="C16" s="20">
        <f t="array" ref="C16">IFERROR(INDEX('Raw Data'!$E$2:$E$10000,MATCH($A16,'Raw Data'!$B$2:$B$10000,0)),"")</f>
        <v/>
      </c>
      <c r="D16" s="20">
        <f t="array" ref="D16">IFERROR(INDEX('Raw Data'!$Q$2:$Q$10000,MATCH($A16,'Raw Data'!$B$2:$B$10000,0)),"")</f>
        <v/>
      </c>
      <c r="E16" s="20">
        <f t="array" ref="E16">IFERROR(INDEX('Raw Data'!$O$2:$O$10000,MATCH($A16,'Raw Data'!$B$2:$B$10000,0)),"")</f>
        <v/>
      </c>
      <c r="F16" s="20">
        <f t="array" ref="F16">IFERROR(INDEX('Raw Data'!$P$2:$P$10000,MATCH($A16,'Raw Data'!$B$2:$B$10000,0)),"")</f>
        <v/>
      </c>
      <c r="G16" s="21">
        <f>IFERROR(AVERAGEIFS('Raw Data'!$G$2:$G$10000,'Raw Data'!$B$2:$B$10000,$A16,'Raw Data'!$A$2:$A$10000,$C$1),"")</f>
        <v/>
      </c>
      <c r="H16" s="21">
        <f>IFERROR(AVERAGEIFS('Raw Data'!$H$2:$H$10000,'Raw Data'!$B$2:$B$10000,$A16,'Raw Data'!$A$2:$A$10000,$C$1),"")</f>
        <v/>
      </c>
      <c r="I16" s="21">
        <f>IFERROR(AVERAGEIFS('Raw Data'!$L$2:$L$10000,'Raw Data'!$B$2:$B$10000,$A16,'Raw Data'!$A$2:$A$10000,$C$1),"")</f>
        <v/>
      </c>
      <c r="J16" s="20">
        <f>IF(G16="","",LOOKUP(G16,{0,0.2,0.4,0.5,0.6,0.7,0.85,0.95},{"&lt;20%","20-40%","40-50%","50-60%","60-70%","70-85%","85-95%","&gt;=95%"}))</f>
        <v/>
      </c>
      <c r="K16" s="20">
        <f>IF(I16="","",LOOKUP(I16,{0,0.2,0.4,0.5,0.6,0.7,0.85,0.95},{"&lt;20%","20-40%","40-50%","50-60%","60-70%","70-85%","85-95%","&gt;=95%"}))</f>
        <v/>
      </c>
      <c r="L16" s="21">
        <f>IFERROR(AVERAGEIFS('Raw Data'!$S$2:$S$10000,'Raw Data'!$B$2:$B$10000,$A16,'Raw Data'!$A$2:$A$10000,$C$1),"")</f>
        <v/>
      </c>
      <c r="M16" s="21">
        <f>IFERROR(AVERAGEIFS('Raw Data'!$T$2:$T$10000,'Raw Data'!$B$2:$B$10000,$A16,'Raw Data'!$A$2:$A$10000,$C$1),"")</f>
        <v/>
      </c>
      <c r="N16" s="20">
        <f>IF(M16="","",IF(M16&lt;Settings!$B$8,"Critical",IF(M16&lt;Settings!$B$9,"Semi Critical","Non Critical")))</f>
        <v/>
      </c>
    </row>
    <row r="17">
      <c r="A17" s="20" t="inlineStr">
        <is>
          <t>BLR-Bagalakunte</t>
        </is>
      </c>
      <c r="B17" s="20">
        <f t="array" ref="B17">IFERROR(INDEX('Raw Data'!$N$2:$N$10000,MATCH($A17,'Raw Data'!$B$2:$B$10000,0)),"")</f>
        <v/>
      </c>
      <c r="C17" s="20">
        <f t="array" ref="C17">IFERROR(INDEX('Raw Data'!$E$2:$E$10000,MATCH($A17,'Raw Data'!$B$2:$B$10000,0)),"")</f>
        <v/>
      </c>
      <c r="D17" s="20">
        <f t="array" ref="D17">IFERROR(INDEX('Raw Data'!$Q$2:$Q$10000,MATCH($A17,'Raw Data'!$B$2:$B$10000,0)),"")</f>
        <v/>
      </c>
      <c r="E17" s="20">
        <f t="array" ref="E17">IFERROR(INDEX('Raw Data'!$O$2:$O$10000,MATCH($A17,'Raw Data'!$B$2:$B$10000,0)),"")</f>
        <v/>
      </c>
      <c r="F17" s="20">
        <f t="array" ref="F17">IFERROR(INDEX('Raw Data'!$P$2:$P$10000,MATCH($A17,'Raw Data'!$B$2:$B$10000,0)),"")</f>
        <v/>
      </c>
      <c r="G17" s="21">
        <f>IFERROR(AVERAGEIFS('Raw Data'!$G$2:$G$10000,'Raw Data'!$B$2:$B$10000,$A17,'Raw Data'!$A$2:$A$10000,$C$1),"")</f>
        <v/>
      </c>
      <c r="H17" s="21">
        <f>IFERROR(AVERAGEIFS('Raw Data'!$H$2:$H$10000,'Raw Data'!$B$2:$B$10000,$A17,'Raw Data'!$A$2:$A$10000,$C$1),"")</f>
        <v/>
      </c>
      <c r="I17" s="21">
        <f>IFERROR(AVERAGEIFS('Raw Data'!$L$2:$L$10000,'Raw Data'!$B$2:$B$10000,$A17,'Raw Data'!$A$2:$A$10000,$C$1),"")</f>
        <v/>
      </c>
      <c r="J17" s="20">
        <f>IF(G17="","",LOOKUP(G17,{0,0.2,0.4,0.5,0.6,0.7,0.85,0.95},{"&lt;20%","20-40%","40-50%","50-60%","60-70%","70-85%","85-95%","&gt;=95%"}))</f>
        <v/>
      </c>
      <c r="K17" s="20">
        <f>IF(I17="","",LOOKUP(I17,{0,0.2,0.4,0.5,0.6,0.7,0.85,0.95},{"&lt;20%","20-40%","40-50%","50-60%","60-70%","70-85%","85-95%","&gt;=95%"}))</f>
        <v/>
      </c>
      <c r="L17" s="21">
        <f>IFERROR(AVERAGEIFS('Raw Data'!$S$2:$S$10000,'Raw Data'!$B$2:$B$10000,$A17,'Raw Data'!$A$2:$A$10000,$C$1),"")</f>
        <v/>
      </c>
      <c r="M17" s="21">
        <f>IFERROR(AVERAGEIFS('Raw Data'!$T$2:$T$10000,'Raw Data'!$B$2:$B$10000,$A17,'Raw Data'!$A$2:$A$10000,$C$1),"")</f>
        <v/>
      </c>
      <c r="N17" s="20">
        <f>IF(M17="","",IF(M17&lt;Settings!$B$8,"Critical",IF(M17&lt;Settings!$B$9,"Semi Critical","Non Critical")))</f>
        <v/>
      </c>
    </row>
    <row r="18">
      <c r="A18" s="20" t="inlineStr">
        <is>
          <t>BLR-Bagalur</t>
        </is>
      </c>
      <c r="B18" s="20">
        <f t="array" ref="B18">IFERROR(INDEX('Raw Data'!$N$2:$N$10000,MATCH($A18,'Raw Data'!$B$2:$B$10000,0)),"")</f>
        <v/>
      </c>
      <c r="C18" s="20">
        <f t="array" ref="C18">IFERROR(INDEX('Raw Data'!$E$2:$E$10000,MATCH($A18,'Raw Data'!$B$2:$B$10000,0)),"")</f>
        <v/>
      </c>
      <c r="D18" s="20">
        <f t="array" ref="D18">IFERROR(INDEX('Raw Data'!$Q$2:$Q$10000,MATCH($A18,'Raw Data'!$B$2:$B$10000,0)),"")</f>
        <v/>
      </c>
      <c r="E18" s="20">
        <f t="array" ref="E18">IFERROR(INDEX('Raw Data'!$O$2:$O$10000,MATCH($A18,'Raw Data'!$B$2:$B$10000,0)),"")</f>
        <v/>
      </c>
      <c r="F18" s="20">
        <f t="array" ref="F18">IFERROR(INDEX('Raw Data'!$P$2:$P$10000,MATCH($A18,'Raw Data'!$B$2:$B$10000,0)),"")</f>
        <v/>
      </c>
      <c r="G18" s="21">
        <f>IFERROR(AVERAGEIFS('Raw Data'!$G$2:$G$10000,'Raw Data'!$B$2:$B$10000,$A18,'Raw Data'!$A$2:$A$10000,$C$1),"")</f>
        <v/>
      </c>
      <c r="H18" s="21">
        <f>IFERROR(AVERAGEIFS('Raw Data'!$H$2:$H$10000,'Raw Data'!$B$2:$B$10000,$A18,'Raw Data'!$A$2:$A$10000,$C$1),"")</f>
        <v/>
      </c>
      <c r="I18" s="21">
        <f>IFERROR(AVERAGEIFS('Raw Data'!$L$2:$L$10000,'Raw Data'!$B$2:$B$10000,$A18,'Raw Data'!$A$2:$A$10000,$C$1),"")</f>
        <v/>
      </c>
      <c r="J18" s="20">
        <f>IF(G18="","",LOOKUP(G18,{0,0.2,0.4,0.5,0.6,0.7,0.85,0.95},{"&lt;20%","20-40%","40-50%","50-60%","60-70%","70-85%","85-95%","&gt;=95%"}))</f>
        <v/>
      </c>
      <c r="K18" s="20">
        <f>IF(I18="","",LOOKUP(I18,{0,0.2,0.4,0.5,0.6,0.7,0.85,0.95},{"&lt;20%","20-40%","40-50%","50-60%","60-70%","70-85%","85-95%","&gt;=95%"}))</f>
        <v/>
      </c>
      <c r="L18" s="21">
        <f>IFERROR(AVERAGEIFS('Raw Data'!$S$2:$S$10000,'Raw Data'!$B$2:$B$10000,$A18,'Raw Data'!$A$2:$A$10000,$C$1),"")</f>
        <v/>
      </c>
      <c r="M18" s="21">
        <f>IFERROR(AVERAGEIFS('Raw Data'!$T$2:$T$10000,'Raw Data'!$B$2:$B$10000,$A18,'Raw Data'!$A$2:$A$10000,$C$1),"")</f>
        <v/>
      </c>
      <c r="N18" s="20">
        <f>IF(M18="","",IF(M18&lt;Settings!$B$8,"Critical",IF(M18&lt;Settings!$B$9,"Semi Critical","Non Critical")))</f>
        <v/>
      </c>
    </row>
    <row r="19">
      <c r="A19" s="20" t="inlineStr">
        <is>
          <t>BLR-Banashankari Network</t>
        </is>
      </c>
      <c r="B19" s="20">
        <f t="array" ref="B19">IFERROR(INDEX('Raw Data'!$N$2:$N$10000,MATCH($A19,'Raw Data'!$B$2:$B$10000,0)),"")</f>
        <v/>
      </c>
      <c r="C19" s="20">
        <f t="array" ref="C19">IFERROR(INDEX('Raw Data'!$E$2:$E$10000,MATCH($A19,'Raw Data'!$B$2:$B$10000,0)),"")</f>
        <v/>
      </c>
      <c r="D19" s="20">
        <f t="array" ref="D19">IFERROR(INDEX('Raw Data'!$Q$2:$Q$10000,MATCH($A19,'Raw Data'!$B$2:$B$10000,0)),"")</f>
        <v/>
      </c>
      <c r="E19" s="20">
        <f t="array" ref="E19">IFERROR(INDEX('Raw Data'!$O$2:$O$10000,MATCH($A19,'Raw Data'!$B$2:$B$10000,0)),"")</f>
        <v/>
      </c>
      <c r="F19" s="20">
        <f t="array" ref="F19">IFERROR(INDEX('Raw Data'!$P$2:$P$10000,MATCH($A19,'Raw Data'!$B$2:$B$10000,0)),"")</f>
        <v/>
      </c>
      <c r="G19" s="21">
        <f>IFERROR(AVERAGEIFS('Raw Data'!$G$2:$G$10000,'Raw Data'!$B$2:$B$10000,$A19,'Raw Data'!$A$2:$A$10000,$C$1),"")</f>
        <v/>
      </c>
      <c r="H19" s="21">
        <f>IFERROR(AVERAGEIFS('Raw Data'!$H$2:$H$10000,'Raw Data'!$B$2:$B$10000,$A19,'Raw Data'!$A$2:$A$10000,$C$1),"")</f>
        <v/>
      </c>
      <c r="I19" s="21">
        <f>IFERROR(AVERAGEIFS('Raw Data'!$L$2:$L$10000,'Raw Data'!$B$2:$B$10000,$A19,'Raw Data'!$A$2:$A$10000,$C$1),"")</f>
        <v/>
      </c>
      <c r="J19" s="20">
        <f>IF(G19="","",LOOKUP(G19,{0,0.2,0.4,0.5,0.6,0.7,0.85,0.95},{"&lt;20%","20-40%","40-50%","50-60%","60-70%","70-85%","85-95%","&gt;=95%"}))</f>
        <v/>
      </c>
      <c r="K19" s="20">
        <f>IF(I19="","",LOOKUP(I19,{0,0.2,0.4,0.5,0.6,0.7,0.85,0.95},{"&lt;20%","20-40%","40-50%","50-60%","60-70%","70-85%","85-95%","&gt;=95%"}))</f>
        <v/>
      </c>
      <c r="L19" s="21">
        <f>IFERROR(AVERAGEIFS('Raw Data'!$S$2:$S$10000,'Raw Data'!$B$2:$B$10000,$A19,'Raw Data'!$A$2:$A$10000,$C$1),"")</f>
        <v/>
      </c>
      <c r="M19" s="21">
        <f>IFERROR(AVERAGEIFS('Raw Data'!$T$2:$T$10000,'Raw Data'!$B$2:$B$10000,$A19,'Raw Data'!$A$2:$A$10000,$C$1),"")</f>
        <v/>
      </c>
      <c r="N19" s="20">
        <f>IF(M19="","",IF(M19&lt;Settings!$B$8,"Critical",IF(M19&lt;Settings!$B$9,"Semi Critical","Non Critical")))</f>
        <v/>
      </c>
    </row>
    <row r="20">
      <c r="A20" s="20" t="inlineStr">
        <is>
          <t>BLR-Banashankari New</t>
        </is>
      </c>
      <c r="B20" s="20">
        <f t="array" ref="B20">IFERROR(INDEX('Raw Data'!$N$2:$N$10000,MATCH($A20,'Raw Data'!$B$2:$B$10000,0)),"")</f>
        <v/>
      </c>
      <c r="C20" s="20">
        <f t="array" ref="C20">IFERROR(INDEX('Raw Data'!$E$2:$E$10000,MATCH($A20,'Raw Data'!$B$2:$B$10000,0)),"")</f>
        <v/>
      </c>
      <c r="D20" s="20">
        <f t="array" ref="D20">IFERROR(INDEX('Raw Data'!$Q$2:$Q$10000,MATCH($A20,'Raw Data'!$B$2:$B$10000,0)),"")</f>
        <v/>
      </c>
      <c r="E20" s="20">
        <f t="array" ref="E20">IFERROR(INDEX('Raw Data'!$O$2:$O$10000,MATCH($A20,'Raw Data'!$B$2:$B$10000,0)),"")</f>
        <v/>
      </c>
      <c r="F20" s="20">
        <f t="array" ref="F20">IFERROR(INDEX('Raw Data'!$P$2:$P$10000,MATCH($A20,'Raw Data'!$B$2:$B$10000,0)),"")</f>
        <v/>
      </c>
      <c r="G20" s="21">
        <f>IFERROR(AVERAGEIFS('Raw Data'!$G$2:$G$10000,'Raw Data'!$B$2:$B$10000,$A20,'Raw Data'!$A$2:$A$10000,$C$1),"")</f>
        <v/>
      </c>
      <c r="H20" s="21">
        <f>IFERROR(AVERAGEIFS('Raw Data'!$H$2:$H$10000,'Raw Data'!$B$2:$B$10000,$A20,'Raw Data'!$A$2:$A$10000,$C$1),"")</f>
        <v/>
      </c>
      <c r="I20" s="21">
        <f>IFERROR(AVERAGEIFS('Raw Data'!$L$2:$L$10000,'Raw Data'!$B$2:$B$10000,$A20,'Raw Data'!$A$2:$A$10000,$C$1),"")</f>
        <v/>
      </c>
      <c r="J20" s="20">
        <f>IF(G20="","",LOOKUP(G20,{0,0.2,0.4,0.5,0.6,0.7,0.85,0.95},{"&lt;20%","20-40%","40-50%","50-60%","60-70%","70-85%","85-95%","&gt;=95%"}))</f>
        <v/>
      </c>
      <c r="K20" s="20">
        <f>IF(I20="","",LOOKUP(I20,{0,0.2,0.4,0.5,0.6,0.7,0.85,0.95},{"&lt;20%","20-40%","40-50%","50-60%","60-70%","70-85%","85-95%","&gt;=95%"}))</f>
        <v/>
      </c>
      <c r="L20" s="21">
        <f>IFERROR(AVERAGEIFS('Raw Data'!$S$2:$S$10000,'Raw Data'!$B$2:$B$10000,$A20,'Raw Data'!$A$2:$A$10000,$C$1),"")</f>
        <v/>
      </c>
      <c r="M20" s="21">
        <f>IFERROR(AVERAGEIFS('Raw Data'!$T$2:$T$10000,'Raw Data'!$B$2:$B$10000,$A20,'Raw Data'!$A$2:$A$10000,$C$1),"")</f>
        <v/>
      </c>
      <c r="N20" s="20">
        <f>IF(M20="","",IF(M20&lt;Settings!$B$8,"Critical",IF(M20&lt;Settings!$B$9,"Semi Critical","Non Critical")))</f>
        <v/>
      </c>
    </row>
    <row r="21" ht="15.75" customHeight="1" s="42">
      <c r="A21" s="20" t="inlineStr">
        <is>
          <t>BLR-Banjara Layout</t>
        </is>
      </c>
      <c r="B21" s="20">
        <f t="array" ref="B21">IFERROR(INDEX('Raw Data'!$N$2:$N$10000,MATCH($A21,'Raw Data'!$B$2:$B$10000,0)),"")</f>
        <v/>
      </c>
      <c r="C21" s="20">
        <f t="array" ref="C21">IFERROR(INDEX('Raw Data'!$E$2:$E$10000,MATCH($A21,'Raw Data'!$B$2:$B$10000,0)),"")</f>
        <v/>
      </c>
      <c r="D21" s="20">
        <f t="array" ref="D21">IFERROR(INDEX('Raw Data'!$Q$2:$Q$10000,MATCH($A21,'Raw Data'!$B$2:$B$10000,0)),"")</f>
        <v/>
      </c>
      <c r="E21" s="20">
        <f t="array" ref="E21">IFERROR(INDEX('Raw Data'!$O$2:$O$10000,MATCH($A21,'Raw Data'!$B$2:$B$10000,0)),"")</f>
        <v/>
      </c>
      <c r="F21" s="20">
        <f t="array" ref="F21">IFERROR(INDEX('Raw Data'!$P$2:$P$10000,MATCH($A21,'Raw Data'!$B$2:$B$10000,0)),"")</f>
        <v/>
      </c>
      <c r="G21" s="21">
        <f>IFERROR(AVERAGEIFS('Raw Data'!$G$2:$G$10000,'Raw Data'!$B$2:$B$10000,$A21,'Raw Data'!$A$2:$A$10000,$C$1),"")</f>
        <v/>
      </c>
      <c r="H21" s="21">
        <f>IFERROR(AVERAGEIFS('Raw Data'!$H$2:$H$10000,'Raw Data'!$B$2:$B$10000,$A21,'Raw Data'!$A$2:$A$10000,$C$1),"")</f>
        <v/>
      </c>
      <c r="I21" s="21">
        <f>IFERROR(AVERAGEIFS('Raw Data'!$L$2:$L$10000,'Raw Data'!$B$2:$B$10000,$A21,'Raw Data'!$A$2:$A$10000,$C$1),"")</f>
        <v/>
      </c>
      <c r="J21" s="20">
        <f>IF(G21="","",LOOKUP(G21,{0,0.2,0.4,0.5,0.6,0.7,0.85,0.95},{"&lt;20%","20-40%","40-50%","50-60%","60-70%","70-85%","85-95%","&gt;=95%"}))</f>
        <v/>
      </c>
      <c r="K21" s="20">
        <f>IF(I21="","",LOOKUP(I21,{0,0.2,0.4,0.5,0.6,0.7,0.85,0.95},{"&lt;20%","20-40%","40-50%","50-60%","60-70%","70-85%","85-95%","&gt;=95%"}))</f>
        <v/>
      </c>
      <c r="L21" s="21">
        <f>IFERROR(AVERAGEIFS('Raw Data'!$S$2:$S$10000,'Raw Data'!$B$2:$B$10000,$A21,'Raw Data'!$A$2:$A$10000,$C$1),"")</f>
        <v/>
      </c>
      <c r="M21" s="21">
        <f>IFERROR(AVERAGEIFS('Raw Data'!$T$2:$T$10000,'Raw Data'!$B$2:$B$10000,$A21,'Raw Data'!$A$2:$A$10000,$C$1),"")</f>
        <v/>
      </c>
      <c r="N21" s="20">
        <f>IF(M21="","",IF(M21&lt;Settings!$B$8,"Critical",IF(M21&lt;Settings!$B$9,"Semi Critical","Non Critical")))</f>
        <v/>
      </c>
    </row>
    <row r="22" ht="15.75" customHeight="1" s="42">
      <c r="A22" s="20" t="inlineStr">
        <is>
          <t>BLR-BANNERGHATTA</t>
        </is>
      </c>
      <c r="B22" s="20">
        <f t="array" ref="B22">IFERROR(INDEX('Raw Data'!$N$2:$N$10000,MATCH($A22,'Raw Data'!$B$2:$B$10000,0)),"")</f>
        <v/>
      </c>
      <c r="C22" s="20">
        <f t="array" ref="C22">IFERROR(INDEX('Raw Data'!$E$2:$E$10000,MATCH($A22,'Raw Data'!$B$2:$B$10000,0)),"")</f>
        <v/>
      </c>
      <c r="D22" s="20">
        <f t="array" ref="D22">IFERROR(INDEX('Raw Data'!$Q$2:$Q$10000,MATCH($A22,'Raw Data'!$B$2:$B$10000,0)),"")</f>
        <v/>
      </c>
      <c r="E22" s="20">
        <f t="array" ref="E22">IFERROR(INDEX('Raw Data'!$O$2:$O$10000,MATCH($A22,'Raw Data'!$B$2:$B$10000,0)),"")</f>
        <v/>
      </c>
      <c r="F22" s="20">
        <f t="array" ref="F22">IFERROR(INDEX('Raw Data'!$P$2:$P$10000,MATCH($A22,'Raw Data'!$B$2:$B$10000,0)),"")</f>
        <v/>
      </c>
      <c r="G22" s="21">
        <f>IFERROR(AVERAGEIFS('Raw Data'!$G$2:$G$10000,'Raw Data'!$B$2:$B$10000,$A22,'Raw Data'!$A$2:$A$10000,$C$1),"")</f>
        <v/>
      </c>
      <c r="H22" s="21">
        <f>IFERROR(AVERAGEIFS('Raw Data'!$H$2:$H$10000,'Raw Data'!$B$2:$B$10000,$A22,'Raw Data'!$A$2:$A$10000,$C$1),"")</f>
        <v/>
      </c>
      <c r="I22" s="21">
        <f>IFERROR(AVERAGEIFS('Raw Data'!$L$2:$L$10000,'Raw Data'!$B$2:$B$10000,$A22,'Raw Data'!$A$2:$A$10000,$C$1),"")</f>
        <v/>
      </c>
      <c r="J22" s="20">
        <f>IF(G22="","",LOOKUP(G22,{0,0.2,0.4,0.5,0.6,0.7,0.85,0.95},{"&lt;20%","20-40%","40-50%","50-60%","60-70%","70-85%","85-95%","&gt;=95%"}))</f>
        <v/>
      </c>
      <c r="K22" s="20">
        <f>IF(I22="","",LOOKUP(I22,{0,0.2,0.4,0.5,0.6,0.7,0.85,0.95},{"&lt;20%","20-40%","40-50%","50-60%","60-70%","70-85%","85-95%","&gt;=95%"}))</f>
        <v/>
      </c>
      <c r="L22" s="21">
        <f>IFERROR(AVERAGEIFS('Raw Data'!$S$2:$S$10000,'Raw Data'!$B$2:$B$10000,$A22,'Raw Data'!$A$2:$A$10000,$C$1),"")</f>
        <v/>
      </c>
      <c r="M22" s="21">
        <f>IFERROR(AVERAGEIFS('Raw Data'!$T$2:$T$10000,'Raw Data'!$B$2:$B$10000,$A22,'Raw Data'!$A$2:$A$10000,$C$1),"")</f>
        <v/>
      </c>
      <c r="N22" s="20">
        <f>IF(M22="","",IF(M22&lt;Settings!$B$8,"Critical",IF(M22&lt;Settings!$B$9,"Semi Critical","Non Critical")))</f>
        <v/>
      </c>
    </row>
    <row r="23" ht="15.75" customHeight="1" s="42">
      <c r="A23" s="20" t="inlineStr">
        <is>
          <t>BLR-Bannerghatta Network</t>
        </is>
      </c>
      <c r="B23" s="20">
        <f t="array" ref="B23">IFERROR(INDEX('Raw Data'!$N$2:$N$10000,MATCH($A23,'Raw Data'!$B$2:$B$10000,0)),"")</f>
        <v/>
      </c>
      <c r="C23" s="20">
        <f t="array" ref="C23">IFERROR(INDEX('Raw Data'!$E$2:$E$10000,MATCH($A23,'Raw Data'!$B$2:$B$10000,0)),"")</f>
        <v/>
      </c>
      <c r="D23" s="20">
        <f t="array" ref="D23">IFERROR(INDEX('Raw Data'!$Q$2:$Q$10000,MATCH($A23,'Raw Data'!$B$2:$B$10000,0)),"")</f>
        <v/>
      </c>
      <c r="E23" s="20">
        <f t="array" ref="E23">IFERROR(INDEX('Raw Data'!$O$2:$O$10000,MATCH($A23,'Raw Data'!$B$2:$B$10000,0)),"")</f>
        <v/>
      </c>
      <c r="F23" s="20">
        <f t="array" ref="F23">IFERROR(INDEX('Raw Data'!$P$2:$P$10000,MATCH($A23,'Raw Data'!$B$2:$B$10000,0)),"")</f>
        <v/>
      </c>
      <c r="G23" s="21">
        <f>IFERROR(AVERAGEIFS('Raw Data'!$G$2:$G$10000,'Raw Data'!$B$2:$B$10000,$A23,'Raw Data'!$A$2:$A$10000,$C$1),"")</f>
        <v/>
      </c>
      <c r="H23" s="21">
        <f>IFERROR(AVERAGEIFS('Raw Data'!$H$2:$H$10000,'Raw Data'!$B$2:$B$10000,$A23,'Raw Data'!$A$2:$A$10000,$C$1),"")</f>
        <v/>
      </c>
      <c r="I23" s="21">
        <f>IFERROR(AVERAGEIFS('Raw Data'!$L$2:$L$10000,'Raw Data'!$B$2:$B$10000,$A23,'Raw Data'!$A$2:$A$10000,$C$1),"")</f>
        <v/>
      </c>
      <c r="J23" s="20">
        <f>IF(G23="","",LOOKUP(G23,{0,0.2,0.4,0.5,0.6,0.7,0.85,0.95},{"&lt;20%","20-40%","40-50%","50-60%","60-70%","70-85%","85-95%","&gt;=95%"}))</f>
        <v/>
      </c>
      <c r="K23" s="20">
        <f>IF(I23="","",LOOKUP(I23,{0,0.2,0.4,0.5,0.6,0.7,0.85,0.95},{"&lt;20%","20-40%","40-50%","50-60%","60-70%","70-85%","85-95%","&gt;=95%"}))</f>
        <v/>
      </c>
      <c r="L23" s="21">
        <f>IFERROR(AVERAGEIFS('Raw Data'!$S$2:$S$10000,'Raw Data'!$B$2:$B$10000,$A23,'Raw Data'!$A$2:$A$10000,$C$1),"")</f>
        <v/>
      </c>
      <c r="M23" s="21">
        <f>IFERROR(AVERAGEIFS('Raw Data'!$T$2:$T$10000,'Raw Data'!$B$2:$B$10000,$A23,'Raw Data'!$A$2:$A$10000,$C$1),"")</f>
        <v/>
      </c>
      <c r="N23" s="20">
        <f>IF(M23="","",IF(M23&lt;Settings!$B$8,"Critical",IF(M23&lt;Settings!$B$9,"Semi Critical","Non Critical")))</f>
        <v/>
      </c>
    </row>
    <row r="24" ht="15.75" customHeight="1" s="42">
      <c r="A24" s="20" t="inlineStr">
        <is>
          <t>BLR-Bannerghatta Network 2</t>
        </is>
      </c>
      <c r="B24" s="20">
        <f t="array" ref="B24">IFERROR(INDEX('Raw Data'!$N$2:$N$10000,MATCH($A24,'Raw Data'!$B$2:$B$10000,0)),"")</f>
        <v/>
      </c>
      <c r="C24" s="20">
        <f t="array" ref="C24">IFERROR(INDEX('Raw Data'!$E$2:$E$10000,MATCH($A24,'Raw Data'!$B$2:$B$10000,0)),"")</f>
        <v/>
      </c>
      <c r="D24" s="20">
        <f t="array" ref="D24">IFERROR(INDEX('Raw Data'!$Q$2:$Q$10000,MATCH($A24,'Raw Data'!$B$2:$B$10000,0)),"")</f>
        <v/>
      </c>
      <c r="E24" s="20">
        <f t="array" ref="E24">IFERROR(INDEX('Raw Data'!$O$2:$O$10000,MATCH($A24,'Raw Data'!$B$2:$B$10000,0)),"")</f>
        <v/>
      </c>
      <c r="F24" s="20">
        <f t="array" ref="F24">IFERROR(INDEX('Raw Data'!$P$2:$P$10000,MATCH($A24,'Raw Data'!$B$2:$B$10000,0)),"")</f>
        <v/>
      </c>
      <c r="G24" s="21">
        <f>IFERROR(AVERAGEIFS('Raw Data'!$G$2:$G$10000,'Raw Data'!$B$2:$B$10000,$A24,'Raw Data'!$A$2:$A$10000,$C$1),"")</f>
        <v/>
      </c>
      <c r="H24" s="21">
        <f>IFERROR(AVERAGEIFS('Raw Data'!$H$2:$H$10000,'Raw Data'!$B$2:$B$10000,$A24,'Raw Data'!$A$2:$A$10000,$C$1),"")</f>
        <v/>
      </c>
      <c r="I24" s="21">
        <f>IFERROR(AVERAGEIFS('Raw Data'!$L$2:$L$10000,'Raw Data'!$B$2:$B$10000,$A24,'Raw Data'!$A$2:$A$10000,$C$1),"")</f>
        <v/>
      </c>
      <c r="J24" s="20">
        <f>IF(G24="","",LOOKUP(G24,{0,0.2,0.4,0.5,0.6,0.7,0.85,0.95},{"&lt;20%","20-40%","40-50%","50-60%","60-70%","70-85%","85-95%","&gt;=95%"}))</f>
        <v/>
      </c>
      <c r="K24" s="20">
        <f>IF(I24="","",LOOKUP(I24,{0,0.2,0.4,0.5,0.6,0.7,0.85,0.95},{"&lt;20%","20-40%","40-50%","50-60%","60-70%","70-85%","85-95%","&gt;=95%"}))</f>
        <v/>
      </c>
      <c r="L24" s="21">
        <f>IFERROR(AVERAGEIFS('Raw Data'!$S$2:$S$10000,'Raw Data'!$B$2:$B$10000,$A24,'Raw Data'!$A$2:$A$10000,$C$1),"")</f>
        <v/>
      </c>
      <c r="M24" s="21">
        <f>IFERROR(AVERAGEIFS('Raw Data'!$T$2:$T$10000,'Raw Data'!$B$2:$B$10000,$A24,'Raw Data'!$A$2:$A$10000,$C$1),"")</f>
        <v/>
      </c>
      <c r="N24" s="20">
        <f>IF(M24="","",IF(M24&lt;Settings!$B$8,"Critical",IF(M24&lt;Settings!$B$9,"Semi Critical","Non Critical")))</f>
        <v/>
      </c>
    </row>
    <row r="25" ht="15.75" customHeight="1" s="42">
      <c r="A25" s="20" t="inlineStr">
        <is>
          <t>BLR-Bannerghatta SS</t>
        </is>
      </c>
      <c r="B25" s="20">
        <f t="array" ref="B25">IFERROR(INDEX('Raw Data'!$N$2:$N$10000,MATCH($A25,'Raw Data'!$B$2:$B$10000,0)),"")</f>
        <v/>
      </c>
      <c r="C25" s="20">
        <f t="array" ref="C25">IFERROR(INDEX('Raw Data'!$E$2:$E$10000,MATCH($A25,'Raw Data'!$B$2:$B$10000,0)),"")</f>
        <v/>
      </c>
      <c r="D25" s="20">
        <f t="array" ref="D25">IFERROR(INDEX('Raw Data'!$Q$2:$Q$10000,MATCH($A25,'Raw Data'!$B$2:$B$10000,0)),"")</f>
        <v/>
      </c>
      <c r="E25" s="20">
        <f t="array" ref="E25">IFERROR(INDEX('Raw Data'!$O$2:$O$10000,MATCH($A25,'Raw Data'!$B$2:$B$10000,0)),"")</f>
        <v/>
      </c>
      <c r="F25" s="20">
        <f t="array" ref="F25">IFERROR(INDEX('Raw Data'!$P$2:$P$10000,MATCH($A25,'Raw Data'!$B$2:$B$10000,0)),"")</f>
        <v/>
      </c>
      <c r="G25" s="21">
        <f>IFERROR(AVERAGEIFS('Raw Data'!$G$2:$G$10000,'Raw Data'!$B$2:$B$10000,$A25,'Raw Data'!$A$2:$A$10000,$C$1),"")</f>
        <v/>
      </c>
      <c r="H25" s="21">
        <f>IFERROR(AVERAGEIFS('Raw Data'!$H$2:$H$10000,'Raw Data'!$B$2:$B$10000,$A25,'Raw Data'!$A$2:$A$10000,$C$1),"")</f>
        <v/>
      </c>
      <c r="I25" s="21">
        <f>IFERROR(AVERAGEIFS('Raw Data'!$L$2:$L$10000,'Raw Data'!$B$2:$B$10000,$A25,'Raw Data'!$A$2:$A$10000,$C$1),"")</f>
        <v/>
      </c>
      <c r="J25" s="20">
        <f>IF(G25="","",LOOKUP(G25,{0,0.2,0.4,0.5,0.6,0.7,0.85,0.95},{"&lt;20%","20-40%","40-50%","50-60%","60-70%","70-85%","85-95%","&gt;=95%"}))</f>
        <v/>
      </c>
      <c r="K25" s="20">
        <f>IF(I25="","",LOOKUP(I25,{0,0.2,0.4,0.5,0.6,0.7,0.85,0.95},{"&lt;20%","20-40%","40-50%","50-60%","60-70%","70-85%","85-95%","&gt;=95%"}))</f>
        <v/>
      </c>
      <c r="L25" s="21">
        <f>IFERROR(AVERAGEIFS('Raw Data'!$S$2:$S$10000,'Raw Data'!$B$2:$B$10000,$A25,'Raw Data'!$A$2:$A$10000,$C$1),"")</f>
        <v/>
      </c>
      <c r="M25" s="21">
        <f>IFERROR(AVERAGEIFS('Raw Data'!$T$2:$T$10000,'Raw Data'!$B$2:$B$10000,$A25,'Raw Data'!$A$2:$A$10000,$C$1),"")</f>
        <v/>
      </c>
      <c r="N25" s="20">
        <f>IF(M25="","",IF(M25&lt;Settings!$B$8,"Critical",IF(M25&lt;Settings!$B$9,"Semi Critical","Non Critical")))</f>
        <v/>
      </c>
    </row>
    <row r="26" ht="15.75" customHeight="1" s="42">
      <c r="A26" s="20" t="inlineStr">
        <is>
          <t>BLR-BASAVANAPURA</t>
        </is>
      </c>
      <c r="B26" s="20">
        <f t="array" ref="B26">IFERROR(INDEX('Raw Data'!$N$2:$N$10000,MATCH($A26,'Raw Data'!$B$2:$B$10000,0)),"")</f>
        <v/>
      </c>
      <c r="C26" s="20">
        <f t="array" ref="C26">IFERROR(INDEX('Raw Data'!$E$2:$E$10000,MATCH($A26,'Raw Data'!$B$2:$B$10000,0)),"")</f>
        <v/>
      </c>
      <c r="D26" s="20">
        <f t="array" ref="D26">IFERROR(INDEX('Raw Data'!$Q$2:$Q$10000,MATCH($A26,'Raw Data'!$B$2:$B$10000,0)),"")</f>
        <v/>
      </c>
      <c r="E26" s="20">
        <f t="array" ref="E26">IFERROR(INDEX('Raw Data'!$O$2:$O$10000,MATCH($A26,'Raw Data'!$B$2:$B$10000,0)),"")</f>
        <v/>
      </c>
      <c r="F26" s="20">
        <f t="array" ref="F26">IFERROR(INDEX('Raw Data'!$P$2:$P$10000,MATCH($A26,'Raw Data'!$B$2:$B$10000,0)),"")</f>
        <v/>
      </c>
      <c r="G26" s="21">
        <f>IFERROR(AVERAGEIFS('Raw Data'!$G$2:$G$10000,'Raw Data'!$B$2:$B$10000,$A26,'Raw Data'!$A$2:$A$10000,$C$1),"")</f>
        <v/>
      </c>
      <c r="H26" s="21">
        <f>IFERROR(AVERAGEIFS('Raw Data'!$H$2:$H$10000,'Raw Data'!$B$2:$B$10000,$A26,'Raw Data'!$A$2:$A$10000,$C$1),"")</f>
        <v/>
      </c>
      <c r="I26" s="21">
        <f>IFERROR(AVERAGEIFS('Raw Data'!$L$2:$L$10000,'Raw Data'!$B$2:$B$10000,$A26,'Raw Data'!$A$2:$A$10000,$C$1),"")</f>
        <v/>
      </c>
      <c r="J26" s="20">
        <f>IF(G26="","",LOOKUP(G26,{0,0.2,0.4,0.5,0.6,0.7,0.85,0.95},{"&lt;20%","20-40%","40-50%","50-60%","60-70%","70-85%","85-95%","&gt;=95%"}))</f>
        <v/>
      </c>
      <c r="K26" s="20">
        <f>IF(I26="","",LOOKUP(I26,{0,0.2,0.4,0.5,0.6,0.7,0.85,0.95},{"&lt;20%","20-40%","40-50%","50-60%","60-70%","70-85%","85-95%","&gt;=95%"}))</f>
        <v/>
      </c>
      <c r="L26" s="21">
        <f>IFERROR(AVERAGEIFS('Raw Data'!$S$2:$S$10000,'Raw Data'!$B$2:$B$10000,$A26,'Raw Data'!$A$2:$A$10000,$C$1),"")</f>
        <v/>
      </c>
      <c r="M26" s="21">
        <f>IFERROR(AVERAGEIFS('Raw Data'!$T$2:$T$10000,'Raw Data'!$B$2:$B$10000,$A26,'Raw Data'!$A$2:$A$10000,$C$1),"")</f>
        <v/>
      </c>
      <c r="N26" s="20">
        <f>IF(M26="","",IF(M26&lt;Settings!$B$8,"Critical",IF(M26&lt;Settings!$B$9,"Semi Critical","Non Critical")))</f>
        <v/>
      </c>
    </row>
    <row r="27" ht="15.75" customHeight="1" s="42">
      <c r="A27" s="20" t="inlineStr">
        <is>
          <t>BLR-Basavanapura Network</t>
        </is>
      </c>
      <c r="B27" s="20">
        <f t="array" ref="B27">IFERROR(INDEX('Raw Data'!$N$2:$N$10000,MATCH($A27,'Raw Data'!$B$2:$B$10000,0)),"")</f>
        <v/>
      </c>
      <c r="C27" s="20">
        <f t="array" ref="C27">IFERROR(INDEX('Raw Data'!$E$2:$E$10000,MATCH($A27,'Raw Data'!$B$2:$B$10000,0)),"")</f>
        <v/>
      </c>
      <c r="D27" s="20">
        <f t="array" ref="D27">IFERROR(INDEX('Raw Data'!$Q$2:$Q$10000,MATCH($A27,'Raw Data'!$B$2:$B$10000,0)),"")</f>
        <v/>
      </c>
      <c r="E27" s="20">
        <f t="array" ref="E27">IFERROR(INDEX('Raw Data'!$O$2:$O$10000,MATCH($A27,'Raw Data'!$B$2:$B$10000,0)),"")</f>
        <v/>
      </c>
      <c r="F27" s="20">
        <f t="array" ref="F27">IFERROR(INDEX('Raw Data'!$P$2:$P$10000,MATCH($A27,'Raw Data'!$B$2:$B$10000,0)),"")</f>
        <v/>
      </c>
      <c r="G27" s="21">
        <f>IFERROR(AVERAGEIFS('Raw Data'!$G$2:$G$10000,'Raw Data'!$B$2:$B$10000,$A27,'Raw Data'!$A$2:$A$10000,$C$1),"")</f>
        <v/>
      </c>
      <c r="H27" s="21">
        <f>IFERROR(AVERAGEIFS('Raw Data'!$H$2:$H$10000,'Raw Data'!$B$2:$B$10000,$A27,'Raw Data'!$A$2:$A$10000,$C$1),"")</f>
        <v/>
      </c>
      <c r="I27" s="21">
        <f>IFERROR(AVERAGEIFS('Raw Data'!$L$2:$L$10000,'Raw Data'!$B$2:$B$10000,$A27,'Raw Data'!$A$2:$A$10000,$C$1),"")</f>
        <v/>
      </c>
      <c r="J27" s="20">
        <f>IF(G27="","",LOOKUP(G27,{0,0.2,0.4,0.5,0.6,0.7,0.85,0.95},{"&lt;20%","20-40%","40-50%","50-60%","60-70%","70-85%","85-95%","&gt;=95%"}))</f>
        <v/>
      </c>
      <c r="K27" s="20">
        <f>IF(I27="","",LOOKUP(I27,{0,0.2,0.4,0.5,0.6,0.7,0.85,0.95},{"&lt;20%","20-40%","40-50%","50-60%","60-70%","70-85%","85-95%","&gt;=95%"}))</f>
        <v/>
      </c>
      <c r="L27" s="21">
        <f>IFERROR(AVERAGEIFS('Raw Data'!$S$2:$S$10000,'Raw Data'!$B$2:$B$10000,$A27,'Raw Data'!$A$2:$A$10000,$C$1),"")</f>
        <v/>
      </c>
      <c r="M27" s="21">
        <f>IFERROR(AVERAGEIFS('Raw Data'!$T$2:$T$10000,'Raw Data'!$B$2:$B$10000,$A27,'Raw Data'!$A$2:$A$10000,$C$1),"")</f>
        <v/>
      </c>
      <c r="N27" s="20">
        <f>IF(M27="","",IF(M27&lt;Settings!$B$8,"Critical",IF(M27&lt;Settings!$B$9,"Semi Critical","Non Critical")))</f>
        <v/>
      </c>
    </row>
    <row r="28" ht="15.75" customHeight="1" s="42">
      <c r="A28" s="20" t="inlineStr">
        <is>
          <t>BLR-BASAVANAPURA NETWORK 2</t>
        </is>
      </c>
      <c r="B28" s="20">
        <f t="array" ref="B28">IFERROR(INDEX('Raw Data'!$N$2:$N$10000,MATCH($A28,'Raw Data'!$B$2:$B$10000,0)),"")</f>
        <v/>
      </c>
      <c r="C28" s="20">
        <f t="array" ref="C28">IFERROR(INDEX('Raw Data'!$E$2:$E$10000,MATCH($A28,'Raw Data'!$B$2:$B$10000,0)),"")</f>
        <v/>
      </c>
      <c r="D28" s="20">
        <f t="array" ref="D28">IFERROR(INDEX('Raw Data'!$Q$2:$Q$10000,MATCH($A28,'Raw Data'!$B$2:$B$10000,0)),"")</f>
        <v/>
      </c>
      <c r="E28" s="20">
        <f t="array" ref="E28">IFERROR(INDEX('Raw Data'!$O$2:$O$10000,MATCH($A28,'Raw Data'!$B$2:$B$10000,0)),"")</f>
        <v/>
      </c>
      <c r="F28" s="20">
        <f t="array" ref="F28">IFERROR(INDEX('Raw Data'!$P$2:$P$10000,MATCH($A28,'Raw Data'!$B$2:$B$10000,0)),"")</f>
        <v/>
      </c>
      <c r="G28" s="21">
        <f>IFERROR(AVERAGEIFS('Raw Data'!$G$2:$G$10000,'Raw Data'!$B$2:$B$10000,$A28,'Raw Data'!$A$2:$A$10000,$C$1),"")</f>
        <v/>
      </c>
      <c r="H28" s="21">
        <f>IFERROR(AVERAGEIFS('Raw Data'!$H$2:$H$10000,'Raw Data'!$B$2:$B$10000,$A28,'Raw Data'!$A$2:$A$10000,$C$1),"")</f>
        <v/>
      </c>
      <c r="I28" s="21">
        <f>IFERROR(AVERAGEIFS('Raw Data'!$L$2:$L$10000,'Raw Data'!$B$2:$B$10000,$A28,'Raw Data'!$A$2:$A$10000,$C$1),"")</f>
        <v/>
      </c>
      <c r="J28" s="20">
        <f>IF(G28="","",LOOKUP(G28,{0,0.2,0.4,0.5,0.6,0.7,0.85,0.95},{"&lt;20%","20-40%","40-50%","50-60%","60-70%","70-85%","85-95%","&gt;=95%"}))</f>
        <v/>
      </c>
      <c r="K28" s="20">
        <f>IF(I28="","",LOOKUP(I28,{0,0.2,0.4,0.5,0.6,0.7,0.85,0.95},{"&lt;20%","20-40%","40-50%","50-60%","60-70%","70-85%","85-95%","&gt;=95%"}))</f>
        <v/>
      </c>
      <c r="L28" s="21">
        <f>IFERROR(AVERAGEIFS('Raw Data'!$S$2:$S$10000,'Raw Data'!$B$2:$B$10000,$A28,'Raw Data'!$A$2:$A$10000,$C$1),"")</f>
        <v/>
      </c>
      <c r="M28" s="21">
        <f>IFERROR(AVERAGEIFS('Raw Data'!$T$2:$T$10000,'Raw Data'!$B$2:$B$10000,$A28,'Raw Data'!$A$2:$A$10000,$C$1),"")</f>
        <v/>
      </c>
      <c r="N28" s="20">
        <f>IF(M28="","",IF(M28&lt;Settings!$B$8,"Critical",IF(M28&lt;Settings!$B$9,"Semi Critical","Non Critical")))</f>
        <v/>
      </c>
    </row>
    <row r="29" ht="15.75" customHeight="1" s="42">
      <c r="A29" s="20" t="inlineStr">
        <is>
          <t>BLR-BASAVANAPURA SS</t>
        </is>
      </c>
      <c r="B29" s="20">
        <f t="array" ref="B29">IFERROR(INDEX('Raw Data'!$N$2:$N$10000,MATCH($A29,'Raw Data'!$B$2:$B$10000,0)),"")</f>
        <v/>
      </c>
      <c r="C29" s="20">
        <f t="array" ref="C29">IFERROR(INDEX('Raw Data'!$E$2:$E$10000,MATCH($A29,'Raw Data'!$B$2:$B$10000,0)),"")</f>
        <v/>
      </c>
      <c r="D29" s="20">
        <f t="array" ref="D29">IFERROR(INDEX('Raw Data'!$Q$2:$Q$10000,MATCH($A29,'Raw Data'!$B$2:$B$10000,0)),"")</f>
        <v/>
      </c>
      <c r="E29" s="20">
        <f t="array" ref="E29">IFERROR(INDEX('Raw Data'!$O$2:$O$10000,MATCH($A29,'Raw Data'!$B$2:$B$10000,0)),"")</f>
        <v/>
      </c>
      <c r="F29" s="20">
        <f t="array" ref="F29">IFERROR(INDEX('Raw Data'!$P$2:$P$10000,MATCH($A29,'Raw Data'!$B$2:$B$10000,0)),"")</f>
        <v/>
      </c>
      <c r="G29" s="21">
        <f>IFERROR(AVERAGEIFS('Raw Data'!$G$2:$G$10000,'Raw Data'!$B$2:$B$10000,$A29,'Raw Data'!$A$2:$A$10000,$C$1),"")</f>
        <v/>
      </c>
      <c r="H29" s="21">
        <f>IFERROR(AVERAGEIFS('Raw Data'!$H$2:$H$10000,'Raw Data'!$B$2:$B$10000,$A29,'Raw Data'!$A$2:$A$10000,$C$1),"")</f>
        <v/>
      </c>
      <c r="I29" s="21">
        <f>IFERROR(AVERAGEIFS('Raw Data'!$L$2:$L$10000,'Raw Data'!$B$2:$B$10000,$A29,'Raw Data'!$A$2:$A$10000,$C$1),"")</f>
        <v/>
      </c>
      <c r="J29" s="20">
        <f>IF(G29="","",LOOKUP(G29,{0,0.2,0.4,0.5,0.6,0.7,0.85,0.95},{"&lt;20%","20-40%","40-50%","50-60%","60-70%","70-85%","85-95%","&gt;=95%"}))</f>
        <v/>
      </c>
      <c r="K29" s="20">
        <f>IF(I29="","",LOOKUP(I29,{0,0.2,0.4,0.5,0.6,0.7,0.85,0.95},{"&lt;20%","20-40%","40-50%","50-60%","60-70%","70-85%","85-95%","&gt;=95%"}))</f>
        <v/>
      </c>
      <c r="L29" s="21">
        <f>IFERROR(AVERAGEIFS('Raw Data'!$S$2:$S$10000,'Raw Data'!$B$2:$B$10000,$A29,'Raw Data'!$A$2:$A$10000,$C$1),"")</f>
        <v/>
      </c>
      <c r="M29" s="21">
        <f>IFERROR(AVERAGEIFS('Raw Data'!$T$2:$T$10000,'Raw Data'!$B$2:$B$10000,$A29,'Raw Data'!$A$2:$A$10000,$C$1),"")</f>
        <v/>
      </c>
      <c r="N29" s="20">
        <f>IF(M29="","",IF(M29&lt;Settings!$B$8,"Critical",IF(M29&lt;Settings!$B$9,"Semi Critical","Non Critical")))</f>
        <v/>
      </c>
    </row>
    <row r="30" ht="15.75" customHeight="1" s="42">
      <c r="A30" s="20" t="inlineStr">
        <is>
          <t>BLR-Belathur</t>
        </is>
      </c>
      <c r="B30" s="20">
        <f t="array" ref="B30">IFERROR(INDEX('Raw Data'!$N$2:$N$10000,MATCH($A30,'Raw Data'!$B$2:$B$10000,0)),"")</f>
        <v/>
      </c>
      <c r="C30" s="20">
        <f t="array" ref="C30">IFERROR(INDEX('Raw Data'!$E$2:$E$10000,MATCH($A30,'Raw Data'!$B$2:$B$10000,0)),"")</f>
        <v/>
      </c>
      <c r="D30" s="20">
        <f t="array" ref="D30">IFERROR(INDEX('Raw Data'!$Q$2:$Q$10000,MATCH($A30,'Raw Data'!$B$2:$B$10000,0)),"")</f>
        <v/>
      </c>
      <c r="E30" s="20">
        <f t="array" ref="E30">IFERROR(INDEX('Raw Data'!$O$2:$O$10000,MATCH($A30,'Raw Data'!$B$2:$B$10000,0)),"")</f>
        <v/>
      </c>
      <c r="F30" s="20">
        <f t="array" ref="F30">IFERROR(INDEX('Raw Data'!$P$2:$P$10000,MATCH($A30,'Raw Data'!$B$2:$B$10000,0)),"")</f>
        <v/>
      </c>
      <c r="G30" s="21">
        <f>IFERROR(AVERAGEIFS('Raw Data'!$G$2:$G$10000,'Raw Data'!$B$2:$B$10000,$A30,'Raw Data'!$A$2:$A$10000,$C$1),"")</f>
        <v/>
      </c>
      <c r="H30" s="21">
        <f>IFERROR(AVERAGEIFS('Raw Data'!$H$2:$H$10000,'Raw Data'!$B$2:$B$10000,$A30,'Raw Data'!$A$2:$A$10000,$C$1),"")</f>
        <v/>
      </c>
      <c r="I30" s="21">
        <f>IFERROR(AVERAGEIFS('Raw Data'!$L$2:$L$10000,'Raw Data'!$B$2:$B$10000,$A30,'Raw Data'!$A$2:$A$10000,$C$1),"")</f>
        <v/>
      </c>
      <c r="J30" s="20">
        <f>IF(G30="","",LOOKUP(G30,{0,0.2,0.4,0.5,0.6,0.7,0.85,0.95},{"&lt;20%","20-40%","40-50%","50-60%","60-70%","70-85%","85-95%","&gt;=95%"}))</f>
        <v/>
      </c>
      <c r="K30" s="20">
        <f>IF(I30="","",LOOKUP(I30,{0,0.2,0.4,0.5,0.6,0.7,0.85,0.95},{"&lt;20%","20-40%","40-50%","50-60%","60-70%","70-85%","85-95%","&gt;=95%"}))</f>
        <v/>
      </c>
      <c r="L30" s="21">
        <f>IFERROR(AVERAGEIFS('Raw Data'!$S$2:$S$10000,'Raw Data'!$B$2:$B$10000,$A30,'Raw Data'!$A$2:$A$10000,$C$1),"")</f>
        <v/>
      </c>
      <c r="M30" s="21">
        <f>IFERROR(AVERAGEIFS('Raw Data'!$T$2:$T$10000,'Raw Data'!$B$2:$B$10000,$A30,'Raw Data'!$A$2:$A$10000,$C$1),"")</f>
        <v/>
      </c>
      <c r="N30" s="20">
        <f>IF(M30="","",IF(M30&lt;Settings!$B$8,"Critical",IF(M30&lt;Settings!$B$9,"Semi Critical","Non Critical")))</f>
        <v/>
      </c>
    </row>
    <row r="31" ht="15.75" customHeight="1" s="42">
      <c r="A31" s="20" t="inlineStr">
        <is>
          <t>BLR-BELLANDUR - 2</t>
        </is>
      </c>
      <c r="B31" s="20">
        <f t="array" ref="B31">IFERROR(INDEX('Raw Data'!$N$2:$N$10000,MATCH($A31,'Raw Data'!$B$2:$B$10000,0)),"")</f>
        <v/>
      </c>
      <c r="C31" s="20">
        <f t="array" ref="C31">IFERROR(INDEX('Raw Data'!$E$2:$E$10000,MATCH($A31,'Raw Data'!$B$2:$B$10000,0)),"")</f>
        <v/>
      </c>
      <c r="D31" s="20">
        <f t="array" ref="D31">IFERROR(INDEX('Raw Data'!$Q$2:$Q$10000,MATCH($A31,'Raw Data'!$B$2:$B$10000,0)),"")</f>
        <v/>
      </c>
      <c r="E31" s="20">
        <f t="array" ref="E31">IFERROR(INDEX('Raw Data'!$O$2:$O$10000,MATCH($A31,'Raw Data'!$B$2:$B$10000,0)),"")</f>
        <v/>
      </c>
      <c r="F31" s="20">
        <f t="array" ref="F31">IFERROR(INDEX('Raw Data'!$P$2:$P$10000,MATCH($A31,'Raw Data'!$B$2:$B$10000,0)),"")</f>
        <v/>
      </c>
      <c r="G31" s="21">
        <f>IFERROR(AVERAGEIFS('Raw Data'!$G$2:$G$10000,'Raw Data'!$B$2:$B$10000,$A31,'Raw Data'!$A$2:$A$10000,$C$1),"")</f>
        <v/>
      </c>
      <c r="H31" s="21">
        <f>IFERROR(AVERAGEIFS('Raw Data'!$H$2:$H$10000,'Raw Data'!$B$2:$B$10000,$A31,'Raw Data'!$A$2:$A$10000,$C$1),"")</f>
        <v/>
      </c>
      <c r="I31" s="21">
        <f>IFERROR(AVERAGEIFS('Raw Data'!$L$2:$L$10000,'Raw Data'!$B$2:$B$10000,$A31,'Raw Data'!$A$2:$A$10000,$C$1),"")</f>
        <v/>
      </c>
      <c r="J31" s="20">
        <f>IF(G31="","",LOOKUP(G31,{0,0.2,0.4,0.5,0.6,0.7,0.85,0.95},{"&lt;20%","20-40%","40-50%","50-60%","60-70%","70-85%","85-95%","&gt;=95%"}))</f>
        <v/>
      </c>
      <c r="K31" s="20">
        <f>IF(I31="","",LOOKUP(I31,{0,0.2,0.4,0.5,0.6,0.7,0.85,0.95},{"&lt;20%","20-40%","40-50%","50-60%","60-70%","70-85%","85-95%","&gt;=95%"}))</f>
        <v/>
      </c>
      <c r="L31" s="21">
        <f>IFERROR(AVERAGEIFS('Raw Data'!$S$2:$S$10000,'Raw Data'!$B$2:$B$10000,$A31,'Raw Data'!$A$2:$A$10000,$C$1),"")</f>
        <v/>
      </c>
      <c r="M31" s="21">
        <f>IFERROR(AVERAGEIFS('Raw Data'!$T$2:$T$10000,'Raw Data'!$B$2:$B$10000,$A31,'Raw Data'!$A$2:$A$10000,$C$1),"")</f>
        <v/>
      </c>
      <c r="N31" s="20">
        <f>IF(M31="","",IF(M31&lt;Settings!$B$8,"Critical",IF(M31&lt;Settings!$B$9,"Semi Critical","Non Critical")))</f>
        <v/>
      </c>
    </row>
    <row r="32" ht="15.75" customHeight="1" s="42">
      <c r="A32" s="20" t="inlineStr">
        <is>
          <t>BLR-Bellandur 6</t>
        </is>
      </c>
      <c r="B32" s="20">
        <f t="array" ref="B32">IFERROR(INDEX('Raw Data'!$N$2:$N$10000,MATCH($A32,'Raw Data'!$B$2:$B$10000,0)),"")</f>
        <v/>
      </c>
      <c r="C32" s="20">
        <f t="array" ref="C32">IFERROR(INDEX('Raw Data'!$E$2:$E$10000,MATCH($A32,'Raw Data'!$B$2:$B$10000,0)),"")</f>
        <v/>
      </c>
      <c r="D32" s="20">
        <f t="array" ref="D32">IFERROR(INDEX('Raw Data'!$Q$2:$Q$10000,MATCH($A32,'Raw Data'!$B$2:$B$10000,0)),"")</f>
        <v/>
      </c>
      <c r="E32" s="20">
        <f t="array" ref="E32">IFERROR(INDEX('Raw Data'!$O$2:$O$10000,MATCH($A32,'Raw Data'!$B$2:$B$10000,0)),"")</f>
        <v/>
      </c>
      <c r="F32" s="20">
        <f t="array" ref="F32">IFERROR(INDEX('Raw Data'!$P$2:$P$10000,MATCH($A32,'Raw Data'!$B$2:$B$10000,0)),"")</f>
        <v/>
      </c>
      <c r="G32" s="21">
        <f>IFERROR(AVERAGEIFS('Raw Data'!$G$2:$G$10000,'Raw Data'!$B$2:$B$10000,$A32,'Raw Data'!$A$2:$A$10000,$C$1),"")</f>
        <v/>
      </c>
      <c r="H32" s="21">
        <f>IFERROR(AVERAGEIFS('Raw Data'!$H$2:$H$10000,'Raw Data'!$B$2:$B$10000,$A32,'Raw Data'!$A$2:$A$10000,$C$1),"")</f>
        <v/>
      </c>
      <c r="I32" s="21">
        <f>IFERROR(AVERAGEIFS('Raw Data'!$L$2:$L$10000,'Raw Data'!$B$2:$B$10000,$A32,'Raw Data'!$A$2:$A$10000,$C$1),"")</f>
        <v/>
      </c>
      <c r="J32" s="20">
        <f>IF(G32="","",LOOKUP(G32,{0,0.2,0.4,0.5,0.6,0.7,0.85,0.95},{"&lt;20%","20-40%","40-50%","50-60%","60-70%","70-85%","85-95%","&gt;=95%"}))</f>
        <v/>
      </c>
      <c r="K32" s="20">
        <f>IF(I32="","",LOOKUP(I32,{0,0.2,0.4,0.5,0.6,0.7,0.85,0.95},{"&lt;20%","20-40%","40-50%","50-60%","60-70%","70-85%","85-95%","&gt;=95%"}))</f>
        <v/>
      </c>
      <c r="L32" s="21">
        <f>IFERROR(AVERAGEIFS('Raw Data'!$S$2:$S$10000,'Raw Data'!$B$2:$B$10000,$A32,'Raw Data'!$A$2:$A$10000,$C$1),"")</f>
        <v/>
      </c>
      <c r="M32" s="21">
        <f>IFERROR(AVERAGEIFS('Raw Data'!$T$2:$T$10000,'Raw Data'!$B$2:$B$10000,$A32,'Raw Data'!$A$2:$A$10000,$C$1),"")</f>
        <v/>
      </c>
      <c r="N32" s="20">
        <f>IF(M32="","",IF(M32&lt;Settings!$B$8,"Critical",IF(M32&lt;Settings!$B$9,"Semi Critical","Non Critical")))</f>
        <v/>
      </c>
    </row>
    <row r="33" ht="15.75" customHeight="1" s="42">
      <c r="A33" s="20" t="inlineStr">
        <is>
          <t>BLR-Bellandur new</t>
        </is>
      </c>
      <c r="B33" s="20">
        <f t="array" ref="B33">IFERROR(INDEX('Raw Data'!$N$2:$N$10000,MATCH($A33,'Raw Data'!$B$2:$B$10000,0)),"")</f>
        <v/>
      </c>
      <c r="C33" s="20">
        <f t="array" ref="C33">IFERROR(INDEX('Raw Data'!$E$2:$E$10000,MATCH($A33,'Raw Data'!$B$2:$B$10000,0)),"")</f>
        <v/>
      </c>
      <c r="D33" s="20">
        <f t="array" ref="D33">IFERROR(INDEX('Raw Data'!$Q$2:$Q$10000,MATCH($A33,'Raw Data'!$B$2:$B$10000,0)),"")</f>
        <v/>
      </c>
      <c r="E33" s="20">
        <f t="array" ref="E33">IFERROR(INDEX('Raw Data'!$O$2:$O$10000,MATCH($A33,'Raw Data'!$B$2:$B$10000,0)),"")</f>
        <v/>
      </c>
      <c r="F33" s="20">
        <f t="array" ref="F33">IFERROR(INDEX('Raw Data'!$P$2:$P$10000,MATCH($A33,'Raw Data'!$B$2:$B$10000,0)),"")</f>
        <v/>
      </c>
      <c r="G33" s="21">
        <f>IFERROR(AVERAGEIFS('Raw Data'!$G$2:$G$10000,'Raw Data'!$B$2:$B$10000,$A33,'Raw Data'!$A$2:$A$10000,$C$1),"")</f>
        <v/>
      </c>
      <c r="H33" s="21">
        <f>IFERROR(AVERAGEIFS('Raw Data'!$H$2:$H$10000,'Raw Data'!$B$2:$B$10000,$A33,'Raw Data'!$A$2:$A$10000,$C$1),"")</f>
        <v/>
      </c>
      <c r="I33" s="21">
        <f>IFERROR(AVERAGEIFS('Raw Data'!$L$2:$L$10000,'Raw Data'!$B$2:$B$10000,$A33,'Raw Data'!$A$2:$A$10000,$C$1),"")</f>
        <v/>
      </c>
      <c r="J33" s="20">
        <f>IF(G33="","",LOOKUP(G33,{0,0.2,0.4,0.5,0.6,0.7,0.85,0.95},{"&lt;20%","20-40%","40-50%","50-60%","60-70%","70-85%","85-95%","&gt;=95%"}))</f>
        <v/>
      </c>
      <c r="K33" s="20">
        <f>IF(I33="","",LOOKUP(I33,{0,0.2,0.4,0.5,0.6,0.7,0.85,0.95},{"&lt;20%","20-40%","40-50%","50-60%","60-70%","70-85%","85-95%","&gt;=95%"}))</f>
        <v/>
      </c>
      <c r="L33" s="21">
        <f>IFERROR(AVERAGEIFS('Raw Data'!$S$2:$S$10000,'Raw Data'!$B$2:$B$10000,$A33,'Raw Data'!$A$2:$A$10000,$C$1),"")</f>
        <v/>
      </c>
      <c r="M33" s="21">
        <f>IFERROR(AVERAGEIFS('Raw Data'!$T$2:$T$10000,'Raw Data'!$B$2:$B$10000,$A33,'Raw Data'!$A$2:$A$10000,$C$1),"")</f>
        <v/>
      </c>
      <c r="N33" s="20">
        <f>IF(M33="","",IF(M33&lt;Settings!$B$8,"Critical",IF(M33&lt;Settings!$B$9,"Semi Critical","Non Critical")))</f>
        <v/>
      </c>
    </row>
    <row r="34" ht="15.75" customHeight="1" s="42">
      <c r="A34" s="20" t="inlineStr">
        <is>
          <t>BLR-Bellandur SS</t>
        </is>
      </c>
      <c r="B34" s="20">
        <f t="array" ref="B34">IFERROR(INDEX('Raw Data'!$N$2:$N$10000,MATCH($A34,'Raw Data'!$B$2:$B$10000,0)),"")</f>
        <v/>
      </c>
      <c r="C34" s="20">
        <f t="array" ref="C34">IFERROR(INDEX('Raw Data'!$E$2:$E$10000,MATCH($A34,'Raw Data'!$B$2:$B$10000,0)),"")</f>
        <v/>
      </c>
      <c r="D34" s="20">
        <f t="array" ref="D34">IFERROR(INDEX('Raw Data'!$Q$2:$Q$10000,MATCH($A34,'Raw Data'!$B$2:$B$10000,0)),"")</f>
        <v/>
      </c>
      <c r="E34" s="20">
        <f t="array" ref="E34">IFERROR(INDEX('Raw Data'!$O$2:$O$10000,MATCH($A34,'Raw Data'!$B$2:$B$10000,0)),"")</f>
        <v/>
      </c>
      <c r="F34" s="20">
        <f t="array" ref="F34">IFERROR(INDEX('Raw Data'!$P$2:$P$10000,MATCH($A34,'Raw Data'!$B$2:$B$10000,0)),"")</f>
        <v/>
      </c>
      <c r="G34" s="21">
        <f>IFERROR(AVERAGEIFS('Raw Data'!$G$2:$G$10000,'Raw Data'!$B$2:$B$10000,$A34,'Raw Data'!$A$2:$A$10000,$C$1),"")</f>
        <v/>
      </c>
      <c r="H34" s="21">
        <f>IFERROR(AVERAGEIFS('Raw Data'!$H$2:$H$10000,'Raw Data'!$B$2:$B$10000,$A34,'Raw Data'!$A$2:$A$10000,$C$1),"")</f>
        <v/>
      </c>
      <c r="I34" s="21">
        <f>IFERROR(AVERAGEIFS('Raw Data'!$L$2:$L$10000,'Raw Data'!$B$2:$B$10000,$A34,'Raw Data'!$A$2:$A$10000,$C$1),"")</f>
        <v/>
      </c>
      <c r="J34" s="20">
        <f>IF(G34="","",LOOKUP(G34,{0,0.2,0.4,0.5,0.6,0.7,0.85,0.95},{"&lt;20%","20-40%","40-50%","50-60%","60-70%","70-85%","85-95%","&gt;=95%"}))</f>
        <v/>
      </c>
      <c r="K34" s="20">
        <f>IF(I34="","",LOOKUP(I34,{0,0.2,0.4,0.5,0.6,0.7,0.85,0.95},{"&lt;20%","20-40%","40-50%","50-60%","60-70%","70-85%","85-95%","&gt;=95%"}))</f>
        <v/>
      </c>
      <c r="L34" s="21">
        <f>IFERROR(AVERAGEIFS('Raw Data'!$S$2:$S$10000,'Raw Data'!$B$2:$B$10000,$A34,'Raw Data'!$A$2:$A$10000,$C$1),"")</f>
        <v/>
      </c>
      <c r="M34" s="21">
        <f>IFERROR(AVERAGEIFS('Raw Data'!$T$2:$T$10000,'Raw Data'!$B$2:$B$10000,$A34,'Raw Data'!$A$2:$A$10000,$C$1),"")</f>
        <v/>
      </c>
      <c r="N34" s="20">
        <f>IF(M34="","",IF(M34&lt;Settings!$B$8,"Critical",IF(M34&lt;Settings!$B$9,"Semi Critical","Non Critical")))</f>
        <v/>
      </c>
    </row>
    <row r="35" ht="15.75" customHeight="1" s="42">
      <c r="A35" s="20" t="inlineStr">
        <is>
          <t>BLR-Bellandur-3</t>
        </is>
      </c>
      <c r="B35" s="20">
        <f t="array" ref="B35">IFERROR(INDEX('Raw Data'!$N$2:$N$10000,MATCH($A35,'Raw Data'!$B$2:$B$10000,0)),"")</f>
        <v/>
      </c>
      <c r="C35" s="20">
        <f t="array" ref="C35">IFERROR(INDEX('Raw Data'!$E$2:$E$10000,MATCH($A35,'Raw Data'!$B$2:$B$10000,0)),"")</f>
        <v/>
      </c>
      <c r="D35" s="20">
        <f t="array" ref="D35">IFERROR(INDEX('Raw Data'!$Q$2:$Q$10000,MATCH($A35,'Raw Data'!$B$2:$B$10000,0)),"")</f>
        <v/>
      </c>
      <c r="E35" s="20">
        <f t="array" ref="E35">IFERROR(INDEX('Raw Data'!$O$2:$O$10000,MATCH($A35,'Raw Data'!$B$2:$B$10000,0)),"")</f>
        <v/>
      </c>
      <c r="F35" s="20">
        <f t="array" ref="F35">IFERROR(INDEX('Raw Data'!$P$2:$P$10000,MATCH($A35,'Raw Data'!$B$2:$B$10000,0)),"")</f>
        <v/>
      </c>
      <c r="G35" s="21">
        <f>IFERROR(AVERAGEIFS('Raw Data'!$G$2:$G$10000,'Raw Data'!$B$2:$B$10000,$A35,'Raw Data'!$A$2:$A$10000,$C$1),"")</f>
        <v/>
      </c>
      <c r="H35" s="21">
        <f>IFERROR(AVERAGEIFS('Raw Data'!$H$2:$H$10000,'Raw Data'!$B$2:$B$10000,$A35,'Raw Data'!$A$2:$A$10000,$C$1),"")</f>
        <v/>
      </c>
      <c r="I35" s="21">
        <f>IFERROR(AVERAGEIFS('Raw Data'!$L$2:$L$10000,'Raw Data'!$B$2:$B$10000,$A35,'Raw Data'!$A$2:$A$10000,$C$1),"")</f>
        <v/>
      </c>
      <c r="J35" s="20">
        <f>IF(G35="","",LOOKUP(G35,{0,0.2,0.4,0.5,0.6,0.7,0.85,0.95},{"&lt;20%","20-40%","40-50%","50-60%","60-70%","70-85%","85-95%","&gt;=95%"}))</f>
        <v/>
      </c>
      <c r="K35" s="20">
        <f>IF(I35="","",LOOKUP(I35,{0,0.2,0.4,0.5,0.6,0.7,0.85,0.95},{"&lt;20%","20-40%","40-50%","50-60%","60-70%","70-85%","85-95%","&gt;=95%"}))</f>
        <v/>
      </c>
      <c r="L35" s="21">
        <f>IFERROR(AVERAGEIFS('Raw Data'!$S$2:$S$10000,'Raw Data'!$B$2:$B$10000,$A35,'Raw Data'!$A$2:$A$10000,$C$1),"")</f>
        <v/>
      </c>
      <c r="M35" s="21">
        <f>IFERROR(AVERAGEIFS('Raw Data'!$T$2:$T$10000,'Raw Data'!$B$2:$B$10000,$A35,'Raw Data'!$A$2:$A$10000,$C$1),"")</f>
        <v/>
      </c>
      <c r="N35" s="20">
        <f>IF(M35="","",IF(M35&lt;Settings!$B$8,"Critical",IF(M35&lt;Settings!$B$9,"Semi Critical","Non Critical")))</f>
        <v/>
      </c>
    </row>
    <row r="36" ht="15.75" customHeight="1" s="42">
      <c r="A36" s="20" t="inlineStr">
        <is>
          <t>BLR-BELLANDUR-4</t>
        </is>
      </c>
      <c r="B36" s="20">
        <f t="array" ref="B36">IFERROR(INDEX('Raw Data'!$N$2:$N$10000,MATCH($A36,'Raw Data'!$B$2:$B$10000,0)),"")</f>
        <v/>
      </c>
      <c r="C36" s="20">
        <f t="array" ref="C36">IFERROR(INDEX('Raw Data'!$E$2:$E$10000,MATCH($A36,'Raw Data'!$B$2:$B$10000,0)),"")</f>
        <v/>
      </c>
      <c r="D36" s="20">
        <f t="array" ref="D36">IFERROR(INDEX('Raw Data'!$Q$2:$Q$10000,MATCH($A36,'Raw Data'!$B$2:$B$10000,0)),"")</f>
        <v/>
      </c>
      <c r="E36" s="20">
        <f t="array" ref="E36">IFERROR(INDEX('Raw Data'!$O$2:$O$10000,MATCH($A36,'Raw Data'!$B$2:$B$10000,0)),"")</f>
        <v/>
      </c>
      <c r="F36" s="20">
        <f t="array" ref="F36">IFERROR(INDEX('Raw Data'!$P$2:$P$10000,MATCH($A36,'Raw Data'!$B$2:$B$10000,0)),"")</f>
        <v/>
      </c>
      <c r="G36" s="21">
        <f>IFERROR(AVERAGEIFS('Raw Data'!$G$2:$G$10000,'Raw Data'!$B$2:$B$10000,$A36,'Raw Data'!$A$2:$A$10000,$C$1),"")</f>
        <v/>
      </c>
      <c r="H36" s="21">
        <f>IFERROR(AVERAGEIFS('Raw Data'!$H$2:$H$10000,'Raw Data'!$B$2:$B$10000,$A36,'Raw Data'!$A$2:$A$10000,$C$1),"")</f>
        <v/>
      </c>
      <c r="I36" s="21">
        <f>IFERROR(AVERAGEIFS('Raw Data'!$L$2:$L$10000,'Raw Data'!$B$2:$B$10000,$A36,'Raw Data'!$A$2:$A$10000,$C$1),"")</f>
        <v/>
      </c>
      <c r="J36" s="20">
        <f>IF(G36="","",LOOKUP(G36,{0,0.2,0.4,0.5,0.6,0.7,0.85,0.95},{"&lt;20%","20-40%","40-50%","50-60%","60-70%","70-85%","85-95%","&gt;=95%"}))</f>
        <v/>
      </c>
      <c r="K36" s="20">
        <f>IF(I36="","",LOOKUP(I36,{0,0.2,0.4,0.5,0.6,0.7,0.85,0.95},{"&lt;20%","20-40%","40-50%","50-60%","60-70%","70-85%","85-95%","&gt;=95%"}))</f>
        <v/>
      </c>
      <c r="L36" s="21">
        <f>IFERROR(AVERAGEIFS('Raw Data'!$S$2:$S$10000,'Raw Data'!$B$2:$B$10000,$A36,'Raw Data'!$A$2:$A$10000,$C$1),"")</f>
        <v/>
      </c>
      <c r="M36" s="21">
        <f>IFERROR(AVERAGEIFS('Raw Data'!$T$2:$T$10000,'Raw Data'!$B$2:$B$10000,$A36,'Raw Data'!$A$2:$A$10000,$C$1),"")</f>
        <v/>
      </c>
      <c r="N36" s="20">
        <f>IF(M36="","",IF(M36&lt;Settings!$B$8,"Critical",IF(M36&lt;Settings!$B$9,"Semi Critical","Non Critical")))</f>
        <v/>
      </c>
    </row>
    <row r="37" ht="15.75" customHeight="1" s="42">
      <c r="A37" s="20" t="inlineStr">
        <is>
          <t>BLR-Bellandur-5</t>
        </is>
      </c>
      <c r="B37" s="20">
        <f t="array" ref="B37">IFERROR(INDEX('Raw Data'!$N$2:$N$10000,MATCH($A37,'Raw Data'!$B$2:$B$10000,0)),"")</f>
        <v/>
      </c>
      <c r="C37" s="20">
        <f t="array" ref="C37">IFERROR(INDEX('Raw Data'!$E$2:$E$10000,MATCH($A37,'Raw Data'!$B$2:$B$10000,0)),"")</f>
        <v/>
      </c>
      <c r="D37" s="20">
        <f t="array" ref="D37">IFERROR(INDEX('Raw Data'!$Q$2:$Q$10000,MATCH($A37,'Raw Data'!$B$2:$B$10000,0)),"")</f>
        <v/>
      </c>
      <c r="E37" s="20">
        <f t="array" ref="E37">IFERROR(INDEX('Raw Data'!$O$2:$O$10000,MATCH($A37,'Raw Data'!$B$2:$B$10000,0)),"")</f>
        <v/>
      </c>
      <c r="F37" s="20">
        <f t="array" ref="F37">IFERROR(INDEX('Raw Data'!$P$2:$P$10000,MATCH($A37,'Raw Data'!$B$2:$B$10000,0)),"")</f>
        <v/>
      </c>
      <c r="G37" s="21">
        <f>IFERROR(AVERAGEIFS('Raw Data'!$G$2:$G$10000,'Raw Data'!$B$2:$B$10000,$A37,'Raw Data'!$A$2:$A$10000,$C$1),"")</f>
        <v/>
      </c>
      <c r="H37" s="21">
        <f>IFERROR(AVERAGEIFS('Raw Data'!$H$2:$H$10000,'Raw Data'!$B$2:$B$10000,$A37,'Raw Data'!$A$2:$A$10000,$C$1),"")</f>
        <v/>
      </c>
      <c r="I37" s="21">
        <f>IFERROR(AVERAGEIFS('Raw Data'!$L$2:$L$10000,'Raw Data'!$B$2:$B$10000,$A37,'Raw Data'!$A$2:$A$10000,$C$1),"")</f>
        <v/>
      </c>
      <c r="J37" s="20">
        <f>IF(G37="","",LOOKUP(G37,{0,0.2,0.4,0.5,0.6,0.7,0.85,0.95},{"&lt;20%","20-40%","40-50%","50-60%","60-70%","70-85%","85-95%","&gt;=95%"}))</f>
        <v/>
      </c>
      <c r="K37" s="20">
        <f>IF(I37="","",LOOKUP(I37,{0,0.2,0.4,0.5,0.6,0.7,0.85,0.95},{"&lt;20%","20-40%","40-50%","50-60%","60-70%","70-85%","85-95%","&gt;=95%"}))</f>
        <v/>
      </c>
      <c r="L37" s="21">
        <f>IFERROR(AVERAGEIFS('Raw Data'!$S$2:$S$10000,'Raw Data'!$B$2:$B$10000,$A37,'Raw Data'!$A$2:$A$10000,$C$1),"")</f>
        <v/>
      </c>
      <c r="M37" s="21">
        <f>IFERROR(AVERAGEIFS('Raw Data'!$T$2:$T$10000,'Raw Data'!$B$2:$B$10000,$A37,'Raw Data'!$A$2:$A$10000,$C$1),"")</f>
        <v/>
      </c>
      <c r="N37" s="20">
        <f>IF(M37="","",IF(M37&lt;Settings!$B$8,"Critical",IF(M37&lt;Settings!$B$9,"Semi Critical","Non Critical")))</f>
        <v/>
      </c>
    </row>
    <row r="38" ht="15.75" customHeight="1" s="42">
      <c r="A38" s="20" t="inlineStr">
        <is>
          <t>BLR-BEML Layout</t>
        </is>
      </c>
      <c r="B38" s="20">
        <f t="array" ref="B38">IFERROR(INDEX('Raw Data'!$N$2:$N$10000,MATCH($A38,'Raw Data'!$B$2:$B$10000,0)),"")</f>
        <v/>
      </c>
      <c r="C38" s="20">
        <f t="array" ref="C38">IFERROR(INDEX('Raw Data'!$E$2:$E$10000,MATCH($A38,'Raw Data'!$B$2:$B$10000,0)),"")</f>
        <v/>
      </c>
      <c r="D38" s="20">
        <f t="array" ref="D38">IFERROR(INDEX('Raw Data'!$Q$2:$Q$10000,MATCH($A38,'Raw Data'!$B$2:$B$10000,0)),"")</f>
        <v/>
      </c>
      <c r="E38" s="20">
        <f t="array" ref="E38">IFERROR(INDEX('Raw Data'!$O$2:$O$10000,MATCH($A38,'Raw Data'!$B$2:$B$10000,0)),"")</f>
        <v/>
      </c>
      <c r="F38" s="20">
        <f t="array" ref="F38">IFERROR(INDEX('Raw Data'!$P$2:$P$10000,MATCH($A38,'Raw Data'!$B$2:$B$10000,0)),"")</f>
        <v/>
      </c>
      <c r="G38" s="21">
        <f>IFERROR(AVERAGEIFS('Raw Data'!$G$2:$G$10000,'Raw Data'!$B$2:$B$10000,$A38,'Raw Data'!$A$2:$A$10000,$C$1),"")</f>
        <v/>
      </c>
      <c r="H38" s="21">
        <f>IFERROR(AVERAGEIFS('Raw Data'!$H$2:$H$10000,'Raw Data'!$B$2:$B$10000,$A38,'Raw Data'!$A$2:$A$10000,$C$1),"")</f>
        <v/>
      </c>
      <c r="I38" s="21">
        <f>IFERROR(AVERAGEIFS('Raw Data'!$L$2:$L$10000,'Raw Data'!$B$2:$B$10000,$A38,'Raw Data'!$A$2:$A$10000,$C$1),"")</f>
        <v/>
      </c>
      <c r="J38" s="20">
        <f>IF(G38="","",LOOKUP(G38,{0,0.2,0.4,0.5,0.6,0.7,0.85,0.95},{"&lt;20%","20-40%","40-50%","50-60%","60-70%","70-85%","85-95%","&gt;=95%"}))</f>
        <v/>
      </c>
      <c r="K38" s="20">
        <f>IF(I38="","",LOOKUP(I38,{0,0.2,0.4,0.5,0.6,0.7,0.85,0.95},{"&lt;20%","20-40%","40-50%","50-60%","60-70%","70-85%","85-95%","&gt;=95%"}))</f>
        <v/>
      </c>
      <c r="L38" s="21">
        <f>IFERROR(AVERAGEIFS('Raw Data'!$S$2:$S$10000,'Raw Data'!$B$2:$B$10000,$A38,'Raw Data'!$A$2:$A$10000,$C$1),"")</f>
        <v/>
      </c>
      <c r="M38" s="21">
        <f>IFERROR(AVERAGEIFS('Raw Data'!$T$2:$T$10000,'Raw Data'!$B$2:$B$10000,$A38,'Raw Data'!$A$2:$A$10000,$C$1),"")</f>
        <v/>
      </c>
      <c r="N38" s="20">
        <f>IF(M38="","",IF(M38&lt;Settings!$B$8,"Critical",IF(M38&lt;Settings!$B$9,"Semi Critical","Non Critical")))</f>
        <v/>
      </c>
    </row>
    <row r="39" ht="15.75" customHeight="1" s="42">
      <c r="A39" s="20" t="inlineStr">
        <is>
          <t>BLR-BHADRAPPA LAYOUT NETWORK</t>
        </is>
      </c>
      <c r="B39" s="20">
        <f t="array" ref="B39">IFERROR(INDEX('Raw Data'!$N$2:$N$10000,MATCH($A39,'Raw Data'!$B$2:$B$10000,0)),"")</f>
        <v/>
      </c>
      <c r="C39" s="20">
        <f t="array" ref="C39">IFERROR(INDEX('Raw Data'!$E$2:$E$10000,MATCH($A39,'Raw Data'!$B$2:$B$10000,0)),"")</f>
        <v/>
      </c>
      <c r="D39" s="20">
        <f t="array" ref="D39">IFERROR(INDEX('Raw Data'!$Q$2:$Q$10000,MATCH($A39,'Raw Data'!$B$2:$B$10000,0)),"")</f>
        <v/>
      </c>
      <c r="E39" s="20">
        <f t="array" ref="E39">IFERROR(INDEX('Raw Data'!$O$2:$O$10000,MATCH($A39,'Raw Data'!$B$2:$B$10000,0)),"")</f>
        <v/>
      </c>
      <c r="F39" s="20">
        <f t="array" ref="F39">IFERROR(INDEX('Raw Data'!$P$2:$P$10000,MATCH($A39,'Raw Data'!$B$2:$B$10000,0)),"")</f>
        <v/>
      </c>
      <c r="G39" s="21">
        <f>IFERROR(AVERAGEIFS('Raw Data'!$G$2:$G$10000,'Raw Data'!$B$2:$B$10000,$A39,'Raw Data'!$A$2:$A$10000,$C$1),"")</f>
        <v/>
      </c>
      <c r="H39" s="21">
        <f>IFERROR(AVERAGEIFS('Raw Data'!$H$2:$H$10000,'Raw Data'!$B$2:$B$10000,$A39,'Raw Data'!$A$2:$A$10000,$C$1),"")</f>
        <v/>
      </c>
      <c r="I39" s="21">
        <f>IFERROR(AVERAGEIFS('Raw Data'!$L$2:$L$10000,'Raw Data'!$B$2:$B$10000,$A39,'Raw Data'!$A$2:$A$10000,$C$1),"")</f>
        <v/>
      </c>
      <c r="J39" s="20">
        <f>IF(G39="","",LOOKUP(G39,{0,0.2,0.4,0.5,0.6,0.7,0.85,0.95},{"&lt;20%","20-40%","40-50%","50-60%","60-70%","70-85%","85-95%","&gt;=95%"}))</f>
        <v/>
      </c>
      <c r="K39" s="20">
        <f>IF(I39="","",LOOKUP(I39,{0,0.2,0.4,0.5,0.6,0.7,0.85,0.95},{"&lt;20%","20-40%","40-50%","50-60%","60-70%","70-85%","85-95%","&gt;=95%"}))</f>
        <v/>
      </c>
      <c r="L39" s="21">
        <f>IFERROR(AVERAGEIFS('Raw Data'!$S$2:$S$10000,'Raw Data'!$B$2:$B$10000,$A39,'Raw Data'!$A$2:$A$10000,$C$1),"")</f>
        <v/>
      </c>
      <c r="M39" s="21">
        <f>IFERROR(AVERAGEIFS('Raw Data'!$T$2:$T$10000,'Raw Data'!$B$2:$B$10000,$A39,'Raw Data'!$A$2:$A$10000,$C$1),"")</f>
        <v/>
      </c>
      <c r="N39" s="20">
        <f>IF(M39="","",IF(M39&lt;Settings!$B$8,"Critical",IF(M39&lt;Settings!$B$9,"Semi Critical","Non Critical")))</f>
        <v/>
      </c>
    </row>
    <row r="40" ht="15.75" customHeight="1" s="42">
      <c r="A40" s="20" t="inlineStr">
        <is>
          <t>BLR-Bidaraguppe</t>
        </is>
      </c>
      <c r="B40" s="20">
        <f t="array" ref="B40">IFERROR(INDEX('Raw Data'!$N$2:$N$10000,MATCH($A40,'Raw Data'!$B$2:$B$10000,0)),"")</f>
        <v/>
      </c>
      <c r="C40" s="20">
        <f t="array" ref="C40">IFERROR(INDEX('Raw Data'!$E$2:$E$10000,MATCH($A40,'Raw Data'!$B$2:$B$10000,0)),"")</f>
        <v/>
      </c>
      <c r="D40" s="20">
        <f t="array" ref="D40">IFERROR(INDEX('Raw Data'!$Q$2:$Q$10000,MATCH($A40,'Raw Data'!$B$2:$B$10000,0)),"")</f>
        <v/>
      </c>
      <c r="E40" s="20">
        <f t="array" ref="E40">IFERROR(INDEX('Raw Data'!$O$2:$O$10000,MATCH($A40,'Raw Data'!$B$2:$B$10000,0)),"")</f>
        <v/>
      </c>
      <c r="F40" s="20">
        <f t="array" ref="F40">IFERROR(INDEX('Raw Data'!$P$2:$P$10000,MATCH($A40,'Raw Data'!$B$2:$B$10000,0)),"")</f>
        <v/>
      </c>
      <c r="G40" s="21">
        <f>IFERROR(AVERAGEIFS('Raw Data'!$G$2:$G$10000,'Raw Data'!$B$2:$B$10000,$A40,'Raw Data'!$A$2:$A$10000,$C$1),"")</f>
        <v/>
      </c>
      <c r="H40" s="21">
        <f>IFERROR(AVERAGEIFS('Raw Data'!$H$2:$H$10000,'Raw Data'!$B$2:$B$10000,$A40,'Raw Data'!$A$2:$A$10000,$C$1),"")</f>
        <v/>
      </c>
      <c r="I40" s="21">
        <f>IFERROR(AVERAGEIFS('Raw Data'!$L$2:$L$10000,'Raw Data'!$B$2:$B$10000,$A40,'Raw Data'!$A$2:$A$10000,$C$1),"")</f>
        <v/>
      </c>
      <c r="J40" s="20">
        <f>IF(G40="","",LOOKUP(G40,{0,0.2,0.4,0.5,0.6,0.7,0.85,0.95},{"&lt;20%","20-40%","40-50%","50-60%","60-70%","70-85%","85-95%","&gt;=95%"}))</f>
        <v/>
      </c>
      <c r="K40" s="20">
        <f>IF(I40="","",LOOKUP(I40,{0,0.2,0.4,0.5,0.6,0.7,0.85,0.95},{"&lt;20%","20-40%","40-50%","50-60%","60-70%","70-85%","85-95%","&gt;=95%"}))</f>
        <v/>
      </c>
      <c r="L40" s="21">
        <f>IFERROR(AVERAGEIFS('Raw Data'!$S$2:$S$10000,'Raw Data'!$B$2:$B$10000,$A40,'Raw Data'!$A$2:$A$10000,$C$1),"")</f>
        <v/>
      </c>
      <c r="M40" s="21">
        <f>IFERROR(AVERAGEIFS('Raw Data'!$T$2:$T$10000,'Raw Data'!$B$2:$B$10000,$A40,'Raw Data'!$A$2:$A$10000,$C$1),"")</f>
        <v/>
      </c>
      <c r="N40" s="20">
        <f>IF(M40="","",IF(M40&lt;Settings!$B$8,"Critical",IF(M40&lt;Settings!$B$9,"Semi Critical","Non Critical")))</f>
        <v/>
      </c>
    </row>
    <row r="41" ht="15.75" customHeight="1" s="42">
      <c r="A41" s="20" t="inlineStr">
        <is>
          <t>BLR-Bommanahalli</t>
        </is>
      </c>
      <c r="B41" s="20">
        <f t="array" ref="B41">IFERROR(INDEX('Raw Data'!$N$2:$N$10000,MATCH($A41,'Raw Data'!$B$2:$B$10000,0)),"")</f>
        <v/>
      </c>
      <c r="C41" s="20">
        <f t="array" ref="C41">IFERROR(INDEX('Raw Data'!$E$2:$E$10000,MATCH($A41,'Raw Data'!$B$2:$B$10000,0)),"")</f>
        <v/>
      </c>
      <c r="D41" s="20">
        <f t="array" ref="D41">IFERROR(INDEX('Raw Data'!$Q$2:$Q$10000,MATCH($A41,'Raw Data'!$B$2:$B$10000,0)),"")</f>
        <v/>
      </c>
      <c r="E41" s="20">
        <f t="array" ref="E41">IFERROR(INDEX('Raw Data'!$O$2:$O$10000,MATCH($A41,'Raw Data'!$B$2:$B$10000,0)),"")</f>
        <v/>
      </c>
      <c r="F41" s="20">
        <f t="array" ref="F41">IFERROR(INDEX('Raw Data'!$P$2:$P$10000,MATCH($A41,'Raw Data'!$B$2:$B$10000,0)),"")</f>
        <v/>
      </c>
      <c r="G41" s="21">
        <f>IFERROR(AVERAGEIFS('Raw Data'!$G$2:$G$10000,'Raw Data'!$B$2:$B$10000,$A41,'Raw Data'!$A$2:$A$10000,$C$1),"")</f>
        <v/>
      </c>
      <c r="H41" s="21">
        <f>IFERROR(AVERAGEIFS('Raw Data'!$H$2:$H$10000,'Raw Data'!$B$2:$B$10000,$A41,'Raw Data'!$A$2:$A$10000,$C$1),"")</f>
        <v/>
      </c>
      <c r="I41" s="21">
        <f>IFERROR(AVERAGEIFS('Raw Data'!$L$2:$L$10000,'Raw Data'!$B$2:$B$10000,$A41,'Raw Data'!$A$2:$A$10000,$C$1),"")</f>
        <v/>
      </c>
      <c r="J41" s="20">
        <f>IF(G41="","",LOOKUP(G41,{0,0.2,0.4,0.5,0.6,0.7,0.85,0.95},{"&lt;20%","20-40%","40-50%","50-60%","60-70%","70-85%","85-95%","&gt;=95%"}))</f>
        <v/>
      </c>
      <c r="K41" s="20">
        <f>IF(I41="","",LOOKUP(I41,{0,0.2,0.4,0.5,0.6,0.7,0.85,0.95},{"&lt;20%","20-40%","40-50%","50-60%","60-70%","70-85%","85-95%","&gt;=95%"}))</f>
        <v/>
      </c>
      <c r="L41" s="21">
        <f>IFERROR(AVERAGEIFS('Raw Data'!$S$2:$S$10000,'Raw Data'!$B$2:$B$10000,$A41,'Raw Data'!$A$2:$A$10000,$C$1),"")</f>
        <v/>
      </c>
      <c r="M41" s="21">
        <f>IFERROR(AVERAGEIFS('Raw Data'!$T$2:$T$10000,'Raw Data'!$B$2:$B$10000,$A41,'Raw Data'!$A$2:$A$10000,$C$1),"")</f>
        <v/>
      </c>
      <c r="N41" s="20">
        <f>IF(M41="","",IF(M41&lt;Settings!$B$8,"Critical",IF(M41&lt;Settings!$B$9,"Semi Critical","Non Critical")))</f>
        <v/>
      </c>
    </row>
    <row r="42" ht="15.75" customHeight="1" s="42">
      <c r="A42" s="20" t="inlineStr">
        <is>
          <t>BLR-Bommasandra</t>
        </is>
      </c>
      <c r="B42" s="20">
        <f t="array" ref="B42">IFERROR(INDEX('Raw Data'!$N$2:$N$10000,MATCH($A42,'Raw Data'!$B$2:$B$10000,0)),"")</f>
        <v/>
      </c>
      <c r="C42" s="20">
        <f t="array" ref="C42">IFERROR(INDEX('Raw Data'!$E$2:$E$10000,MATCH($A42,'Raw Data'!$B$2:$B$10000,0)),"")</f>
        <v/>
      </c>
      <c r="D42" s="20">
        <f t="array" ref="D42">IFERROR(INDEX('Raw Data'!$Q$2:$Q$10000,MATCH($A42,'Raw Data'!$B$2:$B$10000,0)),"")</f>
        <v/>
      </c>
      <c r="E42" s="20">
        <f t="array" ref="E42">IFERROR(INDEX('Raw Data'!$O$2:$O$10000,MATCH($A42,'Raw Data'!$B$2:$B$10000,0)),"")</f>
        <v/>
      </c>
      <c r="F42" s="20">
        <f t="array" ref="F42">IFERROR(INDEX('Raw Data'!$P$2:$P$10000,MATCH($A42,'Raw Data'!$B$2:$B$10000,0)),"")</f>
        <v/>
      </c>
      <c r="G42" s="21">
        <f>IFERROR(AVERAGEIFS('Raw Data'!$G$2:$G$10000,'Raw Data'!$B$2:$B$10000,$A42,'Raw Data'!$A$2:$A$10000,$C$1),"")</f>
        <v/>
      </c>
      <c r="H42" s="21">
        <f>IFERROR(AVERAGEIFS('Raw Data'!$H$2:$H$10000,'Raw Data'!$B$2:$B$10000,$A42,'Raw Data'!$A$2:$A$10000,$C$1),"")</f>
        <v/>
      </c>
      <c r="I42" s="21">
        <f>IFERROR(AVERAGEIFS('Raw Data'!$L$2:$L$10000,'Raw Data'!$B$2:$B$10000,$A42,'Raw Data'!$A$2:$A$10000,$C$1),"")</f>
        <v/>
      </c>
      <c r="J42" s="20">
        <f>IF(G42="","",LOOKUP(G42,{0,0.2,0.4,0.5,0.6,0.7,0.85,0.95},{"&lt;20%","20-40%","40-50%","50-60%","60-70%","70-85%","85-95%","&gt;=95%"}))</f>
        <v/>
      </c>
      <c r="K42" s="20">
        <f>IF(I42="","",LOOKUP(I42,{0,0.2,0.4,0.5,0.6,0.7,0.85,0.95},{"&lt;20%","20-40%","40-50%","50-60%","60-70%","70-85%","85-95%","&gt;=95%"}))</f>
        <v/>
      </c>
      <c r="L42" s="21">
        <f>IFERROR(AVERAGEIFS('Raw Data'!$S$2:$S$10000,'Raw Data'!$B$2:$B$10000,$A42,'Raw Data'!$A$2:$A$10000,$C$1),"")</f>
        <v/>
      </c>
      <c r="M42" s="21">
        <f>IFERROR(AVERAGEIFS('Raw Data'!$T$2:$T$10000,'Raw Data'!$B$2:$B$10000,$A42,'Raw Data'!$A$2:$A$10000,$C$1),"")</f>
        <v/>
      </c>
      <c r="N42" s="20">
        <f>IF(M42="","",IF(M42&lt;Settings!$B$8,"Critical",IF(M42&lt;Settings!$B$9,"Semi Critical","Non Critical")))</f>
        <v/>
      </c>
    </row>
    <row r="43" ht="15.75" customHeight="1" s="42">
      <c r="A43" s="20" t="inlineStr">
        <is>
          <t>BLR-Brookfield Network</t>
        </is>
      </c>
      <c r="B43" s="20">
        <f t="array" ref="B43">IFERROR(INDEX('Raw Data'!$N$2:$N$10000,MATCH($A43,'Raw Data'!$B$2:$B$10000,0)),"")</f>
        <v/>
      </c>
      <c r="C43" s="20">
        <f t="array" ref="C43">IFERROR(INDEX('Raw Data'!$E$2:$E$10000,MATCH($A43,'Raw Data'!$B$2:$B$10000,0)),"")</f>
        <v/>
      </c>
      <c r="D43" s="20">
        <f t="array" ref="D43">IFERROR(INDEX('Raw Data'!$Q$2:$Q$10000,MATCH($A43,'Raw Data'!$B$2:$B$10000,0)),"")</f>
        <v/>
      </c>
      <c r="E43" s="20">
        <f t="array" ref="E43">IFERROR(INDEX('Raw Data'!$O$2:$O$10000,MATCH($A43,'Raw Data'!$B$2:$B$10000,0)),"")</f>
        <v/>
      </c>
      <c r="F43" s="20">
        <f t="array" ref="F43">IFERROR(INDEX('Raw Data'!$P$2:$P$10000,MATCH($A43,'Raw Data'!$B$2:$B$10000,0)),"")</f>
        <v/>
      </c>
      <c r="G43" s="21">
        <f>IFERROR(AVERAGEIFS('Raw Data'!$G$2:$G$10000,'Raw Data'!$B$2:$B$10000,$A43,'Raw Data'!$A$2:$A$10000,$C$1),"")</f>
        <v/>
      </c>
      <c r="H43" s="21">
        <f>IFERROR(AVERAGEIFS('Raw Data'!$H$2:$H$10000,'Raw Data'!$B$2:$B$10000,$A43,'Raw Data'!$A$2:$A$10000,$C$1),"")</f>
        <v/>
      </c>
      <c r="I43" s="21">
        <f>IFERROR(AVERAGEIFS('Raw Data'!$L$2:$L$10000,'Raw Data'!$B$2:$B$10000,$A43,'Raw Data'!$A$2:$A$10000,$C$1),"")</f>
        <v/>
      </c>
      <c r="J43" s="20">
        <f>IF(G43="","",LOOKUP(G43,{0,0.2,0.4,0.5,0.6,0.7,0.85,0.95},{"&lt;20%","20-40%","40-50%","50-60%","60-70%","70-85%","85-95%","&gt;=95%"}))</f>
        <v/>
      </c>
      <c r="K43" s="20">
        <f>IF(I43="","",LOOKUP(I43,{0,0.2,0.4,0.5,0.6,0.7,0.85,0.95},{"&lt;20%","20-40%","40-50%","50-60%","60-70%","70-85%","85-95%","&gt;=95%"}))</f>
        <v/>
      </c>
      <c r="L43" s="21">
        <f>IFERROR(AVERAGEIFS('Raw Data'!$S$2:$S$10000,'Raw Data'!$B$2:$B$10000,$A43,'Raw Data'!$A$2:$A$10000,$C$1),"")</f>
        <v/>
      </c>
      <c r="M43" s="21">
        <f>IFERROR(AVERAGEIFS('Raw Data'!$T$2:$T$10000,'Raw Data'!$B$2:$B$10000,$A43,'Raw Data'!$A$2:$A$10000,$C$1),"")</f>
        <v/>
      </c>
      <c r="N43" s="20">
        <f>IF(M43="","",IF(M43&lt;Settings!$B$8,"Critical",IF(M43&lt;Settings!$B$9,"Semi Critical","Non Critical")))</f>
        <v/>
      </c>
    </row>
    <row r="44" ht="15.75" customHeight="1" s="42">
      <c r="A44" s="20" t="inlineStr">
        <is>
          <t>BLR-Brookfield Network-2</t>
        </is>
      </c>
      <c r="B44" s="20">
        <f t="array" ref="B44">IFERROR(INDEX('Raw Data'!$N$2:$N$10000,MATCH($A44,'Raw Data'!$B$2:$B$10000,0)),"")</f>
        <v/>
      </c>
      <c r="C44" s="20">
        <f t="array" ref="C44">IFERROR(INDEX('Raw Data'!$E$2:$E$10000,MATCH($A44,'Raw Data'!$B$2:$B$10000,0)),"")</f>
        <v/>
      </c>
      <c r="D44" s="20">
        <f t="array" ref="D44">IFERROR(INDEX('Raw Data'!$Q$2:$Q$10000,MATCH($A44,'Raw Data'!$B$2:$B$10000,0)),"")</f>
        <v/>
      </c>
      <c r="E44" s="20">
        <f t="array" ref="E44">IFERROR(INDEX('Raw Data'!$O$2:$O$10000,MATCH($A44,'Raw Data'!$B$2:$B$10000,0)),"")</f>
        <v/>
      </c>
      <c r="F44" s="20">
        <f t="array" ref="F44">IFERROR(INDEX('Raw Data'!$P$2:$P$10000,MATCH($A44,'Raw Data'!$B$2:$B$10000,0)),"")</f>
        <v/>
      </c>
      <c r="G44" s="21">
        <f>IFERROR(AVERAGEIFS('Raw Data'!$G$2:$G$10000,'Raw Data'!$B$2:$B$10000,$A44,'Raw Data'!$A$2:$A$10000,$C$1),"")</f>
        <v/>
      </c>
      <c r="H44" s="21">
        <f>IFERROR(AVERAGEIFS('Raw Data'!$H$2:$H$10000,'Raw Data'!$B$2:$B$10000,$A44,'Raw Data'!$A$2:$A$10000,$C$1),"")</f>
        <v/>
      </c>
      <c r="I44" s="21">
        <f>IFERROR(AVERAGEIFS('Raw Data'!$L$2:$L$10000,'Raw Data'!$B$2:$B$10000,$A44,'Raw Data'!$A$2:$A$10000,$C$1),"")</f>
        <v/>
      </c>
      <c r="J44" s="20">
        <f>IF(G44="","",LOOKUP(G44,{0,0.2,0.4,0.5,0.6,0.7,0.85,0.95},{"&lt;20%","20-40%","40-50%","50-60%","60-70%","70-85%","85-95%","&gt;=95%"}))</f>
        <v/>
      </c>
      <c r="K44" s="20">
        <f>IF(I44="","",LOOKUP(I44,{0,0.2,0.4,0.5,0.6,0.7,0.85,0.95},{"&lt;20%","20-40%","40-50%","50-60%","60-70%","70-85%","85-95%","&gt;=95%"}))</f>
        <v/>
      </c>
      <c r="L44" s="21">
        <f>IFERROR(AVERAGEIFS('Raw Data'!$S$2:$S$10000,'Raw Data'!$B$2:$B$10000,$A44,'Raw Data'!$A$2:$A$10000,$C$1),"")</f>
        <v/>
      </c>
      <c r="M44" s="21">
        <f>IFERROR(AVERAGEIFS('Raw Data'!$T$2:$T$10000,'Raw Data'!$B$2:$B$10000,$A44,'Raw Data'!$A$2:$A$10000,$C$1),"")</f>
        <v/>
      </c>
      <c r="N44" s="20">
        <f>IF(M44="","",IF(M44&lt;Settings!$B$8,"Critical",IF(M44&lt;Settings!$B$9,"Semi Critical","Non Critical")))</f>
        <v/>
      </c>
    </row>
    <row r="45" ht="15.75" customHeight="1" s="42">
      <c r="A45" s="20" t="inlineStr">
        <is>
          <t>BLR-BTM Layout Network-3</t>
        </is>
      </c>
      <c r="B45" s="20">
        <f t="array" ref="B45">IFERROR(INDEX('Raw Data'!$N$2:$N$10000,MATCH($A45,'Raw Data'!$B$2:$B$10000,0)),"")</f>
        <v/>
      </c>
      <c r="C45" s="20">
        <f t="array" ref="C45">IFERROR(INDEX('Raw Data'!$E$2:$E$10000,MATCH($A45,'Raw Data'!$B$2:$B$10000,0)),"")</f>
        <v/>
      </c>
      <c r="D45" s="20">
        <f t="array" ref="D45">IFERROR(INDEX('Raw Data'!$Q$2:$Q$10000,MATCH($A45,'Raw Data'!$B$2:$B$10000,0)),"")</f>
        <v/>
      </c>
      <c r="E45" s="20">
        <f t="array" ref="E45">IFERROR(INDEX('Raw Data'!$O$2:$O$10000,MATCH($A45,'Raw Data'!$B$2:$B$10000,0)),"")</f>
        <v/>
      </c>
      <c r="F45" s="20">
        <f t="array" ref="F45">IFERROR(INDEX('Raw Data'!$P$2:$P$10000,MATCH($A45,'Raw Data'!$B$2:$B$10000,0)),"")</f>
        <v/>
      </c>
      <c r="G45" s="21">
        <f>IFERROR(AVERAGEIFS('Raw Data'!$G$2:$G$10000,'Raw Data'!$B$2:$B$10000,$A45,'Raw Data'!$A$2:$A$10000,$C$1),"")</f>
        <v/>
      </c>
      <c r="H45" s="21">
        <f>IFERROR(AVERAGEIFS('Raw Data'!$H$2:$H$10000,'Raw Data'!$B$2:$B$10000,$A45,'Raw Data'!$A$2:$A$10000,$C$1),"")</f>
        <v/>
      </c>
      <c r="I45" s="21">
        <f>IFERROR(AVERAGEIFS('Raw Data'!$L$2:$L$10000,'Raw Data'!$B$2:$B$10000,$A45,'Raw Data'!$A$2:$A$10000,$C$1),"")</f>
        <v/>
      </c>
      <c r="J45" s="20">
        <f>IF(G45="","",LOOKUP(G45,{0,0.2,0.4,0.5,0.6,0.7,0.85,0.95},{"&lt;20%","20-40%","40-50%","50-60%","60-70%","70-85%","85-95%","&gt;=95%"}))</f>
        <v/>
      </c>
      <c r="K45" s="20">
        <f>IF(I45="","",LOOKUP(I45,{0,0.2,0.4,0.5,0.6,0.7,0.85,0.95},{"&lt;20%","20-40%","40-50%","50-60%","60-70%","70-85%","85-95%","&gt;=95%"}))</f>
        <v/>
      </c>
      <c r="L45" s="21">
        <f>IFERROR(AVERAGEIFS('Raw Data'!$S$2:$S$10000,'Raw Data'!$B$2:$B$10000,$A45,'Raw Data'!$A$2:$A$10000,$C$1),"")</f>
        <v/>
      </c>
      <c r="M45" s="21">
        <f>IFERROR(AVERAGEIFS('Raw Data'!$T$2:$T$10000,'Raw Data'!$B$2:$B$10000,$A45,'Raw Data'!$A$2:$A$10000,$C$1),"")</f>
        <v/>
      </c>
      <c r="N45" s="20">
        <f>IF(M45="","",IF(M45&lt;Settings!$B$8,"Critical",IF(M45&lt;Settings!$B$9,"Semi Critical","Non Critical")))</f>
        <v/>
      </c>
    </row>
    <row r="46" ht="15.75" customHeight="1" s="42">
      <c r="A46" s="20" t="inlineStr">
        <is>
          <t>BLR-BTM LAYOUT NEW</t>
        </is>
      </c>
      <c r="B46" s="20">
        <f t="array" ref="B46">IFERROR(INDEX('Raw Data'!$N$2:$N$10000,MATCH($A46,'Raw Data'!$B$2:$B$10000,0)),"")</f>
        <v/>
      </c>
      <c r="C46" s="20">
        <f t="array" ref="C46">IFERROR(INDEX('Raw Data'!$E$2:$E$10000,MATCH($A46,'Raw Data'!$B$2:$B$10000,0)),"")</f>
        <v/>
      </c>
      <c r="D46" s="20">
        <f t="array" ref="D46">IFERROR(INDEX('Raw Data'!$Q$2:$Q$10000,MATCH($A46,'Raw Data'!$B$2:$B$10000,0)),"")</f>
        <v/>
      </c>
      <c r="E46" s="20">
        <f t="array" ref="E46">IFERROR(INDEX('Raw Data'!$O$2:$O$10000,MATCH($A46,'Raw Data'!$B$2:$B$10000,0)),"")</f>
        <v/>
      </c>
      <c r="F46" s="20">
        <f t="array" ref="F46">IFERROR(INDEX('Raw Data'!$P$2:$P$10000,MATCH($A46,'Raw Data'!$B$2:$B$10000,0)),"")</f>
        <v/>
      </c>
      <c r="G46" s="21">
        <f>IFERROR(AVERAGEIFS('Raw Data'!$G$2:$G$10000,'Raw Data'!$B$2:$B$10000,$A46,'Raw Data'!$A$2:$A$10000,$C$1),"")</f>
        <v/>
      </c>
      <c r="H46" s="21">
        <f>IFERROR(AVERAGEIFS('Raw Data'!$H$2:$H$10000,'Raw Data'!$B$2:$B$10000,$A46,'Raw Data'!$A$2:$A$10000,$C$1),"")</f>
        <v/>
      </c>
      <c r="I46" s="21">
        <f>IFERROR(AVERAGEIFS('Raw Data'!$L$2:$L$10000,'Raw Data'!$B$2:$B$10000,$A46,'Raw Data'!$A$2:$A$10000,$C$1),"")</f>
        <v/>
      </c>
      <c r="J46" s="20">
        <f>IF(G46="","",LOOKUP(G46,{0,0.2,0.4,0.5,0.6,0.7,0.85,0.95},{"&lt;20%","20-40%","40-50%","50-60%","60-70%","70-85%","85-95%","&gt;=95%"}))</f>
        <v/>
      </c>
      <c r="K46" s="20">
        <f>IF(I46="","",LOOKUP(I46,{0,0.2,0.4,0.5,0.6,0.7,0.85,0.95},{"&lt;20%","20-40%","40-50%","50-60%","60-70%","70-85%","85-95%","&gt;=95%"}))</f>
        <v/>
      </c>
      <c r="L46" s="21">
        <f>IFERROR(AVERAGEIFS('Raw Data'!$S$2:$S$10000,'Raw Data'!$B$2:$B$10000,$A46,'Raw Data'!$A$2:$A$10000,$C$1),"")</f>
        <v/>
      </c>
      <c r="M46" s="21">
        <f>IFERROR(AVERAGEIFS('Raw Data'!$T$2:$T$10000,'Raw Data'!$B$2:$B$10000,$A46,'Raw Data'!$A$2:$A$10000,$C$1),"")</f>
        <v/>
      </c>
      <c r="N46" s="20">
        <f>IF(M46="","",IF(M46&lt;Settings!$B$8,"Critical",IF(M46&lt;Settings!$B$9,"Semi Critical","Non Critical")))</f>
        <v/>
      </c>
    </row>
    <row r="47" ht="15.75" customHeight="1" s="42">
      <c r="A47" s="20" t="inlineStr">
        <is>
          <t>BLR-BTM-2 New</t>
        </is>
      </c>
      <c r="B47" s="20">
        <f t="array" ref="B47">IFERROR(INDEX('Raw Data'!$N$2:$N$10000,MATCH($A47,'Raw Data'!$B$2:$B$10000,0)),"")</f>
        <v/>
      </c>
      <c r="C47" s="20">
        <f t="array" ref="C47">IFERROR(INDEX('Raw Data'!$E$2:$E$10000,MATCH($A47,'Raw Data'!$B$2:$B$10000,0)),"")</f>
        <v/>
      </c>
      <c r="D47" s="20">
        <f t="array" ref="D47">IFERROR(INDEX('Raw Data'!$Q$2:$Q$10000,MATCH($A47,'Raw Data'!$B$2:$B$10000,0)),"")</f>
        <v/>
      </c>
      <c r="E47" s="20">
        <f t="array" ref="E47">IFERROR(INDEX('Raw Data'!$O$2:$O$10000,MATCH($A47,'Raw Data'!$B$2:$B$10000,0)),"")</f>
        <v/>
      </c>
      <c r="F47" s="20">
        <f t="array" ref="F47">IFERROR(INDEX('Raw Data'!$P$2:$P$10000,MATCH($A47,'Raw Data'!$B$2:$B$10000,0)),"")</f>
        <v/>
      </c>
      <c r="G47" s="21">
        <f>IFERROR(AVERAGEIFS('Raw Data'!$G$2:$G$10000,'Raw Data'!$B$2:$B$10000,$A47,'Raw Data'!$A$2:$A$10000,$C$1),"")</f>
        <v/>
      </c>
      <c r="H47" s="21">
        <f>IFERROR(AVERAGEIFS('Raw Data'!$H$2:$H$10000,'Raw Data'!$B$2:$B$10000,$A47,'Raw Data'!$A$2:$A$10000,$C$1),"")</f>
        <v/>
      </c>
      <c r="I47" s="21">
        <f>IFERROR(AVERAGEIFS('Raw Data'!$L$2:$L$10000,'Raw Data'!$B$2:$B$10000,$A47,'Raw Data'!$A$2:$A$10000,$C$1),"")</f>
        <v/>
      </c>
      <c r="J47" s="20">
        <f>IF(G47="","",LOOKUP(G47,{0,0.2,0.4,0.5,0.6,0.7,0.85,0.95},{"&lt;20%","20-40%","40-50%","50-60%","60-70%","70-85%","85-95%","&gt;=95%"}))</f>
        <v/>
      </c>
      <c r="K47" s="20">
        <f>IF(I47="","",LOOKUP(I47,{0,0.2,0.4,0.5,0.6,0.7,0.85,0.95},{"&lt;20%","20-40%","40-50%","50-60%","60-70%","70-85%","85-95%","&gt;=95%"}))</f>
        <v/>
      </c>
      <c r="L47" s="21">
        <f>IFERROR(AVERAGEIFS('Raw Data'!$S$2:$S$10000,'Raw Data'!$B$2:$B$10000,$A47,'Raw Data'!$A$2:$A$10000,$C$1),"")</f>
        <v/>
      </c>
      <c r="M47" s="21">
        <f>IFERROR(AVERAGEIFS('Raw Data'!$T$2:$T$10000,'Raw Data'!$B$2:$B$10000,$A47,'Raw Data'!$A$2:$A$10000,$C$1),"")</f>
        <v/>
      </c>
      <c r="N47" s="20">
        <f>IF(M47="","",IF(M47&lt;Settings!$B$8,"Critical",IF(M47&lt;Settings!$B$9,"Semi Critical","Non Critical")))</f>
        <v/>
      </c>
    </row>
    <row r="48" ht="15.75" customHeight="1" s="42">
      <c r="A48" s="20" t="inlineStr">
        <is>
          <t>BLR-BTM-3</t>
        </is>
      </c>
      <c r="B48" s="20">
        <f t="array" ref="B48">IFERROR(INDEX('Raw Data'!$N$2:$N$10000,MATCH($A48,'Raw Data'!$B$2:$B$10000,0)),"")</f>
        <v/>
      </c>
      <c r="C48" s="20">
        <f t="array" ref="C48">IFERROR(INDEX('Raw Data'!$E$2:$E$10000,MATCH($A48,'Raw Data'!$B$2:$B$10000,0)),"")</f>
        <v/>
      </c>
      <c r="D48" s="20">
        <f t="array" ref="D48">IFERROR(INDEX('Raw Data'!$Q$2:$Q$10000,MATCH($A48,'Raw Data'!$B$2:$B$10000,0)),"")</f>
        <v/>
      </c>
      <c r="E48" s="20">
        <f t="array" ref="E48">IFERROR(INDEX('Raw Data'!$O$2:$O$10000,MATCH($A48,'Raw Data'!$B$2:$B$10000,0)),"")</f>
        <v/>
      </c>
      <c r="F48" s="20">
        <f t="array" ref="F48">IFERROR(INDEX('Raw Data'!$P$2:$P$10000,MATCH($A48,'Raw Data'!$B$2:$B$10000,0)),"")</f>
        <v/>
      </c>
      <c r="G48" s="21">
        <f>IFERROR(AVERAGEIFS('Raw Data'!$G$2:$G$10000,'Raw Data'!$B$2:$B$10000,$A48,'Raw Data'!$A$2:$A$10000,$C$1),"")</f>
        <v/>
      </c>
      <c r="H48" s="21">
        <f>IFERROR(AVERAGEIFS('Raw Data'!$H$2:$H$10000,'Raw Data'!$B$2:$B$10000,$A48,'Raw Data'!$A$2:$A$10000,$C$1),"")</f>
        <v/>
      </c>
      <c r="I48" s="21">
        <f>IFERROR(AVERAGEIFS('Raw Data'!$L$2:$L$10000,'Raw Data'!$B$2:$B$10000,$A48,'Raw Data'!$A$2:$A$10000,$C$1),"")</f>
        <v/>
      </c>
      <c r="J48" s="20">
        <f>IF(G48="","",LOOKUP(G48,{0,0.2,0.4,0.5,0.6,0.7,0.85,0.95},{"&lt;20%","20-40%","40-50%","50-60%","60-70%","70-85%","85-95%","&gt;=95%"}))</f>
        <v/>
      </c>
      <c r="K48" s="20">
        <f>IF(I48="","",LOOKUP(I48,{0,0.2,0.4,0.5,0.6,0.7,0.85,0.95},{"&lt;20%","20-40%","40-50%","50-60%","60-70%","70-85%","85-95%","&gt;=95%"}))</f>
        <v/>
      </c>
      <c r="L48" s="21">
        <f>IFERROR(AVERAGEIFS('Raw Data'!$S$2:$S$10000,'Raw Data'!$B$2:$B$10000,$A48,'Raw Data'!$A$2:$A$10000,$C$1),"")</f>
        <v/>
      </c>
      <c r="M48" s="21">
        <f>IFERROR(AVERAGEIFS('Raw Data'!$T$2:$T$10000,'Raw Data'!$B$2:$B$10000,$A48,'Raw Data'!$A$2:$A$10000,$C$1),"")</f>
        <v/>
      </c>
      <c r="N48" s="20">
        <f>IF(M48="","",IF(M48&lt;Settings!$B$8,"Critical",IF(M48&lt;Settings!$B$9,"Semi Critical","Non Critical")))</f>
        <v/>
      </c>
    </row>
    <row r="49" ht="15.75" customHeight="1" s="42">
      <c r="A49" s="20" t="inlineStr">
        <is>
          <t>BLR-Budigere Cross</t>
        </is>
      </c>
      <c r="B49" s="20">
        <f t="array" ref="B49">IFERROR(INDEX('Raw Data'!$N$2:$N$10000,MATCH($A49,'Raw Data'!$B$2:$B$10000,0)),"")</f>
        <v/>
      </c>
      <c r="C49" s="20">
        <f t="array" ref="C49">IFERROR(INDEX('Raw Data'!$E$2:$E$10000,MATCH($A49,'Raw Data'!$B$2:$B$10000,0)),"")</f>
        <v/>
      </c>
      <c r="D49" s="20">
        <f t="array" ref="D49">IFERROR(INDEX('Raw Data'!$Q$2:$Q$10000,MATCH($A49,'Raw Data'!$B$2:$B$10000,0)),"")</f>
        <v/>
      </c>
      <c r="E49" s="20">
        <f t="array" ref="E49">IFERROR(INDEX('Raw Data'!$O$2:$O$10000,MATCH($A49,'Raw Data'!$B$2:$B$10000,0)),"")</f>
        <v/>
      </c>
      <c r="F49" s="20">
        <f t="array" ref="F49">IFERROR(INDEX('Raw Data'!$P$2:$P$10000,MATCH($A49,'Raw Data'!$B$2:$B$10000,0)),"")</f>
        <v/>
      </c>
      <c r="G49" s="21">
        <f>IFERROR(AVERAGEIFS('Raw Data'!$G$2:$G$10000,'Raw Data'!$B$2:$B$10000,$A49,'Raw Data'!$A$2:$A$10000,$C$1),"")</f>
        <v/>
      </c>
      <c r="H49" s="21">
        <f>IFERROR(AVERAGEIFS('Raw Data'!$H$2:$H$10000,'Raw Data'!$B$2:$B$10000,$A49,'Raw Data'!$A$2:$A$10000,$C$1),"")</f>
        <v/>
      </c>
      <c r="I49" s="21">
        <f>IFERROR(AVERAGEIFS('Raw Data'!$L$2:$L$10000,'Raw Data'!$B$2:$B$10000,$A49,'Raw Data'!$A$2:$A$10000,$C$1),"")</f>
        <v/>
      </c>
      <c r="J49" s="20">
        <f>IF(G49="","",LOOKUP(G49,{0,0.2,0.4,0.5,0.6,0.7,0.85,0.95},{"&lt;20%","20-40%","40-50%","50-60%","60-70%","70-85%","85-95%","&gt;=95%"}))</f>
        <v/>
      </c>
      <c r="K49" s="20">
        <f>IF(I49="","",LOOKUP(I49,{0,0.2,0.4,0.5,0.6,0.7,0.85,0.95},{"&lt;20%","20-40%","40-50%","50-60%","60-70%","70-85%","85-95%","&gt;=95%"}))</f>
        <v/>
      </c>
      <c r="L49" s="21">
        <f>IFERROR(AVERAGEIFS('Raw Data'!$S$2:$S$10000,'Raw Data'!$B$2:$B$10000,$A49,'Raw Data'!$A$2:$A$10000,$C$1),"")</f>
        <v/>
      </c>
      <c r="M49" s="21">
        <f>IFERROR(AVERAGEIFS('Raw Data'!$T$2:$T$10000,'Raw Data'!$B$2:$B$10000,$A49,'Raw Data'!$A$2:$A$10000,$C$1),"")</f>
        <v/>
      </c>
      <c r="N49" s="20">
        <f>IF(M49="","",IF(M49&lt;Settings!$B$8,"Critical",IF(M49&lt;Settings!$B$9,"Semi Critical","Non Critical")))</f>
        <v/>
      </c>
    </row>
    <row r="50" ht="15.75" customHeight="1" s="42">
      <c r="A50" s="20" t="inlineStr">
        <is>
          <t>BLR-Carmelaram</t>
        </is>
      </c>
      <c r="B50" s="20">
        <f t="array" ref="B50">IFERROR(INDEX('Raw Data'!$N$2:$N$10000,MATCH($A50,'Raw Data'!$B$2:$B$10000,0)),"")</f>
        <v/>
      </c>
      <c r="C50" s="20">
        <f t="array" ref="C50">IFERROR(INDEX('Raw Data'!$E$2:$E$10000,MATCH($A50,'Raw Data'!$B$2:$B$10000,0)),"")</f>
        <v/>
      </c>
      <c r="D50" s="20">
        <f t="array" ref="D50">IFERROR(INDEX('Raw Data'!$Q$2:$Q$10000,MATCH($A50,'Raw Data'!$B$2:$B$10000,0)),"")</f>
        <v/>
      </c>
      <c r="E50" s="20">
        <f t="array" ref="E50">IFERROR(INDEX('Raw Data'!$O$2:$O$10000,MATCH($A50,'Raw Data'!$B$2:$B$10000,0)),"")</f>
        <v/>
      </c>
      <c r="F50" s="20">
        <f t="array" ref="F50">IFERROR(INDEX('Raw Data'!$P$2:$P$10000,MATCH($A50,'Raw Data'!$B$2:$B$10000,0)),"")</f>
        <v/>
      </c>
      <c r="G50" s="21">
        <f>IFERROR(AVERAGEIFS('Raw Data'!$G$2:$G$10000,'Raw Data'!$B$2:$B$10000,$A50,'Raw Data'!$A$2:$A$10000,$C$1),"")</f>
        <v/>
      </c>
      <c r="H50" s="21">
        <f>IFERROR(AVERAGEIFS('Raw Data'!$H$2:$H$10000,'Raw Data'!$B$2:$B$10000,$A50,'Raw Data'!$A$2:$A$10000,$C$1),"")</f>
        <v/>
      </c>
      <c r="I50" s="21">
        <f>IFERROR(AVERAGEIFS('Raw Data'!$L$2:$L$10000,'Raw Data'!$B$2:$B$10000,$A50,'Raw Data'!$A$2:$A$10000,$C$1),"")</f>
        <v/>
      </c>
      <c r="J50" s="20">
        <f>IF(G50="","",LOOKUP(G50,{0,0.2,0.4,0.5,0.6,0.7,0.85,0.95},{"&lt;20%","20-40%","40-50%","50-60%","60-70%","70-85%","85-95%","&gt;=95%"}))</f>
        <v/>
      </c>
      <c r="K50" s="20">
        <f>IF(I50="","",LOOKUP(I50,{0,0.2,0.4,0.5,0.6,0.7,0.85,0.95},{"&lt;20%","20-40%","40-50%","50-60%","60-70%","70-85%","85-95%","&gt;=95%"}))</f>
        <v/>
      </c>
      <c r="L50" s="21">
        <f>IFERROR(AVERAGEIFS('Raw Data'!$S$2:$S$10000,'Raw Data'!$B$2:$B$10000,$A50,'Raw Data'!$A$2:$A$10000,$C$1),"")</f>
        <v/>
      </c>
      <c r="M50" s="21">
        <f>IFERROR(AVERAGEIFS('Raw Data'!$T$2:$T$10000,'Raw Data'!$B$2:$B$10000,$A50,'Raw Data'!$A$2:$A$10000,$C$1),"")</f>
        <v/>
      </c>
      <c r="N50" s="20">
        <f>IF(M50="","",IF(M50&lt;Settings!$B$8,"Critical",IF(M50&lt;Settings!$B$9,"Semi Critical","Non Critical")))</f>
        <v/>
      </c>
    </row>
    <row r="51" ht="15.75" customHeight="1" s="42">
      <c r="A51" s="20" t="inlineStr">
        <is>
          <t>BLR-Challakere</t>
        </is>
      </c>
      <c r="B51" s="20">
        <f t="array" ref="B51">IFERROR(INDEX('Raw Data'!$N$2:$N$10000,MATCH($A51,'Raw Data'!$B$2:$B$10000,0)),"")</f>
        <v/>
      </c>
      <c r="C51" s="20">
        <f t="array" ref="C51">IFERROR(INDEX('Raw Data'!$E$2:$E$10000,MATCH($A51,'Raw Data'!$B$2:$B$10000,0)),"")</f>
        <v/>
      </c>
      <c r="D51" s="20">
        <f t="array" ref="D51">IFERROR(INDEX('Raw Data'!$Q$2:$Q$10000,MATCH($A51,'Raw Data'!$B$2:$B$10000,0)),"")</f>
        <v/>
      </c>
      <c r="E51" s="20">
        <f t="array" ref="E51">IFERROR(INDEX('Raw Data'!$O$2:$O$10000,MATCH($A51,'Raw Data'!$B$2:$B$10000,0)),"")</f>
        <v/>
      </c>
      <c r="F51" s="20">
        <f t="array" ref="F51">IFERROR(INDEX('Raw Data'!$P$2:$P$10000,MATCH($A51,'Raw Data'!$B$2:$B$10000,0)),"")</f>
        <v/>
      </c>
      <c r="G51" s="21">
        <f>IFERROR(AVERAGEIFS('Raw Data'!$G$2:$G$10000,'Raw Data'!$B$2:$B$10000,$A51,'Raw Data'!$A$2:$A$10000,$C$1),"")</f>
        <v/>
      </c>
      <c r="H51" s="21">
        <f>IFERROR(AVERAGEIFS('Raw Data'!$H$2:$H$10000,'Raw Data'!$B$2:$B$10000,$A51,'Raw Data'!$A$2:$A$10000,$C$1),"")</f>
        <v/>
      </c>
      <c r="I51" s="21">
        <f>IFERROR(AVERAGEIFS('Raw Data'!$L$2:$L$10000,'Raw Data'!$B$2:$B$10000,$A51,'Raw Data'!$A$2:$A$10000,$C$1),"")</f>
        <v/>
      </c>
      <c r="J51" s="20">
        <f>IF(G51="","",LOOKUP(G51,{0,0.2,0.4,0.5,0.6,0.7,0.85,0.95},{"&lt;20%","20-40%","40-50%","50-60%","60-70%","70-85%","85-95%","&gt;=95%"}))</f>
        <v/>
      </c>
      <c r="K51" s="20">
        <f>IF(I51="","",LOOKUP(I51,{0,0.2,0.4,0.5,0.6,0.7,0.85,0.95},{"&lt;20%","20-40%","40-50%","50-60%","60-70%","70-85%","85-95%","&gt;=95%"}))</f>
        <v/>
      </c>
      <c r="L51" s="21">
        <f>IFERROR(AVERAGEIFS('Raw Data'!$S$2:$S$10000,'Raw Data'!$B$2:$B$10000,$A51,'Raw Data'!$A$2:$A$10000,$C$1),"")</f>
        <v/>
      </c>
      <c r="M51" s="21">
        <f>IFERROR(AVERAGEIFS('Raw Data'!$T$2:$T$10000,'Raw Data'!$B$2:$B$10000,$A51,'Raw Data'!$A$2:$A$10000,$C$1),"")</f>
        <v/>
      </c>
      <c r="N51" s="20">
        <f>IF(M51="","",IF(M51&lt;Settings!$B$8,"Critical",IF(M51&lt;Settings!$B$9,"Semi Critical","Non Critical")))</f>
        <v/>
      </c>
    </row>
    <row r="52" ht="15.75" customHeight="1" s="42">
      <c r="A52" s="20" t="inlineStr">
        <is>
          <t>BLR-Chamrajpet</t>
        </is>
      </c>
      <c r="B52" s="20">
        <f t="array" ref="B52">IFERROR(INDEX('Raw Data'!$N$2:$N$10000,MATCH($A52,'Raw Data'!$B$2:$B$10000,0)),"")</f>
        <v/>
      </c>
      <c r="C52" s="20">
        <f t="array" ref="C52">IFERROR(INDEX('Raw Data'!$E$2:$E$10000,MATCH($A52,'Raw Data'!$B$2:$B$10000,0)),"")</f>
        <v/>
      </c>
      <c r="D52" s="20">
        <f t="array" ref="D52">IFERROR(INDEX('Raw Data'!$Q$2:$Q$10000,MATCH($A52,'Raw Data'!$B$2:$B$10000,0)),"")</f>
        <v/>
      </c>
      <c r="E52" s="20">
        <f t="array" ref="E52">IFERROR(INDEX('Raw Data'!$O$2:$O$10000,MATCH($A52,'Raw Data'!$B$2:$B$10000,0)),"")</f>
        <v/>
      </c>
      <c r="F52" s="20">
        <f t="array" ref="F52">IFERROR(INDEX('Raw Data'!$P$2:$P$10000,MATCH($A52,'Raw Data'!$B$2:$B$10000,0)),"")</f>
        <v/>
      </c>
      <c r="G52" s="21">
        <f>IFERROR(AVERAGEIFS('Raw Data'!$G$2:$G$10000,'Raw Data'!$B$2:$B$10000,$A52,'Raw Data'!$A$2:$A$10000,$C$1),"")</f>
        <v/>
      </c>
      <c r="H52" s="21">
        <f>IFERROR(AVERAGEIFS('Raw Data'!$H$2:$H$10000,'Raw Data'!$B$2:$B$10000,$A52,'Raw Data'!$A$2:$A$10000,$C$1),"")</f>
        <v/>
      </c>
      <c r="I52" s="21">
        <f>IFERROR(AVERAGEIFS('Raw Data'!$L$2:$L$10000,'Raw Data'!$B$2:$B$10000,$A52,'Raw Data'!$A$2:$A$10000,$C$1),"")</f>
        <v/>
      </c>
      <c r="J52" s="20">
        <f>IF(G52="","",LOOKUP(G52,{0,0.2,0.4,0.5,0.6,0.7,0.85,0.95},{"&lt;20%","20-40%","40-50%","50-60%","60-70%","70-85%","85-95%","&gt;=95%"}))</f>
        <v/>
      </c>
      <c r="K52" s="20">
        <f>IF(I52="","",LOOKUP(I52,{0,0.2,0.4,0.5,0.6,0.7,0.85,0.95},{"&lt;20%","20-40%","40-50%","50-60%","60-70%","70-85%","85-95%","&gt;=95%"}))</f>
        <v/>
      </c>
      <c r="L52" s="21">
        <f>IFERROR(AVERAGEIFS('Raw Data'!$S$2:$S$10000,'Raw Data'!$B$2:$B$10000,$A52,'Raw Data'!$A$2:$A$10000,$C$1),"")</f>
        <v/>
      </c>
      <c r="M52" s="21">
        <f>IFERROR(AVERAGEIFS('Raw Data'!$T$2:$T$10000,'Raw Data'!$B$2:$B$10000,$A52,'Raw Data'!$A$2:$A$10000,$C$1),"")</f>
        <v/>
      </c>
      <c r="N52" s="20">
        <f>IF(M52="","",IF(M52&lt;Settings!$B$8,"Critical",IF(M52&lt;Settings!$B$9,"Semi Critical","Non Critical")))</f>
        <v/>
      </c>
    </row>
    <row r="53" ht="15.75" customHeight="1" s="42">
      <c r="A53" s="20" t="inlineStr">
        <is>
          <t>BLR-Chandapura</t>
        </is>
      </c>
      <c r="B53" s="20">
        <f t="array" ref="B53">IFERROR(INDEX('Raw Data'!$N$2:$N$10000,MATCH($A53,'Raw Data'!$B$2:$B$10000,0)),"")</f>
        <v/>
      </c>
      <c r="C53" s="20">
        <f t="array" ref="C53">IFERROR(INDEX('Raw Data'!$E$2:$E$10000,MATCH($A53,'Raw Data'!$B$2:$B$10000,0)),"")</f>
        <v/>
      </c>
      <c r="D53" s="20">
        <f t="array" ref="D53">IFERROR(INDEX('Raw Data'!$Q$2:$Q$10000,MATCH($A53,'Raw Data'!$B$2:$B$10000,0)),"")</f>
        <v/>
      </c>
      <c r="E53" s="20">
        <f t="array" ref="E53">IFERROR(INDEX('Raw Data'!$O$2:$O$10000,MATCH($A53,'Raw Data'!$B$2:$B$10000,0)),"")</f>
        <v/>
      </c>
      <c r="F53" s="20">
        <f t="array" ref="F53">IFERROR(INDEX('Raw Data'!$P$2:$P$10000,MATCH($A53,'Raw Data'!$B$2:$B$10000,0)),"")</f>
        <v/>
      </c>
      <c r="G53" s="21">
        <f>IFERROR(AVERAGEIFS('Raw Data'!$G$2:$G$10000,'Raw Data'!$B$2:$B$10000,$A53,'Raw Data'!$A$2:$A$10000,$C$1),"")</f>
        <v/>
      </c>
      <c r="H53" s="21">
        <f>IFERROR(AVERAGEIFS('Raw Data'!$H$2:$H$10000,'Raw Data'!$B$2:$B$10000,$A53,'Raw Data'!$A$2:$A$10000,$C$1),"")</f>
        <v/>
      </c>
      <c r="I53" s="21">
        <f>IFERROR(AVERAGEIFS('Raw Data'!$L$2:$L$10000,'Raw Data'!$B$2:$B$10000,$A53,'Raw Data'!$A$2:$A$10000,$C$1),"")</f>
        <v/>
      </c>
      <c r="J53" s="20">
        <f>IF(G53="","",LOOKUP(G53,{0,0.2,0.4,0.5,0.6,0.7,0.85,0.95},{"&lt;20%","20-40%","40-50%","50-60%","60-70%","70-85%","85-95%","&gt;=95%"}))</f>
        <v/>
      </c>
      <c r="K53" s="20">
        <f>IF(I53="","",LOOKUP(I53,{0,0.2,0.4,0.5,0.6,0.7,0.85,0.95},{"&lt;20%","20-40%","40-50%","50-60%","60-70%","70-85%","85-95%","&gt;=95%"}))</f>
        <v/>
      </c>
      <c r="L53" s="21">
        <f>IFERROR(AVERAGEIFS('Raw Data'!$S$2:$S$10000,'Raw Data'!$B$2:$B$10000,$A53,'Raw Data'!$A$2:$A$10000,$C$1),"")</f>
        <v/>
      </c>
      <c r="M53" s="21">
        <f>IFERROR(AVERAGEIFS('Raw Data'!$T$2:$T$10000,'Raw Data'!$B$2:$B$10000,$A53,'Raw Data'!$A$2:$A$10000,$C$1),"")</f>
        <v/>
      </c>
      <c r="N53" s="20">
        <f>IF(M53="","",IF(M53&lt;Settings!$B$8,"Critical",IF(M53&lt;Settings!$B$9,"Semi Critical","Non Critical")))</f>
        <v/>
      </c>
    </row>
    <row r="54" ht="15.75" customHeight="1" s="42">
      <c r="A54" s="20" t="inlineStr">
        <is>
          <t>BLR-Channasandra</t>
        </is>
      </c>
      <c r="B54" s="20">
        <f t="array" ref="B54">IFERROR(INDEX('Raw Data'!$N$2:$N$10000,MATCH($A54,'Raw Data'!$B$2:$B$10000,0)),"")</f>
        <v/>
      </c>
      <c r="C54" s="20">
        <f t="array" ref="C54">IFERROR(INDEX('Raw Data'!$E$2:$E$10000,MATCH($A54,'Raw Data'!$B$2:$B$10000,0)),"")</f>
        <v/>
      </c>
      <c r="D54" s="20">
        <f t="array" ref="D54">IFERROR(INDEX('Raw Data'!$Q$2:$Q$10000,MATCH($A54,'Raw Data'!$B$2:$B$10000,0)),"")</f>
        <v/>
      </c>
      <c r="E54" s="20">
        <f t="array" ref="E54">IFERROR(INDEX('Raw Data'!$O$2:$O$10000,MATCH($A54,'Raw Data'!$B$2:$B$10000,0)),"")</f>
        <v/>
      </c>
      <c r="F54" s="20">
        <f t="array" ref="F54">IFERROR(INDEX('Raw Data'!$P$2:$P$10000,MATCH($A54,'Raw Data'!$B$2:$B$10000,0)),"")</f>
        <v/>
      </c>
      <c r="G54" s="21">
        <f>IFERROR(AVERAGEIFS('Raw Data'!$G$2:$G$10000,'Raw Data'!$B$2:$B$10000,$A54,'Raw Data'!$A$2:$A$10000,$C$1),"")</f>
        <v/>
      </c>
      <c r="H54" s="21">
        <f>IFERROR(AVERAGEIFS('Raw Data'!$H$2:$H$10000,'Raw Data'!$B$2:$B$10000,$A54,'Raw Data'!$A$2:$A$10000,$C$1),"")</f>
        <v/>
      </c>
      <c r="I54" s="21">
        <f>IFERROR(AVERAGEIFS('Raw Data'!$L$2:$L$10000,'Raw Data'!$B$2:$B$10000,$A54,'Raw Data'!$A$2:$A$10000,$C$1),"")</f>
        <v/>
      </c>
      <c r="J54" s="20">
        <f>IF(G54="","",LOOKUP(G54,{0,0.2,0.4,0.5,0.6,0.7,0.85,0.95},{"&lt;20%","20-40%","40-50%","50-60%","60-70%","70-85%","85-95%","&gt;=95%"}))</f>
        <v/>
      </c>
      <c r="K54" s="20">
        <f>IF(I54="","",LOOKUP(I54,{0,0.2,0.4,0.5,0.6,0.7,0.85,0.95},{"&lt;20%","20-40%","40-50%","50-60%","60-70%","70-85%","85-95%","&gt;=95%"}))</f>
        <v/>
      </c>
      <c r="L54" s="21">
        <f>IFERROR(AVERAGEIFS('Raw Data'!$S$2:$S$10000,'Raw Data'!$B$2:$B$10000,$A54,'Raw Data'!$A$2:$A$10000,$C$1),"")</f>
        <v/>
      </c>
      <c r="M54" s="21">
        <f>IFERROR(AVERAGEIFS('Raw Data'!$T$2:$T$10000,'Raw Data'!$B$2:$B$10000,$A54,'Raw Data'!$A$2:$A$10000,$C$1),"")</f>
        <v/>
      </c>
      <c r="N54" s="20">
        <f>IF(M54="","",IF(M54&lt;Settings!$B$8,"Critical",IF(M54&lt;Settings!$B$9,"Semi Critical","Non Critical")))</f>
        <v/>
      </c>
    </row>
    <row r="55" ht="15.75" customHeight="1" s="42">
      <c r="A55" s="20" t="inlineStr">
        <is>
          <t>BLR-Chickpet New</t>
        </is>
      </c>
      <c r="B55" s="20">
        <f t="array" ref="B55">IFERROR(INDEX('Raw Data'!$N$2:$N$10000,MATCH($A55,'Raw Data'!$B$2:$B$10000,0)),"")</f>
        <v/>
      </c>
      <c r="C55" s="20">
        <f t="array" ref="C55">IFERROR(INDEX('Raw Data'!$E$2:$E$10000,MATCH($A55,'Raw Data'!$B$2:$B$10000,0)),"")</f>
        <v/>
      </c>
      <c r="D55" s="20">
        <f t="array" ref="D55">IFERROR(INDEX('Raw Data'!$Q$2:$Q$10000,MATCH($A55,'Raw Data'!$B$2:$B$10000,0)),"")</f>
        <v/>
      </c>
      <c r="E55" s="20">
        <f t="array" ref="E55">IFERROR(INDEX('Raw Data'!$O$2:$O$10000,MATCH($A55,'Raw Data'!$B$2:$B$10000,0)),"")</f>
        <v/>
      </c>
      <c r="F55" s="20">
        <f t="array" ref="F55">IFERROR(INDEX('Raw Data'!$P$2:$P$10000,MATCH($A55,'Raw Data'!$B$2:$B$10000,0)),"")</f>
        <v/>
      </c>
      <c r="G55" s="21">
        <f>IFERROR(AVERAGEIFS('Raw Data'!$G$2:$G$10000,'Raw Data'!$B$2:$B$10000,$A55,'Raw Data'!$A$2:$A$10000,$C$1),"")</f>
        <v/>
      </c>
      <c r="H55" s="21">
        <f>IFERROR(AVERAGEIFS('Raw Data'!$H$2:$H$10000,'Raw Data'!$B$2:$B$10000,$A55,'Raw Data'!$A$2:$A$10000,$C$1),"")</f>
        <v/>
      </c>
      <c r="I55" s="21">
        <f>IFERROR(AVERAGEIFS('Raw Data'!$L$2:$L$10000,'Raw Data'!$B$2:$B$10000,$A55,'Raw Data'!$A$2:$A$10000,$C$1),"")</f>
        <v/>
      </c>
      <c r="J55" s="20">
        <f>IF(G55="","",LOOKUP(G55,{0,0.2,0.4,0.5,0.6,0.7,0.85,0.95},{"&lt;20%","20-40%","40-50%","50-60%","60-70%","70-85%","85-95%","&gt;=95%"}))</f>
        <v/>
      </c>
      <c r="K55" s="20">
        <f>IF(I55="","",LOOKUP(I55,{0,0.2,0.4,0.5,0.6,0.7,0.85,0.95},{"&lt;20%","20-40%","40-50%","50-60%","60-70%","70-85%","85-95%","&gt;=95%"}))</f>
        <v/>
      </c>
      <c r="L55" s="21">
        <f>IFERROR(AVERAGEIFS('Raw Data'!$S$2:$S$10000,'Raw Data'!$B$2:$B$10000,$A55,'Raw Data'!$A$2:$A$10000,$C$1),"")</f>
        <v/>
      </c>
      <c r="M55" s="21">
        <f>IFERROR(AVERAGEIFS('Raw Data'!$T$2:$T$10000,'Raw Data'!$B$2:$B$10000,$A55,'Raw Data'!$A$2:$A$10000,$C$1),"")</f>
        <v/>
      </c>
      <c r="N55" s="20">
        <f>IF(M55="","",IF(M55&lt;Settings!$B$8,"Critical",IF(M55&lt;Settings!$B$9,"Semi Critical","Non Critical")))</f>
        <v/>
      </c>
    </row>
    <row r="56" ht="15.75" customHeight="1" s="42">
      <c r="A56" s="20" t="inlineStr">
        <is>
          <t>BLR-Chikkajala</t>
        </is>
      </c>
      <c r="B56" s="20">
        <f t="array" ref="B56">IFERROR(INDEX('Raw Data'!$N$2:$N$10000,MATCH($A56,'Raw Data'!$B$2:$B$10000,0)),"")</f>
        <v/>
      </c>
      <c r="C56" s="20">
        <f t="array" ref="C56">IFERROR(INDEX('Raw Data'!$E$2:$E$10000,MATCH($A56,'Raw Data'!$B$2:$B$10000,0)),"")</f>
        <v/>
      </c>
      <c r="D56" s="20">
        <f t="array" ref="D56">IFERROR(INDEX('Raw Data'!$Q$2:$Q$10000,MATCH($A56,'Raw Data'!$B$2:$B$10000,0)),"")</f>
        <v/>
      </c>
      <c r="E56" s="20">
        <f t="array" ref="E56">IFERROR(INDEX('Raw Data'!$O$2:$O$10000,MATCH($A56,'Raw Data'!$B$2:$B$10000,0)),"")</f>
        <v/>
      </c>
      <c r="F56" s="20">
        <f t="array" ref="F56">IFERROR(INDEX('Raw Data'!$P$2:$P$10000,MATCH($A56,'Raw Data'!$B$2:$B$10000,0)),"")</f>
        <v/>
      </c>
      <c r="G56" s="21">
        <f>IFERROR(AVERAGEIFS('Raw Data'!$G$2:$G$10000,'Raw Data'!$B$2:$B$10000,$A56,'Raw Data'!$A$2:$A$10000,$C$1),"")</f>
        <v/>
      </c>
      <c r="H56" s="21">
        <f>IFERROR(AVERAGEIFS('Raw Data'!$H$2:$H$10000,'Raw Data'!$B$2:$B$10000,$A56,'Raw Data'!$A$2:$A$10000,$C$1),"")</f>
        <v/>
      </c>
      <c r="I56" s="21">
        <f>IFERROR(AVERAGEIFS('Raw Data'!$L$2:$L$10000,'Raw Data'!$B$2:$B$10000,$A56,'Raw Data'!$A$2:$A$10000,$C$1),"")</f>
        <v/>
      </c>
      <c r="J56" s="20">
        <f>IF(G56="","",LOOKUP(G56,{0,0.2,0.4,0.5,0.6,0.7,0.85,0.95},{"&lt;20%","20-40%","40-50%","50-60%","60-70%","70-85%","85-95%","&gt;=95%"}))</f>
        <v/>
      </c>
      <c r="K56" s="20">
        <f>IF(I56="","",LOOKUP(I56,{0,0.2,0.4,0.5,0.6,0.7,0.85,0.95},{"&lt;20%","20-40%","40-50%","50-60%","60-70%","70-85%","85-95%","&gt;=95%"}))</f>
        <v/>
      </c>
      <c r="L56" s="21">
        <f>IFERROR(AVERAGEIFS('Raw Data'!$S$2:$S$10000,'Raw Data'!$B$2:$B$10000,$A56,'Raw Data'!$A$2:$A$10000,$C$1),"")</f>
        <v/>
      </c>
      <c r="M56" s="21">
        <f>IFERROR(AVERAGEIFS('Raw Data'!$T$2:$T$10000,'Raw Data'!$B$2:$B$10000,$A56,'Raw Data'!$A$2:$A$10000,$C$1),"")</f>
        <v/>
      </c>
      <c r="N56" s="20">
        <f>IF(M56="","",IF(M56&lt;Settings!$B$8,"Critical",IF(M56&lt;Settings!$B$9,"Semi Critical","Non Critical")))</f>
        <v/>
      </c>
    </row>
    <row r="57" ht="15.75" customHeight="1" s="42">
      <c r="A57" s="20" t="inlineStr">
        <is>
          <t>BLR-Chikkanagamangala</t>
        </is>
      </c>
      <c r="B57" s="20">
        <f t="array" ref="B57">IFERROR(INDEX('Raw Data'!$N$2:$N$10000,MATCH($A57,'Raw Data'!$B$2:$B$10000,0)),"")</f>
        <v/>
      </c>
      <c r="C57" s="20">
        <f t="array" ref="C57">IFERROR(INDEX('Raw Data'!$E$2:$E$10000,MATCH($A57,'Raw Data'!$B$2:$B$10000,0)),"")</f>
        <v/>
      </c>
      <c r="D57" s="20">
        <f t="array" ref="D57">IFERROR(INDEX('Raw Data'!$Q$2:$Q$10000,MATCH($A57,'Raw Data'!$B$2:$B$10000,0)),"")</f>
        <v/>
      </c>
      <c r="E57" s="20">
        <f t="array" ref="E57">IFERROR(INDEX('Raw Data'!$O$2:$O$10000,MATCH($A57,'Raw Data'!$B$2:$B$10000,0)),"")</f>
        <v/>
      </c>
      <c r="F57" s="20">
        <f t="array" ref="F57">IFERROR(INDEX('Raw Data'!$P$2:$P$10000,MATCH($A57,'Raw Data'!$B$2:$B$10000,0)),"")</f>
        <v/>
      </c>
      <c r="G57" s="21">
        <f>IFERROR(AVERAGEIFS('Raw Data'!$G$2:$G$10000,'Raw Data'!$B$2:$B$10000,$A57,'Raw Data'!$A$2:$A$10000,$C$1),"")</f>
        <v/>
      </c>
      <c r="H57" s="21">
        <f>IFERROR(AVERAGEIFS('Raw Data'!$H$2:$H$10000,'Raw Data'!$B$2:$B$10000,$A57,'Raw Data'!$A$2:$A$10000,$C$1),"")</f>
        <v/>
      </c>
      <c r="I57" s="21">
        <f>IFERROR(AVERAGEIFS('Raw Data'!$L$2:$L$10000,'Raw Data'!$B$2:$B$10000,$A57,'Raw Data'!$A$2:$A$10000,$C$1),"")</f>
        <v/>
      </c>
      <c r="J57" s="20">
        <f>IF(G57="","",LOOKUP(G57,{0,0.2,0.4,0.5,0.6,0.7,0.85,0.95},{"&lt;20%","20-40%","40-50%","50-60%","60-70%","70-85%","85-95%","&gt;=95%"}))</f>
        <v/>
      </c>
      <c r="K57" s="20">
        <f>IF(I57="","",LOOKUP(I57,{0,0.2,0.4,0.5,0.6,0.7,0.85,0.95},{"&lt;20%","20-40%","40-50%","50-60%","60-70%","70-85%","85-95%","&gt;=95%"}))</f>
        <v/>
      </c>
      <c r="L57" s="21">
        <f>IFERROR(AVERAGEIFS('Raw Data'!$S$2:$S$10000,'Raw Data'!$B$2:$B$10000,$A57,'Raw Data'!$A$2:$A$10000,$C$1),"")</f>
        <v/>
      </c>
      <c r="M57" s="21">
        <f>IFERROR(AVERAGEIFS('Raw Data'!$T$2:$T$10000,'Raw Data'!$B$2:$B$10000,$A57,'Raw Data'!$A$2:$A$10000,$C$1),"")</f>
        <v/>
      </c>
      <c r="N57" s="20">
        <f>IF(M57="","",IF(M57&lt;Settings!$B$8,"Critical",IF(M57&lt;Settings!$B$9,"Semi Critical","Non Critical")))</f>
        <v/>
      </c>
    </row>
    <row r="58" ht="15.75" customHeight="1" s="42">
      <c r="A58" s="20" t="inlineStr">
        <is>
          <t>BLR-Cholayanakanalli</t>
        </is>
      </c>
      <c r="B58" s="20">
        <f t="array" ref="B58">IFERROR(INDEX('Raw Data'!$N$2:$N$10000,MATCH($A58,'Raw Data'!$B$2:$B$10000,0)),"")</f>
        <v/>
      </c>
      <c r="C58" s="20">
        <f t="array" ref="C58">IFERROR(INDEX('Raw Data'!$E$2:$E$10000,MATCH($A58,'Raw Data'!$B$2:$B$10000,0)),"")</f>
        <v/>
      </c>
      <c r="D58" s="20">
        <f t="array" ref="D58">IFERROR(INDEX('Raw Data'!$Q$2:$Q$10000,MATCH($A58,'Raw Data'!$B$2:$B$10000,0)),"")</f>
        <v/>
      </c>
      <c r="E58" s="20">
        <f t="array" ref="E58">IFERROR(INDEX('Raw Data'!$O$2:$O$10000,MATCH($A58,'Raw Data'!$B$2:$B$10000,0)),"")</f>
        <v/>
      </c>
      <c r="F58" s="20">
        <f t="array" ref="F58">IFERROR(INDEX('Raw Data'!$P$2:$P$10000,MATCH($A58,'Raw Data'!$B$2:$B$10000,0)),"")</f>
        <v/>
      </c>
      <c r="G58" s="21">
        <f>IFERROR(AVERAGEIFS('Raw Data'!$G$2:$G$10000,'Raw Data'!$B$2:$B$10000,$A58,'Raw Data'!$A$2:$A$10000,$C$1),"")</f>
        <v/>
      </c>
      <c r="H58" s="21">
        <f>IFERROR(AVERAGEIFS('Raw Data'!$H$2:$H$10000,'Raw Data'!$B$2:$B$10000,$A58,'Raw Data'!$A$2:$A$10000,$C$1),"")</f>
        <v/>
      </c>
      <c r="I58" s="21">
        <f>IFERROR(AVERAGEIFS('Raw Data'!$L$2:$L$10000,'Raw Data'!$B$2:$B$10000,$A58,'Raw Data'!$A$2:$A$10000,$C$1),"")</f>
        <v/>
      </c>
      <c r="J58" s="20">
        <f>IF(G58="","",LOOKUP(G58,{0,0.2,0.4,0.5,0.6,0.7,0.85,0.95},{"&lt;20%","20-40%","40-50%","50-60%","60-70%","70-85%","85-95%","&gt;=95%"}))</f>
        <v/>
      </c>
      <c r="K58" s="20">
        <f>IF(I58="","",LOOKUP(I58,{0,0.2,0.4,0.5,0.6,0.7,0.85,0.95},{"&lt;20%","20-40%","40-50%","50-60%","60-70%","70-85%","85-95%","&gt;=95%"}))</f>
        <v/>
      </c>
      <c r="L58" s="21">
        <f>IFERROR(AVERAGEIFS('Raw Data'!$S$2:$S$10000,'Raw Data'!$B$2:$B$10000,$A58,'Raw Data'!$A$2:$A$10000,$C$1),"")</f>
        <v/>
      </c>
      <c r="M58" s="21">
        <f>IFERROR(AVERAGEIFS('Raw Data'!$T$2:$T$10000,'Raw Data'!$B$2:$B$10000,$A58,'Raw Data'!$A$2:$A$10000,$C$1),"")</f>
        <v/>
      </c>
      <c r="N58" s="20">
        <f>IF(M58="","",IF(M58&lt;Settings!$B$8,"Critical",IF(M58&lt;Settings!$B$9,"Semi Critical","Non Critical")))</f>
        <v/>
      </c>
    </row>
    <row r="59" ht="15.75" customHeight="1" s="42">
      <c r="A59" s="20" t="inlineStr">
        <is>
          <t>BLR-Choodasandra</t>
        </is>
      </c>
      <c r="B59" s="20">
        <f t="array" ref="B59">IFERROR(INDEX('Raw Data'!$N$2:$N$10000,MATCH($A59,'Raw Data'!$B$2:$B$10000,0)),"")</f>
        <v/>
      </c>
      <c r="C59" s="20">
        <f t="array" ref="C59">IFERROR(INDEX('Raw Data'!$E$2:$E$10000,MATCH($A59,'Raw Data'!$B$2:$B$10000,0)),"")</f>
        <v/>
      </c>
      <c r="D59" s="20">
        <f t="array" ref="D59">IFERROR(INDEX('Raw Data'!$Q$2:$Q$10000,MATCH($A59,'Raw Data'!$B$2:$B$10000,0)),"")</f>
        <v/>
      </c>
      <c r="E59" s="20">
        <f t="array" ref="E59">IFERROR(INDEX('Raw Data'!$O$2:$O$10000,MATCH($A59,'Raw Data'!$B$2:$B$10000,0)),"")</f>
        <v/>
      </c>
      <c r="F59" s="20">
        <f t="array" ref="F59">IFERROR(INDEX('Raw Data'!$P$2:$P$10000,MATCH($A59,'Raw Data'!$B$2:$B$10000,0)),"")</f>
        <v/>
      </c>
      <c r="G59" s="21">
        <f>IFERROR(AVERAGEIFS('Raw Data'!$G$2:$G$10000,'Raw Data'!$B$2:$B$10000,$A59,'Raw Data'!$A$2:$A$10000,$C$1),"")</f>
        <v/>
      </c>
      <c r="H59" s="21">
        <f>IFERROR(AVERAGEIFS('Raw Data'!$H$2:$H$10000,'Raw Data'!$B$2:$B$10000,$A59,'Raw Data'!$A$2:$A$10000,$C$1),"")</f>
        <v/>
      </c>
      <c r="I59" s="21">
        <f>IFERROR(AVERAGEIFS('Raw Data'!$L$2:$L$10000,'Raw Data'!$B$2:$B$10000,$A59,'Raw Data'!$A$2:$A$10000,$C$1),"")</f>
        <v/>
      </c>
      <c r="J59" s="20">
        <f>IF(G59="","",LOOKUP(G59,{0,0.2,0.4,0.5,0.6,0.7,0.85,0.95},{"&lt;20%","20-40%","40-50%","50-60%","60-70%","70-85%","85-95%","&gt;=95%"}))</f>
        <v/>
      </c>
      <c r="K59" s="20">
        <f>IF(I59="","",LOOKUP(I59,{0,0.2,0.4,0.5,0.6,0.7,0.85,0.95},{"&lt;20%","20-40%","40-50%","50-60%","60-70%","70-85%","85-95%","&gt;=95%"}))</f>
        <v/>
      </c>
      <c r="L59" s="21">
        <f>IFERROR(AVERAGEIFS('Raw Data'!$S$2:$S$10000,'Raw Data'!$B$2:$B$10000,$A59,'Raw Data'!$A$2:$A$10000,$C$1),"")</f>
        <v/>
      </c>
      <c r="M59" s="21">
        <f>IFERROR(AVERAGEIFS('Raw Data'!$T$2:$T$10000,'Raw Data'!$B$2:$B$10000,$A59,'Raw Data'!$A$2:$A$10000,$C$1),"")</f>
        <v/>
      </c>
      <c r="N59" s="20">
        <f>IF(M59="","",IF(M59&lt;Settings!$B$8,"Critical",IF(M59&lt;Settings!$B$9,"Semi Critical","Non Critical")))</f>
        <v/>
      </c>
    </row>
    <row r="60" ht="15.75" customHeight="1" s="42">
      <c r="A60" s="20" t="inlineStr">
        <is>
          <t>BLR-CV Raman Nagar Network</t>
        </is>
      </c>
      <c r="B60" s="20">
        <f t="array" ref="B60">IFERROR(INDEX('Raw Data'!$N$2:$N$10000,MATCH($A60,'Raw Data'!$B$2:$B$10000,0)),"")</f>
        <v/>
      </c>
      <c r="C60" s="20">
        <f t="array" ref="C60">IFERROR(INDEX('Raw Data'!$E$2:$E$10000,MATCH($A60,'Raw Data'!$B$2:$B$10000,0)),"")</f>
        <v/>
      </c>
      <c r="D60" s="20">
        <f t="array" ref="D60">IFERROR(INDEX('Raw Data'!$Q$2:$Q$10000,MATCH($A60,'Raw Data'!$B$2:$B$10000,0)),"")</f>
        <v/>
      </c>
      <c r="E60" s="20">
        <f t="array" ref="E60">IFERROR(INDEX('Raw Data'!$O$2:$O$10000,MATCH($A60,'Raw Data'!$B$2:$B$10000,0)),"")</f>
        <v/>
      </c>
      <c r="F60" s="20">
        <f t="array" ref="F60">IFERROR(INDEX('Raw Data'!$P$2:$P$10000,MATCH($A60,'Raw Data'!$B$2:$B$10000,0)),"")</f>
        <v/>
      </c>
      <c r="G60" s="21">
        <f>IFERROR(AVERAGEIFS('Raw Data'!$G$2:$G$10000,'Raw Data'!$B$2:$B$10000,$A60,'Raw Data'!$A$2:$A$10000,$C$1),"")</f>
        <v/>
      </c>
      <c r="H60" s="21">
        <f>IFERROR(AVERAGEIFS('Raw Data'!$H$2:$H$10000,'Raw Data'!$B$2:$B$10000,$A60,'Raw Data'!$A$2:$A$10000,$C$1),"")</f>
        <v/>
      </c>
      <c r="I60" s="21">
        <f>IFERROR(AVERAGEIFS('Raw Data'!$L$2:$L$10000,'Raw Data'!$B$2:$B$10000,$A60,'Raw Data'!$A$2:$A$10000,$C$1),"")</f>
        <v/>
      </c>
      <c r="J60" s="20">
        <f>IF(G60="","",LOOKUP(G60,{0,0.2,0.4,0.5,0.6,0.7,0.85,0.95},{"&lt;20%","20-40%","40-50%","50-60%","60-70%","70-85%","85-95%","&gt;=95%"}))</f>
        <v/>
      </c>
      <c r="K60" s="20">
        <f>IF(I60="","",LOOKUP(I60,{0,0.2,0.4,0.5,0.6,0.7,0.85,0.95},{"&lt;20%","20-40%","40-50%","50-60%","60-70%","70-85%","85-95%","&gt;=95%"}))</f>
        <v/>
      </c>
      <c r="L60" s="21">
        <f>IFERROR(AVERAGEIFS('Raw Data'!$S$2:$S$10000,'Raw Data'!$B$2:$B$10000,$A60,'Raw Data'!$A$2:$A$10000,$C$1),"")</f>
        <v/>
      </c>
      <c r="M60" s="21">
        <f>IFERROR(AVERAGEIFS('Raw Data'!$T$2:$T$10000,'Raw Data'!$B$2:$B$10000,$A60,'Raw Data'!$A$2:$A$10000,$C$1),"")</f>
        <v/>
      </c>
      <c r="N60" s="20">
        <f>IF(M60="","",IF(M60&lt;Settings!$B$8,"Critical",IF(M60&lt;Settings!$B$9,"Semi Critical","Non Critical")))</f>
        <v/>
      </c>
    </row>
    <row r="61" ht="15.75" customHeight="1" s="42">
      <c r="A61" s="20" t="inlineStr">
        <is>
          <t>BLR-CV Raman Nagar Network-2</t>
        </is>
      </c>
      <c r="B61" s="20">
        <f t="array" ref="B61">IFERROR(INDEX('Raw Data'!$N$2:$N$10000,MATCH($A61,'Raw Data'!$B$2:$B$10000,0)),"")</f>
        <v/>
      </c>
      <c r="C61" s="20">
        <f t="array" ref="C61">IFERROR(INDEX('Raw Data'!$E$2:$E$10000,MATCH($A61,'Raw Data'!$B$2:$B$10000,0)),"")</f>
        <v/>
      </c>
      <c r="D61" s="20">
        <f t="array" ref="D61">IFERROR(INDEX('Raw Data'!$Q$2:$Q$10000,MATCH($A61,'Raw Data'!$B$2:$B$10000,0)),"")</f>
        <v/>
      </c>
      <c r="E61" s="20">
        <f t="array" ref="E61">IFERROR(INDEX('Raw Data'!$O$2:$O$10000,MATCH($A61,'Raw Data'!$B$2:$B$10000,0)),"")</f>
        <v/>
      </c>
      <c r="F61" s="20">
        <f t="array" ref="F61">IFERROR(INDEX('Raw Data'!$P$2:$P$10000,MATCH($A61,'Raw Data'!$B$2:$B$10000,0)),"")</f>
        <v/>
      </c>
      <c r="G61" s="21">
        <f>IFERROR(AVERAGEIFS('Raw Data'!$G$2:$G$10000,'Raw Data'!$B$2:$B$10000,$A61,'Raw Data'!$A$2:$A$10000,$C$1),"")</f>
        <v/>
      </c>
      <c r="H61" s="21">
        <f>IFERROR(AVERAGEIFS('Raw Data'!$H$2:$H$10000,'Raw Data'!$B$2:$B$10000,$A61,'Raw Data'!$A$2:$A$10000,$C$1),"")</f>
        <v/>
      </c>
      <c r="I61" s="21">
        <f>IFERROR(AVERAGEIFS('Raw Data'!$L$2:$L$10000,'Raw Data'!$B$2:$B$10000,$A61,'Raw Data'!$A$2:$A$10000,$C$1),"")</f>
        <v/>
      </c>
      <c r="J61" s="20">
        <f>IF(G61="","",LOOKUP(G61,{0,0.2,0.4,0.5,0.6,0.7,0.85,0.95},{"&lt;20%","20-40%","40-50%","50-60%","60-70%","70-85%","85-95%","&gt;=95%"}))</f>
        <v/>
      </c>
      <c r="K61" s="20">
        <f>IF(I61="","",LOOKUP(I61,{0,0.2,0.4,0.5,0.6,0.7,0.85,0.95},{"&lt;20%","20-40%","40-50%","50-60%","60-70%","70-85%","85-95%","&gt;=95%"}))</f>
        <v/>
      </c>
      <c r="L61" s="21">
        <f>IFERROR(AVERAGEIFS('Raw Data'!$S$2:$S$10000,'Raw Data'!$B$2:$B$10000,$A61,'Raw Data'!$A$2:$A$10000,$C$1),"")</f>
        <v/>
      </c>
      <c r="M61" s="21">
        <f>IFERROR(AVERAGEIFS('Raw Data'!$T$2:$T$10000,'Raw Data'!$B$2:$B$10000,$A61,'Raw Data'!$A$2:$A$10000,$C$1),"")</f>
        <v/>
      </c>
      <c r="N61" s="20">
        <f>IF(M61="","",IF(M61&lt;Settings!$B$8,"Critical",IF(M61&lt;Settings!$B$9,"Semi Critical","Non Critical")))</f>
        <v/>
      </c>
    </row>
    <row r="62" ht="15.75" customHeight="1" s="42">
      <c r="A62" s="20" t="inlineStr">
        <is>
          <t>BLR-CV RAMAN NAGAR NEW</t>
        </is>
      </c>
      <c r="B62" s="20">
        <f t="array" ref="B62">IFERROR(INDEX('Raw Data'!$N$2:$N$10000,MATCH($A62,'Raw Data'!$B$2:$B$10000,0)),"")</f>
        <v/>
      </c>
      <c r="C62" s="20">
        <f t="array" ref="C62">IFERROR(INDEX('Raw Data'!$E$2:$E$10000,MATCH($A62,'Raw Data'!$B$2:$B$10000,0)),"")</f>
        <v/>
      </c>
      <c r="D62" s="20">
        <f t="array" ref="D62">IFERROR(INDEX('Raw Data'!$Q$2:$Q$10000,MATCH($A62,'Raw Data'!$B$2:$B$10000,0)),"")</f>
        <v/>
      </c>
      <c r="E62" s="20">
        <f t="array" ref="E62">IFERROR(INDEX('Raw Data'!$O$2:$O$10000,MATCH($A62,'Raw Data'!$B$2:$B$10000,0)),"")</f>
        <v/>
      </c>
      <c r="F62" s="20">
        <f t="array" ref="F62">IFERROR(INDEX('Raw Data'!$P$2:$P$10000,MATCH($A62,'Raw Data'!$B$2:$B$10000,0)),"")</f>
        <v/>
      </c>
      <c r="G62" s="21">
        <f>IFERROR(AVERAGEIFS('Raw Data'!$G$2:$G$10000,'Raw Data'!$B$2:$B$10000,$A62,'Raw Data'!$A$2:$A$10000,$C$1),"")</f>
        <v/>
      </c>
      <c r="H62" s="21">
        <f>IFERROR(AVERAGEIFS('Raw Data'!$H$2:$H$10000,'Raw Data'!$B$2:$B$10000,$A62,'Raw Data'!$A$2:$A$10000,$C$1),"")</f>
        <v/>
      </c>
      <c r="I62" s="21">
        <f>IFERROR(AVERAGEIFS('Raw Data'!$L$2:$L$10000,'Raw Data'!$B$2:$B$10000,$A62,'Raw Data'!$A$2:$A$10000,$C$1),"")</f>
        <v/>
      </c>
      <c r="J62" s="20">
        <f>IF(G62="","",LOOKUP(G62,{0,0.2,0.4,0.5,0.6,0.7,0.85,0.95},{"&lt;20%","20-40%","40-50%","50-60%","60-70%","70-85%","85-95%","&gt;=95%"}))</f>
        <v/>
      </c>
      <c r="K62" s="20">
        <f>IF(I62="","",LOOKUP(I62,{0,0.2,0.4,0.5,0.6,0.7,0.85,0.95},{"&lt;20%","20-40%","40-50%","50-60%","60-70%","70-85%","85-95%","&gt;=95%"}))</f>
        <v/>
      </c>
      <c r="L62" s="21">
        <f>IFERROR(AVERAGEIFS('Raw Data'!$S$2:$S$10000,'Raw Data'!$B$2:$B$10000,$A62,'Raw Data'!$A$2:$A$10000,$C$1),"")</f>
        <v/>
      </c>
      <c r="M62" s="21">
        <f>IFERROR(AVERAGEIFS('Raw Data'!$T$2:$T$10000,'Raw Data'!$B$2:$B$10000,$A62,'Raw Data'!$A$2:$A$10000,$C$1),"")</f>
        <v/>
      </c>
      <c r="N62" s="20">
        <f>IF(M62="","",IF(M62&lt;Settings!$B$8,"Critical",IF(M62&lt;Settings!$B$9,"Semi Critical","Non Critical")))</f>
        <v/>
      </c>
    </row>
    <row r="63" ht="15.75" customHeight="1" s="42">
      <c r="A63" s="20" t="inlineStr">
        <is>
          <t>BLR-CV Raman Nagar SS</t>
        </is>
      </c>
      <c r="B63" s="20">
        <f t="array" ref="B63">IFERROR(INDEX('Raw Data'!$N$2:$N$10000,MATCH($A63,'Raw Data'!$B$2:$B$10000,0)),"")</f>
        <v/>
      </c>
      <c r="C63" s="20">
        <f t="array" ref="C63">IFERROR(INDEX('Raw Data'!$E$2:$E$10000,MATCH($A63,'Raw Data'!$B$2:$B$10000,0)),"")</f>
        <v/>
      </c>
      <c r="D63" s="20">
        <f t="array" ref="D63">IFERROR(INDEX('Raw Data'!$Q$2:$Q$10000,MATCH($A63,'Raw Data'!$B$2:$B$10000,0)),"")</f>
        <v/>
      </c>
      <c r="E63" s="20">
        <f t="array" ref="E63">IFERROR(INDEX('Raw Data'!$O$2:$O$10000,MATCH($A63,'Raw Data'!$B$2:$B$10000,0)),"")</f>
        <v/>
      </c>
      <c r="F63" s="20">
        <f t="array" ref="F63">IFERROR(INDEX('Raw Data'!$P$2:$P$10000,MATCH($A63,'Raw Data'!$B$2:$B$10000,0)),"")</f>
        <v/>
      </c>
      <c r="G63" s="21">
        <f>IFERROR(AVERAGEIFS('Raw Data'!$G$2:$G$10000,'Raw Data'!$B$2:$B$10000,$A63,'Raw Data'!$A$2:$A$10000,$C$1),"")</f>
        <v/>
      </c>
      <c r="H63" s="21">
        <f>IFERROR(AVERAGEIFS('Raw Data'!$H$2:$H$10000,'Raw Data'!$B$2:$B$10000,$A63,'Raw Data'!$A$2:$A$10000,$C$1),"")</f>
        <v/>
      </c>
      <c r="I63" s="21">
        <f>IFERROR(AVERAGEIFS('Raw Data'!$L$2:$L$10000,'Raw Data'!$B$2:$B$10000,$A63,'Raw Data'!$A$2:$A$10000,$C$1),"")</f>
        <v/>
      </c>
      <c r="J63" s="20">
        <f>IF(G63="","",LOOKUP(G63,{0,0.2,0.4,0.5,0.6,0.7,0.85,0.95},{"&lt;20%","20-40%","40-50%","50-60%","60-70%","70-85%","85-95%","&gt;=95%"}))</f>
        <v/>
      </c>
      <c r="K63" s="20">
        <f>IF(I63="","",LOOKUP(I63,{0,0.2,0.4,0.5,0.6,0.7,0.85,0.95},{"&lt;20%","20-40%","40-50%","50-60%","60-70%","70-85%","85-95%","&gt;=95%"}))</f>
        <v/>
      </c>
      <c r="L63" s="21">
        <f>IFERROR(AVERAGEIFS('Raw Data'!$S$2:$S$10000,'Raw Data'!$B$2:$B$10000,$A63,'Raw Data'!$A$2:$A$10000,$C$1),"")</f>
        <v/>
      </c>
      <c r="M63" s="21">
        <f>IFERROR(AVERAGEIFS('Raw Data'!$T$2:$T$10000,'Raw Data'!$B$2:$B$10000,$A63,'Raw Data'!$A$2:$A$10000,$C$1),"")</f>
        <v/>
      </c>
      <c r="N63" s="20">
        <f>IF(M63="","",IF(M63&lt;Settings!$B$8,"Critical",IF(M63&lt;Settings!$B$9,"Semi Critical","Non Critical")))</f>
        <v/>
      </c>
    </row>
    <row r="64" ht="15.75" customHeight="1" s="42">
      <c r="A64" s="20" t="inlineStr">
        <is>
          <t>BLR-Dasarahalli</t>
        </is>
      </c>
      <c r="B64" s="20">
        <f t="array" ref="B64">IFERROR(INDEX('Raw Data'!$N$2:$N$10000,MATCH($A64,'Raw Data'!$B$2:$B$10000,0)),"")</f>
        <v/>
      </c>
      <c r="C64" s="20">
        <f t="array" ref="C64">IFERROR(INDEX('Raw Data'!$E$2:$E$10000,MATCH($A64,'Raw Data'!$B$2:$B$10000,0)),"")</f>
        <v/>
      </c>
      <c r="D64" s="20">
        <f t="array" ref="D64">IFERROR(INDEX('Raw Data'!$Q$2:$Q$10000,MATCH($A64,'Raw Data'!$B$2:$B$10000,0)),"")</f>
        <v/>
      </c>
      <c r="E64" s="20">
        <f t="array" ref="E64">IFERROR(INDEX('Raw Data'!$O$2:$O$10000,MATCH($A64,'Raw Data'!$B$2:$B$10000,0)),"")</f>
        <v/>
      </c>
      <c r="F64" s="20">
        <f t="array" ref="F64">IFERROR(INDEX('Raw Data'!$P$2:$P$10000,MATCH($A64,'Raw Data'!$B$2:$B$10000,0)),"")</f>
        <v/>
      </c>
      <c r="G64" s="21">
        <f>IFERROR(AVERAGEIFS('Raw Data'!$G$2:$G$10000,'Raw Data'!$B$2:$B$10000,$A64,'Raw Data'!$A$2:$A$10000,$C$1),"")</f>
        <v/>
      </c>
      <c r="H64" s="21">
        <f>IFERROR(AVERAGEIFS('Raw Data'!$H$2:$H$10000,'Raw Data'!$B$2:$B$10000,$A64,'Raw Data'!$A$2:$A$10000,$C$1),"")</f>
        <v/>
      </c>
      <c r="I64" s="21">
        <f>IFERROR(AVERAGEIFS('Raw Data'!$L$2:$L$10000,'Raw Data'!$B$2:$B$10000,$A64,'Raw Data'!$A$2:$A$10000,$C$1),"")</f>
        <v/>
      </c>
      <c r="J64" s="20">
        <f>IF(G64="","",LOOKUP(G64,{0,0.2,0.4,0.5,0.6,0.7,0.85,0.95},{"&lt;20%","20-40%","40-50%","50-60%","60-70%","70-85%","85-95%","&gt;=95%"}))</f>
        <v/>
      </c>
      <c r="K64" s="20">
        <f>IF(I64="","",LOOKUP(I64,{0,0.2,0.4,0.5,0.6,0.7,0.85,0.95},{"&lt;20%","20-40%","40-50%","50-60%","60-70%","70-85%","85-95%","&gt;=95%"}))</f>
        <v/>
      </c>
      <c r="L64" s="21">
        <f>IFERROR(AVERAGEIFS('Raw Data'!$S$2:$S$10000,'Raw Data'!$B$2:$B$10000,$A64,'Raw Data'!$A$2:$A$10000,$C$1),"")</f>
        <v/>
      </c>
      <c r="M64" s="21">
        <f>IFERROR(AVERAGEIFS('Raw Data'!$T$2:$T$10000,'Raw Data'!$B$2:$B$10000,$A64,'Raw Data'!$A$2:$A$10000,$C$1),"")</f>
        <v/>
      </c>
      <c r="N64" s="20">
        <f>IF(M64="","",IF(M64&lt;Settings!$B$8,"Critical",IF(M64&lt;Settings!$B$9,"Semi Critical","Non Critical")))</f>
        <v/>
      </c>
    </row>
    <row r="65" ht="15.75" customHeight="1" s="42">
      <c r="A65" s="20" t="inlineStr">
        <is>
          <t>BLR-Devanahalli</t>
        </is>
      </c>
      <c r="B65" s="20">
        <f t="array" ref="B65">IFERROR(INDEX('Raw Data'!$N$2:$N$10000,MATCH($A65,'Raw Data'!$B$2:$B$10000,0)),"")</f>
        <v/>
      </c>
      <c r="C65" s="20">
        <f t="array" ref="C65">IFERROR(INDEX('Raw Data'!$E$2:$E$10000,MATCH($A65,'Raw Data'!$B$2:$B$10000,0)),"")</f>
        <v/>
      </c>
      <c r="D65" s="20">
        <f t="array" ref="D65">IFERROR(INDEX('Raw Data'!$Q$2:$Q$10000,MATCH($A65,'Raw Data'!$B$2:$B$10000,0)),"")</f>
        <v/>
      </c>
      <c r="E65" s="20">
        <f t="array" ref="E65">IFERROR(INDEX('Raw Data'!$O$2:$O$10000,MATCH($A65,'Raw Data'!$B$2:$B$10000,0)),"")</f>
        <v/>
      </c>
      <c r="F65" s="20">
        <f t="array" ref="F65">IFERROR(INDEX('Raw Data'!$P$2:$P$10000,MATCH($A65,'Raw Data'!$B$2:$B$10000,0)),"")</f>
        <v/>
      </c>
      <c r="G65" s="21">
        <f>IFERROR(AVERAGEIFS('Raw Data'!$G$2:$G$10000,'Raw Data'!$B$2:$B$10000,$A65,'Raw Data'!$A$2:$A$10000,$C$1),"")</f>
        <v/>
      </c>
      <c r="H65" s="21">
        <f>IFERROR(AVERAGEIFS('Raw Data'!$H$2:$H$10000,'Raw Data'!$B$2:$B$10000,$A65,'Raw Data'!$A$2:$A$10000,$C$1),"")</f>
        <v/>
      </c>
      <c r="I65" s="21">
        <f>IFERROR(AVERAGEIFS('Raw Data'!$L$2:$L$10000,'Raw Data'!$B$2:$B$10000,$A65,'Raw Data'!$A$2:$A$10000,$C$1),"")</f>
        <v/>
      </c>
      <c r="J65" s="20">
        <f>IF(G65="","",LOOKUP(G65,{0,0.2,0.4,0.5,0.6,0.7,0.85,0.95},{"&lt;20%","20-40%","40-50%","50-60%","60-70%","70-85%","85-95%","&gt;=95%"}))</f>
        <v/>
      </c>
      <c r="K65" s="20">
        <f>IF(I65="","",LOOKUP(I65,{0,0.2,0.4,0.5,0.6,0.7,0.85,0.95},{"&lt;20%","20-40%","40-50%","50-60%","60-70%","70-85%","85-95%","&gt;=95%"}))</f>
        <v/>
      </c>
      <c r="L65" s="21">
        <f>IFERROR(AVERAGEIFS('Raw Data'!$S$2:$S$10000,'Raw Data'!$B$2:$B$10000,$A65,'Raw Data'!$A$2:$A$10000,$C$1),"")</f>
        <v/>
      </c>
      <c r="M65" s="21">
        <f>IFERROR(AVERAGEIFS('Raw Data'!$T$2:$T$10000,'Raw Data'!$B$2:$B$10000,$A65,'Raw Data'!$A$2:$A$10000,$C$1),"")</f>
        <v/>
      </c>
      <c r="N65" s="20">
        <f>IF(M65="","",IF(M65&lt;Settings!$B$8,"Critical",IF(M65&lt;Settings!$B$9,"Semi Critical","Non Critical")))</f>
        <v/>
      </c>
    </row>
    <row r="66" ht="15.75" customHeight="1" s="42">
      <c r="A66" s="20" t="inlineStr">
        <is>
          <t>BLR-Devasandra Extension</t>
        </is>
      </c>
      <c r="B66" s="20">
        <f t="array" ref="B66">IFERROR(INDEX('Raw Data'!$N$2:$N$10000,MATCH($A66,'Raw Data'!$B$2:$B$10000,0)),"")</f>
        <v/>
      </c>
      <c r="C66" s="20">
        <f t="array" ref="C66">IFERROR(INDEX('Raw Data'!$E$2:$E$10000,MATCH($A66,'Raw Data'!$B$2:$B$10000,0)),"")</f>
        <v/>
      </c>
      <c r="D66" s="20">
        <f t="array" ref="D66">IFERROR(INDEX('Raw Data'!$Q$2:$Q$10000,MATCH($A66,'Raw Data'!$B$2:$B$10000,0)),"")</f>
        <v/>
      </c>
      <c r="E66" s="20">
        <f t="array" ref="E66">IFERROR(INDEX('Raw Data'!$O$2:$O$10000,MATCH($A66,'Raw Data'!$B$2:$B$10000,0)),"")</f>
        <v/>
      </c>
      <c r="F66" s="20">
        <f t="array" ref="F66">IFERROR(INDEX('Raw Data'!$P$2:$P$10000,MATCH($A66,'Raw Data'!$B$2:$B$10000,0)),"")</f>
        <v/>
      </c>
      <c r="G66" s="21">
        <f>IFERROR(AVERAGEIFS('Raw Data'!$G$2:$G$10000,'Raw Data'!$B$2:$B$10000,$A66,'Raw Data'!$A$2:$A$10000,$C$1),"")</f>
        <v/>
      </c>
      <c r="H66" s="21">
        <f>IFERROR(AVERAGEIFS('Raw Data'!$H$2:$H$10000,'Raw Data'!$B$2:$B$10000,$A66,'Raw Data'!$A$2:$A$10000,$C$1),"")</f>
        <v/>
      </c>
      <c r="I66" s="21">
        <f>IFERROR(AVERAGEIFS('Raw Data'!$L$2:$L$10000,'Raw Data'!$B$2:$B$10000,$A66,'Raw Data'!$A$2:$A$10000,$C$1),"")</f>
        <v/>
      </c>
      <c r="J66" s="20">
        <f>IF(G66="","",LOOKUP(G66,{0,0.2,0.4,0.5,0.6,0.7,0.85,0.95},{"&lt;20%","20-40%","40-50%","50-60%","60-70%","70-85%","85-95%","&gt;=95%"}))</f>
        <v/>
      </c>
      <c r="K66" s="20">
        <f>IF(I66="","",LOOKUP(I66,{0,0.2,0.4,0.5,0.6,0.7,0.85,0.95},{"&lt;20%","20-40%","40-50%","50-60%","60-70%","70-85%","85-95%","&gt;=95%"}))</f>
        <v/>
      </c>
      <c r="L66" s="21">
        <f>IFERROR(AVERAGEIFS('Raw Data'!$S$2:$S$10000,'Raw Data'!$B$2:$B$10000,$A66,'Raw Data'!$A$2:$A$10000,$C$1),"")</f>
        <v/>
      </c>
      <c r="M66" s="21">
        <f>IFERROR(AVERAGEIFS('Raw Data'!$T$2:$T$10000,'Raw Data'!$B$2:$B$10000,$A66,'Raw Data'!$A$2:$A$10000,$C$1),"")</f>
        <v/>
      </c>
      <c r="N66" s="20">
        <f>IF(M66="","",IF(M66&lt;Settings!$B$8,"Critical",IF(M66&lt;Settings!$B$9,"Semi Critical","Non Critical")))</f>
        <v/>
      </c>
    </row>
    <row r="67" ht="15.75" customHeight="1" s="42">
      <c r="A67" s="20" t="inlineStr">
        <is>
          <t>BLR-Doddakannelli</t>
        </is>
      </c>
      <c r="B67" s="20">
        <f t="array" ref="B67">IFERROR(INDEX('Raw Data'!$N$2:$N$10000,MATCH($A67,'Raw Data'!$B$2:$B$10000,0)),"")</f>
        <v/>
      </c>
      <c r="C67" s="20">
        <f t="array" ref="C67">IFERROR(INDEX('Raw Data'!$E$2:$E$10000,MATCH($A67,'Raw Data'!$B$2:$B$10000,0)),"")</f>
        <v/>
      </c>
      <c r="D67" s="20">
        <f t="array" ref="D67">IFERROR(INDEX('Raw Data'!$Q$2:$Q$10000,MATCH($A67,'Raw Data'!$B$2:$B$10000,0)),"")</f>
        <v/>
      </c>
      <c r="E67" s="20">
        <f t="array" ref="E67">IFERROR(INDEX('Raw Data'!$O$2:$O$10000,MATCH($A67,'Raw Data'!$B$2:$B$10000,0)),"")</f>
        <v/>
      </c>
      <c r="F67" s="20">
        <f t="array" ref="F67">IFERROR(INDEX('Raw Data'!$P$2:$P$10000,MATCH($A67,'Raw Data'!$B$2:$B$10000,0)),"")</f>
        <v/>
      </c>
      <c r="G67" s="21">
        <f>IFERROR(AVERAGEIFS('Raw Data'!$G$2:$G$10000,'Raw Data'!$B$2:$B$10000,$A67,'Raw Data'!$A$2:$A$10000,$C$1),"")</f>
        <v/>
      </c>
      <c r="H67" s="21">
        <f>IFERROR(AVERAGEIFS('Raw Data'!$H$2:$H$10000,'Raw Data'!$B$2:$B$10000,$A67,'Raw Data'!$A$2:$A$10000,$C$1),"")</f>
        <v/>
      </c>
      <c r="I67" s="21">
        <f>IFERROR(AVERAGEIFS('Raw Data'!$L$2:$L$10000,'Raw Data'!$B$2:$B$10000,$A67,'Raw Data'!$A$2:$A$10000,$C$1),"")</f>
        <v/>
      </c>
      <c r="J67" s="20">
        <f>IF(G67="","",LOOKUP(G67,{0,0.2,0.4,0.5,0.6,0.7,0.85,0.95},{"&lt;20%","20-40%","40-50%","50-60%","60-70%","70-85%","85-95%","&gt;=95%"}))</f>
        <v/>
      </c>
      <c r="K67" s="20">
        <f>IF(I67="","",LOOKUP(I67,{0,0.2,0.4,0.5,0.6,0.7,0.85,0.95},{"&lt;20%","20-40%","40-50%","50-60%","60-70%","70-85%","85-95%","&gt;=95%"}))</f>
        <v/>
      </c>
      <c r="L67" s="21">
        <f>IFERROR(AVERAGEIFS('Raw Data'!$S$2:$S$10000,'Raw Data'!$B$2:$B$10000,$A67,'Raw Data'!$A$2:$A$10000,$C$1),"")</f>
        <v/>
      </c>
      <c r="M67" s="21">
        <f>IFERROR(AVERAGEIFS('Raw Data'!$T$2:$T$10000,'Raw Data'!$B$2:$B$10000,$A67,'Raw Data'!$A$2:$A$10000,$C$1),"")</f>
        <v/>
      </c>
      <c r="N67" s="20">
        <f>IF(M67="","",IF(M67&lt;Settings!$B$8,"Critical",IF(M67&lt;Settings!$B$9,"Semi Critical","Non Critical")))</f>
        <v/>
      </c>
    </row>
    <row r="68" ht="15.75" customHeight="1" s="42">
      <c r="A68" s="20" t="inlineStr">
        <is>
          <t>BLR-Doddakannelli SS</t>
        </is>
      </c>
      <c r="B68" s="20">
        <f t="array" ref="B68">IFERROR(INDEX('Raw Data'!$N$2:$N$10000,MATCH($A68,'Raw Data'!$B$2:$B$10000,0)),"")</f>
        <v/>
      </c>
      <c r="C68" s="20">
        <f t="array" ref="C68">IFERROR(INDEX('Raw Data'!$E$2:$E$10000,MATCH($A68,'Raw Data'!$B$2:$B$10000,0)),"")</f>
        <v/>
      </c>
      <c r="D68" s="20">
        <f t="array" ref="D68">IFERROR(INDEX('Raw Data'!$Q$2:$Q$10000,MATCH($A68,'Raw Data'!$B$2:$B$10000,0)),"")</f>
        <v/>
      </c>
      <c r="E68" s="20">
        <f t="array" ref="E68">IFERROR(INDEX('Raw Data'!$O$2:$O$10000,MATCH($A68,'Raw Data'!$B$2:$B$10000,0)),"")</f>
        <v/>
      </c>
      <c r="F68" s="20">
        <f t="array" ref="F68">IFERROR(INDEX('Raw Data'!$P$2:$P$10000,MATCH($A68,'Raw Data'!$B$2:$B$10000,0)),"")</f>
        <v/>
      </c>
      <c r="G68" s="21">
        <f>IFERROR(AVERAGEIFS('Raw Data'!$G$2:$G$10000,'Raw Data'!$B$2:$B$10000,$A68,'Raw Data'!$A$2:$A$10000,$C$1),"")</f>
        <v/>
      </c>
      <c r="H68" s="21">
        <f>IFERROR(AVERAGEIFS('Raw Data'!$H$2:$H$10000,'Raw Data'!$B$2:$B$10000,$A68,'Raw Data'!$A$2:$A$10000,$C$1),"")</f>
        <v/>
      </c>
      <c r="I68" s="21">
        <f>IFERROR(AVERAGEIFS('Raw Data'!$L$2:$L$10000,'Raw Data'!$B$2:$B$10000,$A68,'Raw Data'!$A$2:$A$10000,$C$1),"")</f>
        <v/>
      </c>
      <c r="J68" s="20">
        <f>IF(G68="","",LOOKUP(G68,{0,0.2,0.4,0.5,0.6,0.7,0.85,0.95},{"&lt;20%","20-40%","40-50%","50-60%","60-70%","70-85%","85-95%","&gt;=95%"}))</f>
        <v/>
      </c>
      <c r="K68" s="20">
        <f>IF(I68="","",LOOKUP(I68,{0,0.2,0.4,0.5,0.6,0.7,0.85,0.95},{"&lt;20%","20-40%","40-50%","50-60%","60-70%","70-85%","85-95%","&gt;=95%"}))</f>
        <v/>
      </c>
      <c r="L68" s="21">
        <f>IFERROR(AVERAGEIFS('Raw Data'!$S$2:$S$10000,'Raw Data'!$B$2:$B$10000,$A68,'Raw Data'!$A$2:$A$10000,$C$1),"")</f>
        <v/>
      </c>
      <c r="M68" s="21">
        <f>IFERROR(AVERAGEIFS('Raw Data'!$T$2:$T$10000,'Raw Data'!$B$2:$B$10000,$A68,'Raw Data'!$A$2:$A$10000,$C$1),"")</f>
        <v/>
      </c>
      <c r="N68" s="20">
        <f>IF(M68="","",IF(M68&lt;Settings!$B$8,"Critical",IF(M68&lt;Settings!$B$9,"Semi Critical","Non Critical")))</f>
        <v/>
      </c>
    </row>
    <row r="69" ht="15.75" customHeight="1" s="42">
      <c r="A69" s="20" t="inlineStr">
        <is>
          <t>BLR-Doddanekundi</t>
        </is>
      </c>
      <c r="B69" s="20">
        <f t="array" ref="B69">IFERROR(INDEX('Raw Data'!$N$2:$N$10000,MATCH($A69,'Raw Data'!$B$2:$B$10000,0)),"")</f>
        <v/>
      </c>
      <c r="C69" s="20">
        <f t="array" ref="C69">IFERROR(INDEX('Raw Data'!$E$2:$E$10000,MATCH($A69,'Raw Data'!$B$2:$B$10000,0)),"")</f>
        <v/>
      </c>
      <c r="D69" s="20">
        <f t="array" ref="D69">IFERROR(INDEX('Raw Data'!$Q$2:$Q$10000,MATCH($A69,'Raw Data'!$B$2:$B$10000,0)),"")</f>
        <v/>
      </c>
      <c r="E69" s="20">
        <f t="array" ref="E69">IFERROR(INDEX('Raw Data'!$O$2:$O$10000,MATCH($A69,'Raw Data'!$B$2:$B$10000,0)),"")</f>
        <v/>
      </c>
      <c r="F69" s="20">
        <f t="array" ref="F69">IFERROR(INDEX('Raw Data'!$P$2:$P$10000,MATCH($A69,'Raw Data'!$B$2:$B$10000,0)),"")</f>
        <v/>
      </c>
      <c r="G69" s="21">
        <f>IFERROR(AVERAGEIFS('Raw Data'!$G$2:$G$10000,'Raw Data'!$B$2:$B$10000,$A69,'Raw Data'!$A$2:$A$10000,$C$1),"")</f>
        <v/>
      </c>
      <c r="H69" s="21">
        <f>IFERROR(AVERAGEIFS('Raw Data'!$H$2:$H$10000,'Raw Data'!$B$2:$B$10000,$A69,'Raw Data'!$A$2:$A$10000,$C$1),"")</f>
        <v/>
      </c>
      <c r="I69" s="21">
        <f>IFERROR(AVERAGEIFS('Raw Data'!$L$2:$L$10000,'Raw Data'!$B$2:$B$10000,$A69,'Raw Data'!$A$2:$A$10000,$C$1),"")</f>
        <v/>
      </c>
      <c r="J69" s="20">
        <f>IF(G69="","",LOOKUP(G69,{0,0.2,0.4,0.5,0.6,0.7,0.85,0.95},{"&lt;20%","20-40%","40-50%","50-60%","60-70%","70-85%","85-95%","&gt;=95%"}))</f>
        <v/>
      </c>
      <c r="K69" s="20">
        <f>IF(I69="","",LOOKUP(I69,{0,0.2,0.4,0.5,0.6,0.7,0.85,0.95},{"&lt;20%","20-40%","40-50%","50-60%","60-70%","70-85%","85-95%","&gt;=95%"}))</f>
        <v/>
      </c>
      <c r="L69" s="21">
        <f>IFERROR(AVERAGEIFS('Raw Data'!$S$2:$S$10000,'Raw Data'!$B$2:$B$10000,$A69,'Raw Data'!$A$2:$A$10000,$C$1),"")</f>
        <v/>
      </c>
      <c r="M69" s="21">
        <f>IFERROR(AVERAGEIFS('Raw Data'!$T$2:$T$10000,'Raw Data'!$B$2:$B$10000,$A69,'Raw Data'!$A$2:$A$10000,$C$1),"")</f>
        <v/>
      </c>
      <c r="N69" s="20">
        <f>IF(M69="","",IF(M69&lt;Settings!$B$8,"Critical",IF(M69&lt;Settings!$B$9,"Semi Critical","Non Critical")))</f>
        <v/>
      </c>
    </row>
    <row r="70" ht="15.75" customHeight="1" s="42">
      <c r="A70" s="20" t="inlineStr">
        <is>
          <t>BLR-Doddathoguru</t>
        </is>
      </c>
      <c r="B70" s="20">
        <f t="array" ref="B70">IFERROR(INDEX('Raw Data'!$N$2:$N$10000,MATCH($A70,'Raw Data'!$B$2:$B$10000,0)),"")</f>
        <v/>
      </c>
      <c r="C70" s="20">
        <f t="array" ref="C70">IFERROR(INDEX('Raw Data'!$E$2:$E$10000,MATCH($A70,'Raw Data'!$B$2:$B$10000,0)),"")</f>
        <v/>
      </c>
      <c r="D70" s="20">
        <f t="array" ref="D70">IFERROR(INDEX('Raw Data'!$Q$2:$Q$10000,MATCH($A70,'Raw Data'!$B$2:$B$10000,0)),"")</f>
        <v/>
      </c>
      <c r="E70" s="20">
        <f t="array" ref="E70">IFERROR(INDEX('Raw Data'!$O$2:$O$10000,MATCH($A70,'Raw Data'!$B$2:$B$10000,0)),"")</f>
        <v/>
      </c>
      <c r="F70" s="20">
        <f t="array" ref="F70">IFERROR(INDEX('Raw Data'!$P$2:$P$10000,MATCH($A70,'Raw Data'!$B$2:$B$10000,0)),"")</f>
        <v/>
      </c>
      <c r="G70" s="21">
        <f>IFERROR(AVERAGEIFS('Raw Data'!$G$2:$G$10000,'Raw Data'!$B$2:$B$10000,$A70,'Raw Data'!$A$2:$A$10000,$C$1),"")</f>
        <v/>
      </c>
      <c r="H70" s="21">
        <f>IFERROR(AVERAGEIFS('Raw Data'!$H$2:$H$10000,'Raw Data'!$B$2:$B$10000,$A70,'Raw Data'!$A$2:$A$10000,$C$1),"")</f>
        <v/>
      </c>
      <c r="I70" s="21">
        <f>IFERROR(AVERAGEIFS('Raw Data'!$L$2:$L$10000,'Raw Data'!$B$2:$B$10000,$A70,'Raw Data'!$A$2:$A$10000,$C$1),"")</f>
        <v/>
      </c>
      <c r="J70" s="20">
        <f>IF(G70="","",LOOKUP(G70,{0,0.2,0.4,0.5,0.6,0.7,0.85,0.95},{"&lt;20%","20-40%","40-50%","50-60%","60-70%","70-85%","85-95%","&gt;=95%"}))</f>
        <v/>
      </c>
      <c r="K70" s="20">
        <f>IF(I70="","",LOOKUP(I70,{0,0.2,0.4,0.5,0.6,0.7,0.85,0.95},{"&lt;20%","20-40%","40-50%","50-60%","60-70%","70-85%","85-95%","&gt;=95%"}))</f>
        <v/>
      </c>
      <c r="L70" s="21">
        <f>IFERROR(AVERAGEIFS('Raw Data'!$S$2:$S$10000,'Raw Data'!$B$2:$B$10000,$A70,'Raw Data'!$A$2:$A$10000,$C$1),"")</f>
        <v/>
      </c>
      <c r="M70" s="21">
        <f>IFERROR(AVERAGEIFS('Raw Data'!$T$2:$T$10000,'Raw Data'!$B$2:$B$10000,$A70,'Raw Data'!$A$2:$A$10000,$C$1),"")</f>
        <v/>
      </c>
      <c r="N70" s="20">
        <f>IF(M70="","",IF(M70&lt;Settings!$B$8,"Critical",IF(M70&lt;Settings!$B$9,"Semi Critical","Non Critical")))</f>
        <v/>
      </c>
    </row>
    <row r="71" ht="15.75" customHeight="1" s="42">
      <c r="A71" s="20" t="inlineStr">
        <is>
          <t>BLR-Doomasandra</t>
        </is>
      </c>
      <c r="B71" s="20">
        <f t="array" ref="B71">IFERROR(INDEX('Raw Data'!$N$2:$N$10000,MATCH($A71,'Raw Data'!$B$2:$B$10000,0)),"")</f>
        <v/>
      </c>
      <c r="C71" s="20">
        <f t="array" ref="C71">IFERROR(INDEX('Raw Data'!$E$2:$E$10000,MATCH($A71,'Raw Data'!$B$2:$B$10000,0)),"")</f>
        <v/>
      </c>
      <c r="D71" s="20">
        <f t="array" ref="D71">IFERROR(INDEX('Raw Data'!$Q$2:$Q$10000,MATCH($A71,'Raw Data'!$B$2:$B$10000,0)),"")</f>
        <v/>
      </c>
      <c r="E71" s="20">
        <f t="array" ref="E71">IFERROR(INDEX('Raw Data'!$O$2:$O$10000,MATCH($A71,'Raw Data'!$B$2:$B$10000,0)),"")</f>
        <v/>
      </c>
      <c r="F71" s="20">
        <f t="array" ref="F71">IFERROR(INDEX('Raw Data'!$P$2:$P$10000,MATCH($A71,'Raw Data'!$B$2:$B$10000,0)),"")</f>
        <v/>
      </c>
      <c r="G71" s="21">
        <f>IFERROR(AVERAGEIFS('Raw Data'!$G$2:$G$10000,'Raw Data'!$B$2:$B$10000,$A71,'Raw Data'!$A$2:$A$10000,$C$1),"")</f>
        <v/>
      </c>
      <c r="H71" s="21">
        <f>IFERROR(AVERAGEIFS('Raw Data'!$H$2:$H$10000,'Raw Data'!$B$2:$B$10000,$A71,'Raw Data'!$A$2:$A$10000,$C$1),"")</f>
        <v/>
      </c>
      <c r="I71" s="21">
        <f>IFERROR(AVERAGEIFS('Raw Data'!$L$2:$L$10000,'Raw Data'!$B$2:$B$10000,$A71,'Raw Data'!$A$2:$A$10000,$C$1),"")</f>
        <v/>
      </c>
      <c r="J71" s="20">
        <f>IF(G71="","",LOOKUP(G71,{0,0.2,0.4,0.5,0.6,0.7,0.85,0.95},{"&lt;20%","20-40%","40-50%","50-60%","60-70%","70-85%","85-95%","&gt;=95%"}))</f>
        <v/>
      </c>
      <c r="K71" s="20">
        <f>IF(I71="","",LOOKUP(I71,{0,0.2,0.4,0.5,0.6,0.7,0.85,0.95},{"&lt;20%","20-40%","40-50%","50-60%","60-70%","70-85%","85-95%","&gt;=95%"}))</f>
        <v/>
      </c>
      <c r="L71" s="21">
        <f>IFERROR(AVERAGEIFS('Raw Data'!$S$2:$S$10000,'Raw Data'!$B$2:$B$10000,$A71,'Raw Data'!$A$2:$A$10000,$C$1),"")</f>
        <v/>
      </c>
      <c r="M71" s="21">
        <f>IFERROR(AVERAGEIFS('Raw Data'!$T$2:$T$10000,'Raw Data'!$B$2:$B$10000,$A71,'Raw Data'!$A$2:$A$10000,$C$1),"")</f>
        <v/>
      </c>
      <c r="N71" s="20">
        <f>IF(M71="","",IF(M71&lt;Settings!$B$8,"Critical",IF(M71&lt;Settings!$B$9,"Semi Critical","Non Critical")))</f>
        <v/>
      </c>
    </row>
    <row r="72" ht="15.75" customHeight="1" s="42">
      <c r="A72" s="20" t="inlineStr">
        <is>
          <t>BLR-Dooravani Nagar</t>
        </is>
      </c>
      <c r="B72" s="20">
        <f t="array" ref="B72">IFERROR(INDEX('Raw Data'!$N$2:$N$10000,MATCH($A72,'Raw Data'!$B$2:$B$10000,0)),"")</f>
        <v/>
      </c>
      <c r="C72" s="20">
        <f t="array" ref="C72">IFERROR(INDEX('Raw Data'!$E$2:$E$10000,MATCH($A72,'Raw Data'!$B$2:$B$10000,0)),"")</f>
        <v/>
      </c>
      <c r="D72" s="20">
        <f t="array" ref="D72">IFERROR(INDEX('Raw Data'!$Q$2:$Q$10000,MATCH($A72,'Raw Data'!$B$2:$B$10000,0)),"")</f>
        <v/>
      </c>
      <c r="E72" s="20">
        <f t="array" ref="E72">IFERROR(INDEX('Raw Data'!$O$2:$O$10000,MATCH($A72,'Raw Data'!$B$2:$B$10000,0)),"")</f>
        <v/>
      </c>
      <c r="F72" s="20">
        <f t="array" ref="F72">IFERROR(INDEX('Raw Data'!$P$2:$P$10000,MATCH($A72,'Raw Data'!$B$2:$B$10000,0)),"")</f>
        <v/>
      </c>
      <c r="G72" s="21">
        <f>IFERROR(AVERAGEIFS('Raw Data'!$G$2:$G$10000,'Raw Data'!$B$2:$B$10000,$A72,'Raw Data'!$A$2:$A$10000,$C$1),"")</f>
        <v/>
      </c>
      <c r="H72" s="21">
        <f>IFERROR(AVERAGEIFS('Raw Data'!$H$2:$H$10000,'Raw Data'!$B$2:$B$10000,$A72,'Raw Data'!$A$2:$A$10000,$C$1),"")</f>
        <v/>
      </c>
      <c r="I72" s="21">
        <f>IFERROR(AVERAGEIFS('Raw Data'!$L$2:$L$10000,'Raw Data'!$B$2:$B$10000,$A72,'Raw Data'!$A$2:$A$10000,$C$1),"")</f>
        <v/>
      </c>
      <c r="J72" s="20">
        <f>IF(G72="","",LOOKUP(G72,{0,0.2,0.4,0.5,0.6,0.7,0.85,0.95},{"&lt;20%","20-40%","40-50%","50-60%","60-70%","70-85%","85-95%","&gt;=95%"}))</f>
        <v/>
      </c>
      <c r="K72" s="20">
        <f>IF(I72="","",LOOKUP(I72,{0,0.2,0.4,0.5,0.6,0.7,0.85,0.95},{"&lt;20%","20-40%","40-50%","50-60%","60-70%","70-85%","85-95%","&gt;=95%"}))</f>
        <v/>
      </c>
      <c r="L72" s="21">
        <f>IFERROR(AVERAGEIFS('Raw Data'!$S$2:$S$10000,'Raw Data'!$B$2:$B$10000,$A72,'Raw Data'!$A$2:$A$10000,$C$1),"")</f>
        <v/>
      </c>
      <c r="M72" s="21">
        <f>IFERROR(AVERAGEIFS('Raw Data'!$T$2:$T$10000,'Raw Data'!$B$2:$B$10000,$A72,'Raw Data'!$A$2:$A$10000,$C$1),"")</f>
        <v/>
      </c>
      <c r="N72" s="20">
        <f>IF(M72="","",IF(M72&lt;Settings!$B$8,"Critical",IF(M72&lt;Settings!$B$9,"Semi Critical","Non Critical")))</f>
        <v/>
      </c>
    </row>
    <row r="73" ht="15.75" customHeight="1" s="42">
      <c r="A73" s="20" t="inlineStr">
        <is>
          <t>BLR-Dooravani Nagar SS</t>
        </is>
      </c>
      <c r="B73" s="20">
        <f t="array" ref="B73">IFERROR(INDEX('Raw Data'!$N$2:$N$10000,MATCH($A73,'Raw Data'!$B$2:$B$10000,0)),"")</f>
        <v/>
      </c>
      <c r="C73" s="20">
        <f t="array" ref="C73">IFERROR(INDEX('Raw Data'!$E$2:$E$10000,MATCH($A73,'Raw Data'!$B$2:$B$10000,0)),"")</f>
        <v/>
      </c>
      <c r="D73" s="20">
        <f t="array" ref="D73">IFERROR(INDEX('Raw Data'!$Q$2:$Q$10000,MATCH($A73,'Raw Data'!$B$2:$B$10000,0)),"")</f>
        <v/>
      </c>
      <c r="E73" s="20">
        <f t="array" ref="E73">IFERROR(INDEX('Raw Data'!$O$2:$O$10000,MATCH($A73,'Raw Data'!$B$2:$B$10000,0)),"")</f>
        <v/>
      </c>
      <c r="F73" s="20">
        <f t="array" ref="F73">IFERROR(INDEX('Raw Data'!$P$2:$P$10000,MATCH($A73,'Raw Data'!$B$2:$B$10000,0)),"")</f>
        <v/>
      </c>
      <c r="G73" s="21">
        <f>IFERROR(AVERAGEIFS('Raw Data'!$G$2:$G$10000,'Raw Data'!$B$2:$B$10000,$A73,'Raw Data'!$A$2:$A$10000,$C$1),"")</f>
        <v/>
      </c>
      <c r="H73" s="21">
        <f>IFERROR(AVERAGEIFS('Raw Data'!$H$2:$H$10000,'Raw Data'!$B$2:$B$10000,$A73,'Raw Data'!$A$2:$A$10000,$C$1),"")</f>
        <v/>
      </c>
      <c r="I73" s="21">
        <f>IFERROR(AVERAGEIFS('Raw Data'!$L$2:$L$10000,'Raw Data'!$B$2:$B$10000,$A73,'Raw Data'!$A$2:$A$10000,$C$1),"")</f>
        <v/>
      </c>
      <c r="J73" s="20">
        <f>IF(G73="","",LOOKUP(G73,{0,0.2,0.4,0.5,0.6,0.7,0.85,0.95},{"&lt;20%","20-40%","40-50%","50-60%","60-70%","70-85%","85-95%","&gt;=95%"}))</f>
        <v/>
      </c>
      <c r="K73" s="20">
        <f>IF(I73="","",LOOKUP(I73,{0,0.2,0.4,0.5,0.6,0.7,0.85,0.95},{"&lt;20%","20-40%","40-50%","50-60%","60-70%","70-85%","85-95%","&gt;=95%"}))</f>
        <v/>
      </c>
      <c r="L73" s="21">
        <f>IFERROR(AVERAGEIFS('Raw Data'!$S$2:$S$10000,'Raw Data'!$B$2:$B$10000,$A73,'Raw Data'!$A$2:$A$10000,$C$1),"")</f>
        <v/>
      </c>
      <c r="M73" s="21">
        <f>IFERROR(AVERAGEIFS('Raw Data'!$T$2:$T$10000,'Raw Data'!$B$2:$B$10000,$A73,'Raw Data'!$A$2:$A$10000,$C$1),"")</f>
        <v/>
      </c>
      <c r="N73" s="20">
        <f>IF(M73="","",IF(M73&lt;Settings!$B$8,"Critical",IF(M73&lt;Settings!$B$9,"Semi Critical","Non Critical")))</f>
        <v/>
      </c>
    </row>
    <row r="74" ht="15.75" customHeight="1" s="42">
      <c r="A74" s="20" t="inlineStr">
        <is>
          <t>BLR-Eldorado</t>
        </is>
      </c>
      <c r="B74" s="20">
        <f t="array" ref="B74">IFERROR(INDEX('Raw Data'!$N$2:$N$10000,MATCH($A74,'Raw Data'!$B$2:$B$10000,0)),"")</f>
        <v/>
      </c>
      <c r="C74" s="20">
        <f t="array" ref="C74">IFERROR(INDEX('Raw Data'!$E$2:$E$10000,MATCH($A74,'Raw Data'!$B$2:$B$10000,0)),"")</f>
        <v/>
      </c>
      <c r="D74" s="20">
        <f t="array" ref="D74">IFERROR(INDEX('Raw Data'!$Q$2:$Q$10000,MATCH($A74,'Raw Data'!$B$2:$B$10000,0)),"")</f>
        <v/>
      </c>
      <c r="E74" s="20">
        <f t="array" ref="E74">IFERROR(INDEX('Raw Data'!$O$2:$O$10000,MATCH($A74,'Raw Data'!$B$2:$B$10000,0)),"")</f>
        <v/>
      </c>
      <c r="F74" s="20">
        <f t="array" ref="F74">IFERROR(INDEX('Raw Data'!$P$2:$P$10000,MATCH($A74,'Raw Data'!$B$2:$B$10000,0)),"")</f>
        <v/>
      </c>
      <c r="G74" s="21">
        <f>IFERROR(AVERAGEIFS('Raw Data'!$G$2:$G$10000,'Raw Data'!$B$2:$B$10000,$A74,'Raw Data'!$A$2:$A$10000,$C$1),"")</f>
        <v/>
      </c>
      <c r="H74" s="21">
        <f>IFERROR(AVERAGEIFS('Raw Data'!$H$2:$H$10000,'Raw Data'!$B$2:$B$10000,$A74,'Raw Data'!$A$2:$A$10000,$C$1),"")</f>
        <v/>
      </c>
      <c r="I74" s="21">
        <f>IFERROR(AVERAGEIFS('Raw Data'!$L$2:$L$10000,'Raw Data'!$B$2:$B$10000,$A74,'Raw Data'!$A$2:$A$10000,$C$1),"")</f>
        <v/>
      </c>
      <c r="J74" s="20">
        <f>IF(G74="","",LOOKUP(G74,{0,0.2,0.4,0.5,0.6,0.7,0.85,0.95},{"&lt;20%","20-40%","40-50%","50-60%","60-70%","70-85%","85-95%","&gt;=95%"}))</f>
        <v/>
      </c>
      <c r="K74" s="20">
        <f>IF(I74="","",LOOKUP(I74,{0,0.2,0.4,0.5,0.6,0.7,0.85,0.95},{"&lt;20%","20-40%","40-50%","50-60%","60-70%","70-85%","85-95%","&gt;=95%"}))</f>
        <v/>
      </c>
      <c r="L74" s="21">
        <f>IFERROR(AVERAGEIFS('Raw Data'!$S$2:$S$10000,'Raw Data'!$B$2:$B$10000,$A74,'Raw Data'!$A$2:$A$10000,$C$1),"")</f>
        <v/>
      </c>
      <c r="M74" s="21">
        <f>IFERROR(AVERAGEIFS('Raw Data'!$T$2:$T$10000,'Raw Data'!$B$2:$B$10000,$A74,'Raw Data'!$A$2:$A$10000,$C$1),"")</f>
        <v/>
      </c>
      <c r="N74" s="20">
        <f>IF(M74="","",IF(M74&lt;Settings!$B$8,"Critical",IF(M74&lt;Settings!$B$9,"Semi Critical","Non Critical")))</f>
        <v/>
      </c>
    </row>
    <row r="75" ht="15.75" customHeight="1" s="42">
      <c r="A75" s="20" t="inlineStr">
        <is>
          <t>BLR-Electronic city network</t>
        </is>
      </c>
      <c r="B75" s="20">
        <f t="array" ref="B75">IFERROR(INDEX('Raw Data'!$N$2:$N$10000,MATCH($A75,'Raw Data'!$B$2:$B$10000,0)),"")</f>
        <v/>
      </c>
      <c r="C75" s="20">
        <f t="array" ref="C75">IFERROR(INDEX('Raw Data'!$E$2:$E$10000,MATCH($A75,'Raw Data'!$B$2:$B$10000,0)),"")</f>
        <v/>
      </c>
      <c r="D75" s="20">
        <f t="array" ref="D75">IFERROR(INDEX('Raw Data'!$Q$2:$Q$10000,MATCH($A75,'Raw Data'!$B$2:$B$10000,0)),"")</f>
        <v/>
      </c>
      <c r="E75" s="20">
        <f t="array" ref="E75">IFERROR(INDEX('Raw Data'!$O$2:$O$10000,MATCH($A75,'Raw Data'!$B$2:$B$10000,0)),"")</f>
        <v/>
      </c>
      <c r="F75" s="20">
        <f t="array" ref="F75">IFERROR(INDEX('Raw Data'!$P$2:$P$10000,MATCH($A75,'Raw Data'!$B$2:$B$10000,0)),"")</f>
        <v/>
      </c>
      <c r="G75" s="21">
        <f>IFERROR(AVERAGEIFS('Raw Data'!$G$2:$G$10000,'Raw Data'!$B$2:$B$10000,$A75,'Raw Data'!$A$2:$A$10000,$C$1),"")</f>
        <v/>
      </c>
      <c r="H75" s="21">
        <f>IFERROR(AVERAGEIFS('Raw Data'!$H$2:$H$10000,'Raw Data'!$B$2:$B$10000,$A75,'Raw Data'!$A$2:$A$10000,$C$1),"")</f>
        <v/>
      </c>
      <c r="I75" s="21">
        <f>IFERROR(AVERAGEIFS('Raw Data'!$L$2:$L$10000,'Raw Data'!$B$2:$B$10000,$A75,'Raw Data'!$A$2:$A$10000,$C$1),"")</f>
        <v/>
      </c>
      <c r="J75" s="20">
        <f>IF(G75="","",LOOKUP(G75,{0,0.2,0.4,0.5,0.6,0.7,0.85,0.95},{"&lt;20%","20-40%","40-50%","50-60%","60-70%","70-85%","85-95%","&gt;=95%"}))</f>
        <v/>
      </c>
      <c r="K75" s="20">
        <f>IF(I75="","",LOOKUP(I75,{0,0.2,0.4,0.5,0.6,0.7,0.85,0.95},{"&lt;20%","20-40%","40-50%","50-60%","60-70%","70-85%","85-95%","&gt;=95%"}))</f>
        <v/>
      </c>
      <c r="L75" s="21">
        <f>IFERROR(AVERAGEIFS('Raw Data'!$S$2:$S$10000,'Raw Data'!$B$2:$B$10000,$A75,'Raw Data'!$A$2:$A$10000,$C$1),"")</f>
        <v/>
      </c>
      <c r="M75" s="21">
        <f>IFERROR(AVERAGEIFS('Raw Data'!$T$2:$T$10000,'Raw Data'!$B$2:$B$10000,$A75,'Raw Data'!$A$2:$A$10000,$C$1),"")</f>
        <v/>
      </c>
      <c r="N75" s="20">
        <f>IF(M75="","",IF(M75&lt;Settings!$B$8,"Critical",IF(M75&lt;Settings!$B$9,"Semi Critical","Non Critical")))</f>
        <v/>
      </c>
    </row>
    <row r="76" ht="15.75" customHeight="1" s="42">
      <c r="A76" s="20" t="inlineStr">
        <is>
          <t>BLR-Electronic City Network-2</t>
        </is>
      </c>
      <c r="B76" s="20">
        <f t="array" ref="B76">IFERROR(INDEX('Raw Data'!$N$2:$N$10000,MATCH($A76,'Raw Data'!$B$2:$B$10000,0)),"")</f>
        <v/>
      </c>
      <c r="C76" s="20">
        <f t="array" ref="C76">IFERROR(INDEX('Raw Data'!$E$2:$E$10000,MATCH($A76,'Raw Data'!$B$2:$B$10000,0)),"")</f>
        <v/>
      </c>
      <c r="D76" s="20">
        <f t="array" ref="D76">IFERROR(INDEX('Raw Data'!$Q$2:$Q$10000,MATCH($A76,'Raw Data'!$B$2:$B$10000,0)),"")</f>
        <v/>
      </c>
      <c r="E76" s="20">
        <f t="array" ref="E76">IFERROR(INDEX('Raw Data'!$O$2:$O$10000,MATCH($A76,'Raw Data'!$B$2:$B$10000,0)),"")</f>
        <v/>
      </c>
      <c r="F76" s="20">
        <f t="array" ref="F76">IFERROR(INDEX('Raw Data'!$P$2:$P$10000,MATCH($A76,'Raw Data'!$B$2:$B$10000,0)),"")</f>
        <v/>
      </c>
      <c r="G76" s="21">
        <f>IFERROR(AVERAGEIFS('Raw Data'!$G$2:$G$10000,'Raw Data'!$B$2:$B$10000,$A76,'Raw Data'!$A$2:$A$10000,$C$1),"")</f>
        <v/>
      </c>
      <c r="H76" s="21">
        <f>IFERROR(AVERAGEIFS('Raw Data'!$H$2:$H$10000,'Raw Data'!$B$2:$B$10000,$A76,'Raw Data'!$A$2:$A$10000,$C$1),"")</f>
        <v/>
      </c>
      <c r="I76" s="21">
        <f>IFERROR(AVERAGEIFS('Raw Data'!$L$2:$L$10000,'Raw Data'!$B$2:$B$10000,$A76,'Raw Data'!$A$2:$A$10000,$C$1),"")</f>
        <v/>
      </c>
      <c r="J76" s="20">
        <f>IF(G76="","",LOOKUP(G76,{0,0.2,0.4,0.5,0.6,0.7,0.85,0.95},{"&lt;20%","20-40%","40-50%","50-60%","60-70%","70-85%","85-95%","&gt;=95%"}))</f>
        <v/>
      </c>
      <c r="K76" s="20">
        <f>IF(I76="","",LOOKUP(I76,{0,0.2,0.4,0.5,0.6,0.7,0.85,0.95},{"&lt;20%","20-40%","40-50%","50-60%","60-70%","70-85%","85-95%","&gt;=95%"}))</f>
        <v/>
      </c>
      <c r="L76" s="21">
        <f>IFERROR(AVERAGEIFS('Raw Data'!$S$2:$S$10000,'Raw Data'!$B$2:$B$10000,$A76,'Raw Data'!$A$2:$A$10000,$C$1),"")</f>
        <v/>
      </c>
      <c r="M76" s="21">
        <f>IFERROR(AVERAGEIFS('Raw Data'!$T$2:$T$10000,'Raw Data'!$B$2:$B$10000,$A76,'Raw Data'!$A$2:$A$10000,$C$1),"")</f>
        <v/>
      </c>
      <c r="N76" s="20">
        <f>IF(M76="","",IF(M76&lt;Settings!$B$8,"Critical",IF(M76&lt;Settings!$B$9,"Semi Critical","Non Critical")))</f>
        <v/>
      </c>
    </row>
    <row r="77" ht="15.75" customHeight="1" s="42">
      <c r="A77" s="20" t="inlineStr">
        <is>
          <t>BLR-Electronic City New</t>
        </is>
      </c>
      <c r="B77" s="20">
        <f t="array" ref="B77">IFERROR(INDEX('Raw Data'!$N$2:$N$10000,MATCH($A77,'Raw Data'!$B$2:$B$10000,0)),"")</f>
        <v/>
      </c>
      <c r="C77" s="20">
        <f t="array" ref="C77">IFERROR(INDEX('Raw Data'!$E$2:$E$10000,MATCH($A77,'Raw Data'!$B$2:$B$10000,0)),"")</f>
        <v/>
      </c>
      <c r="D77" s="20">
        <f t="array" ref="D77">IFERROR(INDEX('Raw Data'!$Q$2:$Q$10000,MATCH($A77,'Raw Data'!$B$2:$B$10000,0)),"")</f>
        <v/>
      </c>
      <c r="E77" s="20">
        <f t="array" ref="E77">IFERROR(INDEX('Raw Data'!$O$2:$O$10000,MATCH($A77,'Raw Data'!$B$2:$B$10000,0)),"")</f>
        <v/>
      </c>
      <c r="F77" s="20">
        <f t="array" ref="F77">IFERROR(INDEX('Raw Data'!$P$2:$P$10000,MATCH($A77,'Raw Data'!$B$2:$B$10000,0)),"")</f>
        <v/>
      </c>
      <c r="G77" s="21">
        <f>IFERROR(AVERAGEIFS('Raw Data'!$G$2:$G$10000,'Raw Data'!$B$2:$B$10000,$A77,'Raw Data'!$A$2:$A$10000,$C$1),"")</f>
        <v/>
      </c>
      <c r="H77" s="21">
        <f>IFERROR(AVERAGEIFS('Raw Data'!$H$2:$H$10000,'Raw Data'!$B$2:$B$10000,$A77,'Raw Data'!$A$2:$A$10000,$C$1),"")</f>
        <v/>
      </c>
      <c r="I77" s="21">
        <f>IFERROR(AVERAGEIFS('Raw Data'!$L$2:$L$10000,'Raw Data'!$B$2:$B$10000,$A77,'Raw Data'!$A$2:$A$10000,$C$1),"")</f>
        <v/>
      </c>
      <c r="J77" s="20">
        <f>IF(G77="","",LOOKUP(G77,{0,0.2,0.4,0.5,0.6,0.7,0.85,0.95},{"&lt;20%","20-40%","40-50%","50-60%","60-70%","70-85%","85-95%","&gt;=95%"}))</f>
        <v/>
      </c>
      <c r="K77" s="20">
        <f>IF(I77="","",LOOKUP(I77,{0,0.2,0.4,0.5,0.6,0.7,0.85,0.95},{"&lt;20%","20-40%","40-50%","50-60%","60-70%","70-85%","85-95%","&gt;=95%"}))</f>
        <v/>
      </c>
      <c r="L77" s="21">
        <f>IFERROR(AVERAGEIFS('Raw Data'!$S$2:$S$10000,'Raw Data'!$B$2:$B$10000,$A77,'Raw Data'!$A$2:$A$10000,$C$1),"")</f>
        <v/>
      </c>
      <c r="M77" s="21">
        <f>IFERROR(AVERAGEIFS('Raw Data'!$T$2:$T$10000,'Raw Data'!$B$2:$B$10000,$A77,'Raw Data'!$A$2:$A$10000,$C$1),"")</f>
        <v/>
      </c>
      <c r="N77" s="20">
        <f>IF(M77="","",IF(M77&lt;Settings!$B$8,"Critical",IF(M77&lt;Settings!$B$9,"Semi Critical","Non Critical")))</f>
        <v/>
      </c>
    </row>
    <row r="78" ht="15.75" customHeight="1" s="42">
      <c r="A78" s="20" t="inlineStr">
        <is>
          <t>BLR-Electronic City SS</t>
        </is>
      </c>
      <c r="B78" s="20">
        <f t="array" ref="B78">IFERROR(INDEX('Raw Data'!$N$2:$N$10000,MATCH($A78,'Raw Data'!$B$2:$B$10000,0)),"")</f>
        <v/>
      </c>
      <c r="C78" s="20">
        <f t="array" ref="C78">IFERROR(INDEX('Raw Data'!$E$2:$E$10000,MATCH($A78,'Raw Data'!$B$2:$B$10000,0)),"")</f>
        <v/>
      </c>
      <c r="D78" s="20">
        <f t="array" ref="D78">IFERROR(INDEX('Raw Data'!$Q$2:$Q$10000,MATCH($A78,'Raw Data'!$B$2:$B$10000,0)),"")</f>
        <v/>
      </c>
      <c r="E78" s="20">
        <f t="array" ref="E78">IFERROR(INDEX('Raw Data'!$O$2:$O$10000,MATCH($A78,'Raw Data'!$B$2:$B$10000,0)),"")</f>
        <v/>
      </c>
      <c r="F78" s="20">
        <f t="array" ref="F78">IFERROR(INDEX('Raw Data'!$P$2:$P$10000,MATCH($A78,'Raw Data'!$B$2:$B$10000,0)),"")</f>
        <v/>
      </c>
      <c r="G78" s="21">
        <f>IFERROR(AVERAGEIFS('Raw Data'!$G$2:$G$10000,'Raw Data'!$B$2:$B$10000,$A78,'Raw Data'!$A$2:$A$10000,$C$1),"")</f>
        <v/>
      </c>
      <c r="H78" s="21">
        <f>IFERROR(AVERAGEIFS('Raw Data'!$H$2:$H$10000,'Raw Data'!$B$2:$B$10000,$A78,'Raw Data'!$A$2:$A$10000,$C$1),"")</f>
        <v/>
      </c>
      <c r="I78" s="21">
        <f>IFERROR(AVERAGEIFS('Raw Data'!$L$2:$L$10000,'Raw Data'!$B$2:$B$10000,$A78,'Raw Data'!$A$2:$A$10000,$C$1),"")</f>
        <v/>
      </c>
      <c r="J78" s="20">
        <f>IF(G78="","",LOOKUP(G78,{0,0.2,0.4,0.5,0.6,0.7,0.85,0.95},{"&lt;20%","20-40%","40-50%","50-60%","60-70%","70-85%","85-95%","&gt;=95%"}))</f>
        <v/>
      </c>
      <c r="K78" s="20">
        <f>IF(I78="","",LOOKUP(I78,{0,0.2,0.4,0.5,0.6,0.7,0.85,0.95},{"&lt;20%","20-40%","40-50%","50-60%","60-70%","70-85%","85-95%","&gt;=95%"}))</f>
        <v/>
      </c>
      <c r="L78" s="21">
        <f>IFERROR(AVERAGEIFS('Raw Data'!$S$2:$S$10000,'Raw Data'!$B$2:$B$10000,$A78,'Raw Data'!$A$2:$A$10000,$C$1),"")</f>
        <v/>
      </c>
      <c r="M78" s="21">
        <f>IFERROR(AVERAGEIFS('Raw Data'!$T$2:$T$10000,'Raw Data'!$B$2:$B$10000,$A78,'Raw Data'!$A$2:$A$10000,$C$1),"")</f>
        <v/>
      </c>
      <c r="N78" s="20">
        <f>IF(M78="","",IF(M78&lt;Settings!$B$8,"Critical",IF(M78&lt;Settings!$B$9,"Semi Critical","Non Critical")))</f>
        <v/>
      </c>
    </row>
    <row r="79" ht="15.75" customHeight="1" s="42">
      <c r="A79" s="20" t="inlineStr">
        <is>
          <t>BLR-Garudachar Palya</t>
        </is>
      </c>
      <c r="B79" s="20">
        <f t="array" ref="B79">IFERROR(INDEX('Raw Data'!$N$2:$N$10000,MATCH($A79,'Raw Data'!$B$2:$B$10000,0)),"")</f>
        <v/>
      </c>
      <c r="C79" s="20">
        <f t="array" ref="C79">IFERROR(INDEX('Raw Data'!$E$2:$E$10000,MATCH($A79,'Raw Data'!$B$2:$B$10000,0)),"")</f>
        <v/>
      </c>
      <c r="D79" s="20">
        <f t="array" ref="D79">IFERROR(INDEX('Raw Data'!$Q$2:$Q$10000,MATCH($A79,'Raw Data'!$B$2:$B$10000,0)),"")</f>
        <v/>
      </c>
      <c r="E79" s="20">
        <f t="array" ref="E79">IFERROR(INDEX('Raw Data'!$O$2:$O$10000,MATCH($A79,'Raw Data'!$B$2:$B$10000,0)),"")</f>
        <v/>
      </c>
      <c r="F79" s="20">
        <f t="array" ref="F79">IFERROR(INDEX('Raw Data'!$P$2:$P$10000,MATCH($A79,'Raw Data'!$B$2:$B$10000,0)),"")</f>
        <v/>
      </c>
      <c r="G79" s="21">
        <f>IFERROR(AVERAGEIFS('Raw Data'!$G$2:$G$10000,'Raw Data'!$B$2:$B$10000,$A79,'Raw Data'!$A$2:$A$10000,$C$1),"")</f>
        <v/>
      </c>
      <c r="H79" s="21">
        <f>IFERROR(AVERAGEIFS('Raw Data'!$H$2:$H$10000,'Raw Data'!$B$2:$B$10000,$A79,'Raw Data'!$A$2:$A$10000,$C$1),"")</f>
        <v/>
      </c>
      <c r="I79" s="21">
        <f>IFERROR(AVERAGEIFS('Raw Data'!$L$2:$L$10000,'Raw Data'!$B$2:$B$10000,$A79,'Raw Data'!$A$2:$A$10000,$C$1),"")</f>
        <v/>
      </c>
      <c r="J79" s="20">
        <f>IF(G79="","",LOOKUP(G79,{0,0.2,0.4,0.5,0.6,0.7,0.85,0.95},{"&lt;20%","20-40%","40-50%","50-60%","60-70%","70-85%","85-95%","&gt;=95%"}))</f>
        <v/>
      </c>
      <c r="K79" s="20">
        <f>IF(I79="","",LOOKUP(I79,{0,0.2,0.4,0.5,0.6,0.7,0.85,0.95},{"&lt;20%","20-40%","40-50%","50-60%","60-70%","70-85%","85-95%","&gt;=95%"}))</f>
        <v/>
      </c>
      <c r="L79" s="21">
        <f>IFERROR(AVERAGEIFS('Raw Data'!$S$2:$S$10000,'Raw Data'!$B$2:$B$10000,$A79,'Raw Data'!$A$2:$A$10000,$C$1),"")</f>
        <v/>
      </c>
      <c r="M79" s="21">
        <f>IFERROR(AVERAGEIFS('Raw Data'!$T$2:$T$10000,'Raw Data'!$B$2:$B$10000,$A79,'Raw Data'!$A$2:$A$10000,$C$1),"")</f>
        <v/>
      </c>
      <c r="N79" s="20">
        <f>IF(M79="","",IF(M79&lt;Settings!$B$8,"Critical",IF(M79&lt;Settings!$B$9,"Semi Critical","Non Critical")))</f>
        <v/>
      </c>
    </row>
    <row r="80" ht="15.75" customHeight="1" s="42">
      <c r="A80" s="20" t="inlineStr">
        <is>
          <t>BLR-Golahalli</t>
        </is>
      </c>
      <c r="B80" s="20">
        <f t="array" ref="B80">IFERROR(INDEX('Raw Data'!$N$2:$N$10000,MATCH($A80,'Raw Data'!$B$2:$B$10000,0)),"")</f>
        <v/>
      </c>
      <c r="C80" s="20">
        <f t="array" ref="C80">IFERROR(INDEX('Raw Data'!$E$2:$E$10000,MATCH($A80,'Raw Data'!$B$2:$B$10000,0)),"")</f>
        <v/>
      </c>
      <c r="D80" s="20">
        <f t="array" ref="D80">IFERROR(INDEX('Raw Data'!$Q$2:$Q$10000,MATCH($A80,'Raw Data'!$B$2:$B$10000,0)),"")</f>
        <v/>
      </c>
      <c r="E80" s="20">
        <f t="array" ref="E80">IFERROR(INDEX('Raw Data'!$O$2:$O$10000,MATCH($A80,'Raw Data'!$B$2:$B$10000,0)),"")</f>
        <v/>
      </c>
      <c r="F80" s="20">
        <f t="array" ref="F80">IFERROR(INDEX('Raw Data'!$P$2:$P$10000,MATCH($A80,'Raw Data'!$B$2:$B$10000,0)),"")</f>
        <v/>
      </c>
      <c r="G80" s="21">
        <f>IFERROR(AVERAGEIFS('Raw Data'!$G$2:$G$10000,'Raw Data'!$B$2:$B$10000,$A80,'Raw Data'!$A$2:$A$10000,$C$1),"")</f>
        <v/>
      </c>
      <c r="H80" s="21">
        <f>IFERROR(AVERAGEIFS('Raw Data'!$H$2:$H$10000,'Raw Data'!$B$2:$B$10000,$A80,'Raw Data'!$A$2:$A$10000,$C$1),"")</f>
        <v/>
      </c>
      <c r="I80" s="21">
        <f>IFERROR(AVERAGEIFS('Raw Data'!$L$2:$L$10000,'Raw Data'!$B$2:$B$10000,$A80,'Raw Data'!$A$2:$A$10000,$C$1),"")</f>
        <v/>
      </c>
      <c r="J80" s="20">
        <f>IF(G80="","",LOOKUP(G80,{0,0.2,0.4,0.5,0.6,0.7,0.85,0.95},{"&lt;20%","20-40%","40-50%","50-60%","60-70%","70-85%","85-95%","&gt;=95%"}))</f>
        <v/>
      </c>
      <c r="K80" s="20">
        <f>IF(I80="","",LOOKUP(I80,{0,0.2,0.4,0.5,0.6,0.7,0.85,0.95},{"&lt;20%","20-40%","40-50%","50-60%","60-70%","70-85%","85-95%","&gt;=95%"}))</f>
        <v/>
      </c>
      <c r="L80" s="21">
        <f>IFERROR(AVERAGEIFS('Raw Data'!$S$2:$S$10000,'Raw Data'!$B$2:$B$10000,$A80,'Raw Data'!$A$2:$A$10000,$C$1),"")</f>
        <v/>
      </c>
      <c r="M80" s="21">
        <f>IFERROR(AVERAGEIFS('Raw Data'!$T$2:$T$10000,'Raw Data'!$B$2:$B$10000,$A80,'Raw Data'!$A$2:$A$10000,$C$1),"")</f>
        <v/>
      </c>
      <c r="N80" s="20">
        <f>IF(M80="","",IF(M80&lt;Settings!$B$8,"Critical",IF(M80&lt;Settings!$B$9,"Semi Critical","Non Critical")))</f>
        <v/>
      </c>
    </row>
    <row r="81" ht="15.75" customHeight="1" s="42">
      <c r="A81" s="20" t="inlineStr">
        <is>
          <t>BLR-Goraguntepalya</t>
        </is>
      </c>
      <c r="B81" s="20">
        <f t="array" ref="B81">IFERROR(INDEX('Raw Data'!$N$2:$N$10000,MATCH($A81,'Raw Data'!$B$2:$B$10000,0)),"")</f>
        <v/>
      </c>
      <c r="C81" s="20">
        <f t="array" ref="C81">IFERROR(INDEX('Raw Data'!$E$2:$E$10000,MATCH($A81,'Raw Data'!$B$2:$B$10000,0)),"")</f>
        <v/>
      </c>
      <c r="D81" s="20">
        <f t="array" ref="D81">IFERROR(INDEX('Raw Data'!$Q$2:$Q$10000,MATCH($A81,'Raw Data'!$B$2:$B$10000,0)),"")</f>
        <v/>
      </c>
      <c r="E81" s="20">
        <f t="array" ref="E81">IFERROR(INDEX('Raw Data'!$O$2:$O$10000,MATCH($A81,'Raw Data'!$B$2:$B$10000,0)),"")</f>
        <v/>
      </c>
      <c r="F81" s="20">
        <f t="array" ref="F81">IFERROR(INDEX('Raw Data'!$P$2:$P$10000,MATCH($A81,'Raw Data'!$B$2:$B$10000,0)),"")</f>
        <v/>
      </c>
      <c r="G81" s="21">
        <f>IFERROR(AVERAGEIFS('Raw Data'!$G$2:$G$10000,'Raw Data'!$B$2:$B$10000,$A81,'Raw Data'!$A$2:$A$10000,$C$1),"")</f>
        <v/>
      </c>
      <c r="H81" s="21">
        <f>IFERROR(AVERAGEIFS('Raw Data'!$H$2:$H$10000,'Raw Data'!$B$2:$B$10000,$A81,'Raw Data'!$A$2:$A$10000,$C$1),"")</f>
        <v/>
      </c>
      <c r="I81" s="21">
        <f>IFERROR(AVERAGEIFS('Raw Data'!$L$2:$L$10000,'Raw Data'!$B$2:$B$10000,$A81,'Raw Data'!$A$2:$A$10000,$C$1),"")</f>
        <v/>
      </c>
      <c r="J81" s="20">
        <f>IF(G81="","",LOOKUP(G81,{0,0.2,0.4,0.5,0.6,0.7,0.85,0.95},{"&lt;20%","20-40%","40-50%","50-60%","60-70%","70-85%","85-95%","&gt;=95%"}))</f>
        <v/>
      </c>
      <c r="K81" s="20">
        <f>IF(I81="","",LOOKUP(I81,{0,0.2,0.4,0.5,0.6,0.7,0.85,0.95},{"&lt;20%","20-40%","40-50%","50-60%","60-70%","70-85%","85-95%","&gt;=95%"}))</f>
        <v/>
      </c>
      <c r="L81" s="21">
        <f>IFERROR(AVERAGEIFS('Raw Data'!$S$2:$S$10000,'Raw Data'!$B$2:$B$10000,$A81,'Raw Data'!$A$2:$A$10000,$C$1),"")</f>
        <v/>
      </c>
      <c r="M81" s="21">
        <f>IFERROR(AVERAGEIFS('Raw Data'!$T$2:$T$10000,'Raw Data'!$B$2:$B$10000,$A81,'Raw Data'!$A$2:$A$10000,$C$1),"")</f>
        <v/>
      </c>
      <c r="N81" s="20">
        <f>IF(M81="","",IF(M81&lt;Settings!$B$8,"Critical",IF(M81&lt;Settings!$B$9,"Semi Critical","Non Critical")))</f>
        <v/>
      </c>
    </row>
    <row r="82" ht="15.75" customHeight="1" s="42">
      <c r="A82" s="20" t="inlineStr">
        <is>
          <t>BLR-GUNJUR Network</t>
        </is>
      </c>
      <c r="B82" s="20">
        <f t="array" ref="B82">IFERROR(INDEX('Raw Data'!$N$2:$N$10000,MATCH($A82,'Raw Data'!$B$2:$B$10000,0)),"")</f>
        <v/>
      </c>
      <c r="C82" s="20">
        <f t="array" ref="C82">IFERROR(INDEX('Raw Data'!$E$2:$E$10000,MATCH($A82,'Raw Data'!$B$2:$B$10000,0)),"")</f>
        <v/>
      </c>
      <c r="D82" s="20">
        <f t="array" ref="D82">IFERROR(INDEX('Raw Data'!$Q$2:$Q$10000,MATCH($A82,'Raw Data'!$B$2:$B$10000,0)),"")</f>
        <v/>
      </c>
      <c r="E82" s="20">
        <f t="array" ref="E82">IFERROR(INDEX('Raw Data'!$O$2:$O$10000,MATCH($A82,'Raw Data'!$B$2:$B$10000,0)),"")</f>
        <v/>
      </c>
      <c r="F82" s="20">
        <f t="array" ref="F82">IFERROR(INDEX('Raw Data'!$P$2:$P$10000,MATCH($A82,'Raw Data'!$B$2:$B$10000,0)),"")</f>
        <v/>
      </c>
      <c r="G82" s="21">
        <f>IFERROR(AVERAGEIFS('Raw Data'!$G$2:$G$10000,'Raw Data'!$B$2:$B$10000,$A82,'Raw Data'!$A$2:$A$10000,$C$1),"")</f>
        <v/>
      </c>
      <c r="H82" s="21">
        <f>IFERROR(AVERAGEIFS('Raw Data'!$H$2:$H$10000,'Raw Data'!$B$2:$B$10000,$A82,'Raw Data'!$A$2:$A$10000,$C$1),"")</f>
        <v/>
      </c>
      <c r="I82" s="21">
        <f>IFERROR(AVERAGEIFS('Raw Data'!$L$2:$L$10000,'Raw Data'!$B$2:$B$10000,$A82,'Raw Data'!$A$2:$A$10000,$C$1),"")</f>
        <v/>
      </c>
      <c r="J82" s="20">
        <f>IF(G82="","",LOOKUP(G82,{0,0.2,0.4,0.5,0.6,0.7,0.85,0.95},{"&lt;20%","20-40%","40-50%","50-60%","60-70%","70-85%","85-95%","&gt;=95%"}))</f>
        <v/>
      </c>
      <c r="K82" s="20">
        <f>IF(I82="","",LOOKUP(I82,{0,0.2,0.4,0.5,0.6,0.7,0.85,0.95},{"&lt;20%","20-40%","40-50%","50-60%","60-70%","70-85%","85-95%","&gt;=95%"}))</f>
        <v/>
      </c>
      <c r="L82" s="21">
        <f>IFERROR(AVERAGEIFS('Raw Data'!$S$2:$S$10000,'Raw Data'!$B$2:$B$10000,$A82,'Raw Data'!$A$2:$A$10000,$C$1),"")</f>
        <v/>
      </c>
      <c r="M82" s="21">
        <f>IFERROR(AVERAGEIFS('Raw Data'!$T$2:$T$10000,'Raw Data'!$B$2:$B$10000,$A82,'Raw Data'!$A$2:$A$10000,$C$1),"")</f>
        <v/>
      </c>
      <c r="N82" s="20">
        <f>IF(M82="","",IF(M82&lt;Settings!$B$8,"Critical",IF(M82&lt;Settings!$B$9,"Semi Critical","Non Critical")))</f>
        <v/>
      </c>
    </row>
    <row r="83" ht="15.75" customHeight="1" s="42">
      <c r="A83" s="20" t="inlineStr">
        <is>
          <t>BLR-Gunjur New</t>
        </is>
      </c>
      <c r="B83" s="20">
        <f t="array" ref="B83">IFERROR(INDEX('Raw Data'!$N$2:$N$10000,MATCH($A83,'Raw Data'!$B$2:$B$10000,0)),"")</f>
        <v/>
      </c>
      <c r="C83" s="20">
        <f t="array" ref="C83">IFERROR(INDEX('Raw Data'!$E$2:$E$10000,MATCH($A83,'Raw Data'!$B$2:$B$10000,0)),"")</f>
        <v/>
      </c>
      <c r="D83" s="20">
        <f t="array" ref="D83">IFERROR(INDEX('Raw Data'!$Q$2:$Q$10000,MATCH($A83,'Raw Data'!$B$2:$B$10000,0)),"")</f>
        <v/>
      </c>
      <c r="E83" s="20">
        <f t="array" ref="E83">IFERROR(INDEX('Raw Data'!$O$2:$O$10000,MATCH($A83,'Raw Data'!$B$2:$B$10000,0)),"")</f>
        <v/>
      </c>
      <c r="F83" s="20">
        <f t="array" ref="F83">IFERROR(INDEX('Raw Data'!$P$2:$P$10000,MATCH($A83,'Raw Data'!$B$2:$B$10000,0)),"")</f>
        <v/>
      </c>
      <c r="G83" s="21">
        <f>IFERROR(AVERAGEIFS('Raw Data'!$G$2:$G$10000,'Raw Data'!$B$2:$B$10000,$A83,'Raw Data'!$A$2:$A$10000,$C$1),"")</f>
        <v/>
      </c>
      <c r="H83" s="21">
        <f>IFERROR(AVERAGEIFS('Raw Data'!$H$2:$H$10000,'Raw Data'!$B$2:$B$10000,$A83,'Raw Data'!$A$2:$A$10000,$C$1),"")</f>
        <v/>
      </c>
      <c r="I83" s="21">
        <f>IFERROR(AVERAGEIFS('Raw Data'!$L$2:$L$10000,'Raw Data'!$B$2:$B$10000,$A83,'Raw Data'!$A$2:$A$10000,$C$1),"")</f>
        <v/>
      </c>
      <c r="J83" s="20">
        <f>IF(G83="","",LOOKUP(G83,{0,0.2,0.4,0.5,0.6,0.7,0.85,0.95},{"&lt;20%","20-40%","40-50%","50-60%","60-70%","70-85%","85-95%","&gt;=95%"}))</f>
        <v/>
      </c>
      <c r="K83" s="20">
        <f>IF(I83="","",LOOKUP(I83,{0,0.2,0.4,0.5,0.6,0.7,0.85,0.95},{"&lt;20%","20-40%","40-50%","50-60%","60-70%","70-85%","85-95%","&gt;=95%"}))</f>
        <v/>
      </c>
      <c r="L83" s="21">
        <f>IFERROR(AVERAGEIFS('Raw Data'!$S$2:$S$10000,'Raw Data'!$B$2:$B$10000,$A83,'Raw Data'!$A$2:$A$10000,$C$1),"")</f>
        <v/>
      </c>
      <c r="M83" s="21">
        <f>IFERROR(AVERAGEIFS('Raw Data'!$T$2:$T$10000,'Raw Data'!$B$2:$B$10000,$A83,'Raw Data'!$A$2:$A$10000,$C$1),"")</f>
        <v/>
      </c>
      <c r="N83" s="20">
        <f>IF(M83="","",IF(M83&lt;Settings!$B$8,"Critical",IF(M83&lt;Settings!$B$9,"Semi Critical","Non Critical")))</f>
        <v/>
      </c>
    </row>
    <row r="84" ht="15.75" customHeight="1" s="42">
      <c r="A84" s="20" t="inlineStr">
        <is>
          <t>BLR-Hadosiddapura</t>
        </is>
      </c>
      <c r="B84" s="20">
        <f t="array" ref="B84">IFERROR(INDEX('Raw Data'!$N$2:$N$10000,MATCH($A84,'Raw Data'!$B$2:$B$10000,0)),"")</f>
        <v/>
      </c>
      <c r="C84" s="20">
        <f t="array" ref="C84">IFERROR(INDEX('Raw Data'!$E$2:$E$10000,MATCH($A84,'Raw Data'!$B$2:$B$10000,0)),"")</f>
        <v/>
      </c>
      <c r="D84" s="20">
        <f t="array" ref="D84">IFERROR(INDEX('Raw Data'!$Q$2:$Q$10000,MATCH($A84,'Raw Data'!$B$2:$B$10000,0)),"")</f>
        <v/>
      </c>
      <c r="E84" s="20">
        <f t="array" ref="E84">IFERROR(INDEX('Raw Data'!$O$2:$O$10000,MATCH($A84,'Raw Data'!$B$2:$B$10000,0)),"")</f>
        <v/>
      </c>
      <c r="F84" s="20">
        <f t="array" ref="F84">IFERROR(INDEX('Raw Data'!$P$2:$P$10000,MATCH($A84,'Raw Data'!$B$2:$B$10000,0)),"")</f>
        <v/>
      </c>
      <c r="G84" s="21">
        <f>IFERROR(AVERAGEIFS('Raw Data'!$G$2:$G$10000,'Raw Data'!$B$2:$B$10000,$A84,'Raw Data'!$A$2:$A$10000,$C$1),"")</f>
        <v/>
      </c>
      <c r="H84" s="21">
        <f>IFERROR(AVERAGEIFS('Raw Data'!$H$2:$H$10000,'Raw Data'!$B$2:$B$10000,$A84,'Raw Data'!$A$2:$A$10000,$C$1),"")</f>
        <v/>
      </c>
      <c r="I84" s="21">
        <f>IFERROR(AVERAGEIFS('Raw Data'!$L$2:$L$10000,'Raw Data'!$B$2:$B$10000,$A84,'Raw Data'!$A$2:$A$10000,$C$1),"")</f>
        <v/>
      </c>
      <c r="J84" s="20">
        <f>IF(G84="","",LOOKUP(G84,{0,0.2,0.4,0.5,0.6,0.7,0.85,0.95},{"&lt;20%","20-40%","40-50%","50-60%","60-70%","70-85%","85-95%","&gt;=95%"}))</f>
        <v/>
      </c>
      <c r="K84" s="20">
        <f>IF(I84="","",LOOKUP(I84,{0,0.2,0.4,0.5,0.6,0.7,0.85,0.95},{"&lt;20%","20-40%","40-50%","50-60%","60-70%","70-85%","85-95%","&gt;=95%"}))</f>
        <v/>
      </c>
      <c r="L84" s="21">
        <f>IFERROR(AVERAGEIFS('Raw Data'!$S$2:$S$10000,'Raw Data'!$B$2:$B$10000,$A84,'Raw Data'!$A$2:$A$10000,$C$1),"")</f>
        <v/>
      </c>
      <c r="M84" s="21">
        <f>IFERROR(AVERAGEIFS('Raw Data'!$T$2:$T$10000,'Raw Data'!$B$2:$B$10000,$A84,'Raw Data'!$A$2:$A$10000,$C$1),"")</f>
        <v/>
      </c>
      <c r="N84" s="20">
        <f>IF(M84="","",IF(M84&lt;Settings!$B$8,"Critical",IF(M84&lt;Settings!$B$9,"Semi Critical","Non Critical")))</f>
        <v/>
      </c>
    </row>
    <row r="85" ht="15.75" customHeight="1" s="42">
      <c r="A85" s="20" t="inlineStr">
        <is>
          <t>BLR-HBR Layout</t>
        </is>
      </c>
      <c r="B85" s="20">
        <f t="array" ref="B85">IFERROR(INDEX('Raw Data'!$N$2:$N$10000,MATCH($A85,'Raw Data'!$B$2:$B$10000,0)),"")</f>
        <v/>
      </c>
      <c r="C85" s="20">
        <f t="array" ref="C85">IFERROR(INDEX('Raw Data'!$E$2:$E$10000,MATCH($A85,'Raw Data'!$B$2:$B$10000,0)),"")</f>
        <v/>
      </c>
      <c r="D85" s="20">
        <f t="array" ref="D85">IFERROR(INDEX('Raw Data'!$Q$2:$Q$10000,MATCH($A85,'Raw Data'!$B$2:$B$10000,0)),"")</f>
        <v/>
      </c>
      <c r="E85" s="20">
        <f t="array" ref="E85">IFERROR(INDEX('Raw Data'!$O$2:$O$10000,MATCH($A85,'Raw Data'!$B$2:$B$10000,0)),"")</f>
        <v/>
      </c>
      <c r="F85" s="20">
        <f t="array" ref="F85">IFERROR(INDEX('Raw Data'!$P$2:$P$10000,MATCH($A85,'Raw Data'!$B$2:$B$10000,0)),"")</f>
        <v/>
      </c>
      <c r="G85" s="21">
        <f>IFERROR(AVERAGEIFS('Raw Data'!$G$2:$G$10000,'Raw Data'!$B$2:$B$10000,$A85,'Raw Data'!$A$2:$A$10000,$C$1),"")</f>
        <v/>
      </c>
      <c r="H85" s="21">
        <f>IFERROR(AVERAGEIFS('Raw Data'!$H$2:$H$10000,'Raw Data'!$B$2:$B$10000,$A85,'Raw Data'!$A$2:$A$10000,$C$1),"")</f>
        <v/>
      </c>
      <c r="I85" s="21">
        <f>IFERROR(AVERAGEIFS('Raw Data'!$L$2:$L$10000,'Raw Data'!$B$2:$B$10000,$A85,'Raw Data'!$A$2:$A$10000,$C$1),"")</f>
        <v/>
      </c>
      <c r="J85" s="20">
        <f>IF(G85="","",LOOKUP(G85,{0,0.2,0.4,0.5,0.6,0.7,0.85,0.95},{"&lt;20%","20-40%","40-50%","50-60%","60-70%","70-85%","85-95%","&gt;=95%"}))</f>
        <v/>
      </c>
      <c r="K85" s="20">
        <f>IF(I85="","",LOOKUP(I85,{0,0.2,0.4,0.5,0.6,0.7,0.85,0.95},{"&lt;20%","20-40%","40-50%","50-60%","60-70%","70-85%","85-95%","&gt;=95%"}))</f>
        <v/>
      </c>
      <c r="L85" s="21">
        <f>IFERROR(AVERAGEIFS('Raw Data'!$S$2:$S$10000,'Raw Data'!$B$2:$B$10000,$A85,'Raw Data'!$A$2:$A$10000,$C$1),"")</f>
        <v/>
      </c>
      <c r="M85" s="21">
        <f>IFERROR(AVERAGEIFS('Raw Data'!$T$2:$T$10000,'Raw Data'!$B$2:$B$10000,$A85,'Raw Data'!$A$2:$A$10000,$C$1),"")</f>
        <v/>
      </c>
      <c r="N85" s="20">
        <f>IF(M85="","",IF(M85&lt;Settings!$B$8,"Critical",IF(M85&lt;Settings!$B$9,"Semi Critical","Non Critical")))</f>
        <v/>
      </c>
    </row>
    <row r="86" ht="15.75" customHeight="1" s="42">
      <c r="A86" s="20" t="inlineStr">
        <is>
          <t>BLR-HEBBAL NEW</t>
        </is>
      </c>
      <c r="B86" s="20">
        <f t="array" ref="B86">IFERROR(INDEX('Raw Data'!$N$2:$N$10000,MATCH($A86,'Raw Data'!$B$2:$B$10000,0)),"")</f>
        <v/>
      </c>
      <c r="C86" s="20">
        <f t="array" ref="C86">IFERROR(INDEX('Raw Data'!$E$2:$E$10000,MATCH($A86,'Raw Data'!$B$2:$B$10000,0)),"")</f>
        <v/>
      </c>
      <c r="D86" s="20">
        <f t="array" ref="D86">IFERROR(INDEX('Raw Data'!$Q$2:$Q$10000,MATCH($A86,'Raw Data'!$B$2:$B$10000,0)),"")</f>
        <v/>
      </c>
      <c r="E86" s="20">
        <f t="array" ref="E86">IFERROR(INDEX('Raw Data'!$O$2:$O$10000,MATCH($A86,'Raw Data'!$B$2:$B$10000,0)),"")</f>
        <v/>
      </c>
      <c r="F86" s="20">
        <f t="array" ref="F86">IFERROR(INDEX('Raw Data'!$P$2:$P$10000,MATCH($A86,'Raw Data'!$B$2:$B$10000,0)),"")</f>
        <v/>
      </c>
      <c r="G86" s="21">
        <f>IFERROR(AVERAGEIFS('Raw Data'!$G$2:$G$10000,'Raw Data'!$B$2:$B$10000,$A86,'Raw Data'!$A$2:$A$10000,$C$1),"")</f>
        <v/>
      </c>
      <c r="H86" s="21">
        <f>IFERROR(AVERAGEIFS('Raw Data'!$H$2:$H$10000,'Raw Data'!$B$2:$B$10000,$A86,'Raw Data'!$A$2:$A$10000,$C$1),"")</f>
        <v/>
      </c>
      <c r="I86" s="21">
        <f>IFERROR(AVERAGEIFS('Raw Data'!$L$2:$L$10000,'Raw Data'!$B$2:$B$10000,$A86,'Raw Data'!$A$2:$A$10000,$C$1),"")</f>
        <v/>
      </c>
      <c r="J86" s="20">
        <f>IF(G86="","",LOOKUP(G86,{0,0.2,0.4,0.5,0.6,0.7,0.85,0.95},{"&lt;20%","20-40%","40-50%","50-60%","60-70%","70-85%","85-95%","&gt;=95%"}))</f>
        <v/>
      </c>
      <c r="K86" s="20">
        <f>IF(I86="","",LOOKUP(I86,{0,0.2,0.4,0.5,0.6,0.7,0.85,0.95},{"&lt;20%","20-40%","40-50%","50-60%","60-70%","70-85%","85-95%","&gt;=95%"}))</f>
        <v/>
      </c>
      <c r="L86" s="21">
        <f>IFERROR(AVERAGEIFS('Raw Data'!$S$2:$S$10000,'Raw Data'!$B$2:$B$10000,$A86,'Raw Data'!$A$2:$A$10000,$C$1),"")</f>
        <v/>
      </c>
      <c r="M86" s="21">
        <f>IFERROR(AVERAGEIFS('Raw Data'!$T$2:$T$10000,'Raw Data'!$B$2:$B$10000,$A86,'Raw Data'!$A$2:$A$10000,$C$1),"")</f>
        <v/>
      </c>
      <c r="N86" s="20">
        <f>IF(M86="","",IF(M86&lt;Settings!$B$8,"Critical",IF(M86&lt;Settings!$B$9,"Semi Critical","Non Critical")))</f>
        <v/>
      </c>
    </row>
    <row r="87" ht="15.75" customHeight="1" s="42">
      <c r="A87" s="20" t="inlineStr">
        <is>
          <t>BLR-Hegganahalli</t>
        </is>
      </c>
      <c r="B87" s="20">
        <f t="array" ref="B87">IFERROR(INDEX('Raw Data'!$N$2:$N$10000,MATCH($A87,'Raw Data'!$B$2:$B$10000,0)),"")</f>
        <v/>
      </c>
      <c r="C87" s="20">
        <f t="array" ref="C87">IFERROR(INDEX('Raw Data'!$E$2:$E$10000,MATCH($A87,'Raw Data'!$B$2:$B$10000,0)),"")</f>
        <v/>
      </c>
      <c r="D87" s="20">
        <f t="array" ref="D87">IFERROR(INDEX('Raw Data'!$Q$2:$Q$10000,MATCH($A87,'Raw Data'!$B$2:$B$10000,0)),"")</f>
        <v/>
      </c>
      <c r="E87" s="20">
        <f t="array" ref="E87">IFERROR(INDEX('Raw Data'!$O$2:$O$10000,MATCH($A87,'Raw Data'!$B$2:$B$10000,0)),"")</f>
        <v/>
      </c>
      <c r="F87" s="20">
        <f t="array" ref="F87">IFERROR(INDEX('Raw Data'!$P$2:$P$10000,MATCH($A87,'Raw Data'!$B$2:$B$10000,0)),"")</f>
        <v/>
      </c>
      <c r="G87" s="21">
        <f>IFERROR(AVERAGEIFS('Raw Data'!$G$2:$G$10000,'Raw Data'!$B$2:$B$10000,$A87,'Raw Data'!$A$2:$A$10000,$C$1),"")</f>
        <v/>
      </c>
      <c r="H87" s="21">
        <f>IFERROR(AVERAGEIFS('Raw Data'!$H$2:$H$10000,'Raw Data'!$B$2:$B$10000,$A87,'Raw Data'!$A$2:$A$10000,$C$1),"")</f>
        <v/>
      </c>
      <c r="I87" s="21">
        <f>IFERROR(AVERAGEIFS('Raw Data'!$L$2:$L$10000,'Raw Data'!$B$2:$B$10000,$A87,'Raw Data'!$A$2:$A$10000,$C$1),"")</f>
        <v/>
      </c>
      <c r="J87" s="20">
        <f>IF(G87="","",LOOKUP(G87,{0,0.2,0.4,0.5,0.6,0.7,0.85,0.95},{"&lt;20%","20-40%","40-50%","50-60%","60-70%","70-85%","85-95%","&gt;=95%"}))</f>
        <v/>
      </c>
      <c r="K87" s="20">
        <f>IF(I87="","",LOOKUP(I87,{0,0.2,0.4,0.5,0.6,0.7,0.85,0.95},{"&lt;20%","20-40%","40-50%","50-60%","60-70%","70-85%","85-95%","&gt;=95%"}))</f>
        <v/>
      </c>
      <c r="L87" s="21">
        <f>IFERROR(AVERAGEIFS('Raw Data'!$S$2:$S$10000,'Raw Data'!$B$2:$B$10000,$A87,'Raw Data'!$A$2:$A$10000,$C$1),"")</f>
        <v/>
      </c>
      <c r="M87" s="21">
        <f>IFERROR(AVERAGEIFS('Raw Data'!$T$2:$T$10000,'Raw Data'!$B$2:$B$10000,$A87,'Raw Data'!$A$2:$A$10000,$C$1),"")</f>
        <v/>
      </c>
      <c r="N87" s="20">
        <f>IF(M87="","",IF(M87&lt;Settings!$B$8,"Critical",IF(M87&lt;Settings!$B$9,"Semi Critical","Non Critical")))</f>
        <v/>
      </c>
    </row>
    <row r="88" ht="15.75" customHeight="1" s="42">
      <c r="A88" s="20" t="inlineStr">
        <is>
          <t>BLR-Hennur Main</t>
        </is>
      </c>
      <c r="B88" s="20">
        <f t="array" ref="B88">IFERROR(INDEX('Raw Data'!$N$2:$N$10000,MATCH($A88,'Raw Data'!$B$2:$B$10000,0)),"")</f>
        <v/>
      </c>
      <c r="C88" s="20">
        <f t="array" ref="C88">IFERROR(INDEX('Raw Data'!$E$2:$E$10000,MATCH($A88,'Raw Data'!$B$2:$B$10000,0)),"")</f>
        <v/>
      </c>
      <c r="D88" s="20">
        <f t="array" ref="D88">IFERROR(INDEX('Raw Data'!$Q$2:$Q$10000,MATCH($A88,'Raw Data'!$B$2:$B$10000,0)),"")</f>
        <v/>
      </c>
      <c r="E88" s="20">
        <f t="array" ref="E88">IFERROR(INDEX('Raw Data'!$O$2:$O$10000,MATCH($A88,'Raw Data'!$B$2:$B$10000,0)),"")</f>
        <v/>
      </c>
      <c r="F88" s="20">
        <f t="array" ref="F88">IFERROR(INDEX('Raw Data'!$P$2:$P$10000,MATCH($A88,'Raw Data'!$B$2:$B$10000,0)),"")</f>
        <v/>
      </c>
      <c r="G88" s="21">
        <f>IFERROR(AVERAGEIFS('Raw Data'!$G$2:$G$10000,'Raw Data'!$B$2:$B$10000,$A88,'Raw Data'!$A$2:$A$10000,$C$1),"")</f>
        <v/>
      </c>
      <c r="H88" s="21">
        <f>IFERROR(AVERAGEIFS('Raw Data'!$H$2:$H$10000,'Raw Data'!$B$2:$B$10000,$A88,'Raw Data'!$A$2:$A$10000,$C$1),"")</f>
        <v/>
      </c>
      <c r="I88" s="21">
        <f>IFERROR(AVERAGEIFS('Raw Data'!$L$2:$L$10000,'Raw Data'!$B$2:$B$10000,$A88,'Raw Data'!$A$2:$A$10000,$C$1),"")</f>
        <v/>
      </c>
      <c r="J88" s="20">
        <f>IF(G88="","",LOOKUP(G88,{0,0.2,0.4,0.5,0.6,0.7,0.85,0.95},{"&lt;20%","20-40%","40-50%","50-60%","60-70%","70-85%","85-95%","&gt;=95%"}))</f>
        <v/>
      </c>
      <c r="K88" s="20">
        <f>IF(I88="","",LOOKUP(I88,{0,0.2,0.4,0.5,0.6,0.7,0.85,0.95},{"&lt;20%","20-40%","40-50%","50-60%","60-70%","70-85%","85-95%","&gt;=95%"}))</f>
        <v/>
      </c>
      <c r="L88" s="21">
        <f>IFERROR(AVERAGEIFS('Raw Data'!$S$2:$S$10000,'Raw Data'!$B$2:$B$10000,$A88,'Raw Data'!$A$2:$A$10000,$C$1),"")</f>
        <v/>
      </c>
      <c r="M88" s="21">
        <f>IFERROR(AVERAGEIFS('Raw Data'!$T$2:$T$10000,'Raw Data'!$B$2:$B$10000,$A88,'Raw Data'!$A$2:$A$10000,$C$1),"")</f>
        <v/>
      </c>
      <c r="N88" s="20">
        <f>IF(M88="","",IF(M88&lt;Settings!$B$8,"Critical",IF(M88&lt;Settings!$B$9,"Semi Critical","Non Critical")))</f>
        <v/>
      </c>
    </row>
    <row r="89" ht="15.75" customHeight="1" s="42">
      <c r="A89" s="20" t="inlineStr">
        <is>
          <t>BLR-Hope Farm New</t>
        </is>
      </c>
      <c r="B89" s="20">
        <f t="array" ref="B89">IFERROR(INDEX('Raw Data'!$N$2:$N$10000,MATCH($A89,'Raw Data'!$B$2:$B$10000,0)),"")</f>
        <v/>
      </c>
      <c r="C89" s="20">
        <f t="array" ref="C89">IFERROR(INDEX('Raw Data'!$E$2:$E$10000,MATCH($A89,'Raw Data'!$B$2:$B$10000,0)),"")</f>
        <v/>
      </c>
      <c r="D89" s="20">
        <f t="array" ref="D89">IFERROR(INDEX('Raw Data'!$Q$2:$Q$10000,MATCH($A89,'Raw Data'!$B$2:$B$10000,0)),"")</f>
        <v/>
      </c>
      <c r="E89" s="20">
        <f t="array" ref="E89">IFERROR(INDEX('Raw Data'!$O$2:$O$10000,MATCH($A89,'Raw Data'!$B$2:$B$10000,0)),"")</f>
        <v/>
      </c>
      <c r="F89" s="20">
        <f t="array" ref="F89">IFERROR(INDEX('Raw Data'!$P$2:$P$10000,MATCH($A89,'Raw Data'!$B$2:$B$10000,0)),"")</f>
        <v/>
      </c>
      <c r="G89" s="21">
        <f>IFERROR(AVERAGEIFS('Raw Data'!$G$2:$G$10000,'Raw Data'!$B$2:$B$10000,$A89,'Raw Data'!$A$2:$A$10000,$C$1),"")</f>
        <v/>
      </c>
      <c r="H89" s="21">
        <f>IFERROR(AVERAGEIFS('Raw Data'!$H$2:$H$10000,'Raw Data'!$B$2:$B$10000,$A89,'Raw Data'!$A$2:$A$10000,$C$1),"")</f>
        <v/>
      </c>
      <c r="I89" s="21">
        <f>IFERROR(AVERAGEIFS('Raw Data'!$L$2:$L$10000,'Raw Data'!$B$2:$B$10000,$A89,'Raw Data'!$A$2:$A$10000,$C$1),"")</f>
        <v/>
      </c>
      <c r="J89" s="20">
        <f>IF(G89="","",LOOKUP(G89,{0,0.2,0.4,0.5,0.6,0.7,0.85,0.95},{"&lt;20%","20-40%","40-50%","50-60%","60-70%","70-85%","85-95%","&gt;=95%"}))</f>
        <v/>
      </c>
      <c r="K89" s="20">
        <f>IF(I89="","",LOOKUP(I89,{0,0.2,0.4,0.5,0.6,0.7,0.85,0.95},{"&lt;20%","20-40%","40-50%","50-60%","60-70%","70-85%","85-95%","&gt;=95%"}))</f>
        <v/>
      </c>
      <c r="L89" s="21">
        <f>IFERROR(AVERAGEIFS('Raw Data'!$S$2:$S$10000,'Raw Data'!$B$2:$B$10000,$A89,'Raw Data'!$A$2:$A$10000,$C$1),"")</f>
        <v/>
      </c>
      <c r="M89" s="21">
        <f>IFERROR(AVERAGEIFS('Raw Data'!$T$2:$T$10000,'Raw Data'!$B$2:$B$10000,$A89,'Raw Data'!$A$2:$A$10000,$C$1),"")</f>
        <v/>
      </c>
      <c r="N89" s="20">
        <f>IF(M89="","",IF(M89&lt;Settings!$B$8,"Critical",IF(M89&lt;Settings!$B$9,"Semi Critical","Non Critical")))</f>
        <v/>
      </c>
    </row>
    <row r="90" ht="15.75" customHeight="1" s="42">
      <c r="A90" s="20" t="inlineStr">
        <is>
          <t>BLR-Hope Farm SS</t>
        </is>
      </c>
      <c r="B90" s="20">
        <f t="array" ref="B90">IFERROR(INDEX('Raw Data'!$N$2:$N$10000,MATCH($A90,'Raw Data'!$B$2:$B$10000,0)),"")</f>
        <v/>
      </c>
      <c r="C90" s="20">
        <f t="array" ref="C90">IFERROR(INDEX('Raw Data'!$E$2:$E$10000,MATCH($A90,'Raw Data'!$B$2:$B$10000,0)),"")</f>
        <v/>
      </c>
      <c r="D90" s="20">
        <f t="array" ref="D90">IFERROR(INDEX('Raw Data'!$Q$2:$Q$10000,MATCH($A90,'Raw Data'!$B$2:$B$10000,0)),"")</f>
        <v/>
      </c>
      <c r="E90" s="20">
        <f t="array" ref="E90">IFERROR(INDEX('Raw Data'!$O$2:$O$10000,MATCH($A90,'Raw Data'!$B$2:$B$10000,0)),"")</f>
        <v/>
      </c>
      <c r="F90" s="20">
        <f t="array" ref="F90">IFERROR(INDEX('Raw Data'!$P$2:$P$10000,MATCH($A90,'Raw Data'!$B$2:$B$10000,0)),"")</f>
        <v/>
      </c>
      <c r="G90" s="21">
        <f>IFERROR(AVERAGEIFS('Raw Data'!$G$2:$G$10000,'Raw Data'!$B$2:$B$10000,$A90,'Raw Data'!$A$2:$A$10000,$C$1),"")</f>
        <v/>
      </c>
      <c r="H90" s="21">
        <f>IFERROR(AVERAGEIFS('Raw Data'!$H$2:$H$10000,'Raw Data'!$B$2:$B$10000,$A90,'Raw Data'!$A$2:$A$10000,$C$1),"")</f>
        <v/>
      </c>
      <c r="I90" s="21">
        <f>IFERROR(AVERAGEIFS('Raw Data'!$L$2:$L$10000,'Raw Data'!$B$2:$B$10000,$A90,'Raw Data'!$A$2:$A$10000,$C$1),"")</f>
        <v/>
      </c>
      <c r="J90" s="20">
        <f>IF(G90="","",LOOKUP(G90,{0,0.2,0.4,0.5,0.6,0.7,0.85,0.95},{"&lt;20%","20-40%","40-50%","50-60%","60-70%","70-85%","85-95%","&gt;=95%"}))</f>
        <v/>
      </c>
      <c r="K90" s="20">
        <f>IF(I90="","",LOOKUP(I90,{0,0.2,0.4,0.5,0.6,0.7,0.85,0.95},{"&lt;20%","20-40%","40-50%","50-60%","60-70%","70-85%","85-95%","&gt;=95%"}))</f>
        <v/>
      </c>
      <c r="L90" s="21">
        <f>IFERROR(AVERAGEIFS('Raw Data'!$S$2:$S$10000,'Raw Data'!$B$2:$B$10000,$A90,'Raw Data'!$A$2:$A$10000,$C$1),"")</f>
        <v/>
      </c>
      <c r="M90" s="21">
        <f>IFERROR(AVERAGEIFS('Raw Data'!$T$2:$T$10000,'Raw Data'!$B$2:$B$10000,$A90,'Raw Data'!$A$2:$A$10000,$C$1),"")</f>
        <v/>
      </c>
      <c r="N90" s="20">
        <f>IF(M90="","",IF(M90&lt;Settings!$B$8,"Critical",IF(M90&lt;Settings!$B$9,"Semi Critical","Non Critical")))</f>
        <v/>
      </c>
    </row>
    <row r="91" ht="15.75" customHeight="1" s="42">
      <c r="A91" s="20" t="inlineStr">
        <is>
          <t>BLR-HSR Layout New</t>
        </is>
      </c>
      <c r="B91" s="20">
        <f t="array" ref="B91">IFERROR(INDEX('Raw Data'!$N$2:$N$10000,MATCH($A91,'Raw Data'!$B$2:$B$10000,0)),"")</f>
        <v/>
      </c>
      <c r="C91" s="20">
        <f t="array" ref="C91">IFERROR(INDEX('Raw Data'!$E$2:$E$10000,MATCH($A91,'Raw Data'!$B$2:$B$10000,0)),"")</f>
        <v/>
      </c>
      <c r="D91" s="20">
        <f t="array" ref="D91">IFERROR(INDEX('Raw Data'!$Q$2:$Q$10000,MATCH($A91,'Raw Data'!$B$2:$B$10000,0)),"")</f>
        <v/>
      </c>
      <c r="E91" s="20">
        <f t="array" ref="E91">IFERROR(INDEX('Raw Data'!$O$2:$O$10000,MATCH($A91,'Raw Data'!$B$2:$B$10000,0)),"")</f>
        <v/>
      </c>
      <c r="F91" s="20">
        <f t="array" ref="F91">IFERROR(INDEX('Raw Data'!$P$2:$P$10000,MATCH($A91,'Raw Data'!$B$2:$B$10000,0)),"")</f>
        <v/>
      </c>
      <c r="G91" s="21">
        <f>IFERROR(AVERAGEIFS('Raw Data'!$G$2:$G$10000,'Raw Data'!$B$2:$B$10000,$A91,'Raw Data'!$A$2:$A$10000,$C$1),"")</f>
        <v/>
      </c>
      <c r="H91" s="21">
        <f>IFERROR(AVERAGEIFS('Raw Data'!$H$2:$H$10000,'Raw Data'!$B$2:$B$10000,$A91,'Raw Data'!$A$2:$A$10000,$C$1),"")</f>
        <v/>
      </c>
      <c r="I91" s="21">
        <f>IFERROR(AVERAGEIFS('Raw Data'!$L$2:$L$10000,'Raw Data'!$B$2:$B$10000,$A91,'Raw Data'!$A$2:$A$10000,$C$1),"")</f>
        <v/>
      </c>
      <c r="J91" s="20">
        <f>IF(G91="","",LOOKUP(G91,{0,0.2,0.4,0.5,0.6,0.7,0.85,0.95},{"&lt;20%","20-40%","40-50%","50-60%","60-70%","70-85%","85-95%","&gt;=95%"}))</f>
        <v/>
      </c>
      <c r="K91" s="20">
        <f>IF(I91="","",LOOKUP(I91,{0,0.2,0.4,0.5,0.6,0.7,0.85,0.95},{"&lt;20%","20-40%","40-50%","50-60%","60-70%","70-85%","85-95%","&gt;=95%"}))</f>
        <v/>
      </c>
      <c r="L91" s="21">
        <f>IFERROR(AVERAGEIFS('Raw Data'!$S$2:$S$10000,'Raw Data'!$B$2:$B$10000,$A91,'Raw Data'!$A$2:$A$10000,$C$1),"")</f>
        <v/>
      </c>
      <c r="M91" s="21">
        <f>IFERROR(AVERAGEIFS('Raw Data'!$T$2:$T$10000,'Raw Data'!$B$2:$B$10000,$A91,'Raw Data'!$A$2:$A$10000,$C$1),"")</f>
        <v/>
      </c>
      <c r="N91" s="20">
        <f>IF(M91="","",IF(M91&lt;Settings!$B$8,"Critical",IF(M91&lt;Settings!$B$9,"Semi Critical","Non Critical")))</f>
        <v/>
      </c>
    </row>
    <row r="92" ht="15.75" customHeight="1" s="42">
      <c r="A92" s="20" t="inlineStr">
        <is>
          <t>BLR-HSR SS</t>
        </is>
      </c>
      <c r="B92" s="20">
        <f t="array" ref="B92">IFERROR(INDEX('Raw Data'!$N$2:$N$10000,MATCH($A92,'Raw Data'!$B$2:$B$10000,0)),"")</f>
        <v/>
      </c>
      <c r="C92" s="20">
        <f t="array" ref="C92">IFERROR(INDEX('Raw Data'!$E$2:$E$10000,MATCH($A92,'Raw Data'!$B$2:$B$10000,0)),"")</f>
        <v/>
      </c>
      <c r="D92" s="20">
        <f t="array" ref="D92">IFERROR(INDEX('Raw Data'!$Q$2:$Q$10000,MATCH($A92,'Raw Data'!$B$2:$B$10000,0)),"")</f>
        <v/>
      </c>
      <c r="E92" s="20">
        <f t="array" ref="E92">IFERROR(INDEX('Raw Data'!$O$2:$O$10000,MATCH($A92,'Raw Data'!$B$2:$B$10000,0)),"")</f>
        <v/>
      </c>
      <c r="F92" s="20">
        <f t="array" ref="F92">IFERROR(INDEX('Raw Data'!$P$2:$P$10000,MATCH($A92,'Raw Data'!$B$2:$B$10000,0)),"")</f>
        <v/>
      </c>
      <c r="G92" s="21">
        <f>IFERROR(AVERAGEIFS('Raw Data'!$G$2:$G$10000,'Raw Data'!$B$2:$B$10000,$A92,'Raw Data'!$A$2:$A$10000,$C$1),"")</f>
        <v/>
      </c>
      <c r="H92" s="21">
        <f>IFERROR(AVERAGEIFS('Raw Data'!$H$2:$H$10000,'Raw Data'!$B$2:$B$10000,$A92,'Raw Data'!$A$2:$A$10000,$C$1),"")</f>
        <v/>
      </c>
      <c r="I92" s="21">
        <f>IFERROR(AVERAGEIFS('Raw Data'!$L$2:$L$10000,'Raw Data'!$B$2:$B$10000,$A92,'Raw Data'!$A$2:$A$10000,$C$1),"")</f>
        <v/>
      </c>
      <c r="J92" s="20">
        <f>IF(G92="","",LOOKUP(G92,{0,0.2,0.4,0.5,0.6,0.7,0.85,0.95},{"&lt;20%","20-40%","40-50%","50-60%","60-70%","70-85%","85-95%","&gt;=95%"}))</f>
        <v/>
      </c>
      <c r="K92" s="20">
        <f>IF(I92="","",LOOKUP(I92,{0,0.2,0.4,0.5,0.6,0.7,0.85,0.95},{"&lt;20%","20-40%","40-50%","50-60%","60-70%","70-85%","85-95%","&gt;=95%"}))</f>
        <v/>
      </c>
      <c r="L92" s="21">
        <f>IFERROR(AVERAGEIFS('Raw Data'!$S$2:$S$10000,'Raw Data'!$B$2:$B$10000,$A92,'Raw Data'!$A$2:$A$10000,$C$1),"")</f>
        <v/>
      </c>
      <c r="M92" s="21">
        <f>IFERROR(AVERAGEIFS('Raw Data'!$T$2:$T$10000,'Raw Data'!$B$2:$B$10000,$A92,'Raw Data'!$A$2:$A$10000,$C$1),"")</f>
        <v/>
      </c>
      <c r="N92" s="20">
        <f>IF(M92="","",IF(M92&lt;Settings!$B$8,"Critical",IF(M92&lt;Settings!$B$9,"Semi Critical","Non Critical")))</f>
        <v/>
      </c>
    </row>
    <row r="93" ht="15.75" customHeight="1" s="42">
      <c r="A93" s="20" t="inlineStr">
        <is>
          <t>BLR-HSR-2</t>
        </is>
      </c>
      <c r="B93" s="20">
        <f t="array" ref="B93">IFERROR(INDEX('Raw Data'!$N$2:$N$10000,MATCH($A93,'Raw Data'!$B$2:$B$10000,0)),"")</f>
        <v/>
      </c>
      <c r="C93" s="20">
        <f t="array" ref="C93">IFERROR(INDEX('Raw Data'!$E$2:$E$10000,MATCH($A93,'Raw Data'!$B$2:$B$10000,0)),"")</f>
        <v/>
      </c>
      <c r="D93" s="20">
        <f t="array" ref="D93">IFERROR(INDEX('Raw Data'!$Q$2:$Q$10000,MATCH($A93,'Raw Data'!$B$2:$B$10000,0)),"")</f>
        <v/>
      </c>
      <c r="E93" s="20">
        <f t="array" ref="E93">IFERROR(INDEX('Raw Data'!$O$2:$O$10000,MATCH($A93,'Raw Data'!$B$2:$B$10000,0)),"")</f>
        <v/>
      </c>
      <c r="F93" s="20">
        <f t="array" ref="F93">IFERROR(INDEX('Raw Data'!$P$2:$P$10000,MATCH($A93,'Raw Data'!$B$2:$B$10000,0)),"")</f>
        <v/>
      </c>
      <c r="G93" s="21">
        <f>IFERROR(AVERAGEIFS('Raw Data'!$G$2:$G$10000,'Raw Data'!$B$2:$B$10000,$A93,'Raw Data'!$A$2:$A$10000,$C$1),"")</f>
        <v/>
      </c>
      <c r="H93" s="21">
        <f>IFERROR(AVERAGEIFS('Raw Data'!$H$2:$H$10000,'Raw Data'!$B$2:$B$10000,$A93,'Raw Data'!$A$2:$A$10000,$C$1),"")</f>
        <v/>
      </c>
      <c r="I93" s="21">
        <f>IFERROR(AVERAGEIFS('Raw Data'!$L$2:$L$10000,'Raw Data'!$B$2:$B$10000,$A93,'Raw Data'!$A$2:$A$10000,$C$1),"")</f>
        <v/>
      </c>
      <c r="J93" s="20">
        <f>IF(G93="","",LOOKUP(G93,{0,0.2,0.4,0.5,0.6,0.7,0.85,0.95},{"&lt;20%","20-40%","40-50%","50-60%","60-70%","70-85%","85-95%","&gt;=95%"}))</f>
        <v/>
      </c>
      <c r="K93" s="20">
        <f>IF(I93="","",LOOKUP(I93,{0,0.2,0.4,0.5,0.6,0.7,0.85,0.95},{"&lt;20%","20-40%","40-50%","50-60%","60-70%","70-85%","85-95%","&gt;=95%"}))</f>
        <v/>
      </c>
      <c r="L93" s="21">
        <f>IFERROR(AVERAGEIFS('Raw Data'!$S$2:$S$10000,'Raw Data'!$B$2:$B$10000,$A93,'Raw Data'!$A$2:$A$10000,$C$1),"")</f>
        <v/>
      </c>
      <c r="M93" s="21">
        <f>IFERROR(AVERAGEIFS('Raw Data'!$T$2:$T$10000,'Raw Data'!$B$2:$B$10000,$A93,'Raw Data'!$A$2:$A$10000,$C$1),"")</f>
        <v/>
      </c>
      <c r="N93" s="20">
        <f>IF(M93="","",IF(M93&lt;Settings!$B$8,"Critical",IF(M93&lt;Settings!$B$9,"Semi Critical","Non Critical")))</f>
        <v/>
      </c>
    </row>
    <row r="94" ht="15.75" customHeight="1" s="42">
      <c r="A94" s="20" t="inlineStr">
        <is>
          <t>BLR-HSR-3</t>
        </is>
      </c>
      <c r="B94" s="20">
        <f t="array" ref="B94">IFERROR(INDEX('Raw Data'!$N$2:$N$10000,MATCH($A94,'Raw Data'!$B$2:$B$10000,0)),"")</f>
        <v/>
      </c>
      <c r="C94" s="20">
        <f t="array" ref="C94">IFERROR(INDEX('Raw Data'!$E$2:$E$10000,MATCH($A94,'Raw Data'!$B$2:$B$10000,0)),"")</f>
        <v/>
      </c>
      <c r="D94" s="20">
        <f t="array" ref="D94">IFERROR(INDEX('Raw Data'!$Q$2:$Q$10000,MATCH($A94,'Raw Data'!$B$2:$B$10000,0)),"")</f>
        <v/>
      </c>
      <c r="E94" s="20">
        <f t="array" ref="E94">IFERROR(INDEX('Raw Data'!$O$2:$O$10000,MATCH($A94,'Raw Data'!$B$2:$B$10000,0)),"")</f>
        <v/>
      </c>
      <c r="F94" s="20">
        <f t="array" ref="F94">IFERROR(INDEX('Raw Data'!$P$2:$P$10000,MATCH($A94,'Raw Data'!$B$2:$B$10000,0)),"")</f>
        <v/>
      </c>
      <c r="G94" s="21">
        <f>IFERROR(AVERAGEIFS('Raw Data'!$G$2:$G$10000,'Raw Data'!$B$2:$B$10000,$A94,'Raw Data'!$A$2:$A$10000,$C$1),"")</f>
        <v/>
      </c>
      <c r="H94" s="21">
        <f>IFERROR(AVERAGEIFS('Raw Data'!$H$2:$H$10000,'Raw Data'!$B$2:$B$10000,$A94,'Raw Data'!$A$2:$A$10000,$C$1),"")</f>
        <v/>
      </c>
      <c r="I94" s="21">
        <f>IFERROR(AVERAGEIFS('Raw Data'!$L$2:$L$10000,'Raw Data'!$B$2:$B$10000,$A94,'Raw Data'!$A$2:$A$10000,$C$1),"")</f>
        <v/>
      </c>
      <c r="J94" s="20">
        <f>IF(G94="","",LOOKUP(G94,{0,0.2,0.4,0.5,0.6,0.7,0.85,0.95},{"&lt;20%","20-40%","40-50%","50-60%","60-70%","70-85%","85-95%","&gt;=95%"}))</f>
        <v/>
      </c>
      <c r="K94" s="20">
        <f>IF(I94="","",LOOKUP(I94,{0,0.2,0.4,0.5,0.6,0.7,0.85,0.95},{"&lt;20%","20-40%","40-50%","50-60%","60-70%","70-85%","85-95%","&gt;=95%"}))</f>
        <v/>
      </c>
      <c r="L94" s="21">
        <f>IFERROR(AVERAGEIFS('Raw Data'!$S$2:$S$10000,'Raw Data'!$B$2:$B$10000,$A94,'Raw Data'!$A$2:$A$10000,$C$1),"")</f>
        <v/>
      </c>
      <c r="M94" s="21">
        <f>IFERROR(AVERAGEIFS('Raw Data'!$T$2:$T$10000,'Raw Data'!$B$2:$B$10000,$A94,'Raw Data'!$A$2:$A$10000,$C$1),"")</f>
        <v/>
      </c>
      <c r="N94" s="20">
        <f>IF(M94="","",IF(M94&lt;Settings!$B$8,"Critical",IF(M94&lt;Settings!$B$9,"Semi Critical","Non Critical")))</f>
        <v/>
      </c>
    </row>
    <row r="95" ht="15.75" customHeight="1" s="42">
      <c r="A95" s="20" t="inlineStr">
        <is>
          <t>BLR-Iggalur</t>
        </is>
      </c>
      <c r="B95" s="20">
        <f t="array" ref="B95">IFERROR(INDEX('Raw Data'!$N$2:$N$10000,MATCH($A95,'Raw Data'!$B$2:$B$10000,0)),"")</f>
        <v/>
      </c>
      <c r="C95" s="20">
        <f t="array" ref="C95">IFERROR(INDEX('Raw Data'!$E$2:$E$10000,MATCH($A95,'Raw Data'!$B$2:$B$10000,0)),"")</f>
        <v/>
      </c>
      <c r="D95" s="20">
        <f t="array" ref="D95">IFERROR(INDEX('Raw Data'!$Q$2:$Q$10000,MATCH($A95,'Raw Data'!$B$2:$B$10000,0)),"")</f>
        <v/>
      </c>
      <c r="E95" s="20">
        <f t="array" ref="E95">IFERROR(INDEX('Raw Data'!$O$2:$O$10000,MATCH($A95,'Raw Data'!$B$2:$B$10000,0)),"")</f>
        <v/>
      </c>
      <c r="F95" s="20">
        <f t="array" ref="F95">IFERROR(INDEX('Raw Data'!$P$2:$P$10000,MATCH($A95,'Raw Data'!$B$2:$B$10000,0)),"")</f>
        <v/>
      </c>
      <c r="G95" s="21">
        <f>IFERROR(AVERAGEIFS('Raw Data'!$G$2:$G$10000,'Raw Data'!$B$2:$B$10000,$A95,'Raw Data'!$A$2:$A$10000,$C$1),"")</f>
        <v/>
      </c>
      <c r="H95" s="21">
        <f>IFERROR(AVERAGEIFS('Raw Data'!$H$2:$H$10000,'Raw Data'!$B$2:$B$10000,$A95,'Raw Data'!$A$2:$A$10000,$C$1),"")</f>
        <v/>
      </c>
      <c r="I95" s="21">
        <f>IFERROR(AVERAGEIFS('Raw Data'!$L$2:$L$10000,'Raw Data'!$B$2:$B$10000,$A95,'Raw Data'!$A$2:$A$10000,$C$1),"")</f>
        <v/>
      </c>
      <c r="J95" s="20">
        <f>IF(G95="","",LOOKUP(G95,{0,0.2,0.4,0.5,0.6,0.7,0.85,0.95},{"&lt;20%","20-40%","40-50%","50-60%","60-70%","70-85%","85-95%","&gt;=95%"}))</f>
        <v/>
      </c>
      <c r="K95" s="20">
        <f>IF(I95="","",LOOKUP(I95,{0,0.2,0.4,0.5,0.6,0.7,0.85,0.95},{"&lt;20%","20-40%","40-50%","50-60%","60-70%","70-85%","85-95%","&gt;=95%"}))</f>
        <v/>
      </c>
      <c r="L95" s="21">
        <f>IFERROR(AVERAGEIFS('Raw Data'!$S$2:$S$10000,'Raw Data'!$B$2:$B$10000,$A95,'Raw Data'!$A$2:$A$10000,$C$1),"")</f>
        <v/>
      </c>
      <c r="M95" s="21">
        <f>IFERROR(AVERAGEIFS('Raw Data'!$T$2:$T$10000,'Raw Data'!$B$2:$B$10000,$A95,'Raw Data'!$A$2:$A$10000,$C$1),"")</f>
        <v/>
      </c>
      <c r="N95" s="20">
        <f>IF(M95="","",IF(M95&lt;Settings!$B$8,"Critical",IF(M95&lt;Settings!$B$9,"Semi Critical","Non Critical")))</f>
        <v/>
      </c>
    </row>
    <row r="96" ht="15.75" customHeight="1" s="42">
      <c r="A96" s="20" t="inlineStr">
        <is>
          <t>BLR-INDIRANAGAR NEW</t>
        </is>
      </c>
      <c r="B96" s="20">
        <f t="array" ref="B96">IFERROR(INDEX('Raw Data'!$N$2:$N$10000,MATCH($A96,'Raw Data'!$B$2:$B$10000,0)),"")</f>
        <v/>
      </c>
      <c r="C96" s="20">
        <f t="array" ref="C96">IFERROR(INDEX('Raw Data'!$E$2:$E$10000,MATCH($A96,'Raw Data'!$B$2:$B$10000,0)),"")</f>
        <v/>
      </c>
      <c r="D96" s="20">
        <f t="array" ref="D96">IFERROR(INDEX('Raw Data'!$Q$2:$Q$10000,MATCH($A96,'Raw Data'!$B$2:$B$10000,0)),"")</f>
        <v/>
      </c>
      <c r="E96" s="20">
        <f t="array" ref="E96">IFERROR(INDEX('Raw Data'!$O$2:$O$10000,MATCH($A96,'Raw Data'!$B$2:$B$10000,0)),"")</f>
        <v/>
      </c>
      <c r="F96" s="20">
        <f t="array" ref="F96">IFERROR(INDEX('Raw Data'!$P$2:$P$10000,MATCH($A96,'Raw Data'!$B$2:$B$10000,0)),"")</f>
        <v/>
      </c>
      <c r="G96" s="21">
        <f>IFERROR(AVERAGEIFS('Raw Data'!$G$2:$G$10000,'Raw Data'!$B$2:$B$10000,$A96,'Raw Data'!$A$2:$A$10000,$C$1),"")</f>
        <v/>
      </c>
      <c r="H96" s="21">
        <f>IFERROR(AVERAGEIFS('Raw Data'!$H$2:$H$10000,'Raw Data'!$B$2:$B$10000,$A96,'Raw Data'!$A$2:$A$10000,$C$1),"")</f>
        <v/>
      </c>
      <c r="I96" s="21">
        <f>IFERROR(AVERAGEIFS('Raw Data'!$L$2:$L$10000,'Raw Data'!$B$2:$B$10000,$A96,'Raw Data'!$A$2:$A$10000,$C$1),"")</f>
        <v/>
      </c>
      <c r="J96" s="20">
        <f>IF(G96="","",LOOKUP(G96,{0,0.2,0.4,0.5,0.6,0.7,0.85,0.95},{"&lt;20%","20-40%","40-50%","50-60%","60-70%","70-85%","85-95%","&gt;=95%"}))</f>
        <v/>
      </c>
      <c r="K96" s="20">
        <f>IF(I96="","",LOOKUP(I96,{0,0.2,0.4,0.5,0.6,0.7,0.85,0.95},{"&lt;20%","20-40%","40-50%","50-60%","60-70%","70-85%","85-95%","&gt;=95%"}))</f>
        <v/>
      </c>
      <c r="L96" s="21">
        <f>IFERROR(AVERAGEIFS('Raw Data'!$S$2:$S$10000,'Raw Data'!$B$2:$B$10000,$A96,'Raw Data'!$A$2:$A$10000,$C$1),"")</f>
        <v/>
      </c>
      <c r="M96" s="21">
        <f>IFERROR(AVERAGEIFS('Raw Data'!$T$2:$T$10000,'Raw Data'!$B$2:$B$10000,$A96,'Raw Data'!$A$2:$A$10000,$C$1),"")</f>
        <v/>
      </c>
      <c r="N96" s="20">
        <f>IF(M96="","",IF(M96&lt;Settings!$B$8,"Critical",IF(M96&lt;Settings!$B$9,"Semi Critical","Non Critical")))</f>
        <v/>
      </c>
    </row>
    <row r="97" ht="15.75" customHeight="1" s="42">
      <c r="A97" s="20" t="inlineStr">
        <is>
          <t>BLR-ITPL Layout</t>
        </is>
      </c>
      <c r="B97" s="20">
        <f t="array" ref="B97">IFERROR(INDEX('Raw Data'!$N$2:$N$10000,MATCH($A97,'Raw Data'!$B$2:$B$10000,0)),"")</f>
        <v/>
      </c>
      <c r="C97" s="20">
        <f t="array" ref="C97">IFERROR(INDEX('Raw Data'!$E$2:$E$10000,MATCH($A97,'Raw Data'!$B$2:$B$10000,0)),"")</f>
        <v/>
      </c>
      <c r="D97" s="20">
        <f t="array" ref="D97">IFERROR(INDEX('Raw Data'!$Q$2:$Q$10000,MATCH($A97,'Raw Data'!$B$2:$B$10000,0)),"")</f>
        <v/>
      </c>
      <c r="E97" s="20">
        <f t="array" ref="E97">IFERROR(INDEX('Raw Data'!$O$2:$O$10000,MATCH($A97,'Raw Data'!$B$2:$B$10000,0)),"")</f>
        <v/>
      </c>
      <c r="F97" s="20">
        <f t="array" ref="F97">IFERROR(INDEX('Raw Data'!$P$2:$P$10000,MATCH($A97,'Raw Data'!$B$2:$B$10000,0)),"")</f>
        <v/>
      </c>
      <c r="G97" s="21">
        <f>IFERROR(AVERAGEIFS('Raw Data'!$G$2:$G$10000,'Raw Data'!$B$2:$B$10000,$A97,'Raw Data'!$A$2:$A$10000,$C$1),"")</f>
        <v/>
      </c>
      <c r="H97" s="21">
        <f>IFERROR(AVERAGEIFS('Raw Data'!$H$2:$H$10000,'Raw Data'!$B$2:$B$10000,$A97,'Raw Data'!$A$2:$A$10000,$C$1),"")</f>
        <v/>
      </c>
      <c r="I97" s="21">
        <f>IFERROR(AVERAGEIFS('Raw Data'!$L$2:$L$10000,'Raw Data'!$B$2:$B$10000,$A97,'Raw Data'!$A$2:$A$10000,$C$1),"")</f>
        <v/>
      </c>
      <c r="J97" s="20">
        <f>IF(G97="","",LOOKUP(G97,{0,0.2,0.4,0.5,0.6,0.7,0.85,0.95},{"&lt;20%","20-40%","40-50%","50-60%","60-70%","70-85%","85-95%","&gt;=95%"}))</f>
        <v/>
      </c>
      <c r="K97" s="20">
        <f>IF(I97="","",LOOKUP(I97,{0,0.2,0.4,0.5,0.6,0.7,0.85,0.95},{"&lt;20%","20-40%","40-50%","50-60%","60-70%","70-85%","85-95%","&gt;=95%"}))</f>
        <v/>
      </c>
      <c r="L97" s="21">
        <f>IFERROR(AVERAGEIFS('Raw Data'!$S$2:$S$10000,'Raw Data'!$B$2:$B$10000,$A97,'Raw Data'!$A$2:$A$10000,$C$1),"")</f>
        <v/>
      </c>
      <c r="M97" s="21">
        <f>IFERROR(AVERAGEIFS('Raw Data'!$T$2:$T$10000,'Raw Data'!$B$2:$B$10000,$A97,'Raw Data'!$A$2:$A$10000,$C$1),"")</f>
        <v/>
      </c>
      <c r="N97" s="20">
        <f>IF(M97="","",IF(M97&lt;Settings!$B$8,"Critical",IF(M97&lt;Settings!$B$9,"Semi Critical","Non Critical")))</f>
        <v/>
      </c>
    </row>
    <row r="98" ht="15.75" customHeight="1" s="42">
      <c r="A98" s="20" t="inlineStr">
        <is>
          <t>BLR-Jakkur Network</t>
        </is>
      </c>
      <c r="B98" s="20">
        <f t="array" ref="B98">IFERROR(INDEX('Raw Data'!$N$2:$N$10000,MATCH($A98,'Raw Data'!$B$2:$B$10000,0)),"")</f>
        <v/>
      </c>
      <c r="C98" s="20">
        <f t="array" ref="C98">IFERROR(INDEX('Raw Data'!$E$2:$E$10000,MATCH($A98,'Raw Data'!$B$2:$B$10000,0)),"")</f>
        <v/>
      </c>
      <c r="D98" s="20">
        <f t="array" ref="D98">IFERROR(INDEX('Raw Data'!$Q$2:$Q$10000,MATCH($A98,'Raw Data'!$B$2:$B$10000,0)),"")</f>
        <v/>
      </c>
      <c r="E98" s="20">
        <f t="array" ref="E98">IFERROR(INDEX('Raw Data'!$O$2:$O$10000,MATCH($A98,'Raw Data'!$B$2:$B$10000,0)),"")</f>
        <v/>
      </c>
      <c r="F98" s="20">
        <f t="array" ref="F98">IFERROR(INDEX('Raw Data'!$P$2:$P$10000,MATCH($A98,'Raw Data'!$B$2:$B$10000,0)),"")</f>
        <v/>
      </c>
      <c r="G98" s="21">
        <f>IFERROR(AVERAGEIFS('Raw Data'!$G$2:$G$10000,'Raw Data'!$B$2:$B$10000,$A98,'Raw Data'!$A$2:$A$10000,$C$1),"")</f>
        <v/>
      </c>
      <c r="H98" s="21">
        <f>IFERROR(AVERAGEIFS('Raw Data'!$H$2:$H$10000,'Raw Data'!$B$2:$B$10000,$A98,'Raw Data'!$A$2:$A$10000,$C$1),"")</f>
        <v/>
      </c>
      <c r="I98" s="21">
        <f>IFERROR(AVERAGEIFS('Raw Data'!$L$2:$L$10000,'Raw Data'!$B$2:$B$10000,$A98,'Raw Data'!$A$2:$A$10000,$C$1),"")</f>
        <v/>
      </c>
      <c r="J98" s="20">
        <f>IF(G98="","",LOOKUP(G98,{0,0.2,0.4,0.5,0.6,0.7,0.85,0.95},{"&lt;20%","20-40%","40-50%","50-60%","60-70%","70-85%","85-95%","&gt;=95%"}))</f>
        <v/>
      </c>
      <c r="K98" s="20">
        <f>IF(I98="","",LOOKUP(I98,{0,0.2,0.4,0.5,0.6,0.7,0.85,0.95},{"&lt;20%","20-40%","40-50%","50-60%","60-70%","70-85%","85-95%","&gt;=95%"}))</f>
        <v/>
      </c>
      <c r="L98" s="21">
        <f>IFERROR(AVERAGEIFS('Raw Data'!$S$2:$S$10000,'Raw Data'!$B$2:$B$10000,$A98,'Raw Data'!$A$2:$A$10000,$C$1),"")</f>
        <v/>
      </c>
      <c r="M98" s="21">
        <f>IFERROR(AVERAGEIFS('Raw Data'!$T$2:$T$10000,'Raw Data'!$B$2:$B$10000,$A98,'Raw Data'!$A$2:$A$10000,$C$1),"")</f>
        <v/>
      </c>
      <c r="N98" s="20">
        <f>IF(M98="","",IF(M98&lt;Settings!$B$8,"Critical",IF(M98&lt;Settings!$B$9,"Semi Critical","Non Critical")))</f>
        <v/>
      </c>
    </row>
    <row r="99" ht="15.75" customHeight="1" s="42">
      <c r="A99" s="20" t="inlineStr">
        <is>
          <t>BLR-Jakkur New</t>
        </is>
      </c>
      <c r="B99" s="20">
        <f t="array" ref="B99">IFERROR(INDEX('Raw Data'!$N$2:$N$10000,MATCH($A99,'Raw Data'!$B$2:$B$10000,0)),"")</f>
        <v/>
      </c>
      <c r="C99" s="20">
        <f t="array" ref="C99">IFERROR(INDEX('Raw Data'!$E$2:$E$10000,MATCH($A99,'Raw Data'!$B$2:$B$10000,0)),"")</f>
        <v/>
      </c>
      <c r="D99" s="20">
        <f t="array" ref="D99">IFERROR(INDEX('Raw Data'!$Q$2:$Q$10000,MATCH($A99,'Raw Data'!$B$2:$B$10000,0)),"")</f>
        <v/>
      </c>
      <c r="E99" s="20">
        <f t="array" ref="E99">IFERROR(INDEX('Raw Data'!$O$2:$O$10000,MATCH($A99,'Raw Data'!$B$2:$B$10000,0)),"")</f>
        <v/>
      </c>
      <c r="F99" s="20">
        <f t="array" ref="F99">IFERROR(INDEX('Raw Data'!$P$2:$P$10000,MATCH($A99,'Raw Data'!$B$2:$B$10000,0)),"")</f>
        <v/>
      </c>
      <c r="G99" s="21">
        <f>IFERROR(AVERAGEIFS('Raw Data'!$G$2:$G$10000,'Raw Data'!$B$2:$B$10000,$A99,'Raw Data'!$A$2:$A$10000,$C$1),"")</f>
        <v/>
      </c>
      <c r="H99" s="21">
        <f>IFERROR(AVERAGEIFS('Raw Data'!$H$2:$H$10000,'Raw Data'!$B$2:$B$10000,$A99,'Raw Data'!$A$2:$A$10000,$C$1),"")</f>
        <v/>
      </c>
      <c r="I99" s="21">
        <f>IFERROR(AVERAGEIFS('Raw Data'!$L$2:$L$10000,'Raw Data'!$B$2:$B$10000,$A99,'Raw Data'!$A$2:$A$10000,$C$1),"")</f>
        <v/>
      </c>
      <c r="J99" s="20">
        <f>IF(G99="","",LOOKUP(G99,{0,0.2,0.4,0.5,0.6,0.7,0.85,0.95},{"&lt;20%","20-40%","40-50%","50-60%","60-70%","70-85%","85-95%","&gt;=95%"}))</f>
        <v/>
      </c>
      <c r="K99" s="20">
        <f>IF(I99="","",LOOKUP(I99,{0,0.2,0.4,0.5,0.6,0.7,0.85,0.95},{"&lt;20%","20-40%","40-50%","50-60%","60-70%","70-85%","85-95%","&gt;=95%"}))</f>
        <v/>
      </c>
      <c r="L99" s="21">
        <f>IFERROR(AVERAGEIFS('Raw Data'!$S$2:$S$10000,'Raw Data'!$B$2:$B$10000,$A99,'Raw Data'!$A$2:$A$10000,$C$1),"")</f>
        <v/>
      </c>
      <c r="M99" s="21">
        <f>IFERROR(AVERAGEIFS('Raw Data'!$T$2:$T$10000,'Raw Data'!$B$2:$B$10000,$A99,'Raw Data'!$A$2:$A$10000,$C$1),"")</f>
        <v/>
      </c>
      <c r="N99" s="20">
        <f>IF(M99="","",IF(M99&lt;Settings!$B$8,"Critical",IF(M99&lt;Settings!$B$9,"Semi Critical","Non Critical")))</f>
        <v/>
      </c>
    </row>
    <row r="100" ht="15.75" customHeight="1" s="42">
      <c r="A100" s="20" t="inlineStr">
        <is>
          <t>BLR-Jayanagar 9th block</t>
        </is>
      </c>
      <c r="B100" s="20">
        <f t="array" ref="B100">IFERROR(INDEX('Raw Data'!$N$2:$N$10000,MATCH($A100,'Raw Data'!$B$2:$B$10000,0)),"")</f>
        <v/>
      </c>
      <c r="C100" s="20">
        <f t="array" ref="C100">IFERROR(INDEX('Raw Data'!$E$2:$E$10000,MATCH($A100,'Raw Data'!$B$2:$B$10000,0)),"")</f>
        <v/>
      </c>
      <c r="D100" s="20">
        <f t="array" ref="D100">IFERROR(INDEX('Raw Data'!$Q$2:$Q$10000,MATCH($A100,'Raw Data'!$B$2:$B$10000,0)),"")</f>
        <v/>
      </c>
      <c r="E100" s="20">
        <f t="array" ref="E100">IFERROR(INDEX('Raw Data'!$O$2:$O$10000,MATCH($A100,'Raw Data'!$B$2:$B$10000,0)),"")</f>
        <v/>
      </c>
      <c r="F100" s="20">
        <f t="array" ref="F100">IFERROR(INDEX('Raw Data'!$P$2:$P$10000,MATCH($A100,'Raw Data'!$B$2:$B$10000,0)),"")</f>
        <v/>
      </c>
      <c r="G100" s="21">
        <f>IFERROR(AVERAGEIFS('Raw Data'!$G$2:$G$10000,'Raw Data'!$B$2:$B$10000,$A100,'Raw Data'!$A$2:$A$10000,$C$1),"")</f>
        <v/>
      </c>
      <c r="H100" s="21">
        <f>IFERROR(AVERAGEIFS('Raw Data'!$H$2:$H$10000,'Raw Data'!$B$2:$B$10000,$A100,'Raw Data'!$A$2:$A$10000,$C$1),"")</f>
        <v/>
      </c>
      <c r="I100" s="21">
        <f>IFERROR(AVERAGEIFS('Raw Data'!$L$2:$L$10000,'Raw Data'!$B$2:$B$10000,$A100,'Raw Data'!$A$2:$A$10000,$C$1),"")</f>
        <v/>
      </c>
      <c r="J100" s="20">
        <f>IF(G100="","",LOOKUP(G100,{0,0.2,0.4,0.5,0.6,0.7,0.85,0.95},{"&lt;20%","20-40%","40-50%","50-60%","60-70%","70-85%","85-95%","&gt;=95%"}))</f>
        <v/>
      </c>
      <c r="K100" s="20">
        <f>IF(I100="","",LOOKUP(I100,{0,0.2,0.4,0.5,0.6,0.7,0.85,0.95},{"&lt;20%","20-40%","40-50%","50-60%","60-70%","70-85%","85-95%","&gt;=95%"}))</f>
        <v/>
      </c>
      <c r="L100" s="21">
        <f>IFERROR(AVERAGEIFS('Raw Data'!$S$2:$S$10000,'Raw Data'!$B$2:$B$10000,$A100,'Raw Data'!$A$2:$A$10000,$C$1),"")</f>
        <v/>
      </c>
      <c r="M100" s="21">
        <f>IFERROR(AVERAGEIFS('Raw Data'!$T$2:$T$10000,'Raw Data'!$B$2:$B$10000,$A100,'Raw Data'!$A$2:$A$10000,$C$1),"")</f>
        <v/>
      </c>
      <c r="N100" s="20">
        <f>IF(M100="","",IF(M100&lt;Settings!$B$8,"Critical",IF(M100&lt;Settings!$B$9,"Semi Critical","Non Critical")))</f>
        <v/>
      </c>
    </row>
    <row r="101" ht="15.75" customHeight="1" s="42">
      <c r="A101" s="20" t="inlineStr">
        <is>
          <t>BLR-JAYANAGAR New</t>
        </is>
      </c>
      <c r="B101" s="20">
        <f t="array" ref="B101">IFERROR(INDEX('Raw Data'!$N$2:$N$10000,MATCH($A101,'Raw Data'!$B$2:$B$10000,0)),"")</f>
        <v/>
      </c>
      <c r="C101" s="20">
        <f t="array" ref="C101">IFERROR(INDEX('Raw Data'!$E$2:$E$10000,MATCH($A101,'Raw Data'!$B$2:$B$10000,0)),"")</f>
        <v/>
      </c>
      <c r="D101" s="20">
        <f t="array" ref="D101">IFERROR(INDEX('Raw Data'!$Q$2:$Q$10000,MATCH($A101,'Raw Data'!$B$2:$B$10000,0)),"")</f>
        <v/>
      </c>
      <c r="E101" s="20">
        <f t="array" ref="E101">IFERROR(INDEX('Raw Data'!$O$2:$O$10000,MATCH($A101,'Raw Data'!$B$2:$B$10000,0)),"")</f>
        <v/>
      </c>
      <c r="F101" s="20">
        <f t="array" ref="F101">IFERROR(INDEX('Raw Data'!$P$2:$P$10000,MATCH($A101,'Raw Data'!$B$2:$B$10000,0)),"")</f>
        <v/>
      </c>
      <c r="G101" s="21">
        <f>IFERROR(AVERAGEIFS('Raw Data'!$G$2:$G$10000,'Raw Data'!$B$2:$B$10000,$A101,'Raw Data'!$A$2:$A$10000,$C$1),"")</f>
        <v/>
      </c>
      <c r="H101" s="21">
        <f>IFERROR(AVERAGEIFS('Raw Data'!$H$2:$H$10000,'Raw Data'!$B$2:$B$10000,$A101,'Raw Data'!$A$2:$A$10000,$C$1),"")</f>
        <v/>
      </c>
      <c r="I101" s="21">
        <f>IFERROR(AVERAGEIFS('Raw Data'!$L$2:$L$10000,'Raw Data'!$B$2:$B$10000,$A101,'Raw Data'!$A$2:$A$10000,$C$1),"")</f>
        <v/>
      </c>
      <c r="J101" s="20">
        <f>IF(G101="","",LOOKUP(G101,{0,0.2,0.4,0.5,0.6,0.7,0.85,0.95},{"&lt;20%","20-40%","40-50%","50-60%","60-70%","70-85%","85-95%","&gt;=95%"}))</f>
        <v/>
      </c>
      <c r="K101" s="20">
        <f>IF(I101="","",LOOKUP(I101,{0,0.2,0.4,0.5,0.6,0.7,0.85,0.95},{"&lt;20%","20-40%","40-50%","50-60%","60-70%","70-85%","85-95%","&gt;=95%"}))</f>
        <v/>
      </c>
      <c r="L101" s="21">
        <f>IFERROR(AVERAGEIFS('Raw Data'!$S$2:$S$10000,'Raw Data'!$B$2:$B$10000,$A101,'Raw Data'!$A$2:$A$10000,$C$1),"")</f>
        <v/>
      </c>
      <c r="M101" s="21">
        <f>IFERROR(AVERAGEIFS('Raw Data'!$T$2:$T$10000,'Raw Data'!$B$2:$B$10000,$A101,'Raw Data'!$A$2:$A$10000,$C$1),"")</f>
        <v/>
      </c>
      <c r="N101" s="20">
        <f>IF(M101="","",IF(M101&lt;Settings!$B$8,"Critical",IF(M101&lt;Settings!$B$9,"Semi Critical","Non Critical")))</f>
        <v/>
      </c>
    </row>
    <row r="102" ht="15.75" customHeight="1" s="42">
      <c r="A102" s="20" t="inlineStr">
        <is>
          <t>BLR-JP Nagar Network</t>
        </is>
      </c>
      <c r="B102" s="20">
        <f t="array" ref="B102">IFERROR(INDEX('Raw Data'!$N$2:$N$10000,MATCH($A102,'Raw Data'!$B$2:$B$10000,0)),"")</f>
        <v/>
      </c>
      <c r="C102" s="20">
        <f t="array" ref="C102">IFERROR(INDEX('Raw Data'!$E$2:$E$10000,MATCH($A102,'Raw Data'!$B$2:$B$10000,0)),"")</f>
        <v/>
      </c>
      <c r="D102" s="20">
        <f t="array" ref="D102">IFERROR(INDEX('Raw Data'!$Q$2:$Q$10000,MATCH($A102,'Raw Data'!$B$2:$B$10000,0)),"")</f>
        <v/>
      </c>
      <c r="E102" s="20">
        <f t="array" ref="E102">IFERROR(INDEX('Raw Data'!$O$2:$O$10000,MATCH($A102,'Raw Data'!$B$2:$B$10000,0)),"")</f>
        <v/>
      </c>
      <c r="F102" s="20">
        <f t="array" ref="F102">IFERROR(INDEX('Raw Data'!$P$2:$P$10000,MATCH($A102,'Raw Data'!$B$2:$B$10000,0)),"")</f>
        <v/>
      </c>
      <c r="G102" s="21">
        <f>IFERROR(AVERAGEIFS('Raw Data'!$G$2:$G$10000,'Raw Data'!$B$2:$B$10000,$A102,'Raw Data'!$A$2:$A$10000,$C$1),"")</f>
        <v/>
      </c>
      <c r="H102" s="21">
        <f>IFERROR(AVERAGEIFS('Raw Data'!$H$2:$H$10000,'Raw Data'!$B$2:$B$10000,$A102,'Raw Data'!$A$2:$A$10000,$C$1),"")</f>
        <v/>
      </c>
      <c r="I102" s="21">
        <f>IFERROR(AVERAGEIFS('Raw Data'!$L$2:$L$10000,'Raw Data'!$B$2:$B$10000,$A102,'Raw Data'!$A$2:$A$10000,$C$1),"")</f>
        <v/>
      </c>
      <c r="J102" s="20">
        <f>IF(G102="","",LOOKUP(G102,{0,0.2,0.4,0.5,0.6,0.7,0.85,0.95},{"&lt;20%","20-40%","40-50%","50-60%","60-70%","70-85%","85-95%","&gt;=95%"}))</f>
        <v/>
      </c>
      <c r="K102" s="20">
        <f>IF(I102="","",LOOKUP(I102,{0,0.2,0.4,0.5,0.6,0.7,0.85,0.95},{"&lt;20%","20-40%","40-50%","50-60%","60-70%","70-85%","85-95%","&gt;=95%"}))</f>
        <v/>
      </c>
      <c r="L102" s="21">
        <f>IFERROR(AVERAGEIFS('Raw Data'!$S$2:$S$10000,'Raw Data'!$B$2:$B$10000,$A102,'Raw Data'!$A$2:$A$10000,$C$1),"")</f>
        <v/>
      </c>
      <c r="M102" s="21">
        <f>IFERROR(AVERAGEIFS('Raw Data'!$T$2:$T$10000,'Raw Data'!$B$2:$B$10000,$A102,'Raw Data'!$A$2:$A$10000,$C$1),"")</f>
        <v/>
      </c>
      <c r="N102" s="20">
        <f>IF(M102="","",IF(M102&lt;Settings!$B$8,"Critical",IF(M102&lt;Settings!$B$9,"Semi Critical","Non Critical")))</f>
        <v/>
      </c>
    </row>
    <row r="103" ht="15.75" customHeight="1" s="42">
      <c r="A103" s="20" t="inlineStr">
        <is>
          <t>BLR-JP Nagar New</t>
        </is>
      </c>
      <c r="B103" s="20">
        <f t="array" ref="B103">IFERROR(INDEX('Raw Data'!$N$2:$N$10000,MATCH($A103,'Raw Data'!$B$2:$B$10000,0)),"")</f>
        <v/>
      </c>
      <c r="C103" s="20">
        <f t="array" ref="C103">IFERROR(INDEX('Raw Data'!$E$2:$E$10000,MATCH($A103,'Raw Data'!$B$2:$B$10000,0)),"")</f>
        <v/>
      </c>
      <c r="D103" s="20">
        <f t="array" ref="D103">IFERROR(INDEX('Raw Data'!$Q$2:$Q$10000,MATCH($A103,'Raw Data'!$B$2:$B$10000,0)),"")</f>
        <v/>
      </c>
      <c r="E103" s="20">
        <f t="array" ref="E103">IFERROR(INDEX('Raw Data'!$O$2:$O$10000,MATCH($A103,'Raw Data'!$B$2:$B$10000,0)),"")</f>
        <v/>
      </c>
      <c r="F103" s="20">
        <f t="array" ref="F103">IFERROR(INDEX('Raw Data'!$P$2:$P$10000,MATCH($A103,'Raw Data'!$B$2:$B$10000,0)),"")</f>
        <v/>
      </c>
      <c r="G103" s="21">
        <f>IFERROR(AVERAGEIFS('Raw Data'!$G$2:$G$10000,'Raw Data'!$B$2:$B$10000,$A103,'Raw Data'!$A$2:$A$10000,$C$1),"")</f>
        <v/>
      </c>
      <c r="H103" s="21">
        <f>IFERROR(AVERAGEIFS('Raw Data'!$H$2:$H$10000,'Raw Data'!$B$2:$B$10000,$A103,'Raw Data'!$A$2:$A$10000,$C$1),"")</f>
        <v/>
      </c>
      <c r="I103" s="21">
        <f>IFERROR(AVERAGEIFS('Raw Data'!$L$2:$L$10000,'Raw Data'!$B$2:$B$10000,$A103,'Raw Data'!$A$2:$A$10000,$C$1),"")</f>
        <v/>
      </c>
      <c r="J103" s="20">
        <f>IF(G103="","",LOOKUP(G103,{0,0.2,0.4,0.5,0.6,0.7,0.85,0.95},{"&lt;20%","20-40%","40-50%","50-60%","60-70%","70-85%","85-95%","&gt;=95%"}))</f>
        <v/>
      </c>
      <c r="K103" s="20">
        <f>IF(I103="","",LOOKUP(I103,{0,0.2,0.4,0.5,0.6,0.7,0.85,0.95},{"&lt;20%","20-40%","40-50%","50-60%","60-70%","70-85%","85-95%","&gt;=95%"}))</f>
        <v/>
      </c>
      <c r="L103" s="21">
        <f>IFERROR(AVERAGEIFS('Raw Data'!$S$2:$S$10000,'Raw Data'!$B$2:$B$10000,$A103,'Raw Data'!$A$2:$A$10000,$C$1),"")</f>
        <v/>
      </c>
      <c r="M103" s="21">
        <f>IFERROR(AVERAGEIFS('Raw Data'!$T$2:$T$10000,'Raw Data'!$B$2:$B$10000,$A103,'Raw Data'!$A$2:$A$10000,$C$1),"")</f>
        <v/>
      </c>
      <c r="N103" s="20">
        <f>IF(M103="","",IF(M103&lt;Settings!$B$8,"Critical",IF(M103&lt;Settings!$B$9,"Semi Critical","Non Critical")))</f>
        <v/>
      </c>
    </row>
    <row r="104" ht="15.75" customHeight="1" s="42">
      <c r="A104" s="20" t="inlineStr">
        <is>
          <t>BLR-Junnasandra</t>
        </is>
      </c>
      <c r="B104" s="20">
        <f t="array" ref="B104">IFERROR(INDEX('Raw Data'!$N$2:$N$10000,MATCH($A104,'Raw Data'!$B$2:$B$10000,0)),"")</f>
        <v/>
      </c>
      <c r="C104" s="20">
        <f t="array" ref="C104">IFERROR(INDEX('Raw Data'!$E$2:$E$10000,MATCH($A104,'Raw Data'!$B$2:$B$10000,0)),"")</f>
        <v/>
      </c>
      <c r="D104" s="20">
        <f t="array" ref="D104">IFERROR(INDEX('Raw Data'!$Q$2:$Q$10000,MATCH($A104,'Raw Data'!$B$2:$B$10000,0)),"")</f>
        <v/>
      </c>
      <c r="E104" s="20">
        <f t="array" ref="E104">IFERROR(INDEX('Raw Data'!$O$2:$O$10000,MATCH($A104,'Raw Data'!$B$2:$B$10000,0)),"")</f>
        <v/>
      </c>
      <c r="F104" s="20">
        <f t="array" ref="F104">IFERROR(INDEX('Raw Data'!$P$2:$P$10000,MATCH($A104,'Raw Data'!$B$2:$B$10000,0)),"")</f>
        <v/>
      </c>
      <c r="G104" s="21">
        <f>IFERROR(AVERAGEIFS('Raw Data'!$G$2:$G$10000,'Raw Data'!$B$2:$B$10000,$A104,'Raw Data'!$A$2:$A$10000,$C$1),"")</f>
        <v/>
      </c>
      <c r="H104" s="21">
        <f>IFERROR(AVERAGEIFS('Raw Data'!$H$2:$H$10000,'Raw Data'!$B$2:$B$10000,$A104,'Raw Data'!$A$2:$A$10000,$C$1),"")</f>
        <v/>
      </c>
      <c r="I104" s="21">
        <f>IFERROR(AVERAGEIFS('Raw Data'!$L$2:$L$10000,'Raw Data'!$B$2:$B$10000,$A104,'Raw Data'!$A$2:$A$10000,$C$1),"")</f>
        <v/>
      </c>
      <c r="J104" s="20">
        <f>IF(G104="","",LOOKUP(G104,{0,0.2,0.4,0.5,0.6,0.7,0.85,0.95},{"&lt;20%","20-40%","40-50%","50-60%","60-70%","70-85%","85-95%","&gt;=95%"}))</f>
        <v/>
      </c>
      <c r="K104" s="20">
        <f>IF(I104="","",LOOKUP(I104,{0,0.2,0.4,0.5,0.6,0.7,0.85,0.95},{"&lt;20%","20-40%","40-50%","50-60%","60-70%","70-85%","85-95%","&gt;=95%"}))</f>
        <v/>
      </c>
      <c r="L104" s="21">
        <f>IFERROR(AVERAGEIFS('Raw Data'!$S$2:$S$10000,'Raw Data'!$B$2:$B$10000,$A104,'Raw Data'!$A$2:$A$10000,$C$1),"")</f>
        <v/>
      </c>
      <c r="M104" s="21">
        <f>IFERROR(AVERAGEIFS('Raw Data'!$T$2:$T$10000,'Raw Data'!$B$2:$B$10000,$A104,'Raw Data'!$A$2:$A$10000,$C$1),"")</f>
        <v/>
      </c>
      <c r="N104" s="20">
        <f>IF(M104="","",IF(M104&lt;Settings!$B$8,"Critical",IF(M104&lt;Settings!$B$9,"Semi Critical","Non Critical")))</f>
        <v/>
      </c>
    </row>
    <row r="105" ht="15.75" customHeight="1" s="42">
      <c r="A105" s="20" t="inlineStr">
        <is>
          <t>BLR-Kadarenahalli</t>
        </is>
      </c>
      <c r="B105" s="20">
        <f t="array" ref="B105">IFERROR(INDEX('Raw Data'!$N$2:$N$10000,MATCH($A105,'Raw Data'!$B$2:$B$10000,0)),"")</f>
        <v/>
      </c>
      <c r="C105" s="20">
        <f t="array" ref="C105">IFERROR(INDEX('Raw Data'!$E$2:$E$10000,MATCH($A105,'Raw Data'!$B$2:$B$10000,0)),"")</f>
        <v/>
      </c>
      <c r="D105" s="20">
        <f t="array" ref="D105">IFERROR(INDEX('Raw Data'!$Q$2:$Q$10000,MATCH($A105,'Raw Data'!$B$2:$B$10000,0)),"")</f>
        <v/>
      </c>
      <c r="E105" s="20">
        <f t="array" ref="E105">IFERROR(INDEX('Raw Data'!$O$2:$O$10000,MATCH($A105,'Raw Data'!$B$2:$B$10000,0)),"")</f>
        <v/>
      </c>
      <c r="F105" s="20">
        <f t="array" ref="F105">IFERROR(INDEX('Raw Data'!$P$2:$P$10000,MATCH($A105,'Raw Data'!$B$2:$B$10000,0)),"")</f>
        <v/>
      </c>
      <c r="G105" s="21">
        <f>IFERROR(AVERAGEIFS('Raw Data'!$G$2:$G$10000,'Raw Data'!$B$2:$B$10000,$A105,'Raw Data'!$A$2:$A$10000,$C$1),"")</f>
        <v/>
      </c>
      <c r="H105" s="21">
        <f>IFERROR(AVERAGEIFS('Raw Data'!$H$2:$H$10000,'Raw Data'!$B$2:$B$10000,$A105,'Raw Data'!$A$2:$A$10000,$C$1),"")</f>
        <v/>
      </c>
      <c r="I105" s="21">
        <f>IFERROR(AVERAGEIFS('Raw Data'!$L$2:$L$10000,'Raw Data'!$B$2:$B$10000,$A105,'Raw Data'!$A$2:$A$10000,$C$1),"")</f>
        <v/>
      </c>
      <c r="J105" s="20">
        <f>IF(G105="","",LOOKUP(G105,{0,0.2,0.4,0.5,0.6,0.7,0.85,0.95},{"&lt;20%","20-40%","40-50%","50-60%","60-70%","70-85%","85-95%","&gt;=95%"}))</f>
        <v/>
      </c>
      <c r="K105" s="20">
        <f>IF(I105="","",LOOKUP(I105,{0,0.2,0.4,0.5,0.6,0.7,0.85,0.95},{"&lt;20%","20-40%","40-50%","50-60%","60-70%","70-85%","85-95%","&gt;=95%"}))</f>
        <v/>
      </c>
      <c r="L105" s="21">
        <f>IFERROR(AVERAGEIFS('Raw Data'!$S$2:$S$10000,'Raw Data'!$B$2:$B$10000,$A105,'Raw Data'!$A$2:$A$10000,$C$1),"")</f>
        <v/>
      </c>
      <c r="M105" s="21">
        <f>IFERROR(AVERAGEIFS('Raw Data'!$T$2:$T$10000,'Raw Data'!$B$2:$B$10000,$A105,'Raw Data'!$A$2:$A$10000,$C$1),"")</f>
        <v/>
      </c>
      <c r="N105" s="20">
        <f>IF(M105="","",IF(M105&lt;Settings!$B$8,"Critical",IF(M105&lt;Settings!$B$9,"Semi Critical","Non Critical")))</f>
        <v/>
      </c>
    </row>
    <row r="106" ht="15.75" customHeight="1" s="42">
      <c r="A106" s="20" t="inlineStr">
        <is>
          <t>BLR-Kadarenahalli SS</t>
        </is>
      </c>
      <c r="B106" s="20">
        <f t="array" ref="B106">IFERROR(INDEX('Raw Data'!$N$2:$N$10000,MATCH($A106,'Raw Data'!$B$2:$B$10000,0)),"")</f>
        <v/>
      </c>
      <c r="C106" s="20">
        <f t="array" ref="C106">IFERROR(INDEX('Raw Data'!$E$2:$E$10000,MATCH($A106,'Raw Data'!$B$2:$B$10000,0)),"")</f>
        <v/>
      </c>
      <c r="D106" s="20">
        <f t="array" ref="D106">IFERROR(INDEX('Raw Data'!$Q$2:$Q$10000,MATCH($A106,'Raw Data'!$B$2:$B$10000,0)),"")</f>
        <v/>
      </c>
      <c r="E106" s="20">
        <f t="array" ref="E106">IFERROR(INDEX('Raw Data'!$O$2:$O$10000,MATCH($A106,'Raw Data'!$B$2:$B$10000,0)),"")</f>
        <v/>
      </c>
      <c r="F106" s="20">
        <f t="array" ref="F106">IFERROR(INDEX('Raw Data'!$P$2:$P$10000,MATCH($A106,'Raw Data'!$B$2:$B$10000,0)),"")</f>
        <v/>
      </c>
      <c r="G106" s="21">
        <f>IFERROR(AVERAGEIFS('Raw Data'!$G$2:$G$10000,'Raw Data'!$B$2:$B$10000,$A106,'Raw Data'!$A$2:$A$10000,$C$1),"")</f>
        <v/>
      </c>
      <c r="H106" s="21">
        <f>IFERROR(AVERAGEIFS('Raw Data'!$H$2:$H$10000,'Raw Data'!$B$2:$B$10000,$A106,'Raw Data'!$A$2:$A$10000,$C$1),"")</f>
        <v/>
      </c>
      <c r="I106" s="21">
        <f>IFERROR(AVERAGEIFS('Raw Data'!$L$2:$L$10000,'Raw Data'!$B$2:$B$10000,$A106,'Raw Data'!$A$2:$A$10000,$C$1),"")</f>
        <v/>
      </c>
      <c r="J106" s="20">
        <f>IF(G106="","",LOOKUP(G106,{0,0.2,0.4,0.5,0.6,0.7,0.85,0.95},{"&lt;20%","20-40%","40-50%","50-60%","60-70%","70-85%","85-95%","&gt;=95%"}))</f>
        <v/>
      </c>
      <c r="K106" s="20">
        <f>IF(I106="","",LOOKUP(I106,{0,0.2,0.4,0.5,0.6,0.7,0.85,0.95},{"&lt;20%","20-40%","40-50%","50-60%","60-70%","70-85%","85-95%","&gt;=95%"}))</f>
        <v/>
      </c>
      <c r="L106" s="21">
        <f>IFERROR(AVERAGEIFS('Raw Data'!$S$2:$S$10000,'Raw Data'!$B$2:$B$10000,$A106,'Raw Data'!$A$2:$A$10000,$C$1),"")</f>
        <v/>
      </c>
      <c r="M106" s="21">
        <f>IFERROR(AVERAGEIFS('Raw Data'!$T$2:$T$10000,'Raw Data'!$B$2:$B$10000,$A106,'Raw Data'!$A$2:$A$10000,$C$1),"")</f>
        <v/>
      </c>
      <c r="N106" s="20">
        <f>IF(M106="","",IF(M106&lt;Settings!$B$8,"Critical",IF(M106&lt;Settings!$B$9,"Semi Critical","Non Critical")))</f>
        <v/>
      </c>
    </row>
    <row r="107" ht="15.75" customHeight="1" s="42">
      <c r="A107" s="20" t="inlineStr">
        <is>
          <t>BLR-Kadugodi</t>
        </is>
      </c>
      <c r="B107" s="20">
        <f t="array" ref="B107">IFERROR(INDEX('Raw Data'!$N$2:$N$10000,MATCH($A107,'Raw Data'!$B$2:$B$10000,0)),"")</f>
        <v/>
      </c>
      <c r="C107" s="20">
        <f t="array" ref="C107">IFERROR(INDEX('Raw Data'!$E$2:$E$10000,MATCH($A107,'Raw Data'!$B$2:$B$10000,0)),"")</f>
        <v/>
      </c>
      <c r="D107" s="20">
        <f t="array" ref="D107">IFERROR(INDEX('Raw Data'!$Q$2:$Q$10000,MATCH($A107,'Raw Data'!$B$2:$B$10000,0)),"")</f>
        <v/>
      </c>
      <c r="E107" s="20">
        <f t="array" ref="E107">IFERROR(INDEX('Raw Data'!$O$2:$O$10000,MATCH($A107,'Raw Data'!$B$2:$B$10000,0)),"")</f>
        <v/>
      </c>
      <c r="F107" s="20">
        <f t="array" ref="F107">IFERROR(INDEX('Raw Data'!$P$2:$P$10000,MATCH($A107,'Raw Data'!$B$2:$B$10000,0)),"")</f>
        <v/>
      </c>
      <c r="G107" s="21">
        <f>IFERROR(AVERAGEIFS('Raw Data'!$G$2:$G$10000,'Raw Data'!$B$2:$B$10000,$A107,'Raw Data'!$A$2:$A$10000,$C$1),"")</f>
        <v/>
      </c>
      <c r="H107" s="21">
        <f>IFERROR(AVERAGEIFS('Raw Data'!$H$2:$H$10000,'Raw Data'!$B$2:$B$10000,$A107,'Raw Data'!$A$2:$A$10000,$C$1),"")</f>
        <v/>
      </c>
      <c r="I107" s="21">
        <f>IFERROR(AVERAGEIFS('Raw Data'!$L$2:$L$10000,'Raw Data'!$B$2:$B$10000,$A107,'Raw Data'!$A$2:$A$10000,$C$1),"")</f>
        <v/>
      </c>
      <c r="J107" s="20">
        <f>IF(G107="","",LOOKUP(G107,{0,0.2,0.4,0.5,0.6,0.7,0.85,0.95},{"&lt;20%","20-40%","40-50%","50-60%","60-70%","70-85%","85-95%","&gt;=95%"}))</f>
        <v/>
      </c>
      <c r="K107" s="20">
        <f>IF(I107="","",LOOKUP(I107,{0,0.2,0.4,0.5,0.6,0.7,0.85,0.95},{"&lt;20%","20-40%","40-50%","50-60%","60-70%","70-85%","85-95%","&gt;=95%"}))</f>
        <v/>
      </c>
      <c r="L107" s="21">
        <f>IFERROR(AVERAGEIFS('Raw Data'!$S$2:$S$10000,'Raw Data'!$B$2:$B$10000,$A107,'Raw Data'!$A$2:$A$10000,$C$1),"")</f>
        <v/>
      </c>
      <c r="M107" s="21">
        <f>IFERROR(AVERAGEIFS('Raw Data'!$T$2:$T$10000,'Raw Data'!$B$2:$B$10000,$A107,'Raw Data'!$A$2:$A$10000,$C$1),"")</f>
        <v/>
      </c>
      <c r="N107" s="20">
        <f>IF(M107="","",IF(M107&lt;Settings!$B$8,"Critical",IF(M107&lt;Settings!$B$9,"Semi Critical","Non Critical")))</f>
        <v/>
      </c>
    </row>
    <row r="108" ht="15.75" customHeight="1" s="42">
      <c r="A108" s="20" t="inlineStr">
        <is>
          <t>BLR-Kalkere</t>
        </is>
      </c>
      <c r="B108" s="20">
        <f t="array" ref="B108">IFERROR(INDEX('Raw Data'!$N$2:$N$10000,MATCH($A108,'Raw Data'!$B$2:$B$10000,0)),"")</f>
        <v/>
      </c>
      <c r="C108" s="20">
        <f t="array" ref="C108">IFERROR(INDEX('Raw Data'!$E$2:$E$10000,MATCH($A108,'Raw Data'!$B$2:$B$10000,0)),"")</f>
        <v/>
      </c>
      <c r="D108" s="20">
        <f t="array" ref="D108">IFERROR(INDEX('Raw Data'!$Q$2:$Q$10000,MATCH($A108,'Raw Data'!$B$2:$B$10000,0)),"")</f>
        <v/>
      </c>
      <c r="E108" s="20">
        <f t="array" ref="E108">IFERROR(INDEX('Raw Data'!$O$2:$O$10000,MATCH($A108,'Raw Data'!$B$2:$B$10000,0)),"")</f>
        <v/>
      </c>
      <c r="F108" s="20">
        <f t="array" ref="F108">IFERROR(INDEX('Raw Data'!$P$2:$P$10000,MATCH($A108,'Raw Data'!$B$2:$B$10000,0)),"")</f>
        <v/>
      </c>
      <c r="G108" s="21">
        <f>IFERROR(AVERAGEIFS('Raw Data'!$G$2:$G$10000,'Raw Data'!$B$2:$B$10000,$A108,'Raw Data'!$A$2:$A$10000,$C$1),"")</f>
        <v/>
      </c>
      <c r="H108" s="21">
        <f>IFERROR(AVERAGEIFS('Raw Data'!$H$2:$H$10000,'Raw Data'!$B$2:$B$10000,$A108,'Raw Data'!$A$2:$A$10000,$C$1),"")</f>
        <v/>
      </c>
      <c r="I108" s="21">
        <f>IFERROR(AVERAGEIFS('Raw Data'!$L$2:$L$10000,'Raw Data'!$B$2:$B$10000,$A108,'Raw Data'!$A$2:$A$10000,$C$1),"")</f>
        <v/>
      </c>
      <c r="J108" s="20">
        <f>IF(G108="","",LOOKUP(G108,{0,0.2,0.4,0.5,0.6,0.7,0.85,0.95},{"&lt;20%","20-40%","40-50%","50-60%","60-70%","70-85%","85-95%","&gt;=95%"}))</f>
        <v/>
      </c>
      <c r="K108" s="20">
        <f>IF(I108="","",LOOKUP(I108,{0,0.2,0.4,0.5,0.6,0.7,0.85,0.95},{"&lt;20%","20-40%","40-50%","50-60%","60-70%","70-85%","85-95%","&gt;=95%"}))</f>
        <v/>
      </c>
      <c r="L108" s="21">
        <f>IFERROR(AVERAGEIFS('Raw Data'!$S$2:$S$10000,'Raw Data'!$B$2:$B$10000,$A108,'Raw Data'!$A$2:$A$10000,$C$1),"")</f>
        <v/>
      </c>
      <c r="M108" s="21">
        <f>IFERROR(AVERAGEIFS('Raw Data'!$T$2:$T$10000,'Raw Data'!$B$2:$B$10000,$A108,'Raw Data'!$A$2:$A$10000,$C$1),"")</f>
        <v/>
      </c>
      <c r="N108" s="20">
        <f>IF(M108="","",IF(M108&lt;Settings!$B$8,"Critical",IF(M108&lt;Settings!$B$9,"Semi Critical","Non Critical")))</f>
        <v/>
      </c>
    </row>
    <row r="109" ht="15.75" customHeight="1" s="42">
      <c r="A109" s="20" t="inlineStr">
        <is>
          <t>BLR-Kalyan Nagar Network</t>
        </is>
      </c>
      <c r="B109" s="20">
        <f t="array" ref="B109">IFERROR(INDEX('Raw Data'!$N$2:$N$10000,MATCH($A109,'Raw Data'!$B$2:$B$10000,0)),"")</f>
        <v/>
      </c>
      <c r="C109" s="20">
        <f t="array" ref="C109">IFERROR(INDEX('Raw Data'!$E$2:$E$10000,MATCH($A109,'Raw Data'!$B$2:$B$10000,0)),"")</f>
        <v/>
      </c>
      <c r="D109" s="20">
        <f t="array" ref="D109">IFERROR(INDEX('Raw Data'!$Q$2:$Q$10000,MATCH($A109,'Raw Data'!$B$2:$B$10000,0)),"")</f>
        <v/>
      </c>
      <c r="E109" s="20">
        <f t="array" ref="E109">IFERROR(INDEX('Raw Data'!$O$2:$O$10000,MATCH($A109,'Raw Data'!$B$2:$B$10000,0)),"")</f>
        <v/>
      </c>
      <c r="F109" s="20">
        <f t="array" ref="F109">IFERROR(INDEX('Raw Data'!$P$2:$P$10000,MATCH($A109,'Raw Data'!$B$2:$B$10000,0)),"")</f>
        <v/>
      </c>
      <c r="G109" s="21">
        <f>IFERROR(AVERAGEIFS('Raw Data'!$G$2:$G$10000,'Raw Data'!$B$2:$B$10000,$A109,'Raw Data'!$A$2:$A$10000,$C$1),"")</f>
        <v/>
      </c>
      <c r="H109" s="21">
        <f>IFERROR(AVERAGEIFS('Raw Data'!$H$2:$H$10000,'Raw Data'!$B$2:$B$10000,$A109,'Raw Data'!$A$2:$A$10000,$C$1),"")</f>
        <v/>
      </c>
      <c r="I109" s="21">
        <f>IFERROR(AVERAGEIFS('Raw Data'!$L$2:$L$10000,'Raw Data'!$B$2:$B$10000,$A109,'Raw Data'!$A$2:$A$10000,$C$1),"")</f>
        <v/>
      </c>
      <c r="J109" s="20">
        <f>IF(G109="","",LOOKUP(G109,{0,0.2,0.4,0.5,0.6,0.7,0.85,0.95},{"&lt;20%","20-40%","40-50%","50-60%","60-70%","70-85%","85-95%","&gt;=95%"}))</f>
        <v/>
      </c>
      <c r="K109" s="20">
        <f>IF(I109="","",LOOKUP(I109,{0,0.2,0.4,0.5,0.6,0.7,0.85,0.95},{"&lt;20%","20-40%","40-50%","50-60%","60-70%","70-85%","85-95%","&gt;=95%"}))</f>
        <v/>
      </c>
      <c r="L109" s="21">
        <f>IFERROR(AVERAGEIFS('Raw Data'!$S$2:$S$10000,'Raw Data'!$B$2:$B$10000,$A109,'Raw Data'!$A$2:$A$10000,$C$1),"")</f>
        <v/>
      </c>
      <c r="M109" s="21">
        <f>IFERROR(AVERAGEIFS('Raw Data'!$T$2:$T$10000,'Raw Data'!$B$2:$B$10000,$A109,'Raw Data'!$A$2:$A$10000,$C$1),"")</f>
        <v/>
      </c>
      <c r="N109" s="20">
        <f>IF(M109="","",IF(M109&lt;Settings!$B$8,"Critical",IF(M109&lt;Settings!$B$9,"Semi Critical","Non Critical")))</f>
        <v/>
      </c>
    </row>
    <row r="110" ht="15.75" customHeight="1" s="42">
      <c r="A110" s="20" t="inlineStr">
        <is>
          <t>BLR-KALYAN NAGAR NEW</t>
        </is>
      </c>
      <c r="B110" s="20">
        <f t="array" ref="B110">IFERROR(INDEX('Raw Data'!$N$2:$N$10000,MATCH($A110,'Raw Data'!$B$2:$B$10000,0)),"")</f>
        <v/>
      </c>
      <c r="C110" s="20">
        <f t="array" ref="C110">IFERROR(INDEX('Raw Data'!$E$2:$E$10000,MATCH($A110,'Raw Data'!$B$2:$B$10000,0)),"")</f>
        <v/>
      </c>
      <c r="D110" s="20">
        <f t="array" ref="D110">IFERROR(INDEX('Raw Data'!$Q$2:$Q$10000,MATCH($A110,'Raw Data'!$B$2:$B$10000,0)),"")</f>
        <v/>
      </c>
      <c r="E110" s="20">
        <f t="array" ref="E110">IFERROR(INDEX('Raw Data'!$O$2:$O$10000,MATCH($A110,'Raw Data'!$B$2:$B$10000,0)),"")</f>
        <v/>
      </c>
      <c r="F110" s="20">
        <f t="array" ref="F110">IFERROR(INDEX('Raw Data'!$P$2:$P$10000,MATCH($A110,'Raw Data'!$B$2:$B$10000,0)),"")</f>
        <v/>
      </c>
      <c r="G110" s="21">
        <f>IFERROR(AVERAGEIFS('Raw Data'!$G$2:$G$10000,'Raw Data'!$B$2:$B$10000,$A110,'Raw Data'!$A$2:$A$10000,$C$1),"")</f>
        <v/>
      </c>
      <c r="H110" s="21">
        <f>IFERROR(AVERAGEIFS('Raw Data'!$H$2:$H$10000,'Raw Data'!$B$2:$B$10000,$A110,'Raw Data'!$A$2:$A$10000,$C$1),"")</f>
        <v/>
      </c>
      <c r="I110" s="21">
        <f>IFERROR(AVERAGEIFS('Raw Data'!$L$2:$L$10000,'Raw Data'!$B$2:$B$10000,$A110,'Raw Data'!$A$2:$A$10000,$C$1),"")</f>
        <v/>
      </c>
      <c r="J110" s="20">
        <f>IF(G110="","",LOOKUP(G110,{0,0.2,0.4,0.5,0.6,0.7,0.85,0.95},{"&lt;20%","20-40%","40-50%","50-60%","60-70%","70-85%","85-95%","&gt;=95%"}))</f>
        <v/>
      </c>
      <c r="K110" s="20">
        <f>IF(I110="","",LOOKUP(I110,{0,0.2,0.4,0.5,0.6,0.7,0.85,0.95},{"&lt;20%","20-40%","40-50%","50-60%","60-70%","70-85%","85-95%","&gt;=95%"}))</f>
        <v/>
      </c>
      <c r="L110" s="21">
        <f>IFERROR(AVERAGEIFS('Raw Data'!$S$2:$S$10000,'Raw Data'!$B$2:$B$10000,$A110,'Raw Data'!$A$2:$A$10000,$C$1),"")</f>
        <v/>
      </c>
      <c r="M110" s="21">
        <f>IFERROR(AVERAGEIFS('Raw Data'!$T$2:$T$10000,'Raw Data'!$B$2:$B$10000,$A110,'Raw Data'!$A$2:$A$10000,$C$1),"")</f>
        <v/>
      </c>
      <c r="N110" s="20">
        <f>IF(M110="","",IF(M110&lt;Settings!$B$8,"Critical",IF(M110&lt;Settings!$B$9,"Semi Critical","Non Critical")))</f>
        <v/>
      </c>
    </row>
    <row r="111" ht="15.75" customHeight="1" s="42">
      <c r="A111" s="20" t="inlineStr">
        <is>
          <t>BLR-Kamakshipalya</t>
        </is>
      </c>
      <c r="B111" s="20">
        <f t="array" ref="B111">IFERROR(INDEX('Raw Data'!$N$2:$N$10000,MATCH($A111,'Raw Data'!$B$2:$B$10000,0)),"")</f>
        <v/>
      </c>
      <c r="C111" s="20">
        <f t="array" ref="C111">IFERROR(INDEX('Raw Data'!$E$2:$E$10000,MATCH($A111,'Raw Data'!$B$2:$B$10000,0)),"")</f>
        <v/>
      </c>
      <c r="D111" s="20">
        <f t="array" ref="D111">IFERROR(INDEX('Raw Data'!$Q$2:$Q$10000,MATCH($A111,'Raw Data'!$B$2:$B$10000,0)),"")</f>
        <v/>
      </c>
      <c r="E111" s="20">
        <f t="array" ref="E111">IFERROR(INDEX('Raw Data'!$O$2:$O$10000,MATCH($A111,'Raw Data'!$B$2:$B$10000,0)),"")</f>
        <v/>
      </c>
      <c r="F111" s="20">
        <f t="array" ref="F111">IFERROR(INDEX('Raw Data'!$P$2:$P$10000,MATCH($A111,'Raw Data'!$B$2:$B$10000,0)),"")</f>
        <v/>
      </c>
      <c r="G111" s="21">
        <f>IFERROR(AVERAGEIFS('Raw Data'!$G$2:$G$10000,'Raw Data'!$B$2:$B$10000,$A111,'Raw Data'!$A$2:$A$10000,$C$1),"")</f>
        <v/>
      </c>
      <c r="H111" s="21">
        <f>IFERROR(AVERAGEIFS('Raw Data'!$H$2:$H$10000,'Raw Data'!$B$2:$B$10000,$A111,'Raw Data'!$A$2:$A$10000,$C$1),"")</f>
        <v/>
      </c>
      <c r="I111" s="21">
        <f>IFERROR(AVERAGEIFS('Raw Data'!$L$2:$L$10000,'Raw Data'!$B$2:$B$10000,$A111,'Raw Data'!$A$2:$A$10000,$C$1),"")</f>
        <v/>
      </c>
      <c r="J111" s="20">
        <f>IF(G111="","",LOOKUP(G111,{0,0.2,0.4,0.5,0.6,0.7,0.85,0.95},{"&lt;20%","20-40%","40-50%","50-60%","60-70%","70-85%","85-95%","&gt;=95%"}))</f>
        <v/>
      </c>
      <c r="K111" s="20">
        <f>IF(I111="","",LOOKUP(I111,{0,0.2,0.4,0.5,0.6,0.7,0.85,0.95},{"&lt;20%","20-40%","40-50%","50-60%","60-70%","70-85%","85-95%","&gt;=95%"}))</f>
        <v/>
      </c>
      <c r="L111" s="21">
        <f>IFERROR(AVERAGEIFS('Raw Data'!$S$2:$S$10000,'Raw Data'!$B$2:$B$10000,$A111,'Raw Data'!$A$2:$A$10000,$C$1),"")</f>
        <v/>
      </c>
      <c r="M111" s="21">
        <f>IFERROR(AVERAGEIFS('Raw Data'!$T$2:$T$10000,'Raw Data'!$B$2:$B$10000,$A111,'Raw Data'!$A$2:$A$10000,$C$1),"")</f>
        <v/>
      </c>
      <c r="N111" s="20">
        <f>IF(M111="","",IF(M111&lt;Settings!$B$8,"Critical",IF(M111&lt;Settings!$B$9,"Semi Critical","Non Critical")))</f>
        <v/>
      </c>
    </row>
    <row r="112" ht="15.75" customHeight="1" s="42">
      <c r="A112" s="20" t="inlineStr">
        <is>
          <t>BLR-Kambipura</t>
        </is>
      </c>
      <c r="B112" s="20">
        <f t="array" ref="B112">IFERROR(INDEX('Raw Data'!$N$2:$N$10000,MATCH($A112,'Raw Data'!$B$2:$B$10000,0)),"")</f>
        <v/>
      </c>
      <c r="C112" s="20">
        <f t="array" ref="C112">IFERROR(INDEX('Raw Data'!$E$2:$E$10000,MATCH($A112,'Raw Data'!$B$2:$B$10000,0)),"")</f>
        <v/>
      </c>
      <c r="D112" s="20">
        <f t="array" ref="D112">IFERROR(INDEX('Raw Data'!$Q$2:$Q$10000,MATCH($A112,'Raw Data'!$B$2:$B$10000,0)),"")</f>
        <v/>
      </c>
      <c r="E112" s="20">
        <f t="array" ref="E112">IFERROR(INDEX('Raw Data'!$O$2:$O$10000,MATCH($A112,'Raw Data'!$B$2:$B$10000,0)),"")</f>
        <v/>
      </c>
      <c r="F112" s="20">
        <f t="array" ref="F112">IFERROR(INDEX('Raw Data'!$P$2:$P$10000,MATCH($A112,'Raw Data'!$B$2:$B$10000,0)),"")</f>
        <v/>
      </c>
      <c r="G112" s="21">
        <f>IFERROR(AVERAGEIFS('Raw Data'!$G$2:$G$10000,'Raw Data'!$B$2:$B$10000,$A112,'Raw Data'!$A$2:$A$10000,$C$1),"")</f>
        <v/>
      </c>
      <c r="H112" s="21">
        <f>IFERROR(AVERAGEIFS('Raw Data'!$H$2:$H$10000,'Raw Data'!$B$2:$B$10000,$A112,'Raw Data'!$A$2:$A$10000,$C$1),"")</f>
        <v/>
      </c>
      <c r="I112" s="21">
        <f>IFERROR(AVERAGEIFS('Raw Data'!$L$2:$L$10000,'Raw Data'!$B$2:$B$10000,$A112,'Raw Data'!$A$2:$A$10000,$C$1),"")</f>
        <v/>
      </c>
      <c r="J112" s="20">
        <f>IF(G112="","",LOOKUP(G112,{0,0.2,0.4,0.5,0.6,0.7,0.85,0.95},{"&lt;20%","20-40%","40-50%","50-60%","60-70%","70-85%","85-95%","&gt;=95%"}))</f>
        <v/>
      </c>
      <c r="K112" s="20">
        <f>IF(I112="","",LOOKUP(I112,{0,0.2,0.4,0.5,0.6,0.7,0.85,0.95},{"&lt;20%","20-40%","40-50%","50-60%","60-70%","70-85%","85-95%","&gt;=95%"}))</f>
        <v/>
      </c>
      <c r="L112" s="21">
        <f>IFERROR(AVERAGEIFS('Raw Data'!$S$2:$S$10000,'Raw Data'!$B$2:$B$10000,$A112,'Raw Data'!$A$2:$A$10000,$C$1),"")</f>
        <v/>
      </c>
      <c r="M112" s="21">
        <f>IFERROR(AVERAGEIFS('Raw Data'!$T$2:$T$10000,'Raw Data'!$B$2:$B$10000,$A112,'Raw Data'!$A$2:$A$10000,$C$1),"")</f>
        <v/>
      </c>
      <c r="N112" s="20">
        <f>IF(M112="","",IF(M112&lt;Settings!$B$8,"Critical",IF(M112&lt;Settings!$B$9,"Semi Critical","Non Critical")))</f>
        <v/>
      </c>
    </row>
    <row r="113" ht="15.75" customHeight="1" s="42">
      <c r="A113" s="20" t="inlineStr">
        <is>
          <t>BLR-Kannamangala</t>
        </is>
      </c>
      <c r="B113" s="20">
        <f t="array" ref="B113">IFERROR(INDEX('Raw Data'!$N$2:$N$10000,MATCH($A113,'Raw Data'!$B$2:$B$10000,0)),"")</f>
        <v/>
      </c>
      <c r="C113" s="20">
        <f t="array" ref="C113">IFERROR(INDEX('Raw Data'!$E$2:$E$10000,MATCH($A113,'Raw Data'!$B$2:$B$10000,0)),"")</f>
        <v/>
      </c>
      <c r="D113" s="20">
        <f t="array" ref="D113">IFERROR(INDEX('Raw Data'!$Q$2:$Q$10000,MATCH($A113,'Raw Data'!$B$2:$B$10000,0)),"")</f>
        <v/>
      </c>
      <c r="E113" s="20">
        <f t="array" ref="E113">IFERROR(INDEX('Raw Data'!$O$2:$O$10000,MATCH($A113,'Raw Data'!$B$2:$B$10000,0)),"")</f>
        <v/>
      </c>
      <c r="F113" s="20">
        <f t="array" ref="F113">IFERROR(INDEX('Raw Data'!$P$2:$P$10000,MATCH($A113,'Raw Data'!$B$2:$B$10000,0)),"")</f>
        <v/>
      </c>
      <c r="G113" s="21">
        <f>IFERROR(AVERAGEIFS('Raw Data'!$G$2:$G$10000,'Raw Data'!$B$2:$B$10000,$A113,'Raw Data'!$A$2:$A$10000,$C$1),"")</f>
        <v/>
      </c>
      <c r="H113" s="21">
        <f>IFERROR(AVERAGEIFS('Raw Data'!$H$2:$H$10000,'Raw Data'!$B$2:$B$10000,$A113,'Raw Data'!$A$2:$A$10000,$C$1),"")</f>
        <v/>
      </c>
      <c r="I113" s="21">
        <f>IFERROR(AVERAGEIFS('Raw Data'!$L$2:$L$10000,'Raw Data'!$B$2:$B$10000,$A113,'Raw Data'!$A$2:$A$10000,$C$1),"")</f>
        <v/>
      </c>
      <c r="J113" s="20">
        <f>IF(G113="","",LOOKUP(G113,{0,0.2,0.4,0.5,0.6,0.7,0.85,0.95},{"&lt;20%","20-40%","40-50%","50-60%","60-70%","70-85%","85-95%","&gt;=95%"}))</f>
        <v/>
      </c>
      <c r="K113" s="20">
        <f>IF(I113="","",LOOKUP(I113,{0,0.2,0.4,0.5,0.6,0.7,0.85,0.95},{"&lt;20%","20-40%","40-50%","50-60%","60-70%","70-85%","85-95%","&gt;=95%"}))</f>
        <v/>
      </c>
      <c r="L113" s="21">
        <f>IFERROR(AVERAGEIFS('Raw Data'!$S$2:$S$10000,'Raw Data'!$B$2:$B$10000,$A113,'Raw Data'!$A$2:$A$10000,$C$1),"")</f>
        <v/>
      </c>
      <c r="M113" s="21">
        <f>IFERROR(AVERAGEIFS('Raw Data'!$T$2:$T$10000,'Raw Data'!$B$2:$B$10000,$A113,'Raw Data'!$A$2:$A$10000,$C$1),"")</f>
        <v/>
      </c>
      <c r="N113" s="20">
        <f>IF(M113="","",IF(M113&lt;Settings!$B$8,"Critical",IF(M113&lt;Settings!$B$9,"Semi Critical","Non Critical")))</f>
        <v/>
      </c>
    </row>
    <row r="114" ht="15.75" customHeight="1" s="42">
      <c r="A114" s="20" t="inlineStr">
        <is>
          <t>BLR-Kannika Nagar</t>
        </is>
      </c>
      <c r="B114" s="20">
        <f t="array" ref="B114">IFERROR(INDEX('Raw Data'!$N$2:$N$10000,MATCH($A114,'Raw Data'!$B$2:$B$10000,0)),"")</f>
        <v/>
      </c>
      <c r="C114" s="20">
        <f t="array" ref="C114">IFERROR(INDEX('Raw Data'!$E$2:$E$10000,MATCH($A114,'Raw Data'!$B$2:$B$10000,0)),"")</f>
        <v/>
      </c>
      <c r="D114" s="20">
        <f t="array" ref="D114">IFERROR(INDEX('Raw Data'!$Q$2:$Q$10000,MATCH($A114,'Raw Data'!$B$2:$B$10000,0)),"")</f>
        <v/>
      </c>
      <c r="E114" s="20">
        <f t="array" ref="E114">IFERROR(INDEX('Raw Data'!$O$2:$O$10000,MATCH($A114,'Raw Data'!$B$2:$B$10000,0)),"")</f>
        <v/>
      </c>
      <c r="F114" s="20">
        <f t="array" ref="F114">IFERROR(INDEX('Raw Data'!$P$2:$P$10000,MATCH($A114,'Raw Data'!$B$2:$B$10000,0)),"")</f>
        <v/>
      </c>
      <c r="G114" s="21">
        <f>IFERROR(AVERAGEIFS('Raw Data'!$G$2:$G$10000,'Raw Data'!$B$2:$B$10000,$A114,'Raw Data'!$A$2:$A$10000,$C$1),"")</f>
        <v/>
      </c>
      <c r="H114" s="21">
        <f>IFERROR(AVERAGEIFS('Raw Data'!$H$2:$H$10000,'Raw Data'!$B$2:$B$10000,$A114,'Raw Data'!$A$2:$A$10000,$C$1),"")</f>
        <v/>
      </c>
      <c r="I114" s="21">
        <f>IFERROR(AVERAGEIFS('Raw Data'!$L$2:$L$10000,'Raw Data'!$B$2:$B$10000,$A114,'Raw Data'!$A$2:$A$10000,$C$1),"")</f>
        <v/>
      </c>
      <c r="J114" s="20">
        <f>IF(G114="","",LOOKUP(G114,{0,0.2,0.4,0.5,0.6,0.7,0.85,0.95},{"&lt;20%","20-40%","40-50%","50-60%","60-70%","70-85%","85-95%","&gt;=95%"}))</f>
        <v/>
      </c>
      <c r="K114" s="20">
        <f>IF(I114="","",LOOKUP(I114,{0,0.2,0.4,0.5,0.6,0.7,0.85,0.95},{"&lt;20%","20-40%","40-50%","50-60%","60-70%","70-85%","85-95%","&gt;=95%"}))</f>
        <v/>
      </c>
      <c r="L114" s="21">
        <f>IFERROR(AVERAGEIFS('Raw Data'!$S$2:$S$10000,'Raw Data'!$B$2:$B$10000,$A114,'Raw Data'!$A$2:$A$10000,$C$1),"")</f>
        <v/>
      </c>
      <c r="M114" s="21">
        <f>IFERROR(AVERAGEIFS('Raw Data'!$T$2:$T$10000,'Raw Data'!$B$2:$B$10000,$A114,'Raw Data'!$A$2:$A$10000,$C$1),"")</f>
        <v/>
      </c>
      <c r="N114" s="20">
        <f>IF(M114="","",IF(M114&lt;Settings!$B$8,"Critical",IF(M114&lt;Settings!$B$9,"Semi Critical","Non Critical")))</f>
        <v/>
      </c>
    </row>
    <row r="115" ht="15.75" customHeight="1" s="42">
      <c r="A115" s="20" t="inlineStr">
        <is>
          <t>BLR-Kasavanahalli</t>
        </is>
      </c>
      <c r="B115" s="20">
        <f t="array" ref="B115">IFERROR(INDEX('Raw Data'!$N$2:$N$10000,MATCH($A115,'Raw Data'!$B$2:$B$10000,0)),"")</f>
        <v/>
      </c>
      <c r="C115" s="20">
        <f t="array" ref="C115">IFERROR(INDEX('Raw Data'!$E$2:$E$10000,MATCH($A115,'Raw Data'!$B$2:$B$10000,0)),"")</f>
        <v/>
      </c>
      <c r="D115" s="20">
        <f t="array" ref="D115">IFERROR(INDEX('Raw Data'!$Q$2:$Q$10000,MATCH($A115,'Raw Data'!$B$2:$B$10000,0)),"")</f>
        <v/>
      </c>
      <c r="E115" s="20">
        <f t="array" ref="E115">IFERROR(INDEX('Raw Data'!$O$2:$O$10000,MATCH($A115,'Raw Data'!$B$2:$B$10000,0)),"")</f>
        <v/>
      </c>
      <c r="F115" s="20">
        <f t="array" ref="F115">IFERROR(INDEX('Raw Data'!$P$2:$P$10000,MATCH($A115,'Raw Data'!$B$2:$B$10000,0)),"")</f>
        <v/>
      </c>
      <c r="G115" s="21">
        <f>IFERROR(AVERAGEIFS('Raw Data'!$G$2:$G$10000,'Raw Data'!$B$2:$B$10000,$A115,'Raw Data'!$A$2:$A$10000,$C$1),"")</f>
        <v/>
      </c>
      <c r="H115" s="21">
        <f>IFERROR(AVERAGEIFS('Raw Data'!$H$2:$H$10000,'Raw Data'!$B$2:$B$10000,$A115,'Raw Data'!$A$2:$A$10000,$C$1),"")</f>
        <v/>
      </c>
      <c r="I115" s="21">
        <f>IFERROR(AVERAGEIFS('Raw Data'!$L$2:$L$10000,'Raw Data'!$B$2:$B$10000,$A115,'Raw Data'!$A$2:$A$10000,$C$1),"")</f>
        <v/>
      </c>
      <c r="J115" s="20">
        <f>IF(G115="","",LOOKUP(G115,{0,0.2,0.4,0.5,0.6,0.7,0.85,0.95},{"&lt;20%","20-40%","40-50%","50-60%","60-70%","70-85%","85-95%","&gt;=95%"}))</f>
        <v/>
      </c>
      <c r="K115" s="20">
        <f>IF(I115="","",LOOKUP(I115,{0,0.2,0.4,0.5,0.6,0.7,0.85,0.95},{"&lt;20%","20-40%","40-50%","50-60%","60-70%","70-85%","85-95%","&gt;=95%"}))</f>
        <v/>
      </c>
      <c r="L115" s="21">
        <f>IFERROR(AVERAGEIFS('Raw Data'!$S$2:$S$10000,'Raw Data'!$B$2:$B$10000,$A115,'Raw Data'!$A$2:$A$10000,$C$1),"")</f>
        <v/>
      </c>
      <c r="M115" s="21">
        <f>IFERROR(AVERAGEIFS('Raw Data'!$T$2:$T$10000,'Raw Data'!$B$2:$B$10000,$A115,'Raw Data'!$A$2:$A$10000,$C$1),"")</f>
        <v/>
      </c>
      <c r="N115" s="20">
        <f>IF(M115="","",IF(M115&lt;Settings!$B$8,"Critical",IF(M115&lt;Settings!$B$9,"Semi Critical","Non Critical")))</f>
        <v/>
      </c>
    </row>
    <row r="116" ht="15.75" customHeight="1" s="42">
      <c r="A116" s="20" t="inlineStr">
        <is>
          <t>BLR-Kasturinagar New</t>
        </is>
      </c>
      <c r="B116" s="20">
        <f t="array" ref="B116">IFERROR(INDEX('Raw Data'!$N$2:$N$10000,MATCH($A116,'Raw Data'!$B$2:$B$10000,0)),"")</f>
        <v/>
      </c>
      <c r="C116" s="20">
        <f t="array" ref="C116">IFERROR(INDEX('Raw Data'!$E$2:$E$10000,MATCH($A116,'Raw Data'!$B$2:$B$10000,0)),"")</f>
        <v/>
      </c>
      <c r="D116" s="20">
        <f t="array" ref="D116">IFERROR(INDEX('Raw Data'!$Q$2:$Q$10000,MATCH($A116,'Raw Data'!$B$2:$B$10000,0)),"")</f>
        <v/>
      </c>
      <c r="E116" s="20">
        <f t="array" ref="E116">IFERROR(INDEX('Raw Data'!$O$2:$O$10000,MATCH($A116,'Raw Data'!$B$2:$B$10000,0)),"")</f>
        <v/>
      </c>
      <c r="F116" s="20">
        <f t="array" ref="F116">IFERROR(INDEX('Raw Data'!$P$2:$P$10000,MATCH($A116,'Raw Data'!$B$2:$B$10000,0)),"")</f>
        <v/>
      </c>
      <c r="G116" s="21">
        <f>IFERROR(AVERAGEIFS('Raw Data'!$G$2:$G$10000,'Raw Data'!$B$2:$B$10000,$A116,'Raw Data'!$A$2:$A$10000,$C$1),"")</f>
        <v/>
      </c>
      <c r="H116" s="21">
        <f>IFERROR(AVERAGEIFS('Raw Data'!$H$2:$H$10000,'Raw Data'!$B$2:$B$10000,$A116,'Raw Data'!$A$2:$A$10000,$C$1),"")</f>
        <v/>
      </c>
      <c r="I116" s="21">
        <f>IFERROR(AVERAGEIFS('Raw Data'!$L$2:$L$10000,'Raw Data'!$B$2:$B$10000,$A116,'Raw Data'!$A$2:$A$10000,$C$1),"")</f>
        <v/>
      </c>
      <c r="J116" s="20">
        <f>IF(G116="","",LOOKUP(G116,{0,0.2,0.4,0.5,0.6,0.7,0.85,0.95},{"&lt;20%","20-40%","40-50%","50-60%","60-70%","70-85%","85-95%","&gt;=95%"}))</f>
        <v/>
      </c>
      <c r="K116" s="20">
        <f>IF(I116="","",LOOKUP(I116,{0,0.2,0.4,0.5,0.6,0.7,0.85,0.95},{"&lt;20%","20-40%","40-50%","50-60%","60-70%","70-85%","85-95%","&gt;=95%"}))</f>
        <v/>
      </c>
      <c r="L116" s="21">
        <f>IFERROR(AVERAGEIFS('Raw Data'!$S$2:$S$10000,'Raw Data'!$B$2:$B$10000,$A116,'Raw Data'!$A$2:$A$10000,$C$1),"")</f>
        <v/>
      </c>
      <c r="M116" s="21">
        <f>IFERROR(AVERAGEIFS('Raw Data'!$T$2:$T$10000,'Raw Data'!$B$2:$B$10000,$A116,'Raw Data'!$A$2:$A$10000,$C$1),"")</f>
        <v/>
      </c>
      <c r="N116" s="20">
        <f>IF(M116="","",IF(M116&lt;Settings!$B$8,"Critical",IF(M116&lt;Settings!$B$9,"Semi Critical","Non Critical")))</f>
        <v/>
      </c>
    </row>
    <row r="117" ht="15.75" customHeight="1" s="42">
      <c r="A117" s="20" t="inlineStr">
        <is>
          <t>BLR-Kengeri</t>
        </is>
      </c>
      <c r="B117" s="20">
        <f t="array" ref="B117">IFERROR(INDEX('Raw Data'!$N$2:$N$10000,MATCH($A117,'Raw Data'!$B$2:$B$10000,0)),"")</f>
        <v/>
      </c>
      <c r="C117" s="20">
        <f t="array" ref="C117">IFERROR(INDEX('Raw Data'!$E$2:$E$10000,MATCH($A117,'Raw Data'!$B$2:$B$10000,0)),"")</f>
        <v/>
      </c>
      <c r="D117" s="20">
        <f t="array" ref="D117">IFERROR(INDEX('Raw Data'!$Q$2:$Q$10000,MATCH($A117,'Raw Data'!$B$2:$B$10000,0)),"")</f>
        <v/>
      </c>
      <c r="E117" s="20">
        <f t="array" ref="E117">IFERROR(INDEX('Raw Data'!$O$2:$O$10000,MATCH($A117,'Raw Data'!$B$2:$B$10000,0)),"")</f>
        <v/>
      </c>
      <c r="F117" s="20">
        <f t="array" ref="F117">IFERROR(INDEX('Raw Data'!$P$2:$P$10000,MATCH($A117,'Raw Data'!$B$2:$B$10000,0)),"")</f>
        <v/>
      </c>
      <c r="G117" s="21">
        <f>IFERROR(AVERAGEIFS('Raw Data'!$G$2:$G$10000,'Raw Data'!$B$2:$B$10000,$A117,'Raw Data'!$A$2:$A$10000,$C$1),"")</f>
        <v/>
      </c>
      <c r="H117" s="21">
        <f>IFERROR(AVERAGEIFS('Raw Data'!$H$2:$H$10000,'Raw Data'!$B$2:$B$10000,$A117,'Raw Data'!$A$2:$A$10000,$C$1),"")</f>
        <v/>
      </c>
      <c r="I117" s="21">
        <f>IFERROR(AVERAGEIFS('Raw Data'!$L$2:$L$10000,'Raw Data'!$B$2:$B$10000,$A117,'Raw Data'!$A$2:$A$10000,$C$1),"")</f>
        <v/>
      </c>
      <c r="J117" s="20">
        <f>IF(G117="","",LOOKUP(G117,{0,0.2,0.4,0.5,0.6,0.7,0.85,0.95},{"&lt;20%","20-40%","40-50%","50-60%","60-70%","70-85%","85-95%","&gt;=95%"}))</f>
        <v/>
      </c>
      <c r="K117" s="20">
        <f>IF(I117="","",LOOKUP(I117,{0,0.2,0.4,0.5,0.6,0.7,0.85,0.95},{"&lt;20%","20-40%","40-50%","50-60%","60-70%","70-85%","85-95%","&gt;=95%"}))</f>
        <v/>
      </c>
      <c r="L117" s="21">
        <f>IFERROR(AVERAGEIFS('Raw Data'!$S$2:$S$10000,'Raw Data'!$B$2:$B$10000,$A117,'Raw Data'!$A$2:$A$10000,$C$1),"")</f>
        <v/>
      </c>
      <c r="M117" s="21">
        <f>IFERROR(AVERAGEIFS('Raw Data'!$T$2:$T$10000,'Raw Data'!$B$2:$B$10000,$A117,'Raw Data'!$A$2:$A$10000,$C$1),"")</f>
        <v/>
      </c>
      <c r="N117" s="20">
        <f>IF(M117="","",IF(M117&lt;Settings!$B$8,"Critical",IF(M117&lt;Settings!$B$9,"Semi Critical","Non Critical")))</f>
        <v/>
      </c>
    </row>
    <row r="118" ht="15.75" customHeight="1" s="42">
      <c r="A118" s="20" t="inlineStr">
        <is>
          <t>BLR-Kogilu Road</t>
        </is>
      </c>
      <c r="B118" s="20">
        <f t="array" ref="B118">IFERROR(INDEX('Raw Data'!$N$2:$N$10000,MATCH($A118,'Raw Data'!$B$2:$B$10000,0)),"")</f>
        <v/>
      </c>
      <c r="C118" s="20">
        <f t="array" ref="C118">IFERROR(INDEX('Raw Data'!$E$2:$E$10000,MATCH($A118,'Raw Data'!$B$2:$B$10000,0)),"")</f>
        <v/>
      </c>
      <c r="D118" s="20">
        <f t="array" ref="D118">IFERROR(INDEX('Raw Data'!$Q$2:$Q$10000,MATCH($A118,'Raw Data'!$B$2:$B$10000,0)),"")</f>
        <v/>
      </c>
      <c r="E118" s="20">
        <f t="array" ref="E118">IFERROR(INDEX('Raw Data'!$O$2:$O$10000,MATCH($A118,'Raw Data'!$B$2:$B$10000,0)),"")</f>
        <v/>
      </c>
      <c r="F118" s="20">
        <f t="array" ref="F118">IFERROR(INDEX('Raw Data'!$P$2:$P$10000,MATCH($A118,'Raw Data'!$B$2:$B$10000,0)),"")</f>
        <v/>
      </c>
      <c r="G118" s="21">
        <f>IFERROR(AVERAGEIFS('Raw Data'!$G$2:$G$10000,'Raw Data'!$B$2:$B$10000,$A118,'Raw Data'!$A$2:$A$10000,$C$1),"")</f>
        <v/>
      </c>
      <c r="H118" s="21">
        <f>IFERROR(AVERAGEIFS('Raw Data'!$H$2:$H$10000,'Raw Data'!$B$2:$B$10000,$A118,'Raw Data'!$A$2:$A$10000,$C$1),"")</f>
        <v/>
      </c>
      <c r="I118" s="21">
        <f>IFERROR(AVERAGEIFS('Raw Data'!$L$2:$L$10000,'Raw Data'!$B$2:$B$10000,$A118,'Raw Data'!$A$2:$A$10000,$C$1),"")</f>
        <v/>
      </c>
      <c r="J118" s="20">
        <f>IF(G118="","",LOOKUP(G118,{0,0.2,0.4,0.5,0.6,0.7,0.85,0.95},{"&lt;20%","20-40%","40-50%","50-60%","60-70%","70-85%","85-95%","&gt;=95%"}))</f>
        <v/>
      </c>
      <c r="K118" s="20">
        <f>IF(I118="","",LOOKUP(I118,{0,0.2,0.4,0.5,0.6,0.7,0.85,0.95},{"&lt;20%","20-40%","40-50%","50-60%","60-70%","70-85%","85-95%","&gt;=95%"}))</f>
        <v/>
      </c>
      <c r="L118" s="21">
        <f>IFERROR(AVERAGEIFS('Raw Data'!$S$2:$S$10000,'Raw Data'!$B$2:$B$10000,$A118,'Raw Data'!$A$2:$A$10000,$C$1),"")</f>
        <v/>
      </c>
      <c r="M118" s="21">
        <f>IFERROR(AVERAGEIFS('Raw Data'!$T$2:$T$10000,'Raw Data'!$B$2:$B$10000,$A118,'Raw Data'!$A$2:$A$10000,$C$1),"")</f>
        <v/>
      </c>
      <c r="N118" s="20">
        <f>IF(M118="","",IF(M118&lt;Settings!$B$8,"Critical",IF(M118&lt;Settings!$B$9,"Semi Critical","Non Critical")))</f>
        <v/>
      </c>
    </row>
    <row r="119" ht="15.75" customHeight="1" s="42">
      <c r="A119" s="20" t="inlineStr">
        <is>
          <t>BLR-Kothnur New</t>
        </is>
      </c>
      <c r="B119" s="20">
        <f t="array" ref="B119">IFERROR(INDEX('Raw Data'!$N$2:$N$10000,MATCH($A119,'Raw Data'!$B$2:$B$10000,0)),"")</f>
        <v/>
      </c>
      <c r="C119" s="20">
        <f t="array" ref="C119">IFERROR(INDEX('Raw Data'!$E$2:$E$10000,MATCH($A119,'Raw Data'!$B$2:$B$10000,0)),"")</f>
        <v/>
      </c>
      <c r="D119" s="20">
        <f t="array" ref="D119">IFERROR(INDEX('Raw Data'!$Q$2:$Q$10000,MATCH($A119,'Raw Data'!$B$2:$B$10000,0)),"")</f>
        <v/>
      </c>
      <c r="E119" s="20">
        <f t="array" ref="E119">IFERROR(INDEX('Raw Data'!$O$2:$O$10000,MATCH($A119,'Raw Data'!$B$2:$B$10000,0)),"")</f>
        <v/>
      </c>
      <c r="F119" s="20">
        <f t="array" ref="F119">IFERROR(INDEX('Raw Data'!$P$2:$P$10000,MATCH($A119,'Raw Data'!$B$2:$B$10000,0)),"")</f>
        <v/>
      </c>
      <c r="G119" s="21">
        <f>IFERROR(AVERAGEIFS('Raw Data'!$G$2:$G$10000,'Raw Data'!$B$2:$B$10000,$A119,'Raw Data'!$A$2:$A$10000,$C$1),"")</f>
        <v/>
      </c>
      <c r="H119" s="21">
        <f>IFERROR(AVERAGEIFS('Raw Data'!$H$2:$H$10000,'Raw Data'!$B$2:$B$10000,$A119,'Raw Data'!$A$2:$A$10000,$C$1),"")</f>
        <v/>
      </c>
      <c r="I119" s="21">
        <f>IFERROR(AVERAGEIFS('Raw Data'!$L$2:$L$10000,'Raw Data'!$B$2:$B$10000,$A119,'Raw Data'!$A$2:$A$10000,$C$1),"")</f>
        <v/>
      </c>
      <c r="J119" s="20">
        <f>IF(G119="","",LOOKUP(G119,{0,0.2,0.4,0.5,0.6,0.7,0.85,0.95},{"&lt;20%","20-40%","40-50%","50-60%","60-70%","70-85%","85-95%","&gt;=95%"}))</f>
        <v/>
      </c>
      <c r="K119" s="20">
        <f>IF(I119="","",LOOKUP(I119,{0,0.2,0.4,0.5,0.6,0.7,0.85,0.95},{"&lt;20%","20-40%","40-50%","50-60%","60-70%","70-85%","85-95%","&gt;=95%"}))</f>
        <v/>
      </c>
      <c r="L119" s="21">
        <f>IFERROR(AVERAGEIFS('Raw Data'!$S$2:$S$10000,'Raw Data'!$B$2:$B$10000,$A119,'Raw Data'!$A$2:$A$10000,$C$1),"")</f>
        <v/>
      </c>
      <c r="M119" s="21">
        <f>IFERROR(AVERAGEIFS('Raw Data'!$T$2:$T$10000,'Raw Data'!$B$2:$B$10000,$A119,'Raw Data'!$A$2:$A$10000,$C$1),"")</f>
        <v/>
      </c>
      <c r="N119" s="20">
        <f>IF(M119="","",IF(M119&lt;Settings!$B$8,"Critical",IF(M119&lt;Settings!$B$9,"Semi Critical","Non Critical")))</f>
        <v/>
      </c>
    </row>
    <row r="120" ht="15.75" customHeight="1" s="42">
      <c r="A120" s="20" t="inlineStr">
        <is>
          <t>BLR-Kudlu</t>
        </is>
      </c>
      <c r="B120" s="20">
        <f t="array" ref="B120">IFERROR(INDEX('Raw Data'!$N$2:$N$10000,MATCH($A120,'Raw Data'!$B$2:$B$10000,0)),"")</f>
        <v/>
      </c>
      <c r="C120" s="20">
        <f t="array" ref="C120">IFERROR(INDEX('Raw Data'!$E$2:$E$10000,MATCH($A120,'Raw Data'!$B$2:$B$10000,0)),"")</f>
        <v/>
      </c>
      <c r="D120" s="20">
        <f t="array" ref="D120">IFERROR(INDEX('Raw Data'!$Q$2:$Q$10000,MATCH($A120,'Raw Data'!$B$2:$B$10000,0)),"")</f>
        <v/>
      </c>
      <c r="E120" s="20">
        <f t="array" ref="E120">IFERROR(INDEX('Raw Data'!$O$2:$O$10000,MATCH($A120,'Raw Data'!$B$2:$B$10000,0)),"")</f>
        <v/>
      </c>
      <c r="F120" s="20">
        <f t="array" ref="F120">IFERROR(INDEX('Raw Data'!$P$2:$P$10000,MATCH($A120,'Raw Data'!$B$2:$B$10000,0)),"")</f>
        <v/>
      </c>
      <c r="G120" s="21">
        <f>IFERROR(AVERAGEIFS('Raw Data'!$G$2:$G$10000,'Raw Data'!$B$2:$B$10000,$A120,'Raw Data'!$A$2:$A$10000,$C$1),"")</f>
        <v/>
      </c>
      <c r="H120" s="21">
        <f>IFERROR(AVERAGEIFS('Raw Data'!$H$2:$H$10000,'Raw Data'!$B$2:$B$10000,$A120,'Raw Data'!$A$2:$A$10000,$C$1),"")</f>
        <v/>
      </c>
      <c r="I120" s="21">
        <f>IFERROR(AVERAGEIFS('Raw Data'!$L$2:$L$10000,'Raw Data'!$B$2:$B$10000,$A120,'Raw Data'!$A$2:$A$10000,$C$1),"")</f>
        <v/>
      </c>
      <c r="J120" s="20">
        <f>IF(G120="","",LOOKUP(G120,{0,0.2,0.4,0.5,0.6,0.7,0.85,0.95},{"&lt;20%","20-40%","40-50%","50-60%","60-70%","70-85%","85-95%","&gt;=95%"}))</f>
        <v/>
      </c>
      <c r="K120" s="20">
        <f>IF(I120="","",LOOKUP(I120,{0,0.2,0.4,0.5,0.6,0.7,0.85,0.95},{"&lt;20%","20-40%","40-50%","50-60%","60-70%","70-85%","85-95%","&gt;=95%"}))</f>
        <v/>
      </c>
      <c r="L120" s="21">
        <f>IFERROR(AVERAGEIFS('Raw Data'!$S$2:$S$10000,'Raw Data'!$B$2:$B$10000,$A120,'Raw Data'!$A$2:$A$10000,$C$1),"")</f>
        <v/>
      </c>
      <c r="M120" s="21">
        <f>IFERROR(AVERAGEIFS('Raw Data'!$T$2:$T$10000,'Raw Data'!$B$2:$B$10000,$A120,'Raw Data'!$A$2:$A$10000,$C$1),"")</f>
        <v/>
      </c>
      <c r="N120" s="20">
        <f>IF(M120="","",IF(M120&lt;Settings!$B$8,"Critical",IF(M120&lt;Settings!$B$9,"Semi Critical","Non Critical")))</f>
        <v/>
      </c>
    </row>
    <row r="121" ht="15.75" customHeight="1" s="42">
      <c r="A121" s="20" t="inlineStr">
        <is>
          <t>BLR-Kumaraswamy Layout</t>
        </is>
      </c>
      <c r="B121" s="20">
        <f t="array" ref="B121">IFERROR(INDEX('Raw Data'!$N$2:$N$10000,MATCH($A121,'Raw Data'!$B$2:$B$10000,0)),"")</f>
        <v/>
      </c>
      <c r="C121" s="20">
        <f t="array" ref="C121">IFERROR(INDEX('Raw Data'!$E$2:$E$10000,MATCH($A121,'Raw Data'!$B$2:$B$10000,0)),"")</f>
        <v/>
      </c>
      <c r="D121" s="20">
        <f t="array" ref="D121">IFERROR(INDEX('Raw Data'!$Q$2:$Q$10000,MATCH($A121,'Raw Data'!$B$2:$B$10000,0)),"")</f>
        <v/>
      </c>
      <c r="E121" s="20">
        <f t="array" ref="E121">IFERROR(INDEX('Raw Data'!$O$2:$O$10000,MATCH($A121,'Raw Data'!$B$2:$B$10000,0)),"")</f>
        <v/>
      </c>
      <c r="F121" s="20">
        <f t="array" ref="F121">IFERROR(INDEX('Raw Data'!$P$2:$P$10000,MATCH($A121,'Raw Data'!$B$2:$B$10000,0)),"")</f>
        <v/>
      </c>
      <c r="G121" s="21">
        <f>IFERROR(AVERAGEIFS('Raw Data'!$G$2:$G$10000,'Raw Data'!$B$2:$B$10000,$A121,'Raw Data'!$A$2:$A$10000,$C$1),"")</f>
        <v/>
      </c>
      <c r="H121" s="21">
        <f>IFERROR(AVERAGEIFS('Raw Data'!$H$2:$H$10000,'Raw Data'!$B$2:$B$10000,$A121,'Raw Data'!$A$2:$A$10000,$C$1),"")</f>
        <v/>
      </c>
      <c r="I121" s="21">
        <f>IFERROR(AVERAGEIFS('Raw Data'!$L$2:$L$10000,'Raw Data'!$B$2:$B$10000,$A121,'Raw Data'!$A$2:$A$10000,$C$1),"")</f>
        <v/>
      </c>
      <c r="J121" s="20">
        <f>IF(G121="","",LOOKUP(G121,{0,0.2,0.4,0.5,0.6,0.7,0.85,0.95},{"&lt;20%","20-40%","40-50%","50-60%","60-70%","70-85%","85-95%","&gt;=95%"}))</f>
        <v/>
      </c>
      <c r="K121" s="20">
        <f>IF(I121="","",LOOKUP(I121,{0,0.2,0.4,0.5,0.6,0.7,0.85,0.95},{"&lt;20%","20-40%","40-50%","50-60%","60-70%","70-85%","85-95%","&gt;=95%"}))</f>
        <v/>
      </c>
      <c r="L121" s="21">
        <f>IFERROR(AVERAGEIFS('Raw Data'!$S$2:$S$10000,'Raw Data'!$B$2:$B$10000,$A121,'Raw Data'!$A$2:$A$10000,$C$1),"")</f>
        <v/>
      </c>
      <c r="M121" s="21">
        <f>IFERROR(AVERAGEIFS('Raw Data'!$T$2:$T$10000,'Raw Data'!$B$2:$B$10000,$A121,'Raw Data'!$A$2:$A$10000,$C$1),"")</f>
        <v/>
      </c>
      <c r="N121" s="20">
        <f>IF(M121="","",IF(M121&lt;Settings!$B$8,"Critical",IF(M121&lt;Settings!$B$9,"Semi Critical","Non Critical")))</f>
        <v/>
      </c>
    </row>
    <row r="122" ht="15.75" customHeight="1" s="42">
      <c r="A122" s="20" t="inlineStr">
        <is>
          <t>BLR-Magadi Road</t>
        </is>
      </c>
      <c r="B122" s="20">
        <f t="array" ref="B122">IFERROR(INDEX('Raw Data'!$N$2:$N$10000,MATCH($A122,'Raw Data'!$B$2:$B$10000,0)),"")</f>
        <v/>
      </c>
      <c r="C122" s="20">
        <f t="array" ref="C122">IFERROR(INDEX('Raw Data'!$E$2:$E$10000,MATCH($A122,'Raw Data'!$B$2:$B$10000,0)),"")</f>
        <v/>
      </c>
      <c r="D122" s="20">
        <f t="array" ref="D122">IFERROR(INDEX('Raw Data'!$Q$2:$Q$10000,MATCH($A122,'Raw Data'!$B$2:$B$10000,0)),"")</f>
        <v/>
      </c>
      <c r="E122" s="20">
        <f t="array" ref="E122">IFERROR(INDEX('Raw Data'!$O$2:$O$10000,MATCH($A122,'Raw Data'!$B$2:$B$10000,0)),"")</f>
        <v/>
      </c>
      <c r="F122" s="20">
        <f t="array" ref="F122">IFERROR(INDEX('Raw Data'!$P$2:$P$10000,MATCH($A122,'Raw Data'!$B$2:$B$10000,0)),"")</f>
        <v/>
      </c>
      <c r="G122" s="21">
        <f>IFERROR(AVERAGEIFS('Raw Data'!$G$2:$G$10000,'Raw Data'!$B$2:$B$10000,$A122,'Raw Data'!$A$2:$A$10000,$C$1),"")</f>
        <v/>
      </c>
      <c r="H122" s="21">
        <f>IFERROR(AVERAGEIFS('Raw Data'!$H$2:$H$10000,'Raw Data'!$B$2:$B$10000,$A122,'Raw Data'!$A$2:$A$10000,$C$1),"")</f>
        <v/>
      </c>
      <c r="I122" s="21">
        <f>IFERROR(AVERAGEIFS('Raw Data'!$L$2:$L$10000,'Raw Data'!$B$2:$B$10000,$A122,'Raw Data'!$A$2:$A$10000,$C$1),"")</f>
        <v/>
      </c>
      <c r="J122" s="20">
        <f>IF(G122="","",LOOKUP(G122,{0,0.2,0.4,0.5,0.6,0.7,0.85,0.95},{"&lt;20%","20-40%","40-50%","50-60%","60-70%","70-85%","85-95%","&gt;=95%"}))</f>
        <v/>
      </c>
      <c r="K122" s="20">
        <f>IF(I122="","",LOOKUP(I122,{0,0.2,0.4,0.5,0.6,0.7,0.85,0.95},{"&lt;20%","20-40%","40-50%","50-60%","60-70%","70-85%","85-95%","&gt;=95%"}))</f>
        <v/>
      </c>
      <c r="L122" s="21">
        <f>IFERROR(AVERAGEIFS('Raw Data'!$S$2:$S$10000,'Raw Data'!$B$2:$B$10000,$A122,'Raw Data'!$A$2:$A$10000,$C$1),"")</f>
        <v/>
      </c>
      <c r="M122" s="21">
        <f>IFERROR(AVERAGEIFS('Raw Data'!$T$2:$T$10000,'Raw Data'!$B$2:$B$10000,$A122,'Raw Data'!$A$2:$A$10000,$C$1),"")</f>
        <v/>
      </c>
      <c r="N122" s="20">
        <f>IF(M122="","",IF(M122&lt;Settings!$B$8,"Critical",IF(M122&lt;Settings!$B$9,"Semi Critical","Non Critical")))</f>
        <v/>
      </c>
    </row>
    <row r="123" ht="15.75" customHeight="1" s="42">
      <c r="A123" s="20" t="inlineStr">
        <is>
          <t>BLR-Malagala</t>
        </is>
      </c>
      <c r="B123" s="20">
        <f t="array" ref="B123">IFERROR(INDEX('Raw Data'!$N$2:$N$10000,MATCH($A123,'Raw Data'!$B$2:$B$10000,0)),"")</f>
        <v/>
      </c>
      <c r="C123" s="20">
        <f t="array" ref="C123">IFERROR(INDEX('Raw Data'!$E$2:$E$10000,MATCH($A123,'Raw Data'!$B$2:$B$10000,0)),"")</f>
        <v/>
      </c>
      <c r="D123" s="20">
        <f t="array" ref="D123">IFERROR(INDEX('Raw Data'!$Q$2:$Q$10000,MATCH($A123,'Raw Data'!$B$2:$B$10000,0)),"")</f>
        <v/>
      </c>
      <c r="E123" s="20">
        <f t="array" ref="E123">IFERROR(INDEX('Raw Data'!$O$2:$O$10000,MATCH($A123,'Raw Data'!$B$2:$B$10000,0)),"")</f>
        <v/>
      </c>
      <c r="F123" s="20">
        <f t="array" ref="F123">IFERROR(INDEX('Raw Data'!$P$2:$P$10000,MATCH($A123,'Raw Data'!$B$2:$B$10000,0)),"")</f>
        <v/>
      </c>
      <c r="G123" s="21">
        <f>IFERROR(AVERAGEIFS('Raw Data'!$G$2:$G$10000,'Raw Data'!$B$2:$B$10000,$A123,'Raw Data'!$A$2:$A$10000,$C$1),"")</f>
        <v/>
      </c>
      <c r="H123" s="21">
        <f>IFERROR(AVERAGEIFS('Raw Data'!$H$2:$H$10000,'Raw Data'!$B$2:$B$10000,$A123,'Raw Data'!$A$2:$A$10000,$C$1),"")</f>
        <v/>
      </c>
      <c r="I123" s="21">
        <f>IFERROR(AVERAGEIFS('Raw Data'!$L$2:$L$10000,'Raw Data'!$B$2:$B$10000,$A123,'Raw Data'!$A$2:$A$10000,$C$1),"")</f>
        <v/>
      </c>
      <c r="J123" s="20">
        <f>IF(G123="","",LOOKUP(G123,{0,0.2,0.4,0.5,0.6,0.7,0.85,0.95},{"&lt;20%","20-40%","40-50%","50-60%","60-70%","70-85%","85-95%","&gt;=95%"}))</f>
        <v/>
      </c>
      <c r="K123" s="20">
        <f>IF(I123="","",LOOKUP(I123,{0,0.2,0.4,0.5,0.6,0.7,0.85,0.95},{"&lt;20%","20-40%","40-50%","50-60%","60-70%","70-85%","85-95%","&gt;=95%"}))</f>
        <v/>
      </c>
      <c r="L123" s="21">
        <f>IFERROR(AVERAGEIFS('Raw Data'!$S$2:$S$10000,'Raw Data'!$B$2:$B$10000,$A123,'Raw Data'!$A$2:$A$10000,$C$1),"")</f>
        <v/>
      </c>
      <c r="M123" s="21">
        <f>IFERROR(AVERAGEIFS('Raw Data'!$T$2:$T$10000,'Raw Data'!$B$2:$B$10000,$A123,'Raw Data'!$A$2:$A$10000,$C$1),"")</f>
        <v/>
      </c>
      <c r="N123" s="20">
        <f>IF(M123="","",IF(M123&lt;Settings!$B$8,"Critical",IF(M123&lt;Settings!$B$9,"Semi Critical","Non Critical")))</f>
        <v/>
      </c>
    </row>
    <row r="124" ht="15.75" customHeight="1" s="42">
      <c r="A124" s="20" t="inlineStr">
        <is>
          <t>BLR-Malleshpalya</t>
        </is>
      </c>
      <c r="B124" s="20">
        <f t="array" ref="B124">IFERROR(INDEX('Raw Data'!$N$2:$N$10000,MATCH($A124,'Raw Data'!$B$2:$B$10000,0)),"")</f>
        <v/>
      </c>
      <c r="C124" s="20">
        <f t="array" ref="C124">IFERROR(INDEX('Raw Data'!$E$2:$E$10000,MATCH($A124,'Raw Data'!$B$2:$B$10000,0)),"")</f>
        <v/>
      </c>
      <c r="D124" s="20">
        <f t="array" ref="D124">IFERROR(INDEX('Raw Data'!$Q$2:$Q$10000,MATCH($A124,'Raw Data'!$B$2:$B$10000,0)),"")</f>
        <v/>
      </c>
      <c r="E124" s="20">
        <f t="array" ref="E124">IFERROR(INDEX('Raw Data'!$O$2:$O$10000,MATCH($A124,'Raw Data'!$B$2:$B$10000,0)),"")</f>
        <v/>
      </c>
      <c r="F124" s="20">
        <f t="array" ref="F124">IFERROR(INDEX('Raw Data'!$P$2:$P$10000,MATCH($A124,'Raw Data'!$B$2:$B$10000,0)),"")</f>
        <v/>
      </c>
      <c r="G124" s="21">
        <f>IFERROR(AVERAGEIFS('Raw Data'!$G$2:$G$10000,'Raw Data'!$B$2:$B$10000,$A124,'Raw Data'!$A$2:$A$10000,$C$1),"")</f>
        <v/>
      </c>
      <c r="H124" s="21">
        <f>IFERROR(AVERAGEIFS('Raw Data'!$H$2:$H$10000,'Raw Data'!$B$2:$B$10000,$A124,'Raw Data'!$A$2:$A$10000,$C$1),"")</f>
        <v/>
      </c>
      <c r="I124" s="21">
        <f>IFERROR(AVERAGEIFS('Raw Data'!$L$2:$L$10000,'Raw Data'!$B$2:$B$10000,$A124,'Raw Data'!$A$2:$A$10000,$C$1),"")</f>
        <v/>
      </c>
      <c r="J124" s="20">
        <f>IF(G124="","",LOOKUP(G124,{0,0.2,0.4,0.5,0.6,0.7,0.85,0.95},{"&lt;20%","20-40%","40-50%","50-60%","60-70%","70-85%","85-95%","&gt;=95%"}))</f>
        <v/>
      </c>
      <c r="K124" s="20">
        <f>IF(I124="","",LOOKUP(I124,{0,0.2,0.4,0.5,0.6,0.7,0.85,0.95},{"&lt;20%","20-40%","40-50%","50-60%","60-70%","70-85%","85-95%","&gt;=95%"}))</f>
        <v/>
      </c>
      <c r="L124" s="21">
        <f>IFERROR(AVERAGEIFS('Raw Data'!$S$2:$S$10000,'Raw Data'!$B$2:$B$10000,$A124,'Raw Data'!$A$2:$A$10000,$C$1),"")</f>
        <v/>
      </c>
      <c r="M124" s="21">
        <f>IFERROR(AVERAGEIFS('Raw Data'!$T$2:$T$10000,'Raw Data'!$B$2:$B$10000,$A124,'Raw Data'!$A$2:$A$10000,$C$1),"")</f>
        <v/>
      </c>
      <c r="N124" s="20">
        <f>IF(M124="","",IF(M124&lt;Settings!$B$8,"Critical",IF(M124&lt;Settings!$B$9,"Semi Critical","Non Critical")))</f>
        <v/>
      </c>
    </row>
    <row r="125" ht="15.75" customHeight="1" s="42">
      <c r="A125" s="20" t="inlineStr">
        <is>
          <t>BLR-Malleshwaram new</t>
        </is>
      </c>
      <c r="B125" s="20">
        <f t="array" ref="B125">IFERROR(INDEX('Raw Data'!$N$2:$N$10000,MATCH($A125,'Raw Data'!$B$2:$B$10000,0)),"")</f>
        <v/>
      </c>
      <c r="C125" s="20">
        <f t="array" ref="C125">IFERROR(INDEX('Raw Data'!$E$2:$E$10000,MATCH($A125,'Raw Data'!$B$2:$B$10000,0)),"")</f>
        <v/>
      </c>
      <c r="D125" s="20">
        <f t="array" ref="D125">IFERROR(INDEX('Raw Data'!$Q$2:$Q$10000,MATCH($A125,'Raw Data'!$B$2:$B$10000,0)),"")</f>
        <v/>
      </c>
      <c r="E125" s="20">
        <f t="array" ref="E125">IFERROR(INDEX('Raw Data'!$O$2:$O$10000,MATCH($A125,'Raw Data'!$B$2:$B$10000,0)),"")</f>
        <v/>
      </c>
      <c r="F125" s="20">
        <f t="array" ref="F125">IFERROR(INDEX('Raw Data'!$P$2:$P$10000,MATCH($A125,'Raw Data'!$B$2:$B$10000,0)),"")</f>
        <v/>
      </c>
      <c r="G125" s="21">
        <f>IFERROR(AVERAGEIFS('Raw Data'!$G$2:$G$10000,'Raw Data'!$B$2:$B$10000,$A125,'Raw Data'!$A$2:$A$10000,$C$1),"")</f>
        <v/>
      </c>
      <c r="H125" s="21">
        <f>IFERROR(AVERAGEIFS('Raw Data'!$H$2:$H$10000,'Raw Data'!$B$2:$B$10000,$A125,'Raw Data'!$A$2:$A$10000,$C$1),"")</f>
        <v/>
      </c>
      <c r="I125" s="21">
        <f>IFERROR(AVERAGEIFS('Raw Data'!$L$2:$L$10000,'Raw Data'!$B$2:$B$10000,$A125,'Raw Data'!$A$2:$A$10000,$C$1),"")</f>
        <v/>
      </c>
      <c r="J125" s="20">
        <f>IF(G125="","",LOOKUP(G125,{0,0.2,0.4,0.5,0.6,0.7,0.85,0.95},{"&lt;20%","20-40%","40-50%","50-60%","60-70%","70-85%","85-95%","&gt;=95%"}))</f>
        <v/>
      </c>
      <c r="K125" s="20">
        <f>IF(I125="","",LOOKUP(I125,{0,0.2,0.4,0.5,0.6,0.7,0.85,0.95},{"&lt;20%","20-40%","40-50%","50-60%","60-70%","70-85%","85-95%","&gt;=95%"}))</f>
        <v/>
      </c>
      <c r="L125" s="21">
        <f>IFERROR(AVERAGEIFS('Raw Data'!$S$2:$S$10000,'Raw Data'!$B$2:$B$10000,$A125,'Raw Data'!$A$2:$A$10000,$C$1),"")</f>
        <v/>
      </c>
      <c r="M125" s="21">
        <f>IFERROR(AVERAGEIFS('Raw Data'!$T$2:$T$10000,'Raw Data'!$B$2:$B$10000,$A125,'Raw Data'!$A$2:$A$10000,$C$1),"")</f>
        <v/>
      </c>
      <c r="N125" s="20">
        <f>IF(M125="","",IF(M125&lt;Settings!$B$8,"Critical",IF(M125&lt;Settings!$B$9,"Semi Critical","Non Critical")))</f>
        <v/>
      </c>
    </row>
    <row r="126" ht="15.75" customHeight="1" s="42">
      <c r="A126" s="20" t="inlineStr">
        <is>
          <t>BLR-Malleshwaram SS</t>
        </is>
      </c>
      <c r="B126" s="20">
        <f t="array" ref="B126">IFERROR(INDEX('Raw Data'!$N$2:$N$10000,MATCH($A126,'Raw Data'!$B$2:$B$10000,0)),"")</f>
        <v/>
      </c>
      <c r="C126" s="20">
        <f t="array" ref="C126">IFERROR(INDEX('Raw Data'!$E$2:$E$10000,MATCH($A126,'Raw Data'!$B$2:$B$10000,0)),"")</f>
        <v/>
      </c>
      <c r="D126" s="20">
        <f t="array" ref="D126">IFERROR(INDEX('Raw Data'!$Q$2:$Q$10000,MATCH($A126,'Raw Data'!$B$2:$B$10000,0)),"")</f>
        <v/>
      </c>
      <c r="E126" s="20">
        <f t="array" ref="E126">IFERROR(INDEX('Raw Data'!$O$2:$O$10000,MATCH($A126,'Raw Data'!$B$2:$B$10000,0)),"")</f>
        <v/>
      </c>
      <c r="F126" s="20">
        <f t="array" ref="F126">IFERROR(INDEX('Raw Data'!$P$2:$P$10000,MATCH($A126,'Raw Data'!$B$2:$B$10000,0)),"")</f>
        <v/>
      </c>
      <c r="G126" s="21">
        <f>IFERROR(AVERAGEIFS('Raw Data'!$G$2:$G$10000,'Raw Data'!$B$2:$B$10000,$A126,'Raw Data'!$A$2:$A$10000,$C$1),"")</f>
        <v/>
      </c>
      <c r="H126" s="21">
        <f>IFERROR(AVERAGEIFS('Raw Data'!$H$2:$H$10000,'Raw Data'!$B$2:$B$10000,$A126,'Raw Data'!$A$2:$A$10000,$C$1),"")</f>
        <v/>
      </c>
      <c r="I126" s="21">
        <f>IFERROR(AVERAGEIFS('Raw Data'!$L$2:$L$10000,'Raw Data'!$B$2:$B$10000,$A126,'Raw Data'!$A$2:$A$10000,$C$1),"")</f>
        <v/>
      </c>
      <c r="J126" s="20">
        <f>IF(G126="","",LOOKUP(G126,{0,0.2,0.4,0.5,0.6,0.7,0.85,0.95},{"&lt;20%","20-40%","40-50%","50-60%","60-70%","70-85%","85-95%","&gt;=95%"}))</f>
        <v/>
      </c>
      <c r="K126" s="20">
        <f>IF(I126="","",LOOKUP(I126,{0,0.2,0.4,0.5,0.6,0.7,0.85,0.95},{"&lt;20%","20-40%","40-50%","50-60%","60-70%","70-85%","85-95%","&gt;=95%"}))</f>
        <v/>
      </c>
      <c r="L126" s="21">
        <f>IFERROR(AVERAGEIFS('Raw Data'!$S$2:$S$10000,'Raw Data'!$B$2:$B$10000,$A126,'Raw Data'!$A$2:$A$10000,$C$1),"")</f>
        <v/>
      </c>
      <c r="M126" s="21">
        <f>IFERROR(AVERAGEIFS('Raw Data'!$T$2:$T$10000,'Raw Data'!$B$2:$B$10000,$A126,'Raw Data'!$A$2:$A$10000,$C$1),"")</f>
        <v/>
      </c>
      <c r="N126" s="20">
        <f>IF(M126="","",IF(M126&lt;Settings!$B$8,"Critical",IF(M126&lt;Settings!$B$9,"Semi Critical","Non Critical")))</f>
        <v/>
      </c>
    </row>
    <row r="127" ht="15.75" customHeight="1" s="42">
      <c r="A127" s="20" t="inlineStr">
        <is>
          <t>BLR-Manjunatha layout</t>
        </is>
      </c>
      <c r="B127" s="20">
        <f t="array" ref="B127">IFERROR(INDEX('Raw Data'!$N$2:$N$10000,MATCH($A127,'Raw Data'!$B$2:$B$10000,0)),"")</f>
        <v/>
      </c>
      <c r="C127" s="20">
        <f t="array" ref="C127">IFERROR(INDEX('Raw Data'!$E$2:$E$10000,MATCH($A127,'Raw Data'!$B$2:$B$10000,0)),"")</f>
        <v/>
      </c>
      <c r="D127" s="20">
        <f t="array" ref="D127">IFERROR(INDEX('Raw Data'!$Q$2:$Q$10000,MATCH($A127,'Raw Data'!$B$2:$B$10000,0)),"")</f>
        <v/>
      </c>
      <c r="E127" s="20">
        <f t="array" ref="E127">IFERROR(INDEX('Raw Data'!$O$2:$O$10000,MATCH($A127,'Raw Data'!$B$2:$B$10000,0)),"")</f>
        <v/>
      </c>
      <c r="F127" s="20">
        <f t="array" ref="F127">IFERROR(INDEX('Raw Data'!$P$2:$P$10000,MATCH($A127,'Raw Data'!$B$2:$B$10000,0)),"")</f>
        <v/>
      </c>
      <c r="G127" s="21">
        <f>IFERROR(AVERAGEIFS('Raw Data'!$G$2:$G$10000,'Raw Data'!$B$2:$B$10000,$A127,'Raw Data'!$A$2:$A$10000,$C$1),"")</f>
        <v/>
      </c>
      <c r="H127" s="21">
        <f>IFERROR(AVERAGEIFS('Raw Data'!$H$2:$H$10000,'Raw Data'!$B$2:$B$10000,$A127,'Raw Data'!$A$2:$A$10000,$C$1),"")</f>
        <v/>
      </c>
      <c r="I127" s="21">
        <f>IFERROR(AVERAGEIFS('Raw Data'!$L$2:$L$10000,'Raw Data'!$B$2:$B$10000,$A127,'Raw Data'!$A$2:$A$10000,$C$1),"")</f>
        <v/>
      </c>
      <c r="J127" s="20">
        <f>IF(G127="","",LOOKUP(G127,{0,0.2,0.4,0.5,0.6,0.7,0.85,0.95},{"&lt;20%","20-40%","40-50%","50-60%","60-70%","70-85%","85-95%","&gt;=95%"}))</f>
        <v/>
      </c>
      <c r="K127" s="20">
        <f>IF(I127="","",LOOKUP(I127,{0,0.2,0.4,0.5,0.6,0.7,0.85,0.95},{"&lt;20%","20-40%","40-50%","50-60%","60-70%","70-85%","85-95%","&gt;=95%"}))</f>
        <v/>
      </c>
      <c r="L127" s="21">
        <f>IFERROR(AVERAGEIFS('Raw Data'!$S$2:$S$10000,'Raw Data'!$B$2:$B$10000,$A127,'Raw Data'!$A$2:$A$10000,$C$1),"")</f>
        <v/>
      </c>
      <c r="M127" s="21">
        <f>IFERROR(AVERAGEIFS('Raw Data'!$T$2:$T$10000,'Raw Data'!$B$2:$B$10000,$A127,'Raw Data'!$A$2:$A$10000,$C$1),"")</f>
        <v/>
      </c>
      <c r="N127" s="20">
        <f>IF(M127="","",IF(M127&lt;Settings!$B$8,"Critical",IF(M127&lt;Settings!$B$9,"Semi Critical","Non Critical")))</f>
        <v/>
      </c>
    </row>
    <row r="128" ht="15.75" customHeight="1" s="42">
      <c r="A128" s="20" t="inlineStr">
        <is>
          <t>BLR-Marathahalli 2</t>
        </is>
      </c>
      <c r="B128" s="20">
        <f t="array" ref="B128">IFERROR(INDEX('Raw Data'!$N$2:$N$10000,MATCH($A128,'Raw Data'!$B$2:$B$10000,0)),"")</f>
        <v/>
      </c>
      <c r="C128" s="20">
        <f t="array" ref="C128">IFERROR(INDEX('Raw Data'!$E$2:$E$10000,MATCH($A128,'Raw Data'!$B$2:$B$10000,0)),"")</f>
        <v/>
      </c>
      <c r="D128" s="20">
        <f t="array" ref="D128">IFERROR(INDEX('Raw Data'!$Q$2:$Q$10000,MATCH($A128,'Raw Data'!$B$2:$B$10000,0)),"")</f>
        <v/>
      </c>
      <c r="E128" s="20">
        <f t="array" ref="E128">IFERROR(INDEX('Raw Data'!$O$2:$O$10000,MATCH($A128,'Raw Data'!$B$2:$B$10000,0)),"")</f>
        <v/>
      </c>
      <c r="F128" s="20">
        <f t="array" ref="F128">IFERROR(INDEX('Raw Data'!$P$2:$P$10000,MATCH($A128,'Raw Data'!$B$2:$B$10000,0)),"")</f>
        <v/>
      </c>
      <c r="G128" s="21">
        <f>IFERROR(AVERAGEIFS('Raw Data'!$G$2:$G$10000,'Raw Data'!$B$2:$B$10000,$A128,'Raw Data'!$A$2:$A$10000,$C$1),"")</f>
        <v/>
      </c>
      <c r="H128" s="21">
        <f>IFERROR(AVERAGEIFS('Raw Data'!$H$2:$H$10000,'Raw Data'!$B$2:$B$10000,$A128,'Raw Data'!$A$2:$A$10000,$C$1),"")</f>
        <v/>
      </c>
      <c r="I128" s="21">
        <f>IFERROR(AVERAGEIFS('Raw Data'!$L$2:$L$10000,'Raw Data'!$B$2:$B$10000,$A128,'Raw Data'!$A$2:$A$10000,$C$1),"")</f>
        <v/>
      </c>
      <c r="J128" s="20">
        <f>IF(G128="","",LOOKUP(G128,{0,0.2,0.4,0.5,0.6,0.7,0.85,0.95},{"&lt;20%","20-40%","40-50%","50-60%","60-70%","70-85%","85-95%","&gt;=95%"}))</f>
        <v/>
      </c>
      <c r="K128" s="20">
        <f>IF(I128="","",LOOKUP(I128,{0,0.2,0.4,0.5,0.6,0.7,0.85,0.95},{"&lt;20%","20-40%","40-50%","50-60%","60-70%","70-85%","85-95%","&gt;=95%"}))</f>
        <v/>
      </c>
      <c r="L128" s="21">
        <f>IFERROR(AVERAGEIFS('Raw Data'!$S$2:$S$10000,'Raw Data'!$B$2:$B$10000,$A128,'Raw Data'!$A$2:$A$10000,$C$1),"")</f>
        <v/>
      </c>
      <c r="M128" s="21">
        <f>IFERROR(AVERAGEIFS('Raw Data'!$T$2:$T$10000,'Raw Data'!$B$2:$B$10000,$A128,'Raw Data'!$A$2:$A$10000,$C$1),"")</f>
        <v/>
      </c>
      <c r="N128" s="20">
        <f>IF(M128="","",IF(M128&lt;Settings!$B$8,"Critical",IF(M128&lt;Settings!$B$9,"Semi Critical","Non Critical")))</f>
        <v/>
      </c>
    </row>
    <row r="129" ht="15.75" customHeight="1" s="42">
      <c r="A129" s="20" t="inlineStr">
        <is>
          <t>BLR-Marathahalli New</t>
        </is>
      </c>
      <c r="B129" s="20">
        <f t="array" ref="B129">IFERROR(INDEX('Raw Data'!$N$2:$N$10000,MATCH($A129,'Raw Data'!$B$2:$B$10000,0)),"")</f>
        <v/>
      </c>
      <c r="C129" s="20">
        <f t="array" ref="C129">IFERROR(INDEX('Raw Data'!$E$2:$E$10000,MATCH($A129,'Raw Data'!$B$2:$B$10000,0)),"")</f>
        <v/>
      </c>
      <c r="D129" s="20">
        <f t="array" ref="D129">IFERROR(INDEX('Raw Data'!$Q$2:$Q$10000,MATCH($A129,'Raw Data'!$B$2:$B$10000,0)),"")</f>
        <v/>
      </c>
      <c r="E129" s="20">
        <f t="array" ref="E129">IFERROR(INDEX('Raw Data'!$O$2:$O$10000,MATCH($A129,'Raw Data'!$B$2:$B$10000,0)),"")</f>
        <v/>
      </c>
      <c r="F129" s="20">
        <f t="array" ref="F129">IFERROR(INDEX('Raw Data'!$P$2:$P$10000,MATCH($A129,'Raw Data'!$B$2:$B$10000,0)),"")</f>
        <v/>
      </c>
      <c r="G129" s="21">
        <f>IFERROR(AVERAGEIFS('Raw Data'!$G$2:$G$10000,'Raw Data'!$B$2:$B$10000,$A129,'Raw Data'!$A$2:$A$10000,$C$1),"")</f>
        <v/>
      </c>
      <c r="H129" s="21">
        <f>IFERROR(AVERAGEIFS('Raw Data'!$H$2:$H$10000,'Raw Data'!$B$2:$B$10000,$A129,'Raw Data'!$A$2:$A$10000,$C$1),"")</f>
        <v/>
      </c>
      <c r="I129" s="21">
        <f>IFERROR(AVERAGEIFS('Raw Data'!$L$2:$L$10000,'Raw Data'!$B$2:$B$10000,$A129,'Raw Data'!$A$2:$A$10000,$C$1),"")</f>
        <v/>
      </c>
      <c r="J129" s="20">
        <f>IF(G129="","",LOOKUP(G129,{0,0.2,0.4,0.5,0.6,0.7,0.85,0.95},{"&lt;20%","20-40%","40-50%","50-60%","60-70%","70-85%","85-95%","&gt;=95%"}))</f>
        <v/>
      </c>
      <c r="K129" s="20">
        <f>IF(I129="","",LOOKUP(I129,{0,0.2,0.4,0.5,0.6,0.7,0.85,0.95},{"&lt;20%","20-40%","40-50%","50-60%","60-70%","70-85%","85-95%","&gt;=95%"}))</f>
        <v/>
      </c>
      <c r="L129" s="21">
        <f>IFERROR(AVERAGEIFS('Raw Data'!$S$2:$S$10000,'Raw Data'!$B$2:$B$10000,$A129,'Raw Data'!$A$2:$A$10000,$C$1),"")</f>
        <v/>
      </c>
      <c r="M129" s="21">
        <f>IFERROR(AVERAGEIFS('Raw Data'!$T$2:$T$10000,'Raw Data'!$B$2:$B$10000,$A129,'Raw Data'!$A$2:$A$10000,$C$1),"")</f>
        <v/>
      </c>
      <c r="N129" s="20">
        <f>IF(M129="","",IF(M129&lt;Settings!$B$8,"Critical",IF(M129&lt;Settings!$B$9,"Semi Critical","Non Critical")))</f>
        <v/>
      </c>
    </row>
    <row r="130" ht="15.75" customHeight="1" s="42">
      <c r="A130" s="20" t="inlineStr">
        <is>
          <t>BLR-Marathahalli-3</t>
        </is>
      </c>
      <c r="B130" s="20">
        <f t="array" ref="B130">IFERROR(INDEX('Raw Data'!$N$2:$N$10000,MATCH($A130,'Raw Data'!$B$2:$B$10000,0)),"")</f>
        <v/>
      </c>
      <c r="C130" s="20">
        <f t="array" ref="C130">IFERROR(INDEX('Raw Data'!$E$2:$E$10000,MATCH($A130,'Raw Data'!$B$2:$B$10000,0)),"")</f>
        <v/>
      </c>
      <c r="D130" s="20">
        <f t="array" ref="D130">IFERROR(INDEX('Raw Data'!$Q$2:$Q$10000,MATCH($A130,'Raw Data'!$B$2:$B$10000,0)),"")</f>
        <v/>
      </c>
      <c r="E130" s="20">
        <f t="array" ref="E130">IFERROR(INDEX('Raw Data'!$O$2:$O$10000,MATCH($A130,'Raw Data'!$B$2:$B$10000,0)),"")</f>
        <v/>
      </c>
      <c r="F130" s="20">
        <f t="array" ref="F130">IFERROR(INDEX('Raw Data'!$P$2:$P$10000,MATCH($A130,'Raw Data'!$B$2:$B$10000,0)),"")</f>
        <v/>
      </c>
      <c r="G130" s="21">
        <f>IFERROR(AVERAGEIFS('Raw Data'!$G$2:$G$10000,'Raw Data'!$B$2:$B$10000,$A130,'Raw Data'!$A$2:$A$10000,$C$1),"")</f>
        <v/>
      </c>
      <c r="H130" s="21">
        <f>IFERROR(AVERAGEIFS('Raw Data'!$H$2:$H$10000,'Raw Data'!$B$2:$B$10000,$A130,'Raw Data'!$A$2:$A$10000,$C$1),"")</f>
        <v/>
      </c>
      <c r="I130" s="21">
        <f>IFERROR(AVERAGEIFS('Raw Data'!$L$2:$L$10000,'Raw Data'!$B$2:$B$10000,$A130,'Raw Data'!$A$2:$A$10000,$C$1),"")</f>
        <v/>
      </c>
      <c r="J130" s="20">
        <f>IF(G130="","",LOOKUP(G130,{0,0.2,0.4,0.5,0.6,0.7,0.85,0.95},{"&lt;20%","20-40%","40-50%","50-60%","60-70%","70-85%","85-95%","&gt;=95%"}))</f>
        <v/>
      </c>
      <c r="K130" s="20">
        <f>IF(I130="","",LOOKUP(I130,{0,0.2,0.4,0.5,0.6,0.7,0.85,0.95},{"&lt;20%","20-40%","40-50%","50-60%","60-70%","70-85%","85-95%","&gt;=95%"}))</f>
        <v/>
      </c>
      <c r="L130" s="21">
        <f>IFERROR(AVERAGEIFS('Raw Data'!$S$2:$S$10000,'Raw Data'!$B$2:$B$10000,$A130,'Raw Data'!$A$2:$A$10000,$C$1),"")</f>
        <v/>
      </c>
      <c r="M130" s="21">
        <f>IFERROR(AVERAGEIFS('Raw Data'!$T$2:$T$10000,'Raw Data'!$B$2:$B$10000,$A130,'Raw Data'!$A$2:$A$10000,$C$1),"")</f>
        <v/>
      </c>
      <c r="N130" s="20">
        <f>IF(M130="","",IF(M130&lt;Settings!$B$8,"Critical",IF(M130&lt;Settings!$B$9,"Semi Critical","Non Critical")))</f>
        <v/>
      </c>
    </row>
    <row r="131" ht="15.75" customHeight="1" s="42">
      <c r="A131" s="20" t="inlineStr">
        <is>
          <t>BLR-Marathahalli-4</t>
        </is>
      </c>
      <c r="B131" s="20">
        <f t="array" ref="B131">IFERROR(INDEX('Raw Data'!$N$2:$N$10000,MATCH($A131,'Raw Data'!$B$2:$B$10000,0)),"")</f>
        <v/>
      </c>
      <c r="C131" s="20">
        <f t="array" ref="C131">IFERROR(INDEX('Raw Data'!$E$2:$E$10000,MATCH($A131,'Raw Data'!$B$2:$B$10000,0)),"")</f>
        <v/>
      </c>
      <c r="D131" s="20">
        <f t="array" ref="D131">IFERROR(INDEX('Raw Data'!$Q$2:$Q$10000,MATCH($A131,'Raw Data'!$B$2:$B$10000,0)),"")</f>
        <v/>
      </c>
      <c r="E131" s="20">
        <f t="array" ref="E131">IFERROR(INDEX('Raw Data'!$O$2:$O$10000,MATCH($A131,'Raw Data'!$B$2:$B$10000,0)),"")</f>
        <v/>
      </c>
      <c r="F131" s="20">
        <f t="array" ref="F131">IFERROR(INDEX('Raw Data'!$P$2:$P$10000,MATCH($A131,'Raw Data'!$B$2:$B$10000,0)),"")</f>
        <v/>
      </c>
      <c r="G131" s="21">
        <f>IFERROR(AVERAGEIFS('Raw Data'!$G$2:$G$10000,'Raw Data'!$B$2:$B$10000,$A131,'Raw Data'!$A$2:$A$10000,$C$1),"")</f>
        <v/>
      </c>
      <c r="H131" s="21">
        <f>IFERROR(AVERAGEIFS('Raw Data'!$H$2:$H$10000,'Raw Data'!$B$2:$B$10000,$A131,'Raw Data'!$A$2:$A$10000,$C$1),"")</f>
        <v/>
      </c>
      <c r="I131" s="21">
        <f>IFERROR(AVERAGEIFS('Raw Data'!$L$2:$L$10000,'Raw Data'!$B$2:$B$10000,$A131,'Raw Data'!$A$2:$A$10000,$C$1),"")</f>
        <v/>
      </c>
      <c r="J131" s="20">
        <f>IF(G131="","",LOOKUP(G131,{0,0.2,0.4,0.5,0.6,0.7,0.85,0.95},{"&lt;20%","20-40%","40-50%","50-60%","60-70%","70-85%","85-95%","&gt;=95%"}))</f>
        <v/>
      </c>
      <c r="K131" s="20">
        <f>IF(I131="","",LOOKUP(I131,{0,0.2,0.4,0.5,0.6,0.7,0.85,0.95},{"&lt;20%","20-40%","40-50%","50-60%","60-70%","70-85%","85-95%","&gt;=95%"}))</f>
        <v/>
      </c>
      <c r="L131" s="21">
        <f>IFERROR(AVERAGEIFS('Raw Data'!$S$2:$S$10000,'Raw Data'!$B$2:$B$10000,$A131,'Raw Data'!$A$2:$A$10000,$C$1),"")</f>
        <v/>
      </c>
      <c r="M131" s="21">
        <f>IFERROR(AVERAGEIFS('Raw Data'!$T$2:$T$10000,'Raw Data'!$B$2:$B$10000,$A131,'Raw Data'!$A$2:$A$10000,$C$1),"")</f>
        <v/>
      </c>
      <c r="N131" s="20">
        <f>IF(M131="","",IF(M131&lt;Settings!$B$8,"Critical",IF(M131&lt;Settings!$B$9,"Semi Critical","Non Critical")))</f>
        <v/>
      </c>
    </row>
    <row r="132" ht="15.75" customHeight="1" s="42">
      <c r="A132" s="20" t="inlineStr">
        <is>
          <t>BLR-Marathalli SS</t>
        </is>
      </c>
      <c r="B132" s="20">
        <f t="array" ref="B132">IFERROR(INDEX('Raw Data'!$N$2:$N$10000,MATCH($A132,'Raw Data'!$B$2:$B$10000,0)),"")</f>
        <v/>
      </c>
      <c r="C132" s="20">
        <f t="array" ref="C132">IFERROR(INDEX('Raw Data'!$E$2:$E$10000,MATCH($A132,'Raw Data'!$B$2:$B$10000,0)),"")</f>
        <v/>
      </c>
      <c r="D132" s="20">
        <f t="array" ref="D132">IFERROR(INDEX('Raw Data'!$Q$2:$Q$10000,MATCH($A132,'Raw Data'!$B$2:$B$10000,0)),"")</f>
        <v/>
      </c>
      <c r="E132" s="20">
        <f t="array" ref="E132">IFERROR(INDEX('Raw Data'!$O$2:$O$10000,MATCH($A132,'Raw Data'!$B$2:$B$10000,0)),"")</f>
        <v/>
      </c>
      <c r="F132" s="20">
        <f t="array" ref="F132">IFERROR(INDEX('Raw Data'!$P$2:$P$10000,MATCH($A132,'Raw Data'!$B$2:$B$10000,0)),"")</f>
        <v/>
      </c>
      <c r="G132" s="21">
        <f>IFERROR(AVERAGEIFS('Raw Data'!$G$2:$G$10000,'Raw Data'!$B$2:$B$10000,$A132,'Raw Data'!$A$2:$A$10000,$C$1),"")</f>
        <v/>
      </c>
      <c r="H132" s="21">
        <f>IFERROR(AVERAGEIFS('Raw Data'!$H$2:$H$10000,'Raw Data'!$B$2:$B$10000,$A132,'Raw Data'!$A$2:$A$10000,$C$1),"")</f>
        <v/>
      </c>
      <c r="I132" s="21">
        <f>IFERROR(AVERAGEIFS('Raw Data'!$L$2:$L$10000,'Raw Data'!$B$2:$B$10000,$A132,'Raw Data'!$A$2:$A$10000,$C$1),"")</f>
        <v/>
      </c>
      <c r="J132" s="20">
        <f>IF(G132="","",LOOKUP(G132,{0,0.2,0.4,0.5,0.6,0.7,0.85,0.95},{"&lt;20%","20-40%","40-50%","50-60%","60-70%","70-85%","85-95%","&gt;=95%"}))</f>
        <v/>
      </c>
      <c r="K132" s="20">
        <f>IF(I132="","",LOOKUP(I132,{0,0.2,0.4,0.5,0.6,0.7,0.85,0.95},{"&lt;20%","20-40%","40-50%","50-60%","60-70%","70-85%","85-95%","&gt;=95%"}))</f>
        <v/>
      </c>
      <c r="L132" s="21">
        <f>IFERROR(AVERAGEIFS('Raw Data'!$S$2:$S$10000,'Raw Data'!$B$2:$B$10000,$A132,'Raw Data'!$A$2:$A$10000,$C$1),"")</f>
        <v/>
      </c>
      <c r="M132" s="21">
        <f>IFERROR(AVERAGEIFS('Raw Data'!$T$2:$T$10000,'Raw Data'!$B$2:$B$10000,$A132,'Raw Data'!$A$2:$A$10000,$C$1),"")</f>
        <v/>
      </c>
      <c r="N132" s="20">
        <f>IF(M132="","",IF(M132&lt;Settings!$B$8,"Critical",IF(M132&lt;Settings!$B$9,"Semi Critical","Non Critical")))</f>
        <v/>
      </c>
    </row>
    <row r="133" ht="15.75" customHeight="1" s="42">
      <c r="A133" s="20" t="inlineStr">
        <is>
          <t>BLR-Margosa road</t>
        </is>
      </c>
      <c r="B133" s="20">
        <f t="array" ref="B133">IFERROR(INDEX('Raw Data'!$N$2:$N$10000,MATCH($A133,'Raw Data'!$B$2:$B$10000,0)),"")</f>
        <v/>
      </c>
      <c r="C133" s="20">
        <f t="array" ref="C133">IFERROR(INDEX('Raw Data'!$E$2:$E$10000,MATCH($A133,'Raw Data'!$B$2:$B$10000,0)),"")</f>
        <v/>
      </c>
      <c r="D133" s="20">
        <f t="array" ref="D133">IFERROR(INDEX('Raw Data'!$Q$2:$Q$10000,MATCH($A133,'Raw Data'!$B$2:$B$10000,0)),"")</f>
        <v/>
      </c>
      <c r="E133" s="20">
        <f t="array" ref="E133">IFERROR(INDEX('Raw Data'!$O$2:$O$10000,MATCH($A133,'Raw Data'!$B$2:$B$10000,0)),"")</f>
        <v/>
      </c>
      <c r="F133" s="20">
        <f t="array" ref="F133">IFERROR(INDEX('Raw Data'!$P$2:$P$10000,MATCH($A133,'Raw Data'!$B$2:$B$10000,0)),"")</f>
        <v/>
      </c>
      <c r="G133" s="21">
        <f>IFERROR(AVERAGEIFS('Raw Data'!$G$2:$G$10000,'Raw Data'!$B$2:$B$10000,$A133,'Raw Data'!$A$2:$A$10000,$C$1),"")</f>
        <v/>
      </c>
      <c r="H133" s="21">
        <f>IFERROR(AVERAGEIFS('Raw Data'!$H$2:$H$10000,'Raw Data'!$B$2:$B$10000,$A133,'Raw Data'!$A$2:$A$10000,$C$1),"")</f>
        <v/>
      </c>
      <c r="I133" s="21">
        <f>IFERROR(AVERAGEIFS('Raw Data'!$L$2:$L$10000,'Raw Data'!$B$2:$B$10000,$A133,'Raw Data'!$A$2:$A$10000,$C$1),"")</f>
        <v/>
      </c>
      <c r="J133" s="20">
        <f>IF(G133="","",LOOKUP(G133,{0,0.2,0.4,0.5,0.6,0.7,0.85,0.95},{"&lt;20%","20-40%","40-50%","50-60%","60-70%","70-85%","85-95%","&gt;=95%"}))</f>
        <v/>
      </c>
      <c r="K133" s="20">
        <f>IF(I133="","",LOOKUP(I133,{0,0.2,0.4,0.5,0.6,0.7,0.85,0.95},{"&lt;20%","20-40%","40-50%","50-60%","60-70%","70-85%","85-95%","&gt;=95%"}))</f>
        <v/>
      </c>
      <c r="L133" s="21">
        <f>IFERROR(AVERAGEIFS('Raw Data'!$S$2:$S$10000,'Raw Data'!$B$2:$B$10000,$A133,'Raw Data'!$A$2:$A$10000,$C$1),"")</f>
        <v/>
      </c>
      <c r="M133" s="21">
        <f>IFERROR(AVERAGEIFS('Raw Data'!$T$2:$T$10000,'Raw Data'!$B$2:$B$10000,$A133,'Raw Data'!$A$2:$A$10000,$C$1),"")</f>
        <v/>
      </c>
      <c r="N133" s="20">
        <f>IF(M133="","",IF(M133&lt;Settings!$B$8,"Critical",IF(M133&lt;Settings!$B$9,"Semi Critical","Non Critical")))</f>
        <v/>
      </c>
    </row>
    <row r="134" ht="15.75" customHeight="1" s="42">
      <c r="A134" s="20" t="inlineStr">
        <is>
          <t>BLR-Mathikere New</t>
        </is>
      </c>
      <c r="B134" s="20">
        <f t="array" ref="B134">IFERROR(INDEX('Raw Data'!$N$2:$N$10000,MATCH($A134,'Raw Data'!$B$2:$B$10000,0)),"")</f>
        <v/>
      </c>
      <c r="C134" s="20">
        <f t="array" ref="C134">IFERROR(INDEX('Raw Data'!$E$2:$E$10000,MATCH($A134,'Raw Data'!$B$2:$B$10000,0)),"")</f>
        <v/>
      </c>
      <c r="D134" s="20">
        <f t="array" ref="D134">IFERROR(INDEX('Raw Data'!$Q$2:$Q$10000,MATCH($A134,'Raw Data'!$B$2:$B$10000,0)),"")</f>
        <v/>
      </c>
      <c r="E134" s="20">
        <f t="array" ref="E134">IFERROR(INDEX('Raw Data'!$O$2:$O$10000,MATCH($A134,'Raw Data'!$B$2:$B$10000,0)),"")</f>
        <v/>
      </c>
      <c r="F134" s="20">
        <f t="array" ref="F134">IFERROR(INDEX('Raw Data'!$P$2:$P$10000,MATCH($A134,'Raw Data'!$B$2:$B$10000,0)),"")</f>
        <v/>
      </c>
      <c r="G134" s="21">
        <f>IFERROR(AVERAGEIFS('Raw Data'!$G$2:$G$10000,'Raw Data'!$B$2:$B$10000,$A134,'Raw Data'!$A$2:$A$10000,$C$1),"")</f>
        <v/>
      </c>
      <c r="H134" s="21">
        <f>IFERROR(AVERAGEIFS('Raw Data'!$H$2:$H$10000,'Raw Data'!$B$2:$B$10000,$A134,'Raw Data'!$A$2:$A$10000,$C$1),"")</f>
        <v/>
      </c>
      <c r="I134" s="21">
        <f>IFERROR(AVERAGEIFS('Raw Data'!$L$2:$L$10000,'Raw Data'!$B$2:$B$10000,$A134,'Raw Data'!$A$2:$A$10000,$C$1),"")</f>
        <v/>
      </c>
      <c r="J134" s="20">
        <f>IF(G134="","",LOOKUP(G134,{0,0.2,0.4,0.5,0.6,0.7,0.85,0.95},{"&lt;20%","20-40%","40-50%","50-60%","60-70%","70-85%","85-95%","&gt;=95%"}))</f>
        <v/>
      </c>
      <c r="K134" s="20">
        <f>IF(I134="","",LOOKUP(I134,{0,0.2,0.4,0.5,0.6,0.7,0.85,0.95},{"&lt;20%","20-40%","40-50%","50-60%","60-70%","70-85%","85-95%","&gt;=95%"}))</f>
        <v/>
      </c>
      <c r="L134" s="21">
        <f>IFERROR(AVERAGEIFS('Raw Data'!$S$2:$S$10000,'Raw Data'!$B$2:$B$10000,$A134,'Raw Data'!$A$2:$A$10000,$C$1),"")</f>
        <v/>
      </c>
      <c r="M134" s="21">
        <f>IFERROR(AVERAGEIFS('Raw Data'!$T$2:$T$10000,'Raw Data'!$B$2:$B$10000,$A134,'Raw Data'!$A$2:$A$10000,$C$1),"")</f>
        <v/>
      </c>
      <c r="N134" s="20">
        <f>IF(M134="","",IF(M134&lt;Settings!$B$8,"Critical",IF(M134&lt;Settings!$B$9,"Semi Critical","Non Critical")))</f>
        <v/>
      </c>
    </row>
    <row r="135" ht="15.75" customHeight="1" s="42">
      <c r="A135" s="20" t="inlineStr">
        <is>
          <t>BLR-Michael Palaya</t>
        </is>
      </c>
      <c r="B135" s="20">
        <f t="array" ref="B135">IFERROR(INDEX('Raw Data'!$N$2:$N$10000,MATCH($A135,'Raw Data'!$B$2:$B$10000,0)),"")</f>
        <v/>
      </c>
      <c r="C135" s="20">
        <f t="array" ref="C135">IFERROR(INDEX('Raw Data'!$E$2:$E$10000,MATCH($A135,'Raw Data'!$B$2:$B$10000,0)),"")</f>
        <v/>
      </c>
      <c r="D135" s="20">
        <f t="array" ref="D135">IFERROR(INDEX('Raw Data'!$Q$2:$Q$10000,MATCH($A135,'Raw Data'!$B$2:$B$10000,0)),"")</f>
        <v/>
      </c>
      <c r="E135" s="20">
        <f t="array" ref="E135">IFERROR(INDEX('Raw Data'!$O$2:$O$10000,MATCH($A135,'Raw Data'!$B$2:$B$10000,0)),"")</f>
        <v/>
      </c>
      <c r="F135" s="20">
        <f t="array" ref="F135">IFERROR(INDEX('Raw Data'!$P$2:$P$10000,MATCH($A135,'Raw Data'!$B$2:$B$10000,0)),"")</f>
        <v/>
      </c>
      <c r="G135" s="21">
        <f>IFERROR(AVERAGEIFS('Raw Data'!$G$2:$G$10000,'Raw Data'!$B$2:$B$10000,$A135,'Raw Data'!$A$2:$A$10000,$C$1),"")</f>
        <v/>
      </c>
      <c r="H135" s="21">
        <f>IFERROR(AVERAGEIFS('Raw Data'!$H$2:$H$10000,'Raw Data'!$B$2:$B$10000,$A135,'Raw Data'!$A$2:$A$10000,$C$1),"")</f>
        <v/>
      </c>
      <c r="I135" s="21">
        <f>IFERROR(AVERAGEIFS('Raw Data'!$L$2:$L$10000,'Raw Data'!$B$2:$B$10000,$A135,'Raw Data'!$A$2:$A$10000,$C$1),"")</f>
        <v/>
      </c>
      <c r="J135" s="20">
        <f>IF(G135="","",LOOKUP(G135,{0,0.2,0.4,0.5,0.6,0.7,0.85,0.95},{"&lt;20%","20-40%","40-50%","50-60%","60-70%","70-85%","85-95%","&gt;=95%"}))</f>
        <v/>
      </c>
      <c r="K135" s="20">
        <f>IF(I135="","",LOOKUP(I135,{0,0.2,0.4,0.5,0.6,0.7,0.85,0.95},{"&lt;20%","20-40%","40-50%","50-60%","60-70%","70-85%","85-95%","&gt;=95%"}))</f>
        <v/>
      </c>
      <c r="L135" s="21">
        <f>IFERROR(AVERAGEIFS('Raw Data'!$S$2:$S$10000,'Raw Data'!$B$2:$B$10000,$A135,'Raw Data'!$A$2:$A$10000,$C$1),"")</f>
        <v/>
      </c>
      <c r="M135" s="21">
        <f>IFERROR(AVERAGEIFS('Raw Data'!$T$2:$T$10000,'Raw Data'!$B$2:$B$10000,$A135,'Raw Data'!$A$2:$A$10000,$C$1),"")</f>
        <v/>
      </c>
      <c r="N135" s="20">
        <f>IF(M135="","",IF(M135&lt;Settings!$B$8,"Critical",IF(M135&lt;Settings!$B$9,"Semi Critical","Non Critical")))</f>
        <v/>
      </c>
    </row>
    <row r="136" ht="15.75" customHeight="1" s="42">
      <c r="A136" s="20" t="inlineStr">
        <is>
          <t>BLR-Mico Layout Network</t>
        </is>
      </c>
      <c r="B136" s="20">
        <f t="array" ref="B136">IFERROR(INDEX('Raw Data'!$N$2:$N$10000,MATCH($A136,'Raw Data'!$B$2:$B$10000,0)),"")</f>
        <v/>
      </c>
      <c r="C136" s="20">
        <f t="array" ref="C136">IFERROR(INDEX('Raw Data'!$E$2:$E$10000,MATCH($A136,'Raw Data'!$B$2:$B$10000,0)),"")</f>
        <v/>
      </c>
      <c r="D136" s="20">
        <f t="array" ref="D136">IFERROR(INDEX('Raw Data'!$Q$2:$Q$10000,MATCH($A136,'Raw Data'!$B$2:$B$10000,0)),"")</f>
        <v/>
      </c>
      <c r="E136" s="20">
        <f t="array" ref="E136">IFERROR(INDEX('Raw Data'!$O$2:$O$10000,MATCH($A136,'Raw Data'!$B$2:$B$10000,0)),"")</f>
        <v/>
      </c>
      <c r="F136" s="20">
        <f t="array" ref="F136">IFERROR(INDEX('Raw Data'!$P$2:$P$10000,MATCH($A136,'Raw Data'!$B$2:$B$10000,0)),"")</f>
        <v/>
      </c>
      <c r="G136" s="21">
        <f>IFERROR(AVERAGEIFS('Raw Data'!$G$2:$G$10000,'Raw Data'!$B$2:$B$10000,$A136,'Raw Data'!$A$2:$A$10000,$C$1),"")</f>
        <v/>
      </c>
      <c r="H136" s="21">
        <f>IFERROR(AVERAGEIFS('Raw Data'!$H$2:$H$10000,'Raw Data'!$B$2:$B$10000,$A136,'Raw Data'!$A$2:$A$10000,$C$1),"")</f>
        <v/>
      </c>
      <c r="I136" s="21">
        <f>IFERROR(AVERAGEIFS('Raw Data'!$L$2:$L$10000,'Raw Data'!$B$2:$B$10000,$A136,'Raw Data'!$A$2:$A$10000,$C$1),"")</f>
        <v/>
      </c>
      <c r="J136" s="20">
        <f>IF(G136="","",LOOKUP(G136,{0,0.2,0.4,0.5,0.6,0.7,0.85,0.95},{"&lt;20%","20-40%","40-50%","50-60%","60-70%","70-85%","85-95%","&gt;=95%"}))</f>
        <v/>
      </c>
      <c r="K136" s="20">
        <f>IF(I136="","",LOOKUP(I136,{0,0.2,0.4,0.5,0.6,0.7,0.85,0.95},{"&lt;20%","20-40%","40-50%","50-60%","60-70%","70-85%","85-95%","&gt;=95%"}))</f>
        <v/>
      </c>
      <c r="L136" s="21">
        <f>IFERROR(AVERAGEIFS('Raw Data'!$S$2:$S$10000,'Raw Data'!$B$2:$B$10000,$A136,'Raw Data'!$A$2:$A$10000,$C$1),"")</f>
        <v/>
      </c>
      <c r="M136" s="21">
        <f>IFERROR(AVERAGEIFS('Raw Data'!$T$2:$T$10000,'Raw Data'!$B$2:$B$10000,$A136,'Raw Data'!$A$2:$A$10000,$C$1),"")</f>
        <v/>
      </c>
      <c r="N136" s="20">
        <f>IF(M136="","",IF(M136&lt;Settings!$B$8,"Critical",IF(M136&lt;Settings!$B$9,"Semi Critical","Non Critical")))</f>
        <v/>
      </c>
    </row>
    <row r="137" ht="15.75" customHeight="1" s="42">
      <c r="A137" s="20" t="inlineStr">
        <is>
          <t>BLR-Mico layout network-2</t>
        </is>
      </c>
      <c r="B137" s="20">
        <f t="array" ref="B137">IFERROR(INDEX('Raw Data'!$N$2:$N$10000,MATCH($A137,'Raw Data'!$B$2:$B$10000,0)),"")</f>
        <v/>
      </c>
      <c r="C137" s="20">
        <f t="array" ref="C137">IFERROR(INDEX('Raw Data'!$E$2:$E$10000,MATCH($A137,'Raw Data'!$B$2:$B$10000,0)),"")</f>
        <v/>
      </c>
      <c r="D137" s="20">
        <f t="array" ref="D137">IFERROR(INDEX('Raw Data'!$Q$2:$Q$10000,MATCH($A137,'Raw Data'!$B$2:$B$10000,0)),"")</f>
        <v/>
      </c>
      <c r="E137" s="20">
        <f t="array" ref="E137">IFERROR(INDEX('Raw Data'!$O$2:$O$10000,MATCH($A137,'Raw Data'!$B$2:$B$10000,0)),"")</f>
        <v/>
      </c>
      <c r="F137" s="20">
        <f t="array" ref="F137">IFERROR(INDEX('Raw Data'!$P$2:$P$10000,MATCH($A137,'Raw Data'!$B$2:$B$10000,0)),"")</f>
        <v/>
      </c>
      <c r="G137" s="21">
        <f>IFERROR(AVERAGEIFS('Raw Data'!$G$2:$G$10000,'Raw Data'!$B$2:$B$10000,$A137,'Raw Data'!$A$2:$A$10000,$C$1),"")</f>
        <v/>
      </c>
      <c r="H137" s="21">
        <f>IFERROR(AVERAGEIFS('Raw Data'!$H$2:$H$10000,'Raw Data'!$B$2:$B$10000,$A137,'Raw Data'!$A$2:$A$10000,$C$1),"")</f>
        <v/>
      </c>
      <c r="I137" s="21">
        <f>IFERROR(AVERAGEIFS('Raw Data'!$L$2:$L$10000,'Raw Data'!$B$2:$B$10000,$A137,'Raw Data'!$A$2:$A$10000,$C$1),"")</f>
        <v/>
      </c>
      <c r="J137" s="20">
        <f>IF(G137="","",LOOKUP(G137,{0,0.2,0.4,0.5,0.6,0.7,0.85,0.95},{"&lt;20%","20-40%","40-50%","50-60%","60-70%","70-85%","85-95%","&gt;=95%"}))</f>
        <v/>
      </c>
      <c r="K137" s="20">
        <f>IF(I137="","",LOOKUP(I137,{0,0.2,0.4,0.5,0.6,0.7,0.85,0.95},{"&lt;20%","20-40%","40-50%","50-60%","60-70%","70-85%","85-95%","&gt;=95%"}))</f>
        <v/>
      </c>
      <c r="L137" s="21">
        <f>IFERROR(AVERAGEIFS('Raw Data'!$S$2:$S$10000,'Raw Data'!$B$2:$B$10000,$A137,'Raw Data'!$A$2:$A$10000,$C$1),"")</f>
        <v/>
      </c>
      <c r="M137" s="21">
        <f>IFERROR(AVERAGEIFS('Raw Data'!$T$2:$T$10000,'Raw Data'!$B$2:$B$10000,$A137,'Raw Data'!$A$2:$A$10000,$C$1),"")</f>
        <v/>
      </c>
      <c r="N137" s="20">
        <f>IF(M137="","",IF(M137&lt;Settings!$B$8,"Critical",IF(M137&lt;Settings!$B$9,"Semi Critical","Non Critical")))</f>
        <v/>
      </c>
    </row>
    <row r="138" ht="15.75" customHeight="1" s="42">
      <c r="A138" s="20" t="inlineStr">
        <is>
          <t>BLR-Mico layout New</t>
        </is>
      </c>
      <c r="B138" s="20">
        <f t="array" ref="B138">IFERROR(INDEX('Raw Data'!$N$2:$N$10000,MATCH($A138,'Raw Data'!$B$2:$B$10000,0)),"")</f>
        <v/>
      </c>
      <c r="C138" s="20">
        <f t="array" ref="C138">IFERROR(INDEX('Raw Data'!$E$2:$E$10000,MATCH($A138,'Raw Data'!$B$2:$B$10000,0)),"")</f>
        <v/>
      </c>
      <c r="D138" s="20">
        <f t="array" ref="D138">IFERROR(INDEX('Raw Data'!$Q$2:$Q$10000,MATCH($A138,'Raw Data'!$B$2:$B$10000,0)),"")</f>
        <v/>
      </c>
      <c r="E138" s="20">
        <f t="array" ref="E138">IFERROR(INDEX('Raw Data'!$O$2:$O$10000,MATCH($A138,'Raw Data'!$B$2:$B$10000,0)),"")</f>
        <v/>
      </c>
      <c r="F138" s="20">
        <f t="array" ref="F138">IFERROR(INDEX('Raw Data'!$P$2:$P$10000,MATCH($A138,'Raw Data'!$B$2:$B$10000,0)),"")</f>
        <v/>
      </c>
      <c r="G138" s="21">
        <f>IFERROR(AVERAGEIFS('Raw Data'!$G$2:$G$10000,'Raw Data'!$B$2:$B$10000,$A138,'Raw Data'!$A$2:$A$10000,$C$1),"")</f>
        <v/>
      </c>
      <c r="H138" s="21">
        <f>IFERROR(AVERAGEIFS('Raw Data'!$H$2:$H$10000,'Raw Data'!$B$2:$B$10000,$A138,'Raw Data'!$A$2:$A$10000,$C$1),"")</f>
        <v/>
      </c>
      <c r="I138" s="21">
        <f>IFERROR(AVERAGEIFS('Raw Data'!$L$2:$L$10000,'Raw Data'!$B$2:$B$10000,$A138,'Raw Data'!$A$2:$A$10000,$C$1),"")</f>
        <v/>
      </c>
      <c r="J138" s="20">
        <f>IF(G138="","",LOOKUP(G138,{0,0.2,0.4,0.5,0.6,0.7,0.85,0.95},{"&lt;20%","20-40%","40-50%","50-60%","60-70%","70-85%","85-95%","&gt;=95%"}))</f>
        <v/>
      </c>
      <c r="K138" s="20">
        <f>IF(I138="","",LOOKUP(I138,{0,0.2,0.4,0.5,0.6,0.7,0.85,0.95},{"&lt;20%","20-40%","40-50%","50-60%","60-70%","70-85%","85-95%","&gt;=95%"}))</f>
        <v/>
      </c>
      <c r="L138" s="21">
        <f>IFERROR(AVERAGEIFS('Raw Data'!$S$2:$S$10000,'Raw Data'!$B$2:$B$10000,$A138,'Raw Data'!$A$2:$A$10000,$C$1),"")</f>
        <v/>
      </c>
      <c r="M138" s="21">
        <f>IFERROR(AVERAGEIFS('Raw Data'!$T$2:$T$10000,'Raw Data'!$B$2:$B$10000,$A138,'Raw Data'!$A$2:$A$10000,$C$1),"")</f>
        <v/>
      </c>
      <c r="N138" s="20">
        <f>IF(M138="","",IF(M138&lt;Settings!$B$8,"Critical",IF(M138&lt;Settings!$B$9,"Semi Critical","Non Critical")))</f>
        <v/>
      </c>
    </row>
    <row r="139" ht="15.75" customHeight="1" s="42">
      <c r="A139" s="20" t="inlineStr">
        <is>
          <t>BLR-Murugeshpalya</t>
        </is>
      </c>
      <c r="B139" s="20">
        <f t="array" ref="B139">IFERROR(INDEX('Raw Data'!$N$2:$N$10000,MATCH($A139,'Raw Data'!$B$2:$B$10000,0)),"")</f>
        <v/>
      </c>
      <c r="C139" s="20">
        <f t="array" ref="C139">IFERROR(INDEX('Raw Data'!$E$2:$E$10000,MATCH($A139,'Raw Data'!$B$2:$B$10000,0)),"")</f>
        <v/>
      </c>
      <c r="D139" s="20">
        <f t="array" ref="D139">IFERROR(INDEX('Raw Data'!$Q$2:$Q$10000,MATCH($A139,'Raw Data'!$B$2:$B$10000,0)),"")</f>
        <v/>
      </c>
      <c r="E139" s="20">
        <f t="array" ref="E139">IFERROR(INDEX('Raw Data'!$O$2:$O$10000,MATCH($A139,'Raw Data'!$B$2:$B$10000,0)),"")</f>
        <v/>
      </c>
      <c r="F139" s="20">
        <f t="array" ref="F139">IFERROR(INDEX('Raw Data'!$P$2:$P$10000,MATCH($A139,'Raw Data'!$B$2:$B$10000,0)),"")</f>
        <v/>
      </c>
      <c r="G139" s="21">
        <f>IFERROR(AVERAGEIFS('Raw Data'!$G$2:$G$10000,'Raw Data'!$B$2:$B$10000,$A139,'Raw Data'!$A$2:$A$10000,$C$1),"")</f>
        <v/>
      </c>
      <c r="H139" s="21">
        <f>IFERROR(AVERAGEIFS('Raw Data'!$H$2:$H$10000,'Raw Data'!$B$2:$B$10000,$A139,'Raw Data'!$A$2:$A$10000,$C$1),"")</f>
        <v/>
      </c>
      <c r="I139" s="21">
        <f>IFERROR(AVERAGEIFS('Raw Data'!$L$2:$L$10000,'Raw Data'!$B$2:$B$10000,$A139,'Raw Data'!$A$2:$A$10000,$C$1),"")</f>
        <v/>
      </c>
      <c r="J139" s="20">
        <f>IF(G139="","",LOOKUP(G139,{0,0.2,0.4,0.5,0.6,0.7,0.85,0.95},{"&lt;20%","20-40%","40-50%","50-60%","60-70%","70-85%","85-95%","&gt;=95%"}))</f>
        <v/>
      </c>
      <c r="K139" s="20">
        <f>IF(I139="","",LOOKUP(I139,{0,0.2,0.4,0.5,0.6,0.7,0.85,0.95},{"&lt;20%","20-40%","40-50%","50-60%","60-70%","70-85%","85-95%","&gt;=95%"}))</f>
        <v/>
      </c>
      <c r="L139" s="21">
        <f>IFERROR(AVERAGEIFS('Raw Data'!$S$2:$S$10000,'Raw Data'!$B$2:$B$10000,$A139,'Raw Data'!$A$2:$A$10000,$C$1),"")</f>
        <v/>
      </c>
      <c r="M139" s="21">
        <f>IFERROR(AVERAGEIFS('Raw Data'!$T$2:$T$10000,'Raw Data'!$B$2:$B$10000,$A139,'Raw Data'!$A$2:$A$10000,$C$1),"")</f>
        <v/>
      </c>
      <c r="N139" s="20">
        <f>IF(M139="","",IF(M139&lt;Settings!$B$8,"Critical",IF(M139&lt;Settings!$B$9,"Semi Critical","Non Critical")))</f>
        <v/>
      </c>
    </row>
    <row r="140" ht="15.75" customHeight="1" s="42">
      <c r="A140" s="20" t="inlineStr">
        <is>
          <t>BLR-Nagavara</t>
        </is>
      </c>
      <c r="B140" s="20">
        <f t="array" ref="B140">IFERROR(INDEX('Raw Data'!$N$2:$N$10000,MATCH($A140,'Raw Data'!$B$2:$B$10000,0)),"")</f>
        <v/>
      </c>
      <c r="C140" s="20">
        <f t="array" ref="C140">IFERROR(INDEX('Raw Data'!$E$2:$E$10000,MATCH($A140,'Raw Data'!$B$2:$B$10000,0)),"")</f>
        <v/>
      </c>
      <c r="D140" s="20">
        <f t="array" ref="D140">IFERROR(INDEX('Raw Data'!$Q$2:$Q$10000,MATCH($A140,'Raw Data'!$B$2:$B$10000,0)),"")</f>
        <v/>
      </c>
      <c r="E140" s="20">
        <f t="array" ref="E140">IFERROR(INDEX('Raw Data'!$O$2:$O$10000,MATCH($A140,'Raw Data'!$B$2:$B$10000,0)),"")</f>
        <v/>
      </c>
      <c r="F140" s="20">
        <f t="array" ref="F140">IFERROR(INDEX('Raw Data'!$P$2:$P$10000,MATCH($A140,'Raw Data'!$B$2:$B$10000,0)),"")</f>
        <v/>
      </c>
      <c r="G140" s="21">
        <f>IFERROR(AVERAGEIFS('Raw Data'!$G$2:$G$10000,'Raw Data'!$B$2:$B$10000,$A140,'Raw Data'!$A$2:$A$10000,$C$1),"")</f>
        <v/>
      </c>
      <c r="H140" s="21">
        <f>IFERROR(AVERAGEIFS('Raw Data'!$H$2:$H$10000,'Raw Data'!$B$2:$B$10000,$A140,'Raw Data'!$A$2:$A$10000,$C$1),"")</f>
        <v/>
      </c>
      <c r="I140" s="21">
        <f>IFERROR(AVERAGEIFS('Raw Data'!$L$2:$L$10000,'Raw Data'!$B$2:$B$10000,$A140,'Raw Data'!$A$2:$A$10000,$C$1),"")</f>
        <v/>
      </c>
      <c r="J140" s="20">
        <f>IF(G140="","",LOOKUP(G140,{0,0.2,0.4,0.5,0.6,0.7,0.85,0.95},{"&lt;20%","20-40%","40-50%","50-60%","60-70%","70-85%","85-95%","&gt;=95%"}))</f>
        <v/>
      </c>
      <c r="K140" s="20">
        <f>IF(I140="","",LOOKUP(I140,{0,0.2,0.4,0.5,0.6,0.7,0.85,0.95},{"&lt;20%","20-40%","40-50%","50-60%","60-70%","70-85%","85-95%","&gt;=95%"}))</f>
        <v/>
      </c>
      <c r="L140" s="21">
        <f>IFERROR(AVERAGEIFS('Raw Data'!$S$2:$S$10000,'Raw Data'!$B$2:$B$10000,$A140,'Raw Data'!$A$2:$A$10000,$C$1),"")</f>
        <v/>
      </c>
      <c r="M140" s="21">
        <f>IFERROR(AVERAGEIFS('Raw Data'!$T$2:$T$10000,'Raw Data'!$B$2:$B$10000,$A140,'Raw Data'!$A$2:$A$10000,$C$1),"")</f>
        <v/>
      </c>
      <c r="N140" s="20">
        <f>IF(M140="","",IF(M140&lt;Settings!$B$8,"Critical",IF(M140&lt;Settings!$B$9,"Semi Critical","Non Critical")))</f>
        <v/>
      </c>
    </row>
    <row r="141" ht="15.75" customHeight="1" s="42">
      <c r="A141" s="20" t="inlineStr">
        <is>
          <t>BLR-Nagdevanahalli</t>
        </is>
      </c>
      <c r="B141" s="20">
        <f t="array" ref="B141">IFERROR(INDEX('Raw Data'!$N$2:$N$10000,MATCH($A141,'Raw Data'!$B$2:$B$10000,0)),"")</f>
        <v/>
      </c>
      <c r="C141" s="20">
        <f t="array" ref="C141">IFERROR(INDEX('Raw Data'!$E$2:$E$10000,MATCH($A141,'Raw Data'!$B$2:$B$10000,0)),"")</f>
        <v/>
      </c>
      <c r="D141" s="20">
        <f t="array" ref="D141">IFERROR(INDEX('Raw Data'!$Q$2:$Q$10000,MATCH($A141,'Raw Data'!$B$2:$B$10000,0)),"")</f>
        <v/>
      </c>
      <c r="E141" s="20">
        <f t="array" ref="E141">IFERROR(INDEX('Raw Data'!$O$2:$O$10000,MATCH($A141,'Raw Data'!$B$2:$B$10000,0)),"")</f>
        <v/>
      </c>
      <c r="F141" s="20">
        <f t="array" ref="F141">IFERROR(INDEX('Raw Data'!$P$2:$P$10000,MATCH($A141,'Raw Data'!$B$2:$B$10000,0)),"")</f>
        <v/>
      </c>
      <c r="G141" s="21">
        <f>IFERROR(AVERAGEIFS('Raw Data'!$G$2:$G$10000,'Raw Data'!$B$2:$B$10000,$A141,'Raw Data'!$A$2:$A$10000,$C$1),"")</f>
        <v/>
      </c>
      <c r="H141" s="21">
        <f>IFERROR(AVERAGEIFS('Raw Data'!$H$2:$H$10000,'Raw Data'!$B$2:$B$10000,$A141,'Raw Data'!$A$2:$A$10000,$C$1),"")</f>
        <v/>
      </c>
      <c r="I141" s="21">
        <f>IFERROR(AVERAGEIFS('Raw Data'!$L$2:$L$10000,'Raw Data'!$B$2:$B$10000,$A141,'Raw Data'!$A$2:$A$10000,$C$1),"")</f>
        <v/>
      </c>
      <c r="J141" s="20">
        <f>IF(G141="","",LOOKUP(G141,{0,0.2,0.4,0.5,0.6,0.7,0.85,0.95},{"&lt;20%","20-40%","40-50%","50-60%","60-70%","70-85%","85-95%","&gt;=95%"}))</f>
        <v/>
      </c>
      <c r="K141" s="20">
        <f>IF(I141="","",LOOKUP(I141,{0,0.2,0.4,0.5,0.6,0.7,0.85,0.95},{"&lt;20%","20-40%","40-50%","50-60%","60-70%","70-85%","85-95%","&gt;=95%"}))</f>
        <v/>
      </c>
      <c r="L141" s="21">
        <f>IFERROR(AVERAGEIFS('Raw Data'!$S$2:$S$10000,'Raw Data'!$B$2:$B$10000,$A141,'Raw Data'!$A$2:$A$10000,$C$1),"")</f>
        <v/>
      </c>
      <c r="M141" s="21">
        <f>IFERROR(AVERAGEIFS('Raw Data'!$T$2:$T$10000,'Raw Data'!$B$2:$B$10000,$A141,'Raw Data'!$A$2:$A$10000,$C$1),"")</f>
        <v/>
      </c>
      <c r="N141" s="20">
        <f>IF(M141="","",IF(M141&lt;Settings!$B$8,"Critical",IF(M141&lt;Settings!$B$9,"Semi Critical","Non Critical")))</f>
        <v/>
      </c>
    </row>
    <row r="142" ht="15.75" customHeight="1" s="42">
      <c r="A142" s="20" t="inlineStr">
        <is>
          <t>BLR-Nagondanahalli</t>
        </is>
      </c>
      <c r="B142" s="20">
        <f t="array" ref="B142">IFERROR(INDEX('Raw Data'!$N$2:$N$10000,MATCH($A142,'Raw Data'!$B$2:$B$10000,0)),"")</f>
        <v/>
      </c>
      <c r="C142" s="20">
        <f t="array" ref="C142">IFERROR(INDEX('Raw Data'!$E$2:$E$10000,MATCH($A142,'Raw Data'!$B$2:$B$10000,0)),"")</f>
        <v/>
      </c>
      <c r="D142" s="20">
        <f t="array" ref="D142">IFERROR(INDEX('Raw Data'!$Q$2:$Q$10000,MATCH($A142,'Raw Data'!$B$2:$B$10000,0)),"")</f>
        <v/>
      </c>
      <c r="E142" s="20">
        <f t="array" ref="E142">IFERROR(INDEX('Raw Data'!$O$2:$O$10000,MATCH($A142,'Raw Data'!$B$2:$B$10000,0)),"")</f>
        <v/>
      </c>
      <c r="F142" s="20">
        <f t="array" ref="F142">IFERROR(INDEX('Raw Data'!$P$2:$P$10000,MATCH($A142,'Raw Data'!$B$2:$B$10000,0)),"")</f>
        <v/>
      </c>
      <c r="G142" s="21">
        <f>IFERROR(AVERAGEIFS('Raw Data'!$G$2:$G$10000,'Raw Data'!$B$2:$B$10000,$A142,'Raw Data'!$A$2:$A$10000,$C$1),"")</f>
        <v/>
      </c>
      <c r="H142" s="21">
        <f>IFERROR(AVERAGEIFS('Raw Data'!$H$2:$H$10000,'Raw Data'!$B$2:$B$10000,$A142,'Raw Data'!$A$2:$A$10000,$C$1),"")</f>
        <v/>
      </c>
      <c r="I142" s="21">
        <f>IFERROR(AVERAGEIFS('Raw Data'!$L$2:$L$10000,'Raw Data'!$B$2:$B$10000,$A142,'Raw Data'!$A$2:$A$10000,$C$1),"")</f>
        <v/>
      </c>
      <c r="J142" s="20">
        <f>IF(G142="","",LOOKUP(G142,{0,0.2,0.4,0.5,0.6,0.7,0.85,0.95},{"&lt;20%","20-40%","40-50%","50-60%","60-70%","70-85%","85-95%","&gt;=95%"}))</f>
        <v/>
      </c>
      <c r="K142" s="20">
        <f>IF(I142="","",LOOKUP(I142,{0,0.2,0.4,0.5,0.6,0.7,0.85,0.95},{"&lt;20%","20-40%","40-50%","50-60%","60-70%","70-85%","85-95%","&gt;=95%"}))</f>
        <v/>
      </c>
      <c r="L142" s="21">
        <f>IFERROR(AVERAGEIFS('Raw Data'!$S$2:$S$10000,'Raw Data'!$B$2:$B$10000,$A142,'Raw Data'!$A$2:$A$10000,$C$1),"")</f>
        <v/>
      </c>
      <c r="M142" s="21">
        <f>IFERROR(AVERAGEIFS('Raw Data'!$T$2:$T$10000,'Raw Data'!$B$2:$B$10000,$A142,'Raw Data'!$A$2:$A$10000,$C$1),"")</f>
        <v/>
      </c>
      <c r="N142" s="20">
        <f>IF(M142="","",IF(M142&lt;Settings!$B$8,"Critical",IF(M142&lt;Settings!$B$9,"Semi Critical","Non Critical")))</f>
        <v/>
      </c>
    </row>
    <row r="143" ht="15.75" customHeight="1" s="42">
      <c r="A143" s="20" t="inlineStr">
        <is>
          <t>BLR-Narayanapura</t>
        </is>
      </c>
      <c r="B143" s="20">
        <f t="array" ref="B143">IFERROR(INDEX('Raw Data'!$N$2:$N$10000,MATCH($A143,'Raw Data'!$B$2:$B$10000,0)),"")</f>
        <v/>
      </c>
      <c r="C143" s="20">
        <f t="array" ref="C143">IFERROR(INDEX('Raw Data'!$E$2:$E$10000,MATCH($A143,'Raw Data'!$B$2:$B$10000,0)),"")</f>
        <v/>
      </c>
      <c r="D143" s="20">
        <f t="array" ref="D143">IFERROR(INDEX('Raw Data'!$Q$2:$Q$10000,MATCH($A143,'Raw Data'!$B$2:$B$10000,0)),"")</f>
        <v/>
      </c>
      <c r="E143" s="20">
        <f t="array" ref="E143">IFERROR(INDEX('Raw Data'!$O$2:$O$10000,MATCH($A143,'Raw Data'!$B$2:$B$10000,0)),"")</f>
        <v/>
      </c>
      <c r="F143" s="20">
        <f t="array" ref="F143">IFERROR(INDEX('Raw Data'!$P$2:$P$10000,MATCH($A143,'Raw Data'!$B$2:$B$10000,0)),"")</f>
        <v/>
      </c>
      <c r="G143" s="21">
        <f>IFERROR(AVERAGEIFS('Raw Data'!$G$2:$G$10000,'Raw Data'!$B$2:$B$10000,$A143,'Raw Data'!$A$2:$A$10000,$C$1),"")</f>
        <v/>
      </c>
      <c r="H143" s="21">
        <f>IFERROR(AVERAGEIFS('Raw Data'!$H$2:$H$10000,'Raw Data'!$B$2:$B$10000,$A143,'Raw Data'!$A$2:$A$10000,$C$1),"")</f>
        <v/>
      </c>
      <c r="I143" s="21">
        <f>IFERROR(AVERAGEIFS('Raw Data'!$L$2:$L$10000,'Raw Data'!$B$2:$B$10000,$A143,'Raw Data'!$A$2:$A$10000,$C$1),"")</f>
        <v/>
      </c>
      <c r="J143" s="20">
        <f>IF(G143="","",LOOKUP(G143,{0,0.2,0.4,0.5,0.6,0.7,0.85,0.95},{"&lt;20%","20-40%","40-50%","50-60%","60-70%","70-85%","85-95%","&gt;=95%"}))</f>
        <v/>
      </c>
      <c r="K143" s="20">
        <f>IF(I143="","",LOOKUP(I143,{0,0.2,0.4,0.5,0.6,0.7,0.85,0.95},{"&lt;20%","20-40%","40-50%","50-60%","60-70%","70-85%","85-95%","&gt;=95%"}))</f>
        <v/>
      </c>
      <c r="L143" s="21">
        <f>IFERROR(AVERAGEIFS('Raw Data'!$S$2:$S$10000,'Raw Data'!$B$2:$B$10000,$A143,'Raw Data'!$A$2:$A$10000,$C$1),"")</f>
        <v/>
      </c>
      <c r="M143" s="21">
        <f>IFERROR(AVERAGEIFS('Raw Data'!$T$2:$T$10000,'Raw Data'!$B$2:$B$10000,$A143,'Raw Data'!$A$2:$A$10000,$C$1),"")</f>
        <v/>
      </c>
      <c r="N143" s="20">
        <f>IF(M143="","",IF(M143&lt;Settings!$B$8,"Critical",IF(M143&lt;Settings!$B$9,"Semi Critical","Non Critical")))</f>
        <v/>
      </c>
    </row>
    <row r="144" ht="15.75" customHeight="1" s="42">
      <c r="A144" s="20" t="inlineStr">
        <is>
          <t>BLR-Narayanapura Network</t>
        </is>
      </c>
      <c r="B144" s="20">
        <f t="array" ref="B144">IFERROR(INDEX('Raw Data'!$N$2:$N$10000,MATCH($A144,'Raw Data'!$B$2:$B$10000,0)),"")</f>
        <v/>
      </c>
      <c r="C144" s="20">
        <f t="array" ref="C144">IFERROR(INDEX('Raw Data'!$E$2:$E$10000,MATCH($A144,'Raw Data'!$B$2:$B$10000,0)),"")</f>
        <v/>
      </c>
      <c r="D144" s="20">
        <f t="array" ref="D144">IFERROR(INDEX('Raw Data'!$Q$2:$Q$10000,MATCH($A144,'Raw Data'!$B$2:$B$10000,0)),"")</f>
        <v/>
      </c>
      <c r="E144" s="20">
        <f t="array" ref="E144">IFERROR(INDEX('Raw Data'!$O$2:$O$10000,MATCH($A144,'Raw Data'!$B$2:$B$10000,0)),"")</f>
        <v/>
      </c>
      <c r="F144" s="20">
        <f t="array" ref="F144">IFERROR(INDEX('Raw Data'!$P$2:$P$10000,MATCH($A144,'Raw Data'!$B$2:$B$10000,0)),"")</f>
        <v/>
      </c>
      <c r="G144" s="21">
        <f>IFERROR(AVERAGEIFS('Raw Data'!$G$2:$G$10000,'Raw Data'!$B$2:$B$10000,$A144,'Raw Data'!$A$2:$A$10000,$C$1),"")</f>
        <v/>
      </c>
      <c r="H144" s="21">
        <f>IFERROR(AVERAGEIFS('Raw Data'!$H$2:$H$10000,'Raw Data'!$B$2:$B$10000,$A144,'Raw Data'!$A$2:$A$10000,$C$1),"")</f>
        <v/>
      </c>
      <c r="I144" s="21">
        <f>IFERROR(AVERAGEIFS('Raw Data'!$L$2:$L$10000,'Raw Data'!$B$2:$B$10000,$A144,'Raw Data'!$A$2:$A$10000,$C$1),"")</f>
        <v/>
      </c>
      <c r="J144" s="20">
        <f>IF(G144="","",LOOKUP(G144,{0,0.2,0.4,0.5,0.6,0.7,0.85,0.95},{"&lt;20%","20-40%","40-50%","50-60%","60-70%","70-85%","85-95%","&gt;=95%"}))</f>
        <v/>
      </c>
      <c r="K144" s="20">
        <f>IF(I144="","",LOOKUP(I144,{0,0.2,0.4,0.5,0.6,0.7,0.85,0.95},{"&lt;20%","20-40%","40-50%","50-60%","60-70%","70-85%","85-95%","&gt;=95%"}))</f>
        <v/>
      </c>
      <c r="L144" s="21">
        <f>IFERROR(AVERAGEIFS('Raw Data'!$S$2:$S$10000,'Raw Data'!$B$2:$B$10000,$A144,'Raw Data'!$A$2:$A$10000,$C$1),"")</f>
        <v/>
      </c>
      <c r="M144" s="21">
        <f>IFERROR(AVERAGEIFS('Raw Data'!$T$2:$T$10000,'Raw Data'!$B$2:$B$10000,$A144,'Raw Data'!$A$2:$A$10000,$C$1),"")</f>
        <v/>
      </c>
      <c r="N144" s="20">
        <f>IF(M144="","",IF(M144&lt;Settings!$B$8,"Critical",IF(M144&lt;Settings!$B$9,"Semi Critical","Non Critical")))</f>
        <v/>
      </c>
    </row>
    <row r="145" ht="15.75" customHeight="1" s="42">
      <c r="A145" s="20" t="inlineStr">
        <is>
          <t>BLR-Nehru Nagar</t>
        </is>
      </c>
      <c r="B145" s="20">
        <f t="array" ref="B145">IFERROR(INDEX('Raw Data'!$N$2:$N$10000,MATCH($A145,'Raw Data'!$B$2:$B$10000,0)),"")</f>
        <v/>
      </c>
      <c r="C145" s="20">
        <f t="array" ref="C145">IFERROR(INDEX('Raw Data'!$E$2:$E$10000,MATCH($A145,'Raw Data'!$B$2:$B$10000,0)),"")</f>
        <v/>
      </c>
      <c r="D145" s="20">
        <f t="array" ref="D145">IFERROR(INDEX('Raw Data'!$Q$2:$Q$10000,MATCH($A145,'Raw Data'!$B$2:$B$10000,0)),"")</f>
        <v/>
      </c>
      <c r="E145" s="20">
        <f t="array" ref="E145">IFERROR(INDEX('Raw Data'!$O$2:$O$10000,MATCH($A145,'Raw Data'!$B$2:$B$10000,0)),"")</f>
        <v/>
      </c>
      <c r="F145" s="20">
        <f t="array" ref="F145">IFERROR(INDEX('Raw Data'!$P$2:$P$10000,MATCH($A145,'Raw Data'!$B$2:$B$10000,0)),"")</f>
        <v/>
      </c>
      <c r="G145" s="21">
        <f>IFERROR(AVERAGEIFS('Raw Data'!$G$2:$G$10000,'Raw Data'!$B$2:$B$10000,$A145,'Raw Data'!$A$2:$A$10000,$C$1),"")</f>
        <v/>
      </c>
      <c r="H145" s="21">
        <f>IFERROR(AVERAGEIFS('Raw Data'!$H$2:$H$10000,'Raw Data'!$B$2:$B$10000,$A145,'Raw Data'!$A$2:$A$10000,$C$1),"")</f>
        <v/>
      </c>
      <c r="I145" s="21">
        <f>IFERROR(AVERAGEIFS('Raw Data'!$L$2:$L$10000,'Raw Data'!$B$2:$B$10000,$A145,'Raw Data'!$A$2:$A$10000,$C$1),"")</f>
        <v/>
      </c>
      <c r="J145" s="20">
        <f>IF(G145="","",LOOKUP(G145,{0,0.2,0.4,0.5,0.6,0.7,0.85,0.95},{"&lt;20%","20-40%","40-50%","50-60%","60-70%","70-85%","85-95%","&gt;=95%"}))</f>
        <v/>
      </c>
      <c r="K145" s="20">
        <f>IF(I145="","",LOOKUP(I145,{0,0.2,0.4,0.5,0.6,0.7,0.85,0.95},{"&lt;20%","20-40%","40-50%","50-60%","60-70%","70-85%","85-95%","&gt;=95%"}))</f>
        <v/>
      </c>
      <c r="L145" s="21">
        <f>IFERROR(AVERAGEIFS('Raw Data'!$S$2:$S$10000,'Raw Data'!$B$2:$B$10000,$A145,'Raw Data'!$A$2:$A$10000,$C$1),"")</f>
        <v/>
      </c>
      <c r="M145" s="21">
        <f>IFERROR(AVERAGEIFS('Raw Data'!$T$2:$T$10000,'Raw Data'!$B$2:$B$10000,$A145,'Raw Data'!$A$2:$A$10000,$C$1),"")</f>
        <v/>
      </c>
      <c r="N145" s="20">
        <f>IF(M145="","",IF(M145&lt;Settings!$B$8,"Critical",IF(M145&lt;Settings!$B$9,"Semi Critical","Non Critical")))</f>
        <v/>
      </c>
    </row>
    <row r="146" ht="15.75" customHeight="1" s="42">
      <c r="A146" s="20" t="inlineStr">
        <is>
          <t>BLR-Nehru Nagar SS</t>
        </is>
      </c>
      <c r="B146" s="20">
        <f t="array" ref="B146">IFERROR(INDEX('Raw Data'!$N$2:$N$10000,MATCH($A146,'Raw Data'!$B$2:$B$10000,0)),"")</f>
        <v/>
      </c>
      <c r="C146" s="20">
        <f t="array" ref="C146">IFERROR(INDEX('Raw Data'!$E$2:$E$10000,MATCH($A146,'Raw Data'!$B$2:$B$10000,0)),"")</f>
        <v/>
      </c>
      <c r="D146" s="20">
        <f t="array" ref="D146">IFERROR(INDEX('Raw Data'!$Q$2:$Q$10000,MATCH($A146,'Raw Data'!$B$2:$B$10000,0)),"")</f>
        <v/>
      </c>
      <c r="E146" s="20">
        <f t="array" ref="E146">IFERROR(INDEX('Raw Data'!$O$2:$O$10000,MATCH($A146,'Raw Data'!$B$2:$B$10000,0)),"")</f>
        <v/>
      </c>
      <c r="F146" s="20">
        <f t="array" ref="F146">IFERROR(INDEX('Raw Data'!$P$2:$P$10000,MATCH($A146,'Raw Data'!$B$2:$B$10000,0)),"")</f>
        <v/>
      </c>
      <c r="G146" s="21">
        <f>IFERROR(AVERAGEIFS('Raw Data'!$G$2:$G$10000,'Raw Data'!$B$2:$B$10000,$A146,'Raw Data'!$A$2:$A$10000,$C$1),"")</f>
        <v/>
      </c>
      <c r="H146" s="21">
        <f>IFERROR(AVERAGEIFS('Raw Data'!$H$2:$H$10000,'Raw Data'!$B$2:$B$10000,$A146,'Raw Data'!$A$2:$A$10000,$C$1),"")</f>
        <v/>
      </c>
      <c r="I146" s="21">
        <f>IFERROR(AVERAGEIFS('Raw Data'!$L$2:$L$10000,'Raw Data'!$B$2:$B$10000,$A146,'Raw Data'!$A$2:$A$10000,$C$1),"")</f>
        <v/>
      </c>
      <c r="J146" s="20">
        <f>IF(G146="","",LOOKUP(G146,{0,0.2,0.4,0.5,0.6,0.7,0.85,0.95},{"&lt;20%","20-40%","40-50%","50-60%","60-70%","70-85%","85-95%","&gt;=95%"}))</f>
        <v/>
      </c>
      <c r="K146" s="20">
        <f>IF(I146="","",LOOKUP(I146,{0,0.2,0.4,0.5,0.6,0.7,0.85,0.95},{"&lt;20%","20-40%","40-50%","50-60%","60-70%","70-85%","85-95%","&gt;=95%"}))</f>
        <v/>
      </c>
      <c r="L146" s="21">
        <f>IFERROR(AVERAGEIFS('Raw Data'!$S$2:$S$10000,'Raw Data'!$B$2:$B$10000,$A146,'Raw Data'!$A$2:$A$10000,$C$1),"")</f>
        <v/>
      </c>
      <c r="M146" s="21">
        <f>IFERROR(AVERAGEIFS('Raw Data'!$T$2:$T$10000,'Raw Data'!$B$2:$B$10000,$A146,'Raw Data'!$A$2:$A$10000,$C$1),"")</f>
        <v/>
      </c>
      <c r="N146" s="20">
        <f>IF(M146="","",IF(M146&lt;Settings!$B$8,"Critical",IF(M146&lt;Settings!$B$9,"Semi Critical","Non Critical")))</f>
        <v/>
      </c>
    </row>
    <row r="147" ht="15.75" customHeight="1" s="42">
      <c r="A147" s="20" t="inlineStr">
        <is>
          <t>BLR-Nelmagala Town</t>
        </is>
      </c>
      <c r="B147" s="20">
        <f t="array" ref="B147">IFERROR(INDEX('Raw Data'!$N$2:$N$10000,MATCH($A147,'Raw Data'!$B$2:$B$10000,0)),"")</f>
        <v/>
      </c>
      <c r="C147" s="20">
        <f t="array" ref="C147">IFERROR(INDEX('Raw Data'!$E$2:$E$10000,MATCH($A147,'Raw Data'!$B$2:$B$10000,0)),"")</f>
        <v/>
      </c>
      <c r="D147" s="20">
        <f t="array" ref="D147">IFERROR(INDEX('Raw Data'!$Q$2:$Q$10000,MATCH($A147,'Raw Data'!$B$2:$B$10000,0)),"")</f>
        <v/>
      </c>
      <c r="E147" s="20">
        <f t="array" ref="E147">IFERROR(INDEX('Raw Data'!$O$2:$O$10000,MATCH($A147,'Raw Data'!$B$2:$B$10000,0)),"")</f>
        <v/>
      </c>
      <c r="F147" s="20">
        <f t="array" ref="F147">IFERROR(INDEX('Raw Data'!$P$2:$P$10000,MATCH($A147,'Raw Data'!$B$2:$B$10000,0)),"")</f>
        <v/>
      </c>
      <c r="G147" s="21">
        <f>IFERROR(AVERAGEIFS('Raw Data'!$G$2:$G$10000,'Raw Data'!$B$2:$B$10000,$A147,'Raw Data'!$A$2:$A$10000,$C$1),"")</f>
        <v/>
      </c>
      <c r="H147" s="21">
        <f>IFERROR(AVERAGEIFS('Raw Data'!$H$2:$H$10000,'Raw Data'!$B$2:$B$10000,$A147,'Raw Data'!$A$2:$A$10000,$C$1),"")</f>
        <v/>
      </c>
      <c r="I147" s="21">
        <f>IFERROR(AVERAGEIFS('Raw Data'!$L$2:$L$10000,'Raw Data'!$B$2:$B$10000,$A147,'Raw Data'!$A$2:$A$10000,$C$1),"")</f>
        <v/>
      </c>
      <c r="J147" s="20">
        <f>IF(G147="","",LOOKUP(G147,{0,0.2,0.4,0.5,0.6,0.7,0.85,0.95},{"&lt;20%","20-40%","40-50%","50-60%","60-70%","70-85%","85-95%","&gt;=95%"}))</f>
        <v/>
      </c>
      <c r="K147" s="20">
        <f>IF(I147="","",LOOKUP(I147,{0,0.2,0.4,0.5,0.6,0.7,0.85,0.95},{"&lt;20%","20-40%","40-50%","50-60%","60-70%","70-85%","85-95%","&gt;=95%"}))</f>
        <v/>
      </c>
      <c r="L147" s="21">
        <f>IFERROR(AVERAGEIFS('Raw Data'!$S$2:$S$10000,'Raw Data'!$B$2:$B$10000,$A147,'Raw Data'!$A$2:$A$10000,$C$1),"")</f>
        <v/>
      </c>
      <c r="M147" s="21">
        <f>IFERROR(AVERAGEIFS('Raw Data'!$T$2:$T$10000,'Raw Data'!$B$2:$B$10000,$A147,'Raw Data'!$A$2:$A$10000,$C$1),"")</f>
        <v/>
      </c>
      <c r="N147" s="20">
        <f>IF(M147="","",IF(M147&lt;Settings!$B$8,"Critical",IF(M147&lt;Settings!$B$9,"Semi Critical","Non Critical")))</f>
        <v/>
      </c>
    </row>
    <row r="148" ht="15.75" customHeight="1" s="42">
      <c r="A148" s="20" t="inlineStr">
        <is>
          <t>BLR-Neo Town</t>
        </is>
      </c>
      <c r="B148" s="20">
        <f t="array" ref="B148">IFERROR(INDEX('Raw Data'!$N$2:$N$10000,MATCH($A148,'Raw Data'!$B$2:$B$10000,0)),"")</f>
        <v/>
      </c>
      <c r="C148" s="20">
        <f t="array" ref="C148">IFERROR(INDEX('Raw Data'!$E$2:$E$10000,MATCH($A148,'Raw Data'!$B$2:$B$10000,0)),"")</f>
        <v/>
      </c>
      <c r="D148" s="20">
        <f t="array" ref="D148">IFERROR(INDEX('Raw Data'!$Q$2:$Q$10000,MATCH($A148,'Raw Data'!$B$2:$B$10000,0)),"")</f>
        <v/>
      </c>
      <c r="E148" s="20">
        <f t="array" ref="E148">IFERROR(INDEX('Raw Data'!$O$2:$O$10000,MATCH($A148,'Raw Data'!$B$2:$B$10000,0)),"")</f>
        <v/>
      </c>
      <c r="F148" s="20">
        <f t="array" ref="F148">IFERROR(INDEX('Raw Data'!$P$2:$P$10000,MATCH($A148,'Raw Data'!$B$2:$B$10000,0)),"")</f>
        <v/>
      </c>
      <c r="G148" s="21">
        <f>IFERROR(AVERAGEIFS('Raw Data'!$G$2:$G$10000,'Raw Data'!$B$2:$B$10000,$A148,'Raw Data'!$A$2:$A$10000,$C$1),"")</f>
        <v/>
      </c>
      <c r="H148" s="21">
        <f>IFERROR(AVERAGEIFS('Raw Data'!$H$2:$H$10000,'Raw Data'!$B$2:$B$10000,$A148,'Raw Data'!$A$2:$A$10000,$C$1),"")</f>
        <v/>
      </c>
      <c r="I148" s="21">
        <f>IFERROR(AVERAGEIFS('Raw Data'!$L$2:$L$10000,'Raw Data'!$B$2:$B$10000,$A148,'Raw Data'!$A$2:$A$10000,$C$1),"")</f>
        <v/>
      </c>
      <c r="J148" s="20">
        <f>IF(G148="","",LOOKUP(G148,{0,0.2,0.4,0.5,0.6,0.7,0.85,0.95},{"&lt;20%","20-40%","40-50%","50-60%","60-70%","70-85%","85-95%","&gt;=95%"}))</f>
        <v/>
      </c>
      <c r="K148" s="20">
        <f>IF(I148="","",LOOKUP(I148,{0,0.2,0.4,0.5,0.6,0.7,0.85,0.95},{"&lt;20%","20-40%","40-50%","50-60%","60-70%","70-85%","85-95%","&gt;=95%"}))</f>
        <v/>
      </c>
      <c r="L148" s="21">
        <f>IFERROR(AVERAGEIFS('Raw Data'!$S$2:$S$10000,'Raw Data'!$B$2:$B$10000,$A148,'Raw Data'!$A$2:$A$10000,$C$1),"")</f>
        <v/>
      </c>
      <c r="M148" s="21">
        <f>IFERROR(AVERAGEIFS('Raw Data'!$T$2:$T$10000,'Raw Data'!$B$2:$B$10000,$A148,'Raw Data'!$A$2:$A$10000,$C$1),"")</f>
        <v/>
      </c>
      <c r="N148" s="20">
        <f>IF(M148="","",IF(M148&lt;Settings!$B$8,"Critical",IF(M148&lt;Settings!$B$9,"Semi Critical","Non Critical")))</f>
        <v/>
      </c>
    </row>
    <row r="149" ht="15.75" customHeight="1" s="42">
      <c r="A149" s="20" t="inlineStr">
        <is>
          <t>BLR-New Gurappanya Palya</t>
        </is>
      </c>
      <c r="B149" s="20">
        <f t="array" ref="B149">IFERROR(INDEX('Raw Data'!$N$2:$N$10000,MATCH($A149,'Raw Data'!$B$2:$B$10000,0)),"")</f>
        <v/>
      </c>
      <c r="C149" s="20">
        <f t="array" ref="C149">IFERROR(INDEX('Raw Data'!$E$2:$E$10000,MATCH($A149,'Raw Data'!$B$2:$B$10000,0)),"")</f>
        <v/>
      </c>
      <c r="D149" s="20">
        <f t="array" ref="D149">IFERROR(INDEX('Raw Data'!$Q$2:$Q$10000,MATCH($A149,'Raw Data'!$B$2:$B$10000,0)),"")</f>
        <v/>
      </c>
      <c r="E149" s="20">
        <f t="array" ref="E149">IFERROR(INDEX('Raw Data'!$O$2:$O$10000,MATCH($A149,'Raw Data'!$B$2:$B$10000,0)),"")</f>
        <v/>
      </c>
      <c r="F149" s="20">
        <f t="array" ref="F149">IFERROR(INDEX('Raw Data'!$P$2:$P$10000,MATCH($A149,'Raw Data'!$B$2:$B$10000,0)),"")</f>
        <v/>
      </c>
      <c r="G149" s="21">
        <f>IFERROR(AVERAGEIFS('Raw Data'!$G$2:$G$10000,'Raw Data'!$B$2:$B$10000,$A149,'Raw Data'!$A$2:$A$10000,$C$1),"")</f>
        <v/>
      </c>
      <c r="H149" s="21">
        <f>IFERROR(AVERAGEIFS('Raw Data'!$H$2:$H$10000,'Raw Data'!$B$2:$B$10000,$A149,'Raw Data'!$A$2:$A$10000,$C$1),"")</f>
        <v/>
      </c>
      <c r="I149" s="21">
        <f>IFERROR(AVERAGEIFS('Raw Data'!$L$2:$L$10000,'Raw Data'!$B$2:$B$10000,$A149,'Raw Data'!$A$2:$A$10000,$C$1),"")</f>
        <v/>
      </c>
      <c r="J149" s="20">
        <f>IF(G149="","",LOOKUP(G149,{0,0.2,0.4,0.5,0.6,0.7,0.85,0.95},{"&lt;20%","20-40%","40-50%","50-60%","60-70%","70-85%","85-95%","&gt;=95%"}))</f>
        <v/>
      </c>
      <c r="K149" s="20">
        <f>IF(I149="","",LOOKUP(I149,{0,0.2,0.4,0.5,0.6,0.7,0.85,0.95},{"&lt;20%","20-40%","40-50%","50-60%","60-70%","70-85%","85-95%","&gt;=95%"}))</f>
        <v/>
      </c>
      <c r="L149" s="21">
        <f>IFERROR(AVERAGEIFS('Raw Data'!$S$2:$S$10000,'Raw Data'!$B$2:$B$10000,$A149,'Raw Data'!$A$2:$A$10000,$C$1),"")</f>
        <v/>
      </c>
      <c r="M149" s="21">
        <f>IFERROR(AVERAGEIFS('Raw Data'!$T$2:$T$10000,'Raw Data'!$B$2:$B$10000,$A149,'Raw Data'!$A$2:$A$10000,$C$1),"")</f>
        <v/>
      </c>
      <c r="N149" s="20">
        <f>IF(M149="","",IF(M149&lt;Settings!$B$8,"Critical",IF(M149&lt;Settings!$B$9,"Semi Critical","Non Critical")))</f>
        <v/>
      </c>
    </row>
    <row r="150" ht="15.75" customHeight="1" s="42">
      <c r="A150" s="20" t="inlineStr">
        <is>
          <t>BLR-Nikoo Home New</t>
        </is>
      </c>
      <c r="B150" s="20">
        <f t="array" ref="B150">IFERROR(INDEX('Raw Data'!$N$2:$N$10000,MATCH($A150,'Raw Data'!$B$2:$B$10000,0)),"")</f>
        <v/>
      </c>
      <c r="C150" s="20">
        <f t="array" ref="C150">IFERROR(INDEX('Raw Data'!$E$2:$E$10000,MATCH($A150,'Raw Data'!$B$2:$B$10000,0)),"")</f>
        <v/>
      </c>
      <c r="D150" s="20">
        <f t="array" ref="D150">IFERROR(INDEX('Raw Data'!$Q$2:$Q$10000,MATCH($A150,'Raw Data'!$B$2:$B$10000,0)),"")</f>
        <v/>
      </c>
      <c r="E150" s="20">
        <f t="array" ref="E150">IFERROR(INDEX('Raw Data'!$O$2:$O$10000,MATCH($A150,'Raw Data'!$B$2:$B$10000,0)),"")</f>
        <v/>
      </c>
      <c r="F150" s="20">
        <f t="array" ref="F150">IFERROR(INDEX('Raw Data'!$P$2:$P$10000,MATCH($A150,'Raw Data'!$B$2:$B$10000,0)),"")</f>
        <v/>
      </c>
      <c r="G150" s="21">
        <f>IFERROR(AVERAGEIFS('Raw Data'!$G$2:$G$10000,'Raw Data'!$B$2:$B$10000,$A150,'Raw Data'!$A$2:$A$10000,$C$1),"")</f>
        <v/>
      </c>
      <c r="H150" s="21">
        <f>IFERROR(AVERAGEIFS('Raw Data'!$H$2:$H$10000,'Raw Data'!$B$2:$B$10000,$A150,'Raw Data'!$A$2:$A$10000,$C$1),"")</f>
        <v/>
      </c>
      <c r="I150" s="21">
        <f>IFERROR(AVERAGEIFS('Raw Data'!$L$2:$L$10000,'Raw Data'!$B$2:$B$10000,$A150,'Raw Data'!$A$2:$A$10000,$C$1),"")</f>
        <v/>
      </c>
      <c r="J150" s="20">
        <f>IF(G150="","",LOOKUP(G150,{0,0.2,0.4,0.5,0.6,0.7,0.85,0.95},{"&lt;20%","20-40%","40-50%","50-60%","60-70%","70-85%","85-95%","&gt;=95%"}))</f>
        <v/>
      </c>
      <c r="K150" s="20">
        <f>IF(I150="","",LOOKUP(I150,{0,0.2,0.4,0.5,0.6,0.7,0.85,0.95},{"&lt;20%","20-40%","40-50%","50-60%","60-70%","70-85%","85-95%","&gt;=95%"}))</f>
        <v/>
      </c>
      <c r="L150" s="21">
        <f>IFERROR(AVERAGEIFS('Raw Data'!$S$2:$S$10000,'Raw Data'!$B$2:$B$10000,$A150,'Raw Data'!$A$2:$A$10000,$C$1),"")</f>
        <v/>
      </c>
      <c r="M150" s="21">
        <f>IFERROR(AVERAGEIFS('Raw Data'!$T$2:$T$10000,'Raw Data'!$B$2:$B$10000,$A150,'Raw Data'!$A$2:$A$10000,$C$1),"")</f>
        <v/>
      </c>
      <c r="N150" s="20">
        <f>IF(M150="","",IF(M150&lt;Settings!$B$8,"Critical",IF(M150&lt;Settings!$B$9,"Semi Critical","Non Critical")))</f>
        <v/>
      </c>
    </row>
    <row r="151" ht="15.75" customHeight="1" s="42">
      <c r="A151" s="20" t="inlineStr">
        <is>
          <t>BLR-Nikoo home SS</t>
        </is>
      </c>
      <c r="B151" s="20">
        <f t="array" ref="B151">IFERROR(INDEX('Raw Data'!$N$2:$N$10000,MATCH($A151,'Raw Data'!$B$2:$B$10000,0)),"")</f>
        <v/>
      </c>
      <c r="C151" s="20">
        <f t="array" ref="C151">IFERROR(INDEX('Raw Data'!$E$2:$E$10000,MATCH($A151,'Raw Data'!$B$2:$B$10000,0)),"")</f>
        <v/>
      </c>
      <c r="D151" s="20">
        <f t="array" ref="D151">IFERROR(INDEX('Raw Data'!$Q$2:$Q$10000,MATCH($A151,'Raw Data'!$B$2:$B$10000,0)),"")</f>
        <v/>
      </c>
      <c r="E151" s="20">
        <f t="array" ref="E151">IFERROR(INDEX('Raw Data'!$O$2:$O$10000,MATCH($A151,'Raw Data'!$B$2:$B$10000,0)),"")</f>
        <v/>
      </c>
      <c r="F151" s="20">
        <f t="array" ref="F151">IFERROR(INDEX('Raw Data'!$P$2:$P$10000,MATCH($A151,'Raw Data'!$B$2:$B$10000,0)),"")</f>
        <v/>
      </c>
      <c r="G151" s="21">
        <f>IFERROR(AVERAGEIFS('Raw Data'!$G$2:$G$10000,'Raw Data'!$B$2:$B$10000,$A151,'Raw Data'!$A$2:$A$10000,$C$1),"")</f>
        <v/>
      </c>
      <c r="H151" s="21">
        <f>IFERROR(AVERAGEIFS('Raw Data'!$H$2:$H$10000,'Raw Data'!$B$2:$B$10000,$A151,'Raw Data'!$A$2:$A$10000,$C$1),"")</f>
        <v/>
      </c>
      <c r="I151" s="21">
        <f>IFERROR(AVERAGEIFS('Raw Data'!$L$2:$L$10000,'Raw Data'!$B$2:$B$10000,$A151,'Raw Data'!$A$2:$A$10000,$C$1),"")</f>
        <v/>
      </c>
      <c r="J151" s="20">
        <f>IF(G151="","",LOOKUP(G151,{0,0.2,0.4,0.5,0.6,0.7,0.85,0.95},{"&lt;20%","20-40%","40-50%","50-60%","60-70%","70-85%","85-95%","&gt;=95%"}))</f>
        <v/>
      </c>
      <c r="K151" s="20">
        <f>IF(I151="","",LOOKUP(I151,{0,0.2,0.4,0.5,0.6,0.7,0.85,0.95},{"&lt;20%","20-40%","40-50%","50-60%","60-70%","70-85%","85-95%","&gt;=95%"}))</f>
        <v/>
      </c>
      <c r="L151" s="21">
        <f>IFERROR(AVERAGEIFS('Raw Data'!$S$2:$S$10000,'Raw Data'!$B$2:$B$10000,$A151,'Raw Data'!$A$2:$A$10000,$C$1),"")</f>
        <v/>
      </c>
      <c r="M151" s="21">
        <f>IFERROR(AVERAGEIFS('Raw Data'!$T$2:$T$10000,'Raw Data'!$B$2:$B$10000,$A151,'Raw Data'!$A$2:$A$10000,$C$1),"")</f>
        <v/>
      </c>
      <c r="N151" s="20">
        <f>IF(M151="","",IF(M151&lt;Settings!$B$8,"Critical",IF(M151&lt;Settings!$B$9,"Semi Critical","Non Critical")))</f>
        <v/>
      </c>
    </row>
    <row r="152" ht="15.75" customHeight="1" s="42">
      <c r="A152" s="20" t="inlineStr">
        <is>
          <t>BLR-Peenya Network</t>
        </is>
      </c>
      <c r="B152" s="20">
        <f t="array" ref="B152">IFERROR(INDEX('Raw Data'!$N$2:$N$10000,MATCH($A152,'Raw Data'!$B$2:$B$10000,0)),"")</f>
        <v/>
      </c>
      <c r="C152" s="20">
        <f t="array" ref="C152">IFERROR(INDEX('Raw Data'!$E$2:$E$10000,MATCH($A152,'Raw Data'!$B$2:$B$10000,0)),"")</f>
        <v/>
      </c>
      <c r="D152" s="20">
        <f t="array" ref="D152">IFERROR(INDEX('Raw Data'!$Q$2:$Q$10000,MATCH($A152,'Raw Data'!$B$2:$B$10000,0)),"")</f>
        <v/>
      </c>
      <c r="E152" s="20">
        <f t="array" ref="E152">IFERROR(INDEX('Raw Data'!$O$2:$O$10000,MATCH($A152,'Raw Data'!$B$2:$B$10000,0)),"")</f>
        <v/>
      </c>
      <c r="F152" s="20">
        <f t="array" ref="F152">IFERROR(INDEX('Raw Data'!$P$2:$P$10000,MATCH($A152,'Raw Data'!$B$2:$B$10000,0)),"")</f>
        <v/>
      </c>
      <c r="G152" s="21">
        <f>IFERROR(AVERAGEIFS('Raw Data'!$G$2:$G$10000,'Raw Data'!$B$2:$B$10000,$A152,'Raw Data'!$A$2:$A$10000,$C$1),"")</f>
        <v/>
      </c>
      <c r="H152" s="21">
        <f>IFERROR(AVERAGEIFS('Raw Data'!$H$2:$H$10000,'Raw Data'!$B$2:$B$10000,$A152,'Raw Data'!$A$2:$A$10000,$C$1),"")</f>
        <v/>
      </c>
      <c r="I152" s="21">
        <f>IFERROR(AVERAGEIFS('Raw Data'!$L$2:$L$10000,'Raw Data'!$B$2:$B$10000,$A152,'Raw Data'!$A$2:$A$10000,$C$1),"")</f>
        <v/>
      </c>
      <c r="J152" s="20">
        <f>IF(G152="","",LOOKUP(G152,{0,0.2,0.4,0.5,0.6,0.7,0.85,0.95},{"&lt;20%","20-40%","40-50%","50-60%","60-70%","70-85%","85-95%","&gt;=95%"}))</f>
        <v/>
      </c>
      <c r="K152" s="20">
        <f>IF(I152="","",LOOKUP(I152,{0,0.2,0.4,0.5,0.6,0.7,0.85,0.95},{"&lt;20%","20-40%","40-50%","50-60%","60-70%","70-85%","85-95%","&gt;=95%"}))</f>
        <v/>
      </c>
      <c r="L152" s="21">
        <f>IFERROR(AVERAGEIFS('Raw Data'!$S$2:$S$10000,'Raw Data'!$B$2:$B$10000,$A152,'Raw Data'!$A$2:$A$10000,$C$1),"")</f>
        <v/>
      </c>
      <c r="M152" s="21">
        <f>IFERROR(AVERAGEIFS('Raw Data'!$T$2:$T$10000,'Raw Data'!$B$2:$B$10000,$A152,'Raw Data'!$A$2:$A$10000,$C$1),"")</f>
        <v/>
      </c>
      <c r="N152" s="20">
        <f>IF(M152="","",IF(M152&lt;Settings!$B$8,"Critical",IF(M152&lt;Settings!$B$9,"Semi Critical","Non Critical")))</f>
        <v/>
      </c>
    </row>
    <row r="153" ht="15.75" customHeight="1" s="42">
      <c r="A153" s="20" t="inlineStr">
        <is>
          <t>BLR-Peenya New</t>
        </is>
      </c>
      <c r="B153" s="20">
        <f t="array" ref="B153">IFERROR(INDEX('Raw Data'!$N$2:$N$10000,MATCH($A153,'Raw Data'!$B$2:$B$10000,0)),"")</f>
        <v/>
      </c>
      <c r="C153" s="20">
        <f t="array" ref="C153">IFERROR(INDEX('Raw Data'!$E$2:$E$10000,MATCH($A153,'Raw Data'!$B$2:$B$10000,0)),"")</f>
        <v/>
      </c>
      <c r="D153" s="20">
        <f t="array" ref="D153">IFERROR(INDEX('Raw Data'!$Q$2:$Q$10000,MATCH($A153,'Raw Data'!$B$2:$B$10000,0)),"")</f>
        <v/>
      </c>
      <c r="E153" s="20">
        <f t="array" ref="E153">IFERROR(INDEX('Raw Data'!$O$2:$O$10000,MATCH($A153,'Raw Data'!$B$2:$B$10000,0)),"")</f>
        <v/>
      </c>
      <c r="F153" s="20">
        <f t="array" ref="F153">IFERROR(INDEX('Raw Data'!$P$2:$P$10000,MATCH($A153,'Raw Data'!$B$2:$B$10000,0)),"")</f>
        <v/>
      </c>
      <c r="G153" s="21">
        <f>IFERROR(AVERAGEIFS('Raw Data'!$G$2:$G$10000,'Raw Data'!$B$2:$B$10000,$A153,'Raw Data'!$A$2:$A$10000,$C$1),"")</f>
        <v/>
      </c>
      <c r="H153" s="21">
        <f>IFERROR(AVERAGEIFS('Raw Data'!$H$2:$H$10000,'Raw Data'!$B$2:$B$10000,$A153,'Raw Data'!$A$2:$A$10000,$C$1),"")</f>
        <v/>
      </c>
      <c r="I153" s="21">
        <f>IFERROR(AVERAGEIFS('Raw Data'!$L$2:$L$10000,'Raw Data'!$B$2:$B$10000,$A153,'Raw Data'!$A$2:$A$10000,$C$1),"")</f>
        <v/>
      </c>
      <c r="J153" s="20">
        <f>IF(G153="","",LOOKUP(G153,{0,0.2,0.4,0.5,0.6,0.7,0.85,0.95},{"&lt;20%","20-40%","40-50%","50-60%","60-70%","70-85%","85-95%","&gt;=95%"}))</f>
        <v/>
      </c>
      <c r="K153" s="20">
        <f>IF(I153="","",LOOKUP(I153,{0,0.2,0.4,0.5,0.6,0.7,0.85,0.95},{"&lt;20%","20-40%","40-50%","50-60%","60-70%","70-85%","85-95%","&gt;=95%"}))</f>
        <v/>
      </c>
      <c r="L153" s="21">
        <f>IFERROR(AVERAGEIFS('Raw Data'!$S$2:$S$10000,'Raw Data'!$B$2:$B$10000,$A153,'Raw Data'!$A$2:$A$10000,$C$1),"")</f>
        <v/>
      </c>
      <c r="M153" s="21">
        <f>IFERROR(AVERAGEIFS('Raw Data'!$T$2:$T$10000,'Raw Data'!$B$2:$B$10000,$A153,'Raw Data'!$A$2:$A$10000,$C$1),"")</f>
        <v/>
      </c>
      <c r="N153" s="20">
        <f>IF(M153="","",IF(M153&lt;Settings!$B$8,"Critical",IF(M153&lt;Settings!$B$9,"Semi Critical","Non Critical")))</f>
        <v/>
      </c>
    </row>
    <row r="154" ht="15.75" customHeight="1" s="42">
      <c r="A154" s="20" t="inlineStr">
        <is>
          <t>BLR-Peenya SS</t>
        </is>
      </c>
      <c r="B154" s="20">
        <f t="array" ref="B154">IFERROR(INDEX('Raw Data'!$N$2:$N$10000,MATCH($A154,'Raw Data'!$B$2:$B$10000,0)),"")</f>
        <v/>
      </c>
      <c r="C154" s="20">
        <f t="array" ref="C154">IFERROR(INDEX('Raw Data'!$E$2:$E$10000,MATCH($A154,'Raw Data'!$B$2:$B$10000,0)),"")</f>
        <v/>
      </c>
      <c r="D154" s="20">
        <f t="array" ref="D154">IFERROR(INDEX('Raw Data'!$Q$2:$Q$10000,MATCH($A154,'Raw Data'!$B$2:$B$10000,0)),"")</f>
        <v/>
      </c>
      <c r="E154" s="20">
        <f t="array" ref="E154">IFERROR(INDEX('Raw Data'!$O$2:$O$10000,MATCH($A154,'Raw Data'!$B$2:$B$10000,0)),"")</f>
        <v/>
      </c>
      <c r="F154" s="20">
        <f t="array" ref="F154">IFERROR(INDEX('Raw Data'!$P$2:$P$10000,MATCH($A154,'Raw Data'!$B$2:$B$10000,0)),"")</f>
        <v/>
      </c>
      <c r="G154" s="21">
        <f>IFERROR(AVERAGEIFS('Raw Data'!$G$2:$G$10000,'Raw Data'!$B$2:$B$10000,$A154,'Raw Data'!$A$2:$A$10000,$C$1),"")</f>
        <v/>
      </c>
      <c r="H154" s="21">
        <f>IFERROR(AVERAGEIFS('Raw Data'!$H$2:$H$10000,'Raw Data'!$B$2:$B$10000,$A154,'Raw Data'!$A$2:$A$10000,$C$1),"")</f>
        <v/>
      </c>
      <c r="I154" s="21">
        <f>IFERROR(AVERAGEIFS('Raw Data'!$L$2:$L$10000,'Raw Data'!$B$2:$B$10000,$A154,'Raw Data'!$A$2:$A$10000,$C$1),"")</f>
        <v/>
      </c>
      <c r="J154" s="20">
        <f>IF(G154="","",LOOKUP(G154,{0,0.2,0.4,0.5,0.6,0.7,0.85,0.95},{"&lt;20%","20-40%","40-50%","50-60%","60-70%","70-85%","85-95%","&gt;=95%"}))</f>
        <v/>
      </c>
      <c r="K154" s="20">
        <f>IF(I154="","",LOOKUP(I154,{0,0.2,0.4,0.5,0.6,0.7,0.85,0.95},{"&lt;20%","20-40%","40-50%","50-60%","60-70%","70-85%","85-95%","&gt;=95%"}))</f>
        <v/>
      </c>
      <c r="L154" s="21">
        <f>IFERROR(AVERAGEIFS('Raw Data'!$S$2:$S$10000,'Raw Data'!$B$2:$B$10000,$A154,'Raw Data'!$A$2:$A$10000,$C$1),"")</f>
        <v/>
      </c>
      <c r="M154" s="21">
        <f>IFERROR(AVERAGEIFS('Raw Data'!$T$2:$T$10000,'Raw Data'!$B$2:$B$10000,$A154,'Raw Data'!$A$2:$A$10000,$C$1),"")</f>
        <v/>
      </c>
      <c r="N154" s="20">
        <f>IF(M154="","",IF(M154&lt;Settings!$B$8,"Critical",IF(M154&lt;Settings!$B$9,"Semi Critical","Non Critical")))</f>
        <v/>
      </c>
    </row>
    <row r="155" ht="15.75" customHeight="1" s="42">
      <c r="A155" s="20" t="inlineStr">
        <is>
          <t>BLR-Pipeline road new</t>
        </is>
      </c>
      <c r="B155" s="20">
        <f t="array" ref="B155">IFERROR(INDEX('Raw Data'!$N$2:$N$10000,MATCH($A155,'Raw Data'!$B$2:$B$10000,0)),"")</f>
        <v/>
      </c>
      <c r="C155" s="20">
        <f t="array" ref="C155">IFERROR(INDEX('Raw Data'!$E$2:$E$10000,MATCH($A155,'Raw Data'!$B$2:$B$10000,0)),"")</f>
        <v/>
      </c>
      <c r="D155" s="20">
        <f t="array" ref="D155">IFERROR(INDEX('Raw Data'!$Q$2:$Q$10000,MATCH($A155,'Raw Data'!$B$2:$B$10000,0)),"")</f>
        <v/>
      </c>
      <c r="E155" s="20">
        <f t="array" ref="E155">IFERROR(INDEX('Raw Data'!$O$2:$O$10000,MATCH($A155,'Raw Data'!$B$2:$B$10000,0)),"")</f>
        <v/>
      </c>
      <c r="F155" s="20">
        <f t="array" ref="F155">IFERROR(INDEX('Raw Data'!$P$2:$P$10000,MATCH($A155,'Raw Data'!$B$2:$B$10000,0)),"")</f>
        <v/>
      </c>
      <c r="G155" s="21">
        <f>IFERROR(AVERAGEIFS('Raw Data'!$G$2:$G$10000,'Raw Data'!$B$2:$B$10000,$A155,'Raw Data'!$A$2:$A$10000,$C$1),"")</f>
        <v/>
      </c>
      <c r="H155" s="21">
        <f>IFERROR(AVERAGEIFS('Raw Data'!$H$2:$H$10000,'Raw Data'!$B$2:$B$10000,$A155,'Raw Data'!$A$2:$A$10000,$C$1),"")</f>
        <v/>
      </c>
      <c r="I155" s="21">
        <f>IFERROR(AVERAGEIFS('Raw Data'!$L$2:$L$10000,'Raw Data'!$B$2:$B$10000,$A155,'Raw Data'!$A$2:$A$10000,$C$1),"")</f>
        <v/>
      </c>
      <c r="J155" s="20">
        <f>IF(G155="","",LOOKUP(G155,{0,0.2,0.4,0.5,0.6,0.7,0.85,0.95},{"&lt;20%","20-40%","40-50%","50-60%","60-70%","70-85%","85-95%","&gt;=95%"}))</f>
        <v/>
      </c>
      <c r="K155" s="20">
        <f>IF(I155="","",LOOKUP(I155,{0,0.2,0.4,0.5,0.6,0.7,0.85,0.95},{"&lt;20%","20-40%","40-50%","50-60%","60-70%","70-85%","85-95%","&gt;=95%"}))</f>
        <v/>
      </c>
      <c r="L155" s="21">
        <f>IFERROR(AVERAGEIFS('Raw Data'!$S$2:$S$10000,'Raw Data'!$B$2:$B$10000,$A155,'Raw Data'!$A$2:$A$10000,$C$1),"")</f>
        <v/>
      </c>
      <c r="M155" s="21">
        <f>IFERROR(AVERAGEIFS('Raw Data'!$T$2:$T$10000,'Raw Data'!$B$2:$B$10000,$A155,'Raw Data'!$A$2:$A$10000,$C$1),"")</f>
        <v/>
      </c>
      <c r="N155" s="20">
        <f>IF(M155="","",IF(M155&lt;Settings!$B$8,"Critical",IF(M155&lt;Settings!$B$9,"Semi Critical","Non Critical")))</f>
        <v/>
      </c>
    </row>
    <row r="156" ht="15.75" customHeight="1" s="42">
      <c r="A156" s="20" t="inlineStr">
        <is>
          <t>BLR-RAGHAVENDRA LAYOUT</t>
        </is>
      </c>
      <c r="B156" s="20">
        <f t="array" ref="B156">IFERROR(INDEX('Raw Data'!$N$2:$N$10000,MATCH($A156,'Raw Data'!$B$2:$B$10000,0)),"")</f>
        <v/>
      </c>
      <c r="C156" s="20">
        <f t="array" ref="C156">IFERROR(INDEX('Raw Data'!$E$2:$E$10000,MATCH($A156,'Raw Data'!$B$2:$B$10000,0)),"")</f>
        <v/>
      </c>
      <c r="D156" s="20">
        <f t="array" ref="D156">IFERROR(INDEX('Raw Data'!$Q$2:$Q$10000,MATCH($A156,'Raw Data'!$B$2:$B$10000,0)),"")</f>
        <v/>
      </c>
      <c r="E156" s="20">
        <f t="array" ref="E156">IFERROR(INDEX('Raw Data'!$O$2:$O$10000,MATCH($A156,'Raw Data'!$B$2:$B$10000,0)),"")</f>
        <v/>
      </c>
      <c r="F156" s="20">
        <f t="array" ref="F156">IFERROR(INDEX('Raw Data'!$P$2:$P$10000,MATCH($A156,'Raw Data'!$B$2:$B$10000,0)),"")</f>
        <v/>
      </c>
      <c r="G156" s="21">
        <f>IFERROR(AVERAGEIFS('Raw Data'!$G$2:$G$10000,'Raw Data'!$B$2:$B$10000,$A156,'Raw Data'!$A$2:$A$10000,$C$1),"")</f>
        <v/>
      </c>
      <c r="H156" s="21">
        <f>IFERROR(AVERAGEIFS('Raw Data'!$H$2:$H$10000,'Raw Data'!$B$2:$B$10000,$A156,'Raw Data'!$A$2:$A$10000,$C$1),"")</f>
        <v/>
      </c>
      <c r="I156" s="21">
        <f>IFERROR(AVERAGEIFS('Raw Data'!$L$2:$L$10000,'Raw Data'!$B$2:$B$10000,$A156,'Raw Data'!$A$2:$A$10000,$C$1),"")</f>
        <v/>
      </c>
      <c r="J156" s="20">
        <f>IF(G156="","",LOOKUP(G156,{0,0.2,0.4,0.5,0.6,0.7,0.85,0.95},{"&lt;20%","20-40%","40-50%","50-60%","60-70%","70-85%","85-95%","&gt;=95%"}))</f>
        <v/>
      </c>
      <c r="K156" s="20">
        <f>IF(I156="","",LOOKUP(I156,{0,0.2,0.4,0.5,0.6,0.7,0.85,0.95},{"&lt;20%","20-40%","40-50%","50-60%","60-70%","70-85%","85-95%","&gt;=95%"}))</f>
        <v/>
      </c>
      <c r="L156" s="21">
        <f>IFERROR(AVERAGEIFS('Raw Data'!$S$2:$S$10000,'Raw Data'!$B$2:$B$10000,$A156,'Raw Data'!$A$2:$A$10000,$C$1),"")</f>
        <v/>
      </c>
      <c r="M156" s="21">
        <f>IFERROR(AVERAGEIFS('Raw Data'!$T$2:$T$10000,'Raw Data'!$B$2:$B$10000,$A156,'Raw Data'!$A$2:$A$10000,$C$1),"")</f>
        <v/>
      </c>
      <c r="N156" s="20">
        <f>IF(M156="","",IF(M156&lt;Settings!$B$8,"Critical",IF(M156&lt;Settings!$B$9,"Semi Critical","Non Critical")))</f>
        <v/>
      </c>
    </row>
    <row r="157" ht="15.75" customHeight="1" s="42">
      <c r="A157" s="20" t="inlineStr">
        <is>
          <t>BLR-RAGHAVENDRA LAYOUT NETWORK</t>
        </is>
      </c>
      <c r="B157" s="20">
        <f t="array" ref="B157">IFERROR(INDEX('Raw Data'!$N$2:$N$10000,MATCH($A157,'Raw Data'!$B$2:$B$10000,0)),"")</f>
        <v/>
      </c>
      <c r="C157" s="20">
        <f t="array" ref="C157">IFERROR(INDEX('Raw Data'!$E$2:$E$10000,MATCH($A157,'Raw Data'!$B$2:$B$10000,0)),"")</f>
        <v/>
      </c>
      <c r="D157" s="20">
        <f t="array" ref="D157">IFERROR(INDEX('Raw Data'!$Q$2:$Q$10000,MATCH($A157,'Raw Data'!$B$2:$B$10000,0)),"")</f>
        <v/>
      </c>
      <c r="E157" s="20">
        <f t="array" ref="E157">IFERROR(INDEX('Raw Data'!$O$2:$O$10000,MATCH($A157,'Raw Data'!$B$2:$B$10000,0)),"")</f>
        <v/>
      </c>
      <c r="F157" s="20">
        <f t="array" ref="F157">IFERROR(INDEX('Raw Data'!$P$2:$P$10000,MATCH($A157,'Raw Data'!$B$2:$B$10000,0)),"")</f>
        <v/>
      </c>
      <c r="G157" s="21">
        <f>IFERROR(AVERAGEIFS('Raw Data'!$G$2:$G$10000,'Raw Data'!$B$2:$B$10000,$A157,'Raw Data'!$A$2:$A$10000,$C$1),"")</f>
        <v/>
      </c>
      <c r="H157" s="21">
        <f>IFERROR(AVERAGEIFS('Raw Data'!$H$2:$H$10000,'Raw Data'!$B$2:$B$10000,$A157,'Raw Data'!$A$2:$A$10000,$C$1),"")</f>
        <v/>
      </c>
      <c r="I157" s="21">
        <f>IFERROR(AVERAGEIFS('Raw Data'!$L$2:$L$10000,'Raw Data'!$B$2:$B$10000,$A157,'Raw Data'!$A$2:$A$10000,$C$1),"")</f>
        <v/>
      </c>
      <c r="J157" s="20">
        <f>IF(G157="","",LOOKUP(G157,{0,0.2,0.4,0.5,0.6,0.7,0.85,0.95},{"&lt;20%","20-40%","40-50%","50-60%","60-70%","70-85%","85-95%","&gt;=95%"}))</f>
        <v/>
      </c>
      <c r="K157" s="20">
        <f>IF(I157="","",LOOKUP(I157,{0,0.2,0.4,0.5,0.6,0.7,0.85,0.95},{"&lt;20%","20-40%","40-50%","50-60%","60-70%","70-85%","85-95%","&gt;=95%"}))</f>
        <v/>
      </c>
      <c r="L157" s="21">
        <f>IFERROR(AVERAGEIFS('Raw Data'!$S$2:$S$10000,'Raw Data'!$B$2:$B$10000,$A157,'Raw Data'!$A$2:$A$10000,$C$1),"")</f>
        <v/>
      </c>
      <c r="M157" s="21">
        <f>IFERROR(AVERAGEIFS('Raw Data'!$T$2:$T$10000,'Raw Data'!$B$2:$B$10000,$A157,'Raw Data'!$A$2:$A$10000,$C$1),"")</f>
        <v/>
      </c>
      <c r="N157" s="20">
        <f>IF(M157="","",IF(M157&lt;Settings!$B$8,"Critical",IF(M157&lt;Settings!$B$9,"Semi Critical","Non Critical")))</f>
        <v/>
      </c>
    </row>
    <row r="158" ht="15.75" customHeight="1" s="42">
      <c r="A158" s="20" t="inlineStr">
        <is>
          <t>BLR-RAGHAVENDRA LAYOUT NETWORK 2</t>
        </is>
      </c>
      <c r="B158" s="20">
        <f t="array" ref="B158">IFERROR(INDEX('Raw Data'!$N$2:$N$10000,MATCH($A158,'Raw Data'!$B$2:$B$10000,0)),"")</f>
        <v/>
      </c>
      <c r="C158" s="20">
        <f t="array" ref="C158">IFERROR(INDEX('Raw Data'!$E$2:$E$10000,MATCH($A158,'Raw Data'!$B$2:$B$10000,0)),"")</f>
        <v/>
      </c>
      <c r="D158" s="20">
        <f t="array" ref="D158">IFERROR(INDEX('Raw Data'!$Q$2:$Q$10000,MATCH($A158,'Raw Data'!$B$2:$B$10000,0)),"")</f>
        <v/>
      </c>
      <c r="E158" s="20">
        <f t="array" ref="E158">IFERROR(INDEX('Raw Data'!$O$2:$O$10000,MATCH($A158,'Raw Data'!$B$2:$B$10000,0)),"")</f>
        <v/>
      </c>
      <c r="F158" s="20">
        <f t="array" ref="F158">IFERROR(INDEX('Raw Data'!$P$2:$P$10000,MATCH($A158,'Raw Data'!$B$2:$B$10000,0)),"")</f>
        <v/>
      </c>
      <c r="G158" s="21">
        <f>IFERROR(AVERAGEIFS('Raw Data'!$G$2:$G$10000,'Raw Data'!$B$2:$B$10000,$A158,'Raw Data'!$A$2:$A$10000,$C$1),"")</f>
        <v/>
      </c>
      <c r="H158" s="21">
        <f>IFERROR(AVERAGEIFS('Raw Data'!$H$2:$H$10000,'Raw Data'!$B$2:$B$10000,$A158,'Raw Data'!$A$2:$A$10000,$C$1),"")</f>
        <v/>
      </c>
      <c r="I158" s="21">
        <f>IFERROR(AVERAGEIFS('Raw Data'!$L$2:$L$10000,'Raw Data'!$B$2:$B$10000,$A158,'Raw Data'!$A$2:$A$10000,$C$1),"")</f>
        <v/>
      </c>
      <c r="J158" s="20">
        <f>IF(G158="","",LOOKUP(G158,{0,0.2,0.4,0.5,0.6,0.7,0.85,0.95},{"&lt;20%","20-40%","40-50%","50-60%","60-70%","70-85%","85-95%","&gt;=95%"}))</f>
        <v/>
      </c>
      <c r="K158" s="20">
        <f>IF(I158="","",LOOKUP(I158,{0,0.2,0.4,0.5,0.6,0.7,0.85,0.95},{"&lt;20%","20-40%","40-50%","50-60%","60-70%","70-85%","85-95%","&gt;=95%"}))</f>
        <v/>
      </c>
      <c r="L158" s="21">
        <f>IFERROR(AVERAGEIFS('Raw Data'!$S$2:$S$10000,'Raw Data'!$B$2:$B$10000,$A158,'Raw Data'!$A$2:$A$10000,$C$1),"")</f>
        <v/>
      </c>
      <c r="M158" s="21">
        <f>IFERROR(AVERAGEIFS('Raw Data'!$T$2:$T$10000,'Raw Data'!$B$2:$B$10000,$A158,'Raw Data'!$A$2:$A$10000,$C$1),"")</f>
        <v/>
      </c>
      <c r="N158" s="20">
        <f>IF(M158="","",IF(M158&lt;Settings!$B$8,"Critical",IF(M158&lt;Settings!$B$9,"Semi Critical","Non Critical")))</f>
        <v/>
      </c>
    </row>
    <row r="159" ht="15.75" customHeight="1" s="42">
      <c r="A159" s="20" t="inlineStr">
        <is>
          <t>BLR-Rajarajeshwari Nagar</t>
        </is>
      </c>
      <c r="B159" s="20">
        <f t="array" ref="B159">IFERROR(INDEX('Raw Data'!$N$2:$N$10000,MATCH($A159,'Raw Data'!$B$2:$B$10000,0)),"")</f>
        <v/>
      </c>
      <c r="C159" s="20">
        <f t="array" ref="C159">IFERROR(INDEX('Raw Data'!$E$2:$E$10000,MATCH($A159,'Raw Data'!$B$2:$B$10000,0)),"")</f>
        <v/>
      </c>
      <c r="D159" s="20">
        <f t="array" ref="D159">IFERROR(INDEX('Raw Data'!$Q$2:$Q$10000,MATCH($A159,'Raw Data'!$B$2:$B$10000,0)),"")</f>
        <v/>
      </c>
      <c r="E159" s="20">
        <f t="array" ref="E159">IFERROR(INDEX('Raw Data'!$O$2:$O$10000,MATCH($A159,'Raw Data'!$B$2:$B$10000,0)),"")</f>
        <v/>
      </c>
      <c r="F159" s="20">
        <f t="array" ref="F159">IFERROR(INDEX('Raw Data'!$P$2:$P$10000,MATCH($A159,'Raw Data'!$B$2:$B$10000,0)),"")</f>
        <v/>
      </c>
      <c r="G159" s="21">
        <f>IFERROR(AVERAGEIFS('Raw Data'!$G$2:$G$10000,'Raw Data'!$B$2:$B$10000,$A159,'Raw Data'!$A$2:$A$10000,$C$1),"")</f>
        <v/>
      </c>
      <c r="H159" s="21">
        <f>IFERROR(AVERAGEIFS('Raw Data'!$H$2:$H$10000,'Raw Data'!$B$2:$B$10000,$A159,'Raw Data'!$A$2:$A$10000,$C$1),"")</f>
        <v/>
      </c>
      <c r="I159" s="21">
        <f>IFERROR(AVERAGEIFS('Raw Data'!$L$2:$L$10000,'Raw Data'!$B$2:$B$10000,$A159,'Raw Data'!$A$2:$A$10000,$C$1),"")</f>
        <v/>
      </c>
      <c r="J159" s="20">
        <f>IF(G159="","",LOOKUP(G159,{0,0.2,0.4,0.5,0.6,0.7,0.85,0.95},{"&lt;20%","20-40%","40-50%","50-60%","60-70%","70-85%","85-95%","&gt;=95%"}))</f>
        <v/>
      </c>
      <c r="K159" s="20">
        <f>IF(I159="","",LOOKUP(I159,{0,0.2,0.4,0.5,0.6,0.7,0.85,0.95},{"&lt;20%","20-40%","40-50%","50-60%","60-70%","70-85%","85-95%","&gt;=95%"}))</f>
        <v/>
      </c>
      <c r="L159" s="21">
        <f>IFERROR(AVERAGEIFS('Raw Data'!$S$2:$S$10000,'Raw Data'!$B$2:$B$10000,$A159,'Raw Data'!$A$2:$A$10000,$C$1),"")</f>
        <v/>
      </c>
      <c r="M159" s="21">
        <f>IFERROR(AVERAGEIFS('Raw Data'!$T$2:$T$10000,'Raw Data'!$B$2:$B$10000,$A159,'Raw Data'!$A$2:$A$10000,$C$1),"")</f>
        <v/>
      </c>
      <c r="N159" s="20">
        <f>IF(M159="","",IF(M159&lt;Settings!$B$8,"Critical",IF(M159&lt;Settings!$B$9,"Semi Critical","Non Critical")))</f>
        <v/>
      </c>
    </row>
    <row r="160" ht="15.75" customHeight="1" s="42">
      <c r="A160" s="20" t="inlineStr">
        <is>
          <t>BLR-Ramamurthy Nagar Network</t>
        </is>
      </c>
      <c r="B160" s="20">
        <f t="array" ref="B160">IFERROR(INDEX('Raw Data'!$N$2:$N$10000,MATCH($A160,'Raw Data'!$B$2:$B$10000,0)),"")</f>
        <v/>
      </c>
      <c r="C160" s="20">
        <f t="array" ref="C160">IFERROR(INDEX('Raw Data'!$E$2:$E$10000,MATCH($A160,'Raw Data'!$B$2:$B$10000,0)),"")</f>
        <v/>
      </c>
      <c r="D160" s="20">
        <f t="array" ref="D160">IFERROR(INDEX('Raw Data'!$Q$2:$Q$10000,MATCH($A160,'Raw Data'!$B$2:$B$10000,0)),"")</f>
        <v/>
      </c>
      <c r="E160" s="20">
        <f t="array" ref="E160">IFERROR(INDEX('Raw Data'!$O$2:$O$10000,MATCH($A160,'Raw Data'!$B$2:$B$10000,0)),"")</f>
        <v/>
      </c>
      <c r="F160" s="20">
        <f t="array" ref="F160">IFERROR(INDEX('Raw Data'!$P$2:$P$10000,MATCH($A160,'Raw Data'!$B$2:$B$10000,0)),"")</f>
        <v/>
      </c>
      <c r="G160" s="21">
        <f>IFERROR(AVERAGEIFS('Raw Data'!$G$2:$G$10000,'Raw Data'!$B$2:$B$10000,$A160,'Raw Data'!$A$2:$A$10000,$C$1),"")</f>
        <v/>
      </c>
      <c r="H160" s="21">
        <f>IFERROR(AVERAGEIFS('Raw Data'!$H$2:$H$10000,'Raw Data'!$B$2:$B$10000,$A160,'Raw Data'!$A$2:$A$10000,$C$1),"")</f>
        <v/>
      </c>
      <c r="I160" s="21">
        <f>IFERROR(AVERAGEIFS('Raw Data'!$L$2:$L$10000,'Raw Data'!$B$2:$B$10000,$A160,'Raw Data'!$A$2:$A$10000,$C$1),"")</f>
        <v/>
      </c>
      <c r="J160" s="20">
        <f>IF(G160="","",LOOKUP(G160,{0,0.2,0.4,0.5,0.6,0.7,0.85,0.95},{"&lt;20%","20-40%","40-50%","50-60%","60-70%","70-85%","85-95%","&gt;=95%"}))</f>
        <v/>
      </c>
      <c r="K160" s="20">
        <f>IF(I160="","",LOOKUP(I160,{0,0.2,0.4,0.5,0.6,0.7,0.85,0.95},{"&lt;20%","20-40%","40-50%","50-60%","60-70%","70-85%","85-95%","&gt;=95%"}))</f>
        <v/>
      </c>
      <c r="L160" s="21">
        <f>IFERROR(AVERAGEIFS('Raw Data'!$S$2:$S$10000,'Raw Data'!$B$2:$B$10000,$A160,'Raw Data'!$A$2:$A$10000,$C$1),"")</f>
        <v/>
      </c>
      <c r="M160" s="21">
        <f>IFERROR(AVERAGEIFS('Raw Data'!$T$2:$T$10000,'Raw Data'!$B$2:$B$10000,$A160,'Raw Data'!$A$2:$A$10000,$C$1),"")</f>
        <v/>
      </c>
      <c r="N160" s="20">
        <f>IF(M160="","",IF(M160&lt;Settings!$B$8,"Critical",IF(M160&lt;Settings!$B$9,"Semi Critical","Non Critical")))</f>
        <v/>
      </c>
    </row>
    <row r="161" ht="15.75" customHeight="1" s="42">
      <c r="A161" s="20" t="inlineStr">
        <is>
          <t>BLR-RAMAMURTHY NAGAR NEW</t>
        </is>
      </c>
      <c r="B161" s="20">
        <f t="array" ref="B161">IFERROR(INDEX('Raw Data'!$N$2:$N$10000,MATCH($A161,'Raw Data'!$B$2:$B$10000,0)),"")</f>
        <v/>
      </c>
      <c r="C161" s="20">
        <f t="array" ref="C161">IFERROR(INDEX('Raw Data'!$E$2:$E$10000,MATCH($A161,'Raw Data'!$B$2:$B$10000,0)),"")</f>
        <v/>
      </c>
      <c r="D161" s="20">
        <f t="array" ref="D161">IFERROR(INDEX('Raw Data'!$Q$2:$Q$10000,MATCH($A161,'Raw Data'!$B$2:$B$10000,0)),"")</f>
        <v/>
      </c>
      <c r="E161" s="20">
        <f t="array" ref="E161">IFERROR(INDEX('Raw Data'!$O$2:$O$10000,MATCH($A161,'Raw Data'!$B$2:$B$10000,0)),"")</f>
        <v/>
      </c>
      <c r="F161" s="20">
        <f t="array" ref="F161">IFERROR(INDEX('Raw Data'!$P$2:$P$10000,MATCH($A161,'Raw Data'!$B$2:$B$10000,0)),"")</f>
        <v/>
      </c>
      <c r="G161" s="21">
        <f>IFERROR(AVERAGEIFS('Raw Data'!$G$2:$G$10000,'Raw Data'!$B$2:$B$10000,$A161,'Raw Data'!$A$2:$A$10000,$C$1),"")</f>
        <v/>
      </c>
      <c r="H161" s="21">
        <f>IFERROR(AVERAGEIFS('Raw Data'!$H$2:$H$10000,'Raw Data'!$B$2:$B$10000,$A161,'Raw Data'!$A$2:$A$10000,$C$1),"")</f>
        <v/>
      </c>
      <c r="I161" s="21">
        <f>IFERROR(AVERAGEIFS('Raw Data'!$L$2:$L$10000,'Raw Data'!$B$2:$B$10000,$A161,'Raw Data'!$A$2:$A$10000,$C$1),"")</f>
        <v/>
      </c>
      <c r="J161" s="20">
        <f>IF(G161="","",LOOKUP(G161,{0,0.2,0.4,0.5,0.6,0.7,0.85,0.95},{"&lt;20%","20-40%","40-50%","50-60%","60-70%","70-85%","85-95%","&gt;=95%"}))</f>
        <v/>
      </c>
      <c r="K161" s="20">
        <f>IF(I161="","",LOOKUP(I161,{0,0.2,0.4,0.5,0.6,0.7,0.85,0.95},{"&lt;20%","20-40%","40-50%","50-60%","60-70%","70-85%","85-95%","&gt;=95%"}))</f>
        <v/>
      </c>
      <c r="L161" s="21">
        <f>IFERROR(AVERAGEIFS('Raw Data'!$S$2:$S$10000,'Raw Data'!$B$2:$B$10000,$A161,'Raw Data'!$A$2:$A$10000,$C$1),"")</f>
        <v/>
      </c>
      <c r="M161" s="21">
        <f>IFERROR(AVERAGEIFS('Raw Data'!$T$2:$T$10000,'Raw Data'!$B$2:$B$10000,$A161,'Raw Data'!$A$2:$A$10000,$C$1),"")</f>
        <v/>
      </c>
      <c r="N161" s="20">
        <f>IF(M161="","",IF(M161&lt;Settings!$B$8,"Critical",IF(M161&lt;Settings!$B$9,"Semi Critical","Non Critical")))</f>
        <v/>
      </c>
    </row>
    <row r="162" ht="15.75" customHeight="1" s="42">
      <c r="A162" s="20" t="inlineStr">
        <is>
          <t>BLR-RICHMOND TOWN</t>
        </is>
      </c>
      <c r="B162" s="20">
        <f t="array" ref="B162">IFERROR(INDEX('Raw Data'!$N$2:$N$10000,MATCH($A162,'Raw Data'!$B$2:$B$10000,0)),"")</f>
        <v/>
      </c>
      <c r="C162" s="20">
        <f t="array" ref="C162">IFERROR(INDEX('Raw Data'!$E$2:$E$10000,MATCH($A162,'Raw Data'!$B$2:$B$10000,0)),"")</f>
        <v/>
      </c>
      <c r="D162" s="20">
        <f t="array" ref="D162">IFERROR(INDEX('Raw Data'!$Q$2:$Q$10000,MATCH($A162,'Raw Data'!$B$2:$B$10000,0)),"")</f>
        <v/>
      </c>
      <c r="E162" s="20">
        <f t="array" ref="E162">IFERROR(INDEX('Raw Data'!$O$2:$O$10000,MATCH($A162,'Raw Data'!$B$2:$B$10000,0)),"")</f>
        <v/>
      </c>
      <c r="F162" s="20">
        <f t="array" ref="F162">IFERROR(INDEX('Raw Data'!$P$2:$P$10000,MATCH($A162,'Raw Data'!$B$2:$B$10000,0)),"")</f>
        <v/>
      </c>
      <c r="G162" s="21">
        <f>IFERROR(AVERAGEIFS('Raw Data'!$G$2:$G$10000,'Raw Data'!$B$2:$B$10000,$A162,'Raw Data'!$A$2:$A$10000,$C$1),"")</f>
        <v/>
      </c>
      <c r="H162" s="21">
        <f>IFERROR(AVERAGEIFS('Raw Data'!$H$2:$H$10000,'Raw Data'!$B$2:$B$10000,$A162,'Raw Data'!$A$2:$A$10000,$C$1),"")</f>
        <v/>
      </c>
      <c r="I162" s="21">
        <f>IFERROR(AVERAGEIFS('Raw Data'!$L$2:$L$10000,'Raw Data'!$B$2:$B$10000,$A162,'Raw Data'!$A$2:$A$10000,$C$1),"")</f>
        <v/>
      </c>
      <c r="J162" s="20">
        <f>IF(G162="","",LOOKUP(G162,{0,0.2,0.4,0.5,0.6,0.7,0.85,0.95},{"&lt;20%","20-40%","40-50%","50-60%","60-70%","70-85%","85-95%","&gt;=95%"}))</f>
        <v/>
      </c>
      <c r="K162" s="20">
        <f>IF(I162="","",LOOKUP(I162,{0,0.2,0.4,0.5,0.6,0.7,0.85,0.95},{"&lt;20%","20-40%","40-50%","50-60%","60-70%","70-85%","85-95%","&gt;=95%"}))</f>
        <v/>
      </c>
      <c r="L162" s="21">
        <f>IFERROR(AVERAGEIFS('Raw Data'!$S$2:$S$10000,'Raw Data'!$B$2:$B$10000,$A162,'Raw Data'!$A$2:$A$10000,$C$1),"")</f>
        <v/>
      </c>
      <c r="M162" s="21">
        <f>IFERROR(AVERAGEIFS('Raw Data'!$T$2:$T$10000,'Raw Data'!$B$2:$B$10000,$A162,'Raw Data'!$A$2:$A$10000,$C$1),"")</f>
        <v/>
      </c>
      <c r="N162" s="20">
        <f>IF(M162="","",IF(M162&lt;Settings!$B$8,"Critical",IF(M162&lt;Settings!$B$9,"Semi Critical","Non Critical")))</f>
        <v/>
      </c>
    </row>
    <row r="163" ht="15.75" customHeight="1" s="42">
      <c r="A163" s="20" t="inlineStr">
        <is>
          <t>BLR-Richmond Town Network</t>
        </is>
      </c>
      <c r="B163" s="20">
        <f t="array" ref="B163">IFERROR(INDEX('Raw Data'!$N$2:$N$10000,MATCH($A163,'Raw Data'!$B$2:$B$10000,0)),"")</f>
        <v/>
      </c>
      <c r="C163" s="20">
        <f t="array" ref="C163">IFERROR(INDEX('Raw Data'!$E$2:$E$10000,MATCH($A163,'Raw Data'!$B$2:$B$10000,0)),"")</f>
        <v/>
      </c>
      <c r="D163" s="20">
        <f t="array" ref="D163">IFERROR(INDEX('Raw Data'!$Q$2:$Q$10000,MATCH($A163,'Raw Data'!$B$2:$B$10000,0)),"")</f>
        <v/>
      </c>
      <c r="E163" s="20">
        <f t="array" ref="E163">IFERROR(INDEX('Raw Data'!$O$2:$O$10000,MATCH($A163,'Raw Data'!$B$2:$B$10000,0)),"")</f>
        <v/>
      </c>
      <c r="F163" s="20">
        <f t="array" ref="F163">IFERROR(INDEX('Raw Data'!$P$2:$P$10000,MATCH($A163,'Raw Data'!$B$2:$B$10000,0)),"")</f>
        <v/>
      </c>
      <c r="G163" s="21">
        <f>IFERROR(AVERAGEIFS('Raw Data'!$G$2:$G$10000,'Raw Data'!$B$2:$B$10000,$A163,'Raw Data'!$A$2:$A$10000,$C$1),"")</f>
        <v/>
      </c>
      <c r="H163" s="21">
        <f>IFERROR(AVERAGEIFS('Raw Data'!$H$2:$H$10000,'Raw Data'!$B$2:$B$10000,$A163,'Raw Data'!$A$2:$A$10000,$C$1),"")</f>
        <v/>
      </c>
      <c r="I163" s="21">
        <f>IFERROR(AVERAGEIFS('Raw Data'!$L$2:$L$10000,'Raw Data'!$B$2:$B$10000,$A163,'Raw Data'!$A$2:$A$10000,$C$1),"")</f>
        <v/>
      </c>
      <c r="J163" s="20">
        <f>IF(G163="","",LOOKUP(G163,{0,0.2,0.4,0.5,0.6,0.7,0.85,0.95},{"&lt;20%","20-40%","40-50%","50-60%","60-70%","70-85%","85-95%","&gt;=95%"}))</f>
        <v/>
      </c>
      <c r="K163" s="20">
        <f>IF(I163="","",LOOKUP(I163,{0,0.2,0.4,0.5,0.6,0.7,0.85,0.95},{"&lt;20%","20-40%","40-50%","50-60%","60-70%","70-85%","85-95%","&gt;=95%"}))</f>
        <v/>
      </c>
      <c r="L163" s="21">
        <f>IFERROR(AVERAGEIFS('Raw Data'!$S$2:$S$10000,'Raw Data'!$B$2:$B$10000,$A163,'Raw Data'!$A$2:$A$10000,$C$1),"")</f>
        <v/>
      </c>
      <c r="M163" s="21">
        <f>IFERROR(AVERAGEIFS('Raw Data'!$T$2:$T$10000,'Raw Data'!$B$2:$B$10000,$A163,'Raw Data'!$A$2:$A$10000,$C$1),"")</f>
        <v/>
      </c>
      <c r="N163" s="20">
        <f>IF(M163="","",IF(M163&lt;Settings!$B$8,"Critical",IF(M163&lt;Settings!$B$9,"Semi Critical","Non Critical")))</f>
        <v/>
      </c>
    </row>
    <row r="164" ht="15.75" customHeight="1" s="42">
      <c r="A164" s="20" t="inlineStr">
        <is>
          <t>BLR-RICHMOND TOWN SS</t>
        </is>
      </c>
      <c r="B164" s="20">
        <f t="array" ref="B164">IFERROR(INDEX('Raw Data'!$N$2:$N$10000,MATCH($A164,'Raw Data'!$B$2:$B$10000,0)),"")</f>
        <v/>
      </c>
      <c r="C164" s="20">
        <f t="array" ref="C164">IFERROR(INDEX('Raw Data'!$E$2:$E$10000,MATCH($A164,'Raw Data'!$B$2:$B$10000,0)),"")</f>
        <v/>
      </c>
      <c r="D164" s="20">
        <f t="array" ref="D164">IFERROR(INDEX('Raw Data'!$Q$2:$Q$10000,MATCH($A164,'Raw Data'!$B$2:$B$10000,0)),"")</f>
        <v/>
      </c>
      <c r="E164" s="20">
        <f t="array" ref="E164">IFERROR(INDEX('Raw Data'!$O$2:$O$10000,MATCH($A164,'Raw Data'!$B$2:$B$10000,0)),"")</f>
        <v/>
      </c>
      <c r="F164" s="20">
        <f t="array" ref="F164">IFERROR(INDEX('Raw Data'!$P$2:$P$10000,MATCH($A164,'Raw Data'!$B$2:$B$10000,0)),"")</f>
        <v/>
      </c>
      <c r="G164" s="21">
        <f>IFERROR(AVERAGEIFS('Raw Data'!$G$2:$G$10000,'Raw Data'!$B$2:$B$10000,$A164,'Raw Data'!$A$2:$A$10000,$C$1),"")</f>
        <v/>
      </c>
      <c r="H164" s="21">
        <f>IFERROR(AVERAGEIFS('Raw Data'!$H$2:$H$10000,'Raw Data'!$B$2:$B$10000,$A164,'Raw Data'!$A$2:$A$10000,$C$1),"")</f>
        <v/>
      </c>
      <c r="I164" s="21">
        <f>IFERROR(AVERAGEIFS('Raw Data'!$L$2:$L$10000,'Raw Data'!$B$2:$B$10000,$A164,'Raw Data'!$A$2:$A$10000,$C$1),"")</f>
        <v/>
      </c>
      <c r="J164" s="20">
        <f>IF(G164="","",LOOKUP(G164,{0,0.2,0.4,0.5,0.6,0.7,0.85,0.95},{"&lt;20%","20-40%","40-50%","50-60%","60-70%","70-85%","85-95%","&gt;=95%"}))</f>
        <v/>
      </c>
      <c r="K164" s="20">
        <f>IF(I164="","",LOOKUP(I164,{0,0.2,0.4,0.5,0.6,0.7,0.85,0.95},{"&lt;20%","20-40%","40-50%","50-60%","60-70%","70-85%","85-95%","&gt;=95%"}))</f>
        <v/>
      </c>
      <c r="L164" s="21">
        <f>IFERROR(AVERAGEIFS('Raw Data'!$S$2:$S$10000,'Raw Data'!$B$2:$B$10000,$A164,'Raw Data'!$A$2:$A$10000,$C$1),"")</f>
        <v/>
      </c>
      <c r="M164" s="21">
        <f>IFERROR(AVERAGEIFS('Raw Data'!$T$2:$T$10000,'Raw Data'!$B$2:$B$10000,$A164,'Raw Data'!$A$2:$A$10000,$C$1),"")</f>
        <v/>
      </c>
      <c r="N164" s="20">
        <f>IF(M164="","",IF(M164&lt;Settings!$B$8,"Critical",IF(M164&lt;Settings!$B$9,"Semi Critical","Non Critical")))</f>
        <v/>
      </c>
    </row>
    <row r="165" ht="15.75" customHeight="1" s="42">
      <c r="A165" s="20" t="inlineStr">
        <is>
          <t>BLR-RK Hegde Nagar</t>
        </is>
      </c>
      <c r="B165" s="20">
        <f t="array" ref="B165">IFERROR(INDEX('Raw Data'!$N$2:$N$10000,MATCH($A165,'Raw Data'!$B$2:$B$10000,0)),"")</f>
        <v/>
      </c>
      <c r="C165" s="20">
        <f t="array" ref="C165">IFERROR(INDEX('Raw Data'!$E$2:$E$10000,MATCH($A165,'Raw Data'!$B$2:$B$10000,0)),"")</f>
        <v/>
      </c>
      <c r="D165" s="20">
        <f t="array" ref="D165">IFERROR(INDEX('Raw Data'!$Q$2:$Q$10000,MATCH($A165,'Raw Data'!$B$2:$B$10000,0)),"")</f>
        <v/>
      </c>
      <c r="E165" s="20">
        <f t="array" ref="E165">IFERROR(INDEX('Raw Data'!$O$2:$O$10000,MATCH($A165,'Raw Data'!$B$2:$B$10000,0)),"")</f>
        <v/>
      </c>
      <c r="F165" s="20">
        <f t="array" ref="F165">IFERROR(INDEX('Raw Data'!$P$2:$P$10000,MATCH($A165,'Raw Data'!$B$2:$B$10000,0)),"")</f>
        <v/>
      </c>
      <c r="G165" s="21">
        <f>IFERROR(AVERAGEIFS('Raw Data'!$G$2:$G$10000,'Raw Data'!$B$2:$B$10000,$A165,'Raw Data'!$A$2:$A$10000,$C$1),"")</f>
        <v/>
      </c>
      <c r="H165" s="21">
        <f>IFERROR(AVERAGEIFS('Raw Data'!$H$2:$H$10000,'Raw Data'!$B$2:$B$10000,$A165,'Raw Data'!$A$2:$A$10000,$C$1),"")</f>
        <v/>
      </c>
      <c r="I165" s="21">
        <f>IFERROR(AVERAGEIFS('Raw Data'!$L$2:$L$10000,'Raw Data'!$B$2:$B$10000,$A165,'Raw Data'!$A$2:$A$10000,$C$1),"")</f>
        <v/>
      </c>
      <c r="J165" s="20">
        <f>IF(G165="","",LOOKUP(G165,{0,0.2,0.4,0.5,0.6,0.7,0.85,0.95},{"&lt;20%","20-40%","40-50%","50-60%","60-70%","70-85%","85-95%","&gt;=95%"}))</f>
        <v/>
      </c>
      <c r="K165" s="20">
        <f>IF(I165="","",LOOKUP(I165,{0,0.2,0.4,0.5,0.6,0.7,0.85,0.95},{"&lt;20%","20-40%","40-50%","50-60%","60-70%","70-85%","85-95%","&gt;=95%"}))</f>
        <v/>
      </c>
      <c r="L165" s="21">
        <f>IFERROR(AVERAGEIFS('Raw Data'!$S$2:$S$10000,'Raw Data'!$B$2:$B$10000,$A165,'Raw Data'!$A$2:$A$10000,$C$1),"")</f>
        <v/>
      </c>
      <c r="M165" s="21">
        <f>IFERROR(AVERAGEIFS('Raw Data'!$T$2:$T$10000,'Raw Data'!$B$2:$B$10000,$A165,'Raw Data'!$A$2:$A$10000,$C$1),"")</f>
        <v/>
      </c>
      <c r="N165" s="20">
        <f>IF(M165="","",IF(M165&lt;Settings!$B$8,"Critical",IF(M165&lt;Settings!$B$9,"Semi Critical","Non Critical")))</f>
        <v/>
      </c>
    </row>
    <row r="166" ht="15.75" customHeight="1" s="42">
      <c r="A166" s="20" t="inlineStr">
        <is>
          <t>BLR-RR Nagar Network</t>
        </is>
      </c>
      <c r="B166" s="20">
        <f t="array" ref="B166">IFERROR(INDEX('Raw Data'!$N$2:$N$10000,MATCH($A166,'Raw Data'!$B$2:$B$10000,0)),"")</f>
        <v/>
      </c>
      <c r="C166" s="20">
        <f t="array" ref="C166">IFERROR(INDEX('Raw Data'!$E$2:$E$10000,MATCH($A166,'Raw Data'!$B$2:$B$10000,0)),"")</f>
        <v/>
      </c>
      <c r="D166" s="20">
        <f t="array" ref="D166">IFERROR(INDEX('Raw Data'!$Q$2:$Q$10000,MATCH($A166,'Raw Data'!$B$2:$B$10000,0)),"")</f>
        <v/>
      </c>
      <c r="E166" s="20">
        <f t="array" ref="E166">IFERROR(INDEX('Raw Data'!$O$2:$O$10000,MATCH($A166,'Raw Data'!$B$2:$B$10000,0)),"")</f>
        <v/>
      </c>
      <c r="F166" s="20">
        <f t="array" ref="F166">IFERROR(INDEX('Raw Data'!$P$2:$P$10000,MATCH($A166,'Raw Data'!$B$2:$B$10000,0)),"")</f>
        <v/>
      </c>
      <c r="G166" s="21">
        <f>IFERROR(AVERAGEIFS('Raw Data'!$G$2:$G$10000,'Raw Data'!$B$2:$B$10000,$A166,'Raw Data'!$A$2:$A$10000,$C$1),"")</f>
        <v/>
      </c>
      <c r="H166" s="21">
        <f>IFERROR(AVERAGEIFS('Raw Data'!$H$2:$H$10000,'Raw Data'!$B$2:$B$10000,$A166,'Raw Data'!$A$2:$A$10000,$C$1),"")</f>
        <v/>
      </c>
      <c r="I166" s="21">
        <f>IFERROR(AVERAGEIFS('Raw Data'!$L$2:$L$10000,'Raw Data'!$B$2:$B$10000,$A166,'Raw Data'!$A$2:$A$10000,$C$1),"")</f>
        <v/>
      </c>
      <c r="J166" s="20">
        <f>IF(G166="","",LOOKUP(G166,{0,0.2,0.4,0.5,0.6,0.7,0.85,0.95},{"&lt;20%","20-40%","40-50%","50-60%","60-70%","70-85%","85-95%","&gt;=95%"}))</f>
        <v/>
      </c>
      <c r="K166" s="20">
        <f>IF(I166="","",LOOKUP(I166,{0,0.2,0.4,0.5,0.6,0.7,0.85,0.95},{"&lt;20%","20-40%","40-50%","50-60%","60-70%","70-85%","85-95%","&gt;=95%"}))</f>
        <v/>
      </c>
      <c r="L166" s="21">
        <f>IFERROR(AVERAGEIFS('Raw Data'!$S$2:$S$10000,'Raw Data'!$B$2:$B$10000,$A166,'Raw Data'!$A$2:$A$10000,$C$1),"")</f>
        <v/>
      </c>
      <c r="M166" s="21">
        <f>IFERROR(AVERAGEIFS('Raw Data'!$T$2:$T$10000,'Raw Data'!$B$2:$B$10000,$A166,'Raw Data'!$A$2:$A$10000,$C$1),"")</f>
        <v/>
      </c>
      <c r="N166" s="20">
        <f>IF(M166="","",IF(M166&lt;Settings!$B$8,"Critical",IF(M166&lt;Settings!$B$9,"Semi Critical","Non Critical")))</f>
        <v/>
      </c>
    </row>
    <row r="167" ht="15.75" customHeight="1" s="42">
      <c r="A167" s="20" t="inlineStr">
        <is>
          <t>BLR-RR Nagar SS</t>
        </is>
      </c>
      <c r="B167" s="20">
        <f t="array" ref="B167">IFERROR(INDEX('Raw Data'!$N$2:$N$10000,MATCH($A167,'Raw Data'!$B$2:$B$10000,0)),"")</f>
        <v/>
      </c>
      <c r="C167" s="20">
        <f t="array" ref="C167">IFERROR(INDEX('Raw Data'!$E$2:$E$10000,MATCH($A167,'Raw Data'!$B$2:$B$10000,0)),"")</f>
        <v/>
      </c>
      <c r="D167" s="20">
        <f t="array" ref="D167">IFERROR(INDEX('Raw Data'!$Q$2:$Q$10000,MATCH($A167,'Raw Data'!$B$2:$B$10000,0)),"")</f>
        <v/>
      </c>
      <c r="E167" s="20">
        <f t="array" ref="E167">IFERROR(INDEX('Raw Data'!$O$2:$O$10000,MATCH($A167,'Raw Data'!$B$2:$B$10000,0)),"")</f>
        <v/>
      </c>
      <c r="F167" s="20">
        <f t="array" ref="F167">IFERROR(INDEX('Raw Data'!$P$2:$P$10000,MATCH($A167,'Raw Data'!$B$2:$B$10000,0)),"")</f>
        <v/>
      </c>
      <c r="G167" s="21">
        <f>IFERROR(AVERAGEIFS('Raw Data'!$G$2:$G$10000,'Raw Data'!$B$2:$B$10000,$A167,'Raw Data'!$A$2:$A$10000,$C$1),"")</f>
        <v/>
      </c>
      <c r="H167" s="21">
        <f>IFERROR(AVERAGEIFS('Raw Data'!$H$2:$H$10000,'Raw Data'!$B$2:$B$10000,$A167,'Raw Data'!$A$2:$A$10000,$C$1),"")</f>
        <v/>
      </c>
      <c r="I167" s="21">
        <f>IFERROR(AVERAGEIFS('Raw Data'!$L$2:$L$10000,'Raw Data'!$B$2:$B$10000,$A167,'Raw Data'!$A$2:$A$10000,$C$1),"")</f>
        <v/>
      </c>
      <c r="J167" s="20">
        <f>IF(G167="","",LOOKUP(G167,{0,0.2,0.4,0.5,0.6,0.7,0.85,0.95},{"&lt;20%","20-40%","40-50%","50-60%","60-70%","70-85%","85-95%","&gt;=95%"}))</f>
        <v/>
      </c>
      <c r="K167" s="20">
        <f>IF(I167="","",LOOKUP(I167,{0,0.2,0.4,0.5,0.6,0.7,0.85,0.95},{"&lt;20%","20-40%","40-50%","50-60%","60-70%","70-85%","85-95%","&gt;=95%"}))</f>
        <v/>
      </c>
      <c r="L167" s="21">
        <f>IFERROR(AVERAGEIFS('Raw Data'!$S$2:$S$10000,'Raw Data'!$B$2:$B$10000,$A167,'Raw Data'!$A$2:$A$10000,$C$1),"")</f>
        <v/>
      </c>
      <c r="M167" s="21">
        <f>IFERROR(AVERAGEIFS('Raw Data'!$T$2:$T$10000,'Raw Data'!$B$2:$B$10000,$A167,'Raw Data'!$A$2:$A$10000,$C$1),"")</f>
        <v/>
      </c>
      <c r="N167" s="20">
        <f>IF(M167="","",IF(M167&lt;Settings!$B$8,"Critical",IF(M167&lt;Settings!$B$9,"Semi Critical","Non Critical")))</f>
        <v/>
      </c>
    </row>
    <row r="168" ht="15.75" customHeight="1" s="42">
      <c r="A168" s="20" t="inlineStr">
        <is>
          <t>BLR-RWF Yelahanka</t>
        </is>
      </c>
      <c r="B168" s="20">
        <f t="array" ref="B168">IFERROR(INDEX('Raw Data'!$N$2:$N$10000,MATCH($A168,'Raw Data'!$B$2:$B$10000,0)),"")</f>
        <v/>
      </c>
      <c r="C168" s="20">
        <f t="array" ref="C168">IFERROR(INDEX('Raw Data'!$E$2:$E$10000,MATCH($A168,'Raw Data'!$B$2:$B$10000,0)),"")</f>
        <v/>
      </c>
      <c r="D168" s="20">
        <f t="array" ref="D168">IFERROR(INDEX('Raw Data'!$Q$2:$Q$10000,MATCH($A168,'Raw Data'!$B$2:$B$10000,0)),"")</f>
        <v/>
      </c>
      <c r="E168" s="20">
        <f t="array" ref="E168">IFERROR(INDEX('Raw Data'!$O$2:$O$10000,MATCH($A168,'Raw Data'!$B$2:$B$10000,0)),"")</f>
        <v/>
      </c>
      <c r="F168" s="20">
        <f t="array" ref="F168">IFERROR(INDEX('Raw Data'!$P$2:$P$10000,MATCH($A168,'Raw Data'!$B$2:$B$10000,0)),"")</f>
        <v/>
      </c>
      <c r="G168" s="21">
        <f>IFERROR(AVERAGEIFS('Raw Data'!$G$2:$G$10000,'Raw Data'!$B$2:$B$10000,$A168,'Raw Data'!$A$2:$A$10000,$C$1),"")</f>
        <v/>
      </c>
      <c r="H168" s="21">
        <f>IFERROR(AVERAGEIFS('Raw Data'!$H$2:$H$10000,'Raw Data'!$B$2:$B$10000,$A168,'Raw Data'!$A$2:$A$10000,$C$1),"")</f>
        <v/>
      </c>
      <c r="I168" s="21">
        <f>IFERROR(AVERAGEIFS('Raw Data'!$L$2:$L$10000,'Raw Data'!$B$2:$B$10000,$A168,'Raw Data'!$A$2:$A$10000,$C$1),"")</f>
        <v/>
      </c>
      <c r="J168" s="20">
        <f>IF(G168="","",LOOKUP(G168,{0,0.2,0.4,0.5,0.6,0.7,0.85,0.95},{"&lt;20%","20-40%","40-50%","50-60%","60-70%","70-85%","85-95%","&gt;=95%"}))</f>
        <v/>
      </c>
      <c r="K168" s="20">
        <f>IF(I168="","",LOOKUP(I168,{0,0.2,0.4,0.5,0.6,0.7,0.85,0.95},{"&lt;20%","20-40%","40-50%","50-60%","60-70%","70-85%","85-95%","&gt;=95%"}))</f>
        <v/>
      </c>
      <c r="L168" s="21">
        <f>IFERROR(AVERAGEIFS('Raw Data'!$S$2:$S$10000,'Raw Data'!$B$2:$B$10000,$A168,'Raw Data'!$A$2:$A$10000,$C$1),"")</f>
        <v/>
      </c>
      <c r="M168" s="21">
        <f>IFERROR(AVERAGEIFS('Raw Data'!$T$2:$T$10000,'Raw Data'!$B$2:$B$10000,$A168,'Raw Data'!$A$2:$A$10000,$C$1),"")</f>
        <v/>
      </c>
      <c r="N168" s="20">
        <f>IF(M168="","",IF(M168&lt;Settings!$B$8,"Critical",IF(M168&lt;Settings!$B$9,"Semi Critical","Non Critical")))</f>
        <v/>
      </c>
    </row>
    <row r="169" ht="15.75" customHeight="1" s="42">
      <c r="A169" s="20" t="inlineStr">
        <is>
          <t>BLR-Sanjaynagar</t>
        </is>
      </c>
      <c r="B169" s="20">
        <f t="array" ref="B169">IFERROR(INDEX('Raw Data'!$N$2:$N$10000,MATCH($A169,'Raw Data'!$B$2:$B$10000,0)),"")</f>
        <v/>
      </c>
      <c r="C169" s="20">
        <f t="array" ref="C169">IFERROR(INDEX('Raw Data'!$E$2:$E$10000,MATCH($A169,'Raw Data'!$B$2:$B$10000,0)),"")</f>
        <v/>
      </c>
      <c r="D169" s="20">
        <f t="array" ref="D169">IFERROR(INDEX('Raw Data'!$Q$2:$Q$10000,MATCH($A169,'Raw Data'!$B$2:$B$10000,0)),"")</f>
        <v/>
      </c>
      <c r="E169" s="20">
        <f t="array" ref="E169">IFERROR(INDEX('Raw Data'!$O$2:$O$10000,MATCH($A169,'Raw Data'!$B$2:$B$10000,0)),"")</f>
        <v/>
      </c>
      <c r="F169" s="20">
        <f t="array" ref="F169">IFERROR(INDEX('Raw Data'!$P$2:$P$10000,MATCH($A169,'Raw Data'!$B$2:$B$10000,0)),"")</f>
        <v/>
      </c>
      <c r="G169" s="21">
        <f>IFERROR(AVERAGEIFS('Raw Data'!$G$2:$G$10000,'Raw Data'!$B$2:$B$10000,$A169,'Raw Data'!$A$2:$A$10000,$C$1),"")</f>
        <v/>
      </c>
      <c r="H169" s="21">
        <f>IFERROR(AVERAGEIFS('Raw Data'!$H$2:$H$10000,'Raw Data'!$B$2:$B$10000,$A169,'Raw Data'!$A$2:$A$10000,$C$1),"")</f>
        <v/>
      </c>
      <c r="I169" s="21">
        <f>IFERROR(AVERAGEIFS('Raw Data'!$L$2:$L$10000,'Raw Data'!$B$2:$B$10000,$A169,'Raw Data'!$A$2:$A$10000,$C$1),"")</f>
        <v/>
      </c>
      <c r="J169" s="20">
        <f>IF(G169="","",LOOKUP(G169,{0,0.2,0.4,0.5,0.6,0.7,0.85,0.95},{"&lt;20%","20-40%","40-50%","50-60%","60-70%","70-85%","85-95%","&gt;=95%"}))</f>
        <v/>
      </c>
      <c r="K169" s="20">
        <f>IF(I169="","",LOOKUP(I169,{0,0.2,0.4,0.5,0.6,0.7,0.85,0.95},{"&lt;20%","20-40%","40-50%","50-60%","60-70%","70-85%","85-95%","&gt;=95%"}))</f>
        <v/>
      </c>
      <c r="L169" s="21">
        <f>IFERROR(AVERAGEIFS('Raw Data'!$S$2:$S$10000,'Raw Data'!$B$2:$B$10000,$A169,'Raw Data'!$A$2:$A$10000,$C$1),"")</f>
        <v/>
      </c>
      <c r="M169" s="21">
        <f>IFERROR(AVERAGEIFS('Raw Data'!$T$2:$T$10000,'Raw Data'!$B$2:$B$10000,$A169,'Raw Data'!$A$2:$A$10000,$C$1),"")</f>
        <v/>
      </c>
      <c r="N169" s="20">
        <f>IF(M169="","",IF(M169&lt;Settings!$B$8,"Critical",IF(M169&lt;Settings!$B$9,"Semi Critical","Non Critical")))</f>
        <v/>
      </c>
    </row>
    <row r="170" ht="15.75" customHeight="1" s="42">
      <c r="A170" s="20" t="inlineStr">
        <is>
          <t>BLR-Sarjapur New</t>
        </is>
      </c>
      <c r="B170" s="20">
        <f t="array" ref="B170">IFERROR(INDEX('Raw Data'!$N$2:$N$10000,MATCH($A170,'Raw Data'!$B$2:$B$10000,0)),"")</f>
        <v/>
      </c>
      <c r="C170" s="20">
        <f t="array" ref="C170">IFERROR(INDEX('Raw Data'!$E$2:$E$10000,MATCH($A170,'Raw Data'!$B$2:$B$10000,0)),"")</f>
        <v/>
      </c>
      <c r="D170" s="20">
        <f t="array" ref="D170">IFERROR(INDEX('Raw Data'!$Q$2:$Q$10000,MATCH($A170,'Raw Data'!$B$2:$B$10000,0)),"")</f>
        <v/>
      </c>
      <c r="E170" s="20">
        <f t="array" ref="E170">IFERROR(INDEX('Raw Data'!$O$2:$O$10000,MATCH($A170,'Raw Data'!$B$2:$B$10000,0)),"")</f>
        <v/>
      </c>
      <c r="F170" s="20">
        <f t="array" ref="F170">IFERROR(INDEX('Raw Data'!$P$2:$P$10000,MATCH($A170,'Raw Data'!$B$2:$B$10000,0)),"")</f>
        <v/>
      </c>
      <c r="G170" s="21">
        <f>IFERROR(AVERAGEIFS('Raw Data'!$G$2:$G$10000,'Raw Data'!$B$2:$B$10000,$A170,'Raw Data'!$A$2:$A$10000,$C$1),"")</f>
        <v/>
      </c>
      <c r="H170" s="21">
        <f>IFERROR(AVERAGEIFS('Raw Data'!$H$2:$H$10000,'Raw Data'!$B$2:$B$10000,$A170,'Raw Data'!$A$2:$A$10000,$C$1),"")</f>
        <v/>
      </c>
      <c r="I170" s="21">
        <f>IFERROR(AVERAGEIFS('Raw Data'!$L$2:$L$10000,'Raw Data'!$B$2:$B$10000,$A170,'Raw Data'!$A$2:$A$10000,$C$1),"")</f>
        <v/>
      </c>
      <c r="J170" s="20">
        <f>IF(G170="","",LOOKUP(G170,{0,0.2,0.4,0.5,0.6,0.7,0.85,0.95},{"&lt;20%","20-40%","40-50%","50-60%","60-70%","70-85%","85-95%","&gt;=95%"}))</f>
        <v/>
      </c>
      <c r="K170" s="20">
        <f>IF(I170="","",LOOKUP(I170,{0,0.2,0.4,0.5,0.6,0.7,0.85,0.95},{"&lt;20%","20-40%","40-50%","50-60%","60-70%","70-85%","85-95%","&gt;=95%"}))</f>
        <v/>
      </c>
      <c r="L170" s="21">
        <f>IFERROR(AVERAGEIFS('Raw Data'!$S$2:$S$10000,'Raw Data'!$B$2:$B$10000,$A170,'Raw Data'!$A$2:$A$10000,$C$1),"")</f>
        <v/>
      </c>
      <c r="M170" s="21">
        <f>IFERROR(AVERAGEIFS('Raw Data'!$T$2:$T$10000,'Raw Data'!$B$2:$B$10000,$A170,'Raw Data'!$A$2:$A$10000,$C$1),"")</f>
        <v/>
      </c>
      <c r="N170" s="20">
        <f>IF(M170="","",IF(M170&lt;Settings!$B$8,"Critical",IF(M170&lt;Settings!$B$9,"Semi Critical","Non Critical")))</f>
        <v/>
      </c>
    </row>
    <row r="171" ht="15.75" customHeight="1" s="42">
      <c r="A171" s="20" t="inlineStr">
        <is>
          <t>BLR-Sarjapur-2</t>
        </is>
      </c>
      <c r="B171" s="20">
        <f t="array" ref="B171">IFERROR(INDEX('Raw Data'!$N$2:$N$10000,MATCH($A171,'Raw Data'!$B$2:$B$10000,0)),"")</f>
        <v/>
      </c>
      <c r="C171" s="20">
        <f t="array" ref="C171">IFERROR(INDEX('Raw Data'!$E$2:$E$10000,MATCH($A171,'Raw Data'!$B$2:$B$10000,0)),"")</f>
        <v/>
      </c>
      <c r="D171" s="20">
        <f t="array" ref="D171">IFERROR(INDEX('Raw Data'!$Q$2:$Q$10000,MATCH($A171,'Raw Data'!$B$2:$B$10000,0)),"")</f>
        <v/>
      </c>
      <c r="E171" s="20">
        <f t="array" ref="E171">IFERROR(INDEX('Raw Data'!$O$2:$O$10000,MATCH($A171,'Raw Data'!$B$2:$B$10000,0)),"")</f>
        <v/>
      </c>
      <c r="F171" s="20">
        <f t="array" ref="F171">IFERROR(INDEX('Raw Data'!$P$2:$P$10000,MATCH($A171,'Raw Data'!$B$2:$B$10000,0)),"")</f>
        <v/>
      </c>
      <c r="G171" s="21">
        <f>IFERROR(AVERAGEIFS('Raw Data'!$G$2:$G$10000,'Raw Data'!$B$2:$B$10000,$A171,'Raw Data'!$A$2:$A$10000,$C$1),"")</f>
        <v/>
      </c>
      <c r="H171" s="21">
        <f>IFERROR(AVERAGEIFS('Raw Data'!$H$2:$H$10000,'Raw Data'!$B$2:$B$10000,$A171,'Raw Data'!$A$2:$A$10000,$C$1),"")</f>
        <v/>
      </c>
      <c r="I171" s="21">
        <f>IFERROR(AVERAGEIFS('Raw Data'!$L$2:$L$10000,'Raw Data'!$B$2:$B$10000,$A171,'Raw Data'!$A$2:$A$10000,$C$1),"")</f>
        <v/>
      </c>
      <c r="J171" s="20">
        <f>IF(G171="","",LOOKUP(G171,{0,0.2,0.4,0.5,0.6,0.7,0.85,0.95},{"&lt;20%","20-40%","40-50%","50-60%","60-70%","70-85%","85-95%","&gt;=95%"}))</f>
        <v/>
      </c>
      <c r="K171" s="20">
        <f>IF(I171="","",LOOKUP(I171,{0,0.2,0.4,0.5,0.6,0.7,0.85,0.95},{"&lt;20%","20-40%","40-50%","50-60%","60-70%","70-85%","85-95%","&gt;=95%"}))</f>
        <v/>
      </c>
      <c r="L171" s="21">
        <f>IFERROR(AVERAGEIFS('Raw Data'!$S$2:$S$10000,'Raw Data'!$B$2:$B$10000,$A171,'Raw Data'!$A$2:$A$10000,$C$1),"")</f>
        <v/>
      </c>
      <c r="M171" s="21">
        <f>IFERROR(AVERAGEIFS('Raw Data'!$T$2:$T$10000,'Raw Data'!$B$2:$B$10000,$A171,'Raw Data'!$A$2:$A$10000,$C$1),"")</f>
        <v/>
      </c>
      <c r="N171" s="20">
        <f>IF(M171="","",IF(M171&lt;Settings!$B$8,"Critical",IF(M171&lt;Settings!$B$9,"Semi Critical","Non Critical")))</f>
        <v/>
      </c>
    </row>
    <row r="172" ht="15.75" customHeight="1" s="42">
      <c r="A172" s="20" t="inlineStr">
        <is>
          <t>BLR-Sattava East</t>
        </is>
      </c>
      <c r="B172" s="20">
        <f t="array" ref="B172">IFERROR(INDEX('Raw Data'!$N$2:$N$10000,MATCH($A172,'Raw Data'!$B$2:$B$10000,0)),"")</f>
        <v/>
      </c>
      <c r="C172" s="20">
        <f t="array" ref="C172">IFERROR(INDEX('Raw Data'!$E$2:$E$10000,MATCH($A172,'Raw Data'!$B$2:$B$10000,0)),"")</f>
        <v/>
      </c>
      <c r="D172" s="20">
        <f t="array" ref="D172">IFERROR(INDEX('Raw Data'!$Q$2:$Q$10000,MATCH($A172,'Raw Data'!$B$2:$B$10000,0)),"")</f>
        <v/>
      </c>
      <c r="E172" s="20">
        <f t="array" ref="E172">IFERROR(INDEX('Raw Data'!$O$2:$O$10000,MATCH($A172,'Raw Data'!$B$2:$B$10000,0)),"")</f>
        <v/>
      </c>
      <c r="F172" s="20">
        <f t="array" ref="F172">IFERROR(INDEX('Raw Data'!$P$2:$P$10000,MATCH($A172,'Raw Data'!$B$2:$B$10000,0)),"")</f>
        <v/>
      </c>
      <c r="G172" s="21">
        <f>IFERROR(AVERAGEIFS('Raw Data'!$G$2:$G$10000,'Raw Data'!$B$2:$B$10000,$A172,'Raw Data'!$A$2:$A$10000,$C$1),"")</f>
        <v/>
      </c>
      <c r="H172" s="21">
        <f>IFERROR(AVERAGEIFS('Raw Data'!$H$2:$H$10000,'Raw Data'!$B$2:$B$10000,$A172,'Raw Data'!$A$2:$A$10000,$C$1),"")</f>
        <v/>
      </c>
      <c r="I172" s="21">
        <f>IFERROR(AVERAGEIFS('Raw Data'!$L$2:$L$10000,'Raw Data'!$B$2:$B$10000,$A172,'Raw Data'!$A$2:$A$10000,$C$1),"")</f>
        <v/>
      </c>
      <c r="J172" s="20">
        <f>IF(G172="","",LOOKUP(G172,{0,0.2,0.4,0.5,0.6,0.7,0.85,0.95},{"&lt;20%","20-40%","40-50%","50-60%","60-70%","70-85%","85-95%","&gt;=95%"}))</f>
        <v/>
      </c>
      <c r="K172" s="20">
        <f>IF(I172="","",LOOKUP(I172,{0,0.2,0.4,0.5,0.6,0.7,0.85,0.95},{"&lt;20%","20-40%","40-50%","50-60%","60-70%","70-85%","85-95%","&gt;=95%"}))</f>
        <v/>
      </c>
      <c r="L172" s="21">
        <f>IFERROR(AVERAGEIFS('Raw Data'!$S$2:$S$10000,'Raw Data'!$B$2:$B$10000,$A172,'Raw Data'!$A$2:$A$10000,$C$1),"")</f>
        <v/>
      </c>
      <c r="M172" s="21">
        <f>IFERROR(AVERAGEIFS('Raw Data'!$T$2:$T$10000,'Raw Data'!$B$2:$B$10000,$A172,'Raw Data'!$A$2:$A$10000,$C$1),"")</f>
        <v/>
      </c>
      <c r="N172" s="20">
        <f>IF(M172="","",IF(M172&lt;Settings!$B$8,"Critical",IF(M172&lt;Settings!$B$9,"Semi Critical","Non Critical")))</f>
        <v/>
      </c>
    </row>
    <row r="173" ht="15.75" customHeight="1" s="42">
      <c r="A173" s="20" t="inlineStr">
        <is>
          <t>BLR-Sattava East SS</t>
        </is>
      </c>
      <c r="B173" s="20">
        <f t="array" ref="B173">IFERROR(INDEX('Raw Data'!$N$2:$N$10000,MATCH($A173,'Raw Data'!$B$2:$B$10000,0)),"")</f>
        <v/>
      </c>
      <c r="C173" s="20">
        <f t="array" ref="C173">IFERROR(INDEX('Raw Data'!$E$2:$E$10000,MATCH($A173,'Raw Data'!$B$2:$B$10000,0)),"")</f>
        <v/>
      </c>
      <c r="D173" s="20">
        <f t="array" ref="D173">IFERROR(INDEX('Raw Data'!$Q$2:$Q$10000,MATCH($A173,'Raw Data'!$B$2:$B$10000,0)),"")</f>
        <v/>
      </c>
      <c r="E173" s="20">
        <f t="array" ref="E173">IFERROR(INDEX('Raw Data'!$O$2:$O$10000,MATCH($A173,'Raw Data'!$B$2:$B$10000,0)),"")</f>
        <v/>
      </c>
      <c r="F173" s="20">
        <f t="array" ref="F173">IFERROR(INDEX('Raw Data'!$P$2:$P$10000,MATCH($A173,'Raw Data'!$B$2:$B$10000,0)),"")</f>
        <v/>
      </c>
      <c r="G173" s="21">
        <f>IFERROR(AVERAGEIFS('Raw Data'!$G$2:$G$10000,'Raw Data'!$B$2:$B$10000,$A173,'Raw Data'!$A$2:$A$10000,$C$1),"")</f>
        <v/>
      </c>
      <c r="H173" s="21">
        <f>IFERROR(AVERAGEIFS('Raw Data'!$H$2:$H$10000,'Raw Data'!$B$2:$B$10000,$A173,'Raw Data'!$A$2:$A$10000,$C$1),"")</f>
        <v/>
      </c>
      <c r="I173" s="21">
        <f>IFERROR(AVERAGEIFS('Raw Data'!$L$2:$L$10000,'Raw Data'!$B$2:$B$10000,$A173,'Raw Data'!$A$2:$A$10000,$C$1),"")</f>
        <v/>
      </c>
      <c r="J173" s="20">
        <f>IF(G173="","",LOOKUP(G173,{0,0.2,0.4,0.5,0.6,0.7,0.85,0.95},{"&lt;20%","20-40%","40-50%","50-60%","60-70%","70-85%","85-95%","&gt;=95%"}))</f>
        <v/>
      </c>
      <c r="K173" s="20">
        <f>IF(I173="","",LOOKUP(I173,{0,0.2,0.4,0.5,0.6,0.7,0.85,0.95},{"&lt;20%","20-40%","40-50%","50-60%","60-70%","70-85%","85-95%","&gt;=95%"}))</f>
        <v/>
      </c>
      <c r="L173" s="21">
        <f>IFERROR(AVERAGEIFS('Raw Data'!$S$2:$S$10000,'Raw Data'!$B$2:$B$10000,$A173,'Raw Data'!$A$2:$A$10000,$C$1),"")</f>
        <v/>
      </c>
      <c r="M173" s="21">
        <f>IFERROR(AVERAGEIFS('Raw Data'!$T$2:$T$10000,'Raw Data'!$B$2:$B$10000,$A173,'Raw Data'!$A$2:$A$10000,$C$1),"")</f>
        <v/>
      </c>
      <c r="N173" s="20">
        <f>IF(M173="","",IF(M173&lt;Settings!$B$8,"Critical",IF(M173&lt;Settings!$B$9,"Semi Critical","Non Critical")))</f>
        <v/>
      </c>
    </row>
    <row r="174" ht="15.75" customHeight="1" s="42">
      <c r="A174" s="20" t="inlineStr">
        <is>
          <t>BLR-Seegehalli</t>
        </is>
      </c>
      <c r="B174" s="20">
        <f t="array" ref="B174">IFERROR(INDEX('Raw Data'!$N$2:$N$10000,MATCH($A174,'Raw Data'!$B$2:$B$10000,0)),"")</f>
        <v/>
      </c>
      <c r="C174" s="20">
        <f t="array" ref="C174">IFERROR(INDEX('Raw Data'!$E$2:$E$10000,MATCH($A174,'Raw Data'!$B$2:$B$10000,0)),"")</f>
        <v/>
      </c>
      <c r="D174" s="20">
        <f t="array" ref="D174">IFERROR(INDEX('Raw Data'!$Q$2:$Q$10000,MATCH($A174,'Raw Data'!$B$2:$B$10000,0)),"")</f>
        <v/>
      </c>
      <c r="E174" s="20">
        <f t="array" ref="E174">IFERROR(INDEX('Raw Data'!$O$2:$O$10000,MATCH($A174,'Raw Data'!$B$2:$B$10000,0)),"")</f>
        <v/>
      </c>
      <c r="F174" s="20">
        <f t="array" ref="F174">IFERROR(INDEX('Raw Data'!$P$2:$P$10000,MATCH($A174,'Raw Data'!$B$2:$B$10000,0)),"")</f>
        <v/>
      </c>
      <c r="G174" s="21">
        <f>IFERROR(AVERAGEIFS('Raw Data'!$G$2:$G$10000,'Raw Data'!$B$2:$B$10000,$A174,'Raw Data'!$A$2:$A$10000,$C$1),"")</f>
        <v/>
      </c>
      <c r="H174" s="21">
        <f>IFERROR(AVERAGEIFS('Raw Data'!$H$2:$H$10000,'Raw Data'!$B$2:$B$10000,$A174,'Raw Data'!$A$2:$A$10000,$C$1),"")</f>
        <v/>
      </c>
      <c r="I174" s="21">
        <f>IFERROR(AVERAGEIFS('Raw Data'!$L$2:$L$10000,'Raw Data'!$B$2:$B$10000,$A174,'Raw Data'!$A$2:$A$10000,$C$1),"")</f>
        <v/>
      </c>
      <c r="J174" s="20">
        <f>IF(G174="","",LOOKUP(G174,{0,0.2,0.4,0.5,0.6,0.7,0.85,0.95},{"&lt;20%","20-40%","40-50%","50-60%","60-70%","70-85%","85-95%","&gt;=95%"}))</f>
        <v/>
      </c>
      <c r="K174" s="20">
        <f>IF(I174="","",LOOKUP(I174,{0,0.2,0.4,0.5,0.6,0.7,0.85,0.95},{"&lt;20%","20-40%","40-50%","50-60%","60-70%","70-85%","85-95%","&gt;=95%"}))</f>
        <v/>
      </c>
      <c r="L174" s="21">
        <f>IFERROR(AVERAGEIFS('Raw Data'!$S$2:$S$10000,'Raw Data'!$B$2:$B$10000,$A174,'Raw Data'!$A$2:$A$10000,$C$1),"")</f>
        <v/>
      </c>
      <c r="M174" s="21">
        <f>IFERROR(AVERAGEIFS('Raw Data'!$T$2:$T$10000,'Raw Data'!$B$2:$B$10000,$A174,'Raw Data'!$A$2:$A$10000,$C$1),"")</f>
        <v/>
      </c>
      <c r="N174" s="20">
        <f>IF(M174="","",IF(M174&lt;Settings!$B$8,"Critical",IF(M174&lt;Settings!$B$9,"Semi Critical","Non Critical")))</f>
        <v/>
      </c>
    </row>
    <row r="175" ht="15.75" customHeight="1" s="42">
      <c r="A175" s="20" t="inlineStr">
        <is>
          <t>BLR-SHIVAJI NAGAR Network</t>
        </is>
      </c>
      <c r="B175" s="20">
        <f t="array" ref="B175">IFERROR(INDEX('Raw Data'!$N$2:$N$10000,MATCH($A175,'Raw Data'!$B$2:$B$10000,0)),"")</f>
        <v/>
      </c>
      <c r="C175" s="20">
        <f t="array" ref="C175">IFERROR(INDEX('Raw Data'!$E$2:$E$10000,MATCH($A175,'Raw Data'!$B$2:$B$10000,0)),"")</f>
        <v/>
      </c>
      <c r="D175" s="20">
        <f t="array" ref="D175">IFERROR(INDEX('Raw Data'!$Q$2:$Q$10000,MATCH($A175,'Raw Data'!$B$2:$B$10000,0)),"")</f>
        <v/>
      </c>
      <c r="E175" s="20">
        <f t="array" ref="E175">IFERROR(INDEX('Raw Data'!$O$2:$O$10000,MATCH($A175,'Raw Data'!$B$2:$B$10000,0)),"")</f>
        <v/>
      </c>
      <c r="F175" s="20">
        <f t="array" ref="F175">IFERROR(INDEX('Raw Data'!$P$2:$P$10000,MATCH($A175,'Raw Data'!$B$2:$B$10000,0)),"")</f>
        <v/>
      </c>
      <c r="G175" s="21">
        <f>IFERROR(AVERAGEIFS('Raw Data'!$G$2:$G$10000,'Raw Data'!$B$2:$B$10000,$A175,'Raw Data'!$A$2:$A$10000,$C$1),"")</f>
        <v/>
      </c>
      <c r="H175" s="21">
        <f>IFERROR(AVERAGEIFS('Raw Data'!$H$2:$H$10000,'Raw Data'!$B$2:$B$10000,$A175,'Raw Data'!$A$2:$A$10000,$C$1),"")</f>
        <v/>
      </c>
      <c r="I175" s="21">
        <f>IFERROR(AVERAGEIFS('Raw Data'!$L$2:$L$10000,'Raw Data'!$B$2:$B$10000,$A175,'Raw Data'!$A$2:$A$10000,$C$1),"")</f>
        <v/>
      </c>
      <c r="J175" s="20">
        <f>IF(G175="","",LOOKUP(G175,{0,0.2,0.4,0.5,0.6,0.7,0.85,0.95},{"&lt;20%","20-40%","40-50%","50-60%","60-70%","70-85%","85-95%","&gt;=95%"}))</f>
        <v/>
      </c>
      <c r="K175" s="20">
        <f>IF(I175="","",LOOKUP(I175,{0,0.2,0.4,0.5,0.6,0.7,0.85,0.95},{"&lt;20%","20-40%","40-50%","50-60%","60-70%","70-85%","85-95%","&gt;=95%"}))</f>
        <v/>
      </c>
      <c r="L175" s="21">
        <f>IFERROR(AVERAGEIFS('Raw Data'!$S$2:$S$10000,'Raw Data'!$B$2:$B$10000,$A175,'Raw Data'!$A$2:$A$10000,$C$1),"")</f>
        <v/>
      </c>
      <c r="M175" s="21">
        <f>IFERROR(AVERAGEIFS('Raw Data'!$T$2:$T$10000,'Raw Data'!$B$2:$B$10000,$A175,'Raw Data'!$A$2:$A$10000,$C$1),"")</f>
        <v/>
      </c>
      <c r="N175" s="20">
        <f>IF(M175="","",IF(M175&lt;Settings!$B$8,"Critical",IF(M175&lt;Settings!$B$9,"Semi Critical","Non Critical")))</f>
        <v/>
      </c>
    </row>
    <row r="176" ht="15.75" customHeight="1" s="42">
      <c r="A176" s="20" t="inlineStr">
        <is>
          <t>BLR-Shivaji nagar New</t>
        </is>
      </c>
      <c r="B176" s="20">
        <f t="array" ref="B176">IFERROR(INDEX('Raw Data'!$N$2:$N$10000,MATCH($A176,'Raw Data'!$B$2:$B$10000,0)),"")</f>
        <v/>
      </c>
      <c r="C176" s="20">
        <f t="array" ref="C176">IFERROR(INDEX('Raw Data'!$E$2:$E$10000,MATCH($A176,'Raw Data'!$B$2:$B$10000,0)),"")</f>
        <v/>
      </c>
      <c r="D176" s="20">
        <f t="array" ref="D176">IFERROR(INDEX('Raw Data'!$Q$2:$Q$10000,MATCH($A176,'Raw Data'!$B$2:$B$10000,0)),"")</f>
        <v/>
      </c>
      <c r="E176" s="20">
        <f t="array" ref="E176">IFERROR(INDEX('Raw Data'!$O$2:$O$10000,MATCH($A176,'Raw Data'!$B$2:$B$10000,0)),"")</f>
        <v/>
      </c>
      <c r="F176" s="20">
        <f t="array" ref="F176">IFERROR(INDEX('Raw Data'!$P$2:$P$10000,MATCH($A176,'Raw Data'!$B$2:$B$10000,0)),"")</f>
        <v/>
      </c>
      <c r="G176" s="21">
        <f>IFERROR(AVERAGEIFS('Raw Data'!$G$2:$G$10000,'Raw Data'!$B$2:$B$10000,$A176,'Raw Data'!$A$2:$A$10000,$C$1),"")</f>
        <v/>
      </c>
      <c r="H176" s="21">
        <f>IFERROR(AVERAGEIFS('Raw Data'!$H$2:$H$10000,'Raw Data'!$B$2:$B$10000,$A176,'Raw Data'!$A$2:$A$10000,$C$1),"")</f>
        <v/>
      </c>
      <c r="I176" s="21">
        <f>IFERROR(AVERAGEIFS('Raw Data'!$L$2:$L$10000,'Raw Data'!$B$2:$B$10000,$A176,'Raw Data'!$A$2:$A$10000,$C$1),"")</f>
        <v/>
      </c>
      <c r="J176" s="20">
        <f>IF(G176="","",LOOKUP(G176,{0,0.2,0.4,0.5,0.6,0.7,0.85,0.95},{"&lt;20%","20-40%","40-50%","50-60%","60-70%","70-85%","85-95%","&gt;=95%"}))</f>
        <v/>
      </c>
      <c r="K176" s="20">
        <f>IF(I176="","",LOOKUP(I176,{0,0.2,0.4,0.5,0.6,0.7,0.85,0.95},{"&lt;20%","20-40%","40-50%","50-60%","60-70%","70-85%","85-95%","&gt;=95%"}))</f>
        <v/>
      </c>
      <c r="L176" s="21">
        <f>IFERROR(AVERAGEIFS('Raw Data'!$S$2:$S$10000,'Raw Data'!$B$2:$B$10000,$A176,'Raw Data'!$A$2:$A$10000,$C$1),"")</f>
        <v/>
      </c>
      <c r="M176" s="21">
        <f>IFERROR(AVERAGEIFS('Raw Data'!$T$2:$T$10000,'Raw Data'!$B$2:$B$10000,$A176,'Raw Data'!$A$2:$A$10000,$C$1),"")</f>
        <v/>
      </c>
      <c r="N176" s="20">
        <f>IF(M176="","",IF(M176&lt;Settings!$B$8,"Critical",IF(M176&lt;Settings!$B$9,"Semi Critical","Non Critical")))</f>
        <v/>
      </c>
    </row>
    <row r="177" ht="15.75" customHeight="1" s="42">
      <c r="A177" s="20" t="inlineStr">
        <is>
          <t>BLR-Shivaji Nagar SS</t>
        </is>
      </c>
      <c r="B177" s="20">
        <f t="array" ref="B177">IFERROR(INDEX('Raw Data'!$N$2:$N$10000,MATCH($A177,'Raw Data'!$B$2:$B$10000,0)),"")</f>
        <v/>
      </c>
      <c r="C177" s="20">
        <f t="array" ref="C177">IFERROR(INDEX('Raw Data'!$E$2:$E$10000,MATCH($A177,'Raw Data'!$B$2:$B$10000,0)),"")</f>
        <v/>
      </c>
      <c r="D177" s="20">
        <f t="array" ref="D177">IFERROR(INDEX('Raw Data'!$Q$2:$Q$10000,MATCH($A177,'Raw Data'!$B$2:$B$10000,0)),"")</f>
        <v/>
      </c>
      <c r="E177" s="20">
        <f t="array" ref="E177">IFERROR(INDEX('Raw Data'!$O$2:$O$10000,MATCH($A177,'Raw Data'!$B$2:$B$10000,0)),"")</f>
        <v/>
      </c>
      <c r="F177" s="20">
        <f t="array" ref="F177">IFERROR(INDEX('Raw Data'!$P$2:$P$10000,MATCH($A177,'Raw Data'!$B$2:$B$10000,0)),"")</f>
        <v/>
      </c>
      <c r="G177" s="21">
        <f>IFERROR(AVERAGEIFS('Raw Data'!$G$2:$G$10000,'Raw Data'!$B$2:$B$10000,$A177,'Raw Data'!$A$2:$A$10000,$C$1),"")</f>
        <v/>
      </c>
      <c r="H177" s="21">
        <f>IFERROR(AVERAGEIFS('Raw Data'!$H$2:$H$10000,'Raw Data'!$B$2:$B$10000,$A177,'Raw Data'!$A$2:$A$10000,$C$1),"")</f>
        <v/>
      </c>
      <c r="I177" s="21">
        <f>IFERROR(AVERAGEIFS('Raw Data'!$L$2:$L$10000,'Raw Data'!$B$2:$B$10000,$A177,'Raw Data'!$A$2:$A$10000,$C$1),"")</f>
        <v/>
      </c>
      <c r="J177" s="20">
        <f>IF(G177="","",LOOKUP(G177,{0,0.2,0.4,0.5,0.6,0.7,0.85,0.95},{"&lt;20%","20-40%","40-50%","50-60%","60-70%","70-85%","85-95%","&gt;=95%"}))</f>
        <v/>
      </c>
      <c r="K177" s="20">
        <f>IF(I177="","",LOOKUP(I177,{0,0.2,0.4,0.5,0.6,0.7,0.85,0.95},{"&lt;20%","20-40%","40-50%","50-60%","60-70%","70-85%","85-95%","&gt;=95%"}))</f>
        <v/>
      </c>
      <c r="L177" s="21">
        <f>IFERROR(AVERAGEIFS('Raw Data'!$S$2:$S$10000,'Raw Data'!$B$2:$B$10000,$A177,'Raw Data'!$A$2:$A$10000,$C$1),"")</f>
        <v/>
      </c>
      <c r="M177" s="21">
        <f>IFERROR(AVERAGEIFS('Raw Data'!$T$2:$T$10000,'Raw Data'!$B$2:$B$10000,$A177,'Raw Data'!$A$2:$A$10000,$C$1),"")</f>
        <v/>
      </c>
      <c r="N177" s="20">
        <f>IF(M177="","",IF(M177&lt;Settings!$B$8,"Critical",IF(M177&lt;Settings!$B$9,"Semi Critical","Non Critical")))</f>
        <v/>
      </c>
    </row>
    <row r="178" ht="15.75" customHeight="1" s="42">
      <c r="A178" s="20" t="inlineStr">
        <is>
          <t>BLR-Siddapura</t>
        </is>
      </c>
      <c r="B178" s="20">
        <f t="array" ref="B178">IFERROR(INDEX('Raw Data'!$N$2:$N$10000,MATCH($A178,'Raw Data'!$B$2:$B$10000,0)),"")</f>
        <v/>
      </c>
      <c r="C178" s="20">
        <f t="array" ref="C178">IFERROR(INDEX('Raw Data'!$E$2:$E$10000,MATCH($A178,'Raw Data'!$B$2:$B$10000,0)),"")</f>
        <v/>
      </c>
      <c r="D178" s="20">
        <f t="array" ref="D178">IFERROR(INDEX('Raw Data'!$Q$2:$Q$10000,MATCH($A178,'Raw Data'!$B$2:$B$10000,0)),"")</f>
        <v/>
      </c>
      <c r="E178" s="20">
        <f t="array" ref="E178">IFERROR(INDEX('Raw Data'!$O$2:$O$10000,MATCH($A178,'Raw Data'!$B$2:$B$10000,0)),"")</f>
        <v/>
      </c>
      <c r="F178" s="20">
        <f t="array" ref="F178">IFERROR(INDEX('Raw Data'!$P$2:$P$10000,MATCH($A178,'Raw Data'!$B$2:$B$10000,0)),"")</f>
        <v/>
      </c>
      <c r="G178" s="21">
        <f>IFERROR(AVERAGEIFS('Raw Data'!$G$2:$G$10000,'Raw Data'!$B$2:$B$10000,$A178,'Raw Data'!$A$2:$A$10000,$C$1),"")</f>
        <v/>
      </c>
      <c r="H178" s="21">
        <f>IFERROR(AVERAGEIFS('Raw Data'!$H$2:$H$10000,'Raw Data'!$B$2:$B$10000,$A178,'Raw Data'!$A$2:$A$10000,$C$1),"")</f>
        <v/>
      </c>
      <c r="I178" s="21">
        <f>IFERROR(AVERAGEIFS('Raw Data'!$L$2:$L$10000,'Raw Data'!$B$2:$B$10000,$A178,'Raw Data'!$A$2:$A$10000,$C$1),"")</f>
        <v/>
      </c>
      <c r="J178" s="20">
        <f>IF(G178="","",LOOKUP(G178,{0,0.2,0.4,0.5,0.6,0.7,0.85,0.95},{"&lt;20%","20-40%","40-50%","50-60%","60-70%","70-85%","85-95%","&gt;=95%"}))</f>
        <v/>
      </c>
      <c r="K178" s="20">
        <f>IF(I178="","",LOOKUP(I178,{0,0.2,0.4,0.5,0.6,0.7,0.85,0.95},{"&lt;20%","20-40%","40-50%","50-60%","60-70%","70-85%","85-95%","&gt;=95%"}))</f>
        <v/>
      </c>
      <c r="L178" s="21">
        <f>IFERROR(AVERAGEIFS('Raw Data'!$S$2:$S$10000,'Raw Data'!$B$2:$B$10000,$A178,'Raw Data'!$A$2:$A$10000,$C$1),"")</f>
        <v/>
      </c>
      <c r="M178" s="21">
        <f>IFERROR(AVERAGEIFS('Raw Data'!$T$2:$T$10000,'Raw Data'!$B$2:$B$10000,$A178,'Raw Data'!$A$2:$A$10000,$C$1),"")</f>
        <v/>
      </c>
      <c r="N178" s="20">
        <f>IF(M178="","",IF(M178&lt;Settings!$B$8,"Critical",IF(M178&lt;Settings!$B$9,"Semi Critical","Non Critical")))</f>
        <v/>
      </c>
    </row>
    <row r="179" ht="15.75" customHeight="1" s="42">
      <c r="A179" s="20" t="inlineStr">
        <is>
          <t>BLR-Silicon Town</t>
        </is>
      </c>
      <c r="B179" s="20">
        <f t="array" ref="B179">IFERROR(INDEX('Raw Data'!$N$2:$N$10000,MATCH($A179,'Raw Data'!$B$2:$B$10000,0)),"")</f>
        <v/>
      </c>
      <c r="C179" s="20">
        <f t="array" ref="C179">IFERROR(INDEX('Raw Data'!$E$2:$E$10000,MATCH($A179,'Raw Data'!$B$2:$B$10000,0)),"")</f>
        <v/>
      </c>
      <c r="D179" s="20">
        <f t="array" ref="D179">IFERROR(INDEX('Raw Data'!$Q$2:$Q$10000,MATCH($A179,'Raw Data'!$B$2:$B$10000,0)),"")</f>
        <v/>
      </c>
      <c r="E179" s="20">
        <f t="array" ref="E179">IFERROR(INDEX('Raw Data'!$O$2:$O$10000,MATCH($A179,'Raw Data'!$B$2:$B$10000,0)),"")</f>
        <v/>
      </c>
      <c r="F179" s="20">
        <f t="array" ref="F179">IFERROR(INDEX('Raw Data'!$P$2:$P$10000,MATCH($A179,'Raw Data'!$B$2:$B$10000,0)),"")</f>
        <v/>
      </c>
      <c r="G179" s="21">
        <f>IFERROR(AVERAGEIFS('Raw Data'!$G$2:$G$10000,'Raw Data'!$B$2:$B$10000,$A179,'Raw Data'!$A$2:$A$10000,$C$1),"")</f>
        <v/>
      </c>
      <c r="H179" s="21">
        <f>IFERROR(AVERAGEIFS('Raw Data'!$H$2:$H$10000,'Raw Data'!$B$2:$B$10000,$A179,'Raw Data'!$A$2:$A$10000,$C$1),"")</f>
        <v/>
      </c>
      <c r="I179" s="21">
        <f>IFERROR(AVERAGEIFS('Raw Data'!$L$2:$L$10000,'Raw Data'!$B$2:$B$10000,$A179,'Raw Data'!$A$2:$A$10000,$C$1),"")</f>
        <v/>
      </c>
      <c r="J179" s="20">
        <f>IF(G179="","",LOOKUP(G179,{0,0.2,0.4,0.5,0.6,0.7,0.85,0.95},{"&lt;20%","20-40%","40-50%","50-60%","60-70%","70-85%","85-95%","&gt;=95%"}))</f>
        <v/>
      </c>
      <c r="K179" s="20">
        <f>IF(I179="","",LOOKUP(I179,{0,0.2,0.4,0.5,0.6,0.7,0.85,0.95},{"&lt;20%","20-40%","40-50%","50-60%","60-70%","70-85%","85-95%","&gt;=95%"}))</f>
        <v/>
      </c>
      <c r="L179" s="21">
        <f>IFERROR(AVERAGEIFS('Raw Data'!$S$2:$S$10000,'Raw Data'!$B$2:$B$10000,$A179,'Raw Data'!$A$2:$A$10000,$C$1),"")</f>
        <v/>
      </c>
      <c r="M179" s="21">
        <f>IFERROR(AVERAGEIFS('Raw Data'!$T$2:$T$10000,'Raw Data'!$B$2:$B$10000,$A179,'Raw Data'!$A$2:$A$10000,$C$1),"")</f>
        <v/>
      </c>
      <c r="N179" s="20">
        <f>IF(M179="","",IF(M179&lt;Settings!$B$8,"Critical",IF(M179&lt;Settings!$B$9,"Semi Critical","Non Critical")))</f>
        <v/>
      </c>
    </row>
    <row r="180" ht="15.75" customHeight="1" s="42">
      <c r="A180" s="20" t="inlineStr">
        <is>
          <t>BLR-Silver County</t>
        </is>
      </c>
      <c r="B180" s="20">
        <f t="array" ref="B180">IFERROR(INDEX('Raw Data'!$N$2:$N$10000,MATCH($A180,'Raw Data'!$B$2:$B$10000,0)),"")</f>
        <v/>
      </c>
      <c r="C180" s="20">
        <f t="array" ref="C180">IFERROR(INDEX('Raw Data'!$E$2:$E$10000,MATCH($A180,'Raw Data'!$B$2:$B$10000,0)),"")</f>
        <v/>
      </c>
      <c r="D180" s="20">
        <f t="array" ref="D180">IFERROR(INDEX('Raw Data'!$Q$2:$Q$10000,MATCH($A180,'Raw Data'!$B$2:$B$10000,0)),"")</f>
        <v/>
      </c>
      <c r="E180" s="20">
        <f t="array" ref="E180">IFERROR(INDEX('Raw Data'!$O$2:$O$10000,MATCH($A180,'Raw Data'!$B$2:$B$10000,0)),"")</f>
        <v/>
      </c>
      <c r="F180" s="20">
        <f t="array" ref="F180">IFERROR(INDEX('Raw Data'!$P$2:$P$10000,MATCH($A180,'Raw Data'!$B$2:$B$10000,0)),"")</f>
        <v/>
      </c>
      <c r="G180" s="21">
        <f>IFERROR(AVERAGEIFS('Raw Data'!$G$2:$G$10000,'Raw Data'!$B$2:$B$10000,$A180,'Raw Data'!$A$2:$A$10000,$C$1),"")</f>
        <v/>
      </c>
      <c r="H180" s="21">
        <f>IFERROR(AVERAGEIFS('Raw Data'!$H$2:$H$10000,'Raw Data'!$B$2:$B$10000,$A180,'Raw Data'!$A$2:$A$10000,$C$1),"")</f>
        <v/>
      </c>
      <c r="I180" s="21">
        <f>IFERROR(AVERAGEIFS('Raw Data'!$L$2:$L$10000,'Raw Data'!$B$2:$B$10000,$A180,'Raw Data'!$A$2:$A$10000,$C$1),"")</f>
        <v/>
      </c>
      <c r="J180" s="20">
        <f>IF(G180="","",LOOKUP(G180,{0,0.2,0.4,0.5,0.6,0.7,0.85,0.95},{"&lt;20%","20-40%","40-50%","50-60%","60-70%","70-85%","85-95%","&gt;=95%"}))</f>
        <v/>
      </c>
      <c r="K180" s="20">
        <f>IF(I180="","",LOOKUP(I180,{0,0.2,0.4,0.5,0.6,0.7,0.85,0.95},{"&lt;20%","20-40%","40-50%","50-60%","60-70%","70-85%","85-95%","&gt;=95%"}))</f>
        <v/>
      </c>
      <c r="L180" s="21">
        <f>IFERROR(AVERAGEIFS('Raw Data'!$S$2:$S$10000,'Raw Data'!$B$2:$B$10000,$A180,'Raw Data'!$A$2:$A$10000,$C$1),"")</f>
        <v/>
      </c>
      <c r="M180" s="21">
        <f>IFERROR(AVERAGEIFS('Raw Data'!$T$2:$T$10000,'Raw Data'!$B$2:$B$10000,$A180,'Raw Data'!$A$2:$A$10000,$C$1),"")</f>
        <v/>
      </c>
      <c r="N180" s="20">
        <f>IF(M180="","",IF(M180&lt;Settings!$B$8,"Critical",IF(M180&lt;Settings!$B$9,"Semi Critical","Non Critical")))</f>
        <v/>
      </c>
    </row>
    <row r="181" ht="15.75" customHeight="1" s="42">
      <c r="A181" s="20" t="inlineStr">
        <is>
          <t>BLR-Silver County  SS</t>
        </is>
      </c>
      <c r="B181" s="20">
        <f t="array" ref="B181">IFERROR(INDEX('Raw Data'!$N$2:$N$10000,MATCH($A181,'Raw Data'!$B$2:$B$10000,0)),"")</f>
        <v/>
      </c>
      <c r="C181" s="20">
        <f t="array" ref="C181">IFERROR(INDEX('Raw Data'!$E$2:$E$10000,MATCH($A181,'Raw Data'!$B$2:$B$10000,0)),"")</f>
        <v/>
      </c>
      <c r="D181" s="20">
        <f t="array" ref="D181">IFERROR(INDEX('Raw Data'!$Q$2:$Q$10000,MATCH($A181,'Raw Data'!$B$2:$B$10000,0)),"")</f>
        <v/>
      </c>
      <c r="E181" s="20">
        <f t="array" ref="E181">IFERROR(INDEX('Raw Data'!$O$2:$O$10000,MATCH($A181,'Raw Data'!$B$2:$B$10000,0)),"")</f>
        <v/>
      </c>
      <c r="F181" s="20">
        <f t="array" ref="F181">IFERROR(INDEX('Raw Data'!$P$2:$P$10000,MATCH($A181,'Raw Data'!$B$2:$B$10000,0)),"")</f>
        <v/>
      </c>
      <c r="G181" s="21">
        <f>IFERROR(AVERAGEIFS('Raw Data'!$G$2:$G$10000,'Raw Data'!$B$2:$B$10000,$A181,'Raw Data'!$A$2:$A$10000,$C$1),"")</f>
        <v/>
      </c>
      <c r="H181" s="21">
        <f>IFERROR(AVERAGEIFS('Raw Data'!$H$2:$H$10000,'Raw Data'!$B$2:$B$10000,$A181,'Raw Data'!$A$2:$A$10000,$C$1),"")</f>
        <v/>
      </c>
      <c r="I181" s="21">
        <f>IFERROR(AVERAGEIFS('Raw Data'!$L$2:$L$10000,'Raw Data'!$B$2:$B$10000,$A181,'Raw Data'!$A$2:$A$10000,$C$1),"")</f>
        <v/>
      </c>
      <c r="J181" s="20">
        <f>IF(G181="","",LOOKUP(G181,{0,0.2,0.4,0.5,0.6,0.7,0.85,0.95},{"&lt;20%","20-40%","40-50%","50-60%","60-70%","70-85%","85-95%","&gt;=95%"}))</f>
        <v/>
      </c>
      <c r="K181" s="20">
        <f>IF(I181="","",LOOKUP(I181,{0,0.2,0.4,0.5,0.6,0.7,0.85,0.95},{"&lt;20%","20-40%","40-50%","50-60%","60-70%","70-85%","85-95%","&gt;=95%"}))</f>
        <v/>
      </c>
      <c r="L181" s="21">
        <f>IFERROR(AVERAGEIFS('Raw Data'!$S$2:$S$10000,'Raw Data'!$B$2:$B$10000,$A181,'Raw Data'!$A$2:$A$10000,$C$1),"")</f>
        <v/>
      </c>
      <c r="M181" s="21">
        <f>IFERROR(AVERAGEIFS('Raw Data'!$T$2:$T$10000,'Raw Data'!$B$2:$B$10000,$A181,'Raw Data'!$A$2:$A$10000,$C$1),"")</f>
        <v/>
      </c>
      <c r="N181" s="20">
        <f>IF(M181="","",IF(M181&lt;Settings!$B$8,"Critical",IF(M181&lt;Settings!$B$9,"Semi Critical","Non Critical")))</f>
        <v/>
      </c>
    </row>
    <row r="182" ht="15.75" customHeight="1" s="42">
      <c r="A182" s="20" t="inlineStr">
        <is>
          <t>BLR-Singapura</t>
        </is>
      </c>
      <c r="B182" s="20">
        <f t="array" ref="B182">IFERROR(INDEX('Raw Data'!$N$2:$N$10000,MATCH($A182,'Raw Data'!$B$2:$B$10000,0)),"")</f>
        <v/>
      </c>
      <c r="C182" s="20">
        <f t="array" ref="C182">IFERROR(INDEX('Raw Data'!$E$2:$E$10000,MATCH($A182,'Raw Data'!$B$2:$B$10000,0)),"")</f>
        <v/>
      </c>
      <c r="D182" s="20">
        <f t="array" ref="D182">IFERROR(INDEX('Raw Data'!$Q$2:$Q$10000,MATCH($A182,'Raw Data'!$B$2:$B$10000,0)),"")</f>
        <v/>
      </c>
      <c r="E182" s="20">
        <f t="array" ref="E182">IFERROR(INDEX('Raw Data'!$O$2:$O$10000,MATCH($A182,'Raw Data'!$B$2:$B$10000,0)),"")</f>
        <v/>
      </c>
      <c r="F182" s="20">
        <f t="array" ref="F182">IFERROR(INDEX('Raw Data'!$P$2:$P$10000,MATCH($A182,'Raw Data'!$B$2:$B$10000,0)),"")</f>
        <v/>
      </c>
      <c r="G182" s="21">
        <f>IFERROR(AVERAGEIFS('Raw Data'!$G$2:$G$10000,'Raw Data'!$B$2:$B$10000,$A182,'Raw Data'!$A$2:$A$10000,$C$1),"")</f>
        <v/>
      </c>
      <c r="H182" s="21">
        <f>IFERROR(AVERAGEIFS('Raw Data'!$H$2:$H$10000,'Raw Data'!$B$2:$B$10000,$A182,'Raw Data'!$A$2:$A$10000,$C$1),"")</f>
        <v/>
      </c>
      <c r="I182" s="21">
        <f>IFERROR(AVERAGEIFS('Raw Data'!$L$2:$L$10000,'Raw Data'!$B$2:$B$10000,$A182,'Raw Data'!$A$2:$A$10000,$C$1),"")</f>
        <v/>
      </c>
      <c r="J182" s="20">
        <f>IF(G182="","",LOOKUP(G182,{0,0.2,0.4,0.5,0.6,0.7,0.85,0.95},{"&lt;20%","20-40%","40-50%","50-60%","60-70%","70-85%","85-95%","&gt;=95%"}))</f>
        <v/>
      </c>
      <c r="K182" s="20">
        <f>IF(I182="","",LOOKUP(I182,{0,0.2,0.4,0.5,0.6,0.7,0.85,0.95},{"&lt;20%","20-40%","40-50%","50-60%","60-70%","70-85%","85-95%","&gt;=95%"}))</f>
        <v/>
      </c>
      <c r="L182" s="21">
        <f>IFERROR(AVERAGEIFS('Raw Data'!$S$2:$S$10000,'Raw Data'!$B$2:$B$10000,$A182,'Raw Data'!$A$2:$A$10000,$C$1),"")</f>
        <v/>
      </c>
      <c r="M182" s="21">
        <f>IFERROR(AVERAGEIFS('Raw Data'!$T$2:$T$10000,'Raw Data'!$B$2:$B$10000,$A182,'Raw Data'!$A$2:$A$10000,$C$1),"")</f>
        <v/>
      </c>
      <c r="N182" s="20">
        <f>IF(M182="","",IF(M182&lt;Settings!$B$8,"Critical",IF(M182&lt;Settings!$B$9,"Semi Critical","Non Critical")))</f>
        <v/>
      </c>
    </row>
    <row r="183" ht="15.75" customHeight="1" s="42">
      <c r="A183" s="20" t="inlineStr">
        <is>
          <t>BLR-Singasandra Network</t>
        </is>
      </c>
      <c r="B183" s="20">
        <f t="array" ref="B183">IFERROR(INDEX('Raw Data'!$N$2:$N$10000,MATCH($A183,'Raw Data'!$B$2:$B$10000,0)),"")</f>
        <v/>
      </c>
      <c r="C183" s="20">
        <f t="array" ref="C183">IFERROR(INDEX('Raw Data'!$E$2:$E$10000,MATCH($A183,'Raw Data'!$B$2:$B$10000,0)),"")</f>
        <v/>
      </c>
      <c r="D183" s="20">
        <f t="array" ref="D183">IFERROR(INDEX('Raw Data'!$Q$2:$Q$10000,MATCH($A183,'Raw Data'!$B$2:$B$10000,0)),"")</f>
        <v/>
      </c>
      <c r="E183" s="20">
        <f t="array" ref="E183">IFERROR(INDEX('Raw Data'!$O$2:$O$10000,MATCH($A183,'Raw Data'!$B$2:$B$10000,0)),"")</f>
        <v/>
      </c>
      <c r="F183" s="20">
        <f t="array" ref="F183">IFERROR(INDEX('Raw Data'!$P$2:$P$10000,MATCH($A183,'Raw Data'!$B$2:$B$10000,0)),"")</f>
        <v/>
      </c>
      <c r="G183" s="21">
        <f>IFERROR(AVERAGEIFS('Raw Data'!$G$2:$G$10000,'Raw Data'!$B$2:$B$10000,$A183,'Raw Data'!$A$2:$A$10000,$C$1),"")</f>
        <v/>
      </c>
      <c r="H183" s="21">
        <f>IFERROR(AVERAGEIFS('Raw Data'!$H$2:$H$10000,'Raw Data'!$B$2:$B$10000,$A183,'Raw Data'!$A$2:$A$10000,$C$1),"")</f>
        <v/>
      </c>
      <c r="I183" s="21">
        <f>IFERROR(AVERAGEIFS('Raw Data'!$L$2:$L$10000,'Raw Data'!$B$2:$B$10000,$A183,'Raw Data'!$A$2:$A$10000,$C$1),"")</f>
        <v/>
      </c>
      <c r="J183" s="20">
        <f>IF(G183="","",LOOKUP(G183,{0,0.2,0.4,0.5,0.6,0.7,0.85,0.95},{"&lt;20%","20-40%","40-50%","50-60%","60-70%","70-85%","85-95%","&gt;=95%"}))</f>
        <v/>
      </c>
      <c r="K183" s="20">
        <f>IF(I183="","",LOOKUP(I183,{0,0.2,0.4,0.5,0.6,0.7,0.85,0.95},{"&lt;20%","20-40%","40-50%","50-60%","60-70%","70-85%","85-95%","&gt;=95%"}))</f>
        <v/>
      </c>
      <c r="L183" s="21">
        <f>IFERROR(AVERAGEIFS('Raw Data'!$S$2:$S$10000,'Raw Data'!$B$2:$B$10000,$A183,'Raw Data'!$A$2:$A$10000,$C$1),"")</f>
        <v/>
      </c>
      <c r="M183" s="21">
        <f>IFERROR(AVERAGEIFS('Raw Data'!$T$2:$T$10000,'Raw Data'!$B$2:$B$10000,$A183,'Raw Data'!$A$2:$A$10000,$C$1),"")</f>
        <v/>
      </c>
      <c r="N183" s="20">
        <f>IF(M183="","",IF(M183&lt;Settings!$B$8,"Critical",IF(M183&lt;Settings!$B$9,"Semi Critical","Non Critical")))</f>
        <v/>
      </c>
    </row>
    <row r="184" ht="15.75" customHeight="1" s="42">
      <c r="A184" s="20" t="inlineStr">
        <is>
          <t>BLR-SINGASANDRA NEW</t>
        </is>
      </c>
      <c r="B184" s="20">
        <f t="array" ref="B184">IFERROR(INDEX('Raw Data'!$N$2:$N$10000,MATCH($A184,'Raw Data'!$B$2:$B$10000,0)),"")</f>
        <v/>
      </c>
      <c r="C184" s="20">
        <f t="array" ref="C184">IFERROR(INDEX('Raw Data'!$E$2:$E$10000,MATCH($A184,'Raw Data'!$B$2:$B$10000,0)),"")</f>
        <v/>
      </c>
      <c r="D184" s="20">
        <f t="array" ref="D184">IFERROR(INDEX('Raw Data'!$Q$2:$Q$10000,MATCH($A184,'Raw Data'!$B$2:$B$10000,0)),"")</f>
        <v/>
      </c>
      <c r="E184" s="20">
        <f t="array" ref="E184">IFERROR(INDEX('Raw Data'!$O$2:$O$10000,MATCH($A184,'Raw Data'!$B$2:$B$10000,0)),"")</f>
        <v/>
      </c>
      <c r="F184" s="20">
        <f t="array" ref="F184">IFERROR(INDEX('Raw Data'!$P$2:$P$10000,MATCH($A184,'Raw Data'!$B$2:$B$10000,0)),"")</f>
        <v/>
      </c>
      <c r="G184" s="21">
        <f>IFERROR(AVERAGEIFS('Raw Data'!$G$2:$G$10000,'Raw Data'!$B$2:$B$10000,$A184,'Raw Data'!$A$2:$A$10000,$C$1),"")</f>
        <v/>
      </c>
      <c r="H184" s="21">
        <f>IFERROR(AVERAGEIFS('Raw Data'!$H$2:$H$10000,'Raw Data'!$B$2:$B$10000,$A184,'Raw Data'!$A$2:$A$10000,$C$1),"")</f>
        <v/>
      </c>
      <c r="I184" s="21">
        <f>IFERROR(AVERAGEIFS('Raw Data'!$L$2:$L$10000,'Raw Data'!$B$2:$B$10000,$A184,'Raw Data'!$A$2:$A$10000,$C$1),"")</f>
        <v/>
      </c>
      <c r="J184" s="20">
        <f>IF(G184="","",LOOKUP(G184,{0,0.2,0.4,0.5,0.6,0.7,0.85,0.95},{"&lt;20%","20-40%","40-50%","50-60%","60-70%","70-85%","85-95%","&gt;=95%"}))</f>
        <v/>
      </c>
      <c r="K184" s="20">
        <f>IF(I184="","",LOOKUP(I184,{0,0.2,0.4,0.5,0.6,0.7,0.85,0.95},{"&lt;20%","20-40%","40-50%","50-60%","60-70%","70-85%","85-95%","&gt;=95%"}))</f>
        <v/>
      </c>
      <c r="L184" s="21">
        <f>IFERROR(AVERAGEIFS('Raw Data'!$S$2:$S$10000,'Raw Data'!$B$2:$B$10000,$A184,'Raw Data'!$A$2:$A$10000,$C$1),"")</f>
        <v/>
      </c>
      <c r="M184" s="21">
        <f>IFERROR(AVERAGEIFS('Raw Data'!$T$2:$T$10000,'Raw Data'!$B$2:$B$10000,$A184,'Raw Data'!$A$2:$A$10000,$C$1),"")</f>
        <v/>
      </c>
      <c r="N184" s="20">
        <f>IF(M184="","",IF(M184&lt;Settings!$B$8,"Critical",IF(M184&lt;Settings!$B$9,"Semi Critical","Non Critical")))</f>
        <v/>
      </c>
    </row>
    <row r="185" ht="15.75" customHeight="1" s="42">
      <c r="A185" s="20" t="inlineStr">
        <is>
          <t>BLR-Singasandra SS</t>
        </is>
      </c>
      <c r="B185" s="20">
        <f t="array" ref="B185">IFERROR(INDEX('Raw Data'!$N$2:$N$10000,MATCH($A185,'Raw Data'!$B$2:$B$10000,0)),"")</f>
        <v/>
      </c>
      <c r="C185" s="20">
        <f t="array" ref="C185">IFERROR(INDEX('Raw Data'!$E$2:$E$10000,MATCH($A185,'Raw Data'!$B$2:$B$10000,0)),"")</f>
        <v/>
      </c>
      <c r="D185" s="20">
        <f t="array" ref="D185">IFERROR(INDEX('Raw Data'!$Q$2:$Q$10000,MATCH($A185,'Raw Data'!$B$2:$B$10000,0)),"")</f>
        <v/>
      </c>
      <c r="E185" s="20">
        <f t="array" ref="E185">IFERROR(INDEX('Raw Data'!$O$2:$O$10000,MATCH($A185,'Raw Data'!$B$2:$B$10000,0)),"")</f>
        <v/>
      </c>
      <c r="F185" s="20">
        <f t="array" ref="F185">IFERROR(INDEX('Raw Data'!$P$2:$P$10000,MATCH($A185,'Raw Data'!$B$2:$B$10000,0)),"")</f>
        <v/>
      </c>
      <c r="G185" s="21">
        <f>IFERROR(AVERAGEIFS('Raw Data'!$G$2:$G$10000,'Raw Data'!$B$2:$B$10000,$A185,'Raw Data'!$A$2:$A$10000,$C$1),"")</f>
        <v/>
      </c>
      <c r="H185" s="21">
        <f>IFERROR(AVERAGEIFS('Raw Data'!$H$2:$H$10000,'Raw Data'!$B$2:$B$10000,$A185,'Raw Data'!$A$2:$A$10000,$C$1),"")</f>
        <v/>
      </c>
      <c r="I185" s="21">
        <f>IFERROR(AVERAGEIFS('Raw Data'!$L$2:$L$10000,'Raw Data'!$B$2:$B$10000,$A185,'Raw Data'!$A$2:$A$10000,$C$1),"")</f>
        <v/>
      </c>
      <c r="J185" s="20">
        <f>IF(G185="","",LOOKUP(G185,{0,0.2,0.4,0.5,0.6,0.7,0.85,0.95},{"&lt;20%","20-40%","40-50%","50-60%","60-70%","70-85%","85-95%","&gt;=95%"}))</f>
        <v/>
      </c>
      <c r="K185" s="20">
        <f>IF(I185="","",LOOKUP(I185,{0,0.2,0.4,0.5,0.6,0.7,0.85,0.95},{"&lt;20%","20-40%","40-50%","50-60%","60-70%","70-85%","85-95%","&gt;=95%"}))</f>
        <v/>
      </c>
      <c r="L185" s="21">
        <f>IFERROR(AVERAGEIFS('Raw Data'!$S$2:$S$10000,'Raw Data'!$B$2:$B$10000,$A185,'Raw Data'!$A$2:$A$10000,$C$1),"")</f>
        <v/>
      </c>
      <c r="M185" s="21">
        <f>IFERROR(AVERAGEIFS('Raw Data'!$T$2:$T$10000,'Raw Data'!$B$2:$B$10000,$A185,'Raw Data'!$A$2:$A$10000,$C$1),"")</f>
        <v/>
      </c>
      <c r="N185" s="20">
        <f>IF(M185="","",IF(M185&lt;Settings!$B$8,"Critical",IF(M185&lt;Settings!$B$9,"Semi Critical","Non Critical")))</f>
        <v/>
      </c>
    </row>
    <row r="186" ht="15.75" customHeight="1" s="42">
      <c r="A186" s="20" t="inlineStr">
        <is>
          <t>BLR-Sompura</t>
        </is>
      </c>
      <c r="B186" s="20">
        <f t="array" ref="B186">IFERROR(INDEX('Raw Data'!$N$2:$N$10000,MATCH($A186,'Raw Data'!$B$2:$B$10000,0)),"")</f>
        <v/>
      </c>
      <c r="C186" s="20">
        <f t="array" ref="C186">IFERROR(INDEX('Raw Data'!$E$2:$E$10000,MATCH($A186,'Raw Data'!$B$2:$B$10000,0)),"")</f>
        <v/>
      </c>
      <c r="D186" s="20">
        <f t="array" ref="D186">IFERROR(INDEX('Raw Data'!$Q$2:$Q$10000,MATCH($A186,'Raw Data'!$B$2:$B$10000,0)),"")</f>
        <v/>
      </c>
      <c r="E186" s="20">
        <f t="array" ref="E186">IFERROR(INDEX('Raw Data'!$O$2:$O$10000,MATCH($A186,'Raw Data'!$B$2:$B$10000,0)),"")</f>
        <v/>
      </c>
      <c r="F186" s="20">
        <f t="array" ref="F186">IFERROR(INDEX('Raw Data'!$P$2:$P$10000,MATCH($A186,'Raw Data'!$B$2:$B$10000,0)),"")</f>
        <v/>
      </c>
      <c r="G186" s="21">
        <f>IFERROR(AVERAGEIFS('Raw Data'!$G$2:$G$10000,'Raw Data'!$B$2:$B$10000,$A186,'Raw Data'!$A$2:$A$10000,$C$1),"")</f>
        <v/>
      </c>
      <c r="H186" s="21">
        <f>IFERROR(AVERAGEIFS('Raw Data'!$H$2:$H$10000,'Raw Data'!$B$2:$B$10000,$A186,'Raw Data'!$A$2:$A$10000,$C$1),"")</f>
        <v/>
      </c>
      <c r="I186" s="21">
        <f>IFERROR(AVERAGEIFS('Raw Data'!$L$2:$L$10000,'Raw Data'!$B$2:$B$10000,$A186,'Raw Data'!$A$2:$A$10000,$C$1),"")</f>
        <v/>
      </c>
      <c r="J186" s="20">
        <f>IF(G186="","",LOOKUP(G186,{0,0.2,0.4,0.5,0.6,0.7,0.85,0.95},{"&lt;20%","20-40%","40-50%","50-60%","60-70%","70-85%","85-95%","&gt;=95%"}))</f>
        <v/>
      </c>
      <c r="K186" s="20">
        <f>IF(I186="","",LOOKUP(I186,{0,0.2,0.4,0.5,0.6,0.7,0.85,0.95},{"&lt;20%","20-40%","40-50%","50-60%","60-70%","70-85%","85-95%","&gt;=95%"}))</f>
        <v/>
      </c>
      <c r="L186" s="21">
        <f>IFERROR(AVERAGEIFS('Raw Data'!$S$2:$S$10000,'Raw Data'!$B$2:$B$10000,$A186,'Raw Data'!$A$2:$A$10000,$C$1),"")</f>
        <v/>
      </c>
      <c r="M186" s="21">
        <f>IFERROR(AVERAGEIFS('Raw Data'!$T$2:$T$10000,'Raw Data'!$B$2:$B$10000,$A186,'Raw Data'!$A$2:$A$10000,$C$1),"")</f>
        <v/>
      </c>
      <c r="N186" s="20">
        <f>IF(M186="","",IF(M186&lt;Settings!$B$8,"Critical",IF(M186&lt;Settings!$B$9,"Semi Critical","Non Critical")))</f>
        <v/>
      </c>
    </row>
    <row r="187" ht="15.75" customHeight="1" s="42">
      <c r="A187" s="20" t="inlineStr">
        <is>
          <t>BLR-Soukya</t>
        </is>
      </c>
      <c r="B187" s="20">
        <f t="array" ref="B187">IFERROR(INDEX('Raw Data'!$N$2:$N$10000,MATCH($A187,'Raw Data'!$B$2:$B$10000,0)),"")</f>
        <v/>
      </c>
      <c r="C187" s="20">
        <f t="array" ref="C187">IFERROR(INDEX('Raw Data'!$E$2:$E$10000,MATCH($A187,'Raw Data'!$B$2:$B$10000,0)),"")</f>
        <v/>
      </c>
      <c r="D187" s="20">
        <f t="array" ref="D187">IFERROR(INDEX('Raw Data'!$Q$2:$Q$10000,MATCH($A187,'Raw Data'!$B$2:$B$10000,0)),"")</f>
        <v/>
      </c>
      <c r="E187" s="20">
        <f t="array" ref="E187">IFERROR(INDEX('Raw Data'!$O$2:$O$10000,MATCH($A187,'Raw Data'!$B$2:$B$10000,0)),"")</f>
        <v/>
      </c>
      <c r="F187" s="20">
        <f t="array" ref="F187">IFERROR(INDEX('Raw Data'!$P$2:$P$10000,MATCH($A187,'Raw Data'!$B$2:$B$10000,0)),"")</f>
        <v/>
      </c>
      <c r="G187" s="21">
        <f>IFERROR(AVERAGEIFS('Raw Data'!$G$2:$G$10000,'Raw Data'!$B$2:$B$10000,$A187,'Raw Data'!$A$2:$A$10000,$C$1),"")</f>
        <v/>
      </c>
      <c r="H187" s="21">
        <f>IFERROR(AVERAGEIFS('Raw Data'!$H$2:$H$10000,'Raw Data'!$B$2:$B$10000,$A187,'Raw Data'!$A$2:$A$10000,$C$1),"")</f>
        <v/>
      </c>
      <c r="I187" s="21">
        <f>IFERROR(AVERAGEIFS('Raw Data'!$L$2:$L$10000,'Raw Data'!$B$2:$B$10000,$A187,'Raw Data'!$A$2:$A$10000,$C$1),"")</f>
        <v/>
      </c>
      <c r="J187" s="20">
        <f>IF(G187="","",LOOKUP(G187,{0,0.2,0.4,0.5,0.6,0.7,0.85,0.95},{"&lt;20%","20-40%","40-50%","50-60%","60-70%","70-85%","85-95%","&gt;=95%"}))</f>
        <v/>
      </c>
      <c r="K187" s="20">
        <f>IF(I187="","",LOOKUP(I187,{0,0.2,0.4,0.5,0.6,0.7,0.85,0.95},{"&lt;20%","20-40%","40-50%","50-60%","60-70%","70-85%","85-95%","&gt;=95%"}))</f>
        <v/>
      </c>
      <c r="L187" s="21">
        <f>IFERROR(AVERAGEIFS('Raw Data'!$S$2:$S$10000,'Raw Data'!$B$2:$B$10000,$A187,'Raw Data'!$A$2:$A$10000,$C$1),"")</f>
        <v/>
      </c>
      <c r="M187" s="21">
        <f>IFERROR(AVERAGEIFS('Raw Data'!$T$2:$T$10000,'Raw Data'!$B$2:$B$10000,$A187,'Raw Data'!$A$2:$A$10000,$C$1),"")</f>
        <v/>
      </c>
      <c r="N187" s="20">
        <f>IF(M187="","",IF(M187&lt;Settings!$B$8,"Critical",IF(M187&lt;Settings!$B$9,"Semi Critical","Non Critical")))</f>
        <v/>
      </c>
    </row>
    <row r="188" ht="15.75" customHeight="1" s="42">
      <c r="A188" s="20" t="inlineStr">
        <is>
          <t>BLR-Sunrise Layout</t>
        </is>
      </c>
      <c r="B188" s="20">
        <f t="array" ref="B188">IFERROR(INDEX('Raw Data'!$N$2:$N$10000,MATCH($A188,'Raw Data'!$B$2:$B$10000,0)),"")</f>
        <v/>
      </c>
      <c r="C188" s="20">
        <f t="array" ref="C188">IFERROR(INDEX('Raw Data'!$E$2:$E$10000,MATCH($A188,'Raw Data'!$B$2:$B$10000,0)),"")</f>
        <v/>
      </c>
      <c r="D188" s="20">
        <f t="array" ref="D188">IFERROR(INDEX('Raw Data'!$Q$2:$Q$10000,MATCH($A188,'Raw Data'!$B$2:$B$10000,0)),"")</f>
        <v/>
      </c>
      <c r="E188" s="20">
        <f t="array" ref="E188">IFERROR(INDEX('Raw Data'!$O$2:$O$10000,MATCH($A188,'Raw Data'!$B$2:$B$10000,0)),"")</f>
        <v/>
      </c>
      <c r="F188" s="20">
        <f t="array" ref="F188">IFERROR(INDEX('Raw Data'!$P$2:$P$10000,MATCH($A188,'Raw Data'!$B$2:$B$10000,0)),"")</f>
        <v/>
      </c>
      <c r="G188" s="21">
        <f>IFERROR(AVERAGEIFS('Raw Data'!$G$2:$G$10000,'Raw Data'!$B$2:$B$10000,$A188,'Raw Data'!$A$2:$A$10000,$C$1),"")</f>
        <v/>
      </c>
      <c r="H188" s="21">
        <f>IFERROR(AVERAGEIFS('Raw Data'!$H$2:$H$10000,'Raw Data'!$B$2:$B$10000,$A188,'Raw Data'!$A$2:$A$10000,$C$1),"")</f>
        <v/>
      </c>
      <c r="I188" s="21">
        <f>IFERROR(AVERAGEIFS('Raw Data'!$L$2:$L$10000,'Raw Data'!$B$2:$B$10000,$A188,'Raw Data'!$A$2:$A$10000,$C$1),"")</f>
        <v/>
      </c>
      <c r="J188" s="20">
        <f>IF(G188="","",LOOKUP(G188,{0,0.2,0.4,0.5,0.6,0.7,0.85,0.95},{"&lt;20%","20-40%","40-50%","50-60%","60-70%","70-85%","85-95%","&gt;=95%"}))</f>
        <v/>
      </c>
      <c r="K188" s="20">
        <f>IF(I188="","",LOOKUP(I188,{0,0.2,0.4,0.5,0.6,0.7,0.85,0.95},{"&lt;20%","20-40%","40-50%","50-60%","60-70%","70-85%","85-95%","&gt;=95%"}))</f>
        <v/>
      </c>
      <c r="L188" s="21">
        <f>IFERROR(AVERAGEIFS('Raw Data'!$S$2:$S$10000,'Raw Data'!$B$2:$B$10000,$A188,'Raw Data'!$A$2:$A$10000,$C$1),"")</f>
        <v/>
      </c>
      <c r="M188" s="21">
        <f>IFERROR(AVERAGEIFS('Raw Data'!$T$2:$T$10000,'Raw Data'!$B$2:$B$10000,$A188,'Raw Data'!$A$2:$A$10000,$C$1),"")</f>
        <v/>
      </c>
      <c r="N188" s="20">
        <f>IF(M188="","",IF(M188&lt;Settings!$B$8,"Critical",IF(M188&lt;Settings!$B$9,"Semi Critical","Non Critical")))</f>
        <v/>
      </c>
    </row>
    <row r="189" ht="15.75" customHeight="1" s="42">
      <c r="A189" s="20" t="inlineStr">
        <is>
          <t>BLR-TC Palaya</t>
        </is>
      </c>
      <c r="B189" s="20">
        <f t="array" ref="B189">IFERROR(INDEX('Raw Data'!$N$2:$N$10000,MATCH($A189,'Raw Data'!$B$2:$B$10000,0)),"")</f>
        <v/>
      </c>
      <c r="C189" s="20">
        <f t="array" ref="C189">IFERROR(INDEX('Raw Data'!$E$2:$E$10000,MATCH($A189,'Raw Data'!$B$2:$B$10000,0)),"")</f>
        <v/>
      </c>
      <c r="D189" s="20">
        <f t="array" ref="D189">IFERROR(INDEX('Raw Data'!$Q$2:$Q$10000,MATCH($A189,'Raw Data'!$B$2:$B$10000,0)),"")</f>
        <v/>
      </c>
      <c r="E189" s="20">
        <f t="array" ref="E189">IFERROR(INDEX('Raw Data'!$O$2:$O$10000,MATCH($A189,'Raw Data'!$B$2:$B$10000,0)),"")</f>
        <v/>
      </c>
      <c r="F189" s="20">
        <f t="array" ref="F189">IFERROR(INDEX('Raw Data'!$P$2:$P$10000,MATCH($A189,'Raw Data'!$B$2:$B$10000,0)),"")</f>
        <v/>
      </c>
      <c r="G189" s="21">
        <f>IFERROR(AVERAGEIFS('Raw Data'!$G$2:$G$10000,'Raw Data'!$B$2:$B$10000,$A189,'Raw Data'!$A$2:$A$10000,$C$1),"")</f>
        <v/>
      </c>
      <c r="H189" s="21">
        <f>IFERROR(AVERAGEIFS('Raw Data'!$H$2:$H$10000,'Raw Data'!$B$2:$B$10000,$A189,'Raw Data'!$A$2:$A$10000,$C$1),"")</f>
        <v/>
      </c>
      <c r="I189" s="21">
        <f>IFERROR(AVERAGEIFS('Raw Data'!$L$2:$L$10000,'Raw Data'!$B$2:$B$10000,$A189,'Raw Data'!$A$2:$A$10000,$C$1),"")</f>
        <v/>
      </c>
      <c r="J189" s="20">
        <f>IF(G189="","",LOOKUP(G189,{0,0.2,0.4,0.5,0.6,0.7,0.85,0.95},{"&lt;20%","20-40%","40-50%","50-60%","60-70%","70-85%","85-95%","&gt;=95%"}))</f>
        <v/>
      </c>
      <c r="K189" s="20">
        <f>IF(I189="","",LOOKUP(I189,{0,0.2,0.4,0.5,0.6,0.7,0.85,0.95},{"&lt;20%","20-40%","40-50%","50-60%","60-70%","70-85%","85-95%","&gt;=95%"}))</f>
        <v/>
      </c>
      <c r="L189" s="21">
        <f>IFERROR(AVERAGEIFS('Raw Data'!$S$2:$S$10000,'Raw Data'!$B$2:$B$10000,$A189,'Raw Data'!$A$2:$A$10000,$C$1),"")</f>
        <v/>
      </c>
      <c r="M189" s="21">
        <f>IFERROR(AVERAGEIFS('Raw Data'!$T$2:$T$10000,'Raw Data'!$B$2:$B$10000,$A189,'Raw Data'!$A$2:$A$10000,$C$1),"")</f>
        <v/>
      </c>
      <c r="N189" s="20">
        <f>IF(M189="","",IF(M189&lt;Settings!$B$8,"Critical",IF(M189&lt;Settings!$B$9,"Semi Critical","Non Critical")))</f>
        <v/>
      </c>
    </row>
    <row r="190" ht="15.75" customHeight="1" s="42">
      <c r="A190" s="20" t="inlineStr">
        <is>
          <t>BLR-Teachers colony</t>
        </is>
      </c>
      <c r="B190" s="20">
        <f t="array" ref="B190">IFERROR(INDEX('Raw Data'!$N$2:$N$10000,MATCH($A190,'Raw Data'!$B$2:$B$10000,0)),"")</f>
        <v/>
      </c>
      <c r="C190" s="20">
        <f t="array" ref="C190">IFERROR(INDEX('Raw Data'!$E$2:$E$10000,MATCH($A190,'Raw Data'!$B$2:$B$10000,0)),"")</f>
        <v/>
      </c>
      <c r="D190" s="20">
        <f t="array" ref="D190">IFERROR(INDEX('Raw Data'!$Q$2:$Q$10000,MATCH($A190,'Raw Data'!$B$2:$B$10000,0)),"")</f>
        <v/>
      </c>
      <c r="E190" s="20">
        <f t="array" ref="E190">IFERROR(INDEX('Raw Data'!$O$2:$O$10000,MATCH($A190,'Raw Data'!$B$2:$B$10000,0)),"")</f>
        <v/>
      </c>
      <c r="F190" s="20">
        <f t="array" ref="F190">IFERROR(INDEX('Raw Data'!$P$2:$P$10000,MATCH($A190,'Raw Data'!$B$2:$B$10000,0)),"")</f>
        <v/>
      </c>
      <c r="G190" s="21">
        <f>IFERROR(AVERAGEIFS('Raw Data'!$G$2:$G$10000,'Raw Data'!$B$2:$B$10000,$A190,'Raw Data'!$A$2:$A$10000,$C$1),"")</f>
        <v/>
      </c>
      <c r="H190" s="21">
        <f>IFERROR(AVERAGEIFS('Raw Data'!$H$2:$H$10000,'Raw Data'!$B$2:$B$10000,$A190,'Raw Data'!$A$2:$A$10000,$C$1),"")</f>
        <v/>
      </c>
      <c r="I190" s="21">
        <f>IFERROR(AVERAGEIFS('Raw Data'!$L$2:$L$10000,'Raw Data'!$B$2:$B$10000,$A190,'Raw Data'!$A$2:$A$10000,$C$1),"")</f>
        <v/>
      </c>
      <c r="J190" s="20">
        <f>IF(G190="","",LOOKUP(G190,{0,0.2,0.4,0.5,0.6,0.7,0.85,0.95},{"&lt;20%","20-40%","40-50%","50-60%","60-70%","70-85%","85-95%","&gt;=95%"}))</f>
        <v/>
      </c>
      <c r="K190" s="20">
        <f>IF(I190="","",LOOKUP(I190,{0,0.2,0.4,0.5,0.6,0.7,0.85,0.95},{"&lt;20%","20-40%","40-50%","50-60%","60-70%","70-85%","85-95%","&gt;=95%"}))</f>
        <v/>
      </c>
      <c r="L190" s="21">
        <f>IFERROR(AVERAGEIFS('Raw Data'!$S$2:$S$10000,'Raw Data'!$B$2:$B$10000,$A190,'Raw Data'!$A$2:$A$10000,$C$1),"")</f>
        <v/>
      </c>
      <c r="M190" s="21">
        <f>IFERROR(AVERAGEIFS('Raw Data'!$T$2:$T$10000,'Raw Data'!$B$2:$B$10000,$A190,'Raw Data'!$A$2:$A$10000,$C$1),"")</f>
        <v/>
      </c>
      <c r="N190" s="20">
        <f>IF(M190="","",IF(M190&lt;Settings!$B$8,"Critical",IF(M190&lt;Settings!$B$9,"Semi Critical","Non Critical")))</f>
        <v/>
      </c>
    </row>
    <row r="191" ht="15.75" customHeight="1" s="42">
      <c r="A191" s="20" t="inlineStr">
        <is>
          <t>BLR-Thyagaraja Nagar</t>
        </is>
      </c>
      <c r="B191" s="20">
        <f t="array" ref="B191">IFERROR(INDEX('Raw Data'!$N$2:$N$10000,MATCH($A191,'Raw Data'!$B$2:$B$10000,0)),"")</f>
        <v/>
      </c>
      <c r="C191" s="20">
        <f t="array" ref="C191">IFERROR(INDEX('Raw Data'!$E$2:$E$10000,MATCH($A191,'Raw Data'!$B$2:$B$10000,0)),"")</f>
        <v/>
      </c>
      <c r="D191" s="20">
        <f t="array" ref="D191">IFERROR(INDEX('Raw Data'!$Q$2:$Q$10000,MATCH($A191,'Raw Data'!$B$2:$B$10000,0)),"")</f>
        <v/>
      </c>
      <c r="E191" s="20">
        <f t="array" ref="E191">IFERROR(INDEX('Raw Data'!$O$2:$O$10000,MATCH($A191,'Raw Data'!$B$2:$B$10000,0)),"")</f>
        <v/>
      </c>
      <c r="F191" s="20">
        <f t="array" ref="F191">IFERROR(INDEX('Raw Data'!$P$2:$P$10000,MATCH($A191,'Raw Data'!$B$2:$B$10000,0)),"")</f>
        <v/>
      </c>
      <c r="G191" s="21">
        <f>IFERROR(AVERAGEIFS('Raw Data'!$G$2:$G$10000,'Raw Data'!$B$2:$B$10000,$A191,'Raw Data'!$A$2:$A$10000,$C$1),"")</f>
        <v/>
      </c>
      <c r="H191" s="21">
        <f>IFERROR(AVERAGEIFS('Raw Data'!$H$2:$H$10000,'Raw Data'!$B$2:$B$10000,$A191,'Raw Data'!$A$2:$A$10000,$C$1),"")</f>
        <v/>
      </c>
      <c r="I191" s="21">
        <f>IFERROR(AVERAGEIFS('Raw Data'!$L$2:$L$10000,'Raw Data'!$B$2:$B$10000,$A191,'Raw Data'!$A$2:$A$10000,$C$1),"")</f>
        <v/>
      </c>
      <c r="J191" s="20">
        <f>IF(G191="","",LOOKUP(G191,{0,0.2,0.4,0.5,0.6,0.7,0.85,0.95},{"&lt;20%","20-40%","40-50%","50-60%","60-70%","70-85%","85-95%","&gt;=95%"}))</f>
        <v/>
      </c>
      <c r="K191" s="20">
        <f>IF(I191="","",LOOKUP(I191,{0,0.2,0.4,0.5,0.6,0.7,0.85,0.95},{"&lt;20%","20-40%","40-50%","50-60%","60-70%","70-85%","85-95%","&gt;=95%"}))</f>
        <v/>
      </c>
      <c r="L191" s="21">
        <f>IFERROR(AVERAGEIFS('Raw Data'!$S$2:$S$10000,'Raw Data'!$B$2:$B$10000,$A191,'Raw Data'!$A$2:$A$10000,$C$1),"")</f>
        <v/>
      </c>
      <c r="M191" s="21">
        <f>IFERROR(AVERAGEIFS('Raw Data'!$T$2:$T$10000,'Raw Data'!$B$2:$B$10000,$A191,'Raw Data'!$A$2:$A$10000,$C$1),"")</f>
        <v/>
      </c>
      <c r="N191" s="20">
        <f>IF(M191="","",IF(M191&lt;Settings!$B$8,"Critical",IF(M191&lt;Settings!$B$9,"Semi Critical","Non Critical")))</f>
        <v/>
      </c>
    </row>
    <row r="192" ht="15.75" customHeight="1" s="42">
      <c r="A192" s="20" t="inlineStr">
        <is>
          <t>BLR-Tippenahalli</t>
        </is>
      </c>
      <c r="B192" s="20">
        <f t="array" ref="B192">IFERROR(INDEX('Raw Data'!$N$2:$N$10000,MATCH($A192,'Raw Data'!$B$2:$B$10000,0)),"")</f>
        <v/>
      </c>
      <c r="C192" s="20">
        <f t="array" ref="C192">IFERROR(INDEX('Raw Data'!$E$2:$E$10000,MATCH($A192,'Raw Data'!$B$2:$B$10000,0)),"")</f>
        <v/>
      </c>
      <c r="D192" s="20">
        <f t="array" ref="D192">IFERROR(INDEX('Raw Data'!$Q$2:$Q$10000,MATCH($A192,'Raw Data'!$B$2:$B$10000,0)),"")</f>
        <v/>
      </c>
      <c r="E192" s="20">
        <f t="array" ref="E192">IFERROR(INDEX('Raw Data'!$O$2:$O$10000,MATCH($A192,'Raw Data'!$B$2:$B$10000,0)),"")</f>
        <v/>
      </c>
      <c r="F192" s="20">
        <f t="array" ref="F192">IFERROR(INDEX('Raw Data'!$P$2:$P$10000,MATCH($A192,'Raw Data'!$B$2:$B$10000,0)),"")</f>
        <v/>
      </c>
      <c r="G192" s="21">
        <f>IFERROR(AVERAGEIFS('Raw Data'!$G$2:$G$10000,'Raw Data'!$B$2:$B$10000,$A192,'Raw Data'!$A$2:$A$10000,$C$1),"")</f>
        <v/>
      </c>
      <c r="H192" s="21">
        <f>IFERROR(AVERAGEIFS('Raw Data'!$H$2:$H$10000,'Raw Data'!$B$2:$B$10000,$A192,'Raw Data'!$A$2:$A$10000,$C$1),"")</f>
        <v/>
      </c>
      <c r="I192" s="21">
        <f>IFERROR(AVERAGEIFS('Raw Data'!$L$2:$L$10000,'Raw Data'!$B$2:$B$10000,$A192,'Raw Data'!$A$2:$A$10000,$C$1),"")</f>
        <v/>
      </c>
      <c r="J192" s="20">
        <f>IF(G192="","",LOOKUP(G192,{0,0.2,0.4,0.5,0.6,0.7,0.85,0.95},{"&lt;20%","20-40%","40-50%","50-60%","60-70%","70-85%","85-95%","&gt;=95%"}))</f>
        <v/>
      </c>
      <c r="K192" s="20">
        <f>IF(I192="","",LOOKUP(I192,{0,0.2,0.4,0.5,0.6,0.7,0.85,0.95},{"&lt;20%","20-40%","40-50%","50-60%","60-70%","70-85%","85-95%","&gt;=95%"}))</f>
        <v/>
      </c>
      <c r="L192" s="21">
        <f>IFERROR(AVERAGEIFS('Raw Data'!$S$2:$S$10000,'Raw Data'!$B$2:$B$10000,$A192,'Raw Data'!$A$2:$A$10000,$C$1),"")</f>
        <v/>
      </c>
      <c r="M192" s="21">
        <f>IFERROR(AVERAGEIFS('Raw Data'!$T$2:$T$10000,'Raw Data'!$B$2:$B$10000,$A192,'Raw Data'!$A$2:$A$10000,$C$1),"")</f>
        <v/>
      </c>
      <c r="N192" s="20">
        <f>IF(M192="","",IF(M192&lt;Settings!$B$8,"Critical",IF(M192&lt;Settings!$B$9,"Semi Critical","Non Critical")))</f>
        <v/>
      </c>
    </row>
    <row r="193" ht="15.75" customHeight="1" s="42">
      <c r="A193" s="20" t="inlineStr">
        <is>
          <t>BLR-TMC Layout</t>
        </is>
      </c>
      <c r="B193" s="20">
        <f t="array" ref="B193">IFERROR(INDEX('Raw Data'!$N$2:$N$10000,MATCH($A193,'Raw Data'!$B$2:$B$10000,0)),"")</f>
        <v/>
      </c>
      <c r="C193" s="20">
        <f t="array" ref="C193">IFERROR(INDEX('Raw Data'!$E$2:$E$10000,MATCH($A193,'Raw Data'!$B$2:$B$10000,0)),"")</f>
        <v/>
      </c>
      <c r="D193" s="20">
        <f t="array" ref="D193">IFERROR(INDEX('Raw Data'!$Q$2:$Q$10000,MATCH($A193,'Raw Data'!$B$2:$B$10000,0)),"")</f>
        <v/>
      </c>
      <c r="E193" s="20">
        <f t="array" ref="E193">IFERROR(INDEX('Raw Data'!$O$2:$O$10000,MATCH($A193,'Raw Data'!$B$2:$B$10000,0)),"")</f>
        <v/>
      </c>
      <c r="F193" s="20">
        <f t="array" ref="F193">IFERROR(INDEX('Raw Data'!$P$2:$P$10000,MATCH($A193,'Raw Data'!$B$2:$B$10000,0)),"")</f>
        <v/>
      </c>
      <c r="G193" s="21">
        <f>IFERROR(AVERAGEIFS('Raw Data'!$G$2:$G$10000,'Raw Data'!$B$2:$B$10000,$A193,'Raw Data'!$A$2:$A$10000,$C$1),"")</f>
        <v/>
      </c>
      <c r="H193" s="21">
        <f>IFERROR(AVERAGEIFS('Raw Data'!$H$2:$H$10000,'Raw Data'!$B$2:$B$10000,$A193,'Raw Data'!$A$2:$A$10000,$C$1),"")</f>
        <v/>
      </c>
      <c r="I193" s="21">
        <f>IFERROR(AVERAGEIFS('Raw Data'!$L$2:$L$10000,'Raw Data'!$B$2:$B$10000,$A193,'Raw Data'!$A$2:$A$10000,$C$1),"")</f>
        <v/>
      </c>
      <c r="J193" s="20">
        <f>IF(G193="","",LOOKUP(G193,{0,0.2,0.4,0.5,0.6,0.7,0.85,0.95},{"&lt;20%","20-40%","40-50%","50-60%","60-70%","70-85%","85-95%","&gt;=95%"}))</f>
        <v/>
      </c>
      <c r="K193" s="20">
        <f>IF(I193="","",LOOKUP(I193,{0,0.2,0.4,0.5,0.6,0.7,0.85,0.95},{"&lt;20%","20-40%","40-50%","50-60%","60-70%","70-85%","85-95%","&gt;=95%"}))</f>
        <v/>
      </c>
      <c r="L193" s="21">
        <f>IFERROR(AVERAGEIFS('Raw Data'!$S$2:$S$10000,'Raw Data'!$B$2:$B$10000,$A193,'Raw Data'!$A$2:$A$10000,$C$1),"")</f>
        <v/>
      </c>
      <c r="M193" s="21">
        <f>IFERROR(AVERAGEIFS('Raw Data'!$T$2:$T$10000,'Raw Data'!$B$2:$B$10000,$A193,'Raw Data'!$A$2:$A$10000,$C$1),"")</f>
        <v/>
      </c>
      <c r="N193" s="20">
        <f>IF(M193="","",IF(M193&lt;Settings!$B$8,"Critical",IF(M193&lt;Settings!$B$9,"Semi Critical","Non Critical")))</f>
        <v/>
      </c>
    </row>
    <row r="194" ht="15.75" customHeight="1" s="42">
      <c r="A194" s="20" t="inlineStr">
        <is>
          <t>BLR-Ullal</t>
        </is>
      </c>
      <c r="B194" s="20">
        <f t="array" ref="B194">IFERROR(INDEX('Raw Data'!$N$2:$N$10000,MATCH($A194,'Raw Data'!$B$2:$B$10000,0)),"")</f>
        <v/>
      </c>
      <c r="C194" s="20">
        <f t="array" ref="C194">IFERROR(INDEX('Raw Data'!$E$2:$E$10000,MATCH($A194,'Raw Data'!$B$2:$B$10000,0)),"")</f>
        <v/>
      </c>
      <c r="D194" s="20">
        <f t="array" ref="D194">IFERROR(INDEX('Raw Data'!$Q$2:$Q$10000,MATCH($A194,'Raw Data'!$B$2:$B$10000,0)),"")</f>
        <v/>
      </c>
      <c r="E194" s="20">
        <f t="array" ref="E194">IFERROR(INDEX('Raw Data'!$O$2:$O$10000,MATCH($A194,'Raw Data'!$B$2:$B$10000,0)),"")</f>
        <v/>
      </c>
      <c r="F194" s="20">
        <f t="array" ref="F194">IFERROR(INDEX('Raw Data'!$P$2:$P$10000,MATCH($A194,'Raw Data'!$B$2:$B$10000,0)),"")</f>
        <v/>
      </c>
      <c r="G194" s="21">
        <f>IFERROR(AVERAGEIFS('Raw Data'!$G$2:$G$10000,'Raw Data'!$B$2:$B$10000,$A194,'Raw Data'!$A$2:$A$10000,$C$1),"")</f>
        <v/>
      </c>
      <c r="H194" s="21">
        <f>IFERROR(AVERAGEIFS('Raw Data'!$H$2:$H$10000,'Raw Data'!$B$2:$B$10000,$A194,'Raw Data'!$A$2:$A$10000,$C$1),"")</f>
        <v/>
      </c>
      <c r="I194" s="21">
        <f>IFERROR(AVERAGEIFS('Raw Data'!$L$2:$L$10000,'Raw Data'!$B$2:$B$10000,$A194,'Raw Data'!$A$2:$A$10000,$C$1),"")</f>
        <v/>
      </c>
      <c r="J194" s="20">
        <f>IF(G194="","",LOOKUP(G194,{0,0.2,0.4,0.5,0.6,0.7,0.85,0.95},{"&lt;20%","20-40%","40-50%","50-60%","60-70%","70-85%","85-95%","&gt;=95%"}))</f>
        <v/>
      </c>
      <c r="K194" s="20">
        <f>IF(I194="","",LOOKUP(I194,{0,0.2,0.4,0.5,0.6,0.7,0.85,0.95},{"&lt;20%","20-40%","40-50%","50-60%","60-70%","70-85%","85-95%","&gt;=95%"}))</f>
        <v/>
      </c>
      <c r="L194" s="21">
        <f>IFERROR(AVERAGEIFS('Raw Data'!$S$2:$S$10000,'Raw Data'!$B$2:$B$10000,$A194,'Raw Data'!$A$2:$A$10000,$C$1),"")</f>
        <v/>
      </c>
      <c r="M194" s="21">
        <f>IFERROR(AVERAGEIFS('Raw Data'!$T$2:$T$10000,'Raw Data'!$B$2:$B$10000,$A194,'Raw Data'!$A$2:$A$10000,$C$1),"")</f>
        <v/>
      </c>
      <c r="N194" s="20">
        <f>IF(M194="","",IF(M194&lt;Settings!$B$8,"Critical",IF(M194&lt;Settings!$B$9,"Semi Critical","Non Critical")))</f>
        <v/>
      </c>
    </row>
    <row r="195" ht="15.75" customHeight="1" s="42">
      <c r="A195" s="20" t="inlineStr">
        <is>
          <t>BLR-Varthur</t>
        </is>
      </c>
      <c r="B195" s="20">
        <f t="array" ref="B195">IFERROR(INDEX('Raw Data'!$N$2:$N$10000,MATCH($A195,'Raw Data'!$B$2:$B$10000,0)),"")</f>
        <v/>
      </c>
      <c r="C195" s="20">
        <f t="array" ref="C195">IFERROR(INDEX('Raw Data'!$E$2:$E$10000,MATCH($A195,'Raw Data'!$B$2:$B$10000,0)),"")</f>
        <v/>
      </c>
      <c r="D195" s="20">
        <f t="array" ref="D195">IFERROR(INDEX('Raw Data'!$Q$2:$Q$10000,MATCH($A195,'Raw Data'!$B$2:$B$10000,0)),"")</f>
        <v/>
      </c>
      <c r="E195" s="20">
        <f t="array" ref="E195">IFERROR(INDEX('Raw Data'!$O$2:$O$10000,MATCH($A195,'Raw Data'!$B$2:$B$10000,0)),"")</f>
        <v/>
      </c>
      <c r="F195" s="20">
        <f t="array" ref="F195">IFERROR(INDEX('Raw Data'!$P$2:$P$10000,MATCH($A195,'Raw Data'!$B$2:$B$10000,0)),"")</f>
        <v/>
      </c>
      <c r="G195" s="21">
        <f>IFERROR(AVERAGEIFS('Raw Data'!$G$2:$G$10000,'Raw Data'!$B$2:$B$10000,$A195,'Raw Data'!$A$2:$A$10000,$C$1),"")</f>
        <v/>
      </c>
      <c r="H195" s="21">
        <f>IFERROR(AVERAGEIFS('Raw Data'!$H$2:$H$10000,'Raw Data'!$B$2:$B$10000,$A195,'Raw Data'!$A$2:$A$10000,$C$1),"")</f>
        <v/>
      </c>
      <c r="I195" s="21">
        <f>IFERROR(AVERAGEIFS('Raw Data'!$L$2:$L$10000,'Raw Data'!$B$2:$B$10000,$A195,'Raw Data'!$A$2:$A$10000,$C$1),"")</f>
        <v/>
      </c>
      <c r="J195" s="20">
        <f>IF(G195="","",LOOKUP(G195,{0,0.2,0.4,0.5,0.6,0.7,0.85,0.95},{"&lt;20%","20-40%","40-50%","50-60%","60-70%","70-85%","85-95%","&gt;=95%"}))</f>
        <v/>
      </c>
      <c r="K195" s="20">
        <f>IF(I195="","",LOOKUP(I195,{0,0.2,0.4,0.5,0.6,0.7,0.85,0.95},{"&lt;20%","20-40%","40-50%","50-60%","60-70%","70-85%","85-95%","&gt;=95%"}))</f>
        <v/>
      </c>
      <c r="L195" s="21">
        <f>IFERROR(AVERAGEIFS('Raw Data'!$S$2:$S$10000,'Raw Data'!$B$2:$B$10000,$A195,'Raw Data'!$A$2:$A$10000,$C$1),"")</f>
        <v/>
      </c>
      <c r="M195" s="21">
        <f>IFERROR(AVERAGEIFS('Raw Data'!$T$2:$T$10000,'Raw Data'!$B$2:$B$10000,$A195,'Raw Data'!$A$2:$A$10000,$C$1),"")</f>
        <v/>
      </c>
      <c r="N195" s="20">
        <f>IF(M195="","",IF(M195&lt;Settings!$B$8,"Critical",IF(M195&lt;Settings!$B$9,"Semi Critical","Non Critical")))</f>
        <v/>
      </c>
    </row>
    <row r="196" ht="15.75" customHeight="1" s="42">
      <c r="A196" s="20" t="inlineStr">
        <is>
          <t>BLR-VIJAY NAGAR</t>
        </is>
      </c>
      <c r="B196" s="20">
        <f t="array" ref="B196">IFERROR(INDEX('Raw Data'!$N$2:$N$10000,MATCH($A196,'Raw Data'!$B$2:$B$10000,0)),"")</f>
        <v/>
      </c>
      <c r="C196" s="20">
        <f t="array" ref="C196">IFERROR(INDEX('Raw Data'!$E$2:$E$10000,MATCH($A196,'Raw Data'!$B$2:$B$10000,0)),"")</f>
        <v/>
      </c>
      <c r="D196" s="20">
        <f t="array" ref="D196">IFERROR(INDEX('Raw Data'!$Q$2:$Q$10000,MATCH($A196,'Raw Data'!$B$2:$B$10000,0)),"")</f>
        <v/>
      </c>
      <c r="E196" s="20">
        <f t="array" ref="E196">IFERROR(INDEX('Raw Data'!$O$2:$O$10000,MATCH($A196,'Raw Data'!$B$2:$B$10000,0)),"")</f>
        <v/>
      </c>
      <c r="F196" s="20">
        <f t="array" ref="F196">IFERROR(INDEX('Raw Data'!$P$2:$P$10000,MATCH($A196,'Raw Data'!$B$2:$B$10000,0)),"")</f>
        <v/>
      </c>
      <c r="G196" s="21">
        <f>IFERROR(AVERAGEIFS('Raw Data'!$G$2:$G$10000,'Raw Data'!$B$2:$B$10000,$A196,'Raw Data'!$A$2:$A$10000,$C$1),"")</f>
        <v/>
      </c>
      <c r="H196" s="21">
        <f>IFERROR(AVERAGEIFS('Raw Data'!$H$2:$H$10000,'Raw Data'!$B$2:$B$10000,$A196,'Raw Data'!$A$2:$A$10000,$C$1),"")</f>
        <v/>
      </c>
      <c r="I196" s="21">
        <f>IFERROR(AVERAGEIFS('Raw Data'!$L$2:$L$10000,'Raw Data'!$B$2:$B$10000,$A196,'Raw Data'!$A$2:$A$10000,$C$1),"")</f>
        <v/>
      </c>
      <c r="J196" s="20">
        <f>IF(G196="","",LOOKUP(G196,{0,0.2,0.4,0.5,0.6,0.7,0.85,0.95},{"&lt;20%","20-40%","40-50%","50-60%","60-70%","70-85%","85-95%","&gt;=95%"}))</f>
        <v/>
      </c>
      <c r="K196" s="20">
        <f>IF(I196="","",LOOKUP(I196,{0,0.2,0.4,0.5,0.6,0.7,0.85,0.95},{"&lt;20%","20-40%","40-50%","50-60%","60-70%","70-85%","85-95%","&gt;=95%"}))</f>
        <v/>
      </c>
      <c r="L196" s="21">
        <f>IFERROR(AVERAGEIFS('Raw Data'!$S$2:$S$10000,'Raw Data'!$B$2:$B$10000,$A196,'Raw Data'!$A$2:$A$10000,$C$1),"")</f>
        <v/>
      </c>
      <c r="M196" s="21">
        <f>IFERROR(AVERAGEIFS('Raw Data'!$T$2:$T$10000,'Raw Data'!$B$2:$B$10000,$A196,'Raw Data'!$A$2:$A$10000,$C$1),"")</f>
        <v/>
      </c>
      <c r="N196" s="20">
        <f>IF(M196="","",IF(M196&lt;Settings!$B$8,"Critical",IF(M196&lt;Settings!$B$9,"Semi Critical","Non Critical")))</f>
        <v/>
      </c>
    </row>
    <row r="197" ht="15.75" customHeight="1" s="42">
      <c r="A197" s="20" t="inlineStr">
        <is>
          <t>BLR-Vijay Nagar Network</t>
        </is>
      </c>
      <c r="B197" s="20">
        <f t="array" ref="B197">IFERROR(INDEX('Raw Data'!$N$2:$N$10000,MATCH($A197,'Raw Data'!$B$2:$B$10000,0)),"")</f>
        <v/>
      </c>
      <c r="C197" s="20">
        <f t="array" ref="C197">IFERROR(INDEX('Raw Data'!$E$2:$E$10000,MATCH($A197,'Raw Data'!$B$2:$B$10000,0)),"")</f>
        <v/>
      </c>
      <c r="D197" s="20">
        <f t="array" ref="D197">IFERROR(INDEX('Raw Data'!$Q$2:$Q$10000,MATCH($A197,'Raw Data'!$B$2:$B$10000,0)),"")</f>
        <v/>
      </c>
      <c r="E197" s="20">
        <f t="array" ref="E197">IFERROR(INDEX('Raw Data'!$O$2:$O$10000,MATCH($A197,'Raw Data'!$B$2:$B$10000,0)),"")</f>
        <v/>
      </c>
      <c r="F197" s="20">
        <f t="array" ref="F197">IFERROR(INDEX('Raw Data'!$P$2:$P$10000,MATCH($A197,'Raw Data'!$B$2:$B$10000,0)),"")</f>
        <v/>
      </c>
      <c r="G197" s="21">
        <f>IFERROR(AVERAGEIFS('Raw Data'!$G$2:$G$10000,'Raw Data'!$B$2:$B$10000,$A197,'Raw Data'!$A$2:$A$10000,$C$1),"")</f>
        <v/>
      </c>
      <c r="H197" s="21">
        <f>IFERROR(AVERAGEIFS('Raw Data'!$H$2:$H$10000,'Raw Data'!$B$2:$B$10000,$A197,'Raw Data'!$A$2:$A$10000,$C$1),"")</f>
        <v/>
      </c>
      <c r="I197" s="21">
        <f>IFERROR(AVERAGEIFS('Raw Data'!$L$2:$L$10000,'Raw Data'!$B$2:$B$10000,$A197,'Raw Data'!$A$2:$A$10000,$C$1),"")</f>
        <v/>
      </c>
      <c r="J197" s="20">
        <f>IF(G197="","",LOOKUP(G197,{0,0.2,0.4,0.5,0.6,0.7,0.85,0.95},{"&lt;20%","20-40%","40-50%","50-60%","60-70%","70-85%","85-95%","&gt;=95%"}))</f>
        <v/>
      </c>
      <c r="K197" s="20">
        <f>IF(I197="","",LOOKUP(I197,{0,0.2,0.4,0.5,0.6,0.7,0.85,0.95},{"&lt;20%","20-40%","40-50%","50-60%","60-70%","70-85%","85-95%","&gt;=95%"}))</f>
        <v/>
      </c>
      <c r="L197" s="21">
        <f>IFERROR(AVERAGEIFS('Raw Data'!$S$2:$S$10000,'Raw Data'!$B$2:$B$10000,$A197,'Raw Data'!$A$2:$A$10000,$C$1),"")</f>
        <v/>
      </c>
      <c r="M197" s="21">
        <f>IFERROR(AVERAGEIFS('Raw Data'!$T$2:$T$10000,'Raw Data'!$B$2:$B$10000,$A197,'Raw Data'!$A$2:$A$10000,$C$1),"")</f>
        <v/>
      </c>
      <c r="N197" s="20">
        <f>IF(M197="","",IF(M197&lt;Settings!$B$8,"Critical",IF(M197&lt;Settings!$B$9,"Semi Critical","Non Critical")))</f>
        <v/>
      </c>
    </row>
    <row r="198" ht="15.75" customHeight="1" s="42">
      <c r="A198" s="20" t="inlineStr">
        <is>
          <t>BLR-Vijay Nagar SS</t>
        </is>
      </c>
      <c r="B198" s="20">
        <f t="array" ref="B198">IFERROR(INDEX('Raw Data'!$N$2:$N$10000,MATCH($A198,'Raw Data'!$B$2:$B$10000,0)),"")</f>
        <v/>
      </c>
      <c r="C198" s="20">
        <f t="array" ref="C198">IFERROR(INDEX('Raw Data'!$E$2:$E$10000,MATCH($A198,'Raw Data'!$B$2:$B$10000,0)),"")</f>
        <v/>
      </c>
      <c r="D198" s="20">
        <f t="array" ref="D198">IFERROR(INDEX('Raw Data'!$Q$2:$Q$10000,MATCH($A198,'Raw Data'!$B$2:$B$10000,0)),"")</f>
        <v/>
      </c>
      <c r="E198" s="20">
        <f t="array" ref="E198">IFERROR(INDEX('Raw Data'!$O$2:$O$10000,MATCH($A198,'Raw Data'!$B$2:$B$10000,0)),"")</f>
        <v/>
      </c>
      <c r="F198" s="20">
        <f t="array" ref="F198">IFERROR(INDEX('Raw Data'!$P$2:$P$10000,MATCH($A198,'Raw Data'!$B$2:$B$10000,0)),"")</f>
        <v/>
      </c>
      <c r="G198" s="21">
        <f>IFERROR(AVERAGEIFS('Raw Data'!$G$2:$G$10000,'Raw Data'!$B$2:$B$10000,$A198,'Raw Data'!$A$2:$A$10000,$C$1),"")</f>
        <v/>
      </c>
      <c r="H198" s="21">
        <f>IFERROR(AVERAGEIFS('Raw Data'!$H$2:$H$10000,'Raw Data'!$B$2:$B$10000,$A198,'Raw Data'!$A$2:$A$10000,$C$1),"")</f>
        <v/>
      </c>
      <c r="I198" s="21">
        <f>IFERROR(AVERAGEIFS('Raw Data'!$L$2:$L$10000,'Raw Data'!$B$2:$B$10000,$A198,'Raw Data'!$A$2:$A$10000,$C$1),"")</f>
        <v/>
      </c>
      <c r="J198" s="20">
        <f>IF(G198="","",LOOKUP(G198,{0,0.2,0.4,0.5,0.6,0.7,0.85,0.95},{"&lt;20%","20-40%","40-50%","50-60%","60-70%","70-85%","85-95%","&gt;=95%"}))</f>
        <v/>
      </c>
      <c r="K198" s="20">
        <f>IF(I198="","",LOOKUP(I198,{0,0.2,0.4,0.5,0.6,0.7,0.85,0.95},{"&lt;20%","20-40%","40-50%","50-60%","60-70%","70-85%","85-95%","&gt;=95%"}))</f>
        <v/>
      </c>
      <c r="L198" s="21">
        <f>IFERROR(AVERAGEIFS('Raw Data'!$S$2:$S$10000,'Raw Data'!$B$2:$B$10000,$A198,'Raw Data'!$A$2:$A$10000,$C$1),"")</f>
        <v/>
      </c>
      <c r="M198" s="21">
        <f>IFERROR(AVERAGEIFS('Raw Data'!$T$2:$T$10000,'Raw Data'!$B$2:$B$10000,$A198,'Raw Data'!$A$2:$A$10000,$C$1),"")</f>
        <v/>
      </c>
      <c r="N198" s="20">
        <f>IF(M198="","",IF(M198&lt;Settings!$B$8,"Critical",IF(M198&lt;Settings!$B$9,"Semi Critical","Non Critical")))</f>
        <v/>
      </c>
    </row>
    <row r="199" ht="15.75" customHeight="1" s="42">
      <c r="A199" s="20" t="inlineStr">
        <is>
          <t>BLR-Whitefield Network-2</t>
        </is>
      </c>
      <c r="B199" s="20">
        <f t="array" ref="B199">IFERROR(INDEX('Raw Data'!$N$2:$N$10000,MATCH($A199,'Raw Data'!$B$2:$B$10000,0)),"")</f>
        <v/>
      </c>
      <c r="C199" s="20">
        <f t="array" ref="C199">IFERROR(INDEX('Raw Data'!$E$2:$E$10000,MATCH($A199,'Raw Data'!$B$2:$B$10000,0)),"")</f>
        <v/>
      </c>
      <c r="D199" s="20">
        <f t="array" ref="D199">IFERROR(INDEX('Raw Data'!$Q$2:$Q$10000,MATCH($A199,'Raw Data'!$B$2:$B$10000,0)),"")</f>
        <v/>
      </c>
      <c r="E199" s="20">
        <f t="array" ref="E199">IFERROR(INDEX('Raw Data'!$O$2:$O$10000,MATCH($A199,'Raw Data'!$B$2:$B$10000,0)),"")</f>
        <v/>
      </c>
      <c r="F199" s="20">
        <f t="array" ref="F199">IFERROR(INDEX('Raw Data'!$P$2:$P$10000,MATCH($A199,'Raw Data'!$B$2:$B$10000,0)),"")</f>
        <v/>
      </c>
      <c r="G199" s="21">
        <f>IFERROR(AVERAGEIFS('Raw Data'!$G$2:$G$10000,'Raw Data'!$B$2:$B$10000,$A199,'Raw Data'!$A$2:$A$10000,$C$1),"")</f>
        <v/>
      </c>
      <c r="H199" s="21">
        <f>IFERROR(AVERAGEIFS('Raw Data'!$H$2:$H$10000,'Raw Data'!$B$2:$B$10000,$A199,'Raw Data'!$A$2:$A$10000,$C$1),"")</f>
        <v/>
      </c>
      <c r="I199" s="21">
        <f>IFERROR(AVERAGEIFS('Raw Data'!$L$2:$L$10000,'Raw Data'!$B$2:$B$10000,$A199,'Raw Data'!$A$2:$A$10000,$C$1),"")</f>
        <v/>
      </c>
      <c r="J199" s="20">
        <f>IF(G199="","",LOOKUP(G199,{0,0.2,0.4,0.5,0.6,0.7,0.85,0.95},{"&lt;20%","20-40%","40-50%","50-60%","60-70%","70-85%","85-95%","&gt;=95%"}))</f>
        <v/>
      </c>
      <c r="K199" s="20">
        <f>IF(I199="","",LOOKUP(I199,{0,0.2,0.4,0.5,0.6,0.7,0.85,0.95},{"&lt;20%","20-40%","40-50%","50-60%","60-70%","70-85%","85-95%","&gt;=95%"}))</f>
        <v/>
      </c>
      <c r="L199" s="21">
        <f>IFERROR(AVERAGEIFS('Raw Data'!$S$2:$S$10000,'Raw Data'!$B$2:$B$10000,$A199,'Raw Data'!$A$2:$A$10000,$C$1),"")</f>
        <v/>
      </c>
      <c r="M199" s="21">
        <f>IFERROR(AVERAGEIFS('Raw Data'!$T$2:$T$10000,'Raw Data'!$B$2:$B$10000,$A199,'Raw Data'!$A$2:$A$10000,$C$1),"")</f>
        <v/>
      </c>
      <c r="N199" s="20">
        <f>IF(M199="","",IF(M199&lt;Settings!$B$8,"Critical",IF(M199&lt;Settings!$B$9,"Semi Critical","Non Critical")))</f>
        <v/>
      </c>
    </row>
    <row r="200" ht="15.75" customHeight="1" s="42">
      <c r="A200" s="20" t="inlineStr">
        <is>
          <t>BLR-Whitefield New</t>
        </is>
      </c>
      <c r="B200" s="20">
        <f t="array" ref="B200">IFERROR(INDEX('Raw Data'!$N$2:$N$10000,MATCH($A200,'Raw Data'!$B$2:$B$10000,0)),"")</f>
        <v/>
      </c>
      <c r="C200" s="20">
        <f t="array" ref="C200">IFERROR(INDEX('Raw Data'!$E$2:$E$10000,MATCH($A200,'Raw Data'!$B$2:$B$10000,0)),"")</f>
        <v/>
      </c>
      <c r="D200" s="20">
        <f t="array" ref="D200">IFERROR(INDEX('Raw Data'!$Q$2:$Q$10000,MATCH($A200,'Raw Data'!$B$2:$B$10000,0)),"")</f>
        <v/>
      </c>
      <c r="E200" s="20">
        <f t="array" ref="E200">IFERROR(INDEX('Raw Data'!$O$2:$O$10000,MATCH($A200,'Raw Data'!$B$2:$B$10000,0)),"")</f>
        <v/>
      </c>
      <c r="F200" s="20">
        <f t="array" ref="F200">IFERROR(INDEX('Raw Data'!$P$2:$P$10000,MATCH($A200,'Raw Data'!$B$2:$B$10000,0)),"")</f>
        <v/>
      </c>
      <c r="G200" s="21">
        <f>IFERROR(AVERAGEIFS('Raw Data'!$G$2:$G$10000,'Raw Data'!$B$2:$B$10000,$A200,'Raw Data'!$A$2:$A$10000,$C$1),"")</f>
        <v/>
      </c>
      <c r="H200" s="21">
        <f>IFERROR(AVERAGEIFS('Raw Data'!$H$2:$H$10000,'Raw Data'!$B$2:$B$10000,$A200,'Raw Data'!$A$2:$A$10000,$C$1),"")</f>
        <v/>
      </c>
      <c r="I200" s="21">
        <f>IFERROR(AVERAGEIFS('Raw Data'!$L$2:$L$10000,'Raw Data'!$B$2:$B$10000,$A200,'Raw Data'!$A$2:$A$10000,$C$1),"")</f>
        <v/>
      </c>
      <c r="J200" s="20">
        <f>IF(G200="","",LOOKUP(G200,{0,0.2,0.4,0.5,0.6,0.7,0.85,0.95},{"&lt;20%","20-40%","40-50%","50-60%","60-70%","70-85%","85-95%","&gt;=95%"}))</f>
        <v/>
      </c>
      <c r="K200" s="20">
        <f>IF(I200="","",LOOKUP(I200,{0,0.2,0.4,0.5,0.6,0.7,0.85,0.95},{"&lt;20%","20-40%","40-50%","50-60%","60-70%","70-85%","85-95%","&gt;=95%"}))</f>
        <v/>
      </c>
      <c r="L200" s="21">
        <f>IFERROR(AVERAGEIFS('Raw Data'!$S$2:$S$10000,'Raw Data'!$B$2:$B$10000,$A200,'Raw Data'!$A$2:$A$10000,$C$1),"")</f>
        <v/>
      </c>
      <c r="M200" s="21">
        <f>IFERROR(AVERAGEIFS('Raw Data'!$T$2:$T$10000,'Raw Data'!$B$2:$B$10000,$A200,'Raw Data'!$A$2:$A$10000,$C$1),"")</f>
        <v/>
      </c>
      <c r="N200" s="20">
        <f>IF(M200="","",IF(M200&lt;Settings!$B$8,"Critical",IF(M200&lt;Settings!$B$9,"Semi Critical","Non Critical")))</f>
        <v/>
      </c>
    </row>
    <row r="201" ht="15.75" customHeight="1" s="42">
      <c r="A201" s="20" t="inlineStr">
        <is>
          <t>BLR-Yallapa Garden</t>
        </is>
      </c>
      <c r="B201" s="20">
        <f t="array" ref="B201">IFERROR(INDEX('Raw Data'!$N$2:$N$10000,MATCH($A201,'Raw Data'!$B$2:$B$10000,0)),"")</f>
        <v/>
      </c>
      <c r="C201" s="20">
        <f t="array" ref="C201">IFERROR(INDEX('Raw Data'!$E$2:$E$10000,MATCH($A201,'Raw Data'!$B$2:$B$10000,0)),"")</f>
        <v/>
      </c>
      <c r="D201" s="20">
        <f t="array" ref="D201">IFERROR(INDEX('Raw Data'!$Q$2:$Q$10000,MATCH($A201,'Raw Data'!$B$2:$B$10000,0)),"")</f>
        <v/>
      </c>
      <c r="E201" s="20">
        <f t="array" ref="E201">IFERROR(INDEX('Raw Data'!$O$2:$O$10000,MATCH($A201,'Raw Data'!$B$2:$B$10000,0)),"")</f>
        <v/>
      </c>
      <c r="F201" s="20">
        <f t="array" ref="F201">IFERROR(INDEX('Raw Data'!$P$2:$P$10000,MATCH($A201,'Raw Data'!$B$2:$B$10000,0)),"")</f>
        <v/>
      </c>
      <c r="G201" s="21">
        <f>IFERROR(AVERAGEIFS('Raw Data'!$G$2:$G$10000,'Raw Data'!$B$2:$B$10000,$A201,'Raw Data'!$A$2:$A$10000,$C$1),"")</f>
        <v/>
      </c>
      <c r="H201" s="21">
        <f>IFERROR(AVERAGEIFS('Raw Data'!$H$2:$H$10000,'Raw Data'!$B$2:$B$10000,$A201,'Raw Data'!$A$2:$A$10000,$C$1),"")</f>
        <v/>
      </c>
      <c r="I201" s="21">
        <f>IFERROR(AVERAGEIFS('Raw Data'!$L$2:$L$10000,'Raw Data'!$B$2:$B$10000,$A201,'Raw Data'!$A$2:$A$10000,$C$1),"")</f>
        <v/>
      </c>
      <c r="J201" s="20">
        <f>IF(G201="","",LOOKUP(G201,{0,0.2,0.4,0.5,0.6,0.7,0.85,0.95},{"&lt;20%","20-40%","40-50%","50-60%","60-70%","70-85%","85-95%","&gt;=95%"}))</f>
        <v/>
      </c>
      <c r="K201" s="20">
        <f>IF(I201="","",LOOKUP(I201,{0,0.2,0.4,0.5,0.6,0.7,0.85,0.95},{"&lt;20%","20-40%","40-50%","50-60%","60-70%","70-85%","85-95%","&gt;=95%"}))</f>
        <v/>
      </c>
      <c r="L201" s="21">
        <f>IFERROR(AVERAGEIFS('Raw Data'!$S$2:$S$10000,'Raw Data'!$B$2:$B$10000,$A201,'Raw Data'!$A$2:$A$10000,$C$1),"")</f>
        <v/>
      </c>
      <c r="M201" s="21">
        <f>IFERROR(AVERAGEIFS('Raw Data'!$T$2:$T$10000,'Raw Data'!$B$2:$B$10000,$A201,'Raw Data'!$A$2:$A$10000,$C$1),"")</f>
        <v/>
      </c>
      <c r="N201" s="20">
        <f>IF(M201="","",IF(M201&lt;Settings!$B$8,"Critical",IF(M201&lt;Settings!$B$9,"Semi Critical","Non Critical")))</f>
        <v/>
      </c>
    </row>
    <row r="202" ht="15.75" customHeight="1" s="42">
      <c r="A202" s="20" t="inlineStr">
        <is>
          <t>BLR-Yelahanka Network</t>
        </is>
      </c>
      <c r="B202" s="20">
        <f t="array" ref="B202">IFERROR(INDEX('Raw Data'!$N$2:$N$10000,MATCH($A202,'Raw Data'!$B$2:$B$10000,0)),"")</f>
        <v/>
      </c>
      <c r="C202" s="20">
        <f t="array" ref="C202">IFERROR(INDEX('Raw Data'!$E$2:$E$10000,MATCH($A202,'Raw Data'!$B$2:$B$10000,0)),"")</f>
        <v/>
      </c>
      <c r="D202" s="20">
        <f t="array" ref="D202">IFERROR(INDEX('Raw Data'!$Q$2:$Q$10000,MATCH($A202,'Raw Data'!$B$2:$B$10000,0)),"")</f>
        <v/>
      </c>
      <c r="E202" s="20">
        <f t="array" ref="E202">IFERROR(INDEX('Raw Data'!$O$2:$O$10000,MATCH($A202,'Raw Data'!$B$2:$B$10000,0)),"")</f>
        <v/>
      </c>
      <c r="F202" s="20">
        <f t="array" ref="F202">IFERROR(INDEX('Raw Data'!$P$2:$P$10000,MATCH($A202,'Raw Data'!$B$2:$B$10000,0)),"")</f>
        <v/>
      </c>
      <c r="G202" s="21">
        <f>IFERROR(AVERAGEIFS('Raw Data'!$G$2:$G$10000,'Raw Data'!$B$2:$B$10000,$A202,'Raw Data'!$A$2:$A$10000,$C$1),"")</f>
        <v/>
      </c>
      <c r="H202" s="21">
        <f>IFERROR(AVERAGEIFS('Raw Data'!$H$2:$H$10000,'Raw Data'!$B$2:$B$10000,$A202,'Raw Data'!$A$2:$A$10000,$C$1),"")</f>
        <v/>
      </c>
      <c r="I202" s="21">
        <f>IFERROR(AVERAGEIFS('Raw Data'!$L$2:$L$10000,'Raw Data'!$B$2:$B$10000,$A202,'Raw Data'!$A$2:$A$10000,$C$1),"")</f>
        <v/>
      </c>
      <c r="J202" s="20">
        <f>IF(G202="","",LOOKUP(G202,{0,0.2,0.4,0.5,0.6,0.7,0.85,0.95},{"&lt;20%","20-40%","40-50%","50-60%","60-70%","70-85%","85-95%","&gt;=95%"}))</f>
        <v/>
      </c>
      <c r="K202" s="20">
        <f>IF(I202="","",LOOKUP(I202,{0,0.2,0.4,0.5,0.6,0.7,0.85,0.95},{"&lt;20%","20-40%","40-50%","50-60%","60-70%","70-85%","85-95%","&gt;=95%"}))</f>
        <v/>
      </c>
      <c r="L202" s="21">
        <f>IFERROR(AVERAGEIFS('Raw Data'!$S$2:$S$10000,'Raw Data'!$B$2:$B$10000,$A202,'Raw Data'!$A$2:$A$10000,$C$1),"")</f>
        <v/>
      </c>
      <c r="M202" s="21">
        <f>IFERROR(AVERAGEIFS('Raw Data'!$T$2:$T$10000,'Raw Data'!$B$2:$B$10000,$A202,'Raw Data'!$A$2:$A$10000,$C$1),"")</f>
        <v/>
      </c>
      <c r="N202" s="20">
        <f>IF(M202="","",IF(M202&lt;Settings!$B$8,"Critical",IF(M202&lt;Settings!$B$9,"Semi Critical","Non Critical")))</f>
        <v/>
      </c>
    </row>
    <row r="203" ht="15.75" customHeight="1" s="42">
      <c r="A203" s="20" t="inlineStr">
        <is>
          <t>BLR-Yelahanka new town New</t>
        </is>
      </c>
      <c r="B203" s="20">
        <f t="array" ref="B203">IFERROR(INDEX('Raw Data'!$N$2:$N$10000,MATCH($A203,'Raw Data'!$B$2:$B$10000,0)),"")</f>
        <v/>
      </c>
      <c r="C203" s="20">
        <f t="array" ref="C203">IFERROR(INDEX('Raw Data'!$E$2:$E$10000,MATCH($A203,'Raw Data'!$B$2:$B$10000,0)),"")</f>
        <v/>
      </c>
      <c r="D203" s="20">
        <f t="array" ref="D203">IFERROR(INDEX('Raw Data'!$Q$2:$Q$10000,MATCH($A203,'Raw Data'!$B$2:$B$10000,0)),"")</f>
        <v/>
      </c>
      <c r="E203" s="20">
        <f t="array" ref="E203">IFERROR(INDEX('Raw Data'!$O$2:$O$10000,MATCH($A203,'Raw Data'!$B$2:$B$10000,0)),"")</f>
        <v/>
      </c>
      <c r="F203" s="20">
        <f t="array" ref="F203">IFERROR(INDEX('Raw Data'!$P$2:$P$10000,MATCH($A203,'Raw Data'!$B$2:$B$10000,0)),"")</f>
        <v/>
      </c>
      <c r="G203" s="21">
        <f>IFERROR(AVERAGEIFS('Raw Data'!$G$2:$G$10000,'Raw Data'!$B$2:$B$10000,$A203,'Raw Data'!$A$2:$A$10000,$C$1),"")</f>
        <v/>
      </c>
      <c r="H203" s="21">
        <f>IFERROR(AVERAGEIFS('Raw Data'!$H$2:$H$10000,'Raw Data'!$B$2:$B$10000,$A203,'Raw Data'!$A$2:$A$10000,$C$1),"")</f>
        <v/>
      </c>
      <c r="I203" s="21">
        <f>IFERROR(AVERAGEIFS('Raw Data'!$L$2:$L$10000,'Raw Data'!$B$2:$B$10000,$A203,'Raw Data'!$A$2:$A$10000,$C$1),"")</f>
        <v/>
      </c>
      <c r="J203" s="20">
        <f>IF(G203="","",LOOKUP(G203,{0,0.2,0.4,0.5,0.6,0.7,0.85,0.95},{"&lt;20%","20-40%","40-50%","50-60%","60-70%","70-85%","85-95%","&gt;=95%"}))</f>
        <v/>
      </c>
      <c r="K203" s="20">
        <f>IF(I203="","",LOOKUP(I203,{0,0.2,0.4,0.5,0.6,0.7,0.85,0.95},{"&lt;20%","20-40%","40-50%","50-60%","60-70%","70-85%","85-95%","&gt;=95%"}))</f>
        <v/>
      </c>
      <c r="L203" s="21">
        <f>IFERROR(AVERAGEIFS('Raw Data'!$S$2:$S$10000,'Raw Data'!$B$2:$B$10000,$A203,'Raw Data'!$A$2:$A$10000,$C$1),"")</f>
        <v/>
      </c>
      <c r="M203" s="21">
        <f>IFERROR(AVERAGEIFS('Raw Data'!$T$2:$T$10000,'Raw Data'!$B$2:$B$10000,$A203,'Raw Data'!$A$2:$A$10000,$C$1),"")</f>
        <v/>
      </c>
      <c r="N203" s="20">
        <f>IF(M203="","",IF(M203&lt;Settings!$B$8,"Critical",IF(M203&lt;Settings!$B$9,"Semi Critical","Non Critical")))</f>
        <v/>
      </c>
    </row>
    <row r="204" ht="15.75" customHeight="1" s="42">
      <c r="A204" s="20" t="inlineStr">
        <is>
          <t>BLR-Yelenahalli</t>
        </is>
      </c>
      <c r="B204" s="20">
        <f t="array" ref="B204">IFERROR(INDEX('Raw Data'!$N$2:$N$10000,MATCH($A204,'Raw Data'!$B$2:$B$10000,0)),"")</f>
        <v/>
      </c>
      <c r="C204" s="20">
        <f t="array" ref="C204">IFERROR(INDEX('Raw Data'!$E$2:$E$10000,MATCH($A204,'Raw Data'!$B$2:$B$10000,0)),"")</f>
        <v/>
      </c>
      <c r="D204" s="20">
        <f t="array" ref="D204">IFERROR(INDEX('Raw Data'!$Q$2:$Q$10000,MATCH($A204,'Raw Data'!$B$2:$B$10000,0)),"")</f>
        <v/>
      </c>
      <c r="E204" s="20">
        <f t="array" ref="E204">IFERROR(INDEX('Raw Data'!$O$2:$O$10000,MATCH($A204,'Raw Data'!$B$2:$B$10000,0)),"")</f>
        <v/>
      </c>
      <c r="F204" s="20">
        <f t="array" ref="F204">IFERROR(INDEX('Raw Data'!$P$2:$P$10000,MATCH($A204,'Raw Data'!$B$2:$B$10000,0)),"")</f>
        <v/>
      </c>
      <c r="G204" s="21">
        <f>IFERROR(AVERAGEIFS('Raw Data'!$G$2:$G$10000,'Raw Data'!$B$2:$B$10000,$A204,'Raw Data'!$A$2:$A$10000,$C$1),"")</f>
        <v/>
      </c>
      <c r="H204" s="21">
        <f>IFERROR(AVERAGEIFS('Raw Data'!$H$2:$H$10000,'Raw Data'!$B$2:$B$10000,$A204,'Raw Data'!$A$2:$A$10000,$C$1),"")</f>
        <v/>
      </c>
      <c r="I204" s="21">
        <f>IFERROR(AVERAGEIFS('Raw Data'!$L$2:$L$10000,'Raw Data'!$B$2:$B$10000,$A204,'Raw Data'!$A$2:$A$10000,$C$1),"")</f>
        <v/>
      </c>
      <c r="J204" s="20">
        <f>IF(G204="","",LOOKUP(G204,{0,0.2,0.4,0.5,0.6,0.7,0.85,0.95},{"&lt;20%","20-40%","40-50%","50-60%","60-70%","70-85%","85-95%","&gt;=95%"}))</f>
        <v/>
      </c>
      <c r="K204" s="20">
        <f>IF(I204="","",LOOKUP(I204,{0,0.2,0.4,0.5,0.6,0.7,0.85,0.95},{"&lt;20%","20-40%","40-50%","50-60%","60-70%","70-85%","85-95%","&gt;=95%"}))</f>
        <v/>
      </c>
      <c r="L204" s="21">
        <f>IFERROR(AVERAGEIFS('Raw Data'!$S$2:$S$10000,'Raw Data'!$B$2:$B$10000,$A204,'Raw Data'!$A$2:$A$10000,$C$1),"")</f>
        <v/>
      </c>
      <c r="M204" s="21">
        <f>IFERROR(AVERAGEIFS('Raw Data'!$T$2:$T$10000,'Raw Data'!$B$2:$B$10000,$A204,'Raw Data'!$A$2:$A$10000,$C$1),"")</f>
        <v/>
      </c>
      <c r="N204" s="20">
        <f>IF(M204="","",IF(M204&lt;Settings!$B$8,"Critical",IF(M204&lt;Settings!$B$9,"Semi Critical","Non Critical")))</f>
        <v/>
      </c>
    </row>
    <row r="205" ht="15.75" customHeight="1" s="42">
      <c r="A205" s="20" t="inlineStr">
        <is>
          <t>BLR-YESHWANTPUR</t>
        </is>
      </c>
      <c r="B205" s="20">
        <f t="array" ref="B205">IFERROR(INDEX('Raw Data'!$N$2:$N$10000,MATCH($A205,'Raw Data'!$B$2:$B$10000,0)),"")</f>
        <v/>
      </c>
      <c r="C205" s="20">
        <f t="array" ref="C205">IFERROR(INDEX('Raw Data'!$E$2:$E$10000,MATCH($A205,'Raw Data'!$B$2:$B$10000,0)),"")</f>
        <v/>
      </c>
      <c r="D205" s="20">
        <f t="array" ref="D205">IFERROR(INDEX('Raw Data'!$Q$2:$Q$10000,MATCH($A205,'Raw Data'!$B$2:$B$10000,0)),"")</f>
        <v/>
      </c>
      <c r="E205" s="20">
        <f t="array" ref="E205">IFERROR(INDEX('Raw Data'!$O$2:$O$10000,MATCH($A205,'Raw Data'!$B$2:$B$10000,0)),"")</f>
        <v/>
      </c>
      <c r="F205" s="20">
        <f t="array" ref="F205">IFERROR(INDEX('Raw Data'!$P$2:$P$10000,MATCH($A205,'Raw Data'!$B$2:$B$10000,0)),"")</f>
        <v/>
      </c>
      <c r="G205" s="21">
        <f>IFERROR(AVERAGEIFS('Raw Data'!$G$2:$G$10000,'Raw Data'!$B$2:$B$10000,$A205,'Raw Data'!$A$2:$A$10000,$C$1),"")</f>
        <v/>
      </c>
      <c r="H205" s="21">
        <f>IFERROR(AVERAGEIFS('Raw Data'!$H$2:$H$10000,'Raw Data'!$B$2:$B$10000,$A205,'Raw Data'!$A$2:$A$10000,$C$1),"")</f>
        <v/>
      </c>
      <c r="I205" s="21">
        <f>IFERROR(AVERAGEIFS('Raw Data'!$L$2:$L$10000,'Raw Data'!$B$2:$B$10000,$A205,'Raw Data'!$A$2:$A$10000,$C$1),"")</f>
        <v/>
      </c>
      <c r="J205" s="20">
        <f>IF(G205="","",LOOKUP(G205,{0,0.2,0.4,0.5,0.6,0.7,0.85,0.95},{"&lt;20%","20-40%","40-50%","50-60%","60-70%","70-85%","85-95%","&gt;=95%"}))</f>
        <v/>
      </c>
      <c r="K205" s="20">
        <f>IF(I205="","",LOOKUP(I205,{0,0.2,0.4,0.5,0.6,0.7,0.85,0.95},{"&lt;20%","20-40%","40-50%","50-60%","60-70%","70-85%","85-95%","&gt;=95%"}))</f>
        <v/>
      </c>
      <c r="L205" s="21">
        <f>IFERROR(AVERAGEIFS('Raw Data'!$S$2:$S$10000,'Raw Data'!$B$2:$B$10000,$A205,'Raw Data'!$A$2:$A$10000,$C$1),"")</f>
        <v/>
      </c>
      <c r="M205" s="21">
        <f>IFERROR(AVERAGEIFS('Raw Data'!$T$2:$T$10000,'Raw Data'!$B$2:$B$10000,$A205,'Raw Data'!$A$2:$A$10000,$C$1),"")</f>
        <v/>
      </c>
      <c r="N205" s="20">
        <f>IF(M205="","",IF(M205&lt;Settings!$B$8,"Critical",IF(M205&lt;Settings!$B$9,"Semi Critical","Non Critical")))</f>
        <v/>
      </c>
    </row>
    <row r="206" ht="15.75" customHeight="1" s="42">
      <c r="A206" s="20" t="inlineStr">
        <is>
          <t>COI-Nehru Nagar</t>
        </is>
      </c>
      <c r="B206" s="20">
        <f t="array" ref="B206">IFERROR(INDEX('Raw Data'!$N$2:$N$10000,MATCH($A206,'Raw Data'!$B$2:$B$10000,0)),"")</f>
        <v/>
      </c>
      <c r="C206" s="20">
        <f t="array" ref="C206">IFERROR(INDEX('Raw Data'!$E$2:$E$10000,MATCH($A206,'Raw Data'!$B$2:$B$10000,0)),"")</f>
        <v/>
      </c>
      <c r="D206" s="20">
        <f t="array" ref="D206">IFERROR(INDEX('Raw Data'!$Q$2:$Q$10000,MATCH($A206,'Raw Data'!$B$2:$B$10000,0)),"")</f>
        <v/>
      </c>
      <c r="E206" s="20">
        <f t="array" ref="E206">IFERROR(INDEX('Raw Data'!$O$2:$O$10000,MATCH($A206,'Raw Data'!$B$2:$B$10000,0)),"")</f>
        <v/>
      </c>
      <c r="F206" s="20">
        <f t="array" ref="F206">IFERROR(INDEX('Raw Data'!$P$2:$P$10000,MATCH($A206,'Raw Data'!$B$2:$B$10000,0)),"")</f>
        <v/>
      </c>
      <c r="G206" s="21">
        <f>IFERROR(AVERAGEIFS('Raw Data'!$G$2:$G$10000,'Raw Data'!$B$2:$B$10000,$A206,'Raw Data'!$A$2:$A$10000,$C$1),"")</f>
        <v/>
      </c>
      <c r="H206" s="21">
        <f>IFERROR(AVERAGEIFS('Raw Data'!$H$2:$H$10000,'Raw Data'!$B$2:$B$10000,$A206,'Raw Data'!$A$2:$A$10000,$C$1),"")</f>
        <v/>
      </c>
      <c r="I206" s="21">
        <f>IFERROR(AVERAGEIFS('Raw Data'!$L$2:$L$10000,'Raw Data'!$B$2:$B$10000,$A206,'Raw Data'!$A$2:$A$10000,$C$1),"")</f>
        <v/>
      </c>
      <c r="J206" s="20">
        <f>IF(G206="","",LOOKUP(G206,{0,0.2,0.4,0.5,0.6,0.7,0.85,0.95},{"&lt;20%","20-40%","40-50%","50-60%","60-70%","70-85%","85-95%","&gt;=95%"}))</f>
        <v/>
      </c>
      <c r="K206" s="20">
        <f>IF(I206="","",LOOKUP(I206,{0,0.2,0.4,0.5,0.6,0.7,0.85,0.95},{"&lt;20%","20-40%","40-50%","50-60%","60-70%","70-85%","85-95%","&gt;=95%"}))</f>
        <v/>
      </c>
      <c r="L206" s="21">
        <f>IFERROR(AVERAGEIFS('Raw Data'!$S$2:$S$10000,'Raw Data'!$B$2:$B$10000,$A206,'Raw Data'!$A$2:$A$10000,$C$1),"")</f>
        <v/>
      </c>
      <c r="M206" s="21">
        <f>IFERROR(AVERAGEIFS('Raw Data'!$T$2:$T$10000,'Raw Data'!$B$2:$B$10000,$A206,'Raw Data'!$A$2:$A$10000,$C$1),"")</f>
        <v/>
      </c>
      <c r="N206" s="20">
        <f>IF(M206="","",IF(M206&lt;Settings!$B$8,"Critical",IF(M206&lt;Settings!$B$9,"Semi Critical","Non Critical")))</f>
        <v/>
      </c>
    </row>
    <row r="207" ht="15.75" customHeight="1" s="42">
      <c r="A207" s="20" t="inlineStr">
        <is>
          <t>COI-Parashakti nagar</t>
        </is>
      </c>
      <c r="B207" s="20">
        <f t="array" ref="B207">IFERROR(INDEX('Raw Data'!$N$2:$N$10000,MATCH($A207,'Raw Data'!$B$2:$B$10000,0)),"")</f>
        <v/>
      </c>
      <c r="C207" s="20">
        <f t="array" ref="C207">IFERROR(INDEX('Raw Data'!$E$2:$E$10000,MATCH($A207,'Raw Data'!$B$2:$B$10000,0)),"")</f>
        <v/>
      </c>
      <c r="D207" s="20">
        <f t="array" ref="D207">IFERROR(INDEX('Raw Data'!$Q$2:$Q$10000,MATCH($A207,'Raw Data'!$B$2:$B$10000,0)),"")</f>
        <v/>
      </c>
      <c r="E207" s="20">
        <f t="array" ref="E207">IFERROR(INDEX('Raw Data'!$O$2:$O$10000,MATCH($A207,'Raw Data'!$B$2:$B$10000,0)),"")</f>
        <v/>
      </c>
      <c r="F207" s="20">
        <f t="array" ref="F207">IFERROR(INDEX('Raw Data'!$P$2:$P$10000,MATCH($A207,'Raw Data'!$B$2:$B$10000,0)),"")</f>
        <v/>
      </c>
      <c r="G207" s="21">
        <f>IFERROR(AVERAGEIFS('Raw Data'!$G$2:$G$10000,'Raw Data'!$B$2:$B$10000,$A207,'Raw Data'!$A$2:$A$10000,$C$1),"")</f>
        <v/>
      </c>
      <c r="H207" s="21">
        <f>IFERROR(AVERAGEIFS('Raw Data'!$H$2:$H$10000,'Raw Data'!$B$2:$B$10000,$A207,'Raw Data'!$A$2:$A$10000,$C$1),"")</f>
        <v/>
      </c>
      <c r="I207" s="21">
        <f>IFERROR(AVERAGEIFS('Raw Data'!$L$2:$L$10000,'Raw Data'!$B$2:$B$10000,$A207,'Raw Data'!$A$2:$A$10000,$C$1),"")</f>
        <v/>
      </c>
      <c r="J207" s="20">
        <f>IF(G207="","",LOOKUP(G207,{0,0.2,0.4,0.5,0.6,0.7,0.85,0.95},{"&lt;20%","20-40%","40-50%","50-60%","60-70%","70-85%","85-95%","&gt;=95%"}))</f>
        <v/>
      </c>
      <c r="K207" s="20">
        <f>IF(I207="","",LOOKUP(I207,{0,0.2,0.4,0.5,0.6,0.7,0.85,0.95},{"&lt;20%","20-40%","40-50%","50-60%","60-70%","70-85%","85-95%","&gt;=95%"}))</f>
        <v/>
      </c>
      <c r="L207" s="21">
        <f>IFERROR(AVERAGEIFS('Raw Data'!$S$2:$S$10000,'Raw Data'!$B$2:$B$10000,$A207,'Raw Data'!$A$2:$A$10000,$C$1),"")</f>
        <v/>
      </c>
      <c r="M207" s="21">
        <f>IFERROR(AVERAGEIFS('Raw Data'!$T$2:$T$10000,'Raw Data'!$B$2:$B$10000,$A207,'Raw Data'!$A$2:$A$10000,$C$1),"")</f>
        <v/>
      </c>
      <c r="N207" s="20">
        <f>IF(M207="","",IF(M207&lt;Settings!$B$8,"Critical",IF(M207&lt;Settings!$B$9,"Semi Critical","Non Critical")))</f>
        <v/>
      </c>
    </row>
    <row r="208" ht="15.75" customHeight="1" s="42">
      <c r="A208" s="20" t="inlineStr">
        <is>
          <t>COI-Peelamedu</t>
        </is>
      </c>
      <c r="B208" s="20">
        <f t="array" ref="B208">IFERROR(INDEX('Raw Data'!$N$2:$N$10000,MATCH($A208,'Raw Data'!$B$2:$B$10000,0)),"")</f>
        <v/>
      </c>
      <c r="C208" s="20">
        <f t="array" ref="C208">IFERROR(INDEX('Raw Data'!$E$2:$E$10000,MATCH($A208,'Raw Data'!$B$2:$B$10000,0)),"")</f>
        <v/>
      </c>
      <c r="D208" s="20">
        <f t="array" ref="D208">IFERROR(INDEX('Raw Data'!$Q$2:$Q$10000,MATCH($A208,'Raw Data'!$B$2:$B$10000,0)),"")</f>
        <v/>
      </c>
      <c r="E208" s="20">
        <f t="array" ref="E208">IFERROR(INDEX('Raw Data'!$O$2:$O$10000,MATCH($A208,'Raw Data'!$B$2:$B$10000,0)),"")</f>
        <v/>
      </c>
      <c r="F208" s="20">
        <f t="array" ref="F208">IFERROR(INDEX('Raw Data'!$P$2:$P$10000,MATCH($A208,'Raw Data'!$B$2:$B$10000,0)),"")</f>
        <v/>
      </c>
      <c r="G208" s="21">
        <f>IFERROR(AVERAGEIFS('Raw Data'!$G$2:$G$10000,'Raw Data'!$B$2:$B$10000,$A208,'Raw Data'!$A$2:$A$10000,$C$1),"")</f>
        <v/>
      </c>
      <c r="H208" s="21">
        <f>IFERROR(AVERAGEIFS('Raw Data'!$H$2:$H$10000,'Raw Data'!$B$2:$B$10000,$A208,'Raw Data'!$A$2:$A$10000,$C$1),"")</f>
        <v/>
      </c>
      <c r="I208" s="21">
        <f>IFERROR(AVERAGEIFS('Raw Data'!$L$2:$L$10000,'Raw Data'!$B$2:$B$10000,$A208,'Raw Data'!$A$2:$A$10000,$C$1),"")</f>
        <v/>
      </c>
      <c r="J208" s="20">
        <f>IF(G208="","",LOOKUP(G208,{0,0.2,0.4,0.5,0.6,0.7,0.85,0.95},{"&lt;20%","20-40%","40-50%","50-60%","60-70%","70-85%","85-95%","&gt;=95%"}))</f>
        <v/>
      </c>
      <c r="K208" s="20">
        <f>IF(I208="","",LOOKUP(I208,{0,0.2,0.4,0.5,0.6,0.7,0.85,0.95},{"&lt;20%","20-40%","40-50%","50-60%","60-70%","70-85%","85-95%","&gt;=95%"}))</f>
        <v/>
      </c>
      <c r="L208" s="21">
        <f>IFERROR(AVERAGEIFS('Raw Data'!$S$2:$S$10000,'Raw Data'!$B$2:$B$10000,$A208,'Raw Data'!$A$2:$A$10000,$C$1),"")</f>
        <v/>
      </c>
      <c r="M208" s="21">
        <f>IFERROR(AVERAGEIFS('Raw Data'!$T$2:$T$10000,'Raw Data'!$B$2:$B$10000,$A208,'Raw Data'!$A$2:$A$10000,$C$1),"")</f>
        <v/>
      </c>
      <c r="N208" s="20">
        <f>IF(M208="","",IF(M208&lt;Settings!$B$8,"Critical",IF(M208&lt;Settings!$B$9,"Semi Critical","Non Critical")))</f>
        <v/>
      </c>
    </row>
    <row r="209" ht="15.75" customHeight="1" s="42">
      <c r="A209" s="20" t="inlineStr">
        <is>
          <t>COI-R S Puram</t>
        </is>
      </c>
      <c r="B209" s="20">
        <f t="array" ref="B209">IFERROR(INDEX('Raw Data'!$N$2:$N$10000,MATCH($A209,'Raw Data'!$B$2:$B$10000,0)),"")</f>
        <v/>
      </c>
      <c r="C209" s="20">
        <f t="array" ref="C209">IFERROR(INDEX('Raw Data'!$E$2:$E$10000,MATCH($A209,'Raw Data'!$B$2:$B$10000,0)),"")</f>
        <v/>
      </c>
      <c r="D209" s="20">
        <f t="array" ref="D209">IFERROR(INDEX('Raw Data'!$Q$2:$Q$10000,MATCH($A209,'Raw Data'!$B$2:$B$10000,0)),"")</f>
        <v/>
      </c>
      <c r="E209" s="20">
        <f t="array" ref="E209">IFERROR(INDEX('Raw Data'!$O$2:$O$10000,MATCH($A209,'Raw Data'!$B$2:$B$10000,0)),"")</f>
        <v/>
      </c>
      <c r="F209" s="20">
        <f t="array" ref="F209">IFERROR(INDEX('Raw Data'!$P$2:$P$10000,MATCH($A209,'Raw Data'!$B$2:$B$10000,0)),"")</f>
        <v/>
      </c>
      <c r="G209" s="21">
        <f>IFERROR(AVERAGEIFS('Raw Data'!$G$2:$G$10000,'Raw Data'!$B$2:$B$10000,$A209,'Raw Data'!$A$2:$A$10000,$C$1),"")</f>
        <v/>
      </c>
      <c r="H209" s="21">
        <f>IFERROR(AVERAGEIFS('Raw Data'!$H$2:$H$10000,'Raw Data'!$B$2:$B$10000,$A209,'Raw Data'!$A$2:$A$10000,$C$1),"")</f>
        <v/>
      </c>
      <c r="I209" s="21">
        <f>IFERROR(AVERAGEIFS('Raw Data'!$L$2:$L$10000,'Raw Data'!$B$2:$B$10000,$A209,'Raw Data'!$A$2:$A$10000,$C$1),"")</f>
        <v/>
      </c>
      <c r="J209" s="20">
        <f>IF(G209="","",LOOKUP(G209,{0,0.2,0.4,0.5,0.6,0.7,0.85,0.95},{"&lt;20%","20-40%","40-50%","50-60%","60-70%","70-85%","85-95%","&gt;=95%"}))</f>
        <v/>
      </c>
      <c r="K209" s="20">
        <f>IF(I209="","",LOOKUP(I209,{0,0.2,0.4,0.5,0.6,0.7,0.85,0.95},{"&lt;20%","20-40%","40-50%","50-60%","60-70%","70-85%","85-95%","&gt;=95%"}))</f>
        <v/>
      </c>
      <c r="L209" s="21">
        <f>IFERROR(AVERAGEIFS('Raw Data'!$S$2:$S$10000,'Raw Data'!$B$2:$B$10000,$A209,'Raw Data'!$A$2:$A$10000,$C$1),"")</f>
        <v/>
      </c>
      <c r="M209" s="21">
        <f>IFERROR(AVERAGEIFS('Raw Data'!$T$2:$T$10000,'Raw Data'!$B$2:$B$10000,$A209,'Raw Data'!$A$2:$A$10000,$C$1),"")</f>
        <v/>
      </c>
      <c r="N209" s="20">
        <f>IF(M209="","",IF(M209&lt;Settings!$B$8,"Critical",IF(M209&lt;Settings!$B$9,"Semi Critical","Non Critical")))</f>
        <v/>
      </c>
    </row>
    <row r="210" ht="15.75" customHeight="1" s="42">
      <c r="A210" s="20" t="inlineStr">
        <is>
          <t>COI-Race Course</t>
        </is>
      </c>
      <c r="B210" s="20">
        <f t="array" ref="B210">IFERROR(INDEX('Raw Data'!$N$2:$N$10000,MATCH($A210,'Raw Data'!$B$2:$B$10000,0)),"")</f>
        <v/>
      </c>
      <c r="C210" s="20">
        <f t="array" ref="C210">IFERROR(INDEX('Raw Data'!$E$2:$E$10000,MATCH($A210,'Raw Data'!$B$2:$B$10000,0)),"")</f>
        <v/>
      </c>
      <c r="D210" s="20">
        <f t="array" ref="D210">IFERROR(INDEX('Raw Data'!$Q$2:$Q$10000,MATCH($A210,'Raw Data'!$B$2:$B$10000,0)),"")</f>
        <v/>
      </c>
      <c r="E210" s="20">
        <f t="array" ref="E210">IFERROR(INDEX('Raw Data'!$O$2:$O$10000,MATCH($A210,'Raw Data'!$B$2:$B$10000,0)),"")</f>
        <v/>
      </c>
      <c r="F210" s="20">
        <f t="array" ref="F210">IFERROR(INDEX('Raw Data'!$P$2:$P$10000,MATCH($A210,'Raw Data'!$B$2:$B$10000,0)),"")</f>
        <v/>
      </c>
      <c r="G210" s="21">
        <f>IFERROR(AVERAGEIFS('Raw Data'!$G$2:$G$10000,'Raw Data'!$B$2:$B$10000,$A210,'Raw Data'!$A$2:$A$10000,$C$1),"")</f>
        <v/>
      </c>
      <c r="H210" s="21">
        <f>IFERROR(AVERAGEIFS('Raw Data'!$H$2:$H$10000,'Raw Data'!$B$2:$B$10000,$A210,'Raw Data'!$A$2:$A$10000,$C$1),"")</f>
        <v/>
      </c>
      <c r="I210" s="21">
        <f>IFERROR(AVERAGEIFS('Raw Data'!$L$2:$L$10000,'Raw Data'!$B$2:$B$10000,$A210,'Raw Data'!$A$2:$A$10000,$C$1),"")</f>
        <v/>
      </c>
      <c r="J210" s="20">
        <f>IF(G210="","",LOOKUP(G210,{0,0.2,0.4,0.5,0.6,0.7,0.85,0.95},{"&lt;20%","20-40%","40-50%","50-60%","60-70%","70-85%","85-95%","&gt;=95%"}))</f>
        <v/>
      </c>
      <c r="K210" s="20">
        <f>IF(I210="","",LOOKUP(I210,{0,0.2,0.4,0.5,0.6,0.7,0.85,0.95},{"&lt;20%","20-40%","40-50%","50-60%","60-70%","70-85%","85-95%","&gt;=95%"}))</f>
        <v/>
      </c>
      <c r="L210" s="21">
        <f>IFERROR(AVERAGEIFS('Raw Data'!$S$2:$S$10000,'Raw Data'!$B$2:$B$10000,$A210,'Raw Data'!$A$2:$A$10000,$C$1),"")</f>
        <v/>
      </c>
      <c r="M210" s="21">
        <f>IFERROR(AVERAGEIFS('Raw Data'!$T$2:$T$10000,'Raw Data'!$B$2:$B$10000,$A210,'Raw Data'!$A$2:$A$10000,$C$1),"")</f>
        <v/>
      </c>
      <c r="N210" s="20">
        <f>IF(M210="","",IF(M210&lt;Settings!$B$8,"Critical",IF(M210&lt;Settings!$B$9,"Semi Critical","Non Critical")))</f>
        <v/>
      </c>
    </row>
    <row r="211" ht="15.75" customHeight="1" s="42">
      <c r="A211" s="20" t="inlineStr">
        <is>
          <t>COI-Ramnathapuram</t>
        </is>
      </c>
      <c r="B211" s="20">
        <f t="array" ref="B211">IFERROR(INDEX('Raw Data'!$N$2:$N$10000,MATCH($A211,'Raw Data'!$B$2:$B$10000,0)),"")</f>
        <v/>
      </c>
      <c r="C211" s="20">
        <f t="array" ref="C211">IFERROR(INDEX('Raw Data'!$E$2:$E$10000,MATCH($A211,'Raw Data'!$B$2:$B$10000,0)),"")</f>
        <v/>
      </c>
      <c r="D211" s="20">
        <f t="array" ref="D211">IFERROR(INDEX('Raw Data'!$Q$2:$Q$10000,MATCH($A211,'Raw Data'!$B$2:$B$10000,0)),"")</f>
        <v/>
      </c>
      <c r="E211" s="20">
        <f t="array" ref="E211">IFERROR(INDEX('Raw Data'!$O$2:$O$10000,MATCH($A211,'Raw Data'!$B$2:$B$10000,0)),"")</f>
        <v/>
      </c>
      <c r="F211" s="20">
        <f t="array" ref="F211">IFERROR(INDEX('Raw Data'!$P$2:$P$10000,MATCH($A211,'Raw Data'!$B$2:$B$10000,0)),"")</f>
        <v/>
      </c>
      <c r="G211" s="21">
        <f>IFERROR(AVERAGEIFS('Raw Data'!$G$2:$G$10000,'Raw Data'!$B$2:$B$10000,$A211,'Raw Data'!$A$2:$A$10000,$C$1),"")</f>
        <v/>
      </c>
      <c r="H211" s="21">
        <f>IFERROR(AVERAGEIFS('Raw Data'!$H$2:$H$10000,'Raw Data'!$B$2:$B$10000,$A211,'Raw Data'!$A$2:$A$10000,$C$1),"")</f>
        <v/>
      </c>
      <c r="I211" s="21">
        <f>IFERROR(AVERAGEIFS('Raw Data'!$L$2:$L$10000,'Raw Data'!$B$2:$B$10000,$A211,'Raw Data'!$A$2:$A$10000,$C$1),"")</f>
        <v/>
      </c>
      <c r="J211" s="20">
        <f>IF(G211="","",LOOKUP(G211,{0,0.2,0.4,0.5,0.6,0.7,0.85,0.95},{"&lt;20%","20-40%","40-50%","50-60%","60-70%","70-85%","85-95%","&gt;=95%"}))</f>
        <v/>
      </c>
      <c r="K211" s="20">
        <f>IF(I211="","",LOOKUP(I211,{0,0.2,0.4,0.5,0.6,0.7,0.85,0.95},{"&lt;20%","20-40%","40-50%","50-60%","60-70%","70-85%","85-95%","&gt;=95%"}))</f>
        <v/>
      </c>
      <c r="L211" s="21">
        <f>IFERROR(AVERAGEIFS('Raw Data'!$S$2:$S$10000,'Raw Data'!$B$2:$B$10000,$A211,'Raw Data'!$A$2:$A$10000,$C$1),"")</f>
        <v/>
      </c>
      <c r="M211" s="21">
        <f>IFERROR(AVERAGEIFS('Raw Data'!$T$2:$T$10000,'Raw Data'!$B$2:$B$10000,$A211,'Raw Data'!$A$2:$A$10000,$C$1),"")</f>
        <v/>
      </c>
      <c r="N211" s="20">
        <f>IF(M211="","",IF(M211&lt;Settings!$B$8,"Critical",IF(M211&lt;Settings!$B$9,"Semi Critical","Non Critical")))</f>
        <v/>
      </c>
    </row>
    <row r="212" ht="15.75" customHeight="1" s="42">
      <c r="A212" s="20" t="inlineStr">
        <is>
          <t>COI-Sai baba colony</t>
        </is>
      </c>
      <c r="B212" s="20">
        <f t="array" ref="B212">IFERROR(INDEX('Raw Data'!$N$2:$N$10000,MATCH($A212,'Raw Data'!$B$2:$B$10000,0)),"")</f>
        <v/>
      </c>
      <c r="C212" s="20">
        <f t="array" ref="C212">IFERROR(INDEX('Raw Data'!$E$2:$E$10000,MATCH($A212,'Raw Data'!$B$2:$B$10000,0)),"")</f>
        <v/>
      </c>
      <c r="D212" s="20">
        <f t="array" ref="D212">IFERROR(INDEX('Raw Data'!$Q$2:$Q$10000,MATCH($A212,'Raw Data'!$B$2:$B$10000,0)),"")</f>
        <v/>
      </c>
      <c r="E212" s="20">
        <f t="array" ref="E212">IFERROR(INDEX('Raw Data'!$O$2:$O$10000,MATCH($A212,'Raw Data'!$B$2:$B$10000,0)),"")</f>
        <v/>
      </c>
      <c r="F212" s="20">
        <f t="array" ref="F212">IFERROR(INDEX('Raw Data'!$P$2:$P$10000,MATCH($A212,'Raw Data'!$B$2:$B$10000,0)),"")</f>
        <v/>
      </c>
      <c r="G212" s="21">
        <f>IFERROR(AVERAGEIFS('Raw Data'!$G$2:$G$10000,'Raw Data'!$B$2:$B$10000,$A212,'Raw Data'!$A$2:$A$10000,$C$1),"")</f>
        <v/>
      </c>
      <c r="H212" s="21">
        <f>IFERROR(AVERAGEIFS('Raw Data'!$H$2:$H$10000,'Raw Data'!$B$2:$B$10000,$A212,'Raw Data'!$A$2:$A$10000,$C$1),"")</f>
        <v/>
      </c>
      <c r="I212" s="21">
        <f>IFERROR(AVERAGEIFS('Raw Data'!$L$2:$L$10000,'Raw Data'!$B$2:$B$10000,$A212,'Raw Data'!$A$2:$A$10000,$C$1),"")</f>
        <v/>
      </c>
      <c r="J212" s="20">
        <f>IF(G212="","",LOOKUP(G212,{0,0.2,0.4,0.5,0.6,0.7,0.85,0.95},{"&lt;20%","20-40%","40-50%","50-60%","60-70%","70-85%","85-95%","&gt;=95%"}))</f>
        <v/>
      </c>
      <c r="K212" s="20">
        <f>IF(I212="","",LOOKUP(I212,{0,0.2,0.4,0.5,0.6,0.7,0.85,0.95},{"&lt;20%","20-40%","40-50%","50-60%","60-70%","70-85%","85-95%","&gt;=95%"}))</f>
        <v/>
      </c>
      <c r="L212" s="21">
        <f>IFERROR(AVERAGEIFS('Raw Data'!$S$2:$S$10000,'Raw Data'!$B$2:$B$10000,$A212,'Raw Data'!$A$2:$A$10000,$C$1),"")</f>
        <v/>
      </c>
      <c r="M212" s="21">
        <f>IFERROR(AVERAGEIFS('Raw Data'!$T$2:$T$10000,'Raw Data'!$B$2:$B$10000,$A212,'Raw Data'!$A$2:$A$10000,$C$1),"")</f>
        <v/>
      </c>
      <c r="N212" s="20">
        <f>IF(M212="","",IF(M212&lt;Settings!$B$8,"Critical",IF(M212&lt;Settings!$B$9,"Semi Critical","Non Critical")))</f>
        <v/>
      </c>
    </row>
    <row r="213" ht="15.75" customHeight="1" s="42">
      <c r="A213" s="20" t="inlineStr">
        <is>
          <t>COI-Singanallur</t>
        </is>
      </c>
      <c r="B213" s="20">
        <f t="array" ref="B213">IFERROR(INDEX('Raw Data'!$N$2:$N$10000,MATCH($A213,'Raw Data'!$B$2:$B$10000,0)),"")</f>
        <v/>
      </c>
      <c r="C213" s="20">
        <f t="array" ref="C213">IFERROR(INDEX('Raw Data'!$E$2:$E$10000,MATCH($A213,'Raw Data'!$B$2:$B$10000,0)),"")</f>
        <v/>
      </c>
      <c r="D213" s="20">
        <f t="array" ref="D213">IFERROR(INDEX('Raw Data'!$Q$2:$Q$10000,MATCH($A213,'Raw Data'!$B$2:$B$10000,0)),"")</f>
        <v/>
      </c>
      <c r="E213" s="20">
        <f t="array" ref="E213">IFERROR(INDEX('Raw Data'!$O$2:$O$10000,MATCH($A213,'Raw Data'!$B$2:$B$10000,0)),"")</f>
        <v/>
      </c>
      <c r="F213" s="20">
        <f t="array" ref="F213">IFERROR(INDEX('Raw Data'!$P$2:$P$10000,MATCH($A213,'Raw Data'!$B$2:$B$10000,0)),"")</f>
        <v/>
      </c>
      <c r="G213" s="21">
        <f>IFERROR(AVERAGEIFS('Raw Data'!$G$2:$G$10000,'Raw Data'!$B$2:$B$10000,$A213,'Raw Data'!$A$2:$A$10000,$C$1),"")</f>
        <v/>
      </c>
      <c r="H213" s="21">
        <f>IFERROR(AVERAGEIFS('Raw Data'!$H$2:$H$10000,'Raw Data'!$B$2:$B$10000,$A213,'Raw Data'!$A$2:$A$10000,$C$1),"")</f>
        <v/>
      </c>
      <c r="I213" s="21">
        <f>IFERROR(AVERAGEIFS('Raw Data'!$L$2:$L$10000,'Raw Data'!$B$2:$B$10000,$A213,'Raw Data'!$A$2:$A$10000,$C$1),"")</f>
        <v/>
      </c>
      <c r="J213" s="20">
        <f>IF(G213="","",LOOKUP(G213,{0,0.2,0.4,0.5,0.6,0.7,0.85,0.95},{"&lt;20%","20-40%","40-50%","50-60%","60-70%","70-85%","85-95%","&gt;=95%"}))</f>
        <v/>
      </c>
      <c r="K213" s="20">
        <f>IF(I213="","",LOOKUP(I213,{0,0.2,0.4,0.5,0.6,0.7,0.85,0.95},{"&lt;20%","20-40%","40-50%","50-60%","60-70%","70-85%","85-95%","&gt;=95%"}))</f>
        <v/>
      </c>
      <c r="L213" s="21">
        <f>IFERROR(AVERAGEIFS('Raw Data'!$S$2:$S$10000,'Raw Data'!$B$2:$B$10000,$A213,'Raw Data'!$A$2:$A$10000,$C$1),"")</f>
        <v/>
      </c>
      <c r="M213" s="21">
        <f>IFERROR(AVERAGEIFS('Raw Data'!$T$2:$T$10000,'Raw Data'!$B$2:$B$10000,$A213,'Raw Data'!$A$2:$A$10000,$C$1),"")</f>
        <v/>
      </c>
      <c r="N213" s="20">
        <f>IF(M213="","",IF(M213&lt;Settings!$B$8,"Critical",IF(M213&lt;Settings!$B$9,"Semi Critical","Non Critical")))</f>
        <v/>
      </c>
    </row>
    <row r="214" ht="15.75" customHeight="1" s="42">
      <c r="A214" s="20" t="inlineStr">
        <is>
          <t>COI-Sundarapuram</t>
        </is>
      </c>
      <c r="B214" s="20">
        <f t="array" ref="B214">IFERROR(INDEX('Raw Data'!$N$2:$N$10000,MATCH($A214,'Raw Data'!$B$2:$B$10000,0)),"")</f>
        <v/>
      </c>
      <c r="C214" s="20">
        <f t="array" ref="C214">IFERROR(INDEX('Raw Data'!$E$2:$E$10000,MATCH($A214,'Raw Data'!$B$2:$B$10000,0)),"")</f>
        <v/>
      </c>
      <c r="D214" s="20">
        <f t="array" ref="D214">IFERROR(INDEX('Raw Data'!$Q$2:$Q$10000,MATCH($A214,'Raw Data'!$B$2:$B$10000,0)),"")</f>
        <v/>
      </c>
      <c r="E214" s="20">
        <f t="array" ref="E214">IFERROR(INDEX('Raw Data'!$O$2:$O$10000,MATCH($A214,'Raw Data'!$B$2:$B$10000,0)),"")</f>
        <v/>
      </c>
      <c r="F214" s="20">
        <f t="array" ref="F214">IFERROR(INDEX('Raw Data'!$P$2:$P$10000,MATCH($A214,'Raw Data'!$B$2:$B$10000,0)),"")</f>
        <v/>
      </c>
      <c r="G214" s="21">
        <f>IFERROR(AVERAGEIFS('Raw Data'!$G$2:$G$10000,'Raw Data'!$B$2:$B$10000,$A214,'Raw Data'!$A$2:$A$10000,$C$1),"")</f>
        <v/>
      </c>
      <c r="H214" s="21">
        <f>IFERROR(AVERAGEIFS('Raw Data'!$H$2:$H$10000,'Raw Data'!$B$2:$B$10000,$A214,'Raw Data'!$A$2:$A$10000,$C$1),"")</f>
        <v/>
      </c>
      <c r="I214" s="21">
        <f>IFERROR(AVERAGEIFS('Raw Data'!$L$2:$L$10000,'Raw Data'!$B$2:$B$10000,$A214,'Raw Data'!$A$2:$A$10000,$C$1),"")</f>
        <v/>
      </c>
      <c r="J214" s="20">
        <f>IF(G214="","",LOOKUP(G214,{0,0.2,0.4,0.5,0.6,0.7,0.85,0.95},{"&lt;20%","20-40%","40-50%","50-60%","60-70%","70-85%","85-95%","&gt;=95%"}))</f>
        <v/>
      </c>
      <c r="K214" s="20">
        <f>IF(I214="","",LOOKUP(I214,{0,0.2,0.4,0.5,0.6,0.7,0.85,0.95},{"&lt;20%","20-40%","40-50%","50-60%","60-70%","70-85%","85-95%","&gt;=95%"}))</f>
        <v/>
      </c>
      <c r="L214" s="21">
        <f>IFERROR(AVERAGEIFS('Raw Data'!$S$2:$S$10000,'Raw Data'!$B$2:$B$10000,$A214,'Raw Data'!$A$2:$A$10000,$C$1),"")</f>
        <v/>
      </c>
      <c r="M214" s="21">
        <f>IFERROR(AVERAGEIFS('Raw Data'!$T$2:$T$10000,'Raw Data'!$B$2:$B$10000,$A214,'Raw Data'!$A$2:$A$10000,$C$1),"")</f>
        <v/>
      </c>
      <c r="N214" s="20">
        <f>IF(M214="","",IF(M214&lt;Settings!$B$8,"Critical",IF(M214&lt;Settings!$B$9,"Semi Critical","Non Critical")))</f>
        <v/>
      </c>
    </row>
    <row r="215" ht="15.75" customHeight="1" s="42">
      <c r="A215" s="20" t="inlineStr">
        <is>
          <t>COI-Vadavalli 1</t>
        </is>
      </c>
      <c r="B215" s="20">
        <f t="array" ref="B215">IFERROR(INDEX('Raw Data'!$N$2:$N$10000,MATCH($A215,'Raw Data'!$B$2:$B$10000,0)),"")</f>
        <v/>
      </c>
      <c r="C215" s="20">
        <f t="array" ref="C215">IFERROR(INDEX('Raw Data'!$E$2:$E$10000,MATCH($A215,'Raw Data'!$B$2:$B$10000,0)),"")</f>
        <v/>
      </c>
      <c r="D215" s="20">
        <f t="array" ref="D215">IFERROR(INDEX('Raw Data'!$Q$2:$Q$10000,MATCH($A215,'Raw Data'!$B$2:$B$10000,0)),"")</f>
        <v/>
      </c>
      <c r="E215" s="20">
        <f t="array" ref="E215">IFERROR(INDEX('Raw Data'!$O$2:$O$10000,MATCH($A215,'Raw Data'!$B$2:$B$10000,0)),"")</f>
        <v/>
      </c>
      <c r="F215" s="20">
        <f t="array" ref="F215">IFERROR(INDEX('Raw Data'!$P$2:$P$10000,MATCH($A215,'Raw Data'!$B$2:$B$10000,0)),"")</f>
        <v/>
      </c>
      <c r="G215" s="21">
        <f>IFERROR(AVERAGEIFS('Raw Data'!$G$2:$G$10000,'Raw Data'!$B$2:$B$10000,$A215,'Raw Data'!$A$2:$A$10000,$C$1),"")</f>
        <v/>
      </c>
      <c r="H215" s="21">
        <f>IFERROR(AVERAGEIFS('Raw Data'!$H$2:$H$10000,'Raw Data'!$B$2:$B$10000,$A215,'Raw Data'!$A$2:$A$10000,$C$1),"")</f>
        <v/>
      </c>
      <c r="I215" s="21">
        <f>IFERROR(AVERAGEIFS('Raw Data'!$L$2:$L$10000,'Raw Data'!$B$2:$B$10000,$A215,'Raw Data'!$A$2:$A$10000,$C$1),"")</f>
        <v/>
      </c>
      <c r="J215" s="20">
        <f>IF(G215="","",LOOKUP(G215,{0,0.2,0.4,0.5,0.6,0.7,0.85,0.95},{"&lt;20%","20-40%","40-50%","50-60%","60-70%","70-85%","85-95%","&gt;=95%"}))</f>
        <v/>
      </c>
      <c r="K215" s="20">
        <f>IF(I215="","",LOOKUP(I215,{0,0.2,0.4,0.5,0.6,0.7,0.85,0.95},{"&lt;20%","20-40%","40-50%","50-60%","60-70%","70-85%","85-95%","&gt;=95%"}))</f>
        <v/>
      </c>
      <c r="L215" s="21">
        <f>IFERROR(AVERAGEIFS('Raw Data'!$S$2:$S$10000,'Raw Data'!$B$2:$B$10000,$A215,'Raw Data'!$A$2:$A$10000,$C$1),"")</f>
        <v/>
      </c>
      <c r="M215" s="21">
        <f>IFERROR(AVERAGEIFS('Raw Data'!$T$2:$T$10000,'Raw Data'!$B$2:$B$10000,$A215,'Raw Data'!$A$2:$A$10000,$C$1),"")</f>
        <v/>
      </c>
      <c r="N215" s="20">
        <f>IF(M215="","",IF(M215&lt;Settings!$B$8,"Critical",IF(M215&lt;Settings!$B$9,"Semi Critical","Non Critical")))</f>
        <v/>
      </c>
    </row>
    <row r="216" ht="15.75" customHeight="1" s="42">
      <c r="A216" s="20" t="inlineStr">
        <is>
          <t>DEV-Jayanagara</t>
        </is>
      </c>
      <c r="B216" s="20">
        <f t="array" ref="B216">IFERROR(INDEX('Raw Data'!$N$2:$N$10000,MATCH($A216,'Raw Data'!$B$2:$B$10000,0)),"")</f>
        <v/>
      </c>
      <c r="C216" s="20">
        <f t="array" ref="C216">IFERROR(INDEX('Raw Data'!$E$2:$E$10000,MATCH($A216,'Raw Data'!$B$2:$B$10000,0)),"")</f>
        <v/>
      </c>
      <c r="D216" s="20">
        <f t="array" ref="D216">IFERROR(INDEX('Raw Data'!$Q$2:$Q$10000,MATCH($A216,'Raw Data'!$B$2:$B$10000,0)),"")</f>
        <v/>
      </c>
      <c r="E216" s="20">
        <f t="array" ref="E216">IFERROR(INDEX('Raw Data'!$O$2:$O$10000,MATCH($A216,'Raw Data'!$B$2:$B$10000,0)),"")</f>
        <v/>
      </c>
      <c r="F216" s="20">
        <f t="array" ref="F216">IFERROR(INDEX('Raw Data'!$P$2:$P$10000,MATCH($A216,'Raw Data'!$B$2:$B$10000,0)),"")</f>
        <v/>
      </c>
      <c r="G216" s="21">
        <f>IFERROR(AVERAGEIFS('Raw Data'!$G$2:$G$10000,'Raw Data'!$B$2:$B$10000,$A216,'Raw Data'!$A$2:$A$10000,$C$1),"")</f>
        <v/>
      </c>
      <c r="H216" s="21">
        <f>IFERROR(AVERAGEIFS('Raw Data'!$H$2:$H$10000,'Raw Data'!$B$2:$B$10000,$A216,'Raw Data'!$A$2:$A$10000,$C$1),"")</f>
        <v/>
      </c>
      <c r="I216" s="21">
        <f>IFERROR(AVERAGEIFS('Raw Data'!$L$2:$L$10000,'Raw Data'!$B$2:$B$10000,$A216,'Raw Data'!$A$2:$A$10000,$C$1),"")</f>
        <v/>
      </c>
      <c r="J216" s="20">
        <f>IF(G216="","",LOOKUP(G216,{0,0.2,0.4,0.5,0.6,0.7,0.85,0.95},{"&lt;20%","20-40%","40-50%","50-60%","60-70%","70-85%","85-95%","&gt;=95%"}))</f>
        <v/>
      </c>
      <c r="K216" s="20">
        <f>IF(I216="","",LOOKUP(I216,{0,0.2,0.4,0.5,0.6,0.7,0.85,0.95},{"&lt;20%","20-40%","40-50%","50-60%","60-70%","70-85%","85-95%","&gt;=95%"}))</f>
        <v/>
      </c>
      <c r="L216" s="21">
        <f>IFERROR(AVERAGEIFS('Raw Data'!$S$2:$S$10000,'Raw Data'!$B$2:$B$10000,$A216,'Raw Data'!$A$2:$A$10000,$C$1),"")</f>
        <v/>
      </c>
      <c r="M216" s="21">
        <f>IFERROR(AVERAGEIFS('Raw Data'!$T$2:$T$10000,'Raw Data'!$B$2:$B$10000,$A216,'Raw Data'!$A$2:$A$10000,$C$1),"")</f>
        <v/>
      </c>
      <c r="N216" s="20">
        <f>IF(M216="","",IF(M216&lt;Settings!$B$8,"Critical",IF(M216&lt;Settings!$B$9,"Semi Critical","Non Critical")))</f>
        <v/>
      </c>
    </row>
    <row r="217" ht="15.75" customHeight="1" s="42">
      <c r="A217" s="20" t="inlineStr">
        <is>
          <t>DEV-MCC</t>
        </is>
      </c>
      <c r="B217" s="20">
        <f t="array" ref="B217">IFERROR(INDEX('Raw Data'!$N$2:$N$10000,MATCH($A217,'Raw Data'!$B$2:$B$10000,0)),"")</f>
        <v/>
      </c>
      <c r="C217" s="20">
        <f t="array" ref="C217">IFERROR(INDEX('Raw Data'!$E$2:$E$10000,MATCH($A217,'Raw Data'!$B$2:$B$10000,0)),"")</f>
        <v/>
      </c>
      <c r="D217" s="20">
        <f t="array" ref="D217">IFERROR(INDEX('Raw Data'!$Q$2:$Q$10000,MATCH($A217,'Raw Data'!$B$2:$B$10000,0)),"")</f>
        <v/>
      </c>
      <c r="E217" s="20">
        <f t="array" ref="E217">IFERROR(INDEX('Raw Data'!$O$2:$O$10000,MATCH($A217,'Raw Data'!$B$2:$B$10000,0)),"")</f>
        <v/>
      </c>
      <c r="F217" s="20">
        <f t="array" ref="F217">IFERROR(INDEX('Raw Data'!$P$2:$P$10000,MATCH($A217,'Raw Data'!$B$2:$B$10000,0)),"")</f>
        <v/>
      </c>
      <c r="G217" s="21">
        <f>IFERROR(AVERAGEIFS('Raw Data'!$G$2:$G$10000,'Raw Data'!$B$2:$B$10000,$A217,'Raw Data'!$A$2:$A$10000,$C$1),"")</f>
        <v/>
      </c>
      <c r="H217" s="21">
        <f>IFERROR(AVERAGEIFS('Raw Data'!$H$2:$H$10000,'Raw Data'!$B$2:$B$10000,$A217,'Raw Data'!$A$2:$A$10000,$C$1),"")</f>
        <v/>
      </c>
      <c r="I217" s="21">
        <f>IFERROR(AVERAGEIFS('Raw Data'!$L$2:$L$10000,'Raw Data'!$B$2:$B$10000,$A217,'Raw Data'!$A$2:$A$10000,$C$1),"")</f>
        <v/>
      </c>
      <c r="J217" s="20">
        <f>IF(G217="","",LOOKUP(G217,{0,0.2,0.4,0.5,0.6,0.7,0.85,0.95},{"&lt;20%","20-40%","40-50%","50-60%","60-70%","70-85%","85-95%","&gt;=95%"}))</f>
        <v/>
      </c>
      <c r="K217" s="20">
        <f>IF(I217="","",LOOKUP(I217,{0,0.2,0.4,0.5,0.6,0.7,0.85,0.95},{"&lt;20%","20-40%","40-50%","50-60%","60-70%","70-85%","85-95%","&gt;=95%"}))</f>
        <v/>
      </c>
      <c r="L217" s="21">
        <f>IFERROR(AVERAGEIFS('Raw Data'!$S$2:$S$10000,'Raw Data'!$B$2:$B$10000,$A217,'Raw Data'!$A$2:$A$10000,$C$1),"")</f>
        <v/>
      </c>
      <c r="M217" s="21">
        <f>IFERROR(AVERAGEIFS('Raw Data'!$T$2:$T$10000,'Raw Data'!$B$2:$B$10000,$A217,'Raw Data'!$A$2:$A$10000,$C$1),"")</f>
        <v/>
      </c>
      <c r="N217" s="20">
        <f>IF(M217="","",IF(M217&lt;Settings!$B$8,"Critical",IF(M217&lt;Settings!$B$9,"Semi Critical","Non Critical")))</f>
        <v/>
      </c>
    </row>
    <row r="218" ht="15.75" customHeight="1" s="42">
      <c r="A218" s="20" t="inlineStr">
        <is>
          <t>HBL-Gokul Road</t>
        </is>
      </c>
      <c r="B218" s="20">
        <f t="array" ref="B218">IFERROR(INDEX('Raw Data'!$N$2:$N$10000,MATCH($A218,'Raw Data'!$B$2:$B$10000,0)),"")</f>
        <v/>
      </c>
      <c r="C218" s="20">
        <f t="array" ref="C218">IFERROR(INDEX('Raw Data'!$E$2:$E$10000,MATCH($A218,'Raw Data'!$B$2:$B$10000,0)),"")</f>
        <v/>
      </c>
      <c r="D218" s="20">
        <f t="array" ref="D218">IFERROR(INDEX('Raw Data'!$Q$2:$Q$10000,MATCH($A218,'Raw Data'!$B$2:$B$10000,0)),"")</f>
        <v/>
      </c>
      <c r="E218" s="20">
        <f t="array" ref="E218">IFERROR(INDEX('Raw Data'!$O$2:$O$10000,MATCH($A218,'Raw Data'!$B$2:$B$10000,0)),"")</f>
        <v/>
      </c>
      <c r="F218" s="20">
        <f t="array" ref="F218">IFERROR(INDEX('Raw Data'!$P$2:$P$10000,MATCH($A218,'Raw Data'!$B$2:$B$10000,0)),"")</f>
        <v/>
      </c>
      <c r="G218" s="21">
        <f>IFERROR(AVERAGEIFS('Raw Data'!$G$2:$G$10000,'Raw Data'!$B$2:$B$10000,$A218,'Raw Data'!$A$2:$A$10000,$C$1),"")</f>
        <v/>
      </c>
      <c r="H218" s="21">
        <f>IFERROR(AVERAGEIFS('Raw Data'!$H$2:$H$10000,'Raw Data'!$B$2:$B$10000,$A218,'Raw Data'!$A$2:$A$10000,$C$1),"")</f>
        <v/>
      </c>
      <c r="I218" s="21">
        <f>IFERROR(AVERAGEIFS('Raw Data'!$L$2:$L$10000,'Raw Data'!$B$2:$B$10000,$A218,'Raw Data'!$A$2:$A$10000,$C$1),"")</f>
        <v/>
      </c>
      <c r="J218" s="20">
        <f>IF(G218="","",LOOKUP(G218,{0,0.2,0.4,0.5,0.6,0.7,0.85,0.95},{"&lt;20%","20-40%","40-50%","50-60%","60-70%","70-85%","85-95%","&gt;=95%"}))</f>
        <v/>
      </c>
      <c r="K218" s="20">
        <f>IF(I218="","",LOOKUP(I218,{0,0.2,0.4,0.5,0.6,0.7,0.85,0.95},{"&lt;20%","20-40%","40-50%","50-60%","60-70%","70-85%","85-95%","&gt;=95%"}))</f>
        <v/>
      </c>
      <c r="L218" s="21">
        <f>IFERROR(AVERAGEIFS('Raw Data'!$S$2:$S$10000,'Raw Data'!$B$2:$B$10000,$A218,'Raw Data'!$A$2:$A$10000,$C$1),"")</f>
        <v/>
      </c>
      <c r="M218" s="21">
        <f>IFERROR(AVERAGEIFS('Raw Data'!$T$2:$T$10000,'Raw Data'!$B$2:$B$10000,$A218,'Raw Data'!$A$2:$A$10000,$C$1),"")</f>
        <v/>
      </c>
      <c r="N218" s="20">
        <f>IF(M218="","",IF(M218&lt;Settings!$B$8,"Critical",IF(M218&lt;Settings!$B$9,"Semi Critical","Non Critical")))</f>
        <v/>
      </c>
    </row>
    <row r="219" ht="15.75" customHeight="1" s="42">
      <c r="A219" s="20" t="inlineStr">
        <is>
          <t>HBL-Keshwapura</t>
        </is>
      </c>
      <c r="B219" s="20">
        <f t="array" ref="B219">IFERROR(INDEX('Raw Data'!$N$2:$N$10000,MATCH($A219,'Raw Data'!$B$2:$B$10000,0)),"")</f>
        <v/>
      </c>
      <c r="C219" s="20">
        <f t="array" ref="C219">IFERROR(INDEX('Raw Data'!$E$2:$E$10000,MATCH($A219,'Raw Data'!$B$2:$B$10000,0)),"")</f>
        <v/>
      </c>
      <c r="D219" s="20">
        <f t="array" ref="D219">IFERROR(INDEX('Raw Data'!$Q$2:$Q$10000,MATCH($A219,'Raw Data'!$B$2:$B$10000,0)),"")</f>
        <v/>
      </c>
      <c r="E219" s="20">
        <f t="array" ref="E219">IFERROR(INDEX('Raw Data'!$O$2:$O$10000,MATCH($A219,'Raw Data'!$B$2:$B$10000,0)),"")</f>
        <v/>
      </c>
      <c r="F219" s="20">
        <f t="array" ref="F219">IFERROR(INDEX('Raw Data'!$P$2:$P$10000,MATCH($A219,'Raw Data'!$B$2:$B$10000,0)),"")</f>
        <v/>
      </c>
      <c r="G219" s="21">
        <f>IFERROR(AVERAGEIFS('Raw Data'!$G$2:$G$10000,'Raw Data'!$B$2:$B$10000,$A219,'Raw Data'!$A$2:$A$10000,$C$1),"")</f>
        <v/>
      </c>
      <c r="H219" s="21">
        <f>IFERROR(AVERAGEIFS('Raw Data'!$H$2:$H$10000,'Raw Data'!$B$2:$B$10000,$A219,'Raw Data'!$A$2:$A$10000,$C$1),"")</f>
        <v/>
      </c>
      <c r="I219" s="21">
        <f>IFERROR(AVERAGEIFS('Raw Data'!$L$2:$L$10000,'Raw Data'!$B$2:$B$10000,$A219,'Raw Data'!$A$2:$A$10000,$C$1),"")</f>
        <v/>
      </c>
      <c r="J219" s="20">
        <f>IF(G219="","",LOOKUP(G219,{0,0.2,0.4,0.5,0.6,0.7,0.85,0.95},{"&lt;20%","20-40%","40-50%","50-60%","60-70%","70-85%","85-95%","&gt;=95%"}))</f>
        <v/>
      </c>
      <c r="K219" s="20">
        <f>IF(I219="","",LOOKUP(I219,{0,0.2,0.4,0.5,0.6,0.7,0.85,0.95},{"&lt;20%","20-40%","40-50%","50-60%","60-70%","70-85%","85-95%","&gt;=95%"}))</f>
        <v/>
      </c>
      <c r="L219" s="21">
        <f>IFERROR(AVERAGEIFS('Raw Data'!$S$2:$S$10000,'Raw Data'!$B$2:$B$10000,$A219,'Raw Data'!$A$2:$A$10000,$C$1),"")</f>
        <v/>
      </c>
      <c r="M219" s="21">
        <f>IFERROR(AVERAGEIFS('Raw Data'!$T$2:$T$10000,'Raw Data'!$B$2:$B$10000,$A219,'Raw Data'!$A$2:$A$10000,$C$1),"")</f>
        <v/>
      </c>
      <c r="N219" s="20">
        <f>IF(M219="","",IF(M219&lt;Settings!$B$8,"Critical",IF(M219&lt;Settings!$B$9,"Semi Critical","Non Critical")))</f>
        <v/>
      </c>
    </row>
    <row r="220" ht="15.75" customHeight="1" s="42">
      <c r="A220" s="20" t="inlineStr">
        <is>
          <t>HBL-Saptapur</t>
        </is>
      </c>
      <c r="B220" s="20">
        <f t="array" ref="B220">IFERROR(INDEX('Raw Data'!$N$2:$N$10000,MATCH($A220,'Raw Data'!$B$2:$B$10000,0)),"")</f>
        <v/>
      </c>
      <c r="C220" s="20">
        <f t="array" ref="C220">IFERROR(INDEX('Raw Data'!$E$2:$E$10000,MATCH($A220,'Raw Data'!$B$2:$B$10000,0)),"")</f>
        <v/>
      </c>
      <c r="D220" s="20">
        <f t="array" ref="D220">IFERROR(INDEX('Raw Data'!$Q$2:$Q$10000,MATCH($A220,'Raw Data'!$B$2:$B$10000,0)),"")</f>
        <v/>
      </c>
      <c r="E220" s="20">
        <f t="array" ref="E220">IFERROR(INDEX('Raw Data'!$O$2:$O$10000,MATCH($A220,'Raw Data'!$B$2:$B$10000,0)),"")</f>
        <v/>
      </c>
      <c r="F220" s="20">
        <f t="array" ref="F220">IFERROR(INDEX('Raw Data'!$P$2:$P$10000,MATCH($A220,'Raw Data'!$B$2:$B$10000,0)),"")</f>
        <v/>
      </c>
      <c r="G220" s="21">
        <f>IFERROR(AVERAGEIFS('Raw Data'!$G$2:$G$10000,'Raw Data'!$B$2:$B$10000,$A220,'Raw Data'!$A$2:$A$10000,$C$1),"")</f>
        <v/>
      </c>
      <c r="H220" s="21">
        <f>IFERROR(AVERAGEIFS('Raw Data'!$H$2:$H$10000,'Raw Data'!$B$2:$B$10000,$A220,'Raw Data'!$A$2:$A$10000,$C$1),"")</f>
        <v/>
      </c>
      <c r="I220" s="21">
        <f>IFERROR(AVERAGEIFS('Raw Data'!$L$2:$L$10000,'Raw Data'!$B$2:$B$10000,$A220,'Raw Data'!$A$2:$A$10000,$C$1),"")</f>
        <v/>
      </c>
      <c r="J220" s="20">
        <f>IF(G220="","",LOOKUP(G220,{0,0.2,0.4,0.5,0.6,0.7,0.85,0.95},{"&lt;20%","20-40%","40-50%","50-60%","60-70%","70-85%","85-95%","&gt;=95%"}))</f>
        <v/>
      </c>
      <c r="K220" s="20">
        <f>IF(I220="","",LOOKUP(I220,{0,0.2,0.4,0.5,0.6,0.7,0.85,0.95},{"&lt;20%","20-40%","40-50%","50-60%","60-70%","70-85%","85-95%","&gt;=95%"}))</f>
        <v/>
      </c>
      <c r="L220" s="21">
        <f>IFERROR(AVERAGEIFS('Raw Data'!$S$2:$S$10000,'Raw Data'!$B$2:$B$10000,$A220,'Raw Data'!$A$2:$A$10000,$C$1),"")</f>
        <v/>
      </c>
      <c r="M220" s="21">
        <f>IFERROR(AVERAGEIFS('Raw Data'!$T$2:$T$10000,'Raw Data'!$B$2:$B$10000,$A220,'Raw Data'!$A$2:$A$10000,$C$1),"")</f>
        <v/>
      </c>
      <c r="N220" s="20">
        <f>IF(M220="","",IF(M220&lt;Settings!$B$8,"Critical",IF(M220&lt;Settings!$B$9,"Semi Critical","Non Critical")))</f>
        <v/>
      </c>
    </row>
    <row r="221" ht="15.75" customHeight="1" s="42">
      <c r="A221" s="20" t="inlineStr">
        <is>
          <t>HBL-Vidhya Nagar</t>
        </is>
      </c>
      <c r="B221" s="20">
        <f t="array" ref="B221">IFERROR(INDEX('Raw Data'!$N$2:$N$10000,MATCH($A221,'Raw Data'!$B$2:$B$10000,0)),"")</f>
        <v/>
      </c>
      <c r="C221" s="20">
        <f t="array" ref="C221">IFERROR(INDEX('Raw Data'!$E$2:$E$10000,MATCH($A221,'Raw Data'!$B$2:$B$10000,0)),"")</f>
        <v/>
      </c>
      <c r="D221" s="20">
        <f t="array" ref="D221">IFERROR(INDEX('Raw Data'!$Q$2:$Q$10000,MATCH($A221,'Raw Data'!$B$2:$B$10000,0)),"")</f>
        <v/>
      </c>
      <c r="E221" s="20">
        <f t="array" ref="E221">IFERROR(INDEX('Raw Data'!$O$2:$O$10000,MATCH($A221,'Raw Data'!$B$2:$B$10000,0)),"")</f>
        <v/>
      </c>
      <c r="F221" s="20">
        <f t="array" ref="F221">IFERROR(INDEX('Raw Data'!$P$2:$P$10000,MATCH($A221,'Raw Data'!$B$2:$B$10000,0)),"")</f>
        <v/>
      </c>
      <c r="G221" s="21">
        <f>IFERROR(AVERAGEIFS('Raw Data'!$G$2:$G$10000,'Raw Data'!$B$2:$B$10000,$A221,'Raw Data'!$A$2:$A$10000,$C$1),"")</f>
        <v/>
      </c>
      <c r="H221" s="21">
        <f>IFERROR(AVERAGEIFS('Raw Data'!$H$2:$H$10000,'Raw Data'!$B$2:$B$10000,$A221,'Raw Data'!$A$2:$A$10000,$C$1),"")</f>
        <v/>
      </c>
      <c r="I221" s="21">
        <f>IFERROR(AVERAGEIFS('Raw Data'!$L$2:$L$10000,'Raw Data'!$B$2:$B$10000,$A221,'Raw Data'!$A$2:$A$10000,$C$1),"")</f>
        <v/>
      </c>
      <c r="J221" s="20">
        <f>IF(G221="","",LOOKUP(G221,{0,0.2,0.4,0.5,0.6,0.7,0.85,0.95},{"&lt;20%","20-40%","40-50%","50-60%","60-70%","70-85%","85-95%","&gt;=95%"}))</f>
        <v/>
      </c>
      <c r="K221" s="20">
        <f>IF(I221="","",LOOKUP(I221,{0,0.2,0.4,0.5,0.6,0.7,0.85,0.95},{"&lt;20%","20-40%","40-50%","50-60%","60-70%","70-85%","85-95%","&gt;=95%"}))</f>
        <v/>
      </c>
      <c r="L221" s="21">
        <f>IFERROR(AVERAGEIFS('Raw Data'!$S$2:$S$10000,'Raw Data'!$B$2:$B$10000,$A221,'Raw Data'!$A$2:$A$10000,$C$1),"")</f>
        <v/>
      </c>
      <c r="M221" s="21">
        <f>IFERROR(AVERAGEIFS('Raw Data'!$T$2:$T$10000,'Raw Data'!$B$2:$B$10000,$A221,'Raw Data'!$A$2:$A$10000,$C$1),"")</f>
        <v/>
      </c>
      <c r="N221" s="20">
        <f>IF(M221="","",IF(M221&lt;Settings!$B$8,"Critical",IF(M221&lt;Settings!$B$9,"Semi Critical","Non Critical")))</f>
        <v/>
      </c>
    </row>
    <row r="222" ht="15.75" customHeight="1" s="42">
      <c r="A222" s="20" t="inlineStr">
        <is>
          <t>HOS-Hosur</t>
        </is>
      </c>
      <c r="B222" s="20">
        <f t="array" ref="B222">IFERROR(INDEX('Raw Data'!$N$2:$N$10000,MATCH($A222,'Raw Data'!$B$2:$B$10000,0)),"")</f>
        <v/>
      </c>
      <c r="C222" s="20">
        <f t="array" ref="C222">IFERROR(INDEX('Raw Data'!$E$2:$E$10000,MATCH($A222,'Raw Data'!$B$2:$B$10000,0)),"")</f>
        <v/>
      </c>
      <c r="D222" s="20">
        <f t="array" ref="D222">IFERROR(INDEX('Raw Data'!$Q$2:$Q$10000,MATCH($A222,'Raw Data'!$B$2:$B$10000,0)),"")</f>
        <v/>
      </c>
      <c r="E222" s="20">
        <f t="array" ref="E222">IFERROR(INDEX('Raw Data'!$O$2:$O$10000,MATCH($A222,'Raw Data'!$B$2:$B$10000,0)),"")</f>
        <v/>
      </c>
      <c r="F222" s="20">
        <f t="array" ref="F222">IFERROR(INDEX('Raw Data'!$P$2:$P$10000,MATCH($A222,'Raw Data'!$B$2:$B$10000,0)),"")</f>
        <v/>
      </c>
      <c r="G222" s="21">
        <f>IFERROR(AVERAGEIFS('Raw Data'!$G$2:$G$10000,'Raw Data'!$B$2:$B$10000,$A222,'Raw Data'!$A$2:$A$10000,$C$1),"")</f>
        <v/>
      </c>
      <c r="H222" s="21">
        <f>IFERROR(AVERAGEIFS('Raw Data'!$H$2:$H$10000,'Raw Data'!$B$2:$B$10000,$A222,'Raw Data'!$A$2:$A$10000,$C$1),"")</f>
        <v/>
      </c>
      <c r="I222" s="21">
        <f>IFERROR(AVERAGEIFS('Raw Data'!$L$2:$L$10000,'Raw Data'!$B$2:$B$10000,$A222,'Raw Data'!$A$2:$A$10000,$C$1),"")</f>
        <v/>
      </c>
      <c r="J222" s="20">
        <f>IF(G222="","",LOOKUP(G222,{0,0.2,0.4,0.5,0.6,0.7,0.85,0.95},{"&lt;20%","20-40%","40-50%","50-60%","60-70%","70-85%","85-95%","&gt;=95%"}))</f>
        <v/>
      </c>
      <c r="K222" s="20">
        <f>IF(I222="","",LOOKUP(I222,{0,0.2,0.4,0.5,0.6,0.7,0.85,0.95},{"&lt;20%","20-40%","40-50%","50-60%","60-70%","70-85%","85-95%","&gt;=95%"}))</f>
        <v/>
      </c>
      <c r="L222" s="21">
        <f>IFERROR(AVERAGEIFS('Raw Data'!$S$2:$S$10000,'Raw Data'!$B$2:$B$10000,$A222,'Raw Data'!$A$2:$A$10000,$C$1),"")</f>
        <v/>
      </c>
      <c r="M222" s="21">
        <f>IFERROR(AVERAGEIFS('Raw Data'!$T$2:$T$10000,'Raw Data'!$B$2:$B$10000,$A222,'Raw Data'!$A$2:$A$10000,$C$1),"")</f>
        <v/>
      </c>
      <c r="N222" s="20">
        <f>IF(M222="","",IF(M222&lt;Settings!$B$8,"Critical",IF(M222&lt;Settings!$B$9,"Semi Critical","Non Critical")))</f>
        <v/>
      </c>
    </row>
    <row r="223" ht="15.75" customHeight="1" s="42">
      <c r="A223" s="20" t="inlineStr">
        <is>
          <t>KOC-Aluva</t>
        </is>
      </c>
      <c r="B223" s="20">
        <f t="array" ref="B223">IFERROR(INDEX('Raw Data'!$N$2:$N$10000,MATCH($A223,'Raw Data'!$B$2:$B$10000,0)),"")</f>
        <v/>
      </c>
      <c r="C223" s="20">
        <f t="array" ref="C223">IFERROR(INDEX('Raw Data'!$E$2:$E$10000,MATCH($A223,'Raw Data'!$B$2:$B$10000,0)),"")</f>
        <v/>
      </c>
      <c r="D223" s="20">
        <f t="array" ref="D223">IFERROR(INDEX('Raw Data'!$Q$2:$Q$10000,MATCH($A223,'Raw Data'!$B$2:$B$10000,0)),"")</f>
        <v/>
      </c>
      <c r="E223" s="20">
        <f t="array" ref="E223">IFERROR(INDEX('Raw Data'!$O$2:$O$10000,MATCH($A223,'Raw Data'!$B$2:$B$10000,0)),"")</f>
        <v/>
      </c>
      <c r="F223" s="20">
        <f t="array" ref="F223">IFERROR(INDEX('Raw Data'!$P$2:$P$10000,MATCH($A223,'Raw Data'!$B$2:$B$10000,0)),"")</f>
        <v/>
      </c>
      <c r="G223" s="21">
        <f>IFERROR(AVERAGEIFS('Raw Data'!$G$2:$G$10000,'Raw Data'!$B$2:$B$10000,$A223,'Raw Data'!$A$2:$A$10000,$C$1),"")</f>
        <v/>
      </c>
      <c r="H223" s="21">
        <f>IFERROR(AVERAGEIFS('Raw Data'!$H$2:$H$10000,'Raw Data'!$B$2:$B$10000,$A223,'Raw Data'!$A$2:$A$10000,$C$1),"")</f>
        <v/>
      </c>
      <c r="I223" s="21">
        <f>IFERROR(AVERAGEIFS('Raw Data'!$L$2:$L$10000,'Raw Data'!$B$2:$B$10000,$A223,'Raw Data'!$A$2:$A$10000,$C$1),"")</f>
        <v/>
      </c>
      <c r="J223" s="20">
        <f>IF(G223="","",LOOKUP(G223,{0,0.2,0.4,0.5,0.6,0.7,0.85,0.95},{"&lt;20%","20-40%","40-50%","50-60%","60-70%","70-85%","85-95%","&gt;=95%"}))</f>
        <v/>
      </c>
      <c r="K223" s="20">
        <f>IF(I223="","",LOOKUP(I223,{0,0.2,0.4,0.5,0.6,0.7,0.85,0.95},{"&lt;20%","20-40%","40-50%","50-60%","60-70%","70-85%","85-95%","&gt;=95%"}))</f>
        <v/>
      </c>
      <c r="L223" s="21">
        <f>IFERROR(AVERAGEIFS('Raw Data'!$S$2:$S$10000,'Raw Data'!$B$2:$B$10000,$A223,'Raw Data'!$A$2:$A$10000,$C$1),"")</f>
        <v/>
      </c>
      <c r="M223" s="21">
        <f>IFERROR(AVERAGEIFS('Raw Data'!$T$2:$T$10000,'Raw Data'!$B$2:$B$10000,$A223,'Raw Data'!$A$2:$A$10000,$C$1),"")</f>
        <v/>
      </c>
      <c r="N223" s="20">
        <f>IF(M223="","",IF(M223&lt;Settings!$B$8,"Critical",IF(M223&lt;Settings!$B$9,"Semi Critical","Non Critical")))</f>
        <v/>
      </c>
    </row>
    <row r="224" ht="15.75" customHeight="1" s="42">
      <c r="A224" s="20" t="inlineStr">
        <is>
          <t>KOC-Edappally</t>
        </is>
      </c>
      <c r="B224" s="20">
        <f t="array" ref="B224">IFERROR(INDEX('Raw Data'!$N$2:$N$10000,MATCH($A224,'Raw Data'!$B$2:$B$10000,0)),"")</f>
        <v/>
      </c>
      <c r="C224" s="20">
        <f t="array" ref="C224">IFERROR(INDEX('Raw Data'!$E$2:$E$10000,MATCH($A224,'Raw Data'!$B$2:$B$10000,0)),"")</f>
        <v/>
      </c>
      <c r="D224" s="20">
        <f t="array" ref="D224">IFERROR(INDEX('Raw Data'!$Q$2:$Q$10000,MATCH($A224,'Raw Data'!$B$2:$B$10000,0)),"")</f>
        <v/>
      </c>
      <c r="E224" s="20">
        <f t="array" ref="E224">IFERROR(INDEX('Raw Data'!$O$2:$O$10000,MATCH($A224,'Raw Data'!$B$2:$B$10000,0)),"")</f>
        <v/>
      </c>
      <c r="F224" s="20">
        <f t="array" ref="F224">IFERROR(INDEX('Raw Data'!$P$2:$P$10000,MATCH($A224,'Raw Data'!$B$2:$B$10000,0)),"")</f>
        <v/>
      </c>
      <c r="G224" s="21">
        <f>IFERROR(AVERAGEIFS('Raw Data'!$G$2:$G$10000,'Raw Data'!$B$2:$B$10000,$A224,'Raw Data'!$A$2:$A$10000,$C$1),"")</f>
        <v/>
      </c>
      <c r="H224" s="21">
        <f>IFERROR(AVERAGEIFS('Raw Data'!$H$2:$H$10000,'Raw Data'!$B$2:$B$10000,$A224,'Raw Data'!$A$2:$A$10000,$C$1),"")</f>
        <v/>
      </c>
      <c r="I224" s="21">
        <f>IFERROR(AVERAGEIFS('Raw Data'!$L$2:$L$10000,'Raw Data'!$B$2:$B$10000,$A224,'Raw Data'!$A$2:$A$10000,$C$1),"")</f>
        <v/>
      </c>
      <c r="J224" s="20">
        <f>IF(G224="","",LOOKUP(G224,{0,0.2,0.4,0.5,0.6,0.7,0.85,0.95},{"&lt;20%","20-40%","40-50%","50-60%","60-70%","70-85%","85-95%","&gt;=95%"}))</f>
        <v/>
      </c>
      <c r="K224" s="20">
        <f>IF(I224="","",LOOKUP(I224,{0,0.2,0.4,0.5,0.6,0.7,0.85,0.95},{"&lt;20%","20-40%","40-50%","50-60%","60-70%","70-85%","85-95%","&gt;=95%"}))</f>
        <v/>
      </c>
      <c r="L224" s="21">
        <f>IFERROR(AVERAGEIFS('Raw Data'!$S$2:$S$10000,'Raw Data'!$B$2:$B$10000,$A224,'Raw Data'!$A$2:$A$10000,$C$1),"")</f>
        <v/>
      </c>
      <c r="M224" s="21">
        <f>IFERROR(AVERAGEIFS('Raw Data'!$T$2:$T$10000,'Raw Data'!$B$2:$B$10000,$A224,'Raw Data'!$A$2:$A$10000,$C$1),"")</f>
        <v/>
      </c>
      <c r="N224" s="20">
        <f>IF(M224="","",IF(M224&lt;Settings!$B$8,"Critical",IF(M224&lt;Settings!$B$9,"Semi Critical","Non Critical")))</f>
        <v/>
      </c>
    </row>
    <row r="225" ht="15.75" customHeight="1" s="42">
      <c r="A225" s="20" t="inlineStr">
        <is>
          <t>KOC-Fort</t>
        </is>
      </c>
      <c r="B225" s="20">
        <f t="array" ref="B225">IFERROR(INDEX('Raw Data'!$N$2:$N$10000,MATCH($A225,'Raw Data'!$B$2:$B$10000,0)),"")</f>
        <v/>
      </c>
      <c r="C225" s="20">
        <f t="array" ref="C225">IFERROR(INDEX('Raw Data'!$E$2:$E$10000,MATCH($A225,'Raw Data'!$B$2:$B$10000,0)),"")</f>
        <v/>
      </c>
      <c r="D225" s="20">
        <f t="array" ref="D225">IFERROR(INDEX('Raw Data'!$Q$2:$Q$10000,MATCH($A225,'Raw Data'!$B$2:$B$10000,0)),"")</f>
        <v/>
      </c>
      <c r="E225" s="20">
        <f t="array" ref="E225">IFERROR(INDEX('Raw Data'!$O$2:$O$10000,MATCH($A225,'Raw Data'!$B$2:$B$10000,0)),"")</f>
        <v/>
      </c>
      <c r="F225" s="20">
        <f t="array" ref="F225">IFERROR(INDEX('Raw Data'!$P$2:$P$10000,MATCH($A225,'Raw Data'!$B$2:$B$10000,0)),"")</f>
        <v/>
      </c>
      <c r="G225" s="21">
        <f>IFERROR(AVERAGEIFS('Raw Data'!$G$2:$G$10000,'Raw Data'!$B$2:$B$10000,$A225,'Raw Data'!$A$2:$A$10000,$C$1),"")</f>
        <v/>
      </c>
      <c r="H225" s="21">
        <f>IFERROR(AVERAGEIFS('Raw Data'!$H$2:$H$10000,'Raw Data'!$B$2:$B$10000,$A225,'Raw Data'!$A$2:$A$10000,$C$1),"")</f>
        <v/>
      </c>
      <c r="I225" s="21">
        <f>IFERROR(AVERAGEIFS('Raw Data'!$L$2:$L$10000,'Raw Data'!$B$2:$B$10000,$A225,'Raw Data'!$A$2:$A$10000,$C$1),"")</f>
        <v/>
      </c>
      <c r="J225" s="20">
        <f>IF(G225="","",LOOKUP(G225,{0,0.2,0.4,0.5,0.6,0.7,0.85,0.95},{"&lt;20%","20-40%","40-50%","50-60%","60-70%","70-85%","85-95%","&gt;=95%"}))</f>
        <v/>
      </c>
      <c r="K225" s="20">
        <f>IF(I225="","",LOOKUP(I225,{0,0.2,0.4,0.5,0.6,0.7,0.85,0.95},{"&lt;20%","20-40%","40-50%","50-60%","60-70%","70-85%","85-95%","&gt;=95%"}))</f>
        <v/>
      </c>
      <c r="L225" s="21">
        <f>IFERROR(AVERAGEIFS('Raw Data'!$S$2:$S$10000,'Raw Data'!$B$2:$B$10000,$A225,'Raw Data'!$A$2:$A$10000,$C$1),"")</f>
        <v/>
      </c>
      <c r="M225" s="21">
        <f>IFERROR(AVERAGEIFS('Raw Data'!$T$2:$T$10000,'Raw Data'!$B$2:$B$10000,$A225,'Raw Data'!$A$2:$A$10000,$C$1),"")</f>
        <v/>
      </c>
      <c r="N225" s="20">
        <f>IF(M225="","",IF(M225&lt;Settings!$B$8,"Critical",IF(M225&lt;Settings!$B$9,"Semi Critical","Non Critical")))</f>
        <v/>
      </c>
    </row>
    <row r="226" ht="15.75" customHeight="1" s="42">
      <c r="A226" s="20" t="inlineStr">
        <is>
          <t>KOC-Friendship nagar</t>
        </is>
      </c>
      <c r="B226" s="20">
        <f t="array" ref="B226">IFERROR(INDEX('Raw Data'!$N$2:$N$10000,MATCH($A226,'Raw Data'!$B$2:$B$10000,0)),"")</f>
        <v/>
      </c>
      <c r="C226" s="20">
        <f t="array" ref="C226">IFERROR(INDEX('Raw Data'!$E$2:$E$10000,MATCH($A226,'Raw Data'!$B$2:$B$10000,0)),"")</f>
        <v/>
      </c>
      <c r="D226" s="20">
        <f t="array" ref="D226">IFERROR(INDEX('Raw Data'!$Q$2:$Q$10000,MATCH($A226,'Raw Data'!$B$2:$B$10000,0)),"")</f>
        <v/>
      </c>
      <c r="E226" s="20">
        <f t="array" ref="E226">IFERROR(INDEX('Raw Data'!$O$2:$O$10000,MATCH($A226,'Raw Data'!$B$2:$B$10000,0)),"")</f>
        <v/>
      </c>
      <c r="F226" s="20">
        <f t="array" ref="F226">IFERROR(INDEX('Raw Data'!$P$2:$P$10000,MATCH($A226,'Raw Data'!$B$2:$B$10000,0)),"")</f>
        <v/>
      </c>
      <c r="G226" s="21">
        <f>IFERROR(AVERAGEIFS('Raw Data'!$G$2:$G$10000,'Raw Data'!$B$2:$B$10000,$A226,'Raw Data'!$A$2:$A$10000,$C$1),"")</f>
        <v/>
      </c>
      <c r="H226" s="21">
        <f>IFERROR(AVERAGEIFS('Raw Data'!$H$2:$H$10000,'Raw Data'!$B$2:$B$10000,$A226,'Raw Data'!$A$2:$A$10000,$C$1),"")</f>
        <v/>
      </c>
      <c r="I226" s="21">
        <f>IFERROR(AVERAGEIFS('Raw Data'!$L$2:$L$10000,'Raw Data'!$B$2:$B$10000,$A226,'Raw Data'!$A$2:$A$10000,$C$1),"")</f>
        <v/>
      </c>
      <c r="J226" s="20">
        <f>IF(G226="","",LOOKUP(G226,{0,0.2,0.4,0.5,0.6,0.7,0.85,0.95},{"&lt;20%","20-40%","40-50%","50-60%","60-70%","70-85%","85-95%","&gt;=95%"}))</f>
        <v/>
      </c>
      <c r="K226" s="20">
        <f>IF(I226="","",LOOKUP(I226,{0,0.2,0.4,0.5,0.6,0.7,0.85,0.95},{"&lt;20%","20-40%","40-50%","50-60%","60-70%","70-85%","85-95%","&gt;=95%"}))</f>
        <v/>
      </c>
      <c r="L226" s="21">
        <f>IFERROR(AVERAGEIFS('Raw Data'!$S$2:$S$10000,'Raw Data'!$B$2:$B$10000,$A226,'Raw Data'!$A$2:$A$10000,$C$1),"")</f>
        <v/>
      </c>
      <c r="M226" s="21">
        <f>IFERROR(AVERAGEIFS('Raw Data'!$T$2:$T$10000,'Raw Data'!$B$2:$B$10000,$A226,'Raw Data'!$A$2:$A$10000,$C$1),"")</f>
        <v/>
      </c>
      <c r="N226" s="20">
        <f>IF(M226="","",IF(M226&lt;Settings!$B$8,"Critical",IF(M226&lt;Settings!$B$9,"Semi Critical","Non Critical")))</f>
        <v/>
      </c>
    </row>
    <row r="227" ht="15.75" customHeight="1" s="42">
      <c r="A227" s="20" t="inlineStr">
        <is>
          <t>KOC-Infopark</t>
        </is>
      </c>
      <c r="B227" s="20">
        <f t="array" ref="B227">IFERROR(INDEX('Raw Data'!$N$2:$N$10000,MATCH($A227,'Raw Data'!$B$2:$B$10000,0)),"")</f>
        <v/>
      </c>
      <c r="C227" s="20">
        <f t="array" ref="C227">IFERROR(INDEX('Raw Data'!$E$2:$E$10000,MATCH($A227,'Raw Data'!$B$2:$B$10000,0)),"")</f>
        <v/>
      </c>
      <c r="D227" s="20">
        <f t="array" ref="D227">IFERROR(INDEX('Raw Data'!$Q$2:$Q$10000,MATCH($A227,'Raw Data'!$B$2:$B$10000,0)),"")</f>
        <v/>
      </c>
      <c r="E227" s="20">
        <f t="array" ref="E227">IFERROR(INDEX('Raw Data'!$O$2:$O$10000,MATCH($A227,'Raw Data'!$B$2:$B$10000,0)),"")</f>
        <v/>
      </c>
      <c r="F227" s="20">
        <f t="array" ref="F227">IFERROR(INDEX('Raw Data'!$P$2:$P$10000,MATCH($A227,'Raw Data'!$B$2:$B$10000,0)),"")</f>
        <v/>
      </c>
      <c r="G227" s="21">
        <f>IFERROR(AVERAGEIFS('Raw Data'!$G$2:$G$10000,'Raw Data'!$B$2:$B$10000,$A227,'Raw Data'!$A$2:$A$10000,$C$1),"")</f>
        <v/>
      </c>
      <c r="H227" s="21">
        <f>IFERROR(AVERAGEIFS('Raw Data'!$H$2:$H$10000,'Raw Data'!$B$2:$B$10000,$A227,'Raw Data'!$A$2:$A$10000,$C$1),"")</f>
        <v/>
      </c>
      <c r="I227" s="21">
        <f>IFERROR(AVERAGEIFS('Raw Data'!$L$2:$L$10000,'Raw Data'!$B$2:$B$10000,$A227,'Raw Data'!$A$2:$A$10000,$C$1),"")</f>
        <v/>
      </c>
      <c r="J227" s="20">
        <f>IF(G227="","",LOOKUP(G227,{0,0.2,0.4,0.5,0.6,0.7,0.85,0.95},{"&lt;20%","20-40%","40-50%","50-60%","60-70%","70-85%","85-95%","&gt;=95%"}))</f>
        <v/>
      </c>
      <c r="K227" s="20">
        <f>IF(I227="","",LOOKUP(I227,{0,0.2,0.4,0.5,0.6,0.7,0.85,0.95},{"&lt;20%","20-40%","40-50%","50-60%","60-70%","70-85%","85-95%","&gt;=95%"}))</f>
        <v/>
      </c>
      <c r="L227" s="21">
        <f>IFERROR(AVERAGEIFS('Raw Data'!$S$2:$S$10000,'Raw Data'!$B$2:$B$10000,$A227,'Raw Data'!$A$2:$A$10000,$C$1),"")</f>
        <v/>
      </c>
      <c r="M227" s="21">
        <f>IFERROR(AVERAGEIFS('Raw Data'!$T$2:$T$10000,'Raw Data'!$B$2:$B$10000,$A227,'Raw Data'!$A$2:$A$10000,$C$1),"")</f>
        <v/>
      </c>
      <c r="N227" s="20">
        <f>IF(M227="","",IF(M227&lt;Settings!$B$8,"Critical",IF(M227&lt;Settings!$B$9,"Semi Critical","Non Critical")))</f>
        <v/>
      </c>
    </row>
    <row r="228" ht="15.75" customHeight="1" s="42">
      <c r="A228" s="20" t="inlineStr">
        <is>
          <t>KOC-Kakkanad</t>
        </is>
      </c>
      <c r="B228" s="20">
        <f t="array" ref="B228">IFERROR(INDEX('Raw Data'!$N$2:$N$10000,MATCH($A228,'Raw Data'!$B$2:$B$10000,0)),"")</f>
        <v/>
      </c>
      <c r="C228" s="20">
        <f t="array" ref="C228">IFERROR(INDEX('Raw Data'!$E$2:$E$10000,MATCH($A228,'Raw Data'!$B$2:$B$10000,0)),"")</f>
        <v/>
      </c>
      <c r="D228" s="20">
        <f t="array" ref="D228">IFERROR(INDEX('Raw Data'!$Q$2:$Q$10000,MATCH($A228,'Raw Data'!$B$2:$B$10000,0)),"")</f>
        <v/>
      </c>
      <c r="E228" s="20">
        <f t="array" ref="E228">IFERROR(INDEX('Raw Data'!$O$2:$O$10000,MATCH($A228,'Raw Data'!$B$2:$B$10000,0)),"")</f>
        <v/>
      </c>
      <c r="F228" s="20">
        <f t="array" ref="F228">IFERROR(INDEX('Raw Data'!$P$2:$P$10000,MATCH($A228,'Raw Data'!$B$2:$B$10000,0)),"")</f>
        <v/>
      </c>
      <c r="G228" s="21">
        <f>IFERROR(AVERAGEIFS('Raw Data'!$G$2:$G$10000,'Raw Data'!$B$2:$B$10000,$A228,'Raw Data'!$A$2:$A$10000,$C$1),"")</f>
        <v/>
      </c>
      <c r="H228" s="21">
        <f>IFERROR(AVERAGEIFS('Raw Data'!$H$2:$H$10000,'Raw Data'!$B$2:$B$10000,$A228,'Raw Data'!$A$2:$A$10000,$C$1),"")</f>
        <v/>
      </c>
      <c r="I228" s="21">
        <f>IFERROR(AVERAGEIFS('Raw Data'!$L$2:$L$10000,'Raw Data'!$B$2:$B$10000,$A228,'Raw Data'!$A$2:$A$10000,$C$1),"")</f>
        <v/>
      </c>
      <c r="J228" s="20">
        <f>IF(G228="","",LOOKUP(G228,{0,0.2,0.4,0.5,0.6,0.7,0.85,0.95},{"&lt;20%","20-40%","40-50%","50-60%","60-70%","70-85%","85-95%","&gt;=95%"}))</f>
        <v/>
      </c>
      <c r="K228" s="20">
        <f>IF(I228="","",LOOKUP(I228,{0,0.2,0.4,0.5,0.6,0.7,0.85,0.95},{"&lt;20%","20-40%","40-50%","50-60%","60-70%","70-85%","85-95%","&gt;=95%"}))</f>
        <v/>
      </c>
      <c r="L228" s="21">
        <f>IFERROR(AVERAGEIFS('Raw Data'!$S$2:$S$10000,'Raw Data'!$B$2:$B$10000,$A228,'Raw Data'!$A$2:$A$10000,$C$1),"")</f>
        <v/>
      </c>
      <c r="M228" s="21">
        <f>IFERROR(AVERAGEIFS('Raw Data'!$T$2:$T$10000,'Raw Data'!$B$2:$B$10000,$A228,'Raw Data'!$A$2:$A$10000,$C$1),"")</f>
        <v/>
      </c>
      <c r="N228" s="20">
        <f>IF(M228="","",IF(M228&lt;Settings!$B$8,"Critical",IF(M228&lt;Settings!$B$9,"Semi Critical","Non Critical")))</f>
        <v/>
      </c>
    </row>
    <row r="229" ht="15.75" customHeight="1" s="42">
      <c r="A229" s="20" t="inlineStr">
        <is>
          <t>KOC-Kalamassery</t>
        </is>
      </c>
      <c r="B229" s="20">
        <f t="array" ref="B229">IFERROR(INDEX('Raw Data'!$N$2:$N$10000,MATCH($A229,'Raw Data'!$B$2:$B$10000,0)),"")</f>
        <v/>
      </c>
      <c r="C229" s="20">
        <f t="array" ref="C229">IFERROR(INDEX('Raw Data'!$E$2:$E$10000,MATCH($A229,'Raw Data'!$B$2:$B$10000,0)),"")</f>
        <v/>
      </c>
      <c r="D229" s="20">
        <f t="array" ref="D229">IFERROR(INDEX('Raw Data'!$Q$2:$Q$10000,MATCH($A229,'Raw Data'!$B$2:$B$10000,0)),"")</f>
        <v/>
      </c>
      <c r="E229" s="20">
        <f t="array" ref="E229">IFERROR(INDEX('Raw Data'!$O$2:$O$10000,MATCH($A229,'Raw Data'!$B$2:$B$10000,0)),"")</f>
        <v/>
      </c>
      <c r="F229" s="20">
        <f t="array" ref="F229">IFERROR(INDEX('Raw Data'!$P$2:$P$10000,MATCH($A229,'Raw Data'!$B$2:$B$10000,0)),"")</f>
        <v/>
      </c>
      <c r="G229" s="21">
        <f>IFERROR(AVERAGEIFS('Raw Data'!$G$2:$G$10000,'Raw Data'!$B$2:$B$10000,$A229,'Raw Data'!$A$2:$A$10000,$C$1),"")</f>
        <v/>
      </c>
      <c r="H229" s="21">
        <f>IFERROR(AVERAGEIFS('Raw Data'!$H$2:$H$10000,'Raw Data'!$B$2:$B$10000,$A229,'Raw Data'!$A$2:$A$10000,$C$1),"")</f>
        <v/>
      </c>
      <c r="I229" s="21">
        <f>IFERROR(AVERAGEIFS('Raw Data'!$L$2:$L$10000,'Raw Data'!$B$2:$B$10000,$A229,'Raw Data'!$A$2:$A$10000,$C$1),"")</f>
        <v/>
      </c>
      <c r="J229" s="20">
        <f>IF(G229="","",LOOKUP(G229,{0,0.2,0.4,0.5,0.6,0.7,0.85,0.95},{"&lt;20%","20-40%","40-50%","50-60%","60-70%","70-85%","85-95%","&gt;=95%"}))</f>
        <v/>
      </c>
      <c r="K229" s="20">
        <f>IF(I229="","",LOOKUP(I229,{0,0.2,0.4,0.5,0.6,0.7,0.85,0.95},{"&lt;20%","20-40%","40-50%","50-60%","60-70%","70-85%","85-95%","&gt;=95%"}))</f>
        <v/>
      </c>
      <c r="L229" s="21">
        <f>IFERROR(AVERAGEIFS('Raw Data'!$S$2:$S$10000,'Raw Data'!$B$2:$B$10000,$A229,'Raw Data'!$A$2:$A$10000,$C$1),"")</f>
        <v/>
      </c>
      <c r="M229" s="21">
        <f>IFERROR(AVERAGEIFS('Raw Data'!$T$2:$T$10000,'Raw Data'!$B$2:$B$10000,$A229,'Raw Data'!$A$2:$A$10000,$C$1),"")</f>
        <v/>
      </c>
      <c r="N229" s="20">
        <f>IF(M229="","",IF(M229&lt;Settings!$B$8,"Critical",IF(M229&lt;Settings!$B$9,"Semi Critical","Non Critical")))</f>
        <v/>
      </c>
    </row>
    <row r="230" ht="15.75" customHeight="1" s="42">
      <c r="A230" s="20" t="inlineStr">
        <is>
          <t>KOC-Kalamassery SS</t>
        </is>
      </c>
      <c r="B230" s="20">
        <f t="array" ref="B230">IFERROR(INDEX('Raw Data'!$N$2:$N$10000,MATCH($A230,'Raw Data'!$B$2:$B$10000,0)),"")</f>
        <v/>
      </c>
      <c r="C230" s="20">
        <f t="array" ref="C230">IFERROR(INDEX('Raw Data'!$E$2:$E$10000,MATCH($A230,'Raw Data'!$B$2:$B$10000,0)),"")</f>
        <v/>
      </c>
      <c r="D230" s="20">
        <f t="array" ref="D230">IFERROR(INDEX('Raw Data'!$Q$2:$Q$10000,MATCH($A230,'Raw Data'!$B$2:$B$10000,0)),"")</f>
        <v/>
      </c>
      <c r="E230" s="20">
        <f t="array" ref="E230">IFERROR(INDEX('Raw Data'!$O$2:$O$10000,MATCH($A230,'Raw Data'!$B$2:$B$10000,0)),"")</f>
        <v/>
      </c>
      <c r="F230" s="20">
        <f t="array" ref="F230">IFERROR(INDEX('Raw Data'!$P$2:$P$10000,MATCH($A230,'Raw Data'!$B$2:$B$10000,0)),"")</f>
        <v/>
      </c>
      <c r="G230" s="21">
        <f>IFERROR(AVERAGEIFS('Raw Data'!$G$2:$G$10000,'Raw Data'!$B$2:$B$10000,$A230,'Raw Data'!$A$2:$A$10000,$C$1),"")</f>
        <v/>
      </c>
      <c r="H230" s="21">
        <f>IFERROR(AVERAGEIFS('Raw Data'!$H$2:$H$10000,'Raw Data'!$B$2:$B$10000,$A230,'Raw Data'!$A$2:$A$10000,$C$1),"")</f>
        <v/>
      </c>
      <c r="I230" s="21">
        <f>IFERROR(AVERAGEIFS('Raw Data'!$L$2:$L$10000,'Raw Data'!$B$2:$B$10000,$A230,'Raw Data'!$A$2:$A$10000,$C$1),"")</f>
        <v/>
      </c>
      <c r="J230" s="20">
        <f>IF(G230="","",LOOKUP(G230,{0,0.2,0.4,0.5,0.6,0.7,0.85,0.95},{"&lt;20%","20-40%","40-50%","50-60%","60-70%","70-85%","85-95%","&gt;=95%"}))</f>
        <v/>
      </c>
      <c r="K230" s="20">
        <f>IF(I230="","",LOOKUP(I230,{0,0.2,0.4,0.5,0.6,0.7,0.85,0.95},{"&lt;20%","20-40%","40-50%","50-60%","60-70%","70-85%","85-95%","&gt;=95%"}))</f>
        <v/>
      </c>
      <c r="L230" s="21">
        <f>IFERROR(AVERAGEIFS('Raw Data'!$S$2:$S$10000,'Raw Data'!$B$2:$B$10000,$A230,'Raw Data'!$A$2:$A$10000,$C$1),"")</f>
        <v/>
      </c>
      <c r="M230" s="21">
        <f>IFERROR(AVERAGEIFS('Raw Data'!$T$2:$T$10000,'Raw Data'!$B$2:$B$10000,$A230,'Raw Data'!$A$2:$A$10000,$C$1),"")</f>
        <v/>
      </c>
      <c r="N230" s="20">
        <f>IF(M230="","",IF(M230&lt;Settings!$B$8,"Critical",IF(M230&lt;Settings!$B$9,"Semi Critical","Non Critical")))</f>
        <v/>
      </c>
    </row>
    <row r="231" ht="15.75" customHeight="1" s="42">
      <c r="A231" s="20" t="inlineStr">
        <is>
          <t>KOC-Kaloor</t>
        </is>
      </c>
      <c r="B231" s="20">
        <f t="array" ref="B231">IFERROR(INDEX('Raw Data'!$N$2:$N$10000,MATCH($A231,'Raw Data'!$B$2:$B$10000,0)),"")</f>
        <v/>
      </c>
      <c r="C231" s="20">
        <f t="array" ref="C231">IFERROR(INDEX('Raw Data'!$E$2:$E$10000,MATCH($A231,'Raw Data'!$B$2:$B$10000,0)),"")</f>
        <v/>
      </c>
      <c r="D231" s="20">
        <f t="array" ref="D231">IFERROR(INDEX('Raw Data'!$Q$2:$Q$10000,MATCH($A231,'Raw Data'!$B$2:$B$10000,0)),"")</f>
        <v/>
      </c>
      <c r="E231" s="20">
        <f t="array" ref="E231">IFERROR(INDEX('Raw Data'!$O$2:$O$10000,MATCH($A231,'Raw Data'!$B$2:$B$10000,0)),"")</f>
        <v/>
      </c>
      <c r="F231" s="20">
        <f t="array" ref="F231">IFERROR(INDEX('Raw Data'!$P$2:$P$10000,MATCH($A231,'Raw Data'!$B$2:$B$10000,0)),"")</f>
        <v/>
      </c>
      <c r="G231" s="21">
        <f>IFERROR(AVERAGEIFS('Raw Data'!$G$2:$G$10000,'Raw Data'!$B$2:$B$10000,$A231,'Raw Data'!$A$2:$A$10000,$C$1),"")</f>
        <v/>
      </c>
      <c r="H231" s="21">
        <f>IFERROR(AVERAGEIFS('Raw Data'!$H$2:$H$10000,'Raw Data'!$B$2:$B$10000,$A231,'Raw Data'!$A$2:$A$10000,$C$1),"")</f>
        <v/>
      </c>
      <c r="I231" s="21">
        <f>IFERROR(AVERAGEIFS('Raw Data'!$L$2:$L$10000,'Raw Data'!$B$2:$B$10000,$A231,'Raw Data'!$A$2:$A$10000,$C$1),"")</f>
        <v/>
      </c>
      <c r="J231" s="20">
        <f>IF(G231="","",LOOKUP(G231,{0,0.2,0.4,0.5,0.6,0.7,0.85,0.95},{"&lt;20%","20-40%","40-50%","50-60%","60-70%","70-85%","85-95%","&gt;=95%"}))</f>
        <v/>
      </c>
      <c r="K231" s="20">
        <f>IF(I231="","",LOOKUP(I231,{0,0.2,0.4,0.5,0.6,0.7,0.85,0.95},{"&lt;20%","20-40%","40-50%","50-60%","60-70%","70-85%","85-95%","&gt;=95%"}))</f>
        <v/>
      </c>
      <c r="L231" s="21">
        <f>IFERROR(AVERAGEIFS('Raw Data'!$S$2:$S$10000,'Raw Data'!$B$2:$B$10000,$A231,'Raw Data'!$A$2:$A$10000,$C$1),"")</f>
        <v/>
      </c>
      <c r="M231" s="21">
        <f>IFERROR(AVERAGEIFS('Raw Data'!$T$2:$T$10000,'Raw Data'!$B$2:$B$10000,$A231,'Raw Data'!$A$2:$A$10000,$C$1),"")</f>
        <v/>
      </c>
      <c r="N231" s="20">
        <f>IF(M231="","",IF(M231&lt;Settings!$B$8,"Critical",IF(M231&lt;Settings!$B$9,"Semi Critical","Non Critical")))</f>
        <v/>
      </c>
    </row>
    <row r="232" ht="15.75" customHeight="1" s="42">
      <c r="A232" s="20" t="inlineStr">
        <is>
          <t>KOC-PALLURTHY</t>
        </is>
      </c>
      <c r="B232" s="20">
        <f t="array" ref="B232">IFERROR(INDEX('Raw Data'!$N$2:$N$10000,MATCH($A232,'Raw Data'!$B$2:$B$10000,0)),"")</f>
        <v/>
      </c>
      <c r="C232" s="20">
        <f t="array" ref="C232">IFERROR(INDEX('Raw Data'!$E$2:$E$10000,MATCH($A232,'Raw Data'!$B$2:$B$10000,0)),"")</f>
        <v/>
      </c>
      <c r="D232" s="20">
        <f t="array" ref="D232">IFERROR(INDEX('Raw Data'!$Q$2:$Q$10000,MATCH($A232,'Raw Data'!$B$2:$B$10000,0)),"")</f>
        <v/>
      </c>
      <c r="E232" s="20">
        <f t="array" ref="E232">IFERROR(INDEX('Raw Data'!$O$2:$O$10000,MATCH($A232,'Raw Data'!$B$2:$B$10000,0)),"")</f>
        <v/>
      </c>
      <c r="F232" s="20">
        <f t="array" ref="F232">IFERROR(INDEX('Raw Data'!$P$2:$P$10000,MATCH($A232,'Raw Data'!$B$2:$B$10000,0)),"")</f>
        <v/>
      </c>
      <c r="G232" s="21">
        <f>IFERROR(AVERAGEIFS('Raw Data'!$G$2:$G$10000,'Raw Data'!$B$2:$B$10000,$A232,'Raw Data'!$A$2:$A$10000,$C$1),"")</f>
        <v/>
      </c>
      <c r="H232" s="21">
        <f>IFERROR(AVERAGEIFS('Raw Data'!$H$2:$H$10000,'Raw Data'!$B$2:$B$10000,$A232,'Raw Data'!$A$2:$A$10000,$C$1),"")</f>
        <v/>
      </c>
      <c r="I232" s="21">
        <f>IFERROR(AVERAGEIFS('Raw Data'!$L$2:$L$10000,'Raw Data'!$B$2:$B$10000,$A232,'Raw Data'!$A$2:$A$10000,$C$1),"")</f>
        <v/>
      </c>
      <c r="J232" s="20">
        <f>IF(G232="","",LOOKUP(G232,{0,0.2,0.4,0.5,0.6,0.7,0.85,0.95},{"&lt;20%","20-40%","40-50%","50-60%","60-70%","70-85%","85-95%","&gt;=95%"}))</f>
        <v/>
      </c>
      <c r="K232" s="20">
        <f>IF(I232="","",LOOKUP(I232,{0,0.2,0.4,0.5,0.6,0.7,0.85,0.95},{"&lt;20%","20-40%","40-50%","50-60%","60-70%","70-85%","85-95%","&gt;=95%"}))</f>
        <v/>
      </c>
      <c r="L232" s="21">
        <f>IFERROR(AVERAGEIFS('Raw Data'!$S$2:$S$10000,'Raw Data'!$B$2:$B$10000,$A232,'Raw Data'!$A$2:$A$10000,$C$1),"")</f>
        <v/>
      </c>
      <c r="M232" s="21">
        <f>IFERROR(AVERAGEIFS('Raw Data'!$T$2:$T$10000,'Raw Data'!$B$2:$B$10000,$A232,'Raw Data'!$A$2:$A$10000,$C$1),"")</f>
        <v/>
      </c>
      <c r="N232" s="20">
        <f>IF(M232="","",IF(M232&lt;Settings!$B$8,"Critical",IF(M232&lt;Settings!$B$9,"Semi Critical","Non Critical")))</f>
        <v/>
      </c>
    </row>
    <row r="233" ht="15.75" customHeight="1" s="42">
      <c r="A233" s="20" t="inlineStr">
        <is>
          <t>KOC-Thengod</t>
        </is>
      </c>
      <c r="B233" s="20">
        <f t="array" ref="B233">IFERROR(INDEX('Raw Data'!$N$2:$N$10000,MATCH($A233,'Raw Data'!$B$2:$B$10000,0)),"")</f>
        <v/>
      </c>
      <c r="C233" s="20">
        <f t="array" ref="C233">IFERROR(INDEX('Raw Data'!$E$2:$E$10000,MATCH($A233,'Raw Data'!$B$2:$B$10000,0)),"")</f>
        <v/>
      </c>
      <c r="D233" s="20">
        <f t="array" ref="D233">IFERROR(INDEX('Raw Data'!$Q$2:$Q$10000,MATCH($A233,'Raw Data'!$B$2:$B$10000,0)),"")</f>
        <v/>
      </c>
      <c r="E233" s="20">
        <f t="array" ref="E233">IFERROR(INDEX('Raw Data'!$O$2:$O$10000,MATCH($A233,'Raw Data'!$B$2:$B$10000,0)),"")</f>
        <v/>
      </c>
      <c r="F233" s="20">
        <f t="array" ref="F233">IFERROR(INDEX('Raw Data'!$P$2:$P$10000,MATCH($A233,'Raw Data'!$B$2:$B$10000,0)),"")</f>
        <v/>
      </c>
      <c r="G233" s="21">
        <f>IFERROR(AVERAGEIFS('Raw Data'!$G$2:$G$10000,'Raw Data'!$B$2:$B$10000,$A233,'Raw Data'!$A$2:$A$10000,$C$1),"")</f>
        <v/>
      </c>
      <c r="H233" s="21">
        <f>IFERROR(AVERAGEIFS('Raw Data'!$H$2:$H$10000,'Raw Data'!$B$2:$B$10000,$A233,'Raw Data'!$A$2:$A$10000,$C$1),"")</f>
        <v/>
      </c>
      <c r="I233" s="21">
        <f>IFERROR(AVERAGEIFS('Raw Data'!$L$2:$L$10000,'Raw Data'!$B$2:$B$10000,$A233,'Raw Data'!$A$2:$A$10000,$C$1),"")</f>
        <v/>
      </c>
      <c r="J233" s="20">
        <f>IF(G233="","",LOOKUP(G233,{0,0.2,0.4,0.5,0.6,0.7,0.85,0.95},{"&lt;20%","20-40%","40-50%","50-60%","60-70%","70-85%","85-95%","&gt;=95%"}))</f>
        <v/>
      </c>
      <c r="K233" s="20">
        <f>IF(I233="","",LOOKUP(I233,{0,0.2,0.4,0.5,0.6,0.7,0.85,0.95},{"&lt;20%","20-40%","40-50%","50-60%","60-70%","70-85%","85-95%","&gt;=95%"}))</f>
        <v/>
      </c>
      <c r="L233" s="21">
        <f>IFERROR(AVERAGEIFS('Raw Data'!$S$2:$S$10000,'Raw Data'!$B$2:$B$10000,$A233,'Raw Data'!$A$2:$A$10000,$C$1),"")</f>
        <v/>
      </c>
      <c r="M233" s="21">
        <f>IFERROR(AVERAGEIFS('Raw Data'!$T$2:$T$10000,'Raw Data'!$B$2:$B$10000,$A233,'Raw Data'!$A$2:$A$10000,$C$1),"")</f>
        <v/>
      </c>
      <c r="N233" s="20">
        <f>IF(M233="","",IF(M233&lt;Settings!$B$8,"Critical",IF(M233&lt;Settings!$B$9,"Semi Critical","Non Critical")))</f>
        <v/>
      </c>
    </row>
    <row r="234" ht="15.75" customHeight="1" s="42">
      <c r="A234" s="20" t="inlineStr">
        <is>
          <t>KOC-Thrippunithura</t>
        </is>
      </c>
      <c r="B234" s="20">
        <f t="array" ref="B234">IFERROR(INDEX('Raw Data'!$N$2:$N$10000,MATCH($A234,'Raw Data'!$B$2:$B$10000,0)),"")</f>
        <v/>
      </c>
      <c r="C234" s="20">
        <f t="array" ref="C234">IFERROR(INDEX('Raw Data'!$E$2:$E$10000,MATCH($A234,'Raw Data'!$B$2:$B$10000,0)),"")</f>
        <v/>
      </c>
      <c r="D234" s="20">
        <f t="array" ref="D234">IFERROR(INDEX('Raw Data'!$Q$2:$Q$10000,MATCH($A234,'Raw Data'!$B$2:$B$10000,0)),"")</f>
        <v/>
      </c>
      <c r="E234" s="20">
        <f t="array" ref="E234">IFERROR(INDEX('Raw Data'!$O$2:$O$10000,MATCH($A234,'Raw Data'!$B$2:$B$10000,0)),"")</f>
        <v/>
      </c>
      <c r="F234" s="20">
        <f t="array" ref="F234">IFERROR(INDEX('Raw Data'!$P$2:$P$10000,MATCH($A234,'Raw Data'!$B$2:$B$10000,0)),"")</f>
        <v/>
      </c>
      <c r="G234" s="21">
        <f>IFERROR(AVERAGEIFS('Raw Data'!$G$2:$G$10000,'Raw Data'!$B$2:$B$10000,$A234,'Raw Data'!$A$2:$A$10000,$C$1),"")</f>
        <v/>
      </c>
      <c r="H234" s="21">
        <f>IFERROR(AVERAGEIFS('Raw Data'!$H$2:$H$10000,'Raw Data'!$B$2:$B$10000,$A234,'Raw Data'!$A$2:$A$10000,$C$1),"")</f>
        <v/>
      </c>
      <c r="I234" s="21">
        <f>IFERROR(AVERAGEIFS('Raw Data'!$L$2:$L$10000,'Raw Data'!$B$2:$B$10000,$A234,'Raw Data'!$A$2:$A$10000,$C$1),"")</f>
        <v/>
      </c>
      <c r="J234" s="20">
        <f>IF(G234="","",LOOKUP(G234,{0,0.2,0.4,0.5,0.6,0.7,0.85,0.95},{"&lt;20%","20-40%","40-50%","50-60%","60-70%","70-85%","85-95%","&gt;=95%"}))</f>
        <v/>
      </c>
      <c r="K234" s="20">
        <f>IF(I234="","",LOOKUP(I234,{0,0.2,0.4,0.5,0.6,0.7,0.85,0.95},{"&lt;20%","20-40%","40-50%","50-60%","60-70%","70-85%","85-95%","&gt;=95%"}))</f>
        <v/>
      </c>
      <c r="L234" s="21">
        <f>IFERROR(AVERAGEIFS('Raw Data'!$S$2:$S$10000,'Raw Data'!$B$2:$B$10000,$A234,'Raw Data'!$A$2:$A$10000,$C$1),"")</f>
        <v/>
      </c>
      <c r="M234" s="21">
        <f>IFERROR(AVERAGEIFS('Raw Data'!$T$2:$T$10000,'Raw Data'!$B$2:$B$10000,$A234,'Raw Data'!$A$2:$A$10000,$C$1),"")</f>
        <v/>
      </c>
      <c r="N234" s="20">
        <f>IF(M234="","",IF(M234&lt;Settings!$B$8,"Critical",IF(M234&lt;Settings!$B$9,"Semi Critical","Non Critical")))</f>
        <v/>
      </c>
    </row>
    <row r="235" ht="15.75" customHeight="1" s="42">
      <c r="A235" s="20" t="inlineStr">
        <is>
          <t>KOC-Vallathol Padi</t>
        </is>
      </c>
      <c r="B235" s="20">
        <f t="array" ref="B235">IFERROR(INDEX('Raw Data'!$N$2:$N$10000,MATCH($A235,'Raw Data'!$B$2:$B$10000,0)),"")</f>
        <v/>
      </c>
      <c r="C235" s="20">
        <f t="array" ref="C235">IFERROR(INDEX('Raw Data'!$E$2:$E$10000,MATCH($A235,'Raw Data'!$B$2:$B$10000,0)),"")</f>
        <v/>
      </c>
      <c r="D235" s="20">
        <f t="array" ref="D235">IFERROR(INDEX('Raw Data'!$Q$2:$Q$10000,MATCH($A235,'Raw Data'!$B$2:$B$10000,0)),"")</f>
        <v/>
      </c>
      <c r="E235" s="20">
        <f t="array" ref="E235">IFERROR(INDEX('Raw Data'!$O$2:$O$10000,MATCH($A235,'Raw Data'!$B$2:$B$10000,0)),"")</f>
        <v/>
      </c>
      <c r="F235" s="20">
        <f t="array" ref="F235">IFERROR(INDEX('Raw Data'!$P$2:$P$10000,MATCH($A235,'Raw Data'!$B$2:$B$10000,0)),"")</f>
        <v/>
      </c>
      <c r="G235" s="21">
        <f>IFERROR(AVERAGEIFS('Raw Data'!$G$2:$G$10000,'Raw Data'!$B$2:$B$10000,$A235,'Raw Data'!$A$2:$A$10000,$C$1),"")</f>
        <v/>
      </c>
      <c r="H235" s="21">
        <f>IFERROR(AVERAGEIFS('Raw Data'!$H$2:$H$10000,'Raw Data'!$B$2:$B$10000,$A235,'Raw Data'!$A$2:$A$10000,$C$1),"")</f>
        <v/>
      </c>
      <c r="I235" s="21">
        <f>IFERROR(AVERAGEIFS('Raw Data'!$L$2:$L$10000,'Raw Data'!$B$2:$B$10000,$A235,'Raw Data'!$A$2:$A$10000,$C$1),"")</f>
        <v/>
      </c>
      <c r="J235" s="20">
        <f>IF(G235="","",LOOKUP(G235,{0,0.2,0.4,0.5,0.6,0.7,0.85,0.95},{"&lt;20%","20-40%","40-50%","50-60%","60-70%","70-85%","85-95%","&gt;=95%"}))</f>
        <v/>
      </c>
      <c r="K235" s="20">
        <f>IF(I235="","",LOOKUP(I235,{0,0.2,0.4,0.5,0.6,0.7,0.85,0.95},{"&lt;20%","20-40%","40-50%","50-60%","60-70%","70-85%","85-95%","&gt;=95%"}))</f>
        <v/>
      </c>
      <c r="L235" s="21">
        <f>IFERROR(AVERAGEIFS('Raw Data'!$S$2:$S$10000,'Raw Data'!$B$2:$B$10000,$A235,'Raw Data'!$A$2:$A$10000,$C$1),"")</f>
        <v/>
      </c>
      <c r="M235" s="21">
        <f>IFERROR(AVERAGEIFS('Raw Data'!$T$2:$T$10000,'Raw Data'!$B$2:$B$10000,$A235,'Raw Data'!$A$2:$A$10000,$C$1),"")</f>
        <v/>
      </c>
      <c r="N235" s="20">
        <f>IF(M235="","",IF(M235&lt;Settings!$B$8,"Critical",IF(M235&lt;Settings!$B$9,"Semi Critical","Non Critical")))</f>
        <v/>
      </c>
    </row>
    <row r="236" ht="15.75" customHeight="1" s="42">
      <c r="A236" s="20" t="inlineStr">
        <is>
          <t>MYQ-Bogadi</t>
        </is>
      </c>
      <c r="B236" s="20">
        <f t="array" ref="B236">IFERROR(INDEX('Raw Data'!$N$2:$N$10000,MATCH($A236,'Raw Data'!$B$2:$B$10000,0)),"")</f>
        <v/>
      </c>
      <c r="C236" s="20">
        <f t="array" ref="C236">IFERROR(INDEX('Raw Data'!$E$2:$E$10000,MATCH($A236,'Raw Data'!$B$2:$B$10000,0)),"")</f>
        <v/>
      </c>
      <c r="D236" s="20">
        <f t="array" ref="D236">IFERROR(INDEX('Raw Data'!$Q$2:$Q$10000,MATCH($A236,'Raw Data'!$B$2:$B$10000,0)),"")</f>
        <v/>
      </c>
      <c r="E236" s="20">
        <f t="array" ref="E236">IFERROR(INDEX('Raw Data'!$O$2:$O$10000,MATCH($A236,'Raw Data'!$B$2:$B$10000,0)),"")</f>
        <v/>
      </c>
      <c r="F236" s="20">
        <f t="array" ref="F236">IFERROR(INDEX('Raw Data'!$P$2:$P$10000,MATCH($A236,'Raw Data'!$B$2:$B$10000,0)),"")</f>
        <v/>
      </c>
      <c r="G236" s="21">
        <f>IFERROR(AVERAGEIFS('Raw Data'!$G$2:$G$10000,'Raw Data'!$B$2:$B$10000,$A236,'Raw Data'!$A$2:$A$10000,$C$1),"")</f>
        <v/>
      </c>
      <c r="H236" s="21">
        <f>IFERROR(AVERAGEIFS('Raw Data'!$H$2:$H$10000,'Raw Data'!$B$2:$B$10000,$A236,'Raw Data'!$A$2:$A$10000,$C$1),"")</f>
        <v/>
      </c>
      <c r="I236" s="21">
        <f>IFERROR(AVERAGEIFS('Raw Data'!$L$2:$L$10000,'Raw Data'!$B$2:$B$10000,$A236,'Raw Data'!$A$2:$A$10000,$C$1),"")</f>
        <v/>
      </c>
      <c r="J236" s="20">
        <f>IF(G236="","",LOOKUP(G236,{0,0.2,0.4,0.5,0.6,0.7,0.85,0.95},{"&lt;20%","20-40%","40-50%","50-60%","60-70%","70-85%","85-95%","&gt;=95%"}))</f>
        <v/>
      </c>
      <c r="K236" s="20">
        <f>IF(I236="","",LOOKUP(I236,{0,0.2,0.4,0.5,0.6,0.7,0.85,0.95},{"&lt;20%","20-40%","40-50%","50-60%","60-70%","70-85%","85-95%","&gt;=95%"}))</f>
        <v/>
      </c>
      <c r="L236" s="21">
        <f>IFERROR(AVERAGEIFS('Raw Data'!$S$2:$S$10000,'Raw Data'!$B$2:$B$10000,$A236,'Raw Data'!$A$2:$A$10000,$C$1),"")</f>
        <v/>
      </c>
      <c r="M236" s="21">
        <f>IFERROR(AVERAGEIFS('Raw Data'!$T$2:$T$10000,'Raw Data'!$B$2:$B$10000,$A236,'Raw Data'!$A$2:$A$10000,$C$1),"")</f>
        <v/>
      </c>
      <c r="N236" s="20">
        <f>IF(M236="","",IF(M236&lt;Settings!$B$8,"Critical",IF(M236&lt;Settings!$B$9,"Semi Critical","Non Critical")))</f>
        <v/>
      </c>
    </row>
    <row r="237" ht="15.75" customHeight="1" s="42">
      <c r="A237" s="20" t="inlineStr">
        <is>
          <t>MYQ-Chamrajpura</t>
        </is>
      </c>
      <c r="B237" s="20">
        <f t="array" ref="B237">IFERROR(INDEX('Raw Data'!$N$2:$N$10000,MATCH($A237,'Raw Data'!$B$2:$B$10000,0)),"")</f>
        <v/>
      </c>
      <c r="C237" s="20">
        <f t="array" ref="C237">IFERROR(INDEX('Raw Data'!$E$2:$E$10000,MATCH($A237,'Raw Data'!$B$2:$B$10000,0)),"")</f>
        <v/>
      </c>
      <c r="D237" s="20">
        <f t="array" ref="D237">IFERROR(INDEX('Raw Data'!$Q$2:$Q$10000,MATCH($A237,'Raw Data'!$B$2:$B$10000,0)),"")</f>
        <v/>
      </c>
      <c r="E237" s="20">
        <f t="array" ref="E237">IFERROR(INDEX('Raw Data'!$O$2:$O$10000,MATCH($A237,'Raw Data'!$B$2:$B$10000,0)),"")</f>
        <v/>
      </c>
      <c r="F237" s="20">
        <f t="array" ref="F237">IFERROR(INDEX('Raw Data'!$P$2:$P$10000,MATCH($A237,'Raw Data'!$B$2:$B$10000,0)),"")</f>
        <v/>
      </c>
      <c r="G237" s="21">
        <f>IFERROR(AVERAGEIFS('Raw Data'!$G$2:$G$10000,'Raw Data'!$B$2:$B$10000,$A237,'Raw Data'!$A$2:$A$10000,$C$1),"")</f>
        <v/>
      </c>
      <c r="H237" s="21">
        <f>IFERROR(AVERAGEIFS('Raw Data'!$H$2:$H$10000,'Raw Data'!$B$2:$B$10000,$A237,'Raw Data'!$A$2:$A$10000,$C$1),"")</f>
        <v/>
      </c>
      <c r="I237" s="21">
        <f>IFERROR(AVERAGEIFS('Raw Data'!$L$2:$L$10000,'Raw Data'!$B$2:$B$10000,$A237,'Raw Data'!$A$2:$A$10000,$C$1),"")</f>
        <v/>
      </c>
      <c r="J237" s="20">
        <f>IF(G237="","",LOOKUP(G237,{0,0.2,0.4,0.5,0.6,0.7,0.85,0.95},{"&lt;20%","20-40%","40-50%","50-60%","60-70%","70-85%","85-95%","&gt;=95%"}))</f>
        <v/>
      </c>
      <c r="K237" s="20">
        <f>IF(I237="","",LOOKUP(I237,{0,0.2,0.4,0.5,0.6,0.7,0.85,0.95},{"&lt;20%","20-40%","40-50%","50-60%","60-70%","70-85%","85-95%","&gt;=95%"}))</f>
        <v/>
      </c>
      <c r="L237" s="21">
        <f>IFERROR(AVERAGEIFS('Raw Data'!$S$2:$S$10000,'Raw Data'!$B$2:$B$10000,$A237,'Raw Data'!$A$2:$A$10000,$C$1),"")</f>
        <v/>
      </c>
      <c r="M237" s="21">
        <f>IFERROR(AVERAGEIFS('Raw Data'!$T$2:$T$10000,'Raw Data'!$B$2:$B$10000,$A237,'Raw Data'!$A$2:$A$10000,$C$1),"")</f>
        <v/>
      </c>
      <c r="N237" s="20">
        <f>IF(M237="","",IF(M237&lt;Settings!$B$8,"Critical",IF(M237&lt;Settings!$B$9,"Semi Critical","Non Critical")))</f>
        <v/>
      </c>
    </row>
    <row r="238" ht="15.75" customHeight="1" s="42">
      <c r="A238" s="20" t="inlineStr">
        <is>
          <t>MYQ-Chamundi Vihar</t>
        </is>
      </c>
      <c r="B238" s="20">
        <f t="array" ref="B238">IFERROR(INDEX('Raw Data'!$N$2:$N$10000,MATCH($A238,'Raw Data'!$B$2:$B$10000,0)),"")</f>
        <v/>
      </c>
      <c r="C238" s="20">
        <f t="array" ref="C238">IFERROR(INDEX('Raw Data'!$E$2:$E$10000,MATCH($A238,'Raw Data'!$B$2:$B$10000,0)),"")</f>
        <v/>
      </c>
      <c r="D238" s="20">
        <f t="array" ref="D238">IFERROR(INDEX('Raw Data'!$Q$2:$Q$10000,MATCH($A238,'Raw Data'!$B$2:$B$10000,0)),"")</f>
        <v/>
      </c>
      <c r="E238" s="20">
        <f t="array" ref="E238">IFERROR(INDEX('Raw Data'!$O$2:$O$10000,MATCH($A238,'Raw Data'!$B$2:$B$10000,0)),"")</f>
        <v/>
      </c>
      <c r="F238" s="20">
        <f t="array" ref="F238">IFERROR(INDEX('Raw Data'!$P$2:$P$10000,MATCH($A238,'Raw Data'!$B$2:$B$10000,0)),"")</f>
        <v/>
      </c>
      <c r="G238" s="21">
        <f>IFERROR(AVERAGEIFS('Raw Data'!$G$2:$G$10000,'Raw Data'!$B$2:$B$10000,$A238,'Raw Data'!$A$2:$A$10000,$C$1),"")</f>
        <v/>
      </c>
      <c r="H238" s="21">
        <f>IFERROR(AVERAGEIFS('Raw Data'!$H$2:$H$10000,'Raw Data'!$B$2:$B$10000,$A238,'Raw Data'!$A$2:$A$10000,$C$1),"")</f>
        <v/>
      </c>
      <c r="I238" s="21">
        <f>IFERROR(AVERAGEIFS('Raw Data'!$L$2:$L$10000,'Raw Data'!$B$2:$B$10000,$A238,'Raw Data'!$A$2:$A$10000,$C$1),"")</f>
        <v/>
      </c>
      <c r="J238" s="20">
        <f>IF(G238="","",LOOKUP(G238,{0,0.2,0.4,0.5,0.6,0.7,0.85,0.95},{"&lt;20%","20-40%","40-50%","50-60%","60-70%","70-85%","85-95%","&gt;=95%"}))</f>
        <v/>
      </c>
      <c r="K238" s="20">
        <f>IF(I238="","",LOOKUP(I238,{0,0.2,0.4,0.5,0.6,0.7,0.85,0.95},{"&lt;20%","20-40%","40-50%","50-60%","60-70%","70-85%","85-95%","&gt;=95%"}))</f>
        <v/>
      </c>
      <c r="L238" s="21">
        <f>IFERROR(AVERAGEIFS('Raw Data'!$S$2:$S$10000,'Raw Data'!$B$2:$B$10000,$A238,'Raw Data'!$A$2:$A$10000,$C$1),"")</f>
        <v/>
      </c>
      <c r="M238" s="21">
        <f>IFERROR(AVERAGEIFS('Raw Data'!$T$2:$T$10000,'Raw Data'!$B$2:$B$10000,$A238,'Raw Data'!$A$2:$A$10000,$C$1),"")</f>
        <v/>
      </c>
      <c r="N238" s="20">
        <f>IF(M238="","",IF(M238&lt;Settings!$B$8,"Critical",IF(M238&lt;Settings!$B$9,"Semi Critical","Non Critical")))</f>
        <v/>
      </c>
    </row>
    <row r="239" ht="15.75" customHeight="1" s="42">
      <c r="A239" s="20" t="inlineStr">
        <is>
          <t>MYQ-Hudco</t>
        </is>
      </c>
      <c r="B239" s="20">
        <f t="array" ref="B239">IFERROR(INDEX('Raw Data'!$N$2:$N$10000,MATCH($A239,'Raw Data'!$B$2:$B$10000,0)),"")</f>
        <v/>
      </c>
      <c r="C239" s="20">
        <f t="array" ref="C239">IFERROR(INDEX('Raw Data'!$E$2:$E$10000,MATCH($A239,'Raw Data'!$B$2:$B$10000,0)),"")</f>
        <v/>
      </c>
      <c r="D239" s="20">
        <f t="array" ref="D239">IFERROR(INDEX('Raw Data'!$Q$2:$Q$10000,MATCH($A239,'Raw Data'!$B$2:$B$10000,0)),"")</f>
        <v/>
      </c>
      <c r="E239" s="20">
        <f t="array" ref="E239">IFERROR(INDEX('Raw Data'!$O$2:$O$10000,MATCH($A239,'Raw Data'!$B$2:$B$10000,0)),"")</f>
        <v/>
      </c>
      <c r="F239" s="20">
        <f t="array" ref="F239">IFERROR(INDEX('Raw Data'!$P$2:$P$10000,MATCH($A239,'Raw Data'!$B$2:$B$10000,0)),"")</f>
        <v/>
      </c>
      <c r="G239" s="21">
        <f>IFERROR(AVERAGEIFS('Raw Data'!$G$2:$G$10000,'Raw Data'!$B$2:$B$10000,$A239,'Raw Data'!$A$2:$A$10000,$C$1),"")</f>
        <v/>
      </c>
      <c r="H239" s="21">
        <f>IFERROR(AVERAGEIFS('Raw Data'!$H$2:$H$10000,'Raw Data'!$B$2:$B$10000,$A239,'Raw Data'!$A$2:$A$10000,$C$1),"")</f>
        <v/>
      </c>
      <c r="I239" s="21">
        <f>IFERROR(AVERAGEIFS('Raw Data'!$L$2:$L$10000,'Raw Data'!$B$2:$B$10000,$A239,'Raw Data'!$A$2:$A$10000,$C$1),"")</f>
        <v/>
      </c>
      <c r="J239" s="20">
        <f>IF(G239="","",LOOKUP(G239,{0,0.2,0.4,0.5,0.6,0.7,0.85,0.95},{"&lt;20%","20-40%","40-50%","50-60%","60-70%","70-85%","85-95%","&gt;=95%"}))</f>
        <v/>
      </c>
      <c r="K239" s="20">
        <f>IF(I239="","",LOOKUP(I239,{0,0.2,0.4,0.5,0.6,0.7,0.85,0.95},{"&lt;20%","20-40%","40-50%","50-60%","60-70%","70-85%","85-95%","&gt;=95%"}))</f>
        <v/>
      </c>
      <c r="L239" s="21">
        <f>IFERROR(AVERAGEIFS('Raw Data'!$S$2:$S$10000,'Raw Data'!$B$2:$B$10000,$A239,'Raw Data'!$A$2:$A$10000,$C$1),"")</f>
        <v/>
      </c>
      <c r="M239" s="21">
        <f>IFERROR(AVERAGEIFS('Raw Data'!$T$2:$T$10000,'Raw Data'!$B$2:$B$10000,$A239,'Raw Data'!$A$2:$A$10000,$C$1),"")</f>
        <v/>
      </c>
      <c r="N239" s="20">
        <f>IF(M239="","",IF(M239&lt;Settings!$B$8,"Critical",IF(M239&lt;Settings!$B$9,"Semi Critical","Non Critical")))</f>
        <v/>
      </c>
    </row>
    <row r="240" ht="15.75" customHeight="1" s="42">
      <c r="A240" s="20" t="inlineStr">
        <is>
          <t>MYQ-Kuvempu Nagar</t>
        </is>
      </c>
      <c r="B240" s="20">
        <f t="array" ref="B240">IFERROR(INDEX('Raw Data'!$N$2:$N$10000,MATCH($A240,'Raw Data'!$B$2:$B$10000,0)),"")</f>
        <v/>
      </c>
      <c r="C240" s="20">
        <f t="array" ref="C240">IFERROR(INDEX('Raw Data'!$E$2:$E$10000,MATCH($A240,'Raw Data'!$B$2:$B$10000,0)),"")</f>
        <v/>
      </c>
      <c r="D240" s="20">
        <f t="array" ref="D240">IFERROR(INDEX('Raw Data'!$Q$2:$Q$10000,MATCH($A240,'Raw Data'!$B$2:$B$10000,0)),"")</f>
        <v/>
      </c>
      <c r="E240" s="20">
        <f t="array" ref="E240">IFERROR(INDEX('Raw Data'!$O$2:$O$10000,MATCH($A240,'Raw Data'!$B$2:$B$10000,0)),"")</f>
        <v/>
      </c>
      <c r="F240" s="20">
        <f t="array" ref="F240">IFERROR(INDEX('Raw Data'!$P$2:$P$10000,MATCH($A240,'Raw Data'!$B$2:$B$10000,0)),"")</f>
        <v/>
      </c>
      <c r="G240" s="21">
        <f>IFERROR(AVERAGEIFS('Raw Data'!$G$2:$G$10000,'Raw Data'!$B$2:$B$10000,$A240,'Raw Data'!$A$2:$A$10000,$C$1),"")</f>
        <v/>
      </c>
      <c r="H240" s="21">
        <f>IFERROR(AVERAGEIFS('Raw Data'!$H$2:$H$10000,'Raw Data'!$B$2:$B$10000,$A240,'Raw Data'!$A$2:$A$10000,$C$1),"")</f>
        <v/>
      </c>
      <c r="I240" s="21">
        <f>IFERROR(AVERAGEIFS('Raw Data'!$L$2:$L$10000,'Raw Data'!$B$2:$B$10000,$A240,'Raw Data'!$A$2:$A$10000,$C$1),"")</f>
        <v/>
      </c>
      <c r="J240" s="20">
        <f>IF(G240="","",LOOKUP(G240,{0,0.2,0.4,0.5,0.6,0.7,0.85,0.95},{"&lt;20%","20-40%","40-50%","50-60%","60-70%","70-85%","85-95%","&gt;=95%"}))</f>
        <v/>
      </c>
      <c r="K240" s="20">
        <f>IF(I240="","",LOOKUP(I240,{0,0.2,0.4,0.5,0.6,0.7,0.85,0.95},{"&lt;20%","20-40%","40-50%","50-60%","60-70%","70-85%","85-95%","&gt;=95%"}))</f>
        <v/>
      </c>
      <c r="L240" s="21">
        <f>IFERROR(AVERAGEIFS('Raw Data'!$S$2:$S$10000,'Raw Data'!$B$2:$B$10000,$A240,'Raw Data'!$A$2:$A$10000,$C$1),"")</f>
        <v/>
      </c>
      <c r="M240" s="21">
        <f>IFERROR(AVERAGEIFS('Raw Data'!$T$2:$T$10000,'Raw Data'!$B$2:$B$10000,$A240,'Raw Data'!$A$2:$A$10000,$C$1),"")</f>
        <v/>
      </c>
      <c r="N240" s="20">
        <f>IF(M240="","",IF(M240&lt;Settings!$B$8,"Critical",IF(M240&lt;Settings!$B$9,"Semi Critical","Non Critical")))</f>
        <v/>
      </c>
    </row>
    <row r="241" ht="15.75" customHeight="1" s="42">
      <c r="A241" s="20" t="inlineStr">
        <is>
          <t>MYQ-Mahadevpura</t>
        </is>
      </c>
      <c r="B241" s="20">
        <f t="array" ref="B241">IFERROR(INDEX('Raw Data'!$N$2:$N$10000,MATCH($A241,'Raw Data'!$B$2:$B$10000,0)),"")</f>
        <v/>
      </c>
      <c r="C241" s="20">
        <f t="array" ref="C241">IFERROR(INDEX('Raw Data'!$E$2:$E$10000,MATCH($A241,'Raw Data'!$B$2:$B$10000,0)),"")</f>
        <v/>
      </c>
      <c r="D241" s="20">
        <f t="array" ref="D241">IFERROR(INDEX('Raw Data'!$Q$2:$Q$10000,MATCH($A241,'Raw Data'!$B$2:$B$10000,0)),"")</f>
        <v/>
      </c>
      <c r="E241" s="20">
        <f t="array" ref="E241">IFERROR(INDEX('Raw Data'!$O$2:$O$10000,MATCH($A241,'Raw Data'!$B$2:$B$10000,0)),"")</f>
        <v/>
      </c>
      <c r="F241" s="20">
        <f t="array" ref="F241">IFERROR(INDEX('Raw Data'!$P$2:$P$10000,MATCH($A241,'Raw Data'!$B$2:$B$10000,0)),"")</f>
        <v/>
      </c>
      <c r="G241" s="21">
        <f>IFERROR(AVERAGEIFS('Raw Data'!$G$2:$G$10000,'Raw Data'!$B$2:$B$10000,$A241,'Raw Data'!$A$2:$A$10000,$C$1),"")</f>
        <v/>
      </c>
      <c r="H241" s="21">
        <f>IFERROR(AVERAGEIFS('Raw Data'!$H$2:$H$10000,'Raw Data'!$B$2:$B$10000,$A241,'Raw Data'!$A$2:$A$10000,$C$1),"")</f>
        <v/>
      </c>
      <c r="I241" s="21">
        <f>IFERROR(AVERAGEIFS('Raw Data'!$L$2:$L$10000,'Raw Data'!$B$2:$B$10000,$A241,'Raw Data'!$A$2:$A$10000,$C$1),"")</f>
        <v/>
      </c>
      <c r="J241" s="20">
        <f>IF(G241="","",LOOKUP(G241,{0,0.2,0.4,0.5,0.6,0.7,0.85,0.95},{"&lt;20%","20-40%","40-50%","50-60%","60-70%","70-85%","85-95%","&gt;=95%"}))</f>
        <v/>
      </c>
      <c r="K241" s="20">
        <f>IF(I241="","",LOOKUP(I241,{0,0.2,0.4,0.5,0.6,0.7,0.85,0.95},{"&lt;20%","20-40%","40-50%","50-60%","60-70%","70-85%","85-95%","&gt;=95%"}))</f>
        <v/>
      </c>
      <c r="L241" s="21">
        <f>IFERROR(AVERAGEIFS('Raw Data'!$S$2:$S$10000,'Raw Data'!$B$2:$B$10000,$A241,'Raw Data'!$A$2:$A$10000,$C$1),"")</f>
        <v/>
      </c>
      <c r="M241" s="21">
        <f>IFERROR(AVERAGEIFS('Raw Data'!$T$2:$T$10000,'Raw Data'!$B$2:$B$10000,$A241,'Raw Data'!$A$2:$A$10000,$C$1),"")</f>
        <v/>
      </c>
      <c r="N241" s="20">
        <f>IF(M241="","",IF(M241&lt;Settings!$B$8,"Critical",IF(M241&lt;Settings!$B$9,"Semi Critical","Non Critical")))</f>
        <v/>
      </c>
    </row>
    <row r="242" ht="15.75" customHeight="1" s="42">
      <c r="A242" s="20" t="inlineStr">
        <is>
          <t>MYQ-Rajendra Nagar</t>
        </is>
      </c>
      <c r="B242" s="20">
        <f t="array" ref="B242">IFERROR(INDEX('Raw Data'!$N$2:$N$10000,MATCH($A242,'Raw Data'!$B$2:$B$10000,0)),"")</f>
        <v/>
      </c>
      <c r="C242" s="20">
        <f t="array" ref="C242">IFERROR(INDEX('Raw Data'!$E$2:$E$10000,MATCH($A242,'Raw Data'!$B$2:$B$10000,0)),"")</f>
        <v/>
      </c>
      <c r="D242" s="20">
        <f t="array" ref="D242">IFERROR(INDEX('Raw Data'!$Q$2:$Q$10000,MATCH($A242,'Raw Data'!$B$2:$B$10000,0)),"")</f>
        <v/>
      </c>
      <c r="E242" s="20">
        <f t="array" ref="E242">IFERROR(INDEX('Raw Data'!$O$2:$O$10000,MATCH($A242,'Raw Data'!$B$2:$B$10000,0)),"")</f>
        <v/>
      </c>
      <c r="F242" s="20">
        <f t="array" ref="F242">IFERROR(INDEX('Raw Data'!$P$2:$P$10000,MATCH($A242,'Raw Data'!$B$2:$B$10000,0)),"")</f>
        <v/>
      </c>
      <c r="G242" s="21">
        <f>IFERROR(AVERAGEIFS('Raw Data'!$G$2:$G$10000,'Raw Data'!$B$2:$B$10000,$A242,'Raw Data'!$A$2:$A$10000,$C$1),"")</f>
        <v/>
      </c>
      <c r="H242" s="21">
        <f>IFERROR(AVERAGEIFS('Raw Data'!$H$2:$H$10000,'Raw Data'!$B$2:$B$10000,$A242,'Raw Data'!$A$2:$A$10000,$C$1),"")</f>
        <v/>
      </c>
      <c r="I242" s="21">
        <f>IFERROR(AVERAGEIFS('Raw Data'!$L$2:$L$10000,'Raw Data'!$B$2:$B$10000,$A242,'Raw Data'!$A$2:$A$10000,$C$1),"")</f>
        <v/>
      </c>
      <c r="J242" s="20">
        <f>IF(G242="","",LOOKUP(G242,{0,0.2,0.4,0.5,0.6,0.7,0.85,0.95},{"&lt;20%","20-40%","40-50%","50-60%","60-70%","70-85%","85-95%","&gt;=95%"}))</f>
        <v/>
      </c>
      <c r="K242" s="20">
        <f>IF(I242="","",LOOKUP(I242,{0,0.2,0.4,0.5,0.6,0.7,0.85,0.95},{"&lt;20%","20-40%","40-50%","50-60%","60-70%","70-85%","85-95%","&gt;=95%"}))</f>
        <v/>
      </c>
      <c r="L242" s="21">
        <f>IFERROR(AVERAGEIFS('Raw Data'!$S$2:$S$10000,'Raw Data'!$B$2:$B$10000,$A242,'Raw Data'!$A$2:$A$10000,$C$1),"")</f>
        <v/>
      </c>
      <c r="M242" s="21">
        <f>IFERROR(AVERAGEIFS('Raw Data'!$T$2:$T$10000,'Raw Data'!$B$2:$B$10000,$A242,'Raw Data'!$A$2:$A$10000,$C$1),"")</f>
        <v/>
      </c>
      <c r="N242" s="20">
        <f>IF(M242="","",IF(M242&lt;Settings!$B$8,"Critical",IF(M242&lt;Settings!$B$9,"Semi Critical","Non Critical")))</f>
        <v/>
      </c>
    </row>
    <row r="243" ht="15.75" customHeight="1" s="42">
      <c r="A243" s="20" t="inlineStr">
        <is>
          <t>MYQ-Vani villas</t>
        </is>
      </c>
      <c r="B243" s="20">
        <f t="array" ref="B243">IFERROR(INDEX('Raw Data'!$N$2:$N$10000,MATCH($A243,'Raw Data'!$B$2:$B$10000,0)),"")</f>
        <v/>
      </c>
      <c r="C243" s="20">
        <f t="array" ref="C243">IFERROR(INDEX('Raw Data'!$E$2:$E$10000,MATCH($A243,'Raw Data'!$B$2:$B$10000,0)),"")</f>
        <v/>
      </c>
      <c r="D243" s="20">
        <f t="array" ref="D243">IFERROR(INDEX('Raw Data'!$Q$2:$Q$10000,MATCH($A243,'Raw Data'!$B$2:$B$10000,0)),"")</f>
        <v/>
      </c>
      <c r="E243" s="20">
        <f t="array" ref="E243">IFERROR(INDEX('Raw Data'!$O$2:$O$10000,MATCH($A243,'Raw Data'!$B$2:$B$10000,0)),"")</f>
        <v/>
      </c>
      <c r="F243" s="20">
        <f t="array" ref="F243">IFERROR(INDEX('Raw Data'!$P$2:$P$10000,MATCH($A243,'Raw Data'!$B$2:$B$10000,0)),"")</f>
        <v/>
      </c>
      <c r="G243" s="21">
        <f>IFERROR(AVERAGEIFS('Raw Data'!$G$2:$G$10000,'Raw Data'!$B$2:$B$10000,$A243,'Raw Data'!$A$2:$A$10000,$C$1),"")</f>
        <v/>
      </c>
      <c r="H243" s="21">
        <f>IFERROR(AVERAGEIFS('Raw Data'!$H$2:$H$10000,'Raw Data'!$B$2:$B$10000,$A243,'Raw Data'!$A$2:$A$10000,$C$1),"")</f>
        <v/>
      </c>
      <c r="I243" s="21">
        <f>IFERROR(AVERAGEIFS('Raw Data'!$L$2:$L$10000,'Raw Data'!$B$2:$B$10000,$A243,'Raw Data'!$A$2:$A$10000,$C$1),"")</f>
        <v/>
      </c>
      <c r="J243" s="20">
        <f>IF(G243="","",LOOKUP(G243,{0,0.2,0.4,0.5,0.6,0.7,0.85,0.95},{"&lt;20%","20-40%","40-50%","50-60%","60-70%","70-85%","85-95%","&gt;=95%"}))</f>
        <v/>
      </c>
      <c r="K243" s="20">
        <f>IF(I243="","",LOOKUP(I243,{0,0.2,0.4,0.5,0.6,0.7,0.85,0.95},{"&lt;20%","20-40%","40-50%","50-60%","60-70%","70-85%","85-95%","&gt;=95%"}))</f>
        <v/>
      </c>
      <c r="L243" s="21">
        <f>IFERROR(AVERAGEIFS('Raw Data'!$S$2:$S$10000,'Raw Data'!$B$2:$B$10000,$A243,'Raw Data'!$A$2:$A$10000,$C$1),"")</f>
        <v/>
      </c>
      <c r="M243" s="21">
        <f>IFERROR(AVERAGEIFS('Raw Data'!$T$2:$T$10000,'Raw Data'!$B$2:$B$10000,$A243,'Raw Data'!$A$2:$A$10000,$C$1),"")</f>
        <v/>
      </c>
      <c r="N243" s="20">
        <f>IF(M243="","",IF(M243&lt;Settings!$B$8,"Critical",IF(M243&lt;Settings!$B$9,"Semi Critical","Non Critical")))</f>
        <v/>
      </c>
    </row>
    <row r="244" ht="15.75" customHeight="1" s="42">
      <c r="A244" s="20" t="inlineStr">
        <is>
          <t>MYQ-Vijayanagar</t>
        </is>
      </c>
      <c r="B244" s="20">
        <f t="array" ref="B244">IFERROR(INDEX('Raw Data'!$N$2:$N$10000,MATCH($A244,'Raw Data'!$B$2:$B$10000,0)),"")</f>
        <v/>
      </c>
      <c r="C244" s="20">
        <f t="array" ref="C244">IFERROR(INDEX('Raw Data'!$E$2:$E$10000,MATCH($A244,'Raw Data'!$B$2:$B$10000,0)),"")</f>
        <v/>
      </c>
      <c r="D244" s="20">
        <f t="array" ref="D244">IFERROR(INDEX('Raw Data'!$Q$2:$Q$10000,MATCH($A244,'Raw Data'!$B$2:$B$10000,0)),"")</f>
        <v/>
      </c>
      <c r="E244" s="20">
        <f t="array" ref="E244">IFERROR(INDEX('Raw Data'!$O$2:$O$10000,MATCH($A244,'Raw Data'!$B$2:$B$10000,0)),"")</f>
        <v/>
      </c>
      <c r="F244" s="20">
        <f t="array" ref="F244">IFERROR(INDEX('Raw Data'!$P$2:$P$10000,MATCH($A244,'Raw Data'!$B$2:$B$10000,0)),"")</f>
        <v/>
      </c>
      <c r="G244" s="21">
        <f>IFERROR(AVERAGEIFS('Raw Data'!$G$2:$G$10000,'Raw Data'!$B$2:$B$10000,$A244,'Raw Data'!$A$2:$A$10000,$C$1),"")</f>
        <v/>
      </c>
      <c r="H244" s="21">
        <f>IFERROR(AVERAGEIFS('Raw Data'!$H$2:$H$10000,'Raw Data'!$B$2:$B$10000,$A244,'Raw Data'!$A$2:$A$10000,$C$1),"")</f>
        <v/>
      </c>
      <c r="I244" s="21">
        <f>IFERROR(AVERAGEIFS('Raw Data'!$L$2:$L$10000,'Raw Data'!$B$2:$B$10000,$A244,'Raw Data'!$A$2:$A$10000,$C$1),"")</f>
        <v/>
      </c>
      <c r="J244" s="20">
        <f>IF(G244="","",LOOKUP(G244,{0,0.2,0.4,0.5,0.6,0.7,0.85,0.95},{"&lt;20%","20-40%","40-50%","50-60%","60-70%","70-85%","85-95%","&gt;=95%"}))</f>
        <v/>
      </c>
      <c r="K244" s="20">
        <f>IF(I244="","",LOOKUP(I244,{0,0.2,0.4,0.5,0.6,0.7,0.85,0.95},{"&lt;20%","20-40%","40-50%","50-60%","60-70%","70-85%","85-95%","&gt;=95%"}))</f>
        <v/>
      </c>
      <c r="L244" s="21">
        <f>IFERROR(AVERAGEIFS('Raw Data'!$S$2:$S$10000,'Raw Data'!$B$2:$B$10000,$A244,'Raw Data'!$A$2:$A$10000,$C$1),"")</f>
        <v/>
      </c>
      <c r="M244" s="21">
        <f>IFERROR(AVERAGEIFS('Raw Data'!$T$2:$T$10000,'Raw Data'!$B$2:$B$10000,$A244,'Raw Data'!$A$2:$A$10000,$C$1),"")</f>
        <v/>
      </c>
      <c r="N244" s="20">
        <f>IF(M244="","",IF(M244&lt;Settings!$B$8,"Critical",IF(M244&lt;Settings!$B$9,"Semi Critical","Non Critical")))</f>
        <v/>
      </c>
    </row>
    <row r="245" ht="15.75" customHeight="1" s="42">
      <c r="A245" s="20" t="inlineStr">
        <is>
          <t>PAL-Kalpathy</t>
        </is>
      </c>
      <c r="B245" s="20">
        <f t="array" ref="B245">IFERROR(INDEX('Raw Data'!$N$2:$N$10000,MATCH($A245,'Raw Data'!$B$2:$B$10000,0)),"")</f>
        <v/>
      </c>
      <c r="C245" s="20">
        <f t="array" ref="C245">IFERROR(INDEX('Raw Data'!$E$2:$E$10000,MATCH($A245,'Raw Data'!$B$2:$B$10000,0)),"")</f>
        <v/>
      </c>
      <c r="D245" s="20">
        <f t="array" ref="D245">IFERROR(INDEX('Raw Data'!$Q$2:$Q$10000,MATCH($A245,'Raw Data'!$B$2:$B$10000,0)),"")</f>
        <v/>
      </c>
      <c r="E245" s="20">
        <f t="array" ref="E245">IFERROR(INDEX('Raw Data'!$O$2:$O$10000,MATCH($A245,'Raw Data'!$B$2:$B$10000,0)),"")</f>
        <v/>
      </c>
      <c r="F245" s="20">
        <f t="array" ref="F245">IFERROR(INDEX('Raw Data'!$P$2:$P$10000,MATCH($A245,'Raw Data'!$B$2:$B$10000,0)),"")</f>
        <v/>
      </c>
      <c r="G245" s="21">
        <f>IFERROR(AVERAGEIFS('Raw Data'!$G$2:$G$10000,'Raw Data'!$B$2:$B$10000,$A245,'Raw Data'!$A$2:$A$10000,$C$1),"")</f>
        <v/>
      </c>
      <c r="H245" s="21">
        <f>IFERROR(AVERAGEIFS('Raw Data'!$H$2:$H$10000,'Raw Data'!$B$2:$B$10000,$A245,'Raw Data'!$A$2:$A$10000,$C$1),"")</f>
        <v/>
      </c>
      <c r="I245" s="21">
        <f>IFERROR(AVERAGEIFS('Raw Data'!$L$2:$L$10000,'Raw Data'!$B$2:$B$10000,$A245,'Raw Data'!$A$2:$A$10000,$C$1),"")</f>
        <v/>
      </c>
      <c r="J245" s="20">
        <f>IF(G245="","",LOOKUP(G245,{0,0.2,0.4,0.5,0.6,0.7,0.85,0.95},{"&lt;20%","20-40%","40-50%","50-60%","60-70%","70-85%","85-95%","&gt;=95%"}))</f>
        <v/>
      </c>
      <c r="K245" s="20">
        <f>IF(I245="","",LOOKUP(I245,{0,0.2,0.4,0.5,0.6,0.7,0.85,0.95},{"&lt;20%","20-40%","40-50%","50-60%","60-70%","70-85%","85-95%","&gt;=95%"}))</f>
        <v/>
      </c>
      <c r="L245" s="21">
        <f>IFERROR(AVERAGEIFS('Raw Data'!$S$2:$S$10000,'Raw Data'!$B$2:$B$10000,$A245,'Raw Data'!$A$2:$A$10000,$C$1),"")</f>
        <v/>
      </c>
      <c r="M245" s="21">
        <f>IFERROR(AVERAGEIFS('Raw Data'!$T$2:$T$10000,'Raw Data'!$B$2:$B$10000,$A245,'Raw Data'!$A$2:$A$10000,$C$1),"")</f>
        <v/>
      </c>
      <c r="N245" s="20">
        <f>IF(M245="","",IF(M245&lt;Settings!$B$8,"Critical",IF(M245&lt;Settings!$B$9,"Semi Critical","Non Critical")))</f>
        <v/>
      </c>
    </row>
    <row r="246" ht="15.75" customHeight="1" s="42">
      <c r="A246" s="20" t="inlineStr">
        <is>
          <t>PAL-Pallipuram</t>
        </is>
      </c>
      <c r="B246" s="20">
        <f t="array" ref="B246">IFERROR(INDEX('Raw Data'!$N$2:$N$10000,MATCH($A246,'Raw Data'!$B$2:$B$10000,0)),"")</f>
        <v/>
      </c>
      <c r="C246" s="20">
        <f t="array" ref="C246">IFERROR(INDEX('Raw Data'!$E$2:$E$10000,MATCH($A246,'Raw Data'!$B$2:$B$10000,0)),"")</f>
        <v/>
      </c>
      <c r="D246" s="20">
        <f t="array" ref="D246">IFERROR(INDEX('Raw Data'!$Q$2:$Q$10000,MATCH($A246,'Raw Data'!$B$2:$B$10000,0)),"")</f>
        <v/>
      </c>
      <c r="E246" s="20">
        <f t="array" ref="E246">IFERROR(INDEX('Raw Data'!$O$2:$O$10000,MATCH($A246,'Raw Data'!$B$2:$B$10000,0)),"")</f>
        <v/>
      </c>
      <c r="F246" s="20">
        <f t="array" ref="F246">IFERROR(INDEX('Raw Data'!$P$2:$P$10000,MATCH($A246,'Raw Data'!$B$2:$B$10000,0)),"")</f>
        <v/>
      </c>
      <c r="G246" s="21">
        <f>IFERROR(AVERAGEIFS('Raw Data'!$G$2:$G$10000,'Raw Data'!$B$2:$B$10000,$A246,'Raw Data'!$A$2:$A$10000,$C$1),"")</f>
        <v/>
      </c>
      <c r="H246" s="21">
        <f>IFERROR(AVERAGEIFS('Raw Data'!$H$2:$H$10000,'Raw Data'!$B$2:$B$10000,$A246,'Raw Data'!$A$2:$A$10000,$C$1),"")</f>
        <v/>
      </c>
      <c r="I246" s="21">
        <f>IFERROR(AVERAGEIFS('Raw Data'!$L$2:$L$10000,'Raw Data'!$B$2:$B$10000,$A246,'Raw Data'!$A$2:$A$10000,$C$1),"")</f>
        <v/>
      </c>
      <c r="J246" s="20">
        <f>IF(G246="","",LOOKUP(G246,{0,0.2,0.4,0.5,0.6,0.7,0.85,0.95},{"&lt;20%","20-40%","40-50%","50-60%","60-70%","70-85%","85-95%","&gt;=95%"}))</f>
        <v/>
      </c>
      <c r="K246" s="20">
        <f>IF(I246="","",LOOKUP(I246,{0,0.2,0.4,0.5,0.6,0.7,0.85,0.95},{"&lt;20%","20-40%","40-50%","50-60%","60-70%","70-85%","85-95%","&gt;=95%"}))</f>
        <v/>
      </c>
      <c r="L246" s="21">
        <f>IFERROR(AVERAGEIFS('Raw Data'!$S$2:$S$10000,'Raw Data'!$B$2:$B$10000,$A246,'Raw Data'!$A$2:$A$10000,$C$1),"")</f>
        <v/>
      </c>
      <c r="M246" s="21">
        <f>IFERROR(AVERAGEIFS('Raw Data'!$T$2:$T$10000,'Raw Data'!$B$2:$B$10000,$A246,'Raw Data'!$A$2:$A$10000,$C$1),"")</f>
        <v/>
      </c>
      <c r="N246" s="20">
        <f>IF(M246="","",IF(M246&lt;Settings!$B$8,"Critical",IF(M246&lt;Settings!$B$9,"Semi Critical","Non Critical")))</f>
        <v/>
      </c>
    </row>
    <row r="247" ht="15.75" customHeight="1" s="42">
      <c r="A247" s="20" t="inlineStr">
        <is>
          <t>PAL-TKV Nagar</t>
        </is>
      </c>
      <c r="B247" s="20">
        <f t="array" ref="B247">IFERROR(INDEX('Raw Data'!$N$2:$N$10000,MATCH($A247,'Raw Data'!$B$2:$B$10000,0)),"")</f>
        <v/>
      </c>
      <c r="C247" s="20">
        <f t="array" ref="C247">IFERROR(INDEX('Raw Data'!$E$2:$E$10000,MATCH($A247,'Raw Data'!$B$2:$B$10000,0)),"")</f>
        <v/>
      </c>
      <c r="D247" s="20">
        <f t="array" ref="D247">IFERROR(INDEX('Raw Data'!$Q$2:$Q$10000,MATCH($A247,'Raw Data'!$B$2:$B$10000,0)),"")</f>
        <v/>
      </c>
      <c r="E247" s="20">
        <f t="array" ref="E247">IFERROR(INDEX('Raw Data'!$O$2:$O$10000,MATCH($A247,'Raw Data'!$B$2:$B$10000,0)),"")</f>
        <v/>
      </c>
      <c r="F247" s="20">
        <f t="array" ref="F247">IFERROR(INDEX('Raw Data'!$P$2:$P$10000,MATCH($A247,'Raw Data'!$B$2:$B$10000,0)),"")</f>
        <v/>
      </c>
      <c r="G247" s="21">
        <f>IFERROR(AVERAGEIFS('Raw Data'!$G$2:$G$10000,'Raw Data'!$B$2:$B$10000,$A247,'Raw Data'!$A$2:$A$10000,$C$1),"")</f>
        <v/>
      </c>
      <c r="H247" s="21">
        <f>IFERROR(AVERAGEIFS('Raw Data'!$H$2:$H$10000,'Raw Data'!$B$2:$B$10000,$A247,'Raw Data'!$A$2:$A$10000,$C$1),"")</f>
        <v/>
      </c>
      <c r="I247" s="21">
        <f>IFERROR(AVERAGEIFS('Raw Data'!$L$2:$L$10000,'Raw Data'!$B$2:$B$10000,$A247,'Raw Data'!$A$2:$A$10000,$C$1),"")</f>
        <v/>
      </c>
      <c r="J247" s="20">
        <f>IF(G247="","",LOOKUP(G247,{0,0.2,0.4,0.5,0.6,0.7,0.85,0.95},{"&lt;20%","20-40%","40-50%","50-60%","60-70%","70-85%","85-95%","&gt;=95%"}))</f>
        <v/>
      </c>
      <c r="K247" s="20">
        <f>IF(I247="","",LOOKUP(I247,{0,0.2,0.4,0.5,0.6,0.7,0.85,0.95},{"&lt;20%","20-40%","40-50%","50-60%","60-70%","70-85%","85-95%","&gt;=95%"}))</f>
        <v/>
      </c>
      <c r="L247" s="21">
        <f>IFERROR(AVERAGEIFS('Raw Data'!$S$2:$S$10000,'Raw Data'!$B$2:$B$10000,$A247,'Raw Data'!$A$2:$A$10000,$C$1),"")</f>
        <v/>
      </c>
      <c r="M247" s="21">
        <f>IFERROR(AVERAGEIFS('Raw Data'!$T$2:$T$10000,'Raw Data'!$B$2:$B$10000,$A247,'Raw Data'!$A$2:$A$10000,$C$1),"")</f>
        <v/>
      </c>
      <c r="N247" s="20">
        <f>IF(M247="","",IF(M247&lt;Settings!$B$8,"Critical",IF(M247&lt;Settings!$B$9,"Semi Critical","Non Critical")))</f>
        <v/>
      </c>
    </row>
    <row r="248" ht="15.75" customHeight="1" s="42">
      <c r="A248" s="20" t="inlineStr">
        <is>
          <t>TUM-SS Puram</t>
        </is>
      </c>
      <c r="B248" s="20">
        <f t="array" ref="B248">IFERROR(INDEX('Raw Data'!$N$2:$N$10000,MATCH($A248,'Raw Data'!$B$2:$B$10000,0)),"")</f>
        <v/>
      </c>
      <c r="C248" s="20">
        <f t="array" ref="C248">IFERROR(INDEX('Raw Data'!$E$2:$E$10000,MATCH($A248,'Raw Data'!$B$2:$B$10000,0)),"")</f>
        <v/>
      </c>
      <c r="D248" s="20">
        <f t="array" ref="D248">IFERROR(INDEX('Raw Data'!$Q$2:$Q$10000,MATCH($A248,'Raw Data'!$B$2:$B$10000,0)),"")</f>
        <v/>
      </c>
      <c r="E248" s="20">
        <f t="array" ref="E248">IFERROR(INDEX('Raw Data'!$O$2:$O$10000,MATCH($A248,'Raw Data'!$B$2:$B$10000,0)),"")</f>
        <v/>
      </c>
      <c r="F248" s="20">
        <f t="array" ref="F248">IFERROR(INDEX('Raw Data'!$P$2:$P$10000,MATCH($A248,'Raw Data'!$B$2:$B$10000,0)),"")</f>
        <v/>
      </c>
      <c r="G248" s="21">
        <f>IFERROR(AVERAGEIFS('Raw Data'!$G$2:$G$10000,'Raw Data'!$B$2:$B$10000,$A248,'Raw Data'!$A$2:$A$10000,$C$1),"")</f>
        <v/>
      </c>
      <c r="H248" s="21">
        <f>IFERROR(AVERAGEIFS('Raw Data'!$H$2:$H$10000,'Raw Data'!$B$2:$B$10000,$A248,'Raw Data'!$A$2:$A$10000,$C$1),"")</f>
        <v/>
      </c>
      <c r="I248" s="21">
        <f>IFERROR(AVERAGEIFS('Raw Data'!$L$2:$L$10000,'Raw Data'!$B$2:$B$10000,$A248,'Raw Data'!$A$2:$A$10000,$C$1),"")</f>
        <v/>
      </c>
      <c r="J248" s="20">
        <f>IF(G248="","",LOOKUP(G248,{0,0.2,0.4,0.5,0.6,0.7,0.85,0.95},{"&lt;20%","20-40%","40-50%","50-60%","60-70%","70-85%","85-95%","&gt;=95%"}))</f>
        <v/>
      </c>
      <c r="K248" s="20">
        <f>IF(I248="","",LOOKUP(I248,{0,0.2,0.4,0.5,0.6,0.7,0.85,0.95},{"&lt;20%","20-40%","40-50%","50-60%","60-70%","70-85%","85-95%","&gt;=95%"}))</f>
        <v/>
      </c>
      <c r="L248" s="21">
        <f>IFERROR(AVERAGEIFS('Raw Data'!$S$2:$S$10000,'Raw Data'!$B$2:$B$10000,$A248,'Raw Data'!$A$2:$A$10000,$C$1),"")</f>
        <v/>
      </c>
      <c r="M248" s="21">
        <f>IFERROR(AVERAGEIFS('Raw Data'!$T$2:$T$10000,'Raw Data'!$B$2:$B$10000,$A248,'Raw Data'!$A$2:$A$10000,$C$1),"")</f>
        <v/>
      </c>
      <c r="N248" s="20">
        <f>IF(M248="","",IF(M248&lt;Settings!$B$8,"Critical",IF(M248&lt;Settings!$B$9,"Semi Critical","Non Critical")))</f>
        <v/>
      </c>
    </row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autoFilter ref="$A$3:$N$248"/>
  <conditionalFormatting sqref="M4:M2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248">
    <cfRule type="cellIs" priority="2" operator="equal" dxfId="0">
      <formula>"Critical"</formula>
    </cfRule>
    <cfRule type="cellIs" priority="3" operator="equal" dxfId="1">
      <formula>"Semi Critical"</formula>
    </cfRule>
    <cfRule type="cellIs" priority="4" operator="equal" dxfId="2">
      <formula>"Non Critical"</formula>
    </cfRule>
  </conditionalFormatting>
  <conditionalFormatting sqref="G4:G2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4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42" min="1" max="1"/>
    <col width="8.710000000000001" customWidth="1" style="42" min="2" max="2"/>
    <col width="40" customWidth="1" style="42" min="3" max="3"/>
    <col width="8.710000000000001" customWidth="1" style="42" min="4" max="26"/>
  </cols>
  <sheetData>
    <row r="1" ht="31.5" customHeight="1" s="42">
      <c r="A1" s="4" t="inlineStr">
        <is>
          <t>Setting</t>
        </is>
      </c>
      <c r="B1" s="4" t="inlineStr">
        <is>
          <t>Value</t>
        </is>
      </c>
      <c r="C1" s="4" t="inlineStr">
        <is>
          <t>Note</t>
        </is>
      </c>
    </row>
    <row r="3">
      <c r="A3" s="2" t="inlineStr">
        <is>
          <t>CC MTD completion (100%) by day of month</t>
        </is>
      </c>
    </row>
    <row r="4">
      <c r="A4" s="36" t="inlineStr">
        <is>
          <t>DH</t>
        </is>
      </c>
      <c r="B4" s="37" t="n">
        <v>10</v>
      </c>
      <c r="C4" s="36" t="inlineStr">
        <is>
          <t>Daily target = 1/10 = 10.0% per day</t>
        </is>
      </c>
    </row>
    <row r="5">
      <c r="A5" s="36" t="inlineStr">
        <is>
          <t>Superstore</t>
        </is>
      </c>
      <c r="B5" s="37" t="n">
        <v>15</v>
      </c>
      <c r="C5" s="36" t="inlineStr">
        <is>
          <t>Daily target = 1/15 = 6.67% per day</t>
        </is>
      </c>
    </row>
    <row r="6">
      <c r="A6" s="36" t="inlineStr">
        <is>
          <t>DH daily target %</t>
        </is>
      </c>
      <c r="B6" s="38">
        <f>1/B4</f>
        <v/>
      </c>
    </row>
    <row r="7">
      <c r="A7" s="36" t="inlineStr">
        <is>
          <t>Superstore daily target %</t>
        </is>
      </c>
      <c r="B7" s="38">
        <f>1/B5</f>
        <v/>
      </c>
    </row>
    <row r="8">
      <c r="A8" s="36" t="inlineStr">
        <is>
          <t>Critical: Achieved % below</t>
        </is>
      </c>
      <c r="B8" s="40" t="n">
        <v>0.6</v>
      </c>
      <c r="C8" s="36" t="inlineStr">
        <is>
          <t>Achieved % = CC MTD % / CC MTD Target</t>
        </is>
      </c>
    </row>
    <row r="9">
      <c r="A9" s="36" t="inlineStr">
        <is>
          <t>Semi Critical: Achieved % below</t>
        </is>
      </c>
      <c r="B9" s="40" t="n">
        <v>0.9</v>
      </c>
      <c r="C9" s="36" t="inlineStr">
        <is>
          <t>At or above this = Non Critical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42" min="1" max="1"/>
    <col width="22" customWidth="1" style="42" min="2" max="2"/>
    <col width="18" customWidth="1" style="42" min="3" max="3"/>
    <col width="8.710000000000001" customWidth="1" style="42" min="4" max="26"/>
  </cols>
  <sheetData>
    <row r="1" ht="31.5" customHeight="1" s="42">
      <c r="A1" s="4" t="inlineStr">
        <is>
          <t>Store Name</t>
        </is>
      </c>
      <c r="B1" s="4" t="inlineStr">
        <is>
          <t>CLM</t>
        </is>
      </c>
      <c r="C1" s="4" t="inlineStr">
        <is>
          <t>IM</t>
        </is>
      </c>
    </row>
    <row r="2">
      <c r="A2" s="36" t="inlineStr">
        <is>
          <t>BLR-Sarjapur New</t>
        </is>
      </c>
      <c r="B2" s="36" t="inlineStr">
        <is>
          <t>Saddam Hussain</t>
        </is>
      </c>
      <c r="C2" s="36" t="inlineStr">
        <is>
          <t>Un Mapped</t>
        </is>
      </c>
    </row>
    <row r="3">
      <c r="A3" s="36" t="inlineStr">
        <is>
          <t>BLR-Agrahara Road</t>
        </is>
      </c>
      <c r="B3" s="36" t="inlineStr">
        <is>
          <t>Saddam Hussain</t>
        </is>
      </c>
      <c r="C3" s="36" t="inlineStr">
        <is>
          <t>Un Mapped</t>
        </is>
      </c>
    </row>
    <row r="4">
      <c r="A4" s="36" t="inlineStr">
        <is>
          <t>BLR-Sarjapur-2</t>
        </is>
      </c>
      <c r="B4" s="36" t="inlineStr">
        <is>
          <t>Saddam Hussain</t>
        </is>
      </c>
      <c r="C4" s="36" t="inlineStr">
        <is>
          <t>Un Mapped</t>
        </is>
      </c>
    </row>
    <row r="5">
      <c r="A5" s="36" t="inlineStr">
        <is>
          <t>BLR-Doddakannelli</t>
        </is>
      </c>
      <c r="B5" s="36" t="inlineStr">
        <is>
          <t>Sundaresh S</t>
        </is>
      </c>
      <c r="C5" s="36" t="inlineStr">
        <is>
          <t>Un Mapped</t>
        </is>
      </c>
    </row>
    <row r="6">
      <c r="A6" s="36" t="inlineStr">
        <is>
          <t>BLR-Carmelaram</t>
        </is>
      </c>
      <c r="B6" s="36" t="inlineStr">
        <is>
          <t>Sundaresh S</t>
        </is>
      </c>
      <c r="C6" s="36" t="inlineStr">
        <is>
          <t>Un Mapped</t>
        </is>
      </c>
    </row>
    <row r="7">
      <c r="A7" s="36" t="inlineStr">
        <is>
          <t>BLR-Kasavanahalli</t>
        </is>
      </c>
      <c r="B7" s="36" t="inlineStr">
        <is>
          <t>Saddam Hussain</t>
        </is>
      </c>
      <c r="C7" s="36" t="inlineStr">
        <is>
          <t>Un Mapped</t>
        </is>
      </c>
    </row>
    <row r="8">
      <c r="A8" s="36" t="inlineStr">
        <is>
          <t>BLR-Kasturinagar New</t>
        </is>
      </c>
      <c r="B8" s="36" t="inlineStr">
        <is>
          <t>Rizwan Ahmed</t>
        </is>
      </c>
      <c r="C8" s="36" t="inlineStr">
        <is>
          <t>Un Mapped</t>
        </is>
      </c>
    </row>
    <row r="9">
      <c r="A9" s="36" t="inlineStr">
        <is>
          <t>BLR-Dooravani Nagar</t>
        </is>
      </c>
      <c r="B9" s="36" t="inlineStr">
        <is>
          <t>Rizwan Ahmed</t>
        </is>
      </c>
      <c r="C9" s="36" t="inlineStr">
        <is>
          <t>Un Mapped</t>
        </is>
      </c>
    </row>
    <row r="10">
      <c r="A10" s="36" t="inlineStr">
        <is>
          <t>BLR-TC Palaya</t>
        </is>
      </c>
      <c r="B10" s="36" t="inlineStr">
        <is>
          <t>Rizwan Ahmed</t>
        </is>
      </c>
      <c r="C10" s="36" t="inlineStr">
        <is>
          <t>Un Mapped</t>
        </is>
      </c>
    </row>
    <row r="11">
      <c r="A11" s="36" t="inlineStr">
        <is>
          <t>BLR-Banjara Layout</t>
        </is>
      </c>
      <c r="B11" s="36" t="inlineStr">
        <is>
          <t>Rizwan Ahmed</t>
        </is>
      </c>
      <c r="C11" s="36" t="inlineStr">
        <is>
          <t>Un Mapped</t>
        </is>
      </c>
    </row>
    <row r="12">
      <c r="A12" s="36" t="inlineStr">
        <is>
          <t>BLR-Ramamurthy Nagar Network</t>
        </is>
      </c>
      <c r="B12" s="36" t="inlineStr">
        <is>
          <t>Rizwan Ahmed</t>
        </is>
      </c>
      <c r="C12" s="36" t="inlineStr">
        <is>
          <t>Un Mapped</t>
        </is>
      </c>
    </row>
    <row r="13">
      <c r="A13" s="36" t="inlineStr">
        <is>
          <t>BLR-RAMAMURTHY NAGAR NEW</t>
        </is>
      </c>
      <c r="B13" s="36" t="inlineStr">
        <is>
          <t>Rizwan Ahmed</t>
        </is>
      </c>
      <c r="C13" s="36" t="inlineStr">
        <is>
          <t>Un Mapped</t>
        </is>
      </c>
    </row>
    <row r="14">
      <c r="A14" s="36" t="inlineStr">
        <is>
          <t>BLR-Kalkere</t>
        </is>
      </c>
      <c r="B14" s="36" t="inlineStr">
        <is>
          <t>Rizwan Ahmed</t>
        </is>
      </c>
      <c r="C14" s="36" t="inlineStr">
        <is>
          <t>Un Mapped</t>
        </is>
      </c>
    </row>
    <row r="15">
      <c r="A15" s="36" t="inlineStr">
        <is>
          <t>BLR-HEBBAL NEW</t>
        </is>
      </c>
      <c r="B15" s="36" t="inlineStr">
        <is>
          <t>Girish N</t>
        </is>
      </c>
      <c r="C15" s="36" t="inlineStr">
        <is>
          <t>Un Mapped</t>
        </is>
      </c>
    </row>
    <row r="16">
      <c r="A16" s="36" t="inlineStr">
        <is>
          <t>BLR-Challakere</t>
        </is>
      </c>
      <c r="B16" s="36" t="inlineStr">
        <is>
          <t>Girish N</t>
        </is>
      </c>
      <c r="C16" s="36" t="inlineStr">
        <is>
          <t>Un Mapped</t>
        </is>
      </c>
    </row>
    <row r="17">
      <c r="A17" s="36" t="inlineStr">
        <is>
          <t>BLR-Jakkur Network</t>
        </is>
      </c>
      <c r="B17" s="36" t="inlineStr">
        <is>
          <t>Girish N</t>
        </is>
      </c>
      <c r="C17" s="36" t="inlineStr">
        <is>
          <t>Un Mapped</t>
        </is>
      </c>
    </row>
    <row r="18">
      <c r="A18" s="36" t="inlineStr">
        <is>
          <t>BLR-HBR Layout</t>
        </is>
      </c>
      <c r="B18" s="36" t="inlineStr">
        <is>
          <t>Girish N</t>
        </is>
      </c>
      <c r="C18" s="36" t="inlineStr">
        <is>
          <t>Un Mapped</t>
        </is>
      </c>
    </row>
    <row r="19">
      <c r="A19" s="36" t="inlineStr">
        <is>
          <t>BLR-Nagavara</t>
        </is>
      </c>
      <c r="B19" s="36" t="inlineStr">
        <is>
          <t>Girish N</t>
        </is>
      </c>
      <c r="C19" s="36" t="inlineStr">
        <is>
          <t>Un Mapped</t>
        </is>
      </c>
    </row>
    <row r="20">
      <c r="A20" s="36" t="inlineStr">
        <is>
          <t>BLR-Jakkur New</t>
        </is>
      </c>
      <c r="B20" s="36" t="inlineStr">
        <is>
          <t>Girish N</t>
        </is>
      </c>
      <c r="C20" s="36" t="inlineStr">
        <is>
          <t>Un Mapped</t>
        </is>
      </c>
    </row>
    <row r="21" ht="15.75" customHeight="1" s="42">
      <c r="A21" s="36" t="inlineStr">
        <is>
          <t>BLR-Bannerghatta Network</t>
        </is>
      </c>
      <c r="B21" s="36" t="inlineStr">
        <is>
          <t>Manjunatha V</t>
        </is>
      </c>
      <c r="C21" s="36" t="inlineStr">
        <is>
          <t>Un Mapped</t>
        </is>
      </c>
    </row>
    <row r="22" ht="15.75" customHeight="1" s="42">
      <c r="A22" s="36" t="inlineStr">
        <is>
          <t>BLR-Arekere</t>
        </is>
      </c>
      <c r="B22" s="36" t="inlineStr">
        <is>
          <t>Manjunatha V</t>
        </is>
      </c>
      <c r="C22" s="36" t="inlineStr">
        <is>
          <t>Un Mapped</t>
        </is>
      </c>
    </row>
    <row r="23" ht="15.75" customHeight="1" s="42">
      <c r="A23" s="36" t="inlineStr">
        <is>
          <t>BLR-BANNERGHATTA</t>
        </is>
      </c>
      <c r="B23" s="36" t="inlineStr">
        <is>
          <t>Manjunatha V</t>
        </is>
      </c>
      <c r="C23" s="36" t="inlineStr">
        <is>
          <t>Un Mapped</t>
        </is>
      </c>
    </row>
    <row r="24" ht="15.75" customHeight="1" s="42">
      <c r="A24" s="36" t="inlineStr">
        <is>
          <t>BLR-Bannerghatta Network 2</t>
        </is>
      </c>
      <c r="B24" s="36" t="inlineStr">
        <is>
          <t>Manjunatha V</t>
        </is>
      </c>
      <c r="C24" s="36" t="inlineStr">
        <is>
          <t>Un Mapped</t>
        </is>
      </c>
    </row>
    <row r="25" ht="15.75" customHeight="1" s="42">
      <c r="A25" s="36" t="inlineStr">
        <is>
          <t>BLR-Sunrise Layout</t>
        </is>
      </c>
      <c r="B25" s="36" t="inlineStr">
        <is>
          <t>Manjunatha V</t>
        </is>
      </c>
      <c r="C25" s="36" t="inlineStr">
        <is>
          <t>Un Mapped</t>
        </is>
      </c>
    </row>
    <row r="26" ht="15.75" customHeight="1" s="42">
      <c r="A26" s="36" t="inlineStr">
        <is>
          <t>BLR-Yelenahalli</t>
        </is>
      </c>
      <c r="B26" s="36" t="inlineStr">
        <is>
          <t>Manjunatha V</t>
        </is>
      </c>
      <c r="C26" s="36" t="inlineStr">
        <is>
          <t>Un Mapped</t>
        </is>
      </c>
    </row>
    <row r="27" ht="15.75" customHeight="1" s="42">
      <c r="A27" s="36" t="inlineStr">
        <is>
          <t>BLR-JP Nagar Network</t>
        </is>
      </c>
      <c r="B27" s="36" t="inlineStr">
        <is>
          <t>Manjunatha V</t>
        </is>
      </c>
      <c r="C27" s="36" t="inlineStr">
        <is>
          <t>Un Mapped</t>
        </is>
      </c>
    </row>
    <row r="28" ht="15.75" customHeight="1" s="42">
      <c r="A28" s="36" t="inlineStr">
        <is>
          <t>BLR-JP Nagar Network-2</t>
        </is>
      </c>
      <c r="B28" s="36" t="inlineStr">
        <is>
          <t>Manjunatha V</t>
        </is>
      </c>
      <c r="C28" s="36" t="inlineStr">
        <is>
          <t>Un Mapped</t>
        </is>
      </c>
    </row>
    <row r="29" ht="15.75" customHeight="1" s="42">
      <c r="A29" s="36" t="inlineStr">
        <is>
          <t>BLR-Kumaraswamy Layout</t>
        </is>
      </c>
      <c r="B29" s="36" t="inlineStr">
        <is>
          <t>Manjunatha V</t>
        </is>
      </c>
      <c r="C29" s="36" t="inlineStr">
        <is>
          <t>Un Mapped</t>
        </is>
      </c>
    </row>
    <row r="30" ht="15.75" customHeight="1" s="42">
      <c r="A30" s="36" t="inlineStr">
        <is>
          <t>BLR-JP Nagar New</t>
        </is>
      </c>
      <c r="B30" s="36" t="inlineStr">
        <is>
          <t>Manjunatha V</t>
        </is>
      </c>
      <c r="C30" s="36" t="inlineStr">
        <is>
          <t>Un Mapped</t>
        </is>
      </c>
    </row>
    <row r="31" ht="15.75" customHeight="1" s="42">
      <c r="A31" s="36" t="inlineStr">
        <is>
          <t>BLR-HSR-3</t>
        </is>
      </c>
      <c r="B31" s="36" t="inlineStr">
        <is>
          <t>Saddam Hussain</t>
        </is>
      </c>
      <c r="C31" s="36" t="inlineStr">
        <is>
          <t>Un Mapped</t>
        </is>
      </c>
    </row>
    <row r="32" ht="15.75" customHeight="1" s="42">
      <c r="A32" s="36" t="inlineStr">
        <is>
          <t>BLR-Mico Layout Network</t>
        </is>
      </c>
      <c r="B32" s="36" t="inlineStr">
        <is>
          <t>Keshav G</t>
        </is>
      </c>
      <c r="C32" s="36" t="inlineStr">
        <is>
          <t>Un Mapped</t>
        </is>
      </c>
    </row>
    <row r="33" ht="15.75" customHeight="1" s="42">
      <c r="A33" s="36" t="inlineStr">
        <is>
          <t>BLR-Mico layout New</t>
        </is>
      </c>
      <c r="B33" s="36" t="inlineStr">
        <is>
          <t>Keshav G</t>
        </is>
      </c>
      <c r="C33" s="36" t="inlineStr">
        <is>
          <t>Un Mapped</t>
        </is>
      </c>
    </row>
    <row r="34" ht="15.75" customHeight="1" s="42">
      <c r="A34" s="36" t="inlineStr">
        <is>
          <t>BLR-Junnasandra</t>
        </is>
      </c>
      <c r="B34" s="36" t="inlineStr">
        <is>
          <t>Saddam Hussain</t>
        </is>
      </c>
      <c r="C34" s="36" t="inlineStr">
        <is>
          <t>Un Mapped</t>
        </is>
      </c>
    </row>
    <row r="35" ht="15.75" customHeight="1" s="42">
      <c r="A35" s="36" t="inlineStr">
        <is>
          <t>BLR-Choodasandra</t>
        </is>
      </c>
      <c r="B35" s="36" t="inlineStr">
        <is>
          <t>Saddam Hussain</t>
        </is>
      </c>
      <c r="C35" s="36" t="inlineStr">
        <is>
          <t>Un Mapped</t>
        </is>
      </c>
    </row>
    <row r="36" ht="15.75" customHeight="1" s="42">
      <c r="A36" s="36" t="inlineStr">
        <is>
          <t>BLR-Silver County</t>
        </is>
      </c>
      <c r="B36" s="36" t="inlineStr">
        <is>
          <t>Saddam Hussain</t>
        </is>
      </c>
      <c r="C36" s="36" t="inlineStr">
        <is>
          <t>Un Mapped</t>
        </is>
      </c>
    </row>
    <row r="37" ht="15.75" customHeight="1" s="42">
      <c r="A37" s="36" t="inlineStr">
        <is>
          <t>BLR-27th Main Road</t>
        </is>
      </c>
      <c r="B37" s="36" t="inlineStr">
        <is>
          <t>Saddam Hussain</t>
        </is>
      </c>
      <c r="C37" s="36" t="inlineStr">
        <is>
          <t>Un Mapped</t>
        </is>
      </c>
    </row>
    <row r="38" ht="15.75" customHeight="1" s="42">
      <c r="A38" s="36" t="inlineStr">
        <is>
          <t>BLR-HSR Layout New</t>
        </is>
      </c>
      <c r="B38" s="36" t="inlineStr">
        <is>
          <t>Saddam Hussain</t>
        </is>
      </c>
      <c r="C38" s="36" t="inlineStr">
        <is>
          <t>Un Mapped</t>
        </is>
      </c>
    </row>
    <row r="39" ht="15.75" customHeight="1" s="42">
      <c r="A39" s="36" t="inlineStr">
        <is>
          <t>BLR-HSR-2</t>
        </is>
      </c>
      <c r="B39" s="36" t="inlineStr">
        <is>
          <t>Saddam Hussain</t>
        </is>
      </c>
      <c r="C39" s="36" t="inlineStr">
        <is>
          <t>Un Mapped</t>
        </is>
      </c>
    </row>
    <row r="40" ht="15.75" customHeight="1" s="42">
      <c r="A40" s="36" t="inlineStr">
        <is>
          <t>BLR-Teachers colony</t>
        </is>
      </c>
      <c r="B40" s="36" t="inlineStr">
        <is>
          <t>Saddam Hussain</t>
        </is>
      </c>
      <c r="C40" s="36" t="inlineStr">
        <is>
          <t>Un Mapped</t>
        </is>
      </c>
    </row>
    <row r="41" ht="15.75" customHeight="1" s="42">
      <c r="A41" s="36" t="inlineStr">
        <is>
          <t>BLR-Marathahalli-4</t>
        </is>
      </c>
      <c r="B41" s="36" t="inlineStr">
        <is>
          <t>Sundaresh S</t>
        </is>
      </c>
      <c r="C41" s="36" t="inlineStr">
        <is>
          <t>Un Mapped</t>
        </is>
      </c>
    </row>
    <row r="42" ht="15.75" customHeight="1" s="42">
      <c r="A42" s="36" t="inlineStr">
        <is>
          <t>BLR-Marathahalli-3</t>
        </is>
      </c>
      <c r="B42" s="36" t="inlineStr">
        <is>
          <t>Sundaresh S</t>
        </is>
      </c>
      <c r="C42" s="36" t="inlineStr">
        <is>
          <t>Un Mapped</t>
        </is>
      </c>
    </row>
    <row r="43" ht="15.75" customHeight="1" s="42">
      <c r="A43" s="36" t="inlineStr">
        <is>
          <t>BLR-Varthur</t>
        </is>
      </c>
      <c r="B43" s="36" t="inlineStr">
        <is>
          <t>Sundaresh S</t>
        </is>
      </c>
      <c r="C43" s="36" t="inlineStr">
        <is>
          <t>Un Mapped</t>
        </is>
      </c>
    </row>
    <row r="44" ht="15.75" customHeight="1" s="42">
      <c r="A44" s="36" t="inlineStr">
        <is>
          <t>BLR-Gunjur New</t>
        </is>
      </c>
      <c r="B44" s="36" t="inlineStr">
        <is>
          <t>Sundaresh S</t>
        </is>
      </c>
      <c r="C44" s="36" t="inlineStr">
        <is>
          <t>Un Mapped</t>
        </is>
      </c>
    </row>
    <row r="45" ht="15.75" customHeight="1" s="42">
      <c r="A45" s="36" t="inlineStr">
        <is>
          <t>BLR-Sompura</t>
        </is>
      </c>
      <c r="B45" s="36" t="inlineStr">
        <is>
          <t>Sundaresh S</t>
        </is>
      </c>
      <c r="C45" s="36" t="inlineStr">
        <is>
          <t>Un Mapped</t>
        </is>
      </c>
    </row>
    <row r="46" ht="15.75" customHeight="1" s="42">
      <c r="A46" s="36" t="inlineStr">
        <is>
          <t>BLR-GUNJUR Network</t>
        </is>
      </c>
      <c r="B46" s="36" t="inlineStr">
        <is>
          <t>Sundaresh S</t>
        </is>
      </c>
      <c r="C46" s="36" t="inlineStr">
        <is>
          <t>Un Mapped</t>
        </is>
      </c>
    </row>
    <row r="47" ht="15.75" customHeight="1" s="42">
      <c r="A47" s="36" t="inlineStr">
        <is>
          <t>BLR-Aswath Nagar</t>
        </is>
      </c>
      <c r="B47" s="36" t="inlineStr">
        <is>
          <t>Sundaresh S</t>
        </is>
      </c>
      <c r="C47" s="36" t="inlineStr">
        <is>
          <t>Un Mapped</t>
        </is>
      </c>
    </row>
    <row r="48" ht="15.75" customHeight="1" s="42">
      <c r="A48" s="36" t="inlineStr">
        <is>
          <t>BLR-Manjunatha layout</t>
        </is>
      </c>
      <c r="B48" s="36" t="inlineStr">
        <is>
          <t>Sundaresh S</t>
        </is>
      </c>
      <c r="C48" s="36" t="inlineStr">
        <is>
          <t>Un Mapped</t>
        </is>
      </c>
    </row>
    <row r="49" ht="15.75" customHeight="1" s="42">
      <c r="A49" s="36" t="inlineStr">
        <is>
          <t>BLR-GUNJUR</t>
        </is>
      </c>
      <c r="B49" s="36" t="inlineStr">
        <is>
          <t>Sundaresh S</t>
        </is>
      </c>
      <c r="C49" s="36" t="inlineStr">
        <is>
          <t>Un Mapped</t>
        </is>
      </c>
    </row>
    <row r="50" ht="15.75" customHeight="1" s="42">
      <c r="A50" s="36" t="inlineStr">
        <is>
          <t>BLR-Doomasandra</t>
        </is>
      </c>
      <c r="B50" s="36" t="inlineStr">
        <is>
          <t>Sundaresh S</t>
        </is>
      </c>
      <c r="C50" s="36" t="inlineStr">
        <is>
          <t>Un Mapped</t>
        </is>
      </c>
    </row>
    <row r="51" ht="15.75" customHeight="1" s="42">
      <c r="A51" s="36" t="inlineStr">
        <is>
          <t>BLR-Bidaraguppe</t>
        </is>
      </c>
      <c r="B51" s="36" t="inlineStr">
        <is>
          <t>Sundaresh S</t>
        </is>
      </c>
      <c r="C51" s="36" t="inlineStr">
        <is>
          <t>Un Mapped</t>
        </is>
      </c>
    </row>
    <row r="52" ht="15.75" customHeight="1" s="42">
      <c r="A52" s="36" t="inlineStr">
        <is>
          <t>BLR-Hadosiddapura</t>
        </is>
      </c>
      <c r="B52" s="36" t="inlineStr">
        <is>
          <t>Sundaresh S</t>
        </is>
      </c>
      <c r="C52" s="36" t="inlineStr">
        <is>
          <t>Un Mapped</t>
        </is>
      </c>
    </row>
    <row r="53" ht="15.75" customHeight="1" s="42">
      <c r="A53" s="36" t="inlineStr">
        <is>
          <t>BLR-RWF Yelahanka</t>
        </is>
      </c>
      <c r="B53" s="36" t="inlineStr">
        <is>
          <t>Akshay P</t>
        </is>
      </c>
      <c r="C53" s="36" t="inlineStr">
        <is>
          <t>Srittam Dhal</t>
        </is>
      </c>
    </row>
    <row r="54" ht="15.75" customHeight="1" s="42">
      <c r="A54" s="36" t="inlineStr">
        <is>
          <t>BLR-Singapura</t>
        </is>
      </c>
      <c r="B54" s="36" t="inlineStr">
        <is>
          <t>Akshay P</t>
        </is>
      </c>
      <c r="C54" s="36" t="inlineStr">
        <is>
          <t>Srittam Dhal</t>
        </is>
      </c>
    </row>
    <row r="55" ht="15.75" customHeight="1" s="42">
      <c r="A55" s="36" t="inlineStr">
        <is>
          <t>BLR-Yelahanka new town New</t>
        </is>
      </c>
      <c r="B55" s="36" t="inlineStr">
        <is>
          <t>Akshay P</t>
        </is>
      </c>
      <c r="C55" s="36" t="inlineStr">
        <is>
          <t>Srittam Dhal</t>
        </is>
      </c>
    </row>
    <row r="56" ht="15.75" customHeight="1" s="42">
      <c r="A56" s="36" t="inlineStr">
        <is>
          <t>BLR-Vidyaranyapura</t>
        </is>
      </c>
      <c r="B56" s="36" t="inlineStr">
        <is>
          <t>Akshay P</t>
        </is>
      </c>
      <c r="C56" s="36" t="inlineStr">
        <is>
          <t>Srittam Dhal</t>
        </is>
      </c>
    </row>
    <row r="57" ht="15.75" customHeight="1" s="42">
      <c r="A57" s="36" t="inlineStr">
        <is>
          <t>BLR-Bagalakunte</t>
        </is>
      </c>
      <c r="B57" s="36" t="inlineStr">
        <is>
          <t>Akshay P</t>
        </is>
      </c>
      <c r="C57" s="36" t="inlineStr">
        <is>
          <t>Srittam Dhal</t>
        </is>
      </c>
    </row>
    <row r="58" ht="15.75" customHeight="1" s="42">
      <c r="A58" s="36" t="inlineStr">
        <is>
          <t>BLR-Peenya New</t>
        </is>
      </c>
      <c r="B58" s="36" t="inlineStr">
        <is>
          <t>Akshay P</t>
        </is>
      </c>
      <c r="C58" s="36" t="inlineStr">
        <is>
          <t>Srittam Dhal</t>
        </is>
      </c>
    </row>
    <row r="59" ht="15.75" customHeight="1" s="42">
      <c r="A59" s="36" t="inlineStr">
        <is>
          <t>BLR-Abbigere</t>
        </is>
      </c>
      <c r="B59" s="36" t="inlineStr">
        <is>
          <t>Akshay P</t>
        </is>
      </c>
      <c r="C59" s="36" t="inlineStr">
        <is>
          <t>Srittam Dhal</t>
        </is>
      </c>
    </row>
    <row r="60" ht="15.75" customHeight="1" s="42">
      <c r="A60" s="36" t="inlineStr">
        <is>
          <t>BLR-Peenya Network</t>
        </is>
      </c>
      <c r="B60" s="36" t="inlineStr">
        <is>
          <t>Akshay P</t>
        </is>
      </c>
      <c r="C60" s="36" t="inlineStr">
        <is>
          <t>Srittam Dhal</t>
        </is>
      </c>
    </row>
    <row r="61" ht="15.75" customHeight="1" s="42">
      <c r="A61" s="36" t="inlineStr">
        <is>
          <t>BLR-Nehru Nagar</t>
        </is>
      </c>
      <c r="B61" s="36" t="inlineStr">
        <is>
          <t>Akshay P</t>
        </is>
      </c>
      <c r="C61" s="36" t="inlineStr">
        <is>
          <t>Srittam Dhal</t>
        </is>
      </c>
    </row>
    <row r="62" ht="15.75" customHeight="1" s="42">
      <c r="A62" s="36" t="inlineStr">
        <is>
          <t>BLR-Yelahanka Network</t>
        </is>
      </c>
      <c r="B62" s="36" t="inlineStr">
        <is>
          <t>Akshay P</t>
        </is>
      </c>
      <c r="C62" s="36" t="inlineStr">
        <is>
          <t>Srittam Dhal</t>
        </is>
      </c>
    </row>
    <row r="63" ht="15.75" customHeight="1" s="42">
      <c r="A63" s="36" t="inlineStr">
        <is>
          <t>BLR-YESHWANTPUR</t>
        </is>
      </c>
      <c r="B63" s="36" t="inlineStr">
        <is>
          <t>Manoj Kj</t>
        </is>
      </c>
      <c r="C63" s="36" t="inlineStr">
        <is>
          <t>Srittam Dhal</t>
        </is>
      </c>
    </row>
    <row r="64" ht="15.75" customHeight="1" s="42">
      <c r="A64" s="36" t="inlineStr">
        <is>
          <t>BLR-Goraguntepalya</t>
        </is>
      </c>
      <c r="B64" s="36" t="inlineStr">
        <is>
          <t>Manoj Kj</t>
        </is>
      </c>
      <c r="C64" s="36" t="inlineStr">
        <is>
          <t>Srittam Dhal</t>
        </is>
      </c>
    </row>
    <row r="65" ht="15.75" customHeight="1" s="42">
      <c r="A65" s="36" t="inlineStr">
        <is>
          <t>BLR-JC Nagar</t>
        </is>
      </c>
      <c r="B65" s="36" t="inlineStr">
        <is>
          <t>Manoj Kj</t>
        </is>
      </c>
      <c r="C65" s="36" t="inlineStr">
        <is>
          <t>Srittam Dhal</t>
        </is>
      </c>
    </row>
    <row r="66" ht="15.75" customHeight="1" s="42">
      <c r="A66" s="36" t="inlineStr">
        <is>
          <t>BLR-Hegganahalli</t>
        </is>
      </c>
      <c r="B66" s="36" t="inlineStr">
        <is>
          <t>Manoj Kj</t>
        </is>
      </c>
      <c r="C66" s="36" t="inlineStr">
        <is>
          <t>Srittam Dhal</t>
        </is>
      </c>
    </row>
    <row r="67" ht="15.75" customHeight="1" s="42">
      <c r="A67" s="36" t="inlineStr">
        <is>
          <t>BLR-Pipeline road new</t>
        </is>
      </c>
      <c r="B67" s="36" t="inlineStr">
        <is>
          <t>Manoj Kj</t>
        </is>
      </c>
      <c r="C67" s="36" t="inlineStr">
        <is>
          <t>Srittam Dhal</t>
        </is>
      </c>
    </row>
    <row r="68" ht="15.75" customHeight="1" s="42">
      <c r="A68" s="36" t="inlineStr">
        <is>
          <t>BLR-Mathikere</t>
        </is>
      </c>
      <c r="B68" s="36" t="inlineStr">
        <is>
          <t>Manoj Kj</t>
        </is>
      </c>
      <c r="C68" s="36" t="inlineStr">
        <is>
          <t>Srittam Dhal</t>
        </is>
      </c>
    </row>
    <row r="69" ht="15.75" customHeight="1" s="42">
      <c r="A69" s="36" t="inlineStr">
        <is>
          <t>BLR-Cholayanakanalli</t>
        </is>
      </c>
      <c r="B69" s="36" t="inlineStr">
        <is>
          <t>Akshay P</t>
        </is>
      </c>
      <c r="C69" s="36" t="inlineStr">
        <is>
          <t>Srittam Dhal</t>
        </is>
      </c>
    </row>
    <row r="70" ht="15.75" customHeight="1" s="42">
      <c r="A70" s="36" t="inlineStr">
        <is>
          <t>BLR-Sanjaynagar</t>
        </is>
      </c>
      <c r="B70" s="36" t="inlineStr">
        <is>
          <t>Akshay P</t>
        </is>
      </c>
      <c r="C70" s="36" t="inlineStr">
        <is>
          <t>Srittam Dhal</t>
        </is>
      </c>
    </row>
    <row r="71" ht="15.75" customHeight="1" s="42">
      <c r="A71" s="36" t="inlineStr">
        <is>
          <t>BLR-Tippenahalli</t>
        </is>
      </c>
      <c r="B71" s="36" t="inlineStr">
        <is>
          <t>Akshay P</t>
        </is>
      </c>
      <c r="C71" s="36" t="inlineStr">
        <is>
          <t>Srittam Dhal</t>
        </is>
      </c>
    </row>
    <row r="72" ht="15.75" customHeight="1" s="42">
      <c r="A72" s="36" t="inlineStr">
        <is>
          <t>TUM-SS Puram</t>
        </is>
      </c>
      <c r="B72" s="36" t="inlineStr">
        <is>
          <t>Akshay P</t>
        </is>
      </c>
      <c r="C72" s="36" t="inlineStr">
        <is>
          <t>Srittam Dhal</t>
        </is>
      </c>
    </row>
    <row r="73" ht="15.75" customHeight="1" s="42">
      <c r="A73" s="36" t="inlineStr">
        <is>
          <t>BLR-Kamakshipalya</t>
        </is>
      </c>
      <c r="B73" s="36" t="inlineStr">
        <is>
          <t>Manoj Kj</t>
        </is>
      </c>
      <c r="C73" s="36" t="inlineStr">
        <is>
          <t>Srittam Dhal</t>
        </is>
      </c>
    </row>
    <row r="74" ht="15.75" customHeight="1" s="42">
      <c r="A74" s="36" t="inlineStr">
        <is>
          <t>BLR-Mathikere New</t>
        </is>
      </c>
      <c r="B74" s="36" t="inlineStr">
        <is>
          <t>Manoj Kj</t>
        </is>
      </c>
      <c r="C74" s="36" t="inlineStr">
        <is>
          <t>Srittam Dhal</t>
        </is>
      </c>
    </row>
    <row r="75" ht="15.75" customHeight="1" s="42">
      <c r="A75" s="36" t="inlineStr">
        <is>
          <t>BLR-Nelmagala Town</t>
        </is>
      </c>
      <c r="B75" s="36" t="inlineStr">
        <is>
          <t>Akshay P</t>
        </is>
      </c>
      <c r="C75" s="36" t="inlineStr">
        <is>
          <t>Srittam Dhal</t>
        </is>
      </c>
    </row>
    <row r="76" ht="15.75" customHeight="1" s="42">
      <c r="A76" s="36" t="inlineStr">
        <is>
          <t>BLR-Doddakannelli SS</t>
        </is>
      </c>
      <c r="B76" s="36" t="inlineStr">
        <is>
          <t>Arun Raj</t>
        </is>
      </c>
      <c r="C76" s="36" t="inlineStr">
        <is>
          <t>Simon Manoharan</t>
        </is>
      </c>
    </row>
    <row r="77" ht="15.75" customHeight="1" s="42">
      <c r="A77" s="36" t="inlineStr">
        <is>
          <t>BLR-BASAVANAPURA SS</t>
        </is>
      </c>
      <c r="B77" s="36" t="inlineStr">
        <is>
          <t>Arun Raj</t>
        </is>
      </c>
      <c r="C77" s="36" t="inlineStr">
        <is>
          <t>Simon Manoharan</t>
        </is>
      </c>
    </row>
    <row r="78" ht="15.75" customHeight="1" s="42">
      <c r="A78" s="36" t="inlineStr">
        <is>
          <t>BLR-Nikoo home SS</t>
        </is>
      </c>
      <c r="B78" s="36" t="inlineStr">
        <is>
          <t>Arun Raj</t>
        </is>
      </c>
      <c r="C78" s="36" t="inlineStr">
        <is>
          <t>Simon Manoharan</t>
        </is>
      </c>
    </row>
    <row r="79" ht="15.75" customHeight="1" s="42">
      <c r="A79" s="36" t="inlineStr">
        <is>
          <t>BLR-Vidyaranyapura SS</t>
        </is>
      </c>
      <c r="B79" s="36" t="inlineStr">
        <is>
          <t>Arun Raj</t>
        </is>
      </c>
      <c r="C79" s="36" t="inlineStr">
        <is>
          <t>Simon Manoharan</t>
        </is>
      </c>
    </row>
    <row r="80" ht="15.75" customHeight="1" s="42">
      <c r="A80" s="36" t="inlineStr">
        <is>
          <t>BLR-Nehru Nagar SS</t>
        </is>
      </c>
      <c r="B80" s="36" t="inlineStr">
        <is>
          <t>Arun Raj</t>
        </is>
      </c>
      <c r="C80" s="36" t="inlineStr">
        <is>
          <t>Simon Manoharan</t>
        </is>
      </c>
    </row>
    <row r="81" ht="15.75" customHeight="1" s="42">
      <c r="A81" s="36" t="inlineStr">
        <is>
          <t>BLR-Peenya SS</t>
        </is>
      </c>
      <c r="B81" s="36" t="inlineStr">
        <is>
          <t>Arun Raj</t>
        </is>
      </c>
      <c r="C81" s="36" t="inlineStr">
        <is>
          <t>Simon Manoharan</t>
        </is>
      </c>
    </row>
    <row r="82" ht="15.75" customHeight="1" s="42">
      <c r="A82" s="36" t="inlineStr">
        <is>
          <t>BLR-Dooravani Nagar SS</t>
        </is>
      </c>
      <c r="B82" s="36" t="inlineStr">
        <is>
          <t>Arun Raj</t>
        </is>
      </c>
      <c r="C82" s="36" t="inlineStr">
        <is>
          <t>Simon Manoharan</t>
        </is>
      </c>
    </row>
    <row r="83" ht="15.75" customHeight="1" s="42">
      <c r="A83" s="36" t="inlineStr">
        <is>
          <t>BLR-Hope Farm SS</t>
        </is>
      </c>
      <c r="B83" s="36" t="inlineStr">
        <is>
          <t>Arun Raj</t>
        </is>
      </c>
      <c r="C83" s="36" t="inlineStr">
        <is>
          <t>Simon Manoharan</t>
        </is>
      </c>
    </row>
    <row r="84" ht="15.75" customHeight="1" s="42">
      <c r="A84" s="36" t="inlineStr">
        <is>
          <t>BLR-Bellandur SS</t>
        </is>
      </c>
      <c r="B84" s="36" t="inlineStr">
        <is>
          <t>Arun Raj</t>
        </is>
      </c>
      <c r="C84" s="36" t="inlineStr">
        <is>
          <t>Simon Manoharan</t>
        </is>
      </c>
    </row>
    <row r="85" ht="15.75" customHeight="1" s="42">
      <c r="A85" s="36" t="inlineStr">
        <is>
          <t>BLR-Sattava East SS</t>
        </is>
      </c>
      <c r="B85" s="36" t="inlineStr">
        <is>
          <t>Arun Raj</t>
        </is>
      </c>
      <c r="C85" s="36" t="inlineStr">
        <is>
          <t>Simon Manoharan</t>
        </is>
      </c>
    </row>
    <row r="86" ht="15.75" customHeight="1" s="42">
      <c r="A86" s="36" t="inlineStr">
        <is>
          <t>BLR-Electronic City SS</t>
        </is>
      </c>
      <c r="B86" s="36" t="inlineStr">
        <is>
          <t>Arun Raj</t>
        </is>
      </c>
      <c r="C86" s="36" t="inlineStr">
        <is>
          <t>Simon Manoharan</t>
        </is>
      </c>
    </row>
    <row r="87" ht="15.75" customHeight="1" s="42">
      <c r="A87" s="36" t="inlineStr">
        <is>
          <t>BLR-Singasandra SS</t>
        </is>
      </c>
      <c r="B87" s="36" t="inlineStr">
        <is>
          <t>Arun Raj</t>
        </is>
      </c>
      <c r="C87" s="36" t="inlineStr">
        <is>
          <t>Simon Manoharan</t>
        </is>
      </c>
    </row>
    <row r="88" ht="15.75" customHeight="1" s="42">
      <c r="A88" s="36" t="inlineStr">
        <is>
          <t>BLR-Marathalli SS</t>
        </is>
      </c>
      <c r="B88" s="36" t="inlineStr">
        <is>
          <t>Arun Raj</t>
        </is>
      </c>
      <c r="C88" s="36" t="inlineStr">
        <is>
          <t>Simon Manoharan</t>
        </is>
      </c>
    </row>
    <row r="89" ht="15.75" customHeight="1" s="42">
      <c r="A89" s="36" t="inlineStr">
        <is>
          <t>BLR- Brookefield SS</t>
        </is>
      </c>
      <c r="B89" s="36" t="inlineStr">
        <is>
          <t>Arun Raj</t>
        </is>
      </c>
      <c r="C89" s="36" t="inlineStr">
        <is>
          <t>Simon Manoharan</t>
        </is>
      </c>
    </row>
    <row r="90" ht="15.75" customHeight="1" s="42">
      <c r="A90" s="36" t="inlineStr">
        <is>
          <t>BLR-Shivaji Nagar SS</t>
        </is>
      </c>
      <c r="B90" s="36" t="inlineStr">
        <is>
          <t>Arun Raj</t>
        </is>
      </c>
      <c r="C90" s="36" t="inlineStr">
        <is>
          <t>Simon Manoharan</t>
        </is>
      </c>
    </row>
    <row r="91" ht="15.75" customHeight="1" s="42">
      <c r="A91" s="36" t="inlineStr">
        <is>
          <t>BLR-RR Nagar SS</t>
        </is>
      </c>
      <c r="B91" s="36" t="inlineStr">
        <is>
          <t>Arun Raj</t>
        </is>
      </c>
      <c r="C91" s="36" t="inlineStr">
        <is>
          <t>Simon Manoharan</t>
        </is>
      </c>
    </row>
    <row r="92" ht="15.75" customHeight="1" s="42">
      <c r="A92" s="36" t="inlineStr">
        <is>
          <t>BLR-Bannerghatta SS</t>
        </is>
      </c>
      <c r="B92" s="36" t="inlineStr">
        <is>
          <t>Arun Raj</t>
        </is>
      </c>
      <c r="C92" s="36" t="inlineStr">
        <is>
          <t>Simon Manoharan</t>
        </is>
      </c>
    </row>
    <row r="93" ht="15.75" customHeight="1" s="42">
      <c r="A93" s="36" t="inlineStr">
        <is>
          <t>BLR-Malleshwaram SS</t>
        </is>
      </c>
      <c r="B93" s="36" t="inlineStr">
        <is>
          <t>Arun Raj</t>
        </is>
      </c>
      <c r="C93" s="36" t="inlineStr">
        <is>
          <t>Simon Manoharan</t>
        </is>
      </c>
    </row>
    <row r="94" ht="15.75" customHeight="1" s="42">
      <c r="A94" s="36" t="inlineStr">
        <is>
          <t>BLR-Vijay Nagar SS</t>
        </is>
      </c>
      <c r="B94" s="36" t="inlineStr">
        <is>
          <t>Arun Raj</t>
        </is>
      </c>
      <c r="C94" s="36" t="inlineStr">
        <is>
          <t>Simon Manoharan</t>
        </is>
      </c>
    </row>
    <row r="95" ht="15.75" customHeight="1" s="42">
      <c r="A95" s="36" t="inlineStr">
        <is>
          <t>BLR-JP Nagar SS</t>
        </is>
      </c>
      <c r="B95" s="36" t="inlineStr">
        <is>
          <t>Arun Raj</t>
        </is>
      </c>
      <c r="C95" s="36" t="inlineStr">
        <is>
          <t>Simon Manoharan</t>
        </is>
      </c>
    </row>
    <row r="96" ht="15.75" customHeight="1" s="42">
      <c r="A96" s="36" t="inlineStr">
        <is>
          <t>BLR-Kadarenahalli SS</t>
        </is>
      </c>
      <c r="B96" s="36" t="inlineStr">
        <is>
          <t>Arun Raj</t>
        </is>
      </c>
      <c r="C96" s="36" t="inlineStr">
        <is>
          <t>Simon Manoharan</t>
        </is>
      </c>
    </row>
    <row r="97" ht="15.75" customHeight="1" s="42">
      <c r="A97" s="36" t="inlineStr">
        <is>
          <t>BLR-Silver County  SS</t>
        </is>
      </c>
      <c r="B97" s="36" t="inlineStr">
        <is>
          <t>Arun Raj</t>
        </is>
      </c>
      <c r="C97" s="36" t="inlineStr">
        <is>
          <t>Simon Manoharan</t>
        </is>
      </c>
    </row>
    <row r="98" ht="15.75" customHeight="1" s="42">
      <c r="A98" s="36" t="inlineStr">
        <is>
          <t>BLR-HSR SS</t>
        </is>
      </c>
      <c r="B98" s="36" t="inlineStr">
        <is>
          <t>Arun Raj</t>
        </is>
      </c>
      <c r="C98" s="36" t="inlineStr">
        <is>
          <t>Simon Manoharan</t>
        </is>
      </c>
    </row>
    <row r="99" ht="15.75" customHeight="1" s="42">
      <c r="A99" s="36" t="inlineStr">
        <is>
          <t>BLR-CV Raman Nagar SS</t>
        </is>
      </c>
      <c r="B99" s="36" t="inlineStr">
        <is>
          <t>Arun Raj</t>
        </is>
      </c>
      <c r="C99" s="36" t="inlineStr">
        <is>
          <t>Simon Manoharan</t>
        </is>
      </c>
    </row>
    <row r="100" ht="15.75" customHeight="1" s="42">
      <c r="A100" s="36" t="inlineStr">
        <is>
          <t>BLR-Balagere SS</t>
        </is>
      </c>
      <c r="B100" s="36" t="inlineStr">
        <is>
          <t>Arun Raj</t>
        </is>
      </c>
      <c r="C100" s="36" t="inlineStr">
        <is>
          <t>Simon Manoharan</t>
        </is>
      </c>
    </row>
    <row r="101" ht="15.75" customHeight="1" s="42">
      <c r="A101" s="36" t="inlineStr">
        <is>
          <t>BLR-RICHMOND TOWN SS</t>
        </is>
      </c>
      <c r="B101" s="36" t="inlineStr">
        <is>
          <t>Arun Raj</t>
        </is>
      </c>
      <c r="C101" s="36" t="inlineStr">
        <is>
          <t>Simon Manoharan</t>
        </is>
      </c>
    </row>
    <row r="102" ht="15.75" customHeight="1" s="42">
      <c r="A102" s="36" t="inlineStr">
        <is>
          <t>BLR-Whitefield New</t>
        </is>
      </c>
      <c r="B102" s="36" t="inlineStr">
        <is>
          <t>Basil Scariya</t>
        </is>
      </c>
      <c r="C102" s="36" t="inlineStr">
        <is>
          <t>Prakash BS</t>
        </is>
      </c>
    </row>
    <row r="103" ht="15.75" customHeight="1" s="42">
      <c r="A103" s="36" t="inlineStr">
        <is>
          <t>BLR-Whitefield Network-2</t>
        </is>
      </c>
      <c r="B103" s="36" t="inlineStr">
        <is>
          <t>Basil Scariya</t>
        </is>
      </c>
      <c r="C103" s="36" t="inlineStr">
        <is>
          <t>Prakash BS</t>
        </is>
      </c>
    </row>
    <row r="104" ht="15.75" customHeight="1" s="42">
      <c r="A104" s="36" t="inlineStr">
        <is>
          <t>BLR-BROOKEFIELD</t>
        </is>
      </c>
      <c r="B104" s="36" t="inlineStr">
        <is>
          <t>Basil Scariya</t>
        </is>
      </c>
      <c r="C104" s="36" t="inlineStr">
        <is>
          <t>Prakash BS</t>
        </is>
      </c>
    </row>
    <row r="105" ht="15.75" customHeight="1" s="42">
      <c r="A105" s="36" t="inlineStr">
        <is>
          <t>BLR-Siddapura</t>
        </is>
      </c>
      <c r="B105" s="36" t="inlineStr">
        <is>
          <t>Basil Scariya</t>
        </is>
      </c>
      <c r="C105" s="36" t="inlineStr">
        <is>
          <t>Prakash BS</t>
        </is>
      </c>
    </row>
    <row r="106" ht="15.75" customHeight="1" s="42">
      <c r="A106" s="36" t="inlineStr">
        <is>
          <t>BLR-Marathahalli 2</t>
        </is>
      </c>
      <c r="B106" s="36" t="inlineStr">
        <is>
          <t>Basil Scariya</t>
        </is>
      </c>
      <c r="C106" s="36" t="inlineStr">
        <is>
          <t>Prakash BS</t>
        </is>
      </c>
    </row>
    <row r="107" ht="15.75" customHeight="1" s="42">
      <c r="A107" s="36" t="inlineStr">
        <is>
          <t>BLR-Marathahalli New</t>
        </is>
      </c>
      <c r="B107" s="36" t="inlineStr">
        <is>
          <t>Basil Scariya</t>
        </is>
      </c>
      <c r="C107" s="36" t="inlineStr">
        <is>
          <t>Prakash BS</t>
        </is>
      </c>
    </row>
    <row r="108" ht="15.75" customHeight="1" s="42">
      <c r="A108" s="36" t="inlineStr">
        <is>
          <t>BLR-ITPL Layout</t>
        </is>
      </c>
      <c r="B108" s="36" t="inlineStr">
        <is>
          <t>Rizwan Ahmed</t>
        </is>
      </c>
      <c r="C108" s="36" t="inlineStr">
        <is>
          <t>Prakash BS</t>
        </is>
      </c>
    </row>
    <row r="109" ht="15.75" customHeight="1" s="42">
      <c r="A109" s="36" t="inlineStr">
        <is>
          <t>BLR-Mico layout network-2</t>
        </is>
      </c>
      <c r="B109" s="36" t="inlineStr">
        <is>
          <t>Raghavendra Vernekar</t>
        </is>
      </c>
      <c r="C109" s="36" t="inlineStr">
        <is>
          <t>Prakash BS</t>
        </is>
      </c>
    </row>
    <row r="110" ht="15.75" customHeight="1" s="42">
      <c r="A110" s="36" t="inlineStr">
        <is>
          <t>BLR-Kothnur New</t>
        </is>
      </c>
      <c r="B110" s="36" t="inlineStr">
        <is>
          <t>Raghavendra Vernekar</t>
        </is>
      </c>
      <c r="C110" s="36" t="inlineStr">
        <is>
          <t>Prakash BS</t>
        </is>
      </c>
    </row>
    <row r="111" ht="15.75" customHeight="1" s="42">
      <c r="A111" s="36" t="inlineStr">
        <is>
          <t>BLR-Golahalli</t>
        </is>
      </c>
      <c r="B111" s="36" t="inlineStr">
        <is>
          <t>Raghavendra Vernekar</t>
        </is>
      </c>
      <c r="C111" s="36" t="inlineStr">
        <is>
          <t>Prakash BS</t>
        </is>
      </c>
    </row>
    <row r="112" ht="15.75" customHeight="1" s="42">
      <c r="A112" s="36" t="inlineStr">
        <is>
          <t>BLR-Kadarenahalli</t>
        </is>
      </c>
      <c r="B112" s="36" t="inlineStr">
        <is>
          <t>Raghavendra Vernekar</t>
        </is>
      </c>
      <c r="C112" s="36" t="inlineStr">
        <is>
          <t>Prakash BS</t>
        </is>
      </c>
    </row>
    <row r="113" ht="15.75" customHeight="1" s="42">
      <c r="A113" s="36" t="inlineStr">
        <is>
          <t>BLR-BTM-2</t>
        </is>
      </c>
      <c r="B113" s="36" t="inlineStr">
        <is>
          <t>Raghavendra Vernekar</t>
        </is>
      </c>
      <c r="C113" s="36" t="inlineStr">
        <is>
          <t>Prakash BS</t>
        </is>
      </c>
    </row>
    <row r="114" ht="15.75" customHeight="1" s="42">
      <c r="A114" s="36" t="inlineStr">
        <is>
          <t>BLR-Kudlu</t>
        </is>
      </c>
      <c r="B114" s="36" t="inlineStr">
        <is>
          <t>Raghavendra Vernekar</t>
        </is>
      </c>
      <c r="C114" s="36" t="inlineStr">
        <is>
          <t>Prakash BS</t>
        </is>
      </c>
    </row>
    <row r="115" ht="15.75" customHeight="1" s="42">
      <c r="A115" s="36" t="inlineStr">
        <is>
          <t>BLR-TMC Layout</t>
        </is>
      </c>
      <c r="B115" s="36" t="inlineStr">
        <is>
          <t>Raghavendra Vernekar</t>
        </is>
      </c>
      <c r="C115" s="36" t="inlineStr">
        <is>
          <t>Prakash BS</t>
        </is>
      </c>
    </row>
    <row r="116" ht="15.75" customHeight="1" s="42">
      <c r="A116" s="36" t="inlineStr">
        <is>
          <t>BLR-BTM-3</t>
        </is>
      </c>
      <c r="B116" s="36" t="inlineStr">
        <is>
          <t>Raghavendra Vernekar</t>
        </is>
      </c>
      <c r="C116" s="36" t="inlineStr">
        <is>
          <t>Prakash BS</t>
        </is>
      </c>
    </row>
    <row r="117" ht="15.75" customHeight="1" s="42">
      <c r="A117" s="36" t="inlineStr">
        <is>
          <t>BLR-BTM Layout Network-3</t>
        </is>
      </c>
      <c r="B117" s="36" t="inlineStr">
        <is>
          <t>Raghavendra Vernekar</t>
        </is>
      </c>
      <c r="C117" s="36" t="inlineStr">
        <is>
          <t>Prakash BS</t>
        </is>
      </c>
    </row>
    <row r="118" ht="15.75" customHeight="1" s="42">
      <c r="A118" s="36" t="inlineStr">
        <is>
          <t>BLR-BTM LAYOUT NEW</t>
        </is>
      </c>
      <c r="B118" s="36" t="inlineStr">
        <is>
          <t>Raghavendra Vernekar</t>
        </is>
      </c>
      <c r="C118" s="36" t="inlineStr">
        <is>
          <t>Prakash BS</t>
        </is>
      </c>
    </row>
    <row r="119" ht="15.75" customHeight="1" s="42">
      <c r="A119" s="36" t="inlineStr">
        <is>
          <t>BLR-New Gurappanya Palya</t>
        </is>
      </c>
      <c r="B119" s="36" t="inlineStr">
        <is>
          <t>Raghavendra Vernekar</t>
        </is>
      </c>
      <c r="C119" s="36" t="inlineStr">
        <is>
          <t>Prakash BS</t>
        </is>
      </c>
    </row>
    <row r="120" ht="15.75" customHeight="1" s="42">
      <c r="A120" s="36" t="inlineStr">
        <is>
          <t>BLR-Doddanekundi</t>
        </is>
      </c>
      <c r="B120" s="36" t="inlineStr">
        <is>
          <t>Basil Scariya</t>
        </is>
      </c>
      <c r="C120" s="36" t="inlineStr">
        <is>
          <t>Prakash BS</t>
        </is>
      </c>
    </row>
    <row r="121" ht="15.75" customHeight="1" s="42">
      <c r="A121" s="36" t="inlineStr">
        <is>
          <t>BLR-BTM-2 New</t>
        </is>
      </c>
      <c r="B121" s="36" t="inlineStr">
        <is>
          <t>Raghavendra Vernekar</t>
        </is>
      </c>
      <c r="C121" s="36" t="inlineStr">
        <is>
          <t>Prakash BS</t>
        </is>
      </c>
    </row>
    <row r="122" ht="15.75" customHeight="1" s="42">
      <c r="A122" s="36" t="inlineStr">
        <is>
          <t>BLR-Bommanahalli</t>
        </is>
      </c>
      <c r="B122" s="36" t="inlineStr">
        <is>
          <t>Raghavendra Vernekar</t>
        </is>
      </c>
      <c r="C122" s="36" t="inlineStr">
        <is>
          <t>Prakash BS</t>
        </is>
      </c>
    </row>
    <row r="123" ht="15.75" customHeight="1" s="42">
      <c r="A123" s="36" t="inlineStr">
        <is>
          <t>BLR-Bagalur</t>
        </is>
      </c>
      <c r="B123" s="36" t="inlineStr">
        <is>
          <t>Adhavan Subramani</t>
        </is>
      </c>
      <c r="C123" s="36" t="inlineStr">
        <is>
          <t>Mohammed Akbar</t>
        </is>
      </c>
    </row>
    <row r="124" ht="15.75" customHeight="1" s="42">
      <c r="A124" s="36" t="inlineStr">
        <is>
          <t>BLR-Kogilu Road</t>
        </is>
      </c>
      <c r="B124" s="36" t="inlineStr">
        <is>
          <t>Adhavan Subramani</t>
        </is>
      </c>
      <c r="C124" s="36" t="inlineStr">
        <is>
          <t>Mohammed Akbar</t>
        </is>
      </c>
    </row>
    <row r="125" ht="15.75" customHeight="1" s="42">
      <c r="A125" s="36" t="inlineStr">
        <is>
          <t>BLR-Nikoo Home New</t>
        </is>
      </c>
      <c r="B125" s="36" t="inlineStr">
        <is>
          <t>Adhavan Subramani</t>
        </is>
      </c>
      <c r="C125" s="36" t="inlineStr">
        <is>
          <t>Mohammed Akbar</t>
        </is>
      </c>
    </row>
    <row r="126" ht="15.75" customHeight="1" s="42">
      <c r="A126" s="36" t="inlineStr">
        <is>
          <t>BLR-Narayanapura</t>
        </is>
      </c>
      <c r="B126" s="36" t="inlineStr">
        <is>
          <t>Adhavan Subramani</t>
        </is>
      </c>
      <c r="C126" s="36" t="inlineStr">
        <is>
          <t>Mohammed Akbar</t>
        </is>
      </c>
    </row>
    <row r="127" ht="15.75" customHeight="1" s="42">
      <c r="A127" s="36" t="inlineStr">
        <is>
          <t>BLR-Narayanapura Network</t>
        </is>
      </c>
      <c r="B127" s="36" t="inlineStr">
        <is>
          <t>Adhavan Subramani</t>
        </is>
      </c>
      <c r="C127" s="36" t="inlineStr">
        <is>
          <t>Mohammed Akbar</t>
        </is>
      </c>
    </row>
    <row r="128" ht="15.75" customHeight="1" s="42">
      <c r="A128" s="36" t="inlineStr">
        <is>
          <t>BLR-Devanahalli</t>
        </is>
      </c>
      <c r="B128" s="36" t="inlineStr">
        <is>
          <t>Adhavan Subramani</t>
        </is>
      </c>
      <c r="C128" s="36" t="inlineStr">
        <is>
          <t>Mohammed Akbar</t>
        </is>
      </c>
    </row>
    <row r="129" ht="15.75" customHeight="1" s="42">
      <c r="A129" s="36" t="inlineStr">
        <is>
          <t>BLR-Hennur New</t>
        </is>
      </c>
      <c r="B129" s="36" t="inlineStr">
        <is>
          <t>Adhavan Subramani</t>
        </is>
      </c>
      <c r="C129" s="36" t="inlineStr">
        <is>
          <t>Mohammed Akbar</t>
        </is>
      </c>
    </row>
    <row r="130" ht="15.75" customHeight="1" s="42">
      <c r="A130" s="36" t="inlineStr">
        <is>
          <t>BLR-Bommasandra</t>
        </is>
      </c>
      <c r="B130" s="36" t="inlineStr">
        <is>
          <t>Balaji G</t>
        </is>
      </c>
      <c r="C130" s="36" t="inlineStr">
        <is>
          <t>Mohammed Akbar</t>
        </is>
      </c>
    </row>
    <row r="131" ht="15.75" customHeight="1" s="42">
      <c r="A131" s="36" t="inlineStr">
        <is>
          <t>BLR-Chandapura</t>
        </is>
      </c>
      <c r="B131" s="36" t="inlineStr">
        <is>
          <t>Balaji G</t>
        </is>
      </c>
      <c r="C131" s="36" t="inlineStr">
        <is>
          <t>Mohammed Akbar</t>
        </is>
      </c>
    </row>
    <row r="132" ht="15.75" customHeight="1" s="42">
      <c r="A132" s="36" t="inlineStr">
        <is>
          <t>BLR-Electronic city network</t>
        </is>
      </c>
      <c r="B132" s="36" t="inlineStr">
        <is>
          <t>Balaji G</t>
        </is>
      </c>
      <c r="C132" s="36" t="inlineStr">
        <is>
          <t>Mohammed Akbar</t>
        </is>
      </c>
    </row>
    <row r="133" ht="15.75" customHeight="1" s="42">
      <c r="A133" s="36" t="inlineStr">
        <is>
          <t>BLR-Electronic City Network-2</t>
        </is>
      </c>
      <c r="B133" s="36" t="inlineStr">
        <is>
          <t>Balaji G</t>
        </is>
      </c>
      <c r="C133" s="36" t="inlineStr">
        <is>
          <t>Mohammed Akbar</t>
        </is>
      </c>
    </row>
    <row r="134" ht="15.75" customHeight="1" s="42">
      <c r="A134" s="36" t="inlineStr">
        <is>
          <t>BLR-Electronic City New</t>
        </is>
      </c>
      <c r="B134" s="36" t="inlineStr">
        <is>
          <t>Balaji G</t>
        </is>
      </c>
      <c r="C134" s="36" t="inlineStr">
        <is>
          <t>Mohammed Akbar</t>
        </is>
      </c>
    </row>
    <row r="135" ht="15.75" customHeight="1" s="42">
      <c r="A135" s="36" t="inlineStr">
        <is>
          <t>BLR-Kannika Nagar</t>
        </is>
      </c>
      <c r="B135" s="36" t="inlineStr">
        <is>
          <t>Balaji G</t>
        </is>
      </c>
      <c r="C135" s="36" t="inlineStr">
        <is>
          <t>Mohammed Akbar</t>
        </is>
      </c>
    </row>
    <row r="136" ht="15.75" customHeight="1" s="42">
      <c r="A136" s="36" t="inlineStr">
        <is>
          <t>BLR-Neo Town</t>
        </is>
      </c>
      <c r="B136" s="36" t="inlineStr">
        <is>
          <t>Balaji G</t>
        </is>
      </c>
      <c r="C136" s="36" t="inlineStr">
        <is>
          <t>Mohammed Akbar</t>
        </is>
      </c>
    </row>
    <row r="137" ht="15.75" customHeight="1" s="42">
      <c r="A137" s="36" t="inlineStr">
        <is>
          <t>BLR-Silicon Town</t>
        </is>
      </c>
      <c r="B137" s="36" t="inlineStr">
        <is>
          <t>Balaji G</t>
        </is>
      </c>
      <c r="C137" s="36" t="inlineStr">
        <is>
          <t>Mohammed Akbar</t>
        </is>
      </c>
    </row>
    <row r="138" ht="15.75" customHeight="1" s="42">
      <c r="A138" s="36" t="inlineStr">
        <is>
          <t>BLR-INDIRANAGAR NEW</t>
        </is>
      </c>
      <c r="B138" s="36" t="inlineStr">
        <is>
          <t>Balaji G</t>
        </is>
      </c>
      <c r="C138" s="36" t="inlineStr">
        <is>
          <t>Mohammed Akbar</t>
        </is>
      </c>
    </row>
    <row r="139" ht="15.75" customHeight="1" s="42">
      <c r="A139" s="36" t="inlineStr">
        <is>
          <t>BLR-SINGASANDRA</t>
        </is>
      </c>
      <c r="B139" s="36" t="inlineStr">
        <is>
          <t>Balaji G</t>
        </is>
      </c>
      <c r="C139" s="36" t="inlineStr">
        <is>
          <t>Mohammed Akbar</t>
        </is>
      </c>
    </row>
    <row r="140" ht="15.75" customHeight="1" s="42">
      <c r="A140" s="36" t="inlineStr">
        <is>
          <t>BLR-Singasandra Network</t>
        </is>
      </c>
      <c r="B140" s="36" t="inlineStr">
        <is>
          <t>Balaji G</t>
        </is>
      </c>
      <c r="C140" s="36" t="inlineStr">
        <is>
          <t>Mohammed Akbar</t>
        </is>
      </c>
    </row>
    <row r="141" ht="15.75" customHeight="1" s="42">
      <c r="A141" s="36" t="inlineStr">
        <is>
          <t>HOS-Hosur</t>
        </is>
      </c>
      <c r="B141" s="36" t="inlineStr">
        <is>
          <t>Balaji G</t>
        </is>
      </c>
      <c r="C141" s="36" t="inlineStr">
        <is>
          <t>Mohammed Akbar</t>
        </is>
      </c>
    </row>
    <row r="142" ht="15.75" customHeight="1" s="42">
      <c r="A142" s="36" t="inlineStr">
        <is>
          <t>BLR-Doddathoguru</t>
        </is>
      </c>
      <c r="B142" s="36" t="inlineStr">
        <is>
          <t>Balaji G</t>
        </is>
      </c>
      <c r="C142" s="36" t="inlineStr">
        <is>
          <t>Mohammed Akbar</t>
        </is>
      </c>
    </row>
    <row r="143" ht="15.75" customHeight="1" s="42">
      <c r="A143" s="36" t="inlineStr">
        <is>
          <t>BLR-Murugeshpalya</t>
        </is>
      </c>
      <c r="B143" s="36" t="inlineStr">
        <is>
          <t>Keshav G</t>
        </is>
      </c>
      <c r="C143" s="36" t="inlineStr">
        <is>
          <t>Mohammed Akbar</t>
        </is>
      </c>
    </row>
    <row r="144" ht="15.75" customHeight="1" s="42">
      <c r="A144" s="36" t="inlineStr">
        <is>
          <t>BLR-Michael Palaya</t>
        </is>
      </c>
      <c r="B144" s="36" t="inlineStr">
        <is>
          <t>Balaji G</t>
        </is>
      </c>
      <c r="C144" s="36" t="inlineStr">
        <is>
          <t>Mohammed Akbar</t>
        </is>
      </c>
    </row>
    <row r="145" ht="15.75" customHeight="1" s="42">
      <c r="A145" s="36" t="inlineStr">
        <is>
          <t>BLR - Bhadrappa Layout</t>
        </is>
      </c>
      <c r="B145" s="36" t="inlineStr">
        <is>
          <t>Mohaideen DH</t>
        </is>
      </c>
      <c r="C145" s="36" t="inlineStr">
        <is>
          <t>Mohammed Akbar</t>
        </is>
      </c>
    </row>
    <row r="146" ht="15.75" customHeight="1" s="42">
      <c r="A146" s="36" t="inlineStr">
        <is>
          <t>BLR-BHADRAPPA LAYOUT NETWORK</t>
        </is>
      </c>
      <c r="B146" s="36" t="inlineStr">
        <is>
          <t>Mohaideen DH</t>
        </is>
      </c>
      <c r="C146" s="36" t="inlineStr">
        <is>
          <t>Mohammed Akbar</t>
        </is>
      </c>
    </row>
    <row r="147" ht="15.75" customHeight="1" s="42">
      <c r="A147" s="36" t="inlineStr">
        <is>
          <t>BLR-Dasarahalli</t>
        </is>
      </c>
      <c r="B147" s="36" t="inlineStr">
        <is>
          <t>Mohaideen DH</t>
        </is>
      </c>
      <c r="C147" s="36" t="inlineStr">
        <is>
          <t>Mohammed Akbar</t>
        </is>
      </c>
    </row>
    <row r="148" ht="15.75" customHeight="1" s="42">
      <c r="A148" s="36" t="inlineStr">
        <is>
          <t>BLR-SINGASANDRA NEW</t>
        </is>
      </c>
      <c r="B148" s="36" t="inlineStr">
        <is>
          <t>Balaji G</t>
        </is>
      </c>
      <c r="C148" s="36" t="inlineStr">
        <is>
          <t>Mohammed Akbar</t>
        </is>
      </c>
    </row>
    <row r="149" ht="15.75" customHeight="1" s="42">
      <c r="A149" s="36" t="inlineStr">
        <is>
          <t>BLR-Iggalur</t>
        </is>
      </c>
      <c r="B149" s="36" t="inlineStr">
        <is>
          <t>Balaji G</t>
        </is>
      </c>
      <c r="C149" s="36" t="inlineStr">
        <is>
          <t>Mohammed Akbar</t>
        </is>
      </c>
    </row>
    <row r="150" ht="15.75" customHeight="1" s="42">
      <c r="A150" s="36" t="inlineStr">
        <is>
          <t>BLR-RK Hegde Nagar</t>
        </is>
      </c>
      <c r="B150" s="36" t="inlineStr">
        <is>
          <t>Mohaideen DH</t>
        </is>
      </c>
      <c r="C150" s="36" t="inlineStr">
        <is>
          <t>Mohammed Akbar</t>
        </is>
      </c>
    </row>
    <row r="151" ht="15.75" customHeight="1" s="42">
      <c r="A151" s="36" t="inlineStr">
        <is>
          <t>BLR-Attibele</t>
        </is>
      </c>
      <c r="B151" s="36" t="inlineStr">
        <is>
          <t>Balaji G</t>
        </is>
      </c>
      <c r="C151" s="36" t="inlineStr">
        <is>
          <t>Mohammed Akbar</t>
        </is>
      </c>
    </row>
    <row r="152" ht="15.75" customHeight="1" s="42">
      <c r="A152" s="36" t="inlineStr">
        <is>
          <t>BLR-Chikkanagamangala</t>
        </is>
      </c>
      <c r="B152" s="36" t="inlineStr">
        <is>
          <t>Balaji G</t>
        </is>
      </c>
      <c r="C152" s="36" t="inlineStr">
        <is>
          <t>Mohammed Akbar</t>
        </is>
      </c>
    </row>
    <row r="153" ht="15.75" customHeight="1" s="42">
      <c r="A153" s="36" t="inlineStr">
        <is>
          <t>BLR-Hennur Main</t>
        </is>
      </c>
      <c r="B153" s="36" t="inlineStr">
        <is>
          <t>Adhavan Subramani</t>
        </is>
      </c>
      <c r="C153" s="36" t="inlineStr">
        <is>
          <t>Mohammed Akbar</t>
        </is>
      </c>
    </row>
    <row r="154" ht="15.75" customHeight="1" s="42">
      <c r="A154" s="36" t="inlineStr">
        <is>
          <t>BLR-HSR-Flower-Shop-1</t>
        </is>
      </c>
      <c r="B154" s="36" t="inlineStr">
        <is>
          <t>MH</t>
        </is>
      </c>
      <c r="C154" s="36" t="inlineStr">
        <is>
          <t>MH</t>
        </is>
      </c>
    </row>
    <row r="155" ht="15.75" customHeight="1" s="42">
      <c r="A155" s="36" t="inlineStr">
        <is>
          <t>BLR-HeadOffice-Cafe</t>
        </is>
      </c>
      <c r="B155" s="36" t="inlineStr">
        <is>
          <t>MH</t>
        </is>
      </c>
      <c r="C155" s="36" t="inlineStr">
        <is>
          <t>MH</t>
        </is>
      </c>
    </row>
    <row r="156" ht="15.75" customHeight="1" s="42">
      <c r="A156" s="36" t="inlineStr">
        <is>
          <t>DEV-Jayanagara</t>
        </is>
      </c>
      <c r="B156" s="36" t="inlineStr">
        <is>
          <t>Bangareppa CS</t>
        </is>
      </c>
      <c r="C156" s="36" t="inlineStr">
        <is>
          <t>Kishor K</t>
        </is>
      </c>
    </row>
    <row r="157" ht="15.75" customHeight="1" s="42">
      <c r="A157" s="36" t="inlineStr">
        <is>
          <t>DEV-MCC</t>
        </is>
      </c>
      <c r="B157" s="36" t="inlineStr">
        <is>
          <t>Bangareppa CS</t>
        </is>
      </c>
      <c r="C157" s="36" t="inlineStr">
        <is>
          <t>Kishor K</t>
        </is>
      </c>
    </row>
    <row r="158" ht="15.75" customHeight="1" s="42">
      <c r="A158" s="36" t="inlineStr">
        <is>
          <t>HBL-Vidhya Nagar</t>
        </is>
      </c>
      <c r="B158" s="36" t="inlineStr">
        <is>
          <t>Bangareppa CS</t>
        </is>
      </c>
      <c r="C158" s="36" t="inlineStr">
        <is>
          <t>Kishor K</t>
        </is>
      </c>
    </row>
    <row r="159" ht="15.75" customHeight="1" s="42">
      <c r="A159" s="36" t="inlineStr">
        <is>
          <t>HBL-Gokul Road</t>
        </is>
      </c>
      <c r="B159" s="36" t="inlineStr">
        <is>
          <t>Bangareppa CS</t>
        </is>
      </c>
      <c r="C159" s="36" t="inlineStr">
        <is>
          <t>Kishor K</t>
        </is>
      </c>
    </row>
    <row r="160" ht="15.75" customHeight="1" s="42">
      <c r="A160" s="36" t="inlineStr">
        <is>
          <t>HBL-Keshwapura</t>
        </is>
      </c>
      <c r="B160" s="36" t="inlineStr">
        <is>
          <t>Bangareppa CS</t>
        </is>
      </c>
      <c r="C160" s="36" t="inlineStr">
        <is>
          <t>Kishor K</t>
        </is>
      </c>
    </row>
    <row r="161" ht="15.75" customHeight="1" s="42">
      <c r="A161" s="36" t="inlineStr">
        <is>
          <t>BLR-Chamrajpet</t>
        </is>
      </c>
      <c r="B161" s="36" t="inlineStr">
        <is>
          <t>Narasimhamurthy R</t>
        </is>
      </c>
      <c r="C161" s="36" t="inlineStr">
        <is>
          <t>Kishor K</t>
        </is>
      </c>
    </row>
    <row r="162" ht="15.75" customHeight="1" s="42">
      <c r="A162" s="36" t="inlineStr">
        <is>
          <t>BLR-Ullal</t>
        </is>
      </c>
      <c r="B162" s="36" t="inlineStr">
        <is>
          <t>Ravishankar gowda</t>
        </is>
      </c>
      <c r="C162" s="36" t="inlineStr">
        <is>
          <t>Kishor K</t>
        </is>
      </c>
    </row>
    <row r="163" ht="15.75" customHeight="1" s="42">
      <c r="A163" s="36" t="inlineStr">
        <is>
          <t>BLR-Kambipura</t>
        </is>
      </c>
      <c r="B163" s="36" t="inlineStr">
        <is>
          <t>Ravishankar gowda</t>
        </is>
      </c>
      <c r="C163" s="36" t="inlineStr">
        <is>
          <t>Kishor K</t>
        </is>
      </c>
    </row>
    <row r="164" ht="15.75" customHeight="1" s="42">
      <c r="A164" s="36" t="inlineStr">
        <is>
          <t>BLR-Kengeri</t>
        </is>
      </c>
      <c r="B164" s="36" t="inlineStr">
        <is>
          <t>Ravishankar gowda</t>
        </is>
      </c>
      <c r="C164" s="36" t="inlineStr">
        <is>
          <t>Kishor K</t>
        </is>
      </c>
    </row>
    <row r="165" ht="15.75" customHeight="1" s="42">
      <c r="A165" s="36" t="inlineStr">
        <is>
          <t>BLR-RR Nagar Network</t>
        </is>
      </c>
      <c r="B165" s="36" t="inlineStr">
        <is>
          <t>Ravishankar gowda</t>
        </is>
      </c>
      <c r="C165" s="36" t="inlineStr">
        <is>
          <t>Kishor K</t>
        </is>
      </c>
    </row>
    <row r="166" ht="15.75" customHeight="1" s="42">
      <c r="A166" s="36" t="inlineStr">
        <is>
          <t>BLR-BEML Layout</t>
        </is>
      </c>
      <c r="B166" s="36" t="inlineStr">
        <is>
          <t>Ravishankar gowda</t>
        </is>
      </c>
      <c r="C166" s="36" t="inlineStr">
        <is>
          <t>Kishor K</t>
        </is>
      </c>
    </row>
    <row r="167" ht="15.75" customHeight="1" s="42">
      <c r="A167" s="36" t="inlineStr">
        <is>
          <t>BLR-Nagdevanahalli</t>
        </is>
      </c>
      <c r="B167" s="36" t="inlineStr">
        <is>
          <t>Ravishankar gowda</t>
        </is>
      </c>
      <c r="C167" s="36" t="inlineStr">
        <is>
          <t>Kishor K</t>
        </is>
      </c>
    </row>
    <row r="168" ht="15.75" customHeight="1" s="42">
      <c r="A168" s="36" t="inlineStr">
        <is>
          <t>BLR-Rajarajeshwari Nagar</t>
        </is>
      </c>
      <c r="B168" s="36" t="inlineStr">
        <is>
          <t>Ravishankar gowda</t>
        </is>
      </c>
      <c r="C168" s="36" t="inlineStr">
        <is>
          <t>Kishor K</t>
        </is>
      </c>
    </row>
    <row r="169" ht="15.75" customHeight="1" s="42">
      <c r="A169" s="36" t="inlineStr">
        <is>
          <t>BEL-Khanapur Road</t>
        </is>
      </c>
      <c r="B169" s="36" t="inlineStr">
        <is>
          <t>Majid Kakatikar</t>
        </is>
      </c>
      <c r="C169" s="36" t="inlineStr">
        <is>
          <t>Kishor K</t>
        </is>
      </c>
    </row>
    <row r="170" ht="15.75" customHeight="1" s="42">
      <c r="A170" s="36" t="inlineStr">
        <is>
          <t>BEL-Sector 12</t>
        </is>
      </c>
      <c r="B170" s="36" t="inlineStr">
        <is>
          <t>Majid Kakatikar</t>
        </is>
      </c>
      <c r="C170" s="36" t="inlineStr">
        <is>
          <t>Kishor K</t>
        </is>
      </c>
    </row>
    <row r="171" ht="15.75" customHeight="1" s="42">
      <c r="A171" s="36" t="inlineStr">
        <is>
          <t>BLR-Vijay Nagar Network</t>
        </is>
      </c>
      <c r="B171" s="36" t="inlineStr">
        <is>
          <t>Narasimhamurthy R</t>
        </is>
      </c>
      <c r="C171" s="36" t="inlineStr">
        <is>
          <t>Kishor K</t>
        </is>
      </c>
    </row>
    <row r="172" ht="15.75" customHeight="1" s="42">
      <c r="A172" s="36" t="inlineStr">
        <is>
          <t>BLR-VIJAY NAGAR</t>
        </is>
      </c>
      <c r="B172" s="36" t="inlineStr">
        <is>
          <t>Narasimhamurthy R</t>
        </is>
      </c>
      <c r="C172" s="36" t="inlineStr">
        <is>
          <t>Kishor K</t>
        </is>
      </c>
    </row>
    <row r="173" ht="15.75" customHeight="1" s="42">
      <c r="A173" s="36" t="inlineStr">
        <is>
          <t>BLR-Magadi Road</t>
        </is>
      </c>
      <c r="B173" s="36" t="inlineStr">
        <is>
          <t>Narasimhamurthy R</t>
        </is>
      </c>
      <c r="C173" s="36" t="inlineStr">
        <is>
          <t>Kishor K</t>
        </is>
      </c>
    </row>
    <row r="174" ht="15.75" customHeight="1" s="42">
      <c r="A174" s="36" t="inlineStr">
        <is>
          <t>BLR-Malagala</t>
        </is>
      </c>
      <c r="B174" s="36" t="inlineStr">
        <is>
          <t>Narasimhamurthy R</t>
        </is>
      </c>
      <c r="C174" s="36" t="inlineStr">
        <is>
          <t>Kishor K</t>
        </is>
      </c>
    </row>
    <row r="175" ht="15.75" customHeight="1" s="42">
      <c r="A175" s="36" t="inlineStr">
        <is>
          <t>BLR-Yallapa Garden</t>
        </is>
      </c>
      <c r="B175" s="36" t="inlineStr">
        <is>
          <t>Narasimhamurthy R</t>
        </is>
      </c>
      <c r="C175" s="36" t="inlineStr">
        <is>
          <t>Kishor K</t>
        </is>
      </c>
    </row>
    <row r="176" ht="15.75" customHeight="1" s="42">
      <c r="A176" s="36" t="inlineStr">
        <is>
          <t>BLR- Sonnenahalli New</t>
        </is>
      </c>
      <c r="B176" s="36" t="inlineStr">
        <is>
          <t>Narasimhamurthy R</t>
        </is>
      </c>
      <c r="C176" s="36" t="inlineStr">
        <is>
          <t>Kishor K</t>
        </is>
      </c>
    </row>
    <row r="177" ht="15.75" customHeight="1" s="42">
      <c r="A177" s="36" t="inlineStr">
        <is>
          <t>BLR-Banashankari Network</t>
        </is>
      </c>
      <c r="B177" s="36" t="inlineStr">
        <is>
          <t>Narasimhamurthy R</t>
        </is>
      </c>
      <c r="C177" s="36" t="inlineStr">
        <is>
          <t>Kishor K</t>
        </is>
      </c>
    </row>
    <row r="178" ht="15.75" customHeight="1" s="42">
      <c r="A178" s="36" t="inlineStr">
        <is>
          <t>BLR-Seegehalli</t>
        </is>
      </c>
      <c r="B178" s="36" t="inlineStr">
        <is>
          <t>Richard Harris</t>
        </is>
      </c>
      <c r="C178" s="36" t="inlineStr">
        <is>
          <t>Kantha Kumar</t>
        </is>
      </c>
    </row>
    <row r="179" ht="15.75" customHeight="1" s="42">
      <c r="A179" s="36" t="inlineStr">
        <is>
          <t>BLR-BASAVANAPURA</t>
        </is>
      </c>
      <c r="B179" s="36" t="inlineStr">
        <is>
          <t>Richard Harris</t>
        </is>
      </c>
      <c r="C179" s="36" t="inlineStr">
        <is>
          <t>Kantha Kumar</t>
        </is>
      </c>
    </row>
    <row r="180" ht="15.75" customHeight="1" s="42">
      <c r="A180" s="36" t="inlineStr">
        <is>
          <t>BLR-Basavanapura Network</t>
        </is>
      </c>
      <c r="B180" s="36" t="inlineStr">
        <is>
          <t>Richard Harris</t>
        </is>
      </c>
      <c r="C180" s="36" t="inlineStr">
        <is>
          <t>Kantha Kumar</t>
        </is>
      </c>
    </row>
    <row r="181" ht="15.75" customHeight="1" s="42">
      <c r="A181" s="36" t="inlineStr">
        <is>
          <t>BLR-BASAVANAPURA NETWORK 2</t>
        </is>
      </c>
      <c r="B181" s="36" t="inlineStr">
        <is>
          <t>Richard Harris</t>
        </is>
      </c>
      <c r="C181" s="36" t="inlineStr">
        <is>
          <t>Kantha Kumar</t>
        </is>
      </c>
    </row>
    <row r="182" ht="15.75" customHeight="1" s="42">
      <c r="A182" s="36" t="inlineStr">
        <is>
          <t>BLR-Devasandra Extension</t>
        </is>
      </c>
      <c r="B182" s="36" t="inlineStr">
        <is>
          <t>Richard Harris</t>
        </is>
      </c>
      <c r="C182" s="36" t="inlineStr">
        <is>
          <t>Kantha Kumar</t>
        </is>
      </c>
    </row>
    <row r="183" ht="15.75" customHeight="1" s="42">
      <c r="A183" s="36" t="inlineStr">
        <is>
          <t>BLR-Hope Farm New</t>
        </is>
      </c>
      <c r="B183" s="36" t="inlineStr">
        <is>
          <t>Ashwath S</t>
        </is>
      </c>
      <c r="C183" s="36" t="inlineStr">
        <is>
          <t>Kantha Kumar</t>
        </is>
      </c>
    </row>
    <row r="184" ht="15.75" customHeight="1" s="42">
      <c r="A184" s="36" t="inlineStr">
        <is>
          <t>BLR-Bellandur 6</t>
        </is>
      </c>
      <c r="B184" s="36" t="inlineStr">
        <is>
          <t>Ashwath S</t>
        </is>
      </c>
      <c r="C184" s="36" t="inlineStr">
        <is>
          <t>Kantha Kumar</t>
        </is>
      </c>
    </row>
    <row r="185" ht="15.75" customHeight="1" s="42">
      <c r="A185" s="36" t="inlineStr">
        <is>
          <t>BLR-Nagondanahalli</t>
        </is>
      </c>
      <c r="B185" s="36" t="inlineStr">
        <is>
          <t>Ashwath S</t>
        </is>
      </c>
      <c r="C185" s="36" t="inlineStr">
        <is>
          <t>Kantha Kumar</t>
        </is>
      </c>
    </row>
    <row r="186" ht="15.75" customHeight="1" s="42">
      <c r="A186" s="36" t="inlineStr">
        <is>
          <t>BLR-BELLANDUR - 2</t>
        </is>
      </c>
      <c r="B186" s="36" t="inlineStr">
        <is>
          <t>Ashwath S</t>
        </is>
      </c>
      <c r="C186" s="36" t="inlineStr">
        <is>
          <t>Kantha Kumar</t>
        </is>
      </c>
    </row>
    <row r="187" ht="15.75" customHeight="1" s="42">
      <c r="A187" s="36" t="inlineStr">
        <is>
          <t>BLR-Bellandur-3</t>
        </is>
      </c>
      <c r="B187" s="36" t="inlineStr">
        <is>
          <t>Ashwath S</t>
        </is>
      </c>
      <c r="C187" s="36" t="inlineStr">
        <is>
          <t>Kantha Kumar</t>
        </is>
      </c>
    </row>
    <row r="188" ht="15.75" customHeight="1" s="42">
      <c r="A188" s="36" t="inlineStr">
        <is>
          <t>BLR-BELLANDUR-4</t>
        </is>
      </c>
      <c r="B188" s="36" t="inlineStr">
        <is>
          <t>Ashwath S</t>
        </is>
      </c>
      <c r="C188" s="36" t="inlineStr">
        <is>
          <t>Kantha Kumar</t>
        </is>
      </c>
    </row>
    <row r="189" ht="15.75" customHeight="1" s="42">
      <c r="A189" s="36" t="inlineStr">
        <is>
          <t>BLR-Bellandur-5</t>
        </is>
      </c>
      <c r="B189" s="36" t="inlineStr">
        <is>
          <t>Ashwath S</t>
        </is>
      </c>
      <c r="C189" s="36" t="inlineStr">
        <is>
          <t>Kantha Kumar</t>
        </is>
      </c>
    </row>
    <row r="190" ht="15.75" customHeight="1" s="42">
      <c r="A190" s="36" t="inlineStr">
        <is>
          <t>BLR-Bellandur new</t>
        </is>
      </c>
      <c r="B190" s="36" t="inlineStr">
        <is>
          <t>Ashwath S</t>
        </is>
      </c>
      <c r="C190" s="36" t="inlineStr">
        <is>
          <t>Kantha Kumar</t>
        </is>
      </c>
    </row>
    <row r="191" ht="15.75" customHeight="1" s="42">
      <c r="A191" s="36" t="inlineStr">
        <is>
          <t>BLR-Kannamangala</t>
        </is>
      </c>
      <c r="B191" s="36" t="inlineStr">
        <is>
          <t>Ashwath S</t>
        </is>
      </c>
      <c r="C191" s="36" t="inlineStr">
        <is>
          <t>Kantha Kumar</t>
        </is>
      </c>
    </row>
    <row r="192" ht="15.75" customHeight="1" s="42">
      <c r="A192" s="36" t="inlineStr">
        <is>
          <t>BLR-Sattava East</t>
        </is>
      </c>
      <c r="B192" s="36" t="inlineStr">
        <is>
          <t>Ashwath S</t>
        </is>
      </c>
      <c r="C192" s="36" t="inlineStr">
        <is>
          <t>Kantha Kumar</t>
        </is>
      </c>
    </row>
    <row r="193" ht="15.75" customHeight="1" s="42">
      <c r="A193" s="36" t="inlineStr">
        <is>
          <t>BLR-Budigere Cross</t>
        </is>
      </c>
      <c r="B193" s="36" t="inlineStr">
        <is>
          <t>Ashwath S</t>
        </is>
      </c>
      <c r="C193" s="36" t="inlineStr">
        <is>
          <t>Kantha Kumar</t>
        </is>
      </c>
    </row>
    <row r="194" ht="15.75" customHeight="1" s="42">
      <c r="A194" s="36" t="inlineStr">
        <is>
          <t>BLR-Belathur</t>
        </is>
      </c>
      <c r="B194" s="36" t="inlineStr">
        <is>
          <t>Ashwath S</t>
        </is>
      </c>
      <c r="C194" s="36" t="inlineStr">
        <is>
          <t>Kantha Kumar</t>
        </is>
      </c>
    </row>
    <row r="195" ht="15.75" customHeight="1" s="42">
      <c r="A195" s="36" t="inlineStr">
        <is>
          <t>BLR-Kadugodi</t>
        </is>
      </c>
      <c r="B195" s="36" t="inlineStr">
        <is>
          <t>Ashwath S</t>
        </is>
      </c>
      <c r="C195" s="36" t="inlineStr">
        <is>
          <t>Kantha Kumar</t>
        </is>
      </c>
    </row>
    <row r="196" ht="15.75" customHeight="1" s="42">
      <c r="A196" s="36" t="inlineStr">
        <is>
          <t>BLR-Channasandra</t>
        </is>
      </c>
      <c r="B196" s="36" t="inlineStr">
        <is>
          <t>Ashwath S</t>
        </is>
      </c>
      <c r="C196" s="36" t="inlineStr">
        <is>
          <t>Kantha Kumar</t>
        </is>
      </c>
    </row>
    <row r="197" ht="15.75" customHeight="1" s="42">
      <c r="A197" s="36" t="inlineStr">
        <is>
          <t>BLR-SHIVAJI NAGAR Network</t>
        </is>
      </c>
      <c r="B197" s="36" t="inlineStr">
        <is>
          <t>Vijay M</t>
        </is>
      </c>
      <c r="C197" s="36" t="inlineStr">
        <is>
          <t>Kantha Kumar</t>
        </is>
      </c>
    </row>
    <row r="198" ht="15.75" customHeight="1" s="42">
      <c r="A198" s="36" t="inlineStr">
        <is>
          <t>BLR-Shivaji nagar New</t>
        </is>
      </c>
      <c r="B198" s="36" t="inlineStr">
        <is>
          <t>Vijay M</t>
        </is>
      </c>
      <c r="C198" s="36" t="inlineStr">
        <is>
          <t>Kantha Kumar</t>
        </is>
      </c>
    </row>
    <row r="199" ht="15.75" customHeight="1" s="42">
      <c r="A199" s="36" t="inlineStr">
        <is>
          <t>BLR-Malleshwaram new</t>
        </is>
      </c>
      <c r="B199" s="36" t="inlineStr">
        <is>
          <t>Vijay M</t>
        </is>
      </c>
      <c r="C199" s="36" t="inlineStr">
        <is>
          <t>Kantha Kumar</t>
        </is>
      </c>
    </row>
    <row r="200" ht="15.75" customHeight="1" s="42">
      <c r="A200" s="36" t="inlineStr">
        <is>
          <t>BLR-Margosa road</t>
        </is>
      </c>
      <c r="B200" s="36" t="inlineStr">
        <is>
          <t>Vijay M</t>
        </is>
      </c>
      <c r="C200" s="36" t="inlineStr">
        <is>
          <t>Kantha Kumar</t>
        </is>
      </c>
    </row>
    <row r="201" ht="15.75" customHeight="1" s="42">
      <c r="A201" s="36" t="inlineStr">
        <is>
          <t>BLR-RICHMOND TOWN</t>
        </is>
      </c>
      <c r="B201" s="36" t="inlineStr">
        <is>
          <t>Vijay M</t>
        </is>
      </c>
      <c r="C201" s="36" t="inlineStr">
        <is>
          <t>Kantha Kumar</t>
        </is>
      </c>
    </row>
    <row r="202" ht="15.75" customHeight="1" s="42">
      <c r="A202" s="36" t="inlineStr">
        <is>
          <t>BLR-Richmond Town Network</t>
        </is>
      </c>
      <c r="B202" s="36" t="inlineStr">
        <is>
          <t>Vijay M</t>
        </is>
      </c>
      <c r="C202" s="36" t="inlineStr">
        <is>
          <t>Kantha Kumar</t>
        </is>
      </c>
    </row>
    <row r="203" ht="15.75" customHeight="1" s="42">
      <c r="A203" s="36" t="inlineStr">
        <is>
          <t>BLR-Soukya</t>
        </is>
      </c>
      <c r="B203" s="36" t="inlineStr">
        <is>
          <t>Ashwath S</t>
        </is>
      </c>
      <c r="C203" s="36" t="inlineStr">
        <is>
          <t>Kantha Kumar</t>
        </is>
      </c>
    </row>
    <row r="204" ht="15.75" customHeight="1" s="42">
      <c r="A204" s="36" t="inlineStr">
        <is>
          <t>BLR-Brookfield Network-2</t>
        </is>
      </c>
      <c r="B204" s="36" t="inlineStr">
        <is>
          <t>Silambarasan E</t>
        </is>
      </c>
      <c r="C204" s="36" t="inlineStr">
        <is>
          <t>Arivind S</t>
        </is>
      </c>
    </row>
    <row r="205" ht="15.75" customHeight="1" s="42">
      <c r="A205" s="36" t="inlineStr">
        <is>
          <t>BLR-Brookfield Network</t>
        </is>
      </c>
      <c r="B205" s="36" t="inlineStr">
        <is>
          <t>Silambarasan E</t>
        </is>
      </c>
      <c r="C205" s="36" t="inlineStr">
        <is>
          <t>Arivind S</t>
        </is>
      </c>
    </row>
    <row r="206" ht="15.75" customHeight="1" s="42">
      <c r="A206" s="36" t="inlineStr">
        <is>
          <t>BLR-Kalyan Nagar Network</t>
        </is>
      </c>
      <c r="B206" s="36" t="inlineStr">
        <is>
          <t>Silambarasan E</t>
        </is>
      </c>
      <c r="C206" s="36" t="inlineStr">
        <is>
          <t>Arivind S</t>
        </is>
      </c>
    </row>
    <row r="207" ht="15.75" customHeight="1" s="42">
      <c r="A207" s="36" t="inlineStr">
        <is>
          <t>BLR-KALYAN NAGAR NEW</t>
        </is>
      </c>
      <c r="B207" s="36" t="inlineStr">
        <is>
          <t>Silambarasan E</t>
        </is>
      </c>
      <c r="C207" s="36" t="inlineStr">
        <is>
          <t>Arivind S</t>
        </is>
      </c>
    </row>
    <row r="208" ht="15.75" customHeight="1" s="42">
      <c r="A208" s="36" t="inlineStr">
        <is>
          <t>BLR-CV Raman Nagar Network-2</t>
        </is>
      </c>
      <c r="B208" s="36" t="inlineStr">
        <is>
          <t>Silambarasan E</t>
        </is>
      </c>
      <c r="C208" s="36" t="inlineStr">
        <is>
          <t>Arivind S</t>
        </is>
      </c>
    </row>
    <row r="209" ht="15.75" customHeight="1" s="42">
      <c r="A209" s="36" t="inlineStr">
        <is>
          <t>BLR-CV Raman Nagar Network</t>
        </is>
      </c>
      <c r="B209" s="36" t="inlineStr">
        <is>
          <t>Silambarasan E</t>
        </is>
      </c>
      <c r="C209" s="36" t="inlineStr">
        <is>
          <t>Arivind S</t>
        </is>
      </c>
    </row>
    <row r="210" ht="15.75" customHeight="1" s="42">
      <c r="A210" s="36" t="inlineStr">
        <is>
          <t>BLR-CV RAMAN NAGAR NEW</t>
        </is>
      </c>
      <c r="B210" s="36" t="inlineStr">
        <is>
          <t>Silambarasan E</t>
        </is>
      </c>
      <c r="C210" s="36" t="inlineStr">
        <is>
          <t>Arivind S</t>
        </is>
      </c>
    </row>
    <row r="211" ht="15.75" customHeight="1" s="42">
      <c r="A211" s="36" t="inlineStr">
        <is>
          <t>BLR-Garudachar Palya</t>
        </is>
      </c>
      <c r="B211" s="36" t="inlineStr">
        <is>
          <t>Silambarasan E</t>
        </is>
      </c>
      <c r="C211" s="36" t="inlineStr">
        <is>
          <t>Arivind S</t>
        </is>
      </c>
    </row>
    <row r="212" ht="15.75" customHeight="1" s="42">
      <c r="A212" s="36" t="inlineStr">
        <is>
          <t>BLR-Malleshpalya</t>
        </is>
      </c>
      <c r="B212" s="36" t="inlineStr">
        <is>
          <t>Silambarasan E</t>
        </is>
      </c>
      <c r="C212" s="36" t="inlineStr">
        <is>
          <t>Arivind S</t>
        </is>
      </c>
    </row>
    <row r="213" ht="15.75" customHeight="1" s="42">
      <c r="A213" s="36" t="inlineStr">
        <is>
          <t>KOC-Infopark</t>
        </is>
      </c>
      <c r="B213" s="36" t="inlineStr">
        <is>
          <t>Vishnu V</t>
        </is>
      </c>
      <c r="C213" s="36" t="inlineStr">
        <is>
          <t>Arivind S</t>
        </is>
      </c>
    </row>
    <row r="214" ht="15.75" customHeight="1" s="42">
      <c r="A214" s="36" t="inlineStr">
        <is>
          <t>KOC-Kakkanad</t>
        </is>
      </c>
      <c r="B214" s="36" t="inlineStr">
        <is>
          <t>Vishnu V</t>
        </is>
      </c>
      <c r="C214" s="36" t="inlineStr">
        <is>
          <t>Arivind S</t>
        </is>
      </c>
    </row>
    <row r="215" ht="15.75" customHeight="1" s="42">
      <c r="A215" s="36" t="inlineStr">
        <is>
          <t>KOC-Thengod</t>
        </is>
      </c>
      <c r="B215" s="36" t="inlineStr">
        <is>
          <t>Vishnu V</t>
        </is>
      </c>
      <c r="C215" s="36" t="inlineStr">
        <is>
          <t>Arivind S</t>
        </is>
      </c>
    </row>
    <row r="216" ht="15.75" customHeight="1" s="42">
      <c r="A216" s="36" t="inlineStr">
        <is>
          <t>KOC-Vallathol Padi</t>
        </is>
      </c>
      <c r="B216" s="36" t="inlineStr">
        <is>
          <t>Vishnu V</t>
        </is>
      </c>
      <c r="C216" s="36" t="inlineStr">
        <is>
          <t>Arivind S</t>
        </is>
      </c>
    </row>
    <row r="217" ht="15.75" customHeight="1" s="42">
      <c r="A217" s="36" t="inlineStr">
        <is>
          <t>KOC-Kalamassery</t>
        </is>
      </c>
      <c r="B217" s="36" t="inlineStr">
        <is>
          <t>Vishnu V</t>
        </is>
      </c>
      <c r="C217" s="36" t="inlineStr">
        <is>
          <t>Arivind S</t>
        </is>
      </c>
    </row>
    <row r="218" ht="15.75" customHeight="1" s="42">
      <c r="A218" s="36" t="inlineStr">
        <is>
          <t>PAL-Kalpathy</t>
        </is>
      </c>
      <c r="B218" s="36" t="inlineStr">
        <is>
          <t>Vishnu V</t>
        </is>
      </c>
      <c r="C218" s="36" t="inlineStr">
        <is>
          <t>Arivind S</t>
        </is>
      </c>
    </row>
    <row r="219" ht="15.75" customHeight="1" s="42">
      <c r="A219" s="36" t="inlineStr">
        <is>
          <t>PAL-TKV Nagar</t>
        </is>
      </c>
      <c r="B219" s="36" t="inlineStr">
        <is>
          <t>Vishnu V</t>
        </is>
      </c>
      <c r="C219" s="36" t="inlineStr">
        <is>
          <t>Arivind S</t>
        </is>
      </c>
    </row>
    <row r="220" ht="15.75" customHeight="1" s="42">
      <c r="A220" s="36" t="inlineStr">
        <is>
          <t>PAL-Pallipuram</t>
        </is>
      </c>
      <c r="B220" s="36" t="inlineStr">
        <is>
          <t>Vishnu V</t>
        </is>
      </c>
      <c r="C220" s="36" t="inlineStr">
        <is>
          <t>Arivind S</t>
        </is>
      </c>
    </row>
    <row r="221" ht="15.75" customHeight="1" s="42">
      <c r="A221" s="36" t="inlineStr">
        <is>
          <t>KOC-PALLURTHY</t>
        </is>
      </c>
      <c r="B221" s="36" t="inlineStr">
        <is>
          <t>Vishnu V</t>
        </is>
      </c>
      <c r="C221" s="36" t="inlineStr">
        <is>
          <t>Arivind S</t>
        </is>
      </c>
    </row>
    <row r="222" ht="15.75" customHeight="1" s="42">
      <c r="A222" s="36" t="inlineStr">
        <is>
          <t>KOC-Friendship nagar</t>
        </is>
      </c>
      <c r="B222" s="36" t="inlineStr">
        <is>
          <t>Vishnu V</t>
        </is>
      </c>
      <c r="C222" s="36" t="inlineStr">
        <is>
          <t>Arivind S</t>
        </is>
      </c>
    </row>
    <row r="223" ht="15.75" customHeight="1" s="42">
      <c r="A223" s="36" t="inlineStr">
        <is>
          <t>KOC-Kaloor</t>
        </is>
      </c>
      <c r="B223" s="36" t="inlineStr">
        <is>
          <t>Vishnu V</t>
        </is>
      </c>
      <c r="C223" s="36" t="inlineStr">
        <is>
          <t>Arivind S</t>
        </is>
      </c>
    </row>
    <row r="224" ht="15.75" customHeight="1" s="42">
      <c r="A224" s="36" t="inlineStr">
        <is>
          <t>KOC-Edappally</t>
        </is>
      </c>
      <c r="B224" s="36" t="inlineStr">
        <is>
          <t>Vishnu V</t>
        </is>
      </c>
      <c r="C224" s="36" t="inlineStr">
        <is>
          <t>Arivind S</t>
        </is>
      </c>
    </row>
    <row r="225" ht="15.75" customHeight="1" s="42">
      <c r="A225" s="36" t="inlineStr">
        <is>
          <t>KOC-Aluva</t>
        </is>
      </c>
      <c r="B225" s="36" t="inlineStr">
        <is>
          <t>Vishnu V</t>
        </is>
      </c>
      <c r="C225" s="36" t="inlineStr">
        <is>
          <t>Arivind S</t>
        </is>
      </c>
    </row>
    <row r="226" ht="15.75" customHeight="1" s="42">
      <c r="A226" s="36" t="inlineStr">
        <is>
          <t>KOC-Thrippunithura</t>
        </is>
      </c>
      <c r="B226" s="36" t="inlineStr">
        <is>
          <t>Vishnu V</t>
        </is>
      </c>
      <c r="C226" s="36" t="inlineStr">
        <is>
          <t>Arivind S</t>
        </is>
      </c>
    </row>
    <row r="227" ht="15.75" customHeight="1" s="42">
      <c r="A227" s="36" t="inlineStr">
        <is>
          <t>KOC-Kalamassery SS</t>
        </is>
      </c>
      <c r="B227" s="36" t="inlineStr">
        <is>
          <t>Vishnu V</t>
        </is>
      </c>
      <c r="C227" s="36" t="inlineStr">
        <is>
          <t>Arivind S</t>
        </is>
      </c>
    </row>
    <row r="228" ht="15.75" customHeight="1" s="42">
      <c r="A228" s="36" t="inlineStr">
        <is>
          <t>KOC-Fort</t>
        </is>
      </c>
      <c r="B228" s="36" t="inlineStr">
        <is>
          <t>Vishnu V</t>
        </is>
      </c>
      <c r="C228" s="36" t="inlineStr">
        <is>
          <t>Arivind S</t>
        </is>
      </c>
    </row>
    <row r="229" ht="15.75" customHeight="1" s="42">
      <c r="A229" s="36" t="inlineStr">
        <is>
          <t>BLR-Chickpet New</t>
        </is>
      </c>
      <c r="B229" s="36" t="inlineStr">
        <is>
          <t>Suhas N</t>
        </is>
      </c>
      <c r="C229" s="36" t="inlineStr">
        <is>
          <t>Aravind S</t>
        </is>
      </c>
    </row>
    <row r="230" ht="15.75" customHeight="1" s="42">
      <c r="A230" s="36" t="inlineStr">
        <is>
          <t>COI-Parashakti nagar</t>
        </is>
      </c>
      <c r="B230" s="36" t="inlineStr">
        <is>
          <t>John Britto</t>
        </is>
      </c>
      <c r="C230" s="36" t="inlineStr">
        <is>
          <t>Aravind S</t>
        </is>
      </c>
    </row>
    <row r="231" ht="15.75" customHeight="1" s="42">
      <c r="A231" s="36" t="inlineStr">
        <is>
          <t>COI-Peelamedu</t>
        </is>
      </c>
      <c r="B231" s="36" t="inlineStr">
        <is>
          <t>John Britto</t>
        </is>
      </c>
      <c r="C231" s="36" t="inlineStr">
        <is>
          <t>Aravind S</t>
        </is>
      </c>
    </row>
    <row r="232" ht="15.75" customHeight="1" s="42">
      <c r="A232" s="36" t="inlineStr">
        <is>
          <t>COI-Race Course</t>
        </is>
      </c>
      <c r="B232" s="36" t="inlineStr">
        <is>
          <t>John Britto</t>
        </is>
      </c>
      <c r="C232" s="36" t="inlineStr">
        <is>
          <t>Aravind S</t>
        </is>
      </c>
    </row>
    <row r="233" ht="15.75" customHeight="1" s="42">
      <c r="A233" s="36" t="inlineStr">
        <is>
          <t>COI-Ramnathapuram</t>
        </is>
      </c>
      <c r="B233" s="36" t="inlineStr">
        <is>
          <t>John Britto</t>
        </is>
      </c>
      <c r="C233" s="36" t="inlineStr">
        <is>
          <t>Aravind S</t>
        </is>
      </c>
    </row>
    <row r="234" ht="15.75" customHeight="1" s="42">
      <c r="A234" s="36" t="inlineStr">
        <is>
          <t>COI-Sai baba colony</t>
        </is>
      </c>
      <c r="B234" s="36" t="inlineStr">
        <is>
          <t>John Britto</t>
        </is>
      </c>
      <c r="C234" s="36" t="inlineStr">
        <is>
          <t>Aravind S</t>
        </is>
      </c>
    </row>
    <row r="235" ht="15.75" customHeight="1" s="42">
      <c r="A235" s="36" t="inlineStr">
        <is>
          <t>COI-Singanallur</t>
        </is>
      </c>
      <c r="B235" s="36" t="inlineStr">
        <is>
          <t>John Britto</t>
        </is>
      </c>
      <c r="C235" s="36" t="inlineStr">
        <is>
          <t>Aravind S</t>
        </is>
      </c>
    </row>
    <row r="236" ht="15.75" customHeight="1" s="42">
      <c r="A236" s="36" t="inlineStr">
        <is>
          <t>COI-Sundarapuram</t>
        </is>
      </c>
      <c r="B236" s="36" t="inlineStr">
        <is>
          <t>John Britto</t>
        </is>
      </c>
      <c r="C236" s="36" t="inlineStr">
        <is>
          <t>Aravind S</t>
        </is>
      </c>
    </row>
    <row r="237" ht="15.75" customHeight="1" s="42">
      <c r="A237" s="36" t="inlineStr">
        <is>
          <t>COI-R S Puram</t>
        </is>
      </c>
      <c r="B237" s="36" t="inlineStr">
        <is>
          <t>John Britto</t>
        </is>
      </c>
      <c r="C237" s="36" t="inlineStr">
        <is>
          <t>Aravind S</t>
        </is>
      </c>
    </row>
    <row r="238" ht="15.75" customHeight="1" s="42">
      <c r="A238" s="36" t="inlineStr">
        <is>
          <t>COI-Vadavalli 1</t>
        </is>
      </c>
      <c r="B238" s="36" t="inlineStr">
        <is>
          <t>John Britto</t>
        </is>
      </c>
      <c r="C238" s="36" t="inlineStr">
        <is>
          <t>Aravind S</t>
        </is>
      </c>
    </row>
    <row r="239" ht="15.75" customHeight="1" s="42">
      <c r="A239" s="36" t="inlineStr">
        <is>
          <t>MYQ-Hudco</t>
        </is>
      </c>
      <c r="B239" s="36" t="inlineStr">
        <is>
          <t>Santhosha M</t>
        </is>
      </c>
      <c r="C239" s="36" t="inlineStr">
        <is>
          <t>Aravind S</t>
        </is>
      </c>
    </row>
    <row r="240" ht="15.75" customHeight="1" s="42">
      <c r="A240" s="36" t="inlineStr">
        <is>
          <t>MYQ-Kuvempu Nagar</t>
        </is>
      </c>
      <c r="B240" s="36" t="inlineStr">
        <is>
          <t>Santhosha M</t>
        </is>
      </c>
      <c r="C240" s="36" t="inlineStr">
        <is>
          <t>Aravind S</t>
        </is>
      </c>
    </row>
    <row r="241" ht="15.75" customHeight="1" s="42">
      <c r="A241" s="36" t="inlineStr">
        <is>
          <t>MYQ-Mahadevpura</t>
        </is>
      </c>
      <c r="B241" s="36" t="inlineStr">
        <is>
          <t>Santhosha M</t>
        </is>
      </c>
      <c r="C241" s="36" t="inlineStr">
        <is>
          <t>Aravind S</t>
        </is>
      </c>
    </row>
    <row r="242" ht="15.75" customHeight="1" s="42">
      <c r="A242" s="36" t="inlineStr">
        <is>
          <t>MYQ-Vani villas</t>
        </is>
      </c>
      <c r="B242" s="36" t="inlineStr">
        <is>
          <t>Santhosha M</t>
        </is>
      </c>
      <c r="C242" s="36" t="inlineStr">
        <is>
          <t>Aravind S</t>
        </is>
      </c>
    </row>
    <row r="243" ht="15.75" customHeight="1" s="42">
      <c r="A243" s="36" t="inlineStr">
        <is>
          <t>MYQ-Vijayanagar</t>
        </is>
      </c>
      <c r="B243" s="36" t="inlineStr">
        <is>
          <t>Santhosha M</t>
        </is>
      </c>
      <c r="C243" s="36" t="inlineStr">
        <is>
          <t>Aravind S</t>
        </is>
      </c>
    </row>
    <row r="244" ht="15.75" customHeight="1" s="42">
      <c r="A244" s="36" t="inlineStr">
        <is>
          <t>MYQ-Chamundi Vihar</t>
        </is>
      </c>
      <c r="B244" s="36" t="inlineStr">
        <is>
          <t>Santhosha M</t>
        </is>
      </c>
      <c r="C244" s="36" t="inlineStr">
        <is>
          <t>Aravind S</t>
        </is>
      </c>
    </row>
    <row r="245" ht="15.75" customHeight="1" s="42">
      <c r="A245" s="36" t="inlineStr">
        <is>
          <t>MYQ-Bogadi</t>
        </is>
      </c>
      <c r="B245" s="36" t="inlineStr">
        <is>
          <t>Santhosha M</t>
        </is>
      </c>
      <c r="C245" s="36" t="inlineStr">
        <is>
          <t>Aravind S</t>
        </is>
      </c>
    </row>
    <row r="246" ht="15.75" customHeight="1" s="42">
      <c r="A246" s="36" t="inlineStr">
        <is>
          <t>MYQ-Rajendra Nagar</t>
        </is>
      </c>
      <c r="B246" s="36" t="inlineStr">
        <is>
          <t>Santhosha M</t>
        </is>
      </c>
      <c r="C246" s="36" t="inlineStr">
        <is>
          <t>Aravind S</t>
        </is>
      </c>
    </row>
    <row r="247" ht="15.75" customHeight="1" s="42">
      <c r="A247" s="36" t="inlineStr">
        <is>
          <t>MYQ-Chamrajpura</t>
        </is>
      </c>
      <c r="B247" s="36" t="inlineStr">
        <is>
          <t>Santhosha M</t>
        </is>
      </c>
      <c r="C247" s="36" t="inlineStr">
        <is>
          <t>Aravind S</t>
        </is>
      </c>
    </row>
    <row r="248" ht="15.75" customHeight="1" s="42">
      <c r="A248" s="36" t="inlineStr">
        <is>
          <t>BLR-JAYANAGAR New</t>
        </is>
      </c>
      <c r="B248" s="36" t="inlineStr">
        <is>
          <t>Suhas N</t>
        </is>
      </c>
      <c r="C248" s="36" t="inlineStr">
        <is>
          <t>Aravind S</t>
        </is>
      </c>
    </row>
    <row r="249" ht="15.75" customHeight="1" s="42">
      <c r="A249" s="36" t="inlineStr">
        <is>
          <t>BLR-Banashankari New</t>
        </is>
      </c>
      <c r="B249" s="36" t="inlineStr">
        <is>
          <t>Suhas N</t>
        </is>
      </c>
      <c r="C249" s="36" t="inlineStr">
        <is>
          <t>Aravind S</t>
        </is>
      </c>
    </row>
    <row r="250" ht="15.75" customHeight="1" s="42">
      <c r="A250" s="36" t="inlineStr">
        <is>
          <t>BLR-RAGHAVENDRA LAYOUT NETWORK</t>
        </is>
      </c>
      <c r="B250" s="36" t="inlineStr">
        <is>
          <t>Suhas N</t>
        </is>
      </c>
      <c r="C250" s="36" t="inlineStr">
        <is>
          <t>Aravind S</t>
        </is>
      </c>
    </row>
    <row r="251" ht="15.75" customHeight="1" s="42">
      <c r="A251" s="36" t="inlineStr">
        <is>
          <t>BLR-RAGHAVENDRA LAYOUT NETWORK 2</t>
        </is>
      </c>
      <c r="B251" s="36" t="inlineStr">
        <is>
          <t>Suhas N</t>
        </is>
      </c>
      <c r="C251" s="36" t="inlineStr">
        <is>
          <t>Aravind S</t>
        </is>
      </c>
    </row>
    <row r="252" ht="15.75" customHeight="1" s="42">
      <c r="A252" s="36" t="inlineStr">
        <is>
          <t>BLR-Avalahalli Main</t>
        </is>
      </c>
      <c r="B252" s="36" t="inlineStr">
        <is>
          <t>Suhas N</t>
        </is>
      </c>
      <c r="C252" s="36" t="inlineStr">
        <is>
          <t>Aravind S</t>
        </is>
      </c>
    </row>
    <row r="253" ht="15.75" customHeight="1" s="42">
      <c r="A253" s="36" t="inlineStr">
        <is>
          <t>BLR-Anjanapura</t>
        </is>
      </c>
      <c r="B253" s="36" t="inlineStr">
        <is>
          <t>Suhas N</t>
        </is>
      </c>
      <c r="C253" s="36" t="inlineStr">
        <is>
          <t>Aravind S</t>
        </is>
      </c>
    </row>
    <row r="254" ht="15.75" customHeight="1" s="42">
      <c r="A254" s="36" t="inlineStr">
        <is>
          <t>BLR-RAGHAVENDRA LAYOUT</t>
        </is>
      </c>
      <c r="B254" s="36" t="inlineStr">
        <is>
          <t>Suhas N</t>
        </is>
      </c>
      <c r="C254" s="36" t="inlineStr">
        <is>
          <t>Aravind S</t>
        </is>
      </c>
    </row>
    <row r="255" ht="15.75" customHeight="1" s="42">
      <c r="A255" s="36" t="inlineStr">
        <is>
          <t>BLR-Thyagaraja Nagar</t>
        </is>
      </c>
      <c r="B255" s="36" t="inlineStr">
        <is>
          <t>Suhas N</t>
        </is>
      </c>
      <c r="C255" s="36" t="inlineStr">
        <is>
          <t>Aravind S</t>
        </is>
      </c>
    </row>
    <row r="256" ht="15.75" customHeight="1" s="42">
      <c r="A256" s="36" t="inlineStr">
        <is>
          <t>BLR-Jayanagar 9th block</t>
        </is>
      </c>
      <c r="B256" s="36" t="inlineStr">
        <is>
          <t>Suhas N</t>
        </is>
      </c>
      <c r="C256" s="36" t="inlineStr">
        <is>
          <t>Aravind S</t>
        </is>
      </c>
    </row>
    <row r="257" ht="15.75" customHeight="1" s="42">
      <c r="A257" s="36" t="inlineStr">
        <is>
          <t>COI-Nehru Nagar</t>
        </is>
      </c>
      <c r="B257" s="36" t="inlineStr">
        <is>
          <t>John Britto</t>
        </is>
      </c>
      <c r="C257" s="36" t="inlineStr">
        <is>
          <t>Aravind S</t>
        </is>
      </c>
    </row>
    <row r="258" ht="15.75" customHeight="1" s="42">
      <c r="A258" s="36" t="inlineStr">
        <is>
          <t>BLR-Chikkajala</t>
        </is>
      </c>
      <c r="B258" s="36" t="inlineStr">
        <is>
          <t>Adhavan Subramani</t>
        </is>
      </c>
      <c r="C258" s="36" t="inlineStr">
        <is>
          <t>Mohammed Akbar</t>
        </is>
      </c>
    </row>
    <row r="259" ht="15.75" customHeight="1" s="42">
      <c r="A259" s="36" t="inlineStr">
        <is>
          <t>BLR-Eldorado</t>
        </is>
      </c>
      <c r="B259" s="36" t="inlineStr">
        <is>
          <t>Adhavan Subramani</t>
        </is>
      </c>
      <c r="C259" s="36" t="inlineStr">
        <is>
          <t>Mohammed Akbar</t>
        </is>
      </c>
    </row>
    <row r="260" ht="15.75" customHeight="1" s="42">
      <c r="A260" s="36" t="inlineStr">
        <is>
          <t>HBL-Saptapur</t>
        </is>
      </c>
      <c r="B260" s="36" t="inlineStr">
        <is>
          <t>Bangareppa CS</t>
        </is>
      </c>
      <c r="C260" s="36" t="inlineStr">
        <is>
          <t>Kishor K</t>
        </is>
      </c>
    </row>
    <row r="261" ht="15.75" customHeight="1" s="42">
      <c r="A261" s="36" t="inlineStr">
        <is>
          <t>KZD-Nadakkave</t>
        </is>
      </c>
      <c r="B261" s="36" t="inlineStr">
        <is>
          <t>Vishnu V</t>
        </is>
      </c>
      <c r="C261" s="36" t="inlineStr">
        <is>
          <t>Arivind S</t>
        </is>
      </c>
    </row>
    <row r="262" ht="15.75" customHeight="1" s="42">
      <c r="A262" s="36" t="inlineStr">
        <is>
          <t>TIR-KPN Colony</t>
        </is>
      </c>
      <c r="B262" s="36" t="inlineStr">
        <is>
          <t>John Britto</t>
        </is>
      </c>
      <c r="C262" s="36" t="inlineStr">
        <is>
          <t>Aravind S</t>
        </is>
      </c>
    </row>
    <row r="263" ht="15.75" customHeight="1" s="42">
      <c r="A263" s="36" t="inlineStr">
        <is>
          <t>TIR-Thiru VK Nagar Road</t>
        </is>
      </c>
      <c r="B263" s="36" t="inlineStr">
        <is>
          <t>John Britto</t>
        </is>
      </c>
      <c r="C263" s="36" t="inlineStr">
        <is>
          <t>Aravind S</t>
        </is>
      </c>
    </row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42" min="1" max="1"/>
    <col width="24" customWidth="1" style="42" min="2" max="2"/>
    <col width="8.710000000000001" customWidth="1" style="42" min="3" max="26"/>
  </cols>
  <sheetData>
    <row r="1" ht="31.5" customHeight="1" s="42">
      <c r="A1" s="4" t="inlineStr">
        <is>
          <t>CLM</t>
        </is>
      </c>
      <c r="B1" s="4" t="inlineStr">
        <is>
          <t>Leader</t>
        </is>
      </c>
    </row>
    <row r="2">
      <c r="A2" s="36" t="inlineStr">
        <is>
          <t>Vijay M</t>
        </is>
      </c>
      <c r="B2" s="36" t="inlineStr">
        <is>
          <t>Raghavendra Vernekar</t>
        </is>
      </c>
    </row>
    <row r="3">
      <c r="A3" s="36" t="inlineStr">
        <is>
          <t>Manjunatha V</t>
        </is>
      </c>
      <c r="B3" s="36" t="inlineStr">
        <is>
          <t>Raghavendra Vernekar</t>
        </is>
      </c>
    </row>
    <row r="4">
      <c r="A4" s="36" t="inlineStr">
        <is>
          <t>Suhas N</t>
        </is>
      </c>
      <c r="B4" s="36" t="inlineStr">
        <is>
          <t>Raghavendra Vernekar</t>
        </is>
      </c>
    </row>
    <row r="5">
      <c r="A5" s="36" t="inlineStr">
        <is>
          <t>Raghavendra Vernekar</t>
        </is>
      </c>
      <c r="B5" s="36" t="inlineStr">
        <is>
          <t>Raghavendra Vernekar</t>
        </is>
      </c>
    </row>
    <row r="6">
      <c r="A6" s="36" t="inlineStr">
        <is>
          <t>Keshav G</t>
        </is>
      </c>
      <c r="B6" s="36" t="inlineStr">
        <is>
          <t>Lakshman Balakrishnan</t>
        </is>
      </c>
    </row>
    <row r="7">
      <c r="A7" s="36" t="inlineStr">
        <is>
          <t>Rizwan Ahmed</t>
        </is>
      </c>
      <c r="B7" s="36" t="inlineStr">
        <is>
          <t>Lakshman Balakrishnan</t>
        </is>
      </c>
    </row>
    <row r="8">
      <c r="A8" s="36" t="inlineStr">
        <is>
          <t>Saddam Hussain</t>
        </is>
      </c>
      <c r="B8" s="36" t="inlineStr">
        <is>
          <t>Lakshman Balakrishnan</t>
        </is>
      </c>
    </row>
    <row r="9">
      <c r="A9" s="36" t="inlineStr">
        <is>
          <t>Basil Scariya</t>
        </is>
      </c>
      <c r="B9" s="36" t="inlineStr">
        <is>
          <t>Lakshman Balakrishnan</t>
        </is>
      </c>
    </row>
    <row r="10">
      <c r="A10" s="36" t="inlineStr">
        <is>
          <t>Silambarasan E</t>
        </is>
      </c>
      <c r="B10" s="36" t="inlineStr">
        <is>
          <t>Lakshman Balakrishnan</t>
        </is>
      </c>
    </row>
    <row r="11">
      <c r="A11" s="36" t="inlineStr">
        <is>
          <t>Balaji G</t>
        </is>
      </c>
      <c r="B11" s="36" t="inlineStr">
        <is>
          <t>Lakshman Balakrishnan</t>
        </is>
      </c>
    </row>
    <row r="12">
      <c r="A12" s="36" t="inlineStr">
        <is>
          <t>Sundaresh S</t>
        </is>
      </c>
      <c r="B12" s="36" t="inlineStr">
        <is>
          <t>Lakshman Balakrishnan</t>
        </is>
      </c>
    </row>
    <row r="13">
      <c r="A13" s="36" t="inlineStr">
        <is>
          <t>Narasimhamurthy R</t>
        </is>
      </c>
      <c r="B13" s="36" t="inlineStr">
        <is>
          <t>Deepak D M</t>
        </is>
      </c>
    </row>
    <row r="14">
      <c r="A14" s="36" t="inlineStr">
        <is>
          <t>Ravishankar gowda</t>
        </is>
      </c>
      <c r="B14" s="36" t="inlineStr">
        <is>
          <t>Deepak D M</t>
        </is>
      </c>
    </row>
    <row r="15">
      <c r="A15" s="36" t="inlineStr">
        <is>
          <t>Akshay P</t>
        </is>
      </c>
      <c r="B15" s="36" t="inlineStr">
        <is>
          <t>Bangareppa CS</t>
        </is>
      </c>
    </row>
    <row r="16">
      <c r="A16" s="36" t="inlineStr">
        <is>
          <t>Manoj Kj</t>
        </is>
      </c>
      <c r="B16" s="36" t="inlineStr">
        <is>
          <t>Bangareppa CS</t>
        </is>
      </c>
    </row>
    <row r="17">
      <c r="A17" s="36" t="inlineStr">
        <is>
          <t>Mohaideen DH</t>
        </is>
      </c>
      <c r="B17" s="36" t="inlineStr">
        <is>
          <t>Ashwath S</t>
        </is>
      </c>
    </row>
    <row r="18">
      <c r="A18" s="36" t="inlineStr">
        <is>
          <t>Girish N</t>
        </is>
      </c>
      <c r="B18" s="36" t="inlineStr">
        <is>
          <t>Ashwath S</t>
        </is>
      </c>
    </row>
    <row r="19">
      <c r="A19" s="36" t="inlineStr">
        <is>
          <t>Adhavan Subramani</t>
        </is>
      </c>
      <c r="B19" s="36" t="inlineStr">
        <is>
          <t>Ashwath S</t>
        </is>
      </c>
    </row>
    <row r="20">
      <c r="A20" s="36" t="inlineStr">
        <is>
          <t>Richard Harris</t>
        </is>
      </c>
      <c r="B20" s="36" t="inlineStr">
        <is>
          <t>Ashwath S</t>
        </is>
      </c>
    </row>
    <row r="21" ht="15.75" customHeight="1" s="42">
      <c r="A21" s="36" t="inlineStr">
        <is>
          <t>Ashwath S</t>
        </is>
      </c>
      <c r="B21" s="36" t="inlineStr">
        <is>
          <t>Ashwath S</t>
        </is>
      </c>
    </row>
    <row r="22" ht="15.75" customHeight="1" s="42">
      <c r="A22" s="36" t="inlineStr">
        <is>
          <t>Arun Raj</t>
        </is>
      </c>
      <c r="B22" s="36" t="inlineStr">
        <is>
          <t>Lakshman Balakrishnan</t>
        </is>
      </c>
    </row>
    <row r="23" ht="15.75" customHeight="1" s="42">
      <c r="A23" s="36" t="inlineStr">
        <is>
          <t>John Britto</t>
        </is>
      </c>
      <c r="B23" s="36" t="inlineStr">
        <is>
          <t>John Britto</t>
        </is>
      </c>
    </row>
    <row r="24" ht="15.75" customHeight="1" s="42">
      <c r="A24" s="36" t="inlineStr">
        <is>
          <t>Vishnu V</t>
        </is>
      </c>
      <c r="B24" s="36" t="inlineStr">
        <is>
          <t>Vishnu V</t>
        </is>
      </c>
    </row>
    <row r="25" ht="15.75" customHeight="1" s="42">
      <c r="A25" s="36" t="inlineStr">
        <is>
          <t>Santhosha M</t>
        </is>
      </c>
      <c r="B25" s="36" t="inlineStr">
        <is>
          <t>Deepak D M</t>
        </is>
      </c>
    </row>
    <row r="26" ht="15.75" customHeight="1" s="42">
      <c r="A26" s="36" t="inlineStr">
        <is>
          <t>Majid Kakatikar</t>
        </is>
      </c>
      <c r="B26" s="36" t="inlineStr">
        <is>
          <t>Bangareppa CS</t>
        </is>
      </c>
    </row>
    <row r="27" ht="15.75" customHeight="1" s="42">
      <c r="A27" s="36" t="inlineStr">
        <is>
          <t>Bangareppa CS</t>
        </is>
      </c>
      <c r="B27" s="36" t="inlineStr">
        <is>
          <t>Bangareppa CS</t>
        </is>
      </c>
    </row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2" min="1" max="1"/>
    <col width="8.710000000000001" customWidth="1" style="42" min="2" max="26"/>
  </cols>
  <sheetData>
    <row r="1" ht="31.5" customHeight="1" s="42">
      <c r="A1" s="4" t="inlineStr">
        <is>
          <t>Excluded Stores</t>
        </is>
      </c>
    </row>
    <row r="2">
      <c r="A2" s="36" t="inlineStr">
        <is>
          <t>BLR-Vidyaranyapura</t>
        </is>
      </c>
    </row>
    <row r="3">
      <c r="A3" s="36" t="inlineStr">
        <is>
          <t>BLR-BROOKEFIELD</t>
        </is>
      </c>
    </row>
    <row r="4">
      <c r="A4" s="36" t="inlineStr">
        <is>
          <t>BLR-Vidyaranyapura SS</t>
        </is>
      </c>
    </row>
    <row r="5">
      <c r="A5" s="36" t="inlineStr">
        <is>
          <t>BLR-HSR-Flower-Shop-1</t>
        </is>
      </c>
    </row>
    <row r="6">
      <c r="A6" s="36" t="inlineStr">
        <is>
          <t>BLR-JC Nagar</t>
        </is>
      </c>
    </row>
    <row r="7">
      <c r="A7" s="36" t="inlineStr">
        <is>
          <t>BLR-Balagere SS</t>
        </is>
      </c>
    </row>
    <row r="8">
      <c r="A8" s="36" t="inlineStr">
        <is>
          <t>BLR-JP Nagar SS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42" min="1" max="1"/>
    <col width="8.710000000000001" customWidth="1" style="42" min="2" max="26"/>
  </cols>
  <sheetData>
    <row r="1" ht="31.5" customHeight="1" s="42">
      <c r="A1" s="4" t="inlineStr">
        <is>
          <t>Date Options</t>
        </is>
      </c>
      <c r="B1" s="36" t="inlineStr">
        <is>
          <t>City Options</t>
        </is>
      </c>
      <c r="C1" s="36" t="inlineStr">
        <is>
          <t>Store Type Options</t>
        </is>
      </c>
    </row>
    <row r="2">
      <c r="A2" s="36" t="inlineStr">
        <is>
          <t>All</t>
        </is>
      </c>
      <c r="B2" s="36" t="inlineStr">
        <is>
          <t>All</t>
        </is>
      </c>
      <c r="C2" s="36" t="inlineStr">
        <is>
          <t>All</t>
        </is>
      </c>
    </row>
    <row r="3">
      <c r="A3" s="41">
        <f>IF(COUNT('Raw Data'!$A$2:$A$10000)=0,"",MIN('Raw Data'!$A$2:$A$10000))</f>
        <v/>
      </c>
      <c r="B3" s="36" t="inlineStr">
        <is>
          <t>Belgavi</t>
        </is>
      </c>
      <c r="C3" s="36" t="inlineStr">
        <is>
          <t>DH</t>
        </is>
      </c>
    </row>
    <row r="4">
      <c r="A4" s="41">
        <f>IF(A3="","",IF(MINIFS('Raw Data'!$A$2:$A$10000,'Raw Data'!$A$2:$A$10000,"&gt;"&amp;A3)=0,"",MINIFS('Raw Data'!$A$2:$A$10000,'Raw Data'!$A$2:$A$10000,"&gt;"&amp;A3)))</f>
        <v/>
      </c>
      <c r="B4" s="36" t="inlineStr">
        <is>
          <t>Bengaluru</t>
        </is>
      </c>
      <c r="C4" s="36" t="inlineStr">
        <is>
          <t>Superstore</t>
        </is>
      </c>
    </row>
    <row r="5">
      <c r="A5" s="41">
        <f>IF(A4="","",IF(MINIFS('Raw Data'!$A$2:$A$10000,'Raw Data'!$A$2:$A$10000,"&gt;"&amp;A4)=0,"",MINIFS('Raw Data'!$A$2:$A$10000,'Raw Data'!$A$2:$A$10000,"&gt;"&amp;A4)))</f>
        <v/>
      </c>
      <c r="B5" s="36" t="inlineStr">
        <is>
          <t>Coimbatore</t>
        </is>
      </c>
    </row>
    <row r="6">
      <c r="A6" s="41">
        <f>IF(A5="","",IF(MINIFS('Raw Data'!$A$2:$A$10000,'Raw Data'!$A$2:$A$10000,"&gt;"&amp;A5)=0,"",MINIFS('Raw Data'!$A$2:$A$10000,'Raw Data'!$A$2:$A$10000,"&gt;"&amp;A5)))</f>
        <v/>
      </c>
      <c r="B6" s="36" t="inlineStr">
        <is>
          <t>Davanagere</t>
        </is>
      </c>
    </row>
    <row r="7">
      <c r="A7" s="41">
        <f>IF(A6="","",IF(MINIFS('Raw Data'!$A$2:$A$10000,'Raw Data'!$A$2:$A$10000,"&gt;"&amp;A6)=0,"",MINIFS('Raw Data'!$A$2:$A$10000,'Raw Data'!$A$2:$A$10000,"&gt;"&amp;A6)))</f>
        <v/>
      </c>
      <c r="B7" s="36" t="inlineStr">
        <is>
          <t>Hosur</t>
        </is>
      </c>
    </row>
    <row r="8">
      <c r="A8" s="41">
        <f>IF(A7="","",IF(MINIFS('Raw Data'!$A$2:$A$10000,'Raw Data'!$A$2:$A$10000,"&gt;"&amp;A7)=0,"",MINIFS('Raw Data'!$A$2:$A$10000,'Raw Data'!$A$2:$A$10000,"&gt;"&amp;A7)))</f>
        <v/>
      </c>
      <c r="B8" s="36" t="inlineStr">
        <is>
          <t>Hubballi</t>
        </is>
      </c>
    </row>
    <row r="9">
      <c r="A9" s="41">
        <f>IF(A8="","",IF(MINIFS('Raw Data'!$A$2:$A$10000,'Raw Data'!$A$2:$A$10000,"&gt;"&amp;A8)=0,"",MINIFS('Raw Data'!$A$2:$A$10000,'Raw Data'!$A$2:$A$10000,"&gt;"&amp;A8)))</f>
        <v/>
      </c>
      <c r="B9" s="36" t="inlineStr">
        <is>
          <t>Kochi</t>
        </is>
      </c>
    </row>
    <row r="10">
      <c r="A10" s="41">
        <f>IF(A9="","",IF(MINIFS('Raw Data'!$A$2:$A$10000,'Raw Data'!$A$2:$A$10000,"&gt;"&amp;A9)=0,"",MINIFS('Raw Data'!$A$2:$A$10000,'Raw Data'!$A$2:$A$10000,"&gt;"&amp;A9)))</f>
        <v/>
      </c>
      <c r="B10" s="36" t="inlineStr">
        <is>
          <t>Mysuru</t>
        </is>
      </c>
    </row>
    <row r="11">
      <c r="A11" s="41">
        <f>IF(A10="","",IF(MINIFS('Raw Data'!$A$2:$A$10000,'Raw Data'!$A$2:$A$10000,"&gt;"&amp;A10)=0,"",MINIFS('Raw Data'!$A$2:$A$10000,'Raw Data'!$A$2:$A$10000,"&gt;"&amp;A10)))</f>
        <v/>
      </c>
      <c r="B11" s="36" t="inlineStr">
        <is>
          <t>Palakkad</t>
        </is>
      </c>
    </row>
    <row r="12">
      <c r="A12" s="41">
        <f>IF(A11="","",IF(MINIFS('Raw Data'!$A$2:$A$10000,'Raw Data'!$A$2:$A$10000,"&gt;"&amp;A11)=0,"",MINIFS('Raw Data'!$A$2:$A$10000,'Raw Data'!$A$2:$A$10000,"&gt;"&amp;A11)))</f>
        <v/>
      </c>
      <c r="B12" s="36" t="inlineStr">
        <is>
          <t>Tumkuru</t>
        </is>
      </c>
    </row>
    <row r="13">
      <c r="A13" s="41">
        <f>IF(A12="","",IF(MINIFS('Raw Data'!$A$2:$A$10000,'Raw Data'!$A$2:$A$10000,"&gt;"&amp;A12)=0,"",MINIFS('Raw Data'!$A$2:$A$10000,'Raw Data'!$A$2:$A$10000,"&gt;"&amp;A12)))</f>
        <v/>
      </c>
    </row>
    <row r="14">
      <c r="A14" s="41">
        <f>IF(A13="","",IF(MINIFS('Raw Data'!$A$2:$A$10000,'Raw Data'!$A$2:$A$10000,"&gt;"&amp;A13)=0,"",MINIFS('Raw Data'!$A$2:$A$10000,'Raw Data'!$A$2:$A$10000,"&gt;"&amp;A13)))</f>
        <v/>
      </c>
    </row>
    <row r="15">
      <c r="A15" s="41">
        <f>IF(A14="","",IF(MINIFS('Raw Data'!$A$2:$A$10000,'Raw Data'!$A$2:$A$10000,"&gt;"&amp;A14)=0,"",MINIFS('Raw Data'!$A$2:$A$10000,'Raw Data'!$A$2:$A$10000,"&gt;"&amp;A14)))</f>
        <v/>
      </c>
    </row>
    <row r="16">
      <c r="A16" s="41">
        <f>IF(A15="","",IF(MINIFS('Raw Data'!$A$2:$A$10000,'Raw Data'!$A$2:$A$10000,"&gt;"&amp;A15)=0,"",MINIFS('Raw Data'!$A$2:$A$10000,'Raw Data'!$A$2:$A$10000,"&gt;"&amp;A15)))</f>
        <v/>
      </c>
    </row>
    <row r="17">
      <c r="A17" s="41">
        <f>IF(A16="","",IF(MINIFS('Raw Data'!$A$2:$A$10000,'Raw Data'!$A$2:$A$10000,"&gt;"&amp;A16)=0,"",MINIFS('Raw Data'!$A$2:$A$10000,'Raw Data'!$A$2:$A$10000,"&gt;"&amp;A16)))</f>
        <v/>
      </c>
    </row>
    <row r="18">
      <c r="A18" s="41">
        <f>IF(A17="","",IF(MINIFS('Raw Data'!$A$2:$A$10000,'Raw Data'!$A$2:$A$10000,"&gt;"&amp;A17)=0,"",MINIFS('Raw Data'!$A$2:$A$10000,'Raw Data'!$A$2:$A$10000,"&gt;"&amp;A17)))</f>
        <v/>
      </c>
    </row>
    <row r="19">
      <c r="A19" s="41">
        <f>IF(A18="","",IF(MINIFS('Raw Data'!$A$2:$A$10000,'Raw Data'!$A$2:$A$10000,"&gt;"&amp;A18)=0,"",MINIFS('Raw Data'!$A$2:$A$10000,'Raw Data'!$A$2:$A$10000,"&gt;"&amp;A18)))</f>
        <v/>
      </c>
    </row>
    <row r="20">
      <c r="A20" s="41">
        <f>IF(A19="","",IF(MINIFS('Raw Data'!$A$2:$A$10000,'Raw Data'!$A$2:$A$10000,"&gt;"&amp;A19)=0,"",MINIFS('Raw Data'!$A$2:$A$10000,'Raw Data'!$A$2:$A$10000,"&gt;"&amp;A19)))</f>
        <v/>
      </c>
    </row>
    <row r="21" ht="15.75" customHeight="1" s="42">
      <c r="A21" s="41">
        <f>IF(A20="","",IF(MINIFS('Raw Data'!$A$2:$A$10000,'Raw Data'!$A$2:$A$10000,"&gt;"&amp;A20)=0,"",MINIFS('Raw Data'!$A$2:$A$10000,'Raw Data'!$A$2:$A$10000,"&gt;"&amp;A20)))</f>
        <v/>
      </c>
    </row>
    <row r="22" ht="15.75" customHeight="1" s="42">
      <c r="A22" s="41">
        <f>IF(A21="","",IF(MINIFS('Raw Data'!$A$2:$A$10000,'Raw Data'!$A$2:$A$10000,"&gt;"&amp;A21)=0,"",MINIFS('Raw Data'!$A$2:$A$10000,'Raw Data'!$A$2:$A$10000,"&gt;"&amp;A21)))</f>
        <v/>
      </c>
    </row>
    <row r="23" ht="15.75" customHeight="1" s="42">
      <c r="A23" s="41">
        <f>IF(A22="","",IF(MINIFS('Raw Data'!$A$2:$A$10000,'Raw Data'!$A$2:$A$10000,"&gt;"&amp;A22)=0,"",MINIFS('Raw Data'!$A$2:$A$10000,'Raw Data'!$A$2:$A$10000,"&gt;"&amp;A22)))</f>
        <v/>
      </c>
    </row>
    <row r="24" ht="15.75" customHeight="1" s="42">
      <c r="A24" s="41">
        <f>IF(A23="","",IF(MINIFS('Raw Data'!$A$2:$A$10000,'Raw Data'!$A$2:$A$10000,"&gt;"&amp;A23)=0,"",MINIFS('Raw Data'!$A$2:$A$10000,'Raw Data'!$A$2:$A$10000,"&gt;"&amp;A23)))</f>
        <v/>
      </c>
    </row>
    <row r="25" ht="15.75" customHeight="1" s="42">
      <c r="A25" s="41">
        <f>IF(A24="","",IF(MINIFS('Raw Data'!$A$2:$A$10000,'Raw Data'!$A$2:$A$10000,"&gt;"&amp;A24)=0,"",MINIFS('Raw Data'!$A$2:$A$10000,'Raw Data'!$A$2:$A$10000,"&gt;"&amp;A24)))</f>
        <v/>
      </c>
    </row>
    <row r="26" ht="15.75" customHeight="1" s="42">
      <c r="A26" s="41">
        <f>IF(A25="","",IF(MINIFS('Raw Data'!$A$2:$A$10000,'Raw Data'!$A$2:$A$10000,"&gt;"&amp;A25)=0,"",MINIFS('Raw Data'!$A$2:$A$10000,'Raw Data'!$A$2:$A$10000,"&gt;"&amp;A25)))</f>
        <v/>
      </c>
    </row>
    <row r="27" ht="15.75" customHeight="1" s="42">
      <c r="A27" s="41">
        <f>IF(A26="","",IF(MINIFS('Raw Data'!$A$2:$A$10000,'Raw Data'!$A$2:$A$10000,"&gt;"&amp;A26)=0,"",MINIFS('Raw Data'!$A$2:$A$10000,'Raw Data'!$A$2:$A$10000,"&gt;"&amp;A26)))</f>
        <v/>
      </c>
    </row>
    <row r="28" ht="15.75" customHeight="1" s="42">
      <c r="A28" s="41">
        <f>IF(A27="","",IF(MINIFS('Raw Data'!$A$2:$A$10000,'Raw Data'!$A$2:$A$10000,"&gt;"&amp;A27)=0,"",MINIFS('Raw Data'!$A$2:$A$10000,'Raw Data'!$A$2:$A$10000,"&gt;"&amp;A27)))</f>
        <v/>
      </c>
    </row>
    <row r="29" ht="15.75" customHeight="1" s="42">
      <c r="A29" s="41">
        <f>IF(A28="","",IF(MINIFS('Raw Data'!$A$2:$A$10000,'Raw Data'!$A$2:$A$10000,"&gt;"&amp;A28)=0,"",MINIFS('Raw Data'!$A$2:$A$10000,'Raw Data'!$A$2:$A$10000,"&gt;"&amp;A28)))</f>
        <v/>
      </c>
    </row>
    <row r="30" ht="15.75" customHeight="1" s="42">
      <c r="A30" s="41">
        <f>IF(A29="","",IF(MINIFS('Raw Data'!$A$2:$A$10000,'Raw Data'!$A$2:$A$10000,"&gt;"&amp;A29)=0,"",MINIFS('Raw Data'!$A$2:$A$10000,'Raw Data'!$A$2:$A$10000,"&gt;"&amp;A29)))</f>
        <v/>
      </c>
    </row>
    <row r="31" ht="15.75" customHeight="1" s="42">
      <c r="A31" s="41">
        <f>IF(A30="","",IF(MINIFS('Raw Data'!$A$2:$A$10000,'Raw Data'!$A$2:$A$10000,"&gt;"&amp;A30)=0,"",MINIFS('Raw Data'!$A$2:$A$10000,'Raw Data'!$A$2:$A$10000,"&gt;"&amp;A30)))</f>
        <v/>
      </c>
    </row>
    <row r="32" ht="15.75" customHeight="1" s="42">
      <c r="A32" s="41">
        <f>IF(A31="","",IF(MINIFS('Raw Data'!$A$2:$A$10000,'Raw Data'!$A$2:$A$10000,"&gt;"&amp;A31)=0,"",MINIFS('Raw Data'!$A$2:$A$10000,'Raw Data'!$A$2:$A$10000,"&gt;"&amp;A31)))</f>
        <v/>
      </c>
    </row>
    <row r="33" ht="15.75" customHeight="1" s="42">
      <c r="A33" s="41">
        <f>IF(A32="","",IF(MINIFS('Raw Data'!$A$2:$A$10000,'Raw Data'!$A$2:$A$10000,"&gt;"&amp;A32)=0,"",MINIFS('Raw Data'!$A$2:$A$10000,'Raw Data'!$A$2:$A$10000,"&gt;"&amp;A32)))</f>
        <v/>
      </c>
    </row>
    <row r="34" ht="15.75" customHeight="1" s="42">
      <c r="A34" s="41">
        <f>IF(A33="","",IF(MINIFS('Raw Data'!$A$2:$A$10000,'Raw Data'!$A$2:$A$10000,"&gt;"&amp;A33)=0,"",MINIFS('Raw Data'!$A$2:$A$10000,'Raw Data'!$A$2:$A$10000,"&gt;"&amp;A33)))</f>
        <v/>
      </c>
    </row>
    <row r="35" ht="15.75" customHeight="1" s="42">
      <c r="A35" s="41">
        <f>IF(A34="","",IF(MINIFS('Raw Data'!$A$2:$A$10000,'Raw Data'!$A$2:$A$10000,"&gt;"&amp;A34)=0,"",MINIFS('Raw Data'!$A$2:$A$10000,'Raw Data'!$A$2:$A$10000,"&gt;"&amp;A34)))</f>
        <v/>
      </c>
    </row>
    <row r="36" ht="15.75" customHeight="1" s="42">
      <c r="A36" s="41">
        <f>IF(A35="","",IF(MINIFS('Raw Data'!$A$2:$A$10000,'Raw Data'!$A$2:$A$10000,"&gt;"&amp;A35)=0,"",MINIFS('Raw Data'!$A$2:$A$10000,'Raw Data'!$A$2:$A$10000,"&gt;"&amp;A35)))</f>
        <v/>
      </c>
    </row>
    <row r="37" ht="15.75" customHeight="1" s="42">
      <c r="A37" s="41">
        <f>IF(A36="","",IF(MINIFS('Raw Data'!$A$2:$A$10000,'Raw Data'!$A$2:$A$10000,"&gt;"&amp;A36)=0,"",MINIFS('Raw Data'!$A$2:$A$10000,'Raw Data'!$A$2:$A$10000,"&gt;"&amp;A36)))</f>
        <v/>
      </c>
    </row>
    <row r="38" ht="15.75" customHeight="1" s="42">
      <c r="A38" s="41">
        <f>IF(A37="","",IF(MINIFS('Raw Data'!$A$2:$A$10000,'Raw Data'!$A$2:$A$10000,"&gt;"&amp;A37)=0,"",MINIFS('Raw Data'!$A$2:$A$10000,'Raw Data'!$A$2:$A$10000,"&gt;"&amp;A37)))</f>
        <v/>
      </c>
    </row>
    <row r="39" ht="15.75" customHeight="1" s="42">
      <c r="A39" s="41">
        <f>IF(A38="","",IF(MINIFS('Raw Data'!$A$2:$A$10000,'Raw Data'!$A$2:$A$10000,"&gt;"&amp;A38)=0,"",MINIFS('Raw Data'!$A$2:$A$10000,'Raw Data'!$A$2:$A$10000,"&gt;"&amp;A38)))</f>
        <v/>
      </c>
    </row>
    <row r="40" ht="15.75" customHeight="1" s="42">
      <c r="A40" s="41">
        <f>IF(A39="","",IF(MINIFS('Raw Data'!$A$2:$A$10000,'Raw Data'!$A$2:$A$10000,"&gt;"&amp;A39)=0,"",MINIFS('Raw Data'!$A$2:$A$10000,'Raw Data'!$A$2:$A$10000,"&gt;"&amp;A39)))</f>
        <v/>
      </c>
    </row>
    <row r="41" ht="15.75" customHeight="1" s="42">
      <c r="A41" s="41">
        <f>IF(A40="","",IF(MINIFS('Raw Data'!$A$2:$A$10000,'Raw Data'!$A$2:$A$10000,"&gt;"&amp;A40)=0,"",MINIFS('Raw Data'!$A$2:$A$10000,'Raw Data'!$A$2:$A$10000,"&gt;"&amp;A40)))</f>
        <v/>
      </c>
    </row>
    <row r="42" ht="15.75" customHeight="1" s="42">
      <c r="A42" s="41">
        <f>IF(A41="","",IF(MINIFS('Raw Data'!$A$2:$A$10000,'Raw Data'!$A$2:$A$10000,"&gt;"&amp;A41)=0,"",MINIFS('Raw Data'!$A$2:$A$10000,'Raw Data'!$A$2:$A$10000,"&gt;"&amp;A41)))</f>
        <v/>
      </c>
    </row>
    <row r="43" ht="15.75" customHeight="1" s="42">
      <c r="A43" s="41">
        <f>IF(A42="","",IF(MINIFS('Raw Data'!$A$2:$A$10000,'Raw Data'!$A$2:$A$10000,"&gt;"&amp;A42)=0,"",MINIFS('Raw Data'!$A$2:$A$10000,'Raw Data'!$A$2:$A$10000,"&gt;"&amp;A42)))</f>
        <v/>
      </c>
    </row>
    <row r="44" ht="15.75" customHeight="1" s="42">
      <c r="A44" s="41">
        <f>IF(A43="","",IF(MINIFS('Raw Data'!$A$2:$A$10000,'Raw Data'!$A$2:$A$10000,"&gt;"&amp;A43)=0,"",MINIFS('Raw Data'!$A$2:$A$10000,'Raw Data'!$A$2:$A$10000,"&gt;"&amp;A43)))</f>
        <v/>
      </c>
    </row>
    <row r="45" ht="15.75" customHeight="1" s="42">
      <c r="A45" s="41">
        <f>IF(A44="","",IF(MINIFS('Raw Data'!$A$2:$A$10000,'Raw Data'!$A$2:$A$10000,"&gt;"&amp;A44)=0,"",MINIFS('Raw Data'!$A$2:$A$10000,'Raw Data'!$A$2:$A$10000,"&gt;"&amp;A44)))</f>
        <v/>
      </c>
    </row>
    <row r="46" ht="15.75" customHeight="1" s="42">
      <c r="A46" s="41">
        <f>IF(A45="","",IF(MINIFS('Raw Data'!$A$2:$A$10000,'Raw Data'!$A$2:$A$10000,"&gt;"&amp;A45)=0,"",MINIFS('Raw Data'!$A$2:$A$10000,'Raw Data'!$A$2:$A$10000,"&gt;"&amp;A45)))</f>
        <v/>
      </c>
    </row>
    <row r="47" ht="15.75" customHeight="1" s="42">
      <c r="A47" s="41">
        <f>IF(A46="","",IF(MINIFS('Raw Data'!$A$2:$A$10000,'Raw Data'!$A$2:$A$10000,"&gt;"&amp;A46)=0,"",MINIFS('Raw Data'!$A$2:$A$10000,'Raw Data'!$A$2:$A$10000,"&gt;"&amp;A46)))</f>
        <v/>
      </c>
    </row>
    <row r="48" ht="15.75" customHeight="1" s="42">
      <c r="A48" s="41">
        <f>IF(A47="","",IF(MINIFS('Raw Data'!$A$2:$A$10000,'Raw Data'!$A$2:$A$10000,"&gt;"&amp;A47)=0,"",MINIFS('Raw Data'!$A$2:$A$10000,'Raw Data'!$A$2:$A$10000,"&gt;"&amp;A47)))</f>
        <v/>
      </c>
    </row>
    <row r="49" ht="15.75" customHeight="1" s="42">
      <c r="A49" s="41">
        <f>IF(A48="","",IF(MINIFS('Raw Data'!$A$2:$A$10000,'Raw Data'!$A$2:$A$10000,"&gt;"&amp;A48)=0,"",MINIFS('Raw Data'!$A$2:$A$10000,'Raw Data'!$A$2:$A$10000,"&gt;"&amp;A48)))</f>
        <v/>
      </c>
    </row>
    <row r="50" ht="15.75" customHeight="1" s="42">
      <c r="A50" s="41">
        <f>IF(A49="","",IF(MINIFS('Raw Data'!$A$2:$A$10000,'Raw Data'!$A$2:$A$10000,"&gt;"&amp;A49)=0,"",MINIFS('Raw Data'!$A$2:$A$10000,'Raw Data'!$A$2:$A$10000,"&gt;"&amp;A49)))</f>
        <v/>
      </c>
    </row>
    <row r="51" ht="15.75" customHeight="1" s="42">
      <c r="A51" s="41">
        <f>IF(A50="","",IF(MINIFS('Raw Data'!$A$2:$A$10000,'Raw Data'!$A$2:$A$10000,"&gt;"&amp;A50)=0,"",MINIFS('Raw Data'!$A$2:$A$10000,'Raw Data'!$A$2:$A$10000,"&gt;"&amp;A50)))</f>
        <v/>
      </c>
    </row>
    <row r="52" ht="15.75" customHeight="1" s="42">
      <c r="A52" s="41">
        <f>IF(A51="","",IF(MINIFS('Raw Data'!$A$2:$A$10000,'Raw Data'!$A$2:$A$10000,"&gt;"&amp;A51)=0,"",MINIFS('Raw Data'!$A$2:$A$10000,'Raw Data'!$A$2:$A$10000,"&gt;"&amp;A51)))</f>
        <v/>
      </c>
    </row>
    <row r="53" ht="15.75" customHeight="1" s="42">
      <c r="A53" s="41">
        <f>IF(A52="","",IF(MINIFS('Raw Data'!$A$2:$A$10000,'Raw Data'!$A$2:$A$10000,"&gt;"&amp;A52)=0,"",MINIFS('Raw Data'!$A$2:$A$10000,'Raw Data'!$A$2:$A$10000,"&gt;"&amp;A52)))</f>
        <v/>
      </c>
    </row>
    <row r="54" ht="15.75" customHeight="1" s="42">
      <c r="A54" s="41">
        <f>IF(A53="","",IF(MINIFS('Raw Data'!$A$2:$A$10000,'Raw Data'!$A$2:$A$10000,"&gt;"&amp;A53)=0,"",MINIFS('Raw Data'!$A$2:$A$10000,'Raw Data'!$A$2:$A$10000,"&gt;"&amp;A53)))</f>
        <v/>
      </c>
    </row>
    <row r="55" ht="15.75" customHeight="1" s="42">
      <c r="A55" s="41">
        <f>IF(A54="","",IF(MINIFS('Raw Data'!$A$2:$A$10000,'Raw Data'!$A$2:$A$10000,"&gt;"&amp;A54)=0,"",MINIFS('Raw Data'!$A$2:$A$10000,'Raw Data'!$A$2:$A$10000,"&gt;"&amp;A54)))</f>
        <v/>
      </c>
    </row>
    <row r="56" ht="15.75" customHeight="1" s="42">
      <c r="A56" s="41">
        <f>IF(A55="","",IF(MINIFS('Raw Data'!$A$2:$A$10000,'Raw Data'!$A$2:$A$10000,"&gt;"&amp;A55)=0,"",MINIFS('Raw Data'!$A$2:$A$10000,'Raw Data'!$A$2:$A$10000,"&gt;"&amp;A55)))</f>
        <v/>
      </c>
    </row>
    <row r="57" ht="15.75" customHeight="1" s="42">
      <c r="A57" s="41">
        <f>IF(A56="","",IF(MINIFS('Raw Data'!$A$2:$A$10000,'Raw Data'!$A$2:$A$10000,"&gt;"&amp;A56)=0,"",MINIFS('Raw Data'!$A$2:$A$10000,'Raw Data'!$A$2:$A$10000,"&gt;"&amp;A56)))</f>
        <v/>
      </c>
    </row>
    <row r="58" ht="15.75" customHeight="1" s="42">
      <c r="A58" s="41">
        <f>IF(A57="","",IF(MINIFS('Raw Data'!$A$2:$A$10000,'Raw Data'!$A$2:$A$10000,"&gt;"&amp;A57)=0,"",MINIFS('Raw Data'!$A$2:$A$10000,'Raw Data'!$A$2:$A$10000,"&gt;"&amp;A57)))</f>
        <v/>
      </c>
    </row>
    <row r="59" ht="15.75" customHeight="1" s="42">
      <c r="A59" s="41">
        <f>IF(A58="","",IF(MINIFS('Raw Data'!$A$2:$A$10000,'Raw Data'!$A$2:$A$10000,"&gt;"&amp;A58)=0,"",MINIFS('Raw Data'!$A$2:$A$10000,'Raw Data'!$A$2:$A$10000,"&gt;"&amp;A58)))</f>
        <v/>
      </c>
    </row>
    <row r="60" ht="15.75" customHeight="1" s="42">
      <c r="A60" s="41">
        <f>IF(A59="","",IF(MINIFS('Raw Data'!$A$2:$A$10000,'Raw Data'!$A$2:$A$10000,"&gt;"&amp;A59)=0,"",MINIFS('Raw Data'!$A$2:$A$10000,'Raw Data'!$A$2:$A$10000,"&gt;"&amp;A59)))</f>
        <v/>
      </c>
    </row>
    <row r="61" ht="15.75" customHeight="1" s="42">
      <c r="A61" s="41">
        <f>IF(A60="","",IF(MINIFS('Raw Data'!$A$2:$A$10000,'Raw Data'!$A$2:$A$10000,"&gt;"&amp;A60)=0,"",MINIFS('Raw Data'!$A$2:$A$10000,'Raw Data'!$A$2:$A$10000,"&gt;"&amp;A60)))</f>
        <v/>
      </c>
    </row>
    <row r="62" ht="15.75" customHeight="1" s="42">
      <c r="A62" s="41">
        <f>IF(A61="","",IF(MINIFS('Raw Data'!$A$2:$A$10000,'Raw Data'!$A$2:$A$10000,"&gt;"&amp;A61)=0,"",MINIFS('Raw Data'!$A$2:$A$10000,'Raw Data'!$A$2:$A$10000,"&gt;"&amp;A61)))</f>
        <v/>
      </c>
    </row>
    <row r="63" ht="15.75" customHeight="1" s="42">
      <c r="A63" s="41">
        <f>IF(A62="","",IF(MINIFS('Raw Data'!$A$2:$A$10000,'Raw Data'!$A$2:$A$10000,"&gt;"&amp;A62)=0,"",MINIFS('Raw Data'!$A$2:$A$10000,'Raw Data'!$A$2:$A$10000,"&gt;"&amp;A62)))</f>
        <v/>
      </c>
    </row>
    <row r="64" ht="15.75" customHeight="1" s="42">
      <c r="A64" s="41">
        <f>IF(A63="","",IF(MINIFS('Raw Data'!$A$2:$A$10000,'Raw Data'!$A$2:$A$10000,"&gt;"&amp;A63)=0,"",MINIFS('Raw Data'!$A$2:$A$10000,'Raw Data'!$A$2:$A$10000,"&gt;"&amp;A63)))</f>
        <v/>
      </c>
    </row>
    <row r="65" ht="15.75" customHeight="1" s="42">
      <c r="A65" s="41">
        <f>IF(A64="","",IF(MINIFS('Raw Data'!$A$2:$A$10000,'Raw Data'!$A$2:$A$10000,"&gt;"&amp;A64)=0,"",MINIFS('Raw Data'!$A$2:$A$10000,'Raw Data'!$A$2:$A$10000,"&gt;"&amp;A64)))</f>
        <v/>
      </c>
    </row>
    <row r="66" ht="15.75" customHeight="1" s="42">
      <c r="A66" s="41">
        <f>IF(A65="","",IF(MINIFS('Raw Data'!$A$2:$A$10000,'Raw Data'!$A$2:$A$10000,"&gt;"&amp;A65)=0,"",MINIFS('Raw Data'!$A$2:$A$10000,'Raw Data'!$A$2:$A$10000,"&gt;"&amp;A65)))</f>
        <v/>
      </c>
    </row>
    <row r="67" ht="15.75" customHeight="1" s="42">
      <c r="A67" s="41">
        <f>IF(A66="","",IF(MINIFS('Raw Data'!$A$2:$A$10000,'Raw Data'!$A$2:$A$10000,"&gt;"&amp;A66)=0,"",MINIFS('Raw Data'!$A$2:$A$10000,'Raw Data'!$A$2:$A$10000,"&gt;"&amp;A66)))</f>
        <v/>
      </c>
    </row>
    <row r="68" ht="15.75" customHeight="1" s="42">
      <c r="A68" s="41">
        <f>IF(A67="","",IF(MINIFS('Raw Data'!$A$2:$A$10000,'Raw Data'!$A$2:$A$10000,"&gt;"&amp;A67)=0,"",MINIFS('Raw Data'!$A$2:$A$10000,'Raw Data'!$A$2:$A$10000,"&gt;"&amp;A67)))</f>
        <v/>
      </c>
    </row>
    <row r="69" ht="15.75" customHeight="1" s="42">
      <c r="A69" s="41">
        <f>IF(A68="","",IF(MINIFS('Raw Data'!$A$2:$A$10000,'Raw Data'!$A$2:$A$10000,"&gt;"&amp;A68)=0,"",MINIFS('Raw Data'!$A$2:$A$10000,'Raw Data'!$A$2:$A$10000,"&gt;"&amp;A68)))</f>
        <v/>
      </c>
    </row>
    <row r="70" ht="15.75" customHeight="1" s="42">
      <c r="A70" s="41">
        <f>IF(A69="","",IF(MINIFS('Raw Data'!$A$2:$A$10000,'Raw Data'!$A$2:$A$10000,"&gt;"&amp;A69)=0,"",MINIFS('Raw Data'!$A$2:$A$10000,'Raw Data'!$A$2:$A$10000,"&gt;"&amp;A69)))</f>
        <v/>
      </c>
    </row>
    <row r="71" ht="15.75" customHeight="1" s="42">
      <c r="A71" s="41">
        <f>IF(A70="","",IF(MINIFS('Raw Data'!$A$2:$A$10000,'Raw Data'!$A$2:$A$10000,"&gt;"&amp;A70)=0,"",MINIFS('Raw Data'!$A$2:$A$10000,'Raw Data'!$A$2:$A$10000,"&gt;"&amp;A70)))</f>
        <v/>
      </c>
    </row>
    <row r="72" ht="15.75" customHeight="1" s="42">
      <c r="A72" s="41">
        <f>IF(A71="","",IF(MINIFS('Raw Data'!$A$2:$A$10000,'Raw Data'!$A$2:$A$10000,"&gt;"&amp;A71)=0,"",MINIFS('Raw Data'!$A$2:$A$10000,'Raw Data'!$A$2:$A$10000,"&gt;"&amp;A71)))</f>
        <v/>
      </c>
    </row>
    <row r="73" ht="15.75" customHeight="1" s="42">
      <c r="A73" s="41">
        <f>IF(A72="","",IF(MINIFS('Raw Data'!$A$2:$A$10000,'Raw Data'!$A$2:$A$10000,"&gt;"&amp;A72)=0,"",MINIFS('Raw Data'!$A$2:$A$10000,'Raw Data'!$A$2:$A$10000,"&gt;"&amp;A72)))</f>
        <v/>
      </c>
    </row>
    <row r="74" ht="15.75" customHeight="1" s="42">
      <c r="A74" s="41">
        <f>IF(A73="","",IF(MINIFS('Raw Data'!$A$2:$A$10000,'Raw Data'!$A$2:$A$10000,"&gt;"&amp;A73)=0,"",MINIFS('Raw Data'!$A$2:$A$10000,'Raw Data'!$A$2:$A$10000,"&gt;"&amp;A73)))</f>
        <v/>
      </c>
    </row>
    <row r="75" ht="15.75" customHeight="1" s="42">
      <c r="A75" s="41">
        <f>IF(A74="","",IF(MINIFS('Raw Data'!$A$2:$A$10000,'Raw Data'!$A$2:$A$10000,"&gt;"&amp;A74)=0,"",MINIFS('Raw Data'!$A$2:$A$10000,'Raw Data'!$A$2:$A$10000,"&gt;"&amp;A74)))</f>
        <v/>
      </c>
    </row>
    <row r="76" ht="15.75" customHeight="1" s="42">
      <c r="A76" s="41">
        <f>IF(A75="","",IF(MINIFS('Raw Data'!$A$2:$A$10000,'Raw Data'!$A$2:$A$10000,"&gt;"&amp;A75)=0,"",MINIFS('Raw Data'!$A$2:$A$10000,'Raw Data'!$A$2:$A$10000,"&gt;"&amp;A75)))</f>
        <v/>
      </c>
    </row>
    <row r="77" ht="15.75" customHeight="1" s="42">
      <c r="A77" s="41">
        <f>IF(A76="","",IF(MINIFS('Raw Data'!$A$2:$A$10000,'Raw Data'!$A$2:$A$10000,"&gt;"&amp;A76)=0,"",MINIFS('Raw Data'!$A$2:$A$10000,'Raw Data'!$A$2:$A$10000,"&gt;"&amp;A76)))</f>
        <v/>
      </c>
    </row>
    <row r="78" ht="15.75" customHeight="1" s="42">
      <c r="A78" s="41">
        <f>IF(A77="","",IF(MINIFS('Raw Data'!$A$2:$A$10000,'Raw Data'!$A$2:$A$10000,"&gt;"&amp;A77)=0,"",MINIFS('Raw Data'!$A$2:$A$10000,'Raw Data'!$A$2:$A$10000,"&gt;"&amp;A77)))</f>
        <v/>
      </c>
    </row>
    <row r="79" ht="15.75" customHeight="1" s="42">
      <c r="A79" s="41">
        <f>IF(A78="","",IF(MINIFS('Raw Data'!$A$2:$A$10000,'Raw Data'!$A$2:$A$10000,"&gt;"&amp;A78)=0,"",MINIFS('Raw Data'!$A$2:$A$10000,'Raw Data'!$A$2:$A$10000,"&gt;"&amp;A78)))</f>
        <v/>
      </c>
    </row>
    <row r="80" ht="15.75" customHeight="1" s="42">
      <c r="A80" s="41">
        <f>IF(A79="","",IF(MINIFS('Raw Data'!$A$2:$A$10000,'Raw Data'!$A$2:$A$10000,"&gt;"&amp;A79)=0,"",MINIFS('Raw Data'!$A$2:$A$10000,'Raw Data'!$A$2:$A$10000,"&gt;"&amp;A79)))</f>
        <v/>
      </c>
    </row>
    <row r="81" ht="15.75" customHeight="1" s="42">
      <c r="A81" s="41">
        <f>IF(A80="","",IF(MINIFS('Raw Data'!$A$2:$A$10000,'Raw Data'!$A$2:$A$10000,"&gt;"&amp;A80)=0,"",MINIFS('Raw Data'!$A$2:$A$10000,'Raw Data'!$A$2:$A$10000,"&gt;"&amp;A80)))</f>
        <v/>
      </c>
    </row>
    <row r="82" ht="15.75" customHeight="1" s="42">
      <c r="A82" s="41">
        <f>IF(A81="","",IF(MINIFS('Raw Data'!$A$2:$A$10000,'Raw Data'!$A$2:$A$10000,"&gt;"&amp;A81)=0,"",MINIFS('Raw Data'!$A$2:$A$10000,'Raw Data'!$A$2:$A$10000,"&gt;"&amp;A81)))</f>
        <v/>
      </c>
    </row>
    <row r="83" ht="15.75" customHeight="1" s="42">
      <c r="A83" s="41">
        <f>IF(A82="","",IF(MINIFS('Raw Data'!$A$2:$A$10000,'Raw Data'!$A$2:$A$10000,"&gt;"&amp;A82)=0,"",MINIFS('Raw Data'!$A$2:$A$10000,'Raw Data'!$A$2:$A$10000,"&gt;"&amp;A82)))</f>
        <v/>
      </c>
    </row>
    <row r="84" ht="15.75" customHeight="1" s="42">
      <c r="A84" s="41">
        <f>IF(A83="","",IF(MINIFS('Raw Data'!$A$2:$A$10000,'Raw Data'!$A$2:$A$10000,"&gt;"&amp;A83)=0,"",MINIFS('Raw Data'!$A$2:$A$10000,'Raw Data'!$A$2:$A$10000,"&gt;"&amp;A83)))</f>
        <v/>
      </c>
    </row>
    <row r="85" ht="15.75" customHeight="1" s="42">
      <c r="A85" s="41">
        <f>IF(A84="","",IF(MINIFS('Raw Data'!$A$2:$A$10000,'Raw Data'!$A$2:$A$10000,"&gt;"&amp;A84)=0,"",MINIFS('Raw Data'!$A$2:$A$10000,'Raw Data'!$A$2:$A$10000,"&gt;"&amp;A84)))</f>
        <v/>
      </c>
    </row>
    <row r="86" ht="15.75" customHeight="1" s="42">
      <c r="A86" s="41">
        <f>IF(A85="","",IF(MINIFS('Raw Data'!$A$2:$A$10000,'Raw Data'!$A$2:$A$10000,"&gt;"&amp;A85)=0,"",MINIFS('Raw Data'!$A$2:$A$10000,'Raw Data'!$A$2:$A$10000,"&gt;"&amp;A85)))</f>
        <v/>
      </c>
    </row>
    <row r="87" ht="15.75" customHeight="1" s="42">
      <c r="A87" s="41">
        <f>IF(A86="","",IF(MINIFS('Raw Data'!$A$2:$A$10000,'Raw Data'!$A$2:$A$10000,"&gt;"&amp;A86)=0,"",MINIFS('Raw Data'!$A$2:$A$10000,'Raw Data'!$A$2:$A$10000,"&gt;"&amp;A86)))</f>
        <v/>
      </c>
    </row>
    <row r="88" ht="15.75" customHeight="1" s="42">
      <c r="A88" s="41">
        <f>IF(A87="","",IF(MINIFS('Raw Data'!$A$2:$A$10000,'Raw Data'!$A$2:$A$10000,"&gt;"&amp;A87)=0,"",MINIFS('Raw Data'!$A$2:$A$10000,'Raw Data'!$A$2:$A$10000,"&gt;"&amp;A87)))</f>
        <v/>
      </c>
    </row>
    <row r="89" ht="15.75" customHeight="1" s="42">
      <c r="A89" s="41">
        <f>IF(A88="","",IF(MINIFS('Raw Data'!$A$2:$A$10000,'Raw Data'!$A$2:$A$10000,"&gt;"&amp;A88)=0,"",MINIFS('Raw Data'!$A$2:$A$10000,'Raw Data'!$A$2:$A$10000,"&gt;"&amp;A88)))</f>
        <v/>
      </c>
    </row>
    <row r="90" ht="15.75" customHeight="1" s="42">
      <c r="A90" s="41">
        <f>IF(A89="","",IF(MINIFS('Raw Data'!$A$2:$A$10000,'Raw Data'!$A$2:$A$10000,"&gt;"&amp;A89)=0,"",MINIFS('Raw Data'!$A$2:$A$10000,'Raw Data'!$A$2:$A$10000,"&gt;"&amp;A89)))</f>
        <v/>
      </c>
    </row>
    <row r="91" ht="15.75" customHeight="1" s="42">
      <c r="A91" s="41">
        <f>IF(A90="","",IF(MINIFS('Raw Data'!$A$2:$A$10000,'Raw Data'!$A$2:$A$10000,"&gt;"&amp;A90)=0,"",MINIFS('Raw Data'!$A$2:$A$10000,'Raw Data'!$A$2:$A$10000,"&gt;"&amp;A90)))</f>
        <v/>
      </c>
    </row>
    <row r="92" ht="15.75" customHeight="1" s="42">
      <c r="A92" s="41">
        <f>IF(A91="","",IF(MINIFS('Raw Data'!$A$2:$A$10000,'Raw Data'!$A$2:$A$10000,"&gt;"&amp;A91)=0,"",MINIFS('Raw Data'!$A$2:$A$10000,'Raw Data'!$A$2:$A$10000,"&gt;"&amp;A91)))</f>
        <v/>
      </c>
    </row>
    <row r="93" ht="15.75" customHeight="1" s="42">
      <c r="A93" s="41">
        <f>IF(A92="","",IF(MINIFS('Raw Data'!$A$2:$A$10000,'Raw Data'!$A$2:$A$10000,"&gt;"&amp;A92)=0,"",MINIFS('Raw Data'!$A$2:$A$10000,'Raw Data'!$A$2:$A$10000,"&gt;"&amp;A92)))</f>
        <v/>
      </c>
    </row>
    <row r="94" ht="15.75" customHeight="1" s="42">
      <c r="A94" s="41">
        <f>IF(A93="","",IF(MINIFS('Raw Data'!$A$2:$A$10000,'Raw Data'!$A$2:$A$10000,"&gt;"&amp;A93)=0,"",MINIFS('Raw Data'!$A$2:$A$10000,'Raw Data'!$A$2:$A$10000,"&gt;"&amp;A93)))</f>
        <v/>
      </c>
    </row>
    <row r="95" ht="15.75" customHeight="1" s="42">
      <c r="A95" s="41">
        <f>IF(A94="","",IF(MINIFS('Raw Data'!$A$2:$A$10000,'Raw Data'!$A$2:$A$10000,"&gt;"&amp;A94)=0,"",MINIFS('Raw Data'!$A$2:$A$10000,'Raw Data'!$A$2:$A$10000,"&gt;"&amp;A94)))</f>
        <v/>
      </c>
    </row>
    <row r="96" ht="15.75" customHeight="1" s="42">
      <c r="A96" s="41">
        <f>IF(A95="","",IF(MINIFS('Raw Data'!$A$2:$A$10000,'Raw Data'!$A$2:$A$10000,"&gt;"&amp;A95)=0,"",MINIFS('Raw Data'!$A$2:$A$10000,'Raw Data'!$A$2:$A$10000,"&gt;"&amp;A95)))</f>
        <v/>
      </c>
    </row>
    <row r="97" ht="15.75" customHeight="1" s="42">
      <c r="A97" s="41">
        <f>IF(A96="","",IF(MINIFS('Raw Data'!$A$2:$A$10000,'Raw Data'!$A$2:$A$10000,"&gt;"&amp;A96)=0,"",MINIFS('Raw Data'!$A$2:$A$10000,'Raw Data'!$A$2:$A$10000,"&gt;"&amp;A96)))</f>
        <v/>
      </c>
    </row>
    <row r="98" ht="15.75" customHeight="1" s="42">
      <c r="A98" s="41">
        <f>IF(A97="","",IF(MINIFS('Raw Data'!$A$2:$A$10000,'Raw Data'!$A$2:$A$10000,"&gt;"&amp;A97)=0,"",MINIFS('Raw Data'!$A$2:$A$10000,'Raw Data'!$A$2:$A$10000,"&gt;"&amp;A97)))</f>
        <v/>
      </c>
    </row>
    <row r="99" ht="15.75" customHeight="1" s="42">
      <c r="A99" s="41">
        <f>IF(A98="","",IF(MINIFS('Raw Data'!$A$2:$A$10000,'Raw Data'!$A$2:$A$10000,"&gt;"&amp;A98)=0,"",MINIFS('Raw Data'!$A$2:$A$10000,'Raw Data'!$A$2:$A$10000,"&gt;"&amp;A98)))</f>
        <v/>
      </c>
    </row>
    <row r="100" ht="15.75" customHeight="1" s="42">
      <c r="A100" s="41">
        <f>IF(A99="","",IF(MINIFS('Raw Data'!$A$2:$A$10000,'Raw Data'!$A$2:$A$10000,"&gt;"&amp;A99)=0,"",MINIFS('Raw Data'!$A$2:$A$10000,'Raw Data'!$A$2:$A$10000,"&gt;"&amp;A99)))</f>
        <v/>
      </c>
    </row>
    <row r="101" ht="15.75" customHeight="1" s="42">
      <c r="A101" s="41">
        <f>IF(A100="","",IF(MINIFS('Raw Data'!$A$2:$A$10000,'Raw Data'!$A$2:$A$10000,"&gt;"&amp;A100)=0,"",MINIFS('Raw Data'!$A$2:$A$10000,'Raw Data'!$A$2:$A$10000,"&gt;"&amp;A100)))</f>
        <v/>
      </c>
    </row>
    <row r="102" ht="15.75" customHeight="1" s="42">
      <c r="A102" s="41">
        <f>IF(A101="","",IF(MINIFS('Raw Data'!$A$2:$A$10000,'Raw Data'!$A$2:$A$10000,"&gt;"&amp;A101)=0,"",MINIFS('Raw Data'!$A$2:$A$10000,'Raw Data'!$A$2:$A$10000,"&gt;"&amp;A101)))</f>
        <v/>
      </c>
    </row>
    <row r="103" ht="15.75" customHeight="1" s="42">
      <c r="A103" s="41">
        <f>IF(A102="","",IF(MINIFS('Raw Data'!$A$2:$A$10000,'Raw Data'!$A$2:$A$10000,"&gt;"&amp;A102)=0,"",MINIFS('Raw Data'!$A$2:$A$10000,'Raw Data'!$A$2:$A$10000,"&gt;"&amp;A102)))</f>
        <v/>
      </c>
    </row>
    <row r="104" ht="15.75" customHeight="1" s="42">
      <c r="A104" s="41">
        <f>IF(A103="","",IF(MINIFS('Raw Data'!$A$2:$A$10000,'Raw Data'!$A$2:$A$10000,"&gt;"&amp;A103)=0,"",MINIFS('Raw Data'!$A$2:$A$10000,'Raw Data'!$A$2:$A$10000,"&gt;"&amp;A103)))</f>
        <v/>
      </c>
    </row>
    <row r="105" ht="15.75" customHeight="1" s="42">
      <c r="A105" s="41">
        <f>IF(A104="","",IF(MINIFS('Raw Data'!$A$2:$A$10000,'Raw Data'!$A$2:$A$10000,"&gt;"&amp;A104)=0,"",MINIFS('Raw Data'!$A$2:$A$10000,'Raw Data'!$A$2:$A$10000,"&gt;"&amp;A104)))</f>
        <v/>
      </c>
    </row>
    <row r="106" ht="15.75" customHeight="1" s="42">
      <c r="A106" s="41">
        <f>IF(A105="","",IF(MINIFS('Raw Data'!$A$2:$A$10000,'Raw Data'!$A$2:$A$10000,"&gt;"&amp;A105)=0,"",MINIFS('Raw Data'!$A$2:$A$10000,'Raw Data'!$A$2:$A$10000,"&gt;"&amp;A105)))</f>
        <v/>
      </c>
    </row>
    <row r="107" ht="15.75" customHeight="1" s="42">
      <c r="A107" s="41">
        <f>IF(A106="","",IF(MINIFS('Raw Data'!$A$2:$A$10000,'Raw Data'!$A$2:$A$10000,"&gt;"&amp;A106)=0,"",MINIFS('Raw Data'!$A$2:$A$10000,'Raw Data'!$A$2:$A$10000,"&gt;"&amp;A106)))</f>
        <v/>
      </c>
    </row>
    <row r="108" ht="15.75" customHeight="1" s="42">
      <c r="A108" s="41">
        <f>IF(A107="","",IF(MINIFS('Raw Data'!$A$2:$A$10000,'Raw Data'!$A$2:$A$10000,"&gt;"&amp;A107)=0,"",MINIFS('Raw Data'!$A$2:$A$10000,'Raw Data'!$A$2:$A$10000,"&gt;"&amp;A107)))</f>
        <v/>
      </c>
    </row>
    <row r="109" ht="15.75" customHeight="1" s="42">
      <c r="A109" s="41">
        <f>IF(A108="","",IF(MINIFS('Raw Data'!$A$2:$A$10000,'Raw Data'!$A$2:$A$10000,"&gt;"&amp;A108)=0,"",MINIFS('Raw Data'!$A$2:$A$10000,'Raw Data'!$A$2:$A$10000,"&gt;"&amp;A108)))</f>
        <v/>
      </c>
    </row>
    <row r="110" ht="15.75" customHeight="1" s="42">
      <c r="A110" s="41">
        <f>IF(A109="","",IF(MINIFS('Raw Data'!$A$2:$A$10000,'Raw Data'!$A$2:$A$10000,"&gt;"&amp;A109)=0,"",MINIFS('Raw Data'!$A$2:$A$10000,'Raw Data'!$A$2:$A$10000,"&gt;"&amp;A109)))</f>
        <v/>
      </c>
    </row>
    <row r="111" ht="15.75" customHeight="1" s="42">
      <c r="A111" s="41">
        <f>IF(A110="","",IF(MINIFS('Raw Data'!$A$2:$A$10000,'Raw Data'!$A$2:$A$10000,"&gt;"&amp;A110)=0,"",MINIFS('Raw Data'!$A$2:$A$10000,'Raw Data'!$A$2:$A$10000,"&gt;"&amp;A110)))</f>
        <v/>
      </c>
    </row>
    <row r="112" ht="15.75" customHeight="1" s="42">
      <c r="A112" s="41">
        <f>IF(A111="","",IF(MINIFS('Raw Data'!$A$2:$A$10000,'Raw Data'!$A$2:$A$10000,"&gt;"&amp;A111)=0,"",MINIFS('Raw Data'!$A$2:$A$10000,'Raw Data'!$A$2:$A$10000,"&gt;"&amp;A111)))</f>
        <v/>
      </c>
    </row>
    <row r="113" ht="15.75" customHeight="1" s="42">
      <c r="A113" s="41">
        <f>IF(A112="","",IF(MINIFS('Raw Data'!$A$2:$A$10000,'Raw Data'!$A$2:$A$10000,"&gt;"&amp;A112)=0,"",MINIFS('Raw Data'!$A$2:$A$10000,'Raw Data'!$A$2:$A$10000,"&gt;"&amp;A112)))</f>
        <v/>
      </c>
    </row>
    <row r="114" ht="15.75" customHeight="1" s="42">
      <c r="A114" s="41">
        <f>IF(A113="","",IF(MINIFS('Raw Data'!$A$2:$A$10000,'Raw Data'!$A$2:$A$10000,"&gt;"&amp;A113)=0,"",MINIFS('Raw Data'!$A$2:$A$10000,'Raw Data'!$A$2:$A$10000,"&gt;"&amp;A113)))</f>
        <v/>
      </c>
    </row>
    <row r="115" ht="15.75" customHeight="1" s="42">
      <c r="A115" s="41">
        <f>IF(A114="","",IF(MINIFS('Raw Data'!$A$2:$A$10000,'Raw Data'!$A$2:$A$10000,"&gt;"&amp;A114)=0,"",MINIFS('Raw Data'!$A$2:$A$10000,'Raw Data'!$A$2:$A$10000,"&gt;"&amp;A114)))</f>
        <v/>
      </c>
    </row>
    <row r="116" ht="15.75" customHeight="1" s="42">
      <c r="A116" s="41">
        <f>IF(A115="","",IF(MINIFS('Raw Data'!$A$2:$A$10000,'Raw Data'!$A$2:$A$10000,"&gt;"&amp;A115)=0,"",MINIFS('Raw Data'!$A$2:$A$10000,'Raw Data'!$A$2:$A$10000,"&gt;"&amp;A115)))</f>
        <v/>
      </c>
    </row>
    <row r="117" ht="15.75" customHeight="1" s="42">
      <c r="A117" s="41">
        <f>IF(A116="","",IF(MINIFS('Raw Data'!$A$2:$A$10000,'Raw Data'!$A$2:$A$10000,"&gt;"&amp;A116)=0,"",MINIFS('Raw Data'!$A$2:$A$10000,'Raw Data'!$A$2:$A$10000,"&gt;"&amp;A116)))</f>
        <v/>
      </c>
    </row>
    <row r="118" ht="15.75" customHeight="1" s="42">
      <c r="A118" s="41">
        <f>IF(A117="","",IF(MINIFS('Raw Data'!$A$2:$A$10000,'Raw Data'!$A$2:$A$10000,"&gt;"&amp;A117)=0,"",MINIFS('Raw Data'!$A$2:$A$10000,'Raw Data'!$A$2:$A$10000,"&gt;"&amp;A117)))</f>
        <v/>
      </c>
    </row>
    <row r="119" ht="15.75" customHeight="1" s="42">
      <c r="A119" s="41">
        <f>IF(A118="","",IF(MINIFS('Raw Data'!$A$2:$A$10000,'Raw Data'!$A$2:$A$10000,"&gt;"&amp;A118)=0,"",MINIFS('Raw Data'!$A$2:$A$10000,'Raw Data'!$A$2:$A$10000,"&gt;"&amp;A118)))</f>
        <v/>
      </c>
    </row>
    <row r="120" ht="15.75" customHeight="1" s="42">
      <c r="A120" s="41">
        <f>IF(A119="","",IF(MINIFS('Raw Data'!$A$2:$A$10000,'Raw Data'!$A$2:$A$10000,"&gt;"&amp;A119)=0,"",MINIFS('Raw Data'!$A$2:$A$10000,'Raw Data'!$A$2:$A$10000,"&gt;"&amp;A119)))</f>
        <v/>
      </c>
    </row>
    <row r="121" ht="15.75" customHeight="1" s="42">
      <c r="A121" s="41">
        <f>IF(A120="","",IF(MINIFS('Raw Data'!$A$2:$A$10000,'Raw Data'!$A$2:$A$10000,"&gt;"&amp;A120)=0,"",MINIFS('Raw Data'!$A$2:$A$10000,'Raw Data'!$A$2:$A$10000,"&gt;"&amp;A120)))</f>
        <v/>
      </c>
    </row>
    <row r="122" ht="15.75" customHeight="1" s="42">
      <c r="A122" s="41">
        <f>IF(A121="","",IF(MINIFS('Raw Data'!$A$2:$A$10000,'Raw Data'!$A$2:$A$10000,"&gt;"&amp;A121)=0,"",MINIFS('Raw Data'!$A$2:$A$10000,'Raw Data'!$A$2:$A$10000,"&gt;"&amp;A121)))</f>
        <v/>
      </c>
    </row>
    <row r="123" ht="15.75" customHeight="1" s="42">
      <c r="A123" s="41">
        <f>IF(A122="","",IF(MINIFS('Raw Data'!$A$2:$A$10000,'Raw Data'!$A$2:$A$10000,"&gt;"&amp;A122)=0,"",MINIFS('Raw Data'!$A$2:$A$10000,'Raw Data'!$A$2:$A$10000,"&gt;"&amp;A122)))</f>
        <v/>
      </c>
    </row>
    <row r="124" ht="15.75" customHeight="1" s="42">
      <c r="A124" s="41">
        <f>IF(A123="","",IF(MINIFS('Raw Data'!$A$2:$A$10000,'Raw Data'!$A$2:$A$10000,"&gt;"&amp;A123)=0,"",MINIFS('Raw Data'!$A$2:$A$10000,'Raw Data'!$A$2:$A$10000,"&gt;"&amp;A123)))</f>
        <v/>
      </c>
    </row>
    <row r="125" ht="15.75" customHeight="1" s="42">
      <c r="A125" s="41">
        <f>IF(A124="","",IF(MINIFS('Raw Data'!$A$2:$A$10000,'Raw Data'!$A$2:$A$10000,"&gt;"&amp;A124)=0,"",MINIFS('Raw Data'!$A$2:$A$10000,'Raw Data'!$A$2:$A$10000,"&gt;"&amp;A124)))</f>
        <v/>
      </c>
    </row>
    <row r="126" ht="15.75" customHeight="1" s="42">
      <c r="A126" s="41">
        <f>IF(A125="","",IF(MINIFS('Raw Data'!$A$2:$A$10000,'Raw Data'!$A$2:$A$10000,"&gt;"&amp;A125)=0,"",MINIFS('Raw Data'!$A$2:$A$10000,'Raw Data'!$A$2:$A$10000,"&gt;"&amp;A125)))</f>
        <v/>
      </c>
    </row>
    <row r="127" ht="15.75" customHeight="1" s="42">
      <c r="A127" s="41">
        <f>IF(A126="","",IF(MINIFS('Raw Data'!$A$2:$A$10000,'Raw Data'!$A$2:$A$10000,"&gt;"&amp;A126)=0,"",MINIFS('Raw Data'!$A$2:$A$10000,'Raw Data'!$A$2:$A$10000,"&gt;"&amp;A126)))</f>
        <v/>
      </c>
    </row>
    <row r="128" ht="15.75" customHeight="1" s="42">
      <c r="A128" s="41">
        <f>IF(A127="","",IF(MINIFS('Raw Data'!$A$2:$A$10000,'Raw Data'!$A$2:$A$10000,"&gt;"&amp;A127)=0,"",MINIFS('Raw Data'!$A$2:$A$10000,'Raw Data'!$A$2:$A$10000,"&gt;"&amp;A127)))</f>
        <v/>
      </c>
    </row>
    <row r="129" ht="15.75" customHeight="1" s="42">
      <c r="A129" s="41">
        <f>IF(A128="","",IF(MINIFS('Raw Data'!$A$2:$A$10000,'Raw Data'!$A$2:$A$10000,"&gt;"&amp;A128)=0,"",MINIFS('Raw Data'!$A$2:$A$10000,'Raw Data'!$A$2:$A$10000,"&gt;"&amp;A128)))</f>
        <v/>
      </c>
    </row>
    <row r="130" ht="15.75" customHeight="1" s="42">
      <c r="A130" s="41">
        <f>IF(A129="","",IF(MINIFS('Raw Data'!$A$2:$A$10000,'Raw Data'!$A$2:$A$10000,"&gt;"&amp;A129)=0,"",MINIFS('Raw Data'!$A$2:$A$10000,'Raw Data'!$A$2:$A$10000,"&gt;"&amp;A129)))</f>
        <v/>
      </c>
    </row>
    <row r="131" ht="15.75" customHeight="1" s="42">
      <c r="A131" s="41">
        <f>IF(A130="","",IF(MINIFS('Raw Data'!$A$2:$A$10000,'Raw Data'!$A$2:$A$10000,"&gt;"&amp;A130)=0,"",MINIFS('Raw Data'!$A$2:$A$10000,'Raw Data'!$A$2:$A$10000,"&gt;"&amp;A130)))</f>
        <v/>
      </c>
    </row>
    <row r="132" ht="15.75" customHeight="1" s="42">
      <c r="A132" s="41">
        <f>IF(A131="","",IF(MINIFS('Raw Data'!$A$2:$A$10000,'Raw Data'!$A$2:$A$10000,"&gt;"&amp;A131)=0,"",MINIFS('Raw Data'!$A$2:$A$10000,'Raw Data'!$A$2:$A$10000,"&gt;"&amp;A131)))</f>
        <v/>
      </c>
    </row>
    <row r="133" ht="15.75" customHeight="1" s="42">
      <c r="A133" s="41">
        <f>IF(A132="","",IF(MINIFS('Raw Data'!$A$2:$A$10000,'Raw Data'!$A$2:$A$10000,"&gt;"&amp;A132)=0,"",MINIFS('Raw Data'!$A$2:$A$10000,'Raw Data'!$A$2:$A$10000,"&gt;"&amp;A132)))</f>
        <v/>
      </c>
    </row>
    <row r="134" ht="15.75" customHeight="1" s="42">
      <c r="A134" s="41">
        <f>IF(A133="","",IF(MINIFS('Raw Data'!$A$2:$A$10000,'Raw Data'!$A$2:$A$10000,"&gt;"&amp;A133)=0,"",MINIFS('Raw Data'!$A$2:$A$10000,'Raw Data'!$A$2:$A$10000,"&gt;"&amp;A133)))</f>
        <v/>
      </c>
    </row>
    <row r="135" ht="15.75" customHeight="1" s="42">
      <c r="A135" s="41">
        <f>IF(A134="","",IF(MINIFS('Raw Data'!$A$2:$A$10000,'Raw Data'!$A$2:$A$10000,"&gt;"&amp;A134)=0,"",MINIFS('Raw Data'!$A$2:$A$10000,'Raw Data'!$A$2:$A$10000,"&gt;"&amp;A134)))</f>
        <v/>
      </c>
    </row>
    <row r="136" ht="15.75" customHeight="1" s="42">
      <c r="A136" s="41">
        <f>IF(A135="","",IF(MINIFS('Raw Data'!$A$2:$A$10000,'Raw Data'!$A$2:$A$10000,"&gt;"&amp;A135)=0,"",MINIFS('Raw Data'!$A$2:$A$10000,'Raw Data'!$A$2:$A$10000,"&gt;"&amp;A135)))</f>
        <v/>
      </c>
    </row>
    <row r="137" ht="15.75" customHeight="1" s="42">
      <c r="A137" s="41">
        <f>IF(A136="","",IF(MINIFS('Raw Data'!$A$2:$A$10000,'Raw Data'!$A$2:$A$10000,"&gt;"&amp;A136)=0,"",MINIFS('Raw Data'!$A$2:$A$10000,'Raw Data'!$A$2:$A$10000,"&gt;"&amp;A136)))</f>
        <v/>
      </c>
    </row>
    <row r="138" ht="15.75" customHeight="1" s="42">
      <c r="A138" s="41">
        <f>IF(A137="","",IF(MINIFS('Raw Data'!$A$2:$A$10000,'Raw Data'!$A$2:$A$10000,"&gt;"&amp;A137)=0,"",MINIFS('Raw Data'!$A$2:$A$10000,'Raw Data'!$A$2:$A$10000,"&gt;"&amp;A137)))</f>
        <v/>
      </c>
    </row>
    <row r="139" ht="15.75" customHeight="1" s="42">
      <c r="A139" s="41">
        <f>IF(A138="","",IF(MINIFS('Raw Data'!$A$2:$A$10000,'Raw Data'!$A$2:$A$10000,"&gt;"&amp;A138)=0,"",MINIFS('Raw Data'!$A$2:$A$10000,'Raw Data'!$A$2:$A$10000,"&gt;"&amp;A138)))</f>
        <v/>
      </c>
    </row>
    <row r="140" ht="15.75" customHeight="1" s="42">
      <c r="A140" s="41">
        <f>IF(A139="","",IF(MINIFS('Raw Data'!$A$2:$A$10000,'Raw Data'!$A$2:$A$10000,"&gt;"&amp;A139)=0,"",MINIFS('Raw Data'!$A$2:$A$10000,'Raw Data'!$A$2:$A$10000,"&gt;"&amp;A139)))</f>
        <v/>
      </c>
    </row>
    <row r="141" ht="15.75" customHeight="1" s="42">
      <c r="A141" s="41">
        <f>IF(A140="","",IF(MINIFS('Raw Data'!$A$2:$A$10000,'Raw Data'!$A$2:$A$10000,"&gt;"&amp;A140)=0,"",MINIFS('Raw Data'!$A$2:$A$10000,'Raw Data'!$A$2:$A$10000,"&gt;"&amp;A140)))</f>
        <v/>
      </c>
    </row>
    <row r="142" ht="15.75" customHeight="1" s="42">
      <c r="A142" s="41">
        <f>IF(A141="","",IF(MINIFS('Raw Data'!$A$2:$A$10000,'Raw Data'!$A$2:$A$10000,"&gt;"&amp;A141)=0,"",MINIFS('Raw Data'!$A$2:$A$10000,'Raw Data'!$A$2:$A$10000,"&gt;"&amp;A141)))</f>
        <v/>
      </c>
    </row>
    <row r="143" ht="15.75" customHeight="1" s="42">
      <c r="A143" s="41">
        <f>IF(A142="","",IF(MINIFS('Raw Data'!$A$2:$A$10000,'Raw Data'!$A$2:$A$10000,"&gt;"&amp;A142)=0,"",MINIFS('Raw Data'!$A$2:$A$10000,'Raw Data'!$A$2:$A$10000,"&gt;"&amp;A142)))</f>
        <v/>
      </c>
    </row>
    <row r="144" ht="15.75" customHeight="1" s="42">
      <c r="A144" s="41">
        <f>IF(A143="","",IF(MINIFS('Raw Data'!$A$2:$A$10000,'Raw Data'!$A$2:$A$10000,"&gt;"&amp;A143)=0,"",MINIFS('Raw Data'!$A$2:$A$10000,'Raw Data'!$A$2:$A$10000,"&gt;"&amp;A143)))</f>
        <v/>
      </c>
    </row>
    <row r="145" ht="15.75" customHeight="1" s="42">
      <c r="A145" s="41">
        <f>IF(A144="","",IF(MINIFS('Raw Data'!$A$2:$A$10000,'Raw Data'!$A$2:$A$10000,"&gt;"&amp;A144)=0,"",MINIFS('Raw Data'!$A$2:$A$10000,'Raw Data'!$A$2:$A$10000,"&gt;"&amp;A144)))</f>
        <v/>
      </c>
    </row>
    <row r="146" ht="15.75" customHeight="1" s="42">
      <c r="A146" s="41">
        <f>IF(A145="","",IF(MINIFS('Raw Data'!$A$2:$A$10000,'Raw Data'!$A$2:$A$10000,"&gt;"&amp;A145)=0,"",MINIFS('Raw Data'!$A$2:$A$10000,'Raw Data'!$A$2:$A$10000,"&gt;"&amp;A145)))</f>
        <v/>
      </c>
    </row>
    <row r="147" ht="15.75" customHeight="1" s="42">
      <c r="A147" s="41">
        <f>IF(A146="","",IF(MINIFS('Raw Data'!$A$2:$A$10000,'Raw Data'!$A$2:$A$10000,"&gt;"&amp;A146)=0,"",MINIFS('Raw Data'!$A$2:$A$10000,'Raw Data'!$A$2:$A$10000,"&gt;"&amp;A146)))</f>
        <v/>
      </c>
    </row>
    <row r="148" ht="15.75" customHeight="1" s="42">
      <c r="A148" s="41">
        <f>IF(A147="","",IF(MINIFS('Raw Data'!$A$2:$A$10000,'Raw Data'!$A$2:$A$10000,"&gt;"&amp;A147)=0,"",MINIFS('Raw Data'!$A$2:$A$10000,'Raw Data'!$A$2:$A$10000,"&gt;"&amp;A147)))</f>
        <v/>
      </c>
    </row>
    <row r="149" ht="15.75" customHeight="1" s="42">
      <c r="A149" s="41">
        <f>IF(A148="","",IF(MINIFS('Raw Data'!$A$2:$A$10000,'Raw Data'!$A$2:$A$10000,"&gt;"&amp;A148)=0,"",MINIFS('Raw Data'!$A$2:$A$10000,'Raw Data'!$A$2:$A$10000,"&gt;"&amp;A148)))</f>
        <v/>
      </c>
    </row>
    <row r="150" ht="15.75" customHeight="1" s="42">
      <c r="A150" s="41">
        <f>IF(A149="","",IF(MINIFS('Raw Data'!$A$2:$A$10000,'Raw Data'!$A$2:$A$10000,"&gt;"&amp;A149)=0,"",MINIFS('Raw Data'!$A$2:$A$10000,'Raw Data'!$A$2:$A$10000,"&gt;"&amp;A149)))</f>
        <v/>
      </c>
    </row>
    <row r="151" ht="15.75" customHeight="1" s="42">
      <c r="A151" s="41">
        <f>IF(A150="","",IF(MINIFS('Raw Data'!$A$2:$A$10000,'Raw Data'!$A$2:$A$10000,"&gt;"&amp;A150)=0,"",MINIFS('Raw Data'!$A$2:$A$10000,'Raw Data'!$A$2:$A$10000,"&gt;"&amp;A150)))</f>
        <v/>
      </c>
    </row>
    <row r="152" ht="15.75" customHeight="1" s="42">
      <c r="A152" s="41">
        <f>IF(A151="","",IF(MINIFS('Raw Data'!$A$2:$A$10000,'Raw Data'!$A$2:$A$10000,"&gt;"&amp;A151)=0,"",MINIFS('Raw Data'!$A$2:$A$10000,'Raw Data'!$A$2:$A$10000,"&gt;"&amp;A151)))</f>
        <v/>
      </c>
    </row>
    <row r="153" ht="15.75" customHeight="1" s="42">
      <c r="A153" s="41">
        <f>IF(A152="","",IF(MINIFS('Raw Data'!$A$2:$A$10000,'Raw Data'!$A$2:$A$10000,"&gt;"&amp;A152)=0,"",MINIFS('Raw Data'!$A$2:$A$10000,'Raw Data'!$A$2:$A$10000,"&gt;"&amp;A152)))</f>
        <v/>
      </c>
    </row>
    <row r="154" ht="15.75" customHeight="1" s="42">
      <c r="A154" s="41">
        <f>IF(A153="","",IF(MINIFS('Raw Data'!$A$2:$A$10000,'Raw Data'!$A$2:$A$10000,"&gt;"&amp;A153)=0,"",MINIFS('Raw Data'!$A$2:$A$10000,'Raw Data'!$A$2:$A$10000,"&gt;"&amp;A153)))</f>
        <v/>
      </c>
    </row>
    <row r="155" ht="15.75" customHeight="1" s="42">
      <c r="A155" s="41">
        <f>IF(A154="","",IF(MINIFS('Raw Data'!$A$2:$A$10000,'Raw Data'!$A$2:$A$10000,"&gt;"&amp;A154)=0,"",MINIFS('Raw Data'!$A$2:$A$10000,'Raw Data'!$A$2:$A$10000,"&gt;"&amp;A154)))</f>
        <v/>
      </c>
    </row>
    <row r="156" ht="15.75" customHeight="1" s="42">
      <c r="A156" s="41">
        <f>IF(A155="","",IF(MINIFS('Raw Data'!$A$2:$A$10000,'Raw Data'!$A$2:$A$10000,"&gt;"&amp;A155)=0,"",MINIFS('Raw Data'!$A$2:$A$10000,'Raw Data'!$A$2:$A$10000,"&gt;"&amp;A155)))</f>
        <v/>
      </c>
    </row>
    <row r="157" ht="15.75" customHeight="1" s="42">
      <c r="A157" s="41">
        <f>IF(A156="","",IF(MINIFS('Raw Data'!$A$2:$A$10000,'Raw Data'!$A$2:$A$10000,"&gt;"&amp;A156)=0,"",MINIFS('Raw Data'!$A$2:$A$10000,'Raw Data'!$A$2:$A$10000,"&gt;"&amp;A156)))</f>
        <v/>
      </c>
    </row>
    <row r="158" ht="15.75" customHeight="1" s="42">
      <c r="A158" s="41">
        <f>IF(A157="","",IF(MINIFS('Raw Data'!$A$2:$A$10000,'Raw Data'!$A$2:$A$10000,"&gt;"&amp;A157)=0,"",MINIFS('Raw Data'!$A$2:$A$10000,'Raw Data'!$A$2:$A$10000,"&gt;"&amp;A157)))</f>
        <v/>
      </c>
    </row>
    <row r="159" ht="15.75" customHeight="1" s="42">
      <c r="A159" s="41">
        <f>IF(A158="","",IF(MINIFS('Raw Data'!$A$2:$A$10000,'Raw Data'!$A$2:$A$10000,"&gt;"&amp;A158)=0,"",MINIFS('Raw Data'!$A$2:$A$10000,'Raw Data'!$A$2:$A$10000,"&gt;"&amp;A158)))</f>
        <v/>
      </c>
    </row>
    <row r="160" ht="15.75" customHeight="1" s="42">
      <c r="A160" s="41">
        <f>IF(A159="","",IF(MINIFS('Raw Data'!$A$2:$A$10000,'Raw Data'!$A$2:$A$10000,"&gt;"&amp;A159)=0,"",MINIFS('Raw Data'!$A$2:$A$10000,'Raw Data'!$A$2:$A$10000,"&gt;"&amp;A159)))</f>
        <v/>
      </c>
    </row>
    <row r="161" ht="15.75" customHeight="1" s="42">
      <c r="A161" s="41">
        <f>IF(A160="","",IF(MINIFS('Raw Data'!$A$2:$A$10000,'Raw Data'!$A$2:$A$10000,"&gt;"&amp;A160)=0,"",MINIFS('Raw Data'!$A$2:$A$10000,'Raw Data'!$A$2:$A$10000,"&gt;"&amp;A160)))</f>
        <v/>
      </c>
    </row>
    <row r="162" ht="15.75" customHeight="1" s="42">
      <c r="A162" s="41">
        <f>IF(A161="","",IF(MINIFS('Raw Data'!$A$2:$A$10000,'Raw Data'!$A$2:$A$10000,"&gt;"&amp;A161)=0,"",MINIFS('Raw Data'!$A$2:$A$10000,'Raw Data'!$A$2:$A$10000,"&gt;"&amp;A161)))</f>
        <v/>
      </c>
    </row>
    <row r="163" ht="15.75" customHeight="1" s="42">
      <c r="A163" s="41">
        <f>IF(A162="","",IF(MINIFS('Raw Data'!$A$2:$A$10000,'Raw Data'!$A$2:$A$10000,"&gt;"&amp;A162)=0,"",MINIFS('Raw Data'!$A$2:$A$10000,'Raw Data'!$A$2:$A$10000,"&gt;"&amp;A162)))</f>
        <v/>
      </c>
    </row>
    <row r="164" ht="15.75" customHeight="1" s="42">
      <c r="A164" s="41">
        <f>IF(A163="","",IF(MINIFS('Raw Data'!$A$2:$A$10000,'Raw Data'!$A$2:$A$10000,"&gt;"&amp;A163)=0,"",MINIFS('Raw Data'!$A$2:$A$10000,'Raw Data'!$A$2:$A$10000,"&gt;"&amp;A163)))</f>
        <v/>
      </c>
    </row>
    <row r="165" ht="15.75" customHeight="1" s="42">
      <c r="A165" s="41">
        <f>IF(A164="","",IF(MINIFS('Raw Data'!$A$2:$A$10000,'Raw Data'!$A$2:$A$10000,"&gt;"&amp;A164)=0,"",MINIFS('Raw Data'!$A$2:$A$10000,'Raw Data'!$A$2:$A$10000,"&gt;"&amp;A164)))</f>
        <v/>
      </c>
    </row>
    <row r="166" ht="15.75" customHeight="1" s="42">
      <c r="A166" s="41">
        <f>IF(A165="","",IF(MINIFS('Raw Data'!$A$2:$A$10000,'Raw Data'!$A$2:$A$10000,"&gt;"&amp;A165)=0,"",MINIFS('Raw Data'!$A$2:$A$10000,'Raw Data'!$A$2:$A$10000,"&gt;"&amp;A165)))</f>
        <v/>
      </c>
    </row>
    <row r="167" ht="15.75" customHeight="1" s="42">
      <c r="A167" s="41">
        <f>IF(A166="","",IF(MINIFS('Raw Data'!$A$2:$A$10000,'Raw Data'!$A$2:$A$10000,"&gt;"&amp;A166)=0,"",MINIFS('Raw Data'!$A$2:$A$10000,'Raw Data'!$A$2:$A$10000,"&gt;"&amp;A166)))</f>
        <v/>
      </c>
    </row>
    <row r="168" ht="15.75" customHeight="1" s="42">
      <c r="A168" s="41">
        <f>IF(A167="","",IF(MINIFS('Raw Data'!$A$2:$A$10000,'Raw Data'!$A$2:$A$10000,"&gt;"&amp;A167)=0,"",MINIFS('Raw Data'!$A$2:$A$10000,'Raw Data'!$A$2:$A$10000,"&gt;"&amp;A167)))</f>
        <v/>
      </c>
    </row>
    <row r="169" ht="15.75" customHeight="1" s="42">
      <c r="A169" s="41">
        <f>IF(A168="","",IF(MINIFS('Raw Data'!$A$2:$A$10000,'Raw Data'!$A$2:$A$10000,"&gt;"&amp;A168)=0,"",MINIFS('Raw Data'!$A$2:$A$10000,'Raw Data'!$A$2:$A$10000,"&gt;"&amp;A168)))</f>
        <v/>
      </c>
    </row>
    <row r="170" ht="15.75" customHeight="1" s="42">
      <c r="A170" s="41">
        <f>IF(A169="","",IF(MINIFS('Raw Data'!$A$2:$A$10000,'Raw Data'!$A$2:$A$10000,"&gt;"&amp;A169)=0,"",MINIFS('Raw Data'!$A$2:$A$10000,'Raw Data'!$A$2:$A$10000,"&gt;"&amp;A169)))</f>
        <v/>
      </c>
    </row>
    <row r="171" ht="15.75" customHeight="1" s="42">
      <c r="A171" s="41">
        <f>IF(A170="","",IF(MINIFS('Raw Data'!$A$2:$A$10000,'Raw Data'!$A$2:$A$10000,"&gt;"&amp;A170)=0,"",MINIFS('Raw Data'!$A$2:$A$10000,'Raw Data'!$A$2:$A$10000,"&gt;"&amp;A170)))</f>
        <v/>
      </c>
    </row>
    <row r="172" ht="15.75" customHeight="1" s="42">
      <c r="A172" s="41">
        <f>IF(A171="","",IF(MINIFS('Raw Data'!$A$2:$A$10000,'Raw Data'!$A$2:$A$10000,"&gt;"&amp;A171)=0,"",MINIFS('Raw Data'!$A$2:$A$10000,'Raw Data'!$A$2:$A$10000,"&gt;"&amp;A171)))</f>
        <v/>
      </c>
    </row>
    <row r="173" ht="15.75" customHeight="1" s="42">
      <c r="A173" s="41">
        <f>IF(A172="","",IF(MINIFS('Raw Data'!$A$2:$A$10000,'Raw Data'!$A$2:$A$10000,"&gt;"&amp;A172)=0,"",MINIFS('Raw Data'!$A$2:$A$10000,'Raw Data'!$A$2:$A$10000,"&gt;"&amp;A172)))</f>
        <v/>
      </c>
    </row>
    <row r="174" ht="15.75" customHeight="1" s="42">
      <c r="A174" s="41">
        <f>IF(A173="","",IF(MINIFS('Raw Data'!$A$2:$A$10000,'Raw Data'!$A$2:$A$10000,"&gt;"&amp;A173)=0,"",MINIFS('Raw Data'!$A$2:$A$10000,'Raw Data'!$A$2:$A$10000,"&gt;"&amp;A173)))</f>
        <v/>
      </c>
    </row>
    <row r="175" ht="15.75" customHeight="1" s="42">
      <c r="A175" s="41">
        <f>IF(A174="","",IF(MINIFS('Raw Data'!$A$2:$A$10000,'Raw Data'!$A$2:$A$10000,"&gt;"&amp;A174)=0,"",MINIFS('Raw Data'!$A$2:$A$10000,'Raw Data'!$A$2:$A$10000,"&gt;"&amp;A174)))</f>
        <v/>
      </c>
    </row>
    <row r="176" ht="15.75" customHeight="1" s="42">
      <c r="A176" s="41">
        <f>IF(A175="","",IF(MINIFS('Raw Data'!$A$2:$A$10000,'Raw Data'!$A$2:$A$10000,"&gt;"&amp;A175)=0,"",MINIFS('Raw Data'!$A$2:$A$10000,'Raw Data'!$A$2:$A$10000,"&gt;"&amp;A175)))</f>
        <v/>
      </c>
    </row>
    <row r="177" ht="15.75" customHeight="1" s="42">
      <c r="A177" s="41">
        <f>IF(A176="","",IF(MINIFS('Raw Data'!$A$2:$A$10000,'Raw Data'!$A$2:$A$10000,"&gt;"&amp;A176)=0,"",MINIFS('Raw Data'!$A$2:$A$10000,'Raw Data'!$A$2:$A$10000,"&gt;"&amp;A176)))</f>
        <v/>
      </c>
    </row>
    <row r="178" ht="15.75" customHeight="1" s="42">
      <c r="A178" s="41">
        <f>IF(A177="","",IF(MINIFS('Raw Data'!$A$2:$A$10000,'Raw Data'!$A$2:$A$10000,"&gt;"&amp;A177)=0,"",MINIFS('Raw Data'!$A$2:$A$10000,'Raw Data'!$A$2:$A$10000,"&gt;"&amp;A177)))</f>
        <v/>
      </c>
    </row>
    <row r="179" ht="15.75" customHeight="1" s="42">
      <c r="A179" s="41">
        <f>IF(A178="","",IF(MINIFS('Raw Data'!$A$2:$A$10000,'Raw Data'!$A$2:$A$10000,"&gt;"&amp;A178)=0,"",MINIFS('Raw Data'!$A$2:$A$10000,'Raw Data'!$A$2:$A$10000,"&gt;"&amp;A178)))</f>
        <v/>
      </c>
    </row>
    <row r="180" ht="15.75" customHeight="1" s="42">
      <c r="A180" s="41">
        <f>IF(A179="","",IF(MINIFS('Raw Data'!$A$2:$A$10000,'Raw Data'!$A$2:$A$10000,"&gt;"&amp;A179)=0,"",MINIFS('Raw Data'!$A$2:$A$10000,'Raw Data'!$A$2:$A$10000,"&gt;"&amp;A179)))</f>
        <v/>
      </c>
    </row>
    <row r="181" ht="15.75" customHeight="1" s="42">
      <c r="A181" s="41">
        <f>IF(A180="","",IF(MINIFS('Raw Data'!$A$2:$A$10000,'Raw Data'!$A$2:$A$10000,"&gt;"&amp;A180)=0,"",MINIFS('Raw Data'!$A$2:$A$10000,'Raw Data'!$A$2:$A$10000,"&gt;"&amp;A180)))</f>
        <v/>
      </c>
    </row>
    <row r="182" ht="15.75" customHeight="1" s="42">
      <c r="A182" s="41">
        <f>IF(A181="","",IF(MINIFS('Raw Data'!$A$2:$A$10000,'Raw Data'!$A$2:$A$10000,"&gt;"&amp;A181)=0,"",MINIFS('Raw Data'!$A$2:$A$10000,'Raw Data'!$A$2:$A$10000,"&gt;"&amp;A181)))</f>
        <v/>
      </c>
    </row>
    <row r="183" ht="15.75" customHeight="1" s="42">
      <c r="A183" s="41">
        <f>IF(A182="","",IF(MINIFS('Raw Data'!$A$2:$A$10000,'Raw Data'!$A$2:$A$10000,"&gt;"&amp;A182)=0,"",MINIFS('Raw Data'!$A$2:$A$10000,'Raw Data'!$A$2:$A$10000,"&gt;"&amp;A182)))</f>
        <v/>
      </c>
    </row>
    <row r="184" ht="15.75" customHeight="1" s="42">
      <c r="A184" s="41">
        <f>IF(A183="","",IF(MINIFS('Raw Data'!$A$2:$A$10000,'Raw Data'!$A$2:$A$10000,"&gt;"&amp;A183)=0,"",MINIFS('Raw Data'!$A$2:$A$10000,'Raw Data'!$A$2:$A$10000,"&gt;"&amp;A183)))</f>
        <v/>
      </c>
    </row>
    <row r="185" ht="15.75" customHeight="1" s="42">
      <c r="A185" s="41">
        <f>IF(A184="","",IF(MINIFS('Raw Data'!$A$2:$A$10000,'Raw Data'!$A$2:$A$10000,"&gt;"&amp;A184)=0,"",MINIFS('Raw Data'!$A$2:$A$10000,'Raw Data'!$A$2:$A$10000,"&gt;"&amp;A184)))</f>
        <v/>
      </c>
    </row>
    <row r="186" ht="15.75" customHeight="1" s="42">
      <c r="A186" s="41">
        <f>IF(A185="","",IF(MINIFS('Raw Data'!$A$2:$A$10000,'Raw Data'!$A$2:$A$10000,"&gt;"&amp;A185)=0,"",MINIFS('Raw Data'!$A$2:$A$10000,'Raw Data'!$A$2:$A$10000,"&gt;"&amp;A185)))</f>
        <v/>
      </c>
    </row>
    <row r="187" ht="15.75" customHeight="1" s="42">
      <c r="A187" s="41">
        <f>IF(A186="","",IF(MINIFS('Raw Data'!$A$2:$A$10000,'Raw Data'!$A$2:$A$10000,"&gt;"&amp;A186)=0,"",MINIFS('Raw Data'!$A$2:$A$10000,'Raw Data'!$A$2:$A$10000,"&gt;"&amp;A186)))</f>
        <v/>
      </c>
    </row>
    <row r="188" ht="15.75" customHeight="1" s="42">
      <c r="A188" s="41">
        <f>IF(A187="","",IF(MINIFS('Raw Data'!$A$2:$A$10000,'Raw Data'!$A$2:$A$10000,"&gt;"&amp;A187)=0,"",MINIFS('Raw Data'!$A$2:$A$10000,'Raw Data'!$A$2:$A$10000,"&gt;"&amp;A187)))</f>
        <v/>
      </c>
    </row>
    <row r="189" ht="15.75" customHeight="1" s="42">
      <c r="A189" s="41">
        <f>IF(A188="","",IF(MINIFS('Raw Data'!$A$2:$A$10000,'Raw Data'!$A$2:$A$10000,"&gt;"&amp;A188)=0,"",MINIFS('Raw Data'!$A$2:$A$10000,'Raw Data'!$A$2:$A$10000,"&gt;"&amp;A188)))</f>
        <v/>
      </c>
    </row>
    <row r="190" ht="15.75" customHeight="1" s="42">
      <c r="A190" s="41">
        <f>IF(A189="","",IF(MINIFS('Raw Data'!$A$2:$A$10000,'Raw Data'!$A$2:$A$10000,"&gt;"&amp;A189)=0,"",MINIFS('Raw Data'!$A$2:$A$10000,'Raw Data'!$A$2:$A$10000,"&gt;"&amp;A189)))</f>
        <v/>
      </c>
    </row>
    <row r="191" ht="15.75" customHeight="1" s="42">
      <c r="A191" s="41">
        <f>IF(A190="","",IF(MINIFS('Raw Data'!$A$2:$A$10000,'Raw Data'!$A$2:$A$10000,"&gt;"&amp;A190)=0,"",MINIFS('Raw Data'!$A$2:$A$10000,'Raw Data'!$A$2:$A$10000,"&gt;"&amp;A190)))</f>
        <v/>
      </c>
    </row>
    <row r="192" ht="15.75" customHeight="1" s="42">
      <c r="A192" s="41">
        <f>IF(A191="","",IF(MINIFS('Raw Data'!$A$2:$A$10000,'Raw Data'!$A$2:$A$10000,"&gt;"&amp;A191)=0,"",MINIFS('Raw Data'!$A$2:$A$10000,'Raw Data'!$A$2:$A$10000,"&gt;"&amp;A191)))</f>
        <v/>
      </c>
    </row>
    <row r="193" ht="15.75" customHeight="1" s="42">
      <c r="A193" s="41">
        <f>IF(A192="","",IF(MINIFS('Raw Data'!$A$2:$A$10000,'Raw Data'!$A$2:$A$10000,"&gt;"&amp;A192)=0,"",MINIFS('Raw Data'!$A$2:$A$10000,'Raw Data'!$A$2:$A$10000,"&gt;"&amp;A192)))</f>
        <v/>
      </c>
    </row>
    <row r="194" ht="15.75" customHeight="1" s="42">
      <c r="A194" s="41">
        <f>IF(A193="","",IF(MINIFS('Raw Data'!$A$2:$A$10000,'Raw Data'!$A$2:$A$10000,"&gt;"&amp;A193)=0,"",MINIFS('Raw Data'!$A$2:$A$10000,'Raw Data'!$A$2:$A$10000,"&gt;"&amp;A193)))</f>
        <v/>
      </c>
    </row>
    <row r="195" ht="15.75" customHeight="1" s="42">
      <c r="A195" s="41">
        <f>IF(A194="","",IF(MINIFS('Raw Data'!$A$2:$A$10000,'Raw Data'!$A$2:$A$10000,"&gt;"&amp;A194)=0,"",MINIFS('Raw Data'!$A$2:$A$10000,'Raw Data'!$A$2:$A$10000,"&gt;"&amp;A194)))</f>
        <v/>
      </c>
    </row>
    <row r="196" ht="15.75" customHeight="1" s="42">
      <c r="A196" s="41">
        <f>IF(A195="","",IF(MINIFS('Raw Data'!$A$2:$A$10000,'Raw Data'!$A$2:$A$10000,"&gt;"&amp;A195)=0,"",MINIFS('Raw Data'!$A$2:$A$10000,'Raw Data'!$A$2:$A$10000,"&gt;"&amp;A195)))</f>
        <v/>
      </c>
    </row>
    <row r="197" ht="15.75" customHeight="1" s="42">
      <c r="A197" s="41">
        <f>IF(A196="","",IF(MINIFS('Raw Data'!$A$2:$A$10000,'Raw Data'!$A$2:$A$10000,"&gt;"&amp;A196)=0,"",MINIFS('Raw Data'!$A$2:$A$10000,'Raw Data'!$A$2:$A$10000,"&gt;"&amp;A196)))</f>
        <v/>
      </c>
    </row>
    <row r="198" ht="15.75" customHeight="1" s="42">
      <c r="A198" s="41">
        <f>IF(A197="","",IF(MINIFS('Raw Data'!$A$2:$A$10000,'Raw Data'!$A$2:$A$10000,"&gt;"&amp;A197)=0,"",MINIFS('Raw Data'!$A$2:$A$10000,'Raw Data'!$A$2:$A$10000,"&gt;"&amp;A197)))</f>
        <v/>
      </c>
    </row>
    <row r="199" ht="15.75" customHeight="1" s="42">
      <c r="A199" s="41">
        <f>IF(A198="","",IF(MINIFS('Raw Data'!$A$2:$A$10000,'Raw Data'!$A$2:$A$10000,"&gt;"&amp;A198)=0,"",MINIFS('Raw Data'!$A$2:$A$10000,'Raw Data'!$A$2:$A$10000,"&gt;"&amp;A198)))</f>
        <v/>
      </c>
    </row>
    <row r="200" ht="15.75" customHeight="1" s="42">
      <c r="A200" s="41">
        <f>IF(A199="","",IF(MINIFS('Raw Data'!$A$2:$A$10000,'Raw Data'!$A$2:$A$10000,"&gt;"&amp;A199)=0,"",MINIFS('Raw Data'!$A$2:$A$10000,'Raw Data'!$A$2:$A$10000,"&gt;"&amp;A199)))</f>
        <v/>
      </c>
    </row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2026-10-10T10:30:59Z</dcterms:created>
  <dcterms:modified xmlns:dcterms="http://purl.org/dc/terms/" xmlns:xsi="http://www.w3.org/2001/XMLSchema-instance" xsi:type="dcterms:W3CDTF">2026-10-10T10:31:02Z</dcterms:modified>
</cp:coreProperties>
</file>